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omments3.xml" ContentType="application/vnd.openxmlformats-officedocument.spreadsheetml.comments+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Zhairah P. Calago\ROD FILES\UTPRAS 2026\Compendium\"/>
    </mc:Choice>
  </mc:AlternateContent>
  <xr:revisionPtr revIDLastSave="0" documentId="13_ncr:1_{8B3FE0F8-ECA3-41A2-9281-C9C3CC77112B}" xr6:coauthVersionLast="47" xr6:coauthVersionMax="47" xr10:uidLastSave="{00000000-0000-0000-0000-000000000000}"/>
  <bookViews>
    <workbookView xWindow="-120" yWindow="-120" windowWidth="29040" windowHeight="15840" firstSheet="6" activeTab="19" xr2:uid="{00000000-000D-0000-FFFF-FFFF00000000}"/>
  </bookViews>
  <sheets>
    <sheet name="Ref" sheetId="2" state="hidden" r:id="rId1"/>
    <sheet name="Ref2" sheetId="3" state="hidden" r:id="rId2"/>
    <sheet name="2024 F08" sheetId="4" state="hidden" r:id="rId3"/>
    <sheet name="2025 F08" sheetId="5" state="hidden" r:id="rId4"/>
    <sheet name="NEW 2025 F08" sheetId="6" state="hidden" r:id="rId5"/>
    <sheet name="UIID" sheetId="8" state="hidden" r:id="rId6"/>
    <sheet name="2026 Bohol" sheetId="9" r:id="rId7"/>
    <sheet name="2026 Cebu" sheetId="10" r:id="rId8"/>
    <sheet name="2026 Negros Oriental" sheetId="11" r:id="rId9"/>
    <sheet name="Bohol before Recon" sheetId="12" state="hidden" r:id="rId10"/>
    <sheet name="Bohol UIID" sheetId="13" state="hidden" r:id="rId11"/>
    <sheet name="Cebu before Recon" sheetId="14" state="hidden" r:id="rId12"/>
    <sheet name="Negros Oriental before Recon" sheetId="15" state="hidden" r:id="rId13"/>
    <sheet name="Cebu UIID" sheetId="16" state="hidden" r:id="rId14"/>
    <sheet name="EIM NC II" sheetId="17" state="hidden" r:id="rId15"/>
    <sheet name="Negros UIID" sheetId="18" state="hidden" r:id="rId16"/>
    <sheet name="Siquijor before Recon" sheetId="19" state="hidden" r:id="rId17"/>
    <sheet name="2023 F08" sheetId="20" state="hidden" r:id="rId18"/>
    <sheet name="2026 Siquijor" sheetId="21" r:id="rId19"/>
    <sheet name="Summary" sheetId="37" r:id="rId20"/>
    <sheet name="Pivot table" sheetId="42" state="hidden" r:id="rId21"/>
    <sheet name="Consolidated" sheetId="38" state="hidden" r:id="rId22"/>
    <sheet name="2025 New Progs" sheetId="24" state="hidden" r:id="rId23"/>
    <sheet name="2025 Closed Progs" sheetId="25" state="hidden" r:id="rId24"/>
    <sheet name="2024 Delisted" sheetId="26" state="hidden" r:id="rId25"/>
    <sheet name="Siquijor UIID" sheetId="27" state="hidden" r:id="rId26"/>
    <sheet name="MTP Other Region" sheetId="28" state="hidden" r:id="rId27"/>
    <sheet name="2023 New Progs" sheetId="29" state="hidden" r:id="rId28"/>
    <sheet name="2024 New Progs" sheetId="30" state="hidden" r:id="rId29"/>
    <sheet name="2024 Closed Progs" sheetId="31" state="hidden" r:id="rId30"/>
    <sheet name="2023 Closed Progs" sheetId="32" state="hidden" r:id="rId31"/>
    <sheet name="2022 Closed Progs (Oct to Dec)" sheetId="33" state="hidden" r:id="rId32"/>
    <sheet name="2022 Summary" sheetId="34" state="hidden" r:id="rId33"/>
    <sheet name="2022 New Programs" sheetId="35" state="hidden" r:id="rId34"/>
    <sheet name="Sheet2" sheetId="36" state="hidden" r:id="rId35"/>
  </sheets>
  <definedNames>
    <definedName name="_xlnm._FilterDatabase" localSheetId="31" hidden="1">'2022 Closed Progs (Oct to Dec)'!$A$1:$P$48</definedName>
    <definedName name="_xlnm._FilterDatabase" localSheetId="33" hidden="1">'2022 New Programs'!$A$2:$O$34</definedName>
    <definedName name="_xlnm._FilterDatabase" localSheetId="30" hidden="1">'2023 Closed Progs'!$A$1:$BF$240</definedName>
    <definedName name="_xlnm._FilterDatabase" localSheetId="17" hidden="1">'2023 F08'!$A$1:$Z$322</definedName>
    <definedName name="_xlnm._FilterDatabase" localSheetId="27" hidden="1">'2023 New Progs'!$A$164:$BF$276</definedName>
    <definedName name="_xlnm._FilterDatabase" localSheetId="29" hidden="1">'2024 Closed Progs'!$A$1:$CP$131</definedName>
    <definedName name="_xlnm._FilterDatabase" localSheetId="24" hidden="1">'2024 Delisted'!$A$1:$CP$354</definedName>
    <definedName name="_xlnm._FilterDatabase" localSheetId="23" hidden="1">'2025 Closed Progs'!$A$1:$AV$37</definedName>
    <definedName name="_xlnm._FilterDatabase" localSheetId="6" hidden="1">'2026 Bohol'!$A$1:$Z$232</definedName>
    <definedName name="_xlnm._FilterDatabase" localSheetId="7" hidden="1">'2026 Cebu'!$A$1:$AA$943</definedName>
    <definedName name="_xlnm._FilterDatabase" localSheetId="8" hidden="1">'2026 Negros Oriental'!$A$1:$AA$260</definedName>
    <definedName name="_xlnm._FilterDatabase" localSheetId="18" hidden="1">'2026 Siquijor'!$A$1:$AA$50</definedName>
    <definedName name="_xlnm._FilterDatabase" localSheetId="13" hidden="1">'Cebu UIID'!$Q$1:$W$1672</definedName>
    <definedName name="_xlnm._FilterDatabase" localSheetId="21" hidden="1">Consolidated!$A$1:$Z$231</definedName>
    <definedName name="_xlnm._FilterDatabase" localSheetId="0" hidden="1">Ref!$A$1:$D$719</definedName>
    <definedName name="_xlnm._FilterDatabase" localSheetId="1" hidden="1">'Ref2'!$A$1:$Y$190</definedName>
    <definedName name="_xlnm._FilterDatabase" localSheetId="16" hidden="1">'Siquijor before Recon'!$A$3:$BL$196</definedName>
    <definedName name="_xlnm._FilterDatabase" localSheetId="25" hidden="1">'Siquijor UIID'!$A$1:$N$15</definedName>
    <definedName name="_xlnm._FilterDatabase" localSheetId="5" hidden="1">UIID!$A$1:$O$415</definedName>
    <definedName name="Z_6859D6BF_B2DD_444A_A995_93A2809C26AF_.wvu.FilterData" localSheetId="7" hidden="1">'2026 Cebu'!$A$1:$AD$929</definedName>
    <definedName name="Z_6859D6BF_B2DD_444A_A995_93A2809C26AF_.wvu.FilterData" localSheetId="11" hidden="1">'Cebu before Recon'!$A$3:$BK$1987</definedName>
    <definedName name="Z_6C2E21B2_91CF_404F_9091_75E51956AA8B_.wvu.FilterData" localSheetId="7" hidden="1">'2026 Cebu'!$A$1:$AD$536</definedName>
    <definedName name="Z_6C2E21B2_91CF_404F_9091_75E51956AA8B_.wvu.FilterData" localSheetId="11" hidden="1">'Cebu before Recon'!$A$3:$BK$810</definedName>
    <definedName name="Z_B162ED80_D506_40FA_8F68_7FECD0E74C9B_.wvu.FilterData" localSheetId="7" hidden="1">'2026 Cebu'!$A$1:$AD$929</definedName>
    <definedName name="Z_B162ED80_D506_40FA_8F68_7FECD0E74C9B_.wvu.FilterData" localSheetId="11" hidden="1">'Cebu before Recon'!$A$3:$BK$1987</definedName>
    <definedName name="Z_DB26DF6E_B046_45E4_8902_F737E76E5360_.wvu.FilterData" localSheetId="7" hidden="1">'2026 Cebu'!$A$1:$AD$536</definedName>
    <definedName name="Z_DB26DF6E_B046_45E4_8902_F737E76E5360_.wvu.FilterData" localSheetId="8" hidden="1">'2026 Negros Oriental'!$A$1:$AD$257</definedName>
    <definedName name="Z_DB26DF6E_B046_45E4_8902_F737E76E5360_.wvu.FilterData" localSheetId="11" hidden="1">'Cebu before Recon'!$A$3:$BK$810</definedName>
    <definedName name="Z_DB26DF6E_B046_45E4_8902_F737E76E5360_.wvu.FilterData" localSheetId="12" hidden="1">'Negros Oriental before Recon'!$A$3:$BK$439</definedName>
    <definedName name="Z_E48E0E31_1B22_45AB_B24C_4C9CC0DEA760_.wvu.FilterData" localSheetId="7" hidden="1">'2026 Cebu'!$A$1:$AD$929</definedName>
    <definedName name="Z_E48E0E31_1B22_45AB_B24C_4C9CC0DEA760_.wvu.FilterData" localSheetId="11" hidden="1">'Cebu before Recon'!$A$3:$BK$1987</definedName>
    <definedName name="Z_E8FCF137_650C_4C23_A37F_A25DEDEB0D50_.wvu.FilterData" localSheetId="7" hidden="1">'2026 Cebu'!$A$1:$AD$929</definedName>
    <definedName name="Z_E8FCF137_650C_4C23_A37F_A25DEDEB0D50_.wvu.FilterData" localSheetId="11" hidden="1">'Cebu before Recon'!$A$3:$BK$1987</definedName>
    <definedName name="Z_F6E27BA8_7CF2_4514_839D_73051622D0BA_.wvu.FilterData" localSheetId="7" hidden="1">'2026 Cebu'!$A$1:$AD$929</definedName>
    <definedName name="Z_F6E27BA8_7CF2_4514_839D_73051622D0BA_.wvu.FilterData" localSheetId="11" hidden="1">'Cebu before Recon'!$A$3:$BK$1987</definedName>
  </definedNames>
  <calcPr calcId="181029"/>
  <customWorkbookViews>
    <customWorkbookView name="Filter 1" guid="{DB26DF6E-B046-45E4-8902-F737E76E5360}" maximized="1" windowWidth="0" windowHeight="0" activeSheetId="0"/>
    <customWorkbookView name="Filter 3" guid="{B162ED80-D506-40FA-8F68-7FECD0E74C9B}" maximized="1" windowWidth="0" windowHeight="0" activeSheetId="0"/>
    <customWorkbookView name="Filter 2" guid="{6C2E21B2-91CF-404F-9091-75E51956AA8B}" maximized="1" windowWidth="0" windowHeight="0" activeSheetId="0"/>
    <customWorkbookView name="Filter 5" guid="{F6E27BA8-7CF2-4514-839D-73051622D0BA}" maximized="1" windowWidth="0" windowHeight="0" activeSheetId="0"/>
    <customWorkbookView name="Filter 4" guid="{6859D6BF-B2DD-444A-A995-93A2809C26AF}" maximized="1" windowWidth="0" windowHeight="0" activeSheetId="0"/>
    <customWorkbookView name="Filter 7" guid="{E48E0E31-1B22-45AB-B24C-4C9CC0DEA760}" maximized="1" windowWidth="0" windowHeight="0" activeSheetId="0"/>
    <customWorkbookView name="Filter 6" guid="{E8FCF137-650C-4C23-A37F-A25DEDEB0D50}" maximized="1" windowWidth="0" windowHeight="0" activeSheetId="0"/>
  </customWorkbookViews>
  <pivotCaches>
    <pivotCache cacheId="12" r:id="rId36"/>
    <pivotCache cacheId="25" r:id="rId37"/>
    <pivotCache cacheId="59" r:id="rId38"/>
  </pivotCaches>
</workbook>
</file>

<file path=xl/calcChain.xml><?xml version="1.0" encoding="utf-8"?>
<calcChain xmlns="http://schemas.openxmlformats.org/spreadsheetml/2006/main">
  <c r="F1482" i="38" l="1" a="1"/>
  <c r="F1481" i="38" a="1"/>
  <c r="F1480" i="38" a="1"/>
  <c r="F1479" i="38" a="1"/>
  <c r="F1478" i="38" a="1"/>
  <c r="F1477" i="38" a="1"/>
  <c r="F1476" i="38" a="1"/>
  <c r="F1475" i="38" a="1"/>
  <c r="F1474" i="38" a="1"/>
  <c r="F1473" i="38" a="1"/>
  <c r="F1472" i="38" a="1"/>
  <c r="F1471" i="38" a="1"/>
  <c r="F1470" i="38" a="1"/>
  <c r="F1469" i="38" a="1"/>
  <c r="F1468" i="38" a="1"/>
  <c r="F1467" i="38" a="1"/>
  <c r="F1466" i="38" a="1"/>
  <c r="F1465" i="38" a="1"/>
  <c r="F1464" i="38" a="1"/>
  <c r="F1463" i="38" a="1"/>
  <c r="F1462" i="38" a="1"/>
  <c r="F1461" i="38" a="1"/>
  <c r="F1460" i="38" a="1"/>
  <c r="F1459" i="38" a="1"/>
  <c r="F1458" i="38" a="1"/>
  <c r="F1457" i="38" a="1"/>
  <c r="F1456" i="38" a="1"/>
  <c r="F1455" i="38" a="1"/>
  <c r="F1454" i="38" a="1"/>
  <c r="F1453" i="38" a="1"/>
  <c r="F1452" i="38" a="1"/>
  <c r="F1451" i="38" a="1"/>
  <c r="F1450" i="38" a="1"/>
  <c r="F1449" i="38" a="1"/>
  <c r="F1448" i="38" a="1"/>
  <c r="F1447" i="38" a="1"/>
  <c r="F1446" i="38" a="1"/>
  <c r="F1445" i="38" a="1"/>
  <c r="F1444" i="38" a="1"/>
  <c r="F1443" i="38" a="1"/>
  <c r="F1442" i="38" a="1"/>
  <c r="F1441" i="38" a="1"/>
  <c r="F1440" i="38" a="1"/>
  <c r="F1439" i="38" a="1"/>
  <c r="F1438" i="38" a="1"/>
  <c r="F1437" i="38" a="1"/>
  <c r="F1436" i="38" a="1"/>
  <c r="F1435" i="38" a="1"/>
  <c r="F1434" i="38" a="1"/>
  <c r="F1430" i="38" a="1"/>
  <c r="F1429" i="38" a="1"/>
  <c r="F1428" i="38" a="1"/>
  <c r="F1427" i="38" a="1"/>
  <c r="F1426" i="38" a="1"/>
  <c r="F1425" i="38" a="1"/>
  <c r="F1424" i="38" a="1"/>
  <c r="F1423" i="38" a="1"/>
  <c r="F1422" i="38" a="1"/>
  <c r="F1421" i="38" a="1"/>
  <c r="F1420" i="38" a="1"/>
  <c r="F1419" i="38" a="1"/>
  <c r="F1418" i="38" a="1"/>
  <c r="F1417" i="38" a="1"/>
  <c r="F1416" i="38" a="1"/>
  <c r="F1415" i="38" a="1"/>
  <c r="F1414" i="38" a="1"/>
  <c r="F1413" i="38" a="1"/>
  <c r="F1412" i="38" a="1"/>
  <c r="F1411" i="38" a="1"/>
  <c r="F1410" i="38" a="1"/>
  <c r="F1409" i="38" a="1"/>
  <c r="F1408" i="38" a="1"/>
  <c r="F1407" i="38" a="1"/>
  <c r="F1406" i="38" a="1"/>
  <c r="F1405" i="38" a="1"/>
  <c r="F1404" i="38" a="1"/>
  <c r="F1403" i="38" a="1"/>
  <c r="F1402" i="38" a="1"/>
  <c r="F1401" i="38" a="1"/>
  <c r="F1400" i="38" a="1"/>
  <c r="F1399" i="38" a="1"/>
  <c r="F1398" i="38" a="1"/>
  <c r="F1397" i="38" a="1"/>
  <c r="F1396" i="38" a="1"/>
  <c r="F1395" i="38" a="1"/>
  <c r="F1394" i="38" a="1"/>
  <c r="F1393" i="38" a="1"/>
  <c r="F1392" i="38" a="1"/>
  <c r="F1391" i="38" a="1"/>
  <c r="F1390" i="38" a="1"/>
  <c r="F1389" i="38" a="1"/>
  <c r="F1388" i="38" a="1"/>
  <c r="F1387" i="38" a="1"/>
  <c r="F1386" i="38" a="1"/>
  <c r="F1385" i="38" a="1"/>
  <c r="F1384" i="38" a="1"/>
  <c r="F1383" i="38" a="1"/>
  <c r="F1382" i="38" a="1"/>
  <c r="F1381" i="38" a="1"/>
  <c r="F1380" i="38" a="1"/>
  <c r="F1379" i="38" a="1"/>
  <c r="F1378" i="38" a="1"/>
  <c r="F1377" i="38" a="1"/>
  <c r="F1376" i="38" a="1"/>
  <c r="F1375" i="38" a="1"/>
  <c r="F1374" i="38" a="1"/>
  <c r="F1373" i="38" a="1"/>
  <c r="F1372" i="38" a="1"/>
  <c r="F1371" i="38" a="1"/>
  <c r="F1370" i="38" a="1"/>
  <c r="F1369" i="38" a="1"/>
  <c r="F1368" i="38" a="1"/>
  <c r="F1367" i="38" a="1"/>
  <c r="F1366" i="38" a="1"/>
  <c r="F1365" i="38" a="1"/>
  <c r="F1364" i="38" a="1"/>
  <c r="F1363" i="38" a="1"/>
  <c r="F1362" i="38" a="1"/>
  <c r="F1361" i="38" a="1"/>
  <c r="F1360" i="38" a="1"/>
  <c r="F1359" i="38"/>
  <c r="F1359" i="38" a="1"/>
  <c r="F1358" i="38" a="1"/>
  <c r="F1357" i="38" a="1"/>
  <c r="F1356" i="38" a="1"/>
  <c r="F1355" i="38" a="1"/>
  <c r="F1354" i="38" a="1"/>
  <c r="F1353" i="38" a="1"/>
  <c r="F1352" i="38" a="1"/>
  <c r="F1351" i="38" a="1"/>
  <c r="F1350" i="38" a="1"/>
  <c r="F1349" i="38" a="1"/>
  <c r="F1348" i="38" a="1"/>
  <c r="F1347" i="38" a="1"/>
  <c r="F1346" i="38" a="1"/>
  <c r="F1345" i="38" a="1"/>
  <c r="F1344" i="38" a="1"/>
  <c r="F1343" i="38" a="1"/>
  <c r="F1342" i="38" a="1"/>
  <c r="F1341" i="38" a="1"/>
  <c r="F1340" i="38" a="1"/>
  <c r="F1339" i="38" a="1"/>
  <c r="F1338" i="38" a="1"/>
  <c r="F1337" i="38" a="1"/>
  <c r="F1336" i="38" a="1"/>
  <c r="F1335" i="38" a="1"/>
  <c r="F1334" i="38" a="1"/>
  <c r="F1333" i="38" a="1"/>
  <c r="F1332" i="38" a="1"/>
  <c r="F1331" i="38" a="1"/>
  <c r="F1330" i="38" a="1"/>
  <c r="F1329" i="38" a="1"/>
  <c r="F1328" i="38" a="1"/>
  <c r="F1327" i="38" a="1"/>
  <c r="F1326" i="38" a="1"/>
  <c r="F1325" i="38" a="1"/>
  <c r="F1324" i="38" a="1"/>
  <c r="F1323" i="38" a="1"/>
  <c r="F1322" i="38" a="1"/>
  <c r="F1321" i="38" a="1"/>
  <c r="F1320" i="38" a="1"/>
  <c r="F1319" i="38" a="1"/>
  <c r="F1318" i="38" a="1"/>
  <c r="F1317" i="38" a="1"/>
  <c r="F1316" i="38" a="1"/>
  <c r="F1315" i="38" a="1"/>
  <c r="F1314" i="38" a="1"/>
  <c r="F1313" i="38" a="1"/>
  <c r="F1312" i="38" a="1"/>
  <c r="F1311" i="38" a="1"/>
  <c r="F1310" i="38" a="1"/>
  <c r="F1309" i="38" a="1"/>
  <c r="F1308" i="38" a="1"/>
  <c r="F1307" i="38" a="1"/>
  <c r="F1306" i="38" a="1"/>
  <c r="F1305" i="38" a="1"/>
  <c r="F1304" i="38" a="1"/>
  <c r="F1303" i="38" a="1"/>
  <c r="F1302" i="38" a="1"/>
  <c r="F1301" i="38" a="1"/>
  <c r="F1300" i="38" a="1"/>
  <c r="F1299" i="38" a="1"/>
  <c r="F1298" i="38" a="1"/>
  <c r="F1297" i="38" a="1"/>
  <c r="F1296" i="38" a="1"/>
  <c r="F1295" i="38" a="1"/>
  <c r="F1294" i="38" a="1"/>
  <c r="F1293" i="38" a="1"/>
  <c r="F1292" i="38" a="1"/>
  <c r="F1291" i="38" a="1"/>
  <c r="F1290" i="38" a="1"/>
  <c r="F1289" i="38" a="1"/>
  <c r="F1288" i="38" a="1"/>
  <c r="F1287" i="38" a="1"/>
  <c r="F1286" i="38" a="1"/>
  <c r="F1285" i="38" a="1"/>
  <c r="F1284" i="38" a="1"/>
  <c r="F1283" i="38" a="1"/>
  <c r="F1282" i="38" a="1"/>
  <c r="F1281" i="38" a="1"/>
  <c r="F1280" i="38" a="1"/>
  <c r="F1279" i="38" a="1"/>
  <c r="F1278" i="38" a="1"/>
  <c r="F1277" i="38" a="1"/>
  <c r="F1276" i="38" a="1"/>
  <c r="F1275" i="38" a="1"/>
  <c r="F1274" i="38" a="1"/>
  <c r="F1273" i="38" a="1"/>
  <c r="F1272" i="38" a="1"/>
  <c r="F1271" i="38" a="1"/>
  <c r="F1270" i="38" a="1"/>
  <c r="F1269" i="38" a="1"/>
  <c r="F1268" i="38" a="1"/>
  <c r="F1267" i="38" a="1"/>
  <c r="F1266" i="38" a="1"/>
  <c r="F1265" i="38" a="1"/>
  <c r="F1264" i="38" a="1"/>
  <c r="F1263" i="38" a="1"/>
  <c r="F1262" i="38" a="1"/>
  <c r="F1261" i="38" a="1"/>
  <c r="F1260" i="38" a="1"/>
  <c r="F1259" i="38" a="1"/>
  <c r="F1258" i="38" a="1"/>
  <c r="F1257" i="38" a="1"/>
  <c r="F1256" i="38" a="1"/>
  <c r="F1255" i="38" a="1"/>
  <c r="F1254" i="38" a="1"/>
  <c r="F1253" i="38" a="1"/>
  <c r="F1252" i="38" a="1"/>
  <c r="F1251" i="38" a="1"/>
  <c r="F1250" i="38" a="1"/>
  <c r="F1249" i="38" a="1"/>
  <c r="F1248" i="38" a="1"/>
  <c r="F1247" i="38" a="1"/>
  <c r="F1246" i="38" a="1"/>
  <c r="F1245" i="38" a="1"/>
  <c r="F1244" i="38" a="1"/>
  <c r="F1243" i="38" a="1"/>
  <c r="F1242" i="38" a="1"/>
  <c r="F1241" i="38" a="1"/>
  <c r="F1240" i="38" a="1"/>
  <c r="F1239" i="38" a="1"/>
  <c r="F1238" i="38" a="1"/>
  <c r="F1237" i="38" a="1"/>
  <c r="F1236" i="38" a="1"/>
  <c r="F1235" i="38" a="1"/>
  <c r="F1234" i="38" a="1"/>
  <c r="F1233" i="38" a="1"/>
  <c r="F1232" i="38" a="1"/>
  <c r="F1231" i="38" a="1"/>
  <c r="F1230" i="38" a="1"/>
  <c r="F1229" i="38" a="1"/>
  <c r="F1228" i="38" a="1"/>
  <c r="F1227" i="38" a="1"/>
  <c r="F1226" i="38" a="1"/>
  <c r="F1225" i="38" a="1"/>
  <c r="F1224" i="38" a="1"/>
  <c r="F1223" i="38" a="1"/>
  <c r="F1222" i="38" a="1"/>
  <c r="F1221" i="38" a="1"/>
  <c r="F1220" i="38" a="1"/>
  <c r="F1219" i="38" a="1"/>
  <c r="F1218" i="38" a="1"/>
  <c r="F1217" i="38" a="1"/>
  <c r="F1216" i="38" a="1"/>
  <c r="F1215" i="38" a="1"/>
  <c r="F1214" i="38" a="1"/>
  <c r="F1213" i="38" a="1"/>
  <c r="F1212" i="38" a="1"/>
  <c r="F1211" i="38" a="1"/>
  <c r="F1210" i="38" a="1"/>
  <c r="F1209" i="38" a="1"/>
  <c r="F1208" i="38" a="1"/>
  <c r="F1207" i="38" a="1"/>
  <c r="F1206" i="38" a="1"/>
  <c r="F1205" i="38" a="1"/>
  <c r="F1204" i="38" a="1"/>
  <c r="F1203" i="38" a="1"/>
  <c r="F1202" i="38" a="1"/>
  <c r="F1201" i="38" a="1"/>
  <c r="F1200" i="38" a="1"/>
  <c r="F1199" i="38" a="1"/>
  <c r="F1198" i="38" a="1"/>
  <c r="F1197" i="38" a="1"/>
  <c r="F1196" i="38" a="1"/>
  <c r="F1195" i="38" a="1"/>
  <c r="F1194" i="38" a="1"/>
  <c r="F1193" i="38" a="1"/>
  <c r="F1192" i="38" a="1"/>
  <c r="F1191" i="38" a="1"/>
  <c r="F1190" i="38" a="1"/>
  <c r="F1189" i="38" a="1"/>
  <c r="F1188" i="38" a="1"/>
  <c r="F1187" i="38" a="1"/>
  <c r="F1186" i="38" a="1"/>
  <c r="F1185" i="38" a="1"/>
  <c r="F1184" i="38" a="1"/>
  <c r="F1183" i="38" a="1"/>
  <c r="F1182" i="38" a="1"/>
  <c r="F1181" i="38" a="1"/>
  <c r="F1180" i="38" a="1"/>
  <c r="F1179" i="38" a="1"/>
  <c r="F1178" i="38" a="1"/>
  <c r="F1177" i="38" a="1"/>
  <c r="F1176" i="38" a="1"/>
  <c r="F1175" i="38" a="1"/>
  <c r="F1160" i="38" a="1"/>
  <c r="F1159" i="38" a="1"/>
  <c r="F1158" i="38" a="1"/>
  <c r="F1157" i="38" a="1"/>
  <c r="F1156" i="38" a="1"/>
  <c r="F1155" i="38" a="1"/>
  <c r="F1154" i="38" a="1"/>
  <c r="F1153" i="38" a="1"/>
  <c r="F1152" i="38" a="1"/>
  <c r="F1151" i="38" a="1"/>
  <c r="F1150" i="38" a="1"/>
  <c r="F1149" i="38" a="1"/>
  <c r="F1148" i="38" a="1"/>
  <c r="F1147" i="38" a="1"/>
  <c r="F1146" i="38" a="1"/>
  <c r="F1145" i="38" a="1"/>
  <c r="F1144" i="38" a="1"/>
  <c r="F1143" i="38" a="1"/>
  <c r="F1142" i="38" a="1"/>
  <c r="F1141" i="38" a="1"/>
  <c r="F1140" i="38" a="1"/>
  <c r="F1139" i="38" a="1"/>
  <c r="F1138" i="38" a="1"/>
  <c r="F1137" i="38" a="1"/>
  <c r="F1136" i="38" a="1"/>
  <c r="F1135" i="38" a="1"/>
  <c r="F1134" i="38" a="1"/>
  <c r="F1133" i="38" a="1"/>
  <c r="F1132" i="38" a="1"/>
  <c r="F1131" i="38" a="1"/>
  <c r="F1130" i="38" a="1"/>
  <c r="F1129" i="38" a="1"/>
  <c r="F1128" i="38" a="1"/>
  <c r="F1127" i="38" a="1"/>
  <c r="F1126" i="38" a="1"/>
  <c r="F1125" i="38" a="1"/>
  <c r="F1124" i="38" a="1"/>
  <c r="F1123" i="38" a="1"/>
  <c r="F1122" i="38" a="1"/>
  <c r="F1121" i="38" a="1"/>
  <c r="F1120" i="38" a="1"/>
  <c r="F1119" i="38" a="1"/>
  <c r="F1118" i="38" a="1"/>
  <c r="F1117" i="38" a="1"/>
  <c r="F1116" i="38" a="1"/>
  <c r="F1115" i="38" a="1"/>
  <c r="F1114" i="38" a="1"/>
  <c r="F1113" i="38" a="1"/>
  <c r="F1112" i="38" a="1"/>
  <c r="F1111" i="38" a="1"/>
  <c r="F1110" i="38" a="1"/>
  <c r="F1109" i="38" a="1"/>
  <c r="F1108" i="38" a="1"/>
  <c r="F1107" i="38" a="1"/>
  <c r="F1106" i="38" a="1"/>
  <c r="F1105" i="38" a="1"/>
  <c r="F1104" i="38" a="1"/>
  <c r="F1103" i="38" a="1"/>
  <c r="F1102" i="38" a="1"/>
  <c r="F1101" i="38" a="1"/>
  <c r="F1100" i="38" a="1"/>
  <c r="F1099" i="38" a="1"/>
  <c r="F1098" i="38" a="1"/>
  <c r="F1097" i="38" a="1"/>
  <c r="F1096" i="38" a="1"/>
  <c r="F1095" i="38" a="1"/>
  <c r="F1094" i="38" a="1"/>
  <c r="F1093" i="38" a="1"/>
  <c r="F1092" i="38" a="1"/>
  <c r="F1091" i="38" a="1"/>
  <c r="F1090" i="38" a="1"/>
  <c r="F1089" i="38" a="1"/>
  <c r="F1088" i="38" a="1"/>
  <c r="F1087" i="38" a="1"/>
  <c r="F1086" i="38" a="1"/>
  <c r="F1085" i="38" a="1"/>
  <c r="F1084" i="38" a="1"/>
  <c r="F1083" i="38" a="1"/>
  <c r="F1082" i="38" a="1"/>
  <c r="F1081" i="38" a="1"/>
  <c r="F1080" i="38" a="1"/>
  <c r="F1079" i="38" a="1"/>
  <c r="F1078" i="38" a="1"/>
  <c r="F1077" i="38" a="1"/>
  <c r="F1076" i="38" a="1"/>
  <c r="F1075" i="38" a="1"/>
  <c r="F1074" i="38" a="1"/>
  <c r="F1073" i="38" a="1"/>
  <c r="F1072" i="38"/>
  <c r="F1072" i="38" a="1"/>
  <c r="F1071" i="38" a="1"/>
  <c r="F1070" i="38" a="1"/>
  <c r="F1069" i="38" a="1"/>
  <c r="F1068" i="38" a="1"/>
  <c r="F1067" i="38" a="1"/>
  <c r="F1066" i="38" a="1"/>
  <c r="F1065" i="38" a="1"/>
  <c r="F1064" i="38" a="1"/>
  <c r="F1063" i="38" a="1"/>
  <c r="F1062" i="38" a="1"/>
  <c r="F1061" i="38" a="1"/>
  <c r="F1060" i="38" a="1"/>
  <c r="F1059" i="38" a="1"/>
  <c r="F1058" i="38" a="1"/>
  <c r="F1057" i="38" a="1"/>
  <c r="F1056" i="38" a="1"/>
  <c r="F1055" i="38" a="1"/>
  <c r="F1054" i="38" a="1"/>
  <c r="F1053" i="38" a="1"/>
  <c r="F1052" i="38" a="1"/>
  <c r="F1051" i="38" a="1"/>
  <c r="F1050" i="38" a="1"/>
  <c r="F1049" i="38" a="1"/>
  <c r="F1048" i="38" a="1"/>
  <c r="F1047" i="38" a="1"/>
  <c r="F1046" i="38" a="1"/>
  <c r="F1045" i="38" a="1"/>
  <c r="F1044" i="38" a="1"/>
  <c r="F1043" i="38" a="1"/>
  <c r="F1042" i="38" a="1"/>
  <c r="F1041" i="38" a="1"/>
  <c r="F1040" i="38" a="1"/>
  <c r="F1039" i="38" a="1"/>
  <c r="F1038" i="38" a="1"/>
  <c r="F1037" i="38" a="1"/>
  <c r="F1036" i="38" a="1"/>
  <c r="F1035" i="38" a="1"/>
  <c r="F1034" i="38" a="1"/>
  <c r="F1033" i="38" a="1"/>
  <c r="F1032" i="38" a="1"/>
  <c r="F1031" i="38" a="1"/>
  <c r="F1030" i="38" a="1"/>
  <c r="F1029" i="38" a="1"/>
  <c r="F1028" i="38" a="1"/>
  <c r="F1027" i="38" a="1"/>
  <c r="F1026" i="38" a="1"/>
  <c r="F1025" i="38" a="1"/>
  <c r="F1024" i="38" a="1"/>
  <c r="F1023" i="38" a="1"/>
  <c r="F1022" i="38" a="1"/>
  <c r="F1021" i="38" a="1"/>
  <c r="F1020" i="38" a="1"/>
  <c r="F1019" i="38" a="1"/>
  <c r="F1018" i="38" a="1"/>
  <c r="F1017" i="38" a="1"/>
  <c r="F1016" i="38" a="1"/>
  <c r="F1015" i="38" a="1"/>
  <c r="F1014" i="38" a="1"/>
  <c r="F1013" i="38" a="1"/>
  <c r="F1012" i="38" a="1"/>
  <c r="F1011" i="38" a="1"/>
  <c r="F1010" i="38" a="1"/>
  <c r="F1009" i="38" a="1"/>
  <c r="F1008" i="38" a="1"/>
  <c r="F1007" i="38" a="1"/>
  <c r="F1006" i="38" a="1"/>
  <c r="F1005" i="38" a="1"/>
  <c r="F1004" i="38" a="1"/>
  <c r="F1003" i="38" a="1"/>
  <c r="F1002" i="38" a="1"/>
  <c r="F1001" i="38" a="1"/>
  <c r="F1000" i="38" a="1"/>
  <c r="F999" i="38" a="1"/>
  <c r="F998" i="38" a="1"/>
  <c r="F997" i="38" a="1"/>
  <c r="F996" i="38" a="1"/>
  <c r="F995" i="38" a="1"/>
  <c r="F994" i="38" a="1"/>
  <c r="F993" i="38" a="1"/>
  <c r="F992" i="38" a="1"/>
  <c r="F991" i="38" a="1"/>
  <c r="F990" i="38" a="1"/>
  <c r="F989" i="38" a="1"/>
  <c r="F988" i="38" a="1"/>
  <c r="F987" i="38" a="1"/>
  <c r="F986" i="38" a="1"/>
  <c r="F985" i="38" a="1"/>
  <c r="F984" i="38" a="1"/>
  <c r="F983" i="38"/>
  <c r="F983" i="38" a="1"/>
  <c r="F982" i="38" a="1"/>
  <c r="F981" i="38" a="1"/>
  <c r="F980" i="38" a="1"/>
  <c r="F979" i="38" a="1"/>
  <c r="F978" i="38" a="1"/>
  <c r="F977" i="38" a="1"/>
  <c r="F976" i="38" a="1"/>
  <c r="F975" i="38" a="1"/>
  <c r="F974" i="38" a="1"/>
  <c r="F973" i="38" a="1"/>
  <c r="F972" i="38" a="1"/>
  <c r="F971" i="38" a="1"/>
  <c r="F970" i="38" a="1"/>
  <c r="F969" i="38" a="1"/>
  <c r="F968" i="38" a="1"/>
  <c r="F967" i="38" a="1"/>
  <c r="F966" i="38" a="1"/>
  <c r="F965" i="38" a="1"/>
  <c r="F964" i="38" a="1"/>
  <c r="F963" i="38" a="1"/>
  <c r="F962" i="38" a="1"/>
  <c r="F961" i="38" a="1"/>
  <c r="F960" i="38" a="1"/>
  <c r="F959" i="38" a="1"/>
  <c r="F958" i="38" a="1"/>
  <c r="F957" i="38" a="1"/>
  <c r="F956" i="38" a="1"/>
  <c r="F955" i="38" a="1"/>
  <c r="F954" i="38" a="1"/>
  <c r="F953" i="38" a="1"/>
  <c r="F952" i="38" a="1"/>
  <c r="F951" i="38" a="1"/>
  <c r="F950" i="38" a="1"/>
  <c r="F949" i="38" a="1"/>
  <c r="F948" i="38" a="1"/>
  <c r="F947" i="38" a="1"/>
  <c r="F946" i="38" a="1"/>
  <c r="F945" i="38" a="1"/>
  <c r="F944" i="38" a="1"/>
  <c r="F943" i="38" a="1"/>
  <c r="F942" i="38" a="1"/>
  <c r="F941" i="38" a="1"/>
  <c r="F940" i="38" a="1"/>
  <c r="F939" i="38" a="1"/>
  <c r="F938" i="38" a="1"/>
  <c r="F937" i="38" a="1"/>
  <c r="F936" i="38" a="1"/>
  <c r="F935" i="38" a="1"/>
  <c r="F934" i="38" a="1"/>
  <c r="F933" i="38" a="1"/>
  <c r="F932" i="38" a="1"/>
  <c r="F931" i="38" a="1"/>
  <c r="F930" i="38" a="1"/>
  <c r="F929" i="38" a="1"/>
  <c r="F928" i="38" a="1"/>
  <c r="F927" i="38" a="1"/>
  <c r="F926" i="38" a="1"/>
  <c r="F925" i="38" a="1"/>
  <c r="F924" i="38" a="1"/>
  <c r="F923" i="38" a="1"/>
  <c r="F922" i="38" a="1"/>
  <c r="F921" i="38" a="1"/>
  <c r="F920" i="38" a="1"/>
  <c r="F919" i="38" a="1"/>
  <c r="F918" i="38" a="1"/>
  <c r="F917" i="38" a="1"/>
  <c r="F916" i="38" a="1"/>
  <c r="F915" i="38" a="1"/>
  <c r="F914" i="38" a="1"/>
  <c r="F913" i="38" a="1"/>
  <c r="F912" i="38" a="1"/>
  <c r="F911" i="38" a="1"/>
  <c r="F910" i="38" a="1"/>
  <c r="F909" i="38" a="1"/>
  <c r="F908" i="38" a="1"/>
  <c r="F907" i="38" a="1"/>
  <c r="F906" i="38" a="1"/>
  <c r="F905" i="38" a="1"/>
  <c r="F904" i="38" a="1"/>
  <c r="F903" i="38" a="1"/>
  <c r="F902" i="38" a="1"/>
  <c r="F901" i="38" a="1"/>
  <c r="F900" i="38" a="1"/>
  <c r="F899" i="38" a="1"/>
  <c r="F898" i="38" a="1"/>
  <c r="F897" i="38" a="1"/>
  <c r="F896" i="38" a="1"/>
  <c r="F895" i="38" a="1"/>
  <c r="F894" i="38" a="1"/>
  <c r="F893" i="38" a="1"/>
  <c r="F892" i="38" a="1"/>
  <c r="F891" i="38" a="1"/>
  <c r="F890" i="38" a="1"/>
  <c r="F889" i="38" a="1"/>
  <c r="F888" i="38" a="1"/>
  <c r="F887" i="38" a="1"/>
  <c r="F886" i="38" a="1"/>
  <c r="F885" i="38" a="1"/>
  <c r="F884" i="38" a="1"/>
  <c r="F883" i="38" a="1"/>
  <c r="F882" i="38" a="1"/>
  <c r="F881" i="38" a="1"/>
  <c r="F880" i="38" a="1"/>
  <c r="F879" i="38" a="1"/>
  <c r="F878" i="38" a="1"/>
  <c r="F877" i="38" a="1"/>
  <c r="F876" i="38" a="1"/>
  <c r="F875" i="38" a="1"/>
  <c r="F874" i="38" a="1"/>
  <c r="F873" i="38" a="1"/>
  <c r="F872" i="38" a="1"/>
  <c r="F871" i="38" a="1"/>
  <c r="F870" i="38" a="1"/>
  <c r="F869" i="38" a="1"/>
  <c r="F868" i="38" a="1"/>
  <c r="F867" i="38" a="1"/>
  <c r="F866" i="38" a="1"/>
  <c r="F865" i="38" a="1"/>
  <c r="F864" i="38" a="1"/>
  <c r="F863" i="38" a="1"/>
  <c r="F862" i="38" a="1"/>
  <c r="F861" i="38" a="1"/>
  <c r="F860" i="38" a="1"/>
  <c r="F859" i="38" a="1"/>
  <c r="F858" i="38" a="1"/>
  <c r="F857" i="38" a="1"/>
  <c r="F856" i="38" a="1"/>
  <c r="F855" i="38" a="1"/>
  <c r="F854" i="38" a="1"/>
  <c r="F853" i="38" a="1"/>
  <c r="F852" i="38" a="1"/>
  <c r="F851" i="38" a="1"/>
  <c r="F850" i="38" a="1"/>
  <c r="F849" i="38" a="1"/>
  <c r="F848" i="38" a="1"/>
  <c r="F847" i="38" a="1"/>
  <c r="F846" i="38" a="1"/>
  <c r="F845" i="38" a="1"/>
  <c r="F844" i="38" a="1"/>
  <c r="F843" i="38" a="1"/>
  <c r="F842" i="38" a="1"/>
  <c r="F841" i="38" a="1"/>
  <c r="F840" i="38" a="1"/>
  <c r="F839" i="38" a="1"/>
  <c r="F838" i="38" a="1"/>
  <c r="F837" i="38" a="1"/>
  <c r="F836" i="38" a="1"/>
  <c r="F835" i="38" a="1"/>
  <c r="F834" i="38" a="1"/>
  <c r="F833" i="38" a="1"/>
  <c r="F832" i="38" a="1"/>
  <c r="F831" i="38" a="1"/>
  <c r="F830" i="38" a="1"/>
  <c r="F829" i="38" a="1"/>
  <c r="F828" i="38" a="1"/>
  <c r="F827" i="38" a="1"/>
  <c r="F826" i="38" a="1"/>
  <c r="F825" i="38" a="1"/>
  <c r="F824" i="38" a="1"/>
  <c r="F823" i="38" a="1"/>
  <c r="F822" i="38" a="1"/>
  <c r="F821" i="38" a="1"/>
  <c r="F820" i="38" a="1"/>
  <c r="F819" i="38" a="1"/>
  <c r="F818" i="38" a="1"/>
  <c r="F817" i="38" a="1"/>
  <c r="F816" i="38" a="1"/>
  <c r="F815" i="38" a="1"/>
  <c r="F814" i="38" a="1"/>
  <c r="F813" i="38" a="1"/>
  <c r="F812" i="38" a="1"/>
  <c r="F811" i="38" a="1"/>
  <c r="F810" i="38" a="1"/>
  <c r="F809" i="38" a="1"/>
  <c r="F808" i="38" a="1"/>
  <c r="F807" i="38" a="1"/>
  <c r="F806" i="38" a="1"/>
  <c r="F805" i="38" a="1"/>
  <c r="F804" i="38" a="1"/>
  <c r="F803" i="38" a="1"/>
  <c r="F802" i="38" a="1"/>
  <c r="F801" i="38" a="1"/>
  <c r="F800" i="38" a="1"/>
  <c r="F799" i="38" a="1"/>
  <c r="F798" i="38" a="1"/>
  <c r="F797" i="38" a="1"/>
  <c r="F796" i="38" a="1"/>
  <c r="F795" i="38" a="1"/>
  <c r="F794" i="38" a="1"/>
  <c r="F793" i="38" a="1"/>
  <c r="F792" i="38" a="1"/>
  <c r="F791" i="38" a="1"/>
  <c r="F790" i="38" a="1"/>
  <c r="F789" i="38" a="1"/>
  <c r="F788" i="38" a="1"/>
  <c r="F787" i="38" a="1"/>
  <c r="F786" i="38" a="1"/>
  <c r="F785" i="38" a="1"/>
  <c r="F784" i="38" a="1"/>
  <c r="F783" i="38" a="1"/>
  <c r="F782" i="38" a="1"/>
  <c r="F781" i="38" a="1"/>
  <c r="F780" i="38" a="1"/>
  <c r="F779" i="38" a="1"/>
  <c r="F778" i="38" a="1"/>
  <c r="F777" i="38" a="1"/>
  <c r="F776" i="38" a="1"/>
  <c r="F775" i="38" a="1"/>
  <c r="F774" i="38" a="1"/>
  <c r="F773" i="38" a="1"/>
  <c r="F772" i="38" a="1"/>
  <c r="F771" i="38" a="1"/>
  <c r="F770" i="38" a="1"/>
  <c r="F769" i="38" a="1"/>
  <c r="F768" i="38" a="1"/>
  <c r="F767" i="38" a="1"/>
  <c r="F766" i="38" a="1"/>
  <c r="F765" i="38" a="1"/>
  <c r="F764" i="38" a="1"/>
  <c r="F763" i="38" a="1"/>
  <c r="F762" i="38" a="1"/>
  <c r="F761" i="38" a="1"/>
  <c r="F760" i="38" a="1"/>
  <c r="F759" i="38" a="1"/>
  <c r="F758" i="38" a="1"/>
  <c r="F757" i="38" a="1"/>
  <c r="F756" i="38" a="1"/>
  <c r="F755" i="38" a="1"/>
  <c r="F754" i="38" a="1"/>
  <c r="F753" i="38" a="1"/>
  <c r="F752" i="38" a="1"/>
  <c r="F751" i="38" a="1"/>
  <c r="F750" i="38" a="1"/>
  <c r="F749" i="38" a="1"/>
  <c r="F748" i="38" a="1"/>
  <c r="F747" i="38" a="1"/>
  <c r="F746" i="38" a="1"/>
  <c r="F745" i="38" a="1"/>
  <c r="F744" i="38" a="1"/>
  <c r="F743" i="38" a="1"/>
  <c r="F742" i="38" a="1"/>
  <c r="F741" i="38" a="1"/>
  <c r="F740" i="38" a="1"/>
  <c r="F739" i="38" a="1"/>
  <c r="F738" i="38" a="1"/>
  <c r="F737" i="38" a="1"/>
  <c r="F736" i="38" a="1"/>
  <c r="F735" i="38" a="1"/>
  <c r="F734" i="38" a="1"/>
  <c r="F733" i="38" a="1"/>
  <c r="F732" i="38" a="1"/>
  <c r="F731" i="38" a="1"/>
  <c r="F730" i="38" a="1"/>
  <c r="F729" i="38" a="1"/>
  <c r="F728" i="38" a="1"/>
  <c r="F727" i="38" a="1"/>
  <c r="F726" i="38" a="1"/>
  <c r="F725" i="38" a="1"/>
  <c r="F724" i="38" a="1"/>
  <c r="F723" i="38" a="1"/>
  <c r="F722" i="38" a="1"/>
  <c r="F721" i="38" a="1"/>
  <c r="F720" i="38" a="1"/>
  <c r="F719" i="38" a="1"/>
  <c r="F718" i="38" a="1"/>
  <c r="F717" i="38"/>
  <c r="F717" i="38" a="1"/>
  <c r="F716" i="38" a="1"/>
  <c r="F715" i="38" a="1"/>
  <c r="F714" i="38" a="1"/>
  <c r="F713" i="38" a="1"/>
  <c r="F712" i="38" a="1"/>
  <c r="F711" i="38" a="1"/>
  <c r="F710" i="38" a="1"/>
  <c r="F709" i="38" a="1"/>
  <c r="F708" i="38" a="1"/>
  <c r="F707" i="38" a="1"/>
  <c r="F706" i="38" a="1"/>
  <c r="F705" i="38" a="1"/>
  <c r="F704" i="38" a="1"/>
  <c r="F703" i="38" a="1"/>
  <c r="F702" i="38" a="1"/>
  <c r="F701" i="38" a="1"/>
  <c r="F700" i="38" a="1"/>
  <c r="F699" i="38" a="1"/>
  <c r="F698" i="38" a="1"/>
  <c r="F697" i="38" a="1"/>
  <c r="F696" i="38" a="1"/>
  <c r="F695" i="38" a="1"/>
  <c r="F694" i="38" a="1"/>
  <c r="F693" i="38" a="1"/>
  <c r="F692" i="38" a="1"/>
  <c r="F691" i="38" a="1"/>
  <c r="F690" i="38" a="1"/>
  <c r="F689" i="38" a="1"/>
  <c r="F688" i="38" a="1"/>
  <c r="F687" i="38" a="1"/>
  <c r="F686" i="38" a="1"/>
  <c r="F685" i="38" a="1"/>
  <c r="F684" i="38" a="1"/>
  <c r="F683" i="38" a="1"/>
  <c r="F682" i="38" a="1"/>
  <c r="F681" i="38" a="1"/>
  <c r="F680" i="38" a="1"/>
  <c r="F679" i="38" a="1"/>
  <c r="F678" i="38" a="1"/>
  <c r="F677" i="38" a="1"/>
  <c r="F676" i="38" a="1"/>
  <c r="F675" i="38" a="1"/>
  <c r="F674" i="38" a="1"/>
  <c r="F673" i="38" a="1"/>
  <c r="F672" i="38" a="1"/>
  <c r="F671" i="38" a="1"/>
  <c r="F670" i="38" a="1"/>
  <c r="F669" i="38" a="1"/>
  <c r="F668" i="38" a="1"/>
  <c r="F667" i="38" a="1"/>
  <c r="F666" i="38" a="1"/>
  <c r="F665" i="38" a="1"/>
  <c r="F664" i="38" a="1"/>
  <c r="F663" i="38" a="1"/>
  <c r="F662" i="38" a="1"/>
  <c r="F661" i="38" a="1"/>
  <c r="F660" i="38" a="1"/>
  <c r="F659" i="38" a="1"/>
  <c r="F658" i="38" a="1"/>
  <c r="F657" i="38" a="1"/>
  <c r="F656" i="38" a="1"/>
  <c r="F655" i="38" a="1"/>
  <c r="F654" i="38" a="1"/>
  <c r="F653" i="38" a="1"/>
  <c r="F652" i="38" a="1"/>
  <c r="F651" i="38" a="1"/>
  <c r="F650" i="38" a="1"/>
  <c r="F649" i="38" a="1"/>
  <c r="F648" i="38" a="1"/>
  <c r="F647" i="38" a="1"/>
  <c r="F646" i="38" a="1"/>
  <c r="F645" i="38" a="1"/>
  <c r="F644" i="38" a="1"/>
  <c r="F643" i="38" a="1"/>
  <c r="F642" i="38" a="1"/>
  <c r="F641" i="38" a="1"/>
  <c r="F640" i="38" a="1"/>
  <c r="F639" i="38" a="1"/>
  <c r="F638" i="38" a="1"/>
  <c r="F637" i="38" a="1"/>
  <c r="F636" i="38" a="1"/>
  <c r="F635" i="38" a="1"/>
  <c r="F634" i="38" a="1"/>
  <c r="F633" i="38" a="1"/>
  <c r="F632" i="38" a="1"/>
  <c r="F631" i="38" a="1"/>
  <c r="F630" i="38" a="1"/>
  <c r="F629" i="38" a="1"/>
  <c r="F628" i="38"/>
  <c r="F628" i="38" a="1"/>
  <c r="F627" i="38" a="1"/>
  <c r="F626" i="38" a="1"/>
  <c r="F625" i="38" a="1"/>
  <c r="F624" i="38" a="1"/>
  <c r="F623" i="38" a="1"/>
  <c r="F622" i="38" a="1"/>
  <c r="F621" i="38" a="1"/>
  <c r="F620" i="38" a="1"/>
  <c r="F619" i="38" a="1"/>
  <c r="F618" i="38" a="1"/>
  <c r="F617" i="38" a="1"/>
  <c r="F616" i="38" a="1"/>
  <c r="F615" i="38" a="1"/>
  <c r="F614" i="38" a="1"/>
  <c r="F613" i="38" a="1"/>
  <c r="F612" i="38" a="1"/>
  <c r="F611" i="38" a="1"/>
  <c r="F610" i="38" a="1"/>
  <c r="F609" i="38" a="1"/>
  <c r="F608" i="38" a="1"/>
  <c r="F607" i="38" a="1"/>
  <c r="F606" i="38" a="1"/>
  <c r="F605" i="38" a="1"/>
  <c r="F604" i="38" a="1"/>
  <c r="F603" i="38" a="1"/>
  <c r="F602" i="38" a="1"/>
  <c r="F601" i="38" a="1"/>
  <c r="F600" i="38" a="1"/>
  <c r="F599" i="38" a="1"/>
  <c r="F598" i="38" a="1"/>
  <c r="F597" i="38" a="1"/>
  <c r="F596" i="38" a="1"/>
  <c r="F595" i="38" a="1"/>
  <c r="F594" i="38" a="1"/>
  <c r="F593" i="38" a="1"/>
  <c r="F592" i="38" a="1"/>
  <c r="F591" i="38" a="1"/>
  <c r="F590" i="38" a="1"/>
  <c r="F589" i="38" a="1"/>
  <c r="F588" i="38" a="1"/>
  <c r="F587" i="38" a="1"/>
  <c r="F586" i="38" a="1"/>
  <c r="F585" i="38" a="1"/>
  <c r="F584" i="38" a="1"/>
  <c r="F583" i="38" a="1"/>
  <c r="F582" i="38" a="1"/>
  <c r="F581" i="38" a="1"/>
  <c r="F580" i="38" a="1"/>
  <c r="F579" i="38" a="1"/>
  <c r="F578" i="38" a="1"/>
  <c r="F577" i="38" a="1"/>
  <c r="F576" i="38" a="1"/>
  <c r="F575" i="38" a="1"/>
  <c r="F574" i="38" a="1"/>
  <c r="F573" i="38" a="1"/>
  <c r="F572" i="38" a="1"/>
  <c r="F571" i="38" a="1"/>
  <c r="F570" i="38" a="1"/>
  <c r="F569" i="38" a="1"/>
  <c r="F568" i="38" a="1"/>
  <c r="F567" i="38" a="1"/>
  <c r="F566" i="38" a="1"/>
  <c r="F565" i="38" a="1"/>
  <c r="F564" i="38" a="1"/>
  <c r="F563" i="38" a="1"/>
  <c r="F562" i="38" a="1"/>
  <c r="F561" i="38" a="1"/>
  <c r="F560" i="38" a="1"/>
  <c r="F559" i="38" a="1"/>
  <c r="F558" i="38" a="1"/>
  <c r="F557" i="38" a="1"/>
  <c r="F556" i="38" a="1"/>
  <c r="F555" i="38" a="1"/>
  <c r="F554" i="38" a="1"/>
  <c r="F553" i="38" a="1"/>
  <c r="F552" i="38" a="1"/>
  <c r="F551" i="38" a="1"/>
  <c r="F550" i="38" a="1"/>
  <c r="F549" i="38" a="1"/>
  <c r="F548" i="38" a="1"/>
  <c r="F547" i="38" a="1"/>
  <c r="F546" i="38" a="1"/>
  <c r="F545" i="38" a="1"/>
  <c r="F544" i="38" a="1"/>
  <c r="F543" i="38" a="1"/>
  <c r="F542" i="38" a="1"/>
  <c r="F541" i="38" a="1"/>
  <c r="F540" i="38" a="1"/>
  <c r="F539" i="38" a="1"/>
  <c r="F538" i="38" a="1"/>
  <c r="F537" i="38" a="1"/>
  <c r="F536" i="38" a="1"/>
  <c r="F535" i="38" a="1"/>
  <c r="F534" i="38" a="1"/>
  <c r="F533" i="38" a="1"/>
  <c r="F532" i="38" a="1"/>
  <c r="F531" i="38" a="1"/>
  <c r="F530" i="38" a="1"/>
  <c r="F529" i="38" a="1"/>
  <c r="F528" i="38" a="1"/>
  <c r="F527" i="38" a="1"/>
  <c r="F526" i="38" a="1"/>
  <c r="F525" i="38" a="1"/>
  <c r="F524" i="38" a="1"/>
  <c r="F523" i="38" a="1"/>
  <c r="F522" i="38" a="1"/>
  <c r="F521" i="38" a="1"/>
  <c r="F520" i="38" a="1"/>
  <c r="F519" i="38" a="1"/>
  <c r="F518" i="38" a="1"/>
  <c r="F517" i="38" a="1"/>
  <c r="F516" i="38" a="1"/>
  <c r="F515" i="38" a="1"/>
  <c r="F514" i="38" a="1"/>
  <c r="F513" i="38" a="1"/>
  <c r="F512" i="38" a="1"/>
  <c r="F511" i="38" a="1"/>
  <c r="F510" i="38" a="1"/>
  <c r="F509" i="38" a="1"/>
  <c r="F508" i="38" a="1"/>
  <c r="F507" i="38" a="1"/>
  <c r="F506" i="38" a="1"/>
  <c r="F505" i="38" a="1"/>
  <c r="F504" i="38" a="1"/>
  <c r="F503" i="38" a="1"/>
  <c r="F502" i="38" a="1"/>
  <c r="F501" i="38" a="1"/>
  <c r="F500" i="38" a="1"/>
  <c r="F499" i="38" a="1"/>
  <c r="F498" i="38" a="1"/>
  <c r="F497" i="38" a="1"/>
  <c r="F496" i="38" a="1"/>
  <c r="F495" i="38" a="1"/>
  <c r="F494" i="38" a="1"/>
  <c r="F493" i="38" a="1"/>
  <c r="F492" i="38" a="1"/>
  <c r="F491" i="38" a="1"/>
  <c r="F490" i="38" a="1"/>
  <c r="F489" i="38" a="1"/>
  <c r="F488" i="38" a="1"/>
  <c r="F487" i="38" a="1"/>
  <c r="F486" i="38" a="1"/>
  <c r="F485" i="38" a="1"/>
  <c r="F484" i="38" a="1"/>
  <c r="F483" i="38" a="1"/>
  <c r="F482" i="38" a="1"/>
  <c r="F481" i="38" a="1"/>
  <c r="F480" i="38" a="1"/>
  <c r="F479" i="38" a="1"/>
  <c r="F478" i="38" a="1"/>
  <c r="F477" i="38" a="1"/>
  <c r="F476" i="38" a="1"/>
  <c r="F475" i="38" a="1"/>
  <c r="F474" i="38" a="1"/>
  <c r="F473" i="38" a="1"/>
  <c r="F472" i="38" a="1"/>
  <c r="F471" i="38" a="1"/>
  <c r="F470" i="38" a="1"/>
  <c r="F469" i="38" a="1"/>
  <c r="F468" i="38" a="1"/>
  <c r="F467" i="38" a="1"/>
  <c r="F466" i="38" a="1"/>
  <c r="F465" i="38" a="1"/>
  <c r="F464" i="38" a="1"/>
  <c r="F463" i="38" a="1"/>
  <c r="F462" i="38" a="1"/>
  <c r="F461" i="38" a="1"/>
  <c r="F460" i="38" a="1"/>
  <c r="F459" i="38" a="1"/>
  <c r="F458" i="38" a="1"/>
  <c r="F457" i="38" a="1"/>
  <c r="F456" i="38" a="1"/>
  <c r="F455" i="38" a="1"/>
  <c r="F454" i="38" a="1"/>
  <c r="F453" i="38" a="1"/>
  <c r="F452" i="38" a="1"/>
  <c r="F451" i="38" a="1"/>
  <c r="F450" i="38" a="1"/>
  <c r="F449" i="38" a="1"/>
  <c r="F448" i="38" a="1"/>
  <c r="F447" i="38" a="1"/>
  <c r="F446" i="38" a="1"/>
  <c r="F445" i="38" a="1"/>
  <c r="F444" i="38" a="1"/>
  <c r="F443" i="38" a="1"/>
  <c r="F442" i="38" a="1"/>
  <c r="F441" i="38" a="1"/>
  <c r="F440" i="38" a="1"/>
  <c r="F439" i="38" a="1"/>
  <c r="F438" i="38" a="1"/>
  <c r="F437" i="38" a="1"/>
  <c r="F436" i="38" a="1"/>
  <c r="F435" i="38" a="1"/>
  <c r="F434" i="38" a="1"/>
  <c r="F433" i="38" a="1"/>
  <c r="F432" i="38" a="1"/>
  <c r="F431" i="38" a="1"/>
  <c r="F430" i="38" a="1"/>
  <c r="F429" i="38" a="1"/>
  <c r="F428" i="38" a="1"/>
  <c r="F427" i="38" a="1"/>
  <c r="F426" i="38" a="1"/>
  <c r="F425" i="38" a="1"/>
  <c r="F424" i="38" a="1"/>
  <c r="F423" i="38" a="1"/>
  <c r="F422" i="38" a="1"/>
  <c r="F421" i="38" a="1"/>
  <c r="F420" i="38" a="1"/>
  <c r="F419" i="38" a="1"/>
  <c r="F418" i="38" a="1"/>
  <c r="F417" i="38" a="1"/>
  <c r="F416" i="38" a="1"/>
  <c r="F415" i="38" a="1"/>
  <c r="F414" i="38" a="1"/>
  <c r="F413" i="38" a="1"/>
  <c r="F412" i="38" a="1"/>
  <c r="F411" i="38" a="1"/>
  <c r="F410" i="38" a="1"/>
  <c r="F409" i="38" a="1"/>
  <c r="F408" i="38" a="1"/>
  <c r="F407" i="38" a="1"/>
  <c r="F406" i="38" a="1"/>
  <c r="F405" i="38" a="1"/>
  <c r="F404" i="38" a="1"/>
  <c r="F403" i="38" a="1"/>
  <c r="F402" i="38" a="1"/>
  <c r="F401" i="38" a="1"/>
  <c r="F400" i="38" a="1"/>
  <c r="F399" i="38" a="1"/>
  <c r="F398" i="38" a="1"/>
  <c r="F397" i="38" a="1"/>
  <c r="F396" i="38" a="1"/>
  <c r="F395" i="38" a="1"/>
  <c r="F394" i="38" a="1"/>
  <c r="F393" i="38" a="1"/>
  <c r="F392" i="38" a="1"/>
  <c r="F391" i="38" a="1"/>
  <c r="F390" i="38" a="1"/>
  <c r="F389" i="38" a="1"/>
  <c r="F388" i="38" a="1"/>
  <c r="F387" i="38" a="1"/>
  <c r="F386" i="38" a="1"/>
  <c r="F385" i="38" a="1"/>
  <c r="F384" i="38" a="1"/>
  <c r="F383" i="38" a="1"/>
  <c r="F382" i="38" a="1"/>
  <c r="F381" i="38" a="1"/>
  <c r="F380" i="38" a="1"/>
  <c r="F379" i="38" a="1"/>
  <c r="F378" i="38" a="1"/>
  <c r="F377" i="38" a="1"/>
  <c r="F376" i="38" a="1"/>
  <c r="F375" i="38" a="1"/>
  <c r="F374" i="38" a="1"/>
  <c r="F373" i="38" a="1"/>
  <c r="F372" i="38" a="1"/>
  <c r="F371" i="38" a="1"/>
  <c r="F370" i="38" a="1"/>
  <c r="F369" i="38" a="1"/>
  <c r="F368" i="38" a="1"/>
  <c r="F367" i="38" a="1"/>
  <c r="F366" i="38" a="1"/>
  <c r="F365" i="38" a="1"/>
  <c r="F364" i="38" a="1"/>
  <c r="F363" i="38" a="1"/>
  <c r="F362" i="38"/>
  <c r="F362" i="38" a="1"/>
  <c r="F361" i="38" a="1"/>
  <c r="F360" i="38" a="1"/>
  <c r="F359" i="38" a="1"/>
  <c r="F358" i="38" a="1"/>
  <c r="F357" i="38" a="1"/>
  <c r="F356" i="38" a="1"/>
  <c r="F355" i="38" a="1"/>
  <c r="F354" i="38" a="1"/>
  <c r="F353" i="38" a="1"/>
  <c r="F352" i="38" a="1"/>
  <c r="F351" i="38" a="1"/>
  <c r="F350" i="38" a="1"/>
  <c r="F349" i="38" a="1"/>
  <c r="F348" i="38" a="1"/>
  <c r="F347" i="38" a="1"/>
  <c r="F346" i="38" a="1"/>
  <c r="F345" i="38" a="1"/>
  <c r="F344" i="38" a="1"/>
  <c r="F343" i="38" a="1"/>
  <c r="F342" i="38" a="1"/>
  <c r="F341" i="38" a="1"/>
  <c r="F340" i="38" a="1"/>
  <c r="F339" i="38" a="1"/>
  <c r="F338" i="38" a="1"/>
  <c r="F337" i="38" a="1"/>
  <c r="F336" i="38" a="1"/>
  <c r="F335" i="38" a="1"/>
  <c r="F334" i="38" a="1"/>
  <c r="F333" i="38" a="1"/>
  <c r="F332" i="38" a="1"/>
  <c r="F331" i="38" a="1"/>
  <c r="F330" i="38" a="1"/>
  <c r="F329" i="38" a="1"/>
  <c r="F328" i="38" a="1"/>
  <c r="F327" i="38" a="1"/>
  <c r="F326" i="38" a="1"/>
  <c r="F325" i="38" a="1"/>
  <c r="F324" i="38" a="1"/>
  <c r="F323" i="38" a="1"/>
  <c r="F322" i="38" a="1"/>
  <c r="F321" i="38" a="1"/>
  <c r="F320" i="38" a="1"/>
  <c r="F319" i="38" a="1"/>
  <c r="F318" i="38" a="1"/>
  <c r="F317" i="38" a="1"/>
  <c r="F316" i="38" a="1"/>
  <c r="F315" i="38" a="1"/>
  <c r="F314" i="38" a="1"/>
  <c r="F313" i="38" a="1"/>
  <c r="F312" i="38" a="1"/>
  <c r="F311" i="38" a="1"/>
  <c r="F310" i="38" a="1"/>
  <c r="F309" i="38" a="1"/>
  <c r="F308" i="38" a="1"/>
  <c r="F307" i="38" a="1"/>
  <c r="F306" i="38" a="1"/>
  <c r="F305" i="38" a="1"/>
  <c r="F304" i="38" a="1"/>
  <c r="F303" i="38" a="1"/>
  <c r="F302" i="38" a="1"/>
  <c r="F301" i="38" a="1"/>
  <c r="F300" i="38" a="1"/>
  <c r="F299" i="38" a="1"/>
  <c r="F298" i="38" a="1"/>
  <c r="F297" i="38" a="1"/>
  <c r="F296" i="38" a="1"/>
  <c r="F295" i="38" a="1"/>
  <c r="F294" i="38" a="1"/>
  <c r="F293" i="38" a="1"/>
  <c r="F292" i="38" a="1"/>
  <c r="F291" i="38" a="1"/>
  <c r="F290" i="38" a="1"/>
  <c r="F289" i="38" a="1"/>
  <c r="F288" i="38" a="1"/>
  <c r="F287" i="38" a="1"/>
  <c r="F286" i="38" a="1"/>
  <c r="F285" i="38" a="1"/>
  <c r="F284" i="38" a="1"/>
  <c r="F283" i="38" a="1"/>
  <c r="F282" i="38" a="1"/>
  <c r="F281" i="38" a="1"/>
  <c r="F280" i="38" a="1"/>
  <c r="F279" i="38" a="1"/>
  <c r="F278" i="38" a="1"/>
  <c r="F277" i="38" a="1"/>
  <c r="F276" i="38" a="1"/>
  <c r="F275" i="38" a="1"/>
  <c r="F274" i="38" a="1"/>
  <c r="F273" i="38"/>
  <c r="F273" i="38" a="1"/>
  <c r="F272" i="38" a="1"/>
  <c r="F271" i="38" a="1"/>
  <c r="F270" i="38" a="1"/>
  <c r="F269" i="38" a="1"/>
  <c r="F268" i="38" a="1"/>
  <c r="F267" i="38" a="1"/>
  <c r="F266" i="38" a="1"/>
  <c r="F265" i="38" a="1"/>
  <c r="F264" i="38" a="1"/>
  <c r="F263" i="38" a="1"/>
  <c r="F262" i="38" a="1"/>
  <c r="F261" i="38" a="1"/>
  <c r="F260" i="38" a="1"/>
  <c r="F259" i="38" a="1"/>
  <c r="F258" i="38" a="1"/>
  <c r="F257" i="38" a="1"/>
  <c r="F256" i="38" a="1"/>
  <c r="F255" i="38" a="1"/>
  <c r="F254" i="38" a="1"/>
  <c r="F253" i="38" a="1"/>
  <c r="F252" i="38" a="1"/>
  <c r="F251" i="38" a="1"/>
  <c r="F250" i="38" a="1"/>
  <c r="F249" i="38" a="1"/>
  <c r="F248" i="38" a="1"/>
  <c r="F247" i="38" a="1"/>
  <c r="F246" i="38" a="1"/>
  <c r="F245" i="38" a="1"/>
  <c r="F244" i="38" a="1"/>
  <c r="F243" i="38" a="1"/>
  <c r="F242" i="38" a="1"/>
  <c r="F241" i="38" a="1"/>
  <c r="F240" i="38" a="1"/>
  <c r="F239" i="38" a="1"/>
  <c r="F238" i="38" a="1"/>
  <c r="F237" i="38" a="1"/>
  <c r="F236" i="38" a="1"/>
  <c r="F235" i="38" a="1"/>
  <c r="F234" i="38" a="1"/>
  <c r="F233" i="38" a="1"/>
  <c r="F231" i="38" a="1"/>
  <c r="F230" i="38" a="1"/>
  <c r="F229" i="38" a="1"/>
  <c r="F228" i="38" a="1"/>
  <c r="F227" i="38" a="1"/>
  <c r="F226" i="38" a="1"/>
  <c r="F225" i="38" a="1"/>
  <c r="F224" i="38" a="1"/>
  <c r="F223" i="38" a="1"/>
  <c r="F222" i="38" a="1"/>
  <c r="F221" i="38" a="1"/>
  <c r="F220" i="38" a="1"/>
  <c r="F219" i="38" a="1"/>
  <c r="F218" i="38" a="1"/>
  <c r="F217" i="38" a="1"/>
  <c r="F216" i="38" a="1"/>
  <c r="F215" i="38" a="1"/>
  <c r="F214" i="38" a="1"/>
  <c r="F213" i="38" a="1"/>
  <c r="F212" i="38" a="1"/>
  <c r="F211" i="38"/>
  <c r="F211" i="38" a="1"/>
  <c r="F210" i="38" a="1"/>
  <c r="F209" i="38" a="1"/>
  <c r="F208" i="38" a="1"/>
  <c r="F207" i="38" a="1"/>
  <c r="F206" i="38" a="1"/>
  <c r="F205" i="38" a="1"/>
  <c r="F204" i="38" a="1"/>
  <c r="F203" i="38" a="1"/>
  <c r="F202" i="38" a="1"/>
  <c r="F201" i="38" a="1"/>
  <c r="F200" i="38" a="1"/>
  <c r="F199" i="38" a="1"/>
  <c r="F198" i="38" a="1"/>
  <c r="F197" i="38" a="1"/>
  <c r="F196" i="38" a="1"/>
  <c r="F195" i="38" a="1"/>
  <c r="F194" i="38" a="1"/>
  <c r="F193" i="38" a="1"/>
  <c r="F192" i="38" a="1"/>
  <c r="F191" i="38" a="1"/>
  <c r="F190" i="38"/>
  <c r="F190" i="38" a="1"/>
  <c r="F189" i="38" a="1"/>
  <c r="F188" i="38" a="1"/>
  <c r="F187" i="38" a="1"/>
  <c r="F186" i="38" a="1"/>
  <c r="F185" i="38" a="1"/>
  <c r="F184" i="38" a="1"/>
  <c r="F183" i="38" a="1"/>
  <c r="F182" i="38" a="1"/>
  <c r="F181" i="38" a="1"/>
  <c r="F180" i="38" a="1"/>
  <c r="F179" i="38" a="1"/>
  <c r="F178" i="38" a="1"/>
  <c r="F177" i="38" a="1"/>
  <c r="F176" i="38" a="1"/>
  <c r="F175" i="38" a="1"/>
  <c r="F174" i="38" a="1"/>
  <c r="F173" i="38" a="1"/>
  <c r="F172" i="38" a="1"/>
  <c r="F171" i="38" a="1"/>
  <c r="F170" i="38" a="1"/>
  <c r="F169" i="38" a="1"/>
  <c r="F168" i="38" a="1"/>
  <c r="F167" i="38" a="1"/>
  <c r="F166" i="38" a="1"/>
  <c r="F165" i="38" a="1"/>
  <c r="F164" i="38" a="1"/>
  <c r="F163" i="38" a="1"/>
  <c r="F162" i="38" a="1"/>
  <c r="F161" i="38" a="1"/>
  <c r="F160" i="38" a="1"/>
  <c r="F159" i="38" a="1"/>
  <c r="F158" i="38" a="1"/>
  <c r="F157" i="38" a="1"/>
  <c r="F156" i="38" a="1"/>
  <c r="F155" i="38" a="1"/>
  <c r="F154" i="38" a="1"/>
  <c r="F153" i="38" a="1"/>
  <c r="F152" i="38" a="1"/>
  <c r="F151" i="38" a="1"/>
  <c r="F150" i="38" a="1"/>
  <c r="F149" i="38" a="1"/>
  <c r="F148" i="38" a="1"/>
  <c r="F147" i="38" a="1"/>
  <c r="F146" i="38" a="1"/>
  <c r="F145" i="38" a="1"/>
  <c r="F144" i="38" a="1"/>
  <c r="F143" i="38" a="1"/>
  <c r="F142" i="38" a="1"/>
  <c r="F141" i="38" a="1"/>
  <c r="F140" i="38" a="1"/>
  <c r="F139" i="38" a="1"/>
  <c r="F138" i="38" a="1"/>
  <c r="F137" i="38" a="1"/>
  <c r="F136" i="38" a="1"/>
  <c r="F135" i="38" a="1"/>
  <c r="F134" i="38" a="1"/>
  <c r="F133" i="38" a="1"/>
  <c r="F132" i="38" a="1"/>
  <c r="F131" i="38" a="1"/>
  <c r="F130" i="38" a="1"/>
  <c r="F129" i="38" a="1"/>
  <c r="F128" i="38"/>
  <c r="F128" i="38" a="1"/>
  <c r="F127" i="38" a="1"/>
  <c r="F126" i="38" a="1"/>
  <c r="F125" i="38" a="1"/>
  <c r="F124" i="38" a="1"/>
  <c r="F123" i="38" a="1"/>
  <c r="F122" i="38" a="1"/>
  <c r="F121" i="38" a="1"/>
  <c r="F120" i="38" a="1"/>
  <c r="F119" i="38" a="1"/>
  <c r="F118" i="38" a="1"/>
  <c r="F117" i="38" a="1"/>
  <c r="F116" i="38" a="1"/>
  <c r="F115" i="38" a="1"/>
  <c r="F114" i="38" a="1"/>
  <c r="F113" i="38" a="1"/>
  <c r="F112" i="38" a="1"/>
  <c r="F111" i="38" a="1"/>
  <c r="F110" i="38" a="1"/>
  <c r="F109" i="38" a="1"/>
  <c r="F108" i="38" a="1"/>
  <c r="F107" i="38"/>
  <c r="F107" i="38" a="1"/>
  <c r="F106" i="38" a="1"/>
  <c r="F105" i="38" a="1"/>
  <c r="F104" i="38" a="1"/>
  <c r="F103" i="38" a="1"/>
  <c r="F102" i="38" a="1"/>
  <c r="F101" i="38" a="1"/>
  <c r="F100" i="38" a="1"/>
  <c r="F99" i="38" a="1"/>
  <c r="F98" i="38" a="1"/>
  <c r="F97" i="38" a="1"/>
  <c r="F96" i="38" a="1"/>
  <c r="F95" i="38" a="1"/>
  <c r="F94" i="38" a="1"/>
  <c r="F93" i="38" a="1"/>
  <c r="F92" i="38" a="1"/>
  <c r="F91" i="38" a="1"/>
  <c r="F90" i="38" a="1"/>
  <c r="F89" i="38" a="1"/>
  <c r="F88" i="38" a="1"/>
  <c r="F87" i="38" a="1"/>
  <c r="F86" i="38" a="1"/>
  <c r="F85" i="38" a="1"/>
  <c r="F84" i="38" a="1"/>
  <c r="F83" i="38" a="1"/>
  <c r="F82" i="38" a="1"/>
  <c r="F81" i="38" a="1"/>
  <c r="F80" i="38" a="1"/>
  <c r="F79" i="38" a="1"/>
  <c r="F78" i="38" a="1"/>
  <c r="F77" i="38" a="1"/>
  <c r="F76" i="38" a="1"/>
  <c r="F75" i="38" a="1"/>
  <c r="F74" i="38" a="1"/>
  <c r="F73" i="38" a="1"/>
  <c r="F72" i="38" a="1"/>
  <c r="F71" i="38" a="1"/>
  <c r="F70" i="38" a="1"/>
  <c r="F69" i="38" a="1"/>
  <c r="F68" i="38" a="1"/>
  <c r="F67" i="38" a="1"/>
  <c r="F66" i="38" a="1"/>
  <c r="F65" i="38" a="1"/>
  <c r="F64" i="38" a="1"/>
  <c r="F63" i="38" a="1"/>
  <c r="F62" i="38" a="1"/>
  <c r="F61" i="38" a="1"/>
  <c r="F60" i="38" a="1"/>
  <c r="F59" i="38" a="1"/>
  <c r="F58" i="38" a="1"/>
  <c r="F57" i="38" a="1"/>
  <c r="F56" i="38" a="1"/>
  <c r="F55" i="38" a="1"/>
  <c r="F54" i="38" a="1"/>
  <c r="F53" i="38" a="1"/>
  <c r="F52" i="38" a="1"/>
  <c r="F51" i="38" a="1"/>
  <c r="F50" i="38" a="1"/>
  <c r="F49" i="38" a="1"/>
  <c r="F48" i="38" a="1"/>
  <c r="F47" i="38" a="1"/>
  <c r="F46" i="38" a="1"/>
  <c r="F45" i="38"/>
  <c r="F45" i="38" a="1"/>
  <c r="F44" i="38" a="1"/>
  <c r="F43" i="38" a="1"/>
  <c r="F42" i="38" a="1"/>
  <c r="F41" i="38" a="1"/>
  <c r="F40" i="38" a="1"/>
  <c r="F39" i="38" a="1"/>
  <c r="F38" i="38" a="1"/>
  <c r="F37" i="38" a="1"/>
  <c r="F36" i="38" a="1"/>
  <c r="F35" i="38" a="1"/>
  <c r="F34" i="38" a="1"/>
  <c r="F33" i="38" a="1"/>
  <c r="F32" i="38" a="1"/>
  <c r="F31" i="38" a="1"/>
  <c r="F30" i="38" a="1"/>
  <c r="F29" i="38" a="1"/>
  <c r="F28" i="38" a="1"/>
  <c r="F27" i="38" a="1"/>
  <c r="F26" i="38" a="1"/>
  <c r="F25" i="38" a="1"/>
  <c r="F24" i="38"/>
  <c r="F24" i="38" a="1"/>
  <c r="F23" i="38" a="1"/>
  <c r="F22" i="38" a="1"/>
  <c r="F21" i="38" a="1"/>
  <c r="F20" i="38" a="1"/>
  <c r="F19" i="38" a="1"/>
  <c r="F18" i="38" a="1"/>
  <c r="F17" i="38" a="1"/>
  <c r="F16" i="38" a="1"/>
  <c r="F15" i="38" a="1"/>
  <c r="F14" i="38" a="1"/>
  <c r="F13" i="38" a="1"/>
  <c r="F12" i="38" a="1"/>
  <c r="F11" i="38" a="1"/>
  <c r="F10" i="38" a="1"/>
  <c r="F9" i="38" a="1"/>
  <c r="F8" i="38" a="1"/>
  <c r="F7" i="38" a="1"/>
  <c r="F6" i="38" a="1"/>
  <c r="F5" i="38" a="1"/>
  <c r="F4" i="38" a="1"/>
  <c r="F3" i="38" a="1"/>
  <c r="F2" i="38" a="1"/>
  <c r="H9" i="37"/>
  <c r="G9" i="37"/>
  <c r="F9" i="37"/>
  <c r="E9" i="37"/>
  <c r="D9" i="37"/>
  <c r="C9" i="37"/>
  <c r="H8" i="37"/>
  <c r="G8" i="37"/>
  <c r="F8" i="37"/>
  <c r="E8" i="37"/>
  <c r="D8" i="37"/>
  <c r="C8" i="37"/>
  <c r="H7" i="37"/>
  <c r="G7" i="37"/>
  <c r="F7" i="37"/>
  <c r="E7" i="37"/>
  <c r="D7" i="37"/>
  <c r="C7" i="37"/>
  <c r="H6" i="37"/>
  <c r="G6" i="37"/>
  <c r="F6" i="37"/>
  <c r="E6" i="37"/>
  <c r="D6" i="37"/>
  <c r="C6" i="37"/>
  <c r="X20" i="37"/>
  <c r="W20" i="37"/>
  <c r="Q10" i="37"/>
  <c r="P10" i="37"/>
  <c r="O10" i="37"/>
  <c r="N10" i="37"/>
  <c r="M10" i="37"/>
  <c r="L10" i="37"/>
  <c r="K10" i="37"/>
  <c r="J10" i="37"/>
  <c r="R9" i="37"/>
  <c r="R8" i="37"/>
  <c r="R7" i="37"/>
  <c r="R6" i="37"/>
  <c r="F1479" i="38" l="1"/>
  <c r="F1478" i="38"/>
  <c r="F1470" i="38"/>
  <c r="F1468" i="38"/>
  <c r="F1467" i="38"/>
  <c r="F1459" i="38"/>
  <c r="F1458" i="38"/>
  <c r="F1436" i="38"/>
  <c r="F1474" i="38"/>
  <c r="F1473" i="38"/>
  <c r="F1472" i="38"/>
  <c r="F1464" i="38"/>
  <c r="F1463" i="38"/>
  <c r="F1452" i="38"/>
  <c r="F1442" i="38"/>
  <c r="F1466" i="38"/>
  <c r="F1454" i="38"/>
  <c r="F1443" i="38"/>
  <c r="F1461" i="38"/>
  <c r="F1450" i="38"/>
  <c r="F1439" i="38"/>
  <c r="F1475" i="38"/>
  <c r="F1462" i="38"/>
  <c r="F1453" i="38"/>
  <c r="F1441" i="38"/>
  <c r="F1460" i="38"/>
  <c r="F1449" i="38"/>
  <c r="F1438" i="38"/>
  <c r="F1471" i="38"/>
  <c r="F1448" i="38"/>
  <c r="F1447" i="38"/>
  <c r="F1437" i="38"/>
  <c r="F1482" i="38"/>
  <c r="F1481" i="38"/>
  <c r="F1457" i="38"/>
  <c r="F1445" i="38"/>
  <c r="F1435" i="38"/>
  <c r="F1476" i="38"/>
  <c r="F1465" i="38"/>
  <c r="F1455" i="38"/>
  <c r="F1444" i="38"/>
  <c r="F1477" i="38"/>
  <c r="F1451" i="38"/>
  <c r="F1440" i="38"/>
  <c r="F1480" i="38"/>
  <c r="F1469" i="38"/>
  <c r="F1456" i="38"/>
  <c r="F1446" i="38"/>
  <c r="F1434" i="38"/>
  <c r="F1424" i="38"/>
  <c r="F1423" i="38"/>
  <c r="F1407" i="38"/>
  <c r="F1398" i="38"/>
  <c r="F1389" i="38"/>
  <c r="F1371" i="38"/>
  <c r="F1362" i="38"/>
  <c r="F1349" i="38"/>
  <c r="F1348" i="38"/>
  <c r="F1338" i="38"/>
  <c r="F1328" i="38"/>
  <c r="F1317" i="38"/>
  <c r="F1308" i="38"/>
  <c r="F1297" i="38"/>
  <c r="F1288" i="38"/>
  <c r="F1263" i="38"/>
  <c r="F1252" i="38"/>
  <c r="F1241" i="38"/>
  <c r="F1230" i="38"/>
  <c r="F1218" i="38"/>
  <c r="F1185" i="38"/>
  <c r="F1358" i="38"/>
  <c r="F1357" i="38"/>
  <c r="F1355" i="38"/>
  <c r="F1345" i="38"/>
  <c r="F1335" i="38"/>
  <c r="F1325" i="38"/>
  <c r="F1316" i="38"/>
  <c r="F1306" i="38"/>
  <c r="F1296" i="38"/>
  <c r="F1271" i="38"/>
  <c r="F1260" i="38"/>
  <c r="F1249" i="38"/>
  <c r="F1238" i="38"/>
  <c r="F1232" i="38"/>
  <c r="F1222" i="38"/>
  <c r="F1191" i="38"/>
  <c r="F1179" i="38"/>
  <c r="F1287" i="38"/>
  <c r="F1286" i="38"/>
  <c r="F1285" i="38"/>
  <c r="F1284" i="38"/>
  <c r="F1283" i="38"/>
  <c r="F1282" i="38"/>
  <c r="F1281" i="38"/>
  <c r="F1280" i="38"/>
  <c r="F1279" i="38"/>
  <c r="F1278" i="38"/>
  <c r="F1277" i="38"/>
  <c r="F1276" i="38"/>
  <c r="F1275" i="38"/>
  <c r="F1274" i="38"/>
  <c r="F1272" i="38"/>
  <c r="F1261" i="38"/>
  <c r="F1250" i="38"/>
  <c r="F1239" i="38"/>
  <c r="F1231" i="38"/>
  <c r="F1221" i="38"/>
  <c r="F1192" i="38"/>
  <c r="F1181" i="38"/>
  <c r="F1215" i="38"/>
  <c r="F1214" i="38"/>
  <c r="F1213" i="38"/>
  <c r="F1212" i="38"/>
  <c r="F1211" i="38"/>
  <c r="F1210" i="38"/>
  <c r="F1209" i="38"/>
  <c r="F1208" i="38"/>
  <c r="F1207" i="38"/>
  <c r="F1206" i="38"/>
  <c r="F1205" i="38"/>
  <c r="F1204" i="38"/>
  <c r="F1203" i="38"/>
  <c r="F1202" i="38"/>
  <c r="F1201" i="38"/>
  <c r="F1200" i="38"/>
  <c r="F1199" i="38"/>
  <c r="F1198" i="38"/>
  <c r="F1197" i="38"/>
  <c r="F1196" i="38"/>
  <c r="F1188" i="38"/>
  <c r="F1176" i="38"/>
  <c r="F1430" i="38"/>
  <c r="F1429" i="38"/>
  <c r="F1416" i="38"/>
  <c r="F1410" i="38"/>
  <c r="F1391" i="38"/>
  <c r="F1390" i="38"/>
  <c r="F1381" i="38"/>
  <c r="F1364" i="38"/>
  <c r="F1363" i="38"/>
  <c r="F1351" i="38"/>
  <c r="F1321" i="38"/>
  <c r="F1320" i="38"/>
  <c r="F1311" i="38"/>
  <c r="F1299" i="38"/>
  <c r="F1290" i="38"/>
  <c r="F1243" i="38"/>
  <c r="F1242" i="38"/>
  <c r="F1233" i="38"/>
  <c r="F1220" i="38"/>
  <c r="F1189" i="38"/>
  <c r="F1177" i="38"/>
  <c r="F1421" i="38"/>
  <c r="F1412" i="38"/>
  <c r="F1403" i="38"/>
  <c r="F1394" i="38"/>
  <c r="F1385" i="38"/>
  <c r="F1376" i="38"/>
  <c r="F1367" i="38"/>
  <c r="F1354" i="38"/>
  <c r="F1344" i="38"/>
  <c r="F1334" i="38"/>
  <c r="F1324" i="38"/>
  <c r="F1314" i="38"/>
  <c r="F1304" i="38"/>
  <c r="F1294" i="38"/>
  <c r="F1269" i="38"/>
  <c r="F1258" i="38"/>
  <c r="F1247" i="38"/>
  <c r="F1237" i="38"/>
  <c r="F1229" i="38"/>
  <c r="F1219" i="38"/>
  <c r="F1187" i="38"/>
  <c r="F1175" i="38"/>
  <c r="F1420" i="38"/>
  <c r="F1418" i="38"/>
  <c r="F1417" i="38"/>
  <c r="F1406" i="38"/>
  <c r="F1397" i="38"/>
  <c r="F1388" i="38"/>
  <c r="F1380" i="38"/>
  <c r="F1379" i="38"/>
  <c r="F1370" i="38"/>
  <c r="F1361" i="38"/>
  <c r="F1339" i="38"/>
  <c r="F1329" i="38"/>
  <c r="F1318" i="38"/>
  <c r="F1307" i="38"/>
  <c r="F1298" i="38"/>
  <c r="F1273" i="38"/>
  <c r="F1262" i="38"/>
  <c r="F1251" i="38"/>
  <c r="F1240" i="38"/>
  <c r="F1224" i="38"/>
  <c r="F1195" i="38"/>
  <c r="F1183" i="38"/>
  <c r="F1428" i="38"/>
  <c r="F1408" i="38"/>
  <c r="F1401" i="38"/>
  <c r="F1400" i="38"/>
  <c r="F1399" i="38"/>
  <c r="F1392" i="38"/>
  <c r="F1383" i="38"/>
  <c r="F1374" i="38"/>
  <c r="F1365" i="38"/>
  <c r="F1352" i="38"/>
  <c r="F1342" i="38"/>
  <c r="F1332" i="38"/>
  <c r="F1322" i="38"/>
  <c r="F1312" i="38"/>
  <c r="F1302" i="38"/>
  <c r="F1292" i="38"/>
  <c r="F1267" i="38"/>
  <c r="F1256" i="38"/>
  <c r="F1245" i="38"/>
  <c r="F1235" i="38"/>
  <c r="F1226" i="38"/>
  <c r="F1217" i="38"/>
  <c r="F1186" i="38"/>
  <c r="F1426" i="38"/>
  <c r="F1414" i="38"/>
  <c r="F1405" i="38"/>
  <c r="F1396" i="38"/>
  <c r="F1387" i="38"/>
  <c r="F1378" i="38"/>
  <c r="F1369" i="38"/>
  <c r="F1360" i="38"/>
  <c r="F1347" i="38"/>
  <c r="F1337" i="38"/>
  <c r="F1327" i="38"/>
  <c r="F1319" i="38"/>
  <c r="F1309" i="38"/>
  <c r="F1301" i="38"/>
  <c r="F1291" i="38"/>
  <c r="F1266" i="38"/>
  <c r="F1255" i="38"/>
  <c r="F1244" i="38"/>
  <c r="F1234" i="38"/>
  <c r="F1223" i="38"/>
  <c r="F1190" i="38"/>
  <c r="F1178" i="38"/>
  <c r="F1427" i="38"/>
  <c r="F1419" i="38"/>
  <c r="F1411" i="38"/>
  <c r="F1402" i="38"/>
  <c r="F1393" i="38"/>
  <c r="F1384" i="38"/>
  <c r="F1375" i="38"/>
  <c r="F1366" i="38"/>
  <c r="F1353" i="38"/>
  <c r="F1343" i="38"/>
  <c r="F1333" i="38"/>
  <c r="F1323" i="38"/>
  <c r="F1313" i="38"/>
  <c r="F1303" i="38"/>
  <c r="F1293" i="38"/>
  <c r="F1268" i="38"/>
  <c r="F1257" i="38"/>
  <c r="F1246" i="38"/>
  <c r="F1236" i="38"/>
  <c r="F1228" i="38"/>
  <c r="F1194" i="38"/>
  <c r="F1182" i="38"/>
  <c r="F1425" i="38"/>
  <c r="F1413" i="38"/>
  <c r="F1404" i="38"/>
  <c r="F1395" i="38"/>
  <c r="F1386" i="38"/>
  <c r="F1377" i="38"/>
  <c r="F1368" i="38"/>
  <c r="F1356" i="38"/>
  <c r="F1346" i="38"/>
  <c r="F1336" i="38"/>
  <c r="F1326" i="38"/>
  <c r="F1315" i="38"/>
  <c r="F1305" i="38"/>
  <c r="F1295" i="38"/>
  <c r="F1270" i="38"/>
  <c r="F1259" i="38"/>
  <c r="F1248" i="38"/>
  <c r="F1227" i="38"/>
  <c r="F1193" i="38"/>
  <c r="F1180" i="38"/>
  <c r="F1422" i="38"/>
  <c r="F1415" i="38"/>
  <c r="F1409" i="38"/>
  <c r="F1382" i="38"/>
  <c r="F1373" i="38"/>
  <c r="F1372" i="38"/>
  <c r="F1350" i="38"/>
  <c r="F1341" i="38"/>
  <c r="F1340" i="38"/>
  <c r="F1331" i="38"/>
  <c r="F1330" i="38"/>
  <c r="F1310" i="38"/>
  <c r="F1300" i="38"/>
  <c r="F1289" i="38"/>
  <c r="F1265" i="38"/>
  <c r="F1264" i="38"/>
  <c r="F1254" i="38"/>
  <c r="F1253" i="38"/>
  <c r="F1225" i="38"/>
  <c r="F1216" i="38"/>
  <c r="F1184" i="38"/>
  <c r="F1160" i="38"/>
  <c r="F1158" i="38"/>
  <c r="F1156" i="38"/>
  <c r="F1154" i="38"/>
  <c r="F1152" i="38"/>
  <c r="F1150" i="38"/>
  <c r="F1148" i="38"/>
  <c r="F1146" i="38"/>
  <c r="F1144" i="38"/>
  <c r="F1142" i="38"/>
  <c r="F1140" i="38"/>
  <c r="F1138" i="38"/>
  <c r="F1136" i="38"/>
  <c r="F1134" i="38"/>
  <c r="F1132" i="38"/>
  <c r="F1130" i="38"/>
  <c r="F1129" i="38"/>
  <c r="F1127" i="38"/>
  <c r="F1125" i="38"/>
  <c r="F1124" i="38"/>
  <c r="F1121" i="38"/>
  <c r="F1119" i="38"/>
  <c r="F1117" i="38"/>
  <c r="F1115" i="38"/>
  <c r="F1113" i="38"/>
  <c r="F1111" i="38"/>
  <c r="F1109" i="38"/>
  <c r="F1107" i="38"/>
  <c r="F1105" i="38"/>
  <c r="F1103" i="38"/>
  <c r="F1101" i="38"/>
  <c r="F1099" i="38"/>
  <c r="F1097" i="38"/>
  <c r="F1095" i="38"/>
  <c r="F1093" i="38"/>
  <c r="F1091" i="38"/>
  <c r="F1089" i="38"/>
  <c r="F1087" i="38"/>
  <c r="F1085" i="38"/>
  <c r="F1083" i="38"/>
  <c r="F1081" i="38"/>
  <c r="F1079" i="38"/>
  <c r="F1077" i="38"/>
  <c r="F1075" i="38"/>
  <c r="F1073" i="38"/>
  <c r="F1024" i="38"/>
  <c r="F1020" i="38"/>
  <c r="F1016" i="38"/>
  <c r="F1012" i="38"/>
  <c r="F1008" i="38"/>
  <c r="F1004" i="38"/>
  <c r="F1000" i="38"/>
  <c r="F996" i="38"/>
  <c r="F993" i="38"/>
  <c r="F989" i="38"/>
  <c r="F985" i="38"/>
  <c r="F928" i="38"/>
  <c r="F923" i="38"/>
  <c r="F918" i="38"/>
  <c r="F913" i="38"/>
  <c r="F908" i="38"/>
  <c r="F903" i="38"/>
  <c r="F898" i="38"/>
  <c r="F831" i="38"/>
  <c r="F825" i="38"/>
  <c r="F819" i="38"/>
  <c r="F813" i="38"/>
  <c r="F807" i="38"/>
  <c r="F734" i="38"/>
  <c r="F727" i="38"/>
  <c r="F720" i="38"/>
  <c r="F643" i="38"/>
  <c r="F635" i="38"/>
  <c r="F565" i="38"/>
  <c r="F556" i="38"/>
  <c r="F547" i="38"/>
  <c r="F465" i="38"/>
  <c r="F455" i="38"/>
  <c r="F372" i="38"/>
  <c r="F290" i="38"/>
  <c r="F278" i="38"/>
  <c r="F1071" i="38"/>
  <c r="F1070" i="38"/>
  <c r="F1069" i="38"/>
  <c r="F1068" i="38"/>
  <c r="F1067" i="38"/>
  <c r="F1066" i="38"/>
  <c r="F1065" i="38"/>
  <c r="F1064" i="38"/>
  <c r="F1063" i="38"/>
  <c r="F1062" i="38"/>
  <c r="F1061" i="38"/>
  <c r="F1060" i="38"/>
  <c r="F1059" i="38"/>
  <c r="F1058" i="38"/>
  <c r="F1057" i="38"/>
  <c r="F1056" i="38"/>
  <c r="F1055" i="38"/>
  <c r="F1054" i="38"/>
  <c r="F1053" i="38"/>
  <c r="F1052" i="38"/>
  <c r="F1051" i="38"/>
  <c r="F1050" i="38"/>
  <c r="F1049" i="38"/>
  <c r="F1048" i="38"/>
  <c r="F1047" i="38"/>
  <c r="F1046" i="38"/>
  <c r="F1045" i="38"/>
  <c r="F1044" i="38"/>
  <c r="F1043" i="38"/>
  <c r="F1042" i="38"/>
  <c r="F1041" i="38"/>
  <c r="F1040" i="38"/>
  <c r="F1039" i="38"/>
  <c r="F1038" i="38"/>
  <c r="F1037" i="38"/>
  <c r="F1036" i="38"/>
  <c r="F1035" i="38"/>
  <c r="F1034" i="38"/>
  <c r="F1033" i="38"/>
  <c r="F1032" i="38"/>
  <c r="F1031" i="38"/>
  <c r="F1030" i="38"/>
  <c r="F1029" i="38"/>
  <c r="F1028" i="38"/>
  <c r="F1026" i="38"/>
  <c r="F1022" i="38"/>
  <c r="F1019" i="38"/>
  <c r="F1015" i="38"/>
  <c r="F1011" i="38"/>
  <c r="F1007" i="38"/>
  <c r="F1003" i="38"/>
  <c r="F999" i="38"/>
  <c r="F995" i="38"/>
  <c r="F991" i="38"/>
  <c r="F987" i="38"/>
  <c r="F931" i="38"/>
  <c r="F926" i="38"/>
  <c r="F921" i="38"/>
  <c r="F916" i="38"/>
  <c r="F911" i="38"/>
  <c r="F906" i="38"/>
  <c r="F901" i="38"/>
  <c r="F896" i="38"/>
  <c r="F828" i="38"/>
  <c r="F822" i="38"/>
  <c r="F816" i="38"/>
  <c r="F810" i="38"/>
  <c r="F737" i="38"/>
  <c r="F731" i="38"/>
  <c r="F724" i="38"/>
  <c r="F647" i="38"/>
  <c r="F639" i="38"/>
  <c r="F631" i="38"/>
  <c r="F552" i="38"/>
  <c r="F543" i="38"/>
  <c r="F461" i="38"/>
  <c r="F451" i="38"/>
  <c r="F368" i="38"/>
  <c r="F288" i="38"/>
  <c r="F276" i="38"/>
  <c r="F982" i="38"/>
  <c r="F981" i="38"/>
  <c r="F980" i="38"/>
  <c r="F979" i="38"/>
  <c r="F978" i="38"/>
  <c r="F977" i="38"/>
  <c r="F976" i="38"/>
  <c r="F975" i="38"/>
  <c r="F974" i="38"/>
  <c r="F973" i="38"/>
  <c r="F972" i="38"/>
  <c r="F971" i="38"/>
  <c r="F970" i="38"/>
  <c r="F969" i="38"/>
  <c r="F968" i="38"/>
  <c r="F967" i="38"/>
  <c r="F966" i="38"/>
  <c r="F965" i="38"/>
  <c r="F964" i="38"/>
  <c r="F963" i="38"/>
  <c r="F962" i="38"/>
  <c r="F961" i="38"/>
  <c r="F960" i="38"/>
  <c r="F959" i="38"/>
  <c r="F958" i="38"/>
  <c r="F957" i="38"/>
  <c r="F956" i="38"/>
  <c r="F955" i="38"/>
  <c r="F954" i="38"/>
  <c r="F953" i="38"/>
  <c r="F952" i="38"/>
  <c r="F951" i="38"/>
  <c r="F950" i="38"/>
  <c r="F949" i="38"/>
  <c r="F948" i="38"/>
  <c r="F947" i="38"/>
  <c r="F946" i="38"/>
  <c r="F945" i="38"/>
  <c r="F944" i="38"/>
  <c r="F943" i="38"/>
  <c r="F942" i="38"/>
  <c r="F941" i="38"/>
  <c r="F940" i="38"/>
  <c r="F939" i="38"/>
  <c r="F938" i="38"/>
  <c r="F937" i="38"/>
  <c r="F936" i="38"/>
  <c r="F935" i="38"/>
  <c r="F934" i="38"/>
  <c r="F933" i="38"/>
  <c r="F932" i="38"/>
  <c r="F930" i="38"/>
  <c r="F925" i="38"/>
  <c r="F920" i="38"/>
  <c r="F915" i="38"/>
  <c r="F910" i="38"/>
  <c r="F905" i="38"/>
  <c r="F900" i="38"/>
  <c r="F895" i="38"/>
  <c r="F827" i="38"/>
  <c r="F821" i="38"/>
  <c r="F815" i="38"/>
  <c r="F809" i="38"/>
  <c r="F736" i="38"/>
  <c r="F728" i="38"/>
  <c r="F721" i="38"/>
  <c r="F644" i="38"/>
  <c r="F636" i="38"/>
  <c r="F563" i="38"/>
  <c r="F554" i="38"/>
  <c r="F545" i="38"/>
  <c r="F463" i="38"/>
  <c r="F453" i="38"/>
  <c r="F370" i="38"/>
  <c r="F286" i="38"/>
  <c r="F274" i="38"/>
  <c r="F894" i="38"/>
  <c r="F893" i="38"/>
  <c r="F892" i="38"/>
  <c r="F891" i="38"/>
  <c r="F890" i="38"/>
  <c r="F889" i="38"/>
  <c r="F888" i="38"/>
  <c r="F887" i="38"/>
  <c r="F886" i="38"/>
  <c r="F885" i="38"/>
  <c r="F884" i="38"/>
  <c r="F883" i="38"/>
  <c r="F882" i="38"/>
  <c r="F881" i="38"/>
  <c r="F880" i="38"/>
  <c r="F879" i="38"/>
  <c r="F878" i="38"/>
  <c r="F877" i="38"/>
  <c r="F876" i="38"/>
  <c r="F875" i="38"/>
  <c r="F874" i="38"/>
  <c r="F873" i="38"/>
  <c r="F872" i="38"/>
  <c r="F871" i="38"/>
  <c r="F870" i="38"/>
  <c r="F869" i="38"/>
  <c r="F868" i="38"/>
  <c r="F867" i="38"/>
  <c r="F866" i="38"/>
  <c r="F865" i="38"/>
  <c r="F864" i="38"/>
  <c r="F863" i="38"/>
  <c r="F862" i="38"/>
  <c r="F861" i="38"/>
  <c r="F860" i="38"/>
  <c r="F859" i="38"/>
  <c r="F858" i="38"/>
  <c r="F857" i="38"/>
  <c r="F856" i="38"/>
  <c r="F855" i="38"/>
  <c r="F854" i="38"/>
  <c r="F853" i="38"/>
  <c r="F852" i="38"/>
  <c r="F851" i="38"/>
  <c r="F850" i="38"/>
  <c r="F849" i="38"/>
  <c r="F848" i="38"/>
  <c r="F847" i="38"/>
  <c r="F846" i="38"/>
  <c r="F845" i="38"/>
  <c r="F844" i="38"/>
  <c r="F843" i="38"/>
  <c r="F842" i="38"/>
  <c r="F841" i="38"/>
  <c r="F840" i="38"/>
  <c r="F839" i="38"/>
  <c r="F838" i="38"/>
  <c r="F837" i="38"/>
  <c r="F836" i="38"/>
  <c r="F835" i="38"/>
  <c r="F834" i="38"/>
  <c r="F833" i="38"/>
  <c r="F830" i="38"/>
  <c r="F824" i="38"/>
  <c r="F818" i="38"/>
  <c r="F812" i="38"/>
  <c r="F806" i="38"/>
  <c r="F733" i="38"/>
  <c r="F726" i="38"/>
  <c r="F719" i="38"/>
  <c r="F641" i="38"/>
  <c r="F633" i="38"/>
  <c r="F560" i="38"/>
  <c r="F559" i="38"/>
  <c r="F551" i="38"/>
  <c r="F542" i="38"/>
  <c r="F460" i="38"/>
  <c r="F378" i="38"/>
  <c r="F367" i="38"/>
  <c r="F285" i="38"/>
  <c r="F805" i="38"/>
  <c r="F804" i="38"/>
  <c r="F803" i="38"/>
  <c r="F802" i="38"/>
  <c r="F801" i="38"/>
  <c r="F800" i="38"/>
  <c r="F799" i="38"/>
  <c r="F798" i="38"/>
  <c r="F797" i="38"/>
  <c r="F796" i="38"/>
  <c r="F795" i="38"/>
  <c r="F794" i="38"/>
  <c r="F793" i="38"/>
  <c r="F792" i="38"/>
  <c r="F791" i="38"/>
  <c r="F790" i="38"/>
  <c r="F789" i="38"/>
  <c r="F788" i="38"/>
  <c r="F787" i="38"/>
  <c r="F786" i="38"/>
  <c r="F785" i="38"/>
  <c r="F784" i="38"/>
  <c r="F783" i="38"/>
  <c r="F782" i="38"/>
  <c r="F781" i="38"/>
  <c r="F780" i="38"/>
  <c r="F779" i="38"/>
  <c r="F778" i="38"/>
  <c r="F777" i="38"/>
  <c r="F776" i="38"/>
  <c r="F775" i="38"/>
  <c r="F774" i="38"/>
  <c r="F773" i="38"/>
  <c r="F772" i="38"/>
  <c r="F771" i="38"/>
  <c r="F770" i="38"/>
  <c r="F769" i="38"/>
  <c r="F768" i="38"/>
  <c r="F767" i="38"/>
  <c r="F766" i="38"/>
  <c r="F765" i="38"/>
  <c r="F764" i="38"/>
  <c r="F763" i="38"/>
  <c r="F762" i="38"/>
  <c r="F761" i="38"/>
  <c r="F760" i="38"/>
  <c r="F759" i="38"/>
  <c r="F758" i="38"/>
  <c r="F757" i="38"/>
  <c r="F756" i="38"/>
  <c r="F755" i="38"/>
  <c r="F754" i="38"/>
  <c r="F753" i="38"/>
  <c r="F752" i="38"/>
  <c r="F751" i="38"/>
  <c r="F750" i="38"/>
  <c r="F749" i="38"/>
  <c r="F748" i="38"/>
  <c r="F747" i="38"/>
  <c r="F746" i="38"/>
  <c r="F745" i="38"/>
  <c r="F744" i="38"/>
  <c r="F743" i="38"/>
  <c r="F742" i="38"/>
  <c r="F741" i="38"/>
  <c r="F740" i="38"/>
  <c r="F739" i="38"/>
  <c r="F732" i="38"/>
  <c r="F725" i="38"/>
  <c r="F718" i="38"/>
  <c r="F640" i="38"/>
  <c r="F632" i="38"/>
  <c r="F561" i="38"/>
  <c r="F553" i="38"/>
  <c r="F544" i="38"/>
  <c r="F462" i="38"/>
  <c r="F452" i="38"/>
  <c r="F369" i="38"/>
  <c r="F287" i="38"/>
  <c r="F275" i="38"/>
  <c r="F716" i="38"/>
  <c r="F715" i="38"/>
  <c r="F714" i="38"/>
  <c r="F713" i="38"/>
  <c r="F712" i="38"/>
  <c r="F711" i="38"/>
  <c r="F710" i="38"/>
  <c r="F709" i="38"/>
  <c r="F708" i="38"/>
  <c r="F707" i="38"/>
  <c r="F706" i="38"/>
  <c r="F705" i="38"/>
  <c r="F704" i="38"/>
  <c r="F703" i="38"/>
  <c r="F702" i="38"/>
  <c r="F701" i="38"/>
  <c r="F700" i="38"/>
  <c r="F699" i="38"/>
  <c r="F698" i="38"/>
  <c r="F697" i="38"/>
  <c r="F696" i="38"/>
  <c r="F695" i="38"/>
  <c r="F694" i="38"/>
  <c r="F693" i="38"/>
  <c r="F692" i="38"/>
  <c r="F691" i="38"/>
  <c r="F690" i="38"/>
  <c r="F689" i="38"/>
  <c r="F688" i="38"/>
  <c r="F687" i="38"/>
  <c r="F686" i="38"/>
  <c r="F685" i="38"/>
  <c r="F684" i="38"/>
  <c r="F683" i="38"/>
  <c r="F682" i="38"/>
  <c r="F681" i="38"/>
  <c r="F680" i="38"/>
  <c r="F679" i="38"/>
  <c r="F678" i="38"/>
  <c r="F677" i="38"/>
  <c r="F676" i="38"/>
  <c r="F675" i="38"/>
  <c r="F674" i="38"/>
  <c r="F673" i="38"/>
  <c r="F672" i="38"/>
  <c r="F671" i="38"/>
  <c r="F670" i="38"/>
  <c r="F669" i="38"/>
  <c r="F668" i="38"/>
  <c r="F667" i="38"/>
  <c r="F666" i="38"/>
  <c r="F665" i="38"/>
  <c r="F664" i="38"/>
  <c r="F663" i="38"/>
  <c r="F662" i="38"/>
  <c r="F661" i="38"/>
  <c r="F660" i="38"/>
  <c r="F659" i="38"/>
  <c r="F658" i="38"/>
  <c r="F657" i="38"/>
  <c r="F656" i="38"/>
  <c r="F655" i="38"/>
  <c r="F654" i="38"/>
  <c r="F653" i="38"/>
  <c r="F652" i="38"/>
  <c r="F651" i="38"/>
  <c r="F650" i="38"/>
  <c r="F649" i="38"/>
  <c r="F648" i="38"/>
  <c r="F642" i="38"/>
  <c r="F634" i="38"/>
  <c r="F564" i="38"/>
  <c r="F555" i="38"/>
  <c r="F546" i="38"/>
  <c r="F464" i="38"/>
  <c r="F454" i="38"/>
  <c r="F371" i="38"/>
  <c r="F289" i="38"/>
  <c r="F277" i="38"/>
  <c r="F627" i="38"/>
  <c r="F626" i="38"/>
  <c r="F625" i="38"/>
  <c r="F624" i="38"/>
  <c r="F623" i="38"/>
  <c r="F622" i="38"/>
  <c r="F621" i="38"/>
  <c r="F620" i="38"/>
  <c r="F619" i="38"/>
  <c r="F618" i="38"/>
  <c r="F617" i="38"/>
  <c r="F616" i="38"/>
  <c r="F615" i="38"/>
  <c r="F614" i="38"/>
  <c r="F613" i="38"/>
  <c r="F612" i="38"/>
  <c r="F611" i="38"/>
  <c r="F610" i="38"/>
  <c r="F609" i="38"/>
  <c r="F608" i="38"/>
  <c r="F607" i="38"/>
  <c r="F606" i="38"/>
  <c r="F605" i="38"/>
  <c r="F604" i="38"/>
  <c r="F603" i="38"/>
  <c r="F602" i="38"/>
  <c r="F601" i="38"/>
  <c r="F600" i="38"/>
  <c r="F599" i="38"/>
  <c r="F598" i="38"/>
  <c r="F597" i="38"/>
  <c r="F596" i="38"/>
  <c r="F595" i="38"/>
  <c r="F594" i="38"/>
  <c r="F593" i="38"/>
  <c r="F592" i="38"/>
  <c r="F591" i="38"/>
  <c r="F590" i="38"/>
  <c r="F589" i="38"/>
  <c r="F588" i="38"/>
  <c r="F587" i="38"/>
  <c r="F586" i="38"/>
  <c r="F585" i="38"/>
  <c r="F584" i="38"/>
  <c r="F583" i="38"/>
  <c r="F582" i="38"/>
  <c r="F581" i="38"/>
  <c r="F580" i="38"/>
  <c r="F579" i="38"/>
  <c r="F578" i="38"/>
  <c r="F577" i="38"/>
  <c r="F576" i="38"/>
  <c r="F575" i="38"/>
  <c r="F574" i="38"/>
  <c r="F573" i="38"/>
  <c r="F572" i="38"/>
  <c r="F571" i="38"/>
  <c r="F570" i="38"/>
  <c r="F569" i="38"/>
  <c r="F568" i="38"/>
  <c r="F567" i="38"/>
  <c r="F566" i="38"/>
  <c r="F562" i="38"/>
  <c r="F550" i="38"/>
  <c r="F540" i="38"/>
  <c r="F459" i="38"/>
  <c r="F377" i="38"/>
  <c r="F366" i="38"/>
  <c r="F284" i="38"/>
  <c r="F539" i="38"/>
  <c r="F538" i="38"/>
  <c r="F537" i="38"/>
  <c r="F536" i="38"/>
  <c r="F535" i="38"/>
  <c r="F534" i="38"/>
  <c r="F533" i="38"/>
  <c r="F532" i="38"/>
  <c r="F531" i="38"/>
  <c r="F530" i="38"/>
  <c r="F529" i="38"/>
  <c r="F528" i="38"/>
  <c r="F527" i="38"/>
  <c r="F526" i="38"/>
  <c r="F525" i="38"/>
  <c r="F524" i="38"/>
  <c r="F523" i="38"/>
  <c r="F522" i="38"/>
  <c r="F521" i="38"/>
  <c r="F520" i="38"/>
  <c r="F519" i="38"/>
  <c r="F518" i="38"/>
  <c r="F517" i="38"/>
  <c r="F516" i="38"/>
  <c r="F515" i="38"/>
  <c r="F514" i="38"/>
  <c r="F513" i="38"/>
  <c r="F512" i="38"/>
  <c r="F511" i="38"/>
  <c r="F510" i="38"/>
  <c r="F509" i="38"/>
  <c r="F508" i="38"/>
  <c r="F507" i="38"/>
  <c r="F506" i="38"/>
  <c r="F505" i="38"/>
  <c r="F504" i="38"/>
  <c r="F503" i="38"/>
  <c r="F502" i="38"/>
  <c r="F501" i="38"/>
  <c r="F500" i="38"/>
  <c r="F499" i="38"/>
  <c r="F498" i="38"/>
  <c r="F497" i="38"/>
  <c r="F496" i="38"/>
  <c r="F495" i="38"/>
  <c r="F494" i="38"/>
  <c r="F493" i="38"/>
  <c r="F492" i="38"/>
  <c r="F491" i="38"/>
  <c r="F490" i="38"/>
  <c r="F489" i="38"/>
  <c r="F488" i="38"/>
  <c r="F487" i="38"/>
  <c r="F486" i="38"/>
  <c r="F485" i="38"/>
  <c r="F484" i="38"/>
  <c r="F483" i="38"/>
  <c r="F482" i="38"/>
  <c r="F481" i="38"/>
  <c r="F480" i="38"/>
  <c r="F479" i="38"/>
  <c r="F478" i="38"/>
  <c r="F477" i="38"/>
  <c r="F476" i="38"/>
  <c r="F475" i="38"/>
  <c r="F474" i="38"/>
  <c r="F473" i="38"/>
  <c r="F472" i="38"/>
  <c r="F471" i="38"/>
  <c r="F470" i="38"/>
  <c r="F469" i="38"/>
  <c r="F468" i="38"/>
  <c r="F467" i="38"/>
  <c r="F457" i="38"/>
  <c r="F374" i="38"/>
  <c r="F363" i="38"/>
  <c r="F279" i="38"/>
  <c r="F450" i="38"/>
  <c r="F449" i="38"/>
  <c r="F448" i="38"/>
  <c r="F447" i="38"/>
  <c r="F446" i="38"/>
  <c r="F445" i="38"/>
  <c r="F444" i="38"/>
  <c r="F443" i="38"/>
  <c r="F442" i="38"/>
  <c r="F441" i="38"/>
  <c r="F440" i="38"/>
  <c r="F439" i="38"/>
  <c r="F438" i="38"/>
  <c r="F437" i="38"/>
  <c r="F436" i="38"/>
  <c r="F435" i="38"/>
  <c r="F434" i="38"/>
  <c r="F433" i="38"/>
  <c r="F432" i="38"/>
  <c r="F431" i="38"/>
  <c r="F430" i="38"/>
  <c r="F429" i="38"/>
  <c r="F428" i="38"/>
  <c r="F427" i="38"/>
  <c r="F426" i="38"/>
  <c r="F425" i="38"/>
  <c r="F424" i="38"/>
  <c r="F423" i="38"/>
  <c r="F422" i="38"/>
  <c r="F421" i="38"/>
  <c r="F420" i="38"/>
  <c r="F419" i="38"/>
  <c r="F418" i="38"/>
  <c r="F417" i="38"/>
  <c r="F416" i="38"/>
  <c r="F415" i="38"/>
  <c r="F414" i="38"/>
  <c r="F413" i="38"/>
  <c r="F412" i="38"/>
  <c r="F411" i="38"/>
  <c r="F410" i="38"/>
  <c r="F409" i="38"/>
  <c r="F408" i="38"/>
  <c r="F407" i="38"/>
  <c r="F406" i="38"/>
  <c r="F405" i="38"/>
  <c r="F404" i="38"/>
  <c r="F403" i="38"/>
  <c r="F402" i="38"/>
  <c r="F401" i="38"/>
  <c r="F400" i="38"/>
  <c r="F399" i="38"/>
  <c r="F398" i="38"/>
  <c r="F397" i="38"/>
  <c r="F396" i="38"/>
  <c r="F395" i="38"/>
  <c r="F394" i="38"/>
  <c r="F393" i="38"/>
  <c r="F392" i="38"/>
  <c r="F391" i="38"/>
  <c r="F390" i="38"/>
  <c r="F389" i="38"/>
  <c r="F388" i="38"/>
  <c r="F387" i="38"/>
  <c r="F386" i="38"/>
  <c r="F385" i="38"/>
  <c r="F384" i="38"/>
  <c r="F383" i="38"/>
  <c r="F382" i="38"/>
  <c r="F381" i="38"/>
  <c r="F380" i="38"/>
  <c r="F379" i="38"/>
  <c r="F375" i="38"/>
  <c r="F364" i="38"/>
  <c r="F281" i="38"/>
  <c r="F361" i="38"/>
  <c r="F360" i="38"/>
  <c r="F359" i="38"/>
  <c r="F358" i="38"/>
  <c r="F357" i="38"/>
  <c r="F356" i="38"/>
  <c r="F355" i="38"/>
  <c r="F354" i="38"/>
  <c r="F353" i="38"/>
  <c r="F352" i="38"/>
  <c r="F351" i="38"/>
  <c r="F350" i="38"/>
  <c r="F349" i="38"/>
  <c r="F348" i="38"/>
  <c r="F347" i="38"/>
  <c r="F346" i="38"/>
  <c r="F345" i="38"/>
  <c r="F344" i="38"/>
  <c r="F343" i="38"/>
  <c r="F342" i="38"/>
  <c r="F341" i="38"/>
  <c r="F340" i="38"/>
  <c r="F339" i="38"/>
  <c r="F338" i="38"/>
  <c r="F337" i="38"/>
  <c r="F336" i="38"/>
  <c r="F335" i="38"/>
  <c r="F334" i="38"/>
  <c r="F333" i="38"/>
  <c r="F332" i="38"/>
  <c r="F331" i="38"/>
  <c r="F330" i="38"/>
  <c r="F329" i="38"/>
  <c r="F328" i="38"/>
  <c r="F327" i="38"/>
  <c r="F326" i="38"/>
  <c r="F325" i="38"/>
  <c r="F324" i="38"/>
  <c r="F323" i="38"/>
  <c r="F322" i="38"/>
  <c r="F321" i="38"/>
  <c r="F320" i="38"/>
  <c r="F319" i="38"/>
  <c r="F318" i="38"/>
  <c r="F317" i="38"/>
  <c r="F316" i="38"/>
  <c r="F315" i="38"/>
  <c r="F314" i="38"/>
  <c r="F313" i="38"/>
  <c r="F312" i="38"/>
  <c r="F311" i="38"/>
  <c r="F310" i="38"/>
  <c r="F309" i="38"/>
  <c r="F308" i="38"/>
  <c r="F307" i="38"/>
  <c r="F306" i="38"/>
  <c r="F305" i="38"/>
  <c r="F304" i="38"/>
  <c r="F303" i="38"/>
  <c r="F302" i="38"/>
  <c r="F301" i="38"/>
  <c r="F300" i="38"/>
  <c r="F299" i="38"/>
  <c r="F298" i="38"/>
  <c r="F297" i="38"/>
  <c r="F296" i="38"/>
  <c r="F295" i="38"/>
  <c r="F294" i="38"/>
  <c r="F293" i="38"/>
  <c r="F292" i="38"/>
  <c r="F282" i="38"/>
  <c r="F272" i="38"/>
  <c r="F271" i="38"/>
  <c r="F270" i="38"/>
  <c r="F269" i="38"/>
  <c r="F268" i="38"/>
  <c r="F267" i="38"/>
  <c r="F266" i="38"/>
  <c r="F265" i="38"/>
  <c r="F264" i="38"/>
  <c r="F263" i="38"/>
  <c r="F262" i="38"/>
  <c r="F261" i="38"/>
  <c r="F260" i="38"/>
  <c r="F259" i="38"/>
  <c r="F258" i="38"/>
  <c r="F257" i="38"/>
  <c r="F256" i="38"/>
  <c r="F255" i="38"/>
  <c r="F254" i="38"/>
  <c r="F253" i="38"/>
  <c r="F252" i="38"/>
  <c r="F251" i="38"/>
  <c r="F250" i="38"/>
  <c r="F249" i="38"/>
  <c r="F248" i="38"/>
  <c r="F247" i="38"/>
  <c r="F246" i="38"/>
  <c r="F245" i="38"/>
  <c r="F244" i="38"/>
  <c r="F243" i="38"/>
  <c r="F242" i="38"/>
  <c r="F241" i="38"/>
  <c r="F240" i="38"/>
  <c r="F239" i="38"/>
  <c r="F238" i="38"/>
  <c r="F237" i="38"/>
  <c r="F236" i="38"/>
  <c r="F235" i="38"/>
  <c r="F234" i="38"/>
  <c r="F233" i="38"/>
  <c r="F1027" i="38"/>
  <c r="F1023" i="38"/>
  <c r="F1018" i="38"/>
  <c r="F1014" i="38"/>
  <c r="F1010" i="38"/>
  <c r="F1006" i="38"/>
  <c r="F1002" i="38"/>
  <c r="F998" i="38"/>
  <c r="F992" i="38"/>
  <c r="F988" i="38"/>
  <c r="F984" i="38"/>
  <c r="F927" i="38"/>
  <c r="F922" i="38"/>
  <c r="F917" i="38"/>
  <c r="F912" i="38"/>
  <c r="F907" i="38"/>
  <c r="F902" i="38"/>
  <c r="F897" i="38"/>
  <c r="F829" i="38"/>
  <c r="F823" i="38"/>
  <c r="F817" i="38"/>
  <c r="F811" i="38"/>
  <c r="F738" i="38"/>
  <c r="F730" i="38"/>
  <c r="F723" i="38"/>
  <c r="F646" i="38"/>
  <c r="F638" i="38"/>
  <c r="F630" i="38"/>
  <c r="F558" i="38"/>
  <c r="F549" i="38"/>
  <c r="F541" i="38"/>
  <c r="F458" i="38"/>
  <c r="F376" i="38"/>
  <c r="F365" i="38"/>
  <c r="F283" i="38"/>
  <c r="F1159" i="38"/>
  <c r="F1157" i="38"/>
  <c r="F1155" i="38"/>
  <c r="F1153" i="38"/>
  <c r="F1151" i="38"/>
  <c r="F1149" i="38"/>
  <c r="F1147" i="38"/>
  <c r="F1145" i="38"/>
  <c r="F1143" i="38"/>
  <c r="F1141" i="38"/>
  <c r="F1139" i="38"/>
  <c r="F1137" i="38"/>
  <c r="F1135" i="38"/>
  <c r="F1133" i="38"/>
  <c r="F1131" i="38"/>
  <c r="F1128" i="38"/>
  <c r="F1126" i="38"/>
  <c r="F1123" i="38"/>
  <c r="F1122" i="38"/>
  <c r="F1120" i="38"/>
  <c r="F1118" i="38"/>
  <c r="F1116" i="38"/>
  <c r="F1114" i="38"/>
  <c r="F1112" i="38"/>
  <c r="F1110" i="38"/>
  <c r="F1108" i="38"/>
  <c r="F1106" i="38"/>
  <c r="F1104" i="38"/>
  <c r="F1102" i="38"/>
  <c r="F1100" i="38"/>
  <c r="F1098" i="38"/>
  <c r="F1096" i="38"/>
  <c r="F1094" i="38"/>
  <c r="F1092" i="38"/>
  <c r="F1090" i="38"/>
  <c r="F1088" i="38"/>
  <c r="F1086" i="38"/>
  <c r="F1084" i="38"/>
  <c r="F1082" i="38"/>
  <c r="F1080" i="38"/>
  <c r="F1078" i="38"/>
  <c r="F1076" i="38"/>
  <c r="F1074" i="38"/>
  <c r="F1025" i="38"/>
  <c r="F1021" i="38"/>
  <c r="F1017" i="38"/>
  <c r="F1013" i="38"/>
  <c r="F1009" i="38"/>
  <c r="F1005" i="38"/>
  <c r="F1001" i="38"/>
  <c r="F997" i="38"/>
  <c r="F994" i="38"/>
  <c r="F990" i="38"/>
  <c r="F986" i="38"/>
  <c r="F929" i="38"/>
  <c r="F924" i="38"/>
  <c r="F919" i="38"/>
  <c r="F914" i="38"/>
  <c r="F909" i="38"/>
  <c r="F904" i="38"/>
  <c r="F899" i="38"/>
  <c r="F832" i="38"/>
  <c r="F826" i="38"/>
  <c r="F820" i="38"/>
  <c r="F814" i="38"/>
  <c r="F808" i="38"/>
  <c r="F735" i="38"/>
  <c r="F729" i="38"/>
  <c r="F722" i="38"/>
  <c r="F645" i="38"/>
  <c r="F637" i="38"/>
  <c r="F629" i="38"/>
  <c r="F557" i="38"/>
  <c r="F548" i="38"/>
  <c r="F466" i="38"/>
  <c r="F456" i="38"/>
  <c r="F373" i="38"/>
  <c r="F291" i="38"/>
  <c r="F280" i="38"/>
  <c r="F231" i="38"/>
  <c r="F230" i="38"/>
  <c r="F228" i="38"/>
  <c r="F226" i="38"/>
  <c r="F224" i="38"/>
  <c r="F222" i="38"/>
  <c r="F220" i="38"/>
  <c r="F218" i="38"/>
  <c r="F216" i="38"/>
  <c r="F214" i="38"/>
  <c r="F212" i="38"/>
  <c r="F198" i="38"/>
  <c r="F195" i="38"/>
  <c r="F192" i="38"/>
  <c r="F174" i="38"/>
  <c r="F171" i="38"/>
  <c r="F152" i="38"/>
  <c r="F129" i="38"/>
  <c r="F25" i="38"/>
  <c r="F210" i="38"/>
  <c r="F209" i="38"/>
  <c r="F208" i="38"/>
  <c r="F207" i="38"/>
  <c r="F206" i="38"/>
  <c r="F205" i="38"/>
  <c r="F204" i="38"/>
  <c r="F203" i="38"/>
  <c r="F202" i="38"/>
  <c r="F201" i="38"/>
  <c r="F199" i="38"/>
  <c r="F197" i="38"/>
  <c r="F194" i="38"/>
  <c r="F191" i="38"/>
  <c r="F189" i="38"/>
  <c r="F188" i="38"/>
  <c r="F187" i="38"/>
  <c r="F186" i="38"/>
  <c r="F185" i="38"/>
  <c r="F184" i="38"/>
  <c r="F183" i="38"/>
  <c r="F182" i="38"/>
  <c r="F181" i="38"/>
  <c r="F180" i="38"/>
  <c r="F179" i="38"/>
  <c r="F178" i="38"/>
  <c r="F177" i="38"/>
  <c r="F175" i="38"/>
  <c r="F172" i="38"/>
  <c r="F153" i="38"/>
  <c r="F149" i="38"/>
  <c r="F46" i="38"/>
  <c r="F169" i="38"/>
  <c r="F168" i="38"/>
  <c r="F167" i="38"/>
  <c r="F166" i="38"/>
  <c r="F165" i="38"/>
  <c r="F164" i="38"/>
  <c r="F163" i="38"/>
  <c r="F162" i="38"/>
  <c r="F161" i="38"/>
  <c r="F160" i="38"/>
  <c r="F159" i="38"/>
  <c r="F158" i="38"/>
  <c r="F157" i="38"/>
  <c r="F156" i="38"/>
  <c r="F155" i="38"/>
  <c r="F154" i="38"/>
  <c r="F151" i="38"/>
  <c r="F109" i="38"/>
  <c r="F5" i="38"/>
  <c r="F148" i="38"/>
  <c r="F147" i="38"/>
  <c r="F146" i="38"/>
  <c r="F145" i="38"/>
  <c r="F144" i="38"/>
  <c r="F143" i="38"/>
  <c r="F142" i="38"/>
  <c r="F141" i="38"/>
  <c r="F140" i="38"/>
  <c r="F139" i="38"/>
  <c r="F138" i="38"/>
  <c r="F137" i="38"/>
  <c r="F136" i="38"/>
  <c r="F135" i="38"/>
  <c r="F134" i="38"/>
  <c r="F133" i="38"/>
  <c r="F132" i="38"/>
  <c r="F131" i="38"/>
  <c r="F130" i="38"/>
  <c r="F108" i="38"/>
  <c r="F4" i="38"/>
  <c r="F127" i="38"/>
  <c r="F126" i="38"/>
  <c r="F125" i="38"/>
  <c r="F124" i="38"/>
  <c r="F123" i="38"/>
  <c r="F122" i="38"/>
  <c r="F121" i="38"/>
  <c r="F120" i="38"/>
  <c r="F119" i="38"/>
  <c r="F118" i="38"/>
  <c r="F117" i="38"/>
  <c r="F116" i="38"/>
  <c r="F115" i="38"/>
  <c r="F114" i="38"/>
  <c r="F113" i="38"/>
  <c r="F112" i="38"/>
  <c r="F111" i="38"/>
  <c r="F110" i="38"/>
  <c r="F27" i="38"/>
  <c r="F106" i="38"/>
  <c r="F105" i="38"/>
  <c r="F104" i="38"/>
  <c r="F103" i="38"/>
  <c r="F102" i="38"/>
  <c r="F101" i="38"/>
  <c r="F100" i="38"/>
  <c r="F99" i="38"/>
  <c r="F98" i="38"/>
  <c r="F97" i="38"/>
  <c r="F96" i="38"/>
  <c r="F95" i="38"/>
  <c r="F94" i="38"/>
  <c r="F93" i="38"/>
  <c r="F92" i="38"/>
  <c r="F91" i="38"/>
  <c r="F90" i="38"/>
  <c r="F89" i="38"/>
  <c r="F88" i="38"/>
  <c r="F86" i="38"/>
  <c r="F85" i="38"/>
  <c r="F84" i="38"/>
  <c r="F83" i="38"/>
  <c r="F82" i="38"/>
  <c r="F81" i="38"/>
  <c r="F80" i="38"/>
  <c r="F79" i="38"/>
  <c r="F78" i="38"/>
  <c r="F77" i="38"/>
  <c r="F76" i="38"/>
  <c r="F75" i="38"/>
  <c r="F74" i="38"/>
  <c r="F73" i="38"/>
  <c r="F72" i="38"/>
  <c r="F71" i="38"/>
  <c r="F70" i="38"/>
  <c r="F69" i="38"/>
  <c r="F68" i="38"/>
  <c r="F67" i="38"/>
  <c r="F66" i="38"/>
  <c r="F65" i="38"/>
  <c r="F64" i="38"/>
  <c r="F63" i="38"/>
  <c r="F62" i="38"/>
  <c r="F61" i="38"/>
  <c r="F60" i="38"/>
  <c r="F59" i="38"/>
  <c r="F58" i="38"/>
  <c r="F57" i="38"/>
  <c r="F56" i="38"/>
  <c r="F55" i="38"/>
  <c r="F54" i="38"/>
  <c r="F53" i="38"/>
  <c r="F52" i="38"/>
  <c r="F51" i="38"/>
  <c r="F50" i="38"/>
  <c r="F49" i="38"/>
  <c r="F48" i="38"/>
  <c r="F47" i="38"/>
  <c r="F44" i="38"/>
  <c r="F43" i="38"/>
  <c r="F42" i="38"/>
  <c r="F41" i="38"/>
  <c r="F40" i="38"/>
  <c r="F39" i="38"/>
  <c r="F38" i="38"/>
  <c r="F37" i="38"/>
  <c r="F36" i="38"/>
  <c r="F35" i="38"/>
  <c r="F34" i="38"/>
  <c r="F33" i="38"/>
  <c r="F32" i="38"/>
  <c r="F31" i="38"/>
  <c r="F30" i="38"/>
  <c r="F29" i="38"/>
  <c r="F28" i="38"/>
  <c r="F26" i="38"/>
  <c r="F23" i="38"/>
  <c r="F22" i="38"/>
  <c r="F21" i="38"/>
  <c r="F20" i="38"/>
  <c r="F19" i="38"/>
  <c r="F18" i="38"/>
  <c r="F17" i="38"/>
  <c r="F16" i="38"/>
  <c r="F15" i="38"/>
  <c r="F14" i="38"/>
  <c r="F13" i="38"/>
  <c r="F12" i="38"/>
  <c r="F11" i="38"/>
  <c r="F10" i="38"/>
  <c r="F9" i="38"/>
  <c r="F8" i="38"/>
  <c r="F7" i="38"/>
  <c r="F6" i="38"/>
  <c r="F3" i="38"/>
  <c r="F2" i="38"/>
  <c r="F229" i="38"/>
  <c r="F227" i="38"/>
  <c r="F225" i="38"/>
  <c r="F223" i="38"/>
  <c r="F221" i="38"/>
  <c r="F219" i="38"/>
  <c r="F217" i="38"/>
  <c r="F215" i="38"/>
  <c r="F213" i="38"/>
  <c r="F200" i="38"/>
  <c r="F196" i="38"/>
  <c r="F193" i="38"/>
  <c r="F176" i="38"/>
  <c r="F173" i="38"/>
  <c r="F170" i="38"/>
  <c r="F150" i="38"/>
  <c r="F87" i="38"/>
  <c r="R10" i="37"/>
  <c r="I9" i="37"/>
  <c r="I8" i="37"/>
  <c r="H10" i="37"/>
  <c r="G10" i="37"/>
  <c r="F10" i="37"/>
  <c r="E10" i="37"/>
  <c r="I7" i="37"/>
  <c r="D10" i="37"/>
  <c r="C10" i="37"/>
  <c r="I6" i="37"/>
  <c r="I10" i="37" l="1"/>
  <c r="D34" i="35" l="1"/>
  <c r="D17" i="35"/>
  <c r="D1" i="35"/>
  <c r="AJ140" i="34"/>
  <c r="AH140" i="34" s="1"/>
  <c r="AL140" i="34" s="1"/>
  <c r="AI140" i="34"/>
  <c r="AG140" i="34" s="1"/>
  <c r="AK140" i="34" s="1"/>
  <c r="AE140" i="34"/>
  <c r="AD140" i="34"/>
  <c r="AF140" i="34" s="1"/>
  <c r="V140" i="34"/>
  <c r="T140" i="34" s="1"/>
  <c r="X140" i="34" s="1"/>
  <c r="U140" i="34"/>
  <c r="S140" i="34" s="1"/>
  <c r="W140" i="34" s="1"/>
  <c r="Q140" i="34"/>
  <c r="Z140" i="34" s="1"/>
  <c r="P140" i="34"/>
  <c r="H140" i="34"/>
  <c r="F140" i="34" s="1"/>
  <c r="J140" i="34" s="1"/>
  <c r="G140" i="34"/>
  <c r="E140" i="34" s="1"/>
  <c r="I140" i="34" s="1"/>
  <c r="C140" i="34"/>
  <c r="B140" i="34"/>
  <c r="AJ139" i="34"/>
  <c r="AH139" i="34" s="1"/>
  <c r="AL139" i="34" s="1"/>
  <c r="AI139" i="34"/>
  <c r="AG139" i="34" s="1"/>
  <c r="AK139" i="34" s="1"/>
  <c r="AE139" i="34"/>
  <c r="AD139" i="34"/>
  <c r="V139" i="34"/>
  <c r="T139" i="34" s="1"/>
  <c r="X139" i="34" s="1"/>
  <c r="U139" i="34"/>
  <c r="S139" i="34" s="1"/>
  <c r="W139" i="34" s="1"/>
  <c r="Q139" i="34"/>
  <c r="Z139" i="34" s="1"/>
  <c r="P139" i="34"/>
  <c r="AJ138" i="34"/>
  <c r="AH138" i="34" s="1"/>
  <c r="AL138" i="34" s="1"/>
  <c r="AI138" i="34"/>
  <c r="AG138" i="34" s="1"/>
  <c r="AK138" i="34" s="1"/>
  <c r="AE138" i="34"/>
  <c r="AD138" i="34"/>
  <c r="V138" i="34"/>
  <c r="T138" i="34" s="1"/>
  <c r="X138" i="34" s="1"/>
  <c r="U138" i="34"/>
  <c r="S138" i="34" s="1"/>
  <c r="W138" i="34" s="1"/>
  <c r="Q138" i="34"/>
  <c r="Z138" i="34" s="1"/>
  <c r="P138" i="34"/>
  <c r="AJ137" i="34"/>
  <c r="AH137" i="34" s="1"/>
  <c r="AL137" i="34" s="1"/>
  <c r="AI137" i="34"/>
  <c r="AG137" i="34" s="1"/>
  <c r="AK137" i="34" s="1"/>
  <c r="AE137" i="34"/>
  <c r="AD137" i="34"/>
  <c r="V137" i="34"/>
  <c r="T137" i="34" s="1"/>
  <c r="X137" i="34" s="1"/>
  <c r="U137" i="34"/>
  <c r="S137" i="34" s="1"/>
  <c r="W137" i="34" s="1"/>
  <c r="Q137" i="34"/>
  <c r="Z137" i="34" s="1"/>
  <c r="P137" i="34"/>
  <c r="AJ136" i="34"/>
  <c r="AI136" i="34"/>
  <c r="AE136" i="34"/>
  <c r="AD136" i="34"/>
  <c r="V136" i="34"/>
  <c r="U136" i="34"/>
  <c r="Q136" i="34"/>
  <c r="P136" i="34"/>
  <c r="AJ130" i="34"/>
  <c r="AH130" i="34" s="1"/>
  <c r="AL130" i="34" s="1"/>
  <c r="AI130" i="34"/>
  <c r="AG130" i="34" s="1"/>
  <c r="AK130" i="34" s="1"/>
  <c r="AE130" i="34"/>
  <c r="AN130" i="34" s="1"/>
  <c r="AD130" i="34"/>
  <c r="V130" i="34"/>
  <c r="T130" i="34" s="1"/>
  <c r="X130" i="34" s="1"/>
  <c r="U130" i="34"/>
  <c r="S130" i="34" s="1"/>
  <c r="W130" i="34" s="1"/>
  <c r="Q130" i="34"/>
  <c r="Z130" i="34" s="1"/>
  <c r="P130" i="34"/>
  <c r="H130" i="34"/>
  <c r="F130" i="34" s="1"/>
  <c r="J130" i="34" s="1"/>
  <c r="G130" i="34"/>
  <c r="E130" i="34" s="1"/>
  <c r="I130" i="34" s="1"/>
  <c r="C130" i="34"/>
  <c r="B130" i="34"/>
  <c r="AJ129" i="34"/>
  <c r="AH129" i="34" s="1"/>
  <c r="AL129" i="34" s="1"/>
  <c r="AI129" i="34"/>
  <c r="AG129" i="34" s="1"/>
  <c r="AK129" i="34" s="1"/>
  <c r="AE129" i="34"/>
  <c r="AN129" i="34" s="1"/>
  <c r="AD129" i="34"/>
  <c r="V129" i="34"/>
  <c r="T129" i="34" s="1"/>
  <c r="X129" i="34" s="1"/>
  <c r="U129" i="34"/>
  <c r="S129" i="34" s="1"/>
  <c r="W129" i="34" s="1"/>
  <c r="Q129" i="34"/>
  <c r="Z129" i="34" s="1"/>
  <c r="P129" i="34"/>
  <c r="AJ128" i="34"/>
  <c r="AH128" i="34" s="1"/>
  <c r="AL128" i="34" s="1"/>
  <c r="AI128" i="34"/>
  <c r="AG128" i="34" s="1"/>
  <c r="AK128" i="34" s="1"/>
  <c r="AE128" i="34"/>
  <c r="AD128" i="34"/>
  <c r="V128" i="34"/>
  <c r="T128" i="34" s="1"/>
  <c r="X128" i="34" s="1"/>
  <c r="U128" i="34"/>
  <c r="S128" i="34" s="1"/>
  <c r="W128" i="34" s="1"/>
  <c r="Q128" i="34"/>
  <c r="P128" i="34"/>
  <c r="AJ127" i="34"/>
  <c r="AH127" i="34" s="1"/>
  <c r="AL127" i="34" s="1"/>
  <c r="AI127" i="34"/>
  <c r="AG127" i="34" s="1"/>
  <c r="AK127" i="34" s="1"/>
  <c r="AE127" i="34"/>
  <c r="AN127" i="34" s="1"/>
  <c r="AD127" i="34"/>
  <c r="V127" i="34"/>
  <c r="T127" i="34" s="1"/>
  <c r="X127" i="34" s="1"/>
  <c r="U127" i="34"/>
  <c r="S127" i="34" s="1"/>
  <c r="W127" i="34" s="1"/>
  <c r="Q127" i="34"/>
  <c r="P127" i="34"/>
  <c r="AJ126" i="34"/>
  <c r="AH126" i="34" s="1"/>
  <c r="AI126" i="34"/>
  <c r="AG126" i="34" s="1"/>
  <c r="AE126" i="34"/>
  <c r="AD126" i="34"/>
  <c r="V126" i="34"/>
  <c r="T126" i="34" s="1"/>
  <c r="U126" i="34"/>
  <c r="S126" i="34" s="1"/>
  <c r="Q126" i="34"/>
  <c r="P126" i="34"/>
  <c r="AJ120" i="34"/>
  <c r="AH120" i="34" s="1"/>
  <c r="AL120" i="34" s="1"/>
  <c r="AI120" i="34"/>
  <c r="AG120" i="34" s="1"/>
  <c r="AK120" i="34" s="1"/>
  <c r="AE120" i="34"/>
  <c r="AD120" i="34"/>
  <c r="V120" i="34"/>
  <c r="T120" i="34" s="1"/>
  <c r="X120" i="34" s="1"/>
  <c r="U120" i="34"/>
  <c r="S120" i="34" s="1"/>
  <c r="W120" i="34" s="1"/>
  <c r="Q120" i="34"/>
  <c r="P120" i="34"/>
  <c r="H120" i="34"/>
  <c r="F120" i="34" s="1"/>
  <c r="J120" i="34" s="1"/>
  <c r="G120" i="34"/>
  <c r="E120" i="34" s="1"/>
  <c r="I120" i="34" s="1"/>
  <c r="C120" i="34"/>
  <c r="B120" i="34"/>
  <c r="AJ119" i="34"/>
  <c r="AH119" i="34" s="1"/>
  <c r="AL119" i="34" s="1"/>
  <c r="AI119" i="34"/>
  <c r="AG119" i="34" s="1"/>
  <c r="AK119" i="34" s="1"/>
  <c r="AE119" i="34"/>
  <c r="AD119" i="34"/>
  <c r="V119" i="34"/>
  <c r="T119" i="34" s="1"/>
  <c r="X119" i="34" s="1"/>
  <c r="U119" i="34"/>
  <c r="S119" i="34" s="1"/>
  <c r="W119" i="34" s="1"/>
  <c r="Q119" i="34"/>
  <c r="P119" i="34"/>
  <c r="AJ118" i="34"/>
  <c r="AH118" i="34" s="1"/>
  <c r="AL118" i="34" s="1"/>
  <c r="AI118" i="34"/>
  <c r="AG118" i="34" s="1"/>
  <c r="AK118" i="34" s="1"/>
  <c r="AE118" i="34"/>
  <c r="AD118" i="34"/>
  <c r="V118" i="34"/>
  <c r="T118" i="34" s="1"/>
  <c r="X118" i="34" s="1"/>
  <c r="U118" i="34"/>
  <c r="S118" i="34" s="1"/>
  <c r="W118" i="34" s="1"/>
  <c r="Q118" i="34"/>
  <c r="Z118" i="34" s="1"/>
  <c r="P118" i="34"/>
  <c r="AJ117" i="34"/>
  <c r="AH117" i="34" s="1"/>
  <c r="AL117" i="34" s="1"/>
  <c r="AI117" i="34"/>
  <c r="AG117" i="34" s="1"/>
  <c r="AK117" i="34" s="1"/>
  <c r="AE117" i="34"/>
  <c r="AN117" i="34" s="1"/>
  <c r="AD117" i="34"/>
  <c r="V117" i="34"/>
  <c r="T117" i="34" s="1"/>
  <c r="X117" i="34" s="1"/>
  <c r="U117" i="34"/>
  <c r="S117" i="34" s="1"/>
  <c r="W117" i="34" s="1"/>
  <c r="Q117" i="34"/>
  <c r="P117" i="34"/>
  <c r="AJ116" i="34"/>
  <c r="AH116" i="34" s="1"/>
  <c r="AI116" i="34"/>
  <c r="AG116" i="34" s="1"/>
  <c r="AE116" i="34"/>
  <c r="AD116" i="34"/>
  <c r="V116" i="34"/>
  <c r="U116" i="34"/>
  <c r="Q116" i="34"/>
  <c r="P116" i="34"/>
  <c r="AJ111" i="34"/>
  <c r="AI111" i="34"/>
  <c r="AH111" i="34"/>
  <c r="AG111" i="34"/>
  <c r="AE111" i="34"/>
  <c r="AD111" i="34"/>
  <c r="V111" i="34"/>
  <c r="U111" i="34"/>
  <c r="T111" i="34"/>
  <c r="S111" i="34"/>
  <c r="Q111" i="34"/>
  <c r="P111" i="34"/>
  <c r="AN110" i="34"/>
  <c r="AL110" i="34"/>
  <c r="AK110" i="34"/>
  <c r="AM110" i="34" s="1"/>
  <c r="AO110" i="34" s="1"/>
  <c r="AF110" i="34"/>
  <c r="AA110" i="34"/>
  <c r="X110" i="34"/>
  <c r="Z110" i="34" s="1"/>
  <c r="W110" i="34"/>
  <c r="Y110" i="34" s="1"/>
  <c r="R110" i="34"/>
  <c r="H110" i="34"/>
  <c r="F110" i="34" s="1"/>
  <c r="J110" i="34" s="1"/>
  <c r="G110" i="34"/>
  <c r="E110" i="34" s="1"/>
  <c r="I110" i="34" s="1"/>
  <c r="C110" i="34"/>
  <c r="B110" i="34"/>
  <c r="AL109" i="34"/>
  <c r="AN109" i="34" s="1"/>
  <c r="AK109" i="34"/>
  <c r="AM109" i="34" s="1"/>
  <c r="AF109" i="34"/>
  <c r="AA109" i="34"/>
  <c r="X109" i="34"/>
  <c r="Z109" i="34" s="1"/>
  <c r="W109" i="34"/>
  <c r="Y109" i="34" s="1"/>
  <c r="R109" i="34"/>
  <c r="AL108" i="34"/>
  <c r="AN108" i="34" s="1"/>
  <c r="AK108" i="34"/>
  <c r="AM108" i="34" s="1"/>
  <c r="AF108" i="34"/>
  <c r="AA108" i="34"/>
  <c r="X108" i="34"/>
  <c r="Z108" i="34" s="1"/>
  <c r="W108" i="34"/>
  <c r="Y108" i="34" s="1"/>
  <c r="R108" i="34"/>
  <c r="AL107" i="34"/>
  <c r="AN107" i="34" s="1"/>
  <c r="AK107" i="34"/>
  <c r="AM107" i="34" s="1"/>
  <c r="AO107" i="34" s="1"/>
  <c r="AF107" i="34"/>
  <c r="X107" i="34"/>
  <c r="Z107" i="34" s="1"/>
  <c r="W107" i="34"/>
  <c r="Y107" i="34" s="1"/>
  <c r="AA107" i="34" s="1"/>
  <c r="R107" i="34"/>
  <c r="AL106" i="34"/>
  <c r="AK106" i="34"/>
  <c r="AM106" i="34" s="1"/>
  <c r="AF106" i="34"/>
  <c r="X106" i="34"/>
  <c r="X111" i="34" s="1"/>
  <c r="W106" i="34"/>
  <c r="R106" i="34"/>
  <c r="AJ101" i="34"/>
  <c r="AI101" i="34"/>
  <c r="AH101" i="34"/>
  <c r="AG101" i="34"/>
  <c r="AE101" i="34"/>
  <c r="AD101" i="34"/>
  <c r="X101" i="34"/>
  <c r="Z101" i="34" s="1"/>
  <c r="V101" i="34"/>
  <c r="U101" i="34"/>
  <c r="T101" i="34"/>
  <c r="S101" i="34"/>
  <c r="Q101" i="34"/>
  <c r="P101" i="34"/>
  <c r="AN100" i="34"/>
  <c r="AL100" i="34"/>
  <c r="AK100" i="34"/>
  <c r="AM100" i="34" s="1"/>
  <c r="AF100" i="34"/>
  <c r="X100" i="34"/>
  <c r="Z100" i="34" s="1"/>
  <c r="W100" i="34"/>
  <c r="Y100" i="34" s="1"/>
  <c r="AA100" i="34" s="1"/>
  <c r="R100" i="34"/>
  <c r="J100" i="34"/>
  <c r="L100" i="34" s="1"/>
  <c r="I100" i="34"/>
  <c r="K100" i="34" s="1"/>
  <c r="M100" i="34" s="1"/>
  <c r="H100" i="34"/>
  <c r="F100" i="34" s="1"/>
  <c r="G100" i="34"/>
  <c r="E100" i="34" s="1"/>
  <c r="C100" i="34"/>
  <c r="B100" i="34"/>
  <c r="AL99" i="34"/>
  <c r="AN99" i="34" s="1"/>
  <c r="AK99" i="34"/>
  <c r="AM99" i="34" s="1"/>
  <c r="AO99" i="34" s="1"/>
  <c r="AF99" i="34"/>
  <c r="X99" i="34"/>
  <c r="Z99" i="34" s="1"/>
  <c r="W99" i="34"/>
  <c r="Y99" i="34" s="1"/>
  <c r="AA99" i="34" s="1"/>
  <c r="R99" i="34"/>
  <c r="AL98" i="34"/>
  <c r="AK98" i="34"/>
  <c r="AM98" i="34" s="1"/>
  <c r="AF98" i="34"/>
  <c r="AA98" i="34"/>
  <c r="X98" i="34"/>
  <c r="Z98" i="34" s="1"/>
  <c r="W98" i="34"/>
  <c r="Y98" i="34" s="1"/>
  <c r="R98" i="34"/>
  <c r="AN97" i="34"/>
  <c r="AM97" i="34"/>
  <c r="AL97" i="34"/>
  <c r="AK97" i="34"/>
  <c r="AF97" i="34"/>
  <c r="X97" i="34"/>
  <c r="Z97" i="34" s="1"/>
  <c r="W97" i="34"/>
  <c r="Y97" i="34" s="1"/>
  <c r="AA97" i="34" s="1"/>
  <c r="R97" i="34"/>
  <c r="AN96" i="34"/>
  <c r="AL96" i="34"/>
  <c r="AK96" i="34"/>
  <c r="AF96" i="34"/>
  <c r="AF101" i="34" s="1"/>
  <c r="X96" i="34"/>
  <c r="Z96" i="34" s="1"/>
  <c r="W96" i="34"/>
  <c r="R96" i="34"/>
  <c r="AJ91" i="34"/>
  <c r="AI91" i="34"/>
  <c r="AH91" i="34"/>
  <c r="AG91" i="34"/>
  <c r="AE91" i="34"/>
  <c r="AD91" i="34"/>
  <c r="V91" i="34"/>
  <c r="U91" i="34"/>
  <c r="T91" i="34"/>
  <c r="S91" i="34"/>
  <c r="Q91" i="34"/>
  <c r="P91" i="34"/>
  <c r="AL90" i="34"/>
  <c r="AN90" i="34" s="1"/>
  <c r="AK90" i="34"/>
  <c r="AM90" i="34" s="1"/>
  <c r="AF90" i="34"/>
  <c r="X90" i="34"/>
  <c r="Z90" i="34" s="1"/>
  <c r="W90" i="34"/>
  <c r="Y90" i="34" s="1"/>
  <c r="AA90" i="34" s="1"/>
  <c r="R90" i="34"/>
  <c r="J90" i="34"/>
  <c r="L90" i="34" s="1"/>
  <c r="H90" i="34"/>
  <c r="F90" i="34" s="1"/>
  <c r="G90" i="34"/>
  <c r="E90" i="34" s="1"/>
  <c r="I90" i="34" s="1"/>
  <c r="K90" i="34" s="1"/>
  <c r="D90" i="34"/>
  <c r="C90" i="34"/>
  <c r="B90" i="34"/>
  <c r="AL89" i="34"/>
  <c r="AN89" i="34" s="1"/>
  <c r="AK89" i="34"/>
  <c r="AM89" i="34" s="1"/>
  <c r="AO89" i="34" s="1"/>
  <c r="AF89" i="34"/>
  <c r="AA89" i="34"/>
  <c r="X89" i="34"/>
  <c r="Z89" i="34" s="1"/>
  <c r="W89" i="34"/>
  <c r="Y89" i="34" s="1"/>
  <c r="R89" i="34"/>
  <c r="AO88" i="34"/>
  <c r="AN88" i="34"/>
  <c r="AM88" i="34"/>
  <c r="AL88" i="34"/>
  <c r="AK88" i="34"/>
  <c r="AF88" i="34"/>
  <c r="X88" i="34"/>
  <c r="Z88" i="34" s="1"/>
  <c r="AA88" i="34" s="1"/>
  <c r="W88" i="34"/>
  <c r="Y88" i="34" s="1"/>
  <c r="R88" i="34"/>
  <c r="AO87" i="34"/>
  <c r="AN87" i="34"/>
  <c r="AM87" i="34"/>
  <c r="AL87" i="34"/>
  <c r="AK87" i="34"/>
  <c r="AF87" i="34"/>
  <c r="X87" i="34"/>
  <c r="Z87" i="34" s="1"/>
  <c r="W87" i="34"/>
  <c r="Y87" i="34" s="1"/>
  <c r="AA87" i="34" s="1"/>
  <c r="R87" i="34"/>
  <c r="AL86" i="34"/>
  <c r="AK86" i="34"/>
  <c r="AF86" i="34"/>
  <c r="AF91" i="34" s="1"/>
  <c r="X86" i="34"/>
  <c r="W86" i="34"/>
  <c r="R86" i="34"/>
  <c r="AJ81" i="34"/>
  <c r="AI81" i="34"/>
  <c r="AH81" i="34"/>
  <c r="AG81" i="34"/>
  <c r="AE81" i="34"/>
  <c r="AD81" i="34"/>
  <c r="V81" i="34"/>
  <c r="U81" i="34"/>
  <c r="T81" i="34"/>
  <c r="S81" i="34"/>
  <c r="Q81" i="34"/>
  <c r="P81" i="34"/>
  <c r="AN80" i="34"/>
  <c r="AO80" i="34" s="1"/>
  <c r="AM80" i="34"/>
  <c r="AL80" i="34"/>
  <c r="AK80" i="34"/>
  <c r="AF80" i="34"/>
  <c r="X80" i="34"/>
  <c r="Z80" i="34" s="1"/>
  <c r="W80" i="34"/>
  <c r="Y80" i="34" s="1"/>
  <c r="R80" i="34"/>
  <c r="J80" i="34"/>
  <c r="L80" i="34" s="1"/>
  <c r="I80" i="34"/>
  <c r="K80" i="34" s="1"/>
  <c r="M80" i="34" s="1"/>
  <c r="H80" i="34"/>
  <c r="F80" i="34" s="1"/>
  <c r="G80" i="34"/>
  <c r="E80" i="34" s="1"/>
  <c r="C80" i="34"/>
  <c r="B80" i="34"/>
  <c r="D80" i="34" s="1"/>
  <c r="AL79" i="34"/>
  <c r="AN79" i="34" s="1"/>
  <c r="AK79" i="34"/>
  <c r="AM79" i="34" s="1"/>
  <c r="AO79" i="34" s="1"/>
  <c r="AF79" i="34"/>
  <c r="AA79" i="34"/>
  <c r="Z79" i="34"/>
  <c r="X79" i="34"/>
  <c r="W79" i="34"/>
  <c r="Y79" i="34" s="1"/>
  <c r="R79" i="34"/>
  <c r="AM78" i="34"/>
  <c r="AL78" i="34"/>
  <c r="AN78" i="34" s="1"/>
  <c r="AO78" i="34" s="1"/>
  <c r="AK78" i="34"/>
  <c r="AF78" i="34"/>
  <c r="X78" i="34"/>
  <c r="Z78" i="34" s="1"/>
  <c r="AA78" i="34" s="1"/>
  <c r="W78" i="34"/>
  <c r="Y78" i="34" s="1"/>
  <c r="R78" i="34"/>
  <c r="AL77" i="34"/>
  <c r="AN77" i="34" s="1"/>
  <c r="AK77" i="34"/>
  <c r="AM77" i="34" s="1"/>
  <c r="AO77" i="34" s="1"/>
  <c r="AF77" i="34"/>
  <c r="X77" i="34"/>
  <c r="Z77" i="34" s="1"/>
  <c r="AA77" i="34" s="1"/>
  <c r="W77" i="34"/>
  <c r="Y77" i="34" s="1"/>
  <c r="R77" i="34"/>
  <c r="AL76" i="34"/>
  <c r="AN76" i="34" s="1"/>
  <c r="AK76" i="34"/>
  <c r="AF76" i="34"/>
  <c r="AF81" i="34" s="1"/>
  <c r="X76" i="34"/>
  <c r="W76" i="34"/>
  <c r="R76" i="34"/>
  <c r="R81" i="34" s="1"/>
  <c r="AJ71" i="34"/>
  <c r="AI71" i="34"/>
  <c r="AH71" i="34"/>
  <c r="AG71" i="34"/>
  <c r="AE71" i="34"/>
  <c r="AD71" i="34"/>
  <c r="V71" i="34"/>
  <c r="U71" i="34"/>
  <c r="T71" i="34"/>
  <c r="S71" i="34"/>
  <c r="Q71" i="34"/>
  <c r="P71" i="34"/>
  <c r="AN70" i="34"/>
  <c r="AM70" i="34"/>
  <c r="AO70" i="34" s="1"/>
  <c r="AL70" i="34"/>
  <c r="AK70" i="34"/>
  <c r="AF70" i="34"/>
  <c r="Z70" i="34"/>
  <c r="X70" i="34"/>
  <c r="W70" i="34"/>
  <c r="Y70" i="34" s="1"/>
  <c r="R70" i="34"/>
  <c r="J70" i="34"/>
  <c r="L70" i="34" s="1"/>
  <c r="I70" i="34"/>
  <c r="K70" i="34" s="1"/>
  <c r="M70" i="34" s="1"/>
  <c r="H70" i="34"/>
  <c r="F70" i="34" s="1"/>
  <c r="G70" i="34"/>
  <c r="E70" i="34" s="1"/>
  <c r="C70" i="34"/>
  <c r="B70" i="34"/>
  <c r="D70" i="34" s="1"/>
  <c r="AL69" i="34"/>
  <c r="AN69" i="34" s="1"/>
  <c r="AK69" i="34"/>
  <c r="AM69" i="34" s="1"/>
  <c r="AO69" i="34" s="1"/>
  <c r="AF69" i="34"/>
  <c r="X69" i="34"/>
  <c r="Z69" i="34" s="1"/>
  <c r="W69" i="34"/>
  <c r="Y69" i="34" s="1"/>
  <c r="R69" i="34"/>
  <c r="AN68" i="34"/>
  <c r="AL68" i="34"/>
  <c r="AK68" i="34"/>
  <c r="AM68" i="34" s="1"/>
  <c r="AO68" i="34" s="1"/>
  <c r="AF68" i="34"/>
  <c r="AA68" i="34"/>
  <c r="Z68" i="34"/>
  <c r="X68" i="34"/>
  <c r="W68" i="34"/>
  <c r="Y68" i="34" s="1"/>
  <c r="R68" i="34"/>
  <c r="AL67" i="34"/>
  <c r="AN67" i="34" s="1"/>
  <c r="AK67" i="34"/>
  <c r="AM67" i="34" s="1"/>
  <c r="AO67" i="34" s="1"/>
  <c r="AF67" i="34"/>
  <c r="AA67" i="34"/>
  <c r="X67" i="34"/>
  <c r="Z67" i="34" s="1"/>
  <c r="W67" i="34"/>
  <c r="Y67" i="34" s="1"/>
  <c r="R67" i="34"/>
  <c r="AL66" i="34"/>
  <c r="AK66" i="34"/>
  <c r="AF66" i="34"/>
  <c r="AF71" i="34" s="1"/>
  <c r="X66" i="34"/>
  <c r="W66" i="34"/>
  <c r="R66" i="34"/>
  <c r="R71" i="34" s="1"/>
  <c r="AM61" i="34"/>
  <c r="AJ61" i="34"/>
  <c r="AI61" i="34"/>
  <c r="AH61" i="34"/>
  <c r="AG61" i="34"/>
  <c r="AE61" i="34"/>
  <c r="AD61" i="34"/>
  <c r="W61" i="34"/>
  <c r="Y61" i="34" s="1"/>
  <c r="V61" i="34"/>
  <c r="U61" i="34"/>
  <c r="T61" i="34"/>
  <c r="S61" i="34"/>
  <c r="Q61" i="34"/>
  <c r="P61" i="34"/>
  <c r="AM60" i="34"/>
  <c r="AL60" i="34"/>
  <c r="AN60" i="34" s="1"/>
  <c r="AO60" i="34" s="1"/>
  <c r="AK60" i="34"/>
  <c r="AF60" i="34"/>
  <c r="X60" i="34"/>
  <c r="Z60" i="34" s="1"/>
  <c r="AA60" i="34" s="1"/>
  <c r="W60" i="34"/>
  <c r="Y60" i="34" s="1"/>
  <c r="R60" i="34"/>
  <c r="H60" i="34"/>
  <c r="G60" i="34"/>
  <c r="E60" i="34" s="1"/>
  <c r="I60" i="34" s="1"/>
  <c r="K60" i="34" s="1"/>
  <c r="F60" i="34"/>
  <c r="J60" i="34" s="1"/>
  <c r="C60" i="34"/>
  <c r="B60" i="34"/>
  <c r="AO59" i="34"/>
  <c r="AN59" i="34"/>
  <c r="AM59" i="34"/>
  <c r="AL59" i="34"/>
  <c r="AK59" i="34"/>
  <c r="AF59" i="34"/>
  <c r="X59" i="34"/>
  <c r="Z59" i="34" s="1"/>
  <c r="W59" i="34"/>
  <c r="Y59" i="34" s="1"/>
  <c r="R59" i="34"/>
  <c r="AN58" i="34"/>
  <c r="AM58" i="34"/>
  <c r="AO58" i="34" s="1"/>
  <c r="AL58" i="34"/>
  <c r="AK58" i="34"/>
  <c r="AF58" i="34"/>
  <c r="AA58" i="34"/>
  <c r="Z58" i="34"/>
  <c r="X58" i="34"/>
  <c r="W58" i="34"/>
  <c r="Y58" i="34" s="1"/>
  <c r="R58" i="34"/>
  <c r="AM57" i="34"/>
  <c r="AL57" i="34"/>
  <c r="AN57" i="34" s="1"/>
  <c r="AK57" i="34"/>
  <c r="AK61" i="34" s="1"/>
  <c r="AF57" i="34"/>
  <c r="Z57" i="34"/>
  <c r="X57" i="34"/>
  <c r="W57" i="34"/>
  <c r="Y57" i="34" s="1"/>
  <c r="AA57" i="34" s="1"/>
  <c r="R57" i="34"/>
  <c r="AL56" i="34"/>
  <c r="AK56" i="34"/>
  <c r="AM56" i="34" s="1"/>
  <c r="AF56" i="34"/>
  <c r="X56" i="34"/>
  <c r="W56" i="34"/>
  <c r="Y56" i="34" s="1"/>
  <c r="R56" i="34"/>
  <c r="R61" i="34" s="1"/>
  <c r="AJ51" i="34"/>
  <c r="AI51" i="34"/>
  <c r="AH51" i="34"/>
  <c r="AG51" i="34"/>
  <c r="AF51" i="34"/>
  <c r="AE51" i="34"/>
  <c r="AD51" i="34"/>
  <c r="V51" i="34"/>
  <c r="U51" i="34"/>
  <c r="T51" i="34"/>
  <c r="S51" i="34"/>
  <c r="Q51" i="34"/>
  <c r="P51" i="34"/>
  <c r="AN50" i="34"/>
  <c r="AM50" i="34"/>
  <c r="AO50" i="34" s="1"/>
  <c r="AL50" i="34"/>
  <c r="AK50" i="34"/>
  <c r="AF50" i="34"/>
  <c r="Z50" i="34"/>
  <c r="AA50" i="34" s="1"/>
  <c r="X50" i="34"/>
  <c r="W50" i="34"/>
  <c r="Y50" i="34" s="1"/>
  <c r="R50" i="34"/>
  <c r="K50" i="34"/>
  <c r="M50" i="34" s="1"/>
  <c r="H50" i="34"/>
  <c r="F50" i="34" s="1"/>
  <c r="J50" i="34" s="1"/>
  <c r="L50" i="34" s="1"/>
  <c r="G50" i="34"/>
  <c r="E50" i="34" s="1"/>
  <c r="I50" i="34" s="1"/>
  <c r="C50" i="34"/>
  <c r="D50" i="34" s="1"/>
  <c r="B50" i="34"/>
  <c r="AL49" i="34"/>
  <c r="AN49" i="34" s="1"/>
  <c r="AK49" i="34"/>
  <c r="AM49" i="34" s="1"/>
  <c r="AO49" i="34" s="1"/>
  <c r="AF49" i="34"/>
  <c r="X49" i="34"/>
  <c r="Z49" i="34" s="1"/>
  <c r="AA49" i="34" s="1"/>
  <c r="W49" i="34"/>
  <c r="Y49" i="34" s="1"/>
  <c r="R49" i="34"/>
  <c r="AN48" i="34"/>
  <c r="AL48" i="34"/>
  <c r="AK48" i="34"/>
  <c r="AM48" i="34" s="1"/>
  <c r="AO48" i="34" s="1"/>
  <c r="AF48" i="34"/>
  <c r="X48" i="34"/>
  <c r="W48" i="34"/>
  <c r="Y48" i="34" s="1"/>
  <c r="R48" i="34"/>
  <c r="AN47" i="34"/>
  <c r="AL47" i="34"/>
  <c r="AK47" i="34"/>
  <c r="AM47" i="34" s="1"/>
  <c r="AO47" i="34" s="1"/>
  <c r="AF47" i="34"/>
  <c r="X47" i="34"/>
  <c r="Z47" i="34" s="1"/>
  <c r="AA47" i="34" s="1"/>
  <c r="W47" i="34"/>
  <c r="Y47" i="34" s="1"/>
  <c r="R47" i="34"/>
  <c r="R51" i="34" s="1"/>
  <c r="AL46" i="34"/>
  <c r="AL51" i="34" s="1"/>
  <c r="AK46" i="34"/>
  <c r="AF46" i="34"/>
  <c r="X46" i="34"/>
  <c r="Z46" i="34" s="1"/>
  <c r="AA46" i="34" s="1"/>
  <c r="W46" i="34"/>
  <c r="Y46" i="34" s="1"/>
  <c r="R46" i="34"/>
  <c r="AI41" i="34"/>
  <c r="AN40" i="34"/>
  <c r="AJ40" i="34"/>
  <c r="AH40" i="34" s="1"/>
  <c r="AL40" i="34" s="1"/>
  <c r="AI40" i="34"/>
  <c r="AG40" i="34" s="1"/>
  <c r="AK40" i="34" s="1"/>
  <c r="AE40" i="34"/>
  <c r="AD40" i="34"/>
  <c r="AM40" i="34" s="1"/>
  <c r="Z40" i="34"/>
  <c r="X40" i="34"/>
  <c r="V40" i="34"/>
  <c r="U40" i="34"/>
  <c r="S40" i="34" s="1"/>
  <c r="W40" i="34" s="1"/>
  <c r="Y40" i="34" s="1"/>
  <c r="T40" i="34"/>
  <c r="Q40" i="34"/>
  <c r="P40" i="34"/>
  <c r="R40" i="34" s="1"/>
  <c r="K40" i="34"/>
  <c r="M40" i="34" s="1"/>
  <c r="J40" i="34"/>
  <c r="L40" i="34" s="1"/>
  <c r="I40" i="34"/>
  <c r="H40" i="34"/>
  <c r="G40" i="34"/>
  <c r="E40" i="34" s="1"/>
  <c r="F40" i="34"/>
  <c r="D40" i="34"/>
  <c r="C40" i="34"/>
  <c r="B40" i="34"/>
  <c r="AL39" i="34"/>
  <c r="AK39" i="34"/>
  <c r="AM39" i="34" s="1"/>
  <c r="AJ39" i="34"/>
  <c r="AH39" i="34" s="1"/>
  <c r="AI39" i="34"/>
  <c r="AG39" i="34"/>
  <c r="AE39" i="34"/>
  <c r="AF39" i="34" s="1"/>
  <c r="AD39" i="34"/>
  <c r="V39" i="34"/>
  <c r="T39" i="34" s="1"/>
  <c r="X39" i="34" s="1"/>
  <c r="U39" i="34"/>
  <c r="S39" i="34" s="1"/>
  <c r="W39" i="34" s="1"/>
  <c r="R39" i="34"/>
  <c r="Q39" i="34"/>
  <c r="P39" i="34"/>
  <c r="AJ38" i="34"/>
  <c r="AH38" i="34" s="1"/>
  <c r="AI38" i="34"/>
  <c r="AG38" i="34"/>
  <c r="AK38" i="34" s="1"/>
  <c r="AF38" i="34"/>
  <c r="AE38" i="34"/>
  <c r="AD38" i="34"/>
  <c r="V38" i="34"/>
  <c r="T38" i="34" s="1"/>
  <c r="X38" i="34" s="1"/>
  <c r="U38" i="34"/>
  <c r="S38" i="34"/>
  <c r="W38" i="34" s="1"/>
  <c r="Q38" i="34"/>
  <c r="P38" i="34"/>
  <c r="AJ37" i="34"/>
  <c r="AH37" i="34" s="1"/>
  <c r="AL37" i="34" s="1"/>
  <c r="AI37" i="34"/>
  <c r="AG37" i="34" s="1"/>
  <c r="AK37" i="34" s="1"/>
  <c r="AE37" i="34"/>
  <c r="AN37" i="34" s="1"/>
  <c r="AD37" i="34"/>
  <c r="AM37" i="34" s="1"/>
  <c r="AO37" i="34" s="1"/>
  <c r="V37" i="34"/>
  <c r="T37" i="34" s="1"/>
  <c r="X37" i="34" s="1"/>
  <c r="U37" i="34"/>
  <c r="S37" i="34" s="1"/>
  <c r="W37" i="34" s="1"/>
  <c r="Q37" i="34"/>
  <c r="Z37" i="34" s="1"/>
  <c r="P37" i="34"/>
  <c r="AJ36" i="34"/>
  <c r="AH36" i="34" s="1"/>
  <c r="AL36" i="34" s="1"/>
  <c r="AI36" i="34"/>
  <c r="AG36" i="34" s="1"/>
  <c r="AF36" i="34"/>
  <c r="AE36" i="34"/>
  <c r="AE41" i="34" s="1"/>
  <c r="AD36" i="34"/>
  <c r="X36" i="34"/>
  <c r="V36" i="34"/>
  <c r="T36" i="34" s="1"/>
  <c r="T41" i="34" s="1"/>
  <c r="U36" i="34"/>
  <c r="U41" i="34" s="1"/>
  <c r="S36" i="34"/>
  <c r="Q36" i="34"/>
  <c r="P36" i="34"/>
  <c r="AJ30" i="34"/>
  <c r="AH30" i="34" s="1"/>
  <c r="AL30" i="34" s="1"/>
  <c r="AN30" i="34" s="1"/>
  <c r="AI30" i="34"/>
  <c r="AG30" i="34" s="1"/>
  <c r="AF30" i="34"/>
  <c r="AE30" i="34"/>
  <c r="AD30" i="34"/>
  <c r="X30" i="34"/>
  <c r="V30" i="34"/>
  <c r="T30" i="34" s="1"/>
  <c r="U30" i="34"/>
  <c r="U19" i="34" s="1"/>
  <c r="R30" i="34"/>
  <c r="Q30" i="34"/>
  <c r="P30" i="34"/>
  <c r="I30" i="34"/>
  <c r="H30" i="34"/>
  <c r="F30" i="34" s="1"/>
  <c r="J30" i="34" s="1"/>
  <c r="G30" i="34"/>
  <c r="E30" i="34"/>
  <c r="C30" i="34"/>
  <c r="B30" i="34"/>
  <c r="K30" i="34" s="1"/>
  <c r="AJ29" i="34"/>
  <c r="AH29" i="34" s="1"/>
  <c r="AL29" i="34" s="1"/>
  <c r="AI29" i="34"/>
  <c r="AG29" i="34" s="1"/>
  <c r="AK29" i="34" s="1"/>
  <c r="AE29" i="34"/>
  <c r="AE18" i="34" s="1"/>
  <c r="AD29" i="34"/>
  <c r="AM29" i="34" s="1"/>
  <c r="Y29" i="34"/>
  <c r="V29" i="34"/>
  <c r="T29" i="34" s="1"/>
  <c r="X29" i="34" s="1"/>
  <c r="U29" i="34"/>
  <c r="S29" i="34" s="1"/>
  <c r="W29" i="34" s="1"/>
  <c r="Q29" i="34"/>
  <c r="P29" i="34"/>
  <c r="R29" i="34" s="1"/>
  <c r="AN28" i="34"/>
  <c r="AJ28" i="34"/>
  <c r="AH28" i="34" s="1"/>
  <c r="AL28" i="34" s="1"/>
  <c r="AI28" i="34"/>
  <c r="AG28" i="34" s="1"/>
  <c r="AK28" i="34" s="1"/>
  <c r="AM28" i="34" s="1"/>
  <c r="AO28" i="34" s="1"/>
  <c r="AF28" i="34"/>
  <c r="AE28" i="34"/>
  <c r="AE17" i="34" s="1"/>
  <c r="AD28" i="34"/>
  <c r="Y28" i="34"/>
  <c r="V28" i="34"/>
  <c r="T28" i="34" s="1"/>
  <c r="T17" i="34" s="1"/>
  <c r="U28" i="34"/>
  <c r="S28" i="34"/>
  <c r="W28" i="34" s="1"/>
  <c r="Q28" i="34"/>
  <c r="Q17" i="34" s="1"/>
  <c r="P28" i="34"/>
  <c r="R28" i="34" s="1"/>
  <c r="AJ27" i="34"/>
  <c r="AH27" i="34" s="1"/>
  <c r="AH16" i="34" s="1"/>
  <c r="AI27" i="34"/>
  <c r="AG27" i="34"/>
  <c r="AG16" i="34" s="1"/>
  <c r="AK16" i="34" s="1"/>
  <c r="AE27" i="34"/>
  <c r="AD27" i="34"/>
  <c r="W27" i="34"/>
  <c r="V27" i="34"/>
  <c r="T27" i="34" s="1"/>
  <c r="X27" i="34" s="1"/>
  <c r="Z27" i="34" s="1"/>
  <c r="U27" i="34"/>
  <c r="S27" i="34" s="1"/>
  <c r="S16" i="34" s="1"/>
  <c r="Q27" i="34"/>
  <c r="Q16" i="34" s="1"/>
  <c r="P27" i="34"/>
  <c r="Y27" i="34" s="1"/>
  <c r="AA27" i="34" s="1"/>
  <c r="AJ26" i="34"/>
  <c r="AH26" i="34" s="1"/>
  <c r="AH31" i="34" s="1"/>
  <c r="AI26" i="34"/>
  <c r="AG26" i="34" s="1"/>
  <c r="AE26" i="34"/>
  <c r="AD26" i="34"/>
  <c r="AD31" i="34" s="1"/>
  <c r="X26" i="34"/>
  <c r="V26" i="34"/>
  <c r="U26" i="34"/>
  <c r="S26" i="34" s="1"/>
  <c r="T26" i="34"/>
  <c r="Q26" i="34"/>
  <c r="Q31" i="34" s="1"/>
  <c r="P26" i="34"/>
  <c r="AL19" i="34"/>
  <c r="AN19" i="34" s="1"/>
  <c r="AJ19" i="34"/>
  <c r="AH19" i="34"/>
  <c r="AF19" i="34"/>
  <c r="AE19" i="34"/>
  <c r="AD19" i="34"/>
  <c r="X19" i="34"/>
  <c r="V19" i="34"/>
  <c r="T19" i="34"/>
  <c r="P19" i="34"/>
  <c r="I19" i="34"/>
  <c r="H19" i="34"/>
  <c r="J19" i="34" s="1"/>
  <c r="G19" i="34"/>
  <c r="F19" i="34"/>
  <c r="E19" i="34"/>
  <c r="AI18" i="34"/>
  <c r="AK18" i="34" s="1"/>
  <c r="AG18" i="34"/>
  <c r="AD18" i="34"/>
  <c r="V18" i="34"/>
  <c r="U18" i="34"/>
  <c r="W18" i="34" s="1"/>
  <c r="T18" i="34"/>
  <c r="X18" i="34" s="1"/>
  <c r="S18" i="34"/>
  <c r="AL17" i="34"/>
  <c r="AN17" i="34" s="1"/>
  <c r="AJ17" i="34"/>
  <c r="AI17" i="34"/>
  <c r="G7" i="34" s="1"/>
  <c r="AH17" i="34"/>
  <c r="AG17" i="34"/>
  <c r="AK17" i="34" s="1"/>
  <c r="AF17" i="34"/>
  <c r="AD17" i="34"/>
  <c r="AM17" i="34" s="1"/>
  <c r="AO17" i="34" s="1"/>
  <c r="U17" i="34"/>
  <c r="P17" i="34"/>
  <c r="R17" i="34" s="1"/>
  <c r="AI16" i="34"/>
  <c r="V16" i="34"/>
  <c r="T16" i="34"/>
  <c r="X16" i="34" s="1"/>
  <c r="Z16" i="34" s="1"/>
  <c r="AI15" i="34"/>
  <c r="AE15" i="34"/>
  <c r="V15" i="34"/>
  <c r="BA9" i="34"/>
  <c r="AZ9" i="34"/>
  <c r="AY9" i="34"/>
  <c r="AX9" i="34"/>
  <c r="AW9" i="34"/>
  <c r="BB9" i="34" s="1"/>
  <c r="AU9" i="34"/>
  <c r="AT9" i="34"/>
  <c r="AS9" i="34"/>
  <c r="AR9" i="34"/>
  <c r="AV9" i="34" s="1"/>
  <c r="W9" i="34"/>
  <c r="V9" i="34"/>
  <c r="T9" i="34" s="1"/>
  <c r="U9" i="34"/>
  <c r="S9" i="34"/>
  <c r="Q9" i="34"/>
  <c r="P9" i="34"/>
  <c r="Y9" i="34" s="1"/>
  <c r="H9" i="34"/>
  <c r="B9" i="34"/>
  <c r="BA8" i="34"/>
  <c r="AZ8" i="34"/>
  <c r="AY8" i="34"/>
  <c r="AX8" i="34"/>
  <c r="AW8" i="34"/>
  <c r="BB8" i="34" s="1"/>
  <c r="AU8" i="34"/>
  <c r="AT8" i="34"/>
  <c r="AS8" i="34"/>
  <c r="AR8" i="34"/>
  <c r="AV8" i="34" s="1"/>
  <c r="BC8" i="34" s="1"/>
  <c r="W8" i="34"/>
  <c r="V8" i="34"/>
  <c r="T8" i="34" s="1"/>
  <c r="U8" i="34"/>
  <c r="S8" i="34"/>
  <c r="Q8" i="34"/>
  <c r="P8" i="34"/>
  <c r="Y8" i="34" s="1"/>
  <c r="E8" i="34"/>
  <c r="BA7" i="34"/>
  <c r="AZ7" i="34"/>
  <c r="AY7" i="34"/>
  <c r="AX7" i="34"/>
  <c r="AW7" i="34"/>
  <c r="BB7" i="34" s="1"/>
  <c r="AU7" i="34"/>
  <c r="AT7" i="34"/>
  <c r="AS7" i="34"/>
  <c r="AR7" i="34"/>
  <c r="AV7" i="34" s="1"/>
  <c r="W7" i="34"/>
  <c r="V7" i="34"/>
  <c r="T7" i="34" s="1"/>
  <c r="U7" i="34"/>
  <c r="S7" i="34"/>
  <c r="Q7" i="34"/>
  <c r="P7" i="34"/>
  <c r="Y7" i="34" s="1"/>
  <c r="C7" i="34"/>
  <c r="B7" i="34"/>
  <c r="BA6" i="34"/>
  <c r="AZ6" i="34"/>
  <c r="AY6" i="34"/>
  <c r="AX6" i="34"/>
  <c r="AW6" i="34"/>
  <c r="BB6" i="34" s="1"/>
  <c r="AU6" i="34"/>
  <c r="AT6" i="34"/>
  <c r="AS6" i="34"/>
  <c r="AR6" i="34"/>
  <c r="AV6" i="34" s="1"/>
  <c r="BC6" i="34" s="1"/>
  <c r="V6" i="34"/>
  <c r="T6" i="34" s="1"/>
  <c r="U6" i="34"/>
  <c r="S6" i="34" s="1"/>
  <c r="Q6" i="34"/>
  <c r="P6" i="34"/>
  <c r="BA5" i="34"/>
  <c r="BA10" i="34" s="1"/>
  <c r="AZ5" i="34"/>
  <c r="AZ10" i="34" s="1"/>
  <c r="AY5" i="34"/>
  <c r="AY10" i="34" s="1"/>
  <c r="AX5" i="34"/>
  <c r="AX10" i="34" s="1"/>
  <c r="AW5" i="34"/>
  <c r="BB5" i="34" s="1"/>
  <c r="AU5" i="34"/>
  <c r="AU10" i="34" s="1"/>
  <c r="AT5" i="34"/>
  <c r="AT10" i="34" s="1"/>
  <c r="AS5" i="34"/>
  <c r="AS10" i="34" s="1"/>
  <c r="AR5" i="34"/>
  <c r="AV5" i="34" s="1"/>
  <c r="BC5" i="34" s="1"/>
  <c r="V5" i="34"/>
  <c r="V10" i="34" s="1"/>
  <c r="U5" i="34"/>
  <c r="U10" i="34" s="1"/>
  <c r="Q5" i="34"/>
  <c r="P5" i="34"/>
  <c r="G240" i="32"/>
  <c r="BC239" i="32"/>
  <c r="BA239" i="32"/>
  <c r="AZ239" i="32"/>
  <c r="AY239" i="32"/>
  <c r="BB239" i="32" s="1"/>
  <c r="BC238" i="32"/>
  <c r="BA238" i="32"/>
  <c r="AZ238" i="32"/>
  <c r="AY238" i="32"/>
  <c r="BB238" i="32" s="1"/>
  <c r="BC237" i="32"/>
  <c r="BA237" i="32"/>
  <c r="AZ237" i="32"/>
  <c r="AY237" i="32"/>
  <c r="BB237" i="32" s="1"/>
  <c r="BC236" i="32"/>
  <c r="BB236" i="32"/>
  <c r="BA236" i="32"/>
  <c r="AZ236" i="32"/>
  <c r="AY236" i="32"/>
  <c r="BC235" i="32"/>
  <c r="BA235" i="32"/>
  <c r="BB235" i="32" s="1"/>
  <c r="AZ235" i="32"/>
  <c r="AY235" i="32"/>
  <c r="BC234" i="32"/>
  <c r="BA234" i="32"/>
  <c r="AZ234" i="32"/>
  <c r="AY234" i="32"/>
  <c r="BB234" i="32" s="1"/>
  <c r="BC233" i="32"/>
  <c r="BA233" i="32"/>
  <c r="AZ233" i="32"/>
  <c r="AY233" i="32"/>
  <c r="BB233" i="32" s="1"/>
  <c r="BC232" i="32"/>
  <c r="BA232" i="32"/>
  <c r="AZ232" i="32"/>
  <c r="AY232" i="32"/>
  <c r="BB232" i="32" s="1"/>
  <c r="BC231" i="32"/>
  <c r="BA231" i="32"/>
  <c r="AZ231" i="32"/>
  <c r="AY231" i="32"/>
  <c r="BB231" i="32" s="1"/>
  <c r="BC230" i="32"/>
  <c r="BB230" i="32"/>
  <c r="BA230" i="32"/>
  <c r="AZ230" i="32"/>
  <c r="AY230" i="32"/>
  <c r="BC229" i="32"/>
  <c r="BA229" i="32"/>
  <c r="BB229" i="32" s="1"/>
  <c r="AZ229" i="32"/>
  <c r="AY229" i="32"/>
  <c r="BC228" i="32"/>
  <c r="BA228" i="32"/>
  <c r="AZ228" i="32"/>
  <c r="BB228" i="32" s="1"/>
  <c r="AY228" i="32"/>
  <c r="BC227" i="32"/>
  <c r="BA227" i="32"/>
  <c r="AZ227" i="32"/>
  <c r="AY227" i="32"/>
  <c r="BB227" i="32" s="1"/>
  <c r="BC226" i="32"/>
  <c r="BA226" i="32"/>
  <c r="AZ226" i="32"/>
  <c r="AY226" i="32"/>
  <c r="BB226" i="32" s="1"/>
  <c r="BC225" i="32"/>
  <c r="BA225" i="32"/>
  <c r="AZ225" i="32"/>
  <c r="AY225" i="32"/>
  <c r="BB225" i="32" s="1"/>
  <c r="BC224" i="32"/>
  <c r="BB224" i="32"/>
  <c r="BA224" i="32"/>
  <c r="AZ224" i="32"/>
  <c r="AY224" i="32"/>
  <c r="BC223" i="32"/>
  <c r="BA223" i="32"/>
  <c r="AZ223" i="32"/>
  <c r="AY223" i="32"/>
  <c r="BB223" i="32" s="1"/>
  <c r="BC222" i="32"/>
  <c r="BA222" i="32"/>
  <c r="AZ222" i="32"/>
  <c r="AY222" i="32"/>
  <c r="BB222" i="32" s="1"/>
  <c r="BC221" i="32"/>
  <c r="BA221" i="32"/>
  <c r="AZ221" i="32"/>
  <c r="AY221" i="32"/>
  <c r="BB221" i="32" s="1"/>
  <c r="BC220" i="32"/>
  <c r="BA220" i="32"/>
  <c r="AZ220" i="32"/>
  <c r="AY220" i="32"/>
  <c r="BB220" i="32" s="1"/>
  <c r="BC219" i="32"/>
  <c r="BA219" i="32"/>
  <c r="AZ219" i="32"/>
  <c r="AY219" i="32"/>
  <c r="BB219" i="32" s="1"/>
  <c r="BC218" i="32"/>
  <c r="BB218" i="32"/>
  <c r="BA218" i="32"/>
  <c r="AZ218" i="32"/>
  <c r="AY218" i="32"/>
  <c r="BC217" i="32"/>
  <c r="BB217" i="32"/>
  <c r="BA217" i="32"/>
  <c r="AZ217" i="32"/>
  <c r="AY217" i="32"/>
  <c r="BC216" i="32"/>
  <c r="BA216" i="32"/>
  <c r="AZ216" i="32"/>
  <c r="BB216" i="32" s="1"/>
  <c r="AY216" i="32"/>
  <c r="BC215" i="32"/>
  <c r="BA215" i="32"/>
  <c r="AZ215" i="32"/>
  <c r="AY215" i="32"/>
  <c r="BB215" i="32" s="1"/>
  <c r="G214" i="32"/>
  <c r="BC213" i="32"/>
  <c r="BA213" i="32"/>
  <c r="AZ213" i="32"/>
  <c r="AY213" i="32"/>
  <c r="BB213" i="32" s="1"/>
  <c r="BC212" i="32"/>
  <c r="BA212" i="32"/>
  <c r="AZ212" i="32"/>
  <c r="AY212" i="32"/>
  <c r="BB212" i="32" s="1"/>
  <c r="BC211" i="32"/>
  <c r="BA211" i="32"/>
  <c r="AZ211" i="32"/>
  <c r="AY211" i="32"/>
  <c r="BB211" i="32" s="1"/>
  <c r="BC210" i="32"/>
  <c r="BB210" i="32"/>
  <c r="BA210" i="32"/>
  <c r="AZ210" i="32"/>
  <c r="AY210" i="32"/>
  <c r="BC209" i="32"/>
  <c r="BA209" i="32"/>
  <c r="BB209" i="32" s="1"/>
  <c r="AZ209" i="32"/>
  <c r="AY209" i="32"/>
  <c r="BC208" i="32"/>
  <c r="BA208" i="32"/>
  <c r="AZ208" i="32"/>
  <c r="AY208" i="32"/>
  <c r="BB208" i="32" s="1"/>
  <c r="BC207" i="32"/>
  <c r="BA207" i="32"/>
  <c r="AZ207" i="32"/>
  <c r="AY207" i="32"/>
  <c r="BB207" i="32" s="1"/>
  <c r="BC206" i="32"/>
  <c r="BA206" i="32"/>
  <c r="AZ206" i="32"/>
  <c r="AY206" i="32"/>
  <c r="BB206" i="32" s="1"/>
  <c r="BC205" i="32"/>
  <c r="BB205" i="32"/>
  <c r="BA205" i="32"/>
  <c r="AZ205" i="32"/>
  <c r="AY205" i="32"/>
  <c r="BC204" i="32"/>
  <c r="BB204" i="32"/>
  <c r="BA204" i="32"/>
  <c r="AZ204" i="32"/>
  <c r="AY204" i="32"/>
  <c r="BC203" i="32"/>
  <c r="BA203" i="32"/>
  <c r="AZ203" i="32"/>
  <c r="BB203" i="32" s="1"/>
  <c r="AY203" i="32"/>
  <c r="G202" i="32"/>
  <c r="BD201" i="32"/>
  <c r="BA201" i="32"/>
  <c r="BB201" i="32" s="1"/>
  <c r="AZ201" i="32"/>
  <c r="AY201" i="32"/>
  <c r="BD200" i="32"/>
  <c r="BA200" i="32"/>
  <c r="AZ200" i="32"/>
  <c r="AY200" i="32"/>
  <c r="BB200" i="32" s="1"/>
  <c r="BD199" i="32"/>
  <c r="BA199" i="32"/>
  <c r="AZ199" i="32"/>
  <c r="AY199" i="32"/>
  <c r="BB199" i="32" s="1"/>
  <c r="BD198" i="32"/>
  <c r="BA198" i="32"/>
  <c r="AZ198" i="32"/>
  <c r="AY198" i="32"/>
  <c r="BB198" i="32" s="1"/>
  <c r="BC197" i="32"/>
  <c r="BB197" i="32"/>
  <c r="BA197" i="32"/>
  <c r="AZ197" i="32"/>
  <c r="AY197" i="32"/>
  <c r="BC196" i="32"/>
  <c r="BB196" i="32"/>
  <c r="BA196" i="32"/>
  <c r="AZ196" i="32"/>
  <c r="AY196" i="32"/>
  <c r="BC195" i="32"/>
  <c r="BA195" i="32"/>
  <c r="AZ195" i="32"/>
  <c r="AY195" i="32"/>
  <c r="BB195" i="32" s="1"/>
  <c r="BC194" i="32"/>
  <c r="BA194" i="32"/>
  <c r="AZ194" i="32"/>
  <c r="AY194" i="32"/>
  <c r="BB194" i="32" s="1"/>
  <c r="BC193" i="32"/>
  <c r="BA193" i="32"/>
  <c r="AZ193" i="32"/>
  <c r="AY193" i="32"/>
  <c r="BB193" i="32" s="1"/>
  <c r="BC192" i="32"/>
  <c r="BA192" i="32"/>
  <c r="AZ192" i="32"/>
  <c r="AY192" i="32"/>
  <c r="BB192" i="32" s="1"/>
  <c r="BC191" i="32"/>
  <c r="BA191" i="32"/>
  <c r="AZ191" i="32"/>
  <c r="AY191" i="32"/>
  <c r="BB191" i="32" s="1"/>
  <c r="BC190" i="32"/>
  <c r="BB190" i="32"/>
  <c r="BA190" i="32"/>
  <c r="AZ190" i="32"/>
  <c r="AY190" i="32"/>
  <c r="BC189" i="32"/>
  <c r="BA189" i="32"/>
  <c r="BB189" i="32" s="1"/>
  <c r="AZ189" i="32"/>
  <c r="AY189" i="32"/>
  <c r="BC188" i="32"/>
  <c r="BA188" i="32"/>
  <c r="AZ188" i="32"/>
  <c r="AY188" i="32"/>
  <c r="BB188" i="32" s="1"/>
  <c r="BC187" i="32"/>
  <c r="BA187" i="32"/>
  <c r="AZ187" i="32"/>
  <c r="AY187" i="32"/>
  <c r="BB187" i="32" s="1"/>
  <c r="BC186" i="32"/>
  <c r="BA186" i="32"/>
  <c r="AZ186" i="32"/>
  <c r="AY186" i="32"/>
  <c r="BB186" i="32" s="1"/>
  <c r="G185" i="32"/>
  <c r="BC184" i="32"/>
  <c r="BA184" i="32"/>
  <c r="AZ184" i="32"/>
  <c r="AY184" i="32"/>
  <c r="BB184" i="32" s="1"/>
  <c r="BC183" i="32"/>
  <c r="BA183" i="32"/>
  <c r="AZ183" i="32"/>
  <c r="AY183" i="32"/>
  <c r="BB183" i="32" s="1"/>
  <c r="BC182" i="32"/>
  <c r="BB182" i="32"/>
  <c r="BA182" i="32"/>
  <c r="AZ182" i="32"/>
  <c r="AY182" i="32"/>
  <c r="BC181" i="32"/>
  <c r="BA181" i="32"/>
  <c r="BB181" i="32" s="1"/>
  <c r="AZ181" i="32"/>
  <c r="AY181" i="32"/>
  <c r="BC180" i="32"/>
  <c r="BA180" i="32"/>
  <c r="AZ180" i="32"/>
  <c r="AY180" i="32"/>
  <c r="BB180" i="32" s="1"/>
  <c r="BC179" i="32"/>
  <c r="BA179" i="32"/>
  <c r="AZ179" i="32"/>
  <c r="AY179" i="32"/>
  <c r="BB179" i="32" s="1"/>
  <c r="BC178" i="32"/>
  <c r="BA178" i="32"/>
  <c r="AZ178" i="32"/>
  <c r="AY178" i="32"/>
  <c r="BB178" i="32" s="1"/>
  <c r="BC177" i="32"/>
  <c r="BB177" i="32"/>
  <c r="BA177" i="32"/>
  <c r="AZ177" i="32"/>
  <c r="AY177" i="32"/>
  <c r="BC176" i="32"/>
  <c r="BB176" i="32"/>
  <c r="BA176" i="32"/>
  <c r="AZ176" i="32"/>
  <c r="AY176" i="32"/>
  <c r="BC175" i="32"/>
  <c r="BA175" i="32"/>
  <c r="AZ175" i="32"/>
  <c r="AY175" i="32"/>
  <c r="BB175" i="32" s="1"/>
  <c r="BC174" i="32"/>
  <c r="BA174" i="32"/>
  <c r="AZ174" i="32"/>
  <c r="BB174" i="32" s="1"/>
  <c r="AY174" i="32"/>
  <c r="BC173" i="32"/>
  <c r="BA173" i="32"/>
  <c r="AZ173" i="32"/>
  <c r="AY173" i="32"/>
  <c r="BB173" i="32" s="1"/>
  <c r="BC172" i="32"/>
  <c r="BA172" i="32"/>
  <c r="AZ172" i="32"/>
  <c r="AY172" i="32"/>
  <c r="BB172" i="32" s="1"/>
  <c r="BC171" i="32"/>
  <c r="BA171" i="32"/>
  <c r="AZ171" i="32"/>
  <c r="AY171" i="32"/>
  <c r="BB171" i="32" s="1"/>
  <c r="G170" i="32"/>
  <c r="BC169" i="32"/>
  <c r="BB169" i="32"/>
  <c r="BA169" i="32"/>
  <c r="AZ169" i="32"/>
  <c r="AY169" i="32"/>
  <c r="BC168" i="32"/>
  <c r="BB168" i="32"/>
  <c r="BA168" i="32"/>
  <c r="AZ168" i="32"/>
  <c r="AY168" i="32"/>
  <c r="BC167" i="32"/>
  <c r="BA167" i="32"/>
  <c r="AZ167" i="32"/>
  <c r="AY167" i="32"/>
  <c r="BB167" i="32" s="1"/>
  <c r="BC166" i="32"/>
  <c r="BA166" i="32"/>
  <c r="AZ166" i="32"/>
  <c r="BB166" i="32" s="1"/>
  <c r="AY166" i="32"/>
  <c r="BC165" i="32"/>
  <c r="BA165" i="32"/>
  <c r="AZ165" i="32"/>
  <c r="AY165" i="32"/>
  <c r="BB165" i="32" s="1"/>
  <c r="BC164" i="32"/>
  <c r="BA164" i="32"/>
  <c r="AZ164" i="32"/>
  <c r="AY164" i="32"/>
  <c r="BB164" i="32" s="1"/>
  <c r="BC163" i="32"/>
  <c r="BA163" i="32"/>
  <c r="AZ163" i="32"/>
  <c r="AY163" i="32"/>
  <c r="BB163" i="32" s="1"/>
  <c r="G162" i="32"/>
  <c r="BC161" i="32"/>
  <c r="BB161" i="32"/>
  <c r="BA161" i="32"/>
  <c r="AZ161" i="32"/>
  <c r="AY161" i="32"/>
  <c r="BC160" i="32"/>
  <c r="BB160" i="32"/>
  <c r="BA160" i="32"/>
  <c r="AZ160" i="32"/>
  <c r="AY160" i="32"/>
  <c r="BC159" i="32"/>
  <c r="BA159" i="32"/>
  <c r="AZ159" i="32"/>
  <c r="AY159" i="32"/>
  <c r="BB159" i="32" s="1"/>
  <c r="BC158" i="32"/>
  <c r="BA158" i="32"/>
  <c r="AZ158" i="32"/>
  <c r="BB158" i="32" s="1"/>
  <c r="AY158" i="32"/>
  <c r="BC157" i="32"/>
  <c r="BA157" i="32"/>
  <c r="AZ157" i="32"/>
  <c r="AY157" i="32"/>
  <c r="BB157" i="32" s="1"/>
  <c r="BC156" i="32"/>
  <c r="BA156" i="32"/>
  <c r="AZ156" i="32"/>
  <c r="AY156" i="32"/>
  <c r="BB156" i="32" s="1"/>
  <c r="BC155" i="32"/>
  <c r="BA155" i="32"/>
  <c r="AZ155" i="32"/>
  <c r="AY155" i="32"/>
  <c r="BB155" i="32" s="1"/>
  <c r="BC154" i="32"/>
  <c r="BB154" i="32"/>
  <c r="BA154" i="32"/>
  <c r="AZ154" i="32"/>
  <c r="AY154" i="32"/>
  <c r="BC153" i="32"/>
  <c r="BA153" i="32"/>
  <c r="AZ153" i="32"/>
  <c r="AY153" i="32"/>
  <c r="BB153" i="32" s="1"/>
  <c r="BC152" i="32"/>
  <c r="BA152" i="32"/>
  <c r="AZ152" i="32"/>
  <c r="AY152" i="32"/>
  <c r="BB152" i="32" s="1"/>
  <c r="BC151" i="32"/>
  <c r="BA151" i="32"/>
  <c r="AZ151" i="32"/>
  <c r="AY151" i="32"/>
  <c r="BB151" i="32" s="1"/>
  <c r="BC150" i="32"/>
  <c r="BA150" i="32"/>
  <c r="AZ150" i="32"/>
  <c r="BB150" i="32" s="1"/>
  <c r="AY150" i="32"/>
  <c r="BC149" i="32"/>
  <c r="BB149" i="32"/>
  <c r="BA149" i="32"/>
  <c r="AZ149" i="32"/>
  <c r="AY149" i="32"/>
  <c r="BC148" i="32"/>
  <c r="BB148" i="32"/>
  <c r="BA148" i="32"/>
  <c r="AZ148" i="32"/>
  <c r="AY148" i="32"/>
  <c r="BC147" i="32"/>
  <c r="BA147" i="32"/>
  <c r="AZ147" i="32"/>
  <c r="AY147" i="32"/>
  <c r="BB147" i="32" s="1"/>
  <c r="BC146" i="32"/>
  <c r="BA146" i="32"/>
  <c r="AZ146" i="32"/>
  <c r="BB146" i="32" s="1"/>
  <c r="AY146" i="32"/>
  <c r="BC145" i="32"/>
  <c r="BA145" i="32"/>
  <c r="AZ145" i="32"/>
  <c r="AY145" i="32"/>
  <c r="BB145" i="32" s="1"/>
  <c r="BC144" i="32"/>
  <c r="BA144" i="32"/>
  <c r="AZ144" i="32"/>
  <c r="AY144" i="32"/>
  <c r="BB144" i="32" s="1"/>
  <c r="BC143" i="32"/>
  <c r="BA143" i="32"/>
  <c r="AZ143" i="32"/>
  <c r="AY143" i="32"/>
  <c r="BB143" i="32" s="1"/>
  <c r="BC142" i="32"/>
  <c r="BB142" i="32"/>
  <c r="BA142" i="32"/>
  <c r="AZ142" i="32"/>
  <c r="AY142" i="32"/>
  <c r="BC141" i="32"/>
  <c r="BA141" i="32"/>
  <c r="BB141" i="32" s="1"/>
  <c r="AZ141" i="32"/>
  <c r="AY141" i="32"/>
  <c r="BC140" i="32"/>
  <c r="BA140" i="32"/>
  <c r="AZ140" i="32"/>
  <c r="AY140" i="32"/>
  <c r="BB140" i="32" s="1"/>
  <c r="BC139" i="32"/>
  <c r="BA139" i="32"/>
  <c r="AZ139" i="32"/>
  <c r="AY139" i="32"/>
  <c r="BB139" i="32" s="1"/>
  <c r="BC138" i="32"/>
  <c r="BA138" i="32"/>
  <c r="AZ138" i="32"/>
  <c r="BB138" i="32" s="1"/>
  <c r="AY138" i="32"/>
  <c r="BC137" i="32"/>
  <c r="BB137" i="32"/>
  <c r="BA137" i="32"/>
  <c r="AZ137" i="32"/>
  <c r="AY137" i="32"/>
  <c r="BC136" i="32"/>
  <c r="BB136" i="32"/>
  <c r="BA136" i="32"/>
  <c r="AZ136" i="32"/>
  <c r="AY136" i="32"/>
  <c r="BC135" i="32"/>
  <c r="BA135" i="32"/>
  <c r="AZ135" i="32"/>
  <c r="AY135" i="32"/>
  <c r="BB135" i="32" s="1"/>
  <c r="BC134" i="32"/>
  <c r="BA134" i="32"/>
  <c r="AZ134" i="32"/>
  <c r="AY134" i="32"/>
  <c r="BB134" i="32" s="1"/>
  <c r="BC133" i="32"/>
  <c r="BA133" i="32"/>
  <c r="AZ133" i="32"/>
  <c r="AY133" i="32"/>
  <c r="BB133" i="32" s="1"/>
  <c r="G132" i="32"/>
  <c r="BD131" i="32"/>
  <c r="BA131" i="32"/>
  <c r="AZ131" i="32"/>
  <c r="AY131" i="32"/>
  <c r="BB131" i="32" s="1"/>
  <c r="BC130" i="32"/>
  <c r="BA130" i="32"/>
  <c r="AZ130" i="32"/>
  <c r="BB130" i="32" s="1"/>
  <c r="AY130" i="32"/>
  <c r="BC129" i="32"/>
  <c r="BB129" i="32"/>
  <c r="BA129" i="32"/>
  <c r="AZ129" i="32"/>
  <c r="AY129" i="32"/>
  <c r="BC128" i="32"/>
  <c r="BB128" i="32"/>
  <c r="BA128" i="32"/>
  <c r="AZ128" i="32"/>
  <c r="AY128" i="32"/>
  <c r="BC127" i="32"/>
  <c r="BA127" i="32"/>
  <c r="AZ127" i="32"/>
  <c r="AY127" i="32"/>
  <c r="BB127" i="32" s="1"/>
  <c r="BC126" i="32"/>
  <c r="BA126" i="32"/>
  <c r="AZ126" i="32"/>
  <c r="AY126" i="32"/>
  <c r="BB126" i="32" s="1"/>
  <c r="BC125" i="32"/>
  <c r="BA125" i="32"/>
  <c r="AZ125" i="32"/>
  <c r="AY125" i="32"/>
  <c r="BB125" i="32" s="1"/>
  <c r="BC124" i="32"/>
  <c r="BA124" i="32"/>
  <c r="AZ124" i="32"/>
  <c r="AY124" i="32"/>
  <c r="BB124" i="32" s="1"/>
  <c r="BC123" i="32"/>
  <c r="BA123" i="32"/>
  <c r="AZ123" i="32"/>
  <c r="AY123" i="32"/>
  <c r="BB123" i="32" s="1"/>
  <c r="BC122" i="32"/>
  <c r="BB122" i="32"/>
  <c r="BA122" i="32"/>
  <c r="AZ122" i="32"/>
  <c r="AY122" i="32"/>
  <c r="BC121" i="32"/>
  <c r="BA121" i="32"/>
  <c r="AZ121" i="32"/>
  <c r="AY121" i="32"/>
  <c r="BB121" i="32" s="1"/>
  <c r="BC120" i="32"/>
  <c r="BA120" i="32"/>
  <c r="AZ120" i="32"/>
  <c r="AY120" i="32"/>
  <c r="BB120" i="32" s="1"/>
  <c r="BC119" i="32"/>
  <c r="BA119" i="32"/>
  <c r="AZ119" i="32"/>
  <c r="AY119" i="32"/>
  <c r="BB119" i="32" s="1"/>
  <c r="BC118" i="32"/>
  <c r="BA118" i="32"/>
  <c r="AZ118" i="32"/>
  <c r="BB118" i="32" s="1"/>
  <c r="AY118" i="32"/>
  <c r="BC117" i="32"/>
  <c r="BB117" i="32"/>
  <c r="BA117" i="32"/>
  <c r="AZ117" i="32"/>
  <c r="AY117" i="32"/>
  <c r="BC116" i="32"/>
  <c r="BB116" i="32"/>
  <c r="BA116" i="32"/>
  <c r="AZ116" i="32"/>
  <c r="AY116" i="32"/>
  <c r="BC115" i="32"/>
  <c r="BA115" i="32"/>
  <c r="AZ115" i="32"/>
  <c r="AY115" i="32"/>
  <c r="BB115" i="32" s="1"/>
  <c r="BC114" i="32"/>
  <c r="BA114" i="32"/>
  <c r="AZ114" i="32"/>
  <c r="AY114" i="32"/>
  <c r="BB114" i="32" s="1"/>
  <c r="BC113" i="32"/>
  <c r="BA113" i="32"/>
  <c r="AZ113" i="32"/>
  <c r="AY113" i="32"/>
  <c r="BB113" i="32" s="1"/>
  <c r="BC112" i="32"/>
  <c r="BA112" i="32"/>
  <c r="AZ112" i="32"/>
  <c r="AY112" i="32"/>
  <c r="BB112" i="32" s="1"/>
  <c r="BC111" i="32"/>
  <c r="BA111" i="32"/>
  <c r="AZ111" i="32"/>
  <c r="AY111" i="32"/>
  <c r="BB111" i="32" s="1"/>
  <c r="BC110" i="32"/>
  <c r="BB110" i="32"/>
  <c r="BA110" i="32"/>
  <c r="AZ110" i="32"/>
  <c r="AY110" i="32"/>
  <c r="BC109" i="32"/>
  <c r="BA109" i="32"/>
  <c r="BB109" i="32" s="1"/>
  <c r="AZ109" i="32"/>
  <c r="AY109" i="32"/>
  <c r="BC108" i="32"/>
  <c r="BA108" i="32"/>
  <c r="AZ108" i="32"/>
  <c r="AY108" i="32"/>
  <c r="BB108" i="32" s="1"/>
  <c r="BC107" i="32"/>
  <c r="BA107" i="32"/>
  <c r="AZ107" i="32"/>
  <c r="AY107" i="32"/>
  <c r="BB107" i="32" s="1"/>
  <c r="BC106" i="32"/>
  <c r="BA106" i="32"/>
  <c r="AZ106" i="32"/>
  <c r="BB106" i="32" s="1"/>
  <c r="AY106" i="32"/>
  <c r="BC105" i="32"/>
  <c r="BB105" i="32"/>
  <c r="BA105" i="32"/>
  <c r="AZ105" i="32"/>
  <c r="AY105" i="32"/>
  <c r="G104" i="32"/>
  <c r="BC99" i="32"/>
  <c r="BA99" i="32"/>
  <c r="AZ99" i="32"/>
  <c r="AY99" i="32"/>
  <c r="BB99" i="32" s="1"/>
  <c r="BC98" i="32"/>
  <c r="BB98" i="32"/>
  <c r="BA98" i="32"/>
  <c r="AZ98" i="32"/>
  <c r="AY98" i="32"/>
  <c r="BC97" i="32"/>
  <c r="BA97" i="32"/>
  <c r="BB97" i="32" s="1"/>
  <c r="AZ97" i="32"/>
  <c r="AY97" i="32"/>
  <c r="BC96" i="32"/>
  <c r="BA96" i="32"/>
  <c r="AZ96" i="32"/>
  <c r="AY96" i="32"/>
  <c r="BB96" i="32" s="1"/>
  <c r="BC95" i="32"/>
  <c r="BA95" i="32"/>
  <c r="AZ95" i="32"/>
  <c r="AY95" i="32"/>
  <c r="BB95" i="32" s="1"/>
  <c r="BC94" i="32"/>
  <c r="BA94" i="32"/>
  <c r="AZ94" i="32"/>
  <c r="BB94" i="32" s="1"/>
  <c r="AY94" i="32"/>
  <c r="BC93" i="32"/>
  <c r="BB93" i="32"/>
  <c r="BA93" i="32"/>
  <c r="AZ93" i="32"/>
  <c r="AY93" i="32"/>
  <c r="BC92" i="32"/>
  <c r="BB92" i="32"/>
  <c r="BA92" i="32"/>
  <c r="AZ92" i="32"/>
  <c r="AY92" i="32"/>
  <c r="BC91" i="32"/>
  <c r="BA91" i="32"/>
  <c r="AZ91" i="32"/>
  <c r="AY91" i="32"/>
  <c r="BB91" i="32" s="1"/>
  <c r="BC90" i="32"/>
  <c r="BA90" i="32"/>
  <c r="AZ90" i="32"/>
  <c r="AY90" i="32"/>
  <c r="BB90" i="32" s="1"/>
  <c r="BC89" i="32"/>
  <c r="BA89" i="32"/>
  <c r="AZ89" i="32"/>
  <c r="AY89" i="32"/>
  <c r="BB89" i="32" s="1"/>
  <c r="BC88" i="32"/>
  <c r="BA88" i="32"/>
  <c r="AZ88" i="32"/>
  <c r="AY88" i="32"/>
  <c r="BB88" i="32" s="1"/>
  <c r="BC87" i="32"/>
  <c r="BA87" i="32"/>
  <c r="AZ87" i="32"/>
  <c r="AY87" i="32"/>
  <c r="BB87" i="32" s="1"/>
  <c r="BC86" i="32"/>
  <c r="BB86" i="32"/>
  <c r="BA86" i="32"/>
  <c r="AZ86" i="32"/>
  <c r="AY86" i="32"/>
  <c r="BC85" i="32"/>
  <c r="BA85" i="32"/>
  <c r="BB85" i="32" s="1"/>
  <c r="AZ85" i="32"/>
  <c r="AY85" i="32"/>
  <c r="BC84" i="32"/>
  <c r="BA84" i="32"/>
  <c r="AZ84" i="32"/>
  <c r="AY84" i="32"/>
  <c r="BB84" i="32" s="1"/>
  <c r="BC83" i="32"/>
  <c r="BA83" i="32"/>
  <c r="AZ83" i="32"/>
  <c r="AY83" i="32"/>
  <c r="BB83" i="32" s="1"/>
  <c r="BC82" i="32"/>
  <c r="BA82" i="32"/>
  <c r="AZ82" i="32"/>
  <c r="BB82" i="32" s="1"/>
  <c r="AY82" i="32"/>
  <c r="BC81" i="32"/>
  <c r="BB81" i="32"/>
  <c r="BA81" i="32"/>
  <c r="AZ81" i="32"/>
  <c r="AY81" i="32"/>
  <c r="G80" i="32"/>
  <c r="BC79" i="32"/>
  <c r="BA79" i="32"/>
  <c r="AZ79" i="32"/>
  <c r="AY79" i="32"/>
  <c r="BB79" i="32" s="1"/>
  <c r="BC78" i="32"/>
  <c r="BB78" i="32"/>
  <c r="BA78" i="32"/>
  <c r="AZ78" i="32"/>
  <c r="AY78" i="32"/>
  <c r="BC77" i="32"/>
  <c r="BA77" i="32"/>
  <c r="BB77" i="32" s="1"/>
  <c r="AZ77" i="32"/>
  <c r="AY77" i="32"/>
  <c r="BC76" i="32"/>
  <c r="BA76" i="32"/>
  <c r="AZ76" i="32"/>
  <c r="AY76" i="32"/>
  <c r="BB76" i="32" s="1"/>
  <c r="BC75" i="32"/>
  <c r="BA75" i="32"/>
  <c r="AZ75" i="32"/>
  <c r="AY75" i="32"/>
  <c r="BB75" i="32" s="1"/>
  <c r="BC74" i="32"/>
  <c r="BA74" i="32"/>
  <c r="AZ74" i="32"/>
  <c r="BB74" i="32" s="1"/>
  <c r="AY74" i="32"/>
  <c r="BC73" i="32"/>
  <c r="BB73" i="32"/>
  <c r="BA73" i="32"/>
  <c r="AZ73" i="32"/>
  <c r="AY73" i="32"/>
  <c r="BC72" i="32"/>
  <c r="BB72" i="32"/>
  <c r="BA72" i="32"/>
  <c r="AZ72" i="32"/>
  <c r="AY72" i="32"/>
  <c r="BC71" i="32"/>
  <c r="BA71" i="32"/>
  <c r="AZ71" i="32"/>
  <c r="AY71" i="32"/>
  <c r="BB71" i="32" s="1"/>
  <c r="BC70" i="32"/>
  <c r="BA70" i="32"/>
  <c r="AZ70" i="32"/>
  <c r="AY70" i="32"/>
  <c r="BB70" i="32" s="1"/>
  <c r="BC69" i="32"/>
  <c r="BA69" i="32"/>
  <c r="AZ69" i="32"/>
  <c r="AY69" i="32"/>
  <c r="BB69" i="32" s="1"/>
  <c r="BC68" i="32"/>
  <c r="BA68" i="32"/>
  <c r="AZ68" i="32"/>
  <c r="AY68" i="32"/>
  <c r="BB68" i="32" s="1"/>
  <c r="G67" i="32"/>
  <c r="BC66" i="32"/>
  <c r="BA66" i="32"/>
  <c r="AZ66" i="32"/>
  <c r="BB66" i="32" s="1"/>
  <c r="AY66" i="32"/>
  <c r="BC65" i="32"/>
  <c r="BB65" i="32"/>
  <c r="BA65" i="32"/>
  <c r="AZ65" i="32"/>
  <c r="AY65" i="32"/>
  <c r="BC64" i="32"/>
  <c r="BB64" i="32"/>
  <c r="BA64" i="32"/>
  <c r="AZ64" i="32"/>
  <c r="AY64" i="32"/>
  <c r="BC63" i="32"/>
  <c r="BA63" i="32"/>
  <c r="AZ63" i="32"/>
  <c r="AY63" i="32"/>
  <c r="BB63" i="32" s="1"/>
  <c r="BC62" i="32"/>
  <c r="BA62" i="32"/>
  <c r="AZ62" i="32"/>
  <c r="AY62" i="32"/>
  <c r="BB62" i="32" s="1"/>
  <c r="BC61" i="32"/>
  <c r="BA61" i="32"/>
  <c r="AZ61" i="32"/>
  <c r="AY61" i="32"/>
  <c r="BB61" i="32" s="1"/>
  <c r="BC60" i="32"/>
  <c r="BA60" i="32"/>
  <c r="AZ60" i="32"/>
  <c r="AY60" i="32"/>
  <c r="BB60" i="32" s="1"/>
  <c r="BC59" i="32"/>
  <c r="BA59" i="32"/>
  <c r="AZ59" i="32"/>
  <c r="AY59" i="32"/>
  <c r="BB59" i="32" s="1"/>
  <c r="BC58" i="32"/>
  <c r="BB58" i="32"/>
  <c r="BA58" i="32"/>
  <c r="AZ58" i="32"/>
  <c r="AY58" i="32"/>
  <c r="BC57" i="32"/>
  <c r="BA57" i="32"/>
  <c r="BB57" i="32" s="1"/>
  <c r="AZ57" i="32"/>
  <c r="AY57" i="32"/>
  <c r="BC56" i="32"/>
  <c r="BA56" i="32"/>
  <c r="AZ56" i="32"/>
  <c r="AY56" i="32"/>
  <c r="BB56" i="32" s="1"/>
  <c r="BC55" i="32"/>
  <c r="BA55" i="32"/>
  <c r="AZ55" i="32"/>
  <c r="AY55" i="32"/>
  <c r="BB55" i="32" s="1"/>
  <c r="G54" i="32"/>
  <c r="BC53" i="32"/>
  <c r="BA53" i="32"/>
  <c r="AZ53" i="32"/>
  <c r="AY53" i="32"/>
  <c r="BB53" i="32" s="1"/>
  <c r="BC52" i="32"/>
  <c r="BA52" i="32"/>
  <c r="AZ52" i="32"/>
  <c r="AY52" i="32"/>
  <c r="BB52" i="32" s="1"/>
  <c r="BC51" i="32"/>
  <c r="BA51" i="32"/>
  <c r="AZ51" i="32"/>
  <c r="AY51" i="32"/>
  <c r="BB51" i="32" s="1"/>
  <c r="BC50" i="32"/>
  <c r="BB50" i="32"/>
  <c r="BA50" i="32"/>
  <c r="AZ50" i="32"/>
  <c r="AY50" i="32"/>
  <c r="BC49" i="32"/>
  <c r="BA49" i="32"/>
  <c r="AZ49" i="32"/>
  <c r="AY49" i="32"/>
  <c r="BB49" i="32" s="1"/>
  <c r="BC48" i="32"/>
  <c r="BA48" i="32"/>
  <c r="AZ48" i="32"/>
  <c r="AY48" i="32"/>
  <c r="BB48" i="32" s="1"/>
  <c r="BC47" i="32"/>
  <c r="BA47" i="32"/>
  <c r="AZ47" i="32"/>
  <c r="AY47" i="32"/>
  <c r="BB47" i="32" s="1"/>
  <c r="BC46" i="32"/>
  <c r="BA46" i="32"/>
  <c r="AZ46" i="32"/>
  <c r="BB46" i="32" s="1"/>
  <c r="AY46" i="32"/>
  <c r="BC45" i="32"/>
  <c r="BB45" i="32"/>
  <c r="BA45" i="32"/>
  <c r="AZ45" i="32"/>
  <c r="AY45" i="32"/>
  <c r="BC44" i="32"/>
  <c r="BB44" i="32"/>
  <c r="BA44" i="32"/>
  <c r="AZ44" i="32"/>
  <c r="AY44" i="32"/>
  <c r="G43" i="32"/>
  <c r="G136" i="31"/>
  <c r="CL135" i="31"/>
  <c r="CK135" i="31"/>
  <c r="CJ135" i="31"/>
  <c r="CI135" i="31"/>
  <c r="CH135" i="31"/>
  <c r="CL134" i="31"/>
  <c r="CJ134" i="31"/>
  <c r="CI134" i="31"/>
  <c r="CK134" i="31" s="1"/>
  <c r="CH134" i="31"/>
  <c r="CL133" i="31"/>
  <c r="CJ133" i="31"/>
  <c r="CI133" i="31"/>
  <c r="CH133" i="31"/>
  <c r="CK133" i="31" s="1"/>
  <c r="CL132" i="31"/>
  <c r="CJ132" i="31"/>
  <c r="CI132" i="31"/>
  <c r="CH132" i="31"/>
  <c r="CK132" i="31" s="1"/>
  <c r="CL131" i="31"/>
  <c r="CJ131" i="31"/>
  <c r="CI131" i="31"/>
  <c r="CK131" i="31" s="1"/>
  <c r="CH131" i="31"/>
  <c r="G130" i="31"/>
  <c r="CL129" i="31"/>
  <c r="CJ129" i="31"/>
  <c r="CK129" i="31" s="1"/>
  <c r="CI129" i="31"/>
  <c r="CH129" i="31"/>
  <c r="CL128" i="31"/>
  <c r="CJ128" i="31"/>
  <c r="CI128" i="31"/>
  <c r="CK128" i="31" s="1"/>
  <c r="CH128" i="31"/>
  <c r="G127" i="31"/>
  <c r="CL126" i="31"/>
  <c r="CJ126" i="31"/>
  <c r="CI126" i="31"/>
  <c r="CH126" i="31"/>
  <c r="CK126" i="31" s="1"/>
  <c r="F126" i="31" a="1"/>
  <c r="F126" i="31"/>
  <c r="CL125" i="31"/>
  <c r="CJ125" i="31"/>
  <c r="CI125" i="31"/>
  <c r="CH125" i="31"/>
  <c r="CK125" i="31" s="1"/>
  <c r="CL124" i="31"/>
  <c r="CJ124" i="31"/>
  <c r="CI124" i="31"/>
  <c r="CH124" i="31"/>
  <c r="CK124" i="31" s="1"/>
  <c r="CL123" i="31"/>
  <c r="CJ123" i="31"/>
  <c r="CI123" i="31"/>
  <c r="CK123" i="31" s="1"/>
  <c r="CH123" i="31"/>
  <c r="F123" i="31" a="1"/>
  <c r="F123" i="31" s="1"/>
  <c r="G122" i="31"/>
  <c r="CL121" i="31"/>
  <c r="CK121" i="31"/>
  <c r="CJ121" i="31"/>
  <c r="CI121" i="31"/>
  <c r="CH121" i="31"/>
  <c r="CL120" i="31"/>
  <c r="CJ120" i="31"/>
  <c r="CI120" i="31"/>
  <c r="CH120" i="31"/>
  <c r="CK120" i="31" s="1"/>
  <c r="CL119" i="31"/>
  <c r="CJ119" i="31"/>
  <c r="CI119" i="31"/>
  <c r="CH119" i="31"/>
  <c r="CK119" i="31" s="1"/>
  <c r="CL118" i="31"/>
  <c r="CJ118" i="31"/>
  <c r="CI118" i="31"/>
  <c r="CH118" i="31"/>
  <c r="CK118" i="31" s="1"/>
  <c r="CL117" i="31"/>
  <c r="CJ117" i="31"/>
  <c r="CI117" i="31"/>
  <c r="CK117" i="31" s="1"/>
  <c r="CH117" i="31"/>
  <c r="CL116" i="31"/>
  <c r="CJ116" i="31"/>
  <c r="CI116" i="31"/>
  <c r="CK116" i="31" s="1"/>
  <c r="CH116" i="31"/>
  <c r="G115" i="31"/>
  <c r="CK114" i="31"/>
  <c r="CI114" i="31"/>
  <c r="CH114" i="31"/>
  <c r="CG114" i="31"/>
  <c r="CJ114" i="31" s="1"/>
  <c r="CK113" i="31"/>
  <c r="CI113" i="31"/>
  <c r="CH113" i="31"/>
  <c r="CG113" i="31"/>
  <c r="CK112" i="31"/>
  <c r="CI112" i="31"/>
  <c r="CH112" i="31"/>
  <c r="CG112" i="31"/>
  <c r="CJ112" i="31" s="1"/>
  <c r="CK111" i="31"/>
  <c r="CI111" i="31"/>
  <c r="CH111" i="31"/>
  <c r="CJ111" i="31" s="1"/>
  <c r="CG111" i="31"/>
  <c r="CK110" i="31"/>
  <c r="CI110" i="31"/>
  <c r="CH110" i="31"/>
  <c r="CJ110" i="31" s="1"/>
  <c r="CG110" i="31"/>
  <c r="CK109" i="31"/>
  <c r="CI109" i="31"/>
  <c r="CH109" i="31"/>
  <c r="CJ109" i="31" s="1"/>
  <c r="CG109" i="31"/>
  <c r="CK108" i="31"/>
  <c r="CJ108" i="31"/>
  <c r="CI108" i="31"/>
  <c r="CH108" i="31"/>
  <c r="CG108" i="31"/>
  <c r="CK107" i="31"/>
  <c r="CJ107" i="31"/>
  <c r="CI107" i="31"/>
  <c r="CH107" i="31"/>
  <c r="CG107" i="31"/>
  <c r="CK106" i="31"/>
  <c r="CJ106" i="31"/>
  <c r="CI106" i="31"/>
  <c r="CH106" i="31"/>
  <c r="CG106" i="31"/>
  <c r="CK105" i="31"/>
  <c r="CI105" i="31"/>
  <c r="CH105" i="31"/>
  <c r="CG105" i="31"/>
  <c r="CK104" i="31"/>
  <c r="CI104" i="31"/>
  <c r="CH104" i="31"/>
  <c r="CG104" i="31"/>
  <c r="CJ104" i="31" s="1"/>
  <c r="CK103" i="31"/>
  <c r="CI103" i="31"/>
  <c r="CH103" i="31"/>
  <c r="CG103" i="31"/>
  <c r="CJ103" i="31" s="1"/>
  <c r="CK102" i="31"/>
  <c r="CI102" i="31"/>
  <c r="CH102" i="31"/>
  <c r="CG102" i="31"/>
  <c r="CJ102" i="31" s="1"/>
  <c r="CK101" i="31"/>
  <c r="CI101" i="31"/>
  <c r="CH101" i="31"/>
  <c r="CG101" i="31"/>
  <c r="CK100" i="31"/>
  <c r="CI100" i="31"/>
  <c r="CH100" i="31"/>
  <c r="CG100" i="31"/>
  <c r="CJ100" i="31" s="1"/>
  <c r="CK99" i="31"/>
  <c r="CI99" i="31"/>
  <c r="CH99" i="31"/>
  <c r="CJ99" i="31" s="1"/>
  <c r="CG99" i="31"/>
  <c r="CK98" i="31"/>
  <c r="CI98" i="31"/>
  <c r="CH98" i="31"/>
  <c r="CJ98" i="31" s="1"/>
  <c r="CG98" i="31"/>
  <c r="CK97" i="31"/>
  <c r="CI97" i="31"/>
  <c r="CH97" i="31"/>
  <c r="CJ97" i="31" s="1"/>
  <c r="CG97" i="31"/>
  <c r="CK96" i="31"/>
  <c r="CJ96" i="31"/>
  <c r="CI96" i="31"/>
  <c r="CH96" i="31"/>
  <c r="CG96" i="31"/>
  <c r="CK95" i="31"/>
  <c r="CJ95" i="31"/>
  <c r="CI95" i="31"/>
  <c r="CH95" i="31"/>
  <c r="CG95" i="31"/>
  <c r="CL94" i="31"/>
  <c r="CK94" i="31"/>
  <c r="CJ94" i="31"/>
  <c r="CI94" i="31"/>
  <c r="CH94" i="31"/>
  <c r="CL93" i="31"/>
  <c r="CK93" i="31"/>
  <c r="CJ93" i="31"/>
  <c r="CI93" i="31"/>
  <c r="CL92" i="31"/>
  <c r="CJ92" i="31"/>
  <c r="CI92" i="31"/>
  <c r="CK92" i="31" s="1"/>
  <c r="CL91" i="31"/>
  <c r="CJ91" i="31"/>
  <c r="CI91" i="31"/>
  <c r="CK91" i="31" s="1"/>
  <c r="G90" i="31"/>
  <c r="CL89" i="31"/>
  <c r="CJ89" i="31"/>
  <c r="CI89" i="31"/>
  <c r="CF89" i="31"/>
  <c r="CK89" i="31" s="1"/>
  <c r="CL88" i="31"/>
  <c r="CK88" i="31"/>
  <c r="CJ88" i="31"/>
  <c r="CI88" i="31"/>
  <c r="CF88" i="31"/>
  <c r="CL87" i="31"/>
  <c r="CJ87" i="31"/>
  <c r="CI87" i="31"/>
  <c r="CF87" i="31"/>
  <c r="CK87" i="31" s="1"/>
  <c r="CL86" i="31"/>
  <c r="CJ86" i="31"/>
  <c r="CI86" i="31"/>
  <c r="CF86" i="31"/>
  <c r="CL85" i="31"/>
  <c r="CJ85" i="31"/>
  <c r="CI85" i="31"/>
  <c r="CF85" i="31"/>
  <c r="CK85" i="31" s="1"/>
  <c r="CL84" i="31"/>
  <c r="CJ84" i="31"/>
  <c r="CI84" i="31"/>
  <c r="CK84" i="31" s="1"/>
  <c r="CF84" i="31"/>
  <c r="CL83" i="31"/>
  <c r="CJ83" i="31"/>
  <c r="CI83" i="31"/>
  <c r="CF83" i="31"/>
  <c r="CL82" i="31"/>
  <c r="CJ82" i="31"/>
  <c r="CI82" i="31"/>
  <c r="CK82" i="31" s="1"/>
  <c r="CF82" i="31"/>
  <c r="CL81" i="31"/>
  <c r="CK81" i="31"/>
  <c r="CJ81" i="31"/>
  <c r="CI81" i="31"/>
  <c r="CF81" i="31"/>
  <c r="CL80" i="31"/>
  <c r="CJ80" i="31"/>
  <c r="CI80" i="31"/>
  <c r="CK80" i="31" s="1"/>
  <c r="CF80" i="31"/>
  <c r="CL79" i="31"/>
  <c r="CJ79" i="31"/>
  <c r="CI79" i="31"/>
  <c r="CF79" i="31"/>
  <c r="CK79" i="31" s="1"/>
  <c r="CL78" i="31"/>
  <c r="CJ78" i="31"/>
  <c r="CI78" i="31"/>
  <c r="CF78" i="31"/>
  <c r="CK78" i="31" s="1"/>
  <c r="CL77" i="31"/>
  <c r="CJ77" i="31"/>
  <c r="CI77" i="31"/>
  <c r="CF77" i="31"/>
  <c r="CL76" i="31"/>
  <c r="CJ76" i="31"/>
  <c r="CK76" i="31" s="1"/>
  <c r="CI76" i="31"/>
  <c r="CF76" i="31"/>
  <c r="CL75" i="31"/>
  <c r="CK75" i="31"/>
  <c r="CJ75" i="31"/>
  <c r="CI75" i="31"/>
  <c r="CF75" i="31"/>
  <c r="CL74" i="31"/>
  <c r="CJ74" i="31"/>
  <c r="CI74" i="31"/>
  <c r="CF74" i="31"/>
  <c r="CL73" i="31"/>
  <c r="CJ73" i="31"/>
  <c r="CI73" i="31"/>
  <c r="CF73" i="31"/>
  <c r="CL72" i="31"/>
  <c r="CK72" i="31"/>
  <c r="CJ72" i="31"/>
  <c r="CI72" i="31"/>
  <c r="CF72" i="31"/>
  <c r="CL71" i="31"/>
  <c r="CJ71" i="31"/>
  <c r="CI71" i="31"/>
  <c r="CK71" i="31" s="1"/>
  <c r="CF71" i="31"/>
  <c r="CL70" i="31"/>
  <c r="CJ70" i="31"/>
  <c r="CK70" i="31" s="1"/>
  <c r="CI70" i="31"/>
  <c r="CF70" i="31"/>
  <c r="CL69" i="31"/>
  <c r="CK69" i="31"/>
  <c r="CJ69" i="31"/>
  <c r="CI69" i="31"/>
  <c r="CF69" i="31"/>
  <c r="CL68" i="31"/>
  <c r="CK68" i="31"/>
  <c r="CJ68" i="31"/>
  <c r="CI68" i="31"/>
  <c r="CF68" i="31"/>
  <c r="CL67" i="31"/>
  <c r="CK67" i="31"/>
  <c r="CJ67" i="31"/>
  <c r="CI67" i="31"/>
  <c r="CF67" i="31"/>
  <c r="G66" i="31"/>
  <c r="CL65" i="31"/>
  <c r="CJ65" i="31"/>
  <c r="CI65" i="31"/>
  <c r="CK65" i="31" s="1"/>
  <c r="CF65" i="31"/>
  <c r="CL64" i="31"/>
  <c r="CJ64" i="31"/>
  <c r="CI64" i="31"/>
  <c r="CK64" i="31" s="1"/>
  <c r="CF64" i="31"/>
  <c r="CL63" i="31"/>
  <c r="CJ63" i="31"/>
  <c r="CI63" i="31"/>
  <c r="CF63" i="31"/>
  <c r="CK63" i="31" s="1"/>
  <c r="CL62" i="31"/>
  <c r="CJ62" i="31"/>
  <c r="CI62" i="31"/>
  <c r="CF62" i="31"/>
  <c r="CK62" i="31" s="1"/>
  <c r="F62" i="31" a="1"/>
  <c r="F62" i="31" s="1"/>
  <c r="CL61" i="31"/>
  <c r="CJ61" i="31"/>
  <c r="CI61" i="31"/>
  <c r="CF61" i="31"/>
  <c r="CK61" i="31" s="1"/>
  <c r="CM60" i="31"/>
  <c r="CK60" i="31"/>
  <c r="CJ60" i="31"/>
  <c r="CL60" i="31" s="1"/>
  <c r="CI60" i="31"/>
  <c r="F60" i="31" a="1"/>
  <c r="F60" i="31" s="1"/>
  <c r="CM59" i="31"/>
  <c r="CL59" i="31"/>
  <c r="CK59" i="31"/>
  <c r="CJ59" i="31"/>
  <c r="CI59" i="31"/>
  <c r="CM58" i="31"/>
  <c r="CK58" i="31"/>
  <c r="CJ58" i="31"/>
  <c r="CI58" i="31"/>
  <c r="CL58" i="31" s="1"/>
  <c r="CM57" i="31"/>
  <c r="CK57" i="31"/>
  <c r="CL57" i="31" s="1"/>
  <c r="CJ57" i="31"/>
  <c r="CI57" i="31"/>
  <c r="F57" i="31" a="1"/>
  <c r="F57" i="31" s="1"/>
  <c r="CM56" i="31"/>
  <c r="CK56" i="31"/>
  <c r="CJ56" i="31"/>
  <c r="CI56" i="31"/>
  <c r="F56" i="31" a="1"/>
  <c r="F56" i="31" s="1"/>
  <c r="CM55" i="31"/>
  <c r="CL55" i="31"/>
  <c r="CK55" i="31"/>
  <c r="CJ55" i="31"/>
  <c r="CI55" i="31"/>
  <c r="F55" i="31" a="1"/>
  <c r="F55" i="31" s="1"/>
  <c r="CM54" i="31"/>
  <c r="CK54" i="31"/>
  <c r="CJ54" i="31"/>
  <c r="CI54" i="31"/>
  <c r="CL54" i="31" s="1"/>
  <c r="G53" i="31"/>
  <c r="BK52" i="31"/>
  <c r="BJ52" i="31"/>
  <c r="BI52" i="31"/>
  <c r="BH52" i="31"/>
  <c r="BG52" i="31"/>
  <c r="BK51" i="31"/>
  <c r="BI51" i="31"/>
  <c r="BH51" i="31"/>
  <c r="BJ51" i="31" s="1"/>
  <c r="BG51" i="31"/>
  <c r="BK50" i="31"/>
  <c r="BJ50" i="31"/>
  <c r="BI50" i="31"/>
  <c r="BH50" i="31"/>
  <c r="BG50" i="31"/>
  <c r="BK49" i="31"/>
  <c r="BJ49" i="31"/>
  <c r="BI49" i="31"/>
  <c r="BH49" i="31"/>
  <c r="BG49" i="31"/>
  <c r="BK48" i="31"/>
  <c r="BI48" i="31"/>
  <c r="BH48" i="31"/>
  <c r="BG48" i="31"/>
  <c r="BJ48" i="31" s="1"/>
  <c r="BK47" i="31"/>
  <c r="BI47" i="31"/>
  <c r="BH47" i="31"/>
  <c r="BJ47" i="31" s="1"/>
  <c r="BG47" i="31"/>
  <c r="BK46" i="31"/>
  <c r="BI46" i="31"/>
  <c r="BH46" i="31"/>
  <c r="BG46" i="31"/>
  <c r="BJ46" i="31" s="1"/>
  <c r="BK45" i="31"/>
  <c r="BI45" i="31"/>
  <c r="BH45" i="31"/>
  <c r="BG45" i="31"/>
  <c r="BJ45" i="31" s="1"/>
  <c r="BK44" i="31"/>
  <c r="BI44" i="31"/>
  <c r="BH44" i="31"/>
  <c r="BG44" i="31"/>
  <c r="BK43" i="31"/>
  <c r="BI43" i="31"/>
  <c r="BH43" i="31"/>
  <c r="BG43" i="31"/>
  <c r="BK42" i="31"/>
  <c r="BI42" i="31"/>
  <c r="BH42" i="31"/>
  <c r="BG42" i="31"/>
  <c r="BJ42" i="31" s="1"/>
  <c r="BK41" i="31"/>
  <c r="BI41" i="31"/>
  <c r="BH41" i="31"/>
  <c r="BG41" i="31"/>
  <c r="BJ41" i="31" s="1"/>
  <c r="BK40" i="31"/>
  <c r="BI40" i="31"/>
  <c r="BH40" i="31"/>
  <c r="BG40" i="31"/>
  <c r="BJ40" i="31" s="1"/>
  <c r="BK39" i="31"/>
  <c r="BI39" i="31"/>
  <c r="BH39" i="31"/>
  <c r="BG39" i="31"/>
  <c r="BJ39" i="31" s="1"/>
  <c r="BK38" i="31"/>
  <c r="BI38" i="31"/>
  <c r="BJ38" i="31" s="1"/>
  <c r="BH38" i="31"/>
  <c r="BG38" i="31"/>
  <c r="BK37" i="31"/>
  <c r="BI37" i="31"/>
  <c r="BH37" i="31"/>
  <c r="BG37" i="31"/>
  <c r="BJ37" i="31" s="1"/>
  <c r="BK36" i="31"/>
  <c r="BI36" i="31"/>
  <c r="BH36" i="31"/>
  <c r="BG36" i="31"/>
  <c r="BJ36" i="31" s="1"/>
  <c r="BK35" i="31"/>
  <c r="BJ35" i="31"/>
  <c r="BI35" i="31"/>
  <c r="BH35" i="31"/>
  <c r="BG35" i="31"/>
  <c r="BK34" i="31"/>
  <c r="BI34" i="31"/>
  <c r="BH34" i="31"/>
  <c r="BJ34" i="31" s="1"/>
  <c r="BG34" i="31"/>
  <c r="BK33" i="31"/>
  <c r="BJ33" i="31"/>
  <c r="BI33" i="31"/>
  <c r="BH33" i="31"/>
  <c r="BG33" i="31"/>
  <c r="BK32" i="31"/>
  <c r="BI32" i="31"/>
  <c r="BH32" i="31"/>
  <c r="BG32" i="31"/>
  <c r="BK31" i="31"/>
  <c r="BI31" i="31"/>
  <c r="BH31" i="31"/>
  <c r="BG31" i="31"/>
  <c r="BJ31" i="31" s="1"/>
  <c r="BK30" i="31"/>
  <c r="BJ30" i="31"/>
  <c r="BI30" i="31"/>
  <c r="BH30" i="31"/>
  <c r="BG30" i="31"/>
  <c r="BK29" i="31"/>
  <c r="BI29" i="31"/>
  <c r="BH29" i="31"/>
  <c r="BJ29" i="31" s="1"/>
  <c r="BG29" i="31"/>
  <c r="BK28" i="31"/>
  <c r="BJ28" i="31"/>
  <c r="BI28" i="31"/>
  <c r="BH28" i="31"/>
  <c r="BG28" i="31"/>
  <c r="BK27" i="31"/>
  <c r="BI27" i="31"/>
  <c r="BH27" i="31"/>
  <c r="BJ27" i="31" s="1"/>
  <c r="BG27" i="31"/>
  <c r="BK26" i="31"/>
  <c r="BI26" i="31"/>
  <c r="BH26" i="31"/>
  <c r="BJ26" i="31" s="1"/>
  <c r="BG26" i="31"/>
  <c r="BK24" i="31"/>
  <c r="BI24" i="31"/>
  <c r="BH24" i="31"/>
  <c r="BG24" i="31"/>
  <c r="BJ24" i="31" s="1"/>
  <c r="G23" i="31"/>
  <c r="BK22" i="31"/>
  <c r="BI22" i="31"/>
  <c r="BH22" i="31"/>
  <c r="BG22" i="31"/>
  <c r="BJ22" i="31" s="1"/>
  <c r="BK21" i="31"/>
  <c r="BJ21" i="31"/>
  <c r="BI21" i="31"/>
  <c r="BH21" i="31"/>
  <c r="BG21" i="31"/>
  <c r="BK20" i="31"/>
  <c r="BI20" i="31"/>
  <c r="BH20" i="31"/>
  <c r="BJ20" i="31" s="1"/>
  <c r="BG20" i="31"/>
  <c r="BK19" i="31"/>
  <c r="BJ19" i="31"/>
  <c r="BI19" i="31"/>
  <c r="BH19" i="31"/>
  <c r="BG19" i="31"/>
  <c r="BK18" i="31"/>
  <c r="BI18" i="31"/>
  <c r="BH18" i="31"/>
  <c r="BJ18" i="31" s="1"/>
  <c r="BG18" i="31"/>
  <c r="BK17" i="31"/>
  <c r="BI17" i="31"/>
  <c r="BH17" i="31"/>
  <c r="BG17" i="31"/>
  <c r="BJ17" i="31" s="1"/>
  <c r="BK16" i="31"/>
  <c r="BI16" i="31"/>
  <c r="BH16" i="31"/>
  <c r="BG16" i="31"/>
  <c r="BJ16" i="31" s="1"/>
  <c r="BK15" i="31"/>
  <c r="BI15" i="31"/>
  <c r="BH15" i="31"/>
  <c r="BG15" i="31"/>
  <c r="BJ15" i="31" s="1"/>
  <c r="G14" i="31"/>
  <c r="BK13" i="31"/>
  <c r="BJ13" i="31"/>
  <c r="BI13" i="31"/>
  <c r="BH13" i="31"/>
  <c r="BG13" i="31"/>
  <c r="BK12" i="31"/>
  <c r="BI12" i="31"/>
  <c r="BH12" i="31"/>
  <c r="BJ12" i="31" s="1"/>
  <c r="BG12" i="31"/>
  <c r="BK11" i="31"/>
  <c r="BJ11" i="31"/>
  <c r="BI11" i="31"/>
  <c r="BH11" i="31"/>
  <c r="BG11" i="31"/>
  <c r="G10" i="31"/>
  <c r="BL9" i="31"/>
  <c r="BI9" i="31"/>
  <c r="BH9" i="31"/>
  <c r="BG9" i="31"/>
  <c r="BJ9" i="31" s="1"/>
  <c r="BK8" i="31"/>
  <c r="BI8" i="31"/>
  <c r="BJ8" i="31" s="1"/>
  <c r="BH8" i="31"/>
  <c r="BG8" i="31"/>
  <c r="BK7" i="31"/>
  <c r="BI7" i="31"/>
  <c r="BH7" i="31"/>
  <c r="BG7" i="31"/>
  <c r="BJ7" i="31" s="1"/>
  <c r="BK6" i="31"/>
  <c r="BI6" i="31"/>
  <c r="BH6" i="31"/>
  <c r="BG6" i="31"/>
  <c r="BJ6" i="31" s="1"/>
  <c r="BK5" i="31"/>
  <c r="BI5" i="31"/>
  <c r="BH5" i="31"/>
  <c r="BG5" i="31"/>
  <c r="BJ5" i="31" s="1"/>
  <c r="BK4" i="31"/>
  <c r="BI4" i="31"/>
  <c r="BH4" i="31"/>
  <c r="BG4" i="31"/>
  <c r="BJ4" i="31" s="1"/>
  <c r="BK3" i="31"/>
  <c r="BI3" i="31"/>
  <c r="BJ3" i="31" s="1"/>
  <c r="BH3" i="31"/>
  <c r="BG3" i="31"/>
  <c r="BK2" i="31"/>
  <c r="BI2" i="31"/>
  <c r="BH2" i="31"/>
  <c r="BG2" i="31"/>
  <c r="BJ2" i="31" s="1"/>
  <c r="G201" i="30"/>
  <c r="F185" i="30" a="1"/>
  <c r="F185" i="30" s="1"/>
  <c r="F184" i="30" a="1"/>
  <c r="F184" i="30" s="1"/>
  <c r="BJ181" i="30"/>
  <c r="BH181" i="30"/>
  <c r="BG181" i="30"/>
  <c r="BF181" i="30"/>
  <c r="G180" i="30"/>
  <c r="BK179" i="30"/>
  <c r="BH179" i="30"/>
  <c r="BG179" i="30"/>
  <c r="BF179" i="30"/>
  <c r="BI179" i="30" s="1"/>
  <c r="BK178" i="30"/>
  <c r="BH178" i="30"/>
  <c r="BG178" i="30"/>
  <c r="BF178" i="30"/>
  <c r="BI178" i="30" s="1"/>
  <c r="F174" i="30" a="1"/>
  <c r="F174" i="30" s="1"/>
  <c r="F172" i="30" a="1"/>
  <c r="F172" i="30"/>
  <c r="F169" i="30" a="1"/>
  <c r="F169" i="30" s="1"/>
  <c r="BJ160" i="30"/>
  <c r="BH160" i="30"/>
  <c r="BG160" i="30"/>
  <c r="BF160" i="30"/>
  <c r="BI160" i="30" s="1"/>
  <c r="BJ159" i="30"/>
  <c r="BH159" i="30"/>
  <c r="BG159" i="30"/>
  <c r="BI159" i="30" s="1"/>
  <c r="BF159" i="30"/>
  <c r="BJ158" i="30"/>
  <c r="BH158" i="30"/>
  <c r="BG158" i="30"/>
  <c r="BF158" i="30"/>
  <c r="BI158" i="30" s="1"/>
  <c r="G157" i="30"/>
  <c r="BJ155" i="30"/>
  <c r="BH155" i="30"/>
  <c r="BG155" i="30"/>
  <c r="BF155" i="30"/>
  <c r="BI155" i="30" s="1"/>
  <c r="BJ154" i="30"/>
  <c r="BH154" i="30"/>
  <c r="BG154" i="30"/>
  <c r="BI154" i="30" s="1"/>
  <c r="BF154" i="30"/>
  <c r="BJ139" i="30"/>
  <c r="BI139" i="30"/>
  <c r="BH139" i="30"/>
  <c r="BG139" i="30"/>
  <c r="BF139" i="30"/>
  <c r="BJ138" i="30"/>
  <c r="BH138" i="30"/>
  <c r="BG138" i="30"/>
  <c r="BI138" i="30" s="1"/>
  <c r="BF138" i="30"/>
  <c r="F138" i="30" a="1"/>
  <c r="F138" i="30" s="1"/>
  <c r="BJ137" i="30"/>
  <c r="BH137" i="30"/>
  <c r="BG137" i="30"/>
  <c r="BF137" i="30"/>
  <c r="BI137" i="30" s="1"/>
  <c r="F137" i="30" a="1"/>
  <c r="F137" i="30" s="1"/>
  <c r="BJ136" i="30"/>
  <c r="BH136" i="30"/>
  <c r="BG136" i="30"/>
  <c r="BF136" i="30"/>
  <c r="BI136" i="30" s="1"/>
  <c r="F136" i="30" a="1"/>
  <c r="F136" i="30" s="1"/>
  <c r="BJ135" i="30"/>
  <c r="BH135" i="30"/>
  <c r="BG135" i="30"/>
  <c r="BF135" i="30"/>
  <c r="BI135" i="30" s="1"/>
  <c r="BJ134" i="30"/>
  <c r="BH134" i="30"/>
  <c r="BI134" i="30" s="1"/>
  <c r="BG134" i="30"/>
  <c r="BF134" i="30"/>
  <c r="BJ133" i="30"/>
  <c r="BH133" i="30"/>
  <c r="BG133" i="30"/>
  <c r="BF133" i="30"/>
  <c r="BI133" i="30" s="1"/>
  <c r="G132" i="30"/>
  <c r="BC131" i="30"/>
  <c r="BA131" i="30"/>
  <c r="AZ131" i="30"/>
  <c r="AY131" i="30"/>
  <c r="BB131" i="30" s="1"/>
  <c r="BC130" i="30"/>
  <c r="BA130" i="30"/>
  <c r="AZ130" i="30"/>
  <c r="AY130" i="30"/>
  <c r="BB130" i="30" s="1"/>
  <c r="F120" i="30" a="1"/>
  <c r="F120" i="30" s="1"/>
  <c r="F119" i="30" a="1"/>
  <c r="F119" i="30"/>
  <c r="BC118" i="30"/>
  <c r="BA118" i="30"/>
  <c r="AZ118" i="30"/>
  <c r="AY118" i="30"/>
  <c r="BB118" i="30" s="1"/>
  <c r="BC117" i="30"/>
  <c r="BA117" i="30"/>
  <c r="AZ117" i="30"/>
  <c r="AY117" i="30"/>
  <c r="BB117" i="30" s="1"/>
  <c r="G116" i="30"/>
  <c r="CL115" i="30"/>
  <c r="CK115" i="30"/>
  <c r="CJ115" i="30"/>
  <c r="CI115" i="30"/>
  <c r="CH115" i="30"/>
  <c r="CL114" i="30"/>
  <c r="CK114" i="30"/>
  <c r="CJ114" i="30"/>
  <c r="CI114" i="30"/>
  <c r="CH114" i="30"/>
  <c r="CL102" i="30"/>
  <c r="CK102" i="30"/>
  <c r="CJ102" i="30"/>
  <c r="CI102" i="30"/>
  <c r="CH102" i="30"/>
  <c r="CL101" i="30"/>
  <c r="CK101" i="30"/>
  <c r="CJ101" i="30"/>
  <c r="CI101" i="30"/>
  <c r="CH101" i="30"/>
  <c r="CL100" i="30"/>
  <c r="CJ100" i="30"/>
  <c r="CI100" i="30"/>
  <c r="CK100" i="30" s="1"/>
  <c r="CH100" i="30"/>
  <c r="CL99" i="30"/>
  <c r="CJ99" i="30"/>
  <c r="CI99" i="30"/>
  <c r="CH99" i="30"/>
  <c r="CK99" i="30" s="1"/>
  <c r="G98" i="30"/>
  <c r="CL97" i="30"/>
  <c r="CJ97" i="30"/>
  <c r="CI97" i="30"/>
  <c r="CH97" i="30"/>
  <c r="CL91" i="30"/>
  <c r="CJ91" i="30"/>
  <c r="CI91" i="30"/>
  <c r="CH91" i="30"/>
  <c r="CK91" i="30" s="1"/>
  <c r="CL90" i="30"/>
  <c r="CJ90" i="30"/>
  <c r="CI90" i="30"/>
  <c r="CH90" i="30"/>
  <c r="G89" i="30"/>
  <c r="CL88" i="30"/>
  <c r="CJ88" i="30"/>
  <c r="CI88" i="30"/>
  <c r="CH88" i="30"/>
  <c r="CK88" i="30" s="1"/>
  <c r="CL87" i="30"/>
  <c r="CJ87" i="30"/>
  <c r="CI87" i="30"/>
  <c r="CK87" i="30" s="1"/>
  <c r="CH87" i="30"/>
  <c r="CL84" i="30"/>
  <c r="CK84" i="30"/>
  <c r="CJ84" i="30"/>
  <c r="CI84" i="30"/>
  <c r="CH84" i="30"/>
  <c r="CL83" i="30"/>
  <c r="CJ83" i="30"/>
  <c r="CI83" i="30"/>
  <c r="CK83" i="30" s="1"/>
  <c r="CH83" i="30"/>
  <c r="CL82" i="30"/>
  <c r="CJ82" i="30"/>
  <c r="CI82" i="30"/>
  <c r="CH82" i="30"/>
  <c r="CK82" i="30" s="1"/>
  <c r="F82" i="30" a="1"/>
  <c r="F82" i="30" s="1"/>
  <c r="CL81" i="30"/>
  <c r="CK81" i="30"/>
  <c r="CJ81" i="30"/>
  <c r="CI81" i="30"/>
  <c r="CH81" i="30"/>
  <c r="F81" i="30" a="1"/>
  <c r="F81" i="30" s="1"/>
  <c r="G80" i="30"/>
  <c r="BK79" i="30"/>
  <c r="BH79" i="30"/>
  <c r="BG79" i="30"/>
  <c r="BI79" i="30" s="1"/>
  <c r="BF79" i="30"/>
  <c r="BJ78" i="30"/>
  <c r="BH78" i="30"/>
  <c r="BG78" i="30"/>
  <c r="BF78" i="30"/>
  <c r="BI78" i="30" s="1"/>
  <c r="BJ77" i="30"/>
  <c r="BH77" i="30"/>
  <c r="BG77" i="30"/>
  <c r="BF77" i="30"/>
  <c r="BI77" i="30" s="1"/>
  <c r="BJ76" i="30"/>
  <c r="BH76" i="30"/>
  <c r="BG76" i="30"/>
  <c r="BF76" i="30"/>
  <c r="BJ75" i="30"/>
  <c r="BH75" i="30"/>
  <c r="BG75" i="30"/>
  <c r="BI75" i="30" s="1"/>
  <c r="BF75" i="30"/>
  <c r="BJ74" i="30"/>
  <c r="BH74" i="30"/>
  <c r="BG74" i="30"/>
  <c r="BF74" i="30"/>
  <c r="BI74" i="30" s="1"/>
  <c r="BJ73" i="30"/>
  <c r="BH73" i="30"/>
  <c r="BI73" i="30" s="1"/>
  <c r="BG73" i="30"/>
  <c r="BF73" i="30"/>
  <c r="G72" i="30"/>
  <c r="BK71" i="30"/>
  <c r="BH71" i="30"/>
  <c r="BG71" i="30"/>
  <c r="BI71" i="30" s="1"/>
  <c r="BF71" i="30"/>
  <c r="BK70" i="30"/>
  <c r="BH70" i="30"/>
  <c r="BG70" i="30"/>
  <c r="BF70" i="30"/>
  <c r="BK69" i="30"/>
  <c r="BH69" i="30"/>
  <c r="BG69" i="30"/>
  <c r="BF69" i="30"/>
  <c r="BI69" i="30" s="1"/>
  <c r="BK68" i="30"/>
  <c r="BH68" i="30"/>
  <c r="BG68" i="30"/>
  <c r="BF68" i="30"/>
  <c r="BJ67" i="30"/>
  <c r="BH67" i="30"/>
  <c r="BG67" i="30"/>
  <c r="BI67" i="30" s="1"/>
  <c r="BF67" i="30"/>
  <c r="BJ66" i="30"/>
  <c r="BH66" i="30"/>
  <c r="BG66" i="30"/>
  <c r="BF66" i="30"/>
  <c r="BI66" i="30" s="1"/>
  <c r="BJ65" i="30"/>
  <c r="BH65" i="30"/>
  <c r="BI65" i="30" s="1"/>
  <c r="BG65" i="30"/>
  <c r="BF65" i="30"/>
  <c r="BJ64" i="30"/>
  <c r="BH64" i="30"/>
  <c r="BG64" i="30"/>
  <c r="BF64" i="30"/>
  <c r="BI64" i="30" s="1"/>
  <c r="BJ63" i="30"/>
  <c r="BI63" i="30"/>
  <c r="BH63" i="30"/>
  <c r="BG63" i="30"/>
  <c r="BF63" i="30"/>
  <c r="BJ62" i="30"/>
  <c r="BH62" i="30"/>
  <c r="BG62" i="30"/>
  <c r="BF62" i="30"/>
  <c r="BI62" i="30" s="1"/>
  <c r="BJ61" i="30"/>
  <c r="BH61" i="30"/>
  <c r="BG61" i="30"/>
  <c r="BI61" i="30" s="1"/>
  <c r="BF61" i="30"/>
  <c r="BJ60" i="30"/>
  <c r="BI60" i="30"/>
  <c r="BH60" i="30"/>
  <c r="BG60" i="30"/>
  <c r="BF60" i="30"/>
  <c r="BJ59" i="30"/>
  <c r="BH59" i="30"/>
  <c r="BG59" i="30"/>
  <c r="BI59" i="30" s="1"/>
  <c r="BF59" i="30"/>
  <c r="BJ58" i="30"/>
  <c r="BH58" i="30"/>
  <c r="BG58" i="30"/>
  <c r="BF58" i="30"/>
  <c r="BJ57" i="30"/>
  <c r="BH57" i="30"/>
  <c r="BG57" i="30"/>
  <c r="BF57" i="30"/>
  <c r="BI57" i="30" s="1"/>
  <c r="BJ56" i="30"/>
  <c r="BH56" i="30"/>
  <c r="BG56" i="30"/>
  <c r="BF56" i="30"/>
  <c r="BI56" i="30" s="1"/>
  <c r="BJ55" i="30"/>
  <c r="BH55" i="30"/>
  <c r="BG55" i="30"/>
  <c r="BI55" i="30" s="1"/>
  <c r="BF55" i="30"/>
  <c r="BJ54" i="30"/>
  <c r="BH54" i="30"/>
  <c r="BG54" i="30"/>
  <c r="BF54" i="30"/>
  <c r="BI54" i="30" s="1"/>
  <c r="BJ53" i="30"/>
  <c r="BH53" i="30"/>
  <c r="BI53" i="30" s="1"/>
  <c r="BG53" i="30"/>
  <c r="BF53" i="30"/>
  <c r="BJ52" i="30"/>
  <c r="BH52" i="30"/>
  <c r="BG52" i="30"/>
  <c r="BF52" i="30"/>
  <c r="BI52" i="30" s="1"/>
  <c r="G51" i="30"/>
  <c r="BK50" i="30"/>
  <c r="BH50" i="30"/>
  <c r="BG50" i="30"/>
  <c r="BF50" i="30"/>
  <c r="BI50" i="30" s="1"/>
  <c r="BJ49" i="30"/>
  <c r="BH49" i="30"/>
  <c r="BG49" i="30"/>
  <c r="BF49" i="30"/>
  <c r="BI49" i="30" s="1"/>
  <c r="BJ48" i="30"/>
  <c r="BH48" i="30"/>
  <c r="BG48" i="30"/>
  <c r="BF48" i="30"/>
  <c r="BJ47" i="30"/>
  <c r="BH47" i="30"/>
  <c r="BG47" i="30"/>
  <c r="BI47" i="30" s="1"/>
  <c r="BF47" i="30"/>
  <c r="BJ46" i="30"/>
  <c r="BH46" i="30"/>
  <c r="BG46" i="30"/>
  <c r="BF46" i="30"/>
  <c r="BI46" i="30" s="1"/>
  <c r="BJ45" i="30"/>
  <c r="BH45" i="30"/>
  <c r="BI45" i="30" s="1"/>
  <c r="BG45" i="30"/>
  <c r="BF45" i="30"/>
  <c r="BJ44" i="30"/>
  <c r="BH44" i="30"/>
  <c r="BG44" i="30"/>
  <c r="BF44" i="30"/>
  <c r="BI44" i="30" s="1"/>
  <c r="BJ43" i="30"/>
  <c r="BI43" i="30"/>
  <c r="BH43" i="30"/>
  <c r="BG43" i="30"/>
  <c r="BF43" i="30"/>
  <c r="BJ42" i="30"/>
  <c r="BH42" i="30"/>
  <c r="BG42" i="30"/>
  <c r="BF42" i="30"/>
  <c r="BI42" i="30" s="1"/>
  <c r="BJ41" i="30"/>
  <c r="BH41" i="30"/>
  <c r="BG41" i="30"/>
  <c r="BI41" i="30" s="1"/>
  <c r="BF41" i="30"/>
  <c r="BJ40" i="30"/>
  <c r="BI40" i="30"/>
  <c r="BH40" i="30"/>
  <c r="BG40" i="30"/>
  <c r="BF40" i="30"/>
  <c r="BJ39" i="30"/>
  <c r="BH39" i="30"/>
  <c r="BG39" i="30"/>
  <c r="BI39" i="30" s="1"/>
  <c r="BF39" i="30"/>
  <c r="BJ38" i="30"/>
  <c r="BH38" i="30"/>
  <c r="BG38" i="30"/>
  <c r="BF38" i="30"/>
  <c r="BI38" i="30" s="1"/>
  <c r="BJ37" i="30"/>
  <c r="BH37" i="30"/>
  <c r="BG37" i="30"/>
  <c r="BF37" i="30"/>
  <c r="BI37" i="30" s="1"/>
  <c r="G36" i="30"/>
  <c r="BJ35" i="30"/>
  <c r="BH35" i="30"/>
  <c r="BG35" i="30"/>
  <c r="BF35" i="30"/>
  <c r="BI35" i="30" s="1"/>
  <c r="BJ34" i="30"/>
  <c r="BH34" i="30"/>
  <c r="BG34" i="30"/>
  <c r="BF34" i="30"/>
  <c r="BI34" i="30" s="1"/>
  <c r="BJ33" i="30"/>
  <c r="BH33" i="30"/>
  <c r="BG33" i="30"/>
  <c r="BI33" i="30" s="1"/>
  <c r="BF33" i="30"/>
  <c r="BJ32" i="30"/>
  <c r="BI32" i="30"/>
  <c r="BH32" i="30"/>
  <c r="BG32" i="30"/>
  <c r="BF32" i="30"/>
  <c r="BJ31" i="30"/>
  <c r="BH31" i="30"/>
  <c r="BG31" i="30"/>
  <c r="BI31" i="30" s="1"/>
  <c r="BF31" i="30"/>
  <c r="BJ30" i="30"/>
  <c r="BH30" i="30"/>
  <c r="BG30" i="30"/>
  <c r="BF30" i="30"/>
  <c r="BI30" i="30" s="1"/>
  <c r="BJ29" i="30"/>
  <c r="BH29" i="30"/>
  <c r="BG29" i="30"/>
  <c r="BF29" i="30"/>
  <c r="BI29" i="30" s="1"/>
  <c r="BJ28" i="30"/>
  <c r="BH28" i="30"/>
  <c r="BG28" i="30"/>
  <c r="BF28" i="30"/>
  <c r="BJ27" i="30"/>
  <c r="BH27" i="30"/>
  <c r="BG27" i="30"/>
  <c r="BI27" i="30" s="1"/>
  <c r="BF27" i="30"/>
  <c r="BJ26" i="30"/>
  <c r="BH26" i="30"/>
  <c r="BG26" i="30"/>
  <c r="BF26" i="30"/>
  <c r="BI26" i="30" s="1"/>
  <c r="BJ25" i="30"/>
  <c r="BH25" i="30"/>
  <c r="BI25" i="30" s="1"/>
  <c r="BG25" i="30"/>
  <c r="BF25" i="30"/>
  <c r="BJ24" i="30"/>
  <c r="BH24" i="30"/>
  <c r="BG24" i="30"/>
  <c r="BF24" i="30"/>
  <c r="BI24" i="30" s="1"/>
  <c r="BJ23" i="30"/>
  <c r="BI23" i="30"/>
  <c r="BH23" i="30"/>
  <c r="BG23" i="30"/>
  <c r="BF23" i="30"/>
  <c r="BJ22" i="30"/>
  <c r="BH22" i="30"/>
  <c r="BG22" i="30"/>
  <c r="BF22" i="30"/>
  <c r="BI22" i="30" s="1"/>
  <c r="BJ21" i="30"/>
  <c r="BH21" i="30"/>
  <c r="BG21" i="30"/>
  <c r="BI21" i="30" s="1"/>
  <c r="BF21" i="30"/>
  <c r="BJ20" i="30"/>
  <c r="BI20" i="30"/>
  <c r="BH20" i="30"/>
  <c r="BG20" i="30"/>
  <c r="BF20" i="30"/>
  <c r="BJ19" i="30"/>
  <c r="BH19" i="30"/>
  <c r="BG19" i="30"/>
  <c r="BI19" i="30" s="1"/>
  <c r="BF19" i="30"/>
  <c r="BJ18" i="30"/>
  <c r="BH18" i="30"/>
  <c r="BG18" i="30"/>
  <c r="BF18" i="30"/>
  <c r="BI18" i="30" s="1"/>
  <c r="BJ17" i="30"/>
  <c r="BH17" i="30"/>
  <c r="BG17" i="30"/>
  <c r="BF17" i="30"/>
  <c r="BI17" i="30" s="1"/>
  <c r="BJ16" i="30"/>
  <c r="BH16" i="30"/>
  <c r="BG16" i="30"/>
  <c r="BF16" i="30"/>
  <c r="BI16" i="30" s="1"/>
  <c r="BJ15" i="30"/>
  <c r="BH15" i="30"/>
  <c r="BG15" i="30"/>
  <c r="BI15" i="30" s="1"/>
  <c r="BF15" i="30"/>
  <c r="G14" i="30"/>
  <c r="BJ13" i="30"/>
  <c r="BH13" i="30"/>
  <c r="BG13" i="30"/>
  <c r="BI13" i="30" s="1"/>
  <c r="BF13" i="30"/>
  <c r="BJ12" i="30"/>
  <c r="BI12" i="30"/>
  <c r="BH12" i="30"/>
  <c r="BG12" i="30"/>
  <c r="BF12" i="30"/>
  <c r="BJ11" i="30"/>
  <c r="BH11" i="30"/>
  <c r="BG11" i="30"/>
  <c r="BI11" i="30" s="1"/>
  <c r="BF11" i="30"/>
  <c r="BJ10" i="30"/>
  <c r="BH10" i="30"/>
  <c r="BG10" i="30"/>
  <c r="BF10" i="30"/>
  <c r="BJ9" i="30"/>
  <c r="BH9" i="30"/>
  <c r="BG9" i="30"/>
  <c r="BF9" i="30"/>
  <c r="BI9" i="30" s="1"/>
  <c r="BJ8" i="30"/>
  <c r="BH8" i="30"/>
  <c r="BG8" i="30"/>
  <c r="BF8" i="30"/>
  <c r="BJ7" i="30"/>
  <c r="BH7" i="30"/>
  <c r="BG7" i="30"/>
  <c r="BI7" i="30" s="1"/>
  <c r="BF7" i="30"/>
  <c r="BJ6" i="30"/>
  <c r="BH6" i="30"/>
  <c r="BG6" i="30"/>
  <c r="BF6" i="30"/>
  <c r="BI6" i="30" s="1"/>
  <c r="BJ5" i="30"/>
  <c r="BH5" i="30"/>
  <c r="BI5" i="30" s="1"/>
  <c r="BG5" i="30"/>
  <c r="BF5" i="30"/>
  <c r="BJ4" i="30"/>
  <c r="BH4" i="30"/>
  <c r="BG4" i="30"/>
  <c r="BF4" i="30"/>
  <c r="BI4" i="30" s="1"/>
  <c r="BJ3" i="30"/>
  <c r="BI3" i="30"/>
  <c r="BH3" i="30"/>
  <c r="BG3" i="30"/>
  <c r="BF3" i="30"/>
  <c r="BJ2" i="30"/>
  <c r="BH2" i="30"/>
  <c r="BG2" i="30"/>
  <c r="BF2" i="30"/>
  <c r="BI2" i="30" s="1"/>
  <c r="G276" i="29"/>
  <c r="BD275" i="29"/>
  <c r="BA275" i="29"/>
  <c r="AZ275" i="29"/>
  <c r="AY275" i="29"/>
  <c r="BB275" i="29" s="1"/>
  <c r="BC274" i="29"/>
  <c r="BA274" i="29"/>
  <c r="AZ274" i="29"/>
  <c r="BB274" i="29" s="1"/>
  <c r="AY274" i="29"/>
  <c r="BC273" i="29"/>
  <c r="BA273" i="29"/>
  <c r="AZ273" i="29"/>
  <c r="AY273" i="29"/>
  <c r="BB273" i="29" s="1"/>
  <c r="BC272" i="29"/>
  <c r="BA272" i="29"/>
  <c r="BB272" i="29" s="1"/>
  <c r="AZ272" i="29"/>
  <c r="AY272" i="29"/>
  <c r="BC271" i="29"/>
  <c r="BA271" i="29"/>
  <c r="AZ271" i="29"/>
  <c r="AY271" i="29"/>
  <c r="BB271" i="29" s="1"/>
  <c r="BC270" i="29"/>
  <c r="BA270" i="29"/>
  <c r="AZ270" i="29"/>
  <c r="AY270" i="29"/>
  <c r="BB270" i="29" s="1"/>
  <c r="BC269" i="29"/>
  <c r="BA269" i="29"/>
  <c r="AZ269" i="29"/>
  <c r="AY269" i="29"/>
  <c r="BB269" i="29" s="1"/>
  <c r="BC268" i="29"/>
  <c r="BA268" i="29"/>
  <c r="AZ268" i="29"/>
  <c r="BB268" i="29" s="1"/>
  <c r="AY268" i="29"/>
  <c r="BC267" i="29"/>
  <c r="BB267" i="29"/>
  <c r="BA267" i="29"/>
  <c r="AZ267" i="29"/>
  <c r="AY267" i="29"/>
  <c r="BC266" i="29"/>
  <c r="BA266" i="29"/>
  <c r="AZ266" i="29"/>
  <c r="BB266" i="29" s="1"/>
  <c r="AY266" i="29"/>
  <c r="BC265" i="29"/>
  <c r="BA265" i="29"/>
  <c r="AZ265" i="29"/>
  <c r="AY265" i="29"/>
  <c r="BC264" i="29"/>
  <c r="BA264" i="29"/>
  <c r="AZ264" i="29"/>
  <c r="AY264" i="29"/>
  <c r="BB264" i="29" s="1"/>
  <c r="BC263" i="29"/>
  <c r="BA263" i="29"/>
  <c r="AZ263" i="29"/>
  <c r="AY263" i="29"/>
  <c r="BB263" i="29" s="1"/>
  <c r="BC262" i="29"/>
  <c r="BA262" i="29"/>
  <c r="AZ262" i="29"/>
  <c r="BB262" i="29" s="1"/>
  <c r="AY262" i="29"/>
  <c r="BC261" i="29"/>
  <c r="BA261" i="29"/>
  <c r="AZ261" i="29"/>
  <c r="AY261" i="29"/>
  <c r="BB261" i="29" s="1"/>
  <c r="BC260" i="29"/>
  <c r="BA260" i="29"/>
  <c r="BB260" i="29" s="1"/>
  <c r="AZ260" i="29"/>
  <c r="AY260" i="29"/>
  <c r="BC259" i="29"/>
  <c r="BA259" i="29"/>
  <c r="AZ259" i="29"/>
  <c r="AY259" i="29"/>
  <c r="BB259" i="29" s="1"/>
  <c r="BC258" i="29"/>
  <c r="BA258" i="29"/>
  <c r="AZ258" i="29"/>
  <c r="AY258" i="29"/>
  <c r="BB258" i="29" s="1"/>
  <c r="BC257" i="29"/>
  <c r="BA257" i="29"/>
  <c r="AZ257" i="29"/>
  <c r="AY257" i="29"/>
  <c r="BB257" i="29" s="1"/>
  <c r="BC256" i="29"/>
  <c r="BA256" i="29"/>
  <c r="AZ256" i="29"/>
  <c r="BB256" i="29" s="1"/>
  <c r="AY256" i="29"/>
  <c r="BC255" i="29"/>
  <c r="BB255" i="29"/>
  <c r="BA255" i="29"/>
  <c r="AZ255" i="29"/>
  <c r="AY255" i="29"/>
  <c r="BC254" i="29"/>
  <c r="BA254" i="29"/>
  <c r="AZ254" i="29"/>
  <c r="BB254" i="29" s="1"/>
  <c r="AY254" i="29"/>
  <c r="BC253" i="29"/>
  <c r="BA253" i="29"/>
  <c r="AZ253" i="29"/>
  <c r="AY253" i="29"/>
  <c r="BB253" i="29" s="1"/>
  <c r="BC252" i="29"/>
  <c r="BA252" i="29"/>
  <c r="AZ252" i="29"/>
  <c r="AY252" i="29"/>
  <c r="BB252" i="29" s="1"/>
  <c r="BC251" i="29"/>
  <c r="BA251" i="29"/>
  <c r="AZ251" i="29"/>
  <c r="AY251" i="29"/>
  <c r="BC250" i="29"/>
  <c r="BA250" i="29"/>
  <c r="AZ250" i="29"/>
  <c r="BB250" i="29" s="1"/>
  <c r="AY250" i="29"/>
  <c r="BC249" i="29"/>
  <c r="BA249" i="29"/>
  <c r="AZ249" i="29"/>
  <c r="AY249" i="29"/>
  <c r="BB249" i="29" s="1"/>
  <c r="BC248" i="29"/>
  <c r="BA248" i="29"/>
  <c r="BB248" i="29" s="1"/>
  <c r="AZ248" i="29"/>
  <c r="AY248" i="29"/>
  <c r="BC247" i="29"/>
  <c r="BA247" i="29"/>
  <c r="AZ247" i="29"/>
  <c r="AY247" i="29"/>
  <c r="BB247" i="29" s="1"/>
  <c r="G246" i="29"/>
  <c r="BC245" i="29"/>
  <c r="BA245" i="29"/>
  <c r="AZ245" i="29"/>
  <c r="AY245" i="29"/>
  <c r="BC244" i="29"/>
  <c r="BA244" i="29"/>
  <c r="AZ244" i="29"/>
  <c r="AY244" i="29"/>
  <c r="BB244" i="29" s="1"/>
  <c r="BC243" i="29"/>
  <c r="BA243" i="29"/>
  <c r="AZ243" i="29"/>
  <c r="AY243" i="29"/>
  <c r="BC242" i="29"/>
  <c r="BA242" i="29"/>
  <c r="AZ242" i="29"/>
  <c r="BB242" i="29" s="1"/>
  <c r="AY242" i="29"/>
  <c r="BC241" i="29"/>
  <c r="BA241" i="29"/>
  <c r="AZ241" i="29"/>
  <c r="AY241" i="29"/>
  <c r="BB241" i="29" s="1"/>
  <c r="BC240" i="29"/>
  <c r="BA240" i="29"/>
  <c r="BB240" i="29" s="1"/>
  <c r="AZ240" i="29"/>
  <c r="AY240" i="29"/>
  <c r="BC239" i="29"/>
  <c r="BA239" i="29"/>
  <c r="AZ239" i="29"/>
  <c r="AY239" i="29"/>
  <c r="BB239" i="29" s="1"/>
  <c r="BC238" i="29"/>
  <c r="BB238" i="29"/>
  <c r="BA238" i="29"/>
  <c r="AZ238" i="29"/>
  <c r="AY238" i="29"/>
  <c r="BC237" i="29"/>
  <c r="BA237" i="29"/>
  <c r="AZ237" i="29"/>
  <c r="AY237" i="29"/>
  <c r="BB237" i="29" s="1"/>
  <c r="BC236" i="29"/>
  <c r="BA236" i="29"/>
  <c r="AZ236" i="29"/>
  <c r="BB236" i="29" s="1"/>
  <c r="AY236" i="29"/>
  <c r="G235" i="29"/>
  <c r="BD234" i="29"/>
  <c r="BA234" i="29"/>
  <c r="AZ234" i="29"/>
  <c r="BB234" i="29" s="1"/>
  <c r="AY234" i="29"/>
  <c r="BC233" i="29"/>
  <c r="BA233" i="29"/>
  <c r="AZ233" i="29"/>
  <c r="AY233" i="29"/>
  <c r="BB233" i="29" s="1"/>
  <c r="BC232" i="29"/>
  <c r="BA232" i="29"/>
  <c r="BB232" i="29" s="1"/>
  <c r="AZ232" i="29"/>
  <c r="AY232" i="29"/>
  <c r="BC231" i="29"/>
  <c r="BA231" i="29"/>
  <c r="AZ231" i="29"/>
  <c r="AY231" i="29"/>
  <c r="BB231" i="29" s="1"/>
  <c r="BC230" i="29"/>
  <c r="BA230" i="29"/>
  <c r="AZ230" i="29"/>
  <c r="AY230" i="29"/>
  <c r="BB230" i="29" s="1"/>
  <c r="BC229" i="29"/>
  <c r="BA229" i="29"/>
  <c r="AZ229" i="29"/>
  <c r="AY229" i="29"/>
  <c r="BB229" i="29" s="1"/>
  <c r="BC228" i="29"/>
  <c r="BA228" i="29"/>
  <c r="AZ228" i="29"/>
  <c r="BB228" i="29" s="1"/>
  <c r="AY228" i="29"/>
  <c r="BC227" i="29"/>
  <c r="BB227" i="29"/>
  <c r="BA227" i="29"/>
  <c r="AZ227" i="29"/>
  <c r="AY227" i="29"/>
  <c r="BC226" i="29"/>
  <c r="BA226" i="29"/>
  <c r="AZ226" i="29"/>
  <c r="BB226" i="29" s="1"/>
  <c r="AY226" i="29"/>
  <c r="G225" i="29"/>
  <c r="BC224" i="29"/>
  <c r="BA224" i="29"/>
  <c r="BB224" i="29" s="1"/>
  <c r="AZ224" i="29"/>
  <c r="AY224" i="29"/>
  <c r="BC223" i="29"/>
  <c r="BA223" i="29"/>
  <c r="AZ223" i="29"/>
  <c r="AY223" i="29"/>
  <c r="BB223" i="29" s="1"/>
  <c r="BC222" i="29"/>
  <c r="BB222" i="29"/>
  <c r="BA222" i="29"/>
  <c r="AZ222" i="29"/>
  <c r="AY222" i="29"/>
  <c r="BC221" i="29"/>
  <c r="BA221" i="29"/>
  <c r="AZ221" i="29"/>
  <c r="AY221" i="29"/>
  <c r="BB221" i="29" s="1"/>
  <c r="BC220" i="29"/>
  <c r="BA220" i="29"/>
  <c r="AZ220" i="29"/>
  <c r="BB220" i="29" s="1"/>
  <c r="AY220" i="29"/>
  <c r="BC219" i="29"/>
  <c r="BB219" i="29"/>
  <c r="BA219" i="29"/>
  <c r="AZ219" i="29"/>
  <c r="AY219" i="29"/>
  <c r="BC218" i="29"/>
  <c r="BA218" i="29"/>
  <c r="AZ218" i="29"/>
  <c r="BB218" i="29" s="1"/>
  <c r="AY218" i="29"/>
  <c r="BC217" i="29"/>
  <c r="BA217" i="29"/>
  <c r="AZ217" i="29"/>
  <c r="AY217" i="29"/>
  <c r="BB217" i="29" s="1"/>
  <c r="BC216" i="29"/>
  <c r="BA216" i="29"/>
  <c r="AZ216" i="29"/>
  <c r="AY216" i="29"/>
  <c r="BB216" i="29" s="1"/>
  <c r="BC215" i="29"/>
  <c r="BA215" i="29"/>
  <c r="AZ215" i="29"/>
  <c r="AY215" i="29"/>
  <c r="BB215" i="29" s="1"/>
  <c r="G214" i="29"/>
  <c r="BC213" i="29"/>
  <c r="BA213" i="29"/>
  <c r="AZ213" i="29"/>
  <c r="AY213" i="29"/>
  <c r="BB213" i="29" s="1"/>
  <c r="BC212" i="29"/>
  <c r="BA212" i="29"/>
  <c r="AZ212" i="29"/>
  <c r="BB212" i="29" s="1"/>
  <c r="AY212" i="29"/>
  <c r="BC211" i="29"/>
  <c r="BB211" i="29"/>
  <c r="BA211" i="29"/>
  <c r="AZ211" i="29"/>
  <c r="AY211" i="29"/>
  <c r="BC210" i="29"/>
  <c r="BA210" i="29"/>
  <c r="AZ210" i="29"/>
  <c r="BB210" i="29" s="1"/>
  <c r="AY210" i="29"/>
  <c r="BC209" i="29"/>
  <c r="BA209" i="29"/>
  <c r="AZ209" i="29"/>
  <c r="AY209" i="29"/>
  <c r="BB209" i="29" s="1"/>
  <c r="BC208" i="29"/>
  <c r="BA208" i="29"/>
  <c r="AZ208" i="29"/>
  <c r="AY208" i="29"/>
  <c r="BB208" i="29" s="1"/>
  <c r="BC207" i="29"/>
  <c r="BA207" i="29"/>
  <c r="AZ207" i="29"/>
  <c r="AY207" i="29"/>
  <c r="BC206" i="29"/>
  <c r="BA206" i="29"/>
  <c r="AZ206" i="29"/>
  <c r="BB206" i="29" s="1"/>
  <c r="AY206" i="29"/>
  <c r="BC205" i="29"/>
  <c r="BA205" i="29"/>
  <c r="AZ205" i="29"/>
  <c r="AY205" i="29"/>
  <c r="BB205" i="29" s="1"/>
  <c r="BC204" i="29"/>
  <c r="BA204" i="29"/>
  <c r="BB204" i="29" s="1"/>
  <c r="AZ204" i="29"/>
  <c r="AY204" i="29"/>
  <c r="BC203" i="29"/>
  <c r="BA203" i="29"/>
  <c r="AZ203" i="29"/>
  <c r="AY203" i="29"/>
  <c r="BB203" i="29" s="1"/>
  <c r="BC202" i="29"/>
  <c r="BB202" i="29"/>
  <c r="BA202" i="29"/>
  <c r="AZ202" i="29"/>
  <c r="AY202" i="29"/>
  <c r="BC201" i="29"/>
  <c r="BA201" i="29"/>
  <c r="AZ201" i="29"/>
  <c r="AY201" i="29"/>
  <c r="BB201" i="29" s="1"/>
  <c r="BC200" i="29"/>
  <c r="BA200" i="29"/>
  <c r="AZ200" i="29"/>
  <c r="BB200" i="29" s="1"/>
  <c r="AY200" i="29"/>
  <c r="BC199" i="29"/>
  <c r="BB199" i="29"/>
  <c r="BA199" i="29"/>
  <c r="AZ199" i="29"/>
  <c r="AY199" i="29"/>
  <c r="BC198" i="29"/>
  <c r="BA198" i="29"/>
  <c r="AZ198" i="29"/>
  <c r="BB198" i="29" s="1"/>
  <c r="AY198" i="29"/>
  <c r="BC197" i="29"/>
  <c r="BA197" i="29"/>
  <c r="AZ197" i="29"/>
  <c r="AY197" i="29"/>
  <c r="BC196" i="29"/>
  <c r="BA196" i="29"/>
  <c r="AZ196" i="29"/>
  <c r="AY196" i="29"/>
  <c r="BB196" i="29" s="1"/>
  <c r="BC195" i="29"/>
  <c r="BA195" i="29"/>
  <c r="AZ195" i="29"/>
  <c r="AY195" i="29"/>
  <c r="BB195" i="29" s="1"/>
  <c r="BC194" i="29"/>
  <c r="BA194" i="29"/>
  <c r="AZ194" i="29"/>
  <c r="BB194" i="29" s="1"/>
  <c r="AY194" i="29"/>
  <c r="BC193" i="29"/>
  <c r="BA193" i="29"/>
  <c r="AZ193" i="29"/>
  <c r="AY193" i="29"/>
  <c r="BB193" i="29" s="1"/>
  <c r="BC192" i="29"/>
  <c r="BA192" i="29"/>
  <c r="BB192" i="29" s="1"/>
  <c r="AZ192" i="29"/>
  <c r="AY192" i="29"/>
  <c r="BC191" i="29"/>
  <c r="BA191" i="29"/>
  <c r="AZ191" i="29"/>
  <c r="AY191" i="29"/>
  <c r="BB191" i="29" s="1"/>
  <c r="BC190" i="29"/>
  <c r="BA190" i="29"/>
  <c r="AZ190" i="29"/>
  <c r="AY190" i="29"/>
  <c r="BB190" i="29" s="1"/>
  <c r="G189" i="29"/>
  <c r="BC188" i="29"/>
  <c r="BA188" i="29"/>
  <c r="AZ188" i="29"/>
  <c r="AY188" i="29"/>
  <c r="BB188" i="29" s="1"/>
  <c r="BC187" i="29"/>
  <c r="BA187" i="29"/>
  <c r="AZ187" i="29"/>
  <c r="AY187" i="29"/>
  <c r="BB187" i="29" s="1"/>
  <c r="BC186" i="29"/>
  <c r="BA186" i="29"/>
  <c r="AZ186" i="29"/>
  <c r="BB186" i="29" s="1"/>
  <c r="AY186" i="29"/>
  <c r="BC185" i="29"/>
  <c r="BA185" i="29"/>
  <c r="AZ185" i="29"/>
  <c r="AY185" i="29"/>
  <c r="BB185" i="29" s="1"/>
  <c r="BC184" i="29"/>
  <c r="BA184" i="29"/>
  <c r="BB184" i="29" s="1"/>
  <c r="AZ184" i="29"/>
  <c r="AY184" i="29"/>
  <c r="BC183" i="29"/>
  <c r="BA183" i="29"/>
  <c r="AZ183" i="29"/>
  <c r="AY183" i="29"/>
  <c r="BB183" i="29" s="1"/>
  <c r="BC182" i="29"/>
  <c r="BA182" i="29"/>
  <c r="AZ182" i="29"/>
  <c r="AY182" i="29"/>
  <c r="BB182" i="29" s="1"/>
  <c r="BC181" i="29"/>
  <c r="BA181" i="29"/>
  <c r="AZ181" i="29"/>
  <c r="AY181" i="29"/>
  <c r="BB181" i="29" s="1"/>
  <c r="BC180" i="29"/>
  <c r="BA180" i="29"/>
  <c r="AZ180" i="29"/>
  <c r="BB180" i="29" s="1"/>
  <c r="AY180" i="29"/>
  <c r="BC179" i="29"/>
  <c r="BB179" i="29"/>
  <c r="BA179" i="29"/>
  <c r="AZ179" i="29"/>
  <c r="AY179" i="29"/>
  <c r="BC178" i="29"/>
  <c r="BA178" i="29"/>
  <c r="AZ178" i="29"/>
  <c r="BB178" i="29" s="1"/>
  <c r="AY178" i="29"/>
  <c r="BC177" i="29"/>
  <c r="BA177" i="29"/>
  <c r="AZ177" i="29"/>
  <c r="AY177" i="29"/>
  <c r="BB177" i="29" s="1"/>
  <c r="BC176" i="29"/>
  <c r="BA176" i="29"/>
  <c r="AZ176" i="29"/>
  <c r="AY176" i="29"/>
  <c r="BB176" i="29" s="1"/>
  <c r="BC175" i="29"/>
  <c r="BA175" i="29"/>
  <c r="AZ175" i="29"/>
  <c r="AY175" i="29"/>
  <c r="BC174" i="29"/>
  <c r="BA174" i="29"/>
  <c r="AZ174" i="29"/>
  <c r="BB174" i="29" s="1"/>
  <c r="AY174" i="29"/>
  <c r="BC173" i="29"/>
  <c r="BA173" i="29"/>
  <c r="AZ173" i="29"/>
  <c r="AY173" i="29"/>
  <c r="BB173" i="29" s="1"/>
  <c r="BC172" i="29"/>
  <c r="BA172" i="29"/>
  <c r="BB172" i="29" s="1"/>
  <c r="AZ172" i="29"/>
  <c r="AY172" i="29"/>
  <c r="BC171" i="29"/>
  <c r="BA171" i="29"/>
  <c r="AZ171" i="29"/>
  <c r="AY171" i="29"/>
  <c r="BB171" i="29" s="1"/>
  <c r="BC170" i="29"/>
  <c r="BB170" i="29"/>
  <c r="BA170" i="29"/>
  <c r="AZ170" i="29"/>
  <c r="AY170" i="29"/>
  <c r="BC168" i="29"/>
  <c r="BA168" i="29"/>
  <c r="AZ168" i="29"/>
  <c r="AY168" i="29"/>
  <c r="BB168" i="29" s="1"/>
  <c r="BC167" i="29"/>
  <c r="BA167" i="29"/>
  <c r="AZ167" i="29"/>
  <c r="BB167" i="29" s="1"/>
  <c r="AY167" i="29"/>
  <c r="BC166" i="29"/>
  <c r="BB166" i="29"/>
  <c r="BA166" i="29"/>
  <c r="AZ166" i="29"/>
  <c r="AY166" i="29"/>
  <c r="BC165" i="29"/>
  <c r="BA165" i="29"/>
  <c r="AZ165" i="29"/>
  <c r="BB165" i="29" s="1"/>
  <c r="AY165" i="29"/>
  <c r="G164" i="29"/>
  <c r="BD163" i="29"/>
  <c r="BA163" i="29"/>
  <c r="BB163" i="29" s="1"/>
  <c r="AZ163" i="29"/>
  <c r="AY163" i="29"/>
  <c r="BC162" i="29"/>
  <c r="BA162" i="29"/>
  <c r="AZ162" i="29"/>
  <c r="AY162" i="29"/>
  <c r="BB162" i="29" s="1"/>
  <c r="BC161" i="29"/>
  <c r="BB161" i="29"/>
  <c r="BA161" i="29"/>
  <c r="AZ161" i="29"/>
  <c r="AY161" i="29"/>
  <c r="BC160" i="29"/>
  <c r="BA160" i="29"/>
  <c r="AZ160" i="29"/>
  <c r="AY160" i="29"/>
  <c r="BB160" i="29" s="1"/>
  <c r="BC159" i="29"/>
  <c r="BA159" i="29"/>
  <c r="AZ159" i="29"/>
  <c r="BB159" i="29" s="1"/>
  <c r="AY159" i="29"/>
  <c r="BC158" i="29"/>
  <c r="BB158" i="29"/>
  <c r="BA158" i="29"/>
  <c r="AZ158" i="29"/>
  <c r="AY158" i="29"/>
  <c r="BC157" i="29"/>
  <c r="BA157" i="29"/>
  <c r="AZ157" i="29"/>
  <c r="BB157" i="29" s="1"/>
  <c r="AY157" i="29"/>
  <c r="BC156" i="29"/>
  <c r="BA156" i="29"/>
  <c r="AZ156" i="29"/>
  <c r="AY156" i="29"/>
  <c r="BB156" i="29" s="1"/>
  <c r="BC155" i="29"/>
  <c r="BA155" i="29"/>
  <c r="AZ155" i="29"/>
  <c r="AY155" i="29"/>
  <c r="BB155" i="29" s="1"/>
  <c r="BC154" i="29"/>
  <c r="BA154" i="29"/>
  <c r="AZ154" i="29"/>
  <c r="AY154" i="29"/>
  <c r="BC153" i="29"/>
  <c r="BA153" i="29"/>
  <c r="AZ153" i="29"/>
  <c r="BB153" i="29" s="1"/>
  <c r="AY153" i="29"/>
  <c r="BC152" i="29"/>
  <c r="BA152" i="29"/>
  <c r="AZ152" i="29"/>
  <c r="AY152" i="29"/>
  <c r="BB152" i="29" s="1"/>
  <c r="BC151" i="29"/>
  <c r="BA151" i="29"/>
  <c r="BB151" i="29" s="1"/>
  <c r="AZ151" i="29"/>
  <c r="AY151" i="29"/>
  <c r="BC150" i="29"/>
  <c r="BA150" i="29"/>
  <c r="AZ150" i="29"/>
  <c r="AY150" i="29"/>
  <c r="BB150" i="29" s="1"/>
  <c r="BC149" i="29"/>
  <c r="BB149" i="29"/>
  <c r="BA149" i="29"/>
  <c r="AZ149" i="29"/>
  <c r="AY149" i="29"/>
  <c r="BC148" i="29"/>
  <c r="BA148" i="29"/>
  <c r="AZ148" i="29"/>
  <c r="AY148" i="29"/>
  <c r="BB148" i="29" s="1"/>
  <c r="BC147" i="29"/>
  <c r="BA147" i="29"/>
  <c r="AZ147" i="29"/>
  <c r="BB147" i="29" s="1"/>
  <c r="AY147" i="29"/>
  <c r="BC146" i="29"/>
  <c r="BB146" i="29"/>
  <c r="BA146" i="29"/>
  <c r="AZ146" i="29"/>
  <c r="AY146" i="29"/>
  <c r="BC145" i="29"/>
  <c r="BA145" i="29"/>
  <c r="AZ145" i="29"/>
  <c r="BB145" i="29" s="1"/>
  <c r="AY145" i="29"/>
  <c r="BC144" i="29"/>
  <c r="BA144" i="29"/>
  <c r="AZ144" i="29"/>
  <c r="AY144" i="29"/>
  <c r="BB144" i="29" s="1"/>
  <c r="BC143" i="29"/>
  <c r="BA143" i="29"/>
  <c r="AZ143" i="29"/>
  <c r="AY143" i="29"/>
  <c r="BB143" i="29" s="1"/>
  <c r="BC142" i="29"/>
  <c r="BA142" i="29"/>
  <c r="AZ142" i="29"/>
  <c r="AY142" i="29"/>
  <c r="BB142" i="29" s="1"/>
  <c r="BC141" i="29"/>
  <c r="BA141" i="29"/>
  <c r="AZ141" i="29"/>
  <c r="BB141" i="29" s="1"/>
  <c r="AY141" i="29"/>
  <c r="BC140" i="29"/>
  <c r="BA140" i="29"/>
  <c r="AZ140" i="29"/>
  <c r="AY140" i="29"/>
  <c r="BB140" i="29" s="1"/>
  <c r="BC139" i="29"/>
  <c r="BA139" i="29"/>
  <c r="BB139" i="29" s="1"/>
  <c r="AZ139" i="29"/>
  <c r="AY139" i="29"/>
  <c r="BC138" i="29"/>
  <c r="BA138" i="29"/>
  <c r="AZ138" i="29"/>
  <c r="AY138" i="29"/>
  <c r="BB138" i="29" s="1"/>
  <c r="BC137" i="29"/>
  <c r="BA137" i="29"/>
  <c r="AZ137" i="29"/>
  <c r="AY137" i="29"/>
  <c r="BB137" i="29" s="1"/>
  <c r="BC136" i="29"/>
  <c r="BA136" i="29"/>
  <c r="AZ136" i="29"/>
  <c r="AY136" i="29"/>
  <c r="BB136" i="29" s="1"/>
  <c r="BC135" i="29"/>
  <c r="BA135" i="29"/>
  <c r="AZ135" i="29"/>
  <c r="BB135" i="29" s="1"/>
  <c r="AY135" i="29"/>
  <c r="BC134" i="29"/>
  <c r="BB134" i="29"/>
  <c r="BA134" i="29"/>
  <c r="AZ134" i="29"/>
  <c r="AY134" i="29"/>
  <c r="BC133" i="29"/>
  <c r="BA133" i="29"/>
  <c r="AZ133" i="29"/>
  <c r="BB133" i="29" s="1"/>
  <c r="AY133" i="29"/>
  <c r="BC132" i="29"/>
  <c r="BA132" i="29"/>
  <c r="AZ132" i="29"/>
  <c r="AY132" i="29"/>
  <c r="BC131" i="29"/>
  <c r="BA131" i="29"/>
  <c r="AZ131" i="29"/>
  <c r="AY131" i="29"/>
  <c r="BB131" i="29" s="1"/>
  <c r="BC130" i="29"/>
  <c r="BA130" i="29"/>
  <c r="AZ130" i="29"/>
  <c r="AY130" i="29"/>
  <c r="BB130" i="29" s="1"/>
  <c r="BC129" i="29"/>
  <c r="BA129" i="29"/>
  <c r="AZ129" i="29"/>
  <c r="BB129" i="29" s="1"/>
  <c r="AY129" i="29"/>
  <c r="BC128" i="29"/>
  <c r="BA128" i="29"/>
  <c r="AZ128" i="29"/>
  <c r="AY128" i="29"/>
  <c r="BB128" i="29" s="1"/>
  <c r="BC127" i="29"/>
  <c r="BA127" i="29"/>
  <c r="BB127" i="29" s="1"/>
  <c r="AZ127" i="29"/>
  <c r="AY127" i="29"/>
  <c r="BC126" i="29"/>
  <c r="BA126" i="29"/>
  <c r="AZ126" i="29"/>
  <c r="AY126" i="29"/>
  <c r="BB126" i="29" s="1"/>
  <c r="BC125" i="29"/>
  <c r="BA125" i="29"/>
  <c r="AZ125" i="29"/>
  <c r="AY125" i="29"/>
  <c r="BB125" i="29" s="1"/>
  <c r="BC124" i="29"/>
  <c r="BA124" i="29"/>
  <c r="AZ124" i="29"/>
  <c r="AY124" i="29"/>
  <c r="BB124" i="29" s="1"/>
  <c r="BC123" i="29"/>
  <c r="BA123" i="29"/>
  <c r="AZ123" i="29"/>
  <c r="BB123" i="29" s="1"/>
  <c r="AY123" i="29"/>
  <c r="BC122" i="29"/>
  <c r="BB122" i="29"/>
  <c r="BA122" i="29"/>
  <c r="AZ122" i="29"/>
  <c r="AY122" i="29"/>
  <c r="BC121" i="29"/>
  <c r="BA121" i="29"/>
  <c r="AZ121" i="29"/>
  <c r="BB121" i="29" s="1"/>
  <c r="AY121" i="29"/>
  <c r="BC120" i="29"/>
  <c r="BA120" i="29"/>
  <c r="AZ120" i="29"/>
  <c r="AY120" i="29"/>
  <c r="BB120" i="29" s="1"/>
  <c r="BC119" i="29"/>
  <c r="BA119" i="29"/>
  <c r="AZ119" i="29"/>
  <c r="AY119" i="29"/>
  <c r="BB119" i="29" s="1"/>
  <c r="BC118" i="29"/>
  <c r="BA118" i="29"/>
  <c r="AZ118" i="29"/>
  <c r="AY118" i="29"/>
  <c r="BC117" i="29"/>
  <c r="BA117" i="29"/>
  <c r="AZ117" i="29"/>
  <c r="BB117" i="29" s="1"/>
  <c r="AY117" i="29"/>
  <c r="BC116" i="29"/>
  <c r="BA116" i="29"/>
  <c r="AZ116" i="29"/>
  <c r="AY116" i="29"/>
  <c r="BB116" i="29" s="1"/>
  <c r="BC115" i="29"/>
  <c r="BA115" i="29"/>
  <c r="BB115" i="29" s="1"/>
  <c r="AZ115" i="29"/>
  <c r="AY115" i="29"/>
  <c r="BC114" i="29"/>
  <c r="BA114" i="29"/>
  <c r="AZ114" i="29"/>
  <c r="AY114" i="29"/>
  <c r="BB114" i="29" s="1"/>
  <c r="BC113" i="29"/>
  <c r="BA113" i="29"/>
  <c r="AZ113" i="29"/>
  <c r="AY113" i="29"/>
  <c r="BB113" i="29" s="1"/>
  <c r="BC112" i="29"/>
  <c r="BA112" i="29"/>
  <c r="AZ112" i="29"/>
  <c r="AY112" i="29"/>
  <c r="BB112" i="29" s="1"/>
  <c r="BC111" i="29"/>
  <c r="BA111" i="29"/>
  <c r="AZ111" i="29"/>
  <c r="BB111" i="29" s="1"/>
  <c r="AY111" i="29"/>
  <c r="BC110" i="29"/>
  <c r="BB110" i="29"/>
  <c r="BA110" i="29"/>
  <c r="AZ110" i="29"/>
  <c r="AY110" i="29"/>
  <c r="BC109" i="29"/>
  <c r="BA109" i="29"/>
  <c r="AZ109" i="29"/>
  <c r="BB109" i="29" s="1"/>
  <c r="AY109" i="29"/>
  <c r="BC108" i="29"/>
  <c r="BA108" i="29"/>
  <c r="AZ108" i="29"/>
  <c r="AY108" i="29"/>
  <c r="BC107" i="29"/>
  <c r="BA107" i="29"/>
  <c r="AZ107" i="29"/>
  <c r="AY107" i="29"/>
  <c r="BB107" i="29" s="1"/>
  <c r="BC106" i="29"/>
  <c r="BA106" i="29"/>
  <c r="AZ106" i="29"/>
  <c r="AY106" i="29"/>
  <c r="BC105" i="29"/>
  <c r="BA105" i="29"/>
  <c r="AZ105" i="29"/>
  <c r="BB105" i="29" s="1"/>
  <c r="AY105" i="29"/>
  <c r="BC104" i="29"/>
  <c r="BA104" i="29"/>
  <c r="AZ104" i="29"/>
  <c r="AY104" i="29"/>
  <c r="BB104" i="29" s="1"/>
  <c r="BC103" i="29"/>
  <c r="BA103" i="29"/>
  <c r="BB103" i="29" s="1"/>
  <c r="AZ103" i="29"/>
  <c r="AY103" i="29"/>
  <c r="BC102" i="29"/>
  <c r="BA102" i="29"/>
  <c r="AZ102" i="29"/>
  <c r="AY102" i="29"/>
  <c r="BB102" i="29" s="1"/>
  <c r="BC101" i="29"/>
  <c r="BB101" i="29"/>
  <c r="BA101" i="29"/>
  <c r="AZ101" i="29"/>
  <c r="AY101" i="29"/>
  <c r="BC100" i="29"/>
  <c r="BA100" i="29"/>
  <c r="AZ100" i="29"/>
  <c r="AY100" i="29"/>
  <c r="BB100" i="29" s="1"/>
  <c r="BC99" i="29"/>
  <c r="BA99" i="29"/>
  <c r="AZ99" i="29"/>
  <c r="BB99" i="29" s="1"/>
  <c r="AY99" i="29"/>
  <c r="BC98" i="29"/>
  <c r="BB98" i="29"/>
  <c r="BA98" i="29"/>
  <c r="AZ98" i="29"/>
  <c r="AY98" i="29"/>
  <c r="BC97" i="29"/>
  <c r="BA97" i="29"/>
  <c r="AZ97" i="29"/>
  <c r="BB97" i="29" s="1"/>
  <c r="AY97" i="29"/>
  <c r="BC96" i="29"/>
  <c r="BA96" i="29"/>
  <c r="AZ96" i="29"/>
  <c r="AY96" i="29"/>
  <c r="BC95" i="29"/>
  <c r="BA95" i="29"/>
  <c r="AZ95" i="29"/>
  <c r="AY95" i="29"/>
  <c r="BB95" i="29" s="1"/>
  <c r="BC94" i="29"/>
  <c r="BA94" i="29"/>
  <c r="AZ94" i="29"/>
  <c r="AY94" i="29"/>
  <c r="BB94" i="29" s="1"/>
  <c r="BC93" i="29"/>
  <c r="BA93" i="29"/>
  <c r="AZ93" i="29"/>
  <c r="BB93" i="29" s="1"/>
  <c r="AY93" i="29"/>
  <c r="BC92" i="29"/>
  <c r="BA92" i="29"/>
  <c r="AZ92" i="29"/>
  <c r="AY92" i="29"/>
  <c r="BB92" i="29" s="1"/>
  <c r="BC91" i="29"/>
  <c r="BA91" i="29"/>
  <c r="BB91" i="29" s="1"/>
  <c r="AZ91" i="29"/>
  <c r="AY91" i="29"/>
  <c r="BC90" i="29"/>
  <c r="BA90" i="29"/>
  <c r="AZ90" i="29"/>
  <c r="AY90" i="29"/>
  <c r="BB90" i="29" s="1"/>
  <c r="BC89" i="29"/>
  <c r="BB89" i="29"/>
  <c r="BA89" i="29"/>
  <c r="AZ89" i="29"/>
  <c r="AY89" i="29"/>
  <c r="BC88" i="29"/>
  <c r="BA88" i="29"/>
  <c r="AZ88" i="29"/>
  <c r="AY88" i="29"/>
  <c r="BB88" i="29" s="1"/>
  <c r="BC87" i="29"/>
  <c r="BA87" i="29"/>
  <c r="AZ87" i="29"/>
  <c r="BB87" i="29" s="1"/>
  <c r="AY87" i="29"/>
  <c r="BC86" i="29"/>
  <c r="BB86" i="29"/>
  <c r="BA86" i="29"/>
  <c r="AZ86" i="29"/>
  <c r="AY86" i="29"/>
  <c r="BC85" i="29"/>
  <c r="BA85" i="29"/>
  <c r="AZ85" i="29"/>
  <c r="BB85" i="29" s="1"/>
  <c r="AY85" i="29"/>
  <c r="BC84" i="29"/>
  <c r="BA84" i="29"/>
  <c r="AZ84" i="29"/>
  <c r="AY84" i="29"/>
  <c r="BB84" i="29" s="1"/>
  <c r="BC83" i="29"/>
  <c r="BA83" i="29"/>
  <c r="AZ83" i="29"/>
  <c r="AY83" i="29"/>
  <c r="BB83" i="29" s="1"/>
  <c r="BC82" i="29"/>
  <c r="BA82" i="29"/>
  <c r="AZ82" i="29"/>
  <c r="AY82" i="29"/>
  <c r="BC81" i="29"/>
  <c r="BA81" i="29"/>
  <c r="AZ81" i="29"/>
  <c r="BB81" i="29" s="1"/>
  <c r="AY81" i="29"/>
  <c r="BC80" i="29"/>
  <c r="BA80" i="29"/>
  <c r="AZ80" i="29"/>
  <c r="AY80" i="29"/>
  <c r="BB80" i="29" s="1"/>
  <c r="BC79" i="29"/>
  <c r="BA79" i="29"/>
  <c r="BB79" i="29" s="1"/>
  <c r="AZ79" i="29"/>
  <c r="AY79" i="29"/>
  <c r="BC78" i="29"/>
  <c r="BA78" i="29"/>
  <c r="AZ78" i="29"/>
  <c r="AY78" i="29"/>
  <c r="BB78" i="29" s="1"/>
  <c r="BC77" i="29"/>
  <c r="BB77" i="29"/>
  <c r="BA77" i="29"/>
  <c r="AZ77" i="29"/>
  <c r="AY77" i="29"/>
  <c r="BC76" i="29"/>
  <c r="BA76" i="29"/>
  <c r="AZ76" i="29"/>
  <c r="AY76" i="29"/>
  <c r="BB76" i="29" s="1"/>
  <c r="BC75" i="29"/>
  <c r="BA75" i="29"/>
  <c r="AZ75" i="29"/>
  <c r="BB75" i="29" s="1"/>
  <c r="AY75" i="29"/>
  <c r="BC74" i="29"/>
  <c r="BB74" i="29"/>
  <c r="BA74" i="29"/>
  <c r="AZ74" i="29"/>
  <c r="AY74" i="29"/>
  <c r="BC73" i="29"/>
  <c r="BA73" i="29"/>
  <c r="AZ73" i="29"/>
  <c r="BB73" i="29" s="1"/>
  <c r="AY73" i="29"/>
  <c r="BC72" i="29"/>
  <c r="BA72" i="29"/>
  <c r="AZ72" i="29"/>
  <c r="AY72" i="29"/>
  <c r="BB72" i="29" s="1"/>
  <c r="BC71" i="29"/>
  <c r="BA71" i="29"/>
  <c r="AZ71" i="29"/>
  <c r="AY71" i="29"/>
  <c r="BB71" i="29" s="1"/>
  <c r="BC70" i="29"/>
  <c r="BA70" i="29"/>
  <c r="AZ70" i="29"/>
  <c r="AY70" i="29"/>
  <c r="BB70" i="29" s="1"/>
  <c r="BC69" i="29"/>
  <c r="BA69" i="29"/>
  <c r="AZ69" i="29"/>
  <c r="BB69" i="29" s="1"/>
  <c r="AY69" i="29"/>
  <c r="BC68" i="29"/>
  <c r="BA68" i="29"/>
  <c r="AZ68" i="29"/>
  <c r="AY68" i="29"/>
  <c r="BB68" i="29" s="1"/>
  <c r="BC67" i="29"/>
  <c r="BA67" i="29"/>
  <c r="BB67" i="29" s="1"/>
  <c r="AZ67" i="29"/>
  <c r="AY67" i="29"/>
  <c r="BC66" i="29"/>
  <c r="BA66" i="29"/>
  <c r="AZ66" i="29"/>
  <c r="AY66" i="29"/>
  <c r="BB66" i="29" s="1"/>
  <c r="BC65" i="29"/>
  <c r="BA65" i="29"/>
  <c r="AZ65" i="29"/>
  <c r="AY65" i="29"/>
  <c r="BB65" i="29" s="1"/>
  <c r="G64" i="29"/>
  <c r="BC63" i="29"/>
  <c r="BA63" i="29"/>
  <c r="AZ63" i="29"/>
  <c r="AY63" i="29"/>
  <c r="BB63" i="29" s="1"/>
  <c r="BC62" i="29"/>
  <c r="BA62" i="29"/>
  <c r="AZ62" i="29"/>
  <c r="AY62" i="29"/>
  <c r="BC61" i="29"/>
  <c r="BA61" i="29"/>
  <c r="AZ61" i="29"/>
  <c r="BB61" i="29" s="1"/>
  <c r="AY61" i="29"/>
  <c r="BC60" i="29"/>
  <c r="BA60" i="29"/>
  <c r="AZ60" i="29"/>
  <c r="AY60" i="29"/>
  <c r="BB60" i="29" s="1"/>
  <c r="BC59" i="29"/>
  <c r="BA59" i="29"/>
  <c r="BB59" i="29" s="1"/>
  <c r="AZ59" i="29"/>
  <c r="AY59" i="29"/>
  <c r="BC58" i="29"/>
  <c r="BA58" i="29"/>
  <c r="AZ58" i="29"/>
  <c r="AY58" i="29"/>
  <c r="BB58" i="29" s="1"/>
  <c r="BC57" i="29"/>
  <c r="BB57" i="29"/>
  <c r="BA57" i="29"/>
  <c r="AZ57" i="29"/>
  <c r="AY57" i="29"/>
  <c r="BC56" i="29"/>
  <c r="BA56" i="29"/>
  <c r="AZ56" i="29"/>
  <c r="AY56" i="29"/>
  <c r="BB56" i="29" s="1"/>
  <c r="G55" i="29"/>
  <c r="BD54" i="29"/>
  <c r="BA54" i="29"/>
  <c r="AZ54" i="29"/>
  <c r="AY54" i="29"/>
  <c r="BB54" i="29" s="1"/>
  <c r="BC53" i="29"/>
  <c r="BA53" i="29"/>
  <c r="AZ53" i="29"/>
  <c r="BB53" i="29" s="1"/>
  <c r="AY53" i="29"/>
  <c r="BC52" i="29"/>
  <c r="BA52" i="29"/>
  <c r="AZ52" i="29"/>
  <c r="AY52" i="29"/>
  <c r="BB52" i="29" s="1"/>
  <c r="BC51" i="29"/>
  <c r="BA51" i="29"/>
  <c r="BB51" i="29" s="1"/>
  <c r="AZ51" i="29"/>
  <c r="AY51" i="29"/>
  <c r="BC50" i="29"/>
  <c r="BA50" i="29"/>
  <c r="AZ50" i="29"/>
  <c r="AY50" i="29"/>
  <c r="BB50" i="29" s="1"/>
  <c r="BC49" i="29"/>
  <c r="BA49" i="29"/>
  <c r="AZ49" i="29"/>
  <c r="AY49" i="29"/>
  <c r="BB49" i="29" s="1"/>
  <c r="BC48" i="29"/>
  <c r="BA48" i="29"/>
  <c r="AZ48" i="29"/>
  <c r="AY48" i="29"/>
  <c r="BB48" i="29" s="1"/>
  <c r="BC47" i="29"/>
  <c r="BA47" i="29"/>
  <c r="AZ47" i="29"/>
  <c r="BB47" i="29" s="1"/>
  <c r="AY47" i="29"/>
  <c r="BC46" i="29"/>
  <c r="BB46" i="29"/>
  <c r="BA46" i="29"/>
  <c r="AZ46" i="29"/>
  <c r="AY46" i="29"/>
  <c r="BC45" i="29"/>
  <c r="BA45" i="29"/>
  <c r="AZ45" i="29"/>
  <c r="BB45" i="29" s="1"/>
  <c r="AY45" i="29"/>
  <c r="BC44" i="29"/>
  <c r="BA44" i="29"/>
  <c r="AZ44" i="29"/>
  <c r="AY44" i="29"/>
  <c r="BC43" i="29"/>
  <c r="BA43" i="29"/>
  <c r="AZ43" i="29"/>
  <c r="AY43" i="29"/>
  <c r="BB43" i="29" s="1"/>
  <c r="BC42" i="29"/>
  <c r="BA42" i="29"/>
  <c r="AZ42" i="29"/>
  <c r="AY42" i="29"/>
  <c r="BB42" i="29" s="1"/>
  <c r="BC41" i="29"/>
  <c r="BA41" i="29"/>
  <c r="AZ41" i="29"/>
  <c r="BB41" i="29" s="1"/>
  <c r="AY41" i="29"/>
  <c r="BC40" i="29"/>
  <c r="BA40" i="29"/>
  <c r="AZ40" i="29"/>
  <c r="AY40" i="29"/>
  <c r="BB40" i="29" s="1"/>
  <c r="BC39" i="29"/>
  <c r="BA39" i="29"/>
  <c r="BB39" i="29" s="1"/>
  <c r="AZ39" i="29"/>
  <c r="AY39" i="29"/>
  <c r="BC38" i="29"/>
  <c r="BA38" i="29"/>
  <c r="AZ38" i="29"/>
  <c r="AY38" i="29"/>
  <c r="BB38" i="29" s="1"/>
  <c r="BC37" i="29"/>
  <c r="BA37" i="29"/>
  <c r="AZ37" i="29"/>
  <c r="AY37" i="29"/>
  <c r="BB37" i="29" s="1"/>
  <c r="G36" i="29"/>
  <c r="BC35" i="29"/>
  <c r="BA35" i="29"/>
  <c r="AZ35" i="29"/>
  <c r="AY35" i="29"/>
  <c r="BB35" i="29" s="1"/>
  <c r="BC34" i="29"/>
  <c r="BA34" i="29"/>
  <c r="AZ34" i="29"/>
  <c r="AY34" i="29"/>
  <c r="BB34" i="29" s="1"/>
  <c r="BC33" i="29"/>
  <c r="BA33" i="29"/>
  <c r="AZ33" i="29"/>
  <c r="BB33" i="29" s="1"/>
  <c r="AY33" i="29"/>
  <c r="BC32" i="29"/>
  <c r="BA32" i="29"/>
  <c r="AZ32" i="29"/>
  <c r="AY32" i="29"/>
  <c r="BB32" i="29" s="1"/>
  <c r="BC31" i="29"/>
  <c r="BA31" i="29"/>
  <c r="BB31" i="29" s="1"/>
  <c r="AZ31" i="29"/>
  <c r="AY31" i="29"/>
  <c r="BC30" i="29"/>
  <c r="BA30" i="29"/>
  <c r="AZ30" i="29"/>
  <c r="AY30" i="29"/>
  <c r="BB30" i="29" s="1"/>
  <c r="BC29" i="29"/>
  <c r="BB29" i="29"/>
  <c r="BA29" i="29"/>
  <c r="AZ29" i="29"/>
  <c r="AY29" i="29"/>
  <c r="BC28" i="29"/>
  <c r="BA28" i="29"/>
  <c r="AZ28" i="29"/>
  <c r="AY28" i="29"/>
  <c r="BB28" i="29" s="1"/>
  <c r="BC27" i="29"/>
  <c r="BA27" i="29"/>
  <c r="AZ27" i="29"/>
  <c r="BB27" i="29" s="1"/>
  <c r="AY27" i="29"/>
  <c r="BC26" i="29"/>
  <c r="BB26" i="29"/>
  <c r="BA26" i="29"/>
  <c r="AZ26" i="29"/>
  <c r="AY26" i="29"/>
  <c r="BC25" i="29"/>
  <c r="BA25" i="29"/>
  <c r="AZ25" i="29"/>
  <c r="BB25" i="29" s="1"/>
  <c r="AY25" i="29"/>
  <c r="BC24" i="29"/>
  <c r="BA24" i="29"/>
  <c r="AZ24" i="29"/>
  <c r="AY24" i="29"/>
  <c r="BB24" i="29" s="1"/>
  <c r="BC23" i="29"/>
  <c r="BA23" i="29"/>
  <c r="AZ23" i="29"/>
  <c r="AY23" i="29"/>
  <c r="BB23" i="29" s="1"/>
  <c r="BC22" i="29"/>
  <c r="BA22" i="29"/>
  <c r="AZ22" i="29"/>
  <c r="AY22" i="29"/>
  <c r="G21" i="29"/>
  <c r="BC20" i="29"/>
  <c r="BA20" i="29"/>
  <c r="AZ20" i="29"/>
  <c r="AY20" i="29"/>
  <c r="BB20" i="29" s="1"/>
  <c r="BC19" i="29"/>
  <c r="BA19" i="29"/>
  <c r="AZ19" i="29"/>
  <c r="BB19" i="29" s="1"/>
  <c r="AY19" i="29"/>
  <c r="BC18" i="29"/>
  <c r="BB18" i="29"/>
  <c r="BA18" i="29"/>
  <c r="AZ18" i="29"/>
  <c r="AY18" i="29"/>
  <c r="BC17" i="29"/>
  <c r="BA17" i="29"/>
  <c r="AZ17" i="29"/>
  <c r="BB17" i="29" s="1"/>
  <c r="AY17" i="29"/>
  <c r="BC16" i="29"/>
  <c r="BA16" i="29"/>
  <c r="AZ16" i="29"/>
  <c r="AY16" i="29"/>
  <c r="BB16" i="29" s="1"/>
  <c r="BC15" i="29"/>
  <c r="BA15" i="29"/>
  <c r="AZ15" i="29"/>
  <c r="AY15" i="29"/>
  <c r="BB15" i="29" s="1"/>
  <c r="BC14" i="29"/>
  <c r="BA14" i="29"/>
  <c r="AZ14" i="29"/>
  <c r="AY14" i="29"/>
  <c r="G13" i="29"/>
  <c r="AZ12" i="29"/>
  <c r="AY12" i="29"/>
  <c r="BA12" i="29" s="1"/>
  <c r="AX12" i="29"/>
  <c r="AZ11" i="29"/>
  <c r="AY11" i="29"/>
  <c r="BA11" i="29" s="1"/>
  <c r="AX11" i="29"/>
  <c r="BA10" i="29"/>
  <c r="AZ10" i="29"/>
  <c r="AY10" i="29"/>
  <c r="AX10" i="29"/>
  <c r="AZ9" i="29"/>
  <c r="AY9" i="29"/>
  <c r="BA9" i="29" s="1"/>
  <c r="AX9" i="29"/>
  <c r="AZ8" i="29"/>
  <c r="AY8" i="29"/>
  <c r="BA8" i="29" s="1"/>
  <c r="AX8" i="29"/>
  <c r="AZ7" i="29"/>
  <c r="AY7" i="29"/>
  <c r="AX7" i="29"/>
  <c r="BA7" i="29" s="1"/>
  <c r="AZ6" i="29"/>
  <c r="AY6" i="29"/>
  <c r="BA6" i="29" s="1"/>
  <c r="AX6" i="29"/>
  <c r="AZ5" i="29"/>
  <c r="AY5" i="29"/>
  <c r="BA5" i="29" s="1"/>
  <c r="AX5" i="29"/>
  <c r="AZ4" i="29"/>
  <c r="AY4" i="29"/>
  <c r="AX4" i="29"/>
  <c r="BA4" i="29" s="1"/>
  <c r="AZ3" i="29"/>
  <c r="AY3" i="29"/>
  <c r="BA3" i="29" s="1"/>
  <c r="AX3" i="29"/>
  <c r="AZ2" i="29"/>
  <c r="AY2" i="29"/>
  <c r="BA2" i="29" s="1"/>
  <c r="AX2" i="29"/>
  <c r="CN354" i="26"/>
  <c r="CK354" i="26"/>
  <c r="CJ354" i="26"/>
  <c r="CI354" i="26"/>
  <c r="CL354" i="26" s="1"/>
  <c r="CN353" i="26"/>
  <c r="CK353" i="26"/>
  <c r="CJ353" i="26"/>
  <c r="CL353" i="26" s="1"/>
  <c r="CI353" i="26"/>
  <c r="CN352" i="26"/>
  <c r="CL352" i="26"/>
  <c r="CK352" i="26"/>
  <c r="CJ352" i="26"/>
  <c r="CI352" i="26"/>
  <c r="CN351" i="26"/>
  <c r="CK351" i="26"/>
  <c r="CJ351" i="26"/>
  <c r="CL351" i="26" s="1"/>
  <c r="CI351" i="26"/>
  <c r="CN350" i="26"/>
  <c r="CK350" i="26"/>
  <c r="CJ350" i="26"/>
  <c r="CI350" i="26"/>
  <c r="CL350" i="26" s="1"/>
  <c r="CN349" i="26"/>
  <c r="CK349" i="26"/>
  <c r="CJ349" i="26"/>
  <c r="CI349" i="26"/>
  <c r="CL349" i="26" s="1"/>
  <c r="CN348" i="26"/>
  <c r="CK348" i="26"/>
  <c r="CJ348" i="26"/>
  <c r="CI348" i="26"/>
  <c r="CL348" i="26" s="1"/>
  <c r="F348" i="26" a="1"/>
  <c r="F348" i="26"/>
  <c r="CN347" i="26"/>
  <c r="CK347" i="26"/>
  <c r="CL347" i="26" s="1"/>
  <c r="CJ347" i="26"/>
  <c r="CI347" i="26"/>
  <c r="F347" i="26" a="1"/>
  <c r="F347" i="26" s="1"/>
  <c r="CN346" i="26"/>
  <c r="CK346" i="26"/>
  <c r="CJ346" i="26"/>
  <c r="CI346" i="26"/>
  <c r="CL346" i="26" s="1"/>
  <c r="F346" i="26" a="1"/>
  <c r="F346" i="26" s="1"/>
  <c r="CN345" i="26"/>
  <c r="CK345" i="26"/>
  <c r="CJ345" i="26"/>
  <c r="CL345" i="26" s="1"/>
  <c r="CI345" i="26"/>
  <c r="F345" i="26" a="1"/>
  <c r="F345" i="26" s="1"/>
  <c r="CN344" i="26"/>
  <c r="CK344" i="26"/>
  <c r="CJ344" i="26"/>
  <c r="CI344" i="26"/>
  <c r="CL344" i="26" s="1"/>
  <c r="F344" i="26" a="1"/>
  <c r="F344" i="26" s="1"/>
  <c r="CN343" i="26"/>
  <c r="CK343" i="26"/>
  <c r="CJ343" i="26"/>
  <c r="CI343" i="26"/>
  <c r="CL343" i="26" s="1"/>
  <c r="F343" i="26" a="1"/>
  <c r="F343" i="26" s="1"/>
  <c r="CM342" i="26"/>
  <c r="CK342" i="26"/>
  <c r="CJ342" i="26"/>
  <c r="CI342" i="26"/>
  <c r="F342" i="26" a="1"/>
  <c r="F342" i="26"/>
  <c r="CM341" i="26"/>
  <c r="CK341" i="26"/>
  <c r="CJ341" i="26"/>
  <c r="CL341" i="26" s="1"/>
  <c r="CI341" i="26"/>
  <c r="F341" i="26" a="1"/>
  <c r="F341" i="26" s="1"/>
  <c r="CM340" i="26"/>
  <c r="CL340" i="26"/>
  <c r="CK340" i="26"/>
  <c r="CJ340" i="26"/>
  <c r="CI340" i="26"/>
  <c r="F340" i="26" a="1"/>
  <c r="F340" i="26"/>
  <c r="CM339" i="26"/>
  <c r="CK339" i="26"/>
  <c r="CJ339" i="26"/>
  <c r="CL339" i="26" s="1"/>
  <c r="CI339" i="26"/>
  <c r="F339" i="26" a="1"/>
  <c r="F339" i="26" s="1"/>
  <c r="CM338" i="26"/>
  <c r="CK338" i="26"/>
  <c r="CJ338" i="26"/>
  <c r="CI338" i="26"/>
  <c r="CL338" i="26" s="1"/>
  <c r="CM337" i="26"/>
  <c r="CK337" i="26"/>
  <c r="CJ337" i="26"/>
  <c r="CI337" i="26"/>
  <c r="CL337" i="26" s="1"/>
  <c r="CM336" i="26"/>
  <c r="CK336" i="26"/>
  <c r="CJ336" i="26"/>
  <c r="CI336" i="26"/>
  <c r="CL336" i="26" s="1"/>
  <c r="CM335" i="26"/>
  <c r="CK335" i="26"/>
  <c r="CL335" i="26" s="1"/>
  <c r="CJ335" i="26"/>
  <c r="CI335" i="26"/>
  <c r="F335" i="26" a="1"/>
  <c r="F335" i="26" s="1"/>
  <c r="CM334" i="26"/>
  <c r="CK334" i="26"/>
  <c r="CJ334" i="26"/>
  <c r="CI334" i="26"/>
  <c r="CL334" i="26" s="1"/>
  <c r="F334" i="26" a="1"/>
  <c r="F334" i="26"/>
  <c r="CM333" i="26"/>
  <c r="CK333" i="26"/>
  <c r="CJ333" i="26"/>
  <c r="CL333" i="26" s="1"/>
  <c r="CI333" i="26"/>
  <c r="F333" i="26" a="1"/>
  <c r="F333" i="26"/>
  <c r="CM332" i="26"/>
  <c r="CK332" i="26"/>
  <c r="CJ332" i="26"/>
  <c r="CI332" i="26"/>
  <c r="CL332" i="26" s="1"/>
  <c r="F332" i="26" a="1"/>
  <c r="F332" i="26" s="1"/>
  <c r="CM331" i="26"/>
  <c r="CK331" i="26"/>
  <c r="CJ331" i="26"/>
  <c r="CI331" i="26"/>
  <c r="CL331" i="26" s="1"/>
  <c r="F331" i="26" a="1"/>
  <c r="F331" i="26" s="1"/>
  <c r="CM330" i="26"/>
  <c r="CK330" i="26"/>
  <c r="CJ330" i="26"/>
  <c r="CI330" i="26"/>
  <c r="CM329" i="26"/>
  <c r="CK329" i="26"/>
  <c r="CJ329" i="26"/>
  <c r="CL329" i="26" s="1"/>
  <c r="CI329" i="26"/>
  <c r="F329" i="26" a="1"/>
  <c r="F329" i="26" s="1"/>
  <c r="CM328" i="26"/>
  <c r="CL328" i="26"/>
  <c r="CK328" i="26"/>
  <c r="CJ328" i="26"/>
  <c r="CI328" i="26"/>
  <c r="F328" i="26" a="1"/>
  <c r="F328" i="26" s="1"/>
  <c r="CM327" i="26"/>
  <c r="CK327" i="26"/>
  <c r="CJ327" i="26"/>
  <c r="CL327" i="26" s="1"/>
  <c r="CI327" i="26"/>
  <c r="F327" i="26" a="1"/>
  <c r="F327" i="26" s="1"/>
  <c r="CM326" i="26"/>
  <c r="CK326" i="26"/>
  <c r="CJ326" i="26"/>
  <c r="CI326" i="26"/>
  <c r="CL326" i="26" s="1"/>
  <c r="F326" i="26" a="1"/>
  <c r="F326" i="26" s="1"/>
  <c r="CM325" i="26"/>
  <c r="CK325" i="26"/>
  <c r="CJ325" i="26"/>
  <c r="CI325" i="26"/>
  <c r="CL325" i="26" s="1"/>
  <c r="F325" i="26" a="1"/>
  <c r="F325" i="26" s="1"/>
  <c r="CM324" i="26"/>
  <c r="CK324" i="26"/>
  <c r="CJ324" i="26"/>
  <c r="CI324" i="26"/>
  <c r="F324" i="26" a="1"/>
  <c r="F324" i="26" s="1"/>
  <c r="CM323" i="26"/>
  <c r="CK323" i="26"/>
  <c r="CL323" i="26" s="1"/>
  <c r="CJ323" i="26"/>
  <c r="CI323" i="26"/>
  <c r="F323" i="26" a="1"/>
  <c r="F323" i="26" s="1"/>
  <c r="CM322" i="26"/>
  <c r="CK322" i="26"/>
  <c r="CJ322" i="26"/>
  <c r="CI322" i="26"/>
  <c r="CL322" i="26" s="1"/>
  <c r="F322" i="26" a="1"/>
  <c r="F322" i="26"/>
  <c r="CM321" i="26"/>
  <c r="CK321" i="26"/>
  <c r="CJ321" i="26"/>
  <c r="CL321" i="26" s="1"/>
  <c r="CI321" i="26"/>
  <c r="F321" i="26" a="1"/>
  <c r="F321" i="26"/>
  <c r="CM320" i="26"/>
  <c r="CK320" i="26"/>
  <c r="CJ320" i="26"/>
  <c r="CI320" i="26"/>
  <c r="CL320" i="26" s="1"/>
  <c r="F320" i="26" a="1"/>
  <c r="F320" i="26" s="1"/>
  <c r="CM319" i="26"/>
  <c r="CK319" i="26"/>
  <c r="CJ319" i="26"/>
  <c r="CI319" i="26"/>
  <c r="CL319" i="26" s="1"/>
  <c r="CM318" i="26"/>
  <c r="CK318" i="26"/>
  <c r="CJ318" i="26"/>
  <c r="CI318" i="26"/>
  <c r="CM317" i="26"/>
  <c r="CK317" i="26"/>
  <c r="CJ317" i="26"/>
  <c r="CL317" i="26" s="1"/>
  <c r="CI317" i="26"/>
  <c r="F317" i="26" a="1"/>
  <c r="F317" i="26" s="1"/>
  <c r="CM316" i="26"/>
  <c r="CL316" i="26"/>
  <c r="CK316" i="26"/>
  <c r="CJ316" i="26"/>
  <c r="CI316" i="26"/>
  <c r="F316" i="26" a="1"/>
  <c r="F316" i="26" s="1"/>
  <c r="CM315" i="26"/>
  <c r="CK315" i="26"/>
  <c r="CJ315" i="26"/>
  <c r="CL315" i="26" s="1"/>
  <c r="CI315" i="26"/>
  <c r="CM314" i="26"/>
  <c r="CK314" i="26"/>
  <c r="CJ314" i="26"/>
  <c r="CI314" i="26"/>
  <c r="CL314" i="26" s="1"/>
  <c r="F314" i="26" a="1"/>
  <c r="F314" i="26" s="1"/>
  <c r="CM313" i="26"/>
  <c r="CK313" i="26"/>
  <c r="CJ313" i="26"/>
  <c r="CI313" i="26"/>
  <c r="CL313" i="26" s="1"/>
  <c r="F313" i="26" a="1"/>
  <c r="F313" i="26" s="1"/>
  <c r="CM312" i="26"/>
  <c r="CK312" i="26"/>
  <c r="CJ312" i="26"/>
  <c r="CI312" i="26"/>
  <c r="F312" i="26" a="1"/>
  <c r="F312" i="26" s="1"/>
  <c r="CM311" i="26"/>
  <c r="CL311" i="26"/>
  <c r="CK311" i="26"/>
  <c r="CJ311" i="26"/>
  <c r="CI311" i="26"/>
  <c r="F311" i="26" a="1"/>
  <c r="F311" i="26" s="1"/>
  <c r="CM310" i="26"/>
  <c r="CK310" i="26"/>
  <c r="CJ310" i="26"/>
  <c r="CI310" i="26"/>
  <c r="CL310" i="26" s="1"/>
  <c r="F310" i="26" a="1"/>
  <c r="F310" i="26" s="1"/>
  <c r="CM309" i="26"/>
  <c r="CK309" i="26"/>
  <c r="CJ309" i="26"/>
  <c r="CL309" i="26" s="1"/>
  <c r="CI309" i="26"/>
  <c r="F309" i="26" a="1"/>
  <c r="F309" i="26"/>
  <c r="CM308" i="26"/>
  <c r="CK308" i="26"/>
  <c r="CJ308" i="26"/>
  <c r="CI308" i="26"/>
  <c r="CL308" i="26" s="1"/>
  <c r="F308" i="26" a="1"/>
  <c r="F308" i="26" s="1"/>
  <c r="CM307" i="26"/>
  <c r="CK307" i="26"/>
  <c r="CJ307" i="26"/>
  <c r="CI307" i="26"/>
  <c r="CL307" i="26" s="1"/>
  <c r="F307" i="26" a="1"/>
  <c r="F307" i="26" s="1"/>
  <c r="CM306" i="26"/>
  <c r="CK306" i="26"/>
  <c r="CJ306" i="26"/>
  <c r="CI306" i="26"/>
  <c r="F306" i="26" a="1"/>
  <c r="F306" i="26" s="1"/>
  <c r="CM305" i="26"/>
  <c r="CK305" i="26"/>
  <c r="CJ305" i="26"/>
  <c r="CI305" i="26"/>
  <c r="F305" i="26" a="1"/>
  <c r="F305" i="26" s="1"/>
  <c r="CM304" i="26"/>
  <c r="CL304" i="26"/>
  <c r="CK304" i="26"/>
  <c r="CJ304" i="26"/>
  <c r="CI304" i="26"/>
  <c r="F304" i="26" a="1"/>
  <c r="F304" i="26" s="1"/>
  <c r="CM303" i="26"/>
  <c r="CK303" i="26"/>
  <c r="CJ303" i="26"/>
  <c r="CL303" i="26" s="1"/>
  <c r="CI303" i="26"/>
  <c r="F303" i="26" a="1"/>
  <c r="F303" i="26" s="1"/>
  <c r="CM302" i="26"/>
  <c r="CK302" i="26"/>
  <c r="CJ302" i="26"/>
  <c r="CI302" i="26"/>
  <c r="CL302" i="26" s="1"/>
  <c r="F302" i="26" a="1"/>
  <c r="F302" i="26" s="1"/>
  <c r="CM301" i="26"/>
  <c r="CK301" i="26"/>
  <c r="CJ301" i="26"/>
  <c r="CI301" i="26"/>
  <c r="CL301" i="26" s="1"/>
  <c r="F301" i="26" a="1"/>
  <c r="F301" i="26" s="1"/>
  <c r="CM300" i="26"/>
  <c r="CK300" i="26"/>
  <c r="CJ300" i="26"/>
  <c r="CI300" i="26"/>
  <c r="CL300" i="26" s="1"/>
  <c r="F300" i="26" a="1"/>
  <c r="F300" i="26" s="1"/>
  <c r="CM299" i="26"/>
  <c r="CK299" i="26"/>
  <c r="CL299" i="26" s="1"/>
  <c r="CJ299" i="26"/>
  <c r="CI299" i="26"/>
  <c r="F299" i="26" a="1"/>
  <c r="F299" i="26" s="1"/>
  <c r="CM298" i="26"/>
  <c r="CK298" i="26"/>
  <c r="CJ298" i="26"/>
  <c r="CI298" i="26"/>
  <c r="CL298" i="26" s="1"/>
  <c r="F298" i="26" a="1"/>
  <c r="F298" i="26"/>
  <c r="CM297" i="26"/>
  <c r="CK297" i="26"/>
  <c r="CJ297" i="26"/>
  <c r="CL297" i="26" s="1"/>
  <c r="CI297" i="26"/>
  <c r="F297" i="26" a="1"/>
  <c r="F297" i="26" s="1"/>
  <c r="CM296" i="26"/>
  <c r="CK296" i="26"/>
  <c r="CJ296" i="26"/>
  <c r="CI296" i="26"/>
  <c r="CL296" i="26" s="1"/>
  <c r="F296" i="26" a="1"/>
  <c r="F296" i="26" s="1"/>
  <c r="CM295" i="26"/>
  <c r="CK295" i="26"/>
  <c r="CJ295" i="26"/>
  <c r="CI295" i="26"/>
  <c r="CL295" i="26" s="1"/>
  <c r="CM294" i="26"/>
  <c r="CK294" i="26"/>
  <c r="CJ294" i="26"/>
  <c r="CI294" i="26"/>
  <c r="CL294" i="26" s="1"/>
  <c r="CM293" i="26"/>
  <c r="CK293" i="26"/>
  <c r="CJ293" i="26"/>
  <c r="CL293" i="26" s="1"/>
  <c r="CI293" i="26"/>
  <c r="CM292" i="26"/>
  <c r="CK292" i="26"/>
  <c r="CJ292" i="26"/>
  <c r="CI292" i="26"/>
  <c r="CL292" i="26" s="1"/>
  <c r="F292" i="26" a="1"/>
  <c r="F292" i="26"/>
  <c r="CM291" i="26"/>
  <c r="CK291" i="26"/>
  <c r="CJ291" i="26"/>
  <c r="CL291" i="26" s="1"/>
  <c r="CI291" i="26"/>
  <c r="F291" i="26" a="1"/>
  <c r="F291" i="26" s="1"/>
  <c r="CM290" i="26"/>
  <c r="CK290" i="26"/>
  <c r="CJ290" i="26"/>
  <c r="CI290" i="26"/>
  <c r="CL290" i="26" s="1"/>
  <c r="F290" i="26" a="1"/>
  <c r="F290" i="26" s="1"/>
  <c r="CM289" i="26"/>
  <c r="CK289" i="26"/>
  <c r="CJ289" i="26"/>
  <c r="CI289" i="26"/>
  <c r="CL289" i="26" s="1"/>
  <c r="CM288" i="26"/>
  <c r="CK288" i="26"/>
  <c r="CJ288" i="26"/>
  <c r="CI288" i="26"/>
  <c r="CL288" i="26" s="1"/>
  <c r="F288" i="26" a="1"/>
  <c r="F288" i="26" s="1"/>
  <c r="CM287" i="26"/>
  <c r="CK287" i="26"/>
  <c r="CJ287" i="26"/>
  <c r="CL287" i="26" s="1"/>
  <c r="CI287" i="26"/>
  <c r="CM286" i="26"/>
  <c r="CK286" i="26"/>
  <c r="CJ286" i="26"/>
  <c r="CI286" i="26"/>
  <c r="CL286" i="26" s="1"/>
  <c r="CM285" i="26"/>
  <c r="CK285" i="26"/>
  <c r="CJ285" i="26"/>
  <c r="CL285" i="26" s="1"/>
  <c r="CI285" i="26"/>
  <c r="F285" i="26" a="1"/>
  <c r="F285" i="26" s="1"/>
  <c r="CM284" i="26"/>
  <c r="CK284" i="26"/>
  <c r="CJ284" i="26"/>
  <c r="CI284" i="26"/>
  <c r="CL284" i="26" s="1"/>
  <c r="F284" i="26" a="1"/>
  <c r="F284" i="26" s="1"/>
  <c r="CM283" i="26"/>
  <c r="CK283" i="26"/>
  <c r="CJ283" i="26"/>
  <c r="CI283" i="26"/>
  <c r="CL283" i="26" s="1"/>
  <c r="F283" i="26" a="1"/>
  <c r="F283" i="26" s="1"/>
  <c r="CM282" i="26"/>
  <c r="CK282" i="26"/>
  <c r="CJ282" i="26"/>
  <c r="CI282" i="26"/>
  <c r="CL282" i="26" s="1"/>
  <c r="F282" i="26" a="1"/>
  <c r="F282" i="26"/>
  <c r="CM281" i="26"/>
  <c r="CK281" i="26"/>
  <c r="CJ281" i="26"/>
  <c r="CL281" i="26" s="1"/>
  <c r="CI281" i="26"/>
  <c r="F281" i="26" a="1"/>
  <c r="F281" i="26" s="1"/>
  <c r="CM280" i="26"/>
  <c r="CK280" i="26"/>
  <c r="CJ280" i="26"/>
  <c r="CI280" i="26"/>
  <c r="CL280" i="26" s="1"/>
  <c r="CM279" i="26"/>
  <c r="CK279" i="26"/>
  <c r="CJ279" i="26"/>
  <c r="CL279" i="26" s="1"/>
  <c r="CI279" i="26"/>
  <c r="CM278" i="26"/>
  <c r="CK278" i="26"/>
  <c r="CJ278" i="26"/>
  <c r="CI278" i="26"/>
  <c r="F278" i="26" a="1"/>
  <c r="F278" i="26" s="1"/>
  <c r="CM277" i="26"/>
  <c r="CK277" i="26"/>
  <c r="CJ277" i="26"/>
  <c r="CI277" i="26"/>
  <c r="CL277" i="26" s="1"/>
  <c r="F277" i="26" a="1"/>
  <c r="F277" i="26" s="1"/>
  <c r="CM276" i="26"/>
  <c r="CK276" i="26"/>
  <c r="CJ276" i="26"/>
  <c r="CI276" i="26"/>
  <c r="F276" i="26" a="1"/>
  <c r="F276" i="26"/>
  <c r="CM275" i="26"/>
  <c r="CK275" i="26"/>
  <c r="CJ275" i="26"/>
  <c r="CL275" i="26" s="1"/>
  <c r="CI275" i="26"/>
  <c r="F275" i="26" a="1"/>
  <c r="F275" i="26" s="1"/>
  <c r="CM274" i="26"/>
  <c r="CK274" i="26"/>
  <c r="CJ274" i="26"/>
  <c r="CI274" i="26"/>
  <c r="CL274" i="26" s="1"/>
  <c r="F274" i="26" a="1"/>
  <c r="F274" i="26" s="1"/>
  <c r="CM273" i="26"/>
  <c r="CK273" i="26"/>
  <c r="CJ273" i="26"/>
  <c r="CL273" i="26" s="1"/>
  <c r="CI273" i="26"/>
  <c r="F273" i="26" a="1"/>
  <c r="F273" i="26"/>
  <c r="CM272" i="26"/>
  <c r="CK272" i="26"/>
  <c r="CJ272" i="26"/>
  <c r="CI272" i="26"/>
  <c r="CM271" i="26"/>
  <c r="CL271" i="26"/>
  <c r="CK271" i="26"/>
  <c r="CJ271" i="26"/>
  <c r="CI271" i="26"/>
  <c r="CM270" i="26"/>
  <c r="CK270" i="26"/>
  <c r="CJ270" i="26"/>
  <c r="CI270" i="26"/>
  <c r="CM269" i="26"/>
  <c r="CK269" i="26"/>
  <c r="CJ269" i="26"/>
  <c r="CL269" i="26" s="1"/>
  <c r="CI269" i="26"/>
  <c r="CM268" i="26"/>
  <c r="CL268" i="26"/>
  <c r="CK268" i="26"/>
  <c r="CJ268" i="26"/>
  <c r="CI268" i="26"/>
  <c r="CM267" i="26"/>
  <c r="CK267" i="26"/>
  <c r="CJ267" i="26"/>
  <c r="CL267" i="26" s="1"/>
  <c r="CI267" i="26"/>
  <c r="F267" i="26" a="1"/>
  <c r="F267" i="26" s="1"/>
  <c r="CM266" i="26"/>
  <c r="CK266" i="26"/>
  <c r="CJ266" i="26"/>
  <c r="CI266" i="26"/>
  <c r="CM265" i="26"/>
  <c r="CL265" i="26"/>
  <c r="CK265" i="26"/>
  <c r="CJ265" i="26"/>
  <c r="CI265" i="26"/>
  <c r="CM264" i="26"/>
  <c r="CK264" i="26"/>
  <c r="CJ264" i="26"/>
  <c r="CI264" i="26"/>
  <c r="CM263" i="26"/>
  <c r="CK263" i="26"/>
  <c r="CJ263" i="26"/>
  <c r="CL263" i="26" s="1"/>
  <c r="CI263" i="26"/>
  <c r="CM262" i="26"/>
  <c r="CL262" i="26"/>
  <c r="CK262" i="26"/>
  <c r="CJ262" i="26"/>
  <c r="CI262" i="26"/>
  <c r="F262" i="26" a="1"/>
  <c r="F262" i="26" s="1"/>
  <c r="CM261" i="26"/>
  <c r="CL261" i="26"/>
  <c r="CK261" i="26"/>
  <c r="CJ261" i="26"/>
  <c r="CI261" i="26"/>
  <c r="CM260" i="26"/>
  <c r="CK260" i="26"/>
  <c r="CJ260" i="26"/>
  <c r="CI260" i="26"/>
  <c r="CL260" i="26" s="1"/>
  <c r="F260" i="26" a="1"/>
  <c r="F260" i="26" s="1"/>
  <c r="CM259" i="26"/>
  <c r="CK259" i="26"/>
  <c r="CJ259" i="26"/>
  <c r="CI259" i="26"/>
  <c r="CL259" i="26" s="1"/>
  <c r="F259" i="26" a="1"/>
  <c r="F259" i="26" s="1"/>
  <c r="CM258" i="26"/>
  <c r="CK258" i="26"/>
  <c r="CJ258" i="26"/>
  <c r="CI258" i="26"/>
  <c r="CL258" i="26" s="1"/>
  <c r="F258" i="26" a="1"/>
  <c r="F258" i="26"/>
  <c r="CM257" i="26"/>
  <c r="CK257" i="26"/>
  <c r="CJ257" i="26"/>
  <c r="CL257" i="26" s="1"/>
  <c r="CI257" i="26"/>
  <c r="CM256" i="26"/>
  <c r="CK256" i="26"/>
  <c r="CJ256" i="26"/>
  <c r="CI256" i="26"/>
  <c r="CL256" i="26" s="1"/>
  <c r="F256" i="26" a="1"/>
  <c r="F256" i="26"/>
  <c r="CM255" i="26"/>
  <c r="CL255" i="26"/>
  <c r="CK255" i="26"/>
  <c r="CJ255" i="26"/>
  <c r="CI255" i="26"/>
  <c r="CM254" i="26"/>
  <c r="CK254" i="26"/>
  <c r="CJ254" i="26"/>
  <c r="CI254" i="26"/>
  <c r="F254" i="26" a="1"/>
  <c r="F254" i="26" s="1"/>
  <c r="CM253" i="26"/>
  <c r="CL253" i="26"/>
  <c r="CK253" i="26"/>
  <c r="CJ253" i="26"/>
  <c r="CI253" i="26"/>
  <c r="F253" i="26" a="1"/>
  <c r="F253" i="26" s="1"/>
  <c r="CM252" i="26"/>
  <c r="CL252" i="26"/>
  <c r="CK252" i="26"/>
  <c r="CJ252" i="26"/>
  <c r="CI252" i="26"/>
  <c r="F252" i="26" a="1"/>
  <c r="F252" i="26" s="1"/>
  <c r="CM251" i="26"/>
  <c r="CL251" i="26"/>
  <c r="CK251" i="26"/>
  <c r="CJ251" i="26"/>
  <c r="CI251" i="26"/>
  <c r="F251" i="26" a="1"/>
  <c r="F251" i="26" s="1"/>
  <c r="CM250" i="26"/>
  <c r="CK250" i="26"/>
  <c r="CJ250" i="26"/>
  <c r="CI250" i="26"/>
  <c r="CL250" i="26" s="1"/>
  <c r="F250" i="26" a="1"/>
  <c r="F250" i="26" s="1"/>
  <c r="CM249" i="26"/>
  <c r="CK249" i="26"/>
  <c r="CJ249" i="26"/>
  <c r="CI249" i="26"/>
  <c r="CL249" i="26" s="1"/>
  <c r="F249" i="26" a="1"/>
  <c r="F249" i="26" s="1"/>
  <c r="CM248" i="26"/>
  <c r="CK248" i="26"/>
  <c r="CJ248" i="26"/>
  <c r="CI248" i="26"/>
  <c r="CL248" i="26" s="1"/>
  <c r="F248" i="26" a="1"/>
  <c r="F248" i="26" s="1"/>
  <c r="CM247" i="26"/>
  <c r="CL247" i="26"/>
  <c r="CK247" i="26"/>
  <c r="CJ247" i="26"/>
  <c r="CI247" i="26"/>
  <c r="CM246" i="26"/>
  <c r="CL246" i="26"/>
  <c r="CK246" i="26"/>
  <c r="CJ246" i="26"/>
  <c r="CI246" i="26"/>
  <c r="F246" i="26" a="1"/>
  <c r="F246" i="26" s="1"/>
  <c r="CM245" i="26"/>
  <c r="CK245" i="26"/>
  <c r="CJ245" i="26"/>
  <c r="CL245" i="26" s="1"/>
  <c r="CI245" i="26"/>
  <c r="F245" i="26" a="1"/>
  <c r="F245" i="26" s="1"/>
  <c r="CM244" i="26"/>
  <c r="CK244" i="26"/>
  <c r="CJ244" i="26"/>
  <c r="CI244" i="26"/>
  <c r="CL244" i="26" s="1"/>
  <c r="CM243" i="26"/>
  <c r="CK243" i="26"/>
  <c r="CJ243" i="26"/>
  <c r="CI243" i="26"/>
  <c r="CL243" i="26" s="1"/>
  <c r="CM242" i="26"/>
  <c r="CK242" i="26"/>
  <c r="CJ242" i="26"/>
  <c r="CI242" i="26"/>
  <c r="CL242" i="26" s="1"/>
  <c r="CM241" i="26"/>
  <c r="CK241" i="26"/>
  <c r="CJ241" i="26"/>
  <c r="CI241" i="26"/>
  <c r="CL241" i="26" s="1"/>
  <c r="F241" i="26" a="1"/>
  <c r="F241" i="26" s="1"/>
  <c r="CM240" i="26"/>
  <c r="CK240" i="26"/>
  <c r="CJ240" i="26"/>
  <c r="CI240" i="26"/>
  <c r="CL240" i="26" s="1"/>
  <c r="CM239" i="26"/>
  <c r="CL239" i="26"/>
  <c r="CK239" i="26"/>
  <c r="CJ239" i="26"/>
  <c r="CI239" i="26"/>
  <c r="CM238" i="26"/>
  <c r="CL238" i="26"/>
  <c r="CK238" i="26"/>
  <c r="CJ238" i="26"/>
  <c r="CI238" i="26"/>
  <c r="CM237" i="26"/>
  <c r="CK237" i="26"/>
  <c r="CJ237" i="26"/>
  <c r="CL237" i="26" s="1"/>
  <c r="CI237" i="26"/>
  <c r="F237" i="26" a="1"/>
  <c r="F237" i="26" s="1"/>
  <c r="CM236" i="26"/>
  <c r="CK236" i="26"/>
  <c r="CJ236" i="26"/>
  <c r="CI236" i="26"/>
  <c r="CL236" i="26" s="1"/>
  <c r="F236" i="26" a="1"/>
  <c r="F236" i="26" s="1"/>
  <c r="CM235" i="26"/>
  <c r="CK235" i="26"/>
  <c r="CJ235" i="26"/>
  <c r="CL235" i="26" s="1"/>
  <c r="CI235" i="26"/>
  <c r="F235" i="26" a="1"/>
  <c r="F235" i="26" s="1"/>
  <c r="CM234" i="26"/>
  <c r="CK234" i="26"/>
  <c r="CJ234" i="26"/>
  <c r="CI234" i="26"/>
  <c r="CL234" i="26" s="1"/>
  <c r="CM233" i="26"/>
  <c r="CK233" i="26"/>
  <c r="CJ233" i="26"/>
  <c r="CI233" i="26"/>
  <c r="CL233" i="26" s="1"/>
  <c r="CM232" i="26"/>
  <c r="CK232" i="26"/>
  <c r="CL232" i="26" s="1"/>
  <c r="CJ232" i="26"/>
  <c r="CI232" i="26"/>
  <c r="F232" i="26" a="1"/>
  <c r="F232" i="26" s="1"/>
  <c r="CM231" i="26"/>
  <c r="CK231" i="26"/>
  <c r="CJ231" i="26"/>
  <c r="CI231" i="26"/>
  <c r="CL231" i="26" s="1"/>
  <c r="F231" i="26" a="1"/>
  <c r="F231" i="26"/>
  <c r="CM230" i="26"/>
  <c r="CK230" i="26"/>
  <c r="CJ230" i="26"/>
  <c r="CL230" i="26" s="1"/>
  <c r="CI230" i="26"/>
  <c r="F230" i="26" a="1"/>
  <c r="F230" i="26" s="1"/>
  <c r="CM229" i="26"/>
  <c r="CK229" i="26"/>
  <c r="CJ229" i="26"/>
  <c r="CI229" i="26"/>
  <c r="CL229" i="26" s="1"/>
  <c r="CM228" i="26"/>
  <c r="CK228" i="26"/>
  <c r="CJ228" i="26"/>
  <c r="CL228" i="26" s="1"/>
  <c r="CI228" i="26"/>
  <c r="CM227" i="26"/>
  <c r="CK227" i="26"/>
  <c r="CJ227" i="26"/>
  <c r="CI227" i="26"/>
  <c r="CL227" i="26" s="1"/>
  <c r="CM226" i="26"/>
  <c r="CL226" i="26"/>
  <c r="CK226" i="26"/>
  <c r="CJ226" i="26"/>
  <c r="CI226" i="26"/>
  <c r="CM225" i="26"/>
  <c r="CK225" i="26"/>
  <c r="CJ225" i="26"/>
  <c r="CI225" i="26"/>
  <c r="CL225" i="26" s="1"/>
  <c r="F225" i="26" a="1"/>
  <c r="F225" i="26" s="1"/>
  <c r="CM224" i="26"/>
  <c r="CK224" i="26"/>
  <c r="CJ224" i="26"/>
  <c r="CL224" i="26" s="1"/>
  <c r="CI224" i="26"/>
  <c r="F224" i="26" a="1"/>
  <c r="F224" i="26" s="1"/>
  <c r="CM223" i="26"/>
  <c r="CK223" i="26"/>
  <c r="CJ223" i="26"/>
  <c r="CI223" i="26"/>
  <c r="CL223" i="26" s="1"/>
  <c r="F223" i="26" a="1"/>
  <c r="F223" i="26" s="1"/>
  <c r="CM222" i="26"/>
  <c r="CL222" i="26"/>
  <c r="CK222" i="26"/>
  <c r="CJ222" i="26"/>
  <c r="CI222" i="26"/>
  <c r="F222" i="26" a="1"/>
  <c r="F222" i="26" s="1"/>
  <c r="CM221" i="26"/>
  <c r="CK221" i="26"/>
  <c r="CJ221" i="26"/>
  <c r="CI221" i="26"/>
  <c r="CL221" i="26" s="1"/>
  <c r="F221" i="26" a="1"/>
  <c r="F221" i="26" s="1"/>
  <c r="CM220" i="26"/>
  <c r="CK220" i="26"/>
  <c r="CL220" i="26" s="1"/>
  <c r="CJ220" i="26"/>
  <c r="CI220" i="26"/>
  <c r="F220" i="26" a="1"/>
  <c r="F220" i="26" s="1"/>
  <c r="CM219" i="26"/>
  <c r="CK219" i="26"/>
  <c r="CJ219" i="26"/>
  <c r="CI219" i="26"/>
  <c r="CL219" i="26" s="1"/>
  <c r="F219" i="26" a="1"/>
  <c r="F219" i="26"/>
  <c r="CM218" i="26"/>
  <c r="CK218" i="26"/>
  <c r="CJ218" i="26"/>
  <c r="CL218" i="26" s="1"/>
  <c r="CI218" i="26"/>
  <c r="CM217" i="26"/>
  <c r="CK217" i="26"/>
  <c r="CJ217" i="26"/>
  <c r="CI217" i="26"/>
  <c r="CL217" i="26" s="1"/>
  <c r="CM216" i="26"/>
  <c r="CK216" i="26"/>
  <c r="CJ216" i="26"/>
  <c r="CL216" i="26" s="1"/>
  <c r="CI216" i="26"/>
  <c r="CM215" i="26"/>
  <c r="CK215" i="26"/>
  <c r="CJ215" i="26"/>
  <c r="CI215" i="26"/>
  <c r="CL215" i="26" s="1"/>
  <c r="F215" i="26" a="1"/>
  <c r="F215" i="26"/>
  <c r="CM214" i="26"/>
  <c r="CL214" i="26"/>
  <c r="CK214" i="26"/>
  <c r="CJ214" i="26"/>
  <c r="CI214" i="26"/>
  <c r="CM213" i="26"/>
  <c r="CK213" i="26"/>
  <c r="CJ213" i="26"/>
  <c r="CI213" i="26"/>
  <c r="CL213" i="26" s="1"/>
  <c r="CM212" i="26"/>
  <c r="CK212" i="26"/>
  <c r="CJ212" i="26"/>
  <c r="CL212" i="26" s="1"/>
  <c r="CI212" i="26"/>
  <c r="F212" i="26" a="1"/>
  <c r="F212" i="26" s="1"/>
  <c r="CM211" i="26"/>
  <c r="CK211" i="26"/>
  <c r="CJ211" i="26"/>
  <c r="CI211" i="26"/>
  <c r="CL211" i="26" s="1"/>
  <c r="F211" i="26" a="1"/>
  <c r="F211" i="26"/>
  <c r="CM210" i="26"/>
  <c r="CL210" i="26"/>
  <c r="CK210" i="26"/>
  <c r="CJ210" i="26"/>
  <c r="CI210" i="26"/>
  <c r="CM209" i="26"/>
  <c r="CK209" i="26"/>
  <c r="CJ209" i="26"/>
  <c r="CI209" i="26"/>
  <c r="CL209" i="26" s="1"/>
  <c r="CM208" i="26"/>
  <c r="CL208" i="26"/>
  <c r="CK208" i="26"/>
  <c r="CJ208" i="26"/>
  <c r="CI208" i="26"/>
  <c r="CM207" i="26"/>
  <c r="CK207" i="26"/>
  <c r="CJ207" i="26"/>
  <c r="CI207" i="26"/>
  <c r="CL207" i="26" s="1"/>
  <c r="F207" i="26" a="1"/>
  <c r="F207" i="26" s="1"/>
  <c r="CM206" i="26"/>
  <c r="CK206" i="26"/>
  <c r="CJ206" i="26"/>
  <c r="CL206" i="26" s="1"/>
  <c r="CI206" i="26"/>
  <c r="F206" i="26" a="1"/>
  <c r="F206" i="26" s="1"/>
  <c r="CM205" i="26"/>
  <c r="CK205" i="26"/>
  <c r="CJ205" i="26"/>
  <c r="CI205" i="26"/>
  <c r="CL205" i="26" s="1"/>
  <c r="CM204" i="26"/>
  <c r="CK204" i="26"/>
  <c r="CJ204" i="26"/>
  <c r="CL204" i="26" s="1"/>
  <c r="CI204" i="26"/>
  <c r="F204" i="26" a="1"/>
  <c r="F204" i="26" s="1"/>
  <c r="CM203" i="26"/>
  <c r="CK203" i="26"/>
  <c r="CJ203" i="26"/>
  <c r="CI203" i="26"/>
  <c r="CL203" i="26" s="1"/>
  <c r="CM202" i="26"/>
  <c r="CL202" i="26"/>
  <c r="CK202" i="26"/>
  <c r="CJ202" i="26"/>
  <c r="CI202" i="26"/>
  <c r="CM201" i="26"/>
  <c r="CK201" i="26"/>
  <c r="CJ201" i="26"/>
  <c r="CI201" i="26"/>
  <c r="CL201" i="26" s="1"/>
  <c r="CM200" i="26"/>
  <c r="CK200" i="26"/>
  <c r="CJ200" i="26"/>
  <c r="CL200" i="26" s="1"/>
  <c r="CI200" i="26"/>
  <c r="F200" i="26" a="1"/>
  <c r="F200" i="26" s="1"/>
  <c r="CM199" i="26"/>
  <c r="CK199" i="26"/>
  <c r="CJ199" i="26"/>
  <c r="CI199" i="26"/>
  <c r="CL199" i="26" s="1"/>
  <c r="F199" i="26" a="1"/>
  <c r="F199" i="26"/>
  <c r="CM198" i="26"/>
  <c r="CL198" i="26"/>
  <c r="CK198" i="26"/>
  <c r="CJ198" i="26"/>
  <c r="CI198" i="26"/>
  <c r="F198" i="26" a="1"/>
  <c r="F198" i="26" s="1"/>
  <c r="CM197" i="26"/>
  <c r="CK197" i="26"/>
  <c r="CJ197" i="26"/>
  <c r="CI197" i="26"/>
  <c r="CL197" i="26" s="1"/>
  <c r="F197" i="26" a="1"/>
  <c r="F197" i="26"/>
  <c r="CM196" i="26"/>
  <c r="CL196" i="26"/>
  <c r="CK196" i="26"/>
  <c r="CJ196" i="26"/>
  <c r="CI196" i="26"/>
  <c r="F196" i="26" a="1"/>
  <c r="F196" i="26" s="1"/>
  <c r="CM195" i="26"/>
  <c r="CK195" i="26"/>
  <c r="CJ195" i="26"/>
  <c r="CI195" i="26"/>
  <c r="CL195" i="26" s="1"/>
  <c r="CM194" i="26"/>
  <c r="CK194" i="26"/>
  <c r="CJ194" i="26"/>
  <c r="CL194" i="26" s="1"/>
  <c r="CI194" i="26"/>
  <c r="F194" i="26" a="1"/>
  <c r="F194" i="26" s="1"/>
  <c r="CM193" i="26"/>
  <c r="CK193" i="26"/>
  <c r="CJ193" i="26"/>
  <c r="CI193" i="26"/>
  <c r="CL193" i="26" s="1"/>
  <c r="F193" i="26" a="1"/>
  <c r="F193" i="26" s="1"/>
  <c r="CM192" i="26"/>
  <c r="CK192" i="26"/>
  <c r="CJ192" i="26"/>
  <c r="CL192" i="26" s="1"/>
  <c r="CI192" i="26"/>
  <c r="F192" i="26" a="1"/>
  <c r="F192" i="26" s="1"/>
  <c r="CM191" i="26"/>
  <c r="CK191" i="26"/>
  <c r="CJ191" i="26"/>
  <c r="CL191" i="26" s="1"/>
  <c r="CI191" i="26"/>
  <c r="F191" i="26" a="1"/>
  <c r="F191" i="26" s="1"/>
  <c r="CM190" i="26"/>
  <c r="CL190" i="26"/>
  <c r="CK190" i="26"/>
  <c r="CJ190" i="26"/>
  <c r="CI190" i="26"/>
  <c r="F190" i="26" a="1"/>
  <c r="F190" i="26" s="1"/>
  <c r="CM189" i="26"/>
  <c r="CK189" i="26"/>
  <c r="CJ189" i="26"/>
  <c r="CI189" i="26"/>
  <c r="CL189" i="26" s="1"/>
  <c r="F189" i="26" a="1"/>
  <c r="F189" i="26" s="1"/>
  <c r="CM188" i="26"/>
  <c r="CK188" i="26"/>
  <c r="CJ188" i="26"/>
  <c r="CL188" i="26" s="1"/>
  <c r="CI188" i="26"/>
  <c r="F188" i="26" a="1"/>
  <c r="F188" i="26" s="1"/>
  <c r="CM187" i="26"/>
  <c r="CK187" i="26"/>
  <c r="CJ187" i="26"/>
  <c r="CI187" i="26"/>
  <c r="CL187" i="26" s="1"/>
  <c r="F187" i="26" a="1"/>
  <c r="F187" i="26"/>
  <c r="CM186" i="26"/>
  <c r="CK186" i="26"/>
  <c r="CJ186" i="26"/>
  <c r="CL186" i="26" s="1"/>
  <c r="CI186" i="26"/>
  <c r="CM185" i="26"/>
  <c r="CK185" i="26"/>
  <c r="CJ185" i="26"/>
  <c r="CI185" i="26"/>
  <c r="CL185" i="26" s="1"/>
  <c r="CM184" i="26"/>
  <c r="CL184" i="26"/>
  <c r="CK184" i="26"/>
  <c r="CJ184" i="26"/>
  <c r="CI184" i="26"/>
  <c r="CM183" i="26"/>
  <c r="CK183" i="26"/>
  <c r="CJ183" i="26"/>
  <c r="CI183" i="26"/>
  <c r="CL183" i="26" s="1"/>
  <c r="CM182" i="26"/>
  <c r="CK182" i="26"/>
  <c r="CJ182" i="26"/>
  <c r="CL182" i="26" s="1"/>
  <c r="CI182" i="26"/>
  <c r="CM181" i="26"/>
  <c r="CK181" i="26"/>
  <c r="CJ181" i="26"/>
  <c r="CI181" i="26"/>
  <c r="CL181" i="26" s="1"/>
  <c r="CM180" i="26"/>
  <c r="CK180" i="26"/>
  <c r="CJ180" i="26"/>
  <c r="CL180" i="26" s="1"/>
  <c r="CI180" i="26"/>
  <c r="CM179" i="26"/>
  <c r="CK179" i="26"/>
  <c r="CJ179" i="26"/>
  <c r="CL179" i="26" s="1"/>
  <c r="CI179" i="26"/>
  <c r="CM178" i="26"/>
  <c r="CL178" i="26"/>
  <c r="CK178" i="26"/>
  <c r="CJ178" i="26"/>
  <c r="CI178" i="26"/>
  <c r="CM177" i="26"/>
  <c r="CK177" i="26"/>
  <c r="CJ177" i="26"/>
  <c r="CI177" i="26"/>
  <c r="CL177" i="26" s="1"/>
  <c r="CM176" i="26"/>
  <c r="CK176" i="26"/>
  <c r="CJ176" i="26"/>
  <c r="CL176" i="26" s="1"/>
  <c r="CI176" i="26"/>
  <c r="CM175" i="26"/>
  <c r="CK175" i="26"/>
  <c r="CJ175" i="26"/>
  <c r="CI175" i="26"/>
  <c r="CL175" i="26" s="1"/>
  <c r="F175" i="26" a="1"/>
  <c r="F175" i="26" s="1"/>
  <c r="CM174" i="26"/>
  <c r="CL174" i="26"/>
  <c r="CK174" i="26"/>
  <c r="CJ174" i="26"/>
  <c r="CI174" i="26"/>
  <c r="F174" i="26" a="1"/>
  <c r="F174" i="26" s="1"/>
  <c r="CM173" i="26"/>
  <c r="CK173" i="26"/>
  <c r="CJ173" i="26"/>
  <c r="CI173" i="26"/>
  <c r="CL173" i="26" s="1"/>
  <c r="F173" i="26" a="1"/>
  <c r="F173" i="26"/>
  <c r="CM172" i="26"/>
  <c r="CL172" i="26"/>
  <c r="CK172" i="26"/>
  <c r="CJ172" i="26"/>
  <c r="CI172" i="26"/>
  <c r="F172" i="26" a="1"/>
  <c r="F172" i="26" s="1"/>
  <c r="CM171" i="26"/>
  <c r="CK171" i="26"/>
  <c r="CJ171" i="26"/>
  <c r="CI171" i="26"/>
  <c r="CL171" i="26" s="1"/>
  <c r="F171" i="26" a="1"/>
  <c r="F171" i="26"/>
  <c r="CM170" i="26"/>
  <c r="CK170" i="26"/>
  <c r="CJ170" i="26"/>
  <c r="CL170" i="26" s="1"/>
  <c r="CI170" i="26"/>
  <c r="F170" i="26" a="1"/>
  <c r="F170" i="26" s="1"/>
  <c r="CM169" i="26"/>
  <c r="CK169" i="26"/>
  <c r="CJ169" i="26"/>
  <c r="CI169" i="26"/>
  <c r="CL169" i="26" s="1"/>
  <c r="CM168" i="26"/>
  <c r="CK168" i="26"/>
  <c r="CJ168" i="26"/>
  <c r="CL168" i="26" s="1"/>
  <c r="CI168" i="26"/>
  <c r="CM167" i="26"/>
  <c r="CK167" i="26"/>
  <c r="CJ167" i="26"/>
  <c r="CL167" i="26" s="1"/>
  <c r="CI167" i="26"/>
  <c r="CM166" i="26"/>
  <c r="CL166" i="26"/>
  <c r="CK166" i="26"/>
  <c r="CJ166" i="26"/>
  <c r="CI166" i="26"/>
  <c r="F166" i="26" a="1"/>
  <c r="F166" i="26" s="1"/>
  <c r="CM165" i="26"/>
  <c r="CK165" i="26"/>
  <c r="CJ165" i="26"/>
  <c r="CI165" i="26"/>
  <c r="CL165" i="26" s="1"/>
  <c r="F165" i="26" a="1"/>
  <c r="F165" i="26"/>
  <c r="CM164" i="26"/>
  <c r="CK164" i="26"/>
  <c r="CJ164" i="26"/>
  <c r="CL164" i="26" s="1"/>
  <c r="CI164" i="26"/>
  <c r="CM163" i="26"/>
  <c r="CK163" i="26"/>
  <c r="CJ163" i="26"/>
  <c r="CI163" i="26"/>
  <c r="CL163" i="26" s="1"/>
  <c r="F163" i="26" a="1"/>
  <c r="F163" i="26"/>
  <c r="CM162" i="26"/>
  <c r="CK162" i="26"/>
  <c r="CJ162" i="26"/>
  <c r="CL162" i="26" s="1"/>
  <c r="CI162" i="26"/>
  <c r="F162" i="26" a="1"/>
  <c r="F162" i="26" s="1"/>
  <c r="CM161" i="26"/>
  <c r="CK161" i="26"/>
  <c r="CJ161" i="26"/>
  <c r="CI161" i="26"/>
  <c r="CL161" i="26" s="1"/>
  <c r="F161" i="26" a="1"/>
  <c r="F161" i="26"/>
  <c r="CM160" i="26"/>
  <c r="CL160" i="26"/>
  <c r="CK160" i="26"/>
  <c r="CJ160" i="26"/>
  <c r="CI160" i="26"/>
  <c r="CM159" i="26"/>
  <c r="CK159" i="26"/>
  <c r="CJ159" i="26"/>
  <c r="CI159" i="26"/>
  <c r="CL159" i="26" s="1"/>
  <c r="CM158" i="26"/>
  <c r="CK158" i="26"/>
  <c r="CJ158" i="26"/>
  <c r="CL158" i="26" s="1"/>
  <c r="CI158" i="26"/>
  <c r="CM157" i="26"/>
  <c r="CK157" i="26"/>
  <c r="CJ157" i="26"/>
  <c r="CI157" i="26"/>
  <c r="CL157" i="26" s="1"/>
  <c r="CM156" i="26"/>
  <c r="CK156" i="26"/>
  <c r="CJ156" i="26"/>
  <c r="CL156" i="26" s="1"/>
  <c r="CI156" i="26"/>
  <c r="CM155" i="26"/>
  <c r="CK155" i="26"/>
  <c r="CJ155" i="26"/>
  <c r="CL155" i="26" s="1"/>
  <c r="CI155" i="26"/>
  <c r="CM154" i="26"/>
  <c r="CL154" i="26"/>
  <c r="CK154" i="26"/>
  <c r="CJ154" i="26"/>
  <c r="CI154" i="26"/>
  <c r="CM153" i="26"/>
  <c r="CK153" i="26"/>
  <c r="CJ153" i="26"/>
  <c r="CI153" i="26"/>
  <c r="CL153" i="26" s="1"/>
  <c r="CM152" i="26"/>
  <c r="CK152" i="26"/>
  <c r="CJ152" i="26"/>
  <c r="CL152" i="26" s="1"/>
  <c r="CI152" i="26"/>
  <c r="F152" i="26" a="1"/>
  <c r="F152" i="26" s="1"/>
  <c r="CM151" i="26"/>
  <c r="CK151" i="26"/>
  <c r="CJ151" i="26"/>
  <c r="CI151" i="26"/>
  <c r="CL151" i="26" s="1"/>
  <c r="F151" i="26" a="1"/>
  <c r="F151" i="26" s="1"/>
  <c r="CM150" i="26"/>
  <c r="CK150" i="26"/>
  <c r="CJ150" i="26"/>
  <c r="CL150" i="26" s="1"/>
  <c r="CI150" i="26"/>
  <c r="F150" i="26" a="1"/>
  <c r="F150" i="26" s="1"/>
  <c r="CM149" i="26"/>
  <c r="CK149" i="26"/>
  <c r="CJ149" i="26"/>
  <c r="CI149" i="26"/>
  <c r="CL149" i="26" s="1"/>
  <c r="F149" i="26" a="1"/>
  <c r="F149" i="26"/>
  <c r="CM148" i="26"/>
  <c r="CL148" i="26"/>
  <c r="CK148" i="26"/>
  <c r="CJ148" i="26"/>
  <c r="CI148" i="26"/>
  <c r="F148" i="26" a="1"/>
  <c r="F148" i="26" s="1"/>
  <c r="CM147" i="26"/>
  <c r="CK147" i="26"/>
  <c r="CJ147" i="26"/>
  <c r="CI147" i="26"/>
  <c r="CL147" i="26" s="1"/>
  <c r="F147" i="26" a="1"/>
  <c r="F147" i="26"/>
  <c r="CM146" i="26"/>
  <c r="CK146" i="26"/>
  <c r="CJ146" i="26"/>
  <c r="CL146" i="26" s="1"/>
  <c r="CI146" i="26"/>
  <c r="F146" i="26" a="1"/>
  <c r="F146" i="26" s="1"/>
  <c r="CM145" i="26"/>
  <c r="CK145" i="26"/>
  <c r="CJ145" i="26"/>
  <c r="CI145" i="26"/>
  <c r="CL145" i="26" s="1"/>
  <c r="F145" i="26" a="1"/>
  <c r="F145" i="26" s="1"/>
  <c r="CM144" i="26"/>
  <c r="CK144" i="26"/>
  <c r="CJ144" i="26"/>
  <c r="CL144" i="26" s="1"/>
  <c r="CI144" i="26"/>
  <c r="F144" i="26" a="1"/>
  <c r="F144" i="26" s="1"/>
  <c r="CM143" i="26"/>
  <c r="CK143" i="26"/>
  <c r="CJ143" i="26"/>
  <c r="CI143" i="26"/>
  <c r="CL143" i="26" s="1"/>
  <c r="CM142" i="26"/>
  <c r="CL142" i="26"/>
  <c r="CK142" i="26"/>
  <c r="CJ142" i="26"/>
  <c r="CI142" i="26"/>
  <c r="F142" i="26" a="1"/>
  <c r="F142" i="26" s="1"/>
  <c r="CM141" i="26"/>
  <c r="CK141" i="26"/>
  <c r="CJ141" i="26"/>
  <c r="CI141" i="26"/>
  <c r="CL141" i="26" s="1"/>
  <c r="F141" i="26" a="1"/>
  <c r="F141" i="26" s="1"/>
  <c r="CM140" i="26"/>
  <c r="CK140" i="26"/>
  <c r="CJ140" i="26"/>
  <c r="CL140" i="26" s="1"/>
  <c r="CI140" i="26"/>
  <c r="F140" i="26" a="1"/>
  <c r="F140" i="26" s="1"/>
  <c r="CM139" i="26"/>
  <c r="CK139" i="26"/>
  <c r="CJ139" i="26"/>
  <c r="CI139" i="26"/>
  <c r="CL139" i="26" s="1"/>
  <c r="F139" i="26" a="1"/>
  <c r="F139" i="26" s="1"/>
  <c r="CM138" i="26"/>
  <c r="CK138" i="26"/>
  <c r="CJ138" i="26"/>
  <c r="CL138" i="26" s="1"/>
  <c r="CI138" i="26"/>
  <c r="F138" i="26" a="1"/>
  <c r="F138" i="26" s="1"/>
  <c r="CM137" i="26"/>
  <c r="CK137" i="26"/>
  <c r="CJ137" i="26"/>
  <c r="CI137" i="26"/>
  <c r="CL137" i="26" s="1"/>
  <c r="F137" i="26" a="1"/>
  <c r="F137" i="26" s="1"/>
  <c r="CM136" i="26"/>
  <c r="CL136" i="26"/>
  <c r="CK136" i="26"/>
  <c r="CJ136" i="26"/>
  <c r="CI136" i="26"/>
  <c r="F136" i="26" a="1"/>
  <c r="F136" i="26" s="1"/>
  <c r="CM135" i="26"/>
  <c r="CK135" i="26"/>
  <c r="CJ135" i="26"/>
  <c r="CI135" i="26"/>
  <c r="CL135" i="26" s="1"/>
  <c r="CM134" i="26"/>
  <c r="CK134" i="26"/>
  <c r="CJ134" i="26"/>
  <c r="CL134" i="26" s="1"/>
  <c r="CI134" i="26"/>
  <c r="F134" i="26" a="1"/>
  <c r="F134" i="26" s="1"/>
  <c r="CM133" i="26"/>
  <c r="CK133" i="26"/>
  <c r="CJ133" i="26"/>
  <c r="CI133" i="26"/>
  <c r="CL133" i="26" s="1"/>
  <c r="F133" i="26" a="1"/>
  <c r="F133" i="26" s="1"/>
  <c r="CM132" i="26"/>
  <c r="CK132" i="26"/>
  <c r="CJ132" i="26"/>
  <c r="CL132" i="26" s="1"/>
  <c r="CI132" i="26"/>
  <c r="F132" i="26" a="1"/>
  <c r="F132" i="26" s="1"/>
  <c r="CM131" i="26"/>
  <c r="CK131" i="26"/>
  <c r="CJ131" i="26"/>
  <c r="CI131" i="26"/>
  <c r="CL131" i="26" s="1"/>
  <c r="F131" i="26" a="1"/>
  <c r="F131" i="26" s="1"/>
  <c r="CM130" i="26"/>
  <c r="CL130" i="26"/>
  <c r="CK130" i="26"/>
  <c r="CJ130" i="26"/>
  <c r="CI130" i="26"/>
  <c r="F130" i="26" a="1"/>
  <c r="F130" i="26" s="1"/>
  <c r="CM129" i="26"/>
  <c r="CK129" i="26"/>
  <c r="CJ129" i="26"/>
  <c r="CI129" i="26"/>
  <c r="CL129" i="26" s="1"/>
  <c r="F129" i="26" a="1"/>
  <c r="F129" i="26" s="1"/>
  <c r="CM128" i="26"/>
  <c r="CK128" i="26"/>
  <c r="CJ128" i="26"/>
  <c r="CL128" i="26" s="1"/>
  <c r="CI128" i="26"/>
  <c r="F128" i="26" a="1"/>
  <c r="F128" i="26" s="1"/>
  <c r="CM127" i="26"/>
  <c r="CK127" i="26"/>
  <c r="CJ127" i="26"/>
  <c r="CI127" i="26"/>
  <c r="CL127" i="26" s="1"/>
  <c r="F127" i="26" a="1"/>
  <c r="F127" i="26" s="1"/>
  <c r="CM126" i="26"/>
  <c r="CK126" i="26"/>
  <c r="CJ126" i="26"/>
  <c r="CL126" i="26" s="1"/>
  <c r="CI126" i="26"/>
  <c r="F126" i="26" a="1"/>
  <c r="F126" i="26" s="1"/>
  <c r="CM125" i="26"/>
  <c r="CK125" i="26"/>
  <c r="CJ125" i="26"/>
  <c r="CI125" i="26"/>
  <c r="CL125" i="26" s="1"/>
  <c r="F125" i="26" a="1"/>
  <c r="F125" i="26"/>
  <c r="CM124" i="26"/>
  <c r="CL124" i="26"/>
  <c r="CK124" i="26"/>
  <c r="CJ124" i="26"/>
  <c r="CI124" i="26"/>
  <c r="F124" i="26" a="1"/>
  <c r="F124" i="26" s="1"/>
  <c r="CM123" i="26"/>
  <c r="CK123" i="26"/>
  <c r="CJ123" i="26"/>
  <c r="CI123" i="26"/>
  <c r="CL123" i="26" s="1"/>
  <c r="F123" i="26" a="1"/>
  <c r="F123" i="26" s="1"/>
  <c r="CM122" i="26"/>
  <c r="CK122" i="26"/>
  <c r="CJ122" i="26"/>
  <c r="CL122" i="26" s="1"/>
  <c r="CI122" i="26"/>
  <c r="F122" i="26" a="1"/>
  <c r="F122" i="26" s="1"/>
  <c r="CM121" i="26"/>
  <c r="CK121" i="26"/>
  <c r="CJ121" i="26"/>
  <c r="CI121" i="26"/>
  <c r="CL121" i="26" s="1"/>
  <c r="CM120" i="26"/>
  <c r="CK120" i="26"/>
  <c r="CJ120" i="26"/>
  <c r="CL120" i="26" s="1"/>
  <c r="CI120" i="26"/>
  <c r="F120" i="26" a="1"/>
  <c r="F120" i="26" s="1"/>
  <c r="CM119" i="26"/>
  <c r="CK119" i="26"/>
  <c r="CJ119" i="26"/>
  <c r="CI119" i="26"/>
  <c r="CL119" i="26" s="1"/>
  <c r="F119" i="26" a="1"/>
  <c r="F119" i="26" s="1"/>
  <c r="CM118" i="26"/>
  <c r="CL118" i="26"/>
  <c r="CK118" i="26"/>
  <c r="CJ118" i="26"/>
  <c r="CI118" i="26"/>
  <c r="F118" i="26" a="1"/>
  <c r="F118" i="26" s="1"/>
  <c r="CM117" i="26"/>
  <c r="CK117" i="26"/>
  <c r="CJ117" i="26"/>
  <c r="CI117" i="26"/>
  <c r="CL117" i="26" s="1"/>
  <c r="F117" i="26" a="1"/>
  <c r="F117" i="26" s="1"/>
  <c r="CM116" i="26"/>
  <c r="CK116" i="26"/>
  <c r="CJ116" i="26"/>
  <c r="CL116" i="26" s="1"/>
  <c r="CI116" i="26"/>
  <c r="CM115" i="26"/>
  <c r="CK115" i="26"/>
  <c r="CJ115" i="26"/>
  <c r="CI115" i="26"/>
  <c r="CL115" i="26" s="1"/>
  <c r="CM114" i="26"/>
  <c r="CK114" i="26"/>
  <c r="CJ114" i="26"/>
  <c r="CL114" i="26" s="1"/>
  <c r="CI114" i="26"/>
  <c r="CM113" i="26"/>
  <c r="CK113" i="26"/>
  <c r="CJ113" i="26"/>
  <c r="CI113" i="26"/>
  <c r="CL113" i="26" s="1"/>
  <c r="CM112" i="26"/>
  <c r="CL112" i="26"/>
  <c r="CK112" i="26"/>
  <c r="CJ112" i="26"/>
  <c r="CI112" i="26"/>
  <c r="F112" i="26" a="1"/>
  <c r="F112" i="26" s="1"/>
  <c r="CM111" i="26"/>
  <c r="CK111" i="26"/>
  <c r="CJ111" i="26"/>
  <c r="CI111" i="26"/>
  <c r="CL111" i="26" s="1"/>
  <c r="CM110" i="26"/>
  <c r="CK110" i="26"/>
  <c r="CJ110" i="26"/>
  <c r="CL110" i="26" s="1"/>
  <c r="CI110" i="26"/>
  <c r="CM109" i="26"/>
  <c r="CK109" i="26"/>
  <c r="CJ109" i="26"/>
  <c r="CI109" i="26"/>
  <c r="CL109" i="26" s="1"/>
  <c r="CM108" i="26"/>
  <c r="CK108" i="26"/>
  <c r="CJ108" i="26"/>
  <c r="CL108" i="26" s="1"/>
  <c r="CI108" i="26"/>
  <c r="CM107" i="26"/>
  <c r="CK107" i="26"/>
  <c r="CJ107" i="26"/>
  <c r="CI107" i="26"/>
  <c r="CL107" i="26" s="1"/>
  <c r="F107" i="26" a="1"/>
  <c r="F107" i="26"/>
  <c r="CM106" i="26"/>
  <c r="CL106" i="26"/>
  <c r="CK106" i="26"/>
  <c r="CJ106" i="26"/>
  <c r="CI106" i="26"/>
  <c r="F106" i="26" a="1"/>
  <c r="F106" i="26" s="1"/>
  <c r="CM105" i="26"/>
  <c r="CK105" i="26"/>
  <c r="CJ105" i="26"/>
  <c r="CI105" i="26"/>
  <c r="CL105" i="26" s="1"/>
  <c r="F105" i="26" a="1"/>
  <c r="F105" i="26"/>
  <c r="CM104" i="26"/>
  <c r="CK104" i="26"/>
  <c r="CJ104" i="26"/>
  <c r="CL104" i="26" s="1"/>
  <c r="CI104" i="26"/>
  <c r="CM103" i="26"/>
  <c r="CK103" i="26"/>
  <c r="CJ103" i="26"/>
  <c r="CI103" i="26"/>
  <c r="CL103" i="26" s="1"/>
  <c r="CM102" i="26"/>
  <c r="CK102" i="26"/>
  <c r="CJ102" i="26"/>
  <c r="CL102" i="26" s="1"/>
  <c r="CI102" i="26"/>
  <c r="CM101" i="26"/>
  <c r="CK101" i="26"/>
  <c r="CJ101" i="26"/>
  <c r="CI101" i="26"/>
  <c r="CL101" i="26" s="1"/>
  <c r="CM100" i="26"/>
  <c r="CL100" i="26"/>
  <c r="CK100" i="26"/>
  <c r="CJ100" i="26"/>
  <c r="CI100" i="26"/>
  <c r="CM99" i="26"/>
  <c r="CK99" i="26"/>
  <c r="CJ99" i="26"/>
  <c r="CI99" i="26"/>
  <c r="CL99" i="26" s="1"/>
  <c r="CM98" i="26"/>
  <c r="CK98" i="26"/>
  <c r="CJ98" i="26"/>
  <c r="CL98" i="26" s="1"/>
  <c r="CI98" i="26"/>
  <c r="CM97" i="26"/>
  <c r="CK97" i="26"/>
  <c r="CJ97" i="26"/>
  <c r="CI97" i="26"/>
  <c r="CL97" i="26" s="1"/>
  <c r="CM96" i="26"/>
  <c r="CK96" i="26"/>
  <c r="CJ96" i="26"/>
  <c r="CL96" i="26" s="1"/>
  <c r="CI96" i="26"/>
  <c r="CM95" i="26"/>
  <c r="CK95" i="26"/>
  <c r="CJ95" i="26"/>
  <c r="CI95" i="26"/>
  <c r="CL95" i="26" s="1"/>
  <c r="CM94" i="26"/>
  <c r="CL94" i="26"/>
  <c r="CK94" i="26"/>
  <c r="CJ94" i="26"/>
  <c r="CI94" i="26"/>
  <c r="F94" i="26" a="1"/>
  <c r="F94" i="26" s="1"/>
  <c r="CM93" i="26"/>
  <c r="CK93" i="26"/>
  <c r="CJ93" i="26"/>
  <c r="CI93" i="26"/>
  <c r="CL93" i="26" s="1"/>
  <c r="CM92" i="26"/>
  <c r="CK92" i="26"/>
  <c r="CJ92" i="26"/>
  <c r="CL92" i="26" s="1"/>
  <c r="CI92" i="26"/>
  <c r="CM91" i="26"/>
  <c r="CK91" i="26"/>
  <c r="CJ91" i="26"/>
  <c r="CI91" i="26"/>
  <c r="CL91" i="26" s="1"/>
  <c r="CM90" i="26"/>
  <c r="CK90" i="26"/>
  <c r="CJ90" i="26"/>
  <c r="CL90" i="26" s="1"/>
  <c r="CI90" i="26"/>
  <c r="CM89" i="26"/>
  <c r="CK89" i="26"/>
  <c r="CJ89" i="26"/>
  <c r="CI89" i="26"/>
  <c r="CL89" i="26" s="1"/>
  <c r="CM88" i="26"/>
  <c r="CL88" i="26"/>
  <c r="CK88" i="26"/>
  <c r="CJ88" i="26"/>
  <c r="CI88" i="26"/>
  <c r="CM87" i="26"/>
  <c r="CK87" i="26"/>
  <c r="CJ87" i="26"/>
  <c r="CI87" i="26"/>
  <c r="CL87" i="26" s="1"/>
  <c r="CM86" i="26"/>
  <c r="CL86" i="26"/>
  <c r="CK86" i="26"/>
  <c r="CJ86" i="26"/>
  <c r="CI86" i="26"/>
  <c r="CM85" i="26"/>
  <c r="CK85" i="26"/>
  <c r="CJ85" i="26"/>
  <c r="CI85" i="26"/>
  <c r="CL85" i="26" s="1"/>
  <c r="F85" i="26" a="1"/>
  <c r="F85" i="26" s="1"/>
  <c r="CM84" i="26"/>
  <c r="CK84" i="26"/>
  <c r="CJ84" i="26"/>
  <c r="CL84" i="26" s="1"/>
  <c r="CI84" i="26"/>
  <c r="F84" i="26" a="1"/>
  <c r="F84" i="26" s="1"/>
  <c r="CM83" i="26"/>
  <c r="CK83" i="26"/>
  <c r="CJ83" i="26"/>
  <c r="CI83" i="26"/>
  <c r="CL83" i="26" s="1"/>
  <c r="F83" i="26" a="1"/>
  <c r="F83" i="26"/>
  <c r="CM82" i="26"/>
  <c r="CL82" i="26"/>
  <c r="CK82" i="26"/>
  <c r="CJ82" i="26"/>
  <c r="CI82" i="26"/>
  <c r="F82" i="26" a="1"/>
  <c r="F82" i="26" s="1"/>
  <c r="CM81" i="26"/>
  <c r="CK81" i="26"/>
  <c r="CJ81" i="26"/>
  <c r="CI81" i="26"/>
  <c r="CL81" i="26" s="1"/>
  <c r="F81" i="26" a="1"/>
  <c r="F81" i="26"/>
  <c r="CM80" i="26"/>
  <c r="CK80" i="26"/>
  <c r="CJ80" i="26"/>
  <c r="CL80" i="26" s="1"/>
  <c r="CI80" i="26"/>
  <c r="F80" i="26" a="1"/>
  <c r="F80" i="26" s="1"/>
  <c r="CM79" i="26"/>
  <c r="CK79" i="26"/>
  <c r="CJ79" i="26"/>
  <c r="CI79" i="26"/>
  <c r="CL79" i="26" s="1"/>
  <c r="F79" i="26" a="1"/>
  <c r="F79" i="26" s="1"/>
  <c r="CM78" i="26"/>
  <c r="CK78" i="26"/>
  <c r="CJ78" i="26"/>
  <c r="CL78" i="26" s="1"/>
  <c r="CI78" i="26"/>
  <c r="F78" i="26" a="1"/>
  <c r="F78" i="26" s="1"/>
  <c r="CM77" i="26"/>
  <c r="CK77" i="26"/>
  <c r="CJ77" i="26"/>
  <c r="CI77" i="26"/>
  <c r="CL77" i="26" s="1"/>
  <c r="F77" i="26" a="1"/>
  <c r="F77" i="26"/>
  <c r="CM76" i="26"/>
  <c r="CL76" i="26"/>
  <c r="CK76" i="26"/>
  <c r="CJ76" i="26"/>
  <c r="CI76" i="26"/>
  <c r="F76" i="26" a="1"/>
  <c r="F76" i="26" s="1"/>
  <c r="CM75" i="26"/>
  <c r="CK75" i="26"/>
  <c r="CJ75" i="26"/>
  <c r="CI75" i="26"/>
  <c r="CL75" i="26" s="1"/>
  <c r="F75" i="26" a="1"/>
  <c r="F75" i="26"/>
  <c r="CM74" i="26"/>
  <c r="CL74" i="26"/>
  <c r="CK74" i="26"/>
  <c r="CJ74" i="26"/>
  <c r="CI74" i="26"/>
  <c r="F74" i="26" a="1"/>
  <c r="F74" i="26" s="1"/>
  <c r="CM73" i="26"/>
  <c r="CK73" i="26"/>
  <c r="CJ73" i="26"/>
  <c r="CI73" i="26"/>
  <c r="CL73" i="26" s="1"/>
  <c r="F73" i="26" a="1"/>
  <c r="F73" i="26"/>
  <c r="CM72" i="26"/>
  <c r="CK72" i="26"/>
  <c r="CJ72" i="26"/>
  <c r="CL72" i="26" s="1"/>
  <c r="CI72" i="26"/>
  <c r="F72" i="26" a="1"/>
  <c r="F72" i="26" s="1"/>
  <c r="CM71" i="26"/>
  <c r="CK71" i="26"/>
  <c r="CJ71" i="26"/>
  <c r="CI71" i="26"/>
  <c r="CL71" i="26" s="1"/>
  <c r="CM70" i="26"/>
  <c r="CL70" i="26"/>
  <c r="CK70" i="26"/>
  <c r="CJ70" i="26"/>
  <c r="CI70" i="26"/>
  <c r="F70" i="26" a="1"/>
  <c r="F70" i="26" s="1"/>
  <c r="CM69" i="26"/>
  <c r="CK69" i="26"/>
  <c r="CJ69" i="26"/>
  <c r="CI69" i="26"/>
  <c r="CL69" i="26" s="1"/>
  <c r="CM68" i="26"/>
  <c r="CK68" i="26"/>
  <c r="CJ68" i="26"/>
  <c r="CL68" i="26" s="1"/>
  <c r="CI68" i="26"/>
  <c r="F68" i="26" a="1"/>
  <c r="F68" i="26" s="1"/>
  <c r="CM67" i="26"/>
  <c r="CK67" i="26"/>
  <c r="CJ67" i="26"/>
  <c r="CI67" i="26"/>
  <c r="CL67" i="26" s="1"/>
  <c r="CM66" i="26"/>
  <c r="CK66" i="26"/>
  <c r="CJ66" i="26"/>
  <c r="CL66" i="26" s="1"/>
  <c r="CI66" i="26"/>
  <c r="F66" i="26" a="1"/>
  <c r="F66" i="26" s="1"/>
  <c r="CM65" i="26"/>
  <c r="CK65" i="26"/>
  <c r="CJ65" i="26"/>
  <c r="CI65" i="26"/>
  <c r="CL65" i="26" s="1"/>
  <c r="F65" i="26" a="1"/>
  <c r="F65" i="26" s="1"/>
  <c r="CM64" i="26"/>
  <c r="CL64" i="26"/>
  <c r="CK64" i="26"/>
  <c r="CJ64" i="26"/>
  <c r="CI64" i="26"/>
  <c r="CM63" i="26"/>
  <c r="CK63" i="26"/>
  <c r="CJ63" i="26"/>
  <c r="CI63" i="26"/>
  <c r="CL63" i="26" s="1"/>
  <c r="F63" i="26" a="1"/>
  <c r="F63" i="26"/>
  <c r="CM62" i="26"/>
  <c r="CL62" i="26"/>
  <c r="CK62" i="26"/>
  <c r="CJ62" i="26"/>
  <c r="CI62" i="26"/>
  <c r="F62" i="26" a="1"/>
  <c r="F62" i="26" s="1"/>
  <c r="CM61" i="26"/>
  <c r="CK61" i="26"/>
  <c r="CJ61" i="26"/>
  <c r="CI61" i="26"/>
  <c r="CL61" i="26" s="1"/>
  <c r="F61" i="26" a="1"/>
  <c r="F61" i="26"/>
  <c r="CM60" i="26"/>
  <c r="CK60" i="26"/>
  <c r="CJ60" i="26"/>
  <c r="CL60" i="26" s="1"/>
  <c r="CI60" i="26"/>
  <c r="F60" i="26" a="1"/>
  <c r="F60" i="26" s="1"/>
  <c r="CM59" i="26"/>
  <c r="CK59" i="26"/>
  <c r="CJ59" i="26"/>
  <c r="CI59" i="26"/>
  <c r="CL59" i="26" s="1"/>
  <c r="CM58" i="26"/>
  <c r="CL58" i="26"/>
  <c r="CK58" i="26"/>
  <c r="CJ58" i="26"/>
  <c r="CI58" i="26"/>
  <c r="F58" i="26" a="1"/>
  <c r="F58" i="26" s="1"/>
  <c r="CM57" i="26"/>
  <c r="CK57" i="26"/>
  <c r="CL57" i="26" s="1"/>
  <c r="CJ57" i="26"/>
  <c r="CI57" i="26"/>
  <c r="F57" i="26" a="1"/>
  <c r="F57" i="26"/>
  <c r="CM56" i="26"/>
  <c r="CL56" i="26"/>
  <c r="CK56" i="26"/>
  <c r="CJ56" i="26"/>
  <c r="CI56" i="26"/>
  <c r="F56" i="26" a="1"/>
  <c r="F56" i="26" s="1"/>
  <c r="CM55" i="26"/>
  <c r="CK55" i="26"/>
  <c r="CJ55" i="26"/>
  <c r="CI55" i="26"/>
  <c r="CL55" i="26" s="1"/>
  <c r="F55" i="26" a="1"/>
  <c r="F55" i="26"/>
  <c r="CM54" i="26"/>
  <c r="CK54" i="26"/>
  <c r="CJ54" i="26"/>
  <c r="CL54" i="26" s="1"/>
  <c r="CI54" i="26"/>
  <c r="F54" i="26" a="1"/>
  <c r="F54" i="26" s="1"/>
  <c r="CM53" i="26"/>
  <c r="CK53" i="26"/>
  <c r="CJ53" i="26"/>
  <c r="CI53" i="26"/>
  <c r="CL53" i="26" s="1"/>
  <c r="F53" i="26" a="1"/>
  <c r="F53" i="26"/>
  <c r="CM52" i="26"/>
  <c r="CL52" i="26"/>
  <c r="CK52" i="26"/>
  <c r="CJ52" i="26"/>
  <c r="CI52" i="26"/>
  <c r="F52" i="26" a="1"/>
  <c r="F52" i="26" s="1"/>
  <c r="CM51" i="26"/>
  <c r="CK51" i="26"/>
  <c r="CJ51" i="26"/>
  <c r="CI51" i="26"/>
  <c r="CL51" i="26" s="1"/>
  <c r="CM50" i="26"/>
  <c r="CL50" i="26"/>
  <c r="CK50" i="26"/>
  <c r="CJ50" i="26"/>
  <c r="CI50" i="26"/>
  <c r="F50" i="26" a="1"/>
  <c r="F50" i="26" s="1"/>
  <c r="CM49" i="26"/>
  <c r="CK49" i="26"/>
  <c r="CJ49" i="26"/>
  <c r="CI49" i="26"/>
  <c r="CL49" i="26" s="1"/>
  <c r="F49" i="26" a="1"/>
  <c r="F49" i="26" s="1"/>
  <c r="CM48" i="26"/>
  <c r="CK48" i="26"/>
  <c r="CJ48" i="26"/>
  <c r="CL48" i="26" s="1"/>
  <c r="CI48" i="26"/>
  <c r="F48" i="26" a="1"/>
  <c r="F48" i="26" s="1"/>
  <c r="CM47" i="26"/>
  <c r="CK47" i="26"/>
  <c r="CJ47" i="26"/>
  <c r="CI47" i="26"/>
  <c r="CL47" i="26" s="1"/>
  <c r="F47" i="26" a="1"/>
  <c r="F47" i="26" s="1"/>
  <c r="CM46" i="26"/>
  <c r="CL46" i="26"/>
  <c r="CK46" i="26"/>
  <c r="CJ46" i="26"/>
  <c r="CI46" i="26"/>
  <c r="CM45" i="26"/>
  <c r="CK45" i="26"/>
  <c r="CL45" i="26" s="1"/>
  <c r="CJ45" i="26"/>
  <c r="CI45" i="26"/>
  <c r="CM44" i="26"/>
  <c r="CL44" i="26"/>
  <c r="CK44" i="26"/>
  <c r="CJ44" i="26"/>
  <c r="CI44" i="26"/>
  <c r="CM43" i="26"/>
  <c r="CK43" i="26"/>
  <c r="CJ43" i="26"/>
  <c r="CI43" i="26"/>
  <c r="CL43" i="26" s="1"/>
  <c r="CM42" i="26"/>
  <c r="CK42" i="26"/>
  <c r="CJ42" i="26"/>
  <c r="CL42" i="26" s="1"/>
  <c r="CI42" i="26"/>
  <c r="CM41" i="26"/>
  <c r="CK41" i="26"/>
  <c r="CJ41" i="26"/>
  <c r="CI41" i="26"/>
  <c r="CL41" i="26" s="1"/>
  <c r="CM40" i="26"/>
  <c r="CL40" i="26"/>
  <c r="CK40" i="26"/>
  <c r="CJ40" i="26"/>
  <c r="CI40" i="26"/>
  <c r="CM39" i="26"/>
  <c r="CK39" i="26"/>
  <c r="CJ39" i="26"/>
  <c r="CI39" i="26"/>
  <c r="CL39" i="26" s="1"/>
  <c r="CM38" i="26"/>
  <c r="CL38" i="26"/>
  <c r="CK38" i="26"/>
  <c r="CJ38" i="26"/>
  <c r="CI38" i="26"/>
  <c r="CM37" i="26"/>
  <c r="CK37" i="26"/>
  <c r="CJ37" i="26"/>
  <c r="CI37" i="26"/>
  <c r="CL37" i="26" s="1"/>
  <c r="CM36" i="26"/>
  <c r="CK36" i="26"/>
  <c r="CJ36" i="26"/>
  <c r="CL36" i="26" s="1"/>
  <c r="CI36" i="26"/>
  <c r="CM35" i="26"/>
  <c r="CK35" i="26"/>
  <c r="CJ35" i="26"/>
  <c r="CI35" i="26"/>
  <c r="CL35" i="26" s="1"/>
  <c r="CM34" i="26"/>
  <c r="CL34" i="26"/>
  <c r="CK34" i="26"/>
  <c r="CJ34" i="26"/>
  <c r="CI34" i="26"/>
  <c r="F34" i="26" a="1"/>
  <c r="F34" i="26" s="1"/>
  <c r="CM33" i="26"/>
  <c r="CK33" i="26"/>
  <c r="CL33" i="26" s="1"/>
  <c r="CJ33" i="26"/>
  <c r="CI33" i="26"/>
  <c r="F33" i="26" a="1"/>
  <c r="F33" i="26" s="1"/>
  <c r="CM32" i="26"/>
  <c r="CL32" i="26"/>
  <c r="CK32" i="26"/>
  <c r="CJ32" i="26"/>
  <c r="CI32" i="26"/>
  <c r="F32" i="26" a="1"/>
  <c r="F32" i="26" s="1"/>
  <c r="CM31" i="26"/>
  <c r="CK31" i="26"/>
  <c r="CJ31" i="26"/>
  <c r="CI31" i="26"/>
  <c r="CL31" i="26" s="1"/>
  <c r="F31" i="26" a="1"/>
  <c r="F31" i="26" s="1"/>
  <c r="CM30" i="26"/>
  <c r="CK30" i="26"/>
  <c r="CJ30" i="26"/>
  <c r="CL30" i="26" s="1"/>
  <c r="CI30" i="26"/>
  <c r="CM29" i="26"/>
  <c r="CK29" i="26"/>
  <c r="CJ29" i="26"/>
  <c r="CI29" i="26"/>
  <c r="CL29" i="26" s="1"/>
  <c r="CM28" i="26"/>
  <c r="CL28" i="26"/>
  <c r="CK28" i="26"/>
  <c r="CJ28" i="26"/>
  <c r="CI28" i="26"/>
  <c r="CM27" i="26"/>
  <c r="CK27" i="26"/>
  <c r="CJ27" i="26"/>
  <c r="CI27" i="26"/>
  <c r="CL27" i="26" s="1"/>
  <c r="CM26" i="26"/>
  <c r="CL26" i="26"/>
  <c r="CK26" i="26"/>
  <c r="CJ26" i="26"/>
  <c r="CI26" i="26"/>
  <c r="CM25" i="26"/>
  <c r="CK25" i="26"/>
  <c r="CJ25" i="26"/>
  <c r="CI25" i="26"/>
  <c r="CL25" i="26" s="1"/>
  <c r="CM24" i="26"/>
  <c r="CK24" i="26"/>
  <c r="CJ24" i="26"/>
  <c r="CL24" i="26" s="1"/>
  <c r="CI24" i="26"/>
  <c r="CM23" i="26"/>
  <c r="CK23" i="26"/>
  <c r="CJ23" i="26"/>
  <c r="CI23" i="26"/>
  <c r="CL23" i="26" s="1"/>
  <c r="CM22" i="26"/>
  <c r="CL22" i="26"/>
  <c r="CK22" i="26"/>
  <c r="CJ22" i="26"/>
  <c r="CI22" i="26"/>
  <c r="CM21" i="26"/>
  <c r="CK21" i="26"/>
  <c r="CL21" i="26" s="1"/>
  <c r="CJ21" i="26"/>
  <c r="CI21" i="26"/>
  <c r="F21" i="26" a="1"/>
  <c r="F21" i="26" s="1"/>
  <c r="CM20" i="26"/>
  <c r="CL20" i="26"/>
  <c r="CK20" i="26"/>
  <c r="CJ20" i="26"/>
  <c r="CI20" i="26"/>
  <c r="CM19" i="26"/>
  <c r="CK19" i="26"/>
  <c r="CJ19" i="26"/>
  <c r="CI19" i="26"/>
  <c r="CL19" i="26" s="1"/>
  <c r="CM18" i="26"/>
  <c r="CK18" i="26"/>
  <c r="CJ18" i="26"/>
  <c r="CL18" i="26" s="1"/>
  <c r="CI18" i="26"/>
  <c r="CM17" i="26"/>
  <c r="CK17" i="26"/>
  <c r="CJ17" i="26"/>
  <c r="CI17" i="26"/>
  <c r="CL17" i="26" s="1"/>
  <c r="CM16" i="26"/>
  <c r="CL16" i="26"/>
  <c r="CK16" i="26"/>
  <c r="CJ16" i="26"/>
  <c r="CI16" i="26"/>
  <c r="F16" i="26" a="1"/>
  <c r="F16" i="26" s="1"/>
  <c r="CM15" i="26"/>
  <c r="CK15" i="26"/>
  <c r="CJ15" i="26"/>
  <c r="CI15" i="26"/>
  <c r="CL15" i="26" s="1"/>
  <c r="CM14" i="26"/>
  <c r="CL14" i="26"/>
  <c r="CK14" i="26"/>
  <c r="CJ14" i="26"/>
  <c r="CI14" i="26"/>
  <c r="CM13" i="26"/>
  <c r="CK13" i="26"/>
  <c r="CJ13" i="26"/>
  <c r="CI13" i="26"/>
  <c r="CL13" i="26" s="1"/>
  <c r="F13" i="26" a="1"/>
  <c r="F13" i="26"/>
  <c r="CM12" i="26"/>
  <c r="CK12" i="26"/>
  <c r="CJ12" i="26"/>
  <c r="CL12" i="26" s="1"/>
  <c r="CI12" i="26"/>
  <c r="F12" i="26" a="1"/>
  <c r="F12" i="26" s="1"/>
  <c r="CM11" i="26"/>
  <c r="CK11" i="26"/>
  <c r="CJ11" i="26"/>
  <c r="CI11" i="26"/>
  <c r="CL11" i="26" s="1"/>
  <c r="F11" i="26" a="1"/>
  <c r="F11" i="26" s="1"/>
  <c r="CM10" i="26"/>
  <c r="CL10" i="26"/>
  <c r="CK10" i="26"/>
  <c r="CJ10" i="26"/>
  <c r="CI10" i="26"/>
  <c r="CM9" i="26"/>
  <c r="CK9" i="26"/>
  <c r="CL9" i="26" s="1"/>
  <c r="CJ9" i="26"/>
  <c r="CI9" i="26"/>
  <c r="CM8" i="26"/>
  <c r="CL8" i="26"/>
  <c r="CK8" i="26"/>
  <c r="CJ8" i="26"/>
  <c r="CI8" i="26"/>
  <c r="F8" i="26" a="1"/>
  <c r="F8" i="26" s="1"/>
  <c r="CM7" i="26"/>
  <c r="CK7" i="26"/>
  <c r="CJ7" i="26"/>
  <c r="CI7" i="26"/>
  <c r="CL7" i="26" s="1"/>
  <c r="F7" i="26" a="1"/>
  <c r="F7" i="26"/>
  <c r="CM6" i="26"/>
  <c r="CK6" i="26"/>
  <c r="CJ6" i="26"/>
  <c r="CL6" i="26" s="1"/>
  <c r="CI6" i="26"/>
  <c r="CM5" i="26"/>
  <c r="CK5" i="26"/>
  <c r="CJ5" i="26"/>
  <c r="CI5" i="26"/>
  <c r="CL5" i="26" s="1"/>
  <c r="CM4" i="26"/>
  <c r="CL4" i="26"/>
  <c r="CK4" i="26"/>
  <c r="CJ4" i="26"/>
  <c r="CI4" i="26"/>
  <c r="CM3" i="26"/>
  <c r="CK3" i="26"/>
  <c r="CJ3" i="26"/>
  <c r="CI3" i="26"/>
  <c r="CL3" i="26" s="1"/>
  <c r="F3" i="26" a="1"/>
  <c r="F3" i="26" s="1"/>
  <c r="CM2" i="26"/>
  <c r="CL2" i="26"/>
  <c r="CK2" i="26"/>
  <c r="CJ2" i="26"/>
  <c r="CI2" i="26"/>
  <c r="F2" i="26" a="1"/>
  <c r="F2" i="26" s="1"/>
  <c r="CI42" i="25"/>
  <c r="CG42" i="25"/>
  <c r="CF42" i="25"/>
  <c r="CE42" i="25"/>
  <c r="CH42" i="25" s="1"/>
  <c r="H39" i="25"/>
  <c r="G39" i="25"/>
  <c r="CI36" i="25"/>
  <c r="CG36" i="25"/>
  <c r="CF36" i="25"/>
  <c r="CE36" i="25"/>
  <c r="CH36" i="25" s="1"/>
  <c r="CI35" i="25"/>
  <c r="CH35" i="25"/>
  <c r="CG35" i="25"/>
  <c r="CF35" i="25"/>
  <c r="CE35" i="25"/>
  <c r="B34" i="25"/>
  <c r="CI33" i="25"/>
  <c r="CG33" i="25"/>
  <c r="CF33" i="25"/>
  <c r="CH33" i="25" s="1"/>
  <c r="CE33" i="25"/>
  <c r="CI32" i="25"/>
  <c r="CG32" i="25"/>
  <c r="CF32" i="25"/>
  <c r="CE32" i="25"/>
  <c r="CI31" i="25"/>
  <c r="CH31" i="25"/>
  <c r="CG31" i="25"/>
  <c r="CF31" i="25"/>
  <c r="CE31" i="25"/>
  <c r="CI30" i="25"/>
  <c r="CG30" i="25"/>
  <c r="CF30" i="25"/>
  <c r="CE30" i="25"/>
  <c r="CH30" i="25" s="1"/>
  <c r="CI28" i="25"/>
  <c r="CH28" i="25"/>
  <c r="CG28" i="25"/>
  <c r="CF28" i="25"/>
  <c r="CE28" i="25"/>
  <c r="CJ25" i="25"/>
  <c r="CG25" i="25"/>
  <c r="CF25" i="25"/>
  <c r="CE25" i="25"/>
  <c r="CH25" i="25" s="1"/>
  <c r="CO23" i="25"/>
  <c r="CM23" i="25"/>
  <c r="CL23" i="25"/>
  <c r="CN23" i="25" s="1"/>
  <c r="CK23" i="25"/>
  <c r="CO22" i="25"/>
  <c r="CM22" i="25"/>
  <c r="CL22" i="25"/>
  <c r="CK22" i="25"/>
  <c r="CN22" i="25" s="1"/>
  <c r="CO21" i="25"/>
  <c r="CM21" i="25"/>
  <c r="CL21" i="25"/>
  <c r="CN21" i="25" s="1"/>
  <c r="CK21" i="25"/>
  <c r="B19" i="25"/>
  <c r="CO18" i="25"/>
  <c r="CN18" i="25"/>
  <c r="CM18" i="25"/>
  <c r="CL18" i="25"/>
  <c r="CK18" i="25"/>
  <c r="CO17" i="25"/>
  <c r="CM17" i="25"/>
  <c r="CL17" i="25"/>
  <c r="CK17" i="25"/>
  <c r="CN17" i="25" s="1"/>
  <c r="CO16" i="25"/>
  <c r="CM16" i="25"/>
  <c r="CL16" i="25"/>
  <c r="CN16" i="25" s="1"/>
  <c r="CK16" i="25"/>
  <c r="CO15" i="25"/>
  <c r="CM15" i="25"/>
  <c r="CL15" i="25"/>
  <c r="CK15" i="25"/>
  <c r="B14" i="25"/>
  <c r="CO13" i="25"/>
  <c r="CM13" i="25"/>
  <c r="CL13" i="25"/>
  <c r="CK13" i="25"/>
  <c r="CN13" i="25" s="1"/>
  <c r="CO12" i="25"/>
  <c r="CN12" i="25"/>
  <c r="CM12" i="25"/>
  <c r="CL12" i="25"/>
  <c r="CK12" i="25"/>
  <c r="CO11" i="25"/>
  <c r="CM11" i="25"/>
  <c r="CL11" i="25"/>
  <c r="CK11" i="25"/>
  <c r="CN11" i="25" s="1"/>
  <c r="CO10" i="25"/>
  <c r="CM10" i="25"/>
  <c r="CL10" i="25"/>
  <c r="CN10" i="25" s="1"/>
  <c r="CK10" i="25"/>
  <c r="CO9" i="25"/>
  <c r="CM9" i="25"/>
  <c r="CL9" i="25"/>
  <c r="CK9" i="25"/>
  <c r="CO8" i="25"/>
  <c r="CM8" i="25"/>
  <c r="CL8" i="25"/>
  <c r="CN8" i="25" s="1"/>
  <c r="CK8" i="25"/>
  <c r="B6" i="25"/>
  <c r="CO5" i="25"/>
  <c r="CN5" i="25"/>
  <c r="CM5" i="25"/>
  <c r="CL5" i="25"/>
  <c r="CK5" i="25"/>
  <c r="CO4" i="25"/>
  <c r="CM4" i="25"/>
  <c r="CL4" i="25"/>
  <c r="CK4" i="25"/>
  <c r="CN4" i="25" s="1"/>
  <c r="CO3" i="25"/>
  <c r="CM3" i="25"/>
  <c r="CL3" i="25"/>
  <c r="CN3" i="25" s="1"/>
  <c r="CK3" i="25"/>
  <c r="CO2" i="25"/>
  <c r="CM2" i="25"/>
  <c r="CL2" i="25"/>
  <c r="CK2" i="25"/>
  <c r="CN2" i="25" s="1"/>
  <c r="B255" i="24"/>
  <c r="CJ253" i="24"/>
  <c r="CG253" i="24"/>
  <c r="CF253" i="24"/>
  <c r="CE253" i="24"/>
  <c r="CH253" i="24" s="1"/>
  <c r="CJ252" i="24"/>
  <c r="CG252" i="24"/>
  <c r="CF252" i="24"/>
  <c r="CH252" i="24" s="1"/>
  <c r="CE252" i="24"/>
  <c r="CJ251" i="24"/>
  <c r="CG251" i="24"/>
  <c r="CF251" i="24"/>
  <c r="CE251" i="24"/>
  <c r="CI234" i="24"/>
  <c r="CH234" i="24"/>
  <c r="CG234" i="24"/>
  <c r="CF234" i="24"/>
  <c r="CE234" i="24"/>
  <c r="CI233" i="24"/>
  <c r="CG233" i="24"/>
  <c r="CF233" i="24"/>
  <c r="CE233" i="24"/>
  <c r="CI232" i="24"/>
  <c r="CG232" i="24"/>
  <c r="CF232" i="24"/>
  <c r="CE232" i="24"/>
  <c r="CH232" i="24" s="1"/>
  <c r="CI231" i="24"/>
  <c r="CG231" i="24"/>
  <c r="CF231" i="24"/>
  <c r="CE231" i="24"/>
  <c r="CI230" i="24"/>
  <c r="CG230" i="24"/>
  <c r="CF230" i="24"/>
  <c r="CH230" i="24" s="1"/>
  <c r="CE230" i="24"/>
  <c r="CI229" i="24"/>
  <c r="CH229" i="24"/>
  <c r="CG229" i="24"/>
  <c r="CF229" i="24"/>
  <c r="CE229" i="24"/>
  <c r="CI228" i="24"/>
  <c r="CG228" i="24"/>
  <c r="CF228" i="24"/>
  <c r="CH228" i="24" s="1"/>
  <c r="CE228" i="24"/>
  <c r="CI227" i="24"/>
  <c r="CG227" i="24"/>
  <c r="CF227" i="24"/>
  <c r="CE227" i="24"/>
  <c r="CH227" i="24" s="1"/>
  <c r="CI226" i="24"/>
  <c r="CG226" i="24"/>
  <c r="CF226" i="24"/>
  <c r="CE226" i="24"/>
  <c r="CH226" i="24" s="1"/>
  <c r="CI225" i="24"/>
  <c r="CG225" i="24"/>
  <c r="CF225" i="24"/>
  <c r="CE225" i="24"/>
  <c r="CI224" i="24"/>
  <c r="CG224" i="24"/>
  <c r="CH224" i="24" s="1"/>
  <c r="CF224" i="24"/>
  <c r="CE224" i="24"/>
  <c r="CI223" i="24"/>
  <c r="CG223" i="24"/>
  <c r="CF223" i="24"/>
  <c r="CE223" i="24"/>
  <c r="CH223" i="24" s="1"/>
  <c r="CI222" i="24"/>
  <c r="CH222" i="24"/>
  <c r="CG222" i="24"/>
  <c r="CF222" i="24"/>
  <c r="CE222" i="24"/>
  <c r="CI221" i="24"/>
  <c r="CG221" i="24"/>
  <c r="CF221" i="24"/>
  <c r="CE221" i="24"/>
  <c r="CH221" i="24" s="1"/>
  <c r="CI220" i="24"/>
  <c r="CG220" i="24"/>
  <c r="CF220" i="24"/>
  <c r="CE220" i="24"/>
  <c r="CH220" i="24" s="1"/>
  <c r="CI219" i="24"/>
  <c r="CG219" i="24"/>
  <c r="CF219" i="24"/>
  <c r="CE219" i="24"/>
  <c r="CH219" i="24" s="1"/>
  <c r="CI218" i="24"/>
  <c r="CH218" i="24"/>
  <c r="CG218" i="24"/>
  <c r="CF218" i="24"/>
  <c r="CE218" i="24"/>
  <c r="CI217" i="24"/>
  <c r="CH217" i="24"/>
  <c r="CG217" i="24"/>
  <c r="CF217" i="24"/>
  <c r="CE217" i="24"/>
  <c r="CI216" i="24"/>
  <c r="CG216" i="24"/>
  <c r="CF216" i="24"/>
  <c r="CE216" i="24"/>
  <c r="CH216" i="24" s="1"/>
  <c r="CI215" i="24"/>
  <c r="CG215" i="24"/>
  <c r="CF215" i="24"/>
  <c r="CE215" i="24"/>
  <c r="CH215" i="24" s="1"/>
  <c r="B201" i="24"/>
  <c r="CJ200" i="24"/>
  <c r="CG200" i="24"/>
  <c r="CF200" i="24"/>
  <c r="CH200" i="24" s="1"/>
  <c r="CE200" i="24"/>
  <c r="CI195" i="24"/>
  <c r="CG195" i="24"/>
  <c r="CF195" i="24"/>
  <c r="CE195" i="24"/>
  <c r="CH195" i="24" s="1"/>
  <c r="CI194" i="24"/>
  <c r="CH194" i="24"/>
  <c r="CG194" i="24"/>
  <c r="CF194" i="24"/>
  <c r="CE194" i="24"/>
  <c r="CI193" i="24"/>
  <c r="CG193" i="24"/>
  <c r="CF193" i="24"/>
  <c r="CH193" i="24" s="1"/>
  <c r="CE193" i="24"/>
  <c r="CI192" i="24"/>
  <c r="CG192" i="24"/>
  <c r="CF192" i="24"/>
  <c r="CH192" i="24" s="1"/>
  <c r="CE192" i="24"/>
  <c r="CI191" i="24"/>
  <c r="CG191" i="24"/>
  <c r="CF191" i="24"/>
  <c r="CE191" i="24"/>
  <c r="CH191" i="24" s="1"/>
  <c r="CI185" i="24"/>
  <c r="CH185" i="24"/>
  <c r="CG185" i="24"/>
  <c r="CF185" i="24"/>
  <c r="CE185" i="24"/>
  <c r="CI184" i="24"/>
  <c r="CG184" i="24"/>
  <c r="CF184" i="24"/>
  <c r="CE184" i="24"/>
  <c r="CH184" i="24" s="1"/>
  <c r="B183" i="24"/>
  <c r="CI182" i="24"/>
  <c r="CG182" i="24"/>
  <c r="CF182" i="24"/>
  <c r="CE182" i="24"/>
  <c r="CI181" i="24"/>
  <c r="CG181" i="24"/>
  <c r="CF181" i="24"/>
  <c r="CE181" i="24"/>
  <c r="CH181" i="24" s="1"/>
  <c r="CI180" i="24"/>
  <c r="CG180" i="24"/>
  <c r="CF180" i="24"/>
  <c r="CH180" i="24" s="1"/>
  <c r="CE180" i="24"/>
  <c r="CI179" i="24"/>
  <c r="CG179" i="24"/>
  <c r="CF179" i="24"/>
  <c r="CH179" i="24" s="1"/>
  <c r="CE179" i="24"/>
  <c r="CI178" i="24"/>
  <c r="CG178" i="24"/>
  <c r="CF178" i="24"/>
  <c r="CH178" i="24" s="1"/>
  <c r="CE178" i="24"/>
  <c r="CI177" i="24"/>
  <c r="CH177" i="24"/>
  <c r="CG177" i="24"/>
  <c r="CF177" i="24"/>
  <c r="CE177" i="24"/>
  <c r="CI176" i="24"/>
  <c r="CH176" i="24"/>
  <c r="CG176" i="24"/>
  <c r="CF176" i="24"/>
  <c r="CE176" i="24"/>
  <c r="CI175" i="24"/>
  <c r="CG175" i="24"/>
  <c r="CF175" i="24"/>
  <c r="CE175" i="24"/>
  <c r="CH175" i="24" s="1"/>
  <c r="CI174" i="24"/>
  <c r="CG174" i="24"/>
  <c r="CF174" i="24"/>
  <c r="CE174" i="24"/>
  <c r="CH174" i="24" s="1"/>
  <c r="CI173" i="24"/>
  <c r="CG173" i="24"/>
  <c r="CF173" i="24"/>
  <c r="CE173" i="24"/>
  <c r="CH173" i="24" s="1"/>
  <c r="CI172" i="24"/>
  <c r="CG172" i="24"/>
  <c r="CF172" i="24"/>
  <c r="CE172" i="24"/>
  <c r="CH172" i="24" s="1"/>
  <c r="CI171" i="24"/>
  <c r="CG171" i="24"/>
  <c r="CF171" i="24"/>
  <c r="CE171" i="24"/>
  <c r="CH171" i="24" s="1"/>
  <c r="CI170" i="24"/>
  <c r="CG170" i="24"/>
  <c r="CF170" i="24"/>
  <c r="CE170" i="24"/>
  <c r="CH170" i="24" s="1"/>
  <c r="CI169" i="24"/>
  <c r="CG169" i="24"/>
  <c r="CF169" i="24"/>
  <c r="CH169" i="24" s="1"/>
  <c r="CE169" i="24"/>
  <c r="CI168" i="24"/>
  <c r="CG168" i="24"/>
  <c r="CF168" i="24"/>
  <c r="CH168" i="24" s="1"/>
  <c r="CE168" i="24"/>
  <c r="CI167" i="24"/>
  <c r="CG167" i="24"/>
  <c r="CH167" i="24" s="1"/>
  <c r="CF167" i="24"/>
  <c r="CE167" i="24"/>
  <c r="CI166" i="24"/>
  <c r="CH166" i="24"/>
  <c r="CG166" i="24"/>
  <c r="CF166" i="24"/>
  <c r="CE166" i="24"/>
  <c r="CI165" i="24"/>
  <c r="CG165" i="24"/>
  <c r="CF165" i="24"/>
  <c r="CE165" i="24"/>
  <c r="CH165" i="24" s="1"/>
  <c r="B163" i="24"/>
  <c r="CI159" i="24"/>
  <c r="CG159" i="24"/>
  <c r="CF159" i="24"/>
  <c r="CE159" i="24"/>
  <c r="CH159" i="24" s="1"/>
  <c r="CI158" i="24"/>
  <c r="CG158" i="24"/>
  <c r="CF158" i="24"/>
  <c r="CE158" i="24"/>
  <c r="CH158" i="24" s="1"/>
  <c r="CI157" i="24"/>
  <c r="CH157" i="24"/>
  <c r="CG157" i="24"/>
  <c r="CF157" i="24"/>
  <c r="CE157" i="24"/>
  <c r="CI156" i="24"/>
  <c r="CG156" i="24"/>
  <c r="CF156" i="24"/>
  <c r="CE156" i="24"/>
  <c r="CI155" i="24"/>
  <c r="CG155" i="24"/>
  <c r="CF155" i="24"/>
  <c r="CE155" i="24"/>
  <c r="CH155" i="24" s="1"/>
  <c r="CI154" i="24"/>
  <c r="CG154" i="24"/>
  <c r="CF154" i="24"/>
  <c r="CE154" i="24"/>
  <c r="CH154" i="24" s="1"/>
  <c r="CI153" i="24"/>
  <c r="CG153" i="24"/>
  <c r="CF153" i="24"/>
  <c r="CH153" i="24" s="1"/>
  <c r="CE153" i="24"/>
  <c r="CI152" i="24"/>
  <c r="CG152" i="24"/>
  <c r="CF152" i="24"/>
  <c r="CE152" i="24"/>
  <c r="CH152" i="24" s="1"/>
  <c r="CI151" i="24"/>
  <c r="CG151" i="24"/>
  <c r="CF151" i="24"/>
  <c r="CH151" i="24" s="1"/>
  <c r="CE151" i="24"/>
  <c r="CI150" i="24"/>
  <c r="CH150" i="24"/>
  <c r="CG150" i="24"/>
  <c r="CF150" i="24"/>
  <c r="CE150" i="24"/>
  <c r="CI149" i="24"/>
  <c r="CH149" i="24"/>
  <c r="CG149" i="24"/>
  <c r="CF149" i="24"/>
  <c r="CE149" i="24"/>
  <c r="CI148" i="24"/>
  <c r="CG148" i="24"/>
  <c r="CF148" i="24"/>
  <c r="CE148" i="24"/>
  <c r="CH148" i="24" s="1"/>
  <c r="CI147" i="24"/>
  <c r="CG147" i="24"/>
  <c r="CF147" i="24"/>
  <c r="CE147" i="24"/>
  <c r="CH147" i="24" s="1"/>
  <c r="CI146" i="24"/>
  <c r="CG146" i="24"/>
  <c r="CF146" i="24"/>
  <c r="CH146" i="24" s="1"/>
  <c r="CE146" i="24"/>
  <c r="CI145" i="24"/>
  <c r="CG145" i="24"/>
  <c r="CF145" i="24"/>
  <c r="CE145" i="24"/>
  <c r="CH145" i="24" s="1"/>
  <c r="CI144" i="24"/>
  <c r="CG144" i="24"/>
  <c r="CF144" i="24"/>
  <c r="CH144" i="24" s="1"/>
  <c r="CE144" i="24"/>
  <c r="CI143" i="24"/>
  <c r="CH143" i="24"/>
  <c r="CG143" i="24"/>
  <c r="CF143" i="24"/>
  <c r="CE143" i="24"/>
  <c r="CI142" i="24"/>
  <c r="CH142" i="24"/>
  <c r="CG142" i="24"/>
  <c r="CF142" i="24"/>
  <c r="CE142" i="24"/>
  <c r="B141" i="24"/>
  <c r="CI139" i="24"/>
  <c r="CG139" i="24"/>
  <c r="CF139" i="24"/>
  <c r="CH139" i="24" s="1"/>
  <c r="CE139" i="24"/>
  <c r="CI138" i="24"/>
  <c r="CH138" i="24"/>
  <c r="CG138" i="24"/>
  <c r="CF138" i="24"/>
  <c r="CE138" i="24"/>
  <c r="CI137" i="24"/>
  <c r="CH137" i="24"/>
  <c r="CG137" i="24"/>
  <c r="CF137" i="24"/>
  <c r="CE137" i="24"/>
  <c r="B136" i="24"/>
  <c r="CP135" i="24"/>
  <c r="CM135" i="24"/>
  <c r="CL135" i="24"/>
  <c r="CN135" i="24" s="1"/>
  <c r="CK135" i="24"/>
  <c r="CO134" i="24"/>
  <c r="CM134" i="24"/>
  <c r="CL134" i="24"/>
  <c r="CK134" i="24"/>
  <c r="CN134" i="24" s="1"/>
  <c r="CO133" i="24"/>
  <c r="CM133" i="24"/>
  <c r="CL133" i="24"/>
  <c r="CN133" i="24" s="1"/>
  <c r="CK133" i="24"/>
  <c r="B115" i="24"/>
  <c r="B104" i="24"/>
  <c r="F98" i="24" a="1"/>
  <c r="F98" i="24" s="1"/>
  <c r="F97" i="24" a="1"/>
  <c r="F97" i="24" s="1"/>
  <c r="F96" i="24" a="1"/>
  <c r="F96" i="24" s="1"/>
  <c r="F90" i="24" a="1"/>
  <c r="F90" i="24" s="1"/>
  <c r="F89" i="24" a="1"/>
  <c r="F89" i="24"/>
  <c r="F88" i="24" a="1"/>
  <c r="F88" i="24" s="1"/>
  <c r="B81" i="24"/>
  <c r="F77" i="24" a="1"/>
  <c r="F77" i="24"/>
  <c r="CO75" i="24"/>
  <c r="CM75" i="24"/>
  <c r="CL75" i="24"/>
  <c r="CN75" i="24" s="1"/>
  <c r="CK75" i="24"/>
  <c r="CO74" i="24"/>
  <c r="CM74" i="24"/>
  <c r="CL74" i="24"/>
  <c r="CK74" i="24"/>
  <c r="CN74" i="24" s="1"/>
  <c r="B73" i="24"/>
  <c r="CP72" i="24"/>
  <c r="CM72" i="24"/>
  <c r="CL72" i="24"/>
  <c r="CK72" i="24"/>
  <c r="CN72" i="24" s="1"/>
  <c r="CO26" i="24"/>
  <c r="CN26" i="24"/>
  <c r="CM26" i="24"/>
  <c r="CL26" i="24"/>
  <c r="CK26" i="24"/>
  <c r="CO25" i="24"/>
  <c r="CN25" i="24"/>
  <c r="CM25" i="24"/>
  <c r="CL25" i="24"/>
  <c r="CK25" i="24"/>
  <c r="F25" i="24" a="1"/>
  <c r="F25" i="24" s="1"/>
  <c r="B24" i="24"/>
  <c r="CP23" i="24"/>
  <c r="CM23" i="24"/>
  <c r="CL23" i="24"/>
  <c r="CK23" i="24"/>
  <c r="CO13" i="24"/>
  <c r="CM13" i="24"/>
  <c r="CL13" i="24"/>
  <c r="CK13" i="24"/>
  <c r="CN13" i="24" s="1"/>
  <c r="F13" i="24" a="1"/>
  <c r="F13" i="24"/>
  <c r="B12" i="24"/>
  <c r="F7" i="24" a="1"/>
  <c r="F7" i="24" s="1"/>
  <c r="F6" i="24" a="1"/>
  <c r="F6" i="24" s="1"/>
  <c r="CO4" i="24"/>
  <c r="CM4" i="24"/>
  <c r="CL4" i="24"/>
  <c r="CK4" i="24"/>
  <c r="CN4" i="24" s="1"/>
  <c r="CO3" i="24"/>
  <c r="CN3" i="24"/>
  <c r="CM3" i="24"/>
  <c r="CL3" i="24"/>
  <c r="CK3" i="24"/>
  <c r="CO2" i="24"/>
  <c r="CM2" i="24"/>
  <c r="CL2" i="24"/>
  <c r="CK2" i="24"/>
  <c r="F2" i="24" a="1"/>
  <c r="F2" i="24"/>
  <c r="F50" i="21" a="1"/>
  <c r="F50" i="21" s="1"/>
  <c r="F49" i="21" a="1"/>
  <c r="F49" i="21" s="1"/>
  <c r="F48" i="21" a="1"/>
  <c r="F48" i="21" s="1"/>
  <c r="F47" i="21" a="1"/>
  <c r="F47" i="21" s="1"/>
  <c r="F46" i="21" a="1"/>
  <c r="F46" i="21" s="1"/>
  <c r="F45" i="21" a="1"/>
  <c r="F45" i="21" s="1"/>
  <c r="F44" i="21" a="1"/>
  <c r="F44" i="21" s="1"/>
  <c r="F43" i="21" a="1"/>
  <c r="F43" i="21" s="1"/>
  <c r="F42" i="21" a="1"/>
  <c r="F42" i="21" s="1"/>
  <c r="F41" i="21" a="1"/>
  <c r="F41" i="21" s="1"/>
  <c r="F40" i="21" a="1"/>
  <c r="F40" i="21" s="1"/>
  <c r="F39" i="21" a="1"/>
  <c r="F39" i="21" s="1"/>
  <c r="F38" i="21" a="1"/>
  <c r="F38" i="21" s="1"/>
  <c r="F37" i="21" a="1"/>
  <c r="F37" i="21" s="1"/>
  <c r="F36" i="21" a="1"/>
  <c r="F36" i="21" s="1"/>
  <c r="F35" i="21" a="1"/>
  <c r="F35" i="21" s="1"/>
  <c r="F34" i="21" a="1"/>
  <c r="F34" i="21" s="1"/>
  <c r="F33" i="21" a="1"/>
  <c r="F33" i="21" s="1"/>
  <c r="F32" i="21" a="1"/>
  <c r="F32" i="21" s="1"/>
  <c r="F31" i="21" a="1"/>
  <c r="F31" i="21" s="1"/>
  <c r="F30" i="21" a="1"/>
  <c r="F30" i="21" s="1"/>
  <c r="F29" i="21" a="1"/>
  <c r="F29" i="21" s="1"/>
  <c r="F28" i="21" a="1"/>
  <c r="F28" i="21" s="1"/>
  <c r="F27" i="21" a="1"/>
  <c r="F27" i="21" s="1"/>
  <c r="F26" i="21" a="1"/>
  <c r="F26" i="21" s="1"/>
  <c r="F25" i="21" a="1"/>
  <c r="F25" i="21" s="1"/>
  <c r="F24" i="21" a="1"/>
  <c r="F24" i="21" s="1"/>
  <c r="F23" i="21" a="1"/>
  <c r="F23" i="21" s="1"/>
  <c r="F22" i="21" a="1"/>
  <c r="F22" i="21" s="1"/>
  <c r="F21" i="21" a="1"/>
  <c r="F21" i="21" s="1"/>
  <c r="F20" i="21" a="1"/>
  <c r="F20" i="21" s="1"/>
  <c r="F19" i="21" a="1"/>
  <c r="F19" i="21" s="1"/>
  <c r="F18" i="21" a="1"/>
  <c r="F18" i="21" s="1"/>
  <c r="F17" i="21" a="1"/>
  <c r="F17" i="21" s="1"/>
  <c r="F16" i="21" a="1"/>
  <c r="F16" i="21" s="1"/>
  <c r="F15" i="21" a="1"/>
  <c r="F15" i="21" s="1"/>
  <c r="F14" i="21" a="1"/>
  <c r="F14" i="21" s="1"/>
  <c r="F13" i="21" a="1"/>
  <c r="F13" i="21" s="1"/>
  <c r="F12" i="21" a="1"/>
  <c r="F12" i="21" s="1"/>
  <c r="F11" i="21" a="1"/>
  <c r="F11" i="21" s="1"/>
  <c r="F10" i="21" a="1"/>
  <c r="F10" i="21" s="1"/>
  <c r="F9" i="21" a="1"/>
  <c r="F9" i="21" s="1"/>
  <c r="F8" i="21" a="1"/>
  <c r="F8" i="21" s="1"/>
  <c r="F7" i="21" a="1"/>
  <c r="F7" i="21" s="1"/>
  <c r="F6" i="21" a="1"/>
  <c r="F6" i="21" s="1"/>
  <c r="F5" i="21" a="1"/>
  <c r="F5" i="21" s="1"/>
  <c r="F4" i="21" a="1"/>
  <c r="F4" i="21" s="1"/>
  <c r="F3" i="21" a="1"/>
  <c r="F3" i="21" s="1"/>
  <c r="F2" i="21" a="1"/>
  <c r="F2" i="21" s="1"/>
  <c r="BE196" i="19"/>
  <c r="BL195" i="19"/>
  <c r="BI195" i="19"/>
  <c r="BH195" i="19"/>
  <c r="BJ195" i="19" s="1"/>
  <c r="BG195" i="19"/>
  <c r="BL194" i="19"/>
  <c r="BI194" i="19"/>
  <c r="BJ194" i="19" s="1"/>
  <c r="BH194" i="19"/>
  <c r="BG194" i="19"/>
  <c r="BL193" i="19"/>
  <c r="BJ193" i="19"/>
  <c r="BI193" i="19"/>
  <c r="BH193" i="19"/>
  <c r="BG193" i="19"/>
  <c r="BL192" i="19"/>
  <c r="BI192" i="19"/>
  <c r="BH192" i="19"/>
  <c r="BG192" i="19"/>
  <c r="BJ192" i="19" s="1"/>
  <c r="BL191" i="19"/>
  <c r="BI191" i="19"/>
  <c r="BH191" i="19"/>
  <c r="BG191" i="19"/>
  <c r="BJ191" i="19" s="1"/>
  <c r="BL190" i="19"/>
  <c r="BI190" i="19"/>
  <c r="BH190" i="19"/>
  <c r="BG190" i="19"/>
  <c r="BJ190" i="19" s="1"/>
  <c r="BL189" i="19"/>
  <c r="BJ189" i="19"/>
  <c r="BI189" i="19"/>
  <c r="BH189" i="19"/>
  <c r="BG189" i="19"/>
  <c r="BL188" i="19"/>
  <c r="BI188" i="19"/>
  <c r="BH188" i="19"/>
  <c r="BG188" i="19"/>
  <c r="BJ188" i="19" s="1"/>
  <c r="BL187" i="19"/>
  <c r="BI187" i="19"/>
  <c r="BH187" i="19"/>
  <c r="BG187" i="19"/>
  <c r="BJ187" i="19" s="1"/>
  <c r="BL186" i="19"/>
  <c r="BI186" i="19"/>
  <c r="BH186" i="19"/>
  <c r="BG186" i="19"/>
  <c r="BJ186" i="19" s="1"/>
  <c r="BL185" i="19"/>
  <c r="BJ185" i="19"/>
  <c r="BI185" i="19"/>
  <c r="BH185" i="19"/>
  <c r="BG185" i="19"/>
  <c r="BL184" i="19"/>
  <c r="BI184" i="19"/>
  <c r="BH184" i="19"/>
  <c r="BG184" i="19"/>
  <c r="BJ184" i="19" s="1"/>
  <c r="BL183" i="19"/>
  <c r="BI183" i="19"/>
  <c r="BH183" i="19"/>
  <c r="BJ183" i="19" s="1"/>
  <c r="BG183" i="19"/>
  <c r="BL182" i="19"/>
  <c r="BI182" i="19"/>
  <c r="BJ182" i="19" s="1"/>
  <c r="BH182" i="19"/>
  <c r="BG182" i="19"/>
  <c r="BL181" i="19"/>
  <c r="BJ181" i="19"/>
  <c r="BI181" i="19"/>
  <c r="BH181" i="19"/>
  <c r="BG181" i="19"/>
  <c r="BL180" i="19"/>
  <c r="BI180" i="19"/>
  <c r="BH180" i="19"/>
  <c r="BG180" i="19"/>
  <c r="BJ180" i="19" s="1"/>
  <c r="BL179" i="19"/>
  <c r="BI179" i="19"/>
  <c r="BH179" i="19"/>
  <c r="BG179" i="19"/>
  <c r="BJ179" i="19" s="1"/>
  <c r="BL178" i="19"/>
  <c r="BI178" i="19"/>
  <c r="BH178" i="19"/>
  <c r="BG178" i="19"/>
  <c r="BJ178" i="19" s="1"/>
  <c r="BL177" i="19"/>
  <c r="BJ177" i="19"/>
  <c r="BI177" i="19"/>
  <c r="BH177" i="19"/>
  <c r="BG177" i="19"/>
  <c r="BL176" i="19"/>
  <c r="BI176" i="19"/>
  <c r="BH176" i="19"/>
  <c r="BG176" i="19"/>
  <c r="BJ176" i="19" s="1"/>
  <c r="BL175" i="19"/>
  <c r="BI175" i="19"/>
  <c r="BH175" i="19"/>
  <c r="BG175" i="19"/>
  <c r="BJ175" i="19" s="1"/>
  <c r="BL174" i="19"/>
  <c r="BI174" i="19"/>
  <c r="BH174" i="19"/>
  <c r="BG174" i="19"/>
  <c r="BJ174" i="19" s="1"/>
  <c r="BL173" i="19"/>
  <c r="BJ173" i="19"/>
  <c r="BI173" i="19"/>
  <c r="BH173" i="19"/>
  <c r="BG173" i="19"/>
  <c r="BL172" i="19"/>
  <c r="BI172" i="19"/>
  <c r="BH172" i="19"/>
  <c r="BG172" i="19"/>
  <c r="BJ172" i="19" s="1"/>
  <c r="BL171" i="19"/>
  <c r="BI171" i="19"/>
  <c r="BH171" i="19"/>
  <c r="BJ171" i="19" s="1"/>
  <c r="BG171" i="19"/>
  <c r="BL170" i="19"/>
  <c r="BI170" i="19"/>
  <c r="BJ170" i="19" s="1"/>
  <c r="BH170" i="19"/>
  <c r="BG170" i="19"/>
  <c r="BL169" i="19"/>
  <c r="BJ169" i="19"/>
  <c r="BI169" i="19"/>
  <c r="BH169" i="19"/>
  <c r="BG169" i="19"/>
  <c r="BL168" i="19"/>
  <c r="BI168" i="19"/>
  <c r="BH168" i="19"/>
  <c r="BG168" i="19"/>
  <c r="BJ168" i="19" s="1"/>
  <c r="BL167" i="19"/>
  <c r="BI167" i="19"/>
  <c r="BH167" i="19"/>
  <c r="BG167" i="19"/>
  <c r="BJ167" i="19" s="1"/>
  <c r="BL166" i="19"/>
  <c r="BI166" i="19"/>
  <c r="BH166" i="19"/>
  <c r="BG166" i="19"/>
  <c r="BJ166" i="19" s="1"/>
  <c r="BL165" i="19"/>
  <c r="BJ165" i="19"/>
  <c r="BI165" i="19"/>
  <c r="BH165" i="19"/>
  <c r="BG165" i="19"/>
  <c r="BL164" i="19"/>
  <c r="BI164" i="19"/>
  <c r="BH164" i="19"/>
  <c r="BG164" i="19"/>
  <c r="BJ164" i="19" s="1"/>
  <c r="BL163" i="19"/>
  <c r="BI163" i="19"/>
  <c r="BH163" i="19"/>
  <c r="BG163" i="19"/>
  <c r="BJ163" i="19" s="1"/>
  <c r="BL162" i="19"/>
  <c r="BI162" i="19"/>
  <c r="BH162" i="19"/>
  <c r="BG162" i="19"/>
  <c r="BJ162" i="19" s="1"/>
  <c r="BL161" i="19"/>
  <c r="BJ161" i="19"/>
  <c r="BI161" i="19"/>
  <c r="BH161" i="19"/>
  <c r="BG161" i="19"/>
  <c r="BL160" i="19"/>
  <c r="BI160" i="19"/>
  <c r="BH160" i="19"/>
  <c r="BG160" i="19"/>
  <c r="BJ160" i="19" s="1"/>
  <c r="BL159" i="19"/>
  <c r="BI159" i="19"/>
  <c r="BH159" i="19"/>
  <c r="BJ159" i="19" s="1"/>
  <c r="BG159" i="19"/>
  <c r="BL158" i="19"/>
  <c r="BI158" i="19"/>
  <c r="BJ158" i="19" s="1"/>
  <c r="BH158" i="19"/>
  <c r="BG158" i="19"/>
  <c r="BL157" i="19"/>
  <c r="BJ157" i="19"/>
  <c r="BI157" i="19"/>
  <c r="BH157" i="19"/>
  <c r="BG157" i="19"/>
  <c r="BL156" i="19"/>
  <c r="BI156" i="19"/>
  <c r="BH156" i="19"/>
  <c r="BG156" i="19"/>
  <c r="BJ156" i="19" s="1"/>
  <c r="BL155" i="19"/>
  <c r="BI155" i="19"/>
  <c r="BH155" i="19"/>
  <c r="BG155" i="19"/>
  <c r="BJ155" i="19" s="1"/>
  <c r="BL154" i="19"/>
  <c r="BI154" i="19"/>
  <c r="BH154" i="19"/>
  <c r="BG154" i="19"/>
  <c r="BJ154" i="19" s="1"/>
  <c r="BL153" i="19"/>
  <c r="BJ153" i="19"/>
  <c r="BI153" i="19"/>
  <c r="BH153" i="19"/>
  <c r="BG153" i="19"/>
  <c r="BL152" i="19"/>
  <c r="BI152" i="19"/>
  <c r="BH152" i="19"/>
  <c r="BG152" i="19"/>
  <c r="BJ152" i="19" s="1"/>
  <c r="BL151" i="19"/>
  <c r="BI151" i="19"/>
  <c r="BH151" i="19"/>
  <c r="BG151" i="19"/>
  <c r="BJ151" i="19" s="1"/>
  <c r="BL150" i="19"/>
  <c r="BI150" i="19"/>
  <c r="BH150" i="19"/>
  <c r="BG150" i="19"/>
  <c r="BJ150" i="19" s="1"/>
  <c r="BL149" i="19"/>
  <c r="BJ149" i="19"/>
  <c r="BI149" i="19"/>
  <c r="BH149" i="19"/>
  <c r="BG149" i="19"/>
  <c r="BL148" i="19"/>
  <c r="BI148" i="19"/>
  <c r="BH148" i="19"/>
  <c r="BG148" i="19"/>
  <c r="BJ148" i="19" s="1"/>
  <c r="BL147" i="19"/>
  <c r="BI147" i="19"/>
  <c r="BH147" i="19"/>
  <c r="BJ147" i="19" s="1"/>
  <c r="BG147" i="19"/>
  <c r="BL146" i="19"/>
  <c r="BI146" i="19"/>
  <c r="BJ146" i="19" s="1"/>
  <c r="BH146" i="19"/>
  <c r="BG146" i="19"/>
  <c r="BL145" i="19"/>
  <c r="BJ145" i="19"/>
  <c r="BI145" i="19"/>
  <c r="BH145" i="19"/>
  <c r="BG145" i="19"/>
  <c r="BL144" i="19"/>
  <c r="BI144" i="19"/>
  <c r="BH144" i="19"/>
  <c r="BG144" i="19"/>
  <c r="BJ144" i="19" s="1"/>
  <c r="BL143" i="19"/>
  <c r="BI143" i="19"/>
  <c r="BH143" i="19"/>
  <c r="BG143" i="19"/>
  <c r="BJ143" i="19" s="1"/>
  <c r="BL142" i="19"/>
  <c r="BI142" i="19"/>
  <c r="BH142" i="19"/>
  <c r="BG142" i="19"/>
  <c r="BJ142" i="19" s="1"/>
  <c r="BL141" i="19"/>
  <c r="BJ141" i="19"/>
  <c r="BI141" i="19"/>
  <c r="BH141" i="19"/>
  <c r="BG141" i="19"/>
  <c r="BL140" i="19"/>
  <c r="BI140" i="19"/>
  <c r="BH140" i="19"/>
  <c r="BG140" i="19"/>
  <c r="BJ140" i="19" s="1"/>
  <c r="BL139" i="19"/>
  <c r="BI139" i="19"/>
  <c r="BH139" i="19"/>
  <c r="BG139" i="19"/>
  <c r="BJ139" i="19" s="1"/>
  <c r="BL138" i="19"/>
  <c r="BI138" i="19"/>
  <c r="BH138" i="19"/>
  <c r="BG138" i="19"/>
  <c r="BJ138" i="19" s="1"/>
  <c r="BL137" i="19"/>
  <c r="BJ137" i="19"/>
  <c r="BI137" i="19"/>
  <c r="BH137" i="19"/>
  <c r="BG137" i="19"/>
  <c r="BL136" i="19"/>
  <c r="BI136" i="19"/>
  <c r="BH136" i="19"/>
  <c r="BG136" i="19"/>
  <c r="BJ136" i="19" s="1"/>
  <c r="BL135" i="19"/>
  <c r="BI135" i="19"/>
  <c r="BH135" i="19"/>
  <c r="BJ135" i="19" s="1"/>
  <c r="BG135" i="19"/>
  <c r="BL134" i="19"/>
  <c r="BI134" i="19"/>
  <c r="BJ134" i="19" s="1"/>
  <c r="BH134" i="19"/>
  <c r="BG134" i="19"/>
  <c r="BL133" i="19"/>
  <c r="BJ133" i="19"/>
  <c r="BI133" i="19"/>
  <c r="BH133" i="19"/>
  <c r="BG133" i="19"/>
  <c r="BL132" i="19"/>
  <c r="BI132" i="19"/>
  <c r="BH132" i="19"/>
  <c r="BG132" i="19"/>
  <c r="BJ132" i="19" s="1"/>
  <c r="BL131" i="19"/>
  <c r="BI131" i="19"/>
  <c r="BH131" i="19"/>
  <c r="BG131" i="19"/>
  <c r="BJ131" i="19" s="1"/>
  <c r="BL130" i="19"/>
  <c r="BI130" i="19"/>
  <c r="BH130" i="19"/>
  <c r="BG130" i="19"/>
  <c r="BJ130" i="19" s="1"/>
  <c r="BL129" i="19"/>
  <c r="BJ129" i="19"/>
  <c r="BI129" i="19"/>
  <c r="BH129" i="19"/>
  <c r="BG129" i="19"/>
  <c r="BL128" i="19"/>
  <c r="BI128" i="19"/>
  <c r="BH128" i="19"/>
  <c r="BG128" i="19"/>
  <c r="BJ128" i="19" s="1"/>
  <c r="BL127" i="19"/>
  <c r="BI127" i="19"/>
  <c r="BH127" i="19"/>
  <c r="BG127" i="19"/>
  <c r="BJ127" i="19" s="1"/>
  <c r="BL126" i="19"/>
  <c r="BI126" i="19"/>
  <c r="BH126" i="19"/>
  <c r="BG126" i="19"/>
  <c r="BJ126" i="19" s="1"/>
  <c r="BL125" i="19"/>
  <c r="BJ125" i="19"/>
  <c r="BI125" i="19"/>
  <c r="BH125" i="19"/>
  <c r="BG125" i="19"/>
  <c r="BL124" i="19"/>
  <c r="BI124" i="19"/>
  <c r="BH124" i="19"/>
  <c r="BG124" i="19"/>
  <c r="BJ124" i="19" s="1"/>
  <c r="BL123" i="19"/>
  <c r="BI123" i="19"/>
  <c r="BH123" i="19"/>
  <c r="BJ123" i="19" s="1"/>
  <c r="BG123" i="19"/>
  <c r="BL122" i="19"/>
  <c r="BI122" i="19"/>
  <c r="BJ122" i="19" s="1"/>
  <c r="BH122" i="19"/>
  <c r="BG122" i="19"/>
  <c r="BL121" i="19"/>
  <c r="BJ121" i="19"/>
  <c r="BI121" i="19"/>
  <c r="BH121" i="19"/>
  <c r="BG121" i="19"/>
  <c r="BL120" i="19"/>
  <c r="BI120" i="19"/>
  <c r="BH120" i="19"/>
  <c r="BG120" i="19"/>
  <c r="BJ120" i="19" s="1"/>
  <c r="BL119" i="19"/>
  <c r="BI119" i="19"/>
  <c r="BH119" i="19"/>
  <c r="BG119" i="19"/>
  <c r="BJ119" i="19" s="1"/>
  <c r="BL118" i="19"/>
  <c r="BI118" i="19"/>
  <c r="BH118" i="19"/>
  <c r="BG118" i="19"/>
  <c r="BJ118" i="19" s="1"/>
  <c r="BL117" i="19"/>
  <c r="BJ117" i="19"/>
  <c r="BI117" i="19"/>
  <c r="BH117" i="19"/>
  <c r="BG117" i="19"/>
  <c r="BL116" i="19"/>
  <c r="BI116" i="19"/>
  <c r="BH116" i="19"/>
  <c r="BG116" i="19"/>
  <c r="BJ116" i="19" s="1"/>
  <c r="BL115" i="19"/>
  <c r="BI115" i="19"/>
  <c r="BH115" i="19"/>
  <c r="BG115" i="19"/>
  <c r="BJ115" i="19" s="1"/>
  <c r="BL114" i="19"/>
  <c r="BI114" i="19"/>
  <c r="BH114" i="19"/>
  <c r="BG114" i="19"/>
  <c r="BJ114" i="19" s="1"/>
  <c r="BL113" i="19"/>
  <c r="BJ113" i="19"/>
  <c r="BI113" i="19"/>
  <c r="BH113" i="19"/>
  <c r="BG113" i="19"/>
  <c r="BL112" i="19"/>
  <c r="BI112" i="19"/>
  <c r="BH112" i="19"/>
  <c r="BG112" i="19"/>
  <c r="BJ112" i="19" s="1"/>
  <c r="BL111" i="19"/>
  <c r="BI111" i="19"/>
  <c r="BH111" i="19"/>
  <c r="BJ111" i="19" s="1"/>
  <c r="BG111" i="19"/>
  <c r="BL110" i="19"/>
  <c r="BI110" i="19"/>
  <c r="BJ110" i="19" s="1"/>
  <c r="BH110" i="19"/>
  <c r="BG110" i="19"/>
  <c r="BL109" i="19"/>
  <c r="BJ109" i="19"/>
  <c r="BI109" i="19"/>
  <c r="BH109" i="19"/>
  <c r="BG109" i="19"/>
  <c r="BL108" i="19"/>
  <c r="BI108" i="19"/>
  <c r="BH108" i="19"/>
  <c r="BG108" i="19"/>
  <c r="BJ108" i="19" s="1"/>
  <c r="BL107" i="19"/>
  <c r="BI107" i="19"/>
  <c r="BH107" i="19"/>
  <c r="BG107" i="19"/>
  <c r="BJ107" i="19" s="1"/>
  <c r="BL106" i="19"/>
  <c r="BI106" i="19"/>
  <c r="BH106" i="19"/>
  <c r="BG106" i="19"/>
  <c r="BJ106" i="19" s="1"/>
  <c r="BL105" i="19"/>
  <c r="BJ105" i="19"/>
  <c r="BI105" i="19"/>
  <c r="BH105" i="19"/>
  <c r="BG105" i="19"/>
  <c r="BL104" i="19"/>
  <c r="BI104" i="19"/>
  <c r="BH104" i="19"/>
  <c r="BG104" i="19"/>
  <c r="BJ104" i="19" s="1"/>
  <c r="BL103" i="19"/>
  <c r="BI103" i="19"/>
  <c r="BH103" i="19"/>
  <c r="BG103" i="19"/>
  <c r="BJ103" i="19" s="1"/>
  <c r="BL102" i="19"/>
  <c r="BI102" i="19"/>
  <c r="BH102" i="19"/>
  <c r="BG102" i="19"/>
  <c r="BJ102" i="19" s="1"/>
  <c r="BL101" i="19"/>
  <c r="BJ101" i="19"/>
  <c r="BI101" i="19"/>
  <c r="BH101" i="19"/>
  <c r="BG101" i="19"/>
  <c r="BL100" i="19"/>
  <c r="BI100" i="19"/>
  <c r="BH100" i="19"/>
  <c r="BG100" i="19"/>
  <c r="BJ100" i="19" s="1"/>
  <c r="BL99" i="19"/>
  <c r="BI99" i="19"/>
  <c r="BH99" i="19"/>
  <c r="BJ99" i="19" s="1"/>
  <c r="BG99" i="19"/>
  <c r="BL98" i="19"/>
  <c r="BI98" i="19"/>
  <c r="BJ98" i="19" s="1"/>
  <c r="BH98" i="19"/>
  <c r="BG98" i="19"/>
  <c r="BL97" i="19"/>
  <c r="BJ97" i="19"/>
  <c r="BI97" i="19"/>
  <c r="BH97" i="19"/>
  <c r="BG97" i="19"/>
  <c r="BL96" i="19"/>
  <c r="BI96" i="19"/>
  <c r="BH96" i="19"/>
  <c r="BG96" i="19"/>
  <c r="BJ96" i="19" s="1"/>
  <c r="BL95" i="19"/>
  <c r="BI95" i="19"/>
  <c r="BH95" i="19"/>
  <c r="BG95" i="19"/>
  <c r="BJ95" i="19" s="1"/>
  <c r="BL94" i="19"/>
  <c r="BI94" i="19"/>
  <c r="BH94" i="19"/>
  <c r="BG94" i="19"/>
  <c r="BJ94" i="19" s="1"/>
  <c r="BL93" i="19"/>
  <c r="BJ93" i="19"/>
  <c r="BI93" i="19"/>
  <c r="BH93" i="19"/>
  <c r="BG93" i="19"/>
  <c r="BL92" i="19"/>
  <c r="BI92" i="19"/>
  <c r="BH92" i="19"/>
  <c r="BG92" i="19"/>
  <c r="BJ92" i="19" s="1"/>
  <c r="BL91" i="19"/>
  <c r="BI91" i="19"/>
  <c r="BH91" i="19"/>
  <c r="BG91" i="19"/>
  <c r="BJ91" i="19" s="1"/>
  <c r="BL90" i="19"/>
  <c r="BI90" i="19"/>
  <c r="BH90" i="19"/>
  <c r="BG90" i="19"/>
  <c r="BJ90" i="19" s="1"/>
  <c r="BL89" i="19"/>
  <c r="BJ89" i="19"/>
  <c r="BI89" i="19"/>
  <c r="BH89" i="19"/>
  <c r="BG89" i="19"/>
  <c r="BL88" i="19"/>
  <c r="BI88" i="19"/>
  <c r="BH88" i="19"/>
  <c r="BG88" i="19"/>
  <c r="BJ88" i="19" s="1"/>
  <c r="BL87" i="19"/>
  <c r="BI87" i="19"/>
  <c r="BH87" i="19"/>
  <c r="BJ87" i="19" s="1"/>
  <c r="BG87" i="19"/>
  <c r="BL86" i="19"/>
  <c r="BI86" i="19"/>
  <c r="BJ86" i="19" s="1"/>
  <c r="BH86" i="19"/>
  <c r="BG86" i="19"/>
  <c r="BL85" i="19"/>
  <c r="BJ85" i="19"/>
  <c r="BI85" i="19"/>
  <c r="BH85" i="19"/>
  <c r="BG85" i="19"/>
  <c r="BL84" i="19"/>
  <c r="BI84" i="19"/>
  <c r="BH84" i="19"/>
  <c r="BG84" i="19"/>
  <c r="BJ84" i="19" s="1"/>
  <c r="BL83" i="19"/>
  <c r="BI83" i="19"/>
  <c r="BH83" i="19"/>
  <c r="BG83" i="19"/>
  <c r="BJ83" i="19" s="1"/>
  <c r="BL82" i="19"/>
  <c r="BI82" i="19"/>
  <c r="BH82" i="19"/>
  <c r="BG82" i="19"/>
  <c r="BJ82" i="19" s="1"/>
  <c r="BL81" i="19"/>
  <c r="BJ81" i="19"/>
  <c r="BI81" i="19"/>
  <c r="BH81" i="19"/>
  <c r="BG81" i="19"/>
  <c r="BL80" i="19"/>
  <c r="BI80" i="19"/>
  <c r="BH80" i="19"/>
  <c r="BG80" i="19"/>
  <c r="BJ80" i="19" s="1"/>
  <c r="BL79" i="19"/>
  <c r="BI79" i="19"/>
  <c r="BH79" i="19"/>
  <c r="BG79" i="19"/>
  <c r="BJ79" i="19" s="1"/>
  <c r="BL78" i="19"/>
  <c r="BI78" i="19"/>
  <c r="BH78" i="19"/>
  <c r="BG78" i="19"/>
  <c r="BJ78" i="19" s="1"/>
  <c r="BL77" i="19"/>
  <c r="BJ77" i="19"/>
  <c r="BI77" i="19"/>
  <c r="BH77" i="19"/>
  <c r="BG77" i="19"/>
  <c r="BL76" i="19"/>
  <c r="BI76" i="19"/>
  <c r="BH76" i="19"/>
  <c r="BG76" i="19"/>
  <c r="BJ76" i="19" s="1"/>
  <c r="BL75" i="19"/>
  <c r="BI75" i="19"/>
  <c r="BH75" i="19"/>
  <c r="BJ75" i="19" s="1"/>
  <c r="BG75" i="19"/>
  <c r="BL74" i="19"/>
  <c r="BI74" i="19"/>
  <c r="BJ74" i="19" s="1"/>
  <c r="BH74" i="19"/>
  <c r="BG74" i="19"/>
  <c r="BL73" i="19"/>
  <c r="BJ73" i="19"/>
  <c r="BI73" i="19"/>
  <c r="BH73" i="19"/>
  <c r="BG73" i="19"/>
  <c r="BL72" i="19"/>
  <c r="BI72" i="19"/>
  <c r="BH72" i="19"/>
  <c r="BG72" i="19"/>
  <c r="BJ72" i="19" s="1"/>
  <c r="BL71" i="19"/>
  <c r="BI71" i="19"/>
  <c r="BH71" i="19"/>
  <c r="BG71" i="19"/>
  <c r="BJ71" i="19" s="1"/>
  <c r="BL70" i="19"/>
  <c r="BI70" i="19"/>
  <c r="BH70" i="19"/>
  <c r="BG70" i="19"/>
  <c r="BJ70" i="19" s="1"/>
  <c r="BL69" i="19"/>
  <c r="BJ69" i="19"/>
  <c r="BI69" i="19"/>
  <c r="BH69" i="19"/>
  <c r="BG69" i="19"/>
  <c r="BL68" i="19"/>
  <c r="BI68" i="19"/>
  <c r="BH68" i="19"/>
  <c r="BG68" i="19"/>
  <c r="BJ68" i="19" s="1"/>
  <c r="BL67" i="19"/>
  <c r="BI67" i="19"/>
  <c r="BH67" i="19"/>
  <c r="BG67" i="19"/>
  <c r="BJ67" i="19" s="1"/>
  <c r="BL66" i="19"/>
  <c r="BI66" i="19"/>
  <c r="BH66" i="19"/>
  <c r="BG66" i="19"/>
  <c r="BJ66" i="19" s="1"/>
  <c r="BL65" i="19"/>
  <c r="BJ65" i="19"/>
  <c r="BI65" i="19"/>
  <c r="BH65" i="19"/>
  <c r="BG65" i="19"/>
  <c r="BL64" i="19"/>
  <c r="BI64" i="19"/>
  <c r="BH64" i="19"/>
  <c r="BG64" i="19"/>
  <c r="BJ64" i="19" s="1"/>
  <c r="BL63" i="19"/>
  <c r="BI63" i="19"/>
  <c r="BH63" i="19"/>
  <c r="BG63" i="19"/>
  <c r="BJ63" i="19" s="1"/>
  <c r="BL62" i="19"/>
  <c r="BI62" i="19"/>
  <c r="BJ62" i="19" s="1"/>
  <c r="BH62" i="19"/>
  <c r="BG62" i="19"/>
  <c r="BL61" i="19"/>
  <c r="BJ61" i="19"/>
  <c r="BI61" i="19"/>
  <c r="BH61" i="19"/>
  <c r="BG61" i="19"/>
  <c r="BL60" i="19"/>
  <c r="BI60" i="19"/>
  <c r="BH60" i="19"/>
  <c r="BG60" i="19"/>
  <c r="BJ60" i="19" s="1"/>
  <c r="BL59" i="19"/>
  <c r="BI59" i="19"/>
  <c r="BH59" i="19"/>
  <c r="BG59" i="19"/>
  <c r="BJ59" i="19" s="1"/>
  <c r="BL58" i="19"/>
  <c r="BI58" i="19"/>
  <c r="BH58" i="19"/>
  <c r="BG58" i="19"/>
  <c r="BJ58" i="19" s="1"/>
  <c r="BL57" i="19"/>
  <c r="BJ57" i="19"/>
  <c r="BI57" i="19"/>
  <c r="BH57" i="19"/>
  <c r="BG57" i="19"/>
  <c r="BL56" i="19"/>
  <c r="BI56" i="19"/>
  <c r="BH56" i="19"/>
  <c r="BG56" i="19"/>
  <c r="BJ56" i="19" s="1"/>
  <c r="BL55" i="19"/>
  <c r="BI55" i="19"/>
  <c r="BH55" i="19"/>
  <c r="BG55" i="19"/>
  <c r="BJ55" i="19" s="1"/>
  <c r="BL54" i="19"/>
  <c r="BI54" i="19"/>
  <c r="BH54" i="19"/>
  <c r="BG54" i="19"/>
  <c r="BJ54" i="19" s="1"/>
  <c r="BL53" i="19"/>
  <c r="BJ53" i="19"/>
  <c r="BI53" i="19"/>
  <c r="BH53" i="19"/>
  <c r="BG53" i="19"/>
  <c r="BL52" i="19"/>
  <c r="BI52" i="19"/>
  <c r="BH52" i="19"/>
  <c r="BG52" i="19"/>
  <c r="BJ52" i="19" s="1"/>
  <c r="BL51" i="19"/>
  <c r="BI51" i="19"/>
  <c r="BH51" i="19"/>
  <c r="BG51" i="19"/>
  <c r="BJ51" i="19" s="1"/>
  <c r="BL50" i="19"/>
  <c r="BI50" i="19"/>
  <c r="BJ50" i="19" s="1"/>
  <c r="BH50" i="19"/>
  <c r="BG50" i="19"/>
  <c r="BL49" i="19"/>
  <c r="BJ49" i="19"/>
  <c r="BI49" i="19"/>
  <c r="BH49" i="19"/>
  <c r="BG49" i="19"/>
  <c r="BL48" i="19"/>
  <c r="BI48" i="19"/>
  <c r="BH48" i="19"/>
  <c r="BG48" i="19"/>
  <c r="BJ48" i="19" s="1"/>
  <c r="BL47" i="19"/>
  <c r="BI47" i="19"/>
  <c r="BH47" i="19"/>
  <c r="BG47" i="19"/>
  <c r="BJ47" i="19" s="1"/>
  <c r="BL46" i="19"/>
  <c r="BI46" i="19"/>
  <c r="BH46" i="19"/>
  <c r="BG46" i="19"/>
  <c r="BJ46" i="19" s="1"/>
  <c r="BL45" i="19"/>
  <c r="BJ45" i="19"/>
  <c r="BI45" i="19"/>
  <c r="BH45" i="19"/>
  <c r="BG45" i="19"/>
  <c r="BL44" i="19"/>
  <c r="BI44" i="19"/>
  <c r="BH44" i="19"/>
  <c r="BG44" i="19"/>
  <c r="BJ44" i="19" s="1"/>
  <c r="BL43" i="19"/>
  <c r="BI43" i="19"/>
  <c r="BH43" i="19"/>
  <c r="BG43" i="19"/>
  <c r="BJ43" i="19" s="1"/>
  <c r="BL42" i="19"/>
  <c r="BI42" i="19"/>
  <c r="BH42" i="19"/>
  <c r="BG42" i="19"/>
  <c r="BJ42" i="19" s="1"/>
  <c r="BL41" i="19"/>
  <c r="BJ41" i="19"/>
  <c r="BI41" i="19"/>
  <c r="BH41" i="19"/>
  <c r="BG41" i="19"/>
  <c r="BL40" i="19"/>
  <c r="BI40" i="19"/>
  <c r="BH40" i="19"/>
  <c r="BG40" i="19"/>
  <c r="BJ40" i="19" s="1"/>
  <c r="BL39" i="19"/>
  <c r="BI39" i="19"/>
  <c r="BH39" i="19"/>
  <c r="BG39" i="19"/>
  <c r="BJ39" i="19" s="1"/>
  <c r="BL38" i="19"/>
  <c r="BI38" i="19"/>
  <c r="BJ38" i="19" s="1"/>
  <c r="BH38" i="19"/>
  <c r="BG38" i="19"/>
  <c r="BL37" i="19"/>
  <c r="BJ37" i="19"/>
  <c r="BI37" i="19"/>
  <c r="BH37" i="19"/>
  <c r="BG37" i="19"/>
  <c r="BL36" i="19"/>
  <c r="BI36" i="19"/>
  <c r="BH36" i="19"/>
  <c r="BG36" i="19"/>
  <c r="BJ36" i="19" s="1"/>
  <c r="BL35" i="19"/>
  <c r="BI35" i="19"/>
  <c r="BH35" i="19"/>
  <c r="BG35" i="19"/>
  <c r="BJ35" i="19" s="1"/>
  <c r="BL34" i="19"/>
  <c r="BI34" i="19"/>
  <c r="BH34" i="19"/>
  <c r="BG34" i="19"/>
  <c r="BJ34" i="19" s="1"/>
  <c r="BL33" i="19"/>
  <c r="BJ33" i="19"/>
  <c r="BI33" i="19"/>
  <c r="BH33" i="19"/>
  <c r="BG33" i="19"/>
  <c r="BL32" i="19"/>
  <c r="BI32" i="19"/>
  <c r="BH32" i="19"/>
  <c r="BG32" i="19"/>
  <c r="BJ32" i="19" s="1"/>
  <c r="BL31" i="19"/>
  <c r="BI31" i="19"/>
  <c r="BH31" i="19"/>
  <c r="BG31" i="19"/>
  <c r="BJ31" i="19" s="1"/>
  <c r="BL30" i="19"/>
  <c r="BI30" i="19"/>
  <c r="BH30" i="19"/>
  <c r="BG30" i="19"/>
  <c r="BJ30" i="19" s="1"/>
  <c r="BL29" i="19"/>
  <c r="BJ29" i="19"/>
  <c r="BI29" i="19"/>
  <c r="BH29" i="19"/>
  <c r="BG29" i="19"/>
  <c r="BL28" i="19"/>
  <c r="BI28" i="19"/>
  <c r="BH28" i="19"/>
  <c r="BG28" i="19"/>
  <c r="BJ28" i="19" s="1"/>
  <c r="BL27" i="19"/>
  <c r="BI27" i="19"/>
  <c r="BH27" i="19"/>
  <c r="BG27" i="19"/>
  <c r="BJ27" i="19" s="1"/>
  <c r="BL26" i="19"/>
  <c r="BI26" i="19"/>
  <c r="BJ26" i="19" s="1"/>
  <c r="BH26" i="19"/>
  <c r="BG26" i="19"/>
  <c r="BL25" i="19"/>
  <c r="BJ25" i="19"/>
  <c r="BI25" i="19"/>
  <c r="BH25" i="19"/>
  <c r="BG25" i="19"/>
  <c r="BL24" i="19"/>
  <c r="BI24" i="19"/>
  <c r="BH24" i="19"/>
  <c r="BG24" i="19"/>
  <c r="BJ24" i="19" s="1"/>
  <c r="BL23" i="19"/>
  <c r="BI23" i="19"/>
  <c r="BH23" i="19"/>
  <c r="BG23" i="19"/>
  <c r="BJ23" i="19" s="1"/>
  <c r="BL22" i="19"/>
  <c r="BI22" i="19"/>
  <c r="BH22" i="19"/>
  <c r="BG22" i="19"/>
  <c r="BJ22" i="19" s="1"/>
  <c r="BL21" i="19"/>
  <c r="BJ21" i="19"/>
  <c r="BI21" i="19"/>
  <c r="BH21" i="19"/>
  <c r="BG21" i="19"/>
  <c r="BL20" i="19"/>
  <c r="BI20" i="19"/>
  <c r="BH20" i="19"/>
  <c r="BG20" i="19"/>
  <c r="BJ20" i="19" s="1"/>
  <c r="BL19" i="19"/>
  <c r="BI19" i="19"/>
  <c r="BH19" i="19"/>
  <c r="BG19" i="19"/>
  <c r="BJ19" i="19" s="1"/>
  <c r="BL18" i="19"/>
  <c r="BI18" i="19"/>
  <c r="BH18" i="19"/>
  <c r="BG18" i="19"/>
  <c r="BJ18" i="19" s="1"/>
  <c r="BL17" i="19"/>
  <c r="BJ17" i="19"/>
  <c r="BI17" i="19"/>
  <c r="BH17" i="19"/>
  <c r="BG17" i="19"/>
  <c r="BL16" i="19"/>
  <c r="BI16" i="19"/>
  <c r="BH16" i="19"/>
  <c r="BG16" i="19"/>
  <c r="BJ16" i="19" s="1"/>
  <c r="BL15" i="19"/>
  <c r="BI15" i="19"/>
  <c r="BH15" i="19"/>
  <c r="BG15" i="19"/>
  <c r="BJ15" i="19" s="1"/>
  <c r="BL14" i="19"/>
  <c r="BI14" i="19"/>
  <c r="BJ14" i="19" s="1"/>
  <c r="BH14" i="19"/>
  <c r="BG14" i="19"/>
  <c r="BL13" i="19"/>
  <c r="BJ13" i="19"/>
  <c r="BI13" i="19"/>
  <c r="BH13" i="19"/>
  <c r="BG13" i="19"/>
  <c r="BL12" i="19"/>
  <c r="BI12" i="19"/>
  <c r="BH12" i="19"/>
  <c r="BG12" i="19"/>
  <c r="BJ12" i="19" s="1"/>
  <c r="BL11" i="19"/>
  <c r="BI11" i="19"/>
  <c r="BH11" i="19"/>
  <c r="BG11" i="19"/>
  <c r="BJ11" i="19" s="1"/>
  <c r="BL10" i="19"/>
  <c r="BI10" i="19"/>
  <c r="BH10" i="19"/>
  <c r="BG10" i="19"/>
  <c r="BJ10" i="19" s="1"/>
  <c r="BL9" i="19"/>
  <c r="BJ9" i="19"/>
  <c r="BI9" i="19"/>
  <c r="BI196" i="19" s="1"/>
  <c r="BH9" i="19"/>
  <c r="BH196" i="19" s="1"/>
  <c r="BG9" i="19"/>
  <c r="BG196" i="19" s="1"/>
  <c r="BL8" i="19"/>
  <c r="BI8" i="19"/>
  <c r="BH8" i="19"/>
  <c r="BG8" i="19"/>
  <c r="BJ8" i="19" s="1"/>
  <c r="BL7" i="19"/>
  <c r="BI7" i="19"/>
  <c r="BH7" i="19"/>
  <c r="BJ7" i="19" s="1"/>
  <c r="BG7" i="19"/>
  <c r="BL6" i="19"/>
  <c r="BI6" i="19"/>
  <c r="BH6" i="19"/>
  <c r="BG6" i="19"/>
  <c r="BJ6" i="19" s="1"/>
  <c r="BL5" i="19"/>
  <c r="BJ5" i="19"/>
  <c r="BI5" i="19"/>
  <c r="BH5" i="19"/>
  <c r="BG5" i="19"/>
  <c r="BL4" i="19"/>
  <c r="BI4" i="19"/>
  <c r="BH4" i="19"/>
  <c r="BG4" i="19"/>
  <c r="BJ4" i="19" s="1"/>
  <c r="T1" i="19"/>
  <c r="S1" i="19"/>
  <c r="R1" i="19" s="1"/>
  <c r="Q1" i="19"/>
  <c r="P1" i="19"/>
  <c r="O1" i="19"/>
  <c r="I7" i="17"/>
  <c r="I6" i="17"/>
  <c r="I5" i="17"/>
  <c r="I4" i="17"/>
  <c r="I3" i="17"/>
  <c r="BE439" i="15"/>
  <c r="BK438" i="15"/>
  <c r="BI438" i="15"/>
  <c r="BH438" i="15"/>
  <c r="BG438" i="15"/>
  <c r="BJ438" i="15" s="1"/>
  <c r="BK437" i="15"/>
  <c r="BI437" i="15"/>
  <c r="BH437" i="15"/>
  <c r="BG437" i="15"/>
  <c r="BJ437" i="15" s="1"/>
  <c r="BK436" i="15"/>
  <c r="BJ436" i="15"/>
  <c r="BI436" i="15"/>
  <c r="BH436" i="15"/>
  <c r="BG436" i="15"/>
  <c r="BK435" i="15"/>
  <c r="BI435" i="15"/>
  <c r="BH435" i="15"/>
  <c r="BG435" i="15"/>
  <c r="BJ435" i="15" s="1"/>
  <c r="BK434" i="15"/>
  <c r="BI434" i="15"/>
  <c r="BH434" i="15"/>
  <c r="BG434" i="15"/>
  <c r="BJ434" i="15" s="1"/>
  <c r="BK433" i="15"/>
  <c r="BI433" i="15"/>
  <c r="BH433" i="15"/>
  <c r="BG433" i="15"/>
  <c r="BJ433" i="15" s="1"/>
  <c r="BK237" i="15"/>
  <c r="BJ237" i="15"/>
  <c r="BI237" i="15"/>
  <c r="BH237" i="15"/>
  <c r="BG237" i="15"/>
  <c r="BK236" i="15"/>
  <c r="BI236" i="15"/>
  <c r="BH236" i="15"/>
  <c r="BG236" i="15"/>
  <c r="BJ236" i="15" s="1"/>
  <c r="BK235" i="15"/>
  <c r="BI235" i="15"/>
  <c r="BH235" i="15"/>
  <c r="BG235" i="15"/>
  <c r="BJ235" i="15" s="1"/>
  <c r="BK234" i="15"/>
  <c r="BI234" i="15"/>
  <c r="BH234" i="15"/>
  <c r="BG234" i="15"/>
  <c r="BJ234" i="15" s="1"/>
  <c r="BK233" i="15"/>
  <c r="BJ233" i="15"/>
  <c r="BI233" i="15"/>
  <c r="BH233" i="15"/>
  <c r="BG233" i="15"/>
  <c r="BK232" i="15"/>
  <c r="BI232" i="15"/>
  <c r="BH232" i="15"/>
  <c r="BG232" i="15"/>
  <c r="BJ232" i="15" s="1"/>
  <c r="BK231" i="15"/>
  <c r="BI231" i="15"/>
  <c r="BH231" i="15"/>
  <c r="BG231" i="15"/>
  <c r="BJ231" i="15" s="1"/>
  <c r="BK230" i="15"/>
  <c r="BI230" i="15"/>
  <c r="BH230" i="15"/>
  <c r="BG230" i="15"/>
  <c r="BJ230" i="15" s="1"/>
  <c r="BK229" i="15"/>
  <c r="BJ229" i="15"/>
  <c r="BI229" i="15"/>
  <c r="BH229" i="15"/>
  <c r="BG229" i="15"/>
  <c r="BK228" i="15"/>
  <c r="BI228" i="15"/>
  <c r="BH228" i="15"/>
  <c r="BG228" i="15"/>
  <c r="BJ228" i="15" s="1"/>
  <c r="BK227" i="15"/>
  <c r="BI227" i="15"/>
  <c r="BH227" i="15"/>
  <c r="BG227" i="15"/>
  <c r="BJ227" i="15" s="1"/>
  <c r="BK226" i="15"/>
  <c r="BI226" i="15"/>
  <c r="BH226" i="15"/>
  <c r="BG226" i="15"/>
  <c r="BJ226" i="15" s="1"/>
  <c r="BK225" i="15"/>
  <c r="BJ225" i="15"/>
  <c r="BI225" i="15"/>
  <c r="BH225" i="15"/>
  <c r="BG225" i="15"/>
  <c r="BK224" i="15"/>
  <c r="BJ224" i="15"/>
  <c r="BI224" i="15"/>
  <c r="BH224" i="15"/>
  <c r="BG224" i="15"/>
  <c r="BK223" i="15"/>
  <c r="BI223" i="15"/>
  <c r="BH223" i="15"/>
  <c r="BG223" i="15"/>
  <c r="BJ223" i="15" s="1"/>
  <c r="BK222" i="15"/>
  <c r="BI222" i="15"/>
  <c r="BH222" i="15"/>
  <c r="BJ222" i="15" s="1"/>
  <c r="BG222" i="15"/>
  <c r="BK221" i="15"/>
  <c r="BJ221" i="15"/>
  <c r="BI221" i="15"/>
  <c r="BH221" i="15"/>
  <c r="BG221" i="15"/>
  <c r="BK220" i="15"/>
  <c r="BI220" i="15"/>
  <c r="BH220" i="15"/>
  <c r="BG220" i="15"/>
  <c r="BJ220" i="15" s="1"/>
  <c r="BK219" i="15"/>
  <c r="BI219" i="15"/>
  <c r="BH219" i="15"/>
  <c r="BG219" i="15"/>
  <c r="BJ219" i="15" s="1"/>
  <c r="BK218" i="15"/>
  <c r="BI218" i="15"/>
  <c r="BH218" i="15"/>
  <c r="BG218" i="15"/>
  <c r="BJ218" i="15" s="1"/>
  <c r="BK217" i="15"/>
  <c r="BJ217" i="15"/>
  <c r="BI217" i="15"/>
  <c r="BH217" i="15"/>
  <c r="BG217" i="15"/>
  <c r="BK216" i="15"/>
  <c r="BI216" i="15"/>
  <c r="BH216" i="15"/>
  <c r="BG216" i="15"/>
  <c r="BJ216" i="15" s="1"/>
  <c r="BK215" i="15"/>
  <c r="BI215" i="15"/>
  <c r="BH215" i="15"/>
  <c r="BG215" i="15"/>
  <c r="BJ215" i="15" s="1"/>
  <c r="BK214" i="15"/>
  <c r="BI214" i="15"/>
  <c r="BH214" i="15"/>
  <c r="BG214" i="15"/>
  <c r="BJ214" i="15" s="1"/>
  <c r="BK213" i="15"/>
  <c r="BJ213" i="15"/>
  <c r="BI213" i="15"/>
  <c r="BH213" i="15"/>
  <c r="BG213" i="15"/>
  <c r="BK212" i="15"/>
  <c r="BJ212" i="15"/>
  <c r="BI212" i="15"/>
  <c r="BH212" i="15"/>
  <c r="BG212" i="15"/>
  <c r="BK211" i="15"/>
  <c r="BI211" i="15"/>
  <c r="BH211" i="15"/>
  <c r="BG211" i="15"/>
  <c r="BJ211" i="15" s="1"/>
  <c r="BK210" i="15"/>
  <c r="BI210" i="15"/>
  <c r="BH210" i="15"/>
  <c r="BJ210" i="15" s="1"/>
  <c r="BG210" i="15"/>
  <c r="BK209" i="15"/>
  <c r="BJ209" i="15"/>
  <c r="BI209" i="15"/>
  <c r="BH209" i="15"/>
  <c r="BG209" i="15"/>
  <c r="BK208" i="15"/>
  <c r="BI208" i="15"/>
  <c r="BH208" i="15"/>
  <c r="BG208" i="15"/>
  <c r="BJ208" i="15" s="1"/>
  <c r="BK207" i="15"/>
  <c r="BI207" i="15"/>
  <c r="BH207" i="15"/>
  <c r="BG207" i="15"/>
  <c r="BJ207" i="15" s="1"/>
  <c r="BK206" i="15"/>
  <c r="BI206" i="15"/>
  <c r="BH206" i="15"/>
  <c r="BG206" i="15"/>
  <c r="BJ206" i="15" s="1"/>
  <c r="BK205" i="15"/>
  <c r="BJ205" i="15"/>
  <c r="BI205" i="15"/>
  <c r="BH205" i="15"/>
  <c r="BG205" i="15"/>
  <c r="BK204" i="15"/>
  <c r="BI204" i="15"/>
  <c r="BH204" i="15"/>
  <c r="BG204" i="15"/>
  <c r="BJ204" i="15" s="1"/>
  <c r="BK203" i="15"/>
  <c r="BI203" i="15"/>
  <c r="BH203" i="15"/>
  <c r="BG203" i="15"/>
  <c r="BJ203" i="15" s="1"/>
  <c r="BK202" i="15"/>
  <c r="BI202" i="15"/>
  <c r="BH202" i="15"/>
  <c r="BG202" i="15"/>
  <c r="BJ202" i="15" s="1"/>
  <c r="BK201" i="15"/>
  <c r="BJ201" i="15"/>
  <c r="BI201" i="15"/>
  <c r="BH201" i="15"/>
  <c r="BG201" i="15"/>
  <c r="BK200" i="15"/>
  <c r="BJ200" i="15"/>
  <c r="BI200" i="15"/>
  <c r="BH200" i="15"/>
  <c r="BG200" i="15"/>
  <c r="BK199" i="15"/>
  <c r="BI199" i="15"/>
  <c r="BH199" i="15"/>
  <c r="BG199" i="15"/>
  <c r="BJ199" i="15" s="1"/>
  <c r="BK198" i="15"/>
  <c r="BI198" i="15"/>
  <c r="BH198" i="15"/>
  <c r="BJ198" i="15" s="1"/>
  <c r="BG198" i="15"/>
  <c r="BK197" i="15"/>
  <c r="BJ197" i="15"/>
  <c r="BI197" i="15"/>
  <c r="BH197" i="15"/>
  <c r="BG197" i="15"/>
  <c r="BK196" i="15"/>
  <c r="BI196" i="15"/>
  <c r="BH196" i="15"/>
  <c r="BG196" i="15"/>
  <c r="BJ196" i="15" s="1"/>
  <c r="BK195" i="15"/>
  <c r="BI195" i="15"/>
  <c r="BH195" i="15"/>
  <c r="BG195" i="15"/>
  <c r="BJ195" i="15" s="1"/>
  <c r="BK194" i="15"/>
  <c r="BI194" i="15"/>
  <c r="BH194" i="15"/>
  <c r="BG194" i="15"/>
  <c r="BJ194" i="15" s="1"/>
  <c r="BK193" i="15"/>
  <c r="BJ193" i="15"/>
  <c r="BI193" i="15"/>
  <c r="BH193" i="15"/>
  <c r="BG193" i="15"/>
  <c r="BK192" i="15"/>
  <c r="BI192" i="15"/>
  <c r="BH192" i="15"/>
  <c r="BG192" i="15"/>
  <c r="BJ192" i="15" s="1"/>
  <c r="BK191" i="15"/>
  <c r="BI191" i="15"/>
  <c r="BH191" i="15"/>
  <c r="BG191" i="15"/>
  <c r="BJ191" i="15" s="1"/>
  <c r="BK190" i="15"/>
  <c r="BI190" i="15"/>
  <c r="BH190" i="15"/>
  <c r="BG190" i="15"/>
  <c r="BJ190" i="15" s="1"/>
  <c r="BK189" i="15"/>
  <c r="BJ189" i="15"/>
  <c r="BI189" i="15"/>
  <c r="BH189" i="15"/>
  <c r="BG189" i="15"/>
  <c r="BK188" i="15"/>
  <c r="BJ188" i="15"/>
  <c r="BI188" i="15"/>
  <c r="BH188" i="15"/>
  <c r="BG188" i="15"/>
  <c r="BK187" i="15"/>
  <c r="BI187" i="15"/>
  <c r="BH187" i="15"/>
  <c r="BG187" i="15"/>
  <c r="BJ187" i="15" s="1"/>
  <c r="BK186" i="15"/>
  <c r="BI186" i="15"/>
  <c r="BH186" i="15"/>
  <c r="BJ186" i="15" s="1"/>
  <c r="BG186" i="15"/>
  <c r="BK185" i="15"/>
  <c r="BJ185" i="15"/>
  <c r="BI185" i="15"/>
  <c r="BH185" i="15"/>
  <c r="BG185" i="15"/>
  <c r="BK184" i="15"/>
  <c r="BI184" i="15"/>
  <c r="BH184" i="15"/>
  <c r="BG184" i="15"/>
  <c r="BJ184" i="15" s="1"/>
  <c r="BK183" i="15"/>
  <c r="BI183" i="15"/>
  <c r="BH183" i="15"/>
  <c r="BG183" i="15"/>
  <c r="BJ183" i="15" s="1"/>
  <c r="BK182" i="15"/>
  <c r="BI182" i="15"/>
  <c r="BH182" i="15"/>
  <c r="BG182" i="15"/>
  <c r="BJ182" i="15" s="1"/>
  <c r="BK181" i="15"/>
  <c r="BJ181" i="15"/>
  <c r="BI181" i="15"/>
  <c r="BH181" i="15"/>
  <c r="BG181" i="15"/>
  <c r="BK180" i="15"/>
  <c r="BI180" i="15"/>
  <c r="BH180" i="15"/>
  <c r="BG180" i="15"/>
  <c r="BJ180" i="15" s="1"/>
  <c r="BK179" i="15"/>
  <c r="BI179" i="15"/>
  <c r="BH179" i="15"/>
  <c r="BG179" i="15"/>
  <c r="BJ179" i="15" s="1"/>
  <c r="BK178" i="15"/>
  <c r="BI178" i="15"/>
  <c r="BH178" i="15"/>
  <c r="BG178" i="15"/>
  <c r="BJ178" i="15" s="1"/>
  <c r="BK177" i="15"/>
  <c r="BJ177" i="15"/>
  <c r="BI177" i="15"/>
  <c r="BH177" i="15"/>
  <c r="BG177" i="15"/>
  <c r="BK176" i="15"/>
  <c r="BJ176" i="15"/>
  <c r="BI176" i="15"/>
  <c r="BH176" i="15"/>
  <c r="BG176" i="15"/>
  <c r="BK175" i="15"/>
  <c r="BI175" i="15"/>
  <c r="BH175" i="15"/>
  <c r="BG175" i="15"/>
  <c r="BJ175" i="15" s="1"/>
  <c r="BK174" i="15"/>
  <c r="BI174" i="15"/>
  <c r="BH174" i="15"/>
  <c r="BJ174" i="15" s="1"/>
  <c r="BG174" i="15"/>
  <c r="BK173" i="15"/>
  <c r="BJ173" i="15"/>
  <c r="BI173" i="15"/>
  <c r="BH173" i="15"/>
  <c r="BG173" i="15"/>
  <c r="BK172" i="15"/>
  <c r="BI172" i="15"/>
  <c r="BH172" i="15"/>
  <c r="BG172" i="15"/>
  <c r="BJ172" i="15" s="1"/>
  <c r="BK171" i="15"/>
  <c r="BI171" i="15"/>
  <c r="BH171" i="15"/>
  <c r="BG171" i="15"/>
  <c r="BJ171" i="15" s="1"/>
  <c r="BK170" i="15"/>
  <c r="BI170" i="15"/>
  <c r="BH170" i="15"/>
  <c r="BG170" i="15"/>
  <c r="BJ170" i="15" s="1"/>
  <c r="BK169" i="15"/>
  <c r="BJ169" i="15"/>
  <c r="BI169" i="15"/>
  <c r="BH169" i="15"/>
  <c r="BG169" i="15"/>
  <c r="BK168" i="15"/>
  <c r="BI168" i="15"/>
  <c r="BH168" i="15"/>
  <c r="BG168" i="15"/>
  <c r="BJ168" i="15" s="1"/>
  <c r="BK167" i="15"/>
  <c r="BI167" i="15"/>
  <c r="BH167" i="15"/>
  <c r="BG167" i="15"/>
  <c r="BJ167" i="15" s="1"/>
  <c r="BK166" i="15"/>
  <c r="BI166" i="15"/>
  <c r="BH166" i="15"/>
  <c r="BG166" i="15"/>
  <c r="BJ166" i="15" s="1"/>
  <c r="BK165" i="15"/>
  <c r="BJ165" i="15"/>
  <c r="BI165" i="15"/>
  <c r="BH165" i="15"/>
  <c r="BG165" i="15"/>
  <c r="BK164" i="15"/>
  <c r="BJ164" i="15"/>
  <c r="BI164" i="15"/>
  <c r="BH164" i="15"/>
  <c r="BG164" i="15"/>
  <c r="BK163" i="15"/>
  <c r="BI163" i="15"/>
  <c r="BH163" i="15"/>
  <c r="BG163" i="15"/>
  <c r="BJ163" i="15" s="1"/>
  <c r="BK162" i="15"/>
  <c r="BI162" i="15"/>
  <c r="BH162" i="15"/>
  <c r="BJ162" i="15" s="1"/>
  <c r="BG162" i="15"/>
  <c r="BK161" i="15"/>
  <c r="BJ161" i="15"/>
  <c r="BI161" i="15"/>
  <c r="BH161" i="15"/>
  <c r="BG161" i="15"/>
  <c r="BK160" i="15"/>
  <c r="BI160" i="15"/>
  <c r="BH160" i="15"/>
  <c r="BG160" i="15"/>
  <c r="BJ160" i="15" s="1"/>
  <c r="BK159" i="15"/>
  <c r="BI159" i="15"/>
  <c r="BH159" i="15"/>
  <c r="BG159" i="15"/>
  <c r="BJ159" i="15" s="1"/>
  <c r="BK158" i="15"/>
  <c r="BI158" i="15"/>
  <c r="BH158" i="15"/>
  <c r="BG158" i="15"/>
  <c r="BJ158" i="15" s="1"/>
  <c r="BK157" i="15"/>
  <c r="BJ157" i="15"/>
  <c r="BI157" i="15"/>
  <c r="BH157" i="15"/>
  <c r="BG157" i="15"/>
  <c r="BK156" i="15"/>
  <c r="BI156" i="15"/>
  <c r="BH156" i="15"/>
  <c r="BG156" i="15"/>
  <c r="BJ156" i="15" s="1"/>
  <c r="BK155" i="15"/>
  <c r="BI155" i="15"/>
  <c r="BH155" i="15"/>
  <c r="BG155" i="15"/>
  <c r="BJ155" i="15" s="1"/>
  <c r="BK154" i="15"/>
  <c r="BI154" i="15"/>
  <c r="BH154" i="15"/>
  <c r="BG154" i="15"/>
  <c r="BJ154" i="15" s="1"/>
  <c r="BK153" i="15"/>
  <c r="BJ153" i="15"/>
  <c r="BI153" i="15"/>
  <c r="BH153" i="15"/>
  <c r="BG153" i="15"/>
  <c r="BK152" i="15"/>
  <c r="BJ152" i="15"/>
  <c r="BI152" i="15"/>
  <c r="BH152" i="15"/>
  <c r="BG152" i="15"/>
  <c r="BK151" i="15"/>
  <c r="BI151" i="15"/>
  <c r="BH151" i="15"/>
  <c r="BG151" i="15"/>
  <c r="BJ151" i="15" s="1"/>
  <c r="BK150" i="15"/>
  <c r="BI150" i="15"/>
  <c r="BH150" i="15"/>
  <c r="BJ150" i="15" s="1"/>
  <c r="BG150" i="15"/>
  <c r="BK149" i="15"/>
  <c r="BJ149" i="15"/>
  <c r="BI149" i="15"/>
  <c r="BH149" i="15"/>
  <c r="BG149" i="15"/>
  <c r="BK148" i="15"/>
  <c r="BI148" i="15"/>
  <c r="BH148" i="15"/>
  <c r="BG148" i="15"/>
  <c r="BJ148" i="15" s="1"/>
  <c r="BK147" i="15"/>
  <c r="BI147" i="15"/>
  <c r="BH147" i="15"/>
  <c r="BG147" i="15"/>
  <c r="BJ147" i="15" s="1"/>
  <c r="BK146" i="15"/>
  <c r="BI146" i="15"/>
  <c r="BH146" i="15"/>
  <c r="BG146" i="15"/>
  <c r="BJ146" i="15" s="1"/>
  <c r="BK145" i="15"/>
  <c r="BJ145" i="15"/>
  <c r="BI145" i="15"/>
  <c r="BH145" i="15"/>
  <c r="BG145" i="15"/>
  <c r="BK144" i="15"/>
  <c r="BI144" i="15"/>
  <c r="BH144" i="15"/>
  <c r="BG144" i="15"/>
  <c r="BJ144" i="15" s="1"/>
  <c r="BK143" i="15"/>
  <c r="BI143" i="15"/>
  <c r="BH143" i="15"/>
  <c r="BG143" i="15"/>
  <c r="BJ143" i="15" s="1"/>
  <c r="BK142" i="15"/>
  <c r="BI142" i="15"/>
  <c r="BH142" i="15"/>
  <c r="BG142" i="15"/>
  <c r="BJ142" i="15" s="1"/>
  <c r="BK141" i="15"/>
  <c r="BJ141" i="15"/>
  <c r="BI141" i="15"/>
  <c r="BH141" i="15"/>
  <c r="BG141" i="15"/>
  <c r="BK140" i="15"/>
  <c r="BJ140" i="15"/>
  <c r="BI140" i="15"/>
  <c r="BH140" i="15"/>
  <c r="BG140" i="15"/>
  <c r="BK139" i="15"/>
  <c r="BI139" i="15"/>
  <c r="BH139" i="15"/>
  <c r="BG139" i="15"/>
  <c r="BJ139" i="15" s="1"/>
  <c r="BK138" i="15"/>
  <c r="BI138" i="15"/>
  <c r="BH138" i="15"/>
  <c r="BJ138" i="15" s="1"/>
  <c r="BG138" i="15"/>
  <c r="BK137" i="15"/>
  <c r="BJ137" i="15"/>
  <c r="BI137" i="15"/>
  <c r="BH137" i="15"/>
  <c r="BG137" i="15"/>
  <c r="BK136" i="15"/>
  <c r="BI136" i="15"/>
  <c r="BH136" i="15"/>
  <c r="BG136" i="15"/>
  <c r="BJ136" i="15" s="1"/>
  <c r="BK135" i="15"/>
  <c r="BI135" i="15"/>
  <c r="BH135" i="15"/>
  <c r="BG135" i="15"/>
  <c r="BJ135" i="15" s="1"/>
  <c r="BK134" i="15"/>
  <c r="BI134" i="15"/>
  <c r="BH134" i="15"/>
  <c r="BG134" i="15"/>
  <c r="BJ134" i="15" s="1"/>
  <c r="BK133" i="15"/>
  <c r="BJ133" i="15"/>
  <c r="BI133" i="15"/>
  <c r="BH133" i="15"/>
  <c r="BG133" i="15"/>
  <c r="BK132" i="15"/>
  <c r="BI132" i="15"/>
  <c r="BH132" i="15"/>
  <c r="BG132" i="15"/>
  <c r="BJ132" i="15" s="1"/>
  <c r="BK131" i="15"/>
  <c r="BI131" i="15"/>
  <c r="BH131" i="15"/>
  <c r="BG131" i="15"/>
  <c r="BJ131" i="15" s="1"/>
  <c r="BK130" i="15"/>
  <c r="BI130" i="15"/>
  <c r="BH130" i="15"/>
  <c r="BG130" i="15"/>
  <c r="BJ130" i="15" s="1"/>
  <c r="BK129" i="15"/>
  <c r="BJ129" i="15"/>
  <c r="BI129" i="15"/>
  <c r="BH129" i="15"/>
  <c r="BG129" i="15"/>
  <c r="BK128" i="15"/>
  <c r="BJ128" i="15"/>
  <c r="BI128" i="15"/>
  <c r="BH128" i="15"/>
  <c r="BG128" i="15"/>
  <c r="BK127" i="15"/>
  <c r="BI127" i="15"/>
  <c r="BH127" i="15"/>
  <c r="BG127" i="15"/>
  <c r="BJ127" i="15" s="1"/>
  <c r="BK126" i="15"/>
  <c r="BI126" i="15"/>
  <c r="BH126" i="15"/>
  <c r="BJ126" i="15" s="1"/>
  <c r="BG126" i="15"/>
  <c r="BK125" i="15"/>
  <c r="BJ125" i="15"/>
  <c r="BI125" i="15"/>
  <c r="BH125" i="15"/>
  <c r="BG125" i="15"/>
  <c r="BK124" i="15"/>
  <c r="BI124" i="15"/>
  <c r="BH124" i="15"/>
  <c r="BG124" i="15"/>
  <c r="BJ124" i="15" s="1"/>
  <c r="BK123" i="15"/>
  <c r="BI123" i="15"/>
  <c r="BH123" i="15"/>
  <c r="BG123" i="15"/>
  <c r="BJ123" i="15" s="1"/>
  <c r="BK122" i="15"/>
  <c r="BI122" i="15"/>
  <c r="BH122" i="15"/>
  <c r="BG122" i="15"/>
  <c r="BJ122" i="15" s="1"/>
  <c r="BK121" i="15"/>
  <c r="BJ121" i="15"/>
  <c r="BI121" i="15"/>
  <c r="BH121" i="15"/>
  <c r="BG121" i="15"/>
  <c r="BK120" i="15"/>
  <c r="BI120" i="15"/>
  <c r="BH120" i="15"/>
  <c r="BG120" i="15"/>
  <c r="BJ120" i="15" s="1"/>
  <c r="BK119" i="15"/>
  <c r="BI119" i="15"/>
  <c r="BH119" i="15"/>
  <c r="BG119" i="15"/>
  <c r="BJ119" i="15" s="1"/>
  <c r="BK118" i="15"/>
  <c r="BI118" i="15"/>
  <c r="BH118" i="15"/>
  <c r="BG118" i="15"/>
  <c r="BJ118" i="15" s="1"/>
  <c r="BK117" i="15"/>
  <c r="BJ117" i="15"/>
  <c r="BI117" i="15"/>
  <c r="BH117" i="15"/>
  <c r="BG117" i="15"/>
  <c r="BK116" i="15"/>
  <c r="BJ116" i="15"/>
  <c r="BI116" i="15"/>
  <c r="BH116" i="15"/>
  <c r="BG116" i="15"/>
  <c r="BK115" i="15"/>
  <c r="BI115" i="15"/>
  <c r="BH115" i="15"/>
  <c r="BG115" i="15"/>
  <c r="BJ115" i="15" s="1"/>
  <c r="BK114" i="15"/>
  <c r="BI114" i="15"/>
  <c r="BH114" i="15"/>
  <c r="BJ114" i="15" s="1"/>
  <c r="BG114" i="15"/>
  <c r="BK113" i="15"/>
  <c r="BJ113" i="15"/>
  <c r="BI113" i="15"/>
  <c r="BH113" i="15"/>
  <c r="BG113" i="15"/>
  <c r="BK112" i="15"/>
  <c r="BI112" i="15"/>
  <c r="BH112" i="15"/>
  <c r="BG112" i="15"/>
  <c r="BJ112" i="15" s="1"/>
  <c r="BK111" i="15"/>
  <c r="BI111" i="15"/>
  <c r="BH111" i="15"/>
  <c r="BG111" i="15"/>
  <c r="BJ111" i="15" s="1"/>
  <c r="BK110" i="15"/>
  <c r="BI110" i="15"/>
  <c r="BH110" i="15"/>
  <c r="BG110" i="15"/>
  <c r="BJ110" i="15" s="1"/>
  <c r="BK109" i="15"/>
  <c r="BJ109" i="15"/>
  <c r="BI109" i="15"/>
  <c r="BH109" i="15"/>
  <c r="BG109" i="15"/>
  <c r="BK108" i="15"/>
  <c r="BI108" i="15"/>
  <c r="BH108" i="15"/>
  <c r="BG108" i="15"/>
  <c r="BJ108" i="15" s="1"/>
  <c r="BK107" i="15"/>
  <c r="BI107" i="15"/>
  <c r="BH107" i="15"/>
  <c r="BG107" i="15"/>
  <c r="BJ107" i="15" s="1"/>
  <c r="BK106" i="15"/>
  <c r="BI106" i="15"/>
  <c r="BH106" i="15"/>
  <c r="BG106" i="15"/>
  <c r="BJ106" i="15" s="1"/>
  <c r="BK105" i="15"/>
  <c r="BJ105" i="15"/>
  <c r="BI105" i="15"/>
  <c r="BH105" i="15"/>
  <c r="BG105" i="15"/>
  <c r="BK104" i="15"/>
  <c r="BJ104" i="15"/>
  <c r="BI104" i="15"/>
  <c r="BH104" i="15"/>
  <c r="BG104" i="15"/>
  <c r="BK103" i="15"/>
  <c r="BI103" i="15"/>
  <c r="BH103" i="15"/>
  <c r="BG103" i="15"/>
  <c r="BJ103" i="15" s="1"/>
  <c r="BK102" i="15"/>
  <c r="BI102" i="15"/>
  <c r="BH102" i="15"/>
  <c r="BJ102" i="15" s="1"/>
  <c r="BG102" i="15"/>
  <c r="BK101" i="15"/>
  <c r="BJ101" i="15"/>
  <c r="BI101" i="15"/>
  <c r="BH101" i="15"/>
  <c r="BG101" i="15"/>
  <c r="BK100" i="15"/>
  <c r="BI100" i="15"/>
  <c r="BH100" i="15"/>
  <c r="BG100" i="15"/>
  <c r="BJ100" i="15" s="1"/>
  <c r="BK99" i="15"/>
  <c r="BI99" i="15"/>
  <c r="BH99" i="15"/>
  <c r="BJ99" i="15" s="1"/>
  <c r="BG99" i="15"/>
  <c r="BK98" i="15"/>
  <c r="BI98" i="15"/>
  <c r="BH98" i="15"/>
  <c r="BG98" i="15"/>
  <c r="BJ98" i="15" s="1"/>
  <c r="BK97" i="15"/>
  <c r="BJ97" i="15"/>
  <c r="BI97" i="15"/>
  <c r="BH97" i="15"/>
  <c r="BG97" i="15"/>
  <c r="BK96" i="15"/>
  <c r="BI96" i="15"/>
  <c r="BH96" i="15"/>
  <c r="BG96" i="15"/>
  <c r="BJ96" i="15" s="1"/>
  <c r="BK95" i="15"/>
  <c r="BI95" i="15"/>
  <c r="BH95" i="15"/>
  <c r="BG95" i="15"/>
  <c r="BJ95" i="15" s="1"/>
  <c r="BK94" i="15"/>
  <c r="BI94" i="15"/>
  <c r="BH94" i="15"/>
  <c r="BG94" i="15"/>
  <c r="BJ94" i="15" s="1"/>
  <c r="BK93" i="15"/>
  <c r="BJ93" i="15"/>
  <c r="BI93" i="15"/>
  <c r="BH93" i="15"/>
  <c r="BG93" i="15"/>
  <c r="BK92" i="15"/>
  <c r="BJ92" i="15"/>
  <c r="BI92" i="15"/>
  <c r="BH92" i="15"/>
  <c r="BG92" i="15"/>
  <c r="BK91" i="15"/>
  <c r="BI91" i="15"/>
  <c r="BH91" i="15"/>
  <c r="BG91" i="15"/>
  <c r="BJ91" i="15" s="1"/>
  <c r="BK90" i="15"/>
  <c r="BI90" i="15"/>
  <c r="BH90" i="15"/>
  <c r="BG90" i="15"/>
  <c r="BJ90" i="15" s="1"/>
  <c r="BK89" i="15"/>
  <c r="BJ89" i="15"/>
  <c r="BI89" i="15"/>
  <c r="BH89" i="15"/>
  <c r="BG89" i="15"/>
  <c r="BK88" i="15"/>
  <c r="BI88" i="15"/>
  <c r="BH88" i="15"/>
  <c r="BG88" i="15"/>
  <c r="BJ88" i="15" s="1"/>
  <c r="BK87" i="15"/>
  <c r="BI87" i="15"/>
  <c r="BH87" i="15"/>
  <c r="BJ87" i="15" s="1"/>
  <c r="BG87" i="15"/>
  <c r="BK86" i="15"/>
  <c r="BI86" i="15"/>
  <c r="BH86" i="15"/>
  <c r="BG86" i="15"/>
  <c r="BJ86" i="15" s="1"/>
  <c r="BK85" i="15"/>
  <c r="BJ85" i="15"/>
  <c r="BI85" i="15"/>
  <c r="BH85" i="15"/>
  <c r="BG85" i="15"/>
  <c r="BK84" i="15"/>
  <c r="BI84" i="15"/>
  <c r="BH84" i="15"/>
  <c r="BG84" i="15"/>
  <c r="BJ84" i="15" s="1"/>
  <c r="BK83" i="15"/>
  <c r="BI83" i="15"/>
  <c r="BH83" i="15"/>
  <c r="BG83" i="15"/>
  <c r="BJ83" i="15" s="1"/>
  <c r="BK82" i="15"/>
  <c r="BI82" i="15"/>
  <c r="BJ82" i="15" s="1"/>
  <c r="BH82" i="15"/>
  <c r="BG82" i="15"/>
  <c r="BK81" i="15"/>
  <c r="BJ81" i="15"/>
  <c r="BI81" i="15"/>
  <c r="BH81" i="15"/>
  <c r="BG81" i="15"/>
  <c r="BK80" i="15"/>
  <c r="BJ80" i="15"/>
  <c r="BI80" i="15"/>
  <c r="BH80" i="15"/>
  <c r="BG80" i="15"/>
  <c r="BK79" i="15"/>
  <c r="BI79" i="15"/>
  <c r="BH79" i="15"/>
  <c r="BG79" i="15"/>
  <c r="BJ79" i="15" s="1"/>
  <c r="BK78" i="15"/>
  <c r="BI78" i="15"/>
  <c r="BH78" i="15"/>
  <c r="BG78" i="15"/>
  <c r="BJ78" i="15" s="1"/>
  <c r="BK77" i="15"/>
  <c r="BJ77" i="15"/>
  <c r="BI77" i="15"/>
  <c r="BH77" i="15"/>
  <c r="BG77" i="15"/>
  <c r="BK76" i="15"/>
  <c r="BI76" i="15"/>
  <c r="BH76" i="15"/>
  <c r="BG76" i="15"/>
  <c r="BJ76" i="15" s="1"/>
  <c r="BK75" i="15"/>
  <c r="BI75" i="15"/>
  <c r="BH75" i="15"/>
  <c r="BJ75" i="15" s="1"/>
  <c r="BG75" i="15"/>
  <c r="BK74" i="15"/>
  <c r="BI74" i="15"/>
  <c r="BH74" i="15"/>
  <c r="BG74" i="15"/>
  <c r="BJ74" i="15" s="1"/>
  <c r="BK73" i="15"/>
  <c r="BJ73" i="15"/>
  <c r="BI73" i="15"/>
  <c r="BH73" i="15"/>
  <c r="BG73" i="15"/>
  <c r="BK72" i="15"/>
  <c r="BI72" i="15"/>
  <c r="BH72" i="15"/>
  <c r="BG72" i="15"/>
  <c r="BJ72" i="15" s="1"/>
  <c r="BK71" i="15"/>
  <c r="BI71" i="15"/>
  <c r="BH71" i="15"/>
  <c r="BG71" i="15"/>
  <c r="BJ71" i="15" s="1"/>
  <c r="BK70" i="15"/>
  <c r="BI70" i="15"/>
  <c r="BJ70" i="15" s="1"/>
  <c r="BH70" i="15"/>
  <c r="BG70" i="15"/>
  <c r="BK69" i="15"/>
  <c r="BJ69" i="15"/>
  <c r="BI69" i="15"/>
  <c r="BH69" i="15"/>
  <c r="BG69" i="15"/>
  <c r="BK68" i="15"/>
  <c r="BJ68" i="15"/>
  <c r="BI68" i="15"/>
  <c r="BH68" i="15"/>
  <c r="BG68" i="15"/>
  <c r="BK67" i="15"/>
  <c r="BI67" i="15"/>
  <c r="BH67" i="15"/>
  <c r="BG67" i="15"/>
  <c r="BJ67" i="15" s="1"/>
  <c r="BK66" i="15"/>
  <c r="BI66" i="15"/>
  <c r="BH66" i="15"/>
  <c r="BG66" i="15"/>
  <c r="BJ66" i="15" s="1"/>
  <c r="BK65" i="15"/>
  <c r="BJ65" i="15"/>
  <c r="BI65" i="15"/>
  <c r="BH65" i="15"/>
  <c r="BG65" i="15"/>
  <c r="BK64" i="15"/>
  <c r="BI64" i="15"/>
  <c r="BH64" i="15"/>
  <c r="BG64" i="15"/>
  <c r="BJ64" i="15" s="1"/>
  <c r="BK63" i="15"/>
  <c r="BI63" i="15"/>
  <c r="BH63" i="15"/>
  <c r="BJ63" i="15" s="1"/>
  <c r="BG63" i="15"/>
  <c r="BK62" i="15"/>
  <c r="BI62" i="15"/>
  <c r="BH62" i="15"/>
  <c r="BG62" i="15"/>
  <c r="BJ62" i="15" s="1"/>
  <c r="BK61" i="15"/>
  <c r="BJ61" i="15"/>
  <c r="BI61" i="15"/>
  <c r="BH61" i="15"/>
  <c r="BG61" i="15"/>
  <c r="BK60" i="15"/>
  <c r="BI60" i="15"/>
  <c r="BH60" i="15"/>
  <c r="BG60" i="15"/>
  <c r="BJ60" i="15" s="1"/>
  <c r="BK59" i="15"/>
  <c r="BI59" i="15"/>
  <c r="BH59" i="15"/>
  <c r="BG59" i="15"/>
  <c r="BJ59" i="15" s="1"/>
  <c r="BK58" i="15"/>
  <c r="BI58" i="15"/>
  <c r="BJ58" i="15" s="1"/>
  <c r="BH58" i="15"/>
  <c r="BG58" i="15"/>
  <c r="BK57" i="15"/>
  <c r="BJ57" i="15"/>
  <c r="BI57" i="15"/>
  <c r="BH57" i="15"/>
  <c r="BG57" i="15"/>
  <c r="BK56" i="15"/>
  <c r="BJ56" i="15"/>
  <c r="BI56" i="15"/>
  <c r="BH56" i="15"/>
  <c r="BG56" i="15"/>
  <c r="BK55" i="15"/>
  <c r="BI55" i="15"/>
  <c r="BH55" i="15"/>
  <c r="BG55" i="15"/>
  <c r="BJ55" i="15" s="1"/>
  <c r="BK54" i="15"/>
  <c r="BI54" i="15"/>
  <c r="BH54" i="15"/>
  <c r="BG54" i="15"/>
  <c r="BJ54" i="15" s="1"/>
  <c r="BK53" i="15"/>
  <c r="BJ53" i="15"/>
  <c r="BI53" i="15"/>
  <c r="BH53" i="15"/>
  <c r="BG53" i="15"/>
  <c r="BK52" i="15"/>
  <c r="BI52" i="15"/>
  <c r="BH52" i="15"/>
  <c r="BG52" i="15"/>
  <c r="BJ52" i="15" s="1"/>
  <c r="BK51" i="15"/>
  <c r="BI51" i="15"/>
  <c r="BH51" i="15"/>
  <c r="BJ51" i="15" s="1"/>
  <c r="BG51" i="15"/>
  <c r="BK50" i="15"/>
  <c r="BI50" i="15"/>
  <c r="BH50" i="15"/>
  <c r="BG50" i="15"/>
  <c r="BJ50" i="15" s="1"/>
  <c r="BK49" i="15"/>
  <c r="BJ49" i="15"/>
  <c r="BI49" i="15"/>
  <c r="BH49" i="15"/>
  <c r="BG49" i="15"/>
  <c r="BK48" i="15"/>
  <c r="BI48" i="15"/>
  <c r="BH48" i="15"/>
  <c r="BG48" i="15"/>
  <c r="BJ48" i="15" s="1"/>
  <c r="BK47" i="15"/>
  <c r="BI47" i="15"/>
  <c r="BH47" i="15"/>
  <c r="BG47" i="15"/>
  <c r="BJ47" i="15" s="1"/>
  <c r="BK46" i="15"/>
  <c r="BI46" i="15"/>
  <c r="BJ46" i="15" s="1"/>
  <c r="BH46" i="15"/>
  <c r="BG46" i="15"/>
  <c r="BK45" i="15"/>
  <c r="BJ45" i="15"/>
  <c r="BI45" i="15"/>
  <c r="BH45" i="15"/>
  <c r="BG45" i="15"/>
  <c r="BK44" i="15"/>
  <c r="BI44" i="15"/>
  <c r="BH44" i="15"/>
  <c r="BG44" i="15"/>
  <c r="BJ44" i="15" s="1"/>
  <c r="BK43" i="15"/>
  <c r="BI43" i="15"/>
  <c r="BH43" i="15"/>
  <c r="BG43" i="15"/>
  <c r="BJ43" i="15" s="1"/>
  <c r="BK42" i="15"/>
  <c r="BI42" i="15"/>
  <c r="BH42" i="15"/>
  <c r="BG42" i="15"/>
  <c r="BJ42" i="15" s="1"/>
  <c r="BK41" i="15"/>
  <c r="BJ41" i="15"/>
  <c r="BI41" i="15"/>
  <c r="BH41" i="15"/>
  <c r="BG41" i="15"/>
  <c r="BK40" i="15"/>
  <c r="BI40" i="15"/>
  <c r="BH40" i="15"/>
  <c r="BG40" i="15"/>
  <c r="BJ40" i="15" s="1"/>
  <c r="BK39" i="15"/>
  <c r="BI39" i="15"/>
  <c r="BH39" i="15"/>
  <c r="BJ39" i="15" s="1"/>
  <c r="BG39" i="15"/>
  <c r="BK38" i="15"/>
  <c r="BI38" i="15"/>
  <c r="BH38" i="15"/>
  <c r="BG38" i="15"/>
  <c r="BJ38" i="15" s="1"/>
  <c r="BK37" i="15"/>
  <c r="BJ37" i="15"/>
  <c r="BI37" i="15"/>
  <c r="BH37" i="15"/>
  <c r="BG37" i="15"/>
  <c r="BK36" i="15"/>
  <c r="BI36" i="15"/>
  <c r="BH36" i="15"/>
  <c r="BG36" i="15"/>
  <c r="BJ36" i="15" s="1"/>
  <c r="BK35" i="15"/>
  <c r="BI35" i="15"/>
  <c r="BH35" i="15"/>
  <c r="BG35" i="15"/>
  <c r="BJ35" i="15" s="1"/>
  <c r="BK34" i="15"/>
  <c r="BI34" i="15"/>
  <c r="BH34" i="15"/>
  <c r="BG34" i="15"/>
  <c r="BJ34" i="15" s="1"/>
  <c r="BK33" i="15"/>
  <c r="BJ33" i="15"/>
  <c r="BI33" i="15"/>
  <c r="BH33" i="15"/>
  <c r="BG33" i="15"/>
  <c r="BK32" i="15"/>
  <c r="BI32" i="15"/>
  <c r="BH32" i="15"/>
  <c r="BG32" i="15"/>
  <c r="BJ32" i="15" s="1"/>
  <c r="BK31" i="15"/>
  <c r="BI31" i="15"/>
  <c r="BH31" i="15"/>
  <c r="BG31" i="15"/>
  <c r="BJ31" i="15" s="1"/>
  <c r="BK30" i="15"/>
  <c r="BI30" i="15"/>
  <c r="BH30" i="15"/>
  <c r="BJ30" i="15" s="1"/>
  <c r="BG30" i="15"/>
  <c r="BK29" i="15"/>
  <c r="BJ29" i="15"/>
  <c r="BI29" i="15"/>
  <c r="BH29" i="15"/>
  <c r="BG29" i="15"/>
  <c r="BK28" i="15"/>
  <c r="BI28" i="15"/>
  <c r="BH28" i="15"/>
  <c r="BG28" i="15"/>
  <c r="BJ28" i="15" s="1"/>
  <c r="BK27" i="15"/>
  <c r="BI27" i="15"/>
  <c r="BH27" i="15"/>
  <c r="BJ27" i="15" s="1"/>
  <c r="BG27" i="15"/>
  <c r="BK26" i="15"/>
  <c r="BI26" i="15"/>
  <c r="BH26" i="15"/>
  <c r="BG26" i="15"/>
  <c r="BJ26" i="15" s="1"/>
  <c r="BK25" i="15"/>
  <c r="BJ25" i="15"/>
  <c r="BI25" i="15"/>
  <c r="BH25" i="15"/>
  <c r="BG25" i="15"/>
  <c r="BK24" i="15"/>
  <c r="BI24" i="15"/>
  <c r="BH24" i="15"/>
  <c r="BG24" i="15"/>
  <c r="BJ24" i="15" s="1"/>
  <c r="BK23" i="15"/>
  <c r="BI23" i="15"/>
  <c r="BH23" i="15"/>
  <c r="BG23" i="15"/>
  <c r="BJ23" i="15" s="1"/>
  <c r="BK22" i="15"/>
  <c r="BI22" i="15"/>
  <c r="BH22" i="15"/>
  <c r="BG22" i="15"/>
  <c r="BJ22" i="15" s="1"/>
  <c r="BK21" i="15"/>
  <c r="BJ21" i="15"/>
  <c r="BI21" i="15"/>
  <c r="BH21" i="15"/>
  <c r="BG21" i="15"/>
  <c r="BK20" i="15"/>
  <c r="BI20" i="15"/>
  <c r="BH20" i="15"/>
  <c r="BG20" i="15"/>
  <c r="BJ20" i="15" s="1"/>
  <c r="BK19" i="15"/>
  <c r="BI19" i="15"/>
  <c r="BH19" i="15"/>
  <c r="BG19" i="15"/>
  <c r="BJ19" i="15" s="1"/>
  <c r="BK18" i="15"/>
  <c r="BI18" i="15"/>
  <c r="BH18" i="15"/>
  <c r="BJ18" i="15" s="1"/>
  <c r="BG18" i="15"/>
  <c r="BK17" i="15"/>
  <c r="BJ17" i="15"/>
  <c r="BI17" i="15"/>
  <c r="BH17" i="15"/>
  <c r="BG17" i="15"/>
  <c r="BK16" i="15"/>
  <c r="BI16" i="15"/>
  <c r="BH16" i="15"/>
  <c r="BG16" i="15"/>
  <c r="BJ16" i="15" s="1"/>
  <c r="BK15" i="15"/>
  <c r="BI15" i="15"/>
  <c r="BH15" i="15"/>
  <c r="BJ15" i="15" s="1"/>
  <c r="BG15" i="15"/>
  <c r="BK14" i="15"/>
  <c r="BI14" i="15"/>
  <c r="BH14" i="15"/>
  <c r="BG14" i="15"/>
  <c r="BJ14" i="15" s="1"/>
  <c r="BK13" i="15"/>
  <c r="BJ13" i="15"/>
  <c r="BI13" i="15"/>
  <c r="BH13" i="15"/>
  <c r="BG13" i="15"/>
  <c r="BK12" i="15"/>
  <c r="BI12" i="15"/>
  <c r="BH12" i="15"/>
  <c r="BG12" i="15"/>
  <c r="BJ12" i="15" s="1"/>
  <c r="BK11" i="15"/>
  <c r="BI11" i="15"/>
  <c r="BH11" i="15"/>
  <c r="BG11" i="15"/>
  <c r="BJ11" i="15" s="1"/>
  <c r="BK10" i="15"/>
  <c r="BI10" i="15"/>
  <c r="BH10" i="15"/>
  <c r="BG10" i="15"/>
  <c r="BJ10" i="15" s="1"/>
  <c r="BK9" i="15"/>
  <c r="BJ9" i="15"/>
  <c r="BI9" i="15"/>
  <c r="BH9" i="15"/>
  <c r="BG9" i="15"/>
  <c r="BK8" i="15"/>
  <c r="BI8" i="15"/>
  <c r="BH8" i="15"/>
  <c r="BG8" i="15"/>
  <c r="BJ8" i="15" s="1"/>
  <c r="BK7" i="15"/>
  <c r="BI7" i="15"/>
  <c r="BH7" i="15"/>
  <c r="BG7" i="15"/>
  <c r="BJ7" i="15" s="1"/>
  <c r="BK6" i="15"/>
  <c r="BI6" i="15"/>
  <c r="BH6" i="15"/>
  <c r="BJ6" i="15" s="1"/>
  <c r="BG6" i="15"/>
  <c r="BK5" i="15"/>
  <c r="BJ5" i="15"/>
  <c r="BI5" i="15"/>
  <c r="BH5" i="15"/>
  <c r="BG5" i="15"/>
  <c r="BK4" i="15"/>
  <c r="BI4" i="15"/>
  <c r="BI439" i="15" s="1"/>
  <c r="BH4" i="15"/>
  <c r="BH439" i="15" s="1"/>
  <c r="BG4" i="15"/>
  <c r="BJ4" i="15" s="1"/>
  <c r="T1" i="15"/>
  <c r="S1" i="15"/>
  <c r="R1" i="15" s="1"/>
  <c r="Q1" i="15"/>
  <c r="P1" i="15"/>
  <c r="O1" i="15"/>
  <c r="BE1987" i="14"/>
  <c r="BK1986" i="14"/>
  <c r="BI1986" i="14"/>
  <c r="BH1986" i="14"/>
  <c r="BG1986" i="14"/>
  <c r="BJ1986" i="14" s="1"/>
  <c r="BK1985" i="14"/>
  <c r="BI1985" i="14"/>
  <c r="BH1985" i="14"/>
  <c r="BG1985" i="14"/>
  <c r="BJ1985" i="14" s="1"/>
  <c r="BK1984" i="14"/>
  <c r="BI1984" i="14"/>
  <c r="BH1984" i="14"/>
  <c r="BJ1984" i="14" s="1"/>
  <c r="BG1984" i="14"/>
  <c r="BK1983" i="14"/>
  <c r="BJ1983" i="14"/>
  <c r="BI1983" i="14"/>
  <c r="BH1983" i="14"/>
  <c r="BG1983" i="14"/>
  <c r="BK1982" i="14"/>
  <c r="BI1982" i="14"/>
  <c r="BH1982" i="14"/>
  <c r="BG1982" i="14"/>
  <c r="BJ1982" i="14" s="1"/>
  <c r="BK1981" i="14"/>
  <c r="BI1981" i="14"/>
  <c r="BH1981" i="14"/>
  <c r="BG1981" i="14"/>
  <c r="BJ1981" i="14" s="1"/>
  <c r="BK1980" i="14"/>
  <c r="BI1980" i="14"/>
  <c r="BH1980" i="14"/>
  <c r="BG1980" i="14"/>
  <c r="BJ1980" i="14" s="1"/>
  <c r="BK1979" i="14"/>
  <c r="BJ1979" i="14"/>
  <c r="BI1979" i="14"/>
  <c r="BH1979" i="14"/>
  <c r="BG1979" i="14"/>
  <c r="BK1978" i="14"/>
  <c r="BI1978" i="14"/>
  <c r="BH1978" i="14"/>
  <c r="BG1978" i="14"/>
  <c r="BJ1978" i="14" s="1"/>
  <c r="BK1977" i="14"/>
  <c r="BI1977" i="14"/>
  <c r="BH1977" i="14"/>
  <c r="BJ1977" i="14" s="1"/>
  <c r="BG1977" i="14"/>
  <c r="BK1976" i="14"/>
  <c r="BI1976" i="14"/>
  <c r="BH1976" i="14"/>
  <c r="BG1976" i="14"/>
  <c r="BJ1976" i="14" s="1"/>
  <c r="BK1975" i="14"/>
  <c r="BJ1975" i="14"/>
  <c r="BI1975" i="14"/>
  <c r="BH1975" i="14"/>
  <c r="BG1975" i="14"/>
  <c r="BK1974" i="14"/>
  <c r="BI1974" i="14"/>
  <c r="BH1974" i="14"/>
  <c r="BG1974" i="14"/>
  <c r="BJ1974" i="14" s="1"/>
  <c r="BK1973" i="14"/>
  <c r="BI1973" i="14"/>
  <c r="BH1973" i="14"/>
  <c r="BG1973" i="14"/>
  <c r="BJ1973" i="14" s="1"/>
  <c r="BK1972" i="14"/>
  <c r="BI1972" i="14"/>
  <c r="BH1972" i="14"/>
  <c r="BJ1972" i="14" s="1"/>
  <c r="BG1972" i="14"/>
  <c r="BK1971" i="14"/>
  <c r="BJ1971" i="14"/>
  <c r="BI1971" i="14"/>
  <c r="BH1971" i="14"/>
  <c r="BG1971" i="14"/>
  <c r="BK1970" i="14"/>
  <c r="BI1970" i="14"/>
  <c r="BH1970" i="14"/>
  <c r="BG1970" i="14"/>
  <c r="BJ1970" i="14" s="1"/>
  <c r="BK1969" i="14"/>
  <c r="BI1969" i="14"/>
  <c r="BH1969" i="14"/>
  <c r="BG1969" i="14"/>
  <c r="BJ1969" i="14" s="1"/>
  <c r="BK1968" i="14"/>
  <c r="BI1968" i="14"/>
  <c r="BH1968" i="14"/>
  <c r="BG1968" i="14"/>
  <c r="BJ1968" i="14" s="1"/>
  <c r="BK1967" i="14"/>
  <c r="BJ1967" i="14"/>
  <c r="BI1967" i="14"/>
  <c r="BH1967" i="14"/>
  <c r="BG1967" i="14"/>
  <c r="BK1966" i="14"/>
  <c r="BI1966" i="14"/>
  <c r="BH1966" i="14"/>
  <c r="BG1966" i="14"/>
  <c r="BJ1966" i="14" s="1"/>
  <c r="BK1965" i="14"/>
  <c r="BI1965" i="14"/>
  <c r="BH1965" i="14"/>
  <c r="BJ1965" i="14" s="1"/>
  <c r="BG1965" i="14"/>
  <c r="BK1964" i="14"/>
  <c r="BI1964" i="14"/>
  <c r="BH1964" i="14"/>
  <c r="BG1964" i="14"/>
  <c r="BJ1964" i="14" s="1"/>
  <c r="BK1963" i="14"/>
  <c r="BJ1963" i="14"/>
  <c r="BI1963" i="14"/>
  <c r="BH1963" i="14"/>
  <c r="BG1963" i="14"/>
  <c r="BK1962" i="14"/>
  <c r="BI1962" i="14"/>
  <c r="BH1962" i="14"/>
  <c r="BG1962" i="14"/>
  <c r="BJ1962" i="14" s="1"/>
  <c r="BK1961" i="14"/>
  <c r="BI1961" i="14"/>
  <c r="BH1961" i="14"/>
  <c r="BG1961" i="14"/>
  <c r="BJ1961" i="14" s="1"/>
  <c r="BK1960" i="14"/>
  <c r="BI1960" i="14"/>
  <c r="BH1960" i="14"/>
  <c r="BJ1960" i="14" s="1"/>
  <c r="BG1960" i="14"/>
  <c r="BK1959" i="14"/>
  <c r="BJ1959" i="14"/>
  <c r="BI1959" i="14"/>
  <c r="BH1959" i="14"/>
  <c r="BG1959" i="14"/>
  <c r="BK1958" i="14"/>
  <c r="BI1958" i="14"/>
  <c r="BH1958" i="14"/>
  <c r="BG1958" i="14"/>
  <c r="BJ1958" i="14" s="1"/>
  <c r="BK1957" i="14"/>
  <c r="BI1957" i="14"/>
  <c r="BH1957" i="14"/>
  <c r="BG1957" i="14"/>
  <c r="BJ1957" i="14" s="1"/>
  <c r="BK1956" i="14"/>
  <c r="BI1956" i="14"/>
  <c r="BH1956" i="14"/>
  <c r="BG1956" i="14"/>
  <c r="BJ1956" i="14" s="1"/>
  <c r="BK1955" i="14"/>
  <c r="BJ1955" i="14"/>
  <c r="BI1955" i="14"/>
  <c r="BH1955" i="14"/>
  <c r="BG1955" i="14"/>
  <c r="BK1954" i="14"/>
  <c r="BI1954" i="14"/>
  <c r="BH1954" i="14"/>
  <c r="BG1954" i="14"/>
  <c r="BJ1954" i="14" s="1"/>
  <c r="BK1953" i="14"/>
  <c r="BJ1953" i="14"/>
  <c r="BI1953" i="14"/>
  <c r="BH1953" i="14"/>
  <c r="BG1953" i="14"/>
  <c r="BK1952" i="14"/>
  <c r="BI1952" i="14"/>
  <c r="BH1952" i="14"/>
  <c r="BG1952" i="14"/>
  <c r="BJ1952" i="14" s="1"/>
  <c r="BK1951" i="14"/>
  <c r="BI1951" i="14"/>
  <c r="BH1951" i="14"/>
  <c r="BJ1951" i="14" s="1"/>
  <c r="BG1951" i="14"/>
  <c r="BK1950" i="14"/>
  <c r="BI1950" i="14"/>
  <c r="BH1950" i="14"/>
  <c r="BG1950" i="14"/>
  <c r="BJ1950" i="14" s="1"/>
  <c r="BK1949" i="14"/>
  <c r="BI1949" i="14"/>
  <c r="BH1949" i="14"/>
  <c r="BG1949" i="14"/>
  <c r="BJ1949" i="14" s="1"/>
  <c r="BK1948" i="14"/>
  <c r="BI1948" i="14"/>
  <c r="BJ1948" i="14" s="1"/>
  <c r="BH1948" i="14"/>
  <c r="BG1948" i="14"/>
  <c r="BK1947" i="14"/>
  <c r="BJ1947" i="14"/>
  <c r="BI1947" i="14"/>
  <c r="BH1947" i="14"/>
  <c r="BG1947" i="14"/>
  <c r="BK1946" i="14"/>
  <c r="BI1946" i="14"/>
  <c r="BH1946" i="14"/>
  <c r="BG1946" i="14"/>
  <c r="BJ1946" i="14" s="1"/>
  <c r="BK1945" i="14"/>
  <c r="BI1945" i="14"/>
  <c r="BH1945" i="14"/>
  <c r="BG1945" i="14"/>
  <c r="BJ1945" i="14" s="1"/>
  <c r="BK1944" i="14"/>
  <c r="BI1944" i="14"/>
  <c r="BH1944" i="14"/>
  <c r="BG1944" i="14"/>
  <c r="BJ1944" i="14" s="1"/>
  <c r="BK1943" i="14"/>
  <c r="BJ1943" i="14"/>
  <c r="BI1943" i="14"/>
  <c r="BH1943" i="14"/>
  <c r="BG1943" i="14"/>
  <c r="BK1942" i="14"/>
  <c r="BI1942" i="14"/>
  <c r="BH1942" i="14"/>
  <c r="BG1942" i="14"/>
  <c r="BJ1942" i="14" s="1"/>
  <c r="BK1941" i="14"/>
  <c r="BJ1941" i="14"/>
  <c r="BI1941" i="14"/>
  <c r="BH1941" i="14"/>
  <c r="BG1941" i="14"/>
  <c r="BK1940" i="14"/>
  <c r="BI1940" i="14"/>
  <c r="BJ1940" i="14" s="1"/>
  <c r="BH1940" i="14"/>
  <c r="BG1940" i="14"/>
  <c r="BK1939" i="14"/>
  <c r="BJ1939" i="14"/>
  <c r="BI1939" i="14"/>
  <c r="BH1939" i="14"/>
  <c r="BG1939" i="14"/>
  <c r="BK1938" i="14"/>
  <c r="BI1938" i="14"/>
  <c r="BH1938" i="14"/>
  <c r="BG1938" i="14"/>
  <c r="BJ1938" i="14" s="1"/>
  <c r="BK1937" i="14"/>
  <c r="BI1937" i="14"/>
  <c r="BH1937" i="14"/>
  <c r="BG1937" i="14"/>
  <c r="BJ1937" i="14" s="1"/>
  <c r="BK1936" i="14"/>
  <c r="BI1936" i="14"/>
  <c r="BJ1936" i="14" s="1"/>
  <c r="BH1936" i="14"/>
  <c r="BG1936" i="14"/>
  <c r="BK1935" i="14"/>
  <c r="BJ1935" i="14"/>
  <c r="BI1935" i="14"/>
  <c r="BH1935" i="14"/>
  <c r="BG1935" i="14"/>
  <c r="BK1934" i="14"/>
  <c r="BI1934" i="14"/>
  <c r="BH1934" i="14"/>
  <c r="BG1934" i="14"/>
  <c r="BJ1934" i="14" s="1"/>
  <c r="BK1933" i="14"/>
  <c r="BI1933" i="14"/>
  <c r="BH1933" i="14"/>
  <c r="BG1933" i="14"/>
  <c r="BJ1933" i="14" s="1"/>
  <c r="BK1932" i="14"/>
  <c r="BI1932" i="14"/>
  <c r="BH1932" i="14"/>
  <c r="BG1932" i="14"/>
  <c r="BJ1932" i="14" s="1"/>
  <c r="BK1931" i="14"/>
  <c r="BJ1931" i="14"/>
  <c r="BI1931" i="14"/>
  <c r="BH1931" i="14"/>
  <c r="BG1931" i="14"/>
  <c r="BK1930" i="14"/>
  <c r="BI1930" i="14"/>
  <c r="BH1930" i="14"/>
  <c r="BG1930" i="14"/>
  <c r="BJ1930" i="14" s="1"/>
  <c r="BK1929" i="14"/>
  <c r="BJ1929" i="14"/>
  <c r="BI1929" i="14"/>
  <c r="BH1929" i="14"/>
  <c r="BG1929" i="14"/>
  <c r="BK1928" i="14"/>
  <c r="BI1928" i="14"/>
  <c r="BJ1928" i="14" s="1"/>
  <c r="BH1928" i="14"/>
  <c r="BG1928" i="14"/>
  <c r="BK1927" i="14"/>
  <c r="BJ1927" i="14"/>
  <c r="BI1927" i="14"/>
  <c r="BH1927" i="14"/>
  <c r="BG1927" i="14"/>
  <c r="BK1926" i="14"/>
  <c r="BJ1926" i="14"/>
  <c r="BI1926" i="14"/>
  <c r="BH1926" i="14"/>
  <c r="BG1926" i="14"/>
  <c r="BK1925" i="14"/>
  <c r="BI1925" i="14"/>
  <c r="BH1925" i="14"/>
  <c r="BG1925" i="14"/>
  <c r="BJ1925" i="14" s="1"/>
  <c r="BK1924" i="14"/>
  <c r="BI1924" i="14"/>
  <c r="BJ1924" i="14" s="1"/>
  <c r="BH1924" i="14"/>
  <c r="BG1924" i="14"/>
  <c r="BK1923" i="14"/>
  <c r="BJ1923" i="14"/>
  <c r="BI1923" i="14"/>
  <c r="BH1923" i="14"/>
  <c r="BG1923" i="14"/>
  <c r="BK1922" i="14"/>
  <c r="BI1922" i="14"/>
  <c r="BH1922" i="14"/>
  <c r="BG1922" i="14"/>
  <c r="BJ1922" i="14" s="1"/>
  <c r="BK1921" i="14"/>
  <c r="BI1921" i="14"/>
  <c r="BH1921" i="14"/>
  <c r="BG1921" i="14"/>
  <c r="BJ1921" i="14" s="1"/>
  <c r="BK1920" i="14"/>
  <c r="BI1920" i="14"/>
  <c r="BH1920" i="14"/>
  <c r="BG1920" i="14"/>
  <c r="BJ1920" i="14" s="1"/>
  <c r="BK1919" i="14"/>
  <c r="BJ1919" i="14"/>
  <c r="BI1919" i="14"/>
  <c r="BH1919" i="14"/>
  <c r="BG1919" i="14"/>
  <c r="BK1918" i="14"/>
  <c r="BI1918" i="14"/>
  <c r="BH1918" i="14"/>
  <c r="BG1918" i="14"/>
  <c r="BJ1918" i="14" s="1"/>
  <c r="BK1917" i="14"/>
  <c r="BI1917" i="14"/>
  <c r="BH1917" i="14"/>
  <c r="BJ1917" i="14" s="1"/>
  <c r="BG1917" i="14"/>
  <c r="BK1916" i="14"/>
  <c r="BI1916" i="14"/>
  <c r="BJ1916" i="14" s="1"/>
  <c r="BH1916" i="14"/>
  <c r="BG1916" i="14"/>
  <c r="BK1915" i="14"/>
  <c r="BJ1915" i="14"/>
  <c r="BI1915" i="14"/>
  <c r="BH1915" i="14"/>
  <c r="BG1915" i="14"/>
  <c r="BK1914" i="14"/>
  <c r="BJ1914" i="14"/>
  <c r="BI1914" i="14"/>
  <c r="BH1914" i="14"/>
  <c r="BG1914" i="14"/>
  <c r="BK1913" i="14"/>
  <c r="BI1913" i="14"/>
  <c r="BH1913" i="14"/>
  <c r="BG1913" i="14"/>
  <c r="BJ1913" i="14" s="1"/>
  <c r="BK1912" i="14"/>
  <c r="BI1912" i="14"/>
  <c r="BH1912" i="14"/>
  <c r="BJ1912" i="14" s="1"/>
  <c r="BG1912" i="14"/>
  <c r="BK1911" i="14"/>
  <c r="BJ1911" i="14"/>
  <c r="BI1911" i="14"/>
  <c r="BH1911" i="14"/>
  <c r="BG1911" i="14"/>
  <c r="BK1910" i="14"/>
  <c r="BI1910" i="14"/>
  <c r="BH1910" i="14"/>
  <c r="BG1910" i="14"/>
  <c r="BJ1910" i="14" s="1"/>
  <c r="BK1909" i="14"/>
  <c r="BI1909" i="14"/>
  <c r="BH1909" i="14"/>
  <c r="BG1909" i="14"/>
  <c r="BJ1909" i="14" s="1"/>
  <c r="BK1908" i="14"/>
  <c r="BI1908" i="14"/>
  <c r="BH1908" i="14"/>
  <c r="BG1908" i="14"/>
  <c r="BJ1908" i="14" s="1"/>
  <c r="BK1907" i="14"/>
  <c r="BJ1907" i="14"/>
  <c r="BI1907" i="14"/>
  <c r="BH1907" i="14"/>
  <c r="BG1907" i="14"/>
  <c r="BK1906" i="14"/>
  <c r="BI1906" i="14"/>
  <c r="BH1906" i="14"/>
  <c r="BG1906" i="14"/>
  <c r="BJ1906" i="14" s="1"/>
  <c r="BK1905" i="14"/>
  <c r="BI1905" i="14"/>
  <c r="BH1905" i="14"/>
  <c r="BG1905" i="14"/>
  <c r="BJ1905" i="14" s="1"/>
  <c r="BK1904" i="14"/>
  <c r="BI1904" i="14"/>
  <c r="BJ1904" i="14" s="1"/>
  <c r="BH1904" i="14"/>
  <c r="BG1904" i="14"/>
  <c r="BK1903" i="14"/>
  <c r="BJ1903" i="14"/>
  <c r="BI1903" i="14"/>
  <c r="BH1903" i="14"/>
  <c r="BG1903" i="14"/>
  <c r="BK1902" i="14"/>
  <c r="BJ1902" i="14"/>
  <c r="BI1902" i="14"/>
  <c r="BH1902" i="14"/>
  <c r="BG1902" i="14"/>
  <c r="BK1901" i="14"/>
  <c r="BI1901" i="14"/>
  <c r="BH1901" i="14"/>
  <c r="BG1901" i="14"/>
  <c r="BJ1901" i="14" s="1"/>
  <c r="BK1900" i="14"/>
  <c r="BI1900" i="14"/>
  <c r="BH1900" i="14"/>
  <c r="BJ1900" i="14" s="1"/>
  <c r="BG1900" i="14"/>
  <c r="BK1899" i="14"/>
  <c r="BJ1899" i="14"/>
  <c r="BI1899" i="14"/>
  <c r="BH1899" i="14"/>
  <c r="BG1899" i="14"/>
  <c r="BK1898" i="14"/>
  <c r="BI1898" i="14"/>
  <c r="BH1898" i="14"/>
  <c r="BG1898" i="14"/>
  <c r="BJ1898" i="14" s="1"/>
  <c r="BK1897" i="14"/>
  <c r="BI1897" i="14"/>
  <c r="BH1897" i="14"/>
  <c r="BG1897" i="14"/>
  <c r="BJ1897" i="14" s="1"/>
  <c r="BK1896" i="14"/>
  <c r="BI1896" i="14"/>
  <c r="BH1896" i="14"/>
  <c r="BG1896" i="14"/>
  <c r="BJ1896" i="14" s="1"/>
  <c r="BK1895" i="14"/>
  <c r="BJ1895" i="14"/>
  <c r="BI1895" i="14"/>
  <c r="BH1895" i="14"/>
  <c r="BG1895" i="14"/>
  <c r="BK1894" i="14"/>
  <c r="BI1894" i="14"/>
  <c r="BH1894" i="14"/>
  <c r="BG1894" i="14"/>
  <c r="BJ1894" i="14" s="1"/>
  <c r="BK1893" i="14"/>
  <c r="BI1893" i="14"/>
  <c r="BH1893" i="14"/>
  <c r="BG1893" i="14"/>
  <c r="BJ1893" i="14" s="1"/>
  <c r="BK1892" i="14"/>
  <c r="BJ1892" i="14"/>
  <c r="BI1892" i="14"/>
  <c r="BH1892" i="14"/>
  <c r="BG1892" i="14"/>
  <c r="BK1891" i="14"/>
  <c r="BJ1891" i="14"/>
  <c r="BI1891" i="14"/>
  <c r="BH1891" i="14"/>
  <c r="BG1891" i="14"/>
  <c r="BK1890" i="14"/>
  <c r="BJ1890" i="14"/>
  <c r="BI1890" i="14"/>
  <c r="BH1890" i="14"/>
  <c r="BG1890" i="14"/>
  <c r="BK1889" i="14"/>
  <c r="BI1889" i="14"/>
  <c r="BH1889" i="14"/>
  <c r="BG1889" i="14"/>
  <c r="BJ1889" i="14" s="1"/>
  <c r="BK1888" i="14"/>
  <c r="BI1888" i="14"/>
  <c r="BH1888" i="14"/>
  <c r="BJ1888" i="14" s="1"/>
  <c r="BG1888" i="14"/>
  <c r="BK1887" i="14"/>
  <c r="BJ1887" i="14"/>
  <c r="BI1887" i="14"/>
  <c r="BH1887" i="14"/>
  <c r="BG1887" i="14"/>
  <c r="BK1886" i="14"/>
  <c r="BI1886" i="14"/>
  <c r="BH1886" i="14"/>
  <c r="BG1886" i="14"/>
  <c r="BJ1886" i="14" s="1"/>
  <c r="BK1885" i="14"/>
  <c r="BI1885" i="14"/>
  <c r="BH1885" i="14"/>
  <c r="BG1885" i="14"/>
  <c r="BJ1885" i="14" s="1"/>
  <c r="BK1884" i="14"/>
  <c r="BI1884" i="14"/>
  <c r="BH1884" i="14"/>
  <c r="BG1884" i="14"/>
  <c r="BJ1884" i="14" s="1"/>
  <c r="BK1883" i="14"/>
  <c r="BJ1883" i="14"/>
  <c r="BI1883" i="14"/>
  <c r="BH1883" i="14"/>
  <c r="BG1883" i="14"/>
  <c r="BK1882" i="14"/>
  <c r="BI1882" i="14"/>
  <c r="BH1882" i="14"/>
  <c r="BG1882" i="14"/>
  <c r="BJ1882" i="14" s="1"/>
  <c r="BK1881" i="14"/>
  <c r="BI1881" i="14"/>
  <c r="BH1881" i="14"/>
  <c r="BJ1881" i="14" s="1"/>
  <c r="BG1881" i="14"/>
  <c r="BK1880" i="14"/>
  <c r="BJ1880" i="14"/>
  <c r="BI1880" i="14"/>
  <c r="BH1880" i="14"/>
  <c r="BG1880" i="14"/>
  <c r="BK1879" i="14"/>
  <c r="BJ1879" i="14"/>
  <c r="BI1879" i="14"/>
  <c r="BH1879" i="14"/>
  <c r="BG1879" i="14"/>
  <c r="BK1878" i="14"/>
  <c r="BJ1878" i="14"/>
  <c r="BI1878" i="14"/>
  <c r="BH1878" i="14"/>
  <c r="BG1878" i="14"/>
  <c r="BK1877" i="14"/>
  <c r="BI1877" i="14"/>
  <c r="BH1877" i="14"/>
  <c r="BG1877" i="14"/>
  <c r="BJ1877" i="14" s="1"/>
  <c r="BK1876" i="14"/>
  <c r="BI1876" i="14"/>
  <c r="BH1876" i="14"/>
  <c r="BJ1876" i="14" s="1"/>
  <c r="BG1876" i="14"/>
  <c r="BK1875" i="14"/>
  <c r="BJ1875" i="14"/>
  <c r="BI1875" i="14"/>
  <c r="BH1875" i="14"/>
  <c r="BG1875" i="14"/>
  <c r="BK1874" i="14"/>
  <c r="BI1874" i="14"/>
  <c r="BH1874" i="14"/>
  <c r="BG1874" i="14"/>
  <c r="BJ1874" i="14" s="1"/>
  <c r="BK1873" i="14"/>
  <c r="BI1873" i="14"/>
  <c r="BH1873" i="14"/>
  <c r="BG1873" i="14"/>
  <c r="BJ1873" i="14" s="1"/>
  <c r="BK1872" i="14"/>
  <c r="BI1872" i="14"/>
  <c r="BH1872" i="14"/>
  <c r="BG1872" i="14"/>
  <c r="BJ1872" i="14" s="1"/>
  <c r="BK1871" i="14"/>
  <c r="BJ1871" i="14"/>
  <c r="BI1871" i="14"/>
  <c r="BH1871" i="14"/>
  <c r="BG1871" i="14"/>
  <c r="BK1870" i="14"/>
  <c r="BI1870" i="14"/>
  <c r="BH1870" i="14"/>
  <c r="BG1870" i="14"/>
  <c r="BJ1870" i="14" s="1"/>
  <c r="BK1869" i="14"/>
  <c r="BI1869" i="14"/>
  <c r="BH1869" i="14"/>
  <c r="BJ1869" i="14" s="1"/>
  <c r="BG1869" i="14"/>
  <c r="BK1868" i="14"/>
  <c r="BJ1868" i="14"/>
  <c r="BI1868" i="14"/>
  <c r="BH1868" i="14"/>
  <c r="BG1868" i="14"/>
  <c r="BK1867" i="14"/>
  <c r="BJ1867" i="14"/>
  <c r="BI1867" i="14"/>
  <c r="BH1867" i="14"/>
  <c r="BG1867" i="14"/>
  <c r="BK1866" i="14"/>
  <c r="BJ1866" i="14"/>
  <c r="BI1866" i="14"/>
  <c r="BH1866" i="14"/>
  <c r="BG1866" i="14"/>
  <c r="BK1865" i="14"/>
  <c r="BI1865" i="14"/>
  <c r="BH1865" i="14"/>
  <c r="BG1865" i="14"/>
  <c r="BJ1865" i="14" s="1"/>
  <c r="BK1864" i="14"/>
  <c r="BI1864" i="14"/>
  <c r="BH1864" i="14"/>
  <c r="BJ1864" i="14" s="1"/>
  <c r="BG1864" i="14"/>
  <c r="BK1863" i="14"/>
  <c r="BJ1863" i="14"/>
  <c r="BI1863" i="14"/>
  <c r="BH1863" i="14"/>
  <c r="BG1863" i="14"/>
  <c r="BK1862" i="14"/>
  <c r="BI1862" i="14"/>
  <c r="BH1862" i="14"/>
  <c r="BG1862" i="14"/>
  <c r="BJ1862" i="14" s="1"/>
  <c r="BK1861" i="14"/>
  <c r="BI1861" i="14"/>
  <c r="BH1861" i="14"/>
  <c r="BG1861" i="14"/>
  <c r="BJ1861" i="14" s="1"/>
  <c r="BK1860" i="14"/>
  <c r="BI1860" i="14"/>
  <c r="BH1860" i="14"/>
  <c r="BG1860" i="14"/>
  <c r="BJ1860" i="14" s="1"/>
  <c r="BK1859" i="14"/>
  <c r="BJ1859" i="14"/>
  <c r="BI1859" i="14"/>
  <c r="BH1859" i="14"/>
  <c r="BG1859" i="14"/>
  <c r="BK1858" i="14"/>
  <c r="BI1858" i="14"/>
  <c r="BH1858" i="14"/>
  <c r="BG1858" i="14"/>
  <c r="BJ1858" i="14" s="1"/>
  <c r="BK1857" i="14"/>
  <c r="BI1857" i="14"/>
  <c r="BH1857" i="14"/>
  <c r="BJ1857" i="14" s="1"/>
  <c r="BG1857" i="14"/>
  <c r="BK1856" i="14"/>
  <c r="BJ1856" i="14"/>
  <c r="BI1856" i="14"/>
  <c r="BH1856" i="14"/>
  <c r="BG1856" i="14"/>
  <c r="BK1855" i="14"/>
  <c r="BJ1855" i="14"/>
  <c r="BI1855" i="14"/>
  <c r="BH1855" i="14"/>
  <c r="BG1855" i="14"/>
  <c r="BK1854" i="14"/>
  <c r="BJ1854" i="14"/>
  <c r="BI1854" i="14"/>
  <c r="BH1854" i="14"/>
  <c r="BG1854" i="14"/>
  <c r="BK1853" i="14"/>
  <c r="BI1853" i="14"/>
  <c r="BH1853" i="14"/>
  <c r="BG1853" i="14"/>
  <c r="BJ1853" i="14" s="1"/>
  <c r="BK1852" i="14"/>
  <c r="BI1852" i="14"/>
  <c r="BH1852" i="14"/>
  <c r="BJ1852" i="14" s="1"/>
  <c r="BG1852" i="14"/>
  <c r="BK1851" i="14"/>
  <c r="BJ1851" i="14"/>
  <c r="BI1851" i="14"/>
  <c r="BH1851" i="14"/>
  <c r="BG1851" i="14"/>
  <c r="BK1850" i="14"/>
  <c r="BI1850" i="14"/>
  <c r="BH1850" i="14"/>
  <c r="BG1850" i="14"/>
  <c r="BJ1850" i="14" s="1"/>
  <c r="BK1849" i="14"/>
  <c r="BI1849" i="14"/>
  <c r="BH1849" i="14"/>
  <c r="BG1849" i="14"/>
  <c r="BJ1849" i="14" s="1"/>
  <c r="BK1848" i="14"/>
  <c r="BI1848" i="14"/>
  <c r="BH1848" i="14"/>
  <c r="BG1848" i="14"/>
  <c r="BJ1848" i="14" s="1"/>
  <c r="BK1847" i="14"/>
  <c r="BJ1847" i="14"/>
  <c r="BI1847" i="14"/>
  <c r="BH1847" i="14"/>
  <c r="BG1847" i="14"/>
  <c r="BK1846" i="14"/>
  <c r="BI1846" i="14"/>
  <c r="BH1846" i="14"/>
  <c r="BG1846" i="14"/>
  <c r="BJ1846" i="14" s="1"/>
  <c r="BK1845" i="14"/>
  <c r="BI1845" i="14"/>
  <c r="BH1845" i="14"/>
  <c r="BJ1845" i="14" s="1"/>
  <c r="BG1845" i="14"/>
  <c r="BK1844" i="14"/>
  <c r="BJ1844" i="14"/>
  <c r="BI1844" i="14"/>
  <c r="BH1844" i="14"/>
  <c r="BG1844" i="14"/>
  <c r="BK1843" i="14"/>
  <c r="BJ1843" i="14"/>
  <c r="BI1843" i="14"/>
  <c r="BH1843" i="14"/>
  <c r="BG1843" i="14"/>
  <c r="BK1842" i="14"/>
  <c r="BJ1842" i="14"/>
  <c r="BI1842" i="14"/>
  <c r="BH1842" i="14"/>
  <c r="BG1842" i="14"/>
  <c r="BK1841" i="14"/>
  <c r="BI1841" i="14"/>
  <c r="BH1841" i="14"/>
  <c r="BG1841" i="14"/>
  <c r="BJ1841" i="14" s="1"/>
  <c r="BK1840" i="14"/>
  <c r="BI1840" i="14"/>
  <c r="BH1840" i="14"/>
  <c r="BJ1840" i="14" s="1"/>
  <c r="BG1840" i="14"/>
  <c r="BK1839" i="14"/>
  <c r="BJ1839" i="14"/>
  <c r="BI1839" i="14"/>
  <c r="BH1839" i="14"/>
  <c r="BG1839" i="14"/>
  <c r="BK1838" i="14"/>
  <c r="BI1838" i="14"/>
  <c r="BH1838" i="14"/>
  <c r="BG1838" i="14"/>
  <c r="BJ1838" i="14" s="1"/>
  <c r="BK1837" i="14"/>
  <c r="BI1837" i="14"/>
  <c r="BH1837" i="14"/>
  <c r="BG1837" i="14"/>
  <c r="BJ1837" i="14" s="1"/>
  <c r="BK1836" i="14"/>
  <c r="BI1836" i="14"/>
  <c r="BH1836" i="14"/>
  <c r="BG1836" i="14"/>
  <c r="BJ1836" i="14" s="1"/>
  <c r="BK1835" i="14"/>
  <c r="BJ1835" i="14"/>
  <c r="BI1835" i="14"/>
  <c r="BH1835" i="14"/>
  <c r="BG1835" i="14"/>
  <c r="BK1834" i="14"/>
  <c r="BI1834" i="14"/>
  <c r="BH1834" i="14"/>
  <c r="BG1834" i="14"/>
  <c r="BJ1834" i="14" s="1"/>
  <c r="BK1833" i="14"/>
  <c r="BI1833" i="14"/>
  <c r="BH1833" i="14"/>
  <c r="BJ1833" i="14" s="1"/>
  <c r="BG1833" i="14"/>
  <c r="BK1832" i="14"/>
  <c r="BJ1832" i="14"/>
  <c r="BI1832" i="14"/>
  <c r="BH1832" i="14"/>
  <c r="BG1832" i="14"/>
  <c r="BK1831" i="14"/>
  <c r="BJ1831" i="14"/>
  <c r="BI1831" i="14"/>
  <c r="BH1831" i="14"/>
  <c r="BG1831" i="14"/>
  <c r="BK1830" i="14"/>
  <c r="BJ1830" i="14"/>
  <c r="BI1830" i="14"/>
  <c r="BH1830" i="14"/>
  <c r="BG1830" i="14"/>
  <c r="BK1829" i="14"/>
  <c r="BI1829" i="14"/>
  <c r="BH1829" i="14"/>
  <c r="BG1829" i="14"/>
  <c r="BJ1829" i="14" s="1"/>
  <c r="BK1828" i="14"/>
  <c r="BI1828" i="14"/>
  <c r="BH1828" i="14"/>
  <c r="BJ1828" i="14" s="1"/>
  <c r="BG1828" i="14"/>
  <c r="BK1827" i="14"/>
  <c r="BJ1827" i="14"/>
  <c r="BI1827" i="14"/>
  <c r="BH1827" i="14"/>
  <c r="BG1827" i="14"/>
  <c r="BK1826" i="14"/>
  <c r="BI1826" i="14"/>
  <c r="BH1826" i="14"/>
  <c r="BG1826" i="14"/>
  <c r="BJ1826" i="14" s="1"/>
  <c r="BK1825" i="14"/>
  <c r="BI1825" i="14"/>
  <c r="BH1825" i="14"/>
  <c r="BG1825" i="14"/>
  <c r="BJ1825" i="14" s="1"/>
  <c r="BK1824" i="14"/>
  <c r="BI1824" i="14"/>
  <c r="BH1824" i="14"/>
  <c r="BG1824" i="14"/>
  <c r="BJ1824" i="14" s="1"/>
  <c r="BK1823" i="14"/>
  <c r="BJ1823" i="14"/>
  <c r="BI1823" i="14"/>
  <c r="BH1823" i="14"/>
  <c r="BG1823" i="14"/>
  <c r="BK1822" i="14"/>
  <c r="BI1822" i="14"/>
  <c r="BH1822" i="14"/>
  <c r="BG1822" i="14"/>
  <c r="BJ1822" i="14" s="1"/>
  <c r="BK1821" i="14"/>
  <c r="BI1821" i="14"/>
  <c r="BH1821" i="14"/>
  <c r="BJ1821" i="14" s="1"/>
  <c r="BG1821" i="14"/>
  <c r="BK1820" i="14"/>
  <c r="BJ1820" i="14"/>
  <c r="BI1820" i="14"/>
  <c r="BH1820" i="14"/>
  <c r="BG1820" i="14"/>
  <c r="BK1819" i="14"/>
  <c r="BJ1819" i="14"/>
  <c r="BI1819" i="14"/>
  <c r="BH1819" i="14"/>
  <c r="BG1819" i="14"/>
  <c r="BK1818" i="14"/>
  <c r="BJ1818" i="14"/>
  <c r="BI1818" i="14"/>
  <c r="BH1818" i="14"/>
  <c r="BG1818" i="14"/>
  <c r="BK1817" i="14"/>
  <c r="BI1817" i="14"/>
  <c r="BH1817" i="14"/>
  <c r="BG1817" i="14"/>
  <c r="BJ1817" i="14" s="1"/>
  <c r="BK1816" i="14"/>
  <c r="BI1816" i="14"/>
  <c r="BH1816" i="14"/>
  <c r="BJ1816" i="14" s="1"/>
  <c r="BG1816" i="14"/>
  <c r="BK1815" i="14"/>
  <c r="BJ1815" i="14"/>
  <c r="BI1815" i="14"/>
  <c r="BH1815" i="14"/>
  <c r="BG1815" i="14"/>
  <c r="BK1814" i="14"/>
  <c r="BI1814" i="14"/>
  <c r="BH1814" i="14"/>
  <c r="BG1814" i="14"/>
  <c r="BJ1814" i="14" s="1"/>
  <c r="BK1813" i="14"/>
  <c r="BI1813" i="14"/>
  <c r="BH1813" i="14"/>
  <c r="BG1813" i="14"/>
  <c r="BJ1813" i="14" s="1"/>
  <c r="BK1812" i="14"/>
  <c r="BI1812" i="14"/>
  <c r="BH1812" i="14"/>
  <c r="BG1812" i="14"/>
  <c r="BJ1812" i="14" s="1"/>
  <c r="BK1811" i="14"/>
  <c r="BJ1811" i="14"/>
  <c r="BI1811" i="14"/>
  <c r="BH1811" i="14"/>
  <c r="BG1811" i="14"/>
  <c r="BK1810" i="14"/>
  <c r="BI1810" i="14"/>
  <c r="BH1810" i="14"/>
  <c r="BG1810" i="14"/>
  <c r="BJ1810" i="14" s="1"/>
  <c r="BK1809" i="14"/>
  <c r="BI1809" i="14"/>
  <c r="BH1809" i="14"/>
  <c r="BJ1809" i="14" s="1"/>
  <c r="BG1809" i="14"/>
  <c r="BK1808" i="14"/>
  <c r="BJ1808" i="14"/>
  <c r="BI1808" i="14"/>
  <c r="BH1808" i="14"/>
  <c r="BG1808" i="14"/>
  <c r="BK1807" i="14"/>
  <c r="BJ1807" i="14"/>
  <c r="BI1807" i="14"/>
  <c r="BH1807" i="14"/>
  <c r="BG1807" i="14"/>
  <c r="BK1806" i="14"/>
  <c r="BJ1806" i="14"/>
  <c r="BI1806" i="14"/>
  <c r="BH1806" i="14"/>
  <c r="BG1806" i="14"/>
  <c r="BK1805" i="14"/>
  <c r="BI1805" i="14"/>
  <c r="BH1805" i="14"/>
  <c r="BG1805" i="14"/>
  <c r="BJ1805" i="14" s="1"/>
  <c r="BK1804" i="14"/>
  <c r="BI1804" i="14"/>
  <c r="BH1804" i="14"/>
  <c r="BJ1804" i="14" s="1"/>
  <c r="BG1804" i="14"/>
  <c r="BK1803" i="14"/>
  <c r="BJ1803" i="14"/>
  <c r="BI1803" i="14"/>
  <c r="BH1803" i="14"/>
  <c r="BG1803" i="14"/>
  <c r="BK1802" i="14"/>
  <c r="BI1802" i="14"/>
  <c r="BH1802" i="14"/>
  <c r="BG1802" i="14"/>
  <c r="BJ1802" i="14" s="1"/>
  <c r="BK1801" i="14"/>
  <c r="BI1801" i="14"/>
  <c r="BH1801" i="14"/>
  <c r="BG1801" i="14"/>
  <c r="BJ1801" i="14" s="1"/>
  <c r="BK1800" i="14"/>
  <c r="BI1800" i="14"/>
  <c r="BH1800" i="14"/>
  <c r="BG1800" i="14"/>
  <c r="BJ1800" i="14" s="1"/>
  <c r="BK1799" i="14"/>
  <c r="BJ1799" i="14"/>
  <c r="BI1799" i="14"/>
  <c r="BH1799" i="14"/>
  <c r="BG1799" i="14"/>
  <c r="BK1798" i="14"/>
  <c r="BI1798" i="14"/>
  <c r="BH1798" i="14"/>
  <c r="BG1798" i="14"/>
  <c r="BJ1798" i="14" s="1"/>
  <c r="BK1797" i="14"/>
  <c r="BI1797" i="14"/>
  <c r="BH1797" i="14"/>
  <c r="BJ1797" i="14" s="1"/>
  <c r="BG1797" i="14"/>
  <c r="BK1796" i="14"/>
  <c r="BJ1796" i="14"/>
  <c r="BI1796" i="14"/>
  <c r="BH1796" i="14"/>
  <c r="BG1796" i="14"/>
  <c r="BK1795" i="14"/>
  <c r="BJ1795" i="14"/>
  <c r="BI1795" i="14"/>
  <c r="BH1795" i="14"/>
  <c r="BG1795" i="14"/>
  <c r="BK1794" i="14"/>
  <c r="BJ1794" i="14"/>
  <c r="BI1794" i="14"/>
  <c r="BH1794" i="14"/>
  <c r="BG1794" i="14"/>
  <c r="BK1793" i="14"/>
  <c r="BI1793" i="14"/>
  <c r="BH1793" i="14"/>
  <c r="BG1793" i="14"/>
  <c r="BJ1793" i="14" s="1"/>
  <c r="BK1792" i="14"/>
  <c r="BI1792" i="14"/>
  <c r="BJ1792" i="14" s="1"/>
  <c r="BH1792" i="14"/>
  <c r="BG1792" i="14"/>
  <c r="BK1791" i="14"/>
  <c r="BI1791" i="14"/>
  <c r="BH1791" i="14"/>
  <c r="BJ1791" i="14" s="1"/>
  <c r="BG1791" i="14"/>
  <c r="BK1790" i="14"/>
  <c r="BI1790" i="14"/>
  <c r="BH1790" i="14"/>
  <c r="BG1790" i="14"/>
  <c r="BJ1790" i="14" s="1"/>
  <c r="BK1789" i="14"/>
  <c r="BI1789" i="14"/>
  <c r="BH1789" i="14"/>
  <c r="BG1789" i="14"/>
  <c r="BJ1789" i="14" s="1"/>
  <c r="BK1788" i="14"/>
  <c r="BI1788" i="14"/>
  <c r="BH1788" i="14"/>
  <c r="BG1788" i="14"/>
  <c r="BJ1788" i="14" s="1"/>
  <c r="BK1787" i="14"/>
  <c r="BJ1787" i="14"/>
  <c r="BI1787" i="14"/>
  <c r="BH1787" i="14"/>
  <c r="BG1787" i="14"/>
  <c r="BK1786" i="14"/>
  <c r="BI1786" i="14"/>
  <c r="BH1786" i="14"/>
  <c r="BG1786" i="14"/>
  <c r="BJ1786" i="14" s="1"/>
  <c r="BK1785" i="14"/>
  <c r="BI1785" i="14"/>
  <c r="BH1785" i="14"/>
  <c r="BJ1785" i="14" s="1"/>
  <c r="BG1785" i="14"/>
  <c r="BK1784" i="14"/>
  <c r="BJ1784" i="14"/>
  <c r="BI1784" i="14"/>
  <c r="BH1784" i="14"/>
  <c r="BG1784" i="14"/>
  <c r="BK1783" i="14"/>
  <c r="BJ1783" i="14"/>
  <c r="BI1783" i="14"/>
  <c r="BH1783" i="14"/>
  <c r="BG1783" i="14"/>
  <c r="BK1782" i="14"/>
  <c r="BJ1782" i="14"/>
  <c r="BI1782" i="14"/>
  <c r="BH1782" i="14"/>
  <c r="BG1782" i="14"/>
  <c r="BK1781" i="14"/>
  <c r="BI1781" i="14"/>
  <c r="BH1781" i="14"/>
  <c r="BG1781" i="14"/>
  <c r="BJ1781" i="14" s="1"/>
  <c r="BK1780" i="14"/>
  <c r="BI1780" i="14"/>
  <c r="BJ1780" i="14" s="1"/>
  <c r="BH1780" i="14"/>
  <c r="BG1780" i="14"/>
  <c r="BK1779" i="14"/>
  <c r="BI1779" i="14"/>
  <c r="BH1779" i="14"/>
  <c r="BJ1779" i="14" s="1"/>
  <c r="BG1779" i="14"/>
  <c r="BK1778" i="14"/>
  <c r="BI1778" i="14"/>
  <c r="BH1778" i="14"/>
  <c r="BG1778" i="14"/>
  <c r="BJ1778" i="14" s="1"/>
  <c r="BK1777" i="14"/>
  <c r="BI1777" i="14"/>
  <c r="BH1777" i="14"/>
  <c r="BG1777" i="14"/>
  <c r="BJ1777" i="14" s="1"/>
  <c r="BK1776" i="14"/>
  <c r="BI1776" i="14"/>
  <c r="BH1776" i="14"/>
  <c r="BG1776" i="14"/>
  <c r="BJ1776" i="14" s="1"/>
  <c r="BK1775" i="14"/>
  <c r="BJ1775" i="14"/>
  <c r="BI1775" i="14"/>
  <c r="BH1775" i="14"/>
  <c r="BG1775" i="14"/>
  <c r="BK1774" i="14"/>
  <c r="BI1774" i="14"/>
  <c r="BH1774" i="14"/>
  <c r="BG1774" i="14"/>
  <c r="BJ1774" i="14" s="1"/>
  <c r="BK1773" i="14"/>
  <c r="BI1773" i="14"/>
  <c r="BH1773" i="14"/>
  <c r="BJ1773" i="14" s="1"/>
  <c r="BG1773" i="14"/>
  <c r="BK1772" i="14"/>
  <c r="BJ1772" i="14"/>
  <c r="BI1772" i="14"/>
  <c r="BH1772" i="14"/>
  <c r="BG1772" i="14"/>
  <c r="BK1771" i="14"/>
  <c r="BJ1771" i="14"/>
  <c r="BI1771" i="14"/>
  <c r="BH1771" i="14"/>
  <c r="BG1771" i="14"/>
  <c r="BK1770" i="14"/>
  <c r="BJ1770" i="14"/>
  <c r="BI1770" i="14"/>
  <c r="BH1770" i="14"/>
  <c r="BG1770" i="14"/>
  <c r="BK1769" i="14"/>
  <c r="BI1769" i="14"/>
  <c r="BH1769" i="14"/>
  <c r="BG1769" i="14"/>
  <c r="BJ1769" i="14" s="1"/>
  <c r="BK1768" i="14"/>
  <c r="BI1768" i="14"/>
  <c r="BJ1768" i="14" s="1"/>
  <c r="BH1768" i="14"/>
  <c r="BG1768" i="14"/>
  <c r="BK1767" i="14"/>
  <c r="BI1767" i="14"/>
  <c r="BH1767" i="14"/>
  <c r="BJ1767" i="14" s="1"/>
  <c r="BG1767" i="14"/>
  <c r="BK1766" i="14"/>
  <c r="BI1766" i="14"/>
  <c r="BH1766" i="14"/>
  <c r="BG1766" i="14"/>
  <c r="BJ1766" i="14" s="1"/>
  <c r="BK1765" i="14"/>
  <c r="BI1765" i="14"/>
  <c r="BH1765" i="14"/>
  <c r="BG1765" i="14"/>
  <c r="BJ1765" i="14" s="1"/>
  <c r="BK1764" i="14"/>
  <c r="BI1764" i="14"/>
  <c r="BH1764" i="14"/>
  <c r="BG1764" i="14"/>
  <c r="BJ1764" i="14" s="1"/>
  <c r="BK1763" i="14"/>
  <c r="BJ1763" i="14"/>
  <c r="BI1763" i="14"/>
  <c r="BH1763" i="14"/>
  <c r="BG1763" i="14"/>
  <c r="BK1762" i="14"/>
  <c r="BI1762" i="14"/>
  <c r="BH1762" i="14"/>
  <c r="BG1762" i="14"/>
  <c r="BJ1762" i="14" s="1"/>
  <c r="BK1761" i="14"/>
  <c r="BI1761" i="14"/>
  <c r="BH1761" i="14"/>
  <c r="BJ1761" i="14" s="1"/>
  <c r="BG1761" i="14"/>
  <c r="BK1760" i="14"/>
  <c r="BJ1760" i="14"/>
  <c r="BI1760" i="14"/>
  <c r="BH1760" i="14"/>
  <c r="BG1760" i="14"/>
  <c r="BK1759" i="14"/>
  <c r="BJ1759" i="14"/>
  <c r="BI1759" i="14"/>
  <c r="BH1759" i="14"/>
  <c r="BG1759" i="14"/>
  <c r="BK1758" i="14"/>
  <c r="BJ1758" i="14"/>
  <c r="BI1758" i="14"/>
  <c r="BH1758" i="14"/>
  <c r="BG1758" i="14"/>
  <c r="BK1757" i="14"/>
  <c r="BI1757" i="14"/>
  <c r="BH1757" i="14"/>
  <c r="BG1757" i="14"/>
  <c r="BJ1757" i="14" s="1"/>
  <c r="BK1756" i="14"/>
  <c r="BI1756" i="14"/>
  <c r="BJ1756" i="14" s="1"/>
  <c r="BH1756" i="14"/>
  <c r="BG1756" i="14"/>
  <c r="BK1755" i="14"/>
  <c r="BI1755" i="14"/>
  <c r="BH1755" i="14"/>
  <c r="BJ1755" i="14" s="1"/>
  <c r="BG1755" i="14"/>
  <c r="BK1754" i="14"/>
  <c r="BI1754" i="14"/>
  <c r="BH1754" i="14"/>
  <c r="BG1754" i="14"/>
  <c r="BJ1754" i="14" s="1"/>
  <c r="BK1753" i="14"/>
  <c r="BI1753" i="14"/>
  <c r="BH1753" i="14"/>
  <c r="BG1753" i="14"/>
  <c r="BJ1753" i="14" s="1"/>
  <c r="BK1752" i="14"/>
  <c r="BI1752" i="14"/>
  <c r="BH1752" i="14"/>
  <c r="BG1752" i="14"/>
  <c r="BJ1752" i="14" s="1"/>
  <c r="BK1751" i="14"/>
  <c r="BJ1751" i="14"/>
  <c r="BI1751" i="14"/>
  <c r="BH1751" i="14"/>
  <c r="BG1751" i="14"/>
  <c r="BK1750" i="14"/>
  <c r="BI1750" i="14"/>
  <c r="BH1750" i="14"/>
  <c r="BG1750" i="14"/>
  <c r="BJ1750" i="14" s="1"/>
  <c r="BK1749" i="14"/>
  <c r="BI1749" i="14"/>
  <c r="BH1749" i="14"/>
  <c r="BJ1749" i="14" s="1"/>
  <c r="BG1749" i="14"/>
  <c r="BK1748" i="14"/>
  <c r="BI1748" i="14"/>
  <c r="BH1748" i="14"/>
  <c r="BG1748" i="14"/>
  <c r="BJ1748" i="14" s="1"/>
  <c r="BK1747" i="14"/>
  <c r="BJ1747" i="14"/>
  <c r="BI1747" i="14"/>
  <c r="BH1747" i="14"/>
  <c r="BG1747" i="14"/>
  <c r="BK1746" i="14"/>
  <c r="BJ1746" i="14"/>
  <c r="BI1746" i="14"/>
  <c r="BH1746" i="14"/>
  <c r="BG1746" i="14"/>
  <c r="BK1745" i="14"/>
  <c r="BI1745" i="14"/>
  <c r="BH1745" i="14"/>
  <c r="BJ1745" i="14" s="1"/>
  <c r="BG1745" i="14"/>
  <c r="BK1744" i="14"/>
  <c r="BI1744" i="14"/>
  <c r="BJ1744" i="14" s="1"/>
  <c r="BH1744" i="14"/>
  <c r="BG1744" i="14"/>
  <c r="BK1743" i="14"/>
  <c r="BI1743" i="14"/>
  <c r="BH1743" i="14"/>
  <c r="BJ1743" i="14" s="1"/>
  <c r="BG1743" i="14"/>
  <c r="BK1742" i="14"/>
  <c r="BI1742" i="14"/>
  <c r="BH1742" i="14"/>
  <c r="BG1742" i="14"/>
  <c r="BJ1742" i="14" s="1"/>
  <c r="BK1741" i="14"/>
  <c r="BI1741" i="14"/>
  <c r="BH1741" i="14"/>
  <c r="BG1741" i="14"/>
  <c r="BJ1741" i="14" s="1"/>
  <c r="BK1740" i="14"/>
  <c r="BI1740" i="14"/>
  <c r="BH1740" i="14"/>
  <c r="BG1740" i="14"/>
  <c r="BJ1740" i="14" s="1"/>
  <c r="BK1739" i="14"/>
  <c r="BJ1739" i="14"/>
  <c r="BI1739" i="14"/>
  <c r="BH1739" i="14"/>
  <c r="BG1739" i="14"/>
  <c r="BK1738" i="14"/>
  <c r="BI1738" i="14"/>
  <c r="BH1738" i="14"/>
  <c r="BG1738" i="14"/>
  <c r="BJ1738" i="14" s="1"/>
  <c r="BK1737" i="14"/>
  <c r="BI1737" i="14"/>
  <c r="BH1737" i="14"/>
  <c r="BJ1737" i="14" s="1"/>
  <c r="BG1737" i="14"/>
  <c r="BK1736" i="14"/>
  <c r="BI1736" i="14"/>
  <c r="BH1736" i="14"/>
  <c r="BG1736" i="14"/>
  <c r="BJ1736" i="14" s="1"/>
  <c r="BK1735" i="14"/>
  <c r="BJ1735" i="14"/>
  <c r="BI1735" i="14"/>
  <c r="BH1735" i="14"/>
  <c r="BG1735" i="14"/>
  <c r="BK1734" i="14"/>
  <c r="BJ1734" i="14"/>
  <c r="BI1734" i="14"/>
  <c r="BH1734" i="14"/>
  <c r="BG1734" i="14"/>
  <c r="BK1733" i="14"/>
  <c r="BI1733" i="14"/>
  <c r="BH1733" i="14"/>
  <c r="BJ1733" i="14" s="1"/>
  <c r="BG1733" i="14"/>
  <c r="BK1732" i="14"/>
  <c r="BI1732" i="14"/>
  <c r="BJ1732" i="14" s="1"/>
  <c r="BH1732" i="14"/>
  <c r="BG1732" i="14"/>
  <c r="BK1731" i="14"/>
  <c r="BI1731" i="14"/>
  <c r="BH1731" i="14"/>
  <c r="BJ1731" i="14" s="1"/>
  <c r="BG1731" i="14"/>
  <c r="BK1730" i="14"/>
  <c r="BI1730" i="14"/>
  <c r="BH1730" i="14"/>
  <c r="BG1730" i="14"/>
  <c r="BJ1730" i="14" s="1"/>
  <c r="BK1729" i="14"/>
  <c r="BI1729" i="14"/>
  <c r="BH1729" i="14"/>
  <c r="BG1729" i="14"/>
  <c r="BJ1729" i="14" s="1"/>
  <c r="BK1728" i="14"/>
  <c r="BI1728" i="14"/>
  <c r="BH1728" i="14"/>
  <c r="BG1728" i="14"/>
  <c r="BJ1728" i="14" s="1"/>
  <c r="BK1727" i="14"/>
  <c r="BJ1727" i="14"/>
  <c r="BI1727" i="14"/>
  <c r="BH1727" i="14"/>
  <c r="BG1727" i="14"/>
  <c r="BK1726" i="14"/>
  <c r="BI1726" i="14"/>
  <c r="BH1726" i="14"/>
  <c r="BG1726" i="14"/>
  <c r="BJ1726" i="14" s="1"/>
  <c r="BK1725" i="14"/>
  <c r="BI1725" i="14"/>
  <c r="BH1725" i="14"/>
  <c r="BJ1725" i="14" s="1"/>
  <c r="BG1725" i="14"/>
  <c r="BK1724" i="14"/>
  <c r="BI1724" i="14"/>
  <c r="BH1724" i="14"/>
  <c r="BG1724" i="14"/>
  <c r="BJ1724" i="14" s="1"/>
  <c r="BK1723" i="14"/>
  <c r="BJ1723" i="14"/>
  <c r="BI1723" i="14"/>
  <c r="BH1723" i="14"/>
  <c r="BG1723" i="14"/>
  <c r="BK1722" i="14"/>
  <c r="BJ1722" i="14"/>
  <c r="BI1722" i="14"/>
  <c r="BH1722" i="14"/>
  <c r="BG1722" i="14"/>
  <c r="BK1721" i="14"/>
  <c r="BI1721" i="14"/>
  <c r="BH1721" i="14"/>
  <c r="BG1721" i="14"/>
  <c r="BJ1721" i="14" s="1"/>
  <c r="BK1720" i="14"/>
  <c r="BI1720" i="14"/>
  <c r="BJ1720" i="14" s="1"/>
  <c r="BH1720" i="14"/>
  <c r="BG1720" i="14"/>
  <c r="BK1719" i="14"/>
  <c r="BI1719" i="14"/>
  <c r="BH1719" i="14"/>
  <c r="BJ1719" i="14" s="1"/>
  <c r="BG1719" i="14"/>
  <c r="BK1718" i="14"/>
  <c r="BI1718" i="14"/>
  <c r="BH1718" i="14"/>
  <c r="BG1718" i="14"/>
  <c r="BJ1718" i="14" s="1"/>
  <c r="BK1717" i="14"/>
  <c r="BI1717" i="14"/>
  <c r="BH1717" i="14"/>
  <c r="BG1717" i="14"/>
  <c r="BJ1717" i="14" s="1"/>
  <c r="BK1716" i="14"/>
  <c r="BI1716" i="14"/>
  <c r="BH1716" i="14"/>
  <c r="BG1716" i="14"/>
  <c r="BJ1716" i="14" s="1"/>
  <c r="BK1715" i="14"/>
  <c r="BJ1715" i="14"/>
  <c r="BI1715" i="14"/>
  <c r="BH1715" i="14"/>
  <c r="BG1715" i="14"/>
  <c r="BK1714" i="14"/>
  <c r="BI1714" i="14"/>
  <c r="BH1714" i="14"/>
  <c r="BG1714" i="14"/>
  <c r="BJ1714" i="14" s="1"/>
  <c r="BK1713" i="14"/>
  <c r="BI1713" i="14"/>
  <c r="BH1713" i="14"/>
  <c r="BJ1713" i="14" s="1"/>
  <c r="BG1713" i="14"/>
  <c r="BK1712" i="14"/>
  <c r="BI1712" i="14"/>
  <c r="BH1712" i="14"/>
  <c r="BG1712" i="14"/>
  <c r="BJ1712" i="14" s="1"/>
  <c r="BK1711" i="14"/>
  <c r="BJ1711" i="14"/>
  <c r="BI1711" i="14"/>
  <c r="BH1711" i="14"/>
  <c r="BG1711" i="14"/>
  <c r="BK1710" i="14"/>
  <c r="BJ1710" i="14"/>
  <c r="BI1710" i="14"/>
  <c r="BH1710" i="14"/>
  <c r="BG1710" i="14"/>
  <c r="BK1709" i="14"/>
  <c r="BI1709" i="14"/>
  <c r="BH1709" i="14"/>
  <c r="BG1709" i="14"/>
  <c r="BJ1709" i="14" s="1"/>
  <c r="BK1708" i="14"/>
  <c r="BI1708" i="14"/>
  <c r="BJ1708" i="14" s="1"/>
  <c r="BH1708" i="14"/>
  <c r="BG1708" i="14"/>
  <c r="BK1707" i="14"/>
  <c r="BI1707" i="14"/>
  <c r="BH1707" i="14"/>
  <c r="BJ1707" i="14" s="1"/>
  <c r="BG1707" i="14"/>
  <c r="BK1706" i="14"/>
  <c r="BJ1706" i="14"/>
  <c r="BI1706" i="14"/>
  <c r="BH1706" i="14"/>
  <c r="BG1706" i="14"/>
  <c r="BK1705" i="14"/>
  <c r="BI1705" i="14"/>
  <c r="BH1705" i="14"/>
  <c r="BG1705" i="14"/>
  <c r="BJ1705" i="14" s="1"/>
  <c r="BK1704" i="14"/>
  <c r="BI1704" i="14"/>
  <c r="BH1704" i="14"/>
  <c r="BG1704" i="14"/>
  <c r="BJ1704" i="14" s="1"/>
  <c r="BK1703" i="14"/>
  <c r="BJ1703" i="14"/>
  <c r="BI1703" i="14"/>
  <c r="BH1703" i="14"/>
  <c r="BG1703" i="14"/>
  <c r="BK1702" i="14"/>
  <c r="BI1702" i="14"/>
  <c r="BH1702" i="14"/>
  <c r="BG1702" i="14"/>
  <c r="BJ1702" i="14" s="1"/>
  <c r="BK1701" i="14"/>
  <c r="BI1701" i="14"/>
  <c r="BH1701" i="14"/>
  <c r="BJ1701" i="14" s="1"/>
  <c r="BG1701" i="14"/>
  <c r="BK1700" i="14"/>
  <c r="BI1700" i="14"/>
  <c r="BH1700" i="14"/>
  <c r="BG1700" i="14"/>
  <c r="BJ1700" i="14" s="1"/>
  <c r="BK1699" i="14"/>
  <c r="BJ1699" i="14"/>
  <c r="BI1699" i="14"/>
  <c r="BH1699" i="14"/>
  <c r="BG1699" i="14"/>
  <c r="BK1698" i="14"/>
  <c r="BJ1698" i="14"/>
  <c r="BI1698" i="14"/>
  <c r="BH1698" i="14"/>
  <c r="BG1698" i="14"/>
  <c r="BK1697" i="14"/>
  <c r="BI1697" i="14"/>
  <c r="BH1697" i="14"/>
  <c r="BG1697" i="14"/>
  <c r="BJ1697" i="14" s="1"/>
  <c r="BK1696" i="14"/>
  <c r="BI1696" i="14"/>
  <c r="BJ1696" i="14" s="1"/>
  <c r="BH1696" i="14"/>
  <c r="BG1696" i="14"/>
  <c r="BK1695" i="14"/>
  <c r="BI1695" i="14"/>
  <c r="BH1695" i="14"/>
  <c r="BJ1695" i="14" s="1"/>
  <c r="BG1695" i="14"/>
  <c r="BK1694" i="14"/>
  <c r="BJ1694" i="14"/>
  <c r="BI1694" i="14"/>
  <c r="BH1694" i="14"/>
  <c r="BG1694" i="14"/>
  <c r="BK1693" i="14"/>
  <c r="BI1693" i="14"/>
  <c r="BH1693" i="14"/>
  <c r="BG1693" i="14"/>
  <c r="BJ1693" i="14" s="1"/>
  <c r="BK1692" i="14"/>
  <c r="BI1692" i="14"/>
  <c r="BH1692" i="14"/>
  <c r="BG1692" i="14"/>
  <c r="BJ1692" i="14" s="1"/>
  <c r="BK1691" i="14"/>
  <c r="BJ1691" i="14"/>
  <c r="BI1691" i="14"/>
  <c r="BH1691" i="14"/>
  <c r="BG1691" i="14"/>
  <c r="BK1690" i="14"/>
  <c r="BI1690" i="14"/>
  <c r="BH1690" i="14"/>
  <c r="BG1690" i="14"/>
  <c r="BJ1690" i="14" s="1"/>
  <c r="BK1689" i="14"/>
  <c r="BI1689" i="14"/>
  <c r="BH1689" i="14"/>
  <c r="BJ1689" i="14" s="1"/>
  <c r="BG1689" i="14"/>
  <c r="BK1688" i="14"/>
  <c r="BI1688" i="14"/>
  <c r="BH1688" i="14"/>
  <c r="BG1688" i="14"/>
  <c r="BJ1688" i="14" s="1"/>
  <c r="BK1687" i="14"/>
  <c r="BJ1687" i="14"/>
  <c r="BI1687" i="14"/>
  <c r="BH1687" i="14"/>
  <c r="BG1687" i="14"/>
  <c r="BK1686" i="14"/>
  <c r="BJ1686" i="14"/>
  <c r="BI1686" i="14"/>
  <c r="BH1686" i="14"/>
  <c r="BG1686" i="14"/>
  <c r="BK1685" i="14"/>
  <c r="BI1685" i="14"/>
  <c r="BH1685" i="14"/>
  <c r="BG1685" i="14"/>
  <c r="BJ1685" i="14" s="1"/>
  <c r="BK1684" i="14"/>
  <c r="BI1684" i="14"/>
  <c r="BJ1684" i="14" s="1"/>
  <c r="BH1684" i="14"/>
  <c r="BG1684" i="14"/>
  <c r="BK1683" i="14"/>
  <c r="BI1683" i="14"/>
  <c r="BH1683" i="14"/>
  <c r="BJ1683" i="14" s="1"/>
  <c r="BG1683" i="14"/>
  <c r="BK1682" i="14"/>
  <c r="BJ1682" i="14"/>
  <c r="BI1682" i="14"/>
  <c r="BH1682" i="14"/>
  <c r="BG1682" i="14"/>
  <c r="BK1681" i="14"/>
  <c r="BI1681" i="14"/>
  <c r="BH1681" i="14"/>
  <c r="BG1681" i="14"/>
  <c r="BJ1681" i="14" s="1"/>
  <c r="BK1680" i="14"/>
  <c r="BI1680" i="14"/>
  <c r="BH1680" i="14"/>
  <c r="BG1680" i="14"/>
  <c r="BJ1680" i="14" s="1"/>
  <c r="BK1679" i="14"/>
  <c r="BJ1679" i="14"/>
  <c r="BI1679" i="14"/>
  <c r="BH1679" i="14"/>
  <c r="BG1679" i="14"/>
  <c r="BK1678" i="14"/>
  <c r="BI1678" i="14"/>
  <c r="BH1678" i="14"/>
  <c r="BG1678" i="14"/>
  <c r="BJ1678" i="14" s="1"/>
  <c r="BK1677" i="14"/>
  <c r="BI1677" i="14"/>
  <c r="BH1677" i="14"/>
  <c r="BJ1677" i="14" s="1"/>
  <c r="BG1677" i="14"/>
  <c r="BK1676" i="14"/>
  <c r="BI1676" i="14"/>
  <c r="BH1676" i="14"/>
  <c r="BG1676" i="14"/>
  <c r="BJ1676" i="14" s="1"/>
  <c r="BK1675" i="14"/>
  <c r="BJ1675" i="14"/>
  <c r="BI1675" i="14"/>
  <c r="BH1675" i="14"/>
  <c r="BG1675" i="14"/>
  <c r="BK1674" i="14"/>
  <c r="BJ1674" i="14"/>
  <c r="BI1674" i="14"/>
  <c r="BH1674" i="14"/>
  <c r="BG1674" i="14"/>
  <c r="BK1673" i="14"/>
  <c r="BI1673" i="14"/>
  <c r="BH1673" i="14"/>
  <c r="BG1673" i="14"/>
  <c r="BJ1673" i="14" s="1"/>
  <c r="BK1672" i="14"/>
  <c r="BI1672" i="14"/>
  <c r="BJ1672" i="14" s="1"/>
  <c r="BH1672" i="14"/>
  <c r="BG1672" i="14"/>
  <c r="BK1671" i="14"/>
  <c r="BI1671" i="14"/>
  <c r="BH1671" i="14"/>
  <c r="BJ1671" i="14" s="1"/>
  <c r="BG1671" i="14"/>
  <c r="BK1670" i="14"/>
  <c r="BJ1670" i="14"/>
  <c r="BI1670" i="14"/>
  <c r="BH1670" i="14"/>
  <c r="BG1670" i="14"/>
  <c r="BK1669" i="14"/>
  <c r="BI1669" i="14"/>
  <c r="BH1669" i="14"/>
  <c r="BG1669" i="14"/>
  <c r="BJ1669" i="14" s="1"/>
  <c r="BK1668" i="14"/>
  <c r="BI1668" i="14"/>
  <c r="BH1668" i="14"/>
  <c r="BG1668" i="14"/>
  <c r="BJ1668" i="14" s="1"/>
  <c r="BK1667" i="14"/>
  <c r="BJ1667" i="14"/>
  <c r="BI1667" i="14"/>
  <c r="BH1667" i="14"/>
  <c r="BG1667" i="14"/>
  <c r="BK1666" i="14"/>
  <c r="BI1666" i="14"/>
  <c r="BH1666" i="14"/>
  <c r="BG1666" i="14"/>
  <c r="BJ1666" i="14" s="1"/>
  <c r="BK1665" i="14"/>
  <c r="BI1665" i="14"/>
  <c r="BH1665" i="14"/>
  <c r="BJ1665" i="14" s="1"/>
  <c r="BG1665" i="14"/>
  <c r="BK1664" i="14"/>
  <c r="BI1664" i="14"/>
  <c r="BH1664" i="14"/>
  <c r="BG1664" i="14"/>
  <c r="BJ1664" i="14" s="1"/>
  <c r="BK1663" i="14"/>
  <c r="BJ1663" i="14"/>
  <c r="BI1663" i="14"/>
  <c r="BH1663" i="14"/>
  <c r="BG1663" i="14"/>
  <c r="BK1662" i="14"/>
  <c r="BJ1662" i="14"/>
  <c r="BI1662" i="14"/>
  <c r="BH1662" i="14"/>
  <c r="BG1662" i="14"/>
  <c r="BK1661" i="14"/>
  <c r="BI1661" i="14"/>
  <c r="BH1661" i="14"/>
  <c r="BG1661" i="14"/>
  <c r="BJ1661" i="14" s="1"/>
  <c r="BK1660" i="14"/>
  <c r="BI1660" i="14"/>
  <c r="BJ1660" i="14" s="1"/>
  <c r="BH1660" i="14"/>
  <c r="BG1660" i="14"/>
  <c r="BK1659" i="14"/>
  <c r="BI1659" i="14"/>
  <c r="BH1659" i="14"/>
  <c r="BJ1659" i="14" s="1"/>
  <c r="BG1659" i="14"/>
  <c r="BK1658" i="14"/>
  <c r="BJ1658" i="14"/>
  <c r="BI1658" i="14"/>
  <c r="BH1658" i="14"/>
  <c r="BG1658" i="14"/>
  <c r="BK1657" i="14"/>
  <c r="BI1657" i="14"/>
  <c r="BH1657" i="14"/>
  <c r="BG1657" i="14"/>
  <c r="BJ1657" i="14" s="1"/>
  <c r="BK1656" i="14"/>
  <c r="BI1656" i="14"/>
  <c r="BH1656" i="14"/>
  <c r="BG1656" i="14"/>
  <c r="BK1655" i="14"/>
  <c r="BJ1655" i="14"/>
  <c r="BI1655" i="14"/>
  <c r="BH1655" i="14"/>
  <c r="BG1655" i="14"/>
  <c r="BK1654" i="14"/>
  <c r="BI1654" i="14"/>
  <c r="BH1654" i="14"/>
  <c r="BG1654" i="14"/>
  <c r="BJ1654" i="14" s="1"/>
  <c r="BK1653" i="14"/>
  <c r="BI1653" i="14"/>
  <c r="BH1653" i="14"/>
  <c r="BJ1653" i="14" s="1"/>
  <c r="BG1653" i="14"/>
  <c r="BK1652" i="14"/>
  <c r="BI1652" i="14"/>
  <c r="BH1652" i="14"/>
  <c r="BG1652" i="14"/>
  <c r="BJ1652" i="14" s="1"/>
  <c r="BK1651" i="14"/>
  <c r="BJ1651" i="14"/>
  <c r="BI1651" i="14"/>
  <c r="BH1651" i="14"/>
  <c r="BG1651" i="14"/>
  <c r="BK1650" i="14"/>
  <c r="BJ1650" i="14"/>
  <c r="BI1650" i="14"/>
  <c r="BH1650" i="14"/>
  <c r="BG1650" i="14"/>
  <c r="BK1649" i="14"/>
  <c r="BI1649" i="14"/>
  <c r="BH1649" i="14"/>
  <c r="BJ1649" i="14" s="1"/>
  <c r="BG1649" i="14"/>
  <c r="BK1648" i="14"/>
  <c r="BI1648" i="14"/>
  <c r="BJ1648" i="14" s="1"/>
  <c r="BH1648" i="14"/>
  <c r="BG1648" i="14"/>
  <c r="BK1647" i="14"/>
  <c r="BI1647" i="14"/>
  <c r="BH1647" i="14"/>
  <c r="BJ1647" i="14" s="1"/>
  <c r="BG1647" i="14"/>
  <c r="BK1646" i="14"/>
  <c r="BJ1646" i="14"/>
  <c r="BI1646" i="14"/>
  <c r="BH1646" i="14"/>
  <c r="BG1646" i="14"/>
  <c r="BK1645" i="14"/>
  <c r="BI1645" i="14"/>
  <c r="BH1645" i="14"/>
  <c r="BG1645" i="14"/>
  <c r="BJ1645" i="14" s="1"/>
  <c r="BK1644" i="14"/>
  <c r="BI1644" i="14"/>
  <c r="BH1644" i="14"/>
  <c r="BG1644" i="14"/>
  <c r="BJ1644" i="14" s="1"/>
  <c r="BK1643" i="14"/>
  <c r="BJ1643" i="14"/>
  <c r="BI1643" i="14"/>
  <c r="BH1643" i="14"/>
  <c r="BG1643" i="14"/>
  <c r="BK1642" i="14"/>
  <c r="BI1642" i="14"/>
  <c r="BH1642" i="14"/>
  <c r="BG1642" i="14"/>
  <c r="BJ1642" i="14" s="1"/>
  <c r="BK1641" i="14"/>
  <c r="BI1641" i="14"/>
  <c r="BH1641" i="14"/>
  <c r="BJ1641" i="14" s="1"/>
  <c r="BG1641" i="14"/>
  <c r="BK1640" i="14"/>
  <c r="BI1640" i="14"/>
  <c r="BH1640" i="14"/>
  <c r="BG1640" i="14"/>
  <c r="BJ1640" i="14" s="1"/>
  <c r="BK1639" i="14"/>
  <c r="BJ1639" i="14"/>
  <c r="BI1639" i="14"/>
  <c r="BH1639" i="14"/>
  <c r="BG1639" i="14"/>
  <c r="BK1638" i="14"/>
  <c r="BJ1638" i="14"/>
  <c r="BI1638" i="14"/>
  <c r="BH1638" i="14"/>
  <c r="BG1638" i="14"/>
  <c r="BK1637" i="14"/>
  <c r="BJ1637" i="14"/>
  <c r="BI1637" i="14"/>
  <c r="BH1637" i="14"/>
  <c r="BG1637" i="14"/>
  <c r="BK1636" i="14"/>
  <c r="BI1636" i="14"/>
  <c r="BJ1636" i="14" s="1"/>
  <c r="BH1636" i="14"/>
  <c r="BG1636" i="14"/>
  <c r="BK1635" i="14"/>
  <c r="BI1635" i="14"/>
  <c r="BH1635" i="14"/>
  <c r="BJ1635" i="14" s="1"/>
  <c r="BG1635" i="14"/>
  <c r="BK1634" i="14"/>
  <c r="BI1634" i="14"/>
  <c r="BH1634" i="14"/>
  <c r="BG1634" i="14"/>
  <c r="BJ1634" i="14" s="1"/>
  <c r="BK1633" i="14"/>
  <c r="BI1633" i="14"/>
  <c r="BH1633" i="14"/>
  <c r="BG1633" i="14"/>
  <c r="BJ1633" i="14" s="1"/>
  <c r="BK1632" i="14"/>
  <c r="BI1632" i="14"/>
  <c r="BH1632" i="14"/>
  <c r="BG1632" i="14"/>
  <c r="BJ1632" i="14" s="1"/>
  <c r="BK1631" i="14"/>
  <c r="BJ1631" i="14"/>
  <c r="BI1631" i="14"/>
  <c r="BH1631" i="14"/>
  <c r="BG1631" i="14"/>
  <c r="BK1630" i="14"/>
  <c r="BI1630" i="14"/>
  <c r="BH1630" i="14"/>
  <c r="BG1630" i="14"/>
  <c r="BJ1630" i="14" s="1"/>
  <c r="BK1629" i="14"/>
  <c r="BI1629" i="14"/>
  <c r="BH1629" i="14"/>
  <c r="BJ1629" i="14" s="1"/>
  <c r="BG1629" i="14"/>
  <c r="BK1628" i="14"/>
  <c r="BI1628" i="14"/>
  <c r="BH1628" i="14"/>
  <c r="BG1628" i="14"/>
  <c r="BJ1628" i="14" s="1"/>
  <c r="BK1627" i="14"/>
  <c r="BJ1627" i="14"/>
  <c r="BI1627" i="14"/>
  <c r="BH1627" i="14"/>
  <c r="BG1627" i="14"/>
  <c r="BK1626" i="14"/>
  <c r="BJ1626" i="14"/>
  <c r="BI1626" i="14"/>
  <c r="BH1626" i="14"/>
  <c r="BG1626" i="14"/>
  <c r="BK1625" i="14"/>
  <c r="BI1625" i="14"/>
  <c r="BH1625" i="14"/>
  <c r="BJ1625" i="14" s="1"/>
  <c r="BG1625" i="14"/>
  <c r="BK1624" i="14"/>
  <c r="BI1624" i="14"/>
  <c r="BJ1624" i="14" s="1"/>
  <c r="BH1624" i="14"/>
  <c r="BG1624" i="14"/>
  <c r="BK1623" i="14"/>
  <c r="BI1623" i="14"/>
  <c r="BH1623" i="14"/>
  <c r="BJ1623" i="14" s="1"/>
  <c r="BG1623" i="14"/>
  <c r="BK1622" i="14"/>
  <c r="BJ1622" i="14"/>
  <c r="BI1622" i="14"/>
  <c r="BH1622" i="14"/>
  <c r="BG1622" i="14"/>
  <c r="BK1621" i="14"/>
  <c r="BI1621" i="14"/>
  <c r="BH1621" i="14"/>
  <c r="BG1621" i="14"/>
  <c r="BJ1621" i="14" s="1"/>
  <c r="BK1620" i="14"/>
  <c r="BI1620" i="14"/>
  <c r="BH1620" i="14"/>
  <c r="BG1620" i="14"/>
  <c r="BK1619" i="14"/>
  <c r="BJ1619" i="14"/>
  <c r="BI1619" i="14"/>
  <c r="BH1619" i="14"/>
  <c r="BG1619" i="14"/>
  <c r="BK1618" i="14"/>
  <c r="BI1618" i="14"/>
  <c r="BH1618" i="14"/>
  <c r="BG1618" i="14"/>
  <c r="BK1617" i="14"/>
  <c r="BI1617" i="14"/>
  <c r="BH1617" i="14"/>
  <c r="BJ1617" i="14" s="1"/>
  <c r="BG1617" i="14"/>
  <c r="BK1616" i="14"/>
  <c r="BI1616" i="14"/>
  <c r="BH1616" i="14"/>
  <c r="BG1616" i="14"/>
  <c r="BJ1616" i="14" s="1"/>
  <c r="BK1615" i="14"/>
  <c r="BJ1615" i="14"/>
  <c r="BI1615" i="14"/>
  <c r="BH1615" i="14"/>
  <c r="BG1615" i="14"/>
  <c r="BK1614" i="14"/>
  <c r="BJ1614" i="14"/>
  <c r="BI1614" i="14"/>
  <c r="BH1614" i="14"/>
  <c r="BG1614" i="14"/>
  <c r="BK1613" i="14"/>
  <c r="BI1613" i="14"/>
  <c r="BH1613" i="14"/>
  <c r="BJ1613" i="14" s="1"/>
  <c r="BG1613" i="14"/>
  <c r="BK1612" i="14"/>
  <c r="BI1612" i="14"/>
  <c r="BJ1612" i="14" s="1"/>
  <c r="BH1612" i="14"/>
  <c r="BG1612" i="14"/>
  <c r="BK1611" i="14"/>
  <c r="BI1611" i="14"/>
  <c r="BH1611" i="14"/>
  <c r="BJ1611" i="14" s="1"/>
  <c r="BG1611" i="14"/>
  <c r="BK1610" i="14"/>
  <c r="BI1610" i="14"/>
  <c r="BH1610" i="14"/>
  <c r="BG1610" i="14"/>
  <c r="BJ1610" i="14" s="1"/>
  <c r="BK1609" i="14"/>
  <c r="BI1609" i="14"/>
  <c r="BH1609" i="14"/>
  <c r="BG1609" i="14"/>
  <c r="BJ1609" i="14" s="1"/>
  <c r="BK1608" i="14"/>
  <c r="BI1608" i="14"/>
  <c r="BH1608" i="14"/>
  <c r="BG1608" i="14"/>
  <c r="BJ1608" i="14" s="1"/>
  <c r="BK1607" i="14"/>
  <c r="BJ1607" i="14"/>
  <c r="BI1607" i="14"/>
  <c r="BH1607" i="14"/>
  <c r="BG1607" i="14"/>
  <c r="BK1606" i="14"/>
  <c r="BI1606" i="14"/>
  <c r="BH1606" i="14"/>
  <c r="BG1606" i="14"/>
  <c r="BJ1606" i="14" s="1"/>
  <c r="BK1605" i="14"/>
  <c r="BI1605" i="14"/>
  <c r="BH1605" i="14"/>
  <c r="BJ1605" i="14" s="1"/>
  <c r="BG1605" i="14"/>
  <c r="BK1604" i="14"/>
  <c r="BI1604" i="14"/>
  <c r="BH1604" i="14"/>
  <c r="BG1604" i="14"/>
  <c r="BJ1604" i="14" s="1"/>
  <c r="BK1603" i="14"/>
  <c r="BI1603" i="14"/>
  <c r="BJ1603" i="14" s="1"/>
  <c r="BH1603" i="14"/>
  <c r="BG1603" i="14"/>
  <c r="BK1602" i="14"/>
  <c r="BJ1602" i="14"/>
  <c r="BI1602" i="14"/>
  <c r="BH1602" i="14"/>
  <c r="BG1602" i="14"/>
  <c r="BK1601" i="14"/>
  <c r="BI1601" i="14"/>
  <c r="BH1601" i="14"/>
  <c r="BG1601" i="14"/>
  <c r="BJ1601" i="14" s="1"/>
  <c r="BK1600" i="14"/>
  <c r="BI1600" i="14"/>
  <c r="BJ1600" i="14" s="1"/>
  <c r="BH1600" i="14"/>
  <c r="BG1600" i="14"/>
  <c r="BK1599" i="14"/>
  <c r="BI1599" i="14"/>
  <c r="BH1599" i="14"/>
  <c r="BJ1599" i="14" s="1"/>
  <c r="BG1599" i="14"/>
  <c r="BK1598" i="14"/>
  <c r="BI1598" i="14"/>
  <c r="BH1598" i="14"/>
  <c r="BG1598" i="14"/>
  <c r="BJ1598" i="14" s="1"/>
  <c r="BK1597" i="14"/>
  <c r="BI1597" i="14"/>
  <c r="BH1597" i="14"/>
  <c r="BG1597" i="14"/>
  <c r="BJ1597" i="14" s="1"/>
  <c r="BK1596" i="14"/>
  <c r="BI1596" i="14"/>
  <c r="BH1596" i="14"/>
  <c r="BG1596" i="14"/>
  <c r="BJ1596" i="14" s="1"/>
  <c r="BK1595" i="14"/>
  <c r="BJ1595" i="14"/>
  <c r="BI1595" i="14"/>
  <c r="BH1595" i="14"/>
  <c r="BG1595" i="14"/>
  <c r="BK1594" i="14"/>
  <c r="BI1594" i="14"/>
  <c r="BH1594" i="14"/>
  <c r="BG1594" i="14"/>
  <c r="BK1593" i="14"/>
  <c r="BI1593" i="14"/>
  <c r="BH1593" i="14"/>
  <c r="BJ1593" i="14" s="1"/>
  <c r="BG1593" i="14"/>
  <c r="BK1592" i="14"/>
  <c r="BI1592" i="14"/>
  <c r="BH1592" i="14"/>
  <c r="BG1592" i="14"/>
  <c r="BJ1592" i="14" s="1"/>
  <c r="BK1591" i="14"/>
  <c r="BI1591" i="14"/>
  <c r="BH1591" i="14"/>
  <c r="BJ1591" i="14" s="1"/>
  <c r="BG1591" i="14"/>
  <c r="BK1590" i="14"/>
  <c r="BJ1590" i="14"/>
  <c r="BI1590" i="14"/>
  <c r="BH1590" i="14"/>
  <c r="BG1590" i="14"/>
  <c r="BK1589" i="14"/>
  <c r="BJ1589" i="14"/>
  <c r="BI1589" i="14"/>
  <c r="BH1589" i="14"/>
  <c r="BG1589" i="14"/>
  <c r="BK1588" i="14"/>
  <c r="BI1588" i="14"/>
  <c r="BJ1588" i="14" s="1"/>
  <c r="BH1588" i="14"/>
  <c r="BG1588" i="14"/>
  <c r="BK1587" i="14"/>
  <c r="BI1587" i="14"/>
  <c r="BH1587" i="14"/>
  <c r="BJ1587" i="14" s="1"/>
  <c r="BG1587" i="14"/>
  <c r="BK1586" i="14"/>
  <c r="BI1586" i="14"/>
  <c r="BH1586" i="14"/>
  <c r="BG1586" i="14"/>
  <c r="BJ1586" i="14" s="1"/>
  <c r="BK1585" i="14"/>
  <c r="BI1585" i="14"/>
  <c r="BH1585" i="14"/>
  <c r="BG1585" i="14"/>
  <c r="BK1584" i="14"/>
  <c r="BI1584" i="14"/>
  <c r="BH1584" i="14"/>
  <c r="BG1584" i="14"/>
  <c r="BJ1584" i="14" s="1"/>
  <c r="BK1583" i="14"/>
  <c r="BI1583" i="14"/>
  <c r="BH1583" i="14"/>
  <c r="BG1583" i="14"/>
  <c r="BJ1583" i="14" s="1"/>
  <c r="BK1582" i="14"/>
  <c r="BI1582" i="14"/>
  <c r="BH1582" i="14"/>
  <c r="BG1582" i="14"/>
  <c r="BJ1582" i="14" s="1"/>
  <c r="BK1581" i="14"/>
  <c r="BI1581" i="14"/>
  <c r="BH1581" i="14"/>
  <c r="BG1581" i="14"/>
  <c r="BJ1581" i="14" s="1"/>
  <c r="BK1580" i="14"/>
  <c r="BI1580" i="14"/>
  <c r="BH1580" i="14"/>
  <c r="BG1580" i="14"/>
  <c r="BJ1580" i="14" s="1"/>
  <c r="BK1579" i="14"/>
  <c r="BJ1579" i="14"/>
  <c r="BI1579" i="14"/>
  <c r="BH1579" i="14"/>
  <c r="BG1579" i="14"/>
  <c r="BK1578" i="14"/>
  <c r="BI1578" i="14"/>
  <c r="BH1578" i="14"/>
  <c r="BJ1578" i="14" s="1"/>
  <c r="BG1578" i="14"/>
  <c r="BK1577" i="14"/>
  <c r="BI1577" i="14"/>
  <c r="BH1577" i="14"/>
  <c r="BG1577" i="14"/>
  <c r="BJ1577" i="14" s="1"/>
  <c r="BK1576" i="14"/>
  <c r="BJ1576" i="14"/>
  <c r="BI1576" i="14"/>
  <c r="BH1576" i="14"/>
  <c r="BG1576" i="14"/>
  <c r="BK1575" i="14"/>
  <c r="BI1575" i="14"/>
  <c r="BH1575" i="14"/>
  <c r="BJ1575" i="14" s="1"/>
  <c r="BG1575" i="14"/>
  <c r="BK1574" i="14"/>
  <c r="BJ1574" i="14"/>
  <c r="BI1574" i="14"/>
  <c r="BH1574" i="14"/>
  <c r="BG1574" i="14"/>
  <c r="BK1573" i="14"/>
  <c r="BI1573" i="14"/>
  <c r="BH1573" i="14"/>
  <c r="BG1573" i="14"/>
  <c r="BJ1573" i="14" s="1"/>
  <c r="BK1572" i="14"/>
  <c r="BI1572" i="14"/>
  <c r="BH1572" i="14"/>
  <c r="BG1572" i="14"/>
  <c r="BK1571" i="14"/>
  <c r="BI1571" i="14"/>
  <c r="BH1571" i="14"/>
  <c r="BG1571" i="14"/>
  <c r="BJ1571" i="14" s="1"/>
  <c r="BK1570" i="14"/>
  <c r="BI1570" i="14"/>
  <c r="BH1570" i="14"/>
  <c r="BG1570" i="14"/>
  <c r="BK1569" i="14"/>
  <c r="BI1569" i="14"/>
  <c r="BH1569" i="14"/>
  <c r="BG1569" i="14"/>
  <c r="BJ1569" i="14" s="1"/>
  <c r="BK1568" i="14"/>
  <c r="BI1568" i="14"/>
  <c r="BJ1568" i="14" s="1"/>
  <c r="BH1568" i="14"/>
  <c r="BG1568" i="14"/>
  <c r="BK1567" i="14"/>
  <c r="BI1567" i="14"/>
  <c r="BH1567" i="14"/>
  <c r="BG1567" i="14"/>
  <c r="BJ1567" i="14" s="1"/>
  <c r="BK1566" i="14"/>
  <c r="BI1566" i="14"/>
  <c r="BH1566" i="14"/>
  <c r="BG1566" i="14"/>
  <c r="BJ1566" i="14" s="1"/>
  <c r="BK1565" i="14"/>
  <c r="BI1565" i="14"/>
  <c r="BH1565" i="14"/>
  <c r="BG1565" i="14"/>
  <c r="BJ1565" i="14" s="1"/>
  <c r="BK1564" i="14"/>
  <c r="BI1564" i="14"/>
  <c r="BH1564" i="14"/>
  <c r="BJ1564" i="14" s="1"/>
  <c r="BG1564" i="14"/>
  <c r="BK1563" i="14"/>
  <c r="BJ1563" i="14"/>
  <c r="BI1563" i="14"/>
  <c r="BH1563" i="14"/>
  <c r="BG1563" i="14"/>
  <c r="BK1562" i="14"/>
  <c r="BI1562" i="14"/>
  <c r="BH1562" i="14"/>
  <c r="BG1562" i="14"/>
  <c r="BJ1562" i="14" s="1"/>
  <c r="BK1561" i="14"/>
  <c r="BI1561" i="14"/>
  <c r="BH1561" i="14"/>
  <c r="BG1561" i="14"/>
  <c r="BK1560" i="14"/>
  <c r="BI1560" i="14"/>
  <c r="BH1560" i="14"/>
  <c r="BG1560" i="14"/>
  <c r="BJ1560" i="14" s="1"/>
  <c r="BK1559" i="14"/>
  <c r="BI1559" i="14"/>
  <c r="BJ1559" i="14" s="1"/>
  <c r="BH1559" i="14"/>
  <c r="BG1559" i="14"/>
  <c r="BK1558" i="14"/>
  <c r="BI1558" i="14"/>
  <c r="BH1558" i="14"/>
  <c r="BG1558" i="14"/>
  <c r="BK1557" i="14"/>
  <c r="BI1557" i="14"/>
  <c r="BH1557" i="14"/>
  <c r="BJ1557" i="14" s="1"/>
  <c r="BG1557" i="14"/>
  <c r="BK1556" i="14"/>
  <c r="BI1556" i="14"/>
  <c r="BH1556" i="14"/>
  <c r="BG1556" i="14"/>
  <c r="BJ1556" i="14" s="1"/>
  <c r="BK1555" i="14"/>
  <c r="BI1555" i="14"/>
  <c r="BH1555" i="14"/>
  <c r="BG1555" i="14"/>
  <c r="BJ1555" i="14" s="1"/>
  <c r="BK1554" i="14"/>
  <c r="BI1554" i="14"/>
  <c r="BH1554" i="14"/>
  <c r="BJ1554" i="14" s="1"/>
  <c r="BG1554" i="14"/>
  <c r="BK1553" i="14"/>
  <c r="BJ1553" i="14"/>
  <c r="BI1553" i="14"/>
  <c r="BH1553" i="14"/>
  <c r="BG1553" i="14"/>
  <c r="BK1552" i="14"/>
  <c r="BI1552" i="14"/>
  <c r="BJ1552" i="14" s="1"/>
  <c r="BH1552" i="14"/>
  <c r="BG1552" i="14"/>
  <c r="BK1551" i="14"/>
  <c r="BI1551" i="14"/>
  <c r="BH1551" i="14"/>
  <c r="BG1551" i="14"/>
  <c r="BJ1551" i="14" s="1"/>
  <c r="BK1550" i="14"/>
  <c r="BI1550" i="14"/>
  <c r="BH1550" i="14"/>
  <c r="BG1550" i="14"/>
  <c r="BJ1550" i="14" s="1"/>
  <c r="BK1549" i="14"/>
  <c r="BI1549" i="14"/>
  <c r="BH1549" i="14"/>
  <c r="BG1549" i="14"/>
  <c r="BK1548" i="14"/>
  <c r="BJ1548" i="14"/>
  <c r="BI1548" i="14"/>
  <c r="BH1548" i="14"/>
  <c r="BG1548" i="14"/>
  <c r="BK1547" i="14"/>
  <c r="BI1547" i="14"/>
  <c r="BH1547" i="14"/>
  <c r="BG1547" i="14"/>
  <c r="BJ1547" i="14" s="1"/>
  <c r="BK1546" i="14"/>
  <c r="BI1546" i="14"/>
  <c r="BH1546" i="14"/>
  <c r="BG1546" i="14"/>
  <c r="BJ1546" i="14" s="1"/>
  <c r="BK1545" i="14"/>
  <c r="BI1545" i="14"/>
  <c r="BH1545" i="14"/>
  <c r="BG1545" i="14"/>
  <c r="BJ1545" i="14" s="1"/>
  <c r="BK1544" i="14"/>
  <c r="BJ1544" i="14"/>
  <c r="BI1544" i="14"/>
  <c r="BH1544" i="14"/>
  <c r="BG1544" i="14"/>
  <c r="BK1543" i="14"/>
  <c r="BI1543" i="14"/>
  <c r="BH1543" i="14"/>
  <c r="BG1543" i="14"/>
  <c r="BJ1543" i="14" s="1"/>
  <c r="BK1542" i="14"/>
  <c r="BI1542" i="14"/>
  <c r="BH1542" i="14"/>
  <c r="BG1542" i="14"/>
  <c r="BJ1542" i="14" s="1"/>
  <c r="BK1541" i="14"/>
  <c r="BJ1541" i="14"/>
  <c r="BI1541" i="14"/>
  <c r="BH1541" i="14"/>
  <c r="BG1541" i="14"/>
  <c r="BK1540" i="14"/>
  <c r="BI1540" i="14"/>
  <c r="BH1540" i="14"/>
  <c r="BJ1540" i="14" s="1"/>
  <c r="BG1540" i="14"/>
  <c r="BK1539" i="14"/>
  <c r="BI1539" i="14"/>
  <c r="BH1539" i="14"/>
  <c r="BJ1539" i="14" s="1"/>
  <c r="BG1539" i="14"/>
  <c r="BK1538" i="14"/>
  <c r="BI1538" i="14"/>
  <c r="BH1538" i="14"/>
  <c r="BG1538" i="14"/>
  <c r="BJ1538" i="14" s="1"/>
  <c r="BK1537" i="14"/>
  <c r="BI1537" i="14"/>
  <c r="BH1537" i="14"/>
  <c r="BJ1537" i="14" s="1"/>
  <c r="BG1537" i="14"/>
  <c r="BK1536" i="14"/>
  <c r="BJ1536" i="14"/>
  <c r="BI1536" i="14"/>
  <c r="BH1536" i="14"/>
  <c r="BG1536" i="14"/>
  <c r="BK1535" i="14"/>
  <c r="BI1535" i="14"/>
  <c r="BH1535" i="14"/>
  <c r="BG1535" i="14"/>
  <c r="BJ1535" i="14" s="1"/>
  <c r="BK1534" i="14"/>
  <c r="BI1534" i="14"/>
  <c r="BH1534" i="14"/>
  <c r="BG1534" i="14"/>
  <c r="BJ1534" i="14" s="1"/>
  <c r="BK1533" i="14"/>
  <c r="BI1533" i="14"/>
  <c r="BH1533" i="14"/>
  <c r="BG1533" i="14"/>
  <c r="BJ1533" i="14" s="1"/>
  <c r="BK1532" i="14"/>
  <c r="BJ1532" i="14"/>
  <c r="BI1532" i="14"/>
  <c r="BH1532" i="14"/>
  <c r="BG1532" i="14"/>
  <c r="BK1531" i="14"/>
  <c r="BI1531" i="14"/>
  <c r="BH1531" i="14"/>
  <c r="BG1531" i="14"/>
  <c r="BJ1531" i="14" s="1"/>
  <c r="BK1530" i="14"/>
  <c r="BI1530" i="14"/>
  <c r="BH1530" i="14"/>
  <c r="BJ1530" i="14" s="1"/>
  <c r="BG1530" i="14"/>
  <c r="BK1529" i="14"/>
  <c r="BJ1529" i="14"/>
  <c r="BI1529" i="14"/>
  <c r="BH1529" i="14"/>
  <c r="BG1529" i="14"/>
  <c r="BK1528" i="14"/>
  <c r="BI1528" i="14"/>
  <c r="BH1528" i="14"/>
  <c r="BJ1528" i="14" s="1"/>
  <c r="BG1528" i="14"/>
  <c r="BK1527" i="14"/>
  <c r="BI1527" i="14"/>
  <c r="BH1527" i="14"/>
  <c r="BJ1527" i="14" s="1"/>
  <c r="BG1527" i="14"/>
  <c r="BK1526" i="14"/>
  <c r="BI1526" i="14"/>
  <c r="BH1526" i="14"/>
  <c r="BG1526" i="14"/>
  <c r="BJ1526" i="14" s="1"/>
  <c r="BK1525" i="14"/>
  <c r="BI1525" i="14"/>
  <c r="BH1525" i="14"/>
  <c r="BJ1525" i="14" s="1"/>
  <c r="BG1525" i="14"/>
  <c r="BK1524" i="14"/>
  <c r="BJ1524" i="14"/>
  <c r="BI1524" i="14"/>
  <c r="BH1524" i="14"/>
  <c r="BG1524" i="14"/>
  <c r="BK1523" i="14"/>
  <c r="BI1523" i="14"/>
  <c r="BH1523" i="14"/>
  <c r="BG1523" i="14"/>
  <c r="BJ1523" i="14" s="1"/>
  <c r="BK1522" i="14"/>
  <c r="BI1522" i="14"/>
  <c r="BH1522" i="14"/>
  <c r="BG1522" i="14"/>
  <c r="BJ1522" i="14" s="1"/>
  <c r="BK1521" i="14"/>
  <c r="BI1521" i="14"/>
  <c r="BH1521" i="14"/>
  <c r="BG1521" i="14"/>
  <c r="BJ1521" i="14" s="1"/>
  <c r="BK1520" i="14"/>
  <c r="BJ1520" i="14"/>
  <c r="BI1520" i="14"/>
  <c r="BH1520" i="14"/>
  <c r="BG1520" i="14"/>
  <c r="BK1519" i="14"/>
  <c r="BI1519" i="14"/>
  <c r="BH1519" i="14"/>
  <c r="BG1519" i="14"/>
  <c r="BJ1519" i="14" s="1"/>
  <c r="BK1518" i="14"/>
  <c r="BI1518" i="14"/>
  <c r="BH1518" i="14"/>
  <c r="BJ1518" i="14" s="1"/>
  <c r="BG1518" i="14"/>
  <c r="BK1517" i="14"/>
  <c r="BJ1517" i="14"/>
  <c r="BI1517" i="14"/>
  <c r="BH1517" i="14"/>
  <c r="BG1517" i="14"/>
  <c r="BK1516" i="14"/>
  <c r="BI1516" i="14"/>
  <c r="BH1516" i="14"/>
  <c r="BJ1516" i="14" s="1"/>
  <c r="BG1516" i="14"/>
  <c r="BK1515" i="14"/>
  <c r="BI1515" i="14"/>
  <c r="BH1515" i="14"/>
  <c r="BJ1515" i="14" s="1"/>
  <c r="BG1515" i="14"/>
  <c r="BK1514" i="14"/>
  <c r="BI1514" i="14"/>
  <c r="BH1514" i="14"/>
  <c r="BG1514" i="14"/>
  <c r="BJ1514" i="14" s="1"/>
  <c r="BK1513" i="14"/>
  <c r="BI1513" i="14"/>
  <c r="BH1513" i="14"/>
  <c r="BJ1513" i="14" s="1"/>
  <c r="BG1513" i="14"/>
  <c r="BK1512" i="14"/>
  <c r="BJ1512" i="14"/>
  <c r="BI1512" i="14"/>
  <c r="BH1512" i="14"/>
  <c r="BG1512" i="14"/>
  <c r="BK1511" i="14"/>
  <c r="BI1511" i="14"/>
  <c r="BH1511" i="14"/>
  <c r="BG1511" i="14"/>
  <c r="BJ1511" i="14" s="1"/>
  <c r="BK1510" i="14"/>
  <c r="BI1510" i="14"/>
  <c r="BH1510" i="14"/>
  <c r="BG1510" i="14"/>
  <c r="BJ1510" i="14" s="1"/>
  <c r="BK1509" i="14"/>
  <c r="BI1509" i="14"/>
  <c r="BH1509" i="14"/>
  <c r="BG1509" i="14"/>
  <c r="BJ1509" i="14" s="1"/>
  <c r="BK1508" i="14"/>
  <c r="BJ1508" i="14"/>
  <c r="BI1508" i="14"/>
  <c r="BH1508" i="14"/>
  <c r="BG1508" i="14"/>
  <c r="BK1507" i="14"/>
  <c r="BI1507" i="14"/>
  <c r="BH1507" i="14"/>
  <c r="BG1507" i="14"/>
  <c r="BJ1507" i="14" s="1"/>
  <c r="BK1506" i="14"/>
  <c r="BI1506" i="14"/>
  <c r="BH1506" i="14"/>
  <c r="BJ1506" i="14" s="1"/>
  <c r="BG1506" i="14"/>
  <c r="BK1505" i="14"/>
  <c r="BJ1505" i="14"/>
  <c r="BI1505" i="14"/>
  <c r="BH1505" i="14"/>
  <c r="BG1505" i="14"/>
  <c r="BK1504" i="14"/>
  <c r="BI1504" i="14"/>
  <c r="BH1504" i="14"/>
  <c r="BJ1504" i="14" s="1"/>
  <c r="BG1504" i="14"/>
  <c r="BK1503" i="14"/>
  <c r="BI1503" i="14"/>
  <c r="BH1503" i="14"/>
  <c r="BJ1503" i="14" s="1"/>
  <c r="BG1503" i="14"/>
  <c r="BK1502" i="14"/>
  <c r="BI1502" i="14"/>
  <c r="BH1502" i="14"/>
  <c r="BG1502" i="14"/>
  <c r="BJ1502" i="14" s="1"/>
  <c r="BK1501" i="14"/>
  <c r="BI1501" i="14"/>
  <c r="BH1501" i="14"/>
  <c r="BJ1501" i="14" s="1"/>
  <c r="BG1501" i="14"/>
  <c r="BK1500" i="14"/>
  <c r="BJ1500" i="14"/>
  <c r="BI1500" i="14"/>
  <c r="BH1500" i="14"/>
  <c r="BG1500" i="14"/>
  <c r="BK1499" i="14"/>
  <c r="BI1499" i="14"/>
  <c r="BH1499" i="14"/>
  <c r="BG1499" i="14"/>
  <c r="BJ1499" i="14" s="1"/>
  <c r="BK1498" i="14"/>
  <c r="BI1498" i="14"/>
  <c r="BH1498" i="14"/>
  <c r="BG1498" i="14"/>
  <c r="BJ1498" i="14" s="1"/>
  <c r="BK1497" i="14"/>
  <c r="BI1497" i="14"/>
  <c r="BH1497" i="14"/>
  <c r="BG1497" i="14"/>
  <c r="BJ1497" i="14" s="1"/>
  <c r="BK1496" i="14"/>
  <c r="BJ1496" i="14"/>
  <c r="BI1496" i="14"/>
  <c r="BH1496" i="14"/>
  <c r="BG1496" i="14"/>
  <c r="BK1495" i="14"/>
  <c r="BI1495" i="14"/>
  <c r="BH1495" i="14"/>
  <c r="BG1495" i="14"/>
  <c r="BJ1495" i="14" s="1"/>
  <c r="BK1494" i="14"/>
  <c r="BI1494" i="14"/>
  <c r="BH1494" i="14"/>
  <c r="BJ1494" i="14" s="1"/>
  <c r="BG1494" i="14"/>
  <c r="BK1493" i="14"/>
  <c r="BJ1493" i="14"/>
  <c r="BI1493" i="14"/>
  <c r="BH1493" i="14"/>
  <c r="BG1493" i="14"/>
  <c r="BK1492" i="14"/>
  <c r="BI1492" i="14"/>
  <c r="BH1492" i="14"/>
  <c r="BJ1492" i="14" s="1"/>
  <c r="BG1492" i="14"/>
  <c r="BK1491" i="14"/>
  <c r="BI1491" i="14"/>
  <c r="BH1491" i="14"/>
  <c r="BG1491" i="14"/>
  <c r="BJ1491" i="14" s="1"/>
  <c r="BK1490" i="14"/>
  <c r="BI1490" i="14"/>
  <c r="BH1490" i="14"/>
  <c r="BG1490" i="14"/>
  <c r="BJ1490" i="14" s="1"/>
  <c r="BK1489" i="14"/>
  <c r="BI1489" i="14"/>
  <c r="BH1489" i="14"/>
  <c r="BJ1489" i="14" s="1"/>
  <c r="BG1489" i="14"/>
  <c r="BK1488" i="14"/>
  <c r="BJ1488" i="14"/>
  <c r="BI1488" i="14"/>
  <c r="BH1488" i="14"/>
  <c r="BG1488" i="14"/>
  <c r="BK1487" i="14"/>
  <c r="BI1487" i="14"/>
  <c r="BH1487" i="14"/>
  <c r="BG1487" i="14"/>
  <c r="BJ1487" i="14" s="1"/>
  <c r="BK1486" i="14"/>
  <c r="BI1486" i="14"/>
  <c r="BH1486" i="14"/>
  <c r="BG1486" i="14"/>
  <c r="BJ1486" i="14" s="1"/>
  <c r="BK1485" i="14"/>
  <c r="BI1485" i="14"/>
  <c r="BH1485" i="14"/>
  <c r="BG1485" i="14"/>
  <c r="BJ1485" i="14" s="1"/>
  <c r="BK1484" i="14"/>
  <c r="BJ1484" i="14"/>
  <c r="BI1484" i="14"/>
  <c r="BH1484" i="14"/>
  <c r="BG1484" i="14"/>
  <c r="BK1483" i="14"/>
  <c r="BI1483" i="14"/>
  <c r="BH1483" i="14"/>
  <c r="BG1483" i="14"/>
  <c r="BJ1483" i="14" s="1"/>
  <c r="BK1482" i="14"/>
  <c r="BI1482" i="14"/>
  <c r="BH1482" i="14"/>
  <c r="BJ1482" i="14" s="1"/>
  <c r="BG1482" i="14"/>
  <c r="BK1481" i="14"/>
  <c r="BJ1481" i="14"/>
  <c r="BI1481" i="14"/>
  <c r="BH1481" i="14"/>
  <c r="BG1481" i="14"/>
  <c r="BK1480" i="14"/>
  <c r="BI1480" i="14"/>
  <c r="BH1480" i="14"/>
  <c r="BJ1480" i="14" s="1"/>
  <c r="BG1480" i="14"/>
  <c r="BK1479" i="14"/>
  <c r="BI1479" i="14"/>
  <c r="BH1479" i="14"/>
  <c r="BG1479" i="14"/>
  <c r="BJ1479" i="14" s="1"/>
  <c r="BK1478" i="14"/>
  <c r="BI1478" i="14"/>
  <c r="BH1478" i="14"/>
  <c r="BG1478" i="14"/>
  <c r="BJ1478" i="14" s="1"/>
  <c r="BK1477" i="14"/>
  <c r="BI1477" i="14"/>
  <c r="BH1477" i="14"/>
  <c r="BJ1477" i="14" s="1"/>
  <c r="BG1477" i="14"/>
  <c r="BK1476" i="14"/>
  <c r="BJ1476" i="14"/>
  <c r="BI1476" i="14"/>
  <c r="BH1476" i="14"/>
  <c r="BG1476" i="14"/>
  <c r="BK1475" i="14"/>
  <c r="BI1475" i="14"/>
  <c r="BH1475" i="14"/>
  <c r="BG1475" i="14"/>
  <c r="BJ1475" i="14" s="1"/>
  <c r="BK1474" i="14"/>
  <c r="BI1474" i="14"/>
  <c r="BH1474" i="14"/>
  <c r="BG1474" i="14"/>
  <c r="BJ1474" i="14" s="1"/>
  <c r="BK1473" i="14"/>
  <c r="BI1473" i="14"/>
  <c r="BH1473" i="14"/>
  <c r="BG1473" i="14"/>
  <c r="BJ1473" i="14" s="1"/>
  <c r="BK1472" i="14"/>
  <c r="BJ1472" i="14"/>
  <c r="BI1472" i="14"/>
  <c r="BH1472" i="14"/>
  <c r="BG1472" i="14"/>
  <c r="BK1471" i="14"/>
  <c r="BI1471" i="14"/>
  <c r="BH1471" i="14"/>
  <c r="BG1471" i="14"/>
  <c r="BJ1471" i="14" s="1"/>
  <c r="BK1470" i="14"/>
  <c r="BI1470" i="14"/>
  <c r="BH1470" i="14"/>
  <c r="BJ1470" i="14" s="1"/>
  <c r="BG1470" i="14"/>
  <c r="BK1469" i="14"/>
  <c r="BJ1469" i="14"/>
  <c r="BI1469" i="14"/>
  <c r="BH1469" i="14"/>
  <c r="BG1469" i="14"/>
  <c r="BK1468" i="14"/>
  <c r="BI1468" i="14"/>
  <c r="BH1468" i="14"/>
  <c r="BJ1468" i="14" s="1"/>
  <c r="BG1468" i="14"/>
  <c r="BK1467" i="14"/>
  <c r="BI1467" i="14"/>
  <c r="BH1467" i="14"/>
  <c r="BG1467" i="14"/>
  <c r="BJ1467" i="14" s="1"/>
  <c r="BK1466" i="14"/>
  <c r="BI1466" i="14"/>
  <c r="BH1466" i="14"/>
  <c r="BG1466" i="14"/>
  <c r="BJ1466" i="14" s="1"/>
  <c r="BK1465" i="14"/>
  <c r="BI1465" i="14"/>
  <c r="BH1465" i="14"/>
  <c r="BJ1465" i="14" s="1"/>
  <c r="BG1465" i="14"/>
  <c r="BK1464" i="14"/>
  <c r="BJ1464" i="14"/>
  <c r="BI1464" i="14"/>
  <c r="BH1464" i="14"/>
  <c r="BG1464" i="14"/>
  <c r="BK1463" i="14"/>
  <c r="BI1463" i="14"/>
  <c r="BH1463" i="14"/>
  <c r="BG1463" i="14"/>
  <c r="BJ1463" i="14" s="1"/>
  <c r="BK1462" i="14"/>
  <c r="BI1462" i="14"/>
  <c r="BH1462" i="14"/>
  <c r="BG1462" i="14"/>
  <c r="BJ1462" i="14" s="1"/>
  <c r="BK1461" i="14"/>
  <c r="BI1461" i="14"/>
  <c r="BH1461" i="14"/>
  <c r="BG1461" i="14"/>
  <c r="BJ1461" i="14" s="1"/>
  <c r="BK1460" i="14"/>
  <c r="BJ1460" i="14"/>
  <c r="BI1460" i="14"/>
  <c r="BH1460" i="14"/>
  <c r="BG1460" i="14"/>
  <c r="BK1459" i="14"/>
  <c r="BI1459" i="14"/>
  <c r="BH1459" i="14"/>
  <c r="BG1459" i="14"/>
  <c r="BJ1459" i="14" s="1"/>
  <c r="BK1458" i="14"/>
  <c r="BI1458" i="14"/>
  <c r="BH1458" i="14"/>
  <c r="BJ1458" i="14" s="1"/>
  <c r="BG1458" i="14"/>
  <c r="BK1457" i="14"/>
  <c r="BJ1457" i="14"/>
  <c r="BI1457" i="14"/>
  <c r="BH1457" i="14"/>
  <c r="BG1457" i="14"/>
  <c r="BK1456" i="14"/>
  <c r="BI1456" i="14"/>
  <c r="BH1456" i="14"/>
  <c r="BG1456" i="14"/>
  <c r="BJ1456" i="14" s="1"/>
  <c r="BK1455" i="14"/>
  <c r="BI1455" i="14"/>
  <c r="BH1455" i="14"/>
  <c r="BG1455" i="14"/>
  <c r="BJ1455" i="14" s="1"/>
  <c r="BK1454" i="14"/>
  <c r="BI1454" i="14"/>
  <c r="BH1454" i="14"/>
  <c r="BG1454" i="14"/>
  <c r="BJ1454" i="14" s="1"/>
  <c r="BK1453" i="14"/>
  <c r="BI1453" i="14"/>
  <c r="BH1453" i="14"/>
  <c r="BJ1453" i="14" s="1"/>
  <c r="BG1453" i="14"/>
  <c r="BK1452" i="14"/>
  <c r="BJ1452" i="14"/>
  <c r="BI1452" i="14"/>
  <c r="BH1452" i="14"/>
  <c r="BG1452" i="14"/>
  <c r="BK1451" i="14"/>
  <c r="BI1451" i="14"/>
  <c r="BH1451" i="14"/>
  <c r="BG1451" i="14"/>
  <c r="BJ1451" i="14" s="1"/>
  <c r="BK1450" i="14"/>
  <c r="BI1450" i="14"/>
  <c r="BH1450" i="14"/>
  <c r="BG1450" i="14"/>
  <c r="BJ1450" i="14" s="1"/>
  <c r="BK1449" i="14"/>
  <c r="BI1449" i="14"/>
  <c r="BH1449" i="14"/>
  <c r="BG1449" i="14"/>
  <c r="BJ1449" i="14" s="1"/>
  <c r="BK1448" i="14"/>
  <c r="BJ1448" i="14"/>
  <c r="BI1448" i="14"/>
  <c r="BH1448" i="14"/>
  <c r="BG1448" i="14"/>
  <c r="BK1447" i="14"/>
  <c r="BI1447" i="14"/>
  <c r="BH1447" i="14"/>
  <c r="BG1447" i="14"/>
  <c r="BJ1447" i="14" s="1"/>
  <c r="BK1446" i="14"/>
  <c r="BI1446" i="14"/>
  <c r="BH1446" i="14"/>
  <c r="BJ1446" i="14" s="1"/>
  <c r="BG1446" i="14"/>
  <c r="BK1445" i="14"/>
  <c r="BJ1445" i="14"/>
  <c r="BI1445" i="14"/>
  <c r="BH1445" i="14"/>
  <c r="BG1445" i="14"/>
  <c r="BK1444" i="14"/>
  <c r="BI1444" i="14"/>
  <c r="BH1444" i="14"/>
  <c r="BG1444" i="14"/>
  <c r="BJ1444" i="14" s="1"/>
  <c r="BK1443" i="14"/>
  <c r="BI1443" i="14"/>
  <c r="BH1443" i="14"/>
  <c r="BG1443" i="14"/>
  <c r="BJ1443" i="14" s="1"/>
  <c r="BK1442" i="14"/>
  <c r="BI1442" i="14"/>
  <c r="BH1442" i="14"/>
  <c r="BG1442" i="14"/>
  <c r="BJ1442" i="14" s="1"/>
  <c r="BK1441" i="14"/>
  <c r="BI1441" i="14"/>
  <c r="BH1441" i="14"/>
  <c r="BJ1441" i="14" s="1"/>
  <c r="BG1441" i="14"/>
  <c r="BK1440" i="14"/>
  <c r="BJ1440" i="14"/>
  <c r="BI1440" i="14"/>
  <c r="BH1440" i="14"/>
  <c r="BG1440" i="14"/>
  <c r="BK1439" i="14"/>
  <c r="BI1439" i="14"/>
  <c r="BH1439" i="14"/>
  <c r="BG1439" i="14"/>
  <c r="BJ1439" i="14" s="1"/>
  <c r="BK1438" i="14"/>
  <c r="BI1438" i="14"/>
  <c r="BH1438" i="14"/>
  <c r="BG1438" i="14"/>
  <c r="BJ1438" i="14" s="1"/>
  <c r="BK1437" i="14"/>
  <c r="BI1437" i="14"/>
  <c r="BH1437" i="14"/>
  <c r="BG1437" i="14"/>
  <c r="BJ1437" i="14" s="1"/>
  <c r="BK1436" i="14"/>
  <c r="BJ1436" i="14"/>
  <c r="BI1436" i="14"/>
  <c r="BH1436" i="14"/>
  <c r="BG1436" i="14"/>
  <c r="BK1435" i="14"/>
  <c r="BI1435" i="14"/>
  <c r="BH1435" i="14"/>
  <c r="BG1435" i="14"/>
  <c r="BJ1435" i="14" s="1"/>
  <c r="BK1434" i="14"/>
  <c r="BI1434" i="14"/>
  <c r="BH1434" i="14"/>
  <c r="BJ1434" i="14" s="1"/>
  <c r="BG1434" i="14"/>
  <c r="BK1433" i="14"/>
  <c r="BI1433" i="14"/>
  <c r="BJ1433" i="14" s="1"/>
  <c r="BH1433" i="14"/>
  <c r="BG1433" i="14"/>
  <c r="BK1432" i="14"/>
  <c r="BI1432" i="14"/>
  <c r="BH1432" i="14"/>
  <c r="BG1432" i="14"/>
  <c r="BJ1432" i="14" s="1"/>
  <c r="BK1431" i="14"/>
  <c r="BI1431" i="14"/>
  <c r="BH1431" i="14"/>
  <c r="BG1431" i="14"/>
  <c r="BJ1431" i="14" s="1"/>
  <c r="BK1430" i="14"/>
  <c r="BI1430" i="14"/>
  <c r="BH1430" i="14"/>
  <c r="BG1430" i="14"/>
  <c r="BJ1430" i="14" s="1"/>
  <c r="BK1429" i="14"/>
  <c r="BI1429" i="14"/>
  <c r="BH1429" i="14"/>
  <c r="BJ1429" i="14" s="1"/>
  <c r="BG1429" i="14"/>
  <c r="BK1428" i="14"/>
  <c r="BJ1428" i="14"/>
  <c r="BI1428" i="14"/>
  <c r="BH1428" i="14"/>
  <c r="BG1428" i="14"/>
  <c r="BK1427" i="14"/>
  <c r="BI1427" i="14"/>
  <c r="BH1427" i="14"/>
  <c r="BG1427" i="14"/>
  <c r="BJ1427" i="14" s="1"/>
  <c r="BK1426" i="14"/>
  <c r="BI1426" i="14"/>
  <c r="BH1426" i="14"/>
  <c r="BG1426" i="14"/>
  <c r="BJ1426" i="14" s="1"/>
  <c r="BK1425" i="14"/>
  <c r="BI1425" i="14"/>
  <c r="BH1425" i="14"/>
  <c r="BG1425" i="14"/>
  <c r="BJ1425" i="14" s="1"/>
  <c r="BK1424" i="14"/>
  <c r="BJ1424" i="14"/>
  <c r="BI1424" i="14"/>
  <c r="BH1424" i="14"/>
  <c r="BG1424" i="14"/>
  <c r="BK1423" i="14"/>
  <c r="BI1423" i="14"/>
  <c r="BH1423" i="14"/>
  <c r="BG1423" i="14"/>
  <c r="BJ1423" i="14" s="1"/>
  <c r="BK1422" i="14"/>
  <c r="BI1422" i="14"/>
  <c r="BH1422" i="14"/>
  <c r="BJ1422" i="14" s="1"/>
  <c r="BG1422" i="14"/>
  <c r="BK1421" i="14"/>
  <c r="BI1421" i="14"/>
  <c r="BJ1421" i="14" s="1"/>
  <c r="BH1421" i="14"/>
  <c r="BG1421" i="14"/>
  <c r="BK1420" i="14"/>
  <c r="BI1420" i="14"/>
  <c r="BH1420" i="14"/>
  <c r="BG1420" i="14"/>
  <c r="BJ1420" i="14" s="1"/>
  <c r="BK1419" i="14"/>
  <c r="BI1419" i="14"/>
  <c r="BH1419" i="14"/>
  <c r="BG1419" i="14"/>
  <c r="BJ1419" i="14" s="1"/>
  <c r="BK1418" i="14"/>
  <c r="BI1418" i="14"/>
  <c r="BH1418" i="14"/>
  <c r="BG1418" i="14"/>
  <c r="BJ1418" i="14" s="1"/>
  <c r="BK1417" i="14"/>
  <c r="BI1417" i="14"/>
  <c r="BH1417" i="14"/>
  <c r="BJ1417" i="14" s="1"/>
  <c r="BG1417" i="14"/>
  <c r="BK1416" i="14"/>
  <c r="BJ1416" i="14"/>
  <c r="BI1416" i="14"/>
  <c r="BH1416" i="14"/>
  <c r="BG1416" i="14"/>
  <c r="BK1415" i="14"/>
  <c r="BI1415" i="14"/>
  <c r="BH1415" i="14"/>
  <c r="BG1415" i="14"/>
  <c r="BJ1415" i="14" s="1"/>
  <c r="BK1414" i="14"/>
  <c r="BI1414" i="14"/>
  <c r="BH1414" i="14"/>
  <c r="BG1414" i="14"/>
  <c r="BJ1414" i="14" s="1"/>
  <c r="BK1413" i="14"/>
  <c r="BI1413" i="14"/>
  <c r="BH1413" i="14"/>
  <c r="BG1413" i="14"/>
  <c r="BJ1413" i="14" s="1"/>
  <c r="BK1412" i="14"/>
  <c r="BJ1412" i="14"/>
  <c r="BI1412" i="14"/>
  <c r="BH1412" i="14"/>
  <c r="BG1412" i="14"/>
  <c r="BK1411" i="14"/>
  <c r="BI1411" i="14"/>
  <c r="BH1411" i="14"/>
  <c r="BG1411" i="14"/>
  <c r="BJ1411" i="14" s="1"/>
  <c r="BK1410" i="14"/>
  <c r="BI1410" i="14"/>
  <c r="BH1410" i="14"/>
  <c r="BJ1410" i="14" s="1"/>
  <c r="BG1410" i="14"/>
  <c r="BK1409" i="14"/>
  <c r="BI1409" i="14"/>
  <c r="BJ1409" i="14" s="1"/>
  <c r="BH1409" i="14"/>
  <c r="BG1409" i="14"/>
  <c r="BK1408" i="14"/>
  <c r="BI1408" i="14"/>
  <c r="BH1408" i="14"/>
  <c r="BG1408" i="14"/>
  <c r="BJ1408" i="14" s="1"/>
  <c r="BK1407" i="14"/>
  <c r="BI1407" i="14"/>
  <c r="BH1407" i="14"/>
  <c r="BG1407" i="14"/>
  <c r="BJ1407" i="14" s="1"/>
  <c r="BK1406" i="14"/>
  <c r="BI1406" i="14"/>
  <c r="BH1406" i="14"/>
  <c r="BG1406" i="14"/>
  <c r="BJ1406" i="14" s="1"/>
  <c r="BK1405" i="14"/>
  <c r="BI1405" i="14"/>
  <c r="BH1405" i="14"/>
  <c r="BJ1405" i="14" s="1"/>
  <c r="BG1405" i="14"/>
  <c r="BK1404" i="14"/>
  <c r="BJ1404" i="14"/>
  <c r="BI1404" i="14"/>
  <c r="BH1404" i="14"/>
  <c r="BG1404" i="14"/>
  <c r="BK1403" i="14"/>
  <c r="BI1403" i="14"/>
  <c r="BH1403" i="14"/>
  <c r="BG1403" i="14"/>
  <c r="BJ1403" i="14" s="1"/>
  <c r="BK1402" i="14"/>
  <c r="BI1402" i="14"/>
  <c r="BH1402" i="14"/>
  <c r="BG1402" i="14"/>
  <c r="BJ1402" i="14" s="1"/>
  <c r="BK1401" i="14"/>
  <c r="BI1401" i="14"/>
  <c r="BH1401" i="14"/>
  <c r="BG1401" i="14"/>
  <c r="BJ1401" i="14" s="1"/>
  <c r="BK1400" i="14"/>
  <c r="BJ1400" i="14"/>
  <c r="BI1400" i="14"/>
  <c r="BH1400" i="14"/>
  <c r="BG1400" i="14"/>
  <c r="BK1399" i="14"/>
  <c r="BI1399" i="14"/>
  <c r="BH1399" i="14"/>
  <c r="BG1399" i="14"/>
  <c r="BJ1399" i="14" s="1"/>
  <c r="BK1398" i="14"/>
  <c r="BI1398" i="14"/>
  <c r="BH1398" i="14"/>
  <c r="BJ1398" i="14" s="1"/>
  <c r="BG1398" i="14"/>
  <c r="BK1397" i="14"/>
  <c r="BI1397" i="14"/>
  <c r="BJ1397" i="14" s="1"/>
  <c r="BH1397" i="14"/>
  <c r="BG1397" i="14"/>
  <c r="BK1396" i="14"/>
  <c r="BI1396" i="14"/>
  <c r="BH1396" i="14"/>
  <c r="BG1396" i="14"/>
  <c r="BJ1396" i="14" s="1"/>
  <c r="BK1395" i="14"/>
  <c r="BI1395" i="14"/>
  <c r="BH1395" i="14"/>
  <c r="BG1395" i="14"/>
  <c r="BJ1395" i="14" s="1"/>
  <c r="BK1394" i="14"/>
  <c r="BI1394" i="14"/>
  <c r="BH1394" i="14"/>
  <c r="BG1394" i="14"/>
  <c r="BJ1394" i="14" s="1"/>
  <c r="BK1393" i="14"/>
  <c r="BI1393" i="14"/>
  <c r="BJ1393" i="14" s="1"/>
  <c r="BH1393" i="14"/>
  <c r="BG1393" i="14"/>
  <c r="BK1392" i="14"/>
  <c r="BJ1392" i="14"/>
  <c r="BI1392" i="14"/>
  <c r="BH1392" i="14"/>
  <c r="BG1392" i="14"/>
  <c r="BK1391" i="14"/>
  <c r="BI1391" i="14"/>
  <c r="BH1391" i="14"/>
  <c r="BG1391" i="14"/>
  <c r="BJ1391" i="14" s="1"/>
  <c r="BK1390" i="14"/>
  <c r="BI1390" i="14"/>
  <c r="BH1390" i="14"/>
  <c r="BG1390" i="14"/>
  <c r="BJ1390" i="14" s="1"/>
  <c r="BK1389" i="14"/>
  <c r="BI1389" i="14"/>
  <c r="BH1389" i="14"/>
  <c r="BG1389" i="14"/>
  <c r="BJ1389" i="14" s="1"/>
  <c r="BK1388" i="14"/>
  <c r="BJ1388" i="14"/>
  <c r="BI1388" i="14"/>
  <c r="BH1388" i="14"/>
  <c r="BG1388" i="14"/>
  <c r="BK1387" i="14"/>
  <c r="BI1387" i="14"/>
  <c r="BH1387" i="14"/>
  <c r="BG1387" i="14"/>
  <c r="BJ1387" i="14" s="1"/>
  <c r="BK1386" i="14"/>
  <c r="BI1386" i="14"/>
  <c r="BH1386" i="14"/>
  <c r="BJ1386" i="14" s="1"/>
  <c r="BG1386" i="14"/>
  <c r="BK1385" i="14"/>
  <c r="BI1385" i="14"/>
  <c r="BJ1385" i="14" s="1"/>
  <c r="BH1385" i="14"/>
  <c r="BG1385" i="14"/>
  <c r="BK1384" i="14"/>
  <c r="BI1384" i="14"/>
  <c r="BH1384" i="14"/>
  <c r="BG1384" i="14"/>
  <c r="BJ1384" i="14" s="1"/>
  <c r="BK1383" i="14"/>
  <c r="BI1383" i="14"/>
  <c r="BH1383" i="14"/>
  <c r="BG1383" i="14"/>
  <c r="BJ1383" i="14" s="1"/>
  <c r="BK1382" i="14"/>
  <c r="BI1382" i="14"/>
  <c r="BH1382" i="14"/>
  <c r="BG1382" i="14"/>
  <c r="BJ1382" i="14" s="1"/>
  <c r="BK1381" i="14"/>
  <c r="BI1381" i="14"/>
  <c r="BJ1381" i="14" s="1"/>
  <c r="BH1381" i="14"/>
  <c r="BG1381" i="14"/>
  <c r="BK1380" i="14"/>
  <c r="BJ1380" i="14"/>
  <c r="BI1380" i="14"/>
  <c r="BH1380" i="14"/>
  <c r="BG1380" i="14"/>
  <c r="BK1379" i="14"/>
  <c r="BI1379" i="14"/>
  <c r="BH1379" i="14"/>
  <c r="BG1379" i="14"/>
  <c r="BJ1379" i="14" s="1"/>
  <c r="BK1378" i="14"/>
  <c r="BI1378" i="14"/>
  <c r="BH1378" i="14"/>
  <c r="BG1378" i="14"/>
  <c r="BJ1378" i="14" s="1"/>
  <c r="BK1377" i="14"/>
  <c r="BI1377" i="14"/>
  <c r="BH1377" i="14"/>
  <c r="BG1377" i="14"/>
  <c r="BJ1377" i="14" s="1"/>
  <c r="BK1376" i="14"/>
  <c r="BJ1376" i="14"/>
  <c r="BI1376" i="14"/>
  <c r="BH1376" i="14"/>
  <c r="BG1376" i="14"/>
  <c r="BK1375" i="14"/>
  <c r="BI1375" i="14"/>
  <c r="BH1375" i="14"/>
  <c r="BG1375" i="14"/>
  <c r="BJ1375" i="14" s="1"/>
  <c r="BK1374" i="14"/>
  <c r="BI1374" i="14"/>
  <c r="BH1374" i="14"/>
  <c r="BJ1374" i="14" s="1"/>
  <c r="BG1374" i="14"/>
  <c r="BK1373" i="14"/>
  <c r="BI1373" i="14"/>
  <c r="BJ1373" i="14" s="1"/>
  <c r="BH1373" i="14"/>
  <c r="BG1373" i="14"/>
  <c r="BK1372" i="14"/>
  <c r="BI1372" i="14"/>
  <c r="BH1372" i="14"/>
  <c r="BG1372" i="14"/>
  <c r="BJ1372" i="14" s="1"/>
  <c r="BK1371" i="14"/>
  <c r="BI1371" i="14"/>
  <c r="BH1371" i="14"/>
  <c r="BG1371" i="14"/>
  <c r="BJ1371" i="14" s="1"/>
  <c r="BK1370" i="14"/>
  <c r="BI1370" i="14"/>
  <c r="BH1370" i="14"/>
  <c r="BG1370" i="14"/>
  <c r="BJ1370" i="14" s="1"/>
  <c r="BK1369" i="14"/>
  <c r="BI1369" i="14"/>
  <c r="BJ1369" i="14" s="1"/>
  <c r="BH1369" i="14"/>
  <c r="BG1369" i="14"/>
  <c r="BK1368" i="14"/>
  <c r="BJ1368" i="14"/>
  <c r="BI1368" i="14"/>
  <c r="BH1368" i="14"/>
  <c r="BG1368" i="14"/>
  <c r="BK1367" i="14"/>
  <c r="BI1367" i="14"/>
  <c r="BH1367" i="14"/>
  <c r="BG1367" i="14"/>
  <c r="BJ1367" i="14" s="1"/>
  <c r="BK1366" i="14"/>
  <c r="BI1366" i="14"/>
  <c r="BH1366" i="14"/>
  <c r="BG1366" i="14"/>
  <c r="BJ1366" i="14" s="1"/>
  <c r="BK1365" i="14"/>
  <c r="BI1365" i="14"/>
  <c r="BH1365" i="14"/>
  <c r="BG1365" i="14"/>
  <c r="BJ1365" i="14" s="1"/>
  <c r="BK1364" i="14"/>
  <c r="BJ1364" i="14"/>
  <c r="BI1364" i="14"/>
  <c r="BH1364" i="14"/>
  <c r="BG1364" i="14"/>
  <c r="BK1363" i="14"/>
  <c r="BI1363" i="14"/>
  <c r="BH1363" i="14"/>
  <c r="BG1363" i="14"/>
  <c r="BJ1363" i="14" s="1"/>
  <c r="BK1362" i="14"/>
  <c r="BI1362" i="14"/>
  <c r="BH1362" i="14"/>
  <c r="BJ1362" i="14" s="1"/>
  <c r="BG1362" i="14"/>
  <c r="BK1361" i="14"/>
  <c r="BI1361" i="14"/>
  <c r="BJ1361" i="14" s="1"/>
  <c r="BH1361" i="14"/>
  <c r="BG1361" i="14"/>
  <c r="BK1360" i="14"/>
  <c r="BI1360" i="14"/>
  <c r="BH1360" i="14"/>
  <c r="BG1360" i="14"/>
  <c r="BJ1360" i="14" s="1"/>
  <c r="BK1359" i="14"/>
  <c r="BI1359" i="14"/>
  <c r="BH1359" i="14"/>
  <c r="BG1359" i="14"/>
  <c r="BJ1359" i="14" s="1"/>
  <c r="BK1358" i="14"/>
  <c r="BI1358" i="14"/>
  <c r="BH1358" i="14"/>
  <c r="BG1358" i="14"/>
  <c r="BJ1358" i="14" s="1"/>
  <c r="BK1357" i="14"/>
  <c r="BI1357" i="14"/>
  <c r="BJ1357" i="14" s="1"/>
  <c r="BH1357" i="14"/>
  <c r="BG1357" i="14"/>
  <c r="BK1356" i="14"/>
  <c r="BJ1356" i="14"/>
  <c r="BI1356" i="14"/>
  <c r="BH1356" i="14"/>
  <c r="BG1356" i="14"/>
  <c r="BK1355" i="14"/>
  <c r="BI1355" i="14"/>
  <c r="BH1355" i="14"/>
  <c r="BG1355" i="14"/>
  <c r="BJ1355" i="14" s="1"/>
  <c r="BK1354" i="14"/>
  <c r="BI1354" i="14"/>
  <c r="BH1354" i="14"/>
  <c r="BG1354" i="14"/>
  <c r="BJ1354" i="14" s="1"/>
  <c r="BK1353" i="14"/>
  <c r="BI1353" i="14"/>
  <c r="BH1353" i="14"/>
  <c r="BG1353" i="14"/>
  <c r="BJ1353" i="14" s="1"/>
  <c r="BK1352" i="14"/>
  <c r="BJ1352" i="14"/>
  <c r="BI1352" i="14"/>
  <c r="BH1352" i="14"/>
  <c r="BG1352" i="14"/>
  <c r="BK1351" i="14"/>
  <c r="BI1351" i="14"/>
  <c r="BH1351" i="14"/>
  <c r="BG1351" i="14"/>
  <c r="BJ1351" i="14" s="1"/>
  <c r="BK1350" i="14"/>
  <c r="BI1350" i="14"/>
  <c r="BH1350" i="14"/>
  <c r="BJ1350" i="14" s="1"/>
  <c r="BG1350" i="14"/>
  <c r="BK1349" i="14"/>
  <c r="BI1349" i="14"/>
  <c r="BJ1349" i="14" s="1"/>
  <c r="BH1349" i="14"/>
  <c r="BG1349" i="14"/>
  <c r="BK1348" i="14"/>
  <c r="BI1348" i="14"/>
  <c r="BH1348" i="14"/>
  <c r="BG1348" i="14"/>
  <c r="BJ1348" i="14" s="1"/>
  <c r="BK1347" i="14"/>
  <c r="BI1347" i="14"/>
  <c r="BH1347" i="14"/>
  <c r="BG1347" i="14"/>
  <c r="BJ1347" i="14" s="1"/>
  <c r="BK1346" i="14"/>
  <c r="BI1346" i="14"/>
  <c r="BH1346" i="14"/>
  <c r="BG1346" i="14"/>
  <c r="BJ1346" i="14" s="1"/>
  <c r="BK1345" i="14"/>
  <c r="BI1345" i="14"/>
  <c r="BJ1345" i="14" s="1"/>
  <c r="BH1345" i="14"/>
  <c r="BG1345" i="14"/>
  <c r="BK1344" i="14"/>
  <c r="BJ1344" i="14"/>
  <c r="BI1344" i="14"/>
  <c r="BH1344" i="14"/>
  <c r="BG1344" i="14"/>
  <c r="BK1343" i="14"/>
  <c r="BI1343" i="14"/>
  <c r="BH1343" i="14"/>
  <c r="BG1343" i="14"/>
  <c r="BJ1343" i="14" s="1"/>
  <c r="BK1342" i="14"/>
  <c r="BI1342" i="14"/>
  <c r="BH1342" i="14"/>
  <c r="BG1342" i="14"/>
  <c r="BJ1342" i="14" s="1"/>
  <c r="BK1341" i="14"/>
  <c r="BI1341" i="14"/>
  <c r="BH1341" i="14"/>
  <c r="BG1341" i="14"/>
  <c r="BJ1341" i="14" s="1"/>
  <c r="BK1340" i="14"/>
  <c r="BJ1340" i="14"/>
  <c r="BI1340" i="14"/>
  <c r="BH1340" i="14"/>
  <c r="BG1340" i="14"/>
  <c r="BK1339" i="14"/>
  <c r="BI1339" i="14"/>
  <c r="BH1339" i="14"/>
  <c r="BG1339" i="14"/>
  <c r="BJ1339" i="14" s="1"/>
  <c r="BK1338" i="14"/>
  <c r="BI1338" i="14"/>
  <c r="BH1338" i="14"/>
  <c r="BJ1338" i="14" s="1"/>
  <c r="BG1338" i="14"/>
  <c r="BK1337" i="14"/>
  <c r="BI1337" i="14"/>
  <c r="BJ1337" i="14" s="1"/>
  <c r="BH1337" i="14"/>
  <c r="BG1337" i="14"/>
  <c r="BK1336" i="14"/>
  <c r="BI1336" i="14"/>
  <c r="BH1336" i="14"/>
  <c r="BG1336" i="14"/>
  <c r="BJ1336" i="14" s="1"/>
  <c r="BK1335" i="14"/>
  <c r="BI1335" i="14"/>
  <c r="BH1335" i="14"/>
  <c r="BG1335" i="14"/>
  <c r="BJ1335" i="14" s="1"/>
  <c r="BK1334" i="14"/>
  <c r="BI1334" i="14"/>
  <c r="BH1334" i="14"/>
  <c r="BG1334" i="14"/>
  <c r="BJ1334" i="14" s="1"/>
  <c r="BK1333" i="14"/>
  <c r="BI1333" i="14"/>
  <c r="BJ1333" i="14" s="1"/>
  <c r="BH1333" i="14"/>
  <c r="BG1333" i="14"/>
  <c r="BK1332" i="14"/>
  <c r="BJ1332" i="14"/>
  <c r="BI1332" i="14"/>
  <c r="BH1332" i="14"/>
  <c r="BG1332" i="14"/>
  <c r="BK1331" i="14"/>
  <c r="BI1331" i="14"/>
  <c r="BH1331" i="14"/>
  <c r="BG1331" i="14"/>
  <c r="BJ1331" i="14" s="1"/>
  <c r="BK1330" i="14"/>
  <c r="BI1330" i="14"/>
  <c r="BH1330" i="14"/>
  <c r="BG1330" i="14"/>
  <c r="BJ1330" i="14" s="1"/>
  <c r="BK1329" i="14"/>
  <c r="BI1329" i="14"/>
  <c r="BH1329" i="14"/>
  <c r="BG1329" i="14"/>
  <c r="BJ1329" i="14" s="1"/>
  <c r="BK1328" i="14"/>
  <c r="BJ1328" i="14"/>
  <c r="BI1328" i="14"/>
  <c r="BH1328" i="14"/>
  <c r="BG1328" i="14"/>
  <c r="BK1327" i="14"/>
  <c r="BI1327" i="14"/>
  <c r="BH1327" i="14"/>
  <c r="BG1327" i="14"/>
  <c r="BJ1327" i="14" s="1"/>
  <c r="BK1326" i="14"/>
  <c r="BI1326" i="14"/>
  <c r="BH1326" i="14"/>
  <c r="BJ1326" i="14" s="1"/>
  <c r="BG1326" i="14"/>
  <c r="BK1325" i="14"/>
  <c r="BI1325" i="14"/>
  <c r="BJ1325" i="14" s="1"/>
  <c r="BH1325" i="14"/>
  <c r="BG1325" i="14"/>
  <c r="BK1324" i="14"/>
  <c r="BI1324" i="14"/>
  <c r="BH1324" i="14"/>
  <c r="BG1324" i="14"/>
  <c r="BJ1324" i="14" s="1"/>
  <c r="BK1323" i="14"/>
  <c r="BI1323" i="14"/>
  <c r="BH1323" i="14"/>
  <c r="BG1323" i="14"/>
  <c r="BJ1323" i="14" s="1"/>
  <c r="BK1322" i="14"/>
  <c r="BI1322" i="14"/>
  <c r="BH1322" i="14"/>
  <c r="BG1322" i="14"/>
  <c r="BJ1322" i="14" s="1"/>
  <c r="BK1321" i="14"/>
  <c r="BI1321" i="14"/>
  <c r="BJ1321" i="14" s="1"/>
  <c r="BH1321" i="14"/>
  <c r="BG1321" i="14"/>
  <c r="BK1320" i="14"/>
  <c r="BJ1320" i="14"/>
  <c r="BI1320" i="14"/>
  <c r="BH1320" i="14"/>
  <c r="BG1320" i="14"/>
  <c r="BK1319" i="14"/>
  <c r="BI1319" i="14"/>
  <c r="BH1319" i="14"/>
  <c r="BG1319" i="14"/>
  <c r="BJ1319" i="14" s="1"/>
  <c r="BK1318" i="14"/>
  <c r="BI1318" i="14"/>
  <c r="BH1318" i="14"/>
  <c r="BG1318" i="14"/>
  <c r="BJ1318" i="14" s="1"/>
  <c r="BK1317" i="14"/>
  <c r="BI1317" i="14"/>
  <c r="BH1317" i="14"/>
  <c r="BG1317" i="14"/>
  <c r="BJ1317" i="14" s="1"/>
  <c r="BK1316" i="14"/>
  <c r="BJ1316" i="14"/>
  <c r="BI1316" i="14"/>
  <c r="BH1316" i="14"/>
  <c r="BG1316" i="14"/>
  <c r="BK1315" i="14"/>
  <c r="BI1315" i="14"/>
  <c r="BH1315" i="14"/>
  <c r="BG1315" i="14"/>
  <c r="BJ1315" i="14" s="1"/>
  <c r="BK1314" i="14"/>
  <c r="BI1314" i="14"/>
  <c r="BH1314" i="14"/>
  <c r="BJ1314" i="14" s="1"/>
  <c r="BG1314" i="14"/>
  <c r="BK1313" i="14"/>
  <c r="BI1313" i="14"/>
  <c r="BJ1313" i="14" s="1"/>
  <c r="BH1313" i="14"/>
  <c r="BG1313" i="14"/>
  <c r="BK1312" i="14"/>
  <c r="BI1312" i="14"/>
  <c r="BH1312" i="14"/>
  <c r="BG1312" i="14"/>
  <c r="BJ1312" i="14" s="1"/>
  <c r="BK1311" i="14"/>
  <c r="BI1311" i="14"/>
  <c r="BH1311" i="14"/>
  <c r="BG1311" i="14"/>
  <c r="BJ1311" i="14" s="1"/>
  <c r="BK1310" i="14"/>
  <c r="BI1310" i="14"/>
  <c r="BH1310" i="14"/>
  <c r="BG1310" i="14"/>
  <c r="BJ1310" i="14" s="1"/>
  <c r="BK1309" i="14"/>
  <c r="BI1309" i="14"/>
  <c r="BJ1309" i="14" s="1"/>
  <c r="BH1309" i="14"/>
  <c r="BG1309" i="14"/>
  <c r="BK1308" i="14"/>
  <c r="BJ1308" i="14"/>
  <c r="BI1308" i="14"/>
  <c r="BH1308" i="14"/>
  <c r="BG1308" i="14"/>
  <c r="BK1307" i="14"/>
  <c r="BI1307" i="14"/>
  <c r="BH1307" i="14"/>
  <c r="BG1307" i="14"/>
  <c r="BJ1307" i="14" s="1"/>
  <c r="BK1306" i="14"/>
  <c r="BI1306" i="14"/>
  <c r="BH1306" i="14"/>
  <c r="BG1306" i="14"/>
  <c r="BJ1306" i="14" s="1"/>
  <c r="BK1305" i="14"/>
  <c r="BI1305" i="14"/>
  <c r="BH1305" i="14"/>
  <c r="BG1305" i="14"/>
  <c r="BJ1305" i="14" s="1"/>
  <c r="BK1304" i="14"/>
  <c r="BJ1304" i="14"/>
  <c r="BI1304" i="14"/>
  <c r="BH1304" i="14"/>
  <c r="BG1304" i="14"/>
  <c r="BK1303" i="14"/>
  <c r="BI1303" i="14"/>
  <c r="BH1303" i="14"/>
  <c r="BG1303" i="14"/>
  <c r="BJ1303" i="14" s="1"/>
  <c r="BK1302" i="14"/>
  <c r="BI1302" i="14"/>
  <c r="BH1302" i="14"/>
  <c r="BJ1302" i="14" s="1"/>
  <c r="BG1302" i="14"/>
  <c r="BK1301" i="14"/>
  <c r="BI1301" i="14"/>
  <c r="BJ1301" i="14" s="1"/>
  <c r="BH1301" i="14"/>
  <c r="BG1301" i="14"/>
  <c r="BK1300" i="14"/>
  <c r="BI1300" i="14"/>
  <c r="BH1300" i="14"/>
  <c r="BG1300" i="14"/>
  <c r="BJ1300" i="14" s="1"/>
  <c r="BK1299" i="14"/>
  <c r="BI1299" i="14"/>
  <c r="BH1299" i="14"/>
  <c r="BG1299" i="14"/>
  <c r="BJ1299" i="14" s="1"/>
  <c r="BK1298" i="14"/>
  <c r="BI1298" i="14"/>
  <c r="BH1298" i="14"/>
  <c r="BG1298" i="14"/>
  <c r="BJ1298" i="14" s="1"/>
  <c r="BK1297" i="14"/>
  <c r="BI1297" i="14"/>
  <c r="BJ1297" i="14" s="1"/>
  <c r="BH1297" i="14"/>
  <c r="BG1297" i="14"/>
  <c r="BK1296" i="14"/>
  <c r="BJ1296" i="14"/>
  <c r="BI1296" i="14"/>
  <c r="BH1296" i="14"/>
  <c r="BG1296" i="14"/>
  <c r="BK1295" i="14"/>
  <c r="BI1295" i="14"/>
  <c r="BH1295" i="14"/>
  <c r="BG1295" i="14"/>
  <c r="BJ1295" i="14" s="1"/>
  <c r="BK1294" i="14"/>
  <c r="BI1294" i="14"/>
  <c r="BH1294" i="14"/>
  <c r="BG1294" i="14"/>
  <c r="BJ1294" i="14" s="1"/>
  <c r="BK1293" i="14"/>
  <c r="BI1293" i="14"/>
  <c r="BH1293" i="14"/>
  <c r="BG1293" i="14"/>
  <c r="BJ1293" i="14" s="1"/>
  <c r="BK1292" i="14"/>
  <c r="BJ1292" i="14"/>
  <c r="BI1292" i="14"/>
  <c r="BH1292" i="14"/>
  <c r="BG1292" i="14"/>
  <c r="BK1291" i="14"/>
  <c r="BI1291" i="14"/>
  <c r="BH1291" i="14"/>
  <c r="BG1291" i="14"/>
  <c r="BJ1291" i="14" s="1"/>
  <c r="BK1290" i="14"/>
  <c r="BI1290" i="14"/>
  <c r="BH1290" i="14"/>
  <c r="BJ1290" i="14" s="1"/>
  <c r="BG1290" i="14"/>
  <c r="BK1289" i="14"/>
  <c r="BI1289" i="14"/>
  <c r="BJ1289" i="14" s="1"/>
  <c r="BH1289" i="14"/>
  <c r="BG1289" i="14"/>
  <c r="BK1288" i="14"/>
  <c r="BI1288" i="14"/>
  <c r="BH1288" i="14"/>
  <c r="BG1288" i="14"/>
  <c r="BJ1288" i="14" s="1"/>
  <c r="BK1287" i="14"/>
  <c r="BI1287" i="14"/>
  <c r="BH1287" i="14"/>
  <c r="BG1287" i="14"/>
  <c r="BJ1287" i="14" s="1"/>
  <c r="BK1286" i="14"/>
  <c r="BI1286" i="14"/>
  <c r="BH1286" i="14"/>
  <c r="BG1286" i="14"/>
  <c r="BJ1286" i="14" s="1"/>
  <c r="BK1285" i="14"/>
  <c r="BI1285" i="14"/>
  <c r="BJ1285" i="14" s="1"/>
  <c r="BH1285" i="14"/>
  <c r="BG1285" i="14"/>
  <c r="BK1284" i="14"/>
  <c r="BJ1284" i="14"/>
  <c r="BI1284" i="14"/>
  <c r="BH1284" i="14"/>
  <c r="BG1284" i="14"/>
  <c r="BK1283" i="14"/>
  <c r="BI1283" i="14"/>
  <c r="BH1283" i="14"/>
  <c r="BG1283" i="14"/>
  <c r="BJ1283" i="14" s="1"/>
  <c r="BK1282" i="14"/>
  <c r="BI1282" i="14"/>
  <c r="BH1282" i="14"/>
  <c r="BG1282" i="14"/>
  <c r="BJ1282" i="14" s="1"/>
  <c r="BK1281" i="14"/>
  <c r="BI1281" i="14"/>
  <c r="BH1281" i="14"/>
  <c r="BG1281" i="14"/>
  <c r="BJ1281" i="14" s="1"/>
  <c r="BK1280" i="14"/>
  <c r="BJ1280" i="14"/>
  <c r="BI1280" i="14"/>
  <c r="BH1280" i="14"/>
  <c r="BG1280" i="14"/>
  <c r="BK1279" i="14"/>
  <c r="BI1279" i="14"/>
  <c r="BH1279" i="14"/>
  <c r="BG1279" i="14"/>
  <c r="BJ1279" i="14" s="1"/>
  <c r="BK1278" i="14"/>
  <c r="BI1278" i="14"/>
  <c r="BH1278" i="14"/>
  <c r="BJ1278" i="14" s="1"/>
  <c r="BG1278" i="14"/>
  <c r="BK1277" i="14"/>
  <c r="BI1277" i="14"/>
  <c r="BJ1277" i="14" s="1"/>
  <c r="BH1277" i="14"/>
  <c r="BG1277" i="14"/>
  <c r="BK1276" i="14"/>
  <c r="BI1276" i="14"/>
  <c r="BH1276" i="14"/>
  <c r="BG1276" i="14"/>
  <c r="BJ1276" i="14" s="1"/>
  <c r="BK1275" i="14"/>
  <c r="BI1275" i="14"/>
  <c r="BH1275" i="14"/>
  <c r="BG1275" i="14"/>
  <c r="BJ1275" i="14" s="1"/>
  <c r="BK1274" i="14"/>
  <c r="BI1274" i="14"/>
  <c r="BH1274" i="14"/>
  <c r="BG1274" i="14"/>
  <c r="BJ1274" i="14" s="1"/>
  <c r="BK1273" i="14"/>
  <c r="BI1273" i="14"/>
  <c r="BJ1273" i="14" s="1"/>
  <c r="BH1273" i="14"/>
  <c r="BG1273" i="14"/>
  <c r="BK1272" i="14"/>
  <c r="BJ1272" i="14"/>
  <c r="BI1272" i="14"/>
  <c r="BH1272" i="14"/>
  <c r="BG1272" i="14"/>
  <c r="BK1271" i="14"/>
  <c r="BI1271" i="14"/>
  <c r="BH1271" i="14"/>
  <c r="BG1271" i="14"/>
  <c r="BJ1271" i="14" s="1"/>
  <c r="BK1270" i="14"/>
  <c r="BI1270" i="14"/>
  <c r="BH1270" i="14"/>
  <c r="BG1270" i="14"/>
  <c r="BJ1270" i="14" s="1"/>
  <c r="BK1269" i="14"/>
  <c r="BI1269" i="14"/>
  <c r="BH1269" i="14"/>
  <c r="BG1269" i="14"/>
  <c r="BJ1269" i="14" s="1"/>
  <c r="BK1268" i="14"/>
  <c r="BJ1268" i="14"/>
  <c r="BI1268" i="14"/>
  <c r="BH1268" i="14"/>
  <c r="BG1268" i="14"/>
  <c r="BK1267" i="14"/>
  <c r="BI1267" i="14"/>
  <c r="BH1267" i="14"/>
  <c r="BG1267" i="14"/>
  <c r="BJ1267" i="14" s="1"/>
  <c r="BK1266" i="14"/>
  <c r="BI1266" i="14"/>
  <c r="BH1266" i="14"/>
  <c r="BJ1266" i="14" s="1"/>
  <c r="BG1266" i="14"/>
  <c r="BK1265" i="14"/>
  <c r="BI1265" i="14"/>
  <c r="BJ1265" i="14" s="1"/>
  <c r="BH1265" i="14"/>
  <c r="BG1265" i="14"/>
  <c r="BK1264" i="14"/>
  <c r="BI1264" i="14"/>
  <c r="BH1264" i="14"/>
  <c r="BG1264" i="14"/>
  <c r="BJ1264" i="14" s="1"/>
  <c r="BK1263" i="14"/>
  <c r="BI1263" i="14"/>
  <c r="BH1263" i="14"/>
  <c r="BG1263" i="14"/>
  <c r="BJ1263" i="14" s="1"/>
  <c r="BK1262" i="14"/>
  <c r="BI1262" i="14"/>
  <c r="BH1262" i="14"/>
  <c r="BG1262" i="14"/>
  <c r="BJ1262" i="14" s="1"/>
  <c r="BK1261" i="14"/>
  <c r="BI1261" i="14"/>
  <c r="BJ1261" i="14" s="1"/>
  <c r="BH1261" i="14"/>
  <c r="BG1261" i="14"/>
  <c r="BK1260" i="14"/>
  <c r="BJ1260" i="14"/>
  <c r="BI1260" i="14"/>
  <c r="BH1260" i="14"/>
  <c r="BG1260" i="14"/>
  <c r="BK1259" i="14"/>
  <c r="BI1259" i="14"/>
  <c r="BH1259" i="14"/>
  <c r="BG1259" i="14"/>
  <c r="BJ1259" i="14" s="1"/>
  <c r="BK1258" i="14"/>
  <c r="BI1258" i="14"/>
  <c r="BH1258" i="14"/>
  <c r="BG1258" i="14"/>
  <c r="BJ1258" i="14" s="1"/>
  <c r="BK1257" i="14"/>
  <c r="BI1257" i="14"/>
  <c r="BH1257" i="14"/>
  <c r="BG1257" i="14"/>
  <c r="BJ1257" i="14" s="1"/>
  <c r="BK1256" i="14"/>
  <c r="BJ1256" i="14"/>
  <c r="BI1256" i="14"/>
  <c r="BH1256" i="14"/>
  <c r="BG1256" i="14"/>
  <c r="BK1255" i="14"/>
  <c r="BI1255" i="14"/>
  <c r="BH1255" i="14"/>
  <c r="BG1255" i="14"/>
  <c r="BJ1255" i="14" s="1"/>
  <c r="BK1254" i="14"/>
  <c r="BI1254" i="14"/>
  <c r="BH1254" i="14"/>
  <c r="BJ1254" i="14" s="1"/>
  <c r="BG1254" i="14"/>
  <c r="BK1253" i="14"/>
  <c r="BI1253" i="14"/>
  <c r="BJ1253" i="14" s="1"/>
  <c r="BH1253" i="14"/>
  <c r="BG1253" i="14"/>
  <c r="BK1252" i="14"/>
  <c r="BI1252" i="14"/>
  <c r="BH1252" i="14"/>
  <c r="BG1252" i="14"/>
  <c r="BJ1252" i="14" s="1"/>
  <c r="BK1251" i="14"/>
  <c r="BI1251" i="14"/>
  <c r="BH1251" i="14"/>
  <c r="BG1251" i="14"/>
  <c r="BJ1251" i="14" s="1"/>
  <c r="BK1250" i="14"/>
  <c r="BI1250" i="14"/>
  <c r="BH1250" i="14"/>
  <c r="BG1250" i="14"/>
  <c r="BJ1250" i="14" s="1"/>
  <c r="BK1249" i="14"/>
  <c r="BI1249" i="14"/>
  <c r="BJ1249" i="14" s="1"/>
  <c r="BH1249" i="14"/>
  <c r="BG1249" i="14"/>
  <c r="BK1248" i="14"/>
  <c r="BJ1248" i="14"/>
  <c r="BI1248" i="14"/>
  <c r="BH1248" i="14"/>
  <c r="BG1248" i="14"/>
  <c r="BK1247" i="14"/>
  <c r="BI1247" i="14"/>
  <c r="BH1247" i="14"/>
  <c r="BG1247" i="14"/>
  <c r="BJ1247" i="14" s="1"/>
  <c r="BK1246" i="14"/>
  <c r="BI1246" i="14"/>
  <c r="BH1246" i="14"/>
  <c r="BG1246" i="14"/>
  <c r="BJ1246" i="14" s="1"/>
  <c r="BK1245" i="14"/>
  <c r="BI1245" i="14"/>
  <c r="BH1245" i="14"/>
  <c r="BG1245" i="14"/>
  <c r="BJ1245" i="14" s="1"/>
  <c r="BK1244" i="14"/>
  <c r="BJ1244" i="14"/>
  <c r="BI1244" i="14"/>
  <c r="BH1244" i="14"/>
  <c r="BG1244" i="14"/>
  <c r="BK1243" i="14"/>
  <c r="BI1243" i="14"/>
  <c r="BH1243" i="14"/>
  <c r="BG1243" i="14"/>
  <c r="BJ1243" i="14" s="1"/>
  <c r="BK1242" i="14"/>
  <c r="BI1242" i="14"/>
  <c r="BH1242" i="14"/>
  <c r="BJ1242" i="14" s="1"/>
  <c r="BG1242" i="14"/>
  <c r="BK1241" i="14"/>
  <c r="BI1241" i="14"/>
  <c r="BJ1241" i="14" s="1"/>
  <c r="BH1241" i="14"/>
  <c r="BG1241" i="14"/>
  <c r="BK1240" i="14"/>
  <c r="BI1240" i="14"/>
  <c r="BH1240" i="14"/>
  <c r="BG1240" i="14"/>
  <c r="BJ1240" i="14" s="1"/>
  <c r="BK1239" i="14"/>
  <c r="BI1239" i="14"/>
  <c r="BH1239" i="14"/>
  <c r="BG1239" i="14"/>
  <c r="BJ1239" i="14" s="1"/>
  <c r="BK1238" i="14"/>
  <c r="BI1238" i="14"/>
  <c r="BH1238" i="14"/>
  <c r="BG1238" i="14"/>
  <c r="BJ1238" i="14" s="1"/>
  <c r="BK1237" i="14"/>
  <c r="BI1237" i="14"/>
  <c r="BJ1237" i="14" s="1"/>
  <c r="BH1237" i="14"/>
  <c r="BG1237" i="14"/>
  <c r="BK1236" i="14"/>
  <c r="BJ1236" i="14"/>
  <c r="BI1236" i="14"/>
  <c r="BH1236" i="14"/>
  <c r="BG1236" i="14"/>
  <c r="BK1235" i="14"/>
  <c r="BI1235" i="14"/>
  <c r="BH1235" i="14"/>
  <c r="BG1235" i="14"/>
  <c r="BJ1235" i="14" s="1"/>
  <c r="BK1234" i="14"/>
  <c r="BI1234" i="14"/>
  <c r="BH1234" i="14"/>
  <c r="BG1234" i="14"/>
  <c r="BJ1234" i="14" s="1"/>
  <c r="BK1233" i="14"/>
  <c r="BI1233" i="14"/>
  <c r="BH1233" i="14"/>
  <c r="BG1233" i="14"/>
  <c r="BJ1233" i="14" s="1"/>
  <c r="BK1232" i="14"/>
  <c r="BJ1232" i="14"/>
  <c r="BI1232" i="14"/>
  <c r="BH1232" i="14"/>
  <c r="BG1232" i="14"/>
  <c r="BK1231" i="14"/>
  <c r="BI1231" i="14"/>
  <c r="BH1231" i="14"/>
  <c r="BG1231" i="14"/>
  <c r="BJ1231" i="14" s="1"/>
  <c r="BK1230" i="14"/>
  <c r="BI1230" i="14"/>
  <c r="BH1230" i="14"/>
  <c r="BJ1230" i="14" s="1"/>
  <c r="BG1230" i="14"/>
  <c r="BK1229" i="14"/>
  <c r="BI1229" i="14"/>
  <c r="BJ1229" i="14" s="1"/>
  <c r="BH1229" i="14"/>
  <c r="BG1229" i="14"/>
  <c r="BK1228" i="14"/>
  <c r="BI1228" i="14"/>
  <c r="BH1228" i="14"/>
  <c r="BG1228" i="14"/>
  <c r="BJ1228" i="14" s="1"/>
  <c r="BK1227" i="14"/>
  <c r="BI1227" i="14"/>
  <c r="BH1227" i="14"/>
  <c r="BG1227" i="14"/>
  <c r="BJ1227" i="14" s="1"/>
  <c r="BK1226" i="14"/>
  <c r="BI1226" i="14"/>
  <c r="BH1226" i="14"/>
  <c r="BG1226" i="14"/>
  <c r="BJ1226" i="14" s="1"/>
  <c r="BK1225" i="14"/>
  <c r="BI1225" i="14"/>
  <c r="BJ1225" i="14" s="1"/>
  <c r="BH1225" i="14"/>
  <c r="BG1225" i="14"/>
  <c r="BK1224" i="14"/>
  <c r="BJ1224" i="14"/>
  <c r="BI1224" i="14"/>
  <c r="BH1224" i="14"/>
  <c r="BG1224" i="14"/>
  <c r="BK1223" i="14"/>
  <c r="BI1223" i="14"/>
  <c r="BH1223" i="14"/>
  <c r="BG1223" i="14"/>
  <c r="BJ1223" i="14" s="1"/>
  <c r="BK1222" i="14"/>
  <c r="BI1222" i="14"/>
  <c r="BH1222" i="14"/>
  <c r="BG1222" i="14"/>
  <c r="BJ1222" i="14" s="1"/>
  <c r="BK1221" i="14"/>
  <c r="BI1221" i="14"/>
  <c r="BH1221" i="14"/>
  <c r="BG1221" i="14"/>
  <c r="BJ1221" i="14" s="1"/>
  <c r="BK1220" i="14"/>
  <c r="BJ1220" i="14"/>
  <c r="BI1220" i="14"/>
  <c r="BH1220" i="14"/>
  <c r="BG1220" i="14"/>
  <c r="BK1219" i="14"/>
  <c r="BI1219" i="14"/>
  <c r="BH1219" i="14"/>
  <c r="BG1219" i="14"/>
  <c r="BJ1219" i="14" s="1"/>
  <c r="BK1218" i="14"/>
  <c r="BI1218" i="14"/>
  <c r="BH1218" i="14"/>
  <c r="BJ1218" i="14" s="1"/>
  <c r="BG1218" i="14"/>
  <c r="BK1217" i="14"/>
  <c r="BI1217" i="14"/>
  <c r="BJ1217" i="14" s="1"/>
  <c r="BH1217" i="14"/>
  <c r="BG1217" i="14"/>
  <c r="BK1216" i="14"/>
  <c r="BI1216" i="14"/>
  <c r="BH1216" i="14"/>
  <c r="BG1216" i="14"/>
  <c r="BJ1216" i="14" s="1"/>
  <c r="BK1215" i="14"/>
  <c r="BI1215" i="14"/>
  <c r="BH1215" i="14"/>
  <c r="BG1215" i="14"/>
  <c r="BJ1215" i="14" s="1"/>
  <c r="BK1214" i="14"/>
  <c r="BI1214" i="14"/>
  <c r="BH1214" i="14"/>
  <c r="BG1214" i="14"/>
  <c r="BJ1214" i="14" s="1"/>
  <c r="BK1213" i="14"/>
  <c r="BI1213" i="14"/>
  <c r="BJ1213" i="14" s="1"/>
  <c r="BH1213" i="14"/>
  <c r="BG1213" i="14"/>
  <c r="BK1212" i="14"/>
  <c r="BJ1212" i="14"/>
  <c r="BI1212" i="14"/>
  <c r="BH1212" i="14"/>
  <c r="BG1212" i="14"/>
  <c r="BK1211" i="14"/>
  <c r="BI1211" i="14"/>
  <c r="BH1211" i="14"/>
  <c r="BG1211" i="14"/>
  <c r="BJ1211" i="14" s="1"/>
  <c r="BK1210" i="14"/>
  <c r="BI1210" i="14"/>
  <c r="BH1210" i="14"/>
  <c r="BG1210" i="14"/>
  <c r="BJ1210" i="14" s="1"/>
  <c r="BK1209" i="14"/>
  <c r="BI1209" i="14"/>
  <c r="BH1209" i="14"/>
  <c r="BG1209" i="14"/>
  <c r="BJ1209" i="14" s="1"/>
  <c r="BK1208" i="14"/>
  <c r="BJ1208" i="14"/>
  <c r="BI1208" i="14"/>
  <c r="BH1208" i="14"/>
  <c r="BG1208" i="14"/>
  <c r="BK1207" i="14"/>
  <c r="BI1207" i="14"/>
  <c r="BH1207" i="14"/>
  <c r="BG1207" i="14"/>
  <c r="BJ1207" i="14" s="1"/>
  <c r="BK1206" i="14"/>
  <c r="BI1206" i="14"/>
  <c r="BH1206" i="14"/>
  <c r="BJ1206" i="14" s="1"/>
  <c r="BG1206" i="14"/>
  <c r="BK1205" i="14"/>
  <c r="BI1205" i="14"/>
  <c r="BJ1205" i="14" s="1"/>
  <c r="BH1205" i="14"/>
  <c r="BG1205" i="14"/>
  <c r="BK1204" i="14"/>
  <c r="BI1204" i="14"/>
  <c r="BH1204" i="14"/>
  <c r="BG1204" i="14"/>
  <c r="BJ1204" i="14" s="1"/>
  <c r="BK1203" i="14"/>
  <c r="BI1203" i="14"/>
  <c r="BH1203" i="14"/>
  <c r="BG1203" i="14"/>
  <c r="BJ1203" i="14" s="1"/>
  <c r="BK1202" i="14"/>
  <c r="BI1202" i="14"/>
  <c r="BH1202" i="14"/>
  <c r="BG1202" i="14"/>
  <c r="BJ1202" i="14" s="1"/>
  <c r="BK1201" i="14"/>
  <c r="BI1201" i="14"/>
  <c r="BJ1201" i="14" s="1"/>
  <c r="BH1201" i="14"/>
  <c r="BG1201" i="14"/>
  <c r="BK1200" i="14"/>
  <c r="BJ1200" i="14"/>
  <c r="BI1200" i="14"/>
  <c r="BH1200" i="14"/>
  <c r="BG1200" i="14"/>
  <c r="BK1199" i="14"/>
  <c r="BI1199" i="14"/>
  <c r="BH1199" i="14"/>
  <c r="BG1199" i="14"/>
  <c r="BJ1199" i="14" s="1"/>
  <c r="BK1198" i="14"/>
  <c r="BI1198" i="14"/>
  <c r="BH1198" i="14"/>
  <c r="BG1198" i="14"/>
  <c r="BJ1198" i="14" s="1"/>
  <c r="BK1197" i="14"/>
  <c r="BI1197" i="14"/>
  <c r="BH1197" i="14"/>
  <c r="BG1197" i="14"/>
  <c r="BJ1197" i="14" s="1"/>
  <c r="BK1196" i="14"/>
  <c r="BJ1196" i="14"/>
  <c r="BI1196" i="14"/>
  <c r="BH1196" i="14"/>
  <c r="BG1196" i="14"/>
  <c r="BK1195" i="14"/>
  <c r="BI1195" i="14"/>
  <c r="BH1195" i="14"/>
  <c r="BG1195" i="14"/>
  <c r="BJ1195" i="14" s="1"/>
  <c r="BK1194" i="14"/>
  <c r="BI1194" i="14"/>
  <c r="BH1194" i="14"/>
  <c r="BJ1194" i="14" s="1"/>
  <c r="BG1194" i="14"/>
  <c r="BK1193" i="14"/>
  <c r="BI1193" i="14"/>
  <c r="BJ1193" i="14" s="1"/>
  <c r="BH1193" i="14"/>
  <c r="BG1193" i="14"/>
  <c r="BK1192" i="14"/>
  <c r="BI1192" i="14"/>
  <c r="BH1192" i="14"/>
  <c r="BG1192" i="14"/>
  <c r="BJ1192" i="14" s="1"/>
  <c r="BK1191" i="14"/>
  <c r="BI1191" i="14"/>
  <c r="BH1191" i="14"/>
  <c r="BG1191" i="14"/>
  <c r="BJ1191" i="14" s="1"/>
  <c r="BK1190" i="14"/>
  <c r="BI1190" i="14"/>
  <c r="BH1190" i="14"/>
  <c r="BG1190" i="14"/>
  <c r="BJ1190" i="14" s="1"/>
  <c r="BK1189" i="14"/>
  <c r="BI1189" i="14"/>
  <c r="BJ1189" i="14" s="1"/>
  <c r="BH1189" i="14"/>
  <c r="BG1189" i="14"/>
  <c r="BK1188" i="14"/>
  <c r="BJ1188" i="14"/>
  <c r="BI1188" i="14"/>
  <c r="BH1188" i="14"/>
  <c r="BG1188" i="14"/>
  <c r="BK1187" i="14"/>
  <c r="BI1187" i="14"/>
  <c r="BH1187" i="14"/>
  <c r="BG1187" i="14"/>
  <c r="BJ1187" i="14" s="1"/>
  <c r="BK1186" i="14"/>
  <c r="BI1186" i="14"/>
  <c r="BH1186" i="14"/>
  <c r="BG1186" i="14"/>
  <c r="BJ1186" i="14" s="1"/>
  <c r="BK1185" i="14"/>
  <c r="BI1185" i="14"/>
  <c r="BH1185" i="14"/>
  <c r="BG1185" i="14"/>
  <c r="BJ1185" i="14" s="1"/>
  <c r="BK1184" i="14"/>
  <c r="BJ1184" i="14"/>
  <c r="BI1184" i="14"/>
  <c r="BH1184" i="14"/>
  <c r="BG1184" i="14"/>
  <c r="BK1183" i="14"/>
  <c r="BI1183" i="14"/>
  <c r="BH1183" i="14"/>
  <c r="BG1183" i="14"/>
  <c r="BJ1183" i="14" s="1"/>
  <c r="BK1182" i="14"/>
  <c r="BI1182" i="14"/>
  <c r="BH1182" i="14"/>
  <c r="BJ1182" i="14" s="1"/>
  <c r="BG1182" i="14"/>
  <c r="BK1181" i="14"/>
  <c r="BI1181" i="14"/>
  <c r="BJ1181" i="14" s="1"/>
  <c r="BH1181" i="14"/>
  <c r="BG1181" i="14"/>
  <c r="BK1180" i="14"/>
  <c r="BI1180" i="14"/>
  <c r="BH1180" i="14"/>
  <c r="BG1180" i="14"/>
  <c r="BJ1180" i="14" s="1"/>
  <c r="BK1179" i="14"/>
  <c r="BI1179" i="14"/>
  <c r="BH1179" i="14"/>
  <c r="BG1179" i="14"/>
  <c r="BJ1179" i="14" s="1"/>
  <c r="BK1178" i="14"/>
  <c r="BI1178" i="14"/>
  <c r="BH1178" i="14"/>
  <c r="BG1178" i="14"/>
  <c r="BJ1178" i="14" s="1"/>
  <c r="BK1177" i="14"/>
  <c r="BI1177" i="14"/>
  <c r="BJ1177" i="14" s="1"/>
  <c r="BH1177" i="14"/>
  <c r="BG1177" i="14"/>
  <c r="BK1176" i="14"/>
  <c r="BJ1176" i="14"/>
  <c r="BI1176" i="14"/>
  <c r="BH1176" i="14"/>
  <c r="BG1176" i="14"/>
  <c r="BK1175" i="14"/>
  <c r="BI1175" i="14"/>
  <c r="BH1175" i="14"/>
  <c r="BG1175" i="14"/>
  <c r="BJ1175" i="14" s="1"/>
  <c r="BK1174" i="14"/>
  <c r="BI1174" i="14"/>
  <c r="BH1174" i="14"/>
  <c r="BG1174" i="14"/>
  <c r="BJ1174" i="14" s="1"/>
  <c r="BK1173" i="14"/>
  <c r="BI1173" i="14"/>
  <c r="BH1173" i="14"/>
  <c r="BG1173" i="14"/>
  <c r="BJ1173" i="14" s="1"/>
  <c r="BK1172" i="14"/>
  <c r="BJ1172" i="14"/>
  <c r="BI1172" i="14"/>
  <c r="BH1172" i="14"/>
  <c r="BG1172" i="14"/>
  <c r="BK1171" i="14"/>
  <c r="BI1171" i="14"/>
  <c r="BH1171" i="14"/>
  <c r="BG1171" i="14"/>
  <c r="BJ1171" i="14" s="1"/>
  <c r="BK1170" i="14"/>
  <c r="BI1170" i="14"/>
  <c r="BH1170" i="14"/>
  <c r="BJ1170" i="14" s="1"/>
  <c r="BG1170" i="14"/>
  <c r="BK1169" i="14"/>
  <c r="BI1169" i="14"/>
  <c r="BJ1169" i="14" s="1"/>
  <c r="BH1169" i="14"/>
  <c r="BG1169" i="14"/>
  <c r="BK1168" i="14"/>
  <c r="BI1168" i="14"/>
  <c r="BH1168" i="14"/>
  <c r="BG1168" i="14"/>
  <c r="BJ1168" i="14" s="1"/>
  <c r="BK1167" i="14"/>
  <c r="BI1167" i="14"/>
  <c r="BH1167" i="14"/>
  <c r="BG1167" i="14"/>
  <c r="BJ1167" i="14" s="1"/>
  <c r="BK1166" i="14"/>
  <c r="BI1166" i="14"/>
  <c r="BH1166" i="14"/>
  <c r="BG1166" i="14"/>
  <c r="BJ1166" i="14" s="1"/>
  <c r="BK1165" i="14"/>
  <c r="BI1165" i="14"/>
  <c r="BJ1165" i="14" s="1"/>
  <c r="BH1165" i="14"/>
  <c r="BG1165" i="14"/>
  <c r="BK1164" i="14"/>
  <c r="BJ1164" i="14"/>
  <c r="BI1164" i="14"/>
  <c r="BH1164" i="14"/>
  <c r="BG1164" i="14"/>
  <c r="BK1163" i="14"/>
  <c r="BI1163" i="14"/>
  <c r="BH1163" i="14"/>
  <c r="BG1163" i="14"/>
  <c r="BJ1163" i="14" s="1"/>
  <c r="BK1162" i="14"/>
  <c r="BI1162" i="14"/>
  <c r="BH1162" i="14"/>
  <c r="BG1162" i="14"/>
  <c r="BJ1162" i="14" s="1"/>
  <c r="BK1161" i="14"/>
  <c r="BI1161" i="14"/>
  <c r="BH1161" i="14"/>
  <c r="BG1161" i="14"/>
  <c r="BJ1161" i="14" s="1"/>
  <c r="BK1160" i="14"/>
  <c r="BJ1160" i="14"/>
  <c r="BI1160" i="14"/>
  <c r="BH1160" i="14"/>
  <c r="BG1160" i="14"/>
  <c r="BK1159" i="14"/>
  <c r="BI1159" i="14"/>
  <c r="BH1159" i="14"/>
  <c r="BG1159" i="14"/>
  <c r="BJ1159" i="14" s="1"/>
  <c r="BK1158" i="14"/>
  <c r="BI1158" i="14"/>
  <c r="BH1158" i="14"/>
  <c r="BJ1158" i="14" s="1"/>
  <c r="BG1158" i="14"/>
  <c r="BK1157" i="14"/>
  <c r="BI1157" i="14"/>
  <c r="BJ1157" i="14" s="1"/>
  <c r="BH1157" i="14"/>
  <c r="BG1157" i="14"/>
  <c r="BK1156" i="14"/>
  <c r="BI1156" i="14"/>
  <c r="BH1156" i="14"/>
  <c r="BG1156" i="14"/>
  <c r="BJ1156" i="14" s="1"/>
  <c r="BK1155" i="14"/>
  <c r="BI1155" i="14"/>
  <c r="BH1155" i="14"/>
  <c r="BG1155" i="14"/>
  <c r="BJ1155" i="14" s="1"/>
  <c r="BK1154" i="14"/>
  <c r="BI1154" i="14"/>
  <c r="BH1154" i="14"/>
  <c r="BG1154" i="14"/>
  <c r="BJ1154" i="14" s="1"/>
  <c r="BK1153" i="14"/>
  <c r="BI1153" i="14"/>
  <c r="BJ1153" i="14" s="1"/>
  <c r="BH1153" i="14"/>
  <c r="BG1153" i="14"/>
  <c r="BK1152" i="14"/>
  <c r="BJ1152" i="14"/>
  <c r="BI1152" i="14"/>
  <c r="BH1152" i="14"/>
  <c r="BG1152" i="14"/>
  <c r="BK1151" i="14"/>
  <c r="BI1151" i="14"/>
  <c r="BH1151" i="14"/>
  <c r="BG1151" i="14"/>
  <c r="BJ1151" i="14" s="1"/>
  <c r="BK1150" i="14"/>
  <c r="BI1150" i="14"/>
  <c r="BH1150" i="14"/>
  <c r="BG1150" i="14"/>
  <c r="BJ1150" i="14" s="1"/>
  <c r="BK1149" i="14"/>
  <c r="BI1149" i="14"/>
  <c r="BH1149" i="14"/>
  <c r="BG1149" i="14"/>
  <c r="BJ1149" i="14" s="1"/>
  <c r="BK1148" i="14"/>
  <c r="BJ1148" i="14"/>
  <c r="BI1148" i="14"/>
  <c r="BH1148" i="14"/>
  <c r="BG1148" i="14"/>
  <c r="BK1147" i="14"/>
  <c r="BI1147" i="14"/>
  <c r="BH1147" i="14"/>
  <c r="BG1147" i="14"/>
  <c r="BJ1147" i="14" s="1"/>
  <c r="BK1146" i="14"/>
  <c r="BI1146" i="14"/>
  <c r="BH1146" i="14"/>
  <c r="BJ1146" i="14" s="1"/>
  <c r="BG1146" i="14"/>
  <c r="BK1145" i="14"/>
  <c r="BI1145" i="14"/>
  <c r="BJ1145" i="14" s="1"/>
  <c r="BH1145" i="14"/>
  <c r="BG1145" i="14"/>
  <c r="BK1144" i="14"/>
  <c r="BI1144" i="14"/>
  <c r="BH1144" i="14"/>
  <c r="BG1144" i="14"/>
  <c r="BJ1144" i="14" s="1"/>
  <c r="BK1143" i="14"/>
  <c r="BI1143" i="14"/>
  <c r="BH1143" i="14"/>
  <c r="BG1143" i="14"/>
  <c r="BJ1143" i="14" s="1"/>
  <c r="BK1142" i="14"/>
  <c r="BI1142" i="14"/>
  <c r="BH1142" i="14"/>
  <c r="BG1142" i="14"/>
  <c r="BJ1142" i="14" s="1"/>
  <c r="BK1141" i="14"/>
  <c r="BI1141" i="14"/>
  <c r="BJ1141" i="14" s="1"/>
  <c r="BH1141" i="14"/>
  <c r="BG1141" i="14"/>
  <c r="BK1140" i="14"/>
  <c r="BJ1140" i="14"/>
  <c r="BI1140" i="14"/>
  <c r="BH1140" i="14"/>
  <c r="BG1140" i="14"/>
  <c r="BK1139" i="14"/>
  <c r="BI1139" i="14"/>
  <c r="BH1139" i="14"/>
  <c r="BG1139" i="14"/>
  <c r="BJ1139" i="14" s="1"/>
  <c r="BK1138" i="14"/>
  <c r="BI1138" i="14"/>
  <c r="BH1138" i="14"/>
  <c r="BG1138" i="14"/>
  <c r="BJ1138" i="14" s="1"/>
  <c r="BK1137" i="14"/>
  <c r="BI1137" i="14"/>
  <c r="BH1137" i="14"/>
  <c r="BG1137" i="14"/>
  <c r="BJ1137" i="14" s="1"/>
  <c r="BK1136" i="14"/>
  <c r="BJ1136" i="14"/>
  <c r="BI1136" i="14"/>
  <c r="BH1136" i="14"/>
  <c r="BG1136" i="14"/>
  <c r="BK1135" i="14"/>
  <c r="BI1135" i="14"/>
  <c r="BH1135" i="14"/>
  <c r="BG1135" i="14"/>
  <c r="BJ1135" i="14" s="1"/>
  <c r="BK1134" i="14"/>
  <c r="BI1134" i="14"/>
  <c r="BH1134" i="14"/>
  <c r="BJ1134" i="14" s="1"/>
  <c r="BG1134" i="14"/>
  <c r="BK1133" i="14"/>
  <c r="BI1133" i="14"/>
  <c r="BJ1133" i="14" s="1"/>
  <c r="BH1133" i="14"/>
  <c r="BG1133" i="14"/>
  <c r="BK1132" i="14"/>
  <c r="BI1132" i="14"/>
  <c r="BH1132" i="14"/>
  <c r="BG1132" i="14"/>
  <c r="BJ1132" i="14" s="1"/>
  <c r="BK1131" i="14"/>
  <c r="BI1131" i="14"/>
  <c r="BH1131" i="14"/>
  <c r="BG1131" i="14"/>
  <c r="BJ1131" i="14" s="1"/>
  <c r="BK1130" i="14"/>
  <c r="BI1130" i="14"/>
  <c r="BH1130" i="14"/>
  <c r="BG1130" i="14"/>
  <c r="BJ1130" i="14" s="1"/>
  <c r="BK1129" i="14"/>
  <c r="BI1129" i="14"/>
  <c r="BJ1129" i="14" s="1"/>
  <c r="BH1129" i="14"/>
  <c r="BG1129" i="14"/>
  <c r="BK1128" i="14"/>
  <c r="BJ1128" i="14"/>
  <c r="BI1128" i="14"/>
  <c r="BH1128" i="14"/>
  <c r="BG1128" i="14"/>
  <c r="BK1127" i="14"/>
  <c r="BI1127" i="14"/>
  <c r="BH1127" i="14"/>
  <c r="BG1127" i="14"/>
  <c r="BJ1127" i="14" s="1"/>
  <c r="BK1126" i="14"/>
  <c r="BI1126" i="14"/>
  <c r="BH1126" i="14"/>
  <c r="BG1126" i="14"/>
  <c r="BJ1126" i="14" s="1"/>
  <c r="BK1125" i="14"/>
  <c r="BI1125" i="14"/>
  <c r="BH1125" i="14"/>
  <c r="BG1125" i="14"/>
  <c r="BJ1125" i="14" s="1"/>
  <c r="BK1124" i="14"/>
  <c r="BJ1124" i="14"/>
  <c r="BI1124" i="14"/>
  <c r="BH1124" i="14"/>
  <c r="BG1124" i="14"/>
  <c r="BK1123" i="14"/>
  <c r="BI1123" i="14"/>
  <c r="BH1123" i="14"/>
  <c r="BG1123" i="14"/>
  <c r="BJ1123" i="14" s="1"/>
  <c r="BK1122" i="14"/>
  <c r="BI1122" i="14"/>
  <c r="BH1122" i="14"/>
  <c r="BJ1122" i="14" s="1"/>
  <c r="BG1122" i="14"/>
  <c r="BK1121" i="14"/>
  <c r="BI1121" i="14"/>
  <c r="BJ1121" i="14" s="1"/>
  <c r="BH1121" i="14"/>
  <c r="BG1121" i="14"/>
  <c r="BK1120" i="14"/>
  <c r="BI1120" i="14"/>
  <c r="BH1120" i="14"/>
  <c r="BG1120" i="14"/>
  <c r="BJ1120" i="14" s="1"/>
  <c r="BK1119" i="14"/>
  <c r="BI1119" i="14"/>
  <c r="BH1119" i="14"/>
  <c r="BG1119" i="14"/>
  <c r="BJ1119" i="14" s="1"/>
  <c r="BK1118" i="14"/>
  <c r="BI1118" i="14"/>
  <c r="BH1118" i="14"/>
  <c r="BG1118" i="14"/>
  <c r="BJ1118" i="14" s="1"/>
  <c r="BK1117" i="14"/>
  <c r="BI1117" i="14"/>
  <c r="BJ1117" i="14" s="1"/>
  <c r="BH1117" i="14"/>
  <c r="BG1117" i="14"/>
  <c r="BK1116" i="14"/>
  <c r="BJ1116" i="14"/>
  <c r="BI1116" i="14"/>
  <c r="BH1116" i="14"/>
  <c r="BG1116" i="14"/>
  <c r="BK1115" i="14"/>
  <c r="BI1115" i="14"/>
  <c r="BH1115" i="14"/>
  <c r="BG1115" i="14"/>
  <c r="BJ1115" i="14" s="1"/>
  <c r="BK1114" i="14"/>
  <c r="BI1114" i="14"/>
  <c r="BH1114" i="14"/>
  <c r="BG1114" i="14"/>
  <c r="BJ1114" i="14" s="1"/>
  <c r="BK1113" i="14"/>
  <c r="BI1113" i="14"/>
  <c r="BH1113" i="14"/>
  <c r="BG1113" i="14"/>
  <c r="BJ1113" i="14" s="1"/>
  <c r="BK1112" i="14"/>
  <c r="BJ1112" i="14"/>
  <c r="BI1112" i="14"/>
  <c r="BH1112" i="14"/>
  <c r="BG1112" i="14"/>
  <c r="BK962" i="14"/>
  <c r="BI962" i="14"/>
  <c r="BH962" i="14"/>
  <c r="BG962" i="14"/>
  <c r="BJ962" i="14" s="1"/>
  <c r="BK961" i="14"/>
  <c r="BI961" i="14"/>
  <c r="BH961" i="14"/>
  <c r="BJ961" i="14" s="1"/>
  <c r="BG961" i="14"/>
  <c r="BK960" i="14"/>
  <c r="BI960" i="14"/>
  <c r="BJ960" i="14" s="1"/>
  <c r="BH960" i="14"/>
  <c r="BG960" i="14"/>
  <c r="BK959" i="14"/>
  <c r="BI959" i="14"/>
  <c r="BH959" i="14"/>
  <c r="BG959" i="14"/>
  <c r="BJ959" i="14" s="1"/>
  <c r="BK958" i="14"/>
  <c r="BI958" i="14"/>
  <c r="BH958" i="14"/>
  <c r="BG958" i="14"/>
  <c r="BJ958" i="14" s="1"/>
  <c r="BK957" i="14"/>
  <c r="BI957" i="14"/>
  <c r="BH957" i="14"/>
  <c r="BG957" i="14"/>
  <c r="BJ957" i="14" s="1"/>
  <c r="BK956" i="14"/>
  <c r="BI956" i="14"/>
  <c r="BJ956" i="14" s="1"/>
  <c r="BH956" i="14"/>
  <c r="BG956" i="14"/>
  <c r="BK955" i="14"/>
  <c r="BJ955" i="14"/>
  <c r="BI955" i="14"/>
  <c r="BH955" i="14"/>
  <c r="BG955" i="14"/>
  <c r="BK954" i="14"/>
  <c r="BI954" i="14"/>
  <c r="BH954" i="14"/>
  <c r="BG954" i="14"/>
  <c r="BJ954" i="14" s="1"/>
  <c r="BK953" i="14"/>
  <c r="BI953" i="14"/>
  <c r="BH953" i="14"/>
  <c r="BG953" i="14"/>
  <c r="BJ953" i="14" s="1"/>
  <c r="BK952" i="14"/>
  <c r="BI952" i="14"/>
  <c r="BH952" i="14"/>
  <c r="BG952" i="14"/>
  <c r="BJ952" i="14" s="1"/>
  <c r="BK951" i="14"/>
  <c r="BJ951" i="14"/>
  <c r="BI951" i="14"/>
  <c r="BH951" i="14"/>
  <c r="BG951" i="14"/>
  <c r="BK950" i="14"/>
  <c r="BI950" i="14"/>
  <c r="BH950" i="14"/>
  <c r="BG950" i="14"/>
  <c r="BJ950" i="14" s="1"/>
  <c r="BK949" i="14"/>
  <c r="BI949" i="14"/>
  <c r="BH949" i="14"/>
  <c r="BJ949" i="14" s="1"/>
  <c r="BG949" i="14"/>
  <c r="BK948" i="14"/>
  <c r="BI948" i="14"/>
  <c r="BJ948" i="14" s="1"/>
  <c r="BH948" i="14"/>
  <c r="BG948" i="14"/>
  <c r="BK947" i="14"/>
  <c r="BI947" i="14"/>
  <c r="BH947" i="14"/>
  <c r="BG947" i="14"/>
  <c r="BJ947" i="14" s="1"/>
  <c r="BK946" i="14"/>
  <c r="BI946" i="14"/>
  <c r="BH946" i="14"/>
  <c r="BG946" i="14"/>
  <c r="BJ946" i="14" s="1"/>
  <c r="BK945" i="14"/>
  <c r="BI945" i="14"/>
  <c r="BH945" i="14"/>
  <c r="BG945" i="14"/>
  <c r="BJ945" i="14" s="1"/>
  <c r="BK944" i="14"/>
  <c r="BI944" i="14"/>
  <c r="BJ944" i="14" s="1"/>
  <c r="BH944" i="14"/>
  <c r="BG944" i="14"/>
  <c r="BK943" i="14"/>
  <c r="BJ943" i="14"/>
  <c r="BI943" i="14"/>
  <c r="BH943" i="14"/>
  <c r="BG943" i="14"/>
  <c r="BK942" i="14"/>
  <c r="BI942" i="14"/>
  <c r="BH942" i="14"/>
  <c r="BG942" i="14"/>
  <c r="BJ942" i="14" s="1"/>
  <c r="BK941" i="14"/>
  <c r="BI941" i="14"/>
  <c r="BH941" i="14"/>
  <c r="BG941" i="14"/>
  <c r="BJ941" i="14" s="1"/>
  <c r="BK940" i="14"/>
  <c r="BI940" i="14"/>
  <c r="BH940" i="14"/>
  <c r="BG940" i="14"/>
  <c r="BJ940" i="14" s="1"/>
  <c r="BK939" i="14"/>
  <c r="BJ939" i="14"/>
  <c r="BI939" i="14"/>
  <c r="BH939" i="14"/>
  <c r="BG939" i="14"/>
  <c r="BK938" i="14"/>
  <c r="BI938" i="14"/>
  <c r="BH938" i="14"/>
  <c r="BG938" i="14"/>
  <c r="BJ938" i="14" s="1"/>
  <c r="BK937" i="14"/>
  <c r="BI937" i="14"/>
  <c r="BH937" i="14"/>
  <c r="BJ937" i="14" s="1"/>
  <c r="BG937" i="14"/>
  <c r="BK936" i="14"/>
  <c r="BI936" i="14"/>
  <c r="BJ936" i="14" s="1"/>
  <c r="BH936" i="14"/>
  <c r="BG936" i="14"/>
  <c r="BK935" i="14"/>
  <c r="BI935" i="14"/>
  <c r="BH935" i="14"/>
  <c r="BG935" i="14"/>
  <c r="BJ935" i="14" s="1"/>
  <c r="BK934" i="14"/>
  <c r="BI934" i="14"/>
  <c r="BH934" i="14"/>
  <c r="BG934" i="14"/>
  <c r="BJ934" i="14" s="1"/>
  <c r="BK933" i="14"/>
  <c r="BI933" i="14"/>
  <c r="BH933" i="14"/>
  <c r="BG933" i="14"/>
  <c r="BJ933" i="14" s="1"/>
  <c r="BK932" i="14"/>
  <c r="BI932" i="14"/>
  <c r="BJ932" i="14" s="1"/>
  <c r="BH932" i="14"/>
  <c r="BG932" i="14"/>
  <c r="BK931" i="14"/>
  <c r="BJ931" i="14"/>
  <c r="BI931" i="14"/>
  <c r="BH931" i="14"/>
  <c r="BG931" i="14"/>
  <c r="BK930" i="14"/>
  <c r="BI930" i="14"/>
  <c r="BH930" i="14"/>
  <c r="BG930" i="14"/>
  <c r="BJ930" i="14" s="1"/>
  <c r="BK929" i="14"/>
  <c r="BI929" i="14"/>
  <c r="BH929" i="14"/>
  <c r="BG929" i="14"/>
  <c r="BJ929" i="14" s="1"/>
  <c r="BK928" i="14"/>
  <c r="BI928" i="14"/>
  <c r="BH928" i="14"/>
  <c r="BG928" i="14"/>
  <c r="BJ928" i="14" s="1"/>
  <c r="BK927" i="14"/>
  <c r="BJ927" i="14"/>
  <c r="BI927" i="14"/>
  <c r="BH927" i="14"/>
  <c r="BG927" i="14"/>
  <c r="BK926" i="14"/>
  <c r="BI926" i="14"/>
  <c r="BH926" i="14"/>
  <c r="BG926" i="14"/>
  <c r="BJ926" i="14" s="1"/>
  <c r="BK925" i="14"/>
  <c r="BI925" i="14"/>
  <c r="BH925" i="14"/>
  <c r="BJ925" i="14" s="1"/>
  <c r="BG925" i="14"/>
  <c r="BK924" i="14"/>
  <c r="BI924" i="14"/>
  <c r="BJ924" i="14" s="1"/>
  <c r="BH924" i="14"/>
  <c r="BG924" i="14"/>
  <c r="BK923" i="14"/>
  <c r="BI923" i="14"/>
  <c r="BH923" i="14"/>
  <c r="BG923" i="14"/>
  <c r="BJ923" i="14" s="1"/>
  <c r="BK922" i="14"/>
  <c r="BI922" i="14"/>
  <c r="BH922" i="14"/>
  <c r="BG922" i="14"/>
  <c r="BJ922" i="14" s="1"/>
  <c r="BK921" i="14"/>
  <c r="BI921" i="14"/>
  <c r="BH921" i="14"/>
  <c r="BG921" i="14"/>
  <c r="BJ921" i="14" s="1"/>
  <c r="BK920" i="14"/>
  <c r="BI920" i="14"/>
  <c r="BJ920" i="14" s="1"/>
  <c r="BH920" i="14"/>
  <c r="BG920" i="14"/>
  <c r="BK919" i="14"/>
  <c r="BJ919" i="14"/>
  <c r="BI919" i="14"/>
  <c r="BH919" i="14"/>
  <c r="BG919" i="14"/>
  <c r="BK918" i="14"/>
  <c r="BI918" i="14"/>
  <c r="BH918" i="14"/>
  <c r="BG918" i="14"/>
  <c r="BJ918" i="14" s="1"/>
  <c r="BK917" i="14"/>
  <c r="BI917" i="14"/>
  <c r="BH917" i="14"/>
  <c r="BG917" i="14"/>
  <c r="BJ917" i="14" s="1"/>
  <c r="BK916" i="14"/>
  <c r="BI916" i="14"/>
  <c r="BH916" i="14"/>
  <c r="BG916" i="14"/>
  <c r="BJ916" i="14" s="1"/>
  <c r="BK915" i="14"/>
  <c r="BJ915" i="14"/>
  <c r="BI915" i="14"/>
  <c r="BH915" i="14"/>
  <c r="BG915" i="14"/>
  <c r="BK914" i="14"/>
  <c r="BI914" i="14"/>
  <c r="BH914" i="14"/>
  <c r="BG914" i="14"/>
  <c r="BJ914" i="14" s="1"/>
  <c r="BK913" i="14"/>
  <c r="BI913" i="14"/>
  <c r="BH913" i="14"/>
  <c r="BJ913" i="14" s="1"/>
  <c r="BG913" i="14"/>
  <c r="BK912" i="14"/>
  <c r="BI912" i="14"/>
  <c r="BJ912" i="14" s="1"/>
  <c r="BH912" i="14"/>
  <c r="BG912" i="14"/>
  <c r="BK911" i="14"/>
  <c r="BI911" i="14"/>
  <c r="BH911" i="14"/>
  <c r="BG911" i="14"/>
  <c r="BJ911" i="14" s="1"/>
  <c r="BK910" i="14"/>
  <c r="BI910" i="14"/>
  <c r="BH910" i="14"/>
  <c r="BG910" i="14"/>
  <c r="BJ910" i="14" s="1"/>
  <c r="BK909" i="14"/>
  <c r="BI909" i="14"/>
  <c r="BH909" i="14"/>
  <c r="BG909" i="14"/>
  <c r="BJ909" i="14" s="1"/>
  <c r="BK908" i="14"/>
  <c r="BI908" i="14"/>
  <c r="BJ908" i="14" s="1"/>
  <c r="BH908" i="14"/>
  <c r="BG908" i="14"/>
  <c r="BK907" i="14"/>
  <c r="BJ907" i="14"/>
  <c r="BI907" i="14"/>
  <c r="BH907" i="14"/>
  <c r="BG907" i="14"/>
  <c r="BK906" i="14"/>
  <c r="BI906" i="14"/>
  <c r="BH906" i="14"/>
  <c r="BG906" i="14"/>
  <c r="BJ906" i="14" s="1"/>
  <c r="BK905" i="14"/>
  <c r="BI905" i="14"/>
  <c r="BH905" i="14"/>
  <c r="BG905" i="14"/>
  <c r="BJ905" i="14" s="1"/>
  <c r="BK904" i="14"/>
  <c r="BI904" i="14"/>
  <c r="BH904" i="14"/>
  <c r="BG904" i="14"/>
  <c r="BJ904" i="14" s="1"/>
  <c r="BK903" i="14"/>
  <c r="BJ903" i="14"/>
  <c r="BI903" i="14"/>
  <c r="BH903" i="14"/>
  <c r="BG903" i="14"/>
  <c r="BK902" i="14"/>
  <c r="BI902" i="14"/>
  <c r="BH902" i="14"/>
  <c r="BG902" i="14"/>
  <c r="BJ902" i="14" s="1"/>
  <c r="BK901" i="14"/>
  <c r="BI901" i="14"/>
  <c r="BH901" i="14"/>
  <c r="BJ901" i="14" s="1"/>
  <c r="BG901" i="14"/>
  <c r="BK900" i="14"/>
  <c r="BI900" i="14"/>
  <c r="BJ900" i="14" s="1"/>
  <c r="BH900" i="14"/>
  <c r="BG900" i="14"/>
  <c r="BK899" i="14"/>
  <c r="BI899" i="14"/>
  <c r="BH899" i="14"/>
  <c r="BG899" i="14"/>
  <c r="BJ899" i="14" s="1"/>
  <c r="BK898" i="14"/>
  <c r="BI898" i="14"/>
  <c r="BH898" i="14"/>
  <c r="BG898" i="14"/>
  <c r="BJ898" i="14" s="1"/>
  <c r="BK897" i="14"/>
  <c r="BI897" i="14"/>
  <c r="BH897" i="14"/>
  <c r="BG897" i="14"/>
  <c r="BJ897" i="14" s="1"/>
  <c r="BK896" i="14"/>
  <c r="BI896" i="14"/>
  <c r="BJ896" i="14" s="1"/>
  <c r="BH896" i="14"/>
  <c r="BG896" i="14"/>
  <c r="BK895" i="14"/>
  <c r="BJ895" i="14"/>
  <c r="BI895" i="14"/>
  <c r="BH895" i="14"/>
  <c r="BG895" i="14"/>
  <c r="BK894" i="14"/>
  <c r="BI894" i="14"/>
  <c r="BH894" i="14"/>
  <c r="BG894" i="14"/>
  <c r="BJ894" i="14" s="1"/>
  <c r="BK893" i="14"/>
  <c r="BI893" i="14"/>
  <c r="BH893" i="14"/>
  <c r="BG893" i="14"/>
  <c r="BJ893" i="14" s="1"/>
  <c r="BK892" i="14"/>
  <c r="BI892" i="14"/>
  <c r="BH892" i="14"/>
  <c r="BG892" i="14"/>
  <c r="BJ892" i="14" s="1"/>
  <c r="BK891" i="14"/>
  <c r="BJ891" i="14"/>
  <c r="BI891" i="14"/>
  <c r="BH891" i="14"/>
  <c r="BG891" i="14"/>
  <c r="BK890" i="14"/>
  <c r="BI890" i="14"/>
  <c r="BH890" i="14"/>
  <c r="BG890" i="14"/>
  <c r="BJ890" i="14" s="1"/>
  <c r="BK889" i="14"/>
  <c r="BI889" i="14"/>
  <c r="BH889" i="14"/>
  <c r="BJ889" i="14" s="1"/>
  <c r="BG889" i="14"/>
  <c r="BK888" i="14"/>
  <c r="BI888" i="14"/>
  <c r="BJ888" i="14" s="1"/>
  <c r="BH888" i="14"/>
  <c r="BG888" i="14"/>
  <c r="BK887" i="14"/>
  <c r="BI887" i="14"/>
  <c r="BH887" i="14"/>
  <c r="BG887" i="14"/>
  <c r="BJ887" i="14" s="1"/>
  <c r="BK886" i="14"/>
  <c r="BI886" i="14"/>
  <c r="BH886" i="14"/>
  <c r="BG886" i="14"/>
  <c r="BJ886" i="14" s="1"/>
  <c r="BK885" i="14"/>
  <c r="BI885" i="14"/>
  <c r="BH885" i="14"/>
  <c r="BG885" i="14"/>
  <c r="BJ885" i="14" s="1"/>
  <c r="BK884" i="14"/>
  <c r="BI884" i="14"/>
  <c r="BJ884" i="14" s="1"/>
  <c r="BH884" i="14"/>
  <c r="BG884" i="14"/>
  <c r="BK883" i="14"/>
  <c r="BJ883" i="14"/>
  <c r="BI883" i="14"/>
  <c r="BH883" i="14"/>
  <c r="BG883" i="14"/>
  <c r="BK882" i="14"/>
  <c r="BI882" i="14"/>
  <c r="BH882" i="14"/>
  <c r="BG882" i="14"/>
  <c r="BJ882" i="14" s="1"/>
  <c r="BK881" i="14"/>
  <c r="BI881" i="14"/>
  <c r="BH881" i="14"/>
  <c r="BG881" i="14"/>
  <c r="BJ881" i="14" s="1"/>
  <c r="BK880" i="14"/>
  <c r="BI880" i="14"/>
  <c r="BH880" i="14"/>
  <c r="BG880" i="14"/>
  <c r="BJ880" i="14" s="1"/>
  <c r="BK879" i="14"/>
  <c r="BJ879" i="14"/>
  <c r="BI879" i="14"/>
  <c r="BH879" i="14"/>
  <c r="BG879" i="14"/>
  <c r="BK878" i="14"/>
  <c r="BI878" i="14"/>
  <c r="BH878" i="14"/>
  <c r="BG878" i="14"/>
  <c r="BJ878" i="14" s="1"/>
  <c r="BK877" i="14"/>
  <c r="BI877" i="14"/>
  <c r="BH877" i="14"/>
  <c r="BJ877" i="14" s="1"/>
  <c r="BG877" i="14"/>
  <c r="BK876" i="14"/>
  <c r="BI876" i="14"/>
  <c r="BJ876" i="14" s="1"/>
  <c r="BH876" i="14"/>
  <c r="BG876" i="14"/>
  <c r="BK875" i="14"/>
  <c r="BI875" i="14"/>
  <c r="BH875" i="14"/>
  <c r="BG875" i="14"/>
  <c r="BJ875" i="14" s="1"/>
  <c r="BK874" i="14"/>
  <c r="BI874" i="14"/>
  <c r="BH874" i="14"/>
  <c r="BG874" i="14"/>
  <c r="BJ874" i="14" s="1"/>
  <c r="BK873" i="14"/>
  <c r="BI873" i="14"/>
  <c r="BH873" i="14"/>
  <c r="BG873" i="14"/>
  <c r="BJ873" i="14" s="1"/>
  <c r="BK872" i="14"/>
  <c r="BI872" i="14"/>
  <c r="BJ872" i="14" s="1"/>
  <c r="BH872" i="14"/>
  <c r="BG872" i="14"/>
  <c r="BK871" i="14"/>
  <c r="BJ871" i="14"/>
  <c r="BI871" i="14"/>
  <c r="BH871" i="14"/>
  <c r="BG871" i="14"/>
  <c r="BK870" i="14"/>
  <c r="BI870" i="14"/>
  <c r="BH870" i="14"/>
  <c r="BG870" i="14"/>
  <c r="BJ870" i="14" s="1"/>
  <c r="BK869" i="14"/>
  <c r="BI869" i="14"/>
  <c r="BH869" i="14"/>
  <c r="BG869" i="14"/>
  <c r="BJ869" i="14" s="1"/>
  <c r="BK868" i="14"/>
  <c r="BI868" i="14"/>
  <c r="BH868" i="14"/>
  <c r="BG868" i="14"/>
  <c r="BJ868" i="14" s="1"/>
  <c r="BK867" i="14"/>
  <c r="BJ867" i="14"/>
  <c r="BI867" i="14"/>
  <c r="BH867" i="14"/>
  <c r="BG867" i="14"/>
  <c r="BK866" i="14"/>
  <c r="BI866" i="14"/>
  <c r="BH866" i="14"/>
  <c r="BG866" i="14"/>
  <c r="BJ866" i="14" s="1"/>
  <c r="BK865" i="14"/>
  <c r="BI865" i="14"/>
  <c r="BH865" i="14"/>
  <c r="BJ865" i="14" s="1"/>
  <c r="BG865" i="14"/>
  <c r="BK864" i="14"/>
  <c r="BI864" i="14"/>
  <c r="BJ864" i="14" s="1"/>
  <c r="BH864" i="14"/>
  <c r="BG864" i="14"/>
  <c r="BK863" i="14"/>
  <c r="BI863" i="14"/>
  <c r="BH863" i="14"/>
  <c r="BG863" i="14"/>
  <c r="BJ863" i="14" s="1"/>
  <c r="BK862" i="14"/>
  <c r="BI862" i="14"/>
  <c r="BH862" i="14"/>
  <c r="BG862" i="14"/>
  <c r="BJ862" i="14" s="1"/>
  <c r="BK861" i="14"/>
  <c r="BI861" i="14"/>
  <c r="BH861" i="14"/>
  <c r="BG861" i="14"/>
  <c r="BJ861" i="14" s="1"/>
  <c r="BK860" i="14"/>
  <c r="BI860" i="14"/>
  <c r="BJ860" i="14" s="1"/>
  <c r="BH860" i="14"/>
  <c r="BG860" i="14"/>
  <c r="BK859" i="14"/>
  <c r="BJ859" i="14"/>
  <c r="BI859" i="14"/>
  <c r="BH859" i="14"/>
  <c r="BG859" i="14"/>
  <c r="BK858" i="14"/>
  <c r="BI858" i="14"/>
  <c r="BH858" i="14"/>
  <c r="BG858" i="14"/>
  <c r="BJ858" i="14" s="1"/>
  <c r="BK856" i="14"/>
  <c r="BI856" i="14"/>
  <c r="BH856" i="14"/>
  <c r="BG856" i="14"/>
  <c r="BJ856" i="14" s="1"/>
  <c r="BK855" i="14"/>
  <c r="BI855" i="14"/>
  <c r="BH855" i="14"/>
  <c r="BG855" i="14"/>
  <c r="BJ855" i="14" s="1"/>
  <c r="BK854" i="14"/>
  <c r="BJ854" i="14"/>
  <c r="BI854" i="14"/>
  <c r="BH854" i="14"/>
  <c r="BG854" i="14"/>
  <c r="BK853" i="14"/>
  <c r="BI853" i="14"/>
  <c r="BH853" i="14"/>
  <c r="BG853" i="14"/>
  <c r="BJ853" i="14" s="1"/>
  <c r="BK852" i="14"/>
  <c r="BI852" i="14"/>
  <c r="BH852" i="14"/>
  <c r="BJ852" i="14" s="1"/>
  <c r="BG852" i="14"/>
  <c r="BK851" i="14"/>
  <c r="BI851" i="14"/>
  <c r="BJ851" i="14" s="1"/>
  <c r="BH851" i="14"/>
  <c r="BG851" i="14"/>
  <c r="BK850" i="14"/>
  <c r="BI850" i="14"/>
  <c r="BH850" i="14"/>
  <c r="BG850" i="14"/>
  <c r="BJ850" i="14" s="1"/>
  <c r="BK849" i="14"/>
  <c r="BI849" i="14"/>
  <c r="BH849" i="14"/>
  <c r="BG849" i="14"/>
  <c r="BJ849" i="14" s="1"/>
  <c r="BK848" i="14"/>
  <c r="BI848" i="14"/>
  <c r="BH848" i="14"/>
  <c r="BG848" i="14"/>
  <c r="BJ848" i="14" s="1"/>
  <c r="BK847" i="14"/>
  <c r="BI847" i="14"/>
  <c r="BJ847" i="14" s="1"/>
  <c r="BH847" i="14"/>
  <c r="BG847" i="14"/>
  <c r="BK846" i="14"/>
  <c r="BJ846" i="14"/>
  <c r="BI846" i="14"/>
  <c r="BH846" i="14"/>
  <c r="BG846" i="14"/>
  <c r="BK845" i="14"/>
  <c r="BI845" i="14"/>
  <c r="BH845" i="14"/>
  <c r="BG845" i="14"/>
  <c r="BJ845" i="14" s="1"/>
  <c r="BK844" i="14"/>
  <c r="BI844" i="14"/>
  <c r="BH844" i="14"/>
  <c r="BG844" i="14"/>
  <c r="BJ844" i="14" s="1"/>
  <c r="BK843" i="14"/>
  <c r="BI843" i="14"/>
  <c r="BH843" i="14"/>
  <c r="BG843" i="14"/>
  <c r="BJ843" i="14" s="1"/>
  <c r="BK842" i="14"/>
  <c r="BJ842" i="14"/>
  <c r="BI842" i="14"/>
  <c r="BH842" i="14"/>
  <c r="BG842" i="14"/>
  <c r="BK841" i="14"/>
  <c r="BI841" i="14"/>
  <c r="BH841" i="14"/>
  <c r="BG841" i="14"/>
  <c r="BJ841" i="14" s="1"/>
  <c r="BK840" i="14"/>
  <c r="BI840" i="14"/>
  <c r="BH840" i="14"/>
  <c r="BJ840" i="14" s="1"/>
  <c r="BG840" i="14"/>
  <c r="BK839" i="14"/>
  <c r="BI839" i="14"/>
  <c r="BJ839" i="14" s="1"/>
  <c r="BH839" i="14"/>
  <c r="BG839" i="14"/>
  <c r="BK838" i="14"/>
  <c r="BI838" i="14"/>
  <c r="BH838" i="14"/>
  <c r="BG838" i="14"/>
  <c r="BJ838" i="14" s="1"/>
  <c r="BK837" i="14"/>
  <c r="BI837" i="14"/>
  <c r="BH837" i="14"/>
  <c r="BG837" i="14"/>
  <c r="BJ837" i="14" s="1"/>
  <c r="BK836" i="14"/>
  <c r="BI836" i="14"/>
  <c r="BH836" i="14"/>
  <c r="BG836" i="14"/>
  <c r="BJ836" i="14" s="1"/>
  <c r="BK835" i="14"/>
  <c r="BI835" i="14"/>
  <c r="BJ835" i="14" s="1"/>
  <c r="BH835" i="14"/>
  <c r="BG835" i="14"/>
  <c r="BK834" i="14"/>
  <c r="BJ834" i="14"/>
  <c r="BI834" i="14"/>
  <c r="BH834" i="14"/>
  <c r="BG834" i="14"/>
  <c r="BK833" i="14"/>
  <c r="BI833" i="14"/>
  <c r="BH833" i="14"/>
  <c r="BG833" i="14"/>
  <c r="BJ833" i="14" s="1"/>
  <c r="BK832" i="14"/>
  <c r="BI832" i="14"/>
  <c r="BH832" i="14"/>
  <c r="BG832" i="14"/>
  <c r="BJ832" i="14" s="1"/>
  <c r="BK831" i="14"/>
  <c r="BI831" i="14"/>
  <c r="BH831" i="14"/>
  <c r="BG831" i="14"/>
  <c r="BJ831" i="14" s="1"/>
  <c r="BK830" i="14"/>
  <c r="BJ830" i="14"/>
  <c r="BI830" i="14"/>
  <c r="BH830" i="14"/>
  <c r="BG830" i="14"/>
  <c r="BK829" i="14"/>
  <c r="BI829" i="14"/>
  <c r="BH829" i="14"/>
  <c r="BG829" i="14"/>
  <c r="BJ829" i="14" s="1"/>
  <c r="BK828" i="14"/>
  <c r="BI828" i="14"/>
  <c r="BH828" i="14"/>
  <c r="BJ828" i="14" s="1"/>
  <c r="BG828" i="14"/>
  <c r="BK827" i="14"/>
  <c r="BI827" i="14"/>
  <c r="BJ827" i="14" s="1"/>
  <c r="BH827" i="14"/>
  <c r="BG827" i="14"/>
  <c r="BK826" i="14"/>
  <c r="BI826" i="14"/>
  <c r="BH826" i="14"/>
  <c r="BG826" i="14"/>
  <c r="BJ826" i="14" s="1"/>
  <c r="BK825" i="14"/>
  <c r="BI825" i="14"/>
  <c r="BH825" i="14"/>
  <c r="BG825" i="14"/>
  <c r="BJ825" i="14" s="1"/>
  <c r="BK824" i="14"/>
  <c r="BI824" i="14"/>
  <c r="BH824" i="14"/>
  <c r="BG824" i="14"/>
  <c r="BJ824" i="14" s="1"/>
  <c r="BK823" i="14"/>
  <c r="BI823" i="14"/>
  <c r="BJ823" i="14" s="1"/>
  <c r="BH823" i="14"/>
  <c r="BG823" i="14"/>
  <c r="BK822" i="14"/>
  <c r="BJ822" i="14"/>
  <c r="BI822" i="14"/>
  <c r="BH822" i="14"/>
  <c r="BG822" i="14"/>
  <c r="BK821" i="14"/>
  <c r="BI821" i="14"/>
  <c r="BH821" i="14"/>
  <c r="BG821" i="14"/>
  <c r="BJ821" i="14" s="1"/>
  <c r="BK820" i="14"/>
  <c r="BI820" i="14"/>
  <c r="BH820" i="14"/>
  <c r="BG820" i="14"/>
  <c r="BJ820" i="14" s="1"/>
  <c r="BK819" i="14"/>
  <c r="BI819" i="14"/>
  <c r="BH819" i="14"/>
  <c r="BG819" i="14"/>
  <c r="BJ819" i="14" s="1"/>
  <c r="BK818" i="14"/>
  <c r="BJ818" i="14"/>
  <c r="BI818" i="14"/>
  <c r="BH818" i="14"/>
  <c r="BG818" i="14"/>
  <c r="BK817" i="14"/>
  <c r="BI817" i="14"/>
  <c r="BH817" i="14"/>
  <c r="BG817" i="14"/>
  <c r="BJ817" i="14" s="1"/>
  <c r="BK816" i="14"/>
  <c r="BI816" i="14"/>
  <c r="BH816" i="14"/>
  <c r="BJ816" i="14" s="1"/>
  <c r="BG816" i="14"/>
  <c r="BK815" i="14"/>
  <c r="BI815" i="14"/>
  <c r="BJ815" i="14" s="1"/>
  <c r="BH815" i="14"/>
  <c r="BG815" i="14"/>
  <c r="BK814" i="14"/>
  <c r="BI814" i="14"/>
  <c r="BH814" i="14"/>
  <c r="BG814" i="14"/>
  <c r="BJ814" i="14" s="1"/>
  <c r="BK813" i="14"/>
  <c r="BI813" i="14"/>
  <c r="BH813" i="14"/>
  <c r="BG813" i="14"/>
  <c r="BJ813" i="14" s="1"/>
  <c r="BK812" i="14"/>
  <c r="BI812" i="14"/>
  <c r="BH812" i="14"/>
  <c r="BG812" i="14"/>
  <c r="BJ812" i="14" s="1"/>
  <c r="BK811" i="14"/>
  <c r="BI811" i="14"/>
  <c r="BJ811" i="14" s="1"/>
  <c r="BH811" i="14"/>
  <c r="BG811" i="14"/>
  <c r="BK810" i="14"/>
  <c r="BJ810" i="14"/>
  <c r="BI810" i="14"/>
  <c r="BH810" i="14"/>
  <c r="BG810" i="14"/>
  <c r="BK809" i="14"/>
  <c r="BI809" i="14"/>
  <c r="BH809" i="14"/>
  <c r="BG809" i="14"/>
  <c r="BJ809" i="14" s="1"/>
  <c r="BK808" i="14"/>
  <c r="BI808" i="14"/>
  <c r="BH808" i="14"/>
  <c r="BG808" i="14"/>
  <c r="BJ808" i="14" s="1"/>
  <c r="BK807" i="14"/>
  <c r="BI807" i="14"/>
  <c r="BH807" i="14"/>
  <c r="BG807" i="14"/>
  <c r="BJ807" i="14" s="1"/>
  <c r="BK806" i="14"/>
  <c r="BJ806" i="14"/>
  <c r="BI806" i="14"/>
  <c r="BH806" i="14"/>
  <c r="BG806" i="14"/>
  <c r="BK805" i="14"/>
  <c r="BI805" i="14"/>
  <c r="BH805" i="14"/>
  <c r="BG805" i="14"/>
  <c r="BJ805" i="14" s="1"/>
  <c r="BK804" i="14"/>
  <c r="BI804" i="14"/>
  <c r="BH804" i="14"/>
  <c r="BJ804" i="14" s="1"/>
  <c r="BG804" i="14"/>
  <c r="BK803" i="14"/>
  <c r="BI803" i="14"/>
  <c r="BJ803" i="14" s="1"/>
  <c r="BH803" i="14"/>
  <c r="BG803" i="14"/>
  <c r="BK802" i="14"/>
  <c r="BI802" i="14"/>
  <c r="BH802" i="14"/>
  <c r="BG802" i="14"/>
  <c r="BJ802" i="14" s="1"/>
  <c r="BK801" i="14"/>
  <c r="BI801" i="14"/>
  <c r="BH801" i="14"/>
  <c r="BG801" i="14"/>
  <c r="BJ801" i="14" s="1"/>
  <c r="BK800" i="14"/>
  <c r="BI800" i="14"/>
  <c r="BH800" i="14"/>
  <c r="BG800" i="14"/>
  <c r="BJ800" i="14" s="1"/>
  <c r="BK799" i="14"/>
  <c r="BI799" i="14"/>
  <c r="BJ799" i="14" s="1"/>
  <c r="BH799" i="14"/>
  <c r="BG799" i="14"/>
  <c r="BK798" i="14"/>
  <c r="BJ798" i="14"/>
  <c r="BI798" i="14"/>
  <c r="BH798" i="14"/>
  <c r="BG798" i="14"/>
  <c r="BK797" i="14"/>
  <c r="BI797" i="14"/>
  <c r="BH797" i="14"/>
  <c r="BG797" i="14"/>
  <c r="BJ797" i="14" s="1"/>
  <c r="BK796" i="14"/>
  <c r="BI796" i="14"/>
  <c r="BH796" i="14"/>
  <c r="BG796" i="14"/>
  <c r="BJ796" i="14" s="1"/>
  <c r="BK795" i="14"/>
  <c r="BI795" i="14"/>
  <c r="BH795" i="14"/>
  <c r="BG795" i="14"/>
  <c r="BJ795" i="14" s="1"/>
  <c r="BK794" i="14"/>
  <c r="BJ794" i="14"/>
  <c r="BI794" i="14"/>
  <c r="BH794" i="14"/>
  <c r="BG794" i="14"/>
  <c r="BK793" i="14"/>
  <c r="BI793" i="14"/>
  <c r="BH793" i="14"/>
  <c r="BG793" i="14"/>
  <c r="BJ793" i="14" s="1"/>
  <c r="BK792" i="14"/>
  <c r="BI792" i="14"/>
  <c r="BH792" i="14"/>
  <c r="BJ792" i="14" s="1"/>
  <c r="BG792" i="14"/>
  <c r="BK791" i="14"/>
  <c r="BI791" i="14"/>
  <c r="BJ791" i="14" s="1"/>
  <c r="BH791" i="14"/>
  <c r="BG791" i="14"/>
  <c r="BK790" i="14"/>
  <c r="BI790" i="14"/>
  <c r="BH790" i="14"/>
  <c r="BG790" i="14"/>
  <c r="BJ790" i="14" s="1"/>
  <c r="BK789" i="14"/>
  <c r="BI789" i="14"/>
  <c r="BH789" i="14"/>
  <c r="BG789" i="14"/>
  <c r="BJ789" i="14" s="1"/>
  <c r="BK788" i="14"/>
  <c r="BI788" i="14"/>
  <c r="BH788" i="14"/>
  <c r="BG788" i="14"/>
  <c r="BJ788" i="14" s="1"/>
  <c r="BK787" i="14"/>
  <c r="BI787" i="14"/>
  <c r="BJ787" i="14" s="1"/>
  <c r="BH787" i="14"/>
  <c r="BG787" i="14"/>
  <c r="BK786" i="14"/>
  <c r="BJ786" i="14"/>
  <c r="BI786" i="14"/>
  <c r="BH786" i="14"/>
  <c r="BG786" i="14"/>
  <c r="BK785" i="14"/>
  <c r="BI785" i="14"/>
  <c r="BH785" i="14"/>
  <c r="BG785" i="14"/>
  <c r="BJ785" i="14" s="1"/>
  <c r="BK784" i="14"/>
  <c r="BI784" i="14"/>
  <c r="BH784" i="14"/>
  <c r="BG784" i="14"/>
  <c r="BJ784" i="14" s="1"/>
  <c r="BK783" i="14"/>
  <c r="BI783" i="14"/>
  <c r="BH783" i="14"/>
  <c r="BG783" i="14"/>
  <c r="BJ783" i="14" s="1"/>
  <c r="BK782" i="14"/>
  <c r="BJ782" i="14"/>
  <c r="BI782" i="14"/>
  <c r="BH782" i="14"/>
  <c r="BG782" i="14"/>
  <c r="BK781" i="14"/>
  <c r="BI781" i="14"/>
  <c r="BH781" i="14"/>
  <c r="BG781" i="14"/>
  <c r="BJ781" i="14" s="1"/>
  <c r="BK780" i="14"/>
  <c r="BI780" i="14"/>
  <c r="BH780" i="14"/>
  <c r="BJ780" i="14" s="1"/>
  <c r="BG780" i="14"/>
  <c r="BK779" i="14"/>
  <c r="BI779" i="14"/>
  <c r="BJ779" i="14" s="1"/>
  <c r="BH779" i="14"/>
  <c r="BG779" i="14"/>
  <c r="BK778" i="14"/>
  <c r="BI778" i="14"/>
  <c r="BH778" i="14"/>
  <c r="BG778" i="14"/>
  <c r="BJ778" i="14" s="1"/>
  <c r="BK777" i="14"/>
  <c r="BI777" i="14"/>
  <c r="BH777" i="14"/>
  <c r="BG777" i="14"/>
  <c r="BJ777" i="14" s="1"/>
  <c r="BK776" i="14"/>
  <c r="BI776" i="14"/>
  <c r="BH776" i="14"/>
  <c r="BG776" i="14"/>
  <c r="BJ776" i="14" s="1"/>
  <c r="BK775" i="14"/>
  <c r="BI775" i="14"/>
  <c r="BJ775" i="14" s="1"/>
  <c r="BH775" i="14"/>
  <c r="BG775" i="14"/>
  <c r="BK774" i="14"/>
  <c r="BJ774" i="14"/>
  <c r="BI774" i="14"/>
  <c r="BH774" i="14"/>
  <c r="BG774" i="14"/>
  <c r="BK773" i="14"/>
  <c r="BI773" i="14"/>
  <c r="BH773" i="14"/>
  <c r="BG773" i="14"/>
  <c r="BJ773" i="14" s="1"/>
  <c r="BK772" i="14"/>
  <c r="BI772" i="14"/>
  <c r="BH772" i="14"/>
  <c r="BG772" i="14"/>
  <c r="BJ772" i="14" s="1"/>
  <c r="BK771" i="14"/>
  <c r="BI771" i="14"/>
  <c r="BH771" i="14"/>
  <c r="BG771" i="14"/>
  <c r="BJ771" i="14" s="1"/>
  <c r="BK770" i="14"/>
  <c r="BJ770" i="14"/>
  <c r="BI770" i="14"/>
  <c r="BH770" i="14"/>
  <c r="BG770" i="14"/>
  <c r="BK769" i="14"/>
  <c r="BI769" i="14"/>
  <c r="BH769" i="14"/>
  <c r="BG769" i="14"/>
  <c r="BJ769" i="14" s="1"/>
  <c r="BK768" i="14"/>
  <c r="BI768" i="14"/>
  <c r="BH768" i="14"/>
  <c r="BJ768" i="14" s="1"/>
  <c r="BG768" i="14"/>
  <c r="BK767" i="14"/>
  <c r="BI767" i="14"/>
  <c r="BJ767" i="14" s="1"/>
  <c r="BH767" i="14"/>
  <c r="BG767" i="14"/>
  <c r="BK766" i="14"/>
  <c r="BI766" i="14"/>
  <c r="BH766" i="14"/>
  <c r="BG766" i="14"/>
  <c r="BJ766" i="14" s="1"/>
  <c r="BK765" i="14"/>
  <c r="BI765" i="14"/>
  <c r="BH765" i="14"/>
  <c r="BG765" i="14"/>
  <c r="BJ765" i="14" s="1"/>
  <c r="BK764" i="14"/>
  <c r="BI764" i="14"/>
  <c r="BH764" i="14"/>
  <c r="BG764" i="14"/>
  <c r="BJ764" i="14" s="1"/>
  <c r="BK763" i="14"/>
  <c r="BI763" i="14"/>
  <c r="BJ763" i="14" s="1"/>
  <c r="BH763" i="14"/>
  <c r="BG763" i="14"/>
  <c r="BK762" i="14"/>
  <c r="BJ762" i="14"/>
  <c r="BI762" i="14"/>
  <c r="BH762" i="14"/>
  <c r="BG762" i="14"/>
  <c r="BK761" i="14"/>
  <c r="BI761" i="14"/>
  <c r="BH761" i="14"/>
  <c r="BG761" i="14"/>
  <c r="BJ761" i="14" s="1"/>
  <c r="BK760" i="14"/>
  <c r="BI760" i="14"/>
  <c r="BH760" i="14"/>
  <c r="BG760" i="14"/>
  <c r="BJ760" i="14" s="1"/>
  <c r="BK759" i="14"/>
  <c r="BI759" i="14"/>
  <c r="BH759" i="14"/>
  <c r="BG759" i="14"/>
  <c r="BJ759" i="14" s="1"/>
  <c r="BK758" i="14"/>
  <c r="BJ758" i="14"/>
  <c r="BI758" i="14"/>
  <c r="BH758" i="14"/>
  <c r="BG758" i="14"/>
  <c r="BK757" i="14"/>
  <c r="BI757" i="14"/>
  <c r="BH757" i="14"/>
  <c r="BG757" i="14"/>
  <c r="BJ757" i="14" s="1"/>
  <c r="BK756" i="14"/>
  <c r="BI756" i="14"/>
  <c r="BH756" i="14"/>
  <c r="BJ756" i="14" s="1"/>
  <c r="BG756" i="14"/>
  <c r="BK755" i="14"/>
  <c r="BI755" i="14"/>
  <c r="BJ755" i="14" s="1"/>
  <c r="BH755" i="14"/>
  <c r="BG755" i="14"/>
  <c r="BK754" i="14"/>
  <c r="BI754" i="14"/>
  <c r="BH754" i="14"/>
  <c r="BG754" i="14"/>
  <c r="BJ754" i="14" s="1"/>
  <c r="BK753" i="14"/>
  <c r="BI753" i="14"/>
  <c r="BH753" i="14"/>
  <c r="BG753" i="14"/>
  <c r="BJ753" i="14" s="1"/>
  <c r="BK752" i="14"/>
  <c r="BI752" i="14"/>
  <c r="BH752" i="14"/>
  <c r="BG752" i="14"/>
  <c r="BJ752" i="14" s="1"/>
  <c r="BK751" i="14"/>
  <c r="BI751" i="14"/>
  <c r="BJ751" i="14" s="1"/>
  <c r="BH751" i="14"/>
  <c r="BG751" i="14"/>
  <c r="BK750" i="14"/>
  <c r="BJ750" i="14"/>
  <c r="BI750" i="14"/>
  <c r="BH750" i="14"/>
  <c r="BG750" i="14"/>
  <c r="BK749" i="14"/>
  <c r="BI749" i="14"/>
  <c r="BH749" i="14"/>
  <c r="BG749" i="14"/>
  <c r="BJ749" i="14" s="1"/>
  <c r="BK748" i="14"/>
  <c r="BI748" i="14"/>
  <c r="BH748" i="14"/>
  <c r="BG748" i="14"/>
  <c r="BJ748" i="14" s="1"/>
  <c r="BK747" i="14"/>
  <c r="BI747" i="14"/>
  <c r="BH747" i="14"/>
  <c r="BG747" i="14"/>
  <c r="BJ747" i="14" s="1"/>
  <c r="BK746" i="14"/>
  <c r="BJ746" i="14"/>
  <c r="BI746" i="14"/>
  <c r="BH746" i="14"/>
  <c r="BG746" i="14"/>
  <c r="BK745" i="14"/>
  <c r="BI745" i="14"/>
  <c r="BH745" i="14"/>
  <c r="BG745" i="14"/>
  <c r="BJ745" i="14" s="1"/>
  <c r="BK744" i="14"/>
  <c r="BI744" i="14"/>
  <c r="BH744" i="14"/>
  <c r="BJ744" i="14" s="1"/>
  <c r="BG744" i="14"/>
  <c r="BK743" i="14"/>
  <c r="BI743" i="14"/>
  <c r="BJ743" i="14" s="1"/>
  <c r="BH743" i="14"/>
  <c r="BG743" i="14"/>
  <c r="BK742" i="14"/>
  <c r="BI742" i="14"/>
  <c r="BH742" i="14"/>
  <c r="BG742" i="14"/>
  <c r="BJ742" i="14" s="1"/>
  <c r="BK741" i="14"/>
  <c r="BI741" i="14"/>
  <c r="BH741" i="14"/>
  <c r="BG741" i="14"/>
  <c r="BJ741" i="14" s="1"/>
  <c r="BK740" i="14"/>
  <c r="BI740" i="14"/>
  <c r="BH740" i="14"/>
  <c r="BG740" i="14"/>
  <c r="BJ740" i="14" s="1"/>
  <c r="BK739" i="14"/>
  <c r="BI739" i="14"/>
  <c r="BJ739" i="14" s="1"/>
  <c r="BH739" i="14"/>
  <c r="BG739" i="14"/>
  <c r="BK738" i="14"/>
  <c r="BJ738" i="14"/>
  <c r="BI738" i="14"/>
  <c r="BH738" i="14"/>
  <c r="BG738" i="14"/>
  <c r="BK737" i="14"/>
  <c r="BI737" i="14"/>
  <c r="BH737" i="14"/>
  <c r="BG737" i="14"/>
  <c r="BJ737" i="14" s="1"/>
  <c r="BK736" i="14"/>
  <c r="BI736" i="14"/>
  <c r="BH736" i="14"/>
  <c r="BG736" i="14"/>
  <c r="BJ736" i="14" s="1"/>
  <c r="BK735" i="14"/>
  <c r="BI735" i="14"/>
  <c r="BH735" i="14"/>
  <c r="BG735" i="14"/>
  <c r="BJ735" i="14" s="1"/>
  <c r="BK734" i="14"/>
  <c r="BJ734" i="14"/>
  <c r="BI734" i="14"/>
  <c r="BH734" i="14"/>
  <c r="BG734" i="14"/>
  <c r="BK733" i="14"/>
  <c r="BI733" i="14"/>
  <c r="BH733" i="14"/>
  <c r="BG733" i="14"/>
  <c r="BJ733" i="14" s="1"/>
  <c r="BK732" i="14"/>
  <c r="BI732" i="14"/>
  <c r="BH732" i="14"/>
  <c r="BJ732" i="14" s="1"/>
  <c r="BG732" i="14"/>
  <c r="BK731" i="14"/>
  <c r="BI731" i="14"/>
  <c r="BJ731" i="14" s="1"/>
  <c r="BH731" i="14"/>
  <c r="BG731" i="14"/>
  <c r="BK730" i="14"/>
  <c r="BI730" i="14"/>
  <c r="BH730" i="14"/>
  <c r="BG730" i="14"/>
  <c r="BJ730" i="14" s="1"/>
  <c r="BK729" i="14"/>
  <c r="BI729" i="14"/>
  <c r="BH729" i="14"/>
  <c r="BG729" i="14"/>
  <c r="BJ729" i="14" s="1"/>
  <c r="BK728" i="14"/>
  <c r="BI728" i="14"/>
  <c r="BH728" i="14"/>
  <c r="BG728" i="14"/>
  <c r="BJ728" i="14" s="1"/>
  <c r="BK727" i="14"/>
  <c r="BI727" i="14"/>
  <c r="BJ727" i="14" s="1"/>
  <c r="BH727" i="14"/>
  <c r="BG727" i="14"/>
  <c r="BK726" i="14"/>
  <c r="BJ726" i="14"/>
  <c r="BI726" i="14"/>
  <c r="BH726" i="14"/>
  <c r="BG726" i="14"/>
  <c r="BK725" i="14"/>
  <c r="BI725" i="14"/>
  <c r="BH725" i="14"/>
  <c r="BG725" i="14"/>
  <c r="BJ725" i="14" s="1"/>
  <c r="BK724" i="14"/>
  <c r="BI724" i="14"/>
  <c r="BH724" i="14"/>
  <c r="BG724" i="14"/>
  <c r="BJ724" i="14" s="1"/>
  <c r="BK723" i="14"/>
  <c r="BI723" i="14"/>
  <c r="BH723" i="14"/>
  <c r="BG723" i="14"/>
  <c r="BJ723" i="14" s="1"/>
  <c r="BK722" i="14"/>
  <c r="BJ722" i="14"/>
  <c r="BI722" i="14"/>
  <c r="BH722" i="14"/>
  <c r="BG722" i="14"/>
  <c r="BK721" i="14"/>
  <c r="BI721" i="14"/>
  <c r="BH721" i="14"/>
  <c r="BG721" i="14"/>
  <c r="BJ721" i="14" s="1"/>
  <c r="BK720" i="14"/>
  <c r="BI720" i="14"/>
  <c r="BH720" i="14"/>
  <c r="BJ720" i="14" s="1"/>
  <c r="BG720" i="14"/>
  <c r="BK719" i="14"/>
  <c r="BI719" i="14"/>
  <c r="BJ719" i="14" s="1"/>
  <c r="BH719" i="14"/>
  <c r="BG719" i="14"/>
  <c r="BK718" i="14"/>
  <c r="BI718" i="14"/>
  <c r="BH718" i="14"/>
  <c r="BG718" i="14"/>
  <c r="BJ718" i="14" s="1"/>
  <c r="BK717" i="14"/>
  <c r="BI717" i="14"/>
  <c r="BH717" i="14"/>
  <c r="BG717" i="14"/>
  <c r="BJ717" i="14" s="1"/>
  <c r="BK716" i="14"/>
  <c r="BI716" i="14"/>
  <c r="BH716" i="14"/>
  <c r="BG716" i="14"/>
  <c r="BJ716" i="14" s="1"/>
  <c r="BK715" i="14"/>
  <c r="BI715" i="14"/>
  <c r="BJ715" i="14" s="1"/>
  <c r="BH715" i="14"/>
  <c r="BG715" i="14"/>
  <c r="BK714" i="14"/>
  <c r="BJ714" i="14"/>
  <c r="BI714" i="14"/>
  <c r="BH714" i="14"/>
  <c r="BG714" i="14"/>
  <c r="BK713" i="14"/>
  <c r="BI713" i="14"/>
  <c r="BH713" i="14"/>
  <c r="BG713" i="14"/>
  <c r="BJ713" i="14" s="1"/>
  <c r="BK712" i="14"/>
  <c r="BI712" i="14"/>
  <c r="BH712" i="14"/>
  <c r="BG712" i="14"/>
  <c r="BJ712" i="14" s="1"/>
  <c r="BK711" i="14"/>
  <c r="BI711" i="14"/>
  <c r="BH711" i="14"/>
  <c r="BG711" i="14"/>
  <c r="BJ711" i="14" s="1"/>
  <c r="BK710" i="14"/>
  <c r="BJ710" i="14"/>
  <c r="BI710" i="14"/>
  <c r="BH710" i="14"/>
  <c r="BG710" i="14"/>
  <c r="BK709" i="14"/>
  <c r="BI709" i="14"/>
  <c r="BH709" i="14"/>
  <c r="BG709" i="14"/>
  <c r="BJ709" i="14" s="1"/>
  <c r="BK708" i="14"/>
  <c r="BI708" i="14"/>
  <c r="BH708" i="14"/>
  <c r="BJ708" i="14" s="1"/>
  <c r="BG708" i="14"/>
  <c r="BK707" i="14"/>
  <c r="BI707" i="14"/>
  <c r="BJ707" i="14" s="1"/>
  <c r="BH707" i="14"/>
  <c r="BG707" i="14"/>
  <c r="BK706" i="14"/>
  <c r="BI706" i="14"/>
  <c r="BH706" i="14"/>
  <c r="BG706" i="14"/>
  <c r="BJ706" i="14" s="1"/>
  <c r="BK705" i="14"/>
  <c r="BI705" i="14"/>
  <c r="BH705" i="14"/>
  <c r="BG705" i="14"/>
  <c r="BJ705" i="14" s="1"/>
  <c r="BK704" i="14"/>
  <c r="BI704" i="14"/>
  <c r="BH704" i="14"/>
  <c r="BG704" i="14"/>
  <c r="BJ704" i="14" s="1"/>
  <c r="BK703" i="14"/>
  <c r="BI703" i="14"/>
  <c r="BJ703" i="14" s="1"/>
  <c r="BH703" i="14"/>
  <c r="BG703" i="14"/>
  <c r="BK702" i="14"/>
  <c r="BJ702" i="14"/>
  <c r="BI702" i="14"/>
  <c r="BH702" i="14"/>
  <c r="BG702" i="14"/>
  <c r="BK701" i="14"/>
  <c r="BI701" i="14"/>
  <c r="BH701" i="14"/>
  <c r="BG701" i="14"/>
  <c r="BJ701" i="14" s="1"/>
  <c r="BK700" i="14"/>
  <c r="BI700" i="14"/>
  <c r="BH700" i="14"/>
  <c r="BG700" i="14"/>
  <c r="BJ700" i="14" s="1"/>
  <c r="BK699" i="14"/>
  <c r="BI699" i="14"/>
  <c r="BH699" i="14"/>
  <c r="BG699" i="14"/>
  <c r="BJ699" i="14" s="1"/>
  <c r="BK698" i="14"/>
  <c r="BJ698" i="14"/>
  <c r="BI698" i="14"/>
  <c r="BH698" i="14"/>
  <c r="BG698" i="14"/>
  <c r="BK697" i="14"/>
  <c r="BI697" i="14"/>
  <c r="BH697" i="14"/>
  <c r="BG697" i="14"/>
  <c r="BJ697" i="14" s="1"/>
  <c r="BK696" i="14"/>
  <c r="BI696" i="14"/>
  <c r="BH696" i="14"/>
  <c r="BJ696" i="14" s="1"/>
  <c r="BG696" i="14"/>
  <c r="BK695" i="14"/>
  <c r="BI695" i="14"/>
  <c r="BJ695" i="14" s="1"/>
  <c r="BH695" i="14"/>
  <c r="BG695" i="14"/>
  <c r="BK694" i="14"/>
  <c r="BI694" i="14"/>
  <c r="BH694" i="14"/>
  <c r="BG694" i="14"/>
  <c r="BJ694" i="14" s="1"/>
  <c r="BK693" i="14"/>
  <c r="BI693" i="14"/>
  <c r="BH693" i="14"/>
  <c r="BG693" i="14"/>
  <c r="BJ693" i="14" s="1"/>
  <c r="BK692" i="14"/>
  <c r="BI692" i="14"/>
  <c r="BH692" i="14"/>
  <c r="BG692" i="14"/>
  <c r="BJ692" i="14" s="1"/>
  <c r="BK691" i="14"/>
  <c r="BI691" i="14"/>
  <c r="BJ691" i="14" s="1"/>
  <c r="BH691" i="14"/>
  <c r="BG691" i="14"/>
  <c r="BK690" i="14"/>
  <c r="BJ690" i="14"/>
  <c r="BI690" i="14"/>
  <c r="BH690" i="14"/>
  <c r="BG690" i="14"/>
  <c r="BK689" i="14"/>
  <c r="BI689" i="14"/>
  <c r="BH689" i="14"/>
  <c r="BG689" i="14"/>
  <c r="BJ689" i="14" s="1"/>
  <c r="BK688" i="14"/>
  <c r="BI688" i="14"/>
  <c r="BH688" i="14"/>
  <c r="BG688" i="14"/>
  <c r="BJ688" i="14" s="1"/>
  <c r="BK687" i="14"/>
  <c r="BI687" i="14"/>
  <c r="BH687" i="14"/>
  <c r="BG687" i="14"/>
  <c r="BJ687" i="14" s="1"/>
  <c r="BK686" i="14"/>
  <c r="BJ686" i="14"/>
  <c r="BI686" i="14"/>
  <c r="BH686" i="14"/>
  <c r="BG686" i="14"/>
  <c r="BK685" i="14"/>
  <c r="BI685" i="14"/>
  <c r="BH685" i="14"/>
  <c r="BG685" i="14"/>
  <c r="BJ685" i="14" s="1"/>
  <c r="BK684" i="14"/>
  <c r="BI684" i="14"/>
  <c r="BH684" i="14"/>
  <c r="BJ684" i="14" s="1"/>
  <c r="BG684" i="14"/>
  <c r="BK683" i="14"/>
  <c r="BI683" i="14"/>
  <c r="BJ683" i="14" s="1"/>
  <c r="BH683" i="14"/>
  <c r="BG683" i="14"/>
  <c r="BK682" i="14"/>
  <c r="BI682" i="14"/>
  <c r="BH682" i="14"/>
  <c r="BG682" i="14"/>
  <c r="BJ682" i="14" s="1"/>
  <c r="BK681" i="14"/>
  <c r="BI681" i="14"/>
  <c r="BH681" i="14"/>
  <c r="BG681" i="14"/>
  <c r="BJ681" i="14" s="1"/>
  <c r="BK680" i="14"/>
  <c r="BI680" i="14"/>
  <c r="BH680" i="14"/>
  <c r="BG680" i="14"/>
  <c r="BJ680" i="14" s="1"/>
  <c r="BK679" i="14"/>
  <c r="BI679" i="14"/>
  <c r="BJ679" i="14" s="1"/>
  <c r="BH679" i="14"/>
  <c r="BG679" i="14"/>
  <c r="BK678" i="14"/>
  <c r="BJ678" i="14"/>
  <c r="BI678" i="14"/>
  <c r="BH678" i="14"/>
  <c r="BG678" i="14"/>
  <c r="BK677" i="14"/>
  <c r="BI677" i="14"/>
  <c r="BH677" i="14"/>
  <c r="BG677" i="14"/>
  <c r="BJ677" i="14" s="1"/>
  <c r="BK676" i="14"/>
  <c r="BI676" i="14"/>
  <c r="BH676" i="14"/>
  <c r="BG676" i="14"/>
  <c r="BJ676" i="14" s="1"/>
  <c r="BK675" i="14"/>
  <c r="BI675" i="14"/>
  <c r="BH675" i="14"/>
  <c r="BG675" i="14"/>
  <c r="BJ675" i="14" s="1"/>
  <c r="BK674" i="14"/>
  <c r="BJ674" i="14"/>
  <c r="BI674" i="14"/>
  <c r="BH674" i="14"/>
  <c r="BG674" i="14"/>
  <c r="BK673" i="14"/>
  <c r="BI673" i="14"/>
  <c r="BH673" i="14"/>
  <c r="BG673" i="14"/>
  <c r="BJ673" i="14" s="1"/>
  <c r="BK672" i="14"/>
  <c r="BI672" i="14"/>
  <c r="BH672" i="14"/>
  <c r="BJ672" i="14" s="1"/>
  <c r="BG672" i="14"/>
  <c r="BK671" i="14"/>
  <c r="BI671" i="14"/>
  <c r="BJ671" i="14" s="1"/>
  <c r="BH671" i="14"/>
  <c r="BG671" i="14"/>
  <c r="BK670" i="14"/>
  <c r="BI670" i="14"/>
  <c r="BH670" i="14"/>
  <c r="BG670" i="14"/>
  <c r="BJ670" i="14" s="1"/>
  <c r="BK669" i="14"/>
  <c r="BI669" i="14"/>
  <c r="BH669" i="14"/>
  <c r="BG669" i="14"/>
  <c r="BJ669" i="14" s="1"/>
  <c r="BK668" i="14"/>
  <c r="BI668" i="14"/>
  <c r="BH668" i="14"/>
  <c r="BG668" i="14"/>
  <c r="BJ668" i="14" s="1"/>
  <c r="BK667" i="14"/>
  <c r="BI667" i="14"/>
  <c r="BJ667" i="14" s="1"/>
  <c r="BH667" i="14"/>
  <c r="BG667" i="14"/>
  <c r="BK666" i="14"/>
  <c r="BJ666" i="14"/>
  <c r="BI666" i="14"/>
  <c r="BH666" i="14"/>
  <c r="BG666" i="14"/>
  <c r="BK665" i="14"/>
  <c r="BI665" i="14"/>
  <c r="BH665" i="14"/>
  <c r="BG665" i="14"/>
  <c r="BJ665" i="14" s="1"/>
  <c r="BK664" i="14"/>
  <c r="BI664" i="14"/>
  <c r="BH664" i="14"/>
  <c r="BG664" i="14"/>
  <c r="BK663" i="14"/>
  <c r="BI663" i="14"/>
  <c r="BH663" i="14"/>
  <c r="BG663" i="14"/>
  <c r="BJ663" i="14" s="1"/>
  <c r="BK662" i="14"/>
  <c r="BI662" i="14"/>
  <c r="BH662" i="14"/>
  <c r="BG662" i="14"/>
  <c r="BJ662" i="14" s="1"/>
  <c r="BK661" i="14"/>
  <c r="BI661" i="14"/>
  <c r="BH661" i="14"/>
  <c r="BG661" i="14"/>
  <c r="BJ661" i="14" s="1"/>
  <c r="BK660" i="14"/>
  <c r="BI660" i="14"/>
  <c r="BH660" i="14"/>
  <c r="BJ660" i="14" s="1"/>
  <c r="BG660" i="14"/>
  <c r="BK659" i="14"/>
  <c r="BJ659" i="14"/>
  <c r="BI659" i="14"/>
  <c r="BH659" i="14"/>
  <c r="BG659" i="14"/>
  <c r="BK658" i="14"/>
  <c r="BI658" i="14"/>
  <c r="BH658" i="14"/>
  <c r="BG658" i="14"/>
  <c r="BK657" i="14"/>
  <c r="BI657" i="14"/>
  <c r="BH657" i="14"/>
  <c r="BG657" i="14"/>
  <c r="BK656" i="14"/>
  <c r="BI656" i="14"/>
  <c r="BH656" i="14"/>
  <c r="BG656" i="14"/>
  <c r="BJ656" i="14" s="1"/>
  <c r="BK655" i="14"/>
  <c r="BI655" i="14"/>
  <c r="BJ655" i="14" s="1"/>
  <c r="BH655" i="14"/>
  <c r="BG655" i="14"/>
  <c r="BK654" i="14"/>
  <c r="BJ654" i="14"/>
  <c r="BI654" i="14"/>
  <c r="BH654" i="14"/>
  <c r="BG654" i="14"/>
  <c r="BK653" i="14"/>
  <c r="BJ653" i="14"/>
  <c r="BI653" i="14"/>
  <c r="BH653" i="14"/>
  <c r="BG653" i="14"/>
  <c r="BK652" i="14"/>
  <c r="BI652" i="14"/>
  <c r="BH652" i="14"/>
  <c r="BG652" i="14"/>
  <c r="BK651" i="14"/>
  <c r="BI651" i="14"/>
  <c r="BH651" i="14"/>
  <c r="BG651" i="14"/>
  <c r="BK650" i="14"/>
  <c r="BI650" i="14"/>
  <c r="BH650" i="14"/>
  <c r="BG650" i="14"/>
  <c r="BJ650" i="14" s="1"/>
  <c r="BK649" i="14"/>
  <c r="BI649" i="14"/>
  <c r="BH649" i="14"/>
  <c r="BG649" i="14"/>
  <c r="BJ649" i="14" s="1"/>
  <c r="BK648" i="14"/>
  <c r="BI648" i="14"/>
  <c r="BH648" i="14"/>
  <c r="BJ648" i="14" s="1"/>
  <c r="BG648" i="14"/>
  <c r="BK647" i="14"/>
  <c r="BJ647" i="14"/>
  <c r="BI647" i="14"/>
  <c r="BH647" i="14"/>
  <c r="BG647" i="14"/>
  <c r="BK646" i="14"/>
  <c r="BI646" i="14"/>
  <c r="BH646" i="14"/>
  <c r="BG646" i="14"/>
  <c r="BJ646" i="14" s="1"/>
  <c r="BK645" i="14"/>
  <c r="BI645" i="14"/>
  <c r="BH645" i="14"/>
  <c r="BG645" i="14"/>
  <c r="BK644" i="14"/>
  <c r="BI644" i="14"/>
  <c r="BH644" i="14"/>
  <c r="BG644" i="14"/>
  <c r="BJ644" i="14" s="1"/>
  <c r="BK643" i="14"/>
  <c r="BI643" i="14"/>
  <c r="BJ643" i="14" s="1"/>
  <c r="BH643" i="14"/>
  <c r="BG643" i="14"/>
  <c r="BK642" i="14"/>
  <c r="BJ642" i="14"/>
  <c r="BI642" i="14"/>
  <c r="BH642" i="14"/>
  <c r="BG642" i="14"/>
  <c r="BK641" i="14"/>
  <c r="BJ641" i="14"/>
  <c r="BI641" i="14"/>
  <c r="BH641" i="14"/>
  <c r="BG641" i="14"/>
  <c r="BK640" i="14"/>
  <c r="BI640" i="14"/>
  <c r="BH640" i="14"/>
  <c r="BG640" i="14"/>
  <c r="BK639" i="14"/>
  <c r="BI639" i="14"/>
  <c r="BH639" i="14"/>
  <c r="BG639" i="14"/>
  <c r="BK638" i="14"/>
  <c r="BI638" i="14"/>
  <c r="BH638" i="14"/>
  <c r="BG638" i="14"/>
  <c r="BJ638" i="14" s="1"/>
  <c r="BK637" i="14"/>
  <c r="BI637" i="14"/>
  <c r="BH637" i="14"/>
  <c r="BG637" i="14"/>
  <c r="BJ637" i="14" s="1"/>
  <c r="BK636" i="14"/>
  <c r="BI636" i="14"/>
  <c r="BH636" i="14"/>
  <c r="BJ636" i="14" s="1"/>
  <c r="BG636" i="14"/>
  <c r="BK635" i="14"/>
  <c r="BJ635" i="14"/>
  <c r="BI635" i="14"/>
  <c r="BH635" i="14"/>
  <c r="BG635" i="14"/>
  <c r="BK634" i="14"/>
  <c r="BI634" i="14"/>
  <c r="BH634" i="14"/>
  <c r="BG634" i="14"/>
  <c r="BJ634" i="14" s="1"/>
  <c r="BK633" i="14"/>
  <c r="BI633" i="14"/>
  <c r="BH633" i="14"/>
  <c r="BG633" i="14"/>
  <c r="BK632" i="14"/>
  <c r="BI632" i="14"/>
  <c r="BH632" i="14"/>
  <c r="BG632" i="14"/>
  <c r="BJ632" i="14" s="1"/>
  <c r="BK631" i="14"/>
  <c r="BI631" i="14"/>
  <c r="BJ631" i="14" s="1"/>
  <c r="BH631" i="14"/>
  <c r="BG631" i="14"/>
  <c r="BK630" i="14"/>
  <c r="BJ630" i="14"/>
  <c r="BI630" i="14"/>
  <c r="BH630" i="14"/>
  <c r="BG630" i="14"/>
  <c r="BK629" i="14"/>
  <c r="BJ629" i="14"/>
  <c r="BI629" i="14"/>
  <c r="BH629" i="14"/>
  <c r="BG629" i="14"/>
  <c r="BK628" i="14"/>
  <c r="BI628" i="14"/>
  <c r="BH628" i="14"/>
  <c r="BG628" i="14"/>
  <c r="BK627" i="14"/>
  <c r="BI627" i="14"/>
  <c r="BH627" i="14"/>
  <c r="BG627" i="14"/>
  <c r="BK626" i="14"/>
  <c r="BI626" i="14"/>
  <c r="BH626" i="14"/>
  <c r="BG626" i="14"/>
  <c r="BJ626" i="14" s="1"/>
  <c r="BK625" i="14"/>
  <c r="BI625" i="14"/>
  <c r="BH625" i="14"/>
  <c r="BG625" i="14"/>
  <c r="BJ625" i="14" s="1"/>
  <c r="BK624" i="14"/>
  <c r="BI624" i="14"/>
  <c r="BH624" i="14"/>
  <c r="BJ624" i="14" s="1"/>
  <c r="BG624" i="14"/>
  <c r="BK623" i="14"/>
  <c r="BJ623" i="14"/>
  <c r="BI623" i="14"/>
  <c r="BH623" i="14"/>
  <c r="BG623" i="14"/>
  <c r="BK622" i="14"/>
  <c r="BI622" i="14"/>
  <c r="BH622" i="14"/>
  <c r="BG622" i="14"/>
  <c r="BK621" i="14"/>
  <c r="BI621" i="14"/>
  <c r="BH621" i="14"/>
  <c r="BG621" i="14"/>
  <c r="BK620" i="14"/>
  <c r="BI620" i="14"/>
  <c r="BH620" i="14"/>
  <c r="BG620" i="14"/>
  <c r="BJ620" i="14" s="1"/>
  <c r="BK619" i="14"/>
  <c r="BI619" i="14"/>
  <c r="BJ619" i="14" s="1"/>
  <c r="BH619" i="14"/>
  <c r="BG619" i="14"/>
  <c r="BK618" i="14"/>
  <c r="BJ618" i="14"/>
  <c r="BI618" i="14"/>
  <c r="BH618" i="14"/>
  <c r="BG618" i="14"/>
  <c r="BK617" i="14"/>
  <c r="BJ617" i="14"/>
  <c r="BI617" i="14"/>
  <c r="BH617" i="14"/>
  <c r="BG617" i="14"/>
  <c r="BK616" i="14"/>
  <c r="BI616" i="14"/>
  <c r="BH616" i="14"/>
  <c r="BG616" i="14"/>
  <c r="BK615" i="14"/>
  <c r="BI615" i="14"/>
  <c r="BH615" i="14"/>
  <c r="BG615" i="14"/>
  <c r="BK614" i="14"/>
  <c r="BI614" i="14"/>
  <c r="BH614" i="14"/>
  <c r="BG614" i="14"/>
  <c r="BJ614" i="14" s="1"/>
  <c r="BK613" i="14"/>
  <c r="BI613" i="14"/>
  <c r="BH613" i="14"/>
  <c r="BG613" i="14"/>
  <c r="BJ613" i="14" s="1"/>
  <c r="BK612" i="14"/>
  <c r="BI612" i="14"/>
  <c r="BH612" i="14"/>
  <c r="BJ612" i="14" s="1"/>
  <c r="BG612" i="14"/>
  <c r="BK611" i="14"/>
  <c r="BI611" i="14"/>
  <c r="BJ611" i="14" s="1"/>
  <c r="BH611" i="14"/>
  <c r="BG611" i="14"/>
  <c r="BK610" i="14"/>
  <c r="BI610" i="14"/>
  <c r="BH610" i="14"/>
  <c r="BG610" i="14"/>
  <c r="BJ610" i="14" s="1"/>
  <c r="BK609" i="14"/>
  <c r="BI609" i="14"/>
  <c r="BH609" i="14"/>
  <c r="BG609" i="14"/>
  <c r="BJ609" i="14" s="1"/>
  <c r="BK608" i="14"/>
  <c r="BI608" i="14"/>
  <c r="BH608" i="14"/>
  <c r="BG608" i="14"/>
  <c r="BJ608" i="14" s="1"/>
  <c r="BK607" i="14"/>
  <c r="BI607" i="14"/>
  <c r="BJ607" i="14" s="1"/>
  <c r="BH607" i="14"/>
  <c r="BG607" i="14"/>
  <c r="BK606" i="14"/>
  <c r="BJ606" i="14"/>
  <c r="BI606" i="14"/>
  <c r="BH606" i="14"/>
  <c r="BG606" i="14"/>
  <c r="BK605" i="14"/>
  <c r="BI605" i="14"/>
  <c r="BH605" i="14"/>
  <c r="BG605" i="14"/>
  <c r="BJ605" i="14" s="1"/>
  <c r="BK604" i="14"/>
  <c r="BI604" i="14"/>
  <c r="BH604" i="14"/>
  <c r="BG604" i="14"/>
  <c r="BJ604" i="14" s="1"/>
  <c r="BK603" i="14"/>
  <c r="BI603" i="14"/>
  <c r="BH603" i="14"/>
  <c r="BG603" i="14"/>
  <c r="BJ603" i="14" s="1"/>
  <c r="BK602" i="14"/>
  <c r="BJ602" i="14"/>
  <c r="BI602" i="14"/>
  <c r="BH602" i="14"/>
  <c r="BG602" i="14"/>
  <c r="BK601" i="14"/>
  <c r="BI601" i="14"/>
  <c r="BH601" i="14"/>
  <c r="BG601" i="14"/>
  <c r="BJ601" i="14" s="1"/>
  <c r="BK600" i="14"/>
  <c r="BI600" i="14"/>
  <c r="BH600" i="14"/>
  <c r="BJ600" i="14" s="1"/>
  <c r="BG600" i="14"/>
  <c r="BK599" i="14"/>
  <c r="BJ599" i="14"/>
  <c r="BI599" i="14"/>
  <c r="BH599" i="14"/>
  <c r="BG599" i="14"/>
  <c r="BK598" i="14"/>
  <c r="BI598" i="14"/>
  <c r="BH598" i="14"/>
  <c r="BG598" i="14"/>
  <c r="BK597" i="14"/>
  <c r="BI597" i="14"/>
  <c r="BH597" i="14"/>
  <c r="BG597" i="14"/>
  <c r="BK596" i="14"/>
  <c r="BI596" i="14"/>
  <c r="BH596" i="14"/>
  <c r="BG596" i="14"/>
  <c r="BJ596" i="14" s="1"/>
  <c r="BK595" i="14"/>
  <c r="BI595" i="14"/>
  <c r="BJ595" i="14" s="1"/>
  <c r="BH595" i="14"/>
  <c r="BG595" i="14"/>
  <c r="BK594" i="14"/>
  <c r="BJ594" i="14"/>
  <c r="BI594" i="14"/>
  <c r="BH594" i="14"/>
  <c r="BG594" i="14"/>
  <c r="BK593" i="14"/>
  <c r="BJ593" i="14"/>
  <c r="BI593" i="14"/>
  <c r="BH593" i="14"/>
  <c r="BG593" i="14"/>
  <c r="BK592" i="14"/>
  <c r="BI592" i="14"/>
  <c r="BH592" i="14"/>
  <c r="BG592" i="14"/>
  <c r="BK591" i="14"/>
  <c r="BI591" i="14"/>
  <c r="BH591" i="14"/>
  <c r="BG591" i="14"/>
  <c r="BK590" i="14"/>
  <c r="BI590" i="14"/>
  <c r="BH590" i="14"/>
  <c r="BG590" i="14"/>
  <c r="BJ590" i="14" s="1"/>
  <c r="BK589" i="14"/>
  <c r="BI589" i="14"/>
  <c r="BH589" i="14"/>
  <c r="BG589" i="14"/>
  <c r="BJ589" i="14" s="1"/>
  <c r="BK588" i="14"/>
  <c r="BI588" i="14"/>
  <c r="BH588" i="14"/>
  <c r="BJ588" i="14" s="1"/>
  <c r="BG588" i="14"/>
  <c r="BK587" i="14"/>
  <c r="BI587" i="14"/>
  <c r="BJ587" i="14" s="1"/>
  <c r="BH587" i="14"/>
  <c r="BG587" i="14"/>
  <c r="BK586" i="14"/>
  <c r="BI586" i="14"/>
  <c r="BH586" i="14"/>
  <c r="BG586" i="14"/>
  <c r="BK585" i="14"/>
  <c r="BI585" i="14"/>
  <c r="BH585" i="14"/>
  <c r="BG585" i="14"/>
  <c r="BJ585" i="14" s="1"/>
  <c r="BK584" i="14"/>
  <c r="BI584" i="14"/>
  <c r="BH584" i="14"/>
  <c r="BG584" i="14"/>
  <c r="BJ584" i="14" s="1"/>
  <c r="BK583" i="14"/>
  <c r="BI583" i="14"/>
  <c r="BJ583" i="14" s="1"/>
  <c r="BH583" i="14"/>
  <c r="BG583" i="14"/>
  <c r="BK582" i="14"/>
  <c r="BJ582" i="14"/>
  <c r="BI582" i="14"/>
  <c r="BH582" i="14"/>
  <c r="BG582" i="14"/>
  <c r="BK581" i="14"/>
  <c r="BI581" i="14"/>
  <c r="BH581" i="14"/>
  <c r="BG581" i="14"/>
  <c r="BJ581" i="14" s="1"/>
  <c r="BK580" i="14"/>
  <c r="BI580" i="14"/>
  <c r="BH580" i="14"/>
  <c r="BG580" i="14"/>
  <c r="BJ580" i="14" s="1"/>
  <c r="BK579" i="14"/>
  <c r="BI579" i="14"/>
  <c r="BH579" i="14"/>
  <c r="BG579" i="14"/>
  <c r="BJ579" i="14" s="1"/>
  <c r="BK578" i="14"/>
  <c r="BJ578" i="14"/>
  <c r="BI578" i="14"/>
  <c r="BH578" i="14"/>
  <c r="BG578" i="14"/>
  <c r="BK577" i="14"/>
  <c r="BI577" i="14"/>
  <c r="BH577" i="14"/>
  <c r="BG577" i="14"/>
  <c r="BJ577" i="14" s="1"/>
  <c r="BK576" i="14"/>
  <c r="BJ576" i="14"/>
  <c r="BI576" i="14"/>
  <c r="BH576" i="14"/>
  <c r="BG576" i="14"/>
  <c r="BK575" i="14"/>
  <c r="BJ575" i="14"/>
  <c r="BI575" i="14"/>
  <c r="BH575" i="14"/>
  <c r="BG575" i="14"/>
  <c r="BK574" i="14"/>
  <c r="BI574" i="14"/>
  <c r="BH574" i="14"/>
  <c r="BG574" i="14"/>
  <c r="BK573" i="14"/>
  <c r="BI573" i="14"/>
  <c r="BH573" i="14"/>
  <c r="BG573" i="14"/>
  <c r="BK572" i="14"/>
  <c r="BI572" i="14"/>
  <c r="BH572" i="14"/>
  <c r="BG572" i="14"/>
  <c r="BJ572" i="14" s="1"/>
  <c r="BK571" i="14"/>
  <c r="BI571" i="14"/>
  <c r="BJ571" i="14" s="1"/>
  <c r="BH571" i="14"/>
  <c r="BG571" i="14"/>
  <c r="BK570" i="14"/>
  <c r="BJ570" i="14"/>
  <c r="BI570" i="14"/>
  <c r="BH570" i="14"/>
  <c r="BG570" i="14"/>
  <c r="BK569" i="14"/>
  <c r="BI569" i="14"/>
  <c r="BJ569" i="14" s="1"/>
  <c r="BH569" i="14"/>
  <c r="BG569" i="14"/>
  <c r="BK568" i="14"/>
  <c r="BI568" i="14"/>
  <c r="BH568" i="14"/>
  <c r="BG568" i="14"/>
  <c r="BK567" i="14"/>
  <c r="BI567" i="14"/>
  <c r="BH567" i="14"/>
  <c r="BG567" i="14"/>
  <c r="BK566" i="14"/>
  <c r="BI566" i="14"/>
  <c r="BH566" i="14"/>
  <c r="BG566" i="14"/>
  <c r="BJ566" i="14" s="1"/>
  <c r="BK565" i="14"/>
  <c r="BI565" i="14"/>
  <c r="BH565" i="14"/>
  <c r="BG565" i="14"/>
  <c r="BJ565" i="14" s="1"/>
  <c r="BK564" i="14"/>
  <c r="BJ564" i="14"/>
  <c r="BI564" i="14"/>
  <c r="BH564" i="14"/>
  <c r="BG564" i="14"/>
  <c r="BK563" i="14"/>
  <c r="BI563" i="14"/>
  <c r="BJ563" i="14" s="1"/>
  <c r="BH563" i="14"/>
  <c r="BG563" i="14"/>
  <c r="BK562" i="14"/>
  <c r="BI562" i="14"/>
  <c r="BH562" i="14"/>
  <c r="BG562" i="14"/>
  <c r="BJ562" i="14" s="1"/>
  <c r="BK561" i="14"/>
  <c r="BI561" i="14"/>
  <c r="BH561" i="14"/>
  <c r="BG561" i="14"/>
  <c r="BJ561" i="14" s="1"/>
  <c r="BK560" i="14"/>
  <c r="BI560" i="14"/>
  <c r="BH560" i="14"/>
  <c r="BG560" i="14"/>
  <c r="BJ560" i="14" s="1"/>
  <c r="BK559" i="14"/>
  <c r="BJ559" i="14"/>
  <c r="BI559" i="14"/>
  <c r="BH559" i="14"/>
  <c r="BG559" i="14"/>
  <c r="BK558" i="14"/>
  <c r="BJ558" i="14"/>
  <c r="BI558" i="14"/>
  <c r="BH558" i="14"/>
  <c r="BG558" i="14"/>
  <c r="BK557" i="14"/>
  <c r="BJ557" i="14"/>
  <c r="BI557" i="14"/>
  <c r="BH557" i="14"/>
  <c r="BG557" i="14"/>
  <c r="BK556" i="14"/>
  <c r="BI556" i="14"/>
  <c r="BH556" i="14"/>
  <c r="BG556" i="14"/>
  <c r="BK555" i="14"/>
  <c r="BI555" i="14"/>
  <c r="BH555" i="14"/>
  <c r="BG555" i="14"/>
  <c r="BK554" i="14"/>
  <c r="BI554" i="14"/>
  <c r="BH554" i="14"/>
  <c r="BG554" i="14"/>
  <c r="BJ554" i="14" s="1"/>
  <c r="BK553" i="14"/>
  <c r="BI553" i="14"/>
  <c r="BH553" i="14"/>
  <c r="BG553" i="14"/>
  <c r="BJ553" i="14" s="1"/>
  <c r="BK552" i="14"/>
  <c r="BJ552" i="14"/>
  <c r="BI552" i="14"/>
  <c r="BH552" i="14"/>
  <c r="BG552" i="14"/>
  <c r="BK551" i="14"/>
  <c r="BI551" i="14"/>
  <c r="BJ551" i="14" s="1"/>
  <c r="BH551" i="14"/>
  <c r="BG551" i="14"/>
  <c r="BK550" i="14"/>
  <c r="BI550" i="14"/>
  <c r="BH550" i="14"/>
  <c r="BG550" i="14"/>
  <c r="BJ550" i="14" s="1"/>
  <c r="BK549" i="14"/>
  <c r="BI549" i="14"/>
  <c r="BH549" i="14"/>
  <c r="BG549" i="14"/>
  <c r="BJ549" i="14" s="1"/>
  <c r="BK548" i="14"/>
  <c r="BI548" i="14"/>
  <c r="BH548" i="14"/>
  <c r="BG548" i="14"/>
  <c r="BJ548" i="14" s="1"/>
  <c r="BK547" i="14"/>
  <c r="BJ547" i="14"/>
  <c r="BI547" i="14"/>
  <c r="BH547" i="14"/>
  <c r="BG547" i="14"/>
  <c r="BK546" i="14"/>
  <c r="BJ546" i="14"/>
  <c r="BI546" i="14"/>
  <c r="BH546" i="14"/>
  <c r="BG546" i="14"/>
  <c r="BK545" i="14"/>
  <c r="BI545" i="14"/>
  <c r="BH545" i="14"/>
  <c r="BJ545" i="14" s="1"/>
  <c r="BG545" i="14"/>
  <c r="BK544" i="14"/>
  <c r="BI544" i="14"/>
  <c r="BH544" i="14"/>
  <c r="BG544" i="14"/>
  <c r="BK543" i="14"/>
  <c r="BI543" i="14"/>
  <c r="BH543" i="14"/>
  <c r="BG543" i="14"/>
  <c r="BK542" i="14"/>
  <c r="BI542" i="14"/>
  <c r="BH542" i="14"/>
  <c r="BG542" i="14"/>
  <c r="BJ542" i="14" s="1"/>
  <c r="BK541" i="14"/>
  <c r="BI541" i="14"/>
  <c r="BH541" i="14"/>
  <c r="BG541" i="14"/>
  <c r="BJ541" i="14" s="1"/>
  <c r="BK540" i="14"/>
  <c r="BJ540" i="14"/>
  <c r="BI540" i="14"/>
  <c r="BH540" i="14"/>
  <c r="BG540" i="14"/>
  <c r="BK539" i="14"/>
  <c r="BI539" i="14"/>
  <c r="BJ539" i="14" s="1"/>
  <c r="BH539" i="14"/>
  <c r="BG539" i="14"/>
  <c r="BK538" i="14"/>
  <c r="BI538" i="14"/>
  <c r="BH538" i="14"/>
  <c r="BG538" i="14"/>
  <c r="BJ538" i="14" s="1"/>
  <c r="BK537" i="14"/>
  <c r="BI537" i="14"/>
  <c r="BH537" i="14"/>
  <c r="BG537" i="14"/>
  <c r="BJ537" i="14" s="1"/>
  <c r="BK536" i="14"/>
  <c r="BI536" i="14"/>
  <c r="BH536" i="14"/>
  <c r="BG536" i="14"/>
  <c r="BJ536" i="14" s="1"/>
  <c r="BK535" i="14"/>
  <c r="BJ535" i="14"/>
  <c r="BI535" i="14"/>
  <c r="BH535" i="14"/>
  <c r="BG535" i="14"/>
  <c r="BK534" i="14"/>
  <c r="BJ534" i="14"/>
  <c r="BI534" i="14"/>
  <c r="BH534" i="14"/>
  <c r="BG534" i="14"/>
  <c r="BK533" i="14"/>
  <c r="BI533" i="14"/>
  <c r="BJ533" i="14" s="1"/>
  <c r="BH533" i="14"/>
  <c r="BG533" i="14"/>
  <c r="BK532" i="14"/>
  <c r="BI532" i="14"/>
  <c r="BH532" i="14"/>
  <c r="BG532" i="14"/>
  <c r="BK531" i="14"/>
  <c r="BI531" i="14"/>
  <c r="BH531" i="14"/>
  <c r="BG531" i="14"/>
  <c r="BK530" i="14"/>
  <c r="BJ530" i="14"/>
  <c r="BI530" i="14"/>
  <c r="BH530" i="14"/>
  <c r="BG530" i="14"/>
  <c r="BK529" i="14"/>
  <c r="BI529" i="14"/>
  <c r="BH529" i="14"/>
  <c r="BG529" i="14"/>
  <c r="BJ529" i="14" s="1"/>
  <c r="BK528" i="14"/>
  <c r="BJ528" i="14"/>
  <c r="BI528" i="14"/>
  <c r="BH528" i="14"/>
  <c r="BG528" i="14"/>
  <c r="BK527" i="14"/>
  <c r="BI527" i="14"/>
  <c r="BJ527" i="14" s="1"/>
  <c r="BH527" i="14"/>
  <c r="BG527" i="14"/>
  <c r="BK526" i="14"/>
  <c r="BI526" i="14"/>
  <c r="BH526" i="14"/>
  <c r="BG526" i="14"/>
  <c r="BJ526" i="14" s="1"/>
  <c r="BK525" i="14"/>
  <c r="BI525" i="14"/>
  <c r="BH525" i="14"/>
  <c r="BG525" i="14"/>
  <c r="BK524" i="14"/>
  <c r="BI524" i="14"/>
  <c r="BH524" i="14"/>
  <c r="BG524" i="14"/>
  <c r="BJ524" i="14" s="1"/>
  <c r="BK523" i="14"/>
  <c r="BI523" i="14"/>
  <c r="BJ523" i="14" s="1"/>
  <c r="BH523" i="14"/>
  <c r="BG523" i="14"/>
  <c r="BK522" i="14"/>
  <c r="BJ522" i="14"/>
  <c r="BI522" i="14"/>
  <c r="BH522" i="14"/>
  <c r="BG522" i="14"/>
  <c r="BK521" i="14"/>
  <c r="BI521" i="14"/>
  <c r="BH521" i="14"/>
  <c r="BG521" i="14"/>
  <c r="BJ521" i="14" s="1"/>
  <c r="BK520" i="14"/>
  <c r="BI520" i="14"/>
  <c r="BH520" i="14"/>
  <c r="BJ520" i="14" s="1"/>
  <c r="BG520" i="14"/>
  <c r="BK519" i="14"/>
  <c r="BI519" i="14"/>
  <c r="BH519" i="14"/>
  <c r="BG519" i="14"/>
  <c r="BJ519" i="14" s="1"/>
  <c r="BK518" i="14"/>
  <c r="BJ518" i="14"/>
  <c r="BI518" i="14"/>
  <c r="BH518" i="14"/>
  <c r="BG518" i="14"/>
  <c r="BK517" i="14"/>
  <c r="BI517" i="14"/>
  <c r="BH517" i="14"/>
  <c r="BG517" i="14"/>
  <c r="BJ517" i="14" s="1"/>
  <c r="BK516" i="14"/>
  <c r="BI516" i="14"/>
  <c r="BH516" i="14"/>
  <c r="BG516" i="14"/>
  <c r="BJ516" i="14" s="1"/>
  <c r="BK515" i="14"/>
  <c r="BI515" i="14"/>
  <c r="BJ515" i="14" s="1"/>
  <c r="BH515" i="14"/>
  <c r="BG515" i="14"/>
  <c r="BK514" i="14"/>
  <c r="BI514" i="14"/>
  <c r="BH514" i="14"/>
  <c r="BG514" i="14"/>
  <c r="BJ514" i="14" s="1"/>
  <c r="BK513" i="14"/>
  <c r="BI513" i="14"/>
  <c r="BH513" i="14"/>
  <c r="BG513" i="14"/>
  <c r="BJ513" i="14" s="1"/>
  <c r="BK512" i="14"/>
  <c r="BI512" i="14"/>
  <c r="BH512" i="14"/>
  <c r="BG512" i="14"/>
  <c r="BJ512" i="14" s="1"/>
  <c r="BK511" i="14"/>
  <c r="BI511" i="14"/>
  <c r="BH511" i="14"/>
  <c r="BJ511" i="14" s="1"/>
  <c r="BG511" i="14"/>
  <c r="BK510" i="14"/>
  <c r="BJ510" i="14"/>
  <c r="BI510" i="14"/>
  <c r="BH510" i="14"/>
  <c r="BG510" i="14"/>
  <c r="BK509" i="14"/>
  <c r="BI509" i="14"/>
  <c r="BJ509" i="14" s="1"/>
  <c r="BH509" i="14"/>
  <c r="BG509" i="14"/>
  <c r="BK508" i="14"/>
  <c r="BI508" i="14"/>
  <c r="BH508" i="14"/>
  <c r="BG508" i="14"/>
  <c r="BK507" i="14"/>
  <c r="BI507" i="14"/>
  <c r="BH507" i="14"/>
  <c r="BG507" i="14"/>
  <c r="BJ507" i="14" s="1"/>
  <c r="BK506" i="14"/>
  <c r="BI506" i="14"/>
  <c r="BH506" i="14"/>
  <c r="BG506" i="14"/>
  <c r="BJ506" i="14" s="1"/>
  <c r="BK505" i="14"/>
  <c r="BI505" i="14"/>
  <c r="BH505" i="14"/>
  <c r="BG505" i="14"/>
  <c r="BJ505" i="14" s="1"/>
  <c r="BK504" i="14"/>
  <c r="BI504" i="14"/>
  <c r="BH504" i="14"/>
  <c r="BG504" i="14"/>
  <c r="BJ504" i="14" s="1"/>
  <c r="BK503" i="14"/>
  <c r="BI503" i="14"/>
  <c r="BJ503" i="14" s="1"/>
  <c r="BH503" i="14"/>
  <c r="BG503" i="14"/>
  <c r="BK502" i="14"/>
  <c r="BI502" i="14"/>
  <c r="BH502" i="14"/>
  <c r="BG502" i="14"/>
  <c r="BK501" i="14"/>
  <c r="BJ501" i="14"/>
  <c r="BI501" i="14"/>
  <c r="BH501" i="14"/>
  <c r="BG501" i="14"/>
  <c r="BK500" i="14"/>
  <c r="BI500" i="14"/>
  <c r="BH500" i="14"/>
  <c r="BG500" i="14"/>
  <c r="BJ500" i="14" s="1"/>
  <c r="BK499" i="14"/>
  <c r="BI499" i="14"/>
  <c r="BH499" i="14"/>
  <c r="BJ499" i="14" s="1"/>
  <c r="BG499" i="14"/>
  <c r="BK498" i="14"/>
  <c r="BJ498" i="14"/>
  <c r="BI498" i="14"/>
  <c r="BH498" i="14"/>
  <c r="BG498" i="14"/>
  <c r="BK497" i="14"/>
  <c r="BI497" i="14"/>
  <c r="BH497" i="14"/>
  <c r="BJ497" i="14" s="1"/>
  <c r="BG497" i="14"/>
  <c r="BK496" i="14"/>
  <c r="BI496" i="14"/>
  <c r="BH496" i="14"/>
  <c r="BG496" i="14"/>
  <c r="BK495" i="14"/>
  <c r="BI495" i="14"/>
  <c r="BH495" i="14"/>
  <c r="BG495" i="14"/>
  <c r="BJ495" i="14" s="1"/>
  <c r="BK494" i="14"/>
  <c r="BI494" i="14"/>
  <c r="BH494" i="14"/>
  <c r="BG494" i="14"/>
  <c r="BJ494" i="14" s="1"/>
  <c r="BK493" i="14"/>
  <c r="BI493" i="14"/>
  <c r="BH493" i="14"/>
  <c r="BG493" i="14"/>
  <c r="BJ493" i="14" s="1"/>
  <c r="BK492" i="14"/>
  <c r="BI492" i="14"/>
  <c r="BH492" i="14"/>
  <c r="BG492" i="14"/>
  <c r="BJ492" i="14" s="1"/>
  <c r="BK491" i="14"/>
  <c r="BI491" i="14"/>
  <c r="BJ491" i="14" s="1"/>
  <c r="BH491" i="14"/>
  <c r="BG491" i="14"/>
  <c r="BK490" i="14"/>
  <c r="BI490" i="14"/>
  <c r="BH490" i="14"/>
  <c r="BG490" i="14"/>
  <c r="BK489" i="14"/>
  <c r="BI489" i="14"/>
  <c r="BH489" i="14"/>
  <c r="BJ489" i="14" s="1"/>
  <c r="BG489" i="14"/>
  <c r="BK488" i="14"/>
  <c r="BI488" i="14"/>
  <c r="BH488" i="14"/>
  <c r="BG488" i="14"/>
  <c r="BJ488" i="14" s="1"/>
  <c r="BK487" i="14"/>
  <c r="BJ487" i="14"/>
  <c r="BI487" i="14"/>
  <c r="BH487" i="14"/>
  <c r="BG487" i="14"/>
  <c r="BK486" i="14"/>
  <c r="BJ486" i="14"/>
  <c r="BI486" i="14"/>
  <c r="BH486" i="14"/>
  <c r="BG486" i="14"/>
  <c r="BK485" i="14"/>
  <c r="BI485" i="14"/>
  <c r="BH485" i="14"/>
  <c r="BG485" i="14"/>
  <c r="BJ485" i="14" s="1"/>
  <c r="BK484" i="14"/>
  <c r="BI484" i="14"/>
  <c r="BH484" i="14"/>
  <c r="BG484" i="14"/>
  <c r="BJ484" i="14" s="1"/>
  <c r="BK483" i="14"/>
  <c r="BI483" i="14"/>
  <c r="BH483" i="14"/>
  <c r="BG483" i="14"/>
  <c r="BK482" i="14"/>
  <c r="BI482" i="14"/>
  <c r="BH482" i="14"/>
  <c r="BG482" i="14"/>
  <c r="BJ482" i="14" s="1"/>
  <c r="BK481" i="14"/>
  <c r="BI481" i="14"/>
  <c r="BH481" i="14"/>
  <c r="BG481" i="14"/>
  <c r="BJ481" i="14" s="1"/>
  <c r="BK480" i="14"/>
  <c r="BJ480" i="14"/>
  <c r="BI480" i="14"/>
  <c r="BH480" i="14"/>
  <c r="BG480" i="14"/>
  <c r="BK479" i="14"/>
  <c r="BI479" i="14"/>
  <c r="BJ479" i="14" s="1"/>
  <c r="BH479" i="14"/>
  <c r="BG479" i="14"/>
  <c r="BK478" i="14"/>
  <c r="BI478" i="14"/>
  <c r="BH478" i="14"/>
  <c r="BG478" i="14"/>
  <c r="BK477" i="14"/>
  <c r="BI477" i="14"/>
  <c r="BH477" i="14"/>
  <c r="BG477" i="14"/>
  <c r="BJ477" i="14" s="1"/>
  <c r="BK476" i="14"/>
  <c r="BI476" i="14"/>
  <c r="BH476" i="14"/>
  <c r="BG476" i="14"/>
  <c r="BJ476" i="14" s="1"/>
  <c r="BK475" i="14"/>
  <c r="BJ475" i="14"/>
  <c r="BI475" i="14"/>
  <c r="BH475" i="14"/>
  <c r="BG475" i="14"/>
  <c r="BK474" i="14"/>
  <c r="BJ474" i="14"/>
  <c r="BI474" i="14"/>
  <c r="BH474" i="14"/>
  <c r="BG474" i="14"/>
  <c r="BK473" i="14"/>
  <c r="BI473" i="14"/>
  <c r="BH473" i="14"/>
  <c r="BJ473" i="14" s="1"/>
  <c r="BG473" i="14"/>
  <c r="BK472" i="14"/>
  <c r="BI472" i="14"/>
  <c r="BH472" i="14"/>
  <c r="BG472" i="14"/>
  <c r="BJ472" i="14" s="1"/>
  <c r="BK471" i="14"/>
  <c r="BI471" i="14"/>
  <c r="BH471" i="14"/>
  <c r="BG471" i="14"/>
  <c r="BK470" i="14"/>
  <c r="BI470" i="14"/>
  <c r="BH470" i="14"/>
  <c r="BG470" i="14"/>
  <c r="BJ470" i="14" s="1"/>
  <c r="BK469" i="14"/>
  <c r="BI469" i="14"/>
  <c r="BH469" i="14"/>
  <c r="BG469" i="14"/>
  <c r="BJ469" i="14" s="1"/>
  <c r="BK468" i="14"/>
  <c r="BI468" i="14"/>
  <c r="BH468" i="14"/>
  <c r="BJ468" i="14" s="1"/>
  <c r="BG468" i="14"/>
  <c r="BK467" i="14"/>
  <c r="BJ467" i="14"/>
  <c r="BI467" i="14"/>
  <c r="BH467" i="14"/>
  <c r="BG467" i="14"/>
  <c r="BK466" i="14"/>
  <c r="BI466" i="14"/>
  <c r="BH466" i="14"/>
  <c r="BG466" i="14"/>
  <c r="BK465" i="14"/>
  <c r="BI465" i="14"/>
  <c r="BH465" i="14"/>
  <c r="BJ465" i="14" s="1"/>
  <c r="BG465" i="14"/>
  <c r="BK464" i="14"/>
  <c r="BI464" i="14"/>
  <c r="BH464" i="14"/>
  <c r="BG464" i="14"/>
  <c r="BJ464" i="14" s="1"/>
  <c r="BK463" i="14"/>
  <c r="BJ463" i="14"/>
  <c r="BI463" i="14"/>
  <c r="BH463" i="14"/>
  <c r="BG463" i="14"/>
  <c r="BK462" i="14"/>
  <c r="BJ462" i="14"/>
  <c r="BI462" i="14"/>
  <c r="BH462" i="14"/>
  <c r="BG462" i="14"/>
  <c r="BK461" i="14"/>
  <c r="BJ461" i="14"/>
  <c r="BI461" i="14"/>
  <c r="BH461" i="14"/>
  <c r="BG461" i="14"/>
  <c r="BK460" i="14"/>
  <c r="BI460" i="14"/>
  <c r="BH460" i="14"/>
  <c r="BG460" i="14"/>
  <c r="BJ460" i="14" s="1"/>
  <c r="BK459" i="14"/>
  <c r="BI459" i="14"/>
  <c r="BH459" i="14"/>
  <c r="BG459" i="14"/>
  <c r="BJ459" i="14" s="1"/>
  <c r="BK458" i="14"/>
  <c r="BI458" i="14"/>
  <c r="BH458" i="14"/>
  <c r="BG458" i="14"/>
  <c r="BJ458" i="14" s="1"/>
  <c r="BK457" i="14"/>
  <c r="BI457" i="14"/>
  <c r="BH457" i="14"/>
  <c r="BJ457" i="14" s="1"/>
  <c r="BG457" i="14"/>
  <c r="BK456" i="14"/>
  <c r="BI456" i="14"/>
  <c r="BH456" i="14"/>
  <c r="BG456" i="14"/>
  <c r="BJ456" i="14" s="1"/>
  <c r="BK455" i="14"/>
  <c r="BI455" i="14"/>
  <c r="BJ455" i="14" s="1"/>
  <c r="BH455" i="14"/>
  <c r="BG455" i="14"/>
  <c r="BK454" i="14"/>
  <c r="BI454" i="14"/>
  <c r="BH454" i="14"/>
  <c r="BG454" i="14"/>
  <c r="BK453" i="14"/>
  <c r="BJ453" i="14"/>
  <c r="BI453" i="14"/>
  <c r="BH453" i="14"/>
  <c r="BG453" i="14"/>
  <c r="BK452" i="14"/>
  <c r="BI452" i="14"/>
  <c r="BH452" i="14"/>
  <c r="BG452" i="14"/>
  <c r="BJ452" i="14" s="1"/>
  <c r="BK451" i="14"/>
  <c r="BI451" i="14"/>
  <c r="BH451" i="14"/>
  <c r="BJ451" i="14" s="1"/>
  <c r="BG451" i="14"/>
  <c r="BK450" i="14"/>
  <c r="BJ450" i="14"/>
  <c r="BI450" i="14"/>
  <c r="BH450" i="14"/>
  <c r="BG450" i="14"/>
  <c r="BK449" i="14"/>
  <c r="BJ449" i="14"/>
  <c r="BI449" i="14"/>
  <c r="BH449" i="14"/>
  <c r="BG449" i="14"/>
  <c r="BK448" i="14"/>
  <c r="BI448" i="14"/>
  <c r="BH448" i="14"/>
  <c r="BG448" i="14"/>
  <c r="BK447" i="14"/>
  <c r="BI447" i="14"/>
  <c r="BH447" i="14"/>
  <c r="BG447" i="14"/>
  <c r="BK446" i="14"/>
  <c r="BJ446" i="14"/>
  <c r="BI446" i="14"/>
  <c r="BH446" i="14"/>
  <c r="BG446" i="14"/>
  <c r="BK445" i="14"/>
  <c r="BI445" i="14"/>
  <c r="BH445" i="14"/>
  <c r="BJ445" i="14" s="1"/>
  <c r="BG445" i="14"/>
  <c r="BK444" i="14"/>
  <c r="BI444" i="14"/>
  <c r="BH444" i="14"/>
  <c r="BJ444" i="14" s="1"/>
  <c r="BG444" i="14"/>
  <c r="BK443" i="14"/>
  <c r="BI443" i="14"/>
  <c r="BJ443" i="14" s="1"/>
  <c r="BH443" i="14"/>
  <c r="BG443" i="14"/>
  <c r="BK442" i="14"/>
  <c r="BI442" i="14"/>
  <c r="BH442" i="14"/>
  <c r="BG442" i="14"/>
  <c r="BK441" i="14"/>
  <c r="BJ441" i="14"/>
  <c r="BI441" i="14"/>
  <c r="BH441" i="14"/>
  <c r="BG441" i="14"/>
  <c r="BK440" i="14"/>
  <c r="BI440" i="14"/>
  <c r="BH440" i="14"/>
  <c r="BG440" i="14"/>
  <c r="BJ440" i="14" s="1"/>
  <c r="BK439" i="14"/>
  <c r="BJ439" i="14"/>
  <c r="BI439" i="14"/>
  <c r="BH439" i="14"/>
  <c r="BG439" i="14"/>
  <c r="BK438" i="14"/>
  <c r="BJ438" i="14"/>
  <c r="BI438" i="14"/>
  <c r="BH438" i="14"/>
  <c r="BG438" i="14"/>
  <c r="BK437" i="14"/>
  <c r="BJ437" i="14"/>
  <c r="BI437" i="14"/>
  <c r="BH437" i="14"/>
  <c r="BG437" i="14"/>
  <c r="BK436" i="14"/>
  <c r="BI436" i="14"/>
  <c r="BH436" i="14"/>
  <c r="BG436" i="14"/>
  <c r="BK435" i="14"/>
  <c r="BI435" i="14"/>
  <c r="BH435" i="14"/>
  <c r="BG435" i="14"/>
  <c r="BK434" i="14"/>
  <c r="BI434" i="14"/>
  <c r="BJ434" i="14" s="1"/>
  <c r="BH434" i="14"/>
  <c r="BG434" i="14"/>
  <c r="BK433" i="14"/>
  <c r="BI433" i="14"/>
  <c r="BH433" i="14"/>
  <c r="BJ433" i="14" s="1"/>
  <c r="BG433" i="14"/>
  <c r="BK432" i="14"/>
  <c r="BJ432" i="14"/>
  <c r="BI432" i="14"/>
  <c r="BH432" i="14"/>
  <c r="BG432" i="14"/>
  <c r="BK431" i="14"/>
  <c r="BJ431" i="14"/>
  <c r="BI431" i="14"/>
  <c r="BH431" i="14"/>
  <c r="BG431" i="14"/>
  <c r="BK430" i="14"/>
  <c r="BI430" i="14"/>
  <c r="BH430" i="14"/>
  <c r="BG430" i="14"/>
  <c r="BJ430" i="14" s="1"/>
  <c r="BK429" i="14"/>
  <c r="BJ429" i="14"/>
  <c r="BI429" i="14"/>
  <c r="BH429" i="14"/>
  <c r="BG429" i="14"/>
  <c r="BK428" i="14"/>
  <c r="BI428" i="14"/>
  <c r="BH428" i="14"/>
  <c r="BG428" i="14"/>
  <c r="BK427" i="14"/>
  <c r="BI427" i="14"/>
  <c r="BJ427" i="14" s="1"/>
  <c r="BH427" i="14"/>
  <c r="BG427" i="14"/>
  <c r="BK426" i="14"/>
  <c r="BI426" i="14"/>
  <c r="BH426" i="14"/>
  <c r="BG426" i="14"/>
  <c r="BJ426" i="14" s="1"/>
  <c r="BK425" i="14"/>
  <c r="BI425" i="14"/>
  <c r="BH425" i="14"/>
  <c r="BG425" i="14"/>
  <c r="BJ425" i="14" s="1"/>
  <c r="BK424" i="14"/>
  <c r="BI424" i="14"/>
  <c r="BH424" i="14"/>
  <c r="BG424" i="14"/>
  <c r="BK423" i="14"/>
  <c r="BI423" i="14"/>
  <c r="BH423" i="14"/>
  <c r="BJ423" i="14" s="1"/>
  <c r="BG423" i="14"/>
  <c r="BK422" i="14"/>
  <c r="BI422" i="14"/>
  <c r="BH422" i="14"/>
  <c r="BG422" i="14"/>
  <c r="BJ422" i="14" s="1"/>
  <c r="BK421" i="14"/>
  <c r="BI421" i="14"/>
  <c r="BH421" i="14"/>
  <c r="BG421" i="14"/>
  <c r="BJ421" i="14" s="1"/>
  <c r="BK420" i="14"/>
  <c r="BI420" i="14"/>
  <c r="BH420" i="14"/>
  <c r="BG420" i="14"/>
  <c r="BJ420" i="14" s="1"/>
  <c r="BK419" i="14"/>
  <c r="BI419" i="14"/>
  <c r="BJ419" i="14" s="1"/>
  <c r="BH419" i="14"/>
  <c r="BG419" i="14"/>
  <c r="BK418" i="14"/>
  <c r="BJ418" i="14"/>
  <c r="BI418" i="14"/>
  <c r="BH418" i="14"/>
  <c r="BG418" i="14"/>
  <c r="BK417" i="14"/>
  <c r="BJ417" i="14"/>
  <c r="BI417" i="14"/>
  <c r="BH417" i="14"/>
  <c r="BG417" i="14"/>
  <c r="BK416" i="14"/>
  <c r="BI416" i="14"/>
  <c r="BH416" i="14"/>
  <c r="BG416" i="14"/>
  <c r="BJ416" i="14" s="1"/>
  <c r="BK415" i="14"/>
  <c r="BI415" i="14"/>
  <c r="BH415" i="14"/>
  <c r="BJ415" i="14" s="1"/>
  <c r="BG415" i="14"/>
  <c r="BK414" i="14"/>
  <c r="BI414" i="14"/>
  <c r="BJ414" i="14" s="1"/>
  <c r="BH414" i="14"/>
  <c r="BG414" i="14"/>
  <c r="BK413" i="14"/>
  <c r="BJ413" i="14"/>
  <c r="BI413" i="14"/>
  <c r="BH413" i="14"/>
  <c r="BG413" i="14"/>
  <c r="BK412" i="14"/>
  <c r="BI412" i="14"/>
  <c r="BH412" i="14"/>
  <c r="BG412" i="14"/>
  <c r="BK411" i="14"/>
  <c r="BJ411" i="14"/>
  <c r="BI411" i="14"/>
  <c r="BH411" i="14"/>
  <c r="BG411" i="14"/>
  <c r="BK410" i="14"/>
  <c r="BI410" i="14"/>
  <c r="BH410" i="14"/>
  <c r="BG410" i="14"/>
  <c r="BJ410" i="14" s="1"/>
  <c r="BK409" i="14"/>
  <c r="BI409" i="14"/>
  <c r="BH409" i="14"/>
  <c r="BJ409" i="14" s="1"/>
  <c r="BG409" i="14"/>
  <c r="BK408" i="14"/>
  <c r="BI408" i="14"/>
  <c r="BJ408" i="14" s="1"/>
  <c r="BH408" i="14"/>
  <c r="BG408" i="14"/>
  <c r="BK407" i="14"/>
  <c r="BJ407" i="14"/>
  <c r="BI407" i="14"/>
  <c r="BH407" i="14"/>
  <c r="BG407" i="14"/>
  <c r="BK406" i="14"/>
  <c r="BI406" i="14"/>
  <c r="BH406" i="14"/>
  <c r="BG406" i="14"/>
  <c r="BJ406" i="14" s="1"/>
  <c r="BK405" i="14"/>
  <c r="BI405" i="14"/>
  <c r="BH405" i="14"/>
  <c r="BG405" i="14"/>
  <c r="BJ405" i="14" s="1"/>
  <c r="BK404" i="14"/>
  <c r="BI404" i="14"/>
  <c r="BJ404" i="14" s="1"/>
  <c r="BH404" i="14"/>
  <c r="BG404" i="14"/>
  <c r="BK403" i="14"/>
  <c r="BJ403" i="14"/>
  <c r="BI403" i="14"/>
  <c r="BH403" i="14"/>
  <c r="BG403" i="14"/>
  <c r="BK402" i="14"/>
  <c r="BI402" i="14"/>
  <c r="BH402" i="14"/>
  <c r="BG402" i="14"/>
  <c r="BJ402" i="14" s="1"/>
  <c r="BK401" i="14"/>
  <c r="BI401" i="14"/>
  <c r="BH401" i="14"/>
  <c r="BJ401" i="14" s="1"/>
  <c r="BG401" i="14"/>
  <c r="BK400" i="14"/>
  <c r="BI400" i="14"/>
  <c r="BH400" i="14"/>
  <c r="BG400" i="14"/>
  <c r="BK399" i="14"/>
  <c r="BI399" i="14"/>
  <c r="BJ399" i="14" s="1"/>
  <c r="BH399" i="14"/>
  <c r="BG399" i="14"/>
  <c r="BK398" i="14"/>
  <c r="BJ398" i="14"/>
  <c r="BI398" i="14"/>
  <c r="BH398" i="14"/>
  <c r="BG398" i="14"/>
  <c r="BK397" i="14"/>
  <c r="BI397" i="14"/>
  <c r="BH397" i="14"/>
  <c r="BG397" i="14"/>
  <c r="BJ397" i="14" s="1"/>
  <c r="BK396" i="14"/>
  <c r="BI396" i="14"/>
  <c r="BH396" i="14"/>
  <c r="BJ396" i="14" s="1"/>
  <c r="BG396" i="14"/>
  <c r="BK395" i="14"/>
  <c r="BI395" i="14"/>
  <c r="BH395" i="14"/>
  <c r="BG395" i="14"/>
  <c r="BJ395" i="14" s="1"/>
  <c r="BK394" i="14"/>
  <c r="BJ394" i="14"/>
  <c r="BI394" i="14"/>
  <c r="BH394" i="14"/>
  <c r="BG394" i="14"/>
  <c r="BK393" i="14"/>
  <c r="BI393" i="14"/>
  <c r="BH393" i="14"/>
  <c r="BG393" i="14"/>
  <c r="BJ393" i="14" s="1"/>
  <c r="BK392" i="14"/>
  <c r="BI392" i="14"/>
  <c r="BH392" i="14"/>
  <c r="BJ392" i="14" s="1"/>
  <c r="BG392" i="14"/>
  <c r="BK391" i="14"/>
  <c r="BI391" i="14"/>
  <c r="BJ391" i="14" s="1"/>
  <c r="BH391" i="14"/>
  <c r="BG391" i="14"/>
  <c r="BK390" i="14"/>
  <c r="BJ390" i="14"/>
  <c r="BI390" i="14"/>
  <c r="BH390" i="14"/>
  <c r="BG390" i="14"/>
  <c r="BK389" i="14"/>
  <c r="BI389" i="14"/>
  <c r="BH389" i="14"/>
  <c r="BG389" i="14"/>
  <c r="BJ389" i="14" s="1"/>
  <c r="BK388" i="14"/>
  <c r="BI388" i="14"/>
  <c r="BH388" i="14"/>
  <c r="BG388" i="14"/>
  <c r="BJ388" i="14" s="1"/>
  <c r="BK387" i="14"/>
  <c r="BI387" i="14"/>
  <c r="BH387" i="14"/>
  <c r="BJ387" i="14" s="1"/>
  <c r="BG387" i="14"/>
  <c r="BK386" i="14"/>
  <c r="BI386" i="14"/>
  <c r="BJ386" i="14" s="1"/>
  <c r="BH386" i="14"/>
  <c r="BG386" i="14"/>
  <c r="BK385" i="14"/>
  <c r="BJ385" i="14"/>
  <c r="BI385" i="14"/>
  <c r="BH385" i="14"/>
  <c r="BG385" i="14"/>
  <c r="BK384" i="14"/>
  <c r="BI384" i="14"/>
  <c r="BH384" i="14"/>
  <c r="BG384" i="14"/>
  <c r="BJ384" i="14" s="1"/>
  <c r="BK383" i="14"/>
  <c r="BI383" i="14"/>
  <c r="BH383" i="14"/>
  <c r="BG383" i="14"/>
  <c r="BJ383" i="14" s="1"/>
  <c r="BK382" i="14"/>
  <c r="BI382" i="14"/>
  <c r="BJ382" i="14" s="1"/>
  <c r="BH382" i="14"/>
  <c r="BG382" i="14"/>
  <c r="BK381" i="14"/>
  <c r="BJ381" i="14"/>
  <c r="BI381" i="14"/>
  <c r="BH381" i="14"/>
  <c r="BG381" i="14"/>
  <c r="BK380" i="14"/>
  <c r="BI380" i="14"/>
  <c r="BH380" i="14"/>
  <c r="BG380" i="14"/>
  <c r="BJ380" i="14" s="1"/>
  <c r="BK379" i="14"/>
  <c r="BI379" i="14"/>
  <c r="BH379" i="14"/>
  <c r="BJ379" i="14" s="1"/>
  <c r="BG379" i="14"/>
  <c r="BK378" i="14"/>
  <c r="BI378" i="14"/>
  <c r="BH378" i="14"/>
  <c r="BG378" i="14"/>
  <c r="BJ378" i="14" s="1"/>
  <c r="BK377" i="14"/>
  <c r="BJ377" i="14"/>
  <c r="BI377" i="14"/>
  <c r="BH377" i="14"/>
  <c r="BG377" i="14"/>
  <c r="BK376" i="14"/>
  <c r="BI376" i="14"/>
  <c r="BH376" i="14"/>
  <c r="BG376" i="14"/>
  <c r="BK375" i="14"/>
  <c r="BI375" i="14"/>
  <c r="BH375" i="14"/>
  <c r="BG375" i="14"/>
  <c r="BJ375" i="14" s="1"/>
  <c r="BK374" i="14"/>
  <c r="BI374" i="14"/>
  <c r="BJ374" i="14" s="1"/>
  <c r="BH374" i="14"/>
  <c r="BG374" i="14"/>
  <c r="BK373" i="14"/>
  <c r="BI373" i="14"/>
  <c r="BH373" i="14"/>
  <c r="BG373" i="14"/>
  <c r="BJ373" i="14" s="1"/>
  <c r="BK372" i="14"/>
  <c r="BJ372" i="14"/>
  <c r="BI372" i="14"/>
  <c r="BH372" i="14"/>
  <c r="BG372" i="14"/>
  <c r="BK371" i="14"/>
  <c r="BI371" i="14"/>
  <c r="BH371" i="14"/>
  <c r="BG371" i="14"/>
  <c r="BJ371" i="14" s="1"/>
  <c r="BK370" i="14"/>
  <c r="BI370" i="14"/>
  <c r="BH370" i="14"/>
  <c r="BJ370" i="14" s="1"/>
  <c r="BG370" i="14"/>
  <c r="BK369" i="14"/>
  <c r="BJ369" i="14"/>
  <c r="BI369" i="14"/>
  <c r="BH369" i="14"/>
  <c r="BG369" i="14"/>
  <c r="BK368" i="14"/>
  <c r="BJ368" i="14"/>
  <c r="BI368" i="14"/>
  <c r="BH368" i="14"/>
  <c r="BG368" i="14"/>
  <c r="BK367" i="14"/>
  <c r="BI367" i="14"/>
  <c r="BH367" i="14"/>
  <c r="BJ367" i="14" s="1"/>
  <c r="BG367" i="14"/>
  <c r="BK366" i="14"/>
  <c r="BI366" i="14"/>
  <c r="BH366" i="14"/>
  <c r="BG366" i="14"/>
  <c r="BJ366" i="14" s="1"/>
  <c r="BK365" i="14"/>
  <c r="BI365" i="14"/>
  <c r="BJ365" i="14" s="1"/>
  <c r="BH365" i="14"/>
  <c r="BG365" i="14"/>
  <c r="BK364" i="14"/>
  <c r="BI364" i="14"/>
  <c r="BH364" i="14"/>
  <c r="BG364" i="14"/>
  <c r="BK363" i="14"/>
  <c r="BJ363" i="14"/>
  <c r="BI363" i="14"/>
  <c r="BH363" i="14"/>
  <c r="BG363" i="14"/>
  <c r="BK362" i="14"/>
  <c r="BI362" i="14"/>
  <c r="BH362" i="14"/>
  <c r="BG362" i="14"/>
  <c r="BJ362" i="14" s="1"/>
  <c r="BK361" i="14"/>
  <c r="BI361" i="14"/>
  <c r="BH361" i="14"/>
  <c r="BG361" i="14"/>
  <c r="BJ361" i="14" s="1"/>
  <c r="BK360" i="14"/>
  <c r="BI360" i="14"/>
  <c r="BJ360" i="14" s="1"/>
  <c r="BH360" i="14"/>
  <c r="BG360" i="14"/>
  <c r="BK359" i="14"/>
  <c r="BI359" i="14"/>
  <c r="BH359" i="14"/>
  <c r="BG359" i="14"/>
  <c r="BJ359" i="14" s="1"/>
  <c r="BK358" i="14"/>
  <c r="BI358" i="14"/>
  <c r="BH358" i="14"/>
  <c r="BG358" i="14"/>
  <c r="BJ358" i="14" s="1"/>
  <c r="BK357" i="14"/>
  <c r="BI357" i="14"/>
  <c r="BH357" i="14"/>
  <c r="BJ357" i="14" s="1"/>
  <c r="BG357" i="14"/>
  <c r="BK356" i="14"/>
  <c r="BI356" i="14"/>
  <c r="BJ356" i="14" s="1"/>
  <c r="BH356" i="14"/>
  <c r="BG356" i="14"/>
  <c r="BK355" i="14"/>
  <c r="BJ355" i="14"/>
  <c r="BI355" i="14"/>
  <c r="BH355" i="14"/>
  <c r="BG355" i="14"/>
  <c r="BK354" i="14"/>
  <c r="BI354" i="14"/>
  <c r="BH354" i="14"/>
  <c r="BG354" i="14"/>
  <c r="BJ354" i="14" s="1"/>
  <c r="BK353" i="14"/>
  <c r="BI353" i="14"/>
  <c r="BH353" i="14"/>
  <c r="BJ353" i="14" s="1"/>
  <c r="BG353" i="14"/>
  <c r="BK352" i="14"/>
  <c r="BI352" i="14"/>
  <c r="BH352" i="14"/>
  <c r="BG352" i="14"/>
  <c r="BK351" i="14"/>
  <c r="BI351" i="14"/>
  <c r="BH351" i="14"/>
  <c r="BJ351" i="14" s="1"/>
  <c r="BG351" i="14"/>
  <c r="BK350" i="14"/>
  <c r="BJ350" i="14"/>
  <c r="BI350" i="14"/>
  <c r="BH350" i="14"/>
  <c r="BG350" i="14"/>
  <c r="BK349" i="14"/>
  <c r="BI349" i="14"/>
  <c r="BH349" i="14"/>
  <c r="BG349" i="14"/>
  <c r="BJ349" i="14" s="1"/>
  <c r="BK348" i="14"/>
  <c r="BI348" i="14"/>
  <c r="BH348" i="14"/>
  <c r="BJ348" i="14" s="1"/>
  <c r="BG348" i="14"/>
  <c r="BK347" i="14"/>
  <c r="BI347" i="14"/>
  <c r="BJ347" i="14" s="1"/>
  <c r="BH347" i="14"/>
  <c r="BG347" i="14"/>
  <c r="BK346" i="14"/>
  <c r="BI346" i="14"/>
  <c r="BJ346" i="14" s="1"/>
  <c r="BH346" i="14"/>
  <c r="BG346" i="14"/>
  <c r="BK345" i="14"/>
  <c r="BI345" i="14"/>
  <c r="BH345" i="14"/>
  <c r="BG345" i="14"/>
  <c r="BJ345" i="14" s="1"/>
  <c r="BK344" i="14"/>
  <c r="BI344" i="14"/>
  <c r="BH344" i="14"/>
  <c r="BG344" i="14"/>
  <c r="BJ344" i="14" s="1"/>
  <c r="BK343" i="14"/>
  <c r="BI343" i="14"/>
  <c r="BJ343" i="14" s="1"/>
  <c r="BH343" i="14"/>
  <c r="BG343" i="14"/>
  <c r="BK342" i="14"/>
  <c r="BJ342" i="14"/>
  <c r="BI342" i="14"/>
  <c r="BH342" i="14"/>
  <c r="BG342" i="14"/>
  <c r="BK341" i="14"/>
  <c r="BJ341" i="14"/>
  <c r="BI341" i="14"/>
  <c r="BH341" i="14"/>
  <c r="BG341" i="14"/>
  <c r="BK340" i="14"/>
  <c r="BI340" i="14"/>
  <c r="BH340" i="14"/>
  <c r="BG340" i="14"/>
  <c r="BJ340" i="14" s="1"/>
  <c r="BK339" i="14"/>
  <c r="BI339" i="14"/>
  <c r="BH339" i="14"/>
  <c r="BG339" i="14"/>
  <c r="BJ339" i="14" s="1"/>
  <c r="BK338" i="14"/>
  <c r="BI338" i="14"/>
  <c r="BJ338" i="14" s="1"/>
  <c r="BH338" i="14"/>
  <c r="BG338" i="14"/>
  <c r="BK337" i="14"/>
  <c r="BJ337" i="14"/>
  <c r="BI337" i="14"/>
  <c r="BH337" i="14"/>
  <c r="BG337" i="14"/>
  <c r="BK336" i="14"/>
  <c r="BJ336" i="14"/>
  <c r="BI336" i="14"/>
  <c r="BH336" i="14"/>
  <c r="BG336" i="14"/>
  <c r="BK335" i="14"/>
  <c r="BI335" i="14"/>
  <c r="BH335" i="14"/>
  <c r="BJ335" i="14" s="1"/>
  <c r="BG335" i="14"/>
  <c r="BK334" i="14"/>
  <c r="BJ334" i="14"/>
  <c r="BI334" i="14"/>
  <c r="BH334" i="14"/>
  <c r="BG334" i="14"/>
  <c r="BK333" i="14"/>
  <c r="BJ333" i="14"/>
  <c r="BI333" i="14"/>
  <c r="BH333" i="14"/>
  <c r="BG333" i="14"/>
  <c r="BK332" i="14"/>
  <c r="BI332" i="14"/>
  <c r="BH332" i="14"/>
  <c r="BG332" i="14"/>
  <c r="BJ332" i="14" s="1"/>
  <c r="BK331" i="14"/>
  <c r="BI331" i="14"/>
  <c r="BH331" i="14"/>
  <c r="BJ331" i="14" s="1"/>
  <c r="BG331" i="14"/>
  <c r="BK330" i="14"/>
  <c r="BI330" i="14"/>
  <c r="BJ330" i="14" s="1"/>
  <c r="BH330" i="14"/>
  <c r="BG330" i="14"/>
  <c r="BK329" i="14"/>
  <c r="BI329" i="14"/>
  <c r="BJ329" i="14" s="1"/>
  <c r="BH329" i="14"/>
  <c r="BG329" i="14"/>
  <c r="BK328" i="14"/>
  <c r="BI328" i="14"/>
  <c r="BH328" i="14"/>
  <c r="BG328" i="14"/>
  <c r="BJ328" i="14" s="1"/>
  <c r="BK327" i="14"/>
  <c r="BI327" i="14"/>
  <c r="BH327" i="14"/>
  <c r="BG327" i="14"/>
  <c r="BJ327" i="14" s="1"/>
  <c r="BK326" i="14"/>
  <c r="BJ326" i="14"/>
  <c r="BI326" i="14"/>
  <c r="BH326" i="14"/>
  <c r="BG326" i="14"/>
  <c r="BK325" i="14"/>
  <c r="BI325" i="14"/>
  <c r="BJ325" i="14" s="1"/>
  <c r="BH325" i="14"/>
  <c r="BG325" i="14"/>
  <c r="BK324" i="14"/>
  <c r="BI324" i="14"/>
  <c r="BJ324" i="14" s="1"/>
  <c r="BH324" i="14"/>
  <c r="BG324" i="14"/>
  <c r="BK323" i="14"/>
  <c r="BI323" i="14"/>
  <c r="BH323" i="14"/>
  <c r="BG323" i="14"/>
  <c r="BJ323" i="14" s="1"/>
  <c r="BK322" i="14"/>
  <c r="BI322" i="14"/>
  <c r="BH322" i="14"/>
  <c r="BG322" i="14"/>
  <c r="BJ322" i="14" s="1"/>
  <c r="BK321" i="14"/>
  <c r="BI321" i="14"/>
  <c r="BJ321" i="14" s="1"/>
  <c r="BH321" i="14"/>
  <c r="BG321" i="14"/>
  <c r="BK320" i="14"/>
  <c r="BJ320" i="14"/>
  <c r="BI320" i="14"/>
  <c r="BH320" i="14"/>
  <c r="BG320" i="14"/>
  <c r="BK319" i="14"/>
  <c r="BJ319" i="14"/>
  <c r="BI319" i="14"/>
  <c r="BH319" i="14"/>
  <c r="BG319" i="14"/>
  <c r="BK318" i="14"/>
  <c r="BI318" i="14"/>
  <c r="BH318" i="14"/>
  <c r="BJ318" i="14" s="1"/>
  <c r="BG318" i="14"/>
  <c r="BK317" i="14"/>
  <c r="BJ317" i="14"/>
  <c r="BI317" i="14"/>
  <c r="BH317" i="14"/>
  <c r="BG317" i="14"/>
  <c r="BK316" i="14"/>
  <c r="BJ316" i="14"/>
  <c r="BI316" i="14"/>
  <c r="BH316" i="14"/>
  <c r="BG316" i="14"/>
  <c r="BK315" i="14"/>
  <c r="BI315" i="14"/>
  <c r="BH315" i="14"/>
  <c r="BG315" i="14"/>
  <c r="BJ315" i="14" s="1"/>
  <c r="BK314" i="14"/>
  <c r="BI314" i="14"/>
  <c r="BH314" i="14"/>
  <c r="BJ314" i="14" s="1"/>
  <c r="BG314" i="14"/>
  <c r="BK313" i="14"/>
  <c r="BI313" i="14"/>
  <c r="BJ313" i="14" s="1"/>
  <c r="BH313" i="14"/>
  <c r="BG313" i="14"/>
  <c r="BK312" i="14"/>
  <c r="BI312" i="14"/>
  <c r="BJ312" i="14" s="1"/>
  <c r="BH312" i="14"/>
  <c r="BG312" i="14"/>
  <c r="BK311" i="14"/>
  <c r="BI311" i="14"/>
  <c r="BH311" i="14"/>
  <c r="BG311" i="14"/>
  <c r="BJ311" i="14" s="1"/>
  <c r="BK310" i="14"/>
  <c r="BI310" i="14"/>
  <c r="BH310" i="14"/>
  <c r="BG310" i="14"/>
  <c r="BJ310" i="14" s="1"/>
  <c r="BK309" i="14"/>
  <c r="BI309" i="14"/>
  <c r="BJ309" i="14" s="1"/>
  <c r="BH309" i="14"/>
  <c r="BG309" i="14"/>
  <c r="BK308" i="14"/>
  <c r="BJ308" i="14"/>
  <c r="BI308" i="14"/>
  <c r="BH308" i="14"/>
  <c r="BG308" i="14"/>
  <c r="BK307" i="14"/>
  <c r="BI307" i="14"/>
  <c r="BH307" i="14"/>
  <c r="BG307" i="14"/>
  <c r="BJ307" i="14" s="1"/>
  <c r="BK306" i="14"/>
  <c r="BI306" i="14"/>
  <c r="BH306" i="14"/>
  <c r="BJ306" i="14" s="1"/>
  <c r="BG306" i="14"/>
  <c r="BK305" i="14"/>
  <c r="BI305" i="14"/>
  <c r="BJ305" i="14" s="1"/>
  <c r="BH305" i="14"/>
  <c r="BG305" i="14"/>
  <c r="BK304" i="14"/>
  <c r="BJ304" i="14"/>
  <c r="BI304" i="14"/>
  <c r="BH304" i="14"/>
  <c r="BG304" i="14"/>
  <c r="BK303" i="14"/>
  <c r="BI303" i="14"/>
  <c r="BH303" i="14"/>
  <c r="BG303" i="14"/>
  <c r="BJ303" i="14" s="1"/>
  <c r="BK302" i="14"/>
  <c r="BI302" i="14"/>
  <c r="BH302" i="14"/>
  <c r="BJ302" i="14" s="1"/>
  <c r="BG302" i="14"/>
  <c r="BK301" i="14"/>
  <c r="BI301" i="14"/>
  <c r="BJ301" i="14" s="1"/>
  <c r="BH301" i="14"/>
  <c r="BG301" i="14"/>
  <c r="BK300" i="14"/>
  <c r="BJ300" i="14"/>
  <c r="BI300" i="14"/>
  <c r="BH300" i="14"/>
  <c r="BG300" i="14"/>
  <c r="BK299" i="14"/>
  <c r="BI299" i="14"/>
  <c r="BH299" i="14"/>
  <c r="BG299" i="14"/>
  <c r="BJ299" i="14" s="1"/>
  <c r="BK298" i="14"/>
  <c r="BI298" i="14"/>
  <c r="BH298" i="14"/>
  <c r="BG298" i="14"/>
  <c r="BJ298" i="14" s="1"/>
  <c r="BK297" i="14"/>
  <c r="BI297" i="14"/>
  <c r="BJ297" i="14" s="1"/>
  <c r="BH297" i="14"/>
  <c r="BG297" i="14"/>
  <c r="BK296" i="14"/>
  <c r="BI296" i="14"/>
  <c r="BH296" i="14"/>
  <c r="BG296" i="14"/>
  <c r="BJ296" i="14" s="1"/>
  <c r="BK295" i="14"/>
  <c r="BI295" i="14"/>
  <c r="BH295" i="14"/>
  <c r="BG295" i="14"/>
  <c r="BJ295" i="14" s="1"/>
  <c r="BK294" i="14"/>
  <c r="BI294" i="14"/>
  <c r="BH294" i="14"/>
  <c r="BJ294" i="14" s="1"/>
  <c r="BG294" i="14"/>
  <c r="BK293" i="14"/>
  <c r="BJ293" i="14"/>
  <c r="BI293" i="14"/>
  <c r="BH293" i="14"/>
  <c r="BG293" i="14"/>
  <c r="BK292" i="14"/>
  <c r="BJ292" i="14"/>
  <c r="BI292" i="14"/>
  <c r="BH292" i="14"/>
  <c r="BG292" i="14"/>
  <c r="BK291" i="14"/>
  <c r="BI291" i="14"/>
  <c r="BH291" i="14"/>
  <c r="BG291" i="14"/>
  <c r="BJ291" i="14" s="1"/>
  <c r="BK290" i="14"/>
  <c r="BI290" i="14"/>
  <c r="BH290" i="14"/>
  <c r="BJ290" i="14" s="1"/>
  <c r="BG290" i="14"/>
  <c r="BK289" i="14"/>
  <c r="BJ289" i="14"/>
  <c r="BI289" i="14"/>
  <c r="BH289" i="14"/>
  <c r="BG289" i="14"/>
  <c r="BK288" i="14"/>
  <c r="BJ288" i="14"/>
  <c r="BI288" i="14"/>
  <c r="BH288" i="14"/>
  <c r="BG288" i="14"/>
  <c r="BK287" i="14"/>
  <c r="BI287" i="14"/>
  <c r="BH287" i="14"/>
  <c r="BG287" i="14"/>
  <c r="BJ287" i="14" s="1"/>
  <c r="BK286" i="14"/>
  <c r="BI286" i="14"/>
  <c r="BH286" i="14"/>
  <c r="BG286" i="14"/>
  <c r="BJ286" i="14" s="1"/>
  <c r="BK285" i="14"/>
  <c r="BI285" i="14"/>
  <c r="BJ285" i="14" s="1"/>
  <c r="BH285" i="14"/>
  <c r="BG285" i="14"/>
  <c r="BK284" i="14"/>
  <c r="BI284" i="14"/>
  <c r="BH284" i="14"/>
  <c r="BG284" i="14"/>
  <c r="BJ284" i="14" s="1"/>
  <c r="BK283" i="14"/>
  <c r="BI283" i="14"/>
  <c r="BH283" i="14"/>
  <c r="BG283" i="14"/>
  <c r="BJ283" i="14" s="1"/>
  <c r="BK282" i="14"/>
  <c r="BI282" i="14"/>
  <c r="BH282" i="14"/>
  <c r="BJ282" i="14" s="1"/>
  <c r="BG282" i="14"/>
  <c r="BK281" i="14"/>
  <c r="BJ281" i="14"/>
  <c r="BI281" i="14"/>
  <c r="BH281" i="14"/>
  <c r="BG281" i="14"/>
  <c r="BK280" i="14"/>
  <c r="BJ280" i="14"/>
  <c r="BI280" i="14"/>
  <c r="BH280" i="14"/>
  <c r="BG280" i="14"/>
  <c r="BK279" i="14"/>
  <c r="BI279" i="14"/>
  <c r="BH279" i="14"/>
  <c r="BG279" i="14"/>
  <c r="BJ279" i="14" s="1"/>
  <c r="BK278" i="14"/>
  <c r="BI278" i="14"/>
  <c r="BH278" i="14"/>
  <c r="BJ278" i="14" s="1"/>
  <c r="BG278" i="14"/>
  <c r="BK277" i="14"/>
  <c r="BJ277" i="14"/>
  <c r="BI277" i="14"/>
  <c r="BH277" i="14"/>
  <c r="BG277" i="14"/>
  <c r="BK276" i="14"/>
  <c r="BJ276" i="14"/>
  <c r="BI276" i="14"/>
  <c r="BH276" i="14"/>
  <c r="BG276" i="14"/>
  <c r="BK275" i="14"/>
  <c r="BI275" i="14"/>
  <c r="BH275" i="14"/>
  <c r="BG275" i="14"/>
  <c r="BJ275" i="14" s="1"/>
  <c r="BK274" i="14"/>
  <c r="BI274" i="14"/>
  <c r="BH274" i="14"/>
  <c r="BJ274" i="14" s="1"/>
  <c r="BG274" i="14"/>
  <c r="BK273" i="14"/>
  <c r="BI273" i="14"/>
  <c r="BJ273" i="14" s="1"/>
  <c r="BH273" i="14"/>
  <c r="BG273" i="14"/>
  <c r="BK272" i="14"/>
  <c r="BI272" i="14"/>
  <c r="BH272" i="14"/>
  <c r="BG272" i="14"/>
  <c r="BJ272" i="14" s="1"/>
  <c r="BK271" i="14"/>
  <c r="BI271" i="14"/>
  <c r="BH271" i="14"/>
  <c r="BG271" i="14"/>
  <c r="BJ271" i="14" s="1"/>
  <c r="BK270" i="14"/>
  <c r="BI270" i="14"/>
  <c r="BH270" i="14"/>
  <c r="BJ270" i="14" s="1"/>
  <c r="BG270" i="14"/>
  <c r="BK269" i="14"/>
  <c r="BJ269" i="14"/>
  <c r="BI269" i="14"/>
  <c r="BH269" i="14"/>
  <c r="BG269" i="14"/>
  <c r="BK268" i="14"/>
  <c r="BJ268" i="14"/>
  <c r="BI268" i="14"/>
  <c r="BH268" i="14"/>
  <c r="BG268" i="14"/>
  <c r="BK267" i="14"/>
  <c r="BI267" i="14"/>
  <c r="BH267" i="14"/>
  <c r="BG267" i="14"/>
  <c r="BJ267" i="14" s="1"/>
  <c r="BK266" i="14"/>
  <c r="BI266" i="14"/>
  <c r="BH266" i="14"/>
  <c r="BJ266" i="14" s="1"/>
  <c r="BG266" i="14"/>
  <c r="BK265" i="14"/>
  <c r="BJ265" i="14"/>
  <c r="BI265" i="14"/>
  <c r="BH265" i="14"/>
  <c r="BG265" i="14"/>
  <c r="BK264" i="14"/>
  <c r="BI264" i="14"/>
  <c r="BH264" i="14"/>
  <c r="BJ264" i="14" s="1"/>
  <c r="BG264" i="14"/>
  <c r="BK263" i="14"/>
  <c r="BI263" i="14"/>
  <c r="BH263" i="14"/>
  <c r="BG263" i="14"/>
  <c r="BJ263" i="14" s="1"/>
  <c r="BK262" i="14"/>
  <c r="BI262" i="14"/>
  <c r="BH262" i="14"/>
  <c r="BJ262" i="14" s="1"/>
  <c r="BG262" i="14"/>
  <c r="BK261" i="14"/>
  <c r="BI261" i="14"/>
  <c r="BJ261" i="14" s="1"/>
  <c r="BH261" i="14"/>
  <c r="BG261" i="14"/>
  <c r="BK260" i="14"/>
  <c r="BI260" i="14"/>
  <c r="BH260" i="14"/>
  <c r="BG260" i="14"/>
  <c r="BJ260" i="14" s="1"/>
  <c r="BK259" i="14"/>
  <c r="BI259" i="14"/>
  <c r="BH259" i="14"/>
  <c r="BG259" i="14"/>
  <c r="BJ259" i="14" s="1"/>
  <c r="BK258" i="14"/>
  <c r="BI258" i="14"/>
  <c r="BH258" i="14"/>
  <c r="BJ258" i="14" s="1"/>
  <c r="BG258" i="14"/>
  <c r="BK257" i="14"/>
  <c r="BJ257" i="14"/>
  <c r="BI257" i="14"/>
  <c r="BH257" i="14"/>
  <c r="BG257" i="14"/>
  <c r="BK256" i="14"/>
  <c r="BJ256" i="14"/>
  <c r="BI256" i="14"/>
  <c r="BH256" i="14"/>
  <c r="BG256" i="14"/>
  <c r="BK255" i="14"/>
  <c r="BI255" i="14"/>
  <c r="BH255" i="14"/>
  <c r="BG255" i="14"/>
  <c r="BJ255" i="14" s="1"/>
  <c r="BK254" i="14"/>
  <c r="BI254" i="14"/>
  <c r="BH254" i="14"/>
  <c r="BJ254" i="14" s="1"/>
  <c r="BG254" i="14"/>
  <c r="BK253" i="14"/>
  <c r="BJ253" i="14"/>
  <c r="BI253" i="14"/>
  <c r="BH253" i="14"/>
  <c r="BG253" i="14"/>
  <c r="BK252" i="14"/>
  <c r="BI252" i="14"/>
  <c r="BH252" i="14"/>
  <c r="BJ252" i="14" s="1"/>
  <c r="BG252" i="14"/>
  <c r="BK251" i="14"/>
  <c r="BI251" i="14"/>
  <c r="BH251" i="14"/>
  <c r="BG251" i="14"/>
  <c r="BJ251" i="14" s="1"/>
  <c r="BK250" i="14"/>
  <c r="BI250" i="14"/>
  <c r="BH250" i="14"/>
  <c r="BJ250" i="14" s="1"/>
  <c r="BG250" i="14"/>
  <c r="BK249" i="14"/>
  <c r="BI249" i="14"/>
  <c r="BJ249" i="14" s="1"/>
  <c r="BH249" i="14"/>
  <c r="BG249" i="14"/>
  <c r="BK248" i="14"/>
  <c r="BI248" i="14"/>
  <c r="BH248" i="14"/>
  <c r="BG248" i="14"/>
  <c r="BJ248" i="14" s="1"/>
  <c r="BK247" i="14"/>
  <c r="BI247" i="14"/>
  <c r="BH247" i="14"/>
  <c r="BG247" i="14"/>
  <c r="BJ247" i="14" s="1"/>
  <c r="BK246" i="14"/>
  <c r="BI246" i="14"/>
  <c r="BH246" i="14"/>
  <c r="BJ246" i="14" s="1"/>
  <c r="BG246" i="14"/>
  <c r="BK245" i="14"/>
  <c r="BJ245" i="14"/>
  <c r="BI245" i="14"/>
  <c r="BH245" i="14"/>
  <c r="BG245" i="14"/>
  <c r="BK244" i="14"/>
  <c r="BJ244" i="14"/>
  <c r="BI244" i="14"/>
  <c r="BH244" i="14"/>
  <c r="BG244" i="14"/>
  <c r="BK243" i="14"/>
  <c r="BI243" i="14"/>
  <c r="BH243" i="14"/>
  <c r="BG243" i="14"/>
  <c r="BJ243" i="14" s="1"/>
  <c r="BK242" i="14"/>
  <c r="BI242" i="14"/>
  <c r="BH242" i="14"/>
  <c r="BJ242" i="14" s="1"/>
  <c r="BG242" i="14"/>
  <c r="BK241" i="14"/>
  <c r="BJ241" i="14"/>
  <c r="BI241" i="14"/>
  <c r="BH241" i="14"/>
  <c r="BG241" i="14"/>
  <c r="BK240" i="14"/>
  <c r="BI240" i="14"/>
  <c r="BH240" i="14"/>
  <c r="BJ240" i="14" s="1"/>
  <c r="BG240" i="14"/>
  <c r="BK239" i="14"/>
  <c r="BI239" i="14"/>
  <c r="BH239" i="14"/>
  <c r="BG239" i="14"/>
  <c r="BJ239" i="14" s="1"/>
  <c r="BK238" i="14"/>
  <c r="BI238" i="14"/>
  <c r="BH238" i="14"/>
  <c r="BJ238" i="14" s="1"/>
  <c r="BG238" i="14"/>
  <c r="BK237" i="14"/>
  <c r="BI237" i="14"/>
  <c r="BJ237" i="14" s="1"/>
  <c r="BH237" i="14"/>
  <c r="BG237" i="14"/>
  <c r="BK236" i="14"/>
  <c r="BI236" i="14"/>
  <c r="BH236" i="14"/>
  <c r="BG236" i="14"/>
  <c r="BJ236" i="14" s="1"/>
  <c r="BK235" i="14"/>
  <c r="BI235" i="14"/>
  <c r="BH235" i="14"/>
  <c r="BG235" i="14"/>
  <c r="BJ235" i="14" s="1"/>
  <c r="BK234" i="14"/>
  <c r="BI234" i="14"/>
  <c r="BH234" i="14"/>
  <c r="BG234" i="14"/>
  <c r="BJ234" i="14" s="1"/>
  <c r="BK233" i="14"/>
  <c r="BJ233" i="14"/>
  <c r="BI233" i="14"/>
  <c r="BH233" i="14"/>
  <c r="BG233" i="14"/>
  <c r="BK232" i="14"/>
  <c r="BJ232" i="14"/>
  <c r="BI232" i="14"/>
  <c r="BH232" i="14"/>
  <c r="BG232" i="14"/>
  <c r="BK231" i="14"/>
  <c r="BI231" i="14"/>
  <c r="BH231" i="14"/>
  <c r="BG231" i="14"/>
  <c r="BJ231" i="14" s="1"/>
  <c r="BK230" i="14"/>
  <c r="BI230" i="14"/>
  <c r="BH230" i="14"/>
  <c r="BJ230" i="14" s="1"/>
  <c r="BG230" i="14"/>
  <c r="BK229" i="14"/>
  <c r="BJ229" i="14"/>
  <c r="BI229" i="14"/>
  <c r="BH229" i="14"/>
  <c r="BG229" i="14"/>
  <c r="BK228" i="14"/>
  <c r="BI228" i="14"/>
  <c r="BH228" i="14"/>
  <c r="BJ228" i="14" s="1"/>
  <c r="BG228" i="14"/>
  <c r="BK227" i="14"/>
  <c r="BI227" i="14"/>
  <c r="BH227" i="14"/>
  <c r="BG227" i="14"/>
  <c r="BJ227" i="14" s="1"/>
  <c r="BK226" i="14"/>
  <c r="BI226" i="14"/>
  <c r="BH226" i="14"/>
  <c r="BJ226" i="14" s="1"/>
  <c r="BG226" i="14"/>
  <c r="BK225" i="14"/>
  <c r="BI225" i="14"/>
  <c r="BJ225" i="14" s="1"/>
  <c r="BH225" i="14"/>
  <c r="BG225" i="14"/>
  <c r="BK224" i="14"/>
  <c r="BI224" i="14"/>
  <c r="BH224" i="14"/>
  <c r="BG224" i="14"/>
  <c r="BJ224" i="14" s="1"/>
  <c r="BK223" i="14"/>
  <c r="BI223" i="14"/>
  <c r="BH223" i="14"/>
  <c r="BG223" i="14"/>
  <c r="BJ223" i="14" s="1"/>
  <c r="BK222" i="14"/>
  <c r="BI222" i="14"/>
  <c r="BH222" i="14"/>
  <c r="BG222" i="14"/>
  <c r="BJ222" i="14" s="1"/>
  <c r="BK221" i="14"/>
  <c r="BJ221" i="14"/>
  <c r="BI221" i="14"/>
  <c r="BH221" i="14"/>
  <c r="BG221" i="14"/>
  <c r="BK220" i="14"/>
  <c r="BJ220" i="14"/>
  <c r="BI220" i="14"/>
  <c r="BH220" i="14"/>
  <c r="BG220" i="14"/>
  <c r="BK219" i="14"/>
  <c r="BI219" i="14"/>
  <c r="BH219" i="14"/>
  <c r="BG219" i="14"/>
  <c r="BJ219" i="14" s="1"/>
  <c r="BK218" i="14"/>
  <c r="BI218" i="14"/>
  <c r="BH218" i="14"/>
  <c r="BJ218" i="14" s="1"/>
  <c r="BG218" i="14"/>
  <c r="BK217" i="14"/>
  <c r="BI217" i="14"/>
  <c r="BH217" i="14"/>
  <c r="BG217" i="14"/>
  <c r="BJ217" i="14" s="1"/>
  <c r="BK216" i="14"/>
  <c r="BI216" i="14"/>
  <c r="BH216" i="14"/>
  <c r="BJ216" i="14" s="1"/>
  <c r="BG216" i="14"/>
  <c r="BK215" i="14"/>
  <c r="BI215" i="14"/>
  <c r="BH215" i="14"/>
  <c r="BG215" i="14"/>
  <c r="BJ215" i="14" s="1"/>
  <c r="BK214" i="14"/>
  <c r="BI214" i="14"/>
  <c r="BJ214" i="14" s="1"/>
  <c r="BH214" i="14"/>
  <c r="BG214" i="14"/>
  <c r="BK213" i="14"/>
  <c r="BI213" i="14"/>
  <c r="BJ213" i="14" s="1"/>
  <c r="BH213" i="14"/>
  <c r="BG213" i="14"/>
  <c r="BK212" i="14"/>
  <c r="BI212" i="14"/>
  <c r="BH212" i="14"/>
  <c r="BG212" i="14"/>
  <c r="BJ212" i="14" s="1"/>
  <c r="BK211" i="14"/>
  <c r="BI211" i="14"/>
  <c r="BH211" i="14"/>
  <c r="BG211" i="14"/>
  <c r="BJ211" i="14" s="1"/>
  <c r="BK210" i="14"/>
  <c r="BI210" i="14"/>
  <c r="BH210" i="14"/>
  <c r="BG210" i="14"/>
  <c r="BJ210" i="14" s="1"/>
  <c r="BK209" i="14"/>
  <c r="BJ209" i="14"/>
  <c r="BI209" i="14"/>
  <c r="BH209" i="14"/>
  <c r="BG209" i="14"/>
  <c r="BK208" i="14"/>
  <c r="BJ208" i="14"/>
  <c r="BI208" i="14"/>
  <c r="BH208" i="14"/>
  <c r="BG208" i="14"/>
  <c r="BK207" i="14"/>
  <c r="BI207" i="14"/>
  <c r="BH207" i="14"/>
  <c r="BG207" i="14"/>
  <c r="BJ207" i="14" s="1"/>
  <c r="BK206" i="14"/>
  <c r="BI206" i="14"/>
  <c r="BH206" i="14"/>
  <c r="BJ206" i="14" s="1"/>
  <c r="BG206" i="14"/>
  <c r="BK205" i="14"/>
  <c r="BJ205" i="14"/>
  <c r="BI205" i="14"/>
  <c r="BH205" i="14"/>
  <c r="BG205" i="14"/>
  <c r="BK204" i="14"/>
  <c r="BI204" i="14"/>
  <c r="BH204" i="14"/>
  <c r="BJ204" i="14" s="1"/>
  <c r="BG204" i="14"/>
  <c r="BK203" i="14"/>
  <c r="BI203" i="14"/>
  <c r="BH203" i="14"/>
  <c r="BG203" i="14"/>
  <c r="BJ203" i="14" s="1"/>
  <c r="BK202" i="14"/>
  <c r="BI202" i="14"/>
  <c r="BJ202" i="14" s="1"/>
  <c r="BH202" i="14"/>
  <c r="BG202" i="14"/>
  <c r="BK201" i="14"/>
  <c r="BI201" i="14"/>
  <c r="BJ201" i="14" s="1"/>
  <c r="BH201" i="14"/>
  <c r="BG201" i="14"/>
  <c r="BK200" i="14"/>
  <c r="BI200" i="14"/>
  <c r="BH200" i="14"/>
  <c r="BG200" i="14"/>
  <c r="BJ200" i="14" s="1"/>
  <c r="BK199" i="14"/>
  <c r="BI199" i="14"/>
  <c r="BH199" i="14"/>
  <c r="BG199" i="14"/>
  <c r="BJ199" i="14" s="1"/>
  <c r="BK198" i="14"/>
  <c r="BI198" i="14"/>
  <c r="BH198" i="14"/>
  <c r="BG198" i="14"/>
  <c r="BJ198" i="14" s="1"/>
  <c r="BK197" i="14"/>
  <c r="BJ197" i="14"/>
  <c r="BI197" i="14"/>
  <c r="BH197" i="14"/>
  <c r="BG197" i="14"/>
  <c r="BK196" i="14"/>
  <c r="BJ196" i="14"/>
  <c r="BI196" i="14"/>
  <c r="BH196" i="14"/>
  <c r="BG196" i="14"/>
  <c r="BK195" i="14"/>
  <c r="BI195" i="14"/>
  <c r="BH195" i="14"/>
  <c r="BG195" i="14"/>
  <c r="BJ195" i="14" s="1"/>
  <c r="BK194" i="14"/>
  <c r="BI194" i="14"/>
  <c r="BH194" i="14"/>
  <c r="BJ194" i="14" s="1"/>
  <c r="BG194" i="14"/>
  <c r="BK193" i="14"/>
  <c r="BJ193" i="14"/>
  <c r="BI193" i="14"/>
  <c r="BH193" i="14"/>
  <c r="BG193" i="14"/>
  <c r="BK192" i="14"/>
  <c r="BI192" i="14"/>
  <c r="BH192" i="14"/>
  <c r="BJ192" i="14" s="1"/>
  <c r="BG192" i="14"/>
  <c r="BK191" i="14"/>
  <c r="BI191" i="14"/>
  <c r="BH191" i="14"/>
  <c r="BG191" i="14"/>
  <c r="BJ191" i="14" s="1"/>
  <c r="BK190" i="14"/>
  <c r="BI190" i="14"/>
  <c r="BJ190" i="14" s="1"/>
  <c r="BH190" i="14"/>
  <c r="BG190" i="14"/>
  <c r="BK189" i="14"/>
  <c r="BI189" i="14"/>
  <c r="BJ189" i="14" s="1"/>
  <c r="BH189" i="14"/>
  <c r="BG189" i="14"/>
  <c r="BK188" i="14"/>
  <c r="BI188" i="14"/>
  <c r="BH188" i="14"/>
  <c r="BG188" i="14"/>
  <c r="BJ188" i="14" s="1"/>
  <c r="BK187" i="14"/>
  <c r="BI187" i="14"/>
  <c r="BH187" i="14"/>
  <c r="BG187" i="14"/>
  <c r="BJ187" i="14" s="1"/>
  <c r="BK186" i="14"/>
  <c r="BI186" i="14"/>
  <c r="BH186" i="14"/>
  <c r="BG186" i="14"/>
  <c r="BJ186" i="14" s="1"/>
  <c r="BK185" i="14"/>
  <c r="BI185" i="14"/>
  <c r="BH185" i="14"/>
  <c r="BG185" i="14"/>
  <c r="BJ185" i="14" s="1"/>
  <c r="BK184" i="14"/>
  <c r="BJ184" i="14"/>
  <c r="BI184" i="14"/>
  <c r="BH184" i="14"/>
  <c r="BG184" i="14"/>
  <c r="BK183" i="14"/>
  <c r="BI183" i="14"/>
  <c r="BH183" i="14"/>
  <c r="BG183" i="14"/>
  <c r="BJ183" i="14" s="1"/>
  <c r="BK182" i="14"/>
  <c r="BI182" i="14"/>
  <c r="BH182" i="14"/>
  <c r="BJ182" i="14" s="1"/>
  <c r="BG182" i="14"/>
  <c r="BK181" i="14"/>
  <c r="BJ181" i="14"/>
  <c r="BI181" i="14"/>
  <c r="BH181" i="14"/>
  <c r="BG181" i="14"/>
  <c r="BK180" i="14"/>
  <c r="BI180" i="14"/>
  <c r="BH180" i="14"/>
  <c r="BJ180" i="14" s="1"/>
  <c r="BG180" i="14"/>
  <c r="BK179" i="14"/>
  <c r="BI179" i="14"/>
  <c r="BH179" i="14"/>
  <c r="BG179" i="14"/>
  <c r="BJ179" i="14" s="1"/>
  <c r="BK178" i="14"/>
  <c r="BI178" i="14"/>
  <c r="BJ178" i="14" s="1"/>
  <c r="BH178" i="14"/>
  <c r="BG178" i="14"/>
  <c r="BK177" i="14"/>
  <c r="BI177" i="14"/>
  <c r="BJ177" i="14" s="1"/>
  <c r="BH177" i="14"/>
  <c r="BG177" i="14"/>
  <c r="BK176" i="14"/>
  <c r="BI176" i="14"/>
  <c r="BH176" i="14"/>
  <c r="BG176" i="14"/>
  <c r="BJ176" i="14" s="1"/>
  <c r="BK175" i="14"/>
  <c r="BI175" i="14"/>
  <c r="BH175" i="14"/>
  <c r="BG175" i="14"/>
  <c r="BJ175" i="14" s="1"/>
  <c r="BK174" i="14"/>
  <c r="BI174" i="14"/>
  <c r="BH174" i="14"/>
  <c r="BG174" i="14"/>
  <c r="BJ174" i="14" s="1"/>
  <c r="BK173" i="14"/>
  <c r="BI173" i="14"/>
  <c r="BH173" i="14"/>
  <c r="BG173" i="14"/>
  <c r="BJ173" i="14" s="1"/>
  <c r="BK172" i="14"/>
  <c r="BJ172" i="14"/>
  <c r="BI172" i="14"/>
  <c r="BH172" i="14"/>
  <c r="BG172" i="14"/>
  <c r="BK171" i="14"/>
  <c r="BI171" i="14"/>
  <c r="BH171" i="14"/>
  <c r="BG171" i="14"/>
  <c r="BJ171" i="14" s="1"/>
  <c r="BK170" i="14"/>
  <c r="BI170" i="14"/>
  <c r="BH170" i="14"/>
  <c r="BJ170" i="14" s="1"/>
  <c r="BG170" i="14"/>
  <c r="BK169" i="14"/>
  <c r="BJ169" i="14"/>
  <c r="BI169" i="14"/>
  <c r="BH169" i="14"/>
  <c r="BG169" i="14"/>
  <c r="BK168" i="14"/>
  <c r="BI168" i="14"/>
  <c r="BH168" i="14"/>
  <c r="BJ168" i="14" s="1"/>
  <c r="BG168" i="14"/>
  <c r="BK167" i="14"/>
  <c r="BI167" i="14"/>
  <c r="BH167" i="14"/>
  <c r="BG167" i="14"/>
  <c r="BJ167" i="14" s="1"/>
  <c r="BK166" i="14"/>
  <c r="BI166" i="14"/>
  <c r="BJ166" i="14" s="1"/>
  <c r="BH166" i="14"/>
  <c r="BG166" i="14"/>
  <c r="BK165" i="14"/>
  <c r="BI165" i="14"/>
  <c r="BJ165" i="14" s="1"/>
  <c r="BH165" i="14"/>
  <c r="BG165" i="14"/>
  <c r="BK164" i="14"/>
  <c r="BI164" i="14"/>
  <c r="BH164" i="14"/>
  <c r="BG164" i="14"/>
  <c r="BJ164" i="14" s="1"/>
  <c r="BK163" i="14"/>
  <c r="BI163" i="14"/>
  <c r="BH163" i="14"/>
  <c r="BG163" i="14"/>
  <c r="BJ163" i="14" s="1"/>
  <c r="BK162" i="14"/>
  <c r="BI162" i="14"/>
  <c r="BH162" i="14"/>
  <c r="BG162" i="14"/>
  <c r="BJ162" i="14" s="1"/>
  <c r="BK161" i="14"/>
  <c r="BI161" i="14"/>
  <c r="BH161" i="14"/>
  <c r="BG161" i="14"/>
  <c r="BJ161" i="14" s="1"/>
  <c r="BK160" i="14"/>
  <c r="BJ160" i="14"/>
  <c r="BI160" i="14"/>
  <c r="BH160" i="14"/>
  <c r="BG160" i="14"/>
  <c r="BK159" i="14"/>
  <c r="BI159" i="14"/>
  <c r="BH159" i="14"/>
  <c r="BG159" i="14"/>
  <c r="BJ159" i="14" s="1"/>
  <c r="BK158" i="14"/>
  <c r="BI158" i="14"/>
  <c r="BH158" i="14"/>
  <c r="BJ158" i="14" s="1"/>
  <c r="BG158" i="14"/>
  <c r="BK157" i="14"/>
  <c r="BJ157" i="14"/>
  <c r="BI157" i="14"/>
  <c r="BH157" i="14"/>
  <c r="BG157" i="14"/>
  <c r="BK156" i="14"/>
  <c r="BI156" i="14"/>
  <c r="BH156" i="14"/>
  <c r="BJ156" i="14" s="1"/>
  <c r="BG156" i="14"/>
  <c r="BK155" i="14"/>
  <c r="BI155" i="14"/>
  <c r="BH155" i="14"/>
  <c r="BG155" i="14"/>
  <c r="BJ155" i="14" s="1"/>
  <c r="BK154" i="14"/>
  <c r="BI154" i="14"/>
  <c r="BJ154" i="14" s="1"/>
  <c r="BH154" i="14"/>
  <c r="BG154" i="14"/>
  <c r="BK153" i="14"/>
  <c r="BI153" i="14"/>
  <c r="BJ153" i="14" s="1"/>
  <c r="BH153" i="14"/>
  <c r="BG153" i="14"/>
  <c r="BK152" i="14"/>
  <c r="BI152" i="14"/>
  <c r="BH152" i="14"/>
  <c r="BG152" i="14"/>
  <c r="BJ152" i="14" s="1"/>
  <c r="BK151" i="14"/>
  <c r="BI151" i="14"/>
  <c r="BH151" i="14"/>
  <c r="BG151" i="14"/>
  <c r="BJ151" i="14" s="1"/>
  <c r="BK150" i="14"/>
  <c r="BI150" i="14"/>
  <c r="BH150" i="14"/>
  <c r="BG150" i="14"/>
  <c r="BJ150" i="14" s="1"/>
  <c r="BK149" i="14"/>
  <c r="BI149" i="14"/>
  <c r="BH149" i="14"/>
  <c r="BG149" i="14"/>
  <c r="BJ149" i="14" s="1"/>
  <c r="BK148" i="14"/>
  <c r="BJ148" i="14"/>
  <c r="BI148" i="14"/>
  <c r="BH148" i="14"/>
  <c r="BG148" i="14"/>
  <c r="BK147" i="14"/>
  <c r="BI147" i="14"/>
  <c r="BH147" i="14"/>
  <c r="BG147" i="14"/>
  <c r="BJ147" i="14" s="1"/>
  <c r="BK146" i="14"/>
  <c r="BI146" i="14"/>
  <c r="BH146" i="14"/>
  <c r="BJ146" i="14" s="1"/>
  <c r="BG146" i="14"/>
  <c r="BK145" i="14"/>
  <c r="BJ145" i="14"/>
  <c r="BI145" i="14"/>
  <c r="BH145" i="14"/>
  <c r="BG145" i="14"/>
  <c r="BK144" i="14"/>
  <c r="BI144" i="14"/>
  <c r="BH144" i="14"/>
  <c r="BJ144" i="14" s="1"/>
  <c r="BG144" i="14"/>
  <c r="BK143" i="14"/>
  <c r="BI143" i="14"/>
  <c r="BH143" i="14"/>
  <c r="BG143" i="14"/>
  <c r="BJ143" i="14" s="1"/>
  <c r="BK142" i="14"/>
  <c r="BI142" i="14"/>
  <c r="BJ142" i="14" s="1"/>
  <c r="BH142" i="14"/>
  <c r="BG142" i="14"/>
  <c r="BK141" i="14"/>
  <c r="BI141" i="14"/>
  <c r="BJ141" i="14" s="1"/>
  <c r="BH141" i="14"/>
  <c r="BG141" i="14"/>
  <c r="BK140" i="14"/>
  <c r="BI140" i="14"/>
  <c r="BH140" i="14"/>
  <c r="BG140" i="14"/>
  <c r="BJ140" i="14" s="1"/>
  <c r="BK139" i="14"/>
  <c r="BI139" i="14"/>
  <c r="BH139" i="14"/>
  <c r="BG139" i="14"/>
  <c r="BJ139" i="14" s="1"/>
  <c r="BK138" i="14"/>
  <c r="BI138" i="14"/>
  <c r="BH138" i="14"/>
  <c r="BG138" i="14"/>
  <c r="BJ138" i="14" s="1"/>
  <c r="BK137" i="14"/>
  <c r="BJ137" i="14"/>
  <c r="BI137" i="14"/>
  <c r="BH137" i="14"/>
  <c r="BG137" i="14"/>
  <c r="BK136" i="14"/>
  <c r="BJ136" i="14"/>
  <c r="BI136" i="14"/>
  <c r="BH136" i="14"/>
  <c r="BG136" i="14"/>
  <c r="BK135" i="14"/>
  <c r="BI135" i="14"/>
  <c r="BH135" i="14"/>
  <c r="BG135" i="14"/>
  <c r="BJ135" i="14" s="1"/>
  <c r="BK134" i="14"/>
  <c r="BI134" i="14"/>
  <c r="BH134" i="14"/>
  <c r="BJ134" i="14" s="1"/>
  <c r="BG134" i="14"/>
  <c r="BK133" i="14"/>
  <c r="BJ133" i="14"/>
  <c r="BI133" i="14"/>
  <c r="BH133" i="14"/>
  <c r="BG133" i="14"/>
  <c r="BK132" i="14"/>
  <c r="BI132" i="14"/>
  <c r="BH132" i="14"/>
  <c r="BJ132" i="14" s="1"/>
  <c r="BG132" i="14"/>
  <c r="BK131" i="14"/>
  <c r="BI131" i="14"/>
  <c r="BH131" i="14"/>
  <c r="BG131" i="14"/>
  <c r="BJ131" i="14" s="1"/>
  <c r="BK130" i="14"/>
  <c r="BI130" i="14"/>
  <c r="BJ130" i="14" s="1"/>
  <c r="BH130" i="14"/>
  <c r="BG130" i="14"/>
  <c r="BK129" i="14"/>
  <c r="BI129" i="14"/>
  <c r="BJ129" i="14" s="1"/>
  <c r="BH129" i="14"/>
  <c r="BG129" i="14"/>
  <c r="BK128" i="14"/>
  <c r="BI128" i="14"/>
  <c r="BH128" i="14"/>
  <c r="BG128" i="14"/>
  <c r="BJ128" i="14" s="1"/>
  <c r="BK127" i="14"/>
  <c r="BI127" i="14"/>
  <c r="BH127" i="14"/>
  <c r="BG127" i="14"/>
  <c r="BJ127" i="14" s="1"/>
  <c r="BK126" i="14"/>
  <c r="BI126" i="14"/>
  <c r="BH126" i="14"/>
  <c r="BG126" i="14"/>
  <c r="BJ126" i="14" s="1"/>
  <c r="BK125" i="14"/>
  <c r="BJ125" i="14"/>
  <c r="BI125" i="14"/>
  <c r="BH125" i="14"/>
  <c r="BG125" i="14"/>
  <c r="BK124" i="14"/>
  <c r="BI124" i="14"/>
  <c r="BH124" i="14"/>
  <c r="BG124" i="14"/>
  <c r="BJ124" i="14" s="1"/>
  <c r="BK123" i="14"/>
  <c r="BI123" i="14"/>
  <c r="BH123" i="14"/>
  <c r="BG123" i="14"/>
  <c r="BJ123" i="14" s="1"/>
  <c r="BK122" i="14"/>
  <c r="BI122" i="14"/>
  <c r="BH122" i="14"/>
  <c r="BJ122" i="14" s="1"/>
  <c r="BG122" i="14"/>
  <c r="BK121" i="14"/>
  <c r="BJ121" i="14"/>
  <c r="BI121" i="14"/>
  <c r="BH121" i="14"/>
  <c r="BG121" i="14"/>
  <c r="BK120" i="14"/>
  <c r="BI120" i="14"/>
  <c r="BH120" i="14"/>
  <c r="BJ120" i="14" s="1"/>
  <c r="BG120" i="14"/>
  <c r="BK119" i="14"/>
  <c r="BI119" i="14"/>
  <c r="BH119" i="14"/>
  <c r="BG119" i="14"/>
  <c r="BJ119" i="14" s="1"/>
  <c r="BK118" i="14"/>
  <c r="BI118" i="14"/>
  <c r="BJ118" i="14" s="1"/>
  <c r="BH118" i="14"/>
  <c r="BG118" i="14"/>
  <c r="BK117" i="14"/>
  <c r="BI117" i="14"/>
  <c r="BJ117" i="14" s="1"/>
  <c r="BH117" i="14"/>
  <c r="BG117" i="14"/>
  <c r="BK116" i="14"/>
  <c r="BI116" i="14"/>
  <c r="BH116" i="14"/>
  <c r="BG116" i="14"/>
  <c r="BJ116" i="14" s="1"/>
  <c r="BK115" i="14"/>
  <c r="BI115" i="14"/>
  <c r="BH115" i="14"/>
  <c r="BG115" i="14"/>
  <c r="BJ115" i="14" s="1"/>
  <c r="BK114" i="14"/>
  <c r="BI114" i="14"/>
  <c r="BH114" i="14"/>
  <c r="BG114" i="14"/>
  <c r="BJ114" i="14" s="1"/>
  <c r="BK113" i="14"/>
  <c r="BJ113" i="14"/>
  <c r="BI113" i="14"/>
  <c r="BH113" i="14"/>
  <c r="BG113" i="14"/>
  <c r="BK112" i="14"/>
  <c r="BI112" i="14"/>
  <c r="BH112" i="14"/>
  <c r="BG112" i="14"/>
  <c r="BJ112" i="14" s="1"/>
  <c r="BK111" i="14"/>
  <c r="BI111" i="14"/>
  <c r="BH111" i="14"/>
  <c r="BG111" i="14"/>
  <c r="BJ111" i="14" s="1"/>
  <c r="BK110" i="14"/>
  <c r="BI110" i="14"/>
  <c r="BH110" i="14"/>
  <c r="BJ110" i="14" s="1"/>
  <c r="BG110" i="14"/>
  <c r="BK109" i="14"/>
  <c r="BJ109" i="14"/>
  <c r="BI109" i="14"/>
  <c r="BH109" i="14"/>
  <c r="BG109" i="14"/>
  <c r="BK108" i="14"/>
  <c r="BI108" i="14"/>
  <c r="BH108" i="14"/>
  <c r="BJ108" i="14" s="1"/>
  <c r="BG108" i="14"/>
  <c r="BK107" i="14"/>
  <c r="BI107" i="14"/>
  <c r="BH107" i="14"/>
  <c r="BG107" i="14"/>
  <c r="BJ107" i="14" s="1"/>
  <c r="BK106" i="14"/>
  <c r="BI106" i="14"/>
  <c r="BJ106" i="14" s="1"/>
  <c r="BH106" i="14"/>
  <c r="BG106" i="14"/>
  <c r="BK105" i="14"/>
  <c r="BI105" i="14"/>
  <c r="BJ105" i="14" s="1"/>
  <c r="BH105" i="14"/>
  <c r="BG105" i="14"/>
  <c r="BK104" i="14"/>
  <c r="BI104" i="14"/>
  <c r="BH104" i="14"/>
  <c r="BG104" i="14"/>
  <c r="BJ104" i="14" s="1"/>
  <c r="BK103" i="14"/>
  <c r="BI103" i="14"/>
  <c r="BH103" i="14"/>
  <c r="BG103" i="14"/>
  <c r="BJ103" i="14" s="1"/>
  <c r="BK102" i="14"/>
  <c r="BI102" i="14"/>
  <c r="BH102" i="14"/>
  <c r="BG102" i="14"/>
  <c r="BJ102" i="14" s="1"/>
  <c r="BK101" i="14"/>
  <c r="BJ101" i="14"/>
  <c r="BI101" i="14"/>
  <c r="BH101" i="14"/>
  <c r="BG101" i="14"/>
  <c r="BK100" i="14"/>
  <c r="BI100" i="14"/>
  <c r="BH100" i="14"/>
  <c r="BG100" i="14"/>
  <c r="BJ100" i="14" s="1"/>
  <c r="BK99" i="14"/>
  <c r="BI99" i="14"/>
  <c r="BH99" i="14"/>
  <c r="BG99" i="14"/>
  <c r="BJ99" i="14" s="1"/>
  <c r="BK98" i="14"/>
  <c r="BI98" i="14"/>
  <c r="BH98" i="14"/>
  <c r="BJ98" i="14" s="1"/>
  <c r="BG98" i="14"/>
  <c r="BK97" i="14"/>
  <c r="BJ97" i="14"/>
  <c r="BI97" i="14"/>
  <c r="BH97" i="14"/>
  <c r="BG97" i="14"/>
  <c r="BK96" i="14"/>
  <c r="BI96" i="14"/>
  <c r="BH96" i="14"/>
  <c r="BJ96" i="14" s="1"/>
  <c r="BG96" i="14"/>
  <c r="BK95" i="14"/>
  <c r="BI95" i="14"/>
  <c r="BH95" i="14"/>
  <c r="BG95" i="14"/>
  <c r="BJ95" i="14" s="1"/>
  <c r="BK94" i="14"/>
  <c r="BI94" i="14"/>
  <c r="BJ94" i="14" s="1"/>
  <c r="BH94" i="14"/>
  <c r="BG94" i="14"/>
  <c r="BK93" i="14"/>
  <c r="BI93" i="14"/>
  <c r="BJ93" i="14" s="1"/>
  <c r="BH93" i="14"/>
  <c r="BG93" i="14"/>
  <c r="BK92" i="14"/>
  <c r="BI92" i="14"/>
  <c r="BH92" i="14"/>
  <c r="BG92" i="14"/>
  <c r="BJ92" i="14" s="1"/>
  <c r="BK91" i="14"/>
  <c r="BI91" i="14"/>
  <c r="BH91" i="14"/>
  <c r="BG91" i="14"/>
  <c r="BJ91" i="14" s="1"/>
  <c r="BK90" i="14"/>
  <c r="BI90" i="14"/>
  <c r="BH90" i="14"/>
  <c r="BJ90" i="14" s="1"/>
  <c r="BG90" i="14"/>
  <c r="BK89" i="14"/>
  <c r="BJ89" i="14"/>
  <c r="BI89" i="14"/>
  <c r="BH89" i="14"/>
  <c r="BG89" i="14"/>
  <c r="BK88" i="14"/>
  <c r="BJ88" i="14"/>
  <c r="BI88" i="14"/>
  <c r="BH88" i="14"/>
  <c r="BG88" i="14"/>
  <c r="BK87" i="14"/>
  <c r="BI87" i="14"/>
  <c r="BH87" i="14"/>
  <c r="BG87" i="14"/>
  <c r="BJ87" i="14" s="1"/>
  <c r="BK86" i="14"/>
  <c r="BI86" i="14"/>
  <c r="BH86" i="14"/>
  <c r="BJ86" i="14" s="1"/>
  <c r="BG86" i="14"/>
  <c r="BK85" i="14"/>
  <c r="BJ85" i="14"/>
  <c r="BI85" i="14"/>
  <c r="BH85" i="14"/>
  <c r="BG85" i="14"/>
  <c r="BK84" i="14"/>
  <c r="BJ84" i="14"/>
  <c r="BI84" i="14"/>
  <c r="BH84" i="14"/>
  <c r="BG84" i="14"/>
  <c r="BK83" i="14"/>
  <c r="BI83" i="14"/>
  <c r="BH83" i="14"/>
  <c r="BG83" i="14"/>
  <c r="BJ83" i="14" s="1"/>
  <c r="BK82" i="14"/>
  <c r="BI82" i="14"/>
  <c r="BH82" i="14"/>
  <c r="BJ82" i="14" s="1"/>
  <c r="BG82" i="14"/>
  <c r="BK81" i="14"/>
  <c r="BI81" i="14"/>
  <c r="BJ81" i="14" s="1"/>
  <c r="BH81" i="14"/>
  <c r="BG81" i="14"/>
  <c r="BK80" i="14"/>
  <c r="BI80" i="14"/>
  <c r="BH80" i="14"/>
  <c r="BG80" i="14"/>
  <c r="BJ80" i="14" s="1"/>
  <c r="BK79" i="14"/>
  <c r="BI79" i="14"/>
  <c r="BH79" i="14"/>
  <c r="BG79" i="14"/>
  <c r="BJ79" i="14" s="1"/>
  <c r="BK78" i="14"/>
  <c r="BI78" i="14"/>
  <c r="BH78" i="14"/>
  <c r="BJ78" i="14" s="1"/>
  <c r="BG78" i="14"/>
  <c r="BK77" i="14"/>
  <c r="BJ77" i="14"/>
  <c r="BI77" i="14"/>
  <c r="BH77" i="14"/>
  <c r="BG77" i="14"/>
  <c r="BK76" i="14"/>
  <c r="BJ76" i="14"/>
  <c r="BI76" i="14"/>
  <c r="BH76" i="14"/>
  <c r="BG76" i="14"/>
  <c r="BK75" i="14"/>
  <c r="BI75" i="14"/>
  <c r="BH75" i="14"/>
  <c r="BG75" i="14"/>
  <c r="BJ75" i="14" s="1"/>
  <c r="BK74" i="14"/>
  <c r="BI74" i="14"/>
  <c r="BH74" i="14"/>
  <c r="BJ74" i="14" s="1"/>
  <c r="BG74" i="14"/>
  <c r="BK73" i="14"/>
  <c r="BJ73" i="14"/>
  <c r="BI73" i="14"/>
  <c r="BH73" i="14"/>
  <c r="BG73" i="14"/>
  <c r="BK72" i="14"/>
  <c r="BJ72" i="14"/>
  <c r="BI72" i="14"/>
  <c r="BH72" i="14"/>
  <c r="BG72" i="14"/>
  <c r="BK71" i="14"/>
  <c r="BI71" i="14"/>
  <c r="BH71" i="14"/>
  <c r="BG71" i="14"/>
  <c r="BJ71" i="14" s="1"/>
  <c r="BK70" i="14"/>
  <c r="BI70" i="14"/>
  <c r="BH70" i="14"/>
  <c r="BJ70" i="14" s="1"/>
  <c r="BG70" i="14"/>
  <c r="BK69" i="14"/>
  <c r="BI69" i="14"/>
  <c r="BJ69" i="14" s="1"/>
  <c r="BH69" i="14"/>
  <c r="BG69" i="14"/>
  <c r="BK68" i="14"/>
  <c r="BI68" i="14"/>
  <c r="BH68" i="14"/>
  <c r="BG68" i="14"/>
  <c r="BJ68" i="14" s="1"/>
  <c r="BK67" i="14"/>
  <c r="BI67" i="14"/>
  <c r="BH67" i="14"/>
  <c r="BG67" i="14"/>
  <c r="BJ67" i="14" s="1"/>
  <c r="BK66" i="14"/>
  <c r="BI66" i="14"/>
  <c r="BH66" i="14"/>
  <c r="BJ66" i="14" s="1"/>
  <c r="BG66" i="14"/>
  <c r="BK65" i="14"/>
  <c r="BI65" i="14"/>
  <c r="BJ65" i="14" s="1"/>
  <c r="BH65" i="14"/>
  <c r="BG65" i="14"/>
  <c r="BK64" i="14"/>
  <c r="BJ64" i="14"/>
  <c r="BI64" i="14"/>
  <c r="BH64" i="14"/>
  <c r="BG64" i="14"/>
  <c r="BK63" i="14"/>
  <c r="BI63" i="14"/>
  <c r="BH63" i="14"/>
  <c r="BG63" i="14"/>
  <c r="BJ63" i="14" s="1"/>
  <c r="BK62" i="14"/>
  <c r="BI62" i="14"/>
  <c r="BH62" i="14"/>
  <c r="BJ62" i="14" s="1"/>
  <c r="BG62" i="14"/>
  <c r="BK61" i="14"/>
  <c r="BJ61" i="14"/>
  <c r="BI61" i="14"/>
  <c r="BH61" i="14"/>
  <c r="BG61" i="14"/>
  <c r="BK60" i="14"/>
  <c r="BJ60" i="14"/>
  <c r="BI60" i="14"/>
  <c r="BH60" i="14"/>
  <c r="BG60" i="14"/>
  <c r="BK59" i="14"/>
  <c r="BI59" i="14"/>
  <c r="BH59" i="14"/>
  <c r="BG59" i="14"/>
  <c r="BJ59" i="14" s="1"/>
  <c r="BK58" i="14"/>
  <c r="BI58" i="14"/>
  <c r="BH58" i="14"/>
  <c r="BJ58" i="14" s="1"/>
  <c r="BG58" i="14"/>
  <c r="BK57" i="14"/>
  <c r="BI57" i="14"/>
  <c r="BJ57" i="14" s="1"/>
  <c r="BH57" i="14"/>
  <c r="BG57" i="14"/>
  <c r="BK56" i="14"/>
  <c r="BI56" i="14"/>
  <c r="BH56" i="14"/>
  <c r="BG56" i="14"/>
  <c r="BJ56" i="14" s="1"/>
  <c r="BK55" i="14"/>
  <c r="BI55" i="14"/>
  <c r="BH55" i="14"/>
  <c r="BG55" i="14"/>
  <c r="BJ55" i="14" s="1"/>
  <c r="BK54" i="14"/>
  <c r="BI54" i="14"/>
  <c r="BH54" i="14"/>
  <c r="BJ54" i="14" s="1"/>
  <c r="BG54" i="14"/>
  <c r="BK53" i="14"/>
  <c r="BI53" i="14"/>
  <c r="BJ53" i="14" s="1"/>
  <c r="BH53" i="14"/>
  <c r="BG53" i="14"/>
  <c r="BK52" i="14"/>
  <c r="BI52" i="14"/>
  <c r="BH52" i="14"/>
  <c r="BG52" i="14"/>
  <c r="BJ52" i="14" s="1"/>
  <c r="BK51" i="14"/>
  <c r="BI51" i="14"/>
  <c r="BH51" i="14"/>
  <c r="BG51" i="14"/>
  <c r="BJ51" i="14" s="1"/>
  <c r="BK50" i="14"/>
  <c r="BI50" i="14"/>
  <c r="BH50" i="14"/>
  <c r="BJ50" i="14" s="1"/>
  <c r="BG50" i="14"/>
  <c r="BK49" i="14"/>
  <c r="BJ49" i="14"/>
  <c r="BI49" i="14"/>
  <c r="BH49" i="14"/>
  <c r="BG49" i="14"/>
  <c r="BK48" i="14"/>
  <c r="BJ48" i="14"/>
  <c r="BI48" i="14"/>
  <c r="BH48" i="14"/>
  <c r="BG48" i="14"/>
  <c r="BK47" i="14"/>
  <c r="BI47" i="14"/>
  <c r="BH47" i="14"/>
  <c r="BG47" i="14"/>
  <c r="BJ47" i="14" s="1"/>
  <c r="BK46" i="14"/>
  <c r="BI46" i="14"/>
  <c r="BH46" i="14"/>
  <c r="BG46" i="14"/>
  <c r="BJ46" i="14" s="1"/>
  <c r="BK45" i="14"/>
  <c r="BI45" i="14"/>
  <c r="BJ45" i="14" s="1"/>
  <c r="BH45" i="14"/>
  <c r="BG45" i="14"/>
  <c r="BK44" i="14"/>
  <c r="BI44" i="14"/>
  <c r="BH44" i="14"/>
  <c r="BG44" i="14"/>
  <c r="BJ44" i="14" s="1"/>
  <c r="BK43" i="14"/>
  <c r="BI43" i="14"/>
  <c r="BH43" i="14"/>
  <c r="BG43" i="14"/>
  <c r="BJ43" i="14" s="1"/>
  <c r="BK42" i="14"/>
  <c r="BI42" i="14"/>
  <c r="BH42" i="14"/>
  <c r="BG42" i="14"/>
  <c r="BJ42" i="14" s="1"/>
  <c r="BK41" i="14"/>
  <c r="BI41" i="14"/>
  <c r="BJ41" i="14" s="1"/>
  <c r="BH41" i="14"/>
  <c r="BG41" i="14"/>
  <c r="BK40" i="14"/>
  <c r="BI40" i="14"/>
  <c r="BH40" i="14"/>
  <c r="BG40" i="14"/>
  <c r="BJ40" i="14" s="1"/>
  <c r="BK39" i="14"/>
  <c r="BI39" i="14"/>
  <c r="BH39" i="14"/>
  <c r="BG39" i="14"/>
  <c r="BJ39" i="14" s="1"/>
  <c r="BK38" i="14"/>
  <c r="BI38" i="14"/>
  <c r="BH38" i="14"/>
  <c r="BJ38" i="14" s="1"/>
  <c r="BG38" i="14"/>
  <c r="BK37" i="14"/>
  <c r="BJ37" i="14"/>
  <c r="BI37" i="14"/>
  <c r="BH37" i="14"/>
  <c r="BG37" i="14"/>
  <c r="BK36" i="14"/>
  <c r="BJ36" i="14"/>
  <c r="BI36" i="14"/>
  <c r="BH36" i="14"/>
  <c r="BG36" i="14"/>
  <c r="BK35" i="14"/>
  <c r="BI35" i="14"/>
  <c r="BH35" i="14"/>
  <c r="BG35" i="14"/>
  <c r="BJ35" i="14" s="1"/>
  <c r="BK34" i="14"/>
  <c r="BI34" i="14"/>
  <c r="BH34" i="14"/>
  <c r="BJ34" i="14" s="1"/>
  <c r="BG34" i="14"/>
  <c r="BK33" i="14"/>
  <c r="BI33" i="14"/>
  <c r="BJ33" i="14" s="1"/>
  <c r="BH33" i="14"/>
  <c r="BG33" i="14"/>
  <c r="BK32" i="14"/>
  <c r="BJ32" i="14"/>
  <c r="BI32" i="14"/>
  <c r="BH32" i="14"/>
  <c r="BG32" i="14"/>
  <c r="BK31" i="14"/>
  <c r="BI31" i="14"/>
  <c r="BH31" i="14"/>
  <c r="BG31" i="14"/>
  <c r="BJ31" i="14" s="1"/>
  <c r="BK30" i="14"/>
  <c r="BI30" i="14"/>
  <c r="BH30" i="14"/>
  <c r="BG30" i="14"/>
  <c r="BJ30" i="14" s="1"/>
  <c r="BK29" i="14"/>
  <c r="BI29" i="14"/>
  <c r="BH29" i="14"/>
  <c r="BG29" i="14"/>
  <c r="BJ29" i="14" s="1"/>
  <c r="BK28" i="14"/>
  <c r="BI28" i="14"/>
  <c r="BH28" i="14"/>
  <c r="BG28" i="14"/>
  <c r="BJ28" i="14" s="1"/>
  <c r="BK27" i="14"/>
  <c r="BI27" i="14"/>
  <c r="BH27" i="14"/>
  <c r="BG27" i="14"/>
  <c r="BJ27" i="14" s="1"/>
  <c r="BK26" i="14"/>
  <c r="BI26" i="14"/>
  <c r="BH26" i="14"/>
  <c r="BJ26" i="14" s="1"/>
  <c r="BG26" i="14"/>
  <c r="BK25" i="14"/>
  <c r="BJ25" i="14"/>
  <c r="BI25" i="14"/>
  <c r="BH25" i="14"/>
  <c r="BG25" i="14"/>
  <c r="BK24" i="14"/>
  <c r="BJ24" i="14"/>
  <c r="BI24" i="14"/>
  <c r="BH24" i="14"/>
  <c r="BG24" i="14"/>
  <c r="BK23" i="14"/>
  <c r="BI23" i="14"/>
  <c r="BH23" i="14"/>
  <c r="BG23" i="14"/>
  <c r="BJ23" i="14" s="1"/>
  <c r="BK22" i="14"/>
  <c r="BI22" i="14"/>
  <c r="BH22" i="14"/>
  <c r="BJ22" i="14" s="1"/>
  <c r="BG22" i="14"/>
  <c r="BK21" i="14"/>
  <c r="BI21" i="14"/>
  <c r="BJ21" i="14" s="1"/>
  <c r="BH21" i="14"/>
  <c r="BG21" i="14"/>
  <c r="BK20" i="14"/>
  <c r="BJ20" i="14"/>
  <c r="BI20" i="14"/>
  <c r="BH20" i="14"/>
  <c r="BG20" i="14"/>
  <c r="BK19" i="14"/>
  <c r="BI19" i="14"/>
  <c r="BH19" i="14"/>
  <c r="BG19" i="14"/>
  <c r="BJ19" i="14" s="1"/>
  <c r="BK18" i="14"/>
  <c r="BI18" i="14"/>
  <c r="BH18" i="14"/>
  <c r="BG18" i="14"/>
  <c r="BJ18" i="14" s="1"/>
  <c r="BK17" i="14"/>
  <c r="BI17" i="14"/>
  <c r="BH17" i="14"/>
  <c r="BG17" i="14"/>
  <c r="BJ17" i="14" s="1"/>
  <c r="BK16" i="14"/>
  <c r="BI16" i="14"/>
  <c r="BH16" i="14"/>
  <c r="BG16" i="14"/>
  <c r="BJ16" i="14" s="1"/>
  <c r="BK15" i="14"/>
  <c r="BI15" i="14"/>
  <c r="BH15" i="14"/>
  <c r="BG15" i="14"/>
  <c r="BJ15" i="14" s="1"/>
  <c r="BK14" i="14"/>
  <c r="BI14" i="14"/>
  <c r="BH14" i="14"/>
  <c r="BJ14" i="14" s="1"/>
  <c r="BG14" i="14"/>
  <c r="BK13" i="14"/>
  <c r="BJ13" i="14"/>
  <c r="BI13" i="14"/>
  <c r="BH13" i="14"/>
  <c r="BG13" i="14"/>
  <c r="BK12" i="14"/>
  <c r="BJ12" i="14"/>
  <c r="BI12" i="14"/>
  <c r="BH12" i="14"/>
  <c r="BG12" i="14"/>
  <c r="BK11" i="14"/>
  <c r="BI11" i="14"/>
  <c r="BH11" i="14"/>
  <c r="BG11" i="14"/>
  <c r="BJ11" i="14" s="1"/>
  <c r="BK10" i="14"/>
  <c r="BI10" i="14"/>
  <c r="BH10" i="14"/>
  <c r="BJ10" i="14" s="1"/>
  <c r="BG10" i="14"/>
  <c r="BK9" i="14"/>
  <c r="BI9" i="14"/>
  <c r="BJ9" i="14" s="1"/>
  <c r="BH9" i="14"/>
  <c r="BG9" i="14"/>
  <c r="BK8" i="14"/>
  <c r="BJ8" i="14"/>
  <c r="BI8" i="14"/>
  <c r="BH8" i="14"/>
  <c r="BG8" i="14"/>
  <c r="BK7" i="14"/>
  <c r="BI7" i="14"/>
  <c r="BH7" i="14"/>
  <c r="BG7" i="14"/>
  <c r="BJ7" i="14" s="1"/>
  <c r="BK6" i="14"/>
  <c r="BI6" i="14"/>
  <c r="BH6" i="14"/>
  <c r="BG6" i="14"/>
  <c r="BJ6" i="14" s="1"/>
  <c r="BK5" i="14"/>
  <c r="BI5" i="14"/>
  <c r="BH5" i="14"/>
  <c r="BG5" i="14"/>
  <c r="BJ5" i="14" s="1"/>
  <c r="BK4" i="14"/>
  <c r="BI4" i="14"/>
  <c r="BH4" i="14"/>
  <c r="BG4" i="14"/>
  <c r="BG1987" i="14" s="1"/>
  <c r="T1" i="14"/>
  <c r="S1" i="14"/>
  <c r="R1" i="14"/>
  <c r="Q1" i="14"/>
  <c r="P1" i="14"/>
  <c r="O1" i="14"/>
  <c r="BE408" i="12"/>
  <c r="BK407" i="12"/>
  <c r="BI407" i="12"/>
  <c r="BH407" i="12"/>
  <c r="BJ407" i="12" s="1"/>
  <c r="BG407" i="12"/>
  <c r="BK406" i="12"/>
  <c r="BI406" i="12"/>
  <c r="BH406" i="12"/>
  <c r="BG406" i="12"/>
  <c r="BJ406" i="12" s="1"/>
  <c r="BK405" i="12"/>
  <c r="BI405" i="12"/>
  <c r="BH405" i="12"/>
  <c r="BG405" i="12"/>
  <c r="BK404" i="12"/>
  <c r="BI404" i="12"/>
  <c r="BH404" i="12"/>
  <c r="BG404" i="12"/>
  <c r="BJ404" i="12" s="1"/>
  <c r="BK403" i="12"/>
  <c r="BI403" i="12"/>
  <c r="BH403" i="12"/>
  <c r="BG403" i="12"/>
  <c r="BJ403" i="12" s="1"/>
  <c r="BK402" i="12"/>
  <c r="BI402" i="12"/>
  <c r="BH402" i="12"/>
  <c r="BG402" i="12"/>
  <c r="BJ402" i="12" s="1"/>
  <c r="BK401" i="12"/>
  <c r="BI401" i="12"/>
  <c r="BH401" i="12"/>
  <c r="BJ401" i="12" s="1"/>
  <c r="BG401" i="12"/>
  <c r="BK400" i="12"/>
  <c r="BJ400" i="12"/>
  <c r="BI400" i="12"/>
  <c r="BH400" i="12"/>
  <c r="BG400" i="12"/>
  <c r="BK399" i="12"/>
  <c r="BJ399" i="12"/>
  <c r="BI399" i="12"/>
  <c r="BH399" i="12"/>
  <c r="BG399" i="12"/>
  <c r="BK398" i="12"/>
  <c r="BI398" i="12"/>
  <c r="BH398" i="12"/>
  <c r="BG398" i="12"/>
  <c r="BK397" i="12"/>
  <c r="BI397" i="12"/>
  <c r="BH397" i="12"/>
  <c r="BJ397" i="12" s="1"/>
  <c r="BG397" i="12"/>
  <c r="BK396" i="12"/>
  <c r="BI396" i="12"/>
  <c r="BJ396" i="12" s="1"/>
  <c r="BH396" i="12"/>
  <c r="BG396" i="12"/>
  <c r="BK395" i="12"/>
  <c r="BI395" i="12"/>
  <c r="BH395" i="12"/>
  <c r="BJ395" i="12" s="1"/>
  <c r="BG395" i="12"/>
  <c r="BK394" i="12"/>
  <c r="BI394" i="12"/>
  <c r="BH394" i="12"/>
  <c r="BG394" i="12"/>
  <c r="BJ394" i="12" s="1"/>
  <c r="BK393" i="12"/>
  <c r="BI393" i="12"/>
  <c r="BH393" i="12"/>
  <c r="BG393" i="12"/>
  <c r="BK392" i="12"/>
  <c r="BI392" i="12"/>
  <c r="BH392" i="12"/>
  <c r="BG392" i="12"/>
  <c r="BJ392" i="12" s="1"/>
  <c r="BK391" i="12"/>
  <c r="BI391" i="12"/>
  <c r="BH391" i="12"/>
  <c r="BG391" i="12"/>
  <c r="BJ391" i="12" s="1"/>
  <c r="BK390" i="12"/>
  <c r="BI390" i="12"/>
  <c r="BH390" i="12"/>
  <c r="BG390" i="12"/>
  <c r="BJ390" i="12" s="1"/>
  <c r="BK389" i="12"/>
  <c r="BI389" i="12"/>
  <c r="BH389" i="12"/>
  <c r="BJ389" i="12" s="1"/>
  <c r="BG389" i="12"/>
  <c r="BK388" i="12"/>
  <c r="BJ388" i="12"/>
  <c r="BI388" i="12"/>
  <c r="BH388" i="12"/>
  <c r="BG388" i="12"/>
  <c r="BK387" i="12"/>
  <c r="BJ387" i="12"/>
  <c r="BI387" i="12"/>
  <c r="BH387" i="12"/>
  <c r="BG387" i="12"/>
  <c r="BK259" i="12"/>
  <c r="BI259" i="12"/>
  <c r="BH259" i="12"/>
  <c r="BG259" i="12"/>
  <c r="BJ259" i="12" s="1"/>
  <c r="BK258" i="12"/>
  <c r="BI258" i="12"/>
  <c r="BH258" i="12"/>
  <c r="BJ258" i="12" s="1"/>
  <c r="BG258" i="12"/>
  <c r="BK257" i="12"/>
  <c r="BI257" i="12"/>
  <c r="BJ257" i="12" s="1"/>
  <c r="BH257" i="12"/>
  <c r="BG257" i="12"/>
  <c r="BK256" i="12"/>
  <c r="BI256" i="12"/>
  <c r="BH256" i="12"/>
  <c r="BJ256" i="12" s="1"/>
  <c r="BG256" i="12"/>
  <c r="BK255" i="12"/>
  <c r="BI255" i="12"/>
  <c r="BH255" i="12"/>
  <c r="BG255" i="12"/>
  <c r="BJ255" i="12" s="1"/>
  <c r="BK254" i="12"/>
  <c r="BI254" i="12"/>
  <c r="BH254" i="12"/>
  <c r="BG254" i="12"/>
  <c r="BK253" i="12"/>
  <c r="BI253" i="12"/>
  <c r="BH253" i="12"/>
  <c r="BG253" i="12"/>
  <c r="BJ253" i="12" s="1"/>
  <c r="BK252" i="12"/>
  <c r="BI252" i="12"/>
  <c r="BH252" i="12"/>
  <c r="BG252" i="12"/>
  <c r="BJ252" i="12" s="1"/>
  <c r="BK251" i="12"/>
  <c r="BI251" i="12"/>
  <c r="BH251" i="12"/>
  <c r="BG251" i="12"/>
  <c r="BJ251" i="12" s="1"/>
  <c r="BK250" i="12"/>
  <c r="BI250" i="12"/>
  <c r="BH250" i="12"/>
  <c r="BJ250" i="12" s="1"/>
  <c r="BG250" i="12"/>
  <c r="BK249" i="12"/>
  <c r="BJ249" i="12"/>
  <c r="BI249" i="12"/>
  <c r="BH249" i="12"/>
  <c r="BG249" i="12"/>
  <c r="BK248" i="12"/>
  <c r="BJ248" i="12"/>
  <c r="BI248" i="12"/>
  <c r="BH248" i="12"/>
  <c r="BG248" i="12"/>
  <c r="BK247" i="12"/>
  <c r="BI247" i="12"/>
  <c r="BH247" i="12"/>
  <c r="BG247" i="12"/>
  <c r="BJ247" i="12" s="1"/>
  <c r="BK246" i="12"/>
  <c r="BI246" i="12"/>
  <c r="BH246" i="12"/>
  <c r="BJ246" i="12" s="1"/>
  <c r="BG246" i="12"/>
  <c r="BK245" i="12"/>
  <c r="BI245" i="12"/>
  <c r="BJ245" i="12" s="1"/>
  <c r="BH245" i="12"/>
  <c r="BG245" i="12"/>
  <c r="BK244" i="12"/>
  <c r="BI244" i="12"/>
  <c r="BH244" i="12"/>
  <c r="BJ244" i="12" s="1"/>
  <c r="BG244" i="12"/>
  <c r="BK243" i="12"/>
  <c r="BI243" i="12"/>
  <c r="BH243" i="12"/>
  <c r="BG243" i="12"/>
  <c r="BJ243" i="12" s="1"/>
  <c r="BK242" i="12"/>
  <c r="BI242" i="12"/>
  <c r="BH242" i="12"/>
  <c r="BG242" i="12"/>
  <c r="BK241" i="12"/>
  <c r="BI241" i="12"/>
  <c r="BH241" i="12"/>
  <c r="BG241" i="12"/>
  <c r="BJ241" i="12" s="1"/>
  <c r="BK240" i="12"/>
  <c r="BI240" i="12"/>
  <c r="BH240" i="12"/>
  <c r="BG240" i="12"/>
  <c r="BJ240" i="12" s="1"/>
  <c r="BK239" i="12"/>
  <c r="BI239" i="12"/>
  <c r="BH239" i="12"/>
  <c r="BG239" i="12"/>
  <c r="BJ239" i="12" s="1"/>
  <c r="BK238" i="12"/>
  <c r="BI238" i="12"/>
  <c r="BH238" i="12"/>
  <c r="BJ238" i="12" s="1"/>
  <c r="BG238" i="12"/>
  <c r="BK237" i="12"/>
  <c r="BJ237" i="12"/>
  <c r="BI237" i="12"/>
  <c r="BH237" i="12"/>
  <c r="BG237" i="12"/>
  <c r="BK236" i="12"/>
  <c r="BJ236" i="12"/>
  <c r="BI236" i="12"/>
  <c r="BH236" i="12"/>
  <c r="BG236" i="12"/>
  <c r="BK235" i="12"/>
  <c r="BI235" i="12"/>
  <c r="BH235" i="12"/>
  <c r="BG235" i="12"/>
  <c r="BK234" i="12"/>
  <c r="BI234" i="12"/>
  <c r="BH234" i="12"/>
  <c r="BJ234" i="12" s="1"/>
  <c r="BG234" i="12"/>
  <c r="BK233" i="12"/>
  <c r="BI233" i="12"/>
  <c r="BJ233" i="12" s="1"/>
  <c r="BH233" i="12"/>
  <c r="BG233" i="12"/>
  <c r="BK232" i="12"/>
  <c r="BI232" i="12"/>
  <c r="BH232" i="12"/>
  <c r="BJ232" i="12" s="1"/>
  <c r="BG232" i="12"/>
  <c r="BK231" i="12"/>
  <c r="BI231" i="12"/>
  <c r="BH231" i="12"/>
  <c r="BG231" i="12"/>
  <c r="BJ231" i="12" s="1"/>
  <c r="BK230" i="12"/>
  <c r="BI230" i="12"/>
  <c r="BH230" i="12"/>
  <c r="BG230" i="12"/>
  <c r="BK229" i="12"/>
  <c r="BI229" i="12"/>
  <c r="BH229" i="12"/>
  <c r="BG229" i="12"/>
  <c r="BK228" i="12"/>
  <c r="BI228" i="12"/>
  <c r="BH228" i="12"/>
  <c r="BG228" i="12"/>
  <c r="BJ228" i="12" s="1"/>
  <c r="BK227" i="12"/>
  <c r="BI227" i="12"/>
  <c r="BH227" i="12"/>
  <c r="BG227" i="12"/>
  <c r="BJ227" i="12" s="1"/>
  <c r="BK226" i="12"/>
  <c r="BI226" i="12"/>
  <c r="BH226" i="12"/>
  <c r="BJ226" i="12" s="1"/>
  <c r="BG226" i="12"/>
  <c r="BK225" i="12"/>
  <c r="BJ225" i="12"/>
  <c r="BI225" i="12"/>
  <c r="BH225" i="12"/>
  <c r="BG225" i="12"/>
  <c r="BK224" i="12"/>
  <c r="BJ224" i="12"/>
  <c r="BI224" i="12"/>
  <c r="BH224" i="12"/>
  <c r="BG224" i="12"/>
  <c r="BK223" i="12"/>
  <c r="BI223" i="12"/>
  <c r="BH223" i="12"/>
  <c r="BG223" i="12"/>
  <c r="BK222" i="12"/>
  <c r="BI222" i="12"/>
  <c r="BH222" i="12"/>
  <c r="BJ222" i="12" s="1"/>
  <c r="BG222" i="12"/>
  <c r="BK221" i="12"/>
  <c r="BI221" i="12"/>
  <c r="BJ221" i="12" s="1"/>
  <c r="BH221" i="12"/>
  <c r="BG221" i="12"/>
  <c r="BK220" i="12"/>
  <c r="BI220" i="12"/>
  <c r="BH220" i="12"/>
  <c r="BJ220" i="12" s="1"/>
  <c r="BG220" i="12"/>
  <c r="BK219" i="12"/>
  <c r="BI219" i="12"/>
  <c r="BH219" i="12"/>
  <c r="BG219" i="12"/>
  <c r="BJ219" i="12" s="1"/>
  <c r="BK218" i="12"/>
  <c r="BI218" i="12"/>
  <c r="BH218" i="12"/>
  <c r="BG218" i="12"/>
  <c r="BJ218" i="12" s="1"/>
  <c r="BK217" i="12"/>
  <c r="BI217" i="12"/>
  <c r="BH217" i="12"/>
  <c r="BG217" i="12"/>
  <c r="BJ217" i="12" s="1"/>
  <c r="BK216" i="12"/>
  <c r="BI216" i="12"/>
  <c r="BH216" i="12"/>
  <c r="BG216" i="12"/>
  <c r="BJ216" i="12" s="1"/>
  <c r="BK215" i="12"/>
  <c r="BI215" i="12"/>
  <c r="BH215" i="12"/>
  <c r="BG215" i="12"/>
  <c r="BJ215" i="12" s="1"/>
  <c r="BK214" i="12"/>
  <c r="BI214" i="12"/>
  <c r="BH214" i="12"/>
  <c r="BJ214" i="12" s="1"/>
  <c r="BG214" i="12"/>
  <c r="BK213" i="12"/>
  <c r="BJ213" i="12"/>
  <c r="BI213" i="12"/>
  <c r="BH213" i="12"/>
  <c r="BG213" i="12"/>
  <c r="BK212" i="12"/>
  <c r="BJ212" i="12"/>
  <c r="BI212" i="12"/>
  <c r="BH212" i="12"/>
  <c r="BG212" i="12"/>
  <c r="BK211" i="12"/>
  <c r="BI211" i="12"/>
  <c r="BH211" i="12"/>
  <c r="BG211" i="12"/>
  <c r="BK210" i="12"/>
  <c r="BI210" i="12"/>
  <c r="BH210" i="12"/>
  <c r="BJ210" i="12" s="1"/>
  <c r="BG210" i="12"/>
  <c r="BK209" i="12"/>
  <c r="BI209" i="12"/>
  <c r="BJ209" i="12" s="1"/>
  <c r="BH209" i="12"/>
  <c r="BG209" i="12"/>
  <c r="BK208" i="12"/>
  <c r="BI208" i="12"/>
  <c r="BH208" i="12"/>
  <c r="BJ208" i="12" s="1"/>
  <c r="BG208" i="12"/>
  <c r="BK207" i="12"/>
  <c r="BI207" i="12"/>
  <c r="BH207" i="12"/>
  <c r="BG207" i="12"/>
  <c r="BJ207" i="12" s="1"/>
  <c r="BK206" i="12"/>
  <c r="BI206" i="12"/>
  <c r="BH206" i="12"/>
  <c r="BG206" i="12"/>
  <c r="BK205" i="12"/>
  <c r="BI205" i="12"/>
  <c r="BH205" i="12"/>
  <c r="BG205" i="12"/>
  <c r="BK204" i="12"/>
  <c r="BI204" i="12"/>
  <c r="BH204" i="12"/>
  <c r="BG204" i="12"/>
  <c r="BJ204" i="12" s="1"/>
  <c r="BK203" i="12"/>
  <c r="BI203" i="12"/>
  <c r="BH203" i="12"/>
  <c r="BG203" i="12"/>
  <c r="BJ203" i="12" s="1"/>
  <c r="BK202" i="12"/>
  <c r="BI202" i="12"/>
  <c r="BH202" i="12"/>
  <c r="BJ202" i="12" s="1"/>
  <c r="BG202" i="12"/>
  <c r="BK201" i="12"/>
  <c r="BJ201" i="12"/>
  <c r="BI201" i="12"/>
  <c r="BH201" i="12"/>
  <c r="BG201" i="12"/>
  <c r="BK200" i="12"/>
  <c r="BJ200" i="12"/>
  <c r="BI200" i="12"/>
  <c r="BH200" i="12"/>
  <c r="BG200" i="12"/>
  <c r="BK199" i="12"/>
  <c r="BI199" i="12"/>
  <c r="BH199" i="12"/>
  <c r="BG199" i="12"/>
  <c r="BK198" i="12"/>
  <c r="BI198" i="12"/>
  <c r="BH198" i="12"/>
  <c r="BJ198" i="12" s="1"/>
  <c r="BG198" i="12"/>
  <c r="BK197" i="12"/>
  <c r="BI197" i="12"/>
  <c r="BJ197" i="12" s="1"/>
  <c r="BH197" i="12"/>
  <c r="BG197" i="12"/>
  <c r="BK196" i="12"/>
  <c r="BI196" i="12"/>
  <c r="BH196" i="12"/>
  <c r="BJ196" i="12" s="1"/>
  <c r="BG196" i="12"/>
  <c r="BK195" i="12"/>
  <c r="BI195" i="12"/>
  <c r="BH195" i="12"/>
  <c r="BG195" i="12"/>
  <c r="BJ195" i="12" s="1"/>
  <c r="BK194" i="12"/>
  <c r="BI194" i="12"/>
  <c r="BH194" i="12"/>
  <c r="BG194" i="12"/>
  <c r="BJ194" i="12" s="1"/>
  <c r="BK193" i="12"/>
  <c r="BI193" i="12"/>
  <c r="BH193" i="12"/>
  <c r="BG193" i="12"/>
  <c r="BK192" i="12"/>
  <c r="BI192" i="12"/>
  <c r="BH192" i="12"/>
  <c r="BG192" i="12"/>
  <c r="BJ192" i="12" s="1"/>
  <c r="BK191" i="12"/>
  <c r="BI191" i="12"/>
  <c r="BH191" i="12"/>
  <c r="BG191" i="12"/>
  <c r="BJ191" i="12" s="1"/>
  <c r="BK190" i="12"/>
  <c r="BI190" i="12"/>
  <c r="BH190" i="12"/>
  <c r="BJ190" i="12" s="1"/>
  <c r="BG190" i="12"/>
  <c r="BK189" i="12"/>
  <c r="BJ189" i="12"/>
  <c r="BI189" i="12"/>
  <c r="BH189" i="12"/>
  <c r="BG189" i="12"/>
  <c r="BK188" i="12"/>
  <c r="BJ188" i="12"/>
  <c r="BI188" i="12"/>
  <c r="BH188" i="12"/>
  <c r="BG188" i="12"/>
  <c r="BK187" i="12"/>
  <c r="BI187" i="12"/>
  <c r="BH187" i="12"/>
  <c r="BG187" i="12"/>
  <c r="BK186" i="12"/>
  <c r="BI186" i="12"/>
  <c r="BH186" i="12"/>
  <c r="BJ186" i="12" s="1"/>
  <c r="BG186" i="12"/>
  <c r="BK185" i="12"/>
  <c r="BI185" i="12"/>
  <c r="BJ185" i="12" s="1"/>
  <c r="BH185" i="12"/>
  <c r="BG185" i="12"/>
  <c r="BK184" i="12"/>
  <c r="BI184" i="12"/>
  <c r="BH184" i="12"/>
  <c r="BJ184" i="12" s="1"/>
  <c r="BG184" i="12"/>
  <c r="BK183" i="12"/>
  <c r="BI183" i="12"/>
  <c r="BH183" i="12"/>
  <c r="BG183" i="12"/>
  <c r="BJ183" i="12" s="1"/>
  <c r="BK182" i="12"/>
  <c r="BI182" i="12"/>
  <c r="BH182" i="12"/>
  <c r="BG182" i="12"/>
  <c r="BK181" i="12"/>
  <c r="BI181" i="12"/>
  <c r="BH181" i="12"/>
  <c r="BG181" i="12"/>
  <c r="BJ181" i="12" s="1"/>
  <c r="BK180" i="12"/>
  <c r="BI180" i="12"/>
  <c r="BH180" i="12"/>
  <c r="BG180" i="12"/>
  <c r="BJ180" i="12" s="1"/>
  <c r="BK179" i="12"/>
  <c r="BI179" i="12"/>
  <c r="BH179" i="12"/>
  <c r="BG179" i="12"/>
  <c r="BJ179" i="12" s="1"/>
  <c r="BK178" i="12"/>
  <c r="BI178" i="12"/>
  <c r="BH178" i="12"/>
  <c r="BJ178" i="12" s="1"/>
  <c r="BG178" i="12"/>
  <c r="BK177" i="12"/>
  <c r="BJ177" i="12"/>
  <c r="BI177" i="12"/>
  <c r="BH177" i="12"/>
  <c r="BG177" i="12"/>
  <c r="BK176" i="12"/>
  <c r="BJ176" i="12"/>
  <c r="BI176" i="12"/>
  <c r="BH176" i="12"/>
  <c r="BG176" i="12"/>
  <c r="BK175" i="12"/>
  <c r="BI175" i="12"/>
  <c r="BH175" i="12"/>
  <c r="BG175" i="12"/>
  <c r="BK174" i="12"/>
  <c r="BI174" i="12"/>
  <c r="BH174" i="12"/>
  <c r="BJ174" i="12" s="1"/>
  <c r="BG174" i="12"/>
  <c r="BK173" i="12"/>
  <c r="BI173" i="12"/>
  <c r="BJ173" i="12" s="1"/>
  <c r="BH173" i="12"/>
  <c r="BG173" i="12"/>
  <c r="BK172" i="12"/>
  <c r="BI172" i="12"/>
  <c r="BH172" i="12"/>
  <c r="BJ172" i="12" s="1"/>
  <c r="BG172" i="12"/>
  <c r="BK171" i="12"/>
  <c r="BI171" i="12"/>
  <c r="BH171" i="12"/>
  <c r="BG171" i="12"/>
  <c r="BJ171" i="12" s="1"/>
  <c r="BK170" i="12"/>
  <c r="BI170" i="12"/>
  <c r="BH170" i="12"/>
  <c r="BG170" i="12"/>
  <c r="BK169" i="12"/>
  <c r="BI169" i="12"/>
  <c r="BH169" i="12"/>
  <c r="BG169" i="12"/>
  <c r="BJ169" i="12" s="1"/>
  <c r="BK168" i="12"/>
  <c r="BI168" i="12"/>
  <c r="BH168" i="12"/>
  <c r="BG168" i="12"/>
  <c r="BJ168" i="12" s="1"/>
  <c r="BK167" i="12"/>
  <c r="BI167" i="12"/>
  <c r="BH167" i="12"/>
  <c r="BG167" i="12"/>
  <c r="BJ167" i="12" s="1"/>
  <c r="BK166" i="12"/>
  <c r="BI166" i="12"/>
  <c r="BH166" i="12"/>
  <c r="BJ166" i="12" s="1"/>
  <c r="BG166" i="12"/>
  <c r="BK165" i="12"/>
  <c r="BJ165" i="12"/>
  <c r="BI165" i="12"/>
  <c r="BH165" i="12"/>
  <c r="BG165" i="12"/>
  <c r="BK164" i="12"/>
  <c r="BJ164" i="12"/>
  <c r="BI164" i="12"/>
  <c r="BH164" i="12"/>
  <c r="BG164" i="12"/>
  <c r="BK163" i="12"/>
  <c r="BI163" i="12"/>
  <c r="BH163" i="12"/>
  <c r="BG163" i="12"/>
  <c r="BK162" i="12"/>
  <c r="BI162" i="12"/>
  <c r="BH162" i="12"/>
  <c r="BJ162" i="12" s="1"/>
  <c r="BG162" i="12"/>
  <c r="BK161" i="12"/>
  <c r="BI161" i="12"/>
  <c r="BJ161" i="12" s="1"/>
  <c r="BH161" i="12"/>
  <c r="BG161" i="12"/>
  <c r="BK160" i="12"/>
  <c r="BI160" i="12"/>
  <c r="BH160" i="12"/>
  <c r="BJ160" i="12" s="1"/>
  <c r="BG160" i="12"/>
  <c r="BK159" i="12"/>
  <c r="BI159" i="12"/>
  <c r="BH159" i="12"/>
  <c r="BG159" i="12"/>
  <c r="BJ159" i="12" s="1"/>
  <c r="BK158" i="12"/>
  <c r="BI158" i="12"/>
  <c r="BH158" i="12"/>
  <c r="BG158" i="12"/>
  <c r="BK157" i="12"/>
  <c r="BI157" i="12"/>
  <c r="BH157" i="12"/>
  <c r="BG157" i="12"/>
  <c r="BK156" i="12"/>
  <c r="BI156" i="12"/>
  <c r="BH156" i="12"/>
  <c r="BG156" i="12"/>
  <c r="BJ156" i="12" s="1"/>
  <c r="BK155" i="12"/>
  <c r="BI155" i="12"/>
  <c r="BH155" i="12"/>
  <c r="BG155" i="12"/>
  <c r="BJ155" i="12" s="1"/>
  <c r="BK154" i="12"/>
  <c r="BI154" i="12"/>
  <c r="BH154" i="12"/>
  <c r="BJ154" i="12" s="1"/>
  <c r="BG154" i="12"/>
  <c r="BK153" i="12"/>
  <c r="BJ153" i="12"/>
  <c r="BI153" i="12"/>
  <c r="BH153" i="12"/>
  <c r="BG153" i="12"/>
  <c r="BK152" i="12"/>
  <c r="BJ152" i="12"/>
  <c r="BI152" i="12"/>
  <c r="BH152" i="12"/>
  <c r="BG152" i="12"/>
  <c r="BK151" i="12"/>
  <c r="BI151" i="12"/>
  <c r="BH151" i="12"/>
  <c r="BG151" i="12"/>
  <c r="BK150" i="12"/>
  <c r="BI150" i="12"/>
  <c r="BH150" i="12"/>
  <c r="BJ150" i="12" s="1"/>
  <c r="BG150" i="12"/>
  <c r="BK149" i="12"/>
  <c r="BI149" i="12"/>
  <c r="BJ149" i="12" s="1"/>
  <c r="BH149" i="12"/>
  <c r="BG149" i="12"/>
  <c r="BK148" i="12"/>
  <c r="BI148" i="12"/>
  <c r="BH148" i="12"/>
  <c r="BJ148" i="12" s="1"/>
  <c r="BG148" i="12"/>
  <c r="BK147" i="12"/>
  <c r="BI147" i="12"/>
  <c r="BH147" i="12"/>
  <c r="BG147" i="12"/>
  <c r="BJ147" i="12" s="1"/>
  <c r="BK146" i="12"/>
  <c r="BI146" i="12"/>
  <c r="BH146" i="12"/>
  <c r="BG146" i="12"/>
  <c r="BJ146" i="12" s="1"/>
  <c r="BK145" i="12"/>
  <c r="BI145" i="12"/>
  <c r="BH145" i="12"/>
  <c r="BG145" i="12"/>
  <c r="BJ145" i="12" s="1"/>
  <c r="BK144" i="12"/>
  <c r="BI144" i="12"/>
  <c r="BH144" i="12"/>
  <c r="BG144" i="12"/>
  <c r="BJ144" i="12" s="1"/>
  <c r="BK143" i="12"/>
  <c r="BI143" i="12"/>
  <c r="BH143" i="12"/>
  <c r="BG143" i="12"/>
  <c r="BJ143" i="12" s="1"/>
  <c r="BK142" i="12"/>
  <c r="BI142" i="12"/>
  <c r="BH142" i="12"/>
  <c r="BJ142" i="12" s="1"/>
  <c r="BG142" i="12"/>
  <c r="BK141" i="12"/>
  <c r="BJ141" i="12"/>
  <c r="BI141" i="12"/>
  <c r="BH141" i="12"/>
  <c r="BG141" i="12"/>
  <c r="BK140" i="12"/>
  <c r="BJ140" i="12"/>
  <c r="BI140" i="12"/>
  <c r="BH140" i="12"/>
  <c r="BG140" i="12"/>
  <c r="BK139" i="12"/>
  <c r="BI139" i="12"/>
  <c r="BH139" i="12"/>
  <c r="BG139" i="12"/>
  <c r="BK138" i="12"/>
  <c r="BI138" i="12"/>
  <c r="BH138" i="12"/>
  <c r="BJ138" i="12" s="1"/>
  <c r="BG138" i="12"/>
  <c r="BK137" i="12"/>
  <c r="BI137" i="12"/>
  <c r="BJ137" i="12" s="1"/>
  <c r="BH137" i="12"/>
  <c r="BG137" i="12"/>
  <c r="BK136" i="12"/>
  <c r="BI136" i="12"/>
  <c r="BH136" i="12"/>
  <c r="BJ136" i="12" s="1"/>
  <c r="BG136" i="12"/>
  <c r="BK135" i="12"/>
  <c r="BI135" i="12"/>
  <c r="BH135" i="12"/>
  <c r="BG135" i="12"/>
  <c r="BJ135" i="12" s="1"/>
  <c r="BK134" i="12"/>
  <c r="BI134" i="12"/>
  <c r="BH134" i="12"/>
  <c r="BG134" i="12"/>
  <c r="BK133" i="12"/>
  <c r="BI133" i="12"/>
  <c r="BH133" i="12"/>
  <c r="BG133" i="12"/>
  <c r="BK132" i="12"/>
  <c r="BI132" i="12"/>
  <c r="BH132" i="12"/>
  <c r="BG132" i="12"/>
  <c r="BJ132" i="12" s="1"/>
  <c r="BK131" i="12"/>
  <c r="BI131" i="12"/>
  <c r="BH131" i="12"/>
  <c r="BG131" i="12"/>
  <c r="BJ131" i="12" s="1"/>
  <c r="BK130" i="12"/>
  <c r="BI130" i="12"/>
  <c r="BH130" i="12"/>
  <c r="BJ130" i="12" s="1"/>
  <c r="BG130" i="12"/>
  <c r="BK129" i="12"/>
  <c r="BJ129" i="12"/>
  <c r="BI129" i="12"/>
  <c r="BH129" i="12"/>
  <c r="BG129" i="12"/>
  <c r="BK128" i="12"/>
  <c r="BJ128" i="12"/>
  <c r="BI128" i="12"/>
  <c r="BH128" i="12"/>
  <c r="BG128" i="12"/>
  <c r="BK127" i="12"/>
  <c r="BI127" i="12"/>
  <c r="BH127" i="12"/>
  <c r="BG127" i="12"/>
  <c r="BK126" i="12"/>
  <c r="BI126" i="12"/>
  <c r="BH126" i="12"/>
  <c r="BJ126" i="12" s="1"/>
  <c r="BG126" i="12"/>
  <c r="BK125" i="12"/>
  <c r="BI125" i="12"/>
  <c r="BJ125" i="12" s="1"/>
  <c r="BH125" i="12"/>
  <c r="BG125" i="12"/>
  <c r="BK124" i="12"/>
  <c r="BI124" i="12"/>
  <c r="BH124" i="12"/>
  <c r="BJ124" i="12" s="1"/>
  <c r="BG124" i="12"/>
  <c r="BK123" i="12"/>
  <c r="BI123" i="12"/>
  <c r="BH123" i="12"/>
  <c r="BG123" i="12"/>
  <c r="BJ123" i="12" s="1"/>
  <c r="BK122" i="12"/>
  <c r="BI122" i="12"/>
  <c r="BH122" i="12"/>
  <c r="BG122" i="12"/>
  <c r="BJ122" i="12" s="1"/>
  <c r="BK121" i="12"/>
  <c r="BI121" i="12"/>
  <c r="BH121" i="12"/>
  <c r="BG121" i="12"/>
  <c r="BK120" i="12"/>
  <c r="BI120" i="12"/>
  <c r="BH120" i="12"/>
  <c r="BG120" i="12"/>
  <c r="BJ120" i="12" s="1"/>
  <c r="BK119" i="12"/>
  <c r="BI119" i="12"/>
  <c r="BH119" i="12"/>
  <c r="BG119" i="12"/>
  <c r="BJ119" i="12" s="1"/>
  <c r="BK118" i="12"/>
  <c r="BI118" i="12"/>
  <c r="BH118" i="12"/>
  <c r="BJ118" i="12" s="1"/>
  <c r="BG118" i="12"/>
  <c r="BK117" i="12"/>
  <c r="BJ117" i="12"/>
  <c r="BI117" i="12"/>
  <c r="BH117" i="12"/>
  <c r="BG117" i="12"/>
  <c r="BK116" i="12"/>
  <c r="BJ116" i="12"/>
  <c r="BI116" i="12"/>
  <c r="BH116" i="12"/>
  <c r="BG116" i="12"/>
  <c r="BK115" i="12"/>
  <c r="BI115" i="12"/>
  <c r="BH115" i="12"/>
  <c r="BG115" i="12"/>
  <c r="BK114" i="12"/>
  <c r="BI114" i="12"/>
  <c r="BH114" i="12"/>
  <c r="BJ114" i="12" s="1"/>
  <c r="BG114" i="12"/>
  <c r="BK113" i="12"/>
  <c r="BI113" i="12"/>
  <c r="BJ113" i="12" s="1"/>
  <c r="BH113" i="12"/>
  <c r="BG113" i="12"/>
  <c r="BK112" i="12"/>
  <c r="BI112" i="12"/>
  <c r="BH112" i="12"/>
  <c r="BJ112" i="12" s="1"/>
  <c r="BG112" i="12"/>
  <c r="BK111" i="12"/>
  <c r="BI111" i="12"/>
  <c r="BH111" i="12"/>
  <c r="BG111" i="12"/>
  <c r="BJ111" i="12" s="1"/>
  <c r="BK110" i="12"/>
  <c r="BI110" i="12"/>
  <c r="BH110" i="12"/>
  <c r="BG110" i="12"/>
  <c r="BK109" i="12"/>
  <c r="BI109" i="12"/>
  <c r="BH109" i="12"/>
  <c r="BG109" i="12"/>
  <c r="BJ109" i="12" s="1"/>
  <c r="BK108" i="12"/>
  <c r="BI108" i="12"/>
  <c r="BH108" i="12"/>
  <c r="BG108" i="12"/>
  <c r="BJ108" i="12" s="1"/>
  <c r="BK107" i="12"/>
  <c r="BI107" i="12"/>
  <c r="BH107" i="12"/>
  <c r="BG107" i="12"/>
  <c r="BJ107" i="12" s="1"/>
  <c r="BK106" i="12"/>
  <c r="BI106" i="12"/>
  <c r="BH106" i="12"/>
  <c r="BJ106" i="12" s="1"/>
  <c r="BG106" i="12"/>
  <c r="BK105" i="12"/>
  <c r="BJ105" i="12"/>
  <c r="BI105" i="12"/>
  <c r="BH105" i="12"/>
  <c r="BG105" i="12"/>
  <c r="BK104" i="12"/>
  <c r="BJ104" i="12"/>
  <c r="BI104" i="12"/>
  <c r="BH104" i="12"/>
  <c r="BG104" i="12"/>
  <c r="BK103" i="12"/>
  <c r="BI103" i="12"/>
  <c r="BH103" i="12"/>
  <c r="BG103" i="12"/>
  <c r="BK102" i="12"/>
  <c r="BI102" i="12"/>
  <c r="BH102" i="12"/>
  <c r="BJ102" i="12" s="1"/>
  <c r="BG102" i="12"/>
  <c r="BK101" i="12"/>
  <c r="BI101" i="12"/>
  <c r="BJ101" i="12" s="1"/>
  <c r="BH101" i="12"/>
  <c r="BG101" i="12"/>
  <c r="BK100" i="12"/>
  <c r="BI100" i="12"/>
  <c r="BH100" i="12"/>
  <c r="BG100" i="12"/>
  <c r="BJ100" i="12" s="1"/>
  <c r="BK99" i="12"/>
  <c r="BI99" i="12"/>
  <c r="BH99" i="12"/>
  <c r="BG99" i="12"/>
  <c r="BJ99" i="12" s="1"/>
  <c r="BK98" i="12"/>
  <c r="BI98" i="12"/>
  <c r="BH98" i="12"/>
  <c r="BG98" i="12"/>
  <c r="BK97" i="12"/>
  <c r="BI97" i="12"/>
  <c r="BH97" i="12"/>
  <c r="BG97" i="12"/>
  <c r="BJ97" i="12" s="1"/>
  <c r="BK96" i="12"/>
  <c r="BI96" i="12"/>
  <c r="BH96" i="12"/>
  <c r="BG96" i="12"/>
  <c r="BJ96" i="12" s="1"/>
  <c r="BK95" i="12"/>
  <c r="BI95" i="12"/>
  <c r="BH95" i="12"/>
  <c r="BG95" i="12"/>
  <c r="BJ95" i="12" s="1"/>
  <c r="BK94" i="12"/>
  <c r="BI94" i="12"/>
  <c r="BH94" i="12"/>
  <c r="BJ94" i="12" s="1"/>
  <c r="BG94" i="12"/>
  <c r="BK93" i="12"/>
  <c r="BJ93" i="12"/>
  <c r="BI93" i="12"/>
  <c r="BH93" i="12"/>
  <c r="BG93" i="12"/>
  <c r="BK92" i="12"/>
  <c r="BJ92" i="12"/>
  <c r="BI92" i="12"/>
  <c r="BH92" i="12"/>
  <c r="BG92" i="12"/>
  <c r="BK91" i="12"/>
  <c r="BI91" i="12"/>
  <c r="BH91" i="12"/>
  <c r="BG91" i="12"/>
  <c r="BJ91" i="12" s="1"/>
  <c r="BK90" i="12"/>
  <c r="BI90" i="12"/>
  <c r="BH90" i="12"/>
  <c r="BJ90" i="12" s="1"/>
  <c r="BG90" i="12"/>
  <c r="BK89" i="12"/>
  <c r="BI89" i="12"/>
  <c r="BJ89" i="12" s="1"/>
  <c r="BH89" i="12"/>
  <c r="BG89" i="12"/>
  <c r="BK88" i="12"/>
  <c r="BI88" i="12"/>
  <c r="BH88" i="12"/>
  <c r="BG88" i="12"/>
  <c r="BJ88" i="12" s="1"/>
  <c r="BK87" i="12"/>
  <c r="BI87" i="12"/>
  <c r="BH87" i="12"/>
  <c r="BG87" i="12"/>
  <c r="BJ87" i="12" s="1"/>
  <c r="BK86" i="12"/>
  <c r="BI86" i="12"/>
  <c r="BH86" i="12"/>
  <c r="BG86" i="12"/>
  <c r="BK85" i="12"/>
  <c r="BI85" i="12"/>
  <c r="BH85" i="12"/>
  <c r="BG85" i="12"/>
  <c r="BK84" i="12"/>
  <c r="BJ84" i="12"/>
  <c r="BI84" i="12"/>
  <c r="BH84" i="12"/>
  <c r="BG84" i="12"/>
  <c r="BK83" i="12"/>
  <c r="BI83" i="12"/>
  <c r="BH83" i="12"/>
  <c r="BG83" i="12"/>
  <c r="BJ83" i="12" s="1"/>
  <c r="BK82" i="12"/>
  <c r="BI82" i="12"/>
  <c r="BH82" i="12"/>
  <c r="BJ82" i="12" s="1"/>
  <c r="BG82" i="12"/>
  <c r="BK81" i="12"/>
  <c r="BJ81" i="12"/>
  <c r="BI81" i="12"/>
  <c r="BH81" i="12"/>
  <c r="BG81" i="12"/>
  <c r="BK80" i="12"/>
  <c r="BJ80" i="12"/>
  <c r="BI80" i="12"/>
  <c r="BH80" i="12"/>
  <c r="BG80" i="12"/>
  <c r="BK79" i="12"/>
  <c r="BI79" i="12"/>
  <c r="BH79" i="12"/>
  <c r="BG79" i="12"/>
  <c r="BK78" i="12"/>
  <c r="BI78" i="12"/>
  <c r="BH78" i="12"/>
  <c r="BJ78" i="12" s="1"/>
  <c r="BG78" i="12"/>
  <c r="BK77" i="12"/>
  <c r="BI77" i="12"/>
  <c r="BJ77" i="12" s="1"/>
  <c r="BH77" i="12"/>
  <c r="BG77" i="12"/>
  <c r="BK76" i="12"/>
  <c r="BI76" i="12"/>
  <c r="BH76" i="12"/>
  <c r="BG76" i="12"/>
  <c r="BJ76" i="12" s="1"/>
  <c r="BK75" i="12"/>
  <c r="BI75" i="12"/>
  <c r="BH75" i="12"/>
  <c r="BG75" i="12"/>
  <c r="BJ75" i="12" s="1"/>
  <c r="BK74" i="12"/>
  <c r="BI74" i="12"/>
  <c r="BH74" i="12"/>
  <c r="BG74" i="12"/>
  <c r="BK73" i="12"/>
  <c r="BI73" i="12"/>
  <c r="BH73" i="12"/>
  <c r="BG73" i="12"/>
  <c r="BK72" i="12"/>
  <c r="BI72" i="12"/>
  <c r="BH72" i="12"/>
  <c r="BG72" i="12"/>
  <c r="BJ72" i="12" s="1"/>
  <c r="BK71" i="12"/>
  <c r="BI71" i="12"/>
  <c r="BH71" i="12"/>
  <c r="BG71" i="12"/>
  <c r="BJ71" i="12" s="1"/>
  <c r="BK70" i="12"/>
  <c r="BI70" i="12"/>
  <c r="BH70" i="12"/>
  <c r="BJ70" i="12" s="1"/>
  <c r="BG70" i="12"/>
  <c r="BK69" i="12"/>
  <c r="BJ69" i="12"/>
  <c r="BI69" i="12"/>
  <c r="BH69" i="12"/>
  <c r="BG69" i="12"/>
  <c r="BK68" i="12"/>
  <c r="BJ68" i="12"/>
  <c r="BI68" i="12"/>
  <c r="BH68" i="12"/>
  <c r="BG68" i="12"/>
  <c r="BK67" i="12"/>
  <c r="BI67" i="12"/>
  <c r="BH67" i="12"/>
  <c r="BG67" i="12"/>
  <c r="BJ67" i="12" s="1"/>
  <c r="BK66" i="12"/>
  <c r="BI66" i="12"/>
  <c r="BH66" i="12"/>
  <c r="BJ66" i="12" s="1"/>
  <c r="BG66" i="12"/>
  <c r="BK65" i="12"/>
  <c r="BI65" i="12"/>
  <c r="BJ65" i="12" s="1"/>
  <c r="BH65" i="12"/>
  <c r="BG65" i="12"/>
  <c r="BK64" i="12"/>
  <c r="BI64" i="12"/>
  <c r="BH64" i="12"/>
  <c r="BG64" i="12"/>
  <c r="BJ64" i="12" s="1"/>
  <c r="BK63" i="12"/>
  <c r="BI63" i="12"/>
  <c r="BH63" i="12"/>
  <c r="BG63" i="12"/>
  <c r="BJ63" i="12" s="1"/>
  <c r="BK62" i="12"/>
  <c r="BI62" i="12"/>
  <c r="BH62" i="12"/>
  <c r="BG62" i="12"/>
  <c r="BJ62" i="12" s="1"/>
  <c r="BK61" i="12"/>
  <c r="BI61" i="12"/>
  <c r="BH61" i="12"/>
  <c r="BG61" i="12"/>
  <c r="BJ61" i="12" s="1"/>
  <c r="BK60" i="12"/>
  <c r="BJ60" i="12"/>
  <c r="BI60" i="12"/>
  <c r="BH60" i="12"/>
  <c r="BG60" i="12"/>
  <c r="BK59" i="12"/>
  <c r="BI59" i="12"/>
  <c r="BH59" i="12"/>
  <c r="BG59" i="12"/>
  <c r="BJ59" i="12" s="1"/>
  <c r="BK58" i="12"/>
  <c r="BI58" i="12"/>
  <c r="BH58" i="12"/>
  <c r="BJ58" i="12" s="1"/>
  <c r="BG58" i="12"/>
  <c r="BK57" i="12"/>
  <c r="BJ57" i="12"/>
  <c r="BI57" i="12"/>
  <c r="BH57" i="12"/>
  <c r="BG57" i="12"/>
  <c r="BK56" i="12"/>
  <c r="BJ56" i="12"/>
  <c r="BI56" i="12"/>
  <c r="BH56" i="12"/>
  <c r="BG56" i="12"/>
  <c r="BK55" i="12"/>
  <c r="BI55" i="12"/>
  <c r="BH55" i="12"/>
  <c r="BG55" i="12"/>
  <c r="BK54" i="12"/>
  <c r="BI54" i="12"/>
  <c r="BH54" i="12"/>
  <c r="BJ54" i="12" s="1"/>
  <c r="BG54" i="12"/>
  <c r="BK53" i="12"/>
  <c r="BI53" i="12"/>
  <c r="BJ53" i="12" s="1"/>
  <c r="BH53" i="12"/>
  <c r="BG53" i="12"/>
  <c r="BK52" i="12"/>
  <c r="BI52" i="12"/>
  <c r="BH52" i="12"/>
  <c r="BG52" i="12"/>
  <c r="BJ52" i="12" s="1"/>
  <c r="BK51" i="12"/>
  <c r="BI51" i="12"/>
  <c r="BH51" i="12"/>
  <c r="BG51" i="12"/>
  <c r="BJ51" i="12" s="1"/>
  <c r="BK50" i="12"/>
  <c r="BI50" i="12"/>
  <c r="BH50" i="12"/>
  <c r="BG50" i="12"/>
  <c r="BK49" i="12"/>
  <c r="BI49" i="12"/>
  <c r="BH49" i="12"/>
  <c r="BG49" i="12"/>
  <c r="BJ49" i="12" s="1"/>
  <c r="BK48" i="12"/>
  <c r="BI48" i="12"/>
  <c r="BH48" i="12"/>
  <c r="BG48" i="12"/>
  <c r="BJ48" i="12" s="1"/>
  <c r="BK47" i="12"/>
  <c r="BI47" i="12"/>
  <c r="BH47" i="12"/>
  <c r="BG47" i="12"/>
  <c r="BJ47" i="12" s="1"/>
  <c r="BK46" i="12"/>
  <c r="BI46" i="12"/>
  <c r="BH46" i="12"/>
  <c r="BJ46" i="12" s="1"/>
  <c r="BG46" i="12"/>
  <c r="BK45" i="12"/>
  <c r="BJ45" i="12"/>
  <c r="BI45" i="12"/>
  <c r="BH45" i="12"/>
  <c r="BG45" i="12"/>
  <c r="BK44" i="12"/>
  <c r="BJ44" i="12"/>
  <c r="BI44" i="12"/>
  <c r="BH44" i="12"/>
  <c r="BG44" i="12"/>
  <c r="BK43" i="12"/>
  <c r="BI43" i="12"/>
  <c r="BH43" i="12"/>
  <c r="BG43" i="12"/>
  <c r="BJ43" i="12" s="1"/>
  <c r="BK42" i="12"/>
  <c r="BI42" i="12"/>
  <c r="BH42" i="12"/>
  <c r="BJ42" i="12" s="1"/>
  <c r="BG42" i="12"/>
  <c r="BK41" i="12"/>
  <c r="BI41" i="12"/>
  <c r="BJ41" i="12" s="1"/>
  <c r="BH41" i="12"/>
  <c r="BG41" i="12"/>
  <c r="BK40" i="12"/>
  <c r="BI40" i="12"/>
  <c r="BH40" i="12"/>
  <c r="BG40" i="12"/>
  <c r="BJ40" i="12" s="1"/>
  <c r="BK39" i="12"/>
  <c r="BI39" i="12"/>
  <c r="BH39" i="12"/>
  <c r="BG39" i="12"/>
  <c r="BJ39" i="12" s="1"/>
  <c r="BK38" i="12"/>
  <c r="BI38" i="12"/>
  <c r="BH38" i="12"/>
  <c r="BG38" i="12"/>
  <c r="BK37" i="12"/>
  <c r="BI37" i="12"/>
  <c r="BH37" i="12"/>
  <c r="BG37" i="12"/>
  <c r="BJ37" i="12" s="1"/>
  <c r="BK36" i="12"/>
  <c r="BJ36" i="12"/>
  <c r="BI36" i="12"/>
  <c r="BH36" i="12"/>
  <c r="BG36" i="12"/>
  <c r="BK35" i="12"/>
  <c r="BI35" i="12"/>
  <c r="BH35" i="12"/>
  <c r="BG35" i="12"/>
  <c r="BJ35" i="12" s="1"/>
  <c r="BK34" i="12"/>
  <c r="BI34" i="12"/>
  <c r="BH34" i="12"/>
  <c r="BJ34" i="12" s="1"/>
  <c r="BG34" i="12"/>
  <c r="BK33" i="12"/>
  <c r="BJ33" i="12"/>
  <c r="BI33" i="12"/>
  <c r="BH33" i="12"/>
  <c r="BG33" i="12"/>
  <c r="BK32" i="12"/>
  <c r="BJ32" i="12"/>
  <c r="BI32" i="12"/>
  <c r="BH32" i="12"/>
  <c r="BG32" i="12"/>
  <c r="BK31" i="12"/>
  <c r="BI31" i="12"/>
  <c r="BH31" i="12"/>
  <c r="BG31" i="12"/>
  <c r="BK30" i="12"/>
  <c r="BI30" i="12"/>
  <c r="BH30" i="12"/>
  <c r="BJ30" i="12" s="1"/>
  <c r="BG30" i="12"/>
  <c r="BK29" i="12"/>
  <c r="BI29" i="12"/>
  <c r="BJ29" i="12" s="1"/>
  <c r="BH29" i="12"/>
  <c r="BG29" i="12"/>
  <c r="BK28" i="12"/>
  <c r="BI28" i="12"/>
  <c r="BH28" i="12"/>
  <c r="BG28" i="12"/>
  <c r="BJ28" i="12" s="1"/>
  <c r="BK27" i="12"/>
  <c r="BI27" i="12"/>
  <c r="BH27" i="12"/>
  <c r="BG27" i="12"/>
  <c r="BJ27" i="12" s="1"/>
  <c r="BK26" i="12"/>
  <c r="BI26" i="12"/>
  <c r="BH26" i="12"/>
  <c r="BG26" i="12"/>
  <c r="BK25" i="12"/>
  <c r="BI25" i="12"/>
  <c r="BH25" i="12"/>
  <c r="BG25" i="12"/>
  <c r="BJ25" i="12" s="1"/>
  <c r="BK24" i="12"/>
  <c r="BI24" i="12"/>
  <c r="BH24" i="12"/>
  <c r="BG24" i="12"/>
  <c r="BJ24" i="12" s="1"/>
  <c r="BK23" i="12"/>
  <c r="BI23" i="12"/>
  <c r="BH23" i="12"/>
  <c r="BG23" i="12"/>
  <c r="BJ23" i="12" s="1"/>
  <c r="BK22" i="12"/>
  <c r="BI22" i="12"/>
  <c r="BH22" i="12"/>
  <c r="BJ22" i="12" s="1"/>
  <c r="BG22" i="12"/>
  <c r="BK21" i="12"/>
  <c r="BJ21" i="12"/>
  <c r="BI21" i="12"/>
  <c r="BH21" i="12"/>
  <c r="BG21" i="12"/>
  <c r="BK20" i="12"/>
  <c r="BJ20" i="12"/>
  <c r="BI20" i="12"/>
  <c r="BH20" i="12"/>
  <c r="BG20" i="12"/>
  <c r="BK19" i="12"/>
  <c r="BI19" i="12"/>
  <c r="BH19" i="12"/>
  <c r="BG19" i="12"/>
  <c r="BJ19" i="12" s="1"/>
  <c r="BK18" i="12"/>
  <c r="BI18" i="12"/>
  <c r="BH18" i="12"/>
  <c r="BJ18" i="12" s="1"/>
  <c r="BG18" i="12"/>
  <c r="BK17" i="12"/>
  <c r="BI17" i="12"/>
  <c r="BJ17" i="12" s="1"/>
  <c r="BH17" i="12"/>
  <c r="BG17" i="12"/>
  <c r="BK16" i="12"/>
  <c r="BI16" i="12"/>
  <c r="BH16" i="12"/>
  <c r="BG16" i="12"/>
  <c r="BJ16" i="12" s="1"/>
  <c r="BK15" i="12"/>
  <c r="BI15" i="12"/>
  <c r="BH15" i="12"/>
  <c r="BG15" i="12"/>
  <c r="BJ15" i="12" s="1"/>
  <c r="BK14" i="12"/>
  <c r="BI14" i="12"/>
  <c r="BH14" i="12"/>
  <c r="BG14" i="12"/>
  <c r="BK13" i="12"/>
  <c r="BI13" i="12"/>
  <c r="BH13" i="12"/>
  <c r="BG13" i="12"/>
  <c r="BK12" i="12"/>
  <c r="BJ12" i="12"/>
  <c r="BI12" i="12"/>
  <c r="BH12" i="12"/>
  <c r="BG12" i="12"/>
  <c r="BK11" i="12"/>
  <c r="BI11" i="12"/>
  <c r="BH11" i="12"/>
  <c r="BG11" i="12"/>
  <c r="BJ11" i="12" s="1"/>
  <c r="BK10" i="12"/>
  <c r="BI10" i="12"/>
  <c r="BH10" i="12"/>
  <c r="BJ10" i="12" s="1"/>
  <c r="BG10" i="12"/>
  <c r="BK9" i="12"/>
  <c r="BJ9" i="12"/>
  <c r="BI9" i="12"/>
  <c r="BH9" i="12"/>
  <c r="BG9" i="12"/>
  <c r="BK8" i="12"/>
  <c r="BJ8" i="12"/>
  <c r="BI8" i="12"/>
  <c r="BH8" i="12"/>
  <c r="BG8" i="12"/>
  <c r="BK7" i="12"/>
  <c r="BI7" i="12"/>
  <c r="BH7" i="12"/>
  <c r="BG7" i="12"/>
  <c r="BK6" i="12"/>
  <c r="BI6" i="12"/>
  <c r="BH6" i="12"/>
  <c r="BJ6" i="12" s="1"/>
  <c r="BG6" i="12"/>
  <c r="BK5" i="12"/>
  <c r="BI5" i="12"/>
  <c r="BH5" i="12"/>
  <c r="BG5" i="12"/>
  <c r="BK4" i="12"/>
  <c r="BI4" i="12"/>
  <c r="BH4" i="12"/>
  <c r="BG4" i="12"/>
  <c r="T1" i="12"/>
  <c r="R1" i="12" s="1"/>
  <c r="S1" i="12"/>
  <c r="Q1" i="12"/>
  <c r="P1" i="12"/>
  <c r="O1" i="12"/>
  <c r="F251" i="11" a="1"/>
  <c r="F251" i="11" s="1"/>
  <c r="F250" i="11" a="1"/>
  <c r="F250" i="11" s="1"/>
  <c r="F249" i="11" a="1"/>
  <c r="F249" i="11" s="1"/>
  <c r="F248" i="11" a="1"/>
  <c r="F248" i="11" s="1"/>
  <c r="F246" i="11" a="1"/>
  <c r="F246" i="11" s="1"/>
  <c r="F244" i="11" a="1"/>
  <c r="F244" i="11" s="1"/>
  <c r="F243" i="11" a="1"/>
  <c r="F243" i="11" s="1"/>
  <c r="F242" i="11" a="1"/>
  <c r="F242" i="11" s="1"/>
  <c r="F241" i="11" a="1"/>
  <c r="F241" i="11" s="1"/>
  <c r="F235" i="11" a="1"/>
  <c r="F235" i="11" s="1"/>
  <c r="F234" i="11" a="1"/>
  <c r="F234" i="11" s="1"/>
  <c r="F229" i="11" a="1"/>
  <c r="F229" i="11" s="1"/>
  <c r="F228" i="11" a="1"/>
  <c r="F228" i="11" s="1"/>
  <c r="F227" i="11" a="1"/>
  <c r="F227" i="11" s="1"/>
  <c r="F226" i="11" a="1"/>
  <c r="F226" i="11" s="1"/>
  <c r="F222" i="11" a="1"/>
  <c r="F222" i="11" s="1"/>
  <c r="F220" i="11" a="1"/>
  <c r="F220" i="11" s="1"/>
  <c r="F218" i="11" a="1"/>
  <c r="F218" i="11" s="1"/>
  <c r="F217" i="11" a="1"/>
  <c r="F217" i="11" s="1"/>
  <c r="F216" i="11" a="1"/>
  <c r="F216" i="11" s="1"/>
  <c r="F215" i="11" a="1"/>
  <c r="F215" i="11" s="1"/>
  <c r="F214" i="11" a="1"/>
  <c r="F214" i="11" s="1"/>
  <c r="F212" i="11" a="1"/>
  <c r="F212" i="11" s="1"/>
  <c r="F211" i="11" a="1"/>
  <c r="F211" i="11" s="1"/>
  <c r="F200" i="11" a="1"/>
  <c r="F200" i="11" s="1"/>
  <c r="F199" i="11" a="1"/>
  <c r="F199" i="11" s="1"/>
  <c r="F198" i="11" a="1"/>
  <c r="F198" i="11" s="1"/>
  <c r="F194" i="11" a="1"/>
  <c r="F194" i="11" s="1"/>
  <c r="F180" i="11" a="1"/>
  <c r="F180" i="11" s="1"/>
  <c r="F179" i="11" a="1"/>
  <c r="F179" i="11" s="1"/>
  <c r="F168" i="11" a="1"/>
  <c r="F168" i="11" s="1"/>
  <c r="F167" i="11" a="1"/>
  <c r="F167" i="11" s="1"/>
  <c r="F166" i="11" a="1"/>
  <c r="F166" i="11" s="1"/>
  <c r="F165" i="11" a="1"/>
  <c r="F165" i="11" s="1"/>
  <c r="F133" i="11" a="1"/>
  <c r="F133" i="11" s="1"/>
  <c r="F132" i="11" a="1"/>
  <c r="F132" i="11" s="1"/>
  <c r="F131" i="11" a="1"/>
  <c r="F131" i="11" s="1"/>
  <c r="F126" i="11" a="1"/>
  <c r="F126" i="11" s="1"/>
  <c r="F913" i="10" a="1"/>
  <c r="F913" i="10" s="1"/>
  <c r="F775" i="10" a="1"/>
  <c r="F775" i="10" s="1"/>
  <c r="F681" i="10" a="1"/>
  <c r="F681" i="10" s="1"/>
  <c r="F631" i="10" a="1"/>
  <c r="F631" i="10" s="1"/>
  <c r="F630" i="10" a="1"/>
  <c r="F630" i="10" s="1"/>
  <c r="F629" i="10" a="1"/>
  <c r="F629" i="10" s="1"/>
  <c r="F628" i="10" a="1"/>
  <c r="F628" i="10" s="1"/>
  <c r="F584" i="10" a="1"/>
  <c r="F584" i="10" s="1"/>
  <c r="F285" i="10" a="1"/>
  <c r="F285" i="10" s="1"/>
  <c r="F284" i="10" a="1"/>
  <c r="F284" i="10" s="1"/>
  <c r="F283" i="10" a="1"/>
  <c r="F283" i="10" s="1"/>
  <c r="F282" i="10" a="1"/>
  <c r="F282" i="10" s="1"/>
  <c r="F179" i="9" a="1"/>
  <c r="F179" i="9" s="1"/>
  <c r="F155" i="9" a="1"/>
  <c r="F155" i="9" s="1"/>
  <c r="F138" i="9" a="1"/>
  <c r="F138" i="9" s="1"/>
  <c r="F137" i="9" a="1"/>
  <c r="F137" i="9" s="1"/>
  <c r="F107" i="9" a="1"/>
  <c r="F107" i="9" s="1"/>
  <c r="F101" i="9" a="1"/>
  <c r="F101" i="9" s="1"/>
  <c r="F24" i="9" a="1"/>
  <c r="F24" i="9" s="1"/>
  <c r="F4" i="9" a="1"/>
  <c r="F4" i="9" s="1"/>
  <c r="F2" i="9" a="1"/>
  <c r="F2" i="9" s="1"/>
  <c r="K415" i="8"/>
  <c r="F72" i="24" s="1" a="1"/>
  <c r="F72" i="24" s="1"/>
  <c r="F415" i="8" a="1"/>
  <c r="F415" i="8" s="1"/>
  <c r="K414" i="8"/>
  <c r="K413" i="8"/>
  <c r="K412" i="8"/>
  <c r="F200" i="24" s="1" a="1"/>
  <c r="F200" i="24" s="1"/>
  <c r="K411" i="8"/>
  <c r="K410" i="8"/>
  <c r="K409" i="8"/>
  <c r="K408" i="8"/>
  <c r="K407" i="8"/>
  <c r="K406" i="8"/>
  <c r="F406" i="8" a="1"/>
  <c r="F406" i="8" s="1"/>
  <c r="K405" i="8"/>
  <c r="F405" i="8" a="1"/>
  <c r="F405" i="8"/>
  <c r="K404" i="8"/>
  <c r="F404" i="8" a="1"/>
  <c r="F404" i="8" s="1"/>
  <c r="K403" i="8"/>
  <c r="F246" i="24" s="1" a="1"/>
  <c r="F246" i="24" s="1"/>
  <c r="F403" i="8" a="1"/>
  <c r="F403" i="8"/>
  <c r="K402" i="8"/>
  <c r="F240" i="24" s="1" a="1"/>
  <c r="F240" i="24" s="1"/>
  <c r="F402" i="8" a="1"/>
  <c r="F402" i="8" s="1"/>
  <c r="K401" i="8"/>
  <c r="F239" i="24" s="1" a="1"/>
  <c r="F239" i="24" s="1"/>
  <c r="F401" i="8" a="1"/>
  <c r="F401" i="8" s="1"/>
  <c r="K400" i="8"/>
  <c r="F400" i="8" a="1"/>
  <c r="F400" i="8"/>
  <c r="K399" i="8"/>
  <c r="F101" i="24" s="1" a="1"/>
  <c r="F101" i="24" s="1"/>
  <c r="K398" i="8"/>
  <c r="F398" i="8" a="1"/>
  <c r="F398" i="8" s="1"/>
  <c r="K397" i="8"/>
  <c r="F397" i="8" a="1"/>
  <c r="F397" i="8"/>
  <c r="K396" i="8"/>
  <c r="F190" i="30" s="1" a="1"/>
  <c r="F190" i="30" s="1"/>
  <c r="F396" i="8" a="1"/>
  <c r="F396" i="8" s="1"/>
  <c r="K395" i="8"/>
  <c r="F130" i="30" s="1" a="1"/>
  <c r="F130" i="30" s="1"/>
  <c r="F395" i="8" a="1"/>
  <c r="F395" i="8"/>
  <c r="K394" i="8"/>
  <c r="F394" i="8" a="1"/>
  <c r="F394" i="8" s="1"/>
  <c r="K393" i="8"/>
  <c r="F254" i="24" s="1" a="1"/>
  <c r="F254" i="24" s="1"/>
  <c r="K392" i="8"/>
  <c r="K391" i="8"/>
  <c r="K390" i="8"/>
  <c r="K389" i="8"/>
  <c r="K388" i="8"/>
  <c r="K387" i="8"/>
  <c r="K386" i="8"/>
  <c r="K385" i="8"/>
  <c r="K384" i="8"/>
  <c r="K383" i="8"/>
  <c r="K382" i="8"/>
  <c r="K381" i="8"/>
  <c r="K380" i="8"/>
  <c r="K379" i="8"/>
  <c r="F106" i="11" s="1" a="1"/>
  <c r="F106" i="11" s="1"/>
  <c r="K378" i="8"/>
  <c r="F101" i="11" s="1" a="1"/>
  <c r="F101" i="11" s="1"/>
  <c r="K377" i="8"/>
  <c r="K376" i="8"/>
  <c r="K375" i="8"/>
  <c r="F15" i="11" s="1" a="1"/>
  <c r="F15" i="11" s="1"/>
  <c r="K374" i="8"/>
  <c r="F90" i="11" s="1" a="1"/>
  <c r="F90" i="11" s="1"/>
  <c r="K373" i="8"/>
  <c r="K372" i="8"/>
  <c r="K371" i="8"/>
  <c r="K370" i="8"/>
  <c r="K369" i="8"/>
  <c r="F105" i="11" s="1" a="1"/>
  <c r="F105" i="11" s="1"/>
  <c r="K368" i="8"/>
  <c r="K367" i="8"/>
  <c r="K366" i="8"/>
  <c r="F83" i="11" s="1" a="1"/>
  <c r="F83" i="11" s="1"/>
  <c r="K365" i="8"/>
  <c r="F32" i="11" s="1" a="1"/>
  <c r="F32" i="11" s="1"/>
  <c r="K364" i="8"/>
  <c r="K363" i="8"/>
  <c r="K362" i="8"/>
  <c r="K361" i="8"/>
  <c r="K360" i="8"/>
  <c r="F360" i="8" a="1"/>
  <c r="F360" i="8" s="1"/>
  <c r="K359" i="8"/>
  <c r="K358" i="8"/>
  <c r="K357" i="8"/>
  <c r="F137" i="11" s="1" a="1"/>
  <c r="F137" i="11" s="1"/>
  <c r="K356" i="8"/>
  <c r="K355" i="8"/>
  <c r="K354" i="8"/>
  <c r="K353" i="8"/>
  <c r="K352" i="8"/>
  <c r="K351" i="8"/>
  <c r="K350" i="8"/>
  <c r="K349" i="8"/>
  <c r="F349" i="8" a="1"/>
  <c r="F349" i="8" s="1"/>
  <c r="K348" i="8"/>
  <c r="F348" i="8" a="1"/>
  <c r="F348" i="8"/>
  <c r="K347" i="8"/>
  <c r="F347" i="8" a="1"/>
  <c r="F347" i="8" s="1"/>
  <c r="K346" i="8"/>
  <c r="F346" i="8" a="1"/>
  <c r="F346" i="8" s="1"/>
  <c r="K345" i="8"/>
  <c r="F345" i="8" a="1"/>
  <c r="F345" i="8"/>
  <c r="K344" i="8"/>
  <c r="F344" i="8" a="1"/>
  <c r="F344" i="8" s="1"/>
  <c r="K343" i="8"/>
  <c r="F343" i="8" a="1"/>
  <c r="F343" i="8"/>
  <c r="K342" i="8"/>
  <c r="F342" i="8" a="1"/>
  <c r="F342" i="8" s="1"/>
  <c r="K341" i="8"/>
  <c r="F341" i="8" a="1"/>
  <c r="F341" i="8"/>
  <c r="K340" i="8"/>
  <c r="F340" i="8" a="1"/>
  <c r="F340" i="8"/>
  <c r="K339" i="8"/>
  <c r="F339" i="8" a="1"/>
  <c r="F339" i="8" s="1"/>
  <c r="K338" i="8"/>
  <c r="F338" i="8" a="1"/>
  <c r="F338" i="8" s="1"/>
  <c r="K337" i="8"/>
  <c r="F337" i="8" a="1"/>
  <c r="F337" i="8"/>
  <c r="K336" i="8"/>
  <c r="F336" i="8" a="1"/>
  <c r="F336" i="8" s="1"/>
  <c r="K335" i="8"/>
  <c r="F335" i="8" a="1"/>
  <c r="F335" i="8"/>
  <c r="K334" i="8"/>
  <c r="F334" i="8" a="1"/>
  <c r="F334" i="8" s="1"/>
  <c r="K333" i="8"/>
  <c r="F333" i="8" a="1"/>
  <c r="F333" i="8" s="1"/>
  <c r="K332" i="8"/>
  <c r="F332" i="8" a="1"/>
  <c r="F332" i="8"/>
  <c r="K331" i="8"/>
  <c r="F331" i="8" a="1"/>
  <c r="F331" i="8" s="1"/>
  <c r="K330" i="8"/>
  <c r="F330" i="8" a="1"/>
  <c r="F330" i="8" s="1"/>
  <c r="K329" i="8"/>
  <c r="F329" i="8" a="1"/>
  <c r="F329" i="8"/>
  <c r="K328" i="8"/>
  <c r="F328" i="8" a="1"/>
  <c r="F328" i="8"/>
  <c r="K327" i="8"/>
  <c r="K326" i="8"/>
  <c r="K325" i="8"/>
  <c r="F325" i="8" a="1"/>
  <c r="F325" i="8"/>
  <c r="K324" i="8"/>
  <c r="F324" i="8" a="1"/>
  <c r="F324" i="8" s="1"/>
  <c r="K323" i="8"/>
  <c r="F323" i="8" a="1"/>
  <c r="F323" i="8" s="1"/>
  <c r="K322" i="8"/>
  <c r="F322" i="8" a="1"/>
  <c r="F322" i="8" s="1"/>
  <c r="K321" i="8"/>
  <c r="F321" i="8" a="1"/>
  <c r="F321" i="8"/>
  <c r="K320" i="8"/>
  <c r="F320" i="8" a="1"/>
  <c r="F320" i="8" s="1"/>
  <c r="K319" i="8"/>
  <c r="F319" i="8" a="1"/>
  <c r="F319" i="8" s="1"/>
  <c r="K318" i="8"/>
  <c r="F318" i="8" a="1"/>
  <c r="F318" i="8" s="1"/>
  <c r="K317" i="8"/>
  <c r="F317" i="8" a="1"/>
  <c r="F317" i="8"/>
  <c r="K316" i="8"/>
  <c r="F806" i="10" s="1" a="1"/>
  <c r="F806" i="10" s="1"/>
  <c r="K315" i="8"/>
  <c r="F315" i="8" a="1"/>
  <c r="F315" i="8"/>
  <c r="K314" i="8"/>
  <c r="F314" i="8" a="1"/>
  <c r="F314" i="8" s="1"/>
  <c r="K313" i="8"/>
  <c r="F313" i="8" a="1"/>
  <c r="F313" i="8"/>
  <c r="K312" i="8"/>
  <c r="F312" i="8" a="1"/>
  <c r="F312" i="8" s="1"/>
  <c r="K311" i="8"/>
  <c r="F50" i="24" s="1" a="1"/>
  <c r="F50" i="24" s="1"/>
  <c r="F311" i="8" a="1"/>
  <c r="F311" i="8" s="1"/>
  <c r="K310" i="8"/>
  <c r="F310" i="8" a="1"/>
  <c r="F310" i="8"/>
  <c r="K309" i="8"/>
  <c r="F309" i="8" a="1"/>
  <c r="F309" i="8" s="1"/>
  <c r="K308" i="8"/>
  <c r="F308" i="8" a="1"/>
  <c r="F308" i="8" s="1"/>
  <c r="K307" i="8"/>
  <c r="F307" i="8" a="1"/>
  <c r="F307" i="8"/>
  <c r="K306" i="8"/>
  <c r="F306" i="8" a="1"/>
  <c r="F306" i="8" s="1"/>
  <c r="K305" i="8"/>
  <c r="F305" i="8" a="1"/>
  <c r="F305" i="8" s="1"/>
  <c r="K304" i="8"/>
  <c r="F304" i="8" a="1"/>
  <c r="F304" i="8" s="1"/>
  <c r="K303" i="8"/>
  <c r="F303" i="8" a="1"/>
  <c r="F303" i="8"/>
  <c r="K302" i="8"/>
  <c r="F302" i="8" a="1"/>
  <c r="F302" i="8" s="1"/>
  <c r="K301" i="8"/>
  <c r="F301" i="8" a="1"/>
  <c r="F301" i="8" s="1"/>
  <c r="K300" i="8"/>
  <c r="F300" i="8" a="1"/>
  <c r="F300" i="8" s="1"/>
  <c r="K299" i="8"/>
  <c r="F299" i="8" a="1"/>
  <c r="F299" i="8"/>
  <c r="K298" i="8"/>
  <c r="F298" i="8" a="1"/>
  <c r="F298" i="8" s="1"/>
  <c r="K297" i="8"/>
  <c r="F297" i="8" a="1"/>
  <c r="F297" i="8" s="1"/>
  <c r="K296" i="8"/>
  <c r="F296" i="8" a="1"/>
  <c r="F296" i="8" s="1"/>
  <c r="K295" i="8"/>
  <c r="F295" i="8" a="1"/>
  <c r="F295" i="8"/>
  <c r="K294" i="8"/>
  <c r="F294" i="8" a="1"/>
  <c r="F294" i="8"/>
  <c r="K293" i="8"/>
  <c r="F293" i="8" a="1"/>
  <c r="F293" i="8" s="1"/>
  <c r="K292" i="8"/>
  <c r="F292" i="8" a="1"/>
  <c r="F292" i="8" s="1"/>
  <c r="K291" i="8"/>
  <c r="F291" i="8" a="1"/>
  <c r="F291" i="8"/>
  <c r="K290" i="8"/>
  <c r="F290" i="8" a="1"/>
  <c r="F290" i="8" s="1"/>
  <c r="K289" i="8"/>
  <c r="F289" i="8" a="1"/>
  <c r="F289" i="8" s="1"/>
  <c r="K288" i="8"/>
  <c r="F288" i="8" a="1"/>
  <c r="F288" i="8" s="1"/>
  <c r="K287" i="8"/>
  <c r="F287" i="8" a="1"/>
  <c r="F287" i="8"/>
  <c r="K286" i="8"/>
  <c r="F286" i="8" a="1"/>
  <c r="F286" i="8" s="1"/>
  <c r="K285" i="8"/>
  <c r="F285" i="8" a="1"/>
  <c r="F285" i="8" s="1"/>
  <c r="K284" i="8"/>
  <c r="F284" i="8" a="1"/>
  <c r="F284" i="8" s="1"/>
  <c r="K283" i="8"/>
  <c r="F283" i="8" a="1"/>
  <c r="F283" i="8"/>
  <c r="K282" i="8"/>
  <c r="F282" i="8" a="1"/>
  <c r="F282" i="8" s="1"/>
  <c r="K281" i="8"/>
  <c r="F281" i="8" a="1"/>
  <c r="F281" i="8" s="1"/>
  <c r="K280" i="8"/>
  <c r="F280" i="8" a="1"/>
  <c r="F280" i="8" s="1"/>
  <c r="K279" i="8"/>
  <c r="F279" i="8" a="1"/>
  <c r="F279" i="8" s="1"/>
  <c r="K278" i="8"/>
  <c r="F278" i="8" a="1"/>
  <c r="F278" i="8"/>
  <c r="K277" i="8"/>
  <c r="F254" i="10" s="1" a="1"/>
  <c r="F254" i="10" s="1"/>
  <c r="F277" i="8" a="1"/>
  <c r="F277" i="8" s="1"/>
  <c r="K276" i="8"/>
  <c r="F276" i="8" a="1"/>
  <c r="F276" i="8" s="1"/>
  <c r="K275" i="8"/>
  <c r="F275" i="8" a="1"/>
  <c r="F275" i="8" s="1"/>
  <c r="K274" i="8"/>
  <c r="F274" i="8" a="1"/>
  <c r="F274" i="8"/>
  <c r="K273" i="8"/>
  <c r="F273" i="8" a="1"/>
  <c r="F273" i="8" s="1"/>
  <c r="K272" i="8"/>
  <c r="K271" i="8"/>
  <c r="K270" i="8"/>
  <c r="K269" i="8"/>
  <c r="K268" i="8"/>
  <c r="F676" i="10" s="1" a="1"/>
  <c r="F676" i="10" s="1"/>
  <c r="K267" i="8"/>
  <c r="K266" i="8"/>
  <c r="K265" i="8"/>
  <c r="K264" i="8"/>
  <c r="F680" i="10" s="1" a="1"/>
  <c r="F680" i="10" s="1"/>
  <c r="K263" i="8"/>
  <c r="K262" i="8"/>
  <c r="K261" i="8"/>
  <c r="K260" i="8"/>
  <c r="F462" i="10" s="1" a="1"/>
  <c r="F462" i="10" s="1"/>
  <c r="K259" i="8"/>
  <c r="K258" i="8"/>
  <c r="F474" i="10" s="1" a="1"/>
  <c r="F474" i="10" s="1"/>
  <c r="K257" i="8"/>
  <c r="K256" i="8"/>
  <c r="K255" i="8"/>
  <c r="F636" i="10" s="1" a="1"/>
  <c r="F636" i="10" s="1"/>
  <c r="K254" i="8"/>
  <c r="F652" i="10" s="1" a="1"/>
  <c r="F652" i="10" s="1"/>
  <c r="K253" i="8"/>
  <c r="K252" i="8"/>
  <c r="K251" i="8"/>
  <c r="K250" i="8"/>
  <c r="K249" i="8"/>
  <c r="F393" i="10" s="1" a="1"/>
  <c r="F393" i="10" s="1"/>
  <c r="K248" i="8"/>
  <c r="F289" i="26" s="1" a="1"/>
  <c r="F289" i="26" s="1"/>
  <c r="K247" i="8"/>
  <c r="K246" i="8"/>
  <c r="K245" i="8"/>
  <c r="F178" i="10" s="1" a="1"/>
  <c r="F178" i="10" s="1"/>
  <c r="K244" i="8"/>
  <c r="K243" i="8"/>
  <c r="F32" i="10" s="1" a="1"/>
  <c r="F32" i="10" s="1"/>
  <c r="K242" i="8"/>
  <c r="K241" i="8"/>
  <c r="K240" i="8"/>
  <c r="K239" i="8"/>
  <c r="K238" i="8"/>
  <c r="F64" i="10" s="1" a="1"/>
  <c r="F64" i="10" s="1"/>
  <c r="K237" i="8"/>
  <c r="F221" i="10" s="1" a="1"/>
  <c r="F221" i="10" s="1"/>
  <c r="K236" i="8"/>
  <c r="F141" i="10" s="1" a="1"/>
  <c r="F141" i="10" s="1"/>
  <c r="K235" i="8"/>
  <c r="F81" i="10" s="1" a="1"/>
  <c r="F81" i="10" s="1"/>
  <c r="K234" i="8"/>
  <c r="F302" i="10" s="1" a="1"/>
  <c r="F302" i="10" s="1"/>
  <c r="K233" i="8"/>
  <c r="K232" i="8"/>
  <c r="K231" i="8"/>
  <c r="F147" i="10" s="1" a="1"/>
  <c r="F147" i="10" s="1"/>
  <c r="K230" i="8"/>
  <c r="F270" i="10" s="1" a="1"/>
  <c r="F270" i="10" s="1"/>
  <c r="K229" i="8"/>
  <c r="F92" i="10" s="1" a="1"/>
  <c r="F92" i="10" s="1"/>
  <c r="K228" i="8"/>
  <c r="K227" i="8"/>
  <c r="K226" i="8"/>
  <c r="F222" i="10" s="1" a="1"/>
  <c r="F222" i="10" s="1"/>
  <c r="K225" i="8"/>
  <c r="F413" i="10" s="1" a="1"/>
  <c r="F413" i="10" s="1"/>
  <c r="K224" i="8"/>
  <c r="K223" i="8"/>
  <c r="F209" i="10" s="1" a="1"/>
  <c r="F209" i="10" s="1"/>
  <c r="K222" i="8"/>
  <c r="F394" i="10" s="1" a="1"/>
  <c r="F394" i="10" s="1"/>
  <c r="K221" i="8"/>
  <c r="K220" i="8"/>
  <c r="K219" i="8"/>
  <c r="K218" i="8"/>
  <c r="F370" i="10" s="1" a="1"/>
  <c r="F370" i="10" s="1"/>
  <c r="K217" i="8"/>
  <c r="K216" i="8"/>
  <c r="K215" i="8"/>
  <c r="K214" i="8"/>
  <c r="K213" i="8"/>
  <c r="F463" i="10" s="1" a="1"/>
  <c r="F463" i="10" s="1"/>
  <c r="K212" i="8"/>
  <c r="F461" i="10" s="1" a="1"/>
  <c r="F461" i="10" s="1"/>
  <c r="K211" i="8"/>
  <c r="K210" i="8"/>
  <c r="K209" i="8"/>
  <c r="F360" i="10" s="1" a="1"/>
  <c r="F360" i="10" s="1"/>
  <c r="K208" i="8"/>
  <c r="F10" i="10" s="1" a="1"/>
  <c r="F10" i="10" s="1"/>
  <c r="K207" i="8"/>
  <c r="F892" i="10" s="1" a="1"/>
  <c r="F892" i="10" s="1"/>
  <c r="K206" i="8"/>
  <c r="K205" i="8"/>
  <c r="K204" i="8"/>
  <c r="F392" i="10" s="1" a="1"/>
  <c r="F392" i="10" s="1"/>
  <c r="K203" i="8"/>
  <c r="K202" i="8"/>
  <c r="F324" i="10" s="1" a="1"/>
  <c r="F324" i="10" s="1"/>
  <c r="K201" i="8"/>
  <c r="F161" i="10" s="1" a="1"/>
  <c r="F161" i="10" s="1"/>
  <c r="K200" i="8"/>
  <c r="F159" i="10" s="1" a="1"/>
  <c r="F159" i="10" s="1"/>
  <c r="K199" i="8"/>
  <c r="F135" i="10" s="1" a="1"/>
  <c r="F135" i="10" s="1"/>
  <c r="K198" i="8"/>
  <c r="K197" i="8"/>
  <c r="F118" i="10" s="1" a="1"/>
  <c r="F118" i="10" s="1"/>
  <c r="K196" i="8"/>
  <c r="K195" i="8"/>
  <c r="K194" i="8"/>
  <c r="K193" i="8"/>
  <c r="F326" i="10" s="1" a="1"/>
  <c r="F326" i="10" s="1"/>
  <c r="K192" i="8"/>
  <c r="K191" i="8"/>
  <c r="F46" i="10" s="1" a="1"/>
  <c r="F46" i="10" s="1"/>
  <c r="K190" i="8"/>
  <c r="K189" i="8"/>
  <c r="F145" i="10" s="1" a="1"/>
  <c r="F145" i="10" s="1"/>
  <c r="K188" i="8"/>
  <c r="F111" i="10" s="1" a="1"/>
  <c r="F111" i="10" s="1"/>
  <c r="K187" i="8"/>
  <c r="F289" i="10" s="1" a="1"/>
  <c r="F289" i="10" s="1"/>
  <c r="K186" i="8"/>
  <c r="F132" i="10" s="1" a="1"/>
  <c r="F132" i="10" s="1"/>
  <c r="K185" i="8"/>
  <c r="F58" i="10" s="1" a="1"/>
  <c r="F58" i="10" s="1"/>
  <c r="K184" i="8"/>
  <c r="K183" i="8"/>
  <c r="K182" i="8"/>
  <c r="K181" i="8"/>
  <c r="K180" i="8"/>
  <c r="K179" i="8"/>
  <c r="K178" i="8"/>
  <c r="K177" i="8"/>
  <c r="K176" i="8"/>
  <c r="K175" i="8"/>
  <c r="F487" i="10" s="1" a="1"/>
  <c r="F487" i="10" s="1"/>
  <c r="K174" i="8"/>
  <c r="K173" i="8"/>
  <c r="K172" i="8"/>
  <c r="K171" i="8"/>
  <c r="F425" i="10" s="1" a="1"/>
  <c r="F425" i="10" s="1"/>
  <c r="K170" i="8"/>
  <c r="K169" i="8"/>
  <c r="K168" i="8"/>
  <c r="K167" i="8"/>
  <c r="K166" i="8"/>
  <c r="F404" i="10" s="1" a="1"/>
  <c r="F404" i="10" s="1"/>
  <c r="K165" i="8"/>
  <c r="K164" i="8"/>
  <c r="K163" i="8"/>
  <c r="K162" i="8"/>
  <c r="K161" i="8"/>
  <c r="F570" i="10" s="1" a="1"/>
  <c r="F570" i="10" s="1"/>
  <c r="K160" i="8"/>
  <c r="F160" i="8" a="1"/>
  <c r="F160" i="8" s="1"/>
  <c r="K159" i="8"/>
  <c r="F31" i="10" s="1" a="1"/>
  <c r="F31" i="10" s="1"/>
  <c r="K158" i="8"/>
  <c r="F395" i="10" s="1" a="1"/>
  <c r="F395" i="10" s="1"/>
  <c r="K157" i="8"/>
  <c r="K156" i="8"/>
  <c r="F582" i="10" s="1" a="1"/>
  <c r="F582" i="10" s="1"/>
  <c r="K155" i="8"/>
  <c r="K154" i="8"/>
  <c r="F397" i="10" s="1" a="1"/>
  <c r="F397" i="10" s="1"/>
  <c r="K153" i="8"/>
  <c r="K152" i="8"/>
  <c r="K151" i="8"/>
  <c r="K150" i="8"/>
  <c r="K149" i="8"/>
  <c r="F236" i="10" s="1" a="1"/>
  <c r="F236" i="10" s="1"/>
  <c r="K148" i="8"/>
  <c r="F96" i="10" s="1" a="1"/>
  <c r="F96" i="10" s="1"/>
  <c r="K147" i="8"/>
  <c r="K146" i="8"/>
  <c r="K145" i="8"/>
  <c r="K144" i="8"/>
  <c r="F191" i="10" s="1" a="1"/>
  <c r="F191" i="10" s="1"/>
  <c r="K143" i="8"/>
  <c r="K142" i="8"/>
  <c r="F99" i="10" s="1" a="1"/>
  <c r="F99" i="10" s="1"/>
  <c r="K141" i="8"/>
  <c r="K140" i="8"/>
  <c r="K139" i="8"/>
  <c r="K138" i="8"/>
  <c r="K137" i="8"/>
  <c r="K136" i="8"/>
  <c r="F158" i="10" s="1" a="1"/>
  <c r="F158" i="10" s="1"/>
  <c r="K135" i="8"/>
  <c r="K134" i="8"/>
  <c r="F83" i="10" s="1" a="1"/>
  <c r="F83" i="10" s="1"/>
  <c r="K133" i="8"/>
  <c r="F50" i="10" s="1" a="1"/>
  <c r="F50" i="10" s="1"/>
  <c r="K132" i="8"/>
  <c r="F62" i="10" s="1" a="1"/>
  <c r="F62" i="10" s="1"/>
  <c r="K131" i="8"/>
  <c r="F121" i="10" s="1" a="1"/>
  <c r="F121" i="10" s="1"/>
  <c r="K130" i="8"/>
  <c r="F7" i="10" s="1" a="1"/>
  <c r="F7" i="10" s="1"/>
  <c r="K129" i="8"/>
  <c r="K128" i="8"/>
  <c r="K127" i="8"/>
  <c r="K126" i="8"/>
  <c r="F51" i="10" s="1" a="1"/>
  <c r="F51" i="10" s="1"/>
  <c r="K125" i="8"/>
  <c r="F39" i="10" s="1" a="1"/>
  <c r="F39" i="10" s="1"/>
  <c r="K124" i="8"/>
  <c r="F139" i="10" s="1" a="1"/>
  <c r="F139" i="10" s="1"/>
  <c r="K123" i="8"/>
  <c r="F89" i="10" s="1" a="1"/>
  <c r="F89" i="10" s="1"/>
  <c r="K122" i="8"/>
  <c r="F162" i="10" s="1" a="1"/>
  <c r="F162" i="10" s="1"/>
  <c r="K121" i="8"/>
  <c r="F55" i="10" s="1" a="1"/>
  <c r="F55" i="10" s="1"/>
  <c r="K120" i="8"/>
  <c r="F203" i="10" s="1" a="1"/>
  <c r="F203" i="10" s="1"/>
  <c r="K119" i="8"/>
  <c r="K118" i="8"/>
  <c r="K117" i="8"/>
  <c r="F290" i="10" s="1" a="1"/>
  <c r="F290" i="10" s="1"/>
  <c r="K116" i="8"/>
  <c r="F18" i="10" s="1" a="1"/>
  <c r="F18" i="10" s="1"/>
  <c r="K115" i="8"/>
  <c r="F177" i="10" s="1" a="1"/>
  <c r="F177" i="10" s="1"/>
  <c r="K114" i="8"/>
  <c r="F244" i="10" s="1" a="1"/>
  <c r="F244" i="10" s="1"/>
  <c r="K113" i="8"/>
  <c r="K112" i="8"/>
  <c r="K111" i="8"/>
  <c r="K110" i="8"/>
  <c r="F211" i="10" s="1" a="1"/>
  <c r="F211" i="10" s="1"/>
  <c r="K109" i="8"/>
  <c r="K108" i="8"/>
  <c r="K107" i="8"/>
  <c r="F49" i="10" s="1" a="1"/>
  <c r="F49" i="10" s="1"/>
  <c r="K106" i="8"/>
  <c r="F151" i="10" s="1" a="1"/>
  <c r="F151" i="10" s="1"/>
  <c r="K105" i="8"/>
  <c r="F75" i="10" s="1" a="1"/>
  <c r="F75" i="10" s="1"/>
  <c r="K104" i="8"/>
  <c r="F24" i="10" s="1" a="1"/>
  <c r="F24" i="10" s="1"/>
  <c r="K103" i="8"/>
  <c r="K102" i="8"/>
  <c r="K101" i="8"/>
  <c r="F149" i="10" s="1" a="1"/>
  <c r="F149" i="10" s="1"/>
  <c r="K100" i="8"/>
  <c r="F37" i="10" s="1" a="1"/>
  <c r="F37" i="10" s="1"/>
  <c r="K99" i="8"/>
  <c r="K98" i="8"/>
  <c r="F176" i="10" s="1" a="1"/>
  <c r="F176" i="10" s="1"/>
  <c r="K97" i="8"/>
  <c r="K96" i="8"/>
  <c r="K95" i="8"/>
  <c r="K94" i="8"/>
  <c r="K93" i="8"/>
  <c r="F325" i="10" s="1" a="1"/>
  <c r="F325" i="10" s="1"/>
  <c r="K92" i="8"/>
  <c r="F140" i="10" s="1" a="1"/>
  <c r="F140" i="10" s="1"/>
  <c r="K91" i="8"/>
  <c r="F210" i="10" s="1" a="1"/>
  <c r="F210" i="10" s="1"/>
  <c r="K90" i="8"/>
  <c r="F125" i="10" s="1" a="1"/>
  <c r="F125" i="10" s="1"/>
  <c r="K89" i="8"/>
  <c r="F127" i="10" s="1" a="1"/>
  <c r="F127" i="10" s="1"/>
  <c r="K88" i="8"/>
  <c r="F8" i="10" s="1" a="1"/>
  <c r="F8" i="10" s="1"/>
  <c r="K87" i="8"/>
  <c r="F160" i="10" s="1" a="1"/>
  <c r="F160" i="10" s="1"/>
  <c r="K86" i="8"/>
  <c r="F217" i="10" s="1" a="1"/>
  <c r="F217" i="10" s="1"/>
  <c r="K85" i="8"/>
  <c r="F34" i="10" s="1" a="1"/>
  <c r="F34" i="10" s="1"/>
  <c r="K84" i="8"/>
  <c r="F297" i="10" s="1" a="1"/>
  <c r="F297" i="10" s="1"/>
  <c r="K83" i="8"/>
  <c r="F4" i="10" s="1" a="1"/>
  <c r="F4" i="10" s="1"/>
  <c r="K82" i="8"/>
  <c r="K81" i="8"/>
  <c r="K80" i="8"/>
  <c r="F33" i="10" s="1" a="1"/>
  <c r="F33" i="10" s="1"/>
  <c r="K79" i="8"/>
  <c r="K78" i="8"/>
  <c r="F27" i="10" s="1" a="1"/>
  <c r="F27" i="10" s="1"/>
  <c r="K77" i="8"/>
  <c r="K76" i="8"/>
  <c r="K75" i="8"/>
  <c r="K74" i="8"/>
  <c r="K73" i="8"/>
  <c r="K72" i="8"/>
  <c r="F138" i="10" s="1" a="1"/>
  <c r="F138" i="10" s="1"/>
  <c r="K71" i="8"/>
  <c r="F13" i="10" s="1" a="1"/>
  <c r="F13" i="10" s="1"/>
  <c r="K70" i="8"/>
  <c r="K69" i="8"/>
  <c r="F61" i="10" s="1" a="1"/>
  <c r="F61" i="10" s="1"/>
  <c r="K68" i="8"/>
  <c r="F170" i="10" s="1" a="1"/>
  <c r="F170" i="10" s="1"/>
  <c r="K67" i="8"/>
  <c r="K66" i="8"/>
  <c r="K65" i="8"/>
  <c r="K64" i="8"/>
  <c r="K63" i="8"/>
  <c r="F109" i="31" s="1" a="1"/>
  <c r="F109" i="31" s="1"/>
  <c r="K62" i="8"/>
  <c r="K61" i="8"/>
  <c r="F61" i="8" a="1"/>
  <c r="F61" i="8" s="1"/>
  <c r="K60" i="8"/>
  <c r="F164" i="24" s="1" a="1"/>
  <c r="F164" i="24" s="1"/>
  <c r="K59" i="8"/>
  <c r="F116" i="24" s="1" a="1"/>
  <c r="F116" i="24" s="1"/>
  <c r="F59" i="8" a="1"/>
  <c r="F59" i="8" s="1"/>
  <c r="K58" i="8"/>
  <c r="F58" i="8" a="1"/>
  <c r="F58" i="8" s="1"/>
  <c r="K57" i="8"/>
  <c r="F201" i="9" s="1" a="1"/>
  <c r="F201" i="9" s="1"/>
  <c r="F57" i="8" a="1"/>
  <c r="F57" i="8"/>
  <c r="K56" i="8"/>
  <c r="F76" i="24" s="1" a="1"/>
  <c r="F76" i="24" s="1"/>
  <c r="F56" i="8" a="1"/>
  <c r="F56" i="8"/>
  <c r="K55" i="8"/>
  <c r="F74" i="24" s="1" a="1"/>
  <c r="F74" i="24" s="1"/>
  <c r="F55" i="8" a="1"/>
  <c r="F55" i="8"/>
  <c r="K54" i="8"/>
  <c r="F196" i="9" s="1" a="1"/>
  <c r="F196" i="9" s="1"/>
  <c r="K53" i="8"/>
  <c r="F119" i="24" s="1" a="1"/>
  <c r="F119" i="24" s="1"/>
  <c r="F53" i="8" a="1"/>
  <c r="F53" i="8"/>
  <c r="K52" i="8"/>
  <c r="F3" i="24" s="1" a="1"/>
  <c r="F3" i="24" s="1"/>
  <c r="F52" i="8" a="1"/>
  <c r="F52" i="8" s="1"/>
  <c r="K51" i="8"/>
  <c r="F118" i="30" s="1" a="1"/>
  <c r="F118" i="30" s="1"/>
  <c r="F51" i="8" a="1"/>
  <c r="F51" i="8"/>
  <c r="K50" i="8"/>
  <c r="F101" i="30" s="1" a="1"/>
  <c r="F101" i="30" s="1"/>
  <c r="K49" i="8"/>
  <c r="F172" i="9" s="1" a="1"/>
  <c r="F172" i="9" s="1"/>
  <c r="K48" i="8"/>
  <c r="F4" i="24" s="1" a="1"/>
  <c r="F4" i="24" s="1"/>
  <c r="K47" i="8"/>
  <c r="F161" i="9" s="1" a="1"/>
  <c r="F161" i="9" s="1"/>
  <c r="K46" i="8"/>
  <c r="F168" i="9" s="1" a="1"/>
  <c r="F168" i="9" s="1"/>
  <c r="K45" i="8"/>
  <c r="K44" i="8"/>
  <c r="F117" i="30" s="1" a="1"/>
  <c r="F117" i="30" s="1"/>
  <c r="K43" i="8"/>
  <c r="F158" i="30" s="1" a="1"/>
  <c r="F158" i="30" s="1"/>
  <c r="K42" i="8"/>
  <c r="F151" i="9" s="1" a="1"/>
  <c r="F151" i="9" s="1"/>
  <c r="K41" i="8"/>
  <c r="F3" i="9" s="1" a="1"/>
  <c r="F3" i="9" s="1"/>
  <c r="K40" i="8"/>
  <c r="F121" i="24" s="1" a="1"/>
  <c r="F121" i="24" s="1"/>
  <c r="K39" i="8"/>
  <c r="F20" i="9" s="1" a="1"/>
  <c r="F20" i="9" s="1"/>
  <c r="K38" i="8"/>
  <c r="F33" i="9" s="1" a="1"/>
  <c r="F33" i="9" s="1"/>
  <c r="K37" i="8"/>
  <c r="F26" i="9" s="1" a="1"/>
  <c r="F26" i="9" s="1"/>
  <c r="K36" i="8"/>
  <c r="F10" i="9" s="1" a="1"/>
  <c r="F10" i="9" s="1"/>
  <c r="K35" i="8"/>
  <c r="F99" i="30" s="1" a="1"/>
  <c r="F99" i="30" s="1"/>
  <c r="K34" i="8"/>
  <c r="F37" i="9" s="1" a="1"/>
  <c r="F37" i="9" s="1"/>
  <c r="K33" i="8"/>
  <c r="F81" i="9" s="1" a="1"/>
  <c r="F81" i="9" s="1"/>
  <c r="K32" i="8"/>
  <c r="F28" i="9" s="1" a="1"/>
  <c r="F28" i="9" s="1"/>
  <c r="K31" i="8"/>
  <c r="F91" i="9" s="1" a="1"/>
  <c r="F91" i="9" s="1"/>
  <c r="K30" i="8"/>
  <c r="F209" i="9" s="1" a="1"/>
  <c r="F209" i="9" s="1"/>
  <c r="K29" i="8"/>
  <c r="K28" i="8"/>
  <c r="F98" i="9" s="1" a="1"/>
  <c r="F98" i="9" s="1"/>
  <c r="K27" i="8"/>
  <c r="F97" i="9" s="1" a="1"/>
  <c r="F97" i="9" s="1"/>
  <c r="K26" i="8"/>
  <c r="F91" i="30" s="1" a="1"/>
  <c r="F91" i="30" s="1"/>
  <c r="K25" i="8"/>
  <c r="F36" i="9" s="1" a="1"/>
  <c r="F36" i="9" s="1"/>
  <c r="K24" i="8"/>
  <c r="F181" i="30" s="1" a="1"/>
  <c r="F181" i="30" s="1"/>
  <c r="K23" i="8"/>
  <c r="F25" i="9" s="1" a="1"/>
  <c r="F25" i="9" s="1"/>
  <c r="K22" i="8"/>
  <c r="F117" i="9" s="1" a="1"/>
  <c r="F117" i="9" s="1"/>
  <c r="K21" i="8"/>
  <c r="F199" i="9" s="1" a="1"/>
  <c r="F199" i="9" s="1"/>
  <c r="K20" i="8"/>
  <c r="F135" i="30" s="1" a="1"/>
  <c r="F135" i="30" s="1"/>
  <c r="K19" i="8"/>
  <c r="F159" i="30" s="1" a="1"/>
  <c r="F159" i="30" s="1"/>
  <c r="K18" i="8"/>
  <c r="F100" i="9" s="1" a="1"/>
  <c r="F100" i="9" s="1"/>
  <c r="K17" i="8"/>
  <c r="F96" i="9" s="1" a="1"/>
  <c r="F96" i="9" s="1"/>
  <c r="K16" i="8"/>
  <c r="F211" i="9" s="1" a="1"/>
  <c r="F211" i="9" s="1"/>
  <c r="K15" i="8"/>
  <c r="K14" i="8"/>
  <c r="F62" i="9" s="1" a="1"/>
  <c r="F62" i="9" s="1"/>
  <c r="K13" i="8"/>
  <c r="F22" i="9" s="1" a="1"/>
  <c r="F22" i="9" s="1"/>
  <c r="K12" i="8"/>
  <c r="F90" i="9" s="1" a="1"/>
  <c r="F90" i="9" s="1"/>
  <c r="K11" i="8"/>
  <c r="F84" i="9" s="1" a="1"/>
  <c r="F84" i="9" s="1"/>
  <c r="K10" i="8"/>
  <c r="K9" i="8"/>
  <c r="F9" i="26" s="1" a="1"/>
  <c r="F9" i="26" s="1"/>
  <c r="K8" i="8"/>
  <c r="K7" i="8"/>
  <c r="K6" i="8"/>
  <c r="F69" i="9" s="1" a="1"/>
  <c r="F69" i="9" s="1"/>
  <c r="K5" i="8"/>
  <c r="F122" i="9" s="1" a="1"/>
  <c r="F122" i="9" s="1"/>
  <c r="K4" i="8"/>
  <c r="F134" i="9" s="1" a="1"/>
  <c r="F134" i="9" s="1"/>
  <c r="K3" i="8"/>
  <c r="F12" i="9" s="1" a="1"/>
  <c r="F12" i="9" s="1"/>
  <c r="K2" i="8"/>
  <c r="F110" i="9" s="1" a="1"/>
  <c r="F110" i="9" s="1"/>
  <c r="F54" i="9" l="1" a="1"/>
  <c r="F54" i="9" s="1"/>
  <c r="F95" i="9" a="1"/>
  <c r="F95" i="9" s="1"/>
  <c r="F131" i="9" a="1"/>
  <c r="F131" i="9" s="1"/>
  <c r="F9" i="9" a="1"/>
  <c r="F9" i="9" s="1"/>
  <c r="F18" i="9" a="1"/>
  <c r="F18" i="9" s="1"/>
  <c r="F126" i="9" a="1"/>
  <c r="F126" i="9" s="1"/>
  <c r="F197" i="9" a="1"/>
  <c r="F197" i="9" s="1"/>
  <c r="F47" i="9" a="1"/>
  <c r="F47" i="9" s="1"/>
  <c r="F42" i="9" a="1"/>
  <c r="F42" i="9" s="1"/>
  <c r="F71" i="9" a="1"/>
  <c r="F71" i="9" s="1"/>
  <c r="F207" i="9" a="1"/>
  <c r="F207" i="9" s="1"/>
  <c r="F55" i="9" a="1"/>
  <c r="F55" i="9" s="1"/>
  <c r="F219" i="9" a="1"/>
  <c r="F219" i="9" s="1"/>
  <c r="F53" i="9" a="1"/>
  <c r="F53" i="9" s="1"/>
  <c r="F66" i="9" a="1"/>
  <c r="F66" i="9" s="1"/>
  <c r="F222" i="9" a="1"/>
  <c r="F222" i="9" s="1"/>
  <c r="F19" i="9" a="1"/>
  <c r="F19" i="9" s="1"/>
  <c r="F119" i="9" a="1"/>
  <c r="F119" i="9" s="1"/>
  <c r="F190" i="9" a="1"/>
  <c r="F190" i="9" s="1"/>
  <c r="F225" i="9" a="1"/>
  <c r="F225" i="9" s="1"/>
  <c r="F43" i="9" a="1"/>
  <c r="F43" i="9" s="1"/>
  <c r="F51" i="9" a="1"/>
  <c r="F51" i="9" s="1"/>
  <c r="F83" i="9" a="1"/>
  <c r="F83" i="9" s="1"/>
  <c r="F185" i="9" a="1"/>
  <c r="F185" i="9" s="1"/>
  <c r="F35" i="9" a="1"/>
  <c r="F35" i="9" s="1"/>
  <c r="F41" i="9" a="1"/>
  <c r="F41" i="9" s="1"/>
  <c r="F13" i="9" a="1"/>
  <c r="F13" i="9" s="1"/>
  <c r="F59" i="9" a="1"/>
  <c r="F59" i="9" s="1"/>
  <c r="F78" i="9" a="1"/>
  <c r="F78" i="9" s="1"/>
  <c r="F167" i="9" a="1"/>
  <c r="F167" i="9" s="1"/>
  <c r="F106" i="31" a="1"/>
  <c r="F106" i="31" s="1"/>
  <c r="F111" i="31" a="1"/>
  <c r="F111" i="31" s="1"/>
  <c r="F105" i="31" a="1"/>
  <c r="F105" i="31" s="1"/>
  <c r="F240" i="26" a="1"/>
  <c r="F240" i="26" s="1"/>
  <c r="F238" i="26" a="1"/>
  <c r="F238" i="26" s="1"/>
  <c r="F239" i="26" a="1"/>
  <c r="F239" i="26" s="1"/>
  <c r="F192" i="24" a="1"/>
  <c r="F192" i="24" s="1"/>
  <c r="F632" i="10" a="1"/>
  <c r="F632" i="10" s="1"/>
  <c r="F608" i="10" a="1"/>
  <c r="F608" i="10" s="1"/>
  <c r="F347" i="10" a="1"/>
  <c r="F347" i="10" s="1"/>
  <c r="F666" i="10" a="1"/>
  <c r="F666" i="10" s="1"/>
  <c r="F446" i="10" a="1"/>
  <c r="F446" i="10" s="1"/>
  <c r="F352" i="10" a="1"/>
  <c r="F352" i="10" s="1"/>
  <c r="F350" i="10" a="1"/>
  <c r="F350" i="10" s="1"/>
  <c r="F873" i="10" a="1"/>
  <c r="F873" i="10" s="1"/>
  <c r="F609" i="10" a="1"/>
  <c r="F609" i="10" s="1"/>
  <c r="F348" i="10" a="1"/>
  <c r="F348" i="10" s="1"/>
  <c r="F660" i="10" a="1"/>
  <c r="F660" i="10" s="1"/>
  <c r="F445" i="10" a="1"/>
  <c r="F445" i="10" s="1"/>
  <c r="F351" i="10" a="1"/>
  <c r="F351" i="10" s="1"/>
  <c r="F349" i="10" a="1"/>
  <c r="F349" i="10" s="1"/>
  <c r="F651" i="10" a="1"/>
  <c r="F651" i="10" s="1"/>
  <c r="F525" i="10" a="1"/>
  <c r="F525" i="10" s="1"/>
  <c r="F613" i="10" a="1"/>
  <c r="F613" i="10" s="1"/>
  <c r="F523" i="10" a="1"/>
  <c r="F523" i="10" s="1"/>
  <c r="F345" i="10" a="1"/>
  <c r="F345" i="10" s="1"/>
  <c r="F611" i="10" a="1"/>
  <c r="F611" i="10" s="1"/>
  <c r="F444" i="10" a="1"/>
  <c r="F444" i="10" s="1"/>
  <c r="F449" i="10" a="1"/>
  <c r="F449" i="10" s="1"/>
  <c r="F343" i="10" a="1"/>
  <c r="F343" i="10" s="1"/>
  <c r="F526" i="10" a="1"/>
  <c r="F526" i="10" s="1"/>
  <c r="F447" i="10" a="1"/>
  <c r="F447" i="10" s="1"/>
  <c r="F524" i="10" a="1"/>
  <c r="F524" i="10" s="1"/>
  <c r="F452" i="10" a="1"/>
  <c r="F452" i="10" s="1"/>
  <c r="F346" i="10" a="1"/>
  <c r="F346" i="10" s="1"/>
  <c r="F612" i="10" a="1"/>
  <c r="F612" i="10" s="1"/>
  <c r="F450" i="10" a="1"/>
  <c r="F450" i="10" s="1"/>
  <c r="F344" i="10" a="1"/>
  <c r="F344" i="10" s="1"/>
  <c r="F610" i="10" a="1"/>
  <c r="F610" i="10" s="1"/>
  <c r="F527" i="10" a="1"/>
  <c r="F527" i="10" s="1"/>
  <c r="F448" i="10" a="1"/>
  <c r="F448" i="10" s="1"/>
  <c r="F342" i="10" a="1"/>
  <c r="F342" i="10" s="1"/>
  <c r="F112" i="31" a="1"/>
  <c r="F112" i="31" s="1"/>
  <c r="F261" i="26" a="1"/>
  <c r="F261" i="26" s="1"/>
  <c r="F119" i="31" a="1"/>
  <c r="F119" i="31" s="1"/>
  <c r="F135" i="26" a="1"/>
  <c r="F135" i="26" s="1"/>
  <c r="F168" i="24" a="1"/>
  <c r="F168" i="24" s="1"/>
  <c r="F528" i="10" a="1"/>
  <c r="F528" i="10" s="1"/>
  <c r="F903" i="10" a="1"/>
  <c r="F903" i="10" s="1"/>
  <c r="F855" i="10" a="1"/>
  <c r="F855" i="10" s="1"/>
  <c r="F156" i="10" a="1"/>
  <c r="F156" i="10" s="1"/>
  <c r="F529" i="10" a="1"/>
  <c r="F529" i="10" s="1"/>
  <c r="F94" i="30" a="1"/>
  <c r="F94" i="30" s="1"/>
  <c r="F689" i="10" a="1"/>
  <c r="F689" i="10" s="1"/>
  <c r="F142" i="30" a="1"/>
  <c r="F142" i="30" s="1"/>
  <c r="F921" i="10" a="1"/>
  <c r="F921" i="10" s="1"/>
  <c r="F714" i="10" a="1"/>
  <c r="F714" i="10" s="1"/>
  <c r="F162" i="30" a="1"/>
  <c r="F162" i="30" s="1"/>
  <c r="F727" i="10" a="1"/>
  <c r="F727" i="10" s="1"/>
  <c r="F14" i="24" a="1"/>
  <c r="F14" i="24" s="1"/>
  <c r="F747" i="10" a="1"/>
  <c r="F747" i="10" s="1"/>
  <c r="F30" i="24" a="1"/>
  <c r="F30" i="24" s="1"/>
  <c r="F756" i="10" a="1"/>
  <c r="F756" i="10" s="1"/>
  <c r="F45" i="24" a="1"/>
  <c r="F45" i="24" s="1"/>
  <c r="F770" i="10" a="1"/>
  <c r="F770" i="10" s="1"/>
  <c r="F54" i="24" a="1"/>
  <c r="F54" i="24" s="1"/>
  <c r="F57" i="24" a="1"/>
  <c r="F57" i="24" s="1"/>
  <c r="F56" i="24" a="1"/>
  <c r="F56" i="24" s="1"/>
  <c r="F55" i="24" a="1"/>
  <c r="F55" i="24" s="1"/>
  <c r="F781" i="10" a="1"/>
  <c r="F781" i="10" s="1"/>
  <c r="F780" i="10" a="1"/>
  <c r="F780" i="10" s="1"/>
  <c r="F779" i="10" a="1"/>
  <c r="F779" i="10" s="1"/>
  <c r="F778" i="10" a="1"/>
  <c r="F778" i="10" s="1"/>
  <c r="F169" i="24" a="1"/>
  <c r="F169" i="24" s="1"/>
  <c r="F910" i="10" a="1"/>
  <c r="F910" i="10" s="1"/>
  <c r="F856" i="10" a="1"/>
  <c r="F856" i="10" s="1"/>
  <c r="F219" i="24" a="1"/>
  <c r="F219" i="24" s="1"/>
  <c r="F217" i="24" a="1"/>
  <c r="F217" i="24" s="1"/>
  <c r="F218" i="24" a="1"/>
  <c r="F218" i="24" s="1"/>
  <c r="F216" i="24" a="1"/>
  <c r="F216" i="24" s="1"/>
  <c r="F878" i="10" a="1"/>
  <c r="F878" i="10" s="1"/>
  <c r="F880" i="10" a="1"/>
  <c r="F880" i="10" s="1"/>
  <c r="F879" i="10" a="1"/>
  <c r="F879" i="10" s="1"/>
  <c r="F881" i="10" a="1"/>
  <c r="F881" i="10" s="1"/>
  <c r="F915" i="10" a="1"/>
  <c r="F915" i="10" s="1"/>
  <c r="F920" i="10" a="1"/>
  <c r="F920" i="10" s="1"/>
  <c r="F242" i="10" a="1"/>
  <c r="F242" i="10" s="1"/>
  <c r="F240" i="10" a="1"/>
  <c r="F240" i="10" s="1"/>
  <c r="F243" i="10" a="1"/>
  <c r="F243" i="10" s="1"/>
  <c r="F241" i="10" a="1"/>
  <c r="F241" i="10" s="1"/>
  <c r="F408" i="10" a="1"/>
  <c r="F408" i="10" s="1"/>
  <c r="F406" i="10" a="1"/>
  <c r="F406" i="10" s="1"/>
  <c r="F409" i="10" a="1"/>
  <c r="F409" i="10" s="1"/>
  <c r="F407" i="10" a="1"/>
  <c r="F407" i="10" s="1"/>
  <c r="F369" i="10" a="1"/>
  <c r="F369" i="10" s="1"/>
  <c r="F367" i="10" a="1"/>
  <c r="F367" i="10" s="1"/>
  <c r="F368" i="10" a="1"/>
  <c r="F368" i="10" s="1"/>
  <c r="F99" i="24" a="1"/>
  <c r="F99" i="24" s="1"/>
  <c r="F809" i="10" a="1"/>
  <c r="F809" i="10" s="1"/>
  <c r="F216" i="10" a="1"/>
  <c r="F216" i="10" s="1"/>
  <c r="F134" i="24" a="1"/>
  <c r="F134" i="24" s="1"/>
  <c r="F830" i="10" a="1"/>
  <c r="F830" i="10" s="1"/>
  <c r="F597" i="10" a="1"/>
  <c r="F597" i="10" s="1"/>
  <c r="F179" i="24" a="1"/>
  <c r="F179" i="24" s="1"/>
  <c r="F866" i="10" a="1"/>
  <c r="F866" i="10" s="1"/>
  <c r="F664" i="10" a="1"/>
  <c r="F664" i="10" s="1"/>
  <c r="F663" i="10" a="1"/>
  <c r="F663" i="10" s="1"/>
  <c r="F173" i="11" a="1"/>
  <c r="F173" i="11" s="1"/>
  <c r="F125" i="11" a="1"/>
  <c r="F125" i="11" s="1"/>
  <c r="F100" i="11" a="1"/>
  <c r="F100" i="11" s="1"/>
  <c r="F15" i="9" a="1"/>
  <c r="F15" i="9" s="1"/>
  <c r="F49" i="9" a="1"/>
  <c r="F49" i="9" s="1"/>
  <c r="F61" i="9" a="1"/>
  <c r="F61" i="9" s="1"/>
  <c r="F73" i="9" a="1"/>
  <c r="F73" i="9" s="1"/>
  <c r="F85" i="9" a="1"/>
  <c r="F85" i="9" s="1"/>
  <c r="F109" i="9" a="1"/>
  <c r="F109" i="9" s="1"/>
  <c r="F121" i="9" a="1"/>
  <c r="F121" i="9" s="1"/>
  <c r="F133" i="9" a="1"/>
  <c r="F133" i="9" s="1"/>
  <c r="F145" i="9" a="1"/>
  <c r="F145" i="9" s="1"/>
  <c r="F157" i="9" a="1"/>
  <c r="F157" i="9" s="1"/>
  <c r="F169" i="9" a="1"/>
  <c r="F169" i="9" s="1"/>
  <c r="F192" i="9" a="1"/>
  <c r="F192" i="9" s="1"/>
  <c r="F202" i="9" a="1"/>
  <c r="F202" i="9" s="1"/>
  <c r="F208" i="9" a="1"/>
  <c r="F208" i="9" s="1"/>
  <c r="F214" i="9" a="1"/>
  <c r="F214" i="9" s="1"/>
  <c r="F220" i="9" a="1"/>
  <c r="F220" i="9" s="1"/>
  <c r="F226" i="9" a="1"/>
  <c r="F226" i="9" s="1"/>
  <c r="F9" i="10" a="1"/>
  <c r="F9" i="10" s="1"/>
  <c r="F21" i="10" a="1"/>
  <c r="F21" i="10" s="1"/>
  <c r="F29" i="10" a="1"/>
  <c r="F29" i="10" s="1"/>
  <c r="F41" i="10" a="1"/>
  <c r="F41" i="10" s="1"/>
  <c r="F53" i="10" a="1"/>
  <c r="F53" i="10" s="1"/>
  <c r="F65" i="10" a="1"/>
  <c r="F65" i="10" s="1"/>
  <c r="F77" i="10" a="1"/>
  <c r="F77" i="10" s="1"/>
  <c r="F101" i="10" a="1"/>
  <c r="F101" i="10" s="1"/>
  <c r="F113" i="10" a="1"/>
  <c r="F113" i="10" s="1"/>
  <c r="F129" i="10" a="1"/>
  <c r="F129" i="10" s="1"/>
  <c r="F142" i="10" a="1"/>
  <c r="F142" i="10" s="1"/>
  <c r="F153" i="10" a="1"/>
  <c r="F153" i="10" s="1"/>
  <c r="F155" i="10" a="1"/>
  <c r="F155" i="10" s="1"/>
  <c r="F187" i="10" a="1"/>
  <c r="F187" i="10" s="1"/>
  <c r="F199" i="10" a="1"/>
  <c r="F199" i="10" s="1"/>
  <c r="F223" i="10" a="1"/>
  <c r="F223" i="10" s="1"/>
  <c r="F97" i="30" a="1"/>
  <c r="F97" i="30" s="1"/>
  <c r="F87" i="30" a="1"/>
  <c r="F87" i="30" s="1"/>
  <c r="F177" i="11" a="1"/>
  <c r="F177" i="11" s="1"/>
  <c r="F206" i="11" a="1"/>
  <c r="F206" i="11" s="1"/>
  <c r="F175" i="11" a="1"/>
  <c r="F175" i="11" s="1"/>
  <c r="F83" i="30" a="1"/>
  <c r="F83" i="30" s="1"/>
  <c r="F311" i="10" a="1"/>
  <c r="F311" i="10" s="1"/>
  <c r="F304" i="10" a="1"/>
  <c r="F304" i="10" s="1"/>
  <c r="F309" i="10" a="1"/>
  <c r="F309" i="10" s="1"/>
  <c r="F684" i="10" a="1"/>
  <c r="F684" i="10" s="1"/>
  <c r="F307" i="10" a="1"/>
  <c r="F307" i="10" s="1"/>
  <c r="F305" i="10" a="1"/>
  <c r="F305" i="10" s="1"/>
  <c r="F310" i="10" a="1"/>
  <c r="F310" i="10" s="1"/>
  <c r="F303" i="10" a="1"/>
  <c r="F303" i="10" s="1"/>
  <c r="F308" i="10" a="1"/>
  <c r="F308" i="10" s="1"/>
  <c r="F306" i="10" a="1"/>
  <c r="F306" i="10" s="1"/>
  <c r="F88" i="31" a="1"/>
  <c r="F88" i="31" s="1"/>
  <c r="F86" i="31" a="1"/>
  <c r="F86" i="31" s="1"/>
  <c r="F89" i="31" a="1"/>
  <c r="F89" i="31" s="1"/>
  <c r="F87" i="31" a="1"/>
  <c r="F87" i="31" s="1"/>
  <c r="F85" i="31" a="1"/>
  <c r="F85" i="31" s="1"/>
  <c r="F84" i="31" a="1"/>
  <c r="F84" i="31" s="1"/>
  <c r="F182" i="26" a="1"/>
  <c r="F182" i="26" s="1"/>
  <c r="F180" i="26" a="1"/>
  <c r="F180" i="26" s="1"/>
  <c r="F178" i="26" a="1"/>
  <c r="F178" i="26" s="1"/>
  <c r="F176" i="26" a="1"/>
  <c r="F176" i="26" s="1"/>
  <c r="F181" i="26" a="1"/>
  <c r="F181" i="26" s="1"/>
  <c r="F179" i="26" a="1"/>
  <c r="F179" i="26" s="1"/>
  <c r="F177" i="26" a="1"/>
  <c r="F177" i="26" s="1"/>
  <c r="F98" i="26" a="1"/>
  <c r="F98" i="26" s="1"/>
  <c r="F96" i="26" a="1"/>
  <c r="F96" i="26" s="1"/>
  <c r="F97" i="26" a="1"/>
  <c r="F97" i="26" s="1"/>
  <c r="F95" i="26" a="1"/>
  <c r="F95" i="26" s="1"/>
  <c r="F64" i="24" a="1"/>
  <c r="F64" i="24" s="1"/>
  <c r="F596" i="10" a="1"/>
  <c r="F596" i="10" s="1"/>
  <c r="F788" i="10" a="1"/>
  <c r="F788" i="10" s="1"/>
  <c r="F11" i="25" a="1"/>
  <c r="F11" i="25" s="1"/>
  <c r="F9" i="25" a="1"/>
  <c r="F9" i="25" s="1"/>
  <c r="F10" i="25" a="1"/>
  <c r="F10" i="25" s="1"/>
  <c r="F8" i="25" a="1"/>
  <c r="F8" i="25" s="1"/>
  <c r="F362" i="10" a="1"/>
  <c r="F362" i="10" s="1"/>
  <c r="F361" i="10" a="1"/>
  <c r="F361" i="10" s="1"/>
  <c r="F417" i="10" a="1"/>
  <c r="F417" i="10" s="1"/>
  <c r="F606" i="10" a="1"/>
  <c r="F606" i="10" s="1"/>
  <c r="F494" i="10" a="1"/>
  <c r="F494" i="10" s="1"/>
  <c r="F497" i="10" a="1"/>
  <c r="F497" i="10" s="1"/>
  <c r="F495" i="10" a="1"/>
  <c r="F495" i="10" s="1"/>
  <c r="F496" i="10" a="1"/>
  <c r="F496" i="10" s="1"/>
  <c r="F67" i="31" a="1"/>
  <c r="F67" i="31" s="1"/>
  <c r="F10" i="26" a="1"/>
  <c r="F10" i="26" s="1"/>
  <c r="F69" i="31" a="1"/>
  <c r="F69" i="31" s="1"/>
  <c r="F77" i="31" a="1"/>
  <c r="F77" i="31" s="1"/>
  <c r="F97" i="31" a="1"/>
  <c r="F97" i="31" s="1"/>
  <c r="F99" i="31" a="1"/>
  <c r="F99" i="31" s="1"/>
  <c r="F71" i="31" a="1"/>
  <c r="F71" i="31" s="1"/>
  <c r="F98" i="31" a="1"/>
  <c r="F98" i="31" s="1"/>
  <c r="F72" i="31" a="1"/>
  <c r="F72" i="31" s="1"/>
  <c r="F70" i="31" a="1"/>
  <c r="F70" i="31" s="1"/>
  <c r="F86" i="26" a="1"/>
  <c r="F86" i="26" s="1"/>
  <c r="F244" i="26" a="1"/>
  <c r="F244" i="26" s="1"/>
  <c r="F91" i="26" a="1"/>
  <c r="F91" i="26" s="1"/>
  <c r="F242" i="26" a="1"/>
  <c r="F242" i="26" s="1"/>
  <c r="F89" i="26" a="1"/>
  <c r="F89" i="26" s="1"/>
  <c r="F247" i="26" a="1"/>
  <c r="F247" i="26" s="1"/>
  <c r="F87" i="26" a="1"/>
  <c r="F87" i="26" s="1"/>
  <c r="F92" i="26" a="1"/>
  <c r="F92" i="26" s="1"/>
  <c r="F243" i="26" a="1"/>
  <c r="F243" i="26" s="1"/>
  <c r="F90" i="26" a="1"/>
  <c r="F90" i="26" s="1"/>
  <c r="F88" i="26" a="1"/>
  <c r="F88" i="26" s="1"/>
  <c r="F93" i="26" a="1"/>
  <c r="F93" i="26" s="1"/>
  <c r="F78" i="24" a="1"/>
  <c r="F78" i="24" s="1"/>
  <c r="F790" i="10" a="1"/>
  <c r="F790" i="10" s="1"/>
  <c r="F577" i="10" a="1"/>
  <c r="F577" i="10" s="1"/>
  <c r="F568" i="10" a="1"/>
  <c r="F568" i="10" s="1"/>
  <c r="F111" i="24" a="1"/>
  <c r="F111" i="24" s="1"/>
  <c r="F902" i="10" a="1"/>
  <c r="F902" i="10" s="1"/>
  <c r="F901" i="10" a="1"/>
  <c r="F901" i="10" s="1"/>
  <c r="F239" i="10" a="1"/>
  <c r="F239" i="10" s="1"/>
  <c r="F817" i="10" a="1"/>
  <c r="F817" i="10" s="1"/>
  <c r="F238" i="10" a="1"/>
  <c r="F238" i="10" s="1"/>
  <c r="F314" i="10" a="1"/>
  <c r="F314" i="10" s="1"/>
  <c r="F312" i="10" a="1"/>
  <c r="F312" i="10" s="1"/>
  <c r="F313" i="10" a="1"/>
  <c r="F313" i="10" s="1"/>
  <c r="F28" i="24" a="1"/>
  <c r="F28" i="24" s="1"/>
  <c r="F27" i="24" a="1"/>
  <c r="F27" i="24" s="1"/>
  <c r="F422" i="10" a="1"/>
  <c r="F422" i="10" s="1"/>
  <c r="F754" i="10" a="1"/>
  <c r="F754" i="10" s="1"/>
  <c r="F753" i="10" a="1"/>
  <c r="F753" i="10" s="1"/>
  <c r="F423" i="10" a="1"/>
  <c r="F423" i="10" s="1"/>
  <c r="F618" i="10" a="1"/>
  <c r="F618" i="10" s="1"/>
  <c r="F428" i="10" a="1"/>
  <c r="F428" i="10" s="1"/>
  <c r="F505" i="10" a="1"/>
  <c r="F505" i="10" s="1"/>
  <c r="F42" i="25" a="1"/>
  <c r="F42" i="25" s="1"/>
  <c r="F58" i="24" a="1"/>
  <c r="F58" i="24" s="1"/>
  <c r="F782" i="10" a="1"/>
  <c r="F782" i="10" s="1"/>
  <c r="F230" i="24" a="1"/>
  <c r="F230" i="24" s="1"/>
  <c r="F424" i="10" a="1"/>
  <c r="F424" i="10" s="1"/>
  <c r="F95" i="31" a="1"/>
  <c r="F95" i="31" s="1"/>
  <c r="F59" i="26" a="1"/>
  <c r="F59" i="26" s="1"/>
  <c r="F683" i="10" a="1"/>
  <c r="F683" i="10" s="1"/>
  <c r="F922" i="10" a="1"/>
  <c r="F922" i="10" s="1"/>
  <c r="F923" i="10" a="1"/>
  <c r="F923" i="10" s="1"/>
  <c r="F682" i="10" a="1"/>
  <c r="F682" i="10" s="1"/>
  <c r="F672" i="10" a="1"/>
  <c r="F672" i="10" s="1"/>
  <c r="F95" i="30" a="1"/>
  <c r="F95" i="30" s="1"/>
  <c r="F165" i="30" a="1"/>
  <c r="F165" i="30" s="1"/>
  <c r="F191" i="24" a="1"/>
  <c r="F191" i="24" s="1"/>
  <c r="F63" i="24" a="1"/>
  <c r="F63" i="24" s="1"/>
  <c r="F129" i="24" a="1"/>
  <c r="F129" i="24" s="1"/>
  <c r="F62" i="24" a="1"/>
  <c r="F62" i="24" s="1"/>
  <c r="F872" i="10" a="1"/>
  <c r="F872" i="10" s="1"/>
  <c r="F825" i="10" a="1"/>
  <c r="F825" i="10" s="1"/>
  <c r="F786" i="10" a="1"/>
  <c r="F786" i="10" s="1"/>
  <c r="F730" i="10" a="1"/>
  <c r="F730" i="10" s="1"/>
  <c r="F690" i="10" a="1"/>
  <c r="F690" i="10" s="1"/>
  <c r="F787" i="10" a="1"/>
  <c r="F787" i="10" s="1"/>
  <c r="F112" i="30" a="1"/>
  <c r="F112" i="30" s="1"/>
  <c r="F700" i="10" a="1"/>
  <c r="F700" i="10" s="1"/>
  <c r="F124" i="30" a="1"/>
  <c r="F124" i="30" s="1"/>
  <c r="F128" i="24" a="1"/>
  <c r="F128" i="24" s="1"/>
  <c r="F84" i="24" a="1"/>
  <c r="F84" i="24" s="1"/>
  <c r="F824" i="10" a="1"/>
  <c r="F824" i="10" s="1"/>
  <c r="F707" i="10" a="1"/>
  <c r="F707" i="10" s="1"/>
  <c r="F794" i="10" a="1"/>
  <c r="F794" i="10" s="1"/>
  <c r="F716" i="10" a="1"/>
  <c r="F716" i="10" s="1"/>
  <c r="F715" i="10" a="1"/>
  <c r="F715" i="10" s="1"/>
  <c r="F719" i="10" a="1"/>
  <c r="F719" i="10" s="1"/>
  <c r="F148" i="30" a="1"/>
  <c r="F148" i="30" s="1"/>
  <c r="F33" i="24" a="1"/>
  <c r="F33" i="24" s="1"/>
  <c r="F79" i="24" a="1"/>
  <c r="F79" i="24" s="1"/>
  <c r="F791" i="10" a="1"/>
  <c r="F791" i="10" s="1"/>
  <c r="F720" i="10" a="1"/>
  <c r="F720" i="10" s="1"/>
  <c r="F758" i="10" a="1"/>
  <c r="F758" i="10" s="1"/>
  <c r="F905" i="10" a="1"/>
  <c r="F905" i="10" s="1"/>
  <c r="F166" i="30" a="1"/>
  <c r="F166" i="30" s="1"/>
  <c r="F731" i="10" a="1"/>
  <c r="F731" i="10" s="1"/>
  <c r="F186" i="30" a="1"/>
  <c r="F186" i="30" s="1"/>
  <c r="F738" i="10" a="1"/>
  <c r="F738" i="10" s="1"/>
  <c r="F17" i="24" a="1"/>
  <c r="F17" i="24" s="1"/>
  <c r="F750" i="10" a="1"/>
  <c r="F750" i="10" s="1"/>
  <c r="F36" i="24" a="1"/>
  <c r="F36" i="24" s="1"/>
  <c r="F34" i="24" a="1"/>
  <c r="F34" i="24" s="1"/>
  <c r="F38" i="24" a="1"/>
  <c r="F38" i="24" s="1"/>
  <c r="F37" i="24" a="1"/>
  <c r="F37" i="24" s="1"/>
  <c r="F35" i="24" a="1"/>
  <c r="F35" i="24" s="1"/>
  <c r="F763" i="10" a="1"/>
  <c r="F763" i="10" s="1"/>
  <c r="F762" i="10" a="1"/>
  <c r="F762" i="10" s="1"/>
  <c r="F761" i="10" a="1"/>
  <c r="F761" i="10" s="1"/>
  <c r="F760" i="10" a="1"/>
  <c r="F760" i="10" s="1"/>
  <c r="F759" i="10" a="1"/>
  <c r="F759" i="10" s="1"/>
  <c r="F48" i="24" a="1"/>
  <c r="F48" i="24" s="1"/>
  <c r="F47" i="24" a="1"/>
  <c r="F47" i="24" s="1"/>
  <c r="F49" i="24" a="1"/>
  <c r="F49" i="24" s="1"/>
  <c r="F774" i="10" a="1"/>
  <c r="F774" i="10" s="1"/>
  <c r="F773" i="10" a="1"/>
  <c r="F773" i="10" s="1"/>
  <c r="F772" i="10" a="1"/>
  <c r="F772" i="10" s="1"/>
  <c r="F83" i="24" a="1"/>
  <c r="F83" i="24" s="1"/>
  <c r="F110" i="24" a="1"/>
  <c r="F110" i="24" s="1"/>
  <c r="F793" i="10" a="1"/>
  <c r="F793" i="10" s="1"/>
  <c r="F816" i="10" a="1"/>
  <c r="F816" i="10" s="1"/>
  <c r="F170" i="24" a="1"/>
  <c r="F170" i="24" s="1"/>
  <c r="F857" i="10" a="1"/>
  <c r="F857" i="10" s="1"/>
  <c r="F176" i="24" a="1"/>
  <c r="F176" i="24" s="1"/>
  <c r="F184" i="24" a="1"/>
  <c r="F184" i="24" s="1"/>
  <c r="F177" i="24" a="1"/>
  <c r="F177" i="24" s="1"/>
  <c r="F864" i="10" a="1"/>
  <c r="F864" i="10" s="1"/>
  <c r="F870" i="10" a="1"/>
  <c r="F870" i="10" s="1"/>
  <c r="F863" i="10" a="1"/>
  <c r="F863" i="10" s="1"/>
  <c r="F227" i="24" a="1"/>
  <c r="F227" i="24" s="1"/>
  <c r="F889" i="10" a="1"/>
  <c r="F889" i="10" s="1"/>
  <c r="F911" i="10" a="1"/>
  <c r="F911" i="10" s="1"/>
  <c r="F916" i="10" a="1"/>
  <c r="F916" i="10" s="1"/>
  <c r="F924" i="10" a="1"/>
  <c r="F924" i="10" s="1"/>
  <c r="F27" i="11" a="1"/>
  <c r="F27" i="11" s="1"/>
  <c r="F138" i="11" a="1"/>
  <c r="F138" i="11" s="1"/>
  <c r="F140" i="11" a="1"/>
  <c r="F140" i="11" s="1"/>
  <c r="F28" i="11" a="1"/>
  <c r="F28" i="11" s="1"/>
  <c r="F26" i="11" a="1"/>
  <c r="F26" i="11" s="1"/>
  <c r="F31" i="11" a="1"/>
  <c r="F31" i="11" s="1"/>
  <c r="F24" i="11" a="1"/>
  <c r="F24" i="11" s="1"/>
  <c r="F29" i="11" a="1"/>
  <c r="F29" i="11" s="1"/>
  <c r="F139" i="11" a="1"/>
  <c r="F139" i="11" s="1"/>
  <c r="F25" i="11" a="1"/>
  <c r="F25" i="11" s="1"/>
  <c r="F127" i="11" a="1"/>
  <c r="F127" i="11" s="1"/>
  <c r="F30" i="11" a="1"/>
  <c r="F30" i="11" s="1"/>
  <c r="F338" i="26" a="1"/>
  <c r="F338" i="26" s="1"/>
  <c r="F65" i="31" a="1"/>
  <c r="F65" i="31" s="1"/>
  <c r="F102" i="11" a="1"/>
  <c r="F102" i="11" s="1"/>
  <c r="F103" i="11" a="1"/>
  <c r="F103" i="11" s="1"/>
  <c r="F19" i="11" a="1"/>
  <c r="F19" i="11" s="1"/>
  <c r="F22" i="11" a="1"/>
  <c r="F22" i="11" s="1"/>
  <c r="F20" i="11" a="1"/>
  <c r="F20" i="11" s="1"/>
  <c r="F23" i="11" a="1"/>
  <c r="F23" i="11" s="1"/>
  <c r="F21" i="11" a="1"/>
  <c r="F21" i="11" s="1"/>
  <c r="F113" i="24" a="1"/>
  <c r="F113" i="24" s="1"/>
  <c r="F102" i="24" a="1"/>
  <c r="F102" i="24" s="1"/>
  <c r="F11" i="9" a="1"/>
  <c r="F11" i="9" s="1"/>
  <c r="F21" i="9" a="1"/>
  <c r="F21" i="9" s="1"/>
  <c r="F32" i="9" a="1"/>
  <c r="F32" i="9" s="1"/>
  <c r="F44" i="9" a="1"/>
  <c r="F44" i="9" s="1"/>
  <c r="F56" i="9" a="1"/>
  <c r="F56" i="9" s="1"/>
  <c r="F68" i="9" a="1"/>
  <c r="F68" i="9" s="1"/>
  <c r="F80" i="9" a="1"/>
  <c r="F80" i="9" s="1"/>
  <c r="F92" i="9" a="1"/>
  <c r="F92" i="9" s="1"/>
  <c r="F104" i="9" a="1"/>
  <c r="F104" i="9" s="1"/>
  <c r="F116" i="9" a="1"/>
  <c r="F116" i="9" s="1"/>
  <c r="F128" i="9" a="1"/>
  <c r="F128" i="9" s="1"/>
  <c r="F140" i="9" a="1"/>
  <c r="F140" i="9" s="1"/>
  <c r="F152" i="9" a="1"/>
  <c r="F152" i="9" s="1"/>
  <c r="F164" i="9" a="1"/>
  <c r="F164" i="9" s="1"/>
  <c r="F176" i="9" a="1"/>
  <c r="F176" i="9" s="1"/>
  <c r="F187" i="9" a="1"/>
  <c r="F187" i="9" s="1"/>
  <c r="F16" i="10" a="1"/>
  <c r="F16" i="10" s="1"/>
  <c r="F36" i="10" a="1"/>
  <c r="F36" i="10" s="1"/>
  <c r="F48" i="10" a="1"/>
  <c r="F48" i="10" s="1"/>
  <c r="F60" i="10" a="1"/>
  <c r="F60" i="10" s="1"/>
  <c r="F72" i="10" a="1"/>
  <c r="F72" i="10" s="1"/>
  <c r="F84" i="10" a="1"/>
  <c r="F84" i="10" s="1"/>
  <c r="F108" i="10" a="1"/>
  <c r="F108" i="10" s="1"/>
  <c r="F131" i="10" a="1"/>
  <c r="F131" i="10" s="1"/>
  <c r="F133" i="10" a="1"/>
  <c r="F133" i="10" s="1"/>
  <c r="F185" i="10" a="1"/>
  <c r="F185" i="10" s="1"/>
  <c r="F197" i="10" a="1"/>
  <c r="F197" i="10" s="1"/>
  <c r="F5" i="26" a="1"/>
  <c r="F5" i="26" s="1"/>
  <c r="F6" i="26" a="1"/>
  <c r="F6" i="26" s="1"/>
  <c r="F4" i="26" a="1"/>
  <c r="F4" i="26" s="1"/>
  <c r="F530" i="10" a="1"/>
  <c r="F530" i="10" s="1"/>
  <c r="F172" i="10" a="1"/>
  <c r="F172" i="10" s="1"/>
  <c r="F533" i="10" a="1"/>
  <c r="F533" i="10" s="1"/>
  <c r="F531" i="10" a="1"/>
  <c r="F531" i="10" s="1"/>
  <c r="F534" i="10" a="1"/>
  <c r="F534" i="10" s="1"/>
  <c r="F532" i="10" a="1"/>
  <c r="F532" i="10" s="1"/>
  <c r="F43" i="26" a="1"/>
  <c r="F43" i="26" s="1"/>
  <c r="F41" i="26" a="1"/>
  <c r="F41" i="26" s="1"/>
  <c r="F39" i="26" a="1"/>
  <c r="F39" i="26" s="1"/>
  <c r="F44" i="26" a="1"/>
  <c r="F44" i="26" s="1"/>
  <c r="F42" i="26" a="1"/>
  <c r="F42" i="26" s="1"/>
  <c r="F40" i="26" a="1"/>
  <c r="F40" i="26" s="1"/>
  <c r="F75" i="24" a="1"/>
  <c r="F75" i="24" s="1"/>
  <c r="F146" i="30" a="1"/>
  <c r="F146" i="30" s="1"/>
  <c r="F164" i="26" a="1"/>
  <c r="F164" i="26" s="1"/>
  <c r="F566" i="10" a="1"/>
  <c r="F566" i="10" s="1"/>
  <c r="F208" i="10" a="1"/>
  <c r="F208" i="10" s="1"/>
  <c r="F564" i="10" a="1"/>
  <c r="F564" i="10" s="1"/>
  <c r="F206" i="10" a="1"/>
  <c r="F206" i="10" s="1"/>
  <c r="F671" i="10" a="1"/>
  <c r="F671" i="10" s="1"/>
  <c r="F204" i="10" a="1"/>
  <c r="F204" i="10" s="1"/>
  <c r="F567" i="10" a="1"/>
  <c r="F567" i="10" s="1"/>
  <c r="F565" i="10" a="1"/>
  <c r="F565" i="10" s="1"/>
  <c r="F207" i="10" a="1"/>
  <c r="F207" i="10" s="1"/>
  <c r="F718" i="10" a="1"/>
  <c r="F718" i="10" s="1"/>
  <c r="F205" i="10" a="1"/>
  <c r="F205" i="10" s="1"/>
  <c r="F670" i="10" a="1"/>
  <c r="F670" i="10" s="1"/>
  <c r="F58" i="31" a="1"/>
  <c r="F58" i="31" s="1"/>
  <c r="F185" i="26" a="1"/>
  <c r="F185" i="26" s="1"/>
  <c r="F202" i="26" a="1"/>
  <c r="F202" i="26" s="1"/>
  <c r="F183" i="26" a="1"/>
  <c r="F183" i="26" s="1"/>
  <c r="F186" i="26" a="1"/>
  <c r="F186" i="26" s="1"/>
  <c r="F203" i="26" a="1"/>
  <c r="F203" i="26" s="1"/>
  <c r="F184" i="26" a="1"/>
  <c r="F184" i="26" s="1"/>
  <c r="F201" i="26" a="1"/>
  <c r="F201" i="26" s="1"/>
  <c r="F561" i="10" a="1"/>
  <c r="F561" i="10" s="1"/>
  <c r="F251" i="10" a="1"/>
  <c r="F251" i="10" s="1"/>
  <c r="F249" i="10" a="1"/>
  <c r="F249" i="10" s="1"/>
  <c r="F247" i="10" a="1"/>
  <c r="F247" i="10" s="1"/>
  <c r="F562" i="10" a="1"/>
  <c r="F562" i="10" s="1"/>
  <c r="F454" i="10" a="1"/>
  <c r="F454" i="10" s="1"/>
  <c r="F245" i="10" a="1"/>
  <c r="F245" i="10" s="1"/>
  <c r="F560" i="10" a="1"/>
  <c r="F560" i="10" s="1"/>
  <c r="F250" i="10" a="1"/>
  <c r="F250" i="10" s="1"/>
  <c r="F214" i="10" a="1"/>
  <c r="F214" i="10" s="1"/>
  <c r="F248" i="10" a="1"/>
  <c r="F248" i="10" s="1"/>
  <c r="F212" i="10" a="1"/>
  <c r="F212" i="10" s="1"/>
  <c r="F563" i="10" a="1"/>
  <c r="F563" i="10" s="1"/>
  <c r="F246" i="10" a="1"/>
  <c r="F246" i="10" s="1"/>
  <c r="F83" i="31" a="1"/>
  <c r="F83" i="31" s="1"/>
  <c r="F82" i="31" a="1"/>
  <c r="F82" i="31" s="1"/>
  <c r="F113" i="26" a="1"/>
  <c r="F113" i="26" s="1"/>
  <c r="F114" i="26" a="1"/>
  <c r="F114" i="26" s="1"/>
  <c r="F42" i="24" a="1"/>
  <c r="F42" i="24" s="1"/>
  <c r="F338" i="10" a="1"/>
  <c r="F338" i="10" s="1"/>
  <c r="F767" i="10" a="1"/>
  <c r="F767" i="10" s="1"/>
  <c r="F339" i="10" a="1"/>
  <c r="F339" i="10" s="1"/>
  <c r="F164" i="30" a="1"/>
  <c r="F164" i="30" s="1"/>
  <c r="F152" i="30" a="1"/>
  <c r="F152" i="30" s="1"/>
  <c r="F65" i="24" a="1"/>
  <c r="F65" i="24" s="1"/>
  <c r="F513" i="10" a="1"/>
  <c r="F513" i="10" s="1"/>
  <c r="F724" i="10" a="1"/>
  <c r="F724" i="10" s="1"/>
  <c r="F625" i="10" a="1"/>
  <c r="F625" i="10" s="1"/>
  <c r="F511" i="10" a="1"/>
  <c r="F511" i="10" s="1"/>
  <c r="F623" i="10" a="1"/>
  <c r="F623" i="10" s="1"/>
  <c r="F789" i="10" a="1"/>
  <c r="F789" i="10" s="1"/>
  <c r="F729" i="10" a="1"/>
  <c r="F729" i="10" s="1"/>
  <c r="F512" i="10" a="1"/>
  <c r="F512" i="10" s="1"/>
  <c r="F624" i="10" a="1"/>
  <c r="F624" i="10" s="1"/>
  <c r="F129" i="31" a="1"/>
  <c r="F129" i="31" s="1"/>
  <c r="F121" i="26" a="1"/>
  <c r="F121" i="26" s="1"/>
  <c r="F405" i="10" a="1"/>
  <c r="F405" i="10" s="1"/>
  <c r="F386" i="10" a="1"/>
  <c r="F386" i="10" s="1"/>
  <c r="F384" i="10" a="1"/>
  <c r="F384" i="10" s="1"/>
  <c r="F385" i="10" a="1"/>
  <c r="F385" i="10" s="1"/>
  <c r="F126" i="24" a="1"/>
  <c r="F126" i="24" s="1"/>
  <c r="F80" i="24" a="1"/>
  <c r="F80" i="24" s="1"/>
  <c r="F127" i="24" a="1"/>
  <c r="F127" i="24" s="1"/>
  <c r="F792" i="10" a="1"/>
  <c r="F792" i="10" s="1"/>
  <c r="F823" i="10" a="1"/>
  <c r="F823" i="10" s="1"/>
  <c r="F822" i="10" a="1"/>
  <c r="F822" i="10" s="1"/>
  <c r="F655" i="10" a="1"/>
  <c r="F655" i="10" s="1"/>
  <c r="F132" i="24" a="1"/>
  <c r="F132" i="24" s="1"/>
  <c r="F133" i="24" a="1"/>
  <c r="F133" i="24" s="1"/>
  <c r="F829" i="10" a="1"/>
  <c r="F829" i="10" s="1"/>
  <c r="F828" i="10" a="1"/>
  <c r="F828" i="10" s="1"/>
  <c r="F147" i="24" a="1"/>
  <c r="F147" i="24" s="1"/>
  <c r="F839" i="10" a="1"/>
  <c r="F839" i="10" s="1"/>
  <c r="F63" i="11" a="1"/>
  <c r="F63" i="11" s="1"/>
  <c r="F169" i="11" a="1"/>
  <c r="F169" i="11" s="1"/>
  <c r="F66" i="11" a="1"/>
  <c r="F66" i="11" s="1"/>
  <c r="F67" i="11" a="1"/>
  <c r="F67" i="11" s="1"/>
  <c r="F65" i="11" a="1"/>
  <c r="F65" i="11" s="1"/>
  <c r="F149" i="11" a="1"/>
  <c r="F149" i="11" s="1"/>
  <c r="F170" i="11" a="1"/>
  <c r="F170" i="11" s="1"/>
  <c r="F68" i="11" a="1"/>
  <c r="F68" i="11" s="1"/>
  <c r="F64" i="11" a="1"/>
  <c r="F64" i="11" s="1"/>
  <c r="F172" i="11" a="1"/>
  <c r="F172" i="11" s="1"/>
  <c r="F62" i="11" a="1"/>
  <c r="F62" i="11" s="1"/>
  <c r="F148" i="11" a="1"/>
  <c r="F148" i="11" s="1"/>
  <c r="F156" i="30" a="1"/>
  <c r="F156" i="30" s="1"/>
  <c r="F114" i="30" a="1"/>
  <c r="F114" i="30" s="1"/>
  <c r="F178" i="11" a="1"/>
  <c r="F178" i="11" s="1"/>
  <c r="F184" i="11" a="1"/>
  <c r="F184" i="11" s="1"/>
  <c r="F55" i="11" a="1"/>
  <c r="F55" i="11" s="1"/>
  <c r="F196" i="30" a="1"/>
  <c r="F196" i="30" s="1"/>
  <c r="F195" i="30" a="1"/>
  <c r="F195" i="30" s="1"/>
  <c r="F194" i="30" a="1"/>
  <c r="F194" i="30" s="1"/>
  <c r="F198" i="24" a="1"/>
  <c r="F198" i="24" s="1"/>
  <c r="F197" i="24" a="1"/>
  <c r="F197" i="24" s="1"/>
  <c r="F196" i="24" a="1"/>
  <c r="F196" i="24" s="1"/>
  <c r="F6" i="9" a="1"/>
  <c r="F6" i="9" s="1"/>
  <c r="F16" i="9" a="1"/>
  <c r="F16" i="9" s="1"/>
  <c r="F27" i="9" a="1"/>
  <c r="F27" i="9" s="1"/>
  <c r="F39" i="9" a="1"/>
  <c r="F39" i="9" s="1"/>
  <c r="F63" i="9" a="1"/>
  <c r="F63" i="9" s="1"/>
  <c r="F75" i="9" a="1"/>
  <c r="F75" i="9" s="1"/>
  <c r="F87" i="9" a="1"/>
  <c r="F87" i="9" s="1"/>
  <c r="F99" i="9" a="1"/>
  <c r="F99" i="9" s="1"/>
  <c r="F111" i="9" a="1"/>
  <c r="F111" i="9" s="1"/>
  <c r="F123" i="9" a="1"/>
  <c r="F123" i="9" s="1"/>
  <c r="F135" i="9" a="1"/>
  <c r="F135" i="9" s="1"/>
  <c r="F147" i="9" a="1"/>
  <c r="F147" i="9" s="1"/>
  <c r="F159" i="9" a="1"/>
  <c r="F159" i="9" s="1"/>
  <c r="F171" i="9" a="1"/>
  <c r="F171" i="9" s="1"/>
  <c r="F182" i="9" a="1"/>
  <c r="F182" i="9" s="1"/>
  <c r="F194" i="9" a="1"/>
  <c r="F194" i="9" s="1"/>
  <c r="F203" i="9" a="1"/>
  <c r="F203" i="9" s="1"/>
  <c r="F215" i="9" a="1"/>
  <c r="F215" i="9" s="1"/>
  <c r="F221" i="9" a="1"/>
  <c r="F221" i="9" s="1"/>
  <c r="F227" i="9" a="1"/>
  <c r="F227" i="9" s="1"/>
  <c r="F2" i="10" a="1"/>
  <c r="F2" i="10" s="1"/>
  <c r="F11" i="10" a="1"/>
  <c r="F11" i="10" s="1"/>
  <c r="F23" i="10" a="1"/>
  <c r="F23" i="10" s="1"/>
  <c r="F43" i="10" a="1"/>
  <c r="F43" i="10" s="1"/>
  <c r="F67" i="10" a="1"/>
  <c r="F67" i="10" s="1"/>
  <c r="F79" i="10" a="1"/>
  <c r="F79" i="10" s="1"/>
  <c r="F91" i="10" a="1"/>
  <c r="F91" i="10" s="1"/>
  <c r="F103" i="10" a="1"/>
  <c r="F103" i="10" s="1"/>
  <c r="F115" i="10" a="1"/>
  <c r="F115" i="10" s="1"/>
  <c r="F122" i="10" a="1"/>
  <c r="F122" i="10" s="1"/>
  <c r="F146" i="10" a="1"/>
  <c r="F146" i="10" s="1"/>
  <c r="F174" i="10" a="1"/>
  <c r="F174" i="10" s="1"/>
  <c r="F76" i="31" a="1"/>
  <c r="F76" i="31" s="1"/>
  <c r="F218" i="26" a="1"/>
  <c r="F218" i="26" s="1"/>
  <c r="F216" i="26" a="1"/>
  <c r="F216" i="26" s="1"/>
  <c r="F217" i="26" a="1"/>
  <c r="F217" i="26" s="1"/>
  <c r="F470" i="10" a="1"/>
  <c r="F470" i="10" s="1"/>
  <c r="F471" i="10" a="1"/>
  <c r="F471" i="10" s="1"/>
  <c r="F453" i="10" a="1"/>
  <c r="F453" i="10" s="1"/>
  <c r="F626" i="10" a="1"/>
  <c r="F626" i="10" s="1"/>
  <c r="F123" i="30" a="1"/>
  <c r="F123" i="30" s="1"/>
  <c r="F706" i="10" a="1"/>
  <c r="F706" i="10" s="1"/>
  <c r="F118" i="24" a="1"/>
  <c r="F118" i="24" s="1"/>
  <c r="F117" i="24" a="1"/>
  <c r="F117" i="24" s="1"/>
  <c r="F23" i="25" a="1"/>
  <c r="F23" i="25" s="1"/>
  <c r="F35" i="25" a="1"/>
  <c r="F35" i="25" s="1"/>
  <c r="F912" i="10" a="1"/>
  <c r="F912" i="10" s="1"/>
  <c r="F184" i="10" a="1"/>
  <c r="F184" i="10" s="1"/>
  <c r="F535" i="10" a="1"/>
  <c r="F535" i="10" s="1"/>
  <c r="F182" i="10" a="1"/>
  <c r="F182" i="10" s="1"/>
  <c r="F604" i="10" a="1"/>
  <c r="F604" i="10" s="1"/>
  <c r="F669" i="10" a="1"/>
  <c r="F669" i="10" s="1"/>
  <c r="F180" i="10" a="1"/>
  <c r="F180" i="10" s="1"/>
  <c r="F536" i="10" a="1"/>
  <c r="F536" i="10" s="1"/>
  <c r="F183" i="10" a="1"/>
  <c r="F183" i="10" s="1"/>
  <c r="F605" i="10" a="1"/>
  <c r="F605" i="10" s="1"/>
  <c r="F181" i="10" a="1"/>
  <c r="F181" i="10" s="1"/>
  <c r="F292" i="10" a="1"/>
  <c r="F292" i="10" s="1"/>
  <c r="F293" i="10" a="1"/>
  <c r="F293" i="10" s="1"/>
  <c r="F291" i="10" a="1"/>
  <c r="F291" i="10" s="1"/>
  <c r="F181" i="24" a="1"/>
  <c r="F181" i="24" s="1"/>
  <c r="F180" i="24" a="1"/>
  <c r="F180" i="24" s="1"/>
  <c r="F900" i="10" a="1"/>
  <c r="F900" i="10" s="1"/>
  <c r="F899" i="10" a="1"/>
  <c r="F899" i="10" s="1"/>
  <c r="F868" i="10" a="1"/>
  <c r="F868" i="10" s="1"/>
  <c r="F867" i="10" a="1"/>
  <c r="F867" i="10" s="1"/>
  <c r="F340" i="10" a="1"/>
  <c r="F340" i="10" s="1"/>
  <c r="F547" i="10" a="1"/>
  <c r="F547" i="10" s="1"/>
  <c r="F341" i="10" a="1"/>
  <c r="F341" i="10" s="1"/>
  <c r="F548" i="10" a="1"/>
  <c r="F548" i="10" s="1"/>
  <c r="F113" i="31" a="1"/>
  <c r="F113" i="31" s="1"/>
  <c r="F272" i="26" a="1"/>
  <c r="F272" i="26" s="1"/>
  <c r="F167" i="24" a="1"/>
  <c r="F167" i="24" s="1"/>
  <c r="F854" i="10" a="1"/>
  <c r="F854" i="10" s="1"/>
  <c r="F398" i="10" a="1"/>
  <c r="F398" i="10" s="1"/>
  <c r="F515" i="10" a="1"/>
  <c r="F515" i="10" s="1"/>
  <c r="F5" i="25" a="1"/>
  <c r="F5" i="25" s="1"/>
  <c r="F429" i="10" a="1"/>
  <c r="F429" i="10" s="1"/>
  <c r="F504" i="10" a="1"/>
  <c r="F504" i="10" s="1"/>
  <c r="F430" i="10" a="1"/>
  <c r="F430" i="10" s="1"/>
  <c r="F431" i="10" a="1"/>
  <c r="F431" i="10" s="1"/>
  <c r="F549" i="10" a="1"/>
  <c r="F549" i="10" s="1"/>
  <c r="F489" i="10" a="1"/>
  <c r="F489" i="10" s="1"/>
  <c r="F554" i="10" a="1"/>
  <c r="F554" i="10" s="1"/>
  <c r="F552" i="10" a="1"/>
  <c r="F552" i="10" s="1"/>
  <c r="F492" i="10" a="1"/>
  <c r="F492" i="10" s="1"/>
  <c r="F550" i="10" a="1"/>
  <c r="F550" i="10" s="1"/>
  <c r="F490" i="10" a="1"/>
  <c r="F490" i="10" s="1"/>
  <c r="F488" i="10" a="1"/>
  <c r="F488" i="10" s="1"/>
  <c r="F553" i="10" a="1"/>
  <c r="F553" i="10" s="1"/>
  <c r="F493" i="10" a="1"/>
  <c r="F493" i="10" s="1"/>
  <c r="F551" i="10" a="1"/>
  <c r="F551" i="10" s="1"/>
  <c r="F491" i="10" a="1"/>
  <c r="F491" i="10" s="1"/>
  <c r="F117" i="31" a="1"/>
  <c r="F117" i="31" s="1"/>
  <c r="F118" i="31" a="1"/>
  <c r="F118" i="31" s="1"/>
  <c r="F115" i="26" a="1"/>
  <c r="F115" i="26" s="1"/>
  <c r="F116" i="26" a="1"/>
  <c r="F116" i="26" s="1"/>
  <c r="F388" i="10" a="1"/>
  <c r="F388" i="10" s="1"/>
  <c r="F391" i="10" a="1"/>
  <c r="F391" i="10" s="1"/>
  <c r="F389" i="10" a="1"/>
  <c r="F389" i="10" s="1"/>
  <c r="F387" i="10" a="1"/>
  <c r="F387" i="10" s="1"/>
  <c r="F390" i="10" a="1"/>
  <c r="F390" i="10" s="1"/>
  <c r="F573" i="10" a="1"/>
  <c r="F573" i="10" s="1"/>
  <c r="F571" i="10" a="1"/>
  <c r="F571" i="10" s="1"/>
  <c r="F574" i="10" a="1"/>
  <c r="F574" i="10" s="1"/>
  <c r="F572" i="10" a="1"/>
  <c r="F572" i="10" s="1"/>
  <c r="F168" i="10" a="1"/>
  <c r="F168" i="10" s="1"/>
  <c r="F51" i="26" a="1"/>
  <c r="F51" i="26" s="1"/>
  <c r="F898" i="10" a="1"/>
  <c r="F898" i="10" s="1"/>
  <c r="F555" i="10" a="1"/>
  <c r="F555" i="10" s="1"/>
  <c r="F637" i="10" a="1"/>
  <c r="F637" i="10" s="1"/>
  <c r="F627" i="10" a="1"/>
  <c r="F627" i="10" s="1"/>
  <c r="F104" i="11" a="1"/>
  <c r="F104" i="11" s="1"/>
  <c r="F254" i="11" a="1"/>
  <c r="F254" i="11" s="1"/>
  <c r="F315" i="26" a="1"/>
  <c r="F315" i="26" s="1"/>
  <c r="F33" i="11" a="1"/>
  <c r="F33" i="11" s="1"/>
  <c r="F34" i="11" a="1"/>
  <c r="F34" i="11" s="1"/>
  <c r="F23" i="9" a="1"/>
  <c r="F23" i="9" s="1"/>
  <c r="F34" i="9" a="1"/>
  <c r="F34" i="9" s="1"/>
  <c r="F46" i="9" a="1"/>
  <c r="F46" i="9" s="1"/>
  <c r="F58" i="9" a="1"/>
  <c r="F58" i="9" s="1"/>
  <c r="F70" i="9" a="1"/>
  <c r="F70" i="9" s="1"/>
  <c r="F82" i="9" a="1"/>
  <c r="F82" i="9" s="1"/>
  <c r="F94" i="9" a="1"/>
  <c r="F94" i="9" s="1"/>
  <c r="F106" i="9" a="1"/>
  <c r="F106" i="9" s="1"/>
  <c r="F118" i="9" a="1"/>
  <c r="F118" i="9" s="1"/>
  <c r="F130" i="9" a="1"/>
  <c r="F130" i="9" s="1"/>
  <c r="F142" i="9" a="1"/>
  <c r="F142" i="9" s="1"/>
  <c r="F154" i="9" a="1"/>
  <c r="F154" i="9" s="1"/>
  <c r="F166" i="9" a="1"/>
  <c r="F166" i="9" s="1"/>
  <c r="F178" i="9" a="1"/>
  <c r="F178" i="9" s="1"/>
  <c r="F189" i="9" a="1"/>
  <c r="F189" i="9" s="1"/>
  <c r="F6" i="10" a="1"/>
  <c r="F6" i="10" s="1"/>
  <c r="F26" i="10" a="1"/>
  <c r="F26" i="10" s="1"/>
  <c r="F38" i="10" a="1"/>
  <c r="F38" i="10" s="1"/>
  <c r="F74" i="10" a="1"/>
  <c r="F74" i="10" s="1"/>
  <c r="F86" i="10" a="1"/>
  <c r="F86" i="10" s="1"/>
  <c r="F98" i="10" a="1"/>
  <c r="F98" i="10" s="1"/>
  <c r="F110" i="10" a="1"/>
  <c r="F110" i="10" s="1"/>
  <c r="F124" i="10" a="1"/>
  <c r="F124" i="10" s="1"/>
  <c r="F148" i="10" a="1"/>
  <c r="F148" i="10" s="1"/>
  <c r="F179" i="10" a="1"/>
  <c r="F179" i="10" s="1"/>
  <c r="F30" i="9" a="1"/>
  <c r="F30" i="9" s="1"/>
  <c r="F101" i="31" a="1"/>
  <c r="F101" i="31" s="1"/>
  <c r="F102" i="31" a="1"/>
  <c r="F102" i="31" s="1"/>
  <c r="F110" i="31" a="1"/>
  <c r="F110" i="31" s="1"/>
  <c r="F168" i="26" a="1"/>
  <c r="F168" i="26" s="1"/>
  <c r="F169" i="26" a="1"/>
  <c r="F169" i="26" s="1"/>
  <c r="F167" i="26" a="1"/>
  <c r="F167" i="26" s="1"/>
  <c r="F4" i="25" a="1"/>
  <c r="F4" i="25" s="1"/>
  <c r="F3" i="25" a="1"/>
  <c r="F3" i="25" s="1"/>
  <c r="F189" i="30" a="1"/>
  <c r="F189" i="30" s="1"/>
  <c r="F155" i="30" a="1"/>
  <c r="F155" i="30" s="1"/>
  <c r="F135" i="11" a="1"/>
  <c r="F135" i="11" s="1"/>
  <c r="F193" i="11" a="1"/>
  <c r="F193" i="11" s="1"/>
  <c r="F155" i="11" a="1"/>
  <c r="F155" i="11" s="1"/>
  <c r="F134" i="11" a="1"/>
  <c r="F134" i="11" s="1"/>
  <c r="F107" i="11" a="1"/>
  <c r="F107" i="11" s="1"/>
  <c r="F183" i="11" a="1"/>
  <c r="F183" i="11" s="1"/>
  <c r="F108" i="11" a="1"/>
  <c r="F108" i="11" s="1"/>
  <c r="F142" i="11" a="1"/>
  <c r="F142" i="11" s="1"/>
  <c r="F143" i="11" a="1"/>
  <c r="F143" i="11" s="1"/>
  <c r="F178" i="30" a="1"/>
  <c r="F178" i="30" s="1"/>
  <c r="F179" i="30" a="1"/>
  <c r="F179" i="30" s="1"/>
  <c r="F251" i="24" a="1"/>
  <c r="F251" i="24" s="1"/>
  <c r="F23" i="24" a="1"/>
  <c r="F23" i="24" s="1"/>
  <c r="F252" i="24" a="1"/>
  <c r="F252" i="24" s="1"/>
  <c r="F8" i="9" a="1"/>
  <c r="F8" i="9" s="1"/>
  <c r="F29" i="9" a="1"/>
  <c r="F29" i="9" s="1"/>
  <c r="F65" i="9" a="1"/>
  <c r="F65" i="9" s="1"/>
  <c r="F77" i="9" a="1"/>
  <c r="F77" i="9" s="1"/>
  <c r="F89" i="9" a="1"/>
  <c r="F89" i="9" s="1"/>
  <c r="F113" i="9" a="1"/>
  <c r="F113" i="9" s="1"/>
  <c r="F125" i="9" a="1"/>
  <c r="F125" i="9" s="1"/>
  <c r="F149" i="9" a="1"/>
  <c r="F149" i="9" s="1"/>
  <c r="F173" i="9" a="1"/>
  <c r="F173" i="9" s="1"/>
  <c r="F184" i="9" a="1"/>
  <c r="F184" i="9" s="1"/>
  <c r="F204" i="9" a="1"/>
  <c r="F204" i="9" s="1"/>
  <c r="F210" i="9" a="1"/>
  <c r="F210" i="9" s="1"/>
  <c r="F216" i="9" a="1"/>
  <c r="F216" i="9" s="1"/>
  <c r="F228" i="9" a="1"/>
  <c r="F228" i="9" s="1"/>
  <c r="F45" i="10" a="1"/>
  <c r="F45" i="10" s="1"/>
  <c r="F57" i="10" a="1"/>
  <c r="F57" i="10" s="1"/>
  <c r="F69" i="10" a="1"/>
  <c r="F69" i="10" s="1"/>
  <c r="F93" i="10" a="1"/>
  <c r="F93" i="10" s="1"/>
  <c r="F105" i="10" a="1"/>
  <c r="F105" i="10" s="1"/>
  <c r="F117" i="10" a="1"/>
  <c r="F117" i="10" s="1"/>
  <c r="F137" i="10" a="1"/>
  <c r="F137" i="10" s="1"/>
  <c r="F125" i="30" a="1"/>
  <c r="F125" i="30" s="1"/>
  <c r="F708" i="10" a="1"/>
  <c r="F708" i="10" s="1"/>
  <c r="F415" i="10" a="1"/>
  <c r="F415" i="10" s="1"/>
  <c r="F521" i="10" a="1"/>
  <c r="F521" i="10" s="1"/>
  <c r="F473" i="10" a="1"/>
  <c r="F473" i="10" s="1"/>
  <c r="F416" i="10" a="1"/>
  <c r="F416" i="10" s="1"/>
  <c r="F522" i="10" a="1"/>
  <c r="F522" i="10" s="1"/>
  <c r="F414" i="10" a="1"/>
  <c r="F414" i="10" s="1"/>
  <c r="F520" i="10" a="1"/>
  <c r="F520" i="10" s="1"/>
  <c r="F569" i="10" a="1"/>
  <c r="F569" i="10" s="1"/>
  <c r="F545" i="10" a="1"/>
  <c r="F545" i="10" s="1"/>
  <c r="F485" i="10" a="1"/>
  <c r="F485" i="10" s="1"/>
  <c r="F483" i="10" a="1"/>
  <c r="F483" i="10" s="1"/>
  <c r="F546" i="10" a="1"/>
  <c r="F546" i="10" s="1"/>
  <c r="F484" i="10" a="1"/>
  <c r="F484" i="10" s="1"/>
  <c r="F108" i="31" a="1"/>
  <c r="F108" i="31" s="1"/>
  <c r="F69" i="26" a="1"/>
  <c r="F69" i="26" s="1"/>
  <c r="F154" i="24" a="1"/>
  <c r="F154" i="24" s="1"/>
  <c r="F85" i="24" a="1"/>
  <c r="F85" i="24" s="1"/>
  <c r="F846" i="10" a="1"/>
  <c r="F846" i="10" s="1"/>
  <c r="F795" i="10" a="1"/>
  <c r="F795" i="10" s="1"/>
  <c r="F100" i="31" a="1"/>
  <c r="F100" i="31" s="1"/>
  <c r="F143" i="26" a="1"/>
  <c r="F143" i="26" s="1"/>
  <c r="F171" i="10" a="1"/>
  <c r="F171" i="10" s="1"/>
  <c r="F96" i="31" a="1"/>
  <c r="F96" i="31" s="1"/>
  <c r="F103" i="30" a="1"/>
  <c r="F103" i="30" s="1"/>
  <c r="F84" i="30" a="1"/>
  <c r="F84" i="30" s="1"/>
  <c r="F68" i="31" a="1"/>
  <c r="F68" i="31" s="1"/>
  <c r="F93" i="30" a="1"/>
  <c r="F93" i="30" s="1"/>
  <c r="F92" i="30" a="1"/>
  <c r="F92" i="30" s="1"/>
  <c r="F67" i="26" a="1"/>
  <c r="F67" i="26" s="1"/>
  <c r="F36" i="25" a="1"/>
  <c r="F36" i="25" s="1"/>
  <c r="F64" i="26" a="1"/>
  <c r="F64" i="26" s="1"/>
  <c r="F87" i="24" a="1"/>
  <c r="F87" i="24" s="1"/>
  <c r="F86" i="24" a="1"/>
  <c r="F86" i="24" s="1"/>
  <c r="F685" i="10" a="1"/>
  <c r="F685" i="10" s="1"/>
  <c r="F797" i="10" a="1"/>
  <c r="F797" i="10" s="1"/>
  <c r="F796" i="10" a="1"/>
  <c r="F796" i="10" s="1"/>
  <c r="F688" i="10" a="1"/>
  <c r="F688" i="10" s="1"/>
  <c r="F687" i="10" a="1"/>
  <c r="F687" i="10" s="1"/>
  <c r="F578" i="10" a="1"/>
  <c r="F578" i="10" s="1"/>
  <c r="F579" i="10" a="1"/>
  <c r="F579" i="10" s="1"/>
  <c r="F580" i="10" a="1"/>
  <c r="F580" i="10" s="1"/>
  <c r="F93" i="24" a="1"/>
  <c r="F93" i="24" s="1"/>
  <c r="F92" i="24" a="1"/>
  <c r="F92" i="24" s="1"/>
  <c r="F91" i="24" a="1"/>
  <c r="F91" i="24" s="1"/>
  <c r="F801" i="10" a="1"/>
  <c r="F801" i="10" s="1"/>
  <c r="F803" i="10" a="1"/>
  <c r="F803" i="10" s="1"/>
  <c r="F802" i="10" a="1"/>
  <c r="F802" i="10" s="1"/>
  <c r="F124" i="31" a="1"/>
  <c r="F124" i="31" s="1"/>
  <c r="F205" i="26" a="1"/>
  <c r="F205" i="26" s="1"/>
  <c r="F286" i="26" a="1"/>
  <c r="F286" i="26" s="1"/>
  <c r="F287" i="26" a="1"/>
  <c r="F287" i="26" s="1"/>
  <c r="F451" i="10" a="1"/>
  <c r="F451" i="10" s="1"/>
  <c r="F432" i="10" a="1"/>
  <c r="F432" i="10" s="1"/>
  <c r="F403" i="10" a="1"/>
  <c r="F403" i="10" s="1"/>
  <c r="F510" i="10" a="1"/>
  <c r="F510" i="10" s="1"/>
  <c r="F402" i="10" a="1"/>
  <c r="F402" i="10" s="1"/>
  <c r="F427" i="10" a="1"/>
  <c r="F427" i="10" s="1"/>
  <c r="F576" i="10" a="1"/>
  <c r="F576" i="10" s="1"/>
  <c r="F607" i="10" a="1"/>
  <c r="F607" i="10" s="1"/>
  <c r="F426" i="10" a="1"/>
  <c r="F426" i="10" s="1"/>
  <c r="F575" i="10" a="1"/>
  <c r="F575" i="10" s="1"/>
  <c r="F104" i="31" a="1"/>
  <c r="F104" i="31" s="1"/>
  <c r="F107" i="31" a="1"/>
  <c r="F107" i="31" s="1"/>
  <c r="F214" i="26" a="1"/>
  <c r="F214" i="26" s="1"/>
  <c r="F213" i="26" a="1"/>
  <c r="F213" i="26" s="1"/>
  <c r="F434" i="10" a="1"/>
  <c r="F434" i="10" s="1"/>
  <c r="F435" i="10" a="1"/>
  <c r="F435" i="10" s="1"/>
  <c r="F433" i="10" a="1"/>
  <c r="F433" i="10" s="1"/>
  <c r="F103" i="26" a="1"/>
  <c r="F103" i="26" s="1"/>
  <c r="F101" i="26" a="1"/>
  <c r="F101" i="26" s="1"/>
  <c r="F99" i="26" a="1"/>
  <c r="F99" i="26" s="1"/>
  <c r="F104" i="26" a="1"/>
  <c r="F104" i="26" s="1"/>
  <c r="F102" i="26" a="1"/>
  <c r="F102" i="26" s="1"/>
  <c r="F100" i="26" a="1"/>
  <c r="F100" i="26" s="1"/>
  <c r="F105" i="30" a="1"/>
  <c r="F105" i="30" s="1"/>
  <c r="F693" i="10" a="1"/>
  <c r="F693" i="10" s="1"/>
  <c r="F667" i="10" a="1"/>
  <c r="F667" i="10" s="1"/>
  <c r="F653" i="10" a="1"/>
  <c r="F653" i="10" s="1"/>
  <c r="F137" i="24" a="1"/>
  <c r="F137" i="24" s="1"/>
  <c r="F138" i="24" a="1"/>
  <c r="F138" i="24" s="1"/>
  <c r="F832" i="10" a="1"/>
  <c r="F832" i="10" s="1"/>
  <c r="F831" i="10" a="1"/>
  <c r="F831" i="10" s="1"/>
  <c r="F215" i="24" a="1"/>
  <c r="F215" i="24" s="1"/>
  <c r="F148" i="24" a="1"/>
  <c r="F148" i="24" s="1"/>
  <c r="F182" i="24" a="1"/>
  <c r="F182" i="24" s="1"/>
  <c r="F840" i="10" a="1"/>
  <c r="F840" i="10" s="1"/>
  <c r="F877" i="10" a="1"/>
  <c r="F877" i="10" s="1"/>
  <c r="F869" i="10" a="1"/>
  <c r="F869" i="10" s="1"/>
  <c r="F12" i="11" a="1"/>
  <c r="F12" i="11" s="1"/>
  <c r="F10" i="11" a="1"/>
  <c r="F10" i="11" s="1"/>
  <c r="F8" i="11" a="1"/>
  <c r="F8" i="11" s="1"/>
  <c r="F13" i="11" a="1"/>
  <c r="F13" i="11" s="1"/>
  <c r="F11" i="11" a="1"/>
  <c r="F11" i="11" s="1"/>
  <c r="F9" i="11" a="1"/>
  <c r="F9" i="11" s="1"/>
  <c r="F14" i="11" a="1"/>
  <c r="F14" i="11" s="1"/>
  <c r="F250" i="24" a="1"/>
  <c r="F250" i="24" s="1"/>
  <c r="F22" i="24" a="1"/>
  <c r="F22" i="24" s="1"/>
  <c r="F68" i="24" a="1"/>
  <c r="F68" i="24" s="1"/>
  <c r="F21" i="24" a="1"/>
  <c r="F21" i="24" s="1"/>
  <c r="F20" i="24" a="1"/>
  <c r="F20" i="24" s="1"/>
  <c r="F255" i="11" a="1"/>
  <c r="F255" i="11" s="1"/>
  <c r="F245" i="11" a="1"/>
  <c r="F245" i="11" s="1"/>
  <c r="F209" i="11" a="1"/>
  <c r="F209" i="11" s="1"/>
  <c r="F210" i="11" a="1"/>
  <c r="F210" i="11" s="1"/>
  <c r="F208" i="11" a="1"/>
  <c r="F208" i="11" s="1"/>
  <c r="F213" i="11" a="1"/>
  <c r="F213" i="11" s="1"/>
  <c r="F88" i="30" a="1"/>
  <c r="F88" i="30" s="1"/>
  <c r="F32" i="25" a="1"/>
  <c r="F32" i="25" s="1"/>
  <c r="F33" i="25" a="1"/>
  <c r="F33" i="25" s="1"/>
  <c r="F238" i="24" a="1"/>
  <c r="F238" i="24" s="1"/>
  <c r="F147" i="11" a="1"/>
  <c r="F147" i="11" s="1"/>
  <c r="F123" i="11" a="1"/>
  <c r="F123" i="11" s="1"/>
  <c r="F111" i="11" a="1"/>
  <c r="F111" i="11" s="1"/>
  <c r="F145" i="11" a="1"/>
  <c r="F145" i="11" s="1"/>
  <c r="F121" i="11" a="1"/>
  <c r="F121" i="11" s="1"/>
  <c r="F233" i="11" a="1"/>
  <c r="F233" i="11" s="1"/>
  <c r="F114" i="11" a="1"/>
  <c r="F114" i="11" s="1"/>
  <c r="F119" i="11" a="1"/>
  <c r="F119" i="11" s="1"/>
  <c r="F117" i="11" a="1"/>
  <c r="F117" i="11" s="1"/>
  <c r="F115" i="11" a="1"/>
  <c r="F115" i="11" s="1"/>
  <c r="F113" i="11" a="1"/>
  <c r="F113" i="11" s="1"/>
  <c r="F124" i="11" a="1"/>
  <c r="F124" i="11" s="1"/>
  <c r="F122" i="11" a="1"/>
  <c r="F122" i="11" s="1"/>
  <c r="F120" i="11" a="1"/>
  <c r="F120" i="11" s="1"/>
  <c r="F118" i="11" a="1"/>
  <c r="F118" i="11" s="1"/>
  <c r="F116" i="11" a="1"/>
  <c r="F116" i="11" s="1"/>
  <c r="F154" i="11" a="1"/>
  <c r="F154" i="11" s="1"/>
  <c r="F112" i="11" a="1"/>
  <c r="F112" i="11" s="1"/>
  <c r="F176" i="11" a="1"/>
  <c r="F176" i="11" s="1"/>
  <c r="F146" i="11" a="1"/>
  <c r="F146" i="11" s="1"/>
  <c r="F144" i="11" a="1"/>
  <c r="F144" i="11" s="1"/>
  <c r="F257" i="11" a="1"/>
  <c r="F257" i="11" s="1"/>
  <c r="F80" i="11" a="1"/>
  <c r="F80" i="11" s="1"/>
  <c r="F81" i="11" a="1"/>
  <c r="F81" i="11" s="1"/>
  <c r="F256" i="11" a="1"/>
  <c r="F256" i="11" s="1"/>
  <c r="F82" i="11" a="1"/>
  <c r="F82" i="11" s="1"/>
  <c r="F115" i="30" a="1"/>
  <c r="F115" i="30" s="1"/>
  <c r="F66" i="24" a="1"/>
  <c r="F66" i="24" s="1"/>
  <c r="F71" i="24" a="1"/>
  <c r="F71" i="24" s="1"/>
  <c r="F70" i="24" a="1"/>
  <c r="F70" i="24" s="1"/>
  <c r="F69" i="24" a="1"/>
  <c r="F69" i="24" s="1"/>
  <c r="F67" i="24" a="1"/>
  <c r="F67" i="24" s="1"/>
  <c r="F349" i="26" a="1"/>
  <c r="F349" i="26" s="1"/>
  <c r="F25" i="25" a="1"/>
  <c r="F25" i="25" s="1"/>
  <c r="F14" i="9" a="1"/>
  <c r="F14" i="9" s="1"/>
  <c r="F48" i="9" a="1"/>
  <c r="F48" i="9" s="1"/>
  <c r="F60" i="9" a="1"/>
  <c r="F60" i="9" s="1"/>
  <c r="F72" i="9" a="1"/>
  <c r="F72" i="9" s="1"/>
  <c r="F108" i="9" a="1"/>
  <c r="F108" i="9" s="1"/>
  <c r="F120" i="9" a="1"/>
  <c r="F120" i="9" s="1"/>
  <c r="F132" i="9" a="1"/>
  <c r="F132" i="9" s="1"/>
  <c r="F144" i="9" a="1"/>
  <c r="F144" i="9" s="1"/>
  <c r="F156" i="9" a="1"/>
  <c r="F156" i="9" s="1"/>
  <c r="F180" i="9" a="1"/>
  <c r="F180" i="9" s="1"/>
  <c r="F191" i="9" a="1"/>
  <c r="F191" i="9" s="1"/>
  <c r="F20" i="10" a="1"/>
  <c r="F20" i="10" s="1"/>
  <c r="F28" i="10" a="1"/>
  <c r="F28" i="10" s="1"/>
  <c r="F40" i="10" a="1"/>
  <c r="F40" i="10" s="1"/>
  <c r="F52" i="10" a="1"/>
  <c r="F52" i="10" s="1"/>
  <c r="F76" i="10" a="1"/>
  <c r="F76" i="10" s="1"/>
  <c r="F88" i="10" a="1"/>
  <c r="F88" i="10" s="1"/>
  <c r="F100" i="10" a="1"/>
  <c r="F100" i="10" s="1"/>
  <c r="F112" i="10" a="1"/>
  <c r="F112" i="10" s="1"/>
  <c r="F126" i="10" a="1"/>
  <c r="F126" i="10" s="1"/>
  <c r="F150" i="10" a="1"/>
  <c r="F150" i="10" s="1"/>
  <c r="F164" i="10" a="1"/>
  <c r="F164" i="10" s="1"/>
  <c r="F166" i="10" a="1"/>
  <c r="F166" i="10" s="1"/>
  <c r="F128" i="31" a="1"/>
  <c r="F128" i="31" s="1"/>
  <c r="F71" i="26" a="1"/>
  <c r="F71" i="26" s="1"/>
  <c r="F256" i="10" a="1"/>
  <c r="F256" i="10" s="1"/>
  <c r="F635" i="10" a="1"/>
  <c r="F635" i="10" s="1"/>
  <c r="F633" i="10" a="1"/>
  <c r="F633" i="10" s="1"/>
  <c r="F257" i="10" a="1"/>
  <c r="F257" i="10" s="1"/>
  <c r="F255" i="10" a="1"/>
  <c r="F255" i="10" s="1"/>
  <c r="F634" i="10" a="1"/>
  <c r="F634" i="10" s="1"/>
  <c r="F258" i="10" a="1"/>
  <c r="F258" i="10" s="1"/>
  <c r="F465" i="10" a="1"/>
  <c r="F465" i="10" s="1"/>
  <c r="F468" i="10" a="1"/>
  <c r="F468" i="10" s="1"/>
  <c r="F420" i="10" a="1"/>
  <c r="F420" i="10" s="1"/>
  <c r="F466" i="10" a="1"/>
  <c r="F466" i="10" s="1"/>
  <c r="F418" i="10" a="1"/>
  <c r="F418" i="10" s="1"/>
  <c r="F464" i="10" a="1"/>
  <c r="F464" i="10" s="1"/>
  <c r="F421" i="10" a="1"/>
  <c r="F421" i="10" s="1"/>
  <c r="F467" i="10" a="1"/>
  <c r="F467" i="10" s="1"/>
  <c r="F419" i="10" a="1"/>
  <c r="F419" i="10" s="1"/>
  <c r="F86" i="30" a="1"/>
  <c r="F86" i="30" s="1"/>
  <c r="F9" i="24" a="1"/>
  <c r="F9" i="24" s="1"/>
  <c r="F686" i="10" a="1"/>
  <c r="F686" i="10" s="1"/>
  <c r="F745" i="10" a="1"/>
  <c r="F745" i="10" s="1"/>
  <c r="F143" i="24" a="1"/>
  <c r="F143" i="24" s="1"/>
  <c r="F904" i="10" a="1"/>
  <c r="F904" i="10" s="1"/>
  <c r="F835" i="10" a="1"/>
  <c r="F835" i="10" s="1"/>
  <c r="F24" i="26" a="1"/>
  <c r="F24" i="26" s="1"/>
  <c r="F202" i="24" a="1"/>
  <c r="F202" i="24" s="1"/>
  <c r="F22" i="26" a="1"/>
  <c r="F22" i="26" s="1"/>
  <c r="F23" i="26" a="1"/>
  <c r="F23" i="26" s="1"/>
  <c r="F187" i="24" a="1"/>
  <c r="F187" i="24" s="1"/>
  <c r="F673" i="10" a="1"/>
  <c r="F673" i="10" s="1"/>
  <c r="F675" i="10" a="1"/>
  <c r="F675" i="10" s="1"/>
  <c r="F674" i="10" a="1"/>
  <c r="F674" i="10" s="1"/>
  <c r="F96" i="30" a="1"/>
  <c r="F96" i="30" s="1"/>
  <c r="F113" i="30" a="1"/>
  <c r="F113" i="30" s="1"/>
  <c r="F106" i="30" a="1"/>
  <c r="F106" i="30" s="1"/>
  <c r="F694" i="10" a="1"/>
  <c r="F694" i="10" s="1"/>
  <c r="F701" i="10" a="1"/>
  <c r="F701" i="10" s="1"/>
  <c r="F691" i="10" a="1"/>
  <c r="F691" i="10" s="1"/>
  <c r="F737" i="10" a="1"/>
  <c r="F737" i="10" s="1"/>
  <c r="F736" i="10" a="1"/>
  <c r="F736" i="10" s="1"/>
  <c r="F703" i="10" a="1"/>
  <c r="F703" i="10" s="1"/>
  <c r="F702" i="10" a="1"/>
  <c r="F702" i="10" s="1"/>
  <c r="F129" i="30" a="1"/>
  <c r="F129" i="30" s="1"/>
  <c r="F95" i="24" a="1"/>
  <c r="F95" i="24" s="1"/>
  <c r="F112" i="24" a="1"/>
  <c r="F112" i="24" s="1"/>
  <c r="F805" i="10" a="1"/>
  <c r="F805" i="10" s="1"/>
  <c r="F712" i="10" a="1"/>
  <c r="F712" i="10" s="1"/>
  <c r="F818" i="10" a="1"/>
  <c r="F818" i="10" s="1"/>
  <c r="F144" i="30" a="1"/>
  <c r="F144" i="30" s="1"/>
  <c r="F143" i="30" a="1"/>
  <c r="F143" i="30" s="1"/>
  <c r="F147" i="30" a="1"/>
  <c r="F147" i="30" s="1"/>
  <c r="F150" i="30" a="1"/>
  <c r="F150" i="30" s="1"/>
  <c r="F722" i="10" a="1"/>
  <c r="F722" i="10" s="1"/>
  <c r="F167" i="30" a="1"/>
  <c r="F167" i="30" s="1"/>
  <c r="F732" i="10" a="1"/>
  <c r="F732" i="10" s="1"/>
  <c r="F5" i="24" a="1"/>
  <c r="F5" i="24" s="1"/>
  <c r="F741" i="10" a="1"/>
  <c r="F741" i="10" s="1"/>
  <c r="F19" i="24" a="1"/>
  <c r="F19" i="24" s="1"/>
  <c r="F18" i="24" a="1"/>
  <c r="F18" i="24" s="1"/>
  <c r="F752" i="10" a="1"/>
  <c r="F752" i="10" s="1"/>
  <c r="F751" i="10" a="1"/>
  <c r="F751" i="10" s="1"/>
  <c r="F40" i="24" a="1"/>
  <c r="F40" i="24" s="1"/>
  <c r="F39" i="24" a="1"/>
  <c r="F39" i="24" s="1"/>
  <c r="F41" i="24" a="1"/>
  <c r="F41" i="24" s="1"/>
  <c r="F766" i="10" a="1"/>
  <c r="F766" i="10" s="1"/>
  <c r="F765" i="10" a="1"/>
  <c r="F765" i="10" s="1"/>
  <c r="F764" i="10" a="1"/>
  <c r="F764" i="10" s="1"/>
  <c r="F442" i="10" a="1"/>
  <c r="F442" i="10" s="1"/>
  <c r="F443" i="10" a="1"/>
  <c r="F443" i="10" s="1"/>
  <c r="F620" i="10" a="1"/>
  <c r="F620" i="10" s="1"/>
  <c r="F621" i="10" a="1"/>
  <c r="F621" i="10" s="1"/>
  <c r="F622" i="10" a="1"/>
  <c r="F622" i="10" s="1"/>
  <c r="F455" i="10" a="1"/>
  <c r="F455" i="10" s="1"/>
  <c r="F252" i="10" a="1"/>
  <c r="F252" i="10" s="1"/>
  <c r="F253" i="10" a="1"/>
  <c r="F253" i="10" s="1"/>
  <c r="F182" i="30" a="1"/>
  <c r="F182" i="30" s="1"/>
  <c r="F616" i="10" a="1"/>
  <c r="F616" i="10" s="1"/>
  <c r="F735" i="10" a="1"/>
  <c r="F735" i="10" s="1"/>
  <c r="F31" i="24" a="1"/>
  <c r="F31" i="24" s="1"/>
  <c r="F656" i="10" a="1"/>
  <c r="F656" i="10" s="1"/>
  <c r="F757" i="10" a="1"/>
  <c r="F757" i="10" s="1"/>
  <c r="F243" i="24" a="1"/>
  <c r="F243" i="24" s="1"/>
  <c r="F236" i="24" a="1"/>
  <c r="F236" i="24" s="1"/>
  <c r="F235" i="24" a="1"/>
  <c r="F235" i="24" s="1"/>
  <c r="F245" i="24" a="1"/>
  <c r="F245" i="24" s="1"/>
  <c r="F244" i="24" a="1"/>
  <c r="F244" i="24" s="1"/>
  <c r="F231" i="11" a="1"/>
  <c r="F231" i="11" s="1"/>
  <c r="F239" i="11" a="1"/>
  <c r="F239" i="11" s="1"/>
  <c r="F240" i="11" a="1"/>
  <c r="F240" i="11" s="1"/>
  <c r="F238" i="11" a="1"/>
  <c r="F238" i="11" s="1"/>
  <c r="F72" i="11" a="1"/>
  <c r="F72" i="11" s="1"/>
  <c r="F70" i="11" a="1"/>
  <c r="F70" i="11" s="1"/>
  <c r="F73" i="11" a="1"/>
  <c r="F73" i="11" s="1"/>
  <c r="F71" i="11" a="1"/>
  <c r="F71" i="11" s="1"/>
  <c r="F230" i="11" a="1"/>
  <c r="F230" i="11" s="1"/>
  <c r="F69" i="11" a="1"/>
  <c r="F69" i="11" s="1"/>
  <c r="F187" i="11" a="1"/>
  <c r="F187" i="11" s="1"/>
  <c r="F136" i="11" a="1"/>
  <c r="F136" i="11" s="1"/>
  <c r="F16" i="11" a="1"/>
  <c r="F16" i="11" s="1"/>
  <c r="F173" i="30" a="1"/>
  <c r="F173" i="30" s="1"/>
  <c r="F177" i="30" a="1"/>
  <c r="F177" i="30" s="1"/>
  <c r="F176" i="30" a="1"/>
  <c r="F176" i="30" s="1"/>
  <c r="F191" i="11" a="1"/>
  <c r="F191" i="11" s="1"/>
  <c r="F188" i="11" a="1"/>
  <c r="F188" i="11" s="1"/>
  <c r="F150" i="11" a="1"/>
  <c r="F150" i="11" s="1"/>
  <c r="F205" i="11" a="1"/>
  <c r="F205" i="11" s="1"/>
  <c r="F49" i="11" a="1"/>
  <c r="F49" i="11" s="1"/>
  <c r="F192" i="11" a="1"/>
  <c r="F192" i="11" s="1"/>
  <c r="F47" i="11" a="1"/>
  <c r="F47" i="11" s="1"/>
  <c r="F45" i="11" a="1"/>
  <c r="F45" i="11" s="1"/>
  <c r="F50" i="11" a="1"/>
  <c r="F50" i="11" s="1"/>
  <c r="F48" i="11" a="1"/>
  <c r="F48" i="11" s="1"/>
  <c r="F46" i="11" a="1"/>
  <c r="F46" i="11" s="1"/>
  <c r="F193" i="30" a="1"/>
  <c r="F193" i="30" s="1"/>
  <c r="F192" i="30" a="1"/>
  <c r="F192" i="30" s="1"/>
  <c r="F197" i="11" a="1"/>
  <c r="F197" i="11" s="1"/>
  <c r="F39" i="11" a="1"/>
  <c r="F39" i="11" s="1"/>
  <c r="F157" i="11" a="1"/>
  <c r="F157" i="11" s="1"/>
  <c r="F163" i="11" a="1"/>
  <c r="F163" i="11" s="1"/>
  <c r="F42" i="11" a="1"/>
  <c r="F42" i="11" s="1"/>
  <c r="F40" i="11" a="1"/>
  <c r="F40" i="11" s="1"/>
  <c r="F38" i="11" a="1"/>
  <c r="F38" i="11" s="1"/>
  <c r="F43" i="11" a="1"/>
  <c r="F43" i="11" s="1"/>
  <c r="F156" i="11" a="1"/>
  <c r="F156" i="11" s="1"/>
  <c r="F41" i="11" a="1"/>
  <c r="F41" i="11" s="1"/>
  <c r="F196" i="11" a="1"/>
  <c r="F196" i="11" s="1"/>
  <c r="F44" i="11" a="1"/>
  <c r="F44" i="11" s="1"/>
  <c r="F67" i="9" a="1"/>
  <c r="F67" i="9" s="1"/>
  <c r="F115" i="9" a="1"/>
  <c r="F115" i="9" s="1"/>
  <c r="F139" i="9" a="1"/>
  <c r="F139" i="9" s="1"/>
  <c r="F163" i="9" a="1"/>
  <c r="F163" i="9" s="1"/>
  <c r="F175" i="9" a="1"/>
  <c r="F175" i="9" s="1"/>
  <c r="F186" i="9" a="1"/>
  <c r="F186" i="9" s="1"/>
  <c r="F198" i="9" a="1"/>
  <c r="F198" i="9" s="1"/>
  <c r="F205" i="9" a="1"/>
  <c r="F205" i="9" s="1"/>
  <c r="F217" i="9" a="1"/>
  <c r="F217" i="9" s="1"/>
  <c r="F223" i="9" a="1"/>
  <c r="F223" i="9" s="1"/>
  <c r="F229" i="9" a="1"/>
  <c r="F229" i="9" s="1"/>
  <c r="F15" i="10" a="1"/>
  <c r="F15" i="10" s="1"/>
  <c r="F35" i="10" a="1"/>
  <c r="F35" i="10" s="1"/>
  <c r="F47" i="10" a="1"/>
  <c r="F47" i="10" s="1"/>
  <c r="F59" i="10" a="1"/>
  <c r="F59" i="10" s="1"/>
  <c r="F71" i="10" a="1"/>
  <c r="F71" i="10" s="1"/>
  <c r="F95" i="10" a="1"/>
  <c r="F95" i="10" s="1"/>
  <c r="F107" i="10" a="1"/>
  <c r="F107" i="10" s="1"/>
  <c r="F119" i="10" a="1"/>
  <c r="F119" i="10" s="1"/>
  <c r="F128" i="10" a="1"/>
  <c r="F128" i="10" s="1"/>
  <c r="F130" i="10" a="1"/>
  <c r="F130" i="10" s="1"/>
  <c r="F152" i="10" a="1"/>
  <c r="F152" i="10" s="1"/>
  <c r="F154" i="10" a="1"/>
  <c r="F154" i="10" s="1"/>
  <c r="F237" i="10" a="1"/>
  <c r="F237" i="10" s="1"/>
  <c r="F264" i="26" a="1"/>
  <c r="F264" i="26" s="1"/>
  <c r="F266" i="26" a="1"/>
  <c r="F266" i="26" s="1"/>
  <c r="F263" i="26" a="1"/>
  <c r="F263" i="26" s="1"/>
  <c r="F265" i="26" a="1"/>
  <c r="F265" i="26" s="1"/>
  <c r="F589" i="10" a="1"/>
  <c r="F589" i="10" s="1"/>
  <c r="F364" i="10" a="1"/>
  <c r="F364" i="10" s="1"/>
  <c r="F587" i="10" a="1"/>
  <c r="F587" i="10" s="1"/>
  <c r="F365" i="10" a="1"/>
  <c r="F365" i="10" s="1"/>
  <c r="F588" i="10" a="1"/>
  <c r="F588" i="10" s="1"/>
  <c r="F363" i="10" a="1"/>
  <c r="F363" i="10" s="1"/>
  <c r="F586" i="10" a="1"/>
  <c r="F586" i="10" s="1"/>
  <c r="F366" i="10" a="1"/>
  <c r="F366" i="10" s="1"/>
  <c r="F268" i="10" a="1"/>
  <c r="F268" i="10" s="1"/>
  <c r="F269" i="10" a="1"/>
  <c r="F269" i="10" s="1"/>
  <c r="F149" i="30" a="1"/>
  <c r="F149" i="30" s="1"/>
  <c r="F108" i="24" a="1"/>
  <c r="F108" i="24" s="1"/>
  <c r="F232" i="24" a="1"/>
  <c r="F232" i="24" s="1"/>
  <c r="F894" i="10" a="1"/>
  <c r="F894" i="10" s="1"/>
  <c r="F814" i="10" a="1"/>
  <c r="F814" i="10" s="1"/>
  <c r="F721" i="10" a="1"/>
  <c r="F721" i="10" s="1"/>
  <c r="F517" i="10" a="1"/>
  <c r="F517" i="10" s="1"/>
  <c r="F106" i="24" a="1"/>
  <c r="F106" i="24" s="1"/>
  <c r="F16" i="24" a="1"/>
  <c r="F16" i="24" s="1"/>
  <c r="F139" i="24" a="1"/>
  <c r="F139" i="24" s="1"/>
  <c r="F8" i="24" a="1"/>
  <c r="F8" i="24" s="1"/>
  <c r="F649" i="10" a="1"/>
  <c r="F649" i="10" s="1"/>
  <c r="F518" i="10" a="1"/>
  <c r="F518" i="10" s="1"/>
  <c r="F261" i="10" a="1"/>
  <c r="F261" i="10" s="1"/>
  <c r="F640" i="10" a="1"/>
  <c r="F640" i="10" s="1"/>
  <c r="F259" i="10" a="1"/>
  <c r="F259" i="10" s="1"/>
  <c r="F833" i="10" a="1"/>
  <c r="F833" i="10" s="1"/>
  <c r="F744" i="10" a="1"/>
  <c r="F744" i="10" s="1"/>
  <c r="F650" i="10" a="1"/>
  <c r="F650" i="10" s="1"/>
  <c r="F519" i="10" a="1"/>
  <c r="F519" i="10" s="1"/>
  <c r="F812" i="10" a="1"/>
  <c r="F812" i="10" s="1"/>
  <c r="F457" i="10" a="1"/>
  <c r="F457" i="10" s="1"/>
  <c r="F749" i="10" a="1"/>
  <c r="F749" i="10" s="1"/>
  <c r="F260" i="10" a="1"/>
  <c r="F260" i="10" s="1"/>
  <c r="F472" i="10" a="1"/>
  <c r="F472" i="10" s="1"/>
  <c r="F59" i="31" a="1"/>
  <c r="F59" i="31" s="1"/>
  <c r="F270" i="26" a="1"/>
  <c r="F270" i="26" s="1"/>
  <c r="F268" i="26" a="1"/>
  <c r="F268" i="26" s="1"/>
  <c r="F269" i="26" a="1"/>
  <c r="F269" i="26" s="1"/>
  <c r="F271" i="26" a="1"/>
  <c r="F271" i="26" s="1"/>
  <c r="F149" i="24" a="1"/>
  <c r="F149" i="24" s="1"/>
  <c r="F150" i="24" a="1"/>
  <c r="F150" i="24" s="1"/>
  <c r="F178" i="24" a="1"/>
  <c r="F178" i="24" s="1"/>
  <c r="F151" i="24" a="1"/>
  <c r="F151" i="24" s="1"/>
  <c r="F842" i="10" a="1"/>
  <c r="F842" i="10" s="1"/>
  <c r="F865" i="10" a="1"/>
  <c r="F865" i="10" s="1"/>
  <c r="F383" i="10" a="1"/>
  <c r="F383" i="10" s="1"/>
  <c r="F376" i="10" a="1"/>
  <c r="F376" i="10" s="1"/>
  <c r="F381" i="10" a="1"/>
  <c r="F381" i="10" s="1"/>
  <c r="F374" i="10" a="1"/>
  <c r="F374" i="10" s="1"/>
  <c r="F843" i="10" a="1"/>
  <c r="F843" i="10" s="1"/>
  <c r="F592" i="10" a="1"/>
  <c r="F592" i="10" s="1"/>
  <c r="F379" i="10" a="1"/>
  <c r="F379" i="10" s="1"/>
  <c r="F841" i="10" a="1"/>
  <c r="F841" i="10" s="1"/>
  <c r="F372" i="10" a="1"/>
  <c r="F372" i="10" s="1"/>
  <c r="F590" i="10" a="1"/>
  <c r="F590" i="10" s="1"/>
  <c r="F377" i="10" a="1"/>
  <c r="F377" i="10" s="1"/>
  <c r="F382" i="10" a="1"/>
  <c r="F382" i="10" s="1"/>
  <c r="F375" i="10" a="1"/>
  <c r="F375" i="10" s="1"/>
  <c r="F593" i="10" a="1"/>
  <c r="F593" i="10" s="1"/>
  <c r="F380" i="10" a="1"/>
  <c r="F380" i="10" s="1"/>
  <c r="F373" i="10" a="1"/>
  <c r="F373" i="10" s="1"/>
  <c r="F591" i="10" a="1"/>
  <c r="F591" i="10" s="1"/>
  <c r="F378" i="10" a="1"/>
  <c r="F378" i="10" s="1"/>
  <c r="F257" i="26" a="1"/>
  <c r="F257" i="26" s="1"/>
  <c r="F359" i="10" a="1"/>
  <c r="F359" i="10" s="1"/>
  <c r="F358" i="10" a="1"/>
  <c r="F358" i="10" s="1"/>
  <c r="F140" i="30" a="1"/>
  <c r="F140" i="30" s="1"/>
  <c r="F85" i="30" a="1"/>
  <c r="F85" i="30" s="1"/>
  <c r="F120" i="31" a="1"/>
  <c r="F120" i="31" s="1"/>
  <c r="F293" i="26" a="1"/>
  <c r="F293" i="26" s="1"/>
  <c r="F400" i="10" a="1"/>
  <c r="F400" i="10" s="1"/>
  <c r="F401" i="10" a="1"/>
  <c r="F401" i="10" s="1"/>
  <c r="F399" i="10" a="1"/>
  <c r="F399" i="10" s="1"/>
  <c r="F146" i="24" a="1"/>
  <c r="F146" i="24" s="1"/>
  <c r="F838" i="10" a="1"/>
  <c r="F838" i="10" s="1"/>
  <c r="F594" i="10" a="1"/>
  <c r="F594" i="10" s="1"/>
  <c r="F144" i="10" a="1"/>
  <c r="F144" i="10" s="1"/>
  <c r="F228" i="24" a="1"/>
  <c r="F228" i="24" s="1"/>
  <c r="F890" i="10" a="1"/>
  <c r="F890" i="10" s="1"/>
  <c r="F371" i="10" a="1"/>
  <c r="F371" i="10" s="1"/>
  <c r="F105" i="24" a="1"/>
  <c r="F105" i="24" s="1"/>
  <c r="F396" i="10" a="1"/>
  <c r="F396" i="10" s="1"/>
  <c r="F811" i="10" a="1"/>
  <c r="F811" i="10" s="1"/>
  <c r="F122" i="30" a="1"/>
  <c r="F122" i="30" s="1"/>
  <c r="F121" i="30" a="1"/>
  <c r="F121" i="30" s="1"/>
  <c r="F152" i="24" a="1"/>
  <c r="F152" i="24" s="1"/>
  <c r="F159" i="24" a="1"/>
  <c r="F159" i="24" s="1"/>
  <c r="F153" i="24" a="1"/>
  <c r="F153" i="24" s="1"/>
  <c r="F844" i="10" a="1"/>
  <c r="F844" i="10" s="1"/>
  <c r="F845" i="10" a="1"/>
  <c r="F845" i="10" s="1"/>
  <c r="F851" i="10" a="1"/>
  <c r="F851" i="10" s="1"/>
  <c r="F705" i="10" a="1"/>
  <c r="F705" i="10" s="1"/>
  <c r="F704" i="10" a="1"/>
  <c r="F704" i="10" s="1"/>
  <c r="F141" i="30" a="1"/>
  <c r="F141" i="30" s="1"/>
  <c r="F713" i="10" a="1"/>
  <c r="F713" i="10" s="1"/>
  <c r="F145" i="30" a="1"/>
  <c r="F145" i="30" s="1"/>
  <c r="F717" i="10" a="1"/>
  <c r="F717" i="10" s="1"/>
  <c r="F161" i="30" a="1"/>
  <c r="F161" i="30" s="1"/>
  <c r="F726" i="10" a="1"/>
  <c r="F726" i="10" s="1"/>
  <c r="F15" i="24" a="1"/>
  <c r="F15" i="24" s="1"/>
  <c r="F734" i="10" a="1"/>
  <c r="F734" i="10" s="1"/>
  <c r="F748" i="10" a="1"/>
  <c r="F748" i="10" s="1"/>
  <c r="F808" i="10" a="1"/>
  <c r="F808" i="10" s="1"/>
  <c r="F800" i="10" a="1"/>
  <c r="F800" i="10" s="1"/>
  <c r="F807" i="10" a="1"/>
  <c r="F807" i="10" s="1"/>
  <c r="F799" i="10" a="1"/>
  <c r="F799" i="10" s="1"/>
  <c r="F798" i="10" a="1"/>
  <c r="F798" i="10" s="1"/>
  <c r="F743" i="10" a="1"/>
  <c r="F743" i="10" s="1"/>
  <c r="F742" i="10" a="1"/>
  <c r="F742" i="10" s="1"/>
  <c r="F29" i="24" a="1"/>
  <c r="F29" i="24" s="1"/>
  <c r="F755" i="10" a="1"/>
  <c r="F755" i="10" s="1"/>
  <c r="F44" i="24" a="1"/>
  <c r="F44" i="24" s="1"/>
  <c r="F43" i="24" a="1"/>
  <c r="F43" i="24" s="1"/>
  <c r="F769" i="10" a="1"/>
  <c r="F769" i="10" s="1"/>
  <c r="F768" i="10" a="1"/>
  <c r="F768" i="10" s="1"/>
  <c r="F51" i="24" a="1"/>
  <c r="F51" i="24" s="1"/>
  <c r="F776" i="10" a="1"/>
  <c r="F776" i="10" s="1"/>
  <c r="F174" i="24" a="1"/>
  <c r="F174" i="24" s="1"/>
  <c r="F907" i="10" a="1"/>
  <c r="F907" i="10" s="1"/>
  <c r="F908" i="10" a="1"/>
  <c r="F908" i="10" s="1"/>
  <c r="F906" i="10" a="1"/>
  <c r="F906" i="10" s="1"/>
  <c r="F861" i="10" a="1"/>
  <c r="F861" i="10" s="1"/>
  <c r="F193" i="24" a="1"/>
  <c r="F193" i="24" s="1"/>
  <c r="F874" i="10" a="1"/>
  <c r="F874" i="10" s="1"/>
  <c r="F897" i="10" a="1"/>
  <c r="F897" i="10" s="1"/>
  <c r="F914" i="10" a="1"/>
  <c r="F914" i="10" s="1"/>
  <c r="F919" i="10" a="1"/>
  <c r="F919" i="10" s="1"/>
  <c r="F175" i="30" a="1"/>
  <c r="F175" i="30" s="1"/>
  <c r="F58" i="11" a="1"/>
  <c r="F58" i="11" s="1"/>
  <c r="F56" i="11" a="1"/>
  <c r="F56" i="11" s="1"/>
  <c r="F190" i="11" a="1"/>
  <c r="F190" i="11" s="1"/>
  <c r="F57" i="11" a="1"/>
  <c r="F57" i="11" s="1"/>
  <c r="F197" i="30" a="1"/>
  <c r="F197" i="30" s="1"/>
  <c r="F198" i="30" a="1"/>
  <c r="F198" i="30" s="1"/>
  <c r="F330" i="26" a="1"/>
  <c r="F330" i="26" s="1"/>
  <c r="F237" i="24" a="1"/>
  <c r="F237" i="24" s="1"/>
  <c r="F11" i="24" a="1"/>
  <c r="F11" i="24" s="1"/>
  <c r="F201" i="11" a="1"/>
  <c r="F201" i="11" s="1"/>
  <c r="F87" i="11" a="1"/>
  <c r="F87" i="11" s="1"/>
  <c r="F162" i="11" a="1"/>
  <c r="F162" i="11" s="1"/>
  <c r="F89" i="11" a="1"/>
  <c r="F89" i="11" s="1"/>
  <c r="F202" i="11" a="1"/>
  <c r="F202" i="11" s="1"/>
  <c r="F207" i="11" a="1"/>
  <c r="F207" i="11" s="1"/>
  <c r="F164" i="11" a="1"/>
  <c r="F164" i="11" s="1"/>
  <c r="F232" i="11" a="1"/>
  <c r="F232" i="11" s="1"/>
  <c r="F88" i="11" a="1"/>
  <c r="F88" i="11" s="1"/>
  <c r="F86" i="11" a="1"/>
  <c r="F86" i="11" s="1"/>
  <c r="F189" i="11" a="1"/>
  <c r="F189" i="11" s="1"/>
  <c r="F171" i="11" a="1"/>
  <c r="F171" i="11" s="1"/>
  <c r="F85" i="11" a="1"/>
  <c r="F85" i="11" s="1"/>
  <c r="F84" i="11" a="1"/>
  <c r="F84" i="11" s="1"/>
  <c r="F5" i="9" a="1"/>
  <c r="F5" i="9" s="1"/>
  <c r="F38" i="9" a="1"/>
  <c r="F38" i="9" s="1"/>
  <c r="F50" i="9" a="1"/>
  <c r="F50" i="9" s="1"/>
  <c r="F74" i="9" a="1"/>
  <c r="F74" i="9" s="1"/>
  <c r="F86" i="9" a="1"/>
  <c r="F86" i="9" s="1"/>
  <c r="F146" i="9" a="1"/>
  <c r="F146" i="9" s="1"/>
  <c r="F158" i="9" a="1"/>
  <c r="F158" i="9" s="1"/>
  <c r="F170" i="9" a="1"/>
  <c r="F170" i="9" s="1"/>
  <c r="F181" i="9" a="1"/>
  <c r="F181" i="9" s="1"/>
  <c r="F193" i="9" a="1"/>
  <c r="F193" i="9" s="1"/>
  <c r="F22" i="10" a="1"/>
  <c r="F22" i="10" s="1"/>
  <c r="F30" i="10" a="1"/>
  <c r="F30" i="10" s="1"/>
  <c r="F42" i="10" a="1"/>
  <c r="F42" i="10" s="1"/>
  <c r="F54" i="10" a="1"/>
  <c r="F54" i="10" s="1"/>
  <c r="F66" i="10" a="1"/>
  <c r="F66" i="10" s="1"/>
  <c r="F78" i="10" a="1"/>
  <c r="F78" i="10" s="1"/>
  <c r="F90" i="10" a="1"/>
  <c r="F90" i="10" s="1"/>
  <c r="F102" i="10" a="1"/>
  <c r="F102" i="10" s="1"/>
  <c r="F114" i="10" a="1"/>
  <c r="F114" i="10" s="1"/>
  <c r="F143" i="10" a="1"/>
  <c r="F143" i="10" s="1"/>
  <c r="F173" i="10" a="1"/>
  <c r="F173" i="10" s="1"/>
  <c r="F175" i="10" a="1"/>
  <c r="F175" i="10" s="1"/>
  <c r="F215" i="10" a="1"/>
  <c r="F215" i="10" s="1"/>
  <c r="F92" i="31" a="1"/>
  <c r="F92" i="31" s="1"/>
  <c r="F234" i="26" a="1"/>
  <c r="F234" i="26" s="1"/>
  <c r="F93" i="31" a="1"/>
  <c r="F93" i="31" s="1"/>
  <c r="F233" i="26" a="1"/>
  <c r="F233" i="26" s="1"/>
  <c r="F327" i="10" a="1"/>
  <c r="F327" i="10" s="1"/>
  <c r="F323" i="10" a="1"/>
  <c r="F323" i="10" s="1"/>
  <c r="F321" i="10" a="1"/>
  <c r="F321" i="10" s="1"/>
  <c r="F647" i="10" a="1"/>
  <c r="F647" i="10" s="1"/>
  <c r="F322" i="10" a="1"/>
  <c r="F322" i="10" s="1"/>
  <c r="F648" i="10" a="1"/>
  <c r="F648" i="10" s="1"/>
  <c r="F598" i="10" a="1"/>
  <c r="F598" i="10" s="1"/>
  <c r="F123" i="24" a="1"/>
  <c r="F123" i="24" s="1"/>
  <c r="F335" i="10" a="1"/>
  <c r="F335" i="10" s="1"/>
  <c r="F559" i="10" a="1"/>
  <c r="F559" i="10" s="1"/>
  <c r="F333" i="10" a="1"/>
  <c r="F333" i="10" s="1"/>
  <c r="F557" i="10" a="1"/>
  <c r="F557" i="10" s="1"/>
  <c r="F331" i="10" a="1"/>
  <c r="F331" i="10" s="1"/>
  <c r="F585" i="10" a="1"/>
  <c r="F585" i="10" s="1"/>
  <c r="F336" i="10" a="1"/>
  <c r="F336" i="10" s="1"/>
  <c r="F334" i="10" a="1"/>
  <c r="F334" i="10" s="1"/>
  <c r="F819" i="10" a="1"/>
  <c r="F819" i="10" s="1"/>
  <c r="F558" i="10" a="1"/>
  <c r="F558" i="10" s="1"/>
  <c r="F332" i="10" a="1"/>
  <c r="F332" i="10" s="1"/>
  <c r="F337" i="10" a="1"/>
  <c r="F337" i="10" s="1"/>
  <c r="F556" i="10" a="1"/>
  <c r="F556" i="10" s="1"/>
  <c r="F172" i="24" a="1"/>
  <c r="F172" i="24" s="1"/>
  <c r="F173" i="24" a="1"/>
  <c r="F173" i="24" s="1"/>
  <c r="F171" i="24" a="1"/>
  <c r="F171" i="24" s="1"/>
  <c r="F859" i="10" a="1"/>
  <c r="F859" i="10" s="1"/>
  <c r="F858" i="10" a="1"/>
  <c r="F858" i="10" s="1"/>
  <c r="F860" i="10" a="1"/>
  <c r="F860" i="10" s="1"/>
  <c r="F185" i="24" a="1"/>
  <c r="F185" i="24" s="1"/>
  <c r="F871" i="10" a="1"/>
  <c r="F871" i="10" s="1"/>
  <c r="F234" i="24" a="1"/>
  <c r="F234" i="24" s="1"/>
  <c r="F896" i="10" a="1"/>
  <c r="F896" i="10" s="1"/>
  <c r="F917" i="10" a="1"/>
  <c r="F917" i="10" s="1"/>
  <c r="F926" i="10" a="1"/>
  <c r="F926" i="10" s="1"/>
  <c r="F929" i="10" a="1"/>
  <c r="F929" i="10" s="1"/>
  <c r="F925" i="10" a="1"/>
  <c r="F925" i="10" s="1"/>
  <c r="F928" i="10" a="1"/>
  <c r="F928" i="10" s="1"/>
  <c r="F927" i="10" a="1"/>
  <c r="F927" i="10" s="1"/>
  <c r="F135" i="31" a="1"/>
  <c r="F135" i="31" s="1"/>
  <c r="F133" i="31" a="1"/>
  <c r="F133" i="31" s="1"/>
  <c r="F116" i="31" a="1"/>
  <c r="F116" i="31" s="1"/>
  <c r="F100" i="30" a="1"/>
  <c r="F100" i="30" s="1"/>
  <c r="F19" i="26" a="1"/>
  <c r="F19" i="26" s="1"/>
  <c r="F17" i="26" a="1"/>
  <c r="F17" i="26" s="1"/>
  <c r="F46" i="26" a="1"/>
  <c r="F46" i="26" s="1"/>
  <c r="F30" i="25" a="1"/>
  <c r="F30" i="25" s="1"/>
  <c r="F20" i="26" a="1"/>
  <c r="F20" i="26" s="1"/>
  <c r="F18" i="26" a="1"/>
  <c r="F18" i="26" s="1"/>
  <c r="F31" i="25" a="1"/>
  <c r="F31" i="25" s="1"/>
  <c r="F189" i="24" a="1"/>
  <c r="F189" i="24" s="1"/>
  <c r="F28" i="25" a="1"/>
  <c r="F28" i="25" s="1"/>
  <c r="F212" i="24" a="1"/>
  <c r="F212" i="24" s="1"/>
  <c r="F188" i="24" a="1"/>
  <c r="F188" i="24" s="1"/>
  <c r="F210" i="24" a="1"/>
  <c r="F210" i="24" s="1"/>
  <c r="F204" i="24" a="1"/>
  <c r="F204" i="24" s="1"/>
  <c r="F26" i="26" a="1"/>
  <c r="F26" i="26" s="1"/>
  <c r="F29" i="26" a="1"/>
  <c r="F29" i="26" s="1"/>
  <c r="F27" i="26" a="1"/>
  <c r="F27" i="26" s="1"/>
  <c r="F25" i="26" a="1"/>
  <c r="F25" i="26" s="1"/>
  <c r="F30" i="26" a="1"/>
  <c r="F30" i="26" s="1"/>
  <c r="F28" i="26" a="1"/>
  <c r="F28" i="26" s="1"/>
  <c r="F506" i="10" a="1"/>
  <c r="F506" i="10" s="1"/>
  <c r="F514" i="10" a="1"/>
  <c r="F514" i="10" s="1"/>
  <c r="F354" i="26" a="1"/>
  <c r="F354" i="26" s="1"/>
  <c r="F352" i="26" a="1"/>
  <c r="F352" i="26" s="1"/>
  <c r="F350" i="26" a="1"/>
  <c r="F350" i="26" s="1"/>
  <c r="F351" i="26" a="1"/>
  <c r="F351" i="26" s="1"/>
  <c r="F353" i="26" a="1"/>
  <c r="F353" i="26" s="1"/>
  <c r="F253" i="24" a="1"/>
  <c r="F253" i="24" s="1"/>
  <c r="F135" i="24" a="1"/>
  <c r="F135" i="24" s="1"/>
  <c r="F31" i="9" a="1"/>
  <c r="F31" i="9" s="1"/>
  <c r="F79" i="9" a="1"/>
  <c r="F79" i="9" s="1"/>
  <c r="F103" i="9" a="1"/>
  <c r="F103" i="9" s="1"/>
  <c r="F127" i="9" a="1"/>
  <c r="F127" i="9" s="1"/>
  <c r="F90" i="30" a="1"/>
  <c r="F90" i="30" s="1"/>
  <c r="F160" i="30" a="1"/>
  <c r="F160" i="30" s="1"/>
  <c r="F14" i="26" a="1"/>
  <c r="F14" i="26" s="1"/>
  <c r="F203" i="24" a="1"/>
  <c r="F203" i="24" s="1"/>
  <c r="F214" i="24" a="1"/>
  <c r="F214" i="24" s="1"/>
  <c r="F2" i="25" a="1"/>
  <c r="F2" i="25" s="1"/>
  <c r="F120" i="24" a="1"/>
  <c r="F120" i="24" s="1"/>
  <c r="F26" i="24" a="1"/>
  <c r="F26" i="24" s="1"/>
  <c r="F186" i="24" a="1"/>
  <c r="F186" i="24" s="1"/>
  <c r="F213" i="24" a="1"/>
  <c r="F213" i="24" s="1"/>
  <c r="F190" i="24" a="1"/>
  <c r="F190" i="24" s="1"/>
  <c r="F156" i="26" a="1"/>
  <c r="F156" i="26" s="1"/>
  <c r="F154" i="26" a="1"/>
  <c r="F154" i="26" s="1"/>
  <c r="F13" i="25" a="1"/>
  <c r="F13" i="25" s="1"/>
  <c r="F155" i="26" a="1"/>
  <c r="F155" i="26" s="1"/>
  <c r="F12" i="25" a="1"/>
  <c r="F12" i="25" s="1"/>
  <c r="F124" i="24" a="1"/>
  <c r="F124" i="24" s="1"/>
  <c r="F233" i="24" a="1"/>
  <c r="F233" i="24" s="1"/>
  <c r="F895" i="10" a="1"/>
  <c r="F895" i="10" s="1"/>
  <c r="F441" i="10" a="1"/>
  <c r="F441" i="10" s="1"/>
  <c r="F196" i="10" a="1"/>
  <c r="F196" i="10" s="1"/>
  <c r="F439" i="10" a="1"/>
  <c r="F439" i="10" s="1"/>
  <c r="F456" i="10" a="1"/>
  <c r="F456" i="10" s="1"/>
  <c r="F194" i="10" a="1"/>
  <c r="F194" i="10" s="1"/>
  <c r="F614" i="10" a="1"/>
  <c r="F614" i="10" s="1"/>
  <c r="F440" i="10" a="1"/>
  <c r="F440" i="10" s="1"/>
  <c r="F820" i="10" a="1"/>
  <c r="F820" i="10" s="1"/>
  <c r="F195" i="10" a="1"/>
  <c r="F195" i="10" s="1"/>
  <c r="F615" i="10" a="1"/>
  <c r="F615" i="10" s="1"/>
  <c r="F81" i="31" a="1"/>
  <c r="F81" i="31" s="1"/>
  <c r="F79" i="31" a="1"/>
  <c r="F79" i="31" s="1"/>
  <c r="F78" i="31" a="1"/>
  <c r="F78" i="31" s="1"/>
  <c r="F80" i="31" a="1"/>
  <c r="F80" i="31" s="1"/>
  <c r="F110" i="26" a="1"/>
  <c r="F110" i="26" s="1"/>
  <c r="F108" i="26" a="1"/>
  <c r="F108" i="26" s="1"/>
  <c r="F111" i="26" a="1"/>
  <c r="F111" i="26" s="1"/>
  <c r="F109" i="26" a="1"/>
  <c r="F109" i="26" s="1"/>
  <c r="F316" i="10" a="1"/>
  <c r="F316" i="10" s="1"/>
  <c r="F319" i="10" a="1"/>
  <c r="F319" i="10" s="1"/>
  <c r="F317" i="10" a="1"/>
  <c r="F317" i="10" s="1"/>
  <c r="F315" i="10" a="1"/>
  <c r="F315" i="10" s="1"/>
  <c r="F320" i="10" a="1"/>
  <c r="F320" i="10" s="1"/>
  <c r="F318" i="10" a="1"/>
  <c r="F318" i="10" s="1"/>
  <c r="F132" i="31" a="1"/>
  <c r="F132" i="31" s="1"/>
  <c r="F134" i="31" a="1"/>
  <c r="F134" i="31" s="1"/>
  <c r="F209" i="24" a="1"/>
  <c r="F209" i="24" s="1"/>
  <c r="F208" i="24" a="1"/>
  <c r="F208" i="24" s="1"/>
  <c r="F102" i="30" a="1"/>
  <c r="F102" i="30" s="1"/>
  <c r="F21" i="25" a="1"/>
  <c r="F21" i="25" s="1"/>
  <c r="F15" i="26" a="1"/>
  <c r="F15" i="26" s="1"/>
  <c r="F22" i="25" a="1"/>
  <c r="F22" i="25" s="1"/>
  <c r="F45" i="26" a="1"/>
  <c r="F45" i="26" s="1"/>
  <c r="F207" i="24" a="1"/>
  <c r="F207" i="24" s="1"/>
  <c r="F38" i="26" a="1"/>
  <c r="F38" i="26" s="1"/>
  <c r="F36" i="26" a="1"/>
  <c r="F36" i="26" s="1"/>
  <c r="F37" i="26" a="1"/>
  <c r="F37" i="26" s="1"/>
  <c r="F35" i="26" a="1"/>
  <c r="F35" i="26" s="1"/>
  <c r="F15" i="25" a="1"/>
  <c r="F15" i="25" s="1"/>
  <c r="F16" i="25" a="1"/>
  <c r="F16" i="25" s="1"/>
  <c r="F195" i="24" a="1"/>
  <c r="F195" i="24" s="1"/>
  <c r="F876" i="10" a="1"/>
  <c r="F876" i="10" s="1"/>
  <c r="F168" i="30" a="1"/>
  <c r="F168" i="30" s="1"/>
  <c r="F125" i="24" a="1"/>
  <c r="F125" i="24" s="1"/>
  <c r="F94" i="24" a="1"/>
  <c r="F94" i="24" s="1"/>
  <c r="F46" i="24" a="1"/>
  <c r="F46" i="24" s="1"/>
  <c r="F109" i="24" a="1"/>
  <c r="F109" i="24" s="1"/>
  <c r="F10" i="24" a="1"/>
  <c r="F10" i="24" s="1"/>
  <c r="F275" i="10" a="1"/>
  <c r="F275" i="10" s="1"/>
  <c r="F263" i="10" a="1"/>
  <c r="F263" i="10" s="1"/>
  <c r="F458" i="10" a="1"/>
  <c r="F458" i="10" s="1"/>
  <c r="F280" i="10" a="1"/>
  <c r="F280" i="10" s="1"/>
  <c r="F273" i="10" a="1"/>
  <c r="F273" i="10" s="1"/>
  <c r="F746" i="10" a="1"/>
  <c r="F746" i="10" s="1"/>
  <c r="F278" i="10" a="1"/>
  <c r="F278" i="10" s="1"/>
  <c r="F266" i="10" a="1"/>
  <c r="F266" i="10" s="1"/>
  <c r="F815" i="10" a="1"/>
  <c r="F815" i="10" s="1"/>
  <c r="F271" i="10" a="1"/>
  <c r="F271" i="10" s="1"/>
  <c r="F276" i="10" a="1"/>
  <c r="F276" i="10" s="1"/>
  <c r="F264" i="10" a="1"/>
  <c r="F264" i="10" s="1"/>
  <c r="F459" i="10" a="1"/>
  <c r="F459" i="10" s="1"/>
  <c r="F281" i="10" a="1"/>
  <c r="F281" i="10" s="1"/>
  <c r="F821" i="10" a="1"/>
  <c r="F821" i="10" s="1"/>
  <c r="F619" i="10" a="1"/>
  <c r="F619" i="10" s="1"/>
  <c r="F274" i="10" a="1"/>
  <c r="F274" i="10" s="1"/>
  <c r="F262" i="10" a="1"/>
  <c r="F262" i="10" s="1"/>
  <c r="F279" i="10" a="1"/>
  <c r="F279" i="10" s="1"/>
  <c r="F267" i="10" a="1"/>
  <c r="F267" i="10" s="1"/>
  <c r="F804" i="10" a="1"/>
  <c r="F804" i="10" s="1"/>
  <c r="F486" i="10" a="1"/>
  <c r="F486" i="10" s="1"/>
  <c r="F272" i="10" a="1"/>
  <c r="F272" i="10" s="1"/>
  <c r="F277" i="10" a="1"/>
  <c r="F277" i="10" s="1"/>
  <c r="F265" i="10" a="1"/>
  <c r="F265" i="10" s="1"/>
  <c r="F771" i="10" a="1"/>
  <c r="F771" i="10" s="1"/>
  <c r="F733" i="10" a="1"/>
  <c r="F733" i="10" s="1"/>
  <c r="F639" i="10" a="1"/>
  <c r="F639" i="10" s="1"/>
  <c r="F460" i="10" a="1"/>
  <c r="F460" i="10" s="1"/>
  <c r="F295" i="10" a="1"/>
  <c r="F295" i="10" s="1"/>
  <c r="F296" i="10" a="1"/>
  <c r="F296" i="10" s="1"/>
  <c r="F294" i="10" a="1"/>
  <c r="F294" i="10" s="1"/>
  <c r="F120" i="10" a="1"/>
  <c r="F120" i="10" s="1"/>
  <c r="F123" i="10" a="1"/>
  <c r="F123" i="10" s="1"/>
  <c r="F255" i="26" a="1"/>
  <c r="F255" i="26" s="1"/>
  <c r="F644" i="10" a="1"/>
  <c r="F644" i="10" s="1"/>
  <c r="F357" i="10" a="1"/>
  <c r="F357" i="10" s="1"/>
  <c r="F355" i="10" a="1"/>
  <c r="F355" i="10" s="1"/>
  <c r="F645" i="10" a="1"/>
  <c r="F645" i="10" s="1"/>
  <c r="F507" i="10" a="1"/>
  <c r="F507" i="10" s="1"/>
  <c r="F353" i="10" a="1"/>
  <c r="F353" i="10" s="1"/>
  <c r="F643" i="10" a="1"/>
  <c r="F643" i="10" s="1"/>
  <c r="F356" i="10" a="1"/>
  <c r="F356" i="10" s="1"/>
  <c r="F646" i="10" a="1"/>
  <c r="F646" i="10" s="1"/>
  <c r="F354" i="10" a="1"/>
  <c r="F354" i="10" s="1"/>
  <c r="F145" i="24" a="1"/>
  <c r="F145" i="24" s="1"/>
  <c r="F144" i="24" a="1"/>
  <c r="F144" i="24" s="1"/>
  <c r="F410" i="10" a="1"/>
  <c r="F410" i="10" s="1"/>
  <c r="F837" i="10" a="1"/>
  <c r="F837" i="10" s="1"/>
  <c r="F411" i="10" a="1"/>
  <c r="F411" i="10" s="1"/>
  <c r="F836" i="10" a="1"/>
  <c r="F836" i="10" s="1"/>
  <c r="F412" i="10" a="1"/>
  <c r="F412" i="10" s="1"/>
  <c r="F499" i="10" a="1"/>
  <c r="F499" i="10" s="1"/>
  <c r="F678" i="10" a="1"/>
  <c r="F678" i="10" s="1"/>
  <c r="F500" i="10" a="1"/>
  <c r="F500" i="10" s="1"/>
  <c r="F679" i="10" a="1"/>
  <c r="F679" i="10" s="1"/>
  <c r="F498" i="10" a="1"/>
  <c r="F498" i="10" s="1"/>
  <c r="F677" i="10" a="1"/>
  <c r="F677" i="10" s="1"/>
  <c r="F17" i="25" a="1"/>
  <c r="F17" i="25" s="1"/>
  <c r="F18" i="25" a="1"/>
  <c r="F18" i="25" s="1"/>
  <c r="F121" i="31" a="1"/>
  <c r="F121" i="31" s="1"/>
  <c r="F294" i="26" a="1"/>
  <c r="F294" i="26" s="1"/>
  <c r="F73" i="31" a="1"/>
  <c r="F73" i="31" s="1"/>
  <c r="F225" i="24" a="1"/>
  <c r="F225" i="24" s="1"/>
  <c r="F195" i="26" a="1"/>
  <c r="F195" i="26" s="1"/>
  <c r="F223" i="24" a="1"/>
  <c r="F223" i="24" s="1"/>
  <c r="F226" i="24" a="1"/>
  <c r="F226" i="24" s="1"/>
  <c r="F224" i="24" a="1"/>
  <c r="F224" i="24" s="1"/>
  <c r="F221" i="24" a="1"/>
  <c r="F221" i="24" s="1"/>
  <c r="F222" i="24" a="1"/>
  <c r="F222" i="24" s="1"/>
  <c r="F883" i="10" a="1"/>
  <c r="F883" i="10" s="1"/>
  <c r="F888" i="10" a="1"/>
  <c r="F888" i="10" s="1"/>
  <c r="F886" i="10" a="1"/>
  <c r="F886" i="10" s="1"/>
  <c r="F884" i="10" a="1"/>
  <c r="F884" i="10" s="1"/>
  <c r="F887" i="10" a="1"/>
  <c r="F887" i="10" s="1"/>
  <c r="F227" i="10" a="1"/>
  <c r="F227" i="10" s="1"/>
  <c r="F601" i="10" a="1"/>
  <c r="F601" i="10" s="1"/>
  <c r="F232" i="10" a="1"/>
  <c r="F232" i="10" s="1"/>
  <c r="F220" i="10" a="1"/>
  <c r="F220" i="10" s="1"/>
  <c r="F659" i="10" a="1"/>
  <c r="F659" i="10" s="1"/>
  <c r="F599" i="10" a="1"/>
  <c r="F599" i="10" s="1"/>
  <c r="F230" i="10" a="1"/>
  <c r="F230" i="10" s="1"/>
  <c r="F218" i="10" a="1"/>
  <c r="F218" i="10" s="1"/>
  <c r="F657" i="10" a="1"/>
  <c r="F657" i="10" s="1"/>
  <c r="F228" i="10" a="1"/>
  <c r="F228" i="10" s="1"/>
  <c r="F602" i="10" a="1"/>
  <c r="F602" i="10" s="1"/>
  <c r="F233" i="10" a="1"/>
  <c r="F233" i="10" s="1"/>
  <c r="F226" i="10" a="1"/>
  <c r="F226" i="10" s="1"/>
  <c r="F885" i="10" a="1"/>
  <c r="F885" i="10" s="1"/>
  <c r="F600" i="10" a="1"/>
  <c r="F600" i="10" s="1"/>
  <c r="F231" i="10" a="1"/>
  <c r="F231" i="10" s="1"/>
  <c r="F219" i="10" a="1"/>
  <c r="F219" i="10" s="1"/>
  <c r="F224" i="10" a="1"/>
  <c r="F224" i="10" s="1"/>
  <c r="F658" i="10" a="1"/>
  <c r="F658" i="10" s="1"/>
  <c r="F229" i="10" a="1"/>
  <c r="F229" i="10" s="1"/>
  <c r="F603" i="10" a="1"/>
  <c r="F603" i="10" s="1"/>
  <c r="F234" i="10" a="1"/>
  <c r="F234" i="10" s="1"/>
  <c r="F52" i="24" a="1"/>
  <c r="F52" i="24" s="1"/>
  <c r="F777" i="10" a="1"/>
  <c r="F777" i="10" s="1"/>
  <c r="F469" i="10" a="1"/>
  <c r="F469" i="10" s="1"/>
  <c r="F107" i="24" a="1"/>
  <c r="F107" i="24" s="1"/>
  <c r="F100" i="24" a="1"/>
  <c r="F100" i="24" s="1"/>
  <c r="F810" i="10" a="1"/>
  <c r="F810" i="10" s="1"/>
  <c r="F813" i="10" a="1"/>
  <c r="F813" i="10" s="1"/>
  <c r="F142" i="24" a="1"/>
  <c r="F142" i="24" s="1"/>
  <c r="F834" i="10" a="1"/>
  <c r="F834" i="10" s="1"/>
  <c r="F158" i="24" a="1"/>
  <c r="F158" i="24" s="1"/>
  <c r="F156" i="24" a="1"/>
  <c r="F156" i="24" s="1"/>
  <c r="F157" i="24" a="1"/>
  <c r="F157" i="24" s="1"/>
  <c r="F155" i="24" a="1"/>
  <c r="F155" i="24" s="1"/>
  <c r="F850" i="10" a="1"/>
  <c r="F850" i="10" s="1"/>
  <c r="F918" i="10" a="1"/>
  <c r="F918" i="10" s="1"/>
  <c r="F847" i="10" a="1"/>
  <c r="F847" i="10" s="1"/>
  <c r="F849" i="10" a="1"/>
  <c r="F849" i="10" s="1"/>
  <c r="F848" i="10" a="1"/>
  <c r="F848" i="10" s="1"/>
  <c r="F125" i="31" a="1"/>
  <c r="F125" i="31" s="1"/>
  <c r="F318" i="26" a="1"/>
  <c r="F318" i="26" s="1"/>
  <c r="F103" i="24" a="1"/>
  <c r="F103" i="24" s="1"/>
  <c r="F247" i="11" a="1"/>
  <c r="F247" i="11" s="1"/>
  <c r="F159" i="11" a="1"/>
  <c r="F159" i="11" s="1"/>
  <c r="F219" i="11" a="1"/>
  <c r="F219" i="11" s="1"/>
  <c r="F35" i="11" a="1"/>
  <c r="F35" i="11" s="1"/>
  <c r="F161" i="11" a="1"/>
  <c r="F161" i="11" s="1"/>
  <c r="F36" i="11" a="1"/>
  <c r="F36" i="11" s="1"/>
  <c r="F160" i="11" a="1"/>
  <c r="F160" i="11" s="1"/>
  <c r="F37" i="11" a="1"/>
  <c r="F37" i="11" s="1"/>
  <c r="F61" i="31" a="1"/>
  <c r="F61" i="31" s="1"/>
  <c r="F295" i="26" a="1"/>
  <c r="F295" i="26" s="1"/>
  <c r="F253" i="11" a="1"/>
  <c r="F253" i="11" s="1"/>
  <c r="F3" i="11" a="1"/>
  <c r="F3" i="11" s="1"/>
  <c r="F6" i="11" a="1"/>
  <c r="F6" i="11" s="1"/>
  <c r="F4" i="11" a="1"/>
  <c r="F4" i="11" s="1"/>
  <c r="F2" i="11" a="1"/>
  <c r="F2" i="11" s="1"/>
  <c r="F7" i="11" a="1"/>
  <c r="F7" i="11" s="1"/>
  <c r="F252" i="11" a="1"/>
  <c r="F252" i="11" s="1"/>
  <c r="F5" i="11" a="1"/>
  <c r="F5" i="11" s="1"/>
  <c r="F131" i="30" a="1"/>
  <c r="F131" i="30" s="1"/>
  <c r="F171" i="30" a="1"/>
  <c r="F171" i="30" s="1"/>
  <c r="F170" i="30" a="1"/>
  <c r="F170" i="30" s="1"/>
  <c r="F160" i="24" a="1"/>
  <c r="F160" i="24" s="1"/>
  <c r="F162" i="24" a="1"/>
  <c r="F162" i="24" s="1"/>
  <c r="F161" i="24" a="1"/>
  <c r="F161" i="24" s="1"/>
  <c r="F225" i="11" a="1"/>
  <c r="F225" i="11" s="1"/>
  <c r="F185" i="11" a="1"/>
  <c r="F185" i="11" s="1"/>
  <c r="F223" i="11" a="1"/>
  <c r="F223" i="11" s="1"/>
  <c r="F60" i="11" a="1"/>
  <c r="F60" i="11" s="1"/>
  <c r="F61" i="11" a="1"/>
  <c r="F61" i="11" s="1"/>
  <c r="F181" i="11" a="1"/>
  <c r="F181" i="11" s="1"/>
  <c r="F59" i="11" a="1"/>
  <c r="F59" i="11" s="1"/>
  <c r="F224" i="11" a="1"/>
  <c r="F224" i="11" s="1"/>
  <c r="F186" i="11" a="1"/>
  <c r="F186" i="11" s="1"/>
  <c r="F45" i="9" a="1"/>
  <c r="F45" i="9" s="1"/>
  <c r="F57" i="9" a="1"/>
  <c r="F57" i="9" s="1"/>
  <c r="F93" i="9" a="1"/>
  <c r="F93" i="9" s="1"/>
  <c r="F105" i="9" a="1"/>
  <c r="F105" i="9" s="1"/>
  <c r="F129" i="9" a="1"/>
  <c r="F129" i="9" s="1"/>
  <c r="F141" i="9" a="1"/>
  <c r="F141" i="9" s="1"/>
  <c r="F153" i="9" a="1"/>
  <c r="F153" i="9" s="1"/>
  <c r="F165" i="9" a="1"/>
  <c r="F165" i="9" s="1"/>
  <c r="F177" i="9" a="1"/>
  <c r="F177" i="9" s="1"/>
  <c r="F188" i="9" a="1"/>
  <c r="F188" i="9" s="1"/>
  <c r="F200" i="9" a="1"/>
  <c r="F200" i="9" s="1"/>
  <c r="F206" i="9" a="1"/>
  <c r="F206" i="9" s="1"/>
  <c r="F212" i="9" a="1"/>
  <c r="F212" i="9" s="1"/>
  <c r="F218" i="9" a="1"/>
  <c r="F218" i="9" s="1"/>
  <c r="F224" i="9" a="1"/>
  <c r="F224" i="9" s="1"/>
  <c r="F230" i="9" a="1"/>
  <c r="F230" i="9" s="1"/>
  <c r="F5" i="10" a="1"/>
  <c r="F5" i="10" s="1"/>
  <c r="F17" i="10" a="1"/>
  <c r="F17" i="10" s="1"/>
  <c r="F25" i="10" a="1"/>
  <c r="F25" i="10" s="1"/>
  <c r="F73" i="10" a="1"/>
  <c r="F73" i="10" s="1"/>
  <c r="F85" i="10" a="1"/>
  <c r="F85" i="10" s="1"/>
  <c r="F97" i="10" a="1"/>
  <c r="F97" i="10" s="1"/>
  <c r="F109" i="10" a="1"/>
  <c r="F109" i="10" s="1"/>
  <c r="F134" i="10" a="1"/>
  <c r="F134" i="10" s="1"/>
  <c r="F169" i="10" a="1"/>
  <c r="F169" i="10" s="1"/>
  <c r="F183" i="30" a="1"/>
  <c r="F183" i="30" s="1"/>
  <c r="F53" i="24" a="1"/>
  <c r="F53" i="24" s="1"/>
  <c r="F32" i="24" a="1"/>
  <c r="F32" i="24" s="1"/>
  <c r="F328" i="10" a="1"/>
  <c r="F328" i="10" s="1"/>
  <c r="F329" i="10" a="1"/>
  <c r="F329" i="10" s="1"/>
  <c r="F330" i="10" a="1"/>
  <c r="F330" i="10" s="1"/>
  <c r="F109" i="30" a="1"/>
  <c r="F109" i="30" s="1"/>
  <c r="F108" i="30" a="1"/>
  <c r="F108" i="30" s="1"/>
  <c r="F107" i="30" a="1"/>
  <c r="F107" i="30" s="1"/>
  <c r="F111" i="30" a="1"/>
  <c r="F111" i="30" s="1"/>
  <c r="F110" i="30" a="1"/>
  <c r="F110" i="30" s="1"/>
  <c r="F699" i="10" a="1"/>
  <c r="F699" i="10" s="1"/>
  <c r="F698" i="10" a="1"/>
  <c r="F698" i="10" s="1"/>
  <c r="F697" i="10" a="1"/>
  <c r="F697" i="10" s="1"/>
  <c r="F696" i="10" a="1"/>
  <c r="F696" i="10" s="1"/>
  <c r="F695" i="10" a="1"/>
  <c r="F695" i="10" s="1"/>
  <c r="F301" i="10" a="1"/>
  <c r="F301" i="10" s="1"/>
  <c r="F165" i="24" a="1"/>
  <c r="F165" i="24" s="1"/>
  <c r="F852" i="10" a="1"/>
  <c r="F852" i="10" s="1"/>
  <c r="F665" i="10" a="1"/>
  <c r="F665" i="10" s="1"/>
  <c r="F131" i="24" a="1"/>
  <c r="F131" i="24" s="1"/>
  <c r="F130" i="24" a="1"/>
  <c r="F130" i="24" s="1"/>
  <c r="F827" i="10" a="1"/>
  <c r="F827" i="10" s="1"/>
  <c r="F826" i="10" a="1"/>
  <c r="F826" i="10" s="1"/>
  <c r="F51" i="11" a="1"/>
  <c r="F51" i="11" s="1"/>
  <c r="F128" i="11" a="1"/>
  <c r="F128" i="11" s="1"/>
  <c r="F54" i="11" a="1"/>
  <c r="F54" i="11" s="1"/>
  <c r="F52" i="11" a="1"/>
  <c r="F52" i="11" s="1"/>
  <c r="F129" i="11" a="1"/>
  <c r="F129" i="11" s="1"/>
  <c r="F53" i="11" a="1"/>
  <c r="F53" i="11" s="1"/>
  <c r="F114" i="31" a="1"/>
  <c r="F114" i="31" s="1"/>
  <c r="F131" i="31" a="1"/>
  <c r="F131" i="31" s="1"/>
  <c r="F280" i="26" a="1"/>
  <c r="F280" i="26" s="1"/>
  <c r="F279" i="26" a="1"/>
  <c r="F279" i="26" s="1"/>
  <c r="F231" i="24" a="1"/>
  <c r="F231" i="24" s="1"/>
  <c r="F60" i="24" a="1"/>
  <c r="F60" i="24" s="1"/>
  <c r="F59" i="24" a="1"/>
  <c r="F59" i="24" s="1"/>
  <c r="F61" i="24" a="1"/>
  <c r="F61" i="24" s="1"/>
  <c r="F287" i="10" a="1"/>
  <c r="F287" i="10" s="1"/>
  <c r="F785" i="10" a="1"/>
  <c r="F785" i="10" s="1"/>
  <c r="F784" i="10" a="1"/>
  <c r="F784" i="10" s="1"/>
  <c r="F783" i="10" a="1"/>
  <c r="F783" i="10" s="1"/>
  <c r="F516" i="10" a="1"/>
  <c r="F516" i="10" s="1"/>
  <c r="F893" i="10" a="1"/>
  <c r="F893" i="10" s="1"/>
  <c r="F288" i="10" a="1"/>
  <c r="F288" i="10" s="1"/>
  <c r="F638" i="10" a="1"/>
  <c r="F638" i="10" s="1"/>
  <c r="F286" i="10" a="1"/>
  <c r="F286" i="10" s="1"/>
  <c r="F508" i="10" a="1"/>
  <c r="F508" i="10" s="1"/>
  <c r="F134" i="30" a="1"/>
  <c r="F134" i="30" s="1"/>
  <c r="F139" i="30" a="1"/>
  <c r="F139" i="30" s="1"/>
  <c r="F133" i="30" a="1"/>
  <c r="F133" i="30" s="1"/>
  <c r="F206" i="24" a="1"/>
  <c r="F206" i="24" s="1"/>
  <c r="F205" i="24" a="1"/>
  <c r="F205" i="24" s="1"/>
  <c r="F211" i="24" a="1"/>
  <c r="F211" i="24" s="1"/>
  <c r="F82" i="24" a="1"/>
  <c r="F82" i="24" s="1"/>
  <c r="F122" i="24" a="1"/>
  <c r="F122" i="24" s="1"/>
  <c r="F103" i="31" a="1"/>
  <c r="F103" i="31" s="1"/>
  <c r="F75" i="31" a="1"/>
  <c r="F75" i="31" s="1"/>
  <c r="F74" i="31" a="1"/>
  <c r="F74" i="31" s="1"/>
  <c r="F209" i="26" a="1"/>
  <c r="F209" i="26" s="1"/>
  <c r="F210" i="26" a="1"/>
  <c r="F210" i="26" s="1"/>
  <c r="F208" i="26" a="1"/>
  <c r="F208" i="26" s="1"/>
  <c r="F91" i="31" a="1"/>
  <c r="F91" i="31" s="1"/>
  <c r="F228" i="26" a="1"/>
  <c r="F228" i="26" s="1"/>
  <c r="F226" i="26" a="1"/>
  <c r="F226" i="26" s="1"/>
  <c r="F229" i="26" a="1"/>
  <c r="F229" i="26" s="1"/>
  <c r="F227" i="26" a="1"/>
  <c r="F227" i="26" s="1"/>
  <c r="F299" i="10" a="1"/>
  <c r="F299" i="10" s="1"/>
  <c r="F300" i="10" a="1"/>
  <c r="F300" i="10" s="1"/>
  <c r="F298" i="10" a="1"/>
  <c r="F298" i="10" s="1"/>
  <c r="F188" i="30" a="1"/>
  <c r="F188" i="30" s="1"/>
  <c r="F187" i="30" a="1"/>
  <c r="F187" i="30" s="1"/>
  <c r="F158" i="26" a="1"/>
  <c r="F158" i="26" s="1"/>
  <c r="F159" i="26" a="1"/>
  <c r="F159" i="26" s="1"/>
  <c r="F157" i="26" a="1"/>
  <c r="F157" i="26" s="1"/>
  <c r="F160" i="26" a="1"/>
  <c r="F160" i="26" s="1"/>
  <c r="F229" i="24" a="1"/>
  <c r="F229" i="24" s="1"/>
  <c r="F740" i="10" a="1"/>
  <c r="F740" i="10" s="1"/>
  <c r="F739" i="10" a="1"/>
  <c r="F739" i="10" s="1"/>
  <c r="F542" i="10" a="1"/>
  <c r="F542" i="10" s="1"/>
  <c r="F583" i="10" a="1"/>
  <c r="F583" i="10" s="1"/>
  <c r="F891" i="10" a="1"/>
  <c r="F891" i="10" s="1"/>
  <c r="F540" i="10" a="1"/>
  <c r="F540" i="10" s="1"/>
  <c r="F543" i="10" a="1"/>
  <c r="F543" i="10" s="1"/>
  <c r="F202" i="10" a="1"/>
  <c r="F202" i="10" s="1"/>
  <c r="F541" i="10" a="1"/>
  <c r="F541" i="10" s="1"/>
  <c r="F200" i="10" a="1"/>
  <c r="F200" i="10" s="1"/>
  <c r="F544" i="10" a="1"/>
  <c r="F544" i="10" s="1"/>
  <c r="F198" i="10" a="1"/>
  <c r="F198" i="10" s="1"/>
  <c r="F153" i="30" a="1"/>
  <c r="F153" i="30" s="1"/>
  <c r="F163" i="30" a="1"/>
  <c r="F163" i="30" s="1"/>
  <c r="F104" i="30" a="1"/>
  <c r="F104" i="30" s="1"/>
  <c r="F661" i="10" a="1"/>
  <c r="F661" i="10" s="1"/>
  <c r="F692" i="10" a="1"/>
  <c r="F692" i="10" s="1"/>
  <c r="F654" i="10" a="1"/>
  <c r="F654" i="10" s="1"/>
  <c r="F728" i="10" a="1"/>
  <c r="F728" i="10" s="1"/>
  <c r="F725" i="10" a="1"/>
  <c r="F725" i="10" s="1"/>
  <c r="F151" i="30" a="1"/>
  <c r="F151" i="30" s="1"/>
  <c r="F153" i="26" a="1"/>
  <c r="F153" i="26" s="1"/>
  <c r="F220" i="24" a="1"/>
  <c r="F220" i="24" s="1"/>
  <c r="F194" i="24" a="1"/>
  <c r="F194" i="24" s="1"/>
  <c r="F882" i="10" a="1"/>
  <c r="F882" i="10" s="1"/>
  <c r="F875" i="10" a="1"/>
  <c r="F875" i="10" s="1"/>
  <c r="F537" i="10" a="1"/>
  <c r="F537" i="10" s="1"/>
  <c r="F723" i="10" a="1"/>
  <c r="F723" i="10" s="1"/>
  <c r="F538" i="10" a="1"/>
  <c r="F538" i="10" s="1"/>
  <c r="F192" i="10" a="1"/>
  <c r="F192" i="10" s="1"/>
  <c r="F662" i="10" a="1"/>
  <c r="F662" i="10" s="1"/>
  <c r="F190" i="10" a="1"/>
  <c r="F190" i="10" s="1"/>
  <c r="F617" i="10" a="1"/>
  <c r="F617" i="10" s="1"/>
  <c r="F188" i="10" a="1"/>
  <c r="F188" i="10" s="1"/>
  <c r="F539" i="10" a="1"/>
  <c r="F539" i="10" s="1"/>
  <c r="F193" i="10" a="1"/>
  <c r="F193" i="10" s="1"/>
  <c r="F186" i="10" a="1"/>
  <c r="F186" i="10" s="1"/>
  <c r="F668" i="10" a="1"/>
  <c r="F668" i="10" s="1"/>
  <c r="F509" i="10" a="1"/>
  <c r="F509" i="10" s="1"/>
  <c r="F477" i="10" a="1"/>
  <c r="F477" i="10" s="1"/>
  <c r="F482" i="10" a="1"/>
  <c r="F482" i="10" s="1"/>
  <c r="F475" i="10" a="1"/>
  <c r="F475" i="10" s="1"/>
  <c r="F480" i="10" a="1"/>
  <c r="F480" i="10" s="1"/>
  <c r="F478" i="10" a="1"/>
  <c r="F478" i="10" s="1"/>
  <c r="F476" i="10" a="1"/>
  <c r="F476" i="10" s="1"/>
  <c r="F481" i="10" a="1"/>
  <c r="F481" i="10" s="1"/>
  <c r="F479" i="10" a="1"/>
  <c r="F479" i="10" s="1"/>
  <c r="F581" i="10" a="1"/>
  <c r="F581" i="10" s="1"/>
  <c r="F595" i="10" a="1"/>
  <c r="F595" i="10" s="1"/>
  <c r="F128" i="30" a="1"/>
  <c r="F128" i="30" s="1"/>
  <c r="F127" i="30" a="1"/>
  <c r="F127" i="30" s="1"/>
  <c r="F126" i="30" a="1"/>
  <c r="F126" i="30" s="1"/>
  <c r="F709" i="10" a="1"/>
  <c r="F709" i="10" s="1"/>
  <c r="F437" i="10" a="1"/>
  <c r="F437" i="10" s="1"/>
  <c r="F438" i="10" a="1"/>
  <c r="F438" i="10" s="1"/>
  <c r="F711" i="10" a="1"/>
  <c r="F711" i="10" s="1"/>
  <c r="F710" i="10" a="1"/>
  <c r="F710" i="10" s="1"/>
  <c r="F436" i="10" a="1"/>
  <c r="F436" i="10" s="1"/>
  <c r="F501" i="10" a="1"/>
  <c r="F501" i="10" s="1"/>
  <c r="F642" i="10" a="1"/>
  <c r="F642" i="10" s="1"/>
  <c r="F502" i="10" a="1"/>
  <c r="F502" i="10" s="1"/>
  <c r="F641" i="10" a="1"/>
  <c r="F641" i="10" s="1"/>
  <c r="F503" i="10" a="1"/>
  <c r="F503" i="10" s="1"/>
  <c r="F166" i="24" a="1"/>
  <c r="F166" i="24" s="1"/>
  <c r="F853" i="10" a="1"/>
  <c r="F853" i="10" s="1"/>
  <c r="F75" i="11" a="1"/>
  <c r="F75" i="11" s="1"/>
  <c r="F78" i="11" a="1"/>
  <c r="F78" i="11" s="1"/>
  <c r="F76" i="11" a="1"/>
  <c r="F76" i="11" s="1"/>
  <c r="F74" i="11" a="1"/>
  <c r="F74" i="11" s="1"/>
  <c r="F79" i="11" a="1"/>
  <c r="F79" i="11" s="1"/>
  <c r="F77" i="11" a="1"/>
  <c r="F77" i="11" s="1"/>
  <c r="F191" i="30" a="1"/>
  <c r="F191" i="30" s="1"/>
  <c r="F337" i="26" a="1"/>
  <c r="F337" i="26" s="1"/>
  <c r="F154" i="30" a="1"/>
  <c r="F154" i="30" s="1"/>
  <c r="F64" i="31" a="1"/>
  <c r="F64" i="31" s="1"/>
  <c r="F336" i="26" a="1"/>
  <c r="F336" i="26" s="1"/>
  <c r="F200" i="30" a="1"/>
  <c r="F200" i="30" s="1"/>
  <c r="F199" i="30" a="1"/>
  <c r="F199" i="30" s="1"/>
  <c r="F63" i="31" a="1"/>
  <c r="F63" i="31" s="1"/>
  <c r="F242" i="24" a="1"/>
  <c r="F242" i="24" s="1"/>
  <c r="F241" i="24" a="1"/>
  <c r="F241" i="24" s="1"/>
  <c r="F114" i="24" a="1"/>
  <c r="F114" i="24" s="1"/>
  <c r="F237" i="11" a="1"/>
  <c r="F237" i="11" s="1"/>
  <c r="F203" i="11" a="1"/>
  <c r="F203" i="11" s="1"/>
  <c r="F195" i="11" a="1"/>
  <c r="F195" i="11" s="1"/>
  <c r="F182" i="11" a="1"/>
  <c r="F182" i="11" s="1"/>
  <c r="F99" i="11" a="1"/>
  <c r="F99" i="11" s="1"/>
  <c r="F221" i="11" a="1"/>
  <c r="F221" i="11" s="1"/>
  <c r="F204" i="11" a="1"/>
  <c r="F204" i="11" s="1"/>
  <c r="F91" i="11" a="1"/>
  <c r="F91" i="11" s="1"/>
  <c r="F153" i="11" a="1"/>
  <c r="F153" i="11" s="1"/>
  <c r="F151" i="11" a="1"/>
  <c r="F151" i="11" s="1"/>
  <c r="F98" i="11" a="1"/>
  <c r="F98" i="11" s="1"/>
  <c r="F130" i="11" a="1"/>
  <c r="F130" i="11" s="1"/>
  <c r="F96" i="11" a="1"/>
  <c r="F96" i="11" s="1"/>
  <c r="F236" i="11" a="1"/>
  <c r="F236" i="11" s="1"/>
  <c r="F141" i="11" a="1"/>
  <c r="F141" i="11" s="1"/>
  <c r="F94" i="11" a="1"/>
  <c r="F94" i="11" s="1"/>
  <c r="F92" i="11" a="1"/>
  <c r="F92" i="11" s="1"/>
  <c r="F158" i="11" a="1"/>
  <c r="F158" i="11" s="1"/>
  <c r="F152" i="11" a="1"/>
  <c r="F152" i="11" s="1"/>
  <c r="F97" i="11" a="1"/>
  <c r="F97" i="11" s="1"/>
  <c r="F95" i="11" a="1"/>
  <c r="F95" i="11" s="1"/>
  <c r="F174" i="11" a="1"/>
  <c r="F174" i="11" s="1"/>
  <c r="F93" i="11" a="1"/>
  <c r="F93" i="11" s="1"/>
  <c r="F109" i="11" a="1"/>
  <c r="F109" i="11" s="1"/>
  <c r="F110" i="11" a="1"/>
  <c r="F110" i="11" s="1"/>
  <c r="F94" i="31" a="1"/>
  <c r="F94" i="31" s="1"/>
  <c r="F319" i="26" a="1"/>
  <c r="F319" i="26" s="1"/>
  <c r="F199" i="24" a="1"/>
  <c r="F199" i="24" s="1"/>
  <c r="F140" i="24" a="1"/>
  <c r="F140" i="24" s="1"/>
  <c r="F249" i="24" a="1"/>
  <c r="F249" i="24" s="1"/>
  <c r="F248" i="24" a="1"/>
  <c r="F248" i="24" s="1"/>
  <c r="F247" i="24" a="1"/>
  <c r="F247" i="24" s="1"/>
  <c r="F7" i="9" a="1"/>
  <c r="F7" i="9" s="1"/>
  <c r="F17" i="9" a="1"/>
  <c r="F17" i="9" s="1"/>
  <c r="F40" i="9" a="1"/>
  <c r="F40" i="9" s="1"/>
  <c r="F52" i="9" a="1"/>
  <c r="F52" i="9" s="1"/>
  <c r="F64" i="9" a="1"/>
  <c r="F64" i="9" s="1"/>
  <c r="F76" i="9" a="1"/>
  <c r="F76" i="9" s="1"/>
  <c r="F88" i="9" a="1"/>
  <c r="F88" i="9" s="1"/>
  <c r="F112" i="9" a="1"/>
  <c r="F112" i="9" s="1"/>
  <c r="F124" i="9" a="1"/>
  <c r="F124" i="9" s="1"/>
  <c r="F136" i="9" a="1"/>
  <c r="F136" i="9" s="1"/>
  <c r="F148" i="9" a="1"/>
  <c r="F148" i="9" s="1"/>
  <c r="F160" i="9" a="1"/>
  <c r="F160" i="9" s="1"/>
  <c r="F183" i="9" a="1"/>
  <c r="F183" i="9" s="1"/>
  <c r="F195" i="9" a="1"/>
  <c r="F195" i="9" s="1"/>
  <c r="F3" i="10" a="1"/>
  <c r="F3" i="10" s="1"/>
  <c r="F12" i="10" a="1"/>
  <c r="F12" i="10" s="1"/>
  <c r="F44" i="10" a="1"/>
  <c r="F44" i="10" s="1"/>
  <c r="F56" i="10" a="1"/>
  <c r="F56" i="10" s="1"/>
  <c r="F68" i="10" a="1"/>
  <c r="F68" i="10" s="1"/>
  <c r="F80" i="10" a="1"/>
  <c r="F80" i="10" s="1"/>
  <c r="F104" i="10" a="1"/>
  <c r="F104" i="10" s="1"/>
  <c r="F116" i="10" a="1"/>
  <c r="F116" i="10" s="1"/>
  <c r="F136" i="10" a="1"/>
  <c r="F136" i="10" s="1"/>
  <c r="F235" i="10" a="1"/>
  <c r="F235" i="10" s="1"/>
  <c r="F175" i="24" a="1"/>
  <c r="F175" i="24" s="1"/>
  <c r="F862" i="10" a="1"/>
  <c r="F862" i="10" s="1"/>
  <c r="F909" i="10" a="1"/>
  <c r="F909" i="10" s="1"/>
  <c r="F17" i="11" a="1"/>
  <c r="F17" i="11" s="1"/>
  <c r="F18" i="11" a="1"/>
  <c r="F18" i="11" s="1"/>
  <c r="F143" i="9" a="1"/>
  <c r="F143" i="9" s="1"/>
  <c r="F213" i="9" a="1"/>
  <c r="F213" i="9" s="1"/>
  <c r="F231" i="9" a="1"/>
  <c r="F231" i="9" s="1"/>
  <c r="F19" i="10" a="1"/>
  <c r="F19" i="10" s="1"/>
  <c r="F63" i="10" a="1"/>
  <c r="F63" i="10" s="1"/>
  <c r="F87" i="10" a="1"/>
  <c r="F87" i="10" s="1"/>
  <c r="F157" i="10" a="1"/>
  <c r="F157" i="10" s="1"/>
  <c r="F163" i="10" a="1"/>
  <c r="F163" i="10" s="1"/>
  <c r="F189" i="10" a="1"/>
  <c r="F189" i="10" s="1"/>
  <c r="F201" i="10" a="1"/>
  <c r="F201" i="10" s="1"/>
  <c r="F213" i="10" a="1"/>
  <c r="F213" i="10" s="1"/>
  <c r="F225" i="10" a="1"/>
  <c r="F225" i="10" s="1"/>
  <c r="F102" i="9" a="1"/>
  <c r="F102" i="9" s="1"/>
  <c r="F114" i="9" a="1"/>
  <c r="F114" i="9" s="1"/>
  <c r="F150" i="9" a="1"/>
  <c r="F150" i="9" s="1"/>
  <c r="F162" i="9" a="1"/>
  <c r="F162" i="9" s="1"/>
  <c r="F174" i="9" a="1"/>
  <c r="F174" i="9" s="1"/>
  <c r="F14" i="10" a="1"/>
  <c r="F14" i="10" s="1"/>
  <c r="F70" i="10" a="1"/>
  <c r="F70" i="10" s="1"/>
  <c r="F82" i="10" a="1"/>
  <c r="F82" i="10" s="1"/>
  <c r="F94" i="10" a="1"/>
  <c r="F94" i="10" s="1"/>
  <c r="F106" i="10" a="1"/>
  <c r="F106" i="10" s="1"/>
  <c r="F165" i="10" a="1"/>
  <c r="F165" i="10" s="1"/>
  <c r="F167" i="10" a="1"/>
  <c r="F167" i="10" s="1"/>
  <c r="BJ13" i="12"/>
  <c r="H136" i="34"/>
  <c r="H106" i="34"/>
  <c r="H36" i="34"/>
  <c r="H96" i="34"/>
  <c r="H66" i="34"/>
  <c r="H86" i="34"/>
  <c r="H56" i="34"/>
  <c r="H116" i="34"/>
  <c r="H46" i="34"/>
  <c r="H76" i="34"/>
  <c r="H126" i="34"/>
  <c r="H26" i="34"/>
  <c r="BJ50" i="12"/>
  <c r="BJ98" i="12"/>
  <c r="BJ121" i="12"/>
  <c r="BJ127" i="12"/>
  <c r="BJ170" i="12"/>
  <c r="BJ193" i="12"/>
  <c r="BJ199" i="12"/>
  <c r="BJ242" i="12"/>
  <c r="BJ398" i="12"/>
  <c r="BI408" i="12"/>
  <c r="BJ5" i="12"/>
  <c r="BJ31" i="12"/>
  <c r="BJ73" i="12"/>
  <c r="BJ79" i="12"/>
  <c r="BJ110" i="12"/>
  <c r="BJ133" i="12"/>
  <c r="C66" i="34" s="1"/>
  <c r="BJ139" i="12"/>
  <c r="BJ182" i="12"/>
  <c r="BJ205" i="12"/>
  <c r="BJ211" i="12"/>
  <c r="BJ254" i="12"/>
  <c r="BJ14" i="12"/>
  <c r="BJ151" i="12"/>
  <c r="BJ223" i="12"/>
  <c r="BJ393" i="12"/>
  <c r="G47" i="34"/>
  <c r="E47" i="34" s="1"/>
  <c r="I47" i="34" s="1"/>
  <c r="BJ85" i="12"/>
  <c r="H127" i="34"/>
  <c r="F127" i="34" s="1"/>
  <c r="J127" i="34" s="1"/>
  <c r="H117" i="34"/>
  <c r="F117" i="34" s="1"/>
  <c r="J117" i="34" s="1"/>
  <c r="H137" i="34"/>
  <c r="F137" i="34" s="1"/>
  <c r="J137" i="34" s="1"/>
  <c r="H97" i="34"/>
  <c r="F97" i="34" s="1"/>
  <c r="J97" i="34" s="1"/>
  <c r="H47" i="34"/>
  <c r="F47" i="34" s="1"/>
  <c r="J47" i="34" s="1"/>
  <c r="H67" i="34"/>
  <c r="F67" i="34" s="1"/>
  <c r="J67" i="34" s="1"/>
  <c r="H57" i="34"/>
  <c r="F57" i="34" s="1"/>
  <c r="J57" i="34" s="1"/>
  <c r="BJ26" i="12"/>
  <c r="BJ74" i="12"/>
  <c r="BJ134" i="12"/>
  <c r="C126" i="34" s="1"/>
  <c r="BJ157" i="12"/>
  <c r="BJ163" i="12"/>
  <c r="BJ206" i="12"/>
  <c r="BJ229" i="12"/>
  <c r="BJ235" i="12"/>
  <c r="BJ405" i="12"/>
  <c r="BG408" i="12"/>
  <c r="BJ7" i="12"/>
  <c r="BJ55" i="12"/>
  <c r="BJ103" i="12"/>
  <c r="BJ175" i="12"/>
  <c r="BH408" i="12"/>
  <c r="C116" i="34"/>
  <c r="C96" i="34"/>
  <c r="C36" i="34"/>
  <c r="BJ38" i="12"/>
  <c r="BJ86" i="12"/>
  <c r="BJ115" i="12"/>
  <c r="BJ158" i="12"/>
  <c r="BJ187" i="12"/>
  <c r="BJ230" i="12"/>
  <c r="BJ376" i="14"/>
  <c r="BJ364" i="14"/>
  <c r="BJ454" i="14"/>
  <c r="G127" i="34" s="1"/>
  <c r="E127" i="34" s="1"/>
  <c r="I127" i="34" s="1"/>
  <c r="BJ496" i="14"/>
  <c r="BJ573" i="14"/>
  <c r="BJ592" i="14"/>
  <c r="BJ622" i="14"/>
  <c r="BJ633" i="14"/>
  <c r="BJ658" i="14"/>
  <c r="BJ352" i="14"/>
  <c r="C77" i="34" s="1"/>
  <c r="BJ428" i="14"/>
  <c r="BJ436" i="14"/>
  <c r="BJ483" i="14"/>
  <c r="BJ525" i="14"/>
  <c r="BJ4" i="12"/>
  <c r="BJ478" i="14"/>
  <c r="BJ544" i="14"/>
  <c r="BJ568" i="14"/>
  <c r="BJ598" i="14"/>
  <c r="BJ628" i="14"/>
  <c r="BJ639" i="14"/>
  <c r="BJ664" i="14"/>
  <c r="BH1987" i="14"/>
  <c r="BJ447" i="14"/>
  <c r="H27" i="34" s="1"/>
  <c r="BJ502" i="14"/>
  <c r="BJ531" i="14"/>
  <c r="C97" i="34" s="1"/>
  <c r="L97" i="34" s="1"/>
  <c r="BJ555" i="14"/>
  <c r="BJ574" i="14"/>
  <c r="BJ645" i="14"/>
  <c r="BI1987" i="14"/>
  <c r="BJ442" i="14"/>
  <c r="BJ4" i="14"/>
  <c r="BJ424" i="14"/>
  <c r="BJ471" i="14"/>
  <c r="BJ615" i="14"/>
  <c r="BJ640" i="14"/>
  <c r="BJ651" i="14"/>
  <c r="BJ466" i="14"/>
  <c r="G97" i="34" s="1"/>
  <c r="E97" i="34" s="1"/>
  <c r="I97" i="34" s="1"/>
  <c r="BJ508" i="14"/>
  <c r="BJ412" i="14"/>
  <c r="BJ448" i="14"/>
  <c r="BJ556" i="14"/>
  <c r="BJ591" i="14"/>
  <c r="BJ621" i="14"/>
  <c r="BJ657" i="14"/>
  <c r="BJ400" i="14"/>
  <c r="BJ435" i="14"/>
  <c r="BJ490" i="14"/>
  <c r="BJ532" i="14"/>
  <c r="BJ586" i="14"/>
  <c r="BJ543" i="14"/>
  <c r="BJ567" i="14"/>
  <c r="BJ597" i="14"/>
  <c r="BJ616" i="14"/>
  <c r="BJ627" i="14"/>
  <c r="BJ652" i="14"/>
  <c r="C117" i="34" s="1"/>
  <c r="L117" i="34" s="1"/>
  <c r="BJ1656" i="14"/>
  <c r="BJ1570" i="14"/>
  <c r="BJ1618" i="14"/>
  <c r="H99" i="34"/>
  <c r="F99" i="34" s="1"/>
  <c r="J99" i="34" s="1"/>
  <c r="H119" i="34"/>
  <c r="F119" i="34" s="1"/>
  <c r="J119" i="34" s="1"/>
  <c r="H139" i="34"/>
  <c r="F139" i="34" s="1"/>
  <c r="J139" i="34" s="1"/>
  <c r="H109" i="34"/>
  <c r="F109" i="34" s="1"/>
  <c r="J109" i="34" s="1"/>
  <c r="H29" i="34"/>
  <c r="H59" i="34"/>
  <c r="F59" i="34" s="1"/>
  <c r="J59" i="34" s="1"/>
  <c r="H89" i="34"/>
  <c r="F89" i="34" s="1"/>
  <c r="J89" i="34" s="1"/>
  <c r="H69" i="34"/>
  <c r="F69" i="34" s="1"/>
  <c r="J69" i="34" s="1"/>
  <c r="H79" i="34"/>
  <c r="F79" i="34" s="1"/>
  <c r="J79" i="34" s="1"/>
  <c r="H129" i="34"/>
  <c r="F129" i="34" s="1"/>
  <c r="J129" i="34" s="1"/>
  <c r="H39" i="34"/>
  <c r="F39" i="34" s="1"/>
  <c r="J39" i="34" s="1"/>
  <c r="H49" i="34"/>
  <c r="F49" i="34" s="1"/>
  <c r="J49" i="34" s="1"/>
  <c r="B108" i="34"/>
  <c r="B138" i="34"/>
  <c r="B128" i="34"/>
  <c r="B118" i="34"/>
  <c r="B78" i="34"/>
  <c r="B68" i="34"/>
  <c r="B98" i="34"/>
  <c r="B88" i="34"/>
  <c r="B58" i="34"/>
  <c r="B48" i="34"/>
  <c r="B28" i="34"/>
  <c r="B38" i="34"/>
  <c r="BJ439" i="15"/>
  <c r="G138" i="34"/>
  <c r="E138" i="34" s="1"/>
  <c r="I138" i="34" s="1"/>
  <c r="G128" i="34"/>
  <c r="E128" i="34" s="1"/>
  <c r="I128" i="34" s="1"/>
  <c r="G118" i="34"/>
  <c r="E118" i="34" s="1"/>
  <c r="I118" i="34" s="1"/>
  <c r="G88" i="34"/>
  <c r="E88" i="34" s="1"/>
  <c r="I88" i="34" s="1"/>
  <c r="G58" i="34"/>
  <c r="E58" i="34" s="1"/>
  <c r="I58" i="34" s="1"/>
  <c r="G78" i="34"/>
  <c r="E78" i="34" s="1"/>
  <c r="I78" i="34" s="1"/>
  <c r="G68" i="34"/>
  <c r="E68" i="34" s="1"/>
  <c r="I68" i="34" s="1"/>
  <c r="G108" i="34"/>
  <c r="E108" i="34" s="1"/>
  <c r="I108" i="34" s="1"/>
  <c r="G48" i="34"/>
  <c r="E48" i="34" s="1"/>
  <c r="I48" i="34" s="1"/>
  <c r="G38" i="34"/>
  <c r="E38" i="34" s="1"/>
  <c r="I38" i="34" s="1"/>
  <c r="G98" i="34"/>
  <c r="E98" i="34" s="1"/>
  <c r="I98" i="34" s="1"/>
  <c r="G28" i="34"/>
  <c r="BJ1558" i="14"/>
  <c r="BJ1594" i="14"/>
  <c r="C138" i="34"/>
  <c r="C128" i="34"/>
  <c r="C118" i="34"/>
  <c r="C68" i="34"/>
  <c r="C58" i="34"/>
  <c r="L58" i="34" s="1"/>
  <c r="C28" i="34"/>
  <c r="C108" i="34"/>
  <c r="C78" i="34"/>
  <c r="L78" i="34" s="1"/>
  <c r="C48" i="34"/>
  <c r="L48" i="34" s="1"/>
  <c r="C98" i="34"/>
  <c r="C38" i="34"/>
  <c r="L38" i="34" s="1"/>
  <c r="C88" i="34"/>
  <c r="B139" i="34"/>
  <c r="B129" i="34"/>
  <c r="B119" i="34"/>
  <c r="B89" i="34"/>
  <c r="B99" i="34"/>
  <c r="B79" i="34"/>
  <c r="B49" i="34"/>
  <c r="B39" i="34"/>
  <c r="B109" i="34"/>
  <c r="B59" i="34"/>
  <c r="B69" i="34"/>
  <c r="B29" i="34"/>
  <c r="BJ196" i="19"/>
  <c r="BJ1561" i="14"/>
  <c r="G139" i="34"/>
  <c r="E139" i="34" s="1"/>
  <c r="I139" i="34" s="1"/>
  <c r="G129" i="34"/>
  <c r="E129" i="34" s="1"/>
  <c r="I129" i="34" s="1"/>
  <c r="G49" i="34"/>
  <c r="E49" i="34" s="1"/>
  <c r="I49" i="34" s="1"/>
  <c r="G119" i="34"/>
  <c r="E119" i="34" s="1"/>
  <c r="I119" i="34" s="1"/>
  <c r="G109" i="34"/>
  <c r="E109" i="34" s="1"/>
  <c r="I109" i="34" s="1"/>
  <c r="G29" i="34"/>
  <c r="G59" i="34"/>
  <c r="E59" i="34" s="1"/>
  <c r="I59" i="34" s="1"/>
  <c r="G89" i="34"/>
  <c r="E89" i="34" s="1"/>
  <c r="I89" i="34" s="1"/>
  <c r="G69" i="34"/>
  <c r="E69" i="34" s="1"/>
  <c r="I69" i="34" s="1"/>
  <c r="G79" i="34"/>
  <c r="E79" i="34" s="1"/>
  <c r="I79" i="34" s="1"/>
  <c r="G39" i="34"/>
  <c r="E39" i="34" s="1"/>
  <c r="I39" i="34" s="1"/>
  <c r="G99" i="34"/>
  <c r="E99" i="34" s="1"/>
  <c r="I99" i="34" s="1"/>
  <c r="BJ1549" i="14"/>
  <c r="C139" i="34"/>
  <c r="C129" i="34"/>
  <c r="L129" i="34" s="1"/>
  <c r="C119" i="34"/>
  <c r="L119" i="34" s="1"/>
  <c r="C99" i="34"/>
  <c r="L99" i="34" s="1"/>
  <c r="C79" i="34"/>
  <c r="C69" i="34"/>
  <c r="C49" i="34"/>
  <c r="L49" i="34" s="1"/>
  <c r="C39" i="34"/>
  <c r="L39" i="34" s="1"/>
  <c r="C109" i="34"/>
  <c r="L109" i="34" s="1"/>
  <c r="C59" i="34"/>
  <c r="C29" i="34"/>
  <c r="C89" i="34"/>
  <c r="L89" i="34" s="1"/>
  <c r="H118" i="34"/>
  <c r="F118" i="34" s="1"/>
  <c r="J118" i="34" s="1"/>
  <c r="H88" i="34"/>
  <c r="F88" i="34" s="1"/>
  <c r="J88" i="34" s="1"/>
  <c r="H128" i="34"/>
  <c r="F128" i="34" s="1"/>
  <c r="J128" i="34" s="1"/>
  <c r="H28" i="34"/>
  <c r="H58" i="34"/>
  <c r="F58" i="34" s="1"/>
  <c r="J58" i="34" s="1"/>
  <c r="H78" i="34"/>
  <c r="F78" i="34" s="1"/>
  <c r="J78" i="34" s="1"/>
  <c r="H68" i="34"/>
  <c r="F68" i="34" s="1"/>
  <c r="J68" i="34" s="1"/>
  <c r="H108" i="34"/>
  <c r="F108" i="34" s="1"/>
  <c r="J108" i="34" s="1"/>
  <c r="H48" i="34"/>
  <c r="F48" i="34" s="1"/>
  <c r="J48" i="34" s="1"/>
  <c r="H38" i="34"/>
  <c r="F38" i="34" s="1"/>
  <c r="J38" i="34" s="1"/>
  <c r="H138" i="34"/>
  <c r="F138" i="34" s="1"/>
  <c r="J138" i="34" s="1"/>
  <c r="H98" i="34"/>
  <c r="F98" i="34" s="1"/>
  <c r="J98" i="34" s="1"/>
  <c r="BJ1572" i="14"/>
  <c r="BJ1585" i="14"/>
  <c r="BJ1620" i="14"/>
  <c r="BG439" i="15"/>
  <c r="CN2" i="24"/>
  <c r="CN23" i="24"/>
  <c r="CH32" i="25"/>
  <c r="CH233" i="24"/>
  <c r="CH251" i="24"/>
  <c r="CH182" i="24"/>
  <c r="CH231" i="24"/>
  <c r="CH225" i="24"/>
  <c r="CN9" i="25"/>
  <c r="CN15" i="25"/>
  <c r="B39" i="25"/>
  <c r="CH156" i="24"/>
  <c r="CL264" i="26"/>
  <c r="CL266" i="26"/>
  <c r="CL270" i="26"/>
  <c r="CL272" i="26"/>
  <c r="CL305" i="26"/>
  <c r="CL324" i="26"/>
  <c r="BB96" i="29"/>
  <c r="CK97" i="30"/>
  <c r="CL276" i="26"/>
  <c r="CL278" i="26"/>
  <c r="CL318" i="26"/>
  <c r="CL342" i="26"/>
  <c r="BB22" i="29"/>
  <c r="BB82" i="29"/>
  <c r="BB108" i="29"/>
  <c r="BB154" i="29"/>
  <c r="BB245" i="29"/>
  <c r="BI48" i="30"/>
  <c r="BI76" i="30"/>
  <c r="CK90" i="30"/>
  <c r="BB197" i="29"/>
  <c r="BI58" i="30"/>
  <c r="BI181" i="30"/>
  <c r="CL306" i="26"/>
  <c r="CL312" i="26"/>
  <c r="BI10" i="30"/>
  <c r="BI28" i="30"/>
  <c r="BI70" i="30"/>
  <c r="BJ43" i="31"/>
  <c r="BB44" i="29"/>
  <c r="BB62" i="29"/>
  <c r="BB106" i="29"/>
  <c r="BB132" i="29"/>
  <c r="BB243" i="29"/>
  <c r="CL254" i="26"/>
  <c r="BB14" i="29"/>
  <c r="BB118" i="29"/>
  <c r="CL330" i="26"/>
  <c r="BB207" i="29"/>
  <c r="BB265" i="29"/>
  <c r="BI8" i="30"/>
  <c r="BI68" i="30"/>
  <c r="BB175" i="29"/>
  <c r="BB251" i="29"/>
  <c r="X9" i="34"/>
  <c r="F9" i="34"/>
  <c r="J9" i="34" s="1"/>
  <c r="Y26" i="34"/>
  <c r="AA26" i="34" s="1"/>
  <c r="W16" i="34"/>
  <c r="AA29" i="34"/>
  <c r="AI20" i="34"/>
  <c r="CL56" i="31"/>
  <c r="BC9" i="34"/>
  <c r="G9" i="34"/>
  <c r="X7" i="34"/>
  <c r="Z7" i="34" s="1"/>
  <c r="AA7" i="34" s="1"/>
  <c r="F7" i="34"/>
  <c r="J7" i="34" s="1"/>
  <c r="L7" i="34" s="1"/>
  <c r="AA8" i="34"/>
  <c r="W26" i="34"/>
  <c r="S15" i="34"/>
  <c r="BJ44" i="31"/>
  <c r="CK74" i="31"/>
  <c r="CJ105" i="31"/>
  <c r="Z8" i="34"/>
  <c r="BJ32" i="31"/>
  <c r="BC7" i="34"/>
  <c r="X31" i="34"/>
  <c r="M30" i="34"/>
  <c r="AM18" i="34"/>
  <c r="X8" i="34"/>
  <c r="CK77" i="31"/>
  <c r="CJ113" i="31"/>
  <c r="Y6" i="34"/>
  <c r="AK26" i="34"/>
  <c r="AG31" i="34"/>
  <c r="AK30" i="34"/>
  <c r="AM30" i="34" s="1"/>
  <c r="AO30" i="34" s="1"/>
  <c r="AG19" i="34"/>
  <c r="CK83" i="31"/>
  <c r="CJ101" i="31"/>
  <c r="Z9" i="34"/>
  <c r="AA9" i="34" s="1"/>
  <c r="CK73" i="31"/>
  <c r="CK86" i="31"/>
  <c r="W6" i="34"/>
  <c r="E6" i="34"/>
  <c r="X6" i="34"/>
  <c r="Z6" i="34" s="1"/>
  <c r="F6" i="34"/>
  <c r="P10" i="34"/>
  <c r="AR10" i="34"/>
  <c r="AV10" i="34" s="1"/>
  <c r="AE16" i="34"/>
  <c r="AE20" i="34" s="1"/>
  <c r="AE31" i="34"/>
  <c r="AN27" i="34"/>
  <c r="Q15" i="34"/>
  <c r="Q41" i="34"/>
  <c r="Z41" i="34" s="1"/>
  <c r="Y39" i="34"/>
  <c r="Z48" i="34"/>
  <c r="AA48" i="34" s="1"/>
  <c r="X51" i="34"/>
  <c r="Q10" i="34"/>
  <c r="U16" i="34"/>
  <c r="G6" i="34" s="1"/>
  <c r="AJ16" i="34"/>
  <c r="H6" i="34" s="1"/>
  <c r="B19" i="34"/>
  <c r="R19" i="34"/>
  <c r="AL26" i="34"/>
  <c r="AN29" i="34"/>
  <c r="S30" i="34"/>
  <c r="AJ31" i="34"/>
  <c r="Z39" i="34"/>
  <c r="AA40" i="34"/>
  <c r="AN51" i="34"/>
  <c r="AF61" i="34"/>
  <c r="AO57" i="34"/>
  <c r="R91" i="34"/>
  <c r="R5" i="34"/>
  <c r="R10" i="34" s="1"/>
  <c r="R6" i="34"/>
  <c r="D7" i="34"/>
  <c r="R7" i="34"/>
  <c r="R8" i="34"/>
  <c r="R9" i="34"/>
  <c r="AN36" i="34"/>
  <c r="AF37" i="34"/>
  <c r="AF41" i="34" s="1"/>
  <c r="AO56" i="34"/>
  <c r="L60" i="34"/>
  <c r="M60" i="34" s="1"/>
  <c r="D60" i="34"/>
  <c r="M90" i="34"/>
  <c r="S5" i="34"/>
  <c r="U15" i="34"/>
  <c r="P18" i="34"/>
  <c r="AF18" i="34"/>
  <c r="Z29" i="34"/>
  <c r="Q18" i="34"/>
  <c r="C19" i="34"/>
  <c r="L19" i="34" s="1"/>
  <c r="L30" i="34"/>
  <c r="AM38" i="34"/>
  <c r="Z86" i="34"/>
  <c r="X91" i="34"/>
  <c r="Z91" i="34" s="1"/>
  <c r="T5" i="34"/>
  <c r="AJ15" i="34"/>
  <c r="AI19" i="34"/>
  <c r="R27" i="34"/>
  <c r="AK27" i="34"/>
  <c r="AM27" i="34" s="1"/>
  <c r="AO27" i="34" s="1"/>
  <c r="D30" i="34"/>
  <c r="X41" i="34"/>
  <c r="AN71" i="34"/>
  <c r="AO98" i="34"/>
  <c r="G8" i="34"/>
  <c r="I8" i="34" s="1"/>
  <c r="AW10" i="34"/>
  <c r="BB10" i="34" s="1"/>
  <c r="AH18" i="34"/>
  <c r="Z26" i="34"/>
  <c r="AL27" i="34"/>
  <c r="AO40" i="34"/>
  <c r="AA59" i="34"/>
  <c r="Y96" i="34"/>
  <c r="AA96" i="34" s="1"/>
  <c r="W101" i="34"/>
  <c r="Y101" i="34" s="1"/>
  <c r="AA101" i="34" s="1"/>
  <c r="Z36" i="34"/>
  <c r="Z51" i="34"/>
  <c r="Z126" i="34"/>
  <c r="Q131" i="34"/>
  <c r="AJ18" i="34"/>
  <c r="H8" i="34" s="1"/>
  <c r="P31" i="34"/>
  <c r="U31" i="34"/>
  <c r="Y37" i="34"/>
  <c r="AA37" i="34" s="1"/>
  <c r="R37" i="34"/>
  <c r="Y106" i="34"/>
  <c r="W111" i="34"/>
  <c r="Y111" i="34" s="1"/>
  <c r="AA111" i="34" s="1"/>
  <c r="AD16" i="34"/>
  <c r="S17" i="34"/>
  <c r="Z31" i="34"/>
  <c r="X28" i="34"/>
  <c r="Z28" i="34" s="1"/>
  <c r="AA28" i="34" s="1"/>
  <c r="AO29" i="34"/>
  <c r="V31" i="34"/>
  <c r="AD41" i="34"/>
  <c r="AL38" i="34"/>
  <c r="AN38" i="34" s="1"/>
  <c r="AH41" i="34"/>
  <c r="R116" i="34"/>
  <c r="P121" i="34"/>
  <c r="AF117" i="34"/>
  <c r="AM117" i="34"/>
  <c r="AO117" i="34" s="1"/>
  <c r="P16" i="34"/>
  <c r="R26" i="34"/>
  <c r="R31" i="34" s="1"/>
  <c r="AF26" i="34"/>
  <c r="Y38" i="34"/>
  <c r="AK51" i="34"/>
  <c r="AM51" i="34" s="1"/>
  <c r="AO51" i="34" s="1"/>
  <c r="AD15" i="34"/>
  <c r="AF29" i="34"/>
  <c r="Z38" i="34"/>
  <c r="AA61" i="34"/>
  <c r="Z71" i="34"/>
  <c r="P15" i="34"/>
  <c r="V17" i="34"/>
  <c r="H7" i="34" s="1"/>
  <c r="T31" i="34"/>
  <c r="AI31" i="34"/>
  <c r="AF27" i="34"/>
  <c r="Q19" i="34"/>
  <c r="Z30" i="34"/>
  <c r="R36" i="34"/>
  <c r="AG41" i="34"/>
  <c r="AK36" i="34"/>
  <c r="R38" i="34"/>
  <c r="AO39" i="34"/>
  <c r="P41" i="34"/>
  <c r="AM46" i="34"/>
  <c r="X61" i="34"/>
  <c r="Z61" i="34" s="1"/>
  <c r="Z56" i="34"/>
  <c r="AA56" i="34" s="1"/>
  <c r="R111" i="34"/>
  <c r="AF127" i="34"/>
  <c r="AM127" i="34"/>
  <c r="AO127" i="34" s="1"/>
  <c r="AJ41" i="34"/>
  <c r="AN46" i="34"/>
  <c r="Y66" i="34"/>
  <c r="W71" i="34"/>
  <c r="Y71" i="34" s="1"/>
  <c r="AK91" i="34"/>
  <c r="AM91" i="34" s="1"/>
  <c r="Q121" i="34"/>
  <c r="W126" i="34"/>
  <c r="W131" i="34" s="1"/>
  <c r="S131" i="34"/>
  <c r="AN39" i="34"/>
  <c r="X71" i="34"/>
  <c r="Y76" i="34"/>
  <c r="AA76" i="34" s="1"/>
  <c r="W81" i="34"/>
  <c r="Y81" i="34" s="1"/>
  <c r="AL91" i="34"/>
  <c r="AN91" i="34" s="1"/>
  <c r="S116" i="34"/>
  <c r="U121" i="34"/>
  <c r="AF136" i="34"/>
  <c r="AD141" i="34"/>
  <c r="V41" i="34"/>
  <c r="AL61" i="34"/>
  <c r="AN61" i="34" s="1"/>
  <c r="AO61" i="34" s="1"/>
  <c r="Z66" i="34"/>
  <c r="X81" i="34"/>
  <c r="Z81" i="34" s="1"/>
  <c r="AM86" i="34"/>
  <c r="T116" i="34"/>
  <c r="V121" i="34"/>
  <c r="AE141" i="34"/>
  <c r="AF40" i="34"/>
  <c r="AA70" i="34"/>
  <c r="Z76" i="34"/>
  <c r="AA80" i="34"/>
  <c r="AM81" i="34"/>
  <c r="AO81" i="34" s="1"/>
  <c r="AN86" i="34"/>
  <c r="AK101" i="34"/>
  <c r="AM101" i="34" s="1"/>
  <c r="AO101" i="34" s="1"/>
  <c r="AL111" i="34"/>
  <c r="AN111" i="34" s="1"/>
  <c r="AN106" i="34"/>
  <c r="AF116" i="34"/>
  <c r="AD121" i="34"/>
  <c r="AN56" i="34"/>
  <c r="AO90" i="34"/>
  <c r="D110" i="34"/>
  <c r="K110" i="34"/>
  <c r="M110" i="34" s="1"/>
  <c r="AN116" i="34"/>
  <c r="S41" i="34"/>
  <c r="AK71" i="34"/>
  <c r="AM71" i="34" s="1"/>
  <c r="AO71" i="34" s="1"/>
  <c r="AM66" i="34"/>
  <c r="AO66" i="34" s="1"/>
  <c r="L110" i="34"/>
  <c r="W51" i="34"/>
  <c r="Y51" i="34" s="1"/>
  <c r="AA51" i="34" s="1"/>
  <c r="AL71" i="34"/>
  <c r="AN66" i="34"/>
  <c r="AM76" i="34"/>
  <c r="AO76" i="34" s="1"/>
  <c r="AK81" i="34"/>
  <c r="AO97" i="34"/>
  <c r="AL101" i="34"/>
  <c r="AN101" i="34" s="1"/>
  <c r="AN98" i="34"/>
  <c r="R117" i="34"/>
  <c r="Y117" i="34"/>
  <c r="AF118" i="34"/>
  <c r="AM118" i="34"/>
  <c r="AO118" i="34" s="1"/>
  <c r="W36" i="34"/>
  <c r="AA69" i="34"/>
  <c r="W91" i="34"/>
  <c r="Y91" i="34" s="1"/>
  <c r="Y86" i="34"/>
  <c r="AN118" i="34"/>
  <c r="U131" i="34"/>
  <c r="AN128" i="34"/>
  <c r="U141" i="34"/>
  <c r="S136" i="34"/>
  <c r="AN137" i="34"/>
  <c r="R126" i="34"/>
  <c r="Y126" i="34"/>
  <c r="AA126" i="34" s="1"/>
  <c r="P131" i="34"/>
  <c r="V141" i="34"/>
  <c r="T136" i="34"/>
  <c r="X126" i="34"/>
  <c r="X131" i="34" s="1"/>
  <c r="T131" i="34"/>
  <c r="R129" i="34"/>
  <c r="Y129" i="34"/>
  <c r="AA129" i="34" s="1"/>
  <c r="R130" i="34"/>
  <c r="Y130" i="34"/>
  <c r="AA130" i="34" s="1"/>
  <c r="V131" i="34"/>
  <c r="AI141" i="34"/>
  <c r="AG136" i="34"/>
  <c r="AF126" i="34"/>
  <c r="AD131" i="34"/>
  <c r="AJ141" i="34"/>
  <c r="AH136" i="34"/>
  <c r="AK116" i="34"/>
  <c r="AK121" i="34" s="1"/>
  <c r="AG121" i="34"/>
  <c r="R119" i="34"/>
  <c r="Y119" i="34"/>
  <c r="R120" i="34"/>
  <c r="Y120" i="34"/>
  <c r="AN126" i="34"/>
  <c r="AE131" i="34"/>
  <c r="AL81" i="34"/>
  <c r="AN81" i="34" s="1"/>
  <c r="AL116" i="34"/>
  <c r="AL121" i="34" s="1"/>
  <c r="AH121" i="34"/>
  <c r="Z119" i="34"/>
  <c r="Z120" i="34"/>
  <c r="AK126" i="34"/>
  <c r="AK131" i="34" s="1"/>
  <c r="AG131" i="34"/>
  <c r="R128" i="34"/>
  <c r="Y128" i="34"/>
  <c r="AI131" i="34"/>
  <c r="AM96" i="34"/>
  <c r="AO96" i="34" s="1"/>
  <c r="D100" i="34"/>
  <c r="AO100" i="34"/>
  <c r="AF111" i="34"/>
  <c r="Z111" i="34"/>
  <c r="AK111" i="34"/>
  <c r="AM111" i="34" s="1"/>
  <c r="R118" i="34"/>
  <c r="Y118" i="34"/>
  <c r="AA118" i="34" s="1"/>
  <c r="AL126" i="34"/>
  <c r="AL131" i="34" s="1"/>
  <c r="AH131" i="34"/>
  <c r="Z128" i="34"/>
  <c r="AF129" i="34"/>
  <c r="AM129" i="34"/>
  <c r="AO129" i="34" s="1"/>
  <c r="AF130" i="34"/>
  <c r="AM130" i="34"/>
  <c r="AO130" i="34" s="1"/>
  <c r="AJ131" i="34"/>
  <c r="AO106" i="34"/>
  <c r="AE121" i="34"/>
  <c r="AN121" i="34" s="1"/>
  <c r="AF119" i="34"/>
  <c r="AM119" i="34"/>
  <c r="AF120" i="34"/>
  <c r="AM120" i="34"/>
  <c r="AI121" i="34"/>
  <c r="R127" i="34"/>
  <c r="Y127" i="34"/>
  <c r="R136" i="34"/>
  <c r="P141" i="34"/>
  <c r="Z117" i="34"/>
  <c r="AN119" i="34"/>
  <c r="AN120" i="34"/>
  <c r="AJ121" i="34"/>
  <c r="Z127" i="34"/>
  <c r="AF128" i="34"/>
  <c r="AM128" i="34"/>
  <c r="Q141" i="34"/>
  <c r="R137" i="34"/>
  <c r="Y137" i="34"/>
  <c r="AA137" i="34" s="1"/>
  <c r="R138" i="34"/>
  <c r="Y138" i="34"/>
  <c r="AA138" i="34" s="1"/>
  <c r="R139" i="34"/>
  <c r="Y139" i="34"/>
  <c r="AA139" i="34" s="1"/>
  <c r="R140" i="34"/>
  <c r="Y140" i="34"/>
  <c r="AA140" i="34" s="1"/>
  <c r="AF137" i="34"/>
  <c r="AM137" i="34"/>
  <c r="AO137" i="34" s="1"/>
  <c r="AF138" i="34"/>
  <c r="AM138" i="34"/>
  <c r="AF139" i="34"/>
  <c r="AM139" i="34"/>
  <c r="AN138" i="34"/>
  <c r="AN139" i="34"/>
  <c r="AN140" i="34"/>
  <c r="D120" i="34"/>
  <c r="K120" i="34"/>
  <c r="M120" i="34" s="1"/>
  <c r="D130" i="34"/>
  <c r="K130" i="34"/>
  <c r="D140" i="34"/>
  <c r="K140" i="34"/>
  <c r="M140" i="34" s="1"/>
  <c r="R101" i="34"/>
  <c r="AO108" i="34"/>
  <c r="AO109" i="34"/>
  <c r="L120" i="34"/>
  <c r="L130" i="34"/>
  <c r="L140" i="34"/>
  <c r="Z106" i="34"/>
  <c r="AM140" i="34"/>
  <c r="F27" i="34" l="1"/>
  <c r="AO111" i="34"/>
  <c r="AA91" i="34"/>
  <c r="AA81" i="34"/>
  <c r="H71" i="34"/>
  <c r="F66" i="34"/>
  <c r="L88" i="34"/>
  <c r="G137" i="34"/>
  <c r="E137" i="34" s="1"/>
  <c r="I137" i="34" s="1"/>
  <c r="C37" i="34"/>
  <c r="C41" i="34" s="1"/>
  <c r="F126" i="34"/>
  <c r="H131" i="34"/>
  <c r="D138" i="34"/>
  <c r="K138" i="34"/>
  <c r="C76" i="34"/>
  <c r="G57" i="34"/>
  <c r="E57" i="34" s="1"/>
  <c r="I57" i="34" s="1"/>
  <c r="C47" i="34"/>
  <c r="L47" i="34" s="1"/>
  <c r="F76" i="34"/>
  <c r="AK136" i="34"/>
  <c r="AG141" i="34"/>
  <c r="AM121" i="34"/>
  <c r="AO121" i="34" s="1"/>
  <c r="AF141" i="34"/>
  <c r="D128" i="34"/>
  <c r="K128" i="34"/>
  <c r="M130" i="34"/>
  <c r="AO120" i="34"/>
  <c r="AA117" i="34"/>
  <c r="AF121" i="34"/>
  <c r="AA71" i="34"/>
  <c r="AO46" i="34"/>
  <c r="W30" i="34"/>
  <c r="Y30" i="34" s="1"/>
  <c r="AA30" i="34" s="1"/>
  <c r="S19" i="34"/>
  <c r="AL41" i="34"/>
  <c r="AN41" i="34" s="1"/>
  <c r="I6" i="34"/>
  <c r="S31" i="34"/>
  <c r="L98" i="34"/>
  <c r="W15" i="34"/>
  <c r="S20" i="34"/>
  <c r="D69" i="34"/>
  <c r="K69" i="34"/>
  <c r="AO128" i="34"/>
  <c r="AA128" i="34"/>
  <c r="AA120" i="34"/>
  <c r="R131" i="34"/>
  <c r="AM116" i="34"/>
  <c r="AO116" i="34" s="1"/>
  <c r="AO91" i="34"/>
  <c r="AA38" i="34"/>
  <c r="AM41" i="34"/>
  <c r="AO41" i="34" s="1"/>
  <c r="Y18" i="34"/>
  <c r="R18" i="34"/>
  <c r="B8" i="34"/>
  <c r="AA39" i="34"/>
  <c r="K59" i="34"/>
  <c r="D59" i="34"/>
  <c r="W116" i="34"/>
  <c r="S121" i="34"/>
  <c r="G5" i="34"/>
  <c r="G10" i="34" s="1"/>
  <c r="U20" i="34"/>
  <c r="AG15" i="34"/>
  <c r="L69" i="34"/>
  <c r="D109" i="34"/>
  <c r="K109" i="34"/>
  <c r="M109" i="34" s="1"/>
  <c r="E28" i="34"/>
  <c r="G17" i="34"/>
  <c r="D108" i="34"/>
  <c r="K108" i="34"/>
  <c r="C46" i="34"/>
  <c r="G136" i="34"/>
  <c r="G126" i="34"/>
  <c r="G116" i="34"/>
  <c r="G96" i="34"/>
  <c r="G76" i="34"/>
  <c r="G106" i="34"/>
  <c r="G66" i="34"/>
  <c r="G86" i="34"/>
  <c r="G56" i="34"/>
  <c r="G36" i="34"/>
  <c r="G46" i="34"/>
  <c r="G26" i="34"/>
  <c r="H77" i="34"/>
  <c r="F77" i="34" s="1"/>
  <c r="J77" i="34" s="1"/>
  <c r="L77" i="34" s="1"/>
  <c r="G27" i="34"/>
  <c r="C107" i="34"/>
  <c r="F46" i="34"/>
  <c r="H51" i="34"/>
  <c r="AO140" i="34"/>
  <c r="AA119" i="34"/>
  <c r="W136" i="34"/>
  <c r="S141" i="34"/>
  <c r="X116" i="34"/>
  <c r="T121" i="34"/>
  <c r="T15" i="34"/>
  <c r="AA66" i="34"/>
  <c r="AF31" i="34"/>
  <c r="Z131" i="34"/>
  <c r="AL18" i="34"/>
  <c r="AN18" i="34" s="1"/>
  <c r="AO18" i="34" s="1"/>
  <c r="H5" i="34"/>
  <c r="H10" i="34" s="1"/>
  <c r="AJ20" i="34"/>
  <c r="W5" i="34"/>
  <c r="S10" i="34"/>
  <c r="AK31" i="34"/>
  <c r="AM31" i="34" s="1"/>
  <c r="AM26" i="34"/>
  <c r="V20" i="34"/>
  <c r="X17" i="34"/>
  <c r="Z17" i="34" s="1"/>
  <c r="L79" i="34"/>
  <c r="E29" i="34"/>
  <c r="G18" i="34"/>
  <c r="D39" i="34"/>
  <c r="K39" i="34"/>
  <c r="M39" i="34" s="1"/>
  <c r="K38" i="34"/>
  <c r="M38" i="34" s="1"/>
  <c r="D38" i="34"/>
  <c r="C106" i="34"/>
  <c r="H37" i="34"/>
  <c r="F37" i="34" s="1"/>
  <c r="J37" i="34" s="1"/>
  <c r="G67" i="34"/>
  <c r="E67" i="34" s="1"/>
  <c r="I67" i="34" s="1"/>
  <c r="C57" i="34"/>
  <c r="L57" i="34" s="1"/>
  <c r="F116" i="34"/>
  <c r="H121" i="34"/>
  <c r="AO119" i="34"/>
  <c r="P20" i="34"/>
  <c r="R15" i="34"/>
  <c r="B5" i="34"/>
  <c r="X5" i="34"/>
  <c r="T10" i="34"/>
  <c r="F5" i="34"/>
  <c r="AL31" i="34"/>
  <c r="AN31" i="34" s="1"/>
  <c r="AN26" i="34"/>
  <c r="Q20" i="34"/>
  <c r="C5" i="34"/>
  <c r="F28" i="34"/>
  <c r="H17" i="34"/>
  <c r="K49" i="34"/>
  <c r="M49" i="34" s="1"/>
  <c r="D49" i="34"/>
  <c r="D28" i="34"/>
  <c r="B17" i="34"/>
  <c r="C26" i="34"/>
  <c r="G77" i="34"/>
  <c r="E77" i="34" s="1"/>
  <c r="I77" i="34" s="1"/>
  <c r="C87" i="34"/>
  <c r="L87" i="34" s="1"/>
  <c r="F56" i="34"/>
  <c r="H61" i="34"/>
  <c r="K19" i="34"/>
  <c r="M19" i="34" s="1"/>
  <c r="D19" i="34"/>
  <c r="C17" i="34"/>
  <c r="C121" i="34"/>
  <c r="AO86" i="34"/>
  <c r="R16" i="34"/>
  <c r="Y16" i="34"/>
  <c r="AA16" i="34" s="1"/>
  <c r="B6" i="34"/>
  <c r="AA6" i="34"/>
  <c r="D79" i="34"/>
  <c r="K79" i="34"/>
  <c r="L108" i="34"/>
  <c r="D48" i="34"/>
  <c r="K48" i="34"/>
  <c r="M48" i="34" s="1"/>
  <c r="C101" i="34"/>
  <c r="G37" i="34"/>
  <c r="E37" i="34" s="1"/>
  <c r="I37" i="34" s="1"/>
  <c r="F86" i="34"/>
  <c r="AL136" i="34"/>
  <c r="AH141" i="34"/>
  <c r="L139" i="34"/>
  <c r="K89" i="34"/>
  <c r="M89" i="34" s="1"/>
  <c r="D89" i="34"/>
  <c r="K88" i="34"/>
  <c r="M88" i="34" s="1"/>
  <c r="D88" i="34"/>
  <c r="R41" i="34"/>
  <c r="BC10" i="34"/>
  <c r="D98" i="34"/>
  <c r="K98" i="34"/>
  <c r="M98" i="34" s="1"/>
  <c r="G117" i="34"/>
  <c r="E117" i="34" s="1"/>
  <c r="I117" i="34" s="1"/>
  <c r="E7" i="34"/>
  <c r="I7" i="34" s="1"/>
  <c r="K7" i="34" s="1"/>
  <c r="M7" i="34" s="1"/>
  <c r="W17" i="34"/>
  <c r="Y17" i="34" s="1"/>
  <c r="AA17" i="34" s="1"/>
  <c r="C136" i="34"/>
  <c r="C137" i="34"/>
  <c r="L137" i="34" s="1"/>
  <c r="AO139" i="34"/>
  <c r="C18" i="34"/>
  <c r="D129" i="34"/>
  <c r="K129" i="34"/>
  <c r="M129" i="34" s="1"/>
  <c r="L118" i="34"/>
  <c r="D68" i="34"/>
  <c r="K68" i="34"/>
  <c r="H87" i="34"/>
  <c r="F87" i="34" s="1"/>
  <c r="J87" i="34" s="1"/>
  <c r="G107" i="34"/>
  <c r="E107" i="34" s="1"/>
  <c r="I107" i="34" s="1"/>
  <c r="C67" i="34"/>
  <c r="L67" i="34" s="1"/>
  <c r="F106" i="34"/>
  <c r="AK41" i="34"/>
  <c r="AM36" i="34"/>
  <c r="AO36" i="34" s="1"/>
  <c r="AF16" i="34"/>
  <c r="AM16" i="34"/>
  <c r="AO38" i="34"/>
  <c r="AN16" i="34"/>
  <c r="C6" i="34"/>
  <c r="G87" i="34"/>
  <c r="E87" i="34" s="1"/>
  <c r="I87" i="34" s="1"/>
  <c r="C127" i="34"/>
  <c r="L127" i="34" s="1"/>
  <c r="F96" i="34"/>
  <c r="H101" i="34"/>
  <c r="X136" i="34"/>
  <c r="T141" i="34"/>
  <c r="AA106" i="34"/>
  <c r="AL16" i="34"/>
  <c r="C56" i="34"/>
  <c r="L59" i="34"/>
  <c r="L128" i="34"/>
  <c r="D78" i="34"/>
  <c r="K78" i="34"/>
  <c r="M78" i="34" s="1"/>
  <c r="D99" i="34"/>
  <c r="K99" i="34"/>
  <c r="M99" i="34" s="1"/>
  <c r="D58" i="34"/>
  <c r="K58" i="34"/>
  <c r="M58" i="34" s="1"/>
  <c r="B137" i="34"/>
  <c r="B127" i="34"/>
  <c r="B117" i="34"/>
  <c r="B87" i="34"/>
  <c r="B47" i="34"/>
  <c r="B67" i="34"/>
  <c r="B97" i="34"/>
  <c r="B57" i="34"/>
  <c r="B107" i="34"/>
  <c r="B77" i="34"/>
  <c r="B27" i="34"/>
  <c r="B37" i="34"/>
  <c r="BJ1987" i="14"/>
  <c r="AA86" i="34"/>
  <c r="D119" i="34"/>
  <c r="K119" i="34"/>
  <c r="M119" i="34" s="1"/>
  <c r="L68" i="34"/>
  <c r="F36" i="34"/>
  <c r="H41" i="34"/>
  <c r="AM131" i="34"/>
  <c r="R141" i="34"/>
  <c r="AM126" i="34"/>
  <c r="AO126" i="34" s="1"/>
  <c r="Z19" i="34"/>
  <c r="C9" i="34"/>
  <c r="AD20" i="34"/>
  <c r="AF15" i="34"/>
  <c r="R121" i="34"/>
  <c r="C8" i="34"/>
  <c r="L8" i="34" s="1"/>
  <c r="Z18" i="34"/>
  <c r="AH15" i="34"/>
  <c r="F8" i="34"/>
  <c r="J8" i="34" s="1"/>
  <c r="D139" i="34"/>
  <c r="K139" i="34"/>
  <c r="F29" i="34"/>
  <c r="H18" i="34"/>
  <c r="C86" i="34"/>
  <c r="H107" i="34"/>
  <c r="F107" i="34" s="1"/>
  <c r="J107" i="34" s="1"/>
  <c r="C27" i="34"/>
  <c r="H141" i="34"/>
  <c r="F136" i="34"/>
  <c r="AO138" i="34"/>
  <c r="AA127" i="34"/>
  <c r="AN131" i="34"/>
  <c r="AF131" i="34"/>
  <c r="Y131" i="34"/>
  <c r="W41" i="34"/>
  <c r="Y41" i="34" s="1"/>
  <c r="AA41" i="34" s="1"/>
  <c r="Y36" i="34"/>
  <c r="AA36" i="34" s="1"/>
  <c r="J6" i="34"/>
  <c r="AK19" i="34"/>
  <c r="AM19" i="34" s="1"/>
  <c r="AO19" i="34" s="1"/>
  <c r="D29" i="34"/>
  <c r="B18" i="34"/>
  <c r="L138" i="34"/>
  <c r="D118" i="34"/>
  <c r="K118" i="34"/>
  <c r="B136" i="34"/>
  <c r="B126" i="34"/>
  <c r="B106" i="34"/>
  <c r="B116" i="34"/>
  <c r="B96" i="34"/>
  <c r="B46" i="34"/>
  <c r="B76" i="34"/>
  <c r="B66" i="34"/>
  <c r="B86" i="34"/>
  <c r="B26" i="34"/>
  <c r="B56" i="34"/>
  <c r="B36" i="34"/>
  <c r="BJ408" i="12"/>
  <c r="F26" i="34"/>
  <c r="H15" i="34"/>
  <c r="H31" i="34"/>
  <c r="E96" i="34" l="1"/>
  <c r="G101" i="34"/>
  <c r="J56" i="34"/>
  <c r="J61" i="34" s="1"/>
  <c r="F61" i="34"/>
  <c r="D106" i="34"/>
  <c r="B111" i="34"/>
  <c r="J116" i="34"/>
  <c r="F121" i="34"/>
  <c r="E27" i="34"/>
  <c r="G16" i="34"/>
  <c r="E126" i="34"/>
  <c r="G131" i="34"/>
  <c r="J136" i="34"/>
  <c r="J141" i="34" s="1"/>
  <c r="F141" i="34"/>
  <c r="L56" i="34"/>
  <c r="C61" i="34"/>
  <c r="L61" i="34" s="1"/>
  <c r="F51" i="34"/>
  <c r="J46" i="34"/>
  <c r="J51" i="34" s="1"/>
  <c r="AG20" i="34"/>
  <c r="AK15" i="34"/>
  <c r="L86" i="34"/>
  <c r="C91" i="34"/>
  <c r="L91" i="34" s="1"/>
  <c r="J86" i="34"/>
  <c r="J91" i="34" s="1"/>
  <c r="F91" i="34"/>
  <c r="C15" i="34"/>
  <c r="C31" i="34"/>
  <c r="G141" i="34"/>
  <c r="E136" i="34"/>
  <c r="C81" i="34"/>
  <c r="L76" i="34"/>
  <c r="K37" i="34"/>
  <c r="M37" i="34" s="1"/>
  <c r="D37" i="34"/>
  <c r="K77" i="34"/>
  <c r="M77" i="34" s="1"/>
  <c r="D77" i="34"/>
  <c r="J5" i="34"/>
  <c r="J10" i="34" s="1"/>
  <c r="F10" i="34"/>
  <c r="AO26" i="34"/>
  <c r="X15" i="34"/>
  <c r="T20" i="34"/>
  <c r="E26" i="34"/>
  <c r="G15" i="34"/>
  <c r="G31" i="34"/>
  <c r="C51" i="34"/>
  <c r="L51" i="34" s="1"/>
  <c r="L46" i="34"/>
  <c r="W121" i="34"/>
  <c r="Y121" i="34" s="1"/>
  <c r="Y116" i="34"/>
  <c r="M138" i="34"/>
  <c r="D127" i="34"/>
  <c r="K127" i="34"/>
  <c r="M127" i="34" s="1"/>
  <c r="F81" i="34"/>
  <c r="J76" i="34"/>
  <c r="J81" i="34" s="1"/>
  <c r="H20" i="34"/>
  <c r="L107" i="34"/>
  <c r="D27" i="34"/>
  <c r="B16" i="34"/>
  <c r="D107" i="34"/>
  <c r="K107" i="34"/>
  <c r="D17" i="34"/>
  <c r="AO31" i="34"/>
  <c r="E46" i="34"/>
  <c r="G51" i="34"/>
  <c r="M108" i="34"/>
  <c r="M128" i="34"/>
  <c r="AL141" i="34"/>
  <c r="AN141" i="34" s="1"/>
  <c r="AN136" i="34"/>
  <c r="K6" i="34"/>
  <c r="D6" i="34"/>
  <c r="E116" i="34"/>
  <c r="G121" i="34"/>
  <c r="D126" i="34"/>
  <c r="D131" i="34" s="1"/>
  <c r="B131" i="34"/>
  <c r="L9" i="34"/>
  <c r="D9" i="34"/>
  <c r="AO16" i="34"/>
  <c r="H91" i="34"/>
  <c r="D136" i="34"/>
  <c r="B141" i="34"/>
  <c r="D36" i="34"/>
  <c r="B41" i="34"/>
  <c r="M118" i="34"/>
  <c r="AA131" i="34"/>
  <c r="M139" i="34"/>
  <c r="B31" i="34"/>
  <c r="D26" i="34"/>
  <c r="B15" i="34"/>
  <c r="AO131" i="34"/>
  <c r="D57" i="34"/>
  <c r="K57" i="34"/>
  <c r="M57" i="34" s="1"/>
  <c r="X141" i="34"/>
  <c r="Z141" i="34" s="1"/>
  <c r="Z136" i="34"/>
  <c r="H111" i="34"/>
  <c r="X10" i="34"/>
  <c r="Z10" i="34" s="1"/>
  <c r="Z5" i="34"/>
  <c r="L106" i="34"/>
  <c r="C111" i="34"/>
  <c r="L111" i="34" s="1"/>
  <c r="E5" i="34"/>
  <c r="X121" i="34"/>
  <c r="Z121" i="34" s="1"/>
  <c r="Z116" i="34"/>
  <c r="E36" i="34"/>
  <c r="G41" i="34"/>
  <c r="M59" i="34"/>
  <c r="D137" i="34"/>
  <c r="K137" i="34"/>
  <c r="M137" i="34" s="1"/>
  <c r="C131" i="34"/>
  <c r="F31" i="34"/>
  <c r="J26" i="34"/>
  <c r="L26" i="34" s="1"/>
  <c r="F15" i="34"/>
  <c r="J29" i="34"/>
  <c r="L29" i="34" s="1"/>
  <c r="F18" i="34"/>
  <c r="J18" i="34" s="1"/>
  <c r="L18" i="34" s="1"/>
  <c r="B61" i="34"/>
  <c r="D56" i="34"/>
  <c r="B91" i="34"/>
  <c r="D86" i="34"/>
  <c r="D18" i="34"/>
  <c r="K18" i="34"/>
  <c r="AL15" i="34"/>
  <c r="AH20" i="34"/>
  <c r="D97" i="34"/>
  <c r="K97" i="34"/>
  <c r="M97" i="34" s="1"/>
  <c r="F111" i="34"/>
  <c r="J106" i="34"/>
  <c r="J111" i="34" s="1"/>
  <c r="D5" i="34"/>
  <c r="B10" i="34"/>
  <c r="E56" i="34"/>
  <c r="G61" i="34"/>
  <c r="W31" i="34"/>
  <c r="Y31" i="34" s="1"/>
  <c r="AA31" i="34" s="1"/>
  <c r="W19" i="34"/>
  <c r="Y19" i="34" s="1"/>
  <c r="AA19" i="34" s="1"/>
  <c r="E9" i="34"/>
  <c r="I9" i="34" s="1"/>
  <c r="K9" i="34" s="1"/>
  <c r="J126" i="34"/>
  <c r="F131" i="34"/>
  <c r="D116" i="34"/>
  <c r="D121" i="34" s="1"/>
  <c r="B121" i="34"/>
  <c r="I29" i="34"/>
  <c r="K29" i="34" s="1"/>
  <c r="M29" i="34" s="1"/>
  <c r="E18" i="34"/>
  <c r="I18" i="34" s="1"/>
  <c r="D66" i="34"/>
  <c r="D71" i="34" s="1"/>
  <c r="B71" i="34"/>
  <c r="F41" i="34"/>
  <c r="J36" i="34"/>
  <c r="K67" i="34"/>
  <c r="M67" i="34" s="1"/>
  <c r="D67" i="34"/>
  <c r="F101" i="34"/>
  <c r="J96" i="34"/>
  <c r="R20" i="34"/>
  <c r="W10" i="34"/>
  <c r="Y10" i="34" s="1"/>
  <c r="Y5" i="34"/>
  <c r="W141" i="34"/>
  <c r="Y141" i="34" s="1"/>
  <c r="AA141" i="34" s="1"/>
  <c r="Y136" i="34"/>
  <c r="AA136" i="34" s="1"/>
  <c r="G91" i="34"/>
  <c r="E86" i="34"/>
  <c r="I28" i="34"/>
  <c r="K28" i="34" s="1"/>
  <c r="E17" i="34"/>
  <c r="I17" i="34" s="1"/>
  <c r="K17" i="34" s="1"/>
  <c r="M17" i="34" s="1"/>
  <c r="L37" i="34"/>
  <c r="H16" i="34"/>
  <c r="D76" i="34"/>
  <c r="B81" i="34"/>
  <c r="C141" i="34"/>
  <c r="L141" i="34" s="1"/>
  <c r="L136" i="34"/>
  <c r="M79" i="34"/>
  <c r="Y15" i="34"/>
  <c r="E66" i="34"/>
  <c r="G71" i="34"/>
  <c r="K8" i="34"/>
  <c r="M8" i="34" s="1"/>
  <c r="D8" i="34"/>
  <c r="J27" i="34"/>
  <c r="F16" i="34"/>
  <c r="D47" i="34"/>
  <c r="K47" i="34"/>
  <c r="M47" i="34" s="1"/>
  <c r="K87" i="34"/>
  <c r="M87" i="34" s="1"/>
  <c r="D87" i="34"/>
  <c r="F17" i="34"/>
  <c r="J17" i="34" s="1"/>
  <c r="L17" i="34" s="1"/>
  <c r="J28" i="34"/>
  <c r="L28" i="34" s="1"/>
  <c r="E106" i="34"/>
  <c r="G111" i="34"/>
  <c r="M69" i="34"/>
  <c r="AK141" i="34"/>
  <c r="AM141" i="34" s="1"/>
  <c r="AM136" i="34"/>
  <c r="D46" i="34"/>
  <c r="D51" i="34" s="1"/>
  <c r="B51" i="34"/>
  <c r="B101" i="34"/>
  <c r="D96" i="34"/>
  <c r="D101" i="34" s="1"/>
  <c r="C16" i="34"/>
  <c r="L27" i="34"/>
  <c r="AF20" i="34"/>
  <c r="D117" i="34"/>
  <c r="K117" i="34"/>
  <c r="M117" i="34" s="1"/>
  <c r="L6" i="34"/>
  <c r="M68" i="34"/>
  <c r="L5" i="34"/>
  <c r="C10" i="34"/>
  <c r="L10" i="34" s="1"/>
  <c r="E76" i="34"/>
  <c r="G81" i="34"/>
  <c r="AA18" i="34"/>
  <c r="H81" i="34"/>
  <c r="J66" i="34"/>
  <c r="F71" i="34"/>
  <c r="C71" i="34"/>
  <c r="I27" i="34" l="1"/>
  <c r="K27" i="34" s="1"/>
  <c r="M27" i="34" s="1"/>
  <c r="E16" i="34"/>
  <c r="I16" i="34" s="1"/>
  <c r="E61" i="34"/>
  <c r="I56" i="34"/>
  <c r="E51" i="34"/>
  <c r="I46" i="34"/>
  <c r="L81" i="34"/>
  <c r="J121" i="34"/>
  <c r="L121" i="34" s="1"/>
  <c r="L116" i="34"/>
  <c r="I136" i="34"/>
  <c r="E141" i="34"/>
  <c r="G20" i="34"/>
  <c r="AA5" i="34"/>
  <c r="D91" i="34"/>
  <c r="AK20" i="34"/>
  <c r="AM20" i="34" s="1"/>
  <c r="AM15" i="34"/>
  <c r="AA10" i="34"/>
  <c r="W20" i="34"/>
  <c r="Y20" i="34" s="1"/>
  <c r="X20" i="34"/>
  <c r="Z20" i="34" s="1"/>
  <c r="Z15" i="34"/>
  <c r="AO136" i="34"/>
  <c r="J16" i="34"/>
  <c r="J101" i="34"/>
  <c r="L101" i="34" s="1"/>
  <c r="L96" i="34"/>
  <c r="D61" i="34"/>
  <c r="D41" i="34"/>
  <c r="L16" i="34"/>
  <c r="E121" i="34"/>
  <c r="I116" i="34"/>
  <c r="D111" i="34"/>
  <c r="E81" i="34"/>
  <c r="I76" i="34"/>
  <c r="E41" i="34"/>
  <c r="I36" i="34"/>
  <c r="L71" i="34"/>
  <c r="I26" i="34"/>
  <c r="E15" i="34"/>
  <c r="E31" i="34"/>
  <c r="D10" i="34"/>
  <c r="D81" i="34"/>
  <c r="AO141" i="34"/>
  <c r="J131" i="34"/>
  <c r="L131" i="34" s="1"/>
  <c r="L126" i="34"/>
  <c r="B20" i="34"/>
  <c r="D15" i="34"/>
  <c r="D141" i="34"/>
  <c r="M107" i="34"/>
  <c r="AA116" i="34"/>
  <c r="C20" i="34"/>
  <c r="M18" i="34"/>
  <c r="J71" i="34"/>
  <c r="L66" i="34"/>
  <c r="E111" i="34"/>
  <c r="I106" i="34"/>
  <c r="M28" i="34"/>
  <c r="J41" i="34"/>
  <c r="L41" i="34" s="1"/>
  <c r="L36" i="34"/>
  <c r="M9" i="34"/>
  <c r="I5" i="34"/>
  <c r="E10" i="34"/>
  <c r="M6" i="34"/>
  <c r="AA121" i="34"/>
  <c r="I86" i="34"/>
  <c r="E91" i="34"/>
  <c r="J15" i="34"/>
  <c r="F20" i="34"/>
  <c r="D31" i="34"/>
  <c r="D16" i="34"/>
  <c r="K16" i="34"/>
  <c r="M16" i="34" s="1"/>
  <c r="E101" i="34"/>
  <c r="I96" i="34"/>
  <c r="E71" i="34"/>
  <c r="I66" i="34"/>
  <c r="AA15" i="34"/>
  <c r="AN15" i="34"/>
  <c r="AL20" i="34"/>
  <c r="AN20" i="34" s="1"/>
  <c r="J31" i="34"/>
  <c r="L31" i="34" s="1"/>
  <c r="I126" i="34"/>
  <c r="E131" i="34"/>
  <c r="I31" i="34" l="1"/>
  <c r="K31" i="34" s="1"/>
  <c r="M31" i="34" s="1"/>
  <c r="K26" i="34"/>
  <c r="M26" i="34" s="1"/>
  <c r="I141" i="34"/>
  <c r="K141" i="34" s="1"/>
  <c r="M141" i="34" s="1"/>
  <c r="K136" i="34"/>
  <c r="M136" i="34" s="1"/>
  <c r="D20" i="34"/>
  <c r="AO15" i="34"/>
  <c r="J20" i="34"/>
  <c r="AO20" i="34"/>
  <c r="I131" i="34"/>
  <c r="K131" i="34" s="1"/>
  <c r="M131" i="34" s="1"/>
  <c r="K126" i="34"/>
  <c r="M126" i="34" s="1"/>
  <c r="I51" i="34"/>
  <c r="K51" i="34" s="1"/>
  <c r="M51" i="34" s="1"/>
  <c r="K46" i="34"/>
  <c r="M46" i="34" s="1"/>
  <c r="I111" i="34"/>
  <c r="K111" i="34" s="1"/>
  <c r="M111" i="34" s="1"/>
  <c r="K106" i="34"/>
  <c r="M106" i="34" s="1"/>
  <c r="I91" i="34"/>
  <c r="K91" i="34" s="1"/>
  <c r="M91" i="34" s="1"/>
  <c r="K86" i="34"/>
  <c r="M86" i="34" s="1"/>
  <c r="L15" i="34"/>
  <c r="I61" i="34"/>
  <c r="K61" i="34" s="1"/>
  <c r="M61" i="34" s="1"/>
  <c r="K56" i="34"/>
  <c r="M56" i="34" s="1"/>
  <c r="L20" i="34"/>
  <c r="AA20" i="34"/>
  <c r="I81" i="34"/>
  <c r="K81" i="34" s="1"/>
  <c r="M81" i="34" s="1"/>
  <c r="K76" i="34"/>
  <c r="M76" i="34" s="1"/>
  <c r="I41" i="34"/>
  <c r="K41" i="34" s="1"/>
  <c r="M41" i="34" s="1"/>
  <c r="K36" i="34"/>
  <c r="M36" i="34" s="1"/>
  <c r="I71" i="34"/>
  <c r="K71" i="34" s="1"/>
  <c r="M71" i="34" s="1"/>
  <c r="K66" i="34"/>
  <c r="M66" i="34" s="1"/>
  <c r="I101" i="34"/>
  <c r="K101" i="34" s="1"/>
  <c r="M101" i="34" s="1"/>
  <c r="K96" i="34"/>
  <c r="M96" i="34" s="1"/>
  <c r="I10" i="34"/>
  <c r="K10" i="34" s="1"/>
  <c r="M10" i="34" s="1"/>
  <c r="K5" i="34"/>
  <c r="M5" i="34" s="1"/>
  <c r="I121" i="34"/>
  <c r="K121" i="34" s="1"/>
  <c r="M121" i="34" s="1"/>
  <c r="K116" i="34"/>
  <c r="M116" i="34" s="1"/>
  <c r="I15" i="34"/>
  <c r="E20" i="34"/>
  <c r="I20" i="34" l="1"/>
  <c r="K20" i="34" s="1"/>
  <c r="M20" i="34" s="1"/>
  <c r="K15" i="34"/>
  <c r="M15" i="3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34" authorId="0" shapeId="0" xr:uid="{00000000-0006-0000-0400-000001000000}">
      <text>
        <r>
          <rPr>
            <sz val="10"/>
            <color rgb="FF000000"/>
            <rFont val="Arial"/>
            <scheme val="minor"/>
          </rPr>
          <t xml:space="preserve">MCC Course
</t>
        </r>
      </text>
    </comment>
    <comment ref="C37" authorId="0" shapeId="0" xr:uid="{00000000-0006-0000-0400-000002000000}">
      <text>
        <r>
          <rPr>
            <sz val="10"/>
            <color rgb="FF000000"/>
            <rFont val="Arial"/>
            <scheme val="minor"/>
          </rPr>
          <t xml:space="preserve">MCC
</t>
        </r>
      </text>
    </comment>
    <comment ref="C38" authorId="0" shapeId="0" xr:uid="{00000000-0006-0000-0400-000003000000}">
      <text>
        <r>
          <rPr>
            <sz val="10"/>
            <color rgb="FF000000"/>
            <rFont val="Arial"/>
            <scheme val="minor"/>
          </rPr>
          <t xml:space="preserve">MCC
</t>
        </r>
      </text>
    </comment>
    <comment ref="C39" authorId="0" shapeId="0" xr:uid="{00000000-0006-0000-0400-000004000000}">
      <text>
        <r>
          <rPr>
            <sz val="10"/>
            <color rgb="FF000000"/>
            <rFont val="Arial"/>
            <scheme val="minor"/>
          </rPr>
          <t xml:space="preserve">MCC 
</t>
        </r>
      </text>
    </comment>
    <comment ref="C40" authorId="0" shapeId="0" xr:uid="{00000000-0006-0000-0400-000005000000}">
      <text>
        <r>
          <rPr>
            <sz val="10"/>
            <color rgb="FF000000"/>
            <rFont val="Arial"/>
            <scheme val="minor"/>
          </rPr>
          <t xml:space="preserve">MCC </t>
        </r>
      </text>
    </comment>
    <comment ref="C41" authorId="0" shapeId="0" xr:uid="{00000000-0006-0000-0400-000006000000}">
      <text>
        <r>
          <rPr>
            <sz val="10"/>
            <color rgb="FF000000"/>
            <rFont val="Arial"/>
            <scheme val="minor"/>
          </rPr>
          <t xml:space="preserve">MCC </t>
        </r>
      </text>
    </comment>
    <comment ref="C42" authorId="0" shapeId="0" xr:uid="{00000000-0006-0000-0400-000007000000}">
      <text>
        <r>
          <rPr>
            <sz val="10"/>
            <color rgb="FF000000"/>
            <rFont val="Arial"/>
            <scheme val="minor"/>
          </rPr>
          <t xml:space="preserve">MCC
</t>
        </r>
      </text>
    </comment>
    <comment ref="C43" authorId="0" shapeId="0" xr:uid="{00000000-0006-0000-0400-000008000000}">
      <text>
        <r>
          <rPr>
            <sz val="10"/>
            <color rgb="FF000000"/>
            <rFont val="Arial"/>
            <scheme val="minor"/>
          </rPr>
          <t>MCC</t>
        </r>
      </text>
    </comment>
    <comment ref="C44" authorId="0" shapeId="0" xr:uid="{00000000-0006-0000-0400-000009000000}">
      <text>
        <r>
          <rPr>
            <sz val="10"/>
            <color rgb="FF000000"/>
            <rFont val="Arial"/>
            <scheme val="minor"/>
          </rPr>
          <t>MCC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G302" authorId="0" shapeId="0" xr:uid="{00000000-0006-0000-0900-000001000000}">
      <text>
        <r>
          <rPr>
            <sz val="10"/>
            <color rgb="FF000000"/>
            <rFont val="Arial"/>
            <scheme val="minor"/>
          </rPr>
          <t xml:space="preserve">for closure. voluntary surrendered CTPR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G533" authorId="0" shapeId="0" xr:uid="{65CB25C5-5686-4BBA-8B7D-14846BFA5260}">
      <text>
        <r>
          <rPr>
            <sz val="10"/>
            <color rgb="FF000000"/>
            <rFont val="Arial"/>
            <scheme val="minor"/>
          </rPr>
          <t xml:space="preserve">for closure. voluntary surrendered CTPR
</t>
        </r>
      </text>
    </comment>
  </commentList>
</comments>
</file>

<file path=xl/sharedStrings.xml><?xml version="1.0" encoding="utf-8"?>
<sst xmlns="http://schemas.openxmlformats.org/spreadsheetml/2006/main" count="143987" uniqueCount="10481">
  <si>
    <t>REGION</t>
  </si>
  <si>
    <t>PROVINCE</t>
  </si>
  <si>
    <t>NAME OF INSTITUTION</t>
  </si>
  <si>
    <t>TEL. NO.</t>
  </si>
  <si>
    <t>SECTOR</t>
  </si>
  <si>
    <t>COURSE/REGISTERED PROGRAM</t>
  </si>
  <si>
    <t>DURATION</t>
  </si>
  <si>
    <t>DATE ISSUED</t>
  </si>
  <si>
    <t>STATUS</t>
  </si>
  <si>
    <t>Remarks</t>
  </si>
  <si>
    <t>VII</t>
  </si>
  <si>
    <t>Cebu</t>
  </si>
  <si>
    <t>North</t>
  </si>
  <si>
    <t>Cebu City</t>
  </si>
  <si>
    <t>AHGS Center for International Languages Inc.</t>
  </si>
  <si>
    <t>Private</t>
  </si>
  <si>
    <t>TVI</t>
  </si>
  <si>
    <t>Unit 607-B, 6th Floor, Keppel Center, Samar Loop, Cebu Business Park, Cebu City</t>
  </si>
  <si>
    <t>English as a Second Language for Beginners</t>
  </si>
  <si>
    <t>180 hours</t>
  </si>
  <si>
    <t>NTR No. 201707220111</t>
  </si>
  <si>
    <t>NTR</t>
  </si>
  <si>
    <t>N/A</t>
  </si>
  <si>
    <t>English as a Second Language for Intermediate</t>
  </si>
  <si>
    <t>NTR No. 201707220112</t>
  </si>
  <si>
    <t>English as a Second Language for Advanced</t>
  </si>
  <si>
    <t>NTR No. 201707220113</t>
  </si>
  <si>
    <t>Bohol</t>
  </si>
  <si>
    <t>1st</t>
  </si>
  <si>
    <t>Tagbilaran City</t>
  </si>
  <si>
    <t>Component</t>
  </si>
  <si>
    <t>Asian Divine Light College, Inc.</t>
  </si>
  <si>
    <t>Tourism</t>
  </si>
  <si>
    <t>Cookery NC II</t>
  </si>
  <si>
    <t>316 hours</t>
  </si>
  <si>
    <t>WTR</t>
  </si>
  <si>
    <t>Housekeeping NC II</t>
  </si>
  <si>
    <t>436 hours</t>
  </si>
  <si>
    <t>20180712TRSHSK213103</t>
  </si>
  <si>
    <t>Bread and Pastry Production NC II</t>
  </si>
  <si>
    <t>141 hours</t>
  </si>
  <si>
    <t>Certificate in Culinary Arts</t>
  </si>
  <si>
    <t>1 year</t>
  </si>
  <si>
    <t>Bread and Pastry Production NC II - Mobile Training Program</t>
  </si>
  <si>
    <t>MTP-201907TRSBPP209037</t>
  </si>
  <si>
    <t>Cookery NC II - Mobile Training Program</t>
  </si>
  <si>
    <t>MTP-201907TRSCOK214036</t>
  </si>
  <si>
    <t>Food and Beverage Services NC II</t>
  </si>
  <si>
    <t>356 hours</t>
  </si>
  <si>
    <t>Negros Oriental</t>
  </si>
  <si>
    <t>2nd</t>
  </si>
  <si>
    <t>Dumaguete City</t>
  </si>
  <si>
    <t>Aspire Learning English Institute</t>
  </si>
  <si>
    <t>Purok Kalubihan, Daro, Dumaguete City, Negros Oriental</t>
  </si>
  <si>
    <t>(053) 422-4047</t>
  </si>
  <si>
    <t>ESL Beginner English Course</t>
  </si>
  <si>
    <t>150 hours</t>
  </si>
  <si>
    <t>NTR No. 201707460133</t>
  </si>
  <si>
    <t>ESL Intermediate English Course</t>
  </si>
  <si>
    <t>200 Hours</t>
  </si>
  <si>
    <t>NTR No. 201707460134</t>
  </si>
  <si>
    <t>ESL Advance English Course</t>
  </si>
  <si>
    <t>NTR No. 201707460135</t>
  </si>
  <si>
    <t>Blue Pacific English Academy Inc.</t>
  </si>
  <si>
    <t>3rd Floor, Vilesca Bldg., Beach Area, Brgy. Piapi, Dumaguete City, Negros Oriental</t>
  </si>
  <si>
    <t>0917-1071179</t>
  </si>
  <si>
    <t>General English 1 -Beginner</t>
  </si>
  <si>
    <t>NTR No. 201707460153</t>
  </si>
  <si>
    <t>General English 1 -Intermediate</t>
  </si>
  <si>
    <t>NTR No. 201707460156</t>
  </si>
  <si>
    <t>General English 1 -Advanced</t>
  </si>
  <si>
    <t>NTR No. 201707460158</t>
  </si>
  <si>
    <t>English for Special Purposes (ESP)</t>
  </si>
  <si>
    <t>NTR No. 201707460159</t>
  </si>
  <si>
    <t>Cortes</t>
  </si>
  <si>
    <t>Bohol International Learning College, Inc.</t>
  </si>
  <si>
    <t>De La Paz, Cortes, Bohol</t>
  </si>
  <si>
    <t>WTR No. 201607012040</t>
  </si>
  <si>
    <t>356 Hours</t>
  </si>
  <si>
    <t>WTR No. 20170712TRSCOKK214177</t>
  </si>
  <si>
    <t>Ubay</t>
  </si>
  <si>
    <t>Bohol Northern Star College, Inc.</t>
  </si>
  <si>
    <t>Poblacion, Ubay, Bohol</t>
  </si>
  <si>
    <t>(038) 510-1226</t>
  </si>
  <si>
    <t>Metals and Engineering</t>
  </si>
  <si>
    <t>Shielded Metal Arc Welding (SMAW) NC II</t>
  </si>
  <si>
    <t>304 Hours</t>
  </si>
  <si>
    <t>Electrical and Electronics</t>
  </si>
  <si>
    <t>Electrical Installation and Maintenance NC II</t>
  </si>
  <si>
    <t>196 hours</t>
  </si>
  <si>
    <t>WTR No. 20180712ELCEIM215006</t>
  </si>
  <si>
    <t>436 Hours</t>
  </si>
  <si>
    <t>WTR No. 20180722TRSHSK213097</t>
  </si>
  <si>
    <t>Shielded Metal Arc Welding (SMAW) NC I</t>
  </si>
  <si>
    <t>268 Hours</t>
  </si>
  <si>
    <t>WTR No. 20170712MEEEAW106207</t>
  </si>
  <si>
    <t>Bohol Tech Voc. Inc.</t>
  </si>
  <si>
    <t>Zamora St., Dao District, Tagbilaran City, Bohol</t>
  </si>
  <si>
    <t>(038) 5013040/ 501-3041</t>
  </si>
  <si>
    <t>Bartending NC II</t>
  </si>
  <si>
    <t>438 hours</t>
  </si>
  <si>
    <t>MTP-201907TRSCOK214038</t>
  </si>
  <si>
    <t>Crispa Technical Training Center, Inc.</t>
  </si>
  <si>
    <t>P. Cabalit St., Taloto Dist., Tagbilaran City, Bohol</t>
  </si>
  <si>
    <t>Automotive and Land Transportation</t>
  </si>
  <si>
    <t>Driving NC II</t>
  </si>
  <si>
    <t>118 Hours</t>
  </si>
  <si>
    <t>Construction</t>
  </si>
  <si>
    <t>Heavy Equipment Operation (Hydraulic Excavator) NC II</t>
  </si>
  <si>
    <t>156 hours</t>
  </si>
  <si>
    <t>Non-migration to amended TR</t>
  </si>
  <si>
    <t>Calape</t>
  </si>
  <si>
    <t>Bohol Island State University</t>
  </si>
  <si>
    <t>Public</t>
  </si>
  <si>
    <t>SUC</t>
  </si>
  <si>
    <t>San Isidro, Calape, Bohol</t>
  </si>
  <si>
    <t>(038) 507-9185/ 5079017</t>
  </si>
  <si>
    <t>Human Health/ Health Care</t>
  </si>
  <si>
    <t>Health Care Services NC II</t>
  </si>
  <si>
    <t>996 Hours</t>
  </si>
  <si>
    <t>Caregiving NC II</t>
  </si>
  <si>
    <t>786 hours</t>
  </si>
  <si>
    <t>WTR 201607012002</t>
  </si>
  <si>
    <t>3rd</t>
  </si>
  <si>
    <t>Bilar</t>
  </si>
  <si>
    <t>Agriculture, Forestry and Fishery</t>
  </si>
  <si>
    <t>Rice Machinery Operations NC II</t>
  </si>
  <si>
    <t>232 Hours</t>
  </si>
  <si>
    <t>Under RCEP</t>
  </si>
  <si>
    <t>Non-closure of compliance audit findings</t>
  </si>
  <si>
    <t>Loboc</t>
  </si>
  <si>
    <t>Loboc Learning Center For Excellence</t>
  </si>
  <si>
    <t>LGU</t>
  </si>
  <si>
    <t>Gotozon, Loboc, Bohol</t>
  </si>
  <si>
    <t>326 hours</t>
  </si>
  <si>
    <t>WTR No. 20187012TRSBAR213111</t>
  </si>
  <si>
    <t>WTR No. 20180712TRSFBS213112</t>
  </si>
  <si>
    <t>WTR No. 20170712TRSHSK213214</t>
  </si>
  <si>
    <t>Dalaguete</t>
  </si>
  <si>
    <t>Dalaguete Skills Training and Resource (STAR) Center</t>
  </si>
  <si>
    <t>Brgy. Poblacion, Dalaguete, Cebu</t>
  </si>
  <si>
    <t>09224271868 /
 (032) 484-8635 / 
 484-8309</t>
  </si>
  <si>
    <t>20190722TRSHSK213070</t>
  </si>
  <si>
    <t>Garments</t>
  </si>
  <si>
    <t>Dressmaking NC II</t>
  </si>
  <si>
    <t>395 hours</t>
  </si>
  <si>
    <t>5th</t>
  </si>
  <si>
    <t>Compostela</t>
  </si>
  <si>
    <t>EILSI – English International Language School Inc.</t>
  </si>
  <si>
    <t>460 Estaca, Compostela, Cebu</t>
  </si>
  <si>
    <t>425-4036</t>
  </si>
  <si>
    <t>English as a Second Language Program – Beginner Level</t>
  </si>
  <si>
    <t>280 hours</t>
  </si>
  <si>
    <t>NTR No. 201807220007</t>
  </si>
  <si>
    <t>Philippine Call Center Institute, Inc.</t>
  </si>
  <si>
    <t>2/F, QVC Building, CPG North Ave., Tagbilaran City, Bohol</t>
  </si>
  <si>
    <t>Contact Center Services NC II</t>
  </si>
  <si>
    <t>144 Hours</t>
  </si>
  <si>
    <t>WTR No. 201607012032</t>
  </si>
  <si>
    <t>Dimiao</t>
  </si>
  <si>
    <t>Taongon, Can-andam Dimiao, Bohol</t>
  </si>
  <si>
    <t>Bookkeeping NC III</t>
  </si>
  <si>
    <t>292 Hours</t>
  </si>
  <si>
    <t>SBR Technical Education Training Center Inc.</t>
  </si>
  <si>
    <t>038-4127025</t>
  </si>
  <si>
    <t>196 Hours</t>
  </si>
  <si>
    <t>20200712ELCEIM215057</t>
  </si>
  <si>
    <t>Shielded Metal Arc Welding (SMAW) NC II - Mobile Training Program</t>
  </si>
  <si>
    <t>MTP-201907MEEEAW206031</t>
  </si>
  <si>
    <t>WTR No. 201607121175</t>
  </si>
  <si>
    <t>Shielded Metal Arc Welding (SMAW) NC I - Mobile Training Program</t>
  </si>
  <si>
    <t>MTP-201907MEEEAW106026</t>
  </si>
  <si>
    <t>20180712ALTDRV204075</t>
  </si>
  <si>
    <t>Driving NC II - Mobile Training Program</t>
  </si>
  <si>
    <t>MTP-201907ALTDRV204027</t>
  </si>
  <si>
    <t>20170712ICTCCS214201</t>
  </si>
  <si>
    <t>Lone</t>
  </si>
  <si>
    <t>Real Greatenglish Corporation</t>
  </si>
  <si>
    <t>Looc, Maribago, Lapu-lapu City</t>
  </si>
  <si>
    <t>479-9411</t>
  </si>
  <si>
    <t>English as a Second Language - Beginner Level</t>
  </si>
  <si>
    <t>120 hours</t>
  </si>
  <si>
    <t>NTR No. 201707220211</t>
  </si>
  <si>
    <t>English as a Second Language - Intermediate Level</t>
  </si>
  <si>
    <t>NTR No. 201707220212</t>
  </si>
  <si>
    <t>School of Knowledge for Industrial Labor, Leadership, and Service Inc.</t>
  </si>
  <si>
    <t>Skills Campus, General Maxilom Avenue, Cebu City</t>
  </si>
  <si>
    <t>276 hours</t>
  </si>
  <si>
    <t>20210722ELCEIM215098</t>
  </si>
  <si>
    <t>System Formworks Installation NC II</t>
  </si>
  <si>
    <t>20210722CONSFI212062</t>
  </si>
  <si>
    <t>Masonry NC II</t>
  </si>
  <si>
    <t>181 Hours</t>
  </si>
  <si>
    <t>Reinforcing Steel Works NC II</t>
  </si>
  <si>
    <t>162 Hours</t>
  </si>
  <si>
    <t>Re-registration</t>
  </si>
  <si>
    <t>SIL inclusion</t>
  </si>
  <si>
    <t>Carpentry NC II</t>
  </si>
  <si>
    <t>301 hours</t>
  </si>
  <si>
    <t>Scaffolding Works NC II (Supported Type Scaffold)</t>
  </si>
  <si>
    <t>Hilot (Wellness Massage) NC II</t>
  </si>
  <si>
    <t>WTR No. 201607222193</t>
  </si>
  <si>
    <t>20190722HHCCGV207042</t>
  </si>
  <si>
    <t>Plumbing NC II</t>
  </si>
  <si>
    <t>202 hours</t>
  </si>
  <si>
    <t>WTR No. 201607222214</t>
  </si>
  <si>
    <t>WTR No. 20170722TRSFBS213097</t>
  </si>
  <si>
    <t>St. Martha Skills Training and Assessment Center, Inc.</t>
  </si>
  <si>
    <t>Transfer of location</t>
  </si>
  <si>
    <t>Taka Hari Cebu Corp.</t>
  </si>
  <si>
    <t>Villa Aurora Street, Kasambagan, Cebu City</t>
  </si>
  <si>
    <t>General Onsite ESL Program - Beginner</t>
  </si>
  <si>
    <t>NTR No. 201607220221</t>
  </si>
  <si>
    <t>Lila</t>
  </si>
  <si>
    <t>Taug Technical Institute and Assessment Center, Inc.</t>
  </si>
  <si>
    <t>Purok Bayabas, Taug, Lila, Bohol</t>
  </si>
  <si>
    <t>20170712MEEEAW106198</t>
  </si>
  <si>
    <t>WTR No. 20170712MEEEAW206203</t>
  </si>
  <si>
    <t>Trinidad</t>
  </si>
  <si>
    <t>Trinidad Municipal College</t>
  </si>
  <si>
    <t>LUC</t>
  </si>
  <si>
    <t>Poblacion, Trinidad, Bohol</t>
  </si>
  <si>
    <t>20180712MEEEAW106034</t>
  </si>
  <si>
    <t>WTR No. 201507012193</t>
  </si>
  <si>
    <t>Valencia</t>
  </si>
  <si>
    <t>Covid-19 Pandemic</t>
  </si>
  <si>
    <t>TESDA Technology Institution</t>
  </si>
  <si>
    <t>Poblacion, Bilar, Bohol</t>
  </si>
  <si>
    <t>Events Management Services NC III</t>
  </si>
  <si>
    <t>358 hours</t>
  </si>
  <si>
    <t>20210712TRSEVM307082</t>
  </si>
  <si>
    <t>Electrical Installation and Maintenance NC III</t>
  </si>
  <si>
    <t>160 Hours</t>
  </si>
  <si>
    <t>20200712ELCEIM315074</t>
  </si>
  <si>
    <t>Contact Tracing Level II</t>
  </si>
  <si>
    <t>120 Hours</t>
  </si>
  <si>
    <t>NTR No.202007120070</t>
  </si>
  <si>
    <t>106 Hours</t>
  </si>
  <si>
    <t>20200712AFFOAP212AGR611302053</t>
  </si>
  <si>
    <t>20190712AFFRMO207127</t>
  </si>
  <si>
    <t>Processed Food and Beverages</t>
  </si>
  <si>
    <t>Food Processing NC II</t>
  </si>
  <si>
    <t>568 Hours</t>
  </si>
  <si>
    <t>Motorcycle/Small Engine Servicing NC II</t>
  </si>
  <si>
    <t>650 hours</t>
  </si>
  <si>
    <t>20180712ALTMSE215118</t>
  </si>
  <si>
    <t>20200712CONCAR218022</t>
  </si>
  <si>
    <t>WTR No. 201707122038</t>
  </si>
  <si>
    <t>Inabanga</t>
  </si>
  <si>
    <t>Provincial Training Center - (Inabanga)</t>
  </si>
  <si>
    <t>Cagayan, Inabanga, Bohol</t>
  </si>
  <si>
    <t>(038) 512-9012</t>
  </si>
  <si>
    <t>20200712AFFOAP212AGR611302088</t>
  </si>
  <si>
    <t>141 Hours</t>
  </si>
  <si>
    <t>20200712TRSBPP209089</t>
  </si>
  <si>
    <t>20170712ELCEIM215210</t>
  </si>
  <si>
    <t>(038) 512-9012 / 09219715252</t>
  </si>
  <si>
    <t>20190712CONMAS218149</t>
  </si>
  <si>
    <t>20190712ALTDRV204125</t>
  </si>
  <si>
    <t>160 hours</t>
  </si>
  <si>
    <t>WTR No. 20180712ELCEIM315050</t>
  </si>
  <si>
    <t>268 hours</t>
  </si>
  <si>
    <t>Masonry NC I</t>
  </si>
  <si>
    <t>123 hours</t>
  </si>
  <si>
    <t>20200712CONMAS118019</t>
  </si>
  <si>
    <t>RAC Servicing (DomRAC) NC II</t>
  </si>
  <si>
    <t>480 hours</t>
  </si>
  <si>
    <t>WTR No. 201507012217</t>
  </si>
  <si>
    <t>Shielded Metal Arc Welding (SMAW) NC III</t>
  </si>
  <si>
    <t>201807012MEEEAW306035</t>
  </si>
  <si>
    <t>Jagna</t>
  </si>
  <si>
    <t>Poblacion, Jagna, Bohol</t>
  </si>
  <si>
    <t>TVET</t>
  </si>
  <si>
    <t>Community-Based Trainers Methodology Course</t>
  </si>
  <si>
    <t>40 Hours</t>
  </si>
  <si>
    <t>NTR No.202107120087</t>
  </si>
  <si>
    <t>264 Hours</t>
  </si>
  <si>
    <t>20190712TVETRM111165</t>
  </si>
  <si>
    <t>20190712SOCBKP307166</t>
  </si>
  <si>
    <t>Organic Agriculture Production NC II</t>
  </si>
  <si>
    <t>20190712AFFOAP212169</t>
  </si>
  <si>
    <t>20190712ALTDRV204128</t>
  </si>
  <si>
    <t>20190712MEEEAW106129</t>
  </si>
  <si>
    <t>20180712ELCEIM215082</t>
  </si>
  <si>
    <t>WTR No. 20170712TRSBPP209053</t>
  </si>
  <si>
    <t>Pilar</t>
  </si>
  <si>
    <t>Poblacion, Pilar, Bohol</t>
  </si>
  <si>
    <t>(038) 510-8237 / 09173164144</t>
  </si>
  <si>
    <t>20200712TRSBPP209076</t>
  </si>
  <si>
    <t>123 Hours</t>
  </si>
  <si>
    <t>20200712CONMAS118080</t>
  </si>
  <si>
    <t>96 hours</t>
  </si>
  <si>
    <t>NTR No.202007120032</t>
  </si>
  <si>
    <t>20190712AFFOAP212147</t>
  </si>
  <si>
    <t>20190712ALTDRV204130</t>
  </si>
  <si>
    <t>WTR No. 20170712ELCEIM215209</t>
  </si>
  <si>
    <t>20180712ELCEIM315036</t>
  </si>
  <si>
    <t>WTR No. 20180712MEEEAW306054</t>
  </si>
  <si>
    <t>WTR No. 201707122032</t>
  </si>
  <si>
    <t>Tubigon</t>
  </si>
  <si>
    <t>Provincial Training Center - (Tubigon)</t>
  </si>
  <si>
    <t>Potohan, Tubigon, Bohol</t>
  </si>
  <si>
    <t>(038) 508-8216 / 09179624837</t>
  </si>
  <si>
    <t>NTR No.202007120073</t>
  </si>
  <si>
    <t>20200712AFFOAP212AGR611302049</t>
  </si>
  <si>
    <t>20200712CONMAS118058</t>
  </si>
  <si>
    <t>Mushroom Production</t>
  </si>
  <si>
    <t>NTR No.201907120131</t>
  </si>
  <si>
    <t>275 Hours</t>
  </si>
  <si>
    <t>Tailoring NC II</t>
  </si>
  <si>
    <t>South</t>
  </si>
  <si>
    <t>B.I.G. Development Training &amp; Assessment Center, Inc.</t>
  </si>
  <si>
    <t>22 Virgo St., Guadalupe, Osmeña Village, Punta Princesa, Cebu City</t>
  </si>
  <si>
    <t>216 Hours</t>
  </si>
  <si>
    <t>20210722 SOCBCN211068</t>
  </si>
  <si>
    <t>Hilot (Wellness Massage) NC II - Mobile Training Program</t>
  </si>
  <si>
    <t>MTP-201907HHCHIL208028</t>
  </si>
  <si>
    <t>1,100 hours</t>
  </si>
  <si>
    <t>WTR No. 201607222152</t>
  </si>
  <si>
    <t>MTP-201907SOCBEC205071</t>
  </si>
  <si>
    <t>ECC School of Global Communication Inc.</t>
  </si>
  <si>
    <t>Unit 703, Gagfa Tower, F. Cabahug St.., Kasambagan, Cebu City</t>
  </si>
  <si>
    <t>Japanese Language Proficiency Program</t>
  </si>
  <si>
    <t>960 Hours</t>
  </si>
  <si>
    <t>NTR No.201907220055</t>
  </si>
  <si>
    <t>ESL-Elementary Course One-to-One Class</t>
  </si>
  <si>
    <t>200 hours</t>
  </si>
  <si>
    <t>NTR No. 201607020096</t>
  </si>
  <si>
    <t>ESL-Pre-Intermediate Course One-to-One Class</t>
  </si>
  <si>
    <t>NTR No. 201607020097</t>
  </si>
  <si>
    <t>ESL-Intermediate Course One-to-One Class</t>
  </si>
  <si>
    <t>NTR No. 201607020098</t>
  </si>
  <si>
    <t>400 hours</t>
  </si>
  <si>
    <t>NTR No. 201607220219</t>
  </si>
  <si>
    <t>English as a Second Language – Beginner</t>
  </si>
  <si>
    <t>NTR No.201907220064</t>
  </si>
  <si>
    <t>English as a Second Language – Elementary</t>
  </si>
  <si>
    <t>NTR No.201907220065</t>
  </si>
  <si>
    <t>English as a Second Language – Pre-Intermediate</t>
  </si>
  <si>
    <t>NTR No.201907220066</t>
  </si>
  <si>
    <t>English as a Second Language – Intermediate</t>
  </si>
  <si>
    <t>NTR No.201907220067</t>
  </si>
  <si>
    <t>English as a Second Language – Advanced</t>
  </si>
  <si>
    <t>NTR No.201907220068</t>
  </si>
  <si>
    <t>English as a Second Language - Advanced Level</t>
  </si>
  <si>
    <t>NTR No. 201607220220</t>
  </si>
  <si>
    <t>Harvest Christian School International of Cebu, Inc.</t>
  </si>
  <si>
    <t>Mabolo, Cebu City</t>
  </si>
  <si>
    <t>232-9608, 231-0208</t>
  </si>
  <si>
    <t>Teaching English to Speakers of Other Languages (TESOL) Certificate Course Online/E-Learning Program</t>
  </si>
  <si>
    <t>NTR No.201907220054</t>
  </si>
  <si>
    <t>Tres Borces St., Mabolo, Cebu City</t>
  </si>
  <si>
    <t>Teaching English to Speakers of Other Languages (TESOL)</t>
  </si>
  <si>
    <t>NTR No. 201607022087</t>
  </si>
  <si>
    <t>English as a Second Language (ESL) Beginner</t>
  </si>
  <si>
    <t>360 hours</t>
  </si>
  <si>
    <t>NTR No. 201607022088</t>
  </si>
  <si>
    <t>English as a Second Language (ESL)Intermediate</t>
  </si>
  <si>
    <t>NTR No. 201607022089</t>
  </si>
  <si>
    <t>Immaculate Conception School of Technology of Ozamiz City, Inc.</t>
  </si>
  <si>
    <t>3rd floor Conchita Building, 311 Osmeña Blvd., Cebu City</t>
  </si>
  <si>
    <t>0998-9736747
 032-2250654</t>
  </si>
  <si>
    <t>108 hours</t>
  </si>
  <si>
    <t>20180722TRSEVM307148</t>
  </si>
  <si>
    <t>292 hours</t>
  </si>
  <si>
    <t>20180722SOCBKP307149</t>
  </si>
  <si>
    <t>264 hours</t>
  </si>
  <si>
    <t>WTR No. 201607221171</t>
  </si>
  <si>
    <t>Idea English SVCS Inc.</t>
  </si>
  <si>
    <t>16th Floor, Gagfa Tower, F. Cabahug St., Mabolo, Cebu City</t>
  </si>
  <si>
    <t>234-0789</t>
  </si>
  <si>
    <t>English as a Second Language Program - Beginner Level</t>
  </si>
  <si>
    <t>480 Hours</t>
  </si>
  <si>
    <t>NTR No. 201607020011</t>
  </si>
  <si>
    <t>Mandaue City</t>
  </si>
  <si>
    <t>234-7375</t>
  </si>
  <si>
    <t>English as a Second Language</t>
  </si>
  <si>
    <t>NTR No. 201707220102</t>
  </si>
  <si>
    <t>6th</t>
  </si>
  <si>
    <t>Metrologyx Training &amp; Assessment Center Inc.</t>
  </si>
  <si>
    <t>4/F Magkono Bldg. A.C. Cortes Avenue Mandaue City</t>
  </si>
  <si>
    <t>(032) 420-0882/344-0467</t>
  </si>
  <si>
    <t>Instrumentation and Control Servicing NC II</t>
  </si>
  <si>
    <t>238 hours</t>
  </si>
  <si>
    <t>20180722ELCICS206167</t>
  </si>
  <si>
    <t>Mechatronics Servicing NC II - Mobile Training Program</t>
  </si>
  <si>
    <t>158 hpurs</t>
  </si>
  <si>
    <t>MTP-'201907ELCMEC215053</t>
  </si>
  <si>
    <t>Mechatronics Servicing NC II</t>
  </si>
  <si>
    <t>20180722ELCMEC215185</t>
  </si>
  <si>
    <t>Nexseed Inc.</t>
  </si>
  <si>
    <t>12F 2Quad Bldg., Cardinal Rosales Ave., Cebu Business Park, Cebu City</t>
  </si>
  <si>
    <t>English as Second Language- Business English</t>
  </si>
  <si>
    <t>140 hours</t>
  </si>
  <si>
    <t>Premier Education Center for Language Inc.</t>
  </si>
  <si>
    <t>Marigondon, Lapu-lapu City</t>
  </si>
  <si>
    <t>None</t>
  </si>
  <si>
    <t>General English for Beginner</t>
  </si>
  <si>
    <t>General English for Intermediate</t>
  </si>
  <si>
    <t>201507020117</t>
  </si>
  <si>
    <t>Siquijor</t>
  </si>
  <si>
    <t>Lazi</t>
  </si>
  <si>
    <t>Lazi Technical Institute (LTI)</t>
  </si>
  <si>
    <t>Tigbawan, Lazi, Siquijor</t>
  </si>
  <si>
    <t>(035) 922-6071/ 09285210294/ 0917-7792429</t>
  </si>
  <si>
    <t>NTR No.202107610069</t>
  </si>
  <si>
    <t>Barangay Health Services NC II</t>
  </si>
  <si>
    <t>543 Hours</t>
  </si>
  <si>
    <t>118 hours</t>
  </si>
  <si>
    <t>20190761ALTDRV204132</t>
  </si>
  <si>
    <t>Animal Production (Poultry-Chicken) NC II - Mobile Training Program</t>
  </si>
  <si>
    <t>226 hours</t>
  </si>
  <si>
    <t>MTP201907AFFAPP213008</t>
  </si>
  <si>
    <t>Dressmaking NC II - Mobile Training Program</t>
  </si>
  <si>
    <t>MTP201907GRMDRM205009</t>
  </si>
  <si>
    <t>Animal Production (Swine) NC II - Mobile Training Program</t>
  </si>
  <si>
    <t>306 hours</t>
  </si>
  <si>
    <t>MTP201907AFFAPS213010</t>
  </si>
  <si>
    <t>Tailoring NC II - Mobile Training Program</t>
  </si>
  <si>
    <t>MTP201907GRMTLR205011</t>
  </si>
  <si>
    <t>MTP-201907TRSBPP209030</t>
  </si>
  <si>
    <t>232 hours</t>
  </si>
  <si>
    <t>Food and Beverage Services NC II - Mobile Training Program</t>
  </si>
  <si>
    <t>MTP-201907TRSFBS213029</t>
  </si>
  <si>
    <t>WTR No. 201607612124</t>
  </si>
  <si>
    <t>MTP201807TVETTRM111166</t>
  </si>
  <si>
    <t>Animal Production (Poultry-Chicken) NC II</t>
  </si>
  <si>
    <t>Animal Production (Swine) NC II</t>
  </si>
  <si>
    <t>Horticulture NC III</t>
  </si>
  <si>
    <t>LGU Poro Skills Training Center</t>
  </si>
  <si>
    <t>Sacsac, Poro, Camotes Cebu</t>
  </si>
  <si>
    <t>WTR No. 201707222016</t>
  </si>
  <si>
    <t>Quezon Memorial Institute of Siquijor</t>
  </si>
  <si>
    <t>Canal. Siquijor, Siquijor</t>
  </si>
  <si>
    <t>Computer Systems Servicing NC II</t>
  </si>
  <si>
    <t>WTR No. 201607022085</t>
  </si>
  <si>
    <t>Racdaes Japanese Language Training Center, Inc.</t>
  </si>
  <si>
    <t>2109 Andres Abellana Ext., Cebu City, Philippines</t>
  </si>
  <si>
    <t>(032) 255-29994</t>
  </si>
  <si>
    <t>Nihongo Language, Culture and Work Values</t>
  </si>
  <si>
    <t>800 Hours</t>
  </si>
  <si>
    <t>NTR No.202007220064</t>
  </si>
  <si>
    <t>72 B Andres Abellana Extension, Guadalupe, Cebu City</t>
  </si>
  <si>
    <t>Nihongo Language, Culture, and Work Values</t>
  </si>
  <si>
    <t>800 hours</t>
  </si>
  <si>
    <t>Clarin</t>
  </si>
  <si>
    <t>Rainbow's End Arts and Crafts Training and Assessment Center Inc.</t>
  </si>
  <si>
    <t>Lajog, Clarin, Bohol</t>
  </si>
  <si>
    <t>0922-8764949</t>
  </si>
  <si>
    <t>WTR No. 201607012015</t>
  </si>
  <si>
    <t>WTR No. 201607012016</t>
  </si>
  <si>
    <t>Bais City</t>
  </si>
  <si>
    <t>Rams Art Training and Assessment Center Inc.</t>
  </si>
  <si>
    <t>Km 50, National Highway (Near DPWH Weighbridge) Brgy. Tamisu, Bais City, Negros Oriental</t>
  </si>
  <si>
    <t>(035) 4029837</t>
  </si>
  <si>
    <t>20180746TVETRM111079</t>
  </si>
  <si>
    <t>20180746TRSEVM307080</t>
  </si>
  <si>
    <t>WTR No. 20170746TRSBPP209077</t>
  </si>
  <si>
    <t>Talisay City</t>
  </si>
  <si>
    <t>(032) 462-5882/ 273-7569</t>
  </si>
  <si>
    <t>1,000 Hours</t>
  </si>
  <si>
    <t>560 hours</t>
  </si>
  <si>
    <t>No training conducted for 3 consecutive years</t>
  </si>
  <si>
    <t>436 training hours, 120 OJT</t>
  </si>
  <si>
    <t>WTR No. 201707222011</t>
  </si>
  <si>
    <t>Universe English School Cebu Inc.</t>
  </si>
  <si>
    <t>5th Floor, Jesa IT Center, 90 General Maxilom Ave., Cebu City</t>
  </si>
  <si>
    <t>424-9167</t>
  </si>
  <si>
    <t>English Language Support Program (Basic)</t>
  </si>
  <si>
    <t>240 hours</t>
  </si>
  <si>
    <t>English Language Support Program (Intermediate)</t>
  </si>
  <si>
    <t>English Language Support Program (Advance)</t>
  </si>
  <si>
    <t>Academy of Eskrima Martial Arts, Inc.</t>
  </si>
  <si>
    <t>31 Eagle St. Doce Pares Bldg. Sto. Niño Village, Banilad, cebu City</t>
  </si>
  <si>
    <t>(032)3460433</t>
  </si>
  <si>
    <t>Basic Eskrima</t>
  </si>
  <si>
    <t>Advance Eskrima</t>
  </si>
  <si>
    <t>Intermediate Eskrima</t>
  </si>
  <si>
    <t>Action for Skills Knowledge Education and Wellness Center Corp.</t>
  </si>
  <si>
    <t>Barangay Bogdo, Borbon, Cebu</t>
  </si>
  <si>
    <t>09226195200/ 09177111102</t>
  </si>
  <si>
    <t>Application of Science and Technology to Natural Farming and Organic Agriculture Systms</t>
  </si>
  <si>
    <t>500 hours</t>
  </si>
  <si>
    <t>NTR No. 201707220035</t>
  </si>
  <si>
    <t>Purok 3, Espuelas St. Ext., Poblacion III, Tagbilaran City</t>
  </si>
  <si>
    <t>20210712TRSEVM307008</t>
  </si>
  <si>
    <t>Tourism Promotion Services NC II</t>
  </si>
  <si>
    <t>76 hours</t>
  </si>
  <si>
    <t>20190712TRSTPS215010</t>
  </si>
  <si>
    <t>ALU-TUCP Workers Training Center Foundation Inc.</t>
  </si>
  <si>
    <t>2/F, JSU-PSU Mariners Court, ALU Vimcontu Compound, Pier 1, Port Area, Cebu City</t>
  </si>
  <si>
    <t>(032) 2561672; 2532170 , Fax: 2561669</t>
  </si>
  <si>
    <t>Tile Setting NC II</t>
  </si>
  <si>
    <t>117 hours</t>
  </si>
  <si>
    <t>20210722CONTIL218040</t>
  </si>
  <si>
    <t>MTP-201907HHCHIL208073</t>
  </si>
  <si>
    <t>American International Culinary &amp; Hospitality Institute</t>
  </si>
  <si>
    <t>Corner Leon Kilat and P. del Rosario Streets, Cebu City</t>
  </si>
  <si>
    <t>505-0918/ 238/2380/ 238-2381/ 238-2384</t>
  </si>
  <si>
    <t>Talibon</t>
  </si>
  <si>
    <t>North Coast Bohol Institute Inc.</t>
  </si>
  <si>
    <t>Poblacion, Talibon, Bohol</t>
  </si>
  <si>
    <t>(038) 515-5207/09206320930/ 09098822924</t>
  </si>
  <si>
    <t>541 hours</t>
  </si>
  <si>
    <t>20210712ICTVGD318097</t>
  </si>
  <si>
    <t>260 hours</t>
  </si>
  <si>
    <t>360 Hours</t>
  </si>
  <si>
    <t>Financial constraint</t>
  </si>
  <si>
    <t>Avant Teach International Corp.</t>
  </si>
  <si>
    <t>4th</t>
  </si>
  <si>
    <t>Bantayan Education and Skills Training Center, Inc.</t>
  </si>
  <si>
    <t>77 React Compound, Sta. Fe, Highway, Brgy., Maricaban, Sta. Fe, Cebu</t>
  </si>
  <si>
    <t>WTR 201607222199</t>
  </si>
  <si>
    <t>Balamban</t>
  </si>
  <si>
    <t>Balamban Community Trng. Center</t>
  </si>
  <si>
    <t>Balamban, Cebu</t>
  </si>
  <si>
    <t>(032)-465-0315/333-2190</t>
  </si>
  <si>
    <t>The Foundation for Professional Training, Inc. doing business under the name and style of Anihan Technical School; Banilad Center for Professional Development; Habihan School; Manila Institute for Culinary Arts and Residential Services; and Punlaan School (formerly Banilad Center for Professional Development)</t>
  </si>
  <si>
    <t>Arch. Reyes Ave., Cebu City</t>
  </si>
  <si>
    <t>(032) 412-7131</t>
  </si>
  <si>
    <t>WTR 201507022167</t>
  </si>
  <si>
    <t>WTR No. 201607222181</t>
  </si>
  <si>
    <t>WTR No. 201607222182</t>
  </si>
  <si>
    <t>WTR No. 201607222184</t>
  </si>
  <si>
    <t>Benedicto College, Inc</t>
  </si>
  <si>
    <t>HEI</t>
  </si>
  <si>
    <t>(032) 3449320/ 345-6873/ 345-5790</t>
  </si>
  <si>
    <t>MTP-201907TRSCOK214065</t>
  </si>
  <si>
    <t>WTR No. 201607222172</t>
  </si>
  <si>
    <t>MTP-201907TRSBPP209072</t>
  </si>
  <si>
    <t>Bering Institute of Skills Training and Assessment Center Inc.</t>
  </si>
  <si>
    <t>Room 208, Conchita Building, Osmena Boulevard Barangay Sta. Cruz, Cebu City</t>
  </si>
  <si>
    <t>0923-3373777</t>
  </si>
  <si>
    <t>WTR No. 20170722ELCCSS213146</t>
  </si>
  <si>
    <t>Best of Cebu English Academy</t>
  </si>
  <si>
    <t>5 Storey Dormitory cor. St. Michael Street, Old Banilad, Brgy.Kasambagan, Cebu City</t>
  </si>
  <si>
    <t>2602853, 0926-1869399</t>
  </si>
  <si>
    <t>English as a Second Language - Advance Level</t>
  </si>
  <si>
    <t>BMC College Inc.</t>
  </si>
  <si>
    <t>186 Mabini St., Cebu City</t>
  </si>
  <si>
    <t>(032) 253-7206/07</t>
  </si>
  <si>
    <t>WTR No. 201607222163</t>
  </si>
  <si>
    <t>BMC Training Center for Welding &amp; Fabrication, Inc.</t>
  </si>
  <si>
    <t>C. Borces St., Mabolo, Cebu City</t>
  </si>
  <si>
    <t>(032)2317684</t>
  </si>
  <si>
    <t>Gas Tungsten Arc Welding (GTAW) NC II</t>
  </si>
  <si>
    <t>354 Hours</t>
  </si>
  <si>
    <t>Gas Welding NC II</t>
  </si>
  <si>
    <t>234 Hours</t>
  </si>
  <si>
    <t>202 Hours</t>
  </si>
  <si>
    <t>Gas Metal Arc Welding (GMAW) NC II</t>
  </si>
  <si>
    <t>Bogo City</t>
  </si>
  <si>
    <t>Bogo Livelihood and Technical Skills Training Center (Bogo Lites Center</t>
  </si>
  <si>
    <t>Old Human Settlement Bldg., Brgy. La Paz, Bogo City, Cebu</t>
  </si>
  <si>
    <t>(032) 516-1026/ 251-2002/ 434-9270/ 511-2043/ 318-3850/ 09178770115</t>
  </si>
  <si>
    <t>driving NC II</t>
  </si>
  <si>
    <t>213 Hours</t>
  </si>
  <si>
    <t>20210722ALTDRV204094</t>
  </si>
  <si>
    <t>20210722MEEEAW106041</t>
  </si>
  <si>
    <t>WTR No. 201607222218</t>
  </si>
  <si>
    <t>240 Hours</t>
  </si>
  <si>
    <t>Britech College, Inc.</t>
  </si>
  <si>
    <t>(032) 422-611 
 09327381373</t>
  </si>
  <si>
    <t>929 Hours</t>
  </si>
  <si>
    <t>20200722HHCCGV207042</t>
  </si>
  <si>
    <t>2nd &amp; 3rd Floors, Angelica Bldg., Jones Ave., Cebu City</t>
  </si>
  <si>
    <t>254-2688</t>
  </si>
  <si>
    <t>WTR No. 20170722HHCCGV207143</t>
  </si>
  <si>
    <t>Café-Gonzales Security Training Academy Inc.</t>
  </si>
  <si>
    <t>Talisay South Square Hi-way, Lawaan III, Talisay City, Cebu</t>
  </si>
  <si>
    <t>273-7368/ 273-7364</t>
  </si>
  <si>
    <t>Security Services NC I</t>
  </si>
  <si>
    <t>170 hours</t>
  </si>
  <si>
    <t>Security Services NC II</t>
  </si>
  <si>
    <t>223 hours</t>
  </si>
  <si>
    <t>Baclayon</t>
  </si>
  <si>
    <t>CA-LIM Tech Training and Assessment Center, Inc.</t>
  </si>
  <si>
    <t>San Isidro, Baclayon, Bohol</t>
  </si>
  <si>
    <t>09077991075/ 09088979828</t>
  </si>
  <si>
    <t>20190712TRSHSK213088</t>
  </si>
  <si>
    <t>20170712TRSBPP209197</t>
  </si>
  <si>
    <t>Carcar City</t>
  </si>
  <si>
    <t>Carcar Community Skills Training &amp; Assessment Center</t>
  </si>
  <si>
    <t>Luan-Luan, Carcar City</t>
  </si>
  <si>
    <t>(032) 487-7228</t>
  </si>
  <si>
    <t>Carmelite College of Siquijor, Inc.</t>
  </si>
  <si>
    <t>Balasbalas, Cang-Alwang, Tinago, Siquijor, Siquijor</t>
  </si>
  <si>
    <t>Cebu Call Center Academy</t>
  </si>
  <si>
    <t>#79 VEG Bldg., Gen. Maxilom Avenue, Cebu City</t>
  </si>
  <si>
    <t>Career Entry Course for Software Developers - JAVA</t>
  </si>
  <si>
    <t>Contact Center Services NC II - Mobile Training Program</t>
  </si>
  <si>
    <t>144 hours</t>
  </si>
  <si>
    <t>MTP-201907ICTCCS214060</t>
  </si>
  <si>
    <t>WTR No. 201507022172</t>
  </si>
  <si>
    <t>Cebu English Global Academy, Inc.</t>
  </si>
  <si>
    <t>Britech Interface College, Angelica Bldg., Osmeña Blvd. Cebu City</t>
  </si>
  <si>
    <t>0915-8005283, 0923-9255690</t>
  </si>
  <si>
    <t>Cebu English Language Learning Academy, Inc.</t>
  </si>
  <si>
    <t>JDN Square P. Remedios St., Banilad, Mandaue City, Cebu</t>
  </si>
  <si>
    <t>520-6772 '09107703122</t>
  </si>
  <si>
    <t>NTR No. 201607220151</t>
  </si>
  <si>
    <t>Cebu Eigo Club Inc.</t>
  </si>
  <si>
    <t>2F, Ace Penzionne, ML Quezon, National Highway, Pajo, Lapu-Lapu- City, Mactan Island Cebu</t>
  </si>
  <si>
    <t>(032) 505-7155</t>
  </si>
  <si>
    <t>English as a Second Language (Beginner Level)</t>
  </si>
  <si>
    <t>NTR No. 201607220109</t>
  </si>
  <si>
    <t>English as a Second Language (Intermmediate Level)</t>
  </si>
  <si>
    <t>NTR No. 201607220110</t>
  </si>
  <si>
    <t>English as a Second Language (Advanced Level)</t>
  </si>
  <si>
    <t>NTR No. 201607220111</t>
  </si>
  <si>
    <t>Cebu Globalization ESL Center Incorporated</t>
  </si>
  <si>
    <t>1st to 3rd Floor Academy Building CG Base Camp, Ma. Luisa Rd. Banilad, Cebu City</t>
  </si>
  <si>
    <t>(032) 2343267</t>
  </si>
  <si>
    <t>ESL Beginner</t>
  </si>
  <si>
    <t>Lemonville, Uldog St., Cansojong, Talisay City, Cebu</t>
  </si>
  <si>
    <t>Short Term English Proficiency Program-Beginner Level</t>
  </si>
  <si>
    <t>Short Term English Proficiency Program-Intermediate Level</t>
  </si>
  <si>
    <t>Short Term English Proficiency Program-Advance Level</t>
  </si>
  <si>
    <t>Cebu Inter Knowledge Journey Academy Cebu International Junior</t>
  </si>
  <si>
    <t>Tancor 1 Villa Aurora Subd., Kasambagan, Mabolo, Cebu City</t>
  </si>
  <si>
    <t>236-3345</t>
  </si>
  <si>
    <t>NTR No. 201607220138</t>
  </si>
  <si>
    <t>Cebu International Academy, Inc.</t>
  </si>
  <si>
    <t>CIA Bldg., A.S. Fortuna St., Bakilid, Subangdaku, Mandaue City</t>
  </si>
  <si>
    <t>(032) 421-1053/ 239-0422/ 09176341109</t>
  </si>
  <si>
    <t>Business English</t>
  </si>
  <si>
    <t>NTR No.201907220032</t>
  </si>
  <si>
    <t>IELTS Preparation Course</t>
  </si>
  <si>
    <t>130 Hours</t>
  </si>
  <si>
    <t>NTR No.201907220034</t>
  </si>
  <si>
    <t>TOEIC Preparation Course</t>
  </si>
  <si>
    <t>150 Hours</t>
  </si>
  <si>
    <t>NTR No.201907220033</t>
  </si>
  <si>
    <t>English as a Second Language - Beginner 1</t>
  </si>
  <si>
    <t>English as a Second Language - Beginner 2</t>
  </si>
  <si>
    <t>English as a Second Language - Intermediate 1</t>
  </si>
  <si>
    <t>English as a Second Language - Intermediate 2</t>
  </si>
  <si>
    <t>English as a Second Language - Advance</t>
  </si>
  <si>
    <t>Cebu Mary Immaculate College, Inc.</t>
  </si>
  <si>
    <t>Borbajo St., Talamban, Cebu City</t>
  </si>
  <si>
    <t>(032) 344-8710 / 345-8870 / 254-8090</t>
  </si>
  <si>
    <t>20210722TRSHSK213021</t>
  </si>
  <si>
    <t>20210722TRSFBS213022</t>
  </si>
  <si>
    <t>20210722TRSBPP209014</t>
  </si>
  <si>
    <t>Cebu Math &amp; English Study Center Corp.</t>
  </si>
  <si>
    <t>Unit 301, Northgate Centre, Governor Cuenco Ave., Banilad, Cebu City</t>
  </si>
  <si>
    <t>234-4252</t>
  </si>
  <si>
    <t>English Preparatory Enhancement Skills</t>
  </si>
  <si>
    <t>Cebu Pelis Institute</t>
  </si>
  <si>
    <t>Holy Family Road, Nivel Hills, Lahug, Cebu City</t>
  </si>
  <si>
    <t>418-4356</t>
  </si>
  <si>
    <t>English as a Second Language - Beginner</t>
  </si>
  <si>
    <t>NTR No. 201507020174</t>
  </si>
  <si>
    <t>English as a Second Language - Intermediate</t>
  </si>
  <si>
    <t>NTR No. 201507020175</t>
  </si>
  <si>
    <t>NTR No. 201507020176</t>
  </si>
  <si>
    <t>Liloan</t>
  </si>
  <si>
    <t>Cebu Science of Welding &amp; Skills Technology, Inc. - Main Campus</t>
  </si>
  <si>
    <t>Bag-ong Daan, Yati, Liloan, Cebu</t>
  </si>
  <si>
    <t>(032)564-2542/424-8592</t>
  </si>
  <si>
    <t>Gas Metal Arc Welding (GMAW) NC I</t>
  </si>
  <si>
    <t>424-8592, F-564-2542</t>
  </si>
  <si>
    <t>Heavy Equipment Operation (Bulldozer) NC II</t>
  </si>
  <si>
    <t>156 Hours</t>
  </si>
  <si>
    <t>Heavy Equipment Operation (Road Roller) NC II</t>
  </si>
  <si>
    <t>Heavy Equipment Operation (Wheel Loader) NC II</t>
  </si>
  <si>
    <t>Heavy Equipment Operation (Forklift) NC II</t>
  </si>
  <si>
    <t>WTR No. 201607023022</t>
  </si>
  <si>
    <t>Danao City</t>
  </si>
  <si>
    <t>Cebu Technological University - Danao Campus</t>
  </si>
  <si>
    <t>Sabang, Danao City, Cebu</t>
  </si>
  <si>
    <t>(032) 412-1270</t>
  </si>
  <si>
    <t>WTR No. 201607222203</t>
  </si>
  <si>
    <t>Cebu Southwest Technical College, Inc.</t>
  </si>
  <si>
    <t>(032) 265-2620/ 333-2314/ 333-2227</t>
  </si>
  <si>
    <t>Cebu Technical Vocational Training and Assessment Academy Inc.</t>
  </si>
  <si>
    <t>Bai Center, Cebu South Road, Basak, San Nicolas, Cebu City</t>
  </si>
  <si>
    <t>417-5254, 0933-3455013
 09430542776</t>
  </si>
  <si>
    <t>284 hours</t>
  </si>
  <si>
    <t>20200722CONPVI208046</t>
  </si>
  <si>
    <t>IT Information Network Cabling</t>
  </si>
  <si>
    <t>NRT No. 202007220016</t>
  </si>
  <si>
    <t>WTR No. 201607222205</t>
  </si>
  <si>
    <t>Computer Systems Servicing NC II - Mobile Training Program</t>
  </si>
  <si>
    <t>MTP201907ELCCSS213007</t>
  </si>
  <si>
    <t>Center for Healthcare Professions Cebu, Inc.</t>
  </si>
  <si>
    <t>Mezzanine Floor, First Consolidated Bank Bldg. Corner P.Burgos ST and A.C. Cortes Ave., Brgy. Alang-Alang, Mandaue City, Cebu</t>
  </si>
  <si>
    <t>(032) 420-1880/ 420-1881</t>
  </si>
  <si>
    <t>946 Hours</t>
  </si>
  <si>
    <t>Emergency Medical Services NC II</t>
  </si>
  <si>
    <t>Nihongo Preparatory Course</t>
  </si>
  <si>
    <t>24 Hours</t>
  </si>
  <si>
    <t>Basic Nihongo Course I</t>
  </si>
  <si>
    <t>60 Hours</t>
  </si>
  <si>
    <t>Basic Nihongo Course II</t>
  </si>
  <si>
    <t>90 Hours</t>
  </si>
  <si>
    <t>ESL - Advance Level</t>
  </si>
  <si>
    <t>ESL - Beginners Level</t>
  </si>
  <si>
    <t>ESL - Elementary Level</t>
  </si>
  <si>
    <t>ESL - Intermediate Level</t>
  </si>
  <si>
    <t>Center for Industrial Technology &amp; Enterprise (CITE) Technical Institute, Inc.</t>
  </si>
  <si>
    <t>San Jose, Talamban, Cebu City</t>
  </si>
  <si>
    <t>(032) 346-1611/344-0899/ 2462650</t>
  </si>
  <si>
    <t>Production Technology</t>
  </si>
  <si>
    <t>12 Months</t>
  </si>
  <si>
    <t>Machining NC II</t>
  </si>
  <si>
    <t>3,332 hours</t>
  </si>
  <si>
    <t>337 hours</t>
  </si>
  <si>
    <t>(032) 346-1611 / 09286684359</t>
  </si>
  <si>
    <t>158 hours</t>
  </si>
  <si>
    <t>20190722ELCMEC215102</t>
  </si>
  <si>
    <t>WTR No. 20170722ELCEPA213098</t>
  </si>
  <si>
    <t>WTR No. 20170722ELCCSS213104</t>
  </si>
  <si>
    <t>Center for Premier Int'l. Language Studies Inc.</t>
  </si>
  <si>
    <t>Benedicto Building, M.J. Cuenco Avenue, Cebu City</t>
  </si>
  <si>
    <t>2333232, 416-7637, 416-7638</t>
  </si>
  <si>
    <t>Intensive English Course - Advanced</t>
  </si>
  <si>
    <t>110 hours</t>
  </si>
  <si>
    <t>Intensive English Course - Beginner</t>
  </si>
  <si>
    <t>Intensive English Course - Elementary</t>
  </si>
  <si>
    <t>Intensive English Course - High Intermediate</t>
  </si>
  <si>
    <t>Intensive English Course - Intermediate</t>
  </si>
  <si>
    <t>Intensive English Course - Pre Intermediate</t>
  </si>
  <si>
    <t>CNL Global Access Corp.</t>
  </si>
  <si>
    <t>Brgy. Looc, Danao City</t>
  </si>
  <si>
    <t>(032) 260-3585</t>
  </si>
  <si>
    <t>WTR No.20190722TRSCOK214057</t>
  </si>
  <si>
    <t>318-9161, 0932-7676573, 0917-5536467</t>
  </si>
  <si>
    <t>WTR No. 201607222123</t>
  </si>
  <si>
    <t>Colegio De San Antonio De Padua, Inc.</t>
  </si>
  <si>
    <t>Brgy. Guinsay, Danao City, Cebu</t>
  </si>
  <si>
    <t>260-0074, 260-0749</t>
  </si>
  <si>
    <t>WTR No. 201607221147</t>
  </si>
  <si>
    <t>College of Technological Sciences-Cebu, Inc.</t>
  </si>
  <si>
    <t>Natalio Bacalso Ave. Corner Rallos Sr. Street, Sambag 1, Cebu City</t>
  </si>
  <si>
    <t>(032) 256-1302 to 04; 255-2331; Fax 254-2434
 090798917562</t>
  </si>
  <si>
    <t>20190722ALTMSE215099</t>
  </si>
  <si>
    <t>Electrical Installation and Maintenance NC II - Mobile Training Program</t>
  </si>
  <si>
    <t>MTP201907ELCEIM215017</t>
  </si>
  <si>
    <t>118 horus</t>
  </si>
  <si>
    <t>20190722 ELCEIM215071</t>
  </si>
  <si>
    <t>WTR No. 201607222232</t>
  </si>
  <si>
    <t>Automotive Servicing NC I</t>
  </si>
  <si>
    <t>WTR No. 201607221234</t>
  </si>
  <si>
    <t>676 hours</t>
  </si>
  <si>
    <t>WTR No. 201607222235</t>
  </si>
  <si>
    <t>Divine Life Institute of Cebu, Inc.</t>
  </si>
  <si>
    <t>Yati, Liloan, Cebu</t>
  </si>
  <si>
    <t>238-9020, 424-8531</t>
  </si>
  <si>
    <t>WTR No. 201707222041</t>
  </si>
  <si>
    <t>WTR No. 20170722MEEEAW106048</t>
  </si>
  <si>
    <t>WTR No. 20170722MEEEAW206049</t>
  </si>
  <si>
    <t>WTR No. 20170722MEEEAW306050</t>
  </si>
  <si>
    <t>WTR No. 20170722TRSBPP209054</t>
  </si>
  <si>
    <t>WTR No. 20170722TRSCOK214055</t>
  </si>
  <si>
    <t>WTR No. 20170722TVETTVT111070</t>
  </si>
  <si>
    <t>WTR No. 20170722HHCCGV207123</t>
  </si>
  <si>
    <t>Don Bosco Boys Home, Inc.</t>
  </si>
  <si>
    <t>Cotcot, Liloan ,Cebu</t>
  </si>
  <si>
    <t>(032) 517-3851 / 09424324372 / 09228442017</t>
  </si>
  <si>
    <t>202122CONCAR218025</t>
  </si>
  <si>
    <t>20180722MEEEAW106176</t>
  </si>
  <si>
    <t>20180722MEEMCG205154</t>
  </si>
  <si>
    <t>20180722MEEEAW206155</t>
  </si>
  <si>
    <t>(032) 2732302/ 2731127,/2731128/ 2722910 Fax Nos. 2721161/4143433</t>
  </si>
  <si>
    <t>20210722ALTMSE215011</t>
  </si>
  <si>
    <t>Furniture and Fixtures</t>
  </si>
  <si>
    <t>Wood &amp; Furniture Technology</t>
  </si>
  <si>
    <t>NTR No. 201807220071</t>
  </si>
  <si>
    <t>L. Flores St., Pasil, Cebu City</t>
  </si>
  <si>
    <t>(032) 261-0010</t>
  </si>
  <si>
    <t>Eldecare Institute of Technology, Inc.</t>
  </si>
  <si>
    <t>Brgy. Taloto, Tagbilaran City, Bohol</t>
  </si>
  <si>
    <t>WTR No. 201607122140</t>
  </si>
  <si>
    <t>WTR No. 201607122141</t>
  </si>
  <si>
    <t>ELE Technical Training &amp; Assessment Center Corp.</t>
  </si>
  <si>
    <t>4308 Osmeña St., Gunob, Lapu-Lapu City</t>
  </si>
  <si>
    <t>238-2057/ 340-5476</t>
  </si>
  <si>
    <t>275 hours</t>
  </si>
  <si>
    <t>WTR No. 201507022249</t>
  </si>
  <si>
    <t>260 Hours</t>
  </si>
  <si>
    <t>WTR No. 201607022008</t>
  </si>
  <si>
    <t>WTR No. 201607022060</t>
  </si>
  <si>
    <t>San Juan</t>
  </si>
  <si>
    <t>Elnard Integrated Farm</t>
  </si>
  <si>
    <t>Candura, San Juan , Siquijor</t>
  </si>
  <si>
    <t>WTR No. 20170761AFFOAP212145</t>
  </si>
  <si>
    <t>English Fella Educational Corporation</t>
  </si>
  <si>
    <t>Highway 11, Talamban Cebu</t>
  </si>
  <si>
    <t>(032) 344-0881/ 343-3903/ 255-1245</t>
  </si>
  <si>
    <t>English as a Second Language (ESL) Course for Beginner Students</t>
  </si>
  <si>
    <t>English as a Second Language (ESL) Course for Intermediate Students</t>
  </si>
  <si>
    <t>English as a Second Language (ESL) Course for Advanced Students</t>
  </si>
  <si>
    <t>Tigbao, Talamban, Cebu City</t>
  </si>
  <si>
    <t>Preparatory Course for International English Language Testing System (IELTS) - Level 3</t>
  </si>
  <si>
    <t>E-mo Language Studies Corporation</t>
  </si>
  <si>
    <t>3/F Samantabhadra Institute cor. Arch. Reyes &amp; J. Luna Sts., Mabolo, Cebu City</t>
  </si>
  <si>
    <t>418-7229</t>
  </si>
  <si>
    <t>Short Term English Proficiency Course for Basic Level</t>
  </si>
  <si>
    <t>Short Term English Proficiency Course for Intermediate Level</t>
  </si>
  <si>
    <t>Short Term English Proficiency Course for Advance Level</t>
  </si>
  <si>
    <t>Short Term English Proficiency Course for Proficient Level</t>
  </si>
  <si>
    <t>Emergency Rescue Unit Foundation Phil. Inc.</t>
  </si>
  <si>
    <t>Mantawi International Drive, City South Special Economic Administrative Zone, Mandaue City, Cebu</t>
  </si>
  <si>
    <t>233-9300, 0917-3215683</t>
  </si>
  <si>
    <t>WTR No. 201607222177</t>
  </si>
  <si>
    <t>Ethics to Help Others Succeed (E-T-H-O-S) Corp.</t>
  </si>
  <si>
    <t>Corner Cebu South Road and Eucalyptus St., Basak, San Nicolas, Cebu City</t>
  </si>
  <si>
    <t>414-1531, 0943-4960567</t>
  </si>
  <si>
    <t>American Conversational English</t>
  </si>
  <si>
    <t>80 hours</t>
  </si>
  <si>
    <t>NTR No. 201607020028</t>
  </si>
  <si>
    <t>Basic Japanese Language</t>
  </si>
  <si>
    <t>NTR No. 201607020029</t>
  </si>
  <si>
    <t>Fil-Canadian Training and Development Center for Caregivers, Inc.</t>
  </si>
  <si>
    <t>G/F Oftana Bldg., Cor. Don Mariano Cui &amp; Jasmin Sts. Osemeña Blvd., Cebu City</t>
  </si>
  <si>
    <t>032-2533238</t>
  </si>
  <si>
    <t>780 Hours</t>
  </si>
  <si>
    <t>Tamblot St., Tagbilaran City, Bohol</t>
  </si>
  <si>
    <t>Filipino Support Organization, Inc. Operating under the name TIS Japanese Language Training Center</t>
  </si>
  <si>
    <t>Bienvenido Bldg., A.C. Cortes Ave., Cambaro, Mandaue City</t>
  </si>
  <si>
    <t>520-9297</t>
  </si>
  <si>
    <t>Japanese Language and Culture</t>
  </si>
  <si>
    <t>300 Hours</t>
  </si>
  <si>
    <t>NTR No. 201407020167</t>
  </si>
  <si>
    <t>343-3417</t>
  </si>
  <si>
    <t>Film &amp; Creative Media Arts International Academy Inc.</t>
  </si>
  <si>
    <t>Sacred Heart School Jesuit, General Maxilom Avenue, Cebu City</t>
  </si>
  <si>
    <t>(032) 260-8707/ 09157039476</t>
  </si>
  <si>
    <t>Diploma in Film and Creative Media Arts</t>
  </si>
  <si>
    <t>1,247 hours</t>
  </si>
  <si>
    <t>3D Animation NC III</t>
  </si>
  <si>
    <t>1,094 hours</t>
  </si>
  <si>
    <t>WTR No. 201607223142</t>
  </si>
  <si>
    <t>First Class Innoventure Inc.</t>
  </si>
  <si>
    <t>Unit 201, PDI Condominium, Gov. M. Cuenco Ave. Brgy. Banilad, Cebu City</t>
  </si>
  <si>
    <t>266-7645</t>
  </si>
  <si>
    <t>English as a Second Language Program- Beginner</t>
  </si>
  <si>
    <t>60 hours</t>
  </si>
  <si>
    <t>NTR No. 201707220175</t>
  </si>
  <si>
    <t>English as a Second Language Program- Intermediate</t>
  </si>
  <si>
    <t>NTR No. 201707220176</t>
  </si>
  <si>
    <t>Firstwellness Education Inc. Doing Business under the name and Style of Wellness Fantasy</t>
  </si>
  <si>
    <t>Buena Vida Capitol Suites 79 Don Gil Garcia St., Capitol Site, Cebu City</t>
  </si>
  <si>
    <t>0919-8278732</t>
  </si>
  <si>
    <t>English as a Second Language- Beginner level</t>
  </si>
  <si>
    <t>NTR No. 201707220171</t>
  </si>
  <si>
    <t>Forever Freedom English Language Inc.</t>
  </si>
  <si>
    <t>#1 Pacific, 1-A Azucena St., Blk. 3-A, Lot 2, Pajac, Lapulapu City</t>
  </si>
  <si>
    <t>NTR No. 201607220192</t>
  </si>
  <si>
    <t>Foundation for Advancement of Skills &amp; Technology (FAST), Inc.</t>
  </si>
  <si>
    <t>Eagle Bldg., Don Gil Garica Street, Capitol Site, Cebu City</t>
  </si>
  <si>
    <t>253-1566, 253-1544</t>
  </si>
  <si>
    <t>Nihongo Language and Japanese Culture, Work Values and Ethics</t>
  </si>
  <si>
    <t>Global Power Skills Development Center Inc.</t>
  </si>
  <si>
    <t>880 GASVI Bldg., A.S. Fortuna St., Banilad, Cebu City</t>
  </si>
  <si>
    <t>(032) 345-4366/ 515-9324</t>
  </si>
  <si>
    <t>WTR No. 201607222125</t>
  </si>
  <si>
    <t>WTR No. 201607222211</t>
  </si>
  <si>
    <t>WTR No. 201707222036</t>
  </si>
  <si>
    <t>WTR No. 20170722TRSBAR205105</t>
  </si>
  <si>
    <t>Global Speech Academic Center Inc.</t>
  </si>
  <si>
    <t>8th Floor, Crown 7 IT Center, Pope John Paul II Ave., Kasambagan, Cebu City</t>
  </si>
  <si>
    <t>316-1884, 520-3980</t>
  </si>
  <si>
    <t>NTR No,. 201707220013</t>
  </si>
  <si>
    <t>NTR No,. 201707220014</t>
  </si>
  <si>
    <t>Intellisense Itstitute Of Technology, INC.</t>
  </si>
  <si>
    <t>2F Aspac Bank Building, M.C Briones Ave. High way Mandaue City</t>
  </si>
  <si>
    <t>417-2412</t>
  </si>
  <si>
    <t>WTR No. 201607222231</t>
  </si>
  <si>
    <t>2D Animation NC III</t>
  </si>
  <si>
    <t>Visual Graphic Design NC III</t>
  </si>
  <si>
    <t>International School for Culinary Arts and Hotel Management Cebu Inc.</t>
  </si>
  <si>
    <t>G/F, Synergis I.T. Center, F. Cabahug Street, Kasambagan, Cebu City</t>
  </si>
  <si>
    <t>365-2861</t>
  </si>
  <si>
    <t>1,200 hours</t>
  </si>
  <si>
    <t>International Skills Republic Academy, Inc.</t>
  </si>
  <si>
    <t>0075 Jasmin Steet, Barangay Capitol Site, Cebu City 6000</t>
  </si>
  <si>
    <t>09352159814 / 
 (032) 234-3933</t>
  </si>
  <si>
    <t>20190746TRSTPS215081</t>
  </si>
  <si>
    <t>108 Hours</t>
  </si>
  <si>
    <t>20180722TVETRM111147</t>
  </si>
  <si>
    <t>International Culinary Arts Academy Cebu, Inc.</t>
  </si>
  <si>
    <t>Don Gervacio Quijada Street, Guadalupe, Cebu City</t>
  </si>
  <si>
    <t>412-5241, 256-0461</t>
  </si>
  <si>
    <t>410 hours</t>
  </si>
  <si>
    <t>WTR No. 201607022066</t>
  </si>
  <si>
    <t>Garcia Hernandez</t>
  </si>
  <si>
    <t>Joanne School of Technology, Inc.</t>
  </si>
  <si>
    <t>Tabuan, Garcia Hernandez, Bohol</t>
  </si>
  <si>
    <t>WTR No. 201507012203</t>
  </si>
  <si>
    <t>20180712TRSCOK214038</t>
  </si>
  <si>
    <t>WTR No. 201607012072</t>
  </si>
  <si>
    <t>WTR No. 20170712MEEEAW106168</t>
  </si>
  <si>
    <t>Joinus English Language Academe, Inc.</t>
  </si>
  <si>
    <t>Mustang, Ceniza St., Pusok, Lapu-lapu City</t>
  </si>
  <si>
    <t>340-7453</t>
  </si>
  <si>
    <t>Teaching English as a Second Language for Advanced</t>
  </si>
  <si>
    <t>420 Hours</t>
  </si>
  <si>
    <t>Teaching English as a Second Language for Beginner</t>
  </si>
  <si>
    <t>Teaching English as a Second Language for Intermediate</t>
  </si>
  <si>
    <t>JS English Learning Academy Inc.</t>
  </si>
  <si>
    <t>2/F Benedicto College Bldg., A.S. Fortuna St., Mandaue City</t>
  </si>
  <si>
    <t>505-8208</t>
  </si>
  <si>
    <t>KLN Skills &amp; Management Training and Assessment Center Inc.</t>
  </si>
  <si>
    <t>Purok Ube 625 Landing Catarman, Liloan, Cebu</t>
  </si>
  <si>
    <t>(032) 402-0638</t>
  </si>
  <si>
    <t>278 hours</t>
  </si>
  <si>
    <t>20210722ALTDRV204044</t>
  </si>
  <si>
    <t>Cordova</t>
  </si>
  <si>
    <t>Calan, Poblacion, Cordova, Cebu</t>
  </si>
  <si>
    <t>(032) 402-0638 / 09569840278</t>
  </si>
  <si>
    <t>20210722ELCEIM215012</t>
  </si>
  <si>
    <t>20190722MEEEAW106161</t>
  </si>
  <si>
    <t>20190722MEEEAW206162</t>
  </si>
  <si>
    <t>2nd Floor Unity Building, Lapu-lapu Street corner Legaspi St., Cebu City, Cebu</t>
  </si>
  <si>
    <t>(032) 4020-638 / 09569840278</t>
  </si>
  <si>
    <t>20190722TRSHSK213120</t>
  </si>
  <si>
    <t>20180722TRSCOK214150</t>
  </si>
  <si>
    <t>20180722TRSBPP209151</t>
  </si>
  <si>
    <t>MTP201907TRSCOK214003</t>
  </si>
  <si>
    <t>MTP201907TRSBPP209004</t>
  </si>
  <si>
    <t>Maritime</t>
  </si>
  <si>
    <t>Ships' Catering NC III (Ships' Cooks)</t>
  </si>
  <si>
    <t>WTR No. 201607223166</t>
  </si>
  <si>
    <t>Ship's Catering Services NC I</t>
  </si>
  <si>
    <t>50 Hours</t>
  </si>
  <si>
    <t>WTR No. 20170722MTMSCS113119</t>
  </si>
  <si>
    <t>Lancer Security Training Center for Guards</t>
  </si>
  <si>
    <t>10 Doña Josefa Bldg., Colon, Cebu City</t>
  </si>
  <si>
    <t>(032) 416-8014/ 254-3052</t>
  </si>
  <si>
    <t>170 Hours</t>
  </si>
  <si>
    <t>WTR No. 201507021190</t>
  </si>
  <si>
    <t>223 Hours</t>
  </si>
  <si>
    <t>WTR No. 201507022191</t>
  </si>
  <si>
    <t>Madridejos</t>
  </si>
  <si>
    <t>Madridejos Community College</t>
  </si>
  <si>
    <t>Bunakan, Madridejos, Cebu</t>
  </si>
  <si>
    <t>(032) 516-0802; 439-1068</t>
  </si>
  <si>
    <t>Magsaysay Center for Hospitality and Culinary Arts, Inc.</t>
  </si>
  <si>
    <t>ATC 1 &amp;amp; 2 Bldg, 128 F. Ramos St., Brgy. Sta. Cruz, Cebu City</t>
  </si>
  <si>
    <t>343-3417, 520-9297</t>
  </si>
  <si>
    <t>20180722TRSBPP209152</t>
  </si>
  <si>
    <t>446 hours</t>
  </si>
  <si>
    <t>WTR No. 201607222229</t>
  </si>
  <si>
    <t>WTR No. 201607222230</t>
  </si>
  <si>
    <t>Magokoro Komete Inc.</t>
  </si>
  <si>
    <t>Lot 111 Brgy. Estaca Compostela Cebu</t>
  </si>
  <si>
    <t>Basic Japanese Language, Culture and Work Ethics</t>
  </si>
  <si>
    <t>NTR No. 201807220107</t>
  </si>
  <si>
    <t>Maribago Skills Development Training and Assessment Center, Inc.</t>
  </si>
  <si>
    <t>Datag, Maribago, Lapu-Lapu City, Cebu</t>
  </si>
  <si>
    <t>(032) 581-3955, 
 493-5665,
 583-8893</t>
  </si>
  <si>
    <t>241 hours</t>
  </si>
  <si>
    <t>20210722TRSBPP209084</t>
  </si>
  <si>
    <t>WTR No. 201607022104</t>
  </si>
  <si>
    <t>20190722TRSCOK214017</t>
  </si>
  <si>
    <t>438 Hours</t>
  </si>
  <si>
    <t>WTR No. 201607222224</t>
  </si>
  <si>
    <t>Maribojoc</t>
  </si>
  <si>
    <t>Maribojoc Binhi sa Panginabuhian Demo Farm and Training Center</t>
  </si>
  <si>
    <t>Bayacabac, Maribojoc, Bohol</t>
  </si>
  <si>
    <t>Raise Organic Chicken Leading to Organic Agriculture Production NC II</t>
  </si>
  <si>
    <t>30 hours</t>
  </si>
  <si>
    <t>WTR No. 20170712AFFOAP212AGRI612301056</t>
  </si>
  <si>
    <t>Raise Organic Hogs Leading to Organic Agriculture Production NC II</t>
  </si>
  <si>
    <t>24 hours</t>
  </si>
  <si>
    <t>WTR No. 20170712AFFOAP212AGRI612302057</t>
  </si>
  <si>
    <t>Raise Organic Small Ruminants Leading to Organic Agriculture Production NC II</t>
  </si>
  <si>
    <t>WTR No. 20170712AFFOAP212AGRI612303058</t>
  </si>
  <si>
    <t>Produce Organic Fertilizer Leading to Organic Agriculture Production NC II</t>
  </si>
  <si>
    <t>18 hours</t>
  </si>
  <si>
    <t>WTR No. 20170712AFFOAP212AGRI611301059</t>
  </si>
  <si>
    <t>Produce Organic Vegetables Leading to Organic Agriculture Production NC II</t>
  </si>
  <si>
    <t>WTR No. 20170712AFFOAP212AGRI611306060</t>
  </si>
  <si>
    <t>Produce Various Concoctions Leading to Organic Agriculture Production NC II</t>
  </si>
  <si>
    <t>WTR No. 20170712AFFOAP212AGRI611302061</t>
  </si>
  <si>
    <t>Minglanilla</t>
  </si>
  <si>
    <t>Mary Our Help Technical Institute for Women (Cebu), Inc.</t>
  </si>
  <si>
    <t>Km. 17, Tungha-an, Minglanilla, Cebu</t>
  </si>
  <si>
    <t>(032) 4907378/ 2727617/ 2728435/ 273-433</t>
  </si>
  <si>
    <t>Entrepreneurship</t>
  </si>
  <si>
    <t>3,760 Hours</t>
  </si>
  <si>
    <t>WTR No. 201707222012</t>
  </si>
  <si>
    <t>PBB Culinary Tutorial Center Inc.</t>
  </si>
  <si>
    <t>Purok 3, Peñaflor Street, Taloto, Tagbilaran City, Bohol</t>
  </si>
  <si>
    <t>Finishing Course for International Cooks</t>
  </si>
  <si>
    <t>NTR 201507010138</t>
  </si>
  <si>
    <t>OMGE Global Language Academy Inc.</t>
  </si>
  <si>
    <t>F. Ramos St., (Near Diplomat Hotel) Brgy. Sta. Cruz, Cebu City</t>
  </si>
  <si>
    <t>(032) 412-0822/09561379855</t>
  </si>
  <si>
    <t>NTR No. 201707220179</t>
  </si>
  <si>
    <t>Philippine Technical and Allied Courses Inc.</t>
  </si>
  <si>
    <t>888 DM Cortes Avenue, Barangay Umapad, Mandaue City, Cebu</t>
  </si>
  <si>
    <t>406-5840</t>
  </si>
  <si>
    <t>WTR No. 201607222206</t>
  </si>
  <si>
    <t>MTP201807TRSFBS213189</t>
  </si>
  <si>
    <t>WTR No. 20170722TVETTVT111126</t>
  </si>
  <si>
    <t>WTR No. 20170722CONTCO207107</t>
  </si>
  <si>
    <t>WTR No. 20170722CONRTCO207108</t>
  </si>
  <si>
    <t>WTR No. 20170722CONFOR207117</t>
  </si>
  <si>
    <t>WTR No. 20170722CONHEO207120</t>
  </si>
  <si>
    <t>English as a Second Language- Beginners</t>
  </si>
  <si>
    <t>NTR No. 201707220172</t>
  </si>
  <si>
    <t>English as a Second Language- Intermediate</t>
  </si>
  <si>
    <t>NTR No. 201707220173</t>
  </si>
  <si>
    <t>English as a Second Language- Business English</t>
  </si>
  <si>
    <t>NTR No. 201707220174</t>
  </si>
  <si>
    <t>Front Office Services NC II</t>
  </si>
  <si>
    <t>442 hours</t>
  </si>
  <si>
    <t>WTR No. 20170722TRSFOS213187</t>
  </si>
  <si>
    <t>Naga City</t>
  </si>
  <si>
    <t>Professional Academy of the Philippines Inc.</t>
  </si>
  <si>
    <t>Brgy. South Poblacion, Naga City, Cebu</t>
  </si>
  <si>
    <t>418-5142/ 2736484</t>
  </si>
  <si>
    <t>WTR No. 20170722HHCHIL208144</t>
  </si>
  <si>
    <t>WTR No. 20170722TRSHSK213190</t>
  </si>
  <si>
    <t>Carmen</t>
  </si>
  <si>
    <t>Provincial Training Center - Cebu (Carmen)</t>
  </si>
  <si>
    <t>Poblacion, Carmen, Cebu</t>
  </si>
  <si>
    <t>(032) 429-9305 / 200-8127</t>
  </si>
  <si>
    <t>NTR No.202007220092</t>
  </si>
  <si>
    <t>20200722AFFOAP212AGR611302098</t>
  </si>
  <si>
    <t>Agricultural Crops Production NC II</t>
  </si>
  <si>
    <t>336 Hours</t>
  </si>
  <si>
    <t>20190722AFFACP213143</t>
  </si>
  <si>
    <t>Daanbantayan</t>
  </si>
  <si>
    <t>Provincial Training Center - Cebu (Daanbantayan)</t>
  </si>
  <si>
    <t>Guimbawi-an, Poblacion, Daanbantayan, Cebu</t>
  </si>
  <si>
    <t>(032) 437-8159
 (038) 437-3781</t>
  </si>
  <si>
    <t>20210722MEEEAW106057</t>
  </si>
  <si>
    <t>(032) 437-8159
 (038) 437-3781
 (032) 429-9305</t>
  </si>
  <si>
    <t>20210722SOCBKP307039</t>
  </si>
  <si>
    <t>Agroentrepreneurship NC II</t>
  </si>
  <si>
    <t>239 Hours</t>
  </si>
  <si>
    <t>20200722AFFAGE217072</t>
  </si>
  <si>
    <t>WTR No.20200722AFFOAP212AGR611302075</t>
  </si>
  <si>
    <t>20200722CONMAS218091</t>
  </si>
  <si>
    <t>NTR No.202007220095</t>
  </si>
  <si>
    <t>336 hours</t>
  </si>
  <si>
    <t>20190722TRSHSK213005</t>
  </si>
  <si>
    <t>20180722MEEEAW206008</t>
  </si>
  <si>
    <t>Provincial Training Center - Cebu (Minglanilla)</t>
  </si>
  <si>
    <t>Calajo-an, Minglanilla, Cebu</t>
  </si>
  <si>
    <t>(032) 272-0518</t>
  </si>
  <si>
    <t>NTR No.202007220093</t>
  </si>
  <si>
    <t>20200722AFFOAP212AGR611302099</t>
  </si>
  <si>
    <t>Basic English Language</t>
  </si>
  <si>
    <t>100 Hours</t>
  </si>
  <si>
    <t>NTR No.202007220101</t>
  </si>
  <si>
    <t>20190722ALTDRV204119</t>
  </si>
  <si>
    <t>20190722AFFAGE217139</t>
  </si>
  <si>
    <t>20190722CONPIP208160</t>
  </si>
  <si>
    <t>WTR No. 20180722ELCEIM215074</t>
  </si>
  <si>
    <t>Samboan</t>
  </si>
  <si>
    <t>Provincial Training Center - Cebu (Samboan)</t>
  </si>
  <si>
    <t>Poblacion, Samboan, Cebu</t>
  </si>
  <si>
    <t>(032) 479-4025/ 479-4028/ 479-0069</t>
  </si>
  <si>
    <t>181 hours</t>
  </si>
  <si>
    <t>20210722CONMAS218021</t>
  </si>
  <si>
    <t>20210722MEEEAW206017</t>
  </si>
  <si>
    <t>MTP-20210722ELCEIM215019</t>
  </si>
  <si>
    <t>MTP-20210722TRSCOK214018</t>
  </si>
  <si>
    <t>20210722TVETRMIII016</t>
  </si>
  <si>
    <t>NTR No.202007220090</t>
  </si>
  <si>
    <t>NTR No.202007220038</t>
  </si>
  <si>
    <t>20190722AFFOAP212140</t>
  </si>
  <si>
    <t>20190722ALTDRV204144</t>
  </si>
  <si>
    <t>WTR No.20180722ELCEIM215184</t>
  </si>
  <si>
    <t>Toledo City</t>
  </si>
  <si>
    <t>Provincial Training Center - Cebu (Toledo)</t>
  </si>
  <si>
    <t>Ilijan, Toledo City</t>
  </si>
  <si>
    <t>(032) 467-9123</t>
  </si>
  <si>
    <t>20210722MEEEAW206013</t>
  </si>
  <si>
    <t>20200722AFFOAP212AGR611302078</t>
  </si>
  <si>
    <t>NTR No.202007220096</t>
  </si>
  <si>
    <t>NTR No.202007220100</t>
  </si>
  <si>
    <t>20190722ALTDRV204135</t>
  </si>
  <si>
    <t>239 hours</t>
  </si>
  <si>
    <t>20190722AFFAGE217105</t>
  </si>
  <si>
    <t>20180722ELCEIM215106</t>
  </si>
  <si>
    <t>WTR No. 201507022197</t>
  </si>
  <si>
    <t>Regent Pacific College, Inc.</t>
  </si>
  <si>
    <t>Barangay Agus, Lapulapu City, Cebu</t>
  </si>
  <si>
    <t>(032) 495-2326/495-2343</t>
  </si>
  <si>
    <t>English as a Second Language (ESL) - Kid Level</t>
  </si>
  <si>
    <t>English as a Second Language (ESL) - Junior Level</t>
  </si>
  <si>
    <t>English as a Second Language (ESL)</t>
  </si>
  <si>
    <t>Rizwoods Colleges, Inc.</t>
  </si>
  <si>
    <t>51 N. Bacalso Ave., Sambag 1, Cebu City</t>
  </si>
  <si>
    <t>(032) 415-5848/ 236-5147</t>
  </si>
  <si>
    <t>WTR No. 201507022252</t>
  </si>
  <si>
    <t>WTR No. 201507022253</t>
  </si>
  <si>
    <t>WTR No. 201507022254</t>
  </si>
  <si>
    <t>216 hours</t>
  </si>
  <si>
    <t>WTR No. 201607022037</t>
  </si>
  <si>
    <t>Hairdressing NC II</t>
  </si>
  <si>
    <t>656 hours</t>
  </si>
  <si>
    <t>WTR No. 201607022038</t>
  </si>
  <si>
    <t>WTR No. 201607222136</t>
  </si>
  <si>
    <t>Rose International Institute of Beauty Inc. (Doing Business under the Tradename of Rose Institute of Cosmetology and Pharmacy)</t>
  </si>
  <si>
    <t>16 Emilio Osmeña Street, Cebu City</t>
  </si>
  <si>
    <t>254-0705, 09955762559</t>
  </si>
  <si>
    <t>Pharmacy Services NC III</t>
  </si>
  <si>
    <t>1,048 hours</t>
  </si>
  <si>
    <t>20190722SOCBCN211003</t>
  </si>
  <si>
    <t>MTP-201907SOCBEC205068</t>
  </si>
  <si>
    <t>Hairdressing NC II - Mobile Training Program</t>
  </si>
  <si>
    <t>MTP-201907SOCHDR210066</t>
  </si>
  <si>
    <t>Rose Marie T. Lim School of Cake Decorating, Culinary, Baking &amp; Pastry Arts, Inc.</t>
  </si>
  <si>
    <t>18 Cherry Court, Gen. Maxilom Ave., Cebu City</t>
  </si>
  <si>
    <t>233-4550/ 412-7388</t>
  </si>
  <si>
    <t>Poblacion, Compostela, Cebu</t>
  </si>
  <si>
    <t>(032) 4258424/ 4258424</t>
  </si>
  <si>
    <t>20180722ALTDRV204128</t>
  </si>
  <si>
    <t>(032) 4258424/ 4258424
 425-6061
 2602649</t>
  </si>
  <si>
    <t>20190722ELCCSS213031</t>
  </si>
  <si>
    <t>(032) 425-6061 / 09228984841</t>
  </si>
  <si>
    <t>MTP-201907MEEEAW106070</t>
  </si>
  <si>
    <t>Alegria</t>
  </si>
  <si>
    <t>Saint Peter Academy of Alegria Foundation Inc.</t>
  </si>
  <si>
    <t>Poblacion, Alegria, Cebu</t>
  </si>
  <si>
    <t>476-7100</t>
  </si>
  <si>
    <t>WTR No. 20170722AFPOAP212103</t>
  </si>
  <si>
    <t>Segawa Fil-Jap Language Culture &amp; Ethics Training Center, Inc.</t>
  </si>
  <si>
    <t>San Vicente, Liloan, Cebu</t>
  </si>
  <si>
    <t>Semiconductor and Electronics Industries in the Philippines (SEIP) Foundation Incorporated</t>
  </si>
  <si>
    <t>TESDA VII Compound, Archbishop Ave., Cebu City</t>
  </si>
  <si>
    <t>231-1654</t>
  </si>
  <si>
    <t>Electronics Production Line Back-End Operation Level 1</t>
  </si>
  <si>
    <t>SICES Institute of Healtcare And Vocational Studies Inc.</t>
  </si>
  <si>
    <t>Rm. 201 Lim`s Brotherhood, Osmeña Blvd., Cor. J. Llorente St., Capitol Site Cebu City</t>
  </si>
  <si>
    <t>970 hours</t>
  </si>
  <si>
    <t>20190722HHCCGV207001</t>
  </si>
  <si>
    <t>Sisters of Mary Technical Education Institute, Cebu, Inc.</t>
  </si>
  <si>
    <t>J.P. Rizal St., Talisay City, Cebu</t>
  </si>
  <si>
    <t>272-6865, 272-3828</t>
  </si>
  <si>
    <t>Tungkop, Minglanilla,Cebu</t>
  </si>
  <si>
    <t>(032) 2728636/ 2734858</t>
  </si>
  <si>
    <t>280 Hours</t>
  </si>
  <si>
    <t>WTR No. 201607222164</t>
  </si>
  <si>
    <t>WTR No. 201607222165</t>
  </si>
  <si>
    <t>Technical Drafting NC II</t>
  </si>
  <si>
    <t>206 Hours</t>
  </si>
  <si>
    <t>WTR No. 201707222042</t>
  </si>
  <si>
    <t>SME-AG Global Education Inc.</t>
  </si>
  <si>
    <t>S. Cabahug, Cor. F. Gochan St., Mabolo, Cebu City</t>
  </si>
  <si>
    <t>(032) 422-4234/232-1248</t>
  </si>
  <si>
    <t>English for Beginners</t>
  </si>
  <si>
    <t>NTR No.201907220049</t>
  </si>
  <si>
    <t>E. Osmeña Street, Guadalupe, Cebu City</t>
  </si>
  <si>
    <t>520-9208</t>
  </si>
  <si>
    <t>(032) - 425-8424/ 495-9955</t>
  </si>
  <si>
    <t>MTP-201907MEEEAW206063</t>
  </si>
  <si>
    <t>Shielded Metal Arc Welding (SMAW) NC III - Mobile Training Program</t>
  </si>
  <si>
    <t>MTP-201907MEEEAW306069</t>
  </si>
  <si>
    <t>Gas Metal Arc Welding (GMAW) NC III</t>
  </si>
  <si>
    <t>148 hours</t>
  </si>
  <si>
    <t>Gas Tungsten Arc Welding (GTAW) NC II - Mobile Training Program</t>
  </si>
  <si>
    <t>MTP-201907MEETIG206067</t>
  </si>
  <si>
    <t>Migration to amended TR</t>
  </si>
  <si>
    <t>312 hours</t>
  </si>
  <si>
    <t>168 hours</t>
  </si>
  <si>
    <t>WTR No. 201607222228</t>
  </si>
  <si>
    <t>St. Louise De Marillac College of Bogo, Cebu Inc.</t>
  </si>
  <si>
    <t>Sor Dorotea Street, City/Municipality of Bogo, Cebu</t>
  </si>
  <si>
    <t>260-1365 /434-7160</t>
  </si>
  <si>
    <t>WTR No. 20170722TRSCOK214147</t>
  </si>
  <si>
    <t>WTR No. 20170722TRSFBS213199</t>
  </si>
  <si>
    <t>St. Paul College Foundation, Inc. - Cebu City</t>
  </si>
  <si>
    <t>279 Bulacao, Pardo, Cebu City</t>
  </si>
  <si>
    <t>(032) 255-7414</t>
  </si>
  <si>
    <t>1,494 Hours</t>
  </si>
  <si>
    <t>Sung Kyun Kwan International Language Center</t>
  </si>
  <si>
    <t>Sitio Kanumay 2, Pit-os, Talamban, Cebu City</t>
  </si>
  <si>
    <t>(032) 417-2811</t>
  </si>
  <si>
    <t>Basic English as Second Language Course - Beginner's Level</t>
  </si>
  <si>
    <t>Tabogon</t>
  </si>
  <si>
    <t>Tabogon Technical Skills Development Center</t>
  </si>
  <si>
    <t>Daantabogon, Tabogon, Cebu</t>
  </si>
  <si>
    <t>(032) 433-9085</t>
  </si>
  <si>
    <t>Talisay City Livelihood Training Center</t>
  </si>
  <si>
    <t>Lawaan II, Talisay City, Cebu</t>
  </si>
  <si>
    <t>462-5054</t>
  </si>
  <si>
    <t>WTR No. 201507022232</t>
  </si>
  <si>
    <t>WTR No. 20170722TRSHSK213219</t>
  </si>
  <si>
    <t>Regional Training Center VII</t>
  </si>
  <si>
    <t>TESDA 7 Compound Archbishop Reyes Avenue, Cebu City</t>
  </si>
  <si>
    <t>(032) 412-7267 / 416-8876 / 09455501436</t>
  </si>
  <si>
    <t>Facilitate eLearning Sessions</t>
  </si>
  <si>
    <t>Migrated</t>
  </si>
  <si>
    <t>NTR No.202007220094</t>
  </si>
  <si>
    <t>20200722AFFOAP212AGR611302097</t>
  </si>
  <si>
    <t>20190722 TVETRM211176</t>
  </si>
  <si>
    <t>Agroentrepreneurship NC III</t>
  </si>
  <si>
    <t>469 Hours</t>
  </si>
  <si>
    <t>20190722AFFAGE317123</t>
  </si>
  <si>
    <t>142 Hours</t>
  </si>
  <si>
    <t>20190722ALTDRV204124</t>
  </si>
  <si>
    <t>TESDA Technology Institute - RTC VII</t>
  </si>
  <si>
    <t>Archbishop Reyes Ave., Salinas Drive , Lahug , Cebu City</t>
  </si>
  <si>
    <t>20190722CONPLM214109</t>
  </si>
  <si>
    <t>412-7267
 416-8876</t>
  </si>
  <si>
    <t>511 hours</t>
  </si>
  <si>
    <t>20210722MEEEAW206080</t>
  </si>
  <si>
    <t>411 hours</t>
  </si>
  <si>
    <t>20210722GRMDRM205086</t>
  </si>
  <si>
    <t>585 hours with SIL</t>
  </si>
  <si>
    <t>20210722MEEMCG205054</t>
  </si>
  <si>
    <t>CNC Lathe Machine Operation NC II</t>
  </si>
  <si>
    <t>436 hours with SIL</t>
  </si>
  <si>
    <t>CNC Milling Machine Operation NC II</t>
  </si>
  <si>
    <t>TESDA Technology Center - Language Skills Institute</t>
  </si>
  <si>
    <t>TESDA 7 Compound Arcbishop Reyes Avenue, Cebu City</t>
  </si>
  <si>
    <t>412-0306-07/ 416-8876</t>
  </si>
  <si>
    <t>Computer-Based English Proficiency</t>
  </si>
  <si>
    <t>Spanish Language and Culture</t>
  </si>
  <si>
    <t>Korean Language &amp; Culture</t>
  </si>
  <si>
    <t>600 hours</t>
  </si>
  <si>
    <t>20210722ELCCSS213085</t>
  </si>
  <si>
    <t>WTR No. 20180722ELCEIM315023</t>
  </si>
  <si>
    <t>Other</t>
  </si>
  <si>
    <t>226 Hours</t>
  </si>
  <si>
    <t>236 hours</t>
  </si>
  <si>
    <t>WTR No. 201607021009</t>
  </si>
  <si>
    <t>WTR No. 201607022010</t>
  </si>
  <si>
    <t>460 hours with SIL</t>
  </si>
  <si>
    <t>20210722ELCEPA213052</t>
  </si>
  <si>
    <t>Domestic Work NC II</t>
  </si>
  <si>
    <t>609 hours</t>
  </si>
  <si>
    <t>20210722SOCDOW217081</t>
  </si>
  <si>
    <t>827 hours with SIL</t>
  </si>
  <si>
    <t>20210722TRSHSK213051</t>
  </si>
  <si>
    <t>TMJ Technology Skills Training Institute and Assessment Center</t>
  </si>
  <si>
    <t>3F Southface Arcade Bldg., F. Deiparine St., Tabunok, Talisay City, Cebu</t>
  </si>
  <si>
    <t>0933-5083888</t>
  </si>
  <si>
    <t>WTR No. 201607023079</t>
  </si>
  <si>
    <t>WTR No. 201607022080</t>
  </si>
  <si>
    <t>MTP-201907TRSBPP209042</t>
  </si>
  <si>
    <t>300 hours</t>
  </si>
  <si>
    <t>WTR No. 201607022081</t>
  </si>
  <si>
    <t>Training Institute for Marine Oil and Gas (TIMOG) Inc.</t>
  </si>
  <si>
    <t>Rm. 302 LDM Building, MJ Cuenco Ave., Cor. Legaspi St., Cebu City</t>
  </si>
  <si>
    <t>262-0998, 0915-2706527</t>
  </si>
  <si>
    <t>Millwright (Level 1)</t>
  </si>
  <si>
    <t>NTR No. 201607020043</t>
  </si>
  <si>
    <t>UHA Caregiver Training - Zani Viv Corporation</t>
  </si>
  <si>
    <t>DNJ Building, Dr. V. Locsin St., Taclobo, Dumaguete City, Negros Oriental</t>
  </si>
  <si>
    <t>(032) 491-8155</t>
  </si>
  <si>
    <t>20190746HHCCGV207089</t>
  </si>
  <si>
    <t>2A Deiparine Bldg., Tabunok, Talisay City, Cebu</t>
  </si>
  <si>
    <t>University of Cebu - Lapulapu and Mandaue Inc.</t>
  </si>
  <si>
    <t>A.C. Cortes Ave., Looc, Mandaue City</t>
  </si>
  <si>
    <t>(032) 345-6666/ 344-0330 / 346-7462</t>
  </si>
  <si>
    <t>346 Hours</t>
  </si>
  <si>
    <t>Wholesale and Retail Trading</t>
  </si>
  <si>
    <t>Customer Services NC II</t>
  </si>
  <si>
    <t>222 hours</t>
  </si>
  <si>
    <t>WTR No. 201607222222</t>
  </si>
  <si>
    <t>WTR No. 20170722TRSBAR213127</t>
  </si>
  <si>
    <t>WTR No. 20170722TRSHSK213128</t>
  </si>
  <si>
    <t>WTR No. 20170722TRSFOS213084</t>
  </si>
  <si>
    <t>University of Cebu Banilad, Inc.</t>
  </si>
  <si>
    <t>Banilad, Cebu City</t>
  </si>
  <si>
    <t>231-8613, 233-8888</t>
  </si>
  <si>
    <t>University of Cebu, Inc. - Main</t>
  </si>
  <si>
    <t>Sanciangco St., Cor. Osmeña Blvd., Cebu City</t>
  </si>
  <si>
    <t>(032) 255-7777/253-0729</t>
  </si>
  <si>
    <t>206 hours</t>
  </si>
  <si>
    <t>WTR No. 201607222215</t>
  </si>
  <si>
    <t>WTR No. 201707222006</t>
  </si>
  <si>
    <t>WTR No. 201707222007</t>
  </si>
  <si>
    <t>University of Cebu-Maritime Education &amp; Training Center</t>
  </si>
  <si>
    <t>Alumnos, Mambaling, Cebu City</t>
  </si>
  <si>
    <t>(032) 261-3323/2613324/ 262-8888 local 127</t>
  </si>
  <si>
    <t>WTR No. 201707223018</t>
  </si>
  <si>
    <t>University of San Carlos</t>
  </si>
  <si>
    <t>253-1000</t>
  </si>
  <si>
    <t>315 hours</t>
  </si>
  <si>
    <t>WTR No. 201607023107</t>
  </si>
  <si>
    <t>University of San Jose-Recoletos Inc.</t>
  </si>
  <si>
    <t>St. Ezekiel Moreno Building, Basak Campus, Pardo, Cebu City</t>
  </si>
  <si>
    <t>(032) 354-8405/412-9511</t>
  </si>
  <si>
    <t>201207022143</t>
  </si>
  <si>
    <t>WTR No. 201607222178</t>
  </si>
  <si>
    <t>WTR No. 201607222187</t>
  </si>
  <si>
    <t>WTR No. 201607222188</t>
  </si>
  <si>
    <t>WTR No. 201607222190</t>
  </si>
  <si>
    <t>University of San Jose-Recoletos, Balamban, Inc.</t>
  </si>
  <si>
    <t>Barangay Arpili, Balamban, Cebu</t>
  </si>
  <si>
    <t>(032) 354-8405/ 09176320576</t>
  </si>
  <si>
    <t>University of Southern Philippines Foundation, Inc.</t>
  </si>
  <si>
    <t>Salinas Drive, Lahug, Cebu City</t>
  </si>
  <si>
    <t>414-8773 loc. 128</t>
  </si>
  <si>
    <t>186 hours</t>
  </si>
  <si>
    <t>WTR No. 201607022067</t>
  </si>
  <si>
    <t>Barista NC II</t>
  </si>
  <si>
    <t>178 hours</t>
  </si>
  <si>
    <t>WTR No. 201607022084</t>
  </si>
  <si>
    <t>WTR No. 201607222223</t>
  </si>
  <si>
    <t>University of the Visayas-Main</t>
  </si>
  <si>
    <t>Colon St., Cebu City</t>
  </si>
  <si>
    <t>(032) 255-2561/ 345-2178/ 2159</t>
  </si>
  <si>
    <t>WTR No. 20170722TRSHSK213125</t>
  </si>
  <si>
    <t>Unoth Corporation</t>
  </si>
  <si>
    <t>G/F SBL Bldg. 346-A General Maxilom Ave. Ext, NRA, Barangay Carreta, Cebu City</t>
  </si>
  <si>
    <t>(032) 3847833 / 09955165437</t>
  </si>
  <si>
    <t>NTR No. 201907220011</t>
  </si>
  <si>
    <t>Unit 303, IT Center, Oakridge Business Park, 880, A.S. Fortuna St., Banilad, Mandaue City</t>
  </si>
  <si>
    <t>564-3772, 520-6943</t>
  </si>
  <si>
    <t>NTR No. 201607220170</t>
  </si>
  <si>
    <t>Zett A English Academy, Inc.</t>
  </si>
  <si>
    <t>G &amp; G Suites, UV Medical Compound, Banilad, Cebu City</t>
  </si>
  <si>
    <t>English as a Second Language for Beginner</t>
  </si>
  <si>
    <t>NTR No. 201807220029</t>
  </si>
  <si>
    <t>NTR No. 201807220030</t>
  </si>
  <si>
    <t>English as a Second Language for Advance</t>
  </si>
  <si>
    <t>NTR No. 201807220040</t>
  </si>
  <si>
    <t>354-8405</t>
  </si>
  <si>
    <t>WCU Development and Training Center Inc.</t>
  </si>
  <si>
    <t>Fairlane Village, V. Rama Ave., Guadalupe, Cebu City</t>
  </si>
  <si>
    <t>218 hours</t>
  </si>
  <si>
    <t>WTR No. 20170722SOCDOW217218</t>
  </si>
  <si>
    <t>West Cebu Foundation, Inc.</t>
  </si>
  <si>
    <t>Buanoy, Balamban, Cebu</t>
  </si>
  <si>
    <t>231-9233/ 3332729</t>
  </si>
  <si>
    <t>404 hours</t>
  </si>
  <si>
    <t>Winning English Alternative School Inc.</t>
  </si>
  <si>
    <t>0917-7230127</t>
  </si>
  <si>
    <t>English as a Second Language for Beginning Level</t>
  </si>
  <si>
    <t>NTR No. 201607220191</t>
  </si>
  <si>
    <t>Wonderful English for Outstanding Students</t>
  </si>
  <si>
    <t>Rm. 420 Krizia Bldg., Gonzales Compound, Lahug, Cebu City</t>
  </si>
  <si>
    <t>Learning to Communicate in English Efficiently for Beginner</t>
  </si>
  <si>
    <t>Learning to Communicate in English Efficiently for Intermediate</t>
  </si>
  <si>
    <t>Learning to Communicate in English Efficiently for Advanced</t>
  </si>
  <si>
    <t>Dauin</t>
  </si>
  <si>
    <t>World Maritime Academy and Training Center Inc.</t>
  </si>
  <si>
    <t>Maayong Tubig, Dauin, Negros Oriental</t>
  </si>
  <si>
    <t>(035) 2251578/ 0915-6825172</t>
  </si>
  <si>
    <t>50 hours</t>
  </si>
  <si>
    <t>WTR No. 20170746MTMSCS113162</t>
  </si>
  <si>
    <t>WTR No. 20170746TRSHSK213202</t>
  </si>
  <si>
    <t>Zoie Skills Training and Assessment Center, Inc.</t>
  </si>
  <si>
    <t>(032) 420- 6013/ 420--6233/ 346-2033</t>
  </si>
  <si>
    <t>Can-Care Technical Vocational Education Training Institute, Inc.</t>
  </si>
  <si>
    <t>2/F, Lambert Bldg., Maria Clara Street, Tagbilaran City (former address: 3/F Pons Garcia Bldg., CPG Ave., Tagbilaran City, Bohol)</t>
  </si>
  <si>
    <t>(038) 5019722/ 
 411-4948/ 2915</t>
  </si>
  <si>
    <t>786 Hours</t>
  </si>
  <si>
    <t>Japanese Language</t>
  </si>
  <si>
    <t>996 hours</t>
  </si>
  <si>
    <t>Reissuance</t>
  </si>
  <si>
    <t>Change TVI name</t>
  </si>
  <si>
    <t>MGB Skills Development and Assessment Center Inc.</t>
  </si>
  <si>
    <t>MGB Bldg., Salinas Drive Ext., Lahug, Cebu City</t>
  </si>
  <si>
    <t>414-8526/ 231-6280</t>
  </si>
  <si>
    <t>MTP-201907TRSBPP209035</t>
  </si>
  <si>
    <t>MTP-201907TRSCOK214061</t>
  </si>
  <si>
    <t>WTR No. 201507022224</t>
  </si>
  <si>
    <t>WTR No. 201507022225</t>
  </si>
  <si>
    <t>MTP-201907TRSFBS213064</t>
  </si>
  <si>
    <t>WTR No. 201607222210</t>
  </si>
  <si>
    <t>Housekeeping NC II - Mobile Training Program</t>
  </si>
  <si>
    <t>MTP-'201907TRSHSK213052</t>
  </si>
  <si>
    <t>Cebu American English Academy Corporation</t>
  </si>
  <si>
    <t>11 Don Jose Avila St., Capitol Site, Cebu City</t>
  </si>
  <si>
    <t>(032) 255-8536</t>
  </si>
  <si>
    <t>ESL Intermediate Level</t>
  </si>
  <si>
    <t>ESL Advanced Level</t>
  </si>
  <si>
    <t>English as a Second Language (ESL) Basic/Primary Level</t>
  </si>
  <si>
    <t>Cebu Asian Gateway School Inc.</t>
  </si>
  <si>
    <t>Pelaez Bldg., A.S. Fortuna St., Bakilid, Mandaue City</t>
  </si>
  <si>
    <t>(032) 272-7014</t>
  </si>
  <si>
    <t>NTR No. 201707220045</t>
  </si>
  <si>
    <t>Cebu Blue Ocean Academy Inc.</t>
  </si>
  <si>
    <t>EGI Resort and Hotel, Pajac, Maribago Road, Lapu-lapu City</t>
  </si>
  <si>
    <t>236-6543</t>
  </si>
  <si>
    <t>English as a Second Language, Beginner</t>
  </si>
  <si>
    <t>320 hours</t>
  </si>
  <si>
    <t>English as a Second Language, Intermediate</t>
  </si>
  <si>
    <t>English as a Second Language, Advanced</t>
  </si>
  <si>
    <t>G/F VEG Bldg., Gen. Maxilom Ave., Cebu City</t>
  </si>
  <si>
    <t>Creative Web Design</t>
  </si>
  <si>
    <t>NTR No.202107220063</t>
  </si>
  <si>
    <t>20200722TRSEVM307065</t>
  </si>
  <si>
    <t>Internet of Things</t>
  </si>
  <si>
    <t>NTR No.202007220066</t>
  </si>
  <si>
    <t>Medical Transcription NC II</t>
  </si>
  <si>
    <t>396 Hours</t>
  </si>
  <si>
    <t>WTR No. 201507022259</t>
  </si>
  <si>
    <t>Japan Scholars Assistance Foundation, Inc.</t>
  </si>
  <si>
    <t>3F Clotilde Yap Bldg., Casuntingan, Mandaue City, Cebu</t>
  </si>
  <si>
    <t>343-3418</t>
  </si>
  <si>
    <t>Fundamental Japanese for Beginners</t>
  </si>
  <si>
    <t>Fundamental Japanese for Intermediate</t>
  </si>
  <si>
    <t>Fundamental Japanese for Advanced</t>
  </si>
  <si>
    <t>South Speak English Institute, Inc.</t>
  </si>
  <si>
    <t>Sacris Road Extension, A.S. Fortuna, Bakilid, Mandaue City</t>
  </si>
  <si>
    <t>564-9792</t>
  </si>
  <si>
    <t>Short Term English Proficiency Course for Intermediate to Advance</t>
  </si>
  <si>
    <t>NTR No. 201507020177</t>
  </si>
  <si>
    <t>4th Floor, Winland Tower II, Juana Osmeña Ext., Kamputhaw, Cebu City</t>
  </si>
  <si>
    <t>(032) 416-4522</t>
  </si>
  <si>
    <t>NTR No.201907220009</t>
  </si>
  <si>
    <t>#15 Sanson Road, Lahug, Cebu City</t>
  </si>
  <si>
    <t>Short Term English Proficiency Course for Intermediate to Advanced</t>
  </si>
  <si>
    <t>NTR No. 201507020218</t>
  </si>
  <si>
    <t>2/F, Doña Milagros Bldg., Sta. Rosa St., Dumaguete City, Negros Oriental</t>
  </si>
  <si>
    <t>035-4210834, 09362125218</t>
  </si>
  <si>
    <t>WTR No. 201607032020</t>
  </si>
  <si>
    <t>Asian College of Science and Technology Foundation, Inc. – Dumaguete</t>
  </si>
  <si>
    <t>Dr. V. Locsin St., Dumaguete City, Or. Neg.</t>
  </si>
  <si>
    <t>WTR No. 20180746TRSFBS213001</t>
  </si>
  <si>
    <t>WTR No. 20180746TRSHSK213002</t>
  </si>
  <si>
    <t>WTR No. 20170746ELCCSS213062</t>
  </si>
  <si>
    <t>Sibulan</t>
  </si>
  <si>
    <t>B &amp; D English School Inc.</t>
  </si>
  <si>
    <t>320 Hours</t>
  </si>
  <si>
    <t>#572 South Road, Daantaytayan, Calindagan, Dumaguete City, Negros Oriental</t>
  </si>
  <si>
    <t>(035) 4225026</t>
  </si>
  <si>
    <t>Dumaguete Academy for Culinary Arts, Inc.</t>
  </si>
  <si>
    <t>Noblefranca St., cor. Rizal Blvd., Dumaguete City, Negros Oriental</t>
  </si>
  <si>
    <t>(035) 4224080/ 4210687</t>
  </si>
  <si>
    <t>Dumaguete Kalisan Education Center Inc.</t>
  </si>
  <si>
    <t>Bung-ao, Road, Valencia, Negros Oriental</t>
  </si>
  <si>
    <t>(035) 4225028</t>
  </si>
  <si>
    <t>English as a Second Language - Beginners Level</t>
  </si>
  <si>
    <t>Dumaguete City Slaughter House</t>
  </si>
  <si>
    <t>Bajumpandan, Dumaguete City</t>
  </si>
  <si>
    <t>(035) 422-8112</t>
  </si>
  <si>
    <t>Foundation University, Inc.</t>
  </si>
  <si>
    <t>(035) 422-9167/ 522-1693</t>
  </si>
  <si>
    <t>MTP-'201907TRSBPP209047</t>
  </si>
  <si>
    <t>WTR 201607463200</t>
  </si>
  <si>
    <t>WTR 201607462201</t>
  </si>
  <si>
    <t>WTR 201607462202</t>
  </si>
  <si>
    <t>20180746ICTCCS214094</t>
  </si>
  <si>
    <t>20180746TRSEVM307096</t>
  </si>
  <si>
    <t>WTR No. 201707462027</t>
  </si>
  <si>
    <t>#05 Dr. Meciano Road Dumaguete City, Negros Oriental</t>
  </si>
  <si>
    <t>(035) 422-9447</t>
  </si>
  <si>
    <t>20190746ALTDRV204053</t>
  </si>
  <si>
    <t>Guihulngan Satellite Skills Development Center</t>
  </si>
  <si>
    <t>(035) 3361440/ 410-3098</t>
  </si>
  <si>
    <t>(035) 410-4568</t>
  </si>
  <si>
    <t>20190746GRMDRM2053117</t>
  </si>
  <si>
    <t>WTR No. 201507032234</t>
  </si>
  <si>
    <t>Bayawan City</t>
  </si>
  <si>
    <t>Joeltess Organic Farm Integrated Diversified Organic Farm</t>
  </si>
  <si>
    <t>Farm School</t>
  </si>
  <si>
    <t>Buli-buli, Banga, Bayawan City, Negros Oriental</t>
  </si>
  <si>
    <t>0955-3906135</t>
  </si>
  <si>
    <t>20210746AFFRMO207101</t>
  </si>
  <si>
    <t>Under PAFSE &amp; RCEP</t>
  </si>
  <si>
    <t>20210746AFFAPP213102</t>
  </si>
  <si>
    <t>227 hours</t>
  </si>
  <si>
    <t>20210746AFFAPS213103</t>
  </si>
  <si>
    <t>20210722AFFAPR213104</t>
  </si>
  <si>
    <t>Grains Production NC II</t>
  </si>
  <si>
    <t>423 hours</t>
  </si>
  <si>
    <t>20210746 AFFGRP215105</t>
  </si>
  <si>
    <t>96 Hours</t>
  </si>
  <si>
    <t>NTR No.202007460023</t>
  </si>
  <si>
    <t>Under PAFSE</t>
  </si>
  <si>
    <t>Metro Dumaguete College Inc.</t>
  </si>
  <si>
    <t>E.J. Blanco Drive Extension, Brgy. Daro, Dumaguete City, Negros Oriental</t>
  </si>
  <si>
    <t>(035) 4229728 / 2259170 / 4226341 / 4224605 / 09177008455</t>
  </si>
  <si>
    <t>20210746TRSEVM307099</t>
  </si>
  <si>
    <t>WTR No. 201607462189</t>
  </si>
  <si>
    <t>20190746TRSBPP209079</t>
  </si>
  <si>
    <t>MTP-'201907ELCCSS213050</t>
  </si>
  <si>
    <t>NTR No. 20180746073</t>
  </si>
  <si>
    <t>20180746ICTCCS214083</t>
  </si>
  <si>
    <t>20180746SOCBKP307084</t>
  </si>
  <si>
    <t>WTR No. 20180746TVETTVT111003</t>
  </si>
  <si>
    <t>Negros Maritime College Foundation, Inc.</t>
  </si>
  <si>
    <t>Airport Area, National Highway, Sibulan, Oriental Negros</t>
  </si>
  <si>
    <t>(035) 225-5408 /225-5215</t>
  </si>
  <si>
    <t>WTR No. 201507031205</t>
  </si>
  <si>
    <t>WTR No. 201507032206</t>
  </si>
  <si>
    <t>Talay, Dumaguete City, Negros Oriental</t>
  </si>
  <si>
    <t>(035) 4212515/ 420-0302</t>
  </si>
  <si>
    <t>WTR No. 201507032242</t>
  </si>
  <si>
    <t>Southern Tech College Foundation Incorporated</t>
  </si>
  <si>
    <t>(035) 531-0879</t>
  </si>
  <si>
    <t>Computer Based Accountancy</t>
  </si>
  <si>
    <t>1,692 Hours</t>
  </si>
  <si>
    <t>Computer and Office Management</t>
  </si>
  <si>
    <t>National Highway, Villareal, Bayawan City, Negros Oriental</t>
  </si>
  <si>
    <t>(035) 430-9060
 09171774429</t>
  </si>
  <si>
    <t>WTR No.20190746ELCCSS213056</t>
  </si>
  <si>
    <t>20190746SOCBKP307052</t>
  </si>
  <si>
    <t>(035) 4226159 /
 09175535507 / 09989788731</t>
  </si>
  <si>
    <t>Villaflores College</t>
  </si>
  <si>
    <t>Tanjay City, Oriental Negros</t>
  </si>
  <si>
    <t>(035) 527-0771 / 415-9015</t>
  </si>
  <si>
    <t>20190746HHCHIL208118</t>
  </si>
  <si>
    <t>Massage Therapy NC II</t>
  </si>
  <si>
    <t>700 Hours</t>
  </si>
  <si>
    <t>20190746HHCMAT217168</t>
  </si>
  <si>
    <t>1,656 Hours</t>
  </si>
  <si>
    <t>Vision Ivy Education International Inc.</t>
  </si>
  <si>
    <t>#1 Minoza St., Brgy. Tigbao, Talamban, Cebu City</t>
  </si>
  <si>
    <t>512-2065</t>
  </si>
  <si>
    <t>English as a Second Language - Basic</t>
  </si>
  <si>
    <t>NTR No. 201707220169</t>
  </si>
  <si>
    <t>We Will Learn Languages, Inc.</t>
  </si>
  <si>
    <t>Ayang's Place, Rovira Road, Bantayan, Dumaguete City, Negros Oriental</t>
  </si>
  <si>
    <t>(035) 422-9803</t>
  </si>
  <si>
    <t>English as a Second Language - Beginners Course</t>
  </si>
  <si>
    <t>Your Tutorial Negros English Language Center, Corp.</t>
  </si>
  <si>
    <t>2F Lupega Bldg., Locsin St., Dumaguete City</t>
  </si>
  <si>
    <t>(035) 4210020</t>
  </si>
  <si>
    <t>Basic English as a Second Language</t>
  </si>
  <si>
    <t>Advance English as a Second Language</t>
  </si>
  <si>
    <t>Buglas Institute of Butchering and Slaughtering Corporation</t>
  </si>
  <si>
    <t>Nesia Building San Jose Extension Barangay Taclobo, Dumaguete City, Negros Oriental</t>
  </si>
  <si>
    <t>(035) 522-0250</t>
  </si>
  <si>
    <t>Butchering/Meat Cutting/Deboning</t>
  </si>
  <si>
    <t>NTR No. 202007460015</t>
  </si>
  <si>
    <t>Cuttin' Loose Beauty Culture (CLBC) Inc.</t>
  </si>
  <si>
    <t>Room 201 and 203, Bandera Bldg. Cervantes St., Brgy. Poblacion 8, Dumaguete City</t>
  </si>
  <si>
    <t>(035)4221944</t>
  </si>
  <si>
    <t>Barbering NC II</t>
  </si>
  <si>
    <t>456 hours</t>
  </si>
  <si>
    <t>20180722SOCBRB210169</t>
  </si>
  <si>
    <t>Barbering NC II - Mobile Training Program</t>
  </si>
  <si>
    <t>MTP201807SOCBRB210188</t>
  </si>
  <si>
    <t>1098 hours</t>
  </si>
  <si>
    <t>WTR No. 20180746SOCBEC205032</t>
  </si>
  <si>
    <t>20180746HHCHIL208093</t>
  </si>
  <si>
    <t>MTP-201907HHCHIL208059</t>
  </si>
  <si>
    <t>MTP-201907SOCBEC205057</t>
  </si>
  <si>
    <t>20170746SOCBCN211075</t>
  </si>
  <si>
    <t>656 Hours</t>
  </si>
  <si>
    <t>20170746SOCHDR210076</t>
  </si>
  <si>
    <t>MTP-'201907SOCBCN211051</t>
  </si>
  <si>
    <t>MTP-201907SOCHDR210058</t>
  </si>
  <si>
    <t>Fitz Gibbon Academy of Skills and Trades (FAST) Inc.</t>
  </si>
  <si>
    <t>3rd Floor, Elizabeth Ong Bldg., Tabuc-Tubig, Dumaguete City, Negros Oriental</t>
  </si>
  <si>
    <t>035-5221375</t>
  </si>
  <si>
    <t>WTR No. 201507032184</t>
  </si>
  <si>
    <t>20180746TVETRM111142</t>
  </si>
  <si>
    <t>20180746ELCEPA213143</t>
  </si>
  <si>
    <t>20180746TRSEVM307157</t>
  </si>
  <si>
    <t>20180746SOCBKP307158</t>
  </si>
  <si>
    <t>Global Tech Manpower Institute Inc.</t>
  </si>
  <si>
    <t>Motong Road Motong, Dumaguete City, Negros Oriental</t>
  </si>
  <si>
    <t>(035) 4210765</t>
  </si>
  <si>
    <t>20180746ALTATS113081</t>
  </si>
  <si>
    <t>Brgy. Motong, Dumaguete City, Negros Oriental</t>
  </si>
  <si>
    <t>WTR No. 201607032021</t>
  </si>
  <si>
    <t>MTP-'201907MEEEAW206049</t>
  </si>
  <si>
    <t>MTP-'201907MEEEAW106048</t>
  </si>
  <si>
    <t>WTR No. 20170746MEEEAW106136</t>
  </si>
  <si>
    <t>La Consolacion College of Bais City Inc.</t>
  </si>
  <si>
    <t>Aglipay Street, Bais City, Negros Oriental</t>
  </si>
  <si>
    <t>035-5415097</t>
  </si>
  <si>
    <t>WTR No. 20170746TRSHSK213131</t>
  </si>
  <si>
    <t>WTR No. 20170746AFFOAP212151</t>
  </si>
  <si>
    <t>WTR No. 20170746AFFRMO207152</t>
  </si>
  <si>
    <t>People Skills and Management Institute, Inc.</t>
  </si>
  <si>
    <t>2F Bandera Bldg., 27 Cervantes St., Dumaguete City, Negros Oriental</t>
  </si>
  <si>
    <t>(035) 420-9600</t>
  </si>
  <si>
    <t>Basic Japanese Language and Culture</t>
  </si>
  <si>
    <t>NTR No.201807460190</t>
  </si>
  <si>
    <t>20190746HHCCGV207051</t>
  </si>
  <si>
    <t>MTP-'201907ICTCCS214046</t>
  </si>
  <si>
    <t>Professional Career Online Institute, Inc.</t>
  </si>
  <si>
    <t>2nd Floor, DNJ Bldg., Real St., Tabuc-Tubig,Dumaguete City, Negros Oriental</t>
  </si>
  <si>
    <t>WTR No. 201507032218</t>
  </si>
  <si>
    <t>Career Entry Course for Software Developers - Microsoft.Net</t>
  </si>
  <si>
    <t>NTR No. 201507030220</t>
  </si>
  <si>
    <t>Silliman University</t>
  </si>
  <si>
    <t>Dumaguete City, Negros Oriental</t>
  </si>
  <si>
    <t>(035) 422-6002</t>
  </si>
  <si>
    <t>WTR No. 20180746ELCCSS213037</t>
  </si>
  <si>
    <t>WTR No. 20170746TRSBPP209114</t>
  </si>
  <si>
    <t>WTR No. 20170722TRSCOK214115</t>
  </si>
  <si>
    <t>WTR No. 20170746AFFAPS213220</t>
  </si>
  <si>
    <t>Leopoldo T. Ruiz Administration Hall, Silliman University, Hibbard Avenue, Dumaguete City, 6200 Philippines</t>
  </si>
  <si>
    <t>20180746AFFAPP213162</t>
  </si>
  <si>
    <t>NTR No. 201707460137</t>
  </si>
  <si>
    <t>St. Paul University Dumaguete, Inc.</t>
  </si>
  <si>
    <t>Bantayan St., Dumaguete City</t>
  </si>
  <si>
    <t>035-2251506/ 225-2680/ 225-3657/ 225-7217</t>
  </si>
  <si>
    <t>Certificate in Environmental Management</t>
  </si>
  <si>
    <t>378 hours</t>
  </si>
  <si>
    <t>Basic Japanese Language (Nihongo) and Culture</t>
  </si>
  <si>
    <t>WTR No. 201507032186</t>
  </si>
  <si>
    <t>WTR No. 201607032064</t>
  </si>
  <si>
    <t>North National Highway, Dumaguete City, Negros Oriental</t>
  </si>
  <si>
    <t>035-2251506, 035-2252680, 035-2253657</t>
  </si>
  <si>
    <t>WTR No. 201607462162</t>
  </si>
  <si>
    <t>San Fernando</t>
  </si>
  <si>
    <t>St. Peregrine Institute, Inc.</t>
  </si>
  <si>
    <t>Purok 4 Sta. Filomena, Sangat, San Fernando, Cebu</t>
  </si>
  <si>
    <t>341 Hours</t>
  </si>
  <si>
    <t>20210722CONSCA218090</t>
  </si>
  <si>
    <t>277 Hours</t>
  </si>
  <si>
    <t>20210722CONTIL218091</t>
  </si>
  <si>
    <t>301 Hours</t>
  </si>
  <si>
    <t>20200722CONCAR218047</t>
  </si>
  <si>
    <t>20200722CONMAS218048</t>
  </si>
  <si>
    <t>MTP-IVA</t>
  </si>
  <si>
    <t>MTP</t>
  </si>
  <si>
    <t>St. Peregrine Institute</t>
  </si>
  <si>
    <t>144 Evangelista St. Banalo Bacoor Cavite</t>
  </si>
  <si>
    <t>Carpentry NC II - Mobile Training Program</t>
  </si>
  <si>
    <t>MTP-201907CONROC205041</t>
  </si>
  <si>
    <t>Masonry NC II - Mobile Training Program</t>
  </si>
  <si>
    <t>258 hours</t>
  </si>
  <si>
    <t>MTP-201907CONMAS205040</t>
  </si>
  <si>
    <t>Tile Setting NC II - Mobile Training Program</t>
  </si>
  <si>
    <t>82 hours</t>
  </si>
  <si>
    <t>MTP-201907CONTIL207033</t>
  </si>
  <si>
    <t>MTP-201907CONSCA207039</t>
  </si>
  <si>
    <t>Star Gate Global Education, Inc.</t>
  </si>
  <si>
    <t>3F Tancor 5, Residential Suites President Aguinaldo St., Villa Aurora Brgy. Kasambagan, Cebu City</t>
  </si>
  <si>
    <t>234-7387</t>
  </si>
  <si>
    <t>NTR No. 201707220101</t>
  </si>
  <si>
    <t>STI College Dumaguete, Inc</t>
  </si>
  <si>
    <t>CFI Bldg., Libertad St., cor. Independencia St., Dumaguete City</t>
  </si>
  <si>
    <t>035-2253888</t>
  </si>
  <si>
    <t>WTR No. 201607032099</t>
  </si>
  <si>
    <t>GMI Bldg., Libertad St., cor. Independencia St., Dumaguete City</t>
  </si>
  <si>
    <t>(035) 2253888 / 4229570</t>
  </si>
  <si>
    <t>20180746TRSHSK213127</t>
  </si>
  <si>
    <t>20180746TRSCOK214095</t>
  </si>
  <si>
    <t>Advanced Culinary Arts</t>
  </si>
  <si>
    <t>482 Hours</t>
  </si>
  <si>
    <t>Tourism Promotion Services NC II - Mobile Training Program</t>
  </si>
  <si>
    <t>Team AK English Inc.</t>
  </si>
  <si>
    <t>5th Floor, Mercedes Benz Tower, Mindanao Avenue, Cebu Business Park, Cebu City</t>
  </si>
  <si>
    <t>266-7969</t>
  </si>
  <si>
    <t>English as a Second Language Program for Beginner</t>
  </si>
  <si>
    <t>NTR No. 201807220010</t>
  </si>
  <si>
    <t>English as a Second Language Program for Intermediate</t>
  </si>
  <si>
    <t>NTR No. 201807220011</t>
  </si>
  <si>
    <t>Abellana Technical and Vocational Center,Inc.</t>
  </si>
  <si>
    <t>Abellana's Buildings, Osmena Street , Brgy.2 Bais City, Negros Oriental</t>
  </si>
  <si>
    <t>(035) 5313732 / 4023717 / 09351633419</t>
  </si>
  <si>
    <t>20210746 HHCHIL208009</t>
  </si>
  <si>
    <t>20200746TRSEVM307069</t>
  </si>
  <si>
    <t>20200746AFFOAP212025</t>
  </si>
  <si>
    <t>MTP-202007ICTCCS214001</t>
  </si>
  <si>
    <t>20200746SOCBKP307018</t>
  </si>
  <si>
    <t>20180746TVETRM111089</t>
  </si>
  <si>
    <t>WTR No. 20180746ICTCCS214012</t>
  </si>
  <si>
    <t>Amici Initiati Incorporated</t>
  </si>
  <si>
    <t>BDMPC Building,CPG East Avenue Pob. III, Tagbilaran City, Bohol.</t>
  </si>
  <si>
    <t>(038) 501-7896</t>
  </si>
  <si>
    <t>G2O Family Corporation</t>
  </si>
  <si>
    <t>3970-A Forest Hills, R. Duterte St, Banawa ,Brgy. Guadalupe, Cebu City</t>
  </si>
  <si>
    <t>0933-5360170 / 0943-5200390</t>
  </si>
  <si>
    <t>NTR 201807220015</t>
  </si>
  <si>
    <t>DMS Global Training Center Inc.</t>
  </si>
  <si>
    <t>ML Quezon Ave., Pusok, Lapu-lapu City</t>
  </si>
  <si>
    <t>0917-7796416</t>
  </si>
  <si>
    <t>356 hrs.</t>
  </si>
  <si>
    <t>WTR No. 20180722TRSFBS213024</t>
  </si>
  <si>
    <t>WTR No. 20180722TRSHSK213026</t>
  </si>
  <si>
    <t>Sto. Niño Skills Development and Assessment Center Inc.</t>
  </si>
  <si>
    <t>2 Northomes Building Proper Dakit, Bogo City Dakit City of Bogo, Cebu, Region VII, Philippines, 6010</t>
  </si>
  <si>
    <t>(032) 4348769/ 09367487303/ 09453202132
 '09171078234 / (032) 564-9089</t>
  </si>
  <si>
    <t>616 Hours</t>
  </si>
  <si>
    <t>20210722TRSHSK213095</t>
  </si>
  <si>
    <t>20210722SOCBKP307007</t>
  </si>
  <si>
    <t>20180722HHCHIL208047</t>
  </si>
  <si>
    <t>MTP-201907HHCHIL208032</t>
  </si>
  <si>
    <t>20180722SOCBEC205056</t>
  </si>
  <si>
    <t>20180722SOCHDR210048</t>
  </si>
  <si>
    <t>EXECUTIVE VILLAGE TUTORIAL OF ENGLISH CORP. Doing business under the name and style of “EV Academy”</t>
  </si>
  <si>
    <t>Gov. Mariano Cuenco Ave., Nasipit, Brgy. Talamban, Cebu City, Philippines</t>
  </si>
  <si>
    <t>TOEIC (Test of English for International Communication) Intensive Proficiency Training</t>
  </si>
  <si>
    <t>NTR No.202007220024</t>
  </si>
  <si>
    <t>Executive Village Tutorial of Fluent English Corporation Inc.</t>
  </si>
  <si>
    <t>Gov. Mariano Cuenco Ave., Nasipit, Talamban, Cebu City</t>
  </si>
  <si>
    <t>384-4755</t>
  </si>
  <si>
    <t>English as a second language (Intermediate)</t>
  </si>
  <si>
    <t>NTR No.201907220035</t>
  </si>
  <si>
    <t>IELTS Intensive Profeciency Training</t>
  </si>
  <si>
    <t>NTR No.201907220036</t>
  </si>
  <si>
    <t>English as a Second Language (Advanced)</t>
  </si>
  <si>
    <t>NTR No.201907220037</t>
  </si>
  <si>
    <t>English as a Second Language (Basic)</t>
  </si>
  <si>
    <t>160 hrs.</t>
  </si>
  <si>
    <t>NTR No. 201807220049</t>
  </si>
  <si>
    <t>Liloan CIJ Education, Inc.</t>
  </si>
  <si>
    <t>08-302, Purok Mabini, Poblacion Liloan Cebu 6002</t>
  </si>
  <si>
    <t>NTR No. 201807220059</t>
  </si>
  <si>
    <t>Bow and Arrow Institute of Technology, Inc.</t>
  </si>
  <si>
    <t>East Lungsodaan, Garcia Hernandez, Bohol, Philippines 6307</t>
  </si>
  <si>
    <t>Dahay St., Tabuan, Garcia Hernandez, Bohol</t>
  </si>
  <si>
    <t>MAEKYUNG International Campus (MKIC), Inc. Doing Business Under the Trade Name Cebu IMS</t>
  </si>
  <si>
    <t>10th Floor, Unit 10 5-6, FLB Corporate Center, Cebu Business Park, Brgy. Luz, Cebu City</t>
  </si>
  <si>
    <t>English as Second Language - Beginner Level</t>
  </si>
  <si>
    <t>NTR No. 20187220062</t>
  </si>
  <si>
    <t>English as Second Laguage-Intermediate Level</t>
  </si>
  <si>
    <t>NTR No. 201807220063</t>
  </si>
  <si>
    <t>English as Second Language-Advance Level</t>
  </si>
  <si>
    <t>NTR No. 201807220064</t>
  </si>
  <si>
    <t>20210722CONCAR218001</t>
  </si>
  <si>
    <t>20190722ELCEIM215002</t>
  </si>
  <si>
    <t>464 hours</t>
  </si>
  <si>
    <t>WTR No. 20180722MEEMCG205068</t>
  </si>
  <si>
    <t>Machining NC I</t>
  </si>
  <si>
    <t>374 hours</t>
  </si>
  <si>
    <t>WTR No. 20180722MEEMCG106069</t>
  </si>
  <si>
    <t>Pinamungajan</t>
  </si>
  <si>
    <t>Lamac Multipurpose Integrated Farm School, Lamac Pinamungajan</t>
  </si>
  <si>
    <t>Lamac, Pinamungajan, Cebu</t>
  </si>
  <si>
    <t>(032) 5162576 / 4679045 / 4678171</t>
  </si>
  <si>
    <t>20180722AFFOAP212077</t>
  </si>
  <si>
    <t>5FL, Trieste Bldg., 777 Kalubihan, Brgy. Talamban, Cebu City</t>
  </si>
  <si>
    <t>(032) 4107970</t>
  </si>
  <si>
    <t>English as a Second Language - Advanced</t>
  </si>
  <si>
    <t>(032) 4201881/4201880</t>
  </si>
  <si>
    <t>1048 hours</t>
  </si>
  <si>
    <t>20180722HHCPHA315108</t>
  </si>
  <si>
    <t>(032) 4201881
 09178887511</t>
  </si>
  <si>
    <t>Emergency Medical Services NC II - Mobile Training Program</t>
  </si>
  <si>
    <t>MTP201907HHCEMS213012</t>
  </si>
  <si>
    <t>20190722SOCDOW217080</t>
  </si>
  <si>
    <t>1100 hours</t>
  </si>
  <si>
    <t>2018077SOCBCN211098</t>
  </si>
  <si>
    <t>MTP201907HHCHIL208005</t>
  </si>
  <si>
    <t>MTP201907TRSHSK213006</t>
  </si>
  <si>
    <t>20180722SOCBEC205099</t>
  </si>
  <si>
    <t>20180722SOCHDR210100</t>
  </si>
  <si>
    <t>Lamac Multipurpose Cooperative</t>
  </si>
  <si>
    <t>5162576/4679045.4678171</t>
  </si>
  <si>
    <t>445 Hours</t>
  </si>
  <si>
    <t>WTR No. 20180722AFFAGE317116</t>
  </si>
  <si>
    <t>Technical Training Center of South Cebu, Inc.</t>
  </si>
  <si>
    <t>DLV5 Commercial Bldg. Rizal Street Central Poblacion City of Naga, Cebu, Region VII, Philippines, 6037</t>
  </si>
  <si>
    <t>(032) 4895912
 09089594780</t>
  </si>
  <si>
    <t>20180722CONHEO2017124</t>
  </si>
  <si>
    <t>Heavy Equipment Operation (Hydraulic Excavator) NC II - Mobile Training Program</t>
  </si>
  <si>
    <t>MTP-201907CONHEO207023</t>
  </si>
  <si>
    <t>MTP-201907CONMGO207024</t>
  </si>
  <si>
    <t>Heavy Equipment Operation (Bulldozer) NC II - Mobile Training Program</t>
  </si>
  <si>
    <t>MTP-201907CONBUL207025</t>
  </si>
  <si>
    <t>20180722CONMGO207125</t>
  </si>
  <si>
    <t>20180722CONBUL207126</t>
  </si>
  <si>
    <t>Dauis</t>
  </si>
  <si>
    <t>Egay`s Farm Integrated Organic Farm</t>
  </si>
  <si>
    <t>Bingag, Dauis, Bohol</t>
  </si>
  <si>
    <t>20190712AFFOAP212040</t>
  </si>
  <si>
    <t>30 Hours</t>
  </si>
  <si>
    <t>20180712AFFOAP212OAP212CC1133</t>
  </si>
  <si>
    <t>21 Hours</t>
  </si>
  <si>
    <t>20180712AFFOAP212OAP212CC2134</t>
  </si>
  <si>
    <t>20180712AFFOAP212OAP212CC3135</t>
  </si>
  <si>
    <t>20180712AFFOAP212OAP212CC4136</t>
  </si>
  <si>
    <t>20180712AFFOAP212OAP212CC5137</t>
  </si>
  <si>
    <t>20180712AFFOAP212OAP212CC6138</t>
  </si>
  <si>
    <t>Access in Career Advancement for Professionalism Tech Inc.</t>
  </si>
  <si>
    <t>Block 06 Lot 01 Deca Homes 04 Bankal Lapu-Lapu City Cebu</t>
  </si>
  <si>
    <t>(032) 384-7601/0927-4383-43</t>
  </si>
  <si>
    <t>20180722HHCHIL208159</t>
  </si>
  <si>
    <t>Gogaku Learning Center Inc., Doing Business Under the name/s and style/s of Ben Language Center</t>
  </si>
  <si>
    <t>Unit 2B, 2nd Floor, JDN Square Building 4, P. Remedio Street, Banilad, Mandaue City</t>
  </si>
  <si>
    <t>(032) 238-4653</t>
  </si>
  <si>
    <t>English as a Second Language-Teens and Adults</t>
  </si>
  <si>
    <t>NTR No. 201807220168</t>
  </si>
  <si>
    <t>3A Prime Hospitality Training and Assessment Center Inc.</t>
  </si>
  <si>
    <t>DG3 Corporation Building, Annex 2, 72 N. Escario Street, Capitol Site Cebu City Philippines</t>
  </si>
  <si>
    <t>(032) 328-9150
 09166601748</t>
  </si>
  <si>
    <t>20180722TRSFBS213171</t>
  </si>
  <si>
    <t>316 Hours</t>
  </si>
  <si>
    <t>20180722TRSCOK214172</t>
  </si>
  <si>
    <t>20180722MTMSCS113173</t>
  </si>
  <si>
    <t>20180722TRSHSK213174</t>
  </si>
  <si>
    <t>20180722MTMSCC314175</t>
  </si>
  <si>
    <t>Don Bosco Technical Vocational Education and Training Center-Balamban, Inc.</t>
  </si>
  <si>
    <t>Bldg. No. 0188, Prenza, Balamban, Cebu, Philippines 6041</t>
  </si>
  <si>
    <t>(032) 346-5776 / 406-7628/ 09175898638</t>
  </si>
  <si>
    <t>Flux-Cored Arc Welding (FCAW) NC II</t>
  </si>
  <si>
    <t>20200722MEEFCW206027</t>
  </si>
  <si>
    <t>20200722 MEETIG206028</t>
  </si>
  <si>
    <t>20180722MEEEAW106187</t>
  </si>
  <si>
    <t>MTP-201907MEEEAW206001</t>
  </si>
  <si>
    <t>20180722MEEEAW206177</t>
  </si>
  <si>
    <t>Clas Training and Assessment Corp.</t>
  </si>
  <si>
    <t>3rd Floor &amp; 4th Floor, GMT–II Building Junquera, Corner P. Del Rosario St., Cebu City</t>
  </si>
  <si>
    <t>(032) 526-2160</t>
  </si>
  <si>
    <t>20180722MTMSCS113178</t>
  </si>
  <si>
    <t>Sto. Niño Skills Training &amp; Assessment Center Incorporated</t>
  </si>
  <si>
    <t>206 West Rovira Road Pulantubig Dumaguete City Negros Oriental 6200</t>
  </si>
  <si>
    <t>(035) 422-8378 / 09063135543</t>
  </si>
  <si>
    <t>20200746ALTDRV204039</t>
  </si>
  <si>
    <t>20180746TRSHSK213180</t>
  </si>
  <si>
    <t>20180746HHCHCS205181</t>
  </si>
  <si>
    <t>20180746SOCBKP307182</t>
  </si>
  <si>
    <t>Bookkeeping NC III - Mobile Training Program</t>
  </si>
  <si>
    <t>MTP-201907SOCBKP307002</t>
  </si>
  <si>
    <t>20180746HHCCGV207183</t>
  </si>
  <si>
    <t>Satisfaction of Students and Teachers Academy Incorporated</t>
  </si>
  <si>
    <t>Unit 208-209 2/F, City Times Square 2, Mantawi Avenue, Brgy Tipolo, Mandaue City, Cebu 6014</t>
  </si>
  <si>
    <t>(032) 420-9445</t>
  </si>
  <si>
    <t>NTR No.201807220191</t>
  </si>
  <si>
    <t>NTR No.201807220192</t>
  </si>
  <si>
    <t>NTR No.201807220193</t>
  </si>
  <si>
    <t>English as a Second Language – Beginner Level</t>
  </si>
  <si>
    <t>CMC Institute of Business Management, Skills Training and Assessment Center Inc.</t>
  </si>
  <si>
    <t>Bldg. #0250 J.A. Clarin Street Poblacion III Tagbilaran City (Capital) Bohol, Philippines</t>
  </si>
  <si>
    <t>(038) 501-0918
 9985487531</t>
  </si>
  <si>
    <t>20190712SOCBKP307013</t>
  </si>
  <si>
    <t>20190712TRSEVM307027</t>
  </si>
  <si>
    <t>Food and Beverage Services NC III</t>
  </si>
  <si>
    <t>230 hours</t>
  </si>
  <si>
    <t>20190712TRSFBS313016</t>
  </si>
  <si>
    <t>Maroo Bldg. 888 Paseo Saturnino Maria Luisa Road, Banilad, Cebu City Phils. 6000</t>
  </si>
  <si>
    <t>(032) 350-3677</t>
  </si>
  <si>
    <t>General English-Intensive</t>
  </si>
  <si>
    <t>NTR No. 201907220014</t>
  </si>
  <si>
    <t>20190712AFFOAP212015</t>
  </si>
  <si>
    <t>Saceda Youth Lead School, Inc.</t>
  </si>
  <si>
    <t>Purok Gumamela Candau-ay, Dumaguete City, Negros Oriental</t>
  </si>
  <si>
    <t>(035) 523-5236</t>
  </si>
  <si>
    <t>650 Hours</t>
  </si>
  <si>
    <t>20200746ALTMSE215059</t>
  </si>
  <si>
    <t>20190746HHCHIL208021</t>
  </si>
  <si>
    <t>20190746TRSFOS213023</t>
  </si>
  <si>
    <t>20190746TRSHSK213024</t>
  </si>
  <si>
    <t>TESOL International English Training Center, Inc.</t>
  </si>
  <si>
    <t>12th Flr.Park Centrale Bldg., Jose Marie del Mar St. cor. Abad St. Cebu, IT Park, Lahug, Cebu City</t>
  </si>
  <si>
    <t>(032) 328-8051</t>
  </si>
  <si>
    <t>Intensive Learnig English as a Second Language Course (Beginner Level)</t>
  </si>
  <si>
    <t>NTR No.201907220030</t>
  </si>
  <si>
    <t>Don Bosco Technical Vocational Education and Training Center-Pasil, Inc.</t>
  </si>
  <si>
    <t>Lot. 128 Blk.2, L. Flores St., Pasil, Cebu City 6000</t>
  </si>
  <si>
    <t>(032) 262-0533 / 231-3996</t>
  </si>
  <si>
    <t>20190722ALTMSE215086</t>
  </si>
  <si>
    <t>20190722GRMDRM205038</t>
  </si>
  <si>
    <t>Plastone Language School Inc.</t>
  </si>
  <si>
    <t>2nd Flr. 8 V.P. Inting Ave., Tagbilaran City Bohol</t>
  </si>
  <si>
    <t>NTR No.201907120039</t>
  </si>
  <si>
    <t>First English G-NET, Inc.</t>
  </si>
  <si>
    <t>Vista Mar Dapdap, Mactan, Lapu-Lapu City</t>
  </si>
  <si>
    <t>(032) 238-1510</t>
  </si>
  <si>
    <t>NTR No. 201907220173</t>
  </si>
  <si>
    <t>NTR No. 201907220174</t>
  </si>
  <si>
    <t>NTR No.201907220044</t>
  </si>
  <si>
    <t>Best Inc. Integrated-Diversified Farm</t>
  </si>
  <si>
    <t>Brgy. Cantuod, Balamban, Cebu</t>
  </si>
  <si>
    <t>9177274617 / 
 09176348443</t>
  </si>
  <si>
    <t>20190722AFFAPP213045</t>
  </si>
  <si>
    <t>Organic Agriculture Production NC II - Mobile Training Program</t>
  </si>
  <si>
    <t>MTP-201907AFFOAP212018</t>
  </si>
  <si>
    <t>MTP-201907AFFAPP213019</t>
  </si>
  <si>
    <t>Animal Production (Ruminants) NC II - Mobile Training Program</t>
  </si>
  <si>
    <t>MTP-201907AFFAPR213020</t>
  </si>
  <si>
    <t>MTP-201907AFFAPS213021</t>
  </si>
  <si>
    <t>20190722AFFOAP212046</t>
  </si>
  <si>
    <t>Animal Production (Ruminants) NC II</t>
  </si>
  <si>
    <t>20190722AFFAPR213047</t>
  </si>
  <si>
    <t>20190722AFFAPS213048</t>
  </si>
  <si>
    <t>Kapunungan Alang Sa Kauswagan Sa Kasadpan – Sugbu, Inc.</t>
  </si>
  <si>
    <t>KAKASAKA Training Center, Barangay Ibo, Toledo City, Cebu, Philippines</t>
  </si>
  <si>
    <t>(032) 384-9554
 09162184269</t>
  </si>
  <si>
    <t>20190722ELCCSS213050</t>
  </si>
  <si>
    <t>I.Breeze International Language Center Inc.</t>
  </si>
  <si>
    <t>Tres Borces Arcade Tres Borces Street Mabolo Cebu City (Capital) Cebu, Philippines</t>
  </si>
  <si>
    <t>(032) 328-1323</t>
  </si>
  <si>
    <t>NTR No.201907220058</t>
  </si>
  <si>
    <t>English as a Second Language – Intermediate Level</t>
  </si>
  <si>
    <t>NTR No.201907220059</t>
  </si>
  <si>
    <t>English as a Second Language – Advanced Level</t>
  </si>
  <si>
    <t>NTR No.201907220060</t>
  </si>
  <si>
    <t>Philippine Dental Assisting Training School, Inc.</t>
  </si>
  <si>
    <t>2B Hernan Cortes St. Subangdaku Mandaue City Cebu, Philippines</t>
  </si>
  <si>
    <t>09177055559 / (032) 343-7292</t>
  </si>
  <si>
    <t>Dental Assistant Course</t>
  </si>
  <si>
    <t>1,040 Hours</t>
  </si>
  <si>
    <t>NTR No.201907220061</t>
  </si>
  <si>
    <t>Friendly English Academy Inc.</t>
  </si>
  <si>
    <t>Gotozon Loboc Bohol, Philippines</t>
  </si>
  <si>
    <t>English Proficiency Course for Beginners</t>
  </si>
  <si>
    <t>NTR No.201907120062</t>
  </si>
  <si>
    <t>Barili</t>
  </si>
  <si>
    <t>Armson Polytechnic Institute Inc. Integrated-Diversified Farm</t>
  </si>
  <si>
    <t>Bagakay, Barili, Cebu</t>
  </si>
  <si>
    <t>(032) 436-6219 / 09173224891</t>
  </si>
  <si>
    <t>Armson Polytechnic Institute Inc.</t>
  </si>
  <si>
    <t>Ground Floor, Armson Complex P Remedio St. Banilad Mandaue City Cebu, Philippines</t>
  </si>
  <si>
    <t>(032) 343-6669</t>
  </si>
  <si>
    <t>Asian College of Technology International Educational Foundation, Inc.</t>
  </si>
  <si>
    <t>Corner Leon Kilat and P. del Rosario Sts. Cebu City</t>
  </si>
  <si>
    <t>2382380, 2382381, 2382384, fax 2531628</t>
  </si>
  <si>
    <t>1,160 Hours</t>
  </si>
  <si>
    <t>Balamban Extensive Skills and Technology Inc.</t>
  </si>
  <si>
    <t>Lot 2140, Brgy. Cantuod, Balamban, Cebu</t>
  </si>
  <si>
    <t>09177274617 / 
 (032) 424-8592</t>
  </si>
  <si>
    <t>381 Hours</t>
  </si>
  <si>
    <t>20210722CONCAR218065</t>
  </si>
  <si>
    <t>163 Hours</t>
  </si>
  <si>
    <t>20210722CONMAS118066</t>
  </si>
  <si>
    <t>241 Hours</t>
  </si>
  <si>
    <t>20210722CONMAS218067</t>
  </si>
  <si>
    <t>198 hours</t>
  </si>
  <si>
    <t>20210722ALTDRV204049</t>
  </si>
  <si>
    <t>20190722MEEFCW206072</t>
  </si>
  <si>
    <t>20190722MEEEAW206073</t>
  </si>
  <si>
    <t>20190722MEEEAW106074</t>
  </si>
  <si>
    <t>20190722MEEEAW306075</t>
  </si>
  <si>
    <t>MTP201907MEEEAW106013</t>
  </si>
  <si>
    <t>MTP201907MEEEAW106014</t>
  </si>
  <si>
    <t>MTP201907MEEEAW106015</t>
  </si>
  <si>
    <t>20190722MEETIG206076</t>
  </si>
  <si>
    <t>20190722MEEMIG206077</t>
  </si>
  <si>
    <t>MTP201907MEEEAW106016</t>
  </si>
  <si>
    <t>20190722ELCEIM215078</t>
  </si>
  <si>
    <t>Starting Point English Academy Corporation</t>
  </si>
  <si>
    <t>14-F-2A, Pinili Compound, Bolocboloc, Sibulan, Negros Oriental</t>
  </si>
  <si>
    <t>09176594608 / 
 (035) 419-2074</t>
  </si>
  <si>
    <t>ESL - Intensive English Course</t>
  </si>
  <si>
    <t>220 hours</t>
  </si>
  <si>
    <t>NPO Crossborders Inc. under the name and style of Fujiyama Nihongo School</t>
  </si>
  <si>
    <t>Jose Ramas Bldg., Calindagan, Dumaguete City, Negros Oriental</t>
  </si>
  <si>
    <t>09279775270 / 
 09955390459</t>
  </si>
  <si>
    <t>Basic Japanese Language and Culture and Work Ethics-I</t>
  </si>
  <si>
    <t>88 hours</t>
  </si>
  <si>
    <t>NTR No.201907460083</t>
  </si>
  <si>
    <t>Basic Japanese Language and Culture and Work Ethics-II</t>
  </si>
  <si>
    <t>NTR No.201907460084</t>
  </si>
  <si>
    <t>Basic Japanese Language and Culture and Work Ethics-Comprehensive Course</t>
  </si>
  <si>
    <t>NTR No.201907460085</t>
  </si>
  <si>
    <t>Kirala Japanese Language Training Center Inc.</t>
  </si>
  <si>
    <t>San Miguel, Bacong, Dumaguete City</t>
  </si>
  <si>
    <t>NTR No201907460095</t>
  </si>
  <si>
    <t>Grandeur Training and Assessment Center Inc.</t>
  </si>
  <si>
    <t>D’ Roze Building De La Vina Street, Purok Kalubihan Daro Dumaguete City,(Capital) Negros Oriental, Philippines</t>
  </si>
  <si>
    <t>0190746ALTDRV204096</t>
  </si>
  <si>
    <t>Reignite Philippines Inc.</t>
  </si>
  <si>
    <t>78 Pres. Magsaysay Ext., Kasambagan Cebu City (Capital) Cebu, Philippines</t>
  </si>
  <si>
    <t>(032) 888-7972 / 
 09974419933 / 09451655248</t>
  </si>
  <si>
    <t>20190722MEEEAW206097</t>
  </si>
  <si>
    <t>Pilaedu Corporation</t>
  </si>
  <si>
    <t>#93 Nucell Bldg., ML Quezon Ave., Nasipit, Talamban, Cebu City</t>
  </si>
  <si>
    <t>(032) 383-5913 / 239-8184</t>
  </si>
  <si>
    <t>English as a Second Language (Beginner Literacy)</t>
  </si>
  <si>
    <t>Institution Defining Education and Skills Inc.</t>
  </si>
  <si>
    <t>2 nd Floor, Pamela’s Pension House Tubod Looc Dumaguete City (Capital), Negros Oriental, 6200</t>
  </si>
  <si>
    <t>(035) 420-4170 / 09260718852</t>
  </si>
  <si>
    <t>20190746HHCHIL208100</t>
  </si>
  <si>
    <t>20190746TRSHSK213106</t>
  </si>
  <si>
    <t>20190746TRSFBS213101</t>
  </si>
  <si>
    <t>PSP Technological Iinstitute Inc.</t>
  </si>
  <si>
    <t>Pakilit Residence Alvarico Tigbawan (Pob.) Lazi, Siquijor, Region VII, Philippines 6228</t>
  </si>
  <si>
    <t>20190761ALTDRV204103</t>
  </si>
  <si>
    <t>20190761TRSEVM307150</t>
  </si>
  <si>
    <t>20190761CONROC205104</t>
  </si>
  <si>
    <t>Japanese Language Proficiency Tutorial Center, Inc.</t>
  </si>
  <si>
    <t>Unit 225/226, Raintree Mall, 528 General Maxilom Avenue, Cebu City</t>
  </si>
  <si>
    <t>(032) 401-3396 / 09991080538</t>
  </si>
  <si>
    <t>Japanese Language N5 Level</t>
  </si>
  <si>
    <t>520 hours</t>
  </si>
  <si>
    <t>NTR No.201907220107</t>
  </si>
  <si>
    <t>Metrologyx Training and Assessment Center Inc. Doing Business under the name/s and style/s of Metrologyx Institute of Technology (MIT)</t>
  </si>
  <si>
    <t>Lot 6307-A-11-A, Barangay Cadulawan, Minglanilla, Cebu</t>
  </si>
  <si>
    <t>20200722ELCEPA213033</t>
  </si>
  <si>
    <t>NTR No.201907220114</t>
  </si>
  <si>
    <t>Forward Creation, Inc.</t>
  </si>
  <si>
    <t>2nd Floor Alicia Apartelle, Governor M. Cuenco Avenue Banilad Cebu City</t>
  </si>
  <si>
    <t>`09434523950</t>
  </si>
  <si>
    <t>NTR No.201907220115</t>
  </si>
  <si>
    <t>Centre for International English Language Learning and Teacher Training Inc.</t>
  </si>
  <si>
    <t>3F Ranulfo Lim Bldg. F. Ramos St. Brgy. Sta. Cruz City of Cebu, Cebu, Philippines</t>
  </si>
  <si>
    <t>(032) 328-2325 / 09668741896</t>
  </si>
  <si>
    <t>International TESOL Certificate Course</t>
  </si>
  <si>
    <t>NTR No201907220116</t>
  </si>
  <si>
    <t>Industrial Education Learning Center and Technologies, Inc.</t>
  </si>
  <si>
    <t>House No. 02-440, Purok Luy-a, Calero, Lilo-an, Cebu</t>
  </si>
  <si>
    <t>20200722TRSBPP209067</t>
  </si>
  <si>
    <t>20200722MEEFCW206068</t>
  </si>
  <si>
    <t>20200722MEEMIG206021</t>
  </si>
  <si>
    <t>20200722ALTDRV204013</t>
  </si>
  <si>
    <t>20190722MEEEAW106111</t>
  </si>
  <si>
    <t>20190722MEEEAW306113</t>
  </si>
  <si>
    <t>20190722MEEEAW206112</t>
  </si>
  <si>
    <t>ING Human Resources and Development Corporation Doing business under Ladder to English Language School (LTEL School)</t>
  </si>
  <si>
    <t>G/F Bldg. 4, JDN Square, P. Remedio Street, Banilad, Mandaue City, Cebu, Philippines</t>
  </si>
  <si>
    <t>(032) 384-2041 / 09506307858</t>
  </si>
  <si>
    <t>NTR No.201907220121</t>
  </si>
  <si>
    <t>Provincial Training Center - Dumaguete</t>
  </si>
  <si>
    <t>(035) 422-9481</t>
  </si>
  <si>
    <t>364 hours</t>
  </si>
  <si>
    <t>20210746TVETRM111100</t>
  </si>
  <si>
    <t>20200746CONMAS218103</t>
  </si>
  <si>
    <t>20200746CONTIL218104</t>
  </si>
  <si>
    <t>20200746CONCAR218105</t>
  </si>
  <si>
    <t>20200746ALTMSE215081</t>
  </si>
  <si>
    <t>20200746AFFRMO207050</t>
  </si>
  <si>
    <t>20200746PFBFOP215036</t>
  </si>
  <si>
    <t>20200746AFFOAP212031</t>
  </si>
  <si>
    <t>Merise Philippines Inc. Doing Business under the name of “Merise English Academy”</t>
  </si>
  <si>
    <t>Esy’s Realty Corp. Building corner Juana Osmeña and M.P. Yap Streets Barangay Kamputhaw Cebu City 6000</t>
  </si>
  <si>
    <t>(032) 345-8524</t>
  </si>
  <si>
    <t>ESL for Beginners</t>
  </si>
  <si>
    <t>125 Hours</t>
  </si>
  <si>
    <t>NTR No.201907220152</t>
  </si>
  <si>
    <t>ESL for Intermediate</t>
  </si>
  <si>
    <t>NTR No.201907220153</t>
  </si>
  <si>
    <t>ESL for Advanced Learners</t>
  </si>
  <si>
    <t>NTR No.201907220154</t>
  </si>
  <si>
    <t>Business English 1</t>
  </si>
  <si>
    <t>132 Hours</t>
  </si>
  <si>
    <t>NTR No.201907220155</t>
  </si>
  <si>
    <t>Business English 2</t>
  </si>
  <si>
    <t>NTR No.201907220156</t>
  </si>
  <si>
    <t>Roofdeck &amp;1F Function Room Alicia Apartelle Gov. M. Cuenco Avenue Banilad, Cebu City</t>
  </si>
  <si>
    <t>(032) 253-9262</t>
  </si>
  <si>
    <t>NTR No.201907220159</t>
  </si>
  <si>
    <t>Technical Vocational Center of Cebu, Inc.</t>
  </si>
  <si>
    <t>Frasec Bldg., A. Apostol St. Lower Calajo-an, Minglanilla Cebu</t>
  </si>
  <si>
    <t>(032) 234-3875</t>
  </si>
  <si>
    <t>192 hours</t>
  </si>
  <si>
    <t>NTR No.202107220026</t>
  </si>
  <si>
    <t>Construction Trade Supervision</t>
  </si>
  <si>
    <t>128 Hours</t>
  </si>
  <si>
    <t>NTR No.201907220163</t>
  </si>
  <si>
    <t>Tokyo Language School Inc.</t>
  </si>
  <si>
    <t>4F MGMR Bldg. 28-A Remolador St. Tagbilaran City, Bohol, Philippines</t>
  </si>
  <si>
    <t>(038) 427-6002</t>
  </si>
  <si>
    <t>Fundamental Japanese Language</t>
  </si>
  <si>
    <t>435 hours</t>
  </si>
  <si>
    <t>NTR No.201907120171</t>
  </si>
  <si>
    <t>2 nd Floor, Crown 7 Business Center Pope John Paul II Avenue Kasambagan Cebu City (Capital) Cebu, Philippines</t>
  </si>
  <si>
    <t>English As A Second Language - Beginner</t>
  </si>
  <si>
    <t>NTR No. 201907220172</t>
  </si>
  <si>
    <t>JQL Organic Farm Integrated-Diversified Farm</t>
  </si>
  <si>
    <t>Brgy. Luyo, Dimiao, Bohol</t>
  </si>
  <si>
    <t>20200712AFFOAP212062</t>
  </si>
  <si>
    <t>72 hours</t>
  </si>
  <si>
    <t>20200712AFFOAP212AGR612301002</t>
  </si>
  <si>
    <t>64 Hours</t>
  </si>
  <si>
    <t>20200712AFFOAP212AGR611306003</t>
  </si>
  <si>
    <t>20200712AFFOAP212AGR611301004</t>
  </si>
  <si>
    <t>20200712AFFOAP212AGR611302005</t>
  </si>
  <si>
    <t>80 Hours</t>
  </si>
  <si>
    <t>20200712AFFOAP212AGR612302006</t>
  </si>
  <si>
    <t>20200712AFFOAP212AGR612303007</t>
  </si>
  <si>
    <t>7A St.Mary’s Drive, Apas, Cebu City</t>
  </si>
  <si>
    <t>(032) 254-0616 / 9173025497</t>
  </si>
  <si>
    <t>NTR No. 202007220008</t>
  </si>
  <si>
    <t>NTR No. 202007220009</t>
  </si>
  <si>
    <t>NTR No. 202007220010</t>
  </si>
  <si>
    <t>Provincial Training Center - Siquijor</t>
  </si>
  <si>
    <t>Catamboan, Lazi, Siquijor 6228</t>
  </si>
  <si>
    <t>09173140185 / 09778306055</t>
  </si>
  <si>
    <t>No trainer</t>
  </si>
  <si>
    <t>20210761TVETRM111074</t>
  </si>
  <si>
    <t>20200761CONMAS118082</t>
  </si>
  <si>
    <t>20200761ALTDRV204084</t>
  </si>
  <si>
    <t>NTR No.202007610085</t>
  </si>
  <si>
    <t>WTR No.20200761AFFOAP212AGR611306054</t>
  </si>
  <si>
    <t>WTR No.20200761AFFOAP212AGR611301055</t>
  </si>
  <si>
    <t>WTR No.20200761AFFOAP212AGR611302056</t>
  </si>
  <si>
    <t>Guihulngan City</t>
  </si>
  <si>
    <t>ZN Global Knowledge and Skills, Inc.</t>
  </si>
  <si>
    <t>S. Villegas St., Poblacion, Guihulngan City, Negros Oriental</t>
  </si>
  <si>
    <t>09971879449 / 
 09198985063</t>
  </si>
  <si>
    <t>20200746HHCHIL208020</t>
  </si>
  <si>
    <t>Cagri Complex-Learning Farm Rice-Based Farm City Agriculture Office – LGU Bayawan,</t>
  </si>
  <si>
    <t>CAGRI Complex Villareal, Bayawan City Negros Oriental</t>
  </si>
  <si>
    <t>NTR No.202007460026</t>
  </si>
  <si>
    <t>Labonite Family Farm Rice-Based Farm</t>
  </si>
  <si>
    <t>Brgy. San Isidro, Pilar, Bohol</t>
  </si>
  <si>
    <t>none</t>
  </si>
  <si>
    <t>NTR No.202007120029</t>
  </si>
  <si>
    <t>IYAAH Eco Farm Integrated-Diversified Farm</t>
  </si>
  <si>
    <t>San Isidro, Tagbilaran City, Bohol</t>
  </si>
  <si>
    <t>NTR No.202007120030</t>
  </si>
  <si>
    <t>Seiha Global Academy Inc.</t>
  </si>
  <si>
    <t>IT Tower 2, Lot 6, Block 2 Bohol Street and Archbishop Reyes, Cebu Business Park Luz Cebu City (Capital) Cebu, Philippines</t>
  </si>
  <si>
    <t>(032) 236-5044</t>
  </si>
  <si>
    <t>General ESL (Beginner)</t>
  </si>
  <si>
    <t>NTR No.202007220035</t>
  </si>
  <si>
    <t>ESLFLEX.COM, INC.</t>
  </si>
  <si>
    <t>App II Building, ML Quezon National Highway, Pusok, Lapu-lapu City 6015</t>
  </si>
  <si>
    <t>(038) 495-9955
 09173076159</t>
  </si>
  <si>
    <t>980 Hours</t>
  </si>
  <si>
    <t>20200722HHCCGV207037</t>
  </si>
  <si>
    <t>Primetech Skills Institute Inc.</t>
  </si>
  <si>
    <t>412 Hours</t>
  </si>
  <si>
    <t>20210712SOCBKP307047</t>
  </si>
  <si>
    <t>Vam Building Pio Del Pilar St. Poblacion Danao City Cebu, Philippines</t>
  </si>
  <si>
    <t>20200722ICTCCS214044</t>
  </si>
  <si>
    <t>20200722ALTDRV204045</t>
  </si>
  <si>
    <t>Clartech Skills Training and Assessment Center Clarin, Inc.</t>
  </si>
  <si>
    <t>Candajec, Clarin, Bohol</t>
  </si>
  <si>
    <t>20200712MEEEAW106051</t>
  </si>
  <si>
    <t>20200712MEEEAW206052</t>
  </si>
  <si>
    <t>Ayungon</t>
  </si>
  <si>
    <t>Negros College, Inc.</t>
  </si>
  <si>
    <t>Enardecido Ext. Tampocon II, Ayungon, Negros Oriental 6210</t>
  </si>
  <si>
    <t>20200746MEEEAW206060</t>
  </si>
  <si>
    <t>20200746MEEEAW106061</t>
  </si>
  <si>
    <t>San Francisco College of Technology and Design, Inc.</t>
  </si>
  <si>
    <t>KNC Building Basak Marigondon, Lapu-lapu City, Cebu</t>
  </si>
  <si>
    <t>Game Programming NC III</t>
  </si>
  <si>
    <t>1234 hours</t>
  </si>
  <si>
    <t>20210722ICTGPR312010</t>
  </si>
  <si>
    <t>R7 Private Security Training Center, Inc.</t>
  </si>
  <si>
    <t>SMCC Bldg., Villagonzalo 1, Tejero, Cebu City</t>
  </si>
  <si>
    <t>415-4845/ 2310586/ 231-0587</t>
  </si>
  <si>
    <t>Balloca`s Family Farm</t>
  </si>
  <si>
    <t>Brgy. Bulilis, Ubay, Bohol</t>
  </si>
  <si>
    <t>N Blessing Farm Integrated-Diversified Farm</t>
  </si>
  <si>
    <t>Brgy. Pamutan, Cebu City</t>
  </si>
  <si>
    <t>09498899320 / 09491347779 / 09175888501</t>
  </si>
  <si>
    <t>20210722AFFOAP212020</t>
  </si>
  <si>
    <t>AC-DC Training and Assessment Center, Inc.</t>
  </si>
  <si>
    <t>Rm. 401 Colon Development Corporation Building, Osmeña Blvd. Brgy. Sto. Niño Cebu City</t>
  </si>
  <si>
    <t>(032) 415-1284 / 09177726337</t>
  </si>
  <si>
    <t>20210722ELCEIM315030</t>
  </si>
  <si>
    <t>Electrical Installation and Maintenance NC IV</t>
  </si>
  <si>
    <t>516 hours</t>
  </si>
  <si>
    <t>20210722ELCEIM408031</t>
  </si>
  <si>
    <t>20210722ELCMEC215032</t>
  </si>
  <si>
    <t>Brighture, Inc.</t>
  </si>
  <si>
    <t>2 nd Flr., Benedicto I.T. Center, A.S. Fortuna St., Bakilid, Mandaue City 6014, Cebu Philippines</t>
  </si>
  <si>
    <t>(032) 236-9967</t>
  </si>
  <si>
    <t>Intensive Course in English as a Second Language (Beginner Level)</t>
  </si>
  <si>
    <t>NTR No.202107220027</t>
  </si>
  <si>
    <t>Intensive Course in English as a Second Language (Intermediate Level)</t>
  </si>
  <si>
    <t>NTR No.202107220028</t>
  </si>
  <si>
    <t>Intensive Course in English as a Second Language (Advanced Level)</t>
  </si>
  <si>
    <t>NTR No.202107220029</t>
  </si>
  <si>
    <t>Loon</t>
  </si>
  <si>
    <t>Loon Manpower Development Center</t>
  </si>
  <si>
    <t>Moto Sur, Loon Bohol</t>
  </si>
  <si>
    <t>20210712SOCBKP307042</t>
  </si>
  <si>
    <t>Mindworld Skills Development and Training Corporation Doing Business Under Mindworld</t>
  </si>
  <si>
    <t>Unit 2F 9 and 10 Bacayan Hillside Terraces, Brgy. Bacayan, Cebu City</t>
  </si>
  <si>
    <t>(032) 414-0412 / 09973598805</t>
  </si>
  <si>
    <t>Heavy Equipment Operation (Rigid On-Highway Dump Truck) NC II</t>
  </si>
  <si>
    <t>20210722CONROH207077</t>
  </si>
  <si>
    <t>20210722CONHEO207078</t>
  </si>
  <si>
    <t>348 hours</t>
  </si>
  <si>
    <t>20210722MEEEAW206045</t>
  </si>
  <si>
    <t>20210722CONWLO207033</t>
  </si>
  <si>
    <t>TESOL Cebu Learning Academy Inc.</t>
  </si>
  <si>
    <t>Unit 206 The Grove, 2211 V. Rama Avenue, Cebu City</t>
  </si>
  <si>
    <t>09232411756 loc 0102; '032-3166951</t>
  </si>
  <si>
    <t>TESOL Training International</t>
  </si>
  <si>
    <t>NTR No.202107220024</t>
  </si>
  <si>
    <t>Alburquerque</t>
  </si>
  <si>
    <t>Treetopz Farm Escapade Diversified Farm</t>
  </si>
  <si>
    <t>Pantad, Bahi, Alburquerque, Bohol</t>
  </si>
  <si>
    <t>20210712AFFOAP212AGR612303073</t>
  </si>
  <si>
    <t>20210712AFFOAP212AGR612301034</t>
  </si>
  <si>
    <t>20210712AFFOAP212AGR611306035</t>
  </si>
  <si>
    <t>20210712AFFOAP212AGR611301036</t>
  </si>
  <si>
    <t>20210712AFFOAP212AGR611302037</t>
  </si>
  <si>
    <t>20210712AFFOAP212AGR612302038</t>
  </si>
  <si>
    <t>Argao</t>
  </si>
  <si>
    <t>Pestales Agriculture Cooperative Integrated-Diversified Farm</t>
  </si>
  <si>
    <t>Kawayan St. Candabong, Bindo, Argao, Cebu</t>
  </si>
  <si>
    <t>09171169794 / 09977937631</t>
  </si>
  <si>
    <t>202110722AFFOAP212043</t>
  </si>
  <si>
    <t>MICS Culinary Training Services Incorporated</t>
  </si>
  <si>
    <t>3rd Floor, Square One Building., Corner Lopez Jaena and Mt. Mayon Street, Tipolo Mandaue City, Cebu, Philippines</t>
  </si>
  <si>
    <t>0917-205-0532 0995-369-1523</t>
  </si>
  <si>
    <t>281 Hours</t>
  </si>
  <si>
    <t>20210722TRSBPP209089</t>
  </si>
  <si>
    <t>616 hours</t>
  </si>
  <si>
    <t>20210722TRSCOK214046</t>
  </si>
  <si>
    <t>278 Hours</t>
  </si>
  <si>
    <t>20210722ELCMEC215050</t>
  </si>
  <si>
    <t>Mirfeel ESL Center and VVIP Kids Incorporated</t>
  </si>
  <si>
    <t>MHT Building, M.L., Quezon Cabancalan, Mandaue City, Cebu, 
 Philippines 6014</t>
  </si>
  <si>
    <t>(032) 233-1552</t>
  </si>
  <si>
    <t>English as a Second Language – Beginners Level I</t>
  </si>
  <si>
    <t>NTR No. 202107220058</t>
  </si>
  <si>
    <t>English as a Second Language – Elementary Level II</t>
  </si>
  <si>
    <t>NTR No. 202107220059</t>
  </si>
  <si>
    <t>English as a Second Language – Intermediate Level III</t>
  </si>
  <si>
    <t>NTR No. 202107220060</t>
  </si>
  <si>
    <t>English as a Second Language – Advanced Level IV</t>
  </si>
  <si>
    <t>NTR No. 202107220061</t>
  </si>
  <si>
    <t>(032) 272-2985</t>
  </si>
  <si>
    <t>Don Alberto's Farm Rice-Based Farm</t>
  </si>
  <si>
    <t>Brgy. Matin-ao, Carmen, Bohol</t>
  </si>
  <si>
    <t>NTR No.202107120072</t>
  </si>
  <si>
    <t>Negor Professional Skills Institute and Assessment Center Inc.</t>
  </si>
  <si>
    <t>2nd Floor D&amp;J Building Dr. V. Locsin St. Poblacion No. 7 Dumaguete City, Negros Oriental, Region VII</t>
  </si>
  <si>
    <t>180 Hours</t>
  </si>
  <si>
    <t>20210746HHCHIL208079</t>
  </si>
  <si>
    <t>Roade Techvoc and Assessment Center, Inc.</t>
  </si>
  <si>
    <t>0246 National Road, Banilad Dumaguete City (Capital), Negros Oriental, Region VII, Philippines</t>
  </si>
  <si>
    <t>158 Hours</t>
  </si>
  <si>
    <t>Correction on CTPR number</t>
  </si>
  <si>
    <t>Gomentoc Valley Farm Rice-Based Farm</t>
  </si>
  <si>
    <t>Brgy. Gomentoc, Ayungon, Negros Oriental</t>
  </si>
  <si>
    <t>NTR No.202107460083</t>
  </si>
  <si>
    <t>St. Cecilia’s College - Cebu, Inc.</t>
  </si>
  <si>
    <t>Hi-way Poblacion, Minglanilla, Cebu</t>
  </si>
  <si>
    <t>20210722TRSBPP209096</t>
  </si>
  <si>
    <t>20210722TRSFBS213088</t>
  </si>
  <si>
    <t>2nd District</t>
  </si>
  <si>
    <t>BIT International College – Carmen, Inc. Integrated Diversified Organic Farm Integrated Farm</t>
  </si>
  <si>
    <t>Katipunan, Carmen, Bohol</t>
  </si>
  <si>
    <t>20210712AFFOAP212092</t>
  </si>
  <si>
    <t>Interactive Cebu ESL Inc.</t>
  </si>
  <si>
    <t>Paseo Saturnino, Maria Luisa Road, Banilad, Cebu City</t>
  </si>
  <si>
    <t>(032) 234-5103</t>
  </si>
  <si>
    <t>NTR No.202107220093</t>
  </si>
  <si>
    <t>Cebu Call Center Academy Inc.</t>
  </si>
  <si>
    <t>Certified Medical Billing Professional</t>
  </si>
  <si>
    <t>School of Knowledge for Industrial Labor, Leadership and Service, Inc.</t>
  </si>
  <si>
    <t>Ward 1, Poblacion, Minglanilla, Cebu</t>
  </si>
  <si>
    <t>Medical Auxiliary Specialized Services</t>
  </si>
  <si>
    <t>Bow and Arrow Institute of Technology Inc.</t>
  </si>
  <si>
    <t>ExcelUp Training and Assessment Center Incorporated</t>
  </si>
  <si>
    <t>0927-870-3835 / (032) 427-3532</t>
  </si>
  <si>
    <t>312 Hours</t>
  </si>
  <si>
    <t>502 Hours</t>
  </si>
  <si>
    <t>1,108 Hours</t>
  </si>
  <si>
    <t>Deca Homes, Sabang, Danao City, Cebu, Philippines, 6004</t>
  </si>
  <si>
    <t>Information and Communication Technology</t>
  </si>
  <si>
    <t>340 Hours</t>
  </si>
  <si>
    <t>Ticgahon 1 Road, Barangay Bankal, Lapu-Lapu City, Cebu, Philippines</t>
  </si>
  <si>
    <t>(032) 265-5920 / 098-707-9961</t>
  </si>
  <si>
    <t>ABQ International Health Caregiver Program &amp; Consultancy, Inc.</t>
  </si>
  <si>
    <t>Z-1085 Miami Homes Subdivision, San Isidro, Talisay City, Cebu</t>
  </si>
  <si>
    <t>148 Hours</t>
  </si>
  <si>
    <t>TTI</t>
  </si>
  <si>
    <t>Social, Community Development and Other Services</t>
  </si>
  <si>
    <t>197 hours</t>
  </si>
  <si>
    <t>20220722CONTIL218016</t>
  </si>
  <si>
    <t>676 Hours</t>
  </si>
  <si>
    <t>Zeo and Zoe Training and Assessment Center Inc.</t>
  </si>
  <si>
    <t>Tiwasan Purok Alugbati Catarman Liloan, Cebu, Region VII, Philippines, 6002</t>
  </si>
  <si>
    <t>(032) 4020-638 / 09264759980 / 09672742532</t>
  </si>
  <si>
    <t>308 Hours</t>
  </si>
  <si>
    <t>Guadalupe Osmeña Village, Punta Princesa, 6000 Cebu City, Philippines</t>
  </si>
  <si>
    <t>(032) 516-8125 / 09225168125</t>
  </si>
  <si>
    <t>NTR No. 202207220008</t>
  </si>
  <si>
    <t>(032) 268-4746 / 09212923944</t>
  </si>
  <si>
    <t>380 Hours</t>
  </si>
  <si>
    <t>276 Hours</t>
  </si>
  <si>
    <t>Anahaw Integrated Farm</t>
  </si>
  <si>
    <t>Lower Purok Anahaw, Balugo, Sibulan, Negros Oriental</t>
  </si>
  <si>
    <t>306 Hours</t>
  </si>
  <si>
    <t>Talisay Livelihood Training and Assessment Center</t>
  </si>
  <si>
    <t>Barangay Lagtang, City of Talisay, Cebu</t>
  </si>
  <si>
    <t>(032) 462-1802 / 09204355453</t>
  </si>
  <si>
    <t>296 Hours</t>
  </si>
  <si>
    <t>596 Hours</t>
  </si>
  <si>
    <t>The New Genius English Academy Corp</t>
  </si>
  <si>
    <t>(032) 268-9079 / 0999-989-1683</t>
  </si>
  <si>
    <t>English as a Second Language-Beginner</t>
  </si>
  <si>
    <t>NTR No. 202207220009</t>
  </si>
  <si>
    <t>242 Hours</t>
  </si>
  <si>
    <t>236 Hours</t>
  </si>
  <si>
    <t>282 Hours</t>
  </si>
  <si>
    <t>3L 122F J Centre Mall, 165 A.S. Fortuna Street, Bakilid, Mandaue City, Cebu 6014</t>
  </si>
  <si>
    <t>NTR No. 202207220010</t>
  </si>
  <si>
    <t>NTR No. 202207220011</t>
  </si>
  <si>
    <t>NTR No. 202207220012</t>
  </si>
  <si>
    <t>0229 Gallares Street, Poblacion II, Tagbilaran City, Bohol Philippines 6300</t>
  </si>
  <si>
    <t>Saint James Academy of Skills Technology, Inc.</t>
  </si>
  <si>
    <t>(032) 425-6061 / 260-2649</t>
  </si>
  <si>
    <t>Pipefitting (Metallic) NC II</t>
  </si>
  <si>
    <t>Asturias</t>
  </si>
  <si>
    <t>Lamac, New Bago, Asturias, Cebu</t>
  </si>
  <si>
    <t>GF JIF Building, M.J. Cuenco Avenue, Brgy. Tinago, Cebu City (Capital), Cebu, Philippines</t>
  </si>
  <si>
    <t>(032) 238-1910 / 09561998048</t>
  </si>
  <si>
    <t>348 Hours</t>
  </si>
  <si>
    <t>Sector</t>
  </si>
  <si>
    <t>WTR/NTR</t>
  </si>
  <si>
    <t>COC</t>
  </si>
  <si>
    <t>Reasons for Program Closure</t>
  </si>
  <si>
    <t>Agricultural Crops Production NC I</t>
  </si>
  <si>
    <t>Support Agronomic Crop Work Leading to Agricultural Crop Production NC I</t>
  </si>
  <si>
    <t>Due for Migration</t>
  </si>
  <si>
    <t>Support Horticultural Crop Work Leading to Agricultural Crops Production NC I</t>
  </si>
  <si>
    <t>No enrollees</t>
  </si>
  <si>
    <t>Support Nursery Work Leading to Agricultural Crop Production NC I</t>
  </si>
  <si>
    <t>No trainings conducted since registration or for the past 2 years</t>
  </si>
  <si>
    <t>Not in the list (use the remarks column for the title)</t>
  </si>
  <si>
    <t>NGO</t>
  </si>
  <si>
    <t>NGA</t>
  </si>
  <si>
    <t>Non-migration to updated TR</t>
  </si>
  <si>
    <t>Care and Maintain Crops Leading to Agricultural Crops Production NC II</t>
  </si>
  <si>
    <t>Enterprise</t>
  </si>
  <si>
    <t>Transfer of location without re-registration</t>
  </si>
  <si>
    <t>Carry-out Harvest and Post-Harvest Operations Leading to Agricultural Crops Production NC II</t>
  </si>
  <si>
    <t>No qualified trainer</t>
  </si>
  <si>
    <t>Control Weeds Leading to Agricultural Crops Production NC II</t>
  </si>
  <si>
    <t>Perform Nursery Operations Leading to Agricultural Crops Production NC II</t>
  </si>
  <si>
    <t>No scholarship allocation</t>
  </si>
  <si>
    <t>Plant Crops Leading to Agricultural Crops Production NC II</t>
  </si>
  <si>
    <t>Financial Constraints</t>
  </si>
  <si>
    <t>TVI cannot be located</t>
  </si>
  <si>
    <t>Agricultural Crops Production NC III</t>
  </si>
  <si>
    <t>Control Weeds Leading to Agricultural Crops Production NC III</t>
  </si>
  <si>
    <t>Closed TVI</t>
  </si>
  <si>
    <t>Establish Agronomic Crops Leading to Agricultural Crops Production NC III</t>
  </si>
  <si>
    <t>Management Decision/ Change Focus</t>
  </si>
  <si>
    <t>Implement Plant Nutrition Program leading to Agricultural Crops Production NC III</t>
  </si>
  <si>
    <t>Implementation of TC</t>
  </si>
  <si>
    <t>Implement Post-Harest Program Leading to Agricultural Crops Production NC III</t>
  </si>
  <si>
    <t>January</t>
  </si>
  <si>
    <t>New TVI &amp; Program</t>
  </si>
  <si>
    <t>Implement Vertebrate Pest Control Program Leading to Agricultural Crops Production NC III</t>
  </si>
  <si>
    <t>February</t>
  </si>
  <si>
    <t>Additional Program</t>
  </si>
  <si>
    <t>Keep Records for Farm Business Leading to Agricultural Crops Production NC III</t>
  </si>
  <si>
    <t>March</t>
  </si>
  <si>
    <t>Migration</t>
  </si>
  <si>
    <t>Prepare Land for Agricultural Crop Production Leading to Agricultural Crop Production NC III</t>
  </si>
  <si>
    <t>April</t>
  </si>
  <si>
    <t>Produce Organic Fertilizers Leading to Agricultural Crops Production NC III</t>
  </si>
  <si>
    <t>May</t>
  </si>
  <si>
    <t>Save, Prepare and Store Agricultural Seeds Leading to Agricultural Crops Production NC III</t>
  </si>
  <si>
    <t>June</t>
  </si>
  <si>
    <t>Reissued CTPR</t>
  </si>
  <si>
    <t>Undertake Agronomic Crop Harvesting Activities Leading to Agricultural Crops Production NC III</t>
  </si>
  <si>
    <t>July</t>
  </si>
  <si>
    <t>CLOSED</t>
  </si>
  <si>
    <t>August</t>
  </si>
  <si>
    <t>Correction</t>
  </si>
  <si>
    <t>Agricultural Machinery Operation NC II</t>
  </si>
  <si>
    <t>September</t>
  </si>
  <si>
    <t>7th</t>
  </si>
  <si>
    <t>Agricultural Machinery Servicing (4-Wheel Tractor) NC III</t>
  </si>
  <si>
    <t>October</t>
  </si>
  <si>
    <t>8th</t>
  </si>
  <si>
    <t>Recognized</t>
  </si>
  <si>
    <t>November</t>
  </si>
  <si>
    <t>9th</t>
  </si>
  <si>
    <t>December</t>
  </si>
  <si>
    <t>10th</t>
  </si>
  <si>
    <t>Agroentrepreneurship NC IV</t>
  </si>
  <si>
    <t>Animal Health Care and Management NC III</t>
  </si>
  <si>
    <t>Brood and Grow Chicks Leading to Animal Production (Poultry-Chicken) NC II</t>
  </si>
  <si>
    <t>Maintain Poultry house Leading to Animal Production (Poultry-Chicken) NC II</t>
  </si>
  <si>
    <t>Perform Pre-Lay and Lay Activities Leading to Animal Production (Poultry-Chicken) NC II</t>
  </si>
  <si>
    <t>Trim Beak Leading to Animal Production (Poultry-Chicken) NC II</t>
  </si>
  <si>
    <t>Maintain Housing, Farm Implements and Surrounding Area Leading to Animal Production (Ruminants) NC II</t>
  </si>
  <si>
    <t>Perform Breeding of Ruminants Leading to Animal Production (Ruminants) NC II</t>
  </si>
  <si>
    <t>Provide Forage Leading to Animal Production (Ruminants) NC II</t>
  </si>
  <si>
    <t>Raise Dairy Animals Leading to Animal Production (Ruminants) NC II</t>
  </si>
  <si>
    <t>Raise Meat Type Animals Leading to Animal Production (Ruminants) NC II</t>
  </si>
  <si>
    <t>Apply Bio-diversity Measures Leading to Animal Production (Swine) NC II</t>
  </si>
  <si>
    <t>Handle Breeders Leading to Animal Production (Swine) NC II</t>
  </si>
  <si>
    <t>Handle Farrowing Sows and Sucklings Leading to Animal Production (Swine) NC II</t>
  </si>
  <si>
    <t>Maintain Healthy Animal Environment Leading to Animal Production (Swine) NC II</t>
  </si>
  <si>
    <t>Produce Finishers Leading to Animal Production (Swine) NC II</t>
  </si>
  <si>
    <t>Raise Weanlings Leading to Animal Production (Swine) NC II</t>
  </si>
  <si>
    <t>Aquaculture (Grow-out Operation) NC II</t>
  </si>
  <si>
    <t>Aquaculture (Hatchery Operation) NC II</t>
  </si>
  <si>
    <t>Aquaculture (Tilapia Culture) NC II</t>
  </si>
  <si>
    <t>Aquaculture NC II (Superseded)</t>
  </si>
  <si>
    <t>Artificial Insemination (Large Ruminants) NC II</t>
  </si>
  <si>
    <t>Artificial Insemination (Swine) NC II</t>
  </si>
  <si>
    <t>Bamboo Processing (Engineered Bamboo) NC II</t>
  </si>
  <si>
    <t>Bamboo Production NC II</t>
  </si>
  <si>
    <t>Beekeeping NC II</t>
  </si>
  <si>
    <t>Biogas Plant Installation NC III</t>
  </si>
  <si>
    <t>Drying and Milling Plant Servicing NC III</t>
  </si>
  <si>
    <t>Fish Capture NC I</t>
  </si>
  <si>
    <t>Fish Capture NC II</t>
  </si>
  <si>
    <t>Fishing Gear Repair and Maintenance NC III</t>
  </si>
  <si>
    <t>Fishport/Wharf Operation NC I</t>
  </si>
  <si>
    <t>Horticulture NC II (Superseded)</t>
  </si>
  <si>
    <t>Coordinate Horticultural Crop Harvesting Leading to Horticulture NC III</t>
  </si>
  <si>
    <t>Coordinate Horticultural Maintenance Program Leading to Horticulture NC III</t>
  </si>
  <si>
    <t>Establish Horticultural Crops Leading to Horticulture NC III</t>
  </si>
  <si>
    <t>Maintain and Monitor Environmental Work Practices Leading to Horticulture NC III</t>
  </si>
  <si>
    <t>Undertake Field Budding and Grafting Leading to Horticulture NC III</t>
  </si>
  <si>
    <t>Undertake Propagation Activities Leading to Horticulture NC III</t>
  </si>
  <si>
    <t>Landscape Installation and Maintenance (Softscape) NC II</t>
  </si>
  <si>
    <t>Milking Operation NC II</t>
  </si>
  <si>
    <t>Manufacture (Produce) Organic Fertilizer Leading to Organic Agriculture Production NC II</t>
  </si>
  <si>
    <t>Produce Organic Concoction and Extract leading to Organic Agriculture Production NC II</t>
  </si>
  <si>
    <t>Produce Organic Vegetables leading to Organic Agriculture Production NC II</t>
  </si>
  <si>
    <t>Raise Organic Chicken leading to Organic Agriculture Production NC II</t>
  </si>
  <si>
    <t>Pest Management (Vegetables) NC II</t>
  </si>
  <si>
    <t>Apply Bio-Control Measures Leading to Pest Management (Vegetables) NC II</t>
  </si>
  <si>
    <t>Apply Cultural Management Startegies Leading to Pest Management (Vegetables) NC II</t>
  </si>
  <si>
    <t>Apply Physical Control Measures Leading to Pest Management (Vegetables) NC II</t>
  </si>
  <si>
    <t>Conduct Field Assessment Leading to Pest Management (Vegetables) NC II</t>
  </si>
  <si>
    <t>Monitor Results of Pest Management Activities and Provide Feedback Leading to Pest Management (Vegetables) NC II</t>
  </si>
  <si>
    <t>Pressurized Irrigation System Installation and Maintenance NC II</t>
  </si>
  <si>
    <t>Rubber Processing NC II</t>
  </si>
  <si>
    <t>Rubber Production NC II</t>
  </si>
  <si>
    <t>Rubber Production NC II (Superseded)</t>
  </si>
  <si>
    <t>Seaweed Production NC II</t>
  </si>
  <si>
    <t>Sugarcane Production NC II</t>
  </si>
  <si>
    <t>Auto Engine Rebuilding NC II</t>
  </si>
  <si>
    <t>Automotive Body Painting/Finishing NC I</t>
  </si>
  <si>
    <t>Automotive Body Painting/Finishing NC II (Superseded)</t>
  </si>
  <si>
    <t>Automotive Body Painting/Finishing NC III</t>
  </si>
  <si>
    <t>Automotive Body Repairing NC II</t>
  </si>
  <si>
    <t>Automotive Body Repairing NC II (Superseded)</t>
  </si>
  <si>
    <t>Automotive Electrical Assembly NC II</t>
  </si>
  <si>
    <t>Automotive Electrical Assembly NC III</t>
  </si>
  <si>
    <t>Automotive Mechanical Assembly NC II</t>
  </si>
  <si>
    <t>Automotive Mechanical Assembly NC III</t>
  </si>
  <si>
    <t>Automotive Painting NC II</t>
  </si>
  <si>
    <t>Automotive Servicing (Chassis Repair) NC II</t>
  </si>
  <si>
    <t>Automotive Servicing (Electrical Repair) NC II</t>
  </si>
  <si>
    <t>Automotive Servicing (Engine Repair) NC II</t>
  </si>
  <si>
    <t>Automotive Servicing NC I (Superseded)</t>
  </si>
  <si>
    <t>Automotive Servicing NC II (Superseded)</t>
  </si>
  <si>
    <t>Automotive Servicing NC III</t>
  </si>
  <si>
    <t>Automotive Servicing NC IV</t>
  </si>
  <si>
    <t>Automotive Wiring Harness Assembly NC II</t>
  </si>
  <si>
    <t>Driving (Articulated Vehicle) NC III</t>
  </si>
  <si>
    <t>Driving (Passenger Bus/Straight Truck) NC III</t>
  </si>
  <si>
    <t>Forging NC II</t>
  </si>
  <si>
    <t>Forging NC III</t>
  </si>
  <si>
    <t>Foundry Melting/Casting NC II</t>
  </si>
  <si>
    <t>Foundry Melting/Casting NC III</t>
  </si>
  <si>
    <t>Foundry Molding NC II</t>
  </si>
  <si>
    <t>Foundry Molding NC III</t>
  </si>
  <si>
    <t>Foundry Pattern Making NC II</t>
  </si>
  <si>
    <t>Foundry Pattern Making NC III</t>
  </si>
  <si>
    <t>Heat Treatment NC II</t>
  </si>
  <si>
    <t>Laboratory and Metrology/Calibration Services NC II</t>
  </si>
  <si>
    <t>Laboratory and Metrology/Calibration Services NC III</t>
  </si>
  <si>
    <t>Metal Stamping NC II</t>
  </si>
  <si>
    <t>Moldmaking NC II</t>
  </si>
  <si>
    <t>Service Motorcycle/ Small Engine System Leading to Motorcycle/Small Engine Servicing NC II</t>
  </si>
  <si>
    <t>Motorcycle/Small Engine Servicing NC II (Superseded)</t>
  </si>
  <si>
    <t>Painting Machine Operation NC II</t>
  </si>
  <si>
    <t>Plastic Machine Operation NC II</t>
  </si>
  <si>
    <t>Plastic Machine Operation NC III</t>
  </si>
  <si>
    <t>Process Inspection NC II</t>
  </si>
  <si>
    <t>Process Inspection NC III</t>
  </si>
  <si>
    <t>Speed Limitation Device Servicing NC II</t>
  </si>
  <si>
    <t>Tinsmithing (Automotive Manufacturing) NC II</t>
  </si>
  <si>
    <t>Chemicals/ Plastics/ Petrochemicals</t>
  </si>
  <si>
    <t>Chemical Process Operations NC III</t>
  </si>
  <si>
    <t>Carpentry NC II (Superseded)</t>
  </si>
  <si>
    <t>Carpentry NC III</t>
  </si>
  <si>
    <t>Carpentry NC III (Superseded)</t>
  </si>
  <si>
    <t>Construction Lift Passenger/Material Elevator Operation NC II</t>
  </si>
  <si>
    <t>Construction Painting NC II</t>
  </si>
  <si>
    <t>Construction Painting NC II (Superseded)</t>
  </si>
  <si>
    <t>Construction Painting NC III</t>
  </si>
  <si>
    <t>Heavy Equipment Operation (Articulated Off-Highway Dump Truck) NC II</t>
  </si>
  <si>
    <t>Heavy Equipment Operation (Backhoe Loader) NC II</t>
  </si>
  <si>
    <t>Heavy Equipment Operation (Concrete Pump) NC II</t>
  </si>
  <si>
    <t>Heavy Equipment Operation (Container Stacker) NC II</t>
  </si>
  <si>
    <t>Heavy Equipment Operation (Crawler Crane) NC II (Superseded)</t>
  </si>
  <si>
    <t>Heavy Equipment Operation (Crawler Crane) NC III</t>
  </si>
  <si>
    <t>Heavy Equipment Operation (Forklift) NC II (Superseded)</t>
  </si>
  <si>
    <t>Heavy Equipment Operation (Gantry Crane) NC II (Superseded)</t>
  </si>
  <si>
    <t>Heavy Equipment Operation (Hydraulic Excavator) NC II (Superseded)</t>
  </si>
  <si>
    <t>Heavy Equipment Operation (Motor Grader) NC II</t>
  </si>
  <si>
    <t>Heavy Equipment Operation (Overhead and Gantry Crane) NC III</t>
  </si>
  <si>
    <t>Heavy Equipment Operation (Paver) NC II</t>
  </si>
  <si>
    <t>Heavy Equipment Operation (Rigid Off-Highway Dump Truck) NC II</t>
  </si>
  <si>
    <t>Heavy Equipment Operation (Rigid On-Highway Dump Truck) NC II (Superseded)</t>
  </si>
  <si>
    <t>Heavy Equipment Operation (Rough Terrain Crane) NC II (Superseded)</t>
  </si>
  <si>
    <t>Heavy Equipment Operation (Rough Terrain Crane) NC III</t>
  </si>
  <si>
    <t>Heavy Equipment Operation (Screed) NC I</t>
  </si>
  <si>
    <t>Heavy Equipment Operation (Tower Crane) NC II (Superseded)</t>
  </si>
  <si>
    <t>Heavy Equipment Operation (Tower Crane) NC III</t>
  </si>
  <si>
    <t>Heavy Equipment Operation (Transit Mixer) NC II</t>
  </si>
  <si>
    <t>Heavy Equipment Operation (Truck Mounted Crane) NC II (Superseded)</t>
  </si>
  <si>
    <t>Heavy Equipment Operation (Truck Mounted Crane) NC III</t>
  </si>
  <si>
    <t>Heavy Equipment Servicing (Mechanical) NC II</t>
  </si>
  <si>
    <t>Masonry NC I (Superseded)</t>
  </si>
  <si>
    <t>Masonry NC II (Superseded)</t>
  </si>
  <si>
    <t>Masonry NC III</t>
  </si>
  <si>
    <t>Masonry NC III (Superseded)</t>
  </si>
  <si>
    <t>Pipefitting NC II (Superseded)</t>
  </si>
  <si>
    <t>Plumbing NC I</t>
  </si>
  <si>
    <t>Plumbing NC III</t>
  </si>
  <si>
    <t>PV System Design NC III</t>
  </si>
  <si>
    <t>PV Systems Installation NC II</t>
  </si>
  <si>
    <t>PV Systems Servicing NC III</t>
  </si>
  <si>
    <t>Rigging NC I</t>
  </si>
  <si>
    <t>Scaffold Erection NC II (Superseded)</t>
  </si>
  <si>
    <t>Structural Erection NC II</t>
  </si>
  <si>
    <t>Draft Architectural Lay-out &amp; Details Leading to Technical Drafting</t>
  </si>
  <si>
    <t>Draft Structural Lay-out &amp; Details Leading to Technical Drafting</t>
  </si>
  <si>
    <t>Tile Setting NC II (Superseded)</t>
  </si>
  <si>
    <t>Creative Sector</t>
  </si>
  <si>
    <t>Audio Production Services NC I</t>
  </si>
  <si>
    <t>Film and Video Postproduction NC III</t>
  </si>
  <si>
    <t>Handloom Weaving (Upright) NC II</t>
  </si>
  <si>
    <t>Lighting for Live Performances NC II</t>
  </si>
  <si>
    <t>Decorative Crafts</t>
  </si>
  <si>
    <t>Jewelry Making (Fine Jewelry) NC II</t>
  </si>
  <si>
    <t>Jewelry Making (Fine Jewelry) NC III</t>
  </si>
  <si>
    <t>Maintain and Repair Computer Systems and Networks leading to Computer Systems Servicing NC II</t>
  </si>
  <si>
    <t>Consumer Electronics Servicing NC III</t>
  </si>
  <si>
    <t>Consumer Electronics Servicing NC IV</t>
  </si>
  <si>
    <t>Electrical Installation and Maintenance NC II (Superseded)</t>
  </si>
  <si>
    <t>Electronic Products Assembly and Servicing NC II</t>
  </si>
  <si>
    <t>Electronics Back-End Operation NC II</t>
  </si>
  <si>
    <t>Electronics Front-of-Line Operation NC II</t>
  </si>
  <si>
    <t>Electronics/Semiconductor Production Line Machine Servicing NC III</t>
  </si>
  <si>
    <t>Hard Disk Drive (HDD) Front-of-line (FOL) Operations NC II</t>
  </si>
  <si>
    <t>Instrumentation and Control Servicing NC III</t>
  </si>
  <si>
    <t>Instrumentation and Control Servicing NC IV</t>
  </si>
  <si>
    <t>Mechatronics Device Configuration and Testing Leading to Mechatronics Servicing NC II</t>
  </si>
  <si>
    <t>Mechatronics Servicing NC III</t>
  </si>
  <si>
    <t>Mechatronics Control Circuits and Software Application Programs Development Leading to Mechatronics Servicing NC III</t>
  </si>
  <si>
    <t>Mechatronics Servicing NC IV</t>
  </si>
  <si>
    <t>Mobile Phones and Handheld Gadgets Servicing NC III</t>
  </si>
  <si>
    <t>Semiconductor Back-End Operation NC II</t>
  </si>
  <si>
    <t>Semiconductor Front-of-Line Operation NC II</t>
  </si>
  <si>
    <t>Footwear and Leathergoods</t>
  </si>
  <si>
    <t>Footwear Making NC II</t>
  </si>
  <si>
    <t>Furniture Making (Finishing) NC II</t>
  </si>
  <si>
    <t>Fashion Design (Apparel) NC III</t>
  </si>
  <si>
    <t>Heating, Ventilation, Airconditioning and Refrigeration</t>
  </si>
  <si>
    <t>Air Duct Servicing NC II</t>
  </si>
  <si>
    <t>Commercial Air-conditioning Installation and Servicing NC III</t>
  </si>
  <si>
    <t>Commercial Refrigeration Installation and Servicing NC III</t>
  </si>
  <si>
    <t>Ice Plant Refrigeration Servicing NC III</t>
  </si>
  <si>
    <t>Land-Based Transport Mobile Air-conditioning (MAC) NC II</t>
  </si>
  <si>
    <t>Land-based Transport Refrigeration Servicing NC II</t>
  </si>
  <si>
    <t>RAC Servicing (DomRAC) NC II (Superseded)</t>
  </si>
  <si>
    <t>RAC Servicing (PACU-CRE) NC III (Superseded)</t>
  </si>
  <si>
    <t>Transport RAC Servicing NC II (Superseded)</t>
  </si>
  <si>
    <t>Assistive Rehabilitation Technology Services (Orthotics) NC II</t>
  </si>
  <si>
    <t>Assistive Rehabilitation Technology Services (Prosthetics) NC II</t>
  </si>
  <si>
    <t>Assistive Rehabilitation Technology Services (Wheelchair) NC II</t>
  </si>
  <si>
    <t>Barangay Health Services NC II (Superseded)</t>
  </si>
  <si>
    <t>Biomedical Equipment Services NC II</t>
  </si>
  <si>
    <t>Caregiving (Clients with Special Needs) NC II</t>
  </si>
  <si>
    <t>Caregiving (Elderly) NC II</t>
  </si>
  <si>
    <t>Caregiving (Grade Schooler to Adolescent) NC II</t>
  </si>
  <si>
    <t>Caregiving (Newborn to Pre-Schooler) NC II</t>
  </si>
  <si>
    <t>Caregiving NC II (Superseded)</t>
  </si>
  <si>
    <t>Contact Tracing NC II</t>
  </si>
  <si>
    <t>Dental Hygiene Level IV</t>
  </si>
  <si>
    <t>Dental Hygiene Level IV (Superseded)</t>
  </si>
  <si>
    <t>Dental Laboratory Technology Services (Fixed Dentures/Restorations) NC II</t>
  </si>
  <si>
    <t>Dental Laboratory Technology Services (Removable Dentures/Appliances) NC II</t>
  </si>
  <si>
    <t>Dental Laboratory Technology Services NC I</t>
  </si>
  <si>
    <t>Dental Technology NC IV</t>
  </si>
  <si>
    <t>Emergency Medical Services NC III</t>
  </si>
  <si>
    <t>Massage Therapy NC II (Superseded)</t>
  </si>
  <si>
    <t>Ophthalmic Lens Services NC II</t>
  </si>
  <si>
    <t>Pharmacy Services NC II (Superseded)</t>
  </si>
  <si>
    <t>2D Animation NC III (Superseded)</t>
  </si>
  <si>
    <t>2D Game Art Development NC III</t>
  </si>
  <si>
    <t>3D Animation NC III (Superseded)</t>
  </si>
  <si>
    <t>3D Game Art Development NC III</t>
  </si>
  <si>
    <t>Animation NC II</t>
  </si>
  <si>
    <t>Animation NC II (Superseded)</t>
  </si>
  <si>
    <t>Broadband Installation (Fixed Wireless Systems) NC II</t>
  </si>
  <si>
    <t>Cable TV Installation NC II</t>
  </si>
  <si>
    <t>Cable TV Operation and Maintenance NC III</t>
  </si>
  <si>
    <t>Computer Hardware Servicing NC II</t>
  </si>
  <si>
    <t>Medical Coding and Claims Processing NC III</t>
  </si>
  <si>
    <t>Programming (.Net Technology) NC III</t>
  </si>
  <si>
    <t>Programming (Java) NC III</t>
  </si>
  <si>
    <t>Programming (Java) NC III (Superseded)</t>
  </si>
  <si>
    <t>Programming (Oracle Database) NC III</t>
  </si>
  <si>
    <t>Programming NC IV (Superseded)</t>
  </si>
  <si>
    <t>Telecom OSP and Subscriber Line Installation (Copper Cable/POTS and DSL) NC II</t>
  </si>
  <si>
    <t>Telecom OSP Installation (Fiber Optic Cable) NC II</t>
  </si>
  <si>
    <t>Visual Graphic Design NC III (Superseded)</t>
  </si>
  <si>
    <t>Web Development NC III</t>
  </si>
  <si>
    <t>Logistics</t>
  </si>
  <si>
    <t>Multimodal Transport Operations and Logistics (Seafreight Import) Services NC II</t>
  </si>
  <si>
    <t>Multimodal Transport Operations and Logistics (Seafreight Import) Services NC III</t>
  </si>
  <si>
    <t>Multimodal Transport Operations and Logistics (Seafreight Import) Services NC IV</t>
  </si>
  <si>
    <t>Warehousing Services NC II</t>
  </si>
  <si>
    <t>Warehousing Services NC III</t>
  </si>
  <si>
    <t>Warehousing Services NC IV</t>
  </si>
  <si>
    <t>Able Seafarer Deck NC II (STCW Regulation II/5) NC II</t>
  </si>
  <si>
    <t>Able Seafarer Engine NC II (STCW Regulation III/5) NC II</t>
  </si>
  <si>
    <t>Marine Electricity NC II</t>
  </si>
  <si>
    <t>Rating Forming Part of Engineering Watch NC II (STCW Regulation III/4) NC II</t>
  </si>
  <si>
    <t>Rating Forming Part of Navigational Watch NC II (STCW Regulation II/4) NC II</t>
  </si>
  <si>
    <t>5-Axis CNC Machine Operation NC III</t>
  </si>
  <si>
    <t>CAD/CAM Operation NC III</t>
  </si>
  <si>
    <t>CNC Electric Discharge Machine (EDM) Wire Cut Operation NC III</t>
  </si>
  <si>
    <t>CNC Lathe Machine Operation NC III</t>
  </si>
  <si>
    <t>CNC Milling Machine Operation NC III</t>
  </si>
  <si>
    <t>Die Designing NC IV</t>
  </si>
  <si>
    <t>Electric Discharge Machine (EDM) Sinking Operation NC II</t>
  </si>
  <si>
    <t>Flux-Cored Arc Welding (FCAW) NC I</t>
  </si>
  <si>
    <t>Flux-Cored Arc Welding (FCAW) NC III</t>
  </si>
  <si>
    <t>Gas Tungsten Arc Welding (GTAW) NC IV</t>
  </si>
  <si>
    <t>Gas Welding NC I</t>
  </si>
  <si>
    <t>Machining NC I (Superseded)</t>
  </si>
  <si>
    <t>Machining NC III</t>
  </si>
  <si>
    <t>Manual Metal Arc Welding (MMAW) NC I</t>
  </si>
  <si>
    <t>Manual Metal Arc Welding (MMAW) NC II</t>
  </si>
  <si>
    <t>Manual Metal Arc Welding (MMAW) NC III</t>
  </si>
  <si>
    <t>Manual Metal Arc Welding (MMAW) NC IV</t>
  </si>
  <si>
    <t>Mechanical Drafting NC I</t>
  </si>
  <si>
    <t>Mold Designing NC IV</t>
  </si>
  <si>
    <t>Mold Making NC III</t>
  </si>
  <si>
    <t>Plant Maintenance NC I</t>
  </si>
  <si>
    <t>Press Machine Operation NC I</t>
  </si>
  <si>
    <t>Shielded Metal Arc Welding (SMAW) NC IV</t>
  </si>
  <si>
    <t>Submerged Arc Welding (SAW) NC I</t>
  </si>
  <si>
    <t>Submerged Arc Welding (SAW) NC II</t>
  </si>
  <si>
    <t>Tool and Die Making NC II</t>
  </si>
  <si>
    <t>Fish Products Packaging NC II</t>
  </si>
  <si>
    <t>Food Processing NC I</t>
  </si>
  <si>
    <t>Food Processing NC I (Superseded)</t>
  </si>
  <si>
    <t>Process Food by Fermentation and Pickling leading to Food Processing NC II</t>
  </si>
  <si>
    <t>Process Food by Sugar Concentration leading to Food Processing NC II</t>
  </si>
  <si>
    <t>Process Food by Salting and Curing leading to Food Processing NC II</t>
  </si>
  <si>
    <t>Process Food by Salting, Curing and Smoking Leading to Food Processing NC II</t>
  </si>
  <si>
    <t>Food Processing NC II (Superseded)</t>
  </si>
  <si>
    <t>Food Processing NC III</t>
  </si>
  <si>
    <t>Food Processing NC IV</t>
  </si>
  <si>
    <t>Slaughtering Operations (Large Animal) NC II</t>
  </si>
  <si>
    <t>Slaughtering Operations (Swine) NC II</t>
  </si>
  <si>
    <t>Slaughtering Operations NC II (Superseded)</t>
  </si>
  <si>
    <t>Pyrotechnics</t>
  </si>
  <si>
    <t>Pyrotechnics NC II</t>
  </si>
  <si>
    <t>Barbering NC II (Superseded)</t>
  </si>
  <si>
    <t>Beauty Care (Nail Care) Services NC II</t>
  </si>
  <si>
    <t>Beauty Care (Nail Enhancement Technology) Services NC III</t>
  </si>
  <si>
    <t>Beauty Care (Skin Care) Services NC II</t>
  </si>
  <si>
    <t>Beauty Care NC II (Superseded)</t>
  </si>
  <si>
    <t>Perform Pre and Post Beauty Care Services Leading to Beauty Care NC II</t>
  </si>
  <si>
    <t>Perform Manicure and Pedicure Leading to Beauty Care NC II</t>
  </si>
  <si>
    <t>Perform Hand Spa Leading to Beauty Care NC II</t>
  </si>
  <si>
    <t>Perform Body Massage Leading to Beauty Care NC II</t>
  </si>
  <si>
    <t>Perform Foot Spa Leading to Beauty Care NC II</t>
  </si>
  <si>
    <t>Beauty Care NC III (Superseded)</t>
  </si>
  <si>
    <t>Beauty Care Services (Nail Care) NC II (Superseded)</t>
  </si>
  <si>
    <t>Beauty Care Services (Nail Care) NC III (Superseded)</t>
  </si>
  <si>
    <t>Domestic Work NC II (Superseded)</t>
  </si>
  <si>
    <t>Hair Coloring (Hair Dye) Leading to Hairdressing NC II</t>
  </si>
  <si>
    <t>Hairdressing NC II (Superseded)</t>
  </si>
  <si>
    <t>Hairdressing NC III</t>
  </si>
  <si>
    <t>Hairdressing NC III (Superseded)</t>
  </si>
  <si>
    <t>Lifeguard Services NC II</t>
  </si>
  <si>
    <t>Lifeguard Services NC III</t>
  </si>
  <si>
    <t>Microfinance Technology NC II</t>
  </si>
  <si>
    <t>Microfinance Technology NC IV</t>
  </si>
  <si>
    <t>Microinsurance Services (Mutual Benefit) NC II</t>
  </si>
  <si>
    <t>Performing Arts (Ballroom Dancing) NC II</t>
  </si>
  <si>
    <t>Performing Arts (Dance) NC II</t>
  </si>
  <si>
    <t>Performing Arts (Magician) NC II</t>
  </si>
  <si>
    <t>Performing Arts (Song) NC II</t>
  </si>
  <si>
    <t>Public Employment Services NC IV</t>
  </si>
  <si>
    <t>Real Estate Services NC II</t>
  </si>
  <si>
    <t>Trainers Methodology Level I (In-Company Trainer)</t>
  </si>
  <si>
    <t>Trainers Methodology Level I (Trainer/Assessor)</t>
  </si>
  <si>
    <t>Trainers Methodology Level II (Training Designer/Developer)</t>
  </si>
  <si>
    <t>Develop Learning Materials for E-Learning leading to Trainer Methodology Level II</t>
  </si>
  <si>
    <t>Develop Learning Materials Leading to Trainers Methodology Level II</t>
  </si>
  <si>
    <t>Develop Training Curriculum, Develop Training Materials, Develop Competency Assessment Tools Leading to Trainers Methodology Level II</t>
  </si>
  <si>
    <t>Online Program for Developing Training Curriculum Leading to Trainers Methodology Level II</t>
  </si>
  <si>
    <t>Attractions and Theme Parks Operations NC II</t>
  </si>
  <si>
    <t>Commercial Cooking NC II (Superseded)</t>
  </si>
  <si>
    <t>Commercial Cooking NC III (Superseded)</t>
  </si>
  <si>
    <t>Commercial Cooking NC IV (Superseded)</t>
  </si>
  <si>
    <t>Food and Beverage Services NC III (Superseded)</t>
  </si>
  <si>
    <t>Food and Beverage Services NC IV</t>
  </si>
  <si>
    <t>Food and Beverage Services NC IV (Superseded)</t>
  </si>
  <si>
    <t>Food Production (Professional Cookery) NC III</t>
  </si>
  <si>
    <t>Food Production (Professional Cookery) NC IV</t>
  </si>
  <si>
    <t>Front Office Services NC III</t>
  </si>
  <si>
    <t>Front Office Services NC IV</t>
  </si>
  <si>
    <t>Housekeeping NC III</t>
  </si>
  <si>
    <t>Housekeeping NC III (Superseded)</t>
  </si>
  <si>
    <t>Housekeeping NC IV</t>
  </si>
  <si>
    <t>Housekeeping NC IV (Superseded)</t>
  </si>
  <si>
    <t>Local Guiding Services NC II</t>
  </si>
  <si>
    <t>Tour Guiding Services NC II (Superseded)</t>
  </si>
  <si>
    <t>Tour Guiding Services NC III</t>
  </si>
  <si>
    <t>Tour Packaging (FIT AD HOC DOMESTIC) Services NC II</t>
  </si>
  <si>
    <t>Tourism Promotion Services NC II (Superseded)</t>
  </si>
  <si>
    <t>Travel Services NC II</t>
  </si>
  <si>
    <t>Travel Services NC II (Superseded)</t>
  </si>
  <si>
    <t>Utilities</t>
  </si>
  <si>
    <t>Diesel Power Plant Maintenance NC III</t>
  </si>
  <si>
    <t>Diesel Power Plant Operation and Maintenance NC II</t>
  </si>
  <si>
    <t>Diesel Power Plant Operation and Maintenance NC III</t>
  </si>
  <si>
    <t>Electric Power Distribution Line Construction NC II</t>
  </si>
  <si>
    <t>Electric Power Distribution Operation and Maintenance NC III</t>
  </si>
  <si>
    <t>Electric Power Distribution Operation and Maintenance NC IV</t>
  </si>
  <si>
    <t>Garbage Collection NC I</t>
  </si>
  <si>
    <t>Line Construction (Electric Power Distribution) NC II (Superseded)</t>
  </si>
  <si>
    <t>Sanitary Landfill Operations NC II</t>
  </si>
  <si>
    <t>Sanitary Landfill Operations NC III</t>
  </si>
  <si>
    <t>Transmission Line Installation and Maintenance NC II</t>
  </si>
  <si>
    <t>Transmission Line Installation and Maintenance NC II (Superseded)</t>
  </si>
  <si>
    <t>Transmission Line Installation and Maintenance NC III</t>
  </si>
  <si>
    <t>Transmission Line Installation and Maintenance NC III (Superseded)</t>
  </si>
  <si>
    <t>Transmission Line Installation and Maintenance NC IV</t>
  </si>
  <si>
    <t>Visual Arts</t>
  </si>
  <si>
    <t>Illustration NC II</t>
  </si>
  <si>
    <t>Photography NC II</t>
  </si>
  <si>
    <t>2 years Diploma in Agricultural Engineering Technology</t>
  </si>
  <si>
    <t>Production of High-Quality Inbred Rice, and Seed Certification, and Farm Mechanization</t>
  </si>
  <si>
    <t>Agricultural Crops Production - Tobacco (Flu-Cured) - No Training Regulation</t>
  </si>
  <si>
    <t>Solar Powered Irrigation System (SPIS) Operation and Maintenance Level II</t>
  </si>
  <si>
    <t>Agricultural Drone Operation Level II</t>
  </si>
  <si>
    <t>Caretaker</t>
  </si>
  <si>
    <t>Assembly of Solar Power Nightlight and Post Lamp</t>
  </si>
  <si>
    <t>Assembly of Solar Nightlight and Post Lamp</t>
  </si>
  <si>
    <t>Bamboo Weaving Level II</t>
  </si>
  <si>
    <t>Practical Nursing</t>
  </si>
  <si>
    <t>Beekeeping</t>
  </si>
  <si>
    <t>Barangay Infectious Disease Management Services Level II</t>
  </si>
  <si>
    <t>Boat Building (Composite Materials) Level II</t>
  </si>
  <si>
    <t>Cacao Production</t>
  </si>
  <si>
    <t>Coco Coir Processing</t>
  </si>
  <si>
    <t>Cashier</t>
  </si>
  <si>
    <t>Coco Sugar Processing</t>
  </si>
  <si>
    <t>Halal Food Processing (Slitting - Large Ruminants) Level II</t>
  </si>
  <si>
    <t>Cocoon Production (Silkworm) Level II</t>
  </si>
  <si>
    <t>Solid Waste Management Operation Level III</t>
  </si>
  <si>
    <t>Coffee Nursery Operation Level II</t>
  </si>
  <si>
    <t>Trim and Form Machine Maintenance Level III</t>
  </si>
  <si>
    <t>Coffee Production Level II</t>
  </si>
  <si>
    <t>KNX Certified Devices Installation and Programming</t>
  </si>
  <si>
    <t>Corn Production</t>
  </si>
  <si>
    <t>Pest and Nutrient Management (Rice) Level III</t>
  </si>
  <si>
    <t>Diploma in Fishery Technology</t>
  </si>
  <si>
    <t>Production Operation (Die Attach) Level III</t>
  </si>
  <si>
    <t>Drip Irrigation Technology</t>
  </si>
  <si>
    <t>Coconut Production Level II</t>
  </si>
  <si>
    <t>Edible Landscaping with Farm Branding</t>
  </si>
  <si>
    <t>ADAS Technology Diagnosis</t>
  </si>
  <si>
    <t>Farm Engine Servicing</t>
  </si>
  <si>
    <t>Rolling Stock Maintenance Level II</t>
  </si>
  <si>
    <t>Farm Equipment Mechanic (Agro Mechanic)</t>
  </si>
  <si>
    <t>English as a Second Language Intermediate (B1 and B2) Level</t>
  </si>
  <si>
    <t>Fishing Net Mending and Maintenance</t>
  </si>
  <si>
    <t>Halal Seaweeds Processing (Noodles and Chips) Level II</t>
  </si>
  <si>
    <t>Hybrid Grafted Vegetable Seedlings Production</t>
  </si>
  <si>
    <t>Permanent Make-up Tattoo Services Level III</t>
  </si>
  <si>
    <t>Integrated Organic Farming System Program (IOFSP)</t>
  </si>
  <si>
    <t>Production Operation (Molding) Level III</t>
  </si>
  <si>
    <t>Mango Production Level II</t>
  </si>
  <si>
    <t>Open-Source Intelligence (OSINT) Investigation Services Level III</t>
  </si>
  <si>
    <t>Mechanized Farming for Multi Corp Production</t>
  </si>
  <si>
    <t>Mobile Robotics System Servicing Level II</t>
  </si>
  <si>
    <t>Mushroom Cultivation and Production Level II</t>
  </si>
  <si>
    <t>Banana Care and Control Services Level II</t>
  </si>
  <si>
    <t>Mushroom Culture and Production</t>
  </si>
  <si>
    <t>Function Test Machine Maintenance Level III</t>
  </si>
  <si>
    <t>Mushroom Production (Oyster)</t>
  </si>
  <si>
    <t>Telediagnostic Services Level II</t>
  </si>
  <si>
    <t>Mushroom Production and Processing</t>
  </si>
  <si>
    <t>Halal Food Processing Level III</t>
  </si>
  <si>
    <t>Natural-Urban Fruits and Vegetables Gardening</t>
  </si>
  <si>
    <t>Wafer Sort Equipment Maintenance Level III</t>
  </si>
  <si>
    <t>Organic Arabica Coffee Production</t>
  </si>
  <si>
    <t>English as a Second Language Beginner (A1 And A2) Level</t>
  </si>
  <si>
    <t>Organic Rice Production</t>
  </si>
  <si>
    <t>E-Commerce Operations Level III</t>
  </si>
  <si>
    <t>Organic Sugarcane Production</t>
  </si>
  <si>
    <t>English as Second Language Advanced (C1) Level</t>
  </si>
  <si>
    <t>Oyster Mushroom Production with Farm Branding</t>
  </si>
  <si>
    <t>Package Marking Machine Maintenance Level III</t>
  </si>
  <si>
    <t>Produce Organic Concoction Extracts</t>
  </si>
  <si>
    <t>Cyber Threat Intelligence Analysis Level III</t>
  </si>
  <si>
    <t>Produce Organic Vegetable (Ampalaya)</t>
  </si>
  <si>
    <t>Programming (Python) Level III</t>
  </si>
  <si>
    <t>Digital Agriculture Level II</t>
  </si>
  <si>
    <t>Solar - Powered Water Pumping System for Small Irrigation</t>
  </si>
  <si>
    <t>Virtual Assistant Services Level III</t>
  </si>
  <si>
    <t>Solar Light Assembly</t>
  </si>
  <si>
    <t>Production Operation (Wire Bonding) Level III</t>
  </si>
  <si>
    <t>Solar Powered Hydroponic System Level II</t>
  </si>
  <si>
    <t>Advanced Skin Care Services Level III</t>
  </si>
  <si>
    <t>Eyelash and Eyebrow Services Level III</t>
  </si>
  <si>
    <t>Toddy Tapping(Mananggiti)</t>
  </si>
  <si>
    <t>Dermopigmentation Services Level III</t>
  </si>
  <si>
    <t>Urban Aqua Farming Level II</t>
  </si>
  <si>
    <t>Inbred Rice Production Level II</t>
  </si>
  <si>
    <t>Urban Farming</t>
  </si>
  <si>
    <t>Tikog Production Level II</t>
  </si>
  <si>
    <t>Urban Organic Farming</t>
  </si>
  <si>
    <t>Cyber Risk Assessment Level III</t>
  </si>
  <si>
    <t>Virgin Coconut Oil Processing</t>
  </si>
  <si>
    <t>Halal Food Processing Level II</t>
  </si>
  <si>
    <t>Ethical Hacking Level IV</t>
  </si>
  <si>
    <t>2 years Diploma in Automotive Technology</t>
  </si>
  <si>
    <t>Security Operations Center (SOC) Analysis Level III</t>
  </si>
  <si>
    <t>Diesel Fired Boiler Operation</t>
  </si>
  <si>
    <t>Hybrid Electric Vehicles High-Voltage System Servicing</t>
  </si>
  <si>
    <t>Production Operation (Sort Wafers) Level III</t>
  </si>
  <si>
    <t>Train Driving Level II</t>
  </si>
  <si>
    <t>Generative Artificial Intelligence (AI)</t>
  </si>
  <si>
    <t>Cacao Production Level II</t>
  </si>
  <si>
    <t>Blasting/Painting</t>
  </si>
  <si>
    <t>Halal Food Processing (Halal Meat Processing) Level II</t>
  </si>
  <si>
    <t>Building Care and Maintenance</t>
  </si>
  <si>
    <t>Courier Delivery Services Level II</t>
  </si>
  <si>
    <t>Building Maintenance Contract Cleaner</t>
  </si>
  <si>
    <t>Halal Food Processing (Halal Slaughtering Operations - Large Ruminants) Level II</t>
  </si>
  <si>
    <t>Building Maintenance Handyman</t>
  </si>
  <si>
    <t>Entrepreneurship PQF Level IV</t>
  </si>
  <si>
    <t>Building Maintenance Supervision</t>
  </si>
  <si>
    <t>Production Operation (Saw Wafers) Level III</t>
  </si>
  <si>
    <t>Certificate Course in Advanced Interior Design</t>
  </si>
  <si>
    <t>Digital Caregiving</t>
  </si>
  <si>
    <t>Certificate Course in Basic Interior Design</t>
  </si>
  <si>
    <t>Aircraft Cleaning and Disinfecting Level II</t>
  </si>
  <si>
    <t>Construction Site Supervision Level IV</t>
  </si>
  <si>
    <t>Molding Machine Maintenance Level III</t>
  </si>
  <si>
    <t>Construction Trade Supervision Level IV</t>
  </si>
  <si>
    <t>SCADA Integration Level III</t>
  </si>
  <si>
    <t>Crane Operator Course</t>
  </si>
  <si>
    <t>Collaborative Robot Programming Level III</t>
  </si>
  <si>
    <t>Entrepreneurship/ Business and Management Courses</t>
  </si>
  <si>
    <t>Motorcycle Driving Level II</t>
  </si>
  <si>
    <t>Fiberglass Frabrication (Boat)</t>
  </si>
  <si>
    <t>Cyber Threat Mitigation Level II</t>
  </si>
  <si>
    <t>Hallow Block Making</t>
  </si>
  <si>
    <t>Meat Fabrication (Swine) Level II</t>
  </si>
  <si>
    <t>Hollow Blocks Production</t>
  </si>
  <si>
    <t>Aesthetic Services Level III</t>
  </si>
  <si>
    <t>Industrial Motor Control</t>
  </si>
  <si>
    <t>Beverage Products Development Level IV</t>
  </si>
  <si>
    <t>Cyber Threat Monitoring Level I</t>
  </si>
  <si>
    <t>Pipe Insulation</t>
  </si>
  <si>
    <t>Data Analytics Level III</t>
  </si>
  <si>
    <t>Standards in Construction and Petrochemical Safety</t>
  </si>
  <si>
    <t>Energy Efficiency and Conservation Level III</t>
  </si>
  <si>
    <t>Salesmanship Level II</t>
  </si>
  <si>
    <t>Perform Upright Loom Weaving</t>
  </si>
  <si>
    <t>Quality, Cost, Delivery</t>
  </si>
  <si>
    <t>Data Processing and Management(Program Registration &amp; Training) Level II</t>
  </si>
  <si>
    <t>2 years Diploma in Industrial Automation and Mechatronics Technology</t>
  </si>
  <si>
    <t>Data Processing and Management (Competency Assessment &amp; Certification) Level II</t>
  </si>
  <si>
    <t>2 years Diploma in Mechanical Technology</t>
  </si>
  <si>
    <t>Language B1 Level</t>
  </si>
  <si>
    <t>2-Year Electromechanics Technology Program</t>
  </si>
  <si>
    <t>Language A2 Level</t>
  </si>
  <si>
    <t>Aerospace and Industrial Manufacturing Technology</t>
  </si>
  <si>
    <t>Language A1 Level</t>
  </si>
  <si>
    <t>Assembly of Solar Power Nightlight and Post Lamp Level II</t>
  </si>
  <si>
    <t>Content Creation (Social Media) Level III</t>
  </si>
  <si>
    <t>Basic Cad/Cam</t>
  </si>
  <si>
    <t>Salt Production Level II</t>
  </si>
  <si>
    <t>Electronic Production Line Back-end Operation</t>
  </si>
  <si>
    <t>Halal Awareness</t>
  </si>
  <si>
    <t>Electronics Back-end Operations</t>
  </si>
  <si>
    <t>Industrial Refrigeration Operation &amp; Maintenance Level III</t>
  </si>
  <si>
    <t>Electronics Production Line Back- End Operation Level 1</t>
  </si>
  <si>
    <t>Facility Cleaning and Disinfecting Level II</t>
  </si>
  <si>
    <t>Elevate AIDA (Artificial Intelligence and Data Annotation) Level II</t>
  </si>
  <si>
    <t>Mangosteen Production Level II</t>
  </si>
  <si>
    <t>Industrial Electronics</t>
  </si>
  <si>
    <t>Abaca Fiber Classifying and Grading Level II</t>
  </si>
  <si>
    <t>Industrial Instrumentation &amp; Process Control Training Course for Instrument Technician</t>
  </si>
  <si>
    <t>Abaca Production Level II</t>
  </si>
  <si>
    <t>Robotics Technology Level II</t>
  </si>
  <si>
    <t>SCADA Programming Level III</t>
  </si>
  <si>
    <t>Solar Lighting System Assesmbly and Servicing</t>
  </si>
  <si>
    <t>SCADA Operation Level II</t>
  </si>
  <si>
    <t>Digital Marketing Level III</t>
  </si>
  <si>
    <t>Bags and Accessories Making</t>
  </si>
  <si>
    <t>Battery Electric Vehicle Servicing (PUV) Level II</t>
  </si>
  <si>
    <t>Basic Pattern Making</t>
  </si>
  <si>
    <t>Facilitate E-Learning Sessions</t>
  </si>
  <si>
    <t>Shoemaking Level I</t>
  </si>
  <si>
    <t>Data Encoding and Management Level II</t>
  </si>
  <si>
    <t>Butterfly Production Level II</t>
  </si>
  <si>
    <t>Pure Battery Propelled Electric Vehicle Servicing Level II</t>
  </si>
  <si>
    <t>Advanced Fashion Illustration and Designing</t>
  </si>
  <si>
    <t>Court Stenography Level II</t>
  </si>
  <si>
    <t>Fashion Sketching</t>
  </si>
  <si>
    <t>Industrial Sewing Machine Operation</t>
  </si>
  <si>
    <t>Computer Security Incident Handling Level II</t>
  </si>
  <si>
    <t>Traditional Decorative Textile/Fabric &amp; Non-Fabric Design (Weaving,Ebroidery and Beadwork)</t>
  </si>
  <si>
    <t>Computer Security Incident Handling Level I</t>
  </si>
  <si>
    <t>1-Month Certificate in Phlebotomy</t>
  </si>
  <si>
    <t>Film and Video Postproduction Level III</t>
  </si>
  <si>
    <t>Seamer Operation Level II</t>
  </si>
  <si>
    <t>Basic Hemodialysis Operations</t>
  </si>
  <si>
    <t>Speed Limitation Device Servicing Level II</t>
  </si>
  <si>
    <t>Filipino Sign Language Services Level II</t>
  </si>
  <si>
    <t>Central Sterile Processing Technology</t>
  </si>
  <si>
    <t>Sonar Equipment Servicing Level III</t>
  </si>
  <si>
    <t>Central Sterile Service</t>
  </si>
  <si>
    <t>Cooperative Development and Management Level IV</t>
  </si>
  <si>
    <t>Certificate in Practical Nursing</t>
  </si>
  <si>
    <t>Market Operation And Development Level IV</t>
  </si>
  <si>
    <t>Fish Finder Equipment Servicing Level III</t>
  </si>
  <si>
    <t>Community Program Development Services Level IV</t>
  </si>
  <si>
    <t>Sonar Fishing Operation Level III</t>
  </si>
  <si>
    <t>Dialysis Management Course</t>
  </si>
  <si>
    <t>Educational Support - Specialized in Austism Spectrum Disorder</t>
  </si>
  <si>
    <t>Beekeeping Level II</t>
  </si>
  <si>
    <t>Emergency Medical Technician (EMT)</t>
  </si>
  <si>
    <t>Basic 3D Building Information Modelling Level III</t>
  </si>
  <si>
    <t>Emergency Vehicle Operator Course II</t>
  </si>
  <si>
    <t>Elevator Installation Level II</t>
  </si>
  <si>
    <t>Home Health Care Specialist Level III</t>
  </si>
  <si>
    <t>Water Well Drilling Level II</t>
  </si>
  <si>
    <t>Occupational Therapy</t>
  </si>
  <si>
    <t>Paramedics for Medical Practitioners</t>
  </si>
  <si>
    <t>Paramedics for Non-Medical Practitioners</t>
  </si>
  <si>
    <t>Net Construction and Maintenance Level II</t>
  </si>
  <si>
    <t>Surgical Instruments and Medical Device Sterilization Processing</t>
  </si>
  <si>
    <t>Fish Finder Operation Level III</t>
  </si>
  <si>
    <t>Wood Carving Level II</t>
  </si>
  <si>
    <t>2 years Diploma in Heating, Ventilating and Air-Conditioning/Refrigeration (DHVAC/RT)</t>
  </si>
  <si>
    <t>Basket Weaving Level II</t>
  </si>
  <si>
    <t>Mat Weaving and Diversified Mat Products Making Level II</t>
  </si>
  <si>
    <t>2 yr Computer Secretarial System</t>
  </si>
  <si>
    <t>Handloom Weaving (Backstrap Loom) Level II</t>
  </si>
  <si>
    <t>Administering Windows 2003 Network</t>
  </si>
  <si>
    <t>Paper Mache Making Level II</t>
  </si>
  <si>
    <t>Androids Apps Development</t>
  </si>
  <si>
    <t>Mango Processing Level II</t>
  </si>
  <si>
    <t>Application Development Management (ADM)-Level 3</t>
  </si>
  <si>
    <t>Beadwork Accessories Making Level II</t>
  </si>
  <si>
    <t>Architecting on Amazon Web Service (AWS) III</t>
  </si>
  <si>
    <t>Embroidery Level II</t>
  </si>
  <si>
    <t>AUTOCAD with Color Rendering</t>
  </si>
  <si>
    <t>Basic Computer Literacy</t>
  </si>
  <si>
    <t>Basic Web Development Level III</t>
  </si>
  <si>
    <t>Broadcast Communication</t>
  </si>
  <si>
    <t>Career Entry Course for Software Developers –Legacy System/ COBOL</t>
  </si>
  <si>
    <t>Career Entry Course for Software Developers – RPG</t>
  </si>
  <si>
    <t>Career Entry Course for Software Developers NC IV Using Oracle</t>
  </si>
  <si>
    <t>Certificate Course in Digital Teaching</t>
  </si>
  <si>
    <t>Certificate in Telecommunications &amp; Broadband Technology</t>
  </si>
  <si>
    <t>Comprehensive Primer with Extensive and Intensive Basic and Core Skills Training for Aspiring Call Center Agents</t>
  </si>
  <si>
    <t>Computer Literacy</t>
  </si>
  <si>
    <t>Computer Network Administration II</t>
  </si>
  <si>
    <t>Computer Network Administration Level III</t>
  </si>
  <si>
    <t>Computer Science</t>
  </si>
  <si>
    <t>Computer Science in Information Technology</t>
  </si>
  <si>
    <t>Computer Secretarial</t>
  </si>
  <si>
    <t>Finishing Course for Legal Transcription II</t>
  </si>
  <si>
    <t>Hybrid Apps Development</t>
  </si>
  <si>
    <t>Introduction to Oracle9i: SQL</t>
  </si>
  <si>
    <t>Linux Network Administration</t>
  </si>
  <si>
    <t>Linux System Administration</t>
  </si>
  <si>
    <t>Network Administration Technology</t>
  </si>
  <si>
    <t>Office Information System</t>
  </si>
  <si>
    <t>On Line Web Marketing</t>
  </si>
  <si>
    <t>Oracle9i database Administration Fundamentals I</t>
  </si>
  <si>
    <t>Oracle9i database Administration Fundamentals II</t>
  </si>
  <si>
    <t>Oracle9i database Performance Tuning</t>
  </si>
  <si>
    <t>Oracle9i forms Developer: Build Internet Applications</t>
  </si>
  <si>
    <t>Oracle9i Program with PL/SQL</t>
  </si>
  <si>
    <t>Oracle9i Reports Developer: Build Reports</t>
  </si>
  <si>
    <t>PC Operations</t>
  </si>
  <si>
    <t>STADD Pro</t>
  </si>
  <si>
    <t>Subscriber Line Installation</t>
  </si>
  <si>
    <t>Web Design</t>
  </si>
  <si>
    <t>Web Development</t>
  </si>
  <si>
    <t>Web Development Level II</t>
  </si>
  <si>
    <t>Web Development Level III</t>
  </si>
  <si>
    <t>Crewing and Manning Services</t>
  </si>
  <si>
    <t>Cruise Ship Liner Services</t>
  </si>
  <si>
    <t>Passenger Ship's Services</t>
  </si>
  <si>
    <t>Ship Stewarding Course</t>
  </si>
  <si>
    <t>2 years Diploma in Welding Technology</t>
  </si>
  <si>
    <t>CNC Milling Programming</t>
  </si>
  <si>
    <t>Meat Cutting Course</t>
  </si>
  <si>
    <t>150 Hours Caretaker Course Level II</t>
  </si>
  <si>
    <t>Basic News Writing</t>
  </si>
  <si>
    <t>Basic Security Supervisory Course</t>
  </si>
  <si>
    <t>Business Plan Crafting I</t>
  </si>
  <si>
    <t>Caretaker I</t>
  </si>
  <si>
    <t>Caretaker Level II</t>
  </si>
  <si>
    <t>Casino Dealing</t>
  </si>
  <si>
    <t>Certificate in Manufacturing Technology</t>
  </si>
  <si>
    <t>Certificate in Special Education</t>
  </si>
  <si>
    <t>Dealing Baracat</t>
  </si>
  <si>
    <t>Dealing Blackjak</t>
  </si>
  <si>
    <t>Dealing Craps</t>
  </si>
  <si>
    <t>Dealing Roulettes</t>
  </si>
  <si>
    <t>Diploma in Production Technology</t>
  </si>
  <si>
    <t>Entrepreneurship Development Training</t>
  </si>
  <si>
    <t>Entrepreneurship Specialist Course</t>
  </si>
  <si>
    <t>Finishing Course for Legal Transcription</t>
  </si>
  <si>
    <t>Framo Familiarization Course</t>
  </si>
  <si>
    <t>Golf Complex Operations</t>
  </si>
  <si>
    <t>Grassroots Entrepreneurship &amp; Management Program</t>
  </si>
  <si>
    <t>Industrial Office Management</t>
  </si>
  <si>
    <t>Payroll Specialist Course</t>
  </si>
  <si>
    <t>Pre-press Operation</t>
  </si>
  <si>
    <t>Sari-Sari Store Training and Access to Resources (iSTAR) Level II</t>
  </si>
  <si>
    <t>Semi-Permanent Make-up</t>
  </si>
  <si>
    <t>Sheet-Fed Offset Press Operation</t>
  </si>
  <si>
    <t>Shoe Craftsmanship</t>
  </si>
  <si>
    <t>Sterilization Supply Technician</t>
  </si>
  <si>
    <t>Toddy Tapping (Mananggiti)</t>
  </si>
  <si>
    <t>Values Transformation Training</t>
  </si>
  <si>
    <t>2 years Diploma in Hotel and Restaurant Technology</t>
  </si>
  <si>
    <t>Advance Cake Decoration</t>
  </si>
  <si>
    <t>Asian Cuisine</t>
  </si>
  <si>
    <t>Career Certificate in International Professional Culinary Arts and Operations</t>
  </si>
  <si>
    <t>Classical Western Cuisine</t>
  </si>
  <si>
    <t>Diploma in Hotel and Restaurant Technology</t>
  </si>
  <si>
    <t>International Certificate in Culinary Arts and Business Management</t>
  </si>
  <si>
    <t>Community-Based Trainers Methodology Course Level I</t>
  </si>
  <si>
    <t>Facilitate e-Learning Session</t>
  </si>
  <si>
    <t>Facilitate e-Learning Sessions Level II</t>
  </si>
  <si>
    <t>Videography Film Production</t>
  </si>
  <si>
    <t>Marketing/Sales Clerk</t>
  </si>
  <si>
    <t>Office Clerk (General)</t>
  </si>
  <si>
    <t>Salesman/ Saleslady/ Salesgirl</t>
  </si>
  <si>
    <t>Others (Languages)</t>
  </si>
  <si>
    <t>Bundled Program</t>
  </si>
  <si>
    <t>Shoemaking NC I</t>
  </si>
  <si>
    <t>Agricultural Crops Production NC I - Mobile Training Program</t>
  </si>
  <si>
    <t>Auto Engine Rebuilding NC II - Mobile Training Program</t>
  </si>
  <si>
    <t>Chemical Process Operations NC III - Mobile Training Program</t>
  </si>
  <si>
    <t>Audio Production Services NC I - Mobile Training Program</t>
  </si>
  <si>
    <t>Jewelry Making (Fine Jewelry) NC II - Mobile Training Program</t>
  </si>
  <si>
    <t>Shoemaking NC I - Mobile Training Program</t>
  </si>
  <si>
    <t>Furniture Making (Finishing) NC II - Mobile Training Program</t>
  </si>
  <si>
    <t>Air Duct Servicing NC II - Mobile Training Program</t>
  </si>
  <si>
    <t>Assistive Rehabilitation Technology Services (Orthotics) NC II - Mobile Training Program</t>
  </si>
  <si>
    <t>2D Animation NC III - Mobile Training Program</t>
  </si>
  <si>
    <t>Multimodal Transport Operations and Logistics (Seafreight Import) Services NC II - Mobile Training Program</t>
  </si>
  <si>
    <t>Marine Electricity NC II - Mobile Training Program</t>
  </si>
  <si>
    <t>5-Axis CNC Machine Operation NC III - Mobile Training Program</t>
  </si>
  <si>
    <t>Fish Products Packaging NC II - Mobile Training Program</t>
  </si>
  <si>
    <t>Pyrotechnics NC II - Mobile Training Program</t>
  </si>
  <si>
    <t>Attractions and Theme Parks Operations NC II - Mobile Training Program</t>
  </si>
  <si>
    <t>Trainers Methodology Level I (In-Company Trainer) - Mobile Training Program</t>
  </si>
  <si>
    <t>Diesel Power Plant Maintenance NC III - Mobile Training Program</t>
  </si>
  <si>
    <t>Illustration NC II - Mobile Training Program</t>
  </si>
  <si>
    <t>Customer Services NC II - Mobile Training Program</t>
  </si>
  <si>
    <t>Shoemaking NC II</t>
  </si>
  <si>
    <t>Agricultural Crops Production NC II - Mobile Training Program</t>
  </si>
  <si>
    <t>Carpentry NC III - Mobile Training Program</t>
  </si>
  <si>
    <t>Film and Video Postproduction NC III - Mobile Training Program</t>
  </si>
  <si>
    <t>Jewelry Making (Fine Jewelry) NC III - Mobile Training Program</t>
  </si>
  <si>
    <t>Consumer Electronics Servicing NC III - Mobile Training Program</t>
  </si>
  <si>
    <t>Shoemaking NC II - Mobile Training Program</t>
  </si>
  <si>
    <t>Fashion Design (Apparel) NC III - Mobile Training Program</t>
  </si>
  <si>
    <t>Commercial Air-conditioning Installation and Servicing NC III - Mobile Training Program</t>
  </si>
  <si>
    <t>Assistive Rehabilitation Technology Services (Prosthetics) NC II - Mobile Training Program</t>
  </si>
  <si>
    <t>2D Game Art Development NC III - Mobile Training Program</t>
  </si>
  <si>
    <t>Multimodal Transport Operations and Logistics (Seafreight Import) Services NC III - Mobile Training Program</t>
  </si>
  <si>
    <t>Ship's Catering Services NC I - Mobile Training Program</t>
  </si>
  <si>
    <t>CAD/CAM Operation NC III - Mobile Training Program</t>
  </si>
  <si>
    <t>Food Processing NC I - Mobile Training Program</t>
  </si>
  <si>
    <t>Beauty Care (Nail Care) Services NC II - Mobile Training Program</t>
  </si>
  <si>
    <t>Barista NC II - Mobile Training Program</t>
  </si>
  <si>
    <t>Trainers Methodology Level I (Trainer/Assessor) - Mobile Training Program</t>
  </si>
  <si>
    <t>Diesel Power Plant Operation and Maintenance NC II - Mobile Training Program</t>
  </si>
  <si>
    <t>Photography NC II - Mobile Training Program</t>
  </si>
  <si>
    <t>Automotive Body Painting/Finishing NC III - Mobile Training Program</t>
  </si>
  <si>
    <t>Agricultural Crops Production NC III - Mobile Training Program</t>
  </si>
  <si>
    <t>Construction Lift Passenger/Material Elevator Operation NC II - Mobile Training Program</t>
  </si>
  <si>
    <t>Handloom Weaving (Upright) NC II - Mobile Training Program</t>
  </si>
  <si>
    <t>Consumer Electronics Servicing NC IV - Mobile Training Program</t>
  </si>
  <si>
    <t>Commercial Refrigeration Installation and Servicing NC III - Mobile Training Program</t>
  </si>
  <si>
    <t>Assistive Rehabilitation Technology Services (Wheelchair) NC II - Mobile Training Program</t>
  </si>
  <si>
    <t>3D Animation NC III - Mobile Training Program</t>
  </si>
  <si>
    <t>Multimodal Transport Operations and Logistics (Seafreight Import) Services NC IV - Mobile Training Program</t>
  </si>
  <si>
    <t>Ships' Catering NC III (Ships' Cooks) - Mobile Training Program</t>
  </si>
  <si>
    <t>CNC Electric Discharge Machine (EDM) Wire Cut Operation NC III - Mobile Training Program</t>
  </si>
  <si>
    <t>Food Processing NC II - Mobile Training Program</t>
  </si>
  <si>
    <t>Beauty Care (Nail Enhancement Technology) Services NC III - Mobile Training Program</t>
  </si>
  <si>
    <t>Bartending NC II - Mobile Training Program</t>
  </si>
  <si>
    <t>Trainers Methodology Level II (Training Designer/Developer) - Mobile Training Program</t>
  </si>
  <si>
    <t>Diesel Power Plant Operation and Maintenance NC III - Mobile Training Program</t>
  </si>
  <si>
    <t>Automotive Body Repairing NC II - Mobile Training Program</t>
  </si>
  <si>
    <t>Beadwork Accessories and Diversified Beadwork Products Making NC II</t>
  </si>
  <si>
    <t>Biomedical Equipment Servicing NC II</t>
  </si>
  <si>
    <t>Agricultural Machinery Operation NC II - Mobile Training Program</t>
  </si>
  <si>
    <t>Construction Painting NC II - Mobile Training Program</t>
  </si>
  <si>
    <t>Beadwork Accessories and Diversified Beadwork Products Making NC II - Mobile Training Program</t>
  </si>
  <si>
    <t>Biomedical Equipment Servicing NC II - Mobile Training Program</t>
  </si>
  <si>
    <t>Ice Plant Refrigeration Servicing NC III - Mobile Training Program</t>
  </si>
  <si>
    <t>Barangay Health Services NC II - Mobile Training Program</t>
  </si>
  <si>
    <t>3D Game Art Development NC III - Mobile Training Program</t>
  </si>
  <si>
    <t>Warehousing Services NC II - Mobile Training Program</t>
  </si>
  <si>
    <t>CNC Lathe Machine Operation NC II - Mobile Training Program</t>
  </si>
  <si>
    <t>Food Processing NC III - Mobile Training Program</t>
  </si>
  <si>
    <t>Beauty Care (Skin Care) Services NC II - Mobile Training Program</t>
  </si>
  <si>
    <t>Develop Learning Materials for E-Learning leading to Trainer Methodology Level II - Mobile Training Program</t>
  </si>
  <si>
    <t>Electric Power Distribution Line Construction NC II - Mobile Training Program</t>
  </si>
  <si>
    <t>Automotive Electrical Assembly NC II - Mobile Training Program</t>
  </si>
  <si>
    <t>Handloom Weaving (Backstrap) NC II</t>
  </si>
  <si>
    <t>Biomedical Equipment Servicing NC II (Superseded)</t>
  </si>
  <si>
    <t>Commercial Cooking NC II (Amended)</t>
  </si>
  <si>
    <t>Agricultural Machinery Servicing (4-Wheel Tractor) NC III - Mobile Training Program</t>
  </si>
  <si>
    <t>Construction Painting NC III - Mobile Training Program</t>
  </si>
  <si>
    <t>Handloom Weaving (Backstrap) NC II - Mobile Training Program</t>
  </si>
  <si>
    <t>Land-Based Transport Mobile Air-conditioning (MAC) NC II - Mobile Training Program</t>
  </si>
  <si>
    <t>Biomedical Equipment Servicing NC II (Superseded) - Mobile Training Program</t>
  </si>
  <si>
    <t>Animation NC II - Mobile Training Program</t>
  </si>
  <si>
    <t>Warehousing Services NC III - Mobile Training Program</t>
  </si>
  <si>
    <t>CNC Lathe Machine Operation NC III - Mobile Training Program</t>
  </si>
  <si>
    <t>Food Processing NC IV - Mobile Training Program</t>
  </si>
  <si>
    <t>Commercial Cooking NC II (Amended) - Mobile Training Program</t>
  </si>
  <si>
    <t>Develop Learning Materials Leading to Trainers Methodology Level II - Mobile Training Program</t>
  </si>
  <si>
    <t>Electric Power Distribution Operation and Maintenance NC III - Mobile Training Program</t>
  </si>
  <si>
    <t>Automotive Electrical Assembly NC III - Mobile Training Program</t>
  </si>
  <si>
    <t>Paper Mache Making NC II</t>
  </si>
  <si>
    <t>Agroentrepreneurship NC II - Mobile Training Program</t>
  </si>
  <si>
    <t>Heavy Equipment Operation (Articulated Off-Highway Dump Truck) NC II - Mobile Training Program</t>
  </si>
  <si>
    <t>Paper Mache Making NC II - Mobile Training Program</t>
  </si>
  <si>
    <t>Electrical Installation and Maintenance NC III - Mobile Training Program</t>
  </si>
  <si>
    <t>Land-based Transport Refrigeration Servicing NC II - Mobile Training Program</t>
  </si>
  <si>
    <t>Caregiving (Clients with Special Needs) NC II - Mobile Training Program</t>
  </si>
  <si>
    <t>Broadband Installation (Fixed Wireless Systems) NC II - Mobile Training Program</t>
  </si>
  <si>
    <t>Warehousing Services NC IV - Mobile Training Program</t>
  </si>
  <si>
    <t>CNC Milling Machine Operation NC II - Mobile Training Program</t>
  </si>
  <si>
    <t>Slaughtering Operations (Large Animal) NC II - Mobile Training Program</t>
  </si>
  <si>
    <t>Commercial Cooking NC III (Superseded) - Mobile Training Program</t>
  </si>
  <si>
    <t>Develop Training Curriculum, Develop Training Materials, Develop Competency Assessment Tools Leading to Trainers Methodology Level II - Mobile Training Program</t>
  </si>
  <si>
    <t>Electric Power Distribution Operation and Maintenance NC IV - Mobile Training Program</t>
  </si>
  <si>
    <t>Automotive Mechanical Assembly NC II - Mobile Training Program</t>
  </si>
  <si>
    <t>Head Embroidery NC II</t>
  </si>
  <si>
    <t>Domestic Work NC II - Mobile Training Program</t>
  </si>
  <si>
    <t>Agroentrepreneurship NC III - Mobile Training Program</t>
  </si>
  <si>
    <t>Heavy Equipment Operation (Backhoe Loader) NC II - Mobile Training Program</t>
  </si>
  <si>
    <t>Head Embroidery NC II - Mobile Training Program</t>
  </si>
  <si>
    <t>Electrical Installation and Maintenance NC IV - Mobile Training Program</t>
  </si>
  <si>
    <t>RAC Servicing (DomRAC) NC II - Mobile Training Program</t>
  </si>
  <si>
    <t>Caregiving (Elderly) NC II - Mobile Training Program</t>
  </si>
  <si>
    <t>Cable TV Installation NC II - Mobile Training Program</t>
  </si>
  <si>
    <t>CNC Milling Machine Operation NC III - Mobile Training Program</t>
  </si>
  <si>
    <t>Slaughtering Operations (Swine) NC II - Mobile Training Program</t>
  </si>
  <si>
    <t>Online Program for Developing Training Curriculum Leading to Trainers Methodology Level II - Mobile Training Program</t>
  </si>
  <si>
    <t>Garbage Collection NC I - Mobile Training Program</t>
  </si>
  <si>
    <t>Automotive Mechanical Assembly NC III - Mobile Training Program</t>
  </si>
  <si>
    <t>Mat Weaving and Diversified Mat Products Making NC II</t>
  </si>
  <si>
    <t>RAC Servicing (PACU-CRE) NC III (Amended)</t>
  </si>
  <si>
    <t>Line Construction (Electric Power Distribution) NC II (Amended)</t>
  </si>
  <si>
    <t>Agroentrepreneurship NC IV - Mobile Training Program</t>
  </si>
  <si>
    <t>Mat Weaving and Diversified Mat Products Making NC II - Mobile Training Program</t>
  </si>
  <si>
    <t>Electronic Products Assembly and Servicing NC II - Mobile Training Program</t>
  </si>
  <si>
    <t>RAC Servicing (PACU-CRE) NC III (Amended) - Mobile Training Program</t>
  </si>
  <si>
    <t>Caregiving (Grade Schooler to Adolescent) NC II - Mobile Training Program</t>
  </si>
  <si>
    <t>Cable TV Operation and Maintenance NC III - Mobile Training Program</t>
  </si>
  <si>
    <t>Die Designing NC IV - Mobile Training Program</t>
  </si>
  <si>
    <t>Process Food by Fermentation and Pickling leading to Food Processing NC II - Mobile Training Program</t>
  </si>
  <si>
    <t>Automotive Painting NC II - Mobile Training Program</t>
  </si>
  <si>
    <t>Wood Carving NC II</t>
  </si>
  <si>
    <t>Transport RAC Servicing NC II (Amended)</t>
  </si>
  <si>
    <t>Hairdressing NC III - Mobile Training Program</t>
  </si>
  <si>
    <t>Events Management Services NC III - Mobile Training Program</t>
  </si>
  <si>
    <t>Sanitary Landfill Operations NC II - Mobile Training Program</t>
  </si>
  <si>
    <t>Animal Health Care and Management NC III - Mobile Training Program</t>
  </si>
  <si>
    <t>Heavy Equipment Operation (Concrete Pump) NC II - Mobile Training Program</t>
  </si>
  <si>
    <t>Wood Carving NC II - Mobile Training Program</t>
  </si>
  <si>
    <t>Electronics Back-End Operation NC II - Mobile Training Program</t>
  </si>
  <si>
    <t>Transport RAC Servicing NC II (Amended) - Mobile Training Program</t>
  </si>
  <si>
    <t>Caregiving (Newborn to Pre-Schooler) NC II - Mobile Training Program</t>
  </si>
  <si>
    <t>Electric Discharge Machine (EDM) Sinking Operation NC II - Mobile Training Program</t>
  </si>
  <si>
    <t>Process Food by Sugar Concentration leading to Food Processing NC II - Mobile Training Program</t>
  </si>
  <si>
    <t>Automotive Servicing (Chassis Repair) NC II - Mobile Training Program</t>
  </si>
  <si>
    <t>Basket Weaving NC II</t>
  </si>
  <si>
    <t>Lifeguard Services NC II - Mobile Training Program</t>
  </si>
  <si>
    <t>Sanitary Landfill Operations NC III - Mobile Training Program</t>
  </si>
  <si>
    <t>Heavy Equipment Operation (Container Stacker) NC II - Mobile Training Program</t>
  </si>
  <si>
    <t>Basket Weaving NC II - Mobile Training Program</t>
  </si>
  <si>
    <t>Electronics Front-of-Line Operation NC II - Mobile Training Program</t>
  </si>
  <si>
    <t>Caregiving NC II - Mobile Training Program</t>
  </si>
  <si>
    <t>Game Programming NC III - Mobile Training Program</t>
  </si>
  <si>
    <t>Flux-Cored Arc Welding (FCAW) NC I - Mobile Training Program</t>
  </si>
  <si>
    <t>Process Food by Salting and Curing leading to Food Processing NC II - Mobile Training Program</t>
  </si>
  <si>
    <t>Food and Beverage Services NC III (Amended)</t>
  </si>
  <si>
    <t>Automotive Servicing (Electrical Repair) NC II - Mobile Training Program</t>
  </si>
  <si>
    <t>Lifeguard Services NC III - Mobile Training Program</t>
  </si>
  <si>
    <t>Food and Beverage Services NC III (Amended) - Mobile Training Program</t>
  </si>
  <si>
    <t>Transmission Line Installation and Maintenance NC II - Mobile Training Program</t>
  </si>
  <si>
    <t>Heavy Equipment Operation (Crawler Crane) NC III - Mobile Training Program</t>
  </si>
  <si>
    <t>Lighting for Live Performances NC II - Mobile Training Program</t>
  </si>
  <si>
    <t>Electronics/Semiconductor Production Line Machine Servicing NC III - Mobile Training Program</t>
  </si>
  <si>
    <t>Contact Tracing NC II - Mobile Training Program</t>
  </si>
  <si>
    <t>Medical Coding and Claims Processing NC III - Mobile Training Program</t>
  </si>
  <si>
    <t>Flux-Cored Arc Welding (FCAW) NC II - Mobile Training Program</t>
  </si>
  <si>
    <t>Process Food by Salting, Curing and Smoking Leading to Food Processing NC II - Mobile Training Program</t>
  </si>
  <si>
    <t>Automotive Servicing (Engine Repair) NC II - Mobile Training Program</t>
  </si>
  <si>
    <t>Slaughtering Operations NC II (Amended)</t>
  </si>
  <si>
    <t>Microfinance Technology NC II - Mobile Training Program</t>
  </si>
  <si>
    <t>Food and Beverage Services NC III - Mobile Training Program</t>
  </si>
  <si>
    <t>Transmission Line Installation and Maintenance NC III - Mobile Training Program</t>
  </si>
  <si>
    <t>Heavy Equipment Operation (Forklift) NC II (Superseded) - Mobile Training Program</t>
  </si>
  <si>
    <t>Hard Disk Drive (HDD) Front-of-line (FOL) Operations NC II - Mobile Training Program</t>
  </si>
  <si>
    <t>Dental Hygiene Level IV - Mobile Training Program</t>
  </si>
  <si>
    <t>Medical Transcription NC II - Mobile Training Program</t>
  </si>
  <si>
    <t>Flux-Cored Arc Welding (FCAW) NC III - Mobile Training Program</t>
  </si>
  <si>
    <t>Automotive Servicing NC I - Mobile Training Program</t>
  </si>
  <si>
    <t>Microfinance Technology NC IV - Mobile Training Program</t>
  </si>
  <si>
    <t>Food and Beverage Services NC IV - Mobile Training Program</t>
  </si>
  <si>
    <t>Transmission Line Installation and Maintenance NC IV - Mobile Training Program</t>
  </si>
  <si>
    <t>Aquaculture NC II (Superseded) - Mobile Training Program</t>
  </si>
  <si>
    <t>Heavy Equipment Operation (Forklift) NC II - Mobile Training Program</t>
  </si>
  <si>
    <t>Instrumentation and Control Servicing NC II - Mobile Training Program</t>
  </si>
  <si>
    <t>Dental Laboratory Technology Services (Fixed Dentures/Restorations) NC II - Mobile Training Program</t>
  </si>
  <si>
    <t>Programming (.Net Technology) NC III - Mobile Training Program</t>
  </si>
  <si>
    <t>Gas Metal Arc Welding (GMAW) NC I - Mobile Training Program</t>
  </si>
  <si>
    <t>Automotive Servicing NC III - Mobile Training Program</t>
  </si>
  <si>
    <t>Microinsurance Services (Mutual Benefit) NC II - Mobile Training Program</t>
  </si>
  <si>
    <t>Food Production (Professional Cookery) NC III - Mobile Training Program</t>
  </si>
  <si>
    <t>Aquaculture (Grow-out Operation) NC II - Mobile Training Program</t>
  </si>
  <si>
    <t>Instrumentation and Control Servicing NC III - Mobile Training Program</t>
  </si>
  <si>
    <t>Dental Laboratory Technology Services (Removable Dentures/Appliances) NC II - Mobile Training Program</t>
  </si>
  <si>
    <t>Programming (Java) NC III - Mobile Training Program</t>
  </si>
  <si>
    <t>Gas Metal Arc Welding (GMAW) NC II - Mobile Training Program</t>
  </si>
  <si>
    <t>Automotive Servicing NC IV - Mobile Training Program</t>
  </si>
  <si>
    <t>Performing Arts (Ballroom Dancing) NC II - Mobile Training Program</t>
  </si>
  <si>
    <t>Food Production (Professional Cookery) NC IV - Mobile Training Program</t>
  </si>
  <si>
    <t>Aquaculture (Hatchery Operation) NC II - Mobile Training Program</t>
  </si>
  <si>
    <t>Heavy Equipment Operation (Motor Grader) NC II - Mobile Training Program</t>
  </si>
  <si>
    <t>Instrumentation and Control Servicing NC IV - Mobile Training Program</t>
  </si>
  <si>
    <t>Dental Laboratory Technology Services NC I - Mobile Training Program</t>
  </si>
  <si>
    <t>Programming (Oracle Database) NC III - Mobile Training Program</t>
  </si>
  <si>
    <t>Gas Metal Arc Welding (GMAW) NC III - Mobile Training Program</t>
  </si>
  <si>
    <t>Automotive Wiring Harness Assembly NC II - Mobile Training Program</t>
  </si>
  <si>
    <t>Performing Arts (Dance) NC II - Mobile Training Program</t>
  </si>
  <si>
    <t>Front Office Services NC II - Mobile Training Program</t>
  </si>
  <si>
    <t>Aquaculture (Tilapia Culture) NC II - Mobile Training Program</t>
  </si>
  <si>
    <t>Heavy Equipment Operation (Overhead and Gantry Crane) NC III - Mobile Training Program</t>
  </si>
  <si>
    <t>Dental Technology NC IV - Mobile Training Program</t>
  </si>
  <si>
    <t>Telecom OSP and Subscriber Line Installation (Copper Cable/POTS and DSL) NC II - Mobile Training Program</t>
  </si>
  <si>
    <t>Driving (Articulated Vehicle) NC III - Mobile Training Program</t>
  </si>
  <si>
    <t>Performing Arts (Magician) NC II - Mobile Training Program</t>
  </si>
  <si>
    <t>Front Office Services NC III - Mobile Training Program</t>
  </si>
  <si>
    <t>Artificial Insemination (Large Ruminants) NC II - Mobile Training Program</t>
  </si>
  <si>
    <t>Heavy Equipment Operation (Paver) NC II - Mobile Training Program</t>
  </si>
  <si>
    <t>Mechatronics Servicing NC III - Mobile Training Program</t>
  </si>
  <si>
    <t>Telecom OSP Installation (Fiber Optic Cable) NC II - Mobile Training Program</t>
  </si>
  <si>
    <t>Gas Tungsten Arc Welding (GTAW) NC IV - Mobile Training Program</t>
  </si>
  <si>
    <t>Driving (Passenger Bus/Straight Truck) NC III - Mobile Training Program</t>
  </si>
  <si>
    <t>Performing Arts (Song) NC II - Mobile Training Program</t>
  </si>
  <si>
    <t>Front Office Services NC IV - Mobile Training Program</t>
  </si>
  <si>
    <t>Artificial Insemination (Swine) NC II - Mobile Training Program</t>
  </si>
  <si>
    <t>Heavy Equipment Operation (Rigid Off-Highway Dump Truck) NC II - Mobile Training Program</t>
  </si>
  <si>
    <t>Mechatronics Servicing NC IV - Mobile Training Program</t>
  </si>
  <si>
    <t>Emergency Medical Services NC III - Mobile Training Program</t>
  </si>
  <si>
    <t>Visual Graphic Design NC III - Mobile Training Program</t>
  </si>
  <si>
    <t>Gas Welding NC I - Mobile Training Program</t>
  </si>
  <si>
    <t>Public Employment Services NC IV - Mobile Training Program</t>
  </si>
  <si>
    <t>Bamboo Processing (Engineered Bamboo) NC II - Mobile Training Program</t>
  </si>
  <si>
    <t>Heavy Equipment Operation (Rigid On-Highway Dump Truck) NC II - Mobile Training Program</t>
  </si>
  <si>
    <t>Mobile Phones and Handheld Gadgets Servicing NC III - Mobile Training Program</t>
  </si>
  <si>
    <t>Health Care Services NC II - Mobile Training Program</t>
  </si>
  <si>
    <t>Web Development NC III - Mobile Training Program</t>
  </si>
  <si>
    <t>Gas Welding NC II - Mobile Training Program</t>
  </si>
  <si>
    <t>Forging NC II - Mobile Training Program</t>
  </si>
  <si>
    <t>Develop Responsive Web Design Leading to Web Development NC III</t>
  </si>
  <si>
    <t>Real Estate Services NC II - Mobile Training Program</t>
  </si>
  <si>
    <t>Housekeeping NC III - Mobile Training Program</t>
  </si>
  <si>
    <t>Bamboo Production NC II - Mobile Training Program</t>
  </si>
  <si>
    <t>Heavy Equipment Operation (Road Roller) NC II - Mobile Training Program</t>
  </si>
  <si>
    <t>Semiconductor Back-End Operation NC II - Mobile Training Program</t>
  </si>
  <si>
    <t>Machining NC I - Mobile Training Program</t>
  </si>
  <si>
    <t>Forging NC III - Mobile Training Program</t>
  </si>
  <si>
    <t>Security Services NC I - Mobile Training Program</t>
  </si>
  <si>
    <t>Housekeeping NC IV - Mobile Training Program</t>
  </si>
  <si>
    <t>Beekeeping NC II - Mobile Training Program</t>
  </si>
  <si>
    <t>Heavy Equipment Operation (Rough Terrain Crane) NC III - Mobile Training Program</t>
  </si>
  <si>
    <t>Semiconductor Front-of-Line Operation NC II - Mobile Training Program</t>
  </si>
  <si>
    <t>Massage Therapy NC II - Mobile Training Program</t>
  </si>
  <si>
    <t>Machining NC II - Mobile Training Program</t>
  </si>
  <si>
    <t>Foundry Melting/Casting NC II - Mobile Training Program</t>
  </si>
  <si>
    <t>Security Services NC II - Mobile Training Program</t>
  </si>
  <si>
    <t>Local Guiding Services NC II - Mobile Training Program</t>
  </si>
  <si>
    <t>Biogas Plant Installation NC III - Mobile Training Program</t>
  </si>
  <si>
    <t>Heavy Equipment Operation (Screed) NC I - Mobile Training Program</t>
  </si>
  <si>
    <t>Maintain and Repair Computer Systems and Networks leading to Computer Systems Servicing NC II - Mobile Training Program</t>
  </si>
  <si>
    <t>Ophthalmic Lens Services NC II - Mobile Training Program</t>
  </si>
  <si>
    <t>Machining NC III - Mobile Training Program</t>
  </si>
  <si>
    <t>Tour Guiding Services NC II (Amended)</t>
  </si>
  <si>
    <t>Foundry Melting/Casting NC III - Mobile Training Program</t>
  </si>
  <si>
    <t>Hair Coloring (Hair Dye) Leading to Hairdressing NC II - Mobile Training Program</t>
  </si>
  <si>
    <t>Drying and Milling Plant Servicing NC III - Mobile Training Program</t>
  </si>
  <si>
    <t>Heavy Equipment Operation (Tower Crane) NC III - Mobile Training Program</t>
  </si>
  <si>
    <t>Mechatronics Device Configuration and Testing Leading to Mechatronics Servicing NC II - Mobile Training Program</t>
  </si>
  <si>
    <t>Pharmacy Services NC III - Mobile Training Program</t>
  </si>
  <si>
    <t>Manual Metal Arc Welding (MMAW) NC I - Mobile Training Program</t>
  </si>
  <si>
    <t>Tour Guiding Services NC III - Mobile Training Program</t>
  </si>
  <si>
    <t>Foundry Molding NC II - Mobile Training Program</t>
  </si>
  <si>
    <t>Community Nutrition Services NC II</t>
  </si>
  <si>
    <t>Clean living room, dining room, bedroom, bathroom and kitchen Leading to Domestic Work NC II</t>
  </si>
  <si>
    <t>Fish Capture NC I - Mobile Training Program</t>
  </si>
  <si>
    <t>Heavy Equipment Operation (Transit Mixer) NC II - Mobile Training Program</t>
  </si>
  <si>
    <t>Mechatronics Control Circuits and Software Application Programs Development Leading to Mechatronics Servicing NC III - Mobile Training Program</t>
  </si>
  <si>
    <t>Community Nutrition Services NC II - Mobile Training Program</t>
  </si>
  <si>
    <t>Manual Metal Arc Welding (MMAW) NC II - Mobile Training Program</t>
  </si>
  <si>
    <t>Early Childhood Care and Development Services NC III</t>
  </si>
  <si>
    <t>Tour Packaging (FIT AD HOC DOMESTIC) Services NC II - Mobile Training Program</t>
  </si>
  <si>
    <t>Foundry Molding NC III - Mobile Training Program</t>
  </si>
  <si>
    <t>Early Childhood Care and Development Services NC III - Mobile Training Program</t>
  </si>
  <si>
    <t>Fish Capture NC II - Mobile Training Program</t>
  </si>
  <si>
    <t>Heavy Equipment Operation (Truck Mounted Crane) NC III - Mobile Training Program</t>
  </si>
  <si>
    <t>Manual Metal Arc Welding (MMAW) NC III - Mobile Training Program</t>
  </si>
  <si>
    <t>Foundry Pattern Making NC II - Mobile Training Program</t>
  </si>
  <si>
    <t>Fishing Gear Repair and Maintenance NC III - Mobile Training Program</t>
  </si>
  <si>
    <t>Heavy Equipment Operation (Wheel Loader) NC II - Mobile Training Program</t>
  </si>
  <si>
    <t>Manual Metal Arc Welding (MMAW) NC IV - Mobile Training Program</t>
  </si>
  <si>
    <t>Travel Services NC II - Mobile Training Program</t>
  </si>
  <si>
    <t>Foundry Pattern Making NC III - Mobile Training Program</t>
  </si>
  <si>
    <t>Fishport/Wharf Operation NC I - Mobile Training Program</t>
  </si>
  <si>
    <t>Heavy Equipment Servicing (Mechanical) NC II - Mobile Training Program</t>
  </si>
  <si>
    <t>Mechanical Drafting NC I - Mobile Training Program</t>
  </si>
  <si>
    <t>Travel Services NC II (Superseded) - Mobile Training Program</t>
  </si>
  <si>
    <t>Heat Treatment NC II - Mobile Training Program</t>
  </si>
  <si>
    <t>Prepare Sweets leading to Cookery NC II</t>
  </si>
  <si>
    <t>Grains Production NC II - Mobile Training Program</t>
  </si>
  <si>
    <t>Masonry NC I - Mobile Training Program</t>
  </si>
  <si>
    <t>Mold Designing NC IV - Mobile Training Program</t>
  </si>
  <si>
    <t>Prepare and Produce Bakery Products Leading to Bread and Pastry Production NC II</t>
  </si>
  <si>
    <t>Laboratory and Metrology/Calibration Services NC II - Mobile Training Program</t>
  </si>
  <si>
    <t>Horticulture NC III - Mobile Training Program</t>
  </si>
  <si>
    <t>Mold Making NC III - Mobile Training Program</t>
  </si>
  <si>
    <t>Laboratory and Metrology/Calibration Services NC III - Mobile Training Program</t>
  </si>
  <si>
    <t>Landscape Installation and Maintenance (Softscape) NC II - Mobile Training Program</t>
  </si>
  <si>
    <t>Masonry NC III - Mobile Training Program</t>
  </si>
  <si>
    <t>Plant Maintenance NC I - Mobile Training Program</t>
  </si>
  <si>
    <t>Metal Stamping NC II - Mobile Training Program</t>
  </si>
  <si>
    <t>Milking Operation NC II - Mobile Training Program</t>
  </si>
  <si>
    <t>Pipefitting (Metallic) NC II - Mobile Training Program</t>
  </si>
  <si>
    <t>Press Machine Operation NC I - Mobile Training Program</t>
  </si>
  <si>
    <t>Moldmaking NC II - Mobile Training Program</t>
  </si>
  <si>
    <t>Plumbing NC I - Mobile Training Program</t>
  </si>
  <si>
    <t>Motorcycle/Small Engine Servicing NC II - Mobile Training Program</t>
  </si>
  <si>
    <t>Pest Management (Vegetables) NC II - Mobile Training Program</t>
  </si>
  <si>
    <t>Plumbing NC II - Mobile Training Program</t>
  </si>
  <si>
    <t>Painting Machine Operation NC II - Mobile Training Program</t>
  </si>
  <si>
    <t>Pressurized Irrigation System Installation and Maintenance NC II - Mobile Training Program</t>
  </si>
  <si>
    <t>Plumbing NC III - Mobile Training Program</t>
  </si>
  <si>
    <t>Plastic Machine Operation NC II - Mobile Training Program</t>
  </si>
  <si>
    <t>Rice Machinery Operations NC II - Mobile Training Program</t>
  </si>
  <si>
    <t>PV System Design NC III - Mobile Training Program</t>
  </si>
  <si>
    <t>Shielded Metal Arc Welding (SMAW) NC IV - Mobile Training Program</t>
  </si>
  <si>
    <t>Plastic Machine Operation NC III - Mobile Training Program</t>
  </si>
  <si>
    <t>Rubber Processing NC II - Mobile Training Program</t>
  </si>
  <si>
    <t>PV Systems Installation NC II - Mobile Training Program</t>
  </si>
  <si>
    <t>Submerged Arc Welding (SAW) NC I - Mobile Training Program</t>
  </si>
  <si>
    <t>Process Inspection NC II - Mobile Training Program</t>
  </si>
  <si>
    <t>Rubber Production NC II - Mobile Training Program</t>
  </si>
  <si>
    <t>PV Systems Servicing NC III - Mobile Training Program</t>
  </si>
  <si>
    <t>Submerged Arc Welding (SAW) NC II - Mobile Training Program</t>
  </si>
  <si>
    <t>Process Inspection NC III - Mobile Training Program</t>
  </si>
  <si>
    <t>Seaweed Production NC II - Mobile Training Program</t>
  </si>
  <si>
    <t>Reinforcing Steel Works NC II - Mobile Training Program</t>
  </si>
  <si>
    <t>Tool and Die Making NC II - Mobile Training Program</t>
  </si>
  <si>
    <t>Speed Limitation Device Servicing NC II - Mobile Training Program</t>
  </si>
  <si>
    <t>Sugarcane Production NC II - Mobile Training Program</t>
  </si>
  <si>
    <t>Rigging NC I - Mobile Training Program</t>
  </si>
  <si>
    <t>Support Agronomic Crop Work Leading to Agricultural Crops Production NC I</t>
  </si>
  <si>
    <t>Tinsmithing (Automotive Manufacturing) NC II - Mobile Training Program</t>
  </si>
  <si>
    <t>Support Agronomic Crop Work Leading to Agricultural Crops Production NC I - Mobile Training Program</t>
  </si>
  <si>
    <t>Scaffolding Works NC II (Supported Type Scaffold) - Mobile Training Program</t>
  </si>
  <si>
    <t>Service Motorcycle/ Small Engine System Leading to Motorcycle/Small Engine Servicing NC II - Mobile Training Program</t>
  </si>
  <si>
    <t>Support Horticultural Crop Work Leading to Agricultural Crops Production NC I - Mobile Training Program</t>
  </si>
  <si>
    <t>Automotive Servicing NC II (Superseded) - Mobile Training Program</t>
  </si>
  <si>
    <t>Structural Erection NC II - Mobile Training Program</t>
  </si>
  <si>
    <t>Support Irrigation Work Leading to Agricultural Crops Production NC I</t>
  </si>
  <si>
    <t>Service Automotive Electrical Component Leading to Automotive Servicing NC II</t>
  </si>
  <si>
    <t>Support Irrigation Work Leading to Agricultural Crops Production NC I - Mobile Training Program</t>
  </si>
  <si>
    <t>System Formworks Installation NC II - Mobile Training Program</t>
  </si>
  <si>
    <t>Support Nursery Work Leading to Agricultural Crops Production NC I</t>
  </si>
  <si>
    <t>Support Nursery Work Leading to Agricultural Crops Production NC I - Mobile Training Program</t>
  </si>
  <si>
    <t>Technical Drafting NC II - Mobile Training Program</t>
  </si>
  <si>
    <t>Care and Maintain Crops Leading to Agricultural Crops Production NC II - Mobile Training Program</t>
  </si>
  <si>
    <t>Carry-out Harvest and Post-Harvest Operations Leading to Agricultural Crops Production NC II - Mobile Training Program</t>
  </si>
  <si>
    <t>Draft Architectural Lay-out &amp; Details Leading to Technical Drafting - Mobile Training Program</t>
  </si>
  <si>
    <t>Perform Nursery Operations Leading to Agricultural Crops Production NC II - Mobile Training Program</t>
  </si>
  <si>
    <t>Draft Structural Lay-out &amp; Details Leading to Technical Drafting - Mobile Training Program</t>
  </si>
  <si>
    <t>Plant Crops Leading to Agricultural Crops Production NC II - Mobile Training Program</t>
  </si>
  <si>
    <t>Control Weeds Leading to Agricultural Crops Production NC III - Mobile Training Program</t>
  </si>
  <si>
    <t>Heavy Equipment Operation (Truck Mounted Crane) NC II (Superseded) - Mobile Training Program</t>
  </si>
  <si>
    <t>Heavy Equipment Operation (Crawler Crane) NC II (Superseded) - Mobile Training Program</t>
  </si>
  <si>
    <t>Establish Agronomic Crops Leading to Agricultural Crops Production NC III - Mobile Training Program</t>
  </si>
  <si>
    <t>Heavy Equipment Operation (Rough Terrain Crane) NC II (Superseded) - Mobile Training Program</t>
  </si>
  <si>
    <t>Implement Plant Nutrition Program leading to Agricultural Crops Production NC III - Mobile Training Program</t>
  </si>
  <si>
    <t>Implement Post-Harest Program Leading to Agricultural Crops Production NC III - Mobile Training Program</t>
  </si>
  <si>
    <t>Implement Vertebrate Pest Control Program Leading to Agricultural Crops Production NC III - Mobile Training Program</t>
  </si>
  <si>
    <t>Prepare and Apply Chemicals Leading to Agricultural Crops Production NC III</t>
  </si>
  <si>
    <t>Prepare and Apply Chemicals Leading to Agricultural Crops Production NC III - Mobile Training Program</t>
  </si>
  <si>
    <t>Prepare Land for Agricultural Crop Production Leading to Agricultural Crop Production NC III - Mobile Training Program</t>
  </si>
  <si>
    <t>Undertake Agronomic Crop Maintenance Activities Leading to Agricultural Crops Production NC III</t>
  </si>
  <si>
    <t>Undertake Agronomic Crop Maintenance Activities Leading to Agricultural Crops Production NC III - Mobile Training Program</t>
  </si>
  <si>
    <t>Save, Prepare and Store Agricultural Seed Leading to Agricultural Crops Production NC III</t>
  </si>
  <si>
    <t>Save, Prepare and Store Agricultural Seed Leading to Agricultural Crops Production NC III - Mobile Training Program</t>
  </si>
  <si>
    <t>Undertake Agronomic Crop Harvesting Activities Leading to Agricultural Crops Production NC III - Mobile Training Program</t>
  </si>
  <si>
    <t>Brood and Grow Chicks Leading to Animal Production (Poultry-Chicken) NC II - Mobile Training Program</t>
  </si>
  <si>
    <t>Maintain Poultry house Leading to Animal Production (Poultry-Chicken) NC II - Mobile Training Program</t>
  </si>
  <si>
    <t>Perform Pre-Lay and Lay Activities Leading to Animal Production (Poultry-Chicken) NC II - Mobile Training Program</t>
  </si>
  <si>
    <t>Trim Beak Leading to Animal Production (Poultry-Chicken) NC II - Mobile Training Program</t>
  </si>
  <si>
    <t>Maintain Housing, Farm Implements and Surrounding Area Leading to Animal Production (Ruminants) NC II - Mobile Training Program</t>
  </si>
  <si>
    <t>Perform Breeding of Ruminants Leading to Animal Production (Ruminants) NC II - Mobile Training Program</t>
  </si>
  <si>
    <t>Provide Forage Leading to Animal Production (Ruminants) NC II - Mobile Training Program</t>
  </si>
  <si>
    <t>Raise Dairy Animals Leading to Animal Production (Ruminants) NC II - Mobile Training Program</t>
  </si>
  <si>
    <t>Raise Meat Type Animals Leading to Animal Production (Ruminants) NC II - Mobile Training Program</t>
  </si>
  <si>
    <t>Apply Bio-diversity Measures Leading to Animal Production (Swine) NC II - Mobile Training Program</t>
  </si>
  <si>
    <t>Handle Breeders Leading to Animal Production (Swine) NC II - Mobile Training Program</t>
  </si>
  <si>
    <t>Handle Farrowing Sows and Sucklings Leading to Animal Production (Swine) NC II - Mobile Training Program</t>
  </si>
  <si>
    <t>Maintain Healthy Animal Environment Leading to Animal Production (Swine) NC II - Mobile Training Program</t>
  </si>
  <si>
    <t>Produce Finishers Leading to Animal Production (Swine) NC II - Mobile Training Program</t>
  </si>
  <si>
    <t>Raise Weanlings Leading to Animal Production (Swine) NC II - Mobile Training Program</t>
  </si>
  <si>
    <t>Coordinate Horticultural Crop Harvesting Leading to Horticulture NC III - Mobile Training Program</t>
  </si>
  <si>
    <t>Coordinate Horticultural Maintenance Program Leading to Horticulture NC III - Mobile Training Program</t>
  </si>
  <si>
    <t>Establish Horticultural Crops Leading to Horticulture NC III - Mobile Training Program</t>
  </si>
  <si>
    <t>Maintain and Monitor Environmental Work Practices Leading to Horticulture NC III - Mobile Training Program</t>
  </si>
  <si>
    <t>Undertake Field Budding and Grafting Leading to Horticulture NC III - Mobile Training Program</t>
  </si>
  <si>
    <t>Undertake Propagation Activities Leading to Horticulture NC III - Mobile Training Program</t>
  </si>
  <si>
    <t>Manufacture (Produce) Organic Fertilizer Leading to Organic Agriculture Production NC II - Mobile Training Program</t>
  </si>
  <si>
    <t>Produce Organic Concoction and Extract Leading to Organic Agriculture Production NC II</t>
  </si>
  <si>
    <t>Produce Organic Concoction and Extract Leading to Organic Agriculture Production NC II - Mobile Training Program</t>
  </si>
  <si>
    <t>Produce Organic Vegetables Leading to Organic Agriculture Production NC II - Mobile Training Program</t>
  </si>
  <si>
    <t>Produce Organic Fertilizers Leading to Organic Agriculture Production NC II</t>
  </si>
  <si>
    <t>Produce Organic Fertilizers Leading to Organic Agriculture Production NC II - Mobile Training Program</t>
  </si>
  <si>
    <t>Produce Various Concoctions Leading to Organic Agriculture Production NC II - Mobile Training Program</t>
  </si>
  <si>
    <t>Raise Organic Chicken leading to Organic Agriculture Production NC II - Mobile Training Program</t>
  </si>
  <si>
    <t>Raise Organic Hogs Leading to Organic Agriculture Production NC II - Mobile Training Program</t>
  </si>
  <si>
    <t>Raise Organic Small Ruminants Leading to Organic Agriculture Production NC II - Mobile Training Program</t>
  </si>
  <si>
    <t>Apply Bio-Control Measures Leading to Pest Management (Vegetables) NC II - Mobile Training Program</t>
  </si>
  <si>
    <t>Apply Cultural Management Startegies Leading to Pest Management (Vegetables) NC II - Mobile Training Program</t>
  </si>
  <si>
    <t>Apply Physical Control Measures Leading to Pest Management (Vegetables) NC II - Mobile Training Program</t>
  </si>
  <si>
    <t>Conduct Field Assessment Leading to Pest Management (Vegetables) NC II - Mobile Training Program</t>
  </si>
  <si>
    <t>Monitor Results of Pest Management Activities and Provide Feedback Leading to Pest Management (Vegetables) NC II - Mobile Training Program</t>
  </si>
  <si>
    <t>Operate Rice Mill Machinery and Equipment Leading to Rice Machinery Operations NC II</t>
  </si>
  <si>
    <t>Name of TVI/Company
 (a)</t>
  </si>
  <si>
    <t>Qualification Title
 (b)</t>
  </si>
  <si>
    <t>Conducts Orientation on Program Registration
 (c)</t>
  </si>
  <si>
    <t>Conducts Site Inspection and Submitts Site Inspection Report
 (d)</t>
  </si>
  <si>
    <t>Reviews and Evaluates Program Registration Application Documents (Day 1)
 (e)</t>
  </si>
  <si>
    <t>Prepares Recommendation and Submits Complete Documents to RO
 (Day 2)
 (f)</t>
  </si>
  <si>
    <t>Transmits the Application Documents, and Recommendations to RO
 (1-2 days)
 (g)</t>
  </si>
  <si>
    <t>Approved/Disapproves Program Registration Application Documents and Issues/Transmits CTPR/Letter of Denial
 (Day 3)
 (h)</t>
  </si>
  <si>
    <t>Transmits the CTPR and Complete Documents to Provincial Office/TVIs and conducts Post Orientation
 (1-2 days)
 (i)</t>
  </si>
  <si>
    <t>TOTAL NUMBER OF DAYS (3 DAYS)</t>
  </si>
  <si>
    <t>RO REMARKS</t>
  </si>
  <si>
    <t>Don Bosco Technical Vocational Education &amp; Training Center - Balamban, Inc.</t>
  </si>
  <si>
    <t>Electrical Installation and Maintenance NC II-MTP</t>
  </si>
  <si>
    <t>Driving NC II-MTP</t>
  </si>
  <si>
    <t>Shielded Metal Arc Welding (SMAW) NC I-MTP</t>
  </si>
  <si>
    <t>Shielded Metal Arc Welding (SMAW) NC II-MTP</t>
  </si>
  <si>
    <t>University of the Visayas, Inc.</t>
  </si>
  <si>
    <t>Hosuekeeping NC II-MTP</t>
  </si>
  <si>
    <t>Food and Beverage Services NC II-MTP</t>
  </si>
  <si>
    <t>Sto. Nino Skills Development and Assessment Center</t>
  </si>
  <si>
    <t>Hairdressing NC II-MTP</t>
  </si>
  <si>
    <t>Housekeeping NC II-MTP</t>
  </si>
  <si>
    <t>3A Prime Hospitality Trianing and Assessment Center Inc.</t>
  </si>
  <si>
    <t>Computer Systems Servicing NC II-MTP</t>
  </si>
  <si>
    <t>Sto. Nino Skills Training and Assessment Center</t>
  </si>
  <si>
    <t>Primordial Training Center Inc.</t>
  </si>
  <si>
    <t>Hilot (Wellness Massage) NC II-MTP</t>
  </si>
  <si>
    <t>Seabreeze Technical Education Training &amp; Assessment Center Inc.</t>
  </si>
  <si>
    <t>Saint Homobonus Academy Inc.</t>
  </si>
  <si>
    <t>Skillsbuild Training and Assessment Center, Corp</t>
  </si>
  <si>
    <t>Cloa Technical Institute</t>
  </si>
  <si>
    <t>School of Knowledge for Industrial Labor, Leadership and Service Inc.</t>
  </si>
  <si>
    <t>Upfuture Technical Vocational Institute Inc.</t>
  </si>
  <si>
    <t>Eastern Heights School of Excellence, Inc.</t>
  </si>
  <si>
    <t>3A Prime Hospitality Training and Assessment Center Inc.-Cebu City</t>
  </si>
  <si>
    <t>Bread and Pastry Production NC II-MTP</t>
  </si>
  <si>
    <t>Armstrong Career and Technical Education Institute Inc.</t>
  </si>
  <si>
    <t>St. Pedro Calungsod College Inc.</t>
  </si>
  <si>
    <t>Cebu Southwest Technical College Inc.</t>
  </si>
  <si>
    <t>Instrumentation and Control Servicing NC II-MTP</t>
  </si>
  <si>
    <t>Mechatronics Servicing NC II-MTP</t>
  </si>
  <si>
    <t>Provincial Training Center - Bilar</t>
  </si>
  <si>
    <t>Cookery NC II-MTP</t>
  </si>
  <si>
    <t>Carpentry NC II-MTP</t>
  </si>
  <si>
    <t>Hanas Training and Asssessment Center Incorporated</t>
  </si>
  <si>
    <t>R &amp; K Watanabe Skills Training Institute Inc.</t>
  </si>
  <si>
    <t>Eastern Heights School of Excellence Inc.</t>
  </si>
  <si>
    <t>Lazi Technical Institute</t>
  </si>
  <si>
    <t>Organic Agriculture Production NC II-MTP</t>
  </si>
  <si>
    <t>Seabreeze Technical Education Training and Assessment Center Inc.</t>
  </si>
  <si>
    <t>Animal Production (Poultry-Chicken) NC II-MTP</t>
  </si>
  <si>
    <t>Animal Production (Swine) NC II-MTP</t>
  </si>
  <si>
    <t>Gentle Family Home Training Center Inc.</t>
  </si>
  <si>
    <t>Caregiving NC II-MTP</t>
  </si>
  <si>
    <t>LK Farms Assessment and Training Center Inc.</t>
  </si>
  <si>
    <t>World Maritime Academy &amp; Training Center Inc.</t>
  </si>
  <si>
    <t>CDS Capt. Dan Salas Training Center Inc.</t>
  </si>
  <si>
    <t>Mandaue City College Technological and Entrepreneurship Skills Training (MCCTEST)</t>
  </si>
  <si>
    <t>P5 Assessment and Training Center, Inc.</t>
  </si>
  <si>
    <t>Intellisense Institute of Technology, Inc.</t>
  </si>
  <si>
    <t>St. Martha Skills Training and Assessment Center Inc.</t>
  </si>
  <si>
    <t>ZN Global Knowledge and Skills Inc.</t>
  </si>
  <si>
    <t>St. Eufemia Skills Academy Inc.</t>
  </si>
  <si>
    <t>PSP Technological Institute Inc.</t>
  </si>
  <si>
    <t>University of San Jose - Recoletos Inc.</t>
  </si>
  <si>
    <t>CleverCare Training Center Inc.</t>
  </si>
  <si>
    <t>Global Voyage Assessment and Learning Center Inc.</t>
  </si>
  <si>
    <t>The Foundation for Professional Training, Inc. doing business under the names and styles of Anihan Technical School; Banilad Center for Professional Development; Habihan School; Manila Institute for Culinary Arts and Residential Services; and Punlaan School</t>
  </si>
  <si>
    <t>Mandaue City College Technological and Entrepreneurial Skills Training (MCCTEST) Center</t>
  </si>
  <si>
    <t>bread and Pastry Production NC II</t>
  </si>
  <si>
    <t>Aspire Learning English Institute Inc.</t>
  </si>
  <si>
    <t>English as a Second Language Beginner (A1 and A2) Level</t>
  </si>
  <si>
    <t>University of San Jose Recoletos, Inc.</t>
  </si>
  <si>
    <t>Emergency Medical Services NC II-MTP</t>
  </si>
  <si>
    <t>Teamskills Technological Institute Inc.</t>
  </si>
  <si>
    <t>Barista NC II-MTP</t>
  </si>
  <si>
    <t>Bohol English Study and Training Academy-BESTA Inc.</t>
  </si>
  <si>
    <t>Arriba Technical Skills Training and Assessment Center Corp.</t>
  </si>
  <si>
    <t>Social Media (Content Creator) PQF Leve III</t>
  </si>
  <si>
    <t>TechCity Academy School Institute Corporation</t>
  </si>
  <si>
    <t>Digital Marketing PQF Level III</t>
  </si>
  <si>
    <t>Aspire Learning English Institute, Inc.</t>
  </si>
  <si>
    <t>Trainers Methodology Level 1 (Trainer/Assessor)</t>
  </si>
  <si>
    <t>Assemble Training and Assessment Center Inc.</t>
  </si>
  <si>
    <t>English as a Second Language Advamced (C1) Level</t>
  </si>
  <si>
    <t>Anzas Global Education Inc.</t>
  </si>
  <si>
    <t>English as a Second Language Advanced (C1) Level</t>
  </si>
  <si>
    <t>Contact Center Services NC II-MTP</t>
  </si>
  <si>
    <t>Philippine Call Center Institute Inc.</t>
  </si>
  <si>
    <t>Provincial Training Center - Tubigon</t>
  </si>
  <si>
    <t>8/14/0204</t>
  </si>
  <si>
    <t>University of Cebu, Inc.</t>
  </si>
  <si>
    <t>Colegio De Santa Catalina De Alejandria, Inc.</t>
  </si>
  <si>
    <t>Nang School of Trades and Technology Inc.</t>
  </si>
  <si>
    <t>Provincial Training Center - Inabanga</t>
  </si>
  <si>
    <t>Trainers Methodolog Level I (Trainer/Assessor)</t>
  </si>
  <si>
    <t>8/29/0204</t>
  </si>
  <si>
    <t>EP Training Center Inc.</t>
  </si>
  <si>
    <t>API NEXT EDU INC.</t>
  </si>
  <si>
    <t>Opportunities Today Training and Assessment Center Inc.</t>
  </si>
  <si>
    <t>BTES English Academy Corp.</t>
  </si>
  <si>
    <t>J' Rodriguez Farm Rice-Based Farm</t>
  </si>
  <si>
    <t>Cloa Technical Institute and Assessment Center Inc.</t>
  </si>
  <si>
    <t>Emunah Computer Training Center Corp.</t>
  </si>
  <si>
    <t>Golden Resource Academy for Career Enhancement Inc.</t>
  </si>
  <si>
    <t>Bartending NC II-MTP</t>
  </si>
  <si>
    <t>First English G-Net, Inc.</t>
  </si>
  <si>
    <t>RAMS Art Training and Assessment Center Inc.</t>
  </si>
  <si>
    <t xml:space="preserve">Electrical Installation and Maintenance NC II
</t>
  </si>
  <si>
    <t>Hexagon Technological Institute Inc.</t>
  </si>
  <si>
    <t>Provincial Training Center - Pilar</t>
  </si>
  <si>
    <t>Global Language Centre SVCS., INC. Doing business under the name and style of Global Language Cebu - GLC</t>
  </si>
  <si>
    <t xml:space="preserve">Driving NC II
</t>
  </si>
  <si>
    <t>GTJ Exemplary Training and Assessment Center Corp.</t>
  </si>
  <si>
    <t>IU English Academy Corporation</t>
  </si>
  <si>
    <t xml:space="preserve">English as a Second Language Beginner (A1 and A2) Level
</t>
  </si>
  <si>
    <t>Bookkeeping NC III-MTP</t>
  </si>
  <si>
    <t>Events Management Services NC III-MTP</t>
  </si>
  <si>
    <t>Trainers Methodology Level I-MTP</t>
  </si>
  <si>
    <t xml:space="preserve">PV Systems Installation NC II
</t>
  </si>
  <si>
    <t>HNSA-TVET and Assessment Center Inc.</t>
  </si>
  <si>
    <t>B.I.G. Dev't Training &amp; Assessment Center, Inc.</t>
  </si>
  <si>
    <t>Manpower Acceleration and Resource Center</t>
  </si>
  <si>
    <t xml:space="preserve">Automotive Servicing NC I
</t>
  </si>
  <si>
    <t>KM100 Skills and Training Center Inc.</t>
  </si>
  <si>
    <t>GLANT English Academy Inc.</t>
  </si>
  <si>
    <t>Avon English Academy Inc.</t>
  </si>
  <si>
    <t>BIT International College - Carmen Inc. Integrated Diversified Organic Farm Integrated Farm</t>
  </si>
  <si>
    <t>Iyaah Eco Farm Integrated-Diversified Farm</t>
  </si>
  <si>
    <t xml:space="preserve">Cuttin' Loose Beauty Culture (CLBC) Inc.
</t>
  </si>
  <si>
    <t xml:space="preserve">Electrical Installation and Maintenance NC II-MTP
</t>
  </si>
  <si>
    <t>Metro Dumaguete College, Inc.</t>
  </si>
  <si>
    <t>Trainers Methodology Level 1 (Trainer/Assessor) - MTP</t>
  </si>
  <si>
    <t>Provincial Integrated Skills Training Center</t>
  </si>
  <si>
    <t>Joyful Education Learning Center Inc.</t>
  </si>
  <si>
    <t>JULES EZ TALK INC.</t>
  </si>
  <si>
    <t>Regional Training Center - Cebu</t>
  </si>
  <si>
    <t>Uni Eco-Agri Farm Learning Institutute, Inc.</t>
  </si>
  <si>
    <t>STECH Technical Skills Training and Assessment Center Inc.</t>
  </si>
  <si>
    <t>B &amp; D English School</t>
  </si>
  <si>
    <t>Integrated Development Training and Assessment Center Inc.</t>
  </si>
  <si>
    <t>Happy Learning Academy Inc.</t>
  </si>
  <si>
    <t>St. Martha Skills Training and Assessment Cente, Inc.</t>
  </si>
  <si>
    <t>Barbering NC II-MTP</t>
  </si>
  <si>
    <t>Dream High English Academy Inc.</t>
  </si>
  <si>
    <t>Canetech Training and Assessment Center Inc.</t>
  </si>
  <si>
    <t>Jacob Institute of Science and Technology Inc.</t>
  </si>
  <si>
    <t>TFK Elite 888 Corp.</t>
  </si>
  <si>
    <t>Collegio De Loboc</t>
  </si>
  <si>
    <t>Uni Eco-Agri Farm Learning Institute, Inc.</t>
  </si>
  <si>
    <t>Tagbilaran City College</t>
  </si>
  <si>
    <t>Crossxroad English Academy Corp.</t>
  </si>
  <si>
    <t>Saint Roch Institute Inc.</t>
  </si>
  <si>
    <t>Driving (Passenger Bus / Straight Truck) NC III</t>
  </si>
  <si>
    <t>Can-Care Technical Vocational Education Training Assessment and Review Center Institute, Inc.</t>
  </si>
  <si>
    <t>Silliman University Farm</t>
  </si>
  <si>
    <t>SMEA-AG Global Education Inc.</t>
  </si>
  <si>
    <t>Skillsbuild Training and Assessment Center Corp.</t>
  </si>
  <si>
    <t>IWH Bohol Resort Corp. Doing Business Under the Name and Style of Best Western Plus the Ivywall Resort, Panglao</t>
  </si>
  <si>
    <t>Develop and Food Safety Program (Leading to Food Production (Professional Cookery) NC IV</t>
  </si>
  <si>
    <t>Industry</t>
  </si>
  <si>
    <t>Happy Learning Academy, Inc.</t>
  </si>
  <si>
    <t>JRJ Solution Enterprise</t>
  </si>
  <si>
    <t>Cyber Riks Assessment Level III</t>
  </si>
  <si>
    <t>Stacktrek Enterprise Inc.</t>
  </si>
  <si>
    <t>Ensure Compliance with Data Privacy and Ethics</t>
  </si>
  <si>
    <t>Implement Basic Automation Techniques Using AI Tools</t>
  </si>
  <si>
    <t>Utilize Generative AI</t>
  </si>
  <si>
    <t>Colimargo Agricultural and Technical Institute Inc.</t>
  </si>
  <si>
    <t>Maayo Hotels Corporation Doing business under the name/s and style/s of Maayo Hotel, Maayo Stay, Maayo Leisure Group and Homm Mandaue Cebu Hotel</t>
  </si>
  <si>
    <t>Prepare Food and Beverage Services to Customers in a Quick Service Restaurant (QSR)</t>
  </si>
  <si>
    <t>AMATO IND OPC</t>
  </si>
  <si>
    <t>Create Garment Designs and Calculate and Procure Garment Materials Leading to Fashion Design (Apparel) NC III</t>
  </si>
  <si>
    <t>Supervise Garment Prototype Preparation and Mass Production and Evaluate Finished Product Leading to Fashion Design (Apparel) NC III</t>
  </si>
  <si>
    <t>Supervise Packaging &amp; Dispatching of Finished Garment and Perform Promotional Activities for Fashion Products and/or Services Leading to Fashion Design (Apparel) NC III</t>
  </si>
  <si>
    <t>Tsuneishi Technical Services (Phils.) Inc.</t>
  </si>
  <si>
    <t>Prepare Data Visualization Leading to Data Analytics Level III</t>
  </si>
  <si>
    <t>Hotel, Resort &amp; Restaurant Association of Cebu, Inc.</t>
  </si>
  <si>
    <t>Provide Food and Beverage Services to Guests Leading to Food and Beverage Services NC II</t>
  </si>
  <si>
    <t>Mandaue Institute of Developing Skills, Inc.</t>
  </si>
  <si>
    <t>Empower U Edu Inc.</t>
  </si>
  <si>
    <t>Process Foods by Salting, Curing and Smoking Leading to Food Processing NC II</t>
  </si>
  <si>
    <t>Star Gate Global Education Inc.</t>
  </si>
  <si>
    <t>TMJ Technology Skills Training Institute and Assessment Center, Inc.</t>
  </si>
  <si>
    <t>Dressmaking NC II-MTP</t>
  </si>
  <si>
    <t>Gazebo de Loondon Food House</t>
  </si>
  <si>
    <t>HNSA-TVET &amp; Assessment Center Inc.</t>
  </si>
  <si>
    <t>Pilipinas ang Galing Training and Assessment Center Inc.</t>
  </si>
  <si>
    <t>Dew Pima Training and Assessment Center Inc.</t>
  </si>
  <si>
    <t>Banana Kids Care Service Corp. under the name of BK Academy</t>
  </si>
  <si>
    <t>Beauty Care (Nail Care) Services NC II-MTP</t>
  </si>
  <si>
    <t>Masters School of Maritime Studies Inc.</t>
  </si>
  <si>
    <t>Argao Seabreeze Technical Education Training and Assessment Center Inc.</t>
  </si>
  <si>
    <t>5 working days to comply with the deficiencies</t>
  </si>
  <si>
    <t>B.I.G Development Training &amp; Assessment Center, Inc.</t>
  </si>
  <si>
    <t>Process Designs Leading to Digital Fabrication Machine Operation Level III</t>
  </si>
  <si>
    <t>Pilipinas Ang Galing Training and Assessment Center Inc.</t>
  </si>
  <si>
    <t>Basic Bag Making</t>
  </si>
  <si>
    <t>Sisters of Mary Technical Education Institute Cebu, Inc.</t>
  </si>
  <si>
    <t>Green Garden of Hope Integrated Farm</t>
  </si>
  <si>
    <t>Vegetable Seed Production Level III</t>
  </si>
  <si>
    <t>Plumbing NC II-MTP</t>
  </si>
  <si>
    <t>Bohol Island Tour Guide Association of the Philippines, Inc.</t>
  </si>
  <si>
    <t>Research Information and Guide Clients in Loca Tours leading to Local Guiding Services NC II</t>
  </si>
  <si>
    <t>Guide and Escort Visitors Using Researched Regional Tour Information leading to Tour Guiding Services NC III</t>
  </si>
  <si>
    <t>with 5 woring days to comply</t>
  </si>
  <si>
    <t>Early Childhood Care Development Services NC III</t>
  </si>
  <si>
    <t>A1Ventures Technical and Vocational Academy Inc.</t>
  </si>
  <si>
    <t>Rentech Integrated Training and Education Institute Inc.</t>
  </si>
  <si>
    <t>FCCT - Integrated Organic Demo Farm Integrated-Diversified Farm First Consolidated Cooperative Along Tañon Seaboards (FCCT) Tuburan Cooperative</t>
  </si>
  <si>
    <t>Blockchain Integrative International Technology OPC</t>
  </si>
  <si>
    <t>Implement Basic Automation Techniques Using AI Tools Leading to Artificial Intelligence (AI) Prompting for Automation Level III</t>
  </si>
  <si>
    <t>Condut Data Analysis Leading to Digital Marketing PQF Level III &amp; Web Three Program</t>
  </si>
  <si>
    <t>Metrologyx Training and Assessment Center Inc. Doing business under the name/s and style/s of Metrologyx Institute of Technology (MIT)</t>
  </si>
  <si>
    <t>Sidlakan Training Center Inc.</t>
  </si>
  <si>
    <t>EliteCraft Education Corp.</t>
  </si>
  <si>
    <t>St. Cecilia's College - Cebu, Inc.</t>
  </si>
  <si>
    <t>Cella English Academy Inc.</t>
  </si>
  <si>
    <t>English as as Second Language Beginner (A1 and A2) Level</t>
  </si>
  <si>
    <t>Worldwide ESL Tutorial Academy Corp</t>
  </si>
  <si>
    <t>Balamban Extensive Skills Technology Inc.</t>
  </si>
  <si>
    <t>Province</t>
  </si>
  <si>
    <t>Name of Applicant Institution
 (a)</t>
  </si>
  <si>
    <t>Conducts Orientation to Applicant Institution/ Prospective Institution
 (c)</t>
  </si>
  <si>
    <t>Reviews and Check Program Registration Application Documents and Provision of Feedback to Applicant Institution
 (d)</t>
  </si>
  <si>
    <t>Conducts of Ocular Inspection/ Visitation and Preparation and Submission of Inspection Report 
(e)</t>
  </si>
  <si>
    <t>Conducts Evaluation of the completeness, correctness and validity of all program registration application documents (Day 1)
 (f)</t>
  </si>
  <si>
    <t>Prepares Recommendation and Submits Complete Documents to RO
 (Day 2)
 (g)</t>
  </si>
  <si>
    <t>Transmits the Application Documents, and Recommendations to RO
 (1-2 days)
 (h)</t>
  </si>
  <si>
    <t>Approves and Issuances of CTPR
 (Day 3)
 (i)</t>
  </si>
  <si>
    <t>Transmits approved documents and CTPR to applicant institution through PO/DO
 (1-2 days)
 (j)</t>
  </si>
  <si>
    <t>Dew Pima Training and Assessment Center</t>
  </si>
  <si>
    <t>GFG Assessment &amp; Training Center Corp.</t>
  </si>
  <si>
    <t>Green International Technological College, Inc. doing business under the name and style of Green International Technological College</t>
  </si>
  <si>
    <t>N Blessing Infinite Education and Development Inc.</t>
  </si>
  <si>
    <t>KLN Skills &amp; Management Training and Assessment Center, Inc.</t>
  </si>
  <si>
    <t>Mantawi Technical Institute Inc.</t>
  </si>
  <si>
    <t>Cebu Eastern College Inc.</t>
  </si>
  <si>
    <t>Nexus Global Techvoc Solutions Inc.</t>
  </si>
  <si>
    <t>Lyceum of Cebu, Inc.</t>
  </si>
  <si>
    <t>Cooperative Development Management Level IV</t>
  </si>
  <si>
    <t>Trainers Methodology Level (Trainer/Assessor)</t>
  </si>
  <si>
    <t>Hanas Training and Assessment Center Inc.</t>
  </si>
  <si>
    <t>Philippine School of Healthcare Professions Inc.</t>
  </si>
  <si>
    <t>Worldwide ESL Tutorial Academy Corp.</t>
  </si>
  <si>
    <t>Bacalso Academy Inc.</t>
  </si>
  <si>
    <t>Agroentrepreneurship NC II-MTP</t>
  </si>
  <si>
    <t>Philasia Maritime Services Training Center Inc.</t>
  </si>
  <si>
    <t>Ship' Catering Services NC I</t>
  </si>
  <si>
    <t>Driving NC II - MTP</t>
  </si>
  <si>
    <t>Masonry NC II - MTP</t>
  </si>
  <si>
    <t>St. Isidore Labrador Child Development Center, Inc.</t>
  </si>
  <si>
    <t>Sto. Nino Skills Training &amp; Assessment Center Incorporated</t>
  </si>
  <si>
    <t>Trainers Methodology Level I (Trainer/Assessor) - MTP</t>
  </si>
  <si>
    <t>School of Knoweldge for Industrial Labor, Leadership and Service Inc.</t>
  </si>
  <si>
    <t xml:space="preserve">Masonry NC III
</t>
  </si>
  <si>
    <t>Jedam Academy English Language, Inc.</t>
  </si>
  <si>
    <t>Early Childhood Care and Development Services NC III-MTP</t>
  </si>
  <si>
    <t>Provincial Training Center - Jagna</t>
  </si>
  <si>
    <t>Electrical Installation and Maintenance NC III-MTP</t>
  </si>
  <si>
    <t>Implement Post-harvest Program Leading to Agricultural Crops Production NC III</t>
  </si>
  <si>
    <t>Three H Redwood International School, Inc.</t>
  </si>
  <si>
    <t>BIG Dev't Training &amp; Assessment Center, Inc.</t>
  </si>
  <si>
    <t>Evolve Learning Center Corp.</t>
  </si>
  <si>
    <t>with 5 working days to comply</t>
  </si>
  <si>
    <t>Shielded Metal Arc Welding (SMAW) NC III-MTP</t>
  </si>
  <si>
    <t>Oriental Capital Holdings, Inc.</t>
  </si>
  <si>
    <t>Perform Productive Operation for Container Stacker using Ship to Shore (Quay) Crane</t>
  </si>
  <si>
    <t>Tourism Promotion Services NC II-MTP</t>
  </si>
  <si>
    <t>Bayawan Institute for Technical Advancement Incorporated</t>
  </si>
  <si>
    <t>Negor Skills Training and Assessment Academy Inc.</t>
  </si>
  <si>
    <t>Develop Competency Assessment Tools Leading to Trainers Methodology Level II (Training Designer/Developer)</t>
  </si>
  <si>
    <t>Abellana Technical and Vocational Center, Inc.</t>
  </si>
  <si>
    <t xml:space="preserve">Ring Global Academy Inc.
</t>
  </si>
  <si>
    <t>Clean Energy Advocates Association of the Phil's., Inc.</t>
  </si>
  <si>
    <t>CONGRESSIONAL DISTRICT</t>
  </si>
  <si>
    <t>Municipality</t>
  </si>
  <si>
    <t>Municipality Class</t>
  </si>
  <si>
    <t>Unique Instittution Identification</t>
  </si>
  <si>
    <t>ADDRESS</t>
  </si>
  <si>
    <t>Region_Province Code</t>
  </si>
  <si>
    <t>SEQUENCE NUMBER</t>
  </si>
  <si>
    <t>UIID</t>
  </si>
  <si>
    <t>TVI STATUS</t>
  </si>
  <si>
    <t>0053 F. Bustrillos Street Dao District Tagbilaran City Bohol</t>
  </si>
  <si>
    <t>Bohol Tech Voc, Inc.</t>
  </si>
  <si>
    <t>Fil-Canadian Training &amp; Dev't. Center for Caregivers, Inc.</t>
  </si>
  <si>
    <t>4932-A1 CPG North Ave., Manga Dist. Tagbilaran City</t>
  </si>
  <si>
    <t>Bldg. #0250 J.A. Clarin Street Poblacion III, Tagbilaran City (Capital), Bohol, Region VII, Philippines, 6300</t>
  </si>
  <si>
    <t>Buenavista</t>
  </si>
  <si>
    <t>Skills Traning Center, Barangay Poblacion, Buenavista, Bohol</t>
  </si>
  <si>
    <t xml:space="preserve">Can-Care Technical Vocational Education Training Assessment and Review Center Institute, Inc. </t>
  </si>
  <si>
    <t>2nd /3rd Floor Yucon Building J.A. Clarin St. Dampas, Tagbilaran City, Bohol</t>
  </si>
  <si>
    <t>3rd Flr., B &amp; U Commercial Building, Belderol St., Cogon, Tagbilaran City, Bohol</t>
  </si>
  <si>
    <t>Candijay</t>
  </si>
  <si>
    <t>IYAAH Eco Farm Rice-Based Farm</t>
  </si>
  <si>
    <t>Brgy. Tugas, Candijay, Bohol</t>
  </si>
  <si>
    <t>Joanne School of Technology Inc.</t>
  </si>
  <si>
    <r>
      <rPr>
        <sz val="9"/>
        <color rgb="FF1F1F1F"/>
        <rFont val="Arial"/>
        <scheme val="minor"/>
      </rPr>
      <t>3rd Floor QVC Building, CPG North Avenue, Tagbilaran City, Bohol</t>
    </r>
  </si>
  <si>
    <t>San Francisco, Talibon, Bohol</t>
  </si>
  <si>
    <t>Advance School for International Hospitality Services, Inc.</t>
  </si>
  <si>
    <t>Asian Divine Light College Inc.</t>
  </si>
  <si>
    <t>Cabalit St. Taloto District, Tagbilaran City, Bohol</t>
  </si>
  <si>
    <t>Panglao</t>
  </si>
  <si>
    <t>Purok 1, Looc, Panglao, Bohol, Region VII (Central Visayas), 6340</t>
  </si>
  <si>
    <t>Duero</t>
  </si>
  <si>
    <t>Purok 3, Lutao Alejawan, Duero, Bohol, Region VII (Central Visayas), 6309</t>
  </si>
  <si>
    <t>CDS Building Manaol Road Manaol Songculan, Dauis, Bohol, Region VII (Central Visayas), 6339</t>
  </si>
  <si>
    <t>St. Pedro Calungsod College, Inc.</t>
  </si>
  <si>
    <t>Panadtaran, Tubigon, Bohol</t>
  </si>
  <si>
    <t>0382 Venancio Inting Street Mansasa, Tagbilaran City (Capital), Bohol, Region VII (Central Visayas), 6300</t>
  </si>
  <si>
    <t>3/F GZ Building Tamblot Cogon Tagbilaran City (Capital), Bohol, Region VII, Philippines, 6300</t>
  </si>
  <si>
    <t>Purok 4 Langkis, Duero, Bohol, Region VII (Central Visayas), 6309</t>
  </si>
  <si>
    <t>San Isidro</t>
  </si>
  <si>
    <t xml:space="preserve">TFK Elite 888 Corp.
</t>
  </si>
  <si>
    <t xml:space="preserve">Purok Tundan, Poblacion, San Isidro, Bohol
</t>
  </si>
  <si>
    <t>Satellite Road, Dampas District, Tagbilaran City, Bohol 6300</t>
  </si>
  <si>
    <t>Alona Beach, Danao, Panglao, Bohol, Philippines</t>
  </si>
  <si>
    <t xml:space="preserve">Gazebo de Loondon Food House
</t>
  </si>
  <si>
    <t xml:space="preserve">Purok 3, Basac, Loon, Bohol
</t>
  </si>
  <si>
    <t xml:space="preserve">Gentle Family Home Training Center Inc.
</t>
  </si>
  <si>
    <t xml:space="preserve">2nd Floor Talibon Pension Puracan Bldg., CPG Ave., Poblacion, Talibon Bohol Philippines
</t>
  </si>
  <si>
    <t>Bow and Arrow Integrated Organic Farm</t>
  </si>
  <si>
    <t>Dahay St. Tabuan, Garcia Hernandez, Bohol</t>
  </si>
  <si>
    <t>Bohol Island Tour Guides Association of the Philippines, Inc.</t>
  </si>
  <si>
    <t xml:space="preserve">Purok 1, Barangay Totolan, Municipality of Dauis, Bohol
</t>
  </si>
  <si>
    <t>Balilihan</t>
  </si>
  <si>
    <t xml:space="preserve">Green Garden of Hope Integrated Farm
</t>
  </si>
  <si>
    <t xml:space="preserve">Brgy. 5, San Roque, Balilihan, Bohol
</t>
  </si>
  <si>
    <t>Mabini</t>
  </si>
  <si>
    <t xml:space="preserve">Philippine School of Healthcare Professions Inc.
</t>
  </si>
  <si>
    <t xml:space="preserve">Mabini, Bohol
</t>
  </si>
  <si>
    <t>San Miguel</t>
  </si>
  <si>
    <t xml:space="preserve">Czarbeez Integrated Farm
</t>
  </si>
  <si>
    <t xml:space="preserve">Purok 6, Cantagum, Tomoc, San Miguel, Bohol
</t>
  </si>
  <si>
    <t xml:space="preserve">International Academe of Ensciema, Inc.
</t>
  </si>
  <si>
    <t xml:space="preserve">Totolan, Dauis, Bohol
</t>
  </si>
  <si>
    <t>HUC</t>
  </si>
  <si>
    <t>CITE (Center for Industrial Technology and Enterprise) Technical Institute, Inc.</t>
  </si>
  <si>
    <t>Mezzanine Floor, First Consolidated Bank Bldg. Corner P.Burgos St. and A.C. Cortes Ave., Brgy. Alang-Alang, Mandaue City, Cebu</t>
  </si>
  <si>
    <t>Lapu-lapu City</t>
  </si>
  <si>
    <t>Cebu Science of Welding and Skills Technology Inc.</t>
  </si>
  <si>
    <t>31 Eagle Street. Sto. Niño Village, Banilad, Cebu City, Cebu</t>
  </si>
  <si>
    <t>BMC Training Center for Welding andFabrication, Inc.</t>
  </si>
  <si>
    <t>1a</t>
  </si>
  <si>
    <t>#79 VEG Building, General Maxilom Ave., Cebu City, Cebu</t>
  </si>
  <si>
    <t>Z1085 Miami Homes Subdivision, San Isidro, Talisay City, Cebu</t>
  </si>
  <si>
    <t>Carcar Community Skills Training and Assessment Center</t>
  </si>
  <si>
    <t>Luan-Luan, Carcar City, Cebu</t>
  </si>
  <si>
    <t>Salazar Colleges of Science and Institute of Technology, Inc.</t>
  </si>
  <si>
    <t>Poblacion, Madridejos, Cebu</t>
  </si>
  <si>
    <t>Eagle Bldg., Don Gil Garcia Street, Capitol Site, Cebu City</t>
  </si>
  <si>
    <t>Archbishop Reyes Ave., Cor. Salinas Drive, Lahug, Cebu City</t>
  </si>
  <si>
    <t>1k</t>
  </si>
  <si>
    <t>MGB Skills Development and Assessment Center, Inc.</t>
  </si>
  <si>
    <t>University of San Jose-Recoletos, Inc.</t>
  </si>
  <si>
    <t>Wonderful English for Outstanding Students WEFOS Corporation</t>
  </si>
  <si>
    <t>Best of Cebu English Academy Inc.</t>
  </si>
  <si>
    <t>5 Storey Dormitory cor. St. Michael Street, Old Banilad Barangay Kasambagan Cebu City Philippines</t>
  </si>
  <si>
    <t>Cebu English Global Academy Inc.</t>
  </si>
  <si>
    <t>MC Briones St., Highway Barangay Baklid, Mandaue City (former address: Blk 5 Lot 6 Warehouse 34 Mandaue North Central, Cabancalan, Mandaue City)</t>
  </si>
  <si>
    <t>SME-AG GLOBAL EDUCATION INC.</t>
  </si>
  <si>
    <t>Benedicto College, Inc.</t>
  </si>
  <si>
    <t>A.S. Fortuna St., Mandaue City, Cebu</t>
  </si>
  <si>
    <t>University of Cebu - Lapulapu and Mandaue, Inc.</t>
  </si>
  <si>
    <t>A. Borbajo St., Talamban, Cebu City</t>
  </si>
  <si>
    <t>2nd Floor Door B. Chua Tiam Bldg., A. Del Rosario Street, Tipolo, Mandaue City, Cebu</t>
  </si>
  <si>
    <t xml:space="preserve">University of the Visayas, Inc.
</t>
  </si>
  <si>
    <t>American International Culinary &amp; Hospitality Institute Inc.</t>
  </si>
  <si>
    <t>Owak, Asturias, Cebu</t>
  </si>
  <si>
    <t>0755 Jasmin Street, Barangay Capitol Site, Cebu City</t>
  </si>
  <si>
    <t>1f</t>
  </si>
  <si>
    <t>2 Northomes Building Proper Dakit, Bogo City, Dakit City of Bogo, Cebu, Region VII, Philippines, 6010</t>
  </si>
  <si>
    <t>Purok Canor, Dakit Bogo City, Cebu Philippines</t>
  </si>
  <si>
    <t>Don Bosco Boy's Home, Inc.</t>
  </si>
  <si>
    <t>Cotcot, Liloan, Cebu</t>
  </si>
  <si>
    <t>362 Don Mariano Cui St. corner N. Escario St. Capitol Site, Cebu City</t>
  </si>
  <si>
    <t>BEST Inc. Integrated-Diversified Farm</t>
  </si>
  <si>
    <t>1b</t>
  </si>
  <si>
    <t>1d</t>
  </si>
  <si>
    <t>Industrial Education Learning Center and Technologies, Inc. (Formerly: Industrial Education Learning Technologies, Inc.)</t>
  </si>
  <si>
    <t>Duterte St., Poblacion, Danao City, Cebu (Old adress: Vam Building Pio Del Pilar St. Poblacion Danao City Cebu, Philippines)</t>
  </si>
  <si>
    <t>1h</t>
  </si>
  <si>
    <t>Duterte St., Poblacion, Danao City, Cebu</t>
  </si>
  <si>
    <t>2 nd Floor H. Franco Bldg., Hiway Tipolo, Mandaue City, Cebu, Philippines</t>
  </si>
  <si>
    <t>Pestales Agriculture Cooperative Integrated Diversified Farm</t>
  </si>
  <si>
    <t>Hayunan, Jampang, Argao, Cebu</t>
  </si>
  <si>
    <t>Excelup Training and Assessment Center Incorporated</t>
  </si>
  <si>
    <t>ExcelUp Compound Casia Bankal Lapu-Lapu City (Opon), Cebu, Region VII, Philippines, 6015</t>
  </si>
  <si>
    <t>Rosemont Hills Montessori College, Inc.</t>
  </si>
  <si>
    <t>ZEO and ZOE Training and Assessment Center Inc.</t>
  </si>
  <si>
    <t>Amlo Bros. Training and Education Cop.</t>
  </si>
  <si>
    <t>Talisay City Livelihood Training and Assessment Center</t>
  </si>
  <si>
    <t>La Purisima Concepcion Skills Training and Assessment Center Inc.</t>
  </si>
  <si>
    <t>Lang-Lang Cogon-Cruz, Danao City, Cebu, Region VII (Central Visayas), 6004</t>
  </si>
  <si>
    <t>Consolacion</t>
  </si>
  <si>
    <t>St. Raphael Driving and Technical School Inc.</t>
  </si>
  <si>
    <t>236 M. Pepito Poblacion Occidental Consolacion, Cebu, Region VII, Philippines, 6001</t>
  </si>
  <si>
    <t>DEIP Skills Development Corp</t>
  </si>
  <si>
    <t>Purok 1, Tuburan Sur, Danao City</t>
  </si>
  <si>
    <t>Dumanjug</t>
  </si>
  <si>
    <t>Purok 4 Bitoon, Dumanjug, Cebu, Region VII (Central Visayas), 6035</t>
  </si>
  <si>
    <t>3rd Floor Gemini Bldg., 719 M.J. Cuenco Ave., Cebu City</t>
  </si>
  <si>
    <t>Life Skills Academy and Assessment Center Inc.</t>
  </si>
  <si>
    <t>New Road, SA7034, Poblacion, Cordova, Cebu</t>
  </si>
  <si>
    <t>Philippine Welding Research and Development Society Training and Testing Center Inc.</t>
  </si>
  <si>
    <t>PWRDS Building, Plaridel Street, Cambaro, Mandaue City, Cebu, Philippines</t>
  </si>
  <si>
    <t>3rd Floor J&amp;D Building National Highway Pakigne, Minglanilla, Cebu, Region VII (Central Visayas), 6046</t>
  </si>
  <si>
    <t>National Road, Purok Agila, 4th District, Taytayan, City of Bogo, Cebu, Region VII (Central Visayas) 6010</t>
  </si>
  <si>
    <t>Visayan Institute of Technology Agribusiness and Livelihood Skills Inc.</t>
  </si>
  <si>
    <t>Sitio Tiltil Poblacion 2nd District, Samboan, Cebu, Region VII (Central Visayas), 6027</t>
  </si>
  <si>
    <t>Cebu Pelis Institute Corporation</t>
  </si>
  <si>
    <t>Holy Family Road, Nivel Hills, Lahug, Cebu City, Cebu</t>
  </si>
  <si>
    <t>Unit 703, Gagfa Tower, F. Cabahug St., Kasambagan, Cebu City, Cebu 6000</t>
  </si>
  <si>
    <t>1c</t>
  </si>
  <si>
    <t>90 F. Ramos St., Diplomat Hotel Annex, Brgy. Sta. Cruz, Cebu City</t>
  </si>
  <si>
    <t>2F &amp; 3F Tancor 5 Res. &amp; Suites, President Aguinaldo St., Villa Aurora, Kasambagan, Cebu City</t>
  </si>
  <si>
    <t>2815 New Frontier St., Mabolo, Cebu City, Cebu Philippines</t>
  </si>
  <si>
    <t>Executive Village Tutorial of Fluent English Corp.</t>
  </si>
  <si>
    <t>Liloan CIJ Education Inc.</t>
  </si>
  <si>
    <t>08-302 Purok Mabini, Brgy. Poblacion, Liloan, Cebu</t>
  </si>
  <si>
    <t>Cebu ESL &amp; Travel Inc.</t>
  </si>
  <si>
    <t>CEBU BUSINESS-ENGLISH ACADEMY INC. Doing business as CEBU BUSINESS-ENGLISH ACADEMY</t>
  </si>
  <si>
    <t>Three H Redwood Academy, Inc.</t>
  </si>
  <si>
    <t xml:space="preserve">Three H Redwood International School, Inc.
</t>
  </si>
  <si>
    <t>Unit 2, 7/F, North Park Building UN Avenue, Alang-Alang, Mandaue City, Cebu</t>
  </si>
  <si>
    <t>Mactan Eagle Language Center, Inc. doing business under the name and style of Yale English School-Eagle</t>
  </si>
  <si>
    <t>Unit 1, 3rd Floor, Agus Greatway Center Building, Ibabao-Gisi-Agus Road, Basak, Lapu-Lapu City, Cebu 6015</t>
  </si>
  <si>
    <t>The New Genius English Academy Corp.</t>
  </si>
  <si>
    <t>Bldg. One Egi City By the Sea Looc Maribago, Lapu-lapu City (Opon), Cebu, Region VII (Central Visayas), 6016</t>
  </si>
  <si>
    <t>Curious World Academy Inc.</t>
  </si>
  <si>
    <t>2nd &amp; 4th Floor LCK Building, 31 JP Rizal Street, (Insular Square) Tabok, Mandaue City (Cental Visayas) 6014</t>
  </si>
  <si>
    <t>Japa-Lingo Training Center Inc.</t>
  </si>
  <si>
    <t>215 2nd Floor Athecor Bldg Lopez Jaena St. Tipolo, Mandaue City, Cebu, Region VII (Central Visayas), 6014</t>
  </si>
  <si>
    <t>SOP Education Center Inc.</t>
  </si>
  <si>
    <t>10th Floor Mezzo Hotel F. Cabahug Street cor. Pres. Quezon Street Mabolo Cebu City (Capital), Cebu, Region VII, Philippines, 6000</t>
  </si>
  <si>
    <t>Cebu International Academy Inc.</t>
  </si>
  <si>
    <t>CIA Building Vistamar Avenue Street, Sitio San Roque, Barangay Mactan, Lapu-Lapu City, Cebu</t>
  </si>
  <si>
    <t>Rise Cebu Campus Language Training Center Inc.</t>
  </si>
  <si>
    <t>5th Floor Bai Hotel Serviced Office Bldg. C.D. Seno St., Ouano Ave., Mantuyong, Mandaue City, Cebu, Region VII (Central Visayas), 6014</t>
  </si>
  <si>
    <t>Esy’s Realty Corp. Building, corner Juana Osmeña St., &amp; M.P. Yap Streets, Barangay Kamputhaw, Cebu City</t>
  </si>
  <si>
    <t>2nd Flr., Benedicto I.T. Center, A.S. Fortuna St., Bakilid, Mandaue City 6014, Cebu Philippines</t>
  </si>
  <si>
    <t>LAPULAPU-CEBU International College Inc.</t>
  </si>
  <si>
    <t>491 Archbishop Reyes Ave., Bo. Luz, Cebu City</t>
  </si>
  <si>
    <t>Dalaguete Skills Training and Resource Center (STAR Center)</t>
  </si>
  <si>
    <t>International Culinary Arts Academy Cebu, Inc</t>
  </si>
  <si>
    <t>Maribago Skills Development Training and Assessment Center Inc.</t>
  </si>
  <si>
    <t>Cebu Technical Vocational Training and Assessment Academy, Inc.</t>
  </si>
  <si>
    <t>Don Bosco Technical College-Cebu, Inc.</t>
  </si>
  <si>
    <t>Zodiac Drive Pleasant Homes Subdivision, Punta Princesa, Cebu City</t>
  </si>
  <si>
    <t>Acacia St., cor. Archbishop Reyes Avenue, Kamputhaw, Cebu City</t>
  </si>
  <si>
    <t>APT 7 &amp; 8 Lopez Compound B. Aranas Extension Duljo (Pob.), Cebu City (Capital), Cebu, Region VII (Central Visayas), 6000</t>
  </si>
  <si>
    <t>1i</t>
  </si>
  <si>
    <t>APT 7 &amp; 8 B. Aranas Extension Lopez Compound Duljo (Pob.) Cebu City (Capital), Cebu, Region VII (Central Visayas), 6000</t>
  </si>
  <si>
    <t>Tuburan</t>
  </si>
  <si>
    <t>Pob. Brgy. 06, Tuburan, Cebu</t>
  </si>
  <si>
    <t>Room 308, Crown Bldg., North Road 6, North Reclamation Area, Cebu City (Capital), Cebu, Region VII (Central Visayas), 6000</t>
  </si>
  <si>
    <t>Room 306 and 308, Crown Bldg., North Road 6, North Recalamation Area, Cebu City (Capital), Cebu, Region VII (Central Visayas), 6000</t>
  </si>
  <si>
    <t>Brgy. Poblacion, Barili, Cebu</t>
  </si>
  <si>
    <t>1g</t>
  </si>
  <si>
    <t>Lyceum of Cebu, Inc. (Formerly: Lyceum De Cebu, Inc.)</t>
  </si>
  <si>
    <t>Cortes Technological Institute Incorporated</t>
  </si>
  <si>
    <t>Tayud, Consolacion, Cebu, Region VII (Central Visayas), 6001</t>
  </si>
  <si>
    <t>165 Lakandula Street Poblacion Argao, Cebu, Region VII (Philippines), 6021</t>
  </si>
  <si>
    <t>Lower Mohon, Talisay City, Cebu 6045</t>
  </si>
  <si>
    <t>Mandaue Institute of Developing Skills Inc.</t>
  </si>
  <si>
    <t>4th Floor T.T . Bldg. A.S. Fortuna St. Banilad, Mandaue City, Cebu, Region VII (Central Visayas), 6014</t>
  </si>
  <si>
    <t>NED Expertise Training and Assessment Center Corp.</t>
  </si>
  <si>
    <t>2nd Floor Uy-Pelago Bldg. Diosdado Macapagal Highway Sitio Sta. Rosa Luray II, Toledo City, Cebu, Region VII (Central Visayas), 6038</t>
  </si>
  <si>
    <t>Mahogany St., Pilipog, Cordova, Cebu, Region VII (Central Visayas), 6017</t>
  </si>
  <si>
    <t>3rd Floor E-Plaza Commercial Building National Road Tayud, Consolacion, Cebu, Region VII (Central Visayas), 6001</t>
  </si>
  <si>
    <t>Maribago Seaview Pension &amp; Spa (Reddoorz), Annex 3 Building ML Quezon National Highway Sitio Looc Maribago, Lapu-Lapu City (Opon) Cebu, Region VII (Central Visayas), 6015</t>
  </si>
  <si>
    <t>J.M. Ceniza St., Looc, Mandaue City</t>
  </si>
  <si>
    <t>2952 ML Quezon National Highway Igot Compound Pajo, Lapu-Lapu City (Opon), Cebu, Region VII (Central Visayas), 6015</t>
  </si>
  <si>
    <t>3F RW Meritz Commercial Business Center A.C. Cortes Avenue, Ibabao, Mandaue City, Cebu, Phils.</t>
  </si>
  <si>
    <t>3rd Floor Room AB-2, South Central Square National Highway Lawaan III, City of Talisay, Cebu, Region VII (Central Visayas), 6045</t>
  </si>
  <si>
    <t>Room 201 2nd Floor Seabreeze Hotel Dr. T. S. Kintanar St. Poblacion District II, Argao, Cebu, Region VII (Central Visayas) 6021</t>
  </si>
  <si>
    <t>Skillsbuild Training and Assessment Center, Corp.</t>
  </si>
  <si>
    <t>Tabay Mabao Marigondon, Lapu-Lapu City (Opon), Cebu, Region VII (Central Visayas), 6015</t>
  </si>
  <si>
    <t>Ground Floor, Armson Complex P Remedio St. Banilad Mandaue City, Cebu, Region VII, Philippines, 6014</t>
  </si>
  <si>
    <t>Osmena Poblacion Cebu, Daanbantayan, Cebu, Region VII (Central Visayas), 6011</t>
  </si>
  <si>
    <t>Sitio Looc Sur, Poblacion, Asturias, Cebu</t>
  </si>
  <si>
    <t>7th Floor Faustina Center F. Cabahug St. Kasambagan, Cebu City (Capital), Cebu, Region VII (Central Visayas), 6000</t>
  </si>
  <si>
    <r>
      <rPr>
        <sz val="10"/>
        <color rgb="FF000000"/>
        <rFont val="&quot;docs-Arial Narrow&quot;"/>
      </rPr>
      <t>Guinacot, Danao City, Cebu 6004, Philippines</t>
    </r>
  </si>
  <si>
    <t>UNIVERSITY OF CEBU AT PARDO AND TALISAY. INC.</t>
  </si>
  <si>
    <t>San Francisco</t>
  </si>
  <si>
    <t>Camotes Campo, San Francisco, Cebu, Region VII (Central Visayas), 6050</t>
  </si>
  <si>
    <t>Door 103 Teresita Apartment Jasmin St. Capitol Site (Pob.) 6000 Cebu City (Capital) Cebu Region VII (Central Visayas)</t>
  </si>
  <si>
    <t>Lot 10, Block 1, 2nd Floor Pablo Mercedes Commercial Building Ticgahon Road Casa Nuestra Bankal, Lapu-Lapu City (Opon), Cebu, Region VII (Central Visayas), 6015</t>
  </si>
  <si>
    <t>2nd Floor BTES English Building Pres. Magsaysay Ext. Street Kasambagan, Cebu City (Capital), Cebu, Region VII (Central Visayas), 6000</t>
  </si>
  <si>
    <t>2nd Floor Valeriano Bldg. House of Praise Bogo City Cebu Cogon (Pob.) Bogo City, City of Bogo, Cebu, Region VII (Central Visayas), 6010</t>
  </si>
  <si>
    <t>Rm. 8 2nd Floor 8 Newtown Boulevard Cluster 2, The Mactan Newtown, Brgy. Mactan, Lapu-Lapu City</t>
  </si>
  <si>
    <t>2815 New Frontier Street Mabolo, Cebu City (Capital), Cebu, Region VII (Central Visayas), 6000</t>
  </si>
  <si>
    <t>Near Barangay Hall Hidden Paradise Street Ilaya, San Fernando, Cebu, Region VII (Central Visayas), 6037</t>
  </si>
  <si>
    <t>API NEXT EDU INC. doing business under the name and style of B' Cebu</t>
  </si>
  <si>
    <t xml:space="preserve">Bachelor's Condominium Angasil Corner Kasinto St. Mactan, City Lapu-Lapu City (Opon), Cebu, Region VII (Central Visayas), 6015 </t>
  </si>
  <si>
    <t>Mango Park Hotel General Maxilom Avenue Lorega (Lorega San Miguel), Cebu City (Capital), Cebu, Region VII (Central Visayas), 6000</t>
  </si>
  <si>
    <t>Unit 1 Ground Floor HNSA-TVET and Assessment Center Purok 7 San Miguel, Cordova, Cebu, Region VII (Central Visayas), 6017</t>
  </si>
  <si>
    <t>San Remigio</t>
  </si>
  <si>
    <t>Brgy. Poblacion, San Remigio, Cebu</t>
  </si>
  <si>
    <t>5 Storey Dormitory Building Old Banilad Road Corner Saint Michael Street Kasambagan, Cebu City (Capital), Cebu, Region VII (Central Visayas), 6000</t>
  </si>
  <si>
    <t>1st Floor Maroo Building 888 Paseo Saturnino Banilad, Cebu City (Capital), Cebu, Region VII (Central Visayas), 6000</t>
  </si>
  <si>
    <t>Stitio Tribu Subabasbas, Lapu-Lapu City (Opon), Cebu, Region VII (Central Visayas), 6015</t>
  </si>
  <si>
    <t>Jules ez talk Inc.</t>
  </si>
  <si>
    <t>2F Alicia Apartelle, Banilad, Cebu City, Cebu, Philippines</t>
  </si>
  <si>
    <t>No. 1 Ground Floor Florencia Building National Road Union, San Francisco, Cebu, Region VII (Central Visayas), 6050</t>
  </si>
  <si>
    <t xml:space="preserve">MTM Building Camino Road Cotcot, Liloan, Cebu, Region VII (Central Visayas), 6002
</t>
  </si>
  <si>
    <t>6th Floor Faustina Center F. Cabahug St. Kasambagan, Cebu City (Capital), Cebu, Region VII (Central Visayas), 6000</t>
  </si>
  <si>
    <t xml:space="preserve">Canetech Training and Assessment Center Inc.
</t>
  </si>
  <si>
    <t xml:space="preserve">House No. T004, North Road, Basak, Mandaue City
</t>
  </si>
  <si>
    <t>2ML Quezon National Highway, Marigondon Lapu-Lapu City, Cebu Philippines</t>
  </si>
  <si>
    <t xml:space="preserve">Team AK English Inc.
</t>
  </si>
  <si>
    <t xml:space="preserve">5th Floor, Mercedes Benz Tower, Mindanao Avenue, Cebu Business Park, Cebu City
</t>
  </si>
  <si>
    <t xml:space="preserve">Crossxroad English Academy Corp.
</t>
  </si>
  <si>
    <t xml:space="preserve">SF-05, 2nd Floor, Gaisano Capital Casuntingan, M.L. Quezon Ave., Mandaue City, Cebu
</t>
  </si>
  <si>
    <t xml:space="preserve">Saint Roch Institute Inc.
</t>
  </si>
  <si>
    <t xml:space="preserve">2nd Floor Maxi J Bldg., Brgy. Dumlog 2038 City of Toledo, Cebu
</t>
  </si>
  <si>
    <t xml:space="preserve">Can-Care Technical Vocational Education Training Assessment and Review Center Institute, Inc.
</t>
  </si>
  <si>
    <t xml:space="preserve">3/F Diez Bldg., 301 F. Ramos St., Cogon Ramos, Cebu City, Cebu
</t>
  </si>
  <si>
    <t xml:space="preserve">SME-AG Global Education Inc.
</t>
  </si>
  <si>
    <t xml:space="preserve">Brightem Realty Bldg., Sitio Datag Baybayon, Brgy. Maribago, Lapu-Lapu City, 6015, Cebu
</t>
  </si>
  <si>
    <t xml:space="preserve">JRJ Solution Enterprise
</t>
  </si>
  <si>
    <t xml:space="preserve">2nd Flr. Jay Bldg., Colon St. cor. Climaco St., Sto. Niño, Cebu City, Cebu
</t>
  </si>
  <si>
    <t>4th and 5th Floor ETO Building, 21 A.S. Fortuna St., Mandaue City, Cebu</t>
  </si>
  <si>
    <t>Tabuelan</t>
  </si>
  <si>
    <t xml:space="preserve">Colimargo Agricultural and Technical Institute Inc.
</t>
  </si>
  <si>
    <t xml:space="preserve">LMD Building 2, Brgy. Poblacion, Tabuelan, Cebu
</t>
  </si>
  <si>
    <t xml:space="preserve">Maayo Hotels Corporation Doing business under the name/s and style/s of Maayo Hotel, Maayo Stay, Maayo Leisure Group and Homm Mandaue Cebu Hotel
</t>
  </si>
  <si>
    <t>Mandaue City, Cebu</t>
  </si>
  <si>
    <t xml:space="preserve">AMATO IND OPC
</t>
  </si>
  <si>
    <t xml:space="preserve">Lot 929-B Salinas Drive, Brgy. Apas, Cebu City
</t>
  </si>
  <si>
    <t xml:space="preserve">Tsuneishi Technical Services (Phils.) Inc.
</t>
  </si>
  <si>
    <t xml:space="preserve">WCIP-SEZ, Buanoy, Balamban, 6041 Cebu Philippines
</t>
  </si>
  <si>
    <t xml:space="preserve">Hotel, Resort  &amp; Restaurant Association of Cebu, Inc.
</t>
  </si>
  <si>
    <t xml:space="preserve">2/F Unit211 CAIAA Center Core2 Vibo Place N Escario St. Kamputhaw Cebu City 6000
</t>
  </si>
  <si>
    <t xml:space="preserve">Empower U Edu Inc.
</t>
  </si>
  <si>
    <t xml:space="preserve">Izada Building, Sergio Osmeña Street, Poblacion Toledo City, Cebu, Region VII (Central Visayas), 6038
</t>
  </si>
  <si>
    <t xml:space="preserve">Pilipinas Ang Galing Training and Assessment Center Inc.
</t>
  </si>
  <si>
    <t xml:space="preserve">Sta. Catalina Street Poblacion 2 Carcar City Cebu, Region VII
</t>
  </si>
  <si>
    <t xml:space="preserve">Dew Pima Training and Assessment Center Inc.
</t>
  </si>
  <si>
    <t xml:space="preserve">Casa Nuestra Subdivision, Bankal, Lapu-Lapu City, Cebu
</t>
  </si>
  <si>
    <t>R. Cortes Place, ML Quezon National Highway, Bagumbayan Uno, Maribago, Lapulapu City, 6015, Cebu, Philippines</t>
  </si>
  <si>
    <t xml:space="preserve">Rm 201 2nd Flr Seabreeze Hotel Dr. T.S. Kintanar St. Poblacion, Argao, Cebu, Region VII (Central Visayas), 6021
</t>
  </si>
  <si>
    <t xml:space="preserve">A1Ventures Technical and Vocational Academy Inc.
</t>
  </si>
  <si>
    <t xml:space="preserve">National Road, Cogon East, Carmen, Cebu
</t>
  </si>
  <si>
    <t xml:space="preserve">Rentech Integrated Training and Education Institute Inc.
</t>
  </si>
  <si>
    <t xml:space="preserve">No. 17 Beatriz D. Durano St. Poblacion, Danao City, Cebu, Region VII (Central Visayas), 6004
</t>
  </si>
  <si>
    <t xml:space="preserve">Blockchain Integrative International Technology OPC
</t>
  </si>
  <si>
    <t xml:space="preserve">Purok Kamansi Looc Poblacion, Liloan, Cebu, Region VII (Central Visayas), 6002
</t>
  </si>
  <si>
    <t xml:space="preserve">Sidlakan Training Center Inc.
</t>
  </si>
  <si>
    <t xml:space="preserve">92-C D.S. Regner Building East Capitol Road Capitol Site (Pob.), Cebu City (Capital), Cebu, Region VII (Central Visayas), 6300
</t>
  </si>
  <si>
    <t xml:space="preserve">EliteCraft Education Corp.
</t>
  </si>
  <si>
    <t xml:space="preserve">2nd Floor of Asha Building, Colon Street, Pahina Central, Cebu City
</t>
  </si>
  <si>
    <t xml:space="preserve">Cella English Academy Inc.
</t>
  </si>
  <si>
    <t xml:space="preserve">One Paseo Saturnino, Maria Luisa Road, Barangay Banilad, Cebu City
</t>
  </si>
  <si>
    <t xml:space="preserve">Worldwide ESL Tutorial Academy Corp.
</t>
  </si>
  <si>
    <t xml:space="preserve">Unit 1 IMS Building Ma. Luisa Rd Banilad, Cebu City (Capital), Cebu, Region VII (Central Visayas), 6000
</t>
  </si>
  <si>
    <t xml:space="preserve">GFG Assessment &amp; Training Center Corp.
</t>
  </si>
  <si>
    <t xml:space="preserve">Unit 803, 8th Floor Oakridge IT Center 2 880 A.S. Fortuna Street Oakridge Business Park Banilad, Mandaue City, Cebu, Region VII (Central Visayas), 6014
</t>
  </si>
  <si>
    <t xml:space="preserve">Green International Technological College, Inc. doing business under the name and style of Green International Technological College
</t>
  </si>
  <si>
    <t xml:space="preserve">Capsule Hotel San Roque, Mactan, Lapu-Lapu City, Cebu Philippines
</t>
  </si>
  <si>
    <t xml:space="preserve">Mahogany, Buagsong, Cordova, Cebu
</t>
  </si>
  <si>
    <t xml:space="preserve">Mantawi Technical Institute Inc.
</t>
  </si>
  <si>
    <t xml:space="preserve">3F The North Atrium M.C. Briones St., Cor. A.S. Fortuna St., Highway Guizo Mandaue City, Cebu, Region VII (Central Visayas), 6000
</t>
  </si>
  <si>
    <t xml:space="preserve">Cebu Eastern College Inc.
</t>
  </si>
  <si>
    <t xml:space="preserve">Leon Kilat St., Cebu City, 6000, Cebu, Philippines
</t>
  </si>
  <si>
    <t xml:space="preserve">Nexus Global Techvoc Solutions Inc.
</t>
  </si>
  <si>
    <t xml:space="preserve">7th Floor Malt Dormitory, 67 Tres Borces Padres St., Barangay Mabolo, Cebu City
</t>
  </si>
  <si>
    <t>Santander</t>
  </si>
  <si>
    <t xml:space="preserve">Lyceum of Cebu, Inc.
</t>
  </si>
  <si>
    <t xml:space="preserve">Sigay, Looc, Santander, Cebu
</t>
  </si>
  <si>
    <t xml:space="preserve">Oppra, Capitol Hills, Kalunasan, Cebu City
</t>
  </si>
  <si>
    <t xml:space="preserve">Bacalso Academy Inc.
</t>
  </si>
  <si>
    <t xml:space="preserve">San Vicente Street Poblacion 1, City of Carcar, Cebu, Region VII (Central Visayas), 6019
</t>
  </si>
  <si>
    <t xml:space="preserve">Philasia Maritime Services Training Center Inc.
</t>
  </si>
  <si>
    <t xml:space="preserve">Cebu Lioc Kui Building #6 J.L. Briones Avenue North Reclamation Area Cebu City Philippines
</t>
  </si>
  <si>
    <t xml:space="preserve">St. Isidore Labrador Child Development Center, Inc.
</t>
  </si>
  <si>
    <t xml:space="preserve">Maya, Daanbantayan, Cebu
</t>
  </si>
  <si>
    <t>lapu-lapu City</t>
  </si>
  <si>
    <t xml:space="preserve">Jedam Academy English Language Inc.
</t>
  </si>
  <si>
    <t xml:space="preserve">Tower 1 Plaza Magellan Mactan Newtown, Mactan, Lapu-Lapu City
</t>
  </si>
  <si>
    <t xml:space="preserve">Oriental Capital Holdings, Inc.
</t>
  </si>
  <si>
    <t xml:space="preserve">Opascor Bldg. Don Bernardo Benedicto St. North Reclamation Area Tejero (Villa Gonzalo), Cebu City (Capital), Cebu, Region VII (Central Visayas), 6000
</t>
  </si>
  <si>
    <t xml:space="preserve">Life and Skills Academy Inc.
</t>
  </si>
  <si>
    <t xml:space="preserve">03 LRA Realty Building Villa Anunang Liburon, City of Carcar, Cebu, Region VII (Central Visayas), 6019
</t>
  </si>
  <si>
    <t xml:space="preserve">Childlink Learning Center and Childlink HighSchool, Inc.
</t>
  </si>
  <si>
    <t xml:space="preserve">530 Zodiacville Englis V. Rama Avenue, Cebu City, Cebu
</t>
  </si>
  <si>
    <t xml:space="preserve">Pilaedu Corporation
</t>
  </si>
  <si>
    <t xml:space="preserve">Treewoods Residences, Sitio San Miguel, Apas, Cebu City, Philippines
</t>
  </si>
  <si>
    <t xml:space="preserve">Our Lady of the Sacred Heart Skills Training Development and Assessment Center Inc.
</t>
  </si>
  <si>
    <t xml:space="preserve">Pope John Paul II Pastoral Center Mactan Circumferential Road Masiwa Marigondon Lone Congressional District, Lapu-Lapu City (Opon), Cebu, Region VII (Central Visayas), 6015
</t>
  </si>
  <si>
    <t xml:space="preserve">Forever Freedom English Language Inc.
</t>
  </si>
  <si>
    <t xml:space="preserve">8196 M.L. Quezon National Highway Maribago, Lapu-Lapu City, Cebu
</t>
  </si>
  <si>
    <t xml:space="preserve">CleverCare Training Center Inc.
</t>
  </si>
  <si>
    <t xml:space="preserve">JE Centre Building, Linao, Minglanilla 6046 Cebu, Philippines
</t>
  </si>
  <si>
    <t xml:space="preserve">2nd Floor Mt. Zion Center, Sitio Tigbao, Talamban, Cebu City 6000 Cebu, Philippines
</t>
  </si>
  <si>
    <t xml:space="preserve">3rd Floor Asha Building, Colon, Pahina Central, Cebu City 6000 Cebu, Philippines
</t>
  </si>
  <si>
    <t xml:space="preserve">Jake's Buddy English Academy, Inc.
</t>
  </si>
  <si>
    <t xml:space="preserve">2nd Floor 888 Building P. Remedios St. Banilad, Mandaue City, Cebu, Region VII (Central Visayas), 6014
</t>
  </si>
  <si>
    <t xml:space="preserve">Units 3F04, 3F05, 3F06 &amp; 3F07 Chatswood Drive AS Fortuna Street Banilad, Mandaue City, Cebu, Region VII (Central Visayas), 6014
</t>
  </si>
  <si>
    <t xml:space="preserve">2nd Floor TESDA Innovation Center VII Salinas Drive, Lahug, Cebu City
</t>
  </si>
  <si>
    <t xml:space="preserve">Admiral Aznar MTI Corp.
</t>
  </si>
  <si>
    <t>Building B &amp; C, City Times Square Mactan, Basak, Lapu-Lapu City, Cebu 6015</t>
  </si>
  <si>
    <t>Asian College of Science and Technology Foundation (Dumaguete), Inc.</t>
  </si>
  <si>
    <t>Public Market, Guihulngan City, Negros Oriental</t>
  </si>
  <si>
    <t>Cor Rizal Avenue and Noblefranca St Dumaguete City</t>
  </si>
  <si>
    <t>1st Floor Bandera Building, 27 Cervantes Street, Dumaguete City, Negros Oriental</t>
  </si>
  <si>
    <t>1F Bandera Bldg., 27 Cervantes St., Dumaguete City, Negros Oriental</t>
  </si>
  <si>
    <t>Foundation University Inc.</t>
  </si>
  <si>
    <t>Dr. Miciano Raod, Dumaguete City, Negros Oriental</t>
  </si>
  <si>
    <t xml:space="preserve">Silliman University
</t>
  </si>
  <si>
    <t xml:space="preserve">Leopoldo T. Ruiz Administration Hall, Silliman University, Hibbard Avenue, Dumaguete City, Philippines
</t>
  </si>
  <si>
    <t>Room 201 and 203, Bandera Bldg., Cervantes St., Brgy. Poblacion 8, Dumaguete City, Negros Oriental</t>
  </si>
  <si>
    <t>Abellana's Building, Osmena Street , Brgy. 2 Bais City, Negros Oriental</t>
  </si>
  <si>
    <t>Barangay Candau-ay, Dumaguete City, Negros Oriental</t>
  </si>
  <si>
    <t>Globalink Driving School &amp; Training Center, Inc</t>
  </si>
  <si>
    <t>No. 5 Meciano Road, Dumaguete City, Negros Oriental</t>
  </si>
  <si>
    <t>NEGROS COLLEGE, INC.</t>
  </si>
  <si>
    <t>2nd Floor D&amp;J Building Dr. V. Locsin St. Poblacion No. 4 (Barangay 4) Dumaguete City (Capital), Negros Oriental, Region VII, Philippines, 6200</t>
  </si>
  <si>
    <t>Teamskills Technological Institute, Inc.</t>
  </si>
  <si>
    <t>3rd Floor, Cecilia Building, Capitol Area, North Road, Daro, Dumaguete City, Negros Oriental</t>
  </si>
  <si>
    <t>Canlaon City</t>
  </si>
  <si>
    <t>Teofela's Nature Farm Integrated-Diversified Farm</t>
  </si>
  <si>
    <t>Sitio Gaboc, Malaiba, Canlaon City, Negros Oriental</t>
  </si>
  <si>
    <t>Brgy. Daro, Dumaguete City, Negros Oriental</t>
  </si>
  <si>
    <t>City Agriculture Office - LGU Bayawan CAGRI Complex Villareal, Bayawan City Negros Oriental</t>
  </si>
  <si>
    <t>Fitz-Gibbon Academy of Skills and Trades (FAST) Inc.</t>
  </si>
  <si>
    <t>3rd Floor, Elizabeth Ong Bldg. Tabuc-Tubig, Dumaguete City, Negros Oriental</t>
  </si>
  <si>
    <t>In front of Motong Brgy. Hall, Barangay Motong, Dumaguete City, Negros Oriental, Philippines</t>
  </si>
  <si>
    <t>STI College Dumaguete, Inc.</t>
  </si>
  <si>
    <t>GMI Bldg., Libertad Corner, Independencia Street, Dumaguete City</t>
  </si>
  <si>
    <t>Joeltess Organic Farm Integrated Divesified Organic Farm</t>
  </si>
  <si>
    <t>South National Highway KM20, Barangay Maayongtubig, Dauin, Negros Oriental</t>
  </si>
  <si>
    <t>Canlaon Potatoes and Flowers Co. Integrated-Diversified Farm</t>
  </si>
  <si>
    <t>Sitio Proper, Brgy. Pula, Canlaon City, Negros Oriental</t>
  </si>
  <si>
    <t>Bayawan City Technology and Livelihood Development Center</t>
  </si>
  <si>
    <t>Cabcabon, Brgy. Banga, Bayawan City, Negros Oriental</t>
  </si>
  <si>
    <t>Sitio Lucap, Mabigo (Pob.) Canlaon City, Negros Oriental, Region VII (Central Visayas), 6223</t>
  </si>
  <si>
    <t>358 West Rovira Road Pulantubig, Dumaguete City (Capital), Negros Oriental, Region VII (Central Visayas), 6200</t>
  </si>
  <si>
    <t>Brgy. Kalumboyan, Bayawan City, Negros Oriental, 6221</t>
  </si>
  <si>
    <t>Bishop Epifanio B. Surban Street, Poblacion 3, Dumaguete City, Negros Oriental, Philippines</t>
  </si>
  <si>
    <t>Biindoy</t>
  </si>
  <si>
    <t>Brgy. Mansalaway, Cabcaban, Bindoy, Negros Oriental</t>
  </si>
  <si>
    <t xml:space="preserve">Purok 1, Barangay Agan-an, Sibulan, Negros Oriental 6201
</t>
  </si>
  <si>
    <t xml:space="preserve">Sitio Buli Buli Banga, City of Bayawan (Tulong), Negros Oriental, Region VII (Central Visayas), 6221
</t>
  </si>
  <si>
    <t>Brgy. Bantayan, Dumaguete City, Negros Oriental</t>
  </si>
  <si>
    <t>Zamboanguita</t>
  </si>
  <si>
    <t xml:space="preserve">Masters School of Maritime Studies Inc.
</t>
  </si>
  <si>
    <t xml:space="preserve">Sitio Katubahan, Mayabon, Zamboanguita, Negros Oriental
</t>
  </si>
  <si>
    <t xml:space="preserve">Metrologyx Training and Assessment Center Inc. Doing business under the name/s and style/s of Metrologyx Institute of Technology (MIT)
</t>
  </si>
  <si>
    <t xml:space="preserve">Motong Rd, Motong, Dumaguete City
</t>
  </si>
  <si>
    <t xml:space="preserve">We Will Learn Languages, Inc.
</t>
  </si>
  <si>
    <t xml:space="preserve">Brgy. Junob, Dumaguete City, Negros Oriental
</t>
  </si>
  <si>
    <t xml:space="preserve">Evolve Learning Center Corp.
</t>
  </si>
  <si>
    <t xml:space="preserve">Dr. Miciano Road Taclobo, Dumaguete City (Capital), Negros Oriental, Region VII (Central Visayas), 6200
</t>
  </si>
  <si>
    <t xml:space="preserve">Bayawan Institute for Technical Advancement Incorporated
</t>
  </si>
  <si>
    <t xml:space="preserve">2nd Floor LCJ Bldg. National Highway Poblacion 3rd District, City of Bayawan  (Tulong), Negros Oriental, Region VII (Central Visayas), 6221
</t>
  </si>
  <si>
    <t xml:space="preserve">Negor Skills Training and Assessment Academy Inc.
</t>
  </si>
  <si>
    <t xml:space="preserve">3rd Floor Natz Building, Capitol Front, National Highway Daro, Dumaguete City (Capital), Negros Oriental, Region VII (Central Visayas), 6200
</t>
  </si>
  <si>
    <t xml:space="preserve">VII </t>
  </si>
  <si>
    <t xml:space="preserve">Zamora Agricultural Farm
</t>
  </si>
  <si>
    <t xml:space="preserve">Mangga, Mayabon, Zamboanguita, Negros Oriental
</t>
  </si>
  <si>
    <t xml:space="preserve">Pride Skills Training and Assessment Center Inc.
</t>
  </si>
  <si>
    <t xml:space="preserve">459 Calingacion St. Poblacion Sibulan, Negros Oriental, Region VII, Philippines, 6201
</t>
  </si>
  <si>
    <t>Siquijor Language Academy Inc.</t>
  </si>
  <si>
    <t>Maite, San Juan, Siquijor, Region VII (Central Visayas), 6227</t>
  </si>
  <si>
    <t>Maria</t>
  </si>
  <si>
    <t>Municipality of Maria Skills and Entrepreneurship Training and Assessment Center</t>
  </si>
  <si>
    <t>Poblacion Norte, Maria, Siquijor</t>
  </si>
  <si>
    <t>Larena</t>
  </si>
  <si>
    <t>North Poblacion, Larena, Siquijor</t>
  </si>
  <si>
    <t xml:space="preserve">SBR Technical Education Training Center Inc.
</t>
  </si>
  <si>
    <t xml:space="preserve">Basac, Larena, Siquijor
</t>
  </si>
  <si>
    <t>PROVIDER'S PROFILE</t>
  </si>
  <si>
    <t>PROGRAM PROFILE</t>
  </si>
  <si>
    <t>TRAINER'S PROFILE</t>
  </si>
  <si>
    <t>TRAINING CAPACITY</t>
  </si>
  <si>
    <t>CLOSED PROGRAM</t>
  </si>
  <si>
    <t>PROGRAM RE-REGISTRATION</t>
  </si>
  <si>
    <t>OTHER INFORMATION</t>
  </si>
  <si>
    <t>1st Compliance Audit</t>
  </si>
  <si>
    <t>2nd Compliance Audit</t>
  </si>
  <si>
    <t>FORMERLY NAME of TVI</t>
  </si>
  <si>
    <t>Name of Institution's Head</t>
  </si>
  <si>
    <t>Latitude Point</t>
  </si>
  <si>
    <t>Longitude Point</t>
  </si>
  <si>
    <t>E-mail Address</t>
  </si>
  <si>
    <t>TYPE OF INSTITUTION</t>
  </si>
  <si>
    <t>CLASSIFICATION OF INSTITUTION</t>
  </si>
  <si>
    <t>CLASSIFICATION OF INSTITUTION 
(A,B,C)</t>
  </si>
  <si>
    <t>COURSE/REGISTERED PROGRAM (WTR/CoC)</t>
  </si>
  <si>
    <t>COURSE/REGISTERED PROGRAM (NTR/Bundled)</t>
  </si>
  <si>
    <t>Qualification/Program Profile (Link)</t>
  </si>
  <si>
    <t>Qualification Code</t>
  </si>
  <si>
    <t>PQF Level</t>
  </si>
  <si>
    <t>PROGRAM REG. NO.</t>
  </si>
  <si>
    <t>EXPIRATION DATE</t>
  </si>
  <si>
    <t>Program Type
(MCC, RCEF, etc.)</t>
  </si>
  <si>
    <t>WITH CERTIFICATE OF RECOGNITION (CoR)</t>
  </si>
  <si>
    <t>Trainer</t>
  </si>
  <si>
    <t>NTTC</t>
  </si>
  <si>
    <t>Expiration Date of NTTC</t>
  </si>
  <si>
    <t>No. of Trainees per Batch</t>
  </si>
  <si>
    <t>No. of Batch per Year</t>
  </si>
  <si>
    <t>Effectivity Date of Program Closure</t>
  </si>
  <si>
    <t>REASON FOR PROGRAM CLOSURE</t>
  </si>
  <si>
    <t>Title of Re-registered Program</t>
  </si>
  <si>
    <t>New CTPR No.</t>
  </si>
  <si>
    <t>New Duration</t>
  </si>
  <si>
    <t>Expiration Date</t>
  </si>
  <si>
    <t>Reason for Re-registration</t>
  </si>
  <si>
    <t>CoR No.</t>
  </si>
  <si>
    <t>Date of Issuance of CoR</t>
  </si>
  <si>
    <t>Title of Recognized Program</t>
  </si>
  <si>
    <t>Award Level</t>
  </si>
  <si>
    <t>Date Awarded</t>
  </si>
  <si>
    <t>Accreditation Level</t>
  </si>
  <si>
    <t>Date of Accreditation</t>
  </si>
  <si>
    <t>Under PAFSE or RCEF</t>
  </si>
  <si>
    <t>With 21st CS</t>
  </si>
  <si>
    <t>Reporting MONTH</t>
  </si>
  <si>
    <t>Reporting YEAR</t>
  </si>
  <si>
    <t>Date Reported to CO</t>
  </si>
  <si>
    <t>TYPE of REPORT</t>
  </si>
  <si>
    <t>Date Conducted</t>
  </si>
  <si>
    <t>Result</t>
  </si>
  <si>
    <t>REMARKS</t>
  </si>
  <si>
    <t>Provider</t>
  </si>
  <si>
    <t>ORIGINAL DATE OF REGISTRATION</t>
  </si>
  <si>
    <t>New reg prog</t>
  </si>
  <si>
    <t>additional prog</t>
  </si>
  <si>
    <t>migration</t>
  </si>
  <si>
    <t>Total new</t>
  </si>
  <si>
    <t>Duplicate CTPR</t>
  </si>
  <si>
    <t xml:space="preserve">Jay Q. Fernandez </t>
  </si>
  <si>
    <t>(038) 411-5266, 09396582563</t>
  </si>
  <si>
    <t>advancehospitality5@gmail.com</t>
  </si>
  <si>
    <t>B</t>
  </si>
  <si>
    <t>NC III</t>
  </si>
  <si>
    <t>IBT</t>
  </si>
  <si>
    <t>F2F</t>
  </si>
  <si>
    <t>Annamae M. Sayon
Agnes I. Estrera</t>
  </si>
  <si>
    <t>211907121300332
221807121300112</t>
  </si>
  <si>
    <t>08/08/2026
2/23/2027</t>
  </si>
  <si>
    <t>C</t>
  </si>
  <si>
    <t>NC II</t>
  </si>
  <si>
    <t>WTR No. 20180712TRSFBS213033</t>
  </si>
  <si>
    <t>Marivic C. Acosta</t>
  </si>
  <si>
    <t>NTTC No. 221707121200158</t>
  </si>
  <si>
    <t>BL</t>
  </si>
  <si>
    <t>RVIIFLD0105s.2020</t>
  </si>
  <si>
    <t>Alfie D. Mahumot
 Agnes I. Estrera</t>
  </si>
  <si>
    <t>NTTC No. 191407121200012
 NTTC No. 191807121200180</t>
  </si>
  <si>
    <t>10/16/2023
 4/1/2024</t>
  </si>
  <si>
    <t>Francisca R. Opog, Ph.D. / School Director</t>
  </si>
  <si>
    <t>(038) 427-2225 / 411-0939</t>
  </si>
  <si>
    <t>asiandivinelightcollege@gmail.com</t>
  </si>
  <si>
    <t>RVIIFLD0147s.2020</t>
  </si>
  <si>
    <t>Vianney Rose V. Requirme</t>
  </si>
  <si>
    <t>NTTC No. 191907121200077</t>
  </si>
  <si>
    <t>Vianney Rose V. Requirme
Feab Juyad</t>
  </si>
  <si>
    <t>NTTC No. 171407121200059
NTTC No. 201907121200174</t>
  </si>
  <si>
    <t>07/19/2021
10/4/2023</t>
  </si>
  <si>
    <t>RVIIFLD0146s.2020</t>
  </si>
  <si>
    <t>Ritchell R. Tabel
 Vianney Rose V. Requirme
 Theresa Mhae Garay
 Cherrybelle T. Mangaya-ay
 Evangeline B. Samputon</t>
  </si>
  <si>
    <t>NTTC No. 211907121200035
 NTTC No. 141407011236042
 NTTC No. 201607121200208
 NTTC No. 181407121200217
 NTTC No. 191907121200441</t>
  </si>
  <si>
    <t>1/14/2026
 2/13/2025
 5/1/2023</t>
  </si>
  <si>
    <t>Bohol International Learning Center Inc.</t>
  </si>
  <si>
    <t>Rex Fernan Uy</t>
  </si>
  <si>
    <t>(038) 503-9403, 09197686236</t>
  </si>
  <si>
    <t>bilcph@gmail.com</t>
  </si>
  <si>
    <t>RVIIFLD0125s.2020</t>
  </si>
  <si>
    <t>Theresa Mhae Garay
 Evangeline B. Samputon
 Ezra A. Guadalquiver</t>
  </si>
  <si>
    <t>NTTC No. 201607121200208
 NTTC No. 211907121200388
 NTTC No. 201907121200296</t>
  </si>
  <si>
    <t>9/28/2026
 10/14/2025</t>
  </si>
  <si>
    <t>RVIIFLD0119s.2020</t>
  </si>
  <si>
    <t>Marco Joshua Sarigumba</t>
  </si>
  <si>
    <t>NTTC No. 191907121200311</t>
  </si>
  <si>
    <t>RVIIFLD0120s.2020</t>
  </si>
  <si>
    <t>Editha R. Sarigumba
Marco Joshua Sarigumba</t>
  </si>
  <si>
    <t>NTTC No. 191907121200088
NTTC No. 191907121200316</t>
  </si>
  <si>
    <t>1/13/2024
7/18/2024</t>
  </si>
  <si>
    <t>Leonarda D. Loayon,Ed.D.</t>
  </si>
  <si>
    <t xml:space="preserve">
bnsc.inc@gmail.com</t>
  </si>
  <si>
    <t>Maximo O. Torrentira</t>
  </si>
  <si>
    <t>NTTC No. 222107121200010</t>
  </si>
  <si>
    <t xml:space="preserve">
bnsc.inc@gmail.com</t>
  </si>
  <si>
    <t>RVIIFLD0144s.2020</t>
  </si>
  <si>
    <t>Elmer A. Lopena</t>
  </si>
  <si>
    <t>Agnes I. Estrera</t>
  </si>
  <si>
    <t>NTTC No. 221807121200119</t>
  </si>
  <si>
    <t>RVIIFLD0151s.2020</t>
  </si>
  <si>
    <t>Jasmin A. Zarco</t>
  </si>
  <si>
    <t>NTTC No. 191907121200115</t>
  </si>
  <si>
    <t>NC I</t>
  </si>
  <si>
    <t>RVIIFLD0163s.2020</t>
  </si>
  <si>
    <t>Ma. Sarah P. Gordoncillo</t>
  </si>
  <si>
    <t>boholtechvoc@gmaiil.com</t>
  </si>
  <si>
    <t>RVIIFLD0127s.2020</t>
  </si>
  <si>
    <t>Ligaya B. Soltes
Judith A. Balaba</t>
  </si>
  <si>
    <t>NTTC No. 211807121200063
NTTC No. 202007121200284</t>
  </si>
  <si>
    <t>1/17/2026
9/10/2025</t>
  </si>
  <si>
    <t>due to integration of 21st Century Skllls in the CBC</t>
  </si>
  <si>
    <t>Analin G. Rosales</t>
  </si>
  <si>
    <t>NTTC No. 201607121200338</t>
  </si>
  <si>
    <t>RVIIFLD0169s.2020</t>
  </si>
  <si>
    <t>Mark Gerald S. Tesorio
Reymund Y. Hurboda</t>
  </si>
  <si>
    <t>NTTC No. 222207121200203
NTTC No. 222207121200387</t>
  </si>
  <si>
    <t>4/18/2027
8/1/2027</t>
  </si>
  <si>
    <t>Ramonito B. Endozo</t>
  </si>
  <si>
    <t>bowandarrowit_edu.ph@yahoo.com</t>
  </si>
  <si>
    <t>174 hours</t>
  </si>
  <si>
    <t>20220712ALTDRV204001</t>
  </si>
  <si>
    <t>NTTC No.212016021200065</t>
  </si>
  <si>
    <t>already with 5-year validity period</t>
  </si>
  <si>
    <t>WTR No.20200712MEEEAW106011</t>
  </si>
  <si>
    <t>RVIIFLD0091s.2020</t>
  </si>
  <si>
    <t>Joland S. Dejacto</t>
  </si>
  <si>
    <t>NTTC No. 191907121200086</t>
  </si>
  <si>
    <t>WTR No.20200712MEEEAW206012</t>
  </si>
  <si>
    <t>RVIIFLD0092s.2020</t>
  </si>
  <si>
    <t>NTTC No. 191907121300087</t>
  </si>
  <si>
    <t>Jellian Jade P. Carpio</t>
  </si>
  <si>
    <t>WTR No. 20180712TRSCOK214060</t>
  </si>
  <si>
    <t>RVIIFLD0090s.2020</t>
  </si>
  <si>
    <t>NTTC No. 212007121200384</t>
  </si>
  <si>
    <t>Venerando O. Limpot</t>
  </si>
  <si>
    <t>calimtech2017@gmail.com</t>
  </si>
  <si>
    <t>Marcelita C. Timbal</t>
  </si>
  <si>
    <t>NTTC No. 221907121200160</t>
  </si>
  <si>
    <t>due to integration of 21st Century Skill in the CBC</t>
  </si>
  <si>
    <t>RVIIFLD0133s.2020</t>
  </si>
  <si>
    <t>NTTC No. 191907121200089</t>
  </si>
  <si>
    <t>(Formerly: Can-Care Technical Vocational Education Training Institute, Inc. ) (Formerly: Can-Care Caregiver Training and Development Center, Inc.) (Formerly: Can-Care Caregiver Training Assessment and Development Center, Inc.)</t>
  </si>
  <si>
    <t>Feliciano C. Agta, CPA - President</t>
  </si>
  <si>
    <t>cancarecaregiver2001@gmail.com</t>
  </si>
  <si>
    <t>1074 Hours</t>
  </si>
  <si>
    <t>20230712HHCCGV207001</t>
  </si>
  <si>
    <t>RVIIFLD0170s.2020</t>
  </si>
  <si>
    <t>Rossini C. Birad
 Lhea D. Agta
 Jennifer L. Baldapan</t>
  </si>
  <si>
    <t>NTTC No. 202007121200210
 NTTC No. 191907121200272
 NTTC No. 212107221200452</t>
  </si>
  <si>
    <t>2/26/2025
 6/5/2024
 10/27/2025</t>
  </si>
  <si>
    <t>(038) 427-5117, 09199377243, 09195862870</t>
  </si>
  <si>
    <t>RTP</t>
  </si>
  <si>
    <t>NTR No. 202207120015</t>
  </si>
  <si>
    <t>Jervin Kenneth M. Balignasay</t>
  </si>
  <si>
    <t>TMC No. 16043401000098</t>
  </si>
  <si>
    <t>(038) 5019722/ 411-4948</t>
  </si>
  <si>
    <t>20220712HHCHCS205032</t>
  </si>
  <si>
    <t>Rossini C. Birad</t>
  </si>
  <si>
    <t>(038) 510-0617, 09175465830</t>
  </si>
  <si>
    <t>RVIIFLD0115s.2020</t>
  </si>
  <si>
    <t>Ronie N. Razona
 Manuel C. Dumaguit</t>
  </si>
  <si>
    <t>NTTC No. 202007121200270
 NTTC No. 191807121200141</t>
  </si>
  <si>
    <t>8/11/2025
 3/12/2024</t>
  </si>
  <si>
    <t>due to integration of 21st Century Skills in the curriculum</t>
  </si>
  <si>
    <t>Lhea D. Agta</t>
  </si>
  <si>
    <t>(038)427-5117; 09199377243; 09195862870</t>
  </si>
  <si>
    <t>eldecareinstitute@gmail.com</t>
  </si>
  <si>
    <t>RVIIFLD0174s.2020</t>
  </si>
  <si>
    <t>Alfie D. Mahumot
 Bernard P. Tacumba
 Judith A. Balaba</t>
  </si>
  <si>
    <t>NTTC No. 151407121200391
 NTTC No. 191907121200212
 NTTC No. 202007121200284</t>
  </si>
  <si>
    <t>3/4/2024
 9/10/2025</t>
  </si>
  <si>
    <t>Leah D. Agta
Ma. Riza T. Gajelan
Maria Minda C. Dehing</t>
  </si>
  <si>
    <t>Not indicated</t>
  </si>
  <si>
    <t>Anflorina S. Naldoza, Ph.D</t>
  </si>
  <si>
    <t>jstitabuan@gmail.com</t>
  </si>
  <si>
    <t>Jomar R. Lectana</t>
  </si>
  <si>
    <t>Jomar R. Lectana
 Mark Anthony A. Ocleda</t>
  </si>
  <si>
    <t>NTTC No. 201907121200198
 NTTC No. 211907121200225</t>
  </si>
  <si>
    <t>March 23, 2025
 5/26/2026</t>
  </si>
  <si>
    <t>JC Keyness T. Gunday
Jay T. Valentos
Domingo L. Ocmeja</t>
  </si>
  <si>
    <t>NTTC No. 201607121200228
NTTC No. 221807121200463
NTTC No. 191707121200262</t>
  </si>
  <si>
    <t>8/12/2025
8/21/2027
7/11/2024</t>
  </si>
  <si>
    <t>RVIIFLD0179s.2020</t>
  </si>
  <si>
    <t>February 25, 2024
 10/7/2022
 7/11/2024</t>
  </si>
  <si>
    <t>Grace Artiaga</t>
  </si>
  <si>
    <t>louiegrace_tiags@yahoo.com.ph</t>
  </si>
  <si>
    <t>Glenn L. Huraño</t>
  </si>
  <si>
    <t>NTTC No. 191607121300146</t>
  </si>
  <si>
    <t>due to change of location
New Location: San Francsico, Talibon, Bohol</t>
  </si>
  <si>
    <t>WTR No. 20170712SOCBKP308188</t>
  </si>
  <si>
    <t>RVIIFLD0103s.2020</t>
  </si>
  <si>
    <t>Cristor N. Langamen
Joanne Greg C. Ayag</t>
  </si>
  <si>
    <t>NTTC No. 201907121300066
NTTC No. 222207121300598</t>
  </si>
  <si>
    <t>12/12/2024
9/17/2026</t>
  </si>
  <si>
    <t>(038) 515-5633</t>
  </si>
  <si>
    <t>Level I</t>
  </si>
  <si>
    <t>WTR No.20190712TVETRM111063</t>
  </si>
  <si>
    <t>RVIIFLD0102s.2020</t>
  </si>
  <si>
    <t>Raul S. Ambe</t>
  </si>
  <si>
    <t>TMC No.19071201019857</t>
  </si>
  <si>
    <t>WTR No. 20171712ELCCSS213189</t>
  </si>
  <si>
    <t>RVIIFLD0100s.2020</t>
  </si>
  <si>
    <t>Claudio S&gt; Melencion Jr.
 Julito B. Judilla
 Raul S. Ambe</t>
  </si>
  <si>
    <t>NTTC No. 151417121200205
 NTTC No. 181607121200087
 NTTC No. 201907121200224</t>
  </si>
  <si>
    <t>Charles Henry O. Bayonas</t>
  </si>
  <si>
    <t>(038)412-4781 / 0919-879-5683</t>
  </si>
  <si>
    <t>pbb.culinary@gmail.com</t>
  </si>
  <si>
    <t>RVIIFLD0143s.2020</t>
  </si>
  <si>
    <t>Evangeline B. Samputon</t>
  </si>
  <si>
    <t>NTTC No. 191907121200441</t>
  </si>
  <si>
    <t>Kristelle Lynne P. Ong</t>
  </si>
  <si>
    <t>(038)4175734</t>
  </si>
  <si>
    <t>pcci.bohol1@gmail.com</t>
  </si>
  <si>
    <t>RVIIFLD0159s.2020</t>
  </si>
  <si>
    <t>Marlis L. Badiang
 Alexia Kaye A. Bansale
 Harold C. Guivencan
 Jandy Lee K. Dahunog
 Michael E. Morcozo
 Vida B. Molina</t>
  </si>
  <si>
    <t>TMC No. 15070201000275
 TMC No. 21130701024356
 TMC No. 21130701024348
 TMC No. 19072201036345
 TMC No. 19083701000170
 TMC No. 19083701000169</t>
  </si>
  <si>
    <t>MCC</t>
  </si>
  <si>
    <t>Rochelle I. Delos Reyes, Center Administrator</t>
  </si>
  <si>
    <t>(038) 411-5228; 09302443241</t>
  </si>
  <si>
    <t>ptcbilar@tesda.gov.ph</t>
  </si>
  <si>
    <t>https://drive.google.com/file/d/1bMJyBqbxIwLh0Af6LzqWle5fJWkcVdaX/view?usp=sharing</t>
  </si>
  <si>
    <t>452 hours</t>
  </si>
  <si>
    <t>20220712SOCBKP307015</t>
  </si>
  <si>
    <t>Christine N. Ollamina</t>
  </si>
  <si>
    <t>NTTC No.222107121300004</t>
  </si>
  <si>
    <t>RVIIFLD0001s.2022</t>
  </si>
  <si>
    <t>Alfie D. Mahumot</t>
  </si>
  <si>
    <t>NTTC No. 211907121300361</t>
  </si>
  <si>
    <t>RVIIFLD0001s.2021</t>
  </si>
  <si>
    <t>Jesus M. Galan</t>
  </si>
  <si>
    <t>NTTC No. 232307121300076</t>
  </si>
  <si>
    <t>RVIIFLD0111s.2020</t>
  </si>
  <si>
    <t>Ramil P. Parojinog</t>
  </si>
  <si>
    <t>NTTC No. 191907121200197</t>
  </si>
  <si>
    <t>RCEF</t>
  </si>
  <si>
    <t>RVIIFLD0110s.2020</t>
  </si>
  <si>
    <t>Benito A. Requillo</t>
  </si>
  <si>
    <t>NTTC No. 211807121200363</t>
  </si>
  <si>
    <t>RVIIFLD0075s.2020</t>
  </si>
  <si>
    <t>NTTC No. 181807121200376</t>
  </si>
  <si>
    <t>Churchill P. Belano</t>
  </si>
  <si>
    <t>NTTC No. 191907121200426</t>
  </si>
  <si>
    <t>WTR No. 20180712ELCEIM215027</t>
  </si>
  <si>
    <t>RVIIFLD0072s.2020</t>
  </si>
  <si>
    <t>NTTC No. 2323071200075</t>
  </si>
  <si>
    <t>RVIIFLD0045s.2020</t>
  </si>
  <si>
    <t xml:space="preserve">Alfie D. Mahumot
Efrelyn L. Lapitan
</t>
  </si>
  <si>
    <t xml:space="preserve">NTTC No. 201907121200199
NTTC No. 191907121200486
 </t>
  </si>
  <si>
    <t>2/13/2025
10/10/2024</t>
  </si>
  <si>
    <t>RVIIFLD0046s.2020</t>
  </si>
  <si>
    <t>Efrelyn L. Lapitan</t>
  </si>
  <si>
    <t>NTTC No. 181407121200242</t>
  </si>
  <si>
    <t>Jaminel A. Damolo, Center Administrator</t>
  </si>
  <si>
    <t>ptcinabanga@tesda.gov.ph</t>
  </si>
  <si>
    <t>https://drive.google.com/file/d/10RaQZu5dIc1Li_S38zXRYr1AtdgXnNQp/view?usp=sharing</t>
  </si>
  <si>
    <t>Michelle P. Aranas</t>
  </si>
  <si>
    <t>NTTC No. 222007121200579</t>
  </si>
  <si>
    <t>RVIIFLD0098s.2020</t>
  </si>
  <si>
    <t>Leonard Basil L. Algarme</t>
  </si>
  <si>
    <t>NTTC No. 222207121200383</t>
  </si>
  <si>
    <t>RVIIFLD0094s.2020</t>
  </si>
  <si>
    <t>NTTC No. 191907121200295</t>
  </si>
  <si>
    <t>RVIIFLD0097s.2020</t>
  </si>
  <si>
    <t>Ronie T. Razona
 Jesus M. Galan
 Benito A. Requillo</t>
  </si>
  <si>
    <t>NTTC No. 202007121200270
 NTTC No. 181707121200052
 NTTC No. 181807121200376</t>
  </si>
  <si>
    <t>9/23/2020
 1/9/2023
 5/8/2023</t>
  </si>
  <si>
    <t>RVIIFLD0099s.2020</t>
  </si>
  <si>
    <t>Leonard Basil Algarme</t>
  </si>
  <si>
    <t>NTTC No. 222207121300384</t>
  </si>
  <si>
    <t>RVIIFLD0095s.2020</t>
  </si>
  <si>
    <t>Diosdado A. Lofranco</t>
  </si>
  <si>
    <t>NTTC No. 181407121200285</t>
  </si>
  <si>
    <t>RVIIFLD0118s.2020</t>
  </si>
  <si>
    <t>Diosdado A. Lofranco, Jr.</t>
  </si>
  <si>
    <t>WTR No. 201707122022</t>
  </si>
  <si>
    <t>RVIIFLD0096s.2020</t>
  </si>
  <si>
    <t>Apolinar P. Cadeliña, Center Administrator</t>
  </si>
  <si>
    <t>(038) 412-7558; 09384140201</t>
  </si>
  <si>
    <t>ptcjagna@tesda.gov.ph</t>
  </si>
  <si>
    <t>Rogelio D. Suarez</t>
  </si>
  <si>
    <t>NTTC No. 211807121300250</t>
  </si>
  <si>
    <t>RVIIFLD0128s.2020</t>
  </si>
  <si>
    <t>Glenn D. Magadan
Rogelio D. Suarez
Roldan L. Madera
JC Keynness T. Gunday</t>
  </si>
  <si>
    <t>TMC No. 19071201013215
TMC No. 18071201022818
TMC No. 1907120101576
TMC No. 2207101000048</t>
  </si>
  <si>
    <t>8/7/2024
11/12/2023
6/5/2024
1/30/2027</t>
  </si>
  <si>
    <t>RVIIFLD0088s.2020</t>
  </si>
  <si>
    <t>Michelle S. Tadle</t>
  </si>
  <si>
    <t>NTTC No. 232207121300015</t>
  </si>
  <si>
    <t>RVIIFLD0086s.2020</t>
  </si>
  <si>
    <t>Miller Nino L. Pechon
Leane J. Bañados
Roldan L. Madera
JC Keyness T. Gunday</t>
  </si>
  <si>
    <t>PNTTC-2207120200003
NTTC No. 211907121200249
PNTTC No. 2207120200010
PNTTC No. 2207460200012</t>
  </si>
  <si>
    <t>5/9/2024
1/24/2024
6/28/2024
11/3/2024</t>
  </si>
  <si>
    <t>RVIIFLD0101s.2020</t>
  </si>
  <si>
    <t>NTTC No. 181807121200438</t>
  </si>
  <si>
    <t>RVIIFLD0085s.2020</t>
  </si>
  <si>
    <t>JC Keynness T. Gunday</t>
  </si>
  <si>
    <t>NTTC No. 201607121200228</t>
  </si>
  <si>
    <t>RVIIFLD0087s.2020</t>
  </si>
  <si>
    <t>Glenn D. Magadan</t>
  </si>
  <si>
    <t>RVIIFLD0089s.2020</t>
  </si>
  <si>
    <t>Roldan L. Madera</t>
  </si>
  <si>
    <t>Homer Lendie B. Magante, Center Administrator</t>
  </si>
  <si>
    <t>ptcpilar@tesda.gov.ph</t>
  </si>
  <si>
    <t>Ailyn A. Baratas</t>
  </si>
  <si>
    <t>NTTC No. 201807121200063</t>
  </si>
  <si>
    <t>due to integration of 21st Century Skills in the CBC</t>
  </si>
  <si>
    <t>Robert S. Ladeza</t>
  </si>
  <si>
    <t>NTTC No. 211707121200331</t>
  </si>
  <si>
    <t>Homer Lendie B. Maganet</t>
  </si>
  <si>
    <t>Luznevieve B. Paulines</t>
  </si>
  <si>
    <t>ATI Certificate of Completion (TOT on Production of High-Quality Inbred Rice, Seed Certification and Farm Mechanization)</t>
  </si>
  <si>
    <t>RVIIFLD0044s.2020</t>
  </si>
  <si>
    <t>Luznevieve B. Paulines
Myrna M. Jalop</t>
  </si>
  <si>
    <t>NTTC No. 212107121200444
NTTC No. 201907121200349</t>
  </si>
  <si>
    <t>6/28/2024
3/23/2024</t>
  </si>
  <si>
    <t>RVIIFLD0024s.2020</t>
  </si>
  <si>
    <t>Francis B. Balane</t>
  </si>
  <si>
    <t>NTTC No. 191607121200506</t>
  </si>
  <si>
    <t>RVIIFLD0027s.2020</t>
  </si>
  <si>
    <t>Melkie D. Ibale</t>
  </si>
  <si>
    <t>NTTC No. 201907121200175</t>
  </si>
  <si>
    <t>RVIIFLD0025s.2020</t>
  </si>
  <si>
    <t>Robert S. Ladeza
Raul M. Calamba</t>
  </si>
  <si>
    <t>NTTC No. 222207121200350
NTTC No. 2018121200331</t>
  </si>
  <si>
    <t>2/23/2027
11/22/2023</t>
  </si>
  <si>
    <t>RVIIFLD0126s.2020</t>
  </si>
  <si>
    <t>RVIIFLD0052s.2020</t>
  </si>
  <si>
    <t>NTTC No. 222207121300491</t>
  </si>
  <si>
    <t>RVIIFLD0026s.2020</t>
  </si>
  <si>
    <t>Jenifel C. Ogayon</t>
  </si>
  <si>
    <t>NTTC No. 201707121200263</t>
  </si>
  <si>
    <t>Maria Levy A. Yosoya</t>
  </si>
  <si>
    <t>ptctubigon@tesda.gov.ph</t>
  </si>
  <si>
    <t>https://drive.google.com/file/d/10rENM97Fscm3wc4fnqJ0V0XLsXF79wnY/view?usp=sharing</t>
  </si>
  <si>
    <t>RVIIFLD0076s.2020</t>
  </si>
  <si>
    <t>Myiesa C. Ebo</t>
  </si>
  <si>
    <t xml:space="preserve">NTTC No. </t>
  </si>
  <si>
    <t>RVIIFLD0077s.2020</t>
  </si>
  <si>
    <t>Florencio I. Bitang</t>
  </si>
  <si>
    <t>NTTC No. 181707121200005</t>
  </si>
  <si>
    <t>RVIIFLD0071s.2020</t>
  </si>
  <si>
    <t>Johnard C. Zabate
Ronie N. Razona</t>
  </si>
  <si>
    <t>NTTC No. 221907121200016
NTTC No. 202007121200270</t>
  </si>
  <si>
    <t>12/14/2026
8/11/2025</t>
  </si>
  <si>
    <t>RVIIFLD0002s.2020</t>
  </si>
  <si>
    <t>Joahnna Z. Mangyao
Kaye Imelda Q. Argamosa
Michelle P. Aranas</t>
  </si>
  <si>
    <t>NTTC No. 221907121200025
NTTC No. 212007121200458
NTTC No. 222007121200579</t>
  </si>
  <si>
    <t>17-Nov-26
11/17/2026
11/21/2027</t>
  </si>
  <si>
    <t>RVIIFLD0049s.2021</t>
  </si>
  <si>
    <t>Ratchel G. Castillon</t>
  </si>
  <si>
    <t>NTTC No. 191907121200411</t>
  </si>
  <si>
    <t>RVIIFLD0038s.2021</t>
  </si>
  <si>
    <t>NTTC No. 191907121200497
NTTC No. 202007121200346
NTTC No. 202007121200337</t>
  </si>
  <si>
    <t>11/14/2024
12/26/2025
11/15/2025</t>
  </si>
  <si>
    <t>32 Hours</t>
  </si>
  <si>
    <t>Antonio A. Somosot, Jr.</t>
  </si>
  <si>
    <t>cpsomosot@yahoo.com</t>
  </si>
  <si>
    <t>RVIIFLD0124s.2020</t>
  </si>
  <si>
    <t>Kaye Imelda Q. Argamosa</t>
  </si>
  <si>
    <t>NTTC No. 212007121200458</t>
  </si>
  <si>
    <t>Capt. Servando B. Cantaros - Managing Director</t>
  </si>
  <si>
    <t>sbrtetci.bohol@gmail.com</t>
  </si>
  <si>
    <t>Perfecto L. Ponte</t>
  </si>
  <si>
    <t>NTTC No. 201907121200032</t>
  </si>
  <si>
    <t>RVIIFLD0160s.2020</t>
  </si>
  <si>
    <t>Vic Ronald V. Patay
 Jay T. Valentos
 Mark Kenneth T. Lurot
 Josue A. Madronero
 Francisco A. Buslon
 Domingo L. Ocmeja
 Jesiel T. Josol
Helios E. Pusta
Richard A. Rodriguez
Perfecto L. Ponte</t>
  </si>
  <si>
    <t>NTTC No. 202007121200196
 NTTC No. 181807121200307
 NTTC No. 222007121200012
 NTTC No. 211907121200114
 NTTC No. 201907121200254
 NTTC No. 191707121200262
 NTTC No. 181707121200053
NTTC No. 201907121200034
NTTC No. 191907121200435
NTTC No. 201907121200033</t>
  </si>
  <si>
    <t>5/10/2025
 10/7/2022
 11/7/2026
 3/8/2026
 10/3/2024
 7/11/2024
 12/17/2022
12/22/2024
6/28/2024
7/12/2024</t>
  </si>
  <si>
    <t>RVIIFLD0161s.2020</t>
  </si>
  <si>
    <t>5/10/2025
 10/7/2022
 11/7/2026
 3/8/2026
 10/3/2024
 7/11/2024
 12/17/2022
12/22/2024
6/28/2024
7/1/2024</t>
  </si>
  <si>
    <t>(038) 412-7025 / 09495641793</t>
  </si>
  <si>
    <t>Servando B. Cantaros
 Domingo L. Ocmeja</t>
  </si>
  <si>
    <t>NTTC No. 191907121200209
NTTC No. 222207121200312</t>
  </si>
  <si>
    <t>12/19/2023
6/15/2027</t>
  </si>
  <si>
    <t>RVIIFLD0135s.2020</t>
  </si>
  <si>
    <t>Ivan Edward O. Cantaros</t>
  </si>
  <si>
    <t>TMC No. 22130301000058</t>
  </si>
  <si>
    <t>Niña C. Lasala - Administrator</t>
  </si>
  <si>
    <t>(038) 502-0613</t>
  </si>
  <si>
    <t>smstaci2011@gmail.com</t>
  </si>
  <si>
    <t>TRSFBS213</t>
  </si>
  <si>
    <t>20220712TRSFBS213027</t>
  </si>
  <si>
    <t>JOVINEIL A. SUMAYLO
 MARIVIC C. ACOSTA</t>
  </si>
  <si>
    <t>NTTC No.212007121200008
 NTTC No.221707121200158</t>
  </si>
  <si>
    <t>December 22, 2025
 March 17, 2027</t>
  </si>
  <si>
    <t>already with 5-year validity period
due to integration of 21st Century Skills</t>
  </si>
  <si>
    <t>TRSHSK213</t>
  </si>
  <si>
    <t>20220712TRSHSK213018</t>
  </si>
  <si>
    <t>RVIIFLD0129s.2020</t>
  </si>
  <si>
    <t>MARIVIC M. CEMINE</t>
  </si>
  <si>
    <t>NTTC No. 181707121200105</t>
  </si>
  <si>
    <t>Edwin T. Namoc</t>
  </si>
  <si>
    <t>09273825041/ 09274641374</t>
  </si>
  <si>
    <t>taugtech@gmail.com</t>
  </si>
  <si>
    <t>Danilo C. Rocamora</t>
  </si>
  <si>
    <t>NTTC No. 181407121200047</t>
  </si>
  <si>
    <t>Judith Del-Rosario Cajes</t>
  </si>
  <si>
    <t>09171077507/ 09055214454</t>
  </si>
  <si>
    <t>trinidadmunicipalcollege@yahoo.com</t>
  </si>
  <si>
    <t>Hanz Armin C. Celo</t>
  </si>
  <si>
    <t>Edgard T. Escalona</t>
  </si>
  <si>
    <t>egaysfarm@gmail.com</t>
  </si>
  <si>
    <t>Marilou M. Escalona</t>
  </si>
  <si>
    <t xml:space="preserve">NC No. 18076102003368
</t>
  </si>
  <si>
    <t>with DA-ATI Accreditation</t>
  </si>
  <si>
    <t>PAFSE</t>
  </si>
  <si>
    <t>Aida C. Madulara / President</t>
  </si>
  <si>
    <t>madulara@yahoo.com</t>
  </si>
  <si>
    <t>RVIIFLD0051s.2020</t>
  </si>
  <si>
    <t>Ana Liza A. Baluran
Jovie D. Cabais</t>
  </si>
  <si>
    <t>NTTC No. 211707121300387
NTTC No. 191907121300496</t>
  </si>
  <si>
    <t>September 19, 2026
 5/24/2024</t>
  </si>
  <si>
    <t>RVIIFLD0050s.2020</t>
  </si>
  <si>
    <t>Leomar B. Virador
 Melissa C. Handumon 
Jesie B. Dua</t>
  </si>
  <si>
    <t>NTTC No. 181807121300128 
NTTC No. 221807121300196
NTTC No. 222207121300374</t>
  </si>
  <si>
    <t>22-April-23
4/6/2027
7/20/2027</t>
  </si>
  <si>
    <t>Casimero H. Llubit</t>
  </si>
  <si>
    <t>https://drive.google.com/file/d/1U7x1AUstplFp2OfI41FKYdY_i4vm2Lf_/view?usp=sharing</t>
  </si>
  <si>
    <t>Jessmer Q. Llubit
 Genevieve Maris G. Llubit
 Lito P. Resabal</t>
  </si>
  <si>
    <t>NC No. 19071202014456
 NC No. 19071202014457
 NC No. 21071202000336</t>
  </si>
  <si>
    <t>September 14, 2024
 September 14, 2024
 January 26, 2026</t>
  </si>
  <si>
    <t>Jose G. Labonite</t>
  </si>
  <si>
    <t>09552432045/ 09095889358</t>
  </si>
  <si>
    <t>Jose G. Labonite
Marina A. Labonite</t>
  </si>
  <si>
    <t>PAFSE and RCEF</t>
  </si>
  <si>
    <t>Robert B. Olaer / School Administrator</t>
  </si>
  <si>
    <t>rbolaer@yahoo.com</t>
  </si>
  <si>
    <t>Robert B. Olaer
Eduardo L. Escabusa
Rene B. Inojales</t>
  </si>
  <si>
    <t>Engr. Raul M. Soria, PME</t>
  </si>
  <si>
    <t>clartech_tesdatrainingcenter19@yahoo.com</t>
  </si>
  <si>
    <t>Jesiel T. Josol
Mark Kenneth T. Lurot</t>
  </si>
  <si>
    <t>NTTC No. 222207121200574
NTTC No. 222007121200012</t>
  </si>
  <si>
    <t>11/17/2027
11/7/2026</t>
  </si>
  <si>
    <t>Rodelito C. Balloca</t>
  </si>
  <si>
    <t>9063954884 / 0910-175-9315</t>
  </si>
  <si>
    <t>ballocajocelyn@gmail.com</t>
  </si>
  <si>
    <t>NTR No.20210712001</t>
  </si>
  <si>
    <t>Elvi Peter L. Relampagos</t>
  </si>
  <si>
    <t>lmdc0521@gmail.com</t>
  </si>
  <si>
    <t>Cristor N. Langamen</t>
  </si>
  <si>
    <t>NTTC No. 201907121300066</t>
  </si>
  <si>
    <t>Joseph C. Barrete</t>
  </si>
  <si>
    <t xml:space="preserve">
joebarrete@gmail.com / reetopsfarmescapade@gmail.com</t>
  </si>
  <si>
    <t>20220712AFFOAP212003</t>
  </si>
  <si>
    <t>Dionisio L. Palingcod, Jr.
 Niema O. Toroy</t>
  </si>
  <si>
    <t>NC No.17076102001957
 NC No.18076102003382</t>
  </si>
  <si>
    <t>16-Sep-22
 23-Jun-23</t>
  </si>
  <si>
    <t>Nilo S. Cempron</t>
  </si>
  <si>
    <t>9177012618 / '09433350678</t>
  </si>
  <si>
    <t>cempron.nilo@gmail.com</t>
  </si>
  <si>
    <t>Jane B. Noculan
 Julito L. Mejorada</t>
  </si>
  <si>
    <t>ATI Accreditation</t>
  </si>
  <si>
    <t>Atty. Dionisio D. Balite</t>
  </si>
  <si>
    <t>carlostolibas46@gmail.com</t>
  </si>
  <si>
    <t>Carlos C. Tolibas
 Eugenia D. Dag-um 
  Nilo Y. Echavez</t>
  </si>
  <si>
    <t>NC No. 17112302006934
 NC No. 18071202008820
 NC No. 18071202007704</t>
  </si>
  <si>
    <t>04/18/2023
 April 15, 2023</t>
  </si>
  <si>
    <t>Steve Y. Banzon</t>
  </si>
  <si>
    <t>09209200022 / 09176324425</t>
  </si>
  <si>
    <t>skillsinfo@primary.com.ph</t>
  </si>
  <si>
    <t>CONSFI212</t>
  </si>
  <si>
    <t>20220712CONSFI212052</t>
  </si>
  <si>
    <t>Steve Y. Banzon
Teddy M. Taray</t>
  </si>
  <si>
    <t>NTTC No. 211707221200112
NTTC No. 211707221200194</t>
  </si>
  <si>
    <t>12/11/2024
12/11/2024</t>
  </si>
  <si>
    <t>SOCRES219</t>
  </si>
  <si>
    <t>209 Hours</t>
  </si>
  <si>
    <t>20220712SOCRES219070</t>
  </si>
  <si>
    <t>Teresita L. Domingo</t>
  </si>
  <si>
    <t>NTTC No. 201907221200006</t>
  </si>
  <si>
    <t>(038) 427-2225 / 09203790021</t>
  </si>
  <si>
    <t>AFFOAP212</t>
  </si>
  <si>
    <t>WTR No. 20220712AFFOAP212074</t>
  </si>
  <si>
    <t>Pablita R. Cabarles
Reynaldo C. Estrosos
Mary Grace U. Pacatang
Mark Jame M. Plazos
Apolinar B. Dalen</t>
  </si>
  <si>
    <t>NTTC No. 212107121200385
NC No. 22071202021682
NC No. 20071202000542
NC No. 21071202000136
NC No. 21071202000126</t>
  </si>
  <si>
    <t>(038) 502-0613 / 09338611805</t>
  </si>
  <si>
    <t>HHCCGV207</t>
  </si>
  <si>
    <t>WTR No. 20220712HHCCGV207076</t>
  </si>
  <si>
    <t>Marydel J. Montesco
Leah Adrianne M. Fortich
Florencio P. Karaan, Jr.
Ann Sheila J. Granada</t>
  </si>
  <si>
    <t>NTTC No. 201807121200227
NTTC No. 191907121200453
NTTC No, 202007121200226
NTTC No. 191807121200013</t>
  </si>
  <si>
    <t>7/13/2025
2/5/2023
7/13/2025
8/1/2023</t>
  </si>
  <si>
    <t>CONMAS218</t>
  </si>
  <si>
    <t>WTR No. 20220712CONMAS218082</t>
  </si>
  <si>
    <t>Johnard C. Zabate</t>
  </si>
  <si>
    <t>NTTC No. 201907121200265</t>
  </si>
  <si>
    <t>Ma. Sarah P. Gordoncillo - School Director</t>
  </si>
  <si>
    <t>(038) 501-3040 / 501-3041</t>
  </si>
  <si>
    <t>WTR No. 20220712TRSHSK213091</t>
  </si>
  <si>
    <t>Lenita C. Escatron</t>
  </si>
  <si>
    <t>NTTC No. 221807121200197</t>
  </si>
  <si>
    <t>due to integration of 21st Century Skilsl in the CBC</t>
  </si>
  <si>
    <t>Apolinar P. Cadeliña - Center Adminstrator</t>
  </si>
  <si>
    <t>TRSFBS318</t>
  </si>
  <si>
    <t>WTR No. 20220712TRSFBS318105</t>
  </si>
  <si>
    <t>NTTC No. 191907121300487</t>
  </si>
  <si>
    <t>Consolacion D. Rana - Administrator</t>
  </si>
  <si>
    <t>9060351019 / 530-0798</t>
  </si>
  <si>
    <t>easternheights.ehse@gmail.com</t>
  </si>
  <si>
    <t>WTR No. 20230712TRSFBS213005</t>
  </si>
  <si>
    <t>Ilner V. Rabi</t>
  </si>
  <si>
    <t>NTTC No. 222107121200492</t>
  </si>
  <si>
    <t>Joseph Barrete - Farm Owner</t>
  </si>
  <si>
    <t>AFFACP105</t>
  </si>
  <si>
    <t>WTR No. 20230712AFFACP105008</t>
  </si>
  <si>
    <t>Luzminda M. Salubre</t>
  </si>
  <si>
    <t>NC No. 18071201012155</t>
  </si>
  <si>
    <t>Elvi Peter L. Relampagos - Head/Municipal Mayor</t>
  </si>
  <si>
    <t>MEEEAW106</t>
  </si>
  <si>
    <t>WTR No. 20230712MEEEAW106009</t>
  </si>
  <si>
    <t>Luzvimar R. Resilosa</t>
  </si>
  <si>
    <t>NTTC No. 221907121200044</t>
  </si>
  <si>
    <t>due to intregration of 21st Century Skills in the CBC</t>
  </si>
  <si>
    <t>MEEEAW206</t>
  </si>
  <si>
    <t>WTR No. 20230712MEEEAW206010</t>
  </si>
  <si>
    <t>Paulette D. Liu - President</t>
  </si>
  <si>
    <t>WTR No. 20230712CONMAS218033</t>
  </si>
  <si>
    <t>Teddy M. Taray
Steve Y. Banzon</t>
  </si>
  <si>
    <t>NTTC No. 191707221200359
NTTC No. 201707221200078</t>
  </si>
  <si>
    <t>8/18/2024
1/8/2025</t>
  </si>
  <si>
    <t>CONRSW213</t>
  </si>
  <si>
    <t>WTR No. 20230712CONRSW213034</t>
  </si>
  <si>
    <t>NTTC No. 211707221200193
NTTC  No. 181707221200268</t>
  </si>
  <si>
    <t>1/12/2025
7/12/2023</t>
  </si>
  <si>
    <t>CONTIL218</t>
  </si>
  <si>
    <t>WTR No. 20230712CONTIL218035</t>
  </si>
  <si>
    <t>NTTC No. 191707221200436</t>
  </si>
  <si>
    <t>Jaminel A. Damolo - Center Administrator</t>
  </si>
  <si>
    <t>Poblacion, jagna, Bohol</t>
  </si>
  <si>
    <t>WTR No. 20230712MEEEAW206040</t>
  </si>
  <si>
    <t>TRSBPP209</t>
  </si>
  <si>
    <t>WTR No. 20230712TRSBPP209051</t>
  </si>
  <si>
    <t>Ezra A. Quadalquiver</t>
  </si>
  <si>
    <t>NTTC No. 201907121200296</t>
  </si>
  <si>
    <t>Maria Levy A. Yosoya, Center Administrator</t>
  </si>
  <si>
    <t>WTR No. MTP-202307CONMAS218-034</t>
  </si>
  <si>
    <t>CBT</t>
  </si>
  <si>
    <t>Maria Levy A. Yosoya - Center Administrator</t>
  </si>
  <si>
    <t>WTR No. MTP-202307TRSBPP209-037</t>
  </si>
  <si>
    <t>Joahnna Z. Mangyao
Michelle P. Aranas</t>
  </si>
  <si>
    <t>NTTC No. 221907121200025
NTTC No. 222007121200579</t>
  </si>
  <si>
    <t>11/17/2026
11/21/2027</t>
  </si>
  <si>
    <t>TRSCOK214</t>
  </si>
  <si>
    <t>WTR No. MTP-202307TRSCOK214-039</t>
  </si>
  <si>
    <t xml:space="preserve">11/14/2024
11/26/2025
11/15/2025
</t>
  </si>
  <si>
    <t>Homer Lendie B. Magante - Center Administrator</t>
  </si>
  <si>
    <t>WTR No. MTP-202307AFFOAP212-064</t>
  </si>
  <si>
    <t>Myna S. Millabangco
Luznevieve B. Paulines</t>
  </si>
  <si>
    <t>NTTC No. 212107121200444</t>
  </si>
  <si>
    <t>CONMAS118</t>
  </si>
  <si>
    <t>WTR No. MTP-202307CONMASS18-065</t>
  </si>
  <si>
    <t>ALTDRV204</t>
  </si>
  <si>
    <t>WTR No. MTP-202307ALTDRV204-066</t>
  </si>
  <si>
    <t>WTR No. MTP-202307TRSBPP209-067</t>
  </si>
  <si>
    <t>NTTC No. 191907121200206</t>
  </si>
  <si>
    <t>SOCBKP304</t>
  </si>
  <si>
    <t>WTR No. MTP-202307SOCBKP304-068</t>
  </si>
  <si>
    <t>WTR No. MTP-202307ALTDRV204-069</t>
  </si>
  <si>
    <t>ELCEIM215</t>
  </si>
  <si>
    <t>WTR No. MTP-202307ELCEIM215-070</t>
  </si>
  <si>
    <t>NTTC No. 221907121200263</t>
  </si>
  <si>
    <t>WTR No. MTP-202307AFFOAP212-071</t>
  </si>
  <si>
    <t>Miller Niño L. Pechon
Roldan L. Madera
JC Keynness T. Gunday</t>
  </si>
  <si>
    <t>PTTC No. 2207120200003
PTTC No. 2207121200010
PTTC No. 2207460200012</t>
  </si>
  <si>
    <t>5/9/2024
6/28/2024
11/3/2024</t>
  </si>
  <si>
    <t>WTR No. MTP-202307MEEEAW106-072</t>
  </si>
  <si>
    <t>Apolinar P. Cadeliña - Center Administrator</t>
  </si>
  <si>
    <t>WTR No. MTP-202307ALTDRV204-077</t>
  </si>
  <si>
    <t>NTTC No. 23230712120078</t>
  </si>
  <si>
    <t>WTR No. MTP-202307ELCEIM215-078</t>
  </si>
  <si>
    <t>NTTC No. 23230712120075</t>
  </si>
  <si>
    <t>WTR No. MTP-202307MEEEAW106-105</t>
  </si>
  <si>
    <t>Diosdado A. Lofranco, Jr.
Helios E. Pusta</t>
  </si>
  <si>
    <t>NTTC No. 231907121200247
NTTC No. 201907121200034</t>
  </si>
  <si>
    <t>3/29/2028
12/22/2024</t>
  </si>
  <si>
    <t>WTR No. MTP-202307MEEEAW206-106</t>
  </si>
  <si>
    <t>WTR No. MTP-202307ELCEIM215-107</t>
  </si>
  <si>
    <t>WTR No. MTP-202307MEEEAW106-110</t>
  </si>
  <si>
    <t>Vic Ronald V. Patay
Helios E. Pusta
Jesiel T. Josol 
Domingo L. Ocmeja 
Richard A. Rodriquez 
Mark Kenneth T. Lurot 
Perfecto L. Ponte 
Francisco A. Buslon 
Servando B. Cantaros 
Jay T. Valentos 
Josue A. Madronero</t>
  </si>
  <si>
    <t>NTTC No. 202007121200196
NTTC No. 201907121200034
NTTC No. 222207121200574
NTTC No. 191707121200262
NTTC No. 191907121200435
NTTC No. 222007121200012
NTTC No. 202009721200226
NTTC No. 201907121200254
NTTC No. 191907121200296
NTTC No. 221807121200463
NTTC No. 211907121200114</t>
  </si>
  <si>
    <t>5/10/2025
12/22/2024
11/17/2027
7/11/2024
6/28/2024
11/7/2026
5/14/2025
10/3/2024
6/29/2024
9/21/2027
3/8/2026</t>
  </si>
  <si>
    <t>MEEEW206</t>
  </si>
  <si>
    <t>WTR No. MTP-202307MEEEAW206-111</t>
  </si>
  <si>
    <t>WTR No. MTP-202307ALTDRV204-112</t>
  </si>
  <si>
    <t>Domingo L. Ocmeja
Servando B. Cantaros</t>
  </si>
  <si>
    <t>NTTC No. 222207121200312
NTTC No. 191907121200209</t>
  </si>
  <si>
    <t>6/15/2027
12/19/2023</t>
  </si>
  <si>
    <t>ELCCSS213</t>
  </si>
  <si>
    <t>WTR No. 20230712ELCCSS213067</t>
  </si>
  <si>
    <t>NTTC No. 222204581200861</t>
  </si>
  <si>
    <t>WTR No. 20230712AFFOAP212069</t>
  </si>
  <si>
    <t>Robert B. Olaer
Niema O. Toroy
Jason O. Balagonsa</t>
  </si>
  <si>
    <t>NC No. 19071202012557
NTTC No. 232207221200253
NC No. 19071202012547</t>
  </si>
  <si>
    <t>7/18/2024
4/23/2028
7/17/2024</t>
  </si>
  <si>
    <t>cmc.trainingcenter@gmail.com / cmcinstitute2022@gmail.com</t>
  </si>
  <si>
    <t>TVETRM111</t>
  </si>
  <si>
    <t>WTR No. 20230712TVETRM111070</t>
  </si>
  <si>
    <t>Jovito Danilo C. Nazareno
Ana Liza A. Baluran</t>
  </si>
  <si>
    <t>TMC No. 19071201010520
TMC No. 22071201000071</t>
  </si>
  <si>
    <t>6/3/2024
2/8/2027</t>
  </si>
  <si>
    <t>Carlo Paciano E. Cloa / School Administrator</t>
  </si>
  <si>
    <t>09171157337</t>
  </si>
  <si>
    <t>cloatiac@gmail.com</t>
  </si>
  <si>
    <t>CONHEO219</t>
  </si>
  <si>
    <t>WTR No. 20230712CONHEO219071</t>
  </si>
  <si>
    <t>Ronie N. Razona</t>
  </si>
  <si>
    <t>NTTC No. 232007121200407</t>
  </si>
  <si>
    <t>Grace C. Artiaga / Administrator</t>
  </si>
  <si>
    <t>ICTCCS214</t>
  </si>
  <si>
    <t>WTR No. 20230712ICTCCS214084</t>
  </si>
  <si>
    <t>Gerieme S. Makiling</t>
  </si>
  <si>
    <t>TMC No. 23083701016650</t>
  </si>
  <si>
    <t>WTR No. MTP-202307TRSBPP209-149</t>
  </si>
  <si>
    <t>Leane J. Bañados
Rochelle R. Delos Reyes</t>
  </si>
  <si>
    <t>NTTC No. 221907121200313
NTTC No. 222107121200352</t>
  </si>
  <si>
    <t>10/14/2025
7/18/2027</t>
  </si>
  <si>
    <t>WTR No. MTP-202307ALTDRV204-150</t>
  </si>
  <si>
    <t>Ronie N. Razona
Raul R. Alsado
Churchill P. Belano</t>
  </si>
  <si>
    <t>NTTC No. 202007121200270
NTTC No. 222206191204119
NTTC No. 211907121200410</t>
  </si>
  <si>
    <t>8/11/2025
7/1/2025
12/19/2025</t>
  </si>
  <si>
    <t>Engr. Raul M. Soria, PME / Administrator</t>
  </si>
  <si>
    <t>UTLEPD218</t>
  </si>
  <si>
    <t>WTR No. 20230712UTLEPD218090</t>
  </si>
  <si>
    <t>Remegio B. Gonzales</t>
  </si>
  <si>
    <t>NTTC No. 201910351200325</t>
  </si>
  <si>
    <t>WTR No. MTP-202307TRSBPP209-159</t>
  </si>
  <si>
    <t>Angela L. Cal
Mary Grace U. Pacatang
Theresa Mhae Garay
Evangeline B. Samputon</t>
  </si>
  <si>
    <t>NTTC No. 232207121200201
NTTC No. 232207121200183
NTTC No. 201607121200208
NTTC No. 211907121200388</t>
  </si>
  <si>
    <t>2/14/2026
3/1/2027
2/13/2025
9/28/2026</t>
  </si>
  <si>
    <t>WTR No. MTP-202307AFFOAP212-160</t>
  </si>
  <si>
    <t>Pablita R. Cabarles
Reynaldo C. Estrosos
Mary Grace U. Pacatang
Mark Jame M. Plazos
Apolinar B. Dalen</t>
  </si>
  <si>
    <t>ICT2DA318</t>
  </si>
  <si>
    <t>1288 Hours</t>
  </si>
  <si>
    <t>WTR No. 20230712ICT2DA318095</t>
  </si>
  <si>
    <t>NTTC No. 232107121300545</t>
  </si>
  <si>
    <t>MTP-202307TRSBPP209-163</t>
  </si>
  <si>
    <t>NTTC No. 231907121200114</t>
  </si>
  <si>
    <t>late report</t>
  </si>
  <si>
    <t>MTP-202307TRSCOK214-164</t>
  </si>
  <si>
    <t>NTTC No. 201907121200199</t>
  </si>
  <si>
    <t>CONCAR218</t>
  </si>
  <si>
    <t>MTP-202307CONCAR218-165</t>
  </si>
  <si>
    <t>Rey Christopher T. Tabel</t>
  </si>
  <si>
    <t>NTTC No. 222207121200183</t>
  </si>
  <si>
    <t>09171157337 (038) 515-5207 / 0917-650-7613</t>
  </si>
  <si>
    <t>WTR No. 20240712ALTDRV204005</t>
  </si>
  <si>
    <t>Reynaldo G. Tiongson, Jr.</t>
  </si>
  <si>
    <t>NTTC No. 201804581200623</t>
  </si>
  <si>
    <t>ALTDRA311</t>
  </si>
  <si>
    <t>WTR No. 20240712ALTDRA311006</t>
  </si>
  <si>
    <t>Rodnie T. Requimin</t>
  </si>
  <si>
    <t>NTTC No. 232005411305375</t>
  </si>
  <si>
    <t>CONROH219</t>
  </si>
  <si>
    <t>WTR No. 20240712CONROH219007</t>
  </si>
  <si>
    <t>NTTC No. 232005411205332</t>
  </si>
  <si>
    <t>CONTMO207</t>
  </si>
  <si>
    <t>122 Hours</t>
  </si>
  <si>
    <t>WTR No. 20240712CONTMO207008</t>
  </si>
  <si>
    <t>NTTC No. 232005411205376</t>
  </si>
  <si>
    <t>WTR No. MTP-202407TRSFBS213-012</t>
  </si>
  <si>
    <t>Atty. Lanivo M. Osorio, School Chairman</t>
  </si>
  <si>
    <t>0917-700-5433 / 0966-281-7503</t>
  </si>
  <si>
    <t>spcc_2015@yahoo.com.ph / spcc20152@gmail.com</t>
  </si>
  <si>
    <t>WTR No. 20240712ELCEIM215016</t>
  </si>
  <si>
    <t>Emmanuel Cris M. Tao-Tao</t>
  </si>
  <si>
    <t>NTTC No. 201607221200274</t>
  </si>
  <si>
    <t>WTR No. 20240712TRSHSK213032</t>
  </si>
  <si>
    <t>NTTC No. 232107121200491</t>
  </si>
  <si>
    <t>Dan Joseph Andre I. Barrete - School Administrator</t>
  </si>
  <si>
    <t xml:space="preserve">
joebarrete@gmail.com / reetopsfarmescapade@gmail.com</t>
  </si>
  <si>
    <t>WTR No. MTP-202407AFFOAP212-017</t>
  </si>
  <si>
    <t>Cristin Jean L. Omboy</t>
  </si>
  <si>
    <t>Loboc Learning Center for Excellence</t>
  </si>
  <si>
    <t>Marlon S. Jala</t>
  </si>
  <si>
    <t>llce_loboc@yahoo.com/learning.arbuyes@gmail.com</t>
  </si>
  <si>
    <t>WTR No. 20240712TRSBAR213027</t>
  </si>
  <si>
    <t>James Anthony L. Taga-an</t>
  </si>
  <si>
    <t>NTTC No. 212107121200236</t>
  </si>
  <si>
    <t>WTR No. 20240712TRSFBS213029</t>
  </si>
  <si>
    <t>Germelyn A. Serojihos</t>
  </si>
  <si>
    <t>NTTC No. 202007121200188</t>
  </si>
  <si>
    <t>WTR No. 20240712TRSHSK213030</t>
  </si>
  <si>
    <t xml:space="preserve">Marinieta J. Varquez
James Anthony L. Taga-an, 
</t>
  </si>
  <si>
    <t>NTTC No. 212107121200237
NTTC No. 211607121200184</t>
  </si>
  <si>
    <t>crizzy.maranon@gmail.com</t>
  </si>
  <si>
    <t>WTR No. 20240712TRSBPP209028</t>
  </si>
  <si>
    <t>MIchel G. Butron</t>
  </si>
  <si>
    <t>NTTC No. 201607121200350</t>
  </si>
  <si>
    <t>Danilo B. Salas, Chairman</t>
  </si>
  <si>
    <t>0946-718-6132</t>
  </si>
  <si>
    <t>info@cdstraininginc.com</t>
  </si>
  <si>
    <t>WTR No. 20240712ELCCSS213039</t>
  </si>
  <si>
    <t>Miramar R. Casipong</t>
  </si>
  <si>
    <t>NTTC No. 222107121200220</t>
  </si>
  <si>
    <t>Niña C. Lasala, Administrator</t>
  </si>
  <si>
    <t>(038) 501-0613 / 0933-861-1805</t>
  </si>
  <si>
    <t>SOCBKP307</t>
  </si>
  <si>
    <t>WTR No. 20240712SOCBKP307046</t>
  </si>
  <si>
    <t>Delia M. Cercado</t>
  </si>
  <si>
    <t>NTTC No. 211807121200475</t>
  </si>
  <si>
    <t>HHCMAT217</t>
  </si>
  <si>
    <t>WTR No. 20240712HHCMAT217047</t>
  </si>
  <si>
    <t>Ann Sheila J. Granada</t>
  </si>
  <si>
    <t>NTTC No. 201807121200155</t>
  </si>
  <si>
    <t>Russelo U. Celosia, President</t>
  </si>
  <si>
    <t>0966-157-3042</t>
  </si>
  <si>
    <t>gvlc840@gmail.com</t>
  </si>
  <si>
    <t>WTR No. 20240712TRSCOK214061</t>
  </si>
  <si>
    <t>Ritchell R. Tabel</t>
  </si>
  <si>
    <t>NTTC No. 242407121200162</t>
  </si>
  <si>
    <t>WTR No. 20240712TRSFBS213062</t>
  </si>
  <si>
    <t>Siegfred V. Baldoza</t>
  </si>
  <si>
    <t>NTTC No. 202007221200131</t>
  </si>
  <si>
    <t>Sarah L. Sumaoy, Institution Head</t>
  </si>
  <si>
    <t>(038) 411-9979 / 09060643269</t>
  </si>
  <si>
    <t>bestacademy2020official@gmail.com</t>
  </si>
  <si>
    <t>NTR No. 202407120006</t>
  </si>
  <si>
    <t>Kiemberly Claire G. Curaza
Famila Ruth Madelozo
Sarah L. Sumaoy</t>
  </si>
  <si>
    <t>PRC License</t>
  </si>
  <si>
    <t>NTR No. 202407120007</t>
  </si>
  <si>
    <t>Famila Ruth Madelozo
Sarah L. Sumaoy</t>
  </si>
  <si>
    <t>WTR No. 20240712TVETRM111069</t>
  </si>
  <si>
    <t>TMC No. 19071201013449</t>
  </si>
  <si>
    <t>NTR No. 202407120010</t>
  </si>
  <si>
    <t>Alexia Kay A. Bansale, Administrator</t>
  </si>
  <si>
    <t>3rd Floor QVC Building, CPG North Avenue, Tagbilaran City, Bohol</t>
  </si>
  <si>
    <t xml:space="preserve">pcci.bohol@yahoo.com.ph
</t>
  </si>
  <si>
    <t>WTR No. 20240712ELCCSS213071</t>
  </si>
  <si>
    <t>Jinky P. Jaluag
Nicasio P. Amoin, Jr.
Raeshelle Joy S. Anguit</t>
  </si>
  <si>
    <t xml:space="preserve">NTTC No. 242307121200276
NTTC No. 242407221200456
NTTC No. 242407221200421
</t>
  </si>
  <si>
    <t>3/15/2029
12/10/2024
7/26/2027</t>
  </si>
  <si>
    <t>Erica Jane A. Ong, Institution Head/OIC</t>
  </si>
  <si>
    <t>(038) 501-0210 / 0969-444-1035 / 0926-152-5653</t>
  </si>
  <si>
    <t>bohol@gentlefamilyhome.net</t>
  </si>
  <si>
    <t>1,026 Hours</t>
  </si>
  <si>
    <t>WTR No. 20240712HHCCGV207081</t>
  </si>
  <si>
    <t>Mariecris S. Ortula
Jessica A. Tabuñag
Erica Jane A. Ong
Cherryvier Y. Flores</t>
  </si>
  <si>
    <t>NTTC No. 201908371200011
NTTC No. 212107221200054
NTTC No. 242407221200325
NTTC No. 242407221200324</t>
  </si>
  <si>
    <t>10/17/2024
11/23/2025
3/3/2027
3/2/2028</t>
  </si>
  <si>
    <t>09318490801 / (038) 412-0462</t>
  </si>
  <si>
    <t>WTR No. 20240712TVETRM111083</t>
  </si>
  <si>
    <t>TMC No. 22071201000796</t>
  </si>
  <si>
    <t>CONFOR219</t>
  </si>
  <si>
    <t>WTR No. 20240712CONFOR219088</t>
  </si>
  <si>
    <t>NTTC No. 242007121200391</t>
  </si>
  <si>
    <t>Leo L. Simangca, President</t>
  </si>
  <si>
    <t>(038) 427-0200 / 09530047303</t>
  </si>
  <si>
    <t xml:space="preserve">"hexagon.technologicalinstitute@gmail.com
leo.simangca@bisu.edu.ph"
</t>
  </si>
  <si>
    <t>TRSEVM307</t>
  </si>
  <si>
    <t>188 Hours</t>
  </si>
  <si>
    <t>WTR No. 20240712TRSEVM307091</t>
  </si>
  <si>
    <t>Leo L. Simangca</t>
  </si>
  <si>
    <t>NTTC No. 242407121300088</t>
  </si>
  <si>
    <t>WTR No. MTP-202407MEEEAW106-039</t>
  </si>
  <si>
    <t>Jenifel C. Ogayon
Francis B. Balane</t>
  </si>
  <si>
    <t>NTTC No. 201707121200263
NTTC No. 201607121200330</t>
  </si>
  <si>
    <t>8/5/2025
10/21/2025</t>
  </si>
  <si>
    <t>WTR No. MTP-202407MEEEAW206-040</t>
  </si>
  <si>
    <t>WTR No. 20240712ALTDRV204092</t>
  </si>
  <si>
    <t>Roberto G. Lera</t>
  </si>
  <si>
    <t>NTTC No. 242407221200537</t>
  </si>
  <si>
    <t>WTR No. MTP-202407SOCBKP307-042</t>
  </si>
  <si>
    <t>Leomar B. Virador
Meslissa C. Handumon
Jesie B. Dua</t>
  </si>
  <si>
    <t>NTTC No. 232307121300133
NTTC No. 221807121300196
NTTC No. 222207121300374</t>
  </si>
  <si>
    <t>3/2/2028
4/6/2027
7/20/2027</t>
  </si>
  <si>
    <t>WTR No. MTP-202407TRSEVM307-043</t>
  </si>
  <si>
    <t>Jacquelyn M. Flores
Gerald C. Rodriguez
Gerry C. Aranzado
Leo D. Simangca
Melody F. Orais</t>
  </si>
  <si>
    <t>NTTC No. 232307121300473
NTTC No. 201907121300211
NTTC No. 222207121300406
NTTC No. 242407121300088
NTTC No. 242407121300390</t>
  </si>
  <si>
    <t>10/2/2028
11/16/2024
7/25/2027
1/14/2029
11/27/2028</t>
  </si>
  <si>
    <t>WTR No. MTP-202407TVETRM111-044</t>
  </si>
  <si>
    <t>Jovito Danilo C. Nazareno
Ana Liza A. Baluran
Floridel C. Pelin</t>
  </si>
  <si>
    <t>NTTC No. 221907121200563
NTTC No. 211707121300387
NTTC No. 201807121200140</t>
  </si>
  <si>
    <t>11/21/2027
9/19/2026
1/27/2025</t>
  </si>
  <si>
    <t>WTR No. 20240712TVETRM111096</t>
  </si>
  <si>
    <t>Melkie D. Ibale
Jenifel C. Ogayon</t>
  </si>
  <si>
    <t>TMC No. 24071201008706
TMC No. 22071201000249</t>
  </si>
  <si>
    <t>7/17/2029
3/29/2027</t>
  </si>
  <si>
    <t>Robert B. Olaer, TVI Head</t>
  </si>
  <si>
    <t>0917-306-5219</t>
  </si>
  <si>
    <r>
      <rPr>
        <u/>
        <sz val="10"/>
        <color rgb="FF1155CC"/>
        <rFont val="Arial Narrow"/>
      </rPr>
      <t>iyaahecofarm2019@gmail.com</t>
    </r>
  </si>
  <si>
    <t>Level II</t>
  </si>
  <si>
    <t>NTR No. 202407120027</t>
  </si>
  <si>
    <t>Jacquilen M. Babatuan</t>
  </si>
  <si>
    <t>ATI Certificate</t>
  </si>
  <si>
    <t>WTR No. MTP-202407AFFOAP212-046</t>
  </si>
  <si>
    <t>Carlos C. Tolibas</t>
  </si>
  <si>
    <t>199 Hours</t>
  </si>
  <si>
    <t>NTR No. 202407120028</t>
  </si>
  <si>
    <t>Alfie D. Mahumot
 Christine N. Ollamina
 Efrelyn L. Lapitan
 Rizza L. Cadeliña</t>
  </si>
  <si>
    <t>TMC No. 24071201009456
 TMC No. 21071201026844
 TMC No. 24071201010707
 TMC No. 21071201027001</t>
  </si>
  <si>
    <t>8/8/2029
 11/16/2026
 10/2/2029
 11/19/2026</t>
  </si>
  <si>
    <t>HHCHCS205</t>
  </si>
  <si>
    <t>WTR No. 20240712HHCHCS205118</t>
  </si>
  <si>
    <t xml:space="preserve">Ann Sheila J. Granada
Florencio P. Karaan, Jr.
Marydel M. Clerigo
</t>
  </si>
  <si>
    <t xml:space="preserve">NTTC No. 242307121200599
NTTC No. 202007121200225
NTTC No. 242307121200743
</t>
  </si>
  <si>
    <t>April 23, 2029
July 13, 2025
October 24, 2029</t>
  </si>
  <si>
    <t xml:space="preserve">Aida C. Madulara, President
</t>
  </si>
  <si>
    <t xml:space="preserve">501-0918
</t>
  </si>
  <si>
    <t xml:space="preserve">madulara@yahoo.com
cmcinstitute2022@gmail.com
</t>
  </si>
  <si>
    <t>TRSTPS215</t>
  </si>
  <si>
    <t>76 Hours</t>
  </si>
  <si>
    <t>WTR No. 20250712TRSTPS215002</t>
  </si>
  <si>
    <t>Gemma D. Adovo
Gerald C. Rodriguez</t>
  </si>
  <si>
    <t>NTTC No. 222207121200400
NTTC No. 241907611200132</t>
  </si>
  <si>
    <t>2/8/2025
1/23/2029</t>
  </si>
  <si>
    <t xml:space="preserve">Apolinar L. Gumahid, Jr., School Administrator
</t>
  </si>
  <si>
    <t xml:space="preserve">(038) 411-7525 / 09608855268 / 09385148567
</t>
  </si>
  <si>
    <t xml:space="preserve">tfkelitecorpbohol@gmail.com
</t>
  </si>
  <si>
    <t xml:space="preserve">WTR No. 20250712AFFOAP212007
</t>
  </si>
  <si>
    <t>Rodney N. Martires</t>
  </si>
  <si>
    <t>NTTC No. 211806791203423</t>
  </si>
  <si>
    <t>Marlon S. Jala, Ph.D., Administrator</t>
  </si>
  <si>
    <t>9190659149 / (038) 505-2598</t>
  </si>
  <si>
    <t>llce_loboc@yahoo.com/learning.arbuyes@gmail.com
collegiodeloboc20@gmail.com</t>
  </si>
  <si>
    <t xml:space="preserve">WTR No. 20250712ALTDRV204009
</t>
  </si>
  <si>
    <t>NTTC No. 242107121200434</t>
  </si>
  <si>
    <t xml:space="preserve">Dr. Del Mark A. Cagatin, Administrator
</t>
  </si>
  <si>
    <t xml:space="preserve">(038) 411-2464 / 0917-118-4786
</t>
  </si>
  <si>
    <t xml:space="preserve">tagbilarancitycollege@gmail.com
</t>
  </si>
  <si>
    <t xml:space="preserve">WTR No. 20250722TRSEVM307012
</t>
  </si>
  <si>
    <t>Gerald C. Rodriguez</t>
  </si>
  <si>
    <t>NTTC No. 242407121300670</t>
  </si>
  <si>
    <t xml:space="preserve">Doer R. Escoto, General Manager
</t>
  </si>
  <si>
    <t>0917-832-2248 / (038) 412 1128</t>
  </si>
  <si>
    <t>resa@bwplusivywall-panglao.com / hrtm@bwplusivywall-panglao.com</t>
  </si>
  <si>
    <t>WTR-MCC</t>
  </si>
  <si>
    <t>Develop a Food Safety Program (leading to Food Production (Professional Cookery) NC IV</t>
  </si>
  <si>
    <t>TRSFP419</t>
  </si>
  <si>
    <t>NC IV</t>
  </si>
  <si>
    <t xml:space="preserve">MCC CTPR WTR No. 2025-07-12-SAMCWTR01-001
</t>
  </si>
  <si>
    <t>Ruthy Ann G. Dumanat</t>
  </si>
  <si>
    <t>CBT250712000002</t>
  </si>
  <si>
    <t xml:space="preserve">(038) 411-5228
</t>
  </si>
  <si>
    <t xml:space="preserve">MCC WTR No. 2025-07-12-SAMCWTR01-022
</t>
  </si>
  <si>
    <t>NTTC No. 242407121200790</t>
  </si>
  <si>
    <t xml:space="preserve">Ma. Reina P. Perez, TVI Head
</t>
  </si>
  <si>
    <t xml:space="preserve">0917-175-1767
</t>
  </si>
  <si>
    <t xml:space="preserve">reinapperez@yahoo.com
</t>
  </si>
  <si>
    <t>217 Hours</t>
  </si>
  <si>
    <t xml:space="preserve">NTR No. 202507120011
</t>
  </si>
  <si>
    <t xml:space="preserve">Ma. Reina P. Perez
Jackquilyn T. Calamba
</t>
  </si>
  <si>
    <t xml:space="preserve">Dan Joseph Andre I. Barrete, School Administrator
</t>
  </si>
  <si>
    <t>9422952781 / 0916-198-1006</t>
  </si>
  <si>
    <t>treetopsfarm621@gmail.com</t>
  </si>
  <si>
    <t xml:space="preserve">WTR No. 20250712AFFACP213039
</t>
  </si>
  <si>
    <t>Mera Mae M. Azucenas
Dan Joseph Andre I. Barrete</t>
  </si>
  <si>
    <t>NTTC No. 232307221200373 
NC No. 24072202000297</t>
  </si>
  <si>
    <t>10/22/2027
 1/5/2029</t>
  </si>
  <si>
    <t xml:space="preserve">Cherryvier Y. Flores, Managing Director
</t>
  </si>
  <si>
    <t xml:space="preserve">(038) 412-5324
</t>
  </si>
  <si>
    <t xml:space="preserve">gentlefamilyhometalibon@gmail.com
</t>
  </si>
  <si>
    <t>1026 Hours</t>
  </si>
  <si>
    <t xml:space="preserve">WTR No. 20250712HHCCGV207040
</t>
  </si>
  <si>
    <t xml:space="preserve">Mariecris S. Ortula
Jessica A. Tabuñag
Erica Jane A. Ong
Cherryvier Y. Flores
Jay D. Alacida
Ritchell A. Baricuatro
</t>
  </si>
  <si>
    <t xml:space="preserve">NTTC No. 242408371200696
NTTC No. 212107221200054
NTTC No. 242407221200553
NTTC No. 242407221200552
NTTC No. 242407221200440
NTTC No. 232307221200521
</t>
  </si>
  <si>
    <t xml:space="preserve">7/18/2029
11/23/2025
3/3/2027
3/2/2028
6/2/2029
7/10/2028
</t>
  </si>
  <si>
    <t xml:space="preserve">Joseph Franco C. Madelo, LLB, President
</t>
  </si>
  <si>
    <t xml:space="preserve">0930-803-3037
</t>
  </si>
  <si>
    <t xml:space="preserve">bowandarrowit_edu.ph@yahoo.com
</t>
  </si>
  <si>
    <t xml:space="preserve">WTR No. 20250712AFFOAP212041
</t>
  </si>
  <si>
    <t>Fe J. Gamutin</t>
  </si>
  <si>
    <t>NTTC No. 242207121200763</t>
  </si>
  <si>
    <t xml:space="preserve">NTR No. 202507120020
</t>
  </si>
  <si>
    <t>Jayson Y. Ewican 
 Nilo S. Cempron</t>
  </si>
  <si>
    <t>ToT</t>
  </si>
  <si>
    <t>n/a</t>
  </si>
  <si>
    <t xml:space="preserve">Emmanuel A. Gamonez, Administrator
</t>
  </si>
  <si>
    <t xml:space="preserve">0912-898-8751 / 09126937413
</t>
  </si>
  <si>
    <t xml:space="preserve">greengardensofhope@gmail.com
</t>
  </si>
  <si>
    <t>Level III</t>
  </si>
  <si>
    <t xml:space="preserve">NTR No. 202507120022
</t>
  </si>
  <si>
    <t>Emmanuel A. Gamonez</t>
  </si>
  <si>
    <t xml:space="preserve">Alison Sarah D. Malayo, President
</t>
  </si>
  <si>
    <t>0997-483-8144 / 09162344134</t>
  </si>
  <si>
    <t>bitgap@gmail.com</t>
  </si>
  <si>
    <t>Research Information and Guide Clients in Local Tours leading to Local Guiding Services NC II</t>
  </si>
  <si>
    <t>107 Hours</t>
  </si>
  <si>
    <t xml:space="preserve">WTR No. 2025-07-12-SAMCWTR02-026
</t>
  </si>
  <si>
    <t>Jovito Danilo C. Nazareno</t>
  </si>
  <si>
    <t>NTTC No. 231907121200547</t>
  </si>
  <si>
    <t>112 Hours</t>
  </si>
  <si>
    <t>WTR No. 2025-07-12-SAMCWTR02-027</t>
  </si>
  <si>
    <t>NTTC No. 231907121300537</t>
  </si>
  <si>
    <t xml:space="preserve">275 Hours
</t>
  </si>
  <si>
    <t xml:space="preserve">WTR No. 20250712GRMTLR205064
</t>
  </si>
  <si>
    <t>NTTC No. 242307121200451</t>
  </si>
  <si>
    <t>298 Hours</t>
  </si>
  <si>
    <t xml:space="preserve">WTR No. 2025-07-12-SOCECD325-065
</t>
  </si>
  <si>
    <t>Rizza L. Cadeliña</t>
  </si>
  <si>
    <t>NTTC No. 252107121300396</t>
  </si>
  <si>
    <t xml:space="preserve">Joseph Franco C. Madelo, LLB, President
</t>
  </si>
  <si>
    <t>0930-803-3037 / (038) 427-3286</t>
  </si>
  <si>
    <t>MEEEAW306</t>
  </si>
  <si>
    <t xml:space="preserve">WTR No. 20250712MEEEAW306066
</t>
  </si>
  <si>
    <t>NTTC No. 242407121300051</t>
  </si>
  <si>
    <t>AFFRMO207</t>
  </si>
  <si>
    <t xml:space="preserve">WTR No. 20250712AFFRMO207067
</t>
  </si>
  <si>
    <t xml:space="preserve">Marcial C. Calagui, President
</t>
  </si>
  <si>
    <t xml:space="preserve">0948-761-0753
</t>
  </si>
  <si>
    <t xml:space="preserve">pshpbohol@gmail.com
</t>
  </si>
  <si>
    <t xml:space="preserve">WTR No. 2025-07-12-TRSFBS213-092
</t>
  </si>
  <si>
    <t>Charlene O. Reños</t>
  </si>
  <si>
    <t>NTTC No. 252107121200433</t>
  </si>
  <si>
    <t>TRSFOS213</t>
  </si>
  <si>
    <t xml:space="preserve">442 Hours
</t>
  </si>
  <si>
    <t xml:space="preserve">WTR No. 2025-07-12-TRSFOS213-096
</t>
  </si>
  <si>
    <t>NTTC No. 252407121200095</t>
  </si>
  <si>
    <t xml:space="preserve">221 Hours
</t>
  </si>
  <si>
    <t xml:space="preserve">WTR No. 2025-07-12-CONHEO219-097
</t>
  </si>
  <si>
    <t>ATLDRV204</t>
  </si>
  <si>
    <t xml:space="preserve">118 Hours
</t>
  </si>
  <si>
    <t xml:space="preserve">WTR No. MTP 2025-07-12-ALTDRV204-037
</t>
  </si>
  <si>
    <t>NTTC No. 221907121200016
NTTC No. 252507121200296</t>
  </si>
  <si>
    <t>12/14/2026
 5/7/2030</t>
  </si>
  <si>
    <t>229 Hours</t>
  </si>
  <si>
    <t xml:space="preserve">WTR No. MTP 2025-07-12-CONMAS218-038
</t>
  </si>
  <si>
    <t>NTTC No. 252407121200395</t>
  </si>
  <si>
    <t>SOCECD325</t>
  </si>
  <si>
    <t xml:space="preserve">WTR No. 2025-07-12-SOCECD325-103
</t>
  </si>
  <si>
    <t>Jacquelyn M. Flores</t>
  </si>
  <si>
    <t>NTTC No. 252307121300545</t>
  </si>
  <si>
    <t xml:space="preserve">WTR No. 2025-07-12-CONFOR219-104
</t>
  </si>
  <si>
    <t>Paulo P. Ortiza</t>
  </si>
  <si>
    <t>NTTC No. 211913161200702</t>
  </si>
  <si>
    <t xml:space="preserve">WTR No. MTP 202507SOCECD325-043
</t>
  </si>
  <si>
    <t>Apolinar P. Cadelina, Center Administrator</t>
  </si>
  <si>
    <t xml:space="preserve">WTR No. MTP 202507MEEEAW206-044
</t>
  </si>
  <si>
    <t>NTTC No. 2522071212004717</t>
  </si>
  <si>
    <t xml:space="preserve">141 Hours
</t>
  </si>
  <si>
    <t xml:space="preserve">WTR No. MTP 202507TRSBPP209-045
</t>
  </si>
  <si>
    <t>Ailyn B. Lagas
Jessa V. Albero</t>
  </si>
  <si>
    <t>NTTC No. 242307121200569
NTTC No. 252107121200333</t>
  </si>
  <si>
    <t>5/30/2029
2/15/2029</t>
  </si>
  <si>
    <t>ELCEIM315</t>
  </si>
  <si>
    <t xml:space="preserve">160 Hours
</t>
  </si>
  <si>
    <t xml:space="preserve">WTR No. MTP 202507ELCEIM315-046
</t>
  </si>
  <si>
    <t>NTTC No. 222207121300351</t>
  </si>
  <si>
    <t>Jaminel A. Damolo, MPA - Center Administrator</t>
  </si>
  <si>
    <t xml:space="preserve">WTR No. MTP 202507ELCEIM315-049
</t>
  </si>
  <si>
    <t xml:space="preserve">120 Hours
</t>
  </si>
  <si>
    <t xml:space="preserve">WTR No. MTP 202507MEEEAW306-050
</t>
  </si>
  <si>
    <t>Diosdado A. Lofranco Jr.</t>
  </si>
  <si>
    <t>NTTC No. 211907121300419</t>
  </si>
  <si>
    <t xml:space="preserve">298 Hours
</t>
  </si>
  <si>
    <t xml:space="preserve">WTR No. 2025-07-12-SOCECD325-120
</t>
  </si>
  <si>
    <t>Marichu M. Cua</t>
  </si>
  <si>
    <t>NTTC No. 252107121300573</t>
  </si>
  <si>
    <t>WTR No. 2025-07-12-SOCECD325-121</t>
  </si>
  <si>
    <t>Froilan B. Mellomida</t>
  </si>
  <si>
    <t>NTTC No. 252407121300570</t>
  </si>
  <si>
    <t>WTR No. 2025-07-12-SOCECD325-122</t>
  </si>
  <si>
    <t>WTR No. 2025-07-12-SOCECD325-123</t>
  </si>
  <si>
    <t xml:space="preserve">76 Hours
</t>
  </si>
  <si>
    <t xml:space="preserve">WTR No. MTP 202507TRSTPS215-051
</t>
  </si>
  <si>
    <t>Gerald C. Rodriguez
Gemma D. Adovo</t>
  </si>
  <si>
    <t>NTTC No. 241907611200132
NTTC No. 252207121200189</t>
  </si>
  <si>
    <t>January 23, 2029
February 13, 2030</t>
  </si>
  <si>
    <t>TRSHSK319</t>
  </si>
  <si>
    <t xml:space="preserve">264 Hours
</t>
  </si>
  <si>
    <t xml:space="preserve">WTR No. 2025-07-12-TRSHSK319-126
</t>
  </si>
  <si>
    <t>NTTC No. 231907121300118</t>
  </si>
  <si>
    <t xml:space="preserve">Cesario C. Bonite, President
</t>
  </si>
  <si>
    <t xml:space="preserve">0916-682-0544
</t>
  </si>
  <si>
    <t xml:space="preserve">czarbeesintegratedfarm@gmail.com
</t>
  </si>
  <si>
    <t>AFFACP213</t>
  </si>
  <si>
    <t xml:space="preserve">336 Hours
</t>
  </si>
  <si>
    <t xml:space="preserve">WTR No. 2026-07-12-AFFACP213-009
</t>
  </si>
  <si>
    <t>Mera Mae M. Azucenas</t>
  </si>
  <si>
    <t>NTTC No. 232307221200373</t>
  </si>
  <si>
    <t xml:space="preserve">298 Hours
</t>
  </si>
  <si>
    <t xml:space="preserve">WTR No. 2026-07-12-SOCECD325-012
</t>
  </si>
  <si>
    <t>Consolacion D. Raña</t>
  </si>
  <si>
    <t>NTTC No. 262507121300001</t>
  </si>
  <si>
    <t xml:space="preserve">Zenaida O. Caberte, Institution Head
</t>
  </si>
  <si>
    <t xml:space="preserve">0949-742-1081
</t>
  </si>
  <si>
    <t xml:space="preserve">ensciema@gmail.com
</t>
  </si>
  <si>
    <t>CS-SOCESLB24</t>
  </si>
  <si>
    <t xml:space="preserve">100 Hours
</t>
  </si>
  <si>
    <t xml:space="preserve">RTP No. 2026-07-12-CS-SOCESLB24-005
</t>
  </si>
  <si>
    <t>Stephanie C. Dag-um</t>
  </si>
  <si>
    <t>Amelda B. Quiachon</t>
  </si>
  <si>
    <t xml:space="preserve">amy_quiachon@yahoo.com </t>
  </si>
  <si>
    <t>20220722HHCHIL208012</t>
  </si>
  <si>
    <t>Michelle O. Digamon</t>
  </si>
  <si>
    <t>NTTC No.211707221200165</t>
  </si>
  <si>
    <t>due to integration of 21st Century Skills</t>
  </si>
  <si>
    <t>NTTC. 181407221200411</t>
  </si>
  <si>
    <t>COR No. RVIIFLD0166S2020</t>
  </si>
  <si>
    <t>Catherine M. Nasibog
 Aurora N. Suarez</t>
  </si>
  <si>
    <t>NTTC No. 181707221200027
 NTTC No. 201807221200236</t>
  </si>
  <si>
    <t>1/26/2027
 8/23/2025</t>
  </si>
  <si>
    <t>Gerarld O. Cañete
Harold O. Talledo
Albert Alonto</t>
  </si>
  <si>
    <t>Michael B. Mendoza - President</t>
  </si>
  <si>
    <t>sionyshane@yahoo.com, hanjaynee2399@gmail.com</t>
  </si>
  <si>
    <t>Siony O. Candado
 Christine S. Palisoc
 Henry C. Paradero</t>
  </si>
  <si>
    <t>NTTC No. 211607221200127
 NTTC No. 201613061200908
 NTTC No. 211907221200337</t>
  </si>
  <si>
    <t>11/26/2025
 12/16/2024
 11/26/2025</t>
  </si>
  <si>
    <t>WTR No. 20170722HHCHIL208067</t>
  </si>
  <si>
    <t>Juanito A. Lampasa</t>
  </si>
  <si>
    <t>NTTC No. 141313161236990</t>
  </si>
  <si>
    <t>Jose Lorenzo R. Abellanosa</t>
  </si>
  <si>
    <t>Duffy Obeso</t>
  </si>
  <si>
    <t>NTTC No. 22207221200170</t>
  </si>
  <si>
    <t>Rodrigo A. Abellanosa</t>
  </si>
  <si>
    <t>Ailun P. Jaugan</t>
  </si>
  <si>
    <t>NTTC No. 232007221200</t>
  </si>
  <si>
    <t xml:space="preserve">Wilky T. Lim        </t>
  </si>
  <si>
    <t>Decemverlinn Gay C. Detros
 Jean C. Almohallas
 Shianen M. Barro
 Jackilyn G. Mensuare
  Ivy Mae C. Catubay
 Virna Mae C. Cordero
 Ella Jane G. Nieves
 Flora Mae J. Ditchon
 Janet O. Gornez
 Blanche Claire I. Lucero
 Shannatte Aleera D. Soledad</t>
  </si>
  <si>
    <t>TMC NO. 20072201000071</t>
  </si>
  <si>
    <t>Bernadette C. Irisari - President</t>
  </si>
  <si>
    <t>340-2106 0933-876-5222</t>
  </si>
  <si>
    <t xml:space="preserve">big.dtaci09@gmail.com </t>
  </si>
  <si>
    <t>Hon. Ace Stefan V. Binghay</t>
  </si>
  <si>
    <t>Bebelito P. Bibat
Merian A. Mahidlawon</t>
  </si>
  <si>
    <t>Miriam A. Ortiz - Tech Voc In-charge</t>
  </si>
  <si>
    <t>techvoc@benedictocollege.edu.ph</t>
  </si>
  <si>
    <t>Mitch E. Cortes</t>
  </si>
  <si>
    <t>NTTC No. 161507221200022</t>
  </si>
  <si>
    <t>20170722TRSHSK213066</t>
  </si>
  <si>
    <t>Miriam A. Ortiz
Marie Ann B. Barneso</t>
  </si>
  <si>
    <t>NTTC No. 211707221200306
NTTC No. 211907221200014</t>
  </si>
  <si>
    <t>4-Jul-26
12/17/2025</t>
  </si>
  <si>
    <t>20170722TRSFBS213139</t>
  </si>
  <si>
    <t>Miriam A. Ortiz</t>
  </si>
  <si>
    <t>NTTC No. 201707221200313</t>
  </si>
  <si>
    <t>20170722TRSBAR213161</t>
  </si>
  <si>
    <t>NTTC No. 171207221200126</t>
  </si>
  <si>
    <t>Mary Angeline Treyes</t>
  </si>
  <si>
    <t>mitch.world14@gmail.com</t>
  </si>
  <si>
    <t>Engr. Elenita Y. Ursal</t>
  </si>
  <si>
    <t>Mark Kevin T. Daitol</t>
  </si>
  <si>
    <t>NTTC No. 211907221200076</t>
  </si>
  <si>
    <t>Sam Louis G. Lepiten</t>
  </si>
  <si>
    <t>NTTC No. 201907221200042</t>
  </si>
  <si>
    <t>Cheryl C. Cardona</t>
  </si>
  <si>
    <t>NTTC No. 191907221200370</t>
  </si>
  <si>
    <t>Engr. Nicolas M. Baguio, Jr.</t>
  </si>
  <si>
    <t>nick.baguio@britechcollege.edu.ph</t>
  </si>
  <si>
    <t>Mariecris S. Ortula</t>
  </si>
  <si>
    <t>NTTC No. 201908371200011</t>
  </si>
  <si>
    <t>Cristita O. Carmona</t>
  </si>
  <si>
    <t>NTTC No. 211907221200177</t>
  </si>
  <si>
    <t>(032) 341-3220/ 0906-5282855/ 0921-8528404/ (032) 316-3655</t>
  </si>
  <si>
    <t xml:space="preserve">cca.cebu@yahoo.com </t>
  </si>
  <si>
    <t>https://drive.google.com/file/d/11zZUKPdblUn7JPcyL1mZzOVrE4OjZ5NI/view?usp=sharing</t>
  </si>
  <si>
    <t>RVIIFLD0013s2021</t>
  </si>
  <si>
    <t>Ryan O. Elayron
 Sher Ann R. Kho
 Li-An T. Salinog</t>
  </si>
  <si>
    <t>TMC No. 18131501000578
 TMC No. 18131501000584
 TMC No. 21130701024352</t>
  </si>
  <si>
    <t>Hon. Mario Patricio P. Barcenas</t>
  </si>
  <si>
    <t>Evalinda L. Carbero</t>
  </si>
  <si>
    <t>NTTC No. 191907221200283</t>
  </si>
  <si>
    <t>Julibeth Watanabe</t>
  </si>
  <si>
    <t>Julibeth C. Watanabe</t>
  </si>
  <si>
    <t>TMC No. 23072201116694</t>
  </si>
  <si>
    <t>Czarina A. Abenoja, Ph.D</t>
  </si>
  <si>
    <t xml:space="preserve">sharonbeligan@gmail.com </t>
  </si>
  <si>
    <t>Mariano Victor Pengla
Soila Shadiel Acosta
Ronald Jansci Permato</t>
  </si>
  <si>
    <t>TMC No. 21072201139979</t>
  </si>
  <si>
    <t>NTR No.202207220007</t>
  </si>
  <si>
    <t>John Errol L. Borlagdan
 Ralph B. Tatoy</t>
  </si>
  <si>
    <t>COR No. No. RVIIFLD0009s2022</t>
  </si>
  <si>
    <t>Kristelle Lynne P. Ong
 Victor S. Recaña III</t>
  </si>
  <si>
    <t>NTTC No. 191807221300492 
 NTTC No. 211707221300252</t>
  </si>
  <si>
    <t>Harold Patricio A. Lamostre
 Jurry P. Pajares</t>
  </si>
  <si>
    <t>TMC No. 19072201030517
 TMC No. 20130701000397</t>
  </si>
  <si>
    <t>Joshua Keanne Carredo, President</t>
  </si>
  <si>
    <t>Bernadita Fronteras, Institution Head</t>
  </si>
  <si>
    <t>Mariejoy C. Vasquez</t>
  </si>
  <si>
    <t>TMC No. 22072201003764</t>
  </si>
  <si>
    <t>with 5-year validity period</t>
  </si>
  <si>
    <t>Marvyn T. Heramil</t>
  </si>
  <si>
    <t>Mary Jane C. Lawas</t>
  </si>
  <si>
    <t>Irish Mae T. Aboyo
Jonalyn Rosco</t>
  </si>
  <si>
    <t>Dr. Phil  Anthony M. Phua</t>
  </si>
  <si>
    <t>https://drive.google.com/file/d/16RFyCWkaS9fOYNp__J1o3cv6_N9G0XJH/view?usp=sharing</t>
  </si>
  <si>
    <t>Evelyn T. Tangarorang</t>
  </si>
  <si>
    <t>NTTC No. 171707221200064</t>
  </si>
  <si>
    <t>Mary Felia L. Yu</t>
  </si>
  <si>
    <t>NTTC No.181807221200278</t>
  </si>
  <si>
    <t>Catherine L. Cuandot</t>
  </si>
  <si>
    <t>Rachael Y. Mariño</t>
  </si>
  <si>
    <t>TMC No. 19072201047568</t>
  </si>
  <si>
    <t xml:space="preserve">Romelito H. Mantuhac   </t>
  </si>
  <si>
    <t>cswsticebut2mis@gmail.com</t>
  </si>
  <si>
    <t>Atty Reuel T. Pintor - CEO</t>
  </si>
  <si>
    <t>cebusouthwestowak@gmail.com</t>
  </si>
  <si>
    <t>Samson D. Paquit</t>
  </si>
  <si>
    <t>NTTC No. 131307021227705</t>
  </si>
  <si>
    <t>Pedro V. Sandalo, Jr. - School Administrator</t>
  </si>
  <si>
    <t>voctechacademy@gmail.com</t>
  </si>
  <si>
    <t>Rainero Tomas L. Jayme</t>
  </si>
  <si>
    <t>NTTC No.181807221200329</t>
  </si>
  <si>
    <t>417-5254, 0933-3455013
 (032) 417-5154
 09430542776</t>
  </si>
  <si>
    <t>NTR No. 202007220016</t>
  </si>
  <si>
    <t>TMC No.18072201011040</t>
  </si>
  <si>
    <t>Cebu Center for Healthcare Professionals, Inc.</t>
  </si>
  <si>
    <t xml:space="preserve">Bernard C. Restificar   </t>
  </si>
  <si>
    <t xml:space="preserve">chpcebutraining@yahoo.com gerome.camaongay@chpcebu.com </t>
  </si>
  <si>
    <t>https://drive.google.com/file/d/1kCpNhTNcV6pqNDuon8tvK5LwRPml-JJe/view?usp=sharing</t>
  </si>
  <si>
    <t>COR No. RVIIFLD0164s2020</t>
  </si>
  <si>
    <t>20170722TRSHSK213149</t>
  </si>
  <si>
    <t>Rosita B. Gonoy</t>
  </si>
  <si>
    <t>NTTC No. 161407221200172</t>
  </si>
  <si>
    <t xml:space="preserve">Engr. Ruben A. Laraya </t>
  </si>
  <si>
    <t xml:space="preserve">grondiano.ml@cite.edu.ph </t>
  </si>
  <si>
    <t>A</t>
  </si>
  <si>
    <t>https://drive.google.com/file/d/1-OhuXhLcQPuj5VHgcVeXo2xbZFgT8RKZ/view?usp=sharing</t>
  </si>
  <si>
    <t>COR No. RVIIFLD0007s2021</t>
  </si>
  <si>
    <t>Benjie L. Wong</t>
  </si>
  <si>
    <t>NTTC No. 181807221200384</t>
  </si>
  <si>
    <t>Neil N. Agbay</t>
  </si>
  <si>
    <t>NTTC No. 171607221200027</t>
  </si>
  <si>
    <t>February 3, 2017 to August 18,2021</t>
  </si>
  <si>
    <t>NTTC No. 171607221200026</t>
  </si>
  <si>
    <t>Soyen S. See</t>
  </si>
  <si>
    <t>soyensu@yahoo.com</t>
  </si>
  <si>
    <t>Marylou N. Ceniza - President</t>
  </si>
  <si>
    <t xml:space="preserve">cnl2017global@gmail.com </t>
  </si>
  <si>
    <t>Marisel E. Bacolod</t>
  </si>
  <si>
    <t>NTTC No. 151507221200448</t>
  </si>
  <si>
    <t>Genesa P. Paragados,Ed.D.</t>
  </si>
  <si>
    <t>Danilo B. Colipano / Tech-Voc Director</t>
  </si>
  <si>
    <t>ctscebu@gmail.com, ctscscholarship@gmail.com</t>
  </si>
  <si>
    <t>Danilo B. Colipano</t>
  </si>
  <si>
    <t>NTTC No. 191707221200217</t>
  </si>
  <si>
    <t>Peter John T. Rosario</t>
  </si>
  <si>
    <t>NTTC No. 171407221200315</t>
  </si>
  <si>
    <t>Joseph Marlon M. Auza</t>
  </si>
  <si>
    <t>Jeselyn D. Rebello</t>
  </si>
  <si>
    <t>Erlinda N. Aviola</t>
  </si>
  <si>
    <t>NTTC No. 181807221200415</t>
  </si>
  <si>
    <t>WTR No. 201507022223</t>
  </si>
  <si>
    <t>WTR No. 201607022078</t>
  </si>
  <si>
    <t>Hilario H. Mantuhac, Jr.</t>
  </si>
  <si>
    <t xml:space="preserve"> 
divinelifecebu@gmail.com                                     snamuch_crib@yahoo.com, russelann35@gmail.com, dlictrainingcenter@gmail.com</t>
  </si>
  <si>
    <t>Khaleen M. Lim</t>
  </si>
  <si>
    <t>NTTC No. 141407031238381</t>
  </si>
  <si>
    <t xml:space="preserve"> 
divinelifecebu@gmail.com                                     snamuch_crib@yahoo.com, russelann35@gmail.com, dlictrainingcenter@gmail.com</t>
  </si>
  <si>
    <t>Luz L. Borromeo</t>
  </si>
  <si>
    <t>TMC No. 1307020100068</t>
  </si>
  <si>
    <t>Rev. Fr. Brian Butanas SDB</t>
  </si>
  <si>
    <t>20230722MEEMCG205072</t>
  </si>
  <si>
    <t>Joshua B. Jamili</t>
  </si>
  <si>
    <t>NTTC No. 151307121200627</t>
  </si>
  <si>
    <t>Fr. Fernando V. Peralta, SDB</t>
  </si>
  <si>
    <t>donboscotrainingcenterliloan@gmail.com                         donboscoliloan.utpras@gmail.com</t>
  </si>
  <si>
    <t>Fernando V. Peralta</t>
  </si>
  <si>
    <t>NTTC No.211907221200074</t>
  </si>
  <si>
    <t>Hermenegildo P. Juridico</t>
  </si>
  <si>
    <t>NTTC No. 181707221200137</t>
  </si>
  <si>
    <t>NTTC No. 181707221200136</t>
  </si>
  <si>
    <t>29-Oct.-20</t>
  </si>
  <si>
    <t>Fr. Randolph Antonio Figuracion, SDB</t>
  </si>
  <si>
    <t xml:space="preserve">
tvetdept@dbtc-cebu.edu.ph, boymacho31@gmail.com </t>
  </si>
  <si>
    <t>Werner A. Nuñez</t>
  </si>
  <si>
    <t>NTTC No.201907221200269</t>
  </si>
  <si>
    <t xml:space="preserve">
tvetdept@dbtc-cebu.edu.ph, boymacho31@gmail.com </t>
  </si>
  <si>
    <t>NTTC No. 191807221200319</t>
  </si>
  <si>
    <t>COR No. RVIIFLD0140s2020</t>
  </si>
  <si>
    <t>Junrell A. Camajalan</t>
  </si>
  <si>
    <t>NTTC No. 181807221200311</t>
  </si>
  <si>
    <t>09177009610 / (032) 517-3851</t>
  </si>
  <si>
    <t>COR No RVIIFLD0148s2020</t>
  </si>
  <si>
    <t>Syrael Soque</t>
  </si>
  <si>
    <t>COR No. RVIIFLD0139s2020</t>
  </si>
  <si>
    <t>TMC No. 1307020100180</t>
  </si>
  <si>
    <t>Aleah Reca A. Lim, President</t>
  </si>
  <si>
    <t>0995-281-1962 / 0942-413-3324</t>
  </si>
  <si>
    <t>aleah@ecc-philippines/com/office1@ecc-sgc-com</t>
  </si>
  <si>
    <t>Jacklyn S. Dacalos</t>
  </si>
  <si>
    <t>TMC No. 22072201001563</t>
  </si>
  <si>
    <t>Tracy June C. Marte
 Lourgen Therese E. Paderanga
 Ruth F. Tampipi
 Christine G. Catamco
 Walchie T. Arche</t>
  </si>
  <si>
    <t>TMC No.17072201004504
 TMC No.17072201000338
 TMC No.17072201000111
 TMC No.17072201000334
 TMC No. 17072201004507</t>
  </si>
  <si>
    <t>24-Jan-23
 27-Sep-22
 17-May-22
 27-Sep-22
 24-Jan-23</t>
  </si>
  <si>
    <t>Doris S. Defensor</t>
  </si>
  <si>
    <t>Catherine S. Aller</t>
  </si>
  <si>
    <t>Mr. Raul C. Fontanoza</t>
  </si>
  <si>
    <t xml:space="preserve">eletechnical123@gmail.com </t>
  </si>
  <si>
    <t>Alfredo B. Vistal, Jr.</t>
  </si>
  <si>
    <t>NTTC No. 222207221200581</t>
  </si>
  <si>
    <t xml:space="preserve">Marilou Mayoral   </t>
  </si>
  <si>
    <t>Charlyn E. Cañete
Aileen G. Pepito
Rhea Mae M. Entero</t>
  </si>
  <si>
    <t>TMC No. 19072201031385</t>
  </si>
  <si>
    <t>Gina Y. Murrell</t>
  </si>
  <si>
    <t>Christharina A. Labad</t>
  </si>
  <si>
    <t>TMC No. 18072201037463</t>
  </si>
  <si>
    <t>David Chatelet</t>
  </si>
  <si>
    <t>Charie Mae C. Balansag</t>
  </si>
  <si>
    <t>TMC No. 18074601000213</t>
  </si>
  <si>
    <t>Andrea B. Alegrado
 Deborah J. BacusCharie Mae C. Balansag
 Daisy Jane B. Paden</t>
  </si>
  <si>
    <t>TMC No.170722010000168
 TMC No.18074601000237
 TMC No.
 18074601000213
 TMC No.
 18074601000217</t>
  </si>
  <si>
    <t>12-Jul-22
 19-Oct-23
 18-Sep-23
 18-Sep-23</t>
  </si>
  <si>
    <t>Andrea B. Alegrado</t>
  </si>
  <si>
    <t>TMC No. 170722010000168</t>
  </si>
  <si>
    <t xml:space="preserve">Elma A. Ayop </t>
  </si>
  <si>
    <t>COR No. RVIIFLD0196s2020</t>
  </si>
  <si>
    <t>not indicated</t>
  </si>
  <si>
    <t>Leonida E. Mizuta</t>
  </si>
  <si>
    <t>Rachie A. Tabotabo</t>
  </si>
  <si>
    <t>TMC No. 20072201017781</t>
  </si>
  <si>
    <t xml:space="preserve">Analen R. Imai  </t>
  </si>
  <si>
    <t>fast_cebu@hotmail.com</t>
  </si>
  <si>
    <t>Dennis M. Biason
Archie Angelo J. Portes
Ellen T. Matahum
Jehnera R. Albarracin</t>
  </si>
  <si>
    <t>TMC No. 24072201004312
TMC No. 22072201002534
TMC No. 22072201003111
TMC No. 19072201037076</t>
  </si>
  <si>
    <t>2/1/2029
7/27/2027
9/20/2027
10/18/2024</t>
  </si>
  <si>
    <t>Anthony J. Jabellana / President</t>
  </si>
  <si>
    <t>globalpowerskills@yahoo.com</t>
  </si>
  <si>
    <t>Belinda L. Valero</t>
  </si>
  <si>
    <t>NTTC No. 151407221200464</t>
  </si>
  <si>
    <t>Duffy O. Obeso</t>
  </si>
  <si>
    <t>NTTC No. 151207221200317</t>
  </si>
  <si>
    <t>Arturo N. Tangal, President</t>
  </si>
  <si>
    <t>(032) 232-9608 / 231-0208</t>
  </si>
  <si>
    <t>principal@hcsinternational.org ,  director@hcsinternational.org</t>
  </si>
  <si>
    <t>https://drive.google.com/file/d/1k3CEcZXUZB3ToKe3lmD7y8pjSpQxtBCQ/view?usp=sharing</t>
  </si>
  <si>
    <t>Adrian Wilson S. Tangal</t>
  </si>
  <si>
    <t>TMC No. 21072201011776</t>
  </si>
  <si>
    <t xml:space="preserve"> Jeremy G. Young </t>
  </si>
  <si>
    <t>Marlon Misa</t>
  </si>
  <si>
    <t>COR No. RVIIFLD0168s2020</t>
  </si>
  <si>
    <t>COR No. RVIIFLD0167s2020</t>
  </si>
  <si>
    <t>Jovelyn O. Bayon</t>
  </si>
  <si>
    <t>hrdphilinter@yahoo.coim</t>
  </si>
  <si>
    <t>Leonardo E. Ymas, President</t>
  </si>
  <si>
    <t>klncebu@gmail.com</t>
  </si>
  <si>
    <t>Warsito B. Capangpangan</t>
  </si>
  <si>
    <t>NTTC No. 201807221200312</t>
  </si>
  <si>
    <t>https://drive.google.com/file/d/13lbOL1aUB0rBYBwPbNHhVwu-hXxfi3rn/view?usp=sharing</t>
  </si>
  <si>
    <t>COR No. RVIIFLD0023s2021</t>
  </si>
  <si>
    <t>Leonardo E. Ymas</t>
  </si>
  <si>
    <t>NTTC No. 191808371200755</t>
  </si>
  <si>
    <t>COR No. RVIIFLD0022s2021</t>
  </si>
  <si>
    <t>NTTC No. 221808371200443</t>
  </si>
  <si>
    <t>NTTC No. 141313060030532</t>
  </si>
  <si>
    <t>Ma. Elena C. Limocon</t>
  </si>
  <si>
    <t>Roy T. Bosque</t>
  </si>
  <si>
    <t>NTTC No. 181807221200097</t>
  </si>
  <si>
    <t>Marilyn L. Back</t>
  </si>
  <si>
    <t>503-9846 / 507-9415 / 0948-035-3026</t>
  </si>
  <si>
    <t>cijofficialph@gmail.com</t>
  </si>
  <si>
    <t>Delia L. Degamo</t>
  </si>
  <si>
    <t>TMC No. 17072201000360</t>
  </si>
  <si>
    <t>Fe Esperanza E. Benitez</t>
  </si>
  <si>
    <t>427-0709 / 0995-794-7069</t>
  </si>
  <si>
    <t>Maosilyn Maria R. Epino</t>
  </si>
  <si>
    <t>TMC No. 23130601006816</t>
  </si>
  <si>
    <t>Ira Marie G. Ortega</t>
  </si>
  <si>
    <t>COR No. RVIIFLD0016s2021</t>
  </si>
  <si>
    <t>COR No. RVIIFLD0017s2021</t>
  </si>
  <si>
    <t>Maria Celina G. David</t>
  </si>
  <si>
    <t>NTTC No. 171713061201666</t>
  </si>
  <si>
    <t>COR No. RVIIFLD00019s2021</t>
  </si>
  <si>
    <t>Ira Marie G. Ortega
Jay G. Delos Reyes</t>
  </si>
  <si>
    <t>NTTC No. 181713031200305
NTTC No. 181713061200195</t>
  </si>
  <si>
    <t>COR No. RVIIFLD0018s2021</t>
  </si>
  <si>
    <t xml:space="preserve">Virginia D. Querubin
</t>
  </si>
  <si>
    <t>NTTC No. 171713061201416</t>
  </si>
  <si>
    <t>Gerardo M. Augusto - President</t>
  </si>
  <si>
    <t>msdtac@yahoo.com.ph</t>
  </si>
  <si>
    <t>Grace M. Barnido</t>
  </si>
  <si>
    <t>NTTC No. 212007221200004</t>
  </si>
  <si>
    <t>Nicanor L. Matias</t>
  </si>
  <si>
    <t>NTTC No. 141407011240653</t>
  </si>
  <si>
    <t>Sr. Rica B. Cebuano, FMA</t>
  </si>
  <si>
    <t xml:space="preserve">jseguisabal@maryourhelp-cebu.edu.ph </t>
  </si>
  <si>
    <t>https://drive.google.com/file/d/1_631xG71K426opUlTsmkJX7_VGyUyge9/view?usp=sharing</t>
  </si>
  <si>
    <t>Jovelyn G. Seguisabal</t>
  </si>
  <si>
    <t>Jopriz A. Zamora, President</t>
  </si>
  <si>
    <t>registrar.metrologyx@gmail.com</t>
  </si>
  <si>
    <t>COR No. RVIIFLD0003s2021</t>
  </si>
  <si>
    <t>Adolfo M. Alcoseba, Jr.</t>
  </si>
  <si>
    <t>NTTC No. 151307021242069</t>
  </si>
  <si>
    <t>COR No. RVIIFLD0002s2021</t>
  </si>
  <si>
    <t>Quincy Q. Ladrera</t>
  </si>
  <si>
    <t>NTTC No. 181607221200397</t>
  </si>
  <si>
    <t>Georgia D Daño - Administrator</t>
  </si>
  <si>
    <t xml:space="preserve"> 
maamtiding@yahoo.com                           mgb.sdaci@gmail.com.ph                        mgb.scdaci@yahoo.com mgb.sdaci@yahoo.com.ph mgb.sdaci08@gmail.com</t>
  </si>
  <si>
    <t xml:space="preserve"> 
maamtiding@yahoo.com                           mgb.sdaci@gmail.com.ph                        mgb.scdaci@yahoo.com mgb.sdaci@yahoo.com.ph mgb.sdaci08@gmail.com</t>
  </si>
  <si>
    <t>with integration of 21st Century Skills and 5-year validity period</t>
  </si>
  <si>
    <t xml:space="preserve">Alberto Yu Uy </t>
  </si>
  <si>
    <t>(032) 260-7274 / 0925-612-1285</t>
  </si>
  <si>
    <t>Danical Jane P. Albano
Anabella D. Pielago</t>
  </si>
  <si>
    <t>Artemio I. Panganiban, Jr. Ph. D</t>
  </si>
  <si>
    <t>Zharon A. Ramirez</t>
  </si>
  <si>
    <t>NTTC No. 151407221200019</t>
  </si>
  <si>
    <t>Arlene May M. Panganiban</t>
  </si>
  <si>
    <t>NTTC No. 161607221200131</t>
  </si>
  <si>
    <t>Engr. Ricardo V. Davidon, Center Administrator</t>
  </si>
  <si>
    <t>ptccarmen@tesda.gov.ph</t>
  </si>
  <si>
    <t>https://drive.google.com/file/d/13HJ7kUgPwFZcQIgJAUWeqn6l6Pwlvhwf/view?usp=sharing</t>
  </si>
  <si>
    <t>Randy M. Aguilar</t>
  </si>
  <si>
    <t>NTTC No. 171707461200273</t>
  </si>
  <si>
    <t>Certificate of Recognition No. RVIIFLD0025s2021</t>
  </si>
  <si>
    <t>Emelie A. Alcordo</t>
  </si>
  <si>
    <t>NTTC No. 191707611200364</t>
  </si>
  <si>
    <t>Certificate of Recognition No. RVIIFLD0035s2021</t>
  </si>
  <si>
    <t>Pedrita Cabonilas</t>
  </si>
  <si>
    <t>NTTC No. 191607221200150</t>
  </si>
  <si>
    <t>Certificate of Recognition No. RVIIFLD0030s2021</t>
  </si>
  <si>
    <t>Leobecca S. Pestaño</t>
  </si>
  <si>
    <t>NTTC No. 191907221200461</t>
  </si>
  <si>
    <t>Ronilo C. Cabigas</t>
  </si>
  <si>
    <t>NTTC No. 181707221200209</t>
  </si>
  <si>
    <t>Janice D. Lucmong, Center Administrator</t>
  </si>
  <si>
    <t>ptcdaanbantayan@tesda.gov.ph</t>
  </si>
  <si>
    <t>Robelito S. Patalinghug</t>
  </si>
  <si>
    <t>NTTC No.201707221200139</t>
  </si>
  <si>
    <t>Marivel L. Anunciado</t>
  </si>
  <si>
    <t>NTTC No. 181807221300325</t>
  </si>
  <si>
    <t>Marcial B. Menchavez</t>
  </si>
  <si>
    <t>NTTC No. 191707221200243</t>
  </si>
  <si>
    <t>CoC</t>
  </si>
  <si>
    <t>Mary Jane B. Candado</t>
  </si>
  <si>
    <t>NTTC No. 202007221200336</t>
  </si>
  <si>
    <t>Sergio B. Barliso</t>
  </si>
  <si>
    <t>NTTC No. 201807221200133</t>
  </si>
  <si>
    <t>WTR No.20190722AFFACP213134</t>
  </si>
  <si>
    <t>NTTC No.202007221200333</t>
  </si>
  <si>
    <t>WTR No.20190722ALTDRV204136</t>
  </si>
  <si>
    <t>COR No. RVIIFLD0070s2020</t>
  </si>
  <si>
    <t>Junrey Q. Alegarbes</t>
  </si>
  <si>
    <t>NTTC No. 191807221200149</t>
  </si>
  <si>
    <t>COR No. RVIIFLD0069s2020</t>
  </si>
  <si>
    <t>Ma. Teonitah C. Melendez</t>
  </si>
  <si>
    <t>COR No. RVIIFLD0068s2020</t>
  </si>
  <si>
    <t>Gilberto P. Pellazo 
Robelito S. Patalinghug</t>
  </si>
  <si>
    <t>NTTC No.17072202004893 
NTTC No. 201707221200139</t>
  </si>
  <si>
    <t>Edgar B. Capa, Jr.</t>
  </si>
  <si>
    <t>ptcminglanilla@tesda.gov.ph</t>
  </si>
  <si>
    <t>https://drive.google.com/file/d/16A93zFWHKns73LSG7zR6KwVYF2oIA0tY/view?usp=sharing</t>
  </si>
  <si>
    <t>COR No. RVIIFLD0117s2020</t>
  </si>
  <si>
    <t>Thomas F. Solon</t>
  </si>
  <si>
    <t>NTTC No. 181807221200277</t>
  </si>
  <si>
    <t>COR No. RVIIFLD0034s2021</t>
  </si>
  <si>
    <t>Jovencio C. Regulacion Johnrie A. Romales</t>
  </si>
  <si>
    <t>NTTC No. 201807221200121 NTTC No. 201807221200115</t>
  </si>
  <si>
    <t>COR No. RVIIFLD0116s2020</t>
  </si>
  <si>
    <t>Kenneth Lother M. Cañizares Venerando T. Panday</t>
  </si>
  <si>
    <t>NTTC No. 181807221200041
 NTTC No. 191807461200374</t>
  </si>
  <si>
    <t>1/29/2023
 9/27/22</t>
  </si>
  <si>
    <t>Arlene B. Mascardo / Center Administrator</t>
  </si>
  <si>
    <t>ptcsamboan@tesda.gov.ph</t>
  </si>
  <si>
    <t>Sergio A. Barliso</t>
  </si>
  <si>
    <t>COR No. RVIIFLD0031s2020</t>
  </si>
  <si>
    <t>John Ray D. Teorica</t>
  </si>
  <si>
    <t>NTTC No. 181407221200020</t>
  </si>
  <si>
    <t>COR No. RVIIFLD0027s2021</t>
  </si>
  <si>
    <t>Henry B. Supilanas</t>
  </si>
  <si>
    <t>TMC No.17072201000018</t>
  </si>
  <si>
    <t>Cristino L. Villamor, Jr.</t>
  </si>
  <si>
    <t>NTTC No. 171707221200171</t>
  </si>
  <si>
    <t>Rosalino P. Reynes</t>
  </si>
  <si>
    <t>NTTC No. 201907221200348</t>
  </si>
  <si>
    <t>COR No. RVIIFLD0030s2020</t>
  </si>
  <si>
    <t>Johnrey M. Cañete</t>
  </si>
  <si>
    <t>NTTC No. 171707221200260</t>
  </si>
  <si>
    <t>COR No. RVIIFLD0032s2020</t>
  </si>
  <si>
    <t>Arlene B. Mascardo</t>
  </si>
  <si>
    <t>NTTC No. 191907221200442</t>
  </si>
  <si>
    <t>ptctoledo@tesda.gov.ph</t>
  </si>
  <si>
    <t>COR No. RVIIFLD 0024s2021</t>
  </si>
  <si>
    <t>Merian A. Mahidlawon</t>
  </si>
  <si>
    <t>NTTC No.181407221200019</t>
  </si>
  <si>
    <t>with 5-year validity period and integrated with 21st Century Skills</t>
  </si>
  <si>
    <t>Jeson D. Roco</t>
  </si>
  <si>
    <t>NTTC No. 191807221200082</t>
  </si>
  <si>
    <t>COR No. RVIIFLD0176s2020</t>
  </si>
  <si>
    <t>Roel A. Macapobre</t>
  </si>
  <si>
    <t>NTTC No. 161207221200279</t>
  </si>
  <si>
    <t>COR No. RVIIFLD0154s2020</t>
  </si>
  <si>
    <t>Rosanna L. Mansulod 
Fretzie P. Costanilla</t>
  </si>
  <si>
    <t>NTTC No. 181707221200232 
NTTC No. 202007221200282</t>
  </si>
  <si>
    <t>COR No. RVIIFLD0153s2020</t>
  </si>
  <si>
    <t>Roderick Paul T. Bentillo</t>
  </si>
  <si>
    <t>NTTC No. 201907221200101</t>
  </si>
  <si>
    <t xml:space="preserve">Rachelle I. Eramis </t>
  </si>
  <si>
    <t xml:space="preserve">racdaesinc999@yahoo.com </t>
  </si>
  <si>
    <t>Rachelle I. Eramis
 Maria Corazon M. Merlas</t>
  </si>
  <si>
    <t>TMC No. 20072201011375
 TMC No. 17072201000079</t>
  </si>
  <si>
    <t>August 4, 2020
 April 18, 2022</t>
  </si>
  <si>
    <t>255-2994</t>
  </si>
  <si>
    <t>Brian C. Yuson - President/CEO</t>
  </si>
  <si>
    <t>sjasti.training@gmail.com</t>
  </si>
  <si>
    <t>https://drive.google.com/file/d/1Wf6ugWNFXBbm6alqkrPYJUdVMaclK0Bl/view?usp=sharing</t>
  </si>
  <si>
    <t>20220722CONPIP218033</t>
  </si>
  <si>
    <t>Rodiel D. Cambaya</t>
  </si>
  <si>
    <t>NTTC No. 221807221200306</t>
  </si>
  <si>
    <t>Fernand F. Delima</t>
  </si>
  <si>
    <t>NTTC No. 161507221200024</t>
  </si>
  <si>
    <t>COR No. RVIIFLD0010s2021</t>
  </si>
  <si>
    <t>Brian C. Buatans</t>
  </si>
  <si>
    <t>NTTC No.181707221200244</t>
  </si>
  <si>
    <t>20180722ELCEIM215058</t>
  </si>
  <si>
    <t>COR No. RVIIFLD0008s2021</t>
  </si>
  <si>
    <t>Anthony M. Adollada</t>
  </si>
  <si>
    <t>NTTC No. 242307221200020</t>
  </si>
  <si>
    <t>Verna V. Magallon, President</t>
  </si>
  <si>
    <t>alegriaorganicdemofarm@gmail.com</t>
  </si>
  <si>
    <t>Cristino L. Villamor, Danilo B. Amante, Paulino D. Catacutan, Justino L. Libron, Nestor N. Endona, Delfin A. Quinanola, Francisco E. Dacillo</t>
  </si>
  <si>
    <t>NC No. 16064502005416, NC No. 17076102001181, NC No. 17076102000362, nc No. 17076102001197, NC No. 17076102000364, NC No. 17076102001214, NC No. 17076102001192</t>
  </si>
  <si>
    <t>April 6, 2021, May 12, 2022, February 12, 2022, May 13, 2022, February 13, 2022, May 15, 2022, May 13, 2022</t>
  </si>
  <si>
    <t>(032) 2610235/ 261-0234</t>
  </si>
  <si>
    <t>Christopher E. Panique</t>
  </si>
  <si>
    <t>NTTC No. 191707221200165</t>
  </si>
  <si>
    <t>Paulette D. Liu</t>
  </si>
  <si>
    <t>0949-994-7935 / 0917-632-4425 / (032) 234-6102</t>
  </si>
  <si>
    <t>skills@primary.com.ph</t>
  </si>
  <si>
    <t>https://drive.google.com/file/d/1IosBOn9dId0dsLlIiFzdCX2o8hOnb0wW/view?usp=sharing</t>
  </si>
  <si>
    <t>20220722CONRSW213031</t>
  </si>
  <si>
    <t>Steve Y. Banzon
 Teddy M. Taray</t>
  </si>
  <si>
    <t>NTTC No. 181707221200268
 NTTC No. 211707221200193</t>
  </si>
  <si>
    <t>July 12, 2023
 January 12, 2025</t>
  </si>
  <si>
    <t>20220722CONBUL207030</t>
  </si>
  <si>
    <t>Dennis B. Pareja</t>
  </si>
  <si>
    <t>NTTC No. 201707221200314</t>
  </si>
  <si>
    <t>20220722CONRRO207029</t>
  </si>
  <si>
    <t>NTTC No. 211707221200084</t>
  </si>
  <si>
    <t>20220722CONPLM214028</t>
  </si>
  <si>
    <t>Rey F. Escuadro</t>
  </si>
  <si>
    <t>NTTC No. 211707221200216</t>
  </si>
  <si>
    <t>1036 hours</t>
  </si>
  <si>
    <t>NTR No.202207220002</t>
  </si>
  <si>
    <t>MARBEN C. MANABAT</t>
  </si>
  <si>
    <t>TMC No. 18072201008426</t>
  </si>
  <si>
    <t>20220722ALTDRV204014</t>
  </si>
  <si>
    <t>NTTC No.201707221200308</t>
  </si>
  <si>
    <t>Ryan Jose D. Oplas</t>
  </si>
  <si>
    <t>NTTC No. 181707221200333</t>
  </si>
  <si>
    <t>NTTC No. 211707221200112</t>
  </si>
  <si>
    <t>261 hours</t>
  </si>
  <si>
    <t>20220722CONMAS218043</t>
  </si>
  <si>
    <t>NTTC No. 201707221200078</t>
  </si>
  <si>
    <t>20220722CONSCA218044</t>
  </si>
  <si>
    <t>NTTC No. 201707221200079</t>
  </si>
  <si>
    <t>381 hours</t>
  </si>
  <si>
    <t>20220722CONCAR218045</t>
  </si>
  <si>
    <t>NTTC No. 191707221200353</t>
  </si>
  <si>
    <t>Javeson Roy C. Batuto</t>
  </si>
  <si>
    <t>NTTC No. 151508781200202</t>
  </si>
  <si>
    <t>20220722TRSHSK213080</t>
  </si>
  <si>
    <t>WTR No. 20220722TRSHSK213080</t>
  </si>
  <si>
    <t>NTCC No. 15120722100224</t>
  </si>
  <si>
    <t>Leah B. Adalid, Jerry D. Anos, Steve Y. Banzon, Marben C. Manabat, Ryan Jose D. Oplas, Dennis B. Pareja, Myrna P. Pitaluna, Teddy M. Taray</t>
  </si>
  <si>
    <t>TMC No. 1207020100177, TMC No. 1207020100178, TMC No. 1207020100179, TMC No. 1307020100072, TMC No. 1307020100014, TMC No. 1207020100184, TMC No. 1207020100186, TMC No. 1207020100189</t>
  </si>
  <si>
    <t>November 8, 2017, November 8, 2017, November 8, 2017. March 6, 2018, January 18, 2018, November 8, 2017, November 8, 2017, November 8, 2017</t>
  </si>
  <si>
    <t>Amorlina D. Venturillo</t>
  </si>
  <si>
    <t>(032) 254-8324
 254-8323</t>
  </si>
  <si>
    <t>sicesphilcebu@yahoo.com                  sicescebucity@gmail.com</t>
  </si>
  <si>
    <t>Amorlina D. Venturillo Ronald S. Ledesma</t>
  </si>
  <si>
    <t>NTTC No. 141407021239562 NTTC No. 171507221200169</t>
  </si>
  <si>
    <t>1-Oct-19 20-Feb-20</t>
  </si>
  <si>
    <t>mario03281990@gmail.com</t>
  </si>
  <si>
    <t>with 5-year validity period and integration of 21st Century Skills</t>
  </si>
  <si>
    <t xml:space="preserve">Sr. Lilibeth Gustilo, SM </t>
  </si>
  <si>
    <t>Madelyn M. Bisbe</t>
  </si>
  <si>
    <t>NTTC No. 232307221300155</t>
  </si>
  <si>
    <t>Kerwin C. Colina
Ruperto V. Pable</t>
  </si>
  <si>
    <t>NTTC No. 222207221200310
NTTC No. 212107221200442</t>
  </si>
  <si>
    <t>7/4/2024
10/27/2026</t>
  </si>
  <si>
    <t>Josephine Cavalida</t>
  </si>
  <si>
    <t>NTTC No. 171607221200013</t>
  </si>
  <si>
    <t>Atty. Emmeline Sacay-Hwan</t>
  </si>
  <si>
    <t>Mary Cris Millanes
Marjory Lahoy
Alvie Marturillas
Angely Briones
Renie Nieves
Maria Joanna Amit
Jee Ann Punay
Al John Christopher Cornejo</t>
  </si>
  <si>
    <t>NTR No. 202407220004</t>
  </si>
  <si>
    <t>Yes</t>
  </si>
  <si>
    <t>RVIIFLD0028s2021</t>
  </si>
  <si>
    <t>Brian C. Yuson</t>
  </si>
  <si>
    <t>COR No. RVIIFLD0031s2021</t>
  </si>
  <si>
    <t>COR No. RVIIFLD00096s2021</t>
  </si>
  <si>
    <t>Veronica O. Calasang</t>
  </si>
  <si>
    <t>NTTC No. 212107221200370</t>
  </si>
  <si>
    <t>Sr. Elenita E. Soriano, DC</t>
  </si>
  <si>
    <t>Sr. Maria Felipa Fe C. Javen, D.C.</t>
  </si>
  <si>
    <t>NTTC No. 161315071200072</t>
  </si>
  <si>
    <t>Wilfredo L. Pedroza</t>
  </si>
  <si>
    <t>NTTC No. 151507221200447</t>
  </si>
  <si>
    <t xml:space="preserve">Dr. Lourdes L. Rosaroso </t>
  </si>
  <si>
    <t>20240722HHCHCS205066</t>
  </si>
  <si>
    <t>WTR No. 20240722HHCHCS205066</t>
  </si>
  <si>
    <t xml:space="preserve">due to change of name of institution
NEW NAME: UNIVERSITY OF CEBU AT PARDO AND TALISAY. INC. (Formerly: St. Paul College Fouindation, Inc. )
</t>
  </si>
  <si>
    <t>Arsenio Guinto, Jr. - President</t>
  </si>
  <si>
    <t>spitesda.sanfernando@gmail.com</t>
  </si>
  <si>
    <t>Reynaldo J. Casoga</t>
  </si>
  <si>
    <t>NTTC No. 191808781200975</t>
  </si>
  <si>
    <t>Ross L. Arradaza</t>
  </si>
  <si>
    <t>NTTC No. 191706301202510</t>
  </si>
  <si>
    <t>Felipito F. Santiago</t>
  </si>
  <si>
    <t>NTTC No.201703541200271</t>
  </si>
  <si>
    <t>NTTC No.191808781200976</t>
  </si>
  <si>
    <t>Nino Ronester V. Tolingin</t>
  </si>
  <si>
    <t xml:space="preserve">sto.ninomdaac@gmail.com </t>
  </si>
  <si>
    <t>https://drive.google.com/file/d/1K6ZCjafTXT7ZRY2FKGILWnriGiU-zizp/view?usp=sharing</t>
  </si>
  <si>
    <t>Ester Socorro V. Tolingin</t>
  </si>
  <si>
    <t>NTTC No. 211907221200399</t>
  </si>
  <si>
    <t>(032) 4348769/ 09367487303/ 09453202132</t>
  </si>
  <si>
    <t>Bejelyn S. Ancot</t>
  </si>
  <si>
    <t>NTTC No. 201907221300097</t>
  </si>
  <si>
    <t>(032) 434-8769 / 09959319441</t>
  </si>
  <si>
    <t>NTTC No. 15140722120</t>
  </si>
  <si>
    <t>Wilkie E. Reroma-RTC Chief/Center Administration</t>
  </si>
  <si>
    <t>rtccebu@tesda.gov.ph</t>
  </si>
  <si>
    <t>https://drive.google.com/file/d/1kbUsSgYW11dfdiZw9bhwCgis7tdcVNLz/view?usp=sharing</t>
  </si>
  <si>
    <t>NTR No.202307220026</t>
  </si>
  <si>
    <t>COR No. RVIIFLD0055s2021</t>
  </si>
  <si>
    <t>Mateo A. Alin, Jr.
 Edito A. Lauron, Jr.</t>
  </si>
  <si>
    <t>TMC No. 17072201000063
 TMC No. 18072201007389</t>
  </si>
  <si>
    <t>March 13, 2022
 February 13, 2023</t>
  </si>
  <si>
    <t>WTR No. 20240722TVETRM211023</t>
  </si>
  <si>
    <t>COR No. RVIIFLD0181s2020</t>
  </si>
  <si>
    <t>Mateo A. Alin, Jr.
 Henry B. Supilanas</t>
  </si>
  <si>
    <t>NTTC No. 19131202000233
 NTTC No. 19131202000291</t>
  </si>
  <si>
    <t>31-Mar-24
 4-Apr-24</t>
  </si>
  <si>
    <t>20240722TVETRM211023</t>
  </si>
  <si>
    <t>528 Hours</t>
  </si>
  <si>
    <t>due to change of name of institution
New Name: Regional Training Center - Cebu
Address: Archbishop Reyes Ave., Cor. Salinas Drive, Lahug, Cebu City</t>
  </si>
  <si>
    <t>WTR No. 20240722ALTDRV204019</t>
  </si>
  <si>
    <t>Ricky O. Coca</t>
  </si>
  <si>
    <t>NTTC No. 191707221200366</t>
  </si>
  <si>
    <t>20240722ALTDRV204019</t>
  </si>
  <si>
    <t>due to change of name of institution and with integration of 21st Century Skills in the CBC
New Name: Regional Training Center - Cebu
Address: Archbishop Reyes Ave., Cor. Salinas Drive, Lahug, Cebu City</t>
  </si>
  <si>
    <t>(032) 416-8876 / 412-7157</t>
  </si>
  <si>
    <t>WTR No. 20240722CONPLM214022</t>
  </si>
  <si>
    <t>Victorio A. Perez, Jr.</t>
  </si>
  <si>
    <t>NTTC No. 181707221200216</t>
  </si>
  <si>
    <t>20240722CONPLM214022</t>
  </si>
  <si>
    <t>COR No. RVIIFLD055s2020</t>
  </si>
  <si>
    <t>Robert O. Tarongoy</t>
  </si>
  <si>
    <t>NTTC No. 1713072213000327</t>
  </si>
  <si>
    <t>396 hours</t>
  </si>
  <si>
    <t>WTR No. 20210712ELCEIM215053</t>
  </si>
  <si>
    <t>COR No. RVIIFLD057s2020</t>
  </si>
  <si>
    <t>Robert O.Tarongoy</t>
  </si>
  <si>
    <t>NTTC No.171307221200225</t>
  </si>
  <si>
    <t>with 5-year validity period and integrated with 21st Century Skills
New Name: Regional Training Center - Cebu
Address: Archbishop Reyes Ave., Cor. Salinas Drive, Lahug, Cebu City</t>
  </si>
  <si>
    <t>COLEEN O. ENAJADA</t>
  </si>
  <si>
    <t xml:space="preserve">talisaycitylivelihoodtrngcenter@yahoo.com, cswdtalisay14344@gmail.com </t>
  </si>
  <si>
    <t>20220722TRSBPP209025</t>
  </si>
  <si>
    <t>AUGUSTA D. INDIOLA</t>
  </si>
  <si>
    <t>NTTC No.221807221200129</t>
  </si>
  <si>
    <t>20220722ELCEIM215026</t>
  </si>
  <si>
    <t>PAUL BRIAN B. GARCIA</t>
  </si>
  <si>
    <t>NTTC No.181508371200466</t>
  </si>
  <si>
    <t>COR No. RVIIFLD0051s2021</t>
  </si>
  <si>
    <t>Maria Ester D. Campos</t>
  </si>
  <si>
    <t>TMC No. 20072201007725</t>
  </si>
  <si>
    <t>NTR No. 202307220024</t>
  </si>
  <si>
    <t>Jose Rechie C. Ople</t>
  </si>
  <si>
    <t>TMC No. 20072201017792</t>
  </si>
  <si>
    <t>NTR No. 202307220025</t>
  </si>
  <si>
    <t>COR No. RVIIFLD065s2020</t>
  </si>
  <si>
    <t>Edito A. Lauron, Jr.</t>
  </si>
  <si>
    <t>WTR No. 20240722ELCCSS213017</t>
  </si>
  <si>
    <t>due to chnage of name of institution and with integration of 21st Century Skills in the CBC
New Name: Regional Training Center - Cebu
Updated Address: Archbishop Reyes Ave., Cor. Salinas Drive, Lahug, Cebu City</t>
  </si>
  <si>
    <t>COR No. RVIIFLD063s2020</t>
  </si>
  <si>
    <t>Gerard G. Tecson</t>
  </si>
  <si>
    <t>NTTC No. 211907221200012</t>
  </si>
  <si>
    <t>WTR No. 20240722ELCEPA213020</t>
  </si>
  <si>
    <t>COR No. RVIIFLD0062s2020</t>
  </si>
  <si>
    <t>Joy A. Cabatuan</t>
  </si>
  <si>
    <t>NTTC No. 161507221200317</t>
  </si>
  <si>
    <t>WTR No. 20240722TRSHSK213021</t>
  </si>
  <si>
    <t>COR No. RVIIFLD0064s2020</t>
  </si>
  <si>
    <t>Jose P. Magallanes</t>
  </si>
  <si>
    <t>COR No. RVIIFLD0059s2020</t>
  </si>
  <si>
    <t>Restituta P. Declanan</t>
  </si>
  <si>
    <t>NTTC No. 191907221200030</t>
  </si>
  <si>
    <t>WTR No. 20240722GRMDRM205018</t>
  </si>
  <si>
    <t>COR No. RVIIFLD0056s2020</t>
  </si>
  <si>
    <t>Jethro Benabente</t>
  </si>
  <si>
    <t>NTTC No.211807221200210</t>
  </si>
  <si>
    <t>20230722MEEMCG205075</t>
  </si>
  <si>
    <t>COR No. RVIIFLD0061s2020</t>
  </si>
  <si>
    <t>Mateo A. Alin, Jr.</t>
  </si>
  <si>
    <t>20230722MEECLO209080</t>
  </si>
  <si>
    <t>COR No. RVIIFLD0058s2020</t>
  </si>
  <si>
    <t>NTTC No.81807221200117</t>
  </si>
  <si>
    <t>20230722MEECMO209079</t>
  </si>
  <si>
    <t>COR No. RVIIFLD0054s2020</t>
  </si>
  <si>
    <t>NTTC No. 181807221200116</t>
  </si>
  <si>
    <t>(formerly Banilad Center for Professional Development)</t>
  </si>
  <si>
    <t>Elizabeth M. Lopez, Director</t>
  </si>
  <si>
    <t>baniladcenter@gmail.com, bcpdcebufoundation@gmail.com</t>
  </si>
  <si>
    <t>COR No. RVIIFLD0005s2021</t>
  </si>
  <si>
    <t>476 hours</t>
  </si>
  <si>
    <t>COR No. RVIIFLD0004s2021</t>
  </si>
  <si>
    <t>COR No. RVIIFLD0006s2021</t>
  </si>
  <si>
    <t>Mary Catherine C. Gallardo
Evelyn T. Tangarorang</t>
  </si>
  <si>
    <t>NTTC No. 201704000000297
NTTC No. 211707221200328</t>
  </si>
  <si>
    <t>3/1/2025
5/2/2026</t>
  </si>
  <si>
    <t>596 hours</t>
  </si>
  <si>
    <t>COR No. RVIIFLD0012s2021</t>
  </si>
  <si>
    <t>Leah R. Ornopia - School Head</t>
  </si>
  <si>
    <t>tmjtestac2016@gmail.com,  tmjTAC@gmail.com</t>
  </si>
  <si>
    <t>Leah R. Ornopia</t>
  </si>
  <si>
    <t>NTTC No. 191907221300305</t>
  </si>
  <si>
    <t>COR No. RVIIFLD0175s2020</t>
  </si>
  <si>
    <t>COR No. RVIIFLD0037s2021</t>
  </si>
  <si>
    <t>Manuel John A. Ruiz, Jr.</t>
  </si>
  <si>
    <t>NTTC No. 212107221200353</t>
  </si>
  <si>
    <t xml:space="preserve">Basilio M. Cordova         </t>
  </si>
  <si>
    <t>Bryan M. Araneta</t>
  </si>
  <si>
    <t>TMC No. 19072201026989</t>
  </si>
  <si>
    <t>Engr. Nicolas M. Baguio Jr.</t>
  </si>
  <si>
    <t>uhacaregiver@uctz.edu.ph</t>
  </si>
  <si>
    <t>Gladys Jane M. Albarracin</t>
  </si>
  <si>
    <t>universecebu@gmail.com</t>
  </si>
  <si>
    <t>Mary Ann Delgado-Go
Rejean Cayasan
Ronald N. Dalid</t>
  </si>
  <si>
    <t>Atty. Augusto W. Go</t>
  </si>
  <si>
    <t xml:space="preserve">uclmtetac@gmail.com </t>
  </si>
  <si>
    <t>Policronio A. Dorio Jr.</t>
  </si>
  <si>
    <t>NTTC No. 151407221200331</t>
  </si>
  <si>
    <t>Policarpio A. Dorio Jr. Richie L. Montebon</t>
  </si>
  <si>
    <t>NTTC No. 161407221200038 NTTC No. 16167221200336</t>
  </si>
  <si>
    <t>12/09/20 08/04/21</t>
  </si>
  <si>
    <t>Dr. Dennis A. Samar</t>
  </si>
  <si>
    <t xml:space="preserve">uc.tetac@gmail.com </t>
  </si>
  <si>
    <t>https://drive.google.com/file/d/1vwzZ8k4qVg69aS8mD0g_tT_KvTb7JxJP/view?usp=sharing</t>
  </si>
  <si>
    <t>Policronio A. Dorio, Jr.</t>
  </si>
  <si>
    <t>Francis Dindo G. De Lara</t>
  </si>
  <si>
    <t>Rev. Fr. Eduardo S. Celiz, Jr, OAR</t>
  </si>
  <si>
    <t>rittc@usjr.edu.ph</t>
  </si>
  <si>
    <t>COR No. RVIIFLD0173s2020</t>
  </si>
  <si>
    <t>COR No. RVIIFLD0149s2020</t>
  </si>
  <si>
    <t>COR No. RVIIFLD0150s2020</t>
  </si>
  <si>
    <t>COR No.VII RVIIFLD0145s2020</t>
  </si>
  <si>
    <t>COR No. RVIIFLD0177s2020</t>
  </si>
  <si>
    <t>WTR No. 20240722HHCEMS213059</t>
  </si>
  <si>
    <t>Gerard Paul E. Caballes
Ramon C. Hermoso Jr.</t>
  </si>
  <si>
    <t>NTTC No. 231907221200337
NTTC No. 242207221200111</t>
  </si>
  <si>
    <t>6/8/2028
1/11/2027</t>
  </si>
  <si>
    <t>Migration to Updated TR</t>
  </si>
  <si>
    <t>Rev. Fr. Raul M. Buhay, Jr.</t>
  </si>
  <si>
    <t>Atty. Paulino Aves Yabao</t>
  </si>
  <si>
    <t>Mark Joseph U. Orio</t>
  </si>
  <si>
    <t>NTTC No. 201507221200110</t>
  </si>
  <si>
    <t>Marie Joy M. Sanchez</t>
  </si>
  <si>
    <t>TMC No. 20072201011320</t>
  </si>
  <si>
    <t>NTTC No. 211707221200328</t>
  </si>
  <si>
    <t>Siegfred V. Baldoza / Director, EdTech</t>
  </si>
  <si>
    <t>edtech@uv.edu.ph</t>
  </si>
  <si>
    <t>NTTC No. 151407221200523</t>
  </si>
  <si>
    <t>Fortunato J. Licayan</t>
  </si>
  <si>
    <t>Kazunari Fujimura</t>
  </si>
  <si>
    <t>TMC No.17130601000592</t>
  </si>
  <si>
    <t>Anton Mari Perdices</t>
  </si>
  <si>
    <t>jingle.rafols@tsunishi.com                                                                           carin.flores@tsunishi.com</t>
  </si>
  <si>
    <t>Denilyn D. Parnoncillon
Cheryl T. Pahamutang</t>
  </si>
  <si>
    <t>TMC No. 22072201004014
TMC No. 22072201004015</t>
  </si>
  <si>
    <t xml:space="preserve">11/23/2027
11/23/2027
</t>
  </si>
  <si>
    <t>Stanley Christopher P. Lequit</t>
  </si>
  <si>
    <t>Hannah C. Silva</t>
  </si>
  <si>
    <t>TMC No. 21072201005957</t>
  </si>
  <si>
    <t>due to change of location:
New location: 90 F. Ramos St., Diplomat Hotel Annex, Brgy. Sta. Cruz, Cebu City
Old Address: 8th Floor, All Son’s Bldg., 129 General Echavez St., Cebu City</t>
  </si>
  <si>
    <t>Maria Grace V. Bacatan</t>
  </si>
  <si>
    <t xml:space="preserve">hhk6304@gmail.com </t>
  </si>
  <si>
    <t>https://drive.google.com/file/d/1TtcijUMk2gPeu-2FeFjrC2DGzrmLfbgm/view?usp=sharing</t>
  </si>
  <si>
    <t>Kate Kimberly L. Palacios</t>
  </si>
  <si>
    <t>(Formerly: LKK Union English Corp.)</t>
  </si>
  <si>
    <t>Sheila M. Villaces</t>
  </si>
  <si>
    <t>NTR No. 202307220020</t>
  </si>
  <si>
    <t>Felman V. Cahambing</t>
  </si>
  <si>
    <t>TMC No. 16072201000459</t>
  </si>
  <si>
    <t>NTR No. 202307220021</t>
  </si>
  <si>
    <t>NTR No. 202307220022</t>
  </si>
  <si>
    <t>(Formerly: Industrial Education Learning Technologies, Inc.)</t>
  </si>
  <si>
    <t>Joel D. Pilapil - President</t>
  </si>
  <si>
    <t>340-8457 / 0975-375-2209</t>
  </si>
  <si>
    <t xml:space="preserve">ielti.techvoc@gmail.com </t>
  </si>
  <si>
    <t>Shelamie P. Banzon
 Grace M. Barnido
 Ma. Chona P. Quinain</t>
  </si>
  <si>
    <t>NTTC No. 201907221200117
 NTTC No. 212007221200004
 NTTC No. 212107221200401</t>
  </si>
  <si>
    <t>8/05/2021
 12/13/2025
 11/16/2025</t>
  </si>
  <si>
    <t>Romulo D. Panta
 Flordelito F. Ortiz, Jr.</t>
  </si>
  <si>
    <t>NTTC No. 191507221200234
 NTTC No. 211807221200272</t>
  </si>
  <si>
    <t>Romulo D. Panta
 Shelamie P. Banzon</t>
  </si>
  <si>
    <t>NTTC No. 191507221200233
 NTTC No. 201907221200251</t>
  </si>
  <si>
    <t>4/29/2024
 6/18/2023</t>
  </si>
  <si>
    <t>Rene P. Balane
 Norman M. Omilig
 Sandy M. Omilig</t>
  </si>
  <si>
    <t>NTTC No. 171707221200332
 NTTC No. 191507221200174
 NTTC No. 191507221200060</t>
  </si>
  <si>
    <t>5/31/2022
 4/15/2024
 1/7/2024</t>
  </si>
  <si>
    <t>Romulo D. Panta
 Norman M. Omilig
 Shelamie P. Banzon</t>
  </si>
  <si>
    <t>NTTC No. 151507221200069
 NTTC No. 191507221200182
 NTTC No. 201907221200252</t>
  </si>
  <si>
    <t>7/23/2019
 5/6/2024
 3/13/2023</t>
  </si>
  <si>
    <t>NTTC No. 151507221300070
 NTTC No. 211807221300271</t>
  </si>
  <si>
    <t>lamacmpcifs@gmail.com</t>
  </si>
  <si>
    <t>NTTC No. 181807221300096</t>
  </si>
  <si>
    <t>20180722AFFAGE217117</t>
  </si>
  <si>
    <t>Rigie P. Taran - President</t>
  </si>
  <si>
    <t>hanz.clarenz@gmail.com southcebutech@gmail.com</t>
  </si>
  <si>
    <t>Rigie P. Taran</t>
  </si>
  <si>
    <t>NTTC No. 151507221200553</t>
  </si>
  <si>
    <t>COR No. RVIIFLD0029s2021</t>
  </si>
  <si>
    <t>NTTC No. 151507221200555</t>
  </si>
  <si>
    <t>Ana Liza M. Augusto, Institution Head</t>
  </si>
  <si>
    <t>aaahospitalitytaci@gmail.com</t>
  </si>
  <si>
    <t>20220722ELCEIM215034</t>
  </si>
  <si>
    <t>Niño B. Cañada</t>
  </si>
  <si>
    <t>NTTC No. 211807221200392</t>
  </si>
  <si>
    <t>20220722TRSCOK214035</t>
  </si>
  <si>
    <t>Nicolas C. Rafols Jr.</t>
  </si>
  <si>
    <t>NTTC No. 222107221200043</t>
  </si>
  <si>
    <t>20220722TRSBPP209036</t>
  </si>
  <si>
    <t>Staphen Dave Q. Ponce
 Jennifer D. Montebon</t>
  </si>
  <si>
    <t>NTTC No. 222207221200244
 NTTC No. 211807221200209</t>
  </si>
  <si>
    <t>December 11, 2026
 April 15, 2026</t>
  </si>
  <si>
    <t>20220722MEEEAW106038</t>
  </si>
  <si>
    <t>Belinda C. Dacoco
  Romevie B. Canencia</t>
  </si>
  <si>
    <t>NTTC No. 181807221200160
 NTTC No. 212107221200464</t>
  </si>
  <si>
    <t>March 12, 2023
 August 8, 2026</t>
  </si>
  <si>
    <t>20220722MEEEAW206039</t>
  </si>
  <si>
    <t>Belinda C. Dacoco
Romevie B. Canencia</t>
  </si>
  <si>
    <t>George C. Englis</t>
  </si>
  <si>
    <t>NTTC No. 151407221200615</t>
  </si>
  <si>
    <t>WTR No. 20190722TRSBPP209094</t>
  </si>
  <si>
    <t>Raymond P. Borja
 Belinda L. Valero</t>
  </si>
  <si>
    <t>NTTC No. 181808371200443
 NTTC No. 151407221200464</t>
  </si>
  <si>
    <t>1-April-22
 6-Mar-20</t>
  </si>
  <si>
    <t>NTTC No. 141407021236121</t>
  </si>
  <si>
    <t>(032) 328-9150</t>
  </si>
  <si>
    <t>NTTC No. 181407221100328</t>
  </si>
  <si>
    <t>NTTC No. 151407221200504</t>
  </si>
  <si>
    <t>NTTC No. 151407221300502</t>
  </si>
  <si>
    <t>db_balamban@yahoo.com</t>
  </si>
  <si>
    <t>20220722ELCEIM215022</t>
  </si>
  <si>
    <t>NTTC No.191907221200399</t>
  </si>
  <si>
    <t>COR NO. RVIIFLD0048s2021</t>
  </si>
  <si>
    <t>Frank S. Amante</t>
  </si>
  <si>
    <t>NTTC No. 191807221200414</t>
  </si>
  <si>
    <t>COR No. RVIIFLD0047s2021</t>
  </si>
  <si>
    <t>Charmaine S. Balaba</t>
  </si>
  <si>
    <t>NTTC No. 191707221200419</t>
  </si>
  <si>
    <t>COR No. RVIIFLD0045s2021</t>
  </si>
  <si>
    <t>NTTC No. 181707221200403</t>
  </si>
  <si>
    <t>COR No. RVIIFLD0046s2021</t>
  </si>
  <si>
    <t>NTTC No. 181807221200287</t>
  </si>
  <si>
    <t>(Formerly: AC/DC Review and Training Center Inc.)</t>
  </si>
  <si>
    <t>Roy Anthony T. Bayon</t>
  </si>
  <si>
    <t>NTTC No. 181807221300378</t>
  </si>
  <si>
    <t>NTTC No. 191807221200137</t>
  </si>
  <si>
    <t>Deolin Sabellosa</t>
  </si>
  <si>
    <t>yaleenglish.cebu@gmail.com</t>
  </si>
  <si>
    <t>NTR No. 202207220016</t>
  </si>
  <si>
    <t>Dina P. Jurado</t>
  </si>
  <si>
    <t>TMC No. 18072201039418</t>
  </si>
  <si>
    <t>Jayson I. Gallardo</t>
  </si>
  <si>
    <t>NTTC No. 191707221200032</t>
  </si>
  <si>
    <t>Lovena Y. Mariño</t>
  </si>
  <si>
    <t>NTTC No. 181707221200227</t>
  </si>
  <si>
    <t>Jessie James P. Russel / President</t>
  </si>
  <si>
    <t>bestutpras@gmail.com</t>
  </si>
  <si>
    <t>Elizer M. Alinio</t>
  </si>
  <si>
    <t>NC No. 18082602003384</t>
  </si>
  <si>
    <t>NC No. 18082602003510</t>
  </si>
  <si>
    <t>NC No. 18082602003501</t>
  </si>
  <si>
    <t>NC No. 18082602003503</t>
  </si>
  <si>
    <t>Michelle B. Orozco</t>
  </si>
  <si>
    <t>Crisline L. Cabatingan
 Danica C. Tradio
 Grace Niña L. Luengo</t>
  </si>
  <si>
    <t>TMC No. 18074601000214
 TMC No. 18074601000218
 TMC No. 18074601000216</t>
  </si>
  <si>
    <t>10-Sep-19
 10-Sep-19
 10-Sep-19</t>
  </si>
  <si>
    <t>Dr. Ray Adam P. Alviar</t>
  </si>
  <si>
    <t>09177055559 / (032) 343-7292 / 0918-925-6131</t>
  </si>
  <si>
    <t>1pdatsi@gmail.com</t>
  </si>
  <si>
    <t>Ray Adam P. Alviar</t>
  </si>
  <si>
    <t>TMC No. 19072202008528</t>
  </si>
  <si>
    <t>Armi L. Garcia</t>
  </si>
  <si>
    <t>armsoncorporation@gmail.com</t>
  </si>
  <si>
    <t>WTR No.20190722HHCHIL208069</t>
  </si>
  <si>
    <t>NTTC No. 181407221200170</t>
  </si>
  <si>
    <t xml:space="preserve">bestutpras@gmail.com </t>
  </si>
  <si>
    <t>https://drive.google.com/file/d/1rQLRiyd7xOM7BO3cKuD3YZ80B-EOh26i/view?usp=sharing</t>
  </si>
  <si>
    <t>20220722TRSBPP209002</t>
  </si>
  <si>
    <t>Vicenta Ann M. Russel</t>
  </si>
  <si>
    <t>NTTC No.212107221200147</t>
  </si>
  <si>
    <t>Nilo L. Lacea</t>
  </si>
  <si>
    <t>NTTC No.191707121200210</t>
  </si>
  <si>
    <t>NTTC No.191707221200211</t>
  </si>
  <si>
    <t>Romelio H. Mantuhac</t>
  </si>
  <si>
    <t>NTTC No.211807221200215</t>
  </si>
  <si>
    <t>Dwight R. Villegas</t>
  </si>
  <si>
    <t>NTTC No. 191707221200050</t>
  </si>
  <si>
    <t>Robert E. Agcang</t>
  </si>
  <si>
    <t>NTTC No. 171507221200117</t>
  </si>
  <si>
    <t>NTTC No. 171507221300319</t>
  </si>
  <si>
    <t>NTTC No. 191707221200051</t>
  </si>
  <si>
    <t>NTTC No. 191707221200053</t>
  </si>
  <si>
    <t>Huberto V. Duran</t>
  </si>
  <si>
    <t>NTTC No. 171307461200176</t>
  </si>
  <si>
    <t>Engr. Jopriz A. Zamora, President</t>
  </si>
  <si>
    <t>344-0467/420-3848</t>
  </si>
  <si>
    <t>420 hours</t>
  </si>
  <si>
    <t>20220722ELCCSS213004</t>
  </si>
  <si>
    <t>Emmanuel Cris M. Tao-tao</t>
  </si>
  <si>
    <t>NTTC No.201607221200273</t>
  </si>
  <si>
    <t>due to integration of 21st Century Skills in the CBC and with 5-year validity period</t>
  </si>
  <si>
    <t>NTTC No. 171607221200035</t>
  </si>
  <si>
    <t>Joselito B. Pace</t>
  </si>
  <si>
    <t>TMC No. 19072201004019</t>
  </si>
  <si>
    <t>(Formerly: United Re-Growth Philippines, Inc. Doing business under the name of "MBA-CEBU ASIA") (Formerly: United Re-Growth Philippines, Inc.)</t>
  </si>
  <si>
    <t>Shiela E. Madera</t>
  </si>
  <si>
    <t>Maricel J. Albert
 Allen M. Lim
 Shiela E. Madera</t>
  </si>
  <si>
    <t>TMC No. 18072202027430
 TMC No. 18072201042004
 TMC No. 18072202027434</t>
  </si>
  <si>
    <t>2-June-23
 7-Sep-23
 2-June-23</t>
  </si>
  <si>
    <t>Fatima Theresa A. Dicay</t>
  </si>
  <si>
    <t>Florielyn V. Cellan</t>
  </si>
  <si>
    <t>TMC No. 19072201004339</t>
  </si>
  <si>
    <t>WTR No. 20190722AFFOAP212177</t>
  </si>
  <si>
    <t>Cristino H. Cambongga</t>
  </si>
  <si>
    <t>NC No. 15097302009875</t>
  </si>
  <si>
    <t>Mary Ann S. Sato</t>
  </si>
  <si>
    <t>Michael Jordan Y. Yu
 Andrea Claire B. Delgado</t>
  </si>
  <si>
    <t>TMC No. 19072201004333
 TMC No. 19072201004331</t>
  </si>
  <si>
    <t>08-Feb-24
 08-Feb-24</t>
  </si>
  <si>
    <t>Ruel S. Manzanares</t>
  </si>
  <si>
    <t>NTTC No. 202007221200090</t>
  </si>
  <si>
    <t>with 5-year validity period and integration of 21st Century Skills in the CBC</t>
  </si>
  <si>
    <t>Dante M. Molina - President</t>
  </si>
  <si>
    <r>
      <rPr>
        <sz val="10"/>
        <color rgb="FF000000"/>
        <rFont val="&quot;docs-Arial Narrow&quot;"/>
      </rPr>
      <t>Guinacot, Danao City, Cebu 6004, Philippines</t>
    </r>
  </si>
  <si>
    <t>9476660333 / (032) 238-6287 / 09498845263 / 09665012414</t>
  </si>
  <si>
    <t>primetechskills.institute@gmail.com</t>
  </si>
  <si>
    <t>COR No. RVIIFLD0053s2021</t>
  </si>
  <si>
    <t>Renier O. Enriquez</t>
  </si>
  <si>
    <t>TMC No. 18072201009676</t>
  </si>
  <si>
    <t>Anecito B. Gian</t>
  </si>
  <si>
    <t>NTTC No. 181807221200015</t>
  </si>
  <si>
    <t>Engr. Nilo M. Bantilan - President</t>
  </si>
  <si>
    <t>nblessingfarm@gmail.com</t>
  </si>
  <si>
    <t>WTR No. 20250722AFFOAP212025</t>
  </si>
  <si>
    <t>Niel Michael P. Bantilan
 Nilo P. Bantilan
 Marjune T. Telebrico
 Roy T. Bosque</t>
  </si>
  <si>
    <t>NC No. 20072202015690
 NC No. 20072202015691
 NC No. 19072202031147
 NTTC No. 1818072212200097</t>
  </si>
  <si>
    <t>12/13/2025
 12/12/2025
 8/29/2024
 9/1/2022</t>
  </si>
  <si>
    <t>Ray Anthony A. Santos</t>
  </si>
  <si>
    <t>Erroleen C. Barrida</t>
  </si>
  <si>
    <t>TMC No. 19072202004338</t>
  </si>
  <si>
    <t>Tobias D. Artagnan S. Ybañez - President/CEO</t>
  </si>
  <si>
    <t xml:space="preserve">mindworldskills@gmail.com </t>
  </si>
  <si>
    <t>Marvin N. Satumcacal</t>
  </si>
  <si>
    <t>NTTC No. 171707221200286</t>
  </si>
  <si>
    <t>Datuali D. Puntuan</t>
  </si>
  <si>
    <t>NTTC No. 201915381200602</t>
  </si>
  <si>
    <t>Jenalyn A. Entoy
  Mark Anthony C. Luana
 Raymund C. Alpon
 Rodelyn F. Gabayoyo
 Rhoie G. Otarra 
 Melodina A. Esconde
 Alberto A. Esconde
 Geneviebe A. Entoy
 Delia J. Bargamento</t>
  </si>
  <si>
    <t>NC No. 18076102000365 
 NC No. 18076102000371
 NC No. 18076102000352
 NC No. 18076102000368
 NC No. 18076102000380
 NC No. 18076102000367
 NC No. 18076102000366
 NC No. 18076102000364
 NC No. 18076102000354</t>
  </si>
  <si>
    <t>1/19/2023
 1/19/2023
 1/18/2023
 1/19/2023
 1/20/2023
 1/19/2023
 1/19/2023
 1/19/2023
 1/1/2023</t>
  </si>
  <si>
    <t>Deo Carlo M. Paradiang, President</t>
  </si>
  <si>
    <t>Mary Grace M. Ocampo</t>
  </si>
  <si>
    <t>NTTC No. 181713161200677</t>
  </si>
  <si>
    <t>NTTC No. 191713161201293</t>
  </si>
  <si>
    <t>Judilyn S. Tago</t>
  </si>
  <si>
    <t>Judilyn S. Tago
Risnel P. P. Nuneza</t>
  </si>
  <si>
    <t>Dr. Alfredo S. Moreno, Jr.</t>
  </si>
  <si>
    <t>380 hours</t>
  </si>
  <si>
    <t>20220722ELCCSS213021</t>
  </si>
  <si>
    <t>LEODIVINO A. LAWAS</t>
  </si>
  <si>
    <t>NTTC No.212107221200437</t>
  </si>
  <si>
    <t>Kristine Teffanie A. Salugsugan</t>
  </si>
  <si>
    <t>NTTC No. 212107221200375</t>
  </si>
  <si>
    <t>NTTC No. 212107221200302</t>
  </si>
  <si>
    <t>Paz C. Berden</t>
  </si>
  <si>
    <t>Cristine Jane A. Bag-ao</t>
  </si>
  <si>
    <t>TMC No. 19072201044663</t>
  </si>
  <si>
    <t>Evangelino V Tadique - President</t>
  </si>
  <si>
    <t>20220722HHCHIL208005</t>
  </si>
  <si>
    <t>CARMELA J. JIMENEZ</t>
  </si>
  <si>
    <t>NTTC No. 191507221200159</t>
  </si>
  <si>
    <t>502 hours</t>
  </si>
  <si>
    <t>20220722ALTDRV204006</t>
  </si>
  <si>
    <t>FILADELFO A. BAJENTING, JR.</t>
  </si>
  <si>
    <t>NTTC No.211807221200003</t>
  </si>
  <si>
    <t>1108 hours</t>
  </si>
  <si>
    <t>20220722TRSHSK213007</t>
  </si>
  <si>
    <t>BELINDA SOLEDAD L. VALERO</t>
  </si>
  <si>
    <t>NTTC No.201907221200067</t>
  </si>
  <si>
    <t xml:space="preserve"> (Formerly: Rosemont Hills Montessori Academy Corporation)</t>
  </si>
  <si>
    <t>Ma. Yvonne R. Montilla, M. Ed. / School President</t>
  </si>
  <si>
    <t>0943-688-6789/0922-868-7314 / (032) 383-2392/517-3278</t>
  </si>
  <si>
    <t>20220722ICTCCS214009</t>
  </si>
  <si>
    <t>HANSEL D. DE BARRAS</t>
  </si>
  <si>
    <t>TMC No. 18072201039572</t>
  </si>
  <si>
    <t>Professor Grace Gorospe-Jamon, Ph.D.</t>
  </si>
  <si>
    <t>English Communications Skills 1</t>
  </si>
  <si>
    <t>54 hours</t>
  </si>
  <si>
    <t>NTR No.202207220003</t>
  </si>
  <si>
    <t>Alexander A. Guevarra
 Lorna A. Beduya
 Cristina T. Malimban
 Vanessa Madelo
 Jessa C. Cervantes
 Sharon S. Monsale
 Ivy Marie B. Abao</t>
  </si>
  <si>
    <t>TMC No.19131201000967</t>
  </si>
  <si>
    <t>English Communications Skills 2</t>
  </si>
  <si>
    <t>NTR No.202207220004</t>
  </si>
  <si>
    <t>English Communications Skills 3</t>
  </si>
  <si>
    <t>NTR No.202207220005</t>
  </si>
  <si>
    <t>English Communications Skills 4</t>
  </si>
  <si>
    <t>NTR No.202207220006</t>
  </si>
  <si>
    <t>Drewssan B. Ceballe</t>
  </si>
  <si>
    <t>20220722MEEEAW106019</t>
  </si>
  <si>
    <t>VITRO L. SUGAROL</t>
  </si>
  <si>
    <t>NTTC No. 191907221200194</t>
  </si>
  <si>
    <t>20220722MEEEAW206020</t>
  </si>
  <si>
    <t>(Formerly: Three H Childhood Academy, Inc.) (Formerly: Three H Learning and Tutorial Center, Inc.)</t>
  </si>
  <si>
    <t>Ivy G. Pelayo</t>
  </si>
  <si>
    <t>Benjamin P. Geraldizo Jr.</t>
  </si>
  <si>
    <t>TMC No. 22072201001368</t>
  </si>
  <si>
    <t>Atty. Lloyd A. Bantiling</t>
  </si>
  <si>
    <t>20220722MTMSCS113037</t>
  </si>
  <si>
    <t>Mario Warlando B. Baran</t>
  </si>
  <si>
    <t>NTTC No. 212007221100031</t>
  </si>
  <si>
    <t>DR. JUNREY M. MONTECALVO, President</t>
  </si>
  <si>
    <t>887-5660</t>
  </si>
  <si>
    <t>416 hours</t>
  </si>
  <si>
    <t>20220722TRSCOK214040</t>
  </si>
  <si>
    <t>NTTC No. 191507221200352</t>
  </si>
  <si>
    <t>with already 5-year validity period</t>
  </si>
  <si>
    <t>20220722TRSBPP209041</t>
  </si>
  <si>
    <t>Marisel E. Bacolod
 Daisy Jean I. Uy</t>
  </si>
  <si>
    <t>NTTC No. 222008371200079
 NTTC No. 202007221200283</t>
  </si>
  <si>
    <t>Arcile S. Padrigao - President</t>
  </si>
  <si>
    <t>0956-849-8347 /(032) 505-9587</t>
  </si>
  <si>
    <t>20220722HHCHIL208042</t>
  </si>
  <si>
    <t>Arcile S. Padrigao</t>
  </si>
  <si>
    <t>NTTC No. 221907221200133</t>
  </si>
  <si>
    <t>(032) 462-1802</t>
  </si>
  <si>
    <t xml:space="preserve">cswdtalisay14344@gmail.com/talisaycitylivelihoodtrngcenter@yahoo.com </t>
  </si>
  <si>
    <t>392 Hours</t>
  </si>
  <si>
    <t>20220722SOCBKP307046</t>
  </si>
  <si>
    <t>Annette Alice P. Tiu</t>
  </si>
  <si>
    <t>NTTC No. 222207221300287</t>
  </si>
  <si>
    <t>20220722TRSCOK214047</t>
  </si>
  <si>
    <t>NTTC No. 202007221200158</t>
  </si>
  <si>
    <t>168 Hours</t>
  </si>
  <si>
    <t>20220722ALTDRV204048</t>
  </si>
  <si>
    <t>Jovencio C. Regulacion</t>
  </si>
  <si>
    <t>NTTC No. 201807221200121</t>
  </si>
  <si>
    <t>racilpuntuan@gmail.com</t>
  </si>
  <si>
    <t>20220722ALTDRV204049</t>
  </si>
  <si>
    <t>NTTC No. 201915381200618</t>
  </si>
  <si>
    <t>Vanessa Jenn M. Olayvar</t>
  </si>
  <si>
    <t>info@studyenglishgenius.com</t>
  </si>
  <si>
    <t>NTR No. 202207220017</t>
  </si>
  <si>
    <t>Mary Cris G. Cerilles
Marlyn Jane C. Estañero
Divine Grace T. Torrejas
May Flor L. Gepiga</t>
  </si>
  <si>
    <t>NTR No. 202207220018</t>
  </si>
  <si>
    <t>NTR No. 202207220019</t>
  </si>
  <si>
    <t>Aaron Jeremy Que - Administrator</t>
  </si>
  <si>
    <t>(032) 233-8660 / 421-9257 / 09173228660</t>
  </si>
  <si>
    <t>admin@goldenprincehotel.com</t>
  </si>
  <si>
    <t>TRSBAR213</t>
  </si>
  <si>
    <t>WTR No. 20220722TRSBAR213071</t>
  </si>
  <si>
    <t>Alvin E. Hermosisima</t>
  </si>
  <si>
    <t>NTTC No. 191810421200792</t>
  </si>
  <si>
    <t>WTR No. 20220722TRSFBS213072</t>
  </si>
  <si>
    <t>NTTC No. 201807221200328</t>
  </si>
  <si>
    <t>WTR No. 20220722TRSHSK213073</t>
  </si>
  <si>
    <t>NTTC No. 201807221200327</t>
  </si>
  <si>
    <t>(032) 427-4919</t>
  </si>
  <si>
    <t>ptcminglaninlla@tesda.gov.ph</t>
  </si>
  <si>
    <t>WTR No. 20220722TRSBPP209077</t>
  </si>
  <si>
    <t>Niña Jane S. Olivar</t>
  </si>
  <si>
    <t>NTTC No. 211807221200414</t>
  </si>
  <si>
    <t>WTR No. 20220722TRSHSK213078</t>
  </si>
  <si>
    <t>Teresita M. Sasan</t>
  </si>
  <si>
    <t>NTTC No. 201807221200290</t>
  </si>
  <si>
    <t>TVETRM111079</t>
  </si>
  <si>
    <t>WTR No. 20220722TVETRM111079</t>
  </si>
  <si>
    <t xml:space="preserve">Anne Muriel B. Manliguez
Teresita M. Sasan
</t>
  </si>
  <si>
    <t xml:space="preserve">TMC No. 19072201030880
TMC No. 18072201052406
</t>
  </si>
  <si>
    <t>Maria Mitche Balo, Institution Head</t>
  </si>
  <si>
    <t>curious-world-academy.com</t>
  </si>
  <si>
    <t>NTR No. 202207220022</t>
  </si>
  <si>
    <t>Jomel D. Credo</t>
  </si>
  <si>
    <t>TMC No. 18072201046959</t>
  </si>
  <si>
    <t>Maria Loida S. Dela Rosa - General Manager</t>
  </si>
  <si>
    <t>NTR No. 202207220023</t>
  </si>
  <si>
    <t>Ana Liza M. Augusto - Institution Head</t>
  </si>
  <si>
    <t>WTR No. 20220722AFFACP213096</t>
  </si>
  <si>
    <t>Julius C. Villasorda</t>
  </si>
  <si>
    <t>NTTC No. 191807221200184</t>
  </si>
  <si>
    <t>TRSBRT213</t>
  </si>
  <si>
    <t>WTR No. 20220722TRSBRT213097</t>
  </si>
  <si>
    <t>Sherwin S. Ylaya</t>
  </si>
  <si>
    <t>NTTC No. 222107221200035</t>
  </si>
  <si>
    <t>WTR No. 20220722TRSBAR213098</t>
  </si>
  <si>
    <t>NTTC No. 222207221200128</t>
  </si>
  <si>
    <t>WTR No. 20220722TRSFBS213099</t>
  </si>
  <si>
    <t>WTR No. 20220722TRSHSK213100</t>
  </si>
  <si>
    <t>Ronzen G. Cabigao
Melissa S. Remorosa</t>
  </si>
  <si>
    <t>NTTC No. 222207221200175
NTTC No. 221807221200438</t>
  </si>
  <si>
    <t>6/26/2023
7/7/2027</t>
  </si>
  <si>
    <t>MTMSCS113</t>
  </si>
  <si>
    <t>WTR No. 20220722MTMSCS113101</t>
  </si>
  <si>
    <t>Ronzen G. Cabigao
Vicente B. Tabada</t>
  </si>
  <si>
    <t>NTTC No. 222207221100226
NTTC No. 211807221100027</t>
  </si>
  <si>
    <t>4/1/2024
7/1/2024</t>
  </si>
  <si>
    <t>MTMSCC314</t>
  </si>
  <si>
    <t>WTR No. 20220722MTMSCC314102</t>
  </si>
  <si>
    <t>NTTC No. 222107221300269</t>
  </si>
  <si>
    <t>WTR No. 20220722ELCEIM215103</t>
  </si>
  <si>
    <t>Racil D. Puntuan</t>
  </si>
  <si>
    <t>NTTC No. 222107221200393</t>
  </si>
  <si>
    <t>WTR No. 20220722AFFOAP212104</t>
  </si>
  <si>
    <t>NTTC No. 221807221200461</t>
  </si>
  <si>
    <t>Jonathan H. Crodua - TVI Director</t>
  </si>
  <si>
    <t>(032) 232-9091 / 0956-5973982</t>
  </si>
  <si>
    <t>rizalina_56@yahoo.com</t>
  </si>
  <si>
    <t>WTR No. 20220722TRSBPP209107</t>
  </si>
  <si>
    <t>Rizalina O. Manloloyo</t>
  </si>
  <si>
    <t>NTTC No. 222207221200412</t>
  </si>
  <si>
    <t>(032) 425-6061 / 260-2649 / 09271342403</t>
  </si>
  <si>
    <t>sjasto@yahoo.com</t>
  </si>
  <si>
    <t>WTR No. 20220722CONCAR218108</t>
  </si>
  <si>
    <t>Kevin Tauto-an</t>
  </si>
  <si>
    <t>NTTC No. 212107221200472</t>
  </si>
  <si>
    <t>(032_ 513-5960 / 341-5874 / 09177288686</t>
  </si>
  <si>
    <t>cnl2017global@gmail.com</t>
  </si>
  <si>
    <t>WTR No. 20220722TRSBPP209109</t>
  </si>
  <si>
    <t>Corrie Shayne C. Perez</t>
  </si>
  <si>
    <t>NTTC No. 221807221200452</t>
  </si>
  <si>
    <t>PTCMINglaninlla@tesda.gov.ph</t>
  </si>
  <si>
    <t>NTR No. 202207220027</t>
  </si>
  <si>
    <t>Anne Muriel B. Manliguez</t>
  </si>
  <si>
    <t>TMC No. 19072201030880</t>
  </si>
  <si>
    <t>Niño Ronester V. Tolingin - President</t>
  </si>
  <si>
    <t>(032) 564-9089 / 09171078234</t>
  </si>
  <si>
    <t>stoninomdaac@gmail.com</t>
  </si>
  <si>
    <t>WTR No. 20220722ALTDRV204110</t>
  </si>
  <si>
    <t>Kristian Carl Velasco</t>
  </si>
  <si>
    <t>NTTC No. 211907221200176</t>
  </si>
  <si>
    <t>ALTATS118</t>
  </si>
  <si>
    <t>WTR No. 20220722ALTATS118112</t>
  </si>
  <si>
    <t>Rosendo C. Suello</t>
  </si>
  <si>
    <t>NTTC No. 222007221200588</t>
  </si>
  <si>
    <t>with 5-year validity period and integrated with 21st Century Skills
Change of name of institution
From: Regional Training Center VII
To: Regional Training Center - Cebu
Correct Address: Archbishop Reyes Ave., Cor. Salinas Drive, Lahug, Cebu City</t>
  </si>
  <si>
    <t>ALTASN220</t>
  </si>
  <si>
    <t>WTR No. 20220722ALTASN220113</t>
  </si>
  <si>
    <t>20230722ALTASN220076</t>
  </si>
  <si>
    <t>HHCBHS219</t>
  </si>
  <si>
    <t>20230722HHCBHS219077</t>
  </si>
  <si>
    <t>Maribec V. Delda</t>
  </si>
  <si>
    <t>NTTC No. 221807221200554</t>
  </si>
  <si>
    <t>Dana Marie M. Bacalso-Institution Head</t>
  </si>
  <si>
    <t>09171183621</t>
  </si>
  <si>
    <t>danamaceda@yahoo.com</t>
  </si>
  <si>
    <t>Basic Japanese Language and Culture 1</t>
  </si>
  <si>
    <t>NTR No. 202207220028</t>
  </si>
  <si>
    <t>Mary Grace E. Mizuta</t>
  </si>
  <si>
    <t>TMC No. 19072201018698</t>
  </si>
  <si>
    <t>Rachel Ann F. Caliza, CPA - TVI Company Head</t>
  </si>
  <si>
    <t>0956-665-0612</t>
  </si>
  <si>
    <t>joronfortin@yahoo.com.ph</t>
  </si>
  <si>
    <t>PFBSLS216</t>
  </si>
  <si>
    <t>WTR No. 20230722PFBSLS216004</t>
  </si>
  <si>
    <t>Jose Ronnie A. Fortin</t>
  </si>
  <si>
    <t>NTTC No. 191907461200280</t>
  </si>
  <si>
    <t>due to integaration of 21st Century Skills in the curriculum</t>
  </si>
  <si>
    <t>Rosemarie M. Booc - Institution Head</t>
  </si>
  <si>
    <t>(032) 344-2079 / 09178841747</t>
  </si>
  <si>
    <t>service@sop.com.ph</t>
  </si>
  <si>
    <t>NTR No. 202307220002</t>
  </si>
  <si>
    <t>Maria Loida J. Aparece</t>
  </si>
  <si>
    <t>TMC No. 22072201002992</t>
  </si>
  <si>
    <t>Lapulapu-Cebu International College Inc.</t>
  </si>
  <si>
    <t>Grace Gorospe-Jamon, Ph.D.</t>
  </si>
  <si>
    <t>admin@lcic.com.ph</t>
  </si>
  <si>
    <t>Reading Skills</t>
  </si>
  <si>
    <t>NTR No. 202307220003</t>
  </si>
  <si>
    <t>TMC No. 19131201000967</t>
  </si>
  <si>
    <t>Listening and Speaking Skills</t>
  </si>
  <si>
    <t>NTR No. 202307220004</t>
  </si>
  <si>
    <t>Reading and Writing Skills</t>
  </si>
  <si>
    <t>NTR No. 202307220005</t>
  </si>
  <si>
    <t>Effective Speaking</t>
  </si>
  <si>
    <t>NTR No. 202307220006</t>
  </si>
  <si>
    <t>Presentation Skills</t>
  </si>
  <si>
    <t>NTR No. 202307220007</t>
  </si>
  <si>
    <t>Mary Ann N. Delos Reyes - President</t>
  </si>
  <si>
    <t>0992-513-3203</t>
  </si>
  <si>
    <t>mandaueminds@gmail.com</t>
  </si>
  <si>
    <t>WTR No. 20230722TRSBPP209011</t>
  </si>
  <si>
    <t>Titus L. Neri</t>
  </si>
  <si>
    <t>NTTC No. 222207221200311</t>
  </si>
  <si>
    <t>(Formerly: Rise Cebu Campus Language Center Inc.)</t>
  </si>
  <si>
    <t>Juvielyn D. Nebria - School Director</t>
  </si>
  <si>
    <t>0917-160-4994</t>
  </si>
  <si>
    <t>juvynebz@gmail.com</t>
  </si>
  <si>
    <t>General English for Beginners</t>
  </si>
  <si>
    <t>NTR No. 202307220018</t>
  </si>
  <si>
    <t>Riza V. Mendez
Juvielyn D. Nebria
Arian A. Renes</t>
  </si>
  <si>
    <t>One-on-One English for Intermediate</t>
  </si>
  <si>
    <t>NTR No. 202307220019</t>
  </si>
  <si>
    <t>WTR No. 20230722SOCHDR220013</t>
  </si>
  <si>
    <t>Mary Soccour T. Polinar</t>
  </si>
  <si>
    <t>NTTC No. 232107221200020</t>
  </si>
  <si>
    <t>excelup.trainingandassessment@gmail.com</t>
  </si>
  <si>
    <t>WTR No. 20230722SOCHDR220014</t>
  </si>
  <si>
    <t>Carmela J. Jimenez</t>
  </si>
  <si>
    <t>NTTC No. 231907221200001</t>
  </si>
  <si>
    <t>Edgardo M. Cortes, Ph.D., PMP - School Director</t>
  </si>
  <si>
    <t>shares@cti-edu.com</t>
  </si>
  <si>
    <t>WTR No. 20230722MEEEAW206016</t>
  </si>
  <si>
    <t>Bebelito P. Bibat</t>
  </si>
  <si>
    <t>NTTC No. 221907221200553</t>
  </si>
  <si>
    <t>Jenylyn F. Porlage - School Head</t>
  </si>
  <si>
    <t>09955310334 / 09334754273</t>
  </si>
  <si>
    <t>cebuclamain@gmail.com
jenylyn_fabroa2000@yahoo.com</t>
  </si>
  <si>
    <t>NTR No. 202307220010</t>
  </si>
  <si>
    <t>Jerose E. Ornopio
Dennis S. Calabria</t>
  </si>
  <si>
    <t>TMC No. 19072201034592</t>
  </si>
  <si>
    <t>NTR No. 202307220011</t>
  </si>
  <si>
    <t>NTR No. 202307220012</t>
  </si>
  <si>
    <t>NTR No. 202307220013</t>
  </si>
  <si>
    <t>NTR No. 202307220014</t>
  </si>
  <si>
    <t>NTR No. 202307220015</t>
  </si>
  <si>
    <t>NTR No. 202307220016</t>
  </si>
  <si>
    <t>NTR No. 202307220017</t>
  </si>
  <si>
    <t>20230722ELCEIM215017</t>
  </si>
  <si>
    <t>Reste L. Bellen</t>
  </si>
  <si>
    <t>NTTC No.181807221200011</t>
  </si>
  <si>
    <t>20230722MEEEAW106018</t>
  </si>
  <si>
    <t>Romevie B. Canencia</t>
  </si>
  <si>
    <t>NTTC No. 181507221200034</t>
  </si>
  <si>
    <t>20230722MEEEAW206019</t>
  </si>
  <si>
    <t>HVCCAC321</t>
  </si>
  <si>
    <t>720 Hours</t>
  </si>
  <si>
    <t>20230722HVCCAC321020</t>
  </si>
  <si>
    <t>NTTC No. 222207221300533</t>
  </si>
  <si>
    <t>Commercial Air-Conditioning Installation and Servicing NC III</t>
  </si>
  <si>
    <t>20230722HVCCAC321078</t>
  </si>
  <si>
    <t>Lalaine J. Alegado - Administrator</t>
  </si>
  <si>
    <t>09630609752 / (032) 2590063</t>
  </si>
  <si>
    <t>st.raphaeldrivingschool@gmail.com</t>
  </si>
  <si>
    <t>194 Hours</t>
  </si>
  <si>
    <t>20230722ALTDRV204021</t>
  </si>
  <si>
    <t>Michael S. Caminero</t>
  </si>
  <si>
    <t>NTTC No. 212007221200148</t>
  </si>
  <si>
    <t>Keisha Mae L. Calaurian - Administrator</t>
  </si>
  <si>
    <t>mieldylyn2017@gmail.com</t>
  </si>
  <si>
    <t>20230722ALTDRV204022</t>
  </si>
  <si>
    <t>20230722ELCCSS213023</t>
  </si>
  <si>
    <t>NTTC No. 222207221200549</t>
  </si>
  <si>
    <t>378 Hours</t>
  </si>
  <si>
    <t>20230722TRSCOK214024</t>
  </si>
  <si>
    <t>Karl Joseph L. Torres</t>
  </si>
  <si>
    <t>NTTC No. 221807221200332</t>
  </si>
  <si>
    <t>418 Hours</t>
  </si>
  <si>
    <t>20230722TRSFBS213025</t>
  </si>
  <si>
    <t>Sario P. Cabanog Jr.</t>
  </si>
  <si>
    <t>NTTC No. 212107221200359</t>
  </si>
  <si>
    <t>498 Hours</t>
  </si>
  <si>
    <t>20230722TRSHSK213026</t>
  </si>
  <si>
    <t>NTTC No. 222007221200407</t>
  </si>
  <si>
    <t>203 Hours</t>
  </si>
  <si>
    <t>20230722TRSBPP209027</t>
  </si>
  <si>
    <t>Jessel M. Omas-as</t>
  </si>
  <si>
    <t>NTTC No. 232207221200007</t>
  </si>
  <si>
    <t>Therese C. Saberon - President</t>
  </si>
  <si>
    <t>chicanthe@yahoo.com.ph</t>
  </si>
  <si>
    <t>367 Hours</t>
  </si>
  <si>
    <t>20230722MEEEAW106028</t>
  </si>
  <si>
    <t>Homer M. Saberon
Therese C. Saberon</t>
  </si>
  <si>
    <t>NTTC No. 191607221200047
NTTC No. 191407221200075</t>
  </si>
  <si>
    <t>1/14/2024
2/19/2024</t>
  </si>
  <si>
    <t>20230722MEEEAW206029</t>
  </si>
  <si>
    <t>MEEMIG206</t>
  </si>
  <si>
    <t>20230722MEEMIG206030</t>
  </si>
  <si>
    <t>Homer M. Saberon</t>
  </si>
  <si>
    <t>NTTC No. 191607221200046</t>
  </si>
  <si>
    <t>MEETIG206</t>
  </si>
  <si>
    <t>20230722MEETIG206031</t>
  </si>
  <si>
    <t>NTTC No. 191607221200049
NTTC No. 191907221200308</t>
  </si>
  <si>
    <t>Efren T. Formentera - Institution Head</t>
  </si>
  <si>
    <t>d.acers16@yahoo.com</t>
  </si>
  <si>
    <t>295 Hours</t>
  </si>
  <si>
    <t>20230722ELCEIM215037</t>
  </si>
  <si>
    <t>Arnel M. Rivera</t>
  </si>
  <si>
    <t>NTTC No. 222007221200338</t>
  </si>
  <si>
    <t>357 Hours</t>
  </si>
  <si>
    <t>20230722MEEEAW106038</t>
  </si>
  <si>
    <t>NTTC No. 221707221200349</t>
  </si>
  <si>
    <t>20230722MEEEAW206039</t>
  </si>
  <si>
    <t>Danilo A. Uy - President</t>
  </si>
  <si>
    <t>(032) 3840-705/0917-145-5508</t>
  </si>
  <si>
    <t>nednetacc@gmail.com</t>
  </si>
  <si>
    <t>655 Hours</t>
  </si>
  <si>
    <t>20230722TRSHSK213042</t>
  </si>
  <si>
    <t>NTTC No. 211907221200466</t>
  </si>
  <si>
    <t>1005 Hours</t>
  </si>
  <si>
    <t>20230722HHCCGV207043</t>
  </si>
  <si>
    <t>Marjorie R. Sta. Teresa</t>
  </si>
  <si>
    <t>NTTC No. 202007221200235</t>
  </si>
  <si>
    <t>1215 Hours</t>
  </si>
  <si>
    <t>20230722HHCHCS205044</t>
  </si>
  <si>
    <t>NTTC No. 232007221200171</t>
  </si>
  <si>
    <t>695 Hours</t>
  </si>
  <si>
    <t>20230722TRSHSK213045</t>
  </si>
  <si>
    <t>Catherine M. Nasibog</t>
  </si>
  <si>
    <t>NTTC No. 222207221200059</t>
  </si>
  <si>
    <t>SOCHDR220</t>
  </si>
  <si>
    <t>591 Hours</t>
  </si>
  <si>
    <t>20230722SOCHDR220046</t>
  </si>
  <si>
    <t>NTTC No. 221907221200562</t>
  </si>
  <si>
    <t>Kristelle Lynne P. Ong, School Head</t>
  </si>
  <si>
    <t>cca.cebu@yahoo.com</t>
  </si>
  <si>
    <t>ICTPRJ321</t>
  </si>
  <si>
    <t>20230722ICTPRJ321047</t>
  </si>
  <si>
    <t>Roy L. Doptante</t>
  </si>
  <si>
    <t>NTTC No. 222013091300238</t>
  </si>
  <si>
    <t>Rev. Fr. Brian R. Butanas, SDB - Director</t>
  </si>
  <si>
    <t>20230722ALTDRV204048</t>
  </si>
  <si>
    <t>Dominic H. Magdato</t>
  </si>
  <si>
    <t>NTTC No. 191907221200380</t>
  </si>
  <si>
    <t>(032) 407-5743 / 0917167-8406</t>
  </si>
  <si>
    <t>tmjtestac2016@gmail.com</t>
  </si>
  <si>
    <t>20230722TRSFBS213049</t>
  </si>
  <si>
    <t>Glorie Mae Korene B. Monsanto</t>
  </si>
  <si>
    <t>NTTC No. 221707221200042</t>
  </si>
  <si>
    <t>Erica Jane A. Ong / Institution Head</t>
  </si>
  <si>
    <t>0917-7998971</t>
  </si>
  <si>
    <t>gentlefamilyhomecebu@gmail.com</t>
  </si>
  <si>
    <t>20230722HHCCGV207050</t>
  </si>
  <si>
    <t>John Carlo O. Colot
 Mariecris S. Ortula</t>
  </si>
  <si>
    <t>NTTC No. 201907221200179
 NTTC No. 201908371200011</t>
  </si>
  <si>
    <t>3/31/2024
10/17/2024</t>
  </si>
  <si>
    <t>(032) 414-0412 / 09973598805 / 0946-723-0880</t>
  </si>
  <si>
    <t>mindworldskills@gmail.com</t>
  </si>
  <si>
    <t>221 Hours</t>
  </si>
  <si>
    <t>20230722CONHEO219052</t>
  </si>
  <si>
    <t>Datuali D. Puntuan 
Racil D. Puntuan</t>
  </si>
  <si>
    <t>NTTC No. 231907221200124
NTTC No. 232107221200125</t>
  </si>
  <si>
    <t>2/5/2028
2/5/2028</t>
  </si>
  <si>
    <t>Kenneth L. Sotto - President/CEO</t>
  </si>
  <si>
    <t>0917-328-7545</t>
  </si>
  <si>
    <t>km100skillsandtrainingcenter@gmail.com.</t>
  </si>
  <si>
    <t>20230722TRSBPP209053</t>
  </si>
  <si>
    <t>Leobecca S. Pestaño
Jessel M. Omas-as</t>
  </si>
  <si>
    <t>NTTC No. 191907221200461
NTTC No. 232207221200007</t>
  </si>
  <si>
    <t>9/18/2024
6/27/2026</t>
  </si>
  <si>
    <t>20230722ALTDRV204054</t>
  </si>
  <si>
    <t>Rene P. Balane</t>
  </si>
  <si>
    <t>NTTC No. 222207221200276</t>
  </si>
  <si>
    <t>20230722MEEEAW206055</t>
  </si>
  <si>
    <t>Andy A. Barda
Randy M. Aguilar</t>
  </si>
  <si>
    <t>NTTC No. 191607221200301
 NTTC No. 211707221200447</t>
  </si>
  <si>
    <t>6/18/2024
11/2/2026</t>
  </si>
  <si>
    <t>Kristelle Lynne P. Ong - Center Manager/Administrator</t>
  </si>
  <si>
    <t>20230722ELCCSS213056</t>
  </si>
  <si>
    <t>WTR No. MTP-202307AFFOAP212-001</t>
  </si>
  <si>
    <t>Engr. Nilo M. Bantilan
Niel Michael P. Bantilan
Marjune T. Telebrico
Roy T. Bosque
Charmie Zanoria Mangyao
Nilmar Baclaan Tangaro
Jolina D. Patente
Kimberly M. Jamili
Niño Angel A. Monleon</t>
  </si>
  <si>
    <t>Leah R. Ornopia - Admin Head</t>
  </si>
  <si>
    <t>WTR No. MTP-202307TRSBPP209-002</t>
  </si>
  <si>
    <t xml:space="preserve">
big.dtaci09@gmail.com </t>
  </si>
  <si>
    <t>HHCHIL208</t>
  </si>
  <si>
    <t>WTR No. MTP-202307HHCHIL208-003</t>
  </si>
  <si>
    <t>Raul A. Culpar
Soledad G. Azarcon
Juan A. Jumao-as
Jaypee V. Del Rosario
Arnold Chris T.J. P. Sabalones
Zharon A. Ramirez</t>
  </si>
  <si>
    <t>NTTC No. 20072201016552
NTTC No. 221807221200385
NTTC No. 201807221200277
NTTC No. 211707221200420
NTTC No. 222107221200039
NTTC No. 231907221200141</t>
  </si>
  <si>
    <t>1/23/2027
7/13/2027
9/23/2025
9/9/2026
8/15/2024
3/7/2028</t>
  </si>
  <si>
    <t>WTR No. MTP-202307ALTDRV204-004</t>
  </si>
  <si>
    <t>WTR No. MTP-202307HHCHIL208-005</t>
  </si>
  <si>
    <t>Ester Socorro V. Tolingin
 Jeany A. Bercero
 Mary Soccour T. Polinar
 Novie A. Bercero
 Kristian Carl Velasco</t>
  </si>
  <si>
    <t>NTTC No. 201907221200329
 NTTC No. 191807221200417
 NTTC No. 212107221200208
 NTTC No. 221907221200081
 NTTC No. 221907221200082</t>
  </si>
  <si>
    <t>10/7/2025
 5/31/2024
 1/19/2025
 7/30/2024
 12/16/2024</t>
  </si>
  <si>
    <t>WTR No. MTP-202307TRSHSK213-006</t>
  </si>
  <si>
    <t>Belinda Soledad L. Valero
 Analyn D. Dagopioso</t>
  </si>
  <si>
    <t>NTTC No. 201907221200067
 NTTC No. 201807221200357</t>
  </si>
  <si>
    <t>10/1/2024
 8/27/2025</t>
  </si>
  <si>
    <t>WTR No. MTP-202307ALTDRV204-007</t>
  </si>
  <si>
    <t>Filadelfo A. Bajenting Jr.
 Ritche L. Garciano</t>
  </si>
  <si>
    <t>NTTC No. 211807221200003
 NTTC No. 221807221200060</t>
  </si>
  <si>
    <t>1/10/2025
 6/24/2026</t>
  </si>
  <si>
    <t>WTR No. MTP-202307HHCHIL208-008</t>
  </si>
  <si>
    <t>Carmela J. Jimenez
 Lucille S. Alinsug</t>
  </si>
  <si>
    <t>NTTC No. 191507221200159
 NTTC No. 191707221200080</t>
  </si>
  <si>
    <t>2/21/2024
 2/21/2024</t>
  </si>
  <si>
    <t>460 Hours</t>
  </si>
  <si>
    <t>WTR No. MTP-202307TRSHSK213-009</t>
  </si>
  <si>
    <t>Ronzen G. Cabigao</t>
  </si>
  <si>
    <t>NTTC No. 222207221200175</t>
  </si>
  <si>
    <t>WTR No. MTP-202307TRSFBS213-010</t>
  </si>
  <si>
    <t>WTR No. MTP-202307TRSCOK214-011</t>
  </si>
  <si>
    <t>Nicolas C. Rafols, Jr.</t>
  </si>
  <si>
    <t>WTR No. MTP-202307TRSBPP209-012</t>
  </si>
  <si>
    <t>Staphen Dave Q. Ponce</t>
  </si>
  <si>
    <t>NTTC No. 222207221200244</t>
  </si>
  <si>
    <t>WTR No. MTP-202307ELCEIM215-013</t>
  </si>
  <si>
    <t>Leonardo E. Ymas - President</t>
  </si>
  <si>
    <t xml:space="preserve">klncebu@gmail.com </t>
  </si>
  <si>
    <t>WTR No. MTP-202307TRSCOK214-014</t>
  </si>
  <si>
    <t>Leonardo E. Ymas
 Mark Jade T. Limbasan
 Leornardo Kristian N. Ymas
 Marisel E. Bacolod</t>
  </si>
  <si>
    <t>NTTC No. 191808371200755\
 NTTC No. 201908371200208
 NTTC No. 181808371200311
 NTTC No. 191507221200352</t>
  </si>
  <si>
    <t>6/17/2024
 3/5/2024
 7/2/2023
 8/21/2024</t>
  </si>
  <si>
    <t>WTR No. MTP-202307TRSBPP209-015</t>
  </si>
  <si>
    <t>(Formerly: MGB Skills Training and Development Center, Inc.)</t>
  </si>
  <si>
    <t xml:space="preserve">maamtiding@yahoo.com                           mgb.sdaci@gmail.com.ph                        mgb.scdaci@yahoo.com mgb.sdaci@yahoo.com.ph mgb.sdaci08@gmail.com </t>
  </si>
  <si>
    <t>WTR No. MTP-202307TRSBAR213-016</t>
  </si>
  <si>
    <t>WTR No. MTP-202307TRSBPP209-017</t>
  </si>
  <si>
    <t>Lorna P. Gales</t>
  </si>
  <si>
    <t>NTTC No. 222207221200080</t>
  </si>
  <si>
    <t>WTR No. MTP-202307TRSCOK214-018</t>
  </si>
  <si>
    <t>William A. Aquino</t>
  </si>
  <si>
    <t>NTTC No. 222107221200575</t>
  </si>
  <si>
    <t>WTR No. MTP-202307TRSFBS213-019</t>
  </si>
  <si>
    <t>Annabelle C. Navarro</t>
  </si>
  <si>
    <t>NTTC No. 201807221200288</t>
  </si>
  <si>
    <t>WTR No. MTP-202307TRSHSK213-020</t>
  </si>
  <si>
    <t>Jared D. Cumahig</t>
  </si>
  <si>
    <t>NTTC No. 211707221200015</t>
  </si>
  <si>
    <t>Engr. Ricardo V. Davidon - Center Administrator</t>
  </si>
  <si>
    <t>WTR No. MTP-202307TRSBPP209-021</t>
  </si>
  <si>
    <t>WTR No. MTP-202307ALTDRV204-022</t>
  </si>
  <si>
    <t>WTR No. MTP-202307ALTDRV204-023</t>
  </si>
  <si>
    <t>NTTC No. 231807221200154</t>
  </si>
  <si>
    <t>Janice D. Lucmong - Center Administrator</t>
  </si>
  <si>
    <t>WTR No. MTP-202307TRSHSK213-024</t>
  </si>
  <si>
    <t>NTTC No. 231907221200242</t>
  </si>
  <si>
    <t>WTR No. MTP-202307MEEEAW206-025</t>
  </si>
  <si>
    <t>Gilberto P. Pellazo
Robelito S. Patalinghug</t>
  </si>
  <si>
    <t>NTTC No. 232307221200146
NTTC No. 201707221200139</t>
  </si>
  <si>
    <t>12/4/2027
2/17/2025</t>
  </si>
  <si>
    <t>Arlene B. Mascardo - Center Administrator</t>
  </si>
  <si>
    <t>WTR No. MTP-202307TRSCOK214-026</t>
  </si>
  <si>
    <t>Ma. Magdalina D. Tenefrancia</t>
  </si>
  <si>
    <t>NTTC No. 211907221200243</t>
  </si>
  <si>
    <t>WTR No. MTP-202307ALTDRV204-027</t>
  </si>
  <si>
    <t>WTR No. MTP-202307ELCEIM215-028</t>
  </si>
  <si>
    <t>NTTC No. 222207221200296</t>
  </si>
  <si>
    <t>WTR No. MTP-202307CONMAS218-029</t>
  </si>
  <si>
    <t>Ken Virgin L. Ferrolino</t>
  </si>
  <si>
    <t>NTTC No. 212107221200474</t>
  </si>
  <si>
    <t>WTR No. MTP-202307MEEEAW206-030</t>
  </si>
  <si>
    <t>Reynaldo B. Alcosero</t>
  </si>
  <si>
    <t>NTTC No. 212107221200422</t>
  </si>
  <si>
    <t>WTR No. MTP-202307MEEE106-031</t>
  </si>
  <si>
    <t>NTTC No. 212107221200464</t>
  </si>
  <si>
    <t>WTR No. MTP-202307MEEE206-032</t>
  </si>
  <si>
    <t>CONBUL207</t>
  </si>
  <si>
    <t>WTR No. MTP-202307CONBUL207-040</t>
  </si>
  <si>
    <t>NTTC No. 202007221200152</t>
  </si>
  <si>
    <t>CONMGO207</t>
  </si>
  <si>
    <t>WTR No. MTP-202307CONMGO207-041</t>
  </si>
  <si>
    <t>NTTC No. 202007221200150</t>
  </si>
  <si>
    <t>WTR No. MTP-202307TRSBPP209-042</t>
  </si>
  <si>
    <t>WTR No. MTP-202307TRSCOK214-043</t>
  </si>
  <si>
    <t>WTR No. MTP-202307ELCCSS213-044</t>
  </si>
  <si>
    <t>WTR No. MTP-202307ALTDRV204-045</t>
  </si>
  <si>
    <t>WTR No. MTP-202307TRSFBS213-046</t>
  </si>
  <si>
    <t>WTR No. MTP-202307TRSHSK213-047</t>
  </si>
  <si>
    <t>117 Hours</t>
  </si>
  <si>
    <t>WTR No. MTP-202307CONTIL218-048</t>
  </si>
  <si>
    <t>Siony O. Candado
Henry C. Paradero
Elmer I. Babatuan</t>
  </si>
  <si>
    <t>NTTC No. 211607221200127
NTTC No. 211907221200337
NTTC No. 211907221200274</t>
  </si>
  <si>
    <t>WTR No. MTP-202307MEEEAW106-049</t>
  </si>
  <si>
    <t>Norman M. Omilig</t>
  </si>
  <si>
    <t>NTTC No. 191507221200185</t>
  </si>
  <si>
    <t>WTR No. MTP-202307MEEEAW206-050</t>
  </si>
  <si>
    <t>WTR No. MTP-202307ALTDRV204-051</t>
  </si>
  <si>
    <t>WTR No. MTP-202307TRSBPP209-052</t>
  </si>
  <si>
    <t>Shelamie P. Banzon</t>
  </si>
  <si>
    <t>NTTC No. 211907221200313</t>
  </si>
  <si>
    <t>Brian C. Yuson - President</t>
  </si>
  <si>
    <t>WTR No. MTP-202307MEEEAW106-053</t>
  </si>
  <si>
    <t>NTTC No. 212107221200397</t>
  </si>
  <si>
    <t>WTR No. MTP-202307MEEEAW206-054</t>
  </si>
  <si>
    <t>WTR No. MTP-202307ELCEIM215-055</t>
  </si>
  <si>
    <t>Joel U. Tanjay</t>
  </si>
  <si>
    <t>NTTC No. 181707221200383</t>
  </si>
  <si>
    <t>GRMDRM205</t>
  </si>
  <si>
    <t>WTR No. MTP-202307GRMDRM205-056</t>
  </si>
  <si>
    <t>Francis A. Bayato</t>
  </si>
  <si>
    <t>NTTC No. 201907221200038</t>
  </si>
  <si>
    <t>Engr. Victor B. Villamor, Jr. - Center Administrator</t>
  </si>
  <si>
    <t>ELCEPA213</t>
  </si>
  <si>
    <t>WTR No. MTP-202307ELCEPA213-057</t>
  </si>
  <si>
    <t>MTP-202307ELCEIM215-058</t>
  </si>
  <si>
    <t>WTR No. MTP-202307ALTDRV204-059</t>
  </si>
  <si>
    <t>WTR No. MTP-202307MEEEAW206-060</t>
  </si>
  <si>
    <t>NTTC No. 231907221200044</t>
  </si>
  <si>
    <t>Bernard C. Restificar - President</t>
  </si>
  <si>
    <t>WTR No. MTP-202307HHCHIL208-061</t>
  </si>
  <si>
    <t>Jessica A. Tabuñag</t>
  </si>
  <si>
    <t>NTTC No. 212107221200053</t>
  </si>
  <si>
    <t>WTR No. MTP-202307ELCEIM215-062</t>
  </si>
  <si>
    <t>WTR No. MTP-202307ALTDRV204-063</t>
  </si>
  <si>
    <t>TRBAR213</t>
  </si>
  <si>
    <t>WTR No. MTP-202307TRSBAR213-073</t>
  </si>
  <si>
    <t>Gerardo M. Augusto</t>
  </si>
  <si>
    <t>NTTC No. 201807221200230</t>
  </si>
  <si>
    <t>WTR No. MTP-202307TRSBPP209-074</t>
  </si>
  <si>
    <t>WTR No. MTP-202307TRSCOK214-075</t>
  </si>
  <si>
    <t>Lawrence H. Uy</t>
  </si>
  <si>
    <t>NTTC No. 212007221200355</t>
  </si>
  <si>
    <t>WTR No. MTP-202307TRSHSK213-076</t>
  </si>
  <si>
    <t>NTTC No. 212007221200019</t>
  </si>
  <si>
    <t>lapurisimaconcepcion.center@gmail.com</t>
  </si>
  <si>
    <t>WTR No. MTP-202307TRSBPP209-079</t>
  </si>
  <si>
    <t>Marisel E. Bacolod
Daisy Jean I. Uy
Jessel M. Omas-as</t>
  </si>
  <si>
    <t>NTTC No. 222008371200079
NTTC No. 202007221200283
NTTC No. 232207221200007</t>
  </si>
  <si>
    <t>11/11/2026
8/3/2025
6/27/2026</t>
  </si>
  <si>
    <t>WTR No. MTP-202307TRSCOK214-080</t>
  </si>
  <si>
    <t>Marisel E. Bacolod
Jason G. Cañalita
Daisy Jean I. Uy</t>
  </si>
  <si>
    <t>NTTC No. 191507221200352
NTTC No. 232207221200208
NTTC No. 191510131200799</t>
  </si>
  <si>
    <t>8/21/2024
4/10/2028
7/23/2024</t>
  </si>
  <si>
    <t>Bernard C. Ratificar - President</t>
  </si>
  <si>
    <t>WTR No. MTP-202307TRSHSK213-081</t>
  </si>
  <si>
    <t>Elizabeth N. Telen</t>
  </si>
  <si>
    <t>NTTC No. 212007221200032</t>
  </si>
  <si>
    <t>bctechvoc@gmail.com</t>
  </si>
  <si>
    <t>WTR No. MTP-202307TRSBPP209-083</t>
  </si>
  <si>
    <t>Daisy Jean I. Uy</t>
  </si>
  <si>
    <t>NTTC No. 202007221200283</t>
  </si>
  <si>
    <t>WTR No. MTP-202307TRSCOK214-084</t>
  </si>
  <si>
    <t>NTTC No. 191510131200799</t>
  </si>
  <si>
    <t>WTR No. MTP-202307TRSHSK213-085</t>
  </si>
  <si>
    <t>NTTC No. 211707221200306</t>
  </si>
  <si>
    <t>WTR No. MTP-202307ELCCSS213-086</t>
  </si>
  <si>
    <t>JP Jepard D. Jamiro
Leo G. Catubig</t>
  </si>
  <si>
    <t>NTTC No. 201907221200353</t>
  </si>
  <si>
    <t>WTR No. MTP-202307ALTDRV204-087</t>
  </si>
  <si>
    <t>Filadelfo A. Bajenting Jr.</t>
  </si>
  <si>
    <t xml:space="preserve">NTTC No. 211807221200003
</t>
  </si>
  <si>
    <t>NTR No. 202307220023</t>
  </si>
  <si>
    <t>ALL</t>
  </si>
  <si>
    <t>Arlene B. Mascardo
Edito A. Lauron, Jr.
Johnrey M. Cañete</t>
  </si>
  <si>
    <t>COR No. T-CBT220722000005
COR No. E-CBT220722000006
COR No. E-CBT2207220000010</t>
  </si>
  <si>
    <t>2/13/2026
2/13/2026
2/13/2026</t>
  </si>
  <si>
    <t>Elizabeth M. Lopez / Director</t>
  </si>
  <si>
    <t>1956 Hours</t>
  </si>
  <si>
    <t>WTR No. 20230722HHCHCS205061</t>
  </si>
  <si>
    <t>Marjorie R. Sta. Teresa
Karen B. Plaza</t>
  </si>
  <si>
    <t>NTTC No. 232007221200171
NTTC No. 201910431200023</t>
  </si>
  <si>
    <t>3/21/2028
5/22/2024</t>
  </si>
  <si>
    <t>Industrial Education Learning Technologies, Inc.</t>
  </si>
  <si>
    <t>WTR No. 20230722TRSCOK214063</t>
  </si>
  <si>
    <t>Ma. Chona P. Quinain</t>
  </si>
  <si>
    <t>NTTC No. 222107221200455</t>
  </si>
  <si>
    <t>bestutpras@gmail.om</t>
  </si>
  <si>
    <t>AFFAPS213</t>
  </si>
  <si>
    <t>WTR No. MTP-202307AFFAPS213-089</t>
  </si>
  <si>
    <t>Romelito H. Mantuhac
Arwin G. Verdijo
Marynelle D. Gacita</t>
  </si>
  <si>
    <t>NTTC No. 232207221200064
NTTC No. 222207221200106
NTTC No. 221807221200601</t>
  </si>
  <si>
    <t>8/28/2024
7/20/2026
6/27/2024</t>
  </si>
  <si>
    <t>AFFAPP213</t>
  </si>
  <si>
    <t>266 Hours</t>
  </si>
  <si>
    <t>WTR No. MTP-202307AFFAPP213-090</t>
  </si>
  <si>
    <t>NTTC No. 232207221200063
NTTC No. 222207221200107
NTTC No. 221807221200302</t>
  </si>
  <si>
    <t>8/30/2024
8/24/2026
6/28/2024</t>
  </si>
  <si>
    <t>AFFAPR213</t>
  </si>
  <si>
    <t>WTR No. MTP-202307AFFAPR213-091</t>
  </si>
  <si>
    <t>Romelito H. Mantuhac
Marynelle D. Gacita</t>
  </si>
  <si>
    <t>NTTC No. 232207221200073
NTTC No. 221807221200602</t>
  </si>
  <si>
    <t>9/3/2024
6/29/2024</t>
  </si>
  <si>
    <t>WTR No. MTP-202307AFFOAP212-092</t>
  </si>
  <si>
    <t>NTTC No. 232207221200100
NTTC No. 222207221200107
NTTC No. 221807221200303</t>
  </si>
  <si>
    <t>9/2/2024
8/21/2026
4/29/2024</t>
  </si>
  <si>
    <t>WTR No. MTP-202307ELCEIM215-093</t>
  </si>
  <si>
    <t>Rolito V. Escuña, Jr.
Nilo L. Lacea</t>
  </si>
  <si>
    <t>NTTC No. 221807221200357
NTTC No. 191707121200131</t>
  </si>
  <si>
    <t>7/27/2027
3/12/2024</t>
  </si>
  <si>
    <t>WTR No. MTP-202307MEEEAW106-094</t>
  </si>
  <si>
    <t>Ar-Jay R. Rodrigo
Juarrieb J. Nahuman
Charles L. Neri
Nilo L. Lacea
Bernando B. Mendez III
Dwight R. Villegas
Rolito V. Escuña Jr.</t>
  </si>
  <si>
    <t>NTTC No. 222207221200411
NTTC No. 221907221200084
NTTC No. 212107221200119
NTTC No. 222207221200515
NTTC No. 191807221200347
NTTC No. 191707221200054
NTTC No. 201807221200291</t>
  </si>
  <si>
    <t>3/16/2027
9/4/2024
1/19/2026
9/22/2027
8/19/2024
1/15/2024
9/28/2025</t>
  </si>
  <si>
    <t>WTR No. MTP-202307MEEEAW206-095</t>
  </si>
  <si>
    <t>WTR No. MTP-202307MEEEAW306-096</t>
  </si>
  <si>
    <t>Charles L. Neri
Nilo L. Lacea
Bernardo B. Mendez III
Dwight R. Villegas</t>
  </si>
  <si>
    <t>NTTC No. 212107221300407
NTTC No. 232207221300098
NTTC No. 191807221300346
NTTC No. 222207221300272</t>
  </si>
  <si>
    <t>8/17/2026
6/7/2027
8/19/2024
5/29/2027</t>
  </si>
  <si>
    <t>WTR No. MTP-202307TRSBPP209-097</t>
  </si>
  <si>
    <t>NTTC No. 231807221200071</t>
  </si>
  <si>
    <t>CONPVI208</t>
  </si>
  <si>
    <t>284 Hours</t>
  </si>
  <si>
    <t>WTR No. MTP-202307CONPVI208-102</t>
  </si>
  <si>
    <t>Leo G. Catubig</t>
  </si>
  <si>
    <t>NTTC No. 231907221200224</t>
  </si>
  <si>
    <t>WTR No. MTP-202307ELCEIM215-103</t>
  </si>
  <si>
    <t>Leandro P. Retardo, Jr.</t>
  </si>
  <si>
    <t>NTTC No. 211807221200060</t>
  </si>
  <si>
    <t>Arlene N. Cadano / Administrator</t>
  </si>
  <si>
    <t>09086269200</t>
  </si>
  <si>
    <t>WTR No. 20230722AFFOAP212064</t>
  </si>
  <si>
    <t>Clavel P. Aves
Flora A. Montebon</t>
  </si>
  <si>
    <t>NC No. 23072202001061
NC No. 22072202051770</t>
  </si>
  <si>
    <t>4/18/2028
12/20/2027</t>
  </si>
  <si>
    <t>WTR No. MTP-202307TRSBPP209-119</t>
  </si>
  <si>
    <t>NTTC No. 222007221200052</t>
  </si>
  <si>
    <t>Paulette D. Liu / President</t>
  </si>
  <si>
    <t>primary@skills.com.ph</t>
  </si>
  <si>
    <t>WTR No. MTP-202307CONMAS218-120</t>
  </si>
  <si>
    <t>Teddy M. Taray
Steve Y. Banzon</t>
  </si>
  <si>
    <t>WTR No. MTP-202307CONRSW213-121</t>
  </si>
  <si>
    <t>NTTC No. 211707221200193
NTTC No.  181707221200268</t>
  </si>
  <si>
    <t>CONSCA218</t>
  </si>
  <si>
    <t>WTR No. MTP-202307CONSCA218-122</t>
  </si>
  <si>
    <t>NTTC No. 211707221200195
NTTC No.  201707221200079</t>
  </si>
  <si>
    <t>1/12/2025
1/8/2025</t>
  </si>
  <si>
    <t>116 Hours</t>
  </si>
  <si>
    <t>WTR No. MTP-20230CONSFI212-123</t>
  </si>
  <si>
    <t>NTTC No. 211707221200194
NTTC No. 211707221200112</t>
  </si>
  <si>
    <t>WTTR No. MTP-202307CONTIL218-124</t>
  </si>
  <si>
    <t xml:space="preserve">
Steve Y. Banzon</t>
  </si>
  <si>
    <t>Engr. Ricardo V. Davidon / Center Administrator</t>
  </si>
  <si>
    <t>WTR No. MTP-202307AFFACP213-125</t>
  </si>
  <si>
    <t>NTTC No. 2019072212000087</t>
  </si>
  <si>
    <t>WTR No. MTP-202307GRMDRM205-126</t>
  </si>
  <si>
    <t>Pedrita A. Cabonilas</t>
  </si>
  <si>
    <t>(Formerly: Rosemont Hills Montessori Academy Corporation)</t>
  </si>
  <si>
    <t>WTR No. 20230722ELCCSS213068</t>
  </si>
  <si>
    <t>Amil Kusain P. Tan II</t>
  </si>
  <si>
    <t>NTTC No. 212110431200561</t>
  </si>
  <si>
    <t>WTR No. 20230722ALTDRV204041</t>
  </si>
  <si>
    <t>Warsito B. Capangpangan, Jr.</t>
  </si>
  <si>
    <t>210 Hours</t>
  </si>
  <si>
    <t>WTR No. MTP-202307TRSBRT213-134</t>
  </si>
  <si>
    <t>NTTC No. 232107221200039</t>
  </si>
  <si>
    <t>due to change of location and with ntegration of 21st Century Skills in the CBC of IB program
New Address: 362 Don Mariano Cui St. corner N. Escario St. Capitol Site, Cebu City</t>
  </si>
  <si>
    <t>462 Hours</t>
  </si>
  <si>
    <t>WTR No. MTP-202307TRSBAR213-135</t>
  </si>
  <si>
    <t>WTR No. MTP-202307AFFACP213-130</t>
  </si>
  <si>
    <t>NTTC No. 231807221200210</t>
  </si>
  <si>
    <t>256 Hours</t>
  </si>
  <si>
    <t>WTR No. MTP-202307AFFOAP212-131</t>
  </si>
  <si>
    <t>NTTC No. 231807221200003</t>
  </si>
  <si>
    <t>WTR No. MTP-202307MEEEAW106-132</t>
  </si>
  <si>
    <t>Belinda C. Dacoco
Riomevie B. Canencia</t>
  </si>
  <si>
    <t>NTTC No. 232307221200175
NTTC No. 212107221200464</t>
  </si>
  <si>
    <t>3/20/2028
8/8/2026</t>
  </si>
  <si>
    <t>WTR No. MTP-202307MEEEAW206-133</t>
  </si>
  <si>
    <t>WTR No. MTP-202307ELCEIM215-137</t>
  </si>
  <si>
    <t>Kenneth Lothar M. Cañizares
Venerando T. Panday</t>
  </si>
  <si>
    <t>NTTC No. 232307221200097
NTTC No. 221807461200440</t>
  </si>
  <si>
    <t>12/15/2027
8/4/2027</t>
  </si>
  <si>
    <t>WTR No. MTP-202307MEEEAW206-138</t>
  </si>
  <si>
    <t>NTTC No. 221807221200590</t>
  </si>
  <si>
    <t>Mira Thelma V.Almirante</t>
  </si>
  <si>
    <t>09694212096 / 09234380248</t>
  </si>
  <si>
    <t>Lanreach.123456@gmail.com</t>
  </si>
  <si>
    <t>WTR No. 20230722MEEEAW206081</t>
  </si>
  <si>
    <t>Reachly M. Lanawan</t>
  </si>
  <si>
    <t>NTTC No. 212107221200025</t>
  </si>
  <si>
    <t>WTR No. MTP-202307MEEEAW106-140</t>
  </si>
  <si>
    <t>Gilberto P. Pellazo
Pierre Valmond C. Aribal
Robelito S. Patalinghug</t>
  </si>
  <si>
    <t>NTTC No. 232307221200146
NTTC No. 222207221200194
NTTC No. 201707221200139</t>
  </si>
  <si>
    <t>12/4/2027
4/7/2027
2/17/2025</t>
  </si>
  <si>
    <t>WTR No. MTP-202307HHCHIL208-136</t>
  </si>
  <si>
    <t>412-7267 / 09171183863</t>
  </si>
  <si>
    <t>HVCDRA221</t>
  </si>
  <si>
    <t>WTR No. 20230722HVCDRA221085</t>
  </si>
  <si>
    <t>NTTC No. 232207221200411</t>
  </si>
  <si>
    <t>WTR No. MTP-202307TRSBPP209-141</t>
  </si>
  <si>
    <t>Corrie Shayne G. Perez</t>
  </si>
  <si>
    <t>WTR No. MTP-202307TRSCOK214-142</t>
  </si>
  <si>
    <t>NTTC No. 221807221200284</t>
  </si>
  <si>
    <t>TRSHKS213</t>
  </si>
  <si>
    <t>WTR No. MTP-202307TRSHSK213-143</t>
  </si>
  <si>
    <t>Marie Ann B. Barneso</t>
  </si>
  <si>
    <t>NTTC No. 211907221200014</t>
  </si>
  <si>
    <t>WTR No. MTP-202307TRSBPP209-144</t>
  </si>
  <si>
    <t>Leobecca B. Pestaño
Jessel M. Omas-as</t>
  </si>
  <si>
    <t>NTTC No. 191907221200461
NTTC No. 232207221200007</t>
  </si>
  <si>
    <t>9/18/2024
2/9/2028</t>
  </si>
  <si>
    <t>WTR No. MTP-202307ALTDRV204-145</t>
  </si>
  <si>
    <t>Rene P. Balane
Randy M. Aguilar</t>
  </si>
  <si>
    <t>NTTC No. 222207221200276
NTTC No. 211707221200146</t>
  </si>
  <si>
    <t>5/16/2027
1/28/2026</t>
  </si>
  <si>
    <t>WTR No. MTP-202307MEEEAW206-146</t>
  </si>
  <si>
    <t>Andy A. Barda
Randy M. Aguilar</t>
  </si>
  <si>
    <t>NTTC No. 191607221200301
NTTC No. 211707221200447</t>
  </si>
  <si>
    <t>6/18/2024
11/2/2026</t>
  </si>
  <si>
    <t>141 Hous</t>
  </si>
  <si>
    <t>WTR No. MTP-202307TRSBPP209-147</t>
  </si>
  <si>
    <t>(Formerly: Lyceum De Cebu, Inc.)</t>
  </si>
  <si>
    <t>Alma R. Jaranilla - President</t>
  </si>
  <si>
    <t>0998-958-4399 / (032) 255-2981</t>
  </si>
  <si>
    <t>lyceumbarilicebu@gmail.com</t>
  </si>
  <si>
    <t>WTR No. 20230722MEEEAW106086</t>
  </si>
  <si>
    <t>Flordelito Ortiz, Jr.
Ramonito C. Yupte</t>
  </si>
  <si>
    <t>NTTC No. 201807221200092
NTTC No. 212107221200435</t>
  </si>
  <si>
    <t>10/3/2024
4/17/2026</t>
  </si>
  <si>
    <t>Elizabeth M. Lopez - Director</t>
  </si>
  <si>
    <t>bcpdcebu@yahoo.com                                                               bctechvoc@gmail.com                                                       bcpdcebufoundation@gmail.com</t>
  </si>
  <si>
    <t>WTR No. MTP-202307TRSBPP209-151</t>
  </si>
  <si>
    <t>Lorna P. Gales
Mary Christine A. Torregosa</t>
  </si>
  <si>
    <t>NTTC No. 222207221200080
NTTC No. 232307221200163</t>
  </si>
  <si>
    <t>2/2/2027
10/25/2026</t>
  </si>
  <si>
    <t>WTR No. MTP-202307TRSCOK214-152</t>
  </si>
  <si>
    <t>NTTC No. 191707221200207
NTTC No. 232307221200162</t>
  </si>
  <si>
    <t>4/9/2024
7/26/2026</t>
  </si>
  <si>
    <t>WTR No. MTP-202307TRSFBS213-153</t>
  </si>
  <si>
    <t>Mary Cathrine C. Gallardo
Evelyn T. Tangarorang</t>
  </si>
  <si>
    <t>NTTC No. 201707221200297
NTTC No. 211707221200328</t>
  </si>
  <si>
    <t>3/1/2025
5/2/2026</t>
  </si>
  <si>
    <t>WTR No. MTP-202307TRSHSK213-154</t>
  </si>
  <si>
    <t>Pamela T. Abella
Annabelle C. Navarro</t>
  </si>
  <si>
    <t>NTTC No. 231907221200035
NTTC No. 201807221200289</t>
  </si>
  <si>
    <t>3/12/2028
10/8/2025</t>
  </si>
  <si>
    <t>aaahospitalityaci@gmail.com</t>
  </si>
  <si>
    <t>WTR No. 20230722ELCCSS213088</t>
  </si>
  <si>
    <t>Daniel P. Reyes</t>
  </si>
  <si>
    <t>NTTC No. 232307221200190</t>
  </si>
  <si>
    <t>spi.sanfernando@gmail.com</t>
  </si>
  <si>
    <t>WTR No. MTP-202307CONCAR218-155</t>
  </si>
  <si>
    <t>Joel B. Balucas</t>
  </si>
  <si>
    <t>NTTC No. 222207221200534</t>
  </si>
  <si>
    <t>WTR No. MTP-202307CONCAR218-156</t>
  </si>
  <si>
    <t>Anthony C. Duran</t>
  </si>
  <si>
    <t>NTTC No. 201907221200039</t>
  </si>
  <si>
    <t>WTR No. MTP-202307CONTIL218-157</t>
  </si>
  <si>
    <t>NTTC No. 221807221200571</t>
  </si>
  <si>
    <t>Assalym B. Aurita - President</t>
  </si>
  <si>
    <t>0977-606-8674</t>
  </si>
  <si>
    <t>primordia.training@gmail.com</t>
  </si>
  <si>
    <t>WTR No. 20230722HHCHIL208089</t>
  </si>
  <si>
    <t>Jaypee V. Del Rosario</t>
  </si>
  <si>
    <t>NTTC No. 211707221200420</t>
  </si>
  <si>
    <t>WTR No. 20230722MEEEAW206091</t>
  </si>
  <si>
    <t>Flordelito Ortiz, Jr.
Ramonito C. Yupte</t>
  </si>
  <si>
    <t>NTTC No. 201807221200092
NTTC No. 212107221200435</t>
  </si>
  <si>
    <t>Leah R. Ornopia / Admin Head</t>
  </si>
  <si>
    <t>WTR No. MTP-202307ELCCSS213-158</t>
  </si>
  <si>
    <t>Genilyn D. Ruiz</t>
  </si>
  <si>
    <t>NTTC No. 201707221200184</t>
  </si>
  <si>
    <t>WTR No. MTP-202307TVETRM111-161</t>
  </si>
  <si>
    <t>TMC No. 22072201002692</t>
  </si>
  <si>
    <t>Nino Ronester V.Tolingin - President</t>
  </si>
  <si>
    <t>WTR No. 20230722AFFOAP212096</t>
  </si>
  <si>
    <t>Catherine C. Bercero</t>
  </si>
  <si>
    <t>NTTC No. 232207221200514</t>
  </si>
  <si>
    <t>WTR No. 20230722TRSBPP209097</t>
  </si>
  <si>
    <t>Fretzie P. Costanilla</t>
  </si>
  <si>
    <t>NTTC No. 232007221200419</t>
  </si>
  <si>
    <t>WTR No. 20230722TRSFBS213098</t>
  </si>
  <si>
    <t>Mariane A. Capocong</t>
  </si>
  <si>
    <t>NTTC  No. 232307221200248</t>
  </si>
  <si>
    <t>db_balamban@yahoo.com
dvtvetbalamban@one-bosco.org</t>
  </si>
  <si>
    <t>WTR No. MTP-202407ELCEIM215-001</t>
  </si>
  <si>
    <t>NTTC No. 191907221200399</t>
  </si>
  <si>
    <t>WTR No. MTP-202407ALTDRV204-002</t>
  </si>
  <si>
    <t>WTR No. MTP-202407MEEEAW106-003</t>
  </si>
  <si>
    <t>Ernie B. Estoche</t>
  </si>
  <si>
    <t>NTTC No. 191907221200476</t>
  </si>
  <si>
    <t>WTR No. MTP-202407MEEEAW206-004</t>
  </si>
  <si>
    <t>Siegred V. Baldoza - EdTech, Director</t>
  </si>
  <si>
    <t>edtech@uv.edu.ph / ljnavares@uv.edu.ph</t>
  </si>
  <si>
    <t>WTR No. MTP-202407TRSHSK213-005</t>
  </si>
  <si>
    <t>WTR No. MTP-202407TRSFBS213-006</t>
  </si>
  <si>
    <t>541 Hours</t>
  </si>
  <si>
    <t>WTR No. MTP-202407SOCHDR220-007</t>
  </si>
  <si>
    <t>Marry Soccour T. Polinar</t>
  </si>
  <si>
    <t>WTR No. MTP-202407TRSHSK213-008</t>
  </si>
  <si>
    <t xml:space="preserve">Ester Socorro V. Tolingin
 </t>
  </si>
  <si>
    <t>WTR No. MTP-202407ELCCSS213-009</t>
  </si>
  <si>
    <t>NTTC No. 2232307221200190</t>
  </si>
  <si>
    <t>WTR No. MTP-202407HHCHIL208-011</t>
  </si>
  <si>
    <t>Jaypee V. Del Rosario
Arnold Chris T.J. P. Sabalones</t>
  </si>
  <si>
    <t>NTTC No. 211707221200420
NTTC No. 222107221200039</t>
  </si>
  <si>
    <t>9/9/2026
815/2024</t>
  </si>
  <si>
    <t>Belinda C. Tampus - President</t>
  </si>
  <si>
    <t>(032) 888-6018 / 09624030339</t>
  </si>
  <si>
    <t>seabreezetrainingcenter@gmail.com</t>
  </si>
  <si>
    <t>WTR No. 20240722TRSHSK213001</t>
  </si>
  <si>
    <t>NTTC No. 211907221200280</t>
  </si>
  <si>
    <t>WTR No. 20240722MEEEAW106002</t>
  </si>
  <si>
    <t>Merian A. Mahidlawon
Vitro L. Sugarol</t>
  </si>
  <si>
    <t>NTTC No. 231907221200044
NTTC No. 231907221200286</t>
  </si>
  <si>
    <t>12/18/2027
5/29/2028</t>
  </si>
  <si>
    <t>Sykie Joy A. Ngujo, School Head</t>
  </si>
  <si>
    <t>0995-964-1064 / 0968-220-6767</t>
  </si>
  <si>
    <t>nsykiejoy@gmail.com</t>
  </si>
  <si>
    <t>WTR No. 20240722ICTCCS214003</t>
  </si>
  <si>
    <t>Sykie Joy A. Ngujo
Fairlane P. Rosello
John Neuman A. Acebes
Ryan B. Godes</t>
  </si>
  <si>
    <t>TMC No. 23072201111128
TMC No. 23072201130984
TMC No. 23072201116834
TMC No. 22072201013303</t>
  </si>
  <si>
    <t>5/31/2028
11/16/2028
7/27/2028
1/19/2027</t>
  </si>
  <si>
    <t>Juliet I. Cabañog, President</t>
  </si>
  <si>
    <t>0906-091-3457</t>
  </si>
  <si>
    <t>julietcabanog@gmail.com</t>
  </si>
  <si>
    <t>WTR No. 20240722TRSHSK213004</t>
  </si>
  <si>
    <t>Paulette D. Liu, President</t>
  </si>
  <si>
    <t>CONCOP215</t>
  </si>
  <si>
    <t>178 Hours</t>
  </si>
  <si>
    <t>WTR No. 20240722CONCOP215009</t>
  </si>
  <si>
    <t>NTTC No. 232207221200376</t>
  </si>
  <si>
    <t>HHCEMS213</t>
  </si>
  <si>
    <t>WTR No. 20240722HHCEMS213010</t>
  </si>
  <si>
    <t>Marben C. Manabat</t>
  </si>
  <si>
    <t>NTTC No. 232307221200336</t>
  </si>
  <si>
    <t>WTR No. 20240722CONMAS118011</t>
  </si>
  <si>
    <t>Steve Y. Banzon
Teddy M. Taray</t>
  </si>
  <si>
    <t>NTTC No. 201707221200078
NTTC No. 191707221200359</t>
  </si>
  <si>
    <t>1/8/2025
8/18/2024</t>
  </si>
  <si>
    <t>WTR No. MTP-202407TRSBPP209-013</t>
  </si>
  <si>
    <t>Jessa P. Nadera
Jennifer D. Montebon
Ana Liza M. Augusto</t>
  </si>
  <si>
    <t>NTTC No. 232307221200519
NTTC No. 211807221200209
NTTC No. 191713061200771</t>
  </si>
  <si>
    <t>4/26/2027
4/15/2026
4/3/2024</t>
  </si>
  <si>
    <t>WTR No. MTP-202407MEEEAW206-014</t>
  </si>
  <si>
    <t>Rommel C. Melgar
Merian A. Mahidlawon</t>
  </si>
  <si>
    <t>NTTC No. 231907221200427
NTTC No. 231907221200044</t>
  </si>
  <si>
    <t>9/15/2027
12/18/2027</t>
  </si>
  <si>
    <t>WTR No. 20240722TVETRM111014</t>
  </si>
  <si>
    <t>Pierre Valmond C. Aribal</t>
  </si>
  <si>
    <t>TMC No. 22072201001182</t>
  </si>
  <si>
    <t>ELCICS206</t>
  </si>
  <si>
    <t>238 Hours</t>
  </si>
  <si>
    <t>WTR No. MTP-202407ELCICS206-015</t>
  </si>
  <si>
    <t>NTTC No. 191807221200400</t>
  </si>
  <si>
    <t>ELCMEC215</t>
  </si>
  <si>
    <t>WTR No. MTP-202407ELCMEC215-016</t>
  </si>
  <si>
    <t>NTTC No. 232107221200483</t>
  </si>
  <si>
    <t>Atty. Joshly C. Pangatungan, President</t>
  </si>
  <si>
    <t>0917-549-6043 / 0917-475-7857</t>
  </si>
  <si>
    <t>hanas.trainingandassessment@gmail.com</t>
  </si>
  <si>
    <t>WTR No. 20240722HHCHIL208025</t>
  </si>
  <si>
    <t>Aileen S. Masong</t>
  </si>
  <si>
    <t>NTTC No. 232207221200012</t>
  </si>
  <si>
    <t>WTR No. 20240722TRSHSK213026</t>
  </si>
  <si>
    <t>NTTC No. 201807221200289</t>
  </si>
  <si>
    <t>Jonathan H. Crodua, TVI Director</t>
  </si>
  <si>
    <t>265-2528</t>
  </si>
  <si>
    <t>rkwatanabe.inc@gmail.com</t>
  </si>
  <si>
    <t>WTR No. 20240722TRSFBS213031</t>
  </si>
  <si>
    <t>NTTC No. 212007221200409</t>
  </si>
  <si>
    <t>WTR No. MTP-202407TRSCOK214-018</t>
  </si>
  <si>
    <t>Vicente B. Tabada</t>
  </si>
  <si>
    <t>NTTC No. 222207221200609</t>
  </si>
  <si>
    <t>WTR No. MTP-202407TRSHSK213-019</t>
  </si>
  <si>
    <t>WTR No. MTP-202407HHCCGV207-022</t>
  </si>
  <si>
    <t>WTR No. 20240722TVETRM111035</t>
  </si>
  <si>
    <t>TMC No. 19072201017943</t>
  </si>
  <si>
    <t>WTR No. 20240722SOCBKP307037</t>
  </si>
  <si>
    <t>Ethel Lourdes Socorro O. Aznar</t>
  </si>
  <si>
    <t>NTTC No. 231907221300218</t>
  </si>
  <si>
    <t>WTR No. 20240722TVETRM111038</t>
  </si>
  <si>
    <t>TMC No. 19072201017942</t>
  </si>
  <si>
    <t>Melinda L. Bihag, OIC</t>
  </si>
  <si>
    <t>230-4500 / 0923-822-7980</t>
  </si>
  <si>
    <t>mcctestcenter7@gmail.com</t>
  </si>
  <si>
    <t>WTR No. 20240722HHCHIL208040</t>
  </si>
  <si>
    <t>Aileen S. Bolanio</t>
  </si>
  <si>
    <t>NTTC No. 232307221200520</t>
  </si>
  <si>
    <t>Angel Bert Y. Gemparo, CEO/AC Manager</t>
  </si>
  <si>
    <t>0917-148-3299</t>
  </si>
  <si>
    <t>p5skillstalisay@gmail.com</t>
  </si>
  <si>
    <t>WTR No. 20240722TRSBPP209041</t>
  </si>
  <si>
    <t>WTR No. 20240722ALTDRV204042</t>
  </si>
  <si>
    <t>WTR No. 20240722MEEEAW206043</t>
  </si>
  <si>
    <t>Ramonito C. Yupte</t>
  </si>
  <si>
    <t>NTTC No. 212107221200435</t>
  </si>
  <si>
    <t>Gregoria A. Flores, School Head</t>
  </si>
  <si>
    <t>0917-116-6853</t>
  </si>
  <si>
    <t>intellisenseinstitute.utpras@gmail.com</t>
  </si>
  <si>
    <t>WTR No. 20240722ICTCCS214044</t>
  </si>
  <si>
    <t>Gregoria A. Flores
Roseller A. Lumongsod
Genelyn A. Gonato
Fairlane P. Rosello</t>
  </si>
  <si>
    <t>TMC No. 23072201000520
TMC No. 21072201011124
TMC No. 23072201125610
TMC No. 23072201130984</t>
  </si>
  <si>
    <t>2/2/2028
6/3/2026
10/22/2028
11/16/2028</t>
  </si>
  <si>
    <t>295 Houirs</t>
  </si>
  <si>
    <t>WTR No. MTP-202407ELCEIM115-025</t>
  </si>
  <si>
    <t>Felbert O. Saban</t>
  </si>
  <si>
    <t>NTTC No. 232307221200501</t>
  </si>
  <si>
    <t>WTR No. MTP-202407MEEEAW106-026</t>
  </si>
  <si>
    <t>Michael B. Valencia</t>
  </si>
  <si>
    <t>NTTC No. 232307221200304</t>
  </si>
  <si>
    <t>WTR No. MTP-202407MEEEAW206-027</t>
  </si>
  <si>
    <t>Ruel S. Manzanares, President</t>
  </si>
  <si>
    <t>09273738720</t>
  </si>
  <si>
    <t>joebert@eslflex.com</t>
  </si>
  <si>
    <t>WTR No. 20240722HHCCGV207060</t>
  </si>
  <si>
    <t>(032) 232-2304 / 09088859846</t>
  </si>
  <si>
    <t>344 Hours</t>
  </si>
  <si>
    <t>WTR No. 20240722ICTCCS214063</t>
  </si>
  <si>
    <t xml:space="preserve">Sykie Joy A. Ngujo
</t>
  </si>
  <si>
    <t>TMC No. 23072201111128</t>
  </si>
  <si>
    <t>WTR No. 20240722TRSBPP209064</t>
  </si>
  <si>
    <t>Dhea Mae G. Gonzaga</t>
  </si>
  <si>
    <t>NTTC No. 232307221200542</t>
  </si>
  <si>
    <t>WTR No. 20240722ELCEIM215065</t>
  </si>
  <si>
    <t>Joselito P. Son
Renante R. Perido</t>
  </si>
  <si>
    <t>NTTC No. 212007221200006
NTTC No. 212107221200459</t>
  </si>
  <si>
    <t>9/14/2025
12/27/2025</t>
  </si>
  <si>
    <t>END of REISSUANCE</t>
  </si>
  <si>
    <t>(032) 514-2618 / 0995</t>
  </si>
  <si>
    <t>WTR No. MTP-202407HHCEMS213-028</t>
  </si>
  <si>
    <t>Ramon C. Hermoso, Jr., Gerard Paul E. Caballes</t>
  </si>
  <si>
    <t>NTTC No. 231907221200337</t>
  </si>
  <si>
    <t>WTR No. MTP-202407ELCCSS213-030</t>
  </si>
  <si>
    <t>Anthony P. Duterte
Alvin Virgilio B. Estuaria</t>
  </si>
  <si>
    <t>NTTC No. 211807221200058
NTTC No. 222004581200137</t>
  </si>
  <si>
    <t>2/7/2026
2/3/2027</t>
  </si>
  <si>
    <t>WTR No. MTP-202407TRSBPP209-031</t>
  </si>
  <si>
    <t>NTTC No. 232007221200240</t>
  </si>
  <si>
    <t>Hanzel Benedict D. Arriba, Manager</t>
  </si>
  <si>
    <t>366-7565 / 09958717802</t>
  </si>
  <si>
    <t>arribatechskills.hanz@gmail.com</t>
  </si>
  <si>
    <t>WTR No. 20240722ELCEIM215068</t>
  </si>
  <si>
    <t>Mark Anthony T. Pahid</t>
  </si>
  <si>
    <t>NTTC No. 232307221200372</t>
  </si>
  <si>
    <t>NTR No. 202407220002</t>
  </si>
  <si>
    <t>Llamarrie Mckay B. Salvador
Jeshua Pabrique</t>
  </si>
  <si>
    <t>NTR No. 202407220003</t>
  </si>
  <si>
    <t>Kent Ivan R. Unabia</t>
  </si>
  <si>
    <t xml:space="preserve">TMC No. 24072201023926
</t>
  </si>
  <si>
    <t>Victor Y. Aguipo, Schoo Head</t>
  </si>
  <si>
    <t>09171574389</t>
  </si>
  <si>
    <t>techcityacademyschoolinstitute@gmail.com</t>
  </si>
  <si>
    <t>NTR No. 202407220008</t>
  </si>
  <si>
    <t>Kathlyn H. Borres
Paquito E. Asignar Jr.
Teresita M. Aguipo</t>
  </si>
  <si>
    <t>Margarita B. Cece, School President</t>
  </si>
  <si>
    <t>0929-788-0118</t>
  </si>
  <si>
    <t xml:space="preserve">assembletrainingandassessmentc@gmail.com
</t>
  </si>
  <si>
    <t>WTR No. 20240722TRSHSK213070</t>
  </si>
  <si>
    <t>Margarita B. Cece</t>
  </si>
  <si>
    <t>NTTC No. 242307221200115</t>
  </si>
  <si>
    <t>Jericha Kimberly L. Romero, School Administrator</t>
  </si>
  <si>
    <t>0917-157-7671</t>
  </si>
  <si>
    <t>zyra@anzas.net</t>
  </si>
  <si>
    <t>English as Second Language Basic (A1 and A2) Level</t>
  </si>
  <si>
    <t>NTR No. 202407220011</t>
  </si>
  <si>
    <t>Faulton S. Cinco</t>
  </si>
  <si>
    <t>TMC No. 24072201030691</t>
  </si>
  <si>
    <t>WTR No. MTP-202407ICTCCS214-033</t>
  </si>
  <si>
    <t>Eileen N. Catapan, 
Jimalie C. Barimbad
Gloralbe B. Magbutay
Ernesto C. Guibincan</t>
  </si>
  <si>
    <t>TMC No. 20083701000178
TMC No. 20083701000177
TMC No. 24130601010633
TMC No. 19083701000168</t>
  </si>
  <si>
    <t>12/20/2025
12/20/2025
2/26/2029
10/22/2024</t>
  </si>
  <si>
    <t>WTR No. MTP-202407MEEEAW106-034</t>
  </si>
  <si>
    <t>9/15/2027
12/18/2027</t>
  </si>
  <si>
    <t>WTR No. 20240722TRSCOK214073</t>
  </si>
  <si>
    <t>Arjun R. Cadutdut</t>
  </si>
  <si>
    <t>NTTC No. 222207221200396</t>
  </si>
  <si>
    <t>English as Second Language Intermediate (B1 and B2) Level</t>
  </si>
  <si>
    <t>NTR No. 202407220013</t>
  </si>
  <si>
    <t>Atty. Augusto W. Go, President</t>
  </si>
  <si>
    <t>(032) 410-8811 5147</t>
  </si>
  <si>
    <t>uc.tetac@gmail.com</t>
  </si>
  <si>
    <t>WTR No. 20240722TRSBPP209074</t>
  </si>
  <si>
    <t>WTR No. 20240722TRSCOK214075</t>
  </si>
  <si>
    <t>WTR No. 20240722TRSFBS213076</t>
  </si>
  <si>
    <t>Analyn D. Dagopioso</t>
  </si>
  <si>
    <t>NTTC No. 211807221200020</t>
  </si>
  <si>
    <t>WTR No. 20240722TRSHSK213077</t>
  </si>
  <si>
    <t>WTR No. 20240722TVETRM111078</t>
  </si>
  <si>
    <t>TMC No. 20072201016193</t>
  </si>
  <si>
    <t>Ivy L. Lapinid, School Administrator</t>
  </si>
  <si>
    <t>09061744703</t>
  </si>
  <si>
    <t>nangschooloftrade@gmail.com</t>
  </si>
  <si>
    <t>WTR No. 20240722AFFACP213082</t>
  </si>
  <si>
    <t>Jovenlyn U. Gripo</t>
  </si>
  <si>
    <t>NTTC No. 232308371200550</t>
  </si>
  <si>
    <t>NTR No. 202407220014</t>
  </si>
  <si>
    <t>Jeanine G. Pesole, Institution Head</t>
  </si>
  <si>
    <t>09178547159</t>
  </si>
  <si>
    <t>eptrainingcenter@gmail.com</t>
  </si>
  <si>
    <t>SOCBRB220</t>
  </si>
  <si>
    <t>325 Hours</t>
  </si>
  <si>
    <t>WTR No. 2024-07-22-SOCBRB220-084-R</t>
  </si>
  <si>
    <t>Jeanine G. Pesole
Ryan F. Ebuen</t>
  </si>
  <si>
    <t>NTTC No. 242407221200460
NTTC No. 242407221200459</t>
  </si>
  <si>
    <t>6/10/2028
6/10/2028</t>
  </si>
  <si>
    <t>581 Hours</t>
  </si>
  <si>
    <t>WTR No. 20240722SOCHDR220085</t>
  </si>
  <si>
    <t>Edwin O. Desabille</t>
  </si>
  <si>
    <t>NTTC No. 232307221200295</t>
  </si>
  <si>
    <t>Florgeline C. Canete, President</t>
  </si>
  <si>
    <t>09233048107</t>
  </si>
  <si>
    <t>opportunitiestodaycenter@gmail.com</t>
  </si>
  <si>
    <t>WTR No. 20240722TRSBPP209086</t>
  </si>
  <si>
    <t>NTTC No. 222008371200079</t>
  </si>
  <si>
    <t>WTR No. 20240722TRSCOK214087</t>
  </si>
  <si>
    <t>Ruth L. Lacano</t>
  </si>
  <si>
    <t>NTTC No. 211707221200467</t>
  </si>
  <si>
    <t>Ludivina B. Leese, President</t>
  </si>
  <si>
    <t>0915-8453-969 / (032) 509-1835</t>
  </si>
  <si>
    <t>btesenglishacademycorp@gmail.com</t>
  </si>
  <si>
    <t>NTR No. 202407220016</t>
  </si>
  <si>
    <t>Chaiamwie M. Tero</t>
  </si>
  <si>
    <t>TMC No. 23072201000749</t>
  </si>
  <si>
    <t>Ian Manuel M. Talingting, President</t>
  </si>
  <si>
    <t>09518774629 / (032) 425-5206 / 425-5206</t>
  </si>
  <si>
    <t>emunahschoolbogo@gmail.com</t>
  </si>
  <si>
    <t>WTR No. 20240722ELCCSS213089</t>
  </si>
  <si>
    <t>WTR No. MTP-202407SOCHDR220-035</t>
  </si>
  <si>
    <t>Carmela J. Jimenez
Randy S. Mendoza</t>
  </si>
  <si>
    <t>NTTC No. 231907221200001
NTTC No. 222207221200536</t>
  </si>
  <si>
    <t>2/7/2027
10/23/2027</t>
  </si>
  <si>
    <t>326 Hours</t>
  </si>
  <si>
    <t>WTR No. MTP-202407TRSBAR213-036</t>
  </si>
  <si>
    <t>WTR No. MTP-202407TRSFBS213-037</t>
  </si>
  <si>
    <t>WTR No. MTP-202407TRSHSK213-038</t>
  </si>
  <si>
    <t>Lorfena T. Salado, President</t>
  </si>
  <si>
    <t>0966-350-0266</t>
  </si>
  <si>
    <t>firstenglishgnetinc@gmail.com</t>
  </si>
  <si>
    <t>NTR No. 202407220018</t>
  </si>
  <si>
    <t>Joie Sybelle T. Abista
Aira O. Santuele
Judy Ann A. Abejo</t>
  </si>
  <si>
    <t>TMC No. 22072201003175
PRC License
PRC License</t>
  </si>
  <si>
    <t>mostculinary.mics.cebu@gmail.com</t>
  </si>
  <si>
    <t>WTR No. MTP-202407TRSCO214-041</t>
  </si>
  <si>
    <t>Eurena P. Geralla, President</t>
  </si>
  <si>
    <t>09688998684</t>
  </si>
  <si>
    <t xml:space="preserve">glanguagecebuhr@gmail.com / ideacebuhr@gmail.com
</t>
  </si>
  <si>
    <t>NTR No. 202407460021</t>
  </si>
  <si>
    <t xml:space="preserve">Charwena C. Cañada
Quincey Alje P. Densing
Deasery F. Lumactod
Mia R. Quingco
Bliss-An E. Tinga
Marianne A. Del Rosario
</t>
  </si>
  <si>
    <t>TMC No. 24071220102664
 PRC License
 PRC License
 PRC License
 PRC License
 PRC License</t>
  </si>
  <si>
    <t xml:space="preserve">Edgar J. Gonzaga, President
</t>
  </si>
  <si>
    <t xml:space="preserve">346-4441 / 0995-519-1838
</t>
  </si>
  <si>
    <t xml:space="preserve">ronildacabs@gmail.com
</t>
  </si>
  <si>
    <t>AFFFOAP212</t>
  </si>
  <si>
    <t>WTR No. 20240722AFFOAP212093</t>
  </si>
  <si>
    <t>Ethelbert S. Tan</t>
  </si>
  <si>
    <t>NTTC No. 201811231200446</t>
  </si>
  <si>
    <t>Ingrid Ivy B. Piamonte, Institution Head</t>
  </si>
  <si>
    <t>0919-3323-769</t>
  </si>
  <si>
    <t>bcebucommunity@gmail.com</t>
  </si>
  <si>
    <t>NTR No. 202407220015</t>
  </si>
  <si>
    <t xml:space="preserve">Roselyn O. Ceriaco
Reychelle Grace L. Maglasang
</t>
  </si>
  <si>
    <t>NTR No. 202407460022</t>
  </si>
  <si>
    <t>Roselyn O. Ceriaco
Reychelle Grace L. Maglasang</t>
  </si>
  <si>
    <t>Michelle G. Abayle, Institution Head</t>
  </si>
  <si>
    <t xml:space="preserve">(032) 420-1880 / 420-1881
</t>
  </si>
  <si>
    <t xml:space="preserve">iuenglishacademy@gmail.com
</t>
  </si>
  <si>
    <t>NTR No. 202407460023</t>
  </si>
  <si>
    <t xml:space="preserve">Caryl Jane E. Baliguat
</t>
  </si>
  <si>
    <t>WTR No. 20240722CONPVI208094</t>
  </si>
  <si>
    <t>NTTC No. 222207221200207</t>
  </si>
  <si>
    <t>NTR No. 202407220024</t>
  </si>
  <si>
    <t xml:space="preserve">Arniel A. Sumalinog, President
</t>
  </si>
  <si>
    <t>09182241000</t>
  </si>
  <si>
    <t xml:space="preserve">mamandales@gmail.com
</t>
  </si>
  <si>
    <t>WTR No. 20240722TRSHSK213095</t>
  </si>
  <si>
    <t>Victor S. Recaña III</t>
  </si>
  <si>
    <t>NTTC No. 211707221300308</t>
  </si>
  <si>
    <t>Bernadette Irisari</t>
  </si>
  <si>
    <t xml:space="preserve">(032) 340-2106
</t>
  </si>
  <si>
    <t xml:space="preserve">bigdtaccinc@yahoo.com
bigdtaci@gmail.com"
</t>
  </si>
  <si>
    <t>561 Hours</t>
  </si>
  <si>
    <t>WTR No. 20240722HHCCGE220097</t>
  </si>
  <si>
    <t>Lucille S. Alinsug</t>
  </si>
  <si>
    <t>NTTC No. 222207221200437</t>
  </si>
  <si>
    <t xml:space="preserve">Jose Elnor H. Singuran, School Administrator
</t>
  </si>
  <si>
    <t xml:space="preserve">0955-206-9776
</t>
  </si>
  <si>
    <t xml:space="preserve">sanremtesdaoffice@gmail.com
</t>
  </si>
  <si>
    <t>WTR No. 20240722ALTDRV204098</t>
  </si>
  <si>
    <t>NTTC No. 232307221200488</t>
  </si>
  <si>
    <t>WTR No. 20240722ALTATS118099</t>
  </si>
  <si>
    <t>NTTC No. 242307221200288</t>
  </si>
  <si>
    <t xml:space="preserve">Kenneth L. Sotto, President
</t>
  </si>
  <si>
    <t xml:space="preserve">0991-292-9610
</t>
  </si>
  <si>
    <t xml:space="preserve">km100skillsandtrainingcenter@gmail.com
</t>
  </si>
  <si>
    <t>WTR No. 20240722ELCCSS213100</t>
  </si>
  <si>
    <t>Flordelito F. Ortiz, Jr.</t>
  </si>
  <si>
    <t>NTTC No. 232307221200379</t>
  </si>
  <si>
    <t>Atty. Reuel T. Pintor - CEO</t>
  </si>
  <si>
    <t>WTR No. 20240722ELCEIM215101</t>
  </si>
  <si>
    <t>Ar-jay R. Rodrigo</t>
  </si>
  <si>
    <t>NTTC No. 242207221200004</t>
  </si>
  <si>
    <t xml:space="preserve">Vevina J. Grapa, School Administrator
</t>
  </si>
  <si>
    <t>(032) 231-7919 / 09052378162</t>
  </si>
  <si>
    <r>
      <rPr>
        <u/>
        <sz val="10"/>
        <color rgb="FF1155CC"/>
        <rFont val="Arial Narrow"/>
      </rPr>
      <t>edu.glantcebu@gmail.com</t>
    </r>
  </si>
  <si>
    <t>NTR No. 202407220025</t>
  </si>
  <si>
    <t>Andrian A. Vega
 Louredith D. Mondejar
 Vivian E. Verzosa</t>
  </si>
  <si>
    <t>TMC No. 24072201026725
 TMC COC No. 19141100020753
 PRC Licence</t>
  </si>
  <si>
    <t>6/24/2029
 11/30/2024</t>
  </si>
  <si>
    <t xml:space="preserve">Lovelymae A. Cagulang, Institution Head
</t>
  </si>
  <si>
    <t>(032) 340-4923</t>
  </si>
  <si>
    <r>
      <rPr>
        <u/>
        <sz val="10"/>
        <color rgb="FF1155CC"/>
        <rFont val="Arial Narrow"/>
      </rPr>
      <t>cebuavon@gmail.com</t>
    </r>
  </si>
  <si>
    <t>NTR No. 202407220026</t>
  </si>
  <si>
    <t>Gerlie M. Avelino
 Milkyzydic Cayetuna</t>
  </si>
  <si>
    <t>PRC Licence
 PRC Licence</t>
  </si>
  <si>
    <t>WTR No. MTP-202407ELCEIM215-047</t>
  </si>
  <si>
    <t>WTR No. MTP-202407ELCCSS213-048</t>
  </si>
  <si>
    <t>WTR No. 20240722GRMDRM205107</t>
  </si>
  <si>
    <t>Bienvenida U. Catalan</t>
  </si>
  <si>
    <t>NTTC No. 232307221200541</t>
  </si>
  <si>
    <t xml:space="preserve">Maria Niña II C. Park, President
</t>
  </si>
  <si>
    <t>(032) 252-1770 / 0999-962-3153</t>
  </si>
  <si>
    <t xml:space="preserve">joyfuleducation.acad1@gmail.com
</t>
  </si>
  <si>
    <t>NTR No. 202407220029</t>
  </si>
  <si>
    <t xml:space="preserve">Nikko James T. Cuizon
Angelie G. Pedrano
Dinnes B. Montealto
Riz John P. Abangan
Mary Ann A. Piñero
</t>
  </si>
  <si>
    <t>PRC Licence</t>
  </si>
  <si>
    <t xml:space="preserve">Johnbee R. Biton, President
</t>
  </si>
  <si>
    <t>0966-640-1041</t>
  </si>
  <si>
    <r>
      <rPr>
        <u/>
        <sz val="10"/>
        <color rgb="FF1155CC"/>
        <rFont val="Arial Narrow"/>
      </rPr>
      <t>julsenglish88@gmail.com</t>
    </r>
  </si>
  <si>
    <t xml:space="preserve">NTR No. 202407220030
</t>
  </si>
  <si>
    <t xml:space="preserve">Jerose E. Ornopia
</t>
  </si>
  <si>
    <t>545 Hours</t>
  </si>
  <si>
    <t>WTR No. 20240722ALTASC220110</t>
  </si>
  <si>
    <t>NTTC No. 222007221200586</t>
  </si>
  <si>
    <t xml:space="preserve">Delfin L. Bensig, Administrator
</t>
  </si>
  <si>
    <t>0997-775-1056 / 0928-742-5011</t>
  </si>
  <si>
    <r>
      <rPr>
        <u/>
        <sz val="10"/>
        <color rgb="FF1155CC"/>
        <rFont val="Arial Narrow"/>
      </rPr>
      <t>uniecofarm@gmail.com</t>
    </r>
  </si>
  <si>
    <t>WTR No. 20240722AFFOAP212111</t>
  </si>
  <si>
    <t xml:space="preserve">Mira Thelma V. Almirante, Company Head
</t>
  </si>
  <si>
    <t xml:space="preserve">stechtstac123@gmail.com
</t>
  </si>
  <si>
    <t>WTR No. 20240722ALTDRV204112</t>
  </si>
  <si>
    <t>NTTC No. 242107221200117</t>
  </si>
  <si>
    <t xml:space="preserve">Charmie P. Ybañez, School President
</t>
  </si>
  <si>
    <t xml:space="preserve">0977-755-7559 / (032) 429-1237 / 0956-632-2125
</t>
  </si>
  <si>
    <t xml:space="preserve">hla.asia.adm@gmail.com
</t>
  </si>
  <si>
    <t xml:space="preserve">NTR No. 202407220035
</t>
  </si>
  <si>
    <t>Gerald C. Labao
 Analie C. Jarina 
 May M. Ylanan
 Ma. Emmy Ruth Q. Giangan</t>
  </si>
  <si>
    <t>TEFL Certificate
 PRC License
 TEFL Certificate &amp; PRC License
 TEFL Certificate &amp; PRC License</t>
  </si>
  <si>
    <t>WTR No. MTP-202407SOCBRB220-053</t>
  </si>
  <si>
    <t>WTR No. MTP-202407SOCHDR220-054</t>
  </si>
  <si>
    <t>Richelle T. Deiparine, President</t>
  </si>
  <si>
    <t xml:space="preserve">(032) 328-6830 / 09273651774
</t>
  </si>
  <si>
    <t xml:space="preserve">admin@dhea-cebu.com
</t>
  </si>
  <si>
    <t>NTR No. 202407220038</t>
  </si>
  <si>
    <t>Ryan D. Wabe</t>
  </si>
  <si>
    <t>TMC No. 24072201010674</t>
  </si>
  <si>
    <t>(032) 479-4025/ 479-4028/ 479-0069 / 09254401644</t>
  </si>
  <si>
    <t xml:space="preserve">WTR No. 20240722SOCBKP307119
</t>
  </si>
  <si>
    <t>Erjean Kate G. Itao</t>
  </si>
  <si>
    <t>NTTC No. 232107221300249</t>
  </si>
  <si>
    <t xml:space="preserve">WTR No. 20240722TRSEVM307120
</t>
  </si>
  <si>
    <t>Haspee Mae M. Venenoso</t>
  </si>
  <si>
    <t>NTTC No. 242107221300272</t>
  </si>
  <si>
    <t xml:space="preserve">Paulus Mariae L. Cañete, Ph.D., DM, JD, Hum.D - President
</t>
  </si>
  <si>
    <t xml:space="preserve">0917-437-0614
</t>
  </si>
  <si>
    <t xml:space="preserve">canetech.tac2019@gmail.com
</t>
  </si>
  <si>
    <t xml:space="preserve">WTR No. 20250722HHCHIL208001
</t>
  </si>
  <si>
    <t xml:space="preserve">Concepcion S. Lerion, School President
</t>
  </si>
  <si>
    <t xml:space="preserve">(032) 348-0045 / 0917-160-9422
</t>
  </si>
  <si>
    <t xml:space="preserve">jacobinstitute@gmail.com
</t>
  </si>
  <si>
    <t>SOCBCN220</t>
  </si>
  <si>
    <t>421 Hours</t>
  </si>
  <si>
    <t xml:space="preserve">WTR No. 20250722SOCBCN220005
</t>
  </si>
  <si>
    <t>NTTC No. 241907221200313</t>
  </si>
  <si>
    <t xml:space="preserve">WTR No. 20250722HHCHIL208006
</t>
  </si>
  <si>
    <t>Nino Ronester V. Tolingin, President</t>
  </si>
  <si>
    <t>WTR No. 20250722TVETRM111008</t>
  </si>
  <si>
    <t>TMC No. 21072201006515</t>
  </si>
  <si>
    <t>WTR No. MTP-202507ELCEIM215-002</t>
  </si>
  <si>
    <t>395 Hours</t>
  </si>
  <si>
    <t>NTR No. 202507220001</t>
  </si>
  <si>
    <t>Lorenz B. Ngojo</t>
  </si>
  <si>
    <t>TMC No. 22072201036668</t>
  </si>
  <si>
    <t xml:space="preserve">Daisy Jane B. Paden, Institution Head
</t>
  </si>
  <si>
    <t xml:space="preserve">0917-717-0190 / 0906-049-8170
</t>
  </si>
  <si>
    <t xml:space="preserve">teamakengphcb1016@gmail.com
</t>
  </si>
  <si>
    <t xml:space="preserve">NTR No. 202507220002
</t>
  </si>
  <si>
    <t xml:space="preserve">Hannah Faye A. Besana
</t>
  </si>
  <si>
    <t xml:space="preserve">TESOL/TEFL Certificate
</t>
  </si>
  <si>
    <r>
      <rPr>
        <u/>
        <sz val="10"/>
        <color rgb="FF1155CC"/>
        <rFont val="Arial Narrow"/>
      </rPr>
      <t>uniecofarm@gmail.com</t>
    </r>
  </si>
  <si>
    <t xml:space="preserve">WTR No. MTP-202507AFFOAP212-004
</t>
  </si>
  <si>
    <t>Jhoeiy Meigh B. Formentera</t>
  </si>
  <si>
    <t>NTTC No. 242407221200756</t>
  </si>
  <si>
    <t xml:space="preserve">WTR No. 20250722TRSBPP209011
</t>
  </si>
  <si>
    <t>Janice C. Illut</t>
  </si>
  <si>
    <t>NTTC No. 222107221200098</t>
  </si>
  <si>
    <t xml:space="preserve">Fatima Y. Enimedo, Institution Head
</t>
  </si>
  <si>
    <t xml:space="preserve">232-9572 / 0920-274-1918
</t>
  </si>
  <si>
    <t xml:space="preserve">info@crossxroad.com
</t>
  </si>
  <si>
    <t xml:space="preserve">NTR No. 202507220003
</t>
  </si>
  <si>
    <t>Monic Gay A. Chavet</t>
  </si>
  <si>
    <t xml:space="preserve">John Francisco D. Alvar, School President
</t>
  </si>
  <si>
    <t xml:space="preserve">09510049542 / 09162664104
</t>
  </si>
  <si>
    <t xml:space="preserve">saintrochinstitute97@gmail.com / saintanthonyinstitute@gmail.com
</t>
  </si>
  <si>
    <t xml:space="preserve">WTR No. 20250722ALTDRV204016
</t>
  </si>
  <si>
    <t>Esmeraldo P. Orail, Jr.</t>
  </si>
  <si>
    <t>NTTC No. 242308641200012</t>
  </si>
  <si>
    <t>ALTDRB311</t>
  </si>
  <si>
    <t xml:space="preserve">WTR No. 20250722ALTDRB311017
</t>
  </si>
  <si>
    <t>Francis Boone M. Orais</t>
  </si>
  <si>
    <t>NTTC No. 232008641300444</t>
  </si>
  <si>
    <t>Drewssan B. Ceballe, President</t>
  </si>
  <si>
    <t>zeozoecebu@gmail.com</t>
  </si>
  <si>
    <t xml:space="preserve">WTR No. MTP-202507MEEEAW106-005 
</t>
  </si>
  <si>
    <t>Jose Florante C. Membrano</t>
  </si>
  <si>
    <t>NTTC No. 232207221200037</t>
  </si>
  <si>
    <t xml:space="preserve">WTR No. MTP-202507MEEEAW206-006
</t>
  </si>
  <si>
    <t xml:space="preserve">Feliciano C. Agta, CPA - Administrator
</t>
  </si>
  <si>
    <t xml:space="preserve">(032) 236-9294 / 09685026336
</t>
  </si>
  <si>
    <t xml:space="preserve">cancarecebu@gmail.com
</t>
  </si>
  <si>
    <t>1,074 Hours</t>
  </si>
  <si>
    <t xml:space="preserve">WTR No. 20250722HHCCGV207018
</t>
  </si>
  <si>
    <t>NTTC No. 242407221200523</t>
  </si>
  <si>
    <t xml:space="preserve">Atty. Emmeline Sacay-Hwang, Academic Director
</t>
  </si>
  <si>
    <t>(032) 252-2051 / 0917-103-8650</t>
  </si>
  <si>
    <r>
      <rPr>
        <u/>
        <sz val="10"/>
        <color rgb="FF1155CC"/>
        <rFont val="Arial Narrow"/>
      </rPr>
      <t>acctg1@smeagschool.com</t>
    </r>
  </si>
  <si>
    <t xml:space="preserve">NTR No. 202507220004
</t>
  </si>
  <si>
    <t>Mira Shiela G. Epe
 Joshua A. Villarta
 Shei Beth E. Avila
 Mary Ann O. Abordo</t>
  </si>
  <si>
    <t xml:space="preserve">WTR No. MTP-202507TRSHSK213-007
</t>
  </si>
  <si>
    <t>0977-755-7559 / (032) 429-1237 / 0956-632-2125</t>
  </si>
  <si>
    <t xml:space="preserve">NTR No. 202507220005
</t>
  </si>
  <si>
    <t>Gerald C. Labao
 Analie C. Jarina
 May M. Ylanan
 Ma. Emmy Ruth Q. Giangan</t>
  </si>
  <si>
    <t>TEFL Certificate
 PRC License
 TEFL Certificate
 PRC License</t>
  </si>
  <si>
    <t xml:space="preserve">WTR No. MTP-202507TRSHSK213-008
</t>
  </si>
  <si>
    <t>Victor S. Recaña III
Rosita B. Gongoy</t>
  </si>
  <si>
    <t>NTTC No. 211707221300308
NTTC No. 211907221200280</t>
  </si>
  <si>
    <t>9/10/2025
 2/10/2026</t>
  </si>
  <si>
    <t xml:space="preserve">Millan Jay G. Alcaraz, General Manager
</t>
  </si>
  <si>
    <t xml:space="preserve">0917-317-6188
</t>
  </si>
  <si>
    <t xml:space="preserve">mj@jrjsolution.com
</t>
  </si>
  <si>
    <t xml:space="preserve">MCC NTR No. 2025-07-22-SAMCRTP14-001
</t>
  </si>
  <si>
    <t xml:space="preserve">Engr. Royden H. Rusiana, ECE
</t>
  </si>
  <si>
    <t xml:space="preserve">MCC NTR No. 2025-07-22-SAMCRTP13-002
</t>
  </si>
  <si>
    <t xml:space="preserve">MCC NTR No. 2025-07-22-SAMCRTP13-003
</t>
  </si>
  <si>
    <t xml:space="preserve">MCC NTR No. 2025-07-22-SAMCRTP14-004
</t>
  </si>
  <si>
    <t>Level IV</t>
  </si>
  <si>
    <t>291 Hours</t>
  </si>
  <si>
    <t xml:space="preserve">MCC NTR No. 2025-07-22-SAMCRTP13-005
</t>
  </si>
  <si>
    <t>Billy S. Yuen, CEO</t>
  </si>
  <si>
    <t xml:space="preserve">0917-505-4391
</t>
  </si>
  <si>
    <t xml:space="preserve">joy.stacktrek@gmail.com
</t>
  </si>
  <si>
    <t>4 Hours</t>
  </si>
  <si>
    <t xml:space="preserve">MCC NTR No. 2025-07-22-SAMCRTP01-006
</t>
  </si>
  <si>
    <t xml:space="preserve">Rubeth Joy G. Padernal
Marie Ariessa Lane C. Ko
Kenneth Ken L. Tan
May E. Olivares
Mark Jescem S. Mangalay
Teofy C. Rabanes
Sachiko R. Gubat
</t>
  </si>
  <si>
    <t>TMC No. 24130301010724
Certificate of Training (Train-the-Trainer Program)
Certificate of Training (Train-the-Trainer Program)
Certificate of Training (Train-the-Trainer Program)
Certificate of Training (Train-the-Trainer Program)
Certificate of Training (Train-the-Trainer Program)
Certificate of Training (Train-the-Trainer Program)</t>
  </si>
  <si>
    <t xml:space="preserve">joy.stacktrek@gmail.com
</t>
  </si>
  <si>
    <t>Implement Basic Automation Techniques using AI Tools</t>
  </si>
  <si>
    <t>16 Hours</t>
  </si>
  <si>
    <t xml:space="preserve">MCC NTR No. 2025-07-22-SAMCRTP01-007
</t>
  </si>
  <si>
    <t xml:space="preserve">MCC NTR No. 2025-07-22-SAMCRTP01-008
</t>
  </si>
  <si>
    <t>Justine Lynn C. Limocon, School Administrator</t>
  </si>
  <si>
    <t xml:space="preserve">WTR No. 20250722ALTDRV204026
</t>
  </si>
  <si>
    <t>NTTC No. 211707221200066</t>
  </si>
  <si>
    <t xml:space="preserve">Margorie D. Coliao, School President
</t>
  </si>
  <si>
    <t>0953-350-9000</t>
  </si>
  <si>
    <r>
      <rPr>
        <u/>
        <sz val="10"/>
        <color rgb="FF1155CC"/>
        <rFont val="Arial Narrow"/>
      </rPr>
      <t>caticebu@gmai.com</t>
    </r>
  </si>
  <si>
    <t xml:space="preserve">WTR No. 20250722AFFAGE217027
</t>
  </si>
  <si>
    <t>Robelyn H. Gozon
Ronah G. Daguplo
Elma B. Cabasisi</t>
  </si>
  <si>
    <t>NTTC No. 252408641200034
NTTC No. 252408641200036
NTTC No. 252408641200032</t>
  </si>
  <si>
    <t>12/22/2028
12/21/2028
12/22/2028</t>
  </si>
  <si>
    <r>
      <rPr>
        <u/>
        <sz val="10"/>
        <color rgb="FF1155CC"/>
        <rFont val="Arial Narrow"/>
      </rPr>
      <t>caticebu@gmai.com</t>
    </r>
  </si>
  <si>
    <t xml:space="preserve">WTR No. 20250722SOCBKP307028
</t>
  </si>
  <si>
    <t>Anthony R. Gozo</t>
  </si>
  <si>
    <t>NTTC No. 242308641300023</t>
  </si>
  <si>
    <t xml:space="preserve">Jemima Rose B. Jimenez, HR and Admin Manager
</t>
  </si>
  <si>
    <t xml:space="preserve">0916-268-4271
</t>
  </si>
  <si>
    <t xml:space="preserve">bakemore6000@gmail.com
</t>
  </si>
  <si>
    <t xml:space="preserve">MCC WTR No. 2025-07-22-SAMCWTR01-011
</t>
  </si>
  <si>
    <t xml:space="preserve">Mylene R. Lariosa
</t>
  </si>
  <si>
    <t xml:space="preserve">Certificate from employer
</t>
  </si>
  <si>
    <t>RTP-MCC</t>
  </si>
  <si>
    <t>Perform Prototyping and Mass Production Leading to Digital Fabrication Machine Operaton Level III</t>
  </si>
  <si>
    <t>48 Hours</t>
  </si>
  <si>
    <t xml:space="preserve">MCC NTR No. 2025-07-22-SAMCRTP01-009
</t>
  </si>
  <si>
    <t>John Paul S. Sarabia</t>
  </si>
  <si>
    <t>NC No. 24072203040304</t>
  </si>
  <si>
    <t xml:space="preserve">Fernando S. Barrios, Owner/Proprietor
</t>
  </si>
  <si>
    <t xml:space="preserve">0966-182-0893
</t>
  </si>
  <si>
    <t xml:space="preserve">mendozapaulajoy@gmail.com
</t>
  </si>
  <si>
    <t xml:space="preserve">MCC WTR No. 2025-07-22-SAMCWTR02-015
</t>
  </si>
  <si>
    <t>Fernando S. Barrios</t>
  </si>
  <si>
    <t xml:space="preserve">mendozapaulajoy@gmail.com
</t>
  </si>
  <si>
    <t xml:space="preserve">MCC WTR No. 2025-07-22-SAMCWTR02-016
</t>
  </si>
  <si>
    <t xml:space="preserve">MCC WTR No. 2025-07-22-SAMCWTR02-017
</t>
  </si>
  <si>
    <t>info@tsuneishi-tech.com</t>
  </si>
  <si>
    <t xml:space="preserve">Segismundo F. Exaltacion Jr., President
</t>
  </si>
  <si>
    <t>230-8478 / 0927-634-6341</t>
  </si>
  <si>
    <r>
      <rPr>
        <u/>
        <sz val="10"/>
        <color rgb="FF1155CC"/>
        <rFont val="Arial Narrow"/>
      </rPr>
      <t>info@tsuneishi-tech.com</t>
    </r>
  </si>
  <si>
    <t xml:space="preserve">MCC NTR No. 2025-07-22-SAMCRTP01-012
</t>
  </si>
  <si>
    <t>Marianyl I. Orlain
 Ruben Villanueva, Jr.</t>
  </si>
  <si>
    <t>Certificate of Employment</t>
  </si>
  <si>
    <t xml:space="preserve">Mia Singson Leon, President
</t>
  </si>
  <si>
    <t>0933-861-8477</t>
  </si>
  <si>
    <t xml:space="preserve">grayfieldbajao@yahoo.com / grayfieldbajao@gmail.com
</t>
  </si>
  <si>
    <t>56 Hours</t>
  </si>
  <si>
    <t xml:space="preserve">WTR No. 2025-07-22-SAMCWTR01-018
</t>
  </si>
  <si>
    <t>Mia Singson Leon</t>
  </si>
  <si>
    <t>184 Hours</t>
  </si>
  <si>
    <t xml:space="preserve">WTR No. MTP-202507TRSBPP209-010
</t>
  </si>
  <si>
    <t>NTTC No. 2222072212006311</t>
  </si>
  <si>
    <t xml:space="preserve">0977-755-7559 / (032) 429-1237 / 0956-632-2125
</t>
  </si>
  <si>
    <t xml:space="preserve">hla.asia.adm@gmail.com
</t>
  </si>
  <si>
    <t xml:space="preserve">NTR No. 202507220006
</t>
  </si>
  <si>
    <t xml:space="preserve">Eriel Jade T. Saliente, School President
</t>
  </si>
  <si>
    <t xml:space="preserve">0936-798-3813 / 0905-776-6722
</t>
  </si>
  <si>
    <t xml:space="preserve">empowerueduofficial@gmail.com
</t>
  </si>
  <si>
    <t xml:space="preserve">WTR No. 20250722SOCBKP307029
</t>
  </si>
  <si>
    <t>Ethel Lourdes Socorro O. Aznar
Marilyn C. Andrada</t>
  </si>
  <si>
    <t>NTTC No. 231907221300218
NTTC No. 232203711300176</t>
  </si>
  <si>
    <t>7/21/2027
11/17/2027</t>
  </si>
  <si>
    <t xml:space="preserve">WTR No. 20250722ICTCCS214030
</t>
  </si>
  <si>
    <t>Maria Rochefel R. De Ocampo
Sherlane T. Fortunado</t>
  </si>
  <si>
    <t>TMC No. 24030801003411
TMC No. 24030801003412</t>
  </si>
  <si>
    <t>3/21/2029
 3/21/2029</t>
  </si>
  <si>
    <t xml:space="preserve">WTR No. 20250722ALTDRV204031
</t>
  </si>
  <si>
    <t>NTTC No. 242307221200699</t>
  </si>
  <si>
    <t xml:space="preserve">WTR No. 20250722TRSEVM307032
</t>
  </si>
  <si>
    <t>Maria Rochefel R. De Ocampo
Joper Villacrucis</t>
  </si>
  <si>
    <t>NTTC No. 242404581300743
NTTC No. 242007221300091</t>
  </si>
  <si>
    <t>3/8/2029
1/18/2029</t>
  </si>
  <si>
    <t xml:space="preserve">Metcheline T. Credo, Institutional Head
</t>
  </si>
  <si>
    <t xml:space="preserve">(032) 260-7154 / (032) 383-3277
</t>
  </si>
  <si>
    <t xml:space="preserve">admin1@stargate-cebu.com
</t>
  </si>
  <si>
    <t xml:space="preserve">NTR No. 202507220007
</t>
  </si>
  <si>
    <t xml:space="preserve">Annalem P. Amistad
Rosemarie M. Jubay
Gie An P. Bongaitan
</t>
  </si>
  <si>
    <t xml:space="preserve">TMC No. 24072201018052
PRC License
PRC License
</t>
  </si>
  <si>
    <t xml:space="preserve">5/6/2029
N/A
N/A
</t>
  </si>
  <si>
    <t>Leah R. Ornopia / School Head</t>
  </si>
  <si>
    <t xml:space="preserve">(032) 407-5731 / 0917-500-8762
</t>
  </si>
  <si>
    <t xml:space="preserve">tmjtestac2016@gmail.com
</t>
  </si>
  <si>
    <t xml:space="preserve">NTR No. 202507220008
</t>
  </si>
  <si>
    <t xml:space="preserve">Fersal Win R. Alberca
</t>
  </si>
  <si>
    <t xml:space="preserve">Certification from Microsoft
</t>
  </si>
  <si>
    <t>NTR No. 202507220009</t>
  </si>
  <si>
    <t>NTR No. 202507220010</t>
  </si>
  <si>
    <t>GRMDRM207</t>
  </si>
  <si>
    <t xml:space="preserve">WTR No. MTP-202507GRMDRM207-011
</t>
  </si>
  <si>
    <t xml:space="preserve">WTR No. MTP-202507TRSHSK213-012
</t>
  </si>
  <si>
    <t xml:space="preserve">Atty. Aaron Lee S. Yap, President
</t>
  </si>
  <si>
    <t xml:space="preserve">(032) 256-1302 to 04; 255-2331 
</t>
  </si>
  <si>
    <t xml:space="preserve">ctscebu@gmail.com
</t>
  </si>
  <si>
    <t xml:space="preserve">469 Hours
</t>
  </si>
  <si>
    <t xml:space="preserve">WTR No. 20250722ALTATS118034
</t>
  </si>
  <si>
    <t xml:space="preserve">Leandro P. Retardo Jr.
</t>
  </si>
  <si>
    <t xml:space="preserve">NTTC No. 232307221200351
NTTC No. 232307221200349
NTTC No. 232307221200350
</t>
  </si>
  <si>
    <t xml:space="preserve">9/9/2027
9/11/2027
9/10/2027
</t>
  </si>
  <si>
    <t xml:space="preserve">144 Hours
</t>
  </si>
  <si>
    <t xml:space="preserve">WTR No. 202522ICTCCS214035
</t>
  </si>
  <si>
    <t>Ramil C. Mongaya</t>
  </si>
  <si>
    <t>TMC No. 22175201000239</t>
  </si>
  <si>
    <t xml:space="preserve">info@chpcebu.com
</t>
  </si>
  <si>
    <t xml:space="preserve">WTR No. 20250722TRSTPS215036
</t>
  </si>
  <si>
    <t>Tyler D. Berame</t>
  </si>
  <si>
    <t>NTTC No. 222207221200505</t>
  </si>
  <si>
    <t xml:space="preserve">hnsa.tvet@gmail.com
</t>
  </si>
  <si>
    <t xml:space="preserve">WTR No. 20250722TRSEVM307037
</t>
  </si>
  <si>
    <t>Mischel A. Abuton</t>
  </si>
  <si>
    <t>NTTC No. 232107221300506</t>
  </si>
  <si>
    <t xml:space="preserve">Richard I. Ngujo, President
</t>
  </si>
  <si>
    <t xml:space="preserve">sainthomobonusacademy@gmail.com
</t>
  </si>
  <si>
    <t xml:space="preserve">WTR No. 20250722HHCHIL208038
</t>
  </si>
  <si>
    <t>Mark Lester R. Murillo</t>
  </si>
  <si>
    <t>NTTC No. 232307221200320</t>
  </si>
  <si>
    <t xml:space="preserve">Marrisa D. Pascual, President
</t>
  </si>
  <si>
    <t xml:space="preserve">326-9136 / 0915-348-5006
</t>
  </si>
  <si>
    <t xml:space="preserve">pilipinasanggaling01@gmail.com
</t>
  </si>
  <si>
    <t>432 Hours</t>
  </si>
  <si>
    <t xml:space="preserve">NTR No. 202507220012
</t>
  </si>
  <si>
    <t>Morina Cindy C. Tinao
Editha S. Santiago</t>
  </si>
  <si>
    <t>TMC No. 24130701001684
TMC No. 25130701003574</t>
  </si>
  <si>
    <t>2/14/2029
 3/4/2030</t>
  </si>
  <si>
    <t xml:space="preserve">WTR No. MTP-202507ELCCSS213-013
</t>
  </si>
  <si>
    <t xml:space="preserve">Margielen P. Alcoreza, President
</t>
  </si>
  <si>
    <t xml:space="preserve">0917-707-3736 / 0917-700-4962 / 0917-709-6146
</t>
  </si>
  <si>
    <t xml:space="preserve">edlynscasal@gmail.com
</t>
  </si>
  <si>
    <t xml:space="preserve">WTR No. 20250722ELCCSS213042
</t>
  </si>
  <si>
    <t>Edlyn P. Casal</t>
  </si>
  <si>
    <t>NTTC No. 242307461200179</t>
  </si>
  <si>
    <t xml:space="preserve">NTR No. 202507220013
</t>
  </si>
  <si>
    <t>TMC No. 24072201023926</t>
  </si>
  <si>
    <t xml:space="preserve">NTR No. 202507220014
</t>
  </si>
  <si>
    <t>Llamarrie Mckay B. Salvador
Jeshua Pabrique</t>
  </si>
  <si>
    <t>Certified Virtual Assistant Certification</t>
  </si>
  <si>
    <t xml:space="preserve">WTR No. 20250722HHCCGV207043
</t>
  </si>
  <si>
    <t>Evangeline Zha Zha S. Doroy</t>
  </si>
  <si>
    <t>NTTC No. 242307221200108</t>
  </si>
  <si>
    <t xml:space="preserve">WTR No. 20250722TRSLOG213044
</t>
  </si>
  <si>
    <t>NTTC No. 222207221200504</t>
  </si>
  <si>
    <t xml:space="preserve">WTR No. 20250722TRSTPS215045
</t>
  </si>
  <si>
    <t xml:space="preserve">Gerald Anthony S. Gullas, JD, MBA, Chairman &amp; CEO
</t>
  </si>
  <si>
    <t xml:space="preserve">(032) 253-2586
</t>
  </si>
  <si>
    <t xml:space="preserve">techvoc.uvmain@gmail.com
</t>
  </si>
  <si>
    <t xml:space="preserve">WTR No. 20250722TRSCOK214046
</t>
  </si>
  <si>
    <t>NTTC No. 242007221200478</t>
  </si>
  <si>
    <t xml:space="preserve">WTR No. 20250722TRSEVM307047
</t>
  </si>
  <si>
    <t>NTTC No. 242007221300563</t>
  </si>
  <si>
    <t>442 Hours</t>
  </si>
  <si>
    <t xml:space="preserve">WTR No. 20250722TRSFOS213048
</t>
  </si>
  <si>
    <t>Victor S. Recaña</t>
  </si>
  <si>
    <t>NTTC No. 232207221200211</t>
  </si>
  <si>
    <t xml:space="preserve">Wilkie E. Reroma, Chief/Center Administrator
</t>
  </si>
  <si>
    <t>0917-118-3863 / 412-7267</t>
  </si>
  <si>
    <r>
      <rPr>
        <u/>
        <sz val="10"/>
        <color rgb="FF1155CC"/>
        <rFont val="Arial Narrow"/>
      </rPr>
      <t>rtccebu@tesda.gov.ph</t>
    </r>
  </si>
  <si>
    <t xml:space="preserve">WTR No. 20250722SOCBKP307049
</t>
  </si>
  <si>
    <t>NTTC No. 221807221300572</t>
  </si>
  <si>
    <t xml:space="preserve">Lorfena T. Salado, President
</t>
  </si>
  <si>
    <t>0966-350-0266 / (032) 511-2849</t>
  </si>
  <si>
    <r>
      <rPr>
        <u/>
        <sz val="10"/>
        <color rgb="FF1155CC"/>
        <rFont val="Arial Narrow"/>
      </rPr>
      <t>firstenglishgnetinc@gmail.com</t>
    </r>
  </si>
  <si>
    <t xml:space="preserve">NTR No. 202507220015
</t>
  </si>
  <si>
    <t>Joie Sybelle T. Abista
 Aira O. Santuele
 Judy Ann A. Abejo</t>
  </si>
  <si>
    <t>TMC No. 22072201003175
 PRC Licence
 PRC Licence</t>
  </si>
  <si>
    <t xml:space="preserve">Rouelyn M. Matos, School Administrator
</t>
  </si>
  <si>
    <t>0921-708-8768</t>
  </si>
  <si>
    <r>
      <rPr>
        <u/>
        <sz val="10"/>
        <color rgb="FF1155CC"/>
        <rFont val="Arial Narrow"/>
      </rPr>
      <t>bkacademy2277@gmail.com</t>
    </r>
  </si>
  <si>
    <t xml:space="preserve">NTR No. 202507220016
</t>
  </si>
  <si>
    <t>Almira M. Entrena</t>
  </si>
  <si>
    <t>TMC No. 22072201027280</t>
  </si>
  <si>
    <t xml:space="preserve">WTR No. MTP-202507SOCBCN220-014
</t>
  </si>
  <si>
    <t xml:space="preserve">WTR No. MTP-202507HHCHIL208-015
</t>
  </si>
  <si>
    <t xml:space="preserve">alegriaorganicdemofarm@gmail.com / spaafi.official@gmail.com
</t>
  </si>
  <si>
    <t xml:space="preserve">WTR No. 20250722TRSCOK214052
</t>
  </si>
  <si>
    <t>Adelfa R. Saranillo</t>
  </si>
  <si>
    <t>NTTC No. 241907221200377</t>
  </si>
  <si>
    <t xml:space="preserve">Belinda C. Tampus, President
</t>
  </si>
  <si>
    <t xml:space="preserve">WTR No. 20250722HHCHIL208053
</t>
  </si>
  <si>
    <t>Malome G. Surigao</t>
  </si>
  <si>
    <t>NTTC No. 242307221200361</t>
  </si>
  <si>
    <t xml:space="preserve">Dante M. Molina, President
</t>
  </si>
  <si>
    <t>Guinacot, Danao City, Cebu 6004, Philippines</t>
  </si>
  <si>
    <t>(032) 345-9846 / 0949-884-5263</t>
  </si>
  <si>
    <r>
      <rPr>
        <u/>
        <sz val="10"/>
        <color rgb="FF1155CC"/>
        <rFont val="Arial Narrow"/>
      </rPr>
      <t>primetechskills.institute@gmail.com</t>
    </r>
  </si>
  <si>
    <t xml:space="preserve">WTR No. 20250722TRSBPP209055
</t>
  </si>
  <si>
    <t xml:space="preserve">WTR No. MTP-202507TRSBPP209-017
</t>
  </si>
  <si>
    <t xml:space="preserve">WTR No. 20250722TRSBPP209056
</t>
  </si>
  <si>
    <t>Engr. Gene Edward C. Irisari, School Administrator</t>
  </si>
  <si>
    <t>(032) 340-2106</t>
  </si>
  <si>
    <t>bigdtaacinc@yahoo.com / big.dtaci09@gmail.com</t>
  </si>
  <si>
    <t xml:space="preserve">WTR No. 20250722SOCBCN220057
</t>
  </si>
  <si>
    <t>Annalyn L. Labastida</t>
  </si>
  <si>
    <t>NTTC No. 242407221200727</t>
  </si>
  <si>
    <r>
      <rPr>
        <u/>
        <sz val="10"/>
        <color rgb="FF1155CC"/>
        <rFont val="Arial Narrow"/>
      </rPr>
      <t>rtccebu@tesda.gov.ph</t>
    </r>
  </si>
  <si>
    <t xml:space="preserve">Process Designs (Leading to Digital Fabrication Machine Operation Level III)
</t>
  </si>
  <si>
    <t xml:space="preserve">MCC NTR No. 2025-07-22-SAMCRTP01-010
</t>
  </si>
  <si>
    <t xml:space="preserve">Marrisa D. Pascual, President
</t>
  </si>
  <si>
    <t xml:space="preserve">40 Hours
</t>
  </si>
  <si>
    <t xml:space="preserve">RTP No. 2025-07-22-SAMCRTP01-013
</t>
  </si>
  <si>
    <t>Marissa D. Pascual
 Robert R. Llego
 Amor M. Pangilinan</t>
  </si>
  <si>
    <t>Certificate of Training and Certification from employer</t>
  </si>
  <si>
    <t xml:space="preserve">Sr. Geralyn C. Marfa, SM
</t>
  </si>
  <si>
    <t xml:space="preserve">0995-021-8688 / (032) 888-7562
</t>
  </si>
  <si>
    <t xml:space="preserve">smsminglanilla@thesistersofmaryschools.edu.ph
</t>
  </si>
  <si>
    <t xml:space="preserve">268 Hours
</t>
  </si>
  <si>
    <t xml:space="preserve">WTR No. 20250722MEEEAW206058
</t>
  </si>
  <si>
    <t>Bernard R. Odiong</t>
  </si>
  <si>
    <t>NTTC No. 242307221200110</t>
  </si>
  <si>
    <r>
      <rPr>
        <u/>
        <sz val="10"/>
        <color rgb="FF1155CC"/>
        <rFont val="Arial Narrow"/>
      </rPr>
      <t>firstenglishgnetinc@gmail.com</t>
    </r>
  </si>
  <si>
    <t xml:space="preserve">200 Hours
</t>
  </si>
  <si>
    <t xml:space="preserve">NTR No. 202507220021
</t>
  </si>
  <si>
    <t xml:space="preserve">Joel D. Pilapil, President
</t>
  </si>
  <si>
    <t xml:space="preserve">0975-375-2209 / 340-8457
</t>
  </si>
  <si>
    <t xml:space="preserve">ielti.techvoc@gmail.com
</t>
  </si>
  <si>
    <t xml:space="preserve">WTR No. 20250722TRSHSK213060
</t>
  </si>
  <si>
    <t>Jacquiline R. Dela Cruz</t>
  </si>
  <si>
    <t>NTTC No. 232307221200271</t>
  </si>
  <si>
    <t>Edgar B. Capa, Jr., Center Administrator</t>
  </si>
  <si>
    <t xml:space="preserve">(032) 260-0786 / 0997-331-6987
</t>
  </si>
  <si>
    <t xml:space="preserve">ptcminglanilla@tesda.gov.ph
</t>
  </si>
  <si>
    <t>486 Hours</t>
  </si>
  <si>
    <t xml:space="preserve">WTR No. 20250722HHCCNS222061
</t>
  </si>
  <si>
    <t>NTTC No. 242407221200424</t>
  </si>
  <si>
    <t xml:space="preserve">WTR No. MTP-202507CONPLM214-018
</t>
  </si>
  <si>
    <t>Nicolas L. Campos</t>
  </si>
  <si>
    <t>NTTC No. 242007221200693</t>
  </si>
  <si>
    <t xml:space="preserve">WTR No. MTP-202507ICTCCS214-019
</t>
  </si>
  <si>
    <t xml:space="preserve">Sykie Joy A. Ngujo
Ryan B. Godes
Mhalbe Nerlo G.Lagria
John Neuman A. Acebes
Mark Lester R. Murillo
</t>
  </si>
  <si>
    <t xml:space="preserve">WTR No. MTP-202507HHCHIL208-020
</t>
  </si>
  <si>
    <t xml:space="preserve">WTR No. 20240722CONPVI208062
</t>
  </si>
  <si>
    <t>NTTC No. 232207221200274</t>
  </si>
  <si>
    <t xml:space="preserve">WTR No. 20250722ALTDRV204063
</t>
  </si>
  <si>
    <t>NTTC No. 242307221200680</t>
  </si>
  <si>
    <t xml:space="preserve">Kristina Marie R. Chua, President
</t>
  </si>
  <si>
    <t xml:space="preserve">0918-933-5608
</t>
  </si>
  <si>
    <t xml:space="preserve">tinac@keysplacement.com
</t>
  </si>
  <si>
    <t xml:space="preserve">280 Hours
</t>
  </si>
  <si>
    <t xml:space="preserve">WTR No. 20250722ELCCSS213069
</t>
  </si>
  <si>
    <t>Zoraida E. Reamon
John Leanard P. Anselmo</t>
  </si>
  <si>
    <t>NTTC No. 212013141201056
NTTC No. 242413061201012</t>
  </si>
  <si>
    <t>12/2/2026
2/26/2029</t>
  </si>
  <si>
    <t xml:space="preserve">NTR No. 202507220023
</t>
  </si>
  <si>
    <t>Mark Joseph Y. Samarita</t>
  </si>
  <si>
    <t>TMC No. 23130101000040</t>
  </si>
  <si>
    <t xml:space="preserve">Mark Clyne C. Agawin, President
</t>
  </si>
  <si>
    <t xml:space="preserve">0966-4111-200
</t>
  </si>
  <si>
    <t xml:space="preserve">riteinstitute.official@gmail.com
</t>
  </si>
  <si>
    <t xml:space="preserve">WTR No. 20250722SOCBKP307070
</t>
  </si>
  <si>
    <t>Edrianne R. Dela Rama</t>
  </si>
  <si>
    <t>NTTC No. 241903541300782</t>
  </si>
  <si>
    <t xml:space="preserve">WTR No. 20250722TRSEVM307071
</t>
  </si>
  <si>
    <t>Grace B. Debulos</t>
  </si>
  <si>
    <t>NTTC No. 242113071300557</t>
  </si>
  <si>
    <t xml:space="preserve">WTR No. MTP-202507AFFOAP212-021
</t>
  </si>
  <si>
    <t xml:space="preserve">Clavel P. Aves
Flora A. Montebon
</t>
  </si>
  <si>
    <t xml:space="preserve">NTTC No. 232307221200353
NTTC No. 232307221200341
</t>
  </si>
  <si>
    <t xml:space="preserve">4/18/2028
12/20/2027
</t>
  </si>
  <si>
    <t xml:space="preserve">Mars O. Mandal, CEO
</t>
  </si>
  <si>
    <t xml:space="preserve">0905-431-9692 / (032) 234-6153
</t>
  </si>
  <si>
    <t xml:space="preserve">support@biitco.org
</t>
  </si>
  <si>
    <t xml:space="preserve">16 Hours
</t>
  </si>
  <si>
    <t xml:space="preserve">RTP No. 2025-07-22-SAMCRTP01-014
</t>
  </si>
  <si>
    <t>Mars O. Mandal
 Nido C. Cuyos
 Emil John Sicad
 Mark Herbolario
 Patrick John Peguit
 Oliver Santillan
 Sheila Cuyos
 Jherson Cabiling
 Jesryll P. Milagrosa
 Christori Virtucio
 Archie L. Obejero
 Reden P. Abarca</t>
  </si>
  <si>
    <t>Certificate of Employment &amp; Certification from employer</t>
  </si>
  <si>
    <t xml:space="preserve">RTP No. 2025-07-22-SAMCRTP01-015
</t>
  </si>
  <si>
    <t xml:space="preserve">WTR No. MTP-2025-07-22-AFFOAP212-022
</t>
  </si>
  <si>
    <t xml:space="preserve">Ronald L. Ramiro, Chairman
</t>
  </si>
  <si>
    <t xml:space="preserve">0945-645-6851 / (032) 234-7297
</t>
  </si>
  <si>
    <t xml:space="preserve">balaysidlakan2022@gmail.com
</t>
  </si>
  <si>
    <t xml:space="preserve">WTR No. 20250722TRSHSK213073
</t>
  </si>
  <si>
    <t xml:space="preserve">Millan Jay Alcaraz, President
</t>
  </si>
  <si>
    <t xml:space="preserve">0917-136-5997 / 0962-073-6932
</t>
  </si>
  <si>
    <t xml:space="preserve">elitecraft.edu@gmail.com
</t>
  </si>
  <si>
    <t>ICTTFO211</t>
  </si>
  <si>
    <t xml:space="preserve">320 Hours
</t>
  </si>
  <si>
    <t xml:space="preserve">WTR No. 20250722ICTTFO211074
</t>
  </si>
  <si>
    <t>Jeffrey P. Orgen</t>
  </si>
  <si>
    <t>NTTC No. 242408371200477</t>
  </si>
  <si>
    <t xml:space="preserve">Dr. Alfredo S. Moreno Jr. Vice-President / COO
</t>
  </si>
  <si>
    <t xml:space="preserve">(032) 326-3677 / 0919-072-7094
</t>
  </si>
  <si>
    <t xml:space="preserve">stceciliascollege.dir@gmail.com
</t>
  </si>
  <si>
    <t xml:space="preserve">118 Hours
</t>
  </si>
  <si>
    <t xml:space="preserve">WTR No. 202507ALTDRV204075
</t>
  </si>
  <si>
    <t>Jevon T. Makilang</t>
  </si>
  <si>
    <t>NTTC No. 242207221200063</t>
  </si>
  <si>
    <t xml:space="preserve">196 Hours
</t>
  </si>
  <si>
    <t xml:space="preserve">WTR No. 20250722ELCEIM215076
</t>
  </si>
  <si>
    <t>Ramil D. Borja</t>
  </si>
  <si>
    <t>NTTC No. 222107221200576</t>
  </si>
  <si>
    <t xml:space="preserve">436 Hours
</t>
  </si>
  <si>
    <t xml:space="preserve">WTR No. MTP-2025-07-22-TRSHSK213-023
</t>
  </si>
  <si>
    <t>Wilma B. Castillo</t>
  </si>
  <si>
    <t>NTTC No. 232207221200446</t>
  </si>
  <si>
    <t xml:space="preserve">Feb C. Naces, Institution Head
</t>
  </si>
  <si>
    <t xml:space="preserve">0927-396-7868
</t>
  </si>
  <si>
    <t xml:space="preserve">admin@cellaenglish.com
</t>
  </si>
  <si>
    <t xml:space="preserve">NTR No. 202507220024
</t>
  </si>
  <si>
    <t>TMC No. 24072201050698</t>
  </si>
  <si>
    <t xml:space="preserve">Renato R. Palapar, President
</t>
  </si>
  <si>
    <t xml:space="preserve">0922-449-0746 / (032) 272-0177
</t>
  </si>
  <si>
    <t>worldwideacademycorp@gmail.com</t>
  </si>
  <si>
    <t xml:space="preserve">NTR No. 202507220025
</t>
  </si>
  <si>
    <t>Dioniscio R. Amodia
 Windolyn B. Cabigas
 Love E. Singculan</t>
  </si>
  <si>
    <t>Certificate of Training</t>
  </si>
  <si>
    <t xml:space="preserve">Romelito H. Mantuhac, President
</t>
  </si>
  <si>
    <t xml:space="preserve">(032) 328-6926 / 0917-127-1769
</t>
  </si>
  <si>
    <t xml:space="preserve">336 Hours
</t>
  </si>
  <si>
    <t xml:space="preserve">WTR No. 20250722AFFACP213077
</t>
  </si>
  <si>
    <t>Marjune T. Telebrico</t>
  </si>
  <si>
    <t>NTTC No. 232107221200251</t>
  </si>
  <si>
    <t xml:space="preserve">WTR No. 20250722ELCCSS213078
</t>
  </si>
  <si>
    <t>Recelle V. Singit</t>
  </si>
  <si>
    <t>NTTC No. 252407221200318</t>
  </si>
  <si>
    <t xml:space="preserve">WTR No. 20250722GRMDRM205079
</t>
  </si>
  <si>
    <t>NTTC No. 252507221200306</t>
  </si>
  <si>
    <t xml:space="preserve">WTR No. MTP-2025-07-22-TRSBPP209-024
</t>
  </si>
  <si>
    <t xml:space="preserve">316 Hours
</t>
  </si>
  <si>
    <t xml:space="preserve">WTR No. MTP-2025-07-22-TRSCOK214-025
</t>
  </si>
  <si>
    <t xml:space="preserve">WTR No. MTP-2025-07-22-ELCCSS213-026
</t>
  </si>
  <si>
    <t xml:space="preserve">Jose Mari D. Salvador, Administrator
</t>
  </si>
  <si>
    <t xml:space="preserve">0927-737-2408
</t>
  </si>
  <si>
    <t xml:space="preserve">gfgtrainingcenter888@gmail.com
</t>
  </si>
  <si>
    <t xml:space="preserve">WTR No. 2025-07-22-ELCCSS213-080
</t>
  </si>
  <si>
    <t xml:space="preserve">147 Hours
</t>
  </si>
  <si>
    <t xml:space="preserve">NTR No. 202507220026
</t>
  </si>
  <si>
    <t>Anthony P. Duterte</t>
  </si>
  <si>
    <t>TMC No. 23072201111044</t>
  </si>
  <si>
    <t xml:space="preserve">NTR No. 202507220027
</t>
  </si>
  <si>
    <t>NTR No. 202507220028</t>
  </si>
  <si>
    <t>TMC No. 22072201003741</t>
  </si>
  <si>
    <t>Louise E. Cuizon, President</t>
  </si>
  <si>
    <t xml:space="preserve">280 Hours
</t>
  </si>
  <si>
    <t xml:space="preserve">WTR No. 2025-07-22-ELCCSS213-081
</t>
  </si>
  <si>
    <t>Liery B. Abellana</t>
  </si>
  <si>
    <t>NTTC No. 242407221200190</t>
  </si>
  <si>
    <t xml:space="preserve">356 Hours
</t>
  </si>
  <si>
    <t xml:space="preserve">WTR No. MTP-2025-07-22-TRSFBS213-030
</t>
  </si>
  <si>
    <t>John Paul P. Briones</t>
  </si>
  <si>
    <t>NTTC No. 221907221200152</t>
  </si>
  <si>
    <t xml:space="preserve">Riza M. Cañonero, President
</t>
  </si>
  <si>
    <t xml:space="preserve">(033) 327-6380 / 0915-931-9276
</t>
  </si>
  <si>
    <t xml:space="preserve">gitceducom@gmail.com
</t>
  </si>
  <si>
    <t xml:space="preserve">100 Hours
</t>
  </si>
  <si>
    <t xml:space="preserve">RTP No. 202507220029
</t>
  </si>
  <si>
    <t>Ken F. Soganob</t>
  </si>
  <si>
    <t>TMC No. 24063001004206</t>
  </si>
  <si>
    <t xml:space="preserve">217 Hours
</t>
  </si>
  <si>
    <t xml:space="preserve">RTP No. 202507220030
</t>
  </si>
  <si>
    <t>Nilo M. Bantilan</t>
  </si>
  <si>
    <t>TMC No. 24072201024281</t>
  </si>
  <si>
    <t xml:space="preserve">klncebu@gmail.com / klncebu@yahoo.com
</t>
  </si>
  <si>
    <t xml:space="preserve">WTR No. 2025-07-22-ELCCSS213-082
</t>
  </si>
  <si>
    <t xml:space="preserve">klnliloan@gmail.com
</t>
  </si>
  <si>
    <t>HHCHIL2028</t>
  </si>
  <si>
    <t xml:space="preserve">120 Hours
</t>
  </si>
  <si>
    <t xml:space="preserve">WTR No. 2025-07-22-HHCHIL208-083
</t>
  </si>
  <si>
    <t>Juan A. Jumao-as</t>
  </si>
  <si>
    <t>NTTC No. 252407221200383</t>
  </si>
  <si>
    <t xml:space="preserve">Arnold Greg C. Ouano, President
</t>
  </si>
  <si>
    <t xml:space="preserve">RTP No. 202507220031
</t>
  </si>
  <si>
    <t>Lorna Salud S. Bondoc II
Mark Anthony A. Abellana</t>
  </si>
  <si>
    <t xml:space="preserve">Frederick A. Ong III, School Director
</t>
  </si>
  <si>
    <t xml:space="preserve">254-2761 / 0936-725-0672
</t>
  </si>
  <si>
    <t xml:space="preserve">dizoncebueasterncollege@gmail.com
</t>
  </si>
  <si>
    <t xml:space="preserve">WTR No. 2025-07-22-TRSCOK214-084
</t>
  </si>
  <si>
    <t xml:space="preserve">356 Hours
</t>
  </si>
  <si>
    <t xml:space="preserve">WTR No. 2025-07-22-TRSFBS213-085
</t>
  </si>
  <si>
    <t>Siegfred V. Baldoza
Hendrickson U. Tan</t>
  </si>
  <si>
    <t>NTTC No. 252507221200126
 NTTC No. 242407221200508</t>
  </si>
  <si>
    <t>1/6/2030
 8/15/2027</t>
  </si>
  <si>
    <t xml:space="preserve">WTR No. 2025-07-22TRSHSK213-086
</t>
  </si>
  <si>
    <t xml:space="preserve">Stacey Zachary V. Exaltacion, President
</t>
  </si>
  <si>
    <t xml:space="preserve">344-3429 / 0906-214-6254
</t>
  </si>
  <si>
    <t xml:space="preserve">nexusglobalinc88@gmail.com
</t>
  </si>
  <si>
    <t xml:space="preserve">WTR No. 2025-07-22-CONFOR219-087
</t>
  </si>
  <si>
    <t>NTTC No. 242307221200609</t>
  </si>
  <si>
    <t xml:space="preserve">Juneth Lourdes F. Miranda, President
</t>
  </si>
  <si>
    <t xml:space="preserve">492-0345
</t>
  </si>
  <si>
    <t xml:space="preserve">locsantandercampus2007@gmail.com
</t>
  </si>
  <si>
    <t xml:space="preserve">WTR No. 2025-07-22-TRSBPP209-088
</t>
  </si>
  <si>
    <t>NTTC No. 242307221200620</t>
  </si>
  <si>
    <t xml:space="preserve">0960-326-6563 / (032) 436-4105
</t>
  </si>
  <si>
    <t xml:space="preserve">lyceumofcebumain.training@gmail.com
</t>
  </si>
  <si>
    <t xml:space="preserve">WTR No. 2025-07-22-SOCBKP307-089
</t>
  </si>
  <si>
    <t>Letessie A. Diano</t>
  </si>
  <si>
    <t>NTTC No. 222207221300153</t>
  </si>
  <si>
    <t xml:space="preserve">WTR No. 2025-07-22-TRSEVM307-090
</t>
  </si>
  <si>
    <t>Mondelyn R. Dagasdas</t>
  </si>
  <si>
    <t>NTTC No. 242407221300418</t>
  </si>
  <si>
    <t xml:space="preserve">WTR No. 2025-07-22-TVETRM111-091
</t>
  </si>
  <si>
    <t>Arwin G. Verdijo</t>
  </si>
  <si>
    <t>TMC No. 22072201013797</t>
  </si>
  <si>
    <t xml:space="preserve">WTR No. MTP-2025-07-22-HHCHIL208-031
</t>
  </si>
  <si>
    <t xml:space="preserve">WTR No. 2025-07-22-CONHEO219-093
</t>
  </si>
  <si>
    <t>Jose Glenn C. Cabiles</t>
  </si>
  <si>
    <t>NTTC No. 232107221200352</t>
  </si>
  <si>
    <t xml:space="preserve">WTR No. 2025-07-22-CONFOR219-094
</t>
  </si>
  <si>
    <t xml:space="preserve">200 Hours
</t>
  </si>
  <si>
    <t xml:space="preserve">RTP No. 202507220033
</t>
  </si>
  <si>
    <t>505.5 Hours</t>
  </si>
  <si>
    <t xml:space="preserve">RTP No. 202507220032
</t>
  </si>
  <si>
    <t>Juneth Lourdes F. Miranda</t>
  </si>
  <si>
    <t>Certification</t>
  </si>
  <si>
    <t xml:space="preserve">Joseph Rey C. Bacalso, M.D., MBA-HA, CHA - President
</t>
  </si>
  <si>
    <t xml:space="preserve">(032) 421-7032 / 0998-555-3448
</t>
  </si>
  <si>
    <t xml:space="preserve">bacalsoacademy@gmail.com
</t>
  </si>
  <si>
    <t xml:space="preserve">996 Hours
</t>
  </si>
  <si>
    <t xml:space="preserve">WTR No. 2025-07-22-HHCHCS205-095
</t>
  </si>
  <si>
    <t>Joseph Rey C. Bacalso</t>
  </si>
  <si>
    <t>NTTC No. 252507221200483</t>
  </si>
  <si>
    <t xml:space="preserve">786 Hours
</t>
  </si>
  <si>
    <t xml:space="preserve">WTR No. 2025-07-22-HHCCGV207-099
</t>
  </si>
  <si>
    <t>NTTC No. 252307221200451</t>
  </si>
  <si>
    <t xml:space="preserve">264 Hours
</t>
  </si>
  <si>
    <t xml:space="preserve">WTR No. 2025-07-22-TVETRM111-100
</t>
  </si>
  <si>
    <t>Ana Liza M. Augusto</t>
  </si>
  <si>
    <t>TMC No. 22072201002781</t>
  </si>
  <si>
    <t xml:space="preserve">Jeanette Sablas-Alburo, Head of Institution
</t>
  </si>
  <si>
    <t xml:space="preserve">412-7889 / 232-0641 / 0917-312-6884
</t>
  </si>
  <si>
    <t xml:space="preserve">jeanette.sablas@philasiamaritime.com
</t>
  </si>
  <si>
    <t xml:space="preserve">50 Hours
</t>
  </si>
  <si>
    <t xml:space="preserve">WTR No. 2025-07-22-MTMSCS113-102
</t>
  </si>
  <si>
    <t>Jay D. Delos Reyes</t>
  </si>
  <si>
    <t>NTTC No. 242207221100003</t>
  </si>
  <si>
    <t>AFFAGE217</t>
  </si>
  <si>
    <t xml:space="preserve">239 Hours
</t>
  </si>
  <si>
    <t xml:space="preserve">WTR No. MTP 2025-07-22-AFFAGE217-035
</t>
  </si>
  <si>
    <t>NTTC No. 212007221200457</t>
  </si>
  <si>
    <t xml:space="preserve">WTR No. MTP 2025-07-22-HHCHIL208-036
</t>
  </si>
  <si>
    <t>Victor P. Largo</t>
  </si>
  <si>
    <t>NTTC No. 252207221200772</t>
  </si>
  <si>
    <t xml:space="preserve">RTP No. 202507220034
</t>
  </si>
  <si>
    <t xml:space="preserve">Rufino P. Capacio, President
</t>
  </si>
  <si>
    <t xml:space="preserve">(032) 346-5975 / 0926-983-1247
</t>
  </si>
  <si>
    <t xml:space="preserve">silcdci.maya.tvi@gmail.com
</t>
  </si>
  <si>
    <t xml:space="preserve">WTR No. 2025-07-22-TRSBPP209-105
</t>
  </si>
  <si>
    <t>NTTC No. 242407221200607</t>
  </si>
  <si>
    <t xml:space="preserve">WTR No. 2025-07-22-ALTDRV204-106
</t>
  </si>
  <si>
    <t>NTTC No. 211707221200146</t>
  </si>
  <si>
    <t xml:space="preserve">WTR No. 2025-07-22-MEEEAW106-107
</t>
  </si>
  <si>
    <t>NTTC No. 242107221200293
NTTC No. 211707221200447</t>
  </si>
  <si>
    <t>4/4/2029
11/2/2026</t>
  </si>
  <si>
    <t xml:space="preserve">WTR No. 2025-07-22-MEEEAW206-108
</t>
  </si>
  <si>
    <t>Andy A. Barda</t>
  </si>
  <si>
    <t>NTTC No. 242107221200293</t>
  </si>
  <si>
    <t xml:space="preserve">Janice D. Lucmong, Center Administrator
</t>
  </si>
  <si>
    <t>AFFAGE317</t>
  </si>
  <si>
    <t>668 Hours</t>
  </si>
  <si>
    <t xml:space="preserve">WTR No. 2025-07-22-AFFAGE317-109
</t>
  </si>
  <si>
    <t>NTTC No. 252007221300341</t>
  </si>
  <si>
    <t xml:space="preserve">WTR No. 2025-07-22-CONFOR219-110
</t>
  </si>
  <si>
    <t>Myrna P. Pitaluna</t>
  </si>
  <si>
    <t>NTTC No. 222207221200125</t>
  </si>
  <si>
    <t>CONCAR318</t>
  </si>
  <si>
    <t xml:space="preserve">WTR No. 2025-07-22-CONCAR318-111
</t>
  </si>
  <si>
    <t>NTTC No. 242207221300366</t>
  </si>
  <si>
    <t>CONRTC319</t>
  </si>
  <si>
    <t xml:space="preserve">WTR No. 2025-07-22-CONRTC319-112
</t>
  </si>
  <si>
    <t>NTTC No. 242207221300735</t>
  </si>
  <si>
    <t>CONTOW319</t>
  </si>
  <si>
    <t xml:space="preserve">WTR No. 2025-07-22-CONTOW319-113
</t>
  </si>
  <si>
    <t>NTTC No. 242207221300576</t>
  </si>
  <si>
    <t>CONMAS318</t>
  </si>
  <si>
    <t>224 Hours</t>
  </si>
  <si>
    <t xml:space="preserve">WTR No. 2025-07-22-CONMAS318-114
</t>
  </si>
  <si>
    <t>NTTC No. 252207221300120</t>
  </si>
  <si>
    <t>CONPLM314</t>
  </si>
  <si>
    <t>372 Hours</t>
  </si>
  <si>
    <t xml:space="preserve">WTR No. 2025-07-22-CONPLM314-115
</t>
  </si>
  <si>
    <t>NTTC No. 211707221300217</t>
  </si>
  <si>
    <t xml:space="preserve">Frailane Grace D. Balonga, Institution Head
</t>
  </si>
  <si>
    <t xml:space="preserve">0991-362-0862
</t>
  </si>
  <si>
    <t xml:space="preserve">pjacademy.cebu@gmail.com
</t>
  </si>
  <si>
    <t xml:space="preserve">RTP No. 2025-07-22-CS-SOCESLB24-035
</t>
  </si>
  <si>
    <t>Rhoda May O. Quitco</t>
  </si>
  <si>
    <t>Gahum Vincent L. Garcia, President</t>
  </si>
  <si>
    <t xml:space="preserve">WTR No. MTP 202507HHCHIL208-047
</t>
  </si>
  <si>
    <t>Zharon A. Ramirez
 Zarah A. Sepeda</t>
  </si>
  <si>
    <t>NTTC No. 231907221200141
 NTTC No. 232107221200164</t>
  </si>
  <si>
    <t>March 7, 2028
 March 20, 2028</t>
  </si>
  <si>
    <t>CS-SOCENT424-036</t>
  </si>
  <si>
    <t xml:space="preserve">183 Hours
</t>
  </si>
  <si>
    <t xml:space="preserve">RTP No. 2025-07-22-CS-SOCENT424-036
</t>
  </si>
  <si>
    <t>Edito A. Lauron, Jr.
 Johnrey M. Cañete
 Haspee Mae M. Venenoso</t>
  </si>
  <si>
    <t>TMC No. 23072201000461
 TMC No. 22072201001351
 TMC No. 21072201137648</t>
  </si>
  <si>
    <t>1/19/2028
 4/26/2027
 9/9/2026</t>
  </si>
  <si>
    <t>threeh@redwood.edu.ph</t>
  </si>
  <si>
    <t xml:space="preserve">WTR No. 2025-07-22-SOCECD325-116
</t>
  </si>
  <si>
    <t xml:space="preserve">WTR No. 2025-07-22-TVETRM111-117
</t>
  </si>
  <si>
    <t>TMC No. 22072201002832</t>
  </si>
  <si>
    <t xml:space="preserve">421 Hours
</t>
  </si>
  <si>
    <t xml:space="preserve">WTR No. MTP 202507SOCBCN220-048
</t>
  </si>
  <si>
    <t>492 Hours</t>
  </si>
  <si>
    <t xml:space="preserve">WTR No. 2025-07-22-SOCBKP307-119
</t>
  </si>
  <si>
    <t>Jerry C. Doriquez</t>
  </si>
  <si>
    <t>NTTC No. 232107221300095</t>
  </si>
  <si>
    <t xml:space="preserve">Atty. Aaron James Melendez, CPA - Managing Head
</t>
  </si>
  <si>
    <t xml:space="preserve">(032) 233-0702 / 0992-438-8577
</t>
  </si>
  <si>
    <t xml:space="preserve">elimark.limsuan@ochi.ph
</t>
  </si>
  <si>
    <t xml:space="preserve">70 Hours
</t>
  </si>
  <si>
    <t xml:space="preserve">WTR No. MCC 2025-07-22-CONOGC319-CON834315-034
</t>
  </si>
  <si>
    <t>Bibiano B. Arong, Jr.
 Cecilio D. Villacarlos, Jr.</t>
  </si>
  <si>
    <t>Certificate from employer</t>
  </si>
  <si>
    <t xml:space="preserve">Ms. Nila N. Garcia, School Head
</t>
  </si>
  <si>
    <t xml:space="preserve">0922-843-9043 / 0915-815-1101
</t>
  </si>
  <si>
    <t xml:space="preserve">lsaacademyinc@gmail.com
</t>
  </si>
  <si>
    <t xml:space="preserve">232 Hours
</t>
  </si>
  <si>
    <t xml:space="preserve">WTR No. 2026-07-22-AFFOAP212-001
</t>
  </si>
  <si>
    <t>Roy T. Bosque
Niña B. Pallaza</t>
  </si>
  <si>
    <t>NTTC No. 221807221200461
NTTC No. 252107221200263</t>
  </si>
  <si>
    <t>9/7/2027
3/9/2030</t>
  </si>
  <si>
    <t>0932-295-0600</t>
  </si>
  <si>
    <t>awtcfi@gmail.com</t>
  </si>
  <si>
    <t xml:space="preserve">WTR No. MTP 202607HHCHIL208-001
</t>
  </si>
  <si>
    <t>April Rose P. Cebu
Soledad G. Azarcon
Juan A. Jumao-as</t>
  </si>
  <si>
    <t>NTTC No. 252406061200315
NTTC No. 221807221200385
NTTC No. 252407221200383</t>
  </si>
  <si>
    <t>April 7, 2030
July 13, 2027
April 29, 2030</t>
  </si>
  <si>
    <t xml:space="preserve">WTR No. MTP 202607CONHEO219-002
</t>
  </si>
  <si>
    <t>Jose Glenn C. Cabilies</t>
  </si>
  <si>
    <t xml:space="preserve">WTR No. MTP 202607CONFOR219-003
</t>
  </si>
  <si>
    <t xml:space="preserve">Sr. Geralyn C. Marfa, SM - TVI Head
</t>
  </si>
  <si>
    <t xml:space="preserve">(032) 888-7562 / (032) 272-8636 / 272-8637
</t>
  </si>
  <si>
    <t xml:space="preserve">smsminglanilla@thesistersofmaryschools.edu.ph / sistersofmaryboystownutprass@gmail.com
</t>
  </si>
  <si>
    <t xml:space="preserve">WTR No. 2026-07-22-TRSBPP209-002
</t>
  </si>
  <si>
    <t>Jistin A. Pacunla</t>
  </si>
  <si>
    <t>NTTC No. 242207221200066</t>
  </si>
  <si>
    <t xml:space="preserve">WTR No. 2026-07-22-ELCEIM215-003
</t>
  </si>
  <si>
    <t>Alan M. Panal</t>
  </si>
  <si>
    <t>NTTC No. 231807221200014</t>
  </si>
  <si>
    <t xml:space="preserve">WTR No. MTP 202607ELCCSS213-004
</t>
  </si>
  <si>
    <t xml:space="preserve">WTR No. MTP 202607ICTTFO211-005
</t>
  </si>
  <si>
    <t xml:space="preserve">WTR No. 2026-07-22-TRSFBS213-005
</t>
  </si>
  <si>
    <t>Dianah Mae R. Glova</t>
  </si>
  <si>
    <t>NTTC No. 252207221200359</t>
  </si>
  <si>
    <t xml:space="preserve">WTR No. 2026-07-22-CONHEO219-006
</t>
  </si>
  <si>
    <t xml:space="preserve">WTR No. 2026-07-22-CONROH219-007
</t>
  </si>
  <si>
    <t>Meyrick F. Quisto</t>
  </si>
  <si>
    <t>NTTC No. 242307121200383</t>
  </si>
  <si>
    <t xml:space="preserve">RTP No. 2026-07-22-AB-1381500000-ICTCRN323-001
</t>
  </si>
  <si>
    <t>Farrah Mae M. Bautista</t>
  </si>
  <si>
    <t>TMC No. 24130701004477</t>
  </si>
  <si>
    <t xml:space="preserve">Maria Theresa Fong Tio, School Director
</t>
  </si>
  <si>
    <t xml:space="preserve">(032) 415-2963 / 0933-812-2911
</t>
  </si>
  <si>
    <t xml:space="preserve">childlinkschool@gmail.com
</t>
  </si>
  <si>
    <t xml:space="preserve">RTP No. 2026-07-22-CS-SOCESLB24-002
</t>
  </si>
  <si>
    <t>Necci Khate R. Taraya
Chrisline E. Manaba</t>
  </si>
  <si>
    <t>PRC License
PRC License</t>
  </si>
  <si>
    <t xml:space="preserve">WTR No. MTP 202607HHCHIL208-006
</t>
  </si>
  <si>
    <t xml:space="preserve">Mylen Jane E. Duhilag, School Administrator
</t>
  </si>
  <si>
    <t xml:space="preserve">0994-0725-718
</t>
  </si>
  <si>
    <t xml:space="preserve">info@pilaeducation.com / pilaeducation2014@gmail.com
</t>
  </si>
  <si>
    <t xml:space="preserve">RTP No. 2026-07-22-CS-SOCESLB24-003
</t>
  </si>
  <si>
    <t>Mary Jane C. Lawas
Realyn D. Ortega</t>
  </si>
  <si>
    <t xml:space="preserve">WTR No. 2026-07-22-SOCECD325-014
</t>
  </si>
  <si>
    <t>Sylmar T. Deleña</t>
  </si>
  <si>
    <t>NTTC No. 262307221300154</t>
  </si>
  <si>
    <t xml:space="preserve">Rev. Fr. George B. Alfonso, Msc - Administrator
</t>
  </si>
  <si>
    <t xml:space="preserve">(032) 343-7803 / 0966-980-5366
</t>
  </si>
  <si>
    <t xml:space="preserve">msccenterforthepoormasiwacebu@gmail.com
</t>
  </si>
  <si>
    <t xml:space="preserve">WTR No. 2025-07-22-TRSCOK214-015
</t>
  </si>
  <si>
    <t xml:space="preserve">Vergie V. Canangga, Institution Head
</t>
  </si>
  <si>
    <t xml:space="preserve">0935-823-4581
</t>
  </si>
  <si>
    <t xml:space="preserve">cananggaveranvergie@gmail.com
</t>
  </si>
  <si>
    <t xml:space="preserve">RTP No. 2026-07-22-CS-SOCESLB24-004
</t>
  </si>
  <si>
    <t>Joymie A. Igoy</t>
  </si>
  <si>
    <t xml:space="preserve">Ruel S. Manzanares, President
</t>
  </si>
  <si>
    <t xml:space="preserve">0956-967-3179
</t>
  </si>
  <si>
    <t xml:space="preserve">rumanz2020@gmail.com
</t>
  </si>
  <si>
    <t xml:space="preserve">WTR No. 2026-07-22-HHCCGV207-016
</t>
  </si>
  <si>
    <t>NTTC No. 242408371200696</t>
  </si>
  <si>
    <t xml:space="preserve">WTR No. 2026-07-22-HHCCGV207-017
</t>
  </si>
  <si>
    <t>NTTC No. 252507221200195</t>
  </si>
  <si>
    <t>WTR No. 2026-07-22-HHCCGV207-018</t>
  </si>
  <si>
    <t xml:space="preserve">WTR No. MTP 202607ELCCSS213-010
</t>
  </si>
  <si>
    <t xml:space="preserve">Enerie C. Escasinas, Institution Head
</t>
  </si>
  <si>
    <t xml:space="preserve">0942-9414143
</t>
  </si>
  <si>
    <t xml:space="preserve">encabatingan@gmail.com
</t>
  </si>
  <si>
    <t xml:space="preserve">RTP No. 2026-07-22-CS-SOCESLB24-006
</t>
  </si>
  <si>
    <t>Menjelyn V. Mayol</t>
  </si>
  <si>
    <t xml:space="preserve">Christian Dela Cruz, Institution Head
</t>
  </si>
  <si>
    <t xml:space="preserve">0994-338-2846
</t>
  </si>
  <si>
    <t xml:space="preserve">ringglobal@yahoo.com
</t>
  </si>
  <si>
    <t>RTP No. 2026-07-22-CS-SOCESLB24-0067</t>
  </si>
  <si>
    <t xml:space="preserve">Faith Ann B. Fernan
</t>
  </si>
  <si>
    <t xml:space="preserve">PRC License
</t>
  </si>
  <si>
    <t xml:space="preserve">196  Hours
</t>
  </si>
  <si>
    <t xml:space="preserve">WTR No. 2026-07-22-ELCEIM215-020
</t>
  </si>
  <si>
    <t>Ramil D. Borja
Joel E. Evangelista</t>
  </si>
  <si>
    <t>NTTC No. 222107221200576
NTTC No. 252507221200514</t>
  </si>
  <si>
    <t>11/21/2027
 1/17/2029</t>
  </si>
  <si>
    <t xml:space="preserve">Thadeo Jovito M. Ouano,  City Mayor
</t>
  </si>
  <si>
    <t xml:space="preserve">WTR No. MTP 202607ELCEIM215-013
</t>
  </si>
  <si>
    <t>Renante R. Perido</t>
  </si>
  <si>
    <t>NTTC No. 252107221200453</t>
  </si>
  <si>
    <t xml:space="preserve">WTR No. MTP 202607HHCHIL208-014
</t>
  </si>
  <si>
    <t xml:space="preserve">Augusto D. Reynes, Jr. - President
</t>
  </si>
  <si>
    <t>0922-812-9374</t>
  </si>
  <si>
    <t>ceaapi2024@gmail.com</t>
  </si>
  <si>
    <t>Solar PV Systems: Standards-Based Installation and Commissioning Leading to PV Systems Installation NC II</t>
  </si>
  <si>
    <t xml:space="preserve">WTR No. MC 2026-07-22-COMBUOC03-001
</t>
  </si>
  <si>
    <t xml:space="preserve">Rainer Tomas L. Jayme
Virgilio P. Sanchez
Engr. Lito Ignacio P. Villar
Stephen L. Cantones
Edgar R. Escalante
</t>
  </si>
  <si>
    <t xml:space="preserve">NTTC No. 232207221200274
Certificate of Training
Certificate of Training
Certificate of Training
Certificate of Training
</t>
  </si>
  <si>
    <t>May 11, 2028
N/A
N/A
N/A
N/A</t>
  </si>
  <si>
    <t xml:space="preserve">Gina S. Aznar, Administrator
</t>
  </si>
  <si>
    <t xml:space="preserve">(032) 238-5478 / 0998-588-1885
</t>
  </si>
  <si>
    <t xml:space="preserve">admin@aaamti-cebu.org
</t>
  </si>
  <si>
    <t xml:space="preserve">WTR No. 2026-07-22-TRSBPP209-021
</t>
  </si>
  <si>
    <t>Eva A. Quiapo</t>
  </si>
  <si>
    <t>NTTC No. 222207221200320</t>
  </si>
  <si>
    <t xml:space="preserve">WTR No. 2026-07-22-TRSCOK214-022
</t>
  </si>
  <si>
    <t>Maria Magdalina D. Tenefrancia</t>
  </si>
  <si>
    <t>NTTC No. 242407221200736</t>
  </si>
  <si>
    <t xml:space="preserve">WTR No. 2025-07-22-TRSFBS213-023
</t>
  </si>
  <si>
    <t xml:space="preserve">WTR No. 2025-07-22-HHCHIL208-024
</t>
  </si>
  <si>
    <t>Raul A. Culpar</t>
  </si>
  <si>
    <t>NTTC No. 222007221200061</t>
  </si>
  <si>
    <t xml:space="preserve">WTR No. 2025-07-22-TRSHSK213-025
</t>
  </si>
  <si>
    <t>Lorna C. Gamboa</t>
  </si>
  <si>
    <t>NTTC No. 211907221200469</t>
  </si>
  <si>
    <t>PGF Level</t>
  </si>
  <si>
    <t>Fe Abellana</t>
  </si>
  <si>
    <t xml:space="preserve">abellanastechcenter@gmail.com </t>
  </si>
  <si>
    <t>Grace K. Saguan</t>
  </si>
  <si>
    <t>NTTC No. 201909721200006</t>
  </si>
  <si>
    <t>Jicyl Ann O. Locquiao</t>
  </si>
  <si>
    <t>NTTC No. 201907461300168</t>
  </si>
  <si>
    <t>Glowel A. Cadapan</t>
  </si>
  <si>
    <t>NTTC No. 181607461200014</t>
  </si>
  <si>
    <t>Ruel K. Toroy</t>
  </si>
  <si>
    <t>NTTC No.191807461300326</t>
  </si>
  <si>
    <t>Anna Maneleine B. Caluscusin
Glowel A. Cadapan
Ruel K. Toroy</t>
  </si>
  <si>
    <t>TMC No. 15070201000039
TMC No. 22074601000008
TMC No. 18074601000242</t>
  </si>
  <si>
    <t>1/16/2020
 March 1, 2027
11/30/2023</t>
  </si>
  <si>
    <t>Micheal Mark M. Caluscusin
 Maria Teresa S. Bernal
 Anna Maneleine B. Caluscusin</t>
  </si>
  <si>
    <t>TMC No.19074601000127
 TMC No. 17072201000051
 TMC No.15070201000171</t>
  </si>
  <si>
    <t>Melody C. Prado</t>
  </si>
  <si>
    <t>0945-623-8512</t>
  </si>
  <si>
    <t xml:space="preserve">jgdelapena@asiancollege.edu.ph </t>
  </si>
  <si>
    <t>Joan May Marie A. Ogabang
Jorie May J. Barraquias</t>
  </si>
  <si>
    <t>NTTC No. 191907461200375
NTTC No. 221907461200189</t>
  </si>
  <si>
    <t>7/24/2024
3/6/2026</t>
  </si>
  <si>
    <t>Richie Bungart</t>
  </si>
  <si>
    <t>NTTC No. 181707461200024</t>
  </si>
  <si>
    <t>Jorie May J. Barraquias
Marilou M. Pidor</t>
  </si>
  <si>
    <t>NTTC No. 211907461200159
NTTC No. 21190746120043</t>
  </si>
  <si>
    <t>8/24/2025
1/25/2026</t>
  </si>
  <si>
    <t>RVIIFLD0049s2020</t>
  </si>
  <si>
    <t>Joana T. Ocariza</t>
  </si>
  <si>
    <t>NTTC No. 191907461200367
NTTC No. 211907461200044</t>
  </si>
  <si>
    <t>7/17/2024
11/14/2024</t>
  </si>
  <si>
    <t>Lindon Damaso</t>
  </si>
  <si>
    <t>NTTC No. 201707461200203</t>
  </si>
  <si>
    <t>TMC No.19074601000102</t>
  </si>
  <si>
    <t>Maria Luz- Cole Havranek</t>
  </si>
  <si>
    <t>clbci.techvoc@gmail.com</t>
  </si>
  <si>
    <t>https://drive.google.com/file/d/1BuAVsQTNXxi6KzHMoIZLSov0ikHPsG5G/view?usp=sharing</t>
  </si>
  <si>
    <t>Monica R. Atay</t>
  </si>
  <si>
    <t>Fely R. Sanin</t>
  </si>
  <si>
    <t>dacaculinary@gmail.com</t>
  </si>
  <si>
    <t>Guenther Leopold M. Sanin
Jorie May J. Barraquias</t>
  </si>
  <si>
    <t>NTTC No. 201907461200219
NTTC No. 221907461200189</t>
  </si>
  <si>
    <t>5/5/2024
3/6/2026</t>
  </si>
  <si>
    <t>NTTC No. 191907461200369
NTTC No. 191907461200367</t>
  </si>
  <si>
    <t>5/5/2024
7/17/2024</t>
  </si>
  <si>
    <t>ANNABELLE R. FITZ GIBBON</t>
  </si>
  <si>
    <t xml:space="preserve">fast_inc_04182018@yahoo.com </t>
  </si>
  <si>
    <t>Michael Mark M. Caluscusin</t>
  </si>
  <si>
    <t>TMC - 19074601000127</t>
  </si>
  <si>
    <t>(035) 5221375</t>
  </si>
  <si>
    <t>Cira Chel G. Kinkito</t>
  </si>
  <si>
    <t>NTTC No. 181707461300015</t>
  </si>
  <si>
    <t>21-Nov.-22</t>
  </si>
  <si>
    <t>RVIIFLD0028s2020</t>
  </si>
  <si>
    <t>Richie B. Bungart</t>
  </si>
  <si>
    <t>NTTC No. 181707461300030</t>
  </si>
  <si>
    <t>8-Dec.-22</t>
  </si>
  <si>
    <t>RVIIFLD0112s2020</t>
  </si>
  <si>
    <t>Anna Marie B. Caluscusin</t>
  </si>
  <si>
    <t>TMC No. 15070201000039</t>
  </si>
  <si>
    <t>Pure Online</t>
  </si>
  <si>
    <t>RVIIFLD0029s2020</t>
  </si>
  <si>
    <t>Michael A. Guiuan</t>
  </si>
  <si>
    <t>NTTC No. 181807461200239</t>
  </si>
  <si>
    <t>(Formerly: Vicente and Sofia Sinco Foundation, Inc.) (Formerly: V.G. Sinco Educational Corporation</t>
  </si>
  <si>
    <t>richie.bungart@foundationu.com</t>
  </si>
  <si>
    <t>RVIIFLD0022s2020</t>
  </si>
  <si>
    <t>Antonio T. Bendal, Jr.</t>
  </si>
  <si>
    <t>NTTC No. 211707461300136</t>
  </si>
  <si>
    <t>Antonio T. Bendal, Jr.
Jorie May J. Barraquias</t>
  </si>
  <si>
    <t>211707461200137
191907461200367</t>
  </si>
  <si>
    <t>6/4/2023
7/24/2024</t>
  </si>
  <si>
    <t>Antonio T. Bendal, Jr.
Meraflor T. Ventero
Jorie May J. Barraquias
Mary Ann O. Nangit</t>
  </si>
  <si>
    <t>NTTC No. 211707221200170
NTTC No. 221807461200612
NTTC No. 221907461200189
NTTC No. 221907461200524</t>
  </si>
  <si>
    <t>3/10/2026
10/10/2027
3/6/2026
8/17/2027</t>
  </si>
  <si>
    <t>RVIIFLD0021s2020</t>
  </si>
  <si>
    <t>Richie B. Bungart
Rosita A. Lozano</t>
  </si>
  <si>
    <t>NTTC No. 221707461200186
NTTC No. 181807461300443</t>
  </si>
  <si>
    <t>10/16/2026
1/17/2023</t>
  </si>
  <si>
    <t>Jeffrey M. Rivera
Vincent Anthony A. Zosa</t>
  </si>
  <si>
    <t>161407461200175
22200461200616</t>
  </si>
  <si>
    <t>3/15/2021
1/19/2025</t>
  </si>
  <si>
    <t>WTR No. 201607462202</t>
  </si>
  <si>
    <t>Ely C. Cabanag</t>
  </si>
  <si>
    <t>Excel C. Cabanag</t>
  </si>
  <si>
    <t>NTTC No. 191507461200037</t>
  </si>
  <si>
    <t>Eduardo P. Mondarte</t>
  </si>
  <si>
    <t xml:space="preserve">estrelladokhonny@gmail.com </t>
  </si>
  <si>
    <t>Eduardo P. Mondarte
Isagani B. Abril
Jungie A. Helardes
Josie Wen A. Lejarso
Edgardo A. Zamora
Germano Jabanes</t>
  </si>
  <si>
    <t>NTTC No. 221807461200548
NTTC No. 221807461200422
NTTC No. 201907461200300
NTTC No. 221807461100200
NTTC No. 212107461200073
NTTC No. 22180746120024</t>
  </si>
  <si>
    <t>10/11/2027
8/4/2027
12/15/2024
12/10/2024
3/4/2024
3/30/2027</t>
  </si>
  <si>
    <t>Filomeno L. Reyes / City Mayor</t>
  </si>
  <si>
    <t xml:space="preserve">gssdc.guihulngan@yahoo.com </t>
  </si>
  <si>
    <t>https://drive.google.com/file/d/1P7kqFMBxhwp4DbfudzeyuBCGE9i71Y-h/view?usp=sharing</t>
  </si>
  <si>
    <t>Elvin Y. Baguio</t>
  </si>
  <si>
    <t>NTTC No. 211907461200430</t>
  </si>
  <si>
    <t>Babylen F. Cerna
 Michelle S. Montemayor</t>
  </si>
  <si>
    <t>NTTC No. 181707461200146
 NTTC No. 181807461200434</t>
  </si>
  <si>
    <t>15-Nov-22
 16-Jan-22</t>
  </si>
  <si>
    <t>Michelle S. Montemayor</t>
  </si>
  <si>
    <t>NTTC No. 211807461200288</t>
  </si>
  <si>
    <t>Jotham J. Tanasan</t>
  </si>
  <si>
    <t xml:space="preserve">joeltessfarm@yahoo.com </t>
  </si>
  <si>
    <t>Jotham J. Tanasan
Mario Romil L. Tomong
Mariel T. Tolomea</t>
  </si>
  <si>
    <t>NC No. 20060402002099</t>
  </si>
  <si>
    <t>Mario Romil Tomong</t>
  </si>
  <si>
    <t>COT (DA-ATI)</t>
  </si>
  <si>
    <t>Jotham J. Tanasan
Serwin Y. Embang</t>
  </si>
  <si>
    <t>20210746AFFAPR213104</t>
  </si>
  <si>
    <t>Jotham J. Tanasan
Herman F. Tinapao</t>
  </si>
  <si>
    <t>09979139952 / 09652051668</t>
  </si>
  <si>
    <t>RVIIFLD0178s2020</t>
  </si>
  <si>
    <t>Christian B. Rabor
Jerwel Maca
Jovencio C. Felisida
John Philip Gabonada
Arnie T. Basay</t>
  </si>
  <si>
    <t>WTR No. 20170746AFFOAP212221</t>
  </si>
  <si>
    <t>RVIIFLD0138s2020</t>
  </si>
  <si>
    <t>Jotham J. Tanasan
Elma C. Tanasan
Caren Mae Tayab
Edmar A. Belinggan
Rochie T. Sumadia
Imelda L. Albia
Joel E. Labrador</t>
  </si>
  <si>
    <t>(Formerly: FOUR WD COMPUTER TRAINING CENTER, INC.)</t>
  </si>
  <si>
    <t>Delma P. Manila</t>
  </si>
  <si>
    <t xml:space="preserve">mdctechvoc@gmail.com </t>
  </si>
  <si>
    <t>Princess Rhea Remegio</t>
  </si>
  <si>
    <t>NTTC No. 211907461300230</t>
  </si>
  <si>
    <t>RVIIFLD0007s2020</t>
  </si>
  <si>
    <t>Margielen P. Alcoreza
Ricky L. Baldado
Edlyn P. Casal
Lindon A. Damaso
April Joy D. Palahang
Roland R. Palallos</t>
  </si>
  <si>
    <t>NTTC No. 202007461200222
NTTC No. 211707461200365
NTTC No. 191807461200313
NTTC No. 201707461200203
NTTC No. 201907461200221
NTTC No. 201707461200162</t>
  </si>
  <si>
    <t>6/24/2025
9/27/2026
6/19/2024
5/21/2025
5/28/202\5
2/20/2025</t>
  </si>
  <si>
    <t>Margielen P. Alcoreza
Gina A. Rondina</t>
  </si>
  <si>
    <t>202007461200343
221707461200014</t>
  </si>
  <si>
    <t>24-Jun-25
5/30/2026</t>
  </si>
  <si>
    <t>Melita C. Aguilar</t>
  </si>
  <si>
    <t>TMC 14070201000025</t>
  </si>
  <si>
    <t>Margielen P. Alcoreza</t>
  </si>
  <si>
    <t>Harold Ptricio A. Lamostre</t>
  </si>
  <si>
    <t>TMC No. 14070201000160</t>
  </si>
  <si>
    <t>Ariel D. Ronato, D.B.A. - Chairman of the Board</t>
  </si>
  <si>
    <t xml:space="preserve">psmi.inc@gmail.com </t>
  </si>
  <si>
    <t>Lovely Mae F. Glinogo
Liezel Y. Macolbacol
Rolando D. Gadiane Jr.
Belona T. De La Cruz</t>
  </si>
  <si>
    <t>TMC No. 2207460100002
TMC No. 19074601000093
TMC No. 20074601000023
TMC No. 19074601000092</t>
  </si>
  <si>
    <t>Yoko Tamamoto
Mika Okada-Grovino</t>
  </si>
  <si>
    <t>RVIIFLD0009s2020</t>
  </si>
  <si>
    <t>NTTC No. 191807221200136</t>
  </si>
  <si>
    <t>RVIIFLD0084s2020</t>
  </si>
  <si>
    <t>Jelo R. Silvano</t>
  </si>
  <si>
    <t>Napoleon T. Arela
 Pete Paulette Shane M. Patayon
 Luchie B. Stemper
 Jelo R. Silvano
 Chona Mae D. Ybiosa
 Irish P. Diputado</t>
  </si>
  <si>
    <t>TMC No. 1207020100134
 TMC No. 1207020100036
 COC, Cert No. 201209PCOI-00029
 TMC No. 21130701024363
 TMC No. 21083701035152
 TMC No. 21083701035150</t>
  </si>
  <si>
    <t>GONZALO R. ABARCA JR.</t>
  </si>
  <si>
    <t>Nestor P. Banua</t>
  </si>
  <si>
    <t>NTTC No. 211907461200040</t>
  </si>
  <si>
    <t>Jaime K. Orbeta
Teodulo R. Valencia III</t>
  </si>
  <si>
    <t>NTTC No. 181407461200350
NTTC No. 222207461200330</t>
  </si>
  <si>
    <t>7/26/2023
8/3/2024</t>
  </si>
  <si>
    <t>Jenor M. Langgam</t>
  </si>
  <si>
    <t>NTTC No. 232207461200205</t>
  </si>
  <si>
    <t>Ramon E. Calumpang</t>
  </si>
  <si>
    <t>ramsartbais@gamil.com</t>
  </si>
  <si>
    <t>RVIIFLD0048s2020</t>
  </si>
  <si>
    <t>Zenaida D. Calumpang
Francis E. Cadallo</t>
  </si>
  <si>
    <t>NTTC No. 21217461300366
NTTC No. 191607461200471</t>
  </si>
  <si>
    <t>8-Sep-26
4/1/2024</t>
  </si>
  <si>
    <t>Zenaida D. Calumpang
Mercy A. Ebanales
Chrisitne Marie L. Cadallo</t>
  </si>
  <si>
    <t>NTTC No. 21217461300365
NTTC No. 2170074611399432
NTTC No. 201707461300021</t>
  </si>
  <si>
    <t>4/7/22
 2/24/2026
6/27/2024</t>
  </si>
  <si>
    <t>Mercy A. Ebanales
Christine Marie L. Cadallo
Agnes M. Niere</t>
  </si>
  <si>
    <t>NTTC No. 211707461300432
NTTC No. 221707461200232
NTTC No. 232307461200334</t>
  </si>
  <si>
    <t>10/21/2026
4/7/2027
5/25/2028</t>
  </si>
  <si>
    <t>Betty Cernol-McCann, Ph.D., Rpsy, CSSP / President</t>
  </si>
  <si>
    <t xml:space="preserve">saite@su.edu.ph </t>
  </si>
  <si>
    <t>RVIIFLD0047s2020</t>
  </si>
  <si>
    <t xml:space="preserve">Fphyllis Erica T. Villareal
</t>
  </si>
  <si>
    <t>TMC No. 14070201000363</t>
  </si>
  <si>
    <t>RVIIFLD0054s2021</t>
  </si>
  <si>
    <t>Maria Teresa S. Bernal</t>
  </si>
  <si>
    <t>NTTC No. 171707461200296</t>
  </si>
  <si>
    <t>Pepita A. Villacora</t>
  </si>
  <si>
    <t>NTTC No. 211907461200143</t>
  </si>
  <si>
    <t>Joan May Marie A. Ogabang</t>
  </si>
  <si>
    <t>NTTC No. 191907461200368</t>
  </si>
  <si>
    <t>20170746TRSCOK214115</t>
  </si>
  <si>
    <t>RVIIFLD0011s2020</t>
  </si>
  <si>
    <t>Kenneth A. Tubat</t>
  </si>
  <si>
    <t>NTTC No. 171707461200153</t>
  </si>
  <si>
    <t>RVIIFLD0010s2020</t>
  </si>
  <si>
    <t>NTTC No. 181707461200348</t>
  </si>
  <si>
    <t>Jan Michael L. Rogelio</t>
  </si>
  <si>
    <t>1818074661200090</t>
  </si>
  <si>
    <t>Alma T. Vecinal</t>
  </si>
  <si>
    <t xml:space="preserve">southerntechcollegebayawan@gmail.com </t>
  </si>
  <si>
    <t>RVIIFLD0017s2020</t>
  </si>
  <si>
    <t>NTTC No. 212007461300072</t>
  </si>
  <si>
    <t>RVIIFLD0018s2020</t>
  </si>
  <si>
    <t>Maricu B. Gaudiano
 Leo S. Tembrevilla
 Janice O. Silva
 Kimberly Dequiña
 Ion Joseph T. Bollos
 Nickarter E. Morados</t>
  </si>
  <si>
    <t>20220746TRSEVM307013</t>
  </si>
  <si>
    <t>Wilmar H. Sungkip</t>
  </si>
  <si>
    <t>NTTC No.211907461300145</t>
  </si>
  <si>
    <t>DL</t>
  </si>
  <si>
    <t>RVIIFLD0016s2020</t>
  </si>
  <si>
    <t>Leo S. Tembrevilla</t>
  </si>
  <si>
    <t>NTTC No. 151407461200405</t>
  </si>
  <si>
    <t>RVIIFLD0015s2020</t>
  </si>
  <si>
    <t>Alma T. Vecinal 
 Marichu B. Gaudiano</t>
  </si>
  <si>
    <t>NTTC No. 161607461300178
 NTTC No. 161607461300179</t>
  </si>
  <si>
    <t>December 13, 2020
 December 13, 2020</t>
  </si>
  <si>
    <t>Sr. Mila Grace Silab, SPC</t>
  </si>
  <si>
    <t>oiralor@gmail.com</t>
  </si>
  <si>
    <t>Gregorio E. Bacay</t>
  </si>
  <si>
    <t>Cliford M. Kita
Kazunori Inoue</t>
  </si>
  <si>
    <t>MARIA ELENA L. CABARRUBIAS, School Administrator</t>
  </si>
  <si>
    <t>Jumanle Mar M. Catan</t>
  </si>
  <si>
    <t>NTTC No. 181707461200060</t>
  </si>
  <si>
    <t>Marilou M. Pidor</t>
  </si>
  <si>
    <t>RVIIFLD0066s2020</t>
  </si>
  <si>
    <t>Voltaire O. Manlangit</t>
  </si>
  <si>
    <t>NTTC No.171704341200785</t>
  </si>
  <si>
    <t>Rogelio Z. Villaruel, TVI Head</t>
  </si>
  <si>
    <t>wmadgte@gmail.com</t>
  </si>
  <si>
    <t>Happy A. Ballega</t>
  </si>
  <si>
    <t>NTTC No. 151513161100736</t>
  </si>
  <si>
    <t>Myrna Q. Guevarra</t>
  </si>
  <si>
    <t>NTTC No. 151513161201156</t>
  </si>
  <si>
    <t>Joel S. Vidal / President</t>
  </si>
  <si>
    <t>stoninotrainingandassessment@gmail.com</t>
  </si>
  <si>
    <t>RVIIFLD0033s2021</t>
  </si>
  <si>
    <t>Juan V. Ogabang, Jr.</t>
  </si>
  <si>
    <t>NTTC No. 221807461200184</t>
  </si>
  <si>
    <t>Stephen A. Rivera</t>
  </si>
  <si>
    <t>NTTC No. 211807461200168</t>
  </si>
  <si>
    <t>RVIIFLD0019s2020</t>
  </si>
  <si>
    <t>Richie B. Bungart
 Donna D. Francisco</t>
  </si>
  <si>
    <t>NTTC No. 181707461300030
 NTTC No. 211707461300364</t>
  </si>
  <si>
    <t>12/08/2022
 11/15/2024</t>
  </si>
  <si>
    <t>RVIIFLD0067s2020</t>
  </si>
  <si>
    <t>Ma. Magdalena S. Nemenzo</t>
  </si>
  <si>
    <t>NTTC No. 181807461200340</t>
  </si>
  <si>
    <t>JULITO A. LIMPANGOG</t>
  </si>
  <si>
    <t>NTR No. 201907460095</t>
  </si>
  <si>
    <t>RVIIFLD0113s2020</t>
  </si>
  <si>
    <t>Marylyn D. Rivera</t>
  </si>
  <si>
    <t>TMC No. 16072201000333</t>
  </si>
  <si>
    <t>Jesila A. Ocariza - Center Administrator</t>
  </si>
  <si>
    <t>(035) 522-1273 / 0935-250-0605</t>
  </si>
  <si>
    <t>ptc.dumaguete@tesda.gov.ph</t>
  </si>
  <si>
    <t>https://drive.google.com/file/d/1xCgJUXPN4CsgF_nx6OuU1Kyk7xpfMefv/view?usp=sharing</t>
  </si>
  <si>
    <t>Michael Mark Caluscusin</t>
  </si>
  <si>
    <t>NTTC No. 19074601000127</t>
  </si>
  <si>
    <t>NTTC No. 191907461200293</t>
  </si>
  <si>
    <t>Allan Eugine Q. Lagradilla</t>
  </si>
  <si>
    <t>NTTC No. 191507611200097</t>
  </si>
  <si>
    <t>NTTC No. 191907461200291</t>
  </si>
  <si>
    <t>Regie A. Baluarte</t>
  </si>
  <si>
    <t>NTTC No. 202006451203223</t>
  </si>
  <si>
    <t>552 hours</t>
  </si>
  <si>
    <t>NTTC No. 181407461200373</t>
  </si>
  <si>
    <t>NTTC No. 191907461200292</t>
  </si>
  <si>
    <t>563 hours</t>
  </si>
  <si>
    <t>20210746HHCBHS219064</t>
  </si>
  <si>
    <t>NTTC No. 212007461200334</t>
  </si>
  <si>
    <t>263 hours</t>
  </si>
  <si>
    <t>20190746AFFAGE217175</t>
  </si>
  <si>
    <t>RVIIFLD0043s2021</t>
  </si>
  <si>
    <t>Beth Aimee D. Tubog</t>
  </si>
  <si>
    <t>NTTC No. 191807461200412</t>
  </si>
  <si>
    <t>Ms. Jesamyl D. Velasco - Company President</t>
  </si>
  <si>
    <t>znglobal.guihulngan@gmail.com</t>
  </si>
  <si>
    <t>Alnalyn M. Matugol</t>
  </si>
  <si>
    <t>NTTC No. 181709721200053</t>
  </si>
  <si>
    <t>Kenneth S. Artes</t>
  </si>
  <si>
    <t xml:space="preserve">Romely H. Alson
Edgar S. Tenefrancia, Jr.
Ted N. Gerian
Adrian S. Enriques
Doni Boy Gino
Imelda T. Gabuya
Eugene P. Gasendo
John Jigger G. Tamploc
Francisco S. Yaeso
Alvin C. Hortezuela
Noel B. Hamor
Eduardo S. Jordan
</t>
  </si>
  <si>
    <t>Dr. Maria Nenita T. Dayagdag, CPA - President/COO</t>
  </si>
  <si>
    <t>nanci6210cac@gmail.com</t>
  </si>
  <si>
    <t>https://drive.google.com/file/d/1QHrBDC7TxU6V5YKOs0DlAsQoOBBHygOg/view?usp=sharing</t>
  </si>
  <si>
    <t>Francis B. Betchido</t>
  </si>
  <si>
    <t>NTTC No. 201907461200054</t>
  </si>
  <si>
    <t>Henrietta N. Zerna</t>
  </si>
  <si>
    <t>Fred S. Jumawan
Monica R. Atay
Rogelio Z. Villaruel</t>
  </si>
  <si>
    <t>NTTC No. 191807611200176
NTTC No. 211709721200056
NTTC No. 222207461200531</t>
  </si>
  <si>
    <t>5/8/2023
6/23/2025
11/11/2027</t>
  </si>
  <si>
    <t>Roland C. Ramos, MPA</t>
  </si>
  <si>
    <t>tvs@roadetechvoc.com</t>
  </si>
  <si>
    <t>20210746ALTDRV204063</t>
  </si>
  <si>
    <t>Phoebe D. Baluarte</t>
  </si>
  <si>
    <t>regiebaluarte@gmail.com</t>
  </si>
  <si>
    <t>Ariel G. Capilla
 Jaymel G. Deguil
 Kent Cyril A. Abella
 Joseph M. Diocadez
 Niño L. Clarin
 Jefrey S. Argabio</t>
  </si>
  <si>
    <t>Ariel D. Ronato, D.B.A. - General Manager</t>
  </si>
  <si>
    <t>20220746AFFAPR213023</t>
  </si>
  <si>
    <t>LAARNE R. QUILLAO</t>
  </si>
  <si>
    <t>20220746AFFAPS213024</t>
  </si>
  <si>
    <t>Esteban S. Avanceña - Institution Head</t>
  </si>
  <si>
    <t>09950961723 / 09650940737</t>
  </si>
  <si>
    <t>teofelasnaturesfarm@gmail.com</t>
  </si>
  <si>
    <t>NTR No. 202207460020</t>
  </si>
  <si>
    <t>Joseca A. Jano</t>
  </si>
  <si>
    <t>20220746AFFOAP212051</t>
  </si>
  <si>
    <t>Esteban S. Avanceña
Jomar T. Arante</t>
  </si>
  <si>
    <t>"(Formerly:
Teamskills School for Culinary Arts and Hopitality Management, Inc."</t>
  </si>
  <si>
    <t>Ariel D. Ronato, D.B.A. - President/CEO</t>
  </si>
  <si>
    <t xml:space="preserve">info@team-skills.com     
teamskills.acenter@gmail.com </t>
  </si>
  <si>
    <t>https://drive.google.com/file/d/1QVashBnm08cjwKbJcwxARNz1dcsw88rw/view?usp=sharing</t>
  </si>
  <si>
    <t>20220746TRSBRT213053</t>
  </si>
  <si>
    <t>Angelo S. Salvoro
Tina M. Ronato
Ariel D. Ronato</t>
  </si>
  <si>
    <t>NTTC No. 191807461200172
NTTC No. 222207461200165
NTTC No. 221907461200032</t>
  </si>
  <si>
    <t>12/15/2022
2/2/2027
1/9/2027</t>
  </si>
  <si>
    <t xml:space="preserve"> 
info@team-skills.com     
teamskills.acenter@gmail.com </t>
  </si>
  <si>
    <t>20220746TRSBAR213054</t>
  </si>
  <si>
    <t>Marc Alexander A, Reposo
Ariel D. Ronato</t>
  </si>
  <si>
    <t>NTTC No. 222107461200051
NTTC No. 211907461200036</t>
  </si>
  <si>
    <t>20220746TRSBPP209055</t>
  </si>
  <si>
    <t>Chona V. Morales
Ariel D. Ronato
Tina M. Ronato
Nancy L. Acabodillo
Mishelle S. Chiong
Ligaya A. Morales
Ronalyn G. Turno
Crecenciana V. Batalan</t>
  </si>
  <si>
    <t>NTTC No. 191707461200170
NTTC No. 211907461200045
NTTC No. 222207461200163 
NTTC No. 201907461200187
NTTC No. 222207461200161
NTTC No. 191507461200043
NTTC No. 191907461200463
NTTC No. 211807461200039</t>
  </si>
  <si>
    <t>3/11/2024
2/7/2024
2/2/2027
4/20/2023
1/26/2027
11/20/2023
6/10/2024
1/22/2023</t>
  </si>
  <si>
    <t>20220746SOCBKP307056</t>
  </si>
  <si>
    <t>Maria Corazon E. Mercado
Doreen Paulina S. Cordova
Ariel D Ronato</t>
  </si>
  <si>
    <t>NTTC No. 201907461300204
NTTC No. 211807461300344
NTTC No. 221907461300033</t>
  </si>
  <si>
    <t xml:space="preserve">
11/28/2022
1/9/2027</t>
  </si>
  <si>
    <t>20220746TRSCOK214057</t>
  </si>
  <si>
    <t>Alex A. Padohinog, Jr.
Ariel D. Ronato
Chona V. Morales
Crecenciana V. Batalan
Mishelle S. Chiong
Nancy L. Acabodillo
Rosalie L. Rola 
Tina M. Ronato
Ligaya A. Morales
Jonelle Frias</t>
  </si>
  <si>
    <t>NTTC No. 201707461200341
NTTC No. 201907461200095
NTTC No. 191707461200171
NTTC No. 201807461200278
NTTC No. 222207461200190
NTTC No. 221907461200223
NTTC No. 191807461200249
NTTC No. 191707461200382
NTTC No.  222007461200249
NTTC No. 191907461200384</t>
  </si>
  <si>
    <t>11/11/2025
1/16/2025
4/1/2024
11/19/2022
1/26/2027
2/21/2025
12/1/2022
9/12/2024
5/1/2027
3/29/2024</t>
  </si>
  <si>
    <t>20220746TRSEVM307060</t>
  </si>
  <si>
    <t>Cirachel G. Kinkito
Ariel D. Ronato</t>
  </si>
  <si>
    <t>NTTC No. 181707461300015
NTTC No. 201907461300351</t>
  </si>
  <si>
    <t>11/21/2022
7/28/2025</t>
  </si>
  <si>
    <t>20220746TRSFBS213061</t>
  </si>
  <si>
    <t>Ariel D. Ronato
Marc Alexander A. Reposo</t>
  </si>
  <si>
    <t>NTTC No. 201907461200242
NTTC No. 222107461200087</t>
  </si>
  <si>
    <t>1/20/2025
10/27/2026</t>
  </si>
  <si>
    <t>20220746TRSFOS213062</t>
  </si>
  <si>
    <t>Ariel D. Ronato
Estella P. Maraña</t>
  </si>
  <si>
    <t>NTTC No. 211907461200382
NTTC No. 221707461200212</t>
  </si>
  <si>
    <t>8/18/2026
3/11/2023</t>
  </si>
  <si>
    <t>PFBFOP215</t>
  </si>
  <si>
    <t>202207464PFBFOP215063</t>
  </si>
  <si>
    <t>Ariel D. Ronato
Tina M. Ronato</t>
  </si>
  <si>
    <t>NTTC No. 211907461200104
NTTC No. 211707461200105</t>
  </si>
  <si>
    <t>1/19/2026
1/19/2026</t>
  </si>
  <si>
    <t>20220746TRSHSK213064</t>
  </si>
  <si>
    <t>Estella P. Maraña 
Ariel D. Ronato</t>
  </si>
  <si>
    <t>NTTC No. 221707461200009
NTTC No. 201907461200241</t>
  </si>
  <si>
    <t>12/14/2026
7/28/2025</t>
  </si>
  <si>
    <t>20220746AFFOAP212065</t>
  </si>
  <si>
    <t>Ariel D. Ronato
Froilan L. Pagador
Reynaldo Niño L. Vidal</t>
  </si>
  <si>
    <t>NTTC No. 211907461200383
NTTC No. 201707461200340
NTTC No. 201907461200169</t>
  </si>
  <si>
    <t>9/25/2026
3/1/2023
7/8/2023</t>
  </si>
  <si>
    <t>20220746TVETRM111066</t>
  </si>
  <si>
    <t>Ariel D. Ronato
Floridel C. Pelin
Luz L. Borromeo
Rowell L. Panuncial</t>
  </si>
  <si>
    <t>TMC No. 19174601000376
TMC No. 18071201022819
TMC No. 18072201006052
TMC No. 18072201012640</t>
  </si>
  <si>
    <t>20220746TRSTPS215067</t>
  </si>
  <si>
    <t>Ariel D. Ronato
Fiona J. Lao</t>
  </si>
  <si>
    <t>NTTC No. 191407461200038
NTTC No. 191807221200304</t>
  </si>
  <si>
    <t>10/16/2023
4/12/2024</t>
  </si>
  <si>
    <t>Advance Culinary Arts</t>
  </si>
  <si>
    <t>NTR No. 202207460021</t>
  </si>
  <si>
    <t>NTTC No. 181407461300420
NTTC No. 191707461300058</t>
  </si>
  <si>
    <t xml:space="preserve">3/14/2023
11/15/2022
</t>
  </si>
  <si>
    <t>znglobal.guihulngan@gmail.com
znglobalknowledgeandskills@gmail.com</t>
  </si>
  <si>
    <t>20220746TRSEVM307068</t>
  </si>
  <si>
    <t>NTTC No. 211907461300145</t>
  </si>
  <si>
    <t>Dr. Victoria E. Demonteverde - TVI Head</t>
  </si>
  <si>
    <t>WTR No. 20220746AFFAGE217075</t>
  </si>
  <si>
    <t>Victoria E. Demonteverde
Ryan Jasper G. Solinap
Roy A, Serion II</t>
  </si>
  <si>
    <t>(Vicente and Sofia Sinco Foundation, Inc.) 
(V.G. Sinco Educational Corporation)</t>
  </si>
  <si>
    <t>(035) 422-9167</t>
  </si>
  <si>
    <t>WTR No. 20220746AFFOAP212081</t>
  </si>
  <si>
    <t>Jobert R. Kleine Koerkamp</t>
  </si>
  <si>
    <t>NTTC No. 201907461200217</t>
  </si>
  <si>
    <t>(035) 420-9600 / 09177058859</t>
  </si>
  <si>
    <t>NTR No. 202207460025</t>
  </si>
  <si>
    <t>Miko A. Okada</t>
  </si>
  <si>
    <t>Intermediate Japanese Language and Culture (N4)</t>
  </si>
  <si>
    <t>NTR No. 202207460026</t>
  </si>
  <si>
    <t>WTR No. 20190746ALTDRV204142</t>
  </si>
  <si>
    <t>Roskie A. Gabutero</t>
  </si>
  <si>
    <t>NTTC No. 211907461200358</t>
  </si>
  <si>
    <t>Geraldine T. Capulso - School Head</t>
  </si>
  <si>
    <t>302 Hours</t>
  </si>
  <si>
    <t>WTR No. 20230746MEEEAW106012</t>
  </si>
  <si>
    <t>John Christopher V. Lucas</t>
  </si>
  <si>
    <t>NTTC No. 211807461200158</t>
  </si>
  <si>
    <t>WTR No. 20230746MEEEAW206015</t>
  </si>
  <si>
    <t>AFFGRP215</t>
  </si>
  <si>
    <t>423 Hours</t>
  </si>
  <si>
    <t>WTR No. 20220746AFFGRP215094</t>
  </si>
  <si>
    <t>Registered last December 2022</t>
  </si>
  <si>
    <t>09175535507</t>
  </si>
  <si>
    <t>WTR No. 20230746AFFAPP213057</t>
  </si>
  <si>
    <t>LAARNE R. QUILLAO
Froilan Pagador
Ariel C. Ronato</t>
  </si>
  <si>
    <t>NC No. 19074602010034</t>
  </si>
  <si>
    <t>WTR No. 20230746AFFOAP212058</t>
  </si>
  <si>
    <t>NC No. 19074602010034
NTTC No. 211907461200383</t>
  </si>
  <si>
    <t>10/26/2024
9/25/2026</t>
  </si>
  <si>
    <t>WTR No. MTP-202307HHCHIL208-082</t>
  </si>
  <si>
    <t>Myra A. Umbac
Terence L. Havranek
Stanley Antonio D. Umbac</t>
  </si>
  <si>
    <t>TMC No. 20074601000013
TMC No. 18074601000234
TMC No. 19074601000117</t>
  </si>
  <si>
    <t>5/3/2025
10/19/2023
6/7/2024</t>
  </si>
  <si>
    <t>Ariel D. Ronato - Chairman of the Board</t>
  </si>
  <si>
    <t>WTR No. MTP-202307ICTCCS214-088</t>
  </si>
  <si>
    <t>Lovely Mae F. Glinogo
Liezel Y. Macolbacol
Rolando D. Gadiane, Jr.</t>
  </si>
  <si>
    <t>TMC No. 22074601000082
TMC No. 19074601000093
TMC No. 20074601000023</t>
  </si>
  <si>
    <t>6/12/2027
3/28/2024
9/1/2025</t>
  </si>
  <si>
    <t>Vicente G. Sinco - President</t>
  </si>
  <si>
    <t>WTR No. MTP-202307TRSBPP209-099</t>
  </si>
  <si>
    <t>Antonio T. Bendal, Jr.
Jorie May J. Barraquias
Meraflor T. Ventero</t>
  </si>
  <si>
    <t>NTTC No. 211707221200170</t>
  </si>
  <si>
    <t>WTR No. MTP-202307SOCBKP307-100</t>
  </si>
  <si>
    <t>NTTC No. 232307461300112</t>
  </si>
  <si>
    <t>WTR No. MTP-202307TRSCOK214-101</t>
  </si>
  <si>
    <t xml:space="preserve">Antonio T. Bendal, Jr.
Jorie May J. Barraquias
</t>
  </si>
  <si>
    <t xml:space="preserve">
NTTC No. 191907461200367</t>
  </si>
  <si>
    <t>WTR No. MTP-202307CONCAR218-108</t>
  </si>
  <si>
    <t>Eduardo P. Mondarte - Administrator</t>
  </si>
  <si>
    <t>WTR No. MTP-202307MEEEAW103-113</t>
  </si>
  <si>
    <t>Imelda R. Ubag
Eduardo P. Mondarte
Isagani B. Abril
Jungie A. Helardes
Germano A. Jabanes
Edgardo A. Zamora
Josie Wen A. Lejarso
Jimmy L. Oyangorin</t>
  </si>
  <si>
    <t>NTTC No. 221707461200070
NTTC No. 221807461200547
NTTC No. 221807461200422
NTTC No. 201907461200300
NTTC No. 221807461200424
NTTC No. 212107461200073
NTTC No. 221807461200453
NTTC No. 232207461200047</t>
  </si>
  <si>
    <t>11/4/2026
10/11/2027
8/4/2027
12/15/2024
3/30/2027
3/4/2024
1/27/2025
1/30/2028</t>
  </si>
  <si>
    <t>WTR No. MTP-202307MEEEAW206-114</t>
  </si>
  <si>
    <t>info@team-skills.com     
teamskills.acenter@gmail.com</t>
  </si>
  <si>
    <t>WTR No. MTP-202307TRSBPP209-115</t>
  </si>
  <si>
    <t>Mishelle S. Chiong
Tina M. Ronato
Ariel D. Ronato
Nancy L. Acabodillo
Crecenciana V. Batalan
Ligaya A. Morales
Alex A. Pagohinog, Jr.
Cira Chel G. Kinkito
Ronalyn G. Turno
Eva A. Quiapo
Chona V. Morales</t>
  </si>
  <si>
    <t>NTTC No. 222207461200161
NTTC No. 222207461200163</t>
  </si>
  <si>
    <t>1/26/2027
2/2/2027</t>
  </si>
  <si>
    <t>WTR No. MTP-202307TRSCOK214-116</t>
  </si>
  <si>
    <t>Alex A. Padohinog, Jr.
Mishelle S. Chiong
Ligaya A. Morales
Crecenciana V. Batalan
Nancy L. Acabodillo
 Tina M. Ronato
Ariel D. Ronato
Chona V. Morales
Jonelle Frias</t>
  </si>
  <si>
    <t>WTR No. MTP-202307TRSHSK213-117</t>
  </si>
  <si>
    <t>Estella P. Maraña
Ariel D. Ronato</t>
  </si>
  <si>
    <t>NTTC No.: 221707461200009
NTTC No.: 201907461200241</t>
  </si>
  <si>
    <t>WTR NO. MTP-202307TRSTPS215-118</t>
  </si>
  <si>
    <t>Ariel D. Ronato
Fiona J. Lao</t>
  </si>
  <si>
    <t>WTR No. 20230746AFFAPR213065</t>
  </si>
  <si>
    <t>John Albert B. Ungson</t>
  </si>
  <si>
    <t>NTTC No. 201907461200218</t>
  </si>
  <si>
    <t>WTR No. 20230746AFFOAP212066</t>
  </si>
  <si>
    <t>Dorcas S. Panangganan</t>
  </si>
  <si>
    <t>NTTC No. 211707461200460</t>
  </si>
  <si>
    <t>Dr. Delma P. Manila, DPA, CESO V / President</t>
  </si>
  <si>
    <t>WTR No. MTP-202307ELCCSS213-109</t>
  </si>
  <si>
    <t>Margielen P. Alcoreza
Ricky L. Baldado
Edlyn P. Casal
Lindon A. Damaso
April Joy D. Palahang
Roland R. Palallos</t>
  </si>
  <si>
    <t>WTR No. MTP-202307ALTDRV204-127</t>
  </si>
  <si>
    <t>Elvin Y. Baguio
Jerome A. Zamora
Roskie A. Gabutero
Rey Jay E. Jacosalem
Edlyn P. Casal</t>
  </si>
  <si>
    <t>NTTC No. 211907461200430
NTTC No. 212007461200057
NTTC No. 211907221200358
NTTC No. 211907461200276
NTTC No. 211807461200321</t>
  </si>
  <si>
    <t>10/19/2026
12/17/2025
09/20/2026
6/09/2026
11/26/2024</t>
  </si>
  <si>
    <t>WTR No. MTP-202307CONMAS218-128</t>
  </si>
  <si>
    <t>WTR No. MTP-202307CONTIL218-129</t>
  </si>
  <si>
    <t>info@team-skills.com     
teamskills.acenter@gmail.com</t>
  </si>
  <si>
    <t>WTR No. 20230746AFFAGE217073</t>
  </si>
  <si>
    <t>F2F/DL</t>
  </si>
  <si>
    <t>Ariel D. Ronato</t>
  </si>
  <si>
    <t>NTTC No. 221907461200034</t>
  </si>
  <si>
    <t>Ariel D. Ronato, D.B.A. -  General Manager</t>
  </si>
  <si>
    <t>WTR No. 20230746AFFACP213074</t>
  </si>
  <si>
    <t>Laarne R. Quillao
Froilan L.. Pagador
Tina M. Ronato
Ariel C. Ronato</t>
  </si>
  <si>
    <t>DA-ATI Certificate
TMC No. 22074601000089</t>
  </si>
  <si>
    <t>N/A
7/14/2027</t>
  </si>
  <si>
    <t>Jotham J, Tanasan - President</t>
  </si>
  <si>
    <t>WTR No. 20230746AFFACP213082</t>
  </si>
  <si>
    <t>Elma Jamila C. Tanasan</t>
  </si>
  <si>
    <t xml:space="preserve">DA-ATI Certificate
</t>
  </si>
  <si>
    <t xml:space="preserve">N/A
</t>
  </si>
  <si>
    <t>WTR No. 20230746AFFAGE217083</t>
  </si>
  <si>
    <t>NC No. 22074602025941</t>
  </si>
  <si>
    <t>WTR No. MTP-202307AFFAGE217-148</t>
  </si>
  <si>
    <t>Beth Aimee D. Tubog
Emmalyn B. Carreon
Ma. Evelyn A. Tuisa
Gladys T. Deleña
Roberto P. Silva</t>
  </si>
  <si>
    <t>NTTC No. 191807461200412
NTTC No. 221707461200239
PTTC No. 2207460200005
PTTC No. 2207460200006
PTTC No. 2207460200011</t>
  </si>
  <si>
    <t>9/12/2024
10/15/2026
6/23/2024
6/23/2024
9/26/2024</t>
  </si>
  <si>
    <t>WTR No. 20230746CONCAR218092</t>
  </si>
  <si>
    <t>WTR No. 20230746CONMAS218093</t>
  </si>
  <si>
    <t>WTR No. 20230746CONTIL218094</t>
  </si>
  <si>
    <t>WTR No. MTP-202307SOCBKP307-162</t>
  </si>
  <si>
    <t>joeltessfarm@yahoo.com</t>
  </si>
  <si>
    <t>176 Hours</t>
  </si>
  <si>
    <t>NTR No. 202307460027</t>
  </si>
  <si>
    <t xml:space="preserve">Christian B. Rabor
</t>
  </si>
  <si>
    <t>DA-ATI Certificate</t>
  </si>
  <si>
    <t>Joel S. Vidal II / President</t>
  </si>
  <si>
    <t>WTR No. MTP-202407ALTDRV204-010</t>
  </si>
  <si>
    <t>Jerome A. Zamora</t>
  </si>
  <si>
    <t>NTTC No. 212007461200057</t>
  </si>
  <si>
    <t>Francis Salvador M. Gorme, President</t>
  </si>
  <si>
    <t>09662780118</t>
  </si>
  <si>
    <t>francisgorme@gmail.com</t>
  </si>
  <si>
    <t>WTR No. 20240746CONSCA218012</t>
  </si>
  <si>
    <t>John M. Uy</t>
  </si>
  <si>
    <t>NTTC No. 211907221200153</t>
  </si>
  <si>
    <t>WTR No. 20240746ELCEIM215013</t>
  </si>
  <si>
    <t>NTTC No. 232207461200058</t>
  </si>
  <si>
    <t>Larry Neil C. Abalajon, President</t>
  </si>
  <si>
    <t>0997-067-5423 / 0922-770-6451</t>
  </si>
  <si>
    <t>actei.edu1118@gmail.com</t>
  </si>
  <si>
    <t>WTR No. 20240761AFFOAP212015</t>
  </si>
  <si>
    <t>NTTC No. 211607461200065</t>
  </si>
  <si>
    <t>WTR No. 20240746ALTDRV204024</t>
  </si>
  <si>
    <t>WTR No. MTP-202407AFFAPP213-020</t>
  </si>
  <si>
    <t>John  Albert Branzuela Ungson</t>
  </si>
  <si>
    <t>NTTC No. 241907461200079</t>
  </si>
  <si>
    <t>WTR No. MTP-202407AFFAPS213-021</t>
  </si>
  <si>
    <t>Justin Philip Ginggoyon Valencia</t>
  </si>
  <si>
    <t>NTTC No. 231907461200508</t>
  </si>
  <si>
    <t>Agustin Nathanias P. Deiparine, President</t>
  </si>
  <si>
    <t>0917-309-6828 / 0951-977-7367</t>
  </si>
  <si>
    <t>WTR No. 20240746ALTDRV204034</t>
  </si>
  <si>
    <t>Agustin Nathanias P. Deiparine</t>
  </si>
  <si>
    <t>NTTC No. 191707221200456</t>
  </si>
  <si>
    <t>WTR No. 20240746HHCHIL208036</t>
  </si>
  <si>
    <t>Mhalou A. Dimasuhid
Rogelio Z. Villaruel</t>
  </si>
  <si>
    <t>NTTC No. 232107611200321
NTTC No. 222207461200531</t>
  </si>
  <si>
    <t>5/2/2028
10/20/2027</t>
  </si>
  <si>
    <t>tevec@su.edu.ph and blanchiemutzurrum@su.edu.ph</t>
  </si>
  <si>
    <t>WTR No. MTP-202407AFFOAP212-023</t>
  </si>
  <si>
    <t>Jesamyl D. Velasco - President</t>
  </si>
  <si>
    <t>WTR No. MTP-202407HHCHIL208-024</t>
  </si>
  <si>
    <t>Rodelo T. Cabilin</t>
  </si>
  <si>
    <t>NTTC No. 201909721200116</t>
  </si>
  <si>
    <t>WTR No. 20240746SOCBKP307049</t>
  </si>
  <si>
    <t>Michelle M. Tumulak</t>
  </si>
  <si>
    <t>NTTC No. 222207461300409</t>
  </si>
  <si>
    <t>Gelend Q. Talahuron, CFMP, MBA , President</t>
  </si>
  <si>
    <t>09178404428</t>
  </si>
  <si>
    <t>gelendqtalahuron@su.edu.ph</t>
  </si>
  <si>
    <t>NTR No. 202407460005</t>
  </si>
  <si>
    <t>Joven B. Garbin</t>
  </si>
  <si>
    <t>TMC No. 19072201033714</t>
  </si>
  <si>
    <t>(Formerly: Teamskills School for Culinary Arts and Hospitality Management, Inc.)</t>
  </si>
  <si>
    <t>WTR No. MTP-202407TRSBRT213-029</t>
  </si>
  <si>
    <t>Ariel C. Ronato
Tina M. Ronato
Elrey Elmoore C. Abella
Angelo S. Salvoro</t>
  </si>
  <si>
    <t>NTTC No. 221907461200032
NTTC No. 222207461200165
NTTC No. 232107461200262
NTTC No. 232307461200554</t>
  </si>
  <si>
    <t>1/9/2027
2/2/2027
9/25/2027
6/4/2028</t>
  </si>
  <si>
    <t>NTR No. 202407460009</t>
  </si>
  <si>
    <t>Kristelle Lynne P. Ong, Center Manager</t>
  </si>
  <si>
    <t>035-4210834, 09362125218, '09088123684</t>
  </si>
  <si>
    <t>kristelleong@yahoo.com</t>
  </si>
  <si>
    <t>WTR No. 20240746TRSEVM307079</t>
  </si>
  <si>
    <t>Kristelle Lynne P. Ong
Ann Adeil V. Tubo
Donita C. Bensing</t>
  </si>
  <si>
    <t>NTTC No. 232307221300292
NTTC No. 242407221300427
NTTC No. 242407221300426</t>
  </si>
  <si>
    <t>3/16/2028
9/11/2026
4/19/2029</t>
  </si>
  <si>
    <t>Rev. Fr. Nathaniel B. Gomez, Ph.D., President</t>
  </si>
  <si>
    <t>(035) 225-7435 / 09177041230</t>
  </si>
  <si>
    <t>presidentcosca@gmail.com</t>
  </si>
  <si>
    <t>HHCBES206</t>
  </si>
  <si>
    <t>WTR No. 20240746HHCBES206080</t>
  </si>
  <si>
    <t>Regino H. Galindes
Troy Adrian L. Gerez</t>
  </si>
  <si>
    <t>NTTC No. 242207221200446
NTTC No. 201907461200145</t>
  </si>
  <si>
    <t>Jeshua A. Rodriguez, President</t>
  </si>
  <si>
    <t>09678360484</t>
  </si>
  <si>
    <t xml:space="preserve">jeshuarodriguez1238@gmail.com
</t>
  </si>
  <si>
    <t>NTR No. 202407460017</t>
  </si>
  <si>
    <t>Jeshua A. Rodriguez
Mario B. Vailoces
Alijah Gabriel Q. Palumar
Melchor A. Babor</t>
  </si>
  <si>
    <t xml:space="preserve">ATI Certificate
</t>
  </si>
  <si>
    <t>Ramon E. Calumpang, President</t>
  </si>
  <si>
    <t>0977-180-7524</t>
  </si>
  <si>
    <t>ramsarttamisubais@gmail.com</t>
  </si>
  <si>
    <t>WTR No. 20240746ELCEIM215090</t>
  </si>
  <si>
    <t>Francis E. Cadallo
Ramon E. Calumpang</t>
  </si>
  <si>
    <t>NTTC No. 242107461200311
NTTC No. 232307461200265</t>
  </si>
  <si>
    <t>3/19/2029
12/2/2027</t>
  </si>
  <si>
    <t>NTR No. 202407460019</t>
  </si>
  <si>
    <t xml:space="preserve">Jesila A. Ocariza
Charisma L. Binondo
</t>
  </si>
  <si>
    <t>TMC No. 20074601000024
TMC No. 24074601011781</t>
  </si>
  <si>
    <t>9/29/2025
8/14/2059</t>
  </si>
  <si>
    <t>09189229143</t>
  </si>
  <si>
    <t>ariel@teamskills.com</t>
  </si>
  <si>
    <t>NTR No. 202407460020</t>
  </si>
  <si>
    <t>Joshua Z. Demerre
Ariel D. Ronato</t>
  </si>
  <si>
    <t>WTR No. MTP-202407ICTCCS214-045</t>
  </si>
  <si>
    <t>Jelo R. Silvano
Ludy Mae G. Bulahan
Luchie B. Stemper, 
Buena Asuncion D. San Marte, 
Doinita C. Bensing,
Adell T. Pacudan</t>
  </si>
  <si>
    <t>WTR No. 20240746AFFAGE217102</t>
  </si>
  <si>
    <t xml:space="preserve">Zenaida D. Calumpang
</t>
  </si>
  <si>
    <t xml:space="preserve">NTTC No. 222107461200094
</t>
  </si>
  <si>
    <t>WTR No. 20240746SOCBKP307103</t>
  </si>
  <si>
    <t>NTTC No. 242307461300399</t>
  </si>
  <si>
    <t xml:space="preserve">Maria Luz-Cole Havranek, President
</t>
  </si>
  <si>
    <t>WTR No. 20240746SOCBCN220104</t>
  </si>
  <si>
    <t>Myra A. Umbac</t>
  </si>
  <si>
    <t>NTTC No. 242007461200539</t>
  </si>
  <si>
    <t>WTR No. MTP-202407TVETRM111-049</t>
  </si>
  <si>
    <t>Margielen P. Alcoreza
Emmalyn B. Carreon
Edlyn P. Casal</t>
  </si>
  <si>
    <t>TMC No. 20074601000019
TMC No. 23074601000012
TMC No. 23074601012100</t>
  </si>
  <si>
    <t>7/1/2025
2/19/2028
6/1/2028</t>
  </si>
  <si>
    <t xml:space="preserve">Rogelio Z. Villaruel, TVI Head
</t>
  </si>
  <si>
    <t>WTR No. 20240746TRSTPS215108</t>
  </si>
  <si>
    <t>Gemma D. Adovo</t>
  </si>
  <si>
    <t>NTTC No. 222207121200400</t>
  </si>
  <si>
    <t xml:space="preserve">Giovanni B. Narciso M. Eng., Point Person
</t>
  </si>
  <si>
    <t xml:space="preserve">pistctesda@gmail.com
</t>
  </si>
  <si>
    <t>WTR No. 20240746ALTDRV204109</t>
  </si>
  <si>
    <t>WTR No. MTP-202407TRSBPP209-050</t>
  </si>
  <si>
    <t>Margielen P. Alcoreza 
Baby Jean S. Baligasa 
Gina A. Ronidna</t>
  </si>
  <si>
    <t>NTTC No. 202007461200343
NTTC No. 221807461200501
NTTC No. 221707461200014</t>
  </si>
  <si>
    <t>6/24/2025
10/6/2027
5/30/2026</t>
  </si>
  <si>
    <t>WTR No. MTP-202407SOCBKP307-051</t>
  </si>
  <si>
    <t>NTTC No. 242207461300083</t>
  </si>
  <si>
    <t xml:space="preserve">Ariel C. Ronato, General Manager/Owner
</t>
  </si>
  <si>
    <t xml:space="preserve">0918-9229-143
</t>
  </si>
  <si>
    <t>NTR No. 202407460031</t>
  </si>
  <si>
    <t xml:space="preserve">Joshua Z. Demerre
Ariel D. Ronato
Alberto Marcelino Faburada Jr.
Lizel M. Gomez
</t>
  </si>
  <si>
    <t xml:space="preserve">
ATI Certificate
TMC No. 23074601000034</t>
  </si>
  <si>
    <t xml:space="preserve">
N/A
4/17/2028</t>
  </si>
  <si>
    <t xml:space="preserve">Cindy A. Remotina, Administrative Officer
</t>
  </si>
  <si>
    <t xml:space="preserve">0936-315-1339
</t>
  </si>
  <si>
    <r>
      <rPr>
        <u/>
        <sz val="10"/>
        <color rgb="FF1155CC"/>
        <rFont val="Arial Narrow"/>
      </rPr>
      <t>bndenglish888@gmail.com</t>
    </r>
  </si>
  <si>
    <t>NTR No. 202407460032</t>
  </si>
  <si>
    <t>Ruth Ann C. Jabalde</t>
  </si>
  <si>
    <t>TMC No. 20074601000008</t>
  </si>
  <si>
    <t>364 Hours</t>
  </si>
  <si>
    <t>WTR No. MTP-202407TVETRM111-052</t>
  </si>
  <si>
    <t>Margielen P. Alcoreza
Emmalyn B. Carreon
Edlyn P. Casal</t>
  </si>
  <si>
    <t>6/24/2025
2/19/2028
6/1/2028</t>
  </si>
  <si>
    <t>NTR No. 202407460033</t>
  </si>
  <si>
    <t>NTR No. 202407460034</t>
  </si>
  <si>
    <t xml:space="preserve">Elma C. Tanasan, President
</t>
  </si>
  <si>
    <t xml:space="preserve">0916-763-2822
</t>
  </si>
  <si>
    <t xml:space="preserve">atstaci2023@gmail.com
</t>
  </si>
  <si>
    <t>WTR No. 20240746AFFAGE217113</t>
  </si>
  <si>
    <t>Kenneth John Baliquig</t>
  </si>
  <si>
    <t>NTTC No. 242407461200405</t>
  </si>
  <si>
    <t>WTR No. 20240746ALTDRV204114</t>
  </si>
  <si>
    <t xml:space="preserve">NTTC No. 242407461200403
</t>
  </si>
  <si>
    <t xml:space="preserve">WTR No. 20240746SOCBKP307115
</t>
  </si>
  <si>
    <t xml:space="preserve">NTTC No. 242407461300402
</t>
  </si>
  <si>
    <t xml:space="preserve">Annabelle C. Vidal, Administrator
</t>
  </si>
  <si>
    <t xml:space="preserve">(035) 422-8378 / 09063135543
</t>
  </si>
  <si>
    <t xml:space="preserve">stoninotrainingandassessment@gmail.com
</t>
  </si>
  <si>
    <t>WTR No. 20240746AFFAGE217116</t>
  </si>
  <si>
    <t>NTTC No. 221707461200186</t>
  </si>
  <si>
    <t>WTR No. 20240746TRSFBS213117</t>
  </si>
  <si>
    <t xml:space="preserve">NTTC No. 232307461200523
</t>
  </si>
  <si>
    <t>NTR No. 202407460036</t>
  </si>
  <si>
    <t xml:space="preserve">Charisma L. Binondo
Joshua I. Delos Reyes
</t>
  </si>
  <si>
    <t>TMC No. 24074601011781
TMC No. 22072201040576</t>
  </si>
  <si>
    <t>August 14, 2029
September 24, 2027</t>
  </si>
  <si>
    <t>NTR No. 202407460037</t>
  </si>
  <si>
    <t>Jesila A. Ocariza</t>
  </si>
  <si>
    <t>TMC No. 20074601000024</t>
  </si>
  <si>
    <t>RVIIFLD0008s2020</t>
  </si>
  <si>
    <t>Edlyn P. Casal, 
Margielen P. Alcoreza</t>
  </si>
  <si>
    <t>TMC No. 20074601000019 
TMC No. 23074601012100</t>
  </si>
  <si>
    <t>6/24/2025
6/1/2028</t>
  </si>
  <si>
    <t>NTR No. 202407460012</t>
  </si>
  <si>
    <t>Annabelle C. Vidal, School Administrator</t>
  </si>
  <si>
    <t>WTR No. MTP-202507HHCCGV207-003</t>
  </si>
  <si>
    <t>Jurez Lilybeth Z. Fernandez</t>
  </si>
  <si>
    <t>NTTC No. 242207461200717</t>
  </si>
  <si>
    <t xml:space="preserve">Betty C. McCann, Ph.D., Rpsy, CSSP, President
</t>
  </si>
  <si>
    <t xml:space="preserve">saite@su.edu.ph 
</t>
  </si>
  <si>
    <t xml:space="preserve">WTR No. 20250746AFFAGE217013
</t>
  </si>
  <si>
    <t>Emmalyn B. Carreon 
 Blanchie M. Utzurrum</t>
  </si>
  <si>
    <t>NTTC No. 221707461200239
 NTTC No. 252407461200043</t>
  </si>
  <si>
    <t>10/16/2026
 8/2/2029</t>
  </si>
  <si>
    <t xml:space="preserve">WTR No. 20250746TVETRM111014
</t>
  </si>
  <si>
    <t>Emmalyn B. Carreon</t>
  </si>
  <si>
    <t>TMC No. 23074601000012</t>
  </si>
  <si>
    <t xml:space="preserve">WTR No. 20250746SOCBKP307015
</t>
  </si>
  <si>
    <r>
      <rPr>
        <u/>
        <sz val="10"/>
        <color rgb="FF1155CC"/>
        <rFont val="Arial Narrow"/>
      </rPr>
      <t>saite@su.edu.ph</t>
    </r>
  </si>
  <si>
    <t xml:space="preserve">WTR No. 20250746AFFAGE217019
</t>
  </si>
  <si>
    <t>Emmalyn B. Carreon
Blanchie M. Utzurrum</t>
  </si>
  <si>
    <t>NTTC No. 221707461200239
NTTC No. 252407461200043</t>
  </si>
  <si>
    <t>DA-ATI Accredit</t>
  </si>
  <si>
    <r>
      <rPr>
        <u/>
        <sz val="10"/>
        <color rgb="FF1155CC"/>
        <rFont val="Arial Narrow"/>
      </rPr>
      <t>saite@su.edu.ph</t>
    </r>
  </si>
  <si>
    <t xml:space="preserve">WTR No. 20250746AFFAPP213020
</t>
  </si>
  <si>
    <t>John Albert B. Ungson
Rafael M. Utzurrum
Rafael B. Nepomuceno</t>
  </si>
  <si>
    <t>NTTC No. 241907461200079
 NTTC No. 242407461200688
 ATI Certificate</t>
  </si>
  <si>
    <t>12/17/2028
 2/27/2027</t>
  </si>
  <si>
    <t xml:space="preserve">WTR No. 20250746TRSEVM307021
</t>
  </si>
  <si>
    <t>Blanchie M. Utzurrum</t>
  </si>
  <si>
    <t>NTTC No. 252407461300802</t>
  </si>
  <si>
    <r>
      <rPr>
        <u/>
        <sz val="10"/>
        <color rgb="FF1155CC"/>
        <rFont val="Arial Narrow"/>
      </rPr>
      <t>saite@su.edu.ph</t>
    </r>
  </si>
  <si>
    <t xml:space="preserve">WTR No. 20250746AFFAPS213022
</t>
  </si>
  <si>
    <t>Justin Philip G. Valencia
 Rafael B. Nepomuceno</t>
  </si>
  <si>
    <t>NTTC No. 231907461200508
 ATI Certificate</t>
  </si>
  <si>
    <r>
      <rPr>
        <u/>
        <sz val="10"/>
        <color rgb="FF1155CC"/>
        <rFont val="Arial Narrow"/>
      </rPr>
      <t>saite@su.edu.ph</t>
    </r>
  </si>
  <si>
    <t xml:space="preserve">WTR No. 20250746AFFAPR213023
</t>
  </si>
  <si>
    <t>NTTC No. 252407461200081</t>
  </si>
  <si>
    <r>
      <rPr>
        <u/>
        <sz val="10"/>
        <color rgb="FF1155CC"/>
        <rFont val="Arial Narrow"/>
      </rPr>
      <t>saite@su.edu.ph</t>
    </r>
  </si>
  <si>
    <t xml:space="preserve">WTR No. 20250746AFFOAP212024
</t>
  </si>
  <si>
    <t xml:space="preserve">Capt. Abdias C. Elnar, President
</t>
  </si>
  <si>
    <t>(035) 531-6039 / 0953-243-1823</t>
  </si>
  <si>
    <r>
      <rPr>
        <u/>
        <sz val="10"/>
        <color rgb="FF1155CC"/>
        <rFont val="Arial Narrow"/>
      </rPr>
      <t>captabbyelnar@yahoo.com</t>
    </r>
  </si>
  <si>
    <t xml:space="preserve">WTR No. 20250746HHCHIL208050
</t>
  </si>
  <si>
    <t>NTTC No. 211709721200056</t>
  </si>
  <si>
    <t xml:space="preserve">Francis Salvador M. Gorme, President
</t>
  </si>
  <si>
    <t>0966-278-0118</t>
  </si>
  <si>
    <r>
      <rPr>
        <u/>
        <sz val="10"/>
        <color rgb="FF1155CC"/>
        <rFont val="Arial Narrow"/>
      </rPr>
      <t>upfuturetvi@gmail.com</t>
    </r>
  </si>
  <si>
    <t xml:space="preserve">WTR No. 20250746CONCAR218051
</t>
  </si>
  <si>
    <t>Jerome A. Gomez</t>
  </si>
  <si>
    <t>NTTC No. 222207461200550</t>
  </si>
  <si>
    <t>Roberto T. Bustamante, Executive Director</t>
  </si>
  <si>
    <t xml:space="preserve">WTR No. MTP-202507GRMDRM205-016
</t>
  </si>
  <si>
    <t>NTTC No. 221807461200480</t>
  </si>
  <si>
    <r>
      <rPr>
        <u/>
        <sz val="10"/>
        <color rgb="FF1155CC"/>
        <rFont val="Arial Narrow"/>
      </rPr>
      <t>upfuturetvi@gmail.com</t>
    </r>
  </si>
  <si>
    <t>MEEEMIG206</t>
  </si>
  <si>
    <t xml:space="preserve">WTR No. 20250746MEEMIG206054
</t>
  </si>
  <si>
    <t>Dennis S. Calinao</t>
  </si>
  <si>
    <t>NTTC No. 252507461200227</t>
  </si>
  <si>
    <t>Jesila A. Ocariza, Center Administrator</t>
  </si>
  <si>
    <t xml:space="preserve">(035) 522-1273 / 0935-250-0605
</t>
  </si>
  <si>
    <t xml:space="preserve">ptc.dumaguete@tesda.gov.ph
</t>
  </si>
  <si>
    <t xml:space="preserve">WTR No. 20250746MEEEAW106059
</t>
  </si>
  <si>
    <t>NTTC No. 222207461200334</t>
  </si>
  <si>
    <t xml:space="preserve">Engr. Jopriz A. Zamora, President
</t>
  </si>
  <si>
    <t xml:space="preserve">0927-810-9447 / 0998-988-9362
</t>
  </si>
  <si>
    <t xml:space="preserve">training. dumaguete@metrologyx.ph
</t>
  </si>
  <si>
    <t xml:space="preserve">238 Hours
</t>
  </si>
  <si>
    <t xml:space="preserve">WTR No. 20250746ELCICS206072
</t>
  </si>
  <si>
    <t>Archeriza B. Naquines
Noel Adrian B. San Juan</t>
  </si>
  <si>
    <t>NTTC No. 242207221200222
NTTC No. 242407221200146</t>
  </si>
  <si>
    <t>3/5/2029
1/29/2029</t>
  </si>
  <si>
    <t xml:space="preserve">141 Hours
</t>
  </si>
  <si>
    <t xml:space="preserve">WTR No. MTP-2025-07-46-TRSBPP209-027
</t>
  </si>
  <si>
    <t>Agnes M. Niere
Judelyn P. Rebutazo</t>
  </si>
  <si>
    <t>NTTC No. 232307461200334
NTTC No. 252407461200078</t>
  </si>
  <si>
    <t>May 25, 2028
March 12, 2029</t>
  </si>
  <si>
    <t xml:space="preserve">438 Hours
</t>
  </si>
  <si>
    <t xml:space="preserve">WTR No. MTP-2025-07-46-SOCBKP307-028
</t>
  </si>
  <si>
    <t>Joan A. Amposta</t>
  </si>
  <si>
    <t>NTTC No. 242407461300637</t>
  </si>
  <si>
    <t xml:space="preserve">WTR No. MTP-2025-07-46-ELCEIM215-029
</t>
  </si>
  <si>
    <t>Francis E. Cadallo
Ramon E. Calumpang</t>
  </si>
  <si>
    <t>NTTC No. 242107461200311
NTTC No. 232307461200265</t>
  </si>
  <si>
    <t>March 19, 2029
December 2, 2027</t>
  </si>
  <si>
    <t xml:space="preserve">WTR No. MTP 2025-07-46-AFFAGE217-032
</t>
  </si>
  <si>
    <t xml:space="preserve">292 Hours
</t>
  </si>
  <si>
    <t xml:space="preserve">WTR No. MTP 2025-07-46-SOCBKP307-033
</t>
  </si>
  <si>
    <t>NTTC No. 242407461300402</t>
  </si>
  <si>
    <t xml:space="preserve">WTR No. MTP 2025-07-46-ALTDRV204-034
</t>
  </si>
  <si>
    <t>NTTC No. 242407461200403</t>
  </si>
  <si>
    <t xml:space="preserve">158 Hours
</t>
  </si>
  <si>
    <t xml:space="preserve">WTR No. 2025-07-46-ELCMEC215-101
</t>
  </si>
  <si>
    <t>Archeriza B. Naquines</t>
  </si>
  <si>
    <t>NTTC No. 242207221200203</t>
  </si>
  <si>
    <t>Ion Joseph T. Bollos, MSEM - President</t>
  </si>
  <si>
    <t xml:space="preserve">WTR No. MTP 2025-07-46-SOCBKP307-039
</t>
  </si>
  <si>
    <t>Rosemarie O. Guardiano</t>
  </si>
  <si>
    <t>NTTC No. 231907461300246</t>
  </si>
  <si>
    <t xml:space="preserve">WTR No. MTP 2025-07-46-ELCCSS213-040
</t>
  </si>
  <si>
    <t>Julie Mae J. Librado</t>
  </si>
  <si>
    <t>NTTC No. 242207461200690</t>
  </si>
  <si>
    <t xml:space="preserve">239 Hours
</t>
  </si>
  <si>
    <t xml:space="preserve">WTR No. MTP 2025-07-46-AFFAGE217-041
</t>
  </si>
  <si>
    <t>Richie B. Bungart
Judith D. Baguio
Rogir B. Agir</t>
  </si>
  <si>
    <t>NTTC No. 221707461200186
NTTC No. 242307461200489
NTTC No. 242007461200627</t>
  </si>
  <si>
    <t>10/16/2026
12/22/2028
8/30/2029</t>
  </si>
  <si>
    <t xml:space="preserve">WTR No. MTP 2025-07-46-TVETRM111-042
</t>
  </si>
  <si>
    <t xml:space="preserve">Ariel D. Ronato
Floridel C. Pelin
Luz L. Borromeo
Rowell L. Panuncial
Mark Alexander A. Reposo
Elrey Elmoore C. Abella
</t>
  </si>
  <si>
    <t xml:space="preserve">TMC25074601000058
TMC-23071201010768
TMC-23072201000616
TMC23072201001009
TMC-21074601000019
TMC-21074601000007
</t>
  </si>
  <si>
    <t xml:space="preserve">January 8, 2030
November 20, 2028
February 21, 2028
April 11, 2028
September 20, 2026
February 10, 2026
</t>
  </si>
  <si>
    <t xml:space="preserve">Adelyn Abondiente, President
</t>
  </si>
  <si>
    <t xml:space="preserve">(035) 3000-972 / 0995-726-3735
</t>
  </si>
  <si>
    <t>aqm.morz@gmail.com</t>
  </si>
  <si>
    <t xml:space="preserve">RTP No. 2025-07-46-CS-SOCESLB24-037
</t>
  </si>
  <si>
    <t>Jules Ian A. Doctora</t>
  </si>
  <si>
    <t>TMC No. 24074601005578</t>
  </si>
  <si>
    <t xml:space="preserve">Life Christian M. Lofranco, School President
</t>
  </si>
  <si>
    <t xml:space="preserve">0916-5615-967
</t>
  </si>
  <si>
    <t xml:space="preserve">evolvelearningcentercorp@gmail.com
</t>
  </si>
  <si>
    <t xml:space="preserve">WTR No. 2025-07-46-ELCCSS213-118
</t>
  </si>
  <si>
    <t>Lindon A. Damaso</t>
  </si>
  <si>
    <t>NTTC No. 252207461200412</t>
  </si>
  <si>
    <t xml:space="preserve">WTR No. 2025-07-46-AFFAGE317-124
</t>
  </si>
  <si>
    <t>NTTC No. 252307461300225</t>
  </si>
  <si>
    <t xml:space="preserve">WTR No. 2025-07-46-TRSEVM307-125
</t>
  </si>
  <si>
    <t>Charisma L. Binondo</t>
  </si>
  <si>
    <t>NTTC No. 211907221300293</t>
  </si>
  <si>
    <t xml:space="preserve">WTR No. 2025-07-46-AFFAGE217-127
</t>
  </si>
  <si>
    <t>NTTC No. 252407461200294</t>
  </si>
  <si>
    <t>669 Hours</t>
  </si>
  <si>
    <t xml:space="preserve">WTR No. 2025-07-46-AFFAGE317-128
</t>
  </si>
  <si>
    <t>NTTC No. 252407461300436</t>
  </si>
  <si>
    <t xml:space="preserve">WTR No. 2025-07-46-TVETRM111-129
</t>
  </si>
  <si>
    <t>TMC No. 20074601000028</t>
  </si>
  <si>
    <t xml:space="preserve">Wilmar H. Sungkip, Administrator
</t>
  </si>
  <si>
    <t xml:space="preserve">0975-032-4071
</t>
  </si>
  <si>
    <t xml:space="preserve">bayawaninstitutefortechnical@gmail.com
</t>
  </si>
  <si>
    <t xml:space="preserve">WTR No. 2025-07-46-HHCHIL208-130
</t>
  </si>
  <si>
    <t>Cristopher P. Labial</t>
  </si>
  <si>
    <t>NTTC No. 231906191205093</t>
  </si>
  <si>
    <t xml:space="preserve">Inaki Jose Sagarbarria Yoldi, President
</t>
  </si>
  <si>
    <t xml:space="preserve">0906-505-0522
</t>
  </si>
  <si>
    <t xml:space="preserve">kharafibusiness@gmail.com
</t>
  </si>
  <si>
    <t xml:space="preserve">WTR No. 2025-07-46-TRSFBS213-131
</t>
  </si>
  <si>
    <t xml:space="preserve">WTR No. 2025-07-46-TRSTPS215-132
</t>
  </si>
  <si>
    <t>Jose Bryan C. Arranguez</t>
  </si>
  <si>
    <t>NTTC No. 242307461200486</t>
  </si>
  <si>
    <t xml:space="preserve">WTR No. 2025-07-46-TRSEVM307-133
</t>
  </si>
  <si>
    <t>Roy Rainier A. Villacora</t>
  </si>
  <si>
    <t>NTTC No. 252407461300139</t>
  </si>
  <si>
    <t>Blanchie M. Utzurrum, MPA - Head SU TEVEC</t>
  </si>
  <si>
    <t xml:space="preserve">0905-2311-150 / 0917-880-1901
</t>
  </si>
  <si>
    <t xml:space="preserve">administration@su.edu.ph
</t>
  </si>
  <si>
    <t xml:space="preserve">WTR No. 2025-07-46-SOCECD325-134
</t>
  </si>
  <si>
    <t>NTTC No. 252407461300555</t>
  </si>
  <si>
    <t>WTR No. MTP 202507AFFOAP212-052</t>
  </si>
  <si>
    <t>Greg A. Cadapan
Allan Eugine Q. Lagradilla
Michel Padpad
Francis B. Betchido
Dereck James M. Requina</t>
  </si>
  <si>
    <t>NTTC No. 231907461200333
NTTC No. 222007611200151
NTTC No. 232207461200392
NTTC No. 221907461200228
NTTC No. 221807461200551</t>
  </si>
  <si>
    <t>June 14, 2028
February 21, 2027
April 28, 2028
March 18, 2027
September 6, 2027</t>
  </si>
  <si>
    <t xml:space="preserve">WTR No. 2026-07-46-ELCEIM215-004
</t>
  </si>
  <si>
    <t>Roberto T. Bustamante</t>
  </si>
  <si>
    <t>NTTC No. 252407461200047</t>
  </si>
  <si>
    <t xml:space="preserve">WTR No. 2026-07-46-SOCBKP307-008
</t>
  </si>
  <si>
    <t>Ryan Cris M. Alabo</t>
  </si>
  <si>
    <t>NTTC No. 242407461300485</t>
  </si>
  <si>
    <t xml:space="preserve">Al Gabriel C. Zamora, Owner/Farm Manager
</t>
  </si>
  <si>
    <t xml:space="preserve">0917-891-3758
</t>
  </si>
  <si>
    <t xml:space="preserve">zamoraagriculturalfarm0228@gmail.com
</t>
  </si>
  <si>
    <t xml:space="preserve">232 Hours
</t>
  </si>
  <si>
    <t xml:space="preserve">WTR No. 2026-07-46-AFFOAP212-010
</t>
  </si>
  <si>
    <t>Epifanio P. Alabado
 Rafael B. Nepomuceno
 Marjorie D. Hoylar</t>
  </si>
  <si>
    <t>TMC No. 22074601000137
 NC No. 25074602007481
 TMC No. 24074601009535</t>
  </si>
  <si>
    <t>12/18/2027
 6/27/2030
 6/22/2029</t>
  </si>
  <si>
    <t xml:space="preserve">Absalita C. Teves, CEO
</t>
  </si>
  <si>
    <t xml:space="preserve">(035) 522-2723 / 0919-007-9168
</t>
  </si>
  <si>
    <t xml:space="preserve">abcteves123@gmail.com
</t>
  </si>
  <si>
    <t xml:space="preserve">162 Hours
</t>
  </si>
  <si>
    <t xml:space="preserve">WTR No. 2026-07-46-CONRRO207-011
</t>
  </si>
  <si>
    <t>NTTC No. 242207221200104</t>
  </si>
  <si>
    <t xml:space="preserve">WTR No. 2026-07-46-CONHEO219-013
</t>
  </si>
  <si>
    <t>NTTC No. 221703541200385</t>
  </si>
  <si>
    <t xml:space="preserve">Fe L. Abellana, President
</t>
  </si>
  <si>
    <t xml:space="preserve">WTR No. MTP 202607HHCHIL208-007
</t>
  </si>
  <si>
    <t>NTTC No. 252209721200298</t>
  </si>
  <si>
    <t xml:space="preserve">292 Hours
</t>
  </si>
  <si>
    <t xml:space="preserve">WTR No. MTP 202607SOCBKP307-008
</t>
  </si>
  <si>
    <t xml:space="preserve">HENRIETTA N. ZERNA - President
</t>
  </si>
  <si>
    <t xml:space="preserve">WTR No. MTP 202607HHCHIL208-009
</t>
  </si>
  <si>
    <t>Fred S. Jumawan
Cristopher P. Labial</t>
  </si>
  <si>
    <t>NTTC No. 231807611200237
NTTC No. 231906191205093</t>
  </si>
  <si>
    <t>April 16, 2028
July 13, 2028</t>
  </si>
  <si>
    <t xml:space="preserve">WTR No. MTP 202607SOCECD325-012
</t>
  </si>
  <si>
    <t xml:space="preserve">Blanchie M. Utzurrum
</t>
  </si>
  <si>
    <t xml:space="preserve">NTTC No. 252407461300555
</t>
  </si>
  <si>
    <t xml:space="preserve">Maria Elena L. Cabarrubias, School Administrator
</t>
  </si>
  <si>
    <t xml:space="preserve">522-9030
</t>
  </si>
  <si>
    <t xml:space="preserve">mariaelena.cabarrubias@dumaguete.sti.edu
</t>
  </si>
  <si>
    <t xml:space="preserve">Artificial Intelligence (AI) Prompting for Automation Level III
</t>
  </si>
  <si>
    <t xml:space="preserve">RTP No. MC 2026-07-46-CS-ICTAPA325-001
</t>
  </si>
  <si>
    <t>Kit Ronan G. Kilap-kilap</t>
  </si>
  <si>
    <t xml:space="preserve">Data Collection and Annotation (Data Science/Artificial Intelligence) Level II
</t>
  </si>
  <si>
    <t xml:space="preserve">RTP No. MC 2026-07-46-CS-ICTDCA225-002
</t>
  </si>
  <si>
    <t>f</t>
  </si>
  <si>
    <t>Unique Identifier No. on Instittution and Registered Program</t>
  </si>
  <si>
    <t>VALIDITY DATE</t>
  </si>
  <si>
    <t>DELIVERY MODE</t>
  </si>
  <si>
    <t>FLEXIBLE LEARNING DELIVERY</t>
  </si>
  <si>
    <t>Validity</t>
  </si>
  <si>
    <t>Advance School for International Hospitality Services, inc.</t>
  </si>
  <si>
    <t>Tourism (Hotel and Restaurant)</t>
  </si>
  <si>
    <r>
      <rPr>
        <sz val="10"/>
        <color rgb="FFFF0000"/>
        <rFont val="Arial Narrow"/>
      </rPr>
      <t xml:space="preserve">with 5-year validity period </t>
    </r>
    <r>
      <rPr>
        <sz val="10"/>
        <color rgb="FFFF0000"/>
        <rFont val="Arial Narrow"/>
      </rPr>
      <t xml:space="preserve">OK
</t>
    </r>
    <r>
      <rPr>
        <sz val="10"/>
        <color rgb="FFFF0000"/>
        <rFont val="Arial Narrow"/>
      </rPr>
      <t>dur to integration of 21st Century Skills in the CBC</t>
    </r>
  </si>
  <si>
    <r>
      <rPr>
        <sz val="10"/>
        <color rgb="FFFF0000"/>
        <rFont val="Arial Narrow"/>
      </rPr>
      <t xml:space="preserve">with 5-year validity period </t>
    </r>
    <r>
      <rPr>
        <sz val="10"/>
        <color rgb="FFFF0000"/>
        <rFont val="Arial Narrow"/>
      </rPr>
      <t xml:space="preserve">OK
</t>
    </r>
    <r>
      <rPr>
        <sz val="10"/>
        <color rgb="FFFF0000"/>
        <rFont val="Arial Narrow"/>
      </rPr>
      <t>dur to integration of 21st Century Skills in the CBC</t>
    </r>
  </si>
  <si>
    <r>
      <rPr>
        <sz val="10"/>
        <color rgb="FFFF0000"/>
        <rFont val="Arial Narrow"/>
      </rPr>
      <t xml:space="preserve">with 5-year validity period </t>
    </r>
    <r>
      <rPr>
        <sz val="10"/>
        <color rgb="FFFF0000"/>
        <rFont val="Arial Narrow"/>
      </rPr>
      <t xml:space="preserve">OK
</t>
    </r>
    <r>
      <rPr>
        <sz val="10"/>
        <color rgb="FFFF0000"/>
        <rFont val="Arial Narrow"/>
      </rPr>
      <t>dur to integration of 21st Century Skills in the CBC</t>
    </r>
  </si>
  <si>
    <t>20220712TRSEVM307010</t>
  </si>
  <si>
    <t>RVIIFLD0079.s.2020 RVIIFLD0042s.2020</t>
  </si>
  <si>
    <t>Jovito Danilo C. Nazareno
 Jacquelyn M. Flores
 Jovie D. Cabais
 Gerald C. Rodriguez</t>
  </si>
  <si>
    <t>NTTC No. 171407121300150
 NTTC No. 181807121300153
 NTTC No. 191907121300496
 NTTC No. 201907121300211</t>
  </si>
  <si>
    <t>7-Apr-22
 20-Oct-22
 24-May-24
 16-Nov-24</t>
  </si>
  <si>
    <t>Others</t>
  </si>
  <si>
    <t>Dissolved as a corporation</t>
  </si>
  <si>
    <t>340 hours</t>
  </si>
  <si>
    <t>20220712TVETRM111011</t>
  </si>
  <si>
    <t>RVIIFLD0078s.2020 RVIIFLD0041s.2021</t>
  </si>
  <si>
    <t>TMC No. 1407020100228</t>
  </si>
  <si>
    <r>
      <rPr>
        <sz val="10"/>
        <color rgb="FFFF0000"/>
        <rFont val="Arial Narrow"/>
      </rPr>
      <t xml:space="preserve">with 5-year validity </t>
    </r>
    <r>
      <rPr>
        <sz val="10"/>
        <color rgb="FFFF0000"/>
        <rFont val="Arial Narrow"/>
      </rPr>
      <t xml:space="preserve">OK
</t>
    </r>
    <r>
      <rPr>
        <sz val="10"/>
        <color rgb="FFFF0000"/>
        <rFont val="Arial Narrow"/>
      </rPr>
      <t>with integration of 21st Century Skills</t>
    </r>
  </si>
  <si>
    <r>
      <rPr>
        <sz val="10"/>
        <color rgb="FFFF0000"/>
        <rFont val="Arial Narrow"/>
      </rPr>
      <t xml:space="preserve">with 5-year validity </t>
    </r>
    <r>
      <rPr>
        <sz val="10"/>
        <color rgb="FFFF0000"/>
        <rFont val="Arial Narrow"/>
      </rPr>
      <t>OK</t>
    </r>
  </si>
  <si>
    <r>
      <rPr>
        <sz val="10"/>
        <color rgb="FFFF0000"/>
        <rFont val="Arial Narrow"/>
      </rPr>
      <t xml:space="preserve">with 5-year validity period </t>
    </r>
    <r>
      <rPr>
        <sz val="10"/>
        <color rgb="FFFF0000"/>
        <rFont val="Arial Narrow"/>
      </rPr>
      <t xml:space="preserve">OK
</t>
    </r>
    <r>
      <rPr>
        <sz val="10"/>
        <color rgb="FFFF0000"/>
        <rFont val="Arial Narrow"/>
      </rPr>
      <t>due to integration of 21st Century Skills</t>
    </r>
  </si>
  <si>
    <t>Vianney Rose Varquez Requierme</t>
  </si>
  <si>
    <t>No enrollees/ trainings conducted since registration or for the past 2 years</t>
  </si>
  <si>
    <t>RVIIFLD0157s.2020</t>
  </si>
  <si>
    <t>Vianney Rose V. Requierme
 Ritchell R. Tabel
 Kaye Imelda Q. Argamosa</t>
  </si>
  <si>
    <t>NTTC No. 191907121200077
 NTTC No. 191907121200145
 NTTC No. 212007121200458</t>
  </si>
  <si>
    <t>31-Jan-24
 3-Feb-21
 11/17/2026</t>
  </si>
  <si>
    <t>due to TC Circular No. 013 series 2023</t>
  </si>
  <si>
    <t>RVIIFLD0158s.2020</t>
  </si>
  <si>
    <t>Ritchell R. Tabel
 Theresa Mhae Garay
 Cherrybelle T. Mangaya-ay
 Evangeline B. Samputon</t>
  </si>
  <si>
    <t>NTTC No. 161407121200102
 NTTC No. 161607121200077
 NTTC No. 181407121200217
 NTTC No. 191907121200441</t>
  </si>
  <si>
    <t>3-Feb-21
 5/1/2023</t>
  </si>
  <si>
    <r>
      <rPr>
        <sz val="10"/>
        <color rgb="FFFF0000"/>
        <rFont val="Arial Narrow"/>
      </rPr>
      <t xml:space="preserve">with 5-year validity </t>
    </r>
    <r>
      <rPr>
        <sz val="10"/>
        <color rgb="FFFF0000"/>
        <rFont val="Arial Narrow"/>
      </rPr>
      <t>OK</t>
    </r>
  </si>
  <si>
    <r>
      <rPr>
        <sz val="10"/>
        <color rgb="FFFF0000"/>
        <rFont val="Arial Narrow"/>
      </rPr>
      <t xml:space="preserve">with 5-year validity </t>
    </r>
    <r>
      <rPr>
        <sz val="10"/>
        <color rgb="FFFF0000"/>
        <rFont val="Arial Narrow"/>
      </rPr>
      <t>OK</t>
    </r>
  </si>
  <si>
    <r>
      <rPr>
        <sz val="10"/>
        <color rgb="FFFF0000"/>
        <rFont val="Arial Narrow"/>
      </rPr>
      <t xml:space="preserve">with 5-year validity </t>
    </r>
    <r>
      <rPr>
        <sz val="10"/>
        <color rgb="FFFF0000"/>
        <rFont val="Arial Narrow"/>
      </rPr>
      <t>OK</t>
    </r>
  </si>
  <si>
    <t>Ma. Marjorie C. Ombajin</t>
  </si>
  <si>
    <t>due to unsettled non-conformities last 2023 audit</t>
  </si>
  <si>
    <t>RVIIFLD0020s.2021</t>
  </si>
  <si>
    <t>Ma. Marjorie C. Ombajin
 Rex Eduardbern H. Arabejo</t>
  </si>
  <si>
    <t>NTTC No. 151507121200653
 NTTC No. 201607121200189</t>
  </si>
  <si>
    <t>9/25/2024
 5/4/2025</t>
  </si>
  <si>
    <r>
      <rPr>
        <sz val="10"/>
        <color rgb="FFFF0000"/>
        <rFont val="Arial Narrow"/>
      </rPr>
      <t xml:space="preserve">with 5-year validity </t>
    </r>
    <r>
      <rPr>
        <sz val="10"/>
        <color rgb="FFFF0000"/>
        <rFont val="Arial Narrow"/>
      </rPr>
      <t>OK</t>
    </r>
  </si>
  <si>
    <r>
      <rPr>
        <sz val="10"/>
        <color rgb="FFFF0000"/>
        <rFont val="Arial Narrow"/>
      </rPr>
      <t xml:space="preserve">with 5-year validity </t>
    </r>
    <r>
      <rPr>
        <sz val="10"/>
        <color rgb="FFFF0000"/>
        <rFont val="Arial Narrow"/>
      </rPr>
      <t>OK</t>
    </r>
  </si>
  <si>
    <r>
      <rPr>
        <sz val="10"/>
        <color rgb="FFFF0000"/>
        <rFont val="Arial Narrow"/>
      </rPr>
      <t xml:space="preserve">with 5-year validity </t>
    </r>
    <r>
      <rPr>
        <sz val="10"/>
        <color rgb="FFFF0000"/>
        <rFont val="Arial Narrow"/>
      </rPr>
      <t>OK</t>
    </r>
  </si>
  <si>
    <r>
      <rPr>
        <sz val="10"/>
        <color rgb="FFFF0000"/>
        <rFont val="Arial Narrow"/>
      </rPr>
      <t xml:space="preserve">with 5-year validity </t>
    </r>
    <r>
      <rPr>
        <sz val="10"/>
        <color rgb="FFFF0000"/>
        <rFont val="Arial Narrow"/>
      </rPr>
      <t>OK</t>
    </r>
  </si>
  <si>
    <r>
      <rPr>
        <sz val="10"/>
        <color rgb="FFFF0000"/>
        <rFont val="Arial Narrow"/>
      </rPr>
      <t xml:space="preserve">with 5-year validity </t>
    </r>
    <r>
      <rPr>
        <sz val="10"/>
        <color rgb="FFFF0000"/>
        <rFont val="Arial Narrow"/>
      </rPr>
      <t>OK</t>
    </r>
  </si>
  <si>
    <t>RVIIFLD0134s.2020</t>
  </si>
  <si>
    <t>Ligaya V. Baguio</t>
  </si>
  <si>
    <t>due to TC No. 013 series of 2023</t>
  </si>
  <si>
    <r>
      <rPr>
        <sz val="10"/>
        <color rgb="FFFF0000"/>
        <rFont val="Arial Narrow"/>
      </rPr>
      <t xml:space="preserve">with 5-year validity </t>
    </r>
    <r>
      <rPr>
        <sz val="10"/>
        <color rgb="FFFF0000"/>
        <rFont val="Arial Narrow"/>
      </rPr>
      <t>OK</t>
    </r>
  </si>
  <si>
    <r>
      <rPr>
        <sz val="10"/>
        <color rgb="FFFF0000"/>
        <rFont val="Arial Narrow"/>
      </rPr>
      <t xml:space="preserve">with 5-year validity </t>
    </r>
    <r>
      <rPr>
        <sz val="10"/>
        <color rgb="FFFF0000"/>
        <rFont val="Arial Narrow"/>
      </rPr>
      <t>OK</t>
    </r>
  </si>
  <si>
    <r>
      <rPr>
        <sz val="10"/>
        <color rgb="FFFF0000"/>
        <rFont val="Arial Narrow"/>
      </rPr>
      <t xml:space="preserve">with 5-year validity </t>
    </r>
    <r>
      <rPr>
        <sz val="10"/>
        <color rgb="FFFF0000"/>
        <rFont val="Arial Narrow"/>
      </rPr>
      <t>OK</t>
    </r>
  </si>
  <si>
    <r>
      <rPr>
        <sz val="10"/>
        <color rgb="FFFF0000"/>
        <rFont val="Arial Narrow"/>
      </rPr>
      <t xml:space="preserve">Due to change of name of Institution and change of location with the integration of SIL </t>
    </r>
    <r>
      <rPr>
        <sz val="10"/>
        <color rgb="FFFF0000"/>
        <rFont val="Arial Narrow"/>
      </rPr>
      <t xml:space="preserve">OK 
(New Address: 0229 Gallares St., Poblacion II, Tagbilaran City, Bohol
</t>
    </r>
    <r>
      <rPr>
        <sz val="10"/>
        <color rgb="FFFF0000"/>
        <rFont val="Arial Narrow"/>
      </rPr>
      <t>due to integration of 21st Century Skills</t>
    </r>
  </si>
  <si>
    <r>
      <rPr>
        <sz val="10"/>
        <color rgb="FFFF0000"/>
        <rFont val="Arial Narrow"/>
      </rPr>
      <t xml:space="preserve">with 5-year validity </t>
    </r>
    <r>
      <rPr>
        <sz val="10"/>
        <color rgb="FFFF0000"/>
        <rFont val="Arial Narrow"/>
      </rPr>
      <t>OK</t>
    </r>
  </si>
  <si>
    <r>
      <rPr>
        <sz val="10"/>
        <color rgb="FFFF0000"/>
        <rFont val="Arial Narrow"/>
      </rPr>
      <t xml:space="preserve">with 5-year validity </t>
    </r>
    <r>
      <rPr>
        <sz val="10"/>
        <color rgb="FFFF0000"/>
        <rFont val="Arial Narrow"/>
      </rPr>
      <t>OK</t>
    </r>
  </si>
  <si>
    <t>(038) 501-0210; 09109693338</t>
  </si>
  <si>
    <t>ramilceroy@gmail.com</t>
  </si>
  <si>
    <t>RVIIFLD0123s.2020</t>
  </si>
  <si>
    <t>Florencio P. Karaan</t>
  </si>
  <si>
    <r>
      <rPr>
        <sz val="10"/>
        <color theme="0"/>
        <rFont val="Arial Narrow"/>
      </rPr>
      <t xml:space="preserve">due to change of Institution's name
</t>
    </r>
    <r>
      <rPr>
        <b/>
        <sz val="10"/>
        <color theme="0"/>
        <rFont val="Arial Narrow"/>
      </rPr>
      <t xml:space="preserve">New TVI's Name: Collegio De Loboc
</t>
    </r>
    <r>
      <rPr>
        <sz val="10"/>
        <color theme="0"/>
        <rFont val="Arial Narrow"/>
      </rPr>
      <t>OLD TVI Name: Loboc Learning Center for Excellence</t>
    </r>
  </si>
  <si>
    <r>
      <rPr>
        <sz val="10"/>
        <color theme="0"/>
        <rFont val="Arial Narrow"/>
      </rPr>
      <t xml:space="preserve">due to change of Institution's name
</t>
    </r>
    <r>
      <rPr>
        <b/>
        <sz val="10"/>
        <color theme="0"/>
        <rFont val="Arial Narrow"/>
      </rPr>
      <t>New TVI's Name: Collegio De Loboc</t>
    </r>
  </si>
  <si>
    <r>
      <rPr>
        <sz val="10"/>
        <color theme="0"/>
        <rFont val="Arial Narrow"/>
      </rPr>
      <t xml:space="preserve">due to change of Institution's name
</t>
    </r>
    <r>
      <rPr>
        <b/>
        <sz val="10"/>
        <color theme="0"/>
        <rFont val="Arial Narrow"/>
      </rPr>
      <t>New TVI's Name: Collegio De Loboc</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</si>
  <si>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</si>
  <si>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</si>
  <si>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t>
    </r>
    <r>
      <rPr>
        <sz val="10"/>
        <color rgb="FFFF0000"/>
        <rFont val="Arial Narrow"/>
      </rPr>
      <t>OK</t>
    </r>
  </si>
  <si>
    <r>
      <rPr>
        <sz val="10"/>
        <color rgb="FFFF0000"/>
        <rFont val="Arial Narrow"/>
      </rPr>
      <t xml:space="preserve">with 5-year validity </t>
    </r>
    <r>
      <rPr>
        <sz val="10"/>
        <color rgb="FFFF0000"/>
        <rFont val="Arial Narrow"/>
      </rPr>
      <t>OK</t>
    </r>
  </si>
  <si>
    <t>RVIIFLD0186s.2020</t>
  </si>
  <si>
    <t>TMC No. 18071202017167</t>
  </si>
  <si>
    <r>
      <rPr>
        <sz val="10"/>
        <color rgb="FFFF0000"/>
        <rFont val="Arial Narrow"/>
      </rPr>
      <t xml:space="preserve">with 5-year validity </t>
    </r>
    <r>
      <rPr>
        <sz val="10"/>
        <color rgb="FFFF0000"/>
        <rFont val="Arial Narrow"/>
      </rPr>
      <t>OK</t>
    </r>
  </si>
  <si>
    <t>RVIIFLD0187s.2020</t>
  </si>
  <si>
    <t>NTTC No. 211807121200362</t>
  </si>
  <si>
    <r>
      <rPr>
        <sz val="10"/>
        <color rgb="FFFF0000"/>
        <rFont val="Arial Narrow"/>
      </rPr>
      <t xml:space="preserve">with 5-year validity </t>
    </r>
    <r>
      <rPr>
        <sz val="10"/>
        <color rgb="FFFF0000"/>
        <rFont val="Arial Narrow"/>
      </rPr>
      <t>OK</t>
    </r>
  </si>
  <si>
    <r>
      <rPr>
        <sz val="10"/>
        <color rgb="FFFF0000"/>
        <rFont val="Arial Narrow"/>
      </rPr>
      <t xml:space="preserve">with 5-year validity </t>
    </r>
    <r>
      <rPr>
        <sz val="10"/>
        <color rgb="FFFF0000"/>
        <rFont val="Arial Narrow"/>
      </rPr>
      <t>OK</t>
    </r>
  </si>
  <si>
    <r>
      <rPr>
        <sz val="10"/>
        <color rgb="FFFF0000"/>
        <rFont val="Arial Narrow"/>
      </rPr>
      <t xml:space="preserve">with 5-year validity </t>
    </r>
    <r>
      <rPr>
        <sz val="10"/>
        <color rgb="FFFF0000"/>
        <rFont val="Arial Narrow"/>
      </rPr>
      <t>OK</t>
    </r>
  </si>
  <si>
    <r>
      <rPr>
        <sz val="10"/>
        <color rgb="FFFF0000"/>
        <rFont val="Arial Narrow"/>
      </rPr>
      <t xml:space="preserve">with 5-year validity </t>
    </r>
    <r>
      <rPr>
        <sz val="10"/>
        <color rgb="FFFF0000"/>
        <rFont val="Arial Narrow"/>
      </rPr>
      <t>OK</t>
    </r>
  </si>
  <si>
    <r>
      <rPr>
        <sz val="10"/>
        <color rgb="FFFF0000"/>
        <rFont val="Arial Narrow"/>
      </rPr>
      <t xml:space="preserve">with 5-year validity </t>
    </r>
    <r>
      <rPr>
        <sz val="10"/>
        <color rgb="FFFF0000"/>
        <rFont val="Arial Narrow"/>
      </rPr>
      <t>OK</t>
    </r>
  </si>
  <si>
    <r>
      <rPr>
        <sz val="10"/>
        <color rgb="FFFF0000"/>
        <rFont val="Arial Narrow"/>
      </rPr>
      <t xml:space="preserve">with 5-year validity </t>
    </r>
    <r>
      <rPr>
        <sz val="10"/>
        <color rgb="FFFF0000"/>
        <rFont val="Arial Narrow"/>
      </rPr>
      <t>OK</t>
    </r>
  </si>
  <si>
    <r>
      <rPr>
        <sz val="10"/>
        <color rgb="FFFF0000"/>
        <rFont val="Arial Narrow"/>
      </rPr>
      <t xml:space="preserve">with 5-year validity </t>
    </r>
    <r>
      <rPr>
        <sz val="10"/>
        <color rgb="FFFF0000"/>
        <rFont val="Arial Narrow"/>
      </rPr>
      <t>OK</t>
    </r>
  </si>
  <si>
    <r>
      <rPr>
        <sz val="10"/>
        <color rgb="FFFF0000"/>
        <rFont val="Arial Narrow"/>
      </rPr>
      <t xml:space="preserve">with 5-year validity </t>
    </r>
    <r>
      <rPr>
        <sz val="10"/>
        <color rgb="FFFF0000"/>
        <rFont val="Arial Narrow"/>
      </rPr>
      <t>OK</t>
    </r>
  </si>
  <si>
    <t>Janeith D. Maritan
 Leane J. Bañados</t>
  </si>
  <si>
    <t>NTTC No. 201907121200128
 NTTC No. 211907121200249</t>
  </si>
  <si>
    <t>1/24/2024
 1/24/2024</t>
  </si>
  <si>
    <r>
      <rPr>
        <sz val="10"/>
        <color rgb="FFFF0000"/>
        <rFont val="Arial Narrow"/>
      </rPr>
      <t xml:space="preserve">with 5-year validity </t>
    </r>
    <r>
      <rPr>
        <sz val="10"/>
        <color rgb="FFFF0000"/>
        <rFont val="Arial Narrow"/>
      </rPr>
      <t xml:space="preserve">OK
</t>
    </r>
    <r>
      <rPr>
        <sz val="10"/>
        <color rgb="FFFF0000"/>
        <rFont val="Arial Narrow"/>
      </rPr>
      <t>new issuance date 5/4/2023 due to error in the number of hours</t>
    </r>
  </si>
  <si>
    <r>
      <rPr>
        <sz val="10"/>
        <color rgb="FFFF0000"/>
        <rFont val="Arial Narrow"/>
      </rPr>
      <t xml:space="preserve">with 5-year validity </t>
    </r>
    <r>
      <rPr>
        <sz val="10"/>
        <color rgb="FFFF0000"/>
        <rFont val="Arial Narrow"/>
      </rPr>
      <t>OK</t>
    </r>
  </si>
  <si>
    <r>
      <rPr>
        <sz val="10"/>
        <color rgb="FFFF0000"/>
        <rFont val="Arial Narrow"/>
      </rPr>
      <t xml:space="preserve">with 5-year validity </t>
    </r>
    <r>
      <rPr>
        <sz val="10"/>
        <color rgb="FFFF0000"/>
        <rFont val="Arial Narrow"/>
      </rPr>
      <t>OK</t>
    </r>
  </si>
  <si>
    <r>
      <rPr>
        <sz val="10"/>
        <color rgb="FFFF0000"/>
        <rFont val="Arial Narrow"/>
      </rPr>
      <t xml:space="preserve">with 5-year validity </t>
    </r>
    <r>
      <rPr>
        <sz val="10"/>
        <color rgb="FFFF0000"/>
        <rFont val="Arial Narrow"/>
      </rPr>
      <t>OK</t>
    </r>
  </si>
  <si>
    <r>
      <rPr>
        <sz val="10"/>
        <color rgb="FFFF0000"/>
        <rFont val="Arial Narrow"/>
      </rPr>
      <t xml:space="preserve">with 5-year validity </t>
    </r>
    <r>
      <rPr>
        <sz val="10"/>
        <color rgb="FFFF0000"/>
        <rFont val="Arial Narrow"/>
      </rPr>
      <t>OK</t>
    </r>
  </si>
  <si>
    <r>
      <rPr>
        <sz val="10"/>
        <color rgb="FFFF0000"/>
        <rFont val="Arial Narrow"/>
      </rPr>
      <t xml:space="preserve">with 5-year validity </t>
    </r>
    <r>
      <rPr>
        <sz val="10"/>
        <color rgb="FFFF0000"/>
        <rFont val="Arial Narrow"/>
      </rPr>
      <t>OK</t>
    </r>
  </si>
  <si>
    <r>
      <rPr>
        <sz val="10"/>
        <color rgb="FFFF0000"/>
        <rFont val="Arial Narrow"/>
      </rPr>
      <t xml:space="preserve">with 5-year validity </t>
    </r>
    <r>
      <rPr>
        <sz val="10"/>
        <color rgb="FFFF0000"/>
        <rFont val="Arial Narrow"/>
      </rPr>
      <t>OK</t>
    </r>
  </si>
  <si>
    <t>RVIIFLD0093s.2020</t>
  </si>
  <si>
    <r>
      <rPr>
        <sz val="10"/>
        <color rgb="FFFF0000"/>
        <rFont val="Arial Narrow"/>
      </rPr>
      <t xml:space="preserve">with 5-year validity </t>
    </r>
    <r>
      <rPr>
        <sz val="10"/>
        <color rgb="FFFF0000"/>
        <rFont val="Arial Narrow"/>
      </rPr>
      <t>OK</t>
    </r>
  </si>
  <si>
    <t>RAC Servicing (DomRAC) NC II (Amended)</t>
  </si>
  <si>
    <t>RVIIFLD0142s.2020</t>
  </si>
  <si>
    <t>Richard E. Pintac</t>
  </si>
  <si>
    <t>NTTC No. 202007121200209</t>
  </si>
  <si>
    <r>
      <rPr>
        <sz val="10"/>
        <color rgb="FFFF0000"/>
        <rFont val="Arial Narrow"/>
      </rPr>
      <t xml:space="preserve">with 5-year validity </t>
    </r>
    <r>
      <rPr>
        <sz val="10"/>
        <color rgb="FFFF0000"/>
        <rFont val="Arial Narrow"/>
      </rPr>
      <t>OK</t>
    </r>
  </si>
  <si>
    <r>
      <rPr>
        <sz val="10"/>
        <color rgb="FFFF0000"/>
        <rFont val="Arial Narrow"/>
      </rPr>
      <t xml:space="preserve">with 5-year validity </t>
    </r>
    <r>
      <rPr>
        <sz val="10"/>
        <color rgb="FFFF0000"/>
        <rFont val="Arial Narrow"/>
      </rPr>
      <t>OK</t>
    </r>
  </si>
  <si>
    <r>
      <rPr>
        <sz val="10"/>
        <color rgb="FFFF0000"/>
        <rFont val="Arial Narrow"/>
      </rPr>
      <t xml:space="preserve">with 5-year validity </t>
    </r>
    <r>
      <rPr>
        <sz val="10"/>
        <color rgb="FFFF0000"/>
        <rFont val="Arial Narrow"/>
      </rPr>
      <t xml:space="preserve">OK
</t>
    </r>
    <r>
      <rPr>
        <sz val="10"/>
        <color rgb="FFFF0000"/>
        <rFont val="Arial Narrow"/>
      </rPr>
      <t>due to integration of 21st Century Skills in the CBC</t>
    </r>
  </si>
  <si>
    <r>
      <rPr>
        <sz val="10"/>
        <color rgb="FFFF0000"/>
        <rFont val="Arial Narrow"/>
      </rPr>
      <t xml:space="preserve">with 5-year validity </t>
    </r>
    <r>
      <rPr>
        <sz val="10"/>
        <color rgb="FFFF0000"/>
        <rFont val="Arial Narrow"/>
      </rPr>
      <t>OK</t>
    </r>
  </si>
  <si>
    <r>
      <rPr>
        <sz val="10"/>
        <color rgb="FFFF0000"/>
        <rFont val="Arial Narrow"/>
      </rPr>
      <t xml:space="preserve">with 5-year validity </t>
    </r>
    <r>
      <rPr>
        <sz val="10"/>
        <color rgb="FFFF0000"/>
        <rFont val="Arial Narrow"/>
      </rPr>
      <t>OK</t>
    </r>
  </si>
  <si>
    <r>
      <rPr>
        <sz val="10"/>
        <color rgb="FFFF0000"/>
        <rFont val="Arial Narrow"/>
      </rPr>
      <t xml:space="preserve">with 5-year validity </t>
    </r>
    <r>
      <rPr>
        <sz val="10"/>
        <color rgb="FFFF0000"/>
        <rFont val="Arial Narrow"/>
      </rPr>
      <t>OK</t>
    </r>
  </si>
  <si>
    <r>
      <rPr>
        <sz val="10"/>
        <color rgb="FFFF0000"/>
        <rFont val="Arial Narrow"/>
      </rPr>
      <t xml:space="preserve">with 5-year validity </t>
    </r>
    <r>
      <rPr>
        <sz val="10"/>
        <color rgb="FFFF0000"/>
        <rFont val="Arial Narrow"/>
      </rPr>
      <t>OK</t>
    </r>
  </si>
  <si>
    <r>
      <rPr>
        <sz val="10"/>
        <color rgb="FFFF0000"/>
        <rFont val="Arial Narrow"/>
      </rPr>
      <t xml:space="preserve">with 5-year validity </t>
    </r>
    <r>
      <rPr>
        <sz val="10"/>
        <color rgb="FFFF0000"/>
        <rFont val="Arial Narrow"/>
      </rPr>
      <t>OK</t>
    </r>
  </si>
  <si>
    <r>
      <rPr>
        <sz val="10"/>
        <color rgb="FFFF0000"/>
        <rFont val="Arial Narrow"/>
      </rPr>
      <t xml:space="preserve">with 5-year validity </t>
    </r>
    <r>
      <rPr>
        <sz val="10"/>
        <color rgb="FFFF0000"/>
        <rFont val="Arial Narrow"/>
      </rPr>
      <t>OK</t>
    </r>
  </si>
  <si>
    <r>
      <rPr>
        <sz val="10"/>
        <color rgb="FFFF0000"/>
        <rFont val="Arial Narrow"/>
      </rPr>
      <t xml:space="preserve">with 5-year validity </t>
    </r>
    <r>
      <rPr>
        <sz val="10"/>
        <color rgb="FFFF0000"/>
        <rFont val="Arial Narrow"/>
      </rPr>
      <t>OK</t>
    </r>
  </si>
  <si>
    <r>
      <rPr>
        <sz val="10"/>
        <color rgb="FFFF0000"/>
        <rFont val="Arial Narrow"/>
      </rPr>
      <t xml:space="preserve">with 5-year validity </t>
    </r>
    <r>
      <rPr>
        <sz val="10"/>
        <color rgb="FFFF0000"/>
        <rFont val="Arial Narrow"/>
      </rPr>
      <t>OK</t>
    </r>
  </si>
  <si>
    <t>RVIIFLD0015s.2021</t>
  </si>
  <si>
    <t>Roxan G. Bruñidor</t>
  </si>
  <si>
    <t>Cert No. 6308-20-TVET-447</t>
  </si>
  <si>
    <t>Jay Ann S. Jumawan</t>
  </si>
  <si>
    <t>NTTC No. 232107121200021</t>
  </si>
  <si>
    <r>
      <rPr>
        <sz val="10"/>
        <color rgb="FFFF0000"/>
        <rFont val="Arial Narrow"/>
      </rPr>
      <t xml:space="preserve">with 5-year validity period </t>
    </r>
    <r>
      <rPr>
        <sz val="10"/>
        <color rgb="FFFF0000"/>
        <rFont val="Arial Narrow"/>
      </rPr>
      <t>OK</t>
    </r>
  </si>
  <si>
    <t>RVIIFLD0040s.2021</t>
  </si>
  <si>
    <r>
      <rPr>
        <sz val="10"/>
        <color rgb="FFFF0000"/>
        <rFont val="Arial Narrow"/>
      </rPr>
      <t xml:space="preserve">with 5-year validity period </t>
    </r>
    <r>
      <rPr>
        <sz val="10"/>
        <color rgb="FFFF0000"/>
        <rFont val="Arial Narrow"/>
      </rPr>
      <t>OK</t>
    </r>
  </si>
  <si>
    <t>Ms. Joahnna Mangyao</t>
  </si>
  <si>
    <t>TMC-19071201014964</t>
  </si>
  <si>
    <t>Octoberr 6, 2024</t>
  </si>
  <si>
    <t>due to unavailability of trainer</t>
  </si>
  <si>
    <t>Concepcion A. Vallecer</t>
  </si>
  <si>
    <t>TMC No. 171707121200311</t>
  </si>
  <si>
    <r>
      <rPr>
        <sz val="10"/>
        <color rgb="FFFF0000"/>
        <rFont val="Arial Narrow"/>
      </rPr>
      <t xml:space="preserve">with 5-year validity period </t>
    </r>
    <r>
      <rPr>
        <sz val="10"/>
        <color rgb="FFFF0000"/>
        <rFont val="Arial Narrow"/>
      </rPr>
      <t xml:space="preserve">OK
</t>
    </r>
    <r>
      <rPr>
        <sz val="10"/>
        <color rgb="FFFF0000"/>
        <rFont val="Arial Narrow"/>
      </rPr>
      <t>with the integration of 21st Century Skills</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</si>
  <si>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</si>
  <si>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t>
    </r>
    <r>
      <rPr>
        <sz val="10"/>
        <color rgb="FFFF0000"/>
        <rFont val="Arial Narrow"/>
      </rPr>
      <t>OK</t>
    </r>
  </si>
  <si>
    <r>
      <rPr>
        <sz val="10"/>
        <color rgb="FFFF0000"/>
        <rFont val="Arial Narrow"/>
      </rPr>
      <t xml:space="preserve">with 5-year validity </t>
    </r>
    <r>
      <rPr>
        <sz val="10"/>
        <color rgb="FFFF0000"/>
        <rFont val="Arial Narrow"/>
      </rPr>
      <t xml:space="preserve">OK
</t>
    </r>
    <r>
      <rPr>
        <sz val="10"/>
        <color rgb="FFFF0000"/>
        <rFont val="Arial Narrow"/>
      </rPr>
      <t>with the integration of 21st Century Skills</t>
    </r>
  </si>
  <si>
    <r>
      <rPr>
        <sz val="10"/>
        <color rgb="FFFF0000"/>
        <rFont val="Arial Narrow"/>
      </rPr>
      <t xml:space="preserve">with 5-year validity </t>
    </r>
    <r>
      <rPr>
        <sz val="10"/>
        <color rgb="FFFF0000"/>
        <rFont val="Arial Narrow"/>
      </rPr>
      <t xml:space="preserve">OK
</t>
    </r>
    <r>
      <rPr>
        <sz val="10"/>
        <color rgb="FFFF0000"/>
        <rFont val="Arial Narrow"/>
      </rPr>
      <t>with the integration of 21st Century Skills</t>
    </r>
  </si>
  <si>
    <r>
      <rPr>
        <sz val="10"/>
        <color rgb="FFFF0000"/>
        <rFont val="Arial Narrow"/>
      </rPr>
      <t xml:space="preserve">with 5-year validity </t>
    </r>
    <r>
      <rPr>
        <sz val="10"/>
        <color rgb="FFFF0000"/>
        <rFont val="Arial Narrow"/>
      </rPr>
      <t>OK</t>
    </r>
  </si>
  <si>
    <r>
      <rPr>
        <sz val="10"/>
        <color rgb="FFFF0000"/>
        <rFont val="Arial Narrow"/>
      </rPr>
      <t xml:space="preserve">with 5-year validity </t>
    </r>
    <r>
      <rPr>
        <sz val="10"/>
        <color rgb="FFFF0000"/>
        <rFont val="Arial Narrow"/>
      </rPr>
      <t>OK</t>
    </r>
  </si>
  <si>
    <r>
      <rPr>
        <sz val="10"/>
        <color rgb="FFFF0000"/>
        <rFont val="Arial Narrow"/>
      </rPr>
      <t xml:space="preserve">with 5-year validity </t>
    </r>
    <r>
      <rPr>
        <sz val="10"/>
        <color rgb="FFFF0000"/>
        <rFont val="Arial Narrow"/>
      </rPr>
      <t>OK</t>
    </r>
  </si>
  <si>
    <t>San Nicholas De Tolentino Learning Center</t>
  </si>
  <si>
    <t>09327290196; 09457634569</t>
  </si>
  <si>
    <t>Melissa C. Handumon</t>
  </si>
  <si>
    <t>NTTC No. 221807121300196</t>
  </si>
  <si>
    <t>due to change of name of institution</t>
  </si>
  <si>
    <t>RVIIFLD0171s.2020</t>
  </si>
  <si>
    <t>Vic Ronald V. Patay
 Servando B. Cantaros
 Jay T. Valentos
 Mark Kenneth T. Lurot
 Josue A. Madronero
 Francisco A. Buslon
 Domingo L. Ocmeja 
 Jesiel T. Josol</t>
  </si>
  <si>
    <t>NTTC No. 151507121200393
 NTTC No. 191907121200296
 NTTC No. 181807121200307
 NTTC No. 222007121200012
 NTTC No. 211907121200114
 NTTC No. 201907121200254
 NTTC No. 191707121200262
 NTTC No. 181707121200053</t>
  </si>
  <si>
    <t>28-Apr-20
 29-Jun-24
 10/7/2022
 11/7/2026
 3/8/2026
 10/3/2024
 7/11/2024
 12/17/2022</t>
  </si>
  <si>
    <t>RVIIFLD0172s.2020</t>
  </si>
  <si>
    <t>NTTC No. 151507121200393 
 NTTC No. 191907121200296
 NTTC No. 181807121200307
 NTTC No. 222007121200012
 NTTC No. 211907121200114
 NTTC No. 201907121200254
 NTTC No. 191707121200262
 NTTC No. 181707121200053</t>
  </si>
  <si>
    <t>NTTC No. 191907121200209
 NTTC No. 171707121200230</t>
  </si>
  <si>
    <t>12/19/2023
 7/27/2022</t>
  </si>
  <si>
    <r>
      <rPr>
        <sz val="10"/>
        <color rgb="FFFF0000"/>
        <rFont val="Arial Narrow"/>
      </rPr>
      <t xml:space="preserve">with 5-year validity </t>
    </r>
    <r>
      <rPr>
        <sz val="10"/>
        <color rgb="FFFF0000"/>
        <rFont val="Arial Narrow"/>
      </rPr>
      <t xml:space="preserve">OK
</t>
    </r>
    <r>
      <rPr>
        <sz val="10"/>
        <color rgb="FFFF0000"/>
        <rFont val="Arial Narrow"/>
      </rPr>
      <t>New Issuance date: 6/19/2023 due to typographical error in Institution's name</t>
    </r>
  </si>
  <si>
    <r>
      <rPr>
        <sz val="10"/>
        <color rgb="FFFF0000"/>
        <rFont val="Arial Narrow"/>
      </rPr>
      <t xml:space="preserve">with 5-year validity </t>
    </r>
    <r>
      <rPr>
        <sz val="10"/>
        <color rgb="FFFF0000"/>
        <rFont val="Arial Narrow"/>
      </rPr>
      <t>OK</t>
    </r>
  </si>
  <si>
    <r>
      <rPr>
        <sz val="10"/>
        <color rgb="FFFF0000"/>
        <rFont val="Arial Narrow"/>
      </rPr>
      <t xml:space="preserve">with 5-year validity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</si>
  <si>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</si>
  <si>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</si>
  <si>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t>NC No. 18076102003368</t>
  </si>
  <si>
    <t>The TVI has already a registered program in OAP NC II (full qualification)</t>
  </si>
  <si>
    <t>Reyland P. Jabonillo</t>
  </si>
  <si>
    <t>NC No. 15110102001012</t>
  </si>
  <si>
    <t>RVIIFLD0162s.2020</t>
  </si>
  <si>
    <t>John Jobien I. Tabuno
 Mark Adrian T. Mosteiro</t>
  </si>
  <si>
    <t>TMC No.18130801000204
 TMC No. 17130801000131</t>
  </si>
  <si>
    <t>company loss due to pandemic</t>
  </si>
  <si>
    <t>Fairlyn Christy C. Lolong</t>
  </si>
  <si>
    <t>TMC No. 16076101001650</t>
  </si>
  <si>
    <t>tokyolanguageschool2019@gmail.com</t>
  </si>
  <si>
    <t>Yukimi B. Isayama</t>
  </si>
  <si>
    <t>TMC No. 19071201012886</t>
  </si>
  <si>
    <r>
      <rPr>
        <sz val="10"/>
        <color rgb="FFFF0000"/>
        <rFont val="Arial Narrow"/>
      </rPr>
      <t xml:space="preserve">with 5-year validity </t>
    </r>
    <r>
      <rPr>
        <sz val="10"/>
        <color rgb="FFFF0000"/>
        <rFont val="Arial Narrow"/>
      </rPr>
      <t xml:space="preserve">OK
</t>
    </r>
    <r>
      <rPr>
        <sz val="10"/>
        <color rgb="FFFF0000"/>
        <rFont val="Arial Narrow"/>
      </rPr>
      <t>For correction of Classification of Institution from TVI to Farm School</t>
    </r>
  </si>
  <si>
    <t>JQL ORGANIC FARM INTEGRATED-DIVERSIFIED FARM</t>
  </si>
  <si>
    <t>72 Hours</t>
  </si>
  <si>
    <t>Jessmer Q. Llubit
 Genevieve Maris G. Llubit</t>
  </si>
  <si>
    <t>NC No. 19071202014456
 NC No. 19071202014457</t>
  </si>
  <si>
    <t>14-Sep-24
 14-Sep-24</t>
  </si>
  <si>
    <r>
      <rPr>
        <sz val="10"/>
        <color rgb="FFFF0000"/>
        <rFont val="Arial Narrow"/>
      </rPr>
      <t xml:space="preserve">with 5-year validity </t>
    </r>
    <r>
      <rPr>
        <sz val="10"/>
        <color rgb="FFFF0000"/>
        <rFont val="Arial Narrow"/>
      </rPr>
      <t xml:space="preserve">OK
</t>
    </r>
    <r>
      <rPr>
        <sz val="10"/>
        <color rgb="FFFF0000"/>
        <rFont val="Arial Narrow"/>
      </rPr>
      <t xml:space="preserve">new issuance date 5/4/2028 due to error in the number of hours
</t>
    </r>
  </si>
  <si>
    <t>The TVI has already registered program in OAP NC II  qualfication.</t>
  </si>
  <si>
    <r>
      <rPr>
        <sz val="10"/>
        <color rgb="FFFF0000"/>
        <rFont val="Arial Narrow"/>
      </rPr>
      <t xml:space="preserve">with 5-year validity </t>
    </r>
    <r>
      <rPr>
        <sz val="10"/>
        <color rgb="FFFF0000"/>
        <rFont val="Arial Narrow"/>
      </rPr>
      <t xml:space="preserve">OK
</t>
    </r>
    <r>
      <rPr>
        <sz val="10"/>
        <color rgb="FFFF0000"/>
        <rFont val="Arial Narrow"/>
      </rPr>
      <t>For correction of Classification of Institution from TVI to Farm School</t>
    </r>
  </si>
  <si>
    <t>Jessmer Q. Llubit</t>
  </si>
  <si>
    <t>NC No. 19071202014456</t>
  </si>
  <si>
    <t>Genevieve Maris G. Llubit</t>
  </si>
  <si>
    <t>NC No. 19071202014457</t>
  </si>
  <si>
    <r>
      <rPr>
        <sz val="10"/>
        <color rgb="FFFF0000"/>
        <rFont val="Arial Narrow"/>
      </rPr>
      <t xml:space="preserve">with 5-year validity </t>
    </r>
    <r>
      <rPr>
        <sz val="10"/>
        <color rgb="FFFF0000"/>
        <rFont val="Arial Narrow"/>
      </rPr>
      <t xml:space="preserve">OK
</t>
    </r>
    <r>
      <rPr>
        <sz val="10"/>
        <color rgb="FFFF0000"/>
        <rFont val="Arial Narrow"/>
      </rPr>
      <t>For correction of Classification of Institution from TVI to Farm School</t>
    </r>
  </si>
  <si>
    <r>
      <rPr>
        <sz val="10"/>
        <color rgb="FFFF0000"/>
        <rFont val="Arial Narrow"/>
      </rPr>
      <t xml:space="preserve">with 5-year validity </t>
    </r>
    <r>
      <rPr>
        <sz val="10"/>
        <color rgb="FFFF0000"/>
        <rFont val="Arial Narrow"/>
      </rPr>
      <t xml:space="preserve">OK
</t>
    </r>
    <r>
      <rPr>
        <sz val="10"/>
        <color rgb="FFFF0000"/>
        <rFont val="Arial Narrow"/>
      </rPr>
      <t>For correction of Classification of Institution from TVI to Farm School</t>
    </r>
  </si>
  <si>
    <r>
      <rPr>
        <sz val="10"/>
        <color rgb="FFFF0000"/>
        <rFont val="Arial Narrow"/>
      </rPr>
      <t xml:space="preserve">with 5-year validity </t>
    </r>
    <r>
      <rPr>
        <sz val="10"/>
        <color rgb="FFFF0000"/>
        <rFont val="Arial Narrow"/>
      </rPr>
      <t>OK</t>
    </r>
  </si>
  <si>
    <r>
      <rPr>
        <sz val="10"/>
        <color rgb="FFFF0000"/>
        <rFont val="Arial Narrow"/>
      </rPr>
      <t xml:space="preserve">with 5-year validity </t>
    </r>
    <r>
      <rPr>
        <sz val="10"/>
        <color rgb="FFFF0000"/>
        <rFont val="Arial Narrow"/>
      </rPr>
      <t>OK</t>
    </r>
  </si>
  <si>
    <r>
      <rPr>
        <sz val="10"/>
        <color rgb="FFFF0000"/>
        <rFont val="Arial Narrow"/>
      </rPr>
      <t xml:space="preserve">with 5-year validity period </t>
    </r>
    <r>
      <rPr>
        <sz val="10"/>
        <color rgb="FFFF0000"/>
        <rFont val="Arial Narrow"/>
      </rPr>
      <t>OK</t>
    </r>
  </si>
  <si>
    <t>Joseph C. Barrete
 Dionisio L. Palingcod, Jr.
 Niema O. Toroy</t>
  </si>
  <si>
    <t>NC No. 21071202002495
 NC No. 17076102001957
 NC No. 18076102003382</t>
  </si>
  <si>
    <t>4/15/2026
 6/23/2022</t>
  </si>
  <si>
    <t>The TVI has already registered program in OAP NC II Full Qualification.</t>
  </si>
  <si>
    <t>Pablita R. Cabarles
 Mark Vincent R. Arabejo
 Joseph C. Barrete</t>
  </si>
  <si>
    <t>NC No. 21071202002184
 NC No. 19071202000230
 NC No. 21071202002495</t>
  </si>
  <si>
    <t>3/29/2026
 1/11/2024
 4/15/2026</t>
  </si>
  <si>
    <r>
      <rPr>
        <sz val="10"/>
        <color rgb="FFFF0000"/>
        <rFont val="Arial Narrow"/>
      </rPr>
      <t xml:space="preserve">with 5-year validity </t>
    </r>
    <r>
      <rPr>
        <sz val="10"/>
        <color rgb="FFFF0000"/>
        <rFont val="Arial Narrow"/>
      </rPr>
      <t xml:space="preserve">OK
</t>
    </r>
    <r>
      <rPr>
        <sz val="10"/>
        <color rgb="FFFF0000"/>
        <rFont val="Arial Narrow"/>
      </rPr>
      <t>For correction of Classification of Institution from TVI to Farm School</t>
    </r>
  </si>
  <si>
    <r>
      <rPr>
        <sz val="10"/>
        <color rgb="FFFF0000"/>
        <rFont val="Arial Narrow"/>
      </rPr>
      <t xml:space="preserve">with 5-year validity </t>
    </r>
    <r>
      <rPr>
        <sz val="10"/>
        <color rgb="FFFF0000"/>
        <rFont val="Arial Narrow"/>
      </rPr>
      <t>OK</t>
    </r>
  </si>
  <si>
    <t>Poblacion, Buenavista, Bohol</t>
  </si>
  <si>
    <t>Can-Care Technical Vocational Education Training Assessment and Review Center Institute, Inc. (Formerly: Can-Care Technical Vocational Education Training Institute, Inc. ) (Formerly: Can-Care Caregiver Training and Development Center, Inc.) (Formerly: Can-Care Caregiver Training Assessment and Development Center, Inc.)</t>
  </si>
  <si>
    <t>Rey Emmanuel C. Estrosos - School Director</t>
  </si>
  <si>
    <r>
      <rPr>
        <sz val="10"/>
        <color rgb="FFFF0000"/>
        <rFont val="Arial Narrow"/>
      </rPr>
      <t xml:space="preserve">due to integration of 21st Century Skills in the CBC </t>
    </r>
    <r>
      <rPr>
        <sz val="10"/>
        <color rgb="FFFF0000"/>
        <rFont val="Arial Narrow"/>
      </rPr>
      <t>OK</t>
    </r>
  </si>
  <si>
    <t>HHCCGV207076</t>
  </si>
  <si>
    <t>Juanito B. Tumanda - Center Administrator</t>
  </si>
  <si>
    <t>WTR No. MTP-202307CONMAS118-033</t>
  </si>
  <si>
    <t>GRMTLR205</t>
  </si>
  <si>
    <t>WTR No. MTP-202307GRMTLR205-035</t>
  </si>
  <si>
    <t>Concepcion A. Vallecer
Myiesa C. Ebo</t>
  </si>
  <si>
    <t>NTTC No. 222207121200528
NTTC No. 191807121200258</t>
  </si>
  <si>
    <t>8/9/2027
7/14/2024</t>
  </si>
  <si>
    <t>WTR No. MTP-202307CONMAS118-036</t>
  </si>
  <si>
    <t>WTR No. MTP-202307GRMDRM205-038</t>
  </si>
  <si>
    <t>AFFOAP212AGR611302</t>
  </si>
  <si>
    <t>WTR No. MTP-202307AFFOAP212AGR611302-104</t>
  </si>
  <si>
    <t>Leane J. Bañados</t>
  </si>
  <si>
    <t>NTTC No. 211907121200249</t>
  </si>
  <si>
    <t>Domingo L. Ocmeja
Servando B. Cantaros</t>
  </si>
  <si>
    <t>WTR No. 20230712TRSBPP209061</t>
  </si>
  <si>
    <t>Bread and Pastry Producton NC II</t>
  </si>
  <si>
    <r>
      <rPr>
        <sz val="10"/>
        <color theme="0"/>
        <rFont val="Arial Narrow"/>
      </rPr>
      <t xml:space="preserve">due to change of Institution's name
</t>
    </r>
    <r>
      <rPr>
        <b/>
        <sz val="10"/>
        <color theme="0"/>
        <rFont val="Arial Narrow"/>
      </rPr>
      <t>New TVI's Name: Collegio De Loboc</t>
    </r>
  </si>
  <si>
    <t>Jovito Danilo C. Nazareno
Ana Liza A. Baluran</t>
  </si>
  <si>
    <t>TMC No. 19071201010520
TMC No. 22071201000071</t>
  </si>
  <si>
    <t>Juanito B. Tumanda / Center Administrator</t>
  </si>
  <si>
    <r>
      <rPr>
        <sz val="10"/>
        <color rgb="FFFF0000"/>
        <rFont val="Arial Narrow"/>
      </rPr>
      <t xml:space="preserve">due to change of Institution's name
</t>
    </r>
    <r>
      <rPr>
        <b/>
        <sz val="10"/>
        <color rgb="FFFF0000"/>
        <rFont val="Arial Narrow"/>
      </rPr>
      <t xml:space="preserve">New TVI's Name: Collegio De Loboc
</t>
    </r>
    <r>
      <rPr>
        <sz val="10"/>
        <color rgb="FFFF0000"/>
        <rFont val="Arial Narrow"/>
      </rPr>
      <t>OLD TVI Name: Loboc Learning Center for Excellence</t>
    </r>
  </si>
  <si>
    <r>
      <rPr>
        <sz val="10"/>
        <color rgb="FFFF0000"/>
        <rFont val="Arial Narrow"/>
      </rPr>
      <t xml:space="preserve">due to change of Institution's name
</t>
    </r>
    <r>
      <rPr>
        <b/>
        <sz val="10"/>
        <color rgb="FFFF0000"/>
        <rFont val="Arial Narrow"/>
      </rPr>
      <t>New TVI's Name: Collegio De Loboc</t>
    </r>
  </si>
  <si>
    <r>
      <rPr>
        <sz val="10"/>
        <color rgb="FFFF0000"/>
        <rFont val="Arial Narrow"/>
      </rPr>
      <t xml:space="preserve">due to change of Institution's name
</t>
    </r>
    <r>
      <rPr>
        <b/>
        <sz val="10"/>
        <color rgb="FFFF0000"/>
        <rFont val="Arial Narrow"/>
      </rPr>
      <t>New TVI's Name: Collegio De Loboc</t>
    </r>
  </si>
  <si>
    <r>
      <rPr>
        <sz val="10"/>
        <color rgb="FFFF0000"/>
        <rFont val="Arial Narrow"/>
      </rPr>
      <t xml:space="preserve">due to change of Institution's name
</t>
    </r>
    <r>
      <rPr>
        <b/>
        <sz val="10"/>
        <color rgb="FFFF0000"/>
        <rFont val="Arial Narrow"/>
      </rPr>
      <t>New TVI's Name: Collegio De Loboc</t>
    </r>
  </si>
  <si>
    <t>0712-0020</t>
  </si>
  <si>
    <t>Grand Total</t>
  </si>
  <si>
    <t>0712-0012</t>
  </si>
  <si>
    <t>0712-0021</t>
  </si>
  <si>
    <t>0712-0027</t>
  </si>
  <si>
    <t>0712-0034</t>
  </si>
  <si>
    <t>0712-0043</t>
  </si>
  <si>
    <t>0712-0019</t>
  </si>
  <si>
    <t>0712-0041</t>
  </si>
  <si>
    <t>0712-0038</t>
  </si>
  <si>
    <t>0712-0039</t>
  </si>
  <si>
    <t>0712-0007</t>
  </si>
  <si>
    <t>0712-0025</t>
  </si>
  <si>
    <t>0712-0008</t>
  </si>
  <si>
    <t>0712-0022</t>
  </si>
  <si>
    <t>0712-0015</t>
  </si>
  <si>
    <t>0712-0035</t>
  </si>
  <si>
    <t>0712-0047</t>
  </si>
  <si>
    <t>0712-0046</t>
  </si>
  <si>
    <t>0712-0040</t>
  </si>
  <si>
    <t>0712-0024</t>
  </si>
  <si>
    <t>0712-0033</t>
  </si>
  <si>
    <t>0712-0010</t>
  </si>
  <si>
    <t>0712-0023</t>
  </si>
  <si>
    <t>0712-0001</t>
  </si>
  <si>
    <t>0712-0044</t>
  </si>
  <si>
    <t>0712-0018</t>
  </si>
  <si>
    <t>0712-0029</t>
  </si>
  <si>
    <t>0712-0017</t>
  </si>
  <si>
    <t>0712-0032</t>
  </si>
  <si>
    <t>0712-0004</t>
  </si>
  <si>
    <t>0712-0036</t>
  </si>
  <si>
    <t>0712-0030</t>
  </si>
  <si>
    <t>0712-0028</t>
  </si>
  <si>
    <t>0712-0002</t>
  </si>
  <si>
    <t>0712-0003</t>
  </si>
  <si>
    <t>0712-0016</t>
  </si>
  <si>
    <t>0712-0042</t>
  </si>
  <si>
    <t>0712-0037</t>
  </si>
  <si>
    <t>0712-0031</t>
  </si>
  <si>
    <t>0712-0013</t>
  </si>
  <si>
    <t>0712-0011</t>
  </si>
  <si>
    <t>0712-0045</t>
  </si>
  <si>
    <t>0712-0026</t>
  </si>
  <si>
    <t>0712-0005</t>
  </si>
  <si>
    <t>Former Name of TVI</t>
  </si>
  <si>
    <r>
      <rPr>
        <sz val="10"/>
        <color rgb="FFFF0000"/>
        <rFont val="Arial Narrow"/>
      </rPr>
      <t xml:space="preserve">with 5-year validity period OK
</t>
    </r>
    <r>
      <rPr>
        <sz val="10"/>
        <color rgb="FF000000"/>
        <rFont val="Arial Narrow"/>
      </rPr>
      <t>due to integration of 21st Century Skills</t>
    </r>
  </si>
  <si>
    <r>
      <rPr>
        <sz val="10"/>
        <color rgb="FFFF0000"/>
        <rFont val="Arial Narrow"/>
      </rPr>
      <t xml:space="preserve">with 5-year validity period OK
</t>
    </r>
    <r>
      <rPr>
        <sz val="10"/>
        <color rgb="FF000000"/>
        <rFont val="Arial Narrow"/>
      </rPr>
      <t>due to integration of 21st Century Skills</t>
    </r>
  </si>
  <si>
    <t>Ayesa D. Samson 
 Ben Richie B. 
 Rubion Jaypee A. 
 Baylosis Melou Jane T. 
 Oca Yvonne M. 
 Mendoyos Zenaida S. Allarse</t>
  </si>
  <si>
    <t>TMC No. 15070201000069 TMC No. 14070201000001 TMC No. 16072201000364 TMC No.16072201000329 TMC No. 1207020100160 
 TMC No. 16072201000358</t>
  </si>
  <si>
    <t>March 14, 2022 February 28, 2019 September 28, 2021 September 27, 2021 October 6, 2021 September 21, 2021</t>
  </si>
  <si>
    <t>Closure associated with the effects of the Covid-19 pandemic</t>
  </si>
  <si>
    <r>
      <rPr>
        <sz val="10"/>
        <color rgb="FFFF0000"/>
        <rFont val="Arial Narrow"/>
      </rPr>
      <t xml:space="preserve">with 5-year validity period </t>
    </r>
    <r>
      <rPr>
        <sz val="10"/>
        <color rgb="FFFF0000"/>
        <rFont val="Arial Narrow"/>
      </rPr>
      <t>OK</t>
    </r>
  </si>
  <si>
    <t>Martina A. Abis
 April Rose P. Cena</t>
  </si>
  <si>
    <t>NTTC No. 181613141200211
 NTTC No. 191906061202182</t>
  </si>
  <si>
    <t>21-Oct-20
 4-May-20</t>
  </si>
  <si>
    <t>due to TC 013 series of 2023</t>
  </si>
  <si>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</si>
  <si>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</si>
  <si>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t>has already 5-year validity period</t>
  </si>
  <si>
    <t>Beauty Care Services (Nail Care) NC II (Amended)</t>
  </si>
  <si>
    <t>NTTC No. 201508371200303</t>
  </si>
  <si>
    <r>
      <rPr>
        <sz val="10"/>
        <color rgb="FFFF0000"/>
        <rFont val="Arial Narrow"/>
      </rPr>
      <t xml:space="preserve">with 5-year validity period </t>
    </r>
    <r>
      <rPr>
        <sz val="10"/>
        <color rgb="FFFF0000"/>
        <rFont val="Arial Narrow"/>
      </rPr>
      <t>OK</t>
    </r>
  </si>
  <si>
    <t>Lucille S. Alinsug
 Soledad G. Azarcon
 Juan A. Jumao-as
 Ferdinand T. Meneses</t>
  </si>
  <si>
    <t>NTTC No. 191707221200080
 NTTC No. 181807221200400
 NTTC No. 181807221200332
 NTTC No. 191907221200096</t>
  </si>
  <si>
    <t>21-Feb-24
 9-Aug-22
 29-Sep-20
 18-Sep-22</t>
  </si>
  <si>
    <t>Beauty Care NC II (Amended)</t>
  </si>
  <si>
    <r>
      <rPr>
        <sz val="10"/>
        <color theme="0"/>
        <rFont val="Arial Narrow"/>
      </rPr>
      <t xml:space="preserve">with 5-year validity period </t>
    </r>
    <r>
      <rPr>
        <sz val="10"/>
        <color theme="0"/>
        <rFont val="Arial Narrow"/>
      </rPr>
      <t>OK</t>
    </r>
  </si>
  <si>
    <t>Beauty Care NC II (Amended) - Mobile Training Program</t>
  </si>
  <si>
    <t>NTTC No. 171508641201099</t>
  </si>
  <si>
    <r>
      <rPr>
        <sz val="10"/>
        <color rgb="FFFF0000"/>
        <rFont val="Arial Narrow"/>
      </rPr>
      <t xml:space="preserve">with 5-year validity period </t>
    </r>
    <r>
      <rPr>
        <sz val="10"/>
        <color rgb="FFFF0000"/>
        <rFont val="Arial Narrow"/>
      </rPr>
      <t>OK</t>
    </r>
  </si>
  <si>
    <t>Santa Fe</t>
  </si>
  <si>
    <t>NTTC No. 232207221200225</t>
  </si>
  <si>
    <r>
      <rPr>
        <sz val="10"/>
        <color rgb="FFFF0000"/>
        <rFont val="Arial Narrow"/>
      </rPr>
      <t xml:space="preserve">with 5-year validity period OK
</t>
    </r>
    <r>
      <rPr>
        <sz val="10"/>
        <color rgb="FF000000"/>
        <rFont val="Arial Narrow"/>
      </rPr>
      <t>due to integration of 21st Century Skills</t>
    </r>
  </si>
  <si>
    <t>Melanie M. Baulita</t>
  </si>
  <si>
    <t>NTTC No. 201507221200072</t>
  </si>
  <si>
    <t>Edgardo M. Bancal, Jr.
Jason G. Cañalita</t>
  </si>
  <si>
    <t>191707221200373
232207221200208</t>
  </si>
  <si>
    <t>4/28/2024
4/10/2028</t>
  </si>
  <si>
    <r>
      <rPr>
        <sz val="10"/>
        <color rgb="FFFF0000"/>
        <rFont val="Arial Narrow"/>
      </rPr>
      <t xml:space="preserve">with 5-year validity OK
</t>
    </r>
    <r>
      <rPr>
        <sz val="10"/>
        <color rgb="FF000000"/>
        <rFont val="Arial Narrow"/>
      </rPr>
      <t>due to integration of 21st Century Skills</t>
    </r>
  </si>
  <si>
    <t>Mandaue</t>
  </si>
  <si>
    <t>Edgardo M. Bancal, Jr.</t>
  </si>
  <si>
    <t>NTTC No. 191707221200373</t>
  </si>
  <si>
    <t>due to TC 013-2023</t>
  </si>
  <si>
    <t>NTTC No. 15151043120663</t>
  </si>
  <si>
    <t>NTTC No. 201707221200261</t>
  </si>
  <si>
    <r>
      <rPr>
        <sz val="10"/>
        <color rgb="FFFF0000"/>
        <rFont val="Arial Narrow"/>
      </rPr>
      <t xml:space="preserve">with 5-year validity period OK
</t>
    </r>
    <r>
      <rPr>
        <sz val="10"/>
        <color rgb="FF000000"/>
        <rFont val="Arial Narrow"/>
      </rPr>
      <t>due to integration of 21st Century Skills</t>
    </r>
  </si>
  <si>
    <r>
      <rPr>
        <sz val="10"/>
        <color rgb="FFFF0000"/>
        <rFont val="Arial Narrow"/>
      </rPr>
      <t xml:space="preserve">with 5-year validity period OK
</t>
    </r>
    <r>
      <rPr>
        <sz val="10"/>
        <color rgb="FF000000"/>
        <rFont val="Arial Narrow"/>
      </rPr>
      <t>due to integration of 21st Century Skills</t>
    </r>
  </si>
  <si>
    <r>
      <rPr>
        <sz val="10"/>
        <color rgb="FFFF0000"/>
        <rFont val="Arial Narrow"/>
      </rPr>
      <t xml:space="preserve">with 5-year validity period OK
</t>
    </r>
    <r>
      <rPr>
        <sz val="10"/>
        <color rgb="FF000000"/>
        <rFont val="Arial Narrow"/>
      </rPr>
      <t>due to integration of 21st Century Skills</t>
    </r>
  </si>
  <si>
    <r>
      <rPr>
        <sz val="10"/>
        <color rgb="FFFF0000"/>
        <rFont val="Arial Narrow"/>
      </rPr>
      <t xml:space="preserve">with 5-year validity period OK
</t>
    </r>
    <r>
      <rPr>
        <sz val="10"/>
        <color rgb="FF000000"/>
        <rFont val="Arial Narrow"/>
      </rPr>
      <t>due to integration of 21st Century Skills</t>
    </r>
  </si>
  <si>
    <r>
      <rPr>
        <sz val="10"/>
        <color rgb="FFFF0000"/>
        <rFont val="Arial Narrow"/>
      </rPr>
      <t xml:space="preserve">with 5-year validity period OK
</t>
    </r>
    <r>
      <rPr>
        <sz val="10"/>
        <color rgb="FF000000"/>
        <rFont val="Arial Narrow"/>
      </rPr>
      <t>due to integration of 21st Century Skills</t>
    </r>
  </si>
  <si>
    <t>Ary D. Alisbo</t>
  </si>
  <si>
    <t>NTTC No. 171707221200110</t>
  </si>
  <si>
    <t>for closure</t>
  </si>
  <si>
    <t>Michelle B. Orozco
Reybie B. Jabido
Shiela May L. Marzon</t>
  </si>
  <si>
    <t>TMC No. 2007220100008</t>
  </si>
  <si>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</si>
  <si>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</si>
  <si>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</si>
  <si>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t>Pipefitting NC II (Amended)</t>
  </si>
  <si>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</si>
  <si>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</si>
  <si>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</si>
  <si>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</si>
  <si>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</si>
  <si>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</si>
  <si>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</si>
  <si>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</si>
  <si>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</si>
  <si>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t>Talisay</t>
  </si>
  <si>
    <t>Harold Patricio A. Lamostre</t>
  </si>
  <si>
    <t>Crystal Ives P. Padolina
 Ernesto C. Guibincan</t>
  </si>
  <si>
    <t>TMC No. 19083701000167
 TMC No. 19083701000168</t>
  </si>
  <si>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</si>
  <si>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</si>
  <si>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</si>
  <si>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</si>
  <si>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t>Maria Rose A. Librando</t>
  </si>
  <si>
    <t>TVI can no longer be reached
TVI Closed</t>
  </si>
  <si>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</si>
  <si>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</si>
  <si>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</si>
  <si>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t>NTR No.202207220001</t>
  </si>
  <si>
    <t>Jurry P. Pajares
 Sherlyn M. Sulapas</t>
  </si>
  <si>
    <t>COR No. RVIIFLD0050s2021</t>
  </si>
  <si>
    <t>Jurry P. Pajares
 Genilyn D. Ruiz
 Rainero Tomas L. Jayme
Roland I. Rodriguez</t>
  </si>
  <si>
    <t>TMC No. 20130701000397
 TMC No. 17072201000213
 TMC No. 18072201011040
TMC No. 18034901000078</t>
  </si>
  <si>
    <t>21-Aug-24
 10-Dec-23</t>
  </si>
  <si>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</si>
  <si>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</si>
  <si>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</si>
  <si>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t>COR No. RVIIFLD0021s2021</t>
  </si>
  <si>
    <t>NTTC No. 201907121200197</t>
  </si>
  <si>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</si>
  <si>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</si>
  <si>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</si>
  <si>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t>no longer located in their registered address</t>
  </si>
  <si>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</si>
  <si>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</si>
  <si>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</si>
  <si>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</si>
  <si>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t>NTTC No. 191507221200416</t>
  </si>
  <si>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</si>
  <si>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</si>
  <si>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</si>
  <si>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</si>
  <si>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t xml:space="preserve">per compliance audit report for 1st quarter </t>
  </si>
  <si>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</si>
  <si>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</si>
  <si>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</si>
  <si>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t>Jose Allan V. Auditor</t>
  </si>
  <si>
    <t>NTTC No. 141307021233305</t>
  </si>
  <si>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</si>
  <si>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</si>
  <si>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t>Heavy Equipment Operation (Hydraulic Excavator) NC II (Amended)</t>
  </si>
  <si>
    <t>Heavy Equipment Operation (Forklift) NC II (Amended)</t>
  </si>
  <si>
    <r>
      <rPr>
        <sz val="10"/>
        <color rgb="FFFF0000"/>
        <rFont val="Arial Narrow"/>
      </rPr>
      <t xml:space="preserve">due to Change of Location </t>
    </r>
    <r>
      <rPr>
        <sz val="10"/>
        <color rgb="FFFF0000"/>
        <rFont val="Arial Narrow"/>
      </rPr>
      <t>OK</t>
    </r>
    <r>
      <rPr>
        <sz val="10"/>
        <color rgb="FFFF0000"/>
        <rFont val="Arial Narrow"/>
      </rPr>
      <t xml:space="preserve">
New Location: Owak, Asturias, Cebu
For Correction of Municipality and Municipality Class
Municipality: From Balamban to Asturias
Municipality Class: From 1st Class to 3rd Class </t>
    </r>
    <r>
      <rPr>
        <sz val="10"/>
        <color rgb="FFFF0000"/>
        <rFont val="Arial Narrow"/>
      </rPr>
      <t>OK</t>
    </r>
  </si>
  <si>
    <r>
      <rPr>
        <sz val="10"/>
        <color rgb="FFFF0000"/>
        <rFont val="Arial Narrow"/>
      </rPr>
      <t xml:space="preserve">with 5-year validity period </t>
    </r>
    <r>
      <rPr>
        <sz val="10"/>
        <color rgb="FFFF0000"/>
        <rFont val="Arial Narrow"/>
      </rPr>
      <t>OK</t>
    </r>
  </si>
  <si>
    <t>Roselou M. Delima</t>
  </si>
  <si>
    <t>NTTC No. 181707221200290</t>
  </si>
  <si>
    <t>280 + 880 = 160 hours</t>
  </si>
  <si>
    <t>Maria Mayet D. Rivera Denilin B. Avila Giovani L. Pabilona Adonis T. Rivera</t>
  </si>
  <si>
    <r>
      <rPr>
        <sz val="10"/>
        <color rgb="FFFF0000"/>
        <rFont val="Arial Narrow"/>
      </rPr>
      <t xml:space="preserve">with 5-year validity period </t>
    </r>
    <r>
      <rPr>
        <sz val="10"/>
        <color rgb="FFFF0000"/>
        <rFont val="Arial Narrow"/>
      </rPr>
      <t>OK</t>
    </r>
  </si>
  <si>
    <t>Center for Healthcare Professions, Inc. - Mandaue</t>
  </si>
  <si>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</si>
  <si>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</si>
  <si>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t>Barangay Health Services NC II (Amended)</t>
  </si>
  <si>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</si>
  <si>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</si>
  <si>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</si>
  <si>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</si>
  <si>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</si>
  <si>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</si>
  <si>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</si>
  <si>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</si>
  <si>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 xml:space="preserve">OK
</t>
    </r>
    <r>
      <rPr>
        <sz val="10"/>
        <color rgb="FFFF0000"/>
        <rFont val="Arial Narrow"/>
      </rPr>
      <t>new validity period: 5/19/2028 due to error in the address reflected in the CTPR</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</si>
  <si>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</si>
  <si>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</si>
  <si>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</si>
  <si>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</si>
  <si>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</si>
  <si>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</si>
  <si>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t>Automotive Servicing NC I (Amended)</t>
  </si>
  <si>
    <t>Automotive Servicing NC II (Amended)</t>
  </si>
  <si>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</si>
  <si>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</si>
  <si>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</si>
  <si>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t>NTTC No. 201707222041</t>
  </si>
  <si>
    <t>also, due to lack of trainers
TVI Closed</t>
  </si>
  <si>
    <t>NTTC No. 141307031233742</t>
  </si>
  <si>
    <t>Romelito H. Mantuhac</t>
  </si>
  <si>
    <t>NTTC No. 141307031333736</t>
  </si>
  <si>
    <r>
      <rPr>
        <sz val="10"/>
        <color rgb="FFFF0000"/>
        <rFont val="Arial Narrow"/>
      </rPr>
      <t xml:space="preserve">with 5-year validity period </t>
    </r>
    <r>
      <rPr>
        <sz val="10"/>
        <color rgb="FFFF0000"/>
        <rFont val="Arial Narrow"/>
      </rPr>
      <t>OK</t>
    </r>
  </si>
  <si>
    <t>Khaileen M. Lim</t>
  </si>
  <si>
    <t>NTTC No. 1514074600147</t>
  </si>
  <si>
    <r>
      <rPr>
        <sz val="10"/>
        <color rgb="FFFF0000"/>
        <rFont val="Arial Narrow"/>
      </rPr>
      <t xml:space="preserve">with 5-year validity period </t>
    </r>
    <r>
      <rPr>
        <sz val="10"/>
        <color rgb="FFFF0000"/>
        <rFont val="Arial Narrow"/>
      </rPr>
      <t>OK</t>
    </r>
  </si>
  <si>
    <t>NTTC No. 151507221200231</t>
  </si>
  <si>
    <t>Lapu-lapu</t>
  </si>
  <si>
    <t>Josefina I. Ladrera</t>
  </si>
  <si>
    <t>NTTC No. 161408641200764</t>
  </si>
  <si>
    <t>per compliance audit report for 1st quarter</t>
  </si>
  <si>
    <t>NTTC No. 161408641200765</t>
  </si>
  <si>
    <t xml:space="preserve">Don Bosco Technical Vocational Education and Training Center-Pasil, Inc. </t>
  </si>
  <si>
    <r>
      <rPr>
        <sz val="10"/>
        <color rgb="FFFF0000"/>
        <rFont val="Arial Narrow"/>
      </rPr>
      <t xml:space="preserve">due to change of name of institution </t>
    </r>
    <r>
      <rPr>
        <sz val="10"/>
        <color rgb="FFFF0000"/>
        <rFont val="Arial Narrow"/>
      </rPr>
      <t>OK</t>
    </r>
    <r>
      <rPr>
        <sz val="10"/>
        <color rgb="FFFF0000"/>
        <rFont val="Arial Narrow"/>
      </rPr>
      <t xml:space="preserve">
New Name: Don Bosco Technical Vocational Education and Training Center-Pasil, Inc. 
Old TVI Name: Don Bosco (Pasil) Youth Training Center Inc.
Old CTPR# WTR No. 20170722MEEMCG205167</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</si>
  <si>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</si>
  <si>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</si>
  <si>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</si>
  <si>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</si>
  <si>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</si>
  <si>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</si>
  <si>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</si>
  <si>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</si>
  <si>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</si>
  <si>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</si>
  <si>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</si>
  <si>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</si>
  <si>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</si>
  <si>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</si>
  <si>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</si>
  <si>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</si>
  <si>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</si>
  <si>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</si>
  <si>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</si>
  <si>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</si>
  <si>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</si>
  <si>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</si>
  <si>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</si>
  <si>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</si>
  <si>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</si>
  <si>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</si>
  <si>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</si>
  <si>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t>Jesanie R. Lim</t>
  </si>
  <si>
    <t>NTTC No. 202007221200043</t>
  </si>
  <si>
    <t>Migrating to Emergency Medical Services NC III</t>
  </si>
  <si>
    <t>Rhoda C. Lusocon
Rachel M. Almoroto
Gemabelle N. Grampon
Reinah Mae J. Hagupit
Jose P. Ramos</t>
  </si>
  <si>
    <t>TMC No. 19072201031387
TMC No. 19072201031382
TMC No. 19072201031386</t>
  </si>
  <si>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</si>
  <si>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</si>
  <si>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</si>
  <si>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</si>
  <si>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</si>
  <si>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</si>
  <si>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</si>
  <si>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</si>
  <si>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t>Mary Grace E. Mizula</t>
  </si>
  <si>
    <t>TMC No. 14070201000128</t>
  </si>
  <si>
    <t>3D Animation NC III (Amended)</t>
  </si>
  <si>
    <t>COR No. RVIIFLD0189s2020</t>
  </si>
  <si>
    <t>Erlinda A. Fortich
Precious Jojie Lynne O. Lopez
Jenny U. Bati</t>
  </si>
  <si>
    <t>TMC No. 2207220101793
TMC No. 1707220100335</t>
  </si>
  <si>
    <r>
      <rPr>
        <sz val="10"/>
        <color rgb="FFFF0000"/>
        <rFont val="Arial Narrow"/>
      </rPr>
      <t xml:space="preserve">with 5-year validity period </t>
    </r>
    <r>
      <rPr>
        <sz val="10"/>
        <color rgb="FFFF0000"/>
        <rFont val="Arial Narrow"/>
      </rPr>
      <t>OK</t>
    </r>
  </si>
  <si>
    <t>COR No. RVIIFLD0190s2020</t>
  </si>
  <si>
    <t>Erlinda A. Fortich, Relyn S. Binasbas</t>
  </si>
  <si>
    <t>TMC No. 17072201000267, TMC No. 16072201000370</t>
  </si>
  <si>
    <t>September 7, 2022 , October 6, 2021</t>
  </si>
  <si>
    <t>TMC No. 14070201000181</t>
  </si>
  <si>
    <t>Lilibeth L. Morales</t>
  </si>
  <si>
    <t>TMC No.17072201000273</t>
  </si>
  <si>
    <t>Sept.12,2022</t>
  </si>
  <si>
    <t>Closed per compliance audit report for April 2023</t>
  </si>
  <si>
    <r>
      <rPr>
        <sz val="10"/>
        <color rgb="FFFF0000"/>
        <rFont val="Arial Narrow"/>
      </rPr>
      <t xml:space="preserve">with 5-year validity period </t>
    </r>
    <r>
      <rPr>
        <sz val="10"/>
        <color rgb="FFFF0000"/>
        <rFont val="Arial Narrow"/>
      </rPr>
      <t xml:space="preserve">OK
</t>
    </r>
    <r>
      <rPr>
        <sz val="10"/>
        <color rgb="FFFF0000"/>
        <rFont val="Arial Narrow"/>
      </rPr>
      <t>new validity period: 5/19/2028 due to error in addresse reflected in the CTPR</t>
    </r>
  </si>
  <si>
    <r>
      <rPr>
        <sz val="10"/>
        <color rgb="FFFF0000"/>
        <rFont val="Arial Narrow"/>
      </rPr>
      <t xml:space="preserve">with 5-year validity period </t>
    </r>
    <r>
      <rPr>
        <sz val="10"/>
        <color rgb="FFFF0000"/>
        <rFont val="Arial Narrow"/>
      </rPr>
      <t xml:space="preserve">OK
</t>
    </r>
    <r>
      <rPr>
        <sz val="10"/>
        <color rgb="FFFF0000"/>
        <rFont val="Arial Narrow"/>
      </rPr>
      <t>new validity period: 5/19/2028 due to error in addresse reflected in the CTPR</t>
    </r>
  </si>
  <si>
    <r>
      <rPr>
        <sz val="10"/>
        <color rgb="FFFF0000"/>
        <rFont val="Arial Narrow"/>
      </rPr>
      <t xml:space="preserve">with 5-year validity period </t>
    </r>
    <r>
      <rPr>
        <sz val="10"/>
        <color rgb="FFFF0000"/>
        <rFont val="Arial Narrow"/>
      </rPr>
      <t xml:space="preserve">OK
</t>
    </r>
    <r>
      <rPr>
        <sz val="10"/>
        <color rgb="FFFF0000"/>
        <rFont val="Arial Narrow"/>
      </rPr>
      <t>new validity period: 5/19/2028 due to error in addresse reflected in the CTPR</t>
    </r>
  </si>
  <si>
    <r>
      <rPr>
        <sz val="10"/>
        <color rgb="FFFF0000"/>
        <rFont val="Arial Narrow"/>
      </rPr>
      <t xml:space="preserve">with 5-year validity period </t>
    </r>
    <r>
      <rPr>
        <sz val="10"/>
        <color rgb="FFFF0000"/>
        <rFont val="Arial Narrow"/>
      </rPr>
      <t xml:space="preserve">OK
</t>
    </r>
    <r>
      <rPr>
        <sz val="10"/>
        <color rgb="FFFF0000"/>
        <rFont val="Arial Narrow"/>
      </rPr>
      <t>new validity period: 5/19/2028 due to error in addresse reflected in the CTPR</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</si>
  <si>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</si>
  <si>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</si>
  <si>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</si>
  <si>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</si>
  <si>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t>TVI Closed</t>
  </si>
  <si>
    <t>ideaacademiahr@gmail.com</t>
  </si>
  <si>
    <t>TMC No. 17072201000042</t>
  </si>
  <si>
    <t>due to change of location
New location: 2815 New Frontier St., Mabolo, Cebu City, Cebu Philippines
Old Address: 3rd Floor City Time Square 2, Mantawe Ave., Brgy. Tipolo, NRA, Mandaue City</t>
  </si>
  <si>
    <t>Mark June M. Parado</t>
  </si>
  <si>
    <t>NTTC No. 141410031337716</t>
  </si>
  <si>
    <t>Sanito T. Cabalhug</t>
  </si>
  <si>
    <t>NTTC No. 181807221300207</t>
  </si>
  <si>
    <t xml:space="preserve">isracomplianceaudit2020@gmail.com, isracebu@gmail.com </t>
  </si>
  <si>
    <t>COR No. RVIIFLD0008s2022</t>
  </si>
  <si>
    <t>NTTC No.191407461200038</t>
  </si>
  <si>
    <r>
      <rPr>
        <sz val="10"/>
        <color rgb="FFFF0000"/>
        <rFont val="Arial Narrow"/>
      </rPr>
      <t xml:space="preserve">with 5-year validity period </t>
    </r>
    <r>
      <rPr>
        <sz val="10"/>
        <color rgb="FFFF0000"/>
        <rFont val="Arial Narrow"/>
      </rPr>
      <t>OK</t>
    </r>
  </si>
  <si>
    <t>755 Jasmin Street, Barangay Capitol Site Cebu City, Cebu 6000</t>
  </si>
  <si>
    <t>(032) 234-3933
 09352159814</t>
  </si>
  <si>
    <t>20170722TRSEMS307071</t>
  </si>
  <si>
    <t>COR No. RVIIFLD0007s2022</t>
  </si>
  <si>
    <t>NTTC No. 151407461300600</t>
  </si>
  <si>
    <r>
      <rPr>
        <sz val="10"/>
        <color rgb="FFFF0000"/>
        <rFont val="Arial Narrow"/>
      </rPr>
      <t xml:space="preserve">with 5-year validity period </t>
    </r>
    <r>
      <rPr>
        <sz val="10"/>
        <color rgb="FFFF0000"/>
        <rFont val="Arial Narrow"/>
      </rPr>
      <t>OK</t>
    </r>
  </si>
  <si>
    <t>COR No. RVIIFLD0010s2022</t>
  </si>
  <si>
    <t>Ariel D. Ronato / 
 Luz L. Borromeo</t>
  </si>
  <si>
    <t>TMC No. 13070200000096 / 
 TMC No. 18072201006052</t>
  </si>
  <si>
    <t>23-Nov.-19 / 
 6-Mar.-18</t>
  </si>
  <si>
    <r>
      <rPr>
        <sz val="10"/>
        <color rgb="FFFF0000"/>
        <rFont val="Arial Narrow"/>
      </rPr>
      <t xml:space="preserve">with 5-year validity period </t>
    </r>
    <r>
      <rPr>
        <sz val="10"/>
        <color rgb="FFFF0000"/>
        <rFont val="Arial Narrow"/>
      </rPr>
      <t>OK</t>
    </r>
  </si>
  <si>
    <t>20170722HCSBKP307106</t>
  </si>
  <si>
    <t>COR No. RVIIFLD0006s2022</t>
  </si>
  <si>
    <t>Ariel D. Renato</t>
  </si>
  <si>
    <t>NTTC No. 161407461300048</t>
  </si>
  <si>
    <r>
      <rPr>
        <sz val="10"/>
        <color rgb="FFFF0000"/>
        <rFont val="Arial Narrow"/>
      </rPr>
      <t xml:space="preserve">with 5-year validity period </t>
    </r>
    <r>
      <rPr>
        <sz val="10"/>
        <color rgb="FFFF0000"/>
        <rFont val="Arial Narrow"/>
      </rPr>
      <t>OK</t>
    </r>
  </si>
  <si>
    <t>TMC No. 23072201000482</t>
  </si>
  <si>
    <r>
      <rPr>
        <sz val="10"/>
        <color rgb="FFFF0000"/>
        <rFont val="Arial Narrow"/>
      </rPr>
      <t xml:space="preserve">with 5-year validity period </t>
    </r>
    <r>
      <rPr>
        <sz val="10"/>
        <color rgb="FFFF0000"/>
        <rFont val="Arial Narrow"/>
      </rPr>
      <t>OK</t>
    </r>
  </si>
  <si>
    <r>
      <rPr>
        <sz val="10"/>
        <color theme="0"/>
        <rFont val="Arial Narrow"/>
      </rPr>
      <t xml:space="preserve">due to change of location and inclusion of SIL </t>
    </r>
    <r>
      <rPr>
        <sz val="10"/>
        <color theme="0"/>
        <rFont val="Arial Narrow"/>
      </rPr>
      <t>OK</t>
    </r>
  </si>
  <si>
    <r>
      <rPr>
        <sz val="10"/>
        <color theme="0"/>
        <rFont val="Arial Narrow"/>
      </rPr>
      <t xml:space="preserve">due to change of location and inclusion of SIL </t>
    </r>
    <r>
      <rPr>
        <sz val="10"/>
        <color theme="0"/>
        <rFont val="Arial Narrow"/>
      </rPr>
      <t>OK</t>
    </r>
  </si>
  <si>
    <r>
      <rPr>
        <sz val="10"/>
        <color theme="0"/>
        <rFont val="Arial Narrow"/>
      </rPr>
      <t xml:space="preserve">due to change of location and inclusion of SIL </t>
    </r>
    <r>
      <rPr>
        <sz val="10"/>
        <color theme="0"/>
        <rFont val="Arial Narrow"/>
      </rPr>
      <t>OK</t>
    </r>
  </si>
  <si>
    <t>Robert O. Sulit</t>
  </si>
  <si>
    <t>NTTC No. 191808371200753</t>
  </si>
  <si>
    <r>
      <rPr>
        <sz val="10"/>
        <color rgb="FFFF0000"/>
        <rFont val="Arial Narrow"/>
      </rPr>
      <t xml:space="preserve">with 5-year validity </t>
    </r>
    <r>
      <rPr>
        <sz val="10"/>
        <color rgb="FFFF0000"/>
        <rFont val="Arial Narrow"/>
      </rPr>
      <t>OK</t>
    </r>
  </si>
  <si>
    <r>
      <rPr>
        <sz val="10"/>
        <color rgb="FFFF0000"/>
        <rFont val="Arial Narrow"/>
      </rPr>
      <t xml:space="preserve">with 5-year validity </t>
    </r>
    <r>
      <rPr>
        <sz val="10"/>
        <color rgb="FFFF0000"/>
        <rFont val="Arial Narrow"/>
      </rPr>
      <t>OK</t>
    </r>
  </si>
  <si>
    <t>NTTC No. 171308371201316</t>
  </si>
  <si>
    <r>
      <rPr>
        <sz val="10"/>
        <color rgb="FFFF0000"/>
        <rFont val="Arial Narrow"/>
      </rPr>
      <t xml:space="preserve">with 5-year validity period </t>
    </r>
    <r>
      <rPr>
        <sz val="10"/>
        <color rgb="FFFF0000"/>
        <rFont val="Arial Narrow"/>
      </rPr>
      <t>OK</t>
    </r>
  </si>
  <si>
    <t>NTTC No. 181808371200312</t>
  </si>
  <si>
    <t>due to TC 013 series 2023</t>
  </si>
  <si>
    <t>Raymond P. Borja</t>
  </si>
  <si>
    <t>NTTC No. 181808371200443</t>
  </si>
  <si>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</si>
  <si>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t>
    </r>
    <r>
      <rPr>
        <sz val="10"/>
        <color rgb="FFFF0000"/>
        <rFont val="Arial Narrow"/>
      </rPr>
      <t>OK</t>
    </r>
  </si>
  <si>
    <r>
      <rPr>
        <sz val="10"/>
        <color rgb="FFFF0000"/>
        <rFont val="Arial Narrow"/>
      </rPr>
      <t xml:space="preserve">with 5-year validity period </t>
    </r>
    <r>
      <rPr>
        <sz val="10"/>
        <color rgb="FFFF0000"/>
        <rFont val="Arial Narrow"/>
      </rPr>
      <t xml:space="preserve">OK
</t>
    </r>
    <r>
      <rPr>
        <sz val="10"/>
        <color rgb="FFFF0000"/>
        <rFont val="Arial Narrow"/>
      </rPr>
      <t xml:space="preserve">For correction:
</t>
    </r>
    <r>
      <rPr>
        <sz val="10"/>
        <color rgb="FFFF0000"/>
        <rFont val="Arial Narrow"/>
      </rPr>
      <t>Municipality: from Cebu City to Pinamungajan
Municipality Class: from 1st Class to 2nd Class</t>
    </r>
  </si>
  <si>
    <r>
      <rPr>
        <sz val="10"/>
        <color rgb="FFFF0000"/>
        <rFont val="Arial Narrow"/>
      </rPr>
      <t xml:space="preserve">Change of Institutio Head: </t>
    </r>
    <r>
      <rPr>
        <sz val="10"/>
        <color rgb="FFFF0000"/>
        <rFont val="Arial Narrow"/>
      </rPr>
      <t>OK</t>
    </r>
    <r>
      <rPr>
        <sz val="10"/>
        <color rgb="FFFF0000"/>
        <rFont val="Arial Narrow"/>
      </rPr>
      <t xml:space="preserve">
</t>
    </r>
    <r>
      <rPr>
        <b/>
        <sz val="10"/>
        <color rgb="FFFF0000"/>
        <rFont val="Arial Narrow"/>
      </rPr>
      <t xml:space="preserve">Marilyn L. Back
</t>
    </r>
    <r>
      <rPr>
        <sz val="10"/>
        <color rgb="FFFF0000"/>
        <rFont val="Arial Narrow"/>
      </rPr>
      <t>New Contact No. 503-9846 / 507-9415 / 0948-035-3026
New Email Address: cijofficialph@gmail.com</t>
    </r>
  </si>
  <si>
    <r>
      <rPr>
        <sz val="10"/>
        <color rgb="FFFF0000"/>
        <rFont val="Arial Narrow"/>
      </rPr>
      <t xml:space="preserve">with 5-year validity period </t>
    </r>
    <r>
      <rPr>
        <sz val="10"/>
        <color rgb="FFFF0000"/>
        <rFont val="Arial Narrow"/>
      </rPr>
      <t xml:space="preserve">OK
</t>
    </r>
    <r>
      <rPr>
        <sz val="10"/>
        <color rgb="FFFF0000"/>
        <rFont val="Arial Narrow"/>
      </rPr>
      <t xml:space="preserve">For correction of Municipality, Municipality Class, Type of Institution and Classification of Institution
Municipality: from Cebu City to Madridejos
Municipality Class: from 1st Class to 4th Class
Type of Institution: from Private to Public
Classification of Institution: from TVI to HEI </t>
    </r>
    <r>
      <rPr>
        <sz val="10"/>
        <color rgb="FFFF0000"/>
        <rFont val="Arial Narrow"/>
      </rPr>
      <t>OK</t>
    </r>
  </si>
  <si>
    <t>Rael M. Uy</t>
  </si>
  <si>
    <t>TMC No. 16072201000473</t>
  </si>
  <si>
    <t>failure to comply the corporate documents for change of location</t>
  </si>
  <si>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</si>
  <si>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</si>
  <si>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</si>
  <si>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</si>
  <si>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</si>
  <si>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t>
    </r>
    <r>
      <rPr>
        <sz val="10"/>
        <color rgb="FFFF0000"/>
        <rFont val="Arial Narrow"/>
      </rPr>
      <t>OK</t>
    </r>
  </si>
  <si>
    <r>
      <rPr>
        <sz val="10"/>
        <color rgb="FFFF0000"/>
        <rFont val="Arial Narrow"/>
      </rPr>
      <t xml:space="preserve">with 5-year validity </t>
    </r>
    <r>
      <rPr>
        <sz val="10"/>
        <color rgb="FFFF0000"/>
        <rFont val="Arial Narrow"/>
      </rPr>
      <t>OK</t>
    </r>
  </si>
  <si>
    <r>
      <rPr>
        <sz val="10"/>
        <color rgb="FFFF0000"/>
        <rFont val="Arial Narrow"/>
      </rPr>
      <t xml:space="preserve">with 5-year validity period OK
new validity period: May 17, 2028 due to error in the number of hours reflected in the CTPR
</t>
    </r>
    <r>
      <rPr>
        <sz val="10"/>
        <color rgb="FF000000"/>
        <rFont val="Arial Narrow"/>
      </rPr>
      <t>due to integration of 21st Century Skills</t>
    </r>
  </si>
  <si>
    <r>
      <rPr>
        <sz val="10"/>
        <color rgb="FFFF0000"/>
        <rFont val="Arial Narrow"/>
      </rPr>
      <t xml:space="preserve">with 5-year validity period OK
</t>
    </r>
    <r>
      <rPr>
        <sz val="10"/>
        <color rgb="FF000000"/>
        <rFont val="Arial Narrow"/>
      </rPr>
      <t>due to integration of 21st Century Skills</t>
    </r>
  </si>
  <si>
    <t>Maria Donna F. Buates</t>
  </si>
  <si>
    <t>NTTC No. 181507221200425</t>
  </si>
  <si>
    <t>NTTC No. 191907221200427</t>
  </si>
  <si>
    <t>Lelith B. Dutallas</t>
  </si>
  <si>
    <t>NTTC No. 191807221200098</t>
  </si>
  <si>
    <r>
      <rPr>
        <sz val="10"/>
        <color rgb="FFFF0000"/>
        <rFont val="Arial Narrow"/>
      </rPr>
      <t xml:space="preserve">with 5-year validity period OK
</t>
    </r>
    <r>
      <rPr>
        <sz val="10"/>
        <color rgb="FF000000"/>
        <rFont val="Arial Narrow"/>
      </rPr>
      <t>due to integration of 21st Century Skills</t>
    </r>
  </si>
  <si>
    <r>
      <rPr>
        <sz val="10"/>
        <color rgb="FFFF0000"/>
        <rFont val="Arial Narrow"/>
      </rPr>
      <t xml:space="preserve">with 5-year validity period OK
</t>
    </r>
    <r>
      <rPr>
        <sz val="10"/>
        <color rgb="FF000000"/>
        <rFont val="Arial Narrow"/>
      </rPr>
      <t>due to integration of 21st Century Skills</t>
    </r>
  </si>
  <si>
    <t>NTTC No. 171707221200185</t>
  </si>
  <si>
    <t>Voluntary surrendered CTPR
TVI Closed</t>
  </si>
  <si>
    <t>due to inadequate manpower</t>
  </si>
  <si>
    <t>Dareen Bontilao Chaiamwie M. Tero</t>
  </si>
  <si>
    <t>TMC No.1207020100018 TMC No. 1207020100176</t>
  </si>
  <si>
    <t>8/17/2017 10/12/17</t>
  </si>
  <si>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</si>
  <si>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</si>
  <si>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t>COR No. RVIIFLD0193s2020</t>
  </si>
  <si>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</si>
  <si>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</si>
  <si>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</si>
  <si>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</si>
  <si>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</si>
  <si>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</si>
  <si>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</si>
  <si>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Correction of issuance date: October 28, 2022 (done)
</t>
    </r>
    <r>
      <rPr>
        <sz val="10"/>
        <color rgb="FF000000"/>
        <rFont val="Arial Narrow"/>
      </rPr>
      <t>due to integration of 21st Century Skills</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</si>
  <si>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</si>
  <si>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</si>
  <si>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</si>
  <si>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</si>
  <si>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t>COR No. RVIIFLD0192s2020</t>
  </si>
  <si>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</si>
  <si>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</si>
  <si>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</si>
  <si>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t>Gilberto P. Pellazo Robelito S. Patalinghug</t>
  </si>
  <si>
    <t>NTTC No.17072202004893 NTTC No. 201707221200139</t>
  </si>
  <si>
    <r>
      <rPr>
        <sz val="10"/>
        <color rgb="FFFF0000"/>
        <rFont val="Arial Narrow"/>
      </rPr>
      <t xml:space="preserve">with 5-year validity period </t>
    </r>
    <r>
      <rPr>
        <sz val="10"/>
        <color rgb="FFFF0000"/>
        <rFont val="Arial Narrow"/>
      </rPr>
      <t>OK</t>
    </r>
  </si>
  <si>
    <t>COR No. RVIIFLD0194s2020</t>
  </si>
  <si>
    <r>
      <rPr>
        <sz val="10"/>
        <color rgb="FFFF0000"/>
        <rFont val="Arial Narrow"/>
      </rPr>
      <t xml:space="preserve">with 5-year validity period </t>
    </r>
    <r>
      <rPr>
        <sz val="10"/>
        <color rgb="FFFF0000"/>
        <rFont val="Arial Narrow"/>
      </rPr>
      <t xml:space="preserve">OK
</t>
    </r>
    <r>
      <rPr>
        <sz val="10"/>
        <color rgb="FFFF0000"/>
        <rFont val="Arial Narrow"/>
      </rPr>
      <t>due to integration of 21st Century Skills in the CBC</t>
    </r>
  </si>
  <si>
    <t>Jonrie A. Romales</t>
  </si>
  <si>
    <t>TMC No. 17072210007392</t>
  </si>
  <si>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</si>
  <si>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</si>
  <si>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t>
    </r>
    <r>
      <rPr>
        <sz val="10"/>
        <color rgb="FFFF0000"/>
        <rFont val="Arial Narrow"/>
      </rPr>
      <t>OK</t>
    </r>
  </si>
  <si>
    <t>NTTC No. 181807221200274</t>
  </si>
  <si>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</si>
  <si>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</si>
  <si>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t>NTTC No.181407221200020</t>
  </si>
  <si>
    <r>
      <rPr>
        <sz val="10"/>
        <color rgb="FFFF0000"/>
        <rFont val="Arial Narrow"/>
      </rPr>
      <t xml:space="preserve">with 5-year validity period </t>
    </r>
    <r>
      <rPr>
        <sz val="10"/>
        <color rgb="FFFF0000"/>
        <rFont val="Arial Narrow"/>
      </rPr>
      <t>OK</t>
    </r>
  </si>
  <si>
    <t>Johmrey M. Cañete
 Stanley T. Dinawanao</t>
  </si>
  <si>
    <t>NTTC No. 171707221200260
 NTTC No. 201907221200161</t>
  </si>
  <si>
    <t>8/17/2022
 2/27/2024</t>
  </si>
  <si>
    <t>Karl Josep L. Torres</t>
  </si>
  <si>
    <t>NTTC No.181807221200133</t>
  </si>
  <si>
    <r>
      <rPr>
        <sz val="10"/>
        <color rgb="FFFF0000"/>
        <rFont val="Arial Narrow"/>
      </rPr>
      <t xml:space="preserve">with 5-year validity period </t>
    </r>
    <r>
      <rPr>
        <sz val="10"/>
        <color rgb="FFFF0000"/>
        <rFont val="Arial Narrow"/>
      </rPr>
      <t>OK</t>
    </r>
  </si>
  <si>
    <t>COR No. RVIIFLD0191s2020</t>
  </si>
  <si>
    <t>Georgette V. Malagar</t>
  </si>
  <si>
    <t>TMC No. 18074601000056</t>
  </si>
  <si>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</si>
  <si>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</si>
  <si>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</si>
  <si>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t>
    </r>
    <r>
      <rPr>
        <sz val="10"/>
        <color rgb="FFFF0000"/>
        <rFont val="Arial Narrow"/>
      </rPr>
      <t>OK</t>
    </r>
  </si>
  <si>
    <t>Toledo</t>
  </si>
  <si>
    <t>NTTC No. 181707221200187</t>
  </si>
  <si>
    <t>COR No. RVIIFLD0195s2020</t>
  </si>
  <si>
    <t>Jun Rey T. Enojardo</t>
  </si>
  <si>
    <t>TMC No. 20072201011466</t>
  </si>
  <si>
    <r>
      <rPr>
        <sz val="10"/>
        <color rgb="FFFF0000"/>
        <rFont val="Arial Narrow"/>
      </rPr>
      <t xml:space="preserve">with 5-year validity period OK
</t>
    </r>
    <r>
      <rPr>
        <sz val="10"/>
        <color rgb="FF000000"/>
        <rFont val="Arial Narrow"/>
      </rPr>
      <t>due to integration of 21st Century Skills</t>
    </r>
  </si>
  <si>
    <r>
      <rPr>
        <sz val="10"/>
        <color rgb="FFFF0000"/>
        <rFont val="Arial Narrow"/>
      </rPr>
      <t xml:space="preserve">with 5-year validity period OK
</t>
    </r>
    <r>
      <rPr>
        <sz val="10"/>
        <color rgb="FF000000"/>
        <rFont val="Arial Narrow"/>
      </rPr>
      <t>due to integration of 21st Century Skills</t>
    </r>
  </si>
  <si>
    <t>Rosanna L. Mansulod Fretzie P. Costanilla</t>
  </si>
  <si>
    <t>NTTC No. 181707221200232 NTTC No. 202007221200282</t>
  </si>
  <si>
    <r>
      <rPr>
        <sz val="10"/>
        <color rgb="FFFF0000"/>
        <rFont val="Arial Narrow"/>
      </rPr>
      <t xml:space="preserve">with 5-year validity period OK
</t>
    </r>
    <r>
      <rPr>
        <sz val="10"/>
        <color rgb="FF000000"/>
        <rFont val="Arial Narrow"/>
      </rPr>
      <t>due to integration of 21st Century Skills</t>
    </r>
  </si>
  <si>
    <r>
      <rPr>
        <sz val="10"/>
        <color rgb="FFFF0000"/>
        <rFont val="Arial Narrow"/>
      </rPr>
      <t xml:space="preserve">with 5-year validity period OK
</t>
    </r>
    <r>
      <rPr>
        <sz val="10"/>
        <color rgb="FF000000"/>
        <rFont val="Arial Narrow"/>
      </rPr>
      <t>due to integration of 21st Century Skills</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</si>
  <si>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</si>
  <si>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</si>
  <si>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t>Hairdressing NC II (Amended)</t>
  </si>
  <si>
    <t>NTTC No. 181507221200070</t>
  </si>
  <si>
    <t>Rodelyn U. Maru
 Aileen S. Bolanio</t>
  </si>
  <si>
    <t>NTTC No. 171707221200370
 NTTC No. 212007221200080</t>
  </si>
  <si>
    <t>6/12/2022
 3/2/2024</t>
  </si>
  <si>
    <t>Hairdressing NC II (Amended) - Mobile Training Program</t>
  </si>
  <si>
    <t>Carmela J. Jimenez
 Raul A. Culpar</t>
  </si>
  <si>
    <t>NTTC No. 181507221200069
 NTTC No.
 171508641201098</t>
  </si>
  <si>
    <t>Beauty Care NC II (AMended) - Mobile Training Program</t>
  </si>
  <si>
    <t>Carmela J. Jimenez
 Raul A. Culpar
 Rodelyn U. Maru
 Edwin O. Desabille</t>
  </si>
  <si>
    <t>NTTC No. 181507221200068
 NTTC No.
 171508641201099
 NTTC No. 181707221200273
 NTTC No. 181806451201648</t>
  </si>
  <si>
    <t>9-Jan-23
 2-Jun-21
 26-Jun-23
 3-Aug-22</t>
  </si>
  <si>
    <t>WTR No. 20170722HHCPHA315132</t>
  </si>
  <si>
    <t>Eloisa N. Hernandez</t>
  </si>
  <si>
    <t>NTTC No. 171507221300061</t>
  </si>
  <si>
    <r>
      <rPr>
        <sz val="10"/>
        <color rgb="FFFF0000"/>
        <rFont val="Arial Narrow"/>
      </rPr>
      <t xml:space="preserve">with 5-year validity period OK
</t>
    </r>
    <r>
      <rPr>
        <sz val="10"/>
        <color rgb="FF000000"/>
        <rFont val="Arial Narrow"/>
      </rPr>
      <t>due to integration of 21st Century Skills</t>
    </r>
  </si>
  <si>
    <r>
      <rPr>
        <sz val="10"/>
        <color rgb="FFFF0000"/>
        <rFont val="Arial Narrow"/>
      </rPr>
      <t xml:space="preserve">with 5-year validity period OK
</t>
    </r>
    <r>
      <rPr>
        <sz val="10"/>
        <color rgb="FF000000"/>
        <rFont val="Arial Narrow"/>
      </rPr>
      <t>due to integration of 21st Century Skills</t>
    </r>
  </si>
  <si>
    <t>Bernie L. Lañojan</t>
  </si>
  <si>
    <t>NTTC No. 181607221200018</t>
  </si>
  <si>
    <r>
      <rPr>
        <sz val="10"/>
        <color rgb="FFFF0000"/>
        <rFont val="Arial Narrow"/>
      </rPr>
      <t xml:space="preserve">with 5-year validity period OK
</t>
    </r>
    <r>
      <rPr>
        <sz val="10"/>
        <color rgb="FF000000"/>
        <rFont val="Arial Narrow"/>
      </rPr>
      <t>due to integration of 21st Century Skills</t>
    </r>
  </si>
  <si>
    <t>NTTC No. 181807221200382</t>
  </si>
  <si>
    <t>Shara P. Uybines</t>
  </si>
  <si>
    <t>NTTC No. 171607221200183</t>
  </si>
  <si>
    <t>NTTC No. 161307221300204</t>
  </si>
  <si>
    <t>NTTC No. 191607221200494</t>
  </si>
  <si>
    <t xml:space="preserve">
alegriaorganicdemofarm@gmail.com</t>
  </si>
  <si>
    <r>
      <rPr>
        <sz val="10"/>
        <color rgb="FFFF0000"/>
        <rFont val="Arial Narrow"/>
      </rPr>
      <t xml:space="preserve">with 5-year validity period </t>
    </r>
    <r>
      <rPr>
        <sz val="10"/>
        <color rgb="FFFF0000"/>
        <rFont val="Arial Narrow"/>
      </rPr>
      <t xml:space="preserve">OK
</t>
    </r>
    <r>
      <rPr>
        <sz val="10"/>
        <color rgb="FFFF0000"/>
        <rFont val="Arial Narrow"/>
      </rPr>
      <t xml:space="preserve">For Correction of Municipality and Municipality Class
Municipality: From Cebu City to Alegria
Municipality Class: From 1st to 4th Class </t>
    </r>
    <r>
      <rPr>
        <sz val="10"/>
        <color rgb="FFFF0000"/>
        <rFont val="Arial Narrow"/>
      </rPr>
      <t>OK</t>
    </r>
  </si>
  <si>
    <r>
      <rPr>
        <sz val="10"/>
        <color rgb="FF000000"/>
        <rFont val="Arial Narrow"/>
      </rPr>
      <t>Municipality: from Cebu City to Madridejos
Municpality Class: from 1st Class to 4th Class</t>
    </r>
    <r>
      <rPr>
        <sz val="10"/>
        <color rgb="FFFF0000"/>
        <rFont val="Arial Narrow"/>
      </rPr>
      <t xml:space="preserve"> OK
</t>
    </r>
    <r>
      <rPr>
        <sz val="10"/>
        <color rgb="FF000000"/>
        <rFont val="Arial Narrow"/>
      </rPr>
      <t>with 5-year validity period and integrated with 21st Century Skills</t>
    </r>
  </si>
  <si>
    <r>
      <rPr>
        <sz val="10"/>
        <color rgb="FF000000"/>
        <rFont val="Arial Narrow"/>
      </rPr>
      <t xml:space="preserve">Old / Existing Numbers for deletion:
0917-321-1325 / 0998-820-585 / (032) 254-8163
New Contact Numbers:
0949-994-7935 / 0917-632-4425 / (032) 234-6102 </t>
    </r>
    <r>
      <rPr>
        <sz val="10"/>
        <color rgb="FFFF0000"/>
        <rFont val="Arial Narrow"/>
      </rPr>
      <t xml:space="preserve">(done with the changes)
</t>
    </r>
    <r>
      <rPr>
        <sz val="10"/>
        <color rgb="FF000000"/>
        <rFont val="Arial Narrow"/>
      </rPr>
      <t>due to integration of 21st Century Skills</t>
    </r>
  </si>
  <si>
    <r>
      <rPr>
        <sz val="10"/>
        <color rgb="FF000000"/>
        <rFont val="Arial Narrow"/>
      </rPr>
      <t xml:space="preserve">Old / Existing Numbers for deletion:
0917-321-1325 / 0998-820-585 / (032) 254-8163
New Contact Numbers:
0949-994-7935 / 0917-632-4425 / (032) 234-6102 </t>
    </r>
    <r>
      <rPr>
        <sz val="10"/>
        <color rgb="FFFF0000"/>
        <rFont val="Arial Narrow"/>
      </rPr>
      <t xml:space="preserve">(done with the changes)
</t>
    </r>
    <r>
      <rPr>
        <sz val="10"/>
        <color rgb="FF000000"/>
        <rFont val="Arial Narrow"/>
      </rPr>
      <t>due to integration of 21st Century Skills</t>
    </r>
  </si>
  <si>
    <r>
      <rPr>
        <sz val="10"/>
        <color rgb="FF000000"/>
        <rFont val="Arial Narrow"/>
      </rPr>
      <t xml:space="preserve">Old / Existing Numbers for deletion:
0917-321-1325 / 0998-820-585 / (032) 254-8163
New Contact Numbers:
0949-994-7935 / 0917-632-4425 / (032) 234-6102 </t>
    </r>
    <r>
      <rPr>
        <sz val="10"/>
        <color rgb="FFFF0000"/>
        <rFont val="Arial Narrow"/>
      </rPr>
      <t xml:space="preserve">(done with the changes)
</t>
    </r>
    <r>
      <rPr>
        <sz val="10"/>
        <color rgb="FF000000"/>
        <rFont val="Arial Narrow"/>
      </rPr>
      <t>due to integration of 21st Century Skills</t>
    </r>
  </si>
  <si>
    <r>
      <rPr>
        <sz val="10"/>
        <color rgb="FF000000"/>
        <rFont val="Arial Narrow"/>
      </rPr>
      <t xml:space="preserve">Old / Existing Numbers for deletion:
0917-321-1325 / 0998-820-585 / (032) 254-8163
New Contact Numbers:
0949-994-7935 / 0917-632-4425 / (032) 234-6102 </t>
    </r>
    <r>
      <rPr>
        <sz val="10"/>
        <color rgb="FFFF0000"/>
        <rFont val="Arial Narrow"/>
      </rPr>
      <t xml:space="preserve">(done with the changes)
</t>
    </r>
    <r>
      <rPr>
        <sz val="10"/>
        <color rgb="FF000000"/>
        <rFont val="Arial Narrow"/>
      </rPr>
      <t>due to integration of 21st Century Skills</t>
    </r>
  </si>
  <si>
    <r>
      <rPr>
        <sz val="10"/>
        <color rgb="FF000000"/>
        <rFont val="Arial Narrow"/>
      </rPr>
      <t xml:space="preserve">Old / Existing Numbers for deletion:
0917-321-1325 / 0998-820-585 / (032) 254-8163
New Contact Numbers:
0949-994-7935 / 0917-632-4425 / (032) 234-6102 </t>
    </r>
    <r>
      <rPr>
        <sz val="10"/>
        <color rgb="FFFF0000"/>
        <rFont val="Arial Narrow"/>
      </rPr>
      <t xml:space="preserve">(done with the changes)
</t>
    </r>
    <r>
      <rPr>
        <sz val="10"/>
        <color rgb="FF000000"/>
        <rFont val="Arial Narrow"/>
      </rPr>
      <t>already with 5-year validity period</t>
    </r>
  </si>
  <si>
    <r>
      <rPr>
        <sz val="10"/>
        <color rgb="FF000000"/>
        <rFont val="Arial Narrow"/>
      </rPr>
      <t xml:space="preserve">Old / Existing Numbers for deletion:
0917-321-1325 / 0998-820-585 / (032) 254-8163
New Contact Numbers:
0949-994-7935 / 0917-632-4425 / (032) 234-6102 </t>
    </r>
    <r>
      <rPr>
        <sz val="10"/>
        <color rgb="FFFF0000"/>
        <rFont val="Arial Narrow"/>
      </rPr>
      <t xml:space="preserve">(done with the changes)
</t>
    </r>
    <r>
      <rPr>
        <sz val="10"/>
        <color rgb="FF000000"/>
        <rFont val="Arial Narrow"/>
      </rPr>
      <t>due to integration of 21st Century Skills</t>
    </r>
  </si>
  <si>
    <r>
      <rPr>
        <sz val="10"/>
        <color rgb="FFFF0000"/>
        <rFont val="Arial Narrow"/>
      </rPr>
      <t xml:space="preserve">Old / Existing Numbers for deletion:
0917-321-1325 / 0998-820-585 / (032) 254-8163
New Contact Numbers:
0949-994-7935 / 0917-632-4425 / (032) 234-6102 (done with the changes)
with 5-year validity period OK
</t>
    </r>
    <r>
      <rPr>
        <sz val="10"/>
        <color rgb="FF000000"/>
        <rFont val="Arial Narrow"/>
      </rPr>
      <t>due to integration of 21st Century Skills</t>
    </r>
  </si>
  <si>
    <r>
      <rPr>
        <sz val="10"/>
        <color rgb="FFFF0000"/>
        <rFont val="Arial Narrow"/>
      </rPr>
      <t xml:space="preserve">Old / Existing Numbers for deletion:
0917-321-1325 / 0998-820-585 / (032) 254-8163
New Contact Numbers:
0949-994-7935 / 0917-632-4425 / (032) 234-6102 (done with the changes)
with 5-year validity period OK
</t>
    </r>
    <r>
      <rPr>
        <sz val="10"/>
        <color rgb="FF000000"/>
        <rFont val="Arial Narrow"/>
      </rPr>
      <t>due to integration of 21st Century Skills</t>
    </r>
  </si>
  <si>
    <r>
      <rPr>
        <sz val="10"/>
        <color rgb="FF000000"/>
        <rFont val="Arial Narrow"/>
      </rPr>
      <t xml:space="preserve">Old / Existing Numbers for deletion:
0917-321-1325 / 0998-820-585 / (032) 254-8163
New Contact Numbers:
0949-994-7935 / 0917-632-4425 / (032) 234-6102 </t>
    </r>
    <r>
      <rPr>
        <sz val="10"/>
        <color rgb="FFFF0000"/>
        <rFont val="Arial Narrow"/>
      </rPr>
      <t xml:space="preserve">(done with the changes)
</t>
    </r>
    <r>
      <rPr>
        <sz val="10"/>
        <color rgb="FF000000"/>
        <rFont val="Arial Narrow"/>
      </rPr>
      <t>aready with 5-year validity period</t>
    </r>
  </si>
  <si>
    <r>
      <rPr>
        <sz val="10"/>
        <color rgb="FF000000"/>
        <rFont val="Arial Narrow"/>
      </rPr>
      <t xml:space="preserve">Old / Existing Numbers for deletion:
0917-321-1325 / 0998-820-585 / (032) 254-8163
New Contact Numbers:
0949-994-7935 / 0917-632-4425 / (032) 234-6102 </t>
    </r>
    <r>
      <rPr>
        <sz val="10"/>
        <color rgb="FFFF0000"/>
        <rFont val="Arial Narrow"/>
      </rPr>
      <t xml:space="preserve">(done with the changes)
</t>
    </r>
    <r>
      <rPr>
        <sz val="10"/>
        <color rgb="FF000000"/>
        <rFont val="Arial Narrow"/>
      </rPr>
      <t>aready with 5-year validity period</t>
    </r>
  </si>
  <si>
    <r>
      <rPr>
        <sz val="10"/>
        <color rgb="FF000000"/>
        <rFont val="Arial Narrow"/>
      </rPr>
      <t xml:space="preserve">Old / Existing Numbers for deletion:
0917-321-1325 / 0998-820-585 / (032) 254-8163
New Contact Numbers:
0949-994-7935 / 0917-632-4425 / (032) 234-6102 </t>
    </r>
    <r>
      <rPr>
        <sz val="10"/>
        <color rgb="FFFF0000"/>
        <rFont val="Arial Narrow"/>
      </rPr>
      <t xml:space="preserve">(done with the changes)
</t>
    </r>
    <r>
      <rPr>
        <sz val="10"/>
        <color rgb="FF000000"/>
        <rFont val="Arial Narrow"/>
      </rPr>
      <t>aready with 5-year validity period</t>
    </r>
  </si>
  <si>
    <r>
      <rPr>
        <sz val="10"/>
        <color rgb="FF000000"/>
        <rFont val="Arial Narrow"/>
      </rPr>
      <t xml:space="preserve">Old / Existing Numbers for deletion:
0917-321-1325 / 0998-820-585 / (032) 254-8163
New Contact Numbers:
0949-994-7935 / 0917-632-4425 / (032) 234-6102 </t>
    </r>
    <r>
      <rPr>
        <sz val="10"/>
        <color rgb="FFFF0000"/>
        <rFont val="Arial Narrow"/>
      </rPr>
      <t xml:space="preserve">(done with the changes)
</t>
    </r>
    <r>
      <rPr>
        <sz val="10"/>
        <color rgb="FF000000"/>
        <rFont val="Arial Narrow"/>
      </rPr>
      <t>aready with 5-year validity period</t>
    </r>
  </si>
  <si>
    <r>
      <rPr>
        <sz val="10"/>
        <color rgb="FFFF0000"/>
        <rFont val="Arial Narrow"/>
      </rPr>
      <t xml:space="preserve">Old / Existing Numbers for deletion:
0917-321-1325 / 0998-820-585 / (032) 254-8163
New Contact Numbers:
0949-994-7935 / 0917-632-4425 / (032) 234-6102 (done with the changes)
with 5-year validity period OK
</t>
    </r>
    <r>
      <rPr>
        <sz val="10"/>
        <color rgb="FF000000"/>
        <rFont val="Arial Narrow"/>
      </rPr>
      <t>due to integration of 21st Century Skills</t>
    </r>
  </si>
  <si>
    <r>
      <rPr>
        <sz val="10"/>
        <color rgb="FFFF0000"/>
        <rFont val="Arial Narrow"/>
      </rPr>
      <t xml:space="preserve">Old / Existing Numbers for deletion:
0917-321-1325 / 0998-820-585 / (032) 254-8163
New Contact Numbers:
0949-994-7935 / 0917-632-4425 / (032) 234-6102 (done with the changes)
with 5-year validity period OK
</t>
    </r>
    <r>
      <rPr>
        <sz val="10"/>
        <color rgb="FF000000"/>
        <rFont val="Arial Narrow"/>
      </rPr>
      <t>due to integration of 21st Century Skills</t>
    </r>
  </si>
  <si>
    <r>
      <rPr>
        <sz val="10"/>
        <color rgb="FFFF0000"/>
        <rFont val="Arial Narrow"/>
      </rPr>
      <t xml:space="preserve">due to inclusion of SIL (done)
</t>
    </r>
    <r>
      <rPr>
        <sz val="10"/>
        <color rgb="FF000000"/>
        <rFont val="Arial Narrow"/>
      </rPr>
      <t>due to integration of 21st Century Skills</t>
    </r>
  </si>
  <si>
    <r>
      <rPr>
        <sz val="10"/>
        <color rgb="FFFF0000"/>
        <rFont val="Arial Narrow"/>
      </rPr>
      <t xml:space="preserve">Old / Existing Numbers for deletion:
0917-321-1325 / 0998-820-585 / (032) 254-8163
New Contact Numbers:
0949-994-7935 / 0917-632-4425 / (032) 234-6102 </t>
    </r>
    <r>
      <rPr>
        <sz val="10"/>
        <color rgb="FFFF0000"/>
        <rFont val="Arial Narrow"/>
      </rPr>
      <t xml:space="preserve">(done with the changes)
</t>
    </r>
    <r>
      <rPr>
        <sz val="10"/>
        <color rgb="FFFF0000"/>
        <rFont val="Arial Narrow"/>
      </rPr>
      <t xml:space="preserve">with 5-year validity period </t>
    </r>
    <r>
      <rPr>
        <sz val="10"/>
        <color rgb="FFFF0000"/>
        <rFont val="Arial Narrow"/>
      </rPr>
      <t>OK</t>
    </r>
  </si>
  <si>
    <r>
      <rPr>
        <sz val="10"/>
        <color rgb="FFFF0000"/>
        <rFont val="Arial Narrow"/>
      </rPr>
      <t xml:space="preserve">Old / Existing Numbers for deletion:
0917-321-1325 / 0998-820-585 / (032) 254-8163
New Contact Numbers:
0949-994-7935 / 0917-632-4425 / (032) 234-6102 (done with the changes)
with 5-year validity period OK
</t>
    </r>
    <r>
      <rPr>
        <sz val="10"/>
        <color rgb="FF000000"/>
        <rFont val="Arial Narrow"/>
      </rPr>
      <t>due to integration of 21st Century Skills</t>
    </r>
  </si>
  <si>
    <t>NTTC No. 151207221200224</t>
  </si>
  <si>
    <r>
      <rPr>
        <sz val="10"/>
        <color rgb="FFFF0000"/>
        <rFont val="Arial Narrow"/>
      </rPr>
      <t xml:space="preserve">Old / Existing Numbers for deletion:
0917-321-1325 / 0998-820-585 / (032) 254-8163
New Contact Numbers:
0949-994-7935 / 0917-632-4425 / (032) 234-6102 </t>
    </r>
    <r>
      <rPr>
        <sz val="10"/>
        <color rgb="FFFF0000"/>
        <rFont val="Arial Narrow"/>
      </rPr>
      <t xml:space="preserve">(done with the changes)
</t>
    </r>
    <r>
      <rPr>
        <sz val="10"/>
        <color rgb="FFFF0000"/>
        <rFont val="Arial Narrow"/>
      </rPr>
      <t xml:space="preserve">with 5-year validity period </t>
    </r>
    <r>
      <rPr>
        <sz val="10"/>
        <color rgb="FFFF0000"/>
        <rFont val="Arial Narrow"/>
      </rPr>
      <t>OK</t>
    </r>
  </si>
  <si>
    <t>Heavy Equipment Operation (Tower Crane) NC II (Amended)</t>
  </si>
  <si>
    <t>migrating to updated TR</t>
  </si>
  <si>
    <t>Heavy Equipment Operation (Rough Terrain Crane) NC II (Amended)</t>
  </si>
  <si>
    <t>NTTC No. 201707221200315</t>
  </si>
  <si>
    <t>Jerry D. Anos, Anthony S. Radoc</t>
  </si>
  <si>
    <t>NTTC No. 141207021239570 NTTC No. 161507221200215</t>
  </si>
  <si>
    <t>September 29, 2019 , June 6, 2021</t>
  </si>
  <si>
    <r>
      <rPr>
        <sz val="10"/>
        <color theme="0"/>
        <rFont val="Arial Narrow"/>
      </rPr>
      <t xml:space="preserve">Old / Existing Numbers for deletion:
0917-321-1325 / 0998-820-585 / (032) 254-8163
New Contact Numbers:
0949-994-7935 / 0917-632-4425 / (032) 234-6102 </t>
    </r>
    <r>
      <rPr>
        <sz val="10"/>
        <color theme="0"/>
        <rFont val="Arial Narrow"/>
      </rPr>
      <t>(done with the changes)</t>
    </r>
  </si>
  <si>
    <t>Anthony A. Chopitea</t>
  </si>
  <si>
    <t>TMC No. 16072201000010</t>
  </si>
  <si>
    <t>Buenaventura C. Aguilar, Jr.</t>
  </si>
  <si>
    <t>NTTC No. 171207221200045</t>
  </si>
  <si>
    <r>
      <rPr>
        <sz val="10"/>
        <color rgb="FFFF0000"/>
        <rFont val="Arial Narrow"/>
      </rPr>
      <t xml:space="preserve">Old / Existing Numbers for deletion:
0917-321-1325 / 0998-820-585 / (032) 254-8163
New Contact Numbers:
0949-994-7935 / 0917-632-4425 / (032) 234-6102 (done with the changes)
with 5-year validity period OK
</t>
    </r>
    <r>
      <rPr>
        <sz val="10"/>
        <color rgb="FF000000"/>
        <rFont val="Arial Narrow"/>
      </rPr>
      <t>due to integration of 21st Century Skills</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</si>
  <si>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</si>
  <si>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OK
</t>
    </r>
    <r>
      <rPr>
        <sz val="10"/>
        <color rgb="FF000000"/>
        <rFont val="Arial Narrow"/>
      </rPr>
      <t>due to integration of 21st Century Skills</t>
    </r>
  </si>
  <si>
    <r>
      <rPr>
        <sz val="10"/>
        <color rgb="FFFF0000"/>
        <rFont val="Arial Narrow"/>
      </rPr>
      <t xml:space="preserve">with 5-year validity OK
</t>
    </r>
    <r>
      <rPr>
        <sz val="10"/>
        <color rgb="FF000000"/>
        <rFont val="Arial Narrow"/>
      </rPr>
      <t>due to integration of 21st Century Skills</t>
    </r>
  </si>
  <si>
    <r>
      <rPr>
        <sz val="10"/>
        <color rgb="FFFF0000"/>
        <rFont val="Arial Narrow"/>
      </rPr>
      <t xml:space="preserve">with 5-year validity OK
</t>
    </r>
    <r>
      <rPr>
        <sz val="10"/>
        <color rgb="FF000000"/>
        <rFont val="Arial Narrow"/>
      </rPr>
      <t>due to integration of 21st Century Skills</t>
    </r>
  </si>
  <si>
    <r>
      <rPr>
        <sz val="10"/>
        <color rgb="FFFF0000"/>
        <rFont val="Arial Narrow"/>
      </rPr>
      <t xml:space="preserve">with 5-year validity OK
</t>
    </r>
    <r>
      <rPr>
        <sz val="10"/>
        <color rgb="FF000000"/>
        <rFont val="Arial Narrow"/>
      </rPr>
      <t>due to integration of 21st Century Skills</t>
    </r>
  </si>
  <si>
    <t>Cypress S. Pilapil
 Chris May A. Macayana</t>
  </si>
  <si>
    <t>TMC No.8072202027427
 TMC No.17072201000278</t>
  </si>
  <si>
    <t>1-June-23
 12-Sep-22</t>
  </si>
  <si>
    <t>SME-AG GLOBAL EDUCAITON INC.</t>
  </si>
  <si>
    <r>
      <rPr>
        <sz val="10"/>
        <color rgb="FFFF0000"/>
        <rFont val="Arial Narrow"/>
      </rPr>
      <t>due to change of name of institution
with 5-year validity period
New Name:</t>
    </r>
    <r>
      <rPr>
        <b/>
        <sz val="10"/>
        <color rgb="FFFF0000"/>
        <rFont val="Arial Narrow"/>
      </rPr>
      <t xml:space="preserve"> SME-AG GLOBAL EDUCAITON INC.</t>
    </r>
  </si>
  <si>
    <t>Beverly Kathleen P. Gadiano</t>
  </si>
  <si>
    <t>TMC No. 15070201000337</t>
  </si>
  <si>
    <r>
      <rPr>
        <sz val="10"/>
        <color rgb="FFFF0000"/>
        <rFont val="Arial Narrow"/>
      </rPr>
      <t xml:space="preserve">with 5-year validity period OK
</t>
    </r>
    <r>
      <rPr>
        <sz val="10"/>
        <color rgb="FF000000"/>
        <rFont val="Arial Narrow"/>
      </rPr>
      <t>due to integration of 21st Century Skills</t>
    </r>
  </si>
  <si>
    <r>
      <rPr>
        <sz val="10"/>
        <color rgb="FFFF0000"/>
        <rFont val="Arial Narrow"/>
      </rPr>
      <t xml:space="preserve">with 5-year validity period OK
</t>
    </r>
    <r>
      <rPr>
        <sz val="10"/>
        <color rgb="FF000000"/>
        <rFont val="Arial Narrow"/>
      </rPr>
      <t>due to integration of 21st Century Skills</t>
    </r>
  </si>
  <si>
    <r>
      <rPr>
        <sz val="10"/>
        <color rgb="FFFF0000"/>
        <rFont val="Arial Narrow"/>
      </rPr>
      <t xml:space="preserve">with 5-year validity period OK
</t>
    </r>
    <r>
      <rPr>
        <sz val="10"/>
        <color rgb="FF000000"/>
        <rFont val="Arial Narrow"/>
      </rPr>
      <t>due to integration of 21st Century Skills</t>
    </r>
  </si>
  <si>
    <r>
      <rPr>
        <sz val="10"/>
        <color rgb="FFFF0000"/>
        <rFont val="Arial Narrow"/>
      </rPr>
      <t xml:space="preserve">with 5-year validity period OK
</t>
    </r>
    <r>
      <rPr>
        <sz val="10"/>
        <color rgb="FF000000"/>
        <rFont val="Arial Narrow"/>
      </rPr>
      <t>due to integration of 21st Century Skills</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</si>
  <si>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</si>
  <si>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</si>
  <si>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with 5-year validity period</t>
    </r>
    <r>
      <rPr>
        <sz val="10"/>
        <color rgb="FFFF0000"/>
        <rFont val="Arial Narrow"/>
      </rPr>
      <t xml:space="preserve"> OK</t>
    </r>
  </si>
  <si>
    <r>
      <rPr>
        <sz val="10"/>
        <color rgb="FFFF0000"/>
        <rFont val="Arial Narrow"/>
      </rPr>
      <t>with 5-year validity period</t>
    </r>
    <r>
      <rPr>
        <sz val="10"/>
        <color rgb="FFFF0000"/>
        <rFont val="Arial Narrow"/>
      </rPr>
      <t xml:space="preserve"> OK</t>
    </r>
  </si>
  <si>
    <r>
      <rPr>
        <sz val="10"/>
        <color rgb="FFFF0000"/>
        <rFont val="Arial Narrow"/>
      </rPr>
      <t>with 5-year validity period</t>
    </r>
    <r>
      <rPr>
        <sz val="10"/>
        <color rgb="FFFF0000"/>
        <rFont val="Arial Narrow"/>
      </rPr>
      <t xml:space="preserve"> OK</t>
    </r>
  </si>
  <si>
    <r>
      <rPr>
        <sz val="10"/>
        <color rgb="FFFF0000"/>
        <rFont val="Arial Narrow"/>
      </rPr>
      <t>with 5-year validity period</t>
    </r>
    <r>
      <rPr>
        <sz val="10"/>
        <color rgb="FFFF0000"/>
        <rFont val="Arial Narrow"/>
      </rPr>
      <t xml:space="preserve"> OK</t>
    </r>
  </si>
  <si>
    <t xml:space="preserve">eddjill.aye@gmail.com </t>
  </si>
  <si>
    <t>Rogen S. Gascon
Annalem P. Amistad
Angel B. Ybañez</t>
  </si>
  <si>
    <t>TMC No. 16160201002511
TMC No. 19072201030278
TMC No. 22072201004371</t>
  </si>
  <si>
    <t>7/29/2021
8/16/2024
12/20/2027</t>
  </si>
  <si>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</si>
  <si>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</si>
  <si>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</si>
  <si>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t>Bogo</t>
  </si>
  <si>
    <t>NTTC No. 151407221200304</t>
  </si>
  <si>
    <t>NTTC No. 151507221200451</t>
  </si>
  <si>
    <r>
      <rPr>
        <sz val="10"/>
        <color rgb="FFFF0000"/>
        <rFont val="Arial Narrow"/>
      </rPr>
      <t xml:space="preserve">with 5-year validity period </t>
    </r>
    <r>
      <rPr>
        <sz val="10"/>
        <color rgb="FFFF0000"/>
        <rFont val="Arial Narrow"/>
      </rPr>
      <t>OK</t>
    </r>
  </si>
  <si>
    <t>Mary Soccor T. Polinar</t>
  </si>
  <si>
    <t>NTTC No. 151507221200452</t>
  </si>
  <si>
    <t>already migrated to updated TR</t>
  </si>
  <si>
    <t>NTTC No. 191907221200379</t>
  </si>
  <si>
    <r>
      <rPr>
        <sz val="10"/>
        <color rgb="FFFF0000"/>
        <rFont val="Arial Narrow"/>
      </rPr>
      <t xml:space="preserve">with 5-year validity period </t>
    </r>
    <r>
      <rPr>
        <sz val="10"/>
        <color rgb="FFFF0000"/>
        <rFont val="Arial Narrow"/>
      </rPr>
      <t xml:space="preserve">OK
</t>
    </r>
    <r>
      <rPr>
        <sz val="10"/>
        <color rgb="FFFF0000"/>
        <rFont val="Arial Narrow"/>
      </rPr>
      <t xml:space="preserve">For correction:
Municipality: from Cebu City to Tabogon
Municipality Class: from 1st Class to 3rd Class </t>
    </r>
    <r>
      <rPr>
        <sz val="10"/>
        <color rgb="FFFF0000"/>
        <rFont val="Arial Narrow"/>
      </rPr>
      <t>OK</t>
    </r>
  </si>
  <si>
    <r>
      <rPr>
        <sz val="10"/>
        <color rgb="FFFF0000"/>
        <rFont val="Arial Narrow"/>
      </rPr>
      <t xml:space="preserve">with 5-year validity period </t>
    </r>
    <r>
      <rPr>
        <sz val="10"/>
        <color rgb="FFFF0000"/>
        <rFont val="Arial Narrow"/>
      </rPr>
      <t xml:space="preserve">OK
</t>
    </r>
    <r>
      <rPr>
        <sz val="10"/>
        <color rgb="FFFF0000"/>
        <rFont val="Arial Narrow"/>
      </rPr>
      <t xml:space="preserve">For correction:
Municipality: from Cebu City to Tabogon
Municipality Class: from 1st Class to 3rd Class </t>
    </r>
    <r>
      <rPr>
        <sz val="10"/>
        <color rgb="FFFF0000"/>
        <rFont val="Arial Narrow"/>
      </rPr>
      <t>OK</t>
    </r>
  </si>
  <si>
    <r>
      <rPr>
        <b/>
        <sz val="10"/>
        <color rgb="FFFF0000"/>
        <rFont val="Arial Narrow"/>
      </rPr>
      <t xml:space="preserve">due to change of name of Institution's name
From: Regional Training Center VII
To: Regional Training Center - Cebu </t>
    </r>
    <r>
      <rPr>
        <b/>
        <sz val="10"/>
        <color rgb="FFFF0000"/>
        <rFont val="Arial Narrow"/>
      </rPr>
      <t>OK</t>
    </r>
    <r>
      <rPr>
        <b/>
        <sz val="10"/>
        <color rgb="FFFF0000"/>
        <rFont val="Arial Narrow"/>
      </rPr>
      <t xml:space="preserve">
Correct Address: Archbishop Reyes Ave., Cor. Salinas Drive, Lahug, Cebu City</t>
    </r>
  </si>
  <si>
    <r>
      <rPr>
        <sz val="10"/>
        <color rgb="FFFF0000"/>
        <rFont val="Arial Narrow"/>
      </rPr>
      <t xml:space="preserve">with 5-year validity period </t>
    </r>
    <r>
      <rPr>
        <sz val="10"/>
        <color rgb="FFFF0000"/>
        <rFont val="Arial Narrow"/>
      </rPr>
      <t>OK</t>
    </r>
  </si>
  <si>
    <t>Belen V. Mangubat</t>
  </si>
  <si>
    <t>NTTC No. 141307021233107</t>
  </si>
  <si>
    <t>due to change of name and transfer of location</t>
  </si>
  <si>
    <t>Christopher John M. Orongan, Faulton S. Cinco</t>
  </si>
  <si>
    <t>TMC No. 14070201000196, TMC No. 14070201000194</t>
  </si>
  <si>
    <r>
      <rPr>
        <b/>
        <sz val="10"/>
        <color rgb="FFFF0000"/>
        <rFont val="Arial Narrow"/>
      </rPr>
      <t xml:space="preserve">due to change of name of Institution's name
From: Regional Training Center VII
To: Regional Training Center - Cebu </t>
    </r>
    <r>
      <rPr>
        <b/>
        <sz val="10"/>
        <color rgb="FFFF0000"/>
        <rFont val="Arial Narrow"/>
      </rPr>
      <t>OK</t>
    </r>
    <r>
      <rPr>
        <b/>
        <sz val="10"/>
        <color rgb="FFFF0000"/>
        <rFont val="Arial Narrow"/>
      </rPr>
      <t xml:space="preserve">
Correct Address: Archbishop Reyes Ave., Cor. Salinas Drive, Lahug, Cebu City</t>
    </r>
  </si>
  <si>
    <r>
      <rPr>
        <b/>
        <sz val="10"/>
        <color rgb="FFFF0000"/>
        <rFont val="Arial Narrow"/>
      </rPr>
      <t xml:space="preserve">due to change of name of Institution's name
From: Regional Training Center VII
To: Regional Training Center - Cebu </t>
    </r>
    <r>
      <rPr>
        <b/>
        <sz val="10"/>
        <color rgb="FFFF0000"/>
        <rFont val="Arial Narrow"/>
      </rPr>
      <t>OK</t>
    </r>
    <r>
      <rPr>
        <b/>
        <sz val="10"/>
        <color rgb="FFFF0000"/>
        <rFont val="Arial Narrow"/>
      </rPr>
      <t xml:space="preserve">
Correct Address: Archbishop Reyes Ave., Cor. Salinas Drive, Lahug, Cebu City</t>
    </r>
  </si>
  <si>
    <t>ok</t>
  </si>
  <si>
    <t>COR No. RVIIFLD0052s2021</t>
  </si>
  <si>
    <t>Domestic Work NC II (Amended)</t>
  </si>
  <si>
    <t>COR No. RVIIFLD0053s2020</t>
  </si>
  <si>
    <t>Aurora N. Suarez
 Joy A. Cabatuan</t>
  </si>
  <si>
    <t>NTTC No. 201807221200262
 NTTC No. 181507221200099</t>
  </si>
  <si>
    <t>with 5-year valdity period and integrated with 21st Century Skills
Change of name of institution:
NEW NAME: Regional Training Center - Cebu
updated address: Archbishop Reyes Ave., Cor. Salinas Drive, Lahug, Cebu City</t>
  </si>
  <si>
    <r>
      <rPr>
        <b/>
        <sz val="10"/>
        <color rgb="FFFF0000"/>
        <rFont val="Arial Narrow"/>
      </rPr>
      <t xml:space="preserve">due to change of name of Institution's name
From: Regional Training Center VII
To: Regional Training Center - Cebu </t>
    </r>
    <r>
      <rPr>
        <b/>
        <sz val="10"/>
        <color rgb="FFFF0000"/>
        <rFont val="Arial Narrow"/>
      </rPr>
      <t>OK</t>
    </r>
    <r>
      <rPr>
        <b/>
        <sz val="10"/>
        <color rgb="FFFF0000"/>
        <rFont val="Arial Narrow"/>
      </rPr>
      <t xml:space="preserve">
Correct Address: Archbishop Reyes Ave., Cor. Salinas Drive, Lahug, Cebu City</t>
    </r>
  </si>
  <si>
    <r>
      <rPr>
        <sz val="10"/>
        <color rgb="FFFF0000"/>
        <rFont val="Arial Narrow"/>
      </rPr>
      <t xml:space="preserve">with 5-year validity period </t>
    </r>
    <r>
      <rPr>
        <sz val="10"/>
        <color rgb="FFFF0000"/>
        <rFont val="Arial Narrow"/>
      </rPr>
      <t>OK</t>
    </r>
    <r>
      <rPr>
        <sz val="10"/>
        <color rgb="FFFF0000"/>
        <rFont val="Arial Narrow"/>
      </rPr>
      <t xml:space="preserve">
</t>
    </r>
    <r>
      <rPr>
        <sz val="10"/>
        <color rgb="FFFF0000"/>
        <rFont val="Arial Narrow"/>
      </rPr>
      <t>Change of Name and Correction of Location:
Regional Training Center - Cebu
Archbishop Reyes Ave., corner Salinas Drive, Lahug, Cebu City</t>
    </r>
  </si>
  <si>
    <r>
      <rPr>
        <b/>
        <sz val="10"/>
        <color rgb="FFFF0000"/>
        <rFont val="Arial Narrow"/>
      </rPr>
      <t xml:space="preserve">due to change of name of Institution's name
From: Regional Training Center VII
To: Regional Training Center - Cebu </t>
    </r>
    <r>
      <rPr>
        <b/>
        <sz val="10"/>
        <color rgb="FFFF0000"/>
        <rFont val="Arial Narrow"/>
      </rPr>
      <t>OK</t>
    </r>
    <r>
      <rPr>
        <b/>
        <sz val="10"/>
        <color rgb="FFFF0000"/>
        <rFont val="Arial Narrow"/>
      </rPr>
      <t xml:space="preserve">
Correct Address: Archbishop Reyes Ave., Cor. Salinas Drive, Lahug, Cebu City</t>
    </r>
  </si>
  <si>
    <r>
      <rPr>
        <b/>
        <sz val="10"/>
        <color rgb="FFFF0000"/>
        <rFont val="Arial Narrow"/>
      </rPr>
      <t xml:space="preserve">due to change of name of Institution's name
From: Regional Training Center VII
To: Regional Training Center - Cebu </t>
    </r>
    <r>
      <rPr>
        <b/>
        <sz val="10"/>
        <color rgb="FFFF0000"/>
        <rFont val="Arial Narrow"/>
      </rPr>
      <t>OK</t>
    </r>
    <r>
      <rPr>
        <b/>
        <sz val="10"/>
        <color rgb="FFFF0000"/>
        <rFont val="Arial Narrow"/>
      </rPr>
      <t xml:space="preserve">
Correct Address: Archbishop Reyes Ave., Cor. Salinas Drive, Lahug, Cebu City</t>
    </r>
  </si>
  <si>
    <r>
      <rPr>
        <sz val="10"/>
        <color rgb="FFFF0000"/>
        <rFont val="Arial Narrow"/>
      </rPr>
      <t xml:space="preserve">with 5-year validity period </t>
    </r>
    <r>
      <rPr>
        <sz val="10"/>
        <color rgb="FFFF0000"/>
        <rFont val="Arial Narrow"/>
      </rPr>
      <t xml:space="preserve">OK
</t>
    </r>
    <r>
      <rPr>
        <sz val="10"/>
        <color rgb="FFFF0000"/>
        <rFont val="Arial Narrow"/>
      </rPr>
      <t>For correction of nominal duration due to adjustment on the SIL Hours
New nominal duration: 141+160 = 301 Hours</t>
    </r>
  </si>
  <si>
    <r>
      <rPr>
        <sz val="10"/>
        <color rgb="FFFF0000"/>
        <rFont val="Arial Narrow"/>
      </rPr>
      <t xml:space="preserve">with 5-year validity period </t>
    </r>
    <r>
      <rPr>
        <sz val="10"/>
        <color rgb="FFFF0000"/>
        <rFont val="Arial Narrow"/>
      </rPr>
      <t xml:space="preserve">OK
</t>
    </r>
    <r>
      <rPr>
        <sz val="10"/>
        <color rgb="FFFF0000"/>
        <rFont val="Arial Narrow"/>
      </rPr>
      <t>For correction of nominal duration due to adjustment on the SIL Hours
New nominal duration: 316+160 = 476 Hours</t>
    </r>
  </si>
  <si>
    <r>
      <rPr>
        <sz val="10"/>
        <color rgb="FFFF0000"/>
        <rFont val="Arial Narrow"/>
      </rPr>
      <t xml:space="preserve">with 5-year validity period </t>
    </r>
    <r>
      <rPr>
        <sz val="10"/>
        <color rgb="FFFF0000"/>
        <rFont val="Arial Narrow"/>
      </rPr>
      <t xml:space="preserve">OK
</t>
    </r>
    <r>
      <rPr>
        <sz val="10"/>
        <color rgb="FFFF0000"/>
        <rFont val="Arial Narrow"/>
      </rPr>
      <t>For correction of nominal duration due to adjustment on the SIL Hours
New nominal duration: 356+160 = 516 Hours</t>
    </r>
  </si>
  <si>
    <r>
      <rPr>
        <sz val="10"/>
        <color rgb="FFFF0000"/>
        <rFont val="Arial Narrow"/>
      </rPr>
      <t xml:space="preserve">with 5-year validity period </t>
    </r>
    <r>
      <rPr>
        <sz val="10"/>
        <color rgb="FFFF0000"/>
        <rFont val="Arial Narrow"/>
      </rPr>
      <t xml:space="preserve">OK
</t>
    </r>
    <r>
      <rPr>
        <sz val="10"/>
        <color rgb="FFFF0000"/>
        <rFont val="Arial Narrow"/>
      </rPr>
      <t>For correction of nominal duration due to adjustment on the SIL Hours
New nominal duration: 436+160 = 596 Hours</t>
    </r>
  </si>
  <si>
    <r>
      <rPr>
        <sz val="10"/>
        <color rgb="FFFF0000"/>
        <rFont val="Arial Narrow"/>
      </rPr>
      <t xml:space="preserve">with 5-year validity </t>
    </r>
    <r>
      <rPr>
        <sz val="10"/>
        <color rgb="FFFF0000"/>
        <rFont val="Arial Narrow"/>
      </rPr>
      <t xml:space="preserve">OK
</t>
    </r>
    <r>
      <rPr>
        <sz val="10"/>
        <color rgb="FFFF0000"/>
        <rFont val="Arial Narrow"/>
      </rPr>
      <t>new validity period: May 15, 2028 due to error in Conforme relfected in the CTPR</t>
    </r>
  </si>
  <si>
    <r>
      <rPr>
        <sz val="10"/>
        <color rgb="FFFF0000"/>
        <rFont val="Arial Narrow"/>
      </rPr>
      <t xml:space="preserve">with 5-year validity period </t>
    </r>
    <r>
      <rPr>
        <sz val="10"/>
        <color rgb="FFFF0000"/>
        <rFont val="Arial Narrow"/>
      </rPr>
      <t>OK</t>
    </r>
  </si>
  <si>
    <t>Augusta D. Indiola</t>
  </si>
  <si>
    <t>NTTC No. 191807221200284</t>
  </si>
  <si>
    <r>
      <rPr>
        <sz val="10"/>
        <color rgb="FFFF0000"/>
        <rFont val="Arial Narrow"/>
      </rPr>
      <t xml:space="preserve">with 5-year validity </t>
    </r>
    <r>
      <rPr>
        <sz val="10"/>
        <color rgb="FFFF0000"/>
        <rFont val="Arial Narrow"/>
      </rPr>
      <t xml:space="preserve">OK
</t>
    </r>
    <r>
      <rPr>
        <sz val="10"/>
        <color rgb="FFFF0000"/>
        <rFont val="Arial Narrow"/>
      </rPr>
      <t>new validity period: May 15, 2028 due to error in Conforme relfected in the CTPR</t>
    </r>
  </si>
  <si>
    <r>
      <rPr>
        <u/>
        <sz val="8"/>
        <color rgb="FFFF0000"/>
        <rFont val="Arial"/>
      </rPr>
      <t>uhacaregiver@uctz.edu.ph</t>
    </r>
    <r>
      <rPr>
        <sz val="8"/>
        <color rgb="FFFF0000"/>
        <rFont val="Arial"/>
      </rPr>
      <t xml:space="preserve"> (new email address)
with 5-year validity period </t>
    </r>
    <r>
      <rPr>
        <sz val="8"/>
        <color rgb="FFFF0000"/>
        <rFont val="Arial"/>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</si>
  <si>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</si>
  <si>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</si>
  <si>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</si>
  <si>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</si>
  <si>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t>Rafael M. Bachanicha</t>
  </si>
  <si>
    <t>NTTC No. 151407221200429</t>
  </si>
  <si>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</si>
  <si>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</si>
  <si>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</si>
  <si>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</si>
  <si>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</si>
  <si>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</si>
  <si>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</si>
  <si>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</si>
  <si>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</si>
  <si>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</si>
  <si>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</si>
  <si>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</si>
  <si>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</si>
  <si>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</si>
  <si>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</si>
  <si>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t>change of address
TVI Closed</t>
  </si>
  <si>
    <t>Gigi P. Talingting</t>
  </si>
  <si>
    <t>TMC No. 15070201000083</t>
  </si>
  <si>
    <t>Jayson N. Llorca</t>
  </si>
  <si>
    <t>NTTC No. 161613031201680</t>
  </si>
  <si>
    <t>272-1520 / 09186690317</t>
  </si>
  <si>
    <t>Chaiamwie Millanes Tero</t>
  </si>
  <si>
    <t>TMC No. 18072201000201</t>
  </si>
  <si>
    <t>info@zoietrainingcenter.com</t>
  </si>
  <si>
    <t>Cella English Academy Inc. (Formerly: LKK Union English Corp.)</t>
  </si>
  <si>
    <r>
      <rPr>
        <sz val="10"/>
        <color rgb="FFFF0000"/>
        <rFont val="Arial Narrow"/>
      </rPr>
      <t xml:space="preserve">Change of Name of Institution: </t>
    </r>
    <r>
      <rPr>
        <sz val="10"/>
        <color rgb="FFFF0000"/>
        <rFont val="Arial Narrow"/>
      </rPr>
      <t>OK</t>
    </r>
    <r>
      <rPr>
        <sz val="10"/>
        <color rgb="FFFF0000"/>
        <rFont val="Arial Narrow"/>
      </rPr>
      <t xml:space="preserve">
Cella English Academy Inc. (Formerly: LKK Union English Corp.)</t>
    </r>
  </si>
  <si>
    <r>
      <rPr>
        <sz val="10"/>
        <color rgb="FFFF0000"/>
        <rFont val="Arial Narrow"/>
      </rPr>
      <t xml:space="preserve">Change of Name of Institution: </t>
    </r>
    <r>
      <rPr>
        <sz val="10"/>
        <color rgb="FFFF0000"/>
        <rFont val="Arial Narrow"/>
      </rPr>
      <t>OK</t>
    </r>
    <r>
      <rPr>
        <sz val="10"/>
        <color rgb="FFFF0000"/>
        <rFont val="Arial Narrow"/>
      </rPr>
      <t xml:space="preserve">
Cella English Academy Inc. (Formerly: LKK Union English Corp.)</t>
    </r>
  </si>
  <si>
    <r>
      <rPr>
        <sz val="10"/>
        <color rgb="FFFF0000"/>
        <rFont val="Arial Narrow"/>
      </rPr>
      <t xml:space="preserve">Change of Name of Institution: </t>
    </r>
    <r>
      <rPr>
        <sz val="10"/>
        <color rgb="FFFF0000"/>
        <rFont val="Arial Narrow"/>
      </rPr>
      <t>OK</t>
    </r>
    <r>
      <rPr>
        <sz val="10"/>
        <color rgb="FFFF0000"/>
        <rFont val="Arial Narrow"/>
      </rPr>
      <t xml:space="preserve">
Cella English Academy Inc. (Formerly: LKK Union English Corp.)</t>
    </r>
  </si>
  <si>
    <t>Mahlou S. Villaflor</t>
  </si>
  <si>
    <t>NTTC No.161607221200250</t>
  </si>
  <si>
    <t>Myrma M. Restificar</t>
  </si>
  <si>
    <t>NTTC No.16307221200239</t>
  </si>
  <si>
    <t>NTTC No. 181707221200024</t>
  </si>
  <si>
    <t>Robert John G. Tupas</t>
  </si>
  <si>
    <t>NTTC No. 181810431200442</t>
  </si>
  <si>
    <t>Rogelio Z. Villaruel</t>
  </si>
  <si>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</si>
  <si>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t>
    </r>
    <r>
      <rPr>
        <sz val="10"/>
        <color rgb="FFFF0000"/>
        <rFont val="Arial Narrow"/>
      </rPr>
      <t>OK</t>
    </r>
  </si>
  <si>
    <r>
      <rPr>
        <sz val="10"/>
        <color rgb="FFFF0000"/>
        <rFont val="Arial Narrow"/>
      </rPr>
      <t xml:space="preserve">with 5-year validity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</si>
  <si>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</si>
  <si>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</si>
  <si>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</si>
  <si>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</si>
  <si>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 xml:space="preserve">OK
</t>
    </r>
    <r>
      <rPr>
        <sz val="10"/>
        <color rgb="FFFF0000"/>
        <rFont val="Arial Narrow"/>
      </rPr>
      <t xml:space="preserve">For correction:
Municipality: from Cebu City to Pinamungajan
Municipalit Class: from 1st Class to 2nd Class </t>
    </r>
    <r>
      <rPr>
        <sz val="10"/>
        <color rgb="FFFF0000"/>
        <rFont val="Arial Narrow"/>
      </rPr>
      <t>OK</t>
    </r>
  </si>
  <si>
    <r>
      <rPr>
        <sz val="10"/>
        <color rgb="FFFF0000"/>
        <rFont val="Arial Narrow"/>
      </rPr>
      <t xml:space="preserve">with 5-year validity period </t>
    </r>
    <r>
      <rPr>
        <sz val="10"/>
        <color rgb="FFFF0000"/>
        <rFont val="Arial Narrow"/>
      </rPr>
      <t xml:space="preserve">OK
</t>
    </r>
    <r>
      <rPr>
        <sz val="10"/>
        <color rgb="FFFF0000"/>
        <rFont val="Arial Narrow"/>
      </rPr>
      <t xml:space="preserve">For correction:
Municipality: from Cebu City to Pinamungajan
Municipalit Class: from 1st Class to 2nd Class </t>
    </r>
    <r>
      <rPr>
        <sz val="10"/>
        <color rgb="FFFF0000"/>
        <rFont val="Arial Narrow"/>
      </rPr>
      <t>OK</t>
    </r>
  </si>
  <si>
    <t>Naga</t>
  </si>
  <si>
    <t>NTTC No. 161507221200302</t>
  </si>
  <si>
    <t>Heavy Equipment Operation (Hydraulic Excavator) NC II (Amended) - Mobile Training Program</t>
  </si>
  <si>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</si>
  <si>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</si>
  <si>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t>Victor C. De Jesus</t>
  </si>
  <si>
    <t>NTTC No. 171313141200667</t>
  </si>
  <si>
    <t>21-Sept.-21</t>
  </si>
  <si>
    <t>Jerime M. Pestaño</t>
  </si>
  <si>
    <t>TMC No. 17072201000110</t>
  </si>
  <si>
    <r>
      <rPr>
        <sz val="10"/>
        <color rgb="FFFF0000"/>
        <rFont val="Arial Narrow"/>
      </rPr>
      <t xml:space="preserve">due to change of location and integration of 21st Century Skills in the CBC </t>
    </r>
    <r>
      <rPr>
        <sz val="10"/>
        <color rgb="FFFF0000"/>
        <rFont val="Arial Narrow"/>
      </rPr>
      <t xml:space="preserve">OK
</t>
    </r>
    <r>
      <rPr>
        <sz val="10"/>
        <color rgb="FFFF0000"/>
        <rFont val="Arial Narrow"/>
      </rPr>
      <t xml:space="preserve">
New location: 362 Don Mariano Cui St. corner N. Escario St. Capitol Site, Cebu City
Old Add: DG3 Corporation Building, Annex 2, 72 N. Escario Street, Capitol Site Cebu City Philippines</t>
    </r>
  </si>
  <si>
    <t>WTR No.0190722TRSBPP209094</t>
  </si>
  <si>
    <r>
      <rPr>
        <sz val="10"/>
        <color rgb="FFFF0000"/>
        <rFont val="Arial Narrow"/>
      </rPr>
      <t xml:space="preserve">due to change of location and integration of 21st Century Skills in the CBC </t>
    </r>
    <r>
      <rPr>
        <sz val="10"/>
        <color rgb="FFFF0000"/>
        <rFont val="Arial Narrow"/>
      </rPr>
      <t xml:space="preserve">OK
</t>
    </r>
    <r>
      <rPr>
        <sz val="10"/>
        <color rgb="FFFF0000"/>
        <rFont val="Arial Narrow"/>
      </rPr>
      <t xml:space="preserve">
New location: 362 Don Mariano Cui St. corner N. Escario St. Capitol Site, Cebu City
Old Add: DG3 Corporation Building, Annex 2, 72 N. Escario Street, Capitol Site Cebu City Philippines</t>
    </r>
  </si>
  <si>
    <r>
      <rPr>
        <sz val="10"/>
        <color rgb="FFFF0000"/>
        <rFont val="Arial Narrow"/>
      </rPr>
      <t xml:space="preserve">due to change of location and integration of 21st Century Skills in the CBC </t>
    </r>
    <r>
      <rPr>
        <sz val="10"/>
        <color rgb="FFFF0000"/>
        <rFont val="Arial Narrow"/>
      </rPr>
      <t xml:space="preserve">OK
</t>
    </r>
    <r>
      <rPr>
        <sz val="10"/>
        <color rgb="FFFF0000"/>
        <rFont val="Arial Narrow"/>
      </rPr>
      <t xml:space="preserve">
New location: 362 Don Mariano Cui St. corner N. Escario St. Capitol Site, Cebu City
Old Add: DG3 Corporation Building, Annex 2, 72 N. Escario Street, Capitol Site Cebu City Philippines</t>
    </r>
  </si>
  <si>
    <r>
      <rPr>
        <sz val="10"/>
        <color rgb="FFFF0000"/>
        <rFont val="Arial Narrow"/>
      </rPr>
      <t xml:space="preserve">due to change of location and integration of 21st Century Skills in the CBC </t>
    </r>
    <r>
      <rPr>
        <sz val="10"/>
        <color rgb="FFFF0000"/>
        <rFont val="Arial Narrow"/>
      </rPr>
      <t xml:space="preserve">OK
</t>
    </r>
    <r>
      <rPr>
        <sz val="10"/>
        <color rgb="FFFF0000"/>
        <rFont val="Arial Narrow"/>
      </rPr>
      <t xml:space="preserve">
New location: 362 Don Mariano Cui St. corner N. Escario St. Capitol Site, Cebu City
Old Add: DG3 Corporation Building, Annex 2, 72 N. Escario Street, Capitol Site Cebu City Philippines</t>
    </r>
  </si>
  <si>
    <r>
      <rPr>
        <sz val="10"/>
        <color rgb="FFFF0000"/>
        <rFont val="Arial Narrow"/>
      </rPr>
      <t xml:space="preserve">due to change of location and integration of 21st Century Skills in the CBC </t>
    </r>
    <r>
      <rPr>
        <sz val="10"/>
        <color rgb="FFFF0000"/>
        <rFont val="Arial Narrow"/>
      </rPr>
      <t xml:space="preserve">OK
</t>
    </r>
    <r>
      <rPr>
        <sz val="10"/>
        <color rgb="FFFF0000"/>
        <rFont val="Arial Narrow"/>
      </rPr>
      <t xml:space="preserve">
New location: 362 Don Mariano Cui St. corner N. Escario St. Capitol Site, Cebu City
Old Add: DG3 Corporation Building, Annex 2, 72 N. Escario Street, Capitol Site Cebu City Philippines</t>
    </r>
  </si>
  <si>
    <r>
      <rPr>
        <sz val="10"/>
        <color rgb="FFFF0000"/>
        <rFont val="Arial Narrow"/>
      </rPr>
      <t xml:space="preserve">due to change of location and integration of 21st Century Skills in the CBC </t>
    </r>
    <r>
      <rPr>
        <sz val="10"/>
        <color rgb="FFFF0000"/>
        <rFont val="Arial Narrow"/>
      </rPr>
      <t xml:space="preserve">OK
</t>
    </r>
    <r>
      <rPr>
        <sz val="10"/>
        <color rgb="FFFF0000"/>
        <rFont val="Arial Narrow"/>
      </rPr>
      <t xml:space="preserve">
New location: 362 Don Mariano Cui St. corner N. Escario St. Capitol Site, Cebu City
Old Add: DG3 Corporation Building, Annex 2, 72 N. Escario Street, Capitol Site Cebu City Philippines</t>
    </r>
  </si>
  <si>
    <r>
      <rPr>
        <sz val="10"/>
        <color rgb="FFFF0000"/>
        <rFont val="Arial Narrow"/>
      </rPr>
      <t xml:space="preserve">with 5-year validity </t>
    </r>
    <r>
      <rPr>
        <sz val="10"/>
        <color rgb="FFFF0000"/>
        <rFont val="Arial Narrow"/>
      </rPr>
      <t>OK</t>
    </r>
  </si>
  <si>
    <r>
      <rPr>
        <sz val="10"/>
        <color rgb="FFFF0000"/>
        <rFont val="Arial Narrow"/>
      </rPr>
      <t xml:space="preserve">with 5-year validity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</si>
  <si>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</si>
  <si>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</si>
  <si>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t>TMC No. 150702010000291</t>
  </si>
  <si>
    <r>
      <rPr>
        <sz val="10"/>
        <color rgb="FFFF0000"/>
        <rFont val="Arial Narrow"/>
      </rPr>
      <t xml:space="preserve">with 5-year validity period </t>
    </r>
    <r>
      <rPr>
        <sz val="10"/>
        <color rgb="FFFF0000"/>
        <rFont val="Arial Narrow"/>
      </rPr>
      <t>OK</t>
    </r>
  </si>
  <si>
    <t>NTTC No. 201807221400048</t>
  </si>
  <si>
    <r>
      <rPr>
        <sz val="10"/>
        <color rgb="FFFF0000"/>
        <rFont val="Arial Narrow"/>
      </rPr>
      <t xml:space="preserve">with 5-year validity period </t>
    </r>
    <r>
      <rPr>
        <sz val="10"/>
        <color rgb="FFFF0000"/>
        <rFont val="Arial Narrow"/>
      </rPr>
      <t>OK</t>
    </r>
  </si>
  <si>
    <t>Ruth C. Tejano</t>
  </si>
  <si>
    <t>TMC No. 16072201000007</t>
  </si>
  <si>
    <t>Maribel G. Polinar</t>
  </si>
  <si>
    <t>TMC No.17072201000167</t>
  </si>
  <si>
    <t>Agnes Marie R. Salundaguit</t>
  </si>
  <si>
    <t>TMC No.18072201028835</t>
  </si>
  <si>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</si>
  <si>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</si>
  <si>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</si>
  <si>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t>Carine P. Cajelo</t>
  </si>
  <si>
    <t>NC No. 19072202017408</t>
  </si>
  <si>
    <t>Marynelle D. Gacita</t>
  </si>
  <si>
    <t>NC No. 19074602006428</t>
  </si>
  <si>
    <t>NC No. 19074602006436</t>
  </si>
  <si>
    <t>NC No. 19074602006488</t>
  </si>
  <si>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</si>
  <si>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</si>
  <si>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</si>
  <si>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t>Primo C. Lamela</t>
  </si>
  <si>
    <t>NTTC No. 181807221200427</t>
  </si>
  <si>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</si>
  <si>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</si>
  <si>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</si>
  <si>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</si>
  <si>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due to integration of 21st Century Skills in the CBC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</si>
  <si>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</si>
  <si>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</si>
  <si>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</si>
  <si>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</si>
  <si>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</si>
  <si>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</si>
  <si>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</si>
  <si>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</si>
  <si>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due to TC 013-2023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</si>
  <si>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</si>
  <si>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</si>
  <si>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</si>
  <si>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t>Belinda C. Dacoco</t>
  </si>
  <si>
    <t>NTTC No. 181807221200160</t>
  </si>
  <si>
    <t>Kenneth Robert O. Metante</t>
  </si>
  <si>
    <t>TMC No.16072201000158</t>
  </si>
  <si>
    <t>Gerald D. Dela Cruz</t>
  </si>
  <si>
    <t>TMC No. 15043401000059</t>
  </si>
  <si>
    <r>
      <rPr>
        <sz val="10"/>
        <color rgb="FFFF0000"/>
        <rFont val="Arial Narrow"/>
      </rPr>
      <t xml:space="preserve">with 5-year validity period </t>
    </r>
    <r>
      <rPr>
        <sz val="10"/>
        <color rgb="FFFF0000"/>
        <rFont val="Arial Narrow"/>
      </rPr>
      <t>OK</t>
    </r>
  </si>
  <si>
    <t>Flordelis A. Miculob</t>
  </si>
  <si>
    <t>TMC No. 18104201004593</t>
  </si>
  <si>
    <t>Crisales Y. De Quiros</t>
  </si>
  <si>
    <t>TMC No. 18072201039568</t>
  </si>
  <si>
    <t>Kristine Ann S. Asuelo</t>
  </si>
  <si>
    <t>TMC No. 18072202041169</t>
  </si>
  <si>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</si>
  <si>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</si>
  <si>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</si>
  <si>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</si>
  <si>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</si>
  <si>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t>C2 UBEC ENGLISH ACADEMY INC.</t>
  </si>
  <si>
    <t>Benjamin P. Geraldizo, Jr.</t>
  </si>
  <si>
    <t>Trainers Training Program No. 2018-01546</t>
  </si>
  <si>
    <t>for closure. waiting for the transmittal</t>
  </si>
  <si>
    <t>TMC No. 19074601000424</t>
  </si>
  <si>
    <r>
      <rPr>
        <sz val="10"/>
        <color rgb="FF000000"/>
        <rFont val="Arial Narrow"/>
      </rPr>
      <t xml:space="preserve">Program Title: Construction Site Supervision Level IV </t>
    </r>
    <r>
      <rPr>
        <sz val="10"/>
        <color rgb="FFFF0000"/>
        <rFont val="Arial Narrow"/>
      </rPr>
      <t>(done)</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</si>
  <si>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</si>
  <si>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 xml:space="preserve">OK
</t>
    </r>
    <r>
      <rPr>
        <sz val="10"/>
        <color rgb="FFFF0000"/>
        <rFont val="Arial Narrow"/>
      </rPr>
      <t xml:space="preserve">For correction of Municipality and Municipality Class
Municipality: from Cebu City to Barili
Municipality: from 1st Class to 2nd Class </t>
    </r>
    <r>
      <rPr>
        <sz val="10"/>
        <color rgb="FFFF0000"/>
        <rFont val="Arial Narrow"/>
      </rPr>
      <t>OK</t>
    </r>
  </si>
  <si>
    <t>CJC GLOBAL EDUCATION INC.</t>
  </si>
  <si>
    <t>Vellen G. Delfin</t>
  </si>
  <si>
    <t>TMC No. 15070201000363</t>
  </si>
  <si>
    <t>February 27, 0204</t>
  </si>
  <si>
    <t>Duterte St., Poblacion, Danao City, Cebu (Old address: Carljoy Building, Dakit, Bogo City, Cebu 6010)</t>
  </si>
  <si>
    <t>Elgien R. Alivio</t>
  </si>
  <si>
    <t>NTTC No.210907221300189</t>
  </si>
  <si>
    <r>
      <rPr>
        <sz val="10"/>
        <color rgb="FFFF0000"/>
        <rFont val="Arial Narrow"/>
      </rPr>
      <t xml:space="preserve">due to change of location and inclusion of SIL </t>
    </r>
    <r>
      <rPr>
        <sz val="10"/>
        <color rgb="FFFF0000"/>
        <rFont val="Arial Narrow"/>
      </rPr>
      <t>OK</t>
    </r>
    <r>
      <rPr>
        <sz val="10"/>
        <color rgb="FFFF0000"/>
        <rFont val="Arial Narrow"/>
      </rPr>
      <t xml:space="preserve">
NEW ADDRESS: Duterte St., Poblacion, Danao City, Cebu</t>
    </r>
  </si>
  <si>
    <r>
      <rPr>
        <sz val="10"/>
        <color rgb="FFFF0000"/>
        <rFont val="Arial Narrow"/>
      </rPr>
      <t xml:space="preserve">with 5-year validity period </t>
    </r>
    <r>
      <rPr>
        <sz val="10"/>
        <color rgb="FFFF0000"/>
        <rFont val="Arial Narrow"/>
      </rPr>
      <t>OK</t>
    </r>
  </si>
  <si>
    <r>
      <rPr>
        <sz val="10"/>
        <color rgb="FFFF0000"/>
        <rFont val="Arial Narrow"/>
      </rPr>
      <t xml:space="preserve">due to change of location and inclusion of SIL </t>
    </r>
    <r>
      <rPr>
        <sz val="10"/>
        <color rgb="FFFF0000"/>
        <rFont val="Arial Narrow"/>
      </rPr>
      <t>OK</t>
    </r>
    <r>
      <rPr>
        <sz val="10"/>
        <color rgb="FFFF0000"/>
        <rFont val="Arial Narrow"/>
      </rPr>
      <t xml:space="preserve">
NEW ADDRESS: Duterte St., Poblacion, Danao City, Cebu</t>
    </r>
  </si>
  <si>
    <t>Alvin S. Gallo</t>
  </si>
  <si>
    <t>NTTC No. 201803691300454</t>
  </si>
  <si>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</si>
  <si>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</si>
  <si>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</si>
  <si>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</si>
  <si>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t>Heavy Equipment Operation (Rigid On-Highway Dump Truck) NC II (Amended)</t>
  </si>
  <si>
    <t>NTTC No. 201915381200604</t>
  </si>
  <si>
    <t>Charlie A. Arellano</t>
  </si>
  <si>
    <t>NTTC No. 211807221200090</t>
  </si>
  <si>
    <t>Jacquiline J. Acanta</t>
  </si>
  <si>
    <t>TMC No. 20072201005811</t>
  </si>
  <si>
    <r>
      <rPr>
        <sz val="10"/>
        <color rgb="FFFF0000"/>
        <rFont val="Arial Narrow"/>
      </rPr>
      <t xml:space="preserve">with 5-year validity period </t>
    </r>
    <r>
      <rPr>
        <sz val="10"/>
        <color rgb="FFFF0000"/>
        <rFont val="Arial Narrow"/>
      </rPr>
      <t xml:space="preserve">OK
</t>
    </r>
    <r>
      <rPr>
        <sz val="10"/>
        <color rgb="FFFF0000"/>
        <rFont val="Arial Narrow"/>
      </rPr>
      <t xml:space="preserve">For correction: Municipalilty from Cebu City to Argao
Municipality Class: 1st Class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</si>
  <si>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</si>
  <si>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</si>
  <si>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 xml:space="preserve">OK
</t>
    </r>
    <r>
      <rPr>
        <sz val="10"/>
        <color rgb="FFFF0000"/>
        <rFont val="Arial Narrow"/>
      </rPr>
      <t>due to integration of 21st Century Skills in the CBC</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</si>
  <si>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</si>
  <si>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</si>
  <si>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</si>
  <si>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</si>
  <si>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t>2815 C &amp; L Bldg. S. Cabahug, Cor. F. Gochan St., Mabolo, Cebu City</t>
  </si>
  <si>
    <r>
      <rPr>
        <sz val="10"/>
        <color rgb="FFFF0000"/>
        <rFont val="Arial Narrow"/>
      </rPr>
      <t xml:space="preserve">with 5-year validity period </t>
    </r>
    <r>
      <rPr>
        <sz val="10"/>
        <color rgb="FFFF0000"/>
        <rFont val="Arial Narrow"/>
      </rPr>
      <t>OK</t>
    </r>
  </si>
  <si>
    <t>1040 hours</t>
  </si>
  <si>
    <t>20220722SOCHDR210008</t>
  </si>
  <si>
    <t>NTTC No. 181507221200069</t>
  </si>
  <si>
    <t>Rosemont Hills Montessori College, Inc. (Formerly: Rosemont Hills Montessori Academy Corporation)</t>
  </si>
  <si>
    <r>
      <rPr>
        <sz val="10"/>
        <color rgb="FF000000"/>
        <rFont val="Arial Narrow"/>
      </rPr>
      <t xml:space="preserve">For Correction:
Name of TVI based on the issued CTPR:
LAPULAPU-CEBU INTERNATIONAL COLLEGE INC. </t>
    </r>
    <r>
      <rPr>
        <sz val="10"/>
        <color rgb="FFFF0000"/>
        <rFont val="Arial Narrow"/>
      </rPr>
      <t>OK</t>
    </r>
  </si>
  <si>
    <r>
      <rPr>
        <sz val="10"/>
        <color rgb="FF000000"/>
        <rFont val="Arial Narrow"/>
      </rPr>
      <t xml:space="preserve">For Correction:
Name of TVI based on the issued CTPR:
LAPULAPU-CEBU INTERNATIONAL COLLEGE INC. </t>
    </r>
    <r>
      <rPr>
        <sz val="10"/>
        <color rgb="FFFF0000"/>
        <rFont val="Arial Narrow"/>
      </rPr>
      <t>OK</t>
    </r>
  </si>
  <si>
    <r>
      <rPr>
        <sz val="10"/>
        <color rgb="FF000000"/>
        <rFont val="Arial Narrow"/>
      </rPr>
      <t xml:space="preserve">For Correction:
Name of TVI based on the issued CTPR:
LAPULAPU-CEBU INTERNATIONAL COLLEGE INC. </t>
    </r>
    <r>
      <rPr>
        <sz val="10"/>
        <color rgb="FFFF0000"/>
        <rFont val="Arial Narrow"/>
      </rPr>
      <t>OK</t>
    </r>
  </si>
  <si>
    <r>
      <rPr>
        <sz val="10"/>
        <color rgb="FF000000"/>
        <rFont val="Arial Narrow"/>
      </rPr>
      <t xml:space="preserve">For Correction:
Name of TVI based on the issued CTPR:
LAPULAPU-CEBU INTERNATIONAL COLLEGE INC. </t>
    </r>
    <r>
      <rPr>
        <sz val="10"/>
        <color rgb="FFFF0000"/>
        <rFont val="Arial Narrow"/>
      </rPr>
      <t>OK</t>
    </r>
  </si>
  <si>
    <t>Three H Redwood Academy, Inc. (Formerly: Three H Childhood Academy, Inc.) (Formerly: Three H Learning and Tutorial Center, Inc.)</t>
  </si>
  <si>
    <t>Bldg. One Egi City By the Sea Looc Maribago, Lapu-lapu City (Opon), Cebu, Region VII (Central Visayas), 6015</t>
  </si>
  <si>
    <t>Mary Cris G. Cerilles
 Marlyn Jane C. Estañero
 Divine Grace T. Torrejas
 May Flor L. Gepiga</t>
  </si>
  <si>
    <t>TMC No. 22072201020327</t>
  </si>
  <si>
    <t>The TVI has the same registered program with longer duration of 360 hours.</t>
  </si>
  <si>
    <t>Lang-Lang Cogon-Cruz, Danao City, Cebu, Cebu, Region VII (Central Visayas), 6004</t>
  </si>
  <si>
    <t>Felipa T. Solana - Center Head</t>
  </si>
  <si>
    <t>Bldg. One Egi City By the Sea Looc Maribago, Lapu-lapu City (Opon), Cebu, Region VII (Central Visayas), 6017</t>
  </si>
  <si>
    <t>Bldg. One Egi City By the Sea Looc Maribago, Lapu-lapu City (Opon), Cebu, Region VII (Central Visayas), 6018</t>
  </si>
  <si>
    <t>Henry B. Supilanas - Center Administrator</t>
  </si>
  <si>
    <t>TMC No. 19131202000291</t>
  </si>
  <si>
    <r>
      <rPr>
        <sz val="10"/>
        <color rgb="FFFF0000"/>
        <rFont val="Arial Narrow"/>
      </rPr>
      <t xml:space="preserve">due to change of location and integration of 21st Century Skills in the CBC </t>
    </r>
    <r>
      <rPr>
        <sz val="10"/>
        <color rgb="FFFF0000"/>
        <rFont val="Arial Narrow"/>
      </rPr>
      <t xml:space="preserve">OK
</t>
    </r>
    <r>
      <rPr>
        <sz val="10"/>
        <color rgb="FFFF0000"/>
        <rFont val="Arial Narrow"/>
      </rPr>
      <t xml:space="preserve">
New location: 362 Don Mariano Cui St. corner N. Escario St. Capitol Site, Cebu City
Old Add: DG3 Corporation Building, Annex 2, 72 N. Escario Street, Capitol Site Cebu City Philippines</t>
    </r>
  </si>
  <si>
    <r>
      <rPr>
        <sz val="10"/>
        <color rgb="FFFF0000"/>
        <rFont val="Arial Narrow"/>
      </rPr>
      <t xml:space="preserve">due to change of location and integration of 21st Century Skills in the CBC </t>
    </r>
    <r>
      <rPr>
        <sz val="10"/>
        <color rgb="FFFF0000"/>
        <rFont val="Arial Narrow"/>
      </rPr>
      <t xml:space="preserve">OK
</t>
    </r>
    <r>
      <rPr>
        <sz val="10"/>
        <color rgb="FFFF0000"/>
        <rFont val="Arial Narrow"/>
      </rPr>
      <t xml:space="preserve">
New location: 362 Don Mariano Cui St. corner N. Escario St. Capitol Site, Cebu City
Old Add: DG3 Corporation Building, Annex 2, 72 N. Escario Street, Capitol Site Cebu City Philippines</t>
    </r>
  </si>
  <si>
    <t>R  &amp; K Watanabe Skills Training Institute Inc.</t>
  </si>
  <si>
    <t>Jorene C. Letofsky - President</t>
  </si>
  <si>
    <t>2 Northomes Building Proper Dakit, Bogo City Dakit City of Bogo, Cebu, Region VII, Philippines 6010</t>
  </si>
  <si>
    <t>WTR No. 20220722TRSEVM307111</t>
  </si>
  <si>
    <t>Joper Villacrusis</t>
  </si>
  <si>
    <t>NTTC No. 201507221300192</t>
  </si>
  <si>
    <r>
      <rPr>
        <b/>
        <sz val="10"/>
        <color rgb="FFFF0000"/>
        <rFont val="Arial Narrow"/>
      </rPr>
      <t xml:space="preserve">due to change of Institution's name </t>
    </r>
    <r>
      <rPr>
        <b/>
        <sz val="10"/>
        <color rgb="FFFF0000"/>
        <rFont val="Arial Narrow"/>
      </rPr>
      <t>OK</t>
    </r>
    <r>
      <rPr>
        <b/>
        <sz val="10"/>
        <color rgb="FFFF0000"/>
        <rFont val="Arial Narrow"/>
      </rPr>
      <t xml:space="preserve">
From: Regional Training Center VII
To: Regional Training Center - Cebu
Correct Address: Archbishop Reyes Ave., Cor. Salinas Drive, Lahug, Cebu City</t>
    </r>
  </si>
  <si>
    <r>
      <rPr>
        <b/>
        <sz val="10"/>
        <color rgb="FFFF0000"/>
        <rFont val="Arial Narrow"/>
      </rPr>
      <t xml:space="preserve">due to change of Institution's name </t>
    </r>
    <r>
      <rPr>
        <b/>
        <sz val="10"/>
        <color rgb="FFFF0000"/>
        <rFont val="Arial Narrow"/>
      </rPr>
      <t>OK</t>
    </r>
    <r>
      <rPr>
        <b/>
        <sz val="10"/>
        <color rgb="FFFF0000"/>
        <rFont val="Arial Narrow"/>
      </rPr>
      <t xml:space="preserve">
From: Regional Training Center VII
To: Regional Training Center - Cebu
Correct Address: Archbishop Reyes Ave., Cor. Salinas Drive, Lahug, Cebu City</t>
    </r>
  </si>
  <si>
    <t>Rise Cebu Campus Language Training Center Inc. (Formerly: Rise Cebu Campus Language Center Inc.)</t>
  </si>
  <si>
    <r>
      <rPr>
        <sz val="10"/>
        <color rgb="FF000000"/>
        <rFont val="Arial Narrow"/>
      </rPr>
      <t xml:space="preserve">Change of Name of Institution: </t>
    </r>
    <r>
      <rPr>
        <sz val="10"/>
        <color rgb="FFFF0000"/>
        <rFont val="Arial Narrow"/>
      </rPr>
      <t>OK</t>
    </r>
    <r>
      <rPr>
        <sz val="10"/>
        <color rgb="FF000000"/>
        <rFont val="Arial Narrow"/>
      </rPr>
      <t xml:space="preserve">
Rise Cebu Campus Language Training Center Inc.
(Formerly: Rise Cebu Campus Language Center Inc.)</t>
    </r>
  </si>
  <si>
    <t>2 Northomes Building Proper Dakit, Bogo City, Dakit City of Bogo, Cebu, Region VII,  Philippines, 6010</t>
  </si>
  <si>
    <t>Evangelino V. Tadique</t>
  </si>
  <si>
    <t>Egardo M. Cortes, Ph.D., PMP - School Director</t>
  </si>
  <si>
    <r>
      <rPr>
        <sz val="10"/>
        <color rgb="FFFF0000"/>
        <rFont val="Arial Narrow"/>
      </rPr>
      <t xml:space="preserve">due to change of location and inclusion of SIL </t>
    </r>
    <r>
      <rPr>
        <sz val="10"/>
        <color rgb="FFFF0000"/>
        <rFont val="Arial Narrow"/>
      </rPr>
      <t>OK</t>
    </r>
  </si>
  <si>
    <r>
      <rPr>
        <sz val="10"/>
        <color rgb="FFFF0000"/>
        <rFont val="Arial Narrow"/>
      </rPr>
      <t xml:space="preserve">due to change of location and inclusion of SIL </t>
    </r>
    <r>
      <rPr>
        <sz val="10"/>
        <color rgb="FFFF0000"/>
        <rFont val="Arial Narrow"/>
      </rPr>
      <t>OK</t>
    </r>
  </si>
  <si>
    <r>
      <rPr>
        <sz val="10"/>
        <color rgb="FFFF0000"/>
        <rFont val="Arial Narrow"/>
      </rPr>
      <t xml:space="preserve">due to change of location and inclusion of SIL </t>
    </r>
    <r>
      <rPr>
        <sz val="10"/>
        <color rgb="FFFF0000"/>
        <rFont val="Arial Narrow"/>
      </rPr>
      <t>OK</t>
    </r>
  </si>
  <si>
    <r>
      <rPr>
        <b/>
        <sz val="10"/>
        <color rgb="FFFF0000"/>
        <rFont val="Arial Narrow"/>
      </rPr>
      <t xml:space="preserve">due to change of Institution's name </t>
    </r>
    <r>
      <rPr>
        <b/>
        <sz val="10"/>
        <color rgb="FFFF0000"/>
        <rFont val="Arial Narrow"/>
      </rPr>
      <t>OK</t>
    </r>
    <r>
      <rPr>
        <b/>
        <sz val="10"/>
        <color rgb="FFFF0000"/>
        <rFont val="Arial Narrow"/>
      </rPr>
      <t xml:space="preserve">
From: Regional Training Center VII
To: Regional Training Center - Cebu
Correct Address: Archbishop Reyes Ave., Cor. Salinas Drive, Lahug, Cebu City</t>
    </r>
  </si>
  <si>
    <t>Charvi D. Comisio - School Administrator</t>
  </si>
  <si>
    <t>09171385144 / 09272074712</t>
  </si>
  <si>
    <t>deipskills@gmail.com</t>
  </si>
  <si>
    <t>CONRGG107</t>
  </si>
  <si>
    <t>20230722CONRGG107036</t>
  </si>
  <si>
    <t>NTTC No. 221703541100499</t>
  </si>
  <si>
    <t>NED Expertise Training and Assessment Center Corp</t>
  </si>
  <si>
    <t>Luigi C. Ordaneza / School Administrator</t>
  </si>
  <si>
    <t>National Road, Purok Agila, 4th District, Taytayan, City of Bogo, Cebu, Region VII (Central Visayas)  6010</t>
  </si>
  <si>
    <t xml:space="preserve">
big.dtaci09@gmail.com </t>
  </si>
  <si>
    <t>WTR No.MTP-202307TRSCOK214-014</t>
  </si>
  <si>
    <t>Marisel E. Bacolod - President</t>
  </si>
  <si>
    <t>WTR No. 20230722MTMSCS113062</t>
  </si>
  <si>
    <t>NTTC No. 222207221100226</t>
  </si>
  <si>
    <t>Wilkie E. Reroma - Center Chief</t>
  </si>
  <si>
    <t>Room 201 2nd Floor Seabreeze Hotel Dr. T. S. Kintanar St. Poblacion District II,  Argao, Cebu, Region VII (Central Visayas) 6021</t>
  </si>
  <si>
    <t>491 Archbishop Reyes Ave., Barrio Luz, Cebu City</t>
  </si>
  <si>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</si>
  <si>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</si>
  <si>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t>Abellana's Buildings,Osmena Street , Brgy.2 Bais City, Negros Oriental</t>
  </si>
  <si>
    <r>
      <rPr>
        <sz val="10"/>
        <color rgb="FFFF0000"/>
        <rFont val="Arial Narrow"/>
      </rPr>
      <t xml:space="preserve">with 5-year validity period </t>
    </r>
    <r>
      <rPr>
        <sz val="10"/>
        <color rgb="FFFF0000"/>
        <rFont val="Arial Narrow"/>
      </rPr>
      <t>OK</t>
    </r>
  </si>
  <si>
    <t>TMC No. 17072201000051</t>
  </si>
  <si>
    <t>closed due to TC 013 series of 2023</t>
  </si>
  <si>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</si>
  <si>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</si>
  <si>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</si>
  <si>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</si>
  <si>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</si>
  <si>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</si>
  <si>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</si>
  <si>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</si>
  <si>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t>Dumaguete</t>
  </si>
  <si>
    <t>RVIIFLD0130s2020</t>
  </si>
  <si>
    <t>RVIIFLD0131s2020</t>
  </si>
  <si>
    <t>RVIIFLD0132s2020</t>
  </si>
  <si>
    <t>Sheela Mae A. Villa</t>
  </si>
  <si>
    <t>TMC - 15072201000491</t>
  </si>
  <si>
    <t>Maria Luz C. Havranek
 Myra A. Umbac</t>
  </si>
  <si>
    <t>NTTC No. 181707461200374
 202007461200194</t>
  </si>
  <si>
    <t>06/25/2023
 Feb 5,2025</t>
  </si>
  <si>
    <t>Maria Luz C. Havranek</t>
  </si>
  <si>
    <t>NTTC No. 181707461200374</t>
  </si>
  <si>
    <t>NTTC No. 151209020100015</t>
  </si>
  <si>
    <r>
      <rPr>
        <sz val="10"/>
        <color rgb="FFFF0000"/>
        <rFont val="Arial Narrow"/>
      </rPr>
      <t xml:space="preserve">with 5-year validity period </t>
    </r>
    <r>
      <rPr>
        <sz val="10"/>
        <color rgb="FFFF0000"/>
        <rFont val="Arial Narrow"/>
      </rPr>
      <t>OK</t>
    </r>
  </si>
  <si>
    <t>Maria Luz C. Havranek
 Myra A. Umbac
 Monica R. Atay</t>
  </si>
  <si>
    <t>NTTC No. 181707461200322
  NTTC No. 181507461200352
 NTTC No. 191709721200259</t>
  </si>
  <si>
    <t>Myra A. Umbac
 Monica R. Atay</t>
  </si>
  <si>
    <t>NTTC No. 161510351200224
 NTTC No. 191709721200260</t>
  </si>
  <si>
    <t>19-1-21
 11-4-23</t>
  </si>
  <si>
    <t>Maria Luz C. Havranek
 Myra A. Umbac
 Monica R. Atay
 Terence L. Havranek</t>
  </si>
  <si>
    <t>NTTC No. 191707461200279
 NTTC No.
 191507461200333
 NTTC No. 151209021200197
 NTTC No.
 191807461200151</t>
  </si>
  <si>
    <t>23-Jan-24
 23-Jan-24
 14-Mar-20
 23-Jan-24</t>
  </si>
  <si>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</si>
  <si>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</si>
  <si>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t>Beauty Care Services (Nail Care) NC II (Amended) - Mobile Training Program</t>
  </si>
  <si>
    <t>Maria Luz C. Havranek
 Myra A. Umbac
 Terence L. Havranek
 Monica R. Atay</t>
  </si>
  <si>
    <t>NTTC No. 171707461200364
 NTTC No.
 202007461200194
 NTTC No. 191807461200257
 NTTC No.
 151209021200198</t>
  </si>
  <si>
    <t>5-Oct-22
 05-Feb-25
 14-Jun-24
 15-Mar-20</t>
  </si>
  <si>
    <t>Dr. Miciano Rd., Dumaguete City, Negros Oriental</t>
  </si>
  <si>
    <r>
      <rPr>
        <sz val="10"/>
        <color rgb="FFFF0000"/>
        <rFont val="Arial Narrow"/>
      </rPr>
      <t xml:space="preserve">with 5-year validity period </t>
    </r>
    <r>
      <rPr>
        <sz val="10"/>
        <color rgb="FFFF0000"/>
        <rFont val="Arial Narrow"/>
      </rPr>
      <t>OK</t>
    </r>
  </si>
  <si>
    <t>Jorie May J. Barraquias</t>
  </si>
  <si>
    <t>NTTC No. 171407461200242</t>
  </si>
  <si>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</si>
  <si>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</si>
  <si>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</si>
  <si>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t>Raul Henry P. Zamora</t>
  </si>
  <si>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</si>
  <si>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</si>
  <si>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t>RVIIFLD0165s2020</t>
  </si>
  <si>
    <t>Isagani B. Abril</t>
  </si>
  <si>
    <t>NTTC No. 181807461200319</t>
  </si>
  <si>
    <r>
      <rPr>
        <sz val="10"/>
        <color rgb="FFFF0000"/>
        <rFont val="Arial Narrow"/>
      </rPr>
      <t xml:space="preserve">with 5-year validity period </t>
    </r>
    <r>
      <rPr>
        <sz val="10"/>
        <color rgb="FFFF0000"/>
        <rFont val="Arial Narrow"/>
      </rPr>
      <t>OK</t>
    </r>
  </si>
  <si>
    <r>
      <rPr>
        <sz val="10"/>
        <color rgb="FFFF0000"/>
        <rFont val="Arial Narrow"/>
      </rPr>
      <t xml:space="preserve">For Correction: Type of Institution from Priviate to Public
Classification of Institution from TVI to LGU </t>
    </r>
    <r>
      <rPr>
        <b/>
        <sz val="10"/>
        <color rgb="FFFF0000"/>
        <rFont val="Arial Narrow"/>
      </rPr>
      <t>DONE</t>
    </r>
    <r>
      <rPr>
        <sz val="10"/>
        <color rgb="FFFF0000"/>
        <rFont val="Arial Narrow"/>
      </rPr>
      <t xml:space="preserve">
</t>
    </r>
  </si>
  <si>
    <t>Joeltess Organic Farm</t>
  </si>
  <si>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</si>
  <si>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</si>
  <si>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</si>
  <si>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</si>
  <si>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</si>
  <si>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</si>
  <si>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</si>
  <si>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t>lccbaiscity@yahoo.com</t>
  </si>
  <si>
    <t>Agnes M. Niere</t>
  </si>
  <si>
    <t>NTTC No. 161407461200107</t>
  </si>
  <si>
    <r>
      <rPr>
        <sz val="10"/>
        <color rgb="FFFF0000"/>
        <rFont val="Arial Narrow"/>
      </rPr>
      <t xml:space="preserve">with 5-year validity period </t>
    </r>
    <r>
      <rPr>
        <sz val="10"/>
        <color rgb="FFFF0000"/>
        <rFont val="Arial Narrow"/>
      </rPr>
      <t>OK</t>
    </r>
  </si>
  <si>
    <t>RVIIFLD0136s2020</t>
  </si>
  <si>
    <t>Anna Wiza A. Grifon
 April Joy D. Palahang</t>
  </si>
  <si>
    <t>NTTC No. 181807461200147
 NTTC No. 201907461200221</t>
  </si>
  <si>
    <t>6-June-21
 May 28, 2025</t>
  </si>
  <si>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</si>
  <si>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</si>
  <si>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</si>
  <si>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</si>
  <si>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t>Myrel N. Dela Cruz</t>
  </si>
  <si>
    <t>TMC No. 18074601000007</t>
  </si>
  <si>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</si>
  <si>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</si>
  <si>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</si>
  <si>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</si>
  <si>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</si>
  <si>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</si>
  <si>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</si>
  <si>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due to error in provincial code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</si>
  <si>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</si>
  <si>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</si>
  <si>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</si>
  <si>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</si>
  <si>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</si>
  <si>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</si>
  <si>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</si>
  <si>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</si>
  <si>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</si>
  <si>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</si>
  <si>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t>5/29/0209</t>
  </si>
  <si>
    <r>
      <rPr>
        <sz val="10"/>
        <color rgb="FFFF0000"/>
        <rFont val="Arial Narrow"/>
      </rPr>
      <t xml:space="preserve">with 5-year validity period </t>
    </r>
    <r>
      <rPr>
        <sz val="10"/>
        <color rgb="FFFF0000"/>
        <rFont val="Arial Narrow"/>
      </rPr>
      <t>OK</t>
    </r>
  </si>
  <si>
    <t>Tanjay</t>
  </si>
  <si>
    <t>Ronelie G. Fernando</t>
  </si>
  <si>
    <t>NTTC No. 191509721200058</t>
  </si>
  <si>
    <t>Voluntary surrendered CTPR</t>
  </si>
  <si>
    <t>NTTC No. 151509021200280</t>
  </si>
  <si>
    <t>Rufa P. Hontanosas</t>
  </si>
  <si>
    <t>NTTC No. 181707461200197</t>
  </si>
  <si>
    <t>RVIIFLD0020s2020</t>
  </si>
  <si>
    <t>due to TESDA Circular No. 013 series of 2023</t>
  </si>
  <si>
    <t>RVIIFLD0023s2020</t>
  </si>
  <si>
    <t>Joseph Fletcher C. Katada</t>
  </si>
  <si>
    <t>NTTC No. 181707461200321</t>
  </si>
  <si>
    <t>Ferdinand T. Meneses</t>
  </si>
  <si>
    <t>NTTC No. 191907221200096</t>
  </si>
  <si>
    <t>RVIIFLD0083s2020</t>
  </si>
  <si>
    <t>NTTC No. 151307221200538</t>
  </si>
  <si>
    <t>RVIIFLD0082s2020</t>
  </si>
  <si>
    <t>NTTC No. 161307221200151</t>
  </si>
  <si>
    <t>NTTC No. 20060402002096</t>
  </si>
  <si>
    <t>NTR No. 202007460071</t>
  </si>
  <si>
    <t>RVIIFLD0039s2021</t>
  </si>
  <si>
    <t>TMC No. 20074601000021</t>
  </si>
  <si>
    <r>
      <rPr>
        <sz val="10"/>
        <color rgb="FFFF0000"/>
        <rFont val="Arial Narrow"/>
      </rPr>
      <t xml:space="preserve">with 5-year validity period </t>
    </r>
    <r>
      <rPr>
        <sz val="10"/>
        <color rgb="FFFF0000"/>
        <rFont val="Arial Narrow"/>
      </rPr>
      <t>OK</t>
    </r>
  </si>
  <si>
    <r>
      <rPr>
        <sz val="10"/>
        <color rgb="FFFF0000"/>
        <rFont val="Arial Narrow"/>
      </rPr>
      <t xml:space="preserve">with 5-year validity period </t>
    </r>
    <r>
      <rPr>
        <sz val="10"/>
        <color rgb="FFFF0000"/>
        <rFont val="Arial Narrow"/>
      </rPr>
      <t>OK</t>
    </r>
  </si>
  <si>
    <r>
      <rPr>
        <sz val="10"/>
        <color rgb="FFFF0000"/>
        <rFont val="Arial Narrow"/>
      </rPr>
      <t xml:space="preserve">due to integration of 21st Century Skills in the CBC </t>
    </r>
    <r>
      <rPr>
        <sz val="10"/>
        <color rgb="FFFF0000"/>
        <rFont val="Arial Narrow"/>
      </rPr>
      <t>OK</t>
    </r>
  </si>
  <si>
    <r>
      <rPr>
        <sz val="10"/>
        <color rgb="FFFF0000"/>
        <rFont val="Arial Narrow"/>
      </rPr>
      <t xml:space="preserve">due to integration of 21st Century Skills in the CBC </t>
    </r>
    <r>
      <rPr>
        <sz val="10"/>
        <color rgb="FFFF0000"/>
        <rFont val="Arial Narrow"/>
      </rPr>
      <t>OK</t>
    </r>
  </si>
  <si>
    <t>(035) 400-6974 / 09173170700</t>
  </si>
  <si>
    <t>350 Hours</t>
  </si>
  <si>
    <t>20220746ELCCSS213050</t>
  </si>
  <si>
    <t>Roland R. Palallos</t>
  </si>
  <si>
    <t>NTTC No. 201707461200162</t>
  </si>
  <si>
    <t xml:space="preserve">Teamskills Technological Institute, Inc. </t>
  </si>
  <si>
    <r>
      <rPr>
        <sz val="10"/>
        <color rgb="FFFF0000"/>
        <rFont val="Arial Narrow"/>
      </rPr>
      <t xml:space="preserve">due to change of name of institution </t>
    </r>
    <r>
      <rPr>
        <sz val="10"/>
        <color rgb="FFFF0000"/>
        <rFont val="Arial Narrow"/>
      </rPr>
      <t>(done)</t>
    </r>
  </si>
  <si>
    <r>
      <rPr>
        <sz val="10"/>
        <color rgb="FFFF0000"/>
        <rFont val="Arial Narrow"/>
      </rPr>
      <t xml:space="preserve">due to change of name of institution </t>
    </r>
    <r>
      <rPr>
        <sz val="10"/>
        <color rgb="FFFF0000"/>
        <rFont val="Arial Narrow"/>
      </rPr>
      <t>(done)</t>
    </r>
  </si>
  <si>
    <r>
      <rPr>
        <sz val="10"/>
        <color rgb="FFFF0000"/>
        <rFont val="Arial Narrow"/>
      </rPr>
      <t xml:space="preserve">due to change of name of institution </t>
    </r>
    <r>
      <rPr>
        <sz val="10"/>
        <color rgb="FFFF0000"/>
        <rFont val="Arial Narrow"/>
      </rPr>
      <t>(done)</t>
    </r>
  </si>
  <si>
    <t>MTP202207TRSBPP209001</t>
  </si>
  <si>
    <r>
      <rPr>
        <sz val="10"/>
        <color rgb="FFFF0000"/>
        <rFont val="Arial Narrow"/>
      </rPr>
      <t xml:space="preserve">due to change of name of institution </t>
    </r>
    <r>
      <rPr>
        <sz val="10"/>
        <color rgb="FFFF0000"/>
        <rFont val="Arial Narrow"/>
      </rPr>
      <t>(done)</t>
    </r>
  </si>
  <si>
    <t>MTP202207TRSCOK214002</t>
  </si>
  <si>
    <t xml:space="preserve"> 
info@team-skills.com     
teamskills.acenter@gmail.com </t>
  </si>
  <si>
    <t>Commercial Cooking NC III (Amended)</t>
  </si>
  <si>
    <t>TRSCOK307</t>
  </si>
  <si>
    <t>244 Hours</t>
  </si>
  <si>
    <t>20220746TRSCOK307058</t>
  </si>
  <si>
    <t>NTTC No. 18140746130420
NTTC No. 191707461300058</t>
  </si>
  <si>
    <r>
      <rPr>
        <sz val="10"/>
        <color rgb="FFFF0000"/>
        <rFont val="Arial Narrow"/>
      </rPr>
      <t xml:space="preserve">due to change of name of institution </t>
    </r>
    <r>
      <rPr>
        <sz val="10"/>
        <color rgb="FFFF0000"/>
        <rFont val="Arial Narrow"/>
      </rPr>
      <t>(done)</t>
    </r>
  </si>
  <si>
    <t>Commercial Cooking NC IV (Amended)</t>
  </si>
  <si>
    <t>TRSCOK407</t>
  </si>
  <si>
    <t>20220746TRSCOK407059</t>
  </si>
  <si>
    <t>NTTC No. 181407461400206</t>
  </si>
  <si>
    <r>
      <rPr>
        <sz val="10"/>
        <color rgb="FFFF0000"/>
        <rFont val="Arial Narrow"/>
      </rPr>
      <t xml:space="preserve">due to change of name of institution </t>
    </r>
    <r>
      <rPr>
        <sz val="10"/>
        <color rgb="FFFF0000"/>
        <rFont val="Arial Narrow"/>
      </rPr>
      <t>(done)</t>
    </r>
  </si>
  <si>
    <r>
      <rPr>
        <sz val="10"/>
        <color rgb="FFFF0000"/>
        <rFont val="Arial Narrow"/>
      </rPr>
      <t xml:space="preserve">due to change of name of institution </t>
    </r>
    <r>
      <rPr>
        <sz val="10"/>
        <color rgb="FFFF0000"/>
        <rFont val="Arial Narrow"/>
      </rPr>
      <t>(done)</t>
    </r>
  </si>
  <si>
    <r>
      <rPr>
        <sz val="10"/>
        <color rgb="FFFF0000"/>
        <rFont val="Arial Narrow"/>
      </rPr>
      <t xml:space="preserve">due to change of name of institution </t>
    </r>
    <r>
      <rPr>
        <sz val="10"/>
        <color rgb="FFFF0000"/>
        <rFont val="Arial Narrow"/>
      </rPr>
      <t>(done)</t>
    </r>
  </si>
  <si>
    <r>
      <rPr>
        <sz val="10"/>
        <color rgb="FFFF0000"/>
        <rFont val="Arial Narrow"/>
      </rPr>
      <t xml:space="preserve">due to change of name of institution </t>
    </r>
    <r>
      <rPr>
        <sz val="10"/>
        <color rgb="FFFF0000"/>
        <rFont val="Arial Narrow"/>
      </rPr>
      <t>(done)</t>
    </r>
  </si>
  <si>
    <r>
      <rPr>
        <sz val="10"/>
        <color rgb="FFFF0000"/>
        <rFont val="Arial Narrow"/>
      </rPr>
      <t xml:space="preserve">due to change of name of institution </t>
    </r>
    <r>
      <rPr>
        <sz val="10"/>
        <color rgb="FFFF0000"/>
        <rFont val="Arial Narrow"/>
      </rPr>
      <t>(done)</t>
    </r>
  </si>
  <si>
    <r>
      <rPr>
        <sz val="10"/>
        <color rgb="FFFF0000"/>
        <rFont val="Arial Narrow"/>
      </rPr>
      <t xml:space="preserve">due to change of name of institution </t>
    </r>
    <r>
      <rPr>
        <sz val="10"/>
        <color rgb="FFFF0000"/>
        <rFont val="Arial Narrow"/>
      </rPr>
      <t>(done)</t>
    </r>
  </si>
  <si>
    <t>MTP202207TRSHSK213003</t>
  </si>
  <si>
    <r>
      <rPr>
        <sz val="10"/>
        <color rgb="FFFF0000"/>
        <rFont val="Arial Narrow"/>
      </rPr>
      <t xml:space="preserve">due to change of name of institution </t>
    </r>
    <r>
      <rPr>
        <sz val="10"/>
        <color rgb="FFFF0000"/>
        <rFont val="Arial Narrow"/>
      </rPr>
      <t>(done)</t>
    </r>
  </si>
  <si>
    <r>
      <rPr>
        <sz val="10"/>
        <color rgb="FFFF0000"/>
        <rFont val="Arial Narrow"/>
      </rPr>
      <t xml:space="preserve">due to change of name of institution </t>
    </r>
    <r>
      <rPr>
        <sz val="10"/>
        <color rgb="FFFF0000"/>
        <rFont val="Arial Narrow"/>
      </rPr>
      <t>(done)</t>
    </r>
  </si>
  <si>
    <r>
      <rPr>
        <sz val="10"/>
        <color rgb="FFFF0000"/>
        <rFont val="Arial Narrow"/>
      </rPr>
      <t xml:space="preserve">due to change of name of institution </t>
    </r>
    <r>
      <rPr>
        <sz val="10"/>
        <color rgb="FFFF0000"/>
        <rFont val="Arial Narrow"/>
      </rPr>
      <t>(done)</t>
    </r>
  </si>
  <si>
    <t>MTP202207TRSTPS215004</t>
  </si>
  <si>
    <r>
      <rPr>
        <sz val="10"/>
        <color rgb="FFFF0000"/>
        <rFont val="Arial Narrow"/>
      </rPr>
      <t xml:space="preserve">due to change of name of institution </t>
    </r>
    <r>
      <rPr>
        <sz val="10"/>
        <color rgb="FFFF0000"/>
        <rFont val="Arial Narrow"/>
      </rPr>
      <t>(done)</t>
    </r>
  </si>
  <si>
    <t xml:space="preserve">Canlaon Potatoes and Flowers Co. Integrated-Diversified Farm </t>
  </si>
  <si>
    <t>Sito Proper, Brgy. Pula, Canlaon City, Negros Oriental</t>
  </si>
  <si>
    <t>Foundation University Inc. 
(Formerly: Vicente and Sofia Sinco Foundation, Inc.)  (Formerly: V.G. Sinco Educational Corporation)</t>
  </si>
  <si>
    <r>
      <rPr>
        <sz val="10"/>
        <color rgb="FFFF0000"/>
        <rFont val="Arial Narrow"/>
      </rPr>
      <t xml:space="preserve">due to transfer of location </t>
    </r>
    <r>
      <rPr>
        <sz val="10"/>
        <color rgb="FFFF0000"/>
        <rFont val="Arial Narrow"/>
      </rPr>
      <t>OK</t>
    </r>
    <r>
      <rPr>
        <sz val="10"/>
        <color rgb="FFFF0000"/>
        <rFont val="Arial Narrow"/>
      </rPr>
      <t xml:space="preserve">
</t>
    </r>
    <r>
      <rPr>
        <sz val="10"/>
        <color rgb="FFFF0000"/>
        <rFont val="Arial Narrow"/>
      </rPr>
      <t xml:space="preserve">
</t>
    </r>
    <r>
      <rPr>
        <sz val="10"/>
        <color rgb="FFFF0000"/>
        <rFont val="Arial Narrow"/>
      </rPr>
      <t>Date: October 20, 2022
New location: Barangay Candau-ay, Dumaguete City, Negros Oriental</t>
    </r>
  </si>
  <si>
    <t>Teamskills Technological Institute, Inc. (Formerly:
Teamskills School for Culinary Arts and Hopitality Management, Inc.)</t>
  </si>
  <si>
    <t>Teamskills Technological Institute, Inc.  (Formerly: Teamskills School for Culinary Arts and Hospitality Management, Inc.)</t>
  </si>
  <si>
    <t>Sitio Lucap , Mabigo (Pob.) Canlaon City, Negros Oriental, Region VII (Central Visayas), 6223</t>
  </si>
  <si>
    <t>Not Found</t>
  </si>
  <si>
    <t>TVI NAME</t>
  </si>
  <si>
    <t>Absorptive Capacity</t>
  </si>
  <si>
    <t>Approved Slots</t>
  </si>
  <si>
    <t>Balance</t>
  </si>
  <si>
    <t>Skills Priority</t>
  </si>
  <si>
    <t>FLD</t>
  </si>
  <si>
    <t>035-344-2098 / (035) 542-6276</t>
  </si>
  <si>
    <t>ccsi.official@carmelitecollegesiquijor.com</t>
  </si>
  <si>
    <t>20220761ELCCSS213092</t>
  </si>
  <si>
    <t>RVIIFLD0141s2020</t>
  </si>
  <si>
    <t>Kenneth P. Llorente</t>
  </si>
  <si>
    <t>WTR No. 20220761ELCCSS213092</t>
  </si>
  <si>
    <r>
      <rPr>
        <sz val="10"/>
        <color rgb="FFFF0000"/>
        <rFont val="Arial Narrow"/>
      </rPr>
      <t xml:space="preserve">due to inclusion of SIL </t>
    </r>
    <r>
      <rPr>
        <sz val="10"/>
        <color rgb="FFFF0000"/>
        <rFont val="Arial Narrow"/>
      </rPr>
      <t xml:space="preserve">(DONE)
</t>
    </r>
  </si>
  <si>
    <t>EBT</t>
  </si>
  <si>
    <t>Elnard S. Ympal</t>
  </si>
  <si>
    <t>NC No. 15110102004854</t>
  </si>
  <si>
    <t>Marino B. Sarvida
 Christine Joy Gajardo</t>
  </si>
  <si>
    <t>TMC No. 17076101001309
 TMC NO. 190761001633</t>
  </si>
  <si>
    <t>currently not priority sector in the region</t>
  </si>
  <si>
    <t>Marla C. Buenafe</t>
  </si>
  <si>
    <t>NTTC No. 191907611200103</t>
  </si>
  <si>
    <t>lti@tesda.gov.ph</t>
  </si>
  <si>
    <t>RVIIFLD0039s2020</t>
  </si>
  <si>
    <t>Brillo J. Jaictin</t>
  </si>
  <si>
    <t>NTTC No. 191907611200397</t>
  </si>
  <si>
    <r>
      <rPr>
        <sz val="10"/>
        <color rgb="FFFF0000"/>
        <rFont val="Arial Narrow"/>
      </rPr>
      <t xml:space="preserve">with 5-year validity period </t>
    </r>
    <r>
      <rPr>
        <sz val="10"/>
        <color rgb="FFFF0000"/>
        <rFont val="Arial Narrow"/>
      </rPr>
      <t>OK</t>
    </r>
  </si>
  <si>
    <t>381 HOURS</t>
  </si>
  <si>
    <t>WTR No. 20220761CONCAR218086</t>
  </si>
  <si>
    <t>RVIIFLD0080s2020</t>
  </si>
  <si>
    <t>Jerry B. Maglinao</t>
  </si>
  <si>
    <t>NTTC No. 191807611200287</t>
  </si>
  <si>
    <r>
      <rPr>
        <sz val="10"/>
        <color rgb="FFFF0000"/>
        <rFont val="Arial Narrow"/>
      </rPr>
      <t xml:space="preserve">due to inclusion of SIL </t>
    </r>
    <r>
      <rPr>
        <sz val="10"/>
        <color rgb="FFFF0000"/>
        <rFont val="Arial Narrow"/>
      </rPr>
      <t>ok</t>
    </r>
    <r>
      <rPr>
        <sz val="10"/>
        <color rgb="FFFF0000"/>
        <rFont val="Arial Narrow"/>
      </rPr>
      <t xml:space="preserve">
oLD ctpr# 20190761CONCAR218133</t>
    </r>
  </si>
  <si>
    <t>Maridel J. Jumawan
 Elsie June V. Deang</t>
  </si>
  <si>
    <t>NTTC No. 181707611200010
 NTTC No. 151507611200660</t>
  </si>
  <si>
    <t>13-Dec-22
 4-Feb-20</t>
  </si>
  <si>
    <t>NTTC No. 151207611200105
 NTTC No. 161507611200187</t>
  </si>
  <si>
    <t>8-Aug-19
 20-Mar-21</t>
  </si>
  <si>
    <t>lit@tesda.gov.ph</t>
  </si>
  <si>
    <t>RVIIFLD0040s2020</t>
  </si>
  <si>
    <t>Maridel J. Jumawan</t>
  </si>
  <si>
    <t>NTTC No.181707611200010</t>
  </si>
  <si>
    <r>
      <rPr>
        <sz val="10"/>
        <color rgb="FFFF0000"/>
        <rFont val="Arial Narrow"/>
      </rPr>
      <t xml:space="preserve">with 5-year validity period </t>
    </r>
    <r>
      <rPr>
        <sz val="10"/>
        <color rgb="FFFF0000"/>
        <rFont val="Arial Narrow"/>
      </rPr>
      <t>OK</t>
    </r>
  </si>
  <si>
    <t>RVIIFLD0034s2020</t>
  </si>
  <si>
    <t>Glecy T. Perez</t>
  </si>
  <si>
    <t>NTTC No.181707611200012</t>
  </si>
  <si>
    <r>
      <rPr>
        <sz val="10"/>
        <color rgb="FFFF0000"/>
        <rFont val="Arial Narrow"/>
      </rPr>
      <t xml:space="preserve">with 5-year validity period </t>
    </r>
    <r>
      <rPr>
        <sz val="10"/>
        <color rgb="FFFF0000"/>
        <rFont val="Arial Narrow"/>
      </rPr>
      <t>OK</t>
    </r>
  </si>
  <si>
    <t>RVIIFLD0041s2020</t>
  </si>
  <si>
    <t>NTTC No.191907611200103</t>
  </si>
  <si>
    <r>
      <rPr>
        <sz val="10"/>
        <color rgb="FFFF0000"/>
        <rFont val="Arial Narrow"/>
      </rPr>
      <t xml:space="preserve">with 5-year validity period </t>
    </r>
    <r>
      <rPr>
        <sz val="10"/>
        <color rgb="FFFF0000"/>
        <rFont val="Arial Narrow"/>
      </rPr>
      <t>OK</t>
    </r>
  </si>
  <si>
    <t>403 Hours</t>
  </si>
  <si>
    <t>20220761TRSCOK214087</t>
  </si>
  <si>
    <t>RVIIFLD0104s2020</t>
  </si>
  <si>
    <t>Maribel T. Duhaylungso</t>
  </si>
  <si>
    <t>NTTC No.191707611200250</t>
  </si>
  <si>
    <t>WTR No. 20220761TRSCOK214087</t>
  </si>
  <si>
    <r>
      <rPr>
        <sz val="10"/>
        <color rgb="FFFF0000"/>
        <rFont val="Arial Narrow"/>
      </rPr>
      <t xml:space="preserve">due to inclusion of SIL </t>
    </r>
    <r>
      <rPr>
        <sz val="10"/>
        <color rgb="FFFF0000"/>
        <rFont val="Arial Narrow"/>
      </rPr>
      <t xml:space="preserve">(DONE)
</t>
    </r>
  </si>
  <si>
    <t>RVIIFLD0035s2020</t>
  </si>
  <si>
    <t>Gilda T. Quirante
 Dennis Jay B. Paglinawan</t>
  </si>
  <si>
    <t>NTTC No.161207611200348
 NTTC No.191907611200446</t>
  </si>
  <si>
    <r>
      <rPr>
        <sz val="10"/>
        <color rgb="FFFF0000"/>
        <rFont val="Arial Narrow"/>
      </rPr>
      <t xml:space="preserve">with 5-year validity period </t>
    </r>
    <r>
      <rPr>
        <sz val="10"/>
        <color rgb="FFFF0000"/>
        <rFont val="Arial Narrow"/>
      </rPr>
      <t>OK</t>
    </r>
  </si>
  <si>
    <t>20220761TRSBAR213085</t>
  </si>
  <si>
    <t>RVIIFLD0152s2020</t>
  </si>
  <si>
    <t>Brenda C. Bation</t>
  </si>
  <si>
    <t>NTTC No.201707611200271</t>
  </si>
  <si>
    <t>WTR No. 20220761TRSBAR213085</t>
  </si>
  <si>
    <r>
      <rPr>
        <sz val="10"/>
        <color rgb="FFFF0000"/>
        <rFont val="Arial Narrow"/>
      </rPr>
      <t xml:space="preserve">due to inclusion of SIL </t>
    </r>
    <r>
      <rPr>
        <sz val="10"/>
        <color rgb="FFFF0000"/>
        <rFont val="Arial Narrow"/>
      </rPr>
      <t xml:space="preserve">(DONE)
</t>
    </r>
  </si>
  <si>
    <t>443 Hours</t>
  </si>
  <si>
    <t>20220761TRSFBS213088</t>
  </si>
  <si>
    <t>RVIIFLD0038s2020</t>
  </si>
  <si>
    <t>Rosebeth Ann B. Gumahad</t>
  </si>
  <si>
    <t>NTTC No.201807611200185</t>
  </si>
  <si>
    <t>WTR No. 20220761TRSFBS213088</t>
  </si>
  <si>
    <r>
      <rPr>
        <sz val="10"/>
        <color rgb="FFFF0000"/>
        <rFont val="Arial Narrow"/>
      </rPr>
      <t xml:space="preserve">due to inclusion of SIL </t>
    </r>
    <r>
      <rPr>
        <sz val="10"/>
        <color rgb="FFFF0000"/>
        <rFont val="Arial Narrow"/>
      </rPr>
      <t xml:space="preserve">(DONE)
</t>
    </r>
  </si>
  <si>
    <t>RVIIFLD0033s2020</t>
  </si>
  <si>
    <t>Adelon S. Yabo
 Elsie June V. Deang</t>
  </si>
  <si>
    <t>TMC-15070201000174
 TMC-15072201000550</t>
  </si>
  <si>
    <r>
      <rPr>
        <sz val="10"/>
        <color rgb="FFFF0000"/>
        <rFont val="Arial Narrow"/>
      </rPr>
      <t xml:space="preserve">with 5-year validity period </t>
    </r>
    <r>
      <rPr>
        <sz val="10"/>
        <color rgb="FFFF0000"/>
        <rFont val="Arial Narrow"/>
      </rPr>
      <t>OK</t>
    </r>
  </si>
  <si>
    <t>Lyndon M. Duhaylungsod Brenda C. Bation Elsie June V. Deang</t>
  </si>
  <si>
    <t>TMC No. 14070201000261 TMC No. 17076101001310 TMC No. 15072201000550</t>
  </si>
  <si>
    <t>9-Oct-19 12-June-22 5-Dec-20</t>
  </si>
  <si>
    <t>313 Hours</t>
  </si>
  <si>
    <t>20220761AFFAPP213083</t>
  </si>
  <si>
    <t>RVIIFLD0043s2020</t>
  </si>
  <si>
    <t>Ma. Liza Mangompit</t>
  </si>
  <si>
    <t>NTTC No.171507611200199</t>
  </si>
  <si>
    <t>WTR No. 20220761AFFAPP213083</t>
  </si>
  <si>
    <r>
      <rPr>
        <sz val="10"/>
        <color rgb="FFFF0000"/>
        <rFont val="Arial Narrow"/>
      </rPr>
      <t xml:space="preserve">due to inclusion of SIL </t>
    </r>
    <r>
      <rPr>
        <sz val="10"/>
        <color rgb="FFFF0000"/>
        <rFont val="Arial Narrow"/>
      </rPr>
      <t xml:space="preserve">(DONE)
</t>
    </r>
  </si>
  <si>
    <t>393 Hours</t>
  </si>
  <si>
    <t>20220761AFFAPS213084</t>
  </si>
  <si>
    <t>RVIIFLD0042s2020</t>
  </si>
  <si>
    <t>Shiela Mae B. Cadavid</t>
  </si>
  <si>
    <t>NTTC on process</t>
  </si>
  <si>
    <t>Animal Production (Swine NC II</t>
  </si>
  <si>
    <t>WTR No. 20220761AFFAPS213084</t>
  </si>
  <si>
    <r>
      <rPr>
        <sz val="10"/>
        <color rgb="FFFF0000"/>
        <rFont val="Arial Narrow"/>
      </rPr>
      <t xml:space="preserve">due to inclusion of SIL </t>
    </r>
    <r>
      <rPr>
        <sz val="10"/>
        <color rgb="FFFF0000"/>
        <rFont val="Arial Narrow"/>
      </rPr>
      <t xml:space="preserve">(DONE)
</t>
    </r>
  </si>
  <si>
    <t>20220761TRSHSK213090</t>
  </si>
  <si>
    <t>RVIIFLD0036s2020</t>
  </si>
  <si>
    <t>Elsie June V. Deang</t>
  </si>
  <si>
    <t>NTTC No.161507611200324</t>
  </si>
  <si>
    <t>WTR No. 20220761TRSHSK213090</t>
  </si>
  <si>
    <r>
      <rPr>
        <sz val="10"/>
        <color rgb="FFFF0000"/>
        <rFont val="Arial Narrow"/>
      </rPr>
      <t xml:space="preserve">due to inclusion of SIL </t>
    </r>
    <r>
      <rPr>
        <sz val="10"/>
        <color rgb="FFFF0000"/>
        <rFont val="Arial Narrow"/>
      </rPr>
      <t xml:space="preserve">(DONE)
</t>
    </r>
  </si>
  <si>
    <t>551 Hours</t>
  </si>
  <si>
    <t>20220761AFFHTC306089</t>
  </si>
  <si>
    <t>RVIIFLD0037s2020</t>
  </si>
  <si>
    <t>Marino B. Sarvida</t>
  </si>
  <si>
    <t>NTTC No. 171207611300016</t>
  </si>
  <si>
    <t>WTR No. 20220761AFFHTC306089</t>
  </si>
  <si>
    <r>
      <rPr>
        <sz val="10"/>
        <color rgb="FFFF0000"/>
        <rFont val="Arial Narrow"/>
      </rPr>
      <t xml:space="preserve">due to inclusion of SIL </t>
    </r>
    <r>
      <rPr>
        <sz val="10"/>
        <color rgb="FFFF0000"/>
        <rFont val="Arial Narrow"/>
      </rPr>
      <t xml:space="preserve">(DONE)
</t>
    </r>
  </si>
  <si>
    <t>Tel no.035-480-9119 and . 035-344-2037</t>
  </si>
  <si>
    <t>Agustin R. Ramos Jr.
 Jorge O. Balwit</t>
  </si>
  <si>
    <t>NTTC No. 161407611200007
 NTTC No. 212107611200087</t>
  </si>
  <si>
    <t>0965-774-2490</t>
  </si>
  <si>
    <t>psptechnology2019@gmail.com</t>
  </si>
  <si>
    <t>RVIIFLD0121s2020</t>
  </si>
  <si>
    <t>Arnold M. Magtahas, Orlando J. Gio, Excel C. Cabanag</t>
  </si>
  <si>
    <t>NTTC No. 191907611200444 No.181807461200398, No. 191507461200037</t>
  </si>
  <si>
    <t>08-Oct-23, Aug. 28, 2023, Oct. 16, 2023</t>
  </si>
  <si>
    <t>RVIIFLD0122s2020</t>
  </si>
  <si>
    <t>tesda7.ptcsiquijor@tesda.gov.ph</t>
  </si>
  <si>
    <t>RVIIFLD0003s2022</t>
  </si>
  <si>
    <t>Rosebeth Ann B. Gumahad 
 Jessalyn B. Co</t>
  </si>
  <si>
    <t>TMC No. 18076101003253
 TMC No. 18072201046461</t>
  </si>
  <si>
    <t>June 20, 2023
 October 18, 2023</t>
  </si>
  <si>
    <r>
      <rPr>
        <sz val="10"/>
        <color rgb="FFFF0000"/>
        <rFont val="Arial Narrow"/>
      </rPr>
      <t xml:space="preserve">with 5-year validity period </t>
    </r>
    <r>
      <rPr>
        <sz val="10"/>
        <color rgb="FFFF0000"/>
        <rFont val="Arial Narrow"/>
      </rPr>
      <t>OK</t>
    </r>
  </si>
  <si>
    <t>Facilitate E-learning Sessions (Unit of Competency)</t>
  </si>
  <si>
    <t>NTR No. 202307610001</t>
  </si>
  <si>
    <t>RVIIFLD0004s2022</t>
  </si>
  <si>
    <t>Rosebeth Ann B. Gumahad
 Jessalyn B. Co</t>
  </si>
  <si>
    <r>
      <rPr>
        <sz val="10"/>
        <color rgb="FFFF0000"/>
        <rFont val="Arial Narrow"/>
      </rPr>
      <t xml:space="preserve">adapting the newly deployed CS </t>
    </r>
    <r>
      <rPr>
        <sz val="10"/>
        <color rgb="FFFF0000"/>
        <rFont val="Arial Narrow"/>
      </rPr>
      <t>OK</t>
    </r>
  </si>
  <si>
    <t>Arnold M. Magtahas</t>
  </si>
  <si>
    <t>NTTC No. 201907611200123</t>
  </si>
  <si>
    <t>Masonry NC I is not locally in demand qualification</t>
  </si>
  <si>
    <t>20230761CONMAS218002</t>
  </si>
  <si>
    <t>WTR No. 20230761CONMAS218002</t>
  </si>
  <si>
    <r>
      <rPr>
        <sz val="10"/>
        <color rgb="FFFF0000"/>
        <rFont val="Arial Narrow"/>
      </rPr>
      <t xml:space="preserve">due to inclusion of SIL </t>
    </r>
    <r>
      <rPr>
        <sz val="10"/>
        <color rgb="FFFF0000"/>
        <rFont val="Arial Narrow"/>
      </rPr>
      <t>OK</t>
    </r>
  </si>
  <si>
    <t>NTTC No. 191907611200444</t>
  </si>
  <si>
    <r>
      <rPr>
        <sz val="10"/>
        <color rgb="FFFF0000"/>
        <rFont val="Arial Narrow"/>
      </rPr>
      <t xml:space="preserve">with 5-year validity period </t>
    </r>
    <r>
      <rPr>
        <sz val="10"/>
        <color rgb="FFFF0000"/>
        <rFont val="Arial Narrow"/>
      </rPr>
      <t>OK</t>
    </r>
  </si>
  <si>
    <t>RVIIFLD0005s2022</t>
  </si>
  <si>
    <t>Marino B. Sarvida
 Jessalyn B. Co</t>
  </si>
  <si>
    <t>TMC No. 17076101001309
 TMC No. 18072201046461</t>
  </si>
  <si>
    <t>Dennis Jay B. Paglinawan
 Quinn John D. Castillon</t>
  </si>
  <si>
    <t>NTTC No. 191907611200446
 NTTC No. 211907611200101</t>
  </si>
  <si>
    <t>3/22/2021
 5/16/2024</t>
  </si>
  <si>
    <t>Trainer was hired in a private company</t>
  </si>
  <si>
    <t>Pierre S. Pakilit</t>
  </si>
  <si>
    <t>20220761ELCEIM215069</t>
  </si>
  <si>
    <t>NTTC No. 221807611200091</t>
  </si>
  <si>
    <t>Frelyn L. Pagente</t>
  </si>
  <si>
    <t>ESL Beginner Course</t>
  </si>
  <si>
    <t>NTR No. 202207610024</t>
  </si>
  <si>
    <t>Jay Ann Amorsolo
Shiela Mae M. Caroro</t>
  </si>
  <si>
    <t>TMC No. 22076101022381</t>
  </si>
  <si>
    <t>Elsa A. Apiag - Center Administrator</t>
  </si>
  <si>
    <t>179 Hours</t>
  </si>
  <si>
    <t>WTR No. 20220761HHCHIL208093</t>
  </si>
  <si>
    <t>Fred S. Jumawan</t>
  </si>
  <si>
    <t>NTTC No. 191807611200176</t>
  </si>
  <si>
    <t>Jose Chiquito M. Mahinay - OIC School Administrator</t>
  </si>
  <si>
    <t>AFFAHC307</t>
  </si>
  <si>
    <t>WTR No. 20220761AFFAHC307095</t>
  </si>
  <si>
    <t>Sheila Mae B. Cadavid</t>
  </si>
  <si>
    <t>NTTC No. 191507611300177</t>
  </si>
  <si>
    <t>Pierre S. Pakilit - President</t>
  </si>
  <si>
    <t>WTR No. 20220761SOCBKP307106</t>
  </si>
  <si>
    <t>Renie B. Selim</t>
  </si>
  <si>
    <t>NTTC No. 222207611300277</t>
  </si>
  <si>
    <t>Elnard S. Ympal - Farm Owner</t>
  </si>
  <si>
    <t>WTR No. 20230761AFFAPP213003</t>
  </si>
  <si>
    <t>NTTC No. 221807611200092</t>
  </si>
  <si>
    <t>Aida C. Madulara - President</t>
  </si>
  <si>
    <t>WTR No. 20230761TRSEVM307006</t>
  </si>
  <si>
    <t>19-Sep-26
5/24/2024</t>
  </si>
  <si>
    <t>WTR No. 20230761TRSFBS213007</t>
  </si>
  <si>
    <t>Almarie M. Sumalpong</t>
  </si>
  <si>
    <t>NTTC No. 211807611200303</t>
  </si>
  <si>
    <t>383 Hours</t>
  </si>
  <si>
    <t>20230761SOCBKP307032</t>
  </si>
  <si>
    <t>Melissa C. Handumon
Jesie B. Dua</t>
  </si>
  <si>
    <t>NTTC No. 221807121300196
NTTC No. 222207121300374</t>
  </si>
  <si>
    <t>4/6/2027
7/20/2027</t>
  </si>
  <si>
    <t>20230761TRSTPS215059</t>
  </si>
  <si>
    <t xml:space="preserve">Lazi Technical Institute </t>
  </si>
  <si>
    <t>Lyndon M. Duhaylungsod - OIC</t>
  </si>
  <si>
    <t>WTR No. MTP-202307GRMDRM205-139</t>
  </si>
  <si>
    <t>Elsie June D. Paglinawan Glecy P. Tabanao 
Gladys Mae B. Villalon</t>
  </si>
  <si>
    <t>NTTC No. 22007611200134
NTTC No. 222207611200467
NTTC No. 222207611200182</t>
  </si>
  <si>
    <t>2/20/2027
9/15/2027
7/25/2024</t>
  </si>
  <si>
    <t>Roselyn T. Asok - Mayor</t>
  </si>
  <si>
    <t>09175646765 / 09262085334</t>
  </si>
  <si>
    <t>izladel-fuego@gmail.com</t>
  </si>
  <si>
    <t>WTR No. 20230761TRSBPP209087</t>
  </si>
  <si>
    <t>Mhalou A. Dimasuhid</t>
  </si>
  <si>
    <t>NTTC No. 232107611200016</t>
  </si>
  <si>
    <t>WTR No. 20240761AFFAGE217033</t>
  </si>
  <si>
    <t>Roberto P. Silva</t>
  </si>
  <si>
    <t>PNTTC No. 2207460200006</t>
  </si>
  <si>
    <t>WTR No. 2024076ELCCSS213045</t>
  </si>
  <si>
    <t>Rex V. Pinton</t>
  </si>
  <si>
    <t>NTTC No. 222107611200202</t>
  </si>
  <si>
    <t>WTR No. 20240761CONTIL218048</t>
  </si>
  <si>
    <t>NTTC No. 201807611200049</t>
  </si>
  <si>
    <t>WTR No. 20240761MEEEAW106050</t>
  </si>
  <si>
    <t>Landelino A. Anoos, Jr.</t>
  </si>
  <si>
    <t>NTTC No. 212107611200156</t>
  </si>
  <si>
    <t>WTR No. 20240761MEEEAW206051</t>
  </si>
  <si>
    <t>WTR No. 20240761CONCAR218058</t>
  </si>
  <si>
    <t>Edward P. Mariño</t>
  </si>
  <si>
    <t>NTTC No. 232207461200054</t>
  </si>
  <si>
    <t>MindWorld Skills Development and Training Corporation Doing Business under Mindworld</t>
  </si>
  <si>
    <t>Can-Care Technical Vocational Education Training Assessment and Review Center Institute, Inc. (Formerly: Can-Care Technical Vocational Education Training Institute, Inc. (Formerly: Can-Care Caregiver Training and Development Center, Inc.) (Formerly: Can-Care Caregiver Training Assessment and Development Center, Inc.)</t>
  </si>
  <si>
    <t>Foundation University Inc. (Formerly: Vicente and Sofia Sinco Foundation, Inc.) (Formerly: V.G. Sinco Educational Corporation)</t>
  </si>
  <si>
    <t>Automotive Servicing (Engine Repair) N CII</t>
  </si>
  <si>
    <t xml:space="preserve">Japa-Lingo Training Center Inc. </t>
  </si>
  <si>
    <t>Lapulapu-Cebu International College, Inc.</t>
  </si>
  <si>
    <t>Listening and Writing</t>
  </si>
  <si>
    <t>Reading and Writing</t>
  </si>
  <si>
    <t>Rise Cebu Campus Language Center Inc.</t>
  </si>
  <si>
    <t>Cortes Technological Institute Incorproated</t>
  </si>
  <si>
    <t>DEIP Skills Development Corp.</t>
  </si>
  <si>
    <t xml:space="preserve">Housekeeping </t>
  </si>
  <si>
    <t>Cebu Call Center Academy, Inc.</t>
  </si>
  <si>
    <t>B.I.G. Development Training &amp; Assessment Center Inc.</t>
  </si>
  <si>
    <t>Excel Up Training &amp; Assessment Center Inc.</t>
  </si>
  <si>
    <t>Housekeeping NC II\-MTP</t>
  </si>
  <si>
    <t>3A Prime Hospitality Training and Assessment Center - Asturials</t>
  </si>
  <si>
    <t>KLN Skills &amp; Management Training and Assessment Center Inc. - Cebu City</t>
  </si>
  <si>
    <t>MGB Skills Development &amp; Assessment Center Inc.</t>
  </si>
  <si>
    <t>Provincial Training Center - Carmen</t>
  </si>
  <si>
    <t>Provincial Training Center - Daanbantayan</t>
  </si>
  <si>
    <t>Provincial Training Center - Samboan</t>
  </si>
  <si>
    <t>Electrical Installation and Maintenance NC II-MTP-MTP</t>
  </si>
  <si>
    <t>Masonry NC II-MTP</t>
  </si>
  <si>
    <t>Shielded Metal Arc Welding (SMAW) NC II-MTP-MTP</t>
  </si>
  <si>
    <t>KLN Skills &amp; Management Training and Assessment Center Inc. - Cordova</t>
  </si>
  <si>
    <t>Masonry NC I-MTP</t>
  </si>
  <si>
    <t>Tailoring NC II-MTP</t>
  </si>
  <si>
    <t>Heavy Equipment Operation (Bulldozer) NC II-MTP</t>
  </si>
  <si>
    <t>Heavy Equipment Operation (Motor Grader) NC II-MTP</t>
  </si>
  <si>
    <t>Visayan Institute of Technology Agribusiness Livelihood Skills Inc.</t>
  </si>
  <si>
    <t>Tile Setting NC II-MTP</t>
  </si>
  <si>
    <t>Saint James Academy of Skills Technology Inc.</t>
  </si>
  <si>
    <t>Electronic Product Assembly and Servicing NC II-MTP</t>
  </si>
  <si>
    <t>Center for Healthcare Professions Cebu Inc.</t>
  </si>
  <si>
    <t>KLN Skills &amp; Management Training and Assessment Center Inc. - Liloan</t>
  </si>
  <si>
    <t>Bread and Pastry Production-MTP</t>
  </si>
  <si>
    <t>Bookeeping NC III-MTP</t>
  </si>
  <si>
    <t>Maribago Skills Development and Assessment Center Inc.</t>
  </si>
  <si>
    <t>La Purisima Concepcion Skills Training and Asssessment Center Inc.</t>
  </si>
  <si>
    <t>Cuttin' Loose Beauty Culture (CLBC), Inc.</t>
  </si>
  <si>
    <t>Cebu Technical Vocational Training &amp; Assessment Academy Inc.</t>
  </si>
  <si>
    <t>People Skills and Management Institute</t>
  </si>
  <si>
    <t>The Foundation for Professional Training, Inc. doing business under the name and style of Anihan Technical School; Banilad Center for Professional Development; Habihan School; Manila Institute for Culinary Arts and Residential Services; and Punlaan School</t>
  </si>
  <si>
    <t>Industrial Education Learning Center and Technologies, Inc. (Formerly: Industrial Education Learning Center Technologies, Inc.)</t>
  </si>
  <si>
    <t>Animal Production (Ruminants) NC II-MTP</t>
  </si>
  <si>
    <t>Balamban Extensive Skills and Technology, Inc.</t>
  </si>
  <si>
    <t>Foundation University</t>
  </si>
  <si>
    <t>PV Systems Installation NC II-MTP</t>
  </si>
  <si>
    <t>College of Technological Sciences - Cebu, Inc.</t>
  </si>
  <si>
    <t>Produce Organic Concoctions and Extracts Leading to Organic Agriculture Production NC II-MTP</t>
  </si>
  <si>
    <t>SBR Technical Education Training Center</t>
  </si>
  <si>
    <t>Global Tech Manpower Institute, Inc.</t>
  </si>
  <si>
    <t>University of Visayas, Inc.</t>
  </si>
  <si>
    <t xml:space="preserve">Silliman University </t>
  </si>
  <si>
    <t>Reinforcing Steel Works NC II-MTP</t>
  </si>
  <si>
    <t>Scaffolding Works NC II (Supported Type Scaffold) - MTP</t>
  </si>
  <si>
    <t>System Formworks Installation NC II-MTP</t>
  </si>
  <si>
    <t>8//16/2023</t>
  </si>
  <si>
    <t>Agricultural Crops Production NC II-MTP</t>
  </si>
  <si>
    <t>Teamskills Technological Institute Inc.
(Formerly: Teamskills School for Culinary Arts and Hospitality Management, Inc.)</t>
  </si>
  <si>
    <t>Provincial Training Center - Cebu (Daanbantayan</t>
  </si>
  <si>
    <t>North Coast Bohol Institute Inc. (Formerly: Artiaga's Learning Center Inc.)</t>
  </si>
  <si>
    <t>CNL Global Access Corp</t>
  </si>
  <si>
    <t>R &amp; K Watanabe Skills Training Institute, Inc.</t>
  </si>
  <si>
    <t>Capentry NC II-MTP</t>
  </si>
  <si>
    <t>Clartech Skills Training and Assessment Center, Inc.</t>
  </si>
  <si>
    <t>Trainers Methodology Level I (Trainer/Assessor)-MTP</t>
  </si>
  <si>
    <t>NED Expertise Training and Assessment Centre Corp.</t>
  </si>
  <si>
    <t>Bread and Pastry Production NCII</t>
  </si>
  <si>
    <t>Sr. Mila Margaret V. Motegrejo</t>
  </si>
  <si>
    <t>Lyndon M. Duhaylungsod</t>
  </si>
  <si>
    <t>NTTC No. 212007611200111</t>
  </si>
  <si>
    <t>https://drive.google.com/file/d/1nUrHqRiMG5QSvhhIIQMyoRUZ5W0e4GdD/view?usp=sharing</t>
  </si>
  <si>
    <t>Frelyn L. Pagente, CEO</t>
  </si>
  <si>
    <t>frelynpagente@gmail.com</t>
  </si>
  <si>
    <t>madulara@yahoo.com / cmcsiquijor.skillstraining@gmail.com</t>
  </si>
  <si>
    <t>WTR No. 20240761ELCCSS213045</t>
  </si>
  <si>
    <t>WTR No. 20240761TRSFOS213105</t>
  </si>
  <si>
    <t>Aimee Janelle S. Magbanua</t>
  </si>
  <si>
    <t>NTTC No. 231907611200359</t>
  </si>
  <si>
    <t>WTR No. 20240761TRSHSK319106</t>
  </si>
  <si>
    <t>Elsie June D. Paglinawan</t>
  </si>
  <si>
    <t>NTTC No. 242007611300396</t>
  </si>
  <si>
    <t>(035) 523-3873 / 0917-779-2429</t>
  </si>
  <si>
    <t>526 Hours</t>
  </si>
  <si>
    <t xml:space="preserve">WTR No. 20250761TRSFBS318010
</t>
  </si>
  <si>
    <t>NTTC No. 241907611300397</t>
  </si>
  <si>
    <t xml:space="preserve">Vic Ronald V. Patay, Branch Administrator
</t>
  </si>
  <si>
    <t xml:space="preserve">0965-145-2942
</t>
  </si>
  <si>
    <t xml:space="preserve">sbr.siquijor24@gmail.com
</t>
  </si>
  <si>
    <t>221 hours</t>
  </si>
  <si>
    <t xml:space="preserve">WTR No. 20250761CONHEO219033
</t>
  </si>
  <si>
    <t xml:space="preserve">122 Hours
</t>
  </si>
  <si>
    <t xml:space="preserve">WTR No. 20250761ALTDRB311068
</t>
  </si>
  <si>
    <t>NTTC No. 231907611300440</t>
  </si>
  <si>
    <t xml:space="preserve">0926-445-3438
</t>
  </si>
  <si>
    <t xml:space="preserve">eympal@gmail.com
</t>
  </si>
  <si>
    <t xml:space="preserve">WTR No. 2025-07-61-AFFAGE217-098
</t>
  </si>
  <si>
    <t>NTTC No. 252307611200388</t>
  </si>
  <si>
    <t xml:space="preserve">52 Hours
</t>
  </si>
  <si>
    <t xml:space="preserve">WTR No. MCC 2025-07-61-AFFACP306-AGR611320-032
</t>
  </si>
  <si>
    <t>Maria Liza M. Mangompit</t>
  </si>
  <si>
    <t>NTTC No. 252507611300444</t>
  </si>
  <si>
    <t xml:space="preserve">44 Hours
</t>
  </si>
  <si>
    <t xml:space="preserve">WTR No. MCC 2025-07-61-AFFACP306-AGR611311-033
</t>
  </si>
  <si>
    <t>Rosebeth Ann B. Gumahad, Acting Center Administrator</t>
  </si>
  <si>
    <t xml:space="preserve">WTR No. 2025-07-61-TVETRM211-TVT232310-135
</t>
  </si>
  <si>
    <t>TMC No. 25076102000506</t>
  </si>
  <si>
    <t xml:space="preserve">WTR No. 2026-07-61-SOCECD325-019
</t>
  </si>
  <si>
    <t>Christine Joy Gajardo</t>
  </si>
  <si>
    <t>NTTC No. 262407611300128</t>
  </si>
  <si>
    <t>DTS Accreditation No.</t>
  </si>
  <si>
    <t>Date of Issuance of Accreditation</t>
  </si>
  <si>
    <t>Title of Qualification/ Program</t>
  </si>
  <si>
    <t>Duration in Hours
(TVI + Company)</t>
  </si>
  <si>
    <t>Name of Partner Company</t>
  </si>
  <si>
    <t>Address of Partner Institution</t>
  </si>
  <si>
    <t>CO Validation</t>
  </si>
  <si>
    <t>DA-ATI Accreditation</t>
  </si>
  <si>
    <t>march</t>
  </si>
  <si>
    <t>april</t>
  </si>
  <si>
    <t xml:space="preserve">House No. T004, North Road, Basak, Mandaue City
</t>
  </si>
  <si>
    <t xml:space="preserve">Jacob Institute of Science and Technology Inc.
</t>
  </si>
  <si>
    <t xml:space="preserve">2ML Quezon National Highway, Marigondon Lapu-Lapu City, Cebu Philippines
</t>
  </si>
  <si>
    <t>january</t>
  </si>
  <si>
    <t xml:space="preserve">Tagbilaran City College
</t>
  </si>
  <si>
    <t xml:space="preserve">Satellite Road, Dampas District, Tagbilaran City, Bohol 6300
</t>
  </si>
  <si>
    <r>
      <rPr>
        <u/>
        <sz val="10"/>
        <color rgb="FF1155CC"/>
        <rFont val="Arial Narrow"/>
      </rPr>
      <t>uniecofarm@gmail.com</t>
    </r>
  </si>
  <si>
    <t>february</t>
  </si>
  <si>
    <t xml:space="preserve">IWH Bohol Resort Corp. Doing Business Under the Name and Style of Best Western Plus the Ivywall Resort, Panglao
</t>
  </si>
  <si>
    <t xml:space="preserve">Alona Beach, Danao, Panglao, Bohol, Philippines
</t>
  </si>
  <si>
    <r>
      <rPr>
        <u/>
        <sz val="10"/>
        <color rgb="FF1155CC"/>
        <rFont val="Arial Narrow"/>
      </rPr>
      <t>acctg1@smeagschool.com</t>
    </r>
  </si>
  <si>
    <r>
      <rPr>
        <u/>
        <sz val="10"/>
        <color rgb="FF1155CC"/>
        <rFont val="Arial Narrow"/>
      </rPr>
      <t>hla.asia.adm@gmail.com</t>
    </r>
  </si>
  <si>
    <r>
      <rPr>
        <u/>
        <sz val="10"/>
        <color rgb="FF1155CC"/>
        <rFont val="Arial Narrow"/>
      </rPr>
      <t>caticebu@gmai.com</t>
    </r>
  </si>
  <si>
    <r>
      <rPr>
        <u/>
        <sz val="10"/>
        <color rgb="FF1155CC"/>
        <rFont val="Arial Narrow"/>
      </rPr>
      <t>caticebu@gmai.com</t>
    </r>
  </si>
  <si>
    <r>
      <rPr>
        <u/>
        <sz val="10"/>
        <color rgb="FF1155CC"/>
        <rFont val="Arial Narrow"/>
      </rPr>
      <t>info@tsuneishi-tech.com</t>
    </r>
  </si>
  <si>
    <t xml:space="preserve">grayfieldbajao@yahoo.com / grayfieldbajao@gmail.com
</t>
  </si>
  <si>
    <r>
      <rPr>
        <u/>
        <sz val="10"/>
        <color rgb="FF1155CC"/>
        <rFont val="Arial Narrow"/>
      </rPr>
      <t>saite@su.edu.ph</t>
    </r>
  </si>
  <si>
    <r>
      <rPr>
        <u/>
        <sz val="10"/>
        <color rgb="FF1155CC"/>
        <rFont val="Arial Narrow"/>
      </rPr>
      <t>saite@su.edu.ph</t>
    </r>
  </si>
  <si>
    <r>
      <rPr>
        <u/>
        <sz val="10"/>
        <color rgb="FF1155CC"/>
        <rFont val="Arial Narrow"/>
      </rPr>
      <t>saite@su.edu.ph</t>
    </r>
  </si>
  <si>
    <r>
      <rPr>
        <u/>
        <sz val="10"/>
        <color rgb="FF1155CC"/>
        <rFont val="Arial Narrow"/>
      </rPr>
      <t>saite@su.edu.ph</t>
    </r>
  </si>
  <si>
    <r>
      <rPr>
        <u/>
        <sz val="10"/>
        <color rgb="FF1155CC"/>
        <rFont val="Arial Narrow"/>
      </rPr>
      <t>saite@su.edu.ph</t>
    </r>
  </si>
  <si>
    <t xml:space="preserve">Basac, Larena, Siquijor
</t>
  </si>
  <si>
    <t xml:space="preserve">Gazebo de Loondon Food House
</t>
  </si>
  <si>
    <t xml:space="preserve">Bow and Arrow Integrated Organic Farm
</t>
  </si>
  <si>
    <t xml:space="preserve">Dahay St. Tabuan, Garcia Hernandez, Bohol
</t>
  </si>
  <si>
    <t xml:space="preserve">WTR No. 20250722TRSEVM307037
</t>
  </si>
  <si>
    <t xml:space="preserve">NTR No. 202507120020
</t>
  </si>
  <si>
    <t xml:space="preserve">Dew Pima Training and Assessment Center Inc.
</t>
  </si>
  <si>
    <t xml:space="preserve">Casa Nuestra Subdivision, Bankal, Lapu-Lapu City, Cebu
</t>
  </si>
  <si>
    <t xml:space="preserve">NTR No. 202507220014
</t>
  </si>
  <si>
    <t xml:space="preserve">WTR No. 20250722TRSTPS215045
</t>
  </si>
  <si>
    <r>
      <rPr>
        <u/>
        <sz val="10"/>
        <color rgb="FF1155CC"/>
        <rFont val="Arial Narrow"/>
      </rPr>
      <t>rtccebu@tesda.gov.ph</t>
    </r>
  </si>
  <si>
    <r>
      <rPr>
        <u/>
        <sz val="10"/>
        <color rgb="FF1155CC"/>
        <rFont val="Arial Narrow"/>
      </rPr>
      <t>firstenglishgnetinc@gmail.com</t>
    </r>
  </si>
  <si>
    <t xml:space="preserve">Banana Kids Care Service Corp. under the name of BK Academy
</t>
  </si>
  <si>
    <t xml:space="preserve">R. Cortes Place, ML Quezon National Highway, Bagumbayan Uno, Maribago, Lapulapu City, 6015, Cebu, Philippines
</t>
  </si>
  <si>
    <r>
      <rPr>
        <u/>
        <sz val="10"/>
        <color rgb="FF1155CC"/>
        <rFont val="Arial Narrow"/>
      </rPr>
      <t>bkacademy2277@gmail.com</t>
    </r>
  </si>
  <si>
    <t xml:space="preserve">WTR No. 20250722TRSCOK214052
</t>
  </si>
  <si>
    <r>
      <rPr>
        <u/>
        <sz val="10"/>
        <color rgb="FF1155CC"/>
        <rFont val="Arial Narrow"/>
      </rPr>
      <t>captabbyelnar@yahoo.com</t>
    </r>
  </si>
  <si>
    <r>
      <rPr>
        <u/>
        <sz val="10"/>
        <color rgb="FF1155CC"/>
        <rFont val="Arial Narrow"/>
      </rPr>
      <t>upfuturetvi@gmail.com</t>
    </r>
  </si>
  <si>
    <t>may</t>
  </si>
  <si>
    <r>
      <rPr>
        <u/>
        <sz val="10"/>
        <color rgb="FF1155CC"/>
        <rFont val="Arial Narrow"/>
      </rPr>
      <t>primetechskills.institute@gmail.com</t>
    </r>
  </si>
  <si>
    <r>
      <rPr>
        <u/>
        <sz val="10"/>
        <color rgb="FF1155CC"/>
        <rFont val="Arial Narrow"/>
      </rPr>
      <t>rtccebu@tesda.gov.ph</t>
    </r>
  </si>
  <si>
    <r>
      <rPr>
        <u/>
        <sz val="10"/>
        <color rgb="FF1155CC"/>
        <rFont val="Arial Narrow"/>
      </rPr>
      <t>firstenglishgnetinc@gmail.com</t>
    </r>
  </si>
  <si>
    <r>
      <rPr>
        <u/>
        <sz val="10"/>
        <color rgb="FF1155CC"/>
        <rFont val="Arial Narrow"/>
      </rPr>
      <t>upfuturetvi@gmail.com</t>
    </r>
  </si>
  <si>
    <t>june</t>
  </si>
  <si>
    <t>Early Childhood Care and Development NC III</t>
  </si>
  <si>
    <t xml:space="preserve">WTR No. 20250712SOCECD325065
</t>
  </si>
  <si>
    <t>july</t>
  </si>
  <si>
    <t>august</t>
  </si>
  <si>
    <t>sept</t>
  </si>
  <si>
    <t>oct</t>
  </si>
  <si>
    <t>nov</t>
  </si>
  <si>
    <t>dec</t>
  </si>
  <si>
    <t>Apolinar P. Cadeliña</t>
  </si>
  <si>
    <t>Hon. Zigfred P. Duterte</t>
  </si>
  <si>
    <t>https://drive.google.com/file/d/1u-fmNon0TOvMrgXM_exg-cVDEPUMuoIL/view?usp=sharing</t>
  </si>
  <si>
    <r>
      <rPr>
        <sz val="10"/>
        <color rgb="FFFF0000"/>
        <rFont val="Arial Narrow"/>
      </rPr>
      <t xml:space="preserve">with 5-year validity period </t>
    </r>
    <r>
      <rPr>
        <sz val="10"/>
        <color rgb="FFFF0000"/>
        <rFont val="Arial Narrow"/>
      </rPr>
      <t xml:space="preserve">OK
</t>
    </r>
    <r>
      <rPr>
        <sz val="10"/>
        <color rgb="FFFF0000"/>
        <rFont val="Arial Narrow"/>
      </rPr>
      <t xml:space="preserve">For correction:
Municipality: from Cebu City to Tabogon
Municipality Class: from 1st Class to 3rd Class </t>
    </r>
    <r>
      <rPr>
        <sz val="10"/>
        <color rgb="FFFF0000"/>
        <rFont val="Arial Narrow"/>
      </rPr>
      <t>OK</t>
    </r>
  </si>
  <si>
    <t>Closed after audit</t>
  </si>
  <si>
    <r>
      <rPr>
        <sz val="10"/>
        <color rgb="FFFF0000"/>
        <rFont val="Arial Narrow"/>
      </rPr>
      <t xml:space="preserve">with 5-year validity period </t>
    </r>
    <r>
      <rPr>
        <sz val="10"/>
        <color rgb="FFFF0000"/>
        <rFont val="Arial Narrow"/>
      </rPr>
      <t xml:space="preserve">OK
</t>
    </r>
    <r>
      <rPr>
        <sz val="10"/>
        <color rgb="FFFF0000"/>
        <rFont val="Arial Narrow"/>
      </rPr>
      <t xml:space="preserve">For correction:
Municipality: from Cebu City to Tabogon
Municipality Class: from 1st Class to 3rd Class </t>
    </r>
    <r>
      <rPr>
        <sz val="10"/>
        <color rgb="FFFF0000"/>
        <rFont val="Arial Narrow"/>
      </rPr>
      <t>OK</t>
    </r>
  </si>
  <si>
    <t>after audit</t>
  </si>
  <si>
    <t>DR. ARIEL D. RONATO</t>
  </si>
  <si>
    <t>https://drive.google.com/file/d/1o-IBazTy6e3s4-seg__6EEybdBkBCeRT/view?usp=sharing</t>
  </si>
  <si>
    <r>
      <rPr>
        <sz val="10"/>
        <color rgb="FFFF0000"/>
        <rFont val="Arial Narrow"/>
      </rPr>
      <t xml:space="preserve">with 5-year validity period </t>
    </r>
    <r>
      <rPr>
        <sz val="10"/>
        <color rgb="FFFF0000"/>
        <rFont val="Arial Narrow"/>
      </rPr>
      <t xml:space="preserve">OK
</t>
    </r>
    <r>
      <rPr>
        <sz val="10"/>
        <color rgb="FFFF0000"/>
        <rFont val="Arial Narrow"/>
      </rPr>
      <t>due to integration of 21st Century Skills in the CBC</t>
    </r>
  </si>
  <si>
    <r>
      <rPr>
        <sz val="10"/>
        <color rgb="FFFF0000"/>
        <rFont val="Arial Narrow"/>
      </rPr>
      <t xml:space="preserve">with 5-year validity OK
</t>
    </r>
    <r>
      <rPr>
        <sz val="10"/>
        <color rgb="FF000000"/>
        <rFont val="Arial Narrow"/>
      </rPr>
      <t>due to integration of 21st Century Skills</t>
    </r>
  </si>
  <si>
    <t>https://drive.google.com/file/d/1U7x1AUstplFp2OfI41FKYdY_i4vm2Lf_/view?usp=sharinghttps://drive.google.com/file/d/1U7x1AUstplFp2OfI41FKYdY_i4vm2Lf_/view?usp=sharing</t>
  </si>
  <si>
    <t>To focus on higher-level training offerings that btter meet industry standards and demand.</t>
  </si>
  <si>
    <t>To focus on higher-level training offerings that better meet industry standards and demand.</t>
  </si>
  <si>
    <t>(038) 508-8216 / 09179624837 / 0930-130-6362</t>
  </si>
  <si>
    <t>WTR No. 20240712TVETRM111072</t>
  </si>
  <si>
    <t>Joahnna Z. Mangyao</t>
  </si>
  <si>
    <t>TMC No. 19071201014964</t>
  </si>
  <si>
    <t>due to the bulk and number of equipment and materials that need to be transported which in turn requires adequate space in the training venue.</t>
  </si>
  <si>
    <t>TOTAL</t>
  </si>
  <si>
    <t>Cezar Dela P. Mata</t>
  </si>
  <si>
    <t>https://drive.google.com/file/d/1l4VxjU85bsE6P4j_YAhJT055NUdOOpKB/view?usp=sharing</t>
  </si>
  <si>
    <t>The TVI has already registered ESL program based on the newly defined Competency Standards</t>
  </si>
  <si>
    <t>Mailyn F. Dowling</t>
  </si>
  <si>
    <t>https://drive.google.com/file/d/1UiftSB8Rs6CTZjwG-8AW2f72h7AM_4ZR/view?usp=sharing</t>
  </si>
  <si>
    <t>Change Management</t>
  </si>
  <si>
    <r>
      <rPr>
        <sz val="10"/>
        <color theme="0"/>
        <rFont val="Arial Narrow"/>
      </rPr>
      <t xml:space="preserve">due to change of Institution's name
</t>
    </r>
    <r>
      <rPr>
        <b/>
        <sz val="10"/>
        <color theme="0"/>
        <rFont val="Arial Narrow"/>
      </rPr>
      <t xml:space="preserve">New TVI's Name: Collegio De Loboc
</t>
    </r>
    <r>
      <rPr>
        <sz val="10"/>
        <color theme="0"/>
        <rFont val="Arial Narrow"/>
      </rPr>
      <t>OLD TVI Name: Loboc Learning Center for Excellence</t>
    </r>
  </si>
  <si>
    <r>
      <rPr>
        <sz val="10"/>
        <color theme="0"/>
        <rFont val="Arial Narrow"/>
      </rPr>
      <t xml:space="preserve">due to change of Institution's name
</t>
    </r>
    <r>
      <rPr>
        <b/>
        <sz val="10"/>
        <color theme="0"/>
        <rFont val="Arial Narrow"/>
      </rPr>
      <t>New TVI's Name: Collegio De Loboc</t>
    </r>
  </si>
  <si>
    <r>
      <rPr>
        <sz val="10"/>
        <color theme="0"/>
        <rFont val="Arial Narrow"/>
      </rPr>
      <t xml:space="preserve">due to change of Institution's name
</t>
    </r>
    <r>
      <rPr>
        <b/>
        <sz val="10"/>
        <color theme="0"/>
        <rFont val="Arial Narrow"/>
      </rPr>
      <t>New TVI's Name: Collegio De Loboc</t>
    </r>
  </si>
  <si>
    <t>To focus on higher-level training offerings that better meet industry standards and demand</t>
  </si>
  <si>
    <t>To focus on higher-level training offerings that beter meet industry standards and demand.</t>
  </si>
  <si>
    <r>
      <rPr>
        <sz val="10"/>
        <color theme="0"/>
        <rFont val="Arial Narrow"/>
      </rPr>
      <t xml:space="preserve">due to change of Institution's name
</t>
    </r>
    <r>
      <rPr>
        <b/>
        <sz val="10"/>
        <color theme="0"/>
        <rFont val="Arial Narrow"/>
      </rPr>
      <t>New TVI's Name: Collegio De Loboc</t>
    </r>
  </si>
  <si>
    <r>
      <rPr>
        <sz val="10"/>
        <color theme="0"/>
        <rFont val="Arial Narrow"/>
      </rPr>
      <t xml:space="preserve">with 5-year validity period </t>
    </r>
    <r>
      <rPr>
        <sz val="10"/>
        <color theme="0"/>
        <rFont val="Arial Narrow"/>
      </rPr>
      <t>OK</t>
    </r>
  </si>
  <si>
    <t>No 5-yr Validity Period</t>
  </si>
  <si>
    <t>NOT INCLUDED IN THE COMPENDIUM DUE TO NON-REISSUANCE FOR VALIDITY PERIOD</t>
  </si>
  <si>
    <t>migrated to updated TR</t>
  </si>
  <si>
    <r>
      <rPr>
        <sz val="10"/>
        <color rgb="FF000000"/>
        <rFont val="Arial Narrow"/>
      </rPr>
      <t xml:space="preserve">for closure. the TVI is no longer located in their registered address
</t>
    </r>
    <r>
      <rPr>
        <b/>
        <sz val="10"/>
        <color rgb="FFFF0000"/>
        <rFont val="Arial Narrow"/>
      </rPr>
      <t>NOT INCLUDED IN THE COMPENDIUM DUE TO NON-REISSUANCE FOR VALIDITY PERIOD</t>
    </r>
  </si>
  <si>
    <r>
      <rPr>
        <sz val="10"/>
        <color theme="0"/>
        <rFont val="Arial Narrow"/>
      </rPr>
      <t xml:space="preserve">with 5-year validity period </t>
    </r>
    <r>
      <rPr>
        <sz val="10"/>
        <color theme="0"/>
        <rFont val="Arial Narrow"/>
      </rPr>
      <t>OK</t>
    </r>
  </si>
  <si>
    <t>closed program</t>
  </si>
  <si>
    <t>closed TVI</t>
  </si>
  <si>
    <t>Carmel Concha U. Lim</t>
  </si>
  <si>
    <t>https://drive.google.com/file/d/1V10nVDE_J9ctZveX4fpfvXguxU5AtjZZ/view?usp=sharing</t>
  </si>
  <si>
    <t>Eurena P. Geralla</t>
  </si>
  <si>
    <t>https://drive.google.com/file/d/1KhpBTOAUi0RXtIo5Fj7EqfITt1stO7Sp/view?usp=sharing</t>
  </si>
  <si>
    <t>due to change of name and transitioning of the new CS for the program in English as a Second Language (Beginner Level)</t>
  </si>
  <si>
    <r>
      <rPr>
        <sz val="10"/>
        <color theme="0"/>
        <rFont val="Arial Narrow"/>
      </rPr>
      <t xml:space="preserve">due to change of location and inclusion of SIL </t>
    </r>
    <r>
      <rPr>
        <sz val="10"/>
        <color theme="0"/>
        <rFont val="Arial Narrow"/>
      </rPr>
      <t>OK</t>
    </r>
  </si>
  <si>
    <r>
      <rPr>
        <sz val="10"/>
        <color theme="0"/>
        <rFont val="Arial Narrow"/>
      </rPr>
      <t xml:space="preserve">due to change of location and inclusion of SIL </t>
    </r>
    <r>
      <rPr>
        <sz val="10"/>
        <color theme="0"/>
        <rFont val="Arial Narrow"/>
      </rPr>
      <t>OK</t>
    </r>
  </si>
  <si>
    <r>
      <rPr>
        <sz val="10"/>
        <color theme="0"/>
        <rFont val="Arial Narrow"/>
      </rPr>
      <t xml:space="preserve">due to change of location and inclusion of SIL </t>
    </r>
    <r>
      <rPr>
        <sz val="10"/>
        <color theme="0"/>
        <rFont val="Arial Narrow"/>
      </rPr>
      <t>OK</t>
    </r>
  </si>
  <si>
    <t>due to limited number of enrollees
unable to sustain the program and achieve a viable return of investment</t>
  </si>
  <si>
    <r>
      <rPr>
        <sz val="10"/>
        <color rgb="FF000000"/>
        <rFont val="Arial Narrow"/>
      </rPr>
      <t xml:space="preserve">FOR CLOSURE
</t>
    </r>
    <r>
      <rPr>
        <b/>
        <sz val="10"/>
        <color rgb="FFFF0000"/>
        <rFont val="Arial Narrow"/>
      </rPr>
      <t>NOT INCLUDED IN THE COMPENDIUM DUE TO NON-REISSUANCE FOR VALIDITY PERIOD</t>
    </r>
  </si>
  <si>
    <t>CLOSED TVI</t>
  </si>
  <si>
    <r>
      <rPr>
        <sz val="10"/>
        <color theme="0"/>
        <rFont val="Arial Narrow"/>
      </rPr>
      <t xml:space="preserve">Old / Existing Numbers for deletion:
0917-321-1325 / 0998-820-585 / (032) 254-8163
New Contact Numbers:
0949-994-7935 / 0917-632-4425 / (032) 234-6102 </t>
    </r>
    <r>
      <rPr>
        <sz val="10"/>
        <color theme="0"/>
        <rFont val="Arial Narrow"/>
      </rPr>
      <t>(done with the changes)</t>
    </r>
  </si>
  <si>
    <t>Closed per Memo # 240 s. 2024 re: Delisting of programs with lapsed migration period</t>
  </si>
  <si>
    <t>Christopher John M. Orongan</t>
  </si>
  <si>
    <t>https://drive.google.com/file/d/1raJL-p1s7aozNgZnjA40C79ShRJ2nip5/view?usp=sharing</t>
  </si>
  <si>
    <r>
      <rPr>
        <sz val="10"/>
        <color rgb="FF000000"/>
        <rFont val="Arial Narrow"/>
      </rPr>
      <t xml:space="preserve">FOR CLOSURE
</t>
    </r>
    <r>
      <rPr>
        <b/>
        <sz val="10"/>
        <color rgb="FFFF0000"/>
        <rFont val="Arial Narrow"/>
      </rPr>
      <t>NOT INCLUDED IN THE COMPENDIUM DUE TO NON-REISSUANCE FOR VALIDITY PERIOD</t>
    </r>
  </si>
  <si>
    <r>
      <rPr>
        <sz val="10"/>
        <color rgb="FF000000"/>
        <rFont val="Arial Narrow"/>
      </rPr>
      <t xml:space="preserve">FOR CLOSURE
</t>
    </r>
    <r>
      <rPr>
        <b/>
        <sz val="10"/>
        <color rgb="FFFF0000"/>
        <rFont val="Arial Narrow"/>
      </rPr>
      <t>NOT INCLUDED IN THE COMPENDIUM DUE TO NON-REISSUANCE FOR VALIDITY PERIOD</t>
    </r>
  </si>
  <si>
    <r>
      <rPr>
        <sz val="10"/>
        <color rgb="FF000000"/>
        <rFont val="Arial Narrow"/>
      </rPr>
      <t xml:space="preserve">FOR CLOSURE
</t>
    </r>
    <r>
      <rPr>
        <b/>
        <sz val="10"/>
        <color rgb="FFFF0000"/>
        <rFont val="Arial Narrow"/>
      </rPr>
      <t>NOT INCLUDED IN THE COMPENDIUM DUE TO NON-REISSUANCE FOR VALIDITY PERIOD</t>
    </r>
  </si>
  <si>
    <r>
      <rPr>
        <sz val="10"/>
        <color theme="0"/>
        <rFont val="Arial Narrow"/>
      </rPr>
      <t xml:space="preserve">due to TC 013-2023 </t>
    </r>
    <r>
      <rPr>
        <sz val="10"/>
        <color theme="0"/>
        <rFont val="Arial Narrow"/>
      </rPr>
      <t>OK</t>
    </r>
  </si>
  <si>
    <t>Engr. Francis Gerard S. Cañedo</t>
  </si>
  <si>
    <r>
      <rPr>
        <sz val="10"/>
        <color rgb="FF000000"/>
        <rFont val="Arial Narrow"/>
      </rPr>
      <t xml:space="preserve">FOR CLOSURE
</t>
    </r>
    <r>
      <rPr>
        <b/>
        <sz val="10"/>
        <color rgb="FFFF0000"/>
        <rFont val="Arial Narrow"/>
      </rPr>
      <t>NOT INCLUDED IN THE COMPENDIUM DUE TO NON-REISSUANCE FOR VALIDITY PERIOD</t>
    </r>
  </si>
  <si>
    <r>
      <rPr>
        <sz val="10"/>
        <color rgb="FFFFFFFF"/>
        <rFont val="Arial Narrow"/>
      </rPr>
      <t xml:space="preserve">Program Title: Construction Site Supervision Level IV (done)
</t>
    </r>
    <r>
      <rPr>
        <b/>
        <sz val="11"/>
        <color rgb="FFFFFFFF"/>
        <rFont val="Arial Narrow"/>
      </rPr>
      <t>Closed per review memo# 08-067 s. 2024</t>
    </r>
  </si>
  <si>
    <t>The agreement between the St. Thomas Learning Center Foundation and DEIP Skills Development Corporation for hte use of facilities has been dissolved.</t>
  </si>
  <si>
    <t>The TVI decided to put on hold their plan to offer the maritime program to the Senior High School students.</t>
  </si>
  <si>
    <t>https://drive.google.com/file/d/1s_f26cd25vaiqG2Qu2GdCpiL0ecLn_W9/view?usp=sharing</t>
  </si>
  <si>
    <t>Room 201 and 203, Bandera Bldg., Cervantes St., Brgy. Poblacion 8, Dumaguete City</t>
  </si>
  <si>
    <t>https://drive.google.com/file/d/1fTxptYGpiOFKf7fC2aD_-KodVvDvSoBk/view?usp=sharing</t>
  </si>
  <si>
    <r>
      <rPr>
        <sz val="10"/>
        <color theme="0"/>
        <rFont val="Arial Narrow"/>
      </rPr>
      <t xml:space="preserve">For Correction: Type of Institution from Priviate to Public
Classification of Institution from TVI to LGU </t>
    </r>
    <r>
      <rPr>
        <b/>
        <sz val="10"/>
        <color theme="0"/>
        <rFont val="Arial Narrow"/>
      </rPr>
      <t>DONE</t>
    </r>
    <r>
      <rPr>
        <sz val="10"/>
        <color theme="0"/>
        <rFont val="Arial Narrow"/>
      </rPr>
      <t xml:space="preserve">
Closed per Memo # 240 s. 2024 re: Delisting of programs with lapsed migration period</t>
    </r>
  </si>
  <si>
    <t>substantial drop in enrollment. Not feasible to sustain the program without scholarship support</t>
  </si>
  <si>
    <t>The demand for training in contact tracing has sharply declined making it unsustainable to continue offering the course.</t>
  </si>
  <si>
    <t>The Institution can't keep up the current advancement that's essential for the learners and the TVI.</t>
  </si>
  <si>
    <t>CERTIFICATE OF RECOGNITION NO.</t>
  </si>
  <si>
    <t>Bacoor</t>
  </si>
  <si>
    <t>(046) 434 5855
 (046) 434 2160</t>
  </si>
  <si>
    <t>Scaffold Erection NC II (Amended) - Mobile Training Program</t>
  </si>
  <si>
    <t>Jon Christopher E. Sangreo</t>
  </si>
  <si>
    <t>NTTC No. 181708781200072</t>
  </si>
  <si>
    <t>Masonry NC II (Amended) - Mobile Training Program</t>
  </si>
  <si>
    <t>NTTC No. 181713031200009</t>
  </si>
  <si>
    <t>Carpentry NC II (Amended) - Mobile Training Program</t>
  </si>
  <si>
    <t>Mhar Christian A. Sampilo</t>
  </si>
  <si>
    <t>NTTC No. 1817087812000076</t>
  </si>
  <si>
    <t>Tile Setting NC II (AMended) - Mobile Training Program</t>
  </si>
  <si>
    <t>Roberto A. Enano</t>
  </si>
  <si>
    <t>NTTC No. 191804211200252</t>
  </si>
  <si>
    <t>COMPLIANCE AUDIT REMARKS</t>
  </si>
  <si>
    <t xml:space="preserve">Talisay </t>
  </si>
  <si>
    <t>JANUARY</t>
  </si>
  <si>
    <t>NTR No. 202307220008</t>
  </si>
  <si>
    <t>NTR No. 202307220009</t>
  </si>
  <si>
    <t>Bayawan</t>
  </si>
  <si>
    <t>Cadcabon, Brgy. Banga, Bayawan City, Negros Oriental</t>
  </si>
  <si>
    <t>FEBRUARY</t>
  </si>
  <si>
    <t>Region Training Center VII</t>
  </si>
  <si>
    <t>MARCH</t>
  </si>
  <si>
    <t>Danao</t>
  </si>
  <si>
    <t>APRIL</t>
  </si>
  <si>
    <t>Caregiving NC II (Amended)</t>
  </si>
  <si>
    <t>MAY</t>
  </si>
  <si>
    <t>learning.arbuyes@gmail.com</t>
  </si>
  <si>
    <t>Michel G. Butron</t>
  </si>
  <si>
    <t>WTR No. 202307ELCEIM215-058</t>
  </si>
  <si>
    <t>JUNE</t>
  </si>
  <si>
    <t>JULY</t>
  </si>
  <si>
    <t>Tagbilaran</t>
  </si>
  <si>
    <t>Robert B. Olaer
Niema O. Toroy
Jason O. Balagonsa</t>
  </si>
  <si>
    <t>AUGUST</t>
  </si>
  <si>
    <t>SEPTEMBER</t>
  </si>
  <si>
    <t>october</t>
  </si>
  <si>
    <t>DECEMBER</t>
  </si>
  <si>
    <t>New TVI</t>
  </si>
  <si>
    <t>nsykiejoy@gmailcom</t>
  </si>
  <si>
    <t>Sykie Joy A. Ngujo
Fairlane P. Rosello
John Neuman A. Acebes
Ryan B. Godes</t>
  </si>
  <si>
    <t>TMC No. 23072201111128
TMC No. 23072201130984
TMC No. 23072201116834
TMC No. 22072201013303</t>
  </si>
  <si>
    <t>Caregiving NC II (Amended) - Mobile Training Program</t>
  </si>
  <si>
    <t>0451 Castillo St. Dao Tagbilaran City (Capital), Bohol, Region VII, Philippines, 6300</t>
  </si>
  <si>
    <t>Mariecris S. Ortula
Jessica A. Tabuñag
Erica Jane A. Ong
Cherryvier Y. Flores</t>
  </si>
  <si>
    <t>NTTC No. 201908371200011
NTTC No. 212107221200054
NTTC No. 242407221200325
NTTC No. 242407221200324</t>
  </si>
  <si>
    <t>Kristelle Lynne P. Ong
Ann Adeil V. Tubo
Donita C. Bensing</t>
  </si>
  <si>
    <t>5th Floor Asia Light Hotel Don Gil Garcia St. Capitol Site (Pob.), Cebu City (Capital), Cebu, Region VII (Central Visayas), 6000</t>
  </si>
  <si>
    <t>WTR No. 20240722SOCBRB220084</t>
  </si>
  <si>
    <t>september</t>
  </si>
  <si>
    <r>
      <rPr>
        <u/>
        <sz val="10"/>
        <color rgb="FF1155CC"/>
        <rFont val="Arial Narrow"/>
      </rPr>
      <t>iyaahecofarm2019@gmail.com</t>
    </r>
  </si>
  <si>
    <r>
      <rPr>
        <u/>
        <sz val="10"/>
        <color rgb="FF1155CC"/>
        <rFont val="Arial Narrow"/>
      </rPr>
      <t>edu.glantcebu@gmail.com</t>
    </r>
  </si>
  <si>
    <r>
      <rPr>
        <u/>
        <sz val="10"/>
        <color rgb="FF1155CC"/>
        <rFont val="Arial Narrow"/>
      </rPr>
      <t>cebuavon@gmail.com</t>
    </r>
  </si>
  <si>
    <t xml:space="preserve">Maria Niña II C. Park, President
</t>
  </si>
  <si>
    <r>
      <rPr>
        <u/>
        <sz val="10"/>
        <color rgb="FF1155CC"/>
        <rFont val="Arial Narrow"/>
      </rPr>
      <t>julsenglish88@gmail.com</t>
    </r>
  </si>
  <si>
    <r>
      <rPr>
        <u/>
        <sz val="10"/>
        <color rgb="FF1155CC"/>
        <rFont val="Arial Narrow"/>
      </rPr>
      <t>uniecofarm@gmail.com</t>
    </r>
  </si>
  <si>
    <t xml:space="preserve">Rooms 201 and 203, Bandera Bldg., Cervantes St., Brgy. Poblacion 8, Dumaguete City, Negros Oriental
</t>
  </si>
  <si>
    <t>november</t>
  </si>
  <si>
    <r>
      <rPr>
        <u/>
        <sz val="10"/>
        <color rgb="FF1155CC"/>
        <rFont val="Arial Narrow"/>
      </rPr>
      <t>bndenglish888@gmail.com</t>
    </r>
  </si>
  <si>
    <t xml:space="preserve">NTTC No. 242407461200403
</t>
  </si>
  <si>
    <t xml:space="preserve">NTTC No. 242407461300402
</t>
  </si>
  <si>
    <t xml:space="preserve">NTTC No. 232307461200523
</t>
  </si>
  <si>
    <t>december</t>
  </si>
  <si>
    <r>
      <rPr>
        <sz val="10"/>
        <color rgb="FFFF0000"/>
        <rFont val="Arial Narrow"/>
      </rPr>
      <t xml:space="preserve">due to TC 013-2023 </t>
    </r>
    <r>
      <rPr>
        <sz val="10"/>
        <color rgb="FFFF0000"/>
        <rFont val="Arial Narrow"/>
      </rPr>
      <t>OK</t>
    </r>
  </si>
  <si>
    <r>
      <rPr>
        <sz val="10"/>
        <color theme="0"/>
        <rFont val="Arial Narrow"/>
      </rPr>
      <t xml:space="preserve">FOR CLOSURE
</t>
    </r>
    <r>
      <rPr>
        <b/>
        <sz val="10"/>
        <color theme="0"/>
        <rFont val="Arial Narrow"/>
      </rPr>
      <t>NOT INCLUDED IN THE COMPENDIUM DUE TO NON-REISSUANCE FOR VALIDITY PERIOD</t>
    </r>
  </si>
  <si>
    <r>
      <rPr>
        <sz val="10"/>
        <color rgb="FF000000"/>
        <rFont val="Arial Narrow"/>
      </rPr>
      <t xml:space="preserve">FOR CLOSURE
</t>
    </r>
    <r>
      <rPr>
        <b/>
        <sz val="10"/>
        <color rgb="FFFF0000"/>
        <rFont val="Arial Narrow"/>
      </rPr>
      <t>NOT INCLUDED IN THE COMPENDIUM DUE TO NON-REISSUANCE FOR VALIDITY PERIOD</t>
    </r>
  </si>
  <si>
    <t>NOT</t>
  </si>
  <si>
    <r>
      <rPr>
        <sz val="10"/>
        <color rgb="FF000000"/>
        <rFont val="Arial Narrow"/>
      </rPr>
      <t xml:space="preserve">for closure. the TVI is no longer located in their registered address
</t>
    </r>
    <r>
      <rPr>
        <b/>
        <sz val="10"/>
        <color rgb="FFFF0000"/>
        <rFont val="Arial Narrow"/>
      </rPr>
      <t>NOT INCLUDED IN THE COMPENDIUM DUE TO NON-REISSUANCE FOR VALIDITY PERIOD</t>
    </r>
  </si>
  <si>
    <r>
      <rPr>
        <sz val="10"/>
        <color rgb="FF000000"/>
        <rFont val="Arial Narrow"/>
      </rPr>
      <t xml:space="preserve">FOR CLOSURE
</t>
    </r>
    <r>
      <rPr>
        <b/>
        <sz val="10"/>
        <color rgb="FFFF0000"/>
        <rFont val="Arial Narrow"/>
      </rPr>
      <t>NOT INCLUDED IN THE COMPENDIUM DUE TO NON-REISSUANCE FOR VALIDITY PERIOD</t>
    </r>
  </si>
  <si>
    <r>
      <rPr>
        <sz val="10"/>
        <color rgb="FF000000"/>
        <rFont val="Arial Narrow"/>
      </rPr>
      <t xml:space="preserve">FOR CLOSURE
</t>
    </r>
    <r>
      <rPr>
        <b/>
        <sz val="10"/>
        <color rgb="FFFF0000"/>
        <rFont val="Arial Narrow"/>
      </rPr>
      <t>NOT INCLUDED IN THE COMPENDIUM DUE TO NON-REISSUANCE FOR VALIDITY PERIOD</t>
    </r>
  </si>
  <si>
    <r>
      <rPr>
        <sz val="10"/>
        <color rgb="FF000000"/>
        <rFont val="Arial Narrow"/>
      </rPr>
      <t xml:space="preserve">FOR CLOSURE
</t>
    </r>
    <r>
      <rPr>
        <b/>
        <sz val="10"/>
        <color rgb="FFFF0000"/>
        <rFont val="Arial Narrow"/>
      </rPr>
      <t>NOT INCLUDED IN THE COMPENDIUM DUE TO NON-REISSUANCE FOR VALIDITY PERIOD</t>
    </r>
  </si>
  <si>
    <r>
      <rPr>
        <sz val="10"/>
        <color rgb="FFFF0000"/>
        <rFont val="Arial Narrow"/>
      </rPr>
      <t xml:space="preserve">For Correction: Type of Institution from Priviate to Public
Classification of Institution from TVI to LGU </t>
    </r>
    <r>
      <rPr>
        <b/>
        <sz val="10"/>
        <color rgb="FFFF0000"/>
        <rFont val="Arial Narrow"/>
      </rPr>
      <t>DONE</t>
    </r>
    <r>
      <rPr>
        <sz val="10"/>
        <color rgb="FFFF0000"/>
        <rFont val="Arial Narrow"/>
      </rPr>
      <t xml:space="preserve">
Closed per Memo # 240 s. 2024 re: Delisting of programs with lapsed migration period</t>
    </r>
  </si>
  <si>
    <r>
      <rPr>
        <sz val="10"/>
        <color rgb="FFFF0000"/>
        <rFont val="Arial Narrow"/>
      </rPr>
      <t xml:space="preserve">with 5-year validity period </t>
    </r>
    <r>
      <rPr>
        <sz val="10"/>
        <color rgb="FFFF0000"/>
        <rFont val="Arial Narrow"/>
      </rPr>
      <t>OK</t>
    </r>
  </si>
  <si>
    <t>Program Title: Construction Site Supervision Level IV (done)
Closed per review memo# 08-067 s. 2024</t>
  </si>
  <si>
    <t>Closed per Compliance Audit Report as of December 2022</t>
  </si>
  <si>
    <t xml:space="preserve">JANUARY </t>
  </si>
  <si>
    <r>
      <rPr>
        <sz val="10"/>
        <color rgb="FF000000"/>
        <rFont val="Arial Narrow"/>
      </rPr>
      <t xml:space="preserve">Old / Existing Numbers for deletion:
0917-321-1325 / 0998-820-585 / (032) 254-8163
New Contact Numbers:
0949-994-7935 / 0917-632-4425 / (032) 234-6102 </t>
    </r>
    <r>
      <rPr>
        <sz val="10"/>
        <color rgb="FFFF0000"/>
        <rFont val="Arial Narrow"/>
      </rPr>
      <t>(done with the changes)</t>
    </r>
  </si>
  <si>
    <r>
      <rPr>
        <sz val="10"/>
        <color rgb="FF000000"/>
        <rFont val="Arial Narrow"/>
      </rPr>
      <t xml:space="preserve">with 5-year validity period </t>
    </r>
    <r>
      <rPr>
        <sz val="10"/>
        <color rgb="FFFF0000"/>
        <rFont val="Arial Narrow"/>
      </rPr>
      <t>OK</t>
    </r>
  </si>
  <si>
    <t>Closed as per Compliance Audit Reports as of December 2023</t>
  </si>
  <si>
    <t>Closed per Compliance Audit Report as of December 2023</t>
  </si>
  <si>
    <t>Closed per Compliance Audit Report</t>
  </si>
  <si>
    <t>The management of the institution can no longer be reached.</t>
  </si>
  <si>
    <t>(032) 239-0422</t>
  </si>
  <si>
    <t>WTR No.20190722ALTATS213138</t>
  </si>
  <si>
    <t>ACTIVE PROGRAMS</t>
  </si>
  <si>
    <t>COMMULATIVE DATA (Data from the output of recon last Sept 2022)</t>
  </si>
  <si>
    <t>PRIVATE</t>
  </si>
  <si>
    <t>PUBLIC</t>
  </si>
  <si>
    <t>Public Total</t>
  </si>
  <si>
    <t>Sub-total</t>
  </si>
  <si>
    <t>Total</t>
  </si>
  <si>
    <t xml:space="preserve">MTP </t>
  </si>
  <si>
    <t>NEW REGISTERED PROGRAMS</t>
  </si>
  <si>
    <t>CLOSED PROGRAMS</t>
  </si>
  <si>
    <t>REISSUED CTPR</t>
  </si>
  <si>
    <t>JANUARY NEW PROGRAMS</t>
  </si>
  <si>
    <t>FEBRUARY NEW PROGRAMS</t>
  </si>
  <si>
    <t>MARCH NEW PROGRAMS</t>
  </si>
  <si>
    <t>APRIL NEW PROGRAMS</t>
  </si>
  <si>
    <t>MAY NEW PROGRAMS</t>
  </si>
  <si>
    <t>JUNE NEW PROGRAMS</t>
  </si>
  <si>
    <t>JULY NEW PROGRAMS</t>
  </si>
  <si>
    <t>AUGUST NEW PROGRAMS</t>
  </si>
  <si>
    <t>SEPTEMBER NEW PROGRAMS</t>
  </si>
  <si>
    <t>OCTOBER NEW PROGRAMS</t>
  </si>
  <si>
    <t>OCTOBER CLOSED PROGRAMS</t>
  </si>
  <si>
    <t>NOVEMBER NEW PROGRAMS</t>
  </si>
  <si>
    <t>NOVEMBER CLOSED PROGRAMS</t>
  </si>
  <si>
    <t>DECEMBER NEW PROGRAMS</t>
  </si>
  <si>
    <t>DECEMBER CLOSED PROGRAMS</t>
  </si>
  <si>
    <t>FOR THE MONTH OF OCTOBER</t>
  </si>
  <si>
    <t>One Egi City By the Sea Looc Maribago, Lapu-Lapu City (Opon), Cebu, Region VII (Central Visayas), 6015</t>
  </si>
  <si>
    <t>FOR THE MONTH OF NOVEMBER</t>
  </si>
  <si>
    <t>FOR THE MONTH OF DECEMBER</t>
  </si>
  <si>
    <t>WTR No. 20220722HHCBHS219114</t>
  </si>
  <si>
    <t>Reason</t>
  </si>
  <si>
    <t>PAFSE/ RCEP</t>
  </si>
  <si>
    <t>Migration from NTR to WTR</t>
  </si>
  <si>
    <t>Correction on nominal duration</t>
  </si>
  <si>
    <t>Correction on TVI address</t>
  </si>
  <si>
    <t>Correction on TVI name</t>
  </si>
  <si>
    <t>Correction on date of issuance</t>
  </si>
  <si>
    <t>Correction on date of validity</t>
  </si>
  <si>
    <t>Non-closure of NISP findings</t>
  </si>
  <si>
    <t>Correction on dictrict</t>
  </si>
  <si>
    <t>Change management</t>
  </si>
  <si>
    <t>Correction on program title</t>
  </si>
  <si>
    <t>Fire</t>
  </si>
  <si>
    <t>Expired contract of lease</t>
  </si>
  <si>
    <t>Expired Usufruct</t>
  </si>
  <si>
    <t>TVI ceased operation (not pandemic related)</t>
  </si>
  <si>
    <t>Closure of institution-based program</t>
  </si>
  <si>
    <t>Renovation of facilities</t>
  </si>
  <si>
    <t>WTR-MTP</t>
  </si>
  <si>
    <t>Number of Registered Programs and TVET Providers 
Offering Registered Programs by Province</t>
  </si>
  <si>
    <t xml:space="preserve">WTR </t>
  </si>
  <si>
    <t>TVIs</t>
  </si>
  <si>
    <t>HEIs</t>
  </si>
  <si>
    <t>Enterprise (MCC)</t>
  </si>
  <si>
    <t>No. of ESL Program Registered</t>
  </si>
  <si>
    <t>No. of TVIs</t>
  </si>
  <si>
    <t>Negros</t>
  </si>
  <si>
    <t>(038) 501-0918
9985487531</t>
  </si>
  <si>
    <t>WTR No. MTP 202607SOCECD325-015</t>
  </si>
  <si>
    <t xml:space="preserve">Jacquelyn M. Flores 
</t>
  </si>
  <si>
    <t>0722-0133</t>
  </si>
  <si>
    <t>WTR No. MTP 202607SOCECD325-011</t>
  </si>
  <si>
    <t>0722-0181</t>
  </si>
  <si>
    <t>support@ctiu.edu.ph</t>
  </si>
  <si>
    <t>0722-0273</t>
  </si>
  <si>
    <t>GFG Assessment &amp; Training Center CORP.</t>
  </si>
  <si>
    <t xml:space="preserve">Jose Mari D. Salvador, Administrator 
</t>
  </si>
  <si>
    <t>Barangay Consolacion, Dalaguete, Cebu</t>
  </si>
  <si>
    <t>0927-737-2408 / 0923-864-0849</t>
  </si>
  <si>
    <t xml:space="preserve">gfgtrainingcenter888@gmail.com 
</t>
  </si>
  <si>
    <t>0722-0248</t>
  </si>
  <si>
    <t xml:space="preserve">GFG Assessment &amp; Training Center Corp. 
</t>
  </si>
  <si>
    <t>Unit 803, 8th Floor Oakridge IT Center 2 880 A.S. Fortuna Street Oakridge Business Park Banilad, Mandaue City, Cebu, Region VII (Central Visayas), 6014</t>
  </si>
  <si>
    <t xml:space="preserve">0927-737-2408 
</t>
  </si>
  <si>
    <t>0722-0274</t>
  </si>
  <si>
    <t xml:space="preserve">BUGLAS INSTITUTE OF BUTCHERING AND SLAUGHTERING CORPORATION
</t>
  </si>
  <si>
    <t xml:space="preserve">Engr. John Ernest S. Fortin, Institution Head 
</t>
  </si>
  <si>
    <t xml:space="preserve">RDC Slaughterhouse, Sto. Niño Ylaya Talamban, Cebu City
</t>
  </si>
  <si>
    <t xml:space="preserve">0905-395-8544 / 0917-630-8850 / 0917-624-6484 
</t>
  </si>
  <si>
    <t xml:space="preserve">bibscorp@gmail.com 
</t>
  </si>
  <si>
    <t>0722-0094</t>
  </si>
  <si>
    <t xml:space="preserve">Jenalyn A. Entoy, Chairperson/School Administrator 
</t>
  </si>
  <si>
    <t>pestalesfarmschool@gmail.com / pestalesagricoop@gmail.com</t>
  </si>
  <si>
    <t>0722-0272</t>
  </si>
  <si>
    <t xml:space="preserve">Gina S. Aznar, Administrator 
</t>
  </si>
  <si>
    <t xml:space="preserve">(032) 238-5478 / 0998-588-1885 
</t>
  </si>
  <si>
    <t xml:space="preserve">admin@aaamti-cebu.org 
</t>
  </si>
  <si>
    <t>Data Collection and Annotation (Data Science/Artificial Intelligence) Level II</t>
  </si>
  <si>
    <t>WTR No. MTP 202607MEEEAW206-016</t>
  </si>
  <si>
    <t>WTR No. 2025-07-22-ELCCSS213-026</t>
  </si>
  <si>
    <t>RTP No. 2026-07-22-CS-ICTCTM123-008</t>
  </si>
  <si>
    <t xml:space="preserve">147 Hours 
</t>
  </si>
  <si>
    <t>RTP No. 2026-07-22-AB-1381500000-ICTCRN323-009</t>
  </si>
  <si>
    <t xml:space="preserve">120 Hours 
</t>
  </si>
  <si>
    <t>RTP No. 2026-07-22-CS-ICTDAT323-010</t>
  </si>
  <si>
    <t>RTP No. 2026-07-22-CS-ICTCTM223-011</t>
  </si>
  <si>
    <t>RTP No. 2026-07-22-CS-ICTDCA225-012</t>
  </si>
  <si>
    <t>RTP No. 2026-07-22-CS-ICTCTI324-013</t>
  </si>
  <si>
    <t>RTP No. 2026-07-22-AB-ICTPYP0601914324-014</t>
  </si>
  <si>
    <t xml:space="preserve">56 Hours 
</t>
  </si>
  <si>
    <t>RTP No. MC 2026-07-22-CS-ICTGAI024-004</t>
  </si>
  <si>
    <t xml:space="preserve">280 Hours 
</t>
  </si>
  <si>
    <t>WTR No. 2026-07-22-PFBSLS216-027</t>
  </si>
  <si>
    <t xml:space="preserve">WTR No. 2026-07-22-AFFAGE217-028 
</t>
  </si>
  <si>
    <t xml:space="preserve">50 Hours 
</t>
  </si>
  <si>
    <t>WTR No. 2026-07-22-MTMSCS113-029</t>
  </si>
  <si>
    <t xml:space="preserve">Enriquito Satuita 
</t>
  </si>
  <si>
    <t xml:space="preserve">Jay Vianca P. Abellana
Paula Joy Mendoza 
</t>
  </si>
  <si>
    <t xml:space="preserve">Andrew A. Diola 
</t>
  </si>
  <si>
    <t xml:space="preserve">Paula Joy Mendoza 
</t>
  </si>
  <si>
    <t>NTTC No. 242407461200540</t>
  </si>
  <si>
    <t>Mark Anthony C. Luaña</t>
  </si>
  <si>
    <t>NTTC No. 232007221200416</t>
  </si>
  <si>
    <t>NTTC No. 242207221100246</t>
  </si>
  <si>
    <t>0746-0052</t>
  </si>
  <si>
    <t xml:space="preserve">Inaki Jose Sagarbarria Yoldi, President 
</t>
  </si>
  <si>
    <t xml:space="preserve">3rd Floor Natz Building, Capitol Front, National Highway Daro, Dumaguete City (Capital), Negros Oriental, Region VII (Central Visayas), 6200 
</t>
  </si>
  <si>
    <t xml:space="preserve">0906-505-0522 
</t>
  </si>
  <si>
    <t xml:space="preserve">kharafibusiness@gmail.com 
</t>
  </si>
  <si>
    <t xml:space="preserve">356 Hours 
</t>
  </si>
  <si>
    <t xml:space="preserve">WTR No. MTP 202607TRSFBS213-017 
</t>
  </si>
  <si>
    <t xml:space="preserve">76 Hours 
</t>
  </si>
  <si>
    <t xml:space="preserve">WTR No. MTP 202607TRSTPS215-018 
</t>
  </si>
  <si>
    <t xml:space="preserve">188 Hours 
</t>
  </si>
  <si>
    <t xml:space="preserve">WTR No. MTP 202607TRSEVM307-019 
</t>
  </si>
  <si>
    <t>KRISTINE TEFFANIE A. SALUGSUGAN
CYNIE T. ANTIQUE
JHON LESTER S. JAÑALA</t>
  </si>
  <si>
    <t>212107221200302
252507461200560 242307461200304</t>
  </si>
  <si>
    <t>MARCH 15, 2026 OCTOBER 5, 2023 MARCH 25, 2029</t>
  </si>
  <si>
    <t>JOSE BRYAN C ARRANGUEZ</t>
  </si>
  <si>
    <t>ROY RAINIER A. VILLACORA CRISTINE A BOHOL</t>
  </si>
  <si>
    <t>NTTC No. 252407461300139 NTTC No. 222107461300252</t>
  </si>
  <si>
    <t>1/3/2023
11/3/2026</t>
  </si>
  <si>
    <t>As of May 31, 2026</t>
  </si>
  <si>
    <t>Row Labels</t>
  </si>
  <si>
    <t>Column Labels</t>
  </si>
  <si>
    <t>(Multiple Items)</t>
  </si>
  <si>
    <t>Count of CLASSIFICATION OF INSTITUTION</t>
  </si>
  <si>
    <t>Total Count of CLASSIFICATION OF INSTITUTION</t>
  </si>
  <si>
    <t>Total Count of SECTOR</t>
  </si>
  <si>
    <t>Count of SECTOR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</si>
</sst>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mmmm\ d\,\ yyyy"/>
    <numFmt numFmtId="165" formatCode="mm/dd/yyyy"/>
    <numFmt numFmtId="166" formatCode="0000"/>
    <numFmt numFmtId="167" formatCode="mmmm&quot; &quot;d&quot;, &quot;yyyy"/>
    <numFmt numFmtId="168" formatCode="dd\-mmmm\-yy"/>
    <numFmt numFmtId="169" formatCode="mmmm\ d\,yyyy"/>
    <numFmt numFmtId="170" formatCode="dd\-mmm\-yy"/>
    <numFmt numFmtId="171" formatCode="d\-mmmm\-yy"/>
    <numFmt numFmtId="172" formatCode="m/d/yy"/>
    <numFmt numFmtId="173" formatCode="mmmm\ dd\,\ yyyy"/>
    <numFmt numFmtId="174" formatCode="mm/dd/yy"/>
  </numFmts>
  <fonts count="111">
    <font>
      <sz val="10"/>
      <color rgb="FF000000"/>
      <name val="Arial"/>
      <scheme val="minor"/>
    </font>
    <font>
      <sz val="11"/>
      <color theme="1"/>
      <name val="Arial"/>
      <family val="2"/>
      <scheme val="minor"/>
    </font>
    <font>
      <b/>
      <sz val="9"/>
      <color theme="1"/>
      <name val="Arial Narrow"/>
    </font>
    <font>
      <sz val="9"/>
      <color theme="1"/>
      <name val="Arial Narrow"/>
    </font>
    <font>
      <b/>
      <sz val="10"/>
      <color rgb="FFFF0000"/>
      <name val="Arial"/>
    </font>
    <font>
      <sz val="10"/>
      <color theme="1"/>
      <name val="Arial"/>
    </font>
    <font>
      <b/>
      <sz val="10"/>
      <color theme="1"/>
      <name val="Century Gothic"/>
    </font>
    <font>
      <b/>
      <sz val="10"/>
      <color theme="1"/>
      <name val="Arial"/>
    </font>
    <font>
      <b/>
      <sz val="10"/>
      <color rgb="FFFFFFFF"/>
      <name val="Arial"/>
    </font>
    <font>
      <sz val="10"/>
      <color theme="1"/>
      <name val="Century Gothic"/>
    </font>
    <font>
      <sz val="10"/>
      <color theme="1"/>
      <name val="Arial"/>
      <scheme val="minor"/>
    </font>
    <font>
      <sz val="11"/>
      <color theme="1"/>
      <name val="Calibri"/>
    </font>
    <font>
      <b/>
      <sz val="10"/>
      <color theme="1"/>
      <name val="Roboto"/>
    </font>
    <font>
      <b/>
      <sz val="10"/>
      <color rgb="FF000000"/>
      <name val="Arial Narrow"/>
    </font>
    <font>
      <sz val="11"/>
      <color theme="1"/>
      <name val="Arial Narrow"/>
    </font>
    <font>
      <sz val="10"/>
      <color theme="1"/>
      <name val="Arial Narrow"/>
    </font>
    <font>
      <sz val="11"/>
      <color rgb="FF000000"/>
      <name val="&quot;Arial Narrow&quot;"/>
    </font>
    <font>
      <sz val="11"/>
      <color rgb="FF000000"/>
      <name val="Arial Narrow"/>
    </font>
    <font>
      <sz val="8"/>
      <color rgb="FF000000"/>
      <name val="Arial"/>
    </font>
    <font>
      <sz val="10"/>
      <color rgb="FF000000"/>
      <name val="&quot;Arial Narrow&quot;"/>
    </font>
    <font>
      <sz val="10"/>
      <color theme="1"/>
      <name val="Arial Narrow"/>
    </font>
    <font>
      <sz val="10"/>
      <color rgb="FF000000"/>
      <name val="Arial Narrow"/>
    </font>
    <font>
      <sz val="11"/>
      <color theme="1"/>
      <name val="Roboto"/>
    </font>
    <font>
      <sz val="11"/>
      <color rgb="FF000000"/>
      <name val="Roboto"/>
    </font>
    <font>
      <sz val="10"/>
      <color rgb="FF000000"/>
      <name val="Arial"/>
    </font>
    <font>
      <sz val="10"/>
      <color theme="1"/>
      <name val="Roboto"/>
    </font>
    <font>
      <sz val="12"/>
      <color rgb="FF000000"/>
      <name val="Roboto"/>
    </font>
    <font>
      <sz val="11"/>
      <color theme="1"/>
      <name val="Arial"/>
      <scheme val="minor"/>
    </font>
    <font>
      <sz val="11"/>
      <color theme="1"/>
      <name val="Arial"/>
    </font>
    <font>
      <sz val="12"/>
      <color theme="1"/>
      <name val="Roboto"/>
    </font>
    <font>
      <b/>
      <sz val="10"/>
      <color theme="1"/>
      <name val="&quot;Arial Narrow&quot;"/>
    </font>
    <font>
      <b/>
      <sz val="10"/>
      <color rgb="FFFF0000"/>
      <name val="&quot;Arial Narrow&quot;"/>
    </font>
    <font>
      <b/>
      <sz val="11"/>
      <color theme="1"/>
      <name val="&quot;Arial Narrow&quot;"/>
    </font>
    <font>
      <sz val="9"/>
      <color rgb="FF000000"/>
      <name val="&quot;Google Sans Mono&quot;"/>
    </font>
    <font>
      <sz val="11"/>
      <color rgb="FF000000"/>
      <name val="Calibri"/>
    </font>
    <font>
      <sz val="10"/>
      <color rgb="FFFF0000"/>
      <name val="Arial Narrow"/>
    </font>
    <font>
      <sz val="9"/>
      <color theme="1"/>
      <name val="Google Sans Mono"/>
    </font>
    <font>
      <b/>
      <sz val="10"/>
      <color rgb="FFFFFFFF"/>
      <name val="Arial Narrow"/>
    </font>
    <font>
      <b/>
      <sz val="14"/>
      <color rgb="FFFFFFFF"/>
      <name val="Arial"/>
    </font>
    <font>
      <b/>
      <sz val="10"/>
      <color theme="1"/>
      <name val="Arial Narrow"/>
    </font>
    <font>
      <b/>
      <sz val="10"/>
      <color rgb="FFFF0000"/>
      <name val="Arial Narrow"/>
    </font>
    <font>
      <b/>
      <sz val="10"/>
      <color theme="1"/>
      <name val="Arial Narrow"/>
    </font>
    <font>
      <u/>
      <sz val="10"/>
      <color rgb="FF0000FF"/>
      <name val="Arial Narrow"/>
    </font>
    <font>
      <sz val="10"/>
      <color rgb="FF002060"/>
      <name val="Arial Narrow"/>
    </font>
    <font>
      <sz val="9"/>
      <color rgb="FFFF0000"/>
      <name val="&quot;Google Sans Mono&quot;"/>
    </font>
    <font>
      <u/>
      <sz val="10"/>
      <color rgb="FFFF0000"/>
      <name val="Arial Narrow"/>
    </font>
    <font>
      <sz val="10"/>
      <color rgb="FFFF0000"/>
      <name val="Arial Narrow"/>
    </font>
    <font>
      <sz val="10"/>
      <color rgb="FFFF0000"/>
      <name val="Arial"/>
    </font>
    <font>
      <u/>
      <sz val="10"/>
      <color rgb="FF0000FF"/>
      <name val="Arial Narrow"/>
    </font>
    <font>
      <sz val="10"/>
      <color rgb="FF000000"/>
      <name val="Arial Narrow"/>
    </font>
    <font>
      <u/>
      <sz val="10"/>
      <color rgb="FF000000"/>
      <name val="Arial Narrow"/>
    </font>
    <font>
      <u/>
      <sz val="10"/>
      <color rgb="FF000000"/>
      <name val="Arial Narrow"/>
    </font>
    <font>
      <u/>
      <sz val="10"/>
      <color rgb="FF0000FF"/>
      <name val="Arial Narrow"/>
    </font>
    <font>
      <u/>
      <sz val="10"/>
      <color rgb="FF0563C1"/>
      <name val="Arial Narrow"/>
    </font>
    <font>
      <u/>
      <sz val="10"/>
      <color rgb="FF0000FF"/>
      <name val="Arial Narrow"/>
    </font>
    <font>
      <b/>
      <sz val="10"/>
      <color rgb="FFFF0000"/>
      <name val="Arial Narrow"/>
    </font>
    <font>
      <sz val="10"/>
      <color theme="8"/>
      <name val="Arial Narrow"/>
    </font>
    <font>
      <sz val="10"/>
      <color rgb="FF222222"/>
      <name val="Arial Narrow"/>
    </font>
    <font>
      <sz val="10"/>
      <color rgb="FF000000"/>
      <name val="&quot;docs-Arial Narrow&quot;"/>
    </font>
    <font>
      <u/>
      <sz val="8"/>
      <color rgb="FFFF0000"/>
      <name val="Arial"/>
    </font>
    <font>
      <u/>
      <sz val="10"/>
      <color rgb="FF0000FF"/>
      <name val="Arial Narrow"/>
    </font>
    <font>
      <u/>
      <sz val="8"/>
      <color rgb="FF000000"/>
      <name val="Arial"/>
    </font>
    <font>
      <u/>
      <sz val="8"/>
      <color theme="1"/>
      <name val="Arial"/>
    </font>
    <font>
      <u/>
      <sz val="8"/>
      <color theme="1"/>
      <name val="Arial"/>
    </font>
    <font>
      <i/>
      <sz val="11"/>
      <color rgb="FF3C4043"/>
      <name val="Roboto"/>
    </font>
    <font>
      <u/>
      <sz val="10"/>
      <color rgb="FF0000FF"/>
      <name val="Arial Narrow"/>
    </font>
    <font>
      <u/>
      <sz val="10"/>
      <color rgb="FF0000FF"/>
      <name val="Arial Narrow"/>
    </font>
    <font>
      <b/>
      <sz val="12"/>
      <color rgb="FFFF0000"/>
      <name val="Arial Narrow"/>
    </font>
    <font>
      <u/>
      <sz val="10"/>
      <color rgb="FF0000FF"/>
      <name val="Arial Narrow"/>
    </font>
    <font>
      <u/>
      <sz val="10"/>
      <color rgb="FF0563C1"/>
      <name val="Arial Narrow"/>
    </font>
    <font>
      <u/>
      <sz val="10"/>
      <color rgb="FF000000"/>
      <name val="Arial Narrow"/>
    </font>
    <font>
      <u/>
      <sz val="10"/>
      <color rgb="FF0000FF"/>
      <name val="Arial Narrow"/>
    </font>
    <font>
      <sz val="10"/>
      <color rgb="FF000000"/>
      <name val="Arial"/>
      <scheme val="minor"/>
    </font>
    <font>
      <sz val="10"/>
      <color theme="0"/>
      <name val="Arial Narrow"/>
    </font>
    <font>
      <sz val="10"/>
      <color theme="0"/>
      <name val="Arial Narrow"/>
    </font>
    <font>
      <sz val="10"/>
      <color theme="0"/>
      <name val="Arial"/>
    </font>
    <font>
      <sz val="10"/>
      <color rgb="FFFFFFFF"/>
      <name val="Arial Narrow"/>
    </font>
    <font>
      <b/>
      <sz val="10"/>
      <color theme="1"/>
      <name val="Arial"/>
      <scheme val="minor"/>
    </font>
    <font>
      <sz val="10"/>
      <name val="Arial"/>
    </font>
    <font>
      <sz val="10"/>
      <color rgb="FF212529"/>
      <name val="Arial Narrow"/>
    </font>
    <font>
      <b/>
      <sz val="11"/>
      <color rgb="FFFF0000"/>
      <name val="Arial"/>
      <scheme val="minor"/>
    </font>
    <font>
      <b/>
      <sz val="10"/>
      <color rgb="FFFF0000"/>
      <name val="Arial"/>
      <scheme val="minor"/>
    </font>
    <font>
      <sz val="9"/>
      <color theme="0"/>
      <name val="&quot;Google Sans Mono&quot;"/>
    </font>
    <font>
      <u/>
      <sz val="10"/>
      <color theme="0"/>
      <name val="Arial Narrow"/>
    </font>
    <font>
      <sz val="10"/>
      <color theme="0"/>
      <name val="Arial"/>
      <scheme val="minor"/>
    </font>
    <font>
      <sz val="10"/>
      <color theme="0"/>
      <name val="&quot;Arial Narrow&quot;"/>
    </font>
    <font>
      <sz val="11"/>
      <color theme="0"/>
      <name val="Calibri"/>
    </font>
    <font>
      <sz val="11"/>
      <color theme="0"/>
      <name val="Arial Narrow"/>
    </font>
    <font>
      <b/>
      <sz val="10"/>
      <color theme="0"/>
      <name val="Arial Narrow"/>
    </font>
    <font>
      <b/>
      <sz val="12"/>
      <color rgb="FFFF0000"/>
      <name val="Arial"/>
    </font>
    <font>
      <b/>
      <sz val="13"/>
      <color rgb="FFFF0000"/>
      <name val="Arial Narrow"/>
    </font>
    <font>
      <b/>
      <sz val="12"/>
      <color rgb="FF000000"/>
      <name val="Arial"/>
    </font>
    <font>
      <b/>
      <sz val="11"/>
      <color rgb="FFFF0000"/>
      <name val="Arial"/>
    </font>
    <font>
      <sz val="8"/>
      <color theme="1"/>
      <name val="Arial Narrow"/>
    </font>
    <font>
      <b/>
      <sz val="12"/>
      <color theme="4"/>
      <name val="Arial Narrow"/>
    </font>
    <font>
      <b/>
      <sz val="12"/>
      <color rgb="FF4285F4"/>
      <name val="Arial Narrow"/>
    </font>
    <font>
      <sz val="9"/>
      <color rgb="FF1F1F1F"/>
      <name val="Arial"/>
      <scheme val="minor"/>
    </font>
    <font>
      <u/>
      <sz val="10"/>
      <color rgb="FF1155CC"/>
      <name val="Arial Narrow"/>
    </font>
    <font>
      <sz val="8"/>
      <color rgb="FFFF0000"/>
      <name val="Arial"/>
    </font>
    <font>
      <b/>
      <sz val="11"/>
      <color rgb="FFFFFFFF"/>
      <name val="Arial Narrow"/>
    </font>
    <font>
      <b/>
      <sz val="11"/>
      <color theme="1"/>
      <name val="Arial"/>
      <family val="2"/>
      <scheme val="minor"/>
    </font>
    <font>
      <b/>
      <sz val="12"/>
      <name val="Arial"/>
      <family val="2"/>
    </font>
    <font>
      <b/>
      <sz val="12"/>
      <color theme="1"/>
      <name val="Arial"/>
      <family val="2"/>
      <scheme val="minor"/>
    </font>
    <font>
      <b/>
      <sz val="12"/>
      <color rgb="FF000000"/>
      <name val="Arial"/>
      <family val="2"/>
      <scheme val="minor"/>
    </font>
    <font>
      <sz val="12"/>
      <color theme="1"/>
      <name val="Arial"/>
      <family val="2"/>
      <scheme val="minor"/>
    </font>
    <font>
      <sz val="11"/>
      <color rgb="FF000000"/>
      <name val="Arial"/>
      <family val="2"/>
      <scheme val="minor"/>
    </font>
    <font>
      <b/>
      <sz val="11"/>
      <color rgb="FF000000"/>
      <name val="Arial"/>
      <family val="2"/>
      <scheme val="minor"/>
    </font>
    <font>
      <sz val="10"/>
      <color rgb="FF000000"/>
      <name val="Arial"/>
      <family val="2"/>
      <scheme val="minor"/>
    </font>
    <font>
      <u/>
      <sz val="10"/>
      <color theme="10"/>
      <name val="Arial"/>
      <scheme val="minor"/>
    </font>
    <font>
      <sz val="10"/>
      <color rgb="FF000000"/>
      <name val="Arial Narrow"/>
      <family val="2"/>
    </font>
    <font>
      <sz val="9"/>
      <color rgb="FF000000"/>
      <name val="Google Sans Mono"/>
    </font>
  </fonts>
  <fills count="48">
    <fill>
      <patternFill patternType="none"/>
    </fill>
    <fill>
      <patternFill patternType="gray125"/>
    </fill>
    <fill>
      <patternFill patternType="solid">
        <fgColor rgb="FFFFFF00"/>
        <bgColor rgb="FFFFFF00"/>
      </patternFill>
    </fill>
    <fill>
      <patternFill patternType="solid">
        <fgColor rgb="FF00FFFF"/>
        <bgColor rgb="FF00FFFF"/>
      </patternFill>
    </fill>
    <fill>
      <patternFill patternType="solid">
        <fgColor rgb="FFFFF2CC"/>
        <bgColor rgb="FFFFF2CC"/>
      </patternFill>
    </fill>
    <fill>
      <patternFill patternType="solid">
        <fgColor rgb="FF00FF00"/>
        <bgColor rgb="FF00FF00"/>
      </patternFill>
    </fill>
    <fill>
      <patternFill patternType="solid">
        <fgColor rgb="FFFBBC04"/>
        <bgColor rgb="FFFBBC04"/>
      </patternFill>
    </fill>
    <fill>
      <patternFill patternType="solid">
        <fgColor rgb="FFED7D31"/>
        <bgColor rgb="FFED7D31"/>
      </patternFill>
    </fill>
    <fill>
      <patternFill patternType="solid">
        <fgColor rgb="FFEAD1DC"/>
        <bgColor rgb="FFEAD1DC"/>
      </patternFill>
    </fill>
    <fill>
      <patternFill patternType="solid">
        <fgColor rgb="FFCCFFCC"/>
        <bgColor rgb="FFCCFFCC"/>
      </patternFill>
    </fill>
    <fill>
      <patternFill patternType="solid">
        <fgColor rgb="FF4285F4"/>
        <bgColor rgb="FF4285F4"/>
      </patternFill>
    </fill>
    <fill>
      <patternFill patternType="solid">
        <fgColor rgb="FFFF99CC"/>
        <bgColor rgb="FFFF99CC"/>
      </patternFill>
    </fill>
    <fill>
      <patternFill patternType="solid">
        <fgColor rgb="FFFF6D01"/>
        <bgColor rgb="FFFF6D01"/>
      </patternFill>
    </fill>
    <fill>
      <patternFill patternType="solid">
        <fgColor rgb="FFFFD966"/>
        <bgColor rgb="FFFFD966"/>
      </patternFill>
    </fill>
    <fill>
      <patternFill patternType="solid">
        <fgColor rgb="FFFF99FF"/>
        <bgColor rgb="FFFF99FF"/>
      </patternFill>
    </fill>
    <fill>
      <patternFill patternType="solid">
        <fgColor rgb="FF92D050"/>
        <bgColor rgb="FF92D050"/>
      </patternFill>
    </fill>
    <fill>
      <patternFill patternType="solid">
        <fgColor rgb="FF808000"/>
        <bgColor rgb="FF808000"/>
      </patternFill>
    </fill>
    <fill>
      <patternFill patternType="solid">
        <fgColor rgb="FF99CCFF"/>
        <bgColor rgb="FF99CCFF"/>
      </patternFill>
    </fill>
    <fill>
      <patternFill patternType="solid">
        <fgColor rgb="FF993366"/>
        <bgColor rgb="FF993366"/>
      </patternFill>
    </fill>
    <fill>
      <patternFill patternType="solid">
        <fgColor rgb="FFD5A6BD"/>
        <bgColor rgb="FFD5A6BD"/>
      </patternFill>
    </fill>
    <fill>
      <patternFill patternType="solid">
        <fgColor rgb="FFFFFFFF"/>
        <bgColor rgb="FFFFFFFF"/>
      </patternFill>
    </fill>
    <fill>
      <patternFill patternType="solid">
        <fgColor rgb="FFDAF1F3"/>
        <bgColor rgb="FFDAF1F3"/>
      </patternFill>
    </fill>
    <fill>
      <patternFill patternType="solid">
        <fgColor theme="0"/>
        <bgColor theme="0"/>
      </patternFill>
    </fill>
    <fill>
      <patternFill patternType="solid">
        <fgColor rgb="FF00B0F0"/>
        <bgColor rgb="FF00B0F0"/>
      </patternFill>
    </fill>
    <fill>
      <patternFill patternType="solid">
        <fgColor rgb="FF0070C0"/>
        <bgColor rgb="FF0070C0"/>
      </patternFill>
    </fill>
    <fill>
      <patternFill patternType="solid">
        <fgColor rgb="FFFF0000"/>
        <bgColor rgb="FFFF0000"/>
      </patternFill>
    </fill>
    <fill>
      <patternFill patternType="solid">
        <fgColor rgb="FF7030A0"/>
        <bgColor rgb="FF7030A0"/>
      </patternFill>
    </fill>
    <fill>
      <patternFill patternType="solid">
        <fgColor rgb="FF0000FF"/>
        <bgColor rgb="FF0000FF"/>
      </patternFill>
    </fill>
    <fill>
      <patternFill patternType="solid">
        <fgColor rgb="FFF9CB9C"/>
        <bgColor rgb="FFF9CB9C"/>
      </patternFill>
    </fill>
    <fill>
      <patternFill patternType="solid">
        <fgColor rgb="FFB7B7B7"/>
        <bgColor rgb="FFB7B7B7"/>
      </patternFill>
    </fill>
    <fill>
      <patternFill patternType="solid">
        <fgColor rgb="FFB6D7A8"/>
        <bgColor rgb="FFB6D7A8"/>
      </patternFill>
    </fill>
    <fill>
      <patternFill patternType="solid">
        <fgColor rgb="FFC9DAF8"/>
        <bgColor rgb="FFC9DAF8"/>
      </patternFill>
    </fill>
    <fill>
      <patternFill patternType="solid">
        <fgColor rgb="FFF4CCCC"/>
        <bgColor rgb="FFF4CCCC"/>
      </patternFill>
    </fill>
    <fill>
      <patternFill patternType="solid">
        <fgColor rgb="FFDDEBF7"/>
        <bgColor rgb="FFDDEBF7"/>
      </patternFill>
    </fill>
    <fill>
      <patternFill patternType="solid">
        <fgColor rgb="FFFF9900"/>
        <bgColor rgb="FFFF9900"/>
      </patternFill>
    </fill>
    <fill>
      <patternFill patternType="solid">
        <fgColor rgb="FF000000"/>
        <bgColor rgb="FF000000"/>
      </patternFill>
    </fill>
    <fill>
      <patternFill patternType="solid">
        <fgColor rgb="FFFCE5CD"/>
        <bgColor rgb="FFFCE5CD"/>
      </patternFill>
    </fill>
    <fill>
      <patternFill patternType="solid">
        <fgColor theme="6" tint="0.59999389629810485"/>
        <bgColor indexed="64"/>
      </patternFill>
    </fill>
    <fill>
      <patternFill patternType="solid">
        <fgColor theme="5" tint="0.59999389629810485"/>
        <bgColor indexed="64"/>
      </patternFill>
    </fill>
    <fill>
      <patternFill patternType="solid">
        <fgColor theme="0"/>
        <bgColor indexed="64"/>
      </patternFill>
    </fill>
    <fill>
      <patternFill patternType="solid">
        <fgColor theme="0"/>
        <bgColor rgb="FFFFFFFF"/>
      </patternFill>
    </fill>
    <fill>
      <patternFill patternType="solid">
        <fgColor theme="0"/>
        <bgColor rgb="FF00FFFF"/>
      </patternFill>
    </fill>
    <fill>
      <patternFill patternType="solid">
        <fgColor theme="0"/>
        <bgColor rgb="FFFFFF00"/>
      </patternFill>
    </fill>
    <fill>
      <patternFill patternType="solid">
        <fgColor theme="0"/>
        <bgColor rgb="FF00FF00"/>
      </patternFill>
    </fill>
    <fill>
      <patternFill patternType="solid">
        <fgColor theme="0"/>
        <bgColor rgb="FFF9CB9C"/>
      </patternFill>
    </fill>
    <fill>
      <patternFill patternType="solid">
        <fgColor theme="0"/>
        <bgColor rgb="FFFF0000"/>
      </patternFill>
    </fill>
    <fill>
      <patternFill patternType="solid">
        <fgColor rgb="FF00FF00"/>
        <bgColor indexed="64"/>
      </patternFill>
    </fill>
    <fill>
      <patternFill patternType="solid">
        <fgColor rgb="FFFFFFFF"/>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9BC2E6"/>
      </top>
      <bottom style="thin">
        <color rgb="FF000000"/>
      </bottom>
      <diagonal/>
    </border>
    <border>
      <left/>
      <right/>
      <top style="thin">
        <color rgb="FF9BC2E6"/>
      </top>
      <bottom style="thin">
        <color rgb="FF9BC2E6"/>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rgb="FF999999"/>
      </top>
      <bottom style="thin">
        <color rgb="FF999999"/>
      </bottom>
      <diagonal/>
    </border>
    <border>
      <left style="thin">
        <color indexed="65"/>
      </left>
      <right/>
      <top style="thin">
        <color rgb="FF999999"/>
      </top>
      <bottom style="thin">
        <color rgb="FF999999"/>
      </bottom>
      <diagonal/>
    </border>
    <border>
      <left style="thin">
        <color indexed="65"/>
      </left>
      <right style="thin">
        <color rgb="FF999999"/>
      </right>
      <top style="thin">
        <color rgb="FF999999"/>
      </top>
      <bottom style="thin">
        <color rgb="FF999999"/>
      </bottom>
      <diagonal/>
    </border>
    <border>
      <left style="thin">
        <color rgb="FF999999"/>
      </left>
      <right/>
      <top style="thin">
        <color indexed="65"/>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rgb="FF000000"/>
      </left>
      <right/>
      <top style="thin">
        <color rgb="FF000000"/>
      </top>
      <bottom/>
      <diagonal/>
    </border>
  </borders>
  <cellStyleXfs count="2">
    <xf numFmtId="0" fontId="0" fillId="0" borderId="0"/>
    <xf numFmtId="0" fontId="108" fillId="0" borderId="0" applyNumberFormat="0" applyFill="0" applyBorder="0" applyAlignment="0" applyProtection="0"/>
  </cellStyleXfs>
  <cellXfs count="1460">
    <xf numFmtId="0" fontId="0" fillId="0" borderId="0" xfId="0"/>
    <xf numFmtId="0" fontId="6" fillId="6" borderId="1" xfId="0" applyFont="1" applyFill="1" applyBorder="1" applyAlignment="1">
      <alignment horizontal="center"/>
    </xf>
    <xf numFmtId="0" fontId="7" fillId="6" borderId="2" xfId="0" applyFont="1" applyFill="1" applyBorder="1" applyAlignment="1">
      <alignment horizontal="center"/>
    </xf>
    <xf numFmtId="0" fontId="5" fillId="0" borderId="3" xfId="0" applyFont="1" applyBorder="1"/>
    <xf numFmtId="0" fontId="5" fillId="0" borderId="0" xfId="0" applyFont="1"/>
    <xf numFmtId="0" fontId="8" fillId="7" borderId="4" xfId="0" applyFont="1" applyFill="1" applyBorder="1" applyAlignment="1">
      <alignment horizontal="center"/>
    </xf>
    <xf numFmtId="0" fontId="9" fillId="2" borderId="0" xfId="0" applyFont="1" applyFill="1" applyAlignment="1">
      <alignment vertical="top"/>
    </xf>
    <xf numFmtId="0" fontId="5" fillId="0" borderId="0" xfId="0" applyFont="1" applyAlignment="1">
      <alignment vertical="top"/>
    </xf>
    <xf numFmtId="0" fontId="5" fillId="2" borderId="0" xfId="0" applyFont="1" applyFill="1" applyAlignment="1">
      <alignment vertical="top"/>
    </xf>
    <xf numFmtId="0" fontId="5" fillId="8" borderId="0" xfId="0" applyFont="1" applyFill="1" applyAlignment="1">
      <alignment vertical="top"/>
    </xf>
    <xf numFmtId="0" fontId="5" fillId="9" borderId="0" xfId="0" applyFont="1" applyFill="1" applyAlignment="1">
      <alignment vertical="top"/>
    </xf>
    <xf numFmtId="0" fontId="10" fillId="0" borderId="0" xfId="0" applyFont="1"/>
    <xf numFmtId="0" fontId="5" fillId="10" borderId="0" xfId="0" applyFont="1" applyFill="1" applyAlignment="1">
      <alignment vertical="top"/>
    </xf>
    <xf numFmtId="0" fontId="5" fillId="11" borderId="0" xfId="0" applyFont="1" applyFill="1" applyAlignment="1">
      <alignment vertical="top"/>
    </xf>
    <xf numFmtId="0" fontId="5" fillId="12" borderId="0" xfId="0" applyFont="1" applyFill="1" applyAlignment="1">
      <alignment vertical="top"/>
    </xf>
    <xf numFmtId="0" fontId="5" fillId="13" borderId="0" xfId="0" applyFont="1" applyFill="1" applyAlignment="1">
      <alignment vertical="top"/>
    </xf>
    <xf numFmtId="0" fontId="5" fillId="5" borderId="0" xfId="0" applyFont="1" applyFill="1" applyAlignment="1">
      <alignment vertical="top"/>
    </xf>
    <xf numFmtId="0" fontId="5" fillId="3" borderId="0" xfId="0" applyFont="1" applyFill="1" applyAlignment="1">
      <alignment vertical="top"/>
    </xf>
    <xf numFmtId="0" fontId="5" fillId="14" borderId="0" xfId="0" applyFont="1" applyFill="1" applyAlignment="1">
      <alignment vertical="top"/>
    </xf>
    <xf numFmtId="0" fontId="5" fillId="15" borderId="0" xfId="0" applyFont="1" applyFill="1" applyAlignment="1">
      <alignment vertical="top"/>
    </xf>
    <xf numFmtId="0" fontId="5" fillId="16" borderId="0" xfId="0" applyFont="1" applyFill="1" applyAlignment="1">
      <alignment vertical="top"/>
    </xf>
    <xf numFmtId="0" fontId="5" fillId="17" borderId="0" xfId="0" applyFont="1" applyFill="1" applyAlignment="1">
      <alignment vertical="top"/>
    </xf>
    <xf numFmtId="0" fontId="5" fillId="18" borderId="0" xfId="0" applyFont="1" applyFill="1" applyAlignment="1">
      <alignment vertical="top"/>
    </xf>
    <xf numFmtId="0" fontId="9" fillId="19" borderId="0" xfId="0" applyFont="1" applyFill="1"/>
    <xf numFmtId="0" fontId="11" fillId="0" borderId="0" xfId="0" applyFont="1"/>
    <xf numFmtId="0" fontId="12" fillId="20" borderId="0" xfId="0" applyFont="1" applyFill="1"/>
    <xf numFmtId="0" fontId="7" fillId="21" borderId="2" xfId="0" applyFont="1" applyFill="1" applyBorder="1" applyAlignment="1">
      <alignment horizontal="center" wrapText="1"/>
    </xf>
    <xf numFmtId="0" fontId="9" fillId="2" borderId="0" xfId="0" applyFont="1" applyFill="1" applyAlignment="1">
      <alignment vertical="top" wrapText="1"/>
    </xf>
    <xf numFmtId="0" fontId="9" fillId="0" borderId="0" xfId="0" applyFont="1" applyAlignment="1">
      <alignment vertical="top" wrapText="1"/>
    </xf>
    <xf numFmtId="0" fontId="9" fillId="16" borderId="0" xfId="0" applyFont="1" applyFill="1" applyAlignment="1">
      <alignment vertical="top" wrapText="1"/>
    </xf>
    <xf numFmtId="0" fontId="9" fillId="16" borderId="0" xfId="0" applyFont="1" applyFill="1" applyAlignment="1">
      <alignment wrapText="1"/>
    </xf>
    <xf numFmtId="0" fontId="9" fillId="8" borderId="0" xfId="0" applyFont="1" applyFill="1" applyAlignment="1">
      <alignment vertical="top" wrapText="1"/>
    </xf>
    <xf numFmtId="0" fontId="9" fillId="9" borderId="0" xfId="0" applyFont="1" applyFill="1" applyAlignment="1">
      <alignment vertical="top" wrapText="1"/>
    </xf>
    <xf numFmtId="0" fontId="9" fillId="10" borderId="0" xfId="0" applyFont="1" applyFill="1" applyAlignment="1">
      <alignment vertical="top" wrapText="1"/>
    </xf>
    <xf numFmtId="0" fontId="9" fillId="11" borderId="0" xfId="0" applyFont="1" applyFill="1" applyAlignment="1">
      <alignment vertical="top" wrapText="1"/>
    </xf>
    <xf numFmtId="0" fontId="9" fillId="12" borderId="0" xfId="0" applyFont="1" applyFill="1" applyAlignment="1">
      <alignment vertical="top" wrapText="1"/>
    </xf>
    <xf numFmtId="0" fontId="9" fillId="17" borderId="0" xfId="0" applyFont="1" applyFill="1" applyAlignment="1">
      <alignment vertical="top" wrapText="1"/>
    </xf>
    <xf numFmtId="0" fontId="9" fillId="18" borderId="0" xfId="0" applyFont="1" applyFill="1" applyAlignment="1">
      <alignment vertical="top" wrapText="1"/>
    </xf>
    <xf numFmtId="0" fontId="9" fillId="16" borderId="0" xfId="0" applyFont="1" applyFill="1" applyAlignment="1">
      <alignment vertical="top"/>
    </xf>
    <xf numFmtId="0" fontId="9" fillId="17" borderId="0" xfId="0" applyFont="1" applyFill="1" applyAlignment="1">
      <alignment vertical="top"/>
    </xf>
    <xf numFmtId="0" fontId="9" fillId="18" borderId="0" xfId="0" applyFont="1" applyFill="1" applyAlignment="1">
      <alignment vertical="top"/>
    </xf>
    <xf numFmtId="0" fontId="9" fillId="13" borderId="0" xfId="0" applyFont="1" applyFill="1" applyAlignment="1">
      <alignment vertical="top" wrapText="1"/>
    </xf>
    <xf numFmtId="0" fontId="9" fillId="5" borderId="0" xfId="0" applyFont="1" applyFill="1" applyAlignment="1">
      <alignment vertical="top" wrapText="1"/>
    </xf>
    <xf numFmtId="0" fontId="9" fillId="14" borderId="0" xfId="0" applyFont="1" applyFill="1" applyAlignment="1">
      <alignment vertical="top" wrapText="1"/>
    </xf>
    <xf numFmtId="0" fontId="9" fillId="3" borderId="0" xfId="0" applyFont="1" applyFill="1" applyAlignment="1">
      <alignment vertical="top" wrapText="1"/>
    </xf>
    <xf numFmtId="0" fontId="9" fillId="0" borderId="5" xfId="0" applyFont="1" applyBorder="1" applyAlignment="1">
      <alignment vertical="top" wrapText="1"/>
    </xf>
    <xf numFmtId="0" fontId="9" fillId="14" borderId="0" xfId="0" applyFont="1" applyFill="1" applyAlignment="1">
      <alignment vertical="top"/>
    </xf>
    <xf numFmtId="0" fontId="9" fillId="15" borderId="0" xfId="0" applyFont="1" applyFill="1" applyAlignment="1">
      <alignment vertical="top" wrapText="1"/>
    </xf>
    <xf numFmtId="0" fontId="9" fillId="8" borderId="0" xfId="0" applyFont="1" applyFill="1" applyAlignment="1">
      <alignment vertical="top"/>
    </xf>
    <xf numFmtId="0" fontId="9" fillId="15" borderId="0" xfId="0" applyFont="1" applyFill="1" applyAlignment="1">
      <alignment vertical="top"/>
    </xf>
    <xf numFmtId="0" fontId="9" fillId="9" borderId="0" xfId="0" applyFont="1" applyFill="1" applyAlignment="1">
      <alignment vertical="top"/>
    </xf>
    <xf numFmtId="0" fontId="9" fillId="10" borderId="0" xfId="0" applyFont="1" applyFill="1" applyAlignment="1">
      <alignment vertical="top"/>
    </xf>
    <xf numFmtId="0" fontId="9" fillId="11" borderId="0" xfId="0" applyFont="1" applyFill="1" applyAlignment="1">
      <alignment vertical="top"/>
    </xf>
    <xf numFmtId="0" fontId="9" fillId="12" borderId="0" xfId="0" applyFont="1" applyFill="1" applyAlignment="1">
      <alignment vertical="top"/>
    </xf>
    <xf numFmtId="0" fontId="9" fillId="13" borderId="0" xfId="0" applyFont="1" applyFill="1" applyAlignment="1">
      <alignment vertical="top"/>
    </xf>
    <xf numFmtId="0" fontId="9" fillId="5" borderId="0" xfId="0" applyFont="1" applyFill="1" applyAlignment="1">
      <alignment vertical="top"/>
    </xf>
    <xf numFmtId="0" fontId="9" fillId="3" borderId="0" xfId="0" applyFont="1" applyFill="1" applyAlignment="1">
      <alignment vertical="top"/>
    </xf>
    <xf numFmtId="0" fontId="9" fillId="20" borderId="0" xfId="0" applyFont="1" applyFill="1" applyAlignment="1">
      <alignment vertical="top"/>
    </xf>
    <xf numFmtId="0" fontId="13" fillId="0" borderId="1" xfId="0" applyFont="1" applyBorder="1" applyAlignment="1">
      <alignment horizontal="center" vertical="center" wrapText="1"/>
    </xf>
    <xf numFmtId="0" fontId="14" fillId="0" borderId="1" xfId="0" applyFont="1" applyBorder="1" applyAlignment="1">
      <alignment vertical="top"/>
    </xf>
    <xf numFmtId="0" fontId="14" fillId="0" borderId="1" xfId="0" applyFont="1" applyBorder="1" applyAlignment="1">
      <alignment wrapText="1"/>
    </xf>
    <xf numFmtId="14" fontId="14" fillId="0" borderId="1" xfId="0" applyNumberFormat="1" applyFont="1" applyBorder="1" applyAlignment="1">
      <alignment horizontal="left" vertical="top"/>
    </xf>
    <xf numFmtId="0" fontId="14" fillId="0" borderId="1" xfId="0" applyFont="1" applyBorder="1" applyAlignment="1">
      <alignment horizontal="left" vertical="top"/>
    </xf>
    <xf numFmtId="0" fontId="15" fillId="0" borderId="1" xfId="0" applyFont="1" applyBorder="1" applyAlignment="1">
      <alignment horizontal="left" vertical="top" wrapText="1"/>
    </xf>
    <xf numFmtId="0" fontId="14" fillId="0" borderId="1" xfId="0" applyFont="1" applyBorder="1" applyAlignment="1">
      <alignment vertical="center"/>
    </xf>
    <xf numFmtId="0" fontId="14" fillId="0" borderId="1" xfId="0" applyFont="1" applyBorder="1" applyAlignment="1">
      <alignment horizontal="left" vertical="top" wrapText="1"/>
    </xf>
    <xf numFmtId="14" fontId="14" fillId="0" borderId="1" xfId="0" applyNumberFormat="1" applyFont="1" applyBorder="1" applyAlignment="1">
      <alignment horizontal="left" vertical="top" wrapText="1"/>
    </xf>
    <xf numFmtId="0" fontId="16" fillId="0" borderId="1" xfId="0" applyFont="1" applyBorder="1" applyAlignment="1">
      <alignment horizontal="left" vertical="top" wrapText="1"/>
    </xf>
    <xf numFmtId="0" fontId="16" fillId="0" borderId="2" xfId="0" applyFont="1" applyBorder="1" applyAlignment="1">
      <alignment horizontal="left" vertical="top" wrapText="1"/>
    </xf>
    <xf numFmtId="14" fontId="16" fillId="0" borderId="1" xfId="0" applyNumberFormat="1" applyFont="1" applyBorder="1" applyAlignment="1">
      <alignment horizontal="left" vertical="top"/>
    </xf>
    <xf numFmtId="14" fontId="16" fillId="0" borderId="2" xfId="0" applyNumberFormat="1" applyFont="1" applyBorder="1" applyAlignment="1">
      <alignment horizontal="left" vertical="top"/>
    </xf>
    <xf numFmtId="0" fontId="16" fillId="0" borderId="6" xfId="0" applyFont="1" applyBorder="1" applyAlignment="1">
      <alignment horizontal="left" vertical="top" wrapText="1"/>
    </xf>
    <xf numFmtId="0" fontId="16" fillId="0" borderId="7" xfId="0" applyFont="1" applyBorder="1" applyAlignment="1">
      <alignment horizontal="left" vertical="top" wrapText="1"/>
    </xf>
    <xf numFmtId="14" fontId="16" fillId="0" borderId="6" xfId="0" applyNumberFormat="1" applyFont="1" applyBorder="1" applyAlignment="1">
      <alignment horizontal="left" vertical="top"/>
    </xf>
    <xf numFmtId="14" fontId="16" fillId="0" borderId="7" xfId="0" applyNumberFormat="1" applyFont="1" applyBorder="1" applyAlignment="1">
      <alignment horizontal="left" vertical="top"/>
    </xf>
    <xf numFmtId="0" fontId="16" fillId="0" borderId="7" xfId="0" applyFont="1" applyBorder="1" applyAlignment="1">
      <alignment horizontal="left" wrapText="1"/>
    </xf>
    <xf numFmtId="14" fontId="16" fillId="0" borderId="6" xfId="0" applyNumberFormat="1" applyFont="1" applyBorder="1" applyAlignment="1">
      <alignment horizontal="left"/>
    </xf>
    <xf numFmtId="14" fontId="16" fillId="0" borderId="7" xfId="0" applyNumberFormat="1" applyFont="1" applyBorder="1" applyAlignment="1">
      <alignment horizontal="left"/>
    </xf>
    <xf numFmtId="0" fontId="16" fillId="0" borderId="6" xfId="0" applyFont="1" applyBorder="1" applyAlignment="1">
      <alignment horizontal="left" wrapText="1"/>
    </xf>
    <xf numFmtId="0" fontId="16" fillId="20" borderId="6" xfId="0" applyFont="1" applyFill="1" applyBorder="1" applyAlignment="1">
      <alignment horizontal="left" wrapText="1"/>
    </xf>
    <xf numFmtId="0" fontId="16" fillId="20" borderId="6" xfId="0" applyFont="1" applyFill="1" applyBorder="1" applyAlignment="1">
      <alignment wrapText="1"/>
    </xf>
    <xf numFmtId="0" fontId="16" fillId="20" borderId="7" xfId="0" applyFont="1" applyFill="1" applyBorder="1" applyAlignment="1">
      <alignment wrapText="1"/>
    </xf>
    <xf numFmtId="0" fontId="16" fillId="0" borderId="7" xfId="0" applyFont="1" applyBorder="1" applyAlignment="1">
      <alignment horizontal="left"/>
    </xf>
    <xf numFmtId="0" fontId="16" fillId="20" borderId="7" xfId="0" applyFont="1" applyFill="1" applyBorder="1" applyAlignment="1">
      <alignment horizontal="left" wrapText="1"/>
    </xf>
    <xf numFmtId="0" fontId="17" fillId="0" borderId="1" xfId="0" applyFont="1" applyBorder="1" applyAlignment="1">
      <alignment horizontal="left" vertical="top"/>
    </xf>
    <xf numFmtId="0" fontId="17" fillId="0" borderId="6" xfId="0" applyFont="1" applyBorder="1" applyAlignment="1">
      <alignment horizontal="left" vertical="top"/>
    </xf>
    <xf numFmtId="0" fontId="16" fillId="0" borderId="1" xfId="0" applyFont="1" applyBorder="1" applyAlignment="1">
      <alignment horizontal="left" vertical="top"/>
    </xf>
    <xf numFmtId="0" fontId="16" fillId="20" borderId="2" xfId="0" applyFont="1" applyFill="1" applyBorder="1" applyAlignment="1">
      <alignment horizontal="left" vertical="top"/>
    </xf>
    <xf numFmtId="0" fontId="16" fillId="0" borderId="2" xfId="0" applyFont="1" applyBorder="1" applyAlignment="1">
      <alignment horizontal="left" vertical="top"/>
    </xf>
    <xf numFmtId="0" fontId="16" fillId="0" borderId="6" xfId="0" applyFont="1" applyBorder="1" applyAlignment="1">
      <alignment horizontal="left" vertical="top"/>
    </xf>
    <xf numFmtId="0" fontId="16" fillId="20" borderId="7" xfId="0" applyFont="1" applyFill="1" applyBorder="1" applyAlignment="1">
      <alignment horizontal="left" vertical="top"/>
    </xf>
    <xf numFmtId="0" fontId="16" fillId="0" borderId="7" xfId="0" applyFont="1" applyBorder="1" applyAlignment="1">
      <alignment horizontal="left" vertical="top"/>
    </xf>
    <xf numFmtId="0" fontId="16" fillId="20" borderId="2" xfId="0" applyFont="1" applyFill="1" applyBorder="1" applyAlignment="1">
      <alignment horizontal="left" vertical="top" wrapText="1"/>
    </xf>
    <xf numFmtId="0" fontId="16" fillId="20" borderId="7" xfId="0" applyFont="1" applyFill="1" applyBorder="1" applyAlignment="1">
      <alignment vertical="top" wrapText="1"/>
    </xf>
    <xf numFmtId="0" fontId="16" fillId="20" borderId="7" xfId="0" applyFont="1" applyFill="1" applyBorder="1" applyAlignment="1">
      <alignment horizontal="left" vertical="top" wrapText="1"/>
    </xf>
    <xf numFmtId="0" fontId="16" fillId="20" borderId="2" xfId="0" applyFont="1" applyFill="1" applyBorder="1" applyAlignment="1">
      <alignment vertical="top" wrapText="1"/>
    </xf>
    <xf numFmtId="0" fontId="17" fillId="0" borderId="1" xfId="0" applyFont="1" applyBorder="1" applyAlignment="1">
      <alignment horizontal="left" vertical="top" wrapText="1"/>
    </xf>
    <xf numFmtId="0" fontId="17" fillId="20" borderId="2" xfId="0" applyFont="1" applyFill="1" applyBorder="1" applyAlignment="1">
      <alignment horizontal="left" vertical="top" wrapText="1"/>
    </xf>
    <xf numFmtId="0" fontId="17" fillId="0" borderId="2" xfId="0" applyFont="1" applyBorder="1" applyAlignment="1">
      <alignment horizontal="left" vertical="top" wrapText="1"/>
    </xf>
    <xf numFmtId="14" fontId="17" fillId="0" borderId="2" xfId="0" applyNumberFormat="1" applyFont="1" applyBorder="1" applyAlignment="1">
      <alignment horizontal="left" vertical="top" wrapText="1"/>
    </xf>
    <xf numFmtId="0" fontId="17" fillId="0" borderId="6" xfId="0" applyFont="1" applyBorder="1" applyAlignment="1">
      <alignment horizontal="left" vertical="top" wrapText="1"/>
    </xf>
    <xf numFmtId="0" fontId="17" fillId="20" borderId="7" xfId="0" applyFont="1" applyFill="1" applyBorder="1" applyAlignment="1">
      <alignment horizontal="left" vertical="top" wrapText="1"/>
    </xf>
    <xf numFmtId="0" fontId="17" fillId="0" borderId="7" xfId="0" applyFont="1" applyBorder="1" applyAlignment="1">
      <alignment horizontal="left" vertical="top" wrapText="1"/>
    </xf>
    <xf numFmtId="14" fontId="17" fillId="0" borderId="7" xfId="0" applyNumberFormat="1" applyFont="1" applyBorder="1" applyAlignment="1">
      <alignment horizontal="left" vertical="top" wrapText="1"/>
    </xf>
    <xf numFmtId="0" fontId="17" fillId="22" borderId="6" xfId="0" applyFont="1" applyFill="1" applyBorder="1" applyAlignment="1">
      <alignment vertical="top"/>
    </xf>
    <xf numFmtId="0" fontId="17" fillId="22" borderId="8" xfId="0" applyFont="1" applyFill="1" applyBorder="1" applyAlignment="1">
      <alignment horizontal="left" wrapText="1"/>
    </xf>
    <xf numFmtId="0" fontId="17" fillId="22" borderId="1" xfId="0" applyFont="1" applyFill="1" applyBorder="1" applyAlignment="1">
      <alignment wrapText="1"/>
    </xf>
    <xf numFmtId="0" fontId="17" fillId="22" borderId="6" xfId="0" applyFont="1" applyFill="1" applyBorder="1" applyAlignment="1">
      <alignment wrapText="1"/>
    </xf>
    <xf numFmtId="0" fontId="17" fillId="22" borderId="1" xfId="0" applyFont="1" applyFill="1" applyBorder="1" applyAlignment="1">
      <alignment horizontal="left" vertical="top" wrapText="1"/>
    </xf>
    <xf numFmtId="0" fontId="17" fillId="22" borderId="6" xfId="0" applyFont="1" applyFill="1" applyBorder="1" applyAlignment="1">
      <alignment horizontal="left" vertical="top" wrapText="1"/>
    </xf>
    <xf numFmtId="14" fontId="16" fillId="0" borderId="1" xfId="0" applyNumberFormat="1" applyFont="1" applyBorder="1" applyAlignment="1">
      <alignment horizontal="left" vertical="top" wrapText="1"/>
    </xf>
    <xf numFmtId="14" fontId="16" fillId="0" borderId="2" xfId="0" applyNumberFormat="1" applyFont="1" applyBorder="1" applyAlignment="1">
      <alignment horizontal="left" vertical="top" wrapText="1"/>
    </xf>
    <xf numFmtId="0" fontId="14" fillId="22" borderId="1" xfId="0" applyFont="1" applyFill="1" applyBorder="1" applyAlignment="1">
      <alignment horizontal="left" vertical="top" wrapText="1"/>
    </xf>
    <xf numFmtId="14" fontId="17" fillId="0" borderId="9" xfId="0" applyNumberFormat="1" applyFont="1" applyBorder="1" applyAlignment="1">
      <alignment horizontal="left" vertical="top" wrapText="1"/>
    </xf>
    <xf numFmtId="14" fontId="17" fillId="0" borderId="1" xfId="0" applyNumberFormat="1" applyFont="1" applyBorder="1" applyAlignment="1">
      <alignment horizontal="left" vertical="top" wrapText="1"/>
    </xf>
    <xf numFmtId="14" fontId="17" fillId="0" borderId="10" xfId="0" applyNumberFormat="1" applyFont="1" applyBorder="1" applyAlignment="1">
      <alignment horizontal="left" vertical="top" wrapText="1"/>
    </xf>
    <xf numFmtId="14" fontId="17" fillId="0" borderId="6" xfId="0" applyNumberFormat="1" applyFont="1" applyBorder="1" applyAlignment="1">
      <alignment horizontal="left" vertical="top" wrapText="1"/>
    </xf>
    <xf numFmtId="0" fontId="16" fillId="20" borderId="6" xfId="0" applyFont="1" applyFill="1" applyBorder="1" applyAlignment="1">
      <alignment horizontal="left" vertical="top" wrapText="1"/>
    </xf>
    <xf numFmtId="0" fontId="16" fillId="0" borderId="7" xfId="0" applyFont="1" applyBorder="1" applyAlignment="1">
      <alignment vertical="top" wrapText="1"/>
    </xf>
    <xf numFmtId="0" fontId="17" fillId="0" borderId="1" xfId="0" applyFont="1" applyBorder="1" applyAlignment="1">
      <alignment vertical="top" wrapText="1"/>
    </xf>
    <xf numFmtId="0" fontId="17" fillId="0" borderId="2" xfId="0" applyFont="1" applyBorder="1" applyAlignment="1">
      <alignment vertical="top" wrapText="1"/>
    </xf>
    <xf numFmtId="14" fontId="17" fillId="0" borderId="1" xfId="0" applyNumberFormat="1" applyFont="1" applyBorder="1" applyAlignment="1">
      <alignment horizontal="left" vertical="top"/>
    </xf>
    <xf numFmtId="14" fontId="17" fillId="0" borderId="2" xfId="0" applyNumberFormat="1" applyFont="1" applyBorder="1" applyAlignment="1">
      <alignment horizontal="left" vertical="top"/>
    </xf>
    <xf numFmtId="0" fontId="16" fillId="20" borderId="1" xfId="0" applyFont="1" applyFill="1" applyBorder="1" applyAlignment="1">
      <alignment horizontal="left" vertical="top" wrapText="1"/>
    </xf>
    <xf numFmtId="0" fontId="17" fillId="20" borderId="1" xfId="0" applyFont="1" applyFill="1" applyBorder="1" applyAlignment="1">
      <alignment horizontal="left" vertical="top" wrapText="1"/>
    </xf>
    <xf numFmtId="0" fontId="17" fillId="20" borderId="1" xfId="0" applyFont="1" applyFill="1" applyBorder="1" applyAlignment="1">
      <alignment horizontal="left" vertical="top"/>
    </xf>
    <xf numFmtId="0" fontId="17" fillId="0" borderId="6" xfId="0" applyFont="1" applyBorder="1" applyAlignment="1">
      <alignment vertical="top"/>
    </xf>
    <xf numFmtId="0" fontId="17" fillId="0" borderId="6" xfId="0" applyFont="1" applyBorder="1" applyAlignment="1">
      <alignment vertical="top" wrapText="1"/>
    </xf>
    <xf numFmtId="14" fontId="14" fillId="0" borderId="7" xfId="0" applyNumberFormat="1" applyFont="1" applyBorder="1" applyAlignment="1">
      <alignment horizontal="left" vertical="top" wrapText="1"/>
    </xf>
    <xf numFmtId="0" fontId="17" fillId="0" borderId="3" xfId="0" applyFont="1" applyBorder="1" applyAlignment="1">
      <alignment horizontal="left" vertical="top"/>
    </xf>
    <xf numFmtId="14" fontId="17" fillId="20" borderId="1" xfId="0" applyNumberFormat="1" applyFont="1" applyFill="1" applyBorder="1" applyAlignment="1">
      <alignment horizontal="left" vertical="top"/>
    </xf>
    <xf numFmtId="14" fontId="17" fillId="20" borderId="2" xfId="0" applyNumberFormat="1" applyFont="1" applyFill="1" applyBorder="1" applyAlignment="1">
      <alignment horizontal="left" vertical="top"/>
    </xf>
    <xf numFmtId="0" fontId="17" fillId="20" borderId="6" xfId="0" applyFont="1" applyFill="1" applyBorder="1" applyAlignment="1">
      <alignment horizontal="left" vertical="top"/>
    </xf>
    <xf numFmtId="0" fontId="17" fillId="0" borderId="2" xfId="0" applyFont="1" applyBorder="1" applyAlignment="1">
      <alignment horizontal="left" vertical="top"/>
    </xf>
    <xf numFmtId="14" fontId="17" fillId="20" borderId="6" xfId="0" applyNumberFormat="1" applyFont="1" applyFill="1" applyBorder="1" applyAlignment="1">
      <alignment horizontal="left" vertical="top"/>
    </xf>
    <xf numFmtId="14" fontId="17" fillId="20" borderId="7" xfId="0" applyNumberFormat="1" applyFont="1" applyFill="1" applyBorder="1" applyAlignment="1">
      <alignment horizontal="left" vertical="top"/>
    </xf>
    <xf numFmtId="14" fontId="17" fillId="20" borderId="1" xfId="0" applyNumberFormat="1" applyFont="1" applyFill="1" applyBorder="1" applyAlignment="1">
      <alignment horizontal="left" vertical="top" wrapText="1"/>
    </xf>
    <xf numFmtId="14" fontId="17" fillId="20" borderId="2" xfId="0" applyNumberFormat="1" applyFont="1" applyFill="1" applyBorder="1" applyAlignment="1">
      <alignment horizontal="left" vertical="top" wrapText="1"/>
    </xf>
    <xf numFmtId="0" fontId="17" fillId="20" borderId="6" xfId="0" applyFont="1" applyFill="1" applyBorder="1" applyAlignment="1">
      <alignment horizontal="left" vertical="top" wrapText="1"/>
    </xf>
    <xf numFmtId="0" fontId="17" fillId="20" borderId="6" xfId="0" applyFont="1" applyFill="1" applyBorder="1" applyAlignment="1">
      <alignment vertical="top" wrapText="1"/>
    </xf>
    <xf numFmtId="0" fontId="17" fillId="20" borderId="2" xfId="0" applyFont="1" applyFill="1" applyBorder="1" applyAlignment="1">
      <alignment horizontal="left" vertical="top"/>
    </xf>
    <xf numFmtId="0" fontId="17" fillId="20" borderId="7" xfId="0" applyFont="1" applyFill="1" applyBorder="1" applyAlignment="1">
      <alignment horizontal="left" vertical="top"/>
    </xf>
    <xf numFmtId="0" fontId="14" fillId="20" borderId="7" xfId="0" applyFont="1" applyFill="1" applyBorder="1" applyAlignment="1">
      <alignment horizontal="left" vertical="top" wrapText="1"/>
    </xf>
    <xf numFmtId="0" fontId="17" fillId="0" borderId="7" xfId="0" applyFont="1" applyBorder="1" applyAlignment="1">
      <alignment horizontal="left" vertical="top"/>
    </xf>
    <xf numFmtId="0" fontId="17" fillId="22" borderId="7" xfId="0" applyFont="1" applyFill="1" applyBorder="1" applyAlignment="1">
      <alignment horizontal="left" vertical="top"/>
    </xf>
    <xf numFmtId="14" fontId="17" fillId="22" borderId="1" xfId="0" applyNumberFormat="1" applyFont="1" applyFill="1" applyBorder="1" applyAlignment="1">
      <alignment horizontal="left" vertical="top"/>
    </xf>
    <xf numFmtId="14" fontId="17" fillId="22" borderId="2" xfId="0" applyNumberFormat="1" applyFont="1" applyFill="1" applyBorder="1" applyAlignment="1">
      <alignment horizontal="left" vertical="top"/>
    </xf>
    <xf numFmtId="0" fontId="17" fillId="20" borderId="7" xfId="0" applyFont="1" applyFill="1" applyBorder="1" applyAlignment="1">
      <alignment horizontal="left" wrapText="1"/>
    </xf>
    <xf numFmtId="0" fontId="17" fillId="20" borderId="7" xfId="0" applyFont="1" applyFill="1" applyBorder="1" applyAlignment="1">
      <alignment horizontal="left"/>
    </xf>
    <xf numFmtId="14" fontId="17" fillId="20" borderId="6" xfId="0" applyNumberFormat="1" applyFont="1" applyFill="1" applyBorder="1" applyAlignment="1">
      <alignment horizontal="left" vertical="top" wrapText="1"/>
    </xf>
    <xf numFmtId="14" fontId="17" fillId="20" borderId="7" xfId="0" applyNumberFormat="1" applyFont="1" applyFill="1" applyBorder="1" applyAlignment="1">
      <alignment horizontal="left" vertical="top" wrapText="1"/>
    </xf>
    <xf numFmtId="14" fontId="17" fillId="0" borderId="9" xfId="0" applyNumberFormat="1" applyFont="1" applyBorder="1" applyAlignment="1">
      <alignment horizontal="left" vertical="top"/>
    </xf>
    <xf numFmtId="14" fontId="17" fillId="0" borderId="7" xfId="0" applyNumberFormat="1" applyFont="1" applyBorder="1" applyAlignment="1">
      <alignment horizontal="left" vertical="top"/>
    </xf>
    <xf numFmtId="0" fontId="10" fillId="0" borderId="1" xfId="0" applyFont="1" applyBorder="1"/>
    <xf numFmtId="0" fontId="14" fillId="20" borderId="7" xfId="0" applyFont="1" applyFill="1" applyBorder="1" applyAlignment="1">
      <alignment horizontal="left" wrapText="1"/>
    </xf>
    <xf numFmtId="0" fontId="17" fillId="22" borderId="2" xfId="0" applyFont="1" applyFill="1" applyBorder="1" applyAlignment="1">
      <alignment horizontal="left" vertical="top"/>
    </xf>
    <xf numFmtId="0" fontId="18" fillId="0" borderId="7" xfId="0" applyFont="1" applyBorder="1" applyAlignment="1">
      <alignment horizontal="left" vertical="top" wrapText="1"/>
    </xf>
    <xf numFmtId="0" fontId="18" fillId="0" borderId="7" xfId="0" applyFont="1" applyBorder="1" applyAlignment="1">
      <alignment horizontal="left" vertical="top"/>
    </xf>
    <xf numFmtId="14" fontId="18" fillId="0" borderId="7" xfId="0" applyNumberFormat="1" applyFont="1" applyBorder="1" applyAlignment="1">
      <alignment horizontal="left" vertical="top"/>
    </xf>
    <xf numFmtId="14" fontId="19" fillId="0" borderId="7" xfId="0" applyNumberFormat="1" applyFont="1" applyBorder="1" applyAlignment="1">
      <alignment horizontal="left" vertical="top"/>
    </xf>
    <xf numFmtId="0" fontId="18" fillId="0" borderId="7" xfId="0" applyFont="1" applyBorder="1" applyAlignment="1">
      <alignment horizontal="left"/>
    </xf>
    <xf numFmtId="0" fontId="18" fillId="0" borderId="6" xfId="0" applyFont="1" applyBorder="1" applyAlignment="1">
      <alignment horizontal="left" vertical="top"/>
    </xf>
    <xf numFmtId="0" fontId="18" fillId="0" borderId="7" xfId="0" applyFont="1" applyBorder="1" applyAlignment="1">
      <alignment horizontal="left" wrapText="1"/>
    </xf>
    <xf numFmtId="0" fontId="20" fillId="0" borderId="6" xfId="0" applyFont="1" applyBorder="1" applyAlignment="1">
      <alignment horizontal="left" vertical="top"/>
    </xf>
    <xf numFmtId="0" fontId="21" fillId="0" borderId="3" xfId="0" applyFont="1" applyBorder="1" applyAlignment="1">
      <alignment horizontal="left" wrapText="1"/>
    </xf>
    <xf numFmtId="0" fontId="20" fillId="0" borderId="7" xfId="0" applyFont="1" applyBorder="1" applyAlignment="1">
      <alignment vertical="top" wrapText="1"/>
    </xf>
    <xf numFmtId="0" fontId="20" fillId="0" borderId="7" xfId="0" applyFont="1" applyBorder="1" applyAlignment="1">
      <alignment horizontal="left" vertical="top"/>
    </xf>
    <xf numFmtId="0" fontId="20" fillId="0" borderId="1" xfId="0" applyFont="1" applyBorder="1" applyAlignment="1">
      <alignment horizontal="left" vertical="top"/>
    </xf>
    <xf numFmtId="0" fontId="21" fillId="0" borderId="8" xfId="0" applyFont="1" applyBorder="1" applyAlignment="1">
      <alignment horizontal="left" wrapText="1"/>
    </xf>
    <xf numFmtId="0" fontId="20" fillId="0" borderId="1" xfId="0" applyFont="1" applyBorder="1" applyAlignment="1">
      <alignment vertical="top"/>
    </xf>
    <xf numFmtId="14" fontId="20" fillId="0" borderId="1" xfId="0" applyNumberFormat="1" applyFont="1" applyBorder="1" applyAlignment="1">
      <alignment horizontal="left" vertical="top"/>
    </xf>
    <xf numFmtId="0" fontId="21" fillId="0" borderId="1" xfId="0" applyFont="1" applyBorder="1" applyAlignment="1">
      <alignment horizontal="left" wrapText="1"/>
    </xf>
    <xf numFmtId="0" fontId="20" fillId="0" borderId="1" xfId="0" applyFont="1" applyBorder="1" applyAlignment="1">
      <alignment vertical="top" wrapText="1"/>
    </xf>
    <xf numFmtId="0" fontId="20" fillId="0" borderId="1" xfId="0" applyFont="1" applyBorder="1" applyAlignment="1">
      <alignment horizontal="left" vertical="top" wrapText="1"/>
    </xf>
    <xf numFmtId="0" fontId="21" fillId="0" borderId="1" xfId="0" applyFont="1" applyBorder="1" applyAlignment="1">
      <alignment horizontal="left" vertical="top" wrapText="1"/>
    </xf>
    <xf numFmtId="0" fontId="21" fillId="15" borderId="1" xfId="0" applyFont="1" applyFill="1" applyBorder="1" applyAlignment="1">
      <alignment horizontal="left" vertical="top" wrapText="1"/>
    </xf>
    <xf numFmtId="0" fontId="21" fillId="22" borderId="1" xfId="0" applyFont="1" applyFill="1" applyBorder="1" applyAlignment="1">
      <alignment horizontal="left" vertical="top" wrapText="1"/>
    </xf>
    <xf numFmtId="0" fontId="21" fillId="22" borderId="6" xfId="0" applyFont="1" applyFill="1" applyBorder="1" applyAlignment="1">
      <alignment horizontal="left" vertical="top" wrapText="1"/>
    </xf>
    <xf numFmtId="0" fontId="20" fillId="15" borderId="1" xfId="0" applyFont="1" applyFill="1" applyBorder="1" applyAlignment="1">
      <alignment horizontal="left" vertical="top" wrapText="1"/>
    </xf>
    <xf numFmtId="14" fontId="19" fillId="0" borderId="6" xfId="0" applyNumberFormat="1" applyFont="1" applyBorder="1" applyAlignment="1">
      <alignment horizontal="left" vertical="top"/>
    </xf>
    <xf numFmtId="0" fontId="20" fillId="0" borderId="0" xfId="0" applyFont="1" applyAlignment="1">
      <alignment vertical="top"/>
    </xf>
    <xf numFmtId="0" fontId="10" fillId="0" borderId="0" xfId="0" applyFont="1" applyAlignment="1">
      <alignment wrapText="1"/>
    </xf>
    <xf numFmtId="0" fontId="22" fillId="0" borderId="1" xfId="0" applyFont="1" applyBorder="1" applyAlignment="1">
      <alignment vertical="top"/>
    </xf>
    <xf numFmtId="0" fontId="23" fillId="0" borderId="1" xfId="0" applyFont="1" applyBorder="1" applyAlignment="1">
      <alignment vertical="top"/>
    </xf>
    <xf numFmtId="0" fontId="23" fillId="0" borderId="2" xfId="0" applyFont="1" applyBorder="1" applyAlignment="1">
      <alignment vertical="top"/>
    </xf>
    <xf numFmtId="14" fontId="23" fillId="0" borderId="2" xfId="0" applyNumberFormat="1" applyFont="1" applyBorder="1" applyAlignment="1">
      <alignment horizontal="center" vertical="top"/>
    </xf>
    <xf numFmtId="0" fontId="23" fillId="20" borderId="1" xfId="0" applyFont="1" applyFill="1" applyBorder="1" applyAlignment="1">
      <alignment horizontal="left" vertical="top"/>
    </xf>
    <xf numFmtId="0" fontId="23" fillId="0" borderId="2" xfId="0" applyFont="1" applyBorder="1" applyAlignment="1">
      <alignment horizontal="left" vertical="top"/>
    </xf>
    <xf numFmtId="14" fontId="23" fillId="20" borderId="7" xfId="0" applyNumberFormat="1" applyFont="1" applyFill="1" applyBorder="1" applyAlignment="1">
      <alignment horizontal="center" vertical="top"/>
    </xf>
    <xf numFmtId="0" fontId="23" fillId="20" borderId="1" xfId="0" applyFont="1" applyFill="1" applyBorder="1" applyAlignment="1">
      <alignment horizontal="left" vertical="top" wrapText="1"/>
    </xf>
    <xf numFmtId="0" fontId="23" fillId="0" borderId="2" xfId="0" applyFont="1" applyBorder="1" applyAlignment="1">
      <alignment horizontal="left" vertical="top" wrapText="1"/>
    </xf>
    <xf numFmtId="14" fontId="23" fillId="20" borderId="2" xfId="0" applyNumberFormat="1" applyFont="1" applyFill="1" applyBorder="1" applyAlignment="1">
      <alignment horizontal="center" vertical="top" wrapText="1"/>
    </xf>
    <xf numFmtId="0" fontId="23" fillId="20" borderId="6" xfId="0" applyFont="1" applyFill="1" applyBorder="1" applyAlignment="1">
      <alignment horizontal="left" vertical="top" wrapText="1"/>
    </xf>
    <xf numFmtId="0" fontId="23" fillId="0" borderId="7" xfId="0" applyFont="1" applyBorder="1" applyAlignment="1">
      <alignment horizontal="left" vertical="top" wrapText="1"/>
    </xf>
    <xf numFmtId="14" fontId="23" fillId="20" borderId="7" xfId="0" applyNumberFormat="1" applyFont="1" applyFill="1" applyBorder="1" applyAlignment="1">
      <alignment horizontal="center" vertical="top" wrapText="1"/>
    </xf>
    <xf numFmtId="0" fontId="23" fillId="20" borderId="2" xfId="0" applyFont="1" applyFill="1" applyBorder="1" applyAlignment="1">
      <alignment horizontal="left" vertical="top" wrapText="1"/>
    </xf>
    <xf numFmtId="14" fontId="23" fillId="20" borderId="2" xfId="0" applyNumberFormat="1" applyFont="1" applyFill="1" applyBorder="1" applyAlignment="1">
      <alignment horizontal="center" vertical="top"/>
    </xf>
    <xf numFmtId="0" fontId="23" fillId="20" borderId="2" xfId="0" applyFont="1" applyFill="1" applyBorder="1" applyAlignment="1">
      <alignment horizontal="center" vertical="top" wrapText="1"/>
    </xf>
    <xf numFmtId="0" fontId="23" fillId="20" borderId="2" xfId="0" applyFont="1" applyFill="1" applyBorder="1" applyAlignment="1">
      <alignment horizontal="left" vertical="top"/>
    </xf>
    <xf numFmtId="0" fontId="22" fillId="0" borderId="1" xfId="0" applyFont="1" applyBorder="1" applyAlignment="1">
      <alignment horizontal="left" vertical="top" wrapText="1"/>
    </xf>
    <xf numFmtId="0" fontId="23" fillId="20" borderId="1" xfId="0" applyFont="1" applyFill="1" applyBorder="1" applyAlignment="1">
      <alignment horizontal="left"/>
    </xf>
    <xf numFmtId="14" fontId="23" fillId="20" borderId="2" xfId="0" applyNumberFormat="1" applyFont="1" applyFill="1" applyBorder="1" applyAlignment="1">
      <alignment horizontal="center"/>
    </xf>
    <xf numFmtId="14" fontId="23" fillId="20" borderId="2" xfId="0" applyNumberFormat="1" applyFont="1" applyFill="1" applyBorder="1" applyAlignment="1">
      <alignment horizontal="center" wrapText="1"/>
    </xf>
    <xf numFmtId="0" fontId="23" fillId="0" borderId="1" xfId="0" applyFont="1" applyBorder="1" applyAlignment="1">
      <alignment horizontal="left" vertical="top" wrapText="1"/>
    </xf>
    <xf numFmtId="0" fontId="23" fillId="20" borderId="1" xfId="0" applyFont="1" applyFill="1" applyBorder="1" applyAlignment="1">
      <alignment vertical="top" wrapText="1"/>
    </xf>
    <xf numFmtId="0" fontId="23" fillId="20" borderId="7" xfId="0" applyFont="1" applyFill="1" applyBorder="1" applyAlignment="1">
      <alignment horizontal="left" vertical="top" wrapText="1"/>
    </xf>
    <xf numFmtId="0" fontId="23" fillId="20" borderId="7" xfId="0" applyFont="1" applyFill="1" applyBorder="1" applyAlignment="1">
      <alignment horizontal="center" vertical="top" wrapText="1"/>
    </xf>
    <xf numFmtId="0" fontId="23" fillId="20" borderId="1" xfId="0" applyFont="1" applyFill="1" applyBorder="1" applyAlignment="1">
      <alignment vertical="top"/>
    </xf>
    <xf numFmtId="0" fontId="23" fillId="20" borderId="2" xfId="0" applyFont="1" applyFill="1" applyBorder="1" applyAlignment="1">
      <alignment vertical="top"/>
    </xf>
    <xf numFmtId="0" fontId="23" fillId="20" borderId="6" xfId="0" applyFont="1" applyFill="1" applyBorder="1" applyAlignment="1">
      <alignment vertical="top"/>
    </xf>
    <xf numFmtId="0" fontId="23" fillId="20" borderId="6" xfId="0" applyFont="1" applyFill="1" applyBorder="1" applyAlignment="1">
      <alignment vertical="top" wrapText="1"/>
    </xf>
    <xf numFmtId="0" fontId="23" fillId="2" borderId="1" xfId="0" applyFont="1" applyFill="1" applyBorder="1" applyAlignment="1">
      <alignment horizontal="left" vertical="top" wrapText="1"/>
    </xf>
    <xf numFmtId="0" fontId="23" fillId="2" borderId="2" xfId="0" applyFont="1" applyFill="1" applyBorder="1" applyAlignment="1">
      <alignment horizontal="left" vertical="top" wrapText="1"/>
    </xf>
    <xf numFmtId="0" fontId="10" fillId="0" borderId="0" xfId="0" applyFont="1" applyAlignment="1">
      <alignment vertical="top"/>
    </xf>
    <xf numFmtId="0" fontId="23" fillId="20" borderId="1" xfId="0" applyFont="1" applyFill="1" applyBorder="1" applyAlignment="1">
      <alignment wrapText="1"/>
    </xf>
    <xf numFmtId="0" fontId="23" fillId="20" borderId="2" xfId="0" applyFont="1" applyFill="1" applyBorder="1" applyAlignment="1">
      <alignment horizontal="left" wrapText="1"/>
    </xf>
    <xf numFmtId="0" fontId="23" fillId="20" borderId="2" xfId="0" applyFont="1" applyFill="1" applyBorder="1" applyAlignment="1">
      <alignment horizontal="center" wrapText="1"/>
    </xf>
    <xf numFmtId="0" fontId="23" fillId="2" borderId="6" xfId="0" applyFont="1" applyFill="1" applyBorder="1" applyAlignment="1">
      <alignment horizontal="left" vertical="top" wrapText="1"/>
    </xf>
    <xf numFmtId="0" fontId="23" fillId="2" borderId="7" xfId="0" applyFont="1" applyFill="1" applyBorder="1" applyAlignment="1">
      <alignment horizontal="left" vertical="top" wrapText="1"/>
    </xf>
    <xf numFmtId="0" fontId="23" fillId="2" borderId="9" xfId="0" applyFont="1" applyFill="1" applyBorder="1" applyAlignment="1">
      <alignment horizontal="left" vertical="top" wrapText="1"/>
    </xf>
    <xf numFmtId="14" fontId="23" fillId="20" borderId="1" xfId="0" applyNumberFormat="1" applyFont="1" applyFill="1" applyBorder="1" applyAlignment="1">
      <alignment horizontal="center" vertical="top" wrapText="1"/>
    </xf>
    <xf numFmtId="0" fontId="23" fillId="0" borderId="6" xfId="0" applyFont="1" applyBorder="1" applyAlignment="1">
      <alignment horizontal="left" vertical="top" wrapText="1"/>
    </xf>
    <xf numFmtId="0" fontId="23" fillId="20" borderId="4" xfId="0" applyFont="1" applyFill="1" applyBorder="1" applyAlignment="1">
      <alignment horizontal="left" vertical="top" wrapText="1"/>
    </xf>
    <xf numFmtId="0" fontId="23" fillId="0" borderId="1" xfId="0" applyFont="1" applyBorder="1" applyAlignment="1">
      <alignment horizontal="left" wrapText="1"/>
    </xf>
    <xf numFmtId="0" fontId="23" fillId="0" borderId="3" xfId="0" applyFont="1" applyBorder="1" applyAlignment="1">
      <alignment horizontal="left" vertical="top" wrapText="1"/>
    </xf>
    <xf numFmtId="0" fontId="23" fillId="0" borderId="2" xfId="0" applyFont="1" applyBorder="1" applyAlignment="1">
      <alignment vertical="top" wrapText="1"/>
    </xf>
    <xf numFmtId="0" fontId="23" fillId="20" borderId="2" xfId="0" applyFont="1" applyFill="1" applyBorder="1" applyAlignment="1">
      <alignment horizontal="left"/>
    </xf>
    <xf numFmtId="14" fontId="23" fillId="20" borderId="11" xfId="0" applyNumberFormat="1" applyFont="1" applyFill="1" applyBorder="1" applyAlignment="1">
      <alignment horizontal="center" vertical="top" wrapText="1"/>
    </xf>
    <xf numFmtId="14" fontId="22" fillId="20" borderId="2" xfId="0" applyNumberFormat="1" applyFont="1" applyFill="1" applyBorder="1" applyAlignment="1">
      <alignment horizontal="center" vertical="top" wrapText="1"/>
    </xf>
    <xf numFmtId="0" fontId="22" fillId="20" borderId="1" xfId="0" applyFont="1" applyFill="1" applyBorder="1" applyAlignment="1">
      <alignment horizontal="left" vertical="top" wrapText="1"/>
    </xf>
    <xf numFmtId="0" fontId="22" fillId="20" borderId="2" xfId="0" applyFont="1" applyFill="1" applyBorder="1" applyAlignment="1">
      <alignment horizontal="left" vertical="top" wrapText="1"/>
    </xf>
    <xf numFmtId="0" fontId="24" fillId="0" borderId="1" xfId="0" applyFont="1" applyBorder="1" applyAlignment="1">
      <alignment vertical="top" wrapText="1"/>
    </xf>
    <xf numFmtId="0" fontId="22" fillId="20" borderId="2" xfId="0" applyFont="1" applyFill="1" applyBorder="1" applyAlignment="1">
      <alignment horizontal="center" vertical="top" wrapText="1"/>
    </xf>
    <xf numFmtId="0" fontId="23" fillId="20" borderId="1" xfId="0" applyFont="1" applyFill="1" applyBorder="1" applyAlignment="1">
      <alignment horizontal="left" vertical="center" wrapText="1"/>
    </xf>
    <xf numFmtId="0" fontId="23" fillId="0" borderId="2" xfId="0" applyFont="1" applyBorder="1" applyAlignment="1">
      <alignment horizontal="left" vertical="center" wrapText="1"/>
    </xf>
    <xf numFmtId="14" fontId="23" fillId="20" borderId="2" xfId="0" applyNumberFormat="1" applyFont="1" applyFill="1" applyBorder="1" applyAlignment="1">
      <alignment horizontal="center" vertical="center" wrapText="1"/>
    </xf>
    <xf numFmtId="14" fontId="22" fillId="20" borderId="2" xfId="0" applyNumberFormat="1" applyFont="1" applyFill="1" applyBorder="1" applyAlignment="1">
      <alignment horizontal="center" vertical="center" wrapText="1"/>
    </xf>
    <xf numFmtId="0" fontId="23" fillId="22" borderId="1" xfId="0" applyFont="1" applyFill="1" applyBorder="1" applyAlignment="1">
      <alignment horizontal="left" vertical="center"/>
    </xf>
    <xf numFmtId="14" fontId="23" fillId="20" borderId="1" xfId="0" applyNumberFormat="1" applyFont="1" applyFill="1" applyBorder="1" applyAlignment="1">
      <alignment horizontal="center" vertical="center" wrapText="1"/>
    </xf>
    <xf numFmtId="0" fontId="23" fillId="20" borderId="1" xfId="0" applyFont="1" applyFill="1" applyBorder="1" applyAlignment="1">
      <alignment horizontal="left" wrapText="1"/>
    </xf>
    <xf numFmtId="0" fontId="23" fillId="0" borderId="1" xfId="0" applyFont="1" applyBorder="1" applyAlignment="1">
      <alignment horizontal="left" vertical="center"/>
    </xf>
    <xf numFmtId="14" fontId="23" fillId="20" borderId="6" xfId="0" applyNumberFormat="1" applyFont="1" applyFill="1" applyBorder="1" applyAlignment="1">
      <alignment horizontal="center" vertical="center" wrapText="1"/>
    </xf>
    <xf numFmtId="14" fontId="23" fillId="20" borderId="7" xfId="0" applyNumberFormat="1" applyFont="1" applyFill="1" applyBorder="1" applyAlignment="1">
      <alignment horizontal="center" vertical="center" wrapText="1"/>
    </xf>
    <xf numFmtId="0" fontId="22" fillId="0" borderId="2" xfId="0" applyFont="1" applyBorder="1" applyAlignment="1">
      <alignment horizontal="left" vertical="top" wrapText="1"/>
    </xf>
    <xf numFmtId="14" fontId="23" fillId="0" borderId="2" xfId="0" applyNumberFormat="1" applyFont="1" applyBorder="1" applyAlignment="1">
      <alignment horizontal="center" vertical="top" wrapText="1"/>
    </xf>
    <xf numFmtId="0" fontId="25" fillId="0" borderId="1" xfId="0" applyFont="1" applyBorder="1" applyAlignment="1">
      <alignment horizontal="center" vertical="top" wrapText="1"/>
    </xf>
    <xf numFmtId="14" fontId="23" fillId="0" borderId="1" xfId="0" applyNumberFormat="1" applyFont="1" applyBorder="1" applyAlignment="1">
      <alignment horizontal="center" vertical="top"/>
    </xf>
    <xf numFmtId="0" fontId="23" fillId="0" borderId="6" xfId="0" applyFont="1" applyBorder="1" applyAlignment="1">
      <alignment horizontal="left" vertical="top"/>
    </xf>
    <xf numFmtId="14" fontId="22" fillId="0" borderId="7" xfId="0" applyNumberFormat="1" applyFont="1" applyBorder="1" applyAlignment="1">
      <alignment horizontal="center" vertical="top" wrapText="1"/>
    </xf>
    <xf numFmtId="14" fontId="23" fillId="0" borderId="1" xfId="0" applyNumberFormat="1" applyFont="1" applyBorder="1" applyAlignment="1">
      <alignment horizontal="center" vertical="top" wrapText="1"/>
    </xf>
    <xf numFmtId="0" fontId="23" fillId="0" borderId="2" xfId="0" applyFont="1" applyBorder="1" applyAlignment="1">
      <alignment horizontal="center" vertical="top" wrapText="1"/>
    </xf>
    <xf numFmtId="14" fontId="23" fillId="20" borderId="1" xfId="0" applyNumberFormat="1" applyFont="1" applyFill="1" applyBorder="1" applyAlignment="1">
      <alignment horizontal="center" vertical="top"/>
    </xf>
    <xf numFmtId="0" fontId="23" fillId="20" borderId="2" xfId="0" applyFont="1" applyFill="1" applyBorder="1" applyAlignment="1">
      <alignment horizontal="center" vertical="top"/>
    </xf>
    <xf numFmtId="14" fontId="23" fillId="20" borderId="6" xfId="0" applyNumberFormat="1" applyFont="1" applyFill="1" applyBorder="1" applyAlignment="1">
      <alignment horizontal="center" vertical="top"/>
    </xf>
    <xf numFmtId="0" fontId="23" fillId="20" borderId="7" xfId="0" applyFont="1" applyFill="1" applyBorder="1" applyAlignment="1">
      <alignment horizontal="center" vertical="top"/>
    </xf>
    <xf numFmtId="14" fontId="22" fillId="20" borderId="1" xfId="0" applyNumberFormat="1" applyFont="1" applyFill="1" applyBorder="1" applyAlignment="1">
      <alignment horizontal="center" vertical="top" wrapText="1"/>
    </xf>
    <xf numFmtId="0" fontId="23" fillId="20" borderId="1" xfId="0" applyFont="1" applyFill="1" applyBorder="1" applyAlignment="1">
      <alignment horizontal="center" vertical="top" wrapText="1"/>
    </xf>
    <xf numFmtId="0" fontId="26" fillId="20" borderId="1" xfId="0" applyFont="1" applyFill="1" applyBorder="1" applyAlignment="1">
      <alignment horizontal="left" vertical="top" wrapText="1"/>
    </xf>
    <xf numFmtId="0" fontId="26" fillId="20" borderId="1" xfId="0" applyFont="1" applyFill="1" applyBorder="1" applyAlignment="1">
      <alignment vertical="top" wrapText="1"/>
    </xf>
    <xf numFmtId="0" fontId="23" fillId="0" borderId="1" xfId="0" applyFont="1" applyBorder="1" applyAlignment="1">
      <alignment vertical="top" wrapText="1"/>
    </xf>
    <xf numFmtId="0" fontId="23" fillId="20" borderId="7" xfId="0" applyFont="1" applyFill="1" applyBorder="1" applyAlignment="1">
      <alignment horizontal="left" wrapText="1"/>
    </xf>
    <xf numFmtId="0" fontId="2" fillId="0" borderId="1" xfId="0" applyFont="1" applyBorder="1" applyAlignment="1">
      <alignment horizontal="center" vertical="center" wrapText="1"/>
    </xf>
    <xf numFmtId="0" fontId="5" fillId="0" borderId="1" xfId="0" applyFont="1" applyBorder="1" applyAlignment="1">
      <alignment vertical="center"/>
    </xf>
    <xf numFmtId="0" fontId="27" fillId="0" borderId="1" xfId="0" applyFont="1" applyBorder="1"/>
    <xf numFmtId="14" fontId="22" fillId="0" borderId="1" xfId="0" applyNumberFormat="1" applyFont="1" applyBorder="1" applyAlignment="1">
      <alignment horizontal="center" vertical="top"/>
    </xf>
    <xf numFmtId="0" fontId="23" fillId="20" borderId="1" xfId="0" applyFont="1" applyFill="1" applyBorder="1" applyAlignment="1">
      <alignment horizontal="center" vertical="top"/>
    </xf>
    <xf numFmtId="0" fontId="23" fillId="20" borderId="11" xfId="0" applyFont="1" applyFill="1" applyBorder="1" applyAlignment="1">
      <alignment horizontal="left" vertical="top" wrapText="1"/>
    </xf>
    <xf numFmtId="165" fontId="23" fillId="20" borderId="1" xfId="0" applyNumberFormat="1" applyFont="1" applyFill="1" applyBorder="1" applyAlignment="1">
      <alignment horizontal="center" vertical="top" wrapText="1"/>
    </xf>
    <xf numFmtId="0" fontId="22" fillId="20" borderId="1" xfId="0" applyFont="1" applyFill="1" applyBorder="1" applyAlignment="1">
      <alignment vertical="top" wrapText="1"/>
    </xf>
    <xf numFmtId="0" fontId="22" fillId="20" borderId="1" xfId="0" applyFont="1" applyFill="1" applyBorder="1" applyAlignment="1">
      <alignment horizontal="left" wrapText="1"/>
    </xf>
    <xf numFmtId="14" fontId="22" fillId="0" borderId="1" xfId="0" applyNumberFormat="1" applyFont="1" applyBorder="1" applyAlignment="1">
      <alignment horizontal="center" vertical="top" wrapText="1"/>
    </xf>
    <xf numFmtId="14" fontId="28" fillId="0" borderId="1" xfId="0" applyNumberFormat="1" applyFont="1" applyBorder="1" applyAlignment="1">
      <alignment vertical="top" wrapText="1"/>
    </xf>
    <xf numFmtId="14" fontId="23" fillId="0" borderId="1" xfId="0" applyNumberFormat="1" applyFont="1" applyBorder="1" applyAlignment="1">
      <alignment horizontal="center"/>
    </xf>
    <xf numFmtId="0" fontId="23" fillId="0" borderId="1" xfId="0" applyFont="1" applyBorder="1" applyAlignment="1">
      <alignment horizontal="left"/>
    </xf>
    <xf numFmtId="14" fontId="22" fillId="0" borderId="1" xfId="0" applyNumberFormat="1" applyFont="1" applyBorder="1" applyAlignment="1">
      <alignment horizontal="center" vertical="center"/>
    </xf>
    <xf numFmtId="0" fontId="5" fillId="0" borderId="8" xfId="0" applyFont="1" applyBorder="1" applyAlignment="1">
      <alignment vertical="center"/>
    </xf>
    <xf numFmtId="0" fontId="23" fillId="22" borderId="1" xfId="0" applyFont="1" applyFill="1" applyBorder="1" applyAlignment="1">
      <alignment horizontal="left" vertical="top" wrapText="1"/>
    </xf>
    <xf numFmtId="0" fontId="23" fillId="22" borderId="1" xfId="0" applyFont="1" applyFill="1" applyBorder="1" applyAlignment="1">
      <alignment vertical="top" wrapText="1"/>
    </xf>
    <xf numFmtId="14" fontId="23" fillId="0" borderId="9" xfId="0" applyNumberFormat="1" applyFont="1" applyBorder="1" applyAlignment="1">
      <alignment horizontal="center" vertical="top" wrapText="1"/>
    </xf>
    <xf numFmtId="14" fontId="23" fillId="0" borderId="0" xfId="0" applyNumberFormat="1" applyFont="1" applyAlignment="1">
      <alignment horizontal="center" vertical="top" wrapText="1"/>
    </xf>
    <xf numFmtId="0" fontId="23" fillId="0" borderId="1" xfId="0" applyFont="1" applyBorder="1" applyAlignment="1">
      <alignment horizontal="center" vertical="top"/>
    </xf>
    <xf numFmtId="0" fontId="5" fillId="0" borderId="6" xfId="0" applyFont="1" applyBorder="1" applyAlignment="1">
      <alignment vertical="center"/>
    </xf>
    <xf numFmtId="14" fontId="22" fillId="0" borderId="1" xfId="0" applyNumberFormat="1" applyFont="1" applyBorder="1" applyAlignment="1">
      <alignment vertical="top"/>
    </xf>
    <xf numFmtId="0" fontId="22" fillId="20" borderId="1" xfId="0" applyFont="1" applyFill="1" applyBorder="1" applyAlignment="1">
      <alignment horizontal="left" vertical="top"/>
    </xf>
    <xf numFmtId="14" fontId="26" fillId="0" borderId="1" xfId="0" applyNumberFormat="1" applyFont="1" applyBorder="1" applyAlignment="1">
      <alignment horizontal="center" vertical="top"/>
    </xf>
    <xf numFmtId="14" fontId="26" fillId="20" borderId="1" xfId="0" applyNumberFormat="1" applyFont="1" applyFill="1" applyBorder="1" applyAlignment="1">
      <alignment horizontal="center" vertical="top"/>
    </xf>
    <xf numFmtId="0" fontId="26" fillId="20" borderId="1" xfId="0" applyFont="1" applyFill="1" applyBorder="1" applyAlignment="1">
      <alignment horizontal="left" vertical="top"/>
    </xf>
    <xf numFmtId="0" fontId="26" fillId="20" borderId="1" xfId="0" applyFont="1" applyFill="1" applyBorder="1" applyAlignment="1">
      <alignment vertical="top"/>
    </xf>
    <xf numFmtId="14" fontId="23" fillId="0" borderId="1" xfId="0" applyNumberFormat="1" applyFont="1" applyBorder="1" applyAlignment="1">
      <alignment horizontal="right" vertical="top"/>
    </xf>
    <xf numFmtId="0" fontId="26" fillId="22" borderId="1" xfId="0" applyFont="1" applyFill="1" applyBorder="1" applyAlignment="1">
      <alignment horizontal="left" vertical="top" wrapText="1"/>
    </xf>
    <xf numFmtId="0" fontId="29" fillId="20" borderId="1" xfId="0" applyFont="1" applyFill="1" applyBorder="1" applyAlignment="1">
      <alignment horizontal="left" vertical="top" wrapText="1"/>
    </xf>
    <xf numFmtId="14" fontId="28" fillId="0" borderId="1" xfId="0" applyNumberFormat="1" applyFont="1" applyBorder="1" applyAlignment="1">
      <alignment horizontal="center" vertical="top"/>
    </xf>
    <xf numFmtId="0" fontId="29" fillId="0" borderId="1" xfId="0" applyFont="1" applyBorder="1" applyAlignment="1">
      <alignment vertical="center"/>
    </xf>
    <xf numFmtId="0" fontId="26" fillId="0" borderId="1" xfId="0" applyFont="1" applyBorder="1" applyAlignment="1">
      <alignment vertical="top" wrapText="1"/>
    </xf>
    <xf numFmtId="0" fontId="26" fillId="0" borderId="1" xfId="0" applyFont="1" applyBorder="1" applyAlignment="1">
      <alignment horizontal="left" vertical="top" wrapText="1"/>
    </xf>
    <xf numFmtId="0" fontId="5" fillId="0" borderId="1" xfId="0" applyFont="1" applyBorder="1" applyAlignment="1">
      <alignment vertical="center" wrapText="1"/>
    </xf>
    <xf numFmtId="0" fontId="29" fillId="20" borderId="1" xfId="0" applyFont="1" applyFill="1" applyBorder="1" applyAlignment="1">
      <alignment vertical="top" wrapText="1"/>
    </xf>
    <xf numFmtId="0" fontId="26" fillId="22" borderId="1" xfId="0" applyFont="1" applyFill="1" applyBorder="1" applyAlignment="1">
      <alignment vertical="top" wrapText="1"/>
    </xf>
    <xf numFmtId="14" fontId="5" fillId="0" borderId="1" xfId="0" applyNumberFormat="1" applyFont="1" applyBorder="1" applyAlignment="1">
      <alignment horizontal="center" vertical="top"/>
    </xf>
    <xf numFmtId="0" fontId="5" fillId="0" borderId="1" xfId="0" applyFont="1" applyBorder="1" applyAlignment="1">
      <alignment vertical="top"/>
    </xf>
    <xf numFmtId="0" fontId="30" fillId="0" borderId="1" xfId="0" applyFont="1" applyBorder="1" applyAlignment="1">
      <alignment horizontal="center" wrapText="1"/>
    </xf>
    <xf numFmtId="0" fontId="30" fillId="0" borderId="2" xfId="0" applyFont="1" applyBorder="1" applyAlignment="1">
      <alignment horizontal="center" wrapText="1"/>
    </xf>
    <xf numFmtId="0" fontId="31" fillId="0" borderId="2" xfId="0" applyFont="1" applyBorder="1" applyAlignment="1">
      <alignment horizontal="center" wrapText="1"/>
    </xf>
    <xf numFmtId="0" fontId="19" fillId="22" borderId="2" xfId="0" applyFont="1" applyFill="1" applyBorder="1" applyAlignment="1">
      <alignment horizontal="center" vertical="center" wrapText="1"/>
    </xf>
    <xf numFmtId="166" fontId="32" fillId="20" borderId="2" xfId="0" applyNumberFormat="1" applyFont="1" applyFill="1" applyBorder="1" applyAlignment="1">
      <alignment horizontal="center" wrapText="1"/>
    </xf>
    <xf numFmtId="0" fontId="30" fillId="20" borderId="2" xfId="0" applyFont="1" applyFill="1" applyBorder="1" applyAlignment="1">
      <alignment horizontal="center" wrapText="1"/>
    </xf>
    <xf numFmtId="0" fontId="21" fillId="22" borderId="2" xfId="0" applyFont="1" applyFill="1" applyBorder="1" applyAlignment="1">
      <alignment horizontal="left" vertical="top" wrapText="1"/>
    </xf>
    <xf numFmtId="166" fontId="15" fillId="0" borderId="0" xfId="0" applyNumberFormat="1" applyFont="1" applyAlignment="1">
      <alignment horizontal="left" vertical="top"/>
    </xf>
    <xf numFmtId="0" fontId="21" fillId="20" borderId="0" xfId="0" applyFont="1" applyFill="1" applyAlignment="1">
      <alignment horizontal="left" vertical="top"/>
    </xf>
    <xf numFmtId="0" fontId="21" fillId="22" borderId="7" xfId="0" applyFont="1" applyFill="1" applyBorder="1" applyAlignment="1">
      <alignment horizontal="left" vertical="top" wrapText="1"/>
    </xf>
    <xf numFmtId="0" fontId="15" fillId="2" borderId="1" xfId="0" applyFont="1" applyFill="1" applyBorder="1" applyAlignment="1">
      <alignment horizontal="left" vertical="top" wrapText="1"/>
    </xf>
    <xf numFmtId="166" fontId="15" fillId="2" borderId="0" xfId="0" applyNumberFormat="1" applyFont="1" applyFill="1" applyAlignment="1">
      <alignment horizontal="left" vertical="top"/>
    </xf>
    <xf numFmtId="166" fontId="15" fillId="22" borderId="0" xfId="0" applyNumberFormat="1" applyFont="1" applyFill="1" applyAlignment="1">
      <alignment horizontal="left" vertical="top"/>
    </xf>
    <xf numFmtId="0" fontId="15" fillId="22" borderId="1" xfId="0" applyFont="1" applyFill="1" applyBorder="1" applyAlignment="1">
      <alignment horizontal="left" vertical="top" wrapText="1"/>
    </xf>
    <xf numFmtId="0" fontId="33" fillId="22" borderId="1" xfId="0" applyFont="1" applyFill="1" applyBorder="1" applyAlignment="1">
      <alignment horizontal="center" vertical="top"/>
    </xf>
    <xf numFmtId="0" fontId="33" fillId="20" borderId="1" xfId="0" applyFont="1" applyFill="1" applyBorder="1" applyAlignment="1">
      <alignment horizontal="center" vertical="top"/>
    </xf>
    <xf numFmtId="0" fontId="33" fillId="20" borderId="2" xfId="0" applyFont="1" applyFill="1" applyBorder="1" applyAlignment="1">
      <alignment horizontal="center" vertical="top"/>
    </xf>
    <xf numFmtId="0" fontId="21" fillId="0" borderId="2" xfId="0" applyFont="1" applyBorder="1" applyAlignment="1">
      <alignment horizontal="left" vertical="top" wrapText="1"/>
    </xf>
    <xf numFmtId="0" fontId="15" fillId="0" borderId="2" xfId="0" applyFont="1" applyBorder="1" applyAlignment="1">
      <alignment horizontal="left" vertical="top" wrapText="1"/>
    </xf>
    <xf numFmtId="0" fontId="21" fillId="5" borderId="1" xfId="0" applyFont="1" applyFill="1" applyBorder="1" applyAlignment="1">
      <alignment horizontal="left" vertical="top" wrapText="1"/>
    </xf>
    <xf numFmtId="0" fontId="21" fillId="5" borderId="2" xfId="0" applyFont="1" applyFill="1" applyBorder="1" applyAlignment="1">
      <alignment horizontal="left" vertical="top" wrapText="1"/>
    </xf>
    <xf numFmtId="166" fontId="15" fillId="5" borderId="0" xfId="0" applyNumberFormat="1" applyFont="1" applyFill="1" applyAlignment="1">
      <alignment horizontal="left" vertical="top"/>
    </xf>
    <xf numFmtId="0" fontId="21" fillId="5" borderId="0" xfId="0" applyFont="1" applyFill="1" applyAlignment="1">
      <alignment horizontal="left" vertical="top"/>
    </xf>
    <xf numFmtId="0" fontId="34" fillId="5" borderId="0" xfId="0" applyFont="1" applyFill="1" applyAlignment="1">
      <alignment horizontal="right"/>
    </xf>
    <xf numFmtId="166" fontId="10" fillId="5" borderId="0" xfId="0" applyNumberFormat="1" applyFont="1" applyFill="1"/>
    <xf numFmtId="0" fontId="10" fillId="5" borderId="0" xfId="0" applyFont="1" applyFill="1"/>
    <xf numFmtId="0" fontId="21" fillId="0" borderId="6" xfId="0" applyFont="1" applyBorder="1" applyAlignment="1">
      <alignment horizontal="left" vertical="top" wrapText="1"/>
    </xf>
    <xf numFmtId="0" fontId="21" fillId="0" borderId="7" xfId="0" applyFont="1" applyBorder="1" applyAlignment="1">
      <alignment horizontal="left" vertical="top" wrapText="1"/>
    </xf>
    <xf numFmtId="0" fontId="34" fillId="0" borderId="0" xfId="0" applyFont="1" applyAlignment="1">
      <alignment horizontal="right"/>
    </xf>
    <xf numFmtId="166" fontId="10" fillId="0" borderId="0" xfId="0" applyNumberFormat="1" applyFont="1"/>
    <xf numFmtId="0" fontId="35" fillId="0" borderId="7" xfId="0" applyFont="1" applyBorder="1" applyAlignment="1">
      <alignment horizontal="left" vertical="top" wrapText="1"/>
    </xf>
    <xf numFmtId="0" fontId="21" fillId="2" borderId="7" xfId="0" applyFont="1" applyFill="1" applyBorder="1" applyAlignment="1">
      <alignment horizontal="left" vertical="top" wrapText="1"/>
    </xf>
    <xf numFmtId="0" fontId="34" fillId="0" borderId="0" xfId="0" applyFont="1" applyAlignment="1">
      <alignment horizontal="left"/>
    </xf>
    <xf numFmtId="0" fontId="21" fillId="20" borderId="6" xfId="0" applyFont="1" applyFill="1" applyBorder="1" applyAlignment="1">
      <alignment horizontal="left" vertical="top" wrapText="1"/>
    </xf>
    <xf numFmtId="0" fontId="21" fillId="20" borderId="7" xfId="0" applyFont="1" applyFill="1" applyBorder="1" applyAlignment="1">
      <alignment horizontal="left" vertical="top" wrapText="1"/>
    </xf>
    <xf numFmtId="0" fontId="21" fillId="22" borderId="0" xfId="0" applyFont="1" applyFill="1" applyAlignment="1">
      <alignment horizontal="left" vertical="top"/>
    </xf>
    <xf numFmtId="0" fontId="34" fillId="22" borderId="0" xfId="0" applyFont="1" applyFill="1" applyAlignment="1">
      <alignment horizontal="left"/>
    </xf>
    <xf numFmtId="0" fontId="10" fillId="22" borderId="0" xfId="0" applyFont="1" applyFill="1"/>
    <xf numFmtId="0" fontId="19" fillId="0" borderId="7" xfId="0" applyFont="1" applyBorder="1" applyAlignment="1">
      <alignment horizontal="left" vertical="top" wrapText="1"/>
    </xf>
    <xf numFmtId="0" fontId="34" fillId="22" borderId="0" xfId="0" applyFont="1" applyFill="1" applyAlignment="1">
      <alignment horizontal="right"/>
    </xf>
    <xf numFmtId="0" fontId="21" fillId="20" borderId="1" xfId="0" applyFont="1" applyFill="1" applyBorder="1" applyAlignment="1">
      <alignment horizontal="left" vertical="top"/>
    </xf>
    <xf numFmtId="0" fontId="21" fillId="22" borderId="1" xfId="0" applyFont="1" applyFill="1" applyBorder="1" applyAlignment="1">
      <alignment horizontal="left" vertical="top"/>
    </xf>
    <xf numFmtId="0" fontId="21" fillId="0" borderId="1" xfId="0" applyFont="1" applyBorder="1" applyAlignment="1">
      <alignment horizontal="left" vertical="top"/>
    </xf>
    <xf numFmtId="0" fontId="36" fillId="20" borderId="1" xfId="0" applyFont="1" applyFill="1" applyBorder="1" applyAlignment="1">
      <alignment horizontal="center" vertical="top"/>
    </xf>
    <xf numFmtId="0" fontId="20" fillId="22" borderId="1" xfId="0" applyFont="1" applyFill="1" applyBorder="1" applyAlignment="1">
      <alignment vertical="top" wrapText="1"/>
    </xf>
    <xf numFmtId="0" fontId="36" fillId="22" borderId="1" xfId="0" applyFont="1" applyFill="1" applyBorder="1" applyAlignment="1">
      <alignment horizontal="center" vertical="top"/>
    </xf>
    <xf numFmtId="0" fontId="21" fillId="5" borderId="4" xfId="0" applyFont="1" applyFill="1" applyBorder="1" applyAlignment="1">
      <alignment horizontal="left" vertical="top" wrapText="1"/>
    </xf>
    <xf numFmtId="0" fontId="21" fillId="5" borderId="9" xfId="0" applyFont="1" applyFill="1" applyBorder="1" applyAlignment="1">
      <alignment horizontal="left" vertical="top" wrapText="1"/>
    </xf>
    <xf numFmtId="0" fontId="21" fillId="0" borderId="5" xfId="0" applyFont="1" applyBorder="1" applyAlignment="1">
      <alignment horizontal="left" vertical="top" wrapText="1"/>
    </xf>
    <xf numFmtId="0" fontId="21" fillId="0" borderId="10" xfId="0" applyFont="1" applyBorder="1" applyAlignment="1">
      <alignment horizontal="left" vertical="top" wrapText="1"/>
    </xf>
    <xf numFmtId="0" fontId="21" fillId="2" borderId="10" xfId="0" applyFont="1" applyFill="1" applyBorder="1" applyAlignment="1">
      <alignment horizontal="left" vertical="top" wrapText="1"/>
    </xf>
    <xf numFmtId="0" fontId="21" fillId="22" borderId="5" xfId="0" applyFont="1" applyFill="1" applyBorder="1" applyAlignment="1">
      <alignment horizontal="left" vertical="top" wrapText="1"/>
    </xf>
    <xf numFmtId="0" fontId="21" fillId="22" borderId="10" xfId="0" applyFont="1" applyFill="1" applyBorder="1" applyAlignment="1">
      <alignment horizontal="left" vertical="top" wrapText="1"/>
    </xf>
    <xf numFmtId="0" fontId="34" fillId="2" borderId="0" xfId="0" applyFont="1" applyFill="1" applyAlignment="1">
      <alignment horizontal="right"/>
    </xf>
    <xf numFmtId="0" fontId="21" fillId="2" borderId="5" xfId="0" applyFont="1" applyFill="1" applyBorder="1" applyAlignment="1">
      <alignment horizontal="left" vertical="top" wrapText="1"/>
    </xf>
    <xf numFmtId="166" fontId="10" fillId="22" borderId="0" xfId="0" applyNumberFormat="1" applyFont="1" applyFill="1"/>
    <xf numFmtId="0" fontId="15" fillId="5" borderId="1" xfId="0" applyFont="1" applyFill="1" applyBorder="1" applyAlignment="1">
      <alignment horizontal="left" vertical="top" wrapText="1"/>
    </xf>
    <xf numFmtId="0" fontId="15" fillId="5" borderId="6" xfId="0" applyFont="1" applyFill="1" applyBorder="1" applyAlignment="1">
      <alignment horizontal="left" vertical="top" wrapText="1"/>
    </xf>
    <xf numFmtId="0" fontId="15" fillId="5" borderId="2" xfId="0" applyFont="1" applyFill="1" applyBorder="1" applyAlignment="1">
      <alignment horizontal="left" vertical="top" wrapText="1"/>
    </xf>
    <xf numFmtId="0" fontId="33" fillId="5" borderId="1" xfId="0" applyFont="1" applyFill="1" applyBorder="1" applyAlignment="1">
      <alignment horizontal="center" vertical="top"/>
    </xf>
    <xf numFmtId="0" fontId="13" fillId="2" borderId="0" xfId="0" applyFont="1" applyFill="1" applyAlignment="1">
      <alignment horizontal="left" vertical="top" wrapText="1"/>
    </xf>
    <xf numFmtId="0" fontId="13" fillId="23" borderId="0" xfId="0" applyFont="1" applyFill="1" applyAlignment="1">
      <alignment horizontal="left" vertical="top" wrapText="1"/>
    </xf>
    <xf numFmtId="0" fontId="13" fillId="23" borderId="9" xfId="0" applyFont="1" applyFill="1" applyBorder="1" applyAlignment="1">
      <alignment horizontal="left" vertical="top" wrapText="1"/>
    </xf>
    <xf numFmtId="0" fontId="13" fillId="15" borderId="0" xfId="0" applyFont="1" applyFill="1" applyAlignment="1">
      <alignment horizontal="left" vertical="top" wrapText="1"/>
    </xf>
    <xf numFmtId="0" fontId="37" fillId="24" borderId="0" xfId="0" applyFont="1" applyFill="1" applyAlignment="1">
      <alignment horizontal="left" vertical="top"/>
    </xf>
    <xf numFmtId="0" fontId="37" fillId="24" borderId="0" xfId="0" applyFont="1" applyFill="1" applyAlignment="1">
      <alignment horizontal="left" vertical="top" wrapText="1"/>
    </xf>
    <xf numFmtId="0" fontId="37" fillId="25" borderId="0" xfId="0" applyFont="1" applyFill="1" applyAlignment="1">
      <alignment horizontal="left" vertical="top"/>
    </xf>
    <xf numFmtId="0" fontId="37" fillId="25" borderId="0" xfId="0" applyFont="1" applyFill="1" applyAlignment="1">
      <alignment horizontal="left" vertical="top" wrapText="1"/>
    </xf>
    <xf numFmtId="0" fontId="13" fillId="13" borderId="0" xfId="0" applyFont="1" applyFill="1" applyAlignment="1">
      <alignment horizontal="left" vertical="top" wrapText="1"/>
    </xf>
    <xf numFmtId="0" fontId="13" fillId="13" borderId="0" xfId="0" applyFont="1" applyFill="1" applyAlignment="1">
      <alignment horizontal="left" vertical="top"/>
    </xf>
    <xf numFmtId="0" fontId="37" fillId="26" borderId="0" xfId="0" applyFont="1" applyFill="1" applyAlignment="1">
      <alignment horizontal="left" vertical="top" wrapText="1"/>
    </xf>
    <xf numFmtId="0" fontId="37" fillId="26" borderId="0" xfId="0" applyFont="1" applyFill="1" applyAlignment="1">
      <alignment horizontal="left" vertical="top"/>
    </xf>
    <xf numFmtId="0" fontId="37" fillId="22" borderId="12" xfId="0" applyFont="1" applyFill="1" applyBorder="1" applyAlignment="1">
      <alignment horizontal="left" vertical="top" wrapText="1"/>
    </xf>
    <xf numFmtId="0" fontId="37" fillId="22" borderId="0" xfId="0" applyFont="1" applyFill="1" applyAlignment="1">
      <alignment horizontal="left" vertical="top" wrapText="1"/>
    </xf>
    <xf numFmtId="0" fontId="37" fillId="22" borderId="0" xfId="0" applyFont="1" applyFill="1" applyAlignment="1">
      <alignment horizontal="center" vertical="top" wrapText="1"/>
    </xf>
    <xf numFmtId="0" fontId="13" fillId="2" borderId="9" xfId="0" applyFont="1" applyFill="1" applyBorder="1" applyAlignment="1">
      <alignment horizontal="left" vertical="top" wrapText="1"/>
    </xf>
    <xf numFmtId="0" fontId="13" fillId="2" borderId="4" xfId="0" applyFont="1" applyFill="1" applyBorder="1" applyAlignment="1">
      <alignment horizontal="left" vertical="top" wrapText="1"/>
    </xf>
    <xf numFmtId="0" fontId="13" fillId="23" borderId="4" xfId="0" applyFont="1" applyFill="1" applyBorder="1" applyAlignment="1">
      <alignment horizontal="left" vertical="top" wrapText="1"/>
    </xf>
    <xf numFmtId="0" fontId="13" fillId="15" borderId="9" xfId="0" applyFont="1" applyFill="1" applyBorder="1" applyAlignment="1">
      <alignment horizontal="left" vertical="top" wrapText="1"/>
    </xf>
    <xf numFmtId="0" fontId="13" fillId="15" borderId="4" xfId="0" applyFont="1" applyFill="1" applyBorder="1" applyAlignment="1">
      <alignment horizontal="left" vertical="top" wrapText="1"/>
    </xf>
    <xf numFmtId="0" fontId="13" fillId="15" borderId="2" xfId="0" applyFont="1" applyFill="1" applyBorder="1" applyAlignment="1">
      <alignment horizontal="left" vertical="top" wrapText="1"/>
    </xf>
    <xf numFmtId="0" fontId="37" fillId="24" borderId="4" xfId="0" applyFont="1" applyFill="1" applyBorder="1" applyAlignment="1">
      <alignment horizontal="left" vertical="top"/>
    </xf>
    <xf numFmtId="0" fontId="37" fillId="24" borderId="2" xfId="0" applyFont="1" applyFill="1" applyBorder="1" applyAlignment="1">
      <alignment horizontal="left" vertical="top" wrapText="1"/>
    </xf>
    <xf numFmtId="0" fontId="37" fillId="25" borderId="9" xfId="0" applyFont="1" applyFill="1" applyBorder="1" applyAlignment="1">
      <alignment horizontal="left" vertical="top"/>
    </xf>
    <xf numFmtId="0" fontId="37" fillId="25" borderId="4" xfId="0" applyFont="1" applyFill="1" applyBorder="1" applyAlignment="1">
      <alignment horizontal="left" vertical="top" wrapText="1"/>
    </xf>
    <xf numFmtId="0" fontId="13" fillId="13" borderId="9" xfId="0" applyFont="1" applyFill="1" applyBorder="1" applyAlignment="1">
      <alignment horizontal="left" vertical="top" wrapText="1"/>
    </xf>
    <xf numFmtId="0" fontId="13" fillId="13" borderId="4" xfId="0" applyFont="1" applyFill="1" applyBorder="1" applyAlignment="1">
      <alignment horizontal="left" vertical="top" wrapText="1"/>
    </xf>
    <xf numFmtId="0" fontId="13" fillId="13" borderId="4" xfId="0" applyFont="1" applyFill="1" applyBorder="1" applyAlignment="1">
      <alignment horizontal="left" vertical="top"/>
    </xf>
    <xf numFmtId="0" fontId="13" fillId="13" borderId="2" xfId="0" applyFont="1" applyFill="1" applyBorder="1" applyAlignment="1">
      <alignment horizontal="left" vertical="top" wrapText="1"/>
    </xf>
    <xf numFmtId="0" fontId="37" fillId="26" borderId="4" xfId="0" applyFont="1" applyFill="1" applyBorder="1" applyAlignment="1">
      <alignment horizontal="left" vertical="top" wrapText="1"/>
    </xf>
    <xf numFmtId="0" fontId="37" fillId="26" borderId="4" xfId="0" applyFont="1" applyFill="1" applyBorder="1" applyAlignment="1">
      <alignment horizontal="left" vertical="top"/>
    </xf>
    <xf numFmtId="0" fontId="5" fillId="22" borderId="12" xfId="0" applyFont="1" applyFill="1" applyBorder="1"/>
    <xf numFmtId="0" fontId="5" fillId="27" borderId="5" xfId="0" applyFont="1" applyFill="1" applyBorder="1"/>
    <xf numFmtId="0" fontId="38" fillId="27" borderId="5" xfId="0" applyFont="1" applyFill="1" applyBorder="1" applyAlignment="1">
      <alignment horizontal="center"/>
    </xf>
    <xf numFmtId="0" fontId="39" fillId="0" borderId="6" xfId="0" applyFont="1" applyBorder="1" applyAlignment="1">
      <alignment horizontal="center" vertical="center" wrapText="1"/>
    </xf>
    <xf numFmtId="0" fontId="40" fillId="0" borderId="7" xfId="0" applyFont="1" applyBorder="1" applyAlignment="1">
      <alignment horizontal="center" vertical="center" wrapText="1"/>
    </xf>
    <xf numFmtId="0" fontId="41" fillId="0" borderId="7" xfId="0" applyFont="1" applyBorder="1" applyAlignment="1">
      <alignment horizontal="center" vertical="center" wrapText="1"/>
    </xf>
    <xf numFmtId="0" fontId="41" fillId="0" borderId="1" xfId="0" applyFont="1" applyBorder="1" applyAlignment="1">
      <alignment horizontal="center" wrapText="1"/>
    </xf>
    <xf numFmtId="0" fontId="41" fillId="0" borderId="2" xfId="0" applyFont="1" applyBorder="1" applyAlignment="1">
      <alignment horizontal="center" wrapText="1"/>
    </xf>
    <xf numFmtId="0" fontId="31" fillId="0" borderId="1" xfId="0" applyFont="1" applyBorder="1" applyAlignment="1">
      <alignment horizontal="center" wrapText="1"/>
    </xf>
    <xf numFmtId="0" fontId="39" fillId="0" borderId="1" xfId="0" applyFont="1" applyBorder="1" applyAlignment="1">
      <alignment horizontal="center" vertical="center" wrapText="1"/>
    </xf>
    <xf numFmtId="167" fontId="7" fillId="0" borderId="6" xfId="0" applyNumberFormat="1" applyFont="1" applyBorder="1" applyAlignment="1">
      <alignment horizontal="center" wrapText="1"/>
    </xf>
    <xf numFmtId="167" fontId="7" fillId="0" borderId="7" xfId="0" applyNumberFormat="1" applyFont="1" applyBorder="1" applyAlignment="1">
      <alignment horizontal="center" wrapText="1"/>
    </xf>
    <xf numFmtId="0" fontId="41" fillId="0" borderId="1" xfId="0" applyFont="1" applyBorder="1" applyAlignment="1">
      <alignment horizontal="center" vertical="center" wrapText="1"/>
    </xf>
    <xf numFmtId="0" fontId="41" fillId="0" borderId="2" xfId="0" applyFont="1" applyBorder="1" applyAlignment="1">
      <alignment horizontal="center" vertical="center" wrapText="1"/>
    </xf>
    <xf numFmtId="0" fontId="39" fillId="0" borderId="9" xfId="0" applyFont="1" applyBorder="1" applyAlignment="1">
      <alignment horizontal="center" vertical="center" wrapText="1"/>
    </xf>
    <xf numFmtId="0" fontId="30" fillId="22" borderId="12" xfId="0" applyFont="1" applyFill="1" applyBorder="1" applyAlignment="1">
      <alignment horizontal="center" wrapText="1"/>
    </xf>
    <xf numFmtId="0" fontId="30" fillId="20" borderId="7" xfId="0" applyFont="1" applyFill="1" applyBorder="1" applyAlignment="1">
      <alignment horizontal="center" wrapText="1"/>
    </xf>
    <xf numFmtId="0" fontId="30" fillId="20" borderId="5" xfId="0" applyFont="1" applyFill="1" applyBorder="1" applyAlignment="1">
      <alignment horizontal="center" wrapText="1"/>
    </xf>
    <xf numFmtId="0" fontId="39" fillId="22" borderId="12" xfId="0" applyFont="1" applyFill="1" applyBorder="1" applyAlignment="1">
      <alignment horizontal="center" vertical="center" wrapText="1"/>
    </xf>
    <xf numFmtId="0" fontId="39" fillId="22" borderId="0" xfId="0" applyFont="1" applyFill="1" applyAlignment="1">
      <alignment horizontal="center" vertical="center" wrapText="1"/>
    </xf>
    <xf numFmtId="0" fontId="39" fillId="3" borderId="0" xfId="0" applyFont="1" applyFill="1" applyAlignment="1">
      <alignment horizontal="center" vertical="center" wrapText="1"/>
    </xf>
    <xf numFmtId="0" fontId="41" fillId="0" borderId="0" xfId="0" applyFont="1" applyAlignment="1">
      <alignment horizontal="center" vertical="center" wrapText="1"/>
    </xf>
    <xf numFmtId="0" fontId="42" fillId="0" borderId="1" xfId="0" applyFont="1" applyBorder="1" applyAlignment="1">
      <alignment horizontal="left" vertical="top" wrapText="1"/>
    </xf>
    <xf numFmtId="167" fontId="15" fillId="0" borderId="1" xfId="0" applyNumberFormat="1" applyFont="1" applyBorder="1" applyAlignment="1">
      <alignment horizontal="left" vertical="top" wrapText="1"/>
    </xf>
    <xf numFmtId="167" fontId="21" fillId="0" borderId="1" xfId="0" applyNumberFormat="1" applyFont="1" applyBorder="1" applyAlignment="1">
      <alignment horizontal="left" vertical="top" wrapText="1"/>
    </xf>
    <xf numFmtId="0" fontId="21" fillId="0" borderId="1" xfId="0" applyFont="1" applyBorder="1" applyAlignment="1">
      <alignment horizontal="center" vertical="center" wrapText="1"/>
    </xf>
    <xf numFmtId="0" fontId="20" fillId="0" borderId="1" xfId="0" applyFont="1" applyBorder="1" applyAlignment="1">
      <alignment horizontal="center" wrapText="1"/>
    </xf>
    <xf numFmtId="14" fontId="21" fillId="0" borderId="1" xfId="0" applyNumberFormat="1" applyFont="1" applyBorder="1" applyAlignment="1">
      <alignment horizontal="left" vertical="top" wrapText="1"/>
    </xf>
    <xf numFmtId="0" fontId="35" fillId="0" borderId="9" xfId="0" applyFont="1" applyBorder="1" applyAlignment="1">
      <alignment horizontal="left" vertical="top" wrapText="1"/>
    </xf>
    <xf numFmtId="167" fontId="5" fillId="22" borderId="12" xfId="0" applyNumberFormat="1" applyFont="1" applyFill="1" applyBorder="1" applyAlignment="1">
      <alignment vertical="top"/>
    </xf>
    <xf numFmtId="167" fontId="5" fillId="0" borderId="7" xfId="0" applyNumberFormat="1" applyFont="1" applyBorder="1" applyAlignment="1">
      <alignment vertical="top"/>
    </xf>
    <xf numFmtId="0" fontId="5" fillId="0" borderId="7" xfId="0" applyFont="1" applyBorder="1" applyAlignment="1">
      <alignment vertical="top"/>
    </xf>
    <xf numFmtId="0" fontId="5" fillId="0" borderId="5" xfId="0" applyFont="1" applyBorder="1" applyAlignment="1">
      <alignment vertical="top"/>
    </xf>
    <xf numFmtId="0" fontId="20" fillId="22" borderId="12" xfId="0" applyFont="1" applyFill="1" applyBorder="1" applyAlignment="1">
      <alignment horizontal="center" vertical="top"/>
    </xf>
    <xf numFmtId="0" fontId="20" fillId="0" borderId="0" xfId="0" applyFont="1" applyAlignment="1">
      <alignment horizontal="center" vertical="top"/>
    </xf>
    <xf numFmtId="0" fontId="21" fillId="22" borderId="0" xfId="0" applyFont="1" applyFill="1" applyAlignment="1">
      <alignment horizontal="center" vertical="top" wrapText="1"/>
    </xf>
    <xf numFmtId="165" fontId="15" fillId="0" borderId="1" xfId="0" applyNumberFormat="1" applyFont="1" applyBorder="1" applyAlignment="1">
      <alignment horizontal="left" vertical="top" wrapText="1"/>
    </xf>
    <xf numFmtId="164" fontId="15" fillId="3" borderId="1" xfId="0" applyNumberFormat="1" applyFont="1" applyFill="1" applyBorder="1" applyAlignment="1">
      <alignment horizontal="left" vertical="top" wrapText="1"/>
    </xf>
    <xf numFmtId="164" fontId="15" fillId="0" borderId="1" xfId="0" applyNumberFormat="1" applyFont="1" applyBorder="1" applyAlignment="1">
      <alignment horizontal="left" vertical="top" wrapText="1"/>
    </xf>
    <xf numFmtId="14" fontId="15" fillId="0" borderId="1" xfId="0" applyNumberFormat="1" applyFont="1" applyBorder="1" applyAlignment="1">
      <alignment horizontal="left" vertical="top" wrapText="1"/>
    </xf>
    <xf numFmtId="0" fontId="43" fillId="0" borderId="1" xfId="0" applyFont="1" applyBorder="1" applyAlignment="1">
      <alignment horizontal="left" vertical="top" wrapText="1"/>
    </xf>
    <xf numFmtId="0" fontId="15" fillId="0" borderId="1" xfId="0" quotePrefix="1" applyFont="1" applyBorder="1" applyAlignment="1">
      <alignment horizontal="left" vertical="top" wrapText="1"/>
    </xf>
    <xf numFmtId="168" fontId="15" fillId="0" borderId="1" xfId="0" applyNumberFormat="1" applyFont="1" applyBorder="1" applyAlignment="1">
      <alignment horizontal="left" vertical="top" wrapText="1"/>
    </xf>
    <xf numFmtId="169" fontId="15" fillId="0" borderId="1" xfId="0" applyNumberFormat="1" applyFont="1" applyBorder="1" applyAlignment="1">
      <alignment horizontal="left" vertical="top" wrapText="1"/>
    </xf>
    <xf numFmtId="15" fontId="15" fillId="0" borderId="1" xfId="0" applyNumberFormat="1" applyFont="1" applyBorder="1" applyAlignment="1">
      <alignment horizontal="left" vertical="top" wrapText="1"/>
    </xf>
    <xf numFmtId="170" fontId="15" fillId="0" borderId="1" xfId="0" applyNumberFormat="1" applyFont="1" applyBorder="1" applyAlignment="1">
      <alignment horizontal="left" vertical="top" wrapText="1"/>
    </xf>
    <xf numFmtId="0" fontId="21" fillId="0" borderId="9" xfId="0" applyFont="1" applyBorder="1" applyAlignment="1">
      <alignment horizontal="left" vertical="top" wrapText="1"/>
    </xf>
    <xf numFmtId="0" fontId="21" fillId="3" borderId="0" xfId="0" applyFont="1" applyFill="1" applyAlignment="1">
      <alignment horizontal="center" vertical="top" wrapText="1"/>
    </xf>
    <xf numFmtId="0" fontId="20" fillId="22" borderId="12" xfId="0" applyFont="1" applyFill="1" applyBorder="1" applyAlignment="1">
      <alignment horizontal="left" vertical="top"/>
    </xf>
    <xf numFmtId="0" fontId="20" fillId="0" borderId="0" xfId="0" applyFont="1" applyAlignment="1">
      <alignment horizontal="left" vertical="top"/>
    </xf>
    <xf numFmtId="0" fontId="35" fillId="0" borderId="1" xfId="0" applyFont="1" applyBorder="1" applyAlignment="1">
      <alignment horizontal="left" vertical="top" wrapText="1"/>
    </xf>
    <xf numFmtId="0" fontId="44" fillId="20" borderId="1" xfId="0" applyFont="1" applyFill="1" applyBorder="1" applyAlignment="1">
      <alignment horizontal="center" vertical="top"/>
    </xf>
    <xf numFmtId="0" fontId="45" fillId="0" borderId="1" xfId="0" applyFont="1" applyBorder="1" applyAlignment="1">
      <alignment horizontal="left" vertical="top" wrapText="1"/>
    </xf>
    <xf numFmtId="164" fontId="35" fillId="0" borderId="1" xfId="0" applyNumberFormat="1" applyFont="1" applyBorder="1" applyAlignment="1">
      <alignment horizontal="left" vertical="top" wrapText="1"/>
    </xf>
    <xf numFmtId="14" fontId="35" fillId="0" borderId="1" xfId="0" applyNumberFormat="1" applyFont="1" applyBorder="1" applyAlignment="1">
      <alignment horizontal="left" vertical="top" wrapText="1"/>
    </xf>
    <xf numFmtId="0" fontId="35" fillId="0" borderId="1" xfId="0" applyFont="1" applyBorder="1" applyAlignment="1">
      <alignment horizontal="center" vertical="center" wrapText="1"/>
    </xf>
    <xf numFmtId="0" fontId="46" fillId="0" borderId="1" xfId="0" applyFont="1" applyBorder="1" applyAlignment="1">
      <alignment horizontal="center" wrapText="1"/>
    </xf>
    <xf numFmtId="167" fontId="35" fillId="0" borderId="1" xfId="0" applyNumberFormat="1" applyFont="1" applyBorder="1" applyAlignment="1">
      <alignment horizontal="left" vertical="top" wrapText="1"/>
    </xf>
    <xf numFmtId="0" fontId="46" fillId="22" borderId="12" xfId="0" applyFont="1" applyFill="1" applyBorder="1" applyAlignment="1">
      <alignment horizontal="center" vertical="top"/>
    </xf>
    <xf numFmtId="0" fontId="46" fillId="0" borderId="0" xfId="0" applyFont="1" applyAlignment="1">
      <alignment horizontal="center" vertical="top"/>
    </xf>
    <xf numFmtId="0" fontId="47" fillId="0" borderId="7" xfId="0" applyFont="1" applyBorder="1" applyAlignment="1">
      <alignment vertical="top"/>
    </xf>
    <xf numFmtId="164" fontId="35" fillId="3" borderId="1" xfId="0" applyNumberFormat="1" applyFont="1" applyFill="1" applyBorder="1" applyAlignment="1">
      <alignment horizontal="left" vertical="top" wrapText="1"/>
    </xf>
    <xf numFmtId="0" fontId="35" fillId="22" borderId="0" xfId="0" applyFont="1" applyFill="1" applyAlignment="1">
      <alignment horizontal="center" vertical="top" wrapText="1"/>
    </xf>
    <xf numFmtId="0" fontId="48" fillId="22" borderId="1" xfId="0" applyFont="1" applyFill="1" applyBorder="1" applyAlignment="1">
      <alignment horizontal="left" vertical="top" wrapText="1"/>
    </xf>
    <xf numFmtId="164" fontId="15" fillId="22" borderId="1" xfId="0" applyNumberFormat="1" applyFont="1" applyFill="1" applyBorder="1" applyAlignment="1">
      <alignment horizontal="left" vertical="top" wrapText="1"/>
    </xf>
    <xf numFmtId="14" fontId="15" fillId="22" borderId="1" xfId="0" applyNumberFormat="1" applyFont="1" applyFill="1" applyBorder="1" applyAlignment="1">
      <alignment horizontal="left" vertical="top" wrapText="1"/>
    </xf>
    <xf numFmtId="170" fontId="15" fillId="22" borderId="1" xfId="0" applyNumberFormat="1" applyFont="1" applyFill="1" applyBorder="1" applyAlignment="1">
      <alignment horizontal="left" vertical="top" wrapText="1"/>
    </xf>
    <xf numFmtId="167" fontId="21" fillId="22" borderId="1" xfId="0" applyNumberFormat="1" applyFont="1" applyFill="1" applyBorder="1" applyAlignment="1">
      <alignment horizontal="left" vertical="top" wrapText="1"/>
    </xf>
    <xf numFmtId="0" fontId="35" fillId="22" borderId="9" xfId="0" applyFont="1" applyFill="1" applyBorder="1" applyAlignment="1">
      <alignment horizontal="left" vertical="top" wrapText="1"/>
    </xf>
    <xf numFmtId="167" fontId="20" fillId="22" borderId="0" xfId="0" applyNumberFormat="1" applyFont="1" applyFill="1" applyAlignment="1">
      <alignment horizontal="center" vertical="top"/>
    </xf>
    <xf numFmtId="0" fontId="5" fillId="22" borderId="7" xfId="0" applyFont="1" applyFill="1" applyBorder="1" applyAlignment="1">
      <alignment vertical="top"/>
    </xf>
    <xf numFmtId="0" fontId="20" fillId="22" borderId="0" xfId="0" applyFont="1" applyFill="1" applyAlignment="1">
      <alignment horizontal="center" vertical="top"/>
    </xf>
    <xf numFmtId="14" fontId="20" fillId="22" borderId="0" xfId="0" applyNumberFormat="1" applyFont="1" applyFill="1" applyAlignment="1">
      <alignment horizontal="center" vertical="top"/>
    </xf>
    <xf numFmtId="171" fontId="15" fillId="0" borderId="1" xfId="0" applyNumberFormat="1" applyFont="1" applyBorder="1" applyAlignment="1">
      <alignment horizontal="left" vertical="top" wrapText="1"/>
    </xf>
    <xf numFmtId="164" fontId="20" fillId="22" borderId="0" xfId="0" applyNumberFormat="1" applyFont="1" applyFill="1" applyAlignment="1">
      <alignment horizontal="center" vertical="top"/>
    </xf>
    <xf numFmtId="164" fontId="21" fillId="0" borderId="1" xfId="0" applyNumberFormat="1" applyFont="1" applyBorder="1" applyAlignment="1">
      <alignment horizontal="left" vertical="top" wrapText="1"/>
    </xf>
    <xf numFmtId="0" fontId="20" fillId="22" borderId="12" xfId="0" applyFont="1" applyFill="1" applyBorder="1" applyAlignment="1">
      <alignment horizontal="center"/>
    </xf>
    <xf numFmtId="0" fontId="20" fillId="0" borderId="0" xfId="0" applyFont="1" applyAlignment="1">
      <alignment horizontal="center"/>
    </xf>
    <xf numFmtId="172" fontId="15" fillId="0" borderId="1" xfId="0" applyNumberFormat="1" applyFont="1" applyBorder="1" applyAlignment="1">
      <alignment horizontal="left" vertical="top" wrapText="1"/>
    </xf>
    <xf numFmtId="0" fontId="21" fillId="2" borderId="1" xfId="0" applyFont="1" applyFill="1" applyBorder="1" applyAlignment="1">
      <alignment horizontal="left" vertical="top" wrapText="1"/>
    </xf>
    <xf numFmtId="0" fontId="21" fillId="22" borderId="12" xfId="0" applyFont="1" applyFill="1" applyBorder="1" applyAlignment="1">
      <alignment horizontal="left" vertical="top" wrapText="1"/>
    </xf>
    <xf numFmtId="164" fontId="21" fillId="22" borderId="0" xfId="0" applyNumberFormat="1" applyFont="1" applyFill="1" applyAlignment="1">
      <alignment horizontal="left" vertical="top" wrapText="1"/>
    </xf>
    <xf numFmtId="0" fontId="21" fillId="22" borderId="0" xfId="0" applyFont="1" applyFill="1" applyAlignment="1">
      <alignment horizontal="left" vertical="top" wrapText="1"/>
    </xf>
    <xf numFmtId="14" fontId="21" fillId="22" borderId="0" xfId="0" applyNumberFormat="1" applyFont="1" applyFill="1" applyAlignment="1">
      <alignment horizontal="left" vertical="top" wrapText="1"/>
    </xf>
    <xf numFmtId="164" fontId="15" fillId="5" borderId="1" xfId="0" applyNumberFormat="1" applyFont="1" applyFill="1" applyBorder="1" applyAlignment="1">
      <alignment horizontal="left" vertical="top" wrapText="1"/>
    </xf>
    <xf numFmtId="14" fontId="15" fillId="5" borderId="1" xfId="0" applyNumberFormat="1" applyFont="1" applyFill="1" applyBorder="1" applyAlignment="1">
      <alignment horizontal="left" vertical="top" wrapText="1"/>
    </xf>
    <xf numFmtId="167" fontId="21" fillId="5" borderId="1" xfId="0" applyNumberFormat="1" applyFont="1" applyFill="1" applyBorder="1" applyAlignment="1">
      <alignment horizontal="left" vertical="top" wrapText="1"/>
    </xf>
    <xf numFmtId="0" fontId="21" fillId="5" borderId="0" xfId="0" applyFont="1" applyFill="1" applyAlignment="1">
      <alignment horizontal="left" vertical="top" wrapText="1"/>
    </xf>
    <xf numFmtId="0" fontId="21" fillId="5" borderId="0" xfId="0" applyFont="1" applyFill="1" applyAlignment="1">
      <alignment horizontal="center" vertical="top" wrapText="1"/>
    </xf>
    <xf numFmtId="0" fontId="20" fillId="5" borderId="0" xfId="0" applyFont="1" applyFill="1" applyAlignment="1">
      <alignment horizontal="center" vertical="top"/>
    </xf>
    <xf numFmtId="0" fontId="21" fillId="5" borderId="1" xfId="0" applyFont="1" applyFill="1" applyBorder="1" applyAlignment="1">
      <alignment horizontal="center" vertical="top"/>
    </xf>
    <xf numFmtId="0" fontId="49" fillId="0" borderId="1" xfId="0" applyFont="1" applyBorder="1" applyAlignment="1">
      <alignment vertical="top"/>
    </xf>
    <xf numFmtId="0" fontId="49" fillId="0" borderId="1" xfId="0" applyFont="1" applyBorder="1"/>
    <xf numFmtId="0" fontId="21" fillId="5" borderId="1" xfId="0" quotePrefix="1" applyFont="1" applyFill="1" applyBorder="1" applyAlignment="1">
      <alignment horizontal="left" vertical="top" wrapText="1"/>
    </xf>
    <xf numFmtId="0" fontId="21" fillId="22" borderId="1" xfId="0" quotePrefix="1" applyFont="1" applyFill="1" applyBorder="1" applyAlignment="1">
      <alignment horizontal="left" vertical="top" wrapText="1"/>
    </xf>
    <xf numFmtId="0" fontId="21" fillId="5" borderId="12" xfId="0" applyFont="1" applyFill="1" applyBorder="1" applyAlignment="1">
      <alignment horizontal="left" vertical="top" wrapText="1"/>
    </xf>
    <xf numFmtId="0" fontId="5" fillId="5" borderId="7" xfId="0" applyFont="1" applyFill="1" applyBorder="1" applyAlignment="1">
      <alignment vertical="top"/>
    </xf>
    <xf numFmtId="164" fontId="21" fillId="22" borderId="1" xfId="0" applyNumberFormat="1" applyFont="1" applyFill="1" applyBorder="1" applyAlignment="1">
      <alignment horizontal="left" vertical="top" wrapText="1"/>
    </xf>
    <xf numFmtId="15" fontId="15" fillId="22" borderId="1" xfId="0" applyNumberFormat="1" applyFont="1" applyFill="1" applyBorder="1" applyAlignment="1">
      <alignment horizontal="left" vertical="top" wrapText="1"/>
    </xf>
    <xf numFmtId="14" fontId="21" fillId="22" borderId="1" xfId="0" applyNumberFormat="1" applyFont="1" applyFill="1" applyBorder="1" applyAlignment="1">
      <alignment horizontal="left" vertical="top" wrapText="1"/>
    </xf>
    <xf numFmtId="164" fontId="21" fillId="5" borderId="1" xfId="0" applyNumberFormat="1" applyFont="1" applyFill="1" applyBorder="1" applyAlignment="1">
      <alignment horizontal="left" vertical="top" wrapText="1"/>
    </xf>
    <xf numFmtId="14" fontId="21" fillId="5" borderId="1" xfId="0" applyNumberFormat="1" applyFont="1" applyFill="1" applyBorder="1" applyAlignment="1">
      <alignment horizontal="left" vertical="top" wrapText="1"/>
    </xf>
    <xf numFmtId="0" fontId="35" fillId="5" borderId="9" xfId="0" applyFont="1" applyFill="1" applyBorder="1" applyAlignment="1">
      <alignment horizontal="left" vertical="top" wrapText="1"/>
    </xf>
    <xf numFmtId="0" fontId="50" fillId="0" borderId="1" xfId="0" applyFont="1" applyBorder="1" applyAlignment="1">
      <alignment horizontal="left" vertical="top" wrapText="1"/>
    </xf>
    <xf numFmtId="0" fontId="51" fillId="5" borderId="1" xfId="0" applyFont="1" applyFill="1" applyBorder="1" applyAlignment="1">
      <alignment horizontal="left" vertical="top" wrapText="1"/>
    </xf>
    <xf numFmtId="0" fontId="20" fillId="0" borderId="0" xfId="0" applyFont="1" applyAlignment="1">
      <alignment vertical="top" wrapText="1"/>
    </xf>
    <xf numFmtId="0" fontId="21" fillId="5" borderId="1" xfId="0" applyFont="1" applyFill="1" applyBorder="1" applyAlignment="1">
      <alignment horizontal="center" vertical="center" wrapText="1"/>
    </xf>
    <xf numFmtId="0" fontId="21" fillId="0" borderId="2" xfId="0" applyFont="1" applyBorder="1" applyAlignment="1">
      <alignment horizontal="left" vertical="top"/>
    </xf>
    <xf numFmtId="164" fontId="21" fillId="0" borderId="2" xfId="0" applyNumberFormat="1" applyFont="1" applyBorder="1" applyAlignment="1">
      <alignment horizontal="left" vertical="top"/>
    </xf>
    <xf numFmtId="0" fontId="21" fillId="5" borderId="1" xfId="0" applyFont="1" applyFill="1" applyBorder="1" applyAlignment="1">
      <alignment horizontal="left" vertical="top"/>
    </xf>
    <xf numFmtId="0" fontId="21" fillId="5" borderId="2" xfId="0" applyFont="1" applyFill="1" applyBorder="1" applyAlignment="1">
      <alignment horizontal="left" vertical="top"/>
    </xf>
    <xf numFmtId="0" fontId="52" fillId="0" borderId="2" xfId="0" applyFont="1" applyBorder="1" applyAlignment="1">
      <alignment horizontal="left" vertical="top"/>
    </xf>
    <xf numFmtId="164" fontId="21" fillId="0" borderId="2" xfId="0" applyNumberFormat="1" applyFont="1" applyBorder="1" applyAlignment="1">
      <alignment horizontal="left" vertical="top" wrapText="1"/>
    </xf>
    <xf numFmtId="164" fontId="21" fillId="5" borderId="2" xfId="0" applyNumberFormat="1" applyFont="1" applyFill="1" applyBorder="1" applyAlignment="1">
      <alignment horizontal="left" vertical="top" wrapText="1"/>
    </xf>
    <xf numFmtId="173" fontId="21" fillId="5" borderId="2" xfId="0" applyNumberFormat="1" applyFont="1" applyFill="1" applyBorder="1" applyAlignment="1">
      <alignment horizontal="left" vertical="top" wrapText="1"/>
    </xf>
    <xf numFmtId="0" fontId="53" fillId="22" borderId="2" xfId="0" applyFont="1" applyFill="1" applyBorder="1" applyAlignment="1">
      <alignment horizontal="left" vertical="top" wrapText="1"/>
    </xf>
    <xf numFmtId="0" fontId="21" fillId="22" borderId="9" xfId="0" applyFont="1" applyFill="1" applyBorder="1" applyAlignment="1">
      <alignment horizontal="left" vertical="top" wrapText="1"/>
    </xf>
    <xf numFmtId="0" fontId="35" fillId="22" borderId="1" xfId="0" applyFont="1" applyFill="1" applyBorder="1" applyAlignment="1">
      <alignment horizontal="left" vertical="top" wrapText="1"/>
    </xf>
    <xf numFmtId="164" fontId="21" fillId="22" borderId="2" xfId="0" applyNumberFormat="1" applyFont="1" applyFill="1" applyBorder="1" applyAlignment="1">
      <alignment horizontal="left" vertical="top" wrapText="1"/>
    </xf>
    <xf numFmtId="0" fontId="21" fillId="22" borderId="1" xfId="0" applyFont="1" applyFill="1" applyBorder="1" applyAlignment="1">
      <alignment horizontal="center" vertical="center" wrapText="1"/>
    </xf>
    <xf numFmtId="0" fontId="35" fillId="5" borderId="1" xfId="0" applyFont="1" applyFill="1" applyBorder="1" applyAlignment="1">
      <alignment horizontal="left" vertical="top" wrapText="1"/>
    </xf>
    <xf numFmtId="164" fontId="21" fillId="5" borderId="1" xfId="0" applyNumberFormat="1" applyFont="1" applyFill="1" applyBorder="1" applyAlignment="1">
      <alignment horizontal="left" vertical="top"/>
    </xf>
    <xf numFmtId="0" fontId="20" fillId="5" borderId="1" xfId="0" applyFont="1" applyFill="1" applyBorder="1" applyAlignment="1">
      <alignment horizontal="center" wrapText="1"/>
    </xf>
    <xf numFmtId="164" fontId="21" fillId="0" borderId="1" xfId="0" applyNumberFormat="1" applyFont="1" applyBorder="1" applyAlignment="1">
      <alignment horizontal="left" vertical="top"/>
    </xf>
    <xf numFmtId="0" fontId="21" fillId="20" borderId="13" xfId="0" applyFont="1" applyFill="1" applyBorder="1" applyAlignment="1">
      <alignment horizontal="left" vertical="top"/>
    </xf>
    <xf numFmtId="14" fontId="21" fillId="20" borderId="13" xfId="0" applyNumberFormat="1" applyFont="1" applyFill="1" applyBorder="1" applyAlignment="1">
      <alignment horizontal="left" vertical="top"/>
    </xf>
    <xf numFmtId="164" fontId="21" fillId="22" borderId="1" xfId="0" applyNumberFormat="1" applyFont="1" applyFill="1" applyBorder="1" applyAlignment="1">
      <alignment horizontal="left" vertical="top"/>
    </xf>
    <xf numFmtId="0" fontId="21" fillId="20" borderId="1" xfId="0" applyFont="1" applyFill="1" applyBorder="1" applyAlignment="1">
      <alignment vertical="top" wrapText="1"/>
    </xf>
    <xf numFmtId="14" fontId="21" fillId="20" borderId="13" xfId="0" applyNumberFormat="1" applyFont="1" applyFill="1" applyBorder="1" applyAlignment="1">
      <alignment horizontal="left" vertical="top" wrapText="1"/>
    </xf>
    <xf numFmtId="0" fontId="21" fillId="20" borderId="1" xfId="0" applyFont="1" applyFill="1" applyBorder="1" applyAlignment="1">
      <alignment vertical="top"/>
    </xf>
    <xf numFmtId="0" fontId="21" fillId="20" borderId="14" xfId="0" applyFont="1" applyFill="1" applyBorder="1" applyAlignment="1">
      <alignment vertical="top"/>
    </xf>
    <xf numFmtId="0" fontId="21" fillId="22" borderId="1" xfId="0" applyFont="1" applyFill="1" applyBorder="1" applyAlignment="1">
      <alignment horizontal="center" vertical="top" wrapText="1"/>
    </xf>
    <xf numFmtId="0" fontId="13" fillId="22" borderId="12" xfId="0" applyFont="1" applyFill="1" applyBorder="1" applyAlignment="1">
      <alignment horizontal="center" vertical="top" wrapText="1"/>
    </xf>
    <xf numFmtId="0" fontId="13" fillId="22" borderId="0" xfId="0" applyFont="1" applyFill="1" applyAlignment="1">
      <alignment horizontal="center" vertical="top" wrapText="1"/>
    </xf>
    <xf numFmtId="0" fontId="13" fillId="3" borderId="0" xfId="0" applyFont="1" applyFill="1" applyAlignment="1">
      <alignment horizontal="center" vertical="top" wrapText="1"/>
    </xf>
    <xf numFmtId="0" fontId="30" fillId="22" borderId="12" xfId="0" applyFont="1" applyFill="1" applyBorder="1" applyAlignment="1">
      <alignment horizontal="center" vertical="center" wrapText="1"/>
    </xf>
    <xf numFmtId="0" fontId="30" fillId="20" borderId="7" xfId="0" applyFont="1" applyFill="1" applyBorder="1" applyAlignment="1">
      <alignment horizontal="center" vertical="center" wrapText="1"/>
    </xf>
    <xf numFmtId="0" fontId="30" fillId="20" borderId="5" xfId="0" applyFont="1" applyFill="1" applyBorder="1" applyAlignment="1">
      <alignment horizontal="center" vertical="center" wrapText="1"/>
    </xf>
    <xf numFmtId="164" fontId="14" fillId="22" borderId="0" xfId="0" applyNumberFormat="1" applyFont="1" applyFill="1" applyAlignment="1">
      <alignment horizontal="center" vertical="top"/>
    </xf>
    <xf numFmtId="0" fontId="20" fillId="22" borderId="15" xfId="0" applyFont="1" applyFill="1" applyBorder="1" applyAlignment="1">
      <alignment horizontal="center" vertical="top"/>
    </xf>
    <xf numFmtId="168" fontId="21" fillId="0" borderId="1" xfId="0" applyNumberFormat="1" applyFont="1" applyBorder="1" applyAlignment="1">
      <alignment horizontal="left" vertical="top" wrapText="1"/>
    </xf>
    <xf numFmtId="169" fontId="21" fillId="0" borderId="1" xfId="0" applyNumberFormat="1" applyFont="1" applyBorder="1" applyAlignment="1">
      <alignment horizontal="left" vertical="top" wrapText="1"/>
    </xf>
    <xf numFmtId="0" fontId="46" fillId="22" borderId="0" xfId="0" applyFont="1" applyFill="1" applyAlignment="1">
      <alignment horizontal="center" vertical="top"/>
    </xf>
    <xf numFmtId="0" fontId="46" fillId="22" borderId="15" xfId="0" applyFont="1" applyFill="1" applyBorder="1" applyAlignment="1">
      <alignment horizontal="center" vertical="top"/>
    </xf>
    <xf numFmtId="170" fontId="21" fillId="0" borderId="1" xfId="0" applyNumberFormat="1" applyFont="1" applyBorder="1" applyAlignment="1">
      <alignment horizontal="left" vertical="top" wrapText="1"/>
    </xf>
    <xf numFmtId="164" fontId="14" fillId="22" borderId="1" xfId="0" applyNumberFormat="1" applyFont="1" applyFill="1" applyBorder="1" applyAlignment="1">
      <alignment horizontal="center" vertical="top"/>
    </xf>
    <xf numFmtId="0" fontId="15" fillId="28" borderId="1" xfId="0" applyFont="1" applyFill="1" applyBorder="1" applyAlignment="1">
      <alignment horizontal="left" vertical="top" wrapText="1"/>
    </xf>
    <xf numFmtId="0" fontId="33" fillId="28" borderId="1" xfId="0" applyFont="1" applyFill="1" applyBorder="1" applyAlignment="1">
      <alignment horizontal="center" vertical="top"/>
    </xf>
    <xf numFmtId="0" fontId="54" fillId="28" borderId="1" xfId="0" applyFont="1" applyFill="1" applyBorder="1" applyAlignment="1">
      <alignment horizontal="left" vertical="top" wrapText="1"/>
    </xf>
    <xf numFmtId="164" fontId="15" fillId="28" borderId="1" xfId="0" applyNumberFormat="1" applyFont="1" applyFill="1" applyBorder="1" applyAlignment="1">
      <alignment horizontal="left" vertical="top" wrapText="1"/>
    </xf>
    <xf numFmtId="0" fontId="21" fillId="28" borderId="1" xfId="0" applyFont="1" applyFill="1" applyBorder="1" applyAlignment="1">
      <alignment horizontal="left" vertical="top" wrapText="1"/>
    </xf>
    <xf numFmtId="167" fontId="21" fillId="28" borderId="1" xfId="0" applyNumberFormat="1" applyFont="1" applyFill="1" applyBorder="1" applyAlignment="1">
      <alignment horizontal="left" vertical="top" wrapText="1"/>
    </xf>
    <xf numFmtId="0" fontId="55" fillId="28" borderId="9" xfId="0" applyFont="1" applyFill="1" applyBorder="1" applyAlignment="1">
      <alignment horizontal="left" vertical="top" wrapText="1"/>
    </xf>
    <xf numFmtId="0" fontId="20" fillId="28" borderId="12" xfId="0" applyFont="1" applyFill="1" applyBorder="1" applyAlignment="1">
      <alignment horizontal="center" vertical="top"/>
    </xf>
    <xf numFmtId="0" fontId="20" fillId="28" borderId="0" xfId="0" applyFont="1" applyFill="1" applyAlignment="1">
      <alignment horizontal="center" vertical="top"/>
    </xf>
    <xf numFmtId="0" fontId="5" fillId="28" borderId="7" xfId="0" applyFont="1" applyFill="1" applyBorder="1" applyAlignment="1">
      <alignment vertical="top"/>
    </xf>
    <xf numFmtId="0" fontId="20" fillId="28" borderId="15" xfId="0" applyFont="1" applyFill="1" applyBorder="1" applyAlignment="1">
      <alignment horizontal="center" vertical="top"/>
    </xf>
    <xf numFmtId="0" fontId="21" fillId="28" borderId="0" xfId="0" applyFont="1" applyFill="1" applyAlignment="1">
      <alignment horizontal="center" vertical="top" wrapText="1"/>
    </xf>
    <xf numFmtId="164" fontId="20" fillId="22" borderId="0" xfId="0" applyNumberFormat="1" applyFont="1" applyFill="1" applyAlignment="1">
      <alignment horizontal="left" vertical="top"/>
    </xf>
    <xf numFmtId="0" fontId="20" fillId="22" borderId="15" xfId="0" applyFont="1" applyFill="1" applyBorder="1" applyAlignment="1">
      <alignment horizontal="left" vertical="top"/>
    </xf>
    <xf numFmtId="0" fontId="20" fillId="22" borderId="0" xfId="0" applyFont="1" applyFill="1" applyAlignment="1">
      <alignment horizontal="left" vertical="top"/>
    </xf>
    <xf numFmtId="174" fontId="15" fillId="0" borderId="1" xfId="0" applyNumberFormat="1" applyFont="1" applyBorder="1" applyAlignment="1">
      <alignment horizontal="left" vertical="top" wrapText="1"/>
    </xf>
    <xf numFmtId="0" fontId="19" fillId="2" borderId="7" xfId="0" applyFont="1" applyFill="1" applyBorder="1" applyAlignment="1">
      <alignment horizontal="left" vertical="top" wrapText="1"/>
    </xf>
    <xf numFmtId="15" fontId="35" fillId="0" borderId="1" xfId="0" applyNumberFormat="1" applyFont="1" applyBorder="1" applyAlignment="1">
      <alignment horizontal="left" vertical="top" wrapText="1"/>
    </xf>
    <xf numFmtId="0" fontId="57" fillId="0" borderId="1" xfId="0" applyFont="1" applyBorder="1" applyAlignment="1">
      <alignment horizontal="left" vertical="top" wrapText="1"/>
    </xf>
    <xf numFmtId="15" fontId="21" fillId="0" borderId="1" xfId="0" applyNumberFormat="1" applyFont="1" applyBorder="1" applyAlignment="1">
      <alignment horizontal="left" vertical="top" wrapText="1"/>
    </xf>
    <xf numFmtId="15" fontId="43" fillId="0" borderId="1" xfId="0" applyNumberFormat="1" applyFont="1" applyBorder="1" applyAlignment="1">
      <alignment horizontal="left" vertical="top" wrapText="1"/>
    </xf>
    <xf numFmtId="0" fontId="55" fillId="0" borderId="9" xfId="0" applyFont="1" applyBorder="1" applyAlignment="1">
      <alignment horizontal="left" vertical="top" wrapText="1"/>
    </xf>
    <xf numFmtId="0" fontId="15" fillId="0" borderId="0" xfId="0" applyFont="1" applyAlignment="1">
      <alignment horizontal="left" vertical="top" wrapText="1"/>
    </xf>
    <xf numFmtId="164" fontId="20" fillId="22" borderId="1" xfId="0" applyNumberFormat="1" applyFont="1" applyFill="1" applyBorder="1" applyAlignment="1">
      <alignment horizontal="center" vertical="top"/>
    </xf>
    <xf numFmtId="0" fontId="58" fillId="20" borderId="0" xfId="0" applyFont="1" applyFill="1" applyAlignment="1">
      <alignment horizontal="left" vertical="top"/>
    </xf>
    <xf numFmtId="0" fontId="21" fillId="0" borderId="0" xfId="0" applyFont="1" applyAlignment="1">
      <alignment vertical="top" wrapText="1"/>
    </xf>
    <xf numFmtId="0" fontId="59" fillId="22" borderId="9" xfId="0" applyFont="1" applyFill="1" applyBorder="1" applyAlignment="1">
      <alignment horizontal="center" vertical="center" wrapText="1"/>
    </xf>
    <xf numFmtId="0" fontId="21" fillId="0" borderId="1" xfId="0" applyFont="1" applyBorder="1" applyAlignment="1">
      <alignment horizontal="center" vertical="top"/>
    </xf>
    <xf numFmtId="0" fontId="21" fillId="0" borderId="6" xfId="0" applyFont="1" applyBorder="1" applyAlignment="1">
      <alignment horizontal="center" vertical="top"/>
    </xf>
    <xf numFmtId="0" fontId="20" fillId="22" borderId="15" xfId="0" applyFont="1" applyFill="1" applyBorder="1" applyAlignment="1">
      <alignment horizontal="center"/>
    </xf>
    <xf numFmtId="0" fontId="20" fillId="22" borderId="0" xfId="0" applyFont="1" applyFill="1" applyAlignment="1">
      <alignment horizontal="center"/>
    </xf>
    <xf numFmtId="164" fontId="20" fillId="22" borderId="0" xfId="0" applyNumberFormat="1" applyFont="1" applyFill="1" applyAlignment="1">
      <alignment horizontal="center"/>
    </xf>
    <xf numFmtId="165" fontId="21" fillId="0" borderId="1" xfId="0" applyNumberFormat="1" applyFont="1" applyBorder="1" applyAlignment="1">
      <alignment horizontal="left" vertical="top" wrapText="1"/>
    </xf>
    <xf numFmtId="0" fontId="34" fillId="22" borderId="12" xfId="0" applyFont="1" applyFill="1" applyBorder="1" applyAlignment="1">
      <alignment wrapText="1"/>
    </xf>
    <xf numFmtId="164" fontId="34" fillId="22" borderId="0" xfId="0" applyNumberFormat="1" applyFont="1" applyFill="1" applyAlignment="1">
      <alignment wrapText="1"/>
    </xf>
    <xf numFmtId="0" fontId="34" fillId="22" borderId="0" xfId="0" applyFont="1" applyFill="1" applyAlignment="1">
      <alignment wrapText="1"/>
    </xf>
    <xf numFmtId="164" fontId="17" fillId="22" borderId="1" xfId="0" applyNumberFormat="1" applyFont="1" applyFill="1" applyBorder="1" applyAlignment="1">
      <alignment horizontal="center" vertical="center" wrapText="1"/>
    </xf>
    <xf numFmtId="0" fontId="60" fillId="0" borderId="1" xfId="0" applyFont="1" applyBorder="1" applyAlignment="1">
      <alignment horizontal="left" vertical="top" wrapText="1"/>
    </xf>
    <xf numFmtId="164" fontId="17" fillId="22" borderId="0" xfId="0" applyNumberFormat="1" applyFont="1" applyFill="1" applyAlignment="1">
      <alignment horizontal="center" vertical="top" wrapText="1"/>
    </xf>
    <xf numFmtId="164" fontId="17" fillId="22" borderId="1" xfId="0" applyNumberFormat="1" applyFont="1" applyFill="1" applyBorder="1" applyAlignment="1">
      <alignment horizontal="center" vertical="top" wrapText="1"/>
    </xf>
    <xf numFmtId="167" fontId="17" fillId="22" borderId="1" xfId="0" applyNumberFormat="1" applyFont="1" applyFill="1" applyBorder="1" applyAlignment="1">
      <alignment horizontal="center" vertical="top" wrapText="1"/>
    </xf>
    <xf numFmtId="0" fontId="34" fillId="5" borderId="0" xfId="0" applyFont="1" applyFill="1" applyAlignment="1">
      <alignment wrapText="1"/>
    </xf>
    <xf numFmtId="167" fontId="17" fillId="22" borderId="0" xfId="0" applyNumberFormat="1" applyFont="1" applyFill="1" applyAlignment="1">
      <alignment horizontal="center" vertical="top" wrapText="1"/>
    </xf>
    <xf numFmtId="0" fontId="21" fillId="0" borderId="1" xfId="0" quotePrefix="1" applyFont="1" applyBorder="1" applyAlignment="1">
      <alignment horizontal="left" vertical="top" wrapText="1"/>
    </xf>
    <xf numFmtId="0" fontId="15" fillId="0" borderId="0" xfId="0" applyFont="1" applyAlignment="1">
      <alignment wrapText="1"/>
    </xf>
    <xf numFmtId="0" fontId="15" fillId="22" borderId="1" xfId="0" applyFont="1" applyFill="1" applyBorder="1" applyAlignment="1">
      <alignment horizontal="left" vertical="center" wrapText="1"/>
    </xf>
    <xf numFmtId="0" fontId="61" fillId="22" borderId="1" xfId="0" applyFont="1" applyFill="1" applyBorder="1" applyAlignment="1">
      <alignment horizontal="left" vertical="center" wrapText="1"/>
    </xf>
    <xf numFmtId="0" fontId="15" fillId="0" borderId="1" xfId="0" applyFont="1" applyBorder="1" applyAlignment="1">
      <alignment wrapText="1"/>
    </xf>
    <xf numFmtId="0" fontId="62" fillId="22" borderId="1" xfId="0" applyFont="1" applyFill="1" applyBorder="1" applyAlignment="1">
      <alignment horizontal="left" vertical="center" wrapText="1"/>
    </xf>
    <xf numFmtId="0" fontId="21" fillId="0" borderId="0" xfId="0" applyFont="1" applyAlignment="1">
      <alignment horizontal="left" vertical="top" wrapText="1"/>
    </xf>
    <xf numFmtId="0" fontId="49" fillId="22" borderId="7" xfId="0" applyFont="1" applyFill="1" applyBorder="1"/>
    <xf numFmtId="0" fontId="21" fillId="0" borderId="1" xfId="0" applyFont="1" applyBorder="1" applyAlignment="1">
      <alignment vertical="top"/>
    </xf>
    <xf numFmtId="0" fontId="49" fillId="20" borderId="7" xfId="0" applyFont="1" applyFill="1" applyBorder="1" applyAlignment="1">
      <alignment horizontal="left" vertical="top"/>
    </xf>
    <xf numFmtId="0" fontId="21" fillId="0" borderId="8" xfId="0" applyFont="1" applyBorder="1" applyAlignment="1">
      <alignment horizontal="left" vertical="top"/>
    </xf>
    <xf numFmtId="0" fontId="21" fillId="0" borderId="11" xfId="0" applyFont="1" applyBorder="1" applyAlignment="1">
      <alignment horizontal="left" vertical="top"/>
    </xf>
    <xf numFmtId="164" fontId="21" fillId="0" borderId="11" xfId="0" applyNumberFormat="1" applyFont="1" applyBorder="1" applyAlignment="1">
      <alignment horizontal="left" vertical="top"/>
    </xf>
    <xf numFmtId="0" fontId="49" fillId="0" borderId="1" xfId="0" applyFont="1" applyBorder="1" applyAlignment="1">
      <alignment horizontal="left" vertical="top"/>
    </xf>
    <xf numFmtId="0" fontId="49" fillId="0" borderId="2" xfId="0" applyFont="1" applyBorder="1" applyAlignment="1">
      <alignment horizontal="left" vertical="top"/>
    </xf>
    <xf numFmtId="164" fontId="49" fillId="0" borderId="2" xfId="0" applyNumberFormat="1" applyFont="1" applyBorder="1" applyAlignment="1">
      <alignment horizontal="left" vertical="top"/>
    </xf>
    <xf numFmtId="0" fontId="49" fillId="0" borderId="6" xfId="0" applyFont="1" applyBorder="1" applyAlignment="1">
      <alignment horizontal="left" vertical="top"/>
    </xf>
    <xf numFmtId="0" fontId="49" fillId="0" borderId="7" xfId="0" applyFont="1" applyBorder="1" applyAlignment="1">
      <alignment horizontal="left" vertical="top"/>
    </xf>
    <xf numFmtId="164" fontId="49" fillId="0" borderId="7" xfId="0" applyNumberFormat="1" applyFont="1" applyBorder="1" applyAlignment="1">
      <alignment horizontal="left" vertical="top"/>
    </xf>
    <xf numFmtId="0" fontId="19" fillId="0" borderId="1" xfId="0" applyFont="1" applyBorder="1" applyAlignment="1">
      <alignment horizontal="left" vertical="top"/>
    </xf>
    <xf numFmtId="11" fontId="19" fillId="0" borderId="2" xfId="0" applyNumberFormat="1" applyFont="1" applyBorder="1" applyAlignment="1">
      <alignment horizontal="left" vertical="top"/>
    </xf>
    <xf numFmtId="164" fontId="19" fillId="0" borderId="2" xfId="0" applyNumberFormat="1" applyFont="1" applyBorder="1" applyAlignment="1">
      <alignment horizontal="left" vertical="top"/>
    </xf>
    <xf numFmtId="0" fontId="19" fillId="0" borderId="2" xfId="0" applyFont="1" applyBorder="1" applyAlignment="1">
      <alignment horizontal="left" vertical="top"/>
    </xf>
    <xf numFmtId="0" fontId="20" fillId="0" borderId="7" xfId="0" applyFont="1" applyBorder="1" applyAlignment="1">
      <alignment vertical="top"/>
    </xf>
    <xf numFmtId="0" fontId="20" fillId="0" borderId="7" xfId="0" applyFont="1" applyBorder="1"/>
    <xf numFmtId="164" fontId="21" fillId="22" borderId="0" xfId="0" applyNumberFormat="1" applyFont="1" applyFill="1" applyAlignment="1">
      <alignment horizontal="center" vertical="top" wrapText="1"/>
    </xf>
    <xf numFmtId="0" fontId="49" fillId="0" borderId="7" xfId="0" applyFont="1" applyBorder="1" applyAlignment="1">
      <alignment vertical="top"/>
    </xf>
    <xf numFmtId="0" fontId="49" fillId="5" borderId="1" xfId="0" applyFont="1" applyFill="1" applyBorder="1" applyAlignment="1">
      <alignment vertical="top"/>
    </xf>
    <xf numFmtId="0" fontId="13" fillId="5" borderId="0" xfId="0" applyFont="1" applyFill="1" applyAlignment="1">
      <alignment horizontal="center" vertical="top" wrapText="1"/>
    </xf>
    <xf numFmtId="0" fontId="21" fillId="5" borderId="1" xfId="0" applyFont="1" applyFill="1" applyBorder="1" applyAlignment="1">
      <alignment horizontal="left" wrapText="1"/>
    </xf>
    <xf numFmtId="14" fontId="13" fillId="22" borderId="0" xfId="0" applyNumberFormat="1" applyFont="1" applyFill="1" applyAlignment="1">
      <alignment horizontal="center" vertical="top" wrapText="1"/>
    </xf>
    <xf numFmtId="0" fontId="15" fillId="5" borderId="1" xfId="0" applyFont="1" applyFill="1" applyBorder="1" applyAlignment="1">
      <alignment wrapText="1"/>
    </xf>
    <xf numFmtId="0" fontId="15" fillId="5" borderId="1" xfId="0" applyFont="1" applyFill="1" applyBorder="1" applyAlignment="1">
      <alignment horizontal="left" vertical="center" wrapText="1"/>
    </xf>
    <xf numFmtId="0" fontId="63" fillId="5" borderId="1" xfId="0" applyFont="1" applyFill="1" applyBorder="1" applyAlignment="1">
      <alignment horizontal="left" vertical="center" wrapText="1"/>
    </xf>
    <xf numFmtId="0" fontId="19" fillId="5" borderId="7" xfId="0" applyFont="1" applyFill="1" applyBorder="1" applyAlignment="1">
      <alignment horizontal="left" vertical="top" wrapText="1"/>
    </xf>
    <xf numFmtId="0" fontId="13" fillId="5" borderId="12" xfId="0" applyFont="1" applyFill="1" applyBorder="1" applyAlignment="1">
      <alignment horizontal="center" vertical="top" wrapText="1"/>
    </xf>
    <xf numFmtId="0" fontId="13" fillId="5" borderId="9" xfId="0" applyFont="1" applyFill="1" applyBorder="1" applyAlignment="1">
      <alignment horizontal="left" vertical="top" wrapText="1"/>
    </xf>
    <xf numFmtId="0" fontId="19" fillId="22" borderId="7" xfId="0" applyFont="1" applyFill="1" applyBorder="1" applyAlignment="1">
      <alignment horizontal="left" vertical="top" wrapText="1"/>
    </xf>
    <xf numFmtId="0" fontId="20" fillId="20" borderId="16" xfId="0" applyFont="1" applyFill="1" applyBorder="1" applyAlignment="1">
      <alignment horizontal="left" vertical="top" wrapText="1"/>
    </xf>
    <xf numFmtId="164" fontId="21" fillId="5" borderId="2" xfId="0" applyNumberFormat="1" applyFont="1" applyFill="1" applyBorder="1" applyAlignment="1">
      <alignment horizontal="left" vertical="top"/>
    </xf>
    <xf numFmtId="0" fontId="65" fillId="0" borderId="2" xfId="0" applyFont="1" applyBorder="1" applyAlignment="1">
      <alignment horizontal="left" vertical="top" wrapText="1"/>
    </xf>
    <xf numFmtId="0" fontId="66" fillId="5" borderId="2" xfId="0" applyFont="1" applyFill="1" applyBorder="1" applyAlignment="1">
      <alignment horizontal="left" vertical="top" wrapText="1"/>
    </xf>
    <xf numFmtId="0" fontId="68" fillId="22" borderId="2" xfId="0" applyFont="1" applyFill="1" applyBorder="1" applyAlignment="1">
      <alignment horizontal="left" vertical="top" wrapText="1"/>
    </xf>
    <xf numFmtId="164" fontId="21" fillId="22" borderId="7" xfId="0" applyNumberFormat="1" applyFont="1" applyFill="1" applyBorder="1" applyAlignment="1">
      <alignment horizontal="left" vertical="top" wrapText="1"/>
    </xf>
    <xf numFmtId="0" fontId="21" fillId="20" borderId="1" xfId="0" applyFont="1" applyFill="1" applyBorder="1" applyAlignment="1">
      <alignment horizontal="left" vertical="top" wrapText="1"/>
    </xf>
    <xf numFmtId="0" fontId="21" fillId="20" borderId="2" xfId="0" applyFont="1" applyFill="1" applyBorder="1" applyAlignment="1">
      <alignment horizontal="left" vertical="top" wrapText="1"/>
    </xf>
    <xf numFmtId="164" fontId="21" fillId="20" borderId="2" xfId="0" applyNumberFormat="1" applyFont="1" applyFill="1" applyBorder="1" applyAlignment="1">
      <alignment horizontal="left" vertical="top" wrapText="1"/>
    </xf>
    <xf numFmtId="164" fontId="21" fillId="20" borderId="2" xfId="0" applyNumberFormat="1" applyFont="1" applyFill="1" applyBorder="1" applyAlignment="1">
      <alignment horizontal="center" vertical="top" wrapText="1"/>
    </xf>
    <xf numFmtId="0" fontId="69" fillId="0" borderId="2" xfId="0" applyFont="1" applyBorder="1" applyAlignment="1">
      <alignment horizontal="left" vertical="top" wrapText="1"/>
    </xf>
    <xf numFmtId="0" fontId="15" fillId="5" borderId="1" xfId="0" applyFont="1" applyFill="1" applyBorder="1" applyAlignment="1">
      <alignment horizontal="left" vertical="top"/>
    </xf>
    <xf numFmtId="0" fontId="15" fillId="5" borderId="2" xfId="0" applyFont="1" applyFill="1" applyBorder="1" applyAlignment="1">
      <alignment horizontal="left" vertical="top"/>
    </xf>
    <xf numFmtId="164" fontId="15" fillId="5" borderId="2" xfId="0" applyNumberFormat="1" applyFont="1" applyFill="1" applyBorder="1" applyAlignment="1">
      <alignment horizontal="left" vertical="top"/>
    </xf>
    <xf numFmtId="164" fontId="21" fillId="20" borderId="1" xfId="0" applyNumberFormat="1" applyFont="1" applyFill="1" applyBorder="1" applyAlignment="1">
      <alignment horizontal="left" vertical="top" wrapText="1"/>
    </xf>
    <xf numFmtId="164" fontId="21" fillId="20" borderId="11" xfId="0" applyNumberFormat="1" applyFont="1" applyFill="1" applyBorder="1" applyAlignment="1">
      <alignment horizontal="left" vertical="top" wrapText="1"/>
    </xf>
    <xf numFmtId="0" fontId="21" fillId="0" borderId="8" xfId="0" applyFont="1" applyBorder="1" applyAlignment="1">
      <alignment horizontal="left" vertical="top" wrapText="1"/>
    </xf>
    <xf numFmtId="0" fontId="21" fillId="0" borderId="11" xfId="0" applyFont="1" applyBorder="1" applyAlignment="1">
      <alignment horizontal="left" vertical="top" wrapText="1"/>
    </xf>
    <xf numFmtId="164" fontId="21" fillId="0" borderId="11" xfId="0" applyNumberFormat="1" applyFont="1" applyBorder="1" applyAlignment="1">
      <alignment horizontal="left" vertical="top" wrapText="1"/>
    </xf>
    <xf numFmtId="164" fontId="21" fillId="20" borderId="1" xfId="0" applyNumberFormat="1" applyFont="1" applyFill="1" applyBorder="1" applyAlignment="1">
      <alignment horizontal="left" vertical="top"/>
    </xf>
    <xf numFmtId="0" fontId="20" fillId="3" borderId="1" xfId="0" applyFont="1" applyFill="1" applyBorder="1" applyAlignment="1">
      <alignment horizontal="center" wrapText="1"/>
    </xf>
    <xf numFmtId="164" fontId="21" fillId="20" borderId="13" xfId="0" applyNumberFormat="1" applyFont="1" applyFill="1" applyBorder="1" applyAlignment="1">
      <alignment horizontal="left" vertical="top"/>
    </xf>
    <xf numFmtId="0" fontId="21" fillId="5" borderId="1" xfId="0" applyFont="1" applyFill="1" applyBorder="1" applyAlignment="1">
      <alignment vertical="top"/>
    </xf>
    <xf numFmtId="164" fontId="21" fillId="5" borderId="13" xfId="0" applyNumberFormat="1" applyFont="1" applyFill="1" applyBorder="1" applyAlignment="1">
      <alignment horizontal="left" vertical="top"/>
    </xf>
    <xf numFmtId="0" fontId="70" fillId="22" borderId="1" xfId="0" applyFont="1" applyFill="1" applyBorder="1" applyAlignment="1">
      <alignment horizontal="left" vertical="top" wrapText="1"/>
    </xf>
    <xf numFmtId="0" fontId="21" fillId="20" borderId="13" xfId="0" applyFont="1" applyFill="1" applyBorder="1" applyAlignment="1">
      <alignment horizontal="left" vertical="top" wrapText="1"/>
    </xf>
    <xf numFmtId="164" fontId="21" fillId="20" borderId="13" xfId="0" applyNumberFormat="1" applyFont="1" applyFill="1" applyBorder="1" applyAlignment="1">
      <alignment horizontal="left" vertical="top" wrapText="1"/>
    </xf>
    <xf numFmtId="0" fontId="15" fillId="0" borderId="1" xfId="0" applyFont="1" applyBorder="1" applyAlignment="1">
      <alignment horizontal="left" vertical="top"/>
    </xf>
    <xf numFmtId="164" fontId="15" fillId="0" borderId="1" xfId="0" applyNumberFormat="1" applyFont="1" applyBorder="1" applyAlignment="1">
      <alignment horizontal="left" vertical="top"/>
    </xf>
    <xf numFmtId="164" fontId="15" fillId="0" borderId="0" xfId="0" applyNumberFormat="1" applyFont="1" applyAlignment="1">
      <alignment horizontal="left" vertical="top" wrapText="1"/>
    </xf>
    <xf numFmtId="164" fontId="21" fillId="0" borderId="0" xfId="0" applyNumberFormat="1" applyFont="1" applyAlignment="1">
      <alignment horizontal="left" vertical="top" wrapText="1"/>
    </xf>
    <xf numFmtId="167" fontId="21" fillId="0" borderId="0" xfId="0" applyNumberFormat="1" applyFont="1" applyAlignment="1">
      <alignment horizontal="left" vertical="top" wrapText="1"/>
    </xf>
    <xf numFmtId="0" fontId="37" fillId="22" borderId="12" xfId="0" applyFont="1" applyFill="1" applyBorder="1" applyAlignment="1">
      <alignment horizontal="center" vertical="top" wrapText="1"/>
    </xf>
    <xf numFmtId="0" fontId="37" fillId="26" borderId="0" xfId="0" applyFont="1" applyFill="1" applyAlignment="1">
      <alignment horizontal="center" vertical="top" wrapText="1"/>
    </xf>
    <xf numFmtId="0" fontId="20" fillId="0" borderId="2" xfId="0" applyFont="1" applyBorder="1" applyAlignment="1">
      <alignment horizontal="center" vertical="top"/>
    </xf>
    <xf numFmtId="0" fontId="20" fillId="0" borderId="7" xfId="0" applyFont="1" applyBorder="1" applyAlignment="1">
      <alignment horizontal="center" vertical="top"/>
    </xf>
    <xf numFmtId="0" fontId="20" fillId="0" borderId="6" xfId="0" applyFont="1" applyBorder="1" applyAlignment="1">
      <alignment horizontal="center" vertical="top"/>
    </xf>
    <xf numFmtId="0" fontId="20" fillId="0" borderId="10" xfId="0" applyFont="1" applyBorder="1" applyAlignment="1">
      <alignment horizontal="center" vertical="top"/>
    </xf>
    <xf numFmtId="164" fontId="21" fillId="3" borderId="1" xfId="0" applyNumberFormat="1" applyFont="1" applyFill="1" applyBorder="1" applyAlignment="1">
      <alignment horizontal="left" vertical="top" wrapText="1"/>
    </xf>
    <xf numFmtId="14" fontId="20" fillId="0" borderId="7" xfId="0" applyNumberFormat="1" applyFont="1" applyBorder="1" applyAlignment="1">
      <alignment horizontal="center" vertical="top"/>
    </xf>
    <xf numFmtId="11" fontId="21" fillId="0" borderId="1" xfId="0" applyNumberFormat="1" applyFont="1" applyBorder="1" applyAlignment="1">
      <alignment horizontal="left" vertical="top" wrapText="1"/>
    </xf>
    <xf numFmtId="0" fontId="19" fillId="0" borderId="5" xfId="0" applyFont="1" applyBorder="1" applyAlignment="1">
      <alignment horizontal="left" vertical="top" wrapText="1"/>
    </xf>
    <xf numFmtId="171" fontId="21" fillId="0" borderId="1" xfId="0" applyNumberFormat="1" applyFont="1" applyBorder="1" applyAlignment="1">
      <alignment horizontal="left" vertical="top" wrapText="1"/>
    </xf>
    <xf numFmtId="0" fontId="34" fillId="22" borderId="12" xfId="0" applyFont="1" applyFill="1" applyBorder="1" applyAlignment="1">
      <alignment horizontal="center" wrapText="1"/>
    </xf>
    <xf numFmtId="0" fontId="34" fillId="0" borderId="0" xfId="0" applyFont="1" applyAlignment="1">
      <alignment horizontal="center" wrapText="1"/>
    </xf>
    <xf numFmtId="0" fontId="21" fillId="22" borderId="12" xfId="0" applyFont="1" applyFill="1" applyBorder="1" applyAlignment="1">
      <alignment horizontal="center" vertical="top" wrapText="1"/>
    </xf>
    <xf numFmtId="164" fontId="21" fillId="0" borderId="0" xfId="0" applyNumberFormat="1" applyFont="1" applyAlignment="1">
      <alignment horizontal="center" vertical="top" wrapText="1"/>
    </xf>
    <xf numFmtId="0" fontId="21" fillId="0" borderId="0" xfId="0" applyFont="1" applyAlignment="1">
      <alignment horizontal="center" vertical="top" wrapText="1"/>
    </xf>
    <xf numFmtId="14" fontId="21" fillId="5" borderId="0" xfId="0" applyNumberFormat="1" applyFont="1" applyFill="1" applyAlignment="1">
      <alignment horizontal="center" vertical="top" wrapText="1"/>
    </xf>
    <xf numFmtId="165" fontId="21" fillId="5" borderId="1" xfId="0" applyNumberFormat="1" applyFont="1" applyFill="1" applyBorder="1" applyAlignment="1">
      <alignment horizontal="left" vertical="top" wrapText="1"/>
    </xf>
    <xf numFmtId="0" fontId="21" fillId="22" borderId="2" xfId="0" applyFont="1" applyFill="1" applyBorder="1" applyAlignment="1">
      <alignment horizontal="left" vertical="top"/>
    </xf>
    <xf numFmtId="0" fontId="21" fillId="5" borderId="12" xfId="0" applyFont="1" applyFill="1" applyBorder="1" applyAlignment="1">
      <alignment horizontal="center" vertical="top" wrapText="1"/>
    </xf>
    <xf numFmtId="0" fontId="49" fillId="5" borderId="1" xfId="0" applyFont="1" applyFill="1" applyBorder="1" applyAlignment="1">
      <alignment horizontal="left" vertical="top"/>
    </xf>
    <xf numFmtId="0" fontId="49" fillId="5" borderId="2" xfId="0" applyFont="1" applyFill="1" applyBorder="1" applyAlignment="1">
      <alignment horizontal="left" vertical="top"/>
    </xf>
    <xf numFmtId="173" fontId="21" fillId="0" borderId="2" xfId="0" applyNumberFormat="1" applyFont="1" applyBorder="1" applyAlignment="1">
      <alignment horizontal="left" vertical="top"/>
    </xf>
    <xf numFmtId="0" fontId="49" fillId="22" borderId="0" xfId="0" applyFont="1" applyFill="1" applyAlignment="1">
      <alignment horizontal="left" vertical="top" wrapText="1"/>
    </xf>
    <xf numFmtId="0" fontId="21" fillId="0" borderId="1" xfId="0" applyFont="1" applyBorder="1" applyAlignment="1">
      <alignment horizontal="center" vertical="top" wrapText="1"/>
    </xf>
    <xf numFmtId="0" fontId="21" fillId="0" borderId="2" xfId="0" applyFont="1" applyBorder="1" applyAlignment="1">
      <alignment horizontal="center" vertical="top" wrapText="1"/>
    </xf>
    <xf numFmtId="0" fontId="71" fillId="0" borderId="1" xfId="0" applyFont="1" applyBorder="1" applyAlignment="1">
      <alignment horizontal="left" vertical="top" wrapText="1"/>
    </xf>
    <xf numFmtId="14" fontId="21" fillId="0" borderId="2" xfId="0" applyNumberFormat="1" applyFont="1" applyBorder="1" applyAlignment="1">
      <alignment horizontal="left" vertical="top" wrapText="1"/>
    </xf>
    <xf numFmtId="0" fontId="49" fillId="22" borderId="7" xfId="0" applyFont="1" applyFill="1" applyBorder="1" applyAlignment="1">
      <alignment horizontal="center" vertical="top"/>
    </xf>
    <xf numFmtId="0" fontId="24" fillId="22" borderId="7" xfId="0" applyFont="1" applyFill="1" applyBorder="1" applyAlignment="1">
      <alignment vertical="top"/>
    </xf>
    <xf numFmtId="0" fontId="49" fillId="22" borderId="0" xfId="0" applyFont="1" applyFill="1" applyAlignment="1">
      <alignment horizontal="center" vertical="top"/>
    </xf>
    <xf numFmtId="0" fontId="72" fillId="22" borderId="0" xfId="0" applyFont="1" applyFill="1"/>
    <xf numFmtId="173" fontId="21" fillId="0" borderId="2" xfId="0" applyNumberFormat="1" applyFont="1" applyBorder="1" applyAlignment="1">
      <alignment horizontal="left" vertical="top" wrapText="1"/>
    </xf>
    <xf numFmtId="173" fontId="21" fillId="5" borderId="2" xfId="0" applyNumberFormat="1" applyFont="1" applyFill="1" applyBorder="1" applyAlignment="1">
      <alignment horizontal="left" vertical="top"/>
    </xf>
    <xf numFmtId="0" fontId="21" fillId="5" borderId="6" xfId="0" applyFont="1" applyFill="1" applyBorder="1" applyAlignment="1">
      <alignment horizontal="left" vertical="top" wrapText="1"/>
    </xf>
    <xf numFmtId="0" fontId="21" fillId="5" borderId="7" xfId="0" applyFont="1" applyFill="1" applyBorder="1" applyAlignment="1">
      <alignment horizontal="left" vertical="top" wrapText="1"/>
    </xf>
    <xf numFmtId="14" fontId="21" fillId="5" borderId="7" xfId="0" applyNumberFormat="1" applyFont="1" applyFill="1" applyBorder="1" applyAlignment="1">
      <alignment horizontal="left" vertical="top" wrapText="1"/>
    </xf>
    <xf numFmtId="164" fontId="21" fillId="20" borderId="7" xfId="0" applyNumberFormat="1" applyFont="1" applyFill="1" applyBorder="1" applyAlignment="1">
      <alignment horizontal="left" vertical="top" wrapText="1"/>
    </xf>
    <xf numFmtId="0" fontId="21" fillId="5" borderId="8" xfId="0" applyFont="1" applyFill="1" applyBorder="1" applyAlignment="1">
      <alignment vertical="top" wrapText="1"/>
    </xf>
    <xf numFmtId="0" fontId="21" fillId="5" borderId="11" xfId="0" applyFont="1" applyFill="1" applyBorder="1" applyAlignment="1">
      <alignment vertical="top" wrapText="1"/>
    </xf>
    <xf numFmtId="0" fontId="21" fillId="20" borderId="9" xfId="0" applyFont="1" applyFill="1" applyBorder="1" applyAlignment="1">
      <alignment horizontal="left" vertical="top"/>
    </xf>
    <xf numFmtId="171" fontId="21" fillId="20" borderId="1" xfId="0" applyNumberFormat="1" applyFont="1" applyFill="1" applyBorder="1" applyAlignment="1">
      <alignment horizontal="left" vertical="top"/>
    </xf>
    <xf numFmtId="15" fontId="21" fillId="20" borderId="1" xfId="0" applyNumberFormat="1" applyFont="1" applyFill="1" applyBorder="1" applyAlignment="1">
      <alignment horizontal="left" vertical="top" wrapText="1"/>
    </xf>
    <xf numFmtId="173" fontId="21" fillId="5" borderId="1" xfId="0" applyNumberFormat="1" applyFont="1" applyFill="1" applyBorder="1" applyAlignment="1">
      <alignment horizontal="left" vertical="top"/>
    </xf>
    <xf numFmtId="14" fontId="21" fillId="0" borderId="1" xfId="0" applyNumberFormat="1" applyFont="1" applyBorder="1" applyAlignment="1">
      <alignment horizontal="left" vertical="top"/>
    </xf>
    <xf numFmtId="173" fontId="21" fillId="22" borderId="1" xfId="0" applyNumberFormat="1" applyFont="1" applyFill="1" applyBorder="1" applyAlignment="1">
      <alignment horizontal="left" vertical="top"/>
    </xf>
    <xf numFmtId="173" fontId="21" fillId="0" borderId="1" xfId="0" applyNumberFormat="1" applyFont="1" applyBorder="1" applyAlignment="1">
      <alignment horizontal="left" vertical="top"/>
    </xf>
    <xf numFmtId="0" fontId="21" fillId="22" borderId="13" xfId="0" applyFont="1" applyFill="1" applyBorder="1" applyAlignment="1">
      <alignment horizontal="left" vertical="top"/>
    </xf>
    <xf numFmtId="164" fontId="21" fillId="22" borderId="13" xfId="0" applyNumberFormat="1" applyFont="1" applyFill="1" applyBorder="1" applyAlignment="1">
      <alignment horizontal="left" vertical="top"/>
    </xf>
    <xf numFmtId="0" fontId="15" fillId="0" borderId="1" xfId="0" applyFont="1" applyBorder="1" applyAlignment="1">
      <alignment vertical="top" wrapText="1"/>
    </xf>
    <xf numFmtId="0" fontId="20" fillId="0" borderId="0" xfId="0" applyFont="1"/>
    <xf numFmtId="0" fontId="55" fillId="0" borderId="6" xfId="0" applyFont="1" applyBorder="1" applyAlignment="1">
      <alignment horizontal="center" vertical="center" wrapText="1"/>
    </xf>
    <xf numFmtId="0" fontId="5" fillId="20" borderId="6" xfId="0" applyFont="1" applyFill="1" applyBorder="1" applyAlignment="1">
      <alignment vertical="top"/>
    </xf>
    <xf numFmtId="0" fontId="73" fillId="25" borderId="1" xfId="0" applyFont="1" applyFill="1" applyBorder="1" applyAlignment="1">
      <alignment horizontal="left" vertical="top" wrapText="1"/>
    </xf>
    <xf numFmtId="164" fontId="73" fillId="25" borderId="1" xfId="0" applyNumberFormat="1" applyFont="1" applyFill="1" applyBorder="1" applyAlignment="1">
      <alignment horizontal="left" vertical="top" wrapText="1"/>
    </xf>
    <xf numFmtId="14" fontId="73" fillId="25" borderId="1" xfId="0" applyNumberFormat="1" applyFont="1" applyFill="1" applyBorder="1" applyAlignment="1">
      <alignment horizontal="left" vertical="top" wrapText="1"/>
    </xf>
    <xf numFmtId="167" fontId="73" fillId="25" borderId="1" xfId="0" applyNumberFormat="1" applyFont="1" applyFill="1" applyBorder="1" applyAlignment="1">
      <alignment horizontal="left" vertical="top" wrapText="1"/>
    </xf>
    <xf numFmtId="0" fontId="73" fillId="25" borderId="9" xfId="0" applyFont="1" applyFill="1" applyBorder="1" applyAlignment="1">
      <alignment horizontal="left" vertical="top" wrapText="1"/>
    </xf>
    <xf numFmtId="0" fontId="74" fillId="22" borderId="12" xfId="0" applyFont="1" applyFill="1" applyBorder="1" applyAlignment="1">
      <alignment horizontal="center" vertical="top"/>
    </xf>
    <xf numFmtId="0" fontId="74" fillId="25" borderId="0" xfId="0" applyFont="1" applyFill="1" applyAlignment="1">
      <alignment horizontal="center" vertical="top"/>
    </xf>
    <xf numFmtId="0" fontId="73" fillId="25" borderId="0" xfId="0" applyFont="1" applyFill="1" applyAlignment="1">
      <alignment horizontal="center" vertical="top" wrapText="1"/>
    </xf>
    <xf numFmtId="11" fontId="73" fillId="25" borderId="1" xfId="0" applyNumberFormat="1" applyFont="1" applyFill="1" applyBorder="1" applyAlignment="1">
      <alignment horizontal="left" vertical="top" wrapText="1"/>
    </xf>
    <xf numFmtId="15" fontId="73" fillId="25" borderId="1" xfId="0" applyNumberFormat="1" applyFont="1" applyFill="1" applyBorder="1" applyAlignment="1">
      <alignment horizontal="left" vertical="top" wrapText="1"/>
    </xf>
    <xf numFmtId="0" fontId="74" fillId="25" borderId="12" xfId="0" applyFont="1" applyFill="1" applyBorder="1" applyAlignment="1">
      <alignment horizontal="center" vertical="top"/>
    </xf>
    <xf numFmtId="0" fontId="75" fillId="25" borderId="7" xfId="0" applyFont="1" applyFill="1" applyBorder="1" applyAlignment="1">
      <alignment vertical="top"/>
    </xf>
    <xf numFmtId="0" fontId="35" fillId="25" borderId="9" xfId="0" applyFont="1" applyFill="1" applyBorder="1" applyAlignment="1">
      <alignment horizontal="left" vertical="top" wrapText="1"/>
    </xf>
    <xf numFmtId="0" fontId="74" fillId="25" borderId="0" xfId="0" applyFont="1" applyFill="1" applyAlignment="1">
      <alignment vertical="top"/>
    </xf>
    <xf numFmtId="0" fontId="74" fillId="25" borderId="1" xfId="0" applyFont="1" applyFill="1" applyBorder="1" applyAlignment="1">
      <alignment vertical="top" wrapText="1"/>
    </xf>
    <xf numFmtId="0" fontId="74" fillId="25" borderId="1" xfId="0" applyFont="1" applyFill="1" applyBorder="1" applyAlignment="1">
      <alignment horizontal="left" vertical="top"/>
    </xf>
    <xf numFmtId="0" fontId="74" fillId="25" borderId="12" xfId="0" applyFont="1" applyFill="1" applyBorder="1" applyAlignment="1">
      <alignment horizontal="left" vertical="top"/>
    </xf>
    <xf numFmtId="0" fontId="74" fillId="25" borderId="0" xfId="0" applyFont="1" applyFill="1" applyAlignment="1">
      <alignment horizontal="left" vertical="top"/>
    </xf>
    <xf numFmtId="172" fontId="73" fillId="25" borderId="1" xfId="0" applyNumberFormat="1" applyFont="1" applyFill="1" applyBorder="1" applyAlignment="1">
      <alignment horizontal="left" vertical="top" wrapText="1"/>
    </xf>
    <xf numFmtId="0" fontId="74" fillId="22" borderId="12" xfId="0" applyFont="1" applyFill="1" applyBorder="1" applyAlignment="1">
      <alignment horizontal="left" vertical="top"/>
    </xf>
    <xf numFmtId="170" fontId="73" fillId="25" borderId="1" xfId="0" applyNumberFormat="1" applyFont="1" applyFill="1" applyBorder="1" applyAlignment="1">
      <alignment horizontal="left" vertical="top" wrapText="1"/>
    </xf>
    <xf numFmtId="0" fontId="74" fillId="25" borderId="12" xfId="0" applyFont="1" applyFill="1" applyBorder="1" applyAlignment="1">
      <alignment horizontal="center"/>
    </xf>
    <xf numFmtId="0" fontId="74" fillId="25" borderId="0" xfId="0" applyFont="1" applyFill="1" applyAlignment="1">
      <alignment horizontal="center"/>
    </xf>
    <xf numFmtId="172" fontId="21" fillId="0" borderId="1" xfId="0" applyNumberFormat="1" applyFont="1" applyBorder="1" applyAlignment="1">
      <alignment horizontal="left" vertical="top" wrapText="1"/>
    </xf>
    <xf numFmtId="0" fontId="73" fillId="25" borderId="12" xfId="0" applyFont="1" applyFill="1" applyBorder="1" applyAlignment="1">
      <alignment horizontal="left" vertical="top" wrapText="1"/>
    </xf>
    <xf numFmtId="0" fontId="73" fillId="25" borderId="0" xfId="0" applyFont="1" applyFill="1" applyAlignment="1">
      <alignment horizontal="left" vertical="top" wrapText="1"/>
    </xf>
    <xf numFmtId="0" fontId="10" fillId="0" borderId="0" xfId="0" applyFont="1" applyAlignment="1">
      <alignment horizontal="left"/>
    </xf>
    <xf numFmtId="0" fontId="74" fillId="25" borderId="15" xfId="0" applyFont="1" applyFill="1" applyBorder="1" applyAlignment="1">
      <alignment horizontal="center" vertical="top"/>
    </xf>
    <xf numFmtId="0" fontId="76" fillId="25" borderId="1" xfId="0" applyFont="1" applyFill="1" applyBorder="1" applyAlignment="1">
      <alignment horizontal="left" vertical="top" wrapText="1"/>
    </xf>
    <xf numFmtId="169" fontId="73" fillId="25" borderId="1" xfId="0" applyNumberFormat="1" applyFont="1" applyFill="1" applyBorder="1" applyAlignment="1">
      <alignment horizontal="left" vertical="top" wrapText="1"/>
    </xf>
    <xf numFmtId="0" fontId="74" fillId="25" borderId="15" xfId="0" applyFont="1" applyFill="1" applyBorder="1" applyAlignment="1">
      <alignment horizontal="left" vertical="top"/>
    </xf>
    <xf numFmtId="165" fontId="73" fillId="25" borderId="1" xfId="0" applyNumberFormat="1" applyFont="1" applyFill="1" applyBorder="1" applyAlignment="1">
      <alignment horizontal="left" vertical="top" wrapText="1"/>
    </xf>
    <xf numFmtId="0" fontId="73" fillId="25" borderId="1" xfId="0" quotePrefix="1" applyFont="1" applyFill="1" applyBorder="1" applyAlignment="1">
      <alignment horizontal="left" vertical="top" wrapText="1"/>
    </xf>
    <xf numFmtId="168" fontId="73" fillId="25" borderId="1" xfId="0" applyNumberFormat="1" applyFont="1" applyFill="1" applyBorder="1" applyAlignment="1">
      <alignment horizontal="left" vertical="top" wrapText="1"/>
    </xf>
    <xf numFmtId="171" fontId="73" fillId="25" borderId="1" xfId="0" applyNumberFormat="1" applyFont="1" applyFill="1" applyBorder="1" applyAlignment="1">
      <alignment horizontal="left" vertical="top" wrapText="1"/>
    </xf>
    <xf numFmtId="0" fontId="74" fillId="22" borderId="12" xfId="0" applyFont="1" applyFill="1" applyBorder="1" applyAlignment="1">
      <alignment horizontal="center"/>
    </xf>
    <xf numFmtId="0" fontId="74" fillId="25" borderId="15" xfId="0" applyFont="1" applyFill="1" applyBorder="1" applyAlignment="1">
      <alignment horizontal="center"/>
    </xf>
    <xf numFmtId="172" fontId="21" fillId="22" borderId="1" xfId="0" applyNumberFormat="1" applyFont="1" applyFill="1" applyBorder="1" applyAlignment="1">
      <alignment horizontal="left" vertical="top" wrapText="1"/>
    </xf>
    <xf numFmtId="15" fontId="21" fillId="22" borderId="1" xfId="0" applyNumberFormat="1" applyFont="1" applyFill="1" applyBorder="1" applyAlignment="1">
      <alignment horizontal="left" vertical="top" wrapText="1"/>
    </xf>
    <xf numFmtId="0" fontId="49" fillId="22" borderId="12" xfId="0" applyFont="1" applyFill="1" applyBorder="1" applyAlignment="1">
      <alignment horizontal="left" vertical="top"/>
    </xf>
    <xf numFmtId="0" fontId="49" fillId="22" borderId="0" xfId="0" applyFont="1" applyFill="1" applyAlignment="1">
      <alignment horizontal="left" vertical="top"/>
    </xf>
    <xf numFmtId="0" fontId="49" fillId="22" borderId="15" xfId="0" applyFont="1" applyFill="1" applyBorder="1" applyAlignment="1">
      <alignment horizontal="left" vertical="top"/>
    </xf>
    <xf numFmtId="167" fontId="20" fillId="0" borderId="0" xfId="0" applyNumberFormat="1" applyFont="1" applyAlignment="1">
      <alignment horizontal="left" vertical="top"/>
    </xf>
    <xf numFmtId="167" fontId="20" fillId="5" borderId="0" xfId="0" applyNumberFormat="1" applyFont="1" applyFill="1" applyAlignment="1">
      <alignment horizontal="left" vertical="top"/>
    </xf>
    <xf numFmtId="0" fontId="74" fillId="25" borderId="7" xfId="0" applyFont="1" applyFill="1" applyBorder="1" applyAlignment="1">
      <alignment horizontal="center" vertical="top"/>
    </xf>
    <xf numFmtId="0" fontId="74" fillId="25" borderId="6" xfId="0" applyFont="1" applyFill="1" applyBorder="1" applyAlignment="1">
      <alignment horizontal="center" vertical="top"/>
    </xf>
    <xf numFmtId="0" fontId="74" fillId="25" borderId="10" xfId="0" applyFont="1" applyFill="1" applyBorder="1" applyAlignment="1">
      <alignment horizontal="center" vertical="top"/>
    </xf>
    <xf numFmtId="0" fontId="73" fillId="22" borderId="12" xfId="0" applyFont="1" applyFill="1" applyBorder="1" applyAlignment="1">
      <alignment horizontal="center" vertical="top" wrapText="1"/>
    </xf>
    <xf numFmtId="0" fontId="10" fillId="0" borderId="1" xfId="0" applyFont="1" applyBorder="1" applyAlignment="1">
      <alignment vertical="center"/>
    </xf>
    <xf numFmtId="0" fontId="10" fillId="0" borderId="1" xfId="0" applyFont="1" applyBorder="1" applyAlignment="1">
      <alignment vertical="center" wrapText="1"/>
    </xf>
    <xf numFmtId="0" fontId="77" fillId="29" borderId="1" xfId="0" applyFont="1" applyFill="1" applyBorder="1" applyAlignment="1">
      <alignment horizontal="center" vertical="center" wrapText="1"/>
    </xf>
    <xf numFmtId="0" fontId="77" fillId="30" borderId="1" xfId="0" applyFont="1" applyFill="1" applyBorder="1" applyAlignment="1">
      <alignment horizontal="center" vertical="center" wrapText="1"/>
    </xf>
    <xf numFmtId="0" fontId="77" fillId="31" borderId="1" xfId="0" applyFont="1" applyFill="1" applyBorder="1" applyAlignment="1">
      <alignment horizontal="center" vertical="center" wrapText="1"/>
    </xf>
    <xf numFmtId="0" fontId="77" fillId="32" borderId="1" xfId="0" applyFont="1" applyFill="1" applyBorder="1" applyAlignment="1">
      <alignment horizontal="center" vertical="center" wrapText="1"/>
    </xf>
    <xf numFmtId="167" fontId="15" fillId="0" borderId="2" xfId="0" applyNumberFormat="1" applyFont="1" applyBorder="1" applyAlignment="1">
      <alignment horizontal="left" vertical="top" wrapText="1"/>
    </xf>
    <xf numFmtId="167" fontId="15" fillId="0" borderId="4" xfId="0" applyNumberFormat="1" applyFont="1" applyBorder="1" applyAlignment="1">
      <alignment horizontal="left" vertical="top" wrapText="1"/>
    </xf>
    <xf numFmtId="167" fontId="21" fillId="0" borderId="2" xfId="0" applyNumberFormat="1" applyFont="1" applyBorder="1" applyAlignment="1">
      <alignment horizontal="left" vertical="top" wrapText="1"/>
    </xf>
    <xf numFmtId="0" fontId="35" fillId="0" borderId="4" xfId="0" applyFont="1" applyBorder="1" applyAlignment="1">
      <alignment horizontal="left" vertical="top" wrapText="1"/>
    </xf>
    <xf numFmtId="0" fontId="15" fillId="0" borderId="0" xfId="0" applyFont="1" applyAlignment="1">
      <alignment horizontal="center" vertical="top"/>
    </xf>
    <xf numFmtId="0" fontId="15" fillId="0" borderId="6" xfId="0" applyFont="1" applyBorder="1" applyAlignment="1">
      <alignment horizontal="left" vertical="top" wrapText="1"/>
    </xf>
    <xf numFmtId="0" fontId="15" fillId="0" borderId="7" xfId="0" applyFont="1" applyBorder="1" applyAlignment="1">
      <alignment horizontal="left" vertical="top" wrapText="1"/>
    </xf>
    <xf numFmtId="164" fontId="15" fillId="0" borderId="7" xfId="0" applyNumberFormat="1" applyFont="1" applyBorder="1" applyAlignment="1">
      <alignment horizontal="left" vertical="top" wrapText="1"/>
    </xf>
    <xf numFmtId="167" fontId="21" fillId="0" borderId="7" xfId="0" applyNumberFormat="1" applyFont="1" applyBorder="1" applyAlignment="1">
      <alignment horizontal="left" vertical="top" wrapText="1"/>
    </xf>
    <xf numFmtId="0" fontId="35" fillId="0" borderId="5" xfId="0" applyFont="1" applyBorder="1" applyAlignment="1">
      <alignment horizontal="left" vertical="top" wrapText="1"/>
    </xf>
    <xf numFmtId="0" fontId="20" fillId="0" borderId="5" xfId="0" applyFont="1" applyBorder="1" applyAlignment="1">
      <alignment horizontal="center" vertical="top"/>
    </xf>
    <xf numFmtId="0" fontId="73" fillId="25" borderId="6" xfId="0" applyFont="1" applyFill="1" applyBorder="1" applyAlignment="1">
      <alignment horizontal="left" vertical="top" wrapText="1"/>
    </xf>
    <xf numFmtId="0" fontId="73" fillId="25" borderId="7" xfId="0" applyFont="1" applyFill="1" applyBorder="1" applyAlignment="1">
      <alignment horizontal="left" vertical="top" wrapText="1"/>
    </xf>
    <xf numFmtId="164" fontId="73" fillId="25" borderId="7" xfId="0" applyNumberFormat="1" applyFont="1" applyFill="1" applyBorder="1" applyAlignment="1">
      <alignment horizontal="left" vertical="top" wrapText="1"/>
    </xf>
    <xf numFmtId="0" fontId="73" fillId="25" borderId="5" xfId="0" applyFont="1" applyFill="1" applyBorder="1" applyAlignment="1">
      <alignment horizontal="left" vertical="top" wrapText="1"/>
    </xf>
    <xf numFmtId="14" fontId="73" fillId="25" borderId="7" xfId="0" applyNumberFormat="1" applyFont="1" applyFill="1" applyBorder="1" applyAlignment="1">
      <alignment horizontal="left" vertical="top" wrapText="1"/>
    </xf>
    <xf numFmtId="167" fontId="73" fillId="25" borderId="7" xfId="0" applyNumberFormat="1" applyFont="1" applyFill="1" applyBorder="1" applyAlignment="1">
      <alignment horizontal="left" vertical="top" wrapText="1"/>
    </xf>
    <xf numFmtId="0" fontId="74" fillId="25" borderId="5" xfId="0" applyFont="1" applyFill="1" applyBorder="1" applyAlignment="1">
      <alignment horizontal="center" vertical="top"/>
    </xf>
    <xf numFmtId="0" fontId="73" fillId="25" borderId="0" xfId="0" applyFont="1" applyFill="1" applyAlignment="1">
      <alignment horizontal="center" vertical="top"/>
    </xf>
    <xf numFmtId="15" fontId="15" fillId="0" borderId="7" xfId="0" applyNumberFormat="1" applyFont="1" applyBorder="1" applyAlignment="1">
      <alignment horizontal="left" vertical="top" wrapText="1"/>
    </xf>
    <xf numFmtId="0" fontId="15" fillId="0" borderId="5" xfId="0" applyFont="1" applyBorder="1" applyAlignment="1">
      <alignment horizontal="left" vertical="top" wrapText="1"/>
    </xf>
    <xf numFmtId="165" fontId="15" fillId="0" borderId="7" xfId="0" applyNumberFormat="1" applyFont="1" applyBorder="1" applyAlignment="1">
      <alignment horizontal="left" vertical="top" wrapText="1"/>
    </xf>
    <xf numFmtId="14" fontId="21" fillId="0" borderId="7" xfId="0" applyNumberFormat="1" applyFont="1" applyBorder="1" applyAlignment="1">
      <alignment horizontal="left" vertical="top" wrapText="1"/>
    </xf>
    <xf numFmtId="11" fontId="73" fillId="25" borderId="7" xfId="0" applyNumberFormat="1" applyFont="1" applyFill="1" applyBorder="1" applyAlignment="1">
      <alignment horizontal="left" vertical="top" wrapText="1"/>
    </xf>
    <xf numFmtId="15" fontId="73" fillId="25" borderId="7" xfId="0" applyNumberFormat="1" applyFont="1" applyFill="1" applyBorder="1" applyAlignment="1">
      <alignment horizontal="left" vertical="top" wrapText="1"/>
    </xf>
    <xf numFmtId="167" fontId="73" fillId="25" borderId="2" xfId="0" applyNumberFormat="1" applyFont="1" applyFill="1" applyBorder="1" applyAlignment="1">
      <alignment horizontal="left" vertical="top" wrapText="1"/>
    </xf>
    <xf numFmtId="0" fontId="73" fillId="25" borderId="4" xfId="0" applyFont="1" applyFill="1" applyBorder="1" applyAlignment="1">
      <alignment horizontal="left" vertical="top" wrapText="1"/>
    </xf>
    <xf numFmtId="0" fontId="74" fillId="25" borderId="7" xfId="0" applyFont="1" applyFill="1" applyBorder="1" applyAlignment="1">
      <alignment horizontal="left" vertical="top"/>
    </xf>
    <xf numFmtId="0" fontId="74" fillId="25" borderId="5" xfId="0" applyFont="1" applyFill="1" applyBorder="1" applyAlignment="1">
      <alignment horizontal="left" vertical="top"/>
    </xf>
    <xf numFmtId="0" fontId="73" fillId="25" borderId="2" xfId="0" applyFont="1" applyFill="1" applyBorder="1" applyAlignment="1">
      <alignment horizontal="left" vertical="top" wrapText="1"/>
    </xf>
    <xf numFmtId="0" fontId="21" fillId="22" borderId="12" xfId="0" applyFont="1" applyFill="1" applyBorder="1" applyAlignment="1">
      <alignment wrapText="1"/>
    </xf>
    <xf numFmtId="0" fontId="21" fillId="0" borderId="0" xfId="0" applyFont="1" applyAlignment="1">
      <alignment wrapText="1"/>
    </xf>
    <xf numFmtId="0" fontId="73" fillId="22" borderId="12" xfId="0" applyFont="1" applyFill="1" applyBorder="1" applyAlignment="1">
      <alignment wrapText="1"/>
    </xf>
    <xf numFmtId="0" fontId="73" fillId="25" borderId="0" xfId="0" applyFont="1" applyFill="1" applyAlignment="1">
      <alignment wrapText="1"/>
    </xf>
    <xf numFmtId="170" fontId="15" fillId="0" borderId="7" xfId="0" applyNumberFormat="1" applyFont="1" applyBorder="1" applyAlignment="1">
      <alignment horizontal="left" vertical="top" wrapText="1"/>
    </xf>
    <xf numFmtId="0" fontId="15" fillId="22" borderId="6" xfId="0" applyFont="1" applyFill="1" applyBorder="1" applyAlignment="1">
      <alignment horizontal="left" vertical="top" wrapText="1"/>
    </xf>
    <xf numFmtId="0" fontId="15" fillId="22" borderId="7" xfId="0" applyFont="1" applyFill="1" applyBorder="1" applyAlignment="1">
      <alignment horizontal="left" vertical="top" wrapText="1"/>
    </xf>
    <xf numFmtId="0" fontId="21" fillId="22" borderId="0" xfId="0" applyFont="1" applyFill="1" applyAlignment="1">
      <alignment wrapText="1"/>
    </xf>
    <xf numFmtId="0" fontId="15" fillId="22" borderId="0" xfId="0" applyFont="1" applyFill="1" applyAlignment="1">
      <alignment horizontal="center" vertical="top"/>
    </xf>
    <xf numFmtId="0" fontId="21" fillId="5" borderId="0" xfId="0" applyFont="1" applyFill="1" applyAlignment="1">
      <alignment wrapText="1"/>
    </xf>
    <xf numFmtId="0" fontId="15" fillId="5" borderId="0" xfId="0" applyFont="1" applyFill="1" applyAlignment="1">
      <alignment horizontal="center" vertical="top"/>
    </xf>
    <xf numFmtId="0" fontId="79" fillId="5" borderId="0" xfId="0" applyFont="1" applyFill="1" applyAlignment="1">
      <alignment horizontal="left" vertical="top"/>
    </xf>
    <xf numFmtId="0" fontId="15" fillId="5" borderId="7" xfId="0" applyFont="1" applyFill="1" applyBorder="1" applyAlignment="1">
      <alignment horizontal="left" vertical="top" wrapText="1"/>
    </xf>
    <xf numFmtId="0" fontId="21" fillId="5" borderId="12" xfId="0" applyFont="1" applyFill="1" applyBorder="1" applyAlignment="1">
      <alignment wrapText="1"/>
    </xf>
    <xf numFmtId="11" fontId="15" fillId="0" borderId="1" xfId="0" applyNumberFormat="1" applyFont="1" applyBorder="1" applyAlignment="1">
      <alignment horizontal="left" vertical="top" wrapText="1"/>
    </xf>
    <xf numFmtId="0" fontId="20" fillId="0" borderId="1" xfId="0" applyFont="1" applyBorder="1"/>
    <xf numFmtId="0" fontId="20" fillId="0" borderId="1" xfId="0" applyFont="1" applyBorder="1" applyAlignment="1">
      <alignment wrapText="1"/>
    </xf>
    <xf numFmtId="14" fontId="20" fillId="0" borderId="1" xfId="0" applyNumberFormat="1" applyFont="1" applyBorder="1" applyAlignment="1">
      <alignment horizontal="left" vertical="top" wrapText="1"/>
    </xf>
    <xf numFmtId="0" fontId="21" fillId="15" borderId="1" xfId="0" applyFont="1" applyFill="1" applyBorder="1" applyAlignment="1">
      <alignment horizontal="left" wrapText="1"/>
    </xf>
    <xf numFmtId="14" fontId="15" fillId="0" borderId="2" xfId="0" applyNumberFormat="1" applyFont="1" applyBorder="1" applyAlignment="1">
      <alignment horizontal="left" vertical="top" wrapText="1"/>
    </xf>
    <xf numFmtId="0" fontId="15" fillId="20" borderId="1" xfId="0" applyFont="1" applyFill="1" applyBorder="1" applyAlignment="1">
      <alignment horizontal="left" vertical="top" wrapText="1"/>
    </xf>
    <xf numFmtId="0" fontId="15" fillId="20" borderId="2" xfId="0" applyFont="1" applyFill="1" applyBorder="1" applyAlignment="1">
      <alignment horizontal="left" vertical="top" wrapText="1"/>
    </xf>
    <xf numFmtId="0" fontId="15" fillId="20" borderId="6" xfId="0" applyFont="1" applyFill="1" applyBorder="1" applyAlignment="1">
      <alignment horizontal="left" vertical="top" wrapText="1"/>
    </xf>
    <xf numFmtId="0" fontId="15" fillId="20" borderId="7" xfId="0" applyFont="1" applyFill="1" applyBorder="1" applyAlignment="1">
      <alignment horizontal="left" vertical="top" wrapText="1"/>
    </xf>
    <xf numFmtId="14" fontId="15" fillId="0" borderId="7" xfId="0" applyNumberFormat="1" applyFont="1" applyBorder="1" applyAlignment="1">
      <alignment horizontal="left" vertical="top" wrapText="1"/>
    </xf>
    <xf numFmtId="0" fontId="15" fillId="15" borderId="1" xfId="0" applyFont="1" applyFill="1" applyBorder="1" applyAlignment="1">
      <alignment horizontal="left" vertical="top" wrapText="1"/>
    </xf>
    <xf numFmtId="0" fontId="21" fillId="0" borderId="1" xfId="0" applyFont="1" applyBorder="1" applyAlignment="1">
      <alignment horizontal="left"/>
    </xf>
    <xf numFmtId="14" fontId="21" fillId="0" borderId="4" xfId="0" applyNumberFormat="1" applyFont="1" applyBorder="1" applyAlignment="1">
      <alignment horizontal="left"/>
    </xf>
    <xf numFmtId="14" fontId="21" fillId="0" borderId="1" xfId="0" applyNumberFormat="1" applyFont="1" applyBorder="1" applyAlignment="1">
      <alignment horizontal="left"/>
    </xf>
    <xf numFmtId="14" fontId="21" fillId="0" borderId="2" xfId="0" applyNumberFormat="1" applyFont="1" applyBorder="1" applyAlignment="1">
      <alignment horizontal="left"/>
    </xf>
    <xf numFmtId="0" fontId="21" fillId="0" borderId="2" xfId="0" applyFont="1" applyBorder="1" applyAlignment="1">
      <alignment horizontal="left"/>
    </xf>
    <xf numFmtId="14" fontId="21" fillId="0" borderId="11" xfId="0" applyNumberFormat="1" applyFont="1" applyBorder="1" applyAlignment="1">
      <alignment horizontal="left"/>
    </xf>
    <xf numFmtId="0" fontId="21" fillId="0" borderId="6" xfId="0" applyFont="1" applyBorder="1" applyAlignment="1">
      <alignment horizontal="left"/>
    </xf>
    <xf numFmtId="0" fontId="15" fillId="20" borderId="7" xfId="0" applyFont="1" applyFill="1" applyBorder="1" applyAlignment="1">
      <alignment horizontal="left" wrapText="1"/>
    </xf>
    <xf numFmtId="0" fontId="21" fillId="0" borderId="7" xfId="0" applyFont="1" applyBorder="1" applyAlignment="1">
      <alignment horizontal="left" vertical="top"/>
    </xf>
    <xf numFmtId="14" fontId="21" fillId="0" borderId="5" xfId="0" applyNumberFormat="1" applyFont="1" applyBorder="1" applyAlignment="1">
      <alignment horizontal="left"/>
    </xf>
    <xf numFmtId="14" fontId="21" fillId="0" borderId="6" xfId="0" applyNumberFormat="1" applyFont="1" applyBorder="1" applyAlignment="1">
      <alignment horizontal="left"/>
    </xf>
    <xf numFmtId="14" fontId="21" fillId="0" borderId="7" xfId="0" applyNumberFormat="1" applyFont="1" applyBorder="1" applyAlignment="1">
      <alignment horizontal="left"/>
    </xf>
    <xf numFmtId="0" fontId="21" fillId="0" borderId="7" xfId="0" applyFont="1" applyBorder="1" applyAlignment="1">
      <alignment horizontal="left"/>
    </xf>
    <xf numFmtId="0" fontId="21" fillId="20" borderId="7" xfId="0" applyFont="1" applyFill="1" applyBorder="1" applyAlignment="1">
      <alignment horizontal="left" wrapText="1"/>
    </xf>
    <xf numFmtId="0" fontId="21" fillId="20" borderId="7" xfId="0" applyFont="1" applyFill="1" applyBorder="1" applyAlignment="1">
      <alignment horizontal="left"/>
    </xf>
    <xf numFmtId="0" fontId="21" fillId="20" borderId="3" xfId="0" applyFont="1" applyFill="1" applyBorder="1" applyAlignment="1">
      <alignment horizontal="left" wrapText="1"/>
    </xf>
    <xf numFmtId="0" fontId="21" fillId="20" borderId="7" xfId="0" applyFont="1" applyFill="1" applyBorder="1" applyAlignment="1">
      <alignment horizontal="left" vertical="top"/>
    </xf>
    <xf numFmtId="14" fontId="21" fillId="20" borderId="7" xfId="0" applyNumberFormat="1" applyFont="1" applyFill="1" applyBorder="1" applyAlignment="1">
      <alignment horizontal="left"/>
    </xf>
    <xf numFmtId="14" fontId="21" fillId="20" borderId="2" xfId="0" applyNumberFormat="1" applyFont="1" applyFill="1" applyBorder="1" applyAlignment="1">
      <alignment horizontal="left"/>
    </xf>
    <xf numFmtId="0" fontId="21" fillId="20" borderId="11" xfId="0" applyFont="1" applyFill="1" applyBorder="1" applyAlignment="1">
      <alignment horizontal="left" wrapText="1"/>
    </xf>
    <xf numFmtId="0" fontId="21" fillId="20" borderId="2" xfId="0" applyFont="1" applyFill="1" applyBorder="1" applyAlignment="1">
      <alignment horizontal="left" wrapText="1"/>
    </xf>
    <xf numFmtId="0" fontId="15" fillId="0" borderId="5" xfId="0" applyFont="1" applyBorder="1" applyAlignment="1">
      <alignment horizontal="left"/>
    </xf>
    <xf numFmtId="0" fontId="15" fillId="0" borderId="0" xfId="0" applyFont="1" applyAlignment="1">
      <alignment horizontal="left"/>
    </xf>
    <xf numFmtId="0" fontId="21" fillId="20" borderId="2" xfId="0" applyFont="1" applyFill="1" applyBorder="1" applyAlignment="1">
      <alignment horizontal="left"/>
    </xf>
    <xf numFmtId="14" fontId="21" fillId="0" borderId="3" xfId="0" applyNumberFormat="1" applyFont="1" applyBorder="1" applyAlignment="1">
      <alignment horizontal="left"/>
    </xf>
    <xf numFmtId="0" fontId="15" fillId="20" borderId="7" xfId="0" applyFont="1" applyFill="1" applyBorder="1" applyAlignment="1">
      <alignment horizontal="left"/>
    </xf>
    <xf numFmtId="0" fontId="21" fillId="0" borderId="10" xfId="0" applyFont="1" applyBorder="1" applyAlignment="1">
      <alignment horizontal="left"/>
    </xf>
    <xf numFmtId="0" fontId="21" fillId="20" borderId="6" xfId="0" applyFont="1" applyFill="1" applyBorder="1" applyAlignment="1">
      <alignment horizontal="left" wrapText="1"/>
    </xf>
    <xf numFmtId="0" fontId="21" fillId="20" borderId="10" xfId="0" applyFont="1" applyFill="1" applyBorder="1" applyAlignment="1">
      <alignment horizontal="left" wrapText="1"/>
    </xf>
    <xf numFmtId="0" fontId="21" fillId="20" borderId="6" xfId="0" applyFont="1" applyFill="1" applyBorder="1" applyAlignment="1">
      <alignment horizontal="left"/>
    </xf>
    <xf numFmtId="14" fontId="21" fillId="0" borderId="7" xfId="0" applyNumberFormat="1" applyFont="1" applyBorder="1" applyAlignment="1">
      <alignment horizontal="left" vertical="top"/>
    </xf>
    <xf numFmtId="0" fontId="18" fillId="0" borderId="9" xfId="0" applyFont="1" applyBorder="1" applyAlignment="1">
      <alignment horizontal="left"/>
    </xf>
    <xf numFmtId="0" fontId="19" fillId="0" borderId="8" xfId="0" applyFont="1" applyBorder="1" applyAlignment="1">
      <alignment horizontal="left" vertical="top" wrapText="1"/>
    </xf>
    <xf numFmtId="0" fontId="19" fillId="0" borderId="7" xfId="0" applyFont="1" applyBorder="1" applyAlignment="1">
      <alignment horizontal="left" vertical="top"/>
    </xf>
    <xf numFmtId="14" fontId="19" fillId="0" borderId="2" xfId="0" applyNumberFormat="1" applyFont="1" applyBorder="1" applyAlignment="1">
      <alignment horizontal="left" vertical="top"/>
    </xf>
    <xf numFmtId="0" fontId="18" fillId="0" borderId="2" xfId="0" applyFont="1" applyBorder="1" applyAlignment="1">
      <alignment horizontal="left"/>
    </xf>
    <xf numFmtId="0" fontId="18" fillId="0" borderId="10" xfId="0" applyFont="1" applyBorder="1" applyAlignment="1">
      <alignment horizontal="left"/>
    </xf>
    <xf numFmtId="0" fontId="18" fillId="20" borderId="1" xfId="0" applyFont="1" applyFill="1" applyBorder="1" applyAlignment="1">
      <alignment horizontal="left" wrapText="1"/>
    </xf>
    <xf numFmtId="0" fontId="18" fillId="20" borderId="6" xfId="0" applyFont="1" applyFill="1" applyBorder="1" applyAlignment="1">
      <alignment horizontal="left" wrapText="1"/>
    </xf>
    <xf numFmtId="0" fontId="18" fillId="0" borderId="6" xfId="0" applyFont="1" applyBorder="1" applyAlignment="1">
      <alignment horizontal="left" vertical="top" wrapText="1"/>
    </xf>
    <xf numFmtId="0" fontId="18" fillId="0" borderId="3" xfId="0" applyFont="1" applyBorder="1" applyAlignment="1">
      <alignment horizontal="left" vertical="top"/>
    </xf>
    <xf numFmtId="0" fontId="18" fillId="0" borderId="2" xfId="0" applyFont="1" applyBorder="1" applyAlignment="1">
      <alignment horizontal="left" vertical="top"/>
    </xf>
    <xf numFmtId="0" fontId="21" fillId="0" borderId="2" xfId="0" applyFont="1" applyBorder="1" applyAlignment="1">
      <alignment horizontal="center" vertical="center" wrapText="1"/>
    </xf>
    <xf numFmtId="0" fontId="15" fillId="2" borderId="7" xfId="0" applyFont="1" applyFill="1" applyBorder="1" applyAlignment="1">
      <alignment horizontal="left" vertical="top" wrapText="1"/>
    </xf>
    <xf numFmtId="0" fontId="21" fillId="5" borderId="2" xfId="0" applyFont="1" applyFill="1" applyBorder="1" applyAlignment="1">
      <alignment horizontal="center" vertical="center" wrapText="1"/>
    </xf>
    <xf numFmtId="173" fontId="21" fillId="0" borderId="1" xfId="0" applyNumberFormat="1" applyFont="1" applyBorder="1" applyAlignment="1">
      <alignment horizontal="left" vertical="top" wrapText="1"/>
    </xf>
    <xf numFmtId="0" fontId="21" fillId="5" borderId="1" xfId="0" applyFont="1" applyFill="1" applyBorder="1" applyAlignment="1">
      <alignment vertical="top" wrapText="1"/>
    </xf>
    <xf numFmtId="0" fontId="49" fillId="5" borderId="1" xfId="0" applyFont="1" applyFill="1" applyBorder="1" applyAlignment="1">
      <alignment horizontal="center" wrapText="1"/>
    </xf>
    <xf numFmtId="0" fontId="24" fillId="5" borderId="7" xfId="0" applyFont="1" applyFill="1" applyBorder="1" applyAlignment="1">
      <alignment vertical="top"/>
    </xf>
    <xf numFmtId="0" fontId="21" fillId="5" borderId="0" xfId="0" applyFont="1" applyFill="1" applyAlignment="1">
      <alignment horizontal="center" vertical="top"/>
    </xf>
    <xf numFmtId="167" fontId="5" fillId="0" borderId="7" xfId="0" applyNumberFormat="1" applyFont="1" applyBorder="1"/>
    <xf numFmtId="0" fontId="7" fillId="0" borderId="7" xfId="0" applyFont="1" applyBorder="1" applyAlignment="1">
      <alignment horizontal="center" wrapText="1"/>
    </xf>
    <xf numFmtId="0" fontId="80" fillId="0" borderId="0" xfId="0" applyFont="1"/>
    <xf numFmtId="0" fontId="80" fillId="0" borderId="0" xfId="0" applyFont="1" applyAlignment="1">
      <alignment horizontal="center"/>
    </xf>
    <xf numFmtId="0" fontId="10" fillId="5" borderId="0" xfId="0" applyFont="1" applyFill="1" applyAlignment="1">
      <alignment horizontal="left" vertical="top"/>
    </xf>
    <xf numFmtId="0" fontId="5" fillId="20" borderId="1" xfId="0" applyFont="1" applyFill="1" applyBorder="1" applyAlignment="1">
      <alignment vertical="top"/>
    </xf>
    <xf numFmtId="164" fontId="20" fillId="0" borderId="1" xfId="0" applyNumberFormat="1" applyFont="1" applyBorder="1" applyAlignment="1">
      <alignment vertical="top" wrapText="1"/>
    </xf>
    <xf numFmtId="14" fontId="20" fillId="0" borderId="1" xfId="0" applyNumberFormat="1" applyFont="1" applyBorder="1" applyAlignment="1">
      <alignment vertical="top" wrapText="1"/>
    </xf>
    <xf numFmtId="0" fontId="20" fillId="33" borderId="1" xfId="0" applyFont="1" applyFill="1" applyBorder="1" applyAlignment="1">
      <alignment vertical="top" wrapText="1"/>
    </xf>
    <xf numFmtId="167" fontId="20" fillId="0" borderId="1" xfId="0" applyNumberFormat="1" applyFont="1" applyBorder="1" applyAlignment="1">
      <alignment vertical="top" wrapText="1"/>
    </xf>
    <xf numFmtId="0" fontId="5" fillId="0" borderId="9" xfId="0" applyFont="1" applyBorder="1" applyAlignment="1">
      <alignment vertical="top"/>
    </xf>
    <xf numFmtId="0" fontId="5" fillId="20" borderId="12" xfId="0" applyFont="1" applyFill="1" applyBorder="1" applyAlignment="1">
      <alignment vertical="top"/>
    </xf>
    <xf numFmtId="0" fontId="5" fillId="20" borderId="0" xfId="0" applyFont="1" applyFill="1" applyAlignment="1">
      <alignment vertical="top"/>
    </xf>
    <xf numFmtId="0" fontId="20" fillId="3" borderId="1" xfId="0" applyFont="1" applyFill="1" applyBorder="1" applyAlignment="1">
      <alignment vertical="top" wrapText="1"/>
    </xf>
    <xf numFmtId="0" fontId="5" fillId="3" borderId="1" xfId="0" applyFont="1" applyFill="1" applyBorder="1" applyAlignment="1">
      <alignment vertical="top"/>
    </xf>
    <xf numFmtId="164" fontId="20" fillId="3" borderId="1" xfId="0" applyNumberFormat="1" applyFont="1" applyFill="1" applyBorder="1" applyAlignment="1">
      <alignment vertical="top" wrapText="1"/>
    </xf>
    <xf numFmtId="14" fontId="20" fillId="3" borderId="1" xfId="0" applyNumberFormat="1" applyFont="1" applyFill="1" applyBorder="1" applyAlignment="1">
      <alignment vertical="top" wrapText="1"/>
    </xf>
    <xf numFmtId="0" fontId="20" fillId="3" borderId="1" xfId="0" applyFont="1" applyFill="1" applyBorder="1" applyAlignment="1">
      <alignment vertical="top"/>
    </xf>
    <xf numFmtId="164" fontId="20" fillId="3" borderId="1" xfId="0" applyNumberFormat="1" applyFont="1" applyFill="1" applyBorder="1" applyAlignment="1">
      <alignment vertical="top"/>
    </xf>
    <xf numFmtId="167" fontId="20" fillId="3" borderId="1" xfId="0" applyNumberFormat="1" applyFont="1" applyFill="1" applyBorder="1" applyAlignment="1">
      <alignment vertical="top" wrapText="1"/>
    </xf>
    <xf numFmtId="0" fontId="5" fillId="3" borderId="9" xfId="0" applyFont="1" applyFill="1" applyBorder="1" applyAlignment="1">
      <alignment vertical="top"/>
    </xf>
    <xf numFmtId="0" fontId="5" fillId="3" borderId="12" xfId="0" applyFont="1" applyFill="1" applyBorder="1" applyAlignment="1">
      <alignment vertical="top"/>
    </xf>
    <xf numFmtId="0" fontId="15" fillId="34" borderId="1" xfId="0" applyFont="1" applyFill="1" applyBorder="1" applyAlignment="1">
      <alignment horizontal="left" vertical="top" wrapText="1"/>
    </xf>
    <xf numFmtId="0" fontId="21" fillId="34" borderId="1" xfId="0" applyFont="1" applyFill="1" applyBorder="1" applyAlignment="1">
      <alignment horizontal="left" vertical="top" wrapText="1"/>
    </xf>
    <xf numFmtId="0" fontId="81" fillId="0" borderId="0" xfId="0" applyFont="1"/>
    <xf numFmtId="0" fontId="35" fillId="0" borderId="1" xfId="0" quotePrefix="1" applyFont="1" applyBorder="1" applyAlignment="1">
      <alignment horizontal="left" vertical="top" wrapText="1"/>
    </xf>
    <xf numFmtId="164" fontId="46" fillId="22" borderId="0" xfId="0" applyNumberFormat="1" applyFont="1" applyFill="1" applyAlignment="1">
      <alignment horizontal="center" vertical="top"/>
    </xf>
    <xf numFmtId="0" fontId="73" fillId="3" borderId="0" xfId="0" applyFont="1" applyFill="1" applyAlignment="1">
      <alignment horizontal="center" vertical="top" wrapText="1"/>
    </xf>
    <xf numFmtId="0" fontId="82" fillId="25" borderId="1" xfId="0" applyFont="1" applyFill="1" applyBorder="1" applyAlignment="1">
      <alignment horizontal="center" vertical="top"/>
    </xf>
    <xf numFmtId="0" fontId="83" fillId="25" borderId="1" xfId="0" applyFont="1" applyFill="1" applyBorder="1" applyAlignment="1">
      <alignment horizontal="left" vertical="top" wrapText="1"/>
    </xf>
    <xf numFmtId="164" fontId="73" fillId="3" borderId="1" xfId="0" applyNumberFormat="1" applyFont="1" applyFill="1" applyBorder="1" applyAlignment="1">
      <alignment horizontal="left" vertical="top" wrapText="1"/>
    </xf>
    <xf numFmtId="0" fontId="73" fillId="25" borderId="1" xfId="0" applyFont="1" applyFill="1" applyBorder="1" applyAlignment="1">
      <alignment horizontal="center" vertical="center" wrapText="1"/>
    </xf>
    <xf numFmtId="0" fontId="84" fillId="25" borderId="1" xfId="0" applyFont="1" applyFill="1" applyBorder="1"/>
    <xf numFmtId="164" fontId="73" fillId="25" borderId="0" xfId="0" applyNumberFormat="1" applyFont="1" applyFill="1" applyAlignment="1">
      <alignment horizontal="left" vertical="top" wrapText="1"/>
    </xf>
    <xf numFmtId="164" fontId="20" fillId="28" borderId="0" xfId="0" applyNumberFormat="1" applyFont="1" applyFill="1" applyAlignment="1">
      <alignment horizontal="center" vertical="top"/>
    </xf>
    <xf numFmtId="0" fontId="35" fillId="28" borderId="1" xfId="0" applyFont="1" applyFill="1" applyBorder="1" applyAlignment="1">
      <alignment horizontal="left" vertical="top" wrapText="1"/>
    </xf>
    <xf numFmtId="0" fontId="21" fillId="28" borderId="9" xfId="0" applyFont="1" applyFill="1" applyBorder="1" applyAlignment="1">
      <alignment horizontal="left" vertical="top" wrapText="1"/>
    </xf>
    <xf numFmtId="0" fontId="73" fillId="25" borderId="2" xfId="0" applyFont="1" applyFill="1" applyBorder="1" applyAlignment="1">
      <alignment horizontal="left" vertical="top"/>
    </xf>
    <xf numFmtId="0" fontId="85" fillId="25" borderId="7" xfId="0" applyFont="1" applyFill="1" applyBorder="1" applyAlignment="1">
      <alignment horizontal="left" vertical="top" wrapText="1"/>
    </xf>
    <xf numFmtId="15" fontId="15" fillId="28" borderId="1" xfId="0" applyNumberFormat="1" applyFont="1" applyFill="1" applyBorder="1" applyAlignment="1">
      <alignment horizontal="left" vertical="top" wrapText="1"/>
    </xf>
    <xf numFmtId="14" fontId="21" fillId="28" borderId="1" xfId="0" applyNumberFormat="1" applyFont="1" applyFill="1" applyBorder="1" applyAlignment="1">
      <alignment horizontal="left" vertical="top" wrapText="1"/>
    </xf>
    <xf numFmtId="0" fontId="86" fillId="25" borderId="12" xfId="0" applyFont="1" applyFill="1" applyBorder="1" applyAlignment="1">
      <alignment wrapText="1"/>
    </xf>
    <xf numFmtId="0" fontId="87" fillId="25" borderId="0" xfId="0" applyFont="1" applyFill="1" applyAlignment="1">
      <alignment horizontal="center" vertical="top" wrapText="1"/>
    </xf>
    <xf numFmtId="0" fontId="86" fillId="25" borderId="0" xfId="0" applyFont="1" applyFill="1" applyAlignment="1">
      <alignment wrapText="1"/>
    </xf>
    <xf numFmtId="0" fontId="88" fillId="25" borderId="12" xfId="0" applyFont="1" applyFill="1" applyBorder="1" applyAlignment="1">
      <alignment horizontal="center" vertical="top" wrapText="1"/>
    </xf>
    <xf numFmtId="0" fontId="88" fillId="25" borderId="0" xfId="0" applyFont="1" applyFill="1" applyAlignment="1">
      <alignment horizontal="center" vertical="top" wrapText="1"/>
    </xf>
    <xf numFmtId="0" fontId="74" fillId="25" borderId="2" xfId="0" applyFont="1" applyFill="1" applyBorder="1" applyAlignment="1">
      <alignment horizontal="left" vertical="top"/>
    </xf>
    <xf numFmtId="164" fontId="21" fillId="28" borderId="1" xfId="0" applyNumberFormat="1" applyFont="1" applyFill="1" applyBorder="1" applyAlignment="1">
      <alignment horizontal="left" vertical="top" wrapText="1"/>
    </xf>
    <xf numFmtId="0" fontId="20" fillId="28" borderId="7" xfId="0" applyFont="1" applyFill="1" applyBorder="1" applyAlignment="1">
      <alignment horizontal="center" vertical="top"/>
    </xf>
    <xf numFmtId="0" fontId="20" fillId="28" borderId="6" xfId="0" applyFont="1" applyFill="1" applyBorder="1" applyAlignment="1">
      <alignment horizontal="center" vertical="top"/>
    </xf>
    <xf numFmtId="0" fontId="20" fillId="28" borderId="10" xfId="0" applyFont="1" applyFill="1" applyBorder="1" applyAlignment="1">
      <alignment horizontal="center" vertical="top"/>
    </xf>
    <xf numFmtId="0" fontId="73" fillId="25" borderId="12" xfId="0" applyFont="1" applyFill="1" applyBorder="1" applyAlignment="1">
      <alignment horizontal="center" vertical="top" wrapText="1"/>
    </xf>
    <xf numFmtId="0" fontId="76" fillId="25" borderId="7" xfId="0" applyFont="1" applyFill="1" applyBorder="1" applyAlignment="1">
      <alignment horizontal="left" vertical="top" wrapText="1"/>
    </xf>
    <xf numFmtId="164" fontId="73" fillId="3" borderId="7" xfId="0" applyNumberFormat="1" applyFont="1" applyFill="1" applyBorder="1" applyAlignment="1">
      <alignment horizontal="left" vertical="top" wrapText="1"/>
    </xf>
    <xf numFmtId="0" fontId="37" fillId="26" borderId="2" xfId="0" applyFont="1" applyFill="1" applyBorder="1" applyAlignment="1">
      <alignment horizontal="left" vertical="top" wrapText="1"/>
    </xf>
    <xf numFmtId="0" fontId="74" fillId="25" borderId="1" xfId="0" applyFont="1" applyFill="1" applyBorder="1" applyAlignment="1">
      <alignment horizontal="left" vertical="top" wrapText="1"/>
    </xf>
    <xf numFmtId="0" fontId="74" fillId="25" borderId="2" xfId="0" applyFont="1" applyFill="1" applyBorder="1" applyAlignment="1">
      <alignment horizontal="left" vertical="top" wrapText="1"/>
    </xf>
    <xf numFmtId="167" fontId="74" fillId="25" borderId="2" xfId="0" applyNumberFormat="1" applyFont="1" applyFill="1" applyBorder="1" applyAlignment="1">
      <alignment horizontal="left" vertical="top" wrapText="1"/>
    </xf>
    <xf numFmtId="0" fontId="86" fillId="25" borderId="2" xfId="0" applyFont="1" applyFill="1" applyBorder="1" applyAlignment="1">
      <alignment wrapText="1"/>
    </xf>
    <xf numFmtId="167" fontId="86" fillId="25" borderId="2" xfId="0" applyNumberFormat="1" applyFont="1" applyFill="1" applyBorder="1" applyAlignment="1">
      <alignment wrapText="1"/>
    </xf>
    <xf numFmtId="0" fontId="74" fillId="25" borderId="6" xfId="0" applyFont="1" applyFill="1" applyBorder="1" applyAlignment="1">
      <alignment horizontal="left" vertical="top" wrapText="1"/>
    </xf>
    <xf numFmtId="0" fontId="74" fillId="25" borderId="7" xfId="0" applyFont="1" applyFill="1" applyBorder="1" applyAlignment="1">
      <alignment horizontal="left" vertical="top" wrapText="1"/>
    </xf>
    <xf numFmtId="164" fontId="74" fillId="25" borderId="7" xfId="0" applyNumberFormat="1" applyFont="1" applyFill="1" applyBorder="1" applyAlignment="1">
      <alignment horizontal="left" vertical="top" wrapText="1"/>
    </xf>
    <xf numFmtId="0" fontId="86" fillId="25" borderId="7" xfId="0" applyFont="1" applyFill="1" applyBorder="1" applyAlignment="1">
      <alignment wrapText="1"/>
    </xf>
    <xf numFmtId="15" fontId="74" fillId="25" borderId="7" xfId="0" applyNumberFormat="1" applyFont="1" applyFill="1" applyBorder="1" applyAlignment="1">
      <alignment horizontal="left" vertical="top" wrapText="1"/>
    </xf>
    <xf numFmtId="0" fontId="20" fillId="0" borderId="6" xfId="0" applyFont="1" applyBorder="1" applyAlignment="1">
      <alignment horizontal="left" vertical="top" wrapText="1"/>
    </xf>
    <xf numFmtId="0" fontId="20" fillId="0" borderId="7" xfId="0" applyFont="1" applyBorder="1" applyAlignment="1">
      <alignment horizontal="left" vertical="top" wrapText="1"/>
    </xf>
    <xf numFmtId="164" fontId="20" fillId="0" borderId="7" xfId="0" applyNumberFormat="1" applyFont="1" applyBorder="1" applyAlignment="1">
      <alignment horizontal="left" vertical="top" wrapText="1"/>
    </xf>
    <xf numFmtId="0" fontId="20" fillId="0" borderId="5" xfId="0" applyFont="1" applyBorder="1" applyAlignment="1">
      <alignment horizontal="left" vertical="top" wrapText="1"/>
    </xf>
    <xf numFmtId="0" fontId="34" fillId="0" borderId="7" xfId="0" applyFont="1" applyBorder="1" applyAlignment="1">
      <alignment wrapText="1"/>
    </xf>
    <xf numFmtId="15" fontId="20" fillId="0" borderId="7" xfId="0" applyNumberFormat="1" applyFont="1" applyBorder="1" applyAlignment="1">
      <alignment horizontal="left" vertical="top" wrapText="1"/>
    </xf>
    <xf numFmtId="165" fontId="20" fillId="0" borderId="7" xfId="0" applyNumberFormat="1" applyFont="1" applyBorder="1" applyAlignment="1">
      <alignment horizontal="left" vertical="top" wrapText="1"/>
    </xf>
    <xf numFmtId="11" fontId="20" fillId="0" borderId="7" xfId="0" applyNumberFormat="1" applyFont="1" applyBorder="1" applyAlignment="1">
      <alignment horizontal="left" vertical="top" wrapText="1"/>
    </xf>
    <xf numFmtId="0" fontId="49" fillId="0" borderId="7" xfId="0" applyFont="1" applyBorder="1" applyAlignment="1">
      <alignment horizontal="left" vertical="top" wrapText="1"/>
    </xf>
    <xf numFmtId="170" fontId="20" fillId="0" borderId="7" xfId="0" applyNumberFormat="1" applyFont="1" applyBorder="1" applyAlignment="1">
      <alignment horizontal="left" vertical="top" wrapText="1"/>
    </xf>
    <xf numFmtId="164" fontId="20" fillId="0" borderId="1" xfId="0" applyNumberFormat="1" applyFont="1" applyBorder="1" applyAlignment="1">
      <alignment horizontal="left" vertical="top" wrapText="1"/>
    </xf>
    <xf numFmtId="15" fontId="20" fillId="0" borderId="1" xfId="0" applyNumberFormat="1" applyFont="1" applyBorder="1" applyAlignment="1">
      <alignment horizontal="left" vertical="top" wrapText="1"/>
    </xf>
    <xf numFmtId="0" fontId="34" fillId="0" borderId="1" xfId="0" applyFont="1" applyBorder="1" applyAlignment="1">
      <alignment wrapText="1"/>
    </xf>
    <xf numFmtId="0" fontId="49" fillId="0" borderId="1" xfId="0" applyFont="1" applyBorder="1" applyAlignment="1">
      <alignment horizontal="left" vertical="top" wrapText="1"/>
    </xf>
    <xf numFmtId="11" fontId="20" fillId="0" borderId="1" xfId="0" applyNumberFormat="1" applyFont="1" applyBorder="1" applyAlignment="1">
      <alignment horizontal="left" vertical="top" wrapText="1"/>
    </xf>
    <xf numFmtId="170" fontId="20" fillId="0" borderId="1" xfId="0" applyNumberFormat="1" applyFont="1" applyBorder="1" applyAlignment="1">
      <alignment horizontal="left" vertical="top" wrapText="1"/>
    </xf>
    <xf numFmtId="0" fontId="34" fillId="0" borderId="1" xfId="0" applyFont="1" applyBorder="1" applyAlignment="1">
      <alignment horizontal="left" wrapText="1"/>
    </xf>
    <xf numFmtId="171" fontId="20" fillId="0" borderId="1" xfId="0" applyNumberFormat="1" applyFont="1" applyBorder="1" applyAlignment="1">
      <alignment horizontal="left" vertical="top" wrapText="1"/>
    </xf>
    <xf numFmtId="165" fontId="20" fillId="0" borderId="1" xfId="0" applyNumberFormat="1" applyFont="1" applyBorder="1" applyAlignment="1">
      <alignment horizontal="left" vertical="top" wrapText="1"/>
    </xf>
    <xf numFmtId="15" fontId="49" fillId="0" borderId="1" xfId="0" applyNumberFormat="1" applyFont="1" applyBorder="1" applyAlignment="1">
      <alignment horizontal="left" vertical="top" wrapText="1"/>
    </xf>
    <xf numFmtId="164" fontId="49" fillId="0" borderId="1" xfId="0" applyNumberFormat="1" applyFont="1" applyBorder="1" applyAlignment="1">
      <alignment horizontal="left" vertical="top" wrapText="1"/>
    </xf>
    <xf numFmtId="170" fontId="49" fillId="0" borderId="1" xfId="0" applyNumberFormat="1" applyFont="1" applyBorder="1" applyAlignment="1">
      <alignment horizontal="left" vertical="top" wrapText="1"/>
    </xf>
    <xf numFmtId="14" fontId="49" fillId="0" borderId="1" xfId="0" applyNumberFormat="1" applyFont="1" applyBorder="1" applyAlignment="1">
      <alignment horizontal="left" vertical="top" wrapText="1"/>
    </xf>
    <xf numFmtId="168" fontId="49" fillId="0" borderId="1" xfId="0" applyNumberFormat="1" applyFont="1" applyBorder="1" applyAlignment="1">
      <alignment horizontal="left" vertical="top" wrapText="1"/>
    </xf>
    <xf numFmtId="0" fontId="89" fillId="0" borderId="0" xfId="0" applyFont="1"/>
    <xf numFmtId="0" fontId="89" fillId="0" borderId="0" xfId="0" applyFont="1" applyAlignment="1">
      <alignment horizontal="center" vertical="top"/>
    </xf>
    <xf numFmtId="0" fontId="67" fillId="22" borderId="1" xfId="0" applyFont="1" applyFill="1" applyBorder="1" applyAlignment="1">
      <alignment horizontal="left" vertical="top"/>
    </xf>
    <xf numFmtId="0" fontId="90" fillId="22" borderId="1" xfId="0" applyFont="1" applyFill="1" applyBorder="1" applyAlignment="1">
      <alignment horizontal="center" vertical="top" wrapText="1"/>
    </xf>
    <xf numFmtId="0" fontId="49" fillId="22" borderId="1" xfId="0" applyFont="1" applyFill="1" applyBorder="1" applyAlignment="1">
      <alignment horizontal="center" vertical="top"/>
    </xf>
    <xf numFmtId="0" fontId="21" fillId="22" borderId="1" xfId="0" applyFont="1" applyFill="1" applyBorder="1" applyAlignment="1">
      <alignment wrapText="1"/>
    </xf>
    <xf numFmtId="0" fontId="21" fillId="22" borderId="1" xfId="0" applyFont="1" applyFill="1" applyBorder="1" applyAlignment="1">
      <alignment horizontal="center" vertical="top"/>
    </xf>
    <xf numFmtId="0" fontId="72" fillId="22" borderId="1" xfId="0" applyFont="1" applyFill="1" applyBorder="1"/>
    <xf numFmtId="0" fontId="49" fillId="5" borderId="0" xfId="0" applyFont="1" applyFill="1" applyAlignment="1">
      <alignment horizontal="center" vertical="top"/>
    </xf>
    <xf numFmtId="0" fontId="49" fillId="22" borderId="1" xfId="0" applyFont="1" applyFill="1" applyBorder="1" applyAlignment="1">
      <alignment horizontal="left" vertical="top"/>
    </xf>
    <xf numFmtId="0" fontId="13" fillId="22" borderId="1" xfId="0" applyFont="1" applyFill="1" applyBorder="1" applyAlignment="1">
      <alignment horizontal="center" vertical="top" wrapText="1"/>
    </xf>
    <xf numFmtId="0" fontId="72" fillId="5" borderId="0" xfId="0" applyFont="1" applyFill="1"/>
    <xf numFmtId="165" fontId="21" fillId="22" borderId="1" xfId="0" applyNumberFormat="1" applyFont="1" applyFill="1" applyBorder="1" applyAlignment="1">
      <alignment horizontal="left" vertical="top" wrapText="1"/>
    </xf>
    <xf numFmtId="0" fontId="91" fillId="22" borderId="1" xfId="0" applyFont="1" applyFill="1" applyBorder="1"/>
    <xf numFmtId="0" fontId="91" fillId="22" borderId="1" xfId="0" applyFont="1" applyFill="1" applyBorder="1" applyAlignment="1">
      <alignment horizontal="center" vertical="top"/>
    </xf>
    <xf numFmtId="0" fontId="49" fillId="22" borderId="1" xfId="0" applyFont="1" applyFill="1" applyBorder="1" applyAlignment="1">
      <alignment vertical="top"/>
    </xf>
    <xf numFmtId="0" fontId="21" fillId="22" borderId="1" xfId="0" applyFont="1" applyFill="1" applyBorder="1" applyAlignment="1">
      <alignment horizontal="left" vertical="center" wrapText="1"/>
    </xf>
    <xf numFmtId="0" fontId="18" fillId="22" borderId="1" xfId="0" applyFont="1" applyFill="1" applyBorder="1" applyAlignment="1">
      <alignment horizontal="left" vertical="center" wrapText="1"/>
    </xf>
    <xf numFmtId="0" fontId="21" fillId="0" borderId="4" xfId="0" applyFont="1" applyBorder="1" applyAlignment="1">
      <alignment horizontal="left" vertical="top" wrapText="1"/>
    </xf>
    <xf numFmtId="0" fontId="20" fillId="0" borderId="5" xfId="0" applyFont="1" applyBorder="1" applyAlignment="1">
      <alignment horizontal="left" vertical="top"/>
    </xf>
    <xf numFmtId="169" fontId="15" fillId="22" borderId="1" xfId="0" applyNumberFormat="1" applyFont="1" applyFill="1" applyBorder="1" applyAlignment="1">
      <alignment horizontal="left" vertical="top" wrapText="1"/>
    </xf>
    <xf numFmtId="0" fontId="20" fillId="22" borderId="1" xfId="0" applyFont="1" applyFill="1" applyBorder="1" applyAlignment="1">
      <alignment horizontal="center" vertical="top"/>
    </xf>
    <xf numFmtId="11" fontId="21" fillId="22" borderId="1" xfId="0" applyNumberFormat="1" applyFont="1" applyFill="1" applyBorder="1" applyAlignment="1">
      <alignment horizontal="left" vertical="top" wrapText="1"/>
    </xf>
    <xf numFmtId="0" fontId="10" fillId="22" borderId="1" xfId="0" applyFont="1" applyFill="1" applyBorder="1"/>
    <xf numFmtId="0" fontId="15" fillId="25" borderId="1" xfId="0" applyFont="1" applyFill="1" applyBorder="1" applyAlignment="1">
      <alignment horizontal="left" vertical="top" wrapText="1"/>
    </xf>
    <xf numFmtId="0" fontId="73" fillId="28" borderId="1" xfId="0" applyFont="1" applyFill="1" applyBorder="1" applyAlignment="1">
      <alignment horizontal="left" vertical="top" wrapText="1"/>
    </xf>
    <xf numFmtId="0" fontId="82" fillId="28" borderId="1" xfId="0" applyFont="1" applyFill="1" applyBorder="1" applyAlignment="1">
      <alignment horizontal="center" vertical="top"/>
    </xf>
    <xf numFmtId="164" fontId="73" fillId="28" borderId="1" xfId="0" applyNumberFormat="1" applyFont="1" applyFill="1" applyBorder="1" applyAlignment="1">
      <alignment horizontal="left" vertical="top" wrapText="1"/>
    </xf>
    <xf numFmtId="167" fontId="73" fillId="28" borderId="1" xfId="0" applyNumberFormat="1" applyFont="1" applyFill="1" applyBorder="1" applyAlignment="1">
      <alignment horizontal="left" vertical="top" wrapText="1"/>
    </xf>
    <xf numFmtId="0" fontId="73" fillId="28" borderId="9" xfId="0" applyFont="1" applyFill="1" applyBorder="1" applyAlignment="1">
      <alignment horizontal="left" vertical="top" wrapText="1"/>
    </xf>
    <xf numFmtId="0" fontId="74" fillId="28" borderId="12" xfId="0" applyFont="1" applyFill="1" applyBorder="1" applyAlignment="1">
      <alignment horizontal="center" vertical="top"/>
    </xf>
    <xf numFmtId="0" fontId="74" fillId="28" borderId="0" xfId="0" applyFont="1" applyFill="1" applyAlignment="1">
      <alignment horizontal="center" vertical="top"/>
    </xf>
    <xf numFmtId="0" fontId="75" fillId="28" borderId="7" xfId="0" applyFont="1" applyFill="1" applyBorder="1" applyAlignment="1">
      <alignment vertical="top"/>
    </xf>
    <xf numFmtId="0" fontId="74" fillId="28" borderId="15" xfId="0" applyFont="1" applyFill="1" applyBorder="1" applyAlignment="1">
      <alignment horizontal="center" vertical="top"/>
    </xf>
    <xf numFmtId="0" fontId="73" fillId="28" borderId="0" xfId="0" applyFont="1" applyFill="1" applyAlignment="1">
      <alignment horizontal="center" vertical="top" wrapText="1"/>
    </xf>
    <xf numFmtId="0" fontId="84" fillId="22" borderId="0" xfId="0" applyFont="1" applyFill="1"/>
    <xf numFmtId="0" fontId="20" fillId="22" borderId="1" xfId="0" applyFont="1" applyFill="1" applyBorder="1" applyAlignment="1">
      <alignment horizontal="center"/>
    </xf>
    <xf numFmtId="0" fontId="20" fillId="22" borderId="1" xfId="0" applyFont="1" applyFill="1" applyBorder="1" applyAlignment="1">
      <alignment horizontal="left" vertical="top"/>
    </xf>
    <xf numFmtId="170" fontId="21" fillId="22" borderId="1" xfId="0" applyNumberFormat="1" applyFont="1" applyFill="1" applyBorder="1" applyAlignment="1">
      <alignment horizontal="left" vertical="top" wrapText="1"/>
    </xf>
    <xf numFmtId="0" fontId="4" fillId="22" borderId="1" xfId="0" applyFont="1" applyFill="1" applyBorder="1"/>
    <xf numFmtId="0" fontId="92" fillId="22" borderId="1" xfId="0" applyFont="1" applyFill="1" applyBorder="1" applyAlignment="1">
      <alignment horizontal="center" vertical="top"/>
    </xf>
    <xf numFmtId="0" fontId="43" fillId="22" borderId="1" xfId="0" applyFont="1" applyFill="1" applyBorder="1" applyAlignment="1">
      <alignment horizontal="left" vertical="top" wrapText="1"/>
    </xf>
    <xf numFmtId="15" fontId="43" fillId="22" borderId="1" xfId="0" applyNumberFormat="1" applyFont="1" applyFill="1" applyBorder="1" applyAlignment="1">
      <alignment horizontal="left" vertical="top" wrapText="1"/>
    </xf>
    <xf numFmtId="11" fontId="15" fillId="22" borderId="1" xfId="0" applyNumberFormat="1" applyFont="1" applyFill="1" applyBorder="1" applyAlignment="1">
      <alignment horizontal="left" vertical="top" wrapText="1"/>
    </xf>
    <xf numFmtId="165" fontId="15" fillId="22" borderId="1" xfId="0" applyNumberFormat="1" applyFont="1" applyFill="1" applyBorder="1" applyAlignment="1">
      <alignment horizontal="left" vertical="top" wrapText="1"/>
    </xf>
    <xf numFmtId="0" fontId="15" fillId="22" borderId="1" xfId="0" applyFont="1" applyFill="1" applyBorder="1" applyAlignment="1">
      <alignment horizontal="center" vertical="top"/>
    </xf>
    <xf numFmtId="169" fontId="21" fillId="22" borderId="1" xfId="0" applyNumberFormat="1" applyFont="1" applyFill="1" applyBorder="1" applyAlignment="1">
      <alignment horizontal="left" vertical="top" wrapText="1"/>
    </xf>
    <xf numFmtId="168" fontId="15" fillId="22" borderId="1" xfId="0" applyNumberFormat="1" applyFont="1" applyFill="1" applyBorder="1" applyAlignment="1">
      <alignment horizontal="left" vertical="top" wrapText="1"/>
    </xf>
    <xf numFmtId="171" fontId="15" fillId="22" borderId="1" xfId="0" applyNumberFormat="1" applyFont="1" applyFill="1" applyBorder="1" applyAlignment="1">
      <alignment horizontal="left" vertical="top" wrapText="1"/>
    </xf>
    <xf numFmtId="0" fontId="4" fillId="0" borderId="0" xfId="0" applyFont="1"/>
    <xf numFmtId="0" fontId="92" fillId="0" borderId="0" xfId="0" applyFont="1" applyAlignment="1">
      <alignment horizontal="center" vertical="top"/>
    </xf>
    <xf numFmtId="0" fontId="20" fillId="0" borderId="2" xfId="0" applyFont="1" applyBorder="1" applyAlignment="1">
      <alignment horizontal="left" vertical="top" wrapText="1"/>
    </xf>
    <xf numFmtId="0" fontId="20" fillId="35" borderId="2" xfId="0" applyFont="1" applyFill="1" applyBorder="1" applyAlignment="1">
      <alignment horizontal="left" vertical="top" wrapText="1"/>
    </xf>
    <xf numFmtId="167" fontId="20" fillId="0" borderId="2" xfId="0" applyNumberFormat="1" applyFont="1" applyBorder="1" applyAlignment="1">
      <alignment horizontal="left" vertical="top" wrapText="1"/>
    </xf>
    <xf numFmtId="0" fontId="34" fillId="0" borderId="2" xfId="0" applyFont="1" applyBorder="1" applyAlignment="1">
      <alignment wrapText="1"/>
    </xf>
    <xf numFmtId="167" fontId="34" fillId="0" borderId="2" xfId="0" applyNumberFormat="1" applyFont="1" applyBorder="1" applyAlignment="1">
      <alignment wrapText="1"/>
    </xf>
    <xf numFmtId="0" fontId="20" fillId="35" borderId="7" xfId="0" applyFont="1" applyFill="1" applyBorder="1" applyAlignment="1">
      <alignment horizontal="left" vertical="top" wrapText="1"/>
    </xf>
    <xf numFmtId="11" fontId="15" fillId="0" borderId="7" xfId="0" applyNumberFormat="1" applyFont="1" applyBorder="1" applyAlignment="1">
      <alignment horizontal="left" vertical="top" wrapText="1"/>
    </xf>
    <xf numFmtId="164" fontId="15" fillId="2" borderId="1" xfId="0" applyNumberFormat="1" applyFont="1" applyFill="1" applyBorder="1" applyAlignment="1">
      <alignment horizontal="left" vertical="top" wrapText="1"/>
    </xf>
    <xf numFmtId="0" fontId="21" fillId="2" borderId="9" xfId="0" applyFont="1" applyFill="1" applyBorder="1" applyAlignment="1">
      <alignment horizontal="left" vertical="top" wrapText="1"/>
    </xf>
    <xf numFmtId="164" fontId="21" fillId="2" borderId="1" xfId="0" applyNumberFormat="1" applyFont="1" applyFill="1" applyBorder="1" applyAlignment="1">
      <alignment horizontal="left" vertical="top" wrapText="1"/>
    </xf>
    <xf numFmtId="0" fontId="5" fillId="2" borderId="0" xfId="0" applyFont="1" applyFill="1"/>
    <xf numFmtId="0" fontId="15" fillId="2" borderId="6" xfId="0" applyFont="1" applyFill="1" applyBorder="1" applyAlignment="1">
      <alignment horizontal="left" vertical="top" wrapText="1"/>
    </xf>
    <xf numFmtId="164" fontId="15" fillId="2" borderId="7" xfId="0" applyNumberFormat="1" applyFont="1" applyFill="1" applyBorder="1" applyAlignment="1">
      <alignment horizontal="left" vertical="top" wrapText="1"/>
    </xf>
    <xf numFmtId="0" fontId="7" fillId="22" borderId="0" xfId="0" applyFont="1" applyFill="1"/>
    <xf numFmtId="0" fontId="5" fillId="22" borderId="0" xfId="0" applyFont="1" applyFill="1"/>
    <xf numFmtId="0" fontId="7" fillId="0" borderId="0" xfId="0" applyFont="1"/>
    <xf numFmtId="0" fontId="5" fillId="0" borderId="1" xfId="0" applyFont="1" applyBorder="1"/>
    <xf numFmtId="0" fontId="5" fillId="22" borderId="0" xfId="0" applyFont="1" applyFill="1" applyAlignment="1">
      <alignment horizontal="center" vertical="center" wrapText="1"/>
    </xf>
    <xf numFmtId="0" fontId="5" fillId="3" borderId="1" xfId="0" applyFont="1" applyFill="1" applyBorder="1" applyAlignment="1">
      <alignment horizontal="center"/>
    </xf>
    <xf numFmtId="0" fontId="5" fillId="4" borderId="1" xfId="0" applyFont="1" applyFill="1" applyBorder="1" applyAlignment="1">
      <alignment horizontal="center"/>
    </xf>
    <xf numFmtId="0" fontId="5" fillId="36" borderId="1" xfId="0" applyFont="1" applyFill="1" applyBorder="1" applyAlignment="1">
      <alignment horizontal="center"/>
    </xf>
    <xf numFmtId="0" fontId="5" fillId="2" borderId="1" xfId="0" applyFont="1" applyFill="1" applyBorder="1" applyAlignment="1">
      <alignment horizontal="center"/>
    </xf>
    <xf numFmtId="0" fontId="20" fillId="0" borderId="6" xfId="0" applyFont="1" applyBorder="1"/>
    <xf numFmtId="0" fontId="20" fillId="20" borderId="7" xfId="0" applyFont="1" applyFill="1" applyBorder="1" applyAlignment="1">
      <alignment horizontal="center" vertical="top" wrapText="1"/>
    </xf>
    <xf numFmtId="0" fontId="93" fillId="20" borderId="7" xfId="0" applyFont="1" applyFill="1" applyBorder="1" applyAlignment="1">
      <alignment horizontal="center" vertical="top" wrapText="1"/>
    </xf>
    <xf numFmtId="0" fontId="5" fillId="22" borderId="1" xfId="0" applyFont="1" applyFill="1" applyBorder="1" applyAlignment="1">
      <alignment horizontal="center" vertical="top"/>
    </xf>
    <xf numFmtId="0" fontId="7" fillId="3" borderId="1" xfId="0" applyFont="1" applyFill="1" applyBorder="1" applyAlignment="1">
      <alignment horizontal="center" vertical="top"/>
    </xf>
    <xf numFmtId="0" fontId="7" fillId="2" borderId="1" xfId="0" applyFont="1" applyFill="1" applyBorder="1" applyAlignment="1">
      <alignment horizontal="center" vertical="top"/>
    </xf>
    <xf numFmtId="0" fontId="5" fillId="3" borderId="1" xfId="0" applyFont="1" applyFill="1" applyBorder="1" applyAlignment="1">
      <alignment horizontal="center" vertical="top"/>
    </xf>
    <xf numFmtId="0" fontId="5" fillId="4" borderId="1" xfId="0" applyFont="1" applyFill="1" applyBorder="1" applyAlignment="1">
      <alignment horizontal="center" vertical="top"/>
    </xf>
    <xf numFmtId="0" fontId="5" fillId="36" borderId="1" xfId="0" applyFont="1" applyFill="1" applyBorder="1" applyAlignment="1">
      <alignment horizontal="center" vertical="top"/>
    </xf>
    <xf numFmtId="0" fontId="7" fillId="2" borderId="1" xfId="0" applyFont="1" applyFill="1" applyBorder="1" applyAlignment="1">
      <alignment horizontal="center" vertical="top" wrapText="1"/>
    </xf>
    <xf numFmtId="0" fontId="7" fillId="22" borderId="0" xfId="0" applyFont="1" applyFill="1" applyAlignment="1">
      <alignment horizontal="center" vertical="top" wrapText="1"/>
    </xf>
    <xf numFmtId="0" fontId="5" fillId="0" borderId="6" xfId="0" applyFont="1" applyBorder="1"/>
    <xf numFmtId="0" fontId="5" fillId="20" borderId="1" xfId="0" applyFont="1" applyFill="1" applyBorder="1" applyAlignment="1">
      <alignment horizontal="center" vertical="top"/>
    </xf>
    <xf numFmtId="0" fontId="5" fillId="2" borderId="2" xfId="0" applyFont="1" applyFill="1" applyBorder="1" applyAlignment="1">
      <alignment horizontal="center" vertical="top"/>
    </xf>
    <xf numFmtId="0" fontId="7" fillId="3" borderId="2" xfId="0" applyFont="1" applyFill="1" applyBorder="1" applyAlignment="1">
      <alignment horizontal="center" vertical="top"/>
    </xf>
    <xf numFmtId="0" fontId="7" fillId="4" borderId="1" xfId="0" applyFont="1" applyFill="1" applyBorder="1" applyAlignment="1">
      <alignment horizontal="center" vertical="top"/>
    </xf>
    <xf numFmtId="0" fontId="7" fillId="36" borderId="1" xfId="0" applyFont="1" applyFill="1" applyBorder="1" applyAlignment="1">
      <alignment horizontal="center" vertical="top"/>
    </xf>
    <xf numFmtId="0" fontId="5" fillId="0" borderId="7" xfId="0" applyFont="1" applyBorder="1"/>
    <xf numFmtId="0" fontId="7" fillId="22" borderId="1" xfId="0" applyFont="1" applyFill="1" applyBorder="1" applyAlignment="1">
      <alignment horizontal="center" vertical="top" wrapText="1"/>
    </xf>
    <xf numFmtId="0" fontId="5" fillId="0" borderId="0" xfId="0" applyFont="1" applyAlignment="1">
      <alignment wrapText="1"/>
    </xf>
    <xf numFmtId="0" fontId="5" fillId="22" borderId="0" xfId="0" applyFont="1" applyFill="1" applyAlignment="1">
      <alignment wrapText="1"/>
    </xf>
    <xf numFmtId="0" fontId="7" fillId="22" borderId="0" xfId="0" applyFont="1" applyFill="1" applyAlignment="1">
      <alignment horizontal="center" vertical="top"/>
    </xf>
    <xf numFmtId="0" fontId="5" fillId="3" borderId="0" xfId="0" applyFont="1" applyFill="1" applyAlignment="1">
      <alignment horizontal="center"/>
    </xf>
    <xf numFmtId="0" fontId="5" fillId="4" borderId="0" xfId="0" applyFont="1" applyFill="1" applyAlignment="1">
      <alignment horizontal="center"/>
    </xf>
    <xf numFmtId="0" fontId="5" fillId="36" borderId="0" xfId="0" applyFont="1" applyFill="1" applyAlignment="1">
      <alignment horizontal="center"/>
    </xf>
    <xf numFmtId="0" fontId="5" fillId="2" borderId="0" xfId="0" applyFont="1" applyFill="1" applyAlignment="1">
      <alignment horizontal="center"/>
    </xf>
    <xf numFmtId="0" fontId="5" fillId="3" borderId="0" xfId="0" applyFont="1" applyFill="1" applyAlignment="1">
      <alignment horizontal="center" vertical="top"/>
    </xf>
    <xf numFmtId="0" fontId="7" fillId="3" borderId="0" xfId="0" applyFont="1" applyFill="1" applyAlignment="1">
      <alignment horizontal="center" vertical="top"/>
    </xf>
    <xf numFmtId="0" fontId="47" fillId="4" borderId="0" xfId="0" applyFont="1" applyFill="1" applyAlignment="1">
      <alignment horizontal="center" vertical="top"/>
    </xf>
    <xf numFmtId="0" fontId="47" fillId="36" borderId="0" xfId="0" applyFont="1" applyFill="1" applyAlignment="1">
      <alignment horizontal="center" vertical="top"/>
    </xf>
    <xf numFmtId="0" fontId="7" fillId="2" borderId="0" xfId="0" applyFont="1" applyFill="1" applyAlignment="1">
      <alignment horizontal="center" vertical="top"/>
    </xf>
    <xf numFmtId="0" fontId="7" fillId="4" borderId="0" xfId="0" applyFont="1" applyFill="1" applyAlignment="1">
      <alignment horizontal="center" vertical="top"/>
    </xf>
    <xf numFmtId="0" fontId="7" fillId="36" borderId="0" xfId="0" applyFont="1" applyFill="1" applyAlignment="1">
      <alignment horizontal="center" vertical="top"/>
    </xf>
    <xf numFmtId="0" fontId="47" fillId="4" borderId="1" xfId="0" applyFont="1" applyFill="1" applyBorder="1" applyAlignment="1">
      <alignment horizontal="center" vertical="top"/>
    </xf>
    <xf numFmtId="0" fontId="47" fillId="36" borderId="1" xfId="0" applyFont="1" applyFill="1" applyBorder="1" applyAlignment="1">
      <alignment horizontal="center" vertical="top"/>
    </xf>
    <xf numFmtId="0" fontId="94" fillId="22" borderId="9" xfId="0" applyFont="1" applyFill="1" applyBorder="1" applyAlignment="1">
      <alignment horizontal="left" vertical="top"/>
    </xf>
    <xf numFmtId="0" fontId="13" fillId="22" borderId="4" xfId="0" applyFont="1" applyFill="1" applyBorder="1" applyAlignment="1">
      <alignment horizontal="left" vertical="top" wrapText="1"/>
    </xf>
    <xf numFmtId="0" fontId="55" fillId="22" borderId="4" xfId="0" applyFont="1" applyFill="1" applyBorder="1" applyAlignment="1">
      <alignment horizontal="center" vertical="top" wrapText="1"/>
    </xf>
    <xf numFmtId="0" fontId="37" fillId="22" borderId="4" xfId="0" applyFont="1" applyFill="1" applyBorder="1" applyAlignment="1">
      <alignment horizontal="left" vertical="top"/>
    </xf>
    <xf numFmtId="0" fontId="37" fillId="22" borderId="2" xfId="0" applyFont="1" applyFill="1" applyBorder="1" applyAlignment="1">
      <alignment horizontal="left" vertical="top" wrapText="1"/>
    </xf>
    <xf numFmtId="0" fontId="95" fillId="22" borderId="9" xfId="0" applyFont="1" applyFill="1" applyBorder="1" applyAlignment="1">
      <alignment horizontal="left" vertical="top"/>
    </xf>
    <xf numFmtId="0" fontId="13" fillId="22" borderId="5" xfId="0" applyFont="1" applyFill="1" applyBorder="1" applyAlignment="1">
      <alignment horizontal="left" vertical="top" wrapText="1"/>
    </xf>
    <xf numFmtId="0" fontId="20" fillId="20" borderId="1" xfId="0" applyFont="1" applyFill="1" applyBorder="1" applyAlignment="1">
      <alignment vertical="top" wrapText="1"/>
    </xf>
    <xf numFmtId="0" fontId="20" fillId="20" borderId="2" xfId="0" applyFont="1" applyFill="1" applyBorder="1" applyAlignment="1">
      <alignment vertical="top" wrapText="1"/>
    </xf>
    <xf numFmtId="164" fontId="20" fillId="20" borderId="2" xfId="0" applyNumberFormat="1" applyFont="1" applyFill="1" applyBorder="1" applyAlignment="1">
      <alignment vertical="top" wrapText="1"/>
    </xf>
    <xf numFmtId="0" fontId="21" fillId="2" borderId="1" xfId="0" quotePrefix="1" applyFont="1" applyFill="1" applyBorder="1" applyAlignment="1">
      <alignment horizontal="left" vertical="top" wrapText="1"/>
    </xf>
    <xf numFmtId="0" fontId="3" fillId="0" borderId="0" xfId="0" applyFont="1"/>
    <xf numFmtId="0" fontId="0" fillId="0" borderId="18" xfId="0" pivotButton="1" applyBorder="1"/>
    <xf numFmtId="0" fontId="0" fillId="0" borderId="19" xfId="0" pivotButton="1" applyBorder="1"/>
    <xf numFmtId="0" fontId="0" fillId="0" borderId="20" xfId="0" applyBorder="1"/>
    <xf numFmtId="0" fontId="0" fillId="0" borderId="21" xfId="0" applyBorder="1"/>
    <xf numFmtId="0" fontId="0" fillId="0" borderId="22" xfId="0" applyBorder="1"/>
    <xf numFmtId="0" fontId="0" fillId="0" borderId="18" xfId="0" applyBorder="1"/>
    <xf numFmtId="0" fontId="0" fillId="0" borderId="19" xfId="0" applyBorder="1"/>
    <xf numFmtId="0" fontId="0" fillId="0" borderId="23" xfId="0" applyBorder="1"/>
    <xf numFmtId="0" fontId="101" fillId="0" borderId="0" xfId="0" applyFont="1" applyAlignment="1">
      <alignment vertical="center" wrapText="1"/>
    </xf>
    <xf numFmtId="0" fontId="101" fillId="0" borderId="0" xfId="0" applyFont="1" applyAlignment="1">
      <alignment vertical="top" wrapText="1"/>
    </xf>
    <xf numFmtId="0" fontId="100" fillId="38" borderId="24" xfId="0" applyFont="1" applyFill="1" applyBorder="1" applyAlignment="1">
      <alignment horizontal="center"/>
    </xf>
    <xf numFmtId="0" fontId="104" fillId="0" borderId="24" xfId="0" applyFont="1" applyBorder="1"/>
    <xf numFmtId="0" fontId="1" fillId="39" borderId="24" xfId="0" applyFont="1" applyFill="1" applyBorder="1" applyAlignment="1">
      <alignment horizontal="center"/>
    </xf>
    <xf numFmtId="0" fontId="1" fillId="39" borderId="24" xfId="0" applyFont="1" applyFill="1" applyBorder="1" applyAlignment="1">
      <alignment horizontal="center" vertical="center"/>
    </xf>
    <xf numFmtId="0" fontId="105" fillId="39" borderId="24" xfId="0" applyFont="1" applyFill="1" applyBorder="1" applyAlignment="1">
      <alignment horizontal="center" vertical="center"/>
    </xf>
    <xf numFmtId="0" fontId="106" fillId="39" borderId="24" xfId="0" applyFont="1" applyFill="1" applyBorder="1" applyAlignment="1">
      <alignment horizontal="center" vertical="center"/>
    </xf>
    <xf numFmtId="0" fontId="0" fillId="39" borderId="24" xfId="0" applyFill="1" applyBorder="1" applyAlignment="1">
      <alignment horizontal="center" vertical="center"/>
    </xf>
    <xf numFmtId="0" fontId="102" fillId="0" borderId="24" xfId="0" applyFont="1" applyBorder="1"/>
    <xf numFmtId="0" fontId="102" fillId="0" borderId="24" xfId="0" applyFont="1" applyBorder="1" applyAlignment="1">
      <alignment horizontal="center"/>
    </xf>
    <xf numFmtId="0" fontId="102" fillId="0" borderId="24" xfId="0" applyFont="1" applyBorder="1" applyAlignment="1">
      <alignment horizontal="center" vertical="center"/>
    </xf>
    <xf numFmtId="0" fontId="106" fillId="0" borderId="24" xfId="0" applyFont="1" applyBorder="1" applyAlignment="1">
      <alignment horizontal="center" vertical="center"/>
    </xf>
    <xf numFmtId="0" fontId="106" fillId="0" borderId="24" xfId="0" applyFont="1" applyBorder="1" applyAlignment="1">
      <alignment horizontal="center" vertical="center" wrapText="1"/>
    </xf>
    <xf numFmtId="0" fontId="105" fillId="0" borderId="24" xfId="0" applyFont="1" applyBorder="1"/>
    <xf numFmtId="0" fontId="105" fillId="0" borderId="24" xfId="0" applyFont="1" applyBorder="1" applyAlignment="1">
      <alignment horizontal="center"/>
    </xf>
    <xf numFmtId="0" fontId="106" fillId="0" borderId="24" xfId="0" applyFont="1" applyBorder="1"/>
    <xf numFmtId="0" fontId="106" fillId="0" borderId="24" xfId="0" applyFont="1" applyBorder="1" applyAlignment="1">
      <alignment horizontal="center"/>
    </xf>
    <xf numFmtId="0" fontId="107" fillId="0" borderId="0" xfId="0" applyFont="1"/>
    <xf numFmtId="0" fontId="39" fillId="39" borderId="6" xfId="0" applyFont="1" applyFill="1" applyBorder="1" applyAlignment="1">
      <alignment horizontal="center" vertical="center" wrapText="1"/>
    </xf>
    <xf numFmtId="0" fontId="40" fillId="39" borderId="7" xfId="0" applyFont="1" applyFill="1" applyBorder="1" applyAlignment="1">
      <alignment horizontal="center" vertical="center" wrapText="1"/>
    </xf>
    <xf numFmtId="0" fontId="41" fillId="39" borderId="7" xfId="0" applyFont="1" applyFill="1" applyBorder="1" applyAlignment="1">
      <alignment horizontal="center" vertical="center" wrapText="1"/>
    </xf>
    <xf numFmtId="0" fontId="41" fillId="39" borderId="1" xfId="0" applyFont="1" applyFill="1" applyBorder="1" applyAlignment="1">
      <alignment horizontal="center" wrapText="1"/>
    </xf>
    <xf numFmtId="0" fontId="30" fillId="40" borderId="7" xfId="0" applyFont="1" applyFill="1" applyBorder="1" applyAlignment="1">
      <alignment horizontal="center" wrapText="1"/>
    </xf>
    <xf numFmtId="0" fontId="39" fillId="41" borderId="0" xfId="0" applyFont="1" applyFill="1" applyAlignment="1">
      <alignment horizontal="center" vertical="center" wrapText="1"/>
    </xf>
    <xf numFmtId="0" fontId="0" fillId="39" borderId="0" xfId="0" applyFill="1"/>
    <xf numFmtId="0" fontId="15" fillId="39" borderId="1" xfId="0" applyFont="1" applyFill="1" applyBorder="1" applyAlignment="1">
      <alignment horizontal="left" vertical="top" wrapText="1"/>
    </xf>
    <xf numFmtId="0" fontId="33" fillId="40" borderId="1" xfId="0" applyFont="1" applyFill="1" applyBorder="1" applyAlignment="1">
      <alignment horizontal="center" vertical="top"/>
    </xf>
    <xf numFmtId="0" fontId="15" fillId="42" borderId="1" xfId="0" applyFont="1" applyFill="1" applyBorder="1" applyAlignment="1">
      <alignment horizontal="left" vertical="top" wrapText="1"/>
    </xf>
    <xf numFmtId="167" fontId="15" fillId="39" borderId="1" xfId="0" applyNumberFormat="1" applyFont="1" applyFill="1" applyBorder="1" applyAlignment="1">
      <alignment horizontal="left" vertical="top" wrapText="1"/>
    </xf>
    <xf numFmtId="167" fontId="5" fillId="39" borderId="7" xfId="0" applyNumberFormat="1" applyFont="1" applyFill="1" applyBorder="1" applyAlignment="1">
      <alignment vertical="top"/>
    </xf>
    <xf numFmtId="0" fontId="5" fillId="39" borderId="7" xfId="0" applyFont="1" applyFill="1" applyBorder="1" applyAlignment="1">
      <alignment vertical="top"/>
    </xf>
    <xf numFmtId="167" fontId="15" fillId="41" borderId="1" xfId="0" applyNumberFormat="1" applyFont="1" applyFill="1" applyBorder="1" applyAlignment="1">
      <alignment horizontal="left" vertical="top" wrapText="1"/>
    </xf>
    <xf numFmtId="0" fontId="20" fillId="39" borderId="0" xfId="0" applyFont="1" applyFill="1" applyAlignment="1">
      <alignment horizontal="center" vertical="top"/>
    </xf>
    <xf numFmtId="164" fontId="15" fillId="41" borderId="1" xfId="0" applyNumberFormat="1" applyFont="1" applyFill="1" applyBorder="1" applyAlignment="1">
      <alignment horizontal="left" vertical="top" wrapText="1"/>
    </xf>
    <xf numFmtId="14" fontId="20" fillId="39" borderId="0" xfId="0" applyNumberFormat="1" applyFont="1" applyFill="1" applyAlignment="1">
      <alignment horizontal="center" vertical="top"/>
    </xf>
    <xf numFmtId="164" fontId="15" fillId="39" borderId="1" xfId="0" applyNumberFormat="1" applyFont="1" applyFill="1" applyBorder="1" applyAlignment="1">
      <alignment horizontal="left" vertical="top" wrapText="1"/>
    </xf>
    <xf numFmtId="14" fontId="15" fillId="39" borderId="1" xfId="0" applyNumberFormat="1" applyFont="1" applyFill="1" applyBorder="1" applyAlignment="1">
      <alignment horizontal="left" vertical="top" wrapText="1"/>
    </xf>
    <xf numFmtId="0" fontId="43" fillId="39" borderId="1" xfId="0" applyFont="1" applyFill="1" applyBorder="1" applyAlignment="1">
      <alignment horizontal="left" vertical="top" wrapText="1"/>
    </xf>
    <xf numFmtId="0" fontId="15" fillId="39" borderId="1" xfId="0" quotePrefix="1" applyFont="1" applyFill="1" applyBorder="1" applyAlignment="1">
      <alignment horizontal="left" vertical="top" wrapText="1"/>
    </xf>
    <xf numFmtId="0" fontId="21" fillId="39" borderId="1" xfId="0" applyFont="1" applyFill="1" applyBorder="1" applyAlignment="1">
      <alignment horizontal="left" vertical="top" wrapText="1"/>
    </xf>
    <xf numFmtId="0" fontId="21" fillId="41" borderId="0" xfId="0" applyFont="1" applyFill="1" applyAlignment="1">
      <alignment horizontal="center" vertical="top" wrapText="1"/>
    </xf>
    <xf numFmtId="0" fontId="20" fillId="39" borderId="0" xfId="0" applyFont="1" applyFill="1" applyAlignment="1">
      <alignment horizontal="left" vertical="top"/>
    </xf>
    <xf numFmtId="164" fontId="20" fillId="39" borderId="0" xfId="0" applyNumberFormat="1" applyFont="1" applyFill="1" applyAlignment="1">
      <alignment horizontal="center" vertical="top"/>
    </xf>
    <xf numFmtId="14" fontId="21" fillId="39" borderId="1" xfId="0" applyNumberFormat="1" applyFont="1" applyFill="1" applyBorder="1" applyAlignment="1">
      <alignment horizontal="left" vertical="top" wrapText="1"/>
    </xf>
    <xf numFmtId="164" fontId="20" fillId="39" borderId="0" xfId="0" applyNumberFormat="1" applyFont="1" applyFill="1" applyAlignment="1">
      <alignment horizontal="left" vertical="top"/>
    </xf>
    <xf numFmtId="0" fontId="20" fillId="39" borderId="0" xfId="0" applyFont="1" applyFill="1" applyAlignment="1">
      <alignment horizontal="center"/>
    </xf>
    <xf numFmtId="0" fontId="21" fillId="39" borderId="2" xfId="0" applyFont="1" applyFill="1" applyBorder="1" applyAlignment="1">
      <alignment horizontal="right" vertical="top"/>
    </xf>
    <xf numFmtId="0" fontId="15" fillId="39" borderId="2" xfId="0" applyFont="1" applyFill="1" applyBorder="1" applyAlignment="1">
      <alignment horizontal="center" vertical="top" wrapText="1"/>
    </xf>
    <xf numFmtId="172" fontId="15" fillId="39" borderId="1" xfId="0" applyNumberFormat="1" applyFont="1" applyFill="1" applyBorder="1" applyAlignment="1">
      <alignment horizontal="left" vertical="top" wrapText="1"/>
    </xf>
    <xf numFmtId="0" fontId="21" fillId="42" borderId="1" xfId="0" applyFont="1" applyFill="1" applyBorder="1" applyAlignment="1">
      <alignment horizontal="left" vertical="top" wrapText="1"/>
    </xf>
    <xf numFmtId="172" fontId="21" fillId="41" borderId="1" xfId="0" applyNumberFormat="1" applyFont="1" applyFill="1" applyBorder="1" applyAlignment="1">
      <alignment horizontal="left" vertical="top" wrapText="1"/>
    </xf>
    <xf numFmtId="0" fontId="21" fillId="43" borderId="1" xfId="0" applyFont="1" applyFill="1" applyBorder="1" applyAlignment="1">
      <alignment horizontal="left" vertical="top" wrapText="1"/>
    </xf>
    <xf numFmtId="0" fontId="15" fillId="43" borderId="1" xfId="0" applyFont="1" applyFill="1" applyBorder="1" applyAlignment="1">
      <alignment horizontal="left" vertical="top" wrapText="1"/>
    </xf>
    <xf numFmtId="164" fontId="15" fillId="43" borderId="1" xfId="0" applyNumberFormat="1" applyFont="1" applyFill="1" applyBorder="1" applyAlignment="1">
      <alignment horizontal="left" vertical="top" wrapText="1"/>
    </xf>
    <xf numFmtId="14" fontId="15" fillId="43" borderId="1" xfId="0" applyNumberFormat="1" applyFont="1" applyFill="1" applyBorder="1" applyAlignment="1">
      <alignment horizontal="left" vertical="top" wrapText="1"/>
    </xf>
    <xf numFmtId="164" fontId="21" fillId="43" borderId="0" xfId="0" applyNumberFormat="1" applyFont="1" applyFill="1" applyAlignment="1">
      <alignment horizontal="left" vertical="top" wrapText="1"/>
    </xf>
    <xf numFmtId="0" fontId="15" fillId="39" borderId="16" xfId="0" applyFont="1" applyFill="1" applyBorder="1" applyAlignment="1">
      <alignment horizontal="left" vertical="top" wrapText="1"/>
    </xf>
    <xf numFmtId="0" fontId="21" fillId="39" borderId="1" xfId="0" applyFont="1" applyFill="1" applyBorder="1" applyAlignment="1">
      <alignment horizontal="left" vertical="top"/>
    </xf>
    <xf numFmtId="0" fontId="15" fillId="39" borderId="9" xfId="0" applyFont="1" applyFill="1" applyBorder="1" applyAlignment="1">
      <alignment horizontal="left" vertical="top" wrapText="1"/>
    </xf>
    <xf numFmtId="0" fontId="15" fillId="39" borderId="24" xfId="0" applyFont="1" applyFill="1" applyBorder="1" applyAlignment="1">
      <alignment horizontal="left" vertical="top" wrapText="1"/>
    </xf>
    <xf numFmtId="0" fontId="15" fillId="39" borderId="2" xfId="0" applyFont="1" applyFill="1" applyBorder="1" applyAlignment="1">
      <alignment horizontal="left" vertical="top" wrapText="1"/>
    </xf>
    <xf numFmtId="0" fontId="49" fillId="39" borderId="1" xfId="0" applyFont="1" applyFill="1" applyBorder="1" applyAlignment="1">
      <alignment vertical="top"/>
    </xf>
    <xf numFmtId="0" fontId="49" fillId="39" borderId="1" xfId="0" applyFont="1" applyFill="1" applyBorder="1"/>
    <xf numFmtId="0" fontId="21" fillId="43" borderId="1" xfId="0" quotePrefix="1" applyFont="1" applyFill="1" applyBorder="1" applyAlignment="1">
      <alignment horizontal="left" vertical="top" wrapText="1"/>
    </xf>
    <xf numFmtId="14" fontId="21" fillId="43" borderId="0" xfId="0" applyNumberFormat="1" applyFont="1" applyFill="1" applyAlignment="1">
      <alignment horizontal="left" vertical="top" wrapText="1"/>
    </xf>
    <xf numFmtId="0" fontId="21" fillId="43" borderId="2" xfId="0" applyFont="1" applyFill="1" applyBorder="1" applyAlignment="1">
      <alignment horizontal="right" vertical="top"/>
    </xf>
    <xf numFmtId="0" fontId="21" fillId="43" borderId="0" xfId="0" applyFont="1" applyFill="1" applyAlignment="1">
      <alignment horizontal="left" vertical="top" wrapText="1"/>
    </xf>
    <xf numFmtId="0" fontId="5" fillId="43" borderId="7" xfId="0" applyFont="1" applyFill="1" applyBorder="1" applyAlignment="1">
      <alignment vertical="top"/>
    </xf>
    <xf numFmtId="0" fontId="20" fillId="39" borderId="1" xfId="0" applyFont="1" applyFill="1" applyBorder="1" applyAlignment="1">
      <alignment vertical="top" wrapText="1"/>
    </xf>
    <xf numFmtId="164" fontId="21" fillId="43" borderId="1" xfId="0" applyNumberFormat="1" applyFont="1" applyFill="1" applyBorder="1" applyAlignment="1">
      <alignment horizontal="left" vertical="top" wrapText="1"/>
    </xf>
    <xf numFmtId="0" fontId="21" fillId="40" borderId="2" xfId="0" applyFont="1" applyFill="1" applyBorder="1" applyAlignment="1">
      <alignment horizontal="right" vertical="top"/>
    </xf>
    <xf numFmtId="0" fontId="50" fillId="39" borderId="1" xfId="0" applyFont="1" applyFill="1" applyBorder="1" applyAlignment="1">
      <alignment horizontal="left" vertical="top" wrapText="1"/>
    </xf>
    <xf numFmtId="0" fontId="33" fillId="43" borderId="1" xfId="0" applyFont="1" applyFill="1" applyBorder="1" applyAlignment="1">
      <alignment horizontal="center" vertical="top"/>
    </xf>
    <xf numFmtId="0" fontId="51" fillId="43" borderId="1" xfId="0" applyFont="1" applyFill="1" applyBorder="1" applyAlignment="1">
      <alignment horizontal="left" vertical="top" wrapText="1"/>
    </xf>
    <xf numFmtId="0" fontId="21" fillId="43" borderId="0" xfId="0" applyFont="1" applyFill="1" applyAlignment="1">
      <alignment horizontal="center" vertical="top" wrapText="1"/>
    </xf>
    <xf numFmtId="0" fontId="20" fillId="39" borderId="0" xfId="0" applyFont="1" applyFill="1" applyAlignment="1">
      <alignment vertical="top" wrapText="1"/>
    </xf>
    <xf numFmtId="0" fontId="21" fillId="39" borderId="2" xfId="0" applyFont="1" applyFill="1" applyBorder="1" applyAlignment="1">
      <alignment horizontal="left" vertical="top"/>
    </xf>
    <xf numFmtId="0" fontId="21" fillId="43" borderId="1" xfId="0" applyFont="1" applyFill="1" applyBorder="1" applyAlignment="1">
      <alignment horizontal="left" vertical="top"/>
    </xf>
    <xf numFmtId="0" fontId="21" fillId="43" borderId="2" xfId="0" applyFont="1" applyFill="1" applyBorder="1" applyAlignment="1">
      <alignment horizontal="left" vertical="top"/>
    </xf>
    <xf numFmtId="0" fontId="52" fillId="39" borderId="2" xfId="0" applyFont="1" applyFill="1" applyBorder="1" applyAlignment="1">
      <alignment horizontal="left" vertical="top"/>
    </xf>
    <xf numFmtId="0" fontId="21" fillId="43" borderId="2" xfId="0" applyFont="1" applyFill="1" applyBorder="1" applyAlignment="1">
      <alignment horizontal="left" vertical="top" wrapText="1"/>
    </xf>
    <xf numFmtId="0" fontId="21" fillId="39" borderId="2" xfId="0" applyFont="1" applyFill="1" applyBorder="1" applyAlignment="1">
      <alignment horizontal="left" vertical="top" wrapText="1"/>
    </xf>
    <xf numFmtId="0" fontId="21" fillId="40" borderId="1" xfId="0" applyFont="1" applyFill="1" applyBorder="1" applyAlignment="1">
      <alignment horizontal="left" vertical="top"/>
    </xf>
    <xf numFmtId="0" fontId="21" fillId="40" borderId="1" xfId="0" applyFont="1" applyFill="1" applyBorder="1" applyAlignment="1">
      <alignment vertical="top" wrapText="1"/>
    </xf>
    <xf numFmtId="0" fontId="21" fillId="40" borderId="1" xfId="0" applyFont="1" applyFill="1" applyBorder="1" applyAlignment="1">
      <alignment vertical="top"/>
    </xf>
    <xf numFmtId="0" fontId="21" fillId="40" borderId="14" xfId="0" applyFont="1" applyFill="1" applyBorder="1" applyAlignment="1">
      <alignment vertical="top"/>
    </xf>
    <xf numFmtId="0" fontId="30" fillId="40" borderId="7" xfId="0" applyFont="1" applyFill="1" applyBorder="1" applyAlignment="1">
      <alignment horizontal="center" vertical="center" wrapText="1"/>
    </xf>
    <xf numFmtId="165" fontId="15" fillId="39" borderId="1" xfId="0" applyNumberFormat="1" applyFont="1" applyFill="1" applyBorder="1" applyAlignment="1">
      <alignment horizontal="left" vertical="top" wrapText="1"/>
    </xf>
    <xf numFmtId="164" fontId="21" fillId="39" borderId="1" xfId="0" applyNumberFormat="1" applyFont="1" applyFill="1" applyBorder="1" applyAlignment="1">
      <alignment horizontal="left" vertical="top" wrapText="1"/>
    </xf>
    <xf numFmtId="168" fontId="21" fillId="39" borderId="1" xfId="0" applyNumberFormat="1" applyFont="1" applyFill="1" applyBorder="1" applyAlignment="1">
      <alignment horizontal="left" vertical="top" wrapText="1"/>
    </xf>
    <xf numFmtId="169" fontId="21" fillId="39" borderId="1" xfId="0" applyNumberFormat="1" applyFont="1" applyFill="1" applyBorder="1" applyAlignment="1">
      <alignment horizontal="left" vertical="top" wrapText="1"/>
    </xf>
    <xf numFmtId="0" fontId="21" fillId="40" borderId="0" xfId="0" applyFont="1" applyFill="1" applyAlignment="1">
      <alignment horizontal="left"/>
    </xf>
    <xf numFmtId="170" fontId="15" fillId="39" borderId="1" xfId="0" applyNumberFormat="1" applyFont="1" applyFill="1" applyBorder="1" applyAlignment="1">
      <alignment horizontal="left" vertical="top" wrapText="1"/>
    </xf>
    <xf numFmtId="170" fontId="21" fillId="39" borderId="1" xfId="0" applyNumberFormat="1" applyFont="1" applyFill="1" applyBorder="1" applyAlignment="1">
      <alignment horizontal="left" vertical="top" wrapText="1"/>
    </xf>
    <xf numFmtId="15" fontId="15" fillId="39" borderId="1" xfId="0" applyNumberFormat="1" applyFont="1" applyFill="1" applyBorder="1" applyAlignment="1">
      <alignment horizontal="left" vertical="top" wrapText="1"/>
    </xf>
    <xf numFmtId="168" fontId="15" fillId="39" borderId="1" xfId="0" applyNumberFormat="1" applyFont="1" applyFill="1" applyBorder="1" applyAlignment="1">
      <alignment horizontal="left" vertical="top" wrapText="1"/>
    </xf>
    <xf numFmtId="171" fontId="15" fillId="39" borderId="1" xfId="0" applyNumberFormat="1" applyFont="1" applyFill="1" applyBorder="1" applyAlignment="1">
      <alignment horizontal="left" vertical="top" wrapText="1"/>
    </xf>
    <xf numFmtId="0" fontId="15" fillId="44" borderId="1" xfId="0" applyFont="1" applyFill="1" applyBorder="1" applyAlignment="1">
      <alignment horizontal="left" vertical="top" wrapText="1"/>
    </xf>
    <xf numFmtId="0" fontId="33" fillId="44" borderId="1" xfId="0" applyFont="1" applyFill="1" applyBorder="1" applyAlignment="1">
      <alignment horizontal="center" vertical="top"/>
    </xf>
    <xf numFmtId="164" fontId="15" fillId="44" borderId="1" xfId="0" applyNumberFormat="1" applyFont="1" applyFill="1" applyBorder="1" applyAlignment="1">
      <alignment horizontal="left" vertical="top" wrapText="1"/>
    </xf>
    <xf numFmtId="0" fontId="20" fillId="44" borderId="0" xfId="0" applyFont="1" applyFill="1" applyAlignment="1">
      <alignment horizontal="center" vertical="top"/>
    </xf>
    <xf numFmtId="0" fontId="5" fillId="44" borderId="7" xfId="0" applyFont="1" applyFill="1" applyBorder="1" applyAlignment="1">
      <alignment vertical="top"/>
    </xf>
    <xf numFmtId="0" fontId="21" fillId="44" borderId="0" xfId="0" applyFont="1" applyFill="1" applyAlignment="1">
      <alignment horizontal="center" vertical="top" wrapText="1"/>
    </xf>
    <xf numFmtId="0" fontId="19" fillId="39" borderId="7" xfId="0" applyFont="1" applyFill="1" applyBorder="1" applyAlignment="1">
      <alignment horizontal="left" vertical="top" wrapText="1"/>
    </xf>
    <xf numFmtId="164" fontId="56" fillId="39" borderId="1" xfId="0" applyNumberFormat="1" applyFont="1" applyFill="1" applyBorder="1" applyAlignment="1">
      <alignment horizontal="left" vertical="top" wrapText="1"/>
    </xf>
    <xf numFmtId="174" fontId="15" fillId="39" borderId="1" xfId="0" applyNumberFormat="1" applyFont="1" applyFill="1" applyBorder="1" applyAlignment="1">
      <alignment horizontal="left" vertical="top" wrapText="1"/>
    </xf>
    <xf numFmtId="0" fontId="19" fillId="42" borderId="7" xfId="0" applyFont="1" applyFill="1" applyBorder="1" applyAlignment="1">
      <alignment horizontal="left" vertical="top" wrapText="1"/>
    </xf>
    <xf numFmtId="0" fontId="57" fillId="39" borderId="1" xfId="0" applyFont="1" applyFill="1" applyBorder="1" applyAlignment="1">
      <alignment horizontal="left" vertical="top" wrapText="1"/>
    </xf>
    <xf numFmtId="15" fontId="21" fillId="39" borderId="1" xfId="0" applyNumberFormat="1" applyFont="1" applyFill="1" applyBorder="1" applyAlignment="1">
      <alignment horizontal="left" vertical="top" wrapText="1"/>
    </xf>
    <xf numFmtId="0" fontId="21" fillId="41" borderId="1" xfId="0" applyFont="1" applyFill="1" applyBorder="1" applyAlignment="1">
      <alignment horizontal="left" vertical="top" wrapText="1"/>
    </xf>
    <xf numFmtId="15" fontId="35" fillId="39" borderId="1" xfId="0" applyNumberFormat="1" applyFont="1" applyFill="1" applyBorder="1" applyAlignment="1">
      <alignment horizontal="left" vertical="top" wrapText="1"/>
    </xf>
    <xf numFmtId="15" fontId="43" fillId="39" borderId="1" xfId="0" applyNumberFormat="1" applyFont="1" applyFill="1" applyBorder="1" applyAlignment="1">
      <alignment horizontal="left" vertical="top" wrapText="1"/>
    </xf>
    <xf numFmtId="0" fontId="20" fillId="39" borderId="0" xfId="0" applyFont="1" applyFill="1" applyAlignment="1">
      <alignment horizontal="left" vertical="top" wrapText="1"/>
    </xf>
    <xf numFmtId="167" fontId="21" fillId="39" borderId="1" xfId="0" applyNumberFormat="1" applyFont="1" applyFill="1" applyBorder="1" applyAlignment="1">
      <alignment horizontal="left" vertical="top" wrapText="1"/>
    </xf>
    <xf numFmtId="0" fontId="58" fillId="40" borderId="1" xfId="0" applyFont="1" applyFill="1" applyBorder="1" applyAlignment="1">
      <alignment horizontal="left" vertical="top"/>
    </xf>
    <xf numFmtId="0" fontId="15" fillId="39" borderId="0" xfId="0" applyFont="1" applyFill="1" applyAlignment="1">
      <alignment horizontal="left" vertical="top" wrapText="1"/>
    </xf>
    <xf numFmtId="0" fontId="58" fillId="40" borderId="0" xfId="0" applyFont="1" applyFill="1" applyAlignment="1">
      <alignment horizontal="left" vertical="top"/>
    </xf>
    <xf numFmtId="0" fontId="21" fillId="39" borderId="0" xfId="0" applyFont="1" applyFill="1" applyAlignment="1">
      <alignment vertical="top" wrapText="1"/>
    </xf>
    <xf numFmtId="0" fontId="21" fillId="39" borderId="6" xfId="0" applyFont="1" applyFill="1" applyBorder="1" applyAlignment="1">
      <alignment horizontal="left" vertical="top"/>
    </xf>
    <xf numFmtId="165" fontId="21" fillId="39" borderId="1" xfId="0" applyNumberFormat="1" applyFont="1" applyFill="1" applyBorder="1" applyAlignment="1">
      <alignment horizontal="left" vertical="top" wrapText="1"/>
    </xf>
    <xf numFmtId="0" fontId="42" fillId="39" borderId="1" xfId="0" applyFont="1" applyFill="1" applyBorder="1" applyAlignment="1">
      <alignment horizontal="left" vertical="top" wrapText="1"/>
    </xf>
    <xf numFmtId="0" fontId="60" fillId="39" borderId="1" xfId="0" applyFont="1" applyFill="1" applyBorder="1" applyAlignment="1">
      <alignment horizontal="left" vertical="top" wrapText="1"/>
    </xf>
    <xf numFmtId="164" fontId="17" fillId="43" borderId="0" xfId="0" applyNumberFormat="1" applyFont="1" applyFill="1" applyAlignment="1">
      <alignment vertical="top" wrapText="1"/>
    </xf>
    <xf numFmtId="0" fontId="21" fillId="39" borderId="1" xfId="0" quotePrefix="1" applyFont="1" applyFill="1" applyBorder="1" applyAlignment="1">
      <alignment horizontal="left" vertical="top" wrapText="1"/>
    </xf>
    <xf numFmtId="0" fontId="15" fillId="39" borderId="0" xfId="0" applyFont="1" applyFill="1" applyAlignment="1">
      <alignment wrapText="1"/>
    </xf>
    <xf numFmtId="0" fontId="15" fillId="39" borderId="1" xfId="0" applyFont="1" applyFill="1" applyBorder="1" applyAlignment="1">
      <alignment wrapText="1"/>
    </xf>
    <xf numFmtId="0" fontId="21" fillId="39" borderId="1" xfId="0" applyFont="1" applyFill="1" applyBorder="1" applyAlignment="1">
      <alignment horizontal="left" wrapText="1"/>
    </xf>
    <xf numFmtId="0" fontId="21" fillId="39" borderId="0" xfId="0" applyFont="1" applyFill="1" applyAlignment="1">
      <alignment horizontal="left" vertical="top" wrapText="1"/>
    </xf>
    <xf numFmtId="164" fontId="21" fillId="39" borderId="1" xfId="0" applyNumberFormat="1" applyFont="1" applyFill="1" applyBorder="1" applyAlignment="1">
      <alignment horizontal="left" vertical="top"/>
    </xf>
    <xf numFmtId="0" fontId="21" fillId="39" borderId="16" xfId="0" applyFont="1" applyFill="1" applyBorder="1" applyAlignment="1">
      <alignment horizontal="left" vertical="top" wrapText="1"/>
    </xf>
    <xf numFmtId="164" fontId="21" fillId="39" borderId="2" xfId="0" applyNumberFormat="1" applyFont="1" applyFill="1" applyBorder="1" applyAlignment="1">
      <alignment horizontal="left" vertical="top" wrapText="1"/>
    </xf>
    <xf numFmtId="0" fontId="21" fillId="39" borderId="1" xfId="0" applyFont="1" applyFill="1" applyBorder="1" applyAlignment="1">
      <alignment vertical="top"/>
    </xf>
    <xf numFmtId="0" fontId="49" fillId="40" borderId="7" xfId="0" applyFont="1" applyFill="1" applyBorder="1" applyAlignment="1">
      <alignment horizontal="left" vertical="top"/>
    </xf>
    <xf numFmtId="0" fontId="21" fillId="39" borderId="8" xfId="0" applyFont="1" applyFill="1" applyBorder="1" applyAlignment="1">
      <alignment horizontal="left" vertical="top"/>
    </xf>
    <xf numFmtId="0" fontId="21" fillId="39" borderId="11" xfId="0" applyFont="1" applyFill="1" applyBorder="1" applyAlignment="1">
      <alignment horizontal="left" vertical="top"/>
    </xf>
    <xf numFmtId="164" fontId="21" fillId="39" borderId="11" xfId="0" applyNumberFormat="1" applyFont="1" applyFill="1" applyBorder="1" applyAlignment="1">
      <alignment horizontal="left" vertical="top"/>
    </xf>
    <xf numFmtId="0" fontId="49" fillId="39" borderId="1" xfId="0" applyFont="1" applyFill="1" applyBorder="1" applyAlignment="1">
      <alignment horizontal="left" vertical="top"/>
    </xf>
    <xf numFmtId="0" fontId="49" fillId="39" borderId="2" xfId="0" applyFont="1" applyFill="1" applyBorder="1" applyAlignment="1">
      <alignment horizontal="left" vertical="top"/>
    </xf>
    <xf numFmtId="164" fontId="49" fillId="39" borderId="2" xfId="0" applyNumberFormat="1" applyFont="1" applyFill="1" applyBorder="1" applyAlignment="1">
      <alignment horizontal="left" vertical="top"/>
    </xf>
    <xf numFmtId="0" fontId="49" fillId="39" borderId="6" xfId="0" applyFont="1" applyFill="1" applyBorder="1" applyAlignment="1">
      <alignment horizontal="left" vertical="top"/>
    </xf>
    <xf numFmtId="0" fontId="49" fillId="39" borderId="7" xfId="0" applyFont="1" applyFill="1" applyBorder="1" applyAlignment="1">
      <alignment horizontal="left" vertical="top"/>
    </xf>
    <xf numFmtId="164" fontId="49" fillId="39" borderId="7" xfId="0" applyNumberFormat="1" applyFont="1" applyFill="1" applyBorder="1" applyAlignment="1">
      <alignment horizontal="left" vertical="top"/>
    </xf>
    <xf numFmtId="0" fontId="13" fillId="41" borderId="0" xfId="0" applyFont="1" applyFill="1" applyAlignment="1">
      <alignment horizontal="center" vertical="top" wrapText="1"/>
    </xf>
    <xf numFmtId="0" fontId="19" fillId="39" borderId="1" xfId="0" applyFont="1" applyFill="1" applyBorder="1" applyAlignment="1">
      <alignment horizontal="left" vertical="top"/>
    </xf>
    <xf numFmtId="11" fontId="19" fillId="39" borderId="2" xfId="0" applyNumberFormat="1" applyFont="1" applyFill="1" applyBorder="1" applyAlignment="1">
      <alignment horizontal="left" vertical="top"/>
    </xf>
    <xf numFmtId="164" fontId="19" fillId="39" borderId="2" xfId="0" applyNumberFormat="1" applyFont="1" applyFill="1" applyBorder="1" applyAlignment="1">
      <alignment horizontal="left" vertical="top"/>
    </xf>
    <xf numFmtId="0" fontId="19" fillId="39" borderId="2" xfId="0" applyFont="1" applyFill="1" applyBorder="1" applyAlignment="1">
      <alignment horizontal="left" vertical="top"/>
    </xf>
    <xf numFmtId="0" fontId="20" fillId="39" borderId="7" xfId="0" applyFont="1" applyFill="1" applyBorder="1" applyAlignment="1">
      <alignment vertical="top"/>
    </xf>
    <xf numFmtId="0" fontId="20" fillId="39" borderId="7" xfId="0" applyFont="1" applyFill="1" applyBorder="1" applyAlignment="1">
      <alignment horizontal="left" vertical="top"/>
    </xf>
    <xf numFmtId="0" fontId="20" fillId="39" borderId="7" xfId="0" applyFont="1" applyFill="1" applyBorder="1"/>
    <xf numFmtId="0" fontId="49" fillId="39" borderId="7" xfId="0" applyFont="1" applyFill="1" applyBorder="1" applyAlignment="1">
      <alignment vertical="top"/>
    </xf>
    <xf numFmtId="0" fontId="49" fillId="43" borderId="1" xfId="0" applyFont="1" applyFill="1" applyBorder="1" applyAlignment="1">
      <alignment vertical="top"/>
    </xf>
    <xf numFmtId="164" fontId="21" fillId="43" borderId="0" xfId="0" applyNumberFormat="1" applyFont="1" applyFill="1" applyAlignment="1">
      <alignment horizontal="center" vertical="top" wrapText="1"/>
    </xf>
    <xf numFmtId="0" fontId="21" fillId="43" borderId="1" xfId="0" applyFont="1" applyFill="1" applyBorder="1" applyAlignment="1">
      <alignment horizontal="left" wrapText="1"/>
    </xf>
    <xf numFmtId="0" fontId="20" fillId="39" borderId="0" xfId="0" applyFont="1" applyFill="1" applyAlignment="1">
      <alignment vertical="top"/>
    </xf>
    <xf numFmtId="14" fontId="13" fillId="43" borderId="0" xfId="0" applyNumberFormat="1" applyFont="1" applyFill="1" applyAlignment="1">
      <alignment horizontal="center" vertical="top" wrapText="1"/>
    </xf>
    <xf numFmtId="0" fontId="15" fillId="43" borderId="1" xfId="0" applyFont="1" applyFill="1" applyBorder="1" applyAlignment="1">
      <alignment wrapText="1"/>
    </xf>
    <xf numFmtId="0" fontId="15" fillId="43" borderId="1" xfId="0" applyFont="1" applyFill="1" applyBorder="1" applyAlignment="1">
      <alignment horizontal="left" vertical="center" wrapText="1"/>
    </xf>
    <xf numFmtId="0" fontId="63" fillId="43" borderId="1" xfId="0" applyFont="1" applyFill="1" applyBorder="1" applyAlignment="1">
      <alignment horizontal="left" vertical="center" wrapText="1"/>
    </xf>
    <xf numFmtId="0" fontId="19" fillId="43" borderId="7" xfId="0" applyFont="1" applyFill="1" applyBorder="1" applyAlignment="1">
      <alignment horizontal="left" vertical="top" wrapText="1"/>
    </xf>
    <xf numFmtId="0" fontId="13" fillId="43" borderId="0" xfId="0" applyFont="1" applyFill="1" applyAlignment="1">
      <alignment horizontal="center" vertical="top" wrapText="1"/>
    </xf>
    <xf numFmtId="164" fontId="64" fillId="40" borderId="0" xfId="0" applyNumberFormat="1" applyFont="1" applyFill="1" applyAlignment="1">
      <alignment horizontal="left" vertical="top" wrapText="1"/>
    </xf>
    <xf numFmtId="0" fontId="17" fillId="39" borderId="1" xfId="0" applyFont="1" applyFill="1" applyBorder="1" applyAlignment="1">
      <alignment horizontal="left" vertical="top"/>
    </xf>
    <xf numFmtId="0" fontId="20" fillId="40" borderId="16" xfId="0" applyFont="1" applyFill="1" applyBorder="1" applyAlignment="1">
      <alignment horizontal="left" vertical="top" wrapText="1"/>
    </xf>
    <xf numFmtId="164" fontId="21" fillId="39" borderId="2" xfId="0" applyNumberFormat="1" applyFont="1" applyFill="1" applyBorder="1" applyAlignment="1">
      <alignment horizontal="left" vertical="top"/>
    </xf>
    <xf numFmtId="164" fontId="21" fillId="43" borderId="2" xfId="0" applyNumberFormat="1" applyFont="1" applyFill="1" applyBorder="1" applyAlignment="1">
      <alignment horizontal="left" vertical="top"/>
    </xf>
    <xf numFmtId="0" fontId="65" fillId="39" borderId="2" xfId="0" applyFont="1" applyFill="1" applyBorder="1" applyAlignment="1">
      <alignment horizontal="left" vertical="top" wrapText="1"/>
    </xf>
    <xf numFmtId="0" fontId="66" fillId="43" borderId="2" xfId="0" applyFont="1" applyFill="1" applyBorder="1" applyAlignment="1">
      <alignment horizontal="left" vertical="top" wrapText="1"/>
    </xf>
    <xf numFmtId="164" fontId="21" fillId="43" borderId="2" xfId="0" applyNumberFormat="1" applyFont="1" applyFill="1" applyBorder="1" applyAlignment="1">
      <alignment horizontal="left" vertical="top" wrapText="1"/>
    </xf>
    <xf numFmtId="0" fontId="21" fillId="45" borderId="1" xfId="0" applyFont="1" applyFill="1" applyBorder="1" applyAlignment="1">
      <alignment horizontal="left" vertical="top" wrapText="1"/>
    </xf>
    <xf numFmtId="0" fontId="21" fillId="40" borderId="1" xfId="0" applyFont="1" applyFill="1" applyBorder="1" applyAlignment="1">
      <alignment horizontal="left" vertical="top" wrapText="1"/>
    </xf>
    <xf numFmtId="0" fontId="21" fillId="40" borderId="2" xfId="0" applyFont="1" applyFill="1" applyBorder="1" applyAlignment="1">
      <alignment horizontal="left" vertical="top" wrapText="1"/>
    </xf>
    <xf numFmtId="164" fontId="21" fillId="40" borderId="2" xfId="0" applyNumberFormat="1" applyFont="1" applyFill="1" applyBorder="1" applyAlignment="1">
      <alignment horizontal="left" vertical="top" wrapText="1"/>
    </xf>
    <xf numFmtId="164" fontId="21" fillId="40" borderId="2" xfId="0" applyNumberFormat="1" applyFont="1" applyFill="1" applyBorder="1" applyAlignment="1">
      <alignment horizontal="center" vertical="top" wrapText="1"/>
    </xf>
    <xf numFmtId="0" fontId="21" fillId="40" borderId="6" xfId="0" applyFont="1" applyFill="1" applyBorder="1" applyAlignment="1">
      <alignment horizontal="left" vertical="top" wrapText="1"/>
    </xf>
    <xf numFmtId="0" fontId="69" fillId="39" borderId="2" xfId="0" applyFont="1" applyFill="1" applyBorder="1" applyAlignment="1">
      <alignment horizontal="left" vertical="top" wrapText="1"/>
    </xf>
    <xf numFmtId="0" fontId="15" fillId="43" borderId="1" xfId="0" applyFont="1" applyFill="1" applyBorder="1" applyAlignment="1">
      <alignment horizontal="left" vertical="top"/>
    </xf>
    <xf numFmtId="0" fontId="15" fillId="43" borderId="2" xfId="0" applyFont="1" applyFill="1" applyBorder="1" applyAlignment="1">
      <alignment horizontal="left" vertical="top"/>
    </xf>
    <xf numFmtId="164" fontId="15" fillId="43" borderId="2" xfId="0" applyNumberFormat="1" applyFont="1" applyFill="1" applyBorder="1" applyAlignment="1">
      <alignment horizontal="left" vertical="top"/>
    </xf>
    <xf numFmtId="0" fontId="20" fillId="43" borderId="0" xfId="0" applyFont="1" applyFill="1" applyAlignment="1">
      <alignment horizontal="left" vertical="top"/>
    </xf>
    <xf numFmtId="164" fontId="21" fillId="43" borderId="1" xfId="0" applyNumberFormat="1" applyFont="1" applyFill="1" applyBorder="1" applyAlignment="1">
      <alignment horizontal="left" vertical="top"/>
    </xf>
    <xf numFmtId="164" fontId="21" fillId="40" borderId="1" xfId="0" applyNumberFormat="1" applyFont="1" applyFill="1" applyBorder="1" applyAlignment="1">
      <alignment horizontal="left" vertical="top" wrapText="1"/>
    </xf>
    <xf numFmtId="164" fontId="21" fillId="40" borderId="11" xfId="0" applyNumberFormat="1" applyFont="1" applyFill="1" applyBorder="1" applyAlignment="1">
      <alignment horizontal="left" vertical="top" wrapText="1"/>
    </xf>
    <xf numFmtId="0" fontId="21" fillId="39" borderId="8" xfId="0" applyFont="1" applyFill="1" applyBorder="1" applyAlignment="1">
      <alignment horizontal="left" vertical="top" wrapText="1"/>
    </xf>
    <xf numFmtId="0" fontId="21" fillId="39" borderId="11" xfId="0" applyFont="1" applyFill="1" applyBorder="1" applyAlignment="1">
      <alignment horizontal="left" vertical="top" wrapText="1"/>
    </xf>
    <xf numFmtId="164" fontId="21" fillId="39" borderId="11" xfId="0" applyNumberFormat="1" applyFont="1" applyFill="1" applyBorder="1" applyAlignment="1">
      <alignment horizontal="left" vertical="top" wrapText="1"/>
    </xf>
    <xf numFmtId="164" fontId="21" fillId="40" borderId="1" xfId="0" applyNumberFormat="1" applyFont="1" applyFill="1" applyBorder="1" applyAlignment="1">
      <alignment horizontal="left" vertical="top"/>
    </xf>
    <xf numFmtId="0" fontId="15" fillId="41" borderId="1" xfId="0" applyFont="1" applyFill="1" applyBorder="1" applyAlignment="1">
      <alignment horizontal="left" vertical="top" wrapText="1"/>
    </xf>
    <xf numFmtId="0" fontId="33" fillId="41" borderId="1" xfId="0" applyFont="1" applyFill="1" applyBorder="1" applyAlignment="1">
      <alignment horizontal="center" vertical="top"/>
    </xf>
    <xf numFmtId="14" fontId="15" fillId="41" borderId="1" xfId="0" applyNumberFormat="1" applyFont="1" applyFill="1" applyBorder="1" applyAlignment="1">
      <alignment horizontal="left" vertical="top" wrapText="1"/>
    </xf>
    <xf numFmtId="0" fontId="21" fillId="41" borderId="1" xfId="0" applyFont="1" applyFill="1" applyBorder="1" applyAlignment="1">
      <alignment horizontal="left" vertical="top"/>
    </xf>
    <xf numFmtId="164" fontId="21" fillId="41" borderId="1" xfId="0" applyNumberFormat="1" applyFont="1" applyFill="1" applyBorder="1" applyAlignment="1">
      <alignment horizontal="left" vertical="top"/>
    </xf>
    <xf numFmtId="0" fontId="5" fillId="41" borderId="7" xfId="0" applyFont="1" applyFill="1" applyBorder="1" applyAlignment="1">
      <alignment vertical="top"/>
    </xf>
    <xf numFmtId="0" fontId="21" fillId="40" borderId="13" xfId="0" applyFont="1" applyFill="1" applyBorder="1" applyAlignment="1">
      <alignment horizontal="left" vertical="top"/>
    </xf>
    <xf numFmtId="164" fontId="21" fillId="40" borderId="13" xfId="0" applyNumberFormat="1" applyFont="1" applyFill="1" applyBorder="1" applyAlignment="1">
      <alignment horizontal="left" vertical="top"/>
    </xf>
    <xf numFmtId="0" fontId="21" fillId="43" borderId="1" xfId="0" applyFont="1" applyFill="1" applyBorder="1" applyAlignment="1">
      <alignment vertical="top"/>
    </xf>
    <xf numFmtId="164" fontId="21" fillId="43" borderId="13" xfId="0" applyNumberFormat="1" applyFont="1" applyFill="1" applyBorder="1" applyAlignment="1">
      <alignment horizontal="left" vertical="top"/>
    </xf>
    <xf numFmtId="0" fontId="21" fillId="40" borderId="13" xfId="0" applyFont="1" applyFill="1" applyBorder="1" applyAlignment="1">
      <alignment horizontal="left" vertical="top" wrapText="1"/>
    </xf>
    <xf numFmtId="164" fontId="21" fillId="40" borderId="13" xfId="0" applyNumberFormat="1" applyFont="1" applyFill="1" applyBorder="1" applyAlignment="1">
      <alignment horizontal="left" vertical="top" wrapText="1"/>
    </xf>
    <xf numFmtId="0" fontId="15" fillId="39" borderId="1" xfId="0" applyFont="1" applyFill="1" applyBorder="1" applyAlignment="1">
      <alignment horizontal="left" vertical="top"/>
    </xf>
    <xf numFmtId="164" fontId="15" fillId="39" borderId="1" xfId="0" applyNumberFormat="1" applyFont="1" applyFill="1" applyBorder="1" applyAlignment="1">
      <alignment horizontal="left" vertical="top"/>
    </xf>
    <xf numFmtId="0" fontId="15" fillId="40" borderId="17" xfId="0" applyFont="1" applyFill="1" applyBorder="1" applyAlignment="1">
      <alignment horizontal="left" vertical="top"/>
    </xf>
    <xf numFmtId="0" fontId="15" fillId="40" borderId="16" xfId="0" applyFont="1" applyFill="1" applyBorder="1" applyAlignment="1">
      <alignment horizontal="left" vertical="top" wrapText="1"/>
    </xf>
    <xf numFmtId="0" fontId="21" fillId="40" borderId="14" xfId="0" applyFont="1" applyFill="1" applyBorder="1" applyAlignment="1">
      <alignment horizontal="left" vertical="top" wrapText="1"/>
    </xf>
    <xf numFmtId="0" fontId="21" fillId="40" borderId="13" xfId="0" applyFont="1" applyFill="1" applyBorder="1" applyAlignment="1">
      <alignment vertical="top" wrapText="1"/>
    </xf>
    <xf numFmtId="0" fontId="21" fillId="40" borderId="13" xfId="0" applyFont="1" applyFill="1" applyBorder="1" applyAlignment="1">
      <alignment vertical="top"/>
    </xf>
    <xf numFmtId="0" fontId="39" fillId="39" borderId="1" xfId="0" applyFont="1" applyFill="1" applyBorder="1" applyAlignment="1">
      <alignment horizontal="center" vertical="center" wrapText="1"/>
    </xf>
    <xf numFmtId="0" fontId="41" fillId="39" borderId="0" xfId="0" applyFont="1" applyFill="1" applyAlignment="1">
      <alignment horizontal="center" vertical="center" wrapText="1"/>
    </xf>
    <xf numFmtId="167" fontId="21" fillId="41" borderId="1" xfId="0" applyNumberFormat="1" applyFont="1" applyFill="1" applyBorder="1" applyAlignment="1">
      <alignment horizontal="left" vertical="top" wrapText="1"/>
    </xf>
    <xf numFmtId="0" fontId="20" fillId="39" borderId="7" xfId="0" applyFont="1" applyFill="1" applyBorder="1" applyAlignment="1">
      <alignment horizontal="center" vertical="top"/>
    </xf>
    <xf numFmtId="164" fontId="21" fillId="41" borderId="1" xfId="0" applyNumberFormat="1" applyFont="1" applyFill="1" applyBorder="1" applyAlignment="1">
      <alignment horizontal="left" vertical="top" wrapText="1"/>
    </xf>
    <xf numFmtId="14" fontId="20" fillId="39" borderId="7" xfId="0" applyNumberFormat="1" applyFont="1" applyFill="1" applyBorder="1" applyAlignment="1">
      <alignment horizontal="center" vertical="top"/>
    </xf>
    <xf numFmtId="164" fontId="20" fillId="39" borderId="7" xfId="0" applyNumberFormat="1" applyFont="1" applyFill="1" applyBorder="1" applyAlignment="1">
      <alignment horizontal="center" vertical="top"/>
    </xf>
    <xf numFmtId="11" fontId="21" fillId="39" borderId="1" xfId="0" applyNumberFormat="1" applyFont="1" applyFill="1" applyBorder="1" applyAlignment="1">
      <alignment horizontal="left" vertical="top" wrapText="1"/>
    </xf>
    <xf numFmtId="0" fontId="19" fillId="39" borderId="5" xfId="0" applyFont="1" applyFill="1" applyBorder="1" applyAlignment="1">
      <alignment horizontal="left" vertical="top" wrapText="1"/>
    </xf>
    <xf numFmtId="171" fontId="21" fillId="39" borderId="1" xfId="0" applyNumberFormat="1" applyFont="1" applyFill="1" applyBorder="1" applyAlignment="1">
      <alignment horizontal="left" vertical="top" wrapText="1"/>
    </xf>
    <xf numFmtId="164" fontId="21" fillId="39" borderId="0" xfId="0" applyNumberFormat="1" applyFont="1" applyFill="1" applyAlignment="1">
      <alignment horizontal="center" vertical="top" wrapText="1"/>
    </xf>
    <xf numFmtId="14" fontId="21" fillId="43" borderId="1" xfId="0" applyNumberFormat="1" applyFont="1" applyFill="1" applyBorder="1" applyAlignment="1">
      <alignment horizontal="left" vertical="top" wrapText="1"/>
    </xf>
    <xf numFmtId="14" fontId="21" fillId="43" borderId="0" xfId="0" applyNumberFormat="1" applyFont="1" applyFill="1" applyAlignment="1">
      <alignment horizontal="center" vertical="top" wrapText="1"/>
    </xf>
    <xf numFmtId="0" fontId="20" fillId="43" borderId="0" xfId="0" applyFont="1" applyFill="1" applyAlignment="1">
      <alignment horizontal="center" vertical="top"/>
    </xf>
    <xf numFmtId="14" fontId="21" fillId="39" borderId="0" xfId="0" applyNumberFormat="1" applyFont="1" applyFill="1" applyAlignment="1">
      <alignment horizontal="center" vertical="top" wrapText="1"/>
    </xf>
    <xf numFmtId="0" fontId="21" fillId="39" borderId="24" xfId="0" applyFont="1" applyFill="1" applyBorder="1" applyAlignment="1">
      <alignment horizontal="left" vertical="top" wrapText="1"/>
    </xf>
    <xf numFmtId="0" fontId="15" fillId="43" borderId="1" xfId="0" applyFont="1" applyFill="1" applyBorder="1" applyAlignment="1">
      <alignment vertical="top" wrapText="1"/>
    </xf>
    <xf numFmtId="167" fontId="21" fillId="39" borderId="0" xfId="0" applyNumberFormat="1" applyFont="1" applyFill="1" applyAlignment="1">
      <alignment horizontal="center" vertical="top" wrapText="1"/>
    </xf>
    <xf numFmtId="165" fontId="21" fillId="43" borderId="1" xfId="0" applyNumberFormat="1" applyFont="1" applyFill="1" applyBorder="1" applyAlignment="1">
      <alignment horizontal="left" vertical="top" wrapText="1"/>
    </xf>
    <xf numFmtId="0" fontId="44" fillId="40" borderId="1" xfId="0" applyFont="1" applyFill="1" applyBorder="1" applyAlignment="1">
      <alignment horizontal="center" vertical="top"/>
    </xf>
    <xf numFmtId="0" fontId="35" fillId="39" borderId="1" xfId="0" applyFont="1" applyFill="1" applyBorder="1" applyAlignment="1">
      <alignment horizontal="left" vertical="top" wrapText="1"/>
    </xf>
    <xf numFmtId="0" fontId="47" fillId="39" borderId="7" xfId="0" applyFont="1" applyFill="1" applyBorder="1" applyAlignment="1">
      <alignment vertical="top"/>
    </xf>
    <xf numFmtId="0" fontId="35" fillId="41" borderId="0" xfId="0" applyFont="1" applyFill="1" applyAlignment="1">
      <alignment horizontal="center" vertical="top" wrapText="1"/>
    </xf>
    <xf numFmtId="0" fontId="46" fillId="39" borderId="0" xfId="0" applyFont="1" applyFill="1" applyAlignment="1">
      <alignment horizontal="center" vertical="top"/>
    </xf>
    <xf numFmtId="0" fontId="35" fillId="43" borderId="1" xfId="0" applyFont="1" applyFill="1" applyBorder="1" applyAlignment="1">
      <alignment horizontal="left" vertical="top" wrapText="1"/>
    </xf>
    <xf numFmtId="0" fontId="46" fillId="43" borderId="0" xfId="0" applyFont="1" applyFill="1" applyAlignment="1">
      <alignment horizontal="center" vertical="top"/>
    </xf>
    <xf numFmtId="0" fontId="21" fillId="39" borderId="0" xfId="0" applyFont="1" applyFill="1" applyAlignment="1">
      <alignment horizontal="center" vertical="top" wrapText="1"/>
    </xf>
    <xf numFmtId="0" fontId="19" fillId="43" borderId="5" xfId="0" applyFont="1" applyFill="1" applyBorder="1" applyAlignment="1">
      <alignment horizontal="left" vertical="top" wrapText="1"/>
    </xf>
    <xf numFmtId="167" fontId="21" fillId="43" borderId="1" xfId="0" applyNumberFormat="1" applyFont="1" applyFill="1" applyBorder="1" applyAlignment="1">
      <alignment horizontal="left" vertical="top" wrapText="1"/>
    </xf>
    <xf numFmtId="0" fontId="49" fillId="43" borderId="1" xfId="0" applyFont="1" applyFill="1" applyBorder="1" applyAlignment="1">
      <alignment horizontal="left" vertical="top"/>
    </xf>
    <xf numFmtId="0" fontId="49" fillId="43" borderId="2" xfId="0" applyFont="1" applyFill="1" applyBorder="1" applyAlignment="1">
      <alignment horizontal="left" vertical="top"/>
    </xf>
    <xf numFmtId="0" fontId="21" fillId="39" borderId="9" xfId="0" applyFont="1" applyFill="1" applyBorder="1" applyAlignment="1">
      <alignment horizontal="left" vertical="top" wrapText="1"/>
    </xf>
    <xf numFmtId="164" fontId="21" fillId="39" borderId="9" xfId="0" applyNumberFormat="1" applyFont="1" applyFill="1" applyBorder="1" applyAlignment="1">
      <alignment horizontal="left" vertical="top" wrapText="1"/>
    </xf>
    <xf numFmtId="173" fontId="21" fillId="39" borderId="2" xfId="0" applyNumberFormat="1" applyFont="1" applyFill="1" applyBorder="1" applyAlignment="1">
      <alignment horizontal="left" vertical="top"/>
    </xf>
    <xf numFmtId="0" fontId="21" fillId="39" borderId="1" xfId="0" applyFont="1" applyFill="1" applyBorder="1" applyAlignment="1">
      <alignment horizontal="center" vertical="top" wrapText="1"/>
    </xf>
    <xf numFmtId="0" fontId="21" fillId="39" borderId="2" xfId="0" applyFont="1" applyFill="1" applyBorder="1" applyAlignment="1">
      <alignment horizontal="center" vertical="top" wrapText="1"/>
    </xf>
    <xf numFmtId="0" fontId="71" fillId="39" borderId="1" xfId="0" applyFont="1" applyFill="1" applyBorder="1" applyAlignment="1">
      <alignment horizontal="left" vertical="top" wrapText="1"/>
    </xf>
    <xf numFmtId="14" fontId="21" fillId="39" borderId="2" xfId="0" applyNumberFormat="1" applyFont="1" applyFill="1" applyBorder="1" applyAlignment="1">
      <alignment horizontal="left" vertical="top" wrapText="1"/>
    </xf>
    <xf numFmtId="14" fontId="21" fillId="39" borderId="2" xfId="0" applyNumberFormat="1" applyFont="1" applyFill="1" applyBorder="1" applyAlignment="1">
      <alignment horizontal="left" vertical="top"/>
    </xf>
    <xf numFmtId="173" fontId="21" fillId="39" borderId="2" xfId="0" applyNumberFormat="1" applyFont="1" applyFill="1" applyBorder="1" applyAlignment="1">
      <alignment horizontal="left" vertical="top" wrapText="1"/>
    </xf>
    <xf numFmtId="173" fontId="21" fillId="43" borderId="2" xfId="0" applyNumberFormat="1" applyFont="1" applyFill="1" applyBorder="1" applyAlignment="1">
      <alignment horizontal="left" vertical="top"/>
    </xf>
    <xf numFmtId="0" fontId="21" fillId="43" borderId="6" xfId="0" applyFont="1" applyFill="1" applyBorder="1" applyAlignment="1">
      <alignment horizontal="left" vertical="top" wrapText="1"/>
    </xf>
    <xf numFmtId="0" fontId="21" fillId="43" borderId="7" xfId="0" applyFont="1" applyFill="1" applyBorder="1" applyAlignment="1">
      <alignment horizontal="left" vertical="top" wrapText="1"/>
    </xf>
    <xf numFmtId="14" fontId="21" fillId="43" borderId="7" xfId="0" applyNumberFormat="1" applyFont="1" applyFill="1" applyBorder="1" applyAlignment="1">
      <alignment horizontal="left" vertical="top" wrapText="1"/>
    </xf>
    <xf numFmtId="0" fontId="21" fillId="40" borderId="7" xfId="0" applyFont="1" applyFill="1" applyBorder="1" applyAlignment="1">
      <alignment horizontal="left" vertical="top" wrapText="1"/>
    </xf>
    <xf numFmtId="164" fontId="21" fillId="40" borderId="7" xfId="0" applyNumberFormat="1" applyFont="1" applyFill="1" applyBorder="1" applyAlignment="1">
      <alignment horizontal="left" vertical="top" wrapText="1"/>
    </xf>
    <xf numFmtId="0" fontId="21" fillId="43" borderId="8" xfId="0" applyFont="1" applyFill="1" applyBorder="1" applyAlignment="1">
      <alignment vertical="top" wrapText="1"/>
    </xf>
    <xf numFmtId="0" fontId="21" fillId="43" borderId="11" xfId="0" applyFont="1" applyFill="1" applyBorder="1" applyAlignment="1">
      <alignment vertical="top" wrapText="1"/>
    </xf>
    <xf numFmtId="0" fontId="21" fillId="40" borderId="9" xfId="0" applyFont="1" applyFill="1" applyBorder="1" applyAlignment="1">
      <alignment horizontal="left" vertical="top"/>
    </xf>
    <xf numFmtId="171" fontId="21" fillId="40" borderId="1" xfId="0" applyNumberFormat="1" applyFont="1" applyFill="1" applyBorder="1" applyAlignment="1">
      <alignment horizontal="left" vertical="top"/>
    </xf>
    <xf numFmtId="15" fontId="21" fillId="40" borderId="1" xfId="0" applyNumberFormat="1" applyFont="1" applyFill="1" applyBorder="1" applyAlignment="1">
      <alignment horizontal="left" vertical="top" wrapText="1"/>
    </xf>
    <xf numFmtId="173" fontId="21" fillId="43" borderId="1" xfId="0" applyNumberFormat="1" applyFont="1" applyFill="1" applyBorder="1" applyAlignment="1">
      <alignment horizontal="left" vertical="top"/>
    </xf>
    <xf numFmtId="14" fontId="21" fillId="40" borderId="13" xfId="0" applyNumberFormat="1" applyFont="1" applyFill="1" applyBorder="1" applyAlignment="1">
      <alignment horizontal="left" vertical="top" wrapText="1"/>
    </xf>
    <xf numFmtId="14" fontId="21" fillId="40" borderId="13" xfId="0" applyNumberFormat="1" applyFont="1" applyFill="1" applyBorder="1" applyAlignment="1">
      <alignment horizontal="left" vertical="top"/>
    </xf>
    <xf numFmtId="14" fontId="21" fillId="39" borderId="1" xfId="0" applyNumberFormat="1" applyFont="1" applyFill="1" applyBorder="1" applyAlignment="1">
      <alignment horizontal="left" vertical="top"/>
    </xf>
    <xf numFmtId="173" fontId="21" fillId="39" borderId="1" xfId="0" applyNumberFormat="1" applyFont="1" applyFill="1" applyBorder="1" applyAlignment="1">
      <alignment horizontal="left" vertical="top"/>
    </xf>
    <xf numFmtId="0" fontId="15" fillId="39" borderId="1" xfId="0" applyFont="1" applyFill="1" applyBorder="1" applyAlignment="1">
      <alignment vertical="top" wrapText="1"/>
    </xf>
    <xf numFmtId="0" fontId="20" fillId="39" borderId="0" xfId="0" applyFont="1" applyFill="1"/>
    <xf numFmtId="173" fontId="21" fillId="39" borderId="1" xfId="0" applyNumberFormat="1" applyFont="1" applyFill="1" applyBorder="1" applyAlignment="1">
      <alignment horizontal="center" vertical="top" wrapText="1"/>
    </xf>
    <xf numFmtId="173" fontId="21" fillId="43" borderId="1" xfId="0" applyNumberFormat="1" applyFont="1" applyFill="1" applyBorder="1" applyAlignment="1">
      <alignment horizontal="left" vertical="top" wrapText="1"/>
    </xf>
    <xf numFmtId="14" fontId="21" fillId="40" borderId="1" xfId="0" applyNumberFormat="1" applyFont="1" applyFill="1" applyBorder="1" applyAlignment="1">
      <alignment horizontal="left" vertical="top" wrapText="1"/>
    </xf>
    <xf numFmtId="0" fontId="21" fillId="39" borderId="7" xfId="0" applyFont="1" applyFill="1" applyBorder="1" applyAlignment="1">
      <alignment horizontal="left" vertical="top" wrapText="1"/>
    </xf>
    <xf numFmtId="167" fontId="15" fillId="39" borderId="2" xfId="0" applyNumberFormat="1" applyFont="1" applyFill="1" applyBorder="1" applyAlignment="1">
      <alignment horizontal="left" vertical="top" wrapText="1"/>
    </xf>
    <xf numFmtId="167" fontId="15" fillId="39" borderId="4" xfId="0" applyNumberFormat="1" applyFont="1" applyFill="1" applyBorder="1" applyAlignment="1">
      <alignment horizontal="left" vertical="top" wrapText="1"/>
    </xf>
    <xf numFmtId="167" fontId="15" fillId="41" borderId="2" xfId="0" applyNumberFormat="1" applyFont="1" applyFill="1" applyBorder="1" applyAlignment="1">
      <alignment horizontal="left" vertical="top" wrapText="1"/>
    </xf>
    <xf numFmtId="0" fontId="15" fillId="39" borderId="6" xfId="0" applyFont="1" applyFill="1" applyBorder="1" applyAlignment="1">
      <alignment horizontal="left" vertical="top" wrapText="1"/>
    </xf>
    <xf numFmtId="0" fontId="15" fillId="39" borderId="7" xfId="0" applyFont="1" applyFill="1" applyBorder="1" applyAlignment="1">
      <alignment horizontal="left" vertical="top" wrapText="1"/>
    </xf>
    <xf numFmtId="164" fontId="15" fillId="39" borderId="7" xfId="0" applyNumberFormat="1" applyFont="1" applyFill="1" applyBorder="1" applyAlignment="1">
      <alignment horizontal="left" vertical="top" wrapText="1"/>
    </xf>
    <xf numFmtId="164" fontId="15" fillId="41" borderId="7" xfId="0" applyNumberFormat="1" applyFont="1" applyFill="1" applyBorder="1" applyAlignment="1">
      <alignment horizontal="left" vertical="top" wrapText="1"/>
    </xf>
    <xf numFmtId="0" fontId="15" fillId="42" borderId="7" xfId="0" applyFont="1" applyFill="1" applyBorder="1" applyAlignment="1">
      <alignment horizontal="left" vertical="top" wrapText="1"/>
    </xf>
    <xf numFmtId="15" fontId="15" fillId="39" borderId="7" xfId="0" applyNumberFormat="1" applyFont="1" applyFill="1" applyBorder="1" applyAlignment="1">
      <alignment horizontal="left" vertical="top" wrapText="1"/>
    </xf>
    <xf numFmtId="14" fontId="15" fillId="39" borderId="5" xfId="0" applyNumberFormat="1" applyFont="1" applyFill="1" applyBorder="1" applyAlignment="1">
      <alignment horizontal="left" vertical="top" wrapText="1"/>
    </xf>
    <xf numFmtId="165" fontId="15" fillId="39" borderId="7" xfId="0" applyNumberFormat="1" applyFont="1" applyFill="1" applyBorder="1" applyAlignment="1">
      <alignment horizontal="left" vertical="top" wrapText="1"/>
    </xf>
    <xf numFmtId="14" fontId="15" fillId="39" borderId="7" xfId="0" applyNumberFormat="1" applyFont="1" applyFill="1" applyBorder="1" applyAlignment="1">
      <alignment horizontal="left" vertical="top" wrapText="1"/>
    </xf>
    <xf numFmtId="164" fontId="21" fillId="39" borderId="0" xfId="0" applyNumberFormat="1" applyFont="1" applyFill="1" applyAlignment="1">
      <alignment wrapText="1"/>
    </xf>
    <xf numFmtId="170" fontId="15" fillId="39" borderId="7" xfId="0" applyNumberFormat="1" applyFont="1" applyFill="1" applyBorder="1" applyAlignment="1">
      <alignment horizontal="left" vertical="top" wrapText="1"/>
    </xf>
    <xf numFmtId="14" fontId="21" fillId="39" borderId="0" xfId="0" applyNumberFormat="1" applyFont="1" applyFill="1" applyAlignment="1">
      <alignment wrapText="1"/>
    </xf>
    <xf numFmtId="0" fontId="15" fillId="43" borderId="6" xfId="0" applyFont="1" applyFill="1" applyBorder="1" applyAlignment="1">
      <alignment horizontal="left" vertical="top" wrapText="1"/>
    </xf>
    <xf numFmtId="164" fontId="21" fillId="43" borderId="0" xfId="0" applyNumberFormat="1" applyFont="1" applyFill="1" applyAlignment="1">
      <alignment wrapText="1"/>
    </xf>
    <xf numFmtId="0" fontId="79" fillId="43" borderId="0" xfId="0" applyFont="1" applyFill="1" applyAlignment="1">
      <alignment horizontal="left" vertical="top"/>
    </xf>
    <xf numFmtId="0" fontId="15" fillId="43" borderId="7" xfId="0" applyFont="1" applyFill="1" applyBorder="1" applyAlignment="1">
      <alignment horizontal="left" vertical="top" wrapText="1"/>
    </xf>
    <xf numFmtId="0" fontId="19" fillId="43" borderId="4" xfId="0" applyFont="1" applyFill="1" applyBorder="1" applyAlignment="1">
      <alignment horizontal="left" vertical="top" wrapText="1"/>
    </xf>
    <xf numFmtId="0" fontId="15" fillId="43" borderId="3" xfId="0" applyFont="1" applyFill="1" applyBorder="1" applyAlignment="1">
      <alignment horizontal="left" vertical="top" wrapText="1"/>
    </xf>
    <xf numFmtId="0" fontId="21" fillId="43" borderId="0" xfId="0" applyFont="1" applyFill="1" applyAlignment="1">
      <alignment wrapText="1"/>
    </xf>
    <xf numFmtId="14" fontId="21" fillId="43" borderId="0" xfId="0" applyNumberFormat="1" applyFont="1" applyFill="1" applyAlignment="1">
      <alignment wrapText="1"/>
    </xf>
    <xf numFmtId="0" fontId="21" fillId="39" borderId="0" xfId="0" applyFont="1" applyFill="1" applyAlignment="1">
      <alignment wrapText="1"/>
    </xf>
    <xf numFmtId="0" fontId="15" fillId="43" borderId="2" xfId="0" applyFont="1" applyFill="1" applyBorder="1" applyAlignment="1">
      <alignment horizontal="left" vertical="top" wrapText="1"/>
    </xf>
    <xf numFmtId="173" fontId="21" fillId="43" borderId="2" xfId="0" applyNumberFormat="1" applyFont="1" applyFill="1" applyBorder="1" applyAlignment="1">
      <alignment horizontal="left" vertical="top" wrapText="1"/>
    </xf>
    <xf numFmtId="173" fontId="21" fillId="39" borderId="1" xfId="0" applyNumberFormat="1" applyFont="1" applyFill="1" applyBorder="1" applyAlignment="1">
      <alignment horizontal="left" vertical="top" wrapText="1"/>
    </xf>
    <xf numFmtId="0" fontId="21" fillId="43" borderId="1" xfId="0" applyFont="1" applyFill="1" applyBorder="1" applyAlignment="1">
      <alignment vertical="top" wrapText="1"/>
    </xf>
    <xf numFmtId="0" fontId="24" fillId="43" borderId="7" xfId="0" applyFont="1" applyFill="1" applyBorder="1" applyAlignment="1">
      <alignment vertical="top"/>
    </xf>
    <xf numFmtId="164" fontId="21" fillId="43" borderId="1" xfId="0" applyNumberFormat="1" applyFont="1" applyFill="1" applyBorder="1" applyAlignment="1">
      <alignment horizontal="center" vertical="top" wrapText="1"/>
    </xf>
    <xf numFmtId="0" fontId="15" fillId="43" borderId="16" xfId="0" applyFont="1" applyFill="1" applyBorder="1" applyAlignment="1">
      <alignment horizontal="left" vertical="top" wrapText="1"/>
    </xf>
    <xf numFmtId="0" fontId="21" fillId="43" borderId="16" xfId="0" applyFont="1" applyFill="1" applyBorder="1" applyAlignment="1">
      <alignment horizontal="left" vertical="top" wrapText="1"/>
    </xf>
    <xf numFmtId="0" fontId="33" fillId="43" borderId="16" xfId="0" applyFont="1" applyFill="1" applyBorder="1" applyAlignment="1">
      <alignment horizontal="center" vertical="top"/>
    </xf>
    <xf numFmtId="0" fontId="109" fillId="39" borderId="24" xfId="0" applyFont="1" applyFill="1" applyBorder="1" applyAlignment="1">
      <alignment vertical="top" wrapText="1"/>
    </xf>
    <xf numFmtId="0" fontId="110" fillId="39" borderId="24" xfId="0" applyFont="1" applyFill="1" applyBorder="1" applyAlignment="1">
      <alignment horizontal="center" vertical="top" wrapText="1"/>
    </xf>
    <xf numFmtId="0" fontId="107" fillId="39" borderId="24" xfId="0" applyFont="1" applyFill="1" applyBorder="1" applyAlignment="1">
      <alignment vertical="top" wrapText="1"/>
    </xf>
    <xf numFmtId="0" fontId="0" fillId="39" borderId="24" xfId="0" applyFill="1" applyBorder="1"/>
    <xf numFmtId="0" fontId="109" fillId="39" borderId="27" xfId="0" applyFont="1" applyFill="1" applyBorder="1" applyAlignment="1">
      <alignment vertical="top" wrapText="1"/>
    </xf>
    <xf numFmtId="164" fontId="15" fillId="43" borderId="16" xfId="0" applyNumberFormat="1" applyFont="1" applyFill="1" applyBorder="1" applyAlignment="1">
      <alignment horizontal="left" vertical="top" wrapText="1"/>
    </xf>
    <xf numFmtId="14" fontId="15" fillId="43" borderId="16" xfId="0" applyNumberFormat="1" applyFont="1" applyFill="1" applyBorder="1" applyAlignment="1">
      <alignment horizontal="left" vertical="top" wrapText="1"/>
    </xf>
    <xf numFmtId="14" fontId="109" fillId="39" borderId="24" xfId="0" applyNumberFormat="1" applyFont="1" applyFill="1" applyBorder="1" applyAlignment="1">
      <alignment vertical="top" wrapText="1"/>
    </xf>
    <xf numFmtId="15" fontId="109" fillId="39" borderId="24" xfId="0" applyNumberFormat="1" applyFont="1" applyFill="1" applyBorder="1" applyAlignment="1">
      <alignment horizontal="left" vertical="top" wrapText="1"/>
    </xf>
    <xf numFmtId="14" fontId="109" fillId="39" borderId="27" xfId="0" applyNumberFormat="1" applyFont="1" applyFill="1" applyBorder="1" applyAlignment="1">
      <alignment horizontal="left" vertical="top" wrapText="1"/>
    </xf>
    <xf numFmtId="0" fontId="109" fillId="39" borderId="24" xfId="0" applyFont="1" applyFill="1" applyBorder="1" applyAlignment="1">
      <alignment horizontal="left" vertical="top" wrapText="1"/>
    </xf>
    <xf numFmtId="0" fontId="0" fillId="39" borderId="0" xfId="0" applyFill="1" applyAlignment="1">
      <alignment horizontal="left" wrapText="1"/>
    </xf>
    <xf numFmtId="0" fontId="15" fillId="43" borderId="29" xfId="0" applyFont="1" applyFill="1" applyBorder="1" applyAlignment="1">
      <alignment horizontal="left" vertical="top" wrapText="1"/>
    </xf>
    <xf numFmtId="0" fontId="109" fillId="0" borderId="24" xfId="0" applyFont="1" applyBorder="1" applyAlignment="1">
      <alignment vertical="top" wrapText="1"/>
    </xf>
    <xf numFmtId="0" fontId="110" fillId="47" borderId="24" xfId="0" applyFont="1" applyFill="1" applyBorder="1" applyAlignment="1">
      <alignment horizontal="center" vertical="top" wrapText="1"/>
    </xf>
    <xf numFmtId="0" fontId="109" fillId="0" borderId="27" xfId="0" applyFont="1" applyBorder="1" applyAlignment="1">
      <alignment vertical="top" wrapText="1"/>
    </xf>
    <xf numFmtId="15" fontId="109" fillId="0" borderId="24" xfId="0" applyNumberFormat="1" applyFont="1" applyBorder="1" applyAlignment="1">
      <alignment horizontal="left" vertical="top" wrapText="1"/>
    </xf>
    <xf numFmtId="14" fontId="109" fillId="0" borderId="27" xfId="0" applyNumberFormat="1" applyFont="1" applyBorder="1" applyAlignment="1">
      <alignment horizontal="left" vertical="top" wrapText="1"/>
    </xf>
    <xf numFmtId="164" fontId="21" fillId="43" borderId="16" xfId="0" applyNumberFormat="1" applyFont="1" applyFill="1" applyBorder="1" applyAlignment="1">
      <alignment horizontal="left" vertical="top" wrapText="1"/>
    </xf>
    <xf numFmtId="0" fontId="109" fillId="0" borderId="26" xfId="0" applyFont="1" applyBorder="1" applyAlignment="1">
      <alignment vertical="top" wrapText="1"/>
    </xf>
    <xf numFmtId="0" fontId="110" fillId="47" borderId="26" xfId="0" applyFont="1" applyFill="1" applyBorder="1" applyAlignment="1">
      <alignment horizontal="center" vertical="top" wrapText="1"/>
    </xf>
    <xf numFmtId="0" fontId="108" fillId="0" borderId="26" xfId="1" applyBorder="1" applyAlignment="1">
      <alignment vertical="top" wrapText="1"/>
    </xf>
    <xf numFmtId="0" fontId="109" fillId="0" borderId="31" xfId="0" applyFont="1" applyBorder="1" applyAlignment="1">
      <alignment vertical="top" wrapText="1"/>
    </xf>
    <xf numFmtId="0" fontId="107" fillId="0" borderId="24" xfId="0" applyFont="1" applyBorder="1" applyAlignment="1">
      <alignment vertical="top" wrapText="1"/>
    </xf>
    <xf numFmtId="0" fontId="109" fillId="47" borderId="24" xfId="0" applyFont="1" applyFill="1" applyBorder="1" applyAlignment="1">
      <alignment vertical="top" wrapText="1"/>
    </xf>
    <xf numFmtId="0" fontId="109" fillId="46" borderId="24" xfId="0" applyFont="1" applyFill="1" applyBorder="1" applyAlignment="1">
      <alignment vertical="top" wrapText="1"/>
    </xf>
    <xf numFmtId="0" fontId="110" fillId="46" borderId="24" xfId="0" applyFont="1" applyFill="1" applyBorder="1" applyAlignment="1">
      <alignment horizontal="center" vertical="top" wrapText="1"/>
    </xf>
    <xf numFmtId="0" fontId="107" fillId="46" borderId="24" xfId="0" applyFont="1" applyFill="1" applyBorder="1" applyAlignment="1">
      <alignment vertical="top" wrapText="1"/>
    </xf>
    <xf numFmtId="0" fontId="109" fillId="46" borderId="27" xfId="0" applyFont="1" applyFill="1" applyBorder="1" applyAlignment="1">
      <alignment vertical="top" wrapText="1"/>
    </xf>
    <xf numFmtId="0" fontId="15" fillId="39" borderId="26" xfId="0" applyFont="1" applyFill="1" applyBorder="1" applyAlignment="1">
      <alignment horizontal="left" vertical="top" wrapText="1"/>
    </xf>
    <xf numFmtId="0" fontId="109" fillId="39" borderId="31" xfId="0" applyFont="1" applyFill="1" applyBorder="1" applyAlignment="1">
      <alignment vertical="top" wrapText="1"/>
    </xf>
    <xf numFmtId="0" fontId="15" fillId="43" borderId="32" xfId="0" applyFont="1" applyFill="1" applyBorder="1" applyAlignment="1">
      <alignment horizontal="left" vertical="top" wrapText="1"/>
    </xf>
    <xf numFmtId="15" fontId="109" fillId="0" borderId="26" xfId="0" applyNumberFormat="1" applyFont="1" applyBorder="1" applyAlignment="1">
      <alignment horizontal="left" vertical="top" wrapText="1"/>
    </xf>
    <xf numFmtId="14" fontId="109" fillId="0" borderId="31" xfId="0" applyNumberFormat="1" applyFont="1" applyBorder="1" applyAlignment="1">
      <alignment horizontal="left" vertical="top" wrapText="1"/>
    </xf>
    <xf numFmtId="15" fontId="109" fillId="46" borderId="24" xfId="0" applyNumberFormat="1" applyFont="1" applyFill="1" applyBorder="1" applyAlignment="1">
      <alignment horizontal="left" vertical="top" wrapText="1"/>
    </xf>
    <xf numFmtId="14" fontId="109" fillId="46" borderId="27" xfId="0" applyNumberFormat="1" applyFont="1" applyFill="1" applyBorder="1" applyAlignment="1">
      <alignment horizontal="left" vertical="top" wrapText="1"/>
    </xf>
    <xf numFmtId="0" fontId="109" fillId="47" borderId="27" xfId="0" applyFont="1" applyFill="1" applyBorder="1" applyAlignment="1">
      <alignment vertical="top" wrapText="1"/>
    </xf>
    <xf numFmtId="0" fontId="107" fillId="0" borderId="27" xfId="0" applyFont="1" applyBorder="1" applyAlignment="1">
      <alignment vertical="top" wrapText="1"/>
    </xf>
    <xf numFmtId="15" fontId="109" fillId="47" borderId="24" xfId="0" applyNumberFormat="1" applyFont="1" applyFill="1" applyBorder="1" applyAlignment="1">
      <alignment horizontal="left" vertical="top" wrapText="1"/>
    </xf>
    <xf numFmtId="0" fontId="107" fillId="0" borderId="24" xfId="0" applyFont="1" applyBorder="1" applyAlignment="1">
      <alignment horizontal="left" vertical="top" wrapText="1"/>
    </xf>
    <xf numFmtId="0" fontId="21" fillId="42" borderId="16" xfId="0" applyFont="1" applyFill="1" applyBorder="1" applyAlignment="1">
      <alignment horizontal="left" vertical="top" wrapText="1"/>
    </xf>
    <xf numFmtId="14" fontId="21" fillId="43" borderId="16" xfId="0" applyNumberFormat="1" applyFont="1" applyFill="1" applyBorder="1" applyAlignment="1">
      <alignment horizontal="left" vertical="top" wrapText="1"/>
    </xf>
    <xf numFmtId="0" fontId="109" fillId="47" borderId="24" xfId="0" applyFont="1" applyFill="1" applyBorder="1" applyAlignment="1">
      <alignment horizontal="left" vertical="top" wrapText="1"/>
    </xf>
    <xf numFmtId="14" fontId="109" fillId="47" borderId="24" xfId="0" applyNumberFormat="1" applyFont="1" applyFill="1" applyBorder="1" applyAlignment="1">
      <alignment horizontal="left" vertical="top" wrapText="1"/>
    </xf>
    <xf numFmtId="0" fontId="109" fillId="46" borderId="24" xfId="0" applyFont="1" applyFill="1" applyBorder="1" applyAlignment="1">
      <alignment horizontal="left" vertical="top" wrapText="1"/>
    </xf>
    <xf numFmtId="3" fontId="10" fillId="0" borderId="8" xfId="0" applyNumberFormat="1" applyFont="1" applyBorder="1" applyAlignment="1">
      <alignment horizontal="center" vertical="center" wrapText="1"/>
    </xf>
    <xf numFmtId="0" fontId="78" fillId="0" borderId="12" xfId="0" applyFont="1" applyBorder="1"/>
    <xf numFmtId="0" fontId="78" fillId="0" borderId="6" xfId="0" applyFont="1" applyBorder="1"/>
    <xf numFmtId="0" fontId="103" fillId="37" borderId="27" xfId="0" applyFont="1" applyFill="1" applyBorder="1" applyAlignment="1">
      <alignment horizontal="center"/>
    </xf>
    <xf numFmtId="0" fontId="103" fillId="37" borderId="28" xfId="0" applyFont="1" applyFill="1" applyBorder="1" applyAlignment="1">
      <alignment horizontal="center"/>
    </xf>
    <xf numFmtId="0" fontId="103" fillId="37" borderId="29" xfId="0" applyFont="1" applyFill="1" applyBorder="1" applyAlignment="1">
      <alignment horizontal="center"/>
    </xf>
    <xf numFmtId="0" fontId="102" fillId="0" borderId="26" xfId="0" applyFont="1" applyBorder="1" applyAlignment="1">
      <alignment horizontal="center" vertical="center"/>
    </xf>
    <xf numFmtId="0" fontId="102" fillId="0" borderId="30" xfId="0" applyFont="1" applyBorder="1" applyAlignment="1">
      <alignment horizontal="center" vertical="center"/>
    </xf>
    <xf numFmtId="0" fontId="101" fillId="0" borderId="0" xfId="0" applyFont="1" applyAlignment="1">
      <alignment horizontal="center" vertical="center" wrapText="1"/>
    </xf>
    <xf numFmtId="0" fontId="101" fillId="0" borderId="25" xfId="0" applyFont="1" applyBorder="1" applyAlignment="1">
      <alignment horizontal="center" vertical="top" wrapText="1"/>
    </xf>
    <xf numFmtId="0" fontId="102" fillId="0" borderId="26" xfId="0" applyFont="1" applyBorder="1" applyAlignment="1">
      <alignment horizontal="center" vertical="center" wrapText="1"/>
    </xf>
    <xf numFmtId="0" fontId="20" fillId="20" borderId="4" xfId="0" applyFont="1" applyFill="1" applyBorder="1" applyAlignment="1">
      <alignment horizontal="center" vertical="top" wrapText="1"/>
    </xf>
    <xf numFmtId="0" fontId="78" fillId="0" borderId="4" xfId="0" applyFont="1" applyBorder="1"/>
    <xf numFmtId="0" fontId="78" fillId="0" borderId="2" xfId="0" applyFont="1" applyBorder="1"/>
    <xf numFmtId="0" fontId="20" fillId="2" borderId="11" xfId="0" applyFont="1" applyFill="1" applyBorder="1" applyAlignment="1">
      <alignment horizontal="center" vertical="top" wrapText="1"/>
    </xf>
    <xf numFmtId="0" fontId="78" fillId="0" borderId="7" xfId="0" applyFont="1" applyBorder="1"/>
    <xf numFmtId="0" fontId="41" fillId="3" borderId="11" xfId="0" applyFont="1" applyFill="1" applyBorder="1" applyAlignment="1">
      <alignment horizontal="center" vertical="top" wrapText="1"/>
    </xf>
    <xf numFmtId="0" fontId="5" fillId="4" borderId="9" xfId="0" applyFont="1" applyFill="1" applyBorder="1" applyAlignment="1">
      <alignment horizontal="center"/>
    </xf>
    <xf numFmtId="0" fontId="5" fillId="36" borderId="9" xfId="0" applyFont="1" applyFill="1" applyBorder="1" applyAlignment="1">
      <alignment horizontal="center"/>
    </xf>
    <xf numFmtId="0" fontId="5" fillId="3" borderId="9" xfId="0" applyFont="1" applyFill="1" applyBorder="1" applyAlignment="1">
      <alignment horizontal="center"/>
    </xf>
    <xf numFmtId="0" fontId="5" fillId="2" borderId="9" xfId="0" applyFont="1" applyFill="1" applyBorder="1" applyAlignment="1">
      <alignment horizontal="center"/>
    </xf>
    <xf numFmtId="0" fontId="5" fillId="2" borderId="8" xfId="0" applyFont="1" applyFill="1" applyBorder="1" applyAlignment="1">
      <alignment horizontal="center" vertical="center" wrapText="1"/>
    </xf>
    <xf numFmtId="0" fontId="5" fillId="36" borderId="0" xfId="0" applyFont="1" applyFill="1" applyAlignment="1">
      <alignment horizontal="center"/>
    </xf>
    <xf numFmtId="0" fontId="0" fillId="0" borderId="0" xfId="0"/>
    <xf numFmtId="0" fontId="5" fillId="3" borderId="0" xfId="0" applyFont="1" applyFill="1" applyAlignment="1">
      <alignment horizontal="center"/>
    </xf>
    <xf numFmtId="0" fontId="5" fillId="2" borderId="0" xfId="0" applyFont="1" applyFill="1" applyAlignment="1">
      <alignment horizontal="center"/>
    </xf>
    <xf numFmtId="0" fontId="5" fillId="4" borderId="0" xfId="0" applyFont="1" applyFill="1" applyAlignment="1">
      <alignment horizontal="center"/>
    </xf>
    <xf numFmtId="0" fontId="5" fillId="2" borderId="0" xfId="0" applyFont="1" applyFill="1" applyAlignment="1">
      <alignment horizontal="center" vertical="center" wrapText="1"/>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wrapText="1"/>
    </xf>
    <xf numFmtId="0" fontId="0" fillId="0" borderId="0" xfId="0" applyNumberFormat="1" applyAlignment="1">
      <alignment wrapText="1"/>
    </xf>
  </cellXfs>
  <cellStyles count="2">
    <cellStyle name="Hyperlink" xfId="1" builtinId="8"/>
    <cellStyle name="Normal" xfId="0" builtinId="0"/>
  </cellStyles>
  <dxfs count="192">
    <dxf>
      <alignment wrapText="0"/>
    </dxf>
    <dxf>
      <alignment wrapText="1"/>
    </dxf>
    <dxf>
      <alignment wrapText="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theme="0"/>
          <bgColor theme="0"/>
        </patternFill>
      </fill>
    </dxf>
    <dxf>
      <fill>
        <patternFill patternType="solid">
          <fgColor theme="0"/>
          <bgColor theme="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theme="0"/>
          <bgColor theme="0"/>
        </patternFill>
      </fill>
    </dxf>
    <dxf>
      <fill>
        <patternFill patternType="solid">
          <fgColor rgb="FFFF0000"/>
          <bgColor rgb="FFFF0000"/>
        </patternFill>
      </fill>
    </dxf>
    <dxf>
      <fill>
        <patternFill patternType="solid">
          <fgColor rgb="FFFF0000"/>
          <bgColor rgb="FFFF0000"/>
        </patternFill>
      </fill>
    </dxf>
    <dxf>
      <fill>
        <patternFill patternType="solid">
          <fgColor theme="0"/>
          <bgColor theme="0"/>
        </patternFill>
      </fill>
    </dxf>
    <dxf>
      <fill>
        <patternFill patternType="solid">
          <fgColor rgb="FFFF0000"/>
          <bgColor rgb="FFFF0000"/>
        </patternFill>
      </fill>
    </dxf>
    <dxf>
      <fill>
        <patternFill patternType="solid">
          <fgColor rgb="FFFF0000"/>
          <bgColor rgb="FFFF0000"/>
        </patternFill>
      </fill>
    </dxf>
    <dxf>
      <fill>
        <patternFill patternType="solid">
          <fgColor theme="0"/>
          <bgColor theme="0"/>
        </patternFill>
      </fill>
    </dxf>
    <dxf>
      <fill>
        <patternFill patternType="solid">
          <fgColor theme="0"/>
          <bgColor theme="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pivotCacheDefinition" Target="pivotCache/pivotCacheDefinition2.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3.xml"/></Relationships>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Zhairah" refreshedDate="46195.420055902781" refreshedVersion="8" recordCount="49" xr:uid="{00000000-000A-0000-FFFF-FFFF03000000}">
  <cacheSource type="worksheet">
    <worksheetSource ref="A1:AD50" sheet="2026 Siquijor"/>
  </cacheSource>
  <cacheFields count="30">
    <cacheField name="REGION" numFmtId="0">
      <sharedItems/>
    </cacheField>
    <cacheField name="PROVINCE" numFmtId="0">
      <sharedItems containsBlank="1" count="2">
        <s v="Siquijor"/>
        <m u="1"/>
      </sharedItems>
    </cacheField>
    <cacheField name="CONGRESSIONAL DISTRICT" numFmtId="0">
      <sharedItems containsBlank="1" count="2">
        <s v="Lone"/>
        <m u="1"/>
      </sharedItems>
    </cacheField>
    <cacheField name="Municipality" numFmtId="0">
      <sharedItems containsBlank="1" count="6">
        <s v="Siquijor"/>
        <s v="San Juan"/>
        <s v="Lazi"/>
        <s v="Larena"/>
        <s v="Maria"/>
        <m u="1"/>
      </sharedItems>
    </cacheField>
    <cacheField name="Municipality Class" numFmtId="0">
      <sharedItems containsBlank="1" count="3">
        <s v="4th"/>
        <s v="5th"/>
        <m u="1"/>
      </sharedItems>
    </cacheField>
    <cacheField name="Unique Instittution Identification" numFmtId="0">
      <sharedItems containsBlank="1" count="11">
        <s v="Not Found"/>
        <s v="0761-0004" u="1"/>
        <s v="0761-0006" u="1"/>
        <s v="0761-0001" u="1"/>
        <s v="0761-0002" u="1"/>
        <s v="0761-0003" u="1"/>
        <s v="0761-0005" u="1"/>
        <s v="0761-0008" u="1"/>
        <s v="0761-0007" u="1"/>
        <s v="0761-0009" u="1"/>
        <m u="1"/>
      </sharedItems>
    </cacheField>
    <cacheField name="NAME OF INSTITUTION" numFmtId="0">
      <sharedItems containsBlank="1" count="10">
        <s v="Carmelite College of Siquijor, Inc."/>
        <s v="Elnard Integrated Farm"/>
        <s v="Lazi Technical Institute"/>
        <s v="PSP Technological Institute Inc."/>
        <s v="Provincial Training Center - Siquijor"/>
        <s v="Siquijor Language Academy Inc."/>
        <s v="CMC Institute of Business Management, Skills Training and Assessment Center Inc."/>
        <s v="Municipality of Maria Skills and Entrepreneurship Training and Assessment Center"/>
        <s v="SBR Technical Education Training Center Inc._x000a_"/>
        <m u="1"/>
      </sharedItems>
    </cacheField>
    <cacheField name="FORMERLY NAME of TVI" numFmtId="0">
      <sharedItems containsNonDate="0" containsString="0" containsBlank="1"/>
    </cacheField>
    <cacheField name="Name of Institution's Head" numFmtId="0">
      <sharedItems/>
    </cacheField>
    <cacheField name="ADDRESS" numFmtId="0">
      <sharedItems containsBlank="1" count="10">
        <s v="Balasbalas, Cang-Alwang, Tinago, Siquijor, Siquijor"/>
        <s v="Candura, San Juan , Siquijor"/>
        <s v="Tigbawan, Lazi, Siquijor"/>
        <s v="Pakilit Residence Alvarico Tigbawan (Pob.) Lazi, Siquijor, Region VII, Philippines 6228"/>
        <s v="Catamboan, Lazi, Siquijor 6228"/>
        <s v="Maite, San Juan, Siquijor, Region VII (Central Visayas), 6227"/>
        <s v="North Poblacion, Larena, Siquijor"/>
        <s v="Poblacion Norte, Maria, Siquijor"/>
        <s v="Basac, Larena, Siquijor_x000a_"/>
        <m u="1"/>
      </sharedItems>
    </cacheField>
    <cacheField name="Latitude Point" numFmtId="0">
      <sharedItems containsSemiMixedTypes="0" containsString="0" containsNumber="1" minValue="9.1316466767705595" maxValue="9.2786130930984605"/>
    </cacheField>
    <cacheField name="Longitude Point" numFmtId="0">
      <sharedItems containsSemiMixedTypes="0" containsString="0" containsNumber="1" minValue="123.480353136704" maxValue="123.655864701835"/>
    </cacheField>
    <cacheField name="TEL. NO." numFmtId="0">
      <sharedItems containsMixedTypes="1" containsNumber="1" containsInteger="1" minValue="9171300181" maxValue="9279707007"/>
    </cacheField>
    <cacheField name="E-mail Address" numFmtId="0">
      <sharedItems containsBlank="1"/>
    </cacheField>
    <cacheField name="TYPE OF INSTITUTION" numFmtId="0">
      <sharedItems/>
    </cacheField>
    <cacheField name="CLASSIFICATION OF INSTITUTION" numFmtId="0">
      <sharedItems containsBlank="1" count="5">
        <s v="TVI"/>
        <s v="Farm School"/>
        <s v="TTI"/>
        <s v="LGU"/>
        <m u="1"/>
      </sharedItems>
    </cacheField>
    <cacheField name="STATUS" numFmtId="0">
      <sharedItems/>
    </cacheField>
    <cacheField name="SECTOR" numFmtId="0">
      <sharedItems/>
    </cacheField>
    <cacheField name="COURSE/REGISTERED PROGRAM" numFmtId="0">
      <sharedItems/>
    </cacheField>
    <cacheField name="PQF Level" numFmtId="0">
      <sharedItems/>
    </cacheField>
    <cacheField name="DURATION" numFmtId="0">
      <sharedItems/>
    </cacheField>
    <cacheField name="PROGRAM REG. NO." numFmtId="0">
      <sharedItems containsMixedTypes="1" containsNumber="1" containsInteger="1" minValue="201407042076" maxValue="201407042191"/>
    </cacheField>
    <cacheField name="DATE ISSUED" numFmtId="0">
      <sharedItems containsSemiMixedTypes="0" containsNonDate="0" containsDate="1" containsString="0" minDate="2022-11-22T00:00:00" maxDate="2026-03-27T00:00:00"/>
    </cacheField>
    <cacheField name="EXPIRATION DATE" numFmtId="0">
      <sharedItems containsSemiMixedTypes="0" containsNonDate="0" containsDate="1" containsString="0" minDate="2023-12-12T00:00:00" maxDate="2031-03-28T00:00:00"/>
    </cacheField>
    <cacheField name="Trainer" numFmtId="0">
      <sharedItems/>
    </cacheField>
    <cacheField name="NTTC" numFmtId="0">
      <sharedItems containsMixedTypes="1" containsNumber="1" containsInteger="1" minValue="161407611200011" maxValue="161407611200011"/>
    </cacheField>
    <cacheField name="Expiration Date of NTTC" numFmtId="0">
      <sharedItems containsDate="1" containsMixedTypes="1" minDate="2023-02-27T00:00:00" maxDate="2030-12-28T00:00:00"/>
    </cacheField>
    <cacheField name="Date Conducted" numFmtId="0">
      <sharedItems containsNonDate="0" containsDate="1" containsString="0" containsBlank="1" minDate="2024-04-22T00:00:00" maxDate="2025-08-19T00:00:00"/>
    </cacheField>
    <cacheField name="Result" numFmtId="0">
      <sharedItems containsBlank="1"/>
    </cacheField>
    <cacheField name="ORIGINAL DATE OF REGISTRATION" numFmtId="0">
      <sharedItems containsNonDate="0" containsDate="1" containsString="0" containsBlank="1" minDate="2014-05-12T00:00:00" maxDate="2023-01-10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Zhairah" refreshedDate="46195.420056134259" refreshedVersion="8" recordCount="230" xr:uid="{00000000-000A-0000-FFFF-FFFF00000000}">
  <cacheSource type="worksheet">
    <worksheetSource ref="A1:AC231" sheet="2026 Bohol"/>
  </cacheSource>
  <cacheFields count="29">
    <cacheField name="REGION" numFmtId="0">
      <sharedItems/>
    </cacheField>
    <cacheField name="PROVINCE" numFmtId="0">
      <sharedItems containsBlank="1" count="2">
        <s v="Bohol"/>
        <m u="1"/>
      </sharedItems>
    </cacheField>
    <cacheField name="CONGRESSIONAL DISTRICT" numFmtId="0">
      <sharedItems containsBlank="1" count="4">
        <s v="1st"/>
        <s v="2nd"/>
        <s v="3rd"/>
        <m u="1"/>
      </sharedItems>
    </cacheField>
    <cacheField name="Municipality" numFmtId="0">
      <sharedItems containsBlank="1" count="29">
        <s v="Tagbilaran City"/>
        <s v="Cortes"/>
        <s v="Ubay"/>
        <s v="Garcia Hernandez"/>
        <s v="Baclayon"/>
        <s v="Talibon"/>
        <s v="Bilar"/>
        <s v="Inabanga"/>
        <s v="Jagna"/>
        <s v="Pilar"/>
        <s v="Tubigon"/>
        <s v="Clarin"/>
        <s v="Lila"/>
        <s v="Trinidad"/>
        <s v="Dauis"/>
        <s v="Dimiao"/>
        <s v="Candijay"/>
        <s v="Loon"/>
        <s v="Alburquerque"/>
        <s v="Carmen"/>
        <s v="Buenavista"/>
        <s v="Duero"/>
        <s v="Panglao"/>
        <s v="Loboc"/>
        <s v="San Isidro"/>
        <s v="Balilihan"/>
        <s v="Mabini"/>
        <s v="San Miguel"/>
        <m u="1"/>
      </sharedItems>
    </cacheField>
    <cacheField name="Municipality Class" numFmtId="0">
      <sharedItems containsBlank="1" count="7">
        <s v="Component"/>
        <s v="5th"/>
        <s v="1st"/>
        <s v="4th"/>
        <s v="3rd"/>
        <s v="2nd"/>
        <m u="1"/>
      </sharedItems>
    </cacheField>
    <cacheField name="Unique Instittution Identification" numFmtId="0">
      <sharedItems containsBlank="1" count="60">
        <s v="0712-0038"/>
        <s v="0712-0007"/>
        <s v="0712-0034"/>
        <s v="0712-0002"/>
        <s v="0712-0008"/>
        <s v="0712-0037"/>
        <s v="0712-0012"/>
        <s v="0712-0022"/>
        <s v="0712-0035"/>
        <s v="0712-0031"/>
        <s v="0712-0036"/>
        <s v="0712-0024"/>
        <s v="0712-0033"/>
        <s v="0712-0003"/>
        <s v="0712-0004"/>
        <s v="0712-0013"/>
        <s v="0712-0005"/>
        <s v="0712-0001"/>
        <s v="0712-0032"/>
        <s v="0712-0010"/>
        <s v="0712-0023"/>
        <s v="0712-0011"/>
        <s v="0712-0030"/>
        <s v="0712-0014"/>
        <s v="0712-0015"/>
        <s v="0712-0016"/>
        <s v="0712-0026"/>
        <s v="0712-0027"/>
        <s v="0712-0017"/>
        <s v="0712-0028"/>
        <s v="0712-0019"/>
        <s v="0712-0020"/>
        <s v="0712-0029"/>
        <s v="0712-0018"/>
        <s v="0712-0021"/>
        <s v="0712-0039"/>
        <s v="0712-0042"/>
        <s v="0712-0040"/>
        <s v="0712-0041"/>
        <s v="0712-0044"/>
        <s v="0712-0045"/>
        <s v="0712-0043"/>
        <s v="0712-0046"/>
        <s v="0712-0025"/>
        <s v="0712-0047"/>
        <s v="0712-0049"/>
        <s v="0712-0050"/>
        <s v="0712-0051"/>
        <s v="0712-0052"/>
        <s v="0712-0053"/>
        <s v="0712-0054"/>
        <s v="0712-0056"/>
        <s v="0712-0055"/>
        <s v="0712-0057"/>
        <s v="0712-0058"/>
        <s v="0712-0059"/>
        <s v="0712-0006" u="1"/>
        <s v="0712-0048" u="1"/>
        <s v="Not Found" u="1"/>
        <m u="1"/>
      </sharedItems>
    </cacheField>
    <cacheField name="NAME OF INSTITUTION" numFmtId="0">
      <sharedItems containsBlank="1" count="63">
        <s v="Advance School for International Hospitality Services, Inc."/>
        <s v="Asian Divine Light College, Inc."/>
        <s v="Bohol International Learning College, Inc."/>
        <s v="Bohol Northern Star College, Inc."/>
        <s v="Bohol Tech Voc, Inc."/>
        <s v="Bow and Arrow Institute of Technology, Inc."/>
        <s v="CA-LIM Tech Training and Assessment Center, Inc."/>
        <s v="Can-Care Technical Vocational Education Training Assessment and Review Center Institute, Inc. "/>
        <s v="Eldecare Institute of Technology, Inc."/>
        <s v="Joanne School of Technology Inc."/>
        <s v="North Coast Bohol Institute Inc."/>
        <s v="PBB Culinary Tutorial Center Inc."/>
        <s v="Philippine Call Center Institute Inc."/>
        <s v="Provincial Training Center - Bilar"/>
        <s v="Provincial Training Center - Inabanga"/>
        <s v="Provincial Training Center - Jagna"/>
        <s v="Provincial Training Center - Pilar"/>
        <s v="Provincial Training Center - Tubigon"/>
        <s v="Rainbow's End Arts and Crafts Training and Assessment Center Inc."/>
        <s v="SBR Technical Education Training Center Inc."/>
        <s v="St. Martha Skills Training and Assessment Center, Inc."/>
        <s v="Taug Technical Institute and Assessment Center, Inc."/>
        <s v="Trinidad Municipal College"/>
        <s v="Egay`s Farm Integrated Organic Farm"/>
        <s v="CMC Institute of Business Management, Skills Training and Assessment Center Inc."/>
        <s v="JQL Organic Farm Integrated-Diversified Farm"/>
        <s v="Labonite Family Farm Rice-Based Farm"/>
        <s v="IYAAH Eco Farm Rice-Based Farm"/>
        <s v="Clartech Skills Training and Assessment Center Clarin, Inc."/>
        <s v="Balloca`s Family Farm"/>
        <s v="Loon Manpower Development Center"/>
        <s v="Treetopz Farm Escapade Diversified Farm"/>
        <s v="Don Alberto's Farm Rice-Based Farm"/>
        <s v="BIT International College – Carmen, Inc. Integrated Diversified Organic Farm Integrated Farm"/>
        <s v="School of Knowledge for Industrial Labor, Leadership and Service, Inc."/>
        <s v="Asian Divine Light College Inc."/>
        <s v="Eastern Heights School of Excellence Inc."/>
        <s v="IYAAH Eco Farm Integrated-Diversified Farm"/>
        <s v="Cloa Technical Institute and Assessment Center Inc."/>
        <s v="St. Pedro Calungsod College, Inc."/>
        <s v="Collegio De Loboc"/>
        <s v="CDS Capt. Dan Salas Training Center Inc."/>
        <s v="Global Voyage Assessment and Learning Center Inc."/>
        <s v="Bohol English Study and Training Academy-BESTA Inc."/>
        <s v="Gentle Family Home Training Center Inc."/>
        <s v="TFK Elite 888 Corp._x000a_"/>
        <s v="Tagbilaran City College"/>
        <s v="IWH Bohol Resort Corp. Doing Business Under the Name and Style of Best Western Plus the Ivywall Resort, Panglao"/>
        <s v="Gazebo de Loondon Food House_x000a_"/>
        <s v="Gentle Family Home Training Center Inc._x000a_"/>
        <s v="Bow and Arrow Integrated Organic Farm"/>
        <s v="Green Garden of Hope Integrated Farm_x000a_"/>
        <s v="Bohol Island Tour Guides Association of the Philippines, Inc."/>
        <s v="Philippine School of Healthcare Professions Inc._x000a_"/>
        <s v="Czarbeez Integrated Farm_x000a_"/>
        <s v="International Academe of Ensciema, Inc._x000a_"/>
        <s v="Crispa Technical Training Center, Inc." u="1"/>
        <s v="Hexagon Technological Institute Inc." u="1"/>
        <m u="1"/>
        <s v="Gentle Family Home Training Center Inc. " u="1"/>
        <s v="Philippine School of Healthcare Professions Inc. " u="1"/>
        <s v="Czarbeez Integrated Farm _x000a_" u="1"/>
        <s v="International Academe of Ensciema, Inc. " u="1"/>
      </sharedItems>
    </cacheField>
    <cacheField name="FORMERLY NAME of TVI" numFmtId="0">
      <sharedItems containsBlank="1"/>
    </cacheField>
    <cacheField name="Name of Institution's Head" numFmtId="0">
      <sharedItems/>
    </cacheField>
    <cacheField name="ADDRESS" numFmtId="0">
      <sharedItems containsBlank="1" count="68">
        <s v="Purok 3, Espuelas St. Ext., Poblacion III, Tagbilaran City"/>
        <s v="0053 F. Bustrillos Street Dao District Tagbilaran City Bohol"/>
        <s v="De La Paz, Cortes, Bohol"/>
        <s v="Poblacion, Ubay, Bohol"/>
        <s v="Zamora St., Dao District, Tagbilaran City, Bohol"/>
        <s v="East Lungsodaan, Garcia Hernandez, Bohol, Philippines 6307"/>
        <s v="Dahay St., Tabuan, Garcia Hernandez, Bohol"/>
        <s v="San Isidro, Baclayon, Bohol"/>
        <s v="0229 Gallares Street, Poblacion II, Tagbilaran City, Bohol Philippines 6300"/>
        <s v="Brgy. Taloto, Tagbilaran City, Bohol"/>
        <s v="Tabuan, Garcia Hernandez, Bohol"/>
        <s v="San Francisco, Talibon, Bohol"/>
        <s v="Purok 3, Peñaflor Street, Taloto, Tagbilaran City, Bohol"/>
        <s v="2/F, QVC Building, CPG North Ave., Tagbilaran City, Bohol"/>
        <s v="Poblacion, Bilar, Bohol"/>
        <s v="Cagayan, Inabanga, Bohol"/>
        <s v="Poblacion, Jagna, Bohol"/>
        <s v="Poblacion, Pilar, Bohol"/>
        <s v="Potohan, Tubigon, Bohol"/>
        <s v="Lajog, Clarin, Bohol"/>
        <s v="4932-A1 CPG North Ave., Manga Dist. Tagbilaran City"/>
        <s v="2nd /3rd Floor Yucon Building J.A. Clarin St. Dampas, Tagbilaran City, Bohol"/>
        <s v="Purok Bayabas, Taug, Lila, Bohol"/>
        <s v="Poblacion, Trinidad, Bohol"/>
        <s v="Bingag, Dauis, Bohol"/>
        <s v="Bldg. #0250 J.A. Clarin Street Poblacion III, Tagbilaran City (Capital), Bohol, Region VII, Philippines, 6300"/>
        <s v="Brgy. Luyo, Dimiao, Bohol"/>
        <s v="Brgy. San Isidro, Pilar, Bohol"/>
        <s v="Brgy. Tugas, Candijay, Bohol"/>
        <s v="Candajec, Clarin, Bohol"/>
        <s v="Brgy. Bulilis, Ubay, Bohol"/>
        <s v="Moto Sur, Loon Bohol"/>
        <s v="Pantad, Bahi, Alburquerque, Bohol"/>
        <s v="Brgy. Matin-ao, Carmen, Bohol"/>
        <s v="Katipunan, Carmen, Bohol"/>
        <s v="Skills Traning Center, Barangay Poblacion, Buenavista, Bohol"/>
        <s v="Cabalit St. Taloto District, Tagbilaran City, Bohol"/>
        <s v="Purok 3, Lutao Alejawan, Duero, Bohol, Region VII (Central Visayas), 6309"/>
        <s v="San Isidro, Tagbilaran City, Bohol"/>
        <s v="Purok 1, Looc, Panglao, Bohol, Region VII (Central Visayas), 6340"/>
        <s v="Panadtaran, Tubigon, Bohol"/>
        <s v="Gotozon, Loboc, Bohol"/>
        <s v="CDS Building Manaol Road Manaol Songculan, Dauis, Bohol, Region VII (Central Visayas), 6339"/>
        <s v="0382 Venancio Inting Street Mansasa, Tagbilaran City (Capital), Bohol, Region VII (Central Visayas), 6300"/>
        <s v="3rd Flr., B &amp; U Commercial Building, Belderol St., Cogon, Tagbilaran City, Bohol"/>
        <s v="3rd Floor QVC Building, CPG North Avenue, Tagbilaran City, Bohol"/>
        <s v="3/F GZ Building Tamblot Cogon Tagbilaran City (Capital), Bohol, Region VII, Philippines, 6300"/>
        <s v="Purok Tundan, Poblacion, San Isidro, Bohol_x000a_"/>
        <s v="Satellite Road, Dampas District, Tagbilaran City, Bohol 6300"/>
        <s v="Alona Beach, Danao, Panglao, Bohol, Philippines"/>
        <s v="Purok 3, Basac, Loon, Bohol_x000a_"/>
        <s v="2nd Floor Talibon Pension Puracan Bldg., CPG Ave., Poblacion, Talibon Bohol Philippines_x000a_"/>
        <s v="Dahay St. Tabuan, Garcia Hernandez, Bohol"/>
        <s v="Brgy. 5, San Roque, Balilihan, Bohol_x000a_"/>
        <s v="Purok 1, Barangay Totolan, Municipality of Dauis, Bohol_x000a_"/>
        <s v="Mabini, Bohol_x000a_"/>
        <s v="Purok 6, Cantagum, Tomoc, San Miguel, Bohol_x000a_"/>
        <s v="Totolan, Dauis, Bohol_x000a_"/>
        <s v="P. Cabalit St., Taloto Dist., Tagbilaran City, Bohol" u="1"/>
        <s v="Purok 4 Langkis, Duero, Bohol, Region VII (Central Visayas), 6309" u="1"/>
        <m u="1"/>
        <s v="Purok 3, Basac, Loon, Bohol _x000a_" u="1"/>
        <s v="2nd Floor Talibon Pension Puracan Bldg., CPG Ave., Poblacion, Talibon Bohol Philippines _x000a_" u="1"/>
        <s v="Brgy. 5, San Roque, Balilihan, Bohol " u="1"/>
        <s v="Purok 1, Barangay Totolan, Municipality of Dauis, Bohol " u="1"/>
        <s v="Mabini, Bohol _x000a_" u="1"/>
        <s v="Purok 6, Cantagum, Tomoc, San Miguel, Bohol " u="1"/>
        <s v="Totolan, Dauis, Bohol " u="1"/>
      </sharedItems>
    </cacheField>
    <cacheField name="Latitude Point" numFmtId="0">
      <sharedItems containsSemiMixedTypes="0" containsString="0" containsNumber="1" minValue="9.5490771180959104" maxValue="10.147621365791201"/>
    </cacheField>
    <cacheField name="Longitude Point" numFmtId="0">
      <sharedItems containsSemiMixedTypes="0" containsString="0" containsNumber="1" minValue="123.757692267389" maxValue="124.52279778491101"/>
    </cacheField>
    <cacheField name="TEL. NO." numFmtId="0">
      <sharedItems containsMixedTypes="1" containsNumber="1" containsInteger="1" minValue="9088217961" maxValue="9989782358" count="72">
        <s v="(038) 411-5266, 09396582563"/>
        <s v="(038) 427-2225 / 411-0939"/>
        <s v="(038) 503-9403, 09197686236"/>
        <s v="(038) 510-1226"/>
        <s v="(038) 5013040/ 501-3041"/>
        <n v="9308033037"/>
        <s v="09077991075/ 09088979828"/>
        <s v="(038) 5019722/ _x000a_ 411-4948/ 2915"/>
        <s v="(038) 427-5117, 09199377243, 09195862870"/>
        <s v="(038) 5019722/ 411-4948"/>
        <s v="(038)427-5117; 09199377243; 09195862870"/>
        <n v="9092712102"/>
        <s v="(038) 515-5207/09206320930/ 09098822924"/>
        <s v="(038) 515-5633"/>
        <s v="(038)412-4781 / 0919-879-5683"/>
        <s v="(038)4175734"/>
        <s v="(038) 411-5228; 09302443241"/>
        <s v="(038) 512-9012"/>
        <s v="(038) 512-9012 / 09219715252"/>
        <s v="(038) 412-7558; 09384140201"/>
        <s v="(038) 510-8237 / 09173164144"/>
        <s v="(038) 508-8216 / 09179624837"/>
        <s v="0922-8764949"/>
        <s v="038-4127025"/>
        <s v="(038) 412-7025 / 09495641793"/>
        <s v="(038) 502-0613"/>
        <s v="09273825041/ 09274641374"/>
        <s v="09171077507/ 09055214454"/>
        <n v="9176240668"/>
        <s v="(038) 501-0918_x000a_ 9985487531"/>
        <n v="9753950543"/>
        <s v="09552432045/ 09095889358"/>
        <n v="9554282534"/>
        <n v="9989782358"/>
        <s v="9063954884 / 0910-175-9315"/>
        <n v="9229417436"/>
        <n v="9422952781"/>
        <s v="9177012618 / '09433350678"/>
        <n v="9281349165"/>
        <s v="09209200022 / 09176324425"/>
        <s v="(038) 427-2225 / 09203790021"/>
        <s v="(038) 502-0613 / 09338611805"/>
        <s v="(038) 501-3040 / 501-3041"/>
        <s v="9060351019 / 530-0798"/>
        <s v="09171157337"/>
        <s v="09171157337 (038) 515-5207 / 0917-650-7613"/>
        <s v="0917-700-5433 / 0966-281-7503"/>
        <n v="9190659149"/>
        <s v="0946-718-6132"/>
        <s v="(038) 501-0613 / 0933-861-1805"/>
        <s v="0966-157-3042"/>
        <s v="(038) 411-9979 / 09060643269"/>
        <n v="9088217961"/>
        <s v="(038) 501-0210 / 0969-444-1035 / 0926-152-5653"/>
        <s v="09318490801 / (038) 412-0462"/>
        <s v="0917-306-5219"/>
        <s v="501-0918_x000a_"/>
        <s v="(038) 411-7525 / 09608855268 / 09385148567_x000a_"/>
        <s v="9190659149 / (038) 505-2598"/>
        <s v="(038) 411-2464 / 0917-118-4786_x000a_"/>
        <s v="0917-832-2248 / (038) 412 1128"/>
        <s v="(038) 411-5228_x000a_"/>
        <s v="0917-175-1767_x000a_"/>
        <s v="9422952781 / 0916-198-1006"/>
        <s v="(038) 412-5324_x000a_"/>
        <s v="0930-803-3037_x000a_"/>
        <s v="0912-898-8751 / 09126937413_x000a_"/>
        <s v="0997-483-8144 / 09162344134"/>
        <s v="0930-803-3037 / (038) 427-3286"/>
        <s v="0948-761-0753_x000a_"/>
        <s v="0916-682-0544_x000a_"/>
        <s v="0949-742-1081_x000a_"/>
      </sharedItems>
    </cacheField>
    <cacheField name="E-mail Address" numFmtId="0">
      <sharedItems containsBlank="1"/>
    </cacheField>
    <cacheField name="TYPE OF INSTITUTION" numFmtId="0">
      <sharedItems containsBlank="1" count="3">
        <s v="Private"/>
        <s v="Public"/>
        <m u="1"/>
      </sharedItems>
    </cacheField>
    <cacheField name="CLASSIFICATION OF INSTITUTION" numFmtId="0">
      <sharedItems containsBlank="1" count="7">
        <s v="TVI"/>
        <s v="TTI"/>
        <s v="LUC"/>
        <s v="Farm School"/>
        <s v="LGU"/>
        <s v="Enterprise"/>
        <m u="1"/>
      </sharedItems>
    </cacheField>
    <cacheField name="STATUS" numFmtId="0">
      <sharedItems/>
    </cacheField>
    <cacheField name="SECTOR" numFmtId="0">
      <sharedItems/>
    </cacheField>
    <cacheField name="COURSE/REGISTERED PROGRAM (WTR/CoC)" numFmtId="0">
      <sharedItems/>
    </cacheField>
    <cacheField name="PQF Level" numFmtId="0">
      <sharedItems containsBlank="1"/>
    </cacheField>
    <cacheField name="DURATION" numFmtId="0">
      <sharedItems containsMixedTypes="1" containsNumber="1" containsInteger="1" minValue="118" maxValue="946"/>
    </cacheField>
    <cacheField name="PROGRAM REG. NO." numFmtId="0">
      <sharedItems containsMixedTypes="1" containsNumber="1" containsInteger="1" minValue="607012039" maxValue="201507012180"/>
    </cacheField>
    <cacheField name="DATE ISSUED" numFmtId="0">
      <sharedItems containsSemiMixedTypes="0" containsNonDate="0" containsDate="1" containsString="0" minDate="2018-06-11T00:00:00" maxDate="2026-03-19T00:00:00"/>
    </cacheField>
    <cacheField name="EXPIRATION DATE" numFmtId="0">
      <sharedItems containsSemiMixedTypes="0" containsNonDate="0" containsDate="1" containsString="0" minDate="2023-12-21T00:00:00" maxDate="2031-03-20T00:00:00"/>
    </cacheField>
    <cacheField name="Trainer" numFmtId="0">
      <sharedItems/>
    </cacheField>
    <cacheField name="NTTC" numFmtId="0">
      <sharedItems containsMixedTypes="1" containsNumber="1" containsInteger="1" minValue="151407121200174" maxValue="222207121300351"/>
    </cacheField>
    <cacheField name="Date Conducted" numFmtId="0">
      <sharedItems containsNonDate="0" containsDate="1" containsString="0" containsBlank="1" minDate="2023-08-08T00:00:00" maxDate="2025-07-10T00:00:00"/>
    </cacheField>
    <cacheField name="Result" numFmtId="0">
      <sharedItems containsBlank="1"/>
    </cacheField>
    <cacheField name="ORIGINAL DATE OF REGISTRATION" numFmtId="0">
      <sharedItems containsNonDate="0" containsDate="1" containsString="0" containsBlank="1" minDate="2006-12-15T00:00:00" maxDate="2023-08-03T00:0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hairah" refreshedDate="46195.454876157404" createdVersion="8" refreshedVersion="8" minRefreshableVersion="3" recordCount="1482" xr:uid="{DFE40C0E-C137-492F-926E-75DB753AA7E6}">
  <cacheSource type="worksheet">
    <worksheetSource ref="A1:AC1048576" sheet="Consolidated"/>
  </cacheSource>
  <cacheFields count="29">
    <cacheField name="REGION" numFmtId="0">
      <sharedItems containsBlank="1"/>
    </cacheField>
    <cacheField name="PROVINCE" numFmtId="0">
      <sharedItems containsBlank="1" count="5">
        <s v="Bohol"/>
        <s v="Cebu"/>
        <s v="Negros Oriental"/>
        <s v="Siquijor"/>
        <m/>
      </sharedItems>
    </cacheField>
    <cacheField name="CONGRESSIONAL DISTRICT" numFmtId="0">
      <sharedItems containsBlank="1" count="9">
        <s v="1st"/>
        <s v="2nd"/>
        <s v="3rd"/>
        <s v="Lone"/>
        <s v="4th"/>
        <s v="5th"/>
        <s v="6th"/>
        <s v="7th"/>
        <m/>
      </sharedItems>
    </cacheField>
    <cacheField name="Municipality" numFmtId="0">
      <sharedItems containsBlank="1" count="75">
        <s v="Tagbilaran City"/>
        <s v="Cortes"/>
        <s v="Ubay"/>
        <s v="Garcia Hernandez"/>
        <s v="Baclayon"/>
        <s v="Talibon"/>
        <s v="Bilar"/>
        <s v="Inabanga"/>
        <s v="Jagna"/>
        <s v="Pilar"/>
        <s v="Tubigon"/>
        <s v="Clarin"/>
        <s v="Lila"/>
        <s v="Trinidad"/>
        <s v="Dauis"/>
        <s v="Dimiao"/>
        <s v="Candijay"/>
        <s v="Loon"/>
        <s v="Alburquerque"/>
        <s v="Carmen"/>
        <s v="Buenavista"/>
        <s v="Duero"/>
        <s v="Panglao"/>
        <s v="Loboc"/>
        <s v="San Isidro"/>
        <s v="Balilihan"/>
        <s v="Mabini"/>
        <s v="San Miguel"/>
        <s v="Talisay City"/>
        <s v="Cebu City"/>
        <s v="Mandaue City"/>
        <s v="Balamban"/>
        <s v="Bogo City"/>
        <s v="Carcar City"/>
        <s v="Lapu-lapu City"/>
        <s v="Liloan"/>
        <s v="Asturias"/>
        <s v="Danao City"/>
        <s v="Dalaguete"/>
        <s v="Compostela"/>
        <s v="Pinamungajan"/>
        <s v="Madridejos"/>
        <s v="Minglanilla"/>
        <s v="Naga City"/>
        <s v="Daanbantayan"/>
        <s v="Samboan"/>
        <s v="Toledo City"/>
        <s v="Alegria"/>
        <s v="San Fernando"/>
        <s v="Barili"/>
        <s v="Argao"/>
        <s v="Consolacion"/>
        <s v="Cordova"/>
        <s v="Dumanjug"/>
        <s v="Tuburan"/>
        <s v="San Francisco"/>
        <s v="San Remigio"/>
        <s v="Tabuelan"/>
        <s v="Santander"/>
        <s v="Bais City"/>
        <s v="Dumaguete City"/>
        <s v="Guihulngan City"/>
        <s v="Bayawan City"/>
        <s v="Dauin"/>
        <s v="Ayungon"/>
        <s v="Sibulan"/>
        <s v="Canlaon City"/>
        <s v="Biindoy"/>
        <s v="Zamboanguita"/>
        <s v="Siquijor"/>
        <s v="San Juan"/>
        <s v="Lazi"/>
        <s v="Larena"/>
        <s v="Maria"/>
        <m/>
      </sharedItems>
    </cacheField>
    <cacheField name="Municipality Class" numFmtId="0">
      <sharedItems containsBlank="1"/>
    </cacheField>
    <cacheField name="Unique Instittution Identification" numFmtId="0">
      <sharedItems containsBlank="1"/>
    </cacheField>
    <cacheField name="NAME OF INSTITUTION" numFmtId="0">
      <sharedItems containsBlank="1" count="355" longText="1">
        <s v="Advance School for International Hospitality Services, Inc."/>
        <s v="Asian Divine Light College, Inc."/>
        <s v="Bohol International Learning College, Inc."/>
        <s v="Bohol Northern Star College, Inc."/>
        <s v="Bohol Tech Voc, Inc."/>
        <s v="Bow and Arrow Institute of Technology, Inc."/>
        <s v="CA-LIM Tech Training and Assessment Center, Inc."/>
        <s v="Can-Care Technical Vocational Education Training Assessment and Review Center Institute, Inc. "/>
        <s v="Eldecare Institute of Technology, Inc."/>
        <s v="Joanne School of Technology Inc."/>
        <s v="North Coast Bohol Institute Inc."/>
        <s v="PBB Culinary Tutorial Center Inc."/>
        <s v="Philippine Call Center Institute Inc."/>
        <s v="Provincial Training Center - Bilar"/>
        <s v="Provincial Training Center - Inabanga"/>
        <s v="Provincial Training Center - Jagna"/>
        <s v="Provincial Training Center - Pilar"/>
        <s v="Provincial Training Center - Tubigon"/>
        <s v="Rainbow's End Arts and Crafts Training and Assessment Center Inc."/>
        <s v="SBR Technical Education Training Center Inc."/>
        <s v="St. Martha Skills Training and Assessment Center, Inc."/>
        <s v="Taug Technical Institute and Assessment Center, Inc."/>
        <s v="Trinidad Municipal College"/>
        <s v="Egay`s Farm Integrated Organic Farm"/>
        <s v="CMC Institute of Business Management, Skills Training and Assessment Center Inc."/>
        <s v="JQL Organic Farm Integrated-Diversified Farm"/>
        <s v="Labonite Family Farm Rice-Based Farm"/>
        <s v="IYAAH Eco Farm Rice-Based Farm"/>
        <s v="Clartech Skills Training and Assessment Center Clarin, Inc."/>
        <s v="Balloca`s Family Farm"/>
        <s v="Loon Manpower Development Center"/>
        <s v="Treetopz Farm Escapade Diversified Farm"/>
        <s v="Don Alberto's Farm Rice-Based Farm"/>
        <s v="BIT International College – Carmen, Inc. Integrated Diversified Organic Farm Integrated Farm"/>
        <s v="School of Knowledge for Industrial Labor, Leadership and Service, Inc."/>
        <s v="Asian Divine Light College Inc."/>
        <s v="Eastern Heights School of Excellence Inc."/>
        <s v="IYAAH Eco Farm Integrated-Diversified Farm"/>
        <s v="Cloa Technical Institute and Assessment Center Inc."/>
        <s v="St. Pedro Calungsod College, Inc."/>
        <s v="Collegio De Loboc"/>
        <s v="CDS Capt. Dan Salas Training Center Inc."/>
        <s v="Global Voyage Assessment and Learning Center Inc."/>
        <s v="Bohol English Study and Training Academy-BESTA Inc."/>
        <s v="Gentle Family Home Training Center Inc."/>
        <s v="TFK Elite 888 Corp._x000a_"/>
        <s v="Tagbilaran City College"/>
        <s v="IWH Bohol Resort Corp. Doing Business Under the Name and Style of Best Western Plus the Ivywall Resort, Panglao"/>
        <s v="Gazebo de Loondon Food House_x000a_"/>
        <s v="Gentle Family Home Training Center Inc._x000a_"/>
        <s v="Bow and Arrow Integrated Organic Farm"/>
        <s v="Green Garden of Hope Integrated Farm_x000a_"/>
        <s v="Bohol Island Tour Guides Association of the Philippines, Inc."/>
        <s v="Philippine School of Healthcare Professions Inc._x000a_"/>
        <s v="Czarbeez Integrated Farm_x000a_"/>
        <s v="International Academe of Ensciema, Inc._x000a_"/>
        <s v="ABQ International Health Caregiver Program &amp; Consultancy, Inc."/>
        <s v="ALU-TUCP Workers Training Center Foundation Inc."/>
        <s v="American International Culinary &amp; Hospitality Institute Inc."/>
        <s v="Asian College of Technology International Educational Foundation, Inc."/>
        <s v="Avant Teach International Corp."/>
        <s v="B.I.G. Dev't Training &amp; Assessment Center, Inc."/>
        <s v="Balamban Community Trng. Center"/>
        <s v="Benedicto College, Inc."/>
        <s v="Best of Cebu English Academy Inc."/>
        <s v="Bogo Livelihood and Technical Skills Training Center (Bogo Lites Center"/>
        <s v="Britech College, Inc."/>
        <s v="Cebu Call Center Academy Inc."/>
        <s v="Carcar Community Skills Training and Assessment Center"/>
        <s v="Cebu American English Academy Corporation"/>
        <s v="Cebu Blue Ocean Academy Inc."/>
        <s v="Cebu Eigo Club Inc."/>
        <s v="Cebu English Global Academy Inc."/>
        <s v="Cebu Globalization ESL Center Incorporated"/>
        <s v="Cebu Mary Immaculate College, Inc."/>
        <s v="Cebu Pelis Institute Corporation"/>
        <s v="Cebu Science of Welding and Skills Technology Inc."/>
        <s v="Cebu Southwest Technical College, Inc."/>
        <s v="Cebu Technical Vocational Training and Assessment Academy, Inc."/>
        <s v="Center for Healthcare Professions Cebu, Inc."/>
        <s v="CITE (Center for Industrial Technology and Enterprise) Technical Institute, Inc."/>
        <s v="Center for Premier Int'l. Language Studies Inc."/>
        <s v="CNL Global Access Corp."/>
        <s v="Colegio De San Antonio De Padua, Inc."/>
        <s v="College of Technological Sciences-Cebu, Inc."/>
        <s v="Dalaguete Skills Training and Resource Center (STAR Center)"/>
        <s v="Divine Life Institute of Cebu, Inc."/>
        <s v="Don Bosco Technical Vocational Education and Training Center-Pasil, Inc."/>
        <s v="Don Bosco Boy's Home, Inc."/>
        <s v="Don Bosco Technical College-Cebu, Inc."/>
        <s v="ECC School of Global Communication Inc."/>
        <s v="EILSI – English International Language School Inc."/>
        <s v="ELE Technical Training &amp; Assessment Center Corp."/>
        <s v="English Fella Educational Corporation"/>
        <s v="Ethics to Help Others Succeed (E-T-H-O-S) Corp."/>
        <s v="Executive Village Tutorial of Fluent English Corp."/>
        <s v="Fil-Canadian Training &amp; Dev't. Center for Caregivers, Inc."/>
        <s v="Filipino Support Organization, Inc. Operating under the name TIS Japanese Language Training Center"/>
        <s v="Foundation for Advancement of Skills &amp; Technology (FAST), Inc."/>
        <s v="Global Power Skills Development Center Inc."/>
        <s v="Harvest Christian School International of Cebu, Inc."/>
        <s v="International Culinary Arts Academy Cebu, Inc"/>
        <s v="International School for Culinary Arts and Hotel Management Cebu Inc."/>
        <s v="Joinus English Language Academe, Inc."/>
        <s v="KLN Skills &amp; Management Training and Assessment Center, Inc."/>
        <s v="Lamac Multipurpose Integrated Farm School, Lamac Pinamungajan"/>
        <s v="Liloan CIJ Education Inc."/>
        <s v="Madridejos Community College"/>
        <s v="Magokoro Komete Inc."/>
        <s v="Magsaysay Center for Hospitality and Culinary Arts, Inc."/>
        <s v="Maribago Skills Development Training and Assessment Center Inc."/>
        <s v="Mary Our Help Technical Institute for Women (Cebu), Inc."/>
        <s v="MGB Skills Development and Assessment Center, Inc."/>
        <s v="Nexseed Inc."/>
        <s v="Professional Academy of the Philippines Inc."/>
        <s v="Provincial Training Center - Cebu (Carmen)"/>
        <s v="Provincial Training Center - Cebu (Daanbantayan)"/>
        <s v="Provincial Training Center - Cebu (Minglanilla)"/>
        <s v="Provincial Training Center - Cebu (Samboan)"/>
        <s v="Provincial Training Center - Cebu (Toledo)"/>
        <s v="Racdaes Japanese Language Training Center, Inc."/>
        <s v="Rose Marie T. Lim School of Cake Decorating, Culinary, Baking &amp; Pastry Arts, Inc."/>
        <s v="Saint James Academy of Skills Technology, Inc."/>
        <s v="Saint Peter Academy of Alegria Foundation Inc."/>
        <s v="Salazar Colleges of Science and Institute of Technology, Inc."/>
        <s v="School of Knowledge for Industrial Labor, Leadership and Service Inc."/>
        <s v="SICES Institute of Healtcare And Vocational Studies Inc."/>
        <s v="Sisters of Mary Technical Education Institute, Cebu, Inc."/>
        <s v="SME-AG GLOBAL EDUCATION INC."/>
        <s v="St. Louise De Marillac College of Bogo, Cebu Inc."/>
        <s v="UNIVERSITY OF CEBU AT PARDO AND TALISAY. INC."/>
        <s v="St. Peregrine Institute, Inc."/>
        <s v="Sto. Niño Skills Development and Assessment Center Inc."/>
        <s v="Regional Training Center - Cebu"/>
        <s v="Talisay Livelihood Training and Assessment Center"/>
        <s v="Talisay City Livelihood Training Center"/>
        <s v="The Foundation for Professional Training, Inc. doing business under the name and style of Anihan Technical School; Banilad Center for Professional Development; Habihan School; Manila Institute for Culinary Arts and Residential Services; and Punlaan School (formerly Banilad Center for Professional Development)"/>
        <s v="TMJ Technology Skills Training Institute and Assessment Center, Inc."/>
        <s v="Training Institute for Marine Oil and Gas (TIMOG) Inc."/>
        <s v="UHA Caregiver Training - Zani Viv Corporation"/>
        <s v="Universe English School Cebu Inc."/>
        <s v="University of Cebu - Lapulapu and Mandaue, Inc."/>
        <s v="University of Cebu Banilad, Inc."/>
        <s v="University of Cebu, Inc. - Main"/>
        <s v="University of Cebu, Inc."/>
        <s v="University of San Carlos"/>
        <s v="University of San Jose-Recoletos, Inc."/>
        <s v="University of San Jose-Recoletos, Balamban, Inc."/>
        <s v="University of Southern Philippines Foundation, Inc."/>
        <s v="University of the Visayas-Main"/>
        <s v="Unoth Corporation"/>
        <s v="West Cebu Foundation, Inc."/>
        <s v="Winning English Alternative School Inc."/>
        <s v="Wonderful English for Outstanding Students WEFOS Corporation"/>
        <s v="Cella English Academy Inc."/>
        <s v="Industrial Education Learning Center and Technologies, Inc."/>
        <s v="Lamac Multipurpose Cooperative"/>
        <s v="Technical Training Center of South Cebu, Inc."/>
        <s v="3A Prime Hospitality Training and Assessment Center Inc."/>
        <s v="Don Bosco Technical Vocational Education and Training Center-Balamban, Inc."/>
        <s v="AC-DC Training and Assessment Center, Inc."/>
        <s v="Mactan Eagle Language Center, Inc. doing business under the name and style of Yale English School-Eagle"/>
        <s v="BEST Inc. Integrated-Diversified Farm"/>
        <s v="I.Breeze International Language Center Inc."/>
        <s v="Philippine Dental Assisting Training School, Inc."/>
        <s v="Armson Polytechnic Institute Inc."/>
        <s v="Balamban Extensive Skills and Technology Inc."/>
        <s v="Metrologyx Training and Assessment Center Inc. Doing Business under the name/s and style/s of Metrologyx Institute of Technology (MIT)"/>
        <s v="Merise Philippines Inc. Doing Business under the name of “Merise English Academy”"/>
        <s v="CEBU BUSINESS-ENGLISH ACADEMY INC. Doing business as CEBU BUSINESS-ENGLISH ACADEMY"/>
        <s v="Armson Polytechnic Institute Inc. Integrated-Diversified Farm"/>
        <s v="Seiha Global Academy Inc."/>
        <s v="ESLFLEX.COM, INC."/>
        <s v="Primetech Skills Institute Inc."/>
        <s v="N Blessing Infinite Education and Development Inc."/>
        <s v="Brighture, Inc."/>
        <s v="Mindworld Skills Development and Training Corporation Doing Business Under Mindworld"/>
        <s v="Pestales Agriculture Cooperative Integrated Diversified Farm"/>
        <s v="Mirfeel ESL Center and VVIP Kids Incorporated"/>
        <s v="St. Cecilia’s College - Cebu, Inc."/>
        <s v="Interactive Cebu ESL Inc."/>
        <s v="Excelup Training and Assessment Center Incorporated"/>
        <s v="Rosemont Hills Montessori College, Inc."/>
        <s v="LAPULAPU-CEBU International College Inc."/>
        <s v="ZEO and ZOE Training and Assessment Center Inc."/>
        <s v="Three H Redwood Academy, Inc."/>
        <s v="Amlo Bros. Training and Education Cop."/>
        <s v="La Purisima Concepcion Skills Training and Assessment Center Inc."/>
        <s v="Life Skills Academy and Assessment Center Inc."/>
        <s v="Talisay City Livelihood Training and Assessment Center"/>
        <s v="The New Genius English Academy Corp."/>
        <s v="Golden Resource Academy for Career Enhancement Inc."/>
        <s v="Curious World Academy Inc."/>
        <s v="R &amp; K Watanabe Skills Training Institute Inc."/>
        <s v="Japa-Lingo Training Center Inc."/>
        <s v="Buglas Institute of Butchering and Slaughtering Corporation"/>
        <s v="SOP Education Center Inc."/>
        <s v="Mandaue Institute of Developing Skills Inc."/>
        <s v="Rise Cebu Campus Language Training Center Inc."/>
        <s v="Cortes Technological Institute Incorporated"/>
        <s v="Cebu International Academy Inc."/>
        <s v="St. Raphael Driving and Technical School Inc."/>
        <s v="Visayan Institute of Technology Agribusiness and Livelihood Skills Inc."/>
        <s v="Philippine Welding Research and Development Society Training and Testing Center Inc."/>
        <s v="St. Eufemia Skills Academy Inc."/>
        <s v="NED Expertise Training and Assessment Center Corp."/>
        <s v="KM100 Skills and Training Center Inc."/>
        <s v="FCCT - Integrated Organic Demo Farm Integrated-Diversified Farm First Consolidated Cooperative Along Tañon Seaboards (FCCT) Tuburan Cooperative"/>
        <s v="STECH Technical Skills Training and Assessment Center Inc."/>
        <s v="Lyceum of Cebu, Inc."/>
        <s v="Primordial Training Center Inc."/>
        <s v="Seabreeze Technical Education Training &amp; Assessment Center Inc."/>
        <s v="Saint Homobonus Academy Inc."/>
        <s v="Skillsbuild Training and Assessment Center, Corp."/>
        <s v="Hanas Training and Asssessment Center Incorporated"/>
        <s v="Mandaue City College Technological and Entrepreneurial Skills Training (MCCTEST) Center"/>
        <s v="P5 Assessment and Training Center, Inc."/>
        <s v="Intellisense Institute of Technology, Inc."/>
        <s v="CleverCare Training Center Inc."/>
        <s v="Arriba Technical Skills Training and Assessment Center Corp."/>
        <s v="TechCity Academy School Institute Corporation"/>
        <s v="Assemble Training and Assessment Center Inc."/>
        <s v="Anzas Global Education Inc."/>
        <s v="Nang School of Trades and Technology Inc."/>
        <s v="EP Training Center Inc."/>
        <s v="Opportunities Today Training and Assessment Center Inc."/>
        <s v="BTES English Academy Corp."/>
        <s v="Emunah Computer Training Center Corp."/>
        <s v="First English G-Net, Inc."/>
        <s v="Global Language Centre SVCS., INC. Doing business under the name and style of Global Language Cebu - GLC"/>
        <s v="GTJ Exemplary Training and Assessment Center Corp."/>
        <s v="API NEXT EDU INC. doing business under the name and style of B' Cebu"/>
        <s v="IU English Academy Corporation"/>
        <s v="HNSA-TVET and Assessment Center Inc."/>
        <s v="Manpower Acceleration and Resource Center"/>
        <s v="GLANT English Academy Inc."/>
        <s v="Avon English Academy Inc."/>
        <s v="Joyful Education Learning Center Inc."/>
        <s v="Jules ez talk Inc."/>
        <s v="Uni Eco-Agri Farm Learning Institute, Inc."/>
        <s v="Dream High English Academy Inc."/>
        <s v="Canetech Training and Assessment Center Inc._x000a_"/>
        <s v="Jacob Institute of Science and Technology Inc."/>
        <s v="Team AK English Inc._x000a_"/>
        <s v="Crossxroad English Academy Corp._x000a_"/>
        <s v="Saint Roch Institute Inc._x000a_"/>
        <s v="Can-Care Technical Vocational Education Training Assessment and Review Center Institute, Inc._x000a_"/>
        <s v="SME-AG Global Education Inc._x000a_"/>
        <s v="JRJ Solution Enterprise_x000a_"/>
        <s v="Stacktrek Enterprise Inc."/>
        <s v="Colimargo Agricultural and Technical Institute Inc._x000a_"/>
        <s v="Maayo Hotels Corporation Doing business under the name/s and style/s of Maayo Hotel, Maayo Stay, Maayo Leisure Group and Homm Mandaue Cebu Hotel_x000a_"/>
        <s v="AMATO IND OPC_x000a_"/>
        <s v="info@tsuneishi-tech.com"/>
        <s v="Hotel, Resort  &amp; Restaurant Association of Cebu, Inc._x000a_"/>
        <s v="Empower U Edu Inc._x000a_"/>
        <s v="Star Gate Global Education, Inc."/>
        <s v="Pilipinas Ang Galing Training and Assessment Center Inc._x000a_"/>
        <s v="Dew Pima Training and Assessment Center Inc._x000a_"/>
        <s v="University of the Visayas, Inc._x000a_"/>
        <s v="Banana Kids Care Service Corp. under the name of BK Academy"/>
        <s v="Argao Seabreeze Technical Education Training and Assessment Center Inc."/>
        <s v="A1Ventures Technical and Vocational Academy Inc._x000a_"/>
        <s v="Rentech Integrated Training and Education Institute Inc._x000a_"/>
        <s v="Blockchain Integrative International Technology OPC_x000a_"/>
        <s v="Sidlakan Training Center Inc._x000a_"/>
        <s v="EliteCraft Education Corp._x000a_"/>
        <s v="Cella English Academy Inc._x000a_"/>
        <s v="Worldwide ESL Tutorial Academy Corp._x000a_"/>
        <s v="GFG Assessment &amp; Training Center Corp._x000a_"/>
        <s v="Green International Technological College, Inc. doing business under the name and style of Green International Technological College_x000a_"/>
        <s v="Mantawi Technical Institute Inc._x000a_"/>
        <s v="Cebu Eastern College Inc._x000a_"/>
        <s v="Nexus Global Techvoc Solutions Inc._x000a_"/>
        <s v="Lyceum of Cebu, Inc._x000a_"/>
        <s v="Bacalso Academy Inc._x000a_"/>
        <s v="Philasia Maritime Services Training Center Inc._x000a_"/>
        <s v="St. Isidore Labrador Child Development Center, Inc._x000a_"/>
        <s v="Jedam Academy English Language Inc._x000a_"/>
        <s v="Three H Redwood International School, Inc._x000a_"/>
        <s v="Oriental Capital Holdings, Inc._x000a_"/>
        <s v="Life and Skills Academy Inc._x000a_"/>
        <s v="Childlink Learning Center and Childlink HighSchool, Inc._x000a_"/>
        <s v="Pilaedu Corporation_x000a_"/>
        <s v="Our Lady of the Sacred Heart Skills Training Development and Assessment Center Inc._x000a_"/>
        <s v="Forever Freedom English Language Inc._x000a_"/>
        <s v="CleverCare Training Center Inc._x000a_"/>
        <s v="Jake's Buddy English Academy, Inc._x000a_"/>
        <s v="Ring Global Academy Inc._x000a_"/>
        <s v="Clean Energy Advocates Association of the Phil's., Inc."/>
        <s v="Admiral Aznar MTI Corp._x000a_"/>
        <s v="Three H Redwood International School, Inc."/>
        <s v="GFG Assessment &amp; Training Center CORP."/>
        <s v="GFG Assessment &amp; Training Center Corp. _x000a_"/>
        <s v="BUGLAS INSTITUTE OF BUTCHERING AND SLAUGHTERING CORPORATION_x000a_"/>
        <s v="Abellana Technical and Vocational Center, Inc."/>
        <s v="Asian College of Science and Technology Foundation (Dumaguete), Inc."/>
        <s v="Cuttin' Loose Beauty Culture (CLBC) Inc."/>
        <s v="Dumaguete Academy for Culinary Arts, Inc."/>
        <s v="Fitz-Gibbon Academy of Skills and Trades (FAST) Inc."/>
        <s v="Foundation University Inc."/>
        <s v="Globalink Driving School &amp; Training Center, Inc"/>
        <s v="Global Tech Manpower Institute Inc."/>
        <s v="Guihulngan Satellite Skills Development Center"/>
        <s v="Joeltess Organic Farm Integrated Divesified Organic Farm"/>
        <s v="Metro Dumaguete College Inc."/>
        <s v="People Skills and Management Institute, Inc."/>
        <s v="Provincial Integrated Skills Training Center"/>
        <s v="Rams Art Training and Assessment Center Inc."/>
        <s v="Silliman University"/>
        <s v="Southern Tech College Foundation Incorporated"/>
        <s v="St. Paul University Dumaguete, Inc."/>
        <s v="STI College Dumaguete, Inc."/>
        <s v="World Maritime Academy &amp; Training Center Inc."/>
        <s v="Sto. Niño Skills Training &amp; Assessment Center Incorporated"/>
        <s v="Kirala Japanese Language Training Center Inc."/>
        <s v="Provincial Training Center - Dumaguete"/>
        <s v="ZN Global Knowledge and Skills, Inc."/>
        <s v="Cagri Complex-Learning Farm Rice-Based Farm City Agriculture Office – LGU Bayawan,"/>
        <s v="NEGROS COLLEGE, INC."/>
        <s v="Negor Professional Skills Institute and Assessment Center Inc."/>
        <s v="Roade Techvoc and Assessment Center, Inc."/>
        <s v="Gomentoc Valley Farm Rice-Based Farm"/>
        <s v="Anahaw Integrated Farm"/>
        <s v="Teofela's Nature Farm Integrated-Diversified Farm"/>
        <s v="Teamskills Technological Institute, Inc."/>
        <s v="Canlaon Potatoes and Flowers Co. Integrated-Diversified Farm"/>
        <s v="Bayawan City Technology and Livelihood Development Center"/>
        <s v="Upfuture Technical Vocational Institute Inc."/>
        <s v="Armstrong Career and Technical Education Institute Inc."/>
        <s v="Aspire Learning English Institute, Inc."/>
        <s v="Colegio De Santa Catalina De Alejandria, Inc."/>
        <s v="J' Rodriguez Farm Rice-Based Farm"/>
        <s v="B &amp; D English School Inc."/>
        <s v="Integrated Development Training and Assessment Center Inc."/>
        <s v="Silliman University_x000a_"/>
        <s v="Silliman University Farm"/>
        <s v="Masters School of Maritime Studies Inc._x000a_"/>
        <s v="Metrologyx Training and Assessment Center Inc. Doing business under the name/s and style/s of Metrologyx Institute of Technology (MIT)_x000a_"/>
        <s v="We Will Learn Languages, Inc._x000a_"/>
        <s v="Evolve Learning Center Corp._x000a_"/>
        <s v="Bayawan Institute for Technical Advancement Incorporated_x000a_"/>
        <s v="Negor Skills Training and Assessment Academy Inc._x000a_"/>
        <s v="Zamora Agricultural Farm_x000a_"/>
        <s v="Pride Skills Training and Assessment Center Inc._x000a_"/>
        <s v="Negor Skills Training and Assessment Academy Inc."/>
        <s v="Carmelite College of Siquijor, Inc."/>
        <s v="Elnard Integrated Farm"/>
        <s v="Lazi Technical Institute"/>
        <s v="PSP Technological Institute Inc."/>
        <s v="Provincial Training Center - Siquijor"/>
        <s v="Siquijor Language Academy Inc."/>
        <s v="Municipality of Maria Skills and Entrepreneurship Training and Assessment Center"/>
        <s v="SBR Technical Education Training Center Inc._x000a_"/>
        <m/>
      </sharedItems>
    </cacheField>
    <cacheField name="FORMERLY NAME of TVI" numFmtId="0">
      <sharedItems containsBlank="1"/>
    </cacheField>
    <cacheField name="Name of Institution's Head" numFmtId="0">
      <sharedItems containsBlank="1"/>
    </cacheField>
    <cacheField name="ADDRESS" numFmtId="0">
      <sharedItems containsBlank="1"/>
    </cacheField>
    <cacheField name="Latitude Point" numFmtId="0">
      <sharedItems containsString="0" containsBlank="1" containsNumber="1" minValue="7.0687837441584103" maxValue="11.337104026115499"/>
    </cacheField>
    <cacheField name="Longitude Point" numFmtId="0">
      <sharedItems containsString="0" containsBlank="1" containsNumber="1" minValue="122.795545509717" maxValue="125.611733694291"/>
    </cacheField>
    <cacheField name="TEL. NO." numFmtId="0">
      <sharedItems containsBlank="1" containsMixedTypes="1" containsNumber="1" containsInteger="1" minValue="9064375373" maxValue="9989782358"/>
    </cacheField>
    <cacheField name="E-mail Address" numFmtId="0">
      <sharedItems containsBlank="1"/>
    </cacheField>
    <cacheField name="TYPE OF INSTITUTION" numFmtId="0">
      <sharedItems containsBlank="1"/>
    </cacheField>
    <cacheField name="CLASSIFICATION OF INSTITUTION" numFmtId="0">
      <sharedItems containsBlank="1" count="8">
        <s v="TVI"/>
        <s v="TTI"/>
        <s v="LUC"/>
        <s v="Farm School"/>
        <s v="LGU"/>
        <s v="Enterprise"/>
        <s v="HEI"/>
        <m/>
      </sharedItems>
    </cacheField>
    <cacheField name="STATUS" numFmtId="0">
      <sharedItems containsBlank="1"/>
    </cacheField>
    <cacheField name="SECTOR" numFmtId="0">
      <sharedItems containsBlank="1" count="20">
        <s v="Tourism"/>
        <s v="Metals and Engineering"/>
        <s v="Electrical and Electronics"/>
        <s v="Automotive and Land Transportation"/>
        <s v="Human Health/ Health Care"/>
        <s v="Others (Languages)"/>
        <s v="Information and Communication Technology"/>
        <s v="Social, Community Development and Other Services"/>
        <s v="TVET"/>
        <s v="Agriculture, Forestry and Fishery"/>
        <s v="Construction"/>
        <s v="Garments"/>
        <s v="Utilities"/>
        <s v="Wholesale and Retail Trading"/>
        <s v="Processed Food and Beverages"/>
        <s v="Furniture and Fixtures"/>
        <s v="Maritime"/>
        <s v="Heating, Ventilation, Airconditioning and Refrigeration"/>
        <s v="Footwear and Leathergoods"/>
        <m/>
      </sharedItems>
    </cacheField>
    <cacheField name="COURSE/REGISTERED PROGRAM (WTR/CoC)" numFmtId="0">
      <sharedItems containsBlank="1" count="335">
        <s v="Events Management Services NC III"/>
        <s v="Food and Beverage Services NC II"/>
        <s v="Tourism Promotion Services NC II"/>
        <s v="Cookery NC II"/>
        <s v="Housekeeping NC II"/>
        <s v="Bread and Pastry Production NC II"/>
        <s v="Shielded Metal Arc Welding (SMAW) NC II"/>
        <s v="Electrical Installation and Maintenance NC II"/>
        <s v="Shielded Metal Arc Welding (SMAW) NC I"/>
        <s v="Driving NC II"/>
        <s v="Caregiving NC II"/>
        <s v="Japanese Language"/>
        <s v="Health Care Services NC II"/>
        <s v="Visual Graphic Design NC III"/>
        <s v="Bookkeeping NC III"/>
        <s v="Trainers Methodology Level I (Trainer/Assessor)"/>
        <s v="Computer Systems Servicing NC II"/>
        <s v="Finishing Course for International Cooks"/>
        <s v="Contact Center Services NC II"/>
        <s v="Electrical Installation and Maintenance NC III"/>
        <s v="Rice Machinery Operations NC II"/>
        <s v="Motorcycle/Small Engine Servicing NC II"/>
        <s v="Carpentry NC II"/>
        <s v="Masonry NC II"/>
        <s v="Shielded Metal Arc Welding (SMAW) NC III"/>
        <s v="Community-Based Trainers Methodology Course"/>
        <s v="Organic Agriculture Production NC II"/>
        <s v="Masonry NC I"/>
        <s v="Production of High-Quality Inbred Rice, and Seed Certification, and Farm Mechanization"/>
        <s v="Dressmaking NC II"/>
        <s v="Tailoring NC II"/>
        <s v="Hilot (Wellness Massage) NC II"/>
        <s v="System Formworks Installation NC II"/>
        <s v="Real Estate Services NC II"/>
        <s v="Food and Beverage Services NC III"/>
        <s v="Agricultural Crops Production NC I"/>
        <s v="Reinforcing Steel Works NC II"/>
        <s v="Tile Setting NC II"/>
        <s v="Masonry NC II - Mobile Training Program"/>
        <s v="Bread and Pastry Production NC II - Mobile Training Program"/>
        <s v="Cookery NC II - Mobile Training Program"/>
        <s v="Organic Agriculture Production NC II - Mobile Training Program"/>
        <s v="Masonry NC I - Mobile Training Program"/>
        <s v="Driving NC II - Mobile Training Program"/>
        <s v="Bookkeeping NC III - Mobile Training Program"/>
        <s v="Electrical Installation and Maintenance NC II - Mobile Training Program"/>
        <s v="Shielded Metal Arc Welding (SMAW) NC I - Mobile Training Program"/>
        <s v="Shielded Metal Arc Welding (SMAW) NC II - Mobile Training Program"/>
        <s v="Heavy Equipment Operation (Hydraulic Excavator) NC II"/>
        <s v="Electric Power Distribution Line Construction NC II"/>
        <s v="2D Animation NC III"/>
        <s v="Carpentry NC II - Mobile Training Program"/>
        <s v="Driving (Articulated Vehicle) NC III"/>
        <s v="Heavy Equipment Operation (Rigid On-Highway Dump Truck) NC II"/>
        <s v="Heavy Equipment Operation (Transit Mixer) NC II"/>
        <s v="Food and Beverage Services NC II - Mobile Training Program"/>
        <s v="Bartending NC II"/>
        <s v="Massage Therapy NC II"/>
        <s v="English as a Second Language Beginner (A1 and A2) Level"/>
        <s v="English as a Second Language Intermediate (B1 and B2) Level"/>
        <s v="English as a Second Language Advanced (C1) Level"/>
        <s v="Heavy Equipment Operation (Forklift) NC II"/>
        <s v="Events Management Services NC III - Mobile Training Program"/>
        <s v="Trainers Methodology Level I (Trainer/Assessor) - Mobile Training Program"/>
        <s v="Coconut Production Level II"/>
        <s v="Entrepreneurship PQF Level IV"/>
        <s v="Develop a Food Safety Program (leading to Food Production (Professional Cookery) NC IV"/>
        <s v="Process Food by Salting, Curing and Smoking Leading to Food Processing NC II"/>
        <s v="Agricultural Crops Production NC II"/>
        <s v="Vegetable Seed Production Level III"/>
        <s v="Research Information and Guide Clients in Local Tours leading to Local Guiding Services NC II"/>
        <s v="Guide and Escort Visitors Using Researched Regional Tour Information leading to Tour Guiding Services NC III"/>
        <s v="Early Childhood Care and Development Services NC III"/>
        <s v="Front Office Services NC II"/>
        <s v="Early Childhood Care and Development Services NC III - Mobile Training Program"/>
        <s v="Electrical Installation and Maintenance NC III - Mobile Training Program"/>
        <s v="Shielded Metal Arc Welding (SMAW) NC III - Mobile Training Program"/>
        <s v="Tourism Promotion Services NC II - Mobile Training Program"/>
        <s v="Housekeeping NC III"/>
        <s v="English as a Second Language for Beginners"/>
        <s v="English as a Second Language for Intermediate"/>
        <s v="English as a Second Language for Advanced"/>
        <s v="English as a Second Language - Beginner Level"/>
        <s v="English as a Second Language - Intermediate Level"/>
        <s v="English as a Second Language - Advance Level"/>
        <s v="Gas Metal Arc Welding (GMAW) NC II"/>
        <s v="ESL Intermediate Level"/>
        <s v="ESL Advanced Level"/>
        <s v="English as a Second Language (ESL) Basic/Primary Level"/>
        <s v="English as a Second Language, Beginner"/>
        <s v="English as a Second Language, Intermediate"/>
        <s v="English as a Second Language, Advanced"/>
        <s v="Application Development Management (ADM)-Level 3"/>
        <s v="Internet of Things"/>
        <s v="English as a Second Language (Beginner Level)"/>
        <s v="English as a Second Language (Intermmediate Level)"/>
        <s v="English as a Second Language (Advanced Level)"/>
        <s v="English as a Second Language - Advanced Level"/>
        <s v="ESL Beginner"/>
        <s v="Short Term English Proficiency Program-Beginner Level"/>
        <s v="Short Term English Proficiency Program-Intermediate Level"/>
        <s v="Short Term English Proficiency Program-Advance Level"/>
        <s v="English as a Second Language - Beginner"/>
        <s v="English as a Second Language - Intermediate"/>
        <s v="PV Systems Installation NC II"/>
        <s v="IT Information Network Cabling"/>
        <s v="Production Technology"/>
        <s v="Machining NC II"/>
        <s v="Mechatronics Servicing NC II"/>
        <s v="Electronic Products Assembly and Servicing NC II"/>
        <s v="Intensive English Course - Advanced"/>
        <s v="Intensive English Course - Beginner"/>
        <s v="Intensive English Course - Elementary"/>
        <s v="Intensive English Course - High Intermediate"/>
        <s v="Intensive English Course - Intermediate"/>
        <s v="Intensive English Course - Pre Intermediate"/>
        <s v="Machining NC I"/>
        <s v="Wood &amp; Furniture Technology"/>
        <s v="Japanese Language Proficiency Program"/>
        <s v="ESL-Elementary Course One-to-One Class"/>
        <s v="ESL-Pre-Intermediate Course One-to-One Class"/>
        <s v="ESL-Intermediate Course One-to-One Class"/>
        <s v="English as a Second Language – Beginner"/>
        <s v="English as a Second Language – Elementary"/>
        <s v="English as a Second Language – Pre-Intermediate"/>
        <s v="English as a Second Language – Intermediate"/>
        <s v="English as a Second Language – Advanced"/>
        <s v="English as a Second Language Program – Beginner Level"/>
        <s v="English as a Second Language (ESL) Course for Beginner Students"/>
        <s v="English as a Second Language (ESL) Course for Intermediate Students"/>
        <s v="English as a Second Language (ESL) Course for Advanced Students"/>
        <s v="Preparatory Course for International English Language Testing System (IELTS) - Level 3"/>
        <s v="American Conversational English"/>
        <s v="Basic Japanese Language"/>
        <s v="TOEIC (Test of English for International Communication) Intensive Proficiency Training"/>
        <s v="English as a second language (Intermediate)"/>
        <s v="IELTS Intensive Profeciency Training"/>
        <s v="English as a Second Language (Advanced)"/>
        <s v="English as a Second Language (Basic)"/>
        <s v="Japanese Language and Culture"/>
        <s v="Nihongo Language and Japanese Culture, Work Values and Ethics"/>
        <s v="Teaching English to Speakers of Other Languages (TESOL) Certificate Course Online/E-Learning Program"/>
        <s v="Teaching English to Speakers of Other Languages (TESOL)"/>
        <s v="Teaching English as a Second Language for Advanced"/>
        <s v="Teaching English as a Second Language for Beginner"/>
        <s v="Teaching English as a Second Language for Intermediate"/>
        <s v="Ships' Catering NC III (Ships' Cooks)"/>
        <s v="Ship's Catering Services NC I"/>
        <s v="Basic Japanese Language, Culture and Work Ethics"/>
        <s v="English as Second Language- Business English"/>
        <s v="Agroentrepreneurship NC II"/>
        <s v="Produce Organic Concoction and Extract Leading to Organic Agriculture Production NC II"/>
        <s v="Nihongo Language, Culture and Work Values"/>
        <s v="Nihongo Language, Culture, and Work Values"/>
        <s v="Pipefitting (Metallic) NC II"/>
        <s v="Heavy Equipment Operation (Bulldozer) NC II"/>
        <s v="Heavy Equipment Operation (Road Roller) NC II"/>
        <s v="Plumbing NC II"/>
        <s v="Medical Auxiliary Specialized Services"/>
        <s v="Scaffolding Works NC II (Supported Type Scaffold)"/>
        <s v="Technical Drafting NC II"/>
        <s v="English for Beginners"/>
        <s v="Gas Tungsten Arc Welding (GTAW) NC II"/>
        <s v="Flux-Cored Arc Welding (FCAW) NC II"/>
        <s v="Facilitate eLearning Sessions"/>
        <s v="Trainers Methodology Level II (Training Designer/Developer)"/>
        <s v="Computer-Based English Proficiency"/>
        <s v="Spanish Language and Culture"/>
        <s v="CNC Lathe Machine Operation NC II"/>
        <s v="CNC Milling Machine Operation NC II"/>
        <s v="Millwright (Level 1)"/>
        <s v="English Language Support Program (Basic)"/>
        <s v="English Language Support Program (Intermediate)"/>
        <s v="English Language Support Program (Advance)"/>
        <s v="Emergency Medical Services NC II"/>
        <s v="Barista NC II"/>
        <s v="English as a Second Language for Beginning Level"/>
        <s v="Learning to Communicate in English Efficiently for Beginner"/>
        <s v="English as a Second Language - Advanced"/>
        <s v="Agroentrepreneurship NC III"/>
        <s v="Heavy Equipment Operation (Motor Grader) NC II"/>
        <s v="English as a Second Language – Beginner Level"/>
        <s v="Animal Production (Poultry-Chicken) NC II"/>
        <s v="Animal Production (Ruminants) NC II"/>
        <s v="Animal Production (Swine) NC II"/>
        <s v="English as a Second Language – Intermediate Level"/>
        <s v="English as a Second Language – Advanced Level"/>
        <s v="Dental Assistant Course"/>
        <s v="ESL for Beginners"/>
        <s v="ESL for Intermediate"/>
        <s v="ESL for Advanced Learners"/>
        <s v="Business English 1"/>
        <s v="Business English 2"/>
        <s v="General ESL (Beginner)"/>
        <s v="Intensive Course in English as a Second Language (Beginner Level)"/>
        <s v="Intensive Course in English as a Second Language (Intermediate Level)"/>
        <s v="Intensive Course in English as a Second Language (Advanced Level)"/>
        <s v="Heavy Equipment Operation (Wheel Loader) NC II"/>
        <s v="English as a Second Language – Beginners Level I"/>
        <s v="English as a Second Language – Elementary Level II"/>
        <s v="English as a Second Language – Intermediate Level III"/>
        <s v="English as a Second Language – Advanced Level IV"/>
        <s v="English as a Second Language - Basic"/>
        <s v="English Communications Skills 1"/>
        <s v="English Communications Skills 2"/>
        <s v="English Communications Skills 3"/>
        <s v="English Communications Skills 4"/>
        <s v="Barangay Infectious Disease Management Services Level II"/>
        <s v="Automotive Servicing NC I"/>
        <s v="Automotive Servicing (Engine Repair) NC II"/>
        <s v="Barangay Health Services NC II"/>
        <s v="Basic Japanese Language and Culture 1"/>
        <s v="Slaughtering Operations (Swine) NC II"/>
        <s v="Reading Skills"/>
        <s v="Listening and Speaking Skills"/>
        <s v="Reading and Writing Skills"/>
        <s v="Effective Speaking"/>
        <s v="Presentation Skills"/>
        <s v="General English for Beginners"/>
        <s v="One-on-One English for Intermediate"/>
        <s v="Hairdressing NC II"/>
        <s v="Business English"/>
        <s v="English as a Second Language - Beginner 1"/>
        <s v="English as a Second Language - Beginner 2"/>
        <s v="English as a Second Language - Intermediate 1"/>
        <s v="English as a Second Language - Intermediate 2"/>
        <s v="English as a Second Language - Advance"/>
        <s v="IELTS Preparation Course"/>
        <s v="TOEIC Preparation Course"/>
        <s v="Commercial Air-conditioning Installation and Servicing NC III"/>
        <s v="Programming (Java) NC III"/>
        <s v="Hilot (Wellness Massage) NC II - Mobile Training Program"/>
        <s v="Housekeeping NC II - Mobile Training Program"/>
        <s v="Bartending NC II - Mobile Training Program"/>
        <s v="Heavy Equipment Operation (Bulldozer) NC II - Mobile Training Program"/>
        <s v="Heavy Equipment Operation (Motor Grader) NC II - Mobile Training Program"/>
        <s v="Computer Systems Servicing NC II - Mobile Training Program"/>
        <s v="Tile Setting NC II - Mobile Training Program"/>
        <s v="Dressmaking NC II - Mobile Training Program"/>
        <s v="Electronic Products Assembly and Servicing NC II - Mobile Training Program"/>
        <s v="Animal Production (Swine) NC II - Mobile Training Program"/>
        <s v="Animal Production (Poultry-Chicken) NC II - Mobile Training Program"/>
        <s v="Animal Production (Ruminants) NC II - Mobile Training Program"/>
        <s v="PV Systems Installation NC II - Mobile Training Program"/>
        <s v="Reinforcing Steel Works NC II - Mobile Training Program"/>
        <s v="Scaffolding Works NC II (Supported Type Scaffold) - Mobile Training Program"/>
        <s v="System Formworks Installation NC II - Mobile Training Program"/>
        <s v="Agricultural Crops Production NC II - Mobile Training Program"/>
        <s v="Barista NC II - Mobile Training Program"/>
        <s v="RAC Servicing (DomRAC) NC II"/>
        <s v="Hairdressing NC II - Mobile Training Program"/>
        <s v="Construction Painting NC II"/>
        <s v="Caregiving NC II - Mobile Training Program"/>
        <s v="Emergency Medical Services NC II - Mobile Training Program"/>
        <s v="Content Creation (Social Media) Level III"/>
        <s v="Data Analytics Level III"/>
        <s v="Digital Marketing Level III"/>
        <s v="English as Second Language Basic (A1 and A2) Level"/>
        <s v="English as Second Language Intermediate (B1 and B2) Level"/>
        <s v="English as Second Language Advanced (C1) Level"/>
        <s v="Barbering NC II"/>
        <s v="Caregiving (Elderly) NC II"/>
        <s v="Automotive Servicing (Chassis Repair) NC II"/>
        <s v="Barbering NC II - Mobile Training Program"/>
        <s v="Beauty Care (Nail Care) Services NC II"/>
        <s v="Driving (Passenger Bus/Straight Truck) NC III"/>
        <s v="Computer Security Incident Handling Level I"/>
        <s v="Cyber Risk Assessment Level III"/>
        <s v="Cyber Threat Mitigation Level II"/>
        <s v="Cyber Threat Intelligence Analysis Level III"/>
        <s v="Ethical Hacking Level IV"/>
        <s v="Ensure Compliance with Data Privacy and Ethics"/>
        <s v="Implement Basic Automation Techniques using AI Tools"/>
        <s v="Utilize Generative AI"/>
        <s v="Prepare Food and Beverage Services to Customers in a Quick Service Restaurant (QSR)"/>
        <s v="Perform Prototyping and Mass Production Leading to Digital Fabrication Machine Operaton Level III"/>
        <s v="Create Garment Designs and Calculate and Procure Garment Materials Leading to Fashion Design (Apparel) NC III"/>
        <s v="Supervise Garment Prototype Preparation and Mass Production and Evaluate Finished Product Leading to Fashion Design (Apparel) NC III"/>
        <s v="Supervise Packaging &amp; Dispatching of Finished Garment and Perform Promotional Activities for Fashion Products and/or Services Leading to Fashion Design (Apparel) NC III"/>
        <s v="Prepare Data Visualization Leading to Data Analytics Level III"/>
        <s v="Provide Food and Beverage Services to Guests Leading to Food and Beverage Services NC II"/>
        <s v="Cyber Threat Monitoring Level I"/>
        <s v="Shoemaking Level I"/>
        <s v="Virtual Assistant Services Level III"/>
        <s v="Local Guiding Services NC II"/>
        <s v="Beauty Care (Nail Care) Services NC II - Mobile Training Program"/>
        <s v="Process Designs (Leading to Digital Fabrication Machine Operation Level III)_x000a_"/>
        <s v="Basic Bag Making"/>
        <s v="Community Nutrition Services NC II"/>
        <s v="Plumbing NC II - Mobile Training Program"/>
        <s v="Contact Center Services NC II - Mobile Training Program"/>
        <s v="Implement Basic Automation Techniques Using AI Tools Leading to Artificial Intelligence (AI) Prompting for Automation Level III"/>
        <s v="Condut Data Analysis Leading to Digital Marketing PQF Level III &amp; Web Three Program"/>
        <s v="Telecom OSP Installation (Fiber Optic Cable) NC II"/>
        <s v="Cooperative Development Management Level IV"/>
        <s v="Agroentrepreneurship NC II - Mobile Training Program"/>
        <s v="Carpentry NC III"/>
        <s v="Heavy Equipment Operation (Rough Terrain Crane) NC III"/>
        <s v="Heavy Equipment Operation (Tower Crane) NC III"/>
        <s v="Masonry NC III"/>
        <s v="Plumbing NC III"/>
        <s v="Perform Productive Operation for Container Stacker using Ship to Shore (Quay) Crane"/>
        <s v="Heavy Equipment Operation (Hydraulic Excavator) NC II - Mobile Training Program"/>
        <s v="Heavy Equipment Operation (Forklift) NC II - Mobile Training Program"/>
        <s v="Telecom OSP Installation (Fiber Optic Cable) NC II - Mobile Training Program"/>
        <s v="Solar PV Systems: Standards-Based Installation and Commissioning Leading to PV Systems Installation NC II"/>
        <s v="Data Collection and Annotation (Data Science/Artificial Intelligence) Level II"/>
        <s v="Programming (Python) Level III"/>
        <s v="Generative Artificial Intelligence (AI)"/>
        <s v="Butchering/Meat Cutting/Deboning"/>
        <s v="Grains Production NC II"/>
        <s v="Career Entry Course for Software Developers - JAVA"/>
        <s v="English as a Second Language"/>
        <s v="Basic Japanese Language and Culture"/>
        <s v="Computer Based Accountancy"/>
        <s v="Computer and Office Management"/>
        <s v="Certificate in Environmental Management"/>
        <s v="Basic Japanese Language (Nihongo) and Culture"/>
        <s v="Food Processing NC II"/>
        <s v="Advance Culinary Arts"/>
        <s v="Intermediate Japanese Language and Culture (N4)"/>
        <s v="Coffee Production Level II"/>
        <s v="Biomedical Equipment Servicing NC II (Superseded)"/>
        <s v="Inbred Rice Production Level II"/>
        <s v="Instrumentation and Control Servicing NC II"/>
        <s v="Artificial Intelligence (AI) Prompting for Automation Level III_x000a_"/>
        <s v="Data Collection and Annotation (Data Science/Artificial Intelligence) Level II_x000a_"/>
        <s v="Horticulture NC III"/>
        <s v="Facilitate E-learning Sessions (Unit of Competency)"/>
        <s v="ESL Beginner Course"/>
        <s v="Animal Health Care and Management NC III"/>
        <s v="Establish Agronomic Crops Leading to Agricultural Crops Production NC III"/>
        <s v="Implement Post-harvest Program Leading to Agricultural Crops Production NC III"/>
        <s v="Develop Competency Assessment Tools Leading to Trainers Methodology Level II (Training Designer/Developer)"/>
        <m/>
      </sharedItems>
    </cacheField>
    <cacheField name="PQF Level" numFmtId="0">
      <sharedItems containsBlank="1"/>
    </cacheField>
    <cacheField name="DURATION" numFmtId="0">
      <sharedItems containsBlank="1" containsMixedTypes="1" containsNumber="1" containsInteger="1" minValue="30" maxValue="946"/>
    </cacheField>
    <cacheField name="PROGRAM REG. NO." numFmtId="0">
      <sharedItems containsBlank="1" containsMixedTypes="1" containsNumber="1" containsInteger="1" minValue="607012039" maxValue="2014074022066"/>
    </cacheField>
    <cacheField name="DATE ISSUED" numFmtId="0">
      <sharedItems containsNonDate="0" containsDate="1" containsString="0" containsBlank="1" minDate="2017-07-13T00:00:00" maxDate="2029-07-12T00:00:00"/>
    </cacheField>
    <cacheField name="EXPIRATION DATE" numFmtId="0">
      <sharedItems containsNonDate="0" containsDate="1" containsString="0" containsBlank="1" minDate="2023-03-30T00:00:00" maxDate="2031-05-28T00:00:00"/>
    </cacheField>
    <cacheField name="Trainer" numFmtId="0">
      <sharedItems containsBlank="1"/>
    </cacheField>
    <cacheField name="NTTC" numFmtId="0">
      <sharedItems containsBlank="1" containsMixedTypes="1" containsNumber="1" containsInteger="1" minValue="17072201000257" maxValue="222207121300351" longText="1"/>
    </cacheField>
    <cacheField name="Date Conducted" numFmtId="0">
      <sharedItems containsDate="1" containsBlank="1" containsMixedTypes="1" minDate="2018-03-06T00:00:00" maxDate="2030-12-28T00:00:00"/>
    </cacheField>
    <cacheField name="Result" numFmtId="0">
      <sharedItems containsDate="1" containsBlank="1" containsMixedTypes="1" minDate="2022-12-28T00:00:00" maxDate="2925-03-20T00:00:00"/>
    </cacheField>
    <cacheField name="ORIGINAL DATE OF REGISTRATION" numFmtId="0">
      <sharedItems containsDate="1" containsBlank="1" containsMixedTypes="1" minDate="2006-12-15T00:00:00" maxDate="2023-08-03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s v="VII"/>
    <x v="0"/>
    <x v="0"/>
    <x v="0"/>
    <x v="0"/>
    <x v="0"/>
    <x v="0"/>
    <m/>
    <s v="Sr. Mila Margaret V. Motegrejo"/>
    <x v="0"/>
    <n v="9.2136849237612104"/>
    <n v="123.480353136704"/>
    <s v="035-344-2098 / (035) 542-6276"/>
    <s v="ccsi.official@carmelitecollegesiquijor.com"/>
    <s v="Private"/>
    <x v="0"/>
    <s v="WTR"/>
    <s v="Electrical and Electronics"/>
    <s v="Computer Systems Servicing NC II"/>
    <s v="NC II"/>
    <s v="360 hours"/>
    <s v="20220761ELCCSS213092"/>
    <d v="2024-04-19T00:00:00"/>
    <d v="2029-04-22T00:00:00"/>
    <s v="Kenneth P. Llorente"/>
    <n v="161407611200011"/>
    <s v="Not indicated"/>
    <m/>
    <m/>
    <d v="2022-12-09T00:00:00"/>
  </r>
  <r>
    <s v="VII"/>
    <x v="0"/>
    <x v="0"/>
    <x v="1"/>
    <x v="1"/>
    <x v="0"/>
    <x v="1"/>
    <m/>
    <s v="Elnard S. Ympal"/>
    <x v="1"/>
    <n v="9.1713401523513305"/>
    <n v="123.527118670539"/>
    <s v="None"/>
    <m/>
    <s v="Private"/>
    <x v="1"/>
    <s v="WTR"/>
    <s v="Agriculture, Forestry and Fishery"/>
    <s v="Organic Agriculture Production NC II"/>
    <s v="NC II"/>
    <s v="232 hours"/>
    <s v="WTR No. 20170761AFFOAP212145"/>
    <d v="2024-01-24T00:00:00"/>
    <d v="2029-01-25T00:00:00"/>
    <s v="Elnard S. Ympal"/>
    <s v="NC No. 15110102004854"/>
    <s v="N/A"/>
    <d v="2024-04-22T00:00:00"/>
    <s v="C"/>
    <d v="2017-08-30T00:00:00"/>
  </r>
  <r>
    <s v="VII"/>
    <x v="0"/>
    <x v="0"/>
    <x v="2"/>
    <x v="0"/>
    <x v="0"/>
    <x v="2"/>
    <m/>
    <s v="Lyndon M. Duhaylungsod"/>
    <x v="2"/>
    <n v="9.1319728123422994"/>
    <n v="123.632350340399"/>
    <s v="(035) 922-6071/ 09285210294/ 0917-7792429"/>
    <s v="lti@tesda.gov.ph"/>
    <s v="Public"/>
    <x v="2"/>
    <s v="WTR"/>
    <s v="Automotive and Land Transportation"/>
    <s v="Driving NC II"/>
    <s v="NC II"/>
    <s v="118 hours"/>
    <s v="20190761ALTDRV204132"/>
    <d v="2023-12-01T00:00:00"/>
    <d v="2028-12-04T00:00:00"/>
    <s v="Brillo J. Jaictin"/>
    <s v="NTTC No. 191907611200397"/>
    <d v="2024-10-10T00:00:00"/>
    <d v="2024-09-11T00:00:00"/>
    <s v="C"/>
    <d v="2019-10-14T00:00:00"/>
  </r>
  <r>
    <s v="VII"/>
    <x v="0"/>
    <x v="0"/>
    <x v="2"/>
    <x v="0"/>
    <x v="0"/>
    <x v="2"/>
    <m/>
    <s v="Lyndon M. Duhaylungsod"/>
    <x v="2"/>
    <n v="9.1319728123422994"/>
    <n v="123.632350340399"/>
    <s v="(035) 922-6071/ 09285210294/ 0917-7792429"/>
    <s v="lti@tesda.gov.ph"/>
    <s v="Public"/>
    <x v="2"/>
    <s v="WTR"/>
    <s v="Construction"/>
    <s v="Carpentry NC II"/>
    <s v="NC II"/>
    <s v="381 HOURS"/>
    <s v="WTR No. 20220761CONCAR218086"/>
    <d v="2022-12-01T00:00:00"/>
    <d v="2027-11-30T00:00:00"/>
    <s v="Jerry B. Maglinao"/>
    <s v="NTTC No. 191807611200287"/>
    <d v="2024-07-17T00:00:00"/>
    <d v="2025-05-14T00:00:00"/>
    <s v="C"/>
    <d v="2019-10-14T00:00:00"/>
  </r>
  <r>
    <s v="VII"/>
    <x v="0"/>
    <x v="0"/>
    <x v="2"/>
    <x v="0"/>
    <x v="0"/>
    <x v="2"/>
    <m/>
    <s v="Lyndon M. Duhaylungsod"/>
    <x v="2"/>
    <n v="9.1319728123422994"/>
    <n v="123.632350340399"/>
    <s v="(035) 922-6071/ 09285210294/ 0917-7792429"/>
    <s v="lit@tesda.gov.ph"/>
    <s v="Public"/>
    <x v="2"/>
    <s v="WTR"/>
    <s v="Garments"/>
    <s v="Dressmaking NC II"/>
    <s v="NC II"/>
    <s v="275 Hours"/>
    <n v="201407042077"/>
    <d v="2023-12-01T00:00:00"/>
    <d v="2028-12-04T00:00:00"/>
    <s v="Maridel J. Jumawan"/>
    <s v="NTTC No.181707611200010"/>
    <s v="Not indicated"/>
    <d v="2025-04-10T00:00:00"/>
    <s v="C"/>
    <d v="2014-05-12T00:00:00"/>
  </r>
  <r>
    <s v="VII"/>
    <x v="0"/>
    <x v="0"/>
    <x v="2"/>
    <x v="0"/>
    <x v="0"/>
    <x v="2"/>
    <m/>
    <s v="Lyndon M. Duhaylungsod"/>
    <x v="2"/>
    <n v="9.1319728123422994"/>
    <n v="123.632350340399"/>
    <s v="(035) 922-6071/ 09285210294/ 0917-7792429"/>
    <s v="lit@tesda.gov.ph"/>
    <s v="Public"/>
    <x v="2"/>
    <s v="WTR"/>
    <s v="Garments"/>
    <s v="Tailoring NC II"/>
    <s v="NC II"/>
    <s v="275 Hours"/>
    <n v="201407042081"/>
    <d v="2023-12-01T00:00:00"/>
    <d v="2028-12-04T00:00:00"/>
    <s v="Glecy T. Perez"/>
    <s v="NTTC No.181707611200012"/>
    <s v="Not indicated"/>
    <d v="2025-04-10T00:00:00"/>
    <s v="C"/>
    <d v="2014-05-12T00:00:00"/>
  </r>
  <r>
    <s v="VII"/>
    <x v="0"/>
    <x v="0"/>
    <x v="2"/>
    <x v="0"/>
    <x v="0"/>
    <x v="2"/>
    <m/>
    <s v="Lyndon M. Duhaylungsod"/>
    <x v="2"/>
    <n v="9.1319728123422994"/>
    <n v="123.632350340399"/>
    <s v="(035) 922-6071/ 09285210294/ 0917-7792429"/>
    <s v="lit@tesda.gov.ph"/>
    <s v="Public"/>
    <x v="2"/>
    <s v="WTR"/>
    <s v="Tourism"/>
    <s v="Bread and Pastry Production NC II"/>
    <s v="NC II"/>
    <s v="141 hours"/>
    <n v="201407042076"/>
    <d v="2023-12-01T00:00:00"/>
    <d v="2028-12-04T00:00:00"/>
    <s v="Marla C. Buenafe"/>
    <s v="NTTC No.191907611200103"/>
    <s v="Not indicated"/>
    <d v="2025-04-10T00:00:00"/>
    <s v="C"/>
    <d v="2014-05-12T00:00:00"/>
  </r>
  <r>
    <s v="VII"/>
    <x v="0"/>
    <x v="0"/>
    <x v="2"/>
    <x v="0"/>
    <x v="0"/>
    <x v="2"/>
    <m/>
    <s v="Lyndon M. Duhaylungsod"/>
    <x v="2"/>
    <n v="9.1319728123422994"/>
    <n v="123.632350340399"/>
    <s v="(035) 922-6071/ 09285210294/ 0917-7792429"/>
    <s v="lit@tesda.gov.ph"/>
    <s v="Public"/>
    <x v="2"/>
    <s v="WTR"/>
    <s v="Tourism"/>
    <s v="Cookery NC II"/>
    <s v="NC II"/>
    <s v="403 Hours"/>
    <s v="20220761TRSCOK214087"/>
    <d v="2023-12-01T00:00:00"/>
    <d v="2028-12-04T00:00:00"/>
    <s v="Maribel T. Duhaylungso"/>
    <s v="NTTC No.191707611200250"/>
    <s v="Not indicated"/>
    <d v="2025-07-09T00:00:00"/>
    <s v="C"/>
    <d v="2022-12-01T00:00:00"/>
  </r>
  <r>
    <s v="VII"/>
    <x v="0"/>
    <x v="0"/>
    <x v="2"/>
    <x v="0"/>
    <x v="0"/>
    <x v="2"/>
    <m/>
    <s v="Lyndon M. Duhaylungsod"/>
    <x v="2"/>
    <n v="9.1319728123422994"/>
    <n v="123.632350340399"/>
    <s v="(035) 922-6071/ 09285210294/ 0917-7792429"/>
    <s v="lit@tesda.gov.ph"/>
    <s v="Public"/>
    <x v="2"/>
    <s v="WTR"/>
    <s v="Agriculture, Forestry and Fishery"/>
    <s v="Organic Agriculture Production NC II"/>
    <s v="NC II"/>
    <s v="232 hours"/>
    <n v="201407042191"/>
    <d v="2023-12-01T00:00:00"/>
    <d v="2028-12-04T00:00:00"/>
    <s v="Gilda T. Quirante_x000a_ Dennis Jay B. Paglinawan"/>
    <s v="NTTC No.161207611200348_x000a_ NTTC No.191907611200446"/>
    <s v="Not indicated"/>
    <d v="2025-04-10T00:00:00"/>
    <s v="C"/>
    <d v="2014-10-31T00:00:00"/>
  </r>
  <r>
    <s v="VII"/>
    <x v="0"/>
    <x v="0"/>
    <x v="2"/>
    <x v="0"/>
    <x v="0"/>
    <x v="2"/>
    <m/>
    <s v="Lyndon M. Duhaylungsod"/>
    <x v="2"/>
    <n v="9.1319728123422994"/>
    <n v="123.632350340399"/>
    <s v="(035) 922-6071/ 09285210294/ 0917-7792429"/>
    <s v="lit@tesda.gov.ph"/>
    <s v="Public"/>
    <x v="2"/>
    <s v="WTR"/>
    <s v="Tourism"/>
    <s v="Bartending NC II"/>
    <s v="NC II"/>
    <s v="545 Hours"/>
    <s v="20220761TRSBAR213085"/>
    <d v="2023-12-01T00:00:00"/>
    <d v="2028-12-04T00:00:00"/>
    <s v="Brenda C. Bation"/>
    <s v="NTTC No.201707611200271"/>
    <s v="Not indicated"/>
    <d v="2025-07-09T00:00:00"/>
    <s v="C"/>
    <d v="2022-12-01T00:00:00"/>
  </r>
  <r>
    <s v="VII"/>
    <x v="0"/>
    <x v="0"/>
    <x v="2"/>
    <x v="0"/>
    <x v="0"/>
    <x v="2"/>
    <m/>
    <s v="Lyndon M. Duhaylungsod"/>
    <x v="2"/>
    <n v="9.1319728123422994"/>
    <n v="123.632350340399"/>
    <s v="(035) 922-6071/ 09285210294/ 0917-7792429"/>
    <s v="lit@tesda.gov.ph"/>
    <s v="Public"/>
    <x v="2"/>
    <s v="WTR"/>
    <s v="Tourism"/>
    <s v="Food and Beverage Services NC II"/>
    <s v="NC II"/>
    <s v="443 Hours"/>
    <s v="20220761TRSFBS213088"/>
    <d v="2023-12-01T00:00:00"/>
    <d v="2028-12-04T00:00:00"/>
    <s v="Rosebeth Ann B. Gumahad"/>
    <s v="NTTC No.201807611200185"/>
    <s v="Not indicated"/>
    <d v="2025-07-09T00:00:00"/>
    <s v="C"/>
    <d v="2022-12-01T00:00:00"/>
  </r>
  <r>
    <s v="VII"/>
    <x v="0"/>
    <x v="0"/>
    <x v="2"/>
    <x v="0"/>
    <x v="0"/>
    <x v="2"/>
    <m/>
    <s v="Lyndon M. Duhaylungsod"/>
    <x v="2"/>
    <n v="9.1319728123422994"/>
    <n v="123.632350340399"/>
    <s v="(035) 922-6071/ 09285210294/ 0917-7792429"/>
    <s v="lit@tesda.gov.ph"/>
    <s v="Public"/>
    <x v="2"/>
    <s v="WTR"/>
    <s v="TVET"/>
    <s v="Trainers Methodology Level I (Trainer/Assessor)"/>
    <s v="Level I"/>
    <s v="264 hours"/>
    <s v="WTR No. 201607612124"/>
    <d v="2023-05-28T00:00:00"/>
    <d v="2028-05-29T00:00:00"/>
    <s v="Adelon S. Yabo_x000a_ Elsie June V. Deang"/>
    <s v="TMC-15070201000174_x000a_ TMC-15072201000550"/>
    <s v="Not indicated"/>
    <d v="2025-03-12T00:00:00"/>
    <s v="C"/>
    <d v="2016-06-22T00:00:00"/>
  </r>
  <r>
    <s v="VII"/>
    <x v="0"/>
    <x v="0"/>
    <x v="2"/>
    <x v="0"/>
    <x v="0"/>
    <x v="2"/>
    <m/>
    <s v="Lyndon M. Duhaylungsod"/>
    <x v="2"/>
    <n v="9.1319728123422994"/>
    <n v="123.632350340399"/>
    <s v="(035) 922-6071/ 09285210294/ 0917-7792429"/>
    <s v="lit@tesda.gov.ph"/>
    <s v="Public"/>
    <x v="2"/>
    <s v="WTR"/>
    <s v="Agriculture, Forestry and Fishery"/>
    <s v="Animal Production (Poultry-Chicken) NC II"/>
    <s v="NC II"/>
    <s v="313 Hours"/>
    <s v="20220761AFFAPP213083"/>
    <d v="2023-12-01T00:00:00"/>
    <d v="2028-12-04T00:00:00"/>
    <s v="Ma. Liza Mangompit"/>
    <s v="NTTC No.171507611200199"/>
    <s v="Not indicated"/>
    <d v="2025-06-16T00:00:00"/>
    <s v="C"/>
    <d v="2022-12-01T00:00:00"/>
  </r>
  <r>
    <s v="VII"/>
    <x v="0"/>
    <x v="0"/>
    <x v="2"/>
    <x v="0"/>
    <x v="0"/>
    <x v="2"/>
    <m/>
    <s v="Lyndon M. Duhaylungsod"/>
    <x v="2"/>
    <n v="9.1319728123422994"/>
    <n v="123.632350340399"/>
    <s v="(035) 922-6071/ 09285210294/ 0917-7792429"/>
    <s v="lit@tesda.gov.ph"/>
    <s v="Public"/>
    <x v="2"/>
    <s v="WTR"/>
    <s v="Agriculture, Forestry and Fishery"/>
    <s v="Animal Production (Swine) NC II"/>
    <s v="NC II"/>
    <s v="393 Hours"/>
    <s v="20220761AFFAPS213084"/>
    <d v="2023-12-01T00:00:00"/>
    <d v="2028-12-04T00:00:00"/>
    <s v="Shiela Mae B. Cadavid"/>
    <s v="NTTC No. 212007611200111"/>
    <d v="2026-01-17T00:00:00"/>
    <d v="2025-06-16T00:00:00"/>
    <s v="C"/>
    <d v="2022-12-01T00:00:00"/>
  </r>
  <r>
    <s v="VII"/>
    <x v="0"/>
    <x v="0"/>
    <x v="2"/>
    <x v="0"/>
    <x v="0"/>
    <x v="2"/>
    <m/>
    <s v="Lyndon M. Duhaylungsod"/>
    <x v="2"/>
    <n v="9.1319728123422994"/>
    <n v="123.632350340399"/>
    <s v="(035) 922-6071/ 09285210294/ 0917-7792429"/>
    <s v="lit@tesda.gov.ph"/>
    <s v="Public"/>
    <x v="2"/>
    <s v="WTR"/>
    <s v="Tourism"/>
    <s v="Housekeeping NC II"/>
    <s v="NC II"/>
    <s v="543 Hours"/>
    <s v="20220761TRSHSK213090"/>
    <d v="2023-12-01T00:00:00"/>
    <d v="2028-12-04T00:00:00"/>
    <s v="Elsie June V. Deang"/>
    <s v="NTTC No.161507611200324"/>
    <s v="Not indicated"/>
    <d v="2025-06-16T00:00:00"/>
    <s v="C"/>
    <d v="2022-12-01T00:00:00"/>
  </r>
  <r>
    <s v="VII"/>
    <x v="0"/>
    <x v="0"/>
    <x v="2"/>
    <x v="0"/>
    <x v="0"/>
    <x v="2"/>
    <m/>
    <s v="Lyndon M. Duhaylungsod"/>
    <x v="2"/>
    <n v="9.1319728123422994"/>
    <n v="123.632350340399"/>
    <s v="(035) 922-6071/ 09285210294/ 0917-7792429"/>
    <s v="lit@tesda.gov.ph"/>
    <s v="Public"/>
    <x v="2"/>
    <s v="WTR"/>
    <s v="Agriculture, Forestry and Fishery"/>
    <s v="Horticulture NC III"/>
    <s v="NC II"/>
    <s v="551 Hours"/>
    <s v="20220761AFFHTC306089"/>
    <d v="2023-12-01T00:00:00"/>
    <d v="2028-12-04T00:00:00"/>
    <s v="Marino B. Sarvida"/>
    <s v="NTTC No. 171207611300016"/>
    <s v="Not indicated"/>
    <d v="2025-06-16T00:00:00"/>
    <s v="C"/>
    <d v="2022-12-01T00:00:00"/>
  </r>
  <r>
    <s v="VII"/>
    <x v="0"/>
    <x v="0"/>
    <x v="2"/>
    <x v="0"/>
    <x v="0"/>
    <x v="3"/>
    <m/>
    <s v="Pierre S. Pakilit"/>
    <x v="3"/>
    <n v="9.2186919481347207"/>
    <n v="123.51891037107301"/>
    <s v="0965-774-2490"/>
    <s v="psptechnology2019@gmail.com"/>
    <s v="Private"/>
    <x v="0"/>
    <s v="WTR"/>
    <s v="Automotive and Land Transportation"/>
    <s v="Driving NC II"/>
    <s v="NC II"/>
    <s v="118 hours"/>
    <s v="20190761ALTDRV204103"/>
    <d v="2023-12-28T00:00:00"/>
    <d v="2028-12-29T00:00:00"/>
    <s v="Arnold M. Magtahas, Orlando J. Gio, Excel C. Cabanag"/>
    <s v="NTTC No. 191907611200444 No.181807461200398, No. 191507461200037"/>
    <s v="08-Oct-23, Aug. 28, 2023, Oct. 16, 2023"/>
    <d v="2024-04-22T00:00:00"/>
    <m/>
    <m/>
  </r>
  <r>
    <s v="VII"/>
    <x v="0"/>
    <x v="0"/>
    <x v="2"/>
    <x v="0"/>
    <x v="0"/>
    <x v="4"/>
    <m/>
    <s v="Elsa A. Apiag - Center Administrator"/>
    <x v="4"/>
    <n v="9.1316466767705595"/>
    <n v="123.631011711564"/>
    <n v="9171300181"/>
    <s v="tesda7.ptcsiquijor@tesda.gov.ph"/>
    <s v="Public"/>
    <x v="2"/>
    <s v="WTR"/>
    <s v="TVET"/>
    <s v="Trainers Methodology Level I (Trainer/Assessor)"/>
    <s v="Level I"/>
    <s v="304 Hours"/>
    <s v="20210761TVETRM111074"/>
    <d v="2023-06-07T00:00:00"/>
    <d v="2028-06-08T00:00:00"/>
    <s v="Rosebeth Ann B. Gumahad _x000a_ Jessalyn B. Co"/>
    <s v="TMC No. 18076101003253_x000a_ TMC No. 18072201046461"/>
    <s v="June 20, 2023_x000a_ October 18, 2023"/>
    <d v="2024-04-22T00:00:00"/>
    <s v="C"/>
    <d v="2021-09-20T00:00:00"/>
  </r>
  <r>
    <s v="VII"/>
    <x v="0"/>
    <x v="0"/>
    <x v="2"/>
    <x v="0"/>
    <x v="0"/>
    <x v="4"/>
    <m/>
    <s v="Elsa A. Apiag - Center Administrator"/>
    <x v="4"/>
    <n v="9.1316466767705595"/>
    <n v="123.631011711564"/>
    <n v="9171300181"/>
    <s v="tesda7.ptcsiquijor@tesda.gov.ph"/>
    <s v="Public"/>
    <x v="2"/>
    <s v="RTP"/>
    <s v="TVET"/>
    <s v="Facilitate E-learning Sessions (Unit of Competency)"/>
    <s v="N/A"/>
    <s v="80 Hours"/>
    <s v="NTR No. 202307610001"/>
    <d v="2023-01-03T00:00:00"/>
    <d v="2028-01-04T00:00:00"/>
    <s v="Rosebeth Ann B. Gumahad_x000a_ Jessalyn B. Co"/>
    <s v="TMC No. 18076101003253_x000a_ TMC No. 18072201046461"/>
    <s v="June 20, 2023_x000a_ October 18, 2023"/>
    <d v="2024-04-22T00:00:00"/>
    <s v="C"/>
    <d v="2023-01-03T00:00:00"/>
  </r>
  <r>
    <s v="VII"/>
    <x v="0"/>
    <x v="0"/>
    <x v="2"/>
    <x v="0"/>
    <x v="0"/>
    <x v="4"/>
    <m/>
    <s v="Elsa A. Apiag - Center Administrator"/>
    <x v="4"/>
    <n v="9.1316466767705595"/>
    <n v="123.631011711564"/>
    <n v="9171300181"/>
    <s v="tesda7.ptcsiquijor@tesda.gov.ph"/>
    <s v="Public"/>
    <x v="2"/>
    <s v="WTR"/>
    <s v="Construction"/>
    <s v="Masonry NC II"/>
    <s v="NC II"/>
    <s v="221 Hours"/>
    <s v="20230761CONMAS218002"/>
    <d v="2023-01-03T00:00:00"/>
    <d v="2028-01-04T00:00:00"/>
    <s v="Arnold M. Magtahas"/>
    <s v="NTTC No. 201907611200123"/>
    <s v="Not indicated"/>
    <d v="2024-04-22T00:00:00"/>
    <s v="C"/>
    <d v="2023-01-03T00:00:00"/>
  </r>
  <r>
    <s v="VII"/>
    <x v="0"/>
    <x v="0"/>
    <x v="2"/>
    <x v="0"/>
    <x v="0"/>
    <x v="4"/>
    <m/>
    <s v="Elsa A. Apiag - Center Administrator"/>
    <x v="4"/>
    <n v="9.1316466767705595"/>
    <n v="123.631011711564"/>
    <n v="9171300181"/>
    <s v="tesda7.ptcsiquijor@tesda.gov.ph"/>
    <s v="Public"/>
    <x v="2"/>
    <s v="WTR"/>
    <s v="Automotive and Land Transportation"/>
    <s v="Driving NC II"/>
    <s v="NC II"/>
    <s v="118 hours"/>
    <s v="20200761ALTDRV204084"/>
    <d v="2023-06-07T00:00:00"/>
    <d v="2028-06-08T00:00:00"/>
    <s v="Arnold M. Magtahas"/>
    <s v="NTTC No. 191907611200444"/>
    <d v="2023-10-08T00:00:00"/>
    <d v="2025-05-14T00:00:00"/>
    <s v="C"/>
    <d v="2020-12-14T00:00:00"/>
  </r>
  <r>
    <s v="VII"/>
    <x v="0"/>
    <x v="0"/>
    <x v="2"/>
    <x v="0"/>
    <x v="0"/>
    <x v="3"/>
    <m/>
    <s v="Pierre S. Pakilit"/>
    <x v="3"/>
    <n v="9.2186919481347207"/>
    <n v="123.51891037107301"/>
    <s v="0965-774-2490"/>
    <s v="psptechnology2019@gmail.com"/>
    <s v="Private"/>
    <x v="0"/>
    <s v="WTR"/>
    <s v="Electrical and Electronics"/>
    <s v="Electrical Installation and Maintenance NC II"/>
    <s v="NC II"/>
    <s v="244 Hours"/>
    <s v="20220761ELCEIM215069"/>
    <d v="2023-12-28T00:00:00"/>
    <d v="2028-12-29T00:00:00"/>
    <s v="Huberto V. Duran"/>
    <s v="NTTC No. 221807611200091"/>
    <d v="2027-02-15T00:00:00"/>
    <d v="2025-08-18T00:00:00"/>
    <s v="C"/>
    <d v="2022-10-25T00:00:00"/>
  </r>
  <r>
    <s v="VII"/>
    <x v="0"/>
    <x v="0"/>
    <x v="1"/>
    <x v="1"/>
    <x v="0"/>
    <x v="5"/>
    <m/>
    <s v="Frelyn L. Pagente, CEO"/>
    <x v="5"/>
    <n v="9.1518319746603698"/>
    <n v="123.5013811621"/>
    <n v="9279707007"/>
    <s v="frelynpagente@gmail.com"/>
    <s v="Private"/>
    <x v="0"/>
    <s v="RTP"/>
    <s v="Others (Languages)"/>
    <s v="ESL Beginner Course"/>
    <s v="N/A"/>
    <s v="120 Hours"/>
    <s v="NTR No. 202207610024"/>
    <d v="2022-11-22T00:00:00"/>
    <d v="2027-11-21T00:00:00"/>
    <s v="Jay Ann Amorsolo_x000a_Shiela Mae M. Caroro"/>
    <s v="TMC No. 22076101022381"/>
    <s v="Not indicated"/>
    <d v="2024-09-11T00:00:00"/>
    <s v="C"/>
    <m/>
  </r>
  <r>
    <s v="VII"/>
    <x v="0"/>
    <x v="0"/>
    <x v="2"/>
    <x v="0"/>
    <x v="0"/>
    <x v="4"/>
    <m/>
    <s v="Elsa A. Apiag - Center Administrator"/>
    <x v="4"/>
    <n v="9.1316466767705595"/>
    <n v="123.631011711564"/>
    <s v="09173140185 / 09778306055"/>
    <s v="tesda7.ptcsiquijor@tesda.gov.ph"/>
    <s v="Public"/>
    <x v="2"/>
    <s v="WTR"/>
    <s v="Human Health/ Health Care"/>
    <s v="Hilot (Wellness Massage) NC II"/>
    <s v="NC II"/>
    <s v="179 Hours"/>
    <s v="WTR No. 20220761HHCHIL208093"/>
    <d v="2022-12-12T00:00:00"/>
    <d v="2027-12-11T00:00:00"/>
    <s v="Fred S. Jumawan"/>
    <s v="NTTC No. 191807611200176"/>
    <d v="2023-05-08T00:00:00"/>
    <d v="2025-05-14T00:00:00"/>
    <s v="C"/>
    <m/>
  </r>
  <r>
    <s v="VII"/>
    <x v="0"/>
    <x v="0"/>
    <x v="2"/>
    <x v="0"/>
    <x v="0"/>
    <x v="2"/>
    <m/>
    <s v="Lyndon M. Duhaylungsod"/>
    <x v="2"/>
    <n v="9.1319728123422994"/>
    <n v="123.632350340399"/>
    <s v="(035) 922-6071/ 09285210294/ 0917-7792429"/>
    <s v="lti@tesda.gov.ph"/>
    <s v="Public"/>
    <x v="2"/>
    <s v="WTR"/>
    <s v="Agriculture, Forestry and Fishery"/>
    <s v="Animal Health Care and Management NC III"/>
    <s v="NC III"/>
    <s v="312 Hours"/>
    <s v="WTR No. 20220761AFFAHC307095"/>
    <d v="2023-12-01T00:00:00"/>
    <d v="2028-12-04T00:00:00"/>
    <s v="Sheila Mae B. Cadavid"/>
    <s v="NTTC No. 191507611300177"/>
    <d v="2023-02-27T00:00:00"/>
    <d v="2025-07-09T00:00:00"/>
    <s v="C"/>
    <m/>
  </r>
  <r>
    <s v="VII"/>
    <x v="0"/>
    <x v="0"/>
    <x v="1"/>
    <x v="1"/>
    <x v="0"/>
    <x v="1"/>
    <m/>
    <s v="Elnard S. Ympal - Farm Owner"/>
    <x v="1"/>
    <n v="9.1713401523513305"/>
    <n v="123.527118670539"/>
    <n v="9264453438"/>
    <m/>
    <s v="Private"/>
    <x v="1"/>
    <s v="WTR"/>
    <s v="Agriculture, Forestry and Fishery"/>
    <s v="Animal Production (Poultry-Chicken) NC II"/>
    <s v="NC II"/>
    <s v="313 Hours"/>
    <s v="WTR No. 20230761AFFAPP213003"/>
    <d v="2024-01-24T00:00:00"/>
    <d v="2029-01-25T00:00:00"/>
    <s v="Elnard S. Ympal"/>
    <s v="NTTC No. 221807611200092"/>
    <d v="2027-01-02T00:00:00"/>
    <d v="2024-04-22T00:00:00"/>
    <s v="C"/>
    <d v="2023-01-09T00:00:00"/>
  </r>
  <r>
    <s v="VII"/>
    <x v="0"/>
    <x v="0"/>
    <x v="3"/>
    <x v="1"/>
    <x v="0"/>
    <x v="6"/>
    <m/>
    <s v="Aida C. Madulara - President"/>
    <x v="6"/>
    <n v="9.2786130930984605"/>
    <n v="123.584606960231"/>
    <n v="9176710565"/>
    <s v="madulara@yahoo.com"/>
    <s v="Private"/>
    <x v="0"/>
    <s v="WTR"/>
    <s v="Tourism"/>
    <s v="Events Management Services NC III"/>
    <s v="NC III"/>
    <s v="188 Hours"/>
    <s v="WTR No. 20230761TRSEVM307006"/>
    <d v="2024-03-15T00:00:00"/>
    <d v="2029-03-18T00:00:00"/>
    <s v="Ana Liza A. Baluran_x000a_Jovie D. Cabais"/>
    <s v="NTTC No. 211707121300387_x000a_NTTC No. 191907121300496"/>
    <s v="19-Sep-26_x000a_5/24/2024"/>
    <d v="2024-04-22T00:00:00"/>
    <s v="C"/>
    <m/>
  </r>
  <r>
    <s v="VII"/>
    <x v="0"/>
    <x v="0"/>
    <x v="3"/>
    <x v="1"/>
    <x v="0"/>
    <x v="6"/>
    <m/>
    <s v="Aida C. Madulara - President"/>
    <x v="6"/>
    <n v="9.2786130930984605"/>
    <n v="123.584606960231"/>
    <n v="9176710565"/>
    <s v="madulara@yahoo.com / cmcsiquijor.skillstraining@gmail.com"/>
    <s v="Private"/>
    <x v="0"/>
    <s v="WTR"/>
    <s v="Tourism"/>
    <s v="Food and Beverage Services NC II"/>
    <s v="NC II"/>
    <s v="436 Hours"/>
    <s v="WTR No. 20230761TRSFBS213007"/>
    <d v="2024-03-15T00:00:00"/>
    <d v="2029-03-18T00:00:00"/>
    <s v="Almarie M. Sumalpong"/>
    <s v="NTTC No. 211807611200303"/>
    <d v="2026-06-06T00:00:00"/>
    <d v="2024-04-22T00:00:00"/>
    <s v="C"/>
    <m/>
  </r>
  <r>
    <s v="VII"/>
    <x v="0"/>
    <x v="0"/>
    <x v="3"/>
    <x v="1"/>
    <x v="0"/>
    <x v="6"/>
    <m/>
    <s v="Aida C. Madulara - President"/>
    <x v="6"/>
    <n v="9.2786130930984605"/>
    <n v="123.584606960231"/>
    <n v="9176710565"/>
    <s v="madulara@yahoo.com / cmcsiquijor.skillstraining@gmail.com"/>
    <s v="Private"/>
    <x v="0"/>
    <s v="WTR"/>
    <s v="Social, Community Development and Other Services"/>
    <s v="Bookkeeping NC III"/>
    <s v="NC III"/>
    <s v="383 Hours"/>
    <s v="20230761SOCBKP307032"/>
    <d v="2023-04-13T00:00:00"/>
    <d v="2028-04-12T00:00:00"/>
    <s v="Melissa C. Handumon_x000a_Jesie B. Dua"/>
    <s v="NTTC No. 221807121300196_x000a_NTTC No. 222207121300374"/>
    <s v="4/6/2027_x000a_7/20/2027"/>
    <d v="2024-07-05T00:00:00"/>
    <s v="C"/>
    <m/>
  </r>
  <r>
    <s v="VII"/>
    <x v="0"/>
    <x v="0"/>
    <x v="3"/>
    <x v="1"/>
    <x v="0"/>
    <x v="6"/>
    <m/>
    <s v="Aida C. Madulara - President"/>
    <x v="6"/>
    <n v="9.2786130930984605"/>
    <n v="123.584606960231"/>
    <n v="9176710565"/>
    <s v="madulara@yahoo.com / cmcsiquijor.skillstraining@gmail.com"/>
    <s v="Private"/>
    <x v="0"/>
    <s v="WTR"/>
    <s v="Tourism"/>
    <s v="Tourism Promotion Services NC II"/>
    <s v="NC II"/>
    <s v="76 Hours"/>
    <s v="20230761TRSTPS215059"/>
    <d v="2023-06-23T00:00:00"/>
    <d v="2028-06-26T00:00:00"/>
    <s v="Gemma D. Adovo"/>
    <s v="NTTC No. 222207121200400"/>
    <d v="2028-02-08T00:00:00"/>
    <d v="2024-07-05T00:00:00"/>
    <s v="C"/>
    <m/>
  </r>
  <r>
    <s v="VII"/>
    <x v="0"/>
    <x v="0"/>
    <x v="2"/>
    <x v="0"/>
    <x v="0"/>
    <x v="2"/>
    <m/>
    <s v="Lyndon M. Duhaylungsod - OIC"/>
    <x v="2"/>
    <n v="9.1319728123422994"/>
    <n v="123.632350340399"/>
    <s v="(035) 922-6071/ 09285210294/ 0917-7792429"/>
    <s v="lti@tesda.gov.ph"/>
    <s v="Public"/>
    <x v="2"/>
    <s v="WTR-MTP"/>
    <s v="Garments"/>
    <s v="Dressmaking NC II - Mobile Training Program"/>
    <s v="NC II"/>
    <s v="275 Hours"/>
    <s v="WTR No. MTP-202307GRMDRM205-139"/>
    <d v="2024-05-23T00:00:00"/>
    <d v="2028-12-04T00:00:00"/>
    <s v="Elsie June D. Paglinawan Glecy P. Tabanao _x000a_Gladys Mae B. Villalon"/>
    <s v="NTTC No. 22007611200134_x000a_NTTC No. 222207611200467_x000a_NTTC No. 222207611200182"/>
    <s v="2/20/2027_x000a_9/15/2027_x000a_7/25/2024"/>
    <m/>
    <m/>
    <m/>
  </r>
  <r>
    <s v="VII"/>
    <x v="0"/>
    <x v="0"/>
    <x v="4"/>
    <x v="1"/>
    <x v="0"/>
    <x v="7"/>
    <m/>
    <s v="Roselyn T. Asok - Mayor"/>
    <x v="7"/>
    <n v="9.1993553286596796"/>
    <n v="123.655864701835"/>
    <s v="09175646765 / 09262085334"/>
    <s v="izladel-fuego@gmail.com"/>
    <s v="Public"/>
    <x v="3"/>
    <s v="WTR"/>
    <s v="Tourism"/>
    <s v="Bread and Pastry Production NC II"/>
    <s v="NC II"/>
    <s v="141 hours"/>
    <s v="WTR No. 20230761TRSBPP209087"/>
    <d v="2023-12-11T00:00:00"/>
    <d v="2023-12-12T00:00:00"/>
    <s v="Mhalou A. Dimasuhid"/>
    <s v="NTTC No. 232107611200016"/>
    <d v="2025-11-05T00:00:00"/>
    <d v="2025-03-12T00:00:00"/>
    <s v="C"/>
    <m/>
  </r>
  <r>
    <s v="VII"/>
    <x v="0"/>
    <x v="0"/>
    <x v="2"/>
    <x v="0"/>
    <x v="0"/>
    <x v="2"/>
    <m/>
    <s v="Lyndon M. Duhaylungsod - OIC"/>
    <x v="2"/>
    <n v="9.1319728123422994"/>
    <n v="123.632350340399"/>
    <s v="(035) 922-6071/ 09285210294/ 0917-7792429"/>
    <s v="lit@tesda.gov.ph"/>
    <s v="Public"/>
    <x v="2"/>
    <s v="WTR"/>
    <s v="Agriculture, Forestry and Fishery"/>
    <s v="Agroentrepreneurship NC II"/>
    <s v="NC II"/>
    <s v="239 Hours"/>
    <s v="WTR No. 20240761AFFAGE217033"/>
    <d v="2024-03-14T00:00:00"/>
    <d v="2029-03-15T00:00:00"/>
    <s v="Roberto P. Silva"/>
    <s v="PNTTC No. 2207460200006"/>
    <d v="2024-06-23T00:00:00"/>
    <m/>
    <m/>
    <m/>
  </r>
  <r>
    <s v="VII"/>
    <x v="0"/>
    <x v="0"/>
    <x v="3"/>
    <x v="1"/>
    <x v="0"/>
    <x v="6"/>
    <m/>
    <s v="Aida C. Madulara - President"/>
    <x v="6"/>
    <n v="9.2786130930984605"/>
    <n v="123.584606960231"/>
    <n v="9176710565"/>
    <s v="madulara@yahoo.com"/>
    <s v="Private"/>
    <x v="0"/>
    <s v="WTR"/>
    <s v="Electrical and Electronics"/>
    <s v="Computer Systems Servicing NC II"/>
    <s v="NC II"/>
    <s v="360 hours"/>
    <s v="WTR No. 20240761ELCCSS213045"/>
    <d v="2024-04-22T00:00:00"/>
    <d v="2024-04-23T00:00:00"/>
    <s v="Rex V. Pinton"/>
    <s v="NTTC No. 222107611200202"/>
    <d v="2027-05-04T00:00:00"/>
    <m/>
    <m/>
    <m/>
  </r>
  <r>
    <s v="VII"/>
    <x v="0"/>
    <x v="0"/>
    <x v="2"/>
    <x v="0"/>
    <x v="0"/>
    <x v="4"/>
    <m/>
    <s v="Elsa A. Apiag - Center Administrator"/>
    <x v="4"/>
    <n v="9.1316466767705595"/>
    <n v="123.631011711564"/>
    <s v="09173140185 / 09778306055"/>
    <s v="tesda7.ptcsiquijor@tesda.gov.ph"/>
    <s v="Public"/>
    <x v="2"/>
    <s v="WTR"/>
    <s v="Construction"/>
    <s v="Tile Setting NC II"/>
    <s v="NC II"/>
    <s v="117 Hours"/>
    <s v="WTR No. 20240761CONTIL218048"/>
    <d v="2024-04-24T00:00:00"/>
    <d v="2029-04-25T00:00:00"/>
    <s v="Jerry B. Maglinao"/>
    <s v="NTTC No. 201807611200049"/>
    <d v="2025-01-12T00:00:00"/>
    <m/>
    <m/>
    <m/>
  </r>
  <r>
    <s v="VII"/>
    <x v="0"/>
    <x v="0"/>
    <x v="2"/>
    <x v="0"/>
    <x v="0"/>
    <x v="4"/>
    <m/>
    <s v="Elsa A. Apiag - Center Administrator"/>
    <x v="4"/>
    <n v="9.1316466767705595"/>
    <n v="123.631011711564"/>
    <s v="09173140185 / 09778306055"/>
    <s v="tesda7.ptcsiquijor@tesda.gov.ph"/>
    <s v="Public"/>
    <x v="2"/>
    <s v="WTR"/>
    <s v="Metals and Engineering"/>
    <s v="Shielded Metal Arc Welding (SMAW) NC I"/>
    <s v="NC I"/>
    <s v="268 Hours"/>
    <s v="WTR No. 20240761MEEEAW106050"/>
    <d v="2024-04-25T00:00:00"/>
    <d v="2029-04-26T00:00:00"/>
    <s v="Landelino A. Anoos, Jr."/>
    <s v="NTTC No. 212107611200156"/>
    <d v="2026-03-23T00:00:00"/>
    <m/>
    <m/>
    <m/>
  </r>
  <r>
    <s v="VII"/>
    <x v="0"/>
    <x v="0"/>
    <x v="2"/>
    <x v="0"/>
    <x v="0"/>
    <x v="4"/>
    <m/>
    <s v="Elsa A. Apiag - Center Administrator"/>
    <x v="4"/>
    <n v="9.1316466767705595"/>
    <n v="123.631011711564"/>
    <s v="09173140185 / 09778306055"/>
    <s v="tesda7.ptcsiquijor@tesda.gov.ph"/>
    <s v="Public"/>
    <x v="2"/>
    <s v="WTR"/>
    <s v="Metals and Engineering"/>
    <s v="Shielded Metal Arc Welding (SMAW) NC II"/>
    <s v="NC II"/>
    <s v="268 Hours"/>
    <s v="WTR No. 20240761MEEEAW206051"/>
    <d v="2024-04-25T00:00:00"/>
    <d v="2029-04-26T00:00:00"/>
    <s v="Landelino A. Anoos, Jr."/>
    <s v="NTTC No. 212107611200156"/>
    <d v="2026-03-23T00:00:00"/>
    <m/>
    <m/>
    <m/>
  </r>
  <r>
    <s v="VII"/>
    <x v="0"/>
    <x v="0"/>
    <x v="2"/>
    <x v="0"/>
    <x v="0"/>
    <x v="3"/>
    <m/>
    <s v="Pierre S. Pakilit - President"/>
    <x v="3"/>
    <n v="9.1351461006159909"/>
    <n v="123.63375182527101"/>
    <s v="0965-774-2490"/>
    <s v="psptechnology2019@gmail.com"/>
    <s v="Private"/>
    <x v="0"/>
    <s v="WTR"/>
    <s v="Construction"/>
    <s v="Carpentry NC II"/>
    <s v="NC II"/>
    <s v="301 Hours"/>
    <s v="WTR No. 20240761CONCAR218058"/>
    <d v="2024-05-10T00:00:00"/>
    <d v="2029-05-13T00:00:00"/>
    <s v="Edward P. Mariño"/>
    <s v="NTTC No. 232207461200054"/>
    <d v="2027-08-18T00:00:00"/>
    <m/>
    <m/>
    <m/>
  </r>
  <r>
    <s v="VII"/>
    <x v="0"/>
    <x v="0"/>
    <x v="2"/>
    <x v="0"/>
    <x v="0"/>
    <x v="2"/>
    <m/>
    <s v="Lyndon M. Duhaylungsod - OIC"/>
    <x v="2"/>
    <n v="9.1318986623698599"/>
    <n v="123.63226450971599"/>
    <s v="(035) 922-6071/ 09285210294/ 0917-7792429"/>
    <s v="lti@tesda.gov.ph"/>
    <s v="Public"/>
    <x v="2"/>
    <s v="WTR"/>
    <s v="Tourism"/>
    <s v="Front Office Services NC II"/>
    <s v="NC II"/>
    <s v="442 Hours"/>
    <s v="WTR No. 20240761TRSFOS213105"/>
    <d v="2024-11-15T00:00:00"/>
    <d v="2029-11-16T00:00:00"/>
    <s v="Aimee Janelle S. Magbanua"/>
    <s v="NTTC No. 231907611200359"/>
    <d v="2027-11-28T00:00:00"/>
    <m/>
    <m/>
    <m/>
  </r>
  <r>
    <s v="VII"/>
    <x v="0"/>
    <x v="0"/>
    <x v="2"/>
    <x v="0"/>
    <x v="0"/>
    <x v="2"/>
    <m/>
    <s v="Lyndon M. Duhaylungsod - OIC"/>
    <x v="2"/>
    <n v="9.1318986623698599"/>
    <n v="123.63226450971599"/>
    <s v="(035) 922-6071/ 09285210294/ 0917-7792429"/>
    <s v="lti@tesda.gov.ph"/>
    <s v="Public"/>
    <x v="2"/>
    <s v="WTR"/>
    <s v="Tourism"/>
    <s v="Housekeeping NC III"/>
    <s v="NC III"/>
    <s v="264 hours"/>
    <s v="WTR No. 20240761TRSHSK319106"/>
    <d v="2024-11-15T00:00:00"/>
    <d v="2029-11-16T00:00:00"/>
    <s v="Elsie June D. Paglinawan"/>
    <s v="NTTC No. 242007611300396"/>
    <d v="2029-05-22T00:00:00"/>
    <m/>
    <m/>
    <m/>
  </r>
  <r>
    <s v="VII"/>
    <x v="0"/>
    <x v="0"/>
    <x v="2"/>
    <x v="0"/>
    <x v="0"/>
    <x v="2"/>
    <m/>
    <s v="Lyndon M. Duhaylungsod - OIC"/>
    <x v="2"/>
    <n v="9.1318986623698599"/>
    <n v="123.63226450971599"/>
    <s v="(035) 523-3873 / 0917-779-2429"/>
    <s v="lti@tesda.gov.ph"/>
    <s v="Public"/>
    <x v="2"/>
    <s v="WTR"/>
    <s v="Tourism"/>
    <s v="Food and Beverage Services NC III"/>
    <s v="NC III"/>
    <s v="526 Hours"/>
    <s v="WTR No. 20250761TRSFBS318010_x000a_"/>
    <d v="2025-02-05T00:00:00"/>
    <d v="2030-02-06T00:00:00"/>
    <s v="Aimee Janelle S. Magbanua"/>
    <s v="NTTC No. 241907611300397"/>
    <d v="2029-02-09T00:00:00"/>
    <m/>
    <m/>
    <m/>
  </r>
  <r>
    <s v="VII"/>
    <x v="0"/>
    <x v="0"/>
    <x v="2"/>
    <x v="0"/>
    <x v="0"/>
    <x v="2"/>
    <m/>
    <s v="Lyndon M. Duhaylungsod - OIC"/>
    <x v="2"/>
    <n v="9.1318986623698599"/>
    <n v="123.63226450971599"/>
    <s v="(035) 922-6071/ 09285210294/ 0917-7792429"/>
    <s v="lti@tesda.gov.ph"/>
    <s v="Public"/>
    <x v="2"/>
    <s v="WTR"/>
    <s v="Tourism"/>
    <s v="Bartending NC II"/>
    <s v="NC II"/>
    <s v="545 Hours"/>
    <s v="20220761TRSBAR213085"/>
    <d v="2023-12-01T00:00:00"/>
    <d v="2028-12-04T00:00:00"/>
    <s v="Brenda C. Bation"/>
    <s v="NTTC No.201707611200271"/>
    <s v="Not indicated"/>
    <m/>
    <m/>
    <m/>
  </r>
  <r>
    <s v="VII"/>
    <x v="0"/>
    <x v="0"/>
    <x v="3"/>
    <x v="1"/>
    <x v="0"/>
    <x v="8"/>
    <m/>
    <s v="Vic Ronald V. Patay, Branch Administrator_x000a_"/>
    <x v="8"/>
    <n v="9.2193279707073792"/>
    <n v="123.615583068376"/>
    <s v="0965-145-2942_x000a_"/>
    <s v="sbr.siquijor24@gmail.com_x000a_"/>
    <s v="Private"/>
    <x v="0"/>
    <s v="WTR"/>
    <s v="Construction"/>
    <s v="Heavy Equipment Operation (Hydraulic Excavator) NC II"/>
    <s v="NC II"/>
    <s v="221 Hours"/>
    <s v="WTR No. 20250761CONHEO219033_x000a_"/>
    <d v="2025-03-19T00:00:00"/>
    <d v="2030-03-20T00:00:00"/>
    <s v="Ronie N. Razona"/>
    <s v="NTTC No. 232007121200407"/>
    <d v="2028-07-18T00:00:00"/>
    <m/>
    <m/>
    <m/>
  </r>
  <r>
    <s v="VII"/>
    <x v="0"/>
    <x v="0"/>
    <x v="2"/>
    <x v="0"/>
    <x v="0"/>
    <x v="4"/>
    <m/>
    <s v="Elsa A. Apiag - Center Administrator"/>
    <x v="4"/>
    <n v="9.1316466767705595"/>
    <n v="123.631011711564"/>
    <n v="9171300181"/>
    <s v="tesda7.ptcsiquijor@tesda.gov.ph"/>
    <s v="Public"/>
    <x v="2"/>
    <s v="WTR"/>
    <s v="Automotive and Land Transportation"/>
    <s v="Driving (Passenger Bus/Straight Truck) NC III"/>
    <s v="NC III"/>
    <s v="122 Hours_x000a_"/>
    <s v="WTR No. 20250761ALTDRB311068_x000a_"/>
    <d v="2025-07-31T00:00:00"/>
    <d v="2030-08-01T00:00:00"/>
    <s v="Arnold M. Magtahas"/>
    <s v="NTTC No. 231907611300440"/>
    <d v="2028-08-21T00:00:00"/>
    <m/>
    <m/>
    <m/>
  </r>
  <r>
    <s v="VII"/>
    <x v="0"/>
    <x v="0"/>
    <x v="1"/>
    <x v="1"/>
    <x v="0"/>
    <x v="1"/>
    <m/>
    <s v="Elnard S. Ympal"/>
    <x v="1"/>
    <n v="9.1713401523513305"/>
    <n v="123.527118670539"/>
    <s v="0926-445-3438_x000a_"/>
    <s v="eympal@gmail.com_x000a_"/>
    <s v="Private"/>
    <x v="1"/>
    <s v="WTR"/>
    <s v="Agriculture, Forestry and Fishery"/>
    <s v="Agroentrepreneurship NC II"/>
    <s v="NC II"/>
    <s v="239 Hours_x000a_"/>
    <s v="WTR No. 2025-07-61-AFFAGE217-098_x000a_"/>
    <d v="2025-11-14T00:00:00"/>
    <d v="2030-11-15T00:00:00"/>
    <s v="Elnard S. Ympal"/>
    <s v="NTTC No. 252307611200388"/>
    <d v="2028-12-23T00:00:00"/>
    <m/>
    <m/>
    <m/>
  </r>
  <r>
    <s v="VII"/>
    <x v="0"/>
    <x v="0"/>
    <x v="2"/>
    <x v="0"/>
    <x v="0"/>
    <x v="2"/>
    <m/>
    <s v="Lyndon M. Duhaylungsod - OIC"/>
    <x v="2"/>
    <n v="9.1318986623698599"/>
    <n v="123.63226450971599"/>
    <s v="(035) 922-6071/ 09285210294/ 0917-7792429"/>
    <s v="lti@tesda.gov.ph"/>
    <s v="Public"/>
    <x v="2"/>
    <s v="WTR-MCC"/>
    <s v="Agriculture, Forestry and Fishery"/>
    <s v="Establish Agronomic Crops Leading to Agricultural Crops Production NC III"/>
    <s v="NC III"/>
    <s v="52 Hours_x000a_"/>
    <s v="WTR No. MCC 2025-07-61-AFFACP306-AGR611320-032_x000a_"/>
    <d v="2025-12-12T00:00:00"/>
    <d v="2025-12-13T00:00:00"/>
    <s v="Maria Liza M. Mangompit"/>
    <s v="NTTC No. 252507611300444"/>
    <d v="2028-08-06T00:00:00"/>
    <m/>
    <m/>
    <m/>
  </r>
  <r>
    <s v="VII"/>
    <x v="0"/>
    <x v="0"/>
    <x v="2"/>
    <x v="0"/>
    <x v="0"/>
    <x v="2"/>
    <m/>
    <s v="Lyndon M. Duhaylungsod - OIC"/>
    <x v="2"/>
    <n v="9.1318986623698599"/>
    <n v="123.63226450971599"/>
    <s v="(035) 922-6071/ 09285210294/ 0917-7792429"/>
    <s v="lti@tesda.gov.ph"/>
    <s v="Public"/>
    <x v="2"/>
    <s v="WTR-MCC"/>
    <s v="Agriculture, Forestry and Fishery"/>
    <s v="Implement Post-harvest Program Leading to Agricultural Crops Production NC III"/>
    <s v="NC III"/>
    <s v="44 Hours_x000a_"/>
    <s v="WTR No. MCC 2025-07-61-AFFACP306-AGR611311-033_x000a_"/>
    <d v="2025-12-12T00:00:00"/>
    <d v="2025-12-13T00:00:00"/>
    <s v="Maria Liza M. Mangompit"/>
    <s v="NTTC No. 252507611300444"/>
    <d v="2028-08-06T00:00:00"/>
    <m/>
    <m/>
    <m/>
  </r>
  <r>
    <s v="VII"/>
    <x v="0"/>
    <x v="0"/>
    <x v="2"/>
    <x v="0"/>
    <x v="0"/>
    <x v="4"/>
    <m/>
    <s v="Rosebeth Ann B. Gumahad, Acting Center Administrator"/>
    <x v="4"/>
    <n v="9.1316466767705595"/>
    <n v="123.631011711564"/>
    <n v="9171300181"/>
    <s v="tesda7.ptcsiquijor@tesda.gov.ph"/>
    <s v="Public"/>
    <x v="2"/>
    <s v="CoC"/>
    <s v="TVET"/>
    <s v="Develop Competency Assessment Tools Leading to Trainers Methodology Level II (Training Designer/Developer)"/>
    <s v="Level II"/>
    <s v="168 Hours"/>
    <s v="WTR No. 2025-07-61-TVETRM211-TVT232310-135_x000a_"/>
    <d v="2025-12-26T00:00:00"/>
    <d v="2030-12-27T00:00:00"/>
    <s v="Rosebeth Ann B. Gumahad"/>
    <s v="TMC No. 25076102000506"/>
    <d v="2030-03-24T00:00:00"/>
    <m/>
    <m/>
    <m/>
  </r>
  <r>
    <s v="VII"/>
    <x v="0"/>
    <x v="0"/>
    <x v="2"/>
    <x v="0"/>
    <x v="0"/>
    <x v="4"/>
    <m/>
    <s v="Elsa A. Apiag - Center Administrator"/>
    <x v="4"/>
    <n v="9.1316466767705595"/>
    <n v="123.631011711564"/>
    <n v="9171300181"/>
    <s v="tesda7.ptcsiquijor@tesda.gov.ph"/>
    <s v="Public"/>
    <x v="2"/>
    <s v="WTR"/>
    <s v="Social, Community Development and Other Services"/>
    <s v="Early Childhood Care and Development Services NC III"/>
    <s v="NC III"/>
    <s v="298 Hours_x000a_"/>
    <s v="WTR No. 2026-07-61-SOCECD325-019_x000a_"/>
    <d v="2026-03-26T00:00:00"/>
    <d v="2031-03-27T00:00:00"/>
    <s v="Christine Joy Gajardo"/>
    <s v="NTTC No. 262407611300128"/>
    <d v="2030-12-27T00:00:00"/>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0">
  <r>
    <s v="VII"/>
    <x v="0"/>
    <x v="0"/>
    <x v="0"/>
    <x v="0"/>
    <x v="0"/>
    <x v="0"/>
    <m/>
    <s v="Jay Q. Fernandez "/>
    <x v="0"/>
    <n v="9.6422049677231794"/>
    <n v="123.862409353896"/>
    <x v="0"/>
    <s v="advancehospitality5@gmail.com"/>
    <x v="0"/>
    <x v="0"/>
    <s v="WTR"/>
    <s v="Tourism"/>
    <s v="Events Management Services NC III"/>
    <s v="NC III"/>
    <s v="108 hours"/>
    <s v="20210712TRSEVM307008"/>
    <d v="2024-02-07T00:00:00"/>
    <d v="2029-02-08T00:00:00"/>
    <s v="Annamae M. Sayon_x000a_Agnes I. Estrera"/>
    <s v="211907121300332_x000a_221807121300112"/>
    <d v="2024-04-05T00:00:00"/>
    <s v="C"/>
    <d v="2021-01-08T00:00:00"/>
  </r>
  <r>
    <s v="VII"/>
    <x v="0"/>
    <x v="0"/>
    <x v="0"/>
    <x v="0"/>
    <x v="0"/>
    <x v="0"/>
    <m/>
    <s v="Jay Q. Fernandez "/>
    <x v="0"/>
    <n v="9.6422049677231794"/>
    <n v="123.862409353896"/>
    <x v="0"/>
    <s v="advancehospitality5@gmail.com"/>
    <x v="0"/>
    <x v="0"/>
    <s v="WTR"/>
    <s v="Tourism"/>
    <s v="Food and Beverage Services NC II"/>
    <s v="NC II"/>
    <s v="356 Hours"/>
    <s v="WTR No. 20180712TRSFBS213033"/>
    <d v="2024-02-07T00:00:00"/>
    <d v="2029-02-08T00:00:00"/>
    <s v="Marivic C. Acosta"/>
    <s v="NTTC No. 221707121200158"/>
    <m/>
    <m/>
    <d v="2018-04-06T00:00:00"/>
  </r>
  <r>
    <s v="VII"/>
    <x v="0"/>
    <x v="0"/>
    <x v="0"/>
    <x v="0"/>
    <x v="0"/>
    <x v="0"/>
    <m/>
    <s v="Jay Q. Fernandez "/>
    <x v="0"/>
    <n v="9.6422049677231794"/>
    <n v="123.862409353896"/>
    <x v="0"/>
    <s v="advancehospitality5@gmail.com"/>
    <x v="0"/>
    <x v="0"/>
    <s v="WTR"/>
    <s v="Tourism"/>
    <s v="Tourism Promotion Services NC II"/>
    <s v="NC II"/>
    <s v="76 hours"/>
    <s v="20190712TRSTPS215010"/>
    <d v="2024-02-07T00:00:00"/>
    <d v="2029-02-08T00:00:00"/>
    <s v="Alfie D. Mahumot_x000a_ Agnes I. Estrera"/>
    <s v="NTTC No. 191407121200012_x000a_ NTTC No. 191807121200180"/>
    <d v="2024-04-05T00:00:00"/>
    <s v="C"/>
    <d v="2019-02-21T00:00:00"/>
  </r>
  <r>
    <s v="VII"/>
    <x v="0"/>
    <x v="0"/>
    <x v="0"/>
    <x v="0"/>
    <x v="1"/>
    <x v="1"/>
    <m/>
    <s v="Francisca R. Opog, Ph.D. / School Director"/>
    <x v="1"/>
    <n v="9.6696704426758693"/>
    <n v="123.86621636021199"/>
    <x v="1"/>
    <s v="asiandivinelightcollege@gmail.com"/>
    <x v="0"/>
    <x v="0"/>
    <s v="WTR"/>
    <s v="Tourism"/>
    <s v="Cookery NC II"/>
    <s v="NC II"/>
    <s v="316 hours"/>
    <n v="201407012146"/>
    <d v="2023-10-05T00:00:00"/>
    <d v="2028-10-06T00:00:00"/>
    <s v="Vianney Rose V. Requirme"/>
    <s v="NTTC No. 191907121200077"/>
    <d v="2025-03-14T00:00:00"/>
    <s v="C"/>
    <d v="2014-09-08T00:00:00"/>
  </r>
  <r>
    <s v="VII"/>
    <x v="0"/>
    <x v="0"/>
    <x v="0"/>
    <x v="0"/>
    <x v="1"/>
    <x v="1"/>
    <m/>
    <s v="Francisca R. Opog, Ph.D. / School Director"/>
    <x v="1"/>
    <n v="9.6696704426758693"/>
    <n v="123.86621636021199"/>
    <x v="1"/>
    <s v="asiandivinelightcollege@gmail.com"/>
    <x v="0"/>
    <x v="0"/>
    <s v="WTR"/>
    <s v="Tourism"/>
    <s v="Housekeeping NC II"/>
    <s v="NC II"/>
    <s v="436 hours"/>
    <s v="20180712TRSHSK213103"/>
    <d v="2023-03-20T00:00:00"/>
    <d v="2028-07-27T00:00:00"/>
    <s v="Vianney Rose V. Requirme_x000a_Feab Juyad"/>
    <s v="NTTC No. 171407121200059_x000a_NTTC No. 201907121200174"/>
    <d v="2025-03-14T00:00:00"/>
    <s v="C"/>
    <d v="2018-07-02T00:00:00"/>
  </r>
  <r>
    <s v="VII"/>
    <x v="0"/>
    <x v="0"/>
    <x v="0"/>
    <x v="0"/>
    <x v="1"/>
    <x v="1"/>
    <m/>
    <s v="Francisca R. Opog, Ph.D. / School Director"/>
    <x v="1"/>
    <n v="9.6696704426758693"/>
    <n v="123.86621636021199"/>
    <x v="1"/>
    <s v="asiandivinelightcollege@gmail.com"/>
    <x v="0"/>
    <x v="0"/>
    <s v="WTR"/>
    <s v="Tourism"/>
    <s v="Bread and Pastry Production NC II"/>
    <s v="NC II"/>
    <s v="141 hours"/>
    <n v="201407012172"/>
    <d v="2023-10-05T00:00:00"/>
    <d v="2028-10-06T00:00:00"/>
    <s v="Ritchell R. Tabel_x000a_ Vianney Rose V. Requirme_x000a_ Theresa Mhae Garay_x000a_ Cherrybelle T. Mangaya-ay_x000a_ Evangeline B. Samputon"/>
    <s v="NTTC No. 211907121200035_x000a_ NTTC No. 141407011236042_x000a_ NTTC No. 201607121200208_x000a_ NTTC No. 181407121200217_x000a_ NTTC No. 191907121200441"/>
    <d v="2025-03-14T00:00:00"/>
    <s v="C"/>
    <d v="2014-10-03T00:00:00"/>
  </r>
  <r>
    <s v="VII"/>
    <x v="0"/>
    <x v="0"/>
    <x v="1"/>
    <x v="1"/>
    <x v="2"/>
    <x v="2"/>
    <s v="Bohol International Learning Center Inc."/>
    <s v="Rex Fernan Uy"/>
    <x v="2"/>
    <n v="9.6955984627562906"/>
    <n v="123.874943895611"/>
    <x v="2"/>
    <s v="bilcph@gmail.com"/>
    <x v="0"/>
    <x v="0"/>
    <s v="WTR"/>
    <s v="Tourism"/>
    <s v="Bread and Pastry Production NC II"/>
    <s v="NC II"/>
    <s v="141 hours"/>
    <s v="WTR No. 201607012040"/>
    <d v="2024-03-14T00:00:00"/>
    <d v="2029-03-15T00:00:00"/>
    <s v="Theresa Mhae Garay_x000a_ Evangeline B. Samputon_x000a_ Ezra A. Guadalquiver"/>
    <s v="NTTC No. 201607121200208_x000a_ NTTC No. 211907121200388_x000a_ NTTC No. 201907121200296"/>
    <m/>
    <m/>
    <d v="2016-03-18T00:00:00"/>
  </r>
  <r>
    <s v="VII"/>
    <x v="0"/>
    <x v="0"/>
    <x v="1"/>
    <x v="1"/>
    <x v="2"/>
    <x v="2"/>
    <s v="Bohol International Learning Center Inc."/>
    <s v="Rex Fernan Uy"/>
    <x v="2"/>
    <n v="9.6955984627562906"/>
    <n v="123.874943895611"/>
    <x v="2"/>
    <s v="bilcph@gmail.com"/>
    <x v="0"/>
    <x v="0"/>
    <s v="WTR"/>
    <s v="Tourism"/>
    <s v="Food and Beverage Services NC II"/>
    <s v="NC II"/>
    <s v="356 Hours"/>
    <n v="201507012093"/>
    <d v="2024-03-14T00:00:00"/>
    <d v="2029-03-15T00:00:00"/>
    <s v="Marco Joshua Sarigumba"/>
    <s v="NTTC No. 191907121200311"/>
    <d v="2024-04-05T00:00:00"/>
    <s v="C"/>
    <d v="2015-06-01T00:00:00"/>
  </r>
  <r>
    <s v="VII"/>
    <x v="0"/>
    <x v="0"/>
    <x v="1"/>
    <x v="1"/>
    <x v="2"/>
    <x v="2"/>
    <s v="Bohol International Learning Center Inc."/>
    <s v="Rex Fernan Uy"/>
    <x v="2"/>
    <n v="9.6955984627562906"/>
    <n v="123.874943895611"/>
    <x v="2"/>
    <s v="bilcph@gmail.com"/>
    <x v="0"/>
    <x v="0"/>
    <s v="WTR"/>
    <s v="Tourism"/>
    <s v="Cookery NC II"/>
    <s v="NC II"/>
    <s v="316 hours"/>
    <s v="WTR No. 20170712TRSCOKK214177"/>
    <d v="2024-03-14T00:00:00"/>
    <d v="2029-03-15T00:00:00"/>
    <s v="Editha R. Sarigumba_x000a_Marco Joshua Sarigumba"/>
    <s v="NTTC No. 191907121200088_x000a_NTTC No. 191907121200316"/>
    <d v="2024-04-05T00:00:00"/>
    <s v="C"/>
    <d v="2017-09-29T00:00:00"/>
  </r>
  <r>
    <s v="VII"/>
    <x v="0"/>
    <x v="1"/>
    <x v="2"/>
    <x v="2"/>
    <x v="3"/>
    <x v="3"/>
    <m/>
    <s v="Leonarda D. Loayon,Ed.D."/>
    <x v="3"/>
    <n v="10.054040478366399"/>
    <n v="124.47082765349801"/>
    <x v="3"/>
    <s v="_x000a__x000a_bnsc.inc@gmail.com"/>
    <x v="0"/>
    <x v="0"/>
    <s v="WTR"/>
    <s v="Metals and Engineering"/>
    <s v="Shielded Metal Arc Welding (SMAW) NC II"/>
    <s v="NC II"/>
    <s v="304 Hours"/>
    <n v="807012047"/>
    <d v="2024-03-14T00:00:00"/>
    <d v="2029-03-15T00:00:00"/>
    <s v="Maximo O. Torrentira"/>
    <s v="NTTC No. 222107121200010"/>
    <m/>
    <m/>
    <d v="2008-07-21T00:00:00"/>
  </r>
  <r>
    <s v="VII"/>
    <x v="0"/>
    <x v="1"/>
    <x v="2"/>
    <x v="2"/>
    <x v="3"/>
    <x v="3"/>
    <m/>
    <s v="Leonarda D. Loayon,Ed.D."/>
    <x v="3"/>
    <n v="10.054040478366399"/>
    <n v="124.47082765349801"/>
    <x v="3"/>
    <s v="_x000a__x000a_bnsc.inc@gmail.com"/>
    <x v="0"/>
    <x v="0"/>
    <s v="WTR"/>
    <s v="Electrical and Electronics"/>
    <s v="Electrical Installation and Maintenance NC II"/>
    <s v="NC II"/>
    <s v="196 hours"/>
    <s v="WTR No. 20180712ELCEIM215006"/>
    <d v="2024-03-14T00:00:00"/>
    <d v="2029-03-15T00:00:00"/>
    <s v="Elmer A. Lopena"/>
    <n v="222207121200331"/>
    <m/>
    <m/>
    <d v="2018-01-11T00:00:00"/>
  </r>
  <r>
    <s v="VII"/>
    <x v="0"/>
    <x v="1"/>
    <x v="2"/>
    <x v="2"/>
    <x v="3"/>
    <x v="3"/>
    <m/>
    <s v="Leonarda D. Loayon,Ed.D."/>
    <x v="3"/>
    <n v="10.054040478366399"/>
    <n v="124.47082765349801"/>
    <x v="3"/>
    <s v="_x000a__x000a_bnsc.inc@gmail.com"/>
    <x v="0"/>
    <x v="0"/>
    <s v="WTR"/>
    <s v="Tourism"/>
    <s v="Cookery NC II"/>
    <s v="NC II"/>
    <s v="316 hours"/>
    <n v="201507012058"/>
    <d v="2024-03-14T00:00:00"/>
    <d v="2029-03-15T00:00:00"/>
    <s v="Jasmin A. Zarco"/>
    <s v="NTTC No. 191907121200115"/>
    <d v="2024-04-05T00:00:00"/>
    <s v="C"/>
    <d v="2015-04-15T00:00:00"/>
  </r>
  <r>
    <s v="VII"/>
    <x v="0"/>
    <x v="1"/>
    <x v="2"/>
    <x v="2"/>
    <x v="3"/>
    <x v="3"/>
    <m/>
    <s v="Leonarda D. Loayon,Ed.D."/>
    <x v="3"/>
    <n v="10.054040478366399"/>
    <n v="124.47082765349801"/>
    <x v="3"/>
    <s v="_x000a__x000a_bnsc.inc@gmail.com"/>
    <x v="0"/>
    <x v="0"/>
    <s v="WTR"/>
    <s v="Metals and Engineering"/>
    <s v="Shielded Metal Arc Welding (SMAW) NC I"/>
    <s v="NC I"/>
    <s v="268 Hours"/>
    <s v="WTR No. 20170712MEEEAW106207"/>
    <d v="2024-03-14T00:00:00"/>
    <d v="2029-03-15T00:00:00"/>
    <s v="Maximo O. Torrentira"/>
    <s v="NTTC No. 222107121200010"/>
    <d v="2024-04-05T00:00:00"/>
    <s v="C"/>
    <d v="2017-11-27T00:00:00"/>
  </r>
  <r>
    <s v="VII"/>
    <x v="0"/>
    <x v="0"/>
    <x v="0"/>
    <x v="0"/>
    <x v="4"/>
    <x v="4"/>
    <m/>
    <s v="Ma. Sarah P. Gordoncillo"/>
    <x v="4"/>
    <n v="9.6588668741703092"/>
    <n v="123.872431282376"/>
    <x v="4"/>
    <s v="boholtechvoc@gmaiil.com"/>
    <x v="0"/>
    <x v="0"/>
    <s v="WTR"/>
    <s v="Tourism"/>
    <s v="Cookery NC II"/>
    <s v="NC II"/>
    <s v="316 hours"/>
    <n v="201507012007"/>
    <d v="2024-02-26T00:00:00"/>
    <d v="2029-02-27T00:00:00"/>
    <s v="Ligaya B. Soltes_x000a_Judith A. Balaba"/>
    <s v="NTTC No. 211807121200063_x000a_NTTC No. 202007121200284"/>
    <d v="2024-04-05T00:00:00"/>
    <s v="C"/>
    <d v="2015-02-01T00:00:00"/>
  </r>
  <r>
    <s v="VII"/>
    <x v="0"/>
    <x v="0"/>
    <x v="0"/>
    <x v="0"/>
    <x v="4"/>
    <x v="4"/>
    <m/>
    <s v="Ma. Sarah P. Gordoncillo"/>
    <x v="4"/>
    <n v="9.6588668741703092"/>
    <n v="123.872431282376"/>
    <x v="4"/>
    <s v="boholtechvoc@gmaiil.com"/>
    <x v="0"/>
    <x v="0"/>
    <s v="WTR"/>
    <s v="Tourism"/>
    <s v="Food and Beverage Services NC II"/>
    <s v="NC II"/>
    <s v="356 Hours"/>
    <n v="201507012125"/>
    <d v="2024-02-26T00:00:00"/>
    <d v="2029-02-27T00:00:00"/>
    <s v="Mark Gerald S. Tesorio_x000a_Reymund Y. Hurboda"/>
    <s v="NTTC No. 222207121200203_x000a_NTTC No. 222207121200387"/>
    <d v="2024-04-05T00:00:00"/>
    <s v="C"/>
    <d v="2015-07-27T00:00:00"/>
  </r>
  <r>
    <s v="VII"/>
    <x v="0"/>
    <x v="2"/>
    <x v="3"/>
    <x v="3"/>
    <x v="5"/>
    <x v="5"/>
    <m/>
    <s v="Ramonito B. Endozo"/>
    <x v="5"/>
    <n v="9.6075969861800807"/>
    <n v="124.286684065719"/>
    <x v="5"/>
    <s v="bowandarrowit_edu.ph@yahoo.com"/>
    <x v="0"/>
    <x v="0"/>
    <s v="WTR"/>
    <s v="Automotive and Land Transportation"/>
    <s v="Driving NC II"/>
    <s v="NC II"/>
    <s v="174 hours"/>
    <s v="20220712ALTDRV204001"/>
    <d v="2024-01-18T00:00:00"/>
    <d v="2029-01-19T00:00:00"/>
    <s v="Ramonito B. Endozo"/>
    <s v="NTTC No.212016021200065"/>
    <m/>
    <m/>
    <m/>
  </r>
  <r>
    <s v="VII"/>
    <x v="0"/>
    <x v="2"/>
    <x v="3"/>
    <x v="3"/>
    <x v="5"/>
    <x v="5"/>
    <m/>
    <s v="Ramonito B. Endozo"/>
    <x v="5"/>
    <n v="9.6075969861800807"/>
    <n v="124.286684065719"/>
    <x v="5"/>
    <s v="bowandarrowit_edu.ph@yahoo.com"/>
    <x v="0"/>
    <x v="0"/>
    <s v="WTR"/>
    <s v="Metals and Engineering"/>
    <s v="Shielded Metal Arc Welding (SMAW) NC I"/>
    <s v="NC I"/>
    <s v="268 Hours"/>
    <s v="WTR No.20200712MEEEAW106011"/>
    <d v="2024-01-18T00:00:00"/>
    <d v="2029-01-19T00:00:00"/>
    <s v="Joland S. Dejacto"/>
    <s v="NTTC No. 191907121200086"/>
    <m/>
    <m/>
    <d v="2020-01-27T00:00:00"/>
  </r>
  <r>
    <s v="VII"/>
    <x v="0"/>
    <x v="2"/>
    <x v="3"/>
    <x v="3"/>
    <x v="5"/>
    <x v="5"/>
    <m/>
    <s v="Ramonito B. Endozo"/>
    <x v="5"/>
    <n v="9.6075969861800807"/>
    <n v="124.286684065719"/>
    <x v="5"/>
    <s v="bowandarrowit_edu.ph@yahoo.com"/>
    <x v="0"/>
    <x v="0"/>
    <s v="WTR"/>
    <s v="Metals and Engineering"/>
    <s v="Shielded Metal Arc Welding (SMAW) NC II"/>
    <s v="NC II"/>
    <s v="268 Hours"/>
    <s v="WTR No.20200712MEEEAW206012"/>
    <d v="2024-01-18T00:00:00"/>
    <d v="2029-01-19T00:00:00"/>
    <s v="Joland S. Dejacto"/>
    <s v="NTTC No. 191907121300087"/>
    <m/>
    <m/>
    <d v="2020-01-27T00:00:00"/>
  </r>
  <r>
    <s v="VII"/>
    <x v="0"/>
    <x v="2"/>
    <x v="3"/>
    <x v="3"/>
    <x v="5"/>
    <x v="5"/>
    <m/>
    <s v="Jellian Jade P. Carpio"/>
    <x v="6"/>
    <n v="9.66813199184495"/>
    <n v="124.29156758734599"/>
    <x v="5"/>
    <s v="bowandarrowit_edu.ph@yahoo.com"/>
    <x v="0"/>
    <x v="0"/>
    <s v="WTR"/>
    <s v="Tourism"/>
    <s v="Cookery NC II"/>
    <s v="NC II"/>
    <s v="316 hours"/>
    <s v="WTR No. 20180712TRSCOK214060"/>
    <d v="2024-01-18T00:00:00"/>
    <d v="2029-01-19T00:00:00"/>
    <s v="Jellian Jade P. Carpio"/>
    <s v="NTTC No. 212007121200384"/>
    <m/>
    <m/>
    <d v="2018-05-15T00:00:00"/>
  </r>
  <r>
    <s v="VII"/>
    <x v="0"/>
    <x v="0"/>
    <x v="4"/>
    <x v="3"/>
    <x v="6"/>
    <x v="6"/>
    <m/>
    <s v="Venerando O. Limpot"/>
    <x v="7"/>
    <n v="9.6306066208165806"/>
    <n v="123.901535782731"/>
    <x v="6"/>
    <s v="calimtech2017@gmail.com"/>
    <x v="0"/>
    <x v="0"/>
    <s v="WTR"/>
    <s v="Tourism"/>
    <s v="Housekeeping NC II"/>
    <s v="NC II"/>
    <s v="436 hours"/>
    <s v="20190712TRSHSK213088"/>
    <d v="2024-02-26T00:00:00"/>
    <d v="2029-02-27T00:00:00"/>
    <s v="Marcelita C. Timbal"/>
    <s v="NTTC No. 221907121200160"/>
    <d v="2024-05-03T00:00:00"/>
    <s v="C"/>
    <d v="2019-07-01T00:00:00"/>
  </r>
  <r>
    <s v="VII"/>
    <x v="0"/>
    <x v="0"/>
    <x v="4"/>
    <x v="3"/>
    <x v="6"/>
    <x v="6"/>
    <m/>
    <s v="Venerando O. Limpot"/>
    <x v="7"/>
    <n v="9.6306066208165806"/>
    <n v="123.901535782731"/>
    <x v="6"/>
    <s v="calimtech2017@gmail.com"/>
    <x v="0"/>
    <x v="0"/>
    <s v="WTR"/>
    <s v="Tourism"/>
    <s v="Bread and Pastry Production NC II"/>
    <s v="NC II"/>
    <s v="141 hours"/>
    <s v="20170712TRSBPP209197"/>
    <d v="2024-02-26T00:00:00"/>
    <d v="2029-02-27T00:00:00"/>
    <s v="Marcelita C. Timbal"/>
    <s v="NTTC No. 191907121200089"/>
    <d v="2024-05-03T00:00:00"/>
    <s v="C"/>
    <d v="2017-10-30T00:00:00"/>
  </r>
  <r>
    <s v="VII"/>
    <x v="0"/>
    <x v="0"/>
    <x v="0"/>
    <x v="0"/>
    <x v="7"/>
    <x v="7"/>
    <s v="(Formerly: Can-Care Technical Vocational Education Training Institute, Inc. ) (Formerly: Can-Care Caregiver Training and Development Center, Inc.) (Formerly: Can-Care Caregiver Training Assessment and Development Center, Inc.)"/>
    <s v="Feliciano C. Agta, CPA - President"/>
    <x v="8"/>
    <n v="9.6473124496180809"/>
    <n v="123.851781698073"/>
    <x v="7"/>
    <s v="cancarecaregiver2001@gmail.com"/>
    <x v="0"/>
    <x v="0"/>
    <s v="WTR"/>
    <s v="Human Health/ Health Care"/>
    <s v="Caregiving NC II"/>
    <s v="NC II"/>
    <s v="1074 Hours"/>
    <s v="20230712HHCCGV207001"/>
    <d v="2023-10-26T00:00:00"/>
    <d v="2028-10-27T00:00:00"/>
    <s v="Rossini C. Birad_x000a_ Lhea D. Agta_x000a_ Jennifer L. Baldapan"/>
    <s v="NTTC No. 202007121200210_x000a_ NTTC No. 191907121200272_x000a_ NTTC No. 212107221200452"/>
    <d v="2024-04-05T00:00:00"/>
    <s v="C"/>
    <d v="2023-01-01T00:00:00"/>
  </r>
  <r>
    <s v="VII"/>
    <x v="0"/>
    <x v="0"/>
    <x v="0"/>
    <x v="0"/>
    <x v="7"/>
    <x v="7"/>
    <s v="(Formerly: Can-Care Technical Vocational Education Training Institute, Inc. ) (Formerly: Can-Care Caregiver Training and Development Center, Inc.) (Formerly: Can-Care Caregiver Training Assessment and Development Center, Inc.)"/>
    <s v="Feliciano C. Agta, CPA - President"/>
    <x v="8"/>
    <n v="9.6473124496180809"/>
    <n v="123.851781698073"/>
    <x v="8"/>
    <s v="cancarecaregiver2001@gmail.com"/>
    <x v="0"/>
    <x v="0"/>
    <s v="RTP"/>
    <s v="Others (Languages)"/>
    <s v="Japanese Language"/>
    <s v="N/A"/>
    <s v="800 hours"/>
    <s v="NTR No. 202207120015"/>
    <d v="2022-09-05T00:00:00"/>
    <d v="2027-09-04T00:00:00"/>
    <s v="Jervin Kenneth M. Balignasay"/>
    <s v="TMC No. 16043401000098"/>
    <d v="2023-08-08T00:00:00"/>
    <s v="C"/>
    <m/>
  </r>
  <r>
    <s v="VII"/>
    <x v="0"/>
    <x v="0"/>
    <x v="0"/>
    <x v="0"/>
    <x v="7"/>
    <x v="7"/>
    <s v="(Formerly: Can-Care Technical Vocational Education Training Institute, Inc. ) (Formerly: Can-Care Caregiver Training and Development Center, Inc.) (Formerly: Can-Care Caregiver Training Assessment and Development Center, Inc.)"/>
    <s v="Feliciano C. Agta, CPA - President"/>
    <x v="8"/>
    <n v="9.6473124496180809"/>
    <n v="123.851781698073"/>
    <x v="9"/>
    <s v="cancarecaregiver2001@gmail.com"/>
    <x v="0"/>
    <x v="0"/>
    <s v="WTR"/>
    <s v="Human Health/ Health Care"/>
    <s v="Health Care Services NC II"/>
    <s v="NC II"/>
    <s v="996 hours"/>
    <s v="20220712HHCHCS205032"/>
    <d v="2023-12-29T00:00:00"/>
    <d v="2029-01-02T00:00:00"/>
    <s v="Rossini C. Birad"/>
    <n v="151407121200174"/>
    <d v="2023-08-08T00:00:00"/>
    <s v="C"/>
    <m/>
  </r>
  <r>
    <s v="VII"/>
    <x v="0"/>
    <x v="0"/>
    <x v="0"/>
    <x v="0"/>
    <x v="8"/>
    <x v="8"/>
    <m/>
    <s v="Lhea D. Agta"/>
    <x v="9"/>
    <n v="9.6820802909087895"/>
    <n v="123.85744226554201"/>
    <x v="10"/>
    <s v="eldecareinstitute@gmail.com"/>
    <x v="0"/>
    <x v="0"/>
    <s v="WTR"/>
    <s v="Tourism"/>
    <s v="Cookery NC II"/>
    <s v="NC II"/>
    <s v="316 hours"/>
    <s v="WTR No. 201607122140"/>
    <d v="2023-12-29T00:00:00"/>
    <d v="2029-01-02T00:00:00"/>
    <s v="Alfie D. Mahumot_x000a_ Bernard P. Tacumba_x000a_ Judith A. Balaba"/>
    <s v="NTTC No. 151407121200391_x000a_ NTTC No. 191907121200212_x000a_ NTTC No. 202007121200284"/>
    <d v="2025-04-04T00:00:00"/>
    <s v="C"/>
    <d v="2016-07-21T00:00:00"/>
  </r>
  <r>
    <s v="VII"/>
    <x v="0"/>
    <x v="0"/>
    <x v="0"/>
    <x v="0"/>
    <x v="8"/>
    <x v="8"/>
    <m/>
    <s v="Lhea D. Agta"/>
    <x v="9"/>
    <n v="9.6820802909087895"/>
    <n v="123.85744226554201"/>
    <x v="10"/>
    <s v="eldecareinstitute@gmail.com"/>
    <x v="0"/>
    <x v="0"/>
    <s v="WTR"/>
    <s v="Tourism"/>
    <s v="Food and Beverage Services NC II"/>
    <s v="NC II"/>
    <s v="356 Hours"/>
    <s v="WTR No. 201607122141"/>
    <d v="2024-08-20T00:00:00"/>
    <d v="2029-08-21T00:00:00"/>
    <s v="Leah D. Agta_x000a_Ma. Riza T. Gajelan_x000a_Maria Minda C. Dehing"/>
    <s v="Not indicated"/>
    <m/>
    <m/>
    <d v="2016-07-21T00:00:00"/>
  </r>
  <r>
    <s v="VII"/>
    <x v="0"/>
    <x v="2"/>
    <x v="3"/>
    <x v="3"/>
    <x v="9"/>
    <x v="9"/>
    <m/>
    <s v="Anflorina S. Naldoza, Ph.D"/>
    <x v="10"/>
    <n v="9.6636951223798508"/>
    <n v="124.29107193855501"/>
    <x v="11"/>
    <s v="jstitabuan@gmail.com"/>
    <x v="0"/>
    <x v="0"/>
    <s v="WTR"/>
    <s v="Tourism"/>
    <s v="Food and Beverage Services NC II"/>
    <s v="NC II"/>
    <s v="356 Hours"/>
    <s v="WTR No. 201507012203"/>
    <d v="2024-01-25T00:00:00"/>
    <d v="2029-01-26T00:00:00"/>
    <s v="Jomar R. Lectana"/>
    <n v="211907121200002"/>
    <d v="2024-04-05T00:00:00"/>
    <s v="C"/>
    <d v="2015-11-18T00:00:00"/>
  </r>
  <r>
    <s v="VII"/>
    <x v="0"/>
    <x v="2"/>
    <x v="3"/>
    <x v="3"/>
    <x v="9"/>
    <x v="9"/>
    <m/>
    <s v="Anflorina S. Naldoza, Ph.D"/>
    <x v="10"/>
    <n v="9.6636951223798508"/>
    <n v="124.29107193855501"/>
    <x v="11"/>
    <s v="jstitabuan@gmail.com"/>
    <x v="0"/>
    <x v="0"/>
    <s v="WTR"/>
    <s v="Tourism"/>
    <s v="Cookery NC II"/>
    <s v="NC II"/>
    <s v="316 hours"/>
    <s v="20180712TRSCOK214038"/>
    <d v="2024-01-25T00:00:00"/>
    <d v="2029-01-26T00:00:00"/>
    <s v="Jomar R. Lectana_x000a_ Mark Anthony A. Ocleda"/>
    <s v="NTTC No. 201907121200198_x000a_ NTTC No. 211907121200225"/>
    <m/>
    <m/>
    <d v="2018-04-13T00:00:00"/>
  </r>
  <r>
    <s v="VII"/>
    <x v="0"/>
    <x v="2"/>
    <x v="3"/>
    <x v="3"/>
    <x v="9"/>
    <x v="9"/>
    <m/>
    <s v="Anflorina S. Naldoza, Ph.D"/>
    <x v="10"/>
    <n v="9.6636951223798508"/>
    <n v="124.29107193855501"/>
    <x v="11"/>
    <s v="jstitabuan@gmail.com"/>
    <x v="0"/>
    <x v="0"/>
    <s v="WTR"/>
    <s v="Metals and Engineering"/>
    <s v="Shielded Metal Arc Welding (SMAW) NC II"/>
    <s v="NC II"/>
    <s v="268 Hours"/>
    <s v="WTR No. 201607012072"/>
    <d v="2024-01-25T00:00:00"/>
    <d v="2029-01-26T00:00:00"/>
    <s v="JC Keyness T. Gunday_x000a_Jay T. Valentos_x000a_Domingo L. Ocmeja"/>
    <s v="NTTC No. 201607121200228_x000a_NTTC No. 221807121200463_x000a_NTTC No. 191707121200262"/>
    <m/>
    <m/>
    <d v="2016-04-19T00:00:00"/>
  </r>
  <r>
    <s v="VII"/>
    <x v="0"/>
    <x v="2"/>
    <x v="3"/>
    <x v="3"/>
    <x v="9"/>
    <x v="9"/>
    <m/>
    <s v="Anflorina S. Naldoza, Ph.D"/>
    <x v="10"/>
    <n v="9.6636951223798508"/>
    <n v="124.29107193855501"/>
    <x v="11"/>
    <s v="jstitabuan@gmail.com"/>
    <x v="0"/>
    <x v="0"/>
    <s v="WTR"/>
    <s v="Metals and Engineering"/>
    <s v="Shielded Metal Arc Welding (SMAW) NC I"/>
    <s v="NC I"/>
    <s v="268 Hours"/>
    <s v="WTR No. 20170712MEEEAW106168"/>
    <d v="2024-01-25T00:00:00"/>
    <d v="2029-01-26T00:00:00"/>
    <s v="JC Keyness T. Gunday_x000a_Jay T. Valentos_x000a_Domingo L. Ocmeja"/>
    <s v="NTTC No. 201607121200228_x000a_NTTC No. 221807121200463_x000a_NTTC No. 191707121200262"/>
    <d v="2024-04-05T00:00:00"/>
    <s v="C"/>
    <d v="2017-09-22T00:00:00"/>
  </r>
  <r>
    <s v="VII"/>
    <x v="0"/>
    <x v="1"/>
    <x v="5"/>
    <x v="2"/>
    <x v="10"/>
    <x v="10"/>
    <m/>
    <s v="Grace Artiaga"/>
    <x v="11"/>
    <n v="10.1424177828168"/>
    <n v="124.316393970722"/>
    <x v="12"/>
    <s v="louiegrace_tiags@yahoo.com.ph"/>
    <x v="0"/>
    <x v="0"/>
    <s v="WTR"/>
    <s v="Information and Communication Technology"/>
    <s v="Visual Graphic Design NC III"/>
    <s v="NC III"/>
    <s v="541 hours"/>
    <s v="20210712ICTVGD318097"/>
    <d v="2023-12-01T00:00:00"/>
    <d v="2028-12-04T00:00:00"/>
    <s v="Glenn L. Huraño"/>
    <s v="NTTC No. 191607121300146"/>
    <d v="2024-04-05T00:00:00"/>
    <s v="C"/>
    <d v="2021-12-13T00:00:00"/>
  </r>
  <r>
    <s v="VII"/>
    <x v="0"/>
    <x v="1"/>
    <x v="5"/>
    <x v="2"/>
    <x v="10"/>
    <x v="10"/>
    <m/>
    <s v="Grace Artiaga"/>
    <x v="11"/>
    <n v="10.1424177828168"/>
    <n v="124.316393970722"/>
    <x v="12"/>
    <s v="louiegrace_tiags@yahoo.com.ph"/>
    <x v="0"/>
    <x v="0"/>
    <s v="WTR"/>
    <s v="Social, Community Development and Other Services"/>
    <s v="Bookkeeping NC III"/>
    <s v="NC III"/>
    <s v="292 hours"/>
    <s v="WTR No. 20170712SOCBKP308188"/>
    <d v="2023-12-01T00:00:00"/>
    <d v="2028-12-04T00:00:00"/>
    <s v="Cristor N. Langamen_x000a_Joanne Greg C. Ayag"/>
    <s v="NTTC No. 201907121300066_x000a_NTTC No. 222207121300598"/>
    <d v="2024-04-05T00:00:00"/>
    <s v="C"/>
    <d v="2017-10-13T00:00:00"/>
  </r>
  <r>
    <s v="VII"/>
    <x v="0"/>
    <x v="1"/>
    <x v="5"/>
    <x v="2"/>
    <x v="10"/>
    <x v="10"/>
    <m/>
    <s v="Grace Artiaga"/>
    <x v="11"/>
    <n v="10.1424177828168"/>
    <n v="124.316393970722"/>
    <x v="13"/>
    <s v="louiegrace_tiags@yahoo.com.ph"/>
    <x v="0"/>
    <x v="0"/>
    <s v="WTR"/>
    <s v="TVET"/>
    <s v="Trainers Methodology Level I (Trainer/Assessor)"/>
    <s v="Level I"/>
    <s v="264 Hours"/>
    <s v="WTR No.20190712TVETRM111063"/>
    <d v="2023-12-01T00:00:00"/>
    <d v="2028-12-04T00:00:00"/>
    <s v="Raul S. Ambe"/>
    <s v="TMC No.19071201019857"/>
    <d v="2024-04-05T00:00:00"/>
    <s v="C"/>
    <d v="2019-05-23T00:00:00"/>
  </r>
  <r>
    <s v="VII"/>
    <x v="0"/>
    <x v="1"/>
    <x v="5"/>
    <x v="2"/>
    <x v="10"/>
    <x v="10"/>
    <m/>
    <s v="Grace Artiaga"/>
    <x v="11"/>
    <n v="10.1424177828168"/>
    <n v="124.316393970722"/>
    <x v="12"/>
    <s v="louiegrace_tiags@yahoo.com.ph"/>
    <x v="0"/>
    <x v="0"/>
    <s v="WTR"/>
    <s v="Electrical and Electronics"/>
    <s v="Computer Systems Servicing NC II"/>
    <s v="NC II"/>
    <s v="260 hours"/>
    <s v="WTR No. 20171712ELCCSS213189"/>
    <d v="2023-12-01T00:00:00"/>
    <d v="2028-12-04T00:00:00"/>
    <s v="Claudio S&gt; Melencion Jr._x000a_ Julito B. Judilla_x000a_ Raul S. Ambe"/>
    <s v="NTTC No. 151417121200205_x000a_ NTTC No. 181607121200087_x000a_ NTTC No. 201907121200224"/>
    <d v="2024-04-05T00:00:00"/>
    <s v="C"/>
    <d v="2017-10-13T00:00:00"/>
  </r>
  <r>
    <s v="VII"/>
    <x v="0"/>
    <x v="0"/>
    <x v="0"/>
    <x v="0"/>
    <x v="11"/>
    <x v="11"/>
    <m/>
    <s v="Charles Henry O. Bayonas"/>
    <x v="12"/>
    <n v="9.6723878222163098"/>
    <n v="123.853597080884"/>
    <x v="14"/>
    <s v="pbb.culinary@gmail.com"/>
    <x v="0"/>
    <x v="0"/>
    <s v="RTP"/>
    <s v="Tourism"/>
    <s v="Finishing Course for International Cooks"/>
    <s v="N/A"/>
    <s v="120 hours"/>
    <s v="NTR 201507010138"/>
    <d v="2023-06-06T00:00:00"/>
    <d v="2028-06-07T00:00:00"/>
    <s v="Evangeline B. Samputon"/>
    <s v="NTTC No. 191907121200441"/>
    <d v="2024-08-12T00:00:00"/>
    <s v="C"/>
    <d v="2015-08-04T00:00:00"/>
  </r>
  <r>
    <s v="VII"/>
    <x v="0"/>
    <x v="0"/>
    <x v="0"/>
    <x v="0"/>
    <x v="12"/>
    <x v="12"/>
    <m/>
    <s v="Kristelle Lynne P. Ong"/>
    <x v="13"/>
    <n v="9.64850366317199"/>
    <n v="123.855226840402"/>
    <x v="15"/>
    <s v="pcci.bohol1@gmail.com"/>
    <x v="0"/>
    <x v="0"/>
    <s v="WTR"/>
    <s v="Information and Communication Technology"/>
    <s v="Contact Center Services NC II"/>
    <s v="NC II"/>
    <s v="144 Hours"/>
    <s v="WTR No. 201607012032"/>
    <d v="2024-05-22T00:00:00"/>
    <d v="2029-05-23T00:00:00"/>
    <s v="Marlis L. Badiang_x000a_ Alexia Kaye A. Bansale_x000a_ Harold C. Guivencan_x000a_ Jandy Lee K. Dahunog_x000a_ Michael E. Morcozo_x000a_ Vida B. Molina"/>
    <s v="TMC No. 15070201000275_x000a_ TMC No. 21130701024356_x000a_ TMC No. 21130701024348_x000a_ TMC No. 19072201036345_x000a_ TMC No. 19083701000170_x000a_ TMC No. 19083701000169"/>
    <m/>
    <m/>
    <d v="2016-03-15T00:00:00"/>
  </r>
  <r>
    <s v="VII"/>
    <x v="0"/>
    <x v="2"/>
    <x v="6"/>
    <x v="3"/>
    <x v="13"/>
    <x v="13"/>
    <m/>
    <s v="Rochelle I. Delos Reyes, Center Administrator"/>
    <x v="14"/>
    <n v="9.7021431242957092"/>
    <n v="124.10275016739"/>
    <x v="16"/>
    <s v="ptcbilar@tesda.gov.ph"/>
    <x v="1"/>
    <x v="1"/>
    <s v="WTR"/>
    <s v="Social, Community Development and Other Services"/>
    <s v="Bookkeeping NC III"/>
    <s v="NC III"/>
    <s v="452 hours"/>
    <s v="20220712SOCBKP307015"/>
    <d v="2024-02-20T00:00:00"/>
    <d v="2029-02-21T00:00:00"/>
    <s v="Christine N. Ollamina"/>
    <s v="NTTC No.222107121300004"/>
    <m/>
    <m/>
    <m/>
  </r>
  <r>
    <s v="VII"/>
    <x v="0"/>
    <x v="2"/>
    <x v="6"/>
    <x v="3"/>
    <x v="13"/>
    <x v="13"/>
    <m/>
    <s v="Rochelle I. Delos Reyes, Center Administrator"/>
    <x v="14"/>
    <n v="9.7021431242957092"/>
    <n v="124.10275016739"/>
    <x v="16"/>
    <s v="ptcbilar@tesda.gov.ph"/>
    <x v="1"/>
    <x v="1"/>
    <s v="WTR"/>
    <s v="Tourism"/>
    <s v="Events Management Services NC III"/>
    <s v="NC III"/>
    <s v="358 hours"/>
    <s v="20210712TRSEVM307082"/>
    <d v="2024-02-20T00:00:00"/>
    <d v="2029-02-21T00:00:00"/>
    <s v="Alfie D. Mahumot"/>
    <s v="NTTC No. 211907121300361"/>
    <d v="2024-05-06T00:00:00"/>
    <s v="C"/>
    <d v="2021-10-04T00:00:00"/>
  </r>
  <r>
    <s v="VII"/>
    <x v="0"/>
    <x v="2"/>
    <x v="6"/>
    <x v="3"/>
    <x v="13"/>
    <x v="13"/>
    <m/>
    <s v="Rochelle I. Delos Reyes, Center Administrator"/>
    <x v="14"/>
    <n v="9.7021431242957092"/>
    <n v="124.10275016739"/>
    <x v="16"/>
    <s v="ptcbilar@tesda.gov.ph"/>
    <x v="1"/>
    <x v="1"/>
    <s v="WTR"/>
    <s v="Electrical and Electronics"/>
    <s v="Electrical Installation and Maintenance NC III"/>
    <s v="NC III"/>
    <s v="160 Hours"/>
    <s v="20200712ELCEIM315074"/>
    <d v="2024-02-20T00:00:00"/>
    <d v="2029-02-21T00:00:00"/>
    <s v="Jesus M. Galan"/>
    <s v="NTTC No. 232307121300076"/>
    <m/>
    <m/>
    <d v="2020-12-03T00:00:00"/>
  </r>
  <r>
    <s v="VII"/>
    <x v="0"/>
    <x v="2"/>
    <x v="6"/>
    <x v="3"/>
    <x v="13"/>
    <x v="13"/>
    <m/>
    <s v="Rochelle I. Delos Reyes, Center Administrator"/>
    <x v="14"/>
    <n v="9.7021431242957092"/>
    <n v="124.10275016739"/>
    <x v="16"/>
    <s v="ptcbilar@tesda.gov.ph"/>
    <x v="1"/>
    <x v="1"/>
    <s v="WTR"/>
    <s v="Agriculture, Forestry and Fishery"/>
    <s v="Rice Machinery Operations NC II"/>
    <s v="NC II"/>
    <s v="232 Hours"/>
    <s v="20190712AFFRMO207127"/>
    <d v="2024-02-20T00:00:00"/>
    <d v="2028-03-21T00:00:00"/>
    <s v="Ramil P. Parojinog"/>
    <s v="NTTC No. 191907121200197"/>
    <d v="2024-05-06T00:00:00"/>
    <s v="C"/>
    <d v="2019-10-14T00:00:00"/>
  </r>
  <r>
    <s v="VII"/>
    <x v="0"/>
    <x v="2"/>
    <x v="6"/>
    <x v="3"/>
    <x v="13"/>
    <x v="13"/>
    <m/>
    <s v="Rochelle I. Delos Reyes, Center Administrator"/>
    <x v="14"/>
    <n v="9.7021431242957092"/>
    <n v="124.10275016739"/>
    <x v="16"/>
    <s v="ptcbilar@tesda.gov.ph"/>
    <x v="1"/>
    <x v="1"/>
    <s v="WTR"/>
    <s v="Automotive and Land Transportation"/>
    <s v="Motorcycle/Small Engine Servicing NC II"/>
    <s v="NC II"/>
    <s v="650 hours"/>
    <s v="20180712ALTMSE215118"/>
    <d v="2024-02-20T00:00:00"/>
    <d v="2029-02-21T00:00:00"/>
    <s v="Benito A. Requillo"/>
    <s v="NTTC No. 211807121200363"/>
    <m/>
    <m/>
    <d v="2018-08-22T00:00:00"/>
  </r>
  <r>
    <s v="VII"/>
    <x v="0"/>
    <x v="2"/>
    <x v="6"/>
    <x v="3"/>
    <x v="13"/>
    <x v="13"/>
    <m/>
    <s v="Rochelle I. Delos Reyes, Center Administrator"/>
    <x v="14"/>
    <n v="9.7021431242957092"/>
    <n v="124.10275016739"/>
    <x v="16"/>
    <s v="ptcbilar@tesda.gov.ph"/>
    <x v="1"/>
    <x v="1"/>
    <s v="WTR"/>
    <s v="Automotive and Land Transportation"/>
    <s v="Driving NC II"/>
    <s v="NC II"/>
    <s v="118 Hours"/>
    <n v="907012039"/>
    <d v="2024-02-20T00:00:00"/>
    <d v="2029-02-21T00:00:00"/>
    <s v="Benito A. Requillo"/>
    <s v="NTTC No. 181807121200376"/>
    <d v="2024-05-06T00:00:00"/>
    <s v="C"/>
    <d v="2009-04-30T00:00:00"/>
  </r>
  <r>
    <s v="VII"/>
    <x v="0"/>
    <x v="2"/>
    <x v="6"/>
    <x v="3"/>
    <x v="13"/>
    <x v="13"/>
    <m/>
    <s v="Rochelle I. Delos Reyes, Center Administrator"/>
    <x v="14"/>
    <n v="9.7021431242957092"/>
    <n v="124.10275016739"/>
    <x v="16"/>
    <s v="ptcbilar@tesda.gov.ph"/>
    <x v="1"/>
    <x v="1"/>
    <s v="WTR"/>
    <s v="Construction"/>
    <s v="Carpentry NC II"/>
    <s v="NC II"/>
    <s v="301 hours"/>
    <s v="20200712CONCAR218022"/>
    <d v="2023-03-25T00:00:00"/>
    <d v="2028-03-26T00:00:00"/>
    <s v="Churchill P. Belano"/>
    <s v="NTTC No. 191907121200426"/>
    <d v="2025-06-13T00:00:00"/>
    <s v="C"/>
    <d v="2020-04-02T00:00:00"/>
  </r>
  <r>
    <s v="VII"/>
    <x v="0"/>
    <x v="2"/>
    <x v="6"/>
    <x v="3"/>
    <x v="13"/>
    <x v="13"/>
    <m/>
    <s v="Rochelle I. Delos Reyes, Center Administrator"/>
    <x v="14"/>
    <n v="9.7021431242957092"/>
    <n v="124.10275016739"/>
    <x v="16"/>
    <s v="ptcbilar@tesda.gov.ph"/>
    <x v="1"/>
    <x v="1"/>
    <s v="WTR"/>
    <s v="Electrical and Electronics"/>
    <s v="Electrical Installation and Maintenance NC II"/>
    <s v="NC II"/>
    <s v="196 hours"/>
    <s v="WTR No. 20180712ELCEIM215027"/>
    <d v="2024-02-20T00:00:00"/>
    <d v="2029-02-21T00:00:00"/>
    <s v="Jesus M. Galan"/>
    <s v="NTTC No. 2323071200075"/>
    <m/>
    <m/>
    <d v="2018-03-15T00:00:00"/>
  </r>
  <r>
    <s v="VII"/>
    <x v="0"/>
    <x v="2"/>
    <x v="6"/>
    <x v="3"/>
    <x v="13"/>
    <x v="13"/>
    <m/>
    <s v="Rochelle I. Delos Reyes, Center Administrator"/>
    <x v="14"/>
    <n v="9.7021431242957092"/>
    <n v="124.10275016739"/>
    <x v="16"/>
    <s v="ptcbilar@tesda.gov.ph"/>
    <x v="1"/>
    <x v="1"/>
    <s v="WTR"/>
    <s v="Tourism"/>
    <s v="Cookery NC II"/>
    <s v="NC II"/>
    <s v="316 hours"/>
    <n v="201407012115"/>
    <d v="2024-02-20T00:00:00"/>
    <d v="2029-02-21T00:00:00"/>
    <s v="Alfie D. Mahumot_x000a_Efrelyn L. Lapitan_x000a_"/>
    <s v="NTTC No. 201907121200199_x000a_NTTC No. 191907121200486_x000a_ "/>
    <m/>
    <m/>
    <d v="2014-07-11T00:00:00"/>
  </r>
  <r>
    <s v="VII"/>
    <x v="0"/>
    <x v="2"/>
    <x v="6"/>
    <x v="3"/>
    <x v="13"/>
    <x v="13"/>
    <m/>
    <s v="Rochelle I. Delos Reyes, Center Administrator"/>
    <x v="14"/>
    <n v="9.7021431242957092"/>
    <n v="124.10275016739"/>
    <x v="16"/>
    <s v="ptcbilar@tesda.gov.ph"/>
    <x v="1"/>
    <x v="1"/>
    <s v="WTR"/>
    <s v="Tourism"/>
    <s v="Bread and Pastry Production NC II"/>
    <s v="NC II"/>
    <s v="141 hours"/>
    <s v="WTR No. 201707122038"/>
    <d v="2024-02-20T00:00:00"/>
    <d v="2029-02-21T00:00:00"/>
    <s v="Efrelyn L. Lapitan"/>
    <s v="NTTC No. 181407121200242"/>
    <d v="2024-05-06T00:00:00"/>
    <s v="C"/>
    <d v="2017-03-15T00:00:00"/>
  </r>
  <r>
    <s v="VII"/>
    <x v="0"/>
    <x v="1"/>
    <x v="7"/>
    <x v="4"/>
    <x v="14"/>
    <x v="14"/>
    <m/>
    <s v="Jaminel A. Damolo, Center Administrator"/>
    <x v="15"/>
    <n v="10.051349891515599"/>
    <n v="124.079209349663"/>
    <x v="17"/>
    <s v="ptcinabanga@tesda.gov.ph"/>
    <x v="1"/>
    <x v="1"/>
    <s v="WTR"/>
    <s v="Tourism"/>
    <s v="Bread and Pastry Production NC II"/>
    <s v="NC II"/>
    <s v="141 hours"/>
    <s v="20200712TRSBPP209089"/>
    <d v="2024-03-14T00:00:00"/>
    <d v="2029-03-15T00:00:00"/>
    <s v="Michelle P. Aranas"/>
    <s v="NTTC No. 222007121200579"/>
    <m/>
    <m/>
    <d v="2020-12-15T00:00:00"/>
  </r>
  <r>
    <s v="VII"/>
    <x v="0"/>
    <x v="1"/>
    <x v="7"/>
    <x v="4"/>
    <x v="14"/>
    <x v="14"/>
    <m/>
    <s v="Jaminel A. Damolo, Center Administrator"/>
    <x v="15"/>
    <n v="10.051349891515599"/>
    <n v="124.079209349663"/>
    <x v="17"/>
    <s v="ptcinabanga@tesda.gov.ph"/>
    <x v="1"/>
    <x v="1"/>
    <s v="WTR"/>
    <s v="Electrical and Electronics"/>
    <s v="Electrical Installation and Maintenance NC II"/>
    <s v="NC II"/>
    <s v="196 hours"/>
    <s v="20170712ELCEIM215210"/>
    <d v="2024-03-14T00:00:00"/>
    <d v="2029-03-15T00:00:00"/>
    <s v="Leonard Basil L. Algarme"/>
    <s v="NTTC No. 222207121200383"/>
    <d v="2024-04-24T00:00:00"/>
    <s v="C"/>
    <d v="2017-12-05T00:00:00"/>
  </r>
  <r>
    <s v="VII"/>
    <x v="0"/>
    <x v="1"/>
    <x v="7"/>
    <x v="4"/>
    <x v="14"/>
    <x v="14"/>
    <m/>
    <s v="Jaminel A. Damolo, Center Administrator"/>
    <x v="15"/>
    <n v="10.051349891515599"/>
    <n v="124.079209349663"/>
    <x v="18"/>
    <s v="ptcinabanga@tesda.gov.ph"/>
    <x v="1"/>
    <x v="1"/>
    <s v="WTR"/>
    <s v="Construction"/>
    <s v="Masonry NC II"/>
    <s v="NC II"/>
    <s v="181 Hours"/>
    <s v="20190712CONMAS218149"/>
    <d v="2023-03-25T00:00:00"/>
    <d v="2028-03-26T00:00:00"/>
    <s v="Churchill P. Belano"/>
    <s v="NTTC No. 191907121200295"/>
    <d v="2024-04-23T00:00:00"/>
    <s v="C"/>
    <d v="2019-10-18T00:00:00"/>
  </r>
  <r>
    <s v="VII"/>
    <x v="0"/>
    <x v="1"/>
    <x v="7"/>
    <x v="4"/>
    <x v="14"/>
    <x v="14"/>
    <m/>
    <s v="Jaminel A. Damolo, Center Administrator"/>
    <x v="15"/>
    <n v="10.051349891515599"/>
    <n v="124.079209349663"/>
    <x v="18"/>
    <s v="ptcinabanga@tesda.gov.ph"/>
    <x v="1"/>
    <x v="1"/>
    <s v="WTR"/>
    <s v="Automotive and Land Transportation"/>
    <s v="Driving NC II"/>
    <s v="NC II"/>
    <s v="118 Hours"/>
    <s v="20190712ALTDRV204125"/>
    <d v="2024-03-14T00:00:00"/>
    <d v="2029-03-15T00:00:00"/>
    <s v="Ronie T. Razona_x000a_ Jesus M. Galan_x000a_ Benito A. Requillo"/>
    <s v="NTTC No. 202007121200270_x000a_ NTTC No. 181707121200052_x000a_ NTTC No. 181807121200376"/>
    <d v="2024-04-23T00:00:00"/>
    <s v="C"/>
    <d v="2019-10-14T00:00:00"/>
  </r>
  <r>
    <s v="VII"/>
    <x v="0"/>
    <x v="1"/>
    <x v="7"/>
    <x v="4"/>
    <x v="14"/>
    <x v="14"/>
    <m/>
    <s v="Jaminel A. Damolo, Center Administrator"/>
    <x v="15"/>
    <n v="10.051349891515599"/>
    <n v="124.079209349663"/>
    <x v="17"/>
    <s v="ptcinabanga@tesda.gov.ph"/>
    <x v="1"/>
    <x v="1"/>
    <s v="WTR"/>
    <s v="Electrical and Electronics"/>
    <s v="Electrical Installation and Maintenance NC III"/>
    <s v="NC III"/>
    <s v="160 Hours"/>
    <s v="WTR No. 20180712ELCEIM315050"/>
    <d v="2023-03-25T00:00:00"/>
    <d v="2028-03-26T00:00:00"/>
    <s v="Leonard Basil Algarme"/>
    <s v="NTTC No. 222207121300384"/>
    <d v="2025-03-12T00:00:00"/>
    <s v="C"/>
    <d v="2018-04-27T00:00:00"/>
  </r>
  <r>
    <s v="VII"/>
    <x v="0"/>
    <x v="1"/>
    <x v="7"/>
    <x v="4"/>
    <x v="14"/>
    <x v="14"/>
    <m/>
    <s v="Jaminel A. Damolo, Center Administrator"/>
    <x v="15"/>
    <n v="10.051349891515599"/>
    <n v="124.079209349663"/>
    <x v="17"/>
    <s v="ptcinabanga@tesda.gov.ph"/>
    <x v="1"/>
    <x v="1"/>
    <s v="WTR"/>
    <s v="Metals and Engineering"/>
    <s v="Shielded Metal Arc Welding (SMAW) NC I"/>
    <s v="NC I"/>
    <s v="268 Hours"/>
    <n v="201407011198"/>
    <d v="2024-03-14T00:00:00"/>
    <d v="2029-03-15T00:00:00"/>
    <s v="Diosdado A. Lofranco"/>
    <s v="NTTC No. 181407121200285"/>
    <m/>
    <m/>
    <d v="2014-11-12T00:00:00"/>
  </r>
  <r>
    <s v="VII"/>
    <x v="0"/>
    <x v="1"/>
    <x v="7"/>
    <x v="4"/>
    <x v="14"/>
    <x v="14"/>
    <m/>
    <s v="Jaminel A. Damolo, Center Administrator"/>
    <x v="15"/>
    <n v="10.051349891515599"/>
    <n v="124.079209349663"/>
    <x v="17"/>
    <s v="ptcinabanga@tesda.gov.ph"/>
    <x v="1"/>
    <x v="1"/>
    <s v="WTR"/>
    <s v="Metals and Engineering"/>
    <s v="Shielded Metal Arc Welding (SMAW) NC III"/>
    <s v="NC II"/>
    <s v="120 hours"/>
    <s v="201807012MEEEAW306035"/>
    <d v="2024-03-14T00:00:00"/>
    <d v="2029-03-15T00:00:00"/>
    <s v="Diosdado A. Lofranco, Jr."/>
    <n v="211907121300433"/>
    <m/>
    <m/>
    <d v="2018-04-11T00:00:00"/>
  </r>
  <r>
    <s v="VII"/>
    <x v="0"/>
    <x v="1"/>
    <x v="7"/>
    <x v="4"/>
    <x v="14"/>
    <x v="14"/>
    <m/>
    <s v="Jaminel A. Damolo, Center Administrator"/>
    <x v="15"/>
    <n v="10.051349891515599"/>
    <n v="124.079209349663"/>
    <x v="17"/>
    <s v="ptcinabanga@tesda.gov.ph"/>
    <x v="1"/>
    <x v="1"/>
    <s v="WTR"/>
    <s v="Metals and Engineering"/>
    <s v="Shielded Metal Arc Welding (SMAW) NC II"/>
    <s v="NC II"/>
    <s v="268 Hours"/>
    <s v="WTR No. 201707122022"/>
    <d v="2024-03-14T00:00:00"/>
    <d v="2029-03-15T00:00:00"/>
    <s v="Diosdado A. Lofranco, Jr."/>
    <s v="NTTC No. 181407121200285"/>
    <d v="2024-04-24T00:00:00"/>
    <s v="C"/>
    <d v="2017-02-08T00:00:00"/>
  </r>
  <r>
    <s v="VII"/>
    <x v="0"/>
    <x v="2"/>
    <x v="8"/>
    <x v="4"/>
    <x v="15"/>
    <x v="15"/>
    <m/>
    <s v="Apolinar P. Cadeliña, Center Administrator"/>
    <x v="16"/>
    <n v="9.6667974582748997"/>
    <n v="124.36827289016099"/>
    <x v="19"/>
    <s v="ptcjagna@tesda.gov.ph"/>
    <x v="1"/>
    <x v="1"/>
    <s v="RTP"/>
    <s v="TVET"/>
    <s v="Community-Based Trainers Methodology Course"/>
    <s v="N/A"/>
    <s v="40 Hours"/>
    <s v="NTR No.202107120087"/>
    <d v="2023-05-03T00:00:00"/>
    <d v="2029-02-07T00:00:00"/>
    <s v="Rogelio D. Suarez"/>
    <s v="NTTC No. 211807121300250"/>
    <d v="2024-05-06T00:00:00"/>
    <s v="C"/>
    <d v="2021-10-20T00:00:00"/>
  </r>
  <r>
    <s v="VII"/>
    <x v="0"/>
    <x v="2"/>
    <x v="8"/>
    <x v="4"/>
    <x v="15"/>
    <x v="15"/>
    <m/>
    <s v="Apolinar P. Cadeliña, Center Administrator"/>
    <x v="16"/>
    <n v="9.6667974582748997"/>
    <n v="124.36827289016099"/>
    <x v="19"/>
    <s v="ptcjagna@tesda.gov.ph"/>
    <x v="1"/>
    <x v="1"/>
    <s v="WTR"/>
    <s v="TVET"/>
    <s v="Trainers Methodology Level I (Trainer/Assessor)"/>
    <s v="Level I"/>
    <s v="264 Hours"/>
    <s v="20190712TVETRM111165"/>
    <d v="2023-03-25T00:00:00"/>
    <d v="2028-03-26T00:00:00"/>
    <s v="Glenn D. Magadan_x000a_Rogelio D. Suarez_x000a_Roldan L. Madera_x000a_JC Keynness T. Gunday"/>
    <s v="TMC No. 19071201013215_x000a_TMC No. 18071201022818_x000a_TMC No. 1907120101576_x000a_TMC No. 2207101000048"/>
    <d v="2024-05-06T00:00:00"/>
    <s v="C"/>
    <d v="2019-10-30T00:00:00"/>
  </r>
  <r>
    <s v="VII"/>
    <x v="0"/>
    <x v="2"/>
    <x v="8"/>
    <x v="4"/>
    <x v="15"/>
    <x v="15"/>
    <m/>
    <s v="Apolinar P. Cadeliña, Center Administrator"/>
    <x v="16"/>
    <n v="9.6667974582748997"/>
    <n v="124.36827289016099"/>
    <x v="19"/>
    <s v="ptcjagna@tesda.gov.ph"/>
    <x v="1"/>
    <x v="1"/>
    <s v="WTR"/>
    <s v="Social, Community Development and Other Services"/>
    <s v="Bookkeeping NC III"/>
    <s v="NC III"/>
    <s v="292 hours"/>
    <s v="20190712SOCBKP307166"/>
    <d v="2023-03-20T00:00:00"/>
    <d v="2028-03-21T00:00:00"/>
    <s v="Michelle S. Tadle"/>
    <s v="NTTC No. 232207121300015"/>
    <d v="2024-05-06T00:00:00"/>
    <s v="C"/>
    <d v="2019-10-30T00:00:00"/>
  </r>
  <r>
    <s v="VII"/>
    <x v="0"/>
    <x v="2"/>
    <x v="8"/>
    <x v="4"/>
    <x v="15"/>
    <x v="15"/>
    <m/>
    <s v="Apolinar P. Cadeliña, Center Administrator"/>
    <x v="16"/>
    <n v="9.6667974582748997"/>
    <n v="124.36827289016099"/>
    <x v="19"/>
    <s v="ptcjagna@tesda.gov.ph"/>
    <x v="1"/>
    <x v="1"/>
    <s v="WTR"/>
    <s v="Agriculture, Forestry and Fishery"/>
    <s v="Organic Agriculture Production NC II"/>
    <s v="NC II"/>
    <s v="232 Hours"/>
    <s v="20190712AFFOAP212169"/>
    <d v="2023-03-25T00:00:00"/>
    <d v="2028-03-26T00:00:00"/>
    <s v="Miller Nino L. Pechon_x000a_Leane J. Bañados_x000a_Roldan L. Madera_x000a_JC Keyness T. Gunday"/>
    <s v="PNTTC-2207120200003_x000a_NTTC No. 211907121200249_x000a_PNTTC No. 2207120200010_x000a_PNTTC No. 2207460200012"/>
    <d v="2024-05-06T00:00:00"/>
    <s v="C"/>
    <d v="2019-10-31T00:00:00"/>
  </r>
  <r>
    <s v="VII"/>
    <x v="0"/>
    <x v="2"/>
    <x v="8"/>
    <x v="4"/>
    <x v="15"/>
    <x v="15"/>
    <m/>
    <s v="Apolinar P. Cadeliña, Center Administrator"/>
    <x v="16"/>
    <n v="9.6667974582748997"/>
    <n v="124.36827289016099"/>
    <x v="19"/>
    <s v="ptcjagna@tesda.gov.ph"/>
    <x v="1"/>
    <x v="1"/>
    <s v="WTR"/>
    <s v="Automotive and Land Transportation"/>
    <s v="Driving NC II"/>
    <s v="NC II"/>
    <s v="118 Hours"/>
    <s v="20190712ALTDRV204128"/>
    <d v="2024-02-20T00:00:00"/>
    <d v="2029-02-21T00:00:00"/>
    <s v="Rogelio D. Suarez"/>
    <s v="NTTC No. 181807121200438"/>
    <d v="2024-05-06T00:00:00"/>
    <s v="C"/>
    <d v="2019-10-14T00:00:00"/>
  </r>
  <r>
    <s v="VII"/>
    <x v="0"/>
    <x v="2"/>
    <x v="8"/>
    <x v="4"/>
    <x v="15"/>
    <x v="15"/>
    <m/>
    <s v="Apolinar P. Cadeliña, Center Administrator"/>
    <x v="16"/>
    <n v="9.6667974582748997"/>
    <n v="124.36827289016099"/>
    <x v="19"/>
    <s v="ptcjagna@tesda.gov.ph"/>
    <x v="1"/>
    <x v="1"/>
    <s v="WTR"/>
    <s v="Metals and Engineering"/>
    <s v="Shielded Metal Arc Welding (SMAW) NC I"/>
    <s v="NC I"/>
    <s v="268 Hours"/>
    <s v="20190712MEEEAW106129"/>
    <d v="2024-02-20T00:00:00"/>
    <d v="2029-02-21T00:00:00"/>
    <s v="JC Keynness T. Gunday"/>
    <s v="NTTC No. 201607121200228"/>
    <d v="2024-05-06T00:00:00"/>
    <s v="C"/>
    <d v="2019-10-14T00:00:00"/>
  </r>
  <r>
    <s v="VII"/>
    <x v="0"/>
    <x v="2"/>
    <x v="8"/>
    <x v="4"/>
    <x v="15"/>
    <x v="15"/>
    <m/>
    <s v="Apolinar P. Cadeliña, Center Administrator"/>
    <x v="16"/>
    <n v="9.6667974582748997"/>
    <n v="124.36827289016099"/>
    <x v="19"/>
    <s v="ptcjagna@tesda.gov.ph"/>
    <x v="1"/>
    <x v="1"/>
    <s v="WTR"/>
    <s v="Electrical and Electronics"/>
    <s v="Electrical Installation and Maintenance NC II"/>
    <s v="NC II"/>
    <s v="196 hours"/>
    <s v="20180712ELCEIM215082"/>
    <d v="2018-06-11T00:00:00"/>
    <d v="2028-03-26T00:00:00"/>
    <s v="Glenn D. Magadan"/>
    <n v="221907121200263"/>
    <d v="2025-03-12T00:00:00"/>
    <s v="C"/>
    <m/>
  </r>
  <r>
    <s v="VII"/>
    <x v="0"/>
    <x v="2"/>
    <x v="8"/>
    <x v="4"/>
    <x v="15"/>
    <x v="15"/>
    <m/>
    <s v="Apolinar P. Cadeliña, Center Administrator"/>
    <x v="16"/>
    <n v="9.6667974582748997"/>
    <n v="124.36827289016099"/>
    <x v="19"/>
    <s v="ptcjagna@tesda.gov.ph"/>
    <x v="1"/>
    <x v="1"/>
    <s v="WTR"/>
    <s v="Tourism"/>
    <s v="Bread and Pastry Production NC II"/>
    <s v="NC II"/>
    <s v="141 hours"/>
    <s v="WTR No. 20170712TRSBPP209053"/>
    <d v="2023-03-25T00:00:00"/>
    <d v="2028-03-26T00:00:00"/>
    <s v="Roldan L. Madera"/>
    <n v="191907121200206"/>
    <d v="2024-05-06T00:00:00"/>
    <s v="C"/>
    <d v="2017-04-06T00:00:00"/>
  </r>
  <r>
    <s v="VII"/>
    <x v="0"/>
    <x v="2"/>
    <x v="9"/>
    <x v="3"/>
    <x v="16"/>
    <x v="16"/>
    <m/>
    <s v="Homer Lendie B. Magante, Center Administrator"/>
    <x v="17"/>
    <n v="9.8567162226397809"/>
    <n v="124.336426906886"/>
    <x v="20"/>
    <s v="ptcpilar@tesda.gov.ph"/>
    <x v="1"/>
    <x v="1"/>
    <s v="WTR"/>
    <s v="Tourism"/>
    <s v="Bread and Pastry Production NC II"/>
    <s v="NC II"/>
    <s v="141 hours"/>
    <s v="20200712TRSBPP209076"/>
    <d v="2024-02-07T00:00:00"/>
    <d v="2029-02-08T00:00:00"/>
    <s v="Ailyn A. Baratas"/>
    <s v="NTTC No. 201807121200063"/>
    <m/>
    <m/>
    <d v="2020-12-10T00:00:00"/>
  </r>
  <r>
    <s v="VII"/>
    <x v="0"/>
    <x v="2"/>
    <x v="9"/>
    <x v="3"/>
    <x v="16"/>
    <x v="16"/>
    <m/>
    <s v="Homer Lendie B. Magante, Center Administrator"/>
    <x v="17"/>
    <n v="9.8567162226397809"/>
    <n v="124.336426906886"/>
    <x v="20"/>
    <s v="ptcpilar@tesda.gov.ph"/>
    <x v="1"/>
    <x v="1"/>
    <s v="WTR"/>
    <s v="Construction"/>
    <s v="Masonry NC I"/>
    <s v="NC I"/>
    <s v="123 Hours"/>
    <s v="20200712CONMAS118080"/>
    <d v="2023-03-29T00:00:00"/>
    <d v="2028-03-30T00:00:00"/>
    <s v="Robert S. Ladeza"/>
    <s v="NTTC No. 211707121200331"/>
    <d v="2025-05-21T00:00:00"/>
    <s v="C"/>
    <d v="2020-12-11T00:00:00"/>
  </r>
  <r>
    <s v="VII"/>
    <x v="0"/>
    <x v="2"/>
    <x v="9"/>
    <x v="3"/>
    <x v="16"/>
    <x v="16"/>
    <m/>
    <s v="Homer Lendie B. Maganet"/>
    <x v="17"/>
    <n v="9.8567162226397809"/>
    <n v="124.336426906886"/>
    <x v="20"/>
    <s v="ptcpilar@tesda.gov.ph"/>
    <x v="1"/>
    <x v="1"/>
    <s v="RTP"/>
    <s v="Agriculture, Forestry and Fishery"/>
    <s v="Production of High-Quality Inbred Rice, and Seed Certification, and Farm Mechanization"/>
    <s v="N/A"/>
    <s v="96 hours"/>
    <s v="NTR No.202007120032"/>
    <d v="2023-03-29T00:00:00"/>
    <d v="2028-03-30T00:00:00"/>
    <s v="Luznevieve B. Paulines"/>
    <s v="ATI Certificate of Completion (TOT on Production of High-Quality Inbred Rice, Seed Certification and Farm Mechanization)"/>
    <d v="2025-05-21T00:00:00"/>
    <s v="C"/>
    <d v="2020-07-30T00:00:00"/>
  </r>
  <r>
    <s v="VII"/>
    <x v="0"/>
    <x v="2"/>
    <x v="9"/>
    <x v="3"/>
    <x v="16"/>
    <x v="16"/>
    <m/>
    <s v="Homer Lendie B. Maganet"/>
    <x v="17"/>
    <n v="9.8567162226397809"/>
    <n v="124.336426906886"/>
    <x v="20"/>
    <s v="ptcpilar@tesda.gov.ph"/>
    <x v="1"/>
    <x v="1"/>
    <s v="WTR"/>
    <s v="Agriculture, Forestry and Fishery"/>
    <s v="Organic Agriculture Production NC II"/>
    <s v="NC II"/>
    <s v="232 Hours"/>
    <s v="20190712AFFOAP212147"/>
    <d v="2024-02-07T00:00:00"/>
    <d v="2029-02-08T00:00:00"/>
    <s v="Luznevieve B. Paulines_x000a_Myrna M. Jalop"/>
    <s v="NTTC No. 212107121200444_x000a_NTTC No. 201907121200349"/>
    <d v="2024-06-24T00:00:00"/>
    <s v="C"/>
    <d v="2019-10-16T00:00:00"/>
  </r>
  <r>
    <s v="VII"/>
    <x v="0"/>
    <x v="2"/>
    <x v="9"/>
    <x v="3"/>
    <x v="16"/>
    <x v="16"/>
    <m/>
    <s v="Homer Lendie B. Maganet"/>
    <x v="17"/>
    <n v="9.8567162226397809"/>
    <n v="124.336426906886"/>
    <x v="20"/>
    <s v="ptcpilar@tesda.gov.ph"/>
    <x v="1"/>
    <x v="1"/>
    <s v="WTR"/>
    <s v="Automotive and Land Transportation"/>
    <s v="Driving NC II"/>
    <s v="NC II"/>
    <s v="118 Hours"/>
    <s v="20190712ALTDRV204130"/>
    <d v="2024-02-07T00:00:00"/>
    <d v="2029-02-08T00:00:00"/>
    <s v="Francis B. Balane"/>
    <s v="NTTC No. 191607121200506"/>
    <d v="2024-06-24T00:00:00"/>
    <s v="C"/>
    <d v="2019-10-14T00:00:00"/>
  </r>
  <r>
    <s v="VII"/>
    <x v="0"/>
    <x v="2"/>
    <x v="9"/>
    <x v="3"/>
    <x v="16"/>
    <x v="16"/>
    <m/>
    <s v="Homer Lendie B. Maganet"/>
    <x v="17"/>
    <n v="9.8567162226397809"/>
    <n v="124.336426906886"/>
    <x v="20"/>
    <s v="ptcpilar@tesda.gov.ph"/>
    <x v="1"/>
    <x v="1"/>
    <s v="WTR"/>
    <s v="Metals and Engineering"/>
    <s v="Shielded Metal Arc Welding (SMAW) NC I"/>
    <s v="NC I"/>
    <s v="268 Hours"/>
    <n v="201407011199"/>
    <d v="2024-02-07T00:00:00"/>
    <d v="2029-02-08T00:00:00"/>
    <s v="Melkie D. Ibale"/>
    <s v="NTTC No. 201907121200175"/>
    <m/>
    <m/>
    <d v="2014-11-12T00:00:00"/>
  </r>
  <r>
    <s v="VII"/>
    <x v="0"/>
    <x v="2"/>
    <x v="9"/>
    <x v="3"/>
    <x v="16"/>
    <x v="16"/>
    <m/>
    <s v="Homer Lendie B. Maganet"/>
    <x v="17"/>
    <n v="9.8567162226397809"/>
    <n v="124.336426906886"/>
    <x v="20"/>
    <s v="ptcpilar@tesda.gov.ph"/>
    <x v="1"/>
    <x v="1"/>
    <s v="WTR"/>
    <s v="Electrical and Electronics"/>
    <s v="Electrical Installation and Maintenance NC II"/>
    <s v="NC II"/>
    <s v="196 hours"/>
    <s v="WTR No. 20170712ELCEIM215209"/>
    <d v="2024-02-07T00:00:00"/>
    <d v="2029-02-08T00:00:00"/>
    <s v="Robert S. Ladeza_x000a_Raul M. Calamba"/>
    <s v="NTTC No. 222207121200350_x000a_NTTC No. 2018121200331"/>
    <m/>
    <m/>
    <d v="2017-12-05T00:00:00"/>
  </r>
  <r>
    <s v="VII"/>
    <x v="0"/>
    <x v="2"/>
    <x v="9"/>
    <x v="3"/>
    <x v="16"/>
    <x v="16"/>
    <m/>
    <s v="Homer Lendie B. Maganet"/>
    <x v="17"/>
    <n v="9.8567162226397809"/>
    <n v="124.336426906886"/>
    <x v="20"/>
    <s v="ptcpilar@tesda.gov.ph"/>
    <x v="1"/>
    <x v="1"/>
    <s v="WTR"/>
    <s v="Electrical and Electronics"/>
    <s v="Electrical Installation and Maintenance NC III"/>
    <s v="NC III"/>
    <s v="160 Hours"/>
    <s v="20180712ELCEIM315036"/>
    <d v="2024-02-07T00:00:00"/>
    <d v="2029-02-08T00:00:00"/>
    <s v="Robert S. Ladeza"/>
    <n v="222207121300351"/>
    <m/>
    <m/>
    <d v="2018-04-11T00:00:00"/>
  </r>
  <r>
    <s v="VII"/>
    <x v="0"/>
    <x v="2"/>
    <x v="9"/>
    <x v="3"/>
    <x v="16"/>
    <x v="16"/>
    <m/>
    <s v="Homer Lendie B. Maganet"/>
    <x v="17"/>
    <n v="9.8567162226397809"/>
    <n v="124.336426906886"/>
    <x v="20"/>
    <s v="ptcpilar@tesda.gov.ph"/>
    <x v="1"/>
    <x v="1"/>
    <s v="WTR"/>
    <s v="Metals and Engineering"/>
    <s v="Shielded Metal Arc Welding (SMAW) NC III"/>
    <s v="NC II"/>
    <s v="120 hours"/>
    <s v="WTR No. 20180712MEEEAW306054"/>
    <d v="2024-02-07T00:00:00"/>
    <d v="2029-02-08T00:00:00"/>
    <s v="Francis B. Balane"/>
    <s v="NTTC No. 222207121300491"/>
    <m/>
    <m/>
    <d v="2018-04-30T00:00:00"/>
  </r>
  <r>
    <s v="VII"/>
    <x v="0"/>
    <x v="2"/>
    <x v="9"/>
    <x v="3"/>
    <x v="16"/>
    <x v="16"/>
    <m/>
    <s v="Homer Lendie B. Maganet"/>
    <x v="17"/>
    <n v="9.8567162226397809"/>
    <n v="124.336426906886"/>
    <x v="20"/>
    <s v="ptcpilar@tesda.gov.ph"/>
    <x v="1"/>
    <x v="1"/>
    <s v="WTR"/>
    <s v="Metals and Engineering"/>
    <s v="Shielded Metal Arc Welding (SMAW) NC II"/>
    <s v="NC II"/>
    <s v="268 Hours"/>
    <s v="WTR No. 201707122032"/>
    <d v="2024-02-07T00:00:00"/>
    <d v="2029-02-08T00:00:00"/>
    <s v="Jenifel C. Ogayon"/>
    <s v="NTTC No. 201707121200263"/>
    <m/>
    <m/>
    <d v="2017-03-02T00:00:00"/>
  </r>
  <r>
    <s v="VII"/>
    <x v="0"/>
    <x v="0"/>
    <x v="10"/>
    <x v="2"/>
    <x v="17"/>
    <x v="17"/>
    <m/>
    <s v="Maria Levy A. Yosoya"/>
    <x v="18"/>
    <n v="9.9612859268488005"/>
    <n v="123.955908234931"/>
    <x v="21"/>
    <s v="ptctubigon@tesda.gov.ph"/>
    <x v="1"/>
    <x v="1"/>
    <s v="WTR"/>
    <s v="Garments"/>
    <s v="Dressmaking NC II"/>
    <s v="NC II"/>
    <s v="275 Hours"/>
    <n v="607012039"/>
    <d v="2023-03-29T00:00:00"/>
    <d v="2028-10-06T00:00:00"/>
    <s v="Myiesa C. Ebo"/>
    <s v="NTTC No. "/>
    <d v="2025-03-14T00:00:00"/>
    <s v="C"/>
    <d v="2006-12-15T00:00:00"/>
  </r>
  <r>
    <s v="VII"/>
    <x v="0"/>
    <x v="0"/>
    <x v="10"/>
    <x v="2"/>
    <x v="17"/>
    <x v="17"/>
    <m/>
    <s v="Maria Levy A. Yosoya"/>
    <x v="18"/>
    <n v="9.9612859268488005"/>
    <n v="123.955908234931"/>
    <x v="21"/>
    <s v="ptctubigon@tesda.gov.ph"/>
    <x v="1"/>
    <x v="1"/>
    <s v="WTR"/>
    <s v="Garments"/>
    <s v="Tailoring NC II"/>
    <s v="NC II"/>
    <s v="275 Hours"/>
    <n v="607012040"/>
    <d v="2024-05-31T00:00:00"/>
    <d v="2029-06-01T00:00:00"/>
    <s v="Florencio I. Bitang"/>
    <s v="NTTC No. 181707121200005"/>
    <m/>
    <m/>
    <d v="2006-12-15T00:00:00"/>
  </r>
  <r>
    <s v="VII"/>
    <x v="0"/>
    <x v="0"/>
    <x v="10"/>
    <x v="2"/>
    <x v="17"/>
    <x v="17"/>
    <m/>
    <s v="Maria Levy A. Yosoya"/>
    <x v="18"/>
    <n v="9.9612859268488005"/>
    <n v="123.955908234931"/>
    <x v="21"/>
    <s v="ptctubigon@tesda.gov.ph"/>
    <x v="1"/>
    <x v="1"/>
    <s v="WTR"/>
    <s v="Automotive and Land Transportation"/>
    <s v="Driving NC II"/>
    <s v="NC II"/>
    <s v="118 Hours"/>
    <n v="201407012032"/>
    <d v="2024-05-31T00:00:00"/>
    <d v="2029-06-01T00:00:00"/>
    <s v="Johnard C. Zabate_x000a_Ronie N. Razona"/>
    <s v="NTTC No. 221907121200016_x000a_NTTC No. 202007121200270"/>
    <m/>
    <m/>
    <d v="2014-01-30T00:00:00"/>
  </r>
  <r>
    <s v="VII"/>
    <x v="0"/>
    <x v="0"/>
    <x v="10"/>
    <x v="2"/>
    <x v="17"/>
    <x v="17"/>
    <m/>
    <s v="Maria Levy A. Yosoya"/>
    <x v="18"/>
    <n v="9.9612859268488005"/>
    <n v="123.955908234931"/>
    <x v="21"/>
    <s v="ptctubigon@tesda.gov.ph"/>
    <x v="1"/>
    <x v="1"/>
    <s v="WTR"/>
    <s v="Tourism"/>
    <s v="Bread and Pastry Production NC II"/>
    <s v="NC II"/>
    <s v="141 hours"/>
    <n v="201407012068"/>
    <d v="2023-03-29T00:00:00"/>
    <d v="2028-10-06T00:00:00"/>
    <s v="Joahnna Z. Mangyao_x000a_Kaye Imelda Q. Argamosa_x000a_Michelle P. Aranas"/>
    <s v="NTTC No. 221907121200025_x000a_NTTC No. 212007121200458_x000a_NTTC No. 222007121200579"/>
    <d v="2025-03-14T00:00:00"/>
    <s v="C"/>
    <d v="2014-04-15T00:00:00"/>
  </r>
  <r>
    <s v="VII"/>
    <x v="0"/>
    <x v="0"/>
    <x v="10"/>
    <x v="2"/>
    <x v="17"/>
    <x v="17"/>
    <m/>
    <s v="Maria Levy A. Yosoya"/>
    <x v="18"/>
    <n v="9.9612859268488005"/>
    <n v="123.955908234931"/>
    <x v="21"/>
    <s v="ptctubigon@tesda.gov.ph"/>
    <x v="1"/>
    <x v="1"/>
    <s v="WTR"/>
    <s v="Human Health/ Health Care"/>
    <s v="Hilot (Wellness Massage) NC II"/>
    <s v="NC II"/>
    <s v="120 hours"/>
    <n v="201407012216"/>
    <d v="2023-03-20T00:00:00"/>
    <d v="2028-10-06T00:00:00"/>
    <s v="Ratchel G. Castillon"/>
    <s v="NTTC No. 191907121200411"/>
    <d v="2025-03-14T00:00:00"/>
    <s v="C"/>
    <d v="2014-12-18T00:00:00"/>
  </r>
  <r>
    <s v="VII"/>
    <x v="0"/>
    <x v="0"/>
    <x v="10"/>
    <x v="2"/>
    <x v="17"/>
    <x v="17"/>
    <m/>
    <s v="Maria Levy A. Yosoya"/>
    <x v="18"/>
    <n v="9.9612859268488005"/>
    <n v="123.955908234931"/>
    <x v="21"/>
    <s v="ptctubigon@tesda.gov.ph"/>
    <x v="1"/>
    <x v="1"/>
    <s v="WTR"/>
    <s v="Tourism"/>
    <s v="Cookery NC II"/>
    <s v="NC II"/>
    <s v="316 hours"/>
    <n v="201507012027"/>
    <d v="2024-03-04T00:00:00"/>
    <d v="2029-03-05T00:00:00"/>
    <s v="Joahnna Z. Mangyao_x000a_Kaye Imelda Q. Argamosa_x000a_Michelle P. Aranas"/>
    <s v="NTTC No. 191907121200497_x000a_NTTC No. 202007121200346_x000a_NTTC No. 202007121200337"/>
    <d v="2024-05-31T00:00:00"/>
    <s v="C"/>
    <d v="2015-02-16T00:00:00"/>
  </r>
  <r>
    <s v="VII"/>
    <x v="0"/>
    <x v="1"/>
    <x v="11"/>
    <x v="1"/>
    <x v="18"/>
    <x v="18"/>
    <m/>
    <s v="Antonio A. Somosot, Jr."/>
    <x v="19"/>
    <n v="9.9534861372196595"/>
    <n v="124.01075726739199"/>
    <x v="22"/>
    <s v="cpsomosot@yahoo.com"/>
    <x v="0"/>
    <x v="0"/>
    <s v="WTR"/>
    <s v="Tourism"/>
    <s v="Bread and Pastry Production NC II"/>
    <s v="NC II"/>
    <s v="141 hours"/>
    <s v="WTR No. 201607012015"/>
    <d v="2024-02-16T00:00:00"/>
    <d v="2024-02-19T00:00:00"/>
    <s v="Kaye Imelda Q. Argamosa"/>
    <s v="NTTC No. 212007121200458"/>
    <m/>
    <m/>
    <d v="2016-02-18T00:00:00"/>
  </r>
  <r>
    <s v="VII"/>
    <x v="0"/>
    <x v="1"/>
    <x v="11"/>
    <x v="1"/>
    <x v="18"/>
    <x v="18"/>
    <m/>
    <s v="Antonio A. Somosot, Jr."/>
    <x v="19"/>
    <n v="9.9534861372196595"/>
    <n v="124.01075726739199"/>
    <x v="22"/>
    <s v="cpsomosot@yahoo.com"/>
    <x v="0"/>
    <x v="0"/>
    <s v="WTR"/>
    <s v="Tourism"/>
    <s v="Cookery NC II"/>
    <s v="NC II"/>
    <s v="316 hours"/>
    <s v="WTR No. 201607012016"/>
    <d v="2024-02-16T00:00:00"/>
    <d v="2024-02-19T00:00:00"/>
    <s v="Kaye Imelda Q. Argamosa"/>
    <n v="202007121200346"/>
    <m/>
    <m/>
    <d v="2016-02-18T00:00:00"/>
  </r>
  <r>
    <s v="VII"/>
    <x v="0"/>
    <x v="0"/>
    <x v="0"/>
    <x v="0"/>
    <x v="19"/>
    <x v="19"/>
    <m/>
    <s v="Capt. Servando B. Cantaros - Managing Director"/>
    <x v="20"/>
    <n v="9.6895627850084391"/>
    <n v="123.861600352049"/>
    <x v="23"/>
    <s v="sbrtetci.bohol@gmail.com"/>
    <x v="0"/>
    <x v="0"/>
    <s v="WTR"/>
    <s v="Electrical and Electronics"/>
    <s v="Electrical Installation and Maintenance NC II"/>
    <s v="NC II"/>
    <s v="196 hours"/>
    <s v="20200712ELCEIM215057"/>
    <d v="2024-01-18T00:00:00"/>
    <d v="2029-01-19T00:00:00"/>
    <s v="Perfecto L. Ponte"/>
    <s v="NTTC No. 201907121200032"/>
    <m/>
    <m/>
    <d v="2020-10-26T00:00:00"/>
  </r>
  <r>
    <s v="VII"/>
    <x v="0"/>
    <x v="0"/>
    <x v="0"/>
    <x v="0"/>
    <x v="19"/>
    <x v="19"/>
    <m/>
    <s v="Capt. Servando B. Cantaros - Managing Director"/>
    <x v="20"/>
    <n v="9.6895627850084391"/>
    <n v="123.861600352049"/>
    <x v="23"/>
    <s v="sbrtetci.bohol@gmail.com"/>
    <x v="0"/>
    <x v="0"/>
    <s v="WTR"/>
    <s v="Metals and Engineering"/>
    <s v="Shielded Metal Arc Welding (SMAW) NC II"/>
    <s v="NC II"/>
    <s v="268 Hours"/>
    <n v="201507012180"/>
    <d v="2024-01-18T00:00:00"/>
    <d v="2029-01-19T00:00:00"/>
    <s v="Vic Ronald V. Patay_x000a_ Jay T. Valentos_x000a_ Mark Kenneth T. Lurot_x000a_ Josue A. Madronero_x000a_ Francisco A. Buslon_x000a_ Domingo L. Ocmeja_x000a_ Jesiel T. Josol_x000a_Helios E. Pusta_x000a_Richard A. Rodriguez_x000a_Perfecto L. Ponte"/>
    <s v="NTTC No. 202007121200196_x000a_ NTTC No. 181807121200307_x000a_ NTTC No. 222007121200012_x000a_ NTTC No. 211907121200114_x000a_ NTTC No. 201907121200254_x000a_ NTTC No. 191707121200262_x000a_ NTTC No. 181707121200053_x000a_NTTC No. 201907121200034_x000a_NTTC No. 191907121200435_x000a_NTTC No. 201907121200033"/>
    <d v="2024-08-19T00:00:00"/>
    <s v="C"/>
    <d v="2015-10-27T00:00:00"/>
  </r>
  <r>
    <s v="VII"/>
    <x v="0"/>
    <x v="0"/>
    <x v="0"/>
    <x v="0"/>
    <x v="19"/>
    <x v="19"/>
    <m/>
    <s v="Capt. Servando B. Cantaros - Managing Director"/>
    <x v="20"/>
    <n v="9.6895627850084391"/>
    <n v="123.861600352049"/>
    <x v="23"/>
    <s v="sbrtetci.bohol@gmail.com"/>
    <x v="0"/>
    <x v="0"/>
    <s v="WTR"/>
    <s v="Metals and Engineering"/>
    <s v="Shielded Metal Arc Welding (SMAW) NC I"/>
    <s v="NC I"/>
    <s v="268 Hours"/>
    <s v="WTR No. 201607121175"/>
    <d v="2024-01-18T00:00:00"/>
    <d v="2029-01-19T00:00:00"/>
    <s v="Vic Ronald V. Patay_x000a_ Jay T. Valentos_x000a_ Mark Kenneth T. Lurot_x000a_ Josue A. Madronero_x000a_ Francisco A. Buslon_x000a_ Domingo L. Ocmeja_x000a_ Jesiel T. Josol_x000a_Helios E. Pusta_x000a_Richard A. Rodriguez_x000a_Perfecto L. Ponte"/>
    <s v="NTTC No. 202007121200196_x000a_ NTTC No. 181807121200307_x000a_ NTTC No. 222007121200012_x000a_ NTTC No. 211907121200114_x000a_ NTTC No. 201907121200254_x000a_ NTTC No. 191707121200262_x000a_ NTTC No. 181707121200053_x000a_NTTC No. 201907121200034_x000a_NTTC No. 191907121200435_x000a_NTTC No. 201907121200033"/>
    <m/>
    <m/>
    <d v="2016-09-20T00:00:00"/>
  </r>
  <r>
    <s v="VII"/>
    <x v="0"/>
    <x v="0"/>
    <x v="0"/>
    <x v="0"/>
    <x v="19"/>
    <x v="19"/>
    <m/>
    <s v="Capt. Servando B. Cantaros - Managing Director"/>
    <x v="20"/>
    <n v="9.6895627850084391"/>
    <n v="123.861600352049"/>
    <x v="24"/>
    <s v="sbrtetci.bohol@gmail.com"/>
    <x v="0"/>
    <x v="0"/>
    <s v="WTR"/>
    <s v="Automotive and Land Transportation"/>
    <s v="Driving NC II"/>
    <s v="NC II"/>
    <s v="118 Hours"/>
    <s v="20180712ALTDRV204075"/>
    <d v="2024-01-18T00:00:00"/>
    <d v="2029-01-19T00:00:00"/>
    <s v="Servando B. Cantaros_x000a_ Domingo L. Ocmeja"/>
    <s v="NTTC No. 191907121200209_x000a_NTTC No. 222207121200312"/>
    <m/>
    <m/>
    <d v="2018-05-31T00:00:00"/>
  </r>
  <r>
    <s v="VII"/>
    <x v="0"/>
    <x v="0"/>
    <x v="0"/>
    <x v="0"/>
    <x v="19"/>
    <x v="19"/>
    <m/>
    <s v="Capt. Servando B. Cantaros - Managing Director"/>
    <x v="20"/>
    <n v="9.6895627850084391"/>
    <n v="123.861600352049"/>
    <x v="24"/>
    <s v="sbrtetci.bohol@gmail.com"/>
    <x v="0"/>
    <x v="0"/>
    <s v="WTR"/>
    <s v="Information and Communication Technology"/>
    <s v="Contact Center Services NC II"/>
    <s v="NC II"/>
    <s v="144 Hours"/>
    <s v="20170712ICTCCS214201"/>
    <d v="2024-01-18T00:00:00"/>
    <d v="2029-01-19T00:00:00"/>
    <s v="Ivan Edward O. Cantaros"/>
    <s v="TMC No. 22130301000058"/>
    <d v="2024-08-19T00:00:00"/>
    <s v="C"/>
    <d v="2017-11-13T00:00:00"/>
  </r>
  <r>
    <s v="VII"/>
    <x v="0"/>
    <x v="0"/>
    <x v="0"/>
    <x v="0"/>
    <x v="20"/>
    <x v="20"/>
    <m/>
    <s v="Niña C. Lasala - Administrator"/>
    <x v="21"/>
    <n v="9.6517059529465801"/>
    <n v="123.86685578088399"/>
    <x v="25"/>
    <s v="smstaci2011@gmail.com"/>
    <x v="0"/>
    <x v="0"/>
    <s v="WTR"/>
    <s v="Tourism"/>
    <s v="Food and Beverage Services NC II"/>
    <s v="NC II"/>
    <s v="596 Hours"/>
    <s v="20220712TRSFBS213027"/>
    <d v="2024-02-16T00:00:00"/>
    <d v="2029-02-19T00:00:00"/>
    <s v="JOVINEIL A. SUMAYLO_x000a_ MARIVIC C. ACOSTA"/>
    <s v="NTTC No.212007121200008_x000a_ NTTC No.221707121200158"/>
    <m/>
    <m/>
    <m/>
  </r>
  <r>
    <s v="VII"/>
    <x v="0"/>
    <x v="0"/>
    <x v="0"/>
    <x v="0"/>
    <x v="20"/>
    <x v="20"/>
    <m/>
    <s v="Niña C. Lasala - Administrator"/>
    <x v="21"/>
    <n v="9.6517059529465801"/>
    <n v="123.86685578088399"/>
    <x v="25"/>
    <s v="smstaci2011@gmail.com"/>
    <x v="0"/>
    <x v="0"/>
    <s v="WTR"/>
    <s v="Tourism"/>
    <s v="Housekeeping NC II"/>
    <s v="NC II"/>
    <s v="676 Hours"/>
    <s v="20220712TRSHSK213018"/>
    <d v="2024-02-16T00:00:00"/>
    <d v="2029-02-19T00:00:00"/>
    <s v="MARIVIC M. CEMINE"/>
    <s v="NTTC No. 181707121200105"/>
    <m/>
    <m/>
    <m/>
  </r>
  <r>
    <s v="VII"/>
    <x v="0"/>
    <x v="2"/>
    <x v="12"/>
    <x v="1"/>
    <x v="21"/>
    <x v="21"/>
    <m/>
    <s v="Edwin T. Namoc"/>
    <x v="22"/>
    <n v="9.5896911526042405"/>
    <n v="124.070411582731"/>
    <x v="26"/>
    <s v="taugtech@gmail.com"/>
    <x v="0"/>
    <x v="0"/>
    <s v="WTR"/>
    <s v="Metals and Engineering"/>
    <s v="Shielded Metal Arc Welding (SMAW) NC I"/>
    <s v="NC I"/>
    <s v="268 Hours"/>
    <s v="20170712MEEEAW106198"/>
    <d v="2024-02-16T00:00:00"/>
    <d v="2029-02-19T00:00:00"/>
    <s v="Danilo C. Rocamora"/>
    <s v="NTTC No. 181407121200047"/>
    <d v="2024-04-05T00:00:00"/>
    <s v="C"/>
    <d v="2017-11-06T00:00:00"/>
  </r>
  <r>
    <s v="VII"/>
    <x v="0"/>
    <x v="2"/>
    <x v="12"/>
    <x v="1"/>
    <x v="21"/>
    <x v="21"/>
    <m/>
    <s v="Edwin T. Namoc"/>
    <x v="22"/>
    <n v="9.5896911526042405"/>
    <n v="124.070411582731"/>
    <x v="26"/>
    <s v="taugtech@gmail.com"/>
    <x v="0"/>
    <x v="0"/>
    <s v="WTR"/>
    <s v="Metals and Engineering"/>
    <s v="Shielded Metal Arc Welding (SMAW) NC II"/>
    <s v="NC II"/>
    <s v="268 Hours"/>
    <s v="WTR No. 20170712MEEEAW206203"/>
    <d v="2024-02-16T00:00:00"/>
    <d v="2029-02-19T00:00:00"/>
    <s v="Danilo C. Rocamora"/>
    <s v="NTTC No. 181407121200047"/>
    <d v="2024-04-05T00:00:00"/>
    <s v="C"/>
    <d v="2017-11-21T00:00:00"/>
  </r>
  <r>
    <s v="VII"/>
    <x v="0"/>
    <x v="1"/>
    <x v="13"/>
    <x v="4"/>
    <x v="22"/>
    <x v="22"/>
    <m/>
    <s v="Judith Del-Rosario Cajes"/>
    <x v="23"/>
    <n v="10.0810511275964"/>
    <n v="124.343122298076"/>
    <x v="27"/>
    <s v="trinidadmunicipalcollege@yahoo.com"/>
    <x v="1"/>
    <x v="2"/>
    <s v="WTR"/>
    <s v="Metals and Engineering"/>
    <s v="Shielded Metal Arc Welding (SMAW) NC I"/>
    <s v="NC I"/>
    <s v="268 Hours"/>
    <s v="20180712MEEEAW106034"/>
    <d v="2024-03-14T00:00:00"/>
    <d v="2029-03-15T00:00:00"/>
    <s v="Hanz Armin C. Celo"/>
    <n v="211707121200434"/>
    <m/>
    <m/>
    <d v="2018-04-10T00:00:00"/>
  </r>
  <r>
    <s v="VII"/>
    <x v="0"/>
    <x v="1"/>
    <x v="13"/>
    <x v="4"/>
    <x v="22"/>
    <x v="22"/>
    <m/>
    <s v="Judith Del-Rosario Cajes"/>
    <x v="23"/>
    <n v="10.0810511275964"/>
    <n v="124.343122298076"/>
    <x v="27"/>
    <s v="trinidadmunicipalcollege@yahoo.com"/>
    <x v="1"/>
    <x v="2"/>
    <s v="WTR"/>
    <s v="Metals and Engineering"/>
    <s v="Shielded Metal Arc Welding (SMAW) NC II"/>
    <s v="NC II"/>
    <s v="268 Hours"/>
    <s v="WTR No. 201507012193"/>
    <d v="2024-08-14T00:00:00"/>
    <d v="2028-08-15T00:00:00"/>
    <s v="Not indicated"/>
    <s v="Not indicated"/>
    <d v="2024-08-12T00:00:00"/>
    <s v="C"/>
    <d v="2015-10-28T00:00:00"/>
  </r>
  <r>
    <s v="VII"/>
    <x v="0"/>
    <x v="0"/>
    <x v="14"/>
    <x v="3"/>
    <x v="23"/>
    <x v="23"/>
    <m/>
    <s v="Edgard T. Escalona"/>
    <x v="24"/>
    <n v="9.6118688371941907"/>
    <n v="123.812470767389"/>
    <x v="28"/>
    <s v="egaysfarm@gmail.com"/>
    <x v="0"/>
    <x v="3"/>
    <s v="WTR"/>
    <s v="Agriculture, Forestry and Fishery"/>
    <s v="Organic Agriculture Production NC II"/>
    <s v="NC II"/>
    <s v="232 Hours"/>
    <s v="20190712AFFOAP212040"/>
    <d v="2024-01-25T00:00:00"/>
    <d v="2029-01-26T00:00:00"/>
    <s v="Marilou M. Escalona"/>
    <s v="NC No. 18076102003368_x000a_"/>
    <d v="2024-05-03T00:00:00"/>
    <s v="C"/>
    <d v="2019-04-03T00:00:00"/>
  </r>
  <r>
    <s v="VII"/>
    <x v="0"/>
    <x v="0"/>
    <x v="0"/>
    <x v="0"/>
    <x v="24"/>
    <x v="24"/>
    <m/>
    <s v="Aida C. Madulara / President"/>
    <x v="25"/>
    <n v="9.6450429112988108"/>
    <n v="123.862470952048"/>
    <x v="29"/>
    <s v="madulara@yahoo.com"/>
    <x v="0"/>
    <x v="0"/>
    <s v="WTR"/>
    <s v="Tourism"/>
    <s v="Events Management Services NC III"/>
    <s v="NC III"/>
    <s v="108 hours"/>
    <s v="20190712TRSEVM307027"/>
    <d v="2024-02-26T00:00:00"/>
    <d v="2029-02-27T00:00:00"/>
    <s v="Ana Liza A. Baluran_x000a_Jovie D. Cabais"/>
    <s v="NTTC No. 211707121300387_x000a_NTTC No. 191907121300496"/>
    <d v="2024-09-23T00:00:00"/>
    <s v="C"/>
    <d v="2019-03-13T00:00:00"/>
  </r>
  <r>
    <s v="VII"/>
    <x v="0"/>
    <x v="0"/>
    <x v="0"/>
    <x v="0"/>
    <x v="24"/>
    <x v="24"/>
    <m/>
    <s v="Aida C. Madulara / President"/>
    <x v="25"/>
    <n v="9.6450429112988108"/>
    <n v="123.862470952048"/>
    <x v="29"/>
    <s v="madulara@yahoo.com"/>
    <x v="0"/>
    <x v="0"/>
    <s v="WTR"/>
    <s v="Social, Community Development and Other Services"/>
    <s v="Bookkeeping NC III"/>
    <s v="NC III"/>
    <s v="292 hours"/>
    <s v="20190712SOCBKP307013"/>
    <d v="2024-02-26T00:00:00"/>
    <d v="2029-02-27T00:00:00"/>
    <s v="Leomar B. Virador_x000a_ Melissa C. Handumon _x000a_Jesie B. Dua"/>
    <s v="NTTC No. 181807121300128 _x000a_NTTC No. 221807121300196_x000a_NTTC No. 222207121300374"/>
    <d v="2024-09-23T00:00:00"/>
    <s v="C"/>
    <d v="2019-02-26T00:00:00"/>
  </r>
  <r>
    <s v="VII"/>
    <x v="0"/>
    <x v="2"/>
    <x v="15"/>
    <x v="3"/>
    <x v="25"/>
    <x v="25"/>
    <m/>
    <s v="Casimero H. Llubit"/>
    <x v="26"/>
    <n v="9.6092663937095608"/>
    <n v="124.15756261212699"/>
    <x v="30"/>
    <m/>
    <x v="0"/>
    <x v="3"/>
    <s v="WTR"/>
    <s v="Agriculture, Forestry and Fishery"/>
    <s v="Organic Agriculture Production NC II"/>
    <s v="NC II"/>
    <s v="232 Hours"/>
    <s v="20200712AFFOAP212062"/>
    <d v="2024-03-15T00:00:00"/>
    <d v="2029-03-18T00:00:00"/>
    <s v="Jessmer Q. Llubit_x000a_ Genevieve Maris G. Llubit_x000a_ Lito P. Resabal"/>
    <s v="NC No. 19071202014456_x000a_ NC No. 19071202014457_x000a_ NC No. 21071202000336"/>
    <m/>
    <m/>
    <d v="2020-11-04T00:00:00"/>
  </r>
  <r>
    <s v="VII"/>
    <x v="0"/>
    <x v="2"/>
    <x v="9"/>
    <x v="3"/>
    <x v="26"/>
    <x v="26"/>
    <m/>
    <s v="Jose G. Labonite"/>
    <x v="27"/>
    <n v="9.9025946771280005"/>
    <n v="124.346684209721"/>
    <x v="31"/>
    <m/>
    <x v="0"/>
    <x v="3"/>
    <s v="RTP"/>
    <s v="Agriculture, Forestry and Fishery"/>
    <s v="Production of High-Quality Inbred Rice, and Seed Certification, and Farm Mechanization"/>
    <s v="N/A"/>
    <s v="96 hours"/>
    <s v="NTR No.202007120029"/>
    <d v="2023-04-13T00:00:00"/>
    <d v="2028-04-14T00:00:00"/>
    <s v="Jose G. Labonite_x000a_Marina A. Labonite"/>
    <s v="ATI Certificate of Completion (TOT on Production of High-Quality Inbred Rice, Seed Certification and Farm Mechanization)"/>
    <d v="2025-06-11T00:00:00"/>
    <s v="C"/>
    <d v="2020-07-27T00:00:00"/>
  </r>
  <r>
    <s v="VII"/>
    <x v="0"/>
    <x v="0"/>
    <x v="16"/>
    <x v="3"/>
    <x v="27"/>
    <x v="27"/>
    <m/>
    <s v="Robert B. Olaer / School Administrator"/>
    <x v="28"/>
    <n v="9.8017179999999993"/>
    <n v="124.4961885"/>
    <x v="32"/>
    <s v="rbolaer@yahoo.com"/>
    <x v="0"/>
    <x v="3"/>
    <s v="RTP"/>
    <s v="Agriculture, Forestry and Fishery"/>
    <s v="Production of High-Quality Inbred Rice, and Seed Certification, and Farm Mechanization"/>
    <s v="N/A"/>
    <s v="96 hours"/>
    <s v="NTR No.202007120030"/>
    <d v="2023-03-29T00:00:00"/>
    <d v="2028-03-30T00:00:00"/>
    <s v="Robert B. Olaer_x000a_Eduardo L. Escabusa_x000a_Rene B. Inojales"/>
    <s v="ATI Certificate of Completion (TOT on Production of High-Quality Inbred Rice, Seed Certification and Farm Mechanization)"/>
    <d v="2025-05-14T00:00:00"/>
    <s v="C"/>
    <d v="2020-07-27T00:00:00"/>
  </r>
  <r>
    <s v="VII"/>
    <x v="0"/>
    <x v="1"/>
    <x v="11"/>
    <x v="1"/>
    <x v="28"/>
    <x v="28"/>
    <m/>
    <s v="Engr. Raul M. Soria, PME"/>
    <x v="29"/>
    <n v="9.9566945626296199"/>
    <n v="124.01955394040399"/>
    <x v="33"/>
    <s v="clartech_tesdatrainingcenter19@yahoo.com"/>
    <x v="0"/>
    <x v="0"/>
    <s v="WTR"/>
    <s v="Metals and Engineering"/>
    <s v="Shielded Metal Arc Welding (SMAW) NC I"/>
    <s v="NC I"/>
    <s v="268 Hours"/>
    <s v="20200712MEEEAW106051"/>
    <d v="2024-05-04T00:00:00"/>
    <d v="2029-05-05T00:00:00"/>
    <s v="Jesiel T. Josol_x000a_Mark Kenneth T. Lurot"/>
    <s v="NTTC No. 222207121200574_x000a_NTTC No. 222007121200012"/>
    <m/>
    <m/>
    <d v="2020-10-19T00:00:00"/>
  </r>
  <r>
    <s v="VII"/>
    <x v="0"/>
    <x v="1"/>
    <x v="11"/>
    <x v="1"/>
    <x v="28"/>
    <x v="28"/>
    <m/>
    <s v="Engr. Raul M. Soria, PME"/>
    <x v="29"/>
    <n v="9.9566945626296199"/>
    <n v="124.01955394040399"/>
    <x v="33"/>
    <s v="clartech_tesdatrainingcenter19@yahoo.com"/>
    <x v="0"/>
    <x v="0"/>
    <s v="WTR"/>
    <s v="Metals and Engineering"/>
    <s v="Shielded Metal Arc Welding (SMAW) NC II"/>
    <s v="NC II"/>
    <s v="268 Hours"/>
    <s v="20200712MEEEAW206052"/>
    <d v="2024-05-04T00:00:00"/>
    <d v="2029-05-05T00:00:00"/>
    <s v="Jesiel T. Josol_x000a_Mark Kenneth T. Lurot"/>
    <s v="NTTC No. 222207121200574_x000a_NTTC No. 222007121200012"/>
    <m/>
    <m/>
    <d v="2020-10-19T00:00:00"/>
  </r>
  <r>
    <s v="VII"/>
    <x v="0"/>
    <x v="1"/>
    <x v="2"/>
    <x v="2"/>
    <x v="29"/>
    <x v="29"/>
    <m/>
    <s v="Rodelito C. Balloca"/>
    <x v="30"/>
    <n v="10.046890640699299"/>
    <n v="124.472526539372"/>
    <x v="34"/>
    <s v="ballocajocelyn@gmail.com"/>
    <x v="0"/>
    <x v="3"/>
    <s v="RTP"/>
    <s v="Agriculture, Forestry and Fishery"/>
    <s v="Production of High-Quality Inbred Rice, and Seed Certification, and Farm Mechanization"/>
    <s v="N/A"/>
    <s v="96 hours"/>
    <s v="NTR No.20210712001"/>
    <d v="2023-04-13T00:00:00"/>
    <d v="2028-04-14T00:00:00"/>
    <s v="Rodelito C. Balloca"/>
    <s v="N/A"/>
    <d v="2024-08-12T00:00:00"/>
    <s v="C"/>
    <d v="2021-03-10T00:00:00"/>
  </r>
  <r>
    <s v="VII"/>
    <x v="0"/>
    <x v="0"/>
    <x v="17"/>
    <x v="5"/>
    <x v="30"/>
    <x v="30"/>
    <m/>
    <s v="Elvi Peter L. Relampagos"/>
    <x v="31"/>
    <n v="9.8050667884779692"/>
    <n v="123.797421096226"/>
    <x v="35"/>
    <s v="lmdc0521@gmail.com"/>
    <x v="1"/>
    <x v="4"/>
    <s v="WTR"/>
    <s v="Social, Community Development and Other Services"/>
    <s v="Bookkeeping NC III"/>
    <s v="NC III"/>
    <s v="292 hours"/>
    <s v="20210712SOCBKP307042"/>
    <d v="2024-05-23T00:00:00"/>
    <d v="2029-05-24T00:00:00"/>
    <s v="Cristor N. Langamen"/>
    <s v="NTTC No. 201907121300066"/>
    <d v="2024-06-13T00:00:00"/>
    <s v="C"/>
    <d v="2021-05-21T00:00:00"/>
  </r>
  <r>
    <s v="VII"/>
    <x v="0"/>
    <x v="0"/>
    <x v="18"/>
    <x v="1"/>
    <x v="31"/>
    <x v="31"/>
    <m/>
    <s v="Joseph C. Barrete"/>
    <x v="32"/>
    <n v="9.6189160285138193"/>
    <n v="123.94610653855401"/>
    <x v="36"/>
    <s v="_x000a__x000a_joebarrete@gmail.com / reetopsfarmescapade@gmail.com"/>
    <x v="0"/>
    <x v="3"/>
    <s v="WTR"/>
    <s v="Agriculture, Forestry and Fishery"/>
    <s v="Organic Agriculture Production NC II"/>
    <s v="NC II"/>
    <s v="280 hours"/>
    <s v="20220712AFFOAP212003"/>
    <d v="2024-03-12T00:00:00"/>
    <d v="2029-03-13T00:00:00"/>
    <s v="Dionisio L. Palingcod, Jr._x000a_ Niema O. Toroy"/>
    <s v="NC No.17076102001957_x000a_ NC No.18076102003382"/>
    <m/>
    <m/>
    <m/>
  </r>
  <r>
    <s v="VII"/>
    <x v="0"/>
    <x v="1"/>
    <x v="19"/>
    <x v="2"/>
    <x v="32"/>
    <x v="32"/>
    <m/>
    <s v="Nilo S. Cempron"/>
    <x v="33"/>
    <n v="9.8903564025708999"/>
    <n v="124.153065967391"/>
    <x v="37"/>
    <s v="cempron.nilo@gmail.com"/>
    <x v="0"/>
    <x v="3"/>
    <s v="RTP"/>
    <s v="Agriculture, Forestry and Fishery"/>
    <s v="Production of High-Quality Inbred Rice, and Seed Certification, and Farm Mechanization"/>
    <s v="N/A"/>
    <s v="96 hours"/>
    <s v="NTR No.202107120072"/>
    <d v="2023-03-25T00:00:00"/>
    <d v="2028-03-26T00:00:00"/>
    <s v="Jane B. Noculan_x000a_ Julito L. Mejorada"/>
    <s v="ATI Accreditation"/>
    <d v="2024-05-03T00:00:00"/>
    <s v="C"/>
    <d v="2021-09-10T00:00:00"/>
  </r>
  <r>
    <s v="VII"/>
    <x v="0"/>
    <x v="1"/>
    <x v="19"/>
    <x v="2"/>
    <x v="33"/>
    <x v="33"/>
    <m/>
    <s v="Atty. Dionisio D. Balite"/>
    <x v="34"/>
    <n v="9.6477142938849294"/>
    <n v="123.852874887526"/>
    <x v="38"/>
    <s v="carlostolibas46@gmail.com"/>
    <x v="0"/>
    <x v="3"/>
    <s v="WTR"/>
    <s v="Agriculture, Forestry and Fishery"/>
    <s v="Organic Agriculture Production NC II"/>
    <s v="NC II"/>
    <s v="232 Hours"/>
    <s v="20210712AFFOAP212092"/>
    <d v="2024-02-26T00:00:00"/>
    <d v="2029-02-27T00:00:00"/>
    <s v="Carlos C. Tolibas_x000a_ Eugenia D. Dag-um _x000a_  Nilo Y. Echavez"/>
    <s v="NC No. 17112302006934_x000a_ NC No. 18071202008820_x000a_ NC No. 18071202007704"/>
    <d v="2024-05-03T00:00:00"/>
    <s v="C"/>
    <d v="2021-11-12T00:00:00"/>
  </r>
  <r>
    <s v="VII"/>
    <x v="0"/>
    <x v="0"/>
    <x v="20"/>
    <x v="3"/>
    <x v="34"/>
    <x v="34"/>
    <m/>
    <s v="Steve Y. Banzon"/>
    <x v="35"/>
    <n v="10.084083662702801"/>
    <n v="124.112433925064"/>
    <x v="39"/>
    <s v="skillsinfo@primary.com.ph"/>
    <x v="0"/>
    <x v="0"/>
    <s v="WTR"/>
    <s v="Construction"/>
    <s v="System Formworks Installation NC II"/>
    <s v="NC II"/>
    <s v="156 Hours"/>
    <s v="20220712CONSFI212052"/>
    <d v="2024-01-24T00:00:00"/>
    <d v="2029-01-25T00:00:00"/>
    <s v="Steve Y. Banzon_x000a_Teddy M. Taray"/>
    <s v="NTTC No. 211707221200112_x000a_NTTC No. 211707221200194"/>
    <d v="2024-09-23T00:00:00"/>
    <s v="C"/>
    <m/>
  </r>
  <r>
    <s v="VII"/>
    <x v="0"/>
    <x v="0"/>
    <x v="0"/>
    <x v="0"/>
    <x v="7"/>
    <x v="7"/>
    <s v="(Formerly: Can-Care Technical Vocational Education Training Institute, Inc. ) (Formerly: Can-Care Caregiver Training and Development Center, Inc.) (Formerly: Can-Care Caregiver Training Assessment and Development Center, Inc.)"/>
    <s v="Feliciano C. Agta, CPA - President"/>
    <x v="8"/>
    <n v="9.6473124496180809"/>
    <n v="123.851781698073"/>
    <x v="8"/>
    <s v="cancarecaregiver2001@gmail.com"/>
    <x v="0"/>
    <x v="0"/>
    <s v="WTR"/>
    <s v="Social, Community Development and Other Services"/>
    <s v="Real Estate Services NC II"/>
    <s v="NC II"/>
    <s v="209 Hours"/>
    <s v="20220712SOCRES219070"/>
    <d v="2022-10-26T00:00:00"/>
    <d v="2027-10-25T00:00:00"/>
    <s v="Teresita L. Domingo"/>
    <s v="NTTC No. 201907221200006"/>
    <d v="2024-04-05T00:00:00"/>
    <s v="C"/>
    <m/>
  </r>
  <r>
    <s v="VII"/>
    <x v="0"/>
    <x v="0"/>
    <x v="0"/>
    <x v="0"/>
    <x v="35"/>
    <x v="35"/>
    <m/>
    <s v="Francisca R. Opog, Ph.D. / School Director"/>
    <x v="36"/>
    <n v="9.6697798632166307"/>
    <n v="123.866131629498"/>
    <x v="40"/>
    <s v="asiandivinelightcollege@gmail.com"/>
    <x v="0"/>
    <x v="3"/>
    <s v="WTR"/>
    <s v="Agriculture, Forestry and Fishery"/>
    <s v="Organic Agriculture Production NC II"/>
    <s v="NC II"/>
    <n v="272"/>
    <s v="WTR No. 20220712AFFOAP212074"/>
    <d v="2023-12-01T00:00:00"/>
    <d v="2028-12-04T00:00:00"/>
    <s v="Pablita R. Cabarles_x000a_Reynaldo C. Estrosos_x000a_Mary Grace U. Pacatang_x000a_Mark Jame M. Plazos_x000a_Apolinar B. Dalen"/>
    <s v="NTTC No. 212107121200385_x000a_NC No. 22071202021682_x000a_NC No. 20071202000542_x000a_NC No. 21071202000136_x000a_NC No. 21071202000126"/>
    <d v="2024-04-05T00:00:00"/>
    <s v="C"/>
    <d v="2022-11-16T00:00:00"/>
  </r>
  <r>
    <s v="VII"/>
    <x v="0"/>
    <x v="0"/>
    <x v="0"/>
    <x v="0"/>
    <x v="20"/>
    <x v="20"/>
    <m/>
    <s v="Niña C. Lasala - Administrator"/>
    <x v="21"/>
    <n v="9.6517059529465801"/>
    <n v="123.86685578088399"/>
    <x v="41"/>
    <s v="smstaci2011@gmail.com"/>
    <x v="0"/>
    <x v="0"/>
    <s v="WTR"/>
    <s v="Human Health/ Health Care"/>
    <s v="Caregiving NC II"/>
    <s v="NC II"/>
    <n v="946"/>
    <s v="WTR No. 20220712HHCCGV207076"/>
    <d v="2024-02-16T00:00:00"/>
    <d v="2029-02-19T00:00:00"/>
    <s v="Marydel J. Montesco_x000a_Leah Adrianne M. Fortich_x000a_Florencio P. Karaan, Jr._x000a_Ann Sheila J. Granada"/>
    <s v="NTTC No. 201807121200227_x000a_NTTC No. 191907121200453_x000a_NTTC No, 202007121200226_x000a_NTTC No. 191807121200013"/>
    <d v="2024-05-03T00:00:00"/>
    <s v="C"/>
    <m/>
  </r>
  <r>
    <s v="VII"/>
    <x v="0"/>
    <x v="0"/>
    <x v="10"/>
    <x v="2"/>
    <x v="17"/>
    <x v="17"/>
    <m/>
    <s v="Maria Levy A. Yosoya"/>
    <x v="18"/>
    <n v="9.9612859268488005"/>
    <n v="123.955908234931"/>
    <x v="21"/>
    <s v="ptctubigon@tesda.gov.ph"/>
    <x v="1"/>
    <x v="1"/>
    <s v="WTR"/>
    <s v="Construction"/>
    <s v="Masonry NC II"/>
    <s v="NC II"/>
    <n v="229"/>
    <s v="WTR No. 20220712CONMAS218082"/>
    <d v="2024-08-09T00:00:00"/>
    <d v="2029-08-10T00:00:00"/>
    <s v="Johnard C. Zabate"/>
    <s v="NTTC No. 201907121200265"/>
    <d v="2024-05-31T00:00:00"/>
    <s v="C"/>
    <m/>
  </r>
  <r>
    <s v="VII"/>
    <x v="0"/>
    <x v="0"/>
    <x v="0"/>
    <x v="0"/>
    <x v="4"/>
    <x v="4"/>
    <m/>
    <s v="Ma. Sarah P. Gordoncillo - School Director"/>
    <x v="4"/>
    <n v="9.6588668741703092"/>
    <n v="123.872431282376"/>
    <x v="42"/>
    <m/>
    <x v="0"/>
    <x v="0"/>
    <s v="WTR"/>
    <s v="Tourism"/>
    <s v="Housekeeping NC II"/>
    <s v="NC II"/>
    <n v="556"/>
    <s v="WTR No. 20220712TRSHSK213091"/>
    <d v="2024-02-26T00:00:00"/>
    <d v="2029-02-27T00:00:00"/>
    <s v="Lenita C. Escatron"/>
    <s v="NTTC No. 221807121200197"/>
    <d v="2024-04-05T00:00:00"/>
    <s v="C"/>
    <d v="2022-12-09T00:00:00"/>
  </r>
  <r>
    <s v="VII"/>
    <x v="0"/>
    <x v="2"/>
    <x v="6"/>
    <x v="3"/>
    <x v="13"/>
    <x v="13"/>
    <m/>
    <s v="Apolinar P. Cadeliña - Center Adminstrator"/>
    <x v="14"/>
    <n v="9.7021431242957092"/>
    <n v="124.10275016739"/>
    <x v="16"/>
    <s v="ptcbilar@tesda.gov.ph"/>
    <x v="1"/>
    <x v="1"/>
    <s v="WTR"/>
    <s v="Tourism"/>
    <s v="Food and Beverage Services NC III"/>
    <s v="NC III"/>
    <n v="600"/>
    <s v="WTR No. 20220712TRSFBS318105"/>
    <d v="2022-12-16T00:00:00"/>
    <d v="2027-12-15T00:00:00"/>
    <s v="Alfie D. Mahumot"/>
    <s v="NTTC No. 191907121300487"/>
    <d v="2024-05-06T00:00:00"/>
    <s v="C"/>
    <m/>
  </r>
  <r>
    <s v="VII"/>
    <x v="0"/>
    <x v="2"/>
    <x v="21"/>
    <x v="3"/>
    <x v="36"/>
    <x v="36"/>
    <m/>
    <s v="Consolacion D. Rana - Administrator"/>
    <x v="37"/>
    <n v="9.6884893069999993"/>
    <n v="124.4007778"/>
    <x v="43"/>
    <s v="easternheights.ehse@gmail.com"/>
    <x v="0"/>
    <x v="0"/>
    <s v="WTR"/>
    <s v="Tourism"/>
    <s v="Food and Beverage Services NC II"/>
    <s v="NC II"/>
    <n v="436"/>
    <s v="WTR No. 20230712TRSFBS213005"/>
    <d v="2023-10-13T00:00:00"/>
    <d v="2028-10-16T00:00:00"/>
    <s v="Ilner V. Rabi"/>
    <s v="NTTC No. 222107121200492"/>
    <d v="2024-05-03T00:00:00"/>
    <s v="C"/>
    <m/>
  </r>
  <r>
    <s v="VII"/>
    <x v="0"/>
    <x v="0"/>
    <x v="18"/>
    <x v="1"/>
    <x v="31"/>
    <x v="31"/>
    <m/>
    <s v="Joseph Barrete - Farm Owner"/>
    <x v="32"/>
    <n v="9.6189160285138193"/>
    <n v="123.94610653855401"/>
    <x v="36"/>
    <m/>
    <x v="0"/>
    <x v="3"/>
    <s v="WTR"/>
    <s v="Agriculture, Forestry and Fishery"/>
    <s v="Agricultural Crops Production NC I"/>
    <s v="NC I"/>
    <n v="350"/>
    <s v="WTR No. 20230712AFFACP105008"/>
    <d v="2024-04-03T00:00:00"/>
    <d v="2029-04-04T00:00:00"/>
    <s v="Luzminda M. Salubre"/>
    <s v="NC No. 18071201012155"/>
    <d v="2024-04-10T00:00:00"/>
    <s v="C"/>
    <m/>
  </r>
  <r>
    <s v="VII"/>
    <x v="0"/>
    <x v="0"/>
    <x v="17"/>
    <x v="5"/>
    <x v="30"/>
    <x v="30"/>
    <m/>
    <s v="Elvi Peter L. Relampagos - Head/Municipal Mayor"/>
    <x v="31"/>
    <n v="9.8050667884779692"/>
    <n v="123.797421096226"/>
    <x v="35"/>
    <s v="lmdc0521@gmail.com"/>
    <x v="1"/>
    <x v="4"/>
    <s v="WTR"/>
    <s v="Metals and Engineering"/>
    <s v="Shielded Metal Arc Welding (SMAW) NC I"/>
    <s v="NC I"/>
    <n v="308"/>
    <s v="WTR No. 20230712MEEEAW106009"/>
    <d v="2023-02-07T00:00:00"/>
    <d v="2029-02-26T00:00:00"/>
    <s v="Luzvimar R. Resilosa"/>
    <s v="NTTC No. 221907121200044"/>
    <d v="2024-06-13T00:00:00"/>
    <s v="C"/>
    <d v="2023-02-07T00:00:00"/>
  </r>
  <r>
    <s v="VII"/>
    <x v="0"/>
    <x v="0"/>
    <x v="17"/>
    <x v="5"/>
    <x v="30"/>
    <x v="30"/>
    <m/>
    <s v="Elvi Peter L. Relampagos - Head/Municipal Mayor"/>
    <x v="31"/>
    <n v="9.8050667884779692"/>
    <n v="123.797421096226"/>
    <x v="35"/>
    <s v="lmdc0521@gmail.com"/>
    <x v="1"/>
    <x v="4"/>
    <s v="WTR"/>
    <s v="Metals and Engineering"/>
    <s v="Shielded Metal Arc Welding (SMAW) NC II"/>
    <s v="NC II"/>
    <n v="308"/>
    <s v="WTR No. 20230712MEEEAW206010"/>
    <d v="2023-02-07T00:00:00"/>
    <d v="2029-02-26T00:00:00"/>
    <s v="Luzvimar R. Resilosa"/>
    <s v="NTTC No. 221907121200044"/>
    <d v="2024-06-13T00:00:00"/>
    <s v="C"/>
    <d v="2023-02-07T00:00:00"/>
  </r>
  <r>
    <s v="VII"/>
    <x v="0"/>
    <x v="0"/>
    <x v="20"/>
    <x v="3"/>
    <x v="34"/>
    <x v="34"/>
    <m/>
    <s v="Paulette D. Liu - President"/>
    <x v="35"/>
    <n v="10.084083662702801"/>
    <n v="124.112433925064"/>
    <x v="39"/>
    <s v="skillsinfo@primary.com.ph"/>
    <x v="0"/>
    <x v="0"/>
    <s v="WTR"/>
    <s v="Construction"/>
    <s v="Masonry NC II"/>
    <s v="NC II"/>
    <n v="261"/>
    <s v="WTR No. 20230712CONMAS218033"/>
    <d v="2023-04-24T00:00:00"/>
    <d v="2028-04-23T00:00:00"/>
    <s v="Teddy M. Taray_x000a_Steve Y. Banzon"/>
    <s v="NTTC No. 191707221200359_x000a_NTTC No. 201707221200078"/>
    <d v="2024-05-03T00:00:00"/>
    <s v="C"/>
    <m/>
  </r>
  <r>
    <s v="VII"/>
    <x v="0"/>
    <x v="0"/>
    <x v="20"/>
    <x v="3"/>
    <x v="34"/>
    <x v="34"/>
    <m/>
    <s v="Paulette D. Liu - President"/>
    <x v="35"/>
    <n v="10.084083662702801"/>
    <n v="124.112433925064"/>
    <x v="39"/>
    <s v="skillsinfo@primary.com.ph"/>
    <x v="0"/>
    <x v="0"/>
    <s v="WTR"/>
    <s v="Construction"/>
    <s v="Reinforcing Steel Works NC II"/>
    <s v="NC II"/>
    <n v="242"/>
    <s v="WTR No. 20230712CONRSW213034"/>
    <d v="2023-04-24T00:00:00"/>
    <d v="2028-04-23T00:00:00"/>
    <s v="Teddy M. Taray_x000a_Steve Y. Banzon"/>
    <s v="NTTC No. 211707221200193_x000a_NTTC  No. 181707221200268"/>
    <d v="2024-05-03T00:00:00"/>
    <s v="C"/>
    <m/>
  </r>
  <r>
    <s v="VII"/>
    <x v="0"/>
    <x v="0"/>
    <x v="20"/>
    <x v="3"/>
    <x v="34"/>
    <x v="34"/>
    <m/>
    <s v="Paulette D. Liu - President"/>
    <x v="35"/>
    <n v="10.084083662702801"/>
    <n v="124.112433925064"/>
    <x v="39"/>
    <s v="skillsinfo@primary.com.ph"/>
    <x v="0"/>
    <x v="0"/>
    <s v="WTR"/>
    <s v="Construction"/>
    <s v="Tile Setting NC II"/>
    <s v="NC II"/>
    <n v="197"/>
    <s v="WTR No. 20230712CONTIL218035"/>
    <d v="2023-04-24T00:00:00"/>
    <d v="2028-04-23T00:00:00"/>
    <s v="Steve Y. Banzon"/>
    <s v="NTTC No. 191707221200436"/>
    <d v="2024-05-03T00:00:00"/>
    <s v="C"/>
    <m/>
  </r>
  <r>
    <s v="VII"/>
    <x v="0"/>
    <x v="2"/>
    <x v="8"/>
    <x v="4"/>
    <x v="15"/>
    <x v="15"/>
    <m/>
    <s v="Jaminel A. Damolo - Center Administrator"/>
    <x v="16"/>
    <n v="9.6667974582748997"/>
    <n v="124.36827289016099"/>
    <x v="19"/>
    <s v="ptcjagna@tesda.gov.ph"/>
    <x v="1"/>
    <x v="1"/>
    <s v="WTR"/>
    <s v="Metals and Engineering"/>
    <s v="Shielded Metal Arc Welding (SMAW) NC II"/>
    <s v="NC II"/>
    <n v="268"/>
    <s v="WTR No. 20230712MEEEAW206040"/>
    <d v="2023-05-10T00:00:00"/>
    <d v="2028-05-11T00:00:00"/>
    <s v="JC Keynness T. Gunday"/>
    <s v="NTTC No. 201607121200228"/>
    <d v="2024-06-24T00:00:00"/>
    <s v="C"/>
    <m/>
  </r>
  <r>
    <s v="VII"/>
    <x v="0"/>
    <x v="0"/>
    <x v="17"/>
    <x v="5"/>
    <x v="30"/>
    <x v="30"/>
    <m/>
    <s v="Elvi Peter L. Relampagos - Head/Municipal Mayor"/>
    <x v="31"/>
    <n v="9.8050667884779692"/>
    <n v="123.797421096226"/>
    <x v="35"/>
    <s v="lmdc0521@gmail.com"/>
    <x v="1"/>
    <x v="4"/>
    <s v="WTR"/>
    <s v="Tourism"/>
    <s v="Bread and Pastry Production NC II"/>
    <s v="NC II"/>
    <n v="141"/>
    <s v="WTR No. 20230712TRSBPP209051"/>
    <d v="2023-06-07T00:00:00"/>
    <d v="2028-06-08T00:00:00"/>
    <s v="Ezra A. Quadalquiver"/>
    <s v="NTTC No. 201907121200296"/>
    <d v="2024-06-13T00:00:00"/>
    <s v="C"/>
    <m/>
  </r>
  <r>
    <s v="VII"/>
    <x v="0"/>
    <x v="1"/>
    <x v="7"/>
    <x v="4"/>
    <x v="14"/>
    <x v="14"/>
    <m/>
    <s v="Maria Levy A. Yosoya, Center Administrator"/>
    <x v="15"/>
    <n v="10.051349891515599"/>
    <n v="124.079209349663"/>
    <x v="17"/>
    <s v="ptcinabanga@tesda.gov.ph"/>
    <x v="1"/>
    <x v="1"/>
    <s v="WTR-MTP"/>
    <s v="Construction"/>
    <s v="Masonry NC II - Mobile Training Program"/>
    <s v="NC II"/>
    <n v="181"/>
    <s v="WTR No. MTP-202307CONMAS218-034"/>
    <d v="2023-05-26T00:00:00"/>
    <d v="2028-03-26T00:00:00"/>
    <s v="Churchill P. Belano"/>
    <s v="NTTC No. 191907121200295"/>
    <d v="2024-07-22T00:00:00"/>
    <s v="C"/>
    <m/>
  </r>
  <r>
    <s v="VII"/>
    <x v="0"/>
    <x v="0"/>
    <x v="10"/>
    <x v="2"/>
    <x v="17"/>
    <x v="17"/>
    <m/>
    <s v="Maria Levy A. Yosoya - Center Administrator"/>
    <x v="18"/>
    <n v="9.9612859268488005"/>
    <n v="123.955908234931"/>
    <x v="21"/>
    <s v="ptctubigon@tesda.gov.ph"/>
    <x v="1"/>
    <x v="1"/>
    <s v="WTR-MTP"/>
    <s v="Tourism"/>
    <s v="Bread and Pastry Production NC II - Mobile Training Program"/>
    <s v="NC II"/>
    <n v="141"/>
    <s v="WTR No. MTP-202307TRSBPP209-037"/>
    <d v="2023-05-29T00:00:00"/>
    <d v="2028-03-30T00:00:00"/>
    <s v="Joahnna Z. Mangyao_x000a_Michelle P. Aranas"/>
    <s v="NTTC No. 221907121200025_x000a_NTTC No. 222007121200579"/>
    <d v="2024-05-31T00:00:00"/>
    <s v="C"/>
    <m/>
  </r>
  <r>
    <s v="VII"/>
    <x v="0"/>
    <x v="0"/>
    <x v="10"/>
    <x v="2"/>
    <x v="17"/>
    <x v="17"/>
    <m/>
    <s v="Maria Levy A. Yosoya - Center Administrator"/>
    <x v="18"/>
    <n v="9.9612859268488005"/>
    <n v="123.955908234931"/>
    <x v="21"/>
    <s v="ptctubigon@tesda.gov.ph"/>
    <x v="1"/>
    <x v="1"/>
    <s v="WTR-MTP"/>
    <s v="Tourism"/>
    <s v="Cookery NC II - Mobile Training Program"/>
    <s v="NC II"/>
    <n v="316"/>
    <s v="WTR No. MTP-202307TRSCOK214-039"/>
    <d v="2024-03-04T00:00:00"/>
    <d v="2029-03-05T00:00:00"/>
    <s v="Joahnna Z. Mangyao_x000a_Kaye Imelda Q. Argamosa_x000a_Michelle P. Aranas"/>
    <s v="NTTC No. 191907121200497_x000a_NTTC No. 202007121200346_x000a_NTTC No. 202007121200337"/>
    <d v="2024-05-31T00:00:00"/>
    <s v="C"/>
    <m/>
  </r>
  <r>
    <s v="VII"/>
    <x v="0"/>
    <x v="2"/>
    <x v="9"/>
    <x v="3"/>
    <x v="16"/>
    <x v="16"/>
    <m/>
    <s v="Homer Lendie B. Magante - Center Administrator"/>
    <x v="17"/>
    <n v="9.8567162226397809"/>
    <n v="124.336426906886"/>
    <x v="20"/>
    <s v="ptcpilar@tesda.gov.ph"/>
    <x v="1"/>
    <x v="1"/>
    <s v="WTR-MTP"/>
    <s v="Agriculture, Forestry and Fishery"/>
    <s v="Organic Agriculture Production NC II - Mobile Training Program"/>
    <s v="NC II"/>
    <n v="232"/>
    <s v="WTR No. MTP-202307AFFOAP212-064"/>
    <d v="2024-02-07T00:00:00"/>
    <d v="2029-02-08T00:00:00"/>
    <s v="Myna S. Millabangco_x000a_Luznevieve B. Paulines"/>
    <s v="NTTC No. 212107121200444"/>
    <d v="2024-06-24T00:00:00"/>
    <s v="C"/>
    <d v="2023-06-22T00:00:00"/>
  </r>
  <r>
    <s v="VII"/>
    <x v="0"/>
    <x v="2"/>
    <x v="9"/>
    <x v="3"/>
    <x v="16"/>
    <x v="16"/>
    <m/>
    <s v="Homer Lendie B. Magante - Center Administrator"/>
    <x v="17"/>
    <n v="9.8567162226397809"/>
    <n v="124.336426906886"/>
    <x v="20"/>
    <s v="ptcpilar@tesda.gov.ph"/>
    <x v="1"/>
    <x v="1"/>
    <s v="WTR-MTP"/>
    <s v="Construction"/>
    <s v="Masonry NC I - Mobile Training Program"/>
    <s v="NC I"/>
    <n v="123"/>
    <s v="WTR No. MTP-202307CONMASS18-065"/>
    <d v="2023-06-22T00:00:00"/>
    <d v="2028-03-30T00:00:00"/>
    <s v="Robert S. Ladeza"/>
    <s v="NTTC No. 211707121200331"/>
    <d v="2024-06-24T00:00:00"/>
    <s v="C"/>
    <m/>
  </r>
  <r>
    <s v="VII"/>
    <x v="0"/>
    <x v="2"/>
    <x v="9"/>
    <x v="3"/>
    <x v="16"/>
    <x v="16"/>
    <m/>
    <s v="Homer Lendie B. Magante - Center Administrator"/>
    <x v="17"/>
    <n v="9.8567162226397809"/>
    <n v="124.336426906886"/>
    <x v="20"/>
    <s v="ptcpilar@tesda.gov.ph"/>
    <x v="1"/>
    <x v="1"/>
    <s v="WTR-MTP"/>
    <s v="Automotive and Land Transportation"/>
    <s v="Driving NC II - Mobile Training Program"/>
    <s v="NC II"/>
    <n v="118"/>
    <s v="WTR No. MTP-202307ALTDRV204-066"/>
    <d v="2024-02-07T00:00:00"/>
    <d v="2029-02-08T00:00:00"/>
    <s v="Francis B. Balane"/>
    <s v="NTTC No. 191607121200506"/>
    <d v="2024-06-24T00:00:00"/>
    <s v="C"/>
    <d v="2023-06-22T00:00:00"/>
  </r>
  <r>
    <s v="VII"/>
    <x v="0"/>
    <x v="2"/>
    <x v="8"/>
    <x v="4"/>
    <x v="15"/>
    <x v="15"/>
    <m/>
    <s v="Jaminel A. Damolo - Center Administrator"/>
    <x v="16"/>
    <n v="9.6667974582748997"/>
    <n v="124.36827289016099"/>
    <x v="19"/>
    <s v="ptcjagna@tesda.gov.ph"/>
    <x v="1"/>
    <x v="1"/>
    <s v="WTR-MTP"/>
    <s v="Tourism"/>
    <s v="Bread and Pastry Production NC II - Mobile Training Program"/>
    <s v="NC II"/>
    <n v="141"/>
    <s v="WTR No. MTP-202307TRSBPP209-067"/>
    <d v="2023-06-23T00:00:00"/>
    <d v="2028-03-26T00:00:00"/>
    <s v="Roldan L. Madera"/>
    <s v="NTTC No. 191907121200206"/>
    <d v="2024-06-24T00:00:00"/>
    <s v="C"/>
    <m/>
  </r>
  <r>
    <s v="VII"/>
    <x v="0"/>
    <x v="2"/>
    <x v="8"/>
    <x v="4"/>
    <x v="15"/>
    <x v="15"/>
    <m/>
    <s v="Jaminel A. Damolo - Center Administrator"/>
    <x v="16"/>
    <n v="9.6667974582748997"/>
    <n v="124.36827289016099"/>
    <x v="19"/>
    <s v="ptcjagna@tesda.gov.ph"/>
    <x v="1"/>
    <x v="1"/>
    <s v="WTR-MTP"/>
    <s v="Social, Community Development and Other Services"/>
    <s v="Bookkeeping NC III - Mobile Training Program"/>
    <s v="NC III"/>
    <n v="292"/>
    <s v="WTR No. MTP-202307SOCBKP304-068"/>
    <d v="2024-02-20T00:00:00"/>
    <d v="2028-10-06T00:00:00"/>
    <s v="Michelle S. Tadle"/>
    <s v="NTTC No. 232207121300015"/>
    <d v="2024-06-24T00:00:00"/>
    <s v="C"/>
    <m/>
  </r>
  <r>
    <s v="VII"/>
    <x v="0"/>
    <x v="2"/>
    <x v="8"/>
    <x v="4"/>
    <x v="15"/>
    <x v="15"/>
    <m/>
    <s v="Jaminel A. Damolo - Center Administrator"/>
    <x v="16"/>
    <n v="9.6667974582748997"/>
    <n v="124.36827289016099"/>
    <x v="19"/>
    <s v="ptcjagna@tesda.gov.ph"/>
    <x v="1"/>
    <x v="1"/>
    <s v="WTR-MTP"/>
    <s v="Automotive and Land Transportation"/>
    <s v="Driving NC II - Mobile Training Program"/>
    <s v="NC II"/>
    <n v="118"/>
    <s v="WTR No. MTP-202307ALTDRV204-069"/>
    <d v="2021-02-20T00:00:00"/>
    <d v="2029-02-21T00:00:00"/>
    <s v="Rogelio D. Suarez"/>
    <s v="NTTC No. 181807121200438"/>
    <d v="2024-06-24T00:00:00"/>
    <s v="C"/>
    <m/>
  </r>
  <r>
    <s v="VII"/>
    <x v="0"/>
    <x v="2"/>
    <x v="8"/>
    <x v="4"/>
    <x v="15"/>
    <x v="15"/>
    <m/>
    <s v="Jaminel A. Damolo - Center Administrator"/>
    <x v="16"/>
    <n v="9.6667974582748997"/>
    <n v="124.36827289016099"/>
    <x v="19"/>
    <s v="ptcjagna@tesda.gov.ph"/>
    <x v="1"/>
    <x v="1"/>
    <s v="WTR-MTP"/>
    <s v="Electrical and Electronics"/>
    <s v="Electrical Installation and Maintenance NC II - Mobile Training Program"/>
    <s v="NC II"/>
    <n v="196"/>
    <s v="WTR No. MTP-202307ELCEIM215-070"/>
    <d v="2021-02-20T00:00:00"/>
    <d v="2028-10-06T00:00:00"/>
    <s v="Glenn D. Magadan"/>
    <s v="NTTC No. 221907121200263"/>
    <d v="2024-06-24T00:00:00"/>
    <s v="C"/>
    <m/>
  </r>
  <r>
    <s v="VII"/>
    <x v="0"/>
    <x v="2"/>
    <x v="8"/>
    <x v="4"/>
    <x v="15"/>
    <x v="15"/>
    <m/>
    <s v="Jaminel A. Damolo - Center Administrator"/>
    <x v="16"/>
    <n v="9.6667974582748997"/>
    <n v="124.36827289016099"/>
    <x v="19"/>
    <s v="ptcjagna@tesda.gov.ph"/>
    <x v="1"/>
    <x v="1"/>
    <s v="WTR-MTP"/>
    <s v="Agriculture, Forestry and Fishery"/>
    <s v="Organic Agriculture Production NC II - Mobile Training Program"/>
    <s v="NC II"/>
    <n v="232"/>
    <s v="WTR No. MTP-202307AFFOAP212-071"/>
    <d v="2021-02-20T00:00:00"/>
    <d v="2028-12-11T00:00:00"/>
    <s v="Miller Niño L. Pechon_x000a_Roldan L. Madera_x000a_JC Keynness T. Gunday"/>
    <s v="PTTC No. 2207120200003_x000a_PTTC No. 2207121200010_x000a_PTTC No. 2207460200012"/>
    <d v="2024-06-24T00:00:00"/>
    <s v="C"/>
    <m/>
  </r>
  <r>
    <s v="VII"/>
    <x v="0"/>
    <x v="2"/>
    <x v="8"/>
    <x v="4"/>
    <x v="15"/>
    <x v="15"/>
    <m/>
    <s v="Jaminel A. Damolo - Center Administrator"/>
    <x v="16"/>
    <n v="9.6667974582748997"/>
    <n v="124.36827289016099"/>
    <x v="19"/>
    <s v="ptcjagna@tesda.gov.ph"/>
    <x v="1"/>
    <x v="1"/>
    <s v="WTR-MTP"/>
    <s v="Metals and Engineering"/>
    <s v="Shielded Metal Arc Welding (SMAW) NC I - Mobile Training Program"/>
    <s v="NC I"/>
    <n v="268"/>
    <s v="WTR No. MTP-202307MEEEAW106-072"/>
    <d v="2021-02-20T00:00:00"/>
    <d v="2029-02-21T00:00:00"/>
    <s v="JC Keynness T. Gunday"/>
    <s v="NTTC No. 201607121200228"/>
    <d v="2024-06-24T00:00:00"/>
    <s v="C"/>
    <m/>
  </r>
  <r>
    <s v="VII"/>
    <x v="0"/>
    <x v="2"/>
    <x v="6"/>
    <x v="3"/>
    <x v="13"/>
    <x v="13"/>
    <m/>
    <s v="Apolinar P. Cadeliña - Center Administrator"/>
    <x v="14"/>
    <n v="9.7021431242957092"/>
    <n v="124.10275016739"/>
    <x v="16"/>
    <s v="ptcbilar@tesda.gov.ph"/>
    <x v="1"/>
    <x v="1"/>
    <s v="WTR-MTP"/>
    <s v="Automotive and Land Transportation"/>
    <s v="Driving NC II - Mobile Training Program"/>
    <s v="NC II"/>
    <n v="118"/>
    <s v="WTR No. MTP-202307ALTDRV204-077"/>
    <d v="2024-02-20T00:00:00"/>
    <d v="2029-02-21T00:00:00"/>
    <s v="Jesus M. Galan"/>
    <s v="NTTC No. 23230712120078"/>
    <d v="2024-07-08T00:00:00"/>
    <s v="C"/>
    <m/>
  </r>
  <r>
    <s v="VII"/>
    <x v="0"/>
    <x v="2"/>
    <x v="6"/>
    <x v="3"/>
    <x v="13"/>
    <x v="13"/>
    <m/>
    <s v="Apolinar P. Cadeliña - Center Administrator"/>
    <x v="14"/>
    <n v="9.7021431242957092"/>
    <n v="124.10275016739"/>
    <x v="16"/>
    <s v="ptcbilar@tesda.gov.ph"/>
    <x v="1"/>
    <x v="1"/>
    <s v="WTR-MTP"/>
    <s v="Electrical and Electronics"/>
    <s v="Electrical Installation and Maintenance NC II - Mobile Training Program"/>
    <s v="NC II"/>
    <n v="196"/>
    <s v="WTR No. MTP-202307ELCEIM215-078"/>
    <d v="2024-02-20T00:00:00"/>
    <d v="2029-02-21T00:00:00"/>
    <s v="Jesus M. Galan"/>
    <s v="NTTC No. 23230712120075"/>
    <d v="2024-07-08T00:00:00"/>
    <s v="C"/>
    <m/>
  </r>
  <r>
    <s v="VII"/>
    <x v="0"/>
    <x v="1"/>
    <x v="7"/>
    <x v="4"/>
    <x v="14"/>
    <x v="14"/>
    <m/>
    <s v="Maria Levy A. Yosoya, Center Administrator"/>
    <x v="15"/>
    <n v="10.051349891515599"/>
    <n v="124.079209349663"/>
    <x v="18"/>
    <s v="ptcinabanga@tesda.gov.ph"/>
    <x v="1"/>
    <x v="1"/>
    <s v="WTR-MTP"/>
    <s v="Metals and Engineering"/>
    <s v="Shielded Metal Arc Welding (SMAW) NC I - Mobile Training Program"/>
    <s v="NC I"/>
    <s v="268 Hours"/>
    <s v="WTR No. MTP-202307MEEEAW106-105"/>
    <d v="2024-03-14T00:00:00"/>
    <d v="2029-03-15T00:00:00"/>
    <s v="Diosdado A. Lofranco, Jr._x000a_Helios E. Pusta"/>
    <s v="NTTC No. 231907121200247_x000a_NTTC No. 201907121200034"/>
    <d v="2024-07-22T00:00:00"/>
    <s v="C"/>
    <m/>
  </r>
  <r>
    <s v="VII"/>
    <x v="0"/>
    <x v="1"/>
    <x v="7"/>
    <x v="4"/>
    <x v="14"/>
    <x v="14"/>
    <m/>
    <s v="Maria Levy A. Yosoya, Center Administrator"/>
    <x v="15"/>
    <n v="10.051349891515599"/>
    <n v="124.079209349663"/>
    <x v="18"/>
    <s v="ptcinabanga@tesda.gov.ph"/>
    <x v="1"/>
    <x v="1"/>
    <s v="WTR-MTP"/>
    <s v="Metals and Engineering"/>
    <s v="Shielded Metal Arc Welding (SMAW) NC II - Mobile Training Program"/>
    <s v="NC II"/>
    <s v="268 Hours"/>
    <s v="WTR No. MTP-202307MEEEAW206-106"/>
    <d v="2024-03-14T00:00:00"/>
    <d v="2029-03-15T00:00:00"/>
    <s v="Diosdado A. Lofranco, Jr._x000a_Helios E. Pusta"/>
    <s v="NTTC No. 231907121200247_x000a_NTTC No. 201907121200034"/>
    <d v="2024-07-22T00:00:00"/>
    <s v="C"/>
    <m/>
  </r>
  <r>
    <s v="VII"/>
    <x v="0"/>
    <x v="1"/>
    <x v="7"/>
    <x v="4"/>
    <x v="14"/>
    <x v="14"/>
    <m/>
    <s v="Maria Levy A. Yosoya, Center Administrator"/>
    <x v="15"/>
    <n v="10.051349891515599"/>
    <n v="124.079209349663"/>
    <x v="18"/>
    <s v="ptcinabanga@tesda.gov.ph"/>
    <x v="1"/>
    <x v="1"/>
    <s v="WTR-MTP"/>
    <s v="Electrical and Electronics"/>
    <s v="Electrical Installation and Maintenance NC II - Mobile Training Program"/>
    <s v="NC II"/>
    <s v="196 hours"/>
    <s v="WTR No. MTP-202307ELCEIM215-107"/>
    <d v="2024-03-14T00:00:00"/>
    <d v="2029-03-15T00:00:00"/>
    <s v="Leonard Basil L. Algarme"/>
    <s v="NTTC No. 222207121200383"/>
    <d v="2024-07-22T00:00:00"/>
    <s v="C"/>
    <m/>
  </r>
  <r>
    <s v="VII"/>
    <x v="0"/>
    <x v="0"/>
    <x v="0"/>
    <x v="0"/>
    <x v="19"/>
    <x v="19"/>
    <m/>
    <s v="Capt. Servando B. Cantaros - Managing Director"/>
    <x v="20"/>
    <n v="9.6895627850084391"/>
    <n v="123.861600352049"/>
    <x v="23"/>
    <s v="sbrtetci.bohol@gmail.com"/>
    <x v="0"/>
    <x v="0"/>
    <s v="WTR-MTP"/>
    <s v="Metals and Engineering"/>
    <s v="Shielded Metal Arc Welding (SMAW) NC I - Mobile Training Program"/>
    <s v="NC I"/>
    <s v="268 Hours"/>
    <s v="WTR No. MTP-202307MEEEAW106-110"/>
    <d v="2024-01-18T00:00:00"/>
    <d v="2029-01-19T00:00:00"/>
    <s v="Vic Ronald V. Patay_x000a_Helios E. Pusta_x000a_Jesiel T. Josol _x000a_Domingo L. Ocmeja _x000a_Richard A. Rodriquez _x000a_Mark Kenneth T. Lurot _x000a_Perfecto L. Ponte _x000a_Francisco A. Buslon _x000a_Servando B. Cantaros _x000a_Jay T. Valentos _x000a_Josue A. Madronero"/>
    <s v="NTTC No. 202007121200196_x000a_NTTC No. 201907121200034_x000a_NTTC No. 222207121200574_x000a_NTTC No. 191707121200262_x000a_NTTC No. 191907121200435_x000a_NTTC No. 222007121200012_x000a_NTTC No. 202009721200226_x000a_NTTC No. 201907121200254_x000a_NTTC No. 191907121200296_x000a_NTTC No. 221807121200463_x000a_NTTC "/>
    <d v="2024-08-19T00:00:00"/>
    <s v="C"/>
    <d v="2023-08-02T00:00:00"/>
  </r>
  <r>
    <s v="VII"/>
    <x v="0"/>
    <x v="0"/>
    <x v="0"/>
    <x v="0"/>
    <x v="19"/>
    <x v="19"/>
    <m/>
    <s v="Capt. Servando B. Cantaros - Managing Director"/>
    <x v="20"/>
    <n v="9.6895627850084391"/>
    <n v="123.861600352049"/>
    <x v="23"/>
    <s v="sbrtetci.bohol@gmail.com"/>
    <x v="0"/>
    <x v="0"/>
    <s v="WTR-MTP"/>
    <s v="Metals and Engineering"/>
    <s v="Shielded Metal Arc Welding (SMAW) NC II - Mobile Training Program"/>
    <s v="NC II"/>
    <s v="268 Hours"/>
    <s v="WTR No. MTP-202307MEEEAW206-111"/>
    <d v="2024-01-18T00:00:00"/>
    <d v="2029-01-19T00:00:00"/>
    <s v="Vic Ronald V. Patay_x000a_Helios E. Pusta_x000a_Jesiel T. Josol _x000a_Domingo L. Ocmeja _x000a_Richard A. Rodriquez _x000a_Mark Kenneth T. Lurot _x000a_Perfecto L. Ponte _x000a_Francisco A. Buslon _x000a_Servando B. Cantaros _x000a_Jay T. Valentos _x000a_Josue A. Madronero"/>
    <s v="NTTC No. 202007121200196_x000a_NTTC No. 201907121200034_x000a_NTTC No. 222207121200574_x000a_NTTC No. 191707121200262_x000a_NTTC No. 191907121200435_x000a_NTTC No. 222007121200012_x000a_NTTC No. 202009721200226_x000a_NTTC No. 201907121200254_x000a_NTTC No. 191907121200296_x000a_NTTC No. 221807121200463_x000a_NTTC "/>
    <d v="2024-08-19T00:00:00"/>
    <s v="C"/>
    <d v="2023-08-02T00:00:00"/>
  </r>
  <r>
    <s v="VII"/>
    <x v="0"/>
    <x v="0"/>
    <x v="0"/>
    <x v="0"/>
    <x v="19"/>
    <x v="19"/>
    <m/>
    <s v="Capt. Servando B. Cantaros - Managing Director"/>
    <x v="20"/>
    <n v="9.6895627850084391"/>
    <n v="123.861600352049"/>
    <x v="23"/>
    <s v="sbrtetci.bohol@gmail.com"/>
    <x v="0"/>
    <x v="0"/>
    <s v="WTR-MTP"/>
    <s v="Automotive and Land Transportation"/>
    <s v="Driving NC II - Mobile Training Program"/>
    <s v="NC II"/>
    <s v="118 Hours"/>
    <s v="WTR No. MTP-202307ALTDRV204-112"/>
    <d v="2024-01-18T00:00:00"/>
    <d v="2029-01-19T00:00:00"/>
    <s v="Domingo L. Ocmeja_x000a_Servando B. Cantaros"/>
    <s v="NTTC No. 222207121200312_x000a_NTTC No. 191907121200209"/>
    <d v="2024-08-19T00:00:00"/>
    <s v="C"/>
    <d v="2023-08-02T00:00:00"/>
  </r>
  <r>
    <s v="VII"/>
    <x v="0"/>
    <x v="0"/>
    <x v="0"/>
    <x v="0"/>
    <x v="19"/>
    <x v="19"/>
    <m/>
    <s v="Capt. Servando B. Cantaros - Managing Director"/>
    <x v="20"/>
    <n v="9.6895627850084391"/>
    <n v="123.861600352049"/>
    <x v="23"/>
    <s v="sbrtetci.bohol@gmail.com"/>
    <x v="0"/>
    <x v="0"/>
    <s v="WTR"/>
    <s v="Electrical and Electronics"/>
    <s v="Computer Systems Servicing NC II"/>
    <s v="NC II"/>
    <s v="280 Hours"/>
    <s v="WTR No. 20230712ELCCSS213067"/>
    <d v="2023-08-17T00:00:00"/>
    <d v="2028-08-18T00:00:00"/>
    <s v="Ivan Edward O. Cantaros"/>
    <s v="NTTC No. 222204581200861"/>
    <d v="2024-08-19T00:00:00"/>
    <s v="C"/>
    <m/>
  </r>
  <r>
    <s v="VII"/>
    <x v="0"/>
    <x v="0"/>
    <x v="0"/>
    <x v="0"/>
    <x v="37"/>
    <x v="37"/>
    <m/>
    <s v="Robert B. Olaer / School Administrator"/>
    <x v="38"/>
    <n v="9.6752560913338197"/>
    <n v="123.879969738555"/>
    <x v="32"/>
    <s v="rbolaer@yahoo.com"/>
    <x v="0"/>
    <x v="3"/>
    <s v="WTR"/>
    <s v="Agriculture, Forestry and Fishery"/>
    <s v="Organic Agriculture Production NC II"/>
    <s v="NC II"/>
    <s v="232 Hours"/>
    <s v="WTR No. 20230712AFFOAP212069"/>
    <d v="2023-08-25T00:00:00"/>
    <d v="2028-08-29T00:00:00"/>
    <s v="Robert B. Olaer_x000a_Niema O. Toroy_x000a_Jason O. Balagonsa"/>
    <s v="NC No. 19071202012557_x000a_NTTC No. 232207221200253_x000a_NC No. 19071202012547"/>
    <d v="2024-08-28T00:00:00"/>
    <s v="C"/>
    <m/>
  </r>
  <r>
    <s v="VII"/>
    <x v="0"/>
    <x v="0"/>
    <x v="0"/>
    <x v="0"/>
    <x v="24"/>
    <x v="24"/>
    <m/>
    <s v="Aida C. Madulara / President"/>
    <x v="25"/>
    <n v="9.6450429112988108"/>
    <n v="123.862470952048"/>
    <x v="29"/>
    <s v="cmc.trainingcenter@gmail.com / cmcinstitute2022@gmail.com"/>
    <x v="0"/>
    <x v="0"/>
    <s v="WTR"/>
    <s v="TVET"/>
    <s v="Trainers Methodology Level I (Trainer/Assessor)"/>
    <s v="Level I"/>
    <s v="264 Hours"/>
    <s v="WTR No. 20230712TVETRM111070"/>
    <d v="2023-09-18T00:00:00"/>
    <d v="2028-09-19T00:00:00"/>
    <s v="Jovito Danilo C. Nazareno_x000a_Ana Liza A. Baluran"/>
    <s v="TMC No. 19071201010520_x000a_TMC No. 22071201000071"/>
    <d v="2024-09-23T00:00:00"/>
    <s v="C"/>
    <m/>
  </r>
  <r>
    <s v="VII"/>
    <x v="0"/>
    <x v="0"/>
    <x v="22"/>
    <x v="3"/>
    <x v="38"/>
    <x v="38"/>
    <m/>
    <s v="Carlo Paciano E. Cloa / School Administrator"/>
    <x v="39"/>
    <n v="9.5878754278814995"/>
    <n v="123.757692267389"/>
    <x v="44"/>
    <s v="cloatiac@gmail.com"/>
    <x v="0"/>
    <x v="0"/>
    <s v="WTR"/>
    <s v="Construction"/>
    <s v="Heavy Equipment Operation (Hydraulic Excavator) NC II"/>
    <s v="NC II"/>
    <s v="181 Hours"/>
    <s v="WTR No. 20230712CONHEO219071"/>
    <d v="2023-09-20T00:00:00"/>
    <d v="2028-09-21T00:00:00"/>
    <s v="Ronie N. Razona"/>
    <s v="NTTC No. 232007121200407"/>
    <d v="2024-09-23T00:00:00"/>
    <s v="C"/>
    <m/>
  </r>
  <r>
    <s v="VII"/>
    <x v="0"/>
    <x v="1"/>
    <x v="5"/>
    <x v="2"/>
    <x v="10"/>
    <x v="10"/>
    <m/>
    <s v="Grace C. Artiaga / Administrator"/>
    <x v="11"/>
    <n v="10.1424177828168"/>
    <n v="124.316393970722"/>
    <x v="12"/>
    <s v="louiegrace_tiags@yahoo.com.ph"/>
    <x v="0"/>
    <x v="0"/>
    <s v="WTR"/>
    <s v="Information and Communication Technology"/>
    <s v="Contact Center Services NC II"/>
    <s v="NC II"/>
    <s v="144 Hours"/>
    <s v="WTR No. 20230712ICTCCS214084"/>
    <d v="2023-11-15T00:00:00"/>
    <d v="2028-11-16T00:00:00"/>
    <s v="Gerieme S. Makiling"/>
    <s v="TMC No. 23083701016650"/>
    <d v="2025-06-16T00:00:00"/>
    <s v="C"/>
    <m/>
  </r>
  <r>
    <s v="VII"/>
    <x v="0"/>
    <x v="1"/>
    <x v="7"/>
    <x v="4"/>
    <x v="14"/>
    <x v="14"/>
    <m/>
    <s v="Maria Levy A. Yosoya, Center Administrator"/>
    <x v="15"/>
    <n v="10.051349891515599"/>
    <n v="124.079209349663"/>
    <x v="17"/>
    <s v="ptcinabanga@tesda.gov.ph"/>
    <x v="1"/>
    <x v="1"/>
    <s v="WTR-MTP"/>
    <s v="Tourism"/>
    <s v="Bread and Pastry Production NC II - Mobile Training Program"/>
    <s v="NC II"/>
    <s v="141 hours"/>
    <s v="WTR No. MTP-202307TRSBPP209-149"/>
    <d v="2024-03-14T00:00:00"/>
    <d v="2029-03-15T00:00:00"/>
    <s v="Leane J. Bañados_x000a_Rochelle R. Delos Reyes"/>
    <s v="NTTC No. 221907121200313_x000a_NTTC No. 222107121200352"/>
    <m/>
    <m/>
    <m/>
  </r>
  <r>
    <s v="VII"/>
    <x v="0"/>
    <x v="1"/>
    <x v="7"/>
    <x v="4"/>
    <x v="14"/>
    <x v="14"/>
    <m/>
    <s v="Maria Levy A. Yosoya, Center Administrator"/>
    <x v="15"/>
    <n v="10.051349891515599"/>
    <n v="124.079209349663"/>
    <x v="17"/>
    <s v="ptcinabanga@tesda.gov.ph"/>
    <x v="1"/>
    <x v="1"/>
    <s v="WTR-MTP"/>
    <s v="Automotive and Land Transportation"/>
    <s v="Driving NC II - Mobile Training Program"/>
    <s v="NC II"/>
    <s v="118 Hours"/>
    <s v="WTR No. MTP-202307ALTDRV204-150"/>
    <d v="2024-03-14T00:00:00"/>
    <d v="2029-03-15T00:00:00"/>
    <s v="Ronie N. Razona_x000a_Raul R. Alsado_x000a_Churchill P. Belano"/>
    <s v="NTTC No. 202007121200270_x000a_NTTC No. 222206191204119_x000a_NTTC No. 211907121200410"/>
    <m/>
    <m/>
    <m/>
  </r>
  <r>
    <s v="VII"/>
    <x v="0"/>
    <x v="1"/>
    <x v="11"/>
    <x v="1"/>
    <x v="28"/>
    <x v="28"/>
    <m/>
    <s v="Engr. Raul M. Soria, PME / Administrator"/>
    <x v="29"/>
    <n v="9.9566945626296199"/>
    <n v="124.01955394040399"/>
    <x v="33"/>
    <s v="clartech_tesdatrainingcenter19@yahoo.com"/>
    <x v="0"/>
    <x v="0"/>
    <s v="WTR"/>
    <s v="Utilities"/>
    <s v="Electric Power Distribution Line Construction NC II"/>
    <s v="NC II"/>
    <s v="280 Hours"/>
    <s v="WTR No. 20230712UTLEPD218090"/>
    <d v="2023-12-20T00:00:00"/>
    <d v="2023-12-21T00:00:00"/>
    <s v="Remegio B. Gonzales"/>
    <s v="NTTC No. 201910351200325"/>
    <d v="2025-05-07T00:00:00"/>
    <s v="C"/>
    <m/>
  </r>
  <r>
    <s v="VII"/>
    <x v="0"/>
    <x v="0"/>
    <x v="0"/>
    <x v="0"/>
    <x v="1"/>
    <x v="1"/>
    <m/>
    <s v="Francisca R. Opog, Ph.D. / School Director"/>
    <x v="1"/>
    <n v="9.6696704426758693"/>
    <n v="123.86621636021199"/>
    <x v="1"/>
    <s v="asiandivinelightcollege@gmail.com"/>
    <x v="0"/>
    <x v="0"/>
    <s v="WTR-MTP"/>
    <s v="Tourism"/>
    <s v="Bread and Pastry Production NC II - Mobile Training Program"/>
    <s v="NC II"/>
    <s v="141 hours"/>
    <s v="WTR No. MTP-202307TRSBPP209-159"/>
    <d v="2023-12-21T00:00:00"/>
    <d v="2028-06-10T00:00:00"/>
    <s v="Angela L. Cal_x000a_Mary Grace U. Pacatang_x000a_Theresa Mhae Garay_x000a_Evangeline B. Samputon"/>
    <s v="NTTC No. 232207121200201_x000a_NTTC No. 232207121200183_x000a_NTTC No. 201607121200208_x000a_NTTC No. 211907121200388"/>
    <d v="2025-07-09T00:00:00"/>
    <s v="C"/>
    <m/>
  </r>
  <r>
    <s v="VII"/>
    <x v="0"/>
    <x v="0"/>
    <x v="0"/>
    <x v="0"/>
    <x v="35"/>
    <x v="35"/>
    <m/>
    <s v="Francisca R. Opog, Ph.D. / School Director"/>
    <x v="36"/>
    <n v="9.6697798632166307"/>
    <n v="123.866131629498"/>
    <x v="1"/>
    <s v="asiandivinelightcollege@gmail.com"/>
    <x v="0"/>
    <x v="3"/>
    <s v="WTR-MTP"/>
    <s v="Agriculture, Forestry and Fishery"/>
    <s v="Organic Agriculture Production NC II - Mobile Training Program"/>
    <s v="NC II"/>
    <s v="232 Hours"/>
    <s v="WTR No. MTP-202307AFFOAP212-160"/>
    <d v="2023-12-21T00:00:00"/>
    <d v="2028-04-12T00:00:00"/>
    <s v="Pablita R. Cabarles_x000a_Reynaldo C. Estrosos_x000a_Mary Grace U. Pacatang_x000a_Mark Jame M. Plazos_x000a_Apolinar B. Dalen"/>
    <s v="Not indicated"/>
    <d v="2025-07-09T00:00:00"/>
    <s v="C"/>
    <m/>
  </r>
  <r>
    <s v="VII"/>
    <x v="0"/>
    <x v="1"/>
    <x v="5"/>
    <x v="2"/>
    <x v="10"/>
    <x v="10"/>
    <m/>
    <s v="Grace C. Artiaga / Administrator"/>
    <x v="11"/>
    <n v="10.1424177828168"/>
    <n v="124.316393970722"/>
    <x v="12"/>
    <s v="louiegrace_tiags@yahoo.com.ph"/>
    <x v="0"/>
    <x v="0"/>
    <s v="WTR"/>
    <s v="Information and Communication Technology"/>
    <s v="2D Animation NC III"/>
    <s v="NC III"/>
    <s v="1288 Hours"/>
    <s v="WTR No. 20230712ICT2DA318095"/>
    <d v="2023-12-27T00:00:00"/>
    <d v="2028-12-28T00:00:00"/>
    <s v="Glenn L. Huraño"/>
    <s v="NTTC No. 232107121300545"/>
    <d v="2025-06-16T00:00:00"/>
    <s v="C"/>
    <m/>
  </r>
  <r>
    <s v="VII"/>
    <x v="0"/>
    <x v="2"/>
    <x v="6"/>
    <x v="3"/>
    <x v="13"/>
    <x v="13"/>
    <m/>
    <s v="Apolinar P. Cadeliña - Center Administrator"/>
    <x v="14"/>
    <n v="9.7021431242957092"/>
    <n v="124.10275016739"/>
    <x v="16"/>
    <s v="ptcbilar@tesda.gov.ph"/>
    <x v="1"/>
    <x v="1"/>
    <s v="WTR-MTP"/>
    <s v="Tourism"/>
    <s v="Bread and Pastry Production NC II - Mobile Training Program"/>
    <s v="NC II"/>
    <s v="141 hours"/>
    <s v="MTP-202307TRSBPP209-163"/>
    <d v="2023-12-27T00:00:00"/>
    <d v="2028-03-26T00:00:00"/>
    <s v="Efrelyn L. Lapitan"/>
    <s v="NTTC No. 231907121200114"/>
    <d v="2025-06-13T00:00:00"/>
    <s v="C"/>
    <m/>
  </r>
  <r>
    <s v="VII"/>
    <x v="0"/>
    <x v="2"/>
    <x v="6"/>
    <x v="3"/>
    <x v="13"/>
    <x v="13"/>
    <m/>
    <s v="Apolinar P. Cadeliña - Center Administrator"/>
    <x v="14"/>
    <n v="9.7021431242957092"/>
    <n v="124.10275016739"/>
    <x v="16"/>
    <s v="ptcbilar@tesda.gov.ph"/>
    <x v="1"/>
    <x v="1"/>
    <s v="WTR-MTP"/>
    <s v="Tourism"/>
    <s v="Cookery NC II - Mobile Training Program"/>
    <s v="NC II"/>
    <s v="316 hours"/>
    <s v="MTP-202307TRSCOK214-164"/>
    <d v="2024-02-20T00:00:00"/>
    <d v="2029-02-21T00:00:00"/>
    <s v="Alfie D. Mahumot"/>
    <s v="NTTC No. 201907121200199"/>
    <m/>
    <m/>
    <m/>
  </r>
  <r>
    <s v="VII"/>
    <x v="0"/>
    <x v="2"/>
    <x v="6"/>
    <x v="3"/>
    <x v="13"/>
    <x v="13"/>
    <m/>
    <s v="Apolinar P. Cadeliña - Center Administrator"/>
    <x v="14"/>
    <n v="9.7021431242957092"/>
    <n v="124.10275016739"/>
    <x v="16"/>
    <s v="ptcbilar@tesda.gov.ph"/>
    <x v="1"/>
    <x v="1"/>
    <s v="WTR-MTP"/>
    <s v="Construction"/>
    <s v="Carpentry NC II - Mobile Training Program"/>
    <s v="NC II"/>
    <s v="301 hours"/>
    <s v="MTP-202307CONCAR218-165"/>
    <d v="2023-12-27T00:00:00"/>
    <d v="2028-03-26T00:00:00"/>
    <s v="Rey Christopher T. Tabel"/>
    <s v="NTTC No. 222207121200183"/>
    <d v="2025-06-13T00:00:00"/>
    <s v="C"/>
    <m/>
  </r>
  <r>
    <s v="VII"/>
    <x v="0"/>
    <x v="0"/>
    <x v="22"/>
    <x v="3"/>
    <x v="38"/>
    <x v="38"/>
    <m/>
    <s v="Carlo Paciano E. Cloa / School Administrator"/>
    <x v="39"/>
    <n v="9.5878754278814995"/>
    <n v="123.757692267389"/>
    <x v="45"/>
    <s v="cloatiac@gmail.com"/>
    <x v="0"/>
    <x v="0"/>
    <s v="WTR"/>
    <s v="Automotive and Land Transportation"/>
    <s v="Driving NC II"/>
    <s v="NC II"/>
    <s v="118 Hours"/>
    <s v="WTR No. 20240712ALTDRV204005"/>
    <d v="2024-02-14T00:00:00"/>
    <d v="2029-02-15T00:00:00"/>
    <s v="Reynaldo G. Tiongson, Jr."/>
    <s v="NTTC No. 201804581200623"/>
    <m/>
    <m/>
    <m/>
  </r>
  <r>
    <s v="VII"/>
    <x v="0"/>
    <x v="0"/>
    <x v="22"/>
    <x v="3"/>
    <x v="38"/>
    <x v="38"/>
    <m/>
    <s v="Carlo Paciano E. Cloa / School Administrator"/>
    <x v="39"/>
    <n v="9.5878754278814995"/>
    <n v="123.757692267389"/>
    <x v="45"/>
    <s v="cloatiac@gmail.com"/>
    <x v="0"/>
    <x v="0"/>
    <s v="WTR"/>
    <s v="Automotive and Land Transportation"/>
    <s v="Driving (Articulated Vehicle) NC III"/>
    <s v="NC III"/>
    <s v="108 hours"/>
    <s v="WTR No. 20240712ALTDRA311006"/>
    <d v="2024-02-14T00:00:00"/>
    <d v="2029-02-15T00:00:00"/>
    <s v="Rodnie T. Requimin"/>
    <s v="NTTC No. 232005411305375"/>
    <m/>
    <m/>
    <m/>
  </r>
  <r>
    <s v="VII"/>
    <x v="0"/>
    <x v="0"/>
    <x v="22"/>
    <x v="3"/>
    <x v="38"/>
    <x v="38"/>
    <m/>
    <s v="Carlo Paciano E. Cloa / School Administrator"/>
    <x v="39"/>
    <n v="9.5878754278814995"/>
    <n v="123.757692267389"/>
    <x v="45"/>
    <s v="cloatiac@gmail.com"/>
    <x v="0"/>
    <x v="0"/>
    <s v="WTR"/>
    <s v="Construction"/>
    <s v="Heavy Equipment Operation (Rigid On-Highway Dump Truck) NC II"/>
    <s v="NC II"/>
    <s v="181 Hours"/>
    <s v="WTR No. 20240712CONROH219007"/>
    <d v="2024-02-14T00:00:00"/>
    <d v="2029-02-15T00:00:00"/>
    <s v="Rodnie T. Requimin"/>
    <s v="NTTC No. 232005411205332"/>
    <m/>
    <m/>
    <m/>
  </r>
  <r>
    <s v="VII"/>
    <x v="0"/>
    <x v="0"/>
    <x v="22"/>
    <x v="3"/>
    <x v="38"/>
    <x v="38"/>
    <m/>
    <s v="Carlo Paciano E. Cloa / School Administrator"/>
    <x v="39"/>
    <n v="9.5878754278814995"/>
    <n v="123.757692267389"/>
    <x v="45"/>
    <s v="cloatiac@gmail.com"/>
    <x v="0"/>
    <x v="0"/>
    <s v="WTR"/>
    <s v="Construction"/>
    <s v="Heavy Equipment Operation (Transit Mixer) NC II"/>
    <s v="NC II"/>
    <s v="122 Hours"/>
    <s v="WTR No. 20240712CONTMO207008"/>
    <d v="2024-02-14T00:00:00"/>
    <d v="2029-02-15T00:00:00"/>
    <s v="Rodnie T. Requimin"/>
    <s v="NTTC No. 232005411205376"/>
    <m/>
    <m/>
    <m/>
  </r>
  <r>
    <s v="VII"/>
    <x v="0"/>
    <x v="2"/>
    <x v="21"/>
    <x v="3"/>
    <x v="36"/>
    <x v="36"/>
    <m/>
    <s v="Consolacion D. Rana - Administrator"/>
    <x v="37"/>
    <n v="9.6884893069999993"/>
    <n v="124.4007778"/>
    <x v="43"/>
    <s v="easternheights.ehse@gmail.com"/>
    <x v="0"/>
    <x v="0"/>
    <s v="WTR-MTP"/>
    <s v="Tourism"/>
    <s v="Food and Beverage Services NC II - Mobile Training Program"/>
    <s v="NC II"/>
    <s v="436 hours"/>
    <s v="WTR No. MTP-202407TRSFBS213-012"/>
    <d v="2024-02-20T00:00:00"/>
    <d v="2028-10-16T00:00:00"/>
    <s v="Ilner V. Rabi"/>
    <s v="NTTC No. 222107121200492"/>
    <m/>
    <m/>
    <m/>
  </r>
  <r>
    <s v="VII"/>
    <x v="0"/>
    <x v="0"/>
    <x v="10"/>
    <x v="2"/>
    <x v="39"/>
    <x v="39"/>
    <m/>
    <s v="Atty. Lanivo M. Osorio, School Chairman"/>
    <x v="40"/>
    <n v="9.9119499999999992"/>
    <n v="123.93519000000001"/>
    <x v="46"/>
    <s v="spcc_2015@yahoo.com.ph / spcc20152@gmail.com"/>
    <x v="0"/>
    <x v="0"/>
    <s v="WTR"/>
    <s v="Electrical and Electronics"/>
    <s v="Electrical Installation and Maintenance NC II"/>
    <s v="NC II"/>
    <s v="196 hours"/>
    <s v="WTR No. 20240712ELCEIM215016"/>
    <d v="2024-02-23T00:00:00"/>
    <d v="2029-02-26T00:00:00"/>
    <s v="Emmanuel Cris M. Tao-Tao"/>
    <s v="NTTC No. 201607221200274"/>
    <m/>
    <m/>
    <m/>
  </r>
  <r>
    <s v="VII"/>
    <x v="0"/>
    <x v="2"/>
    <x v="21"/>
    <x v="3"/>
    <x v="36"/>
    <x v="36"/>
    <m/>
    <s v="Consolacion D. Rana - Administrator"/>
    <x v="37"/>
    <n v="9.6884893069999993"/>
    <n v="124.4007778"/>
    <x v="43"/>
    <s v="easternheights.ehse@gmail.com"/>
    <x v="0"/>
    <x v="0"/>
    <s v="WTR"/>
    <s v="Tourism"/>
    <s v="Housekeeping NC II"/>
    <s v="NC II"/>
    <s v="436 hours"/>
    <s v="WTR No. 20240712TRSHSK213032"/>
    <d v="2024-03-07T00:00:00"/>
    <d v="2029-03-08T00:00:00"/>
    <s v="Ilner V. Rabi"/>
    <s v="NTTC No. 232107121200491"/>
    <m/>
    <m/>
    <m/>
  </r>
  <r>
    <s v="VII"/>
    <x v="0"/>
    <x v="0"/>
    <x v="18"/>
    <x v="1"/>
    <x v="31"/>
    <x v="31"/>
    <m/>
    <s v="Dan Joseph Andre I. Barrete - School Administrator"/>
    <x v="32"/>
    <n v="9.6189160285138193"/>
    <n v="123.94610653855401"/>
    <x v="36"/>
    <s v="_x000a_joebarrete@gmail.com / reetopsfarmescapade@gmail.com"/>
    <x v="0"/>
    <x v="3"/>
    <s v="WTR-MTP"/>
    <s v="Agriculture, Forestry and Fishery"/>
    <s v="Organic Agriculture Production NC II - Mobile Training Program"/>
    <s v="NC II"/>
    <s v="232 Hours"/>
    <s v="WTR No. MTP-202407AFFOAP212-017"/>
    <d v="2024-03-12T00:00:00"/>
    <d v="2029-03-13T00:00:00"/>
    <s v="Cristin Jean L. Omboy"/>
    <s v="Not indicated"/>
    <m/>
    <m/>
    <m/>
  </r>
  <r>
    <s v="VII"/>
    <x v="0"/>
    <x v="2"/>
    <x v="23"/>
    <x v="3"/>
    <x v="40"/>
    <x v="40"/>
    <s v="Loboc Learning Center for Excellence"/>
    <s v="Marlon S. Jala"/>
    <x v="41"/>
    <n v="9.6554155427494592"/>
    <n v="124.030171988671"/>
    <x v="47"/>
    <s v="llce_loboc@yahoo.com/learning.arbuyes@gmail.com"/>
    <x v="1"/>
    <x v="4"/>
    <s v="WTR"/>
    <s v="Tourism"/>
    <s v="Bartending NC II"/>
    <s v="NC II"/>
    <s v="326 hours"/>
    <s v="WTR No. 20240712TRSBAR213027"/>
    <d v="2024-03-05T00:00:00"/>
    <d v="2029-03-06T00:00:00"/>
    <s v="James Anthony L. Taga-an"/>
    <s v="NTTC No. 212107121200236"/>
    <m/>
    <m/>
    <d v="2018-08-08T00:00:00"/>
  </r>
  <r>
    <s v="VII"/>
    <x v="0"/>
    <x v="2"/>
    <x v="23"/>
    <x v="3"/>
    <x v="40"/>
    <x v="40"/>
    <s v="Loboc Learning Center for Excellence"/>
    <s v="Marlon S. Jala"/>
    <x v="41"/>
    <n v="9.6554155427494592"/>
    <n v="124.030171988671"/>
    <x v="47"/>
    <s v="llce_loboc@yahoo.com/learning.arbuyes@gmail.com"/>
    <x v="1"/>
    <x v="4"/>
    <s v="WTR"/>
    <s v="Tourism"/>
    <s v="Food and Beverage Services NC II"/>
    <s v="NC II"/>
    <s v="356 Hours"/>
    <s v="WTR No. 20240712TRSFBS213029"/>
    <d v="2024-03-05T00:00:00"/>
    <d v="2029-03-06T00:00:00"/>
    <s v="Germelyn A. Serojihos"/>
    <s v="NTTC No. 202007121200188"/>
    <m/>
    <m/>
    <d v="2018-08-08T00:00:00"/>
  </r>
  <r>
    <s v="VII"/>
    <x v="0"/>
    <x v="2"/>
    <x v="23"/>
    <x v="3"/>
    <x v="40"/>
    <x v="40"/>
    <s v="Loboc Learning Center for Excellence"/>
    <s v="Marlon S. Jala"/>
    <x v="41"/>
    <n v="9.6554155427494592"/>
    <n v="124.030171988671"/>
    <x v="47"/>
    <s v="llce_loboc@yahoo.com/learning.arbuyes@gmail.com"/>
    <x v="1"/>
    <x v="4"/>
    <s v="WTR"/>
    <s v="Tourism"/>
    <s v="Housekeeping NC II"/>
    <s v="NC II"/>
    <s v="436 hours"/>
    <s v="WTR No. 20240712TRSHSK213030"/>
    <d v="2024-03-05T00:00:00"/>
    <d v="2029-03-06T00:00:00"/>
    <s v="Marinieta J. Varquez_x000a_James Anthony L. Taga-an, _x000a_"/>
    <s v="NTTC No. 212107121200237_x000a_NTTC No. 211607121200184"/>
    <d v="2024-08-28T00:00:00"/>
    <s v="C"/>
    <d v="2017-12-08T00:00:00"/>
  </r>
  <r>
    <s v="VII"/>
    <x v="0"/>
    <x v="2"/>
    <x v="23"/>
    <x v="3"/>
    <x v="40"/>
    <x v="40"/>
    <s v="Loboc Learning Center for Excellence"/>
    <s v="Marlon S. Jala"/>
    <x v="41"/>
    <n v="9.6555609655009302"/>
    <n v="124.03017466739"/>
    <x v="47"/>
    <s v="crizzy.maranon@gmail.com"/>
    <x v="1"/>
    <x v="4"/>
    <s v="WTR"/>
    <s v="Tourism"/>
    <s v="Bread and Pastry Production NC II"/>
    <s v="NC II"/>
    <s v="141 hours"/>
    <s v="WTR No. 20240712TRSBPP209028"/>
    <d v="2024-03-05T00:00:00"/>
    <d v="2029-03-06T00:00:00"/>
    <s v="MIchel G. Butron"/>
    <s v="NTTC No. 201607121200350"/>
    <d v="2024-08-28T00:00:00"/>
    <s v="C"/>
    <d v="2023-06-29T00:00:00"/>
  </r>
  <r>
    <s v="VII"/>
    <x v="0"/>
    <x v="0"/>
    <x v="14"/>
    <x v="3"/>
    <x v="41"/>
    <x v="41"/>
    <m/>
    <s v="Danilo B. Salas, Chairman"/>
    <x v="42"/>
    <n v="9.6347500000000004"/>
    <n v="123.82559000000001"/>
    <x v="48"/>
    <s v="info@cdstraininginc.com"/>
    <x v="0"/>
    <x v="0"/>
    <s v="WTR"/>
    <s v="Electrical and Electronics"/>
    <s v="Computer Systems Servicing NC II"/>
    <s v="NC II"/>
    <s v="280 Hours"/>
    <s v="WTR No. 20240712ELCCSS213039"/>
    <d v="2024-04-11T00:00:00"/>
    <d v="2029-04-12T00:00:00"/>
    <s v="Miramar R. Casipong"/>
    <s v="NTTC No. 222107121200220"/>
    <m/>
    <m/>
    <m/>
  </r>
  <r>
    <s v="VII"/>
    <x v="0"/>
    <x v="0"/>
    <x v="0"/>
    <x v="0"/>
    <x v="20"/>
    <x v="20"/>
    <m/>
    <s v="Niña C. Lasala, Administrator"/>
    <x v="21"/>
    <n v="9.6517059529465801"/>
    <n v="123.86685578088399"/>
    <x v="49"/>
    <s v="smstaci2011@gmail.com"/>
    <x v="0"/>
    <x v="0"/>
    <s v="WTR"/>
    <s v="Social, Community Development and Other Services"/>
    <s v="Bookkeeping NC III"/>
    <s v="NC III"/>
    <s v="438 Hours"/>
    <s v="WTR No. 20240712SOCBKP307046"/>
    <d v="2024-04-23T00:00:00"/>
    <d v="2029-04-24T00:00:00"/>
    <s v="Delia M. Cercado"/>
    <s v="NTTC No. 211807121200475"/>
    <m/>
    <m/>
    <m/>
  </r>
  <r>
    <s v="VII"/>
    <x v="0"/>
    <x v="0"/>
    <x v="0"/>
    <x v="0"/>
    <x v="20"/>
    <x v="20"/>
    <m/>
    <s v="Niña C. Lasala, Administrator"/>
    <x v="21"/>
    <n v="9.6517059529465801"/>
    <n v="123.86685578088399"/>
    <x v="49"/>
    <s v="smstaci2011@gmail.com"/>
    <x v="0"/>
    <x v="0"/>
    <s v="WTR"/>
    <s v="Human Health/ Health Care"/>
    <s v="Massage Therapy NC II"/>
    <s v="NC II"/>
    <s v="700 Hours"/>
    <s v="WTR No. 20240712HHCMAT217047"/>
    <d v="2024-04-23T00:00:00"/>
    <d v="2029-04-24T00:00:00"/>
    <s v="Ann Sheila J. Granada"/>
    <s v="NTTC No. 201807121200155"/>
    <m/>
    <m/>
    <m/>
  </r>
  <r>
    <s v="VII"/>
    <x v="0"/>
    <x v="0"/>
    <x v="0"/>
    <x v="0"/>
    <x v="42"/>
    <x v="42"/>
    <m/>
    <s v="Russelo U. Celosia, President"/>
    <x v="43"/>
    <n v="9.6319290116162506"/>
    <n v="123.86841496064299"/>
    <x v="50"/>
    <s v="gvlc840@gmail.com"/>
    <x v="0"/>
    <x v="0"/>
    <s v="WTR"/>
    <s v="Tourism"/>
    <s v="Cookery NC II"/>
    <s v="NC II"/>
    <s v="316 hours"/>
    <s v="WTR No. 20240712TRSCOK214061"/>
    <d v="2024-05-23T00:00:00"/>
    <d v="2029-05-24T00:00:00"/>
    <s v="Ritchell R. Tabel"/>
    <s v="NTTC No. 242407121200162"/>
    <m/>
    <m/>
    <m/>
  </r>
  <r>
    <s v="VII"/>
    <x v="0"/>
    <x v="0"/>
    <x v="0"/>
    <x v="0"/>
    <x v="42"/>
    <x v="42"/>
    <m/>
    <s v="Russelo U. Celosia, President"/>
    <x v="43"/>
    <n v="9.6319290116162506"/>
    <n v="123.86841496064299"/>
    <x v="50"/>
    <s v="gvlc840@gmail.com"/>
    <x v="0"/>
    <x v="0"/>
    <s v="WTR"/>
    <s v="Tourism"/>
    <s v="Food and Beverage Services NC II"/>
    <s v="NC II"/>
    <s v="356 Hours"/>
    <s v="WTR No. 20240712TRSFBS213062"/>
    <d v="2024-05-23T00:00:00"/>
    <d v="2029-05-24T00:00:00"/>
    <s v="Siegfred V. Baldoza"/>
    <s v="NTTC No. 202007221200131"/>
    <m/>
    <m/>
    <m/>
  </r>
  <r>
    <s v="VII"/>
    <x v="0"/>
    <x v="0"/>
    <x v="0"/>
    <x v="0"/>
    <x v="43"/>
    <x v="43"/>
    <m/>
    <s v="Sarah L. Sumaoy, Institution Head"/>
    <x v="44"/>
    <n v="9.6512112612147707"/>
    <n v="123.85114229622501"/>
    <x v="51"/>
    <s v="bestacademy2020official@gmail.com"/>
    <x v="0"/>
    <x v="0"/>
    <s v="RTP"/>
    <s v="Others (Languages)"/>
    <s v="English as a Second Language Beginner (A1 and A2) Level"/>
    <s v="N/A"/>
    <s v="100 Hours"/>
    <s v="NTR No. 202407120006"/>
    <d v="2024-06-13T00:00:00"/>
    <d v="2029-06-14T00:00:00"/>
    <s v="Kiemberly Claire G. Curaza_x000a_Famila Ruth Madelozo_x000a_Sarah L. Sumaoy"/>
    <s v="PRC License"/>
    <m/>
    <m/>
    <m/>
  </r>
  <r>
    <s v="VII"/>
    <x v="0"/>
    <x v="0"/>
    <x v="0"/>
    <x v="0"/>
    <x v="43"/>
    <x v="43"/>
    <m/>
    <s v="Sarah L. Sumaoy, Institution Head"/>
    <x v="44"/>
    <n v="9.6512112612147707"/>
    <n v="123.85114229622501"/>
    <x v="51"/>
    <s v="bestacademy2020official@gmail.com"/>
    <x v="0"/>
    <x v="0"/>
    <s v="RTP"/>
    <s v="Others (Languages)"/>
    <s v="English as a Second Language Intermediate (B1 and B2) Level"/>
    <s v="N/A"/>
    <s v="200 Hours"/>
    <s v="NTR No. 202407120007"/>
    <d v="2024-06-26T00:00:00"/>
    <d v="2029-06-27T00:00:00"/>
    <s v="Famila Ruth Madelozo_x000a_Sarah L. Sumaoy"/>
    <s v="PRC License"/>
    <m/>
    <m/>
    <m/>
  </r>
  <r>
    <s v="VII"/>
    <x v="0"/>
    <x v="2"/>
    <x v="6"/>
    <x v="3"/>
    <x v="13"/>
    <x v="13"/>
    <m/>
    <s v="Apolinar P. Cadeliña - Center Administrator"/>
    <x v="14"/>
    <n v="9.7021431242957092"/>
    <n v="124.10275016739"/>
    <x v="16"/>
    <s v="ptcbilar@tesda.gov.ph"/>
    <x v="1"/>
    <x v="1"/>
    <s v="WTR"/>
    <s v="TVET"/>
    <s v="Trainers Methodology Level I (Trainer/Assessor)"/>
    <s v="Level I"/>
    <s v="264 Hours"/>
    <s v="WTR No. 20240712TVETRM111069"/>
    <d v="2024-07-11T00:00:00"/>
    <d v="2024-07-12T00:00:00"/>
    <s v="Alfie D. Mahumot"/>
    <s v="TMC No. 19071201013449"/>
    <m/>
    <m/>
    <m/>
  </r>
  <r>
    <s v="VII"/>
    <x v="0"/>
    <x v="0"/>
    <x v="0"/>
    <x v="0"/>
    <x v="43"/>
    <x v="43"/>
    <m/>
    <s v="Sarah L. Sumaoy, Institution Head"/>
    <x v="44"/>
    <n v="9.6512112612147707"/>
    <n v="123.85114229622501"/>
    <x v="51"/>
    <s v="bestacademy2020official@gmail.com"/>
    <x v="0"/>
    <x v="0"/>
    <s v="RTP"/>
    <s v="Others (Languages)"/>
    <s v="English as a Second Language Advanced (C1) Level"/>
    <s v="N/A"/>
    <s v="200 Hours"/>
    <s v="NTR No. 202407120010"/>
    <d v="2024-07-22T00:00:00"/>
    <d v="2029-07-23T00:00:00"/>
    <s v="Famila Ruth Madelozo_x000a_Sarah L. Sumaoy"/>
    <s v="PRC License"/>
    <m/>
    <m/>
    <m/>
  </r>
  <r>
    <s v="VII"/>
    <x v="0"/>
    <x v="0"/>
    <x v="0"/>
    <x v="0"/>
    <x v="12"/>
    <x v="12"/>
    <m/>
    <s v="Alexia Kay A. Bansale, Administrator"/>
    <x v="45"/>
    <n v="9.6742052148976203"/>
    <n v="123.856438675211"/>
    <x v="52"/>
    <s v="pcci.bohol@yahoo.com.ph_x000a_"/>
    <x v="0"/>
    <x v="0"/>
    <s v="WTR"/>
    <s v="Electrical and Electronics"/>
    <s v="Computer Systems Servicing NC II"/>
    <s v="NC II"/>
    <s v="280 Hours"/>
    <s v="WTR No. 20240712ELCCSS213071"/>
    <d v="2024-08-01T00:00:00"/>
    <d v="2029-08-02T00:00:00"/>
    <s v="Jinky P. Jaluag_x000a_Nicasio P. Amoin, Jr._x000a_Raeshelle Joy S. Anguit"/>
    <s v="NTTC No. 242307121200276_x000a_NTTC No. 242407221200456_x000a_NTTC No. 242407221200421_x000a_"/>
    <m/>
    <m/>
    <m/>
  </r>
  <r>
    <s v="VII"/>
    <x v="0"/>
    <x v="0"/>
    <x v="0"/>
    <x v="0"/>
    <x v="44"/>
    <x v="44"/>
    <m/>
    <s v="Erica Jane A. Ong, Institution Head/OIC"/>
    <x v="46"/>
    <n v="9.6502380848941502"/>
    <n v="123.856728140402"/>
    <x v="53"/>
    <s v="bohol@gentlefamilyhome.net"/>
    <x v="0"/>
    <x v="0"/>
    <s v="WTR"/>
    <s v="Human Health/ Health Care"/>
    <s v="Caregiving NC II"/>
    <s v="NC II"/>
    <s v="1,026 Hours"/>
    <s v="WTR No. 20240712HHCCGV207081"/>
    <d v="2024-08-21T00:00:00"/>
    <d v="2024-08-22T00:00:00"/>
    <s v="Mariecris S. Ortula_x000a_Jessica A. Tabuñag_x000a_Erica Jane A. Ong_x000a_Cherryvier Y. Flores"/>
    <s v="NTTC No. 201908371200011_x000a_NTTC No. 212107221200054_x000a_NTTC No. 242407221200325_x000a_NTTC No. 242407221200324"/>
    <m/>
    <m/>
    <m/>
  </r>
  <r>
    <s v="VII"/>
    <x v="0"/>
    <x v="1"/>
    <x v="7"/>
    <x v="4"/>
    <x v="14"/>
    <x v="14"/>
    <m/>
    <s v="Maria Levy A. Yosoya, Center Administrator"/>
    <x v="15"/>
    <n v="10.029578266343"/>
    <n v="124.080873040405"/>
    <x v="54"/>
    <s v="ptcinabanga@tesda.gov.ph"/>
    <x v="1"/>
    <x v="1"/>
    <s v="WTR"/>
    <s v="TVET"/>
    <s v="Trainers Methodology Level I (Trainer/Assessor)"/>
    <s v="Level I"/>
    <s v="264 Hours"/>
    <s v="WTR No. 20240712TVETRM111083"/>
    <d v="2024-08-29T00:00:00"/>
    <d v="2029-08-30T00:00:00"/>
    <s v="Leonard Basil L. Algarme"/>
    <s v="TMC No. 22071201000796"/>
    <m/>
    <m/>
    <m/>
  </r>
  <r>
    <s v="VII"/>
    <x v="0"/>
    <x v="0"/>
    <x v="22"/>
    <x v="3"/>
    <x v="38"/>
    <x v="38"/>
    <m/>
    <s v="Carlo Paciano E. Cloa / School Administrator"/>
    <x v="39"/>
    <n v="9.5878754278814995"/>
    <n v="123.757692267389"/>
    <x v="45"/>
    <s v="cloatiac@gmail.com"/>
    <x v="0"/>
    <x v="0"/>
    <s v="WTR"/>
    <s v="Construction"/>
    <s v="Heavy Equipment Operation (Forklift) NC II"/>
    <s v="NC II"/>
    <s v="181 Hours"/>
    <s v="WTR No. 20240712CONFOR219088"/>
    <d v="2024-09-19T00:00:00"/>
    <d v="2029-09-20T00:00:00"/>
    <s v="Ronie N. Razona"/>
    <s v="NTTC No. 242007121200391"/>
    <m/>
    <m/>
    <m/>
  </r>
  <r>
    <s v="VII"/>
    <x v="0"/>
    <x v="2"/>
    <x v="9"/>
    <x v="3"/>
    <x v="16"/>
    <x v="16"/>
    <m/>
    <s v="Homer Lendie B. Magante, Center Administrator"/>
    <x v="17"/>
    <n v="9.8567162226397809"/>
    <n v="124.336426906886"/>
    <x v="20"/>
    <s v="ptcpilar@tesda.gov.ph"/>
    <x v="1"/>
    <x v="1"/>
    <s v="WTR-MTP"/>
    <s v="Metals and Engineering"/>
    <s v="Shielded Metal Arc Welding (SMAW) NC I - Mobile Training Program"/>
    <s v="NC I"/>
    <s v="268 Hours"/>
    <s v="WTR No. MTP-202407MEEEAW106-039"/>
    <d v="2024-10-01T00:00:00"/>
    <d v="2029-02-08T00:00:00"/>
    <s v="Jenifel C. Ogayon_x000a_Francis B. Balane"/>
    <s v="NTTC No. 201707121200263_x000a_NTTC No. 201607121200330"/>
    <m/>
    <m/>
    <m/>
  </r>
  <r>
    <s v="VII"/>
    <x v="0"/>
    <x v="2"/>
    <x v="9"/>
    <x v="3"/>
    <x v="16"/>
    <x v="16"/>
    <m/>
    <s v="Homer Lendie B. Magante, Center Administrator"/>
    <x v="17"/>
    <n v="9.8567162226397809"/>
    <n v="124.336426906886"/>
    <x v="20"/>
    <s v="ptcpilar@tesda.gov.ph"/>
    <x v="1"/>
    <x v="1"/>
    <s v="WTR-MTP"/>
    <s v="Metals and Engineering"/>
    <s v="Shielded Metal Arc Welding (SMAW) NC II - Mobile Training Program"/>
    <s v="NC II"/>
    <s v="268 Hours"/>
    <s v="WTR No. MTP-202407MEEEAW206-040"/>
    <d v="2024-10-01T00:00:00"/>
    <d v="2029-02-08T00:00:00"/>
    <s v="Jenifel C. Ogayon_x000a_Francis B. Balane"/>
    <s v="NTTC No. 201707121200263_x000a_NTTC No. 201607121200330"/>
    <m/>
    <m/>
    <m/>
  </r>
  <r>
    <s v="VII"/>
    <x v="0"/>
    <x v="0"/>
    <x v="17"/>
    <x v="5"/>
    <x v="30"/>
    <x v="30"/>
    <m/>
    <s v="Elvi Peter L. Relampagos"/>
    <x v="31"/>
    <n v="9.8050667884779692"/>
    <n v="123.797421096226"/>
    <x v="35"/>
    <s v="lmdc0521@gmail.com"/>
    <x v="1"/>
    <x v="4"/>
    <s v="WTR"/>
    <s v="Automotive and Land Transportation"/>
    <s v="Driving NC II"/>
    <s v="NC II"/>
    <s v="118 Hours"/>
    <s v="WTR No. 20240712ALTDRV204092"/>
    <d v="2024-10-09T00:00:00"/>
    <d v="2029-10-10T00:00:00"/>
    <s v="Roberto G. Lera"/>
    <s v="NTTC No. 242407221200537"/>
    <m/>
    <m/>
    <m/>
  </r>
  <r>
    <s v="VII"/>
    <x v="0"/>
    <x v="0"/>
    <x v="0"/>
    <x v="0"/>
    <x v="24"/>
    <x v="24"/>
    <m/>
    <s v="Aida C. Madulara / President"/>
    <x v="25"/>
    <n v="9.6450429112988108"/>
    <n v="123.862470952048"/>
    <x v="29"/>
    <s v="madulara@yahoo.com"/>
    <x v="0"/>
    <x v="0"/>
    <s v="WTR-MTP"/>
    <s v="Social, Community Development and Other Services"/>
    <s v="Bookkeeping NC III - Mobile Training Program"/>
    <s v="NC III"/>
    <s v="292 hours"/>
    <s v="WTR No. MTP-202407SOCBKP307-042"/>
    <d v="2024-10-11T00:00:00"/>
    <d v="2029-02-27T00:00:00"/>
    <s v="Leomar B. Virador_x000a_Meslissa C. Handumon_x000a_Jesie B. Dua"/>
    <s v="NTTC No. 232307121300133_x000a_NTTC No. 221807121300196_x000a_NTTC No. 222207121300374"/>
    <m/>
    <m/>
    <m/>
  </r>
  <r>
    <s v="VII"/>
    <x v="0"/>
    <x v="0"/>
    <x v="0"/>
    <x v="0"/>
    <x v="24"/>
    <x v="24"/>
    <m/>
    <s v="Aida C. Madulara / President"/>
    <x v="25"/>
    <n v="9.6450429112988108"/>
    <n v="123.862470952048"/>
    <x v="29"/>
    <s v="madulara@yahoo.com"/>
    <x v="0"/>
    <x v="0"/>
    <s v="WTR-MTP"/>
    <s v="Tourism"/>
    <s v="Events Management Services NC III - Mobile Training Program"/>
    <s v="NC III"/>
    <s v="188 Hours"/>
    <s v="WTR No. MTP-202407TRSEVM307-043"/>
    <d v="2024-10-11T00:00:00"/>
    <d v="2029-02-27T00:00:00"/>
    <s v="Jacquelyn M. Flores_x000a_Gerald C. Rodriguez_x000a_Gerry C. Aranzado_x000a_Leo D. Simangca_x000a_Melody F. Orais"/>
    <s v="NTTC No. 232307121300473_x000a_NTTC No. 201907121300211_x000a_NTTC No. 222207121300406_x000a_NTTC No. 242407121300088_x000a_NTTC No. 242407121300390"/>
    <m/>
    <m/>
    <m/>
  </r>
  <r>
    <s v="VII"/>
    <x v="0"/>
    <x v="0"/>
    <x v="0"/>
    <x v="0"/>
    <x v="24"/>
    <x v="24"/>
    <m/>
    <s v="Aida C. Madulara / President"/>
    <x v="25"/>
    <n v="9.6450429112988108"/>
    <n v="123.862470952048"/>
    <x v="29"/>
    <s v="madulara@yahoo.com"/>
    <x v="0"/>
    <x v="0"/>
    <s v="WTR-MTP"/>
    <s v="TVET"/>
    <s v="Trainers Methodology Level I (Trainer/Assessor) - Mobile Training Program"/>
    <s v="Level I"/>
    <s v="264 Hours"/>
    <s v="WTR No. MTP-202407TVETRM111-044"/>
    <d v="2024-10-11T00:00:00"/>
    <d v="2028-09-19T00:00:00"/>
    <s v="Jovito Danilo C. Nazareno_x000a_Ana Liza A. Baluran_x000a_Floridel C. Pelin"/>
    <s v="NTTC No. 221907121200563_x000a_NTTC No. 211707121300387_x000a_NTTC No. 201807121200140"/>
    <m/>
    <m/>
    <m/>
  </r>
  <r>
    <s v="VII"/>
    <x v="0"/>
    <x v="2"/>
    <x v="9"/>
    <x v="3"/>
    <x v="16"/>
    <x v="16"/>
    <m/>
    <s v="Homer Lendie B. Magante, Center Administrator"/>
    <x v="17"/>
    <n v="9.8567162226397809"/>
    <n v="124.336426906886"/>
    <x v="20"/>
    <s v="ptcpilar@tesda.gov.ph"/>
    <x v="1"/>
    <x v="1"/>
    <s v="WTR"/>
    <s v="TVET"/>
    <s v="Trainers Methodology Level I (Trainer/Assessor)"/>
    <s v="Level I"/>
    <s v="264 Hours"/>
    <s v="WTR No. 20240712TVETRM111096"/>
    <d v="2024-10-24T00:00:00"/>
    <d v="2029-10-25T00:00:00"/>
    <s v="Melkie D. Ibale_x000a_Jenifel C. Ogayon"/>
    <s v="TMC No. 24071201008706_x000a_TMC No. 22071201000249"/>
    <m/>
    <m/>
    <m/>
  </r>
  <r>
    <s v="VII"/>
    <x v="0"/>
    <x v="0"/>
    <x v="0"/>
    <x v="0"/>
    <x v="37"/>
    <x v="37"/>
    <m/>
    <s v="Robert B. Olaer, TVI Head"/>
    <x v="38"/>
    <n v="9.6752455151032493"/>
    <n v="123.880012653896"/>
    <x v="55"/>
    <s v="iyaahecofarm2019@gmail.com"/>
    <x v="0"/>
    <x v="3"/>
    <s v="RTP"/>
    <s v="Agriculture, Forestry and Fishery"/>
    <s v="Coconut Production Level II"/>
    <s v="Level II"/>
    <s v="80 Hours"/>
    <s v="NTR No. 202407120027"/>
    <d v="2025-04-03T00:00:00"/>
    <d v="2030-04-04T00:00:00"/>
    <s v="Jacquilen M. Babatuan"/>
    <s v="ATI Certificate"/>
    <m/>
    <m/>
    <m/>
  </r>
  <r>
    <s v="VII"/>
    <x v="0"/>
    <x v="1"/>
    <x v="19"/>
    <x v="5"/>
    <x v="33"/>
    <x v="33"/>
    <m/>
    <s v="Atty. Dionisio D. Balite"/>
    <x v="34"/>
    <n v="9.6477142938849294"/>
    <n v="123.852874887526"/>
    <x v="38"/>
    <s v="carlostolibas46@gmail.com"/>
    <x v="0"/>
    <x v="3"/>
    <s v="WTR-MTP"/>
    <s v="Agriculture, Forestry and Fishery"/>
    <s v="Organic Agriculture Production NC II - Mobile Training Program"/>
    <s v="NC II"/>
    <s v="232 Hours"/>
    <s v="WTR No. MTP-202407AFFOAP212-046"/>
    <d v="2024-11-08T00:00:00"/>
    <d v="2029-02-27T00:00:00"/>
    <s v="Carlos C. Tolibas"/>
    <s v="ATI Certificate"/>
    <m/>
    <m/>
    <m/>
  </r>
  <r>
    <s v="VII"/>
    <x v="0"/>
    <x v="2"/>
    <x v="6"/>
    <x v="3"/>
    <x v="13"/>
    <x v="13"/>
    <m/>
    <s v="Apolinar P. Cadeliña - Center Administrator"/>
    <x v="14"/>
    <n v="9.7021431242957092"/>
    <n v="124.10275016739"/>
    <x v="16"/>
    <s v="ptcbilar@tesda.gov.ph"/>
    <x v="1"/>
    <x v="1"/>
    <s v="RTP"/>
    <s v="Wholesale and Retail Trading"/>
    <s v="Entrepreneurship PQF Level IV"/>
    <m/>
    <s v="199 Hours"/>
    <s v="NTR No. 202407120028"/>
    <d v="2024-11-21T00:00:00"/>
    <d v="2029-11-22T00:00:00"/>
    <s v="Alfie D. Mahumot_x000a_ Christine N. Ollamina_x000a_ Efrelyn L. Lapitan_x000a_ Rizza L. Cadeliña"/>
    <s v="TMC No. 24071201009456_x000a_ TMC No. 21071201026844_x000a_ TMC No. 24071201010707_x000a_ TMC No. 21071201027001"/>
    <m/>
    <m/>
    <m/>
  </r>
  <r>
    <s v="VII"/>
    <x v="0"/>
    <x v="0"/>
    <x v="0"/>
    <x v="0"/>
    <x v="20"/>
    <x v="20"/>
    <m/>
    <s v="Niña C. Lasala, Administrator"/>
    <x v="21"/>
    <n v="9.6517059529465801"/>
    <n v="123.86685578088399"/>
    <x v="41"/>
    <s v="smstaci2011@gmail.com"/>
    <x v="0"/>
    <x v="0"/>
    <s v="WTR"/>
    <s v="Human Health/ Health Care"/>
    <s v="Health Care Services NC II"/>
    <s v="NC II"/>
    <s v="996 hours"/>
    <s v="WTR No. 20240712HHCHCS205118"/>
    <d v="2024-12-26T00:00:00"/>
    <d v="2029-12-27T00:00:00"/>
    <s v="Ann Sheila J. Granada_x000a_Florencio P. Karaan, Jr._x000a_Marydel M. Clerigo_x000a_"/>
    <s v="NTTC No. 242307121200599_x000a_NTTC No. 202007121200225_x000a_NTTC No. 242307121200743_x000a__x000a_"/>
    <m/>
    <m/>
    <m/>
  </r>
  <r>
    <s v="VII"/>
    <x v="0"/>
    <x v="0"/>
    <x v="0"/>
    <x v="0"/>
    <x v="24"/>
    <x v="24"/>
    <m/>
    <s v="Aida C. Madulara, President_x000a_"/>
    <x v="25"/>
    <n v="9.6450640656576603"/>
    <n v="123.86251386739001"/>
    <x v="56"/>
    <s v="madulara@yahoo.com_x000a_cmcinstitute2022@gmail.com_x000a_"/>
    <x v="0"/>
    <x v="0"/>
    <s v="WTR"/>
    <s v="Tourism"/>
    <s v="Tourism Promotion Services NC II"/>
    <s v="NC II"/>
    <s v="76 hours"/>
    <s v="WTR No. 20250712TRSTPS215002"/>
    <d v="2025-01-06T00:00:00"/>
    <d v="2030-01-07T00:00:00"/>
    <s v="Gemma D. Adovo_x000a_Gerald C. Rodriguez"/>
    <s v="NTTC No. 222207121200400_x000a_NTTC No. 241907611200132"/>
    <m/>
    <m/>
    <m/>
  </r>
  <r>
    <s v="VII"/>
    <x v="0"/>
    <x v="1"/>
    <x v="24"/>
    <x v="1"/>
    <x v="45"/>
    <x v="45"/>
    <m/>
    <s v="Apolinar L. Gumahid, Jr., School Administrator_x000a_"/>
    <x v="47"/>
    <n v="9.8610262590439799"/>
    <n v="123.955898395171"/>
    <x v="57"/>
    <s v="tfkelitecorpbohol@gmail.com_x000a_"/>
    <x v="0"/>
    <x v="0"/>
    <s v="WTR"/>
    <s v="Agriculture, Forestry and Fishery"/>
    <s v="Organic Agriculture Production NC II"/>
    <s v="NC II"/>
    <s v="232 Hours"/>
    <s v="WTR No. 20250712AFFOAP212007_x000a_"/>
    <d v="2025-01-15T00:00:00"/>
    <d v="2030-01-16T00:00:00"/>
    <s v="Rodney N. Martires"/>
    <s v="NTTC No. 211806791203423"/>
    <m/>
    <m/>
    <m/>
  </r>
  <r>
    <s v="VII"/>
    <x v="0"/>
    <x v="2"/>
    <x v="23"/>
    <x v="3"/>
    <x v="40"/>
    <x v="40"/>
    <s v="Loboc Learning Center for Excellence"/>
    <s v="Marlon S. Jala, Ph.D., Administrator"/>
    <x v="41"/>
    <n v="9.6554155427494592"/>
    <n v="124.030171988671"/>
    <x v="58"/>
    <s v="llce_loboc@yahoo.com/learning.arbuyes@gmail.com_x000a_collegiodeloboc20@gmail.com"/>
    <x v="1"/>
    <x v="4"/>
    <s v="WTR"/>
    <s v="Automotive and Land Transportation"/>
    <s v="Driving NC II"/>
    <s v="NC II"/>
    <s v="118 Hours"/>
    <s v="WTR No. 20250712ALTDRV204009_x000a_"/>
    <d v="2025-01-22T00:00:00"/>
    <d v="2030-01-23T00:00:00"/>
    <s v="James Anthony L. Taga-an"/>
    <s v="NTTC No. 242107121200434"/>
    <m/>
    <m/>
    <m/>
  </r>
  <r>
    <s v="VII"/>
    <x v="0"/>
    <x v="0"/>
    <x v="0"/>
    <x v="0"/>
    <x v="46"/>
    <x v="46"/>
    <m/>
    <s v="Dr. Del Mark A. Cagatin, Administrator_x000a_"/>
    <x v="48"/>
    <n v="9.6523391834410202"/>
    <n v="123.872323694377"/>
    <x v="59"/>
    <s v="tagbilarancitycollege@gmail.com_x000a_"/>
    <x v="1"/>
    <x v="2"/>
    <s v="WTR"/>
    <s v="Tourism"/>
    <s v="Events Management Services NC III"/>
    <s v="NC III"/>
    <s v="188 Hours"/>
    <s v="WTR No. 20250722TRSEVM307012_x000a_"/>
    <d v="2025-02-14T00:00:00"/>
    <d v="2030-02-15T00:00:00"/>
    <s v="Gerald C. Rodriguez"/>
    <s v="NTTC No. 242407121300670"/>
    <m/>
    <m/>
    <m/>
  </r>
  <r>
    <s v="VII"/>
    <x v="0"/>
    <x v="0"/>
    <x v="22"/>
    <x v="3"/>
    <x v="47"/>
    <x v="47"/>
    <m/>
    <s v="Doer R. Escoto, General Manager_x000a_"/>
    <x v="49"/>
    <n v="9.5490771180959104"/>
    <n v="123.771164506582"/>
    <x v="60"/>
    <s v="resa@bwplusivywall-panglao.com / hrtm@bwplusivywall-panglao.com"/>
    <x v="0"/>
    <x v="5"/>
    <s v="WTR-MCC"/>
    <s v="Tourism"/>
    <s v="Develop a Food Safety Program (leading to Food Production (Professional Cookery) NC IV"/>
    <s v="NC IV"/>
    <s v="40 Hours"/>
    <s v="MCC CTPR WTR No. 2025-07-12-SAMCWTR01-001_x000a_"/>
    <d v="2025-03-04T00:00:00"/>
    <d v="2030-03-05T00:00:00"/>
    <s v="Ruthy Ann G. Dumanat"/>
    <s v="CBT250712000002"/>
    <m/>
    <m/>
    <m/>
  </r>
  <r>
    <s v="VII"/>
    <x v="0"/>
    <x v="2"/>
    <x v="6"/>
    <x v="3"/>
    <x v="13"/>
    <x v="13"/>
    <m/>
    <s v="Apolinar P. Cadeliña, Center Administrator"/>
    <x v="14"/>
    <n v="9.7020796719911395"/>
    <n v="124.10279308273201"/>
    <x v="61"/>
    <s v="ptcbilar@tesda.gov.ph"/>
    <x v="1"/>
    <x v="1"/>
    <s v="WTR-MCC"/>
    <s v="Processed Food and Beverages"/>
    <s v="Process Food by Salting, Curing and Smoking Leading to Food Processing NC II"/>
    <m/>
    <s v="100 Hours"/>
    <s v="MCC WTR No. 2025-07-12-SAMCWTR01-022_x000a_"/>
    <d v="2025-03-21T00:00:00"/>
    <d v="2030-03-22T00:00:00"/>
    <s v="Efrelyn L. Lapitan"/>
    <s v="NTTC No. 242407121200790"/>
    <m/>
    <m/>
    <m/>
  </r>
  <r>
    <s v="VII"/>
    <x v="0"/>
    <x v="0"/>
    <x v="17"/>
    <x v="5"/>
    <x v="48"/>
    <x v="48"/>
    <m/>
    <s v="Ma. Reina P. Perez, TVI Head_x000a_"/>
    <x v="50"/>
    <n v="9.8219180377870998"/>
    <n v="123.80326183266099"/>
    <x v="62"/>
    <s v="reinapperez@yahoo.com_x000a_"/>
    <x v="0"/>
    <x v="3"/>
    <s v="RTP"/>
    <s v="Agriculture, Forestry and Fishery"/>
    <s v="Coconut Production Level II"/>
    <s v="Level II"/>
    <s v="217 Hours"/>
    <s v="NTR No. 202507120011_x000a_"/>
    <d v="2025-04-03T00:00:00"/>
    <d v="2030-04-04T00:00:00"/>
    <s v="Ma. Reina P. Perez_x000a_Jackquilyn T. Calamba_x000a_"/>
    <s v="ATI Certificate"/>
    <m/>
    <m/>
    <m/>
  </r>
  <r>
    <s v="VII"/>
    <x v="0"/>
    <x v="0"/>
    <x v="18"/>
    <x v="1"/>
    <x v="31"/>
    <x v="31"/>
    <m/>
    <s v="Dan Joseph Andre I. Barrete, School Administrator_x000a_"/>
    <x v="32"/>
    <n v="9.6189160285138193"/>
    <n v="123.94610653855401"/>
    <x v="63"/>
    <s v="treetopsfarm621@gmail.com"/>
    <x v="0"/>
    <x v="3"/>
    <s v="WTR"/>
    <s v="Agriculture, Forestry and Fishery"/>
    <s v="Agricultural Crops Production NC II"/>
    <s v="NC II"/>
    <s v="336 Hours"/>
    <s v="WTR No. 20250712AFFACP213039_x000a_"/>
    <d v="2025-04-16T00:00:00"/>
    <d v="2030-04-17T00:00:00"/>
    <s v="Mera Mae M. Azucenas_x000a_Dan Joseph Andre I. Barrete"/>
    <s v="NTTC No. 232307221200373 _x000a_NC No. 24072202000297"/>
    <m/>
    <m/>
    <m/>
  </r>
  <r>
    <s v="VII"/>
    <x v="0"/>
    <x v="1"/>
    <x v="5"/>
    <x v="2"/>
    <x v="49"/>
    <x v="49"/>
    <m/>
    <s v="Cherryvier Y. Flores, Managing Director_x000a_"/>
    <x v="51"/>
    <n v="10.147621365791201"/>
    <n v="124.32423215198099"/>
    <x v="64"/>
    <s v="gentlefamilyhometalibon@gmail.com_x000a_"/>
    <x v="0"/>
    <x v="0"/>
    <s v="WTR"/>
    <s v="Human Health/ Health Care"/>
    <s v="Caregiving NC II"/>
    <s v="NC II"/>
    <s v="1026 Hours"/>
    <s v="WTR No. 20250712HHCCGV207040_x000a_"/>
    <d v="2025-04-22T00:00:00"/>
    <d v="2030-04-23T00:00:00"/>
    <s v="Mariecris S. Ortula_x000a_Jessica A. Tabuñag_x000a_Erica Jane A. Ong_x000a_Cherryvier Y. Flores_x000a_Jay D. Alacida_x000a_Ritchell A. Baricuatro_x000a_"/>
    <s v="NTTC No. 242408371200696_x000a_NTTC No. 212107221200054_x000a_NTTC No. 242407221200553_x000a_NTTC No. 242407221200552_x000a_NTTC No. 242407221200440_x000a_NTTC No. 232307221200521_x000a_"/>
    <m/>
    <m/>
    <m/>
  </r>
  <r>
    <s v="VII"/>
    <x v="0"/>
    <x v="2"/>
    <x v="3"/>
    <x v="3"/>
    <x v="50"/>
    <x v="50"/>
    <m/>
    <s v="Joseph Franco C. Madelo, LLB, President_x000a_"/>
    <x v="52"/>
    <n v="9.6665271249317701"/>
    <n v="124.291666824148"/>
    <x v="65"/>
    <s v="bowandarrowit_edu.ph@yahoo.com_x000a_"/>
    <x v="0"/>
    <x v="3"/>
    <s v="WTR"/>
    <s v="Agriculture, Forestry and Fishery"/>
    <s v="Organic Agriculture Production NC II"/>
    <s v="NC II"/>
    <s v="232 Hours"/>
    <s v="WTR No. 20250712AFFOAP212041_x000a_"/>
    <d v="2025-04-30T00:00:00"/>
    <d v="2030-05-02T00:00:00"/>
    <s v="Fe J. Gamutin"/>
    <s v="NTTC No. 242207121200763"/>
    <m/>
    <m/>
    <m/>
  </r>
  <r>
    <s v="VII"/>
    <x v="0"/>
    <x v="1"/>
    <x v="19"/>
    <x v="2"/>
    <x v="32"/>
    <x v="32"/>
    <m/>
    <s v="Nilo S. Cempron"/>
    <x v="33"/>
    <n v="9.8903564025708999"/>
    <n v="124.153065967391"/>
    <x v="37"/>
    <s v="cempron.nilo@gmail.com"/>
    <x v="0"/>
    <x v="3"/>
    <s v="RTP"/>
    <s v="Agriculture, Forestry and Fishery"/>
    <s v="Coconut Production Level II"/>
    <s v="Level II"/>
    <s v="217 Hours"/>
    <s v="NTR No. 202507120020_x000a_"/>
    <d v="2025-05-07T00:00:00"/>
    <d v="2030-05-08T00:00:00"/>
    <s v="Jayson Y. Ewican _x000a_ Nilo S. Cempron"/>
    <s v="ToT"/>
    <m/>
    <m/>
    <m/>
  </r>
  <r>
    <s v="VII"/>
    <x v="0"/>
    <x v="0"/>
    <x v="25"/>
    <x v="3"/>
    <x v="51"/>
    <x v="51"/>
    <m/>
    <s v="Emmanuel A. Gamonez, Administrator_x000a_"/>
    <x v="53"/>
    <n v="9.7839947189714405"/>
    <n v="124.001868308094"/>
    <x v="66"/>
    <s v="greengardensofhope@gmail.com_x000a_"/>
    <x v="0"/>
    <x v="3"/>
    <s v="RTP"/>
    <s v="Agriculture, Forestry and Fishery"/>
    <s v="Vegetable Seed Production Level III"/>
    <s v="Level III"/>
    <s v="232 Hours"/>
    <s v="NTR No. 202507120022_x000a_"/>
    <d v="2025-07-10T00:00:00"/>
    <d v="2030-07-11T00:00:00"/>
    <s v="Emmanuel A. Gamonez"/>
    <s v="ATI Certificate"/>
    <m/>
    <m/>
    <m/>
  </r>
  <r>
    <s v="VII"/>
    <x v="0"/>
    <x v="0"/>
    <x v="14"/>
    <x v="3"/>
    <x v="52"/>
    <x v="52"/>
    <m/>
    <s v="Alison Sarah D. Malayo, President_x000a_"/>
    <x v="54"/>
    <n v="9.6294693992443996"/>
    <n v="123.8533352946"/>
    <x v="67"/>
    <s v="bitgap@gmail.com"/>
    <x v="0"/>
    <x v="5"/>
    <s v="WTR-MCC"/>
    <s v="Tourism"/>
    <s v="Research Information and Guide Clients in Local Tours leading to Local Guiding Services NC II"/>
    <m/>
    <s v="107 Hours"/>
    <s v="WTR No. 2025-07-12-SAMCWTR02-026_x000a_"/>
    <d v="2025-07-14T00:00:00"/>
    <d v="2030-07-15T00:00:00"/>
    <s v="Jovito Danilo C. Nazareno"/>
    <s v="NTTC No. 231907121200547"/>
    <m/>
    <m/>
    <m/>
  </r>
  <r>
    <s v="VII"/>
    <x v="0"/>
    <x v="0"/>
    <x v="14"/>
    <x v="3"/>
    <x v="52"/>
    <x v="52"/>
    <m/>
    <s v="Alison Sarah D. Malayo, President_x000a_"/>
    <x v="54"/>
    <n v="9.6294693992443996"/>
    <n v="123.8533352946"/>
    <x v="67"/>
    <s v="bitgap@gmail.com"/>
    <x v="0"/>
    <x v="5"/>
    <s v="WTR-MCC"/>
    <s v="Tourism"/>
    <s v="Guide and Escort Visitors Using Researched Regional Tour Information leading to Tour Guiding Services NC III"/>
    <m/>
    <s v="112 Hours"/>
    <s v="WTR No. 2025-07-12-SAMCWTR02-027"/>
    <d v="2025-07-14T00:00:00"/>
    <d v="2030-07-15T00:00:00"/>
    <s v="Jovito Danilo C. Nazareno"/>
    <s v="NTTC No. 231907121300537"/>
    <m/>
    <m/>
    <m/>
  </r>
  <r>
    <s v="VII"/>
    <x v="0"/>
    <x v="0"/>
    <x v="0"/>
    <x v="0"/>
    <x v="46"/>
    <x v="46"/>
    <m/>
    <s v="Dr. Del Mark A. Cagatin, Administrator_x000a_"/>
    <x v="48"/>
    <n v="9.6523391834410202"/>
    <n v="123.872323694377"/>
    <x v="59"/>
    <s v="tagbilarancitycollege@gmail.com_x000a_"/>
    <x v="1"/>
    <x v="2"/>
    <s v="WTR"/>
    <s v="Garments"/>
    <s v="Tailoring NC II"/>
    <m/>
    <s v="275 Hours_x000a_"/>
    <s v="WTR No. 20250712GRMTLR205064_x000a_"/>
    <d v="2025-07-21T00:00:00"/>
    <d v="2030-07-22T00:00:00"/>
    <s v="Myiesa C. Ebo"/>
    <s v="NTTC No. 242307121200451"/>
    <m/>
    <m/>
    <m/>
  </r>
  <r>
    <s v="VII"/>
    <x v="0"/>
    <x v="2"/>
    <x v="6"/>
    <x v="3"/>
    <x v="13"/>
    <x v="13"/>
    <m/>
    <s v="Rochelle I. Delos Reyes, Center Administrator"/>
    <x v="14"/>
    <n v="9.7021431242957092"/>
    <n v="124.10275016739"/>
    <x v="16"/>
    <s v="ptcbilar@tesda.gov.ph"/>
    <x v="1"/>
    <x v="1"/>
    <s v="WTR"/>
    <s v="Social, Community Development and Other Services"/>
    <s v="Early Childhood Care and Development Services NC III"/>
    <m/>
    <s v="298 Hours"/>
    <s v="WTR No. 2025-07-12-SOCECD325-065_x000a_"/>
    <d v="2025-07-21T00:00:00"/>
    <d v="2030-07-22T00:00:00"/>
    <s v="Rizza L. Cadeliña"/>
    <s v="NTTC No. 252107121300396"/>
    <m/>
    <m/>
    <m/>
  </r>
  <r>
    <s v="VII"/>
    <x v="0"/>
    <x v="2"/>
    <x v="3"/>
    <x v="3"/>
    <x v="5"/>
    <x v="5"/>
    <m/>
    <s v="Joseph Franco C. Madelo, LLB, President_x000a_"/>
    <x v="5"/>
    <n v="9.6075969861800807"/>
    <n v="124.286684065719"/>
    <x v="68"/>
    <s v="bowandarrowit_edu.ph@yahoo.com_x000a_"/>
    <x v="0"/>
    <x v="0"/>
    <s v="WTR"/>
    <s v="Metals and Engineering"/>
    <s v="Shielded Metal Arc Welding (SMAW) NC III"/>
    <s v="NC III"/>
    <s v="200 Hours"/>
    <s v="WTR No. 20250712MEEEAW306066_x000a_"/>
    <d v="2025-07-31T00:00:00"/>
    <d v="2030-08-01T00:00:00"/>
    <s v="Joland S. Dejacto"/>
    <s v="NTTC No. 242407121300051"/>
    <m/>
    <m/>
    <m/>
  </r>
  <r>
    <s v="VII"/>
    <x v="0"/>
    <x v="1"/>
    <x v="19"/>
    <x v="2"/>
    <x v="32"/>
    <x v="32"/>
    <m/>
    <s v="Nilo S. Cempron"/>
    <x v="33"/>
    <n v="9.8903564025708999"/>
    <n v="124.153065967391"/>
    <x v="37"/>
    <s v="cempron.nilo@gmail.com"/>
    <x v="0"/>
    <x v="3"/>
    <s v="WTR"/>
    <s v="Agriculture, Forestry and Fishery"/>
    <s v="Rice Machinery Operations NC II"/>
    <s v="NC II"/>
    <s v="232 Hours"/>
    <s v="WTR No. 20250712AFFRMO207067_x000a_"/>
    <d v="2025-07-31T00:00:00"/>
    <d v="2030-08-01T00:00:00"/>
    <s v="Nilo S. Cempron"/>
    <s v="ATI Certificate"/>
    <m/>
    <m/>
    <m/>
  </r>
  <r>
    <s v="VII"/>
    <x v="0"/>
    <x v="2"/>
    <x v="26"/>
    <x v="3"/>
    <x v="53"/>
    <x v="53"/>
    <m/>
    <s v="Marcial C. Calagui, President_x000a_"/>
    <x v="55"/>
    <n v="9.8661503075012398"/>
    <n v="124.52279778491101"/>
    <x v="69"/>
    <s v="pshpbohol@gmail.com_x000a_"/>
    <x v="0"/>
    <x v="0"/>
    <s v="WTR"/>
    <s v="Tourism"/>
    <s v="Food and Beverage Services NC II"/>
    <s v="NC II"/>
    <s v="436 hours"/>
    <s v="WTR No. 2025-07-12-TRSFBS213-092_x000a_"/>
    <d v="2025-10-29T00:00:00"/>
    <d v="2030-10-30T00:00:00"/>
    <s v="Charlene O. Reños"/>
    <s v="NTTC No. 252107121200433"/>
    <m/>
    <m/>
    <m/>
  </r>
  <r>
    <s v="VII"/>
    <x v="0"/>
    <x v="0"/>
    <x v="0"/>
    <x v="0"/>
    <x v="24"/>
    <x v="24"/>
    <m/>
    <s v="Aida C. Madulara / President"/>
    <x v="25"/>
    <n v="9.6450429112988108"/>
    <n v="123.862470952048"/>
    <x v="29"/>
    <s v="madulara@yahoo.com"/>
    <x v="0"/>
    <x v="0"/>
    <s v="WTR"/>
    <s v="Tourism"/>
    <s v="Front Office Services NC II"/>
    <s v="NC II"/>
    <s v="442 Hours_x000a_"/>
    <s v="WTR No. 2025-07-12-TRSFOS213-096_x000a_"/>
    <d v="2025-11-06T00:00:00"/>
    <d v="2030-11-07T00:00:00"/>
    <s v="Gerald C. Rodriguez"/>
    <s v="NTTC No. 252407121200095"/>
    <m/>
    <m/>
    <m/>
  </r>
  <r>
    <s v="VII"/>
    <x v="0"/>
    <x v="0"/>
    <x v="0"/>
    <x v="0"/>
    <x v="19"/>
    <x v="19"/>
    <m/>
    <s v="Capt. Servando B. Cantaros - Managing Director"/>
    <x v="20"/>
    <n v="9.6895627850084391"/>
    <n v="123.861600352049"/>
    <x v="23"/>
    <s v="sbrtetci.bohol@gmail.com"/>
    <x v="0"/>
    <x v="0"/>
    <s v="WTR"/>
    <s v="Construction"/>
    <s v="Heavy Equipment Operation (Hydraulic Excavator) NC II"/>
    <s v="NC II"/>
    <s v="221 Hours_x000a_"/>
    <s v="WTR No. 2025-07-12-CONHEO219-097_x000a_"/>
    <d v="2025-11-06T00:00:00"/>
    <d v="2030-11-07T00:00:00"/>
    <s v="Ronie N. Razona"/>
    <s v="NTTC No. 232007121200407"/>
    <m/>
    <m/>
    <m/>
  </r>
  <r>
    <s v="VII"/>
    <x v="0"/>
    <x v="0"/>
    <x v="10"/>
    <x v="2"/>
    <x v="17"/>
    <x v="17"/>
    <m/>
    <s v="Maria Levy A. Yosoya"/>
    <x v="18"/>
    <n v="9.9612859268488005"/>
    <n v="123.955908234931"/>
    <x v="21"/>
    <s v="ptctubigon@tesda.gov.ph"/>
    <x v="1"/>
    <x v="1"/>
    <s v="WTR-MTP"/>
    <s v="Automotive and Land Transportation"/>
    <s v="Driving NC II - Mobile Training Program"/>
    <s v="NC II"/>
    <s v="118 Hours_x000a_"/>
    <s v="WTR No. MTP 2025-07-12-ALTDRV204-037_x000a_"/>
    <d v="2025-11-27T00:00:00"/>
    <d v="2029-06-01T00:00:00"/>
    <s v="Johnard C. Zabate_x000a_Ronie N. Razona"/>
    <s v="NTTC No. 221907121200016_x000a_NTTC No. 252507121200296"/>
    <m/>
    <m/>
    <m/>
  </r>
  <r>
    <s v="VII"/>
    <x v="0"/>
    <x v="0"/>
    <x v="10"/>
    <x v="2"/>
    <x v="17"/>
    <x v="17"/>
    <m/>
    <s v="Maria Levy A. Yosoya"/>
    <x v="18"/>
    <n v="9.9612859268488005"/>
    <n v="123.955908234931"/>
    <x v="21"/>
    <s v="ptctubigon@tesda.gov.ph"/>
    <x v="1"/>
    <x v="1"/>
    <s v="WTR-MTP"/>
    <s v="Construction"/>
    <s v="Masonry NC II - Mobile Training Program"/>
    <s v="NC II"/>
    <s v="229 Hours"/>
    <s v="WTR No. MTP 2025-07-12-CONMAS218-038_x000a_"/>
    <d v="2026-01-28T00:00:00"/>
    <d v="2029-08-10T00:00:00"/>
    <s v="Johnard C. Zabate"/>
    <s v="NTTC No. 252407121200395"/>
    <m/>
    <m/>
    <m/>
  </r>
  <r>
    <s v="VII"/>
    <x v="0"/>
    <x v="0"/>
    <x v="0"/>
    <x v="0"/>
    <x v="24"/>
    <x v="24"/>
    <m/>
    <s v="Aida C. Madulara / President"/>
    <x v="25"/>
    <n v="9.6450429112988108"/>
    <n v="123.862470952048"/>
    <x v="29"/>
    <s v="madulara@yahoo.com"/>
    <x v="0"/>
    <x v="0"/>
    <s v="WTR"/>
    <s v="Social, Community Development and Other Services"/>
    <s v="Early Childhood Care and Development Services NC III"/>
    <s v="NC III"/>
    <s v="298 Hours"/>
    <s v="WTR No. 2025-07-12-SOCECD325-103_x000a_"/>
    <d v="2025-11-28T00:00:00"/>
    <d v="2030-11-29T00:00:00"/>
    <s v="Jacquelyn M. Flores"/>
    <s v="NTTC No. 252307121300545"/>
    <m/>
    <m/>
    <m/>
  </r>
  <r>
    <s v="VII"/>
    <x v="0"/>
    <x v="0"/>
    <x v="0"/>
    <x v="0"/>
    <x v="19"/>
    <x v="19"/>
    <m/>
    <s v="Capt. Servando B. Cantaros - Managing Director"/>
    <x v="20"/>
    <n v="9.6895627850084391"/>
    <n v="123.861600352049"/>
    <x v="23"/>
    <s v="sbrtetci.bohol@gmail.com"/>
    <x v="0"/>
    <x v="0"/>
    <s v="WTR"/>
    <s v="Construction"/>
    <s v="Heavy Equipment Operation (Forklift) NC II"/>
    <s v="NC II"/>
    <s v="221 Hours_x000a_"/>
    <s v="WTR No. 2025-07-12-CONFOR219-104_x000a_"/>
    <d v="2025-12-01T00:00:00"/>
    <d v="2030-12-02T00:00:00"/>
    <s v="Paulo P. Ortiza"/>
    <s v="NTTC No. 211913161200702"/>
    <m/>
    <m/>
    <m/>
  </r>
  <r>
    <s v="VII"/>
    <x v="0"/>
    <x v="2"/>
    <x v="6"/>
    <x v="3"/>
    <x v="13"/>
    <x v="13"/>
    <m/>
    <s v="Rochelle I. Delos Reyes, Center Administrator"/>
    <x v="14"/>
    <n v="9.7021431242957092"/>
    <n v="124.10275016739"/>
    <x v="16"/>
    <s v="ptcbilar@tesda.gov.ph"/>
    <x v="1"/>
    <x v="1"/>
    <s v="WTR-MTP"/>
    <s v="Social, Community Development and Other Services"/>
    <s v="Early Childhood Care and Development Services NC III - Mobile Training Program"/>
    <s v="NC III"/>
    <s v="298 Hours"/>
    <s v="WTR No. MTP 202507SOCECD325-043_x000a_"/>
    <d v="2025-12-12T00:00:00"/>
    <d v="2030-07-22T00:00:00"/>
    <s v="Rizza L. Cadeliña"/>
    <s v="NTTC No. 252107121300396"/>
    <m/>
    <m/>
    <m/>
  </r>
  <r>
    <s v="VII"/>
    <x v="0"/>
    <x v="2"/>
    <x v="8"/>
    <x v="4"/>
    <x v="15"/>
    <x v="15"/>
    <m/>
    <s v="Apolinar P. Cadelina, Center Administrator"/>
    <x v="16"/>
    <n v="9.6667974582748997"/>
    <n v="124.36827289016099"/>
    <x v="19"/>
    <s v="ptcjagna@tesda.gov.ph"/>
    <x v="1"/>
    <x v="1"/>
    <s v="WTR-MTP"/>
    <s v="Metals and Engineering"/>
    <s v="Shielded Metal Arc Welding (SMAW) NC II - Mobile Training Program"/>
    <s v="NC II"/>
    <s v="268 Hours"/>
    <s v="WTR No. MTP 202507MEEEAW206-044_x000a_"/>
    <d v="2025-12-12T00:00:00"/>
    <d v="2028-05-11T00:00:00"/>
    <s v="JC Keynness T. Gunday"/>
    <s v="NTTC No. 2522071212004717"/>
    <m/>
    <m/>
    <m/>
  </r>
  <r>
    <s v="VII"/>
    <x v="0"/>
    <x v="2"/>
    <x v="9"/>
    <x v="3"/>
    <x v="16"/>
    <x v="16"/>
    <m/>
    <s v="Homer Lendie B. Magante, Center Administrator"/>
    <x v="17"/>
    <n v="9.8567162226397809"/>
    <n v="124.336426906886"/>
    <x v="20"/>
    <s v="ptcpilar@tesda.gov.ph"/>
    <x v="1"/>
    <x v="1"/>
    <s v="WTR-MTP"/>
    <s v="Tourism"/>
    <s v="Bread and Pastry Production NC II - Mobile Training Program"/>
    <s v="NC II"/>
    <s v="141 Hours_x000a_"/>
    <s v="WTR No. MTP 202507TRSBPP209-045_x000a_"/>
    <d v="2025-12-12T00:00:00"/>
    <d v="2029-02-08T00:00:00"/>
    <s v="Ailyn B. Lagas_x000a_Jessa V. Albero"/>
    <s v="NTTC No. 242307121200569_x000a_NTTC No. 252107121200333"/>
    <m/>
    <m/>
    <m/>
  </r>
  <r>
    <s v="VII"/>
    <x v="0"/>
    <x v="2"/>
    <x v="9"/>
    <x v="3"/>
    <x v="16"/>
    <x v="16"/>
    <m/>
    <s v="Homer Lendie B. Magante, Center Administrator"/>
    <x v="17"/>
    <n v="9.8567162226397809"/>
    <n v="124.336426906886"/>
    <x v="20"/>
    <s v="ptcpilar@tesda.gov.ph"/>
    <x v="1"/>
    <x v="1"/>
    <s v="WTR-MTP"/>
    <s v="Electrical and Electronics"/>
    <s v="Electrical Installation and Maintenance NC III - Mobile Training Program"/>
    <s v="NC III"/>
    <s v="160 Hours_x000a_"/>
    <s v="WTR No. MTP 202507ELCEIM315-046_x000a_"/>
    <d v="2025-12-12T00:00:00"/>
    <d v="2029-02-08T00:00:00"/>
    <s v="Robert S. Ladeza"/>
    <s v="NTTC No. 222207121300351"/>
    <m/>
    <m/>
    <m/>
  </r>
  <r>
    <s v="VII"/>
    <x v="0"/>
    <x v="1"/>
    <x v="7"/>
    <x v="4"/>
    <x v="14"/>
    <x v="14"/>
    <m/>
    <s v="Jaminel A. Damolo, MPA - Center Administrator"/>
    <x v="15"/>
    <n v="10.051349891515599"/>
    <n v="124.079209349663"/>
    <x v="17"/>
    <s v="ptcinabanga@tesda.gov.ph"/>
    <x v="1"/>
    <x v="1"/>
    <s v="WTR-MTP"/>
    <s v="Electrical and Electronics"/>
    <s v="Electrical Installation and Maintenance NC III - Mobile Training Program"/>
    <s v="NC III"/>
    <s v="160 Hours_x000a_"/>
    <s v="WTR No. MTP 202507ELCEIM315-049_x000a_"/>
    <d v="2025-12-19T00:00:00"/>
    <d v="2029-03-15T00:00:00"/>
    <s v="Leonard Basil L. Algarme"/>
    <s v="NTTC No. 222207121300384"/>
    <m/>
    <m/>
    <m/>
  </r>
  <r>
    <s v="VII"/>
    <x v="0"/>
    <x v="1"/>
    <x v="7"/>
    <x v="4"/>
    <x v="14"/>
    <x v="14"/>
    <m/>
    <s v="Jaminel A. Damolo, MPA - Center Administrator"/>
    <x v="15"/>
    <n v="10.051349891515599"/>
    <n v="124.079209349663"/>
    <x v="17"/>
    <s v="ptcinabanga@tesda.gov.ph"/>
    <x v="1"/>
    <x v="1"/>
    <s v="WTR-MTP"/>
    <s v="Metals and Engineering"/>
    <s v="Shielded Metal Arc Welding (SMAW) NC III - Mobile Training Program"/>
    <s v="NC III"/>
    <s v="120 Hours_x000a_"/>
    <s v="WTR No. MTP 202507MEEEAW306-050_x000a_"/>
    <d v="2025-12-19T00:00:00"/>
    <d v="2029-03-15T00:00:00"/>
    <s v="Diosdado A. Lofranco Jr."/>
    <s v="NTTC No. 211907121300419"/>
    <m/>
    <m/>
    <m/>
  </r>
  <r>
    <s v="VII"/>
    <x v="0"/>
    <x v="1"/>
    <x v="7"/>
    <x v="4"/>
    <x v="14"/>
    <x v="14"/>
    <m/>
    <s v="Jaminel A. Damolo, MPA - Center Administrator"/>
    <x v="15"/>
    <n v="10.051349891515599"/>
    <n v="124.079209349663"/>
    <x v="17"/>
    <s v="ptcinabanga@tesda.gov.ph"/>
    <x v="1"/>
    <x v="1"/>
    <s v="WTR"/>
    <s v="Social, Community Development and Other Services"/>
    <s v="Early Childhood Care and Development Services NC III"/>
    <s v="NC III"/>
    <s v="298 Hours_x000a_"/>
    <s v="WTR No. 2025-07-12-SOCECD325-120_x000a_"/>
    <d v="2025-12-22T00:00:00"/>
    <d v="2030-12-23T00:00:00"/>
    <s v="Marichu M. Cua"/>
    <s v="NTTC No. 252107121300573"/>
    <m/>
    <m/>
    <m/>
  </r>
  <r>
    <s v="VII"/>
    <x v="0"/>
    <x v="2"/>
    <x v="8"/>
    <x v="4"/>
    <x v="15"/>
    <x v="15"/>
    <m/>
    <s v="Apolinar P. Cadelina, Center Administrator"/>
    <x v="16"/>
    <n v="9.6667974582748997"/>
    <n v="124.36827289016099"/>
    <x v="19"/>
    <s v="ptcjagna@tesda.gov.ph"/>
    <x v="1"/>
    <x v="1"/>
    <s v="WTR"/>
    <s v="Social, Community Development and Other Services"/>
    <s v="Early Childhood Care and Development Services NC III"/>
    <s v="NC III"/>
    <s v="298 Hours_x000a_"/>
    <s v="WTR No. 2025-07-12-SOCECD325-121"/>
    <d v="2025-12-22T00:00:00"/>
    <d v="2030-12-23T00:00:00"/>
    <s v="Froilan B. Mellomida"/>
    <s v="NTTC No. 252407121300570"/>
    <m/>
    <m/>
    <m/>
  </r>
  <r>
    <s v="VII"/>
    <x v="0"/>
    <x v="2"/>
    <x v="9"/>
    <x v="3"/>
    <x v="16"/>
    <x v="16"/>
    <m/>
    <s v="Homer Lendie B. Magante, Center Administrator"/>
    <x v="17"/>
    <n v="9.8567162226397809"/>
    <n v="124.336426906886"/>
    <x v="20"/>
    <s v="ptcpilar@tesda.gov.ph"/>
    <x v="1"/>
    <x v="1"/>
    <s v="WTR"/>
    <s v="Social, Community Development and Other Services"/>
    <s v="Early Childhood Care and Development Services NC III"/>
    <s v="NC III"/>
    <s v="298 Hours_x000a_"/>
    <s v="WTR No. 2025-07-12-SOCECD325-122"/>
    <d v="2025-12-22T00:00:00"/>
    <d v="2030-12-23T00:00:00"/>
    <s v="Froilan B. Mellomida"/>
    <s v="NTTC No. 252407121300570"/>
    <m/>
    <m/>
    <m/>
  </r>
  <r>
    <s v="VII"/>
    <x v="0"/>
    <x v="0"/>
    <x v="10"/>
    <x v="2"/>
    <x v="17"/>
    <x v="17"/>
    <m/>
    <s v="Maria Levy A. Yosoya, Center Administrator"/>
    <x v="18"/>
    <n v="9.9612859268488005"/>
    <n v="123.955908234931"/>
    <x v="21"/>
    <s v="ptctubigon@tesda.gov.ph"/>
    <x v="1"/>
    <x v="1"/>
    <s v="WTR"/>
    <s v="Social, Community Development and Other Services"/>
    <s v="Early Childhood Care and Development Services NC III"/>
    <s v="NC III"/>
    <s v="298 Hours_x000a_"/>
    <s v="WTR No. 2025-07-12-SOCECD325-123"/>
    <d v="2025-12-22T00:00:00"/>
    <d v="2030-12-23T00:00:00"/>
    <s v="Marichu M. Cua"/>
    <s v="NTTC No. 252107121300573"/>
    <m/>
    <m/>
    <m/>
  </r>
  <r>
    <s v="VII"/>
    <x v="0"/>
    <x v="0"/>
    <x v="0"/>
    <x v="0"/>
    <x v="24"/>
    <x v="24"/>
    <m/>
    <s v="Aida C. Madulara / President"/>
    <x v="25"/>
    <n v="9.6450429112988108"/>
    <n v="123.862470952048"/>
    <x v="29"/>
    <s v="madulara@yahoo.com"/>
    <x v="0"/>
    <x v="0"/>
    <s v="WTR-MTP"/>
    <s v="Tourism"/>
    <s v="Tourism Promotion Services NC II - Mobile Training Program"/>
    <s v="NC II"/>
    <s v="76 Hours_x000a_"/>
    <s v="WTR No. MTP 202507TRSTPS215-051_x000a_"/>
    <d v="2025-12-23T00:00:00"/>
    <d v="2030-01-07T00:00:00"/>
    <s v="Gerald C. Rodriguez_x000a_Gemma D. Adovo"/>
    <s v="NTTC No. 241907611200132_x000a_NTTC No. 252207121200189"/>
    <m/>
    <m/>
    <m/>
  </r>
  <r>
    <s v="VII"/>
    <x v="0"/>
    <x v="2"/>
    <x v="6"/>
    <x v="3"/>
    <x v="13"/>
    <x v="13"/>
    <m/>
    <s v="Rochelle I. Delos Reyes, Center Administrator"/>
    <x v="14"/>
    <n v="9.7021431242957092"/>
    <n v="124.10275016739"/>
    <x v="16"/>
    <s v="ptcbilar@tesda.gov.ph"/>
    <x v="1"/>
    <x v="1"/>
    <s v="WTR"/>
    <s v="Tourism"/>
    <s v="Housekeeping NC III"/>
    <s v="NC III"/>
    <s v="264 Hours_x000a_"/>
    <s v="WTR No. 2025-07-12-TRSHSK319-126_x000a_"/>
    <d v="2025-12-26T00:00:00"/>
    <d v="2030-12-27T00:00:00"/>
    <s v="Alfie D. Mahumot"/>
    <s v="NTTC No. 231907121300118"/>
    <m/>
    <m/>
    <m/>
  </r>
  <r>
    <s v="VII"/>
    <x v="0"/>
    <x v="1"/>
    <x v="27"/>
    <x v="3"/>
    <x v="54"/>
    <x v="54"/>
    <m/>
    <s v="Cesario C. Bonite, President_x000a_"/>
    <x v="56"/>
    <n v="9.9928040188735903"/>
    <n v="124.28250688569"/>
    <x v="70"/>
    <s v="czarbeesintegratedfarm@gmail.com_x000a_"/>
    <x v="0"/>
    <x v="3"/>
    <s v="WTR"/>
    <s v="Agriculture, Forestry and Fishery"/>
    <s v="Agricultural Crops Production NC II"/>
    <s v="NC II"/>
    <s v="336 Hours_x000a_"/>
    <s v="WTR No. 2026-07-12-AFFACP213-009_x000a_"/>
    <d v="2026-02-04T00:00:00"/>
    <d v="2031-02-05T00:00:00"/>
    <s v="Mera Mae M. Azucenas"/>
    <s v="NTTC No. 232307221200373"/>
    <m/>
    <m/>
    <m/>
  </r>
  <r>
    <s v="VII"/>
    <x v="0"/>
    <x v="2"/>
    <x v="21"/>
    <x v="3"/>
    <x v="36"/>
    <x v="36"/>
    <m/>
    <s v="Consolacion D. Rana - Administrator"/>
    <x v="37"/>
    <n v="9.6884893069999993"/>
    <n v="124.4007778"/>
    <x v="43"/>
    <s v="easternheights.ehse@gmail.com"/>
    <x v="0"/>
    <x v="0"/>
    <s v="WTR"/>
    <s v="Social, Community Development and Other Services"/>
    <s v="Early Childhood Care and Development Services NC III"/>
    <s v="NC III"/>
    <s v="298 Hours_x000a_"/>
    <s v="WTR No. 2026-07-12-SOCECD325-012_x000a_"/>
    <d v="2026-02-25T00:00:00"/>
    <d v="2031-02-26T00:00:00"/>
    <s v="Consolacion D. Raña"/>
    <s v="NTTC No. 262507121300001"/>
    <m/>
    <m/>
    <m/>
  </r>
  <r>
    <s v="VII"/>
    <x v="0"/>
    <x v="0"/>
    <x v="14"/>
    <x v="3"/>
    <x v="55"/>
    <x v="55"/>
    <m/>
    <s v="Zenaida O. Caberte, Institution Head_x000a_"/>
    <x v="57"/>
    <n v="9.6352860752923206"/>
    <n v="123.84971926739"/>
    <x v="71"/>
    <s v="ensciema@gmail.com_x000a_"/>
    <x v="0"/>
    <x v="0"/>
    <s v="RTP"/>
    <s v="Others (Languages)"/>
    <s v="English as a Second Language Beginner (A1 And A2) Level"/>
    <s v="N/A"/>
    <s v="100 Hours_x000a_"/>
    <s v="RTP No. 2026-07-12-CS-SOCESLB24-005_x000a_"/>
    <d v="2026-03-18T00:00:00"/>
    <d v="2031-03-19T00:00:00"/>
    <s v="Stephanie C. Dag-um"/>
    <s v="PRC License"/>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2">
  <r>
    <s v="VII"/>
    <x v="0"/>
    <x v="0"/>
    <x v="0"/>
    <s v="Component"/>
    <s v="0712-0038"/>
    <x v="0"/>
    <m/>
    <s v="Jay Q. Fernandez "/>
    <s v="Purok 3, Espuelas St. Ext., Poblacion III, Tagbilaran City"/>
    <n v="9.6422049677231794"/>
    <n v="123.862409353896"/>
    <s v="(038) 411-5266, 09396582563"/>
    <s v="advancehospitality5@gmail.com"/>
    <s v="Private"/>
    <x v="0"/>
    <s v="WTR"/>
    <x v="0"/>
    <x v="0"/>
    <s v="NC III"/>
    <s v="108 hours"/>
    <s v="20210712TRSEVM307008"/>
    <d v="2024-02-07T00:00:00"/>
    <d v="2029-02-08T00:00:00"/>
    <s v="Annamae M. Sayon_x000a_Agnes I. Estrera"/>
    <s v="211907121300332_x000a_221807121300112"/>
    <d v="2024-04-05T00:00:00"/>
    <s v="C"/>
    <d v="2021-01-08T00:00:00"/>
  </r>
  <r>
    <s v="VII"/>
    <x v="0"/>
    <x v="0"/>
    <x v="0"/>
    <s v="Component"/>
    <s v="0712-0038"/>
    <x v="0"/>
    <m/>
    <s v="Jay Q. Fernandez "/>
    <s v="Purok 3, Espuelas St. Ext., Poblacion III, Tagbilaran City"/>
    <n v="9.6422049677231794"/>
    <n v="123.862409353896"/>
    <s v="(038) 411-5266, 09396582563"/>
    <s v="advancehospitality5@gmail.com"/>
    <s v="Private"/>
    <x v="0"/>
    <s v="WTR"/>
    <x v="0"/>
    <x v="1"/>
    <s v="NC II"/>
    <s v="356 Hours"/>
    <s v="WTR No. 20180712TRSFBS213033"/>
    <d v="2024-02-07T00:00:00"/>
    <d v="2029-02-08T00:00:00"/>
    <s v="Marivic C. Acosta"/>
    <s v="NTTC No. 221707121200158"/>
    <m/>
    <m/>
    <d v="2018-04-06T00:00:00"/>
  </r>
  <r>
    <s v="VII"/>
    <x v="0"/>
    <x v="0"/>
    <x v="0"/>
    <s v="Component"/>
    <s v="0712-0038"/>
    <x v="0"/>
    <m/>
    <s v="Jay Q. Fernandez "/>
    <s v="Purok 3, Espuelas St. Ext., Poblacion III, Tagbilaran City"/>
    <n v="9.6422049677231794"/>
    <n v="123.862409353896"/>
    <s v="(038) 411-5266, 09396582563"/>
    <s v="advancehospitality5@gmail.com"/>
    <s v="Private"/>
    <x v="0"/>
    <s v="WTR"/>
    <x v="0"/>
    <x v="2"/>
    <s v="NC II"/>
    <s v="76 hours"/>
    <s v="20190712TRSTPS215010"/>
    <d v="2024-02-07T00:00:00"/>
    <d v="2029-02-08T00:00:00"/>
    <s v="Alfie D. Mahumot_x000a_ Agnes I. Estrera"/>
    <s v="NTTC No. 191407121200012_x000a_ NTTC No. 191807121200180"/>
    <d v="2024-04-05T00:00:00"/>
    <s v="C"/>
    <d v="2019-02-21T00:00:00"/>
  </r>
  <r>
    <s v="VII"/>
    <x v="0"/>
    <x v="0"/>
    <x v="0"/>
    <s v="Component"/>
    <s v="0712-0007"/>
    <x v="1"/>
    <m/>
    <s v="Francisca R. Opog, Ph.D. / School Director"/>
    <s v="0053 F. Bustrillos Street Dao District Tagbilaran City Bohol"/>
    <n v="9.6696704426758693"/>
    <n v="123.86621636021199"/>
    <s v="(038) 427-2225 / 411-0939"/>
    <s v="asiandivinelightcollege@gmail.com"/>
    <s v="Private"/>
    <x v="0"/>
    <s v="WTR"/>
    <x v="0"/>
    <x v="3"/>
    <s v="NC II"/>
    <s v="316 hours"/>
    <n v="201407012146"/>
    <d v="2023-10-05T00:00:00"/>
    <d v="2028-10-06T00:00:00"/>
    <s v="Vianney Rose V. Requirme"/>
    <s v="NTTC No. 191907121200077"/>
    <d v="2025-03-14T00:00:00"/>
    <s v="C"/>
    <d v="2014-09-08T00:00:00"/>
  </r>
  <r>
    <s v="VII"/>
    <x v="0"/>
    <x v="0"/>
    <x v="0"/>
    <s v="Component"/>
    <s v="0712-0007"/>
    <x v="1"/>
    <m/>
    <s v="Francisca R. Opog, Ph.D. / School Director"/>
    <s v="0053 F. Bustrillos Street Dao District Tagbilaran City Bohol"/>
    <n v="9.6696704426758693"/>
    <n v="123.86621636021199"/>
    <s v="(038) 427-2225 / 411-0939"/>
    <s v="asiandivinelightcollege@gmail.com"/>
    <s v="Private"/>
    <x v="0"/>
    <s v="WTR"/>
    <x v="0"/>
    <x v="4"/>
    <s v="NC II"/>
    <s v="436 hours"/>
    <s v="20180712TRSHSK213103"/>
    <d v="2023-03-20T00:00:00"/>
    <d v="2028-07-27T00:00:00"/>
    <s v="Vianney Rose V. Requirme_x000a_Feab Juyad"/>
    <s v="NTTC No. 171407121200059_x000a_NTTC No. 201907121200174"/>
    <d v="2025-03-14T00:00:00"/>
    <s v="C"/>
    <d v="2018-07-02T00:00:00"/>
  </r>
  <r>
    <s v="VII"/>
    <x v="0"/>
    <x v="0"/>
    <x v="0"/>
    <s v="Component"/>
    <s v="0712-0007"/>
    <x v="1"/>
    <m/>
    <s v="Francisca R. Opog, Ph.D. / School Director"/>
    <s v="0053 F. Bustrillos Street Dao District Tagbilaran City Bohol"/>
    <n v="9.6696704426758693"/>
    <n v="123.86621636021199"/>
    <s v="(038) 427-2225 / 411-0939"/>
    <s v="asiandivinelightcollege@gmail.com"/>
    <s v="Private"/>
    <x v="0"/>
    <s v="WTR"/>
    <x v="0"/>
    <x v="5"/>
    <s v="NC II"/>
    <s v="141 hours"/>
    <n v="201407012172"/>
    <d v="2023-10-05T00:00:00"/>
    <d v="2028-10-06T00:00:00"/>
    <s v="Ritchell R. Tabel_x000a_ Vianney Rose V. Requirme_x000a_ Theresa Mhae Garay_x000a_ Cherrybelle T. Mangaya-ay_x000a_ Evangeline B. Samputon"/>
    <s v="NTTC No. 211907121200035_x000a_ NTTC No. 141407011236042_x000a_ NTTC No. 201607121200208_x000a_ NTTC No. 181407121200217_x000a_ NTTC No. 191907121200441"/>
    <d v="2025-03-14T00:00:00"/>
    <s v="C"/>
    <d v="2014-10-03T00:00:00"/>
  </r>
  <r>
    <s v="VII"/>
    <x v="0"/>
    <x v="0"/>
    <x v="1"/>
    <s v="5th"/>
    <s v="0712-0034"/>
    <x v="2"/>
    <s v="Bohol International Learning Center Inc."/>
    <s v="Rex Fernan Uy"/>
    <s v="De La Paz, Cortes, Bohol"/>
    <n v="9.6955984627562906"/>
    <n v="123.874943895611"/>
    <s v="(038) 503-9403, 09197686236"/>
    <s v="bilcph@gmail.com"/>
    <s v="Private"/>
    <x v="0"/>
    <s v="WTR"/>
    <x v="0"/>
    <x v="5"/>
    <s v="NC II"/>
    <s v="141 hours"/>
    <s v="WTR No. 201607012040"/>
    <d v="2024-03-14T00:00:00"/>
    <d v="2029-03-15T00:00:00"/>
    <s v="Theresa Mhae Garay_x000a_ Evangeline B. Samputon_x000a_ Ezra A. Guadalquiver"/>
    <s v="NTTC No. 201607121200208_x000a_ NTTC No. 211907121200388_x000a_ NTTC No. 201907121200296"/>
    <m/>
    <m/>
    <d v="2016-03-18T00:00:00"/>
  </r>
  <r>
    <s v="VII"/>
    <x v="0"/>
    <x v="0"/>
    <x v="1"/>
    <s v="5th"/>
    <s v="0712-0034"/>
    <x v="2"/>
    <s v="Bohol International Learning Center Inc."/>
    <s v="Rex Fernan Uy"/>
    <s v="De La Paz, Cortes, Bohol"/>
    <n v="9.6955984627562906"/>
    <n v="123.874943895611"/>
    <s v="(038) 503-9403, 09197686236"/>
    <s v="bilcph@gmail.com"/>
    <s v="Private"/>
    <x v="0"/>
    <s v="WTR"/>
    <x v="0"/>
    <x v="1"/>
    <s v="NC II"/>
    <s v="356 Hours"/>
    <n v="201507012093"/>
    <d v="2024-03-14T00:00:00"/>
    <d v="2029-03-15T00:00:00"/>
    <s v="Marco Joshua Sarigumba"/>
    <s v="NTTC No. 191907121200311"/>
    <d v="2024-04-05T00:00:00"/>
    <s v="C"/>
    <d v="2015-06-01T00:00:00"/>
  </r>
  <r>
    <s v="VII"/>
    <x v="0"/>
    <x v="0"/>
    <x v="1"/>
    <s v="5th"/>
    <s v="0712-0034"/>
    <x v="2"/>
    <s v="Bohol International Learning Center Inc."/>
    <s v="Rex Fernan Uy"/>
    <s v="De La Paz, Cortes, Bohol"/>
    <n v="9.6955984627562906"/>
    <n v="123.874943895611"/>
    <s v="(038) 503-9403, 09197686236"/>
    <s v="bilcph@gmail.com"/>
    <s v="Private"/>
    <x v="0"/>
    <s v="WTR"/>
    <x v="0"/>
    <x v="3"/>
    <s v="NC II"/>
    <s v="316 hours"/>
    <s v="WTR No. 20170712TRSCOKK214177"/>
    <d v="2024-03-14T00:00:00"/>
    <d v="2029-03-15T00:00:00"/>
    <s v="Editha R. Sarigumba_x000a_Marco Joshua Sarigumba"/>
    <s v="NTTC No. 191907121200088_x000a_NTTC No. 191907121200316"/>
    <d v="2024-04-05T00:00:00"/>
    <s v="C"/>
    <d v="2017-09-29T00:00:00"/>
  </r>
  <r>
    <s v="VII"/>
    <x v="0"/>
    <x v="1"/>
    <x v="2"/>
    <s v="1st"/>
    <s v="0712-0002"/>
    <x v="3"/>
    <m/>
    <s v="Leonarda D. Loayon,Ed.D."/>
    <s v="Poblacion, Ubay, Bohol"/>
    <n v="10.054040478366399"/>
    <n v="124.47082765349801"/>
    <s v="(038) 510-1226"/>
    <s v="_x000a__x000a_bnsc.inc@gmail.com"/>
    <s v="Private"/>
    <x v="0"/>
    <s v="WTR"/>
    <x v="1"/>
    <x v="6"/>
    <s v="NC II"/>
    <s v="304 Hours"/>
    <n v="807012047"/>
    <d v="2024-03-14T00:00:00"/>
    <d v="2029-03-15T00:00:00"/>
    <s v="Maximo O. Torrentira"/>
    <s v="NTTC No. 222107121200010"/>
    <m/>
    <m/>
    <d v="2008-07-21T00:00:00"/>
  </r>
  <r>
    <s v="VII"/>
    <x v="0"/>
    <x v="1"/>
    <x v="2"/>
    <s v="1st"/>
    <s v="0712-0002"/>
    <x v="3"/>
    <m/>
    <s v="Leonarda D. Loayon,Ed.D."/>
    <s v="Poblacion, Ubay, Bohol"/>
    <n v="10.054040478366399"/>
    <n v="124.47082765349801"/>
    <s v="(038) 510-1226"/>
    <s v="_x000a__x000a_bnsc.inc@gmail.com"/>
    <s v="Private"/>
    <x v="0"/>
    <s v="WTR"/>
    <x v="2"/>
    <x v="7"/>
    <s v="NC II"/>
    <s v="196 hours"/>
    <s v="WTR No. 20180712ELCEIM215006"/>
    <d v="2024-03-14T00:00:00"/>
    <d v="2029-03-15T00:00:00"/>
    <s v="Elmer A. Lopena"/>
    <n v="222207121200331"/>
    <m/>
    <m/>
    <d v="2018-01-11T00:00:00"/>
  </r>
  <r>
    <s v="VII"/>
    <x v="0"/>
    <x v="1"/>
    <x v="2"/>
    <s v="1st"/>
    <s v="0712-0002"/>
    <x v="3"/>
    <m/>
    <s v="Leonarda D. Loayon,Ed.D."/>
    <s v="Poblacion, Ubay, Bohol"/>
    <n v="10.054040478366399"/>
    <n v="124.47082765349801"/>
    <s v="(038) 510-1226"/>
    <s v="_x000a__x000a_bnsc.inc@gmail.com"/>
    <s v="Private"/>
    <x v="0"/>
    <s v="WTR"/>
    <x v="0"/>
    <x v="3"/>
    <s v="NC II"/>
    <s v="316 hours"/>
    <n v="201507012058"/>
    <d v="2024-03-14T00:00:00"/>
    <d v="2029-03-15T00:00:00"/>
    <s v="Jasmin A. Zarco"/>
    <s v="NTTC No. 191907121200115"/>
    <d v="2024-04-05T00:00:00"/>
    <s v="C"/>
    <d v="2015-04-15T00:00:00"/>
  </r>
  <r>
    <s v="VII"/>
    <x v="0"/>
    <x v="1"/>
    <x v="2"/>
    <s v="1st"/>
    <s v="0712-0002"/>
    <x v="3"/>
    <m/>
    <s v="Leonarda D. Loayon,Ed.D."/>
    <s v="Poblacion, Ubay, Bohol"/>
    <n v="10.054040478366399"/>
    <n v="124.47082765349801"/>
    <s v="(038) 510-1226"/>
    <s v="_x000a__x000a_bnsc.inc@gmail.com"/>
    <s v="Private"/>
    <x v="0"/>
    <s v="WTR"/>
    <x v="1"/>
    <x v="8"/>
    <s v="NC I"/>
    <s v="268 Hours"/>
    <s v="WTR No. 20170712MEEEAW106207"/>
    <d v="2024-03-14T00:00:00"/>
    <d v="2029-03-15T00:00:00"/>
    <s v="Maximo O. Torrentira"/>
    <s v="NTTC No. 222107121200010"/>
    <d v="2024-04-05T00:00:00"/>
    <s v="C"/>
    <d v="2017-11-27T00:00:00"/>
  </r>
  <r>
    <s v="VII"/>
    <x v="0"/>
    <x v="0"/>
    <x v="0"/>
    <s v="Component"/>
    <s v="0712-0008"/>
    <x v="4"/>
    <m/>
    <s v="Ma. Sarah P. Gordoncillo"/>
    <s v="Zamora St., Dao District, Tagbilaran City, Bohol"/>
    <n v="9.6588668741703092"/>
    <n v="123.872431282376"/>
    <s v="(038) 5013040/ 501-3041"/>
    <s v="boholtechvoc@gmaiil.com"/>
    <s v="Private"/>
    <x v="0"/>
    <s v="WTR"/>
    <x v="0"/>
    <x v="3"/>
    <s v="NC II"/>
    <s v="316 hours"/>
    <n v="201507012007"/>
    <d v="2024-02-26T00:00:00"/>
    <d v="2029-02-27T00:00:00"/>
    <s v="Ligaya B. Soltes_x000a_Judith A. Balaba"/>
    <s v="NTTC No. 211807121200063_x000a_NTTC No. 202007121200284"/>
    <d v="2024-04-05T00:00:00"/>
    <s v="C"/>
    <d v="2015-02-01T00:00:00"/>
  </r>
  <r>
    <s v="VII"/>
    <x v="0"/>
    <x v="0"/>
    <x v="0"/>
    <s v="Component"/>
    <s v="0712-0008"/>
    <x v="4"/>
    <m/>
    <s v="Ma. Sarah P. Gordoncillo"/>
    <s v="Zamora St., Dao District, Tagbilaran City, Bohol"/>
    <n v="9.6588668741703092"/>
    <n v="123.872431282376"/>
    <s v="(038) 5013040/ 501-3041"/>
    <s v="boholtechvoc@gmaiil.com"/>
    <s v="Private"/>
    <x v="0"/>
    <s v="WTR"/>
    <x v="0"/>
    <x v="1"/>
    <s v="NC II"/>
    <s v="356 Hours"/>
    <n v="201507012125"/>
    <d v="2024-02-26T00:00:00"/>
    <d v="2029-02-27T00:00:00"/>
    <s v="Mark Gerald S. Tesorio_x000a_Reymund Y. Hurboda"/>
    <s v="NTTC No. 222207121200203_x000a_NTTC No. 222207121200387"/>
    <d v="2024-04-05T00:00:00"/>
    <s v="C"/>
    <d v="2015-07-27T00:00:00"/>
  </r>
  <r>
    <s v="VII"/>
    <x v="0"/>
    <x v="2"/>
    <x v="3"/>
    <s v="4th"/>
    <s v="0712-0037"/>
    <x v="5"/>
    <m/>
    <s v="Ramonito B. Endozo"/>
    <s v="East Lungsodaan, Garcia Hernandez, Bohol, Philippines 6307"/>
    <n v="9.6075969861800807"/>
    <n v="124.286684065719"/>
    <n v="9308033037"/>
    <s v="bowandarrowit_edu.ph@yahoo.com"/>
    <s v="Private"/>
    <x v="0"/>
    <s v="WTR"/>
    <x v="3"/>
    <x v="9"/>
    <s v="NC II"/>
    <s v="174 hours"/>
    <s v="20220712ALTDRV204001"/>
    <d v="2024-01-18T00:00:00"/>
    <d v="2029-01-19T00:00:00"/>
    <s v="Ramonito B. Endozo"/>
    <s v="NTTC No.212016021200065"/>
    <m/>
    <m/>
    <m/>
  </r>
  <r>
    <s v="VII"/>
    <x v="0"/>
    <x v="2"/>
    <x v="3"/>
    <s v="4th"/>
    <s v="0712-0037"/>
    <x v="5"/>
    <m/>
    <s v="Ramonito B. Endozo"/>
    <s v="East Lungsodaan, Garcia Hernandez, Bohol, Philippines 6307"/>
    <n v="9.6075969861800807"/>
    <n v="124.286684065719"/>
    <n v="9308033037"/>
    <s v="bowandarrowit_edu.ph@yahoo.com"/>
    <s v="Private"/>
    <x v="0"/>
    <s v="WTR"/>
    <x v="1"/>
    <x v="8"/>
    <s v="NC I"/>
    <s v="268 Hours"/>
    <s v="WTR No.20200712MEEEAW106011"/>
    <d v="2024-01-18T00:00:00"/>
    <d v="2029-01-19T00:00:00"/>
    <s v="Joland S. Dejacto"/>
    <s v="NTTC No. 191907121200086"/>
    <m/>
    <m/>
    <d v="2020-01-27T00:00:00"/>
  </r>
  <r>
    <s v="VII"/>
    <x v="0"/>
    <x v="2"/>
    <x v="3"/>
    <s v="4th"/>
    <s v="0712-0037"/>
    <x v="5"/>
    <m/>
    <s v="Ramonito B. Endozo"/>
    <s v="East Lungsodaan, Garcia Hernandez, Bohol, Philippines 6307"/>
    <n v="9.6075969861800807"/>
    <n v="124.286684065719"/>
    <n v="9308033037"/>
    <s v="bowandarrowit_edu.ph@yahoo.com"/>
    <s v="Private"/>
    <x v="0"/>
    <s v="WTR"/>
    <x v="1"/>
    <x v="6"/>
    <s v="NC II"/>
    <s v="268 Hours"/>
    <s v="WTR No.20200712MEEEAW206012"/>
    <d v="2024-01-18T00:00:00"/>
    <d v="2029-01-19T00:00:00"/>
    <s v="Joland S. Dejacto"/>
    <s v="NTTC No. 191907121300087"/>
    <m/>
    <m/>
    <d v="2020-01-27T00:00:00"/>
  </r>
  <r>
    <s v="VII"/>
    <x v="0"/>
    <x v="2"/>
    <x v="3"/>
    <s v="4th"/>
    <s v="0712-0037"/>
    <x v="5"/>
    <m/>
    <s v="Jellian Jade P. Carpio"/>
    <s v="Dahay St., Tabuan, Garcia Hernandez, Bohol"/>
    <n v="9.66813199184495"/>
    <n v="124.29156758734599"/>
    <n v="9308033037"/>
    <s v="bowandarrowit_edu.ph@yahoo.com"/>
    <s v="Private"/>
    <x v="0"/>
    <s v="WTR"/>
    <x v="0"/>
    <x v="3"/>
    <s v="NC II"/>
    <s v="316 hours"/>
    <s v="WTR No. 20180712TRSCOK214060"/>
    <d v="2024-01-18T00:00:00"/>
    <d v="2029-01-19T00:00:00"/>
    <s v="Jellian Jade P. Carpio"/>
    <s v="NTTC No. 212007121200384"/>
    <m/>
    <m/>
    <d v="2018-05-15T00:00:00"/>
  </r>
  <r>
    <s v="VII"/>
    <x v="0"/>
    <x v="0"/>
    <x v="4"/>
    <s v="4th"/>
    <s v="0712-0012"/>
    <x v="6"/>
    <m/>
    <s v="Venerando O. Limpot"/>
    <s v="San Isidro, Baclayon, Bohol"/>
    <n v="9.6306066208165806"/>
    <n v="123.901535782731"/>
    <s v="09077991075/ 09088979828"/>
    <s v="calimtech2017@gmail.com"/>
    <s v="Private"/>
    <x v="0"/>
    <s v="WTR"/>
    <x v="0"/>
    <x v="4"/>
    <s v="NC II"/>
    <s v="436 hours"/>
    <s v="20190712TRSHSK213088"/>
    <d v="2024-02-26T00:00:00"/>
    <d v="2029-02-27T00:00:00"/>
    <s v="Marcelita C. Timbal"/>
    <s v="NTTC No. 221907121200160"/>
    <d v="2024-05-03T00:00:00"/>
    <s v="C"/>
    <d v="2019-07-01T00:00:00"/>
  </r>
  <r>
    <s v="VII"/>
    <x v="0"/>
    <x v="0"/>
    <x v="4"/>
    <s v="4th"/>
    <s v="0712-0012"/>
    <x v="6"/>
    <m/>
    <s v="Venerando O. Limpot"/>
    <s v="San Isidro, Baclayon, Bohol"/>
    <n v="9.6306066208165806"/>
    <n v="123.901535782731"/>
    <s v="09077991075/ 09088979828"/>
    <s v="calimtech2017@gmail.com"/>
    <s v="Private"/>
    <x v="0"/>
    <s v="WTR"/>
    <x v="0"/>
    <x v="5"/>
    <s v="NC II"/>
    <s v="141 hours"/>
    <s v="20170712TRSBPP209197"/>
    <d v="2024-02-26T00:00:00"/>
    <d v="2029-02-27T00:00:00"/>
    <s v="Marcelita C. Timbal"/>
    <s v="NTTC No. 191907121200089"/>
    <d v="2024-05-03T00:00:00"/>
    <s v="C"/>
    <d v="2017-10-30T00:00:00"/>
  </r>
  <r>
    <s v="VII"/>
    <x v="0"/>
    <x v="0"/>
    <x v="0"/>
    <s v="Component"/>
    <s v="0712-0022"/>
    <x v="7"/>
    <s v="(Formerly: Can-Care Technical Vocational Education Training Institute, Inc. ) (Formerly: Can-Care Caregiver Training and Development Center, Inc.) (Formerly: Can-Care Caregiver Training Assessment and Development Center, Inc.)"/>
    <s v="Feliciano C. Agta, CPA - President"/>
    <s v="0229 Gallares Street, Poblacion II, Tagbilaran City, Bohol Philippines 6300"/>
    <n v="9.6473124496180809"/>
    <n v="123.851781698073"/>
    <s v="(038) 5019722/ _x000a_ 411-4948/ 2915"/>
    <s v="cancarecaregiver2001@gmail.com"/>
    <s v="Private"/>
    <x v="0"/>
    <s v="WTR"/>
    <x v="4"/>
    <x v="10"/>
    <s v="NC II"/>
    <s v="1074 Hours"/>
    <s v="20230712HHCCGV207001"/>
    <d v="2023-10-26T00:00:00"/>
    <d v="2028-10-27T00:00:00"/>
    <s v="Rossini C. Birad_x000a_ Lhea D. Agta_x000a_ Jennifer L. Baldapan"/>
    <s v="NTTC No. 202007121200210_x000a_ NTTC No. 191907121200272_x000a_ NTTC No. 212107221200452"/>
    <d v="2024-04-05T00:00:00"/>
    <s v="C"/>
    <d v="2023-01-01T00:00:00"/>
  </r>
  <r>
    <s v="VII"/>
    <x v="0"/>
    <x v="0"/>
    <x v="0"/>
    <s v="Component"/>
    <s v="0712-0022"/>
    <x v="7"/>
    <s v="(Formerly: Can-Care Technical Vocational Education Training Institute, Inc. ) (Formerly: Can-Care Caregiver Training and Development Center, Inc.) (Formerly: Can-Care Caregiver Training Assessment and Development Center, Inc.)"/>
    <s v="Feliciano C. Agta, CPA - President"/>
    <s v="0229 Gallares Street, Poblacion II, Tagbilaran City, Bohol Philippines 6300"/>
    <n v="9.6473124496180809"/>
    <n v="123.851781698073"/>
    <s v="(038) 427-5117, 09199377243, 09195862870"/>
    <s v="cancarecaregiver2001@gmail.com"/>
    <s v="Private"/>
    <x v="0"/>
    <s v="RTP"/>
    <x v="5"/>
    <x v="11"/>
    <s v="N/A"/>
    <s v="800 hours"/>
    <s v="NTR No. 202207120015"/>
    <d v="2022-09-05T00:00:00"/>
    <d v="2027-09-04T00:00:00"/>
    <s v="Jervin Kenneth M. Balignasay"/>
    <s v="TMC No. 16043401000098"/>
    <d v="2023-08-08T00:00:00"/>
    <s v="C"/>
    <m/>
  </r>
  <r>
    <s v="VII"/>
    <x v="0"/>
    <x v="0"/>
    <x v="0"/>
    <s v="Component"/>
    <s v="0712-0022"/>
    <x v="7"/>
    <s v="(Formerly: Can-Care Technical Vocational Education Training Institute, Inc. ) (Formerly: Can-Care Caregiver Training and Development Center, Inc.) (Formerly: Can-Care Caregiver Training Assessment and Development Center, Inc.)"/>
    <s v="Feliciano C. Agta, CPA - President"/>
    <s v="0229 Gallares Street, Poblacion II, Tagbilaran City, Bohol Philippines 6300"/>
    <n v="9.6473124496180809"/>
    <n v="123.851781698073"/>
    <s v="(038) 5019722/ 411-4948"/>
    <s v="cancarecaregiver2001@gmail.com"/>
    <s v="Private"/>
    <x v="0"/>
    <s v="WTR"/>
    <x v="4"/>
    <x v="12"/>
    <s v="NC II"/>
    <s v="996 hours"/>
    <s v="20220712HHCHCS205032"/>
    <d v="2023-12-29T00:00:00"/>
    <d v="2029-01-02T00:00:00"/>
    <s v="Rossini C. Birad"/>
    <n v="151407121200174"/>
    <d v="2023-08-08T00:00:00"/>
    <s v="C"/>
    <m/>
  </r>
  <r>
    <s v="VII"/>
    <x v="0"/>
    <x v="0"/>
    <x v="0"/>
    <s v="Component"/>
    <s v="0712-0035"/>
    <x v="8"/>
    <m/>
    <s v="Lhea D. Agta"/>
    <s v="Brgy. Taloto, Tagbilaran City, Bohol"/>
    <n v="9.6820802909087895"/>
    <n v="123.85744226554201"/>
    <s v="(038)427-5117; 09199377243; 09195862870"/>
    <s v="eldecareinstitute@gmail.com"/>
    <s v="Private"/>
    <x v="0"/>
    <s v="WTR"/>
    <x v="0"/>
    <x v="3"/>
    <s v="NC II"/>
    <s v="316 hours"/>
    <s v="WTR No. 201607122140"/>
    <d v="2023-12-29T00:00:00"/>
    <d v="2029-01-02T00:00:00"/>
    <s v="Alfie D. Mahumot_x000a_ Bernard P. Tacumba_x000a_ Judith A. Balaba"/>
    <s v="NTTC No. 151407121200391_x000a_ NTTC No. 191907121200212_x000a_ NTTC No. 202007121200284"/>
    <d v="2025-04-04T00:00:00"/>
    <s v="C"/>
    <d v="2016-07-21T00:00:00"/>
  </r>
  <r>
    <s v="VII"/>
    <x v="0"/>
    <x v="0"/>
    <x v="0"/>
    <s v="Component"/>
    <s v="0712-0035"/>
    <x v="8"/>
    <m/>
    <s v="Lhea D. Agta"/>
    <s v="Brgy. Taloto, Tagbilaran City, Bohol"/>
    <n v="9.6820802909087895"/>
    <n v="123.85744226554201"/>
    <s v="(038)427-5117; 09199377243; 09195862870"/>
    <s v="eldecareinstitute@gmail.com"/>
    <s v="Private"/>
    <x v="0"/>
    <s v="WTR"/>
    <x v="0"/>
    <x v="1"/>
    <s v="NC II"/>
    <s v="356 Hours"/>
    <s v="WTR No. 201607122141"/>
    <d v="2024-08-20T00:00:00"/>
    <d v="2029-08-21T00:00:00"/>
    <s v="Leah D. Agta_x000a_Ma. Riza T. Gajelan_x000a_Maria Minda C. Dehing"/>
    <s v="Not indicated"/>
    <m/>
    <m/>
    <d v="2016-07-21T00:00:00"/>
  </r>
  <r>
    <s v="VII"/>
    <x v="0"/>
    <x v="2"/>
    <x v="3"/>
    <s v="4th"/>
    <s v="0712-0031"/>
    <x v="9"/>
    <m/>
    <s v="Anflorina S. Naldoza, Ph.D"/>
    <s v="Tabuan, Garcia Hernandez, Bohol"/>
    <n v="9.6636951223798508"/>
    <n v="124.29107193855501"/>
    <n v="9092712102"/>
    <s v="jstitabuan@gmail.com"/>
    <s v="Private"/>
    <x v="0"/>
    <s v="WTR"/>
    <x v="0"/>
    <x v="1"/>
    <s v="NC II"/>
    <s v="356 Hours"/>
    <s v="WTR No. 201507012203"/>
    <d v="2024-01-25T00:00:00"/>
    <d v="2029-01-26T00:00:00"/>
    <s v="Jomar R. Lectana"/>
    <n v="211907121200002"/>
    <d v="2024-04-05T00:00:00"/>
    <s v="C"/>
    <d v="2015-11-18T00:00:00"/>
  </r>
  <r>
    <s v="VII"/>
    <x v="0"/>
    <x v="2"/>
    <x v="3"/>
    <s v="4th"/>
    <s v="0712-0031"/>
    <x v="9"/>
    <m/>
    <s v="Anflorina S. Naldoza, Ph.D"/>
    <s v="Tabuan, Garcia Hernandez, Bohol"/>
    <n v="9.6636951223798508"/>
    <n v="124.29107193855501"/>
    <n v="9092712102"/>
    <s v="jstitabuan@gmail.com"/>
    <s v="Private"/>
    <x v="0"/>
    <s v="WTR"/>
    <x v="0"/>
    <x v="3"/>
    <s v="NC II"/>
    <s v="316 hours"/>
    <s v="20180712TRSCOK214038"/>
    <d v="2024-01-25T00:00:00"/>
    <d v="2029-01-26T00:00:00"/>
    <s v="Jomar R. Lectana_x000a_ Mark Anthony A. Ocleda"/>
    <s v="NTTC No. 201907121200198_x000a_ NTTC No. 211907121200225"/>
    <m/>
    <m/>
    <d v="2018-04-13T00:00:00"/>
  </r>
  <r>
    <s v="VII"/>
    <x v="0"/>
    <x v="2"/>
    <x v="3"/>
    <s v="4th"/>
    <s v="0712-0031"/>
    <x v="9"/>
    <m/>
    <s v="Anflorina S. Naldoza, Ph.D"/>
    <s v="Tabuan, Garcia Hernandez, Bohol"/>
    <n v="9.6636951223798508"/>
    <n v="124.29107193855501"/>
    <n v="9092712102"/>
    <s v="jstitabuan@gmail.com"/>
    <s v="Private"/>
    <x v="0"/>
    <s v="WTR"/>
    <x v="1"/>
    <x v="6"/>
    <s v="NC II"/>
    <s v="268 Hours"/>
    <s v="WTR No. 201607012072"/>
    <d v="2024-01-25T00:00:00"/>
    <d v="2029-01-26T00:00:00"/>
    <s v="JC Keyness T. Gunday_x000a_Jay T. Valentos_x000a_Domingo L. Ocmeja"/>
    <s v="NTTC No. 201607121200228_x000a_NTTC No. 221807121200463_x000a_NTTC No. 191707121200262"/>
    <m/>
    <m/>
    <d v="2016-04-19T00:00:00"/>
  </r>
  <r>
    <s v="VII"/>
    <x v="0"/>
    <x v="2"/>
    <x v="3"/>
    <s v="4th"/>
    <s v="0712-0031"/>
    <x v="9"/>
    <m/>
    <s v="Anflorina S. Naldoza, Ph.D"/>
    <s v="Tabuan, Garcia Hernandez, Bohol"/>
    <n v="9.6636951223798508"/>
    <n v="124.29107193855501"/>
    <n v="9092712102"/>
    <s v="jstitabuan@gmail.com"/>
    <s v="Private"/>
    <x v="0"/>
    <s v="WTR"/>
    <x v="1"/>
    <x v="8"/>
    <s v="NC I"/>
    <s v="268 Hours"/>
    <s v="WTR No. 20170712MEEEAW106168"/>
    <d v="2024-01-25T00:00:00"/>
    <d v="2029-01-26T00:00:00"/>
    <s v="JC Keyness T. Gunday_x000a_Jay T. Valentos_x000a_Domingo L. Ocmeja"/>
    <s v="NTTC No. 201607121200228_x000a_NTTC No. 221807121200463_x000a_NTTC No. 191707121200262"/>
    <d v="2024-04-05T00:00:00"/>
    <s v="C"/>
    <d v="2017-09-22T00:00:00"/>
  </r>
  <r>
    <s v="VII"/>
    <x v="0"/>
    <x v="1"/>
    <x v="5"/>
    <s v="1st"/>
    <s v="0712-0036"/>
    <x v="10"/>
    <m/>
    <s v="Grace Artiaga"/>
    <s v="San Francisco, Talibon, Bohol"/>
    <n v="10.1424177828168"/>
    <n v="124.316393970722"/>
    <s v="(038) 515-5207/09206320930/ 09098822924"/>
    <s v="louiegrace_tiags@yahoo.com.ph"/>
    <s v="Private"/>
    <x v="0"/>
    <s v="WTR"/>
    <x v="6"/>
    <x v="13"/>
    <s v="NC III"/>
    <s v="541 hours"/>
    <s v="20210712ICTVGD318097"/>
    <d v="2023-12-01T00:00:00"/>
    <d v="2028-12-04T00:00:00"/>
    <s v="Glenn L. Huraño"/>
    <s v="NTTC No. 191607121300146"/>
    <d v="2024-04-05T00:00:00"/>
    <s v="C"/>
    <d v="2021-12-13T00:00:00"/>
  </r>
  <r>
    <s v="VII"/>
    <x v="0"/>
    <x v="1"/>
    <x v="5"/>
    <s v="1st"/>
    <s v="0712-0036"/>
    <x v="10"/>
    <m/>
    <s v="Grace Artiaga"/>
    <s v="San Francisco, Talibon, Bohol"/>
    <n v="10.1424177828168"/>
    <n v="124.316393970722"/>
    <s v="(038) 515-5207/09206320930/ 09098822924"/>
    <s v="louiegrace_tiags@yahoo.com.ph"/>
    <s v="Private"/>
    <x v="0"/>
    <s v="WTR"/>
    <x v="7"/>
    <x v="14"/>
    <s v="NC III"/>
    <s v="292 hours"/>
    <s v="WTR No. 20170712SOCBKP308188"/>
    <d v="2023-12-01T00:00:00"/>
    <d v="2028-12-04T00:00:00"/>
    <s v="Cristor N. Langamen_x000a_Joanne Greg C. Ayag"/>
    <s v="NTTC No. 201907121300066_x000a_NTTC No. 222207121300598"/>
    <d v="2024-04-05T00:00:00"/>
    <s v="C"/>
    <d v="2017-10-13T00:00:00"/>
  </r>
  <r>
    <s v="VII"/>
    <x v="0"/>
    <x v="1"/>
    <x v="5"/>
    <s v="1st"/>
    <s v="0712-0036"/>
    <x v="10"/>
    <m/>
    <s v="Grace Artiaga"/>
    <s v="San Francisco, Talibon, Bohol"/>
    <n v="10.1424177828168"/>
    <n v="124.316393970722"/>
    <s v="(038) 515-5633"/>
    <s v="louiegrace_tiags@yahoo.com.ph"/>
    <s v="Private"/>
    <x v="0"/>
    <s v="WTR"/>
    <x v="8"/>
    <x v="15"/>
    <s v="Level I"/>
    <s v="264 Hours"/>
    <s v="WTR No.20190712TVETRM111063"/>
    <d v="2023-12-01T00:00:00"/>
    <d v="2028-12-04T00:00:00"/>
    <s v="Raul S. Ambe"/>
    <s v="TMC No.19071201019857"/>
    <d v="2024-04-05T00:00:00"/>
    <s v="C"/>
    <d v="2019-05-23T00:00:00"/>
  </r>
  <r>
    <s v="VII"/>
    <x v="0"/>
    <x v="1"/>
    <x v="5"/>
    <s v="1st"/>
    <s v="0712-0036"/>
    <x v="10"/>
    <m/>
    <s v="Grace Artiaga"/>
    <s v="San Francisco, Talibon, Bohol"/>
    <n v="10.1424177828168"/>
    <n v="124.316393970722"/>
    <s v="(038) 515-5207/09206320930/ 09098822924"/>
    <s v="louiegrace_tiags@yahoo.com.ph"/>
    <s v="Private"/>
    <x v="0"/>
    <s v="WTR"/>
    <x v="2"/>
    <x v="16"/>
    <s v="NC II"/>
    <s v="260 hours"/>
    <s v="WTR No. 20171712ELCCSS213189"/>
    <d v="2023-12-01T00:00:00"/>
    <d v="2028-12-04T00:00:00"/>
    <s v="Claudio S&gt; Melencion Jr._x000a_ Julito B. Judilla_x000a_ Raul S. Ambe"/>
    <s v="NTTC No. 151417121200205_x000a_ NTTC No. 181607121200087_x000a_ NTTC No. 201907121200224"/>
    <d v="2024-04-05T00:00:00"/>
    <s v="C"/>
    <d v="2017-10-13T00:00:00"/>
  </r>
  <r>
    <s v="VII"/>
    <x v="0"/>
    <x v="0"/>
    <x v="0"/>
    <s v="Component"/>
    <s v="0712-0024"/>
    <x v="11"/>
    <m/>
    <s v="Charles Henry O. Bayonas"/>
    <s v="Purok 3, Peñaflor Street, Taloto, Tagbilaran City, Bohol"/>
    <n v="9.6723878222163098"/>
    <n v="123.853597080884"/>
    <s v="(038)412-4781 / 0919-879-5683"/>
    <s v="pbb.culinary@gmail.com"/>
    <s v="Private"/>
    <x v="0"/>
    <s v="RTP"/>
    <x v="0"/>
    <x v="17"/>
    <s v="N/A"/>
    <s v="120 hours"/>
    <s v="NTR 201507010138"/>
    <d v="2023-06-06T00:00:00"/>
    <d v="2028-06-07T00:00:00"/>
    <s v="Evangeline B. Samputon"/>
    <s v="NTTC No. 191907121200441"/>
    <d v="2024-08-12T00:00:00"/>
    <s v="C"/>
    <d v="2015-08-04T00:00:00"/>
  </r>
  <r>
    <s v="VII"/>
    <x v="0"/>
    <x v="0"/>
    <x v="0"/>
    <s v="Component"/>
    <s v="0712-0033"/>
    <x v="12"/>
    <m/>
    <s v="Kristelle Lynne P. Ong"/>
    <s v="2/F, QVC Building, CPG North Ave., Tagbilaran City, Bohol"/>
    <n v="9.64850366317199"/>
    <n v="123.855226840402"/>
    <s v="(038)4175734"/>
    <s v="pcci.bohol1@gmail.com"/>
    <s v="Private"/>
    <x v="0"/>
    <s v="WTR"/>
    <x v="6"/>
    <x v="18"/>
    <s v="NC II"/>
    <s v="144 Hours"/>
    <s v="WTR No. 201607012032"/>
    <d v="2024-05-22T00:00:00"/>
    <d v="2029-05-23T00:00:00"/>
    <s v="Marlis L. Badiang_x000a_ Alexia Kaye A. Bansale_x000a_ Harold C. Guivencan_x000a_ Jandy Lee K. Dahunog_x000a_ Michael E. Morcozo_x000a_ Vida B. Molina"/>
    <s v="TMC No. 15070201000275_x000a_ TMC No. 21130701024356_x000a_ TMC No. 21130701024348_x000a_ TMC No. 19072201036345_x000a_ TMC No. 19083701000170_x000a_ TMC No. 19083701000169"/>
    <m/>
    <m/>
    <d v="2016-03-15T00:00:00"/>
  </r>
  <r>
    <s v="VII"/>
    <x v="0"/>
    <x v="2"/>
    <x v="6"/>
    <s v="4th"/>
    <s v="0712-0003"/>
    <x v="13"/>
    <m/>
    <s v="Rochelle I. Delos Reyes, Center Administrator"/>
    <s v="Poblacion, Bilar, Bohol"/>
    <n v="9.7021431242957092"/>
    <n v="124.10275016739"/>
    <s v="(038) 411-5228; 09302443241"/>
    <s v="ptcbilar@tesda.gov.ph"/>
    <s v="Public"/>
    <x v="1"/>
    <s v="WTR"/>
    <x v="7"/>
    <x v="14"/>
    <s v="NC III"/>
    <s v="452 hours"/>
    <s v="20220712SOCBKP307015"/>
    <d v="2024-02-20T00:00:00"/>
    <d v="2029-02-21T00:00:00"/>
    <s v="Christine N. Ollamina"/>
    <s v="NTTC No.222107121300004"/>
    <m/>
    <m/>
    <m/>
  </r>
  <r>
    <s v="VII"/>
    <x v="0"/>
    <x v="2"/>
    <x v="6"/>
    <s v="4th"/>
    <s v="0712-0003"/>
    <x v="13"/>
    <m/>
    <s v="Rochelle I. Delos Reyes, Center Administrator"/>
    <s v="Poblacion, Bilar, Bohol"/>
    <n v="9.7021431242957092"/>
    <n v="124.10275016739"/>
    <s v="(038) 411-5228; 09302443241"/>
    <s v="ptcbilar@tesda.gov.ph"/>
    <s v="Public"/>
    <x v="1"/>
    <s v="WTR"/>
    <x v="0"/>
    <x v="0"/>
    <s v="NC III"/>
    <s v="358 hours"/>
    <s v="20210712TRSEVM307082"/>
    <d v="2024-02-20T00:00:00"/>
    <d v="2029-02-21T00:00:00"/>
    <s v="Alfie D. Mahumot"/>
    <s v="NTTC No. 211907121300361"/>
    <d v="2024-05-06T00:00:00"/>
    <s v="C"/>
    <d v="2021-10-04T00:00:00"/>
  </r>
  <r>
    <s v="VII"/>
    <x v="0"/>
    <x v="2"/>
    <x v="6"/>
    <s v="4th"/>
    <s v="0712-0003"/>
    <x v="13"/>
    <m/>
    <s v="Rochelle I. Delos Reyes, Center Administrator"/>
    <s v="Poblacion, Bilar, Bohol"/>
    <n v="9.7021431242957092"/>
    <n v="124.10275016739"/>
    <s v="(038) 411-5228; 09302443241"/>
    <s v="ptcbilar@tesda.gov.ph"/>
    <s v="Public"/>
    <x v="1"/>
    <s v="WTR"/>
    <x v="2"/>
    <x v="19"/>
    <s v="NC III"/>
    <s v="160 Hours"/>
    <s v="20200712ELCEIM315074"/>
    <d v="2024-02-20T00:00:00"/>
    <d v="2029-02-21T00:00:00"/>
    <s v="Jesus M. Galan"/>
    <s v="NTTC No. 232307121300076"/>
    <m/>
    <m/>
    <d v="2020-12-03T00:00:00"/>
  </r>
  <r>
    <s v="VII"/>
    <x v="0"/>
    <x v="2"/>
    <x v="6"/>
    <s v="4th"/>
    <s v="0712-0003"/>
    <x v="13"/>
    <m/>
    <s v="Rochelle I. Delos Reyes, Center Administrator"/>
    <s v="Poblacion, Bilar, Bohol"/>
    <n v="9.7021431242957092"/>
    <n v="124.10275016739"/>
    <s v="(038) 411-5228; 09302443241"/>
    <s v="ptcbilar@tesda.gov.ph"/>
    <s v="Public"/>
    <x v="1"/>
    <s v="WTR"/>
    <x v="9"/>
    <x v="20"/>
    <s v="NC II"/>
    <s v="232 Hours"/>
    <s v="20190712AFFRMO207127"/>
    <d v="2024-02-20T00:00:00"/>
    <d v="2028-03-21T00:00:00"/>
    <s v="Ramil P. Parojinog"/>
    <s v="NTTC No. 191907121200197"/>
    <d v="2024-05-06T00:00:00"/>
    <s v="C"/>
    <d v="2019-10-14T00:00:00"/>
  </r>
  <r>
    <s v="VII"/>
    <x v="0"/>
    <x v="2"/>
    <x v="6"/>
    <s v="4th"/>
    <s v="0712-0003"/>
    <x v="13"/>
    <m/>
    <s v="Rochelle I. Delos Reyes, Center Administrator"/>
    <s v="Poblacion, Bilar, Bohol"/>
    <n v="9.7021431242957092"/>
    <n v="124.10275016739"/>
    <s v="(038) 411-5228; 09302443241"/>
    <s v="ptcbilar@tesda.gov.ph"/>
    <s v="Public"/>
    <x v="1"/>
    <s v="WTR"/>
    <x v="3"/>
    <x v="21"/>
    <s v="NC II"/>
    <s v="650 hours"/>
    <s v="20180712ALTMSE215118"/>
    <d v="2024-02-20T00:00:00"/>
    <d v="2029-02-21T00:00:00"/>
    <s v="Benito A. Requillo"/>
    <s v="NTTC No. 211807121200363"/>
    <m/>
    <m/>
    <d v="2018-08-22T00:00:00"/>
  </r>
  <r>
    <s v="VII"/>
    <x v="0"/>
    <x v="2"/>
    <x v="6"/>
    <s v="4th"/>
    <s v="0712-0003"/>
    <x v="13"/>
    <m/>
    <s v="Rochelle I. Delos Reyes, Center Administrator"/>
    <s v="Poblacion, Bilar, Bohol"/>
    <n v="9.7021431242957092"/>
    <n v="124.10275016739"/>
    <s v="(038) 411-5228; 09302443241"/>
    <s v="ptcbilar@tesda.gov.ph"/>
    <s v="Public"/>
    <x v="1"/>
    <s v="WTR"/>
    <x v="3"/>
    <x v="9"/>
    <s v="NC II"/>
    <s v="118 Hours"/>
    <n v="907012039"/>
    <d v="2024-02-20T00:00:00"/>
    <d v="2029-02-21T00:00:00"/>
    <s v="Benito A. Requillo"/>
    <s v="NTTC No. 181807121200376"/>
    <d v="2024-05-06T00:00:00"/>
    <s v="C"/>
    <d v="2009-04-30T00:00:00"/>
  </r>
  <r>
    <s v="VII"/>
    <x v="0"/>
    <x v="2"/>
    <x v="6"/>
    <s v="4th"/>
    <s v="0712-0003"/>
    <x v="13"/>
    <m/>
    <s v="Rochelle I. Delos Reyes, Center Administrator"/>
    <s v="Poblacion, Bilar, Bohol"/>
    <n v="9.7021431242957092"/>
    <n v="124.10275016739"/>
    <s v="(038) 411-5228; 09302443241"/>
    <s v="ptcbilar@tesda.gov.ph"/>
    <s v="Public"/>
    <x v="1"/>
    <s v="WTR"/>
    <x v="10"/>
    <x v="22"/>
    <s v="NC II"/>
    <s v="301 hours"/>
    <s v="20200712CONCAR218022"/>
    <d v="2023-03-25T00:00:00"/>
    <d v="2028-03-26T00:00:00"/>
    <s v="Churchill P. Belano"/>
    <s v="NTTC No. 191907121200426"/>
    <d v="2025-06-13T00:00:00"/>
    <s v="C"/>
    <d v="2020-04-02T00:00:00"/>
  </r>
  <r>
    <s v="VII"/>
    <x v="0"/>
    <x v="2"/>
    <x v="6"/>
    <s v="4th"/>
    <s v="0712-0003"/>
    <x v="13"/>
    <m/>
    <s v="Rochelle I. Delos Reyes, Center Administrator"/>
    <s v="Poblacion, Bilar, Bohol"/>
    <n v="9.7021431242957092"/>
    <n v="124.10275016739"/>
    <s v="(038) 411-5228; 09302443241"/>
    <s v="ptcbilar@tesda.gov.ph"/>
    <s v="Public"/>
    <x v="1"/>
    <s v="WTR"/>
    <x v="2"/>
    <x v="7"/>
    <s v="NC II"/>
    <s v="196 hours"/>
    <s v="WTR No. 20180712ELCEIM215027"/>
    <d v="2024-02-20T00:00:00"/>
    <d v="2029-02-21T00:00:00"/>
    <s v="Jesus M. Galan"/>
    <s v="NTTC No. 2323071200075"/>
    <m/>
    <m/>
    <d v="2018-03-15T00:00:00"/>
  </r>
  <r>
    <s v="VII"/>
    <x v="0"/>
    <x v="2"/>
    <x v="6"/>
    <s v="4th"/>
    <s v="0712-0003"/>
    <x v="13"/>
    <m/>
    <s v="Rochelle I. Delos Reyes, Center Administrator"/>
    <s v="Poblacion, Bilar, Bohol"/>
    <n v="9.7021431242957092"/>
    <n v="124.10275016739"/>
    <s v="(038) 411-5228; 09302443241"/>
    <s v="ptcbilar@tesda.gov.ph"/>
    <s v="Public"/>
    <x v="1"/>
    <s v="WTR"/>
    <x v="0"/>
    <x v="3"/>
    <s v="NC II"/>
    <s v="316 hours"/>
    <n v="201407012115"/>
    <d v="2024-02-20T00:00:00"/>
    <d v="2029-02-21T00:00:00"/>
    <s v="Alfie D. Mahumot_x000a_Efrelyn L. Lapitan_x000a_"/>
    <s v="NTTC No. 201907121200199_x000a_NTTC No. 191907121200486_x000a_ "/>
    <m/>
    <m/>
    <d v="2014-07-11T00:00:00"/>
  </r>
  <r>
    <s v="VII"/>
    <x v="0"/>
    <x v="2"/>
    <x v="6"/>
    <s v="4th"/>
    <s v="0712-0003"/>
    <x v="13"/>
    <m/>
    <s v="Rochelle I. Delos Reyes, Center Administrator"/>
    <s v="Poblacion, Bilar, Bohol"/>
    <n v="9.7021431242957092"/>
    <n v="124.10275016739"/>
    <s v="(038) 411-5228; 09302443241"/>
    <s v="ptcbilar@tesda.gov.ph"/>
    <s v="Public"/>
    <x v="1"/>
    <s v="WTR"/>
    <x v="0"/>
    <x v="5"/>
    <s v="NC II"/>
    <s v="141 hours"/>
    <s v="WTR No. 201707122038"/>
    <d v="2024-02-20T00:00:00"/>
    <d v="2029-02-21T00:00:00"/>
    <s v="Efrelyn L. Lapitan"/>
    <s v="NTTC No. 181407121200242"/>
    <d v="2024-05-06T00:00:00"/>
    <s v="C"/>
    <d v="2017-03-15T00:00:00"/>
  </r>
  <r>
    <s v="VII"/>
    <x v="0"/>
    <x v="1"/>
    <x v="7"/>
    <s v="3rd"/>
    <s v="0712-0004"/>
    <x v="14"/>
    <m/>
    <s v="Jaminel A. Damolo, Center Administrator"/>
    <s v="Cagayan, Inabanga, Bohol"/>
    <n v="10.051349891515599"/>
    <n v="124.079209349663"/>
    <s v="(038) 512-9012"/>
    <s v="ptcinabanga@tesda.gov.ph"/>
    <s v="Public"/>
    <x v="1"/>
    <s v="WTR"/>
    <x v="0"/>
    <x v="5"/>
    <s v="NC II"/>
    <s v="141 hours"/>
    <s v="20200712TRSBPP209089"/>
    <d v="2024-03-14T00:00:00"/>
    <d v="2029-03-15T00:00:00"/>
    <s v="Michelle P. Aranas"/>
    <s v="NTTC No. 222007121200579"/>
    <m/>
    <m/>
    <d v="2020-12-15T00:00:00"/>
  </r>
  <r>
    <s v="VII"/>
    <x v="0"/>
    <x v="1"/>
    <x v="7"/>
    <s v="3rd"/>
    <s v="0712-0004"/>
    <x v="14"/>
    <m/>
    <s v="Jaminel A. Damolo, Center Administrator"/>
    <s v="Cagayan, Inabanga, Bohol"/>
    <n v="10.051349891515599"/>
    <n v="124.079209349663"/>
    <s v="(038) 512-9012"/>
    <s v="ptcinabanga@tesda.gov.ph"/>
    <s v="Public"/>
    <x v="1"/>
    <s v="WTR"/>
    <x v="2"/>
    <x v="7"/>
    <s v="NC II"/>
    <s v="196 hours"/>
    <s v="20170712ELCEIM215210"/>
    <d v="2024-03-14T00:00:00"/>
    <d v="2029-03-15T00:00:00"/>
    <s v="Leonard Basil L. Algarme"/>
    <s v="NTTC No. 222207121200383"/>
    <d v="2024-04-24T00:00:00"/>
    <s v="C"/>
    <d v="2017-12-05T00:00:00"/>
  </r>
  <r>
    <s v="VII"/>
    <x v="0"/>
    <x v="1"/>
    <x v="7"/>
    <s v="3rd"/>
    <s v="0712-0004"/>
    <x v="14"/>
    <m/>
    <s v="Jaminel A. Damolo, Center Administrator"/>
    <s v="Cagayan, Inabanga, Bohol"/>
    <n v="10.051349891515599"/>
    <n v="124.079209349663"/>
    <s v="(038) 512-9012 / 09219715252"/>
    <s v="ptcinabanga@tesda.gov.ph"/>
    <s v="Public"/>
    <x v="1"/>
    <s v="WTR"/>
    <x v="10"/>
    <x v="23"/>
    <s v="NC II"/>
    <s v="181 Hours"/>
    <s v="20190712CONMAS218149"/>
    <d v="2023-03-25T00:00:00"/>
    <d v="2028-03-26T00:00:00"/>
    <s v="Churchill P. Belano"/>
    <s v="NTTC No. 191907121200295"/>
    <d v="2024-04-23T00:00:00"/>
    <s v="C"/>
    <d v="2019-10-18T00:00:00"/>
  </r>
  <r>
    <s v="VII"/>
    <x v="0"/>
    <x v="1"/>
    <x v="7"/>
    <s v="3rd"/>
    <s v="0712-0004"/>
    <x v="14"/>
    <m/>
    <s v="Jaminel A. Damolo, Center Administrator"/>
    <s v="Cagayan, Inabanga, Bohol"/>
    <n v="10.051349891515599"/>
    <n v="124.079209349663"/>
    <s v="(038) 512-9012 / 09219715252"/>
    <s v="ptcinabanga@tesda.gov.ph"/>
    <s v="Public"/>
    <x v="1"/>
    <s v="WTR"/>
    <x v="3"/>
    <x v="9"/>
    <s v="NC II"/>
    <s v="118 Hours"/>
    <s v="20190712ALTDRV204125"/>
    <d v="2024-03-14T00:00:00"/>
    <d v="2029-03-15T00:00:00"/>
    <s v="Ronie T. Razona_x000a_ Jesus M. Galan_x000a_ Benito A. Requillo"/>
    <s v="NTTC No. 202007121200270_x000a_ NTTC No. 181707121200052_x000a_ NTTC No. 181807121200376"/>
    <d v="2024-04-23T00:00:00"/>
    <s v="C"/>
    <d v="2019-10-14T00:00:00"/>
  </r>
  <r>
    <s v="VII"/>
    <x v="0"/>
    <x v="1"/>
    <x v="7"/>
    <s v="3rd"/>
    <s v="0712-0004"/>
    <x v="14"/>
    <m/>
    <s v="Jaminel A. Damolo, Center Administrator"/>
    <s v="Cagayan, Inabanga, Bohol"/>
    <n v="10.051349891515599"/>
    <n v="124.079209349663"/>
    <s v="(038) 512-9012"/>
    <s v="ptcinabanga@tesda.gov.ph"/>
    <s v="Public"/>
    <x v="1"/>
    <s v="WTR"/>
    <x v="2"/>
    <x v="19"/>
    <s v="NC III"/>
    <s v="160 Hours"/>
    <s v="WTR No. 20180712ELCEIM315050"/>
    <d v="2023-03-25T00:00:00"/>
    <d v="2028-03-26T00:00:00"/>
    <s v="Leonard Basil Algarme"/>
    <s v="NTTC No. 222207121300384"/>
    <d v="2025-03-12T00:00:00"/>
    <s v="C"/>
    <d v="2018-04-27T00:00:00"/>
  </r>
  <r>
    <s v="VII"/>
    <x v="0"/>
    <x v="1"/>
    <x v="7"/>
    <s v="3rd"/>
    <s v="0712-0004"/>
    <x v="14"/>
    <m/>
    <s v="Jaminel A. Damolo, Center Administrator"/>
    <s v="Cagayan, Inabanga, Bohol"/>
    <n v="10.051349891515599"/>
    <n v="124.079209349663"/>
    <s v="(038) 512-9012"/>
    <s v="ptcinabanga@tesda.gov.ph"/>
    <s v="Public"/>
    <x v="1"/>
    <s v="WTR"/>
    <x v="1"/>
    <x v="8"/>
    <s v="NC I"/>
    <s v="268 Hours"/>
    <n v="201407011198"/>
    <d v="2024-03-14T00:00:00"/>
    <d v="2029-03-15T00:00:00"/>
    <s v="Diosdado A. Lofranco"/>
    <s v="NTTC No. 181407121200285"/>
    <m/>
    <m/>
    <d v="2014-11-12T00:00:00"/>
  </r>
  <r>
    <s v="VII"/>
    <x v="0"/>
    <x v="1"/>
    <x v="7"/>
    <s v="3rd"/>
    <s v="0712-0004"/>
    <x v="14"/>
    <m/>
    <s v="Jaminel A. Damolo, Center Administrator"/>
    <s v="Cagayan, Inabanga, Bohol"/>
    <n v="10.051349891515599"/>
    <n v="124.079209349663"/>
    <s v="(038) 512-9012"/>
    <s v="ptcinabanga@tesda.gov.ph"/>
    <s v="Public"/>
    <x v="1"/>
    <s v="WTR"/>
    <x v="1"/>
    <x v="24"/>
    <s v="NC II"/>
    <s v="120 hours"/>
    <s v="201807012MEEEAW306035"/>
    <d v="2024-03-14T00:00:00"/>
    <d v="2029-03-15T00:00:00"/>
    <s v="Diosdado A. Lofranco, Jr."/>
    <n v="211907121300433"/>
    <m/>
    <m/>
    <d v="2018-04-11T00:00:00"/>
  </r>
  <r>
    <s v="VII"/>
    <x v="0"/>
    <x v="1"/>
    <x v="7"/>
    <s v="3rd"/>
    <s v="0712-0004"/>
    <x v="14"/>
    <m/>
    <s v="Jaminel A. Damolo, Center Administrator"/>
    <s v="Cagayan, Inabanga, Bohol"/>
    <n v="10.051349891515599"/>
    <n v="124.079209349663"/>
    <s v="(038) 512-9012"/>
    <s v="ptcinabanga@tesda.gov.ph"/>
    <s v="Public"/>
    <x v="1"/>
    <s v="WTR"/>
    <x v="1"/>
    <x v="6"/>
    <s v="NC II"/>
    <s v="268 Hours"/>
    <s v="WTR No. 201707122022"/>
    <d v="2024-03-14T00:00:00"/>
    <d v="2029-03-15T00:00:00"/>
    <s v="Diosdado A. Lofranco, Jr."/>
    <s v="NTTC No. 181407121200285"/>
    <d v="2024-04-24T00:00:00"/>
    <s v="C"/>
    <d v="2017-02-08T00:00:00"/>
  </r>
  <r>
    <s v="VII"/>
    <x v="0"/>
    <x v="2"/>
    <x v="8"/>
    <s v="3rd"/>
    <s v="0712-0013"/>
    <x v="15"/>
    <m/>
    <s v="Apolinar P. Cadeliña, Center Administrator"/>
    <s v="Poblacion, Jagna, Bohol"/>
    <n v="9.6667974582748997"/>
    <n v="124.36827289016099"/>
    <s v="(038) 412-7558; 09384140201"/>
    <s v="ptcjagna@tesda.gov.ph"/>
    <s v="Public"/>
    <x v="1"/>
    <s v="RTP"/>
    <x v="8"/>
    <x v="25"/>
    <s v="N/A"/>
    <s v="40 Hours"/>
    <s v="NTR No.202107120087"/>
    <d v="2023-05-03T00:00:00"/>
    <d v="2029-02-07T00:00:00"/>
    <s v="Rogelio D. Suarez"/>
    <s v="NTTC No. 211807121300250"/>
    <d v="2024-05-06T00:00:00"/>
    <s v="C"/>
    <d v="2021-10-20T00:00:00"/>
  </r>
  <r>
    <s v="VII"/>
    <x v="0"/>
    <x v="2"/>
    <x v="8"/>
    <s v="3rd"/>
    <s v="0712-0013"/>
    <x v="15"/>
    <m/>
    <s v="Apolinar P. Cadeliña, Center Administrator"/>
    <s v="Poblacion, Jagna, Bohol"/>
    <n v="9.6667974582748997"/>
    <n v="124.36827289016099"/>
    <s v="(038) 412-7558; 09384140201"/>
    <s v="ptcjagna@tesda.gov.ph"/>
    <s v="Public"/>
    <x v="1"/>
    <s v="WTR"/>
    <x v="8"/>
    <x v="15"/>
    <s v="Level I"/>
    <s v="264 Hours"/>
    <s v="20190712TVETRM111165"/>
    <d v="2023-03-25T00:00:00"/>
    <d v="2028-03-26T00:00:00"/>
    <s v="Glenn D. Magadan_x000a_Rogelio D. Suarez_x000a_Roldan L. Madera_x000a_JC Keynness T. Gunday"/>
    <s v="TMC No. 19071201013215_x000a_TMC No. 18071201022818_x000a_TMC No. 1907120101576_x000a_TMC No. 2207101000048"/>
    <d v="2024-05-06T00:00:00"/>
    <s v="C"/>
    <d v="2019-10-30T00:00:00"/>
  </r>
  <r>
    <s v="VII"/>
    <x v="0"/>
    <x v="2"/>
    <x v="8"/>
    <s v="3rd"/>
    <s v="0712-0013"/>
    <x v="15"/>
    <m/>
    <s v="Apolinar P. Cadeliña, Center Administrator"/>
    <s v="Poblacion, Jagna, Bohol"/>
    <n v="9.6667974582748997"/>
    <n v="124.36827289016099"/>
    <s v="(038) 412-7558; 09384140201"/>
    <s v="ptcjagna@tesda.gov.ph"/>
    <s v="Public"/>
    <x v="1"/>
    <s v="WTR"/>
    <x v="7"/>
    <x v="14"/>
    <s v="NC III"/>
    <s v="292 hours"/>
    <s v="20190712SOCBKP307166"/>
    <d v="2023-03-20T00:00:00"/>
    <d v="2028-03-21T00:00:00"/>
    <s v="Michelle S. Tadle"/>
    <s v="NTTC No. 232207121300015"/>
    <d v="2024-05-06T00:00:00"/>
    <s v="C"/>
    <d v="2019-10-30T00:00:00"/>
  </r>
  <r>
    <s v="VII"/>
    <x v="0"/>
    <x v="2"/>
    <x v="8"/>
    <s v="3rd"/>
    <s v="0712-0013"/>
    <x v="15"/>
    <m/>
    <s v="Apolinar P. Cadeliña, Center Administrator"/>
    <s v="Poblacion, Jagna, Bohol"/>
    <n v="9.6667974582748997"/>
    <n v="124.36827289016099"/>
    <s v="(038) 412-7558; 09384140201"/>
    <s v="ptcjagna@tesda.gov.ph"/>
    <s v="Public"/>
    <x v="1"/>
    <s v="WTR"/>
    <x v="9"/>
    <x v="26"/>
    <s v="NC II"/>
    <s v="232 Hours"/>
    <s v="20190712AFFOAP212169"/>
    <d v="2023-03-25T00:00:00"/>
    <d v="2028-03-26T00:00:00"/>
    <s v="Miller Nino L. Pechon_x000a_Leane J. Bañados_x000a_Roldan L. Madera_x000a_JC Keyness T. Gunday"/>
    <s v="PNTTC-2207120200003_x000a_NTTC No. 211907121200249_x000a_PNTTC No. 2207120200010_x000a_PNTTC No. 2207460200012"/>
    <d v="2024-05-06T00:00:00"/>
    <s v="C"/>
    <d v="2019-10-31T00:00:00"/>
  </r>
  <r>
    <s v="VII"/>
    <x v="0"/>
    <x v="2"/>
    <x v="8"/>
    <s v="3rd"/>
    <s v="0712-0013"/>
    <x v="15"/>
    <m/>
    <s v="Apolinar P. Cadeliña, Center Administrator"/>
    <s v="Poblacion, Jagna, Bohol"/>
    <n v="9.6667974582748997"/>
    <n v="124.36827289016099"/>
    <s v="(038) 412-7558; 09384140201"/>
    <s v="ptcjagna@tesda.gov.ph"/>
    <s v="Public"/>
    <x v="1"/>
    <s v="WTR"/>
    <x v="3"/>
    <x v="9"/>
    <s v="NC II"/>
    <s v="118 Hours"/>
    <s v="20190712ALTDRV204128"/>
    <d v="2024-02-20T00:00:00"/>
    <d v="2029-02-21T00:00:00"/>
    <s v="Rogelio D. Suarez"/>
    <s v="NTTC No. 181807121200438"/>
    <d v="2024-05-06T00:00:00"/>
    <s v="C"/>
    <d v="2019-10-14T00:00:00"/>
  </r>
  <r>
    <s v="VII"/>
    <x v="0"/>
    <x v="2"/>
    <x v="8"/>
    <s v="3rd"/>
    <s v="0712-0013"/>
    <x v="15"/>
    <m/>
    <s v="Apolinar P. Cadeliña, Center Administrator"/>
    <s v="Poblacion, Jagna, Bohol"/>
    <n v="9.6667974582748997"/>
    <n v="124.36827289016099"/>
    <s v="(038) 412-7558; 09384140201"/>
    <s v="ptcjagna@tesda.gov.ph"/>
    <s v="Public"/>
    <x v="1"/>
    <s v="WTR"/>
    <x v="1"/>
    <x v="8"/>
    <s v="NC I"/>
    <s v="268 Hours"/>
    <s v="20190712MEEEAW106129"/>
    <d v="2024-02-20T00:00:00"/>
    <d v="2029-02-21T00:00:00"/>
    <s v="JC Keynness T. Gunday"/>
    <s v="NTTC No. 201607121200228"/>
    <d v="2024-05-06T00:00:00"/>
    <s v="C"/>
    <d v="2019-10-14T00:00:00"/>
  </r>
  <r>
    <s v="VII"/>
    <x v="0"/>
    <x v="2"/>
    <x v="8"/>
    <s v="3rd"/>
    <s v="0712-0013"/>
    <x v="15"/>
    <m/>
    <s v="Apolinar P. Cadeliña, Center Administrator"/>
    <s v="Poblacion, Jagna, Bohol"/>
    <n v="9.6667974582748997"/>
    <n v="124.36827289016099"/>
    <s v="(038) 412-7558; 09384140201"/>
    <s v="ptcjagna@tesda.gov.ph"/>
    <s v="Public"/>
    <x v="1"/>
    <s v="WTR"/>
    <x v="2"/>
    <x v="7"/>
    <s v="NC II"/>
    <s v="196 hours"/>
    <s v="20180712ELCEIM215082"/>
    <d v="2018-06-11T00:00:00"/>
    <d v="2028-03-26T00:00:00"/>
    <s v="Glenn D. Magadan"/>
    <n v="221907121200263"/>
    <d v="2025-03-12T00:00:00"/>
    <s v="C"/>
    <m/>
  </r>
  <r>
    <s v="VII"/>
    <x v="0"/>
    <x v="2"/>
    <x v="8"/>
    <s v="3rd"/>
    <s v="0712-0013"/>
    <x v="15"/>
    <m/>
    <s v="Apolinar P. Cadeliña, Center Administrator"/>
    <s v="Poblacion, Jagna, Bohol"/>
    <n v="9.6667974582748997"/>
    <n v="124.36827289016099"/>
    <s v="(038) 412-7558; 09384140201"/>
    <s v="ptcjagna@tesda.gov.ph"/>
    <s v="Public"/>
    <x v="1"/>
    <s v="WTR"/>
    <x v="0"/>
    <x v="5"/>
    <s v="NC II"/>
    <s v="141 hours"/>
    <s v="WTR No. 20170712TRSBPP209053"/>
    <d v="2023-03-25T00:00:00"/>
    <d v="2028-03-26T00:00:00"/>
    <s v="Roldan L. Madera"/>
    <n v="191907121200206"/>
    <d v="2024-05-06T00:00:00"/>
    <s v="C"/>
    <d v="2017-04-06T00:00:00"/>
  </r>
  <r>
    <s v="VII"/>
    <x v="0"/>
    <x v="2"/>
    <x v="9"/>
    <s v="4th"/>
    <s v="0712-0005"/>
    <x v="16"/>
    <m/>
    <s v="Homer Lendie B. Magante, Center Administrator"/>
    <s v="Poblacion, Pilar, Bohol"/>
    <n v="9.8567162226397809"/>
    <n v="124.336426906886"/>
    <s v="(038) 510-8237 / 09173164144"/>
    <s v="ptcpilar@tesda.gov.ph"/>
    <s v="Public"/>
    <x v="1"/>
    <s v="WTR"/>
    <x v="0"/>
    <x v="5"/>
    <s v="NC II"/>
    <s v="141 hours"/>
    <s v="20200712TRSBPP209076"/>
    <d v="2024-02-07T00:00:00"/>
    <d v="2029-02-08T00:00:00"/>
    <s v="Ailyn A. Baratas"/>
    <s v="NTTC No. 201807121200063"/>
    <m/>
    <m/>
    <d v="2020-12-10T00:00:00"/>
  </r>
  <r>
    <s v="VII"/>
    <x v="0"/>
    <x v="2"/>
    <x v="9"/>
    <s v="4th"/>
    <s v="0712-0005"/>
    <x v="16"/>
    <m/>
    <s v="Homer Lendie B. Magante, Center Administrator"/>
    <s v="Poblacion, Pilar, Bohol"/>
    <n v="9.8567162226397809"/>
    <n v="124.336426906886"/>
    <s v="(038) 510-8237 / 09173164144"/>
    <s v="ptcpilar@tesda.gov.ph"/>
    <s v="Public"/>
    <x v="1"/>
    <s v="WTR"/>
    <x v="10"/>
    <x v="27"/>
    <s v="NC I"/>
    <s v="123 Hours"/>
    <s v="20200712CONMAS118080"/>
    <d v="2023-03-29T00:00:00"/>
    <d v="2028-03-30T00:00:00"/>
    <s v="Robert S. Ladeza"/>
    <s v="NTTC No. 211707121200331"/>
    <d v="2025-05-21T00:00:00"/>
    <s v="C"/>
    <d v="2020-12-11T00:00:00"/>
  </r>
  <r>
    <s v="VII"/>
    <x v="0"/>
    <x v="2"/>
    <x v="9"/>
    <s v="4th"/>
    <s v="0712-0005"/>
    <x v="16"/>
    <m/>
    <s v="Homer Lendie B. Maganet"/>
    <s v="Poblacion, Pilar, Bohol"/>
    <n v="9.8567162226397809"/>
    <n v="124.336426906886"/>
    <s v="(038) 510-8237 / 09173164144"/>
    <s v="ptcpilar@tesda.gov.ph"/>
    <s v="Public"/>
    <x v="1"/>
    <s v="RTP"/>
    <x v="9"/>
    <x v="28"/>
    <s v="N/A"/>
    <s v="96 hours"/>
    <s v="NTR No.202007120032"/>
    <d v="2023-03-29T00:00:00"/>
    <d v="2028-03-30T00:00:00"/>
    <s v="Luznevieve B. Paulines"/>
    <s v="ATI Certificate of Completion (TOT on Production of High-Quality Inbred Rice, Seed Certification and Farm Mechanization)"/>
    <d v="2025-05-21T00:00:00"/>
    <s v="C"/>
    <d v="2020-07-30T00:00:00"/>
  </r>
  <r>
    <s v="VII"/>
    <x v="0"/>
    <x v="2"/>
    <x v="9"/>
    <s v="4th"/>
    <s v="0712-0005"/>
    <x v="16"/>
    <m/>
    <s v="Homer Lendie B. Maganet"/>
    <s v="Poblacion, Pilar, Bohol"/>
    <n v="9.8567162226397809"/>
    <n v="124.336426906886"/>
    <s v="(038) 510-8237 / 09173164144"/>
    <s v="ptcpilar@tesda.gov.ph"/>
    <s v="Public"/>
    <x v="1"/>
    <s v="WTR"/>
    <x v="9"/>
    <x v="26"/>
    <s v="NC II"/>
    <s v="232 Hours"/>
    <s v="20190712AFFOAP212147"/>
    <d v="2024-02-07T00:00:00"/>
    <d v="2029-02-08T00:00:00"/>
    <s v="Luznevieve B. Paulines_x000a_Myrna M. Jalop"/>
    <s v="NTTC No. 212107121200444_x000a_NTTC No. 201907121200349"/>
    <d v="2024-06-24T00:00:00"/>
    <s v="C"/>
    <d v="2019-10-16T00:00:00"/>
  </r>
  <r>
    <s v="VII"/>
    <x v="0"/>
    <x v="2"/>
    <x v="9"/>
    <s v="4th"/>
    <s v="0712-0005"/>
    <x v="16"/>
    <m/>
    <s v="Homer Lendie B. Maganet"/>
    <s v="Poblacion, Pilar, Bohol"/>
    <n v="9.8567162226397809"/>
    <n v="124.336426906886"/>
    <s v="(038) 510-8237 / 09173164144"/>
    <s v="ptcpilar@tesda.gov.ph"/>
    <s v="Public"/>
    <x v="1"/>
    <s v="WTR"/>
    <x v="3"/>
    <x v="9"/>
    <s v="NC II"/>
    <s v="118 Hours"/>
    <s v="20190712ALTDRV204130"/>
    <d v="2024-02-07T00:00:00"/>
    <d v="2029-02-08T00:00:00"/>
    <s v="Francis B. Balane"/>
    <s v="NTTC No. 191607121200506"/>
    <d v="2024-06-24T00:00:00"/>
    <s v="C"/>
    <d v="2019-10-14T00:00:00"/>
  </r>
  <r>
    <s v="VII"/>
    <x v="0"/>
    <x v="2"/>
    <x v="9"/>
    <s v="4th"/>
    <s v="0712-0005"/>
    <x v="16"/>
    <m/>
    <s v="Homer Lendie B. Maganet"/>
    <s v="Poblacion, Pilar, Bohol"/>
    <n v="9.8567162226397809"/>
    <n v="124.336426906886"/>
    <s v="(038) 510-8237 / 09173164144"/>
    <s v="ptcpilar@tesda.gov.ph"/>
    <s v="Public"/>
    <x v="1"/>
    <s v="WTR"/>
    <x v="1"/>
    <x v="8"/>
    <s v="NC I"/>
    <s v="268 Hours"/>
    <n v="201407011199"/>
    <d v="2024-02-07T00:00:00"/>
    <d v="2029-02-08T00:00:00"/>
    <s v="Melkie D. Ibale"/>
    <s v="NTTC No. 201907121200175"/>
    <m/>
    <m/>
    <d v="2014-11-12T00:00:00"/>
  </r>
  <r>
    <s v="VII"/>
    <x v="0"/>
    <x v="2"/>
    <x v="9"/>
    <s v="4th"/>
    <s v="0712-0005"/>
    <x v="16"/>
    <m/>
    <s v="Homer Lendie B. Maganet"/>
    <s v="Poblacion, Pilar, Bohol"/>
    <n v="9.8567162226397809"/>
    <n v="124.336426906886"/>
    <s v="(038) 510-8237 / 09173164144"/>
    <s v="ptcpilar@tesda.gov.ph"/>
    <s v="Public"/>
    <x v="1"/>
    <s v="WTR"/>
    <x v="2"/>
    <x v="7"/>
    <s v="NC II"/>
    <s v="196 hours"/>
    <s v="WTR No. 20170712ELCEIM215209"/>
    <d v="2024-02-07T00:00:00"/>
    <d v="2029-02-08T00:00:00"/>
    <s v="Robert S. Ladeza_x000a_Raul M. Calamba"/>
    <s v="NTTC No. 222207121200350_x000a_NTTC No. 2018121200331"/>
    <m/>
    <m/>
    <d v="2017-12-05T00:00:00"/>
  </r>
  <r>
    <s v="VII"/>
    <x v="0"/>
    <x v="2"/>
    <x v="9"/>
    <s v="4th"/>
    <s v="0712-0005"/>
    <x v="16"/>
    <m/>
    <s v="Homer Lendie B. Maganet"/>
    <s v="Poblacion, Pilar, Bohol"/>
    <n v="9.8567162226397809"/>
    <n v="124.336426906886"/>
    <s v="(038) 510-8237 / 09173164144"/>
    <s v="ptcpilar@tesda.gov.ph"/>
    <s v="Public"/>
    <x v="1"/>
    <s v="WTR"/>
    <x v="2"/>
    <x v="19"/>
    <s v="NC III"/>
    <s v="160 Hours"/>
    <s v="20180712ELCEIM315036"/>
    <d v="2024-02-07T00:00:00"/>
    <d v="2029-02-08T00:00:00"/>
    <s v="Robert S. Ladeza"/>
    <n v="222207121300351"/>
    <m/>
    <m/>
    <d v="2018-04-11T00:00:00"/>
  </r>
  <r>
    <s v="VII"/>
    <x v="0"/>
    <x v="2"/>
    <x v="9"/>
    <s v="4th"/>
    <s v="0712-0005"/>
    <x v="16"/>
    <m/>
    <s v="Homer Lendie B. Maganet"/>
    <s v="Poblacion, Pilar, Bohol"/>
    <n v="9.8567162226397809"/>
    <n v="124.336426906886"/>
    <s v="(038) 510-8237 / 09173164144"/>
    <s v="ptcpilar@tesda.gov.ph"/>
    <s v="Public"/>
    <x v="1"/>
    <s v="WTR"/>
    <x v="1"/>
    <x v="24"/>
    <s v="NC II"/>
    <s v="120 hours"/>
    <s v="WTR No. 20180712MEEEAW306054"/>
    <d v="2024-02-07T00:00:00"/>
    <d v="2029-02-08T00:00:00"/>
    <s v="Francis B. Balane"/>
    <s v="NTTC No. 222207121300491"/>
    <m/>
    <m/>
    <d v="2018-04-30T00:00:00"/>
  </r>
  <r>
    <s v="VII"/>
    <x v="0"/>
    <x v="2"/>
    <x v="9"/>
    <s v="4th"/>
    <s v="0712-0005"/>
    <x v="16"/>
    <m/>
    <s v="Homer Lendie B. Maganet"/>
    <s v="Poblacion, Pilar, Bohol"/>
    <n v="9.8567162226397809"/>
    <n v="124.336426906886"/>
    <s v="(038) 510-8237 / 09173164144"/>
    <s v="ptcpilar@tesda.gov.ph"/>
    <s v="Public"/>
    <x v="1"/>
    <s v="WTR"/>
    <x v="1"/>
    <x v="6"/>
    <s v="NC II"/>
    <s v="268 Hours"/>
    <s v="WTR No. 201707122032"/>
    <d v="2024-02-07T00:00:00"/>
    <d v="2029-02-08T00:00:00"/>
    <s v="Jenifel C. Ogayon"/>
    <s v="NTTC No. 201707121200263"/>
    <m/>
    <m/>
    <d v="2017-03-02T00:00:00"/>
  </r>
  <r>
    <s v="VII"/>
    <x v="0"/>
    <x v="0"/>
    <x v="10"/>
    <s v="1st"/>
    <s v="0712-0001"/>
    <x v="17"/>
    <m/>
    <s v="Maria Levy A. Yosoya"/>
    <s v="Potohan, Tubigon, Bohol"/>
    <n v="9.9612859268488005"/>
    <n v="123.955908234931"/>
    <s v="(038) 508-8216 / 09179624837"/>
    <s v="ptctubigon@tesda.gov.ph"/>
    <s v="Public"/>
    <x v="1"/>
    <s v="WTR"/>
    <x v="11"/>
    <x v="29"/>
    <s v="NC II"/>
    <s v="275 Hours"/>
    <n v="607012039"/>
    <d v="2023-03-29T00:00:00"/>
    <d v="2028-10-06T00:00:00"/>
    <s v="Myiesa C. Ebo"/>
    <s v="NTTC No. "/>
    <d v="2025-03-14T00:00:00"/>
    <s v="C"/>
    <d v="2006-12-15T00:00:00"/>
  </r>
  <r>
    <s v="VII"/>
    <x v="0"/>
    <x v="0"/>
    <x v="10"/>
    <s v="1st"/>
    <s v="0712-0001"/>
    <x v="17"/>
    <m/>
    <s v="Maria Levy A. Yosoya"/>
    <s v="Potohan, Tubigon, Bohol"/>
    <n v="9.9612859268488005"/>
    <n v="123.955908234931"/>
    <s v="(038) 508-8216 / 09179624837"/>
    <s v="ptctubigon@tesda.gov.ph"/>
    <s v="Public"/>
    <x v="1"/>
    <s v="WTR"/>
    <x v="11"/>
    <x v="30"/>
    <s v="NC II"/>
    <s v="275 Hours"/>
    <n v="607012040"/>
    <d v="2024-05-31T00:00:00"/>
    <d v="2029-06-01T00:00:00"/>
    <s v="Florencio I. Bitang"/>
    <s v="NTTC No. 181707121200005"/>
    <m/>
    <m/>
    <d v="2006-12-15T00:00:00"/>
  </r>
  <r>
    <s v="VII"/>
    <x v="0"/>
    <x v="0"/>
    <x v="10"/>
    <s v="1st"/>
    <s v="0712-0001"/>
    <x v="17"/>
    <m/>
    <s v="Maria Levy A. Yosoya"/>
    <s v="Potohan, Tubigon, Bohol"/>
    <n v="9.9612859268488005"/>
    <n v="123.955908234931"/>
    <s v="(038) 508-8216 / 09179624837"/>
    <s v="ptctubigon@tesda.gov.ph"/>
    <s v="Public"/>
    <x v="1"/>
    <s v="WTR"/>
    <x v="3"/>
    <x v="9"/>
    <s v="NC II"/>
    <s v="118 Hours"/>
    <n v="201407012032"/>
    <d v="2024-05-31T00:00:00"/>
    <d v="2029-06-01T00:00:00"/>
    <s v="Johnard C. Zabate_x000a_Ronie N. Razona"/>
    <s v="NTTC No. 221907121200016_x000a_NTTC No. 202007121200270"/>
    <m/>
    <m/>
    <d v="2014-01-30T00:00:00"/>
  </r>
  <r>
    <s v="VII"/>
    <x v="0"/>
    <x v="0"/>
    <x v="10"/>
    <s v="1st"/>
    <s v="0712-0001"/>
    <x v="17"/>
    <m/>
    <s v="Maria Levy A. Yosoya"/>
    <s v="Potohan, Tubigon, Bohol"/>
    <n v="9.9612859268488005"/>
    <n v="123.955908234931"/>
    <s v="(038) 508-8216 / 09179624837"/>
    <s v="ptctubigon@tesda.gov.ph"/>
    <s v="Public"/>
    <x v="1"/>
    <s v="WTR"/>
    <x v="0"/>
    <x v="5"/>
    <s v="NC II"/>
    <s v="141 hours"/>
    <n v="201407012068"/>
    <d v="2023-03-29T00:00:00"/>
    <d v="2028-10-06T00:00:00"/>
    <s v="Joahnna Z. Mangyao_x000a_Kaye Imelda Q. Argamosa_x000a_Michelle P. Aranas"/>
    <s v="NTTC No. 221907121200025_x000a_NTTC No. 212007121200458_x000a_NTTC No. 222007121200579"/>
    <d v="2025-03-14T00:00:00"/>
    <s v="C"/>
    <d v="2014-04-15T00:00:00"/>
  </r>
  <r>
    <s v="VII"/>
    <x v="0"/>
    <x v="0"/>
    <x v="10"/>
    <s v="1st"/>
    <s v="0712-0001"/>
    <x v="17"/>
    <m/>
    <s v="Maria Levy A. Yosoya"/>
    <s v="Potohan, Tubigon, Bohol"/>
    <n v="9.9612859268488005"/>
    <n v="123.955908234931"/>
    <s v="(038) 508-8216 / 09179624837"/>
    <s v="ptctubigon@tesda.gov.ph"/>
    <s v="Public"/>
    <x v="1"/>
    <s v="WTR"/>
    <x v="4"/>
    <x v="31"/>
    <s v="NC II"/>
    <s v="120 hours"/>
    <n v="201407012216"/>
    <d v="2023-03-20T00:00:00"/>
    <d v="2028-10-06T00:00:00"/>
    <s v="Ratchel G. Castillon"/>
    <s v="NTTC No. 191907121200411"/>
    <d v="2025-03-14T00:00:00"/>
    <s v="C"/>
    <d v="2014-12-18T00:00:00"/>
  </r>
  <r>
    <s v="VII"/>
    <x v="0"/>
    <x v="0"/>
    <x v="10"/>
    <s v="1st"/>
    <s v="0712-0001"/>
    <x v="17"/>
    <m/>
    <s v="Maria Levy A. Yosoya"/>
    <s v="Potohan, Tubigon, Bohol"/>
    <n v="9.9612859268488005"/>
    <n v="123.955908234931"/>
    <s v="(038) 508-8216 / 09179624837"/>
    <s v="ptctubigon@tesda.gov.ph"/>
    <s v="Public"/>
    <x v="1"/>
    <s v="WTR"/>
    <x v="0"/>
    <x v="3"/>
    <s v="NC II"/>
    <s v="316 hours"/>
    <n v="201507012027"/>
    <d v="2024-03-04T00:00:00"/>
    <d v="2029-03-05T00:00:00"/>
    <s v="Joahnna Z. Mangyao_x000a_Kaye Imelda Q. Argamosa_x000a_Michelle P. Aranas"/>
    <s v="NTTC No. 191907121200497_x000a_NTTC No. 202007121200346_x000a_NTTC No. 202007121200337"/>
    <d v="2024-05-31T00:00:00"/>
    <s v="C"/>
    <d v="2015-02-16T00:00:00"/>
  </r>
  <r>
    <s v="VII"/>
    <x v="0"/>
    <x v="1"/>
    <x v="11"/>
    <s v="5th"/>
    <s v="0712-0032"/>
    <x v="18"/>
    <m/>
    <s v="Antonio A. Somosot, Jr."/>
    <s v="Lajog, Clarin, Bohol"/>
    <n v="9.9534861372196595"/>
    <n v="124.01075726739199"/>
    <s v="0922-8764949"/>
    <s v="cpsomosot@yahoo.com"/>
    <s v="Private"/>
    <x v="0"/>
    <s v="WTR"/>
    <x v="0"/>
    <x v="5"/>
    <s v="NC II"/>
    <s v="141 hours"/>
    <s v="WTR No. 201607012015"/>
    <d v="2024-02-16T00:00:00"/>
    <d v="2024-02-19T00:00:00"/>
    <s v="Kaye Imelda Q. Argamosa"/>
    <s v="NTTC No. 212007121200458"/>
    <m/>
    <m/>
    <d v="2016-02-18T00:00:00"/>
  </r>
  <r>
    <s v="VII"/>
    <x v="0"/>
    <x v="1"/>
    <x v="11"/>
    <s v="5th"/>
    <s v="0712-0032"/>
    <x v="18"/>
    <m/>
    <s v="Antonio A. Somosot, Jr."/>
    <s v="Lajog, Clarin, Bohol"/>
    <n v="9.9534861372196595"/>
    <n v="124.01075726739199"/>
    <s v="0922-8764949"/>
    <s v="cpsomosot@yahoo.com"/>
    <s v="Private"/>
    <x v="0"/>
    <s v="WTR"/>
    <x v="0"/>
    <x v="3"/>
    <s v="NC II"/>
    <s v="316 hours"/>
    <s v="WTR No. 201607012016"/>
    <d v="2024-02-16T00:00:00"/>
    <d v="2024-02-19T00:00:00"/>
    <s v="Kaye Imelda Q. Argamosa"/>
    <n v="202007121200346"/>
    <m/>
    <m/>
    <d v="2016-02-18T00:00:00"/>
  </r>
  <r>
    <s v="VII"/>
    <x v="0"/>
    <x v="0"/>
    <x v="0"/>
    <s v="Component"/>
    <s v="0712-0010"/>
    <x v="19"/>
    <m/>
    <s v="Capt. Servando B. Cantaros - Managing Director"/>
    <s v="4932-A1 CPG North Ave., Manga Dist. Tagbilaran City"/>
    <n v="9.6895627850084391"/>
    <n v="123.861600352049"/>
    <s v="038-4127025"/>
    <s v="sbrtetci.bohol@gmail.com"/>
    <s v="Private"/>
    <x v="0"/>
    <s v="WTR"/>
    <x v="2"/>
    <x v="7"/>
    <s v="NC II"/>
    <s v="196 hours"/>
    <s v="20200712ELCEIM215057"/>
    <d v="2024-01-18T00:00:00"/>
    <d v="2029-01-19T00:00:00"/>
    <s v="Perfecto L. Ponte"/>
    <s v="NTTC No. 201907121200032"/>
    <m/>
    <m/>
    <d v="2020-10-26T00:00:00"/>
  </r>
  <r>
    <s v="VII"/>
    <x v="0"/>
    <x v="0"/>
    <x v="0"/>
    <s v="Component"/>
    <s v="0712-0010"/>
    <x v="19"/>
    <m/>
    <s v="Capt. Servando B. Cantaros - Managing Director"/>
    <s v="4932-A1 CPG North Ave., Manga Dist. Tagbilaran City"/>
    <n v="9.6895627850084391"/>
    <n v="123.861600352049"/>
    <s v="038-4127025"/>
    <s v="sbrtetci.bohol@gmail.com"/>
    <s v="Private"/>
    <x v="0"/>
    <s v="WTR"/>
    <x v="1"/>
    <x v="6"/>
    <s v="NC II"/>
    <s v="268 Hours"/>
    <n v="201507012180"/>
    <d v="2024-01-18T00:00:00"/>
    <d v="2029-01-19T00:00:00"/>
    <s v="Vic Ronald V. Patay_x000a_ Jay T. Valentos_x000a_ Mark Kenneth T. Lurot_x000a_ Josue A. Madronero_x000a_ Francisco A. Buslon_x000a_ Domingo L. Ocmeja_x000a_ Jesiel T. Josol_x000a_Helios E. Pusta_x000a_Richard A. Rodriguez_x000a_Perfecto L. Ponte"/>
    <s v="NTTC No. 202007121200196_x000a_ NTTC No. 181807121200307_x000a_ NTTC No. 222007121200012_x000a_ NTTC No. 211907121200114_x000a_ NTTC No. 201907121200254_x000a_ NTTC No. 191707121200262_x000a_ NTTC No. 181707121200053_x000a_NTTC No. 201907121200034_x000a_NTTC No. 191907121200435_x000a_NTTC No. 201907121200033"/>
    <d v="2024-08-19T00:00:00"/>
    <s v="C"/>
    <d v="2015-10-27T00:00:00"/>
  </r>
  <r>
    <s v="VII"/>
    <x v="0"/>
    <x v="0"/>
    <x v="0"/>
    <s v="Component"/>
    <s v="0712-0010"/>
    <x v="19"/>
    <m/>
    <s v="Capt. Servando B. Cantaros - Managing Director"/>
    <s v="4932-A1 CPG North Ave., Manga Dist. Tagbilaran City"/>
    <n v="9.6895627850084391"/>
    <n v="123.861600352049"/>
    <s v="038-4127025"/>
    <s v="sbrtetci.bohol@gmail.com"/>
    <s v="Private"/>
    <x v="0"/>
    <s v="WTR"/>
    <x v="1"/>
    <x v="8"/>
    <s v="NC I"/>
    <s v="268 Hours"/>
    <s v="WTR No. 201607121175"/>
    <d v="2024-01-18T00:00:00"/>
    <d v="2029-01-19T00:00:00"/>
    <s v="Vic Ronald V. Patay_x000a_ Jay T. Valentos_x000a_ Mark Kenneth T. Lurot_x000a_ Josue A. Madronero_x000a_ Francisco A. Buslon_x000a_ Domingo L. Ocmeja_x000a_ Jesiel T. Josol_x000a_Helios E. Pusta_x000a_Richard A. Rodriguez_x000a_Perfecto L. Ponte"/>
    <s v="NTTC No. 202007121200196_x000a_ NTTC No. 181807121200307_x000a_ NTTC No. 222007121200012_x000a_ NTTC No. 211907121200114_x000a_ NTTC No. 201907121200254_x000a_ NTTC No. 191707121200262_x000a_ NTTC No. 181707121200053_x000a_NTTC No. 201907121200034_x000a_NTTC No. 191907121200435_x000a_NTTC No. 201907121200033"/>
    <m/>
    <m/>
    <d v="2016-09-20T00:00:00"/>
  </r>
  <r>
    <s v="VII"/>
    <x v="0"/>
    <x v="0"/>
    <x v="0"/>
    <s v="Component"/>
    <s v="0712-0010"/>
    <x v="19"/>
    <m/>
    <s v="Capt. Servando B. Cantaros - Managing Director"/>
    <s v="4932-A1 CPG North Ave., Manga Dist. Tagbilaran City"/>
    <n v="9.6895627850084391"/>
    <n v="123.861600352049"/>
    <s v="(038) 412-7025 / 09495641793"/>
    <s v="sbrtetci.bohol@gmail.com"/>
    <s v="Private"/>
    <x v="0"/>
    <s v="WTR"/>
    <x v="3"/>
    <x v="9"/>
    <s v="NC II"/>
    <s v="118 Hours"/>
    <s v="20180712ALTDRV204075"/>
    <d v="2024-01-18T00:00:00"/>
    <d v="2029-01-19T00:00:00"/>
    <s v="Servando B. Cantaros_x000a_ Domingo L. Ocmeja"/>
    <s v="NTTC No. 191907121200209_x000a_NTTC No. 222207121200312"/>
    <m/>
    <m/>
    <d v="2018-05-31T00:00:00"/>
  </r>
  <r>
    <s v="VII"/>
    <x v="0"/>
    <x v="0"/>
    <x v="0"/>
    <s v="Component"/>
    <s v="0712-0010"/>
    <x v="19"/>
    <m/>
    <s v="Capt. Servando B. Cantaros - Managing Director"/>
    <s v="4932-A1 CPG North Ave., Manga Dist. Tagbilaran City"/>
    <n v="9.6895627850084391"/>
    <n v="123.861600352049"/>
    <s v="(038) 412-7025 / 09495641793"/>
    <s v="sbrtetci.bohol@gmail.com"/>
    <s v="Private"/>
    <x v="0"/>
    <s v="WTR"/>
    <x v="6"/>
    <x v="18"/>
    <s v="NC II"/>
    <s v="144 Hours"/>
    <s v="20170712ICTCCS214201"/>
    <d v="2024-01-18T00:00:00"/>
    <d v="2029-01-19T00:00:00"/>
    <s v="Ivan Edward O. Cantaros"/>
    <s v="TMC No. 22130301000058"/>
    <d v="2024-08-19T00:00:00"/>
    <s v="C"/>
    <d v="2017-11-13T00:00:00"/>
  </r>
  <r>
    <s v="VII"/>
    <x v="0"/>
    <x v="0"/>
    <x v="0"/>
    <s v="Component"/>
    <s v="0712-0023"/>
    <x v="20"/>
    <m/>
    <s v="Niña C. Lasala - Administrator"/>
    <s v="2nd /3rd Floor Yucon Building J.A. Clarin St. Dampas, Tagbilaran City, Bohol"/>
    <n v="9.6517059529465801"/>
    <n v="123.86685578088399"/>
    <s v="(038) 502-0613"/>
    <s v="smstaci2011@gmail.com"/>
    <s v="Private"/>
    <x v="0"/>
    <s v="WTR"/>
    <x v="0"/>
    <x v="1"/>
    <s v="NC II"/>
    <s v="596 Hours"/>
    <s v="20220712TRSFBS213027"/>
    <d v="2024-02-16T00:00:00"/>
    <d v="2029-02-19T00:00:00"/>
    <s v="JOVINEIL A. SUMAYLO_x000a_ MARIVIC C. ACOSTA"/>
    <s v="NTTC No.212007121200008_x000a_ NTTC No.221707121200158"/>
    <m/>
    <m/>
    <m/>
  </r>
  <r>
    <s v="VII"/>
    <x v="0"/>
    <x v="0"/>
    <x v="0"/>
    <s v="Component"/>
    <s v="0712-0023"/>
    <x v="20"/>
    <m/>
    <s v="Niña C. Lasala - Administrator"/>
    <s v="2nd /3rd Floor Yucon Building J.A. Clarin St. Dampas, Tagbilaran City, Bohol"/>
    <n v="9.6517059529465801"/>
    <n v="123.86685578088399"/>
    <s v="(038) 502-0613"/>
    <s v="smstaci2011@gmail.com"/>
    <s v="Private"/>
    <x v="0"/>
    <s v="WTR"/>
    <x v="0"/>
    <x v="4"/>
    <s v="NC II"/>
    <s v="676 Hours"/>
    <s v="20220712TRSHSK213018"/>
    <d v="2024-02-16T00:00:00"/>
    <d v="2029-02-19T00:00:00"/>
    <s v="MARIVIC M. CEMINE"/>
    <s v="NTTC No. 181707121200105"/>
    <m/>
    <m/>
    <m/>
  </r>
  <r>
    <s v="VII"/>
    <x v="0"/>
    <x v="2"/>
    <x v="12"/>
    <s v="5th"/>
    <s v="0712-0011"/>
    <x v="21"/>
    <m/>
    <s v="Edwin T. Namoc"/>
    <s v="Purok Bayabas, Taug, Lila, Bohol"/>
    <n v="9.5896911526042405"/>
    <n v="124.070411582731"/>
    <s v="09273825041/ 09274641374"/>
    <s v="taugtech@gmail.com"/>
    <s v="Private"/>
    <x v="0"/>
    <s v="WTR"/>
    <x v="1"/>
    <x v="8"/>
    <s v="NC I"/>
    <s v="268 Hours"/>
    <s v="20170712MEEEAW106198"/>
    <d v="2024-02-16T00:00:00"/>
    <d v="2029-02-19T00:00:00"/>
    <s v="Danilo C. Rocamora"/>
    <s v="NTTC No. 181407121200047"/>
    <d v="2024-04-05T00:00:00"/>
    <s v="C"/>
    <d v="2017-11-06T00:00:00"/>
  </r>
  <r>
    <s v="VII"/>
    <x v="0"/>
    <x v="2"/>
    <x v="12"/>
    <s v="5th"/>
    <s v="0712-0011"/>
    <x v="21"/>
    <m/>
    <s v="Edwin T. Namoc"/>
    <s v="Purok Bayabas, Taug, Lila, Bohol"/>
    <n v="9.5896911526042405"/>
    <n v="124.070411582731"/>
    <s v="09273825041/ 09274641374"/>
    <s v="taugtech@gmail.com"/>
    <s v="Private"/>
    <x v="0"/>
    <s v="WTR"/>
    <x v="1"/>
    <x v="6"/>
    <s v="NC II"/>
    <s v="268 Hours"/>
    <s v="WTR No. 20170712MEEEAW206203"/>
    <d v="2024-02-16T00:00:00"/>
    <d v="2029-02-19T00:00:00"/>
    <s v="Danilo C. Rocamora"/>
    <s v="NTTC No. 181407121200047"/>
    <d v="2024-04-05T00:00:00"/>
    <s v="C"/>
    <d v="2017-11-21T00:00:00"/>
  </r>
  <r>
    <s v="VII"/>
    <x v="0"/>
    <x v="1"/>
    <x v="13"/>
    <s v="3rd"/>
    <s v="0712-0030"/>
    <x v="22"/>
    <m/>
    <s v="Judith Del-Rosario Cajes"/>
    <s v="Poblacion, Trinidad, Bohol"/>
    <n v="10.0810511275964"/>
    <n v="124.343122298076"/>
    <s v="09171077507/ 09055214454"/>
    <s v="trinidadmunicipalcollege@yahoo.com"/>
    <s v="Public"/>
    <x v="2"/>
    <s v="WTR"/>
    <x v="1"/>
    <x v="8"/>
    <s v="NC I"/>
    <s v="268 Hours"/>
    <s v="20180712MEEEAW106034"/>
    <d v="2024-03-14T00:00:00"/>
    <d v="2029-03-15T00:00:00"/>
    <s v="Hanz Armin C. Celo"/>
    <n v="211707121200434"/>
    <m/>
    <m/>
    <d v="2018-04-10T00:00:00"/>
  </r>
  <r>
    <s v="VII"/>
    <x v="0"/>
    <x v="1"/>
    <x v="13"/>
    <s v="3rd"/>
    <s v="0712-0030"/>
    <x v="22"/>
    <m/>
    <s v="Judith Del-Rosario Cajes"/>
    <s v="Poblacion, Trinidad, Bohol"/>
    <n v="10.0810511275964"/>
    <n v="124.343122298076"/>
    <s v="09171077507/ 09055214454"/>
    <s v="trinidadmunicipalcollege@yahoo.com"/>
    <s v="Public"/>
    <x v="2"/>
    <s v="WTR"/>
    <x v="1"/>
    <x v="6"/>
    <s v="NC II"/>
    <s v="268 Hours"/>
    <s v="WTR No. 201507012193"/>
    <d v="2024-08-14T00:00:00"/>
    <d v="2028-08-15T00:00:00"/>
    <s v="Not indicated"/>
    <s v="Not indicated"/>
    <d v="2024-08-12T00:00:00"/>
    <s v="C"/>
    <d v="2015-10-28T00:00:00"/>
  </r>
  <r>
    <s v="VII"/>
    <x v="0"/>
    <x v="0"/>
    <x v="14"/>
    <s v="4th"/>
    <s v="0712-0014"/>
    <x v="23"/>
    <m/>
    <s v="Edgard T. Escalona"/>
    <s v="Bingag, Dauis, Bohol"/>
    <n v="9.6118688371941907"/>
    <n v="123.812470767389"/>
    <n v="9176240668"/>
    <s v="egaysfarm@gmail.com"/>
    <s v="Private"/>
    <x v="3"/>
    <s v="WTR"/>
    <x v="9"/>
    <x v="26"/>
    <s v="NC II"/>
    <s v="232 Hours"/>
    <s v="20190712AFFOAP212040"/>
    <d v="2024-01-25T00:00:00"/>
    <d v="2029-01-26T00:00:00"/>
    <s v="Marilou M. Escalona"/>
    <s v="NC No. 18076102003368_x000a_"/>
    <d v="2024-05-03T00:00:00"/>
    <s v="C"/>
    <d v="2019-04-03T00:00:00"/>
  </r>
  <r>
    <s v="VII"/>
    <x v="0"/>
    <x v="0"/>
    <x v="0"/>
    <s v="Component"/>
    <s v="0712-0015"/>
    <x v="24"/>
    <m/>
    <s v="Aida C. Madulara / President"/>
    <s v="Bldg. #0250 J.A. Clarin Street Poblacion III, Tagbilaran City (Capital), Bohol, Region VII, Philippines, 6300"/>
    <n v="9.6450429112988108"/>
    <n v="123.862470952048"/>
    <s v="(038) 501-0918_x000a_ 9985487531"/>
    <s v="madulara@yahoo.com"/>
    <s v="Private"/>
    <x v="0"/>
    <s v="WTR"/>
    <x v="0"/>
    <x v="0"/>
    <s v="NC III"/>
    <s v="108 hours"/>
    <s v="20190712TRSEVM307027"/>
    <d v="2024-02-26T00:00:00"/>
    <d v="2029-02-27T00:00:00"/>
    <s v="Ana Liza A. Baluran_x000a_Jovie D. Cabais"/>
    <s v="NTTC No. 211707121300387_x000a_NTTC No. 191907121300496"/>
    <d v="2024-09-23T00:00:00"/>
    <s v="C"/>
    <d v="2019-03-13T00:00:00"/>
  </r>
  <r>
    <s v="VII"/>
    <x v="0"/>
    <x v="0"/>
    <x v="0"/>
    <s v="Component"/>
    <s v="0712-0015"/>
    <x v="24"/>
    <m/>
    <s v="Aida C. Madulara / President"/>
    <s v="Bldg. #0250 J.A. Clarin Street Poblacion III, Tagbilaran City (Capital), Bohol, Region VII, Philippines, 6300"/>
    <n v="9.6450429112988108"/>
    <n v="123.862470952048"/>
    <s v="(038) 501-0918_x000a_ 9985487531"/>
    <s v="madulara@yahoo.com"/>
    <s v="Private"/>
    <x v="0"/>
    <s v="WTR"/>
    <x v="7"/>
    <x v="14"/>
    <s v="NC III"/>
    <s v="292 hours"/>
    <s v="20190712SOCBKP307013"/>
    <d v="2024-02-26T00:00:00"/>
    <d v="2029-02-27T00:00:00"/>
    <s v="Leomar B. Virador_x000a_ Melissa C. Handumon _x000a_Jesie B. Dua"/>
    <s v="NTTC No. 181807121300128 _x000a_NTTC No. 221807121300196_x000a_NTTC No. 222207121300374"/>
    <d v="2024-09-23T00:00:00"/>
    <s v="C"/>
    <d v="2019-02-26T00:00:00"/>
  </r>
  <r>
    <s v="VII"/>
    <x v="0"/>
    <x v="2"/>
    <x v="15"/>
    <s v="4th"/>
    <s v="0712-0016"/>
    <x v="25"/>
    <m/>
    <s v="Casimero H. Llubit"/>
    <s v="Brgy. Luyo, Dimiao, Bohol"/>
    <n v="9.6092663937095608"/>
    <n v="124.15756261212699"/>
    <n v="9753950543"/>
    <m/>
    <s v="Private"/>
    <x v="3"/>
    <s v="WTR"/>
    <x v="9"/>
    <x v="26"/>
    <s v="NC II"/>
    <s v="232 Hours"/>
    <s v="20200712AFFOAP212062"/>
    <d v="2024-03-15T00:00:00"/>
    <d v="2029-03-18T00:00:00"/>
    <s v="Jessmer Q. Llubit_x000a_ Genevieve Maris G. Llubit_x000a_ Lito P. Resabal"/>
    <s v="NC No. 19071202014456_x000a_ NC No. 19071202014457_x000a_ NC No. 21071202000336"/>
    <m/>
    <m/>
    <d v="2020-11-04T00:00:00"/>
  </r>
  <r>
    <s v="VII"/>
    <x v="0"/>
    <x v="2"/>
    <x v="9"/>
    <s v="4th"/>
    <s v="0712-0026"/>
    <x v="26"/>
    <m/>
    <s v="Jose G. Labonite"/>
    <s v="Brgy. San Isidro, Pilar, Bohol"/>
    <n v="9.9025946771280005"/>
    <n v="124.346684209721"/>
    <s v="09552432045/ 09095889358"/>
    <m/>
    <s v="Private"/>
    <x v="3"/>
    <s v="RTP"/>
    <x v="9"/>
    <x v="28"/>
    <s v="N/A"/>
    <s v="96 hours"/>
    <s v="NTR No.202007120029"/>
    <d v="2023-04-13T00:00:00"/>
    <d v="2028-04-14T00:00:00"/>
    <s v="Jose G. Labonite_x000a_Marina A. Labonite"/>
    <s v="ATI Certificate of Completion (TOT on Production of High-Quality Inbred Rice, Seed Certification and Farm Mechanization)"/>
    <d v="2025-06-11T00:00:00"/>
    <s v="C"/>
    <d v="2020-07-27T00:00:00"/>
  </r>
  <r>
    <s v="VII"/>
    <x v="0"/>
    <x v="0"/>
    <x v="16"/>
    <s v="4th"/>
    <s v="0712-0027"/>
    <x v="27"/>
    <m/>
    <s v="Robert B. Olaer / School Administrator"/>
    <s v="Brgy. Tugas, Candijay, Bohol"/>
    <n v="9.8017179999999993"/>
    <n v="124.4961885"/>
    <n v="9554282534"/>
    <s v="rbolaer@yahoo.com"/>
    <s v="Private"/>
    <x v="3"/>
    <s v="RTP"/>
    <x v="9"/>
    <x v="28"/>
    <s v="N/A"/>
    <s v="96 hours"/>
    <s v="NTR No.202007120030"/>
    <d v="2023-03-29T00:00:00"/>
    <d v="2028-03-30T00:00:00"/>
    <s v="Robert B. Olaer_x000a_Eduardo L. Escabusa_x000a_Rene B. Inojales"/>
    <s v="ATI Certificate of Completion (TOT on Production of High-Quality Inbred Rice, Seed Certification and Farm Mechanization)"/>
    <d v="2025-05-14T00:00:00"/>
    <s v="C"/>
    <d v="2020-07-27T00:00:00"/>
  </r>
  <r>
    <s v="VII"/>
    <x v="0"/>
    <x v="1"/>
    <x v="11"/>
    <s v="5th"/>
    <s v="0712-0017"/>
    <x v="28"/>
    <m/>
    <s v="Engr. Raul M. Soria, PME"/>
    <s v="Candajec, Clarin, Bohol"/>
    <n v="9.9566945626296199"/>
    <n v="124.01955394040399"/>
    <n v="9989782358"/>
    <s v="clartech_tesdatrainingcenter19@yahoo.com"/>
    <s v="Private"/>
    <x v="0"/>
    <s v="WTR"/>
    <x v="1"/>
    <x v="8"/>
    <s v="NC I"/>
    <s v="268 Hours"/>
    <s v="20200712MEEEAW106051"/>
    <d v="2024-05-04T00:00:00"/>
    <d v="2029-05-05T00:00:00"/>
    <s v="Jesiel T. Josol_x000a_Mark Kenneth T. Lurot"/>
    <s v="NTTC No. 222207121200574_x000a_NTTC No. 222007121200012"/>
    <m/>
    <m/>
    <d v="2020-10-19T00:00:00"/>
  </r>
  <r>
    <s v="VII"/>
    <x v="0"/>
    <x v="1"/>
    <x v="11"/>
    <s v="5th"/>
    <s v="0712-0017"/>
    <x v="28"/>
    <m/>
    <s v="Engr. Raul M. Soria, PME"/>
    <s v="Candajec, Clarin, Bohol"/>
    <n v="9.9566945626296199"/>
    <n v="124.01955394040399"/>
    <n v="9989782358"/>
    <s v="clartech_tesdatrainingcenter19@yahoo.com"/>
    <s v="Private"/>
    <x v="0"/>
    <s v="WTR"/>
    <x v="1"/>
    <x v="6"/>
    <s v="NC II"/>
    <s v="268 Hours"/>
    <s v="20200712MEEEAW206052"/>
    <d v="2024-05-04T00:00:00"/>
    <d v="2029-05-05T00:00:00"/>
    <s v="Jesiel T. Josol_x000a_Mark Kenneth T. Lurot"/>
    <s v="NTTC No. 222207121200574_x000a_NTTC No. 222007121200012"/>
    <m/>
    <m/>
    <d v="2020-10-19T00:00:00"/>
  </r>
  <r>
    <s v="VII"/>
    <x v="0"/>
    <x v="1"/>
    <x v="2"/>
    <s v="1st"/>
    <s v="0712-0028"/>
    <x v="29"/>
    <m/>
    <s v="Rodelito C. Balloca"/>
    <s v="Brgy. Bulilis, Ubay, Bohol"/>
    <n v="10.046890640699299"/>
    <n v="124.472526539372"/>
    <s v="9063954884 / 0910-175-9315"/>
    <s v="ballocajocelyn@gmail.com"/>
    <s v="Private"/>
    <x v="3"/>
    <s v="RTP"/>
    <x v="9"/>
    <x v="28"/>
    <s v="N/A"/>
    <s v="96 hours"/>
    <s v="NTR No.20210712001"/>
    <d v="2023-04-13T00:00:00"/>
    <d v="2028-04-14T00:00:00"/>
    <s v="Rodelito C. Balloca"/>
    <s v="N/A"/>
    <d v="2024-08-12T00:00:00"/>
    <s v="C"/>
    <d v="2021-03-10T00:00:00"/>
  </r>
  <r>
    <s v="VII"/>
    <x v="0"/>
    <x v="0"/>
    <x v="17"/>
    <s v="2nd"/>
    <s v="0712-0019"/>
    <x v="30"/>
    <m/>
    <s v="Elvi Peter L. Relampagos"/>
    <s v="Moto Sur, Loon Bohol"/>
    <n v="9.8050667884779692"/>
    <n v="123.797421096226"/>
    <n v="9229417436"/>
    <s v="lmdc0521@gmail.com"/>
    <s v="Public"/>
    <x v="4"/>
    <s v="WTR"/>
    <x v="7"/>
    <x v="14"/>
    <s v="NC III"/>
    <s v="292 hours"/>
    <s v="20210712SOCBKP307042"/>
    <d v="2024-05-23T00:00:00"/>
    <d v="2029-05-24T00:00:00"/>
    <s v="Cristor N. Langamen"/>
    <s v="NTTC No. 201907121300066"/>
    <d v="2024-06-13T00:00:00"/>
    <s v="C"/>
    <d v="2021-05-21T00:00:00"/>
  </r>
  <r>
    <s v="VII"/>
    <x v="0"/>
    <x v="0"/>
    <x v="18"/>
    <s v="5th"/>
    <s v="0712-0020"/>
    <x v="31"/>
    <m/>
    <s v="Joseph C. Barrete"/>
    <s v="Pantad, Bahi, Alburquerque, Bohol"/>
    <n v="9.6189160285138193"/>
    <n v="123.94610653855401"/>
    <n v="9422952781"/>
    <s v="_x000a__x000a_joebarrete@gmail.com / reetopsfarmescapade@gmail.com"/>
    <s v="Private"/>
    <x v="3"/>
    <s v="WTR"/>
    <x v="9"/>
    <x v="26"/>
    <s v="NC II"/>
    <s v="280 hours"/>
    <s v="20220712AFFOAP212003"/>
    <d v="2024-03-12T00:00:00"/>
    <d v="2029-03-13T00:00:00"/>
    <s v="Dionisio L. Palingcod, Jr._x000a_ Niema O. Toroy"/>
    <s v="NC No.17076102001957_x000a_ NC No.18076102003382"/>
    <m/>
    <m/>
    <m/>
  </r>
  <r>
    <s v="VII"/>
    <x v="0"/>
    <x v="1"/>
    <x v="19"/>
    <s v="1st"/>
    <s v="0712-0029"/>
    <x v="32"/>
    <m/>
    <s v="Nilo S. Cempron"/>
    <s v="Brgy. Matin-ao, Carmen, Bohol"/>
    <n v="9.8903564025708999"/>
    <n v="124.153065967391"/>
    <s v="9177012618 / '09433350678"/>
    <s v="cempron.nilo@gmail.com"/>
    <s v="Private"/>
    <x v="3"/>
    <s v="RTP"/>
    <x v="9"/>
    <x v="28"/>
    <s v="N/A"/>
    <s v="96 hours"/>
    <s v="NTR No.202107120072"/>
    <d v="2023-03-25T00:00:00"/>
    <d v="2028-03-26T00:00:00"/>
    <s v="Jane B. Noculan_x000a_ Julito L. Mejorada"/>
    <s v="ATI Accreditation"/>
    <d v="2024-05-03T00:00:00"/>
    <s v="C"/>
    <d v="2021-09-10T00:00:00"/>
  </r>
  <r>
    <s v="VII"/>
    <x v="0"/>
    <x v="1"/>
    <x v="19"/>
    <s v="1st"/>
    <s v="0712-0018"/>
    <x v="33"/>
    <m/>
    <s v="Atty. Dionisio D. Balite"/>
    <s v="Katipunan, Carmen, Bohol"/>
    <n v="9.6477142938849294"/>
    <n v="123.852874887526"/>
    <n v="9281349165"/>
    <s v="carlostolibas46@gmail.com"/>
    <s v="Private"/>
    <x v="3"/>
    <s v="WTR"/>
    <x v="9"/>
    <x v="26"/>
    <s v="NC II"/>
    <s v="232 Hours"/>
    <s v="20210712AFFOAP212092"/>
    <d v="2024-02-26T00:00:00"/>
    <d v="2029-02-27T00:00:00"/>
    <s v="Carlos C. Tolibas_x000a_ Eugenia D. Dag-um _x000a_  Nilo Y. Echavez"/>
    <s v="NC No. 17112302006934_x000a_ NC No. 18071202008820_x000a_ NC No. 18071202007704"/>
    <d v="2024-05-03T00:00:00"/>
    <s v="C"/>
    <d v="2021-11-12T00:00:00"/>
  </r>
  <r>
    <s v="VII"/>
    <x v="0"/>
    <x v="0"/>
    <x v="20"/>
    <s v="4th"/>
    <s v="0712-0021"/>
    <x v="34"/>
    <m/>
    <s v="Steve Y. Banzon"/>
    <s v="Skills Traning Center, Barangay Poblacion, Buenavista, Bohol"/>
    <n v="10.084083662702801"/>
    <n v="124.112433925064"/>
    <s v="09209200022 / 09176324425"/>
    <s v="skillsinfo@primary.com.ph"/>
    <s v="Private"/>
    <x v="0"/>
    <s v="WTR"/>
    <x v="10"/>
    <x v="32"/>
    <s v="NC II"/>
    <s v="156 Hours"/>
    <s v="20220712CONSFI212052"/>
    <d v="2024-01-24T00:00:00"/>
    <d v="2029-01-25T00:00:00"/>
    <s v="Steve Y. Banzon_x000a_Teddy M. Taray"/>
    <s v="NTTC No. 211707221200112_x000a_NTTC No. 211707221200194"/>
    <d v="2024-09-23T00:00:00"/>
    <s v="C"/>
    <m/>
  </r>
  <r>
    <s v="VII"/>
    <x v="0"/>
    <x v="0"/>
    <x v="0"/>
    <s v="Component"/>
    <s v="0712-0022"/>
    <x v="7"/>
    <s v="(Formerly: Can-Care Technical Vocational Education Training Institute, Inc. ) (Formerly: Can-Care Caregiver Training and Development Center, Inc.) (Formerly: Can-Care Caregiver Training Assessment and Development Center, Inc.)"/>
    <s v="Feliciano C. Agta, CPA - President"/>
    <s v="0229 Gallares Street, Poblacion II, Tagbilaran City, Bohol Philippines 6300"/>
    <n v="9.6473124496180809"/>
    <n v="123.851781698073"/>
    <s v="(038) 427-5117, 09199377243, 09195862870"/>
    <s v="cancarecaregiver2001@gmail.com"/>
    <s v="Private"/>
    <x v="0"/>
    <s v="WTR"/>
    <x v="7"/>
    <x v="33"/>
    <s v="NC II"/>
    <s v="209 Hours"/>
    <s v="20220712SOCRES219070"/>
    <d v="2022-10-26T00:00:00"/>
    <d v="2027-10-25T00:00:00"/>
    <s v="Teresita L. Domingo"/>
    <s v="NTTC No. 201907221200006"/>
    <d v="2024-04-05T00:00:00"/>
    <s v="C"/>
    <m/>
  </r>
  <r>
    <s v="VII"/>
    <x v="0"/>
    <x v="0"/>
    <x v="0"/>
    <s v="Component"/>
    <s v="0712-0039"/>
    <x v="35"/>
    <m/>
    <s v="Francisca R. Opog, Ph.D. / School Director"/>
    <s v="Cabalit St. Taloto District, Tagbilaran City, Bohol"/>
    <n v="9.6697798632166307"/>
    <n v="123.866131629498"/>
    <s v="(038) 427-2225 / 09203790021"/>
    <s v="asiandivinelightcollege@gmail.com"/>
    <s v="Private"/>
    <x v="3"/>
    <s v="WTR"/>
    <x v="9"/>
    <x v="26"/>
    <s v="NC II"/>
    <n v="272"/>
    <s v="WTR No. 20220712AFFOAP212074"/>
    <d v="2023-12-01T00:00:00"/>
    <d v="2028-12-04T00:00:00"/>
    <s v="Pablita R. Cabarles_x000a_Reynaldo C. Estrosos_x000a_Mary Grace U. Pacatang_x000a_Mark Jame M. Plazos_x000a_Apolinar B. Dalen"/>
    <s v="NTTC No. 212107121200385_x000a_NC No. 22071202021682_x000a_NC No. 20071202000542_x000a_NC No. 21071202000136_x000a_NC No. 21071202000126"/>
    <d v="2024-04-05T00:00:00"/>
    <s v="C"/>
    <d v="2022-11-16T00:00:00"/>
  </r>
  <r>
    <s v="VII"/>
    <x v="0"/>
    <x v="0"/>
    <x v="0"/>
    <s v="Component"/>
    <s v="0712-0023"/>
    <x v="20"/>
    <m/>
    <s v="Niña C. Lasala - Administrator"/>
    <s v="2nd /3rd Floor Yucon Building J.A. Clarin St. Dampas, Tagbilaran City, Bohol"/>
    <n v="9.6517059529465801"/>
    <n v="123.86685578088399"/>
    <s v="(038) 502-0613 / 09338611805"/>
    <s v="smstaci2011@gmail.com"/>
    <s v="Private"/>
    <x v="0"/>
    <s v="WTR"/>
    <x v="4"/>
    <x v="10"/>
    <s v="NC II"/>
    <n v="946"/>
    <s v="WTR No. 20220712HHCCGV207076"/>
    <d v="2024-02-16T00:00:00"/>
    <d v="2029-02-19T00:00:00"/>
    <s v="Marydel J. Montesco_x000a_Leah Adrianne M. Fortich_x000a_Florencio P. Karaan, Jr._x000a_Ann Sheila J. Granada"/>
    <s v="NTTC No. 201807121200227_x000a_NTTC No. 191907121200453_x000a_NTTC No, 202007121200226_x000a_NTTC No. 191807121200013"/>
    <d v="2024-05-03T00:00:00"/>
    <s v="C"/>
    <m/>
  </r>
  <r>
    <s v="VII"/>
    <x v="0"/>
    <x v="0"/>
    <x v="10"/>
    <s v="1st"/>
    <s v="0712-0001"/>
    <x v="17"/>
    <m/>
    <s v="Maria Levy A. Yosoya"/>
    <s v="Potohan, Tubigon, Bohol"/>
    <n v="9.9612859268488005"/>
    <n v="123.955908234931"/>
    <s v="(038) 508-8216 / 09179624837"/>
    <s v="ptctubigon@tesda.gov.ph"/>
    <s v="Public"/>
    <x v="1"/>
    <s v="WTR"/>
    <x v="10"/>
    <x v="23"/>
    <s v="NC II"/>
    <n v="229"/>
    <s v="WTR No. 20220712CONMAS218082"/>
    <d v="2024-08-09T00:00:00"/>
    <d v="2029-08-10T00:00:00"/>
    <s v="Johnard C. Zabate"/>
    <s v="NTTC No. 201907121200265"/>
    <d v="2024-05-31T00:00:00"/>
    <s v="C"/>
    <m/>
  </r>
  <r>
    <s v="VII"/>
    <x v="0"/>
    <x v="0"/>
    <x v="0"/>
    <s v="Component"/>
    <s v="0712-0008"/>
    <x v="4"/>
    <m/>
    <s v="Ma. Sarah P. Gordoncillo - School Director"/>
    <s v="Zamora St., Dao District, Tagbilaran City, Bohol"/>
    <n v="9.6588668741703092"/>
    <n v="123.872431282376"/>
    <s v="(038) 501-3040 / 501-3041"/>
    <m/>
    <s v="Private"/>
    <x v="0"/>
    <s v="WTR"/>
    <x v="0"/>
    <x v="4"/>
    <s v="NC II"/>
    <n v="556"/>
    <s v="WTR No. 20220712TRSHSK213091"/>
    <d v="2024-02-26T00:00:00"/>
    <d v="2029-02-27T00:00:00"/>
    <s v="Lenita C. Escatron"/>
    <s v="NTTC No. 221807121200197"/>
    <d v="2024-04-05T00:00:00"/>
    <s v="C"/>
    <d v="2022-12-09T00:00:00"/>
  </r>
  <r>
    <s v="VII"/>
    <x v="0"/>
    <x v="2"/>
    <x v="6"/>
    <s v="4th"/>
    <s v="0712-0003"/>
    <x v="13"/>
    <m/>
    <s v="Apolinar P. Cadeliña - Center Adminstrator"/>
    <s v="Poblacion, Bilar, Bohol"/>
    <n v="9.7021431242957092"/>
    <n v="124.10275016739"/>
    <s v="(038) 411-5228; 09302443241"/>
    <s v="ptcbilar@tesda.gov.ph"/>
    <s v="Public"/>
    <x v="1"/>
    <s v="WTR"/>
    <x v="0"/>
    <x v="34"/>
    <s v="NC III"/>
    <n v="600"/>
    <s v="WTR No. 20220712TRSFBS318105"/>
    <d v="2022-12-16T00:00:00"/>
    <d v="2027-12-15T00:00:00"/>
    <s v="Alfie D. Mahumot"/>
    <s v="NTTC No. 191907121300487"/>
    <d v="2024-05-06T00:00:00"/>
    <s v="C"/>
    <m/>
  </r>
  <r>
    <s v="VII"/>
    <x v="0"/>
    <x v="2"/>
    <x v="21"/>
    <s v="4th"/>
    <s v="0712-0042"/>
    <x v="36"/>
    <m/>
    <s v="Consolacion D. Rana - Administrator"/>
    <s v="Purok 3, Lutao Alejawan, Duero, Bohol, Region VII (Central Visayas), 6309"/>
    <n v="9.6884893069999993"/>
    <n v="124.4007778"/>
    <s v="9060351019 / 530-0798"/>
    <s v="easternheights.ehse@gmail.com"/>
    <s v="Private"/>
    <x v="0"/>
    <s v="WTR"/>
    <x v="0"/>
    <x v="1"/>
    <s v="NC II"/>
    <n v="436"/>
    <s v="WTR No. 20230712TRSFBS213005"/>
    <d v="2023-10-13T00:00:00"/>
    <d v="2028-10-16T00:00:00"/>
    <s v="Ilner V. Rabi"/>
    <s v="NTTC No. 222107121200492"/>
    <d v="2024-05-03T00:00:00"/>
    <s v="C"/>
    <m/>
  </r>
  <r>
    <s v="VII"/>
    <x v="0"/>
    <x v="0"/>
    <x v="18"/>
    <s v="5th"/>
    <s v="0712-0020"/>
    <x v="31"/>
    <m/>
    <s v="Joseph Barrete - Farm Owner"/>
    <s v="Pantad, Bahi, Alburquerque, Bohol"/>
    <n v="9.6189160285138193"/>
    <n v="123.94610653855401"/>
    <n v="9422952781"/>
    <m/>
    <s v="Private"/>
    <x v="3"/>
    <s v="WTR"/>
    <x v="9"/>
    <x v="35"/>
    <s v="NC I"/>
    <n v="350"/>
    <s v="WTR No. 20230712AFFACP105008"/>
    <d v="2024-04-03T00:00:00"/>
    <d v="2029-04-04T00:00:00"/>
    <s v="Luzminda M. Salubre"/>
    <s v="NC No. 18071201012155"/>
    <d v="2024-04-10T00:00:00"/>
    <s v="C"/>
    <m/>
  </r>
  <r>
    <s v="VII"/>
    <x v="0"/>
    <x v="0"/>
    <x v="17"/>
    <s v="2nd"/>
    <s v="0712-0019"/>
    <x v="30"/>
    <m/>
    <s v="Elvi Peter L. Relampagos - Head/Municipal Mayor"/>
    <s v="Moto Sur, Loon Bohol"/>
    <n v="9.8050667884779692"/>
    <n v="123.797421096226"/>
    <n v="9229417436"/>
    <s v="lmdc0521@gmail.com"/>
    <s v="Public"/>
    <x v="4"/>
    <s v="WTR"/>
    <x v="1"/>
    <x v="8"/>
    <s v="NC I"/>
    <n v="308"/>
    <s v="WTR No. 20230712MEEEAW106009"/>
    <d v="2023-02-07T00:00:00"/>
    <d v="2029-02-26T00:00:00"/>
    <s v="Luzvimar R. Resilosa"/>
    <s v="NTTC No. 221907121200044"/>
    <d v="2024-06-13T00:00:00"/>
    <s v="C"/>
    <d v="2023-02-07T00:00:00"/>
  </r>
  <r>
    <s v="VII"/>
    <x v="0"/>
    <x v="0"/>
    <x v="17"/>
    <s v="2nd"/>
    <s v="0712-0019"/>
    <x v="30"/>
    <m/>
    <s v="Elvi Peter L. Relampagos - Head/Municipal Mayor"/>
    <s v="Moto Sur, Loon Bohol"/>
    <n v="9.8050667884779692"/>
    <n v="123.797421096226"/>
    <n v="9229417436"/>
    <s v="lmdc0521@gmail.com"/>
    <s v="Public"/>
    <x v="4"/>
    <s v="WTR"/>
    <x v="1"/>
    <x v="6"/>
    <s v="NC II"/>
    <n v="308"/>
    <s v="WTR No. 20230712MEEEAW206010"/>
    <d v="2023-02-07T00:00:00"/>
    <d v="2029-02-26T00:00:00"/>
    <s v="Luzvimar R. Resilosa"/>
    <s v="NTTC No. 221907121200044"/>
    <d v="2024-06-13T00:00:00"/>
    <s v="C"/>
    <d v="2023-02-07T00:00:00"/>
  </r>
  <r>
    <s v="VII"/>
    <x v="0"/>
    <x v="0"/>
    <x v="20"/>
    <s v="4th"/>
    <s v="0712-0021"/>
    <x v="34"/>
    <m/>
    <s v="Paulette D. Liu - President"/>
    <s v="Skills Traning Center, Barangay Poblacion, Buenavista, Bohol"/>
    <n v="10.084083662702801"/>
    <n v="124.112433925064"/>
    <s v="09209200022 / 09176324425"/>
    <s v="skillsinfo@primary.com.ph"/>
    <s v="Private"/>
    <x v="0"/>
    <s v="WTR"/>
    <x v="10"/>
    <x v="23"/>
    <s v="NC II"/>
    <n v="261"/>
    <s v="WTR No. 20230712CONMAS218033"/>
    <d v="2023-04-24T00:00:00"/>
    <d v="2028-04-23T00:00:00"/>
    <s v="Teddy M. Taray_x000a_Steve Y. Banzon"/>
    <s v="NTTC No. 191707221200359_x000a_NTTC No. 201707221200078"/>
    <d v="2024-05-03T00:00:00"/>
    <s v="C"/>
    <m/>
  </r>
  <r>
    <s v="VII"/>
    <x v="0"/>
    <x v="0"/>
    <x v="20"/>
    <s v="4th"/>
    <s v="0712-0021"/>
    <x v="34"/>
    <m/>
    <s v="Paulette D. Liu - President"/>
    <s v="Skills Traning Center, Barangay Poblacion, Buenavista, Bohol"/>
    <n v="10.084083662702801"/>
    <n v="124.112433925064"/>
    <s v="09209200022 / 09176324425"/>
    <s v="skillsinfo@primary.com.ph"/>
    <s v="Private"/>
    <x v="0"/>
    <s v="WTR"/>
    <x v="10"/>
    <x v="36"/>
    <s v="NC II"/>
    <n v="242"/>
    <s v="WTR No. 20230712CONRSW213034"/>
    <d v="2023-04-24T00:00:00"/>
    <d v="2028-04-23T00:00:00"/>
    <s v="Teddy M. Taray_x000a_Steve Y. Banzon"/>
    <s v="NTTC No. 211707221200193_x000a_NTTC  No. 181707221200268"/>
    <d v="2024-05-03T00:00:00"/>
    <s v="C"/>
    <m/>
  </r>
  <r>
    <s v="VII"/>
    <x v="0"/>
    <x v="0"/>
    <x v="20"/>
    <s v="4th"/>
    <s v="0712-0021"/>
    <x v="34"/>
    <m/>
    <s v="Paulette D. Liu - President"/>
    <s v="Skills Traning Center, Barangay Poblacion, Buenavista, Bohol"/>
    <n v="10.084083662702801"/>
    <n v="124.112433925064"/>
    <s v="09209200022 / 09176324425"/>
    <s v="skillsinfo@primary.com.ph"/>
    <s v="Private"/>
    <x v="0"/>
    <s v="WTR"/>
    <x v="10"/>
    <x v="37"/>
    <s v="NC II"/>
    <n v="197"/>
    <s v="WTR No. 20230712CONTIL218035"/>
    <d v="2023-04-24T00:00:00"/>
    <d v="2028-04-23T00:00:00"/>
    <s v="Steve Y. Banzon"/>
    <s v="NTTC No. 191707221200436"/>
    <d v="2024-05-03T00:00:00"/>
    <s v="C"/>
    <m/>
  </r>
  <r>
    <s v="VII"/>
    <x v="0"/>
    <x v="2"/>
    <x v="8"/>
    <s v="3rd"/>
    <s v="0712-0013"/>
    <x v="15"/>
    <m/>
    <s v="Jaminel A. Damolo - Center Administrator"/>
    <s v="Poblacion, Jagna, Bohol"/>
    <n v="9.6667974582748997"/>
    <n v="124.36827289016099"/>
    <s v="(038) 412-7558; 09384140201"/>
    <s v="ptcjagna@tesda.gov.ph"/>
    <s v="Public"/>
    <x v="1"/>
    <s v="WTR"/>
    <x v="1"/>
    <x v="6"/>
    <s v="NC II"/>
    <n v="268"/>
    <s v="WTR No. 20230712MEEEAW206040"/>
    <d v="2023-05-10T00:00:00"/>
    <d v="2028-05-11T00:00:00"/>
    <s v="JC Keynness T. Gunday"/>
    <s v="NTTC No. 201607121200228"/>
    <d v="2024-06-24T00:00:00"/>
    <s v="C"/>
    <m/>
  </r>
  <r>
    <s v="VII"/>
    <x v="0"/>
    <x v="0"/>
    <x v="17"/>
    <s v="2nd"/>
    <s v="0712-0019"/>
    <x v="30"/>
    <m/>
    <s v="Elvi Peter L. Relampagos - Head/Municipal Mayor"/>
    <s v="Moto Sur, Loon Bohol"/>
    <n v="9.8050667884779692"/>
    <n v="123.797421096226"/>
    <n v="9229417436"/>
    <s v="lmdc0521@gmail.com"/>
    <s v="Public"/>
    <x v="4"/>
    <s v="WTR"/>
    <x v="0"/>
    <x v="5"/>
    <s v="NC II"/>
    <n v="141"/>
    <s v="WTR No. 20230712TRSBPP209051"/>
    <d v="2023-06-07T00:00:00"/>
    <d v="2028-06-08T00:00:00"/>
    <s v="Ezra A. Quadalquiver"/>
    <s v="NTTC No. 201907121200296"/>
    <d v="2024-06-13T00:00:00"/>
    <s v="C"/>
    <m/>
  </r>
  <r>
    <s v="VII"/>
    <x v="0"/>
    <x v="1"/>
    <x v="7"/>
    <s v="3rd"/>
    <s v="0712-0004"/>
    <x v="14"/>
    <m/>
    <s v="Maria Levy A. Yosoya, Center Administrator"/>
    <s v="Cagayan, Inabanga, Bohol"/>
    <n v="10.051349891515599"/>
    <n v="124.079209349663"/>
    <s v="(038) 512-9012"/>
    <s v="ptcinabanga@tesda.gov.ph"/>
    <s v="Public"/>
    <x v="1"/>
    <s v="WTR-MTP"/>
    <x v="10"/>
    <x v="38"/>
    <s v="NC II"/>
    <n v="181"/>
    <s v="WTR No. MTP-202307CONMAS218-034"/>
    <d v="2023-05-26T00:00:00"/>
    <d v="2028-03-26T00:00:00"/>
    <s v="Churchill P. Belano"/>
    <s v="NTTC No. 191907121200295"/>
    <d v="2024-07-22T00:00:00"/>
    <s v="C"/>
    <m/>
  </r>
  <r>
    <s v="VII"/>
    <x v="0"/>
    <x v="0"/>
    <x v="10"/>
    <s v="1st"/>
    <s v="0712-0001"/>
    <x v="17"/>
    <m/>
    <s v="Maria Levy A. Yosoya - Center Administrator"/>
    <s v="Potohan, Tubigon, Bohol"/>
    <n v="9.9612859268488005"/>
    <n v="123.955908234931"/>
    <s v="(038) 508-8216 / 09179624837"/>
    <s v="ptctubigon@tesda.gov.ph"/>
    <s v="Public"/>
    <x v="1"/>
    <s v="WTR-MTP"/>
    <x v="0"/>
    <x v="39"/>
    <s v="NC II"/>
    <n v="141"/>
    <s v="WTR No. MTP-202307TRSBPP209-037"/>
    <d v="2023-05-29T00:00:00"/>
    <d v="2028-03-30T00:00:00"/>
    <s v="Joahnna Z. Mangyao_x000a_Michelle P. Aranas"/>
    <s v="NTTC No. 221907121200025_x000a_NTTC No. 222007121200579"/>
    <d v="2024-05-31T00:00:00"/>
    <s v="C"/>
    <m/>
  </r>
  <r>
    <s v="VII"/>
    <x v="0"/>
    <x v="0"/>
    <x v="10"/>
    <s v="1st"/>
    <s v="0712-0001"/>
    <x v="17"/>
    <m/>
    <s v="Maria Levy A. Yosoya - Center Administrator"/>
    <s v="Potohan, Tubigon, Bohol"/>
    <n v="9.9612859268488005"/>
    <n v="123.955908234931"/>
    <s v="(038) 508-8216 / 09179624837"/>
    <s v="ptctubigon@tesda.gov.ph"/>
    <s v="Public"/>
    <x v="1"/>
    <s v="WTR-MTP"/>
    <x v="0"/>
    <x v="40"/>
    <s v="NC II"/>
    <n v="316"/>
    <s v="WTR No. MTP-202307TRSCOK214-039"/>
    <d v="2024-03-04T00:00:00"/>
    <d v="2029-03-05T00:00:00"/>
    <s v="Joahnna Z. Mangyao_x000a_Kaye Imelda Q. Argamosa_x000a_Michelle P. Aranas"/>
    <s v="NTTC No. 191907121200497_x000a_NTTC No. 202007121200346_x000a_NTTC No. 202007121200337"/>
    <d v="2024-05-31T00:00:00"/>
    <s v="C"/>
    <m/>
  </r>
  <r>
    <s v="VII"/>
    <x v="0"/>
    <x v="2"/>
    <x v="9"/>
    <s v="4th"/>
    <s v="0712-0005"/>
    <x v="16"/>
    <m/>
    <s v="Homer Lendie B. Magante - Center Administrator"/>
    <s v="Poblacion, Pilar, Bohol"/>
    <n v="9.8567162226397809"/>
    <n v="124.336426906886"/>
    <s v="(038) 510-8237 / 09173164144"/>
    <s v="ptcpilar@tesda.gov.ph"/>
    <s v="Public"/>
    <x v="1"/>
    <s v="WTR-MTP"/>
    <x v="9"/>
    <x v="41"/>
    <s v="NC II"/>
    <n v="232"/>
    <s v="WTR No. MTP-202307AFFOAP212-064"/>
    <d v="2024-02-07T00:00:00"/>
    <d v="2029-02-08T00:00:00"/>
    <s v="Myna S. Millabangco_x000a_Luznevieve B. Paulines"/>
    <s v="NTTC No. 212107121200444"/>
    <d v="2024-06-24T00:00:00"/>
    <s v="C"/>
    <d v="2023-06-22T00:00:00"/>
  </r>
  <r>
    <s v="VII"/>
    <x v="0"/>
    <x v="2"/>
    <x v="9"/>
    <s v="4th"/>
    <s v="0712-0005"/>
    <x v="16"/>
    <m/>
    <s v="Homer Lendie B. Magante - Center Administrator"/>
    <s v="Poblacion, Pilar, Bohol"/>
    <n v="9.8567162226397809"/>
    <n v="124.336426906886"/>
    <s v="(038) 510-8237 / 09173164144"/>
    <s v="ptcpilar@tesda.gov.ph"/>
    <s v="Public"/>
    <x v="1"/>
    <s v="WTR-MTP"/>
    <x v="10"/>
    <x v="42"/>
    <s v="NC I"/>
    <n v="123"/>
    <s v="WTR No. MTP-202307CONMASS18-065"/>
    <d v="2023-06-22T00:00:00"/>
    <d v="2028-03-30T00:00:00"/>
    <s v="Robert S. Ladeza"/>
    <s v="NTTC No. 211707121200331"/>
    <d v="2024-06-24T00:00:00"/>
    <s v="C"/>
    <m/>
  </r>
  <r>
    <s v="VII"/>
    <x v="0"/>
    <x v="2"/>
    <x v="9"/>
    <s v="4th"/>
    <s v="0712-0005"/>
    <x v="16"/>
    <m/>
    <s v="Homer Lendie B. Magante - Center Administrator"/>
    <s v="Poblacion, Pilar, Bohol"/>
    <n v="9.8567162226397809"/>
    <n v="124.336426906886"/>
    <s v="(038) 510-8237 / 09173164144"/>
    <s v="ptcpilar@tesda.gov.ph"/>
    <s v="Public"/>
    <x v="1"/>
    <s v="WTR-MTP"/>
    <x v="3"/>
    <x v="43"/>
    <s v="NC II"/>
    <n v="118"/>
    <s v="WTR No. MTP-202307ALTDRV204-066"/>
    <d v="2024-02-07T00:00:00"/>
    <d v="2029-02-08T00:00:00"/>
    <s v="Francis B. Balane"/>
    <s v="NTTC No. 191607121200506"/>
    <d v="2024-06-24T00:00:00"/>
    <s v="C"/>
    <d v="2023-06-22T00:00:00"/>
  </r>
  <r>
    <s v="VII"/>
    <x v="0"/>
    <x v="2"/>
    <x v="8"/>
    <s v="3rd"/>
    <s v="0712-0013"/>
    <x v="15"/>
    <m/>
    <s v="Jaminel A. Damolo - Center Administrator"/>
    <s v="Poblacion, Jagna, Bohol"/>
    <n v="9.6667974582748997"/>
    <n v="124.36827289016099"/>
    <s v="(038) 412-7558; 09384140201"/>
    <s v="ptcjagna@tesda.gov.ph"/>
    <s v="Public"/>
    <x v="1"/>
    <s v="WTR-MTP"/>
    <x v="0"/>
    <x v="39"/>
    <s v="NC II"/>
    <n v="141"/>
    <s v="WTR No. MTP-202307TRSBPP209-067"/>
    <d v="2023-06-23T00:00:00"/>
    <d v="2028-03-26T00:00:00"/>
    <s v="Roldan L. Madera"/>
    <s v="NTTC No. 191907121200206"/>
    <d v="2024-06-24T00:00:00"/>
    <s v="C"/>
    <m/>
  </r>
  <r>
    <s v="VII"/>
    <x v="0"/>
    <x v="2"/>
    <x v="8"/>
    <s v="3rd"/>
    <s v="0712-0013"/>
    <x v="15"/>
    <m/>
    <s v="Jaminel A. Damolo - Center Administrator"/>
    <s v="Poblacion, Jagna, Bohol"/>
    <n v="9.6667974582748997"/>
    <n v="124.36827289016099"/>
    <s v="(038) 412-7558; 09384140201"/>
    <s v="ptcjagna@tesda.gov.ph"/>
    <s v="Public"/>
    <x v="1"/>
    <s v="WTR-MTP"/>
    <x v="7"/>
    <x v="44"/>
    <s v="NC III"/>
    <n v="292"/>
    <s v="WTR No. MTP-202307SOCBKP304-068"/>
    <d v="2024-02-20T00:00:00"/>
    <d v="2028-10-06T00:00:00"/>
    <s v="Michelle S. Tadle"/>
    <s v="NTTC No. 232207121300015"/>
    <d v="2024-06-24T00:00:00"/>
    <s v="C"/>
    <m/>
  </r>
  <r>
    <s v="VII"/>
    <x v="0"/>
    <x v="2"/>
    <x v="8"/>
    <s v="3rd"/>
    <s v="0712-0013"/>
    <x v="15"/>
    <m/>
    <s v="Jaminel A. Damolo - Center Administrator"/>
    <s v="Poblacion, Jagna, Bohol"/>
    <n v="9.6667974582748997"/>
    <n v="124.36827289016099"/>
    <s v="(038) 412-7558; 09384140201"/>
    <s v="ptcjagna@tesda.gov.ph"/>
    <s v="Public"/>
    <x v="1"/>
    <s v="WTR-MTP"/>
    <x v="3"/>
    <x v="43"/>
    <s v="NC II"/>
    <n v="118"/>
    <s v="WTR No. MTP-202307ALTDRV204-069"/>
    <d v="2021-02-20T00:00:00"/>
    <d v="2029-02-21T00:00:00"/>
    <s v="Rogelio D. Suarez"/>
    <s v="NTTC No. 181807121200438"/>
    <d v="2024-06-24T00:00:00"/>
    <s v="C"/>
    <m/>
  </r>
  <r>
    <s v="VII"/>
    <x v="0"/>
    <x v="2"/>
    <x v="8"/>
    <s v="3rd"/>
    <s v="0712-0013"/>
    <x v="15"/>
    <m/>
    <s v="Jaminel A. Damolo - Center Administrator"/>
    <s v="Poblacion, Jagna, Bohol"/>
    <n v="9.6667974582748997"/>
    <n v="124.36827289016099"/>
    <s v="(038) 412-7558; 09384140201"/>
    <s v="ptcjagna@tesda.gov.ph"/>
    <s v="Public"/>
    <x v="1"/>
    <s v="WTR-MTP"/>
    <x v="2"/>
    <x v="45"/>
    <s v="NC II"/>
    <n v="196"/>
    <s v="WTR No. MTP-202307ELCEIM215-070"/>
    <d v="2021-02-20T00:00:00"/>
    <d v="2028-10-06T00:00:00"/>
    <s v="Glenn D. Magadan"/>
    <s v="NTTC No. 221907121200263"/>
    <d v="2024-06-24T00:00:00"/>
    <s v="C"/>
    <m/>
  </r>
  <r>
    <s v="VII"/>
    <x v="0"/>
    <x v="2"/>
    <x v="8"/>
    <s v="3rd"/>
    <s v="0712-0013"/>
    <x v="15"/>
    <m/>
    <s v="Jaminel A. Damolo - Center Administrator"/>
    <s v="Poblacion, Jagna, Bohol"/>
    <n v="9.6667974582748997"/>
    <n v="124.36827289016099"/>
    <s v="(038) 412-7558; 09384140201"/>
    <s v="ptcjagna@tesda.gov.ph"/>
    <s v="Public"/>
    <x v="1"/>
    <s v="WTR-MTP"/>
    <x v="9"/>
    <x v="41"/>
    <s v="NC II"/>
    <n v="232"/>
    <s v="WTR No. MTP-202307AFFOAP212-071"/>
    <d v="2021-02-20T00:00:00"/>
    <d v="2028-12-11T00:00:00"/>
    <s v="Miller Niño L. Pechon_x000a_Roldan L. Madera_x000a_JC Keynness T. Gunday"/>
    <s v="PTTC No. 2207120200003_x000a_PTTC No. 2207121200010_x000a_PTTC No. 2207460200012"/>
    <d v="2024-06-24T00:00:00"/>
    <s v="C"/>
    <m/>
  </r>
  <r>
    <s v="VII"/>
    <x v="0"/>
    <x v="2"/>
    <x v="8"/>
    <s v="3rd"/>
    <s v="0712-0013"/>
    <x v="15"/>
    <m/>
    <s v="Jaminel A. Damolo - Center Administrator"/>
    <s v="Poblacion, Jagna, Bohol"/>
    <n v="9.6667974582748997"/>
    <n v="124.36827289016099"/>
    <s v="(038) 412-7558; 09384140201"/>
    <s v="ptcjagna@tesda.gov.ph"/>
    <s v="Public"/>
    <x v="1"/>
    <s v="WTR-MTP"/>
    <x v="1"/>
    <x v="46"/>
    <s v="NC I"/>
    <n v="268"/>
    <s v="WTR No. MTP-202307MEEEAW106-072"/>
    <d v="2021-02-20T00:00:00"/>
    <d v="2029-02-21T00:00:00"/>
    <s v="JC Keynness T. Gunday"/>
    <s v="NTTC No. 201607121200228"/>
    <d v="2024-06-24T00:00:00"/>
    <s v="C"/>
    <m/>
  </r>
  <r>
    <s v="VII"/>
    <x v="0"/>
    <x v="2"/>
    <x v="6"/>
    <s v="4th"/>
    <s v="0712-0003"/>
    <x v="13"/>
    <m/>
    <s v="Apolinar P. Cadeliña - Center Administrator"/>
    <s v="Poblacion, Bilar, Bohol"/>
    <n v="9.7021431242957092"/>
    <n v="124.10275016739"/>
    <s v="(038) 411-5228; 09302443241"/>
    <s v="ptcbilar@tesda.gov.ph"/>
    <s v="Public"/>
    <x v="1"/>
    <s v="WTR-MTP"/>
    <x v="3"/>
    <x v="43"/>
    <s v="NC II"/>
    <n v="118"/>
    <s v="WTR No. MTP-202307ALTDRV204-077"/>
    <d v="2024-02-20T00:00:00"/>
    <d v="2029-02-21T00:00:00"/>
    <s v="Jesus M. Galan"/>
    <s v="NTTC No. 23230712120078"/>
    <d v="2024-07-08T00:00:00"/>
    <s v="C"/>
    <m/>
  </r>
  <r>
    <s v="VII"/>
    <x v="0"/>
    <x v="2"/>
    <x v="6"/>
    <s v="4th"/>
    <s v="0712-0003"/>
    <x v="13"/>
    <m/>
    <s v="Apolinar P. Cadeliña - Center Administrator"/>
    <s v="Poblacion, Bilar, Bohol"/>
    <n v="9.7021431242957092"/>
    <n v="124.10275016739"/>
    <s v="(038) 411-5228; 09302443241"/>
    <s v="ptcbilar@tesda.gov.ph"/>
    <s v="Public"/>
    <x v="1"/>
    <s v="WTR-MTP"/>
    <x v="2"/>
    <x v="45"/>
    <s v="NC II"/>
    <n v="196"/>
    <s v="WTR No. MTP-202307ELCEIM215-078"/>
    <d v="2024-02-20T00:00:00"/>
    <d v="2029-02-21T00:00:00"/>
    <s v="Jesus M. Galan"/>
    <s v="NTTC No. 23230712120075"/>
    <d v="2024-07-08T00:00:00"/>
    <s v="C"/>
    <m/>
  </r>
  <r>
    <s v="VII"/>
    <x v="0"/>
    <x v="1"/>
    <x v="7"/>
    <s v="3rd"/>
    <s v="0712-0004"/>
    <x v="14"/>
    <m/>
    <s v="Maria Levy A. Yosoya, Center Administrator"/>
    <s v="Cagayan, Inabanga, Bohol"/>
    <n v="10.051349891515599"/>
    <n v="124.079209349663"/>
    <s v="(038) 512-9012 / 09219715252"/>
    <s v="ptcinabanga@tesda.gov.ph"/>
    <s v="Public"/>
    <x v="1"/>
    <s v="WTR-MTP"/>
    <x v="1"/>
    <x v="46"/>
    <s v="NC I"/>
    <s v="268 Hours"/>
    <s v="WTR No. MTP-202307MEEEAW106-105"/>
    <d v="2024-03-14T00:00:00"/>
    <d v="2029-03-15T00:00:00"/>
    <s v="Diosdado A. Lofranco, Jr._x000a_Helios E. Pusta"/>
    <s v="NTTC No. 231907121200247_x000a_NTTC No. 201907121200034"/>
    <d v="2024-07-22T00:00:00"/>
    <s v="C"/>
    <m/>
  </r>
  <r>
    <s v="VII"/>
    <x v="0"/>
    <x v="1"/>
    <x v="7"/>
    <s v="3rd"/>
    <s v="0712-0004"/>
    <x v="14"/>
    <m/>
    <s v="Maria Levy A. Yosoya, Center Administrator"/>
    <s v="Cagayan, Inabanga, Bohol"/>
    <n v="10.051349891515599"/>
    <n v="124.079209349663"/>
    <s v="(038) 512-9012 / 09219715252"/>
    <s v="ptcinabanga@tesda.gov.ph"/>
    <s v="Public"/>
    <x v="1"/>
    <s v="WTR-MTP"/>
    <x v="1"/>
    <x v="47"/>
    <s v="NC II"/>
    <s v="268 Hours"/>
    <s v="WTR No. MTP-202307MEEEAW206-106"/>
    <d v="2024-03-14T00:00:00"/>
    <d v="2029-03-15T00:00:00"/>
    <s v="Diosdado A. Lofranco, Jr._x000a_Helios E. Pusta"/>
    <s v="NTTC No. 231907121200247_x000a_NTTC No. 201907121200034"/>
    <d v="2024-07-22T00:00:00"/>
    <s v="C"/>
    <m/>
  </r>
  <r>
    <s v="VII"/>
    <x v="0"/>
    <x v="1"/>
    <x v="7"/>
    <s v="3rd"/>
    <s v="0712-0004"/>
    <x v="14"/>
    <m/>
    <s v="Maria Levy A. Yosoya, Center Administrator"/>
    <s v="Cagayan, Inabanga, Bohol"/>
    <n v="10.051349891515599"/>
    <n v="124.079209349663"/>
    <s v="(038) 512-9012 / 09219715252"/>
    <s v="ptcinabanga@tesda.gov.ph"/>
    <s v="Public"/>
    <x v="1"/>
    <s v="WTR-MTP"/>
    <x v="2"/>
    <x v="45"/>
    <s v="NC II"/>
    <s v="196 hours"/>
    <s v="WTR No. MTP-202307ELCEIM215-107"/>
    <d v="2024-03-14T00:00:00"/>
    <d v="2029-03-15T00:00:00"/>
    <s v="Leonard Basil L. Algarme"/>
    <s v="NTTC No. 222207121200383"/>
    <d v="2024-07-22T00:00:00"/>
    <s v="C"/>
    <m/>
  </r>
  <r>
    <s v="VII"/>
    <x v="0"/>
    <x v="0"/>
    <x v="0"/>
    <s v="Component"/>
    <s v="0712-0010"/>
    <x v="19"/>
    <m/>
    <s v="Capt. Servando B. Cantaros - Managing Director"/>
    <s v="4932-A1 CPG North Ave., Manga Dist. Tagbilaran City"/>
    <n v="9.6895627850084391"/>
    <n v="123.861600352049"/>
    <s v="038-4127025"/>
    <s v="sbrtetci.bohol@gmail.com"/>
    <s v="Private"/>
    <x v="0"/>
    <s v="WTR-MTP"/>
    <x v="1"/>
    <x v="46"/>
    <s v="NC I"/>
    <s v="268 Hours"/>
    <s v="WTR No. MTP-202307MEEEAW106-110"/>
    <d v="2024-01-18T00:00:00"/>
    <d v="2029-01-19T00:00:00"/>
    <s v="Vic Ronald V. Patay_x000a_Helios E. Pusta_x000a_Jesiel T. Josol _x000a_Domingo L. Ocmeja _x000a_Richard A. Rodriquez _x000a_Mark Kenneth T. Lurot _x000a_Perfecto L. Ponte _x000a_Francisco A. Buslon _x000a_Servando B. Cantaros _x000a_Jay T. Valentos _x000a_Josue A. Madronero"/>
    <s v="NTTC No. 202007121200196_x000a_NTTC No. 201907121200034_x000a_NTTC No. 222207121200574_x000a_NTTC No. 191707121200262_x000a_NTTC No. 191907121200435_x000a_NTTC No. 222007121200012_x000a_NTTC No. 202009721200226_x000a_NTTC No. 201907121200254_x000a_NTTC No. 191907121200296_x000a_NTTC No. 221807121200463_x000a_NTTC No. 211907121200114"/>
    <d v="2024-08-19T00:00:00"/>
    <s v="C"/>
    <d v="2023-08-02T00:00:00"/>
  </r>
  <r>
    <s v="VII"/>
    <x v="0"/>
    <x v="0"/>
    <x v="0"/>
    <s v="Component"/>
    <s v="0712-0010"/>
    <x v="19"/>
    <m/>
    <s v="Capt. Servando B. Cantaros - Managing Director"/>
    <s v="4932-A1 CPG North Ave., Manga Dist. Tagbilaran City"/>
    <n v="9.6895627850084391"/>
    <n v="123.861600352049"/>
    <s v="038-4127025"/>
    <s v="sbrtetci.bohol@gmail.com"/>
    <s v="Private"/>
    <x v="0"/>
    <s v="WTR-MTP"/>
    <x v="1"/>
    <x v="47"/>
    <s v="NC II"/>
    <s v="268 Hours"/>
    <s v="WTR No. MTP-202307MEEEAW206-111"/>
    <d v="2024-01-18T00:00:00"/>
    <d v="2029-01-19T00:00:00"/>
    <s v="Vic Ronald V. Patay_x000a_Helios E. Pusta_x000a_Jesiel T. Josol _x000a_Domingo L. Ocmeja _x000a_Richard A. Rodriquez _x000a_Mark Kenneth T. Lurot _x000a_Perfecto L. Ponte _x000a_Francisco A. Buslon _x000a_Servando B. Cantaros _x000a_Jay T. Valentos _x000a_Josue A. Madronero"/>
    <s v="NTTC No. 202007121200196_x000a_NTTC No. 201907121200034_x000a_NTTC No. 222207121200574_x000a_NTTC No. 191707121200262_x000a_NTTC No. 191907121200435_x000a_NTTC No. 222007121200012_x000a_NTTC No. 202009721200226_x000a_NTTC No. 201907121200254_x000a_NTTC No. 191907121200296_x000a_NTTC No. 221807121200463_x000a_NTTC No. 211907121200114"/>
    <d v="2024-08-19T00:00:00"/>
    <s v="C"/>
    <d v="2023-08-02T00:00:00"/>
  </r>
  <r>
    <s v="VII"/>
    <x v="0"/>
    <x v="0"/>
    <x v="0"/>
    <s v="Component"/>
    <s v="0712-0010"/>
    <x v="19"/>
    <m/>
    <s v="Capt. Servando B. Cantaros - Managing Director"/>
    <s v="4932-A1 CPG North Ave., Manga Dist. Tagbilaran City"/>
    <n v="9.6895627850084391"/>
    <n v="123.861600352049"/>
    <s v="038-4127025"/>
    <s v="sbrtetci.bohol@gmail.com"/>
    <s v="Private"/>
    <x v="0"/>
    <s v="WTR-MTP"/>
    <x v="3"/>
    <x v="43"/>
    <s v="NC II"/>
    <s v="118 Hours"/>
    <s v="WTR No. MTP-202307ALTDRV204-112"/>
    <d v="2024-01-18T00:00:00"/>
    <d v="2029-01-19T00:00:00"/>
    <s v="Domingo L. Ocmeja_x000a_Servando B. Cantaros"/>
    <s v="NTTC No. 222207121200312_x000a_NTTC No. 191907121200209"/>
    <d v="2024-08-19T00:00:00"/>
    <s v="C"/>
    <d v="2023-08-02T00:00:00"/>
  </r>
  <r>
    <s v="VII"/>
    <x v="0"/>
    <x v="0"/>
    <x v="0"/>
    <s v="Component"/>
    <s v="0712-0010"/>
    <x v="19"/>
    <m/>
    <s v="Capt. Servando B. Cantaros - Managing Director"/>
    <s v="4932-A1 CPG North Ave., Manga Dist. Tagbilaran City"/>
    <n v="9.6895627850084391"/>
    <n v="123.861600352049"/>
    <s v="038-4127025"/>
    <s v="sbrtetci.bohol@gmail.com"/>
    <s v="Private"/>
    <x v="0"/>
    <s v="WTR"/>
    <x v="2"/>
    <x v="16"/>
    <s v="NC II"/>
    <s v="280 Hours"/>
    <s v="WTR No. 20230712ELCCSS213067"/>
    <d v="2023-08-17T00:00:00"/>
    <d v="2028-08-18T00:00:00"/>
    <s v="Ivan Edward O. Cantaros"/>
    <s v="NTTC No. 222204581200861"/>
    <d v="2024-08-19T00:00:00"/>
    <s v="C"/>
    <m/>
  </r>
  <r>
    <s v="VII"/>
    <x v="0"/>
    <x v="0"/>
    <x v="0"/>
    <s v="Component"/>
    <s v="0712-0040"/>
    <x v="37"/>
    <m/>
    <s v="Robert B. Olaer / School Administrator"/>
    <s v="San Isidro, Tagbilaran City, Bohol"/>
    <n v="9.6752560913338197"/>
    <n v="123.879969738555"/>
    <n v="9554282534"/>
    <s v="rbolaer@yahoo.com"/>
    <s v="Private"/>
    <x v="3"/>
    <s v="WTR"/>
    <x v="9"/>
    <x v="26"/>
    <s v="NC II"/>
    <s v="232 Hours"/>
    <s v="WTR No. 20230712AFFOAP212069"/>
    <d v="2023-08-25T00:00:00"/>
    <d v="2028-08-29T00:00:00"/>
    <s v="Robert B. Olaer_x000a_Niema O. Toroy_x000a_Jason O. Balagonsa"/>
    <s v="NC No. 19071202012557_x000a_NTTC No. 232207221200253_x000a_NC No. 19071202012547"/>
    <d v="2024-08-28T00:00:00"/>
    <s v="C"/>
    <m/>
  </r>
  <r>
    <s v="VII"/>
    <x v="0"/>
    <x v="0"/>
    <x v="0"/>
    <s v="Component"/>
    <s v="0712-0015"/>
    <x v="24"/>
    <m/>
    <s v="Aida C. Madulara / President"/>
    <s v="Bldg. #0250 J.A. Clarin Street Poblacion III, Tagbilaran City (Capital), Bohol, Region VII, Philippines, 6300"/>
    <n v="9.6450429112988108"/>
    <n v="123.862470952048"/>
    <s v="(038) 501-0918_x000a_ 9985487531"/>
    <s v="cmc.trainingcenter@gmail.com / cmcinstitute2022@gmail.com"/>
    <s v="Private"/>
    <x v="0"/>
    <s v="WTR"/>
    <x v="8"/>
    <x v="15"/>
    <s v="Level I"/>
    <s v="264 Hours"/>
    <s v="WTR No. 20230712TVETRM111070"/>
    <d v="2023-09-18T00:00:00"/>
    <d v="2028-09-19T00:00:00"/>
    <s v="Jovito Danilo C. Nazareno_x000a_Ana Liza A. Baluran"/>
    <s v="TMC No. 19071201010520_x000a_TMC No. 22071201000071"/>
    <d v="2024-09-23T00:00:00"/>
    <s v="C"/>
    <m/>
  </r>
  <r>
    <s v="VII"/>
    <x v="0"/>
    <x v="0"/>
    <x v="22"/>
    <s v="4th"/>
    <s v="0712-0041"/>
    <x v="38"/>
    <m/>
    <s v="Carlo Paciano E. Cloa / School Administrator"/>
    <s v="Purok 1, Looc, Panglao, Bohol, Region VII (Central Visayas), 6340"/>
    <n v="9.5878754278814995"/>
    <n v="123.757692267389"/>
    <s v="09171157337"/>
    <s v="cloatiac@gmail.com"/>
    <s v="Private"/>
    <x v="0"/>
    <s v="WTR"/>
    <x v="10"/>
    <x v="48"/>
    <s v="NC II"/>
    <s v="181 Hours"/>
    <s v="WTR No. 20230712CONHEO219071"/>
    <d v="2023-09-20T00:00:00"/>
    <d v="2028-09-21T00:00:00"/>
    <s v="Ronie N. Razona"/>
    <s v="NTTC No. 232007121200407"/>
    <d v="2024-09-23T00:00:00"/>
    <s v="C"/>
    <m/>
  </r>
  <r>
    <s v="VII"/>
    <x v="0"/>
    <x v="1"/>
    <x v="5"/>
    <s v="1st"/>
    <s v="0712-0036"/>
    <x v="10"/>
    <m/>
    <s v="Grace C. Artiaga / Administrator"/>
    <s v="San Francisco, Talibon, Bohol"/>
    <n v="10.1424177828168"/>
    <n v="124.316393970722"/>
    <s v="(038) 515-5207/09206320930/ 09098822924"/>
    <s v="louiegrace_tiags@yahoo.com.ph"/>
    <s v="Private"/>
    <x v="0"/>
    <s v="WTR"/>
    <x v="6"/>
    <x v="18"/>
    <s v="NC II"/>
    <s v="144 Hours"/>
    <s v="WTR No. 20230712ICTCCS214084"/>
    <d v="2023-11-15T00:00:00"/>
    <d v="2028-11-16T00:00:00"/>
    <s v="Gerieme S. Makiling"/>
    <s v="TMC No. 23083701016650"/>
    <d v="2025-06-16T00:00:00"/>
    <s v="C"/>
    <m/>
  </r>
  <r>
    <s v="VII"/>
    <x v="0"/>
    <x v="1"/>
    <x v="7"/>
    <s v="3rd"/>
    <s v="0712-0004"/>
    <x v="14"/>
    <m/>
    <s v="Maria Levy A. Yosoya, Center Administrator"/>
    <s v="Cagayan, Inabanga, Bohol"/>
    <n v="10.051349891515599"/>
    <n v="124.079209349663"/>
    <s v="(038) 512-9012"/>
    <s v="ptcinabanga@tesda.gov.ph"/>
    <s v="Public"/>
    <x v="1"/>
    <s v="WTR-MTP"/>
    <x v="0"/>
    <x v="39"/>
    <s v="NC II"/>
    <s v="141 hours"/>
    <s v="WTR No. MTP-202307TRSBPP209-149"/>
    <d v="2024-03-14T00:00:00"/>
    <d v="2029-03-15T00:00:00"/>
    <s v="Leane J. Bañados_x000a_Rochelle R. Delos Reyes"/>
    <s v="NTTC No. 221907121200313_x000a_NTTC No. 222107121200352"/>
    <m/>
    <m/>
    <m/>
  </r>
  <r>
    <s v="VII"/>
    <x v="0"/>
    <x v="1"/>
    <x v="7"/>
    <s v="3rd"/>
    <s v="0712-0004"/>
    <x v="14"/>
    <m/>
    <s v="Maria Levy A. Yosoya, Center Administrator"/>
    <s v="Cagayan, Inabanga, Bohol"/>
    <n v="10.051349891515599"/>
    <n v="124.079209349663"/>
    <s v="(038) 512-9012"/>
    <s v="ptcinabanga@tesda.gov.ph"/>
    <s v="Public"/>
    <x v="1"/>
    <s v="WTR-MTP"/>
    <x v="3"/>
    <x v="43"/>
    <s v="NC II"/>
    <s v="118 Hours"/>
    <s v="WTR No. MTP-202307ALTDRV204-150"/>
    <d v="2024-03-14T00:00:00"/>
    <d v="2029-03-15T00:00:00"/>
    <s v="Ronie N. Razona_x000a_Raul R. Alsado_x000a_Churchill P. Belano"/>
    <s v="NTTC No. 202007121200270_x000a_NTTC No. 222206191204119_x000a_NTTC No. 211907121200410"/>
    <m/>
    <m/>
    <m/>
  </r>
  <r>
    <s v="VII"/>
    <x v="0"/>
    <x v="1"/>
    <x v="11"/>
    <s v="5th"/>
    <s v="0712-0017"/>
    <x v="28"/>
    <m/>
    <s v="Engr. Raul M. Soria, PME / Administrator"/>
    <s v="Candajec, Clarin, Bohol"/>
    <n v="9.9566945626296199"/>
    <n v="124.01955394040399"/>
    <n v="9989782358"/>
    <s v="clartech_tesdatrainingcenter19@yahoo.com"/>
    <s v="Private"/>
    <x v="0"/>
    <s v="WTR"/>
    <x v="12"/>
    <x v="49"/>
    <s v="NC II"/>
    <s v="280 Hours"/>
    <s v="WTR No. 20230712UTLEPD218090"/>
    <d v="2023-12-20T00:00:00"/>
    <d v="2023-12-21T00:00:00"/>
    <s v="Remegio B. Gonzales"/>
    <s v="NTTC No. 201910351200325"/>
    <d v="2025-05-07T00:00:00"/>
    <s v="C"/>
    <m/>
  </r>
  <r>
    <s v="VII"/>
    <x v="0"/>
    <x v="0"/>
    <x v="0"/>
    <s v="Component"/>
    <s v="0712-0007"/>
    <x v="1"/>
    <m/>
    <s v="Francisca R. Opog, Ph.D. / School Director"/>
    <s v="0053 F. Bustrillos Street Dao District Tagbilaran City Bohol"/>
    <n v="9.6696704426758693"/>
    <n v="123.86621636021199"/>
    <s v="(038) 427-2225 / 411-0939"/>
    <s v="asiandivinelightcollege@gmail.com"/>
    <s v="Private"/>
    <x v="0"/>
    <s v="WTR-MTP"/>
    <x v="0"/>
    <x v="39"/>
    <s v="NC II"/>
    <s v="141 hours"/>
    <s v="WTR No. MTP-202307TRSBPP209-159"/>
    <d v="2023-12-21T00:00:00"/>
    <d v="2028-06-10T00:00:00"/>
    <s v="Angela L. Cal_x000a_Mary Grace U. Pacatang_x000a_Theresa Mhae Garay_x000a_Evangeline B. Samputon"/>
    <s v="NTTC No. 232207121200201_x000a_NTTC No. 232207121200183_x000a_NTTC No. 201607121200208_x000a_NTTC No. 211907121200388"/>
    <d v="2025-07-09T00:00:00"/>
    <s v="C"/>
    <m/>
  </r>
  <r>
    <s v="VII"/>
    <x v="0"/>
    <x v="0"/>
    <x v="0"/>
    <s v="Component"/>
    <s v="0712-0039"/>
    <x v="35"/>
    <m/>
    <s v="Francisca R. Opog, Ph.D. / School Director"/>
    <s v="Cabalit St. Taloto District, Tagbilaran City, Bohol"/>
    <n v="9.6697798632166307"/>
    <n v="123.866131629498"/>
    <s v="(038) 427-2225 / 411-0939"/>
    <s v="asiandivinelightcollege@gmail.com"/>
    <s v="Private"/>
    <x v="3"/>
    <s v="WTR-MTP"/>
    <x v="9"/>
    <x v="41"/>
    <s v="NC II"/>
    <s v="232 Hours"/>
    <s v="WTR No. MTP-202307AFFOAP212-160"/>
    <d v="2023-12-21T00:00:00"/>
    <d v="2028-04-12T00:00:00"/>
    <s v="Pablita R. Cabarles_x000a_Reynaldo C. Estrosos_x000a_Mary Grace U. Pacatang_x000a_Mark Jame M. Plazos_x000a_Apolinar B. Dalen"/>
    <s v="Not indicated"/>
    <d v="2025-07-09T00:00:00"/>
    <s v="C"/>
    <m/>
  </r>
  <r>
    <s v="VII"/>
    <x v="0"/>
    <x v="1"/>
    <x v="5"/>
    <s v="1st"/>
    <s v="0712-0036"/>
    <x v="10"/>
    <m/>
    <s v="Grace C. Artiaga / Administrator"/>
    <s v="San Francisco, Talibon, Bohol"/>
    <n v="10.1424177828168"/>
    <n v="124.316393970722"/>
    <s v="(038) 515-5207/09206320930/ 09098822924"/>
    <s v="louiegrace_tiags@yahoo.com.ph"/>
    <s v="Private"/>
    <x v="0"/>
    <s v="WTR"/>
    <x v="6"/>
    <x v="50"/>
    <s v="NC III"/>
    <s v="1288 Hours"/>
    <s v="WTR No. 20230712ICT2DA318095"/>
    <d v="2023-12-27T00:00:00"/>
    <d v="2028-12-28T00:00:00"/>
    <s v="Glenn L. Huraño"/>
    <s v="NTTC No. 232107121300545"/>
    <d v="2025-06-16T00:00:00"/>
    <s v="C"/>
    <m/>
  </r>
  <r>
    <s v="VII"/>
    <x v="0"/>
    <x v="2"/>
    <x v="6"/>
    <s v="4th"/>
    <s v="0712-0003"/>
    <x v="13"/>
    <m/>
    <s v="Apolinar P. Cadeliña - Center Administrator"/>
    <s v="Poblacion, Bilar, Bohol"/>
    <n v="9.7021431242957092"/>
    <n v="124.10275016739"/>
    <s v="(038) 411-5228; 09302443241"/>
    <s v="ptcbilar@tesda.gov.ph"/>
    <s v="Public"/>
    <x v="1"/>
    <s v="WTR-MTP"/>
    <x v="0"/>
    <x v="39"/>
    <s v="NC II"/>
    <s v="141 hours"/>
    <s v="MTP-202307TRSBPP209-163"/>
    <d v="2023-12-27T00:00:00"/>
    <d v="2028-03-26T00:00:00"/>
    <s v="Efrelyn L. Lapitan"/>
    <s v="NTTC No. 231907121200114"/>
    <d v="2025-06-13T00:00:00"/>
    <s v="C"/>
    <m/>
  </r>
  <r>
    <s v="VII"/>
    <x v="0"/>
    <x v="2"/>
    <x v="6"/>
    <s v="4th"/>
    <s v="0712-0003"/>
    <x v="13"/>
    <m/>
    <s v="Apolinar P. Cadeliña - Center Administrator"/>
    <s v="Poblacion, Bilar, Bohol"/>
    <n v="9.7021431242957092"/>
    <n v="124.10275016739"/>
    <s v="(038) 411-5228; 09302443241"/>
    <s v="ptcbilar@tesda.gov.ph"/>
    <s v="Public"/>
    <x v="1"/>
    <s v="WTR-MTP"/>
    <x v="0"/>
    <x v="40"/>
    <s v="NC II"/>
    <s v="316 hours"/>
    <s v="MTP-202307TRSCOK214-164"/>
    <d v="2024-02-20T00:00:00"/>
    <d v="2029-02-21T00:00:00"/>
    <s v="Alfie D. Mahumot"/>
    <s v="NTTC No. 201907121200199"/>
    <m/>
    <m/>
    <m/>
  </r>
  <r>
    <s v="VII"/>
    <x v="0"/>
    <x v="2"/>
    <x v="6"/>
    <s v="4th"/>
    <s v="0712-0003"/>
    <x v="13"/>
    <m/>
    <s v="Apolinar P. Cadeliña - Center Administrator"/>
    <s v="Poblacion, Bilar, Bohol"/>
    <n v="9.7021431242957092"/>
    <n v="124.10275016739"/>
    <s v="(038) 411-5228; 09302443241"/>
    <s v="ptcbilar@tesda.gov.ph"/>
    <s v="Public"/>
    <x v="1"/>
    <s v="WTR-MTP"/>
    <x v="10"/>
    <x v="51"/>
    <s v="NC II"/>
    <s v="301 hours"/>
    <s v="MTP-202307CONCAR218-165"/>
    <d v="2023-12-27T00:00:00"/>
    <d v="2028-03-26T00:00:00"/>
    <s v="Rey Christopher T. Tabel"/>
    <s v="NTTC No. 222207121200183"/>
    <d v="2025-06-13T00:00:00"/>
    <s v="C"/>
    <m/>
  </r>
  <r>
    <s v="VII"/>
    <x v="0"/>
    <x v="0"/>
    <x v="22"/>
    <s v="4th"/>
    <s v="0712-0041"/>
    <x v="38"/>
    <m/>
    <s v="Carlo Paciano E. Cloa / School Administrator"/>
    <s v="Purok 1, Looc, Panglao, Bohol, Region VII (Central Visayas), 6340"/>
    <n v="9.5878754278814995"/>
    <n v="123.757692267389"/>
    <s v="09171157337 (038) 515-5207 / 0917-650-7613"/>
    <s v="cloatiac@gmail.com"/>
    <s v="Private"/>
    <x v="0"/>
    <s v="WTR"/>
    <x v="3"/>
    <x v="9"/>
    <s v="NC II"/>
    <s v="118 Hours"/>
    <s v="WTR No. 20240712ALTDRV204005"/>
    <d v="2024-02-14T00:00:00"/>
    <d v="2029-02-15T00:00:00"/>
    <s v="Reynaldo G. Tiongson, Jr."/>
    <s v="NTTC No. 201804581200623"/>
    <m/>
    <m/>
    <m/>
  </r>
  <r>
    <s v="VII"/>
    <x v="0"/>
    <x v="0"/>
    <x v="22"/>
    <s v="4th"/>
    <s v="0712-0041"/>
    <x v="38"/>
    <m/>
    <s v="Carlo Paciano E. Cloa / School Administrator"/>
    <s v="Purok 1, Looc, Panglao, Bohol, Region VII (Central Visayas), 6340"/>
    <n v="9.5878754278814995"/>
    <n v="123.757692267389"/>
    <s v="09171157337 (038) 515-5207 / 0917-650-7613"/>
    <s v="cloatiac@gmail.com"/>
    <s v="Private"/>
    <x v="0"/>
    <s v="WTR"/>
    <x v="3"/>
    <x v="52"/>
    <s v="NC III"/>
    <s v="108 hours"/>
    <s v="WTR No. 20240712ALTDRA311006"/>
    <d v="2024-02-14T00:00:00"/>
    <d v="2029-02-15T00:00:00"/>
    <s v="Rodnie T. Requimin"/>
    <s v="NTTC No. 232005411305375"/>
    <m/>
    <m/>
    <m/>
  </r>
  <r>
    <s v="VII"/>
    <x v="0"/>
    <x v="0"/>
    <x v="22"/>
    <s v="4th"/>
    <s v="0712-0041"/>
    <x v="38"/>
    <m/>
    <s v="Carlo Paciano E. Cloa / School Administrator"/>
    <s v="Purok 1, Looc, Panglao, Bohol, Region VII (Central Visayas), 6340"/>
    <n v="9.5878754278814995"/>
    <n v="123.757692267389"/>
    <s v="09171157337 (038) 515-5207 / 0917-650-7613"/>
    <s v="cloatiac@gmail.com"/>
    <s v="Private"/>
    <x v="0"/>
    <s v="WTR"/>
    <x v="10"/>
    <x v="53"/>
    <s v="NC II"/>
    <s v="181 Hours"/>
    <s v="WTR No. 20240712CONROH219007"/>
    <d v="2024-02-14T00:00:00"/>
    <d v="2029-02-15T00:00:00"/>
    <s v="Rodnie T. Requimin"/>
    <s v="NTTC No. 232005411205332"/>
    <m/>
    <m/>
    <m/>
  </r>
  <r>
    <s v="VII"/>
    <x v="0"/>
    <x v="0"/>
    <x v="22"/>
    <s v="4th"/>
    <s v="0712-0041"/>
    <x v="38"/>
    <m/>
    <s v="Carlo Paciano E. Cloa / School Administrator"/>
    <s v="Purok 1, Looc, Panglao, Bohol, Region VII (Central Visayas), 6340"/>
    <n v="9.5878754278814995"/>
    <n v="123.757692267389"/>
    <s v="09171157337 (038) 515-5207 / 0917-650-7613"/>
    <s v="cloatiac@gmail.com"/>
    <s v="Private"/>
    <x v="0"/>
    <s v="WTR"/>
    <x v="10"/>
    <x v="54"/>
    <s v="NC II"/>
    <s v="122 Hours"/>
    <s v="WTR No. 20240712CONTMO207008"/>
    <d v="2024-02-14T00:00:00"/>
    <d v="2029-02-15T00:00:00"/>
    <s v="Rodnie T. Requimin"/>
    <s v="NTTC No. 232005411205376"/>
    <m/>
    <m/>
    <m/>
  </r>
  <r>
    <s v="VII"/>
    <x v="0"/>
    <x v="2"/>
    <x v="21"/>
    <s v="4th"/>
    <s v="0712-0042"/>
    <x v="36"/>
    <m/>
    <s v="Consolacion D. Rana - Administrator"/>
    <s v="Purok 3, Lutao Alejawan, Duero, Bohol, Region VII (Central Visayas), 6309"/>
    <n v="9.6884893069999993"/>
    <n v="124.4007778"/>
    <s v="9060351019 / 530-0798"/>
    <s v="easternheights.ehse@gmail.com"/>
    <s v="Private"/>
    <x v="0"/>
    <s v="WTR-MTP"/>
    <x v="0"/>
    <x v="55"/>
    <s v="NC II"/>
    <s v="436 hours"/>
    <s v="WTR No. MTP-202407TRSFBS213-012"/>
    <d v="2024-02-20T00:00:00"/>
    <d v="2028-10-16T00:00:00"/>
    <s v="Ilner V. Rabi"/>
    <s v="NTTC No. 222107121200492"/>
    <m/>
    <m/>
    <m/>
  </r>
  <r>
    <s v="VII"/>
    <x v="0"/>
    <x v="0"/>
    <x v="10"/>
    <s v="1st"/>
    <s v="0712-0044"/>
    <x v="39"/>
    <m/>
    <s v="Atty. Lanivo M. Osorio, School Chairman"/>
    <s v="Panadtaran, Tubigon, Bohol"/>
    <n v="9.9119499999999992"/>
    <n v="123.93519000000001"/>
    <s v="0917-700-5433 / 0966-281-7503"/>
    <s v="spcc_2015@yahoo.com.ph / spcc20152@gmail.com"/>
    <s v="Private"/>
    <x v="0"/>
    <s v="WTR"/>
    <x v="2"/>
    <x v="7"/>
    <s v="NC II"/>
    <s v="196 hours"/>
    <s v="WTR No. 20240712ELCEIM215016"/>
    <d v="2024-02-23T00:00:00"/>
    <d v="2029-02-26T00:00:00"/>
    <s v="Emmanuel Cris M. Tao-Tao"/>
    <s v="NTTC No. 201607221200274"/>
    <m/>
    <m/>
    <m/>
  </r>
  <r>
    <s v="VII"/>
    <x v="0"/>
    <x v="2"/>
    <x v="21"/>
    <s v="4th"/>
    <s v="0712-0042"/>
    <x v="36"/>
    <m/>
    <s v="Consolacion D. Rana - Administrator"/>
    <s v="Purok 3, Lutao Alejawan, Duero, Bohol, Region VII (Central Visayas), 6309"/>
    <n v="9.6884893069999993"/>
    <n v="124.4007778"/>
    <s v="9060351019 / 530-0798"/>
    <s v="easternheights.ehse@gmail.com"/>
    <s v="Private"/>
    <x v="0"/>
    <s v="WTR"/>
    <x v="0"/>
    <x v="4"/>
    <s v="NC II"/>
    <s v="436 hours"/>
    <s v="WTR No. 20240712TRSHSK213032"/>
    <d v="2024-03-07T00:00:00"/>
    <d v="2029-03-08T00:00:00"/>
    <s v="Ilner V. Rabi"/>
    <s v="NTTC No. 232107121200491"/>
    <m/>
    <m/>
    <m/>
  </r>
  <r>
    <s v="VII"/>
    <x v="0"/>
    <x v="0"/>
    <x v="18"/>
    <s v="5th"/>
    <s v="0712-0020"/>
    <x v="31"/>
    <m/>
    <s v="Dan Joseph Andre I. Barrete - School Administrator"/>
    <s v="Pantad, Bahi, Alburquerque, Bohol"/>
    <n v="9.6189160285138193"/>
    <n v="123.94610653855401"/>
    <n v="9422952781"/>
    <s v="_x000a_joebarrete@gmail.com / reetopsfarmescapade@gmail.com"/>
    <s v="Private"/>
    <x v="3"/>
    <s v="WTR-MTP"/>
    <x v="9"/>
    <x v="41"/>
    <s v="NC II"/>
    <s v="232 Hours"/>
    <s v="WTR No. MTP-202407AFFOAP212-017"/>
    <d v="2024-03-12T00:00:00"/>
    <d v="2029-03-13T00:00:00"/>
    <s v="Cristin Jean L. Omboy"/>
    <s v="Not indicated"/>
    <m/>
    <m/>
    <m/>
  </r>
  <r>
    <s v="VII"/>
    <x v="0"/>
    <x v="2"/>
    <x v="23"/>
    <s v="4th"/>
    <s v="0712-0045"/>
    <x v="40"/>
    <s v="Loboc Learning Center for Excellence"/>
    <s v="Marlon S. Jala"/>
    <s v="Gotozon, Loboc, Bohol"/>
    <n v="9.6554155427494592"/>
    <n v="124.030171988671"/>
    <n v="9190659149"/>
    <s v="llce_loboc@yahoo.com/learning.arbuyes@gmail.com"/>
    <s v="Public"/>
    <x v="4"/>
    <s v="WTR"/>
    <x v="0"/>
    <x v="56"/>
    <s v="NC II"/>
    <s v="326 hours"/>
    <s v="WTR No. 20240712TRSBAR213027"/>
    <d v="2024-03-05T00:00:00"/>
    <d v="2029-03-06T00:00:00"/>
    <s v="James Anthony L. Taga-an"/>
    <s v="NTTC No. 212107121200236"/>
    <m/>
    <m/>
    <d v="2018-08-08T00:00:00"/>
  </r>
  <r>
    <s v="VII"/>
    <x v="0"/>
    <x v="2"/>
    <x v="23"/>
    <s v="4th"/>
    <s v="0712-0045"/>
    <x v="40"/>
    <s v="Loboc Learning Center for Excellence"/>
    <s v="Marlon S. Jala"/>
    <s v="Gotozon, Loboc, Bohol"/>
    <n v="9.6554155427494592"/>
    <n v="124.030171988671"/>
    <n v="9190659149"/>
    <s v="llce_loboc@yahoo.com/learning.arbuyes@gmail.com"/>
    <s v="Public"/>
    <x v="4"/>
    <s v="WTR"/>
    <x v="0"/>
    <x v="1"/>
    <s v="NC II"/>
    <s v="356 Hours"/>
    <s v="WTR No. 20240712TRSFBS213029"/>
    <d v="2024-03-05T00:00:00"/>
    <d v="2029-03-06T00:00:00"/>
    <s v="Germelyn A. Serojihos"/>
    <s v="NTTC No. 202007121200188"/>
    <m/>
    <m/>
    <d v="2018-08-08T00:00:00"/>
  </r>
  <r>
    <s v="VII"/>
    <x v="0"/>
    <x v="2"/>
    <x v="23"/>
    <s v="4th"/>
    <s v="0712-0045"/>
    <x v="40"/>
    <s v="Loboc Learning Center for Excellence"/>
    <s v="Marlon S. Jala"/>
    <s v="Gotozon, Loboc, Bohol"/>
    <n v="9.6554155427494592"/>
    <n v="124.030171988671"/>
    <n v="9190659149"/>
    <s v="llce_loboc@yahoo.com/learning.arbuyes@gmail.com"/>
    <s v="Public"/>
    <x v="4"/>
    <s v="WTR"/>
    <x v="0"/>
    <x v="4"/>
    <s v="NC II"/>
    <s v="436 hours"/>
    <s v="WTR No. 20240712TRSHSK213030"/>
    <d v="2024-03-05T00:00:00"/>
    <d v="2029-03-06T00:00:00"/>
    <s v="Marinieta J. Varquez_x000a_James Anthony L. Taga-an, _x000a_"/>
    <s v="NTTC No. 212107121200237_x000a_NTTC No. 211607121200184"/>
    <d v="2024-08-28T00:00:00"/>
    <s v="C"/>
    <d v="2017-12-08T00:00:00"/>
  </r>
  <r>
    <s v="VII"/>
    <x v="0"/>
    <x v="2"/>
    <x v="23"/>
    <s v="4th"/>
    <s v="0712-0045"/>
    <x v="40"/>
    <s v="Loboc Learning Center for Excellence"/>
    <s v="Marlon S. Jala"/>
    <s v="Gotozon, Loboc, Bohol"/>
    <n v="9.6555609655009302"/>
    <n v="124.03017466739"/>
    <n v="9190659149"/>
    <s v="crizzy.maranon@gmail.com"/>
    <s v="Public"/>
    <x v="4"/>
    <s v="WTR"/>
    <x v="0"/>
    <x v="5"/>
    <s v="NC II"/>
    <s v="141 hours"/>
    <s v="WTR No. 20240712TRSBPP209028"/>
    <d v="2024-03-05T00:00:00"/>
    <d v="2029-03-06T00:00:00"/>
    <s v="MIchel G. Butron"/>
    <s v="NTTC No. 201607121200350"/>
    <d v="2024-08-28T00:00:00"/>
    <s v="C"/>
    <d v="2023-06-29T00:00:00"/>
  </r>
  <r>
    <s v="VII"/>
    <x v="0"/>
    <x v="0"/>
    <x v="14"/>
    <s v="4th"/>
    <s v="0712-0043"/>
    <x v="41"/>
    <m/>
    <s v="Danilo B. Salas, Chairman"/>
    <s v="CDS Building Manaol Road Manaol Songculan, Dauis, Bohol, Region VII (Central Visayas), 6339"/>
    <n v="9.6347500000000004"/>
    <n v="123.82559000000001"/>
    <s v="0946-718-6132"/>
    <s v="info@cdstraininginc.com"/>
    <s v="Private"/>
    <x v="0"/>
    <s v="WTR"/>
    <x v="2"/>
    <x v="16"/>
    <s v="NC II"/>
    <s v="280 Hours"/>
    <s v="WTR No. 20240712ELCCSS213039"/>
    <d v="2024-04-11T00:00:00"/>
    <d v="2029-04-12T00:00:00"/>
    <s v="Miramar R. Casipong"/>
    <s v="NTTC No. 222107121200220"/>
    <m/>
    <m/>
    <m/>
  </r>
  <r>
    <s v="VII"/>
    <x v="0"/>
    <x v="0"/>
    <x v="0"/>
    <s v="Component"/>
    <s v="0712-0023"/>
    <x v="20"/>
    <m/>
    <s v="Niña C. Lasala, Administrator"/>
    <s v="2nd /3rd Floor Yucon Building J.A. Clarin St. Dampas, Tagbilaran City, Bohol"/>
    <n v="9.6517059529465801"/>
    <n v="123.86685578088399"/>
    <s v="(038) 501-0613 / 0933-861-1805"/>
    <s v="smstaci2011@gmail.com"/>
    <s v="Private"/>
    <x v="0"/>
    <s v="WTR"/>
    <x v="7"/>
    <x v="14"/>
    <s v="NC III"/>
    <s v="438 Hours"/>
    <s v="WTR No. 20240712SOCBKP307046"/>
    <d v="2024-04-23T00:00:00"/>
    <d v="2029-04-24T00:00:00"/>
    <s v="Delia M. Cercado"/>
    <s v="NTTC No. 211807121200475"/>
    <m/>
    <m/>
    <m/>
  </r>
  <r>
    <s v="VII"/>
    <x v="0"/>
    <x v="0"/>
    <x v="0"/>
    <s v="Component"/>
    <s v="0712-0023"/>
    <x v="20"/>
    <m/>
    <s v="Niña C. Lasala, Administrator"/>
    <s v="2nd /3rd Floor Yucon Building J.A. Clarin St. Dampas, Tagbilaran City, Bohol"/>
    <n v="9.6517059529465801"/>
    <n v="123.86685578088399"/>
    <s v="(038) 501-0613 / 0933-861-1805"/>
    <s v="smstaci2011@gmail.com"/>
    <s v="Private"/>
    <x v="0"/>
    <s v="WTR"/>
    <x v="4"/>
    <x v="57"/>
    <s v="NC II"/>
    <s v="700 Hours"/>
    <s v="WTR No. 20240712HHCMAT217047"/>
    <d v="2024-04-23T00:00:00"/>
    <d v="2029-04-24T00:00:00"/>
    <s v="Ann Sheila J. Granada"/>
    <s v="NTTC No. 201807121200155"/>
    <m/>
    <m/>
    <m/>
  </r>
  <r>
    <s v="VII"/>
    <x v="0"/>
    <x v="0"/>
    <x v="0"/>
    <s v="Component"/>
    <s v="0712-0046"/>
    <x v="42"/>
    <m/>
    <s v="Russelo U. Celosia, President"/>
    <s v="0382 Venancio Inting Street Mansasa, Tagbilaran City (Capital), Bohol, Region VII (Central Visayas), 6300"/>
    <n v="9.6319290116162506"/>
    <n v="123.86841496064299"/>
    <s v="0966-157-3042"/>
    <s v="gvlc840@gmail.com"/>
    <s v="Private"/>
    <x v="0"/>
    <s v="WTR"/>
    <x v="0"/>
    <x v="3"/>
    <s v="NC II"/>
    <s v="316 hours"/>
    <s v="WTR No. 20240712TRSCOK214061"/>
    <d v="2024-05-23T00:00:00"/>
    <d v="2029-05-24T00:00:00"/>
    <s v="Ritchell R. Tabel"/>
    <s v="NTTC No. 242407121200162"/>
    <m/>
    <m/>
    <m/>
  </r>
  <r>
    <s v="VII"/>
    <x v="0"/>
    <x v="0"/>
    <x v="0"/>
    <s v="Component"/>
    <s v="0712-0046"/>
    <x v="42"/>
    <m/>
    <s v="Russelo U. Celosia, President"/>
    <s v="0382 Venancio Inting Street Mansasa, Tagbilaran City (Capital), Bohol, Region VII (Central Visayas), 6300"/>
    <n v="9.6319290116162506"/>
    <n v="123.86841496064299"/>
    <s v="0966-157-3042"/>
    <s v="gvlc840@gmail.com"/>
    <s v="Private"/>
    <x v="0"/>
    <s v="WTR"/>
    <x v="0"/>
    <x v="1"/>
    <s v="NC II"/>
    <s v="356 Hours"/>
    <s v="WTR No. 20240712TRSFBS213062"/>
    <d v="2024-05-23T00:00:00"/>
    <d v="2029-05-24T00:00:00"/>
    <s v="Siegfred V. Baldoza"/>
    <s v="NTTC No. 202007221200131"/>
    <m/>
    <m/>
    <m/>
  </r>
  <r>
    <s v="VII"/>
    <x v="0"/>
    <x v="0"/>
    <x v="0"/>
    <s v="Component"/>
    <s v="0712-0025"/>
    <x v="43"/>
    <m/>
    <s v="Sarah L. Sumaoy, Institution Head"/>
    <s v="3rd Flr., B &amp; U Commercial Building, Belderol St., Cogon, Tagbilaran City, Bohol"/>
    <n v="9.6512112612147707"/>
    <n v="123.85114229622501"/>
    <s v="(038) 411-9979 / 09060643269"/>
    <s v="bestacademy2020official@gmail.com"/>
    <s v="Private"/>
    <x v="0"/>
    <s v="RTP"/>
    <x v="5"/>
    <x v="58"/>
    <s v="N/A"/>
    <s v="100 Hours"/>
    <s v="NTR No. 202407120006"/>
    <d v="2024-06-13T00:00:00"/>
    <d v="2029-06-14T00:00:00"/>
    <s v="Kiemberly Claire G. Curaza_x000a_Famila Ruth Madelozo_x000a_Sarah L. Sumaoy"/>
    <s v="PRC License"/>
    <m/>
    <m/>
    <m/>
  </r>
  <r>
    <s v="VII"/>
    <x v="0"/>
    <x v="0"/>
    <x v="0"/>
    <s v="Component"/>
    <s v="0712-0025"/>
    <x v="43"/>
    <m/>
    <s v="Sarah L. Sumaoy, Institution Head"/>
    <s v="3rd Flr., B &amp; U Commercial Building, Belderol St., Cogon, Tagbilaran City, Bohol"/>
    <n v="9.6512112612147707"/>
    <n v="123.85114229622501"/>
    <s v="(038) 411-9979 / 09060643269"/>
    <s v="bestacademy2020official@gmail.com"/>
    <s v="Private"/>
    <x v="0"/>
    <s v="RTP"/>
    <x v="5"/>
    <x v="59"/>
    <s v="N/A"/>
    <s v="200 Hours"/>
    <s v="NTR No. 202407120007"/>
    <d v="2024-06-26T00:00:00"/>
    <d v="2029-06-27T00:00:00"/>
    <s v="Famila Ruth Madelozo_x000a_Sarah L. Sumaoy"/>
    <s v="PRC License"/>
    <m/>
    <m/>
    <m/>
  </r>
  <r>
    <s v="VII"/>
    <x v="0"/>
    <x v="2"/>
    <x v="6"/>
    <s v="4th"/>
    <s v="0712-0003"/>
    <x v="13"/>
    <m/>
    <s v="Apolinar P. Cadeliña - Center Administrator"/>
    <s v="Poblacion, Bilar, Bohol"/>
    <n v="9.7021431242957092"/>
    <n v="124.10275016739"/>
    <s v="(038) 411-5228; 09302443241"/>
    <s v="ptcbilar@tesda.gov.ph"/>
    <s v="Public"/>
    <x v="1"/>
    <s v="WTR"/>
    <x v="8"/>
    <x v="15"/>
    <s v="Level I"/>
    <s v="264 Hours"/>
    <s v="WTR No. 20240712TVETRM111069"/>
    <d v="2024-07-11T00:00:00"/>
    <d v="2024-07-12T00:00:00"/>
    <s v="Alfie D. Mahumot"/>
    <s v="TMC No. 19071201013449"/>
    <m/>
    <m/>
    <m/>
  </r>
  <r>
    <s v="VII"/>
    <x v="0"/>
    <x v="0"/>
    <x v="0"/>
    <s v="Component"/>
    <s v="0712-0025"/>
    <x v="43"/>
    <m/>
    <s v="Sarah L. Sumaoy, Institution Head"/>
    <s v="3rd Flr., B &amp; U Commercial Building, Belderol St., Cogon, Tagbilaran City, Bohol"/>
    <n v="9.6512112612147707"/>
    <n v="123.85114229622501"/>
    <s v="(038) 411-9979 / 09060643269"/>
    <s v="bestacademy2020official@gmail.com"/>
    <s v="Private"/>
    <x v="0"/>
    <s v="RTP"/>
    <x v="5"/>
    <x v="60"/>
    <s v="N/A"/>
    <s v="200 Hours"/>
    <s v="NTR No. 202407120010"/>
    <d v="2024-07-22T00:00:00"/>
    <d v="2029-07-23T00:00:00"/>
    <s v="Famila Ruth Madelozo_x000a_Sarah L. Sumaoy"/>
    <s v="PRC License"/>
    <m/>
    <m/>
    <m/>
  </r>
  <r>
    <s v="VII"/>
    <x v="0"/>
    <x v="0"/>
    <x v="0"/>
    <s v="Component"/>
    <s v="0712-0033"/>
    <x v="12"/>
    <m/>
    <s v="Alexia Kay A. Bansale, Administrator"/>
    <s v="3rd Floor QVC Building, CPG North Avenue, Tagbilaran City, Bohol"/>
    <n v="9.6742052148976203"/>
    <n v="123.856438675211"/>
    <n v="9088217961"/>
    <s v="pcci.bohol@yahoo.com.ph_x000a_"/>
    <s v="Private"/>
    <x v="0"/>
    <s v="WTR"/>
    <x v="2"/>
    <x v="16"/>
    <s v="NC II"/>
    <s v="280 Hours"/>
    <s v="WTR No. 20240712ELCCSS213071"/>
    <d v="2024-08-01T00:00:00"/>
    <d v="2029-08-02T00:00:00"/>
    <s v="Jinky P. Jaluag_x000a_Nicasio P. Amoin, Jr._x000a_Raeshelle Joy S. Anguit"/>
    <s v="NTTC No. 242307121200276_x000a_NTTC No. 242407221200456_x000a_NTTC No. 242407221200421_x000a_"/>
    <m/>
    <m/>
    <m/>
  </r>
  <r>
    <s v="VII"/>
    <x v="0"/>
    <x v="0"/>
    <x v="0"/>
    <s v="Component"/>
    <s v="0712-0047"/>
    <x v="44"/>
    <m/>
    <s v="Erica Jane A. Ong, Institution Head/OIC"/>
    <s v="3/F GZ Building Tamblot Cogon Tagbilaran City (Capital), Bohol, Region VII, Philippines, 6300"/>
    <n v="9.6502380848941502"/>
    <n v="123.856728140402"/>
    <s v="(038) 501-0210 / 0969-444-1035 / 0926-152-5653"/>
    <s v="bohol@gentlefamilyhome.net"/>
    <s v="Private"/>
    <x v="0"/>
    <s v="WTR"/>
    <x v="4"/>
    <x v="10"/>
    <s v="NC II"/>
    <s v="1,026 Hours"/>
    <s v="WTR No. 20240712HHCCGV207081"/>
    <d v="2024-08-21T00:00:00"/>
    <d v="2024-08-22T00:00:00"/>
    <s v="Mariecris S. Ortula_x000a_Jessica A. Tabuñag_x000a_Erica Jane A. Ong_x000a_Cherryvier Y. Flores"/>
    <s v="NTTC No. 201908371200011_x000a_NTTC No. 212107221200054_x000a_NTTC No. 242407221200325_x000a_NTTC No. 242407221200324"/>
    <m/>
    <m/>
    <m/>
  </r>
  <r>
    <s v="VII"/>
    <x v="0"/>
    <x v="1"/>
    <x v="7"/>
    <s v="3rd"/>
    <s v="0712-0004"/>
    <x v="14"/>
    <m/>
    <s v="Maria Levy A. Yosoya, Center Administrator"/>
    <s v="Cagayan, Inabanga, Bohol"/>
    <n v="10.029578266343"/>
    <n v="124.080873040405"/>
    <s v="09318490801 / (038) 412-0462"/>
    <s v="ptcinabanga@tesda.gov.ph"/>
    <s v="Public"/>
    <x v="1"/>
    <s v="WTR"/>
    <x v="8"/>
    <x v="15"/>
    <s v="Level I"/>
    <s v="264 Hours"/>
    <s v="WTR No. 20240712TVETRM111083"/>
    <d v="2024-08-29T00:00:00"/>
    <d v="2029-08-30T00:00:00"/>
    <s v="Leonard Basil L. Algarme"/>
    <s v="TMC No. 22071201000796"/>
    <m/>
    <m/>
    <m/>
  </r>
  <r>
    <s v="VII"/>
    <x v="0"/>
    <x v="0"/>
    <x v="22"/>
    <s v="4th"/>
    <s v="0712-0041"/>
    <x v="38"/>
    <m/>
    <s v="Carlo Paciano E. Cloa / School Administrator"/>
    <s v="Purok 1, Looc, Panglao, Bohol, Region VII (Central Visayas), 6340"/>
    <n v="9.5878754278814995"/>
    <n v="123.757692267389"/>
    <s v="09171157337 (038) 515-5207 / 0917-650-7613"/>
    <s v="cloatiac@gmail.com"/>
    <s v="Private"/>
    <x v="0"/>
    <s v="WTR"/>
    <x v="10"/>
    <x v="61"/>
    <s v="NC II"/>
    <s v="181 Hours"/>
    <s v="WTR No. 20240712CONFOR219088"/>
    <d v="2024-09-19T00:00:00"/>
    <d v="2029-09-20T00:00:00"/>
    <s v="Ronie N. Razona"/>
    <s v="NTTC No. 242007121200391"/>
    <m/>
    <m/>
    <m/>
  </r>
  <r>
    <s v="VII"/>
    <x v="0"/>
    <x v="2"/>
    <x v="9"/>
    <s v="4th"/>
    <s v="0712-0005"/>
    <x v="16"/>
    <m/>
    <s v="Homer Lendie B. Magante, Center Administrator"/>
    <s v="Poblacion, Pilar, Bohol"/>
    <n v="9.8567162226397809"/>
    <n v="124.336426906886"/>
    <s v="(038) 510-8237 / 09173164144"/>
    <s v="ptcpilar@tesda.gov.ph"/>
    <s v="Public"/>
    <x v="1"/>
    <s v="WTR-MTP"/>
    <x v="1"/>
    <x v="46"/>
    <s v="NC I"/>
    <s v="268 Hours"/>
    <s v="WTR No. MTP-202407MEEEAW106-039"/>
    <d v="2024-10-01T00:00:00"/>
    <d v="2029-02-08T00:00:00"/>
    <s v="Jenifel C. Ogayon_x000a_Francis B. Balane"/>
    <s v="NTTC No. 201707121200263_x000a_NTTC No. 201607121200330"/>
    <m/>
    <m/>
    <m/>
  </r>
  <r>
    <s v="VII"/>
    <x v="0"/>
    <x v="2"/>
    <x v="9"/>
    <s v="4th"/>
    <s v="0712-0005"/>
    <x v="16"/>
    <m/>
    <s v="Homer Lendie B. Magante, Center Administrator"/>
    <s v="Poblacion, Pilar, Bohol"/>
    <n v="9.8567162226397809"/>
    <n v="124.336426906886"/>
    <s v="(038) 510-8237 / 09173164144"/>
    <s v="ptcpilar@tesda.gov.ph"/>
    <s v="Public"/>
    <x v="1"/>
    <s v="WTR-MTP"/>
    <x v="1"/>
    <x v="47"/>
    <s v="NC II"/>
    <s v="268 Hours"/>
    <s v="WTR No. MTP-202407MEEEAW206-040"/>
    <d v="2024-10-01T00:00:00"/>
    <d v="2029-02-08T00:00:00"/>
    <s v="Jenifel C. Ogayon_x000a_Francis B. Balane"/>
    <s v="NTTC No. 201707121200263_x000a_NTTC No. 201607121200330"/>
    <m/>
    <m/>
    <m/>
  </r>
  <r>
    <s v="VII"/>
    <x v="0"/>
    <x v="0"/>
    <x v="17"/>
    <s v="2nd"/>
    <s v="0712-0019"/>
    <x v="30"/>
    <m/>
    <s v="Elvi Peter L. Relampagos"/>
    <s v="Moto Sur, Loon Bohol"/>
    <n v="9.8050667884779692"/>
    <n v="123.797421096226"/>
    <n v="9229417436"/>
    <s v="lmdc0521@gmail.com"/>
    <s v="Public"/>
    <x v="4"/>
    <s v="WTR"/>
    <x v="3"/>
    <x v="9"/>
    <s v="NC II"/>
    <s v="118 Hours"/>
    <s v="WTR No. 20240712ALTDRV204092"/>
    <d v="2024-10-09T00:00:00"/>
    <d v="2029-10-10T00:00:00"/>
    <s v="Roberto G. Lera"/>
    <s v="NTTC No. 242407221200537"/>
    <m/>
    <m/>
    <m/>
  </r>
  <r>
    <s v="VII"/>
    <x v="0"/>
    <x v="0"/>
    <x v="0"/>
    <s v="Component"/>
    <s v="0712-0015"/>
    <x v="24"/>
    <m/>
    <s v="Aida C. Madulara / President"/>
    <s v="Bldg. #0250 J.A. Clarin Street Poblacion III, Tagbilaran City (Capital), Bohol, Region VII, Philippines, 6300"/>
    <n v="9.6450429112988108"/>
    <n v="123.862470952048"/>
    <s v="(038) 501-0918_x000a_ 9985487531"/>
    <s v="madulara@yahoo.com"/>
    <s v="Private"/>
    <x v="0"/>
    <s v="WTR-MTP"/>
    <x v="7"/>
    <x v="44"/>
    <s v="NC III"/>
    <s v="292 hours"/>
    <s v="WTR No. MTP-202407SOCBKP307-042"/>
    <d v="2024-10-11T00:00:00"/>
    <d v="2029-02-27T00:00:00"/>
    <s v="Leomar B. Virador_x000a_Meslissa C. Handumon_x000a_Jesie B. Dua"/>
    <s v="NTTC No. 232307121300133_x000a_NTTC No. 221807121300196_x000a_NTTC No. 222207121300374"/>
    <m/>
    <m/>
    <m/>
  </r>
  <r>
    <s v="VII"/>
    <x v="0"/>
    <x v="0"/>
    <x v="0"/>
    <s v="Component"/>
    <s v="0712-0015"/>
    <x v="24"/>
    <m/>
    <s v="Aida C. Madulara / President"/>
    <s v="Bldg. #0250 J.A. Clarin Street Poblacion III, Tagbilaran City (Capital), Bohol, Region VII, Philippines, 6300"/>
    <n v="9.6450429112988108"/>
    <n v="123.862470952048"/>
    <s v="(038) 501-0918_x000a_ 9985487531"/>
    <s v="madulara@yahoo.com"/>
    <s v="Private"/>
    <x v="0"/>
    <s v="WTR-MTP"/>
    <x v="0"/>
    <x v="62"/>
    <s v="NC III"/>
    <s v="188 Hours"/>
    <s v="WTR No. MTP-202407TRSEVM307-043"/>
    <d v="2024-10-11T00:00:00"/>
    <d v="2029-02-27T00:00:00"/>
    <s v="Jacquelyn M. Flores_x000a_Gerald C. Rodriguez_x000a_Gerry C. Aranzado_x000a_Leo D. Simangca_x000a_Melody F. Orais"/>
    <s v="NTTC No. 232307121300473_x000a_NTTC No. 201907121300211_x000a_NTTC No. 222207121300406_x000a_NTTC No. 242407121300088_x000a_NTTC No. 242407121300390"/>
    <m/>
    <m/>
    <m/>
  </r>
  <r>
    <s v="VII"/>
    <x v="0"/>
    <x v="0"/>
    <x v="0"/>
    <s v="Component"/>
    <s v="0712-0015"/>
    <x v="24"/>
    <m/>
    <s v="Aida C. Madulara / President"/>
    <s v="Bldg. #0250 J.A. Clarin Street Poblacion III, Tagbilaran City (Capital), Bohol, Region VII, Philippines, 6300"/>
    <n v="9.6450429112988108"/>
    <n v="123.862470952048"/>
    <s v="(038) 501-0918_x000a_ 9985487531"/>
    <s v="madulara@yahoo.com"/>
    <s v="Private"/>
    <x v="0"/>
    <s v="WTR-MTP"/>
    <x v="8"/>
    <x v="63"/>
    <s v="Level I"/>
    <s v="264 Hours"/>
    <s v="WTR No. MTP-202407TVETRM111-044"/>
    <d v="2024-10-11T00:00:00"/>
    <d v="2028-09-19T00:00:00"/>
    <s v="Jovito Danilo C. Nazareno_x000a_Ana Liza A. Baluran_x000a_Floridel C. Pelin"/>
    <s v="NTTC No. 221907121200563_x000a_NTTC No. 211707121300387_x000a_NTTC No. 201807121200140"/>
    <m/>
    <m/>
    <m/>
  </r>
  <r>
    <s v="VII"/>
    <x v="0"/>
    <x v="2"/>
    <x v="9"/>
    <s v="4th"/>
    <s v="0712-0005"/>
    <x v="16"/>
    <m/>
    <s v="Homer Lendie B. Magante, Center Administrator"/>
    <s v="Poblacion, Pilar, Bohol"/>
    <n v="9.8567162226397809"/>
    <n v="124.336426906886"/>
    <s v="(038) 510-8237 / 09173164144"/>
    <s v="ptcpilar@tesda.gov.ph"/>
    <s v="Public"/>
    <x v="1"/>
    <s v="WTR"/>
    <x v="8"/>
    <x v="15"/>
    <s v="Level I"/>
    <s v="264 Hours"/>
    <s v="WTR No. 20240712TVETRM111096"/>
    <d v="2024-10-24T00:00:00"/>
    <d v="2029-10-25T00:00:00"/>
    <s v="Melkie D. Ibale_x000a_Jenifel C. Ogayon"/>
    <s v="TMC No. 24071201008706_x000a_TMC No. 22071201000249"/>
    <m/>
    <m/>
    <m/>
  </r>
  <r>
    <s v="VII"/>
    <x v="0"/>
    <x v="0"/>
    <x v="0"/>
    <s v="Component"/>
    <s v="0712-0040"/>
    <x v="37"/>
    <m/>
    <s v="Robert B. Olaer, TVI Head"/>
    <s v="San Isidro, Tagbilaran City, Bohol"/>
    <n v="9.6752455151032493"/>
    <n v="123.880012653896"/>
    <s v="0917-306-5219"/>
    <s v="iyaahecofarm2019@gmail.com"/>
    <s v="Private"/>
    <x v="3"/>
    <s v="RTP"/>
    <x v="9"/>
    <x v="64"/>
    <s v="Level II"/>
    <s v="80 Hours"/>
    <s v="NTR No. 202407120027"/>
    <d v="2025-04-03T00:00:00"/>
    <d v="2030-04-04T00:00:00"/>
    <s v="Jacquilen M. Babatuan"/>
    <s v="ATI Certificate"/>
    <m/>
    <m/>
    <m/>
  </r>
  <r>
    <s v="VII"/>
    <x v="0"/>
    <x v="1"/>
    <x v="19"/>
    <s v="2nd"/>
    <s v="0712-0018"/>
    <x v="33"/>
    <m/>
    <s v="Atty. Dionisio D. Balite"/>
    <s v="Katipunan, Carmen, Bohol"/>
    <n v="9.6477142938849294"/>
    <n v="123.852874887526"/>
    <n v="9281349165"/>
    <s v="carlostolibas46@gmail.com"/>
    <s v="Private"/>
    <x v="3"/>
    <s v="WTR-MTP"/>
    <x v="9"/>
    <x v="41"/>
    <s v="NC II"/>
    <s v="232 Hours"/>
    <s v="WTR No. MTP-202407AFFOAP212-046"/>
    <d v="2024-11-08T00:00:00"/>
    <d v="2029-02-27T00:00:00"/>
    <s v="Carlos C. Tolibas"/>
    <s v="ATI Certificate"/>
    <m/>
    <m/>
    <m/>
  </r>
  <r>
    <s v="VII"/>
    <x v="0"/>
    <x v="2"/>
    <x v="6"/>
    <s v="4th"/>
    <s v="0712-0003"/>
    <x v="13"/>
    <m/>
    <s v="Apolinar P. Cadeliña - Center Administrator"/>
    <s v="Poblacion, Bilar, Bohol"/>
    <n v="9.7021431242957092"/>
    <n v="124.10275016739"/>
    <s v="(038) 411-5228; 09302443241"/>
    <s v="ptcbilar@tesda.gov.ph"/>
    <s v="Public"/>
    <x v="1"/>
    <s v="RTP"/>
    <x v="13"/>
    <x v="65"/>
    <m/>
    <s v="199 Hours"/>
    <s v="NTR No. 202407120028"/>
    <d v="2024-11-21T00:00:00"/>
    <d v="2029-11-22T00:00:00"/>
    <s v="Alfie D. Mahumot_x000a_ Christine N. Ollamina_x000a_ Efrelyn L. Lapitan_x000a_ Rizza L. Cadeliña"/>
    <s v="TMC No. 24071201009456_x000a_ TMC No. 21071201026844_x000a_ TMC No. 24071201010707_x000a_ TMC No. 21071201027001"/>
    <m/>
    <m/>
    <m/>
  </r>
  <r>
    <s v="VII"/>
    <x v="0"/>
    <x v="0"/>
    <x v="0"/>
    <s v="Component"/>
    <s v="0712-0023"/>
    <x v="20"/>
    <m/>
    <s v="Niña C. Lasala, Administrator"/>
    <s v="2nd /3rd Floor Yucon Building J.A. Clarin St. Dampas, Tagbilaran City, Bohol"/>
    <n v="9.6517059529465801"/>
    <n v="123.86685578088399"/>
    <s v="(038) 502-0613 / 09338611805"/>
    <s v="smstaci2011@gmail.com"/>
    <s v="Private"/>
    <x v="0"/>
    <s v="WTR"/>
    <x v="4"/>
    <x v="12"/>
    <s v="NC II"/>
    <s v="996 hours"/>
    <s v="WTR No. 20240712HHCHCS205118"/>
    <d v="2024-12-26T00:00:00"/>
    <d v="2029-12-27T00:00:00"/>
    <s v="Ann Sheila J. Granada_x000a_Florencio P. Karaan, Jr._x000a_Marydel M. Clerigo_x000a_"/>
    <s v="NTTC No. 242307121200599_x000a_NTTC No. 202007121200225_x000a_NTTC No. 242307121200743_x000a__x000a_"/>
    <m/>
    <m/>
    <m/>
  </r>
  <r>
    <s v="VII"/>
    <x v="0"/>
    <x v="0"/>
    <x v="0"/>
    <s v="Component"/>
    <s v="0712-0015"/>
    <x v="24"/>
    <m/>
    <s v="Aida C. Madulara, President_x000a_"/>
    <s v="Bldg. #0250 J.A. Clarin Street Poblacion III, Tagbilaran City (Capital), Bohol, Region VII, Philippines, 6300"/>
    <n v="9.6450640656576603"/>
    <n v="123.86251386739001"/>
    <s v="501-0918_x000a_"/>
    <s v="madulara@yahoo.com_x000a_cmcinstitute2022@gmail.com_x000a_"/>
    <s v="Private"/>
    <x v="0"/>
    <s v="WTR"/>
    <x v="0"/>
    <x v="2"/>
    <s v="NC II"/>
    <s v="76 hours"/>
    <s v="WTR No. 20250712TRSTPS215002"/>
    <d v="2025-01-06T00:00:00"/>
    <d v="2030-01-07T00:00:00"/>
    <s v="Gemma D. Adovo_x000a_Gerald C. Rodriguez"/>
    <s v="NTTC No. 222207121200400_x000a_NTTC No. 241907611200132"/>
    <m/>
    <m/>
    <m/>
  </r>
  <r>
    <s v="VII"/>
    <x v="0"/>
    <x v="1"/>
    <x v="24"/>
    <s v="5th"/>
    <s v="0712-0049"/>
    <x v="45"/>
    <m/>
    <s v="Apolinar L. Gumahid, Jr., School Administrator_x000a_"/>
    <s v="Purok Tundan, Poblacion, San Isidro, Bohol_x000a_"/>
    <n v="9.8610262590439799"/>
    <n v="123.955898395171"/>
    <s v="(038) 411-7525 / 09608855268 / 09385148567_x000a_"/>
    <s v="tfkelitecorpbohol@gmail.com_x000a_"/>
    <s v="Private"/>
    <x v="0"/>
    <s v="WTR"/>
    <x v="9"/>
    <x v="26"/>
    <s v="NC II"/>
    <s v="232 Hours"/>
    <s v="WTR No. 20250712AFFOAP212007_x000a_"/>
    <d v="2025-01-15T00:00:00"/>
    <d v="2030-01-16T00:00:00"/>
    <s v="Rodney N. Martires"/>
    <s v="NTTC No. 211806791203423"/>
    <m/>
    <m/>
    <m/>
  </r>
  <r>
    <s v="VII"/>
    <x v="0"/>
    <x v="2"/>
    <x v="23"/>
    <s v="4th"/>
    <s v="0712-0045"/>
    <x v="40"/>
    <s v="Loboc Learning Center for Excellence"/>
    <s v="Marlon S. Jala, Ph.D., Administrator"/>
    <s v="Gotozon, Loboc, Bohol"/>
    <n v="9.6554155427494592"/>
    <n v="124.030171988671"/>
    <s v="9190659149 / (038) 505-2598"/>
    <s v="llce_loboc@yahoo.com/learning.arbuyes@gmail.com_x000a_collegiodeloboc20@gmail.com"/>
    <s v="Public"/>
    <x v="4"/>
    <s v="WTR"/>
    <x v="3"/>
    <x v="9"/>
    <s v="NC II"/>
    <s v="118 Hours"/>
    <s v="WTR No. 20250712ALTDRV204009_x000a_"/>
    <d v="2025-01-22T00:00:00"/>
    <d v="2030-01-23T00:00:00"/>
    <s v="James Anthony L. Taga-an"/>
    <s v="NTTC No. 242107121200434"/>
    <m/>
    <m/>
    <m/>
  </r>
  <r>
    <s v="VII"/>
    <x v="0"/>
    <x v="0"/>
    <x v="0"/>
    <s v="Component"/>
    <s v="0712-0050"/>
    <x v="46"/>
    <m/>
    <s v="Dr. Del Mark A. Cagatin, Administrator_x000a_"/>
    <s v="Satellite Road, Dampas District, Tagbilaran City, Bohol 6300"/>
    <n v="9.6523391834410202"/>
    <n v="123.872323694377"/>
    <s v="(038) 411-2464 / 0917-118-4786_x000a_"/>
    <s v="tagbilarancitycollege@gmail.com_x000a_"/>
    <s v="Public"/>
    <x v="2"/>
    <s v="WTR"/>
    <x v="0"/>
    <x v="0"/>
    <s v="NC III"/>
    <s v="188 Hours"/>
    <s v="WTR No. 20250722TRSEVM307012_x000a_"/>
    <d v="2025-02-14T00:00:00"/>
    <d v="2030-02-15T00:00:00"/>
    <s v="Gerald C. Rodriguez"/>
    <s v="NTTC No. 242407121300670"/>
    <m/>
    <m/>
    <m/>
  </r>
  <r>
    <s v="VII"/>
    <x v="0"/>
    <x v="0"/>
    <x v="22"/>
    <s v="4th"/>
    <s v="0712-0051"/>
    <x v="47"/>
    <m/>
    <s v="Doer R. Escoto, General Manager_x000a_"/>
    <s v="Alona Beach, Danao, Panglao, Bohol, Philippines"/>
    <n v="9.5490771180959104"/>
    <n v="123.771164506582"/>
    <s v="0917-832-2248 / (038) 412 1128"/>
    <s v="resa@bwplusivywall-panglao.com / hrtm@bwplusivywall-panglao.com"/>
    <s v="Private"/>
    <x v="5"/>
    <s v="WTR-MCC"/>
    <x v="0"/>
    <x v="66"/>
    <s v="NC IV"/>
    <s v="40 Hours"/>
    <s v="MCC CTPR WTR No. 2025-07-12-SAMCWTR01-001_x000a_"/>
    <d v="2025-03-04T00:00:00"/>
    <d v="2030-03-05T00:00:00"/>
    <s v="Ruthy Ann G. Dumanat"/>
    <s v="CBT250712000002"/>
    <m/>
    <m/>
    <m/>
  </r>
  <r>
    <s v="VII"/>
    <x v="0"/>
    <x v="2"/>
    <x v="6"/>
    <s v="4th"/>
    <s v="0712-0003"/>
    <x v="13"/>
    <m/>
    <s v="Apolinar P. Cadeliña, Center Administrator"/>
    <s v="Poblacion, Bilar, Bohol"/>
    <n v="9.7020796719911395"/>
    <n v="124.10279308273201"/>
    <s v="(038) 411-5228_x000a_"/>
    <s v="ptcbilar@tesda.gov.ph"/>
    <s v="Public"/>
    <x v="1"/>
    <s v="WTR-MCC"/>
    <x v="14"/>
    <x v="67"/>
    <m/>
    <s v="100 Hours"/>
    <s v="MCC WTR No. 2025-07-12-SAMCWTR01-022_x000a_"/>
    <d v="2025-03-21T00:00:00"/>
    <d v="2030-03-22T00:00:00"/>
    <s v="Efrelyn L. Lapitan"/>
    <s v="NTTC No. 242407121200790"/>
    <m/>
    <m/>
    <m/>
  </r>
  <r>
    <s v="VII"/>
    <x v="0"/>
    <x v="0"/>
    <x v="17"/>
    <s v="2nd"/>
    <s v="0712-0052"/>
    <x v="48"/>
    <m/>
    <s v="Ma. Reina P. Perez, TVI Head_x000a_"/>
    <s v="Purok 3, Basac, Loon, Bohol_x000a_"/>
    <n v="9.8219180377870998"/>
    <n v="123.80326183266099"/>
    <s v="0917-175-1767_x000a_"/>
    <s v="reinapperez@yahoo.com_x000a_"/>
    <s v="Private"/>
    <x v="3"/>
    <s v="RTP"/>
    <x v="9"/>
    <x v="64"/>
    <s v="Level II"/>
    <s v="217 Hours"/>
    <s v="NTR No. 202507120011_x000a_"/>
    <d v="2025-04-03T00:00:00"/>
    <d v="2030-04-04T00:00:00"/>
    <s v="Ma. Reina P. Perez_x000a_Jackquilyn T. Calamba_x000a_"/>
    <s v="ATI Certificate"/>
    <m/>
    <m/>
    <m/>
  </r>
  <r>
    <s v="VII"/>
    <x v="0"/>
    <x v="0"/>
    <x v="18"/>
    <s v="5th"/>
    <s v="0712-0020"/>
    <x v="31"/>
    <m/>
    <s v="Dan Joseph Andre I. Barrete, School Administrator_x000a_"/>
    <s v="Pantad, Bahi, Alburquerque, Bohol"/>
    <n v="9.6189160285138193"/>
    <n v="123.94610653855401"/>
    <s v="9422952781 / 0916-198-1006"/>
    <s v="treetopsfarm621@gmail.com"/>
    <s v="Private"/>
    <x v="3"/>
    <s v="WTR"/>
    <x v="9"/>
    <x v="68"/>
    <s v="NC II"/>
    <s v="336 Hours"/>
    <s v="WTR No. 20250712AFFACP213039_x000a_"/>
    <d v="2025-04-16T00:00:00"/>
    <d v="2030-04-17T00:00:00"/>
    <s v="Mera Mae M. Azucenas_x000a_Dan Joseph Andre I. Barrete"/>
    <s v="NTTC No. 232307221200373 _x000a_NC No. 24072202000297"/>
    <m/>
    <m/>
    <m/>
  </r>
  <r>
    <s v="VII"/>
    <x v="0"/>
    <x v="1"/>
    <x v="5"/>
    <s v="1st"/>
    <s v="0712-0053"/>
    <x v="49"/>
    <m/>
    <s v="Cherryvier Y. Flores, Managing Director_x000a_"/>
    <s v="2nd Floor Talibon Pension Puracan Bldg., CPG Ave., Poblacion, Talibon Bohol Philippines_x000a_"/>
    <n v="10.147621365791201"/>
    <n v="124.32423215198099"/>
    <s v="(038) 412-5324_x000a_"/>
    <s v="gentlefamilyhometalibon@gmail.com_x000a_"/>
    <s v="Private"/>
    <x v="0"/>
    <s v="WTR"/>
    <x v="4"/>
    <x v="10"/>
    <s v="NC II"/>
    <s v="1026 Hours"/>
    <s v="WTR No. 20250712HHCCGV207040_x000a_"/>
    <d v="2025-04-22T00:00:00"/>
    <d v="2030-04-23T00:00:00"/>
    <s v="Mariecris S. Ortula_x000a_Jessica A. Tabuñag_x000a_Erica Jane A. Ong_x000a_Cherryvier Y. Flores_x000a_Jay D. Alacida_x000a_Ritchell A. Baricuatro_x000a_"/>
    <s v="NTTC No. 242408371200696_x000a_NTTC No. 212107221200054_x000a_NTTC No. 242407221200553_x000a_NTTC No. 242407221200552_x000a_NTTC No. 242407221200440_x000a_NTTC No. 232307221200521_x000a_"/>
    <m/>
    <m/>
    <m/>
  </r>
  <r>
    <s v="VII"/>
    <x v="0"/>
    <x v="2"/>
    <x v="3"/>
    <s v="4th"/>
    <s v="0712-0054"/>
    <x v="50"/>
    <m/>
    <s v="Joseph Franco C. Madelo, LLB, President_x000a_"/>
    <s v="Dahay St. Tabuan, Garcia Hernandez, Bohol"/>
    <n v="9.6665271249317701"/>
    <n v="124.291666824148"/>
    <s v="0930-803-3037_x000a_"/>
    <s v="bowandarrowit_edu.ph@yahoo.com_x000a_"/>
    <s v="Private"/>
    <x v="3"/>
    <s v="WTR"/>
    <x v="9"/>
    <x v="26"/>
    <s v="NC II"/>
    <s v="232 Hours"/>
    <s v="WTR No. 20250712AFFOAP212041_x000a_"/>
    <d v="2025-04-30T00:00:00"/>
    <d v="2030-05-02T00:00:00"/>
    <s v="Fe J. Gamutin"/>
    <s v="NTTC No. 242207121200763"/>
    <m/>
    <m/>
    <m/>
  </r>
  <r>
    <s v="VII"/>
    <x v="0"/>
    <x v="1"/>
    <x v="19"/>
    <s v="1st"/>
    <s v="0712-0029"/>
    <x v="32"/>
    <m/>
    <s v="Nilo S. Cempron"/>
    <s v="Brgy. Matin-ao, Carmen, Bohol"/>
    <n v="9.8903564025708999"/>
    <n v="124.153065967391"/>
    <s v="9177012618 / '09433350678"/>
    <s v="cempron.nilo@gmail.com"/>
    <s v="Private"/>
    <x v="3"/>
    <s v="RTP"/>
    <x v="9"/>
    <x v="64"/>
    <s v="Level II"/>
    <s v="217 Hours"/>
    <s v="NTR No. 202507120020_x000a_"/>
    <d v="2025-05-07T00:00:00"/>
    <d v="2030-05-08T00:00:00"/>
    <s v="Jayson Y. Ewican _x000a_ Nilo S. Cempron"/>
    <s v="ToT"/>
    <m/>
    <m/>
    <m/>
  </r>
  <r>
    <s v="VII"/>
    <x v="0"/>
    <x v="0"/>
    <x v="25"/>
    <s v="4th"/>
    <s v="0712-0056"/>
    <x v="51"/>
    <m/>
    <s v="Emmanuel A. Gamonez, Administrator_x000a_"/>
    <s v="Brgy. 5, San Roque, Balilihan, Bohol_x000a_"/>
    <n v="9.7839947189714405"/>
    <n v="124.001868308094"/>
    <s v="0912-898-8751 / 09126937413_x000a_"/>
    <s v="greengardensofhope@gmail.com_x000a_"/>
    <s v="Private"/>
    <x v="3"/>
    <s v="RTP"/>
    <x v="9"/>
    <x v="69"/>
    <s v="Level III"/>
    <s v="232 Hours"/>
    <s v="NTR No. 202507120022_x000a_"/>
    <d v="2025-07-10T00:00:00"/>
    <d v="2030-07-11T00:00:00"/>
    <s v="Emmanuel A. Gamonez"/>
    <s v="ATI Certificate"/>
    <m/>
    <m/>
    <m/>
  </r>
  <r>
    <s v="VII"/>
    <x v="0"/>
    <x v="0"/>
    <x v="14"/>
    <s v="4th"/>
    <s v="0712-0055"/>
    <x v="52"/>
    <m/>
    <s v="Alison Sarah D. Malayo, President_x000a_"/>
    <s v="Purok 1, Barangay Totolan, Municipality of Dauis, Bohol_x000a_"/>
    <n v="9.6294693992443996"/>
    <n v="123.8533352946"/>
    <s v="0997-483-8144 / 09162344134"/>
    <s v="bitgap@gmail.com"/>
    <s v="Private"/>
    <x v="5"/>
    <s v="WTR-MCC"/>
    <x v="0"/>
    <x v="70"/>
    <m/>
    <s v="107 Hours"/>
    <s v="WTR No. 2025-07-12-SAMCWTR02-026_x000a_"/>
    <d v="2025-07-14T00:00:00"/>
    <d v="2030-07-15T00:00:00"/>
    <s v="Jovito Danilo C. Nazareno"/>
    <s v="NTTC No. 231907121200547"/>
    <m/>
    <m/>
    <m/>
  </r>
  <r>
    <s v="VII"/>
    <x v="0"/>
    <x v="0"/>
    <x v="14"/>
    <s v="4th"/>
    <s v="0712-0055"/>
    <x v="52"/>
    <m/>
    <s v="Alison Sarah D. Malayo, President_x000a_"/>
    <s v="Purok 1, Barangay Totolan, Municipality of Dauis, Bohol_x000a_"/>
    <n v="9.6294693992443996"/>
    <n v="123.8533352946"/>
    <s v="0997-483-8144 / 09162344134"/>
    <s v="bitgap@gmail.com"/>
    <s v="Private"/>
    <x v="5"/>
    <s v="WTR-MCC"/>
    <x v="0"/>
    <x v="71"/>
    <m/>
    <s v="112 Hours"/>
    <s v="WTR No. 2025-07-12-SAMCWTR02-027"/>
    <d v="2025-07-14T00:00:00"/>
    <d v="2030-07-15T00:00:00"/>
    <s v="Jovito Danilo C. Nazareno"/>
    <s v="NTTC No. 231907121300537"/>
    <m/>
    <m/>
    <m/>
  </r>
  <r>
    <s v="VII"/>
    <x v="0"/>
    <x v="0"/>
    <x v="0"/>
    <s v="Component"/>
    <s v="0712-0050"/>
    <x v="46"/>
    <m/>
    <s v="Dr. Del Mark A. Cagatin, Administrator_x000a_"/>
    <s v="Satellite Road, Dampas District, Tagbilaran City, Bohol 6300"/>
    <n v="9.6523391834410202"/>
    <n v="123.872323694377"/>
    <s v="(038) 411-2464 / 0917-118-4786_x000a_"/>
    <s v="tagbilarancitycollege@gmail.com_x000a_"/>
    <s v="Public"/>
    <x v="2"/>
    <s v="WTR"/>
    <x v="11"/>
    <x v="30"/>
    <m/>
    <s v="275 Hours_x000a_"/>
    <s v="WTR No. 20250712GRMTLR205064_x000a_"/>
    <d v="2025-07-21T00:00:00"/>
    <d v="2030-07-22T00:00:00"/>
    <s v="Myiesa C. Ebo"/>
    <s v="NTTC No. 242307121200451"/>
    <m/>
    <m/>
    <m/>
  </r>
  <r>
    <s v="VII"/>
    <x v="0"/>
    <x v="2"/>
    <x v="6"/>
    <s v="4th"/>
    <s v="0712-0003"/>
    <x v="13"/>
    <m/>
    <s v="Rochelle I. Delos Reyes, Center Administrator"/>
    <s v="Poblacion, Bilar, Bohol"/>
    <n v="9.7021431242957092"/>
    <n v="124.10275016739"/>
    <s v="(038) 411-5228; 09302443241"/>
    <s v="ptcbilar@tesda.gov.ph"/>
    <s v="Public"/>
    <x v="1"/>
    <s v="WTR"/>
    <x v="7"/>
    <x v="72"/>
    <m/>
    <s v="298 Hours"/>
    <s v="WTR No. 2025-07-12-SOCECD325-065_x000a_"/>
    <d v="2025-07-21T00:00:00"/>
    <d v="2030-07-22T00:00:00"/>
    <s v="Rizza L. Cadeliña"/>
    <s v="NTTC No. 252107121300396"/>
    <m/>
    <m/>
    <m/>
  </r>
  <r>
    <s v="VII"/>
    <x v="0"/>
    <x v="2"/>
    <x v="3"/>
    <s v="4th"/>
    <s v="0712-0037"/>
    <x v="5"/>
    <m/>
    <s v="Joseph Franco C. Madelo, LLB, President_x000a_"/>
    <s v="East Lungsodaan, Garcia Hernandez, Bohol, Philippines 6307"/>
    <n v="9.6075969861800807"/>
    <n v="124.286684065719"/>
    <s v="0930-803-3037 / (038) 427-3286"/>
    <s v="bowandarrowit_edu.ph@yahoo.com_x000a_"/>
    <s v="Private"/>
    <x v="0"/>
    <s v="WTR"/>
    <x v="1"/>
    <x v="24"/>
    <s v="NC III"/>
    <s v="200 Hours"/>
    <s v="WTR No. 20250712MEEEAW306066_x000a_"/>
    <d v="2025-07-31T00:00:00"/>
    <d v="2030-08-01T00:00:00"/>
    <s v="Joland S. Dejacto"/>
    <s v="NTTC No. 242407121300051"/>
    <m/>
    <m/>
    <m/>
  </r>
  <r>
    <s v="VII"/>
    <x v="0"/>
    <x v="1"/>
    <x v="19"/>
    <s v="1st"/>
    <s v="0712-0029"/>
    <x v="32"/>
    <m/>
    <s v="Nilo S. Cempron"/>
    <s v="Brgy. Matin-ao, Carmen, Bohol"/>
    <n v="9.8903564025708999"/>
    <n v="124.153065967391"/>
    <s v="9177012618 / '09433350678"/>
    <s v="cempron.nilo@gmail.com"/>
    <s v="Private"/>
    <x v="3"/>
    <s v="WTR"/>
    <x v="9"/>
    <x v="20"/>
    <s v="NC II"/>
    <s v="232 Hours"/>
    <s v="WTR No. 20250712AFFRMO207067_x000a_"/>
    <d v="2025-07-31T00:00:00"/>
    <d v="2030-08-01T00:00:00"/>
    <s v="Nilo S. Cempron"/>
    <s v="ATI Certificate"/>
    <m/>
    <m/>
    <m/>
  </r>
  <r>
    <s v="VII"/>
    <x v="0"/>
    <x v="2"/>
    <x v="26"/>
    <s v="4th"/>
    <s v="0712-0057"/>
    <x v="53"/>
    <m/>
    <s v="Marcial C. Calagui, President_x000a_"/>
    <s v="Mabini, Bohol_x000a_"/>
    <n v="9.8661503075012398"/>
    <n v="124.52279778491101"/>
    <s v="0948-761-0753_x000a_"/>
    <s v="pshpbohol@gmail.com_x000a_"/>
    <s v="Private"/>
    <x v="0"/>
    <s v="WTR"/>
    <x v="0"/>
    <x v="1"/>
    <s v="NC II"/>
    <s v="436 hours"/>
    <s v="WTR No. 2025-07-12-TRSFBS213-092_x000a_"/>
    <d v="2025-10-29T00:00:00"/>
    <d v="2030-10-30T00:00:00"/>
    <s v="Charlene O. Reños"/>
    <s v="NTTC No. 252107121200433"/>
    <m/>
    <m/>
    <m/>
  </r>
  <r>
    <s v="VII"/>
    <x v="0"/>
    <x v="0"/>
    <x v="0"/>
    <s v="Component"/>
    <s v="0712-0015"/>
    <x v="24"/>
    <m/>
    <s v="Aida C. Madulara / President"/>
    <s v="Bldg. #0250 J.A. Clarin Street Poblacion III, Tagbilaran City (Capital), Bohol, Region VII, Philippines, 6300"/>
    <n v="9.6450429112988108"/>
    <n v="123.862470952048"/>
    <s v="(038) 501-0918_x000a_ 9985487531"/>
    <s v="madulara@yahoo.com"/>
    <s v="Private"/>
    <x v="0"/>
    <s v="WTR"/>
    <x v="0"/>
    <x v="73"/>
    <s v="NC II"/>
    <s v="442 Hours_x000a_"/>
    <s v="WTR No. 2025-07-12-TRSFOS213-096_x000a_"/>
    <d v="2025-11-06T00:00:00"/>
    <d v="2030-11-07T00:00:00"/>
    <s v="Gerald C. Rodriguez"/>
    <s v="NTTC No. 252407121200095"/>
    <m/>
    <m/>
    <m/>
  </r>
  <r>
    <s v="VII"/>
    <x v="0"/>
    <x v="0"/>
    <x v="0"/>
    <s v="Component"/>
    <s v="0712-0010"/>
    <x v="19"/>
    <m/>
    <s v="Capt. Servando B. Cantaros - Managing Director"/>
    <s v="4932-A1 CPG North Ave., Manga Dist. Tagbilaran City"/>
    <n v="9.6895627850084391"/>
    <n v="123.861600352049"/>
    <s v="038-4127025"/>
    <s v="sbrtetci.bohol@gmail.com"/>
    <s v="Private"/>
    <x v="0"/>
    <s v="WTR"/>
    <x v="10"/>
    <x v="48"/>
    <s v="NC II"/>
    <s v="221 Hours_x000a_"/>
    <s v="WTR No. 2025-07-12-CONHEO219-097_x000a_"/>
    <d v="2025-11-06T00:00:00"/>
    <d v="2030-11-07T00:00:00"/>
    <s v="Ronie N. Razona"/>
    <s v="NTTC No. 232007121200407"/>
    <m/>
    <m/>
    <m/>
  </r>
  <r>
    <s v="VII"/>
    <x v="0"/>
    <x v="0"/>
    <x v="10"/>
    <s v="1st"/>
    <s v="0712-0001"/>
    <x v="17"/>
    <m/>
    <s v="Maria Levy A. Yosoya"/>
    <s v="Potohan, Tubigon, Bohol"/>
    <n v="9.9612859268488005"/>
    <n v="123.955908234931"/>
    <s v="(038) 508-8216 / 09179624837"/>
    <s v="ptctubigon@tesda.gov.ph"/>
    <s v="Public"/>
    <x v="1"/>
    <s v="WTR-MTP"/>
    <x v="3"/>
    <x v="43"/>
    <s v="NC II"/>
    <s v="118 Hours_x000a_"/>
    <s v="WTR No. MTP 2025-07-12-ALTDRV204-037_x000a_"/>
    <d v="2025-11-27T00:00:00"/>
    <d v="2029-06-01T00:00:00"/>
    <s v="Johnard C. Zabate_x000a_Ronie N. Razona"/>
    <s v="NTTC No. 221907121200016_x000a_NTTC No. 252507121200296"/>
    <m/>
    <m/>
    <m/>
  </r>
  <r>
    <s v="VII"/>
    <x v="0"/>
    <x v="0"/>
    <x v="10"/>
    <s v="1st"/>
    <s v="0712-0001"/>
    <x v="17"/>
    <m/>
    <s v="Maria Levy A. Yosoya"/>
    <s v="Potohan, Tubigon, Bohol"/>
    <n v="9.9612859268488005"/>
    <n v="123.955908234931"/>
    <s v="(038) 508-8216 / 09179624837"/>
    <s v="ptctubigon@tesda.gov.ph"/>
    <s v="Public"/>
    <x v="1"/>
    <s v="WTR-MTP"/>
    <x v="10"/>
    <x v="38"/>
    <s v="NC II"/>
    <s v="229 Hours"/>
    <s v="WTR No. MTP 2025-07-12-CONMAS218-038_x000a_"/>
    <d v="2026-01-28T00:00:00"/>
    <d v="2029-08-10T00:00:00"/>
    <s v="Johnard C. Zabate"/>
    <s v="NTTC No. 252407121200395"/>
    <m/>
    <m/>
    <m/>
  </r>
  <r>
    <s v="VII"/>
    <x v="0"/>
    <x v="0"/>
    <x v="0"/>
    <s v="Component"/>
    <s v="0712-0015"/>
    <x v="24"/>
    <m/>
    <s v="Aida C. Madulara / President"/>
    <s v="Bldg. #0250 J.A. Clarin Street Poblacion III, Tagbilaran City (Capital), Bohol, Region VII, Philippines, 6300"/>
    <n v="9.6450429112988108"/>
    <n v="123.862470952048"/>
    <s v="(038) 501-0918_x000a_ 9985487531"/>
    <s v="madulara@yahoo.com"/>
    <s v="Private"/>
    <x v="0"/>
    <s v="WTR"/>
    <x v="7"/>
    <x v="72"/>
    <s v="NC III"/>
    <s v="298 Hours"/>
    <s v="WTR No. 2025-07-12-SOCECD325-103_x000a_"/>
    <d v="2025-11-28T00:00:00"/>
    <d v="2030-11-29T00:00:00"/>
    <s v="Jacquelyn M. Flores"/>
    <s v="NTTC No. 252307121300545"/>
    <m/>
    <m/>
    <m/>
  </r>
  <r>
    <s v="VII"/>
    <x v="0"/>
    <x v="0"/>
    <x v="0"/>
    <s v="Component"/>
    <s v="0712-0010"/>
    <x v="19"/>
    <m/>
    <s v="Capt. Servando B. Cantaros - Managing Director"/>
    <s v="4932-A1 CPG North Ave., Manga Dist. Tagbilaran City"/>
    <n v="9.6895627850084391"/>
    <n v="123.861600352049"/>
    <s v="038-4127025"/>
    <s v="sbrtetci.bohol@gmail.com"/>
    <s v="Private"/>
    <x v="0"/>
    <s v="WTR"/>
    <x v="10"/>
    <x v="61"/>
    <s v="NC II"/>
    <s v="221 Hours_x000a_"/>
    <s v="WTR No. 2025-07-12-CONFOR219-104_x000a_"/>
    <d v="2025-12-01T00:00:00"/>
    <d v="2030-12-02T00:00:00"/>
    <s v="Paulo P. Ortiza"/>
    <s v="NTTC No. 211913161200702"/>
    <m/>
    <m/>
    <m/>
  </r>
  <r>
    <s v="VII"/>
    <x v="0"/>
    <x v="2"/>
    <x v="6"/>
    <s v="4th"/>
    <s v="0712-0003"/>
    <x v="13"/>
    <m/>
    <s v="Rochelle I. Delos Reyes, Center Administrator"/>
    <s v="Poblacion, Bilar, Bohol"/>
    <n v="9.7021431242957092"/>
    <n v="124.10275016739"/>
    <s v="(038) 411-5228; 09302443241"/>
    <s v="ptcbilar@tesda.gov.ph"/>
    <s v="Public"/>
    <x v="1"/>
    <s v="WTR-MTP"/>
    <x v="7"/>
    <x v="74"/>
    <s v="NC III"/>
    <s v="298 Hours"/>
    <s v="WTR No. MTP 202507SOCECD325-043_x000a_"/>
    <d v="2025-12-12T00:00:00"/>
    <d v="2030-07-22T00:00:00"/>
    <s v="Rizza L. Cadeliña"/>
    <s v="NTTC No. 252107121300396"/>
    <m/>
    <m/>
    <m/>
  </r>
  <r>
    <s v="VII"/>
    <x v="0"/>
    <x v="2"/>
    <x v="8"/>
    <s v="3rd"/>
    <s v="0712-0013"/>
    <x v="15"/>
    <m/>
    <s v="Apolinar P. Cadelina, Center Administrator"/>
    <s v="Poblacion, Jagna, Bohol"/>
    <n v="9.6667974582748997"/>
    <n v="124.36827289016099"/>
    <s v="(038) 412-7558; 09384140201"/>
    <s v="ptcjagna@tesda.gov.ph"/>
    <s v="Public"/>
    <x v="1"/>
    <s v="WTR-MTP"/>
    <x v="1"/>
    <x v="47"/>
    <s v="NC II"/>
    <s v="268 Hours"/>
    <s v="WTR No. MTP 202507MEEEAW206-044_x000a_"/>
    <d v="2025-12-12T00:00:00"/>
    <d v="2028-05-11T00:00:00"/>
    <s v="JC Keynness T. Gunday"/>
    <s v="NTTC No. 2522071212004717"/>
    <m/>
    <m/>
    <m/>
  </r>
  <r>
    <s v="VII"/>
    <x v="0"/>
    <x v="2"/>
    <x v="9"/>
    <s v="4th"/>
    <s v="0712-0005"/>
    <x v="16"/>
    <m/>
    <s v="Homer Lendie B. Magante, Center Administrator"/>
    <s v="Poblacion, Pilar, Bohol"/>
    <n v="9.8567162226397809"/>
    <n v="124.336426906886"/>
    <s v="(038) 510-8237 / 09173164144"/>
    <s v="ptcpilar@tesda.gov.ph"/>
    <s v="Public"/>
    <x v="1"/>
    <s v="WTR-MTP"/>
    <x v="0"/>
    <x v="39"/>
    <s v="NC II"/>
    <s v="141 Hours_x000a_"/>
    <s v="WTR No. MTP 202507TRSBPP209-045_x000a_"/>
    <d v="2025-12-12T00:00:00"/>
    <d v="2029-02-08T00:00:00"/>
    <s v="Ailyn B. Lagas_x000a_Jessa V. Albero"/>
    <s v="NTTC No. 242307121200569_x000a_NTTC No. 252107121200333"/>
    <m/>
    <m/>
    <m/>
  </r>
  <r>
    <s v="VII"/>
    <x v="0"/>
    <x v="2"/>
    <x v="9"/>
    <s v="4th"/>
    <s v="0712-0005"/>
    <x v="16"/>
    <m/>
    <s v="Homer Lendie B. Magante, Center Administrator"/>
    <s v="Poblacion, Pilar, Bohol"/>
    <n v="9.8567162226397809"/>
    <n v="124.336426906886"/>
    <s v="(038) 510-8237 / 09173164144"/>
    <s v="ptcpilar@tesda.gov.ph"/>
    <s v="Public"/>
    <x v="1"/>
    <s v="WTR-MTP"/>
    <x v="2"/>
    <x v="75"/>
    <s v="NC III"/>
    <s v="160 Hours_x000a_"/>
    <s v="WTR No. MTP 202507ELCEIM315-046_x000a_"/>
    <d v="2025-12-12T00:00:00"/>
    <d v="2029-02-08T00:00:00"/>
    <s v="Robert S. Ladeza"/>
    <s v="NTTC No. 222207121300351"/>
    <m/>
    <m/>
    <m/>
  </r>
  <r>
    <s v="VII"/>
    <x v="0"/>
    <x v="1"/>
    <x v="7"/>
    <s v="3rd"/>
    <s v="0712-0004"/>
    <x v="14"/>
    <m/>
    <s v="Jaminel A. Damolo, MPA - Center Administrator"/>
    <s v="Cagayan, Inabanga, Bohol"/>
    <n v="10.051349891515599"/>
    <n v="124.079209349663"/>
    <s v="(038) 512-9012"/>
    <s v="ptcinabanga@tesda.gov.ph"/>
    <s v="Public"/>
    <x v="1"/>
    <s v="WTR-MTP"/>
    <x v="2"/>
    <x v="75"/>
    <s v="NC III"/>
    <s v="160 Hours_x000a_"/>
    <s v="WTR No. MTP 202507ELCEIM315-049_x000a_"/>
    <d v="2025-12-19T00:00:00"/>
    <d v="2029-03-15T00:00:00"/>
    <s v="Leonard Basil L. Algarme"/>
    <s v="NTTC No. 222207121300384"/>
    <m/>
    <m/>
    <m/>
  </r>
  <r>
    <s v="VII"/>
    <x v="0"/>
    <x v="1"/>
    <x v="7"/>
    <s v="3rd"/>
    <s v="0712-0004"/>
    <x v="14"/>
    <m/>
    <s v="Jaminel A. Damolo, MPA - Center Administrator"/>
    <s v="Cagayan, Inabanga, Bohol"/>
    <n v="10.051349891515599"/>
    <n v="124.079209349663"/>
    <s v="(038) 512-9012"/>
    <s v="ptcinabanga@tesda.gov.ph"/>
    <s v="Public"/>
    <x v="1"/>
    <s v="WTR-MTP"/>
    <x v="1"/>
    <x v="76"/>
    <s v="NC III"/>
    <s v="120 Hours_x000a_"/>
    <s v="WTR No. MTP 202507MEEEAW306-050_x000a_"/>
    <d v="2025-12-19T00:00:00"/>
    <d v="2029-03-15T00:00:00"/>
    <s v="Diosdado A. Lofranco Jr."/>
    <s v="NTTC No. 211907121300419"/>
    <m/>
    <m/>
    <m/>
  </r>
  <r>
    <s v="VII"/>
    <x v="0"/>
    <x v="1"/>
    <x v="7"/>
    <s v="3rd"/>
    <s v="0712-0004"/>
    <x v="14"/>
    <m/>
    <s v="Jaminel A. Damolo, MPA - Center Administrator"/>
    <s v="Cagayan, Inabanga, Bohol"/>
    <n v="10.051349891515599"/>
    <n v="124.079209349663"/>
    <s v="(038) 512-9012"/>
    <s v="ptcinabanga@tesda.gov.ph"/>
    <s v="Public"/>
    <x v="1"/>
    <s v="WTR"/>
    <x v="7"/>
    <x v="72"/>
    <s v="NC III"/>
    <s v="298 Hours_x000a_"/>
    <s v="WTR No. 2025-07-12-SOCECD325-120_x000a_"/>
    <d v="2025-12-22T00:00:00"/>
    <d v="2030-12-23T00:00:00"/>
    <s v="Marichu M. Cua"/>
    <s v="NTTC No. 252107121300573"/>
    <m/>
    <m/>
    <m/>
  </r>
  <r>
    <s v="VII"/>
    <x v="0"/>
    <x v="2"/>
    <x v="8"/>
    <s v="3rd"/>
    <s v="0712-0013"/>
    <x v="15"/>
    <m/>
    <s v="Apolinar P. Cadelina, Center Administrator"/>
    <s v="Poblacion, Jagna, Bohol"/>
    <n v="9.6667974582748997"/>
    <n v="124.36827289016099"/>
    <s v="(038) 412-7558; 09384140201"/>
    <s v="ptcjagna@tesda.gov.ph"/>
    <s v="Public"/>
    <x v="1"/>
    <s v="WTR"/>
    <x v="7"/>
    <x v="72"/>
    <s v="NC III"/>
    <s v="298 Hours_x000a_"/>
    <s v="WTR No. 2025-07-12-SOCECD325-121"/>
    <d v="2025-12-22T00:00:00"/>
    <d v="2030-12-23T00:00:00"/>
    <s v="Froilan B. Mellomida"/>
    <s v="NTTC No. 252407121300570"/>
    <m/>
    <m/>
    <m/>
  </r>
  <r>
    <s v="VII"/>
    <x v="0"/>
    <x v="2"/>
    <x v="9"/>
    <s v="4th"/>
    <s v="0712-0005"/>
    <x v="16"/>
    <m/>
    <s v="Homer Lendie B. Magante, Center Administrator"/>
    <s v="Poblacion, Pilar, Bohol"/>
    <n v="9.8567162226397809"/>
    <n v="124.336426906886"/>
    <s v="(038) 510-8237 / 09173164144"/>
    <s v="ptcpilar@tesda.gov.ph"/>
    <s v="Public"/>
    <x v="1"/>
    <s v="WTR"/>
    <x v="7"/>
    <x v="72"/>
    <s v="NC III"/>
    <s v="298 Hours_x000a_"/>
    <s v="WTR No. 2025-07-12-SOCECD325-122"/>
    <d v="2025-12-22T00:00:00"/>
    <d v="2030-12-23T00:00:00"/>
    <s v="Froilan B. Mellomida"/>
    <s v="NTTC No. 252407121300570"/>
    <m/>
    <m/>
    <m/>
  </r>
  <r>
    <s v="VII"/>
    <x v="0"/>
    <x v="0"/>
    <x v="10"/>
    <s v="1st"/>
    <s v="0712-0001"/>
    <x v="17"/>
    <m/>
    <s v="Maria Levy A. Yosoya, Center Administrator"/>
    <s v="Potohan, Tubigon, Bohol"/>
    <n v="9.9612859268488005"/>
    <n v="123.955908234931"/>
    <s v="(038) 508-8216 / 09179624837"/>
    <s v="ptctubigon@tesda.gov.ph"/>
    <s v="Public"/>
    <x v="1"/>
    <s v="WTR"/>
    <x v="7"/>
    <x v="72"/>
    <s v="NC III"/>
    <s v="298 Hours_x000a_"/>
    <s v="WTR No. 2025-07-12-SOCECD325-123"/>
    <d v="2025-12-22T00:00:00"/>
    <d v="2030-12-23T00:00:00"/>
    <s v="Marichu M. Cua"/>
    <s v="NTTC No. 252107121300573"/>
    <m/>
    <m/>
    <m/>
  </r>
  <r>
    <s v="VII"/>
    <x v="0"/>
    <x v="0"/>
    <x v="0"/>
    <s v="Component"/>
    <s v="0712-0015"/>
    <x v="24"/>
    <m/>
    <s v="Aida C. Madulara / President"/>
    <s v="Bldg. #0250 J.A. Clarin Street Poblacion III, Tagbilaran City (Capital), Bohol, Region VII, Philippines, 6300"/>
    <n v="9.6450429112988108"/>
    <n v="123.862470952048"/>
    <s v="(038) 501-0918_x000a_ 9985487531"/>
    <s v="madulara@yahoo.com"/>
    <s v="Private"/>
    <x v="0"/>
    <s v="WTR-MTP"/>
    <x v="0"/>
    <x v="77"/>
    <s v="NC II"/>
    <s v="76 Hours_x000a_"/>
    <s v="WTR No. MTP 202507TRSTPS215-051_x000a_"/>
    <d v="2025-12-23T00:00:00"/>
    <d v="2030-01-07T00:00:00"/>
    <s v="Gerald C. Rodriguez_x000a_Gemma D. Adovo"/>
    <s v="NTTC No. 241907611200132_x000a_NTTC No. 252207121200189"/>
    <m/>
    <m/>
    <m/>
  </r>
  <r>
    <s v="VII"/>
    <x v="0"/>
    <x v="2"/>
    <x v="6"/>
    <s v="4th"/>
    <s v="0712-0003"/>
    <x v="13"/>
    <m/>
    <s v="Rochelle I. Delos Reyes, Center Administrator"/>
    <s v="Poblacion, Bilar, Bohol"/>
    <n v="9.7021431242957092"/>
    <n v="124.10275016739"/>
    <s v="(038) 411-5228; 09302443241"/>
    <s v="ptcbilar@tesda.gov.ph"/>
    <s v="Public"/>
    <x v="1"/>
    <s v="WTR"/>
    <x v="0"/>
    <x v="78"/>
    <s v="NC III"/>
    <s v="264 Hours_x000a_"/>
    <s v="WTR No. 2025-07-12-TRSHSK319-126_x000a_"/>
    <d v="2025-12-26T00:00:00"/>
    <d v="2030-12-27T00:00:00"/>
    <s v="Alfie D. Mahumot"/>
    <s v="NTTC No. 231907121300118"/>
    <m/>
    <m/>
    <m/>
  </r>
  <r>
    <s v="VII"/>
    <x v="0"/>
    <x v="1"/>
    <x v="27"/>
    <s v="4th"/>
    <s v="0712-0058"/>
    <x v="54"/>
    <m/>
    <s v="Cesario C. Bonite, President_x000a_"/>
    <s v="Purok 6, Cantagum, Tomoc, San Miguel, Bohol_x000a_"/>
    <n v="9.9928040188735903"/>
    <n v="124.28250688569"/>
    <s v="0916-682-0544_x000a_"/>
    <s v="czarbeesintegratedfarm@gmail.com_x000a_"/>
    <s v="Private"/>
    <x v="3"/>
    <s v="WTR"/>
    <x v="9"/>
    <x v="68"/>
    <s v="NC II"/>
    <s v="336 Hours_x000a_"/>
    <s v="WTR No. 2026-07-12-AFFACP213-009_x000a_"/>
    <d v="2026-02-04T00:00:00"/>
    <d v="2031-02-05T00:00:00"/>
    <s v="Mera Mae M. Azucenas"/>
    <s v="NTTC No. 232307221200373"/>
    <m/>
    <m/>
    <m/>
  </r>
  <r>
    <s v="VII"/>
    <x v="0"/>
    <x v="2"/>
    <x v="21"/>
    <s v="4th"/>
    <s v="0712-0042"/>
    <x v="36"/>
    <m/>
    <s v="Consolacion D. Rana - Administrator"/>
    <s v="Purok 3, Lutao Alejawan, Duero, Bohol, Region VII (Central Visayas), 6309"/>
    <n v="9.6884893069999993"/>
    <n v="124.4007778"/>
    <s v="9060351019 / 530-0798"/>
    <s v="easternheights.ehse@gmail.com"/>
    <s v="Private"/>
    <x v="0"/>
    <s v="WTR"/>
    <x v="7"/>
    <x v="72"/>
    <s v="NC III"/>
    <s v="298 Hours_x000a_"/>
    <s v="WTR No. 2026-07-12-SOCECD325-012_x000a_"/>
    <d v="2026-02-25T00:00:00"/>
    <d v="2031-02-26T00:00:00"/>
    <s v="Consolacion D. Raña"/>
    <s v="NTTC No. 262507121300001"/>
    <m/>
    <m/>
    <m/>
  </r>
  <r>
    <s v="VII"/>
    <x v="0"/>
    <x v="0"/>
    <x v="14"/>
    <s v="4th"/>
    <s v="0712-0059"/>
    <x v="55"/>
    <m/>
    <s v="Zenaida O. Caberte, Institution Head_x000a_"/>
    <s v="Totolan, Dauis, Bohol_x000a_"/>
    <n v="9.6352860752923206"/>
    <n v="123.84971926739"/>
    <s v="0949-742-1081_x000a_"/>
    <s v="ensciema@gmail.com_x000a_"/>
    <s v="Private"/>
    <x v="0"/>
    <s v="RTP"/>
    <x v="5"/>
    <x v="58"/>
    <s v="N/A"/>
    <s v="100 Hours_x000a_"/>
    <s v="RTP No. 2026-07-12-CS-SOCESLB24-005_x000a_"/>
    <d v="2026-03-18T00:00:00"/>
    <d v="2031-03-19T00:00:00"/>
    <s v="Stephanie C. Dag-um"/>
    <s v="PRC License"/>
    <m/>
    <m/>
    <m/>
  </r>
  <r>
    <s v="VII"/>
    <x v="0"/>
    <x v="0"/>
    <x v="0"/>
    <s v="Component"/>
    <s v="0712-0015"/>
    <x v="24"/>
    <m/>
    <s v="Aida C. Madulara / President"/>
    <s v="Bldg. #0250 J.A. Clarin Street Poblacion III, Tagbilaran City (Capital), Bohol, Region VII, Philippines, 6300"/>
    <n v="9.6450429110000009"/>
    <n v="123.862471"/>
    <s v="(038) 501-0918_x000a_9985487531"/>
    <s v="madulara@yahoo.com"/>
    <s v="Private"/>
    <x v="0"/>
    <s v="WTR-MTP"/>
    <x v="7"/>
    <x v="74"/>
    <s v="NC III"/>
    <s v="298 Hours"/>
    <s v="WTR No. MTP 202607SOCECD325-015"/>
    <d v="2026-05-05T00:00:00"/>
    <d v="2030-11-29T00:00:00"/>
    <s v="Jacquelyn M. Flores _x000a_"/>
    <s v="NTTC No. 252307121300545"/>
    <d v="2030-10-14T00:00:00"/>
    <m/>
    <m/>
  </r>
  <r>
    <s v="VII"/>
    <x v="1"/>
    <x v="0"/>
    <x v="28"/>
    <s v="Component"/>
    <s v="0722-0020"/>
    <x v="56"/>
    <m/>
    <s v="Amelda B. Quiachon"/>
    <s v="Z1085 Miami Homes Subdivision, San Isidro, Talisay City, Cebu"/>
    <n v="10.2597173075652"/>
    <n v="123.845349938559"/>
    <s v="(032) 462-5882/ 273-7569"/>
    <s v="amy_quiachon@yahoo.com "/>
    <s v="Private"/>
    <x v="0"/>
    <s v="WTR"/>
    <x v="4"/>
    <x v="31"/>
    <s v="NC II"/>
    <s v="170 hours"/>
    <s v="20220722HHCHIL208012"/>
    <d v="2024-01-10T00:00:00"/>
    <d v="2029-01-11T00:00:00"/>
    <s v="Michelle O. Digamon"/>
    <s v="NTTC No.211707221200165"/>
    <d v="2023-02-20T00:00:00"/>
    <m/>
    <m/>
  </r>
  <r>
    <s v="VII"/>
    <x v="1"/>
    <x v="0"/>
    <x v="28"/>
    <s v="Component"/>
    <s v="0722-0020"/>
    <x v="56"/>
    <m/>
    <s v="Amelda B. Quiachon"/>
    <s v="Z1085 Miami Homes Subdivision, San Isidro, Talisay City, Cebu"/>
    <n v="10.2597173075652"/>
    <n v="123.845349938559"/>
    <s v="(032) 462-5882/ 273-7569"/>
    <s v="amy_quiachon@yahoo.com "/>
    <s v="Private"/>
    <x v="0"/>
    <s v="WTR"/>
    <x v="4"/>
    <x v="10"/>
    <s v="NC II"/>
    <s v="1,000 Hours"/>
    <n v="907022084"/>
    <d v="2024-01-10T00:00:00"/>
    <d v="2029-01-11T00:00:00"/>
    <s v="Amelda B. Quiachon"/>
    <s v="NTTC. 181407221200411"/>
    <d v="2023-09-05T00:00:00"/>
    <d v="2024-04-15T00:00:00"/>
    <s v="C"/>
  </r>
  <r>
    <s v="VII"/>
    <x v="1"/>
    <x v="0"/>
    <x v="28"/>
    <s v="Component"/>
    <s v="0722-0020"/>
    <x v="56"/>
    <m/>
    <s v="Amelda B. Quiachon"/>
    <s v="Z1085 Miami Homes Subdivision, San Isidro, Talisay City, Cebu"/>
    <n v="10.2597173075652"/>
    <n v="123.845349938559"/>
    <s v="(032) 462-5882/ 273-7569"/>
    <s v="amy_quiachon@yahoo.com "/>
    <s v="Private"/>
    <x v="0"/>
    <s v="WTR"/>
    <x v="0"/>
    <x v="4"/>
    <s v="NC II"/>
    <s v="436 training hours, 120 OJT"/>
    <s v="WTR No. 201707222011"/>
    <d v="2024-01-10T00:00:00"/>
    <d v="2029-01-11T00:00:00"/>
    <s v="Catherine M. Nasibog_x000a_ Aurora N. Suarez"/>
    <s v="NTTC No. 181707221200027_x000a_ NTTC No. 201807221200236"/>
    <s v="1/26/2027_x000a_ 8/23/2025"/>
    <d v="2024-04-15T00:00:00"/>
    <s v="C"/>
  </r>
  <r>
    <s v="VII"/>
    <x v="1"/>
    <x v="0"/>
    <x v="29"/>
    <s v="HUC"/>
    <s v="0722-0170"/>
    <x v="57"/>
    <m/>
    <s v="Michael B. Mendoza - President"/>
    <s v="2/F, JSU-PSU Mariners Court, ALU Vimcontu Compound, Pier 1, Port Area, Cebu City"/>
    <n v="10.292542057522599"/>
    <n v="123.906837409723"/>
    <s v="(032) 2561672; 2532170 , Fax: 2561669"/>
    <s v="sionyshane@yahoo.com, hanjaynee2399@gmail.com"/>
    <s v="Private"/>
    <x v="0"/>
    <s v="WTR"/>
    <x v="10"/>
    <x v="37"/>
    <s v="NC II"/>
    <s v="117 hours"/>
    <s v="20210722CONTIL218040"/>
    <d v="2023-04-01T00:00:00"/>
    <d v="2028-04-02T00:00:00"/>
    <s v="Siony O. Candado_x000a_ Christine S. Palisoc_x000a_ Henry C. Paradero"/>
    <s v="NTTC No. 211607221200127_x000a_ NTTC No. 201613061200908_x000a_ NTTC No. 211907221200337"/>
    <s v="11/26/2025_x000a_ 12/16/2024_x000a_ 11/26/2025"/>
    <d v="2024-08-12T00:00:00"/>
    <s v="C"/>
  </r>
  <r>
    <s v="VII"/>
    <x v="1"/>
    <x v="0"/>
    <x v="29"/>
    <s v="HUC"/>
    <s v="0722-0170"/>
    <x v="57"/>
    <m/>
    <s v="Michael B. Mendoza - President"/>
    <s v="2/F, JSU-PSU Mariners Court, ALU Vimcontu Compound, Pier 1, Port Area, Cebu City"/>
    <n v="10.292542057522599"/>
    <n v="123.906837409723"/>
    <s v="(032) 2561672; 2532170 , Fax: 2561669"/>
    <s v="sionyshane@yahoo.com, hanjaynee2399@gmail.com"/>
    <s v="Private"/>
    <x v="0"/>
    <s v="WTR"/>
    <x v="4"/>
    <x v="31"/>
    <s v="NC II"/>
    <s v="120 hours"/>
    <s v="WTR No. 20170722HHCHIL208067"/>
    <d v="2024-02-15T00:00:00"/>
    <d v="2029-02-16T00:00:00"/>
    <s v="Juanito A. Lampasa"/>
    <s v="NTTC No. 141313161236990"/>
    <d v="2019-07-30T00:00:00"/>
    <d v="2024-08-12T00:00:00"/>
    <s v="C"/>
  </r>
  <r>
    <s v="VII"/>
    <x v="1"/>
    <x v="0"/>
    <x v="29"/>
    <s v="HUC"/>
    <s v="0722-0064"/>
    <x v="58"/>
    <m/>
    <s v="Jose Lorenzo R. Abellanosa"/>
    <s v="Corner Leon Kilat and P. del Rosario Streets, Cebu City"/>
    <n v="10.2990881734666"/>
    <n v="123.89613281157099"/>
    <s v="505-0918/ 238/2380/ 238-2381/ 238-2384"/>
    <m/>
    <s v="Private"/>
    <x v="0"/>
    <s v="WTR"/>
    <x v="0"/>
    <x v="3"/>
    <s v="NC II"/>
    <s v="316 hours"/>
    <n v="201507022063"/>
    <d v="2024-05-24T00:00:00"/>
    <d v="2029-05-27T00:00:00"/>
    <s v="Duffy Obeso"/>
    <s v="NTTC No. 22207221200170"/>
    <d v="2027-03-08T00:00:00"/>
    <d v="2024-10-02T00:00:00"/>
    <s v="C"/>
  </r>
  <r>
    <s v="VII"/>
    <x v="1"/>
    <x v="0"/>
    <x v="29"/>
    <s v="HUC"/>
    <s v="0722-0025"/>
    <x v="59"/>
    <m/>
    <s v="Rodrigo A. Abellanosa"/>
    <s v="Corner Leon Kilat and P. del Rosario Sts. Cebu City"/>
    <n v="10.298921"/>
    <n v="123.895436"/>
    <s v="2382380, 2382381, 2382384, fax 2531628"/>
    <m/>
    <s v="Private"/>
    <x v="0"/>
    <s v="WTR"/>
    <x v="4"/>
    <x v="10"/>
    <s v="NC II"/>
    <s v="1,160 Hours"/>
    <n v="1007022069"/>
    <d v="2024-05-24T00:00:00"/>
    <d v="2029-05-27T00:00:00"/>
    <s v="Ailun P. Jaugan"/>
    <s v="NTTC No. 232007221200"/>
    <d v="2028-01-18T00:00:00"/>
    <m/>
    <m/>
  </r>
  <r>
    <s v="VII"/>
    <x v="1"/>
    <x v="3"/>
    <x v="30"/>
    <s v="HUC"/>
    <s v="0722-0134"/>
    <x v="60"/>
    <m/>
    <s v="Wilky T. Lim        "/>
    <s v="Unit 2, 7/F, North Park Building UN Avenue, Alang-Alang, Mandaue City, Cebu"/>
    <n v="10.3345860828409"/>
    <n v="123.934308007876"/>
    <s v="None"/>
    <m/>
    <s v="Private"/>
    <x v="0"/>
    <s v="RTP"/>
    <x v="5"/>
    <x v="79"/>
    <s v="N/A"/>
    <s v="140 hours"/>
    <s v="NTR No. 202207220010"/>
    <d v="2024-08-12T00:00:00"/>
    <d v="2029-08-13T00:00:00"/>
    <s v="Decemverlinn Gay C. Detros_x000a_ Jean C. Almohallas_x000a_ Shianen M. Barro_x000a_ Jackilyn G. Mensuare_x000a_  Ivy Mae C. Catubay_x000a_ Virna Mae C. Cordero_x000a_ Ella Jane G. Nieves_x000a_ Flora Mae J. Ditchon_x000a_ Janet O. Gornez_x000a_ Blanche Claire I. Lucero_x000a_ Shannatte Aleera D. Soledad"/>
    <s v="TMC NO. 20072201000071"/>
    <d v="2025-01-05T00:00:00"/>
    <m/>
    <m/>
  </r>
  <r>
    <s v="VII"/>
    <x v="1"/>
    <x v="3"/>
    <x v="30"/>
    <s v="HUC"/>
    <s v="0722-0134"/>
    <x v="60"/>
    <m/>
    <s v="Wilky T. Lim        "/>
    <s v="Unit 2, 7/F, North Park Building UN Avenue, Alang-Alang, Mandaue City, Cebu"/>
    <n v="10.3345860828409"/>
    <n v="123.934308007876"/>
    <s v="None"/>
    <m/>
    <s v="Private"/>
    <x v="0"/>
    <s v="RTP"/>
    <x v="5"/>
    <x v="80"/>
    <s v="N/A"/>
    <s v="140 hours"/>
    <s v="NTR No. 202207220011"/>
    <d v="2024-08-12T00:00:00"/>
    <d v="2029-08-13T00:00:00"/>
    <s v="Decemverlinn Gay C. Detros_x000a_ Jean C. Almohallas_x000a_ Shianen M. Barro_x000a_ Jackilyn G. Mensuare_x000a_  Ivy Mae C. Catubay_x000a_ Virna Mae C. Cordero_x000a_ Ella Jane G. Nieves_x000a_ Flora Mae J. Ditchon_x000a_ Janet O. Gornez_x000a_ Blanche Claire I. Lucero_x000a_ Shannatte Aleera D. Soledad"/>
    <s v="TMC NO. 20072201000071"/>
    <d v="2025-01-05T00:00:00"/>
    <m/>
    <m/>
  </r>
  <r>
    <s v="VII"/>
    <x v="1"/>
    <x v="3"/>
    <x v="30"/>
    <s v="HUC"/>
    <s v="0722-0134"/>
    <x v="60"/>
    <m/>
    <s v="Wilky T. Lim        "/>
    <s v="Unit 2, 7/F, North Park Building UN Avenue, Alang-Alang, Mandaue City, Cebu"/>
    <n v="10.3345860828409"/>
    <n v="123.934308007876"/>
    <s v="None"/>
    <m/>
    <s v="Private"/>
    <x v="0"/>
    <s v="RTP"/>
    <x v="5"/>
    <x v="81"/>
    <s v="N/A"/>
    <s v="140 hours"/>
    <s v="NTR No. 202207220012"/>
    <d v="2024-08-12T00:00:00"/>
    <d v="2029-08-13T00:00:00"/>
    <s v="Decemverlinn Gay C. Detros_x000a_ Jean C. Almohallas_x000a_ Shianen M. Barro_x000a_ Jackilyn G. Mensuare_x000a_  Ivy Mae C. Catubay_x000a_ Virna Mae C. Cordero_x000a_ Ella Jane G. Nieves_x000a_ Flora Mae J. Ditchon_x000a_ Janet O. Gornez_x000a_ Blanche Claire I. Lucero_x000a_ Shannatte Aleera D. Soledad"/>
    <s v="TMC NO. 20072201000071"/>
    <d v="2025-01-05T00:00:00"/>
    <m/>
    <m/>
  </r>
  <r>
    <s v="VII"/>
    <x v="1"/>
    <x v="1"/>
    <x v="29"/>
    <s v="HUC"/>
    <s v="0722-0063"/>
    <x v="61"/>
    <s v="B.I.G. Development Training &amp; Assessment Center, Inc."/>
    <s v="Bernadette C. Irisari - President"/>
    <s v="22 Virgo St., Guadalupe, Osmeña Village, Punta Princesa, Cebu City"/>
    <n v="10.300025934385699"/>
    <n v="123.867005202915"/>
    <s v="340-2106 0933-876-5222"/>
    <s v="big.dtaci09@gmail.com "/>
    <s v="Private"/>
    <x v="0"/>
    <s v="WTR"/>
    <x v="4"/>
    <x v="31"/>
    <s v="NC II"/>
    <s v="120 hours"/>
    <n v="201507022046"/>
    <d v="2023-04-05T00:00:00"/>
    <d v="2028-04-06T00:00:00"/>
    <s v="Not indicated"/>
    <s v="Not indicated"/>
    <s v="Not indicated"/>
    <d v="2024-08-19T00:00:00"/>
    <s v="C"/>
  </r>
  <r>
    <s v="VII"/>
    <x v="1"/>
    <x v="2"/>
    <x v="31"/>
    <s v="1st"/>
    <s v="0722-0009"/>
    <x v="62"/>
    <m/>
    <s v="Hon. Ace Stefan V. Binghay"/>
    <s v="Balamban, Cebu"/>
    <n v="10.567295"/>
    <n v="123.721036"/>
    <s v="(032)-465-0315/333-2190"/>
    <m/>
    <s v="Public"/>
    <x v="4"/>
    <s v="WTR"/>
    <x v="1"/>
    <x v="6"/>
    <s v="NC II"/>
    <s v="480 Hours"/>
    <n v="807022004"/>
    <d v="2024-05-22T00:00:00"/>
    <d v="2029-05-23T00:00:00"/>
    <s v="Bebelito P. Bibat_x000a_Merian A. Mahidlawon"/>
    <s v="Not indicated"/>
    <s v="Not indicated"/>
    <m/>
    <m/>
  </r>
  <r>
    <s v="VII"/>
    <x v="1"/>
    <x v="3"/>
    <x v="30"/>
    <s v="HUC"/>
    <s v="0722-0051"/>
    <x v="63"/>
    <m/>
    <s v="Miriam A. Ortiz - Tech Voc In-charge"/>
    <s v="A.S. Fortuna St., Mandaue City, Cebu"/>
    <n v="10.3373862023857"/>
    <n v="123.93004579623"/>
    <s v="(032) 3449320/ 345-6873/ 345-5790"/>
    <s v="techvoc@benedictocollege.edu.ph"/>
    <s v="Private"/>
    <x v="6"/>
    <s v="WTR"/>
    <x v="1"/>
    <x v="6"/>
    <s v="NC II"/>
    <s v="268 Hours"/>
    <n v="201407022015"/>
    <d v="2024-03-11T00:00:00"/>
    <d v="2029-03-12T00:00:00"/>
    <s v="Not indicated"/>
    <s v="Not indicated"/>
    <s v="Not indicated"/>
    <m/>
    <m/>
  </r>
  <r>
    <s v="VII"/>
    <x v="1"/>
    <x v="3"/>
    <x v="30"/>
    <s v="HUC"/>
    <s v="0722-0051"/>
    <x v="63"/>
    <m/>
    <s v="Miriam A. Ortiz - Tech Voc In-charge"/>
    <s v="A.S. Fortuna St., Mandaue City, Cebu"/>
    <n v="10.3373862023857"/>
    <n v="123.93004579623"/>
    <s v="(032) 3449320/ 345-6873/ 345-5790"/>
    <s v="techvoc@benedictocollege.edu.ph"/>
    <s v="Private"/>
    <x v="6"/>
    <s v="WTR"/>
    <x v="1"/>
    <x v="8"/>
    <s v="NC I"/>
    <s v="268 Hours"/>
    <n v="201407022038"/>
    <d v="2024-03-11T00:00:00"/>
    <d v="2029-03-12T00:00:00"/>
    <s v="Not indicated"/>
    <s v="Not indicated"/>
    <s v="Not indicated"/>
    <m/>
    <m/>
  </r>
  <r>
    <s v="VII"/>
    <x v="1"/>
    <x v="3"/>
    <x v="30"/>
    <s v="HUC"/>
    <s v="0722-0051"/>
    <x v="63"/>
    <m/>
    <s v="Miriam A. Ortiz - Tech Voc In-charge"/>
    <s v="A.S. Fortuna St., Mandaue City, Cebu"/>
    <n v="10.3373862023857"/>
    <n v="123.93004579623"/>
    <s v="(032) 3449320/ 345-6873/ 345-5790"/>
    <s v="techvoc@benedictocollege.edu.ph"/>
    <s v="Private"/>
    <x v="6"/>
    <s v="WTR"/>
    <x v="0"/>
    <x v="3"/>
    <s v="NC II"/>
    <s v="316 hours"/>
    <n v="201407022159"/>
    <d v="2024-03-11T00:00:00"/>
    <d v="2029-03-12T00:00:00"/>
    <s v="Not indicated"/>
    <s v="Not indicated"/>
    <s v="Not indicated"/>
    <m/>
    <m/>
  </r>
  <r>
    <s v="VII"/>
    <x v="1"/>
    <x v="3"/>
    <x v="30"/>
    <s v="HUC"/>
    <s v="0722-0051"/>
    <x v="63"/>
    <m/>
    <s v="Miriam A. Ortiz - Tech Voc In-charge"/>
    <s v="A.S. Fortuna St., Mandaue City, Cebu"/>
    <n v="10.3373862023857"/>
    <n v="123.93004579623"/>
    <s v="(032) 3449320/ 345-6873/ 345-5790"/>
    <s v="techvoc@benedictocollege.edu.ph"/>
    <s v="Private"/>
    <x v="6"/>
    <s v="WTR"/>
    <x v="0"/>
    <x v="5"/>
    <s v="NC II"/>
    <s v="141 hours"/>
    <n v="201507022213"/>
    <d v="2024-03-11T00:00:00"/>
    <d v="2029-03-12T00:00:00"/>
    <s v="Not indicated"/>
    <s v="Not indicated"/>
    <s v="Not indicated"/>
    <d v="2024-07-03T00:00:00"/>
    <s v="C"/>
  </r>
  <r>
    <s v="VII"/>
    <x v="1"/>
    <x v="3"/>
    <x v="30"/>
    <s v="HUC"/>
    <s v="0722-0051"/>
    <x v="63"/>
    <m/>
    <s v="Miriam A. Ortiz - Tech Voc In-charge"/>
    <s v="A.S. Fortuna St., Mandaue City, Cebu"/>
    <n v="10.3373862023857"/>
    <n v="123.93004579623"/>
    <s v="(032) 3449320/ 345-6873/ 345-5790"/>
    <s v="techvoc@benedictocollege.edu.ph"/>
    <s v="Private"/>
    <x v="6"/>
    <s v="WTR"/>
    <x v="2"/>
    <x v="16"/>
    <s v="NC II"/>
    <s v="280 hours"/>
    <s v="WTR No. 201607222172"/>
    <d v="2024-03-11T00:00:00"/>
    <d v="2029-03-12T00:00:00"/>
    <s v="Mitch E. Cortes"/>
    <s v="NTTC No. 161507221200022"/>
    <s v="Not indicated"/>
    <m/>
    <m/>
  </r>
  <r>
    <s v="VII"/>
    <x v="1"/>
    <x v="3"/>
    <x v="30"/>
    <s v="HUC"/>
    <s v="0722-0051"/>
    <x v="63"/>
    <m/>
    <s v="Miriam A. Ortiz - Tech Voc In-charge"/>
    <s v="A.S. Fortuna St., Mandaue City, Cebu"/>
    <n v="10.3373862023857"/>
    <n v="123.93004579623"/>
    <s v="(032) 3449320/ 345-6873/ 345-5790"/>
    <s v="techvoc@benedictocollege.edu.ph"/>
    <s v="Private"/>
    <x v="6"/>
    <s v="WTR"/>
    <x v="0"/>
    <x v="4"/>
    <s v="NC II"/>
    <s v="436 hours"/>
    <s v="20170722TRSHSK213066"/>
    <d v="2024-03-11T00:00:00"/>
    <d v="2029-03-12T00:00:00"/>
    <s v="Miriam A. Ortiz_x000a_Marie Ann B. Barneso"/>
    <s v="NTTC No. 211707221200306_x000a_NTTC No. 211907221200014"/>
    <s v="4-Jul-26_x000a_12/17/2025"/>
    <d v="2024-07-03T00:00:00"/>
    <s v="C"/>
  </r>
  <r>
    <s v="VII"/>
    <x v="1"/>
    <x v="3"/>
    <x v="30"/>
    <s v="HUC"/>
    <s v="0722-0051"/>
    <x v="63"/>
    <m/>
    <s v="Miriam A. Ortiz - Tech Voc In-charge"/>
    <s v="A.S. Fortuna St., Mandaue City, Cebu"/>
    <n v="10.3373862023857"/>
    <n v="123.93004579623"/>
    <s v="(032) 3449320/ 345-6873/ 345-5790"/>
    <s v="techvoc@benedictocollege.edu.ph"/>
    <s v="Private"/>
    <x v="6"/>
    <s v="WTR"/>
    <x v="0"/>
    <x v="1"/>
    <s v="NC II"/>
    <s v="356 Hours"/>
    <s v="20170722TRSFBS213139"/>
    <d v="2024-03-11T00:00:00"/>
    <d v="2029-03-12T00:00:00"/>
    <s v="Miriam A. Ortiz"/>
    <s v="NTTC No. 201707221200313"/>
    <d v="2024-12-25T00:00:00"/>
    <d v="2024-07-03T00:00:00"/>
    <s v="C"/>
  </r>
  <r>
    <s v="VII"/>
    <x v="1"/>
    <x v="3"/>
    <x v="30"/>
    <s v="HUC"/>
    <s v="0722-0051"/>
    <x v="63"/>
    <m/>
    <s v="Miriam A. Ortiz - Tech Voc In-charge"/>
    <s v="A.S. Fortuna St., Mandaue City, Cebu"/>
    <n v="10.3373862023857"/>
    <n v="123.93004579623"/>
    <s v="(032) 3449320/ 345-6873/ 345-5790"/>
    <s v="techvoc@benedictocollege.edu.ph"/>
    <s v="Private"/>
    <x v="6"/>
    <s v="WTR"/>
    <x v="0"/>
    <x v="56"/>
    <s v="NC II"/>
    <s v="326 hours"/>
    <s v="20170722TRSBAR213161"/>
    <d v="2024-03-11T00:00:00"/>
    <d v="2029-03-12T00:00:00"/>
    <s v="Miriam A. Ortiz"/>
    <s v="NTTC No. 171207221200126"/>
    <d v="2020-05-29T00:00:00"/>
    <d v="2024-07-03T00:00:00"/>
    <s v="C"/>
  </r>
  <r>
    <s v="VII"/>
    <x v="1"/>
    <x v="0"/>
    <x v="29"/>
    <s v="HUC"/>
    <s v="0722-0039"/>
    <x v="64"/>
    <m/>
    <s v="Mary Angeline Treyes"/>
    <s v="5 Storey Dormitory cor. St. Michael Street, Old Banilad Barangay Kasambagan Cebu City Philippines"/>
    <n v="10.293635999999999"/>
    <n v="123.89980199999999"/>
    <s v="2602853, 0926-1869399"/>
    <s v="mitch.world14@gmail.com"/>
    <s v="Private"/>
    <x v="0"/>
    <s v="RTP"/>
    <x v="5"/>
    <x v="82"/>
    <s v="N/A"/>
    <s v="140 hours"/>
    <n v="201307020081"/>
    <d v="2024-12-20T00:00:00"/>
    <d v="2029-12-21T00:00:00"/>
    <s v="Not indicated"/>
    <s v="Not indicated"/>
    <s v="Not indicated"/>
    <d v="2024-05-15T00:00:00"/>
    <s v="C"/>
  </r>
  <r>
    <s v="VII"/>
    <x v="1"/>
    <x v="0"/>
    <x v="29"/>
    <s v="HUC"/>
    <s v="0722-0039"/>
    <x v="64"/>
    <m/>
    <s v="Mary Angeline Treyes"/>
    <s v="5 Storey Dormitory cor. St. Michael Street, Old Banilad Barangay Kasambagan Cebu City Philippines"/>
    <n v="10.293635999999999"/>
    <n v="123.89980199999999"/>
    <s v="2602853, 0926-1869399"/>
    <s v="mitch.world14@gmail.com"/>
    <s v="Private"/>
    <x v="0"/>
    <s v="RTP"/>
    <x v="5"/>
    <x v="83"/>
    <s v="N/A"/>
    <s v="216 Hours"/>
    <n v="201307020082"/>
    <d v="2024-12-20T00:00:00"/>
    <d v="2029-12-21T00:00:00"/>
    <s v="Not indicated"/>
    <s v="Not indicated"/>
    <s v="Not indicated"/>
    <d v="2024-05-15T00:00:00"/>
    <s v="C"/>
  </r>
  <r>
    <s v="VII"/>
    <x v="1"/>
    <x v="0"/>
    <x v="29"/>
    <s v="HUC"/>
    <s v="0722-0039"/>
    <x v="64"/>
    <m/>
    <s v="Mary Angeline Treyes"/>
    <s v="5 Storey Dormitory cor. St. Michael Street, Old Banilad Barangay Kasambagan Cebu City Philippines"/>
    <n v="10.293635999999999"/>
    <n v="123.89980199999999"/>
    <s v="2602853, 0926-1869399"/>
    <s v="mitch.world14@gmail.com"/>
    <s v="Private"/>
    <x v="0"/>
    <s v="RTP"/>
    <x v="5"/>
    <x v="84"/>
    <s v="N/A"/>
    <s v="216 Hours"/>
    <n v="201307020083"/>
    <d v="2024-12-20T00:00:00"/>
    <d v="2029-12-21T00:00:00"/>
    <s v="Not indicated"/>
    <s v="Not indicated"/>
    <s v="Not indicated"/>
    <d v="2024-05-15T00:00:00"/>
    <s v="C"/>
  </r>
  <r>
    <s v="VII"/>
    <x v="1"/>
    <x v="4"/>
    <x v="32"/>
    <s v="Component"/>
    <s v="0722-0016"/>
    <x v="65"/>
    <m/>
    <s v="Engr. Elenita Y. Ursal"/>
    <s v="Old Human Settlement Bldg., Brgy. La Paz, Bogo City, Cebu"/>
    <n v="11.010892823173799"/>
    <n v="123.989070996235"/>
    <s v="(032) 516-1026/ 251-2002/ 434-9270/ 511-2043/ 318-3850/ 09178770115"/>
    <m/>
    <s v="Public"/>
    <x v="4"/>
    <s v="WTR"/>
    <x v="3"/>
    <x v="9"/>
    <s v="NC II"/>
    <s v="213 Hours"/>
    <s v="20210722ALTDRV204094"/>
    <d v="2023-04-01T00:00:00"/>
    <d v="2028-04-02T00:00:00"/>
    <s v="Mark Kevin T. Daitol"/>
    <s v="NTTC No. 211907221200076"/>
    <d v="2025-10-09T00:00:00"/>
    <d v="2024-04-17T00:00:00"/>
    <s v="C"/>
  </r>
  <r>
    <s v="VII"/>
    <x v="1"/>
    <x v="4"/>
    <x v="32"/>
    <s v="Component"/>
    <s v="0722-0016"/>
    <x v="65"/>
    <m/>
    <s v="Engr. Elenita Y. Ursal"/>
    <s v="Old Human Settlement Bldg., Brgy. La Paz, Bogo City, Cebu"/>
    <n v="11.010892823173799"/>
    <n v="123.989070996235"/>
    <s v="(032) 516-1026/ 251-2002/ 434-9270/ 511-2043/ 318-3850/ 09178770115"/>
    <m/>
    <s v="Public"/>
    <x v="4"/>
    <s v="WTR"/>
    <x v="1"/>
    <x v="8"/>
    <s v="NC I"/>
    <s v="268 Hours"/>
    <s v="20210722MEEEAW106041"/>
    <d v="2023-04-01T00:00:00"/>
    <d v="2028-04-02T00:00:00"/>
    <s v="Sam Louis G. Lepiten"/>
    <s v="NTTC No. 201907221200042"/>
    <d v="2024-12-16T00:00:00"/>
    <d v="2024-04-17T00:00:00"/>
    <s v="C"/>
  </r>
  <r>
    <s v="VII"/>
    <x v="1"/>
    <x v="4"/>
    <x v="32"/>
    <s v="Component"/>
    <s v="0722-0016"/>
    <x v="65"/>
    <m/>
    <s v="Engr. Elenita Y. Ursal"/>
    <s v="Old Human Settlement Bldg., Brgy. La Paz, Bogo City, Cebu"/>
    <n v="11.010892823173799"/>
    <n v="123.989070996235"/>
    <s v="(032) 516-1026/ 251-2002/ 434-9270/ 511-2043/ 318-3850/ 09178770115"/>
    <m/>
    <s v="Public"/>
    <x v="4"/>
    <s v="WTR"/>
    <x v="1"/>
    <x v="6"/>
    <s v="NC II"/>
    <s v="268 Hours"/>
    <n v="907022002"/>
    <d v="2023-04-01T00:00:00"/>
    <d v="2028-04-02T00:00:00"/>
    <s v="Not indicated"/>
    <s v="Not indicated"/>
    <s v="Not indicated"/>
    <d v="2024-04-17T00:00:00"/>
    <s v="C"/>
  </r>
  <r>
    <s v="VII"/>
    <x v="1"/>
    <x v="4"/>
    <x v="32"/>
    <s v="Component"/>
    <s v="0722-0016"/>
    <x v="65"/>
    <m/>
    <s v="Engr. Elenita Y. Ursal"/>
    <s v="Old Human Settlement Bldg., Brgy. La Paz, Bogo City, Cebu"/>
    <n v="11.010892823173799"/>
    <n v="123.989070996235"/>
    <s v="(032) 516-1026/ 251-2002/ 434-9270/ 511-2043/ 318-3850/ 09178770115"/>
    <m/>
    <s v="Public"/>
    <x v="4"/>
    <s v="WTR"/>
    <x v="11"/>
    <x v="29"/>
    <s v="NC II"/>
    <s v="275 Hours"/>
    <n v="907022003"/>
    <d v="2023-04-01T00:00:00"/>
    <d v="2028-04-02T00:00:00"/>
    <s v="Not indicated"/>
    <s v="Not indicated"/>
    <s v="Not indicated"/>
    <d v="2024-04-17T00:00:00"/>
    <s v="C"/>
  </r>
  <r>
    <s v="VII"/>
    <x v="1"/>
    <x v="4"/>
    <x v="32"/>
    <s v="Component"/>
    <s v="0722-0016"/>
    <x v="65"/>
    <m/>
    <s v="Engr. Elenita Y. Ursal"/>
    <s v="Old Human Settlement Bldg., Brgy. La Paz, Bogo City, Cebu"/>
    <n v="11.010892823173799"/>
    <n v="123.989070996235"/>
    <s v="(032) 516-1026/ 251-2002/ 434-9270/ 511-2043/ 318-3850/ 09178770115"/>
    <m/>
    <s v="Public"/>
    <x v="4"/>
    <s v="WTR"/>
    <x v="1"/>
    <x v="85"/>
    <s v="NC II"/>
    <s v="268 Hours"/>
    <n v="201207022185"/>
    <d v="2023-04-01T00:00:00"/>
    <d v="2028-04-02T00:00:00"/>
    <s v="Cheryl C. Cardona"/>
    <s v="NTTC No. 191907221200370"/>
    <d v="2024-07-17T00:00:00"/>
    <d v="2025-05-14T00:00:00"/>
    <s v="C"/>
  </r>
  <r>
    <s v="VII"/>
    <x v="1"/>
    <x v="4"/>
    <x v="32"/>
    <s v="Component"/>
    <s v="0722-0016"/>
    <x v="65"/>
    <m/>
    <s v="Engr. Elenita Y. Ursal"/>
    <s v="Old Human Settlement Bldg., Brgy. La Paz, Bogo City, Cebu"/>
    <n v="11.010892823173799"/>
    <n v="123.989070996235"/>
    <s v="(032) 516-1026/ 251-2002/ 434-9270/ 511-2043/ 318-3850/ 09178770115"/>
    <m/>
    <s v="Public"/>
    <x v="4"/>
    <s v="WTR"/>
    <x v="0"/>
    <x v="4"/>
    <s v="NC II"/>
    <s v="436 hours"/>
    <s v="WTR No. 201607222218"/>
    <d v="2023-04-01T00:00:00"/>
    <d v="2028-04-02T00:00:00"/>
    <s v="Not indicated"/>
    <s v="Not indicated"/>
    <s v="Not indicated"/>
    <d v="2025-05-14T00:00:00"/>
    <s v="C"/>
  </r>
  <r>
    <s v="VII"/>
    <x v="1"/>
    <x v="3"/>
    <x v="30"/>
    <s v="HUC"/>
    <s v="0722-0087"/>
    <x v="66"/>
    <m/>
    <s v="Engr. Nicolas M. Baguio, Jr."/>
    <s v="2 nd Floor H. Franco Bldg., Hiway Tipolo, Mandaue City, Cebu, Philippines"/>
    <n v="10.322089999999999"/>
    <n v="123.96924"/>
    <s v="(032) 422-611 _x000a_ 09327381373"/>
    <s v="nick.baguio@britechcollege.edu.ph"/>
    <s v="Private"/>
    <x v="0"/>
    <s v="WTR"/>
    <x v="4"/>
    <x v="10"/>
    <s v="NC II"/>
    <s v="929 Hours"/>
    <s v="20200722HHCCGV207042"/>
    <d v="2024-03-14T00:00:00"/>
    <d v="2029-03-15T00:00:00"/>
    <s v="Mariecris S. Ortula"/>
    <s v="NTTC No. 201908371200011"/>
    <d v="2024-10-17T00:00:00"/>
    <m/>
    <m/>
  </r>
  <r>
    <s v="VII"/>
    <x v="1"/>
    <x v="0"/>
    <x v="29"/>
    <s v="HUC"/>
    <s v="0722-0169"/>
    <x v="66"/>
    <m/>
    <s v="Engr. Nicolas M. Baguio, Jr."/>
    <s v="2nd &amp; 3rd Floors, Angelica Bldg., Jones Ave., Cebu City"/>
    <n v="10.306969693136701"/>
    <n v="123.89501608427"/>
    <s v="254-2688"/>
    <s v="nick.baguio@britechcollege.edu.ph"/>
    <s v="Private"/>
    <x v="0"/>
    <s v="WTR"/>
    <x v="4"/>
    <x v="10"/>
    <s v="NC II"/>
    <s v="786 hours"/>
    <s v="WTR No. 20170722HHCCGV207143"/>
    <d v="2024-03-14T00:00:00"/>
    <d v="2029-03-15T00:00:00"/>
    <s v="Cristita O. Carmona"/>
    <s v="NTTC No. 211907221200177"/>
    <d v="2025-12-01T00:00:00"/>
    <d v="2024-09-10T00:00:00"/>
    <s v="C"/>
  </r>
  <r>
    <s v="VII"/>
    <x v="1"/>
    <x v="0"/>
    <x v="29"/>
    <s v="HUC"/>
    <s v="0722-0018"/>
    <x v="67"/>
    <m/>
    <s v="Kristelle Lynne P. Ong"/>
    <s v="#79 VEG Bldg., Gen. Maxilom Avenue, Cebu City"/>
    <n v="10.311030190164001"/>
    <n v="123.89675499623"/>
    <s v="(032) 341-3220/ 0906-5282855/ 0921-8528404/ (032) 316-3655"/>
    <s v="cca.cebu@yahoo.com "/>
    <s v="Private"/>
    <x v="0"/>
    <s v="WTR"/>
    <x v="6"/>
    <x v="18"/>
    <s v="NC II"/>
    <s v="144 Hours"/>
    <s v="WTR No. 201507022172"/>
    <d v="2024-05-24T00:00:00"/>
    <d v="2029-05-27T00:00:00"/>
    <s v="Ryan O. Elayron_x000a_ Sher Ann R. Kho_x000a_ Li-An T. Salinog"/>
    <s v="TMC No. 18131501000578_x000a_ TMC No. 18131501000584_x000a_ TMC No. 21130701024352"/>
    <s v="Not indicated"/>
    <d v="2024-06-21T00:00:00"/>
    <s v="C"/>
  </r>
  <r>
    <s v="VII"/>
    <x v="1"/>
    <x v="0"/>
    <x v="33"/>
    <s v="Component"/>
    <s v="0722-0022"/>
    <x v="68"/>
    <m/>
    <s v="Hon. Mario Patricio P. Barcenas"/>
    <s v="Luan-Luan, Carcar City, Cebu"/>
    <n v="10.098065268107799"/>
    <n v="123.632952567393"/>
    <s v="(032) 487-7228"/>
    <m/>
    <s v="Public"/>
    <x v="4"/>
    <s v="WTR"/>
    <x v="11"/>
    <x v="29"/>
    <s v="NC II"/>
    <s v="275 Hours"/>
    <n v="907022149"/>
    <d v="2024-01-25T00:00:00"/>
    <d v="2029-01-26T00:00:00"/>
    <s v="Evalinda L. Carbero"/>
    <s v="NTTC No. 191907221200283"/>
    <d v="2024-06-25T00:00:00"/>
    <d v="2024-10-02T00:00:00"/>
    <s v="C"/>
  </r>
  <r>
    <s v="VII"/>
    <x v="1"/>
    <x v="0"/>
    <x v="29"/>
    <s v="HUC"/>
    <s v="0722-0035"/>
    <x v="69"/>
    <m/>
    <s v="Julibeth Watanabe"/>
    <s v="11 Don Jose Avila St., Capitol Site, Cebu City"/>
    <n v="10.3145181662148"/>
    <n v="123.88990112506499"/>
    <s v="(032) 255-8536"/>
    <m/>
    <s v="Private"/>
    <x v="0"/>
    <s v="RTP"/>
    <x v="5"/>
    <x v="86"/>
    <s v="N/A"/>
    <s v="120 hours"/>
    <n v="1207020158"/>
    <d v="2023-09-11T00:00:00"/>
    <d v="2028-09-12T00:00:00"/>
    <s v="Julibeth C. Watanabe"/>
    <s v="TMC No. 23072201116694"/>
    <s v="Not indicated"/>
    <d v="2025-04-11T00:00:00"/>
    <s v="C"/>
  </r>
  <r>
    <s v="VII"/>
    <x v="1"/>
    <x v="0"/>
    <x v="29"/>
    <s v="HUC"/>
    <s v="0722-0035"/>
    <x v="69"/>
    <m/>
    <s v="Julibeth Watanabe"/>
    <s v="11 Don Jose Avila St., Capitol Site, Cebu City"/>
    <n v="10.3145181662148"/>
    <n v="123.88990112506499"/>
    <s v="(032) 255-8536"/>
    <m/>
    <s v="Private"/>
    <x v="0"/>
    <s v="RTP"/>
    <x v="5"/>
    <x v="87"/>
    <s v="N/A"/>
    <s v="120 hours"/>
    <n v="1207020159"/>
    <d v="2023-09-11T00:00:00"/>
    <d v="2028-09-12T00:00:00"/>
    <s v="Julibeth C. Watanabe"/>
    <s v="TMC No. 23072201116694"/>
    <s v="Not indicated"/>
    <d v="2025-04-11T00:00:00"/>
    <s v="C"/>
  </r>
  <r>
    <s v="VII"/>
    <x v="1"/>
    <x v="0"/>
    <x v="29"/>
    <s v="HUC"/>
    <s v="0722-0035"/>
    <x v="69"/>
    <m/>
    <s v="Julibeth Watanabe"/>
    <s v="11 Don Jose Avila St., Capitol Site, Cebu City"/>
    <n v="10.3145181662148"/>
    <n v="123.88990112506499"/>
    <s v="(032) 255-8536"/>
    <m/>
    <s v="Private"/>
    <x v="0"/>
    <s v="RTP"/>
    <x v="5"/>
    <x v="88"/>
    <s v="N/A"/>
    <s v="120 hours"/>
    <n v="1207020157"/>
    <d v="2023-09-11T00:00:00"/>
    <d v="2028-09-12T00:00:00"/>
    <s v="Julibeth C. Watanabe"/>
    <s v="TMC No. 23072201116694"/>
    <s v="Not indicated"/>
    <d v="2025-04-11T00:00:00"/>
    <s v="C"/>
  </r>
  <r>
    <s v="VII"/>
    <x v="1"/>
    <x v="3"/>
    <x v="34"/>
    <s v="HUC"/>
    <s v="0722-0060"/>
    <x v="70"/>
    <m/>
    <s v="Czarina A. Abenoja, Ph.D"/>
    <s v="EGI Resort and Hotel, Pajac, Maribago Road, Lapu-lapu City"/>
    <n v="10.2853120928078"/>
    <n v="123.996840738559"/>
    <s v="236-6543"/>
    <s v="sharonbeligan@gmail.com "/>
    <s v="Private"/>
    <x v="0"/>
    <s v="RTP"/>
    <x v="5"/>
    <x v="89"/>
    <s v="N/A"/>
    <s v="320 hours"/>
    <n v="201507020069"/>
    <d v="2023-04-27T00:00:00"/>
    <d v="2028-04-26T00:00:00"/>
    <s v="Mariano Victor Pengla_x000a_Soila Shadiel Acosta_x000a_Ronald Jansci Permato"/>
    <s v="TMC No. 21072201139979"/>
    <s v="Not indicated"/>
    <d v="2024-07-05T00:00:00"/>
    <s v="C"/>
  </r>
  <r>
    <s v="VII"/>
    <x v="1"/>
    <x v="3"/>
    <x v="34"/>
    <s v="HUC"/>
    <s v="0722-0060"/>
    <x v="70"/>
    <m/>
    <s v="Czarina A. Abenoja, Ph.D"/>
    <s v="EGI Resort and Hotel, Pajac, Maribago Road, Lapu-lapu City"/>
    <n v="10.2853120928078"/>
    <n v="123.996840738559"/>
    <s v="236-6543"/>
    <s v="sharonbeligan@gmail.com "/>
    <s v="Private"/>
    <x v="0"/>
    <s v="RTP"/>
    <x v="5"/>
    <x v="90"/>
    <s v="N/A"/>
    <s v="320 hours"/>
    <n v="201507020070"/>
    <d v="2023-04-27T00:00:00"/>
    <d v="2028-04-26T00:00:00"/>
    <s v="Mariano Victor Pengla_x000a_Soila Shadiel Acosta_x000a_Ronald Jansci Permato"/>
    <s v="TMC No. 21072201139979"/>
    <s v="Not indicated"/>
    <d v="2024-07-05T00:00:00"/>
    <s v="C"/>
  </r>
  <r>
    <s v="VII"/>
    <x v="1"/>
    <x v="3"/>
    <x v="34"/>
    <s v="HUC"/>
    <s v="0722-0060"/>
    <x v="70"/>
    <m/>
    <s v="Czarina A. Abenoja, Ph.D"/>
    <s v="EGI Resort and Hotel, Pajac, Maribago Road, Lapu-lapu City"/>
    <n v="10.2853120928078"/>
    <n v="123.996840738559"/>
    <s v="236-6543"/>
    <s v="sharonbeligan@gmail.com "/>
    <s v="Private"/>
    <x v="0"/>
    <s v="RTP"/>
    <x v="5"/>
    <x v="91"/>
    <s v="N/A"/>
    <s v="320 hours"/>
    <n v="201507020071"/>
    <d v="2023-04-27T00:00:00"/>
    <d v="2028-04-26T00:00:00"/>
    <s v="Mariano Victor Pengla_x000a_Soila Shadiel Acosta_x000a_Ronald Jansci Permato"/>
    <s v="TMC No. 21072201139979"/>
    <s v="Not indicated"/>
    <d v="2024-07-05T00:00:00"/>
    <s v="C"/>
  </r>
  <r>
    <s v="VII"/>
    <x v="1"/>
    <x v="0"/>
    <x v="29"/>
    <s v="HUC"/>
    <s v="0722-0018"/>
    <x v="67"/>
    <m/>
    <s v="Kristelle Lynne P. Ong"/>
    <s v="#79 VEG Bldg., Gen. Maxilom Avenue, Cebu City"/>
    <n v="10.311030190164001"/>
    <n v="123.89675499623"/>
    <s v="(032) 341-3220/ 0906-5282855/ 0921-8528404/ (032) 316-3655"/>
    <s v="cca.cebu@yahoo.com "/>
    <s v="Private"/>
    <x v="0"/>
    <s v="RTP"/>
    <x v="6"/>
    <x v="92"/>
    <s v="N/A"/>
    <s v="144 Hours"/>
    <s v="NTR No.202207220007"/>
    <d v="2022-04-25T00:00:00"/>
    <d v="2027-04-24T00:00:00"/>
    <s v="John Errol L. Borlagdan_x000a_ Ralph B. Tatoy"/>
    <s v="Not indicated"/>
    <s v="Not indicated"/>
    <m/>
    <m/>
  </r>
  <r>
    <s v="VII"/>
    <x v="1"/>
    <x v="0"/>
    <x v="29"/>
    <s v="HUC"/>
    <s v="0722-0018"/>
    <x v="67"/>
    <m/>
    <s v="Kristelle Lynne P. Ong"/>
    <s v="#79 VEG Bldg., Gen. Maxilom Avenue, Cebu City"/>
    <n v="10.311030190164001"/>
    <n v="123.89675499623"/>
    <s v="(032) 341-3220/ 0906-5282855/ 0921-8528404/ (032) 316-3655"/>
    <s v="cca.cebu@yahoo.com "/>
    <s v="Private"/>
    <x v="0"/>
    <s v="WTR"/>
    <x v="0"/>
    <x v="0"/>
    <s v="NC III"/>
    <s v="108 hours"/>
    <s v="20200722TRSEVM307065"/>
    <d v="2024-05-24T00:00:00"/>
    <d v="2029-05-27T00:00:00"/>
    <s v="Kristelle Lynne P. Ong_x000a_ Victor S. Recaña III"/>
    <s v="NTTC No. 191807221300492 _x000a_ NTTC No. 211707221300252"/>
    <d v="2023-02-06T00:00:00"/>
    <m/>
    <m/>
  </r>
  <r>
    <s v="VII"/>
    <x v="1"/>
    <x v="0"/>
    <x v="29"/>
    <s v="HUC"/>
    <s v="0722-0018"/>
    <x v="67"/>
    <m/>
    <s v="Kristelle Lynne P. Ong"/>
    <s v="#79 VEG Bldg., Gen. Maxilom Avenue, Cebu City"/>
    <n v="10.311030190164001"/>
    <n v="123.89675499623"/>
    <s v="(032) 341-3220/ 0906-5282855/ 0921-8528404/ (032) 316-3655"/>
    <s v="cca.cebu@yahoo.com "/>
    <s v="Private"/>
    <x v="0"/>
    <s v="RTP"/>
    <x v="6"/>
    <x v="93"/>
    <s v="N/A"/>
    <s v="120 hours"/>
    <s v="NTR No.202007220066"/>
    <d v="2023-04-13T00:00:00"/>
    <d v="2028-04-12T00:00:00"/>
    <s v="Harold Patricio A. Lamostre_x000a_ Jurry P. Pajares"/>
    <s v="TMC No. 19072201030517_x000a_ TMC No. 20130701000397"/>
    <d v="2024-08-21T00:00:00"/>
    <d v="2025-06-04T00:00:00"/>
    <s v="C"/>
  </r>
  <r>
    <s v="VII"/>
    <x v="1"/>
    <x v="3"/>
    <x v="34"/>
    <s v="HUC"/>
    <s v="0722-0118"/>
    <x v="71"/>
    <m/>
    <s v="Joshua Keanne Carredo, President"/>
    <s v="2F, Ace Penzionne, ML Quezon, National Highway, Pajo, Lapu-Lapu- City, Mactan Island Cebu"/>
    <n v="10.314513"/>
    <n v="123.95849200000001"/>
    <s v="(032) 505-7155"/>
    <m/>
    <s v="Private"/>
    <x v="0"/>
    <s v="RTP"/>
    <x v="5"/>
    <x v="94"/>
    <s v="N/A"/>
    <s v="160 Hours"/>
    <s v="NTR No. 201607220109"/>
    <d v="2023-05-18T00:00:00"/>
    <d v="2028-05-19T00:00:00"/>
    <s v="Not indicated"/>
    <s v="Not indicated"/>
    <s v="Not indicated"/>
    <d v="2025-04-16T00:00:00"/>
    <s v="C"/>
  </r>
  <r>
    <s v="VII"/>
    <x v="1"/>
    <x v="3"/>
    <x v="34"/>
    <s v="HUC"/>
    <s v="0722-0118"/>
    <x v="71"/>
    <m/>
    <s v="Joshua Keanne Carredo, President"/>
    <s v="2F, Ace Penzionne, ML Quezon, National Highway, Pajo, Lapu-Lapu- City, Mactan Island Cebu"/>
    <n v="10.314513"/>
    <n v="123.95849200000001"/>
    <s v="(032) 505-7155"/>
    <m/>
    <s v="Private"/>
    <x v="0"/>
    <s v="RTP"/>
    <x v="5"/>
    <x v="95"/>
    <s v="N/A"/>
    <s v="160 Hours"/>
    <s v="NTR No. 201607220110"/>
    <d v="2023-05-18T00:00:00"/>
    <d v="2028-05-19T00:00:00"/>
    <s v="Not indicated"/>
    <s v="Not indicated"/>
    <s v="Not indicated"/>
    <d v="2025-04-16T00:00:00"/>
    <s v="C"/>
  </r>
  <r>
    <s v="VII"/>
    <x v="1"/>
    <x v="3"/>
    <x v="34"/>
    <s v="HUC"/>
    <s v="0722-0118"/>
    <x v="71"/>
    <m/>
    <s v="Joshua Keanne Carredo, President"/>
    <s v="2F, Ace Penzionne, ML Quezon, National Highway, Pajo, Lapu-Lapu- City, Mactan Island Cebu"/>
    <n v="10.314513"/>
    <n v="123.95849200000001"/>
    <s v="(032) 505-7155"/>
    <m/>
    <s v="Private"/>
    <x v="0"/>
    <s v="RTP"/>
    <x v="5"/>
    <x v="96"/>
    <s v="N/A"/>
    <s v="160 Hours"/>
    <s v="NTR No. 201607220111"/>
    <d v="2023-05-18T00:00:00"/>
    <d v="2028-05-19T00:00:00"/>
    <s v="Not indicated"/>
    <s v="Not indicated"/>
    <s v="Not indicated"/>
    <d v="2025-04-16T00:00:00"/>
    <s v="C"/>
  </r>
  <r>
    <s v="VII"/>
    <x v="1"/>
    <x v="0"/>
    <x v="29"/>
    <s v="HUC"/>
    <s v="0722-0042"/>
    <x v="72"/>
    <m/>
    <s v="Bernadita Fronteras, Institution Head"/>
    <s v="Britech Interface College, Angelica Bldg., Osmeña Blvd. Cebu City"/>
    <n v="10.3069542578625"/>
    <n v="123.894966024924"/>
    <s v="0915-8005283, 0923-9255690"/>
    <m/>
    <s v="Private"/>
    <x v="0"/>
    <s v="RTP"/>
    <x v="5"/>
    <x v="97"/>
    <s v="N/A"/>
    <s v="180 hours"/>
    <n v="201307020211"/>
    <d v="2024-05-17T00:00:00"/>
    <d v="2029-05-20T00:00:00"/>
    <s v="Mariejoy C. Vasquez"/>
    <s v="TMC No. 22072201003764"/>
    <d v="2027-11-07T00:00:00"/>
    <d v="2024-08-05T00:00:00"/>
    <s v="C"/>
  </r>
  <r>
    <s v="VII"/>
    <x v="1"/>
    <x v="0"/>
    <x v="29"/>
    <s v="HUC"/>
    <s v="0722-0042"/>
    <x v="72"/>
    <m/>
    <s v="Bernadita Fronteras, Institution Head"/>
    <s v="Britech Interface College, Angelica Bldg., Osmeña Blvd. Cebu City"/>
    <n v="10.3069542578625"/>
    <n v="123.894966024924"/>
    <s v="0915-8005283, 0923-9255690"/>
    <m/>
    <s v="Private"/>
    <x v="0"/>
    <s v="RTP"/>
    <x v="5"/>
    <x v="82"/>
    <s v="N/A"/>
    <s v="180 hours"/>
    <n v="201307020209"/>
    <d v="2024-05-17T00:00:00"/>
    <d v="2029-05-20T00:00:00"/>
    <s v="Not indicated"/>
    <s v="Not indicated"/>
    <s v="Not indicated"/>
    <d v="2024-08-05T00:00:00"/>
    <s v="C"/>
  </r>
  <r>
    <s v="VII"/>
    <x v="1"/>
    <x v="0"/>
    <x v="29"/>
    <s v="HUC"/>
    <s v="0722-0042"/>
    <x v="72"/>
    <m/>
    <s v="Bernadita Fronteras, Institution Head"/>
    <s v="Britech Interface College, Angelica Bldg., Osmeña Blvd. Cebu City"/>
    <n v="10.3069542578625"/>
    <n v="123.894966024924"/>
    <s v="0915-8005283, 0923-9255690"/>
    <m/>
    <s v="Private"/>
    <x v="0"/>
    <s v="RTP"/>
    <x v="5"/>
    <x v="83"/>
    <s v="N/A"/>
    <s v="180 hours"/>
    <n v="201307020210"/>
    <d v="2024-05-17T00:00:00"/>
    <d v="2029-05-20T00:00:00"/>
    <s v="Not indicated"/>
    <s v="Not indicated"/>
    <s v="Not indicated"/>
    <d v="2024-08-05T00:00:00"/>
    <s v="C"/>
  </r>
  <r>
    <s v="VII"/>
    <x v="1"/>
    <x v="0"/>
    <x v="29"/>
    <s v="HUC"/>
    <s v="0722-0067"/>
    <x v="73"/>
    <m/>
    <s v="Marvyn T. Heramil"/>
    <s v="1st to 3rd Floor Academy Building CG Base Camp, Ma. Luisa Rd. Banilad, Cebu City"/>
    <n v="10.342762069404399"/>
    <n v="123.910378067613"/>
    <s v="(032) 2343267"/>
    <m/>
    <s v="Private"/>
    <x v="0"/>
    <s v="RTP"/>
    <x v="5"/>
    <x v="98"/>
    <s v="N/A"/>
    <s v="160 Hours"/>
    <n v="201807220076"/>
    <d v="2023-10-24T00:00:00"/>
    <d v="2028-10-25T00:00:00"/>
    <s v="Mary Jane C. Lawas"/>
    <s v="PRC License"/>
    <s v="Not indicated"/>
    <d v="2025-04-11T00:00:00"/>
    <s v="C"/>
  </r>
  <r>
    <s v="VII"/>
    <x v="1"/>
    <x v="0"/>
    <x v="28"/>
    <s v="Component"/>
    <s v="0722-0061"/>
    <x v="73"/>
    <m/>
    <s v="Marvyn T. Heramil"/>
    <s v="Lemonville, Uldog St., Cansojong, Talisay City, Cebu"/>
    <n v="10.256987000000001"/>
    <n v="123.829964"/>
    <s v="None"/>
    <m/>
    <s v="Private"/>
    <x v="0"/>
    <s v="RTP"/>
    <x v="5"/>
    <x v="99"/>
    <s v="N/A"/>
    <s v="160 Hours"/>
    <n v="201507020118"/>
    <d v="2023-10-24T00:00:00"/>
    <d v="2028-10-25T00:00:00"/>
    <s v="Irish Mae T. Aboyo_x000a_Jonalyn Rosco"/>
    <s v="PRC License"/>
    <s v="Not indicated"/>
    <d v="2024-04-15T00:00:00"/>
    <s v="C"/>
  </r>
  <r>
    <s v="VII"/>
    <x v="1"/>
    <x v="0"/>
    <x v="28"/>
    <s v="Component"/>
    <s v="0722-0061"/>
    <x v="73"/>
    <m/>
    <s v="Marvyn T. Heramil"/>
    <s v="Lemonville, Uldog St., Cansojong, Talisay City, Cebu"/>
    <n v="10.256987000000001"/>
    <n v="123.829964"/>
    <s v="None"/>
    <m/>
    <s v="Private"/>
    <x v="0"/>
    <s v="RTP"/>
    <x v="5"/>
    <x v="100"/>
    <s v="N/A"/>
    <s v="160 Hours"/>
    <n v="201507020119"/>
    <d v="2023-10-24T00:00:00"/>
    <d v="2028-10-25T00:00:00"/>
    <s v="Irish Mae T. Aboyo_x000a_Jonalyn Rosco"/>
    <s v="PRC License"/>
    <s v="Not indicated"/>
    <d v="2024-04-15T00:00:00"/>
    <s v="C"/>
  </r>
  <r>
    <s v="VII"/>
    <x v="1"/>
    <x v="0"/>
    <x v="28"/>
    <s v="Component"/>
    <s v="0722-0061"/>
    <x v="73"/>
    <m/>
    <s v="Marvyn T. Heramil"/>
    <s v="Lemonville, Uldog St., Cansojong, Talisay City, Cebu"/>
    <n v="10.256987000000001"/>
    <n v="123.829964"/>
    <s v="None"/>
    <m/>
    <s v="Private"/>
    <x v="0"/>
    <s v="RTP"/>
    <x v="5"/>
    <x v="101"/>
    <s v="N/A"/>
    <s v="160 Hours"/>
    <n v="201507020120"/>
    <d v="2023-10-24T00:00:00"/>
    <d v="2028-10-25T00:00:00"/>
    <s v="Irish Mae T. Aboyo_x000a_Jonalyn Rosco"/>
    <s v="PRC License"/>
    <s v="Not indicated"/>
    <d v="2024-04-15T00:00:00"/>
    <s v="C"/>
  </r>
  <r>
    <s v="VII"/>
    <x v="1"/>
    <x v="0"/>
    <x v="29"/>
    <s v="HUC"/>
    <s v="0722-0056"/>
    <x v="74"/>
    <m/>
    <s v="Dr. Phil  Anthony M. Phua"/>
    <s v="A. Borbajo St., Talamban, Cebu City"/>
    <n v="10.374514800264301"/>
    <n v="123.91884098854"/>
    <s v="(032) 344-8710 / 345-8870 / 254-8090"/>
    <m/>
    <s v="Private"/>
    <x v="0"/>
    <s v="WTR"/>
    <x v="0"/>
    <x v="1"/>
    <s v="NC II"/>
    <s v="356 Hours"/>
    <s v="20210722TRSFBS213022"/>
    <d v="2024-05-21T00:00:00"/>
    <d v="2029-05-22T00:00:00"/>
    <s v="Evelyn T. Tangarorang"/>
    <s v="NTTC No. 171707221200064"/>
    <d v="2021-05-29T00:00:00"/>
    <d v="2024-08-19T00:00:00"/>
    <s v="C"/>
  </r>
  <r>
    <s v="VII"/>
    <x v="1"/>
    <x v="0"/>
    <x v="29"/>
    <s v="HUC"/>
    <s v="0722-0056"/>
    <x v="74"/>
    <m/>
    <s v="Dr. Phil  Anthony M. Phua"/>
    <s v="A. Borbajo St., Talamban, Cebu City"/>
    <n v="10.374514800264301"/>
    <n v="123.91884098854"/>
    <s v="(032) 344-8710 / 345-8870 / 254-8090"/>
    <m/>
    <s v="Private"/>
    <x v="0"/>
    <s v="WTR"/>
    <x v="0"/>
    <x v="5"/>
    <s v="NC II"/>
    <s v="141 hours"/>
    <s v="20210722TRSBPP209014"/>
    <d v="2024-05-21T00:00:00"/>
    <d v="2029-05-22T00:00:00"/>
    <s v="Mary Felia L. Yu"/>
    <s v="NTTC No.181807221200278"/>
    <d v="2023-04-03T00:00:00"/>
    <d v="2024-08-19T00:00:00"/>
    <s v="C"/>
  </r>
  <r>
    <s v="VII"/>
    <x v="1"/>
    <x v="0"/>
    <x v="29"/>
    <s v="HUC"/>
    <s v="0722-0056"/>
    <x v="74"/>
    <m/>
    <s v="Dr. Phil  Anthony M. Phua"/>
    <s v="A. Borbajo St., Talamban, Cebu City"/>
    <n v="10.374514800264301"/>
    <n v="123.91884098854"/>
    <s v="(032) 344-8710 / 345-8870 / 254-8090"/>
    <m/>
    <s v="Private"/>
    <x v="0"/>
    <s v="WTR"/>
    <x v="0"/>
    <x v="3"/>
    <s v="NC II"/>
    <s v="316 hours"/>
    <n v="201407022133"/>
    <d v="2024-05-21T00:00:00"/>
    <d v="2029-05-22T00:00:00"/>
    <s v="Not indicated"/>
    <s v="Not indicated"/>
    <s v="Not indicated"/>
    <m/>
    <m/>
  </r>
  <r>
    <s v="VII"/>
    <x v="1"/>
    <x v="0"/>
    <x v="29"/>
    <s v="HUC"/>
    <s v="0722-0113"/>
    <x v="75"/>
    <m/>
    <s v="Catherine L. Cuandot"/>
    <s v="Holy Family Road, Nivel Hills, Lahug, Cebu City, Cebu"/>
    <n v="10.3427881709493"/>
    <n v="123.892243609668"/>
    <s v="418-4356"/>
    <m/>
    <s v="Private"/>
    <x v="0"/>
    <s v="RTP"/>
    <x v="5"/>
    <x v="102"/>
    <s v="N/A"/>
    <s v="180 hours"/>
    <s v="NTR No. 201507020174"/>
    <d v="2023-09-28T00:00:00"/>
    <d v="2028-09-29T00:00:00"/>
    <s v="Rachael Y. Mariño"/>
    <s v="TMC No. 19072201047568"/>
    <d v="2024-11-30T00:00:00"/>
    <d v="2024-09-11T00:00:00"/>
    <s v="C"/>
  </r>
  <r>
    <s v="VII"/>
    <x v="1"/>
    <x v="0"/>
    <x v="29"/>
    <s v="HUC"/>
    <s v="0722-0113"/>
    <x v="75"/>
    <m/>
    <s v="Catherine L. Cuandot"/>
    <s v="Holy Family Road, Nivel Hills, Lahug, Cebu City, Cebu"/>
    <n v="10.3427881709493"/>
    <n v="123.892243609668"/>
    <s v="418-4356"/>
    <m/>
    <s v="Private"/>
    <x v="0"/>
    <s v="RTP"/>
    <x v="5"/>
    <x v="103"/>
    <s v="N/A"/>
    <s v="180 hours"/>
    <s v="NTR No. 201507020175"/>
    <d v="2023-09-28T00:00:00"/>
    <d v="2028-09-29T00:00:00"/>
    <s v="Rachael Y. Mariño"/>
    <s v="TMC No. 19072201047568"/>
    <d v="2024-11-30T00:00:00"/>
    <d v="2024-09-11T00:00:00"/>
    <s v="C"/>
  </r>
  <r>
    <s v="VII"/>
    <x v="1"/>
    <x v="0"/>
    <x v="29"/>
    <s v="HUC"/>
    <s v="0722-0113"/>
    <x v="75"/>
    <m/>
    <s v="Catherine L. Cuandot"/>
    <s v="Holy Family Road, Nivel Hills, Lahug, Cebu City, Cebu"/>
    <n v="10.3427881709493"/>
    <n v="123.892243609668"/>
    <s v="418-4356"/>
    <m/>
    <s v="Private"/>
    <x v="0"/>
    <s v="RTP"/>
    <x v="5"/>
    <x v="97"/>
    <s v="N/A"/>
    <s v="180 hours"/>
    <s v="NTR No. 201507020176"/>
    <d v="2023-09-28T00:00:00"/>
    <d v="2028-09-29T00:00:00"/>
    <s v="Rachael Y. Mariño"/>
    <s v="TMC No. 19072201047568"/>
    <d v="2024-11-30T00:00:00"/>
    <d v="2024-09-11T00:00:00"/>
    <s v="C"/>
  </r>
  <r>
    <s v="VII"/>
    <x v="1"/>
    <x v="5"/>
    <x v="35"/>
    <s v="1st"/>
    <s v="0722-0007"/>
    <x v="76"/>
    <m/>
    <s v="Romelito H. Mantuhac   "/>
    <s v="Bag-ong Daan, Yati, Liloan, Cebu"/>
    <n v="10.3890298463047"/>
    <n v="123.976779574327"/>
    <s v="(032)564-2542/424-8592"/>
    <s v="cswsticebut2mis@gmail.com"/>
    <s v="Private"/>
    <x v="0"/>
    <s v="WTR"/>
    <x v="1"/>
    <x v="8"/>
    <s v="NC I"/>
    <s v="268 Hours"/>
    <n v="707021134"/>
    <d v="2024-04-17T00:00:00"/>
    <d v="2029-04-18T00:00:00"/>
    <s v="Not indicated"/>
    <s v="Not indicated"/>
    <s v="Not indicated"/>
    <d v="2024-04-17T00:00:00"/>
    <s v="C"/>
  </r>
  <r>
    <s v="VII"/>
    <x v="1"/>
    <x v="5"/>
    <x v="35"/>
    <s v="1st"/>
    <s v="0722-0007"/>
    <x v="76"/>
    <m/>
    <s v="Romelito H. Mantuhac   "/>
    <s v="Bag-ong Daan, Yati, Liloan, Cebu"/>
    <n v="10.3890298463047"/>
    <n v="123.976779574327"/>
    <s v="(032)564-2542/424-8592"/>
    <s v="cswsticebut2mis@gmail.com"/>
    <s v="Private"/>
    <x v="0"/>
    <s v="WTR"/>
    <x v="1"/>
    <x v="6"/>
    <s v="NC II"/>
    <s v="304 Hours"/>
    <n v="707022135"/>
    <d v="2024-04-17T00:00:00"/>
    <d v="2029-04-18T00:00:00"/>
    <s v="Not indicated"/>
    <s v="Not indicated"/>
    <s v="Not indicated"/>
    <d v="2024-04-17T00:00:00"/>
    <s v="C"/>
  </r>
  <r>
    <s v="VII"/>
    <x v="1"/>
    <x v="2"/>
    <x v="36"/>
    <s v="3rd"/>
    <s v="0722-0066"/>
    <x v="77"/>
    <m/>
    <s v="Atty Reuel T. Pintor - CEO"/>
    <s v="Owak, Asturias, Cebu"/>
    <n v="10.5459085371198"/>
    <n v="123.714819752"/>
    <s v="(032) 265-2620/ 333-2314/ 333-2227"/>
    <s v="cebusouthwestowak@gmail.com"/>
    <s v="Private"/>
    <x v="0"/>
    <s v="WTR"/>
    <x v="1"/>
    <x v="6"/>
    <s v="NC II"/>
    <s v="268 Hours"/>
    <n v="201507022136"/>
    <d v="2024-02-26T00:00:00"/>
    <d v="2029-02-27T00:00:00"/>
    <s v="Samson D. Paquit"/>
    <s v="NTTC No. 131307021227705"/>
    <s v="Not indicated"/>
    <d v="2024-10-02T00:00:00"/>
    <s v="C"/>
  </r>
  <r>
    <s v="VII"/>
    <x v="1"/>
    <x v="1"/>
    <x v="29"/>
    <s v="HUC"/>
    <s v="0722-0164"/>
    <x v="78"/>
    <m/>
    <s v="Pedro V. Sandalo, Jr. - School Administrator"/>
    <s v="Bai Center, Cebu South Road, Basak, San Nicolas, Cebu City"/>
    <n v="10.2892744570388"/>
    <n v="123.87256772067801"/>
    <s v="417-5254, 0933-3455013_x000a_ 09430542776"/>
    <s v="voctechacademy@gmail.com"/>
    <s v="Private"/>
    <x v="0"/>
    <s v="WTR"/>
    <x v="10"/>
    <x v="104"/>
    <s v="NC II"/>
    <s v="284 hours"/>
    <s v="20200722CONPVI208046"/>
    <d v="2024-01-25T00:00:00"/>
    <d v="2029-01-26T00:00:00"/>
    <s v="Rainero Tomas L. Jayme"/>
    <s v="NTTC No.181807221200329"/>
    <d v="2023-05-15T00:00:00"/>
    <m/>
    <m/>
  </r>
  <r>
    <s v="VII"/>
    <x v="1"/>
    <x v="1"/>
    <x v="29"/>
    <s v="HUC"/>
    <s v="0722-0164"/>
    <x v="78"/>
    <m/>
    <s v="Pedro V. Sandalo, Jr. - School Administrator"/>
    <s v="Bai Center, Cebu South Road, Basak, San Nicolas, Cebu City"/>
    <n v="10.2892744570388"/>
    <n v="123.87256772067801"/>
    <s v="417-5254, 0933-3455013_x000a_ (032) 417-5154_x000a_ 09430542776"/>
    <s v="voctechacademy@gmail.com"/>
    <s v="Private"/>
    <x v="0"/>
    <s v="RTP"/>
    <x v="6"/>
    <x v="105"/>
    <s v="N/A"/>
    <s v="96 hours"/>
    <s v="NTR No. 202007220016"/>
    <d v="2023-03-29T00:00:00"/>
    <d v="2028-03-30T00:00:00"/>
    <s v="Rainero Tomas L. Jayme"/>
    <s v="TMC No.18072201011040"/>
    <d v="2023-03-14T00:00:00"/>
    <d v="2025-06-04T00:00:00"/>
    <s v="C"/>
  </r>
  <r>
    <s v="VII"/>
    <x v="1"/>
    <x v="1"/>
    <x v="29"/>
    <s v="HUC"/>
    <s v="0722-0164"/>
    <x v="78"/>
    <m/>
    <s v="Pedro V. Sandalo, Jr. - School Administrator"/>
    <s v="Bai Center, Cebu South Road, Basak, San Nicolas, Cebu City"/>
    <n v="10.2892744570388"/>
    <n v="123.87256772067801"/>
    <s v="417-5254, 0933-3455013_x000a_ (032) 417-5154_x000a_ 09430542776"/>
    <s v="voctechacademy@gmail.com"/>
    <s v="Private"/>
    <x v="0"/>
    <s v="WTR"/>
    <x v="2"/>
    <x v="16"/>
    <s v="NC II"/>
    <s v="280 hours"/>
    <s v="WTR No. 201607222205"/>
    <d v="2024-01-25T00:00:00"/>
    <d v="2029-01-26T00:00:00"/>
    <s v="Not indicated"/>
    <s v="Not indicated"/>
    <s v="Not indicated"/>
    <m/>
    <m/>
  </r>
  <r>
    <s v="VII"/>
    <x v="1"/>
    <x v="3"/>
    <x v="30"/>
    <s v="HUC"/>
    <s v="0722-0002"/>
    <x v="79"/>
    <s v="Cebu Center for Healthcare Professionals, Inc."/>
    <s v="Bernard C. Restificar   "/>
    <s v="Mezzanine Floor, First Consolidated Bank Bldg. Corner P.Burgos St. and A.C. Cortes Ave., Brgy. Alang-Alang, Mandaue City, Cebu"/>
    <n v="10.3319266775288"/>
    <n v="123.945461978983"/>
    <s v="(032) 420-1880/ 420-1881"/>
    <s v="chpcebutraining@yahoo.com gerome.camaongay@chpcebu.com "/>
    <s v="Private"/>
    <x v="0"/>
    <s v="WTR"/>
    <x v="4"/>
    <x v="10"/>
    <s v="NC II"/>
    <s v="946 Hours"/>
    <n v="907022004"/>
    <d v="2024-08-19T00:00:00"/>
    <d v="2029-08-20T00:00:00"/>
    <s v="Not indicated"/>
    <s v="Not indicated"/>
    <s v="Not indicated"/>
    <d v="2024-06-26T00:00:00"/>
    <s v="C"/>
  </r>
  <r>
    <s v="VII"/>
    <x v="1"/>
    <x v="3"/>
    <x v="30"/>
    <s v="HUC"/>
    <s v="0722-0002"/>
    <x v="79"/>
    <s v="Cebu Center for Healthcare Professionals, Inc."/>
    <s v="Bernard C. Restificar   "/>
    <s v="Mezzanine Floor, First Consolidated Bank Bldg. Corner P.Burgos St. and A.C. Cortes Ave., Brgy. Alang-Alang, Mandaue City, Cebu"/>
    <n v="10.3319266775288"/>
    <n v="123.945461978983"/>
    <s v="(032) 420-1880/ 420-1881"/>
    <s v="chpcebutraining@yahoo.com gerome.camaongay@chpcebu.com "/>
    <s v="Private"/>
    <x v="0"/>
    <s v="WTR"/>
    <x v="4"/>
    <x v="12"/>
    <s v="NC II"/>
    <s v="996 hours"/>
    <n v="907022012"/>
    <d v="2024-01-25T00:00:00"/>
    <d v="2029-01-26T00:00:00"/>
    <s v="Not indicated"/>
    <s v="Not indicated"/>
    <s v="Not indicated"/>
    <d v="2024-05-13T00:00:00"/>
    <s v="C"/>
  </r>
  <r>
    <s v="VII"/>
    <x v="1"/>
    <x v="3"/>
    <x v="30"/>
    <s v="HUC"/>
    <s v="0722-0002"/>
    <x v="79"/>
    <s v="Cebu Center for Healthcare Professionals, Inc."/>
    <s v="Bernard C. Restificar   "/>
    <s v="Mezzanine Floor, First Consolidated Bank Bldg. Corner P.Burgos St. and A.C. Cortes Ave., Brgy. Alang-Alang, Mandaue City, Cebu"/>
    <n v="10.3319266775288"/>
    <n v="123.945461978983"/>
    <s v="(032) 420-1880/ 420-1881"/>
    <s v="chpcebutraining@yahoo.com gerome.camaongay@chpcebu.com "/>
    <s v="Private"/>
    <x v="0"/>
    <s v="WTR"/>
    <x v="4"/>
    <x v="31"/>
    <s v="NC II"/>
    <s v="120 hours"/>
    <n v="1007022065"/>
    <d v="2024-01-25T00:00:00"/>
    <d v="2029-01-26T00:00:00"/>
    <s v="Not indicated"/>
    <s v="Not indicated"/>
    <s v="Not indicated"/>
    <m/>
    <m/>
  </r>
  <r>
    <s v="VII"/>
    <x v="1"/>
    <x v="3"/>
    <x v="30"/>
    <s v="HUC"/>
    <s v="0722-0002"/>
    <x v="79"/>
    <s v="Cebu Center for Healthcare Professionals, Inc."/>
    <s v="Bernard C. Restificar   "/>
    <s v="Mezzanine Floor, First Consolidated Bank Bldg. Corner P.Burgos St. and A.C. Cortes Ave., Brgy. Alang-Alang, Mandaue City, Cebu"/>
    <n v="10.3319266775288"/>
    <n v="123.945461978983"/>
    <s v="(032) 420-1880/ 420-1881"/>
    <s v="chpcebutraining@yahoo.com gerome.camaongay@chpcebu.com "/>
    <s v="Private"/>
    <x v="0"/>
    <s v="WTR"/>
    <x v="0"/>
    <x v="4"/>
    <s v="NC II"/>
    <s v="436 hours"/>
    <s v="20170722TRSHSK213149"/>
    <d v="2024-01-25T00:00:00"/>
    <d v="2029-01-26T00:00:00"/>
    <s v="Rosita B. Gonoy"/>
    <s v="NTTC No. 161407221200172"/>
    <d v="2021-01-19T00:00:00"/>
    <d v="2024-06-26T00:00:00"/>
    <s v="C"/>
  </r>
  <r>
    <s v="VII"/>
    <x v="1"/>
    <x v="0"/>
    <x v="29"/>
    <s v="HUC"/>
    <s v="0722-0001"/>
    <x v="80"/>
    <m/>
    <s v="Engr. Ruben A. Laraya "/>
    <s v="San Jose, Talamban, Cebu City"/>
    <n v="10.376732423934101"/>
    <n v="123.91100633665501"/>
    <s v="(032) 346-1611/344-0899/ 2462650"/>
    <s v="grondiano.ml@cite.edu.ph "/>
    <s v="Private"/>
    <x v="0"/>
    <s v="RTP"/>
    <x v="7"/>
    <x v="106"/>
    <s v="N/A"/>
    <s v="12 Months"/>
    <n v="607020016"/>
    <d v="2024-12-20T00:00:00"/>
    <d v="2029-12-21T00:00:00"/>
    <s v="Not indicated"/>
    <s v="Not indicated"/>
    <s v="Not indicated"/>
    <m/>
    <m/>
  </r>
  <r>
    <s v="VII"/>
    <x v="1"/>
    <x v="0"/>
    <x v="29"/>
    <s v="HUC"/>
    <s v="0722-0001"/>
    <x v="80"/>
    <m/>
    <s v="Engr. Ruben A. Laraya "/>
    <s v="San Jose, Talamban, Cebu City"/>
    <n v="10.376732423934101"/>
    <n v="123.91100633665501"/>
    <s v="(032) 346-1611/344-0899/ 2462650"/>
    <s v="grondiano.ml@cite.edu.ph "/>
    <s v="Private"/>
    <x v="0"/>
    <s v="WTR"/>
    <x v="1"/>
    <x v="107"/>
    <s v="NC II"/>
    <s v="337 hours"/>
    <n v="907022049"/>
    <d v="2024-05-22T00:00:00"/>
    <d v="2029-05-23T00:00:00"/>
    <s v="Not indicated"/>
    <s v="Not indicated"/>
    <s v="Not indicated"/>
    <d v="2024-06-19T00:00:00"/>
    <s v="C"/>
  </r>
  <r>
    <s v="VII"/>
    <x v="1"/>
    <x v="0"/>
    <x v="29"/>
    <s v="HUC"/>
    <s v="0722-0001"/>
    <x v="80"/>
    <m/>
    <s v="Engr. Ruben A. Laraya "/>
    <s v="San Jose, Talamban, Cebu City"/>
    <n v="10.376732423934101"/>
    <n v="123.91100633665501"/>
    <s v="(032) 346-1611 / 09286684359"/>
    <s v="grondiano.ml@cite.edu.ph "/>
    <s v="Private"/>
    <x v="0"/>
    <s v="WTR"/>
    <x v="2"/>
    <x v="108"/>
    <s v="NC II"/>
    <s v="158 hours"/>
    <s v="20190722ELCMEC215102"/>
    <d v="2024-05-22T00:00:00"/>
    <d v="2029-05-23T00:00:00"/>
    <s v="Benjie L. Wong"/>
    <s v="NTTC No. 181807221200384"/>
    <d v="2023-10-04T00:00:00"/>
    <d v="2024-06-19T00:00:00"/>
    <s v="C"/>
  </r>
  <r>
    <s v="VII"/>
    <x v="1"/>
    <x v="0"/>
    <x v="29"/>
    <s v="HUC"/>
    <s v="0722-0001"/>
    <x v="80"/>
    <m/>
    <s v="Engr. Ruben A. Laraya "/>
    <s v="San Jose, Talamban, Cebu City"/>
    <n v="10.376732423934101"/>
    <n v="123.91100633665501"/>
    <s v="(032) 346-1611/344-0899/ 2462650"/>
    <s v="grondiano.ml@cite.edu.ph "/>
    <s v="Private"/>
    <x v="0"/>
    <s v="WTR"/>
    <x v="2"/>
    <x v="109"/>
    <s v="NC II"/>
    <s v="260 hours"/>
    <s v="WTR No. 20170722ELCEPA213098"/>
    <d v="2024-05-22T00:00:00"/>
    <d v="2029-05-23T00:00:00"/>
    <s v="Neil N. Agbay"/>
    <s v="NTTC No. 171607221200027"/>
    <s v="February 3, 2017 to August 18,2021"/>
    <d v="2024-06-19T00:00:00"/>
    <s v="C"/>
  </r>
  <r>
    <s v="VII"/>
    <x v="1"/>
    <x v="0"/>
    <x v="29"/>
    <s v="HUC"/>
    <s v="0722-0001"/>
    <x v="80"/>
    <m/>
    <s v="Engr. Ruben A. Laraya "/>
    <s v="San Jose, Talamban, Cebu City"/>
    <n v="10.376732423934101"/>
    <n v="123.91100633665501"/>
    <s v="(032) 346-1611/344-0899/ 2462650"/>
    <s v="grondiano.ml@cite.edu.ph "/>
    <s v="Private"/>
    <x v="0"/>
    <s v="WTR"/>
    <x v="2"/>
    <x v="16"/>
    <s v="NC II"/>
    <s v="280 hours"/>
    <s v="WTR No. 20170722ELCCSS213104"/>
    <d v="2024-05-22T00:00:00"/>
    <d v="2029-05-23T00:00:00"/>
    <s v="Neil N. Agbay"/>
    <s v="NTTC No. 171607221200026"/>
    <d v="2020-03-27T00:00:00"/>
    <d v="2024-06-19T00:00:00"/>
    <s v="C"/>
  </r>
  <r>
    <s v="VII"/>
    <x v="1"/>
    <x v="0"/>
    <x v="29"/>
    <s v="HUC"/>
    <s v="0722-0040"/>
    <x v="81"/>
    <m/>
    <s v="Soyen S. See"/>
    <s v="Benedicto Building, M.J. Cuenco Avenue, Cebu City"/>
    <n v="10.3031093300186"/>
    <n v="123.906394409668"/>
    <s v="2333232, 416-7637, 416-7638"/>
    <s v="soyensu@yahoo.com"/>
    <s v="Private"/>
    <x v="0"/>
    <s v="RTP"/>
    <x v="5"/>
    <x v="110"/>
    <s v="N/A"/>
    <s v="110 hours"/>
    <n v="201307020191"/>
    <d v="2024-04-21T00:00:00"/>
    <d v="2029-04-22T00:00:00"/>
    <s v="Not indicated"/>
    <s v="Not indicated"/>
    <s v="Not indicated"/>
    <d v="2024-06-24T00:00:00"/>
    <s v="C"/>
  </r>
  <r>
    <s v="VII"/>
    <x v="1"/>
    <x v="0"/>
    <x v="29"/>
    <s v="HUC"/>
    <s v="0722-0040"/>
    <x v="81"/>
    <m/>
    <s v="Soyen S. See"/>
    <s v="Benedicto Building, M.J. Cuenco Avenue, Cebu City"/>
    <n v="10.3031093300186"/>
    <n v="123.906394409668"/>
    <s v="2333232, 416-7637, 416-7638"/>
    <s v="soyensu@yahoo.com"/>
    <s v="Private"/>
    <x v="0"/>
    <s v="RTP"/>
    <x v="5"/>
    <x v="111"/>
    <s v="N/A"/>
    <s v="110 hours"/>
    <n v="201307020186"/>
    <d v="2024-04-21T00:00:00"/>
    <d v="2029-04-22T00:00:00"/>
    <s v="Not indicated"/>
    <s v="Not indicated"/>
    <s v="Not indicated"/>
    <d v="2024-06-24T00:00:00"/>
    <s v="C"/>
  </r>
  <r>
    <s v="VII"/>
    <x v="1"/>
    <x v="0"/>
    <x v="29"/>
    <s v="HUC"/>
    <s v="0722-0040"/>
    <x v="81"/>
    <m/>
    <s v="Soyen S. See"/>
    <s v="Benedicto Building, M.J. Cuenco Avenue, Cebu City"/>
    <n v="10.3031093300186"/>
    <n v="123.906394409668"/>
    <s v="2333232, 416-7637, 416-7638"/>
    <s v="soyensu@yahoo.com"/>
    <s v="Private"/>
    <x v="0"/>
    <s v="RTP"/>
    <x v="5"/>
    <x v="112"/>
    <s v="N/A"/>
    <s v="110 hours"/>
    <n v="201307020187"/>
    <d v="2024-04-21T00:00:00"/>
    <d v="2029-04-22T00:00:00"/>
    <s v="Not indicated"/>
    <s v="Not indicated"/>
    <s v="Not indicated"/>
    <d v="2024-06-24T00:00:00"/>
    <s v="C"/>
  </r>
  <r>
    <s v="VII"/>
    <x v="1"/>
    <x v="0"/>
    <x v="29"/>
    <s v="HUC"/>
    <s v="0722-0040"/>
    <x v="81"/>
    <m/>
    <s v="Soyen S. See"/>
    <s v="Benedicto Building, M.J. Cuenco Avenue, Cebu City"/>
    <n v="10.3031093300186"/>
    <n v="123.906394409668"/>
    <s v="2333232, 416-7637, 416-7638"/>
    <s v="soyensu@yahoo.com"/>
    <s v="Private"/>
    <x v="0"/>
    <s v="RTP"/>
    <x v="5"/>
    <x v="113"/>
    <s v="N/A"/>
    <s v="110 hours"/>
    <n v="201307020190"/>
    <d v="2024-04-21T00:00:00"/>
    <d v="2029-04-22T00:00:00"/>
    <s v="Not indicated"/>
    <s v="Not indicated"/>
    <s v="Not indicated"/>
    <d v="2024-06-24T00:00:00"/>
    <s v="C"/>
  </r>
  <r>
    <s v="VII"/>
    <x v="1"/>
    <x v="0"/>
    <x v="29"/>
    <s v="HUC"/>
    <s v="0722-0040"/>
    <x v="81"/>
    <m/>
    <s v="Soyen S. See"/>
    <s v="Benedicto Building, M.J. Cuenco Avenue, Cebu City"/>
    <n v="10.3031093300186"/>
    <n v="123.906394409668"/>
    <s v="2333232, 416-7637, 416-7638"/>
    <s v="soyensu@yahoo.com"/>
    <s v="Private"/>
    <x v="0"/>
    <s v="RTP"/>
    <x v="5"/>
    <x v="114"/>
    <s v="N/A"/>
    <s v="110 hours"/>
    <n v="201307020189"/>
    <d v="2024-04-21T00:00:00"/>
    <d v="2029-04-22T00:00:00"/>
    <s v="Not indicated"/>
    <s v="Not indicated"/>
    <s v="Not indicated"/>
    <d v="2024-06-24T00:00:00"/>
    <s v="C"/>
  </r>
  <r>
    <s v="VII"/>
    <x v="1"/>
    <x v="0"/>
    <x v="29"/>
    <s v="HUC"/>
    <s v="0722-0040"/>
    <x v="81"/>
    <m/>
    <s v="Soyen S. See"/>
    <s v="Benedicto Building, M.J. Cuenco Avenue, Cebu City"/>
    <n v="10.3031093300186"/>
    <n v="123.906394409668"/>
    <s v="2333232, 416-7637, 416-7638"/>
    <s v="soyensu@yahoo.com"/>
    <s v="Private"/>
    <x v="0"/>
    <s v="RTP"/>
    <x v="5"/>
    <x v="115"/>
    <s v="N/A"/>
    <s v="110 hours"/>
    <n v="201307020188"/>
    <d v="2024-04-21T00:00:00"/>
    <d v="2029-04-22T00:00:00"/>
    <s v="Not indicated"/>
    <s v="Not indicated"/>
    <s v="Not indicated"/>
    <d v="2024-06-24T00:00:00"/>
    <s v="C"/>
  </r>
  <r>
    <s v="VII"/>
    <x v="1"/>
    <x v="5"/>
    <x v="37"/>
    <s v="Component"/>
    <s v="0722-0161"/>
    <x v="82"/>
    <m/>
    <s v="Marylou N. Ceniza - President"/>
    <s v="Brgy. Looc, Danao City"/>
    <n v="7.0687837441584103"/>
    <n v="125.611733694291"/>
    <s v="(032) 260-3585"/>
    <s v="cnl2017global@gmail.com "/>
    <s v="Private"/>
    <x v="0"/>
    <s v="WTR"/>
    <x v="0"/>
    <x v="3"/>
    <s v="NC II"/>
    <s v="316 hours"/>
    <s v="WTR No.20190722TRSCOK214057"/>
    <d v="2024-05-07T00:00:00"/>
    <d v="2029-05-08T00:00:00"/>
    <s v="Marisel E. Bacolod"/>
    <s v="NTTC No. 151507221200448"/>
    <d v="2019-10-13T00:00:00"/>
    <d v="2024-07-10T00:00:00"/>
    <s v="C"/>
  </r>
  <r>
    <s v="VII"/>
    <x v="1"/>
    <x v="5"/>
    <x v="37"/>
    <s v="Component"/>
    <s v="0722-0161"/>
    <x v="82"/>
    <m/>
    <s v="Marylou N. Ceniza - President"/>
    <s v="Brgy. Looc, Danao City"/>
    <n v="7.0687837441584103"/>
    <n v="125.611733694291"/>
    <s v="318-9161, 0932-7676573, 0917-5536467"/>
    <s v="cnl2017global@gmail.com "/>
    <s v="Private"/>
    <x v="0"/>
    <s v="WTR"/>
    <x v="0"/>
    <x v="4"/>
    <s v="NC II"/>
    <s v="436 hours"/>
    <s v="WTR No. 201607222123"/>
    <d v="2024-05-07T00:00:00"/>
    <d v="2029-05-08T00:00:00"/>
    <s v="Not indicated"/>
    <s v="Not indicated"/>
    <s v="Not indicated"/>
    <m/>
    <m/>
  </r>
  <r>
    <s v="VII"/>
    <x v="1"/>
    <x v="5"/>
    <x v="37"/>
    <s v="Component"/>
    <s v="0722-0068"/>
    <x v="83"/>
    <m/>
    <s v="Genesa P. Paragados,Ed.D."/>
    <s v="Brgy. Guinsay, Danao City, Cebu"/>
    <n v="10.550173991732001"/>
    <n v="124.02335276733"/>
    <s v="260-0074, 260-0749"/>
    <m/>
    <s v="Private"/>
    <x v="6"/>
    <s v="WTR"/>
    <x v="1"/>
    <x v="6"/>
    <s v="NC II"/>
    <s v="268 Hours"/>
    <n v="2014074022066"/>
    <d v="2024-05-13T00:00:00"/>
    <d v="2029-05-14T00:00:00"/>
    <s v="Not indicated"/>
    <s v="Not indicated"/>
    <s v="Not indicated"/>
    <m/>
    <m/>
  </r>
  <r>
    <s v="VII"/>
    <x v="1"/>
    <x v="5"/>
    <x v="37"/>
    <s v="Component"/>
    <s v="0722-0068"/>
    <x v="83"/>
    <m/>
    <s v="Genesa P. Paragados,Ed.D."/>
    <s v="Brgy. Guinsay, Danao City, Cebu"/>
    <n v="10.550173991732001"/>
    <n v="124.02335276733"/>
    <s v="260-0074, 260-0749"/>
    <m/>
    <s v="Private"/>
    <x v="6"/>
    <s v="WTR"/>
    <x v="1"/>
    <x v="8"/>
    <s v="NC I"/>
    <s v="268 Hours"/>
    <s v="WTR No. 201607221147"/>
    <d v="2024-05-13T00:00:00"/>
    <d v="2029-05-14T00:00:00"/>
    <s v="Not indicated"/>
    <s v="Not indicated"/>
    <s v="Not indicated"/>
    <m/>
    <m/>
  </r>
  <r>
    <s v="VII"/>
    <x v="1"/>
    <x v="1"/>
    <x v="29"/>
    <s v="HUC"/>
    <s v="0722-0058"/>
    <x v="84"/>
    <m/>
    <s v="Danilo B. Colipano / Tech-Voc Director"/>
    <s v="Natalio Bacalso Ave. Corner Rallos Sr. Street, Sambag 1, Cebu City"/>
    <n v="10.298051878072901"/>
    <n v="123.89059436548899"/>
    <s v="(032) 256-1302 to 04; 255-2331; Fax 254-2434_x000a_ 090798917562"/>
    <s v="ctscebu@gmail.com, ctscscholarship@gmail.com"/>
    <s v="Private"/>
    <x v="0"/>
    <s v="WTR"/>
    <x v="3"/>
    <x v="21"/>
    <s v="NC II"/>
    <s v="650 hours"/>
    <s v="20190722ALTMSE215099"/>
    <d v="2024-05-10T00:00:00"/>
    <d v="2029-05-13T00:00:00"/>
    <s v="Danilo B. Colipano"/>
    <s v="NTTC No. 191707221200217"/>
    <d v="2023-03-14T00:00:00"/>
    <d v="2024-07-22T00:00:00"/>
    <s v="C"/>
  </r>
  <r>
    <s v="VII"/>
    <x v="1"/>
    <x v="1"/>
    <x v="29"/>
    <s v="HUC"/>
    <s v="0722-0058"/>
    <x v="84"/>
    <m/>
    <s v="Danilo B. Colipano / Tech-Voc Director"/>
    <s v="Natalio Bacalso Ave. Corner Rallos Sr. Street, Sambag 1, Cebu City"/>
    <n v="10.298051878072901"/>
    <n v="123.89059436548899"/>
    <s v="(032) 256-1302 to 04; 255-2331; Fax 254-2434_x000a_ 090798917562"/>
    <s v="ctscebu@gmail.com, ctscscholarship@gmail.com"/>
    <s v="Private"/>
    <x v="0"/>
    <s v="WTR"/>
    <x v="1"/>
    <x v="85"/>
    <s v="NC II"/>
    <s v="268 Hours"/>
    <n v="201507022011"/>
    <d v="2024-05-10T00:00:00"/>
    <d v="2029-05-13T00:00:00"/>
    <s v="Not indicated"/>
    <s v="Not indicated"/>
    <s v="Not indicated"/>
    <d v="2024-07-22T00:00:00"/>
    <s v="C"/>
  </r>
  <r>
    <s v="VII"/>
    <x v="1"/>
    <x v="1"/>
    <x v="29"/>
    <s v="HUC"/>
    <s v="0722-0058"/>
    <x v="84"/>
    <m/>
    <s v="Danilo B. Colipano / Tech-Voc Director"/>
    <s v="Natalio Bacalso Ave. Corner Rallos Sr. Street, Sambag 1, Cebu City"/>
    <n v="10.298051878072901"/>
    <n v="123.89059436548899"/>
    <s v="(032) 256-1302 to 04; 255-2331; Fax 254-2434_x000a_ 090798917562"/>
    <s v="ctscebu@gmail.com, ctscscholarship@gmail.com"/>
    <s v="Private"/>
    <x v="0"/>
    <s v="WTR"/>
    <x v="3"/>
    <x v="9"/>
    <s v="NC II"/>
    <s v="118 horus"/>
    <n v="201507022106"/>
    <d v="2024-05-10T00:00:00"/>
    <d v="2029-05-13T00:00:00"/>
    <s v="Not indicated"/>
    <s v="Not indicated"/>
    <s v="Not indicated"/>
    <d v="2024-07-22T00:00:00"/>
    <s v="C"/>
  </r>
  <r>
    <s v="VII"/>
    <x v="1"/>
    <x v="1"/>
    <x v="29"/>
    <s v="HUC"/>
    <s v="0722-0058"/>
    <x v="84"/>
    <m/>
    <s v="Danilo B. Colipano / Tech-Voc Director"/>
    <s v="Natalio Bacalso Ave. Corner Rallos Sr. Street, Sambag 1, Cebu City"/>
    <n v="10.298051878072901"/>
    <n v="123.89059436548899"/>
    <s v="(032) 256-1302 to 04; 255-2331; Fax 254-2434_x000a_ 090798917562"/>
    <s v="ctscebu@gmail.com, ctscscholarship@gmail.com"/>
    <s v="Private"/>
    <x v="0"/>
    <s v="WTR"/>
    <x v="1"/>
    <x v="6"/>
    <s v="NC II"/>
    <s v="268 Hours"/>
    <n v="201407022233"/>
    <d v="2024-05-10T00:00:00"/>
    <d v="2029-05-13T00:00:00"/>
    <s v="Not indicated"/>
    <s v="Not indicated"/>
    <s v="Not indicated"/>
    <m/>
    <m/>
  </r>
  <r>
    <s v="VII"/>
    <x v="1"/>
    <x v="1"/>
    <x v="29"/>
    <s v="HUC"/>
    <s v="0722-0058"/>
    <x v="84"/>
    <m/>
    <s v="Danilo B. Colipano / Tech-Voc Director"/>
    <s v="Natalio Bacalso Ave. Corner Rallos Sr. Street, Sambag 1, Cebu City"/>
    <n v="10.298051878072901"/>
    <n v="123.89059436548899"/>
    <s v="(032) 256-1302 to 04; 255-2331; Fax 254-2434_x000a_ 090798917562"/>
    <s v="ctscebu@gmail.com, ctscscholarship@gmail.com"/>
    <s v="Private"/>
    <x v="0"/>
    <s v="WTR"/>
    <x v="2"/>
    <x v="7"/>
    <s v="NC II"/>
    <s v="196 hours"/>
    <s v="20190722 ELCEIM215071"/>
    <d v="2024-05-10T00:00:00"/>
    <d v="2029-05-13T00:00:00"/>
    <s v="Peter John T. Rosario"/>
    <s v="NTTC No. 171407221200315"/>
    <d v="2022-08-29T00:00:00"/>
    <d v="2024-07-22T00:00:00"/>
    <s v="C"/>
  </r>
  <r>
    <s v="VII"/>
    <x v="1"/>
    <x v="1"/>
    <x v="29"/>
    <s v="HUC"/>
    <s v="0722-0058"/>
    <x v="84"/>
    <m/>
    <s v="Danilo B. Colipano / Tech-Voc Director"/>
    <s v="Natalio Bacalso Ave. Corner Rallos Sr. Street, Sambag 1, Cebu City"/>
    <n v="10.298051878072901"/>
    <n v="123.89059436548899"/>
    <s v="(032) 256-1302 to 04; 255-2331; Fax 254-2434_x000a_ 090798917562"/>
    <s v="ctscebu@gmail.com, ctscscholarship@gmail.com"/>
    <s v="Private"/>
    <x v="0"/>
    <s v="WTR"/>
    <x v="2"/>
    <x v="16"/>
    <s v="NC II"/>
    <s v="280 hours"/>
    <s v="WTR No. 201607222232"/>
    <d v="2024-05-10T00:00:00"/>
    <d v="2029-05-13T00:00:00"/>
    <s v="Joseph Marlon M. Auza"/>
    <s v="Not indicated"/>
    <s v="Not indicated"/>
    <m/>
    <m/>
  </r>
  <r>
    <s v="VII"/>
    <x v="1"/>
    <x v="1"/>
    <x v="38"/>
    <s v="1st"/>
    <s v="0722-0155"/>
    <x v="85"/>
    <m/>
    <s v="Jeselyn D. Rebello"/>
    <s v="Brgy. Poblacion, Dalaguete, Cebu"/>
    <n v="9.7668610600747101"/>
    <n v="123.535566740748"/>
    <s v="09224271868 /_x000a_ (032) 484-8635 / _x000a_ 484-8309"/>
    <m/>
    <s v="Public"/>
    <x v="4"/>
    <s v="WTR"/>
    <x v="0"/>
    <x v="4"/>
    <s v="NC II"/>
    <s v="436 hours"/>
    <s v="20190722TRSHSK213070"/>
    <d v="2025-05-07T00:00:00"/>
    <d v="2030-05-08T00:00:00"/>
    <s v="Erlinda N. Aviola"/>
    <s v="NTTC No. 181807221200415"/>
    <d v="2023-08-07T00:00:00"/>
    <d v="2024-04-15T00:00:00"/>
    <s v="C"/>
  </r>
  <r>
    <s v="VII"/>
    <x v="1"/>
    <x v="1"/>
    <x v="38"/>
    <s v="1st"/>
    <s v="0722-0155"/>
    <x v="85"/>
    <m/>
    <s v="Jeselyn D. Rebello"/>
    <s v="Brgy. Poblacion, Dalaguete, Cebu"/>
    <n v="9.7668610600747101"/>
    <n v="123.535566740748"/>
    <s v="09224271868 /_x000a_ (032) 484-8635 / _x000a_ 484-8309"/>
    <m/>
    <s v="Public"/>
    <x v="4"/>
    <s v="WTR"/>
    <x v="11"/>
    <x v="29"/>
    <s v="NC II"/>
    <s v="395 hours"/>
    <s v="WTR No. 201507022223"/>
    <d v="2025-05-07T00:00:00"/>
    <d v="2030-05-08T00:00:00"/>
    <s v="Not indicated"/>
    <s v="Not indicated"/>
    <s v="Not indicated"/>
    <d v="2024-04-15T00:00:00"/>
    <s v="C"/>
  </r>
  <r>
    <s v="VII"/>
    <x v="1"/>
    <x v="1"/>
    <x v="38"/>
    <s v="1st"/>
    <s v="0722-0155"/>
    <x v="85"/>
    <m/>
    <s v="Jeselyn D. Rebello"/>
    <s v="Brgy. Poblacion, Dalaguete, Cebu"/>
    <n v="9.7668610600747101"/>
    <n v="123.535566740748"/>
    <s v="09224271868 /_x000a_ (032) 484-8635 / _x000a_ 484-8309"/>
    <m/>
    <s v="Public"/>
    <x v="4"/>
    <s v="WTR"/>
    <x v="1"/>
    <x v="6"/>
    <s v="NC II"/>
    <s v="268 Hours"/>
    <s v="WTR No. 201607022078"/>
    <d v="2025-05-07T00:00:00"/>
    <d v="2030-05-08T00:00:00"/>
    <s v="Not indicated"/>
    <s v="Not indicated"/>
    <s v="Not indicated"/>
    <m/>
    <m/>
  </r>
  <r>
    <s v="VII"/>
    <x v="1"/>
    <x v="5"/>
    <x v="35"/>
    <s v="1st"/>
    <s v="0722-0172"/>
    <x v="86"/>
    <m/>
    <s v="Hilario H. Mantuhac, Jr."/>
    <s v="Yati, Liloan, Cebu"/>
    <n v="10.393711603993999"/>
    <n v="123.98450276734"/>
    <s v="238-9020, 424-8531"/>
    <s v=" _x000a_         _x000a_divinelifecebu@gmail.com                                     snamuch_crib@yahoo.com, russelann35@gmail.com, dlictrainingcenter@gmail.com"/>
    <s v="Private"/>
    <x v="0"/>
    <s v="WTR"/>
    <x v="0"/>
    <x v="5"/>
    <s v="NC II"/>
    <s v="141 hours"/>
    <s v="WTR No. 20170722TRSBPP209054"/>
    <d v="2024-03-12T00:00:00"/>
    <d v="2029-03-13T00:00:00"/>
    <s v="Khaleen M. Lim"/>
    <s v="NTTC No. 141407031238381"/>
    <d v="2018-07-26T00:00:00"/>
    <d v="2024-04-17T00:00:00"/>
    <s v="C"/>
  </r>
  <r>
    <s v="VII"/>
    <x v="1"/>
    <x v="5"/>
    <x v="35"/>
    <s v="1st"/>
    <s v="0722-0172"/>
    <x v="86"/>
    <m/>
    <s v="Hilario H. Mantuhac, Jr."/>
    <s v="Yati, Liloan, Cebu"/>
    <n v="10.393711603993999"/>
    <n v="123.98450276734"/>
    <s v="238-9020, 424-8531"/>
    <s v=" _x000a_ _x0009__x000a_divinelifecebu@gmail.com                                     snamuch_crib@yahoo.com, russelann35@gmail.com, dlictrainingcenter@gmail.com"/>
    <s v="Private"/>
    <x v="0"/>
    <s v="WTR"/>
    <x v="8"/>
    <x v="15"/>
    <s v="Level I"/>
    <s v="264 Hours"/>
    <s v="WTR No. 20170722TVETTVT111070"/>
    <d v="2023-04-01T00:00:00"/>
    <d v="2028-04-02T00:00:00"/>
    <s v="Luz L. Borromeo"/>
    <s v="TMC No. 1307020100068"/>
    <d v="2018-03-06T00:00:00"/>
    <d v="2024-04-17T00:00:00"/>
    <s v="C"/>
  </r>
  <r>
    <s v="VII"/>
    <x v="1"/>
    <x v="1"/>
    <x v="29"/>
    <s v="HUC"/>
    <s v="0722-0079"/>
    <x v="87"/>
    <m/>
    <s v="Rev. Fr. Brian Butanas SDB"/>
    <s v="L. Flores St., Pasil, Cebu City"/>
    <n v="10.2899083280613"/>
    <n v="123.895887823161"/>
    <s v="(032) 261-0010"/>
    <m/>
    <s v="Private"/>
    <x v="0"/>
    <s v="WTR"/>
    <x v="1"/>
    <x v="107"/>
    <s v="NC II"/>
    <s v="337 hours"/>
    <s v="20230722MEEMCG205072"/>
    <d v="2023-10-04T00:00:00"/>
    <d v="2028-10-05T00:00:00"/>
    <s v="Joshua B. Jamili"/>
    <s v="NTTC No. 151307121200627"/>
    <d v="2019-12-29T00:00:00"/>
    <d v="2025-04-11T00:00:00"/>
    <s v="C"/>
  </r>
  <r>
    <s v="VII"/>
    <x v="1"/>
    <x v="5"/>
    <x v="35"/>
    <s v="1st"/>
    <s v="0722-0074"/>
    <x v="88"/>
    <m/>
    <s v="Fr. Fernando V. Peralta, SDB"/>
    <s v="Cotcot, Liloan, Cebu"/>
    <n v="10.433722018480699"/>
    <n v="123.997988265491"/>
    <s v="(032) 517-3851 / 09424324372 / 09228442017"/>
    <s v="donboscotrainingcenterliloan@gmail.com                         donboscoliloan.utpras@gmail.com"/>
    <s v="Private"/>
    <x v="0"/>
    <s v="WTR"/>
    <x v="10"/>
    <x v="22"/>
    <s v="NC II"/>
    <s v="301 hours"/>
    <s v="202122CONCAR218025"/>
    <d v="2021-05-06T00:00:00"/>
    <d v="2023-04-17T00:00:00"/>
    <s v="Fernando V. Peralta"/>
    <s v="NTTC No.211907221200074"/>
    <d v="2025-10-20T00:00:00"/>
    <d v="2024-08-19T00:00:00"/>
    <s v="C"/>
  </r>
  <r>
    <s v="VII"/>
    <x v="1"/>
    <x v="5"/>
    <x v="35"/>
    <s v="1st"/>
    <s v="0722-0074"/>
    <x v="88"/>
    <m/>
    <s v="Fr. Fernando V. Peralta, SDB"/>
    <s v="Cotcot, Liloan, Cebu"/>
    <n v="10.433722018480699"/>
    <n v="123.997988265491"/>
    <s v="(032) 517-3851 / 09424324372 / 09228442017"/>
    <s v="donboscotrainingcenterliloan@gmail.com                         donboscoliloan.utpras@gmail.com"/>
    <s v="Private"/>
    <x v="0"/>
    <s v="WTR"/>
    <x v="1"/>
    <x v="8"/>
    <s v="NC I"/>
    <s v="268 Hours"/>
    <s v="20180722MEEEAW106176"/>
    <d v="2024-08-19T00:00:00"/>
    <d v="2029-08-20T00:00:00"/>
    <s v="Hermenegildo P. Juridico"/>
    <s v="NTTC No. 181707221200137"/>
    <d v="2020-10-29T00:00:00"/>
    <m/>
    <m/>
  </r>
  <r>
    <s v="VII"/>
    <x v="1"/>
    <x v="5"/>
    <x v="35"/>
    <s v="1st"/>
    <s v="0722-0074"/>
    <x v="88"/>
    <m/>
    <s v="Fr. Fernando V. Peralta, SDB"/>
    <s v="Cotcot, Liloan, Cebu"/>
    <n v="10.433722018480699"/>
    <n v="123.997988265491"/>
    <s v="(032) 517-3851 / 09424324372 / 09228442017"/>
    <s v="donboscotrainingcenterliloan@gmail.com                         donboscoliloan.utpras@gmail.com"/>
    <s v="Private"/>
    <x v="0"/>
    <s v="WTR"/>
    <x v="1"/>
    <x v="107"/>
    <s v="NC II"/>
    <s v="337 hours"/>
    <s v="20180722MEEMCG205154"/>
    <d v="2024-04-02T00:00:00"/>
    <d v="2029-04-03T00:00:00"/>
    <s v="Hermenegildo P. Juridico"/>
    <s v="NTTC No. 181707221200136"/>
    <s v="29-Oct.-20"/>
    <m/>
    <m/>
  </r>
  <r>
    <s v="VII"/>
    <x v="1"/>
    <x v="5"/>
    <x v="35"/>
    <s v="1st"/>
    <s v="0722-0074"/>
    <x v="88"/>
    <m/>
    <s v="Fr. Fernando V. Peralta, SDB"/>
    <s v="Cotcot, Liloan, Cebu"/>
    <n v="10.433722018480699"/>
    <n v="123.997988265491"/>
    <s v="(032) 517-3851 / 09424324372 / 09228442017"/>
    <s v="donboscotrainingcenterliloan@gmail.com                         donboscoliloan.utpras@gmail.com"/>
    <s v="Private"/>
    <x v="0"/>
    <s v="WTR"/>
    <x v="1"/>
    <x v="6"/>
    <s v="NC II"/>
    <s v="268 Hours"/>
    <s v="20180722MEEEAW206155"/>
    <d v="2024-04-02T00:00:00"/>
    <d v="2029-04-03T00:00:00"/>
    <s v="Hermenegildo P. Juridico"/>
    <s v="NTTC No. 181707221200137"/>
    <s v="29-Oct.-20"/>
    <m/>
    <m/>
  </r>
  <r>
    <s v="VII"/>
    <x v="1"/>
    <x v="1"/>
    <x v="29"/>
    <s v="HUC"/>
    <s v="0722-0174"/>
    <x v="89"/>
    <m/>
    <s v="Fr. Randolph Antonio Figuracion, SDB"/>
    <s v="Zodiac Drive Pleasant Homes Subdivision, Punta Princesa, Cebu City"/>
    <n v="10.297773226488999"/>
    <n v="123.86353107898201"/>
    <s v="(032) 2732302/ 2731127,/2731128/ 2722910 Fax Nos. 2721161/4143433"/>
    <s v="_x000a__x000a_tvetdept@dbtc-cebu.edu.ph, boymacho31@gmail.com "/>
    <s v="Private"/>
    <x v="0"/>
    <s v="WTR"/>
    <x v="3"/>
    <x v="21"/>
    <s v="NC II"/>
    <s v="650 hours"/>
    <s v="20210722ALTMSE215011"/>
    <d v="2024-05-07T00:00:00"/>
    <d v="2029-05-08T00:00:00"/>
    <s v="Werner A. Nuñez"/>
    <s v="NTTC No.201907221200269"/>
    <d v="2024-04-08T00:00:00"/>
    <d v="2024-08-12T00:00:00"/>
    <s v="C"/>
  </r>
  <r>
    <s v="VII"/>
    <x v="1"/>
    <x v="1"/>
    <x v="29"/>
    <s v="HUC"/>
    <s v="0722-0174"/>
    <x v="89"/>
    <m/>
    <s v="Fr. Randolph Antonio Figuracion, SDB"/>
    <s v="Zodiac Drive Pleasant Homes Subdivision, Punta Princesa, Cebu City"/>
    <n v="10.297773226488999"/>
    <n v="123.86353107898201"/>
    <s v="(032) 2732302/ 2731127,/2731128/ 2722910 Fax Nos. 2721161/4143433"/>
    <s v="_x000a__x000a_tvetdept@dbtc-cebu.edu.ph, boymacho31@gmail.com "/>
    <s v="Private"/>
    <x v="0"/>
    <s v="WTR"/>
    <x v="10"/>
    <x v="22"/>
    <s v="NC II"/>
    <s v="301 hours"/>
    <s v="20210722CONCAR218001"/>
    <d v="2023-04-07T00:00:00"/>
    <d v="2028-04-06T00:00:00"/>
    <s v="Joshua B. Jamili"/>
    <s v="NTTC No. 191807221200319"/>
    <d v="2024-08-14T00:00:00"/>
    <d v="2024-08-12T00:00:00"/>
    <s v="C"/>
  </r>
  <r>
    <s v="VII"/>
    <x v="1"/>
    <x v="1"/>
    <x v="29"/>
    <s v="HUC"/>
    <s v="0722-0174"/>
    <x v="89"/>
    <m/>
    <s v="Fr. Randolph Antonio Figuracion, SDB"/>
    <s v="Zodiac Drive Pleasant Homes Subdivision, Punta Princesa, Cebu City"/>
    <n v="10.297773226488999"/>
    <n v="123.86353107898201"/>
    <s v="(032) 2732302/ 2731127,/2731128/ 2722910 Fax Nos. 2721161/4143433"/>
    <s v="_x000a__x000a_tvetdept@dbtc-cebu.edu.ph, boymacho31@gmail.com "/>
    <s v="Private"/>
    <x v="0"/>
    <s v="WTR"/>
    <x v="2"/>
    <x v="7"/>
    <s v="NC II"/>
    <s v="196 hours"/>
    <s v="20190722ELCEIM215002"/>
    <d v="2024-05-07T00:00:00"/>
    <d v="2029-05-08T00:00:00"/>
    <s v="Junrell A. Camajalan"/>
    <s v="NTTC No. 181807221200311"/>
    <d v="2023-06-29T00:00:00"/>
    <d v="2024-08-12T00:00:00"/>
    <s v="C"/>
  </r>
  <r>
    <s v="VII"/>
    <x v="1"/>
    <x v="1"/>
    <x v="29"/>
    <s v="HUC"/>
    <s v="0722-0174"/>
    <x v="89"/>
    <m/>
    <s v="Fr. Randolph Antonio Figuracion, SDB"/>
    <s v="Zodiac Drive Pleasant Homes Subdivision, Punta Princesa, Cebu City"/>
    <n v="10.297773226488999"/>
    <n v="123.86353107898201"/>
    <s v="09177009610 / (032) 517-3851"/>
    <s v="_x000a__x000a_tvetdept@dbtc-cebu.edu.ph, boymacho31@gmail.com "/>
    <s v="Private"/>
    <x v="0"/>
    <s v="WTR"/>
    <x v="1"/>
    <x v="107"/>
    <s v="NC II"/>
    <s v="464 hours"/>
    <s v="WTR No. 20180722MEEMCG205068"/>
    <d v="2024-05-07T00:00:00"/>
    <d v="2029-05-08T00:00:00"/>
    <s v="Joshua B. Jamili"/>
    <s v="NTTC No. 151307121200627"/>
    <d v="2019-12-29T00:00:00"/>
    <m/>
    <m/>
  </r>
  <r>
    <s v="VII"/>
    <x v="1"/>
    <x v="1"/>
    <x v="29"/>
    <s v="HUC"/>
    <s v="0722-0174"/>
    <x v="89"/>
    <m/>
    <s v="Fr. Randolph Antonio Figuracion, SDB"/>
    <s v="Zodiac Drive Pleasant Homes Subdivision, Punta Princesa, Cebu City"/>
    <n v="10.297773226488999"/>
    <n v="123.86353107898201"/>
    <s v="09177009610 / (032) 517-3851"/>
    <s v="_x000a__x000a_tvetdept@dbtc-cebu.edu.ph, boymacho31@gmail.com "/>
    <s v="Private"/>
    <x v="0"/>
    <s v="WTR"/>
    <x v="1"/>
    <x v="116"/>
    <s v="NC I"/>
    <s v="374 hours"/>
    <s v="WTR No. 20180722MEEMCG106069"/>
    <d v="2024-05-07T00:00:00"/>
    <d v="2029-05-08T00:00:00"/>
    <s v="Syrael Soque"/>
    <n v="191907221200462"/>
    <d v="2024-04-16T00:00:00"/>
    <m/>
    <m/>
  </r>
  <r>
    <s v="VII"/>
    <x v="1"/>
    <x v="1"/>
    <x v="29"/>
    <s v="HUC"/>
    <s v="0722-0174"/>
    <x v="89"/>
    <m/>
    <s v="Fr. Randolph Antonio Figuracion, SDB"/>
    <s v="Zodiac Drive Pleasant Homes Subdivision, Punta Princesa, Cebu City"/>
    <n v="10.297773226488999"/>
    <n v="123.86353107898201"/>
    <s v="09177009610 / (032) 517-3851"/>
    <s v="_x000a__x000a_tvetdept@dbtc-cebu.edu.ph, boymacho31@gmail.com "/>
    <s v="Private"/>
    <x v="0"/>
    <s v="RTP"/>
    <x v="15"/>
    <x v="117"/>
    <s v="N/A"/>
    <s v="1 year"/>
    <s v="NTR No. 201807220071"/>
    <d v="2024-05-29T00:00:00"/>
    <d v="2029-05-30T00:00:00"/>
    <s v="Joshua B. Jamili"/>
    <s v="TMC No. 1307020100180"/>
    <d v="2018-07-26T00:00:00"/>
    <m/>
    <m/>
  </r>
  <r>
    <s v="VII"/>
    <x v="1"/>
    <x v="0"/>
    <x v="29"/>
    <s v="HUC"/>
    <s v="0722-0116"/>
    <x v="90"/>
    <m/>
    <s v="Aleah Reca A. Lim, President"/>
    <s v="Unit 703, Gagfa Tower, F. Cabahug St., Kasambagan, Cebu City, Cebu 6000"/>
    <n v="10.3257256219739"/>
    <n v="123.919973207818"/>
    <s v="0995-281-1962 / 0942-413-3324"/>
    <s v="aleah@ecc-philippines/com/office1@ecc-sgc-com"/>
    <s v="Private"/>
    <x v="0"/>
    <s v="RTP"/>
    <x v="5"/>
    <x v="118"/>
    <s v="N/A"/>
    <s v="960 Hours"/>
    <s v="NTR No.201907220055"/>
    <d v="2023-06-08T00:00:00"/>
    <d v="2028-06-09T00:00:00"/>
    <s v="Jacklyn S. Dacalos"/>
    <s v="TMC No. 22072201001563"/>
    <s v="Not indicated"/>
    <d v="2024-05-29T00:00:00"/>
    <s v="C"/>
  </r>
  <r>
    <s v="VII"/>
    <x v="1"/>
    <x v="0"/>
    <x v="29"/>
    <s v="HUC"/>
    <s v="0722-0116"/>
    <x v="90"/>
    <m/>
    <s v="Aleah Reca A. Lim, President"/>
    <s v="Unit 703, Gagfa Tower, F. Cabahug St., Kasambagan, Cebu City, Cebu 6000"/>
    <n v="10.3257256219739"/>
    <n v="123.919973207818"/>
    <s v="0995-281-1962 / 0942-413-3324"/>
    <s v="aleah@ecc-philippines/com/office1@ecc-sgc-com"/>
    <s v="Private"/>
    <x v="0"/>
    <s v="RTP"/>
    <x v="5"/>
    <x v="119"/>
    <s v="N/A"/>
    <s v="200 hours"/>
    <s v="NTR No. 201607020096"/>
    <d v="2023-06-08T00:00:00"/>
    <d v="2028-06-09T00:00:00"/>
    <s v="Not indicated"/>
    <s v="Not indicated"/>
    <s v="Not indicated"/>
    <d v="2025-04-11T00:00:00"/>
    <s v="C"/>
  </r>
  <r>
    <s v="VII"/>
    <x v="1"/>
    <x v="0"/>
    <x v="29"/>
    <s v="HUC"/>
    <s v="0722-0116"/>
    <x v="90"/>
    <m/>
    <s v="Aleah Reca A. Lim, President"/>
    <s v="Unit 703, Gagfa Tower, F. Cabahug St., Kasambagan, Cebu City, Cebu 6000"/>
    <n v="10.3257256219739"/>
    <n v="123.919973207818"/>
    <s v="0995-281-1962 / 0942-413-3324"/>
    <s v="aleah@ecc-philippines/com/office1@ecc-sgc-com"/>
    <s v="Private"/>
    <x v="0"/>
    <s v="RTP"/>
    <x v="5"/>
    <x v="120"/>
    <s v="N/A"/>
    <s v="200 hours"/>
    <s v="NTR No. 201607020097"/>
    <d v="2023-06-08T00:00:00"/>
    <d v="2028-06-09T00:00:00"/>
    <s v="Not indicated"/>
    <s v="Not indicated"/>
    <s v="Not indicated"/>
    <d v="2025-04-11T00:00:00"/>
    <s v="C"/>
  </r>
  <r>
    <s v="VII"/>
    <x v="1"/>
    <x v="0"/>
    <x v="29"/>
    <s v="HUC"/>
    <s v="0722-0116"/>
    <x v="90"/>
    <m/>
    <s v="Aleah Reca A. Lim, President"/>
    <s v="Unit 703, Gagfa Tower, F. Cabahug St., Kasambagan, Cebu City, Cebu 6000"/>
    <n v="10.3257256219739"/>
    <n v="123.919973207818"/>
    <s v="0995-281-1962 / 0942-413-3324"/>
    <s v="aleah@ecc-philippines/com/office1@ecc-sgc-com"/>
    <s v="Private"/>
    <x v="0"/>
    <s v="RTP"/>
    <x v="5"/>
    <x v="121"/>
    <s v="N/A"/>
    <s v="200 hours"/>
    <s v="NTR No. 201607020098"/>
    <d v="2023-06-08T00:00:00"/>
    <d v="2028-06-09T00:00:00"/>
    <s v="Not indicated"/>
    <s v="Not indicated"/>
    <s v="Not indicated"/>
    <d v="2025-04-11T00:00:00"/>
    <s v="C"/>
  </r>
  <r>
    <s v="VII"/>
    <x v="1"/>
    <x v="0"/>
    <x v="29"/>
    <s v="HUC"/>
    <s v="0722-0116"/>
    <x v="90"/>
    <m/>
    <s v="Aleah Reca A. Lim, President"/>
    <s v="Unit 703, Gagfa Tower, F. Cabahug St., Kasambagan, Cebu City, Cebu 6000"/>
    <n v="10.3257256219739"/>
    <n v="123.919973207818"/>
    <s v="0995-281-1962 / 0942-413-3324"/>
    <s v="aleah@ecc-philippines/com/office1@ecc-sgc-com"/>
    <s v="Private"/>
    <x v="0"/>
    <s v="RTP"/>
    <x v="5"/>
    <x v="82"/>
    <s v="N/A"/>
    <s v="400 hours"/>
    <s v="NTR No. 201607220219"/>
    <d v="2023-06-08T00:00:00"/>
    <d v="2028-06-09T00:00:00"/>
    <s v="Not indicated"/>
    <s v="Not indicated"/>
    <s v="Not indicated"/>
    <d v="2025-04-11T00:00:00"/>
    <s v="C"/>
  </r>
  <r>
    <s v="VII"/>
    <x v="1"/>
    <x v="0"/>
    <x v="29"/>
    <s v="HUC"/>
    <s v="0722-0116"/>
    <x v="90"/>
    <m/>
    <s v="Aleah Reca A. Lim, President"/>
    <s v="Unit 703, Gagfa Tower, F. Cabahug St., Kasambagan, Cebu City, Cebu 6000"/>
    <n v="10.3257256219739"/>
    <n v="123.919973207818"/>
    <s v="0995-281-1962 / 0942-413-3324"/>
    <s v="aleah@ecc-philippines/com/office1@ecc-sgc-com"/>
    <s v="Private"/>
    <x v="0"/>
    <s v="RTP"/>
    <x v="5"/>
    <x v="122"/>
    <s v="N/A"/>
    <s v="40 Hours"/>
    <s v="NTR No.201907220064"/>
    <d v="2023-06-08T00:00:00"/>
    <d v="2028-06-09T00:00:00"/>
    <s v="Tracy June C. Marte_x000a_ Lourgen Therese E. Paderanga_x000a_ Ruth F. Tampipi_x000a_ Christine G. Catamco_x000a_ Walchie T. Arche"/>
    <s v="TMC No.17072201004504_x000a_ TMC No.17072201000338_x000a_ TMC No.17072201000111_x000a_ TMC No.17072201000334_x000a_ TMC No. 17072201004507"/>
    <s v="24-Jan-23_x000a_ 27-Sep-22_x000a_ 17-May-22_x000a_ 27-Sep-22_x000a_ 24-Jan-23"/>
    <d v="2024-05-29T00:00:00"/>
    <s v="C"/>
  </r>
  <r>
    <s v="VII"/>
    <x v="1"/>
    <x v="0"/>
    <x v="29"/>
    <s v="HUC"/>
    <s v="0722-0116"/>
    <x v="90"/>
    <m/>
    <s v="Aleah Reca A. Lim, President"/>
    <s v="Unit 703, Gagfa Tower, F. Cabahug St., Kasambagan, Cebu City, Cebu 6000"/>
    <n v="10.3257256219739"/>
    <n v="123.919973207818"/>
    <s v="0995-281-1962 / 0942-413-3324"/>
    <s v="aleah@ecc-philippines/com/office1@ecc-sgc-com"/>
    <s v="Private"/>
    <x v="0"/>
    <s v="RTP"/>
    <x v="5"/>
    <x v="123"/>
    <s v="N/A"/>
    <s v="40 Hours"/>
    <s v="NTR No.201907220065"/>
    <d v="2023-06-08T00:00:00"/>
    <d v="2028-06-09T00:00:00"/>
    <s v="Tracy June C. Marte_x000a_ Lourgen Therese E. Paderanga_x000a_ Ruth F. Tampipi_x000a_ Christine G. Catamco_x000a_ Walchie T. Arche"/>
    <s v="TMC No.17072201004504_x000a_ TMC No.17072201000338_x000a_ TMC No.17072201000111_x000a_ TMC No.17072201000334_x000a_ TMC No. 17072201004507"/>
    <s v="24-Jan-23_x000a_ 27-Sep-22_x000a_ 17-May-22_x000a_ 27-Sep-22_x000a_ 24-Jan-23"/>
    <d v="2024-05-29T00:00:00"/>
    <s v="C"/>
  </r>
  <r>
    <s v="VII"/>
    <x v="1"/>
    <x v="0"/>
    <x v="29"/>
    <s v="HUC"/>
    <s v="0722-0116"/>
    <x v="90"/>
    <m/>
    <s v="Aleah Reca A. Lim, President"/>
    <s v="Unit 703, Gagfa Tower, F. Cabahug St., Kasambagan, Cebu City, Cebu 6000"/>
    <n v="10.3257256219739"/>
    <n v="123.919973207818"/>
    <s v="0995-281-1962 / 0942-413-3324"/>
    <s v="aleah@ecc-philippines/com/office1@ecc-sgc-com"/>
    <s v="Private"/>
    <x v="0"/>
    <s v="RTP"/>
    <x v="5"/>
    <x v="124"/>
    <s v="N/A"/>
    <s v="40 Hours"/>
    <s v="NTR No.201907220066"/>
    <d v="2023-06-08T00:00:00"/>
    <d v="2028-06-09T00:00:00"/>
    <s v="Tracy June C. Marte_x000a_ Lourgen Therese E. Paderanga_x000a_ Ruth F. Tampipi_x000a_ Christine G. Catamco_x000a_ Walchie T. Arche"/>
    <s v="TMC No.17072201004504_x000a_ TMC No.17072201000338_x000a_ TMC No.17072201000111_x000a_ TMC No.17072201000334_x000a_ TMC No. 17072201004507"/>
    <s v="24-Jan-23_x000a_ 27-Sep-22_x000a_ 17-May-22_x000a_ 27-Sep-22_x000a_ 24-Jan-23"/>
    <d v="2024-05-29T00:00:00"/>
    <s v="C"/>
  </r>
  <r>
    <s v="VII"/>
    <x v="1"/>
    <x v="0"/>
    <x v="29"/>
    <s v="HUC"/>
    <s v="0722-0116"/>
    <x v="90"/>
    <m/>
    <s v="Aleah Reca A. Lim, President"/>
    <s v="Unit 703, Gagfa Tower, F. Cabahug St., Kasambagan, Cebu City, Cebu 6000"/>
    <n v="10.3257256219739"/>
    <n v="123.919973207818"/>
    <s v="0995-281-1962 / 0942-413-3324"/>
    <s v="aleah@ecc-philippines/com/office1@ecc-sgc-com"/>
    <s v="Private"/>
    <x v="0"/>
    <s v="RTP"/>
    <x v="5"/>
    <x v="125"/>
    <s v="N/A"/>
    <s v="40 Hours"/>
    <s v="NTR No.201907220067"/>
    <d v="2023-06-08T00:00:00"/>
    <d v="2028-06-09T00:00:00"/>
    <s v="Tracy June C. Marte_x000a_ Lourgen Therese E. Paderanga_x000a_ Ruth F. Tampipi_x000a_ Christine G. Catamco_x000a_ Walchie T. Arche"/>
    <s v="TMC No.17072201004504_x000a_ TMC No.17072201000338_x000a_ TMC No.17072201000111_x000a_ TMC No.17072201000334_x000a_ TMC No. 17072201004507"/>
    <s v="24-Jan-23_x000a_ 27-Sep-22_x000a_ 17-May-22_x000a_ 27-Sep-22_x000a_ 24-Jan-23"/>
    <d v="2024-05-29T00:00:00"/>
    <s v="C"/>
  </r>
  <r>
    <s v="VII"/>
    <x v="1"/>
    <x v="0"/>
    <x v="29"/>
    <s v="HUC"/>
    <s v="0722-0116"/>
    <x v="90"/>
    <m/>
    <s v="Aleah Reca A. Lim, President"/>
    <s v="Unit 703, Gagfa Tower, F. Cabahug St., Kasambagan, Cebu City, Cebu 6000"/>
    <n v="10.3257256219739"/>
    <n v="123.919973207818"/>
    <s v="0995-281-1962 / 0942-413-3324"/>
    <s v="aleah@ecc-philippines/com/office1@ecc-sgc-com"/>
    <s v="Private"/>
    <x v="0"/>
    <s v="RTP"/>
    <x v="5"/>
    <x v="126"/>
    <s v="N/A"/>
    <s v="40 Hours"/>
    <s v="NTR No.201907220068"/>
    <d v="2023-06-08T00:00:00"/>
    <d v="2028-06-09T00:00:00"/>
    <s v="Tracy June C. Marte_x000a_ Lourgen Therese E. Paderanga_x000a_ Ruth F. Tampipi_x000a_ Christine G. Catamco_x000a_ Walchie T. Arche"/>
    <s v="TMC No.17072201004504_x000a_ TMC No.17072201000338_x000a_ TMC No.17072201000111_x000a_ TMC No.17072201000334_x000a_ TMC No. 17072201004507"/>
    <s v="24-Jan-23_x000a_ 27-Sep-22_x000a_ 17-May-22_x000a_ 27-Sep-22_x000a_ 24-Jan-23"/>
    <d v="2024-05-29T00:00:00"/>
    <s v="C"/>
  </r>
  <r>
    <s v="VII"/>
    <x v="1"/>
    <x v="0"/>
    <x v="29"/>
    <s v="HUC"/>
    <s v="0722-0116"/>
    <x v="90"/>
    <m/>
    <s v="Aleah Reca A. Lim, President"/>
    <s v="Unit 703, Gagfa Tower, F. Cabahug St., Kasambagan, Cebu City, Cebu 6000"/>
    <n v="10.3257256219739"/>
    <n v="123.919973207818"/>
    <s v="0995-281-1962 / 0942-413-3324"/>
    <s v="aleah@ecc-philippines/com/office1@ecc-sgc-com"/>
    <s v="Private"/>
    <x v="0"/>
    <s v="RTP"/>
    <x v="5"/>
    <x v="97"/>
    <s v="N/A"/>
    <s v="400 hours"/>
    <s v="NTR No. 201607220220"/>
    <d v="2023-06-08T00:00:00"/>
    <d v="2028-06-09T00:00:00"/>
    <s v="Not indicated"/>
    <s v="Not indicated"/>
    <s v="Not indicated"/>
    <d v="2025-04-11T00:00:00"/>
    <s v="C"/>
  </r>
  <r>
    <s v="VII"/>
    <x v="1"/>
    <x v="5"/>
    <x v="39"/>
    <s v="3rd"/>
    <s v="0722-0124"/>
    <x v="91"/>
    <m/>
    <s v="Doris S. Defensor"/>
    <s v="460 Estaca, Compostela, Cebu"/>
    <n v="10.433933031408699"/>
    <n v="124.00838795866299"/>
    <s v="425-4036"/>
    <m/>
    <s v="Private"/>
    <x v="0"/>
    <s v="RTP"/>
    <x v="5"/>
    <x v="127"/>
    <s v="N/A"/>
    <s v="280 hours"/>
    <s v="NTR No. 201807220007"/>
    <d v="2024-02-06T00:00:00"/>
    <d v="2029-02-07T00:00:00"/>
    <s v="Catherine S. Aller"/>
    <s v="N/A"/>
    <s v="N/A"/>
    <m/>
    <m/>
  </r>
  <r>
    <s v="VII"/>
    <x v="1"/>
    <x v="3"/>
    <x v="34"/>
    <s v="HUC"/>
    <s v="0722-0065"/>
    <x v="92"/>
    <m/>
    <s v="Mr. Raul C. Fontanoza"/>
    <s v="4308 Osmeña St., Gunob, Lapu-Lapu City"/>
    <n v="10.304293350041201"/>
    <n v="123.954020280832"/>
    <s v="238-2057/ 340-5476"/>
    <s v="eletechnical123@gmail.com "/>
    <s v="Private"/>
    <x v="0"/>
    <s v="WTR"/>
    <x v="11"/>
    <x v="29"/>
    <s v="NC II"/>
    <s v="275 hours"/>
    <n v="201507022082"/>
    <d v="2024-05-24T00:00:00"/>
    <d v="2029-05-27T00:00:00"/>
    <s v="Not indicated"/>
    <s v="Not indicated"/>
    <s v="Not indicated"/>
    <d v="2024-08-12T00:00:00"/>
    <s v="C"/>
  </r>
  <r>
    <s v="VII"/>
    <x v="1"/>
    <x v="3"/>
    <x v="34"/>
    <s v="HUC"/>
    <s v="0722-0065"/>
    <x v="92"/>
    <m/>
    <s v="Mr. Raul C. Fontanoza"/>
    <s v="4308 Osmeña St., Gunob, Lapu-Lapu City"/>
    <n v="10.304293350041201"/>
    <n v="123.954020280832"/>
    <s v="238-2057/ 340-5476"/>
    <s v="eletechnical123@gmail.com "/>
    <s v="Private"/>
    <x v="0"/>
    <s v="WTR"/>
    <x v="1"/>
    <x v="6"/>
    <s v="NC II"/>
    <s v="268 Hours"/>
    <n v="201507022083"/>
    <d v="2024-05-31T00:00:00"/>
    <d v="2029-06-01T00:00:00"/>
    <s v="Not indicated"/>
    <s v="Not indicated"/>
    <s v="Not indicated"/>
    <d v="2024-08-12T00:00:00"/>
    <s v="C"/>
  </r>
  <r>
    <s v="VII"/>
    <x v="1"/>
    <x v="3"/>
    <x v="34"/>
    <s v="HUC"/>
    <s v="0722-0065"/>
    <x v="92"/>
    <m/>
    <s v="Mr. Raul C. Fontanoza"/>
    <s v="4308 Osmeña St., Gunob, Lapu-Lapu City"/>
    <n v="10.304293350041201"/>
    <n v="123.954020280832"/>
    <s v="238-2057/ 340-5476"/>
    <s v="eletechnical123@gmail.com "/>
    <s v="Private"/>
    <x v="0"/>
    <s v="WTR"/>
    <x v="1"/>
    <x v="8"/>
    <s v="NC I"/>
    <s v="268 Hours"/>
    <s v="WTR No. 201507022249"/>
    <d v="2024-05-31T00:00:00"/>
    <d v="2029-06-01T00:00:00"/>
    <s v="Not indicated"/>
    <s v="Not indicated"/>
    <s v="Not indicated"/>
    <d v="2024-08-12T00:00:00"/>
    <s v="C"/>
  </r>
  <r>
    <s v="VII"/>
    <x v="1"/>
    <x v="3"/>
    <x v="34"/>
    <s v="HUC"/>
    <s v="0722-0065"/>
    <x v="92"/>
    <m/>
    <s v="Mr. Raul C. Fontanoza"/>
    <s v="4308 Osmeña St., Gunob, Lapu-Lapu City"/>
    <n v="10.304293350041201"/>
    <n v="123.954020280832"/>
    <s v="238-2057/ 340-5476"/>
    <s v="eletechnical123@gmail.com "/>
    <s v="Private"/>
    <x v="0"/>
    <s v="WTR"/>
    <x v="2"/>
    <x v="109"/>
    <s v="NC II"/>
    <s v="260 hours"/>
    <s v="WTR No. 201607022008"/>
    <d v="2024-05-31T00:00:00"/>
    <d v="2029-06-01T00:00:00"/>
    <s v="Not indicated"/>
    <s v="Not indicated"/>
    <s v="Not indicated"/>
    <m/>
    <m/>
  </r>
  <r>
    <s v="VII"/>
    <x v="1"/>
    <x v="3"/>
    <x v="34"/>
    <s v="HUC"/>
    <s v="0722-0065"/>
    <x v="92"/>
    <m/>
    <s v="Mr. Raul C. Fontanoza"/>
    <s v="4308 Osmeña St., Gunob, Lapu-Lapu City"/>
    <n v="10.304293350041201"/>
    <n v="123.954020280832"/>
    <s v="238-2057/ 340-5476"/>
    <s v="eletechnical123@gmail.com "/>
    <s v="Private"/>
    <x v="0"/>
    <s v="WTR"/>
    <x v="2"/>
    <x v="16"/>
    <s v="NC II"/>
    <s v="280 hours"/>
    <s v="WTR No. 201607022060"/>
    <d v="2024-05-07T00:00:00"/>
    <d v="2029-05-08T00:00:00"/>
    <s v="Alfredo B. Vistal, Jr."/>
    <s v="NTTC No. 222207221200581"/>
    <d v="2027-07-08T00:00:00"/>
    <m/>
    <m/>
  </r>
  <r>
    <s v="VII"/>
    <x v="1"/>
    <x v="0"/>
    <x v="29"/>
    <s v="HUC"/>
    <s v="0722-0027"/>
    <x v="93"/>
    <m/>
    <s v="Marilou Mayoral   "/>
    <s v="Highway 11, Talamban Cebu"/>
    <n v="10.372255686067"/>
    <n v="123.91835596334199"/>
    <s v="(032) 344-0881/ 343-3903/ 255-1245"/>
    <m/>
    <s v="Private"/>
    <x v="0"/>
    <s v="RTP"/>
    <x v="5"/>
    <x v="128"/>
    <s v="N/A"/>
    <s v="200 Hours"/>
    <n v="1107020044"/>
    <d v="2024-05-14T00:00:00"/>
    <d v="2029-05-15T00:00:00"/>
    <s v="Charlyn E. Cañete_x000a_Aileen G. Pepito_x000a_Rhea Mae M. Entero"/>
    <s v="TMC No. 19072201031385"/>
    <s v="Not indicated"/>
    <d v="2024-07-17T00:00:00"/>
    <s v="C"/>
  </r>
  <r>
    <s v="VII"/>
    <x v="1"/>
    <x v="0"/>
    <x v="29"/>
    <s v="HUC"/>
    <s v="0722-0027"/>
    <x v="93"/>
    <m/>
    <s v="Marilou Mayoral   "/>
    <s v="Highway 11, Talamban Cebu"/>
    <n v="10.372255686067"/>
    <n v="123.91835596334199"/>
    <s v="(032) 344-0881/ 343-3903/ 255-1245"/>
    <m/>
    <s v="Private"/>
    <x v="0"/>
    <s v="RTP"/>
    <x v="5"/>
    <x v="129"/>
    <s v="N/A"/>
    <s v="200 Hours"/>
    <n v="1107020045"/>
    <d v="2024-05-14T00:00:00"/>
    <d v="2029-05-15T00:00:00"/>
    <s v="Charlyn E. Cañete_x000a_Aileen G. Pepito_x000a_Rhea Mae M. Entero"/>
    <s v="TMC No. 19072201031385"/>
    <s v="Not indicated"/>
    <d v="2024-07-17T00:00:00"/>
    <s v="C"/>
  </r>
  <r>
    <s v="VII"/>
    <x v="1"/>
    <x v="0"/>
    <x v="29"/>
    <s v="HUC"/>
    <s v="0722-0027"/>
    <x v="93"/>
    <m/>
    <s v="Marilou Mayoral   "/>
    <s v="Highway 11, Talamban Cebu"/>
    <n v="10.372255686067"/>
    <n v="123.91835596334199"/>
    <s v="(032) 344-0881/ 343-3903/ 255-1245"/>
    <m/>
    <s v="Private"/>
    <x v="0"/>
    <s v="RTP"/>
    <x v="5"/>
    <x v="130"/>
    <s v="N/A"/>
    <s v="200 Hours"/>
    <n v="1107020046"/>
    <d v="2024-05-14T00:00:00"/>
    <d v="2029-05-15T00:00:00"/>
    <s v="Charlyn E. Cañete_x000a_Aileen G. Pepito_x000a_Rhea Mae M. Entero"/>
    <s v="TMC No. 19072201031385"/>
    <s v="Not indicated"/>
    <d v="2024-07-17T00:00:00"/>
    <s v="C"/>
  </r>
  <r>
    <s v="VII"/>
    <x v="1"/>
    <x v="0"/>
    <x v="29"/>
    <s v="HUC"/>
    <s v="0722-0026"/>
    <x v="93"/>
    <m/>
    <s v="Marilou Mayoral   "/>
    <s v="Tigbao, Talamban, Cebu City"/>
    <n v="10.3776600261463"/>
    <n v="123.920365680373"/>
    <s v="(032) 344-0881/ 343-3903/ 255-1245"/>
    <m/>
    <s v="Private"/>
    <x v="0"/>
    <s v="RTP"/>
    <x v="5"/>
    <x v="131"/>
    <s v="N/A"/>
    <s v="200 Hours"/>
    <n v="1107020043"/>
    <d v="2024-05-14T00:00:00"/>
    <d v="2029-05-15T00:00:00"/>
    <s v="Not indicated"/>
    <s v="Not indicated"/>
    <s v="Not indicated"/>
    <d v="2024-07-17T00:00:00"/>
    <s v="C"/>
  </r>
  <r>
    <s v="VII"/>
    <x v="1"/>
    <x v="0"/>
    <x v="29"/>
    <s v="HUC"/>
    <s v="0722-0026"/>
    <x v="93"/>
    <m/>
    <s v="Marilou Mayoral   "/>
    <s v="Tigbao, Talamban, Cebu City"/>
    <n v="10.3776600261463"/>
    <n v="123.920365680373"/>
    <s v="(032) 344-0881/ 343-3903/ 255-1245"/>
    <m/>
    <s v="Private"/>
    <x v="0"/>
    <s v="RTP"/>
    <x v="5"/>
    <x v="128"/>
    <s v="N/A"/>
    <s v="200 Hours"/>
    <n v="1107020040"/>
    <d v="2024-05-14T00:00:00"/>
    <d v="2029-05-15T00:00:00"/>
    <s v="Not indicated"/>
    <s v="Not indicated"/>
    <s v="Not indicated"/>
    <d v="2024-07-17T00:00:00"/>
    <s v="C"/>
  </r>
  <r>
    <s v="VII"/>
    <x v="1"/>
    <x v="0"/>
    <x v="29"/>
    <s v="HUC"/>
    <s v="0722-0026"/>
    <x v="93"/>
    <m/>
    <s v="Marilou Mayoral   "/>
    <s v="Tigbao, Talamban, Cebu City"/>
    <n v="10.3776600261463"/>
    <n v="123.920365680373"/>
    <s v="(032) 344-0881/ 343-3903/ 255-1245"/>
    <m/>
    <s v="Private"/>
    <x v="0"/>
    <s v="RTP"/>
    <x v="5"/>
    <x v="129"/>
    <s v="N/A"/>
    <s v="200 Hours"/>
    <n v="1107020041"/>
    <d v="2024-05-14T00:00:00"/>
    <d v="2029-05-15T00:00:00"/>
    <s v="Not indicated"/>
    <s v="Not indicated"/>
    <s v="Not indicated"/>
    <d v="2024-07-17T00:00:00"/>
    <s v="C"/>
  </r>
  <r>
    <s v="VII"/>
    <x v="1"/>
    <x v="0"/>
    <x v="29"/>
    <s v="HUC"/>
    <s v="0722-0026"/>
    <x v="93"/>
    <m/>
    <s v="Marilou Mayoral   "/>
    <s v="Tigbao, Talamban, Cebu City"/>
    <n v="10.3776600261463"/>
    <n v="123.920365680373"/>
    <s v="(032) 344-0881/ 343-3903/ 255-1245"/>
    <m/>
    <s v="Private"/>
    <x v="0"/>
    <s v="RTP"/>
    <x v="5"/>
    <x v="130"/>
    <s v="N/A"/>
    <s v="200 Hours"/>
    <n v="1107020042"/>
    <d v="2024-05-14T00:00:00"/>
    <d v="2029-05-15T00:00:00"/>
    <s v="Not indicated"/>
    <s v="Not indicated"/>
    <s v="Not indicated"/>
    <d v="2024-07-17T00:00:00"/>
    <s v="C"/>
  </r>
  <r>
    <s v="VII"/>
    <x v="1"/>
    <x v="1"/>
    <x v="29"/>
    <s v="HUC"/>
    <s v="0722-0114"/>
    <x v="94"/>
    <m/>
    <s v="Gina Y. Murrell"/>
    <s v="Corner Cebu South Road and Eucalyptus St., Basak, San Nicolas, Cebu City"/>
    <n v="10.290163684151301"/>
    <n v="123.871414594325"/>
    <s v="414-1531, 0943-4960567"/>
    <m/>
    <s v="Private"/>
    <x v="0"/>
    <s v="RTP"/>
    <x v="5"/>
    <x v="132"/>
    <s v="N/A"/>
    <s v="80 hours"/>
    <s v="NTR No. 201607020028"/>
    <d v="2023-06-30T00:00:00"/>
    <d v="2028-07-03T00:00:00"/>
    <s v="Christharina A. Labad"/>
    <s v="TMC No. 18072201037463"/>
    <s v="Not indicated"/>
    <d v="2025-04-23T00:00:00"/>
    <s v="C"/>
  </r>
  <r>
    <s v="VII"/>
    <x v="1"/>
    <x v="1"/>
    <x v="29"/>
    <s v="HUC"/>
    <s v="0722-0114"/>
    <x v="94"/>
    <m/>
    <s v="Gina Y. Murrell"/>
    <s v="Corner Cebu South Road and Eucalyptus St., Basak, San Nicolas, Cebu City"/>
    <n v="10.290163684151301"/>
    <n v="123.871414594325"/>
    <s v="414-1531, 0943-4960567"/>
    <m/>
    <s v="Private"/>
    <x v="0"/>
    <s v="RTP"/>
    <x v="5"/>
    <x v="133"/>
    <s v="N/A"/>
    <s v="150 hours"/>
    <s v="NTR No. 201607020029"/>
    <d v="2023-06-30T00:00:00"/>
    <d v="2028-07-03T00:00:00"/>
    <s v="Not indicated"/>
    <s v="TMC No. 18072201037463"/>
    <s v="Not indicated"/>
    <d v="2025-04-23T00:00:00"/>
    <s v="C"/>
  </r>
  <r>
    <s v="VII"/>
    <x v="1"/>
    <x v="0"/>
    <x v="29"/>
    <s v="HUC"/>
    <s v="0722-0126"/>
    <x v="95"/>
    <m/>
    <s v="David Chatelet"/>
    <s v="Gov. Mariano Cuenco Ave., Nasipit, Talamban, Cebu City"/>
    <n v="10.358420527537"/>
    <n v="123.914825144708"/>
    <s v="Not indicated"/>
    <m/>
    <s v="Private"/>
    <x v="0"/>
    <s v="RTP"/>
    <x v="5"/>
    <x v="134"/>
    <s v="N/A"/>
    <s v="264 Hours"/>
    <s v="NTR No.202007220024"/>
    <d v="2023-05-08T00:00:00"/>
    <d v="2028-05-09T00:00:00"/>
    <s v="Charie Mae C. Balansag"/>
    <s v="TMC No. 18074601000213"/>
    <d v="2023-09-18T00:00:00"/>
    <d v="2025-06-04T00:00:00"/>
    <s v="C"/>
  </r>
  <r>
    <s v="VII"/>
    <x v="1"/>
    <x v="0"/>
    <x v="29"/>
    <s v="HUC"/>
    <s v="0722-0126"/>
    <x v="95"/>
    <m/>
    <s v="David Chatelet"/>
    <s v="Gov. Mariano Cuenco Ave., Nasipit, Talamban, Cebu City"/>
    <n v="10.358420527537"/>
    <n v="123.914825144708"/>
    <s v="384-4755"/>
    <m/>
    <s v="Private"/>
    <x v="0"/>
    <s v="RTP"/>
    <x v="5"/>
    <x v="135"/>
    <s v="N/A"/>
    <s v="264 Hours"/>
    <s v="NTR No.201907220035"/>
    <d v="2023-05-08T00:00:00"/>
    <d v="2028-05-09T00:00:00"/>
    <s v="Andrea B. Alegrado_x000a_ Deborah J. BacusCharie Mae C. Balansag_x000a_ Daisy Jane B. Paden"/>
    <s v="TMC No.170722010000168_x000a_ TMC No.18074601000237_x000a_ TMC No._x000a_ 18074601000213_x000a_ TMC No._x000a_ 18074601000217"/>
    <s v="12-Jul-22_x000a_ 19-Oct-23_x000a_ 18-Sep-23_x000a_ 18-Sep-23"/>
    <d v="2024-08-05T00:00:00"/>
    <s v="C"/>
  </r>
  <r>
    <s v="VII"/>
    <x v="1"/>
    <x v="0"/>
    <x v="29"/>
    <s v="HUC"/>
    <s v="0722-0126"/>
    <x v="95"/>
    <m/>
    <s v="David Chatelet"/>
    <s v="Gov. Mariano Cuenco Ave., Nasipit, Talamban, Cebu City"/>
    <n v="10.358420527537"/>
    <n v="123.914825144708"/>
    <s v="384-4755"/>
    <m/>
    <s v="Private"/>
    <x v="0"/>
    <s v="RTP"/>
    <x v="5"/>
    <x v="136"/>
    <s v="N/A"/>
    <s v="264 Hours"/>
    <s v="NTR No.201907220036"/>
    <d v="2023-05-08T00:00:00"/>
    <d v="2028-05-09T00:00:00"/>
    <s v="Andrea B. Alegrado_x000a_ Deborah J. BacusCharie Mae C. Balansag_x000a_ Daisy Jane B. Paden"/>
    <s v="TMC No.170722010000168_x000a_ TMC No.18074601000237_x000a_ TMC No._x000a_ 18074601000213_x000a_ TMC No._x000a_ 18074601000217"/>
    <s v="12-Jul-22_x000a_ 19-Oct-23_x000a_ 18-Sep-23_x000a_ 18-Sep-23"/>
    <d v="2024-08-05T00:00:00"/>
    <s v="C"/>
  </r>
  <r>
    <s v="VII"/>
    <x v="1"/>
    <x v="0"/>
    <x v="29"/>
    <s v="HUC"/>
    <s v="0722-0126"/>
    <x v="95"/>
    <m/>
    <s v="David Chatelet"/>
    <s v="Gov. Mariano Cuenco Ave., Nasipit, Talamban, Cebu City"/>
    <n v="10.358420527537"/>
    <n v="123.914825144708"/>
    <s v="384-4755"/>
    <m/>
    <s v="Private"/>
    <x v="0"/>
    <s v="RTP"/>
    <x v="5"/>
    <x v="137"/>
    <s v="N/A"/>
    <s v="264 Hours"/>
    <s v="NTR No.201907220037"/>
    <d v="2023-06-15T00:00:00"/>
    <d v="2028-06-16T00:00:00"/>
    <s v="Andrea B. Alegrado_x000a_ Deborah J. BacusCharie Mae C. Balansag_x000a_ Daisy Jane B. Paden"/>
    <s v="TMC No.170722010000168_x000a_ TMC No.18074601000237_x000a_ TMC No._x000a_ 18074601000213_x000a_ TMC No._x000a_ 18074601000217"/>
    <s v="12-Jul-22_x000a_ 19-Oct-23_x000a_ 18-Sep-23_x000a_ 18-Sep-23"/>
    <d v="2024-08-05T00:00:00"/>
    <s v="C"/>
  </r>
  <r>
    <s v="VII"/>
    <x v="1"/>
    <x v="0"/>
    <x v="29"/>
    <s v="HUC"/>
    <s v="0722-0126"/>
    <x v="95"/>
    <m/>
    <s v="David Chatelet"/>
    <s v="Gov. Mariano Cuenco Ave., Nasipit, Talamban, Cebu City"/>
    <n v="10.358420527537"/>
    <n v="123.914825144708"/>
    <s v="384-4755"/>
    <m/>
    <s v="Private"/>
    <x v="0"/>
    <s v="RTP"/>
    <x v="5"/>
    <x v="138"/>
    <s v="N/A"/>
    <s v="160 hrs."/>
    <s v="NTR No. 201807220049"/>
    <d v="2023-05-08T00:00:00"/>
    <d v="2028-05-09T00:00:00"/>
    <s v="Andrea B. Alegrado"/>
    <s v="TMC No. 170722010000168"/>
    <d v="2022-07-12T00:00:00"/>
    <d v="2025-06-04T00:00:00"/>
    <s v="C"/>
  </r>
  <r>
    <s v="VII"/>
    <x v="1"/>
    <x v="0"/>
    <x v="29"/>
    <s v="HUC"/>
    <s v="0722-0010"/>
    <x v="96"/>
    <m/>
    <s v="Elma A. Ayop "/>
    <s v="G/F Oftana Bldg., Cor. Don Mariano Cui &amp; Jasmin Sts. Osemeña Blvd., Cebu City"/>
    <n v="10.313041155485999"/>
    <n v="123.891092807818"/>
    <s v="032-2533238"/>
    <m/>
    <s v="Private"/>
    <x v="0"/>
    <s v="WTR"/>
    <x v="4"/>
    <x v="10"/>
    <s v="NC II"/>
    <s v="780 Hours"/>
    <n v="807022021"/>
    <d v="2024-05-06T00:00:00"/>
    <d v="2029-05-07T00:00:00"/>
    <s v="not indicated"/>
    <s v="Not indicated"/>
    <s v="not indicated"/>
    <m/>
    <m/>
  </r>
  <r>
    <s v="VII"/>
    <x v="1"/>
    <x v="3"/>
    <x v="30"/>
    <s v="HUC"/>
    <s v="0722-0059"/>
    <x v="97"/>
    <m/>
    <s v="Leonida E. Mizuta"/>
    <s v="2nd Floor Door B. Chua Tiam Bldg., A. Del Rosario Street, Tipolo, Mandaue City, Cebu"/>
    <n v="10.3303436432789"/>
    <n v="123.933785367339"/>
    <s v="343-3417"/>
    <m/>
    <s v="Private"/>
    <x v="0"/>
    <s v="RTP"/>
    <x v="5"/>
    <x v="139"/>
    <s v="N/A"/>
    <s v="300 Hours"/>
    <n v="201507020012"/>
    <d v="2023-10-03T00:00:00"/>
    <d v="2028-10-04T00:00:00"/>
    <s v="Rachie A. Tabotabo"/>
    <s v="TMC No. 20072201017781"/>
    <d v="2025-12-19T00:00:00"/>
    <d v="2024-09-02T00:00:00"/>
    <s v="C"/>
  </r>
  <r>
    <s v="VII"/>
    <x v="1"/>
    <x v="0"/>
    <x v="29"/>
    <s v="HUC"/>
    <s v="0722-0029"/>
    <x v="98"/>
    <m/>
    <s v="Analen R. Imai  "/>
    <s v="Eagle Bldg., Don Gil Garcia Street, Capitol Site, Cebu City"/>
    <n v="10.313524300209099"/>
    <n v="123.891278738504"/>
    <s v="253-1566, 253-1544"/>
    <s v="fast_cebu@hotmail.com"/>
    <s v="Private"/>
    <x v="0"/>
    <s v="RTP"/>
    <x v="5"/>
    <x v="140"/>
    <s v="N/A"/>
    <s v="300 Hours"/>
    <n v="1107020089"/>
    <d v="2024-05-21T00:00:00"/>
    <d v="2029-05-22T00:00:00"/>
    <s v="Dennis M. Biason_x000a_Archie Angelo J. Portes_x000a_Ellen T. Matahum_x000a_Jehnera R. Albarracin"/>
    <s v="TMC No. 24072201004312_x000a_TMC No. 22072201002534_x000a_TMC No. 22072201003111_x000a_TMC No. 19072201037076"/>
    <s v="2/1/2029_x000a_7/27/2027_x000a_9/20/2027_x000a_10/18/2024"/>
    <d v="2024-09-11T00:00:00"/>
    <s v="C"/>
  </r>
  <r>
    <s v="VII"/>
    <x v="1"/>
    <x v="0"/>
    <x v="29"/>
    <s v="HUC"/>
    <s v="0722-0162"/>
    <x v="99"/>
    <m/>
    <s v="Anthony J. Jabellana / President"/>
    <s v="880 GASVI Bldg., A.S. Fortuna St., Banilad, Cebu City"/>
    <n v="10.343322871213299"/>
    <n v="123.916668892476"/>
    <s v="(032) 345-4366/ 515-9324"/>
    <s v="globalpowerskills@yahoo.com"/>
    <s v="Private"/>
    <x v="0"/>
    <s v="WTR"/>
    <x v="0"/>
    <x v="1"/>
    <s v="NC II"/>
    <s v="356 Hours"/>
    <s v="WTR No. 201607222125"/>
    <d v="2023-05-18T00:00:00"/>
    <d v="2028-05-19T00:00:00"/>
    <s v="Not indicated"/>
    <s v="Not indicated"/>
    <s v="Not indicated"/>
    <m/>
    <m/>
  </r>
  <r>
    <s v="VII"/>
    <x v="1"/>
    <x v="0"/>
    <x v="29"/>
    <s v="HUC"/>
    <s v="0722-0162"/>
    <x v="99"/>
    <m/>
    <s v="Anthony J. Jabellana / President"/>
    <s v="880 GASVI Bldg., A.S. Fortuna St., Banilad, Cebu City"/>
    <n v="10.343322871213299"/>
    <n v="123.916668892476"/>
    <s v="(032) 345-4366/ 515-9324"/>
    <s v="globalpowerskills@yahoo.com"/>
    <s v="Private"/>
    <x v="0"/>
    <s v="WTR"/>
    <x v="0"/>
    <x v="4"/>
    <s v="NC II"/>
    <s v="436 hours"/>
    <s v="WTR No. 201607222211"/>
    <d v="2024-04-02T00:00:00"/>
    <d v="2029-04-03T00:00:00"/>
    <s v="Not indicated"/>
    <s v="Not indicated"/>
    <s v="Not indicated"/>
    <m/>
    <m/>
  </r>
  <r>
    <s v="VII"/>
    <x v="1"/>
    <x v="0"/>
    <x v="29"/>
    <s v="HUC"/>
    <s v="0722-0162"/>
    <x v="99"/>
    <m/>
    <s v="Anthony J. Jabellana / President"/>
    <s v="880 GASVI Bldg., A.S. Fortuna St., Banilad, Cebu City"/>
    <n v="10.343322871213299"/>
    <n v="123.916668892476"/>
    <s v="(032) 345-4366/ 515-9324"/>
    <s v="globalpowerskills@yahoo.com"/>
    <s v="Private"/>
    <x v="0"/>
    <s v="WTR"/>
    <x v="0"/>
    <x v="5"/>
    <s v="NC II"/>
    <s v="141 hours"/>
    <s v="WTR No. 201707222036"/>
    <d v="2024-04-02T00:00:00"/>
    <d v="2029-04-03T00:00:00"/>
    <s v="Belinda L. Valero"/>
    <s v="NTTC No. 151407221200464"/>
    <s v="Not indicated"/>
    <d v="2024-08-07T00:00:00"/>
    <s v="C"/>
  </r>
  <r>
    <s v="VII"/>
    <x v="1"/>
    <x v="0"/>
    <x v="29"/>
    <s v="HUC"/>
    <s v="0722-0162"/>
    <x v="99"/>
    <m/>
    <s v="Anthony J. Jabellana / President"/>
    <s v="880 GASVI Bldg., A.S. Fortuna St., Banilad, Cebu City"/>
    <n v="10.343322871213299"/>
    <n v="123.916668892476"/>
    <s v="(032) 345-4366/ 515-9324"/>
    <s v="globalpowerskills@yahoo.com"/>
    <s v="Private"/>
    <x v="0"/>
    <s v="WTR"/>
    <x v="0"/>
    <x v="56"/>
    <s v="NC II"/>
    <s v="326 hours"/>
    <s v="WTR No. 20170722TRSBAR205105"/>
    <d v="2024-04-02T00:00:00"/>
    <d v="2029-04-03T00:00:00"/>
    <s v="Duffy O. Obeso"/>
    <s v="NTTC No. 151207221200317"/>
    <d v="2020-05-29T00:00:00"/>
    <d v="2024-08-07T00:00:00"/>
    <s v="C"/>
  </r>
  <r>
    <s v="VII"/>
    <x v="1"/>
    <x v="0"/>
    <x v="29"/>
    <s v="HUC"/>
    <s v="0722-0117"/>
    <x v="100"/>
    <m/>
    <s v="Arturo N. Tangal, President"/>
    <s v="Tres Borces St., Mabolo, Cebu City"/>
    <n v="10.317247074005699"/>
    <n v="123.915328694325"/>
    <s v="(032) 232-9608 / 231-0208"/>
    <s v="principal@hcsinternational.org ,  director@hcsinternational.org"/>
    <s v="Private"/>
    <x v="0"/>
    <s v="RTP"/>
    <x v="5"/>
    <x v="141"/>
    <s v="N/A"/>
    <s v="120 hours"/>
    <s v="NTR No.201907220054"/>
    <d v="2023-06-29T00:00:00"/>
    <d v="2028-06-30T00:00:00"/>
    <s v="Adrian Wilson S. Tangal"/>
    <s v="TMC No. 21072201011776"/>
    <s v="Not indicated"/>
    <d v="2024-08-05T00:00:00"/>
    <s v="C"/>
  </r>
  <r>
    <s v="VII"/>
    <x v="1"/>
    <x v="0"/>
    <x v="29"/>
    <s v="HUC"/>
    <s v="0722-0117"/>
    <x v="100"/>
    <m/>
    <s v="Arturo N. Tangal, President"/>
    <s v="Tres Borces St., Mabolo, Cebu City"/>
    <n v="10.317247074005699"/>
    <n v="123.915328694325"/>
    <s v="232-9608, 231-0208"/>
    <s v="principal@hcsinternational.org ,  director@hcsinternational.org"/>
    <s v="Private"/>
    <x v="0"/>
    <s v="RTP"/>
    <x v="5"/>
    <x v="142"/>
    <s v="N/A"/>
    <s v="120 hours"/>
    <s v="NTR No. 201607022087"/>
    <d v="2023-06-29T00:00:00"/>
    <d v="2028-06-30T00:00:00"/>
    <s v="Adrian Wilson S. Tangal"/>
    <s v="TMC No. 21072201011776"/>
    <s v="Not indicated"/>
    <d v="2025-04-14T00:00:00"/>
    <s v="C"/>
  </r>
  <r>
    <s v="VII"/>
    <x v="1"/>
    <x v="1"/>
    <x v="29"/>
    <s v="HUC"/>
    <s v="0722-0157"/>
    <x v="101"/>
    <m/>
    <s v=" Jeremy G. Young "/>
    <s v="Don Gervacio Quijada Street, Guadalupe, Cebu City"/>
    <n v="10.3248834646615"/>
    <n v="123.88235091657199"/>
    <s v="412-5241, 256-0461"/>
    <m/>
    <s v="Private"/>
    <x v="0"/>
    <s v="WTR"/>
    <x v="0"/>
    <x v="3"/>
    <s v="NC II"/>
    <s v="410 hours"/>
    <s v="WTR No. 201607022066"/>
    <d v="2023-12-01T00:00:00"/>
    <d v="2028-12-04T00:00:00"/>
    <s v="Not indicated"/>
    <s v="Not indicated"/>
    <s v="Not indicated"/>
    <d v="2025-05-07T00:00:00"/>
    <s v="C"/>
  </r>
  <r>
    <s v="VII"/>
    <x v="1"/>
    <x v="0"/>
    <x v="29"/>
    <s v="HUC"/>
    <s v="0722-0036"/>
    <x v="102"/>
    <m/>
    <s v="Marlon Misa"/>
    <s v="G/F, Synergis I.T. Center, F. Cabahug Street, Kasambagan, Cebu City"/>
    <n v="10.325386091681199"/>
    <n v="123.91958669432501"/>
    <s v="365-2861"/>
    <m/>
    <s v="Private"/>
    <x v="0"/>
    <s v="WTR"/>
    <x v="0"/>
    <x v="5"/>
    <s v="NC II"/>
    <s v="141 hours"/>
    <n v="201207022063"/>
    <d v="2024-01-17T00:00:00"/>
    <d v="2029-01-18T00:00:00"/>
    <s v="Not indicated"/>
    <s v="Not indicated"/>
    <s v="Not indicated"/>
    <m/>
    <m/>
  </r>
  <r>
    <s v="VII"/>
    <x v="1"/>
    <x v="0"/>
    <x v="29"/>
    <s v="HUC"/>
    <s v="0722-0036"/>
    <x v="102"/>
    <m/>
    <s v="Marlon Misa"/>
    <s v="G/F, Synergis I.T. Center, F. Cabahug Street, Kasambagan, Cebu City"/>
    <n v="10.325386091681199"/>
    <n v="123.91958669432501"/>
    <s v="365-2861"/>
    <m/>
    <s v="Private"/>
    <x v="0"/>
    <s v="WTR"/>
    <x v="0"/>
    <x v="3"/>
    <s v="NC II"/>
    <s v="1,200 hours"/>
    <n v="201507022096"/>
    <d v="2024-01-17T00:00:00"/>
    <d v="2024-01-18T00:00:00"/>
    <s v="Not indicated"/>
    <s v="Not indicated"/>
    <s v="Not indicated"/>
    <d v="2024-09-11T00:00:00"/>
    <s v="C"/>
  </r>
  <r>
    <s v="VII"/>
    <x v="1"/>
    <x v="3"/>
    <x v="34"/>
    <s v="HUC"/>
    <s v="0722-0041"/>
    <x v="103"/>
    <m/>
    <s v="Jovelyn O. Bayon"/>
    <s v="Mustang, Ceniza St., Pusok, Lapu-lapu City"/>
    <n v="10.319203851140401"/>
    <n v="123.965100821311"/>
    <s v="340-7453"/>
    <s v="hrdphilinter@yahoo.coim"/>
    <s v="Private"/>
    <x v="0"/>
    <s v="RTP"/>
    <x v="5"/>
    <x v="143"/>
    <s v="N/A"/>
    <s v="420 Hours"/>
    <n v="201307020203"/>
    <d v="2024-01-10T00:00:00"/>
    <d v="2029-01-11T00:00:00"/>
    <s v="Not indicated"/>
    <s v="Not indicated"/>
    <s v="Not indicated"/>
    <d v="2024-07-05T00:00:00"/>
    <s v="C"/>
  </r>
  <r>
    <s v="VII"/>
    <x v="1"/>
    <x v="3"/>
    <x v="34"/>
    <s v="HUC"/>
    <s v="0722-0041"/>
    <x v="103"/>
    <m/>
    <s v="Jovelyn O. Bayon"/>
    <s v="Mustang, Ceniza St., Pusok, Lapu-lapu City"/>
    <n v="10.319203851140401"/>
    <n v="123.965100821311"/>
    <s v="340-7453"/>
    <s v="hrdphilinter@yahoo.coim"/>
    <s v="Private"/>
    <x v="0"/>
    <s v="RTP"/>
    <x v="5"/>
    <x v="144"/>
    <s v="N/A"/>
    <s v="420 Hours"/>
    <n v="201307020201"/>
    <d v="2024-01-10T00:00:00"/>
    <d v="2029-01-11T00:00:00"/>
    <s v="Not indicated"/>
    <s v="Not indicated"/>
    <s v="Not indicated"/>
    <d v="2024-07-05T00:00:00"/>
    <s v="C"/>
  </r>
  <r>
    <s v="VII"/>
    <x v="1"/>
    <x v="3"/>
    <x v="34"/>
    <s v="HUC"/>
    <s v="0722-0041"/>
    <x v="103"/>
    <m/>
    <s v="Jovelyn O. Bayon"/>
    <s v="Mustang, Ceniza St., Pusok, Lapu-lapu City"/>
    <n v="10.319203851140401"/>
    <n v="123.965100821311"/>
    <s v="340-7453"/>
    <s v="hrdphilinter@yahoo.coim"/>
    <s v="Private"/>
    <x v="0"/>
    <s v="RTP"/>
    <x v="5"/>
    <x v="145"/>
    <s v="N/A"/>
    <s v="420 Hours"/>
    <n v="201307020202"/>
    <d v="2024-01-10T00:00:00"/>
    <d v="2029-01-11T00:00:00"/>
    <s v="Not indicated"/>
    <s v="Not indicated"/>
    <s v="Not indicated"/>
    <d v="2024-07-05T00:00:00"/>
    <s v="C"/>
  </r>
  <r>
    <s v="VII"/>
    <x v="1"/>
    <x v="5"/>
    <x v="35"/>
    <s v="1st"/>
    <s v="0722-0089"/>
    <x v="104"/>
    <m/>
    <s v="Leonardo E. Ymas, President"/>
    <s v="Purok Ube 625 Landing Catarman, Liloan, Cebu"/>
    <n v="10.396671090305199"/>
    <n v="124.00262116889"/>
    <s v="(032) 402-0638"/>
    <s v="klncebu@gmail.com"/>
    <s v="Private"/>
    <x v="0"/>
    <s v="WTR"/>
    <x v="3"/>
    <x v="9"/>
    <s v="NC II"/>
    <s v="278 hours"/>
    <s v="20210722ALTDRV204044"/>
    <d v="2024-03-12T00:00:00"/>
    <d v="2029-03-13T00:00:00"/>
    <s v="Warsito B. Capangpangan"/>
    <s v="NTTC No. 201807221200312"/>
    <d v="2021-08-19T00:00:00"/>
    <d v="2024-08-19T00:00:00"/>
    <s v="C"/>
  </r>
  <r>
    <s v="VII"/>
    <x v="1"/>
    <x v="0"/>
    <x v="29"/>
    <s v="HUC"/>
    <s v="0722-0165"/>
    <x v="104"/>
    <m/>
    <s v="Leonardo E. Ymas, President"/>
    <s v="2nd Floor Unity Building, Lapu-lapu Street corner Legaspi St., Cebu City, Cebu"/>
    <n v="10.294790068340401"/>
    <n v="123.90402275014701"/>
    <s v="(032) 4020-638 / 09569840278"/>
    <s v="klncebu@gmail.com"/>
    <s v="Private"/>
    <x v="0"/>
    <s v="WTR"/>
    <x v="0"/>
    <x v="3"/>
    <s v="NC II"/>
    <s v="316 hours"/>
    <s v="20180722TRSCOK214150"/>
    <d v="2024-03-12T00:00:00"/>
    <d v="2029-03-13T00:00:00"/>
    <s v="Leonardo E. Ymas"/>
    <s v="NTTC No. 191808371200755"/>
    <d v="2024-06-17T00:00:00"/>
    <m/>
    <m/>
  </r>
  <r>
    <s v="VII"/>
    <x v="1"/>
    <x v="0"/>
    <x v="29"/>
    <s v="HUC"/>
    <s v="0722-0165"/>
    <x v="104"/>
    <m/>
    <s v="Leonardo E. Ymas, President"/>
    <s v="2nd Floor Unity Building, Lapu-lapu Street corner Legaspi St., Cebu City, Cebu"/>
    <n v="10.294790068340401"/>
    <n v="123.90402275014701"/>
    <s v="(032) 4020-638 / 09569840278"/>
    <s v="klncebu@gmail.com"/>
    <s v="Private"/>
    <x v="0"/>
    <s v="WTR"/>
    <x v="0"/>
    <x v="5"/>
    <s v="NC II"/>
    <s v="141 hours"/>
    <s v="20180722TRSBPP209151"/>
    <d v="2024-03-12T00:00:00"/>
    <d v="2029-03-13T00:00:00"/>
    <s v="Leonardo E. Ymas"/>
    <s v="NTTC No. 221808371200443"/>
    <d v="2027-07-25T00:00:00"/>
    <m/>
    <m/>
  </r>
  <r>
    <s v="VII"/>
    <x v="1"/>
    <x v="0"/>
    <x v="29"/>
    <s v="HUC"/>
    <s v="0722-0165"/>
    <x v="104"/>
    <m/>
    <s v="Leonardo E. Ymas, President"/>
    <s v="2nd Floor Unity Building, Lapu-lapu Street corner Legaspi St., Cebu City, Cebu"/>
    <n v="10.294790068340401"/>
    <n v="123.90402275014701"/>
    <s v="(032) 4020-638 / 09569840278"/>
    <s v="klncebu@gmail.com"/>
    <s v="Private"/>
    <x v="0"/>
    <s v="WTR"/>
    <x v="16"/>
    <x v="146"/>
    <s v="NC II"/>
    <s v="160 Hours"/>
    <s v="WTR No. 201607223166"/>
    <d v="2023-04-01T00:00:00"/>
    <d v="2028-04-02T00:00:00"/>
    <s v="Not indicated"/>
    <s v="Not indicated"/>
    <s v="Not indicated"/>
    <m/>
    <m/>
  </r>
  <r>
    <s v="VII"/>
    <x v="1"/>
    <x v="0"/>
    <x v="29"/>
    <s v="HUC"/>
    <s v="0722-0165"/>
    <x v="104"/>
    <m/>
    <s v="Leonardo E. Ymas, President"/>
    <s v="2nd Floor Unity Building, Lapu-lapu Street corner Legaspi St., Cebu City, Cebu"/>
    <n v="10.294790068340401"/>
    <n v="123.90402275014701"/>
    <s v="(032) 4020-638 / 09569840278"/>
    <s v="klncebu@gmail.com"/>
    <s v="Private"/>
    <x v="0"/>
    <s v="WTR"/>
    <x v="16"/>
    <x v="147"/>
    <s v="NC I"/>
    <s v="50 Hours"/>
    <s v="WTR No. 20170722MTMSCS113119"/>
    <d v="2024-03-12T00:00:00"/>
    <d v="2028-03-26T00:00:00"/>
    <s v="Leonardo E. Ymas"/>
    <s v="NTTC No. 141313060030532"/>
    <d v="2018-10-10T00:00:00"/>
    <d v="2024-08-07T00:00:00"/>
    <s v="C"/>
  </r>
  <r>
    <s v="VII"/>
    <x v="1"/>
    <x v="2"/>
    <x v="40"/>
    <s v="2nd"/>
    <s v="0722-0070"/>
    <x v="105"/>
    <m/>
    <s v="Ma. Elena C. Limocon"/>
    <s v="Lamac, Pinamungajan, Cebu"/>
    <n v="10.2746052393284"/>
    <n v="123.656167680832"/>
    <s v="(032) 5162576 / 4679045 / 4678171"/>
    <m/>
    <s v="Private"/>
    <x v="3"/>
    <s v="WTR"/>
    <x v="9"/>
    <x v="26"/>
    <s v="NC II"/>
    <s v="232 Hours"/>
    <s v="20180722AFFOAP212077"/>
    <d v="2024-05-22T00:00:00"/>
    <d v="2029-05-23T00:00:00"/>
    <s v="Roy T. Bosque"/>
    <s v="NTTC No. 181807221200097"/>
    <d v="2022-09-01T00:00:00"/>
    <m/>
    <m/>
  </r>
  <r>
    <s v="VII"/>
    <x v="1"/>
    <x v="5"/>
    <x v="35"/>
    <s v="1st"/>
    <s v="0722-0127"/>
    <x v="106"/>
    <m/>
    <s v="Marilyn L. Back"/>
    <s v="08-302 Purok Mabini, Brgy. Poblacion, Liloan, Cebu"/>
    <n v="10.402142629852801"/>
    <n v="124.000568036655"/>
    <s v="503-9846 / 507-9415 / 0948-035-3026"/>
    <s v="cijofficialph@gmail.com"/>
    <s v="Private"/>
    <x v="0"/>
    <s v="RTP"/>
    <x v="5"/>
    <x v="82"/>
    <s v="N/A"/>
    <s v="160 Hours"/>
    <s v="NTR No. 201807220059"/>
    <d v="2023-12-17T00:00:00"/>
    <d v="2028-12-18T00:00:00"/>
    <s v="Delia L. Degamo"/>
    <s v="TMC No. 17072201000360"/>
    <d v="2022-11-12T00:00:00"/>
    <d v="2025-03-12T00:00:00"/>
    <s v="C"/>
  </r>
  <r>
    <s v="VII"/>
    <x v="1"/>
    <x v="4"/>
    <x v="41"/>
    <s v="4th"/>
    <s v="0722-0024"/>
    <x v="107"/>
    <m/>
    <m/>
    <s v="Bunakan, Madridejos, Cebu"/>
    <n v="11.263823966025701"/>
    <n v="123.723540336667"/>
    <s v="(032) 516-0802; 439-1068"/>
    <m/>
    <s v="Public"/>
    <x v="2"/>
    <s v="WTR"/>
    <x v="1"/>
    <x v="6"/>
    <s v="NC II"/>
    <s v="268 Hours"/>
    <n v="1007022026"/>
    <d v="2024-05-10T00:00:00"/>
    <d v="2029-05-13T00:00:00"/>
    <s v="Not indicated"/>
    <s v="Not indicated"/>
    <s v="Not indicated"/>
    <m/>
    <m/>
  </r>
  <r>
    <s v="VII"/>
    <x v="1"/>
    <x v="5"/>
    <x v="39"/>
    <s v="3rd"/>
    <s v="0722-0128"/>
    <x v="108"/>
    <m/>
    <s v="Fe Esperanza E. Benitez"/>
    <s v="Lot 111 Brgy. Estaca Compostela Cebu"/>
    <n v="10.441157"/>
    <n v="124.005653"/>
    <s v="427-0709 / 0995-794-7069"/>
    <m/>
    <s v="Private"/>
    <x v="0"/>
    <s v="RTP"/>
    <x v="5"/>
    <x v="148"/>
    <s v="N/A"/>
    <s v="360 Hours"/>
    <s v="NTR No. 201807220107"/>
    <d v="2024-01-23T00:00:00"/>
    <d v="2029-01-24T00:00:00"/>
    <s v="Maosilyn Maria R. Epino"/>
    <s v="TMC No. 23130601006816"/>
    <s v="Not indicated"/>
    <m/>
    <m/>
  </r>
  <r>
    <s v="VII"/>
    <x v="1"/>
    <x v="0"/>
    <x v="29"/>
    <s v="HUC"/>
    <s v="0722-0057"/>
    <x v="109"/>
    <m/>
    <s v="Ira Marie G. Ortega"/>
    <s v="ATC 1 &amp;amp; 2 Bldg, 128 F. Ramos St., Brgy. Sta. Cruz, Cebu City"/>
    <n v="10.305541416533901"/>
    <n v="123.897619778983"/>
    <s v="343-3417, 520-9297"/>
    <m/>
    <s v="Private"/>
    <x v="0"/>
    <s v="WTR"/>
    <x v="0"/>
    <x v="3"/>
    <s v="NC II"/>
    <s v="316 hours"/>
    <n v="201407022187"/>
    <d v="2024-04-26T00:00:00"/>
    <d v="2029-04-29T00:00:00"/>
    <s v="Not indicated"/>
    <s v="Not indicated"/>
    <s v="Not indicated"/>
    <m/>
    <m/>
  </r>
  <r>
    <s v="VII"/>
    <x v="1"/>
    <x v="0"/>
    <x v="29"/>
    <s v="HUC"/>
    <s v="0722-0057"/>
    <x v="109"/>
    <m/>
    <s v="Ira Marie G. Ortega"/>
    <s v="ATC 1 &amp;amp; 2 Bldg, 128 F. Ramos St., Brgy. Sta. Cruz, Cebu City"/>
    <n v="10.305541416533901"/>
    <n v="123.897619778983"/>
    <s v="343-3417, 520-9297"/>
    <m/>
    <s v="Private"/>
    <x v="0"/>
    <s v="WTR"/>
    <x v="0"/>
    <x v="5"/>
    <s v="NC II"/>
    <s v="150 Hours"/>
    <s v="20180722TRSBPP209152"/>
    <d v="2024-04-26T00:00:00"/>
    <d v="2029-04-29T00:00:00"/>
    <s v="Maria Celina G. David"/>
    <s v="NTTC No. 171713061201666"/>
    <d v="2019-05-20T00:00:00"/>
    <m/>
    <m/>
  </r>
  <r>
    <s v="VII"/>
    <x v="1"/>
    <x v="0"/>
    <x v="29"/>
    <s v="HUC"/>
    <s v="0722-0057"/>
    <x v="109"/>
    <m/>
    <s v="Ira Marie G. Ortega"/>
    <s v="ATC 1 &amp;amp; 2 Bldg, 128 F. Ramos St., Brgy. Sta. Cruz, Cebu City"/>
    <n v="10.305541416533901"/>
    <n v="123.897619778983"/>
    <s v="343-3417, 520-9297"/>
    <m/>
    <s v="Private"/>
    <x v="0"/>
    <s v="WTR"/>
    <x v="0"/>
    <x v="1"/>
    <s v="NC II"/>
    <s v="446 hours"/>
    <s v="WTR No. 201607222229"/>
    <d v="2024-04-26T00:00:00"/>
    <d v="2029-04-29T00:00:00"/>
    <s v="Ira Marie G. Ortega_x000a_Jay G. Delos Reyes"/>
    <s v="NTTC No. 181713031200305_x000a_NTTC No. 181713061200195"/>
    <s v="Not indicated"/>
    <m/>
    <m/>
  </r>
  <r>
    <s v="VII"/>
    <x v="1"/>
    <x v="0"/>
    <x v="29"/>
    <s v="HUC"/>
    <s v="0722-0057"/>
    <x v="109"/>
    <m/>
    <s v="Ira Marie G. Ortega"/>
    <s v="ATC 1 &amp;amp; 2 Bldg, 128 F. Ramos St., Brgy. Sta. Cruz, Cebu City"/>
    <n v="10.305541416533901"/>
    <n v="123.897619778983"/>
    <s v="343-3417, 520-9297"/>
    <m/>
    <s v="Private"/>
    <x v="0"/>
    <s v="WTR"/>
    <x v="0"/>
    <x v="4"/>
    <s v="NC II"/>
    <s v="446 hours"/>
    <s v="WTR No. 201607222230"/>
    <d v="2024-04-26T00:00:00"/>
    <d v="2029-04-29T00:00:00"/>
    <s v="Virginia D. Querubin_x000a_"/>
    <s v="NTTC No. 171713061201416"/>
    <s v="Not indicated"/>
    <m/>
    <m/>
  </r>
  <r>
    <s v="VII"/>
    <x v="1"/>
    <x v="3"/>
    <x v="34"/>
    <s v="HUC"/>
    <s v="0722-0158"/>
    <x v="110"/>
    <m/>
    <s v="Gerardo M. Augusto - President"/>
    <s v="Datag, Maribago, Lapu-Lapu City, Cebu"/>
    <n v="10.2846563659682"/>
    <n v="123.993916165489"/>
    <s v="(032) 581-3955, _x000a_ 493-5665,_x000a_ 583-8893"/>
    <s v="msdtac@yahoo.com.ph"/>
    <s v="Private"/>
    <x v="0"/>
    <s v="WTR"/>
    <x v="0"/>
    <x v="5"/>
    <s v="NC II"/>
    <s v="241 hours"/>
    <s v="20210722TRSBPP209084"/>
    <d v="2024-01-24T00:00:00"/>
    <d v="2029-01-25T00:00:00"/>
    <s v="Grace M. Barnido"/>
    <s v="NTTC No. 212007221200004"/>
    <d v="2025-12-13T00:00:00"/>
    <d v="2024-06-26T00:00:00"/>
    <s v="C"/>
  </r>
  <r>
    <s v="VII"/>
    <x v="1"/>
    <x v="3"/>
    <x v="34"/>
    <s v="HUC"/>
    <s v="0722-0158"/>
    <x v="110"/>
    <m/>
    <s v="Gerardo M. Augusto - President"/>
    <s v="Datag, Maribago, Lapu-Lapu City, Cebu"/>
    <n v="10.2846563659682"/>
    <n v="123.993916165489"/>
    <s v="(032) 581-3955, _x000a_ 493-5665,_x000a_ 583-8893"/>
    <s v="msdtac@yahoo.com.ph"/>
    <s v="Private"/>
    <x v="0"/>
    <s v="WTR"/>
    <x v="0"/>
    <x v="4"/>
    <s v="NC II"/>
    <s v="436 hours"/>
    <s v="WTR No. 201607022104"/>
    <d v="2024-01-24T00:00:00"/>
    <d v="2029-01-25T00:00:00"/>
    <s v="Not indicated"/>
    <s v="Not indicated"/>
    <s v="Not indicated"/>
    <m/>
    <m/>
  </r>
  <r>
    <s v="VII"/>
    <x v="1"/>
    <x v="3"/>
    <x v="34"/>
    <s v="HUC"/>
    <s v="0722-0158"/>
    <x v="110"/>
    <m/>
    <s v="Gerardo M. Augusto - President"/>
    <s v="Datag, Maribago, Lapu-Lapu City, Cebu"/>
    <n v="10.2846563659682"/>
    <n v="123.993916165489"/>
    <s v="(032) 581-3955, _x000a_ 493-5665,_x000a_ 583-8893"/>
    <s v="msdtac@yahoo.com.ph"/>
    <s v="Private"/>
    <x v="0"/>
    <s v="WTR"/>
    <x v="0"/>
    <x v="3"/>
    <s v="NC II"/>
    <s v="316 hours"/>
    <s v="20190722TRSCOK214017"/>
    <d v="2024-01-24T00:00:00"/>
    <d v="2029-01-25T00:00:00"/>
    <s v="Nicanor L. Matias"/>
    <s v="NTTC No. 141407011240653"/>
    <d v="2019-07-23T00:00:00"/>
    <d v="2024-06-26T00:00:00"/>
    <s v="C"/>
  </r>
  <r>
    <s v="VII"/>
    <x v="1"/>
    <x v="3"/>
    <x v="34"/>
    <s v="HUC"/>
    <s v="0722-0158"/>
    <x v="110"/>
    <m/>
    <s v="Gerardo M. Augusto - President"/>
    <s v="Datag, Maribago, Lapu-Lapu City, Cebu"/>
    <n v="10.2846563659682"/>
    <n v="123.993916165489"/>
    <s v="(032) 581-3955, _x000a_ 493-5665,_x000a_ 583-8893"/>
    <s v="msdtac@yahoo.com.ph"/>
    <s v="Private"/>
    <x v="0"/>
    <s v="WTR"/>
    <x v="0"/>
    <x v="56"/>
    <s v="NC II"/>
    <s v="438 Hours"/>
    <s v="WTR No. 201607222224"/>
    <d v="2024-01-24T00:00:00"/>
    <d v="2029-01-25T00:00:00"/>
    <s v="Not indicated"/>
    <s v="Not indicated"/>
    <s v="Not indicated"/>
    <m/>
    <m/>
  </r>
  <r>
    <s v="VII"/>
    <x v="1"/>
    <x v="0"/>
    <x v="42"/>
    <s v="1st"/>
    <s v="0722-0006"/>
    <x v="111"/>
    <m/>
    <s v="Sr. Rica B. Cebuano, FMA"/>
    <s v="Km. 17, Tungha-an, Minglanilla, Cebu"/>
    <n v="10.240751790415899"/>
    <n v="123.782118194324"/>
    <s v="(032) 4907378/ 2727617/ 2728435/ 273-433"/>
    <s v="jseguisabal@maryourhelp-cebu.edu.ph "/>
    <s v="Private"/>
    <x v="0"/>
    <s v="WTR"/>
    <x v="7"/>
    <x v="14"/>
    <s v="NC III"/>
    <s v="292 hours"/>
    <n v="1007023077"/>
    <d v="2024-05-24T00:00:00"/>
    <d v="2029-05-27T00:00:00"/>
    <s v="Not indicated"/>
    <s v="Not indicated"/>
    <s v="Not indicated"/>
    <m/>
    <m/>
  </r>
  <r>
    <s v="VII"/>
    <x v="1"/>
    <x v="0"/>
    <x v="42"/>
    <s v="1st"/>
    <s v="0722-0006"/>
    <x v="111"/>
    <m/>
    <s v="Sr. Rica B. Cebuano, FMA"/>
    <s v="Km. 17, Tungha-an, Minglanilla, Cebu"/>
    <n v="10.240751790415899"/>
    <n v="123.782118194324"/>
    <s v="(032) 4907378/ 2727617/ 2728435/ 273-433"/>
    <s v="jseguisabal@maryourhelp-cebu.edu.ph "/>
    <s v="Private"/>
    <x v="0"/>
    <s v="WTR"/>
    <x v="2"/>
    <x v="109"/>
    <s v="NC II"/>
    <s v="260 hours"/>
    <s v="WTR No. 201707222012"/>
    <d v="2024-05-24T00:00:00"/>
    <d v="2029-05-27T00:00:00"/>
    <s v="Jovelyn G. Seguisabal"/>
    <s v="Not indicated"/>
    <s v="Not indicated"/>
    <d v="2024-04-11T00:00:00"/>
    <s v="C"/>
  </r>
  <r>
    <s v="VII"/>
    <x v="1"/>
    <x v="0"/>
    <x v="29"/>
    <s v="HUC"/>
    <s v="0722-0033"/>
    <x v="112"/>
    <m/>
    <s v="Georgia D Daño - Administrator"/>
    <s v="MGB Bldg., Salinas Drive Ext., Lahug, Cebu City"/>
    <n v="10.3337972504709"/>
    <n v="123.89618016548999"/>
    <s v="414-8526/ 231-6280"/>
    <s v=" _x000a_         _x000a_maamtiding@yahoo.com                           mgb.sdaci@gmail.com.ph                        mgb.scdaci@yahoo.com mgb.sdaci@yahoo.com.ph mgb.sdaci08@gmail.com"/>
    <s v="Private"/>
    <x v="0"/>
    <s v="WTR"/>
    <x v="0"/>
    <x v="5"/>
    <s v="NC II"/>
    <s v="141 hours"/>
    <n v="1107022091"/>
    <d v="2024-01-25T00:00:00"/>
    <d v="2029-01-26T00:00:00"/>
    <s v="Not indicated"/>
    <s v="Not indicated"/>
    <s v="Not indicated"/>
    <d v="2024-05-17T00:00:00"/>
    <s v="C"/>
  </r>
  <r>
    <s v="VII"/>
    <x v="1"/>
    <x v="0"/>
    <x v="29"/>
    <s v="HUC"/>
    <s v="0722-0033"/>
    <x v="112"/>
    <m/>
    <s v="Georgia D Daño - Administrator"/>
    <s v="MGB Bldg., Salinas Drive Ext., Lahug, Cebu City"/>
    <n v="10.3337972504709"/>
    <n v="123.89618016548999"/>
    <s v="414-8526/ 231-6280"/>
    <s v=" _x000a_ _x0009__x000a_maamtiding@yahoo.com                           mgb.sdaci@gmail.com.ph                        mgb.scdaci@yahoo.com mgb.sdaci@yahoo.com.ph mgb.sdaci08@gmail.com"/>
    <s v="Private"/>
    <x v="0"/>
    <s v="WTR"/>
    <x v="0"/>
    <x v="3"/>
    <s v="NC II"/>
    <s v="316 hours"/>
    <n v="201407022127"/>
    <d v="2024-01-25T00:00:00"/>
    <d v="2029-01-26T00:00:00"/>
    <s v="Not indicated"/>
    <s v="Not indicated"/>
    <s v="Not indicated"/>
    <m/>
    <m/>
  </r>
  <r>
    <s v="VII"/>
    <x v="1"/>
    <x v="0"/>
    <x v="29"/>
    <s v="HUC"/>
    <s v="0722-0033"/>
    <x v="112"/>
    <m/>
    <s v="Georgia D Daño - Administrator"/>
    <s v="MGB Bldg., Salinas Drive Ext., Lahug, Cebu City"/>
    <n v="10.3337972504709"/>
    <n v="123.89618016548999"/>
    <s v="414-8526/ 231-6280"/>
    <s v=" _x000a_ _x0009__x000a_maamtiding@yahoo.com                           mgb.sdaci@gmail.com.ph                        mgb.scdaci@yahoo.com mgb.sdaci@yahoo.com.ph mgb.sdaci08@gmail.com"/>
    <s v="Private"/>
    <x v="0"/>
    <s v="WTR"/>
    <x v="0"/>
    <x v="56"/>
    <s v="NC II"/>
    <s v="438 hours"/>
    <s v="WTR No. 201507022224"/>
    <d v="2024-01-25T00:00:00"/>
    <d v="2029-01-26T00:00:00"/>
    <s v="Not indicated"/>
    <s v="Not indicated"/>
    <s v="Not indicated"/>
    <d v="2024-05-17T00:00:00"/>
    <s v="C"/>
  </r>
  <r>
    <s v="VII"/>
    <x v="1"/>
    <x v="0"/>
    <x v="29"/>
    <s v="HUC"/>
    <s v="0722-0033"/>
    <x v="112"/>
    <m/>
    <s v="Georgia D Daño - Administrator"/>
    <s v="MGB Bldg., Salinas Drive Ext., Lahug, Cebu City"/>
    <n v="10.3337972504709"/>
    <n v="123.89618016548999"/>
    <s v="414-8526/ 231-6280"/>
    <s v=" _x000a_ _x0009__x000a_maamtiding@yahoo.com                           mgb.sdaci@gmail.com.ph                        mgb.scdaci@yahoo.com mgb.sdaci@yahoo.com.ph mgb.sdaci08@gmail.com"/>
    <s v="Private"/>
    <x v="0"/>
    <s v="WTR"/>
    <x v="0"/>
    <x v="1"/>
    <s v="NC II"/>
    <s v="356 Hours"/>
    <s v="WTR No. 201507022225"/>
    <d v="2024-01-25T00:00:00"/>
    <d v="2029-01-26T00:00:00"/>
    <s v="Not indicated"/>
    <s v="Not indicated"/>
    <s v="Not indicated"/>
    <d v="2024-05-17T00:00:00"/>
    <s v="C"/>
  </r>
  <r>
    <s v="VII"/>
    <x v="1"/>
    <x v="0"/>
    <x v="29"/>
    <s v="HUC"/>
    <s v="0722-0033"/>
    <x v="112"/>
    <m/>
    <s v="Georgia D Daño - Administrator"/>
    <s v="MGB Bldg., Salinas Drive Ext., Lahug, Cebu City"/>
    <n v="10.3337972504709"/>
    <n v="123.89618016548999"/>
    <s v="414-8526/ 231-6280"/>
    <s v=" _x000a_ _x0009__x000a_maamtiding@yahoo.com                           mgb.sdaci@gmail.com.ph                        mgb.scdaci@yahoo.com mgb.sdaci@yahoo.com.ph mgb.sdaci08@gmail.com"/>
    <s v="Private"/>
    <x v="0"/>
    <s v="WTR"/>
    <x v="0"/>
    <x v="4"/>
    <s v="NC II"/>
    <s v="436 hours"/>
    <s v="WTR No. 201607222210"/>
    <d v="2024-01-25T00:00:00"/>
    <d v="2029-01-26T00:00:00"/>
    <s v="Not indicated"/>
    <s v="Not indicated"/>
    <s v="Not indicated"/>
    <m/>
    <m/>
  </r>
  <r>
    <s v="VII"/>
    <x v="1"/>
    <x v="0"/>
    <x v="29"/>
    <s v="HUC"/>
    <s v="0722-0050"/>
    <x v="113"/>
    <m/>
    <s v="Alberto Yu Uy "/>
    <s v="12F 2Quad Bldg., Cardinal Rosales Ave., Cebu Business Park, Cebu City"/>
    <n v="10.314600731687401"/>
    <n v="123.905256992476"/>
    <s v="(032) 260-7274 / 0925-612-1285"/>
    <m/>
    <s v="Private"/>
    <x v="0"/>
    <s v="RTP"/>
    <x v="5"/>
    <x v="149"/>
    <s v="N/A"/>
    <s v="140 hours"/>
    <n v="201407020189"/>
    <d v="2024-05-16T00:00:00"/>
    <d v="2029-05-17T00:00:00"/>
    <s v="Danical Jane P. Albano_x000a_Anabella D. Pielago"/>
    <s v="N/A"/>
    <s v="N/A"/>
    <m/>
    <m/>
  </r>
  <r>
    <s v="VII"/>
    <x v="1"/>
    <x v="0"/>
    <x v="43"/>
    <s v="Component"/>
    <s v="0722-0171"/>
    <x v="114"/>
    <m/>
    <s v="Artemio I. Panganiban, Jr. Ph. D"/>
    <s v="Brgy. South Poblacion, Naga City, Cebu"/>
    <n v="10.2134652025797"/>
    <n v="123.753798003036"/>
    <s v="418-5142/ 2736484"/>
    <m/>
    <s v="Private"/>
    <x v="0"/>
    <s v="WTR"/>
    <x v="4"/>
    <x v="31"/>
    <s v="NC II"/>
    <s v="120 hours"/>
    <s v="WTR No. 20170722HHCHIL208144"/>
    <d v="2024-01-25T00:00:00"/>
    <d v="2029-01-26T00:00:00"/>
    <s v="Zharon A. Ramirez"/>
    <s v="NTTC No. 151407221200019"/>
    <d v="2018-03-29T00:00:00"/>
    <d v="2024-04-10T00:00:00"/>
    <s v="C"/>
  </r>
  <r>
    <s v="VII"/>
    <x v="1"/>
    <x v="0"/>
    <x v="43"/>
    <s v="Component"/>
    <s v="0722-0171"/>
    <x v="114"/>
    <m/>
    <s v="Artemio I. Panganiban, Jr. Ph. D"/>
    <s v="Brgy. South Poblacion, Naga City, Cebu"/>
    <n v="10.2134652025797"/>
    <n v="123.753798003036"/>
    <s v="418-5142/ 2736484"/>
    <m/>
    <s v="Private"/>
    <x v="0"/>
    <s v="WTR"/>
    <x v="0"/>
    <x v="4"/>
    <s v="NC II"/>
    <s v="436 hours"/>
    <s v="WTR No. 20170722TRSHSK213190"/>
    <d v="2024-01-25T00:00:00"/>
    <d v="2029-01-26T00:00:00"/>
    <s v="Arlene May M. Panganiban"/>
    <s v="NTTC No. 161607221200131"/>
    <d v="2021-04-12T00:00:00"/>
    <d v="2024-04-10T00:00:00"/>
    <s v="C"/>
  </r>
  <r>
    <s v="VII"/>
    <x v="1"/>
    <x v="5"/>
    <x v="19"/>
    <s v="3rd"/>
    <s v="0722-0004"/>
    <x v="115"/>
    <m/>
    <s v="Engr. Ricardo V. Davidon, Center Administrator"/>
    <s v="Poblacion, Carmen, Cebu"/>
    <n v="10.588089474368299"/>
    <n v="124.016935380836"/>
    <s v="(032) 429-9305 / 200-8127"/>
    <s v="ptccarmen@tesda.gov.ph"/>
    <s v="Public"/>
    <x v="1"/>
    <s v="WTR"/>
    <x v="1"/>
    <x v="6"/>
    <s v="NC II"/>
    <s v="304 Hours"/>
    <n v="607022140"/>
    <d v="2023-03-29T00:00:00"/>
    <d v="2028-08-07T00:00:00"/>
    <s v="Randy M. Aguilar"/>
    <s v="NTTC No. 171707461200273"/>
    <s v="Not indicated"/>
    <d v="2025-08-08T00:00:00"/>
    <s v="C"/>
  </r>
  <r>
    <s v="VII"/>
    <x v="1"/>
    <x v="5"/>
    <x v="19"/>
    <s v="3rd"/>
    <s v="0722-0004"/>
    <x v="115"/>
    <m/>
    <s v="Engr. Ricardo V. Davidon, Center Administrator"/>
    <s v="Poblacion, Carmen, Cebu"/>
    <n v="10.588089474368299"/>
    <n v="124.016935380836"/>
    <s v="(032) 429-9305 / 200-8127"/>
    <s v="ptccarmen@tesda.gov.ph"/>
    <s v="Public"/>
    <x v="1"/>
    <s v="WTR"/>
    <x v="9"/>
    <x v="68"/>
    <s v="NC II"/>
    <s v="336 Hours"/>
    <s v="20190722AFFACP213143"/>
    <d v="2023-03-29T00:00:00"/>
    <d v="2028-03-30T00:00:00"/>
    <s v="Emelie A. Alcordo"/>
    <s v="NTTC No. 191707611200364"/>
    <d v="2022-09-17T00:00:00"/>
    <d v="2024-08-19T00:00:00"/>
    <s v="C"/>
  </r>
  <r>
    <s v="VII"/>
    <x v="1"/>
    <x v="5"/>
    <x v="19"/>
    <s v="3rd"/>
    <s v="0722-0004"/>
    <x v="115"/>
    <m/>
    <s v="Engr. Ricardo V. Davidon, Center Administrator"/>
    <s v="Poblacion, Carmen, Cebu"/>
    <n v="10.588089474368299"/>
    <n v="124.016935380836"/>
    <s v="(032) 429-9305 / 200-8127"/>
    <s v="ptccarmen@tesda.gov.ph"/>
    <s v="Public"/>
    <x v="1"/>
    <s v="WTR"/>
    <x v="11"/>
    <x v="29"/>
    <s v="NC II"/>
    <s v="275 Hours"/>
    <n v="607022143"/>
    <d v="2023-03-29T00:00:00"/>
    <d v="2028-03-30T00:00:00"/>
    <s v="Pedrita Cabonilas"/>
    <s v="NTTC No. 191607221200150"/>
    <s v="Not indicated"/>
    <d v="2025-08-08T00:00:00"/>
    <s v="C"/>
  </r>
  <r>
    <s v="VII"/>
    <x v="1"/>
    <x v="5"/>
    <x v="19"/>
    <s v="3rd"/>
    <s v="0722-0004"/>
    <x v="115"/>
    <m/>
    <s v="Engr. Ricardo V. Davidon, Center Administrator"/>
    <s v="Poblacion, Carmen, Cebu"/>
    <n v="10.588089474368299"/>
    <n v="124.016935380836"/>
    <s v="(032) 429-9305 / 200-8127"/>
    <s v="ptccarmen@tesda.gov.ph"/>
    <s v="Public"/>
    <x v="1"/>
    <s v="WTR"/>
    <x v="0"/>
    <x v="5"/>
    <s v="NC II"/>
    <s v="141 hours"/>
    <n v="201307022121"/>
    <d v="2023-04-01T00:00:00"/>
    <d v="2028-04-02T00:00:00"/>
    <s v="Leobecca S. Pestaño"/>
    <s v="NTTC No. 191907221200461"/>
    <d v="2024-09-18T00:00:00"/>
    <d v="2024-08-19T00:00:00"/>
    <s v="C"/>
  </r>
  <r>
    <s v="VII"/>
    <x v="1"/>
    <x v="5"/>
    <x v="19"/>
    <s v="3rd"/>
    <s v="0722-0004"/>
    <x v="115"/>
    <m/>
    <s v="Engr. Ricardo V. Davidon, Center Administrator"/>
    <s v="Poblacion, Carmen, Cebu"/>
    <n v="10.588089474368299"/>
    <n v="124.016935380836"/>
    <s v="(032) 429-9305 / 200-8127"/>
    <s v="ptccarmen@tesda.gov.ph"/>
    <s v="Public"/>
    <x v="1"/>
    <s v="WTR"/>
    <x v="3"/>
    <x v="9"/>
    <s v="NC II"/>
    <s v="118 Hours"/>
    <n v="607022142"/>
    <d v="2023-03-29T00:00:00"/>
    <d v="2028-03-30T00:00:00"/>
    <s v="Ronilo C. Cabigas"/>
    <s v="NTTC No. 181707221200209"/>
    <d v="2023-04-26T00:00:00"/>
    <d v="2025-08-08T00:00:00"/>
    <s v="C"/>
  </r>
  <r>
    <s v="VII"/>
    <x v="1"/>
    <x v="4"/>
    <x v="44"/>
    <s v="1st"/>
    <s v="0722-0076"/>
    <x v="116"/>
    <m/>
    <s v="Janice D. Lucmong, Center Administrator"/>
    <s v="Guimbawi-an, Poblacion, Daanbantayan, Cebu"/>
    <n v="11.2537426850758"/>
    <n v="124.00586130968099"/>
    <s v="(032) 437-8159_x000a_ (038) 437-3781"/>
    <s v="ptcdaanbantayan@tesda.gov.ph"/>
    <s v="Public"/>
    <x v="1"/>
    <s v="WTR"/>
    <x v="1"/>
    <x v="8"/>
    <s v="NC I"/>
    <s v="268 Hours"/>
    <s v="20210722MEEEAW106057"/>
    <d v="2024-05-31T00:00:00"/>
    <d v="2029-06-01T00:00:00"/>
    <s v="Robelito S. Patalinghug"/>
    <s v="NTTC No.201707221200139"/>
    <d v="2025-02-17T00:00:00"/>
    <d v="2024-05-20T00:00:00"/>
    <s v="C"/>
  </r>
  <r>
    <s v="VII"/>
    <x v="1"/>
    <x v="4"/>
    <x v="44"/>
    <s v="1st"/>
    <s v="0722-0076"/>
    <x v="116"/>
    <m/>
    <s v="Janice D. Lucmong, Center Administrator"/>
    <s v="Guimbawi-an, Poblacion, Daanbantayan, Cebu"/>
    <n v="11.2537426850758"/>
    <n v="124.00586130968099"/>
    <s v="(032) 437-8159_x000a_ (038) 437-3781_x000a_ (032) 429-9305"/>
    <s v="ptcdaanbantayan@tesda.gov.ph"/>
    <s v="Public"/>
    <x v="1"/>
    <s v="WTR"/>
    <x v="7"/>
    <x v="14"/>
    <s v="NC III"/>
    <s v="292 hours"/>
    <s v="20210722SOCBKP307039"/>
    <d v="2024-05-13T00:00:00"/>
    <d v="2029-05-14T00:00:00"/>
    <s v="Marivel L. Anunciado"/>
    <s v="NTTC No. 181807221300325"/>
    <d v="2022-10-20T00:00:00"/>
    <d v="2024-05-20T00:00:00"/>
    <s v="C"/>
  </r>
  <r>
    <s v="VII"/>
    <x v="1"/>
    <x v="4"/>
    <x v="44"/>
    <s v="1st"/>
    <s v="0722-0076"/>
    <x v="116"/>
    <m/>
    <s v="Janice D. Lucmong, Center Administrator"/>
    <s v="Guimbawi-an, Poblacion, Daanbantayan, Cebu"/>
    <n v="11.2537426850758"/>
    <n v="124.00586130968099"/>
    <s v="(032) 437-8159_x000a_ (038) 437-3781_x000a_ (032) 429-9305"/>
    <s v="ptcdaanbantayan@tesda.gov.ph"/>
    <s v="Public"/>
    <x v="1"/>
    <s v="WTR"/>
    <x v="9"/>
    <x v="150"/>
    <s v="NC II"/>
    <s v="239 Hours"/>
    <s v="20200722AFFAGE217072"/>
    <d v="2024-05-13T00:00:00"/>
    <d v="2029-05-14T00:00:00"/>
    <s v="Marcial B. Menchavez"/>
    <s v="NTTC No. 191707221200243"/>
    <d v="2024-05-02T00:00:00"/>
    <m/>
    <m/>
  </r>
  <r>
    <s v="VII"/>
    <x v="1"/>
    <x v="4"/>
    <x v="44"/>
    <s v="1st"/>
    <s v="0722-0076"/>
    <x v="116"/>
    <m/>
    <s v="Janice D. Lucmong, Center Administrator"/>
    <s v="Guimbawi-an, Poblacion, Daanbantayan, Cebu"/>
    <n v="11.2537426850758"/>
    <n v="124.00586130968099"/>
    <s v="(032) 437-8159_x000a_ (038) 437-3781_x000a_ (032) 429-9305"/>
    <s v="ptcdaanbantayan@tesda.gov.ph"/>
    <s v="Public"/>
    <x v="1"/>
    <s v="CoC"/>
    <x v="9"/>
    <x v="151"/>
    <s v="NC II"/>
    <s v="106 Hours"/>
    <s v="WTR No.20200722AFFOAP212AGR611302075"/>
    <d v="2024-05-13T00:00:00"/>
    <d v="2029-05-14T00:00:00"/>
    <s v="Mary Jane B. Candado"/>
    <s v="NTTC No. 202007221200336"/>
    <d v="2020-12-12T00:00:00"/>
    <m/>
    <m/>
  </r>
  <r>
    <s v="VII"/>
    <x v="1"/>
    <x v="4"/>
    <x v="44"/>
    <s v="1st"/>
    <s v="0722-0076"/>
    <x v="116"/>
    <m/>
    <s v="Janice D. Lucmong, Center Administrator"/>
    <s v="Guimbawi-an, Poblacion, Daanbantayan, Cebu"/>
    <n v="11.2537426850758"/>
    <n v="124.00586130968099"/>
    <s v="(032) 437-8159_x000a_ (038) 437-3781_x000a_ (032) 429-9305"/>
    <s v="ptcdaanbantayan@tesda.gov.ph"/>
    <s v="Public"/>
    <x v="1"/>
    <s v="WTR"/>
    <x v="10"/>
    <x v="23"/>
    <s v="NC II"/>
    <s v="181 Hours"/>
    <s v="20200722CONMAS218091"/>
    <d v="2023-03-29T00:00:00"/>
    <d v="2028-03-30T00:00:00"/>
    <s v="Sergio B. Barliso"/>
    <s v="NTTC No. 201807221200133"/>
    <d v="2025-01-14T00:00:00"/>
    <d v="2025-08-14T00:00:00"/>
    <s v="C"/>
  </r>
  <r>
    <s v="VII"/>
    <x v="1"/>
    <x v="4"/>
    <x v="44"/>
    <s v="1st"/>
    <s v="0722-0076"/>
    <x v="116"/>
    <m/>
    <s v="Janice D. Lucmong, Center Administrator"/>
    <s v="Guimbawi-an, Poblacion, Daanbantayan, Cebu"/>
    <n v="11.2537426850758"/>
    <n v="124.00586130968099"/>
    <s v="(032) 437-8159_x000a_ (038) 437-3781_x000a_ (032) 429-9305"/>
    <s v="ptcdaanbantayan@tesda.gov.ph"/>
    <s v="Public"/>
    <x v="1"/>
    <s v="WTR"/>
    <x v="9"/>
    <x v="68"/>
    <s v="NC II"/>
    <s v="336 hours"/>
    <s v="WTR No.20190722AFFACP213134"/>
    <d v="2024-05-13T00:00:00"/>
    <d v="2029-05-14T00:00:00"/>
    <s v="Mary Jane B. Candado"/>
    <s v="NTTC No.202007221200333"/>
    <d v="2022-09-17T00:00:00"/>
    <d v="2024-05-20T00:00:00"/>
    <s v="C"/>
  </r>
  <r>
    <s v="VII"/>
    <x v="1"/>
    <x v="4"/>
    <x v="44"/>
    <s v="1st"/>
    <s v="0722-0076"/>
    <x v="116"/>
    <m/>
    <s v="Janice D. Lucmong, Center Administrator"/>
    <s v="Guimbawi-an, Poblacion, Daanbantayan, Cebu"/>
    <n v="11.2537426850758"/>
    <n v="124.00586130968099"/>
    <s v="(032) 437-8159_x000a_ (038) 437-3781_x000a_ (032) 429-9305"/>
    <s v="ptcdaanbantayan@tesda.gov.ph"/>
    <s v="Public"/>
    <x v="1"/>
    <s v="WTR"/>
    <x v="3"/>
    <x v="9"/>
    <s v="NC II"/>
    <s v="118 Hours"/>
    <s v="WTR No.20190722ALTDRV204136"/>
    <d v="2024-05-13T00:00:00"/>
    <d v="2029-05-14T00:00:00"/>
    <s v="Junrey Q. Alegarbes"/>
    <s v="NTTC No. 191807221200149"/>
    <d v="2023-04-07T00:00:00"/>
    <d v="2024-05-20T00:00:00"/>
    <s v="C"/>
  </r>
  <r>
    <s v="VII"/>
    <x v="1"/>
    <x v="4"/>
    <x v="44"/>
    <s v="1st"/>
    <s v="0722-0076"/>
    <x v="116"/>
    <m/>
    <s v="Janice D. Lucmong, Center Administrator"/>
    <s v="Guimbawi-an, Poblacion, Daanbantayan, Cebu"/>
    <n v="11.2537426850758"/>
    <n v="124.00586130968099"/>
    <s v="(032) 437-8159_x000a_ (038) 437-3781_x000a_ (032) 429-9305"/>
    <s v="ptcdaanbantayan@tesda.gov.ph"/>
    <s v="Public"/>
    <x v="1"/>
    <s v="WTR"/>
    <x v="0"/>
    <x v="4"/>
    <s v="NC II"/>
    <s v="436 hours"/>
    <s v="20190722TRSHSK213005"/>
    <d v="2024-05-13T00:00:00"/>
    <d v="2029-05-14T00:00:00"/>
    <s v="Ma. Teonitah C. Melendez"/>
    <n v="201907221200205"/>
    <d v="2023-05-14T00:00:00"/>
    <d v="2024-05-20T00:00:00"/>
    <s v="C"/>
  </r>
  <r>
    <s v="VII"/>
    <x v="1"/>
    <x v="4"/>
    <x v="44"/>
    <s v="1st"/>
    <s v="0722-0076"/>
    <x v="116"/>
    <m/>
    <s v="Janice D. Lucmong, Center Administrator"/>
    <s v="Guimbawi-an, Poblacion, Daanbantayan, Cebu"/>
    <n v="11.2537426850758"/>
    <n v="124.00586130968099"/>
    <s v="(032) 437-8159_x000a_ (038) 437-3781_x000a_ (032) 429-9305"/>
    <s v="ptcdaanbantayan@tesda.gov.ph"/>
    <s v="Public"/>
    <x v="1"/>
    <s v="WTR"/>
    <x v="1"/>
    <x v="6"/>
    <s v="NC II"/>
    <s v="268 Hours"/>
    <s v="20180722MEEEAW206008"/>
    <d v="2024-05-13T00:00:00"/>
    <d v="2029-05-14T00:00:00"/>
    <s v="Gilberto P. Pellazo _x000a_Robelito S. Patalinghug"/>
    <s v="NTTC No.17072202004893 _x000a_NTTC No. 201707221200139"/>
    <d v="2022-03-02T00:00:00"/>
    <m/>
    <m/>
  </r>
  <r>
    <s v="VII"/>
    <x v="1"/>
    <x v="0"/>
    <x v="42"/>
    <s v="1st"/>
    <s v="0722-0019"/>
    <x v="117"/>
    <m/>
    <s v="Edgar B. Capa, Jr."/>
    <s v="Calajo-an, Minglanilla, Cebu"/>
    <n v="10.2393458355067"/>
    <n v="123.804914342475"/>
    <s v="(032) 272-0518"/>
    <s v="ptcminglanilla@tesda.gov.ph"/>
    <s v="Public"/>
    <x v="1"/>
    <s v="WTR"/>
    <x v="1"/>
    <x v="6"/>
    <s v="NC II"/>
    <s v="268 Hours"/>
    <n v="907022035"/>
    <d v="2024-01-10T00:00:00"/>
    <d v="2029-01-11T00:00:00"/>
    <s v="Thomas F. Solon"/>
    <s v="NTTC No. 181807221200277"/>
    <d v="2022-12-01T00:00:00"/>
    <d v="2024-04-12T00:00:00"/>
    <s v="C"/>
  </r>
  <r>
    <s v="VII"/>
    <x v="1"/>
    <x v="0"/>
    <x v="42"/>
    <s v="1st"/>
    <s v="0722-0019"/>
    <x v="117"/>
    <m/>
    <s v="Edgar B. Capa, Jr."/>
    <s v="Calajo-an, Minglanilla, Cebu"/>
    <n v="10.2393458355067"/>
    <n v="123.804914342475"/>
    <s v="(032) 272-0518"/>
    <s v="ptcminglanilla@tesda.gov.ph"/>
    <s v="Public"/>
    <x v="1"/>
    <s v="WTR"/>
    <x v="3"/>
    <x v="9"/>
    <s v="NC II"/>
    <s v="118 Hours"/>
    <s v="20190722ALTDRV204119"/>
    <d v="2024-01-10T00:00:00"/>
    <d v="2029-01-11T00:00:00"/>
    <s v="Jovencio C. Regulacion Johnrie A. Romales"/>
    <s v="NTTC No. 201807221200121 NTTC No. 201807221200115"/>
    <d v="2022-06-25T00:00:00"/>
    <d v="2024-04-12T00:00:00"/>
    <s v="C"/>
  </r>
  <r>
    <s v="VII"/>
    <x v="1"/>
    <x v="0"/>
    <x v="42"/>
    <s v="1st"/>
    <s v="0722-0019"/>
    <x v="117"/>
    <m/>
    <s v="Edgar B. Capa, Jr."/>
    <s v="Calajo-an, Minglanilla, Cebu"/>
    <n v="10.2393458355067"/>
    <n v="123.804914342475"/>
    <s v="(032) 272-0518"/>
    <s v="ptcminglanilla@tesda.gov.ph"/>
    <s v="Public"/>
    <x v="1"/>
    <s v="WTR"/>
    <x v="2"/>
    <x v="7"/>
    <s v="NC II"/>
    <s v="196 hours"/>
    <s v="WTR No. 20180722ELCEIM215074"/>
    <d v="2024-01-10T00:00:00"/>
    <d v="2029-01-11T00:00:00"/>
    <s v="Kenneth Lother M. Cañizares Venerando T. Panday"/>
    <s v="NTTC No. 181807221200041_x000a_ NTTC No. 191807461200374"/>
    <s v="1/29/2023_x000a_ 9/27/22"/>
    <m/>
    <m/>
  </r>
  <r>
    <s v="VII"/>
    <x v="1"/>
    <x v="1"/>
    <x v="45"/>
    <s v="5th"/>
    <s v="0722-0055"/>
    <x v="118"/>
    <m/>
    <s v="Arlene B. Mascardo / Center Administrator"/>
    <s v="Poblacion, Samboan, Cebu"/>
    <n v="9.5534578656574993"/>
    <n v="123.308575778535"/>
    <s v="(032) 479-4025/ 479-4028/ 479-0069"/>
    <s v="ptcsamboan@tesda.gov.ph"/>
    <s v="Public"/>
    <x v="1"/>
    <s v="WTR"/>
    <x v="10"/>
    <x v="23"/>
    <s v="NC II"/>
    <s v="181 Hours"/>
    <s v="20210722CONMAS218021"/>
    <d v="2023-03-29T00:00:00"/>
    <d v="2028-03-30T00:00:00"/>
    <s v="Sergio A. Barliso"/>
    <s v="NTTC No. 201807221200133"/>
    <d v="2025-01-14T00:00:00"/>
    <d v="2024-05-27T00:00:00"/>
    <s v="C"/>
  </r>
  <r>
    <s v="VII"/>
    <x v="1"/>
    <x v="1"/>
    <x v="45"/>
    <s v="5th"/>
    <s v="0722-0055"/>
    <x v="118"/>
    <m/>
    <s v="Arlene B. Mascardo / Center Administrator"/>
    <s v="Poblacion, Samboan, Cebu"/>
    <n v="9.5534578656574993"/>
    <n v="123.308575778535"/>
    <s v="(032) 479-4025/ 479-4028/ 479-0069"/>
    <s v="ptcsamboan@tesda.gov.ph"/>
    <s v="Public"/>
    <x v="1"/>
    <s v="WTR"/>
    <x v="1"/>
    <x v="6"/>
    <s v="NC II"/>
    <s v="268 Hours"/>
    <s v="20210722MEEEAW206017"/>
    <d v="2023-03-29T00:00:00"/>
    <d v="2028-03-30T00:00:00"/>
    <s v="John Ray D. Teorica"/>
    <s v="NTTC No. 181407221200020"/>
    <d v="2023-01-04T00:00:00"/>
    <d v="2024-07-08T00:00:00"/>
    <s v="C"/>
  </r>
  <r>
    <s v="VII"/>
    <x v="1"/>
    <x v="1"/>
    <x v="45"/>
    <s v="5th"/>
    <s v="0722-0055"/>
    <x v="118"/>
    <m/>
    <s v="Arlene B. Mascardo / Center Administrator"/>
    <s v="Poblacion, Samboan, Cebu"/>
    <n v="9.5534578656574993"/>
    <n v="123.308575778535"/>
    <s v="(032) 479-4025/ 479-4028/ 479-0069"/>
    <s v="ptcsamboan@tesda.gov.ph"/>
    <s v="Public"/>
    <x v="1"/>
    <s v="WTR"/>
    <x v="8"/>
    <x v="15"/>
    <s v="Level I"/>
    <s v="264 Hours"/>
    <s v="20210722TVETRMIII016"/>
    <d v="2023-03-29T00:00:00"/>
    <d v="2028-03-30T00:00:00"/>
    <s v="Henry B. Supilanas"/>
    <s v="TMC No.17072201000018"/>
    <d v="2022-02-12T00:00:00"/>
    <d v="2024-07-08T00:00:00"/>
    <s v="C"/>
  </r>
  <r>
    <s v="VII"/>
    <x v="1"/>
    <x v="1"/>
    <x v="45"/>
    <s v="5th"/>
    <s v="0722-0055"/>
    <x v="118"/>
    <m/>
    <s v="Arlene B. Mascardo / Center Administrator"/>
    <s v="Poblacion, Samboan, Cebu"/>
    <n v="9.5534578656574993"/>
    <n v="123.308575778535"/>
    <s v="(032) 479-4025/ 479-4028/ 479-0069"/>
    <s v="ptcsamboan@tesda.gov.ph"/>
    <s v="Public"/>
    <x v="1"/>
    <s v="WTR"/>
    <x v="9"/>
    <x v="26"/>
    <s v="NC II"/>
    <s v="232 Hours"/>
    <s v="20190722AFFOAP212140"/>
    <d v="2023-03-29T00:00:00"/>
    <d v="2028-03-30T00:00:00"/>
    <s v="Cristino L. Villamor, Jr."/>
    <s v="NTTC No. 171707221200171"/>
    <d v="2021-04-06T00:00:00"/>
    <d v="2024-07-08T00:00:00"/>
    <s v="C"/>
  </r>
  <r>
    <s v="VII"/>
    <x v="1"/>
    <x v="1"/>
    <x v="45"/>
    <s v="5th"/>
    <s v="0722-0055"/>
    <x v="118"/>
    <m/>
    <s v="Arlene B. Mascardo / Center Administrator"/>
    <s v="Poblacion, Samboan, Cebu"/>
    <n v="9.5534578656574993"/>
    <n v="123.308575778535"/>
    <s v="(032) 479-4025/ 479-4028/ 479-0069"/>
    <s v="ptcsamboan@tesda.gov.ph"/>
    <s v="Public"/>
    <x v="1"/>
    <s v="WTR"/>
    <x v="3"/>
    <x v="9"/>
    <s v="NC II"/>
    <s v="118 Hours"/>
    <s v="20190722ALTDRV204144"/>
    <d v="2023-03-29T00:00:00"/>
    <d v="2028-03-30T00:00:00"/>
    <s v="Rosalino P. Reynes"/>
    <s v="NTTC No. 201907221200348"/>
    <d v="2023-06-18T00:00:00"/>
    <d v="2024-07-08T00:00:00"/>
    <s v="C"/>
  </r>
  <r>
    <s v="VII"/>
    <x v="1"/>
    <x v="1"/>
    <x v="45"/>
    <s v="5th"/>
    <s v="0722-0055"/>
    <x v="118"/>
    <m/>
    <s v="Arlene B. Mascardo / Center Administrator"/>
    <s v="Poblacion, Samboan, Cebu"/>
    <n v="9.5534578656574993"/>
    <n v="123.308575778535"/>
    <s v="(032) 479-4025/ 479-4028/ 479-0069"/>
    <s v="ptcsamboan@tesda.gov.ph"/>
    <s v="Public"/>
    <x v="1"/>
    <s v="WTR"/>
    <x v="2"/>
    <x v="7"/>
    <s v="NC II"/>
    <s v="196 hours"/>
    <s v="WTR No.20180722ELCEIM215184"/>
    <d v="2023-03-29T00:00:00"/>
    <d v="2028-03-30T00:00:00"/>
    <s v="Johnrey M. Cañete"/>
    <s v="NTTC No. 171707221200260"/>
    <d v="2022-08-17T00:00:00"/>
    <d v="2025-03-14T00:00:00"/>
    <s v="C"/>
  </r>
  <r>
    <s v="VII"/>
    <x v="1"/>
    <x v="1"/>
    <x v="45"/>
    <s v="5th"/>
    <s v="0722-0055"/>
    <x v="118"/>
    <m/>
    <s v="Arlene B. Mascardo / Center Administrator"/>
    <s v="Poblacion, Samboan, Cebu"/>
    <n v="9.5534578656574993"/>
    <n v="123.308575778535"/>
    <s v="(032) 479-4025/ 479-4028/ 479-0069"/>
    <s v="ptcsamboan@tesda.gov.ph"/>
    <s v="Public"/>
    <x v="1"/>
    <s v="WTR"/>
    <x v="0"/>
    <x v="3"/>
    <s v="NC II"/>
    <s v="316 hours"/>
    <n v="201407022132"/>
    <d v="2023-03-20T00:00:00"/>
    <d v="2028-03-21T00:00:00"/>
    <s v="Arlene B. Mascardo"/>
    <s v="NTTC No. 191907221200442"/>
    <d v="2023-10-29T00:00:00"/>
    <d v="2025-03-14T00:00:00"/>
    <s v="C"/>
  </r>
  <r>
    <s v="VII"/>
    <x v="1"/>
    <x v="2"/>
    <x v="46"/>
    <s v="Component"/>
    <s v="0722-0003"/>
    <x v="119"/>
    <m/>
    <s v="Engr. Ricardo V. Davidon, Center Administrator"/>
    <s v="Ilijan, Toledo City"/>
    <n v="10.392226771024401"/>
    <n v="123.656294777905"/>
    <s v="(032) 467-9123"/>
    <s v="ptctoledo@tesda.gov.ph"/>
    <s v="Public"/>
    <x v="1"/>
    <s v="WTR"/>
    <x v="1"/>
    <x v="6"/>
    <s v="NC II"/>
    <s v="268 Hours"/>
    <s v="20210722MEEEAW206013"/>
    <d v="2023-12-14T00:00:00"/>
    <d v="2028-12-15T00:00:00"/>
    <s v="Merian A. Mahidlawon"/>
    <s v="NTTC No.181407221200019"/>
    <d v="2023-01-08T00:00:00"/>
    <d v="2024-06-18T00:00:00"/>
    <s v="C"/>
  </r>
  <r>
    <s v="VII"/>
    <x v="1"/>
    <x v="2"/>
    <x v="46"/>
    <s v="Component"/>
    <s v="0722-0003"/>
    <x v="119"/>
    <m/>
    <s v="Engr. Ricardo V. Davidon, Center Administrator"/>
    <s v="Ilijan, Toledo City"/>
    <n v="10.392226771024401"/>
    <n v="123.656294777905"/>
    <s v="(032) 467-9123"/>
    <s v="ptctoledo@tesda.gov.ph"/>
    <s v="Public"/>
    <x v="1"/>
    <s v="WTR"/>
    <x v="3"/>
    <x v="9"/>
    <s v="NC II"/>
    <s v="118 Hours"/>
    <s v="20190722ALTDRV204135"/>
    <d v="2023-12-14T00:00:00"/>
    <d v="2028-12-15T00:00:00"/>
    <s v="Jeson D. Roco"/>
    <s v="NTTC No. 191807221200082"/>
    <d v="2022-06-25T00:00:00"/>
    <d v="2024-06-18T00:00:00"/>
    <s v="C"/>
  </r>
  <r>
    <s v="VII"/>
    <x v="1"/>
    <x v="2"/>
    <x v="46"/>
    <s v="Component"/>
    <s v="0722-0003"/>
    <x v="119"/>
    <m/>
    <s v="Engr. Ricardo V. Davidon, Center Administrator"/>
    <s v="Ilijan, Toledo City"/>
    <n v="10.392226771024401"/>
    <n v="123.656294777905"/>
    <s v="(032) 467-9123"/>
    <s v="ptctoledo@tesda.gov.ph"/>
    <s v="Public"/>
    <x v="1"/>
    <s v="WTR"/>
    <x v="2"/>
    <x v="7"/>
    <s v="NC II"/>
    <s v="196 hours"/>
    <s v="20180722ELCEIM215106"/>
    <d v="2023-12-14T00:00:00"/>
    <d v="2028-12-15T00:00:00"/>
    <s v="Roel A. Macapobre"/>
    <s v="NTTC No. 161207221200279"/>
    <d v="2022-08-22T00:00:00"/>
    <d v="2925-03-19T00:00:00"/>
    <s v="C"/>
  </r>
  <r>
    <s v="VII"/>
    <x v="1"/>
    <x v="2"/>
    <x v="46"/>
    <s v="Component"/>
    <s v="0722-0003"/>
    <x v="119"/>
    <m/>
    <s v="Engr. Ricardo V. Davidon, Center Administrator"/>
    <s v="Ilijan, Toledo City"/>
    <n v="10.392226771024401"/>
    <n v="123.656294777905"/>
    <s v="(032) 467-9123"/>
    <s v="ptctoledo@tesda.gov.ph"/>
    <s v="Public"/>
    <x v="1"/>
    <s v="WTR"/>
    <x v="11"/>
    <x v="29"/>
    <s v="NC II"/>
    <s v="275 Hours"/>
    <n v="607022131"/>
    <d v="2023-12-14T00:00:00"/>
    <d v="2028-12-15T00:00:00"/>
    <s v="Rosanna L. Mansulod _x000a_Fretzie P. Costanilla"/>
    <s v="NTTC No. 181707221200232 _x000a_NTTC No. 202007221200282"/>
    <s v="Not indicated"/>
    <d v="2925-03-19T00:00:00"/>
    <s v="C"/>
  </r>
  <r>
    <s v="VII"/>
    <x v="1"/>
    <x v="2"/>
    <x v="46"/>
    <s v="Component"/>
    <s v="0722-0003"/>
    <x v="119"/>
    <m/>
    <s v="Engr. Ricardo V. Davidon, Center Administrator"/>
    <s v="Ilijan, Toledo City"/>
    <n v="10.392226771024401"/>
    <n v="123.656294777905"/>
    <s v="(032) 467-9123"/>
    <s v="ptctoledo@tesda.gov.ph"/>
    <s v="Public"/>
    <x v="1"/>
    <s v="WTR"/>
    <x v="2"/>
    <x v="109"/>
    <s v="NC II"/>
    <s v="260 hours"/>
    <s v="WTR No. 201507022197"/>
    <d v="2023-12-14T00:00:00"/>
    <d v="2028-12-15T00:00:00"/>
    <s v="Roderick Paul T. Bentillo"/>
    <s v="NTTC No. 201907221200101"/>
    <d v="2025-02-02T00:00:00"/>
    <d v="2024-06-18T00:00:00"/>
    <s v="C"/>
  </r>
  <r>
    <s v="VII"/>
    <x v="1"/>
    <x v="1"/>
    <x v="29"/>
    <s v="HUC"/>
    <s v="0722-0028"/>
    <x v="120"/>
    <m/>
    <s v="Rachelle I. Eramis "/>
    <s v="2109 Andres Abellana Ext., Cebu City, Philippines"/>
    <n v="10.3232922792692"/>
    <n v="123.884652536654"/>
    <s v="(032) 255-29994"/>
    <s v="racdaesinc999@yahoo.com "/>
    <s v="Private"/>
    <x v="0"/>
    <s v="RTP"/>
    <x v="5"/>
    <x v="152"/>
    <s v="N/A"/>
    <s v="800 hours"/>
    <s v="NTR No.202007220064"/>
    <d v="2023-08-13T00:00:00"/>
    <d v="2028-08-14T00:00:00"/>
    <s v="Rachelle I. Eramis_x000a_ Maria Corazon M. Merlas"/>
    <s v="TMC No. 20072201011375_x000a_ TMC No. 17072201000079"/>
    <s v="August 4, 2020_x000a_ April 18, 2022"/>
    <d v="2025-06-04T00:00:00"/>
    <s v="C"/>
  </r>
  <r>
    <s v="VII"/>
    <x v="1"/>
    <x v="1"/>
    <x v="29"/>
    <s v="HUC"/>
    <s v="0722-0028"/>
    <x v="120"/>
    <m/>
    <s v="Rachelle I. Eramis "/>
    <s v="72 B Andres Abellana Extension, Guadalupe, Cebu City"/>
    <n v="10.3232922792692"/>
    <n v="123.884652536654"/>
    <s v="255-2994"/>
    <s v="racdaesinc999@yahoo.com "/>
    <s v="Private"/>
    <x v="0"/>
    <s v="RTP"/>
    <x v="5"/>
    <x v="153"/>
    <s v="N/A"/>
    <s v="800 hours"/>
    <n v="1107020058"/>
    <d v="2023-08-13T00:00:00"/>
    <d v="2028-08-14T00:00:00"/>
    <s v="Not indicated"/>
    <s v="Not indicated"/>
    <s v="Not indicated"/>
    <d v="2024-09-11T00:00:00"/>
    <s v="C"/>
  </r>
  <r>
    <s v="VII"/>
    <x v="1"/>
    <x v="0"/>
    <x v="29"/>
    <s v="HUC"/>
    <s v="0722-0045"/>
    <x v="121"/>
    <m/>
    <m/>
    <s v="18 Cherry Court, Gen. Maxilom Ave., Cebu City"/>
    <n v="10.318263999999999"/>
    <n v="123.88644499999999"/>
    <s v="233-4550/ 412-7388"/>
    <m/>
    <s v="Private"/>
    <x v="0"/>
    <s v="WTR"/>
    <x v="0"/>
    <x v="5"/>
    <s v="NC II"/>
    <s v="141 hours"/>
    <n v="201307022074"/>
    <d v="2024-01-24T00:00:00"/>
    <d v="2029-01-25T00:00:00"/>
    <s v="Not indicated"/>
    <s v="Not indicated"/>
    <s v="Not indicated"/>
    <m/>
    <m/>
  </r>
  <r>
    <s v="VII"/>
    <x v="1"/>
    <x v="5"/>
    <x v="39"/>
    <s v="3rd"/>
    <s v="0722-0015"/>
    <x v="122"/>
    <m/>
    <s v="Brian C. Yuson - President/CEO"/>
    <s v="Poblacion, Compostela, Cebu"/>
    <n v="10.450952355911699"/>
    <n v="124.011937765491"/>
    <s v="(032) 425-6061 / 260-2649"/>
    <s v="sjasti.training@gmail.com"/>
    <s v="Private"/>
    <x v="0"/>
    <s v="WTR"/>
    <x v="10"/>
    <x v="154"/>
    <s v="NC II"/>
    <s v="301 hours"/>
    <s v="20220722CONPIP218033"/>
    <d v="2022-08-17T00:00:00"/>
    <d v="2027-08-16T00:00:00"/>
    <s v="Rodiel D. Cambaya"/>
    <s v="NTTC No. 221807221200306"/>
    <d v="2027-03-12T00:00:00"/>
    <m/>
    <m/>
  </r>
  <r>
    <s v="VII"/>
    <x v="1"/>
    <x v="5"/>
    <x v="39"/>
    <s v="3rd"/>
    <s v="0722-0015"/>
    <x v="122"/>
    <m/>
    <s v="Brian C. Yuson - President/CEO"/>
    <s v="Poblacion, Compostela, Cebu"/>
    <n v="10.450952355911699"/>
    <n v="124.011937765491"/>
    <s v="(032) 4258424/ 4258424"/>
    <s v="sjasti.training@gmail.com"/>
    <s v="Private"/>
    <x v="0"/>
    <s v="WTR"/>
    <x v="3"/>
    <x v="9"/>
    <s v="NC II"/>
    <s v="118 Hours"/>
    <s v="20180722ALTDRV204128"/>
    <d v="2023-12-28T00:00:00"/>
    <d v="2028-12-29T00:00:00"/>
    <s v="Fernand F. Delima"/>
    <s v="NTTC No. 161507221200024"/>
    <d v="2020-11-09T00:00:00"/>
    <d v="2025-04-14T00:00:00"/>
    <s v="C"/>
  </r>
  <r>
    <s v="VII"/>
    <x v="1"/>
    <x v="5"/>
    <x v="39"/>
    <s v="3rd"/>
    <s v="0722-0015"/>
    <x v="122"/>
    <m/>
    <s v="Brian C. Yuson - President/CEO"/>
    <s v="Poblacion, Compostela, Cebu"/>
    <n v="10.450952355911699"/>
    <n v="124.011937765491"/>
    <s v="(032) 4258424/ 4258424_x000a_ 425-6061_x000a_ 2602649"/>
    <s v="sjasti.training@gmail.com"/>
    <s v="Private"/>
    <x v="0"/>
    <s v="WTR"/>
    <x v="2"/>
    <x v="16"/>
    <s v="NC II"/>
    <s v="280 hours"/>
    <s v="20190722ELCCSS213031"/>
    <d v="2023-12-28T00:00:00"/>
    <d v="2028-12-29T00:00:00"/>
    <s v="Brian C. Buatans"/>
    <s v="NTTC No.181707221200244"/>
    <d v="2022-10-27T00:00:00"/>
    <d v="2024-06-10T00:00:00"/>
    <s v="C"/>
  </r>
  <r>
    <s v="VII"/>
    <x v="1"/>
    <x v="5"/>
    <x v="39"/>
    <s v="3rd"/>
    <s v="0722-0015"/>
    <x v="122"/>
    <m/>
    <s v="Brian C. Yuson - President/CEO"/>
    <s v="Poblacion, Compostela, Cebu"/>
    <n v="10.450952355911699"/>
    <n v="124.011937765491"/>
    <s v="(032) 4258424/ 4258424"/>
    <s v="sjasti.training@gmail.com"/>
    <s v="Private"/>
    <x v="0"/>
    <s v="WTR"/>
    <x v="2"/>
    <x v="7"/>
    <s v="NC II"/>
    <s v="196 hours"/>
    <s v="20180722ELCEIM215058"/>
    <d v="2023-12-28T00:00:00"/>
    <d v="2028-12-29T00:00:00"/>
    <s v="Anthony M. Adollada"/>
    <s v="NTTC No. 242307221200020"/>
    <d v="2028-12-20T00:00:00"/>
    <d v="2025-04-14T00:00:00"/>
    <s v="C"/>
  </r>
  <r>
    <s v="VII"/>
    <x v="1"/>
    <x v="1"/>
    <x v="47"/>
    <s v="4th"/>
    <s v="0722-0167"/>
    <x v="123"/>
    <m/>
    <s v="Verna V. Magallon, President"/>
    <s v="Poblacion, Alegria, Cebu"/>
    <n v="9.7810974132285793"/>
    <n v="123.35419264753401"/>
    <s v="476-7100"/>
    <s v="alegriaorganicdemofarm@gmail.com"/>
    <s v="Private"/>
    <x v="3"/>
    <s v="WTR"/>
    <x v="9"/>
    <x v="26"/>
    <s v="NC II"/>
    <s v="360 Hours"/>
    <s v="WTR No. 20170722AFPOAP212103"/>
    <d v="2024-05-08T00:00:00"/>
    <d v="2029-05-09T00:00:00"/>
    <s v="Cristino L. Villamor, Danilo B. Amante, Paulino D. Catacutan, Justino L. Libron, Nestor N. Endona, Delfin A. Quinanola, Francisco E. Dacillo"/>
    <s v="NC No. 16064502005416, NC No. 17076102001181, NC No. 17076102000362, nc No. 17076102001197, NC No. 17076102000364, NC No. 17076102001214, NC No. 17076102001192"/>
    <s v="April 6, 2021, May 12, 2022, February 12, 2022, May 13, 2022, February 13, 2022, May 15, 2022, May 13, 2022"/>
    <d v="2024-07-17T00:00:00"/>
    <s v="C"/>
  </r>
  <r>
    <s v="VII"/>
    <x v="1"/>
    <x v="4"/>
    <x v="41"/>
    <s v="HUC"/>
    <s v="0722-0023"/>
    <x v="124"/>
    <m/>
    <m/>
    <s v="Poblacion, Madridejos, Cebu"/>
    <n v="11.337104026115499"/>
    <n v="123.72433730199801"/>
    <s v="(032) 2610235/ 261-0234"/>
    <m/>
    <s v="Private"/>
    <x v="6"/>
    <s v="WTR"/>
    <x v="1"/>
    <x v="6"/>
    <s v="NC II"/>
    <s v="268 Hours"/>
    <n v="907022203"/>
    <d v="2024-05-24T00:00:00"/>
    <d v="2029-05-27T00:00:00"/>
    <s v="Christopher E. Panique"/>
    <s v="NTTC No. 191707221200165"/>
    <d v="2024-02-29T00:00:00"/>
    <d v="2024-09-09T00:00:00"/>
    <s v="C"/>
  </r>
  <r>
    <s v="VII"/>
    <x v="1"/>
    <x v="0"/>
    <x v="29"/>
    <s v="HUC"/>
    <s v="0722-0163"/>
    <x v="125"/>
    <m/>
    <s v="Paulette D. Liu"/>
    <s v="Skills Campus, General Maxilom Avenue, Cebu City"/>
    <n v="10.309392424260601"/>
    <n v="123.90447328083199"/>
    <s v="0949-994-7935 / 0917-632-4425 / (032) 234-6102"/>
    <s v="skills@primary.com.ph"/>
    <s v="Private"/>
    <x v="0"/>
    <s v="WTR"/>
    <x v="10"/>
    <x v="36"/>
    <s v="NC II"/>
    <s v="242 Hours"/>
    <s v="20220722CONRSW213031"/>
    <d v="2023-12-07T00:00:00"/>
    <d v="2028-12-11T00:00:00"/>
    <s v="Steve Y. Banzon_x000a_ Teddy M. Taray"/>
    <s v="NTTC No. 181707221200268_x000a_ NTTC No. 211707221200193"/>
    <s v="July 12, 2023_x000a_ January 12, 2025"/>
    <m/>
    <m/>
  </r>
  <r>
    <s v="VII"/>
    <x v="1"/>
    <x v="0"/>
    <x v="29"/>
    <s v="HUC"/>
    <s v="0722-0163"/>
    <x v="125"/>
    <m/>
    <s v="Paulette D. Liu"/>
    <s v="Skills Campus, General Maxilom Avenue, Cebu City"/>
    <n v="10.309392424260601"/>
    <n v="123.90447328083199"/>
    <s v="0949-994-7935 / 0917-632-4425 / (032) 234-6102"/>
    <s v="skills@primary.com.ph"/>
    <s v="Private"/>
    <x v="0"/>
    <s v="WTR"/>
    <x v="10"/>
    <x v="155"/>
    <s v="NC II"/>
    <s v="236 Hours"/>
    <s v="20220722CONBUL207030"/>
    <d v="2023-12-07T00:00:00"/>
    <d v="2028-12-11T00:00:00"/>
    <s v="Dennis B. Pareja"/>
    <s v="NTTC No. 201707221200314"/>
    <d v="2025-11-03T00:00:00"/>
    <m/>
    <m/>
  </r>
  <r>
    <s v="VII"/>
    <x v="1"/>
    <x v="0"/>
    <x v="29"/>
    <s v="HUC"/>
    <s v="0722-0163"/>
    <x v="125"/>
    <m/>
    <s v="Paulette D. Liu"/>
    <s v="Skills Campus, General Maxilom Avenue, Cebu City"/>
    <n v="10.309392424260601"/>
    <n v="123.90447328083199"/>
    <s v="0949-994-7935 / 0917-632-4425 / (032) 234-6102"/>
    <s v="skills@primary.com.ph"/>
    <s v="Private"/>
    <x v="0"/>
    <s v="WTR"/>
    <x v="10"/>
    <x v="156"/>
    <s v="NC II"/>
    <s v="242 Hours"/>
    <s v="20220722CONRRO207029"/>
    <d v="2023-12-07T00:00:00"/>
    <d v="2028-12-11T00:00:00"/>
    <s v="Dennis B. Pareja"/>
    <s v="NTTC No. 211707221200084"/>
    <d v="2026-01-13T00:00:00"/>
    <m/>
    <m/>
  </r>
  <r>
    <s v="VII"/>
    <x v="1"/>
    <x v="0"/>
    <x v="29"/>
    <s v="HUC"/>
    <s v="0722-0163"/>
    <x v="125"/>
    <m/>
    <s v="Paulette D. Liu"/>
    <s v="Skills Campus, General Maxilom Avenue, Cebu City"/>
    <n v="10.309392424260601"/>
    <n v="123.90447328083199"/>
    <s v="0949-994-7935 / 0917-632-4425 / (032) 234-6102"/>
    <s v="skills@primary.com.ph"/>
    <s v="Private"/>
    <x v="0"/>
    <s v="WTR"/>
    <x v="10"/>
    <x v="157"/>
    <s v="NC II"/>
    <s v="282 Hours"/>
    <s v="20220722CONPLM214028"/>
    <d v="2023-12-07T00:00:00"/>
    <d v="2028-12-11T00:00:00"/>
    <s v="Rey F. Escuadro"/>
    <s v="NTTC No. 211707221200216"/>
    <d v="2026-05-17T00:00:00"/>
    <m/>
    <m/>
  </r>
  <r>
    <s v="VII"/>
    <x v="1"/>
    <x v="2"/>
    <x v="42"/>
    <s v="1st"/>
    <s v="0722-0152"/>
    <x v="125"/>
    <m/>
    <s v="Paulette D. Liu"/>
    <s v="Ward 1, Poblacion, Minglanilla, Cebu"/>
    <n v="10.308724"/>
    <n v="123.904753"/>
    <s v="0949-994-7935 / 0917-632-4425 / (032) 234-6102"/>
    <s v="skills@primary.com.ph"/>
    <s v="Private"/>
    <x v="0"/>
    <s v="RTP"/>
    <x v="4"/>
    <x v="158"/>
    <s v="N/A"/>
    <s v="1036 hours"/>
    <s v="NTR No.202207220002"/>
    <d v="2022-01-12T00:00:00"/>
    <d v="2027-01-11T00:00:00"/>
    <s v="MARBEN C. MANABAT"/>
    <s v="TMC No. 18072201008426"/>
    <s v="Not indicated"/>
    <m/>
    <m/>
  </r>
  <r>
    <s v="VII"/>
    <x v="1"/>
    <x v="0"/>
    <x v="29"/>
    <s v="HUC"/>
    <s v="0722-0163"/>
    <x v="125"/>
    <m/>
    <s v="Paulette D. Liu"/>
    <s v="Skills Campus, General Maxilom Avenue, Cebu City"/>
    <n v="10.309392424260601"/>
    <n v="123.90447328083199"/>
    <s v="0949-994-7935 / 0917-632-4425 / (032) 234-6102"/>
    <s v="skills@primary.com.ph"/>
    <s v="Private"/>
    <x v="0"/>
    <s v="WTR"/>
    <x v="3"/>
    <x v="9"/>
    <s v="NC II"/>
    <s v="278 hours"/>
    <s v="20220722ALTDRV204014"/>
    <d v="2023-12-07T00:00:00"/>
    <d v="2028-12-11T00:00:00"/>
    <s v="Steve Y. Banzon"/>
    <s v="NTTC No.201707221200308"/>
    <s v="Not indicated"/>
    <m/>
    <m/>
  </r>
  <r>
    <s v="VII"/>
    <x v="1"/>
    <x v="0"/>
    <x v="29"/>
    <s v="HUC"/>
    <s v="0722-0163"/>
    <x v="125"/>
    <m/>
    <s v="Paulette D. Liu"/>
    <s v="Skills Campus, General Maxilom Avenue, Cebu City"/>
    <n v="10.309392424260601"/>
    <n v="123.90447328083199"/>
    <s v="0949-994-7935 / 0917-632-4425 / (032) 234-6102"/>
    <s v="skills@primary.com.ph"/>
    <s v="Private"/>
    <x v="0"/>
    <s v="WTR"/>
    <x v="2"/>
    <x v="7"/>
    <s v="NC II"/>
    <s v="276 hours"/>
    <s v="20210722ELCEIM215098"/>
    <d v="2023-12-07T00:00:00"/>
    <d v="2028-12-11T00:00:00"/>
    <s v="Ryan Jose D. Oplas"/>
    <s v="NTTC No. 181707221200333"/>
    <d v="2023-06-13T00:00:00"/>
    <d v="2024-05-15T00:00:00"/>
    <s v="C"/>
  </r>
  <r>
    <s v="VII"/>
    <x v="1"/>
    <x v="0"/>
    <x v="29"/>
    <s v="HUC"/>
    <s v="0722-0163"/>
    <x v="125"/>
    <m/>
    <s v="Paulette D. Liu"/>
    <s v="Skills Campus, General Maxilom Avenue, Cebu City"/>
    <n v="10.309392424260601"/>
    <n v="123.90447328083199"/>
    <s v="0949-994-7935 / 0917-632-4425 / (032) 234-6102"/>
    <s v="skills@primary.com.ph"/>
    <s v="Private"/>
    <x v="0"/>
    <s v="WTR"/>
    <x v="10"/>
    <x v="32"/>
    <s v="NC II"/>
    <s v="196 hours"/>
    <s v="20210722CONSFI212062"/>
    <d v="2023-12-07T00:00:00"/>
    <d v="2028-12-11T00:00:00"/>
    <s v="Steve Y. Banzon"/>
    <s v="NTTC No. 211707221200112"/>
    <d v="2024-12-11T00:00:00"/>
    <d v="2024-05-15T00:00:00"/>
    <s v="C"/>
  </r>
  <r>
    <s v="VII"/>
    <x v="1"/>
    <x v="0"/>
    <x v="29"/>
    <s v="HUC"/>
    <s v="0722-0163"/>
    <x v="125"/>
    <m/>
    <s v="Paulette D. Liu"/>
    <s v="Skills Campus, General Maxilom Avenue, Cebu City"/>
    <n v="10.309392424260601"/>
    <n v="123.90447328083199"/>
    <s v="0949-994-7935 / 0917-632-4425 / (032) 234-6102"/>
    <s v="skills@primary.com.ph"/>
    <s v="Private"/>
    <x v="0"/>
    <s v="WTR"/>
    <x v="10"/>
    <x v="23"/>
    <s v="NC II"/>
    <s v="261 hours"/>
    <s v="20220722CONMAS218043"/>
    <d v="2022-09-27T00:00:00"/>
    <d v="2027-09-26T00:00:00"/>
    <s v="Steve Y. Banzon"/>
    <s v="NTTC No. 201707221200078"/>
    <d v="2025-01-08T00:00:00"/>
    <m/>
    <m/>
  </r>
  <r>
    <s v="VII"/>
    <x v="1"/>
    <x v="0"/>
    <x v="29"/>
    <s v="HUC"/>
    <s v="0722-0163"/>
    <x v="125"/>
    <m/>
    <s v="Paulette D. Liu"/>
    <s v="Skills Campus, General Maxilom Avenue, Cebu City"/>
    <n v="10.309392424260601"/>
    <n v="123.90447328083199"/>
    <s v="0949-994-7935 / 0917-632-4425 / (032) 234-6102"/>
    <s v="skills@primary.com.ph"/>
    <s v="Private"/>
    <x v="0"/>
    <s v="WTR"/>
    <x v="10"/>
    <x v="159"/>
    <s v="NC II"/>
    <s v="261 hours"/>
    <s v="20220722CONSCA218044"/>
    <d v="2022-09-27T00:00:00"/>
    <d v="2027-09-26T00:00:00"/>
    <s v="Steve Y. Banzon"/>
    <s v="NTTC No. 201707221200079"/>
    <d v="2025-01-08T00:00:00"/>
    <m/>
    <m/>
  </r>
  <r>
    <s v="VII"/>
    <x v="1"/>
    <x v="0"/>
    <x v="29"/>
    <s v="HUC"/>
    <s v="0722-0163"/>
    <x v="125"/>
    <m/>
    <s v="Paulette D. Liu"/>
    <s v="Skills Campus, General Maxilom Avenue, Cebu City"/>
    <n v="10.309392424260601"/>
    <n v="123.90447328083199"/>
    <s v="0949-994-7935 / 0917-632-4425 / (032) 234-6102"/>
    <s v="skills@primary.com.ph"/>
    <s v="Private"/>
    <x v="0"/>
    <s v="WTR"/>
    <x v="10"/>
    <x v="22"/>
    <s v="NC II"/>
    <s v="381 hours"/>
    <s v="20220722CONCAR218045"/>
    <d v="2022-09-27T00:00:00"/>
    <d v="2027-09-26T00:00:00"/>
    <s v="Steve Y. Banzon"/>
    <s v="NTTC No. 191707221200353"/>
    <d v="2024-07-14T00:00:00"/>
    <m/>
    <m/>
  </r>
  <r>
    <s v="VII"/>
    <x v="1"/>
    <x v="0"/>
    <x v="29"/>
    <s v="HUC"/>
    <s v="0722-0163"/>
    <x v="125"/>
    <m/>
    <s v="Paulette D. Liu"/>
    <s v="Skills Campus, General Maxilom Avenue, Cebu City"/>
    <n v="10.309392424260601"/>
    <n v="123.90447328083199"/>
    <s v="0949-994-7935 / 0917-632-4425 / (032) 234-6102"/>
    <s v="skills@primary.com.ph"/>
    <s v="Private"/>
    <x v="0"/>
    <s v="WTR"/>
    <x v="10"/>
    <x v="37"/>
    <s v="NC II"/>
    <s v="197 hours"/>
    <s v="20220722CONTIL218016"/>
    <d v="2022-03-08T00:00:00"/>
    <d v="2027-03-07T00:00:00"/>
    <s v="Steve Y. Banzon"/>
    <s v="NTTC No. 191707221200436"/>
    <d v="2024-08-06T00:00:00"/>
    <m/>
    <m/>
  </r>
  <r>
    <s v="VII"/>
    <x v="1"/>
    <x v="0"/>
    <x v="29"/>
    <s v="HUC"/>
    <s v="0722-0163"/>
    <x v="125"/>
    <m/>
    <s v="Paulette D. Liu"/>
    <s v="Skills Campus, General Maxilom Avenue, Cebu City"/>
    <n v="10.309392424260601"/>
    <n v="123.90447328083199"/>
    <s v="0949-994-7935 / 0917-632-4425 / (032) 234-6102"/>
    <s v="skills@primary.com.ph"/>
    <s v="Private"/>
    <x v="0"/>
    <s v="WTR"/>
    <x v="4"/>
    <x v="31"/>
    <s v="NC II"/>
    <s v="120 hours"/>
    <s v="WTR No. 201607222193"/>
    <d v="2023-12-07T00:00:00"/>
    <d v="2028-12-11T00:00:00"/>
    <s v="Not indicated"/>
    <s v="Not indicated"/>
    <s v="Not indicated"/>
    <d v="2025-05-07T00:00:00"/>
    <s v="C"/>
  </r>
  <r>
    <s v="VII"/>
    <x v="1"/>
    <x v="0"/>
    <x v="29"/>
    <s v="HUC"/>
    <s v="0722-0163"/>
    <x v="125"/>
    <m/>
    <s v="Paulette D. Liu"/>
    <s v="Skills Campus, General Maxilom Avenue, Cebu City"/>
    <n v="10.309392424260601"/>
    <n v="123.90447328083199"/>
    <s v="0949-994-7935 / 0917-632-4425 / (032) 234-6102"/>
    <s v="skills@primary.com.ph"/>
    <s v="Private"/>
    <x v="0"/>
    <s v="WTR"/>
    <x v="4"/>
    <x v="10"/>
    <s v="NC II"/>
    <s v="786 hours"/>
    <s v="20190722HHCCGV207042"/>
    <d v="2023-12-07T00:00:00"/>
    <d v="2028-12-11T00:00:00"/>
    <s v="Javeson Roy C. Batuto"/>
    <s v="NTTC No. 151508781200202"/>
    <d v="2019-09-23T00:00:00"/>
    <d v="2024-05-15T00:00:00"/>
    <s v="C"/>
  </r>
  <r>
    <s v="VII"/>
    <x v="1"/>
    <x v="0"/>
    <x v="29"/>
    <s v="HUC"/>
    <s v="0722-0163"/>
    <x v="125"/>
    <m/>
    <s v="Paulette D. Liu"/>
    <s v="Skills Campus, General Maxilom Avenue, Cebu City"/>
    <n v="10.309392424260601"/>
    <n v="123.90447328083199"/>
    <s v="0949-994-7935 / 0917-632-4425 / (032) 234-6102"/>
    <s v="skills@primary.com.ph"/>
    <s v="Private"/>
    <x v="0"/>
    <s v="WTR"/>
    <x v="0"/>
    <x v="4"/>
    <s v="NC II"/>
    <s v="596 Hours"/>
    <s v="20220722TRSHSK213080"/>
    <d v="2023-12-07T00:00:00"/>
    <d v="2028-12-11T00:00:00"/>
    <s v="Not indicated"/>
    <s v="Not indicated"/>
    <s v="Not indicated"/>
    <d v="2024-05-15T00:00:00"/>
    <s v="C"/>
  </r>
  <r>
    <s v="VII"/>
    <x v="1"/>
    <x v="0"/>
    <x v="29"/>
    <s v="HUC"/>
    <s v="0722-0163"/>
    <x v="125"/>
    <m/>
    <s v="Paulette D. Liu"/>
    <s v="Skills Campus, General Maxilom Avenue, Cebu City"/>
    <n v="10.309392424260601"/>
    <n v="123.90447328083199"/>
    <s v="0949-994-7935 / 0917-632-4425 / (032) 234-6102"/>
    <s v="skills@primary.com.ph"/>
    <s v="Private"/>
    <x v="0"/>
    <s v="WTR"/>
    <x v="1"/>
    <x v="6"/>
    <s v="NC II"/>
    <s v="268 Hours"/>
    <s v="WTR No. 201607222214"/>
    <d v="2024-05-13T00:00:00"/>
    <d v="2029-05-14T00:00:00"/>
    <s v="Not indicated"/>
    <s v="Not indicated"/>
    <s v="Not indicated"/>
    <m/>
    <m/>
  </r>
  <r>
    <s v="VII"/>
    <x v="1"/>
    <x v="0"/>
    <x v="29"/>
    <s v="HUC"/>
    <s v="0722-0163"/>
    <x v="125"/>
    <m/>
    <s v="Paulette D. Liu"/>
    <s v="Skills Campus, General Maxilom Avenue, Cebu City"/>
    <n v="10.309392424260601"/>
    <n v="123.90447328083199"/>
    <s v="0949-994-7935 / 0917-632-4425 / (032) 234-6102"/>
    <s v="skills@primary.com.ph"/>
    <s v="Private"/>
    <x v="0"/>
    <s v="WTR"/>
    <x v="0"/>
    <x v="1"/>
    <s v="NC II"/>
    <s v="356 Hours"/>
    <s v="WTR No. 20170722TRSFBS213097"/>
    <d v="2023-12-07T00:00:00"/>
    <d v="2028-12-11T00:00:00"/>
    <s v="Duffy O. Obeso"/>
    <s v="NTCC No. 15120722100224"/>
    <d v="2020-04-22T00:00:00"/>
    <d v="2024-06-26T00:00:00"/>
    <s v="C"/>
  </r>
  <r>
    <s v="VII"/>
    <x v="1"/>
    <x v="0"/>
    <x v="29"/>
    <s v="HUC"/>
    <s v="0722-0163"/>
    <x v="125"/>
    <m/>
    <s v="Paulette D. Liu"/>
    <s v="Skills Campus, General Maxilom Avenue, Cebu City"/>
    <n v="10.309392424260601"/>
    <n v="123.90447328083199"/>
    <s v="0949-994-7935 / 0917-632-4425 / (032) 234-6102"/>
    <s v="skills@primary.com.ph"/>
    <s v="Private"/>
    <x v="0"/>
    <s v="WTR"/>
    <x v="8"/>
    <x v="15"/>
    <s v="Level I"/>
    <s v="264 Hours"/>
    <s v="WTR No. 20170722TVETTVT111126"/>
    <d v="2017-07-13T00:00:00"/>
    <d v="2028-04-12T00:00:00"/>
    <s v="Leah B. Adalid, Jerry D. Anos, Steve Y. Banzon, Marben C. Manabat, Ryan Jose D. Oplas, Dennis B. Pareja, Myrna P. Pitaluna, Teddy M. Taray"/>
    <s v="TMC No. 1207020100177, TMC No. 1207020100178, TMC No. 1207020100179, TMC No. 1307020100072, TMC No. 1307020100014, TMC No. 1207020100184, TMC No. 1207020100186, TMC No. 1207020100189"/>
    <s v="November 8, 2017, November 8, 2017, November 8, 2017. March 6, 2018, January 18, 2018, November 8, 2017, November 8, 2017, November 8, 2017"/>
    <d v="2024-05-15T00:00:00"/>
    <s v="C"/>
  </r>
  <r>
    <s v="VII"/>
    <x v="1"/>
    <x v="0"/>
    <x v="29"/>
    <s v="HUC"/>
    <s v="0722-0080"/>
    <x v="126"/>
    <m/>
    <s v="Amorlina D. Venturillo"/>
    <s v="Rm. 201 Lim`s Brotherhood, Osmeña Blvd., Cor. J. Llorente St., Capitol Site Cebu City"/>
    <n v="10.311535178741501"/>
    <n v="123.89239690966799"/>
    <s v="(032) 254-8324_x000a_ 254-8323"/>
    <s v="sicesphilcebu@yahoo.com                  sicescebucity@gmail.com"/>
    <s v="Private"/>
    <x v="0"/>
    <s v="WTR"/>
    <x v="4"/>
    <x v="10"/>
    <s v="NC II"/>
    <s v="970 hours"/>
    <s v="20190722HHCCGV207001"/>
    <d v="2024-05-06T00:00:00"/>
    <d v="2029-05-07T00:00:00"/>
    <s v="Amorlina D. Venturillo Ronald S. Ledesma"/>
    <s v="NTTC No. 141407021239562 NTTC No. 171507221200169"/>
    <s v="1-Oct-19 20-Feb-20"/>
    <d v="2024-09-11T00:00:00"/>
    <s v="C"/>
  </r>
  <r>
    <s v="VII"/>
    <x v="1"/>
    <x v="0"/>
    <x v="28"/>
    <s v="Component"/>
    <s v="0722-0013"/>
    <x v="127"/>
    <m/>
    <m/>
    <s v="J.P. Rizal St., Talisay City, Cebu"/>
    <n v="10.2463330755836"/>
    <n v="123.846387894324"/>
    <s v="272-6865, 272-3828"/>
    <s v="mario03281990@gmail.com"/>
    <s v="Private"/>
    <x v="6"/>
    <s v="WTR"/>
    <x v="11"/>
    <x v="29"/>
    <s v="NC II"/>
    <s v="275 Hours"/>
    <n v="807022073"/>
    <d v="2024-05-08T00:00:00"/>
    <d v="2029-05-09T00:00:00"/>
    <s v="Not indicated"/>
    <s v="Not indicated"/>
    <s v="Not indicated"/>
    <m/>
    <m/>
  </r>
  <r>
    <s v="VII"/>
    <x v="1"/>
    <x v="0"/>
    <x v="42"/>
    <s v="1st"/>
    <s v="0722-0014"/>
    <x v="127"/>
    <m/>
    <s v="Sr. Lilibeth Gustilo, SM "/>
    <s v="Tungkop, Minglanilla,Cebu"/>
    <n v="10.2387634467075"/>
    <n v="123.779034975058"/>
    <s v="(032) 2728636/ 2734858"/>
    <s v="mario03281990@gmail.com"/>
    <s v="Private"/>
    <x v="0"/>
    <s v="WTR"/>
    <x v="11"/>
    <x v="30"/>
    <s v="NC II"/>
    <s v="275 Hours"/>
    <n v="807022104"/>
    <d v="2024-05-21T00:00:00"/>
    <d v="2029-05-22T00:00:00"/>
    <s v="Not indicated"/>
    <s v="Not indicated"/>
    <s v="Not indicated"/>
    <m/>
    <m/>
  </r>
  <r>
    <s v="VII"/>
    <x v="1"/>
    <x v="0"/>
    <x v="42"/>
    <s v="1st"/>
    <s v="0722-0014"/>
    <x v="127"/>
    <m/>
    <s v="Sr. Lilibeth Gustilo, SM "/>
    <s v="Tungkop, Minglanilla,Cebu"/>
    <n v="10.2387634467075"/>
    <n v="123.779034975058"/>
    <s v="(032) 2728636/ 2734858"/>
    <s v="mario03281990@gmail.com"/>
    <s v="Private"/>
    <x v="0"/>
    <s v="WTR"/>
    <x v="1"/>
    <x v="8"/>
    <s v="NC I"/>
    <s v="268 Hours"/>
    <n v="907022120"/>
    <d v="2024-05-21T00:00:00"/>
    <d v="2029-05-22T00:00:00"/>
    <s v="Not indicated"/>
    <s v="Not indicated"/>
    <s v="Not indicated"/>
    <d v="2024-09-10T00:00:00"/>
    <s v="C"/>
  </r>
  <r>
    <s v="VII"/>
    <x v="1"/>
    <x v="0"/>
    <x v="28"/>
    <s v="Component"/>
    <s v="0722-0013"/>
    <x v="127"/>
    <m/>
    <m/>
    <s v="J.P. Rizal St., Talisay City, Cebu"/>
    <n v="10.2463330755836"/>
    <n v="123.846387894324"/>
    <s v="272-6865, 272-3828"/>
    <s v="mario03281990@gmail.com"/>
    <s v="Private"/>
    <x v="6"/>
    <s v="WTR"/>
    <x v="7"/>
    <x v="14"/>
    <s v="NC III"/>
    <s v="292 hours"/>
    <n v="201407023111"/>
    <d v="2024-05-08T00:00:00"/>
    <d v="2029-05-09T00:00:00"/>
    <s v="Madelyn M. Bisbe"/>
    <s v="NTTC No. 232307221300155"/>
    <d v="2027-11-01T00:00:00"/>
    <m/>
    <m/>
  </r>
  <r>
    <s v="VII"/>
    <x v="1"/>
    <x v="0"/>
    <x v="28"/>
    <s v="Component"/>
    <s v="0722-0013"/>
    <x v="127"/>
    <m/>
    <m/>
    <s v="J.P. Rizal St., Talisay City, Cebu"/>
    <n v="10.2463330755836"/>
    <n v="123.846387894324"/>
    <s v="272-6865, 272-3828"/>
    <s v="mario03281990@gmail.com"/>
    <s v="Private"/>
    <x v="6"/>
    <s v="WTR"/>
    <x v="2"/>
    <x v="16"/>
    <s v="NC II"/>
    <s v="280 Hours"/>
    <s v="WTR No. 201607222164"/>
    <d v="2024-05-08T00:00:00"/>
    <d v="2029-05-09T00:00:00"/>
    <s v="Not indicated"/>
    <s v="Not indicated"/>
    <s v="Not indicated"/>
    <m/>
    <m/>
  </r>
  <r>
    <s v="VII"/>
    <x v="1"/>
    <x v="0"/>
    <x v="28"/>
    <s v="Component"/>
    <s v="0722-0013"/>
    <x v="127"/>
    <m/>
    <m/>
    <s v="J.P. Rizal St., Talisay City, Cebu"/>
    <n v="10.2463330755836"/>
    <n v="123.846387894324"/>
    <s v="272-6865, 272-3828"/>
    <s v="mario03281990@gmail.com"/>
    <s v="Private"/>
    <x v="6"/>
    <s v="WTR"/>
    <x v="2"/>
    <x v="109"/>
    <s v="NC II"/>
    <s v="260 hours"/>
    <s v="WTR No. 201607222165"/>
    <d v="2024-05-08T00:00:00"/>
    <d v="2029-05-09T00:00:00"/>
    <s v="Kerwin C. Colina_x000a_Ruperto V. Pable"/>
    <s v="NTTC No. 222207221200310_x000a_NTTC No. 212107221200442"/>
    <s v="7/4/2024_x000a_10/27/2026"/>
    <m/>
    <m/>
  </r>
  <r>
    <s v="VII"/>
    <x v="1"/>
    <x v="0"/>
    <x v="28"/>
    <s v="Component"/>
    <s v="0722-0013"/>
    <x v="127"/>
    <m/>
    <m/>
    <s v="J.P. Rizal St., Talisay City, Cebu"/>
    <n v="10.2463330755836"/>
    <n v="123.846387894324"/>
    <s v="272-6865, 272-3828"/>
    <s v="mario03281990@gmail.com"/>
    <s v="Private"/>
    <x v="6"/>
    <s v="WTR"/>
    <x v="10"/>
    <x v="160"/>
    <s v="NC II"/>
    <s v="206 Hours"/>
    <s v="WTR No. 201707222042"/>
    <d v="2024-05-08T00:00:00"/>
    <d v="2029-05-09T00:00:00"/>
    <s v="Josephine Cavalida"/>
    <s v="NTTC No. 171607221200013"/>
    <s v="Not indicated"/>
    <d v="2024-07-03T00:00:00"/>
    <s v="C"/>
  </r>
  <r>
    <s v="VII"/>
    <x v="1"/>
    <x v="1"/>
    <x v="29"/>
    <s v="HUC"/>
    <s v="0722-0049"/>
    <x v="128"/>
    <m/>
    <s v="Atty. Emmeline Sacay-Hwan"/>
    <s v="E. Osmeña Street, Guadalupe, Cebu City"/>
    <n v="10.322321894061"/>
    <n v="123.88705080624401"/>
    <s v="520-9208"/>
    <m/>
    <s v="Private"/>
    <x v="0"/>
    <s v="RTP"/>
    <x v="5"/>
    <x v="161"/>
    <s v="N/A"/>
    <s v="120 hours"/>
    <n v="201407020120"/>
    <d v="2024-05-16T00:00:00"/>
    <d v="2029-05-17T00:00:00"/>
    <s v="Mary Cris Millanes_x000a_Marjory Lahoy_x000a_Alvie Marturillas_x000a_Angely Briones_x000a_Renie Nieves_x000a_Maria Joanna Amit_x000a_Jee Ann Punay_x000a_Al John Christopher Cornejo"/>
    <s v="Not indicated"/>
    <s v="Not indicated"/>
    <m/>
    <m/>
  </r>
  <r>
    <s v="VII"/>
    <x v="1"/>
    <x v="5"/>
    <x v="39"/>
    <s v="3rd"/>
    <s v="0722-0015"/>
    <x v="122"/>
    <m/>
    <s v="Brian C. Yuson - President/CEO"/>
    <s v="Poblacion, Compostela, Cebu"/>
    <n v="10.450952355911699"/>
    <n v="124.011937765491"/>
    <s v="(032) - 425-8424/ 495-9955"/>
    <s v="sjasti.training@gmail.com"/>
    <s v="Private"/>
    <x v="0"/>
    <s v="WTR"/>
    <x v="1"/>
    <x v="8"/>
    <s v="NC I"/>
    <s v="268 Hours"/>
    <n v="907021069"/>
    <d v="2023-12-28T00:00:00"/>
    <d v="2028-12-29T00:00:00"/>
    <s v="Not indicated"/>
    <s v="Not indicated"/>
    <s v="Not indicated"/>
    <d v="2024-04-22T00:00:00"/>
    <s v="C"/>
  </r>
  <r>
    <s v="VII"/>
    <x v="1"/>
    <x v="5"/>
    <x v="39"/>
    <s v="3rd"/>
    <s v="0722-0015"/>
    <x v="122"/>
    <m/>
    <s v="Brian C. Yuson - President/CEO"/>
    <s v="Poblacion, Compostela, Cebu"/>
    <n v="10.450952355911699"/>
    <n v="124.011937765491"/>
    <s v="(032) - 425-8424/ 495-9955"/>
    <s v="sjasti.training@gmail.com"/>
    <s v="Private"/>
    <x v="0"/>
    <s v="WTR"/>
    <x v="1"/>
    <x v="6"/>
    <s v="NC II"/>
    <s v="268 Hours"/>
    <n v="907022062"/>
    <d v="2023-12-28T00:00:00"/>
    <d v="2028-12-29T00:00:00"/>
    <s v="Not indicated"/>
    <s v="Not indicated"/>
    <s v="Not indicated"/>
    <d v="2024-04-22T00:00:00"/>
    <s v="C"/>
  </r>
  <r>
    <s v="VII"/>
    <x v="1"/>
    <x v="5"/>
    <x v="39"/>
    <s v="3rd"/>
    <s v="0722-0015"/>
    <x v="122"/>
    <m/>
    <s v="Brian C. Yuson - President/CEO"/>
    <s v="Poblacion, Compostela, Cebu"/>
    <n v="10.450952355911699"/>
    <n v="124.011937765491"/>
    <s v="(032) - 425-8424/ 495-9955"/>
    <s v="sjasti.training@gmail.com"/>
    <s v="Private"/>
    <x v="0"/>
    <s v="WTR"/>
    <x v="1"/>
    <x v="24"/>
    <s v="NC II"/>
    <s v="120 hours"/>
    <n v="907023063"/>
    <d v="2023-12-28T00:00:00"/>
    <d v="2028-12-29T00:00:00"/>
    <s v="Not indicated"/>
    <s v="Not indicated"/>
    <s v="Not indicated"/>
    <d v="2024-04-22T00:00:00"/>
    <s v="C"/>
  </r>
  <r>
    <s v="VII"/>
    <x v="1"/>
    <x v="5"/>
    <x v="39"/>
    <s v="3rd"/>
    <s v="0722-0015"/>
    <x v="122"/>
    <m/>
    <s v="Brian C. Yuson - President/CEO"/>
    <s v="Poblacion, Compostela, Cebu"/>
    <n v="10.450952355911699"/>
    <n v="124.011937765491"/>
    <s v="(032) - 425-8424/ 495-9955"/>
    <s v="sjasti.training@gmail.com"/>
    <s v="Private"/>
    <x v="0"/>
    <s v="WTR"/>
    <x v="1"/>
    <x v="85"/>
    <s v="NC II"/>
    <s v="268 Hours"/>
    <n v="907022064"/>
    <d v="2023-12-28T00:00:00"/>
    <d v="2024-12-29T00:00:00"/>
    <s v="Not indicated"/>
    <s v="Not indicated"/>
    <s v="Not indicated"/>
    <d v="2024-04-22T00:00:00"/>
    <s v="C"/>
  </r>
  <r>
    <s v="VII"/>
    <x v="1"/>
    <x v="5"/>
    <x v="39"/>
    <s v="3rd"/>
    <s v="0722-0015"/>
    <x v="122"/>
    <m/>
    <s v="Brian C. Yuson"/>
    <s v="Poblacion, Compostela, Cebu"/>
    <n v="10.450952355911699"/>
    <n v="124.011937765491"/>
    <s v="(032) - 425-8424/ 495-9955"/>
    <s v="sjasti.training@gmail.com"/>
    <s v="Private"/>
    <x v="0"/>
    <s v="WTR"/>
    <x v="1"/>
    <x v="162"/>
    <s v="NC II"/>
    <s v="268 Hours"/>
    <n v="907022065"/>
    <d v="2023-12-28T00:00:00"/>
    <d v="2028-12-29T00:00:00"/>
    <s v="Not indicated"/>
    <s v="Not indicated"/>
    <s v="Not indicated"/>
    <d v="2024-04-22T00:00:00"/>
    <s v="C"/>
  </r>
  <r>
    <s v="VII"/>
    <x v="1"/>
    <x v="5"/>
    <x v="39"/>
    <s v="3rd"/>
    <s v="0722-0015"/>
    <x v="122"/>
    <m/>
    <s v="Brian C. Yuson - President/CEO"/>
    <s v="Poblacion, Compostela, Cebu"/>
    <n v="10.450952355911699"/>
    <n v="124.011937765491"/>
    <s v="(032) - 425-8424/ 495-9955"/>
    <s v="sjasti.training@gmail.com"/>
    <s v="Private"/>
    <x v="0"/>
    <s v="WTR"/>
    <x v="1"/>
    <x v="163"/>
    <s v="NC II"/>
    <s v="168 hours"/>
    <n v="907022066"/>
    <d v="2023-12-28T00:00:00"/>
    <d v="2028-12-29T00:00:00"/>
    <s v="Not indicated"/>
    <s v="Not indicated"/>
    <s v="Not indicated"/>
    <d v="2024-06-10T00:00:00"/>
    <s v="C"/>
  </r>
  <r>
    <s v="VII"/>
    <x v="1"/>
    <x v="5"/>
    <x v="39"/>
    <s v="3rd"/>
    <s v="0722-0015"/>
    <x v="122"/>
    <m/>
    <s v="Brian C. Yuson - President/CEO"/>
    <s v="Poblacion, Compostela, Cebu"/>
    <n v="10.450952355911699"/>
    <n v="124.011937765491"/>
    <s v="(032) - 425-8424/ 495-9955"/>
    <s v="sjasti.training@gmail.com"/>
    <s v="Private"/>
    <x v="0"/>
    <s v="WTR"/>
    <x v="11"/>
    <x v="29"/>
    <s v="NC II"/>
    <s v="275 hours"/>
    <s v="WTR No. 201607222228"/>
    <d v="2023-12-28T00:00:00"/>
    <d v="2028-12-29T00:00:00"/>
    <s v="Veronica O. Calasang"/>
    <s v="NTTC No. 212107221200370"/>
    <d v="2026-08-19T00:00:00"/>
    <d v="2025-04-14T00:00:00"/>
    <s v="C"/>
  </r>
  <r>
    <s v="VII"/>
    <x v="1"/>
    <x v="4"/>
    <x v="32"/>
    <s v="Component"/>
    <s v="0722-0173"/>
    <x v="129"/>
    <m/>
    <s v="Sr. Elenita E. Soriano, DC"/>
    <s v="Sor Dorotea Street, City/Municipality of Bogo, Cebu"/>
    <n v="11.052820205038399"/>
    <n v="124.004254636664"/>
    <s v="260-1365 /434-7160"/>
    <m/>
    <s v="Private"/>
    <x v="0"/>
    <s v="WTR"/>
    <x v="0"/>
    <x v="3"/>
    <s v="NC II"/>
    <s v="316 hours"/>
    <s v="WTR No. 20170722TRSCOK214147"/>
    <d v="2024-05-06T00:00:00"/>
    <d v="2029-05-07T00:00:00"/>
    <s v="Sr. Maria Felipa Fe C. Javen, D.C."/>
    <s v="NTTC No. 161315071200072"/>
    <d v="2020-10-06T00:00:00"/>
    <d v="2024-06-18T00:00:00"/>
    <s v="C"/>
  </r>
  <r>
    <s v="VII"/>
    <x v="1"/>
    <x v="4"/>
    <x v="32"/>
    <s v="Component"/>
    <s v="0722-0173"/>
    <x v="129"/>
    <m/>
    <s v="Sr. Elenita E. Soriano, DC"/>
    <s v="Sor Dorotea Street, City/Municipality of Bogo, Cebu"/>
    <n v="11.052820205038399"/>
    <n v="124.004254636664"/>
    <s v="260-1365 /434-7160"/>
    <m/>
    <s v="Private"/>
    <x v="0"/>
    <s v="WTR"/>
    <x v="0"/>
    <x v="1"/>
    <s v="NC II"/>
    <s v="356 Hours"/>
    <s v="WTR No. 20170722TRSFBS213199"/>
    <d v="2024-05-06T00:00:00"/>
    <d v="2029-05-07T00:00:00"/>
    <s v="Wilfredo L. Pedroza"/>
    <s v="NTTC No. 151507221200447"/>
    <d v="2020-04-22T00:00:00"/>
    <d v="2024-06-18T00:00:00"/>
    <s v="C"/>
  </r>
  <r>
    <s v="VII"/>
    <x v="1"/>
    <x v="1"/>
    <x v="29"/>
    <s v="HUC"/>
    <s v="0722-0200"/>
    <x v="130"/>
    <s v="St. Paul College Foundation, Inc. - Cebu City"/>
    <s v="Dr. Lourdes L. Rosaroso "/>
    <s v="279 Bulacao, Pardo, Cebu City"/>
    <n v="10.3389381605989"/>
    <n v="123.935692324459"/>
    <s v="(032) 255-7414"/>
    <m/>
    <s v="Private"/>
    <x v="6"/>
    <s v="WTR"/>
    <x v="4"/>
    <x v="12"/>
    <s v="NC II"/>
    <s v="1,494 Hours"/>
    <s v="20240722HHCHCS205066"/>
    <d v="2024-05-31T00:00:00"/>
    <d v="2029-06-01T00:00:00"/>
    <s v="Not indicated"/>
    <s v="Not indicated"/>
    <s v="Not indicated"/>
    <m/>
    <m/>
  </r>
  <r>
    <s v="VII"/>
    <x v="1"/>
    <x v="0"/>
    <x v="48"/>
    <s v="2nd"/>
    <s v="0722-0085"/>
    <x v="131"/>
    <m/>
    <s v="Arsenio Guinto, Jr. - President"/>
    <s v="Purok 4 Sta. Filomena, Sangat, San Fernando, Cebu"/>
    <n v="10.1308019522402"/>
    <n v="123.687453594323"/>
    <n v="9955518689"/>
    <s v="spitesda.sanfernando@gmail.com"/>
    <s v="Private"/>
    <x v="0"/>
    <s v="WTR"/>
    <x v="10"/>
    <x v="159"/>
    <s v="NC II"/>
    <s v="341 Hours"/>
    <s v="20210722CONSCA218090"/>
    <d v="2023-04-03T00:00:00"/>
    <d v="2028-04-04T00:00:00"/>
    <s v="Reynaldo J. Casoga"/>
    <s v="NTTC No. 191808781200975"/>
    <d v="2024-09-16T00:00:00"/>
    <d v="2024-04-15T00:00:00"/>
    <s v="C"/>
  </r>
  <r>
    <s v="VII"/>
    <x v="1"/>
    <x v="0"/>
    <x v="48"/>
    <s v="2nd"/>
    <s v="0722-0085"/>
    <x v="131"/>
    <m/>
    <s v="Arsenio Guinto, Jr. - President"/>
    <s v="Purok 4 Sta. Filomena, Sangat, San Fernando, Cebu"/>
    <n v="10.1308019522402"/>
    <n v="123.687453594323"/>
    <n v="9955518689"/>
    <s v="spitesda.sanfernando@gmail.com"/>
    <s v="Private"/>
    <x v="0"/>
    <s v="WTR"/>
    <x v="10"/>
    <x v="37"/>
    <s v="NC II"/>
    <s v="277 Hours"/>
    <s v="20210722CONTIL218091"/>
    <d v="2023-04-03T00:00:00"/>
    <d v="2028-04-04T00:00:00"/>
    <s v="Ross L. Arradaza"/>
    <s v="NTTC No. 191706301202510"/>
    <d v="2024-08-05T00:00:00"/>
    <d v="2024-04-15T00:00:00"/>
    <s v="C"/>
  </r>
  <r>
    <s v="VII"/>
    <x v="1"/>
    <x v="0"/>
    <x v="48"/>
    <s v="2nd"/>
    <s v="0722-0085"/>
    <x v="131"/>
    <m/>
    <s v="Arsenio Guinto, Jr. - President"/>
    <s v="Purok 4 Sta. Filomena, Sangat, San Fernando, Cebu"/>
    <n v="10.1308019522402"/>
    <n v="123.687453594323"/>
    <n v="9955518689"/>
    <s v="spitesda.sanfernando@gmail.com"/>
    <s v="Private"/>
    <x v="0"/>
    <s v="WTR"/>
    <x v="10"/>
    <x v="22"/>
    <s v="NC II"/>
    <s v="301 hours"/>
    <s v="20200722CONCAR218047"/>
    <d v="2023-04-03T00:00:00"/>
    <d v="2028-04-04T00:00:00"/>
    <s v="Felipito F. Santiago"/>
    <s v="NTTC No.201703541200271"/>
    <d v="2024-05-26T00:00:00"/>
    <d v="2025-08-13T00:00:00"/>
    <s v="C"/>
  </r>
  <r>
    <s v="VII"/>
    <x v="1"/>
    <x v="0"/>
    <x v="48"/>
    <s v="2nd"/>
    <s v="0722-0085"/>
    <x v="131"/>
    <m/>
    <s v="Arsenio Guinto, Jr. - President"/>
    <s v="Purok 4 Sta. Filomena, Sangat, San Fernando, Cebu"/>
    <n v="10.1308019522402"/>
    <n v="123.687453594323"/>
    <n v="9955518689"/>
    <s v="spitesda.sanfernando@gmail.com"/>
    <s v="Private"/>
    <x v="0"/>
    <s v="WTR"/>
    <x v="10"/>
    <x v="23"/>
    <s v="NC II"/>
    <s v="181 Hours"/>
    <s v="20200722CONMAS218048"/>
    <d v="2023-04-03T00:00:00"/>
    <d v="2028-04-04T00:00:00"/>
    <s v="Reynaldo J. Casoga"/>
    <s v="NTTC No.191808781200976"/>
    <d v="2024-09-16T00:00:00"/>
    <d v="2025-08-13T00:00:00"/>
    <s v="C"/>
  </r>
  <r>
    <s v="VII"/>
    <x v="1"/>
    <x v="4"/>
    <x v="32"/>
    <s v="Component"/>
    <s v="0722-0073"/>
    <x v="132"/>
    <m/>
    <s v="Nino Ronester V. Tolingin"/>
    <s v="Purok Canor, Dakit Bogo City, Cebu Philippines"/>
    <n v="11.0339924212638"/>
    <n v="124.00110840782899"/>
    <s v="(032) 4348769/ 09367487303/ 09453202132_x000a_ '09171078234 / (032) 564-9089"/>
    <s v="sto.ninomdaac@gmail.com "/>
    <s v="Private"/>
    <x v="0"/>
    <s v="WTR"/>
    <x v="0"/>
    <x v="4"/>
    <s v="NC II"/>
    <s v="616 Hours"/>
    <s v="20210722TRSHSK213095"/>
    <d v="2025-01-15T00:00:00"/>
    <d v="2030-01-16T00:00:00"/>
    <s v="Ester Socorro V. Tolingin"/>
    <s v="NTTC No. 211907221200399"/>
    <d v="2026-09-30T00:00:00"/>
    <d v="2024-05-09T00:00:00"/>
    <s v="C"/>
  </r>
  <r>
    <s v="VII"/>
    <x v="1"/>
    <x v="4"/>
    <x v="32"/>
    <s v="Component"/>
    <s v="0722-0073"/>
    <x v="132"/>
    <m/>
    <s v="Nino Ronester V. Tolingin"/>
    <s v="Purok Canor, Dakit Bogo City, Cebu Philippines"/>
    <n v="11.0339924212638"/>
    <n v="124.00110840782899"/>
    <s v="(032) 4348769/ 09367487303/ 09453202132"/>
    <s v="sto.ninomdaac@gmail.com "/>
    <s v="Private"/>
    <x v="0"/>
    <s v="WTR"/>
    <x v="7"/>
    <x v="14"/>
    <s v="NC III"/>
    <s v="292 hours"/>
    <s v="20210722SOCBKP307007"/>
    <d v="2025-01-15T00:00:00"/>
    <d v="2030-01-16T00:00:00"/>
    <s v="Bejelyn S. Ancot"/>
    <s v="NTTC No. 201907221300097"/>
    <d v="2024-03-15T00:00:00"/>
    <d v="2024-05-09T00:00:00"/>
    <s v="C"/>
  </r>
  <r>
    <s v="VII"/>
    <x v="1"/>
    <x v="4"/>
    <x v="32"/>
    <s v="Component"/>
    <s v="0722-0073"/>
    <x v="132"/>
    <m/>
    <s v="Nino Ronester V. Tolingin"/>
    <s v="Purok Canor, Dakit Bogo City, Cebu Philippines"/>
    <n v="11.0339924212638"/>
    <n v="124.00110840782899"/>
    <s v="(032) 434-8769 / 09959319441"/>
    <s v="sto.ninomdaac@gmail.com "/>
    <s v="Private"/>
    <x v="0"/>
    <s v="WTR"/>
    <x v="4"/>
    <x v="31"/>
    <s v="NC II"/>
    <s v="120 hours"/>
    <s v="20180722HHCHIL208047"/>
    <d v="2025-01-15T00:00:00"/>
    <d v="2030-01-16T00:00:00"/>
    <s v="Ester Socorro V. Tolingin"/>
    <s v="NTTC No. 15140722120"/>
    <d v="2020-04-27T00:00:00"/>
    <m/>
    <m/>
  </r>
  <r>
    <s v="VII"/>
    <x v="1"/>
    <x v="0"/>
    <x v="29"/>
    <s v="HUC"/>
    <s v="0722-0032"/>
    <x v="133"/>
    <m/>
    <s v="Wilkie E. Reroma-RTC Chief/Center Administration"/>
    <s v="Archbishop Reyes Ave., Cor. Salinas Drive, Lahug, Cebu City"/>
    <n v="10.326306333009599"/>
    <n v="123.906346830495"/>
    <s v="(032) 412-7267 / 416-8876 / 09455501436"/>
    <s v="rtccebu@tesda.gov.ph"/>
    <s v="Public"/>
    <x v="1"/>
    <s v="RTP"/>
    <x v="8"/>
    <x v="164"/>
    <s v="N/A"/>
    <s v="40 Hours"/>
    <s v="NTR No.202307220026"/>
    <d v="2023-10-26T00:00:00"/>
    <d v="2028-10-27T00:00:00"/>
    <s v="Mateo A. Alin, Jr._x000a_ Edito A. Lauron, Jr."/>
    <s v="TMC No. 17072201000063_x000a_ TMC No. 18072201007389"/>
    <s v="March 13, 2022_x000a_ February 13, 2023"/>
    <d v="2024-06-14T00:00:00"/>
    <s v="C"/>
  </r>
  <r>
    <s v="VII"/>
    <x v="1"/>
    <x v="0"/>
    <x v="29"/>
    <s v="HUC"/>
    <s v="0722-0032"/>
    <x v="133"/>
    <m/>
    <s v="Wilkie E. Reroma-RTC Chief/Center Administration"/>
    <s v="Archbishop Reyes Ave., Cor. Salinas Drive, Lahug, Cebu City"/>
    <n v="10.326306333009599"/>
    <n v="123.906346830495"/>
    <s v="(032) 412-7267 / 416-8876 / 09455501436"/>
    <s v="rtccebu@tesda.gov.ph"/>
    <s v="Public"/>
    <x v="1"/>
    <s v="WTR"/>
    <x v="8"/>
    <x v="165"/>
    <s v="NC II"/>
    <s v="568 Hours"/>
    <s v="WTR No. 20240722TVETRM211023"/>
    <d v="2024-02-27T00:00:00"/>
    <d v="2029-02-28T00:00:00"/>
    <s v="Mateo A. Alin, Jr._x000a_ Henry B. Supilanas"/>
    <s v="NTTC No. 19131202000233_x000a_ NTTC No. 19131202000291"/>
    <s v="31-Mar-24_x000a_ 4-Apr-24"/>
    <d v="2024-07-03T00:00:00"/>
    <s v="C"/>
  </r>
  <r>
    <s v="VII"/>
    <x v="1"/>
    <x v="0"/>
    <x v="29"/>
    <s v="HUC"/>
    <s v="0722-0032"/>
    <x v="133"/>
    <m/>
    <s v="Wilkie E. Reroma-RTC Chief/Center Administration"/>
    <s v="Archbishop Reyes Ave., Cor. Salinas Drive, Lahug, Cebu City"/>
    <n v="10.326306333009599"/>
    <n v="123.906346830495"/>
    <s v="(032) 412-7267 / 416-8876 / 09455501436"/>
    <s v="rtccebu@tesda.gov.ph"/>
    <s v="Public"/>
    <x v="1"/>
    <s v="WTR"/>
    <x v="3"/>
    <x v="9"/>
    <s v="NC II"/>
    <s v="142 Hours"/>
    <s v="WTR No. 20240722ALTDRV204019"/>
    <d v="2024-02-27T00:00:00"/>
    <d v="2029-02-28T00:00:00"/>
    <s v="Ricky O. Coca"/>
    <s v="NTTC No. 191707221200366"/>
    <d v="2022-06-25T00:00:00"/>
    <d v="2024-07-03T00:00:00"/>
    <s v="C"/>
  </r>
  <r>
    <s v="VII"/>
    <x v="1"/>
    <x v="0"/>
    <x v="29"/>
    <s v="HUC"/>
    <s v="0722-0032"/>
    <x v="133"/>
    <m/>
    <s v="Wilkie E. Reroma-RTC Chief/Center Administration"/>
    <s v="Archbishop Reyes Ave., Cor. Salinas Drive, Lahug, Cebu City"/>
    <n v="10.326306333009599"/>
    <n v="123.906346830495"/>
    <s v="(032) 416-8876 / 412-7157"/>
    <s v="rtccebu@tesda.gov.ph"/>
    <s v="Public"/>
    <x v="1"/>
    <s v="WTR"/>
    <x v="10"/>
    <x v="157"/>
    <s v="NC II"/>
    <s v="202 Hours"/>
    <s v="WTR No. 20240722CONPLM214022"/>
    <d v="2024-02-27T00:00:00"/>
    <d v="2029-02-28T00:00:00"/>
    <s v="Victorio A. Perez, Jr."/>
    <s v="NTTC No. 181707221200216"/>
    <d v="2022-01-30T00:00:00"/>
    <d v="2024-06-19T00:00:00"/>
    <s v="C"/>
  </r>
  <r>
    <s v="VII"/>
    <x v="1"/>
    <x v="0"/>
    <x v="29"/>
    <s v="HUC"/>
    <s v="0722-0032"/>
    <x v="133"/>
    <s v="TESDA Technology Institute - RTC VII"/>
    <s v="Wilkie E. Reroma-RTC Chief/Center Administration"/>
    <s v="Archbishop Reyes Ave., Cor. Salinas Drive, Lahug, Cebu City"/>
    <n v="10.326306333009599"/>
    <n v="123.906346830495"/>
    <s v="412-7267_x000a_ 416-8876"/>
    <s v="rtccebu@tesda.gov.ph"/>
    <s v="Public"/>
    <x v="1"/>
    <s v="WTR"/>
    <x v="2"/>
    <x v="19"/>
    <s v="NC III"/>
    <s v="200 hours"/>
    <s v="WTR No. 20180722ELCEIM315023"/>
    <d v="2024-05-31T00:00:00"/>
    <d v="2024-06-01T00:00:00"/>
    <s v="Robert O. Tarongoy"/>
    <s v="NTTC No. 1713072213000327"/>
    <d v="2022-08-22T00:00:00"/>
    <m/>
    <m/>
  </r>
  <r>
    <s v="VII"/>
    <x v="1"/>
    <x v="0"/>
    <x v="29"/>
    <s v="HUC"/>
    <s v="0722-0032"/>
    <x v="133"/>
    <s v="TESDA Technology Institute - RTC VII"/>
    <m/>
    <s v="Archbishop Reyes Ave., Cor. Salinas Drive, Lahug, Cebu City"/>
    <n v="10.326306333009599"/>
    <n v="123.906346830495"/>
    <s v="412-7267_x000a_ 416-8876"/>
    <s v="rtccebu@tesda.gov.ph"/>
    <s v="Public"/>
    <x v="1"/>
    <s v="WTR"/>
    <x v="2"/>
    <x v="7"/>
    <s v="NC II"/>
    <s v="396 hours"/>
    <s v="WTR No. 20210712ELCEIM215053"/>
    <d v="2024-05-31T00:00:00"/>
    <d v="2029-06-01T00:00:00"/>
    <s v="Robert O.Tarongoy"/>
    <s v="NTTC No.171307221200225"/>
    <d v="2022-07-05T00:00:00"/>
    <d v="2024-06-19T00:00:00"/>
    <s v="C"/>
  </r>
  <r>
    <s v="VII"/>
    <x v="1"/>
    <x v="0"/>
    <x v="28"/>
    <s v="Component"/>
    <s v="0722-0101"/>
    <x v="134"/>
    <m/>
    <s v="COLEEN O. ENAJADA"/>
    <s v="Barangay Lagtang, City of Talisay, Cebu"/>
    <n v="10.2674777882937"/>
    <n v="123.832472713366"/>
    <s v="(032) 462-1802 / 09204355453"/>
    <s v="talisaycitylivelihoodtrngcenter@yahoo.com, cswdtalisay14344@gmail.com "/>
    <s v="Public"/>
    <x v="4"/>
    <s v="WTR"/>
    <x v="0"/>
    <x v="5"/>
    <s v="NC II"/>
    <s v="381 Hours"/>
    <s v="20220722TRSBPP209025"/>
    <d v="2024-01-24T00:00:00"/>
    <d v="2029-01-25T00:00:00"/>
    <s v="AUGUSTA D. INDIOLA"/>
    <s v="NTTC No.221807221200129"/>
    <d v="2027-02-21T00:00:00"/>
    <m/>
    <m/>
  </r>
  <r>
    <s v="VII"/>
    <x v="1"/>
    <x v="0"/>
    <x v="28"/>
    <s v="Component"/>
    <s v="0722-0101"/>
    <x v="134"/>
    <m/>
    <s v="COLEEN O. ENAJADA"/>
    <s v="Barangay Lagtang, City of Talisay, Cebu"/>
    <n v="10.2674777882937"/>
    <n v="123.832472713366"/>
    <s v="(032) 462-1802 / 09204355453"/>
    <s v="talisaycitylivelihoodtrngcenter@yahoo.com, cswdtalisay14344@gmail.com "/>
    <s v="Public"/>
    <x v="4"/>
    <s v="WTR"/>
    <x v="2"/>
    <x v="7"/>
    <s v="NC II"/>
    <s v="296 Hours"/>
    <s v="20220722ELCEIM215026"/>
    <d v="2024-08-19T00:00:00"/>
    <d v="2029-08-20T00:00:00"/>
    <s v="PAUL BRIAN B. GARCIA"/>
    <s v="NTTC No.181508371200466"/>
    <d v="2023-11-30T00:00:00"/>
    <m/>
    <m/>
  </r>
  <r>
    <s v="VII"/>
    <x v="1"/>
    <x v="0"/>
    <x v="28"/>
    <s v="Component"/>
    <s v="0722-0156"/>
    <x v="135"/>
    <m/>
    <m/>
    <s v="Lawaan II, Talisay City, Cebu"/>
    <n v="10.2674374530274"/>
    <n v="123.832411444439"/>
    <s v="462-5054"/>
    <s v="talisaycitylivelihoodtrngcenter@yahoo.com, cswdtalisay14344@gmail.com "/>
    <s v="Public"/>
    <x v="4"/>
    <s v="WTR"/>
    <x v="1"/>
    <x v="6"/>
    <s v="NC II"/>
    <s v="268 Hours"/>
    <s v="WTR No. 201507022232"/>
    <d v="2024-01-24T00:00:00"/>
    <d v="2029-01-25T00:00:00"/>
    <s v="Not indicated"/>
    <s v="Not indicated"/>
    <s v="Not indicated"/>
    <d v="2024-05-20T00:00:00"/>
    <s v="C"/>
  </r>
  <r>
    <s v="VII"/>
    <x v="1"/>
    <x v="0"/>
    <x v="29"/>
    <s v="HUC"/>
    <s v="0722-0032"/>
    <x v="133"/>
    <m/>
    <s v="Wilkie E. Reroma-RTC Chief/Center Administration"/>
    <s v="Archbishop Reyes Ave., Cor. Salinas Drive, Lahug, Cebu City"/>
    <n v="10.326306333009599"/>
    <n v="123.906346830495"/>
    <s v="412-0306-07/ 416-8876"/>
    <s v="rtccebu@tesda.gov.ph"/>
    <s v="Public"/>
    <x v="1"/>
    <s v="RTP"/>
    <x v="6"/>
    <x v="166"/>
    <s v="N/A"/>
    <s v="100 Hours"/>
    <n v="202307220024"/>
    <d v="2023-10-24T00:00:00"/>
    <d v="2028-10-25T00:00:00"/>
    <s v="Maria Ester D. Campos"/>
    <s v="TMC No. 20072201007725"/>
    <s v="Not indicated"/>
    <d v="2024-06-14T00:00:00"/>
    <s v="C"/>
  </r>
  <r>
    <s v="VII"/>
    <x v="1"/>
    <x v="0"/>
    <x v="29"/>
    <s v="HUC"/>
    <s v="0722-0032"/>
    <x v="133"/>
    <m/>
    <s v="Wilkie E. Reroma-RTC Chief/Center Administration"/>
    <s v="Archbishop Reyes Ave., Cor. Salinas Drive, Lahug, Cebu City"/>
    <n v="10.326306333009599"/>
    <n v="123.906346830495"/>
    <s v="412-0306-07/ 416-8876"/>
    <s v="rtccebu@tesda.gov.ph"/>
    <s v="Public"/>
    <x v="1"/>
    <s v="RTP"/>
    <x v="5"/>
    <x v="167"/>
    <s v="N/A"/>
    <s v="100 Hours"/>
    <n v="202307220025"/>
    <d v="2023-10-24T00:00:00"/>
    <d v="2028-10-25T00:00:00"/>
    <s v="Jose Rechie C. Ople"/>
    <s v="TMC No. 20072201017792"/>
    <s v="Not indicated"/>
    <d v="2024-06-14T00:00:00"/>
    <s v="C"/>
  </r>
  <r>
    <s v="VII"/>
    <x v="1"/>
    <x v="0"/>
    <x v="29"/>
    <s v="HUC"/>
    <s v="0722-0032"/>
    <x v="133"/>
    <m/>
    <s v="Wilkie E. Reroma-RTC Chief/Center Administration"/>
    <s v="Archbishop Reyes Ave., Cor. Salinas Drive, Lahug, Cebu City"/>
    <n v="10.326306333009599"/>
    <n v="123.906346830495"/>
    <s v="412-7267_x000a_ 416-8876"/>
    <s v="rtccebu@tesda.gov.ph"/>
    <s v="Public"/>
    <x v="1"/>
    <s v="WTR"/>
    <x v="2"/>
    <x v="16"/>
    <s v="NC II"/>
    <s v="600 hours"/>
    <s v="20210722ELCCSS213085"/>
    <d v="2024-02-27T00:00:00"/>
    <d v="2029-02-28T00:00:00"/>
    <s v="Edito A. Lauron, Jr."/>
    <n v="211807221200219"/>
    <d v="2026-05-16T00:00:00"/>
    <d v="2024-06-19T00:00:00"/>
    <s v="C"/>
  </r>
  <r>
    <s v="VII"/>
    <x v="1"/>
    <x v="0"/>
    <x v="29"/>
    <s v="HUC"/>
    <s v="0722-0032"/>
    <x v="133"/>
    <m/>
    <s v="Wilkie E. Reroma-RTC Chief/Center Administration"/>
    <s v="Archbishop Reyes Ave., Cor. Salinas Drive, Lahug, Cebu City"/>
    <n v="10.326306333009599"/>
    <n v="123.906346830495"/>
    <s v="412-7267_x000a_ 416-8876"/>
    <s v="rtccebu@tesda.gov.ph"/>
    <s v="Public"/>
    <x v="1"/>
    <s v="WTR"/>
    <x v="2"/>
    <x v="109"/>
    <s v="NC II"/>
    <s v="460 hours with SIL"/>
    <s v="20210722ELCEPA213052"/>
    <d v="2024-02-27T00:00:00"/>
    <d v="2029-02-28T00:00:00"/>
    <s v="Gerard G. Tecson"/>
    <s v="NTTC No. 211907221200012"/>
    <s v="Not indicated"/>
    <d v="2024-06-19T00:00:00"/>
    <s v="C"/>
  </r>
  <r>
    <s v="VII"/>
    <x v="1"/>
    <x v="0"/>
    <x v="29"/>
    <s v="HUC"/>
    <s v="0722-0032"/>
    <x v="133"/>
    <m/>
    <s v="Wilkie E. Reroma-RTC Chief/Center Administration"/>
    <s v="Archbishop Reyes Ave., Cor. Salinas Drive, Lahug, Cebu City"/>
    <n v="10.326306333009599"/>
    <n v="123.906346830495"/>
    <s v="412-7267_x000a_ 416-8876"/>
    <s v="rtccebu@tesda.gov.ph"/>
    <s v="Public"/>
    <x v="1"/>
    <s v="WTR"/>
    <x v="0"/>
    <x v="4"/>
    <s v="NC II"/>
    <s v="827 hours with SIL"/>
    <s v="20210722TRSHSK213051"/>
    <d v="2024-02-27T00:00:00"/>
    <d v="2029-02-28T00:00:00"/>
    <s v="Joy A. Cabatuan"/>
    <s v="NTTC No. 161507221200317"/>
    <d v="2021-10-23T00:00:00"/>
    <d v="2024-06-19T00:00:00"/>
    <s v="C"/>
  </r>
  <r>
    <s v="VII"/>
    <x v="1"/>
    <x v="0"/>
    <x v="29"/>
    <s v="HUC"/>
    <s v="0722-0032"/>
    <x v="133"/>
    <s v="TESDA Technology Institute - RTC VII"/>
    <s v="Wilkie E. Reroma-RTC Chief/Center Administration"/>
    <s v="Archbishop Reyes Ave., Cor. Salinas Drive, Lahug, Cebu City"/>
    <n v="10.326306333009599"/>
    <n v="123.906346830495"/>
    <s v="412-7267_x000a_ 416-8876"/>
    <s v="rtccebu@tesda.gov.ph"/>
    <s v="Public"/>
    <x v="1"/>
    <s v="WTR"/>
    <x v="1"/>
    <x v="6"/>
    <s v="NC II"/>
    <s v="511 hours"/>
    <s v="20210722MEEEAW206080"/>
    <d v="2023-12-07T00:00:00"/>
    <d v="2028-12-11T00:00:00"/>
    <s v="Jose P. Magallanes"/>
    <n v="181507221200125"/>
    <d v="2023-02-25T00:00:00"/>
    <d v="2024-06-19T00:00:00"/>
    <s v="C"/>
  </r>
  <r>
    <s v="VII"/>
    <x v="1"/>
    <x v="0"/>
    <x v="29"/>
    <s v="HUC"/>
    <s v="0722-0032"/>
    <x v="133"/>
    <m/>
    <s v="Wilkie E. Reroma-RTC Chief/Center Administration"/>
    <s v="Archbishop Reyes Ave., Cor. Salinas Drive, Lahug, Cebu City"/>
    <n v="10.326306333009599"/>
    <n v="123.906346830495"/>
    <s v="412-7267_x000a_ 416-8876"/>
    <s v="rtccebu@tesda.gov.ph"/>
    <s v="Public"/>
    <x v="1"/>
    <s v="WTR"/>
    <x v="11"/>
    <x v="29"/>
    <s v="NC II"/>
    <s v="411 hours"/>
    <s v="20210722GRMDRM205086"/>
    <d v="2024-02-27T00:00:00"/>
    <d v="2029-02-28T00:00:00"/>
    <s v="Restituta P. Declanan"/>
    <s v="NTTC No. 191907221200030"/>
    <d v="2024-01-06T00:00:00"/>
    <d v="2024-06-19T00:00:00"/>
    <s v="C"/>
  </r>
  <r>
    <s v="VII"/>
    <x v="1"/>
    <x v="0"/>
    <x v="29"/>
    <s v="HUC"/>
    <s v="0722-0032"/>
    <x v="133"/>
    <m/>
    <s v="Wilkie E. Reroma-RTC Chief/Center Administration"/>
    <s v="Archbishop Reyes Ave., Cor. Salinas Drive, Lahug, Cebu City"/>
    <n v="10.326306333009599"/>
    <n v="123.906346830495"/>
    <s v="412-7267_x000a_ 416-8876"/>
    <s v="rtccebu@tesda.gov.ph"/>
    <s v="Public"/>
    <x v="1"/>
    <s v="WTR"/>
    <x v="1"/>
    <x v="107"/>
    <s v="NC II"/>
    <s v="585 hours with SIL"/>
    <s v="20210722MEEMCG205054"/>
    <d v="2023-10-24T00:00:00"/>
    <d v="2028-10-25T00:00:00"/>
    <s v="Jethro Benabente"/>
    <s v="NTTC No.211807221200210"/>
    <d v="2026-05-02T00:00:00"/>
    <d v="2024-06-14T00:00:00"/>
    <s v="C"/>
  </r>
  <r>
    <s v="VII"/>
    <x v="1"/>
    <x v="0"/>
    <x v="29"/>
    <s v="HUC"/>
    <s v="0722-0032"/>
    <x v="133"/>
    <m/>
    <s v="Wilkie E. Reroma-RTC Chief/Center Administration"/>
    <s v="Archbishop Reyes Ave., Cor. Salinas Drive, Lahug, Cebu City"/>
    <n v="10.326306333009599"/>
    <n v="123.906346830495"/>
    <s v="412-7267_x000a_ 416-8876"/>
    <s v="rtccebu@tesda.gov.ph"/>
    <s v="Public"/>
    <x v="1"/>
    <s v="WTR"/>
    <x v="8"/>
    <x v="15"/>
    <s v="Level I"/>
    <s v="264 Hours"/>
    <n v="1107021157"/>
    <d v="2023-09-28T00:00:00"/>
    <d v="2028-09-29T00:00:00"/>
    <s v="Mateo A. Alin, Jr."/>
    <n v="201707221300098"/>
    <d v="2025-01-29T00:00:00"/>
    <d v="2024-06-14T00:00:00"/>
    <s v="C"/>
  </r>
  <r>
    <s v="VII"/>
    <x v="1"/>
    <x v="0"/>
    <x v="29"/>
    <s v="HUC"/>
    <s v="0722-0032"/>
    <x v="133"/>
    <m/>
    <s v="Wilkie E. Reroma-RTC Chief/Center Administration"/>
    <s v="Archbishop Reyes Ave., Cor. Salinas Drive, Lahug, Cebu City"/>
    <n v="10.326306333009599"/>
    <n v="123.906346830495"/>
    <s v="412-7267_x000a_ 416-8876"/>
    <s v="rtccebu@tesda.gov.ph"/>
    <s v="Public"/>
    <x v="1"/>
    <s v="WTR"/>
    <x v="1"/>
    <x v="168"/>
    <s v="NC II"/>
    <s v="436 hours with SIL"/>
    <s v="20230722MEECLO209080"/>
    <d v="2023-10-24T00:00:00"/>
    <d v="2028-10-25T00:00:00"/>
    <s v="Jethro Benabente"/>
    <s v="NTTC No.81807221200117"/>
    <s v="Not indicated"/>
    <d v="2024-06-14T00:00:00"/>
    <s v="C"/>
  </r>
  <r>
    <s v="VII"/>
    <x v="1"/>
    <x v="0"/>
    <x v="29"/>
    <s v="HUC"/>
    <s v="0722-0032"/>
    <x v="133"/>
    <m/>
    <s v="Wilkie E. Reroma-RTC Chief/Center Administration"/>
    <s v="Archbishop Reyes Ave., Cor. Salinas Drive, Lahug, Cebu City"/>
    <n v="10.326306333009599"/>
    <n v="123.906346830495"/>
    <s v="412-7267_x000a_ 416-8876"/>
    <s v="rtccebu@tesda.gov.ph"/>
    <s v="Public"/>
    <x v="1"/>
    <s v="WTR"/>
    <x v="1"/>
    <x v="169"/>
    <s v="NC II"/>
    <s v="436 hours with SIL"/>
    <s v="20230722MEECMO209079"/>
    <d v="2023-10-24T00:00:00"/>
    <d v="2028-10-25T00:00:00"/>
    <s v="Jethro Benabente"/>
    <s v="NTTC No. 181807221200116"/>
    <s v="Not indicated"/>
    <d v="2024-06-14T00:00:00"/>
    <s v="C"/>
  </r>
  <r>
    <s v="VII"/>
    <x v="1"/>
    <x v="0"/>
    <x v="29"/>
    <s v="HUC"/>
    <s v="Not Found"/>
    <x v="136"/>
    <s v="(formerly Banilad Center for Professional Development)"/>
    <s v="Elizabeth M. Lopez, Director"/>
    <s v="491 Archbishop Reyes Ave., Bo. Luz, Cebu City"/>
    <n v="10.323894247831401"/>
    <n v="123.90729105014699"/>
    <s v="(032) 412-7131"/>
    <s v="baniladcenter@gmail.com, bcpdcebufoundation@gmail.com"/>
    <s v="Private"/>
    <x v="0"/>
    <s v="WTR"/>
    <x v="0"/>
    <x v="5"/>
    <s v="NC II"/>
    <s v="301 hours"/>
    <s v="WTR 201507022167"/>
    <d v="2023-04-01T00:00:00"/>
    <d v="2028-08-07T00:00:00"/>
    <s v="Not indicated"/>
    <s v="Not indicated"/>
    <s v="Not indicated"/>
    <d v="2024-08-12T00:00:00"/>
    <s v="C"/>
  </r>
  <r>
    <s v="VII"/>
    <x v="1"/>
    <x v="0"/>
    <x v="29"/>
    <s v="HUC"/>
    <s v="Not Found"/>
    <x v="136"/>
    <s v="(formerly Banilad Center for Professional Development)"/>
    <s v="Elizabeth M. Lopez, Director"/>
    <s v="491 Archbishop Reyes Ave., Bo. Luz, Cebu City"/>
    <n v="10.323894247831401"/>
    <n v="123.90729105014699"/>
    <s v="(032) 412-7131"/>
    <s v="baniladcenter@gmail.com, bcpdcebufoundation@gmail.com"/>
    <s v="Private"/>
    <x v="0"/>
    <s v="WTR"/>
    <x v="0"/>
    <x v="3"/>
    <s v="NC II"/>
    <s v="476 hours"/>
    <s v="WTR No. 201607222181"/>
    <d v="2023-03-29T00:00:00"/>
    <d v="2028-08-07T00:00:00"/>
    <s v="Not indicated"/>
    <s v="Not indicated"/>
    <s v="Not indicated"/>
    <d v="2025-05-07T00:00:00"/>
    <s v="C"/>
  </r>
  <r>
    <s v="VII"/>
    <x v="1"/>
    <x v="0"/>
    <x v="29"/>
    <s v="HUC"/>
    <s v="Not Found"/>
    <x v="136"/>
    <s v="(formerly Banilad Center for Professional Development)"/>
    <s v="Elizabeth M. Lopez, Director"/>
    <s v="491 Archbishop Reyes Ave., Bo. Luz, Cebu City"/>
    <n v="10.323894247831401"/>
    <n v="123.90729105014699"/>
    <s v="(032) 412-7131"/>
    <s v="baniladcenter@gmail.com, bcpdcebufoundation@gmail.com"/>
    <s v="Private"/>
    <x v="0"/>
    <s v="WTR"/>
    <x v="0"/>
    <x v="1"/>
    <s v="NC II"/>
    <s v="516 hours"/>
    <s v="WTR No. 201607222182"/>
    <d v="2023-04-01T00:00:00"/>
    <d v="2028-08-07T00:00:00"/>
    <s v="Mary Catherine C. Gallardo_x000a_Evelyn T. Tangarorang"/>
    <s v="NTTC No. 201704000000297_x000a_NTTC No. 211707221200328"/>
    <s v="3/1/2025_x000a_5/2/2026"/>
    <d v="2025-05-07T00:00:00"/>
    <s v="C"/>
  </r>
  <r>
    <s v="VII"/>
    <x v="1"/>
    <x v="0"/>
    <x v="29"/>
    <s v="HUC"/>
    <s v="Not Found"/>
    <x v="136"/>
    <s v="(formerly Banilad Center for Professional Development)"/>
    <s v="Elizabeth M. Lopez, Director"/>
    <s v="491 Archbishop Reyes Ave., Bo. Luz, Cebu City"/>
    <n v="10.323894247831401"/>
    <n v="123.90729105014699"/>
    <s v="(032) 412-7131"/>
    <s v="baniladcenter@gmail.com, bcpdcebufoundation@gmail.com"/>
    <s v="Private"/>
    <x v="0"/>
    <s v="WTR"/>
    <x v="0"/>
    <x v="4"/>
    <s v="NC II"/>
    <s v="596 hours"/>
    <s v="WTR No. 201607222184"/>
    <d v="2023-03-29T00:00:00"/>
    <d v="2028-08-07T00:00:00"/>
    <s v="Not indicated"/>
    <s v="Not indicated"/>
    <s v="Not indicated"/>
    <d v="2025-05-07T00:00:00"/>
    <s v="C"/>
  </r>
  <r>
    <s v="VII"/>
    <x v="1"/>
    <x v="0"/>
    <x v="28"/>
    <s v="Component"/>
    <s v="0722-0159"/>
    <x v="137"/>
    <m/>
    <s v="Leah R. Ornopia - School Head"/>
    <s v="3F Southface Arcade Bldg., F. Deiparine St., Tabunok, Talisay City, Cebu"/>
    <n v="10.262368233914"/>
    <n v="123.84127420966701"/>
    <s v="0933-5083888"/>
    <s v="tmjtestac2016@gmail.com,  tmjTAC@gmail.com"/>
    <s v="Private"/>
    <x v="0"/>
    <s v="WTR"/>
    <x v="7"/>
    <x v="14"/>
    <s v="NC III"/>
    <s v="292 hours"/>
    <s v="WTR No. 201607023079"/>
    <d v="2024-01-24T00:00:00"/>
    <d v="2029-01-25T00:00:00"/>
    <s v="Leah R. Ornopia"/>
    <s v="NTTC No. 191907221300305"/>
    <d v="2024-03-22T00:00:00"/>
    <m/>
    <m/>
  </r>
  <r>
    <s v="VII"/>
    <x v="1"/>
    <x v="0"/>
    <x v="28"/>
    <s v="Component"/>
    <s v="0722-0159"/>
    <x v="137"/>
    <m/>
    <s v="Leah R. Ornopia - School Head"/>
    <s v="3F Southface Arcade Bldg., F. Deiparine St., Tabunok, Talisay City, Cebu"/>
    <n v="10.262368233914"/>
    <n v="123.84127420966701"/>
    <s v="0933-5083888"/>
    <s v="tmjtestac2016@gmail.com,  tmjTAC@gmail.com"/>
    <s v="Private"/>
    <x v="0"/>
    <s v="WTR"/>
    <x v="0"/>
    <x v="5"/>
    <s v="NC II"/>
    <s v="141 hours"/>
    <s v="WTR No. 201607022080"/>
    <d v="2024-01-24T00:00:00"/>
    <d v="2029-01-25T00:00:00"/>
    <s v="Not indicated"/>
    <s v="Not indicated"/>
    <s v="Not indicated"/>
    <m/>
    <m/>
  </r>
  <r>
    <s v="VII"/>
    <x v="1"/>
    <x v="0"/>
    <x v="28"/>
    <s v="Component"/>
    <s v="0722-0159"/>
    <x v="137"/>
    <m/>
    <s v="Leah R. Ornopia - School Head"/>
    <s v="3F Southface Arcade Bldg., F. Deiparine St., Tabunok, Talisay City, Cebu"/>
    <n v="10.262368233914"/>
    <n v="123.84127420966701"/>
    <s v="0933-5083888"/>
    <s v="tmjtestac2016@gmail.com,  tmjTAC@gmail.com"/>
    <s v="Private"/>
    <x v="0"/>
    <s v="WTR"/>
    <x v="2"/>
    <x v="16"/>
    <s v="NC II"/>
    <s v="300 hours"/>
    <s v="WTR No. 201607022081"/>
    <d v="2024-01-24T00:00:00"/>
    <d v="2029-01-25T00:00:00"/>
    <s v="Manuel John A. Ruiz, Jr."/>
    <s v="NTTC No. 212107221200353"/>
    <d v="2026-09-06T00:00:00"/>
    <m/>
    <m/>
  </r>
  <r>
    <s v="VII"/>
    <x v="1"/>
    <x v="0"/>
    <x v="29"/>
    <s v="HUC"/>
    <s v="0722-0115"/>
    <x v="138"/>
    <m/>
    <s v="Basilio M. Cordova         "/>
    <s v="Rm. 302 LDM Building, MJ Cuenco Ave., Cor. Legaspi St., Cebu City"/>
    <n v="10.294533668520801"/>
    <n v="123.904140180832"/>
    <s v="262-0998, 0915-2706527"/>
    <m/>
    <s v="Private"/>
    <x v="0"/>
    <s v="RTP"/>
    <x v="7"/>
    <x v="170"/>
    <s v="N/A"/>
    <s v="60 hours"/>
    <s v="NTR No. 201607020043"/>
    <d v="2024-05-17T00:00:00"/>
    <d v="2029-05-20T00:00:00"/>
    <s v="Bryan M. Araneta"/>
    <s v="TMC No. 19072201026989"/>
    <d v="2024-07-17T00:00:00"/>
    <m/>
    <m/>
  </r>
  <r>
    <s v="VII"/>
    <x v="1"/>
    <x v="0"/>
    <x v="28"/>
    <s v="Component"/>
    <s v="0722-0052"/>
    <x v="139"/>
    <m/>
    <s v="Engr. Nicolas M. Baguio Jr."/>
    <s v="2A Deiparine Bldg., Tabunok, Talisay City, Cebu"/>
    <n v="10.269997671034201"/>
    <n v="123.843510103451"/>
    <s v="(032) 491-8155"/>
    <s v="uhacaregiver@uctz.edu.ph"/>
    <s v="Private"/>
    <x v="0"/>
    <s v="WTR"/>
    <x v="4"/>
    <x v="10"/>
    <s v="NC II"/>
    <s v="786 hours"/>
    <n v="201407022042"/>
    <d v="2024-05-22T00:00:00"/>
    <d v="2029-05-23T00:00:00"/>
    <s v="Cristita O. Carmona"/>
    <s v="NTTC No. 211907221200177"/>
    <d v="2025-12-01T00:00:00"/>
    <m/>
    <m/>
  </r>
  <r>
    <s v="VII"/>
    <x v="1"/>
    <x v="0"/>
    <x v="29"/>
    <s v="HUC"/>
    <s v="0722-0037"/>
    <x v="140"/>
    <m/>
    <s v="Gladys Jane M. Albarracin"/>
    <s v="5th Floor, Jesa IT Center, 90 General Maxilom Ave., Cebu City"/>
    <n v="10.309962990303699"/>
    <n v="123.895709492476"/>
    <s v="424-9167"/>
    <s v="universecebu@gmail.com"/>
    <s v="Private"/>
    <x v="0"/>
    <s v="RTP"/>
    <x v="5"/>
    <x v="171"/>
    <s v="N/A"/>
    <s v="240 hours"/>
    <n v="201307020032"/>
    <d v="2023-12-28T00:00:00"/>
    <d v="2028-12-29T00:00:00"/>
    <s v="Mary Ann Delgado-Go_x000a_Rejean Cayasan_x000a_Ronald N. Dalid"/>
    <s v="N/A"/>
    <s v="N/A"/>
    <d v="2024-05-29T00:00:00"/>
    <s v="C"/>
  </r>
  <r>
    <s v="VII"/>
    <x v="1"/>
    <x v="0"/>
    <x v="29"/>
    <s v="HUC"/>
    <s v="0722-0037"/>
    <x v="140"/>
    <m/>
    <s v="Gladys Jane M. Albarracin"/>
    <s v="5th Floor, Jesa IT Center, 90 General Maxilom Ave., Cebu City"/>
    <n v="10.309962990303699"/>
    <n v="123.895709492476"/>
    <s v="424-9167"/>
    <s v="universecebu@gmail.com"/>
    <s v="Private"/>
    <x v="0"/>
    <s v="RTP"/>
    <x v="5"/>
    <x v="172"/>
    <s v="N/A"/>
    <s v="240 hours"/>
    <n v="201307020033"/>
    <d v="2023-12-28T00:00:00"/>
    <d v="2028-12-29T00:00:00"/>
    <s v="Mary Ann Delgado-Go_x000a_Rejean Cayasan_x000a_Ronald N. Dalid"/>
    <s v="N/A"/>
    <s v="N/A"/>
    <d v="2024-05-29T00:00:00"/>
    <s v="C"/>
  </r>
  <r>
    <s v="VII"/>
    <x v="1"/>
    <x v="0"/>
    <x v="29"/>
    <s v="HUC"/>
    <s v="0722-0037"/>
    <x v="140"/>
    <m/>
    <s v="Gladys Jane M. Albarracin"/>
    <s v="5th Floor, Jesa IT Center, 90 General Maxilom Ave., Cebu City"/>
    <n v="10.309962990303699"/>
    <n v="123.895709492476"/>
    <s v="424-9167"/>
    <s v="universecebu@gmail.com"/>
    <s v="Private"/>
    <x v="0"/>
    <s v="RTP"/>
    <x v="5"/>
    <x v="173"/>
    <s v="N/A"/>
    <s v="240 hours"/>
    <n v="201307020034"/>
    <d v="2023-12-28T00:00:00"/>
    <d v="2028-12-29T00:00:00"/>
    <s v="Mary Ann Delgado-Go_x000a_Rejean Cayasan_x000a_Ronald N. Dalid"/>
    <s v="N/A"/>
    <s v="N/A"/>
    <d v="2024-05-29T00:00:00"/>
    <s v="C"/>
  </r>
  <r>
    <s v="VII"/>
    <x v="1"/>
    <x v="3"/>
    <x v="30"/>
    <s v="HUC"/>
    <s v="0722-0054"/>
    <x v="141"/>
    <m/>
    <s v="Atty. Augusto W. Go"/>
    <s v="A.C. Cortes Ave., Looc, Mandaue City"/>
    <n v="10.3253692222853"/>
    <n v="123.953133109668"/>
    <s v="(032) 345-6666/ 344-0330 / 346-7462"/>
    <s v="uclmtetac@gmail.com "/>
    <s v="Private"/>
    <x v="6"/>
    <s v="WTR"/>
    <x v="0"/>
    <x v="3"/>
    <s v="NC II"/>
    <s v="316 hours"/>
    <n v="201407022098"/>
    <d v="2024-05-23T00:00:00"/>
    <d v="2029-05-24T00:00:00"/>
    <s v="Not indicated"/>
    <s v="Not indicated"/>
    <s v="Not indicated"/>
    <m/>
    <m/>
  </r>
  <r>
    <s v="VII"/>
    <x v="1"/>
    <x v="3"/>
    <x v="30"/>
    <s v="HUC"/>
    <s v="0722-0054"/>
    <x v="141"/>
    <m/>
    <s v="Atty. Augusto W. Go"/>
    <s v="A.C. Cortes Ave., Looc, Mandaue City"/>
    <n v="10.3253692222853"/>
    <n v="123.953133109668"/>
    <s v="(032) 345-6666/ 344-0330 / 346-7462"/>
    <s v="uclmtetac@gmail.com "/>
    <s v="Private"/>
    <x v="6"/>
    <s v="WTR"/>
    <x v="0"/>
    <x v="4"/>
    <s v="NC II"/>
    <s v="436 hours"/>
    <s v="WTR No. 20170722TRSHSK213128"/>
    <d v="2024-05-23T00:00:00"/>
    <d v="2029-05-24T00:00:00"/>
    <s v="Policronio A. Dorio Jr."/>
    <s v="NTTC No. 151407221200331"/>
    <d v="2020-05-27T00:00:00"/>
    <d v="2024-05-06T00:00:00"/>
    <s v="C"/>
  </r>
  <r>
    <s v="VII"/>
    <x v="1"/>
    <x v="3"/>
    <x v="30"/>
    <s v="HUC"/>
    <s v="0722-0054"/>
    <x v="141"/>
    <m/>
    <s v="Atty. Augusto W. Go"/>
    <s v="A.C. Cortes Ave., Looc, Mandaue City"/>
    <n v="10.3253692222853"/>
    <n v="123.953133109668"/>
    <s v="(032) 345-6666/ 344-0330 / 346-7462"/>
    <s v="uclmtetac@gmail.com "/>
    <s v="Private"/>
    <x v="6"/>
    <s v="WTR"/>
    <x v="0"/>
    <x v="73"/>
    <s v="NC II"/>
    <s v="442 hours"/>
    <s v="WTR No. 20170722TRSFOS213084"/>
    <d v="2024-05-23T00:00:00"/>
    <d v="2029-05-24T00:00:00"/>
    <s v="Policarpio A. Dorio Jr. Richie L. Montebon"/>
    <s v="NTTC No. 161407221200038 NTTC No. 16167221200336"/>
    <s v="12/09/20 08/04/21"/>
    <d v="2024-05-06T00:00:00"/>
    <s v="C"/>
  </r>
  <r>
    <s v="VII"/>
    <x v="1"/>
    <x v="0"/>
    <x v="29"/>
    <s v="HUC"/>
    <s v="0722-0021"/>
    <x v="142"/>
    <m/>
    <s v="Atty. Augusto W. Go"/>
    <s v="Banilad, Cebu City"/>
    <n v="10.350265075567901"/>
    <n v="123.944334037445"/>
    <s v="231-8613, 233-8888"/>
    <s v="uclmtetac@gmail.com "/>
    <s v="Private"/>
    <x v="6"/>
    <s v="WTR"/>
    <x v="4"/>
    <x v="12"/>
    <s v="NC II"/>
    <s v="996 hours"/>
    <n v="907022096"/>
    <d v="2024-05-28T00:00:00"/>
    <d v="2029-05-29T00:00:00"/>
    <s v="Not indicated"/>
    <s v="Not indicated"/>
    <s v="Not indicated"/>
    <d v="2024-09-11T00:00:00"/>
    <s v="C"/>
  </r>
  <r>
    <s v="VII"/>
    <x v="1"/>
    <x v="1"/>
    <x v="29"/>
    <s v="HUC"/>
    <s v="0722-0043"/>
    <x v="143"/>
    <m/>
    <s v="Dr. Dennis A. Samar"/>
    <s v="Sanciangco St., Cor. Osmeña Blvd., Cebu City"/>
    <n v="10.2972588105629"/>
    <n v="123.896642536654"/>
    <s v="(032) 255-7777/253-0729"/>
    <s v="uc.tetac@gmail.com "/>
    <s v="Private"/>
    <x v="6"/>
    <s v="WTR"/>
    <x v="8"/>
    <x v="15"/>
    <s v="Level I"/>
    <s v="264 Hours"/>
    <n v="201307022014"/>
    <d v="2023-04-05T00:00:00"/>
    <d v="2028-04-11T00:00:00"/>
    <s v="Not indicated"/>
    <s v="Not indicated"/>
    <s v="Not indicated"/>
    <d v="2024-06-26T00:00:00"/>
    <s v="C"/>
  </r>
  <r>
    <s v="VII"/>
    <x v="1"/>
    <x v="1"/>
    <x v="29"/>
    <s v="HUC"/>
    <s v="0722-0043"/>
    <x v="143"/>
    <m/>
    <s v="Dr. Dennis A. Samar"/>
    <s v="Sanciangco St., Cor. Osmeña Blvd., Cebu City"/>
    <n v="10.2972588105629"/>
    <n v="123.896642536654"/>
    <s v="(032) 255-7777/253-0729"/>
    <s v="uc.tetac@gmail.com "/>
    <s v="Private"/>
    <x v="6"/>
    <s v="WTR"/>
    <x v="0"/>
    <x v="3"/>
    <s v="NC II"/>
    <s v="316 hours"/>
    <n v="201507022013"/>
    <d v="2024-05-24T00:00:00"/>
    <d v="2029-05-27T00:00:00"/>
    <s v="Not indicated"/>
    <s v="Not indicated"/>
    <s v="Not indicated"/>
    <d v="2024-06-26T00:00:00"/>
    <s v="C"/>
  </r>
  <r>
    <s v="VII"/>
    <x v="1"/>
    <x v="1"/>
    <x v="29"/>
    <s v="HUC"/>
    <s v="0722-0043"/>
    <x v="143"/>
    <m/>
    <s v="Dr. Dennis A. Samar"/>
    <s v="Sanciangco St., Cor. Osmeña Blvd., Cebu City"/>
    <n v="10.2972588105629"/>
    <n v="123.896642536654"/>
    <s v="(032) 255-7777/253-0729"/>
    <s v="uc.tetac@gmail.com "/>
    <s v="Private"/>
    <x v="6"/>
    <s v="WTR"/>
    <x v="0"/>
    <x v="4"/>
    <s v="NC II"/>
    <s v="436 hours"/>
    <s v="WTR No. 201707222007"/>
    <d v="2024-05-24T00:00:00"/>
    <d v="2029-05-27T00:00:00"/>
    <s v="Policronio A. Dorio, Jr."/>
    <s v="Not indicated"/>
    <s v="Not indicated"/>
    <d v="2024-06-26T00:00:00"/>
    <s v="C"/>
  </r>
  <r>
    <s v="VII"/>
    <x v="1"/>
    <x v="1"/>
    <x v="29"/>
    <s v="HUC"/>
    <s v="0722-0166"/>
    <x v="144"/>
    <s v="University of Cebu-Maritime Education &amp; Training Center"/>
    <s v="Atty. Augusto W. Go"/>
    <s v="Alumnos, Mambaling, Cebu City"/>
    <n v="10.2878018563352"/>
    <n v="123.877777229196"/>
    <s v="(032) 261-3323/2613324/ 262-8888 local 127"/>
    <m/>
    <s v="Private"/>
    <x v="0"/>
    <s v="WTR"/>
    <x v="16"/>
    <x v="146"/>
    <s v="NC II"/>
    <s v="160 Hours"/>
    <s v="WTR No. 201707223018"/>
    <d v="2024-02-29T00:00:00"/>
    <d v="2029-03-01T00:00:00"/>
    <s v="Francis Dindo G. De Lara"/>
    <s v="Not indicated"/>
    <s v="Not indicated"/>
    <d v="2024-06-24T00:00:00"/>
    <s v="C"/>
  </r>
  <r>
    <s v="VII"/>
    <x v="1"/>
    <x v="0"/>
    <x v="29"/>
    <s v="HUC"/>
    <s v="0722-0160"/>
    <x v="145"/>
    <m/>
    <m/>
    <s v="Cebu City"/>
    <n v="10.3032803026952"/>
    <n v="123.898429404078"/>
    <s v="253-1000"/>
    <m/>
    <s v="Private"/>
    <x v="0"/>
    <s v="WTR"/>
    <x v="7"/>
    <x v="14"/>
    <s v="NC III"/>
    <s v="315 hours"/>
    <s v="WTR No. 201607023107"/>
    <d v="2024-01-25T00:00:00"/>
    <d v="2029-01-26T00:00:00"/>
    <s v="Not indicated"/>
    <s v="Not indicated"/>
    <s v="Not indicated"/>
    <m/>
    <m/>
  </r>
  <r>
    <s v="VII"/>
    <x v="1"/>
    <x v="1"/>
    <x v="29"/>
    <s v="HUC"/>
    <s v="0722-0034"/>
    <x v="146"/>
    <m/>
    <s v="Rev. Fr. Eduardo S. Celiz, Jr, OAR"/>
    <s v="St. Ezekiel Moreno Building, Basak Campus, Pardo, Cebu City"/>
    <n v="10.2901763590325"/>
    <n v="123.861858807818"/>
    <s v="(032) 354-8405/412-9511"/>
    <s v="rittc@usjr.edu.ph"/>
    <s v="Private"/>
    <x v="6"/>
    <s v="WTR"/>
    <x v="11"/>
    <x v="29"/>
    <s v="NC II"/>
    <s v="275 Hours"/>
    <n v="1107023182"/>
    <d v="2024-01-25T00:00:00"/>
    <d v="2029-01-26T00:00:00"/>
    <s v="Not indicated"/>
    <s v="Not indicated"/>
    <s v="Not indicated"/>
    <d v="2024-10-02T00:00:00"/>
    <s v="C"/>
  </r>
  <r>
    <s v="VII"/>
    <x v="1"/>
    <x v="1"/>
    <x v="29"/>
    <s v="HUC"/>
    <s v="0722-0034"/>
    <x v="146"/>
    <m/>
    <s v="Rev. Fr. Eduardo S. Celiz, Jr, OAR"/>
    <s v="St. Ezekiel Moreno Building, Basak Campus, Pardo, Cebu City"/>
    <n v="10.2901763590325"/>
    <n v="123.861858807818"/>
    <s v="(032) 354-8405/412-9511"/>
    <s v="rittc@usjr.edu.ph"/>
    <s v="Private"/>
    <x v="6"/>
    <s v="WTR"/>
    <x v="0"/>
    <x v="5"/>
    <s v="NC II"/>
    <s v="141 hours"/>
    <n v="1207022008"/>
    <d v="2024-01-25T00:00:00"/>
    <d v="2029-01-26T00:00:00"/>
    <s v="Not indicated"/>
    <s v="Not indicated"/>
    <s v="Not indicated"/>
    <m/>
    <m/>
  </r>
  <r>
    <s v="VII"/>
    <x v="1"/>
    <x v="1"/>
    <x v="29"/>
    <s v="HUC"/>
    <s v="0722-0034"/>
    <x v="146"/>
    <m/>
    <s v="Rev. Fr. Eduardo S. Celiz, Jr, OAR"/>
    <s v="St. Ezekiel Moreno Building, Basak Campus, Pardo, Cebu City"/>
    <n v="10.2901763590325"/>
    <n v="123.861858807818"/>
    <s v="(032) 354-8405/412-9511"/>
    <s v="rittc@usjr.edu.ph"/>
    <s v="Private"/>
    <x v="6"/>
    <s v="WTR"/>
    <x v="8"/>
    <x v="15"/>
    <s v="Level I"/>
    <s v="264 Hours"/>
    <s v="201207022143"/>
    <d v="2023-03-29T00:00:00"/>
    <d v="2028-03-30T00:00:00"/>
    <s v="Not indicated"/>
    <s v="Not indicated"/>
    <s v="Not indicated"/>
    <d v="2025-04-15T00:00:00"/>
    <s v="C"/>
  </r>
  <r>
    <s v="VII"/>
    <x v="1"/>
    <x v="1"/>
    <x v="29"/>
    <s v="HUC"/>
    <s v="0722-0034"/>
    <x v="146"/>
    <m/>
    <s v="Rev. Fr. Eduardo S. Celiz, Jr, OAR"/>
    <s v="St. Ezekiel Moreno Building, Basak Campus, Pardo, Cebu City"/>
    <n v="10.2901763590325"/>
    <n v="123.861858807818"/>
    <s v="(032) 354-8405/412-9511"/>
    <s v="rittc@usjr.edu.ph"/>
    <s v="Private"/>
    <x v="6"/>
    <s v="WTR"/>
    <x v="7"/>
    <x v="14"/>
    <s v="NC III"/>
    <s v="292 hours"/>
    <n v="201407023062"/>
    <d v="2024-01-25T00:00:00"/>
    <d v="2029-01-26T00:00:00"/>
    <s v="Not indicated"/>
    <s v="Not indicated"/>
    <s v="Not indicated"/>
    <m/>
    <m/>
  </r>
  <r>
    <s v="VII"/>
    <x v="1"/>
    <x v="1"/>
    <x v="29"/>
    <s v="HUC"/>
    <s v="0722-0034"/>
    <x v="146"/>
    <m/>
    <s v="Rev. Fr. Eduardo S. Celiz, Jr, OAR"/>
    <s v="St. Ezekiel Moreno Building, Basak Campus, Pardo, Cebu City"/>
    <n v="10.2901763590325"/>
    <n v="123.861858807818"/>
    <s v="(032) 354-8405/412-9511"/>
    <s v="rittc@usjr.edu.ph"/>
    <s v="Private"/>
    <x v="6"/>
    <s v="WTR"/>
    <x v="10"/>
    <x v="160"/>
    <s v="NC II"/>
    <s v="158 hours"/>
    <n v="201507022034"/>
    <d v="2024-01-25T00:00:00"/>
    <d v="2029-01-26T00:00:00"/>
    <s v="Not indicated"/>
    <s v="Not indicated"/>
    <s v="Not indicated"/>
    <d v="2024-10-02T00:00:00"/>
    <s v="C"/>
  </r>
  <r>
    <s v="VII"/>
    <x v="1"/>
    <x v="1"/>
    <x v="29"/>
    <s v="HUC"/>
    <s v="0722-0034"/>
    <x v="146"/>
    <m/>
    <s v="Rev. Fr. Eduardo S. Celiz, Jr, OAR"/>
    <s v="St. Ezekiel Moreno Building, Basak Campus, Pardo, Cebu City"/>
    <n v="10.2901763590325"/>
    <n v="123.861858807818"/>
    <s v="(032) 354-8405/412-9511"/>
    <s v="rittc@usjr.edu.ph"/>
    <s v="Private"/>
    <x v="6"/>
    <s v="WTR"/>
    <x v="2"/>
    <x v="16"/>
    <s v="NC II"/>
    <s v="280 Hours"/>
    <s v="WTR No. 201607222178"/>
    <d v="2024-01-25T00:00:00"/>
    <d v="2029-01-26T00:00:00"/>
    <s v="Not indicated"/>
    <s v="Not indicated"/>
    <s v="Not indicated"/>
    <m/>
    <m/>
  </r>
  <r>
    <s v="VII"/>
    <x v="1"/>
    <x v="1"/>
    <x v="29"/>
    <s v="HUC"/>
    <s v="0722-0034"/>
    <x v="146"/>
    <m/>
    <s v="Rev. Fr. Eduardo S. Celiz, Jr, OAR"/>
    <s v="St. Ezekiel Moreno Building, Basak Campus, Pardo, Cebu City"/>
    <n v="10.2901763590325"/>
    <n v="123.861858807818"/>
    <s v="(032) 354-8405/412-9511"/>
    <s v="rittc@usjr.edu.ph"/>
    <s v="Private"/>
    <x v="6"/>
    <s v="WTR"/>
    <x v="0"/>
    <x v="3"/>
    <s v="NC II"/>
    <s v="316 hours"/>
    <s v="WTR No. 201607222187"/>
    <d v="2024-01-25T00:00:00"/>
    <d v="2029-01-26T00:00:00"/>
    <s v="Not indicated"/>
    <s v="Not indicated"/>
    <s v="Not indicated"/>
    <m/>
    <m/>
  </r>
  <r>
    <s v="VII"/>
    <x v="1"/>
    <x v="1"/>
    <x v="29"/>
    <s v="HUC"/>
    <s v="0722-0034"/>
    <x v="146"/>
    <m/>
    <s v="Rev. Fr. Eduardo S. Celiz, Jr, OAR"/>
    <s v="St. Ezekiel Moreno Building, Basak Campus, Pardo, Cebu City"/>
    <n v="10.2901763590325"/>
    <n v="123.861858807818"/>
    <s v="(032) 354-8405/412-9511"/>
    <s v="rittc@usjr.edu.ph"/>
    <s v="Private"/>
    <x v="6"/>
    <s v="WTR"/>
    <x v="0"/>
    <x v="4"/>
    <s v="NC II"/>
    <s v="436 hours"/>
    <s v="WTR No. 201607222188"/>
    <d v="2024-01-25T00:00:00"/>
    <d v="2029-01-26T00:00:00"/>
    <s v="Not indicated"/>
    <s v="Not indicated"/>
    <s v="Not indicated"/>
    <m/>
    <m/>
  </r>
  <r>
    <s v="VII"/>
    <x v="1"/>
    <x v="1"/>
    <x v="29"/>
    <s v="HUC"/>
    <s v="0722-0034"/>
    <x v="146"/>
    <m/>
    <s v="Rev. Fr. Eduardo S. Celiz, Jr, OAR"/>
    <s v="St. Ezekiel Moreno Building, Basak Campus, Pardo, Cebu City"/>
    <n v="10.2901763590325"/>
    <n v="123.861858807818"/>
    <s v="(032) 354-8405/412-9511"/>
    <s v="rittc@usjr.edu.ph"/>
    <s v="Private"/>
    <x v="6"/>
    <s v="WTR"/>
    <x v="4"/>
    <x v="174"/>
    <s v="NC II"/>
    <s v="280 hours"/>
    <s v="WTR No. 20240722HHCEMS213059"/>
    <d v="2024-05-17T00:00:00"/>
    <d v="2029-05-20T00:00:00"/>
    <s v="Gerard Paul E. Caballes_x000a_Ramon C. Hermoso Jr."/>
    <s v="NTTC No. 231907221200337_x000a_NTTC No. 242207221200111"/>
    <s v="6/8/2028_x000a_1/11/2027"/>
    <m/>
    <m/>
  </r>
  <r>
    <s v="VII"/>
    <x v="1"/>
    <x v="2"/>
    <x v="31"/>
    <s v="1st"/>
    <s v="0722-0047"/>
    <x v="147"/>
    <m/>
    <s v="Rev. Fr. Raul M. Buhay, Jr."/>
    <s v="Barangay Arpili, Balamban, Cebu"/>
    <n v="10.456045418840301"/>
    <n v="123.68898009070099"/>
    <s v="(032) 354-8405/ 09176320576"/>
    <s v="rittc@usjr.edu.ph"/>
    <s v="Private"/>
    <x v="6"/>
    <s v="WTR"/>
    <x v="10"/>
    <x v="160"/>
    <s v="NC II"/>
    <s v="206 hours"/>
    <n v="201407022070"/>
    <d v="2024-01-17T00:00:00"/>
    <d v="2029-01-18T00:00:00"/>
    <s v="Not indicated"/>
    <s v="Not indicated"/>
    <s v="Not indicated"/>
    <m/>
    <m/>
  </r>
  <r>
    <s v="VII"/>
    <x v="1"/>
    <x v="2"/>
    <x v="31"/>
    <s v="1st"/>
    <s v="0722-0047"/>
    <x v="147"/>
    <m/>
    <s v="Rev. Fr. Raul M. Buhay, Jr."/>
    <s v="Barangay Arpili, Balamban, Cebu"/>
    <n v="10.456045418840301"/>
    <n v="123.68898009070099"/>
    <s v="(032) 354-8405/ 09176320576"/>
    <s v="rittc@usjr.edu.ph"/>
    <s v="Private"/>
    <x v="6"/>
    <s v="WTR"/>
    <x v="7"/>
    <x v="14"/>
    <s v="NC III"/>
    <s v="292 hours"/>
    <n v="201407023099"/>
    <d v="2024-01-17T00:00:00"/>
    <d v="2029-01-18T00:00:00"/>
    <s v="Not indicated"/>
    <s v="Not indicated"/>
    <s v="Not indicated"/>
    <m/>
    <m/>
  </r>
  <r>
    <s v="VII"/>
    <x v="1"/>
    <x v="2"/>
    <x v="31"/>
    <s v="1st"/>
    <s v="0722-0047"/>
    <x v="147"/>
    <m/>
    <s v="Rev. Fr. Raul M. Buhay, Jr."/>
    <s v="Barangay Arpili, Balamban, Cebu"/>
    <n v="10.456045418840301"/>
    <n v="123.68898009070099"/>
    <s v="354-8405"/>
    <s v="rittc@usjr.edu.ph"/>
    <s v="Private"/>
    <x v="6"/>
    <s v="WTR"/>
    <x v="0"/>
    <x v="5"/>
    <s v="NC II"/>
    <s v="141 hours"/>
    <n v="201407010073"/>
    <d v="2024-01-17T00:00:00"/>
    <d v="2029-01-18T00:00:00"/>
    <s v="Not indicated"/>
    <s v="Not indicated"/>
    <s v="Not indicated"/>
    <m/>
    <m/>
  </r>
  <r>
    <s v="VII"/>
    <x v="1"/>
    <x v="0"/>
    <x v="29"/>
    <s v="HUC"/>
    <s v="0722-0053"/>
    <x v="148"/>
    <m/>
    <s v="Atty. Paulino Aves Yabao"/>
    <s v="Salinas Drive, Lahug, Cebu City"/>
    <n v="10.3316993782091"/>
    <n v="123.901028359687"/>
    <s v="414-8773 loc. 128"/>
    <m/>
    <s v="Private"/>
    <x v="6"/>
    <s v="WTR"/>
    <x v="0"/>
    <x v="5"/>
    <s v="NC II"/>
    <s v="186 hours"/>
    <n v="201407022086"/>
    <d v="2024-05-07T00:00:00"/>
    <d v="2029-05-08T00:00:00"/>
    <s v="Not indicated"/>
    <s v="Not indicated"/>
    <s v="Not indicated"/>
    <m/>
    <m/>
  </r>
  <r>
    <s v="VII"/>
    <x v="1"/>
    <x v="0"/>
    <x v="29"/>
    <s v="HUC"/>
    <s v="0722-0053"/>
    <x v="148"/>
    <m/>
    <s v="Atty. Paulino Aves Yabao"/>
    <s v="Salinas Drive, Lahug, Cebu City"/>
    <n v="10.3316993782091"/>
    <n v="123.901028359687"/>
    <s v="414-8773 loc. 128"/>
    <m/>
    <s v="Private"/>
    <x v="6"/>
    <s v="WTR"/>
    <x v="0"/>
    <x v="3"/>
    <s v="NC II"/>
    <s v="316 hours"/>
    <n v="201407022110"/>
    <d v="2024-05-07T00:00:00"/>
    <d v="2029-05-08T00:00:00"/>
    <s v="Mark Joseph U. Orio"/>
    <s v="NTTC No. 201507221200110"/>
    <d v="2025-02-05T00:00:00"/>
    <m/>
    <m/>
  </r>
  <r>
    <s v="VII"/>
    <x v="1"/>
    <x v="0"/>
    <x v="29"/>
    <s v="HUC"/>
    <s v="0722-0053"/>
    <x v="148"/>
    <m/>
    <s v="Atty. Paulino Aves Yabao"/>
    <s v="Salinas Drive, Lahug, Cebu City"/>
    <n v="10.3316993782091"/>
    <n v="123.901028359687"/>
    <s v="414-8773 loc. 128"/>
    <m/>
    <s v="Private"/>
    <x v="6"/>
    <s v="WTR"/>
    <x v="8"/>
    <x v="15"/>
    <s v="Level I"/>
    <s v="264 Hours"/>
    <n v="201407022144"/>
    <d v="2023-03-29T00:00:00"/>
    <d v="2028-03-30T00:00:00"/>
    <s v="Marie Joy M. Sanchez"/>
    <s v="TMC No. 20072201011320"/>
    <s v="Not indicated"/>
    <d v="2025-04-15T00:00:00"/>
    <s v="C"/>
  </r>
  <r>
    <s v="VII"/>
    <x v="1"/>
    <x v="0"/>
    <x v="29"/>
    <s v="HUC"/>
    <s v="0722-0053"/>
    <x v="148"/>
    <m/>
    <s v="Atty. Paulino Aves Yabao"/>
    <s v="Salinas Drive, Lahug, Cebu City"/>
    <n v="10.3316993782091"/>
    <n v="123.901028359687"/>
    <s v="414-8773 loc. 128"/>
    <m/>
    <s v="Private"/>
    <x v="6"/>
    <s v="WTR"/>
    <x v="0"/>
    <x v="1"/>
    <s v="NC II"/>
    <s v="356 Hours"/>
    <s v="WTR No. 201607022067"/>
    <d v="2024-05-07T00:00:00"/>
    <d v="2029-05-08T00:00:00"/>
    <s v="Evelyn T. Tangarorang"/>
    <s v="NTTC No. 211707221200328"/>
    <s v="Not indicated"/>
    <m/>
    <m/>
  </r>
  <r>
    <s v="VII"/>
    <x v="1"/>
    <x v="0"/>
    <x v="29"/>
    <s v="HUC"/>
    <s v="0722-0053"/>
    <x v="148"/>
    <m/>
    <s v="Atty. Paulino Aves Yabao"/>
    <s v="Salinas Drive, Lahug, Cebu City"/>
    <n v="10.3316993782091"/>
    <n v="123.901028359687"/>
    <s v="414-8773 loc. 128"/>
    <m/>
    <s v="Private"/>
    <x v="6"/>
    <s v="WTR"/>
    <x v="0"/>
    <x v="175"/>
    <s v="NC II"/>
    <s v="178 hours"/>
    <s v="WTR No. 201607022084"/>
    <d v="2024-05-07T00:00:00"/>
    <d v="2029-05-08T00:00:00"/>
    <s v="Not indicated"/>
    <s v="Not indicated"/>
    <s v="Not indicated"/>
    <m/>
    <m/>
  </r>
  <r>
    <s v="VII"/>
    <x v="1"/>
    <x v="0"/>
    <x v="29"/>
    <s v="HUC"/>
    <s v="0722-0053"/>
    <x v="148"/>
    <m/>
    <s v="Atty. Paulino Aves Yabao"/>
    <s v="Salinas Drive, Lahug, Cebu City"/>
    <n v="10.3316993782091"/>
    <n v="123.901028359687"/>
    <s v="414-8773 loc. 128"/>
    <m/>
    <s v="Private"/>
    <x v="6"/>
    <s v="WTR"/>
    <x v="0"/>
    <x v="4"/>
    <s v="NC II"/>
    <s v="436 hours"/>
    <s v="WTR No. 201607222223"/>
    <d v="2024-05-07T00:00:00"/>
    <d v="2029-05-08T00:00:00"/>
    <s v="Not indicated"/>
    <s v="Not indicated"/>
    <s v="Not indicated"/>
    <m/>
    <m/>
  </r>
  <r>
    <s v="VII"/>
    <x v="1"/>
    <x v="0"/>
    <x v="29"/>
    <s v="HUC"/>
    <s v="0722-0062"/>
    <x v="149"/>
    <m/>
    <s v="Siegfred V. Baldoza / Director, EdTech"/>
    <s v="Colon St., Cebu City"/>
    <n v="10.2987120775639"/>
    <n v="123.901331909668"/>
    <s v="(032) 255-2561/ 345-2178/ 2159"/>
    <s v="edtech@uv.edu.ph"/>
    <s v="Private"/>
    <x v="6"/>
    <s v="WTR"/>
    <x v="0"/>
    <x v="5"/>
    <s v="NC II"/>
    <s v="141 hours"/>
    <n v="201507022022"/>
    <d v="2024-05-23T00:00:00"/>
    <d v="2029-05-24T00:00:00"/>
    <s v="Not indicated"/>
    <s v="Not indicated"/>
    <s v="Not indicated"/>
    <d v="2024-08-05T00:00:00"/>
    <s v="C"/>
  </r>
  <r>
    <s v="VII"/>
    <x v="1"/>
    <x v="0"/>
    <x v="29"/>
    <s v="HUC"/>
    <s v="0722-0062"/>
    <x v="149"/>
    <m/>
    <s v="Siegfred V. Baldoza / Director, EdTech"/>
    <s v="Colon St., Cebu City"/>
    <n v="10.2987120775639"/>
    <n v="123.901331909668"/>
    <s v="(032) 255-2561/ 345-2178/ 2159"/>
    <s v="edtech@uv.edu.ph"/>
    <s v="Private"/>
    <x v="6"/>
    <s v="WTR"/>
    <x v="0"/>
    <x v="1"/>
    <s v="NC II"/>
    <s v="356 Hours"/>
    <n v="201507022149"/>
    <d v="2024-05-23T00:00:00"/>
    <d v="2029-05-24T00:00:00"/>
    <s v="Not indicated"/>
    <s v="Not indicated"/>
    <s v="Not indicated"/>
    <d v="2024-08-05T00:00:00"/>
    <s v="C"/>
  </r>
  <r>
    <s v="VII"/>
    <x v="1"/>
    <x v="0"/>
    <x v="29"/>
    <s v="HUC"/>
    <s v="0722-0062"/>
    <x v="149"/>
    <m/>
    <s v="Siegfred V. Baldoza / Director, EdTech"/>
    <s v="Colon St., Cebu City"/>
    <n v="10.2987120775639"/>
    <n v="123.901331909668"/>
    <s v="(032) 255-2561/ 345-2178/ 2159"/>
    <s v="edtech@uv.edu.ph"/>
    <s v="Private"/>
    <x v="6"/>
    <s v="WTR"/>
    <x v="0"/>
    <x v="4"/>
    <s v="NC II"/>
    <s v="436 hours"/>
    <s v="WTR No. 20170722TRSHSK213125"/>
    <d v="2024-05-23T00:00:00"/>
    <d v="2029-05-24T00:00:00"/>
    <s v="Siegfred V. Baldoza"/>
    <s v="NTTC No. 151407221200523"/>
    <d v="2020-09-02T00:00:00"/>
    <d v="2024-08-05T00:00:00"/>
    <s v="C"/>
  </r>
  <r>
    <s v="VII"/>
    <x v="1"/>
    <x v="0"/>
    <x v="29"/>
    <s v="HUC"/>
    <s v="0722-0129"/>
    <x v="150"/>
    <m/>
    <s v="Fortunato J. Licayan"/>
    <s v="G/F SBL Bldg. 346-A General Maxilom Ave. Ext, NRA, Barangay Carreta, Cebu City"/>
    <n v="10.3051141399624"/>
    <n v="123.91185956363999"/>
    <s v="(032) 3847833 / 09955165437"/>
    <m/>
    <s v="Private"/>
    <x v="0"/>
    <s v="RTP"/>
    <x v="5"/>
    <x v="139"/>
    <s v="N/A"/>
    <s v="280 Hours"/>
    <s v="NTR No. 201907220011"/>
    <d v="2023-11-08T00:00:00"/>
    <d v="2028-11-09T00:00:00"/>
    <s v="Kazunari Fujimura"/>
    <s v="TMC No.17130601000592"/>
    <d v="2022-08-10T00:00:00"/>
    <d v="2024-09-10T00:00:00"/>
    <s v="C"/>
  </r>
  <r>
    <s v="VII"/>
    <x v="1"/>
    <x v="2"/>
    <x v="31"/>
    <s v="1st"/>
    <s v="0722-0030"/>
    <x v="151"/>
    <m/>
    <s v="Anton Mari Perdices"/>
    <s v="Buanoy, Balamban, Cebu"/>
    <n v="10.469669944690001"/>
    <n v="123.70088166549201"/>
    <s v="231-9233/ 3332729"/>
    <s v="jingle.rafols@tsunishi.com                                                                           carin.flores@tsunishi.com"/>
    <s v="Private"/>
    <x v="0"/>
    <s v="RTP"/>
    <x v="5"/>
    <x v="133"/>
    <s v="N/A"/>
    <s v="404 hours"/>
    <n v="1107020132"/>
    <d v="2024-09-03T00:00:00"/>
    <d v="2029-09-04T00:00:00"/>
    <s v="Denilyn D. Parnoncillon_x000a_Cheryl T. Pahamutang"/>
    <s v="TMC No. 22072201004014_x000a_TMC No. 22072201004015"/>
    <s v="11/23/2027_x000a_11/23/2027_x000a__x000a_"/>
    <d v="2024-05-27T00:00:00"/>
    <s v="C"/>
  </r>
  <r>
    <s v="VII"/>
    <x v="1"/>
    <x v="0"/>
    <x v="29"/>
    <s v="HUC"/>
    <s v="0722-0120"/>
    <x v="152"/>
    <m/>
    <s v="Stanley Christopher P. Lequit"/>
    <s v="90 F. Ramos St., Diplomat Hotel Annex, Brgy. Sta. Cruz, Cebu City"/>
    <n v="10.3097038337232"/>
    <n v="123.903726867763"/>
    <s v="0917-7230127"/>
    <m/>
    <s v="Private"/>
    <x v="0"/>
    <s v="RTP"/>
    <x v="5"/>
    <x v="176"/>
    <s v="N/A"/>
    <s v="160 Hours"/>
    <s v="NTR No. 201607220191"/>
    <d v="2023-12-28T00:00:00"/>
    <d v="2028-12-29T00:00:00"/>
    <s v="Hannah C. Silva"/>
    <s v="TMC No. 21072201005957"/>
    <s v="Not indicated"/>
    <d v="2025-03-12T00:00:00"/>
    <s v="C"/>
  </r>
  <r>
    <s v="VII"/>
    <x v="1"/>
    <x v="0"/>
    <x v="29"/>
    <s v="HUC"/>
    <s v="0722-0038"/>
    <x v="153"/>
    <m/>
    <s v="Maria Grace V. Bacatan"/>
    <s v="Rm. 420 Krizia Bldg., Gonzales Compound, Lahug, Cebu City"/>
    <n v="10.306716407251299"/>
    <n v="123.89660283661"/>
    <s v="None"/>
    <s v="hhk6304@gmail.com "/>
    <s v="Private"/>
    <x v="0"/>
    <s v="RTP"/>
    <x v="5"/>
    <x v="177"/>
    <s v="N/A"/>
    <s v="120 hours"/>
    <n v="201307020077"/>
    <d v="2024-05-28T00:00:00"/>
    <d v="2029-05-29T00:00:00"/>
    <s v="Kate Kimberly L. Palacios"/>
    <s v="N/A"/>
    <s v="Not indicated"/>
    <d v="2024-08-07T00:00:00"/>
    <s v="C"/>
  </r>
  <r>
    <s v="VII"/>
    <x v="1"/>
    <x v="0"/>
    <x v="29"/>
    <s v="HUC"/>
    <s v="0722-0142"/>
    <x v="154"/>
    <s v="(Formerly: LKK Union English Corp.)"/>
    <s v="Sheila M. Villaces"/>
    <s v="5FL, Trieste Bldg., 777 Kalubihan, Brgy. Talamban, Cebu City"/>
    <n v="10.3436145704484"/>
    <n v="123.911714036654"/>
    <s v="(032) 4107970"/>
    <m/>
    <s v="Private"/>
    <x v="0"/>
    <s v="RTP"/>
    <x v="5"/>
    <x v="102"/>
    <s v="N/A"/>
    <s v="240 Hours"/>
    <s v="NTR No. 202307220020"/>
    <d v="2023-06-01T00:00:00"/>
    <d v="2028-06-02T00:00:00"/>
    <s v="Felman V. Cahambing"/>
    <s v="TMC No. 16072201000459"/>
    <d v="2021-11-23T00:00:00"/>
    <d v="2025-03-18T00:00:00"/>
    <s v="C"/>
  </r>
  <r>
    <s v="VII"/>
    <x v="1"/>
    <x v="0"/>
    <x v="29"/>
    <s v="HUC"/>
    <s v="0722-0142"/>
    <x v="154"/>
    <s v="(Formerly: LKK Union English Corp.)"/>
    <s v="Sheila M. Villaces"/>
    <s v="5FL, Trieste Bldg., 777 Kalubihan, Brgy. Talamban, Cebu City"/>
    <n v="10.3436145704484"/>
    <n v="123.911714036654"/>
    <s v="(032) 4107970"/>
    <m/>
    <s v="Private"/>
    <x v="0"/>
    <s v="RTP"/>
    <x v="5"/>
    <x v="103"/>
    <s v="N/A"/>
    <s v="240 Hours"/>
    <s v="NTR No. 202307220021"/>
    <d v="2023-06-01T00:00:00"/>
    <d v="2028-06-02T00:00:00"/>
    <s v="Felman V. Cahambing"/>
    <s v="TMC No. 16072201000459"/>
    <d v="2021-11-23T00:00:00"/>
    <d v="2025-03-18T00:00:00"/>
    <s v="C"/>
  </r>
  <r>
    <s v="VII"/>
    <x v="1"/>
    <x v="0"/>
    <x v="29"/>
    <s v="HUC"/>
    <s v="0722-0142"/>
    <x v="154"/>
    <s v="(Formerly: LKK Union English Corp.)"/>
    <s v="Sheila M. Villaces"/>
    <s v="5FL, Trieste Bldg., 777 Kalubihan, Brgy. Talamban, Cebu City"/>
    <n v="10.3436145704484"/>
    <n v="123.911714036654"/>
    <s v="(032) 4107970"/>
    <m/>
    <s v="Private"/>
    <x v="0"/>
    <s v="RTP"/>
    <x v="5"/>
    <x v="178"/>
    <s v="N/A"/>
    <s v="240 Hours"/>
    <s v="NTR No. 202307220022"/>
    <d v="2023-06-01T00:00:00"/>
    <d v="2028-06-02T00:00:00"/>
    <s v="Felman V. Cahambing"/>
    <s v="TMC No. 16072201000459"/>
    <d v="2021-11-23T00:00:00"/>
    <d v="2025-03-18T00:00:00"/>
    <s v="C"/>
  </r>
  <r>
    <s v="VII"/>
    <x v="1"/>
    <x v="5"/>
    <x v="35"/>
    <s v="1st"/>
    <s v="0722-0082"/>
    <x v="155"/>
    <s v="(Formerly: Industrial Education Learning Technologies, Inc.)"/>
    <s v="Joel D. Pilapil - President"/>
    <s v="House No. 02-440, Purok Luy-a, Calero, Lilo-an, Cebu"/>
    <n v="10.365009118761201"/>
    <n v="123.999971436655"/>
    <s v="340-8457 / 0975-375-2209"/>
    <s v="ielti.techvoc@gmail.com "/>
    <s v="Private"/>
    <x v="0"/>
    <s v="WTR"/>
    <x v="0"/>
    <x v="5"/>
    <s v="NC II"/>
    <s v="141 hours"/>
    <s v="20200722TRSBPP209067"/>
    <d v="2024-04-02T00:00:00"/>
    <d v="2029-04-03T00:00:00"/>
    <s v="Shelamie P. Banzon_x000a_ Grace M. Barnido_x000a_ Ma. Chona P. Quinain"/>
    <s v="NTTC No. 201907221200117_x000a_ NTTC No. 212007221200004_x000a_ NTTC No. 212107221200401"/>
    <s v="8/05/2021_x000a_ 12/13/2025_x000a_ 11/16/2025"/>
    <m/>
    <m/>
  </r>
  <r>
    <s v="VII"/>
    <x v="1"/>
    <x v="5"/>
    <x v="35"/>
    <s v="1st"/>
    <s v="0722-0082"/>
    <x v="155"/>
    <s v="(Formerly: Industrial Education Learning Technologies, Inc.)"/>
    <s v="Joel D. Pilapil - President"/>
    <s v="House No. 02-440, Purok Luy-a, Calero, Lilo-an, Cebu"/>
    <n v="10.365009118761201"/>
    <n v="123.999971436655"/>
    <s v="340-8457 / 0975-375-2209"/>
    <s v="ielti.techvoc@gmail.com "/>
    <s v="Private"/>
    <x v="0"/>
    <s v="WTR"/>
    <x v="1"/>
    <x v="163"/>
    <s v="NC II"/>
    <s v="268 Hours"/>
    <s v="20200722MEEFCW206068"/>
    <d v="2024-04-02T00:00:00"/>
    <d v="2029-04-03T00:00:00"/>
    <s v="Romulo D. Panta_x000a_ Flordelito F. Ortiz, Jr."/>
    <s v="NTTC No. 191507221200234_x000a_ NTTC No. 211807221200272"/>
    <d v="2024-04-29T00:00:00"/>
    <m/>
    <m/>
  </r>
  <r>
    <s v="VII"/>
    <x v="1"/>
    <x v="5"/>
    <x v="35"/>
    <s v="1st"/>
    <s v="0722-0082"/>
    <x v="155"/>
    <s v="(Formerly: Industrial Education Learning Technologies, Inc.)"/>
    <s v="Joel D. Pilapil - President"/>
    <s v="House No. 02-440, Purok Luy-a, Calero, Lilo-an, Cebu"/>
    <n v="10.365009118761201"/>
    <n v="123.999971436655"/>
    <s v="340-8457 / 0975-375-2209"/>
    <s v="ielti.techvoc@gmail.com "/>
    <s v="Private"/>
    <x v="0"/>
    <s v="WTR"/>
    <x v="1"/>
    <x v="85"/>
    <s v="NC II"/>
    <s v="268 Hours"/>
    <s v="20200722MEEMIG206021"/>
    <d v="2023-03-20T00:00:00"/>
    <d v="2028-03-21T00:00:00"/>
    <s v="Romulo D. Panta_x000a_ Shelamie P. Banzon"/>
    <s v="NTTC No. 191507221200233_x000a_ NTTC No. 201907221200251"/>
    <s v="4/29/2024_x000a_ 6/18/2023"/>
    <d v="2025-06-03T00:00:00"/>
    <s v="C"/>
  </r>
  <r>
    <s v="VII"/>
    <x v="1"/>
    <x v="5"/>
    <x v="35"/>
    <s v="1st"/>
    <s v="0722-0082"/>
    <x v="155"/>
    <s v="(Formerly: Industrial Education Learning Technologies, Inc.)"/>
    <s v="Joel D. Pilapil - President"/>
    <s v="House No. 02-440, Purok Luy-a, Calero, Lilo-an, Cebu"/>
    <n v="10.365009118761201"/>
    <n v="123.999971436655"/>
    <s v="340-8457 / 0975-375-2209"/>
    <s v="ielti.techvoc@gmail.com "/>
    <s v="Private"/>
    <x v="0"/>
    <s v="WTR"/>
    <x v="3"/>
    <x v="9"/>
    <s v="NC II"/>
    <s v="118 Hours"/>
    <s v="20200722ALTDRV204013"/>
    <d v="2023-04-01T00:00:00"/>
    <d v="2028-04-02T00:00:00"/>
    <s v="Rene P. Balane_x000a_ Norman M. Omilig_x000a_ Sandy M. Omilig"/>
    <s v="NTTC No. 171707221200332_x000a_ NTTC No. 191507221200174_x000a_ NTTC No. 191507221200060"/>
    <s v="5/31/2022_x000a_ 4/15/2024_x000a_ 1/7/2024"/>
    <d v="2025-06-03T00:00:00"/>
    <s v="C"/>
  </r>
  <r>
    <s v="VII"/>
    <x v="1"/>
    <x v="5"/>
    <x v="35"/>
    <s v="1st"/>
    <s v="0722-0082"/>
    <x v="155"/>
    <s v="(Formerly: Industrial Education Learning Technologies, Inc.)"/>
    <s v="Joel D. Pilapil - President"/>
    <s v="House No. 02-440, Purok Luy-a, Calero, Lilo-an, Cebu"/>
    <n v="10.365009118761201"/>
    <n v="123.999971436655"/>
    <s v="340-8457 / 0975-375-2209"/>
    <s v="ielti.techvoc@gmail.com "/>
    <s v="Private"/>
    <x v="0"/>
    <s v="WTR"/>
    <x v="1"/>
    <x v="8"/>
    <s v="NC I"/>
    <s v="268 Hours"/>
    <s v="20190722MEEEAW106111"/>
    <d v="2023-04-01T00:00:00"/>
    <d v="2028-04-02T00:00:00"/>
    <s v="Romulo D. Panta_x000a_ Norman M. Omilig_x000a_ Shelamie P. Banzon"/>
    <s v="NTTC No. 151507221200069_x000a_ NTTC No. 191507221200182_x000a_ NTTC No. 201907221200252"/>
    <s v="7/23/2019_x000a_ 5/6/2024_x000a_ 3/13/2023"/>
    <d v="2024-07-15T00:00:00"/>
    <s v="C"/>
  </r>
  <r>
    <s v="VII"/>
    <x v="1"/>
    <x v="5"/>
    <x v="35"/>
    <s v="1st"/>
    <s v="0722-0082"/>
    <x v="155"/>
    <s v="(Formerly: Industrial Education Learning Technologies, Inc.)"/>
    <s v="Joel D. Pilapil - President"/>
    <s v="House No. 02-440, Purok Luy-a, Calero, Lilo-an, Cebu"/>
    <n v="10.365009118761201"/>
    <n v="123.999971436655"/>
    <s v="340-8457 / 0975-375-2209"/>
    <s v="ielti.techvoc@gmail.com "/>
    <s v="Private"/>
    <x v="0"/>
    <s v="WTR"/>
    <x v="1"/>
    <x v="24"/>
    <s v="NC II"/>
    <s v="120 hours"/>
    <s v="20190722MEEEAW306113"/>
    <d v="2023-04-01T00:00:00"/>
    <d v="2028-04-02T00:00:00"/>
    <s v="Romulo D. Panta_x000a_ Flordelito F. Ortiz, Jr."/>
    <s v="NTTC No. 151507221300070_x000a_ NTTC No. 211807221300271"/>
    <d v="2019-07-23T00:00:00"/>
    <d v="2024-07-15T00:00:00"/>
    <s v="C"/>
  </r>
  <r>
    <s v="VII"/>
    <x v="1"/>
    <x v="5"/>
    <x v="35"/>
    <s v="1st"/>
    <s v="0722-0082"/>
    <x v="155"/>
    <s v="(Formerly: Industrial Education Learning Technologies, Inc.)"/>
    <s v="Joel D. Pilapil - President"/>
    <s v="House No. 02-440, Purok Luy-a, Calero, Lilo-an, Cebu"/>
    <n v="10.365009118761201"/>
    <n v="123.999971436655"/>
    <s v="340-8457 / 0975-375-2209"/>
    <s v="ielti.techvoc@gmail.com "/>
    <s v="Private"/>
    <x v="0"/>
    <s v="WTR"/>
    <x v="1"/>
    <x v="6"/>
    <s v="NC II"/>
    <s v="268 Hours"/>
    <s v="20190722MEEEAW206112"/>
    <d v="2024-04-02T00:00:00"/>
    <d v="2029-04-03T00:00:00"/>
    <s v="Romulo D. Panta_x000a_ Norman M. Omilig_x000a_ Shelamie P. Banzon"/>
    <s v="NTTC No. 151507221200069_x000a_ NTTC No. 191507221200182_x000a_ NTTC No. 201907221200252"/>
    <s v="7/23/2019_x000a_ 5/6/2024_x000a_ 3/13/2023"/>
    <d v="2024-07-15T00:00:00"/>
    <s v="C"/>
  </r>
  <r>
    <s v="VII"/>
    <x v="1"/>
    <x v="2"/>
    <x v="40"/>
    <s v="2nd"/>
    <s v="0722-0070"/>
    <x v="156"/>
    <m/>
    <s v="Ma. Elena C. Limocon"/>
    <s v="Lamac, Pinamungajan, Cebu"/>
    <n v="10.304722429887301"/>
    <n v="123.903103607018"/>
    <s v="5162576/4679045.4678171"/>
    <s v="lamacmpcifs@gmail.com"/>
    <s v="Private"/>
    <x v="0"/>
    <s v="WTR"/>
    <x v="9"/>
    <x v="179"/>
    <s v="NC III"/>
    <s v="445 Hours"/>
    <s v="WTR No. 20180722AFFAGE317116"/>
    <d v="2024-05-22T00:00:00"/>
    <d v="2029-05-23T00:00:00"/>
    <s v="Roy T. Bosque"/>
    <s v="NTTC No. 181807221300096"/>
    <d v="2022-08-08T00:00:00"/>
    <m/>
    <m/>
  </r>
  <r>
    <s v="VII"/>
    <x v="1"/>
    <x v="2"/>
    <x v="40"/>
    <s v="2nd"/>
    <s v="0722-0070"/>
    <x v="156"/>
    <m/>
    <s v="Ma. Elena C. Limocon"/>
    <s v="Lamac, Pinamungajan, Cebu"/>
    <n v="10.304722429887301"/>
    <n v="123.903103607018"/>
    <s v="5162576/4679045.4678171"/>
    <s v="lamacmpcifs@gmail.com"/>
    <s v="Private"/>
    <x v="0"/>
    <s v="WTR"/>
    <x v="9"/>
    <x v="150"/>
    <s v="NC II"/>
    <s v="239 Hours"/>
    <s v="20180722AFFAGE217117"/>
    <d v="2024-05-22T00:00:00"/>
    <d v="2029-05-23T00:00:00"/>
    <s v="Roy T. Bosque"/>
    <s v="NTTC No. 181807221300096"/>
    <d v="2022-08-08T00:00:00"/>
    <m/>
    <m/>
  </r>
  <r>
    <s v="VII"/>
    <x v="1"/>
    <x v="0"/>
    <x v="43"/>
    <s v="Component"/>
    <s v="0722-0071"/>
    <x v="157"/>
    <m/>
    <s v="Rigie P. Taran - President"/>
    <s v="DLV5 Commercial Bldg. Rizal Street Central Poblacion City of Naga, Cebu, Region VII, Philippines, 6037"/>
    <n v="10.2068440347034"/>
    <n v="123.757356850146"/>
    <s v="(032) 4895912_x000a_ 09089594780"/>
    <s v="hanz.clarenz@gmail.com southcebutech@gmail.com"/>
    <s v="Private"/>
    <x v="0"/>
    <s v="WTR"/>
    <x v="10"/>
    <x v="180"/>
    <s v="NC II"/>
    <s v="156 Hours"/>
    <s v="20180722CONMGO207125"/>
    <d v="2024-05-06T00:00:00"/>
    <d v="2029-05-07T00:00:00"/>
    <s v="Rigie P. Taran"/>
    <s v="NTTC No. 151507221200553"/>
    <d v="2020-03-09T00:00:00"/>
    <m/>
    <m/>
  </r>
  <r>
    <s v="VII"/>
    <x v="1"/>
    <x v="0"/>
    <x v="43"/>
    <s v="Component"/>
    <s v="0722-0071"/>
    <x v="157"/>
    <m/>
    <s v="Rigie P. Taran - President"/>
    <s v="DLV5 Commercial Bldg. Rizal Street Central Poblacion City of Naga, Cebu, Region VII, Philippines, 6037"/>
    <n v="10.2068440347034"/>
    <n v="123.757356850146"/>
    <s v="(032) 4895912_x000a_ 09089594780"/>
    <s v="hanz.clarenz@gmail.com southcebutech@gmail.com"/>
    <s v="Private"/>
    <x v="0"/>
    <s v="WTR"/>
    <x v="10"/>
    <x v="155"/>
    <s v="NC II"/>
    <s v="156 Hours"/>
    <s v="20180722CONBUL207126"/>
    <d v="2024-05-06T00:00:00"/>
    <d v="2029-05-07T00:00:00"/>
    <s v="Rigie P. Taran"/>
    <s v="NTTC No. 151507221200555"/>
    <d v="2020-03-09T00:00:00"/>
    <m/>
    <m/>
  </r>
  <r>
    <s v="VII"/>
    <x v="1"/>
    <x v="2"/>
    <x v="36"/>
    <s v="3rd"/>
    <s v="0722-0095"/>
    <x v="158"/>
    <m/>
    <s v="Ana Liza M. Augusto, Institution Head"/>
    <s v="Lamac, New Bago, Asturias, Cebu"/>
    <n v="10.632855179097399"/>
    <n v="123.76546660696"/>
    <s v="(032) 328-9150_x000a_ 09166601748"/>
    <s v="aaahospitalitytaci@gmail.com"/>
    <s v="Private"/>
    <x v="0"/>
    <s v="WTR"/>
    <x v="2"/>
    <x v="7"/>
    <s v="NC II"/>
    <s v="276 Hours"/>
    <s v="20220722ELCEIM215034"/>
    <d v="2024-03-11T00:00:00"/>
    <d v="2029-03-12T00:00:00"/>
    <s v="Niño B. Cañada"/>
    <s v="NTTC No. 211807221200392"/>
    <d v="2023-11-17T00:00:00"/>
    <m/>
    <m/>
  </r>
  <r>
    <s v="VII"/>
    <x v="1"/>
    <x v="2"/>
    <x v="36"/>
    <s v="3rd"/>
    <s v="0722-0095"/>
    <x v="158"/>
    <m/>
    <s v="Ana Liza M. Augusto, Institution Head"/>
    <s v="Lamac, New Bago, Asturias, Cebu"/>
    <n v="10.632855179097399"/>
    <n v="123.76546660696"/>
    <s v="(032) 328-9150_x000a_ 09166601748"/>
    <s v="aaahospitalitytaci@gmail.com"/>
    <s v="Private"/>
    <x v="0"/>
    <s v="WTR"/>
    <x v="0"/>
    <x v="3"/>
    <s v="NC II"/>
    <s v="356 Hours"/>
    <s v="20220722TRSCOK214035"/>
    <d v="2024-03-11T00:00:00"/>
    <d v="2029-03-12T00:00:00"/>
    <s v="Nicolas C. Rafols Jr."/>
    <s v="NTTC No. 222107221200043"/>
    <d v="2026-03-25T00:00:00"/>
    <m/>
    <m/>
  </r>
  <r>
    <s v="VII"/>
    <x v="1"/>
    <x v="2"/>
    <x v="36"/>
    <s v="3rd"/>
    <s v="0722-0095"/>
    <x v="158"/>
    <m/>
    <s v="Ana Liza M. Augusto, Institution Head"/>
    <s v="Lamac, New Bago, Asturias, Cebu"/>
    <n v="10.632855179097399"/>
    <n v="123.76546660696"/>
    <s v="(032) 328-9150_x000a_ 09166601748"/>
    <s v="aaahospitalitytaci@gmail.com"/>
    <s v="Private"/>
    <x v="0"/>
    <s v="WTR"/>
    <x v="0"/>
    <x v="5"/>
    <s v="NC II"/>
    <s v="181 Hours"/>
    <s v="20220722TRSBPP209036"/>
    <d v="2024-03-11T00:00:00"/>
    <d v="2029-03-12T00:00:00"/>
    <s v="Staphen Dave Q. Ponce_x000a_ Jennifer D. Montebon"/>
    <s v="NTTC No. 222207221200244_x000a_ NTTC No. 211807221200209"/>
    <s v="December 11, 2026_x000a_ April 15, 2026"/>
    <m/>
    <m/>
  </r>
  <r>
    <s v="VII"/>
    <x v="1"/>
    <x v="2"/>
    <x v="36"/>
    <s v="3rd"/>
    <s v="0722-0095"/>
    <x v="158"/>
    <m/>
    <s v="Ana Liza M. Augusto, Institution Head"/>
    <s v="Lamac, New Bago, Asturias, Cebu"/>
    <n v="10.632855179097399"/>
    <n v="123.76546660696"/>
    <s v="(032) 328-9150_x000a_ 09166601748"/>
    <s v="aaahospitalitytaci@gmail.com"/>
    <s v="Private"/>
    <x v="0"/>
    <s v="WTR"/>
    <x v="1"/>
    <x v="8"/>
    <s v="NC I"/>
    <s v="348 Hours"/>
    <s v="20220722MEEEAW106038"/>
    <d v="2024-03-11T00:00:00"/>
    <d v="2029-03-12T00:00:00"/>
    <s v="Belinda C. Dacoco_x000a_  Romevie B. Canencia"/>
    <s v="NTTC No. 181807221200160_x000a_ NTTC No. 212107221200464"/>
    <s v="March 12, 2023_x000a_ August 8, 2026"/>
    <m/>
    <m/>
  </r>
  <r>
    <s v="VII"/>
    <x v="1"/>
    <x v="2"/>
    <x v="36"/>
    <s v="3rd"/>
    <s v="0722-0095"/>
    <x v="158"/>
    <m/>
    <s v="Ana Liza M. Augusto, Institution Head"/>
    <s v="Lamac, New Bago, Asturias, Cebu"/>
    <n v="10.632855179097399"/>
    <n v="123.76546660696"/>
    <s v="(032) 328-9150_x000a_ 09166601748"/>
    <s v="aaahospitalitytaci@gmail.com"/>
    <s v="Private"/>
    <x v="0"/>
    <s v="WTR"/>
    <x v="1"/>
    <x v="6"/>
    <s v="NC II"/>
    <s v="348 Hours"/>
    <s v="20220722MEEEAW206039"/>
    <d v="2024-03-11T00:00:00"/>
    <d v="2029-03-12T00:00:00"/>
    <s v="Belinda C. Dacoco_x000a_Romevie B. Canencia"/>
    <s v="NTTC No. 181807221200160_x000a_ NTTC No. 212107221200464"/>
    <s v="March 12, 2023_x000a_ August 8, 2026"/>
    <m/>
    <m/>
  </r>
  <r>
    <s v="VII"/>
    <x v="1"/>
    <x v="0"/>
    <x v="29"/>
    <s v="HUC"/>
    <s v="0722-0077"/>
    <x v="158"/>
    <m/>
    <s v="Ana Liza M. Augusto, Institution Head"/>
    <s v="362 Don Mariano Cui St. corner N. Escario St. Capitol Site, Cebu City"/>
    <n v="10.3244329810623"/>
    <n v="123.890733776613"/>
    <s v="(032) 328-9150_x000a_ 09166601748"/>
    <s v="aaahospitalitytaci@gmail.com"/>
    <s v="Private"/>
    <x v="0"/>
    <s v="WTR"/>
    <x v="0"/>
    <x v="1"/>
    <s v="NC II"/>
    <s v="356 Hours"/>
    <s v="20180722TRSFBS213171"/>
    <d v="2023-12-07T00:00:00"/>
    <d v="2028-12-11T00:00:00"/>
    <s v="George C. Englis"/>
    <s v="NTTC No. 151407221200615"/>
    <d v="2020-10-23T00:00:00"/>
    <d v="2025-05-07T00:00:00"/>
    <s v="C"/>
  </r>
  <r>
    <s v="VII"/>
    <x v="1"/>
    <x v="0"/>
    <x v="29"/>
    <s v="HUC"/>
    <s v="0722-0077"/>
    <x v="158"/>
    <m/>
    <s v="Ana Liza M. Augusto, Institution Head"/>
    <s v="362 Don Mariano Cui St. corner N. Escario St. Capitol Site, Cebu City"/>
    <n v="10.3244329810623"/>
    <n v="123.890733776613"/>
    <s v="(032) 328-9150_x000a_ 09166601748"/>
    <s v="aaahospitalitytaci@gmail.com"/>
    <s v="Private"/>
    <x v="0"/>
    <s v="WTR"/>
    <x v="0"/>
    <x v="5"/>
    <s v="NC II"/>
    <s v="141 hours"/>
    <s v="WTR No. 20190722TRSBPP209094"/>
    <d v="2023-12-07T00:00:00"/>
    <d v="2028-12-11T00:00:00"/>
    <s v="Raymond P. Borja_x000a_ Belinda L. Valero"/>
    <s v="NTTC No. 181808371200443_x000a_ NTTC No. 151407221200464"/>
    <s v="1-April-22_x000a_ 6-Mar-20"/>
    <d v="2024-09-03T00:00:00"/>
    <s v="C"/>
  </r>
  <r>
    <s v="VII"/>
    <x v="1"/>
    <x v="0"/>
    <x v="29"/>
    <s v="HUC"/>
    <s v="0722-0077"/>
    <x v="158"/>
    <m/>
    <s v="Ana Liza M. Augusto, Institution Head"/>
    <s v="362 Don Mariano Cui St. corner N. Escario St. Capitol Site, Cebu City"/>
    <n v="10.3244329810623"/>
    <n v="123.890733776613"/>
    <s v="(032) 328-9150_x000a_ 09166601748"/>
    <s v="aaahospitalitytaci@gmail.com"/>
    <s v="Private"/>
    <x v="0"/>
    <s v="WTR"/>
    <x v="0"/>
    <x v="3"/>
    <s v="NC II"/>
    <s v="316 hours"/>
    <s v="20180722TRSCOK214172"/>
    <d v="2023-12-07T00:00:00"/>
    <d v="2028-12-11T00:00:00"/>
    <s v="Francis Dindo G. De Lara"/>
    <s v="NTTC No. 141407021236121"/>
    <d v="2019-06-27T00:00:00"/>
    <d v="2025-05-07T00:00:00"/>
    <s v="C"/>
  </r>
  <r>
    <s v="VII"/>
    <x v="1"/>
    <x v="0"/>
    <x v="29"/>
    <s v="HUC"/>
    <s v="0722-0077"/>
    <x v="158"/>
    <m/>
    <s v="Ana Liza M. Augusto, Institution Head"/>
    <s v="362 Don Mariano Cui St. corner N. Escario St. Capitol Site, Cebu City"/>
    <n v="10.3244329810623"/>
    <n v="123.890733776613"/>
    <s v="(032) 328-9150"/>
    <s v="aaahospitalitytaci@gmail.com"/>
    <s v="Private"/>
    <x v="0"/>
    <s v="WTR"/>
    <x v="16"/>
    <x v="147"/>
    <s v="NC I"/>
    <s v="50 Hours"/>
    <s v="20180722MTMSCS113173"/>
    <d v="2023-12-07T00:00:00"/>
    <d v="2028-12-11T00:00:00"/>
    <s v="George C. Englis"/>
    <s v="NTTC No. 181407221100328"/>
    <d v="2023-07-09T00:00:00"/>
    <d v="2025-05-07T00:00:00"/>
    <s v="C"/>
  </r>
  <r>
    <s v="VII"/>
    <x v="1"/>
    <x v="0"/>
    <x v="29"/>
    <s v="HUC"/>
    <s v="0722-0077"/>
    <x v="158"/>
    <m/>
    <s v="Ana Liza M. Augusto, Institution Head"/>
    <s v="362 Don Mariano Cui St. corner N. Escario St. Capitol Site, Cebu City"/>
    <n v="10.3244329810623"/>
    <n v="123.890733776613"/>
    <s v="(032) 328-9150"/>
    <s v="aaahospitalitytaci@gmail.com"/>
    <s v="Private"/>
    <x v="0"/>
    <s v="WTR"/>
    <x v="0"/>
    <x v="4"/>
    <s v="NC II"/>
    <s v="436 hours"/>
    <s v="20180722TRSHSK213174"/>
    <d v="2023-12-07T00:00:00"/>
    <d v="2028-12-11T00:00:00"/>
    <s v="George C. Englis"/>
    <s v="NTTC No. 151407221200504"/>
    <d v="2020-09-26T00:00:00"/>
    <d v="2025-05-07T00:00:00"/>
    <s v="C"/>
  </r>
  <r>
    <s v="VII"/>
    <x v="1"/>
    <x v="0"/>
    <x v="29"/>
    <s v="HUC"/>
    <s v="0722-0077"/>
    <x v="158"/>
    <m/>
    <s v="Ana Liza M. Augusto, Institution Head"/>
    <s v="362 Don Mariano Cui St. corner N. Escario St. Capitol Site, Cebu City"/>
    <n v="10.3244329810623"/>
    <n v="123.890733776613"/>
    <s v="(032) 328-9150"/>
    <s v="aaahospitalitytaci@gmail.com"/>
    <s v="Private"/>
    <x v="0"/>
    <s v="WTR"/>
    <x v="16"/>
    <x v="146"/>
    <s v="NC II"/>
    <s v="160 Hours"/>
    <s v="20180722MTMSCC314175"/>
    <d v="2023-12-07T00:00:00"/>
    <d v="2028-12-11T00:00:00"/>
    <s v="Francis Dindo G. De Lara"/>
    <s v="NTTC No. 151407221300502"/>
    <d v="2020-08-25T00:00:00"/>
    <d v="2025-05-07T00:00:00"/>
    <s v="C"/>
  </r>
  <r>
    <s v="VII"/>
    <x v="1"/>
    <x v="2"/>
    <x v="31"/>
    <s v="1st"/>
    <s v="0722-0075"/>
    <x v="159"/>
    <m/>
    <s v="Rev. Fr. Brian Butanas SDB"/>
    <s v="Bldg. No. 0188, Prenza, Balamban, Cebu, Philippines 6041"/>
    <n v="10.517144106243199"/>
    <n v="123.73554091193699"/>
    <s v="(032) 346-5776 / 406-7628/ 09175898638"/>
    <s v="db_balamban@yahoo.com"/>
    <s v="Private"/>
    <x v="0"/>
    <s v="WTR"/>
    <x v="2"/>
    <x v="7"/>
    <s v="NC II"/>
    <s v="276 hours"/>
    <s v="20220722ELCEIM215022"/>
    <d v="2024-03-14T00:00:00"/>
    <d v="2029-03-15T00:00:00"/>
    <s v="Anthony M. Adollada"/>
    <s v="NTTC No.191907221200399"/>
    <d v="2024-01-20T00:00:00"/>
    <m/>
    <m/>
  </r>
  <r>
    <s v="VII"/>
    <x v="1"/>
    <x v="2"/>
    <x v="31"/>
    <s v="1st"/>
    <s v="0722-0075"/>
    <x v="159"/>
    <m/>
    <s v="Rev. Fr. Brian Butanas SDB"/>
    <s v="Bldg. No. 0188, Prenza, Balamban, Cebu, Philippines 6041"/>
    <n v="10.517144106243199"/>
    <n v="123.73554091193699"/>
    <s v="(032) 346-5776 / 406-7628/ 09175898638"/>
    <s v="db_balamban@yahoo.com"/>
    <s v="Private"/>
    <x v="0"/>
    <s v="WTR"/>
    <x v="1"/>
    <x v="163"/>
    <s v="NC II"/>
    <s v="268 Hours"/>
    <s v="20200722MEEFCW206027"/>
    <d v="2024-03-14T00:00:00"/>
    <d v="2029-03-15T00:00:00"/>
    <s v="Frank S. Amante"/>
    <s v="NTTC No. 191807221200414"/>
    <d v="2024-09-19T00:00:00"/>
    <m/>
    <m/>
  </r>
  <r>
    <s v="VII"/>
    <x v="1"/>
    <x v="2"/>
    <x v="31"/>
    <s v="1st"/>
    <s v="0722-0075"/>
    <x v="159"/>
    <m/>
    <s v="Rev. Fr. Brian Butanas SDB"/>
    <s v="Bldg. No. 0188, Prenza, Balamban, Cebu, Philippines 6041"/>
    <n v="10.517144106243199"/>
    <n v="123.73554091193699"/>
    <s v="(032) 346-5776 / 406-7628/ 09175898638"/>
    <s v="db_balamban@yahoo.com"/>
    <s v="Private"/>
    <x v="0"/>
    <s v="WTR"/>
    <x v="1"/>
    <x v="162"/>
    <s v="NC II"/>
    <s v="268 Hours"/>
    <s v="20200722 MEETIG206028"/>
    <d v="2024-03-14T00:00:00"/>
    <d v="2029-03-15T00:00:00"/>
    <s v="Charmaine S. Balaba"/>
    <s v="NTTC No. 191707221200419"/>
    <d v="2024-07-22T00:00:00"/>
    <m/>
    <m/>
  </r>
  <r>
    <s v="VII"/>
    <x v="1"/>
    <x v="2"/>
    <x v="31"/>
    <s v="1st"/>
    <s v="0722-0075"/>
    <x v="159"/>
    <m/>
    <s v="Rev. Fr. Brian Butanas SDB"/>
    <s v="Bldg. No. 0188, Prenza, Balamban, Cebu, Philippines 6041"/>
    <n v="10.517144106243199"/>
    <n v="123.73554091193699"/>
    <s v="(032) 346-5776 / 406-7628/ 09175898638"/>
    <s v="db_balamban@yahoo.com"/>
    <s v="Private"/>
    <x v="0"/>
    <s v="WTR"/>
    <x v="1"/>
    <x v="8"/>
    <s v="NC I"/>
    <s v="268 Hours"/>
    <s v="20180722MEEEAW106187"/>
    <d v="2024-03-14T00:00:00"/>
    <d v="2029-03-15T00:00:00"/>
    <s v="Charmaine S. Balaba"/>
    <s v="NTTC No. 181707221200403"/>
    <d v="2022-09-04T00:00:00"/>
    <m/>
    <m/>
  </r>
  <r>
    <s v="VII"/>
    <x v="1"/>
    <x v="2"/>
    <x v="31"/>
    <s v="1st"/>
    <s v="0722-0075"/>
    <x v="159"/>
    <m/>
    <s v="Rev. Fr. Brian Butanas SDB"/>
    <s v="Bldg. No. 0188, Prenza, Balamban, Cebu, Philippines 6041"/>
    <n v="10.517144106243199"/>
    <n v="123.73554091193699"/>
    <s v="(032) 346-5776 / 406-7628/ 09175898638"/>
    <s v="db_balamban@yahoo.com"/>
    <s v="Private"/>
    <x v="0"/>
    <s v="WTR"/>
    <x v="1"/>
    <x v="6"/>
    <s v="NC II"/>
    <s v="268 Hours"/>
    <s v="20180722MEEEAW206177"/>
    <d v="2024-03-14T00:00:00"/>
    <d v="2029-03-15T00:00:00"/>
    <s v="Frank S. Amante"/>
    <s v="NTTC No. 181807221200287"/>
    <d v="2022-07-11T00:00:00"/>
    <m/>
    <m/>
  </r>
  <r>
    <s v="VII"/>
    <x v="1"/>
    <x v="0"/>
    <x v="29"/>
    <s v="HUC"/>
    <s v="0722-0091"/>
    <x v="160"/>
    <s v="(Formerly: AC/DC Review and Training Center Inc.)"/>
    <s v="Roy Anthony T. Bayon"/>
    <s v="Rm. 401 Colon Development Corporation Building, Osmeña Blvd. Brgy. Sto. Niño Cebu City"/>
    <n v="10.294441380851501"/>
    <n v="123.904661582736"/>
    <s v="(032) 415-1284 / 09177726337"/>
    <m/>
    <s v="Private"/>
    <x v="0"/>
    <s v="WTR"/>
    <x v="2"/>
    <x v="19"/>
    <s v="NC III"/>
    <s v="160 Hours"/>
    <s v="20210722ELCEIM315030"/>
    <d v="2024-04-26T00:00:00"/>
    <d v="2029-04-29T00:00:00"/>
    <s v="Roy Anthony T. Bayon"/>
    <s v="NTTC No. 181807221300378"/>
    <d v="2023-06-29T00:00:00"/>
    <d v="2024-04-15T00:00:00"/>
    <s v="C"/>
  </r>
  <r>
    <s v="VII"/>
    <x v="1"/>
    <x v="0"/>
    <x v="29"/>
    <s v="HUC"/>
    <s v="0722-0091"/>
    <x v="160"/>
    <s v="(Formerly: AC/DC Review and Training Center Inc.)"/>
    <s v="Roy Anthony T. Bayon"/>
    <s v="Rm. 401 Colon Development Corporation Building, Osmeña Blvd. Brgy. Sto. Niño Cebu City"/>
    <n v="10.294441380851501"/>
    <n v="123.904661582736"/>
    <s v="(032) 415-1284 / 09177726337"/>
    <m/>
    <s v="Private"/>
    <x v="0"/>
    <s v="WTR"/>
    <x v="2"/>
    <x v="108"/>
    <s v="NC II"/>
    <s v="158 hours"/>
    <s v="20210722ELCMEC215032"/>
    <d v="2024-04-26T00:00:00"/>
    <d v="2029-04-29T00:00:00"/>
    <s v="Roy Anthony T. Bayon"/>
    <s v="NTTC No. 191807221200137"/>
    <d v="2024-03-25T00:00:00"/>
    <d v="2024-04-15T00:00:00"/>
    <s v="C"/>
  </r>
  <r>
    <s v="VII"/>
    <x v="1"/>
    <x v="3"/>
    <x v="34"/>
    <s v="HUC"/>
    <s v="0722-0135"/>
    <x v="161"/>
    <m/>
    <s v="Deolin Sabellosa"/>
    <s v="Unit 1, 3rd Floor, Agus Greatway Center Building, Ibabao-Gisi-Agus Road, Basak, Lapu-Lapu City, Cebu 6015"/>
    <n v="10.2891312871309"/>
    <n v="123.97059297613001"/>
    <n v="9173015446"/>
    <s v="yaleenglish.cebu@gmail.com"/>
    <s v="Private"/>
    <x v="0"/>
    <s v="RTP"/>
    <x v="5"/>
    <x v="181"/>
    <s v="N/A"/>
    <s v="160 Hours"/>
    <s v="NTR No. 202207220016"/>
    <d v="2022-09-21T00:00:00"/>
    <d v="2027-09-20T00:00:00"/>
    <s v="Dina P. Jurado"/>
    <s v="TMC No. 18072201039418"/>
    <s v="Not indicated"/>
    <m/>
    <m/>
  </r>
  <r>
    <s v="VII"/>
    <x v="1"/>
    <x v="0"/>
    <x v="29"/>
    <s v="HUC"/>
    <s v="0722-0079"/>
    <x v="87"/>
    <m/>
    <s v="Rev. Fr. Brian Butanas SDB"/>
    <s v="Lot. 128 Blk.2, L. Flores St., Pasil, Cebu City 6000"/>
    <n v="10.2899083280613"/>
    <n v="123.895887823161"/>
    <s v="(032) 262-0533 / 231-3996"/>
    <m/>
    <s v="Private"/>
    <x v="0"/>
    <s v="WTR"/>
    <x v="3"/>
    <x v="21"/>
    <s v="NC II"/>
    <s v="650 hours"/>
    <s v="20190722ALTMSE215086"/>
    <d v="2024-05-24T00:00:00"/>
    <d v="2029-05-27T00:00:00"/>
    <s v="Jayson I. Gallardo"/>
    <s v="NTTC No. 191707221200032"/>
    <d v="2023-06-20T00:00:00"/>
    <d v="2024-08-12T00:00:00"/>
    <s v="C"/>
  </r>
  <r>
    <s v="VII"/>
    <x v="1"/>
    <x v="0"/>
    <x v="29"/>
    <s v="HUC"/>
    <s v="0722-0079"/>
    <x v="87"/>
    <m/>
    <s v="Rev. Fr. Brian Butanas SDB"/>
    <s v="Lot. 128 Blk.2, L. Flores St., Pasil, Cebu City 6000"/>
    <n v="10.2899083280613"/>
    <n v="123.895887823161"/>
    <s v="(032) 262-0533 / 231-3996"/>
    <m/>
    <s v="Private"/>
    <x v="0"/>
    <s v="WTR"/>
    <x v="11"/>
    <x v="29"/>
    <s v="NC II"/>
    <s v="275 Hours"/>
    <s v="20190722GRMDRM205038"/>
    <d v="2024-05-24T00:00:00"/>
    <d v="2029-05-27T00:00:00"/>
    <s v="Lovena Y. Mariño"/>
    <s v="NTTC No. 181707221200227"/>
    <d v="2022-10-27T00:00:00"/>
    <d v="2024-08-12T00:00:00"/>
    <s v="C"/>
  </r>
  <r>
    <s v="VII"/>
    <x v="1"/>
    <x v="2"/>
    <x v="31"/>
    <s v="1st"/>
    <s v="0722-0078"/>
    <x v="162"/>
    <m/>
    <s v="Jessie James P. Russel / President"/>
    <s v="Brgy. Cantuod, Balamban, Cebu"/>
    <n v="10.526350000000001"/>
    <n v="123.727074"/>
    <s v="9177274617 / _x000a_ 09176348443"/>
    <s v="bestutpras@gmail.com"/>
    <s v="Private"/>
    <x v="3"/>
    <s v="WTR"/>
    <x v="9"/>
    <x v="182"/>
    <s v="NC II"/>
    <s v="226 Hours"/>
    <s v="20190722AFFAPP213045"/>
    <d v="2024-01-10T00:00:00"/>
    <d v="2029-01-11T00:00:00"/>
    <s v="Elizer M. Alinio"/>
    <s v="NC No. 18082602003384"/>
    <d v="2023-04-03T00:00:00"/>
    <d v="2024-06-28T00:00:00"/>
    <s v="C"/>
  </r>
  <r>
    <s v="VII"/>
    <x v="1"/>
    <x v="2"/>
    <x v="31"/>
    <s v="1st"/>
    <s v="0722-0078"/>
    <x v="162"/>
    <m/>
    <s v="Jessie James P. Russel / President"/>
    <s v="Brgy. Cantuod, Balamban, Cebu"/>
    <n v="10.526350000000001"/>
    <n v="123.727074"/>
    <s v="9177274617 / _x000a_ 09176348443"/>
    <s v="bestutpras@gmail.com"/>
    <s v="Private"/>
    <x v="3"/>
    <s v="WTR"/>
    <x v="9"/>
    <x v="26"/>
    <s v="NC II"/>
    <s v="232 Hours"/>
    <s v="20190722AFFOAP212046"/>
    <d v="2024-01-10T00:00:00"/>
    <d v="2029-01-11T00:00:00"/>
    <s v="Elizer M. Alinio"/>
    <s v="NC No. 18082602003510"/>
    <d v="2023-04-05T00:00:00"/>
    <d v="2024-06-28T00:00:00"/>
    <s v="C"/>
  </r>
  <r>
    <s v="VII"/>
    <x v="1"/>
    <x v="2"/>
    <x v="31"/>
    <s v="1st"/>
    <s v="0722-0078"/>
    <x v="162"/>
    <m/>
    <s v="Jessie James P. Russel / President"/>
    <s v="Brgy. Cantuod, Balamban, Cebu"/>
    <n v="10.526350000000001"/>
    <n v="123.727074"/>
    <s v="9177274617 / _x000a_ 09176348443"/>
    <s v="bestutpras@gmail.com"/>
    <s v="Private"/>
    <x v="3"/>
    <s v="WTR"/>
    <x v="9"/>
    <x v="183"/>
    <s v="NC II"/>
    <s v="306 hours"/>
    <s v="20190722AFFAPR213047"/>
    <d v="2024-01-10T00:00:00"/>
    <d v="2029-01-11T00:00:00"/>
    <s v="Elizer M. Alinio"/>
    <s v="NC No. 18082602003501"/>
    <d v="2023-04-01T00:00:00"/>
    <d v="2024-06-28T00:00:00"/>
    <s v="C"/>
  </r>
  <r>
    <s v="VII"/>
    <x v="1"/>
    <x v="2"/>
    <x v="31"/>
    <s v="1st"/>
    <s v="0722-0078"/>
    <x v="162"/>
    <m/>
    <s v="Jessie James P. Russel / President"/>
    <s v="Brgy. Cantuod, Balamban, Cebu"/>
    <n v="10.526350000000001"/>
    <n v="123.727074"/>
    <s v="9177274617 / _x000a_ 09176348443"/>
    <s v="bestutpras@gmail.com"/>
    <s v="Private"/>
    <x v="3"/>
    <s v="WTR"/>
    <x v="9"/>
    <x v="184"/>
    <s v="NC II"/>
    <s v="306 hours"/>
    <s v="20190722AFFAPS213048"/>
    <d v="2024-01-10T00:00:00"/>
    <d v="2029-01-11T00:00:00"/>
    <s v="Elizer M. Alinio"/>
    <s v="NC No. 18082602003503"/>
    <d v="2023-04-02T00:00:00"/>
    <d v="2024-06-28T00:00:00"/>
    <s v="C"/>
  </r>
  <r>
    <s v="VII"/>
    <x v="1"/>
    <x v="0"/>
    <x v="29"/>
    <s v="HUC"/>
    <s v="0722-0143"/>
    <x v="163"/>
    <m/>
    <s v="Michelle B. Orozco"/>
    <s v="Tres Borces Arcade Tres Borces Street Mabolo Cebu City (Capital) Cebu, Philippines"/>
    <n v="10.3181018626022"/>
    <n v="123.915367509668"/>
    <s v="(032) 328-1323"/>
    <m/>
    <s v="Private"/>
    <x v="0"/>
    <s v="RTP"/>
    <x v="5"/>
    <x v="181"/>
    <s v="N/A"/>
    <s v="140 hours"/>
    <s v="NTR No.201907220058"/>
    <d v="2023-10-24T00:00:00"/>
    <d v="2028-10-25T00:00:00"/>
    <s v="Crisline L. Cabatingan_x000a_ Danica C. Tradio_x000a_ Grace Niña L. Luengo"/>
    <s v="TMC No. 18074601000214_x000a_ TMC No. 18074601000218_x000a_ TMC No. 18074601000216"/>
    <s v="10-Sep-19_x000a_ 10-Sep-19_x000a_ 10-Sep-19"/>
    <d v="2024-08-07T00:00:00"/>
    <s v="C"/>
  </r>
  <r>
    <s v="VII"/>
    <x v="1"/>
    <x v="0"/>
    <x v="29"/>
    <s v="HUC"/>
    <s v="0722-0143"/>
    <x v="163"/>
    <m/>
    <s v="Michelle B. Orozco"/>
    <s v="Tres Borces Arcade Tres Borces Street Mabolo Cebu City (Capital) Cebu, Philippines"/>
    <n v="10.3181018626022"/>
    <n v="123.915367509668"/>
    <s v="(032) 328-1323"/>
    <m/>
    <s v="Private"/>
    <x v="0"/>
    <s v="RTP"/>
    <x v="5"/>
    <x v="185"/>
    <s v="N/A"/>
    <s v="140 hours"/>
    <s v="NTR No.201907220059"/>
    <d v="2023-10-24T00:00:00"/>
    <d v="2028-10-25T00:00:00"/>
    <s v="Crisline L. Cabatingan_x000a_ Danica C. Tradio_x000a_ Grace Niña L. Luengo"/>
    <s v="TMC No. 18074601000214_x000a_ TMC No. 18074601000218_x000a_ TMC No. 18074601000216"/>
    <s v="10-Sep-19_x000a_ 10-Sep-19_x000a_ 10-Sep-19"/>
    <d v="2024-08-07T00:00:00"/>
    <s v="C"/>
  </r>
  <r>
    <s v="VII"/>
    <x v="1"/>
    <x v="0"/>
    <x v="29"/>
    <s v="HUC"/>
    <s v="0722-0143"/>
    <x v="163"/>
    <m/>
    <s v="Michelle B. Orozco"/>
    <s v="Tres Borces Arcade Tres Borces Street Mabolo Cebu City (Capital) Cebu, Philippines"/>
    <n v="10.3181018626022"/>
    <n v="123.915367509668"/>
    <s v="(032) 328-1323"/>
    <m/>
    <s v="Private"/>
    <x v="0"/>
    <s v="RTP"/>
    <x v="5"/>
    <x v="186"/>
    <s v="N/A"/>
    <s v="140 hours"/>
    <s v="NTR No.201907220060"/>
    <d v="2023-10-24T00:00:00"/>
    <d v="2028-10-25T00:00:00"/>
    <s v="Crisline L. Cabatingan_x000a_ Danica C. Tradio_x000a_ Grace Niña L. Luengo"/>
    <s v="TMC No. 18074601000214_x000a_ TMC No. 18074601000218_x000a_ TMC No. 18074601000216"/>
    <s v="10-Sep-19_x000a_ 10-Sep-19_x000a_ 10-Sep-19"/>
    <d v="2024-08-07T00:00:00"/>
    <s v="C"/>
  </r>
  <r>
    <s v="VII"/>
    <x v="1"/>
    <x v="3"/>
    <x v="30"/>
    <s v="HUC"/>
    <s v="0722-0144"/>
    <x v="164"/>
    <m/>
    <s v="Dr. Ray Adam P. Alviar"/>
    <s v="2B Hernan Cortes St. Subangdaku Mandaue City Cebu, Philippines"/>
    <n v="10.3244430230944"/>
    <n v="123.923749423161"/>
    <s v="09177055559 / (032) 343-7292 / 0918-925-6131"/>
    <s v="1pdatsi@gmail.com"/>
    <s v="Private"/>
    <x v="0"/>
    <s v="RTP"/>
    <x v="4"/>
    <x v="187"/>
    <s v="N/A"/>
    <s v="1,040 Hours"/>
    <s v="NTR No.201907220061"/>
    <d v="2023-10-26T00:00:00"/>
    <d v="2028-10-27T00:00:00"/>
    <s v="Ray Adam P. Alviar"/>
    <s v="TMC No. 19072202008528"/>
    <d v="2024-03-11T00:00:00"/>
    <d v="2024-09-04T00:00:00"/>
    <s v="C"/>
  </r>
  <r>
    <s v="VII"/>
    <x v="1"/>
    <x v="3"/>
    <x v="30"/>
    <s v="HUC"/>
    <s v="0722-0195"/>
    <x v="165"/>
    <m/>
    <s v="Armi L. Garcia"/>
    <s v="Ground Floor, Armson Complex P Remedio St. Banilad Mandaue City, Cebu, Region VII, Philippines, 6014"/>
    <n v="10.3488743200052"/>
    <n v="123.921716338"/>
    <s v="(032) 343-6669"/>
    <s v="armsoncorporation@gmail.com"/>
    <s v="Private"/>
    <x v="0"/>
    <s v="WTR"/>
    <x v="4"/>
    <x v="31"/>
    <s v="NC II"/>
    <s v="120 hours"/>
    <s v="WTR No.20190722HHCHIL208069"/>
    <d v="2023-03-29T00:00:00"/>
    <d v="2028-03-30T00:00:00"/>
    <s v="Zharon A. Ramirez"/>
    <s v="NTTC No. 181407221200170"/>
    <d v="2023-04-15T00:00:00"/>
    <d v="2024-05-27T00:00:00"/>
    <s v="C"/>
  </r>
  <r>
    <s v="VII"/>
    <x v="1"/>
    <x v="2"/>
    <x v="31"/>
    <s v="1st"/>
    <s v="0722-0083"/>
    <x v="166"/>
    <m/>
    <s v="Jessie James P. Russel / President"/>
    <s v="Lot 2140, Brgy. Cantuod, Balamban, Cebu"/>
    <n v="10.5126433671649"/>
    <n v="123.72945855390201"/>
    <s v="09177274617 / _x000a_ (032) 424-8592"/>
    <s v="bestutpras@gmail.com "/>
    <s v="Private"/>
    <x v="0"/>
    <s v="WTR"/>
    <x v="0"/>
    <x v="5"/>
    <s v="NC II"/>
    <s v="181 Hours"/>
    <s v="20220722TRSBPP209002"/>
    <d v="2024-01-10T00:00:00"/>
    <d v="2029-01-11T00:00:00"/>
    <s v="Vicenta Ann M. Russel"/>
    <s v="NTTC No.212107221200147"/>
    <s v="Not indicated"/>
    <m/>
    <m/>
  </r>
  <r>
    <s v="VII"/>
    <x v="1"/>
    <x v="2"/>
    <x v="31"/>
    <s v="1st"/>
    <s v="0722-0083"/>
    <x v="166"/>
    <m/>
    <s v="Jessie James P. Russel / President"/>
    <s v="Lot 2140, Brgy. Cantuod, Balamban, Cebu"/>
    <n v="10.5126433671649"/>
    <n v="123.72945855390201"/>
    <s v="09177274617 / _x000a_ (032) 424-8592"/>
    <s v="bestutpras@gmail.com "/>
    <s v="Private"/>
    <x v="0"/>
    <s v="WTR"/>
    <x v="10"/>
    <x v="22"/>
    <s v="NC II"/>
    <s v="381 Hours"/>
    <s v="20210722CONCAR218065"/>
    <d v="2023-03-29T00:00:00"/>
    <d v="2028-03-30T00:00:00"/>
    <s v="Nilo L. Lacea"/>
    <s v="NTTC No.191707121200210"/>
    <d v="2024-06-17T00:00:00"/>
    <d v="2024-04-17T00:00:00"/>
    <s v="C"/>
  </r>
  <r>
    <s v="VII"/>
    <x v="1"/>
    <x v="2"/>
    <x v="31"/>
    <s v="1st"/>
    <s v="0722-0083"/>
    <x v="166"/>
    <m/>
    <s v="Jessie James P. Russel / President"/>
    <s v="Lot 2140, Brgy. Cantuod, Balamban, Cebu"/>
    <n v="10.5126433671649"/>
    <n v="123.72945855390201"/>
    <s v="09177274617 / _x000a_ (032) 424-8592"/>
    <s v="bestutpras@gmail.com "/>
    <s v="Private"/>
    <x v="0"/>
    <s v="WTR"/>
    <x v="10"/>
    <x v="27"/>
    <s v="NC I"/>
    <s v="163 Hours"/>
    <s v="20210722CONMAS118066"/>
    <d v="2023-03-29T00:00:00"/>
    <d v="2028-03-30T00:00:00"/>
    <s v="Nilo L. Lacea"/>
    <s v="NTTC No.191707221200211"/>
    <d v="2024-06-17T00:00:00"/>
    <d v="2024-04-17T00:00:00"/>
    <s v="C"/>
  </r>
  <r>
    <s v="VII"/>
    <x v="1"/>
    <x v="2"/>
    <x v="31"/>
    <s v="1st"/>
    <s v="0722-0083"/>
    <x v="166"/>
    <m/>
    <s v="Jessie James P. Russel / President"/>
    <s v="Lot 2140, Brgy. Cantuod, Balamban, Cebu"/>
    <n v="10.5126433671649"/>
    <n v="123.72945855390201"/>
    <s v="09177274617 / _x000a_ (032) 424-8592"/>
    <s v="bestutpras@gmail.com "/>
    <s v="Private"/>
    <x v="0"/>
    <s v="WTR"/>
    <x v="10"/>
    <x v="23"/>
    <s v="NC II"/>
    <s v="241 Hours"/>
    <s v="20210722CONMAS218067"/>
    <d v="2023-03-29T00:00:00"/>
    <d v="2028-03-30T00:00:00"/>
    <s v="Nilo L. Lacea"/>
    <s v="NTTC No.191707221200211"/>
    <d v="2024-06-17T00:00:00"/>
    <d v="2024-04-17T00:00:00"/>
    <s v="C"/>
  </r>
  <r>
    <s v="VII"/>
    <x v="1"/>
    <x v="2"/>
    <x v="31"/>
    <s v="1st"/>
    <s v="0722-0083"/>
    <x v="166"/>
    <m/>
    <s v="Jessie James P. Russel / President"/>
    <s v="Lot 2140, Brgy. Cantuod, Balamban, Cebu"/>
    <n v="10.5126433671649"/>
    <n v="123.72945855390201"/>
    <s v="09177274617 / _x000a_ (032) 424-8592"/>
    <s v="bestutpras@gmail.com "/>
    <s v="Private"/>
    <x v="0"/>
    <s v="WTR"/>
    <x v="3"/>
    <x v="9"/>
    <s v="NC II"/>
    <s v="198 hours"/>
    <s v="20210722ALTDRV204049"/>
    <d v="2024-01-10T00:00:00"/>
    <d v="2029-01-11T00:00:00"/>
    <s v="Romelio H. Mantuhac"/>
    <s v="NTTC No.211807221200215"/>
    <d v="2022-09-04T00:00:00"/>
    <d v="2024-04-17T00:00:00"/>
    <s v="C"/>
  </r>
  <r>
    <s v="VII"/>
    <x v="1"/>
    <x v="2"/>
    <x v="31"/>
    <s v="1st"/>
    <s v="0722-0083"/>
    <x v="166"/>
    <m/>
    <s v="Jessie James P. Russel / President"/>
    <s v="Lot 2140, Brgy. Cantuod, Balamban, Cebu"/>
    <n v="10.5126433671649"/>
    <n v="123.72945855390201"/>
    <s v="09177274617 / _x000a_ (032) 424-8592"/>
    <s v="bestutpras@gmail.com "/>
    <s v="Private"/>
    <x v="0"/>
    <s v="WTR"/>
    <x v="1"/>
    <x v="163"/>
    <s v="NC II"/>
    <s v="268 Hours"/>
    <s v="20190722MEEFCW206072"/>
    <d v="2024-01-10T00:00:00"/>
    <d v="2029-01-11T00:00:00"/>
    <s v="Dwight R. Villegas"/>
    <s v="NTTC No. 191707221200050"/>
    <d v="2024-01-15T00:00:00"/>
    <d v="2024-07-10T00:00:00"/>
    <s v="C"/>
  </r>
  <r>
    <s v="VII"/>
    <x v="1"/>
    <x v="2"/>
    <x v="31"/>
    <s v="1st"/>
    <s v="0722-0083"/>
    <x v="166"/>
    <m/>
    <s v="Jessie James P. Russel / President"/>
    <s v="Lot 2140, Brgy. Cantuod, Balamban, Cebu"/>
    <n v="10.5126433671649"/>
    <n v="123.72945855390201"/>
    <s v="09177274617 / _x000a_ (032) 424-8592"/>
    <s v="bestutpras@gmail.com "/>
    <s v="Private"/>
    <x v="0"/>
    <s v="WTR"/>
    <x v="1"/>
    <x v="6"/>
    <s v="NC II"/>
    <s v="268 Hours"/>
    <s v="20190722MEEEAW206073"/>
    <d v="2024-01-10T00:00:00"/>
    <d v="2029-01-11T00:00:00"/>
    <s v="Robert E. Agcang"/>
    <s v="NTTC No. 171507221200117"/>
    <d v="2020-09-11T00:00:00"/>
    <d v="2024-07-10T00:00:00"/>
    <s v="C"/>
  </r>
  <r>
    <s v="VII"/>
    <x v="1"/>
    <x v="2"/>
    <x v="31"/>
    <s v="1st"/>
    <s v="0722-0083"/>
    <x v="166"/>
    <m/>
    <s v="Jessie James P. Russel / President"/>
    <s v="Lot 2140, Brgy. Cantuod, Balamban, Cebu"/>
    <n v="10.5126433671649"/>
    <n v="123.72945855390201"/>
    <s v="09177274617 / _x000a_ (032) 424-8592"/>
    <s v="bestutpras@gmail.com "/>
    <s v="Private"/>
    <x v="0"/>
    <s v="WTR"/>
    <x v="1"/>
    <x v="8"/>
    <s v="NC I"/>
    <s v="268 Hours"/>
    <s v="20190722MEEEAW106074"/>
    <d v="2024-01-10T00:00:00"/>
    <d v="2029-01-11T00:00:00"/>
    <s v="Robert E. Agcang"/>
    <s v="NTTC No. 171507221200117"/>
    <d v="2020-09-11T00:00:00"/>
    <d v="2024-09-02T00:00:00"/>
    <s v="C"/>
  </r>
  <r>
    <s v="VII"/>
    <x v="1"/>
    <x v="2"/>
    <x v="31"/>
    <s v="1st"/>
    <s v="0722-0083"/>
    <x v="166"/>
    <m/>
    <s v="Jessie James P. Russel / President"/>
    <s v="Lot 2140, Brgy. Cantuod, Balamban, Cebu"/>
    <n v="10.5126433671649"/>
    <n v="123.72945855390201"/>
    <s v="09177274617 / _x000a_ (032) 424-8592"/>
    <s v="bestutpras@gmail.com "/>
    <s v="Private"/>
    <x v="0"/>
    <s v="WTR"/>
    <x v="1"/>
    <x v="24"/>
    <s v="NC II"/>
    <s v="120 hours"/>
    <s v="20190722MEEEAW306075"/>
    <d v="2024-01-10T00:00:00"/>
    <d v="2029-01-11T00:00:00"/>
    <s v="Robert E. Agcang"/>
    <s v="NTTC No. 171507221300319"/>
    <d v="2021-08-06T00:00:00"/>
    <d v="2024-09-02T00:00:00"/>
    <s v="C"/>
  </r>
  <r>
    <s v="VII"/>
    <x v="1"/>
    <x v="2"/>
    <x v="31"/>
    <s v="1st"/>
    <s v="0722-0083"/>
    <x v="166"/>
    <m/>
    <s v="Jessie James P. Russel / President"/>
    <s v="Lot 2140, Brgy. Cantuod, Balamban, Cebu"/>
    <n v="10.5126433671649"/>
    <n v="123.72945855390201"/>
    <s v="09177274617 / _x000a_ (032) 424-8592"/>
    <s v="bestutpras@gmail.com "/>
    <s v="Private"/>
    <x v="0"/>
    <s v="WTR"/>
    <x v="1"/>
    <x v="162"/>
    <s v="NC II"/>
    <s v="268 Hours"/>
    <s v="20190722MEETIG206076"/>
    <d v="2024-01-10T00:00:00"/>
    <d v="2029-01-11T00:00:00"/>
    <s v="Dwight R. Villegas"/>
    <s v="NTTC No. 191707221200051"/>
    <d v="2024-01-15T00:00:00"/>
    <d v="2024-04-17T00:00:00"/>
    <s v="C"/>
  </r>
  <r>
    <s v="VII"/>
    <x v="1"/>
    <x v="2"/>
    <x v="31"/>
    <s v="1st"/>
    <s v="0722-0083"/>
    <x v="166"/>
    <m/>
    <s v="Jessie James P. Russel / President"/>
    <s v="Lot 2140, Brgy. Cantuod, Balamban, Cebu"/>
    <n v="10.5126433671649"/>
    <n v="123.72945855390201"/>
    <s v="09177274617 / _x000a_ (032) 424-8592"/>
    <s v="bestutpras@gmail.com "/>
    <s v="Private"/>
    <x v="0"/>
    <s v="WTR"/>
    <x v="1"/>
    <x v="85"/>
    <s v="NC II"/>
    <s v="268 Hours"/>
    <s v="20190722MEEMIG206077"/>
    <d v="2024-01-10T00:00:00"/>
    <d v="2029-01-11T00:00:00"/>
    <s v="Dwight R. Villegas"/>
    <s v="NTTC No. 191707221200053"/>
    <d v="2024-01-15T00:00:00"/>
    <d v="2024-04-17T00:00:00"/>
    <s v="C"/>
  </r>
  <r>
    <s v="VII"/>
    <x v="1"/>
    <x v="2"/>
    <x v="31"/>
    <s v="1st"/>
    <s v="0722-0083"/>
    <x v="166"/>
    <m/>
    <s v="Jessie James P. Russel / President"/>
    <s v="Lot 2140, Brgy. Cantuod, Balamban, Cebu"/>
    <n v="10.5126433671649"/>
    <n v="123.72945855390201"/>
    <s v="09177274617 / _x000a_ (032) 424-8592"/>
    <s v="bestutpras@gmail.com "/>
    <s v="Private"/>
    <x v="0"/>
    <s v="WTR"/>
    <x v="2"/>
    <x v="7"/>
    <s v="NC II"/>
    <s v="196 hours"/>
    <s v="20190722ELCEIM215078"/>
    <d v="2024-01-10T00:00:00"/>
    <d v="2029-01-11T00:00:00"/>
    <s v="Huberto V. Duran"/>
    <s v="NTTC No. 171307461200176"/>
    <d v="2022-03-26T00:00:00"/>
    <d v="2024-04-17T00:00:00"/>
    <s v="C"/>
  </r>
  <r>
    <s v="VII"/>
    <x v="1"/>
    <x v="0"/>
    <x v="42"/>
    <s v="1st"/>
    <s v="0722-0145"/>
    <x v="167"/>
    <m/>
    <s v="Engr. Jopriz A. Zamora, President"/>
    <s v="Lot 6307-A-11-A, Barangay Cadulawan, Minglanilla, Cebu"/>
    <n v="10.2547359469332"/>
    <n v="123.791909656713"/>
    <s v="344-0467/420-3848"/>
    <s v="registrar.metrologyx@gmail.com"/>
    <s v="Private"/>
    <x v="0"/>
    <s v="WTR"/>
    <x v="2"/>
    <x v="16"/>
    <s v="NC II"/>
    <s v="420 hours"/>
    <s v="20220722ELCCSS213004"/>
    <d v="2024-03-04T00:00:00"/>
    <d v="2029-03-05T00:00:00"/>
    <s v="Emmanuel Cris M. Tao-tao"/>
    <s v="NTTC No.201607221200273"/>
    <d v="2024-01-29T00:00:00"/>
    <m/>
    <m/>
  </r>
  <r>
    <s v="VII"/>
    <x v="1"/>
    <x v="0"/>
    <x v="42"/>
    <s v="1st"/>
    <s v="0722-0145"/>
    <x v="167"/>
    <m/>
    <s v="Engr. Jopriz A. Zamora, President"/>
    <s v="Lot 6307-A-11-A, Barangay Cadulawan, Minglanilla, Cebu"/>
    <n v="10.2547359469332"/>
    <n v="123.791909656713"/>
    <s v="344-0467/420-3848"/>
    <s v="registrar.metrologyx@gmail.com"/>
    <s v="Private"/>
    <x v="0"/>
    <s v="WTR"/>
    <x v="2"/>
    <x v="109"/>
    <s v="NC II"/>
    <s v="260 hours"/>
    <s v="20200722ELCEPA213033"/>
    <d v="2024-03-04T00:00:00"/>
    <d v="2029-03-05T00:00:00"/>
    <s v="Emmanuel Cris M. Tao-Tao"/>
    <s v="NTTC No. 171607221200035"/>
    <d v="2021-12-10T00:00:00"/>
    <m/>
    <m/>
  </r>
  <r>
    <s v="VII"/>
    <x v="1"/>
    <x v="0"/>
    <x v="42"/>
    <s v="1st"/>
    <s v="0722-0145"/>
    <x v="167"/>
    <m/>
    <s v="Engr. Jopriz A. Zamora, President"/>
    <s v="Lot 6307-A-11-A, Barangay Cadulawan, Minglanilla, Cebu"/>
    <n v="10.2547359469332"/>
    <n v="123.791909656713"/>
    <s v="344-0467/420-3848"/>
    <s v="registrar.metrologyx@gmail.com"/>
    <s v="Private"/>
    <x v="0"/>
    <s v="RTP"/>
    <x v="10"/>
    <x v="170"/>
    <s v="N/A"/>
    <s v="80 hours"/>
    <s v="NTR No.201907220114"/>
    <d v="2023-04-05T00:00:00"/>
    <d v="2028-04-11T00:00:00"/>
    <s v="Joselito B. Pace"/>
    <s v="TMC No. 19072201004019"/>
    <d v="2024-02-01T00:00:00"/>
    <d v="2024-04-12T00:00:00"/>
    <s v="C"/>
  </r>
  <r>
    <s v="VII"/>
    <x v="1"/>
    <x v="0"/>
    <x v="29"/>
    <s v="HUC"/>
    <s v="0722-0146"/>
    <x v="168"/>
    <s v="(Formerly: United Re-Growth Philippines, Inc. Doing business under the name of &quot;MBA-CEBU ASIA&quot;) (Formerly: United Re-Growth Philippines, Inc.)"/>
    <s v="Shiela E. Madera"/>
    <s v="Esy’s Realty Corp. Building, corner Juana Osmeña St., &amp; M.P. Yap Streets, Barangay Kamputhaw, Cebu City"/>
    <n v="10.314249821048699"/>
    <n v="123.894527153846"/>
    <s v="(032) 345-8524"/>
    <m/>
    <s v="Private"/>
    <x v="0"/>
    <s v="RTP"/>
    <x v="5"/>
    <x v="188"/>
    <s v="N/A"/>
    <s v="125 Hours"/>
    <s v="NTR No.201907220152"/>
    <d v="2023-12-27T00:00:00"/>
    <d v="2028-12-28T00:00:00"/>
    <s v="Maricel J. Albert_x000a_ Allen M. Lim_x000a_ Shiela E. Madera"/>
    <s v="TMC No. 18072202027430_x000a_ TMC No. 18072201042004_x000a_ TMC No. 18072202027434"/>
    <s v="2-June-23_x000a_ 7-Sep-23_x000a_ 2-June-23"/>
    <d v="2024-05-22T00:00:00"/>
    <s v="C"/>
  </r>
  <r>
    <s v="VII"/>
    <x v="1"/>
    <x v="0"/>
    <x v="29"/>
    <s v="HUC"/>
    <s v="0722-0146"/>
    <x v="168"/>
    <s v="(Formerly: United Re-Growth Philippines, Inc. Doing business under the name of &quot;MBA-CEBU ASIA&quot;) (Formerly: United Re-Growth Philippines, Inc.)"/>
    <s v="Shiela E. Madera"/>
    <s v="Esy’s Realty Corp. Building, corner Juana Osmeña St., &amp; M.P. Yap Streets, Barangay Kamputhaw, Cebu City"/>
    <n v="10.314249821048699"/>
    <n v="123.894527153846"/>
    <s v="(032) 345-8524"/>
    <m/>
    <s v="Private"/>
    <x v="0"/>
    <s v="RTP"/>
    <x v="5"/>
    <x v="189"/>
    <s v="N/A"/>
    <s v="125 Hours"/>
    <s v="NTR No.201907220153"/>
    <d v="2023-12-27T00:00:00"/>
    <d v="2028-12-28T00:00:00"/>
    <s v="Maricel J. Albert_x000a_ Allen M. Lim_x000a_ Shiela E. Madera"/>
    <s v="TMC No. 18072202027430_x000a_ TMC No. 18072201042004_x000a_ TMC No. 18072202027434"/>
    <s v="2-June-23_x000a_ 7-Sep-23_x000a_ 2-June-23"/>
    <d v="2024-05-22T00:00:00"/>
    <s v="C"/>
  </r>
  <r>
    <s v="VII"/>
    <x v="1"/>
    <x v="0"/>
    <x v="29"/>
    <s v="HUC"/>
    <s v="0722-0146"/>
    <x v="168"/>
    <s v="(Formerly: United Re-Growth Philippines, Inc. Doing business under the name of &quot;MBA-CEBU ASIA&quot;) (Formerly: United Re-Growth Philippines, Inc.)"/>
    <s v="Shiela E. Madera"/>
    <s v="Esy’s Realty Corp. Building, corner Juana Osmeña St., &amp; M.P. Yap Streets, Barangay Kamputhaw, Cebu City"/>
    <n v="10.314249821048699"/>
    <n v="123.894527153846"/>
    <s v="(032) 345-8524"/>
    <m/>
    <s v="Private"/>
    <x v="0"/>
    <s v="RTP"/>
    <x v="5"/>
    <x v="190"/>
    <s v="N/A"/>
    <s v="125 Hours"/>
    <s v="NTR No.201907220154"/>
    <d v="2023-12-27T00:00:00"/>
    <d v="2028-12-28T00:00:00"/>
    <s v="Maricel J. Albert_x000a_ Allen M. Lim_x000a_ Shiela E. Madera"/>
    <s v="TMC No. 18072202027430_x000a_ TMC No. 18072201042004_x000a_ TMC No. 18072202027434"/>
    <s v="2-June-23_x000a_ 7-Sep-23_x000a_ 2-June-23"/>
    <d v="2024-05-22T00:00:00"/>
    <s v="C"/>
  </r>
  <r>
    <s v="VII"/>
    <x v="1"/>
    <x v="0"/>
    <x v="29"/>
    <s v="HUC"/>
    <s v="0722-0146"/>
    <x v="168"/>
    <s v="(Formerly: United Re-Growth Philippines, Inc. Doing business under the name of &quot;MBA-CEBU ASIA&quot;) (Formerly: United Re-Growth Philippines, Inc.)"/>
    <s v="Shiela E. Madera"/>
    <s v="Esy’s Realty Corp. Building, corner Juana Osmeña St., &amp; M.P. Yap Streets, Barangay Kamputhaw, Cebu City"/>
    <n v="10.314249821048699"/>
    <n v="123.894527153846"/>
    <s v="(032) 345-8524"/>
    <m/>
    <s v="Private"/>
    <x v="0"/>
    <s v="RTP"/>
    <x v="5"/>
    <x v="191"/>
    <s v="N/A"/>
    <s v="132 Hours"/>
    <s v="NTR No.201907220155"/>
    <d v="2023-12-27T00:00:00"/>
    <d v="2028-12-28T00:00:00"/>
    <s v="Maricel J. Albert_x000a_ Allen M. Lim_x000a_ Shiela E. Madera"/>
    <s v="TMC No. 18072202027430_x000a_ TMC No. 18072201042004_x000a_ TMC No. 18072202027434"/>
    <s v="2-June-23_x000a_ 7-Sep-23_x000a_ 2-June-23"/>
    <d v="2024-05-22T00:00:00"/>
    <s v="C"/>
  </r>
  <r>
    <s v="VII"/>
    <x v="1"/>
    <x v="0"/>
    <x v="29"/>
    <s v="HUC"/>
    <s v="0722-0146"/>
    <x v="168"/>
    <s v="(Formerly: United Re-Growth Philippines, Inc. Doing business under the name of &quot;MBA-CEBU ASIA&quot;) (Formerly: United Re-Growth Philippines, Inc.)"/>
    <s v="Shiela E. Madera"/>
    <s v="Esy’s Realty Corp. Building, corner Juana Osmeña St., &amp; M.P. Yap Streets, Barangay Kamputhaw, Cebu City"/>
    <n v="10.314249821048699"/>
    <n v="123.894527153846"/>
    <s v="(032) 345-8524"/>
    <m/>
    <s v="Private"/>
    <x v="0"/>
    <s v="RTP"/>
    <x v="5"/>
    <x v="192"/>
    <s v="N/A"/>
    <s v="132 Hours"/>
    <s v="NTR No.201907220156"/>
    <d v="2023-12-27T00:00:00"/>
    <d v="2028-12-28T00:00:00"/>
    <s v="Maricel J. Albert_x000a_ Allen M. Lim_x000a_ Shiela E. Madera"/>
    <s v="TMC No. 18072202027430_x000a_ TMC No. 18072201042004_x000a_ TMC No. 18072202027434"/>
    <s v="2-June-23_x000a_ 7-Sep-23_x000a_ 2-June-23"/>
    <d v="2024-05-22T00:00:00"/>
    <s v="C"/>
  </r>
  <r>
    <s v="VII"/>
    <x v="1"/>
    <x v="0"/>
    <x v="29"/>
    <s v="HUC"/>
    <s v="0722-0131"/>
    <x v="169"/>
    <m/>
    <s v="Fatima Theresa A. Dicay"/>
    <s v="2 nd Floor, Crown 7 Business Center Pope John Paul II Avenue Kasambagan Cebu City (Capital) Cebu, Philippines"/>
    <n v="10.3281555308652"/>
    <n v="123.908625836892"/>
    <n v="9236321007"/>
    <m/>
    <s v="Private"/>
    <x v="0"/>
    <s v="RTP"/>
    <x v="5"/>
    <x v="102"/>
    <s v="N/A"/>
    <s v="120 hours"/>
    <s v="NTR No. 201907220172"/>
    <d v="2023-04-25T00:00:00"/>
    <d v="2028-04-26T00:00:00"/>
    <s v="Florielyn V. Cellan"/>
    <s v="TMC No. 19072201004339"/>
    <s v="Not indicated"/>
    <d v="2024-09-11T00:00:00"/>
    <s v="C"/>
  </r>
  <r>
    <s v="VII"/>
    <x v="1"/>
    <x v="2"/>
    <x v="49"/>
    <s v="2nd"/>
    <s v="0722-0175"/>
    <x v="170"/>
    <m/>
    <s v="Armi L. Garcia"/>
    <s v="Bagakay, Barili, Cebu"/>
    <n v="10.105938999999999"/>
    <n v="123.549331"/>
    <s v="(032) 436-6219 / 09173224891"/>
    <s v="armsoncorporation@gmail.com"/>
    <s v="Private"/>
    <x v="3"/>
    <s v="WTR"/>
    <x v="9"/>
    <x v="26"/>
    <s v="NC II"/>
    <s v="232 Hours"/>
    <s v="WTR No. 20190722AFFOAP212177"/>
    <d v="2023-03-29T00:00:00"/>
    <d v="2028-03-30T00:00:00"/>
    <s v="Cristino H. Cambongga"/>
    <s v="NC No. 15097302009875"/>
    <d v="2020-11-17T00:00:00"/>
    <d v="2024-09-10T00:00:00"/>
    <s v="C"/>
  </r>
  <r>
    <s v="VII"/>
    <x v="1"/>
    <x v="0"/>
    <x v="29"/>
    <s v="HUC"/>
    <s v="0722-0148"/>
    <x v="171"/>
    <m/>
    <s v="Mary Ann S. Sato"/>
    <s v="IT Tower 2, Lot 6, Block 2 Bohol Street and Archbishop Reyes, Cebu Business Park Luz Cebu City (Capital) Cebu, Philippines"/>
    <n v="10.320104741150701"/>
    <n v="123.904066555423"/>
    <s v="(032) 236-5044"/>
    <m/>
    <s v="Private"/>
    <x v="0"/>
    <s v="RTP"/>
    <x v="5"/>
    <x v="193"/>
    <s v="N/A"/>
    <s v="40 Hours"/>
    <s v="NTR No.202007220035"/>
    <d v="2024-05-28T00:00:00"/>
    <d v="2029-05-29T00:00:00"/>
    <s v="Michael Jordan Y. Yu_x000a_ Andrea Claire B. Delgado"/>
    <s v="TMC No. 19072201004333_x000a_ TMC No. 19072201004331"/>
    <s v="08-Feb-24_x000a_ 08-Feb-24"/>
    <m/>
    <m/>
  </r>
  <r>
    <s v="VII"/>
    <x v="1"/>
    <x v="3"/>
    <x v="34"/>
    <s v="HUC"/>
    <s v="0722-0086"/>
    <x v="172"/>
    <m/>
    <m/>
    <s v="App II Building, ML Quezon National Highway, Pusok, Lapu-lapu City 6015"/>
    <n v="10.325303322342901"/>
    <n v="123.974412825011"/>
    <s v="(038) 495-9955_x000a_ 09173076159"/>
    <m/>
    <s v="Private"/>
    <x v="0"/>
    <s v="WTR"/>
    <x v="4"/>
    <x v="10"/>
    <s v="NC II"/>
    <s v="980 Hours"/>
    <s v="20200722HHCCGV207037"/>
    <d v="2024-02-26T00:00:00"/>
    <d v="2029-02-27T00:00:00"/>
    <s v="Ruel S. Manzanares"/>
    <s v="NTTC No. 202007221200090"/>
    <d v="2025-01-06T00:00:00"/>
    <m/>
    <m/>
  </r>
  <r>
    <s v="VII"/>
    <x v="1"/>
    <x v="5"/>
    <x v="37"/>
    <s v="Component"/>
    <s v="0722-0084"/>
    <x v="173"/>
    <m/>
    <s v="Dante M. Molina - President"/>
    <s v="Guinacot, Danao City, Cebu 6004, Philippines"/>
    <n v="10.527661695614301"/>
    <n v="123.997026051999"/>
    <s v="9476660333 / (032) 238-6287 / 09498845263 / 09665012414"/>
    <s v="primetechskills.institute@gmail.com"/>
    <s v="Private"/>
    <x v="0"/>
    <s v="WTR"/>
    <x v="6"/>
    <x v="18"/>
    <s v="NC II"/>
    <s v="144 Hours"/>
    <s v="20200722ICTCCS214044"/>
    <d v="2020-09-30T00:00:00"/>
    <d v="2028-04-17T00:00:00"/>
    <s v="Renier O. Enriquez"/>
    <s v="TMC No. 18072201009676"/>
    <d v="2023-03-06T00:00:00"/>
    <m/>
    <m/>
  </r>
  <r>
    <s v="VII"/>
    <x v="1"/>
    <x v="5"/>
    <x v="37"/>
    <s v="Component"/>
    <s v="0722-0084"/>
    <x v="173"/>
    <m/>
    <s v="Dante M. Molina - President"/>
    <s v="Duterte St., Poblacion, Danao City, Cebu (Old adress: Vam Building Pio Del Pilar St. Poblacion Danao City Cebu, Philippines)"/>
    <n v="10.522429051639399"/>
    <n v="124.02644416685899"/>
    <s v="9476660333 / (032) 238-6287 / 09498845263 / 09665012414"/>
    <s v="primetechskills.institute@gmail.com"/>
    <s v="Private"/>
    <x v="0"/>
    <s v="WTR"/>
    <x v="3"/>
    <x v="9"/>
    <s v="NC II"/>
    <s v="118 Hours"/>
    <s v="20200722ALTDRV204045"/>
    <d v="2023-06-29T00:00:00"/>
    <d v="2028-06-30T00:00:00"/>
    <s v="Anecito B. Gian"/>
    <s v="NTTC No. 181807221200015"/>
    <d v="2023-10-30T00:00:00"/>
    <d v="2025-04-22T00:00:00"/>
    <s v="C"/>
  </r>
  <r>
    <s v="VII"/>
    <x v="1"/>
    <x v="1"/>
    <x v="29"/>
    <s v="HUC"/>
    <s v="0722-0088"/>
    <x v="174"/>
    <m/>
    <s v="Engr. Nilo M. Bantilan - President"/>
    <s v="Brgy. Pamutan, Cebu City"/>
    <n v="10.3445364055261"/>
    <n v="123.831453307819"/>
    <s v="09498899320 / 09491347779 / 09175888501"/>
    <s v="nblessingfarm@gmail.com"/>
    <s v="Private"/>
    <x v="3"/>
    <s v="WTR"/>
    <x v="9"/>
    <x v="26"/>
    <s v="NC II"/>
    <s v="232 Hours"/>
    <s v="WTR No. 20250722AFFOAP212025"/>
    <d v="2025-03-07T00:00:00"/>
    <d v="2030-03-08T00:00:00"/>
    <s v="Niel Michael P. Bantilan_x000a_ Nilo P. Bantilan_x000a_ Marjune T. Telebrico_x000a_ Roy T. Bosque"/>
    <s v="NC No. 20072202015690_x000a_ NC No. 20072202015691_x000a_ NC No. 19072202031147_x000a_ NTTC No. 1818072212200097"/>
    <s v="12/13/2025_x000a_ 12/12/2025_x000a_ 8/29/2024_x000a_ 9/1/2022"/>
    <d v="2024-09-25T00:00:00"/>
    <s v="C"/>
  </r>
  <r>
    <s v="VII"/>
    <x v="1"/>
    <x v="3"/>
    <x v="30"/>
    <s v="HUC"/>
    <s v="0722-0150"/>
    <x v="175"/>
    <m/>
    <s v="Ray Anthony A. Santos"/>
    <s v="2nd Flr., Benedicto I.T. Center, A.S. Fortuna St., Bakilid, Mandaue City 6014, Cebu Philippines"/>
    <n v="10.3385"/>
    <n v="123.92263"/>
    <s v="(032) 236-9967"/>
    <m/>
    <s v="Private"/>
    <x v="0"/>
    <s v="RTP"/>
    <x v="5"/>
    <x v="194"/>
    <s v="N/A"/>
    <s v="240 Hours"/>
    <s v="NTR No.202107220027"/>
    <d v="2023-12-10T00:00:00"/>
    <d v="2028-12-11T00:00:00"/>
    <s v="Erroleen C. Barrida"/>
    <s v="TMC No. 19072202004338"/>
    <d v="2024-02-09T00:00:00"/>
    <d v="2024-07-10T00:00:00"/>
    <s v="C"/>
  </r>
  <r>
    <s v="VII"/>
    <x v="1"/>
    <x v="3"/>
    <x v="30"/>
    <s v="HUC"/>
    <s v="0722-0150"/>
    <x v="175"/>
    <m/>
    <s v="Ray Anthony A. Santos"/>
    <s v="2nd Flr., Benedicto I.T. Center, A.S. Fortuna St., Bakilid, Mandaue City 6014, Cebu Philippines"/>
    <n v="10.3385"/>
    <n v="123.92263"/>
    <s v="(032) 236-9967"/>
    <m/>
    <s v="Private"/>
    <x v="0"/>
    <s v="RTP"/>
    <x v="5"/>
    <x v="195"/>
    <s v="N/A"/>
    <s v="240 Hours"/>
    <s v="NTR No.202107220028"/>
    <d v="2023-12-10T00:00:00"/>
    <d v="2028-12-11T00:00:00"/>
    <s v="Erroleen C. Barrida"/>
    <s v="TMC No. 19072202004338"/>
    <d v="2024-02-09T00:00:00"/>
    <d v="2024-07-10T00:00:00"/>
    <s v="C"/>
  </r>
  <r>
    <s v="VII"/>
    <x v="1"/>
    <x v="3"/>
    <x v="30"/>
    <s v="HUC"/>
    <s v="0722-0150"/>
    <x v="175"/>
    <m/>
    <s v="Ray Anthony A. Santos"/>
    <s v="2nd Flr., Benedicto I.T. Center, A.S. Fortuna St., Bakilid, Mandaue City 6014, Cebu Philippines"/>
    <n v="10.3385"/>
    <n v="123.92263"/>
    <s v="(032) 236-9967"/>
    <m/>
    <s v="Private"/>
    <x v="0"/>
    <s v="RTP"/>
    <x v="5"/>
    <x v="196"/>
    <s v="N/A"/>
    <s v="240 Hours"/>
    <s v="NTR No.202107220029"/>
    <d v="2023-12-10T00:00:00"/>
    <d v="2028-12-11T00:00:00"/>
    <s v="Erroleen C. Barrida"/>
    <s v="TMC No. 19072202004338"/>
    <d v="2024-02-09T00:00:00"/>
    <d v="2024-07-10T00:00:00"/>
    <s v="C"/>
  </r>
  <r>
    <s v="VII"/>
    <x v="1"/>
    <x v="0"/>
    <x v="29"/>
    <s v="HUC"/>
    <s v="0722-0090"/>
    <x v="176"/>
    <m/>
    <s v="Tobias D. Artagnan S. Ybañez - President/CEO"/>
    <s v="Unit 2F 9 and 10 Bacayan Hillside Terraces, Brgy. Bacayan, Cebu City"/>
    <n v="10.3842326238381"/>
    <n v="123.921256851998"/>
    <s v="(032) 414-0412 / 09973598805"/>
    <s v="mindworldskills@gmail.com "/>
    <s v="Private"/>
    <x v="0"/>
    <s v="WTR"/>
    <x v="1"/>
    <x v="6"/>
    <s v="NC II"/>
    <s v="348 hours"/>
    <s v="20210722MEEEAW206045"/>
    <d v="2024-01-25T00:00:00"/>
    <d v="2029-01-26T00:00:00"/>
    <s v="Marvin N. Satumcacal"/>
    <s v="NTTC No. 171707221200286"/>
    <d v="2021-07-21T00:00:00"/>
    <d v="2024-06-19T00:00:00"/>
    <s v="C"/>
  </r>
  <r>
    <s v="VII"/>
    <x v="1"/>
    <x v="0"/>
    <x v="29"/>
    <s v="HUC"/>
    <s v="0722-0090"/>
    <x v="176"/>
    <m/>
    <s v="Tobias D. Artagnan S. Ybañez - President/CEO"/>
    <s v="Unit 2F 9 and 10 Bacayan Hillside Terraces, Brgy. Bacayan, Cebu City"/>
    <n v="10.3842326238381"/>
    <n v="123.921256851998"/>
    <s v="(032) 414-0412 / 09973598805"/>
    <s v="mindworldskills@gmail.com "/>
    <s v="Private"/>
    <x v="0"/>
    <s v="WTR"/>
    <x v="10"/>
    <x v="197"/>
    <s v="NC II"/>
    <s v="156 Hours"/>
    <s v="20210722CONWLO207033"/>
    <d v="2024-01-25T00:00:00"/>
    <d v="2029-01-26T00:00:00"/>
    <s v="Datuali D. Puntuan"/>
    <s v="NTTC No. 201915381200602"/>
    <d v="2022-06-14T00:00:00"/>
    <d v="2024-06-19T00:00:00"/>
    <s v="C"/>
  </r>
  <r>
    <s v="VII"/>
    <x v="1"/>
    <x v="1"/>
    <x v="50"/>
    <s v="1st"/>
    <s v="0722-0094"/>
    <x v="177"/>
    <m/>
    <m/>
    <s v="Hayunan, Jampang, Argao, Cebu"/>
    <n v="9.9341959738584293"/>
    <n v="123.612926609667"/>
    <s v="09171169794 / 09977937631"/>
    <m/>
    <s v="Private"/>
    <x v="3"/>
    <s v="WTR"/>
    <x v="9"/>
    <x v="26"/>
    <s v="NC II"/>
    <s v="232 Hours"/>
    <s v="202110722AFFOAP212043"/>
    <d v="2024-06-14T00:00:00"/>
    <d v="2029-06-15T00:00:00"/>
    <s v="Jenalyn A. Entoy_x000a_  Mark Anthony C. Luana_x000a_ Raymund C. Alpon_x000a_ Rodelyn F. Gabayoyo_x000a_ Rhoie G. Otarra _x000a_ Melodina A. Esconde_x000a_ Alberto A. Esconde_x000a_ Geneviebe A. Entoy_x000a_ Delia J. Bargamento"/>
    <s v="NC No. 18076102000365 _x000a_ NC No. 18076102000371_x000a_ NC No. 18076102000352_x000a_ NC No. 18076102000368_x000a_ NC No. 18076102000380_x000a_ NC No. 18076102000367_x000a_ NC No. 18076102000366_x000a_ NC No. 18076102000364_x000a_ NC No. 18076102000354"/>
    <s v="1/19/2023_x000a_ 1/19/2023_x000a_ 1/18/2023_x000a_ 1/19/2023_x000a_ 1/20/2023_x000a_ 1/19/2023_x000a_ 1/19/2023_x000a_ 1/19/2023_x000a_ 1/1/2023"/>
    <d v="2024-10-02T00:00:00"/>
    <s v="C"/>
  </r>
  <r>
    <s v="VII"/>
    <x v="1"/>
    <x v="0"/>
    <x v="42"/>
    <s v="1st"/>
    <s v="0722-0145"/>
    <x v="167"/>
    <m/>
    <s v="Engr. Jopriz A. Zamora, President"/>
    <s v="Lot 6307-A-11-A, Barangay Cadulawan, Minglanilla, Cebu"/>
    <n v="10.2547359469332"/>
    <n v="123.791909656713"/>
    <s v="344-0467/420-3848"/>
    <m/>
    <s v="Private"/>
    <x v="0"/>
    <s v="WTR"/>
    <x v="2"/>
    <x v="108"/>
    <s v="NC II"/>
    <s v="278 Hours"/>
    <s v="20210722ELCMEC215050"/>
    <d v="2024-03-04T00:00:00"/>
    <d v="2029-03-05T00:00:00"/>
    <s v="Quincy Q. Ladrera"/>
    <s v="NTTC No. 181607221200397"/>
    <d v="2023-10-09T00:00:00"/>
    <d v="2024-04-12T00:00:00"/>
    <s v="C"/>
  </r>
  <r>
    <s v="VII"/>
    <x v="1"/>
    <x v="3"/>
    <x v="30"/>
    <s v="HUC"/>
    <s v="0722-0132"/>
    <x v="178"/>
    <m/>
    <s v="Judilyn S. Tago"/>
    <s v="MHT Building, M.L., Quezon Cabancalan, Mandaue City, Cebu, _x000a_ Philippines 6014"/>
    <n v="10.3483611132464"/>
    <n v="123.926433294326"/>
    <s v="(032) 233-1552"/>
    <m/>
    <s v="Private"/>
    <x v="0"/>
    <s v="RTP"/>
    <x v="5"/>
    <x v="198"/>
    <s v="N/A"/>
    <s v="160 Hours"/>
    <s v="NTR No. 202107220058"/>
    <d v="2023-12-07T00:00:00"/>
    <d v="2028-12-11T00:00:00"/>
    <s v="Judilyn S. Tago_x000a_Risnel P. P. Nuneza"/>
    <s v="N/A"/>
    <s v="N/A"/>
    <d v="2024-05-17T00:00:00"/>
    <s v="C"/>
  </r>
  <r>
    <s v="VII"/>
    <x v="1"/>
    <x v="3"/>
    <x v="30"/>
    <s v="HUC"/>
    <s v="0722-0132"/>
    <x v="178"/>
    <m/>
    <s v="Judilyn S. Tago"/>
    <s v="MHT Building, M.L., Quezon Cabancalan, Mandaue City, Cebu, _x000a_ Philippines 6014"/>
    <n v="10.3483611132464"/>
    <n v="123.926433294326"/>
    <s v="(032) 233-1552"/>
    <m/>
    <s v="Private"/>
    <x v="0"/>
    <s v="RTP"/>
    <x v="5"/>
    <x v="199"/>
    <s v="N/A"/>
    <s v="160 Hours"/>
    <s v="NTR No. 202107220059"/>
    <d v="2023-12-07T00:00:00"/>
    <d v="2028-12-11T00:00:00"/>
    <s v="Judilyn S. Tago_x000a_Risnel P. P. Nuneza"/>
    <s v="N/A"/>
    <s v="N/A"/>
    <d v="2024-05-17T00:00:00"/>
    <s v="C"/>
  </r>
  <r>
    <s v="VII"/>
    <x v="1"/>
    <x v="3"/>
    <x v="30"/>
    <s v="HUC"/>
    <s v="0722-0132"/>
    <x v="178"/>
    <m/>
    <s v="Judilyn S. Tago"/>
    <s v="MHT Building, M.L., Quezon Cabancalan, Mandaue City, Cebu, _x000a_ Philippines 6014"/>
    <n v="10.3483611132464"/>
    <n v="123.926433294326"/>
    <s v="(032) 233-1552"/>
    <m/>
    <s v="Private"/>
    <x v="0"/>
    <s v="RTP"/>
    <x v="5"/>
    <x v="200"/>
    <s v="N/A"/>
    <s v="160 Hours"/>
    <s v="NTR No. 202107220060"/>
    <d v="2023-12-07T00:00:00"/>
    <d v="2028-12-11T00:00:00"/>
    <s v="Judilyn S. Tago_x000a_Risnel P. P. Nuneza"/>
    <s v="N/A"/>
    <s v="N/A"/>
    <d v="2024-05-17T00:00:00"/>
    <s v="C"/>
  </r>
  <r>
    <s v="VII"/>
    <x v="1"/>
    <x v="3"/>
    <x v="30"/>
    <s v="HUC"/>
    <s v="0722-0132"/>
    <x v="178"/>
    <m/>
    <s v="Judilyn S. Tago"/>
    <s v="MHT Building, M.L., Quezon Cabancalan, Mandaue City, Cebu, _x000a_ Philippines 6014"/>
    <n v="10.3483611132464"/>
    <n v="123.926433294326"/>
    <s v="(032) 233-1552"/>
    <m/>
    <s v="Private"/>
    <x v="0"/>
    <s v="RTP"/>
    <x v="5"/>
    <x v="201"/>
    <s v="N/A"/>
    <s v="160 Hours"/>
    <s v="NTR No. 202107220061"/>
    <d v="2023-12-10T00:00:00"/>
    <d v="2028-12-11T00:00:00"/>
    <s v="Judilyn S. Tago_x000a_Risnel P. P. Nuneza"/>
    <s v="N/A"/>
    <s v="N/A"/>
    <d v="2024-05-17T00:00:00"/>
    <s v="C"/>
  </r>
  <r>
    <s v="VII"/>
    <x v="1"/>
    <x v="2"/>
    <x v="42"/>
    <s v="1st"/>
    <s v="0722-0093"/>
    <x v="179"/>
    <m/>
    <s v="Dr. Alfredo S. Moreno, Jr."/>
    <s v="Hi-way Poblacion, Minglanilla, Cebu"/>
    <n v="10.245007323366201"/>
    <n v="123.794432051996"/>
    <s v="(032) 268-4746 / 09212923944"/>
    <m/>
    <s v="Private"/>
    <x v="0"/>
    <s v="WTR"/>
    <x v="2"/>
    <x v="16"/>
    <s v="NC II"/>
    <s v="380 hours"/>
    <s v="20220722ELCCSS213021"/>
    <d v="2024-01-25T00:00:00"/>
    <d v="2029-01-29T00:00:00"/>
    <s v="LEODIVINO A. LAWAS"/>
    <s v="NTTC No.212107221200437"/>
    <d v="2026-11-03T00:00:00"/>
    <m/>
    <m/>
  </r>
  <r>
    <s v="VII"/>
    <x v="1"/>
    <x v="2"/>
    <x v="42"/>
    <s v="1st"/>
    <s v="0722-0093"/>
    <x v="179"/>
    <m/>
    <s v="Dr. Alfredo S. Moreno, Jr."/>
    <s v="Hi-way Poblacion, Minglanilla, Cebu"/>
    <n v="10.245007323366201"/>
    <n v="123.794432051996"/>
    <s v="(032) 268-4746 / 09212923944"/>
    <m/>
    <s v="Private"/>
    <x v="0"/>
    <s v="WTR"/>
    <x v="0"/>
    <x v="5"/>
    <s v="NC II"/>
    <s v="241 hours"/>
    <s v="20210722TRSBPP209096"/>
    <d v="2024-01-25T00:00:00"/>
    <d v="2029-01-29T00:00:00"/>
    <s v="Kristine Teffanie A. Salugsugan"/>
    <s v="NTTC No. 212107221200375"/>
    <d v="2021-10-04T00:00:00"/>
    <d v="2024-04-12T00:00:00"/>
    <s v="C"/>
  </r>
  <r>
    <s v="VII"/>
    <x v="1"/>
    <x v="2"/>
    <x v="42"/>
    <s v="1st"/>
    <s v="0722-0093"/>
    <x v="179"/>
    <m/>
    <s v="Dr. Alfredo S. Moreno, Jr."/>
    <s v="Hi-way Poblacion, Minglanilla, Cebu"/>
    <n v="10.245007323366201"/>
    <n v="123.794432051996"/>
    <s v="(032) 268-4746 / 09212923944"/>
    <m/>
    <s v="Private"/>
    <x v="0"/>
    <s v="WTR"/>
    <x v="0"/>
    <x v="1"/>
    <s v="NC II"/>
    <s v="456 hours"/>
    <s v="20210722TRSFBS213088"/>
    <d v="2024-01-25T00:00:00"/>
    <d v="2029-01-29T00:00:00"/>
    <s v="Kristine Teffanie A. Salugsugan"/>
    <s v="NTTC No. 212107221200302"/>
    <d v="2026-03-15T00:00:00"/>
    <d v="2024-04-12T00:00:00"/>
    <s v="C"/>
  </r>
  <r>
    <s v="VII"/>
    <x v="1"/>
    <x v="0"/>
    <x v="29"/>
    <s v="HUC"/>
    <s v="0722-0151"/>
    <x v="180"/>
    <m/>
    <s v="Paz C. Berden"/>
    <s v="Paseo Saturnino, Maria Luisa Road, Banilad, Cebu City"/>
    <n v="10.34427"/>
    <n v="123.90988900000001"/>
    <s v="(032) 234-5103"/>
    <m/>
    <s v="Private"/>
    <x v="0"/>
    <s v="RTP"/>
    <x v="5"/>
    <x v="202"/>
    <s v="N/A"/>
    <s v="80 Hours"/>
    <s v="NTR No.202107220093"/>
    <d v="2023-05-04T00:00:00"/>
    <d v="2028-05-05T00:00:00"/>
    <s v="Cristine Jane A. Bag-ao"/>
    <s v="TMC No. 19072201044663"/>
    <s v="Not indicated"/>
    <d v="2024-10-02T00:00:00"/>
    <s v="C"/>
  </r>
  <r>
    <s v="VII"/>
    <x v="1"/>
    <x v="3"/>
    <x v="34"/>
    <s v="HUC"/>
    <s v="0722-0096"/>
    <x v="181"/>
    <m/>
    <s v="Evangelino V Tadique - President"/>
    <s v="ExcelUp Compound Casia Bankal Lapu-Lapu City (Opon), Cebu, Region VII, Philippines, 6015"/>
    <n v="10.309713157831601"/>
    <n v="123.993229336654"/>
    <s v="0927-870-3835 / (032) 427-3532"/>
    <m/>
    <s v="Private"/>
    <x v="0"/>
    <s v="WTR"/>
    <x v="4"/>
    <x v="31"/>
    <s v="NC II"/>
    <s v="312 hours"/>
    <s v="20220722HHCHIL208005"/>
    <d v="2024-01-25T00:00:00"/>
    <d v="2029-01-26T00:00:00"/>
    <s v="CARMELA J. JIMENEZ"/>
    <s v="NTTC No. 191507221200159"/>
    <d v="2024-02-21T00:00:00"/>
    <m/>
    <m/>
  </r>
  <r>
    <s v="VII"/>
    <x v="1"/>
    <x v="3"/>
    <x v="34"/>
    <s v="HUC"/>
    <s v="0722-0096"/>
    <x v="181"/>
    <m/>
    <s v="Evangelino V Tadique - President"/>
    <s v="ExcelUp Compound Casia Bankal Lapu-Lapu City (Opon), Cebu, Region VII, Philippines, 6015"/>
    <n v="10.309713157831601"/>
    <n v="123.993229336654"/>
    <s v="0927-870-3835 / (032) 427-3532"/>
    <m/>
    <s v="Private"/>
    <x v="0"/>
    <s v="WTR"/>
    <x v="3"/>
    <x v="9"/>
    <s v="NC II"/>
    <s v="502 hours"/>
    <s v="20220722ALTDRV204006"/>
    <d v="2024-01-25T00:00:00"/>
    <d v="2029-01-26T00:00:00"/>
    <s v="FILADELFO A. BAJENTING, JR."/>
    <s v="NTTC No.211807221200003"/>
    <d v="2025-01-10T00:00:00"/>
    <m/>
    <m/>
  </r>
  <r>
    <s v="VII"/>
    <x v="1"/>
    <x v="3"/>
    <x v="34"/>
    <s v="HUC"/>
    <s v="0722-0096"/>
    <x v="181"/>
    <m/>
    <s v="Evangelino V Tadique - President"/>
    <s v="ExcelUp Compound Casia Bankal Lapu-Lapu City (Opon), Cebu, Region VII, Philippines, 6015"/>
    <n v="10.309713157831601"/>
    <n v="123.993229336654"/>
    <s v="0927-870-3835 / (032) 427-3532"/>
    <m/>
    <s v="Private"/>
    <x v="0"/>
    <s v="WTR"/>
    <x v="0"/>
    <x v="4"/>
    <s v="NC II"/>
    <s v="1108 hours"/>
    <s v="20220722TRSHSK213007"/>
    <d v="2024-01-25T00:00:00"/>
    <d v="2029-01-26T00:00:00"/>
    <s v="BELINDA SOLEDAD L. VALERO"/>
    <s v="NTTC No.201907221200067"/>
    <d v="2024-10-01T00:00:00"/>
    <m/>
    <m/>
  </r>
  <r>
    <s v="VII"/>
    <x v="1"/>
    <x v="5"/>
    <x v="37"/>
    <s v="Component"/>
    <s v="0722-0097"/>
    <x v="182"/>
    <s v=" (Formerly: Rosemont Hills Montessori Academy Corporation)"/>
    <s v="Ma. Yvonne R. Montilla, M. Ed. / School President"/>
    <s v="Deca Homes, Sabang, Danao City, Cebu, Philippines, 6004"/>
    <n v="10.5025895697556"/>
    <n v="124.027183294328"/>
    <s v="0943-688-6789/0922-868-7314 / (032) 383-2392/517-3278"/>
    <m/>
    <s v="Private"/>
    <x v="0"/>
    <s v="WTR"/>
    <x v="6"/>
    <x v="18"/>
    <s v="NC II"/>
    <s v="216 hours"/>
    <s v="20220722ICTCCS214009"/>
    <d v="2024-01-24T00:00:00"/>
    <d v="2029-01-25T00:00:00"/>
    <s v="HANSEL D. DE BARRAS"/>
    <s v="TMC No. 18072201039572"/>
    <d v="2023-08-11T00:00:00"/>
    <m/>
    <m/>
  </r>
  <r>
    <s v="VII"/>
    <x v="1"/>
    <x v="3"/>
    <x v="34"/>
    <s v="HUC"/>
    <s v="0722-0153"/>
    <x v="183"/>
    <m/>
    <s v="Professor Grace Gorospe-Jamon, Ph.D."/>
    <s v="Ticgahon 1 Road, Barangay Bankal, Lapu-Lapu City, Cebu, Philippines"/>
    <n v="10.304190829148199"/>
    <n v="123.986405307818"/>
    <s v="(032) 265-5920 / 098-707-9961"/>
    <m/>
    <s v="Private"/>
    <x v="0"/>
    <s v="RTP"/>
    <x v="5"/>
    <x v="203"/>
    <s v="N/A"/>
    <s v="54 hours"/>
    <s v="NTR No.202207220003"/>
    <d v="2022-02-11T00:00:00"/>
    <d v="2027-02-10T00:00:00"/>
    <s v="Alexander A. Guevarra_x000a_ Lorna A. Beduya_x000a_ Cristina T. Malimban_x000a_ Vanessa Madelo_x000a_ Jessa C. Cervantes_x000a_ Sharon S. Monsale_x000a_ Ivy Marie B. Abao"/>
    <s v="TMC No.19131201000967"/>
    <d v="2024-11-19T00:00:00"/>
    <m/>
    <m/>
  </r>
  <r>
    <s v="VII"/>
    <x v="1"/>
    <x v="3"/>
    <x v="34"/>
    <s v="HUC"/>
    <s v="0722-0153"/>
    <x v="183"/>
    <m/>
    <s v="Professor Grace Gorospe-Jamon, Ph.D."/>
    <s v="Ticgahon 1 Road, Barangay Bankal, Lapu-Lapu City, Cebu, Philippines"/>
    <n v="10.304190829148199"/>
    <n v="123.986405307818"/>
    <s v="(032) 265-5920 / 098-707-9961"/>
    <m/>
    <s v="Private"/>
    <x v="0"/>
    <s v="RTP"/>
    <x v="5"/>
    <x v="204"/>
    <s v="N/A"/>
    <s v="54 hours"/>
    <s v="NTR No.202207220004"/>
    <d v="2022-02-11T00:00:00"/>
    <d v="2027-02-10T00:00:00"/>
    <s v="Alexander A. Guevarra_x000a_ Lorna A. Beduya_x000a_ Cristina T. Malimban_x000a_ Vanessa Madelo_x000a_ Jessa C. Cervantes_x000a_ Sharon S. Monsale_x000a_ Ivy Marie B. Abao"/>
    <s v="TMC No.19131201000967"/>
    <d v="2024-11-19T00:00:00"/>
    <m/>
    <m/>
  </r>
  <r>
    <s v="VII"/>
    <x v="1"/>
    <x v="3"/>
    <x v="34"/>
    <s v="HUC"/>
    <s v="0722-0153"/>
    <x v="183"/>
    <m/>
    <s v="Professor Grace Gorospe-Jamon, Ph.D."/>
    <s v="Ticgahon 1 Road, Barangay Bankal, Lapu-Lapu City, Cebu, Philippines"/>
    <n v="10.304190829148199"/>
    <n v="123.986405307818"/>
    <s v="(032) 265-5920 / 098-707-9961"/>
    <m/>
    <s v="Private"/>
    <x v="0"/>
    <s v="RTP"/>
    <x v="5"/>
    <x v="205"/>
    <s v="N/A"/>
    <s v="54 hours"/>
    <s v="NTR No.202207220005"/>
    <d v="2022-02-11T00:00:00"/>
    <d v="2027-02-10T00:00:00"/>
    <s v="Alexander A. Guevarra_x000a_ Lorna A. Beduya_x000a_ Cristina T. Malimban_x000a_ Vanessa Madelo_x000a_ Jessa C. Cervantes_x000a_ Sharon S. Monsale_x000a_ Ivy Marie B. Abao"/>
    <s v="TMC No.19131201000967"/>
    <d v="2024-11-19T00:00:00"/>
    <m/>
    <m/>
  </r>
  <r>
    <s v="VII"/>
    <x v="1"/>
    <x v="3"/>
    <x v="34"/>
    <s v="HUC"/>
    <s v="0722-0153"/>
    <x v="183"/>
    <m/>
    <s v="Professor Grace Gorospe-Jamon, Ph.D."/>
    <s v="Ticgahon 1 Road, Barangay Bankal, Lapu-Lapu City, Cebu, Philippines"/>
    <n v="10.304190829148199"/>
    <n v="123.986405307818"/>
    <s v="(032) 265-5920 / 098-707-9961"/>
    <m/>
    <s v="Private"/>
    <x v="0"/>
    <s v="RTP"/>
    <x v="5"/>
    <x v="206"/>
    <s v="N/A"/>
    <s v="54 hours"/>
    <s v="NTR No.202207220006"/>
    <d v="2022-02-11T00:00:00"/>
    <d v="2027-02-10T00:00:00"/>
    <s v="Alexander A. Guevarra_x000a_ Lorna A. Beduya_x000a_ Cristina T. Malimban_x000a_ Vanessa Madelo_x000a_ Jessa C. Cervantes_x000a_ Sharon S. Monsale_x000a_ Ivy Marie B. Abao"/>
    <s v="TMC No.19131201000967"/>
    <d v="2024-11-19T00:00:00"/>
    <m/>
    <m/>
  </r>
  <r>
    <s v="VII"/>
    <x v="1"/>
    <x v="1"/>
    <x v="35"/>
    <s v="1st"/>
    <s v="0722-0098"/>
    <x v="184"/>
    <m/>
    <s v="Drewssan B. Ceballe"/>
    <s v="Tiwasan Purok Alugbati Catarman Liloan, Cebu, Region VII, Philippines, 6002"/>
    <n v="10.3879723024755"/>
    <n v="124.00867825199801"/>
    <s v="(032) 4020-638 / 09264759980 / 09672742532"/>
    <m/>
    <s v="Private"/>
    <x v="0"/>
    <s v="WTR"/>
    <x v="1"/>
    <x v="8"/>
    <s v="NC I"/>
    <s v="308 Hours"/>
    <s v="20220722MEEEAW106019"/>
    <d v="2024-05-23T00:00:00"/>
    <d v="2029-05-24T00:00:00"/>
    <s v="VITRO L. SUGAROL"/>
    <s v="NTTC No. 191907221200194"/>
    <d v="2023-05-09T00:00:00"/>
    <m/>
    <m/>
  </r>
  <r>
    <s v="VII"/>
    <x v="1"/>
    <x v="1"/>
    <x v="35"/>
    <s v="1st"/>
    <s v="0722-0098"/>
    <x v="184"/>
    <m/>
    <s v="Drewssan B. Ceballe"/>
    <s v="Tiwasan Purok Alugbati Catarman Liloan, Cebu, Region VII, Philippines, 6002"/>
    <n v="10.3879723024755"/>
    <n v="124.00867825199801"/>
    <s v="(032) 4020-638 / 09264759980 / 09672742532"/>
    <m/>
    <s v="Private"/>
    <x v="0"/>
    <s v="WTR"/>
    <x v="1"/>
    <x v="6"/>
    <s v="NC II"/>
    <s v="308 Hours"/>
    <s v="20220722MEEEAW206020"/>
    <d v="2024-05-23T00:00:00"/>
    <d v="2029-05-24T00:00:00"/>
    <s v="VITRO L. SUGAROL"/>
    <s v="NTTC No. 191907221200194"/>
    <d v="2023-05-09T00:00:00"/>
    <m/>
    <m/>
  </r>
  <r>
    <s v="VII"/>
    <x v="1"/>
    <x v="1"/>
    <x v="29"/>
    <s v="HUC"/>
    <s v="0722-0133"/>
    <x v="185"/>
    <s v="(Formerly: Three H Childhood Academy, Inc.) (Formerly: Three H Learning and Tutorial Center, Inc.)"/>
    <s v="Ivy G. Pelayo"/>
    <s v="Guadalupe Osmeña Village, Punta Princesa, 6000 Cebu City, Philippines"/>
    <n v="10.299645658470499"/>
    <n v="123.869651818634"/>
    <s v="(032) 516-8125 / 09225168125"/>
    <m/>
    <s v="Private"/>
    <x v="0"/>
    <s v="RTP"/>
    <x v="5"/>
    <x v="181"/>
    <s v="N/A"/>
    <s v="120 hours"/>
    <s v="NTR No. 202207220008"/>
    <d v="2022-05-17T00:00:00"/>
    <d v="2027-05-16T00:00:00"/>
    <s v="Benjamin P. Geraldizo Jr."/>
    <s v="TMC No. 22072201001368"/>
    <d v="2027-04-27T00:00:00"/>
    <m/>
    <m/>
  </r>
  <r>
    <s v="VII"/>
    <x v="1"/>
    <x v="0"/>
    <x v="29"/>
    <s v="HUC"/>
    <s v="0722-0099"/>
    <x v="186"/>
    <m/>
    <s v="Atty. Lloyd A. Bantiling"/>
    <s v="GF JIF Building, M.J. Cuenco Avenue, Brgy. Tinago, Cebu City (Capital), Cebu, Philippines"/>
    <n v="10.300892578359999"/>
    <n v="123.90656101042001"/>
    <s v="(032) 238-1910 / 09561998048"/>
    <m/>
    <s v="Private"/>
    <x v="0"/>
    <s v="WTR"/>
    <x v="16"/>
    <x v="147"/>
    <s v="NC I"/>
    <s v="90 Hours"/>
    <s v="20220722MTMSCS113037"/>
    <d v="2024-01-25T00:00:00"/>
    <d v="2029-01-26T00:00:00"/>
    <s v="Mario Warlando B. Baran"/>
    <s v="NTTC No. 212007221100031"/>
    <d v="2025-09-02T00:00:00"/>
    <m/>
    <m/>
  </r>
  <r>
    <s v="VII"/>
    <x v="1"/>
    <x v="5"/>
    <x v="37"/>
    <s v="Component"/>
    <s v="0722-0102"/>
    <x v="187"/>
    <m/>
    <s v="DR. JUNREY M. MONTECALVO, President"/>
    <s v="Lang-Lang Cogon-Cruz, Danao City, Cebu, Region VII (Central Visayas), 6004"/>
    <n v="10.529505"/>
    <n v="123.981268"/>
    <s v="887-5660"/>
    <m/>
    <s v="Private"/>
    <x v="0"/>
    <s v="WTR"/>
    <x v="0"/>
    <x v="3"/>
    <s v="NC II"/>
    <s v="416 hours"/>
    <s v="20220722TRSCOK214040"/>
    <d v="2024-05-28T00:00:00"/>
    <d v="2029-05-29T00:00:00"/>
    <s v="Marisel E. Bacolod"/>
    <s v="NTTC No. 191507221200352"/>
    <d v="2024-08-21T00:00:00"/>
    <m/>
    <m/>
  </r>
  <r>
    <s v="VII"/>
    <x v="1"/>
    <x v="5"/>
    <x v="37"/>
    <s v="Component"/>
    <s v="0722-0102"/>
    <x v="187"/>
    <m/>
    <s v="DR. JUNREY M. MONTECALVO, President"/>
    <s v="Lang-Lang Cogon-Cruz, Danao City, Cebu, Region VII (Central Visayas), 6004"/>
    <n v="10.529505"/>
    <n v="123.981268"/>
    <s v="887-5660"/>
    <m/>
    <s v="Private"/>
    <x v="0"/>
    <s v="WTR"/>
    <x v="0"/>
    <x v="5"/>
    <s v="NC II"/>
    <s v="241 hours"/>
    <s v="20220722TRSBPP209041"/>
    <d v="2024-05-28T00:00:00"/>
    <d v="2029-05-29T00:00:00"/>
    <s v="Marisel E. Bacolod_x000a_ Daisy Jean I. Uy"/>
    <s v="NTTC No. 222008371200079_x000a_ NTTC No. 202007221200283"/>
    <d v="2026-11-11T00:00:00"/>
    <m/>
    <m/>
  </r>
  <r>
    <s v="VII"/>
    <x v="1"/>
    <x v="0"/>
    <x v="42"/>
    <s v="1st"/>
    <s v="0722-0110"/>
    <x v="188"/>
    <m/>
    <s v="Arcile S. Padrigao - President"/>
    <s v="3rd Floor J&amp;D Building National Highway Pakigne, Minglanilla, Cebu, Region VII (Central Visayas), 6046"/>
    <n v="10.2527343367237"/>
    <n v="123.80748066082"/>
    <s v="0956-849-8347 /(032) 505-9587"/>
    <m/>
    <s v="Private"/>
    <x v="0"/>
    <s v="WTR"/>
    <x v="4"/>
    <x v="31"/>
    <s v="NC II"/>
    <s v="170 hours"/>
    <s v="20220722HHCHIL208042"/>
    <d v="2024-01-10T00:00:00"/>
    <d v="2029-01-11T00:00:00"/>
    <s v="Arcile S. Padrigao"/>
    <s v="NTTC No. 221907221200133"/>
    <d v="2026-12-13T00:00:00"/>
    <m/>
    <m/>
  </r>
  <r>
    <s v="VII"/>
    <x v="1"/>
    <x v="0"/>
    <x v="28"/>
    <s v="Component"/>
    <s v="0722-0100"/>
    <x v="189"/>
    <m/>
    <s v="COLEEN O. ENAJADA"/>
    <s v="Barangay Lagtang, City of Talisay, Cebu"/>
    <n v="10.2674777882937"/>
    <n v="123.832472713366"/>
    <s v="(032) 462-1802"/>
    <s v="cswdtalisay14344@gmail.com/talisaycitylivelihoodtrngcenter@yahoo.com "/>
    <s v="Public"/>
    <x v="4"/>
    <s v="WTR"/>
    <x v="7"/>
    <x v="14"/>
    <s v="NC III"/>
    <s v="392 Hours"/>
    <s v="20220722SOCBKP307046"/>
    <d v="2024-01-24T00:00:00"/>
    <d v="2029-01-25T00:00:00"/>
    <s v="Annette Alice P. Tiu"/>
    <s v="NTTC No. 222207221300287"/>
    <d v="2027-06-14T00:00:00"/>
    <d v="2024-05-20T00:00:00"/>
    <s v="C"/>
  </r>
  <r>
    <s v="VII"/>
    <x v="1"/>
    <x v="0"/>
    <x v="28"/>
    <s v="Component"/>
    <s v="0722-0100"/>
    <x v="189"/>
    <m/>
    <s v="COLEEN O. ENAJADA"/>
    <s v="Barangay Lagtang, City of Talisay, Cebu"/>
    <n v="10.2674777882937"/>
    <n v="123.832472713366"/>
    <s v="(032) 462-1802"/>
    <s v="cswdtalisay14344@gmail.com/talisaycitylivelihoodtrngcenter@yahoo.com "/>
    <s v="Public"/>
    <x v="4"/>
    <s v="WTR"/>
    <x v="0"/>
    <x v="3"/>
    <s v="NC II"/>
    <s v="436 hours"/>
    <s v="20220722TRSCOK214047"/>
    <d v="2024-01-24T00:00:00"/>
    <d v="2029-01-25T00:00:00"/>
    <s v="Grace M. Barnido"/>
    <s v="NTTC No. 202007221200158"/>
    <d v="2025-01-15T00:00:00"/>
    <d v="2024-05-20T00:00:00"/>
    <s v="C"/>
  </r>
  <r>
    <s v="VII"/>
    <x v="1"/>
    <x v="0"/>
    <x v="28"/>
    <s v="Component"/>
    <s v="0722-0100"/>
    <x v="189"/>
    <m/>
    <s v="COLEEN O. ENAJADA"/>
    <s v="Barangay Lagtang, City of Talisay, Cebu"/>
    <n v="10.2674777882937"/>
    <n v="123.832472713366"/>
    <s v="(032) 462-1802"/>
    <s v="cswdtalisay14344@gmail.com/talisaycitylivelihoodtrngcenter@yahoo.com "/>
    <s v="Public"/>
    <x v="4"/>
    <s v="WTR"/>
    <x v="3"/>
    <x v="9"/>
    <s v="NC II"/>
    <s v="168 Hours"/>
    <s v="20220722ALTDRV204048"/>
    <d v="2024-01-24T00:00:00"/>
    <d v="2029-01-25T00:00:00"/>
    <s v="Jovencio C. Regulacion"/>
    <s v="NTTC No. 201807221200121"/>
    <d v="2024-10-08T00:00:00"/>
    <d v="2024-05-20T00:00:00"/>
    <s v="C"/>
  </r>
  <r>
    <s v="VII"/>
    <x v="1"/>
    <x v="0"/>
    <x v="29"/>
    <s v="HUC"/>
    <s v="0722-0090"/>
    <x v="176"/>
    <m/>
    <s v="Tobias D. Artagnan S. Ybañez - President/CEO"/>
    <s v="Unit 2F 9 and 10 Bacayan Hillside Terraces, Brgy. Bacayan, Cebu City"/>
    <n v="10.3842326238381"/>
    <n v="123.921256851998"/>
    <s v="(032) 414-0412 / 09973598805"/>
    <s v="racilpuntuan@gmail.com"/>
    <s v="Private"/>
    <x v="0"/>
    <s v="WTR"/>
    <x v="3"/>
    <x v="9"/>
    <s v="NC II"/>
    <s v="158 Hours"/>
    <s v="20220722ALTDRV204049"/>
    <d v="2022-10-13T00:00:00"/>
    <d v="2027-10-12T00:00:00"/>
    <s v="Datuali D. Puntuan"/>
    <s v="NTTC No. 201915381200618"/>
    <d v="2025-02-06T00:00:00"/>
    <d v="2024-06-19T00:00:00"/>
    <s v="C"/>
  </r>
  <r>
    <s v="VII"/>
    <x v="1"/>
    <x v="3"/>
    <x v="34"/>
    <s v="HUC"/>
    <s v="0722-0136"/>
    <x v="190"/>
    <m/>
    <s v="Vanessa Jenn M. Olayvar"/>
    <s v="Bldg. One Egi City By the Sea Looc Maribago, Lapu-lapu City (Opon), Cebu, Region VII (Central Visayas), 6016"/>
    <n v="10.284688136687301"/>
    <n v="123.997209294325"/>
    <s v="(032) 268-9079 / 0999-989-1683"/>
    <s v="info@studyenglishgenius.com"/>
    <s v="Private"/>
    <x v="0"/>
    <s v="RTP"/>
    <x v="5"/>
    <x v="102"/>
    <s v="N/A"/>
    <s v="320 Hours"/>
    <s v="NTR No. 202207220017"/>
    <d v="2022-10-12T00:00:00"/>
    <d v="2027-10-11T00:00:00"/>
    <s v="Mary Cris G. Cerilles_x000a_Marlyn Jane C. Estañero_x000a_Divine Grace T. Torrejas_x000a_May Flor L. Gepiga"/>
    <s v="N/A"/>
    <s v="N/A"/>
    <d v="2024-07-05T00:00:00"/>
    <s v="C"/>
  </r>
  <r>
    <s v="VII"/>
    <x v="1"/>
    <x v="3"/>
    <x v="34"/>
    <s v="HUC"/>
    <s v="0722-0136"/>
    <x v="190"/>
    <m/>
    <s v="Vanessa Jenn M. Olayvar"/>
    <s v="Bldg. One Egi City By the Sea Looc Maribago, Lapu-lapu City (Opon), Cebu, Region VII (Central Visayas), 6016"/>
    <n v="10.284688136687301"/>
    <n v="123.997209294325"/>
    <s v="(032) 268-9079 / 0999-989-1683"/>
    <s v="info@studyenglishgenius.com"/>
    <s v="Private"/>
    <x v="0"/>
    <s v="RTP"/>
    <x v="5"/>
    <x v="103"/>
    <s v="N/A"/>
    <s v="160 Hours"/>
    <s v="NTR No. 202207220018"/>
    <d v="2022-10-12T00:00:00"/>
    <d v="2027-10-11T00:00:00"/>
    <s v="Mary Cris G. Cerilles_x000a_Marlyn Jane C. Estañero_x000a_Divine Grace T. Torrejas_x000a_May Flor L. Gepiga"/>
    <s v="N/A"/>
    <s v="N/A"/>
    <d v="2024-07-05T00:00:00"/>
    <s v="C"/>
  </r>
  <r>
    <s v="VII"/>
    <x v="1"/>
    <x v="3"/>
    <x v="34"/>
    <s v="HUC"/>
    <s v="0722-0136"/>
    <x v="190"/>
    <m/>
    <s v="Vanessa Jenn M. Olayvar"/>
    <s v="Bldg. One Egi City By the Sea Looc Maribago, Lapu-lapu City (Opon), Cebu, Region VII (Central Visayas), 6016"/>
    <n v="10.284688136687301"/>
    <n v="123.997209294325"/>
    <s v="(032) 268-9079 / 0999-989-1683"/>
    <s v="info@studyenglishgenius.com"/>
    <s v="Private"/>
    <x v="0"/>
    <s v="RTP"/>
    <x v="5"/>
    <x v="178"/>
    <s v="N/A"/>
    <s v="180 Hours"/>
    <s v="NTR No. 202207220019"/>
    <d v="2022-10-12T00:00:00"/>
    <d v="2027-10-11T00:00:00"/>
    <s v="Mary Cris G. Cerilles_x000a_Marlyn Jane C. Estañero_x000a_Divine Grace T. Torrejas_x000a_May Flor L. Gepiga"/>
    <s v="N/A"/>
    <s v="N/A"/>
    <d v="2024-07-05T00:00:00"/>
    <s v="C"/>
  </r>
  <r>
    <s v="VII"/>
    <x v="1"/>
    <x v="0"/>
    <x v="29"/>
    <s v="HUC"/>
    <s v="0722-0176"/>
    <x v="191"/>
    <m/>
    <s v="Aaron Jeremy Que - Administrator"/>
    <s v="Acacia St., cor. Archbishop Reyes Avenue, Kamputhaw, Cebu City"/>
    <n v="10.3166820083086"/>
    <n v="123.90199006549"/>
    <s v="(032) 233-8660 / 421-9257 / 09173228660"/>
    <s v="admin@goldenprincehotel.com"/>
    <s v="Private"/>
    <x v="0"/>
    <s v="WTR"/>
    <x v="0"/>
    <x v="56"/>
    <s v="NC II"/>
    <n v="366"/>
    <s v="WTR No. 20220722TRSBAR213071"/>
    <d v="2024-02-29T00:00:00"/>
    <d v="2029-03-01T00:00:00"/>
    <s v="Alvin E. Hermosisima"/>
    <s v="NTTC No. 191810421200792"/>
    <d v="2024-01-13T00:00:00"/>
    <d v="2024-08-14T00:00:00"/>
    <s v="C"/>
  </r>
  <r>
    <s v="VII"/>
    <x v="1"/>
    <x v="0"/>
    <x v="29"/>
    <s v="HUC"/>
    <s v="0722-0176"/>
    <x v="191"/>
    <m/>
    <s v="Aaron Jeremy Que - Administrator"/>
    <s v="Acacia St., cor. Archbishop Reyes Avenue, Kamputhaw, Cebu City"/>
    <n v="10.3166820083086"/>
    <n v="123.90199006549"/>
    <s v="(032) 233-8660 / 421-9257 / 09173228660"/>
    <s v="admin@goldenprincehotel.com"/>
    <s v="Private"/>
    <x v="0"/>
    <s v="WTR"/>
    <x v="0"/>
    <x v="1"/>
    <s v="NC II"/>
    <n v="396"/>
    <s v="WTR No. 20220722TRSFBS213072"/>
    <d v="2024-02-29T00:00:00"/>
    <d v="2029-03-01T00:00:00"/>
    <s v="Alvin E. Hermosisima"/>
    <s v="NTTC No. 201807221200328"/>
    <d v="2025-09-07T00:00:00"/>
    <d v="2024-08-14T00:00:00"/>
    <s v="C"/>
  </r>
  <r>
    <s v="VII"/>
    <x v="1"/>
    <x v="0"/>
    <x v="29"/>
    <s v="HUC"/>
    <s v="0722-0176"/>
    <x v="191"/>
    <m/>
    <s v="Aaron Jeremy Que - Administrator"/>
    <s v="Acacia St., cor. Archbishop Reyes Avenue, Kamputhaw, Cebu City"/>
    <n v="10.3166820083086"/>
    <n v="123.90199006549"/>
    <s v="(032) 233-8660 / 421-9257 / 09173228660"/>
    <s v="admin@goldenprincehotel.com"/>
    <s v="Private"/>
    <x v="0"/>
    <s v="WTR"/>
    <x v="0"/>
    <x v="4"/>
    <s v="NC II"/>
    <n v="476"/>
    <s v="WTR No. 20220722TRSHSK213073"/>
    <d v="2024-02-29T00:00:00"/>
    <d v="2029-03-01T00:00:00"/>
    <s v="Alvin E. Hermosisima"/>
    <s v="NTTC No. 201807221200327"/>
    <d v="2025-09-07T00:00:00"/>
    <d v="2024-08-14T00:00:00"/>
    <s v="C"/>
  </r>
  <r>
    <s v="VII"/>
    <x v="1"/>
    <x v="0"/>
    <x v="42"/>
    <s v="1st"/>
    <s v="0722-0019"/>
    <x v="117"/>
    <m/>
    <s v="Edgar B. Capa, Jr."/>
    <s v="Calajo-an, Minglanilla, Cebu"/>
    <n v="10.2393458355067"/>
    <n v="123.804914342475"/>
    <s v="(032) 427-4919"/>
    <s v="ptcminglaninlla@tesda.gov.ph"/>
    <s v="Public"/>
    <x v="1"/>
    <s v="WTR"/>
    <x v="0"/>
    <x v="5"/>
    <s v="NC II"/>
    <n v="317"/>
    <s v="WTR No. 20220722TRSBPP209077"/>
    <d v="2024-01-10T00:00:00"/>
    <d v="2029-01-11T00:00:00"/>
    <s v="Niña Jane S. Olivar"/>
    <s v="NTTC No. 211807221200414"/>
    <d v="2022-11-18T00:00:00"/>
    <d v="2024-04-12T00:00:00"/>
    <s v="C"/>
  </r>
  <r>
    <s v="VII"/>
    <x v="1"/>
    <x v="0"/>
    <x v="42"/>
    <s v="1st"/>
    <s v="0722-0019"/>
    <x v="117"/>
    <m/>
    <s v="Edgar B. Capa, Jr."/>
    <s v="Calajo-an, Minglanilla, Cebu"/>
    <n v="10.2393458355067"/>
    <n v="123.804914342475"/>
    <s v="(032) 427-4919"/>
    <s v="ptcminglaninlla@tesda.gov.ph"/>
    <s v="Public"/>
    <x v="1"/>
    <s v="WTR"/>
    <x v="0"/>
    <x v="4"/>
    <s v="NC II"/>
    <n v="632"/>
    <s v="WTR No. 20220722TRSHSK213078"/>
    <d v="2024-01-10T00:00:00"/>
    <d v="2029-01-11T00:00:00"/>
    <s v="Teresita M. Sasan"/>
    <s v="NTTC No. 201807221200290"/>
    <d v="2022-11-18T00:00:00"/>
    <d v="2024-04-12T00:00:00"/>
    <s v="C"/>
  </r>
  <r>
    <s v="VII"/>
    <x v="1"/>
    <x v="0"/>
    <x v="42"/>
    <s v="1st"/>
    <s v="0722-0019"/>
    <x v="117"/>
    <m/>
    <s v="Edgar B. Capa, Jr."/>
    <s v="Calajo-an, Minglanilla, Cebu"/>
    <n v="10.2393458355067"/>
    <n v="123.804914342475"/>
    <s v="(032) 427-4919"/>
    <s v="ptcminglaninlla@tesda.gov.ph"/>
    <s v="Public"/>
    <x v="1"/>
    <s v="WTR"/>
    <x v="8"/>
    <x v="15"/>
    <s v="Level I"/>
    <n v="344"/>
    <s v="WTR No. 20220722TVETRM111079"/>
    <d v="2022-11-18T00:00:00"/>
    <d v="2027-11-17T00:00:00"/>
    <s v="Anne Muriel B. Manliguez_x000a_Teresita M. Sasan_x000a_"/>
    <s v="TMC No. 19072201030880_x000a_TMC No. 18072201052406_x000a__x000a_"/>
    <s v="Not indicated"/>
    <d v="2024-04-12T00:00:00"/>
    <s v="C"/>
  </r>
  <r>
    <s v="VII"/>
    <x v="1"/>
    <x v="3"/>
    <x v="30"/>
    <s v="HUC"/>
    <s v="0722-0137"/>
    <x v="192"/>
    <m/>
    <s v="Maria Mitche Balo, Institution Head"/>
    <s v="2nd &amp; 4th Floor LCK Building, 31 JP Rizal Street, (Insular Square) Tabok, Mandaue City (Cental Visayas) 6014"/>
    <n v="10.349742000000001"/>
    <n v="123.94775"/>
    <n v="9694971748"/>
    <s v="curious-world-academy.com"/>
    <s v="Private"/>
    <x v="0"/>
    <s v="RTP"/>
    <x v="5"/>
    <x v="102"/>
    <s v="N/A"/>
    <n v="240"/>
    <s v="NTR No. 202207220022"/>
    <d v="2025-07-03T00:00:00"/>
    <d v="2030-07-04T00:00:00"/>
    <s v="Jomel D. Credo"/>
    <s v="TMC No. 18072201046959"/>
    <s v="Not indicated"/>
    <d v="2024-07-10T00:00:00"/>
    <s v="C"/>
  </r>
  <r>
    <s v="VII"/>
    <x v="1"/>
    <x v="3"/>
    <x v="30"/>
    <s v="HUC"/>
    <s v="0722-0137"/>
    <x v="192"/>
    <m/>
    <s v="Maria Loida S. Dela Rosa - General Manager"/>
    <s v="2nd &amp; 4th Floor LCK Building, 31 JP Rizal Street, (Insular Square) Tabok, Mandaue City (Cental Visayas) 6014"/>
    <n v="10.349742000000001"/>
    <n v="123.94775"/>
    <n v="9694971748"/>
    <s v="curious-world-academy.com"/>
    <s v="Private"/>
    <x v="0"/>
    <s v="RTP"/>
    <x v="5"/>
    <x v="103"/>
    <s v="N/A"/>
    <n v="240"/>
    <s v="NTR No. 202207220023"/>
    <d v="2025-07-03T00:00:00"/>
    <d v="2030-07-04T00:00:00"/>
    <s v="Jomel D. Credo"/>
    <s v="TMC No. 18072201046959"/>
    <s v="Not indicated"/>
    <d v="2024-07-10T00:00:00"/>
    <s v="C"/>
  </r>
  <r>
    <s v="VII"/>
    <x v="1"/>
    <x v="2"/>
    <x v="36"/>
    <s v="3rd"/>
    <s v="0722-0095"/>
    <x v="158"/>
    <m/>
    <s v="Ana Liza M. Augusto - Institution Head"/>
    <s v="Lamac, New Bago, Asturias, Cebu"/>
    <n v="10.632855179097399"/>
    <n v="123.76546660696"/>
    <s v="(032) 328-9150_x000a_ 09166601748"/>
    <s v="aaahospitalitytaci@gmail.com"/>
    <s v="Private"/>
    <x v="0"/>
    <s v="WTR"/>
    <x v="9"/>
    <x v="68"/>
    <s v="NC II"/>
    <n v="360"/>
    <s v="WTR No. 20220722AFFACP213096"/>
    <d v="2024-03-11T00:00:00"/>
    <d v="2029-03-12T00:00:00"/>
    <s v="Julius C. Villasorda"/>
    <s v="NTTC No. 191807221200184"/>
    <d v="2023-03-22T00:00:00"/>
    <d v="2024-04-15T00:00:00"/>
    <s v="C"/>
  </r>
  <r>
    <s v="VII"/>
    <x v="1"/>
    <x v="0"/>
    <x v="29"/>
    <s v="HUC"/>
    <s v="0722-0077"/>
    <x v="158"/>
    <m/>
    <s v="Ana Liza M. Augusto - Institution Head"/>
    <s v="362 Don Mariano Cui St. corner N. Escario St. Capitol Site, Cebu City"/>
    <n v="10.3244329810623"/>
    <n v="123.890733776613"/>
    <s v="(032) 328-9150_x000a_ 09166601748"/>
    <s v="aaahospitalitytaci@gmail.com"/>
    <s v="Private"/>
    <x v="0"/>
    <s v="WTR"/>
    <x v="0"/>
    <x v="175"/>
    <s v="NC II"/>
    <n v="210"/>
    <s v="WTR No. 20220722TRSBRT213097"/>
    <d v="2023-12-10T00:00:00"/>
    <d v="2028-12-11T00:00:00"/>
    <s v="Sherwin S. Ylaya"/>
    <s v="NTTC No. 222107221200035"/>
    <d v="2023-01-11T00:00:00"/>
    <d v="2024-09-03T00:00:00"/>
    <s v="C"/>
  </r>
  <r>
    <s v="VII"/>
    <x v="1"/>
    <x v="0"/>
    <x v="29"/>
    <s v="HUC"/>
    <s v="0722-0077"/>
    <x v="158"/>
    <m/>
    <s v="Ana Liza M. Augusto - Institution Head"/>
    <s v="362 Don Mariano Cui St. corner N. Escario St. Capitol Site, Cebu City"/>
    <n v="10.3244329810623"/>
    <n v="123.890733776613"/>
    <s v="(032) 328-9150_x000a_ 09166601748"/>
    <s v="aaahospitalitytaci@gmail.com"/>
    <s v="Private"/>
    <x v="0"/>
    <s v="WTR"/>
    <x v="0"/>
    <x v="56"/>
    <s v="NC II"/>
    <n v="462"/>
    <s v="WTR No. 20220722TRSBAR213098"/>
    <d v="2023-12-10T00:00:00"/>
    <d v="2028-12-11T00:00:00"/>
    <s v="Duffy O. Obeso"/>
    <s v="NTTC No. 222207221200128"/>
    <d v="2027-03-08T00:00:00"/>
    <d v="2024-09-03T00:00:00"/>
    <s v="C"/>
  </r>
  <r>
    <s v="VII"/>
    <x v="1"/>
    <x v="2"/>
    <x v="36"/>
    <s v="3rd"/>
    <s v="0722-0095"/>
    <x v="158"/>
    <m/>
    <s v="Ana Liza M. Augusto - Institution Head"/>
    <s v="Lamac, New Bago, Asturias, Cebu"/>
    <n v="10.632855179097399"/>
    <n v="123.76546660696"/>
    <s v="(032) 328-9150_x000a_ 09166601748"/>
    <s v="aaahospitalitytaci@gmail.com"/>
    <s v="Private"/>
    <x v="0"/>
    <s v="WTR"/>
    <x v="0"/>
    <x v="1"/>
    <s v="NC II"/>
    <n v="380"/>
    <s v="WTR No. 20220722TRSFBS213099"/>
    <d v="2024-03-11T00:00:00"/>
    <d v="2029-03-12T00:00:00"/>
    <s v="Kristine Teffanie A. Salugsugan"/>
    <s v="NTTC No. 212107221200302"/>
    <d v="2026-03-15T00:00:00"/>
    <d v="2024-04-15T00:00:00"/>
    <s v="C"/>
  </r>
  <r>
    <s v="VII"/>
    <x v="1"/>
    <x v="2"/>
    <x v="36"/>
    <s v="3rd"/>
    <s v="0722-0095"/>
    <x v="158"/>
    <m/>
    <s v="Ana Liza M. Augusto - Institution Head"/>
    <s v="Lamac, New Bago, Asturias, Cebu"/>
    <n v="10.632855179097399"/>
    <n v="123.76546660696"/>
    <s v="(032) 328-9150_x000a_ 09166601748"/>
    <s v="aaahospitalitytaci@gmail.com"/>
    <s v="Private"/>
    <x v="0"/>
    <s v="WTR"/>
    <x v="0"/>
    <x v="4"/>
    <s v="NC II"/>
    <n v="460"/>
    <s v="WTR No. 20220722TRSHSK213100"/>
    <d v="2024-03-11T00:00:00"/>
    <d v="2029-03-12T00:00:00"/>
    <s v="Ronzen G. Cabigao_x000a_Melissa S. Remorosa"/>
    <s v="NTTC No. 222207221200175_x000a_NTTC No. 221807221200438"/>
    <s v="6/26/2023_x000a_7/7/2027"/>
    <d v="2024-04-15T00:00:00"/>
    <s v="C"/>
  </r>
  <r>
    <s v="VII"/>
    <x v="1"/>
    <x v="2"/>
    <x v="36"/>
    <s v="3rd"/>
    <s v="0722-0095"/>
    <x v="158"/>
    <m/>
    <s v="Ana Liza M. Augusto - Institution Head"/>
    <s v="Lamac, New Bago, Asturias, Cebu"/>
    <n v="10.632855179097399"/>
    <n v="123.76546660696"/>
    <s v="(032) 328-9150_x000a_ 09166601748"/>
    <s v="aaahospitalitytaci@gmail.com"/>
    <s v="Private"/>
    <x v="0"/>
    <s v="WTR"/>
    <x v="16"/>
    <x v="147"/>
    <s v="NC I"/>
    <n v="74"/>
    <s v="WTR No. 20220722MTMSCS113101"/>
    <d v="2024-03-11T00:00:00"/>
    <d v="2029-03-12T00:00:00"/>
    <s v="Ronzen G. Cabigao_x000a_Vicente B. Tabada"/>
    <s v="NTTC No. 222207221100226_x000a_NTTC No. 211807221100027"/>
    <s v="4/1/2024_x000a_7/1/2024"/>
    <d v="2024-04-15T00:00:00"/>
    <s v="C"/>
  </r>
  <r>
    <s v="VII"/>
    <x v="1"/>
    <x v="2"/>
    <x v="36"/>
    <s v="3rd"/>
    <s v="0722-0095"/>
    <x v="158"/>
    <m/>
    <s v="Ana Liza M. Augusto - Institution Head"/>
    <s v="Lamac, New Bago, Asturias, Cebu"/>
    <n v="10.632855179097399"/>
    <n v="123.76546660696"/>
    <s v="(032) 328-9150_x000a_ 09166601748"/>
    <s v="aaahospitalitytaci@gmail.com"/>
    <s v="Private"/>
    <x v="0"/>
    <s v="WTR"/>
    <x v="16"/>
    <x v="146"/>
    <s v="NC III"/>
    <n v="184"/>
    <s v="WTR No. 20220722MTMSCC314102"/>
    <d v="2022-12-14T00:00:00"/>
    <d v="2027-12-13T00:00:00"/>
    <s v="Nicolas C. Rafols Jr."/>
    <s v="NTTC No. 222107221300269"/>
    <d v="2027-02-11T00:00:00"/>
    <d v="2024-04-15T00:00:00"/>
    <s v="C"/>
  </r>
  <r>
    <s v="VII"/>
    <x v="1"/>
    <x v="0"/>
    <x v="29"/>
    <s v="HUC"/>
    <s v="0722-0090"/>
    <x v="176"/>
    <m/>
    <s v="Tobias D. Artagnan S. Ybañez - President/CEO"/>
    <s v="Unit 2F 9 and 10 Bacayan Hillside Terraces, Brgy. Bacayan, Cebu City"/>
    <n v="10.3842326238381"/>
    <n v="123.921256851998"/>
    <s v="(032) 414-0412 / 09973598805"/>
    <s v="racilpuntuan@gmail.com"/>
    <s v="Private"/>
    <x v="0"/>
    <s v="WTR"/>
    <x v="2"/>
    <x v="7"/>
    <s v="NC II"/>
    <n v="276"/>
    <s v="WTR No. 20220722ELCEIM215103"/>
    <d v="2024-01-25T00:00:00"/>
    <d v="2029-01-26T00:00:00"/>
    <s v="Racil D. Puntuan"/>
    <s v="NTTC No. 222107221200393"/>
    <d v="2027-04-11T00:00:00"/>
    <d v="2024-06-19T00:00:00"/>
    <s v="C"/>
  </r>
  <r>
    <s v="VII"/>
    <x v="1"/>
    <x v="2"/>
    <x v="36"/>
    <s v="3rd"/>
    <s v="0722-0095"/>
    <x v="158"/>
    <m/>
    <s v="Ana Liza M. Augusto - Institution Head"/>
    <s v="Lamac, New Bago, Asturias, Cebu"/>
    <n v="10.632855179097399"/>
    <n v="123.76546660696"/>
    <s v="(032) 328-9150_x000a_ 09166601748"/>
    <s v="aaahospitalitytaci@gmail.com"/>
    <s v="Private"/>
    <x v="0"/>
    <s v="WTR"/>
    <x v="9"/>
    <x v="26"/>
    <s v="NC II"/>
    <n v="256"/>
    <s v="WTR No. 20220722AFFOAP212104"/>
    <d v="2022-12-16T00:00:00"/>
    <d v="2027-12-15T00:00:00"/>
    <s v="Roy T. Bosque"/>
    <s v="NTTC No. 221807221200461"/>
    <d v="2027-09-07T00:00:00"/>
    <d v="2024-04-15T00:00:00"/>
    <s v="C"/>
  </r>
  <r>
    <s v="VII"/>
    <x v="1"/>
    <x v="0"/>
    <x v="29"/>
    <s v="HUC"/>
    <s v="0722-0177"/>
    <x v="193"/>
    <m/>
    <s v="Jonathan H. Crodua - TVI Director"/>
    <s v="APT 7 &amp; 8 Lopez Compound B. Aranas Extension Duljo (Pob.), Cebu City (Capital), Cebu, Region VII (Central Visayas), 6000"/>
    <n v="10.2948515999362"/>
    <n v="123.884745207818"/>
    <s v="(032) 232-9091 / 0956-5973982"/>
    <s v="rizalina_56@yahoo.com"/>
    <s v="Private"/>
    <x v="0"/>
    <s v="WTR"/>
    <x v="0"/>
    <x v="5"/>
    <s v="NC II"/>
    <n v="181"/>
    <s v="WTR No. 20220722TRSBPP209107"/>
    <d v="2023-10-25T00:00:00"/>
    <d v="2028-10-26T00:00:00"/>
    <s v="Rizalina O. Manloloyo"/>
    <s v="NTTC No. 222207221200412"/>
    <d v="2027-03-01T00:00:00"/>
    <d v="2024-10-02T00:00:00"/>
    <s v="C"/>
  </r>
  <r>
    <s v="VII"/>
    <x v="1"/>
    <x v="5"/>
    <x v="39"/>
    <s v="3rd"/>
    <s v="0722-0015"/>
    <x v="122"/>
    <m/>
    <s v="Brian C. Yuson - President/CEO"/>
    <s v="Poblacion, Compostela, Cebu"/>
    <n v="10.450952355911699"/>
    <n v="124.011937765491"/>
    <s v="(032) 425-6061 / 260-2649 / 09271342403"/>
    <s v="sjasto@yahoo.com"/>
    <s v="Private"/>
    <x v="0"/>
    <s v="WTR"/>
    <x v="10"/>
    <x v="22"/>
    <s v="NC II"/>
    <n v="381"/>
    <s v="WTR No. 20220722CONCAR218108"/>
    <d v="2022-12-22T00:00:00"/>
    <d v="2027-12-21T00:00:00"/>
    <s v="Kevin Tauto-an"/>
    <s v="NTTC No. 212107221200472"/>
    <d v="2026-03-08T00:00:00"/>
    <d v="2024-04-22T00:00:00"/>
    <s v="C"/>
  </r>
  <r>
    <s v="VII"/>
    <x v="1"/>
    <x v="5"/>
    <x v="37"/>
    <s v="Component"/>
    <s v="0722-0161"/>
    <x v="82"/>
    <m/>
    <s v="Marylou N. Ceniza - President"/>
    <s v="Brgy. Looc, Danao City"/>
    <n v="7.0687837441584103"/>
    <n v="125.611733694291"/>
    <s v="(032_ 513-5960 / 341-5874 / 09177288686"/>
    <s v="cnl2017global@gmail.com"/>
    <s v="Private"/>
    <x v="0"/>
    <s v="WTR"/>
    <x v="0"/>
    <x v="5"/>
    <s v="NC II"/>
    <n v="221"/>
    <s v="WTR No. 20220722TRSBPP209109"/>
    <d v="2024-05-07T00:00:00"/>
    <d v="2029-05-08T00:00:00"/>
    <s v="Corrie Shayne C. Perez"/>
    <s v="NTTC No. 221807221200452"/>
    <d v="2027-08-14T00:00:00"/>
    <d v="2024-07-10T00:00:00"/>
    <s v="C"/>
  </r>
  <r>
    <s v="VII"/>
    <x v="1"/>
    <x v="0"/>
    <x v="42"/>
    <s v="1st"/>
    <s v="0722-0019"/>
    <x v="117"/>
    <m/>
    <s v="Edgar B. Capa, Jr."/>
    <s v="Calajo-an, Minglanilla, Cebu"/>
    <n v="10.241711914757399"/>
    <n v="123.80532599007"/>
    <s v="(032) 272-0518"/>
    <s v="PTCMINglaninlla@tesda.gov.ph"/>
    <s v="Public"/>
    <x v="1"/>
    <s v="RTP"/>
    <x v="4"/>
    <x v="207"/>
    <s v="Level II"/>
    <n v="88"/>
    <s v="NTR No. 202207220027"/>
    <d v="2022-12-28T00:00:00"/>
    <d v="2027-12-27T00:00:00"/>
    <s v="Anne Muriel B. Manliguez"/>
    <s v="TMC No. 19072201030880"/>
    <s v="Not indicated"/>
    <d v="2024-04-12T00:00:00"/>
    <s v="C"/>
  </r>
  <r>
    <s v="VII"/>
    <x v="1"/>
    <x v="4"/>
    <x v="32"/>
    <s v="Component"/>
    <s v="0722-0073"/>
    <x v="132"/>
    <m/>
    <s v="Niño Ronester V. Tolingin - President"/>
    <s v="Purok Canor, Dakit Bogo City, Cebu Philippines"/>
    <n v="11.0339924212638"/>
    <n v="124.00110840782899"/>
    <s v="(032) 564-9089 / 09171078234"/>
    <s v="stoninomdaac@gmail.com"/>
    <s v="Private"/>
    <x v="0"/>
    <s v="WTR"/>
    <x v="3"/>
    <x v="9"/>
    <s v="NC II"/>
    <n v="166"/>
    <s v="WTR No. 20220722ALTDRV204110"/>
    <d v="2025-01-15T00:00:00"/>
    <d v="2030-01-16T00:00:00"/>
    <s v="Kristian Carl Velasco"/>
    <s v="NTTC No. 211907221200176"/>
    <d v="2025-10-16T00:00:00"/>
    <d v="2024-05-09T00:00:00"/>
    <s v="C"/>
  </r>
  <r>
    <s v="VII"/>
    <x v="1"/>
    <x v="0"/>
    <x v="29"/>
    <s v="HUC"/>
    <s v="0722-0032"/>
    <x v="133"/>
    <m/>
    <s v="Wilkie E. Reroma-RTC Chief/Center Administration"/>
    <s v="Archbishop Reyes Ave., Cor. Salinas Drive, Lahug, Cebu City"/>
    <n v="10.326306333009599"/>
    <n v="123.906346830495"/>
    <s v="(032) 412-7267 / 416-8876 / 09455501436"/>
    <s v="rtccebu@tesda.gov.ph"/>
    <s v="Public"/>
    <x v="1"/>
    <s v="WTR"/>
    <x v="3"/>
    <x v="208"/>
    <s v="NC I"/>
    <n v="645"/>
    <s v="WTR No. 20220722ALTATS118112"/>
    <d v="2023-12-14T00:00:00"/>
    <d v="2028-12-15T00:00:00"/>
    <s v="Rosendo C. Suello"/>
    <s v="NTTC No. 222007221200588"/>
    <d v="2027-06-15T00:00:00"/>
    <d v="2024-07-03T00:00:00"/>
    <s v="C"/>
  </r>
  <r>
    <s v="VII"/>
    <x v="1"/>
    <x v="0"/>
    <x v="29"/>
    <s v="HUC"/>
    <s v="0722-0032"/>
    <x v="133"/>
    <m/>
    <s v="Wilkie E. Reroma-RTC Chief/Center Administration"/>
    <s v="Archbishop Reyes Ave., Cor. Salinas Drive, Lahug, Cebu City"/>
    <n v="10.326306333009599"/>
    <n v="123.906346830495"/>
    <s v="(032) 412-7267 / 416-8876 / 09455501436"/>
    <s v="rtccebu@tesda.gov.ph"/>
    <s v="Public"/>
    <x v="1"/>
    <s v="WTR"/>
    <x v="3"/>
    <x v="209"/>
    <s v="NC II"/>
    <n v="465"/>
    <s v="WTR No. 20220722ALTASN220113"/>
    <d v="2023-10-24T00:00:00"/>
    <d v="2028-10-25T00:00:00"/>
    <s v="Rosendo C. Suello"/>
    <s v="NTTC No. 222007221200588"/>
    <d v="2027-06-15T00:00:00"/>
    <d v="2024-07-03T00:00:00"/>
    <s v="C"/>
  </r>
  <r>
    <s v="VII"/>
    <x v="1"/>
    <x v="0"/>
    <x v="29"/>
    <s v="HUC"/>
    <s v="0722-0032"/>
    <x v="133"/>
    <m/>
    <s v="Wilkie E. Reroma-RTC Chief/Center Administration"/>
    <s v="Archbishop Reyes Ave., Cor. Salinas Drive, Lahug, Cebu City"/>
    <n v="10.326306333009599"/>
    <n v="123.906346830495"/>
    <s v="(032) 412-7267 / 416-8876 / 09455501436"/>
    <s v="rtccebu@tesda.gov.ph"/>
    <s v="Public"/>
    <x v="1"/>
    <s v="WTR"/>
    <x v="4"/>
    <x v="210"/>
    <s v="NC II"/>
    <n v="583"/>
    <s v="20230722HHCBHS219077"/>
    <d v="2023-10-24T00:00:00"/>
    <d v="2028-10-25T00:00:00"/>
    <s v="Maribec V. Delda"/>
    <s v="NTTC No. 221807221200554"/>
    <d v="2027-03-29T00:00:00"/>
    <d v="2024-07-03T00:00:00"/>
    <s v="C"/>
  </r>
  <r>
    <s v="VII"/>
    <x v="1"/>
    <x v="3"/>
    <x v="30"/>
    <s v="HUC"/>
    <s v="0722-0138"/>
    <x v="194"/>
    <m/>
    <s v="Dana Marie M. Bacalso-Institution Head"/>
    <s v="215 2nd Floor Athecor Bldg Lopez Jaena St. Tipolo, Mandaue City, Cebu, Region VII (Central Visayas), 6014"/>
    <n v="10.328532324515599"/>
    <n v="123.92992267343401"/>
    <s v="09171183621"/>
    <s v="danamaceda@yahoo.com"/>
    <s v="Private"/>
    <x v="0"/>
    <s v="RTP"/>
    <x v="5"/>
    <x v="211"/>
    <m/>
    <n v="400"/>
    <s v="NTR No. 202207220028"/>
    <d v="2022-12-29T00:00:00"/>
    <d v="2027-12-28T00:00:00"/>
    <s v="Mary Grace E. Mizuta"/>
    <s v="TMC No. 19072201018698"/>
    <d v="2024-05-08T00:00:00"/>
    <d v="2024-09-10T00:00:00"/>
    <s v="C"/>
  </r>
  <r>
    <s v="VII"/>
    <x v="1"/>
    <x v="0"/>
    <x v="28"/>
    <s v="Component"/>
    <s v="0722-0183"/>
    <x v="195"/>
    <m/>
    <s v="Rachel Ann F. Caliza, CPA - TVI Company Head"/>
    <s v="Lower Mohon, Talisay City, Cebu 6045"/>
    <n v="10.250292"/>
    <n v="123.826218"/>
    <s v="0956-665-0612"/>
    <s v="joronfortin@yahoo.com.ph"/>
    <s v="Private"/>
    <x v="0"/>
    <s v="WTR"/>
    <x v="14"/>
    <x v="212"/>
    <s v="NC II"/>
    <n v="560"/>
    <s v="WTR No. 20230722PFBSLS216004"/>
    <d v="2024-01-25T00:00:00"/>
    <d v="2029-01-26T00:00:00"/>
    <s v="Jose Ronnie A. Fortin"/>
    <s v="NTTC No. 191907461200280"/>
    <d v="2024-05-15T00:00:00"/>
    <d v="2024-04-15T00:00:00"/>
    <s v="C"/>
  </r>
  <r>
    <s v="VII"/>
    <x v="1"/>
    <x v="0"/>
    <x v="29"/>
    <s v="HUC"/>
    <s v="0722-0139"/>
    <x v="196"/>
    <m/>
    <s v="Rosemarie M. Booc - Institution Head"/>
    <s v="10th Floor Mezzo Hotel F. Cabahug Street cor. Pres. Quezon Street Mabolo Cebu City (Capital), Cebu, Region VII, Philippines, 6000"/>
    <n v="10.322624330830701"/>
    <n v="123.913903613972"/>
    <s v="(032) 344-2079 / 09178841747"/>
    <s v="service@sop.com.ph"/>
    <s v="Private"/>
    <x v="0"/>
    <s v="RTP"/>
    <x v="5"/>
    <x v="82"/>
    <s v="N/A"/>
    <n v="120"/>
    <s v="NTR No. 202307220002"/>
    <d v="2023-01-16T00:00:00"/>
    <d v="2028-01-15T00:00:00"/>
    <s v="Maria Loida J. Aparece"/>
    <s v="TMC No. 22072201002992"/>
    <s v="Not indicated"/>
    <d v="2024-02-29T00:00:00"/>
    <s v="C"/>
  </r>
  <r>
    <s v="VII"/>
    <x v="1"/>
    <x v="3"/>
    <x v="34"/>
    <s v="HUC"/>
    <s v="0722-0153"/>
    <x v="183"/>
    <m/>
    <s v="Grace Gorospe-Jamon, Ph.D."/>
    <s v="Ticgahon 1 Road, Barangay Bankal, Lapu-Lapu City, Cebu, Philippines"/>
    <n v="10.304190829148199"/>
    <n v="123.986405307818"/>
    <s v="(032) 265-5920 / 098-707-9961"/>
    <s v="admin@lcic.com.ph"/>
    <s v="Private"/>
    <x v="0"/>
    <s v="RTP"/>
    <x v="5"/>
    <x v="213"/>
    <s v="N/A"/>
    <n v="30"/>
    <s v="NTR No. 202307220003"/>
    <d v="2023-01-19T00:00:00"/>
    <d v="2028-01-18T00:00:00"/>
    <s v="Alexander A. Guevarra_x000a_ Lorna A. Beduya_x000a_ Cristina T. Malimban_x000a_ Vanessa Madelo_x000a_ Jessa C. Cervantes_x000a_ Sharon S. Monsale_x000a_ Ivy Marie B. Abao"/>
    <s v="TMC No. 19131201000967"/>
    <s v="Not indicated"/>
    <d v="2024-02-29T00:00:00"/>
    <s v="C"/>
  </r>
  <r>
    <s v="VII"/>
    <x v="1"/>
    <x v="3"/>
    <x v="34"/>
    <s v="HUC"/>
    <s v="0722-0153"/>
    <x v="183"/>
    <m/>
    <s v="Grace Gorospe-Jamon, Ph.D."/>
    <s v="Ticgahon 1 Road, Barangay Bankal, Lapu-Lapu City, Cebu, Philippines"/>
    <n v="10.304190829148199"/>
    <n v="123.986405307818"/>
    <s v="(032) 265-5920 / 098-707-9961"/>
    <s v="admin@lcic.com.ph"/>
    <s v="Private"/>
    <x v="0"/>
    <s v="RTP"/>
    <x v="5"/>
    <x v="214"/>
    <s v="N/A"/>
    <n v="30"/>
    <s v="NTR No. 202307220004"/>
    <d v="2023-01-19T00:00:00"/>
    <d v="2028-01-18T00:00:00"/>
    <s v="Alexander A. Guevarra_x000a_ Lorna A. Beduya_x000a_ Cristina T. Malimban_x000a_ Vanessa Madelo_x000a_ Jessa C. Cervantes_x000a_ Sharon S. Monsale_x000a_ Ivy Marie B. Abao"/>
    <s v="TMC No. 19131201000967"/>
    <s v="Not indicated"/>
    <d v="2024-02-29T00:00:00"/>
    <s v="C"/>
  </r>
  <r>
    <s v="VII"/>
    <x v="1"/>
    <x v="3"/>
    <x v="34"/>
    <s v="HUC"/>
    <s v="0722-0153"/>
    <x v="183"/>
    <m/>
    <s v="Grace Gorospe-Jamon, Ph.D."/>
    <s v="Ticgahon 1 Road, Barangay Bankal, Lapu-Lapu City, Cebu, Philippines"/>
    <n v="10.304190829148199"/>
    <n v="123.986405307818"/>
    <s v="(032) 265-5920 / 098-707-9961"/>
    <s v="admin@lcic.com.ph"/>
    <s v="Private"/>
    <x v="0"/>
    <s v="RTP"/>
    <x v="5"/>
    <x v="215"/>
    <s v="N/A"/>
    <n v="30"/>
    <s v="NTR No. 202307220005"/>
    <d v="2023-01-19T00:00:00"/>
    <d v="2028-01-18T00:00:00"/>
    <s v="Alexander A. Guevarra_x000a_ Lorna A. Beduya_x000a_ Cristina T. Malimban_x000a_ Vanessa Madelo_x000a_ Jessa C. Cervantes_x000a_ Sharon S. Monsale_x000a_ Ivy Marie B. Abao"/>
    <s v="TMC No. 19131201000967"/>
    <s v="Not indicated"/>
    <d v="2024-02-29T00:00:00"/>
    <s v="C"/>
  </r>
  <r>
    <s v="VII"/>
    <x v="1"/>
    <x v="3"/>
    <x v="34"/>
    <s v="HUC"/>
    <s v="0722-0153"/>
    <x v="183"/>
    <m/>
    <s v="Grace Gorospe-Jamon, Ph.D."/>
    <s v="Ticgahon 1 Road, Barangay Bankal, Lapu-Lapu City, Cebu, Philippines"/>
    <n v="10.304190829148199"/>
    <n v="123.986405307818"/>
    <s v="(032) 265-5920 / 098-707-9961"/>
    <s v="admin@lcic.com.ph"/>
    <s v="Private"/>
    <x v="0"/>
    <s v="RTP"/>
    <x v="5"/>
    <x v="216"/>
    <s v="N/A"/>
    <n v="30"/>
    <s v="NTR No. 202307220006"/>
    <d v="2023-01-19T00:00:00"/>
    <d v="2028-01-18T00:00:00"/>
    <s v="Alexander A. Guevarra_x000a_ Lorna A. Beduya_x000a_ Cristina T. Malimban_x000a_ Vanessa Madelo_x000a_ Jessa C. Cervantes_x000a_ Sharon S. Monsale_x000a_ Ivy Marie B. Abao"/>
    <s v="TMC No. 19131201000967"/>
    <s v="Not indicated"/>
    <d v="2024-02-29T00:00:00"/>
    <s v="C"/>
  </r>
  <r>
    <s v="VII"/>
    <x v="1"/>
    <x v="3"/>
    <x v="34"/>
    <s v="HUC"/>
    <s v="0722-0153"/>
    <x v="183"/>
    <m/>
    <s v="Grace Gorospe-Jamon, Ph.D."/>
    <s v="Ticgahon 1 Road, Barangay Bankal, Lapu-Lapu City, Cebu, Philippines"/>
    <n v="10.304190829148199"/>
    <n v="123.986405307818"/>
    <s v="(032) 265-5920 / 098-707-9961"/>
    <s v="admin@lcic.com.ph"/>
    <s v="Private"/>
    <x v="0"/>
    <s v="RTP"/>
    <x v="5"/>
    <x v="217"/>
    <s v="N/A"/>
    <n v="30"/>
    <s v="NTR No. 202307220007"/>
    <d v="2023-01-19T00:00:00"/>
    <d v="2028-01-18T00:00:00"/>
    <s v="Alexander A. Guevarra_x000a_ Lorna A. Beduya_x000a_ Cristina T. Malimban_x000a_ Vanessa Madelo_x000a_ Jessa C. Cervantes_x000a_ Sharon S. Monsale_x000a_ Ivy Marie B. Abao"/>
    <s v="TMC No. 19131201000967"/>
    <s v="Not indicated"/>
    <d v="2024-02-29T00:00:00"/>
    <s v="C"/>
  </r>
  <r>
    <s v="VII"/>
    <x v="1"/>
    <x v="3"/>
    <x v="30"/>
    <s v="HUC"/>
    <s v="0722-0184"/>
    <x v="197"/>
    <m/>
    <s v="Mary Ann N. Delos Reyes - President"/>
    <s v="4th Floor T.T . Bldg. A.S. Fortuna St. Banilad, Mandaue City, Cebu, Region VII (Central Visayas), 6014"/>
    <n v="10.3420900842368"/>
    <n v="123.92613498750499"/>
    <s v="0992-513-3203"/>
    <s v="mandaueminds@gmail.com"/>
    <s v="Private"/>
    <x v="0"/>
    <s v="WTR"/>
    <x v="0"/>
    <x v="5"/>
    <s v="NC II"/>
    <n v="184"/>
    <s v="WTR No. 20230722TRSBPP209011"/>
    <d v="2023-02-10T00:00:00"/>
    <d v="2028-02-09T00:00:00"/>
    <s v="Titus L. Neri"/>
    <s v="NTTC No. 222207221200311"/>
    <s v="Not indicated"/>
    <d v="2024-02-29T00:00:00"/>
    <s v="C"/>
  </r>
  <r>
    <s v="VII"/>
    <x v="1"/>
    <x v="3"/>
    <x v="30"/>
    <s v="HUC"/>
    <s v="0722-0141"/>
    <x v="198"/>
    <s v="(Formerly: Rise Cebu Campus Language Center Inc.)"/>
    <s v="Juvielyn D. Nebria - School Director"/>
    <s v="5th Floor Bai Hotel Serviced Office Bldg. C.D. Seno St., Ouano Ave., Mantuyong, Mandaue City, Cebu, Region VII (Central Visayas), 6014"/>
    <n v="10.324100252579401"/>
    <n v="123.908864555615"/>
    <s v="0917-160-4994"/>
    <s v="juvynebz@gmail.com"/>
    <s v="Private"/>
    <x v="0"/>
    <s v="RTP"/>
    <x v="5"/>
    <x v="218"/>
    <s v="N/A"/>
    <s v="80 hours"/>
    <s v="NTR No. 202307220018"/>
    <d v="2023-05-09T00:00:00"/>
    <d v="2028-05-10T00:00:00"/>
    <s v="Riza V. Mendez_x000a_Juvielyn D. Nebria_x000a_Arian A. Renes"/>
    <s v="N/A"/>
    <s v="Not indicated"/>
    <d v="2024-09-04T00:00:00"/>
    <s v="C"/>
  </r>
  <r>
    <s v="VII"/>
    <x v="1"/>
    <x v="3"/>
    <x v="30"/>
    <s v="HUC"/>
    <s v="0722-0141"/>
    <x v="198"/>
    <s v="(Formerly: Rise Cebu Campus Language Center Inc.)"/>
    <s v="Juvielyn D. Nebria - School Director"/>
    <s v="5th Floor Bai Hotel Serviced Office Bldg. C.D. Seno St., Ouano Ave., Mantuyong, Mandaue City, Cebu, Region VII (Central Visayas), 6014"/>
    <n v="10.324100252579401"/>
    <n v="123.908864555615"/>
    <s v="0917-160-4994"/>
    <s v="juvynebz@gmail.com"/>
    <s v="Private"/>
    <x v="0"/>
    <s v="RTP"/>
    <x v="5"/>
    <x v="219"/>
    <s v="N/A"/>
    <s v="30 hours"/>
    <s v="NTR No. 202307220019"/>
    <d v="2023-05-09T00:00:00"/>
    <d v="2028-05-10T00:00:00"/>
    <s v="Riza V. Mendez_x000a_Juvielyn D. Nebria_x000a_Arian A. Renes"/>
    <s v="N/A"/>
    <s v="Not indicated"/>
    <d v="2024-09-04T00:00:00"/>
    <s v="C"/>
  </r>
  <r>
    <s v="VII"/>
    <x v="1"/>
    <x v="4"/>
    <x v="32"/>
    <s v="Component"/>
    <s v="0722-0073"/>
    <x v="132"/>
    <m/>
    <s v="Niño Ronester V. Tolingin - President"/>
    <s v="Purok Canor, Dakit Bogo City, Cebu Philippines"/>
    <n v="11.0339924212638"/>
    <n v="124.00110840782899"/>
    <s v="(032) 4348769/ 09367487303/ 09453202132_x000a_ '09171078234 / (032) 564-9089"/>
    <s v="stoninomdaac@gmail.com"/>
    <s v="Private"/>
    <x v="0"/>
    <s v="WTR"/>
    <x v="7"/>
    <x v="220"/>
    <s v="NC II"/>
    <n v="581"/>
    <s v="WTR No. 20230722SOCHDR220013"/>
    <d v="2025-01-15T00:00:00"/>
    <d v="2030-01-16T00:00:00"/>
    <s v="Mary Soccour T. Polinar"/>
    <s v="NTTC No. 232107221200020"/>
    <d v="2027-10-23T00:00:00"/>
    <d v="2024-05-09T00:00:00"/>
    <s v="C"/>
  </r>
  <r>
    <s v="VII"/>
    <x v="1"/>
    <x v="3"/>
    <x v="34"/>
    <s v="HUC"/>
    <s v="0722-0096"/>
    <x v="181"/>
    <m/>
    <s v="Evangelino V Tadique - President"/>
    <s v="ExcelUp Compound Casia Bankal Lapu-Lapu City (Opon), Cebu, Region VII, Philippines, 6015"/>
    <n v="10.309713157831601"/>
    <n v="123.993229336654"/>
    <s v="0927-870-3835 / (032) 427-3532"/>
    <s v="excelup.trainingandassessment@gmail.com"/>
    <s v="Private"/>
    <x v="0"/>
    <s v="WTR"/>
    <x v="7"/>
    <x v="220"/>
    <s v="NC II"/>
    <n v="581"/>
    <s v="WTR No. 20230722SOCHDR220014"/>
    <d v="2023-03-03T00:00:00"/>
    <d v="2028-03-02T00:00:00"/>
    <s v="Carmela J. Jimenez"/>
    <s v="NTTC No. 231907221200001"/>
    <d v="2027-02-07T00:00:00"/>
    <d v="2024-07-10T00:00:00"/>
    <s v="C"/>
  </r>
  <r>
    <s v="VII"/>
    <x v="1"/>
    <x v="6"/>
    <x v="51"/>
    <s v="1st"/>
    <s v="0722-0181"/>
    <x v="199"/>
    <m/>
    <s v="Edgardo M. Cortes, Ph.D., PMP - School Director"/>
    <s v="Tayud, Consolacion, Cebu, Region VII (Central Visayas), 6001"/>
    <n v="10.356225924980899"/>
    <n v="123.98540410781899"/>
    <n v="9777546152"/>
    <s v="shares@cti-edu.com"/>
    <s v="Private"/>
    <x v="0"/>
    <s v="WTR"/>
    <x v="1"/>
    <x v="6"/>
    <s v="NC II"/>
    <n v="495"/>
    <s v="WTR No. 20230722MEEEAW206016"/>
    <d v="2023-03-06T00:00:00"/>
    <d v="2028-03-05T00:00:00"/>
    <s v="Bebelito P. Bibat"/>
    <s v="NTTC No. 221907221200553"/>
    <d v="2027-02-02T00:00:00"/>
    <d v="2024-09-11T00:00:00"/>
    <s v="C"/>
  </r>
  <r>
    <s v="VII"/>
    <x v="1"/>
    <x v="3"/>
    <x v="34"/>
    <s v="HUC"/>
    <s v="0722-0140"/>
    <x v="200"/>
    <m/>
    <s v="Jenylyn F. Porlage - School Head"/>
    <s v="CIA Building Vistamar Avenue Street, Sitio San Roque, Barangay Mactan, Lapu-Lapu City, Cebu"/>
    <n v="10.3003446644306"/>
    <n v="124.00795358083199"/>
    <s v="09955310334 / 09334754273"/>
    <s v="cebuclamain@gmail.com_x000a_jenylyn_fabroa2000@yahoo.com"/>
    <s v="Private"/>
    <x v="0"/>
    <s v="RTP"/>
    <x v="5"/>
    <x v="221"/>
    <s v="N/A"/>
    <n v="120"/>
    <s v="NTR No. 202307220010"/>
    <d v="2023-03-10T00:00:00"/>
    <d v="2028-03-09T00:00:00"/>
    <s v="Jerose E. Ornopio_x000a_Dennis S. Calabria"/>
    <s v="TMC No. 19072201034592"/>
    <d v="2023-03-10T00:00:00"/>
    <d v="2024-05-17T00:00:00"/>
    <s v="C"/>
  </r>
  <r>
    <s v="VII"/>
    <x v="1"/>
    <x v="3"/>
    <x v="34"/>
    <s v="HUC"/>
    <s v="0722-0140"/>
    <x v="200"/>
    <m/>
    <s v="Jenylyn F. Porlage - School Head"/>
    <s v="CIA Building Vistamar Avenue Street, Sitio San Roque, Barangay Mactan, Lapu-Lapu City, Cebu"/>
    <n v="10.3003446644306"/>
    <n v="124.00795358083199"/>
    <s v="09955310334 / 09334754273"/>
    <s v="cebuclamain@gmail.com_x000a_jenylyn_fabroa2000@yahoo.com"/>
    <s v="Private"/>
    <x v="0"/>
    <s v="RTP"/>
    <x v="5"/>
    <x v="222"/>
    <s v="N/A"/>
    <n v="120"/>
    <s v="NTR No. 202307220011"/>
    <d v="2023-03-10T00:00:00"/>
    <d v="2028-03-09T00:00:00"/>
    <s v="Jerose E. Ornopio_x000a_Dennis S. Calabria"/>
    <s v="TMC No. 19072201034592"/>
    <d v="2023-03-10T00:00:00"/>
    <d v="2024-05-17T00:00:00"/>
    <s v="C"/>
  </r>
  <r>
    <s v="VII"/>
    <x v="1"/>
    <x v="3"/>
    <x v="34"/>
    <s v="HUC"/>
    <s v="0722-0140"/>
    <x v="200"/>
    <m/>
    <s v="Jenylyn F. Porlage - School Head"/>
    <s v="CIA Building Vistamar Avenue Street, Sitio San Roque, Barangay Mactan, Lapu-Lapu City, Cebu"/>
    <n v="10.3003446644306"/>
    <n v="124.00795358083199"/>
    <s v="09955310334 / 09334754273"/>
    <s v="cebuclamain@gmail.com_x000a_jenylyn_fabroa2000@yahoo.com"/>
    <s v="Private"/>
    <x v="0"/>
    <s v="RTP"/>
    <x v="5"/>
    <x v="223"/>
    <s v="N/A"/>
    <n v="120"/>
    <s v="NTR No. 202307220012"/>
    <d v="2023-03-10T00:00:00"/>
    <d v="2028-03-09T00:00:00"/>
    <s v="Jerose E. Ornopio_x000a_Dennis S. Calabria"/>
    <s v="TMC No. 19072201034592"/>
    <d v="2023-03-10T00:00:00"/>
    <d v="2024-05-17T00:00:00"/>
    <s v="C"/>
  </r>
  <r>
    <s v="VII"/>
    <x v="1"/>
    <x v="3"/>
    <x v="34"/>
    <s v="HUC"/>
    <s v="0722-0140"/>
    <x v="200"/>
    <m/>
    <s v="Jenylyn F. Porlage - School Head"/>
    <s v="CIA Building Vistamar Avenue Street, Sitio San Roque, Barangay Mactan, Lapu-Lapu City, Cebu"/>
    <n v="10.3003446644306"/>
    <n v="124.00795358083199"/>
    <s v="09955310334 / 09334754273"/>
    <s v="cebuclamain@gmail.com_x000a_jenylyn_fabroa2000@yahoo.com"/>
    <s v="Private"/>
    <x v="0"/>
    <s v="RTP"/>
    <x v="5"/>
    <x v="224"/>
    <s v="N/A"/>
    <n v="120"/>
    <s v="NTR No. 202307220013"/>
    <d v="2023-03-10T00:00:00"/>
    <d v="2028-03-09T00:00:00"/>
    <s v="Jerose E. Ornopio_x000a_Dennis S. Calabria"/>
    <s v="TMC No. 19072201034592"/>
    <d v="2023-03-10T00:00:00"/>
    <d v="2024-05-17T00:00:00"/>
    <s v="C"/>
  </r>
  <r>
    <s v="VII"/>
    <x v="1"/>
    <x v="3"/>
    <x v="34"/>
    <s v="HUC"/>
    <s v="0722-0140"/>
    <x v="200"/>
    <m/>
    <s v="Jenylyn F. Porlage - School Head"/>
    <s v="CIA Building Vistamar Avenue Street, Sitio San Roque, Barangay Mactan, Lapu-Lapu City, Cebu"/>
    <n v="10.3003446644306"/>
    <n v="124.00795358083199"/>
    <s v="09955310334 / 09334754273"/>
    <s v="cebuclamain@gmail.com_x000a_jenylyn_fabroa2000@yahoo.com"/>
    <s v="Private"/>
    <x v="0"/>
    <s v="RTP"/>
    <x v="5"/>
    <x v="225"/>
    <s v="N/A"/>
    <n v="120"/>
    <s v="NTR No. 202307220014"/>
    <d v="2023-03-10T00:00:00"/>
    <d v="2028-03-09T00:00:00"/>
    <s v="Jerose E. Ornopio_x000a_Dennis S. Calabria"/>
    <s v="TMC No. 19072201034592"/>
    <d v="2023-03-10T00:00:00"/>
    <d v="2024-05-17T00:00:00"/>
    <s v="C"/>
  </r>
  <r>
    <s v="VII"/>
    <x v="1"/>
    <x v="3"/>
    <x v="34"/>
    <s v="HUC"/>
    <s v="0722-0140"/>
    <x v="200"/>
    <m/>
    <s v="Jenylyn F. Porlage - School Head"/>
    <s v="CIA Building Vistamar Avenue Street, Sitio San Roque, Barangay Mactan, Lapu-Lapu City, Cebu"/>
    <n v="10.3003446644306"/>
    <n v="124.00795358083199"/>
    <s v="09955310334 / 09334754273"/>
    <s v="cebuclamain@gmail.com_x000a_jenylyn_fabroa2000@yahoo.com"/>
    <s v="Private"/>
    <x v="0"/>
    <s v="RTP"/>
    <x v="5"/>
    <x v="226"/>
    <s v="N/A"/>
    <n v="120"/>
    <s v="NTR No. 202307220015"/>
    <d v="2023-03-10T00:00:00"/>
    <d v="2028-03-09T00:00:00"/>
    <s v="Jerose E. Ornopio_x000a_Dennis S. Calabria"/>
    <s v="TMC No. 19072201034592"/>
    <d v="2023-03-10T00:00:00"/>
    <d v="2024-05-17T00:00:00"/>
    <s v="C"/>
  </r>
  <r>
    <s v="VII"/>
    <x v="1"/>
    <x v="3"/>
    <x v="34"/>
    <s v="HUC"/>
    <s v="0722-0140"/>
    <x v="200"/>
    <m/>
    <s v="Jenylyn F. Porlage - School Head"/>
    <s v="CIA Building Vistamar Avenue Street, Sitio San Roque, Barangay Mactan, Lapu-Lapu City, Cebu"/>
    <n v="10.3003446644306"/>
    <n v="124.00795358083199"/>
    <s v="09955310334 / 09334754273"/>
    <s v="cebuclamain@gmail.com_x000a_jenylyn_fabroa2000@yahoo.com"/>
    <s v="Private"/>
    <x v="0"/>
    <s v="RTP"/>
    <x v="5"/>
    <x v="227"/>
    <s v="N/A"/>
    <n v="130"/>
    <s v="NTR No. 202307220016"/>
    <d v="2023-03-10T00:00:00"/>
    <d v="2028-03-09T00:00:00"/>
    <s v="Jerose E. Ornopio_x000a_Dennis S. Calabria"/>
    <s v="TMC No. 19072201034592"/>
    <d v="2023-03-10T00:00:00"/>
    <d v="2024-05-17T00:00:00"/>
    <s v="C"/>
  </r>
  <r>
    <s v="VII"/>
    <x v="1"/>
    <x v="3"/>
    <x v="34"/>
    <s v="HUC"/>
    <s v="0722-0140"/>
    <x v="200"/>
    <m/>
    <s v="Jenylyn F. Porlage - School Head"/>
    <s v="CIA Building Vistamar Avenue Street, Sitio San Roque, Barangay Mactan, Lapu-Lapu City, Cebu"/>
    <n v="10.3003446644306"/>
    <n v="124.00795358083199"/>
    <s v="09955310334 / 09334754273"/>
    <s v="cebuclamain@gmail.com_x000a_jenylyn_fabroa2000@yahoo.com"/>
    <s v="Private"/>
    <x v="0"/>
    <s v="RTP"/>
    <x v="5"/>
    <x v="228"/>
    <s v="N/A"/>
    <n v="150"/>
    <s v="NTR No. 202307220017"/>
    <d v="2023-03-10T00:00:00"/>
    <d v="2028-03-09T00:00:00"/>
    <s v="Jerose E. Ornopio_x000a_Dennis S. Calabria"/>
    <s v="TMC No. 19072201034592"/>
    <d v="2023-03-10T00:00:00"/>
    <d v="2024-05-17T00:00:00"/>
    <s v="C"/>
  </r>
  <r>
    <s v="VII"/>
    <x v="1"/>
    <x v="6"/>
    <x v="52"/>
    <s v="3rd"/>
    <s v="0722-0108"/>
    <x v="104"/>
    <m/>
    <s v="Leonardo E. Ymas, President"/>
    <s v="New Road, SA7034, Poblacion, Cordova, Cebu"/>
    <n v="10.391501"/>
    <n v="123.999634"/>
    <s v="(032) 402-0638 / 09569840278"/>
    <m/>
    <s v="Private"/>
    <x v="0"/>
    <s v="WTR"/>
    <x v="2"/>
    <x v="7"/>
    <s v="NC II"/>
    <s v="236 Hours"/>
    <s v="20230722ELCEIM215017"/>
    <d v="2024-04-02T00:00:00"/>
    <d v="2029-04-03T00:00:00"/>
    <s v="Reste L. Bellen"/>
    <s v="NTTC No.181807221200011"/>
    <d v="2023-11-17T00:00:00"/>
    <d v="2024-06-19T00:00:00"/>
    <s v="C"/>
  </r>
  <r>
    <s v="VII"/>
    <x v="1"/>
    <x v="6"/>
    <x v="52"/>
    <s v="3rd"/>
    <s v="0722-0108"/>
    <x v="104"/>
    <m/>
    <s v="Leonardo E. Ymas, President"/>
    <s v="New Road, SA7034, Poblacion, Cordova, Cebu"/>
    <n v="10.391501"/>
    <n v="123.999634"/>
    <s v="(032) 402-0638 / 09569840278"/>
    <m/>
    <s v="Private"/>
    <x v="0"/>
    <s v="WTR"/>
    <x v="1"/>
    <x v="8"/>
    <s v="NC I"/>
    <s v="308 Hours"/>
    <s v="20230722MEEEAW106018"/>
    <d v="2023-03-08T00:00:00"/>
    <d v="2028-03-09T00:00:00"/>
    <s v="Romevie B. Canencia"/>
    <s v="NTTC No. 181507221200034"/>
    <d v="2021-08-12T00:00:00"/>
    <d v="2024-06-19T00:00:00"/>
    <s v="C"/>
  </r>
  <r>
    <s v="VII"/>
    <x v="1"/>
    <x v="6"/>
    <x v="52"/>
    <s v="3rd"/>
    <s v="0722-0108"/>
    <x v="104"/>
    <m/>
    <s v="Leonardo E. Ymas, President"/>
    <s v="New Road, SA7034, Poblacion, Cordova, Cebu"/>
    <n v="10.391501"/>
    <n v="123.999634"/>
    <s v="(032) 402-0638 / 09569840278"/>
    <m/>
    <s v="Private"/>
    <x v="0"/>
    <s v="WTR"/>
    <x v="1"/>
    <x v="6"/>
    <s v="NC II"/>
    <s v="308 Hours"/>
    <s v="20230722MEEEAW206019"/>
    <d v="2024-04-02T00:00:00"/>
    <d v="2029-04-03T00:00:00"/>
    <s v="Romevie B. Canencia"/>
    <s v="NTTC No. 181507221200034"/>
    <d v="2021-08-12T00:00:00"/>
    <d v="2024-06-19T00:00:00"/>
    <s v="C"/>
  </r>
  <r>
    <s v="VII"/>
    <x v="1"/>
    <x v="0"/>
    <x v="29"/>
    <s v="HUC"/>
    <s v="0722-0032"/>
    <x v="133"/>
    <m/>
    <s v="Wilkie E. Reroma-RTC Chief/Center Administration"/>
    <s v="Archbishop Reyes Ave., Cor. Salinas Drive, Lahug, Cebu City"/>
    <n v="10.326306333009599"/>
    <n v="123.906346830495"/>
    <s v="(032) 412-7267 / 416-8876 / 09455501436"/>
    <s v="rtccebu@tesda.gov.ph"/>
    <s v="Public"/>
    <x v="1"/>
    <s v="WTR"/>
    <x v="17"/>
    <x v="229"/>
    <s v="NC III"/>
    <s v="720 Hours"/>
    <s v="20230722HVCCAC321020"/>
    <d v="2023-03-15T00:00:00"/>
    <d v="2028-03-14T00:00:00"/>
    <s v="Mateo A. Alin, Jr."/>
    <s v="NTTC No. 222207221300533"/>
    <d v="2027-05-24T00:00:00"/>
    <d v="2024-07-03T00:00:00"/>
    <s v="C"/>
  </r>
  <r>
    <s v="VII"/>
    <x v="1"/>
    <x v="6"/>
    <x v="51"/>
    <s v="1st"/>
    <s v="0722-0103"/>
    <x v="201"/>
    <m/>
    <s v="Lalaine J. Alegado - Administrator"/>
    <s v="236 M. Pepito Poblacion Occidental Consolacion, Cebu, Region VII, Philippines, 6001"/>
    <n v="10.3767662036904"/>
    <n v="123.958614609669"/>
    <s v="09630609752 / (032) 2590063"/>
    <s v="st.raphaeldrivingschool@gmail.com"/>
    <s v="Private"/>
    <x v="0"/>
    <s v="WTR"/>
    <x v="3"/>
    <x v="9"/>
    <s v="NC II"/>
    <s v="194 Hours"/>
    <s v="20230722ALTDRV204021"/>
    <d v="2023-03-30T00:00:00"/>
    <d v="2028-03-29T00:00:00"/>
    <s v="Michael S. Caminero"/>
    <s v="NTTC No. 212007221200148"/>
    <d v="2025-03-16T00:00:00"/>
    <d v="2024-08-05T00:00:00"/>
    <s v="C"/>
  </r>
  <r>
    <s v="VII"/>
    <x v="1"/>
    <x v="1"/>
    <x v="45"/>
    <s v="5th"/>
    <s v="0722-0112"/>
    <x v="202"/>
    <m/>
    <s v="Keisha Mae L. Calaurian - Administrator"/>
    <s v="Sitio Tiltil Poblacion 2nd District, Samboan, Cebu, Region VII (Central Visayas), 6027"/>
    <n v="9.5215749974316104"/>
    <n v="123.302813351986"/>
    <n v="9663004538"/>
    <s v="mieldylyn2017@gmail.com"/>
    <s v="Private"/>
    <x v="0"/>
    <s v="WTR"/>
    <x v="3"/>
    <x v="9"/>
    <s v="NC II"/>
    <s v="180 Hours"/>
    <s v="20230722ALTDRV204022"/>
    <d v="2023-04-11T00:00:00"/>
    <d v="2028-04-10T00:00:00"/>
    <s v="John Ray D. Teorica"/>
    <s v="NTTC No. 201907221200348"/>
    <d v="2024-02-02T00:00:00"/>
    <d v="2024-04-15T00:00:00"/>
    <s v="C"/>
  </r>
  <r>
    <s v="VII"/>
    <x v="1"/>
    <x v="1"/>
    <x v="45"/>
    <s v="5th"/>
    <s v="0722-0112"/>
    <x v="202"/>
    <m/>
    <s v="Keisha Mae L. Calaurian - Administrator"/>
    <s v="Sitio Tiltil Poblacion 2nd District, Samboan, Cebu, Region VII (Central Visayas), 6027"/>
    <n v="9.5215749974316104"/>
    <n v="123.302813351986"/>
    <n v="9663004538"/>
    <s v="mieldylyn2017@gmail.com"/>
    <s v="Private"/>
    <x v="0"/>
    <s v="WTR"/>
    <x v="2"/>
    <x v="16"/>
    <s v="NC II"/>
    <s v="320 Hours"/>
    <s v="20230722ELCCSS213023"/>
    <d v="2023-04-11T00:00:00"/>
    <d v="2028-04-10T00:00:00"/>
    <s v="Rainero Tomas L. Jayme"/>
    <s v="NTTC No. 222207221200549"/>
    <d v="2027-11-03T00:00:00"/>
    <d v="2024-04-15T00:00:00"/>
    <s v="C"/>
  </r>
  <r>
    <s v="VII"/>
    <x v="1"/>
    <x v="1"/>
    <x v="45"/>
    <s v="5th"/>
    <s v="0722-0112"/>
    <x v="202"/>
    <m/>
    <s v="Keisha Mae L. Calaurian - Administrator"/>
    <s v="Sitio Tiltil Poblacion 2nd District, Samboan, Cebu, Region VII (Central Visayas), 6027"/>
    <n v="9.5215749974316104"/>
    <n v="123.302813351986"/>
    <n v="9663004538"/>
    <s v="mieldylyn2017@gmail.com"/>
    <s v="Private"/>
    <x v="0"/>
    <s v="WTR"/>
    <x v="0"/>
    <x v="3"/>
    <s v="NC II"/>
    <s v="378 Hours"/>
    <s v="20230722TRSCOK214024"/>
    <d v="2023-04-11T00:00:00"/>
    <d v="2028-04-10T00:00:00"/>
    <s v="Karl Joseph L. Torres"/>
    <s v="NTTC No. 221807221200332"/>
    <d v="2027-04-18T00:00:00"/>
    <d v="2024-04-15T00:00:00"/>
    <s v="C"/>
  </r>
  <r>
    <s v="VII"/>
    <x v="1"/>
    <x v="1"/>
    <x v="45"/>
    <s v="5th"/>
    <s v="0722-0112"/>
    <x v="202"/>
    <m/>
    <s v="Keisha Mae L. Calaurian - Administrator"/>
    <s v="Sitio Tiltil Poblacion 2nd District, Samboan, Cebu, Region VII (Central Visayas), 6027"/>
    <n v="9.5215749974316104"/>
    <n v="123.302813351986"/>
    <n v="9663004538"/>
    <s v="mieldylyn2017@gmail.com"/>
    <s v="Private"/>
    <x v="0"/>
    <s v="WTR"/>
    <x v="0"/>
    <x v="1"/>
    <s v="NC II"/>
    <s v="418 Hours"/>
    <s v="20230722TRSFBS213025"/>
    <d v="2023-04-11T00:00:00"/>
    <d v="2028-04-10T00:00:00"/>
    <s v="Sario P. Cabanog Jr."/>
    <s v="NTTC No. 212107221200359"/>
    <d v="2026-09-15T00:00:00"/>
    <d v="2024-04-15T00:00:00"/>
    <s v="C"/>
  </r>
  <r>
    <s v="VII"/>
    <x v="1"/>
    <x v="1"/>
    <x v="45"/>
    <s v="5th"/>
    <s v="0722-0112"/>
    <x v="202"/>
    <m/>
    <s v="Keisha Mae L. Calaurian - Administrator"/>
    <s v="Sitio Tiltil Poblacion 2nd District, Samboan, Cebu, Region VII (Central Visayas), 6027"/>
    <n v="9.5215749974316104"/>
    <n v="123.302813351986"/>
    <n v="9663004538"/>
    <s v="mieldylyn2017@gmail.com"/>
    <s v="Private"/>
    <x v="0"/>
    <s v="WTR"/>
    <x v="0"/>
    <x v="4"/>
    <s v="NC II"/>
    <s v="498 Hours"/>
    <s v="20230722TRSHSK213026"/>
    <d v="2023-04-11T00:00:00"/>
    <d v="2028-04-10T00:00:00"/>
    <s v="Siegfred V. Baldoza"/>
    <s v="NTTC No. 222007221200407"/>
    <d v="2025-10-07T00:00:00"/>
    <d v="2024-04-15T00:00:00"/>
    <s v="C"/>
  </r>
  <r>
    <s v="VII"/>
    <x v="1"/>
    <x v="1"/>
    <x v="45"/>
    <s v="5th"/>
    <s v="0722-0112"/>
    <x v="202"/>
    <m/>
    <s v="Keisha Mae L. Calaurian - Administrator"/>
    <s v="Sitio Tiltil Poblacion 2nd District, Samboan, Cebu, Region VII (Central Visayas), 6027"/>
    <n v="9.5215749974316104"/>
    <n v="123.302813351986"/>
    <n v="9663004538"/>
    <s v="mieldylyn2017@gmail.com"/>
    <s v="Private"/>
    <x v="0"/>
    <s v="WTR"/>
    <x v="0"/>
    <x v="5"/>
    <s v="NC II"/>
    <s v="203 Hours"/>
    <s v="20230722TRSBPP209027"/>
    <d v="2023-04-11T00:00:00"/>
    <d v="2028-04-10T00:00:00"/>
    <s v="Jessel M. Omas-as"/>
    <s v="NTTC No. 232207221200007"/>
    <d v="2026-06-27T00:00:00"/>
    <d v="2024-04-15T00:00:00"/>
    <s v="C"/>
  </r>
  <r>
    <s v="VII"/>
    <x v="1"/>
    <x v="3"/>
    <x v="30"/>
    <s v="HUC"/>
    <s v="0722-0109"/>
    <x v="203"/>
    <m/>
    <s v="Therese C. Saberon - President"/>
    <s v="PWRDS Building, Plaridel Street, Cambaro, Mandaue City, Cebu, Philippines"/>
    <n v="10.3307920429622"/>
    <n v="123.948826009668"/>
    <n v="9175551855"/>
    <s v="chicanthe@yahoo.com.ph"/>
    <s v="Private"/>
    <x v="0"/>
    <s v="WTR"/>
    <x v="1"/>
    <x v="8"/>
    <s v="NC I"/>
    <s v="367 Hours"/>
    <s v="20230722MEEEAW106028"/>
    <d v="2023-04-12T00:00:00"/>
    <d v="2028-04-11T00:00:00"/>
    <s v="Homer M. Saberon_x000a_Therese C. Saberon"/>
    <s v="NTTC No. 191607221200047_x000a_NTTC No. 191407221200075"/>
    <s v="1/14/2024_x000a_2/19/2024"/>
    <d v="2024-05-15T00:00:00"/>
    <s v="C"/>
  </r>
  <r>
    <s v="VII"/>
    <x v="1"/>
    <x v="3"/>
    <x v="30"/>
    <s v="HUC"/>
    <s v="0722-0109"/>
    <x v="203"/>
    <m/>
    <s v="Therese C. Saberon - President"/>
    <s v="PWRDS Building, Plaridel Street, Cambaro, Mandaue City, Cebu, Philippines"/>
    <n v="10.3307920429622"/>
    <n v="123.948826009668"/>
    <n v="9175551855"/>
    <s v="chicanthe@yahoo.com.ph"/>
    <s v="Private"/>
    <x v="0"/>
    <s v="WTR"/>
    <x v="1"/>
    <x v="6"/>
    <s v="NC II"/>
    <s v="367 Hours"/>
    <s v="20230722MEEEAW206029"/>
    <d v="2023-04-12T00:00:00"/>
    <d v="2028-04-11T00:00:00"/>
    <s v="Homer M. Saberon_x000a_Therese C. Saberon"/>
    <s v="NTTC No. 191607221200047_x000a_NTTC No. 191407221200075"/>
    <s v="1/14/2024_x000a_2/19/2024"/>
    <d v="2024-05-15T00:00:00"/>
    <s v="C"/>
  </r>
  <r>
    <s v="VII"/>
    <x v="1"/>
    <x v="3"/>
    <x v="30"/>
    <s v="HUC"/>
    <s v="0722-0109"/>
    <x v="203"/>
    <m/>
    <s v="Therese C. Saberon - President"/>
    <s v="PWRDS Building, Plaridel Street, Cambaro, Mandaue City, Cebu, Philippines"/>
    <n v="10.3307920429622"/>
    <n v="123.948826009668"/>
    <n v="9175551855"/>
    <s v="chicanthe@yahoo.com.ph"/>
    <s v="Private"/>
    <x v="0"/>
    <s v="WTR"/>
    <x v="1"/>
    <x v="85"/>
    <s v="NC II"/>
    <s v="367 Hours"/>
    <s v="20230722MEEMIG206030"/>
    <d v="2023-04-12T00:00:00"/>
    <d v="2028-04-11T00:00:00"/>
    <s v="Homer M. Saberon"/>
    <s v="NTTC No. 191607221200046"/>
    <d v="2024-01-14T00:00:00"/>
    <d v="2024-05-15T00:00:00"/>
    <s v="C"/>
  </r>
  <r>
    <s v="VII"/>
    <x v="1"/>
    <x v="3"/>
    <x v="30"/>
    <s v="HUC"/>
    <s v="0722-0109"/>
    <x v="203"/>
    <m/>
    <s v="Therese C. Saberon - President"/>
    <s v="PWRDS Building, Plaridel Street, Cambaro, Mandaue City, Cebu, Philippines"/>
    <n v="10.3307920429622"/>
    <n v="123.948826009668"/>
    <n v="9175551855"/>
    <s v="chicanthe@yahoo.com.ph"/>
    <s v="Private"/>
    <x v="0"/>
    <s v="WTR"/>
    <x v="1"/>
    <x v="162"/>
    <s v="NC II"/>
    <s v="367 Hours"/>
    <s v="20230722MEETIG206031"/>
    <d v="2023-04-12T00:00:00"/>
    <d v="2028-04-11T00:00:00"/>
    <s v="Homer M. Saberon_x000a_Therese C. Saberon"/>
    <s v="NTTC No. 191607221200049_x000a_NTTC No. 191907221200308"/>
    <s v="1/14/2024_x000a_2/19/2024"/>
    <d v="2024-05-15T00:00:00"/>
    <s v="C"/>
  </r>
  <r>
    <s v="VII"/>
    <x v="1"/>
    <x v="7"/>
    <x v="53"/>
    <s v="3rd"/>
    <s v="0722-0105"/>
    <x v="204"/>
    <m/>
    <s v="Efren T. Formentera - Institution Head"/>
    <s v="Purok 4 Bitoon, Dumanjug, Cebu, Region VII (Central Visayas), 6035"/>
    <n v="10.076473957007201"/>
    <n v="123.45233480781501"/>
    <n v="9606740771"/>
    <s v="d.acers16@yahoo.com"/>
    <s v="Private"/>
    <x v="0"/>
    <s v="WTR"/>
    <x v="2"/>
    <x v="7"/>
    <s v="NC II"/>
    <s v="295 Hours"/>
    <s v="20230722ELCEIM215037"/>
    <d v="2023-04-26T00:00:00"/>
    <d v="2028-04-25T00:00:00"/>
    <s v="Arnel M. Rivera"/>
    <s v="NTTC No. 222007221200338"/>
    <d v="2027-07-21T00:00:00"/>
    <d v="2024-07-17T00:00:00"/>
    <s v="C"/>
  </r>
  <r>
    <s v="VII"/>
    <x v="1"/>
    <x v="7"/>
    <x v="53"/>
    <s v="3rd"/>
    <s v="0722-0105"/>
    <x v="204"/>
    <m/>
    <s v="Efren T. Formentera - Institution Head"/>
    <s v="Purok 4 Bitoon, Dumanjug, Cebu, Region VII (Central Visayas), 6035"/>
    <n v="10.076473957007201"/>
    <n v="123.45233480781501"/>
    <n v="9606740771"/>
    <s v="d.acers16@yahoo.com"/>
    <s v="Private"/>
    <x v="0"/>
    <s v="WTR"/>
    <x v="1"/>
    <x v="8"/>
    <s v="NC I"/>
    <s v="357 Hours"/>
    <s v="20230722MEEEAW106038"/>
    <d v="2023-04-26T00:00:00"/>
    <d v="2028-04-25T00:00:00"/>
    <s v="Charmaine S. Balaba"/>
    <s v="NTTC No. 221707221200349"/>
    <d v="2027-07-24T00:00:00"/>
    <d v="2024-07-17T00:00:00"/>
    <s v="C"/>
  </r>
  <r>
    <s v="VII"/>
    <x v="1"/>
    <x v="7"/>
    <x v="53"/>
    <s v="3rd"/>
    <s v="0722-0105"/>
    <x v="204"/>
    <m/>
    <s v="Efren T. Formentera - Institution Head"/>
    <s v="Purok 4 Bitoon, Dumanjug, Cebu, Region VII (Central Visayas), 6035"/>
    <n v="10.076473957007201"/>
    <n v="123.45233480781501"/>
    <n v="9606740771"/>
    <s v="d.acers16@yahoo.com"/>
    <s v="Private"/>
    <x v="0"/>
    <s v="WTR"/>
    <x v="1"/>
    <x v="6"/>
    <s v="NC II"/>
    <s v="357 Hours"/>
    <s v="20230722MEEEAW206039"/>
    <d v="2023-04-26T00:00:00"/>
    <d v="2028-04-25T00:00:00"/>
    <s v="Charmaine S. Balaba"/>
    <s v="NTTC No. 221707221200349"/>
    <d v="2027-07-24T00:00:00"/>
    <d v="2024-07-17T00:00:00"/>
    <s v="C"/>
  </r>
  <r>
    <s v="VII"/>
    <x v="1"/>
    <x v="2"/>
    <x v="46"/>
    <s v="Component"/>
    <s v="0722-0185"/>
    <x v="205"/>
    <m/>
    <s v="Danilo A. Uy - President"/>
    <s v="2nd Floor Uy-Pelago Bldg. Diosdado Macapagal Highway Sitio Sta. Rosa Luray II, Toledo City, Cebu, Region VII (Central Visayas), 6038"/>
    <n v="10.376722110458701"/>
    <n v="123.636490053847"/>
    <s v="(032) 3840-705/0917-145-5508"/>
    <s v="nednetacc@gmail.com"/>
    <s v="Private"/>
    <x v="0"/>
    <s v="WTR"/>
    <x v="0"/>
    <x v="4"/>
    <s v="NC II"/>
    <s v="655 Hours"/>
    <s v="20230722TRSHSK213042"/>
    <d v="2023-05-15T00:00:00"/>
    <d v="2028-05-16T00:00:00"/>
    <s v="George C. Englis"/>
    <s v="NTTC No. 211907221200466"/>
    <d v="2026-05-16T00:00:00"/>
    <d v="2024-07-17T00:00:00"/>
    <s v="C"/>
  </r>
  <r>
    <s v="VII"/>
    <x v="1"/>
    <x v="2"/>
    <x v="46"/>
    <s v="Component"/>
    <s v="0722-0185"/>
    <x v="205"/>
    <m/>
    <s v="Danilo A. Uy - President"/>
    <s v="2nd Floor Uy-Pelago Bldg. Diosdado Macapagal Highway Sitio Sta. Rosa Luray II, Toledo City, Cebu, Region VII (Central Visayas), 6038"/>
    <n v="10.376722110458701"/>
    <n v="123.636490053847"/>
    <s v="(032) 3840-705/0917-145-5508"/>
    <s v="nednetacc@gmail.com"/>
    <s v="Private"/>
    <x v="0"/>
    <s v="WTR"/>
    <x v="4"/>
    <x v="10"/>
    <s v="NC II"/>
    <s v="1005 Hours"/>
    <s v="20230722HHCCGV207043"/>
    <d v="2023-05-15T00:00:00"/>
    <d v="2028-05-16T00:00:00"/>
    <s v="Marjorie R. Sta. Teresa"/>
    <s v="NTTC No. 202007221200235"/>
    <d v="2025-08-11T00:00:00"/>
    <d v="2024-07-17T00:00:00"/>
    <s v="C"/>
  </r>
  <r>
    <s v="VII"/>
    <x v="1"/>
    <x v="2"/>
    <x v="46"/>
    <s v="Component"/>
    <s v="0722-0185"/>
    <x v="205"/>
    <m/>
    <s v="Danilo A. Uy - President"/>
    <s v="2nd Floor Uy-Pelago Bldg. Diosdado Macapagal Highway Sitio Sta. Rosa Luray II, Toledo City, Cebu, Region VII (Central Visayas), 6038"/>
    <n v="10.376722110458701"/>
    <n v="123.636490053847"/>
    <s v="(032) 3840-705/0917-145-5508"/>
    <s v="nednetacc@gmail.com"/>
    <s v="Private"/>
    <x v="0"/>
    <s v="WTR"/>
    <x v="4"/>
    <x v="12"/>
    <s v="NC II"/>
    <s v="1215 Hours"/>
    <s v="20230722HHCHCS205044"/>
    <d v="2023-05-15T00:00:00"/>
    <d v="2028-05-16T00:00:00"/>
    <s v="Marjorie R. Sta. Teresa"/>
    <s v="NTTC No. 232007221200171"/>
    <d v="2028-03-21T00:00:00"/>
    <d v="2024-07-17T00:00:00"/>
    <s v="C"/>
  </r>
  <r>
    <s v="VII"/>
    <x v="1"/>
    <x v="0"/>
    <x v="28"/>
    <s v="Component"/>
    <s v="0722-0100"/>
    <x v="189"/>
    <m/>
    <s v="COLEEN O. ENAJADA"/>
    <s v="Barangay Lagtang, City of Talisay, Cebu"/>
    <n v="10.2674777882937"/>
    <n v="123.832472713366"/>
    <s v="(032) 462-1802 / 09204355453"/>
    <m/>
    <s v="Public"/>
    <x v="4"/>
    <s v="WTR"/>
    <x v="0"/>
    <x v="4"/>
    <s v="NC II"/>
    <s v="695 Hours"/>
    <s v="20230722TRSHSK213045"/>
    <d v="2023-05-16T00:00:00"/>
    <d v="2028-05-17T00:00:00"/>
    <s v="Catherine M. Nasibog"/>
    <s v="NTTC No. 222207221200059"/>
    <d v="2027-01-26T00:00:00"/>
    <d v="2024-05-20T00:00:00"/>
    <s v="C"/>
  </r>
  <r>
    <s v="VII"/>
    <x v="1"/>
    <x v="0"/>
    <x v="42"/>
    <s v="1st"/>
    <s v="0722-0110"/>
    <x v="188"/>
    <m/>
    <s v="Arcile S. Padrigao - President"/>
    <s v="3rd Floor J&amp;D Building National Highway Pakigne, Minglanilla, Cebu, Region VII (Central Visayas), 6046"/>
    <n v="10.2527343367237"/>
    <n v="123.80748066082"/>
    <n v="9568498347"/>
    <m/>
    <s v="Private"/>
    <x v="0"/>
    <s v="WTR"/>
    <x v="7"/>
    <x v="220"/>
    <s v="NC II"/>
    <s v="591 Hours"/>
    <s v="20230722SOCHDR220046"/>
    <d v="2023-05-19T00:00:00"/>
    <d v="2028-05-20T00:00:00"/>
    <s v="Arcile S. Padrigao"/>
    <s v="NTTC No. 221907221200562"/>
    <d v="2027-03-10T00:00:00"/>
    <d v="2024-09-10T00:00:00"/>
    <s v="C"/>
  </r>
  <r>
    <s v="VII"/>
    <x v="1"/>
    <x v="0"/>
    <x v="29"/>
    <s v="HUC"/>
    <s v="0722-0018"/>
    <x v="67"/>
    <m/>
    <s v="Kristelle Lynne P. Ong, School Head"/>
    <s v="#79 VEG Building, General Maxilom Ave., Cebu City, Cebu"/>
    <n v="10.311030190164001"/>
    <n v="123.89675499623"/>
    <s v="(032) 341-3220/ 0906-5282855/ 0921-8528404/ (032) 316-3655"/>
    <s v="cca.cebu@yahoo.com"/>
    <s v="Private"/>
    <x v="0"/>
    <s v="WTR"/>
    <x v="6"/>
    <x v="230"/>
    <s v="NC III"/>
    <s v="360 Hours"/>
    <s v="20230722ICTPRJ321047"/>
    <d v="2023-05-24T00:00:00"/>
    <d v="2028-05-25T00:00:00"/>
    <s v="Roy L. Doptante"/>
    <s v="NTTC No. 222013091300238"/>
    <d v="2027-03-30T00:00:00"/>
    <d v="2024-06-21T00:00:00"/>
    <s v="C"/>
  </r>
  <r>
    <s v="VII"/>
    <x v="1"/>
    <x v="2"/>
    <x v="31"/>
    <s v="1st"/>
    <s v="0722-0075"/>
    <x v="159"/>
    <m/>
    <s v="Rev. Fr. Brian R. Butanas, SDB - Director"/>
    <s v="Bldg. No. 0188, Prenza, Balamban, Cebu, Philippines 6041"/>
    <n v="10.517144106243199"/>
    <n v="123.73554091193699"/>
    <s v="(032) 346-5776 / 406-7628/ 09175898638"/>
    <s v="db_balamban@yahoo.com"/>
    <s v="Private"/>
    <x v="0"/>
    <s v="WTR"/>
    <x v="3"/>
    <x v="9"/>
    <s v="NC II"/>
    <s v="158 Hours"/>
    <s v="20230722ALTDRV204048"/>
    <d v="2023-05-25T00:00:00"/>
    <d v="2028-05-26T00:00:00"/>
    <s v="Dominic H. Magdato"/>
    <s v="NTTC No. 191907221200380"/>
    <d v="2024-05-08T00:00:00"/>
    <d v="2024-06-06T00:00:00"/>
    <s v="C"/>
  </r>
  <r>
    <s v="VII"/>
    <x v="1"/>
    <x v="0"/>
    <x v="28"/>
    <s v="Component"/>
    <s v="0722-0159"/>
    <x v="137"/>
    <m/>
    <s v="Leah R. Ornopia - School Head"/>
    <s v="3F Southface Arcade Bldg., F. Deiparine St., Tabunok, Talisay City, Cebu"/>
    <n v="10.262368233914"/>
    <n v="123.84127420966701"/>
    <s v="(032) 407-5743 / 0917167-8406"/>
    <s v="tmjtestac2016@gmail.com"/>
    <s v="Private"/>
    <x v="0"/>
    <s v="WTR"/>
    <x v="0"/>
    <x v="1"/>
    <s v="NC II"/>
    <s v="356 Hours"/>
    <s v="20230722TRSFBS213049"/>
    <d v="2023-06-05T00:00:00"/>
    <d v="2028-06-06T00:00:00"/>
    <s v="Glorie Mae Korene B. Monsanto"/>
    <s v="NTTC No. 221707221200042"/>
    <d v="2026-04-21T00:00:00"/>
    <d v="2024-09-03T00:00:00"/>
    <s v="C"/>
  </r>
  <r>
    <s v="VII"/>
    <x v="1"/>
    <x v="0"/>
    <x v="29"/>
    <s v="HUC"/>
    <s v="0722-0106"/>
    <x v="44"/>
    <m/>
    <s v="Erica Jane A. Ong / Institution Head"/>
    <s v="3rd Floor Gemini Bldg., 719 M.J. Cuenco Ave., Cebu City"/>
    <n v="10.302733830320699"/>
    <n v="123.906666896175"/>
    <s v="0917-7998971"/>
    <s v="gentlefamilyhomecebu@gmail.com"/>
    <s v="Private"/>
    <x v="0"/>
    <s v="WTR"/>
    <x v="4"/>
    <x v="10"/>
    <s v="NC II"/>
    <s v="1026 Hours"/>
    <s v="20230722HHCCGV207050"/>
    <d v="2023-06-06T00:00:00"/>
    <d v="2028-06-07T00:00:00"/>
    <s v="John Carlo O. Colot_x000a_ Mariecris S. Ortula"/>
    <s v="NTTC No. 201907221200179_x000a_ NTTC No. 201908371200011"/>
    <s v="3/31/2024_x000a_10/17/2024"/>
    <d v="2024-08-05T00:00:00"/>
    <s v="C"/>
  </r>
  <r>
    <s v="VII"/>
    <x v="1"/>
    <x v="0"/>
    <x v="29"/>
    <s v="HUC"/>
    <s v="0722-0090"/>
    <x v="176"/>
    <m/>
    <s v="Tobias D. Artagnan S. Ybañez - President/CEO"/>
    <s v="Unit 2F 9 and 10 Bacayan Hillside Terraces, Brgy. Bacayan, Cebu City"/>
    <n v="10.3842326238381"/>
    <n v="123.921256851998"/>
    <s v="(032) 414-0412 / 09973598805 / 0946-723-0880"/>
    <s v="mindworldskills@gmail.com"/>
    <s v="Private"/>
    <x v="0"/>
    <s v="WTR"/>
    <x v="10"/>
    <x v="48"/>
    <s v="NC II"/>
    <s v="221 Hours"/>
    <s v="20230722CONHEO219052"/>
    <d v="2023-06-16T00:00:00"/>
    <d v="2028-06-19T00:00:00"/>
    <s v="Datuali D. Puntuan _x000a_Racil D. Puntuan"/>
    <s v="NTTC No. 231907221200124_x000a_NTTC No. 232107221200125"/>
    <s v="2/5/2028_x000a_2/5/2028"/>
    <d v="2024-06-19T00:00:00"/>
    <s v="C"/>
  </r>
  <r>
    <s v="VII"/>
    <x v="1"/>
    <x v="4"/>
    <x v="32"/>
    <s v="Component"/>
    <s v="0722-0111"/>
    <x v="206"/>
    <m/>
    <s v="Kenneth L. Sotto - President/CEO"/>
    <s v="National Road, Purok Agila, 4th District, Taytayan, City of Bogo, Cebu, Region VII (Central Visayas) 6010"/>
    <n v="11.049208348225999"/>
    <n v="123.991413936664"/>
    <s v="0917-328-7545"/>
    <s v="km100skillsandtrainingcenter@gmail.com."/>
    <s v="Private"/>
    <x v="0"/>
    <s v="WTR"/>
    <x v="0"/>
    <x v="5"/>
    <s v="NC II"/>
    <s v="141 hours"/>
    <s v="20230722TRSBPP209053"/>
    <d v="2023-06-16T00:00:00"/>
    <d v="2028-06-19T00:00:00"/>
    <s v="Leobecca S. Pestaño_x000a_Jessel M. Omas-as"/>
    <s v="NTTC No. 191907221200461_x000a_NTTC No. 232207221200007"/>
    <s v="9/18/2024_x000a_6/27/2026"/>
    <d v="2024-06-18T00:00:00"/>
    <s v="C"/>
  </r>
  <r>
    <s v="VII"/>
    <x v="1"/>
    <x v="4"/>
    <x v="32"/>
    <s v="Component"/>
    <s v="0722-0111"/>
    <x v="206"/>
    <m/>
    <s v="Kenneth L. Sotto - President/CEO"/>
    <s v="National Road, Purok Agila, 4th District, Taytayan, City of Bogo, Cebu, Region VII (Central Visayas) 6010"/>
    <n v="11.049208348225999"/>
    <n v="123.991413936664"/>
    <s v="0917-328-7545"/>
    <s v="km100skillsandtrainingcenter@gmail.com."/>
    <s v="Private"/>
    <x v="0"/>
    <s v="WTR"/>
    <x v="3"/>
    <x v="9"/>
    <s v="NC II"/>
    <s v="118 Hours"/>
    <s v="20230722ALTDRV204054"/>
    <d v="2023-06-16T00:00:00"/>
    <d v="2028-06-19T00:00:00"/>
    <s v="Rene P. Balane"/>
    <s v="NTTC No. 222207221200276"/>
    <d v="2027-05-16T00:00:00"/>
    <d v="2024-06-18T00:00:00"/>
    <s v="C"/>
  </r>
  <r>
    <s v="VII"/>
    <x v="1"/>
    <x v="4"/>
    <x v="32"/>
    <s v="Component"/>
    <s v="0722-0111"/>
    <x v="206"/>
    <m/>
    <s v="Kenneth L. Sotto - President/CEO"/>
    <s v="National Road, Purok Agila, 4th District, Taytayan, City of Bogo, Cebu, Region VII (Central Visayas) 6010"/>
    <n v="11.049208348225999"/>
    <n v="123.991413936664"/>
    <s v="0917-328-7545"/>
    <s v="km100skillsandtrainingcenter@gmail.com."/>
    <s v="Private"/>
    <x v="0"/>
    <s v="WTR"/>
    <x v="1"/>
    <x v="6"/>
    <s v="NC II"/>
    <s v="268 Hours"/>
    <s v="20230722MEEEAW206055"/>
    <d v="2023-06-16T00:00:00"/>
    <d v="2028-06-19T00:00:00"/>
    <s v="Andy A. Barda_x000a_Randy M. Aguilar"/>
    <s v="NTTC No. 191607221200301_x000a_ NTTC No. 211707221200447"/>
    <s v="6/18/2024_x000a_11/2/2026"/>
    <d v="2024-06-18T00:00:00"/>
    <s v="C"/>
  </r>
  <r>
    <s v="VII"/>
    <x v="1"/>
    <x v="0"/>
    <x v="29"/>
    <s v="HUC"/>
    <s v="0722-0018"/>
    <x v="67"/>
    <m/>
    <s v="Kristelle Lynne P. Ong - Center Manager/Administrator"/>
    <s v="#79 VEG Building, General Maxilom Ave., Cebu City, Cebu"/>
    <n v="10.311030190164001"/>
    <n v="123.89675499623"/>
    <s v="(032) 341-3220/ 0906-5282855/ 0921-8528404/ (032) 316-3655"/>
    <s v="cca.cebu@yahoo.com"/>
    <s v="Private"/>
    <x v="0"/>
    <s v="WTR"/>
    <x v="2"/>
    <x v="16"/>
    <s v="NC II"/>
    <s v="280 Hours"/>
    <s v="20230722ELCCSS213056"/>
    <d v="2023-06-20T00:00:00"/>
    <d v="2028-06-21T00:00:00"/>
    <s v="Rainero Tomas L. Jayme"/>
    <s v="NTTC No. 222207221200549"/>
    <d v="2027-11-03T00:00:00"/>
    <d v="2024-06-21T00:00:00"/>
    <s v="C"/>
  </r>
  <r>
    <s v="VII"/>
    <x v="1"/>
    <x v="1"/>
    <x v="29"/>
    <s v="HUC"/>
    <s v="0722-0088"/>
    <x v="174"/>
    <m/>
    <s v="Engr. Nilo M. Bantilan - President"/>
    <s v="Brgy. Pamutan, Cebu City"/>
    <n v="10.3445364055261"/>
    <n v="123.831453307819"/>
    <s v="09498899320 / 09491347779 / 09175888501"/>
    <s v="nblessingfarm@gmail.com"/>
    <s v="Private"/>
    <x v="3"/>
    <s v="WTR-MTP"/>
    <x v="9"/>
    <x v="41"/>
    <s v="NC II"/>
    <s v="232 Hours"/>
    <s v="WTR No. MTP-202307AFFOAP212-001"/>
    <d v="2023-05-10T00:00:00"/>
    <d v="2028-03-30T00:00:00"/>
    <s v="Engr. Nilo M. Bantilan_x000a_Niel Michael P. Bantilan_x000a_Marjune T. Telebrico_x000a_Roy T. Bosque_x000a_Charmie Zanoria Mangyao_x000a_Nilmar Baclaan Tangaro_x000a_Jolina D. Patente_x000a_Kimberly M. Jamili_x000a_Niño Angel A. Monleon"/>
    <s v="Not indicated"/>
    <s v="Not indicated"/>
    <d v="2024-09-25T00:00:00"/>
    <s v="C"/>
  </r>
  <r>
    <s v="VII"/>
    <x v="1"/>
    <x v="0"/>
    <x v="28"/>
    <s v="Component"/>
    <s v="0722-0159"/>
    <x v="137"/>
    <m/>
    <s v="Leah R. Ornopia - Admin Head"/>
    <s v="3F Southface Arcade Bldg., F. Deiparine St., Tabunok, Talisay City, Cebu"/>
    <n v="10.262368233914"/>
    <n v="123.84127420966701"/>
    <s v="(032) 407-5743 / 0917167-8406"/>
    <s v="tmjtestac2016@gmail.com,  tmjTAC@gmail.com"/>
    <s v="Private"/>
    <x v="0"/>
    <s v="WTR-MTP"/>
    <x v="0"/>
    <x v="39"/>
    <s v="NC II"/>
    <s v="141 hours"/>
    <s v="WTR No. MTP-202307TRSBPP209-002"/>
    <d v="2023-05-11T00:00:00"/>
    <d v="2028-03-30T00:00:00"/>
    <s v="Niña Jane S. Olivar"/>
    <s v="NTTC No. 211807221200414"/>
    <d v="2026-10-13T00:00:00"/>
    <d v="2024-09-03T00:00:00"/>
    <s v="C"/>
  </r>
  <r>
    <s v="VII"/>
    <x v="1"/>
    <x v="1"/>
    <x v="29"/>
    <s v="HUC"/>
    <s v="0722-0063"/>
    <x v="61"/>
    <m/>
    <s v="Bernadette C. Irisari - President"/>
    <s v="22 Virgo St., Guadalupe, Osmeña Village, Punta Princesa, Cebu City"/>
    <n v="10.300025934385699"/>
    <n v="123.867005202915"/>
    <s v="340-2106 0933-876-5222"/>
    <s v="_x000a__x000a_big.dtaci09@gmail.com "/>
    <s v="Private"/>
    <x v="0"/>
    <s v="WTR-MTP"/>
    <x v="4"/>
    <x v="231"/>
    <s v="NC II"/>
    <s v="120 hours"/>
    <s v="WTR No. MTP-202307HHCHIL208-003"/>
    <d v="2023-05-11T00:00:00"/>
    <d v="2028-04-06T00:00:00"/>
    <s v="Raul A. Culpar_x000a_Soledad G. Azarcon_x000a_Juan A. Jumao-as_x000a_Jaypee V. Del Rosario_x000a_Arnold Chris T.J. P. Sabalones_x000a_Zharon A. Ramirez"/>
    <s v="NTTC No. 20072201016552_x000a_NTTC No. 221807221200385_x000a_NTTC No. 201807221200277_x000a_NTTC No. 211707221200420_x000a_NTTC No. 222107221200039_x000a_NTTC No. 231907221200141"/>
    <s v="1/23/2027_x000a_7/13/2027_x000a_9/23/2025_x000a_9/9/2026_x000a_8/15/2024_x000a_3/7/2028"/>
    <d v="2024-08-19T00:00:00"/>
    <s v="C"/>
  </r>
  <r>
    <s v="VII"/>
    <x v="1"/>
    <x v="4"/>
    <x v="32"/>
    <s v="Component"/>
    <s v="0722-0073"/>
    <x v="132"/>
    <m/>
    <s v="Niño Ronester V. Tolingin - President"/>
    <s v="Purok Canor, Dakit Bogo City, Cebu Philippines"/>
    <n v="11.0339924212638"/>
    <n v="124.00110840782899"/>
    <s v="(032) 564-9089 / 09171078234"/>
    <s v="stoninomdaac@gmail.com"/>
    <s v="Private"/>
    <x v="0"/>
    <s v="WTR-MTP"/>
    <x v="3"/>
    <x v="43"/>
    <s v="NC II"/>
    <s v="118 Hours"/>
    <s v="WTR No. MTP-202307ALTDRV204-004"/>
    <d v="2025-01-15T00:00:00"/>
    <d v="2030-01-16T00:00:00"/>
    <s v="Kristian Carl Velasco"/>
    <s v="NTTC No. 211907221200176"/>
    <d v="2025-10-16T00:00:00"/>
    <d v="2024-05-09T00:00:00"/>
    <s v="C"/>
  </r>
  <r>
    <s v="VII"/>
    <x v="1"/>
    <x v="4"/>
    <x v="32"/>
    <s v="Component"/>
    <s v="0722-0073"/>
    <x v="132"/>
    <m/>
    <s v="Niño Ronester V. Tolingin - President"/>
    <s v="Purok Canor, Dakit Bogo City, Cebu Philippines"/>
    <n v="11.0339924212638"/>
    <n v="124.00110840782899"/>
    <s v="(032) 564-9089 / 09171078234"/>
    <s v="stoninomdaac@gmail.com"/>
    <s v="Private"/>
    <x v="0"/>
    <s v="WTR-MTP"/>
    <x v="4"/>
    <x v="231"/>
    <s v="NC II"/>
    <s v="120 hours"/>
    <s v="WTR No. MTP-202307HHCHIL208-005"/>
    <d v="2025-01-15T00:00:00"/>
    <d v="2030-01-16T00:00:00"/>
    <s v="Ester Socorro V. Tolingin_x000a_ Jeany A. Bercero_x000a_ Mary Soccour T. Polinar_x000a_ Novie A. Bercero_x000a_ Kristian Carl Velasco"/>
    <s v="NTTC No. 201907221200329_x000a_ NTTC No. 191807221200417_x000a_ NTTC No. 212107221200208_x000a_ NTTC No. 221907221200081_x000a_ NTTC No. 221907221200082"/>
    <s v="10/7/2025_x000a_ 5/31/2024_x000a_ 1/19/2025_x000a_ 7/30/2024_x000a_ 12/16/2024"/>
    <d v="2024-05-09T00:00:00"/>
    <s v="C"/>
  </r>
  <r>
    <s v="VII"/>
    <x v="1"/>
    <x v="3"/>
    <x v="34"/>
    <s v="HUC"/>
    <s v="0722-0096"/>
    <x v="181"/>
    <m/>
    <s v="Evangelino V Tadique - President"/>
    <s v="ExcelUp Compound Casia Bankal Lapu-Lapu City (Opon), Cebu, Region VII, Philippines, 6015"/>
    <n v="10.309713157831601"/>
    <n v="123.993229336654"/>
    <s v="0927-870-3835 / (032) 427-3532"/>
    <m/>
    <s v="Private"/>
    <x v="0"/>
    <s v="WTR-MTP"/>
    <x v="0"/>
    <x v="232"/>
    <s v="NC II"/>
    <s v="1,108 Hours"/>
    <s v="WTR No. MTP-202307TRSHSK213-006"/>
    <d v="2023-05-12T00:00:00"/>
    <d v="2027-01-25T00:00:00"/>
    <s v="Belinda Soledad L. Valero_x000a_ Analyn D. Dagopioso"/>
    <s v="NTTC No. 201907221200067_x000a_ NTTC No. 201807221200357"/>
    <s v="10/1/2024_x000a_ 8/27/2025"/>
    <d v="2024-07-10T00:00:00"/>
    <s v="C"/>
  </r>
  <r>
    <s v="VII"/>
    <x v="1"/>
    <x v="3"/>
    <x v="34"/>
    <s v="HUC"/>
    <s v="0722-0096"/>
    <x v="181"/>
    <m/>
    <s v="Evangelino V Tadique - President"/>
    <s v="ExcelUp Compound Casia Bankal Lapu-Lapu City (Opon), Cebu, Region VII, Philippines, 6015"/>
    <n v="10.309713157831601"/>
    <n v="123.993229336654"/>
    <s v="0927-870-3835 / (032) 427-3532"/>
    <m/>
    <s v="Private"/>
    <x v="0"/>
    <s v="WTR-MTP"/>
    <x v="3"/>
    <x v="43"/>
    <s v="NC II"/>
    <s v="502 Hours"/>
    <s v="WTR No. MTP-202307ALTDRV204-007"/>
    <d v="2023-05-12T00:00:00"/>
    <d v="2027-01-25T00:00:00"/>
    <s v="Filadelfo A. Bajenting Jr._x000a_ Ritche L. Garciano"/>
    <s v="NTTC No. 211807221200003_x000a_ NTTC No. 221807221200060"/>
    <s v="1/10/2025_x000a_ 6/24/2026"/>
    <d v="2024-07-10T00:00:00"/>
    <s v="C"/>
  </r>
  <r>
    <s v="VII"/>
    <x v="1"/>
    <x v="3"/>
    <x v="34"/>
    <s v="HUC"/>
    <s v="0722-0096"/>
    <x v="181"/>
    <m/>
    <s v="Evangelino V Tadique - President"/>
    <s v="ExcelUp Compound Casia Bankal Lapu-Lapu City (Opon), Cebu, Region VII, Philippines, 6015"/>
    <n v="10.309713157831601"/>
    <n v="123.993229336654"/>
    <s v="0927-870-3835 / (032) 427-3532"/>
    <m/>
    <s v="Private"/>
    <x v="0"/>
    <s v="WTR-MTP"/>
    <x v="4"/>
    <x v="231"/>
    <s v="NC II"/>
    <s v="312 Hours"/>
    <s v="WTR No. MTP-202307HHCHIL208-008"/>
    <d v="2023-05-12T00:00:00"/>
    <d v="2027-01-25T00:00:00"/>
    <s v="Carmela J. Jimenez_x000a_ Lucille S. Alinsug"/>
    <s v="NTTC No. 191507221200159_x000a_ NTTC No. 191707221200080"/>
    <s v="2/21/2024_x000a_ 2/21/2024"/>
    <d v="2024-07-10T00:00:00"/>
    <s v="C"/>
  </r>
  <r>
    <s v="VII"/>
    <x v="1"/>
    <x v="2"/>
    <x v="36"/>
    <s v="3rd"/>
    <s v="0722-0095"/>
    <x v="158"/>
    <m/>
    <s v="Ana Liza M. Augusto - Institution Head"/>
    <s v="Lamac, New Bago, Asturias, Cebu"/>
    <n v="10.632855179097399"/>
    <n v="123.76546660696"/>
    <s v="(032) 328-9150_x000a_ 09166601748"/>
    <s v="aaahospitalitytaci@gmail.com"/>
    <s v="Private"/>
    <x v="0"/>
    <s v="WTR-MTP"/>
    <x v="0"/>
    <x v="232"/>
    <s v="NC II"/>
    <s v="460 Hours"/>
    <s v="WTR No. MTP-202307TRSHSK213-009"/>
    <d v="2023-05-17T00:00:00"/>
    <d v="2027-12-13T00:00:00"/>
    <s v="Ronzen G. Cabigao"/>
    <s v="NTTC No. 222207221200175"/>
    <d v="2023-06-26T00:00:00"/>
    <d v="2024-05-22T00:00:00"/>
    <s v="C"/>
  </r>
  <r>
    <s v="VII"/>
    <x v="1"/>
    <x v="2"/>
    <x v="36"/>
    <s v="3rd"/>
    <s v="0722-0095"/>
    <x v="158"/>
    <m/>
    <s v="Ana Liza M. Augusto - Institution Head"/>
    <s v="Lamac, New Bago, Asturias, Cebu"/>
    <n v="10.632855179097399"/>
    <n v="123.76546660696"/>
    <s v="(032) 328-9150_x000a_ 09166601748"/>
    <s v="aaahospitalitytaci@gmail.com"/>
    <s v="Private"/>
    <x v="0"/>
    <s v="WTR-MTP"/>
    <x v="0"/>
    <x v="55"/>
    <s v="NC II"/>
    <s v="380 Hours"/>
    <s v="WTR No. MTP-202307TRSFBS213-010"/>
    <d v="2023-05-17T00:00:00"/>
    <d v="2027-12-13T00:00:00"/>
    <s v="Kristine Teffanie A. Salugsugan"/>
    <s v="NTTC No. 212107221200302"/>
    <d v="2026-03-15T00:00:00"/>
    <d v="2024-05-22T00:00:00"/>
    <s v="C"/>
  </r>
  <r>
    <s v="VII"/>
    <x v="1"/>
    <x v="2"/>
    <x v="36"/>
    <s v="3rd"/>
    <s v="0722-0095"/>
    <x v="158"/>
    <m/>
    <s v="Ana Liza M. Augusto - Institution Head"/>
    <s v="Lamac, New Bago, Asturias, Cebu"/>
    <n v="10.632855179097399"/>
    <n v="123.76546660696"/>
    <s v="(032) 328-9150_x000a_ 09166601748"/>
    <s v="aaahospitalitytaci@gmail.com"/>
    <s v="Private"/>
    <x v="0"/>
    <s v="WTR-MTP"/>
    <x v="0"/>
    <x v="40"/>
    <s v="NC II"/>
    <s v="356 Hours"/>
    <s v="WTR No. MTP-202307TRSCOK214-011"/>
    <d v="2023-05-17T00:00:00"/>
    <d v="2027-08-16T00:00:00"/>
    <s v="Nicolas C. Rafols, Jr."/>
    <s v="NTTC No. 222107221200043"/>
    <d v="2026-03-25T00:00:00"/>
    <d v="2024-05-22T00:00:00"/>
    <s v="C"/>
  </r>
  <r>
    <s v="VII"/>
    <x v="1"/>
    <x v="2"/>
    <x v="36"/>
    <s v="3rd"/>
    <s v="0722-0095"/>
    <x v="158"/>
    <m/>
    <s v="Ana Liza M. Augusto - Institution Head"/>
    <s v="Lamac, New Bago, Asturias, Cebu"/>
    <n v="10.632855179097399"/>
    <n v="123.76546660696"/>
    <s v="(032) 328-9150_x000a_ 09166601748"/>
    <s v="aaahospitalitytaci@gmail.com"/>
    <s v="Private"/>
    <x v="0"/>
    <s v="WTR-MTP"/>
    <x v="0"/>
    <x v="39"/>
    <s v="NC II"/>
    <s v="181 Hours"/>
    <s v="WTR No. MTP-202307TRSBPP209-012"/>
    <d v="2023-05-17T00:00:00"/>
    <d v="2027-08-16T00:00:00"/>
    <s v="Staphen Dave Q. Ponce"/>
    <s v="NTTC No. 222207221200244"/>
    <d v="2026-12-11T00:00:00"/>
    <d v="2024-05-22T00:00:00"/>
    <s v="C"/>
  </r>
  <r>
    <s v="VII"/>
    <x v="1"/>
    <x v="2"/>
    <x v="36"/>
    <s v="3rd"/>
    <s v="0722-0095"/>
    <x v="158"/>
    <m/>
    <s v="Ana Liza M. Augusto - Institution Head"/>
    <s v="Lamac, New Bago, Asturias, Cebu"/>
    <n v="10.632855179097399"/>
    <n v="123.76546660696"/>
    <s v="(032) 328-9150_x000a_ 09166601748"/>
    <s v="aaahospitalitytaci@gmail.com"/>
    <s v="Private"/>
    <x v="0"/>
    <s v="WTR-MTP"/>
    <x v="2"/>
    <x v="45"/>
    <s v="NC II"/>
    <s v="276 Hours"/>
    <s v="WTR No. MTP-202307ELCEIM215-013"/>
    <d v="2023-05-17T00:00:00"/>
    <d v="2027-08-16T00:00:00"/>
    <s v="Niño B. Cañada"/>
    <s v="NTTC No. 211807221200392"/>
    <d v="2023-11-17T00:00:00"/>
    <d v="2024-05-22T00:00:00"/>
    <s v="C"/>
  </r>
  <r>
    <s v="VII"/>
    <x v="1"/>
    <x v="0"/>
    <x v="29"/>
    <s v="HUC"/>
    <s v="0722-0165"/>
    <x v="104"/>
    <m/>
    <s v="Leonardo E. Ymas - President"/>
    <s v="2nd Floor Unity Building, Lapu-lapu Street corner Legaspi St., Cebu City, Cebu"/>
    <n v="10.294790068340401"/>
    <n v="123.90402275014701"/>
    <s v="(032) 4020-638 / 09569840278"/>
    <s v="klncebu@gmail.com "/>
    <s v="Private"/>
    <x v="0"/>
    <s v="WTR-MTP"/>
    <x v="0"/>
    <x v="40"/>
    <s v="NC II"/>
    <s v="316 hours"/>
    <s v="WTR No. MTP-202307TRSCOK214-014"/>
    <d v="2024-08-12T00:00:00"/>
    <d v="2029-03-13T00:00:00"/>
    <s v="Leonardo E. Ymas_x000a_ Mark Jade T. Limbasan_x000a_ Leornardo Kristian N. Ymas_x000a_ Marisel E. Bacolod"/>
    <s v="NTTC No. 191808371200755\_x000a_ NTTC No. 201908371200208_x000a_ NTTC No. 181808371200311_x000a_ NTTC No. 191507221200352"/>
    <s v="6/17/2024_x000a_ 3/5/2024_x000a_ 7/2/2023_x000a_ 8/21/2024"/>
    <d v="2024-08-07T00:00:00"/>
    <s v="C"/>
  </r>
  <r>
    <s v="VII"/>
    <x v="1"/>
    <x v="0"/>
    <x v="29"/>
    <s v="HUC"/>
    <s v="0722-0165"/>
    <x v="104"/>
    <m/>
    <s v="Leonardo E. Ymas - President"/>
    <s v="2nd Floor Unity Building, Lapu-lapu Street corner Legaspi St., Cebu City, Cebu"/>
    <n v="10.294790068340401"/>
    <n v="123.90402275014701"/>
    <s v="(032) 4020-638 / 09569840278"/>
    <s v="klncebu@gmail.com "/>
    <s v="Private"/>
    <x v="0"/>
    <s v="WTR-MTP"/>
    <x v="0"/>
    <x v="39"/>
    <s v="NC II"/>
    <s v="141 hours"/>
    <s v="WTR No. MTP-202307TRSBPP209-015"/>
    <d v="2024-08-12T00:00:00"/>
    <d v="2029-03-13T00:00:00"/>
    <s v="Leonardo E. Ymas"/>
    <s v="NTTC No. 221808371200443"/>
    <d v="2027-07-25T00:00:00"/>
    <d v="2024-08-07T00:00:00"/>
    <s v="C"/>
  </r>
  <r>
    <s v="VII"/>
    <x v="1"/>
    <x v="0"/>
    <x v="29"/>
    <s v="HUC"/>
    <s v="0722-0033"/>
    <x v="112"/>
    <s v="(Formerly: MGB Skills Training and Development Center, Inc.)"/>
    <s v="Georgia D Daño - Administrator"/>
    <s v="MGB Bldg., Salinas Drive Ext., Lahug, Cebu City"/>
    <n v="10.3337972504709"/>
    <n v="123.89618016548999"/>
    <s v="414-8526/ 231-6280"/>
    <s v="maamtiding@yahoo.com                           mgb.sdaci@gmail.com.ph                        mgb.scdaci@yahoo.com mgb.sdaci@yahoo.com.ph mgb.sdaci08@gmail.com "/>
    <s v="Private"/>
    <x v="0"/>
    <s v="WTR-MTP"/>
    <x v="0"/>
    <x v="233"/>
    <s v="NC II"/>
    <s v="438 Hours"/>
    <s v="WTR No. MTP-202307TRSBAR213-016"/>
    <d v="2023-05-17T00:00:00"/>
    <d v="2028-03-30T00:00:00"/>
    <s v="Alvin E. Hermosisima"/>
    <s v="NTTC No. 191810421200792"/>
    <d v="2024-01-13T00:00:00"/>
    <d v="2024-05-17T00:00:00"/>
    <s v="C"/>
  </r>
  <r>
    <s v="VII"/>
    <x v="1"/>
    <x v="0"/>
    <x v="29"/>
    <s v="HUC"/>
    <s v="0722-0033"/>
    <x v="112"/>
    <s v="(Formerly: MGB Skills Training and Development Center, Inc.)"/>
    <s v="Georgia D Daño - Administrator"/>
    <s v="MGB Bldg., Salinas Drive Ext., Lahug, Cebu City"/>
    <n v="10.3337972504709"/>
    <n v="123.89618016548999"/>
    <s v="414-8526/ 231-6280"/>
    <s v="maamtiding@yahoo.com                           mgb.sdaci@gmail.com.ph                        mgb.scdaci@yahoo.com mgb.sdaci@yahoo.com.ph mgb.sdaci08@gmail.com "/>
    <s v="Private"/>
    <x v="0"/>
    <s v="WTR-MTP"/>
    <x v="0"/>
    <x v="39"/>
    <s v="NC II"/>
    <s v="141 hours"/>
    <s v="WTR No. MTP-202307TRSBPP209-017"/>
    <d v="2023-05-17T00:00:00"/>
    <d v="2028-03-30T00:00:00"/>
    <s v="Lorna P. Gales"/>
    <s v="NTTC No. 222207221200080"/>
    <d v="2027-02-02T00:00:00"/>
    <d v="2024-05-17T00:00:00"/>
    <s v="C"/>
  </r>
  <r>
    <s v="VII"/>
    <x v="1"/>
    <x v="0"/>
    <x v="29"/>
    <s v="HUC"/>
    <s v="0722-0033"/>
    <x v="112"/>
    <s v="(Formerly: MGB Skills Training and Development Center, Inc.)"/>
    <s v="Georgia D Daño - Administrator"/>
    <s v="MGB Bldg., Salinas Drive Ext., Lahug, Cebu City"/>
    <n v="10.3337972504709"/>
    <n v="123.89618016548999"/>
    <s v="414-8526/ 231-6280"/>
    <s v="maamtiding@yahoo.com                           mgb.sdaci@gmail.com.ph                        mgb.scdaci@yahoo.com mgb.sdaci@yahoo.com.ph mgb.sdaci08@gmail.com "/>
    <s v="Private"/>
    <x v="0"/>
    <s v="WTR-MTP"/>
    <x v="0"/>
    <x v="40"/>
    <s v="NC II"/>
    <s v="316 hours"/>
    <s v="WTR No. MTP-202307TRSCOK214-018"/>
    <d v="2023-05-17T00:00:00"/>
    <d v="2028-03-30T00:00:00"/>
    <s v="William A. Aquino"/>
    <s v="NTTC No. 222107221200575"/>
    <d v="2027-11-21T00:00:00"/>
    <d v="2024-05-17T00:00:00"/>
    <s v="C"/>
  </r>
  <r>
    <s v="VII"/>
    <x v="1"/>
    <x v="0"/>
    <x v="29"/>
    <s v="HUC"/>
    <s v="0722-0033"/>
    <x v="112"/>
    <s v="(Formerly: MGB Skills Training and Development Center, Inc.)"/>
    <s v="Georgia D Daño - Administrator"/>
    <s v="MGB Bldg., Salinas Drive Ext., Lahug, Cebu City"/>
    <n v="10.3337972504709"/>
    <n v="123.89618016548999"/>
    <s v="414-8526/ 231-6280"/>
    <s v="maamtiding@yahoo.com                           mgb.sdaci@gmail.com.ph                        mgb.scdaci@yahoo.com mgb.sdaci@yahoo.com.ph mgb.sdaci08@gmail.com "/>
    <s v="Private"/>
    <x v="0"/>
    <s v="WTR-MTP"/>
    <x v="0"/>
    <x v="55"/>
    <s v="NC II"/>
    <s v="356 Hours"/>
    <s v="WTR No. MTP-202307TRSFBS213-019"/>
    <d v="2023-05-17T00:00:00"/>
    <d v="2028-03-30T00:00:00"/>
    <s v="Annabelle C. Navarro"/>
    <s v="NTTC No. 201807221200288"/>
    <d v="2025-10-08T00:00:00"/>
    <d v="2024-05-17T00:00:00"/>
    <s v="C"/>
  </r>
  <r>
    <s v="VII"/>
    <x v="1"/>
    <x v="0"/>
    <x v="29"/>
    <s v="HUC"/>
    <s v="0722-0033"/>
    <x v="112"/>
    <s v="(Formerly: MGB Skills Training and Development Center, Inc.)"/>
    <s v="Georgia D Daño - Administrator"/>
    <s v="MGB Bldg., Salinas Drive Ext., Lahug, Cebu City"/>
    <n v="10.3337972504709"/>
    <n v="123.89618016548999"/>
    <s v="414-8526/ 231-6280"/>
    <s v="maamtiding@yahoo.com                           mgb.sdaci@gmail.com.ph                        mgb.scdaci@yahoo.com mgb.sdaci@yahoo.com.ph mgb.sdaci08@gmail.com "/>
    <s v="Private"/>
    <x v="0"/>
    <s v="WTR-MTP"/>
    <x v="0"/>
    <x v="232"/>
    <s v="NC II"/>
    <s v="436 hours"/>
    <s v="WTR No. MTP-202307TRSHSK213-020"/>
    <d v="2023-05-17T00:00:00"/>
    <d v="2028-03-30T00:00:00"/>
    <s v="Jared D. Cumahig"/>
    <s v="NTTC No. 211707221200015"/>
    <d v="2026-01-13T00:00:00"/>
    <d v="2024-05-17T00:00:00"/>
    <s v="C"/>
  </r>
  <r>
    <s v="VII"/>
    <x v="1"/>
    <x v="5"/>
    <x v="19"/>
    <s v="3rd"/>
    <s v="0722-0004"/>
    <x v="115"/>
    <m/>
    <s v="Engr. Ricardo V. Davidon - Center Administrator"/>
    <s v="Poblacion, Carmen, Cebu"/>
    <n v="10.588089474368299"/>
    <n v="124.016935380836"/>
    <s v="(032) 429-9305 / 200-8127"/>
    <s v="ptccarmen@tesda.gov.ph"/>
    <s v="Public"/>
    <x v="1"/>
    <s v="WTR-MTP"/>
    <x v="0"/>
    <x v="39"/>
    <s v="NC II"/>
    <s v="141 hours"/>
    <s v="WTR No. MTP-202307TRSBPP209-021"/>
    <d v="2023-05-17T00:00:00"/>
    <d v="2028-04-02T00:00:00"/>
    <s v="Leobecca S. Pestaño"/>
    <s v="NTTC No. 191907221200461"/>
    <d v="2024-09-18T00:00:00"/>
    <d v="2024-08-19T00:00:00"/>
    <s v="C"/>
  </r>
  <r>
    <s v="VII"/>
    <x v="1"/>
    <x v="5"/>
    <x v="19"/>
    <s v="3rd"/>
    <s v="0722-0004"/>
    <x v="115"/>
    <m/>
    <s v="Engr. Ricardo V. Davidon - Center Administrator"/>
    <s v="Poblacion, Carmen, Cebu"/>
    <n v="10.588089474368299"/>
    <n v="124.016935380836"/>
    <s v="(032) 429-9305 / 200-8127"/>
    <s v="ptccarmen@tesda.gov.ph"/>
    <s v="Public"/>
    <x v="1"/>
    <s v="WTR-MTP"/>
    <x v="3"/>
    <x v="43"/>
    <s v="NC II"/>
    <s v="118 Hours"/>
    <s v="WTR No. MTP-202307ALTDRV204-022"/>
    <d v="2023-05-17T00:00:00"/>
    <d v="2028-04-02T00:00:00"/>
    <s v="Ronilo C. Cabigas"/>
    <s v="NTTC No. 181707221200209"/>
    <d v="2023-04-26T00:00:00"/>
    <d v="2024-08-19T00:00:00"/>
    <s v="C"/>
  </r>
  <r>
    <s v="VII"/>
    <x v="1"/>
    <x v="4"/>
    <x v="44"/>
    <s v="1st"/>
    <s v="0722-0076"/>
    <x v="116"/>
    <m/>
    <s v="Janice D. Lucmong, Center Administrator"/>
    <s v="Guimbawi-an, Poblacion, Daanbantayan, Cebu"/>
    <n v="11.2537426850758"/>
    <n v="124.00586130968099"/>
    <s v="(032) 437-8159_x000a_ (038) 437-3781_x000a_ (032) 429-9305"/>
    <s v="ptcdaanbantayan@tesda.gov.ph"/>
    <s v="Public"/>
    <x v="1"/>
    <s v="WTR-MTP"/>
    <x v="3"/>
    <x v="43"/>
    <s v="NC II"/>
    <s v="118 Hours"/>
    <s v="WTR No. MTP-202307ALTDRV204-023"/>
    <d v="2023-05-18T00:00:00"/>
    <d v="2028-03-30T00:00:00"/>
    <s v="Junrey Q. Alegarbes"/>
    <s v="NTTC No. 231807221200154"/>
    <d v="2028-03-15T00:00:00"/>
    <d v="2024-05-20T00:00:00"/>
    <s v="C"/>
  </r>
  <r>
    <s v="VII"/>
    <x v="1"/>
    <x v="4"/>
    <x v="44"/>
    <s v="1st"/>
    <s v="0722-0076"/>
    <x v="116"/>
    <m/>
    <s v="Janice D. Lucmong - Center Administrator"/>
    <s v="Guimbawi-an, Poblacion, Daanbantayan, Cebu"/>
    <n v="11.2537426850758"/>
    <n v="124.00586130968099"/>
    <s v="(032) 437-8159_x000a_ (038) 437-3781_x000a_ (032) 429-9305"/>
    <s v="ptcdaanbantayan@tesda.gov.ph"/>
    <s v="Public"/>
    <x v="1"/>
    <s v="WTR-MTP"/>
    <x v="0"/>
    <x v="232"/>
    <s v="NC II"/>
    <s v="436 hours"/>
    <s v="WTR No. MTP-202307TRSHSK213-024"/>
    <d v="2023-05-18T00:00:00"/>
    <d v="2028-03-30T00:00:00"/>
    <s v="Ma. Teonitah C. Melendez"/>
    <s v="NTTC No. 231907221200242"/>
    <d v="2028-04-23T00:00:00"/>
    <d v="2024-05-20T00:00:00"/>
    <s v="C"/>
  </r>
  <r>
    <s v="VII"/>
    <x v="1"/>
    <x v="4"/>
    <x v="44"/>
    <s v="1st"/>
    <s v="0722-0076"/>
    <x v="116"/>
    <m/>
    <s v="Janice D. Lucmong - Center Administrator"/>
    <s v="Guimbawi-an, Poblacion, Daanbantayan, Cebu"/>
    <n v="11.2537426850758"/>
    <n v="124.00586130968099"/>
    <s v="(032) 437-8159_x000a_ (038) 437-3781_x000a_ (032) 429-9305"/>
    <s v="ptcdaanbantayan@tesda.gov.ph"/>
    <s v="Public"/>
    <x v="1"/>
    <s v="WTR-MTP"/>
    <x v="1"/>
    <x v="47"/>
    <s v="NC II"/>
    <s v="268 Hours"/>
    <s v="WTR No. MTP-202307MEEEAW206-025"/>
    <d v="2023-05-18T00:00:00"/>
    <d v="2028-03-30T00:00:00"/>
    <s v="Gilberto P. Pellazo_x000a_Robelito S. Patalinghug"/>
    <s v="NTTC No. 232307221200146_x000a_NTTC No. 201707221200139"/>
    <s v="12/4/2027_x000a_2/17/2025"/>
    <d v="2024-05-20T00:00:00"/>
    <s v="C"/>
  </r>
  <r>
    <s v="VII"/>
    <x v="1"/>
    <x v="1"/>
    <x v="45"/>
    <s v="5th"/>
    <s v="0722-0055"/>
    <x v="118"/>
    <m/>
    <s v="Arlene B. Mascardo - Center Administrator"/>
    <s v="Poblacion, Samboan, Cebu"/>
    <n v="9.5534578656574993"/>
    <n v="123.308575778535"/>
    <s v="(032) 479-4025/ 479-4028/ 479-0069"/>
    <s v="ptcsamboan@tesda.gov.ph"/>
    <s v="Public"/>
    <x v="1"/>
    <s v="WTR-MTP"/>
    <x v="0"/>
    <x v="40"/>
    <s v="NC II"/>
    <s v="316 hours"/>
    <s v="WTR No. MTP-202307TRSCOK214-026"/>
    <d v="2023-05-22T00:00:00"/>
    <d v="2028-03-31T00:00:00"/>
    <s v="Ma. Magdalina D. Tenefrancia"/>
    <s v="NTTC No. 211907221200243"/>
    <d v="2024-11-14T00:00:00"/>
    <d v="2024-05-27T00:00:00"/>
    <s v="C"/>
  </r>
  <r>
    <s v="VII"/>
    <x v="1"/>
    <x v="1"/>
    <x v="45"/>
    <s v="5th"/>
    <s v="0722-0055"/>
    <x v="118"/>
    <m/>
    <s v="Arlene B. Mascardo - Center Administrator"/>
    <s v="Poblacion, Samboan, Cebu"/>
    <n v="9.5534578656574993"/>
    <n v="123.308575778535"/>
    <s v="(032) 479-4025/ 479-4028/ 479-0069"/>
    <s v="ptcsamboan@tesda.gov.ph"/>
    <s v="Public"/>
    <x v="1"/>
    <s v="WTR-MTP"/>
    <x v="3"/>
    <x v="43"/>
    <s v="NC II"/>
    <s v="118 Hours"/>
    <s v="WTR No. MTP-202307ALTDRV204-027"/>
    <d v="2023-05-22T00:00:00"/>
    <d v="2028-03-30T00:00:00"/>
    <s v="Rosalino P. Reynes"/>
    <s v="NTTC No. 201907221200348"/>
    <d v="2023-06-18T00:00:00"/>
    <d v="2024-05-27T00:00:00"/>
    <s v="C"/>
  </r>
  <r>
    <s v="VII"/>
    <x v="1"/>
    <x v="1"/>
    <x v="45"/>
    <s v="5th"/>
    <s v="0722-0055"/>
    <x v="118"/>
    <m/>
    <s v="Arlene B. Mascardo - Center Administrator"/>
    <s v="Poblacion, Samboan, Cebu"/>
    <n v="9.5534578656574993"/>
    <n v="123.308575778535"/>
    <s v="(032) 479-4025/ 479-4028/ 479-0069"/>
    <s v="ptcsamboan@tesda.gov.ph"/>
    <s v="Public"/>
    <x v="1"/>
    <s v="WTR-MTP"/>
    <x v="2"/>
    <x v="45"/>
    <s v="NC II"/>
    <s v="196 hours"/>
    <s v="WTR No. MTP-202307ELCEIM215-028"/>
    <d v="2023-05-22T00:00:00"/>
    <d v="2028-03-30T00:00:00"/>
    <s v="Johnrey M. Cañete"/>
    <s v="NTTC No. 222207221200296"/>
    <d v="2027-06-22T00:00:00"/>
    <d v="2024-05-27T00:00:00"/>
    <s v="C"/>
  </r>
  <r>
    <s v="VII"/>
    <x v="1"/>
    <x v="1"/>
    <x v="45"/>
    <s v="5th"/>
    <s v="0722-0055"/>
    <x v="118"/>
    <m/>
    <s v="Arlene B. Mascardo - Center Administrator"/>
    <s v="Poblacion, Samboan, Cebu"/>
    <n v="9.5534578656574993"/>
    <n v="123.308575778535"/>
    <s v="(032) 479-4025/ 479-4028/ 479-0069"/>
    <s v="ptcsamboan@tesda.gov.ph"/>
    <s v="Public"/>
    <x v="1"/>
    <s v="WTR-MTP"/>
    <x v="10"/>
    <x v="38"/>
    <s v="NC II"/>
    <s v="181 Hours"/>
    <s v="WTR No. MTP-202307CONMAS218-029"/>
    <d v="2023-05-22T00:00:00"/>
    <d v="2028-03-30T00:00:00"/>
    <s v="Ken Virgin L. Ferrolino"/>
    <s v="NTTC No. 212107221200474"/>
    <d v="2026-11-12T00:00:00"/>
    <d v="2024-05-27T00:00:00"/>
    <s v="C"/>
  </r>
  <r>
    <s v="VII"/>
    <x v="1"/>
    <x v="1"/>
    <x v="45"/>
    <s v="5th"/>
    <s v="0722-0055"/>
    <x v="118"/>
    <m/>
    <s v="Arlene B. Mascardo - Center Administrator"/>
    <s v="Poblacion, Samboan, Cebu"/>
    <n v="9.5534578656574993"/>
    <n v="123.308575778535"/>
    <s v="(032) 479-4025/ 479-4028/ 479-0069"/>
    <s v="ptcsamboan@tesda.gov.ph"/>
    <s v="Public"/>
    <x v="1"/>
    <s v="WTR-MTP"/>
    <x v="1"/>
    <x v="47"/>
    <s v="NC II"/>
    <s v="268 Hours"/>
    <s v="WTR No. MTP-202307MEEEAW206-030"/>
    <d v="2023-05-22T00:00:00"/>
    <d v="2028-03-30T00:00:00"/>
    <s v="Reynaldo B. Alcosero"/>
    <s v="NTTC No. 212107221200422"/>
    <d v="2026-10-26T00:00:00"/>
    <d v="2024-05-27T00:00:00"/>
    <s v="C"/>
  </r>
  <r>
    <s v="VII"/>
    <x v="1"/>
    <x v="6"/>
    <x v="52"/>
    <s v="3rd"/>
    <s v="0722-0108"/>
    <x v="104"/>
    <m/>
    <s v="Leonardo E. Ymas - President"/>
    <s v="New Road, SA7034, Poblacion, Cordova, Cebu"/>
    <n v="10.391501"/>
    <n v="123.999634"/>
    <s v="(032) 4020-638 / 09569840278"/>
    <s v="klncebu@gmail.com "/>
    <s v="Private"/>
    <x v="0"/>
    <s v="WTR-MTP"/>
    <x v="1"/>
    <x v="46"/>
    <s v="NC I"/>
    <s v="308 Hours"/>
    <s v="WTR No. MTP-202307MEEE106-031"/>
    <d v="2023-05-26T00:00:00"/>
    <d v="2028-03-09T00:00:00"/>
    <s v="Romevie B. Canencia"/>
    <s v="NTTC No. 212107221200464"/>
    <d v="2026-08-08T00:00:00"/>
    <d v="2024-06-19T00:00:00"/>
    <s v="C"/>
  </r>
  <r>
    <s v="VII"/>
    <x v="1"/>
    <x v="6"/>
    <x v="52"/>
    <s v="3rd"/>
    <s v="0722-0108"/>
    <x v="104"/>
    <m/>
    <s v="Leonardo E. Ymas - President"/>
    <s v="New Road, SA7034, Poblacion, Cordova, Cebu"/>
    <n v="10.391501"/>
    <n v="123.999634"/>
    <s v="(032) 4020-638 / 09569840278"/>
    <s v="klncebu@gmail.com "/>
    <s v="Private"/>
    <x v="0"/>
    <s v="WTR-MTP"/>
    <x v="1"/>
    <x v="47"/>
    <s v="NC II"/>
    <s v="308 Hours"/>
    <s v="WTR No. MTP-202307MEEE206-032"/>
    <d v="2023-05-26T00:00:00"/>
    <d v="2028-03-09T00:00:00"/>
    <s v="Romevie B. Canencia"/>
    <s v="NTTC No. 212107221200464"/>
    <d v="2026-08-08T00:00:00"/>
    <d v="2024-06-19T00:00:00"/>
    <s v="C"/>
  </r>
  <r>
    <s v="VII"/>
    <x v="1"/>
    <x v="0"/>
    <x v="43"/>
    <s v="Component"/>
    <s v="0722-0071"/>
    <x v="157"/>
    <m/>
    <s v="Rigie P. Taran - President"/>
    <s v="DLV5 Commercial Bldg. Rizal Street Central Poblacion City of Naga, Cebu, Region VII, Philippines, 6037"/>
    <n v="10.2068440347034"/>
    <n v="123.757356850146"/>
    <s v="(032) 4895912_x000a_ 09089594780"/>
    <s v="hanz.clarenz@gmail.com southcebutech@gmail.com"/>
    <s v="Private"/>
    <x v="0"/>
    <s v="WTR-MTP"/>
    <x v="10"/>
    <x v="234"/>
    <s v="NC II"/>
    <s v="156 Hours"/>
    <s v="WTR No. MTP-202307CONBUL207-040"/>
    <d v="2023-05-30T00:00:00"/>
    <d v="2028-04-02T00:00:00"/>
    <s v="Rigie P. Taran"/>
    <s v="NTTC No. 202007221200152"/>
    <d v="2025-02-17T00:00:00"/>
    <d v="2024-07-03T00:00:00"/>
    <s v="C"/>
  </r>
  <r>
    <s v="VII"/>
    <x v="1"/>
    <x v="0"/>
    <x v="43"/>
    <s v="Component"/>
    <s v="0722-0071"/>
    <x v="157"/>
    <m/>
    <s v="Rigie P. Taran - President"/>
    <s v="DLV5 Commercial Bldg. Rizal Street Central Poblacion City of Naga, Cebu, Region VII, Philippines, 6037"/>
    <n v="10.2068440347034"/>
    <n v="123.757356850146"/>
    <s v="(032) 4895912_x000a_ 09089594780"/>
    <s v="hanz.clarenz@gmail.com southcebutech@gmail.com"/>
    <s v="Private"/>
    <x v="0"/>
    <s v="WTR-MTP"/>
    <x v="10"/>
    <x v="235"/>
    <s v="NC II"/>
    <s v="156 Hours"/>
    <s v="WTR No. MTP-202307CONMGO207-041"/>
    <d v="2023-05-30T00:00:00"/>
    <d v="2028-05-30T00:00:00"/>
    <s v="Rigie P. Taran"/>
    <s v="NTTC No. 202007221200150"/>
    <d v="2025-02-17T00:00:00"/>
    <d v="2024-07-03T00:00:00"/>
    <s v="C"/>
  </r>
  <r>
    <s v="VII"/>
    <x v="1"/>
    <x v="1"/>
    <x v="45"/>
    <s v="5th"/>
    <s v="0722-0112"/>
    <x v="202"/>
    <m/>
    <s v="Keisha Mae L. Calaurian - Administrator"/>
    <s v="Sitio Tiltil Poblacion 2nd District, Samboan, Cebu, Region VII (Central Visayas), 6027"/>
    <n v="9.5215749974316104"/>
    <n v="123.302813351986"/>
    <n v="9663004538"/>
    <s v="mieldylyn2017@gmail.com"/>
    <s v="Private"/>
    <x v="0"/>
    <s v="WTR-MTP"/>
    <x v="0"/>
    <x v="39"/>
    <s v="NC II"/>
    <s v="203 Hours"/>
    <s v="WTR No. MTP-202307TRSBPP209-042"/>
    <d v="2023-05-30T00:00:00"/>
    <d v="2028-04-10T00:00:00"/>
    <s v="Jessel M. Omas-as"/>
    <s v="NTTC No. 232207221200007"/>
    <d v="2026-06-27T00:00:00"/>
    <d v="2024-06-14T00:00:00"/>
    <s v="C"/>
  </r>
  <r>
    <s v="VII"/>
    <x v="1"/>
    <x v="1"/>
    <x v="45"/>
    <s v="5th"/>
    <s v="0722-0112"/>
    <x v="202"/>
    <m/>
    <s v="Keisha Mae L. Calaurian - Administrator"/>
    <s v="Sitio Tiltil Poblacion 2nd District, Samboan, Cebu, Region VII (Central Visayas), 6027"/>
    <n v="9.5215749974316104"/>
    <n v="123.302813351986"/>
    <n v="9663004538"/>
    <s v="mieldylyn2017@gmail.com"/>
    <s v="Private"/>
    <x v="0"/>
    <s v="WTR-MTP"/>
    <x v="0"/>
    <x v="40"/>
    <s v="NC II"/>
    <s v="378 Hours"/>
    <s v="WTR No. MTP-202307TRSCOK214-043"/>
    <d v="2023-05-30T00:00:00"/>
    <d v="2028-04-10T00:00:00"/>
    <s v="Karl Joseph L. Torres"/>
    <s v="NTTC No. 221807221200332"/>
    <d v="2027-04-18T00:00:00"/>
    <d v="2024-06-14T00:00:00"/>
    <s v="C"/>
  </r>
  <r>
    <s v="VII"/>
    <x v="1"/>
    <x v="1"/>
    <x v="45"/>
    <s v="5th"/>
    <s v="0722-0112"/>
    <x v="202"/>
    <m/>
    <s v="Keisha Mae L. Calaurian - Administrator"/>
    <s v="Sitio Tiltil Poblacion 2nd District, Samboan, Cebu, Region VII (Central Visayas), 6027"/>
    <n v="9.5215749974316104"/>
    <n v="123.302813351986"/>
    <n v="9663004538"/>
    <s v="mieldylyn2017@gmail.com"/>
    <s v="Private"/>
    <x v="0"/>
    <s v="WTR-MTP"/>
    <x v="2"/>
    <x v="236"/>
    <s v="NC II"/>
    <s v="320 Hours"/>
    <s v="WTR No. MTP-202307ELCCSS213-044"/>
    <d v="2023-05-30T00:00:00"/>
    <d v="2028-04-10T00:00:00"/>
    <s v="Rainero Tomas L. Jayme"/>
    <s v="NTTC No. 222207221200549"/>
    <d v="2027-11-03T00:00:00"/>
    <d v="2024-06-14T00:00:00"/>
    <s v="C"/>
  </r>
  <r>
    <s v="VII"/>
    <x v="1"/>
    <x v="1"/>
    <x v="45"/>
    <s v="5th"/>
    <s v="0722-0112"/>
    <x v="202"/>
    <m/>
    <s v="Keisha Mae L. Calaurian - Administrator"/>
    <s v="Sitio Tiltil Poblacion 2nd District, Samboan, Cebu, Region VII (Central Visayas), 6027"/>
    <n v="9.5215749974316104"/>
    <n v="123.302813351986"/>
    <n v="9663004538"/>
    <s v="mieldylyn2017@gmail.com"/>
    <s v="Private"/>
    <x v="0"/>
    <s v="WTR-MTP"/>
    <x v="3"/>
    <x v="43"/>
    <s v="NC II"/>
    <s v="180 Hours"/>
    <s v="WTR No. MTP-202307ALTDRV204-045"/>
    <d v="2023-05-30T00:00:00"/>
    <d v="2028-04-10T00:00:00"/>
    <s v="John Ray D. Teorica"/>
    <s v="NTTC No. 201907221200348"/>
    <d v="2024-02-02T00:00:00"/>
    <d v="2024-06-14T00:00:00"/>
    <s v="C"/>
  </r>
  <r>
    <s v="VII"/>
    <x v="1"/>
    <x v="1"/>
    <x v="45"/>
    <s v="5th"/>
    <s v="0722-0112"/>
    <x v="202"/>
    <m/>
    <s v="Keisha Mae L. Calaurian - Administrator"/>
    <s v="Sitio Tiltil Poblacion 2nd District, Samboan, Cebu, Region VII (Central Visayas), 6027"/>
    <n v="9.5215749974316104"/>
    <n v="123.302813351986"/>
    <n v="9663004538"/>
    <s v="mieldylyn2017@gmail.com"/>
    <s v="Private"/>
    <x v="0"/>
    <s v="WTR-MTP"/>
    <x v="0"/>
    <x v="55"/>
    <s v="NC II"/>
    <s v="418 Hours"/>
    <s v="WTR No. MTP-202307TRSFBS213-046"/>
    <d v="2023-05-30T00:00:00"/>
    <d v="2028-04-10T00:00:00"/>
    <s v="Sario P. Cabanog Jr."/>
    <s v="NTTC No. 212107221200359"/>
    <d v="2026-09-15T00:00:00"/>
    <d v="2024-06-14T00:00:00"/>
    <s v="C"/>
  </r>
  <r>
    <s v="VII"/>
    <x v="1"/>
    <x v="1"/>
    <x v="45"/>
    <s v="5th"/>
    <s v="0722-0112"/>
    <x v="202"/>
    <m/>
    <s v="Keisha Mae L. Calaurian - Administrator"/>
    <s v="Sitio Tiltil Poblacion 2nd District, Samboan, Cebu, Region VII (Central Visayas), 6027"/>
    <n v="9.5215749974316104"/>
    <n v="123.302813351986"/>
    <n v="9663004538"/>
    <s v="mieldylyn2017@gmail.com"/>
    <s v="Private"/>
    <x v="0"/>
    <s v="WTR-MTP"/>
    <x v="0"/>
    <x v="232"/>
    <s v="NC II"/>
    <s v="498 Hours"/>
    <s v="WTR No. MTP-202307TRSHSK213-047"/>
    <d v="2023-05-30T00:00:00"/>
    <d v="2028-04-10T00:00:00"/>
    <s v="Siegfred V. Baldoza"/>
    <s v="NTTC No. 222007221200407"/>
    <d v="2025-10-07T00:00:00"/>
    <d v="2024-06-14T00:00:00"/>
    <s v="C"/>
  </r>
  <r>
    <s v="VII"/>
    <x v="1"/>
    <x v="0"/>
    <x v="29"/>
    <s v="HUC"/>
    <s v="0722-0170"/>
    <x v="57"/>
    <m/>
    <s v="Michael B. Mendoza - President"/>
    <s v="2/F, JSU-PSU Mariners Court, ALU Vimcontu Compound, Pier 1, Port Area, Cebu City"/>
    <n v="10.292542057522599"/>
    <n v="123.906837409723"/>
    <s v="(032) 2561672; 2532170 , Fax: 2561669"/>
    <s v="sionyshane@yahoo.com, hanjaynee2399@gmail.com"/>
    <s v="Private"/>
    <x v="0"/>
    <s v="WTR-MTP"/>
    <x v="10"/>
    <x v="237"/>
    <s v="NC II"/>
    <s v="117 Hours"/>
    <s v="WTR No. MTP-202307CONTIL218-048"/>
    <d v="2023-06-02T00:00:00"/>
    <d v="2028-04-02T00:00:00"/>
    <s v="Siony O. Candado_x000a_Henry C. Paradero_x000a_Elmer I. Babatuan"/>
    <s v="NTTC No. 211607221200127_x000a_NTTC No. 211907221200337_x000a_NTTC No. 211907221200274"/>
    <d v="2025-11-26T00:00:00"/>
    <d v="2024-08-12T00:00:00"/>
    <s v="C"/>
  </r>
  <r>
    <s v="VII"/>
    <x v="1"/>
    <x v="5"/>
    <x v="35"/>
    <s v="1st"/>
    <s v="0722-0082"/>
    <x v="155"/>
    <s v="(Formerly: Industrial Education Learning Technologies, Inc.)"/>
    <s v="Joel D. Pilapil - President"/>
    <s v="House No. 02-440, Purok Luy-a, Calero, Lilo-an, Cebu"/>
    <n v="10.365009118761201"/>
    <n v="123.999971436655"/>
    <s v="340-8457 / 0975-375-2209"/>
    <s v="ielti.techvoc@gmail.com "/>
    <s v="Private"/>
    <x v="0"/>
    <s v="WTR-MTP"/>
    <x v="1"/>
    <x v="46"/>
    <s v="NC I"/>
    <s v="268 Hours"/>
    <s v="WTR No. MTP-202307MEEEAW106-049"/>
    <d v="2023-06-06T00:00:00"/>
    <d v="2028-04-02T00:00:00"/>
    <s v="Norman M. Omilig"/>
    <s v="NTTC No. 191507221200185"/>
    <d v="2024-06-05T00:00:00"/>
    <d v="2024-07-15T00:00:00"/>
    <s v="C"/>
  </r>
  <r>
    <s v="VII"/>
    <x v="1"/>
    <x v="5"/>
    <x v="35"/>
    <s v="1st"/>
    <s v="0722-0082"/>
    <x v="155"/>
    <s v="(Formerly: Industrial Education Learning Technologies, Inc.)"/>
    <s v="Joel D. Pilapil - President"/>
    <s v="House No. 02-440, Purok Luy-a, Calero, Lilo-an, Cebu"/>
    <n v="10.365009118761201"/>
    <n v="123.999971436655"/>
    <s v="340-8457 / 0975-375-2209"/>
    <s v="ielti.techvoc@gmail.com "/>
    <s v="Private"/>
    <x v="0"/>
    <s v="WTR-MTP"/>
    <x v="1"/>
    <x v="47"/>
    <s v="NC II"/>
    <s v="268 Hours"/>
    <s v="WTR No. MTP-202307MEEEAW206-050"/>
    <d v="2023-06-06T00:00:00"/>
    <d v="2028-04-02T00:00:00"/>
    <s v="Norman M. Omilig"/>
    <s v="NTTC No. 191507221200185"/>
    <d v="2024-06-05T00:00:00"/>
    <d v="2024-07-15T00:00:00"/>
    <s v="C"/>
  </r>
  <r>
    <s v="VII"/>
    <x v="1"/>
    <x v="5"/>
    <x v="35"/>
    <s v="1st"/>
    <s v="0722-0082"/>
    <x v="155"/>
    <s v="(Formerly: Industrial Education Learning Technologies, Inc.)"/>
    <s v="Joel D. Pilapil - President"/>
    <s v="House No. 02-440, Purok Luy-a, Calero, Lilo-an, Cebu"/>
    <n v="10.365009118761201"/>
    <n v="123.999971436655"/>
    <s v="340-8457 / 0975-375-2209"/>
    <s v="ielti.techvoc@gmail.com "/>
    <s v="Private"/>
    <x v="0"/>
    <s v="WTR-MTP"/>
    <x v="3"/>
    <x v="43"/>
    <s v="NC II"/>
    <s v="118 Hours"/>
    <s v="WTR No. MTP-202307ALTDRV204-051"/>
    <d v="2023-06-06T00:00:00"/>
    <d v="2028-04-02T00:00:00"/>
    <s v="Rene P. Balane"/>
    <s v="NTTC No. 222207221200276"/>
    <d v="2027-05-16T00:00:00"/>
    <d v="2024-07-15T00:00:00"/>
    <s v="C"/>
  </r>
  <r>
    <s v="VII"/>
    <x v="1"/>
    <x v="5"/>
    <x v="35"/>
    <s v="1st"/>
    <s v="0722-0082"/>
    <x v="155"/>
    <s v="(Formerly: Industrial Education Learning Technologies, Inc.)"/>
    <s v="Joel D. Pilapil - President"/>
    <s v="House No. 02-440, Purok Luy-a, Calero, Lilo-an, Cebu"/>
    <n v="10.365009118761201"/>
    <n v="123.999971436655"/>
    <s v="340-8457 / 0975-375-2209"/>
    <s v="ielti.techvoc@gmail.com "/>
    <s v="Private"/>
    <x v="0"/>
    <s v="WTR-MTP"/>
    <x v="0"/>
    <x v="39"/>
    <s v="NC II"/>
    <s v="141 hours"/>
    <s v="WTR No. MTP-202307TRSBPP209-052"/>
    <d v="2023-06-06T00:00:00"/>
    <d v="2028-04-02T00:00:00"/>
    <s v="Shelamie P. Banzon"/>
    <s v="NTTC No. 211907221200313"/>
    <d v="2026-08-03T00:00:00"/>
    <d v="2024-07-15T00:00:00"/>
    <s v="C"/>
  </r>
  <r>
    <s v="VII"/>
    <x v="1"/>
    <x v="5"/>
    <x v="39"/>
    <s v="3rd"/>
    <s v="0722-0015"/>
    <x v="122"/>
    <m/>
    <s v="Brian C. Yuson - President"/>
    <s v="Poblacion, Compostela, Cebu"/>
    <n v="10.450952355911699"/>
    <n v="124.011937765491"/>
    <s v="(032) 425-6061 / 260-2649"/>
    <s v="sjasti.training@gmail.com"/>
    <s v="Private"/>
    <x v="0"/>
    <s v="WTR-MTP"/>
    <x v="1"/>
    <x v="46"/>
    <s v="NC I"/>
    <s v="268 Hours"/>
    <s v="WTR No. MTP-202307MEEEAW106-053"/>
    <d v="2023-06-07T00:00:00"/>
    <d v="2028-03-30T00:00:00"/>
    <s v="Kevin Tauto-an"/>
    <s v="NTTC No. 212107221200397"/>
    <d v="2024-01-25T00:00:00"/>
    <d v="2024-06-10T00:00:00"/>
    <s v="C"/>
  </r>
  <r>
    <s v="VII"/>
    <x v="1"/>
    <x v="5"/>
    <x v="39"/>
    <s v="3rd"/>
    <s v="0722-0015"/>
    <x v="122"/>
    <m/>
    <s v="Brian C. Yuson - President"/>
    <s v="Poblacion, Compostela, Cebu"/>
    <n v="10.450952355911699"/>
    <n v="124.011937765491"/>
    <s v="(032) 425-6061 / 260-2649"/>
    <s v="sjasti.training@gmail.com"/>
    <s v="Private"/>
    <x v="0"/>
    <s v="WTR-MTP"/>
    <x v="1"/>
    <x v="47"/>
    <s v="NC II"/>
    <s v="268 Hours"/>
    <s v="WTR No. MTP-202307MEEEAW206-054"/>
    <d v="2023-06-07T00:00:00"/>
    <d v="2028-03-30T00:00:00"/>
    <s v="Kevin Tauto-an"/>
    <s v="NTTC No. 212107221200397"/>
    <d v="2024-01-25T00:00:00"/>
    <d v="2024-06-10T00:00:00"/>
    <s v="C"/>
  </r>
  <r>
    <s v="VII"/>
    <x v="1"/>
    <x v="5"/>
    <x v="39"/>
    <s v="3rd"/>
    <s v="0722-0015"/>
    <x v="122"/>
    <m/>
    <s v="Brian C. Yuson - President"/>
    <s v="Poblacion, Compostela, Cebu"/>
    <n v="10.450952355911699"/>
    <n v="124.011937765491"/>
    <s v="(032) 425-6061 / 260-2649"/>
    <s v="sjasti.training@gmail.com"/>
    <s v="Private"/>
    <x v="0"/>
    <s v="WTR-MTP"/>
    <x v="2"/>
    <x v="45"/>
    <s v="NC II"/>
    <s v="196 hours"/>
    <s v="WTR No. MTP-202307ELCEIM215-055"/>
    <d v="2023-06-07T00:00:00"/>
    <d v="2028-03-30T00:00:00"/>
    <s v="Joel U. Tanjay"/>
    <s v="NTTC No. 181707221200383"/>
    <d v="2023-09-18T00:00:00"/>
    <d v="2024-06-10T00:00:00"/>
    <s v="C"/>
  </r>
  <r>
    <s v="VII"/>
    <x v="1"/>
    <x v="5"/>
    <x v="39"/>
    <s v="3rd"/>
    <s v="0722-0015"/>
    <x v="122"/>
    <m/>
    <s v="Brian C. Yuson - President"/>
    <s v="Poblacion, Compostela, Cebu"/>
    <n v="10.450952355911699"/>
    <n v="124.011937765491"/>
    <s v="(032) 425-6061 / 260-2649"/>
    <s v="sjasti.training@gmail.com"/>
    <s v="Private"/>
    <x v="0"/>
    <s v="WTR-MTP"/>
    <x v="11"/>
    <x v="238"/>
    <s v="NC II"/>
    <s v="275 Hours"/>
    <s v="WTR No. MTP-202307GRMDRM205-056"/>
    <d v="2023-06-07T00:00:00"/>
    <d v="2028-03-30T00:00:00"/>
    <s v="Francis A. Bayato"/>
    <s v="NTTC No. 201907221200038"/>
    <d v="2024-10-25T00:00:00"/>
    <d v="2024-06-10T00:00:00"/>
    <s v="C"/>
  </r>
  <r>
    <s v="VII"/>
    <x v="1"/>
    <x v="2"/>
    <x v="46"/>
    <s v="Component"/>
    <s v="0722-0003"/>
    <x v="119"/>
    <m/>
    <s v="Engr. Victor B. Villamor, Jr. - Center Administrator"/>
    <s v="Ilijan, Toledo City"/>
    <n v="10.392226771024401"/>
    <n v="123.656294777905"/>
    <s v="(032) 467-9123"/>
    <s v="ptctoledo@tesda.gov.ph"/>
    <s v="Public"/>
    <x v="1"/>
    <s v="WTR-MTP"/>
    <x v="2"/>
    <x v="239"/>
    <s v="NC II"/>
    <s v="260 hours"/>
    <s v="WTR No. MTP-202307ELCEPA213-057"/>
    <d v="2023-06-07T00:00:00"/>
    <d v="2028-03-22T00:00:00"/>
    <s v="Roderick Paul T. Bentillo"/>
    <s v="NTTC No. 201907221200101"/>
    <d v="2025-02-02T00:00:00"/>
    <d v="2024-06-18T00:00:00"/>
    <s v="C"/>
  </r>
  <r>
    <s v="VII"/>
    <x v="1"/>
    <x v="2"/>
    <x v="46"/>
    <s v="Component"/>
    <s v="0722-0003"/>
    <x v="119"/>
    <m/>
    <s v="Engr. Victor B. Villamor, Jr. - Center Administrator"/>
    <s v="Ilijan, Toledo City"/>
    <n v="10.392226771024401"/>
    <n v="123.656294777905"/>
    <s v="(032) 467-9123"/>
    <s v="ptctoledo@tesda.gov.ph"/>
    <s v="Public"/>
    <x v="1"/>
    <s v="WTR-MTP"/>
    <x v="2"/>
    <x v="45"/>
    <s v="NC II"/>
    <s v="196 hours"/>
    <s v="MTP-202307ELCEIM215-058"/>
    <d v="2023-06-07T00:00:00"/>
    <d v="2028-04-02T00:00:00"/>
    <s v="Roel A. Macapobre"/>
    <s v="NTTC No. 161207221200279"/>
    <d v="2022-08-22T00:00:00"/>
    <d v="2024-06-18T00:00:00"/>
    <s v="C"/>
  </r>
  <r>
    <s v="VII"/>
    <x v="1"/>
    <x v="2"/>
    <x v="46"/>
    <s v="Component"/>
    <s v="0722-0003"/>
    <x v="119"/>
    <m/>
    <s v="Engr. Victor B. Villamor, Jr. - Center Administrator"/>
    <s v="Ilijan, Toledo City"/>
    <n v="10.392226771024401"/>
    <n v="123.656294777905"/>
    <s v="(032) 467-9123"/>
    <s v="ptctoledo@tesda.gov.ph"/>
    <s v="Public"/>
    <x v="1"/>
    <s v="WTR-MTP"/>
    <x v="3"/>
    <x v="43"/>
    <s v="NC II"/>
    <s v="118 Hours"/>
    <s v="WTR No. MTP-202307ALTDRV204-059"/>
    <d v="2023-06-07T00:00:00"/>
    <d v="2028-04-02T00:00:00"/>
    <s v="Jeson D. Roco"/>
    <s v="NTTC No. 191807221200082"/>
    <d v="2023-11-28T00:00:00"/>
    <d v="2024-06-18T00:00:00"/>
    <s v="C"/>
  </r>
  <r>
    <s v="VII"/>
    <x v="1"/>
    <x v="2"/>
    <x v="46"/>
    <s v="Component"/>
    <s v="0722-0003"/>
    <x v="119"/>
    <m/>
    <s v="Engr. Victor B. Villamor, Jr. - Center Administrator"/>
    <s v="Ilijan, Toledo City"/>
    <n v="10.392226771024401"/>
    <n v="123.656294777905"/>
    <s v="(032) 467-9123"/>
    <s v="ptctoledo@tesda.gov.ph"/>
    <s v="Public"/>
    <x v="1"/>
    <s v="WTR-MTP"/>
    <x v="1"/>
    <x v="47"/>
    <s v="NC II"/>
    <s v="268 Hours"/>
    <s v="WTR No. MTP-202307MEEEAW206-060"/>
    <d v="2023-06-07T00:00:00"/>
    <d v="2028-04-02T00:00:00"/>
    <s v="Merian A. Mahidlawon"/>
    <s v="NTTC No. 231907221200044"/>
    <d v="2027-12-18T00:00:00"/>
    <d v="2024-06-18T00:00:00"/>
    <s v="C"/>
  </r>
  <r>
    <s v="VII"/>
    <x v="1"/>
    <x v="3"/>
    <x v="30"/>
    <s v="HUC"/>
    <s v="0722-0002"/>
    <x v="79"/>
    <s v="Cebu Center for Healthcare Professionals, Inc."/>
    <s v="Bernard C. Restificar - President"/>
    <s v="Mezzanine Floor, First Consolidated Bank Bldg. Corner P.Burgos St. and A.C. Cortes Ave., Brgy. Alang-Alang, Mandaue City, Cebu"/>
    <n v="10.3319266775288"/>
    <n v="123.945461978983"/>
    <s v="(032) 420-1880/ 420-1881"/>
    <m/>
    <s v="Private"/>
    <x v="0"/>
    <s v="WTR-MTP"/>
    <x v="4"/>
    <x v="231"/>
    <s v="NC II"/>
    <s v="120 hours"/>
    <s v="WTR No. MTP-202307HHCHIL208-061"/>
    <d v="2023-06-15T00:00:00"/>
    <d v="2028-03-30T00:00:00"/>
    <s v="Jessica A. Tabuñag"/>
    <s v="NTTC No. 212107221200053"/>
    <d v="2026-01-14T00:00:00"/>
    <d v="2024-06-26T00:00:00"/>
    <s v="C"/>
  </r>
  <r>
    <s v="VII"/>
    <x v="1"/>
    <x v="6"/>
    <x v="52"/>
    <s v="3rd"/>
    <s v="0722-0108"/>
    <x v="104"/>
    <m/>
    <s v="Leonardo E. Ymas - President"/>
    <s v="New Road, SA7034, Poblacion, Cordova, Cebu"/>
    <n v="10.391501"/>
    <n v="123.999634"/>
    <s v="(032) 4020-638 / 09569840278"/>
    <s v="klncebu@gmail.com"/>
    <s v="Private"/>
    <x v="0"/>
    <s v="WTR-MTP"/>
    <x v="2"/>
    <x v="45"/>
    <s v="NC II"/>
    <s v="236 Hours"/>
    <s v="WTR No. MTP-202307ELCEIM215-062"/>
    <d v="2023-06-16T00:00:00"/>
    <d v="2028-03-09T00:00:00"/>
    <s v="Reste L. Bellen"/>
    <s v="NTTC No.181807221200011"/>
    <d v="2023-11-17T00:00:00"/>
    <d v="2024-06-19T00:00:00"/>
    <s v="C"/>
  </r>
  <r>
    <s v="VII"/>
    <x v="1"/>
    <x v="5"/>
    <x v="35"/>
    <s v="1st"/>
    <s v="0722-0089"/>
    <x v="104"/>
    <m/>
    <s v="Leonardo E. Ymas, President"/>
    <s v="Purok Ube 625 Landing Catarman, Liloan, Cebu"/>
    <n v="10.396671090305199"/>
    <n v="124.00262116889"/>
    <s v="(032) 402-0638"/>
    <s v="klncebu@gmail.com"/>
    <s v="Private"/>
    <x v="0"/>
    <s v="WTR-MTP"/>
    <x v="3"/>
    <x v="43"/>
    <s v="NC II"/>
    <s v="278 Hours"/>
    <s v="WTR No. MTP-202307ALTDRV204-063"/>
    <d v="2023-06-16T00:00:00"/>
    <d v="2028-04-06T00:00:00"/>
    <s v="Mark Kevin T. Daitol"/>
    <s v="NTTC No. 211907221200076"/>
    <d v="2025-10-09T00:00:00"/>
    <d v="2024-08-19T00:00:00"/>
    <s v="C"/>
  </r>
  <r>
    <s v="VII"/>
    <x v="1"/>
    <x v="3"/>
    <x v="34"/>
    <s v="HUC"/>
    <s v="0722-0158"/>
    <x v="110"/>
    <m/>
    <s v="Gerardo M. Augusto - President"/>
    <s v="Datag, Maribago, Lapu-Lapu City, Cebu"/>
    <n v="10.2846563659682"/>
    <n v="123.993916165489"/>
    <s v="(032) 581-3955, _x000a_ 493-5665,_x000a_ 583-8893"/>
    <s v="msdtac@yahoo.com.ph"/>
    <s v="Private"/>
    <x v="0"/>
    <s v="WTR-MTP"/>
    <x v="0"/>
    <x v="233"/>
    <s v="NC II"/>
    <s v="438 Hours"/>
    <s v="WTR No. MTP-202307TRSBAR213-073"/>
    <d v="2023-06-26T00:00:00"/>
    <d v="2028-03-30T00:00:00"/>
    <s v="Gerardo M. Augusto"/>
    <s v="NTTC No. 201807221200230"/>
    <d v="2025-08-04T00:00:00"/>
    <d v="2024-06-26T00:00:00"/>
    <s v="C"/>
  </r>
  <r>
    <s v="VII"/>
    <x v="1"/>
    <x v="3"/>
    <x v="34"/>
    <s v="HUC"/>
    <s v="0722-0158"/>
    <x v="110"/>
    <m/>
    <s v="Gerardo M. Augusto - President"/>
    <s v="Datag, Maribago, Lapu-Lapu City, Cebu"/>
    <n v="10.2846563659682"/>
    <n v="123.993916165489"/>
    <s v="(032) 581-3955, _x000a_ 493-5665,_x000a_ 583-8893"/>
    <s v="msdtac@yahoo.com.ph"/>
    <s v="Private"/>
    <x v="0"/>
    <s v="WTR-MTP"/>
    <x v="0"/>
    <x v="39"/>
    <s v="NC II"/>
    <s v="241 Hours"/>
    <s v="WTR No. MTP-202307TRSBPP209-074"/>
    <d v="2023-06-26T00:00:00"/>
    <d v="2028-03-30T00:00:00"/>
    <s v="Grace M. Barnido"/>
    <s v="NTTC No. 212007221200004"/>
    <d v="2025-12-13T00:00:00"/>
    <d v="2024-06-26T00:00:00"/>
    <s v="C"/>
  </r>
  <r>
    <s v="VII"/>
    <x v="1"/>
    <x v="3"/>
    <x v="34"/>
    <s v="HUC"/>
    <s v="0722-0158"/>
    <x v="110"/>
    <m/>
    <s v="Gerardo M. Augusto - President"/>
    <s v="Datag, Maribago, Lapu-Lapu City, Cebu"/>
    <n v="10.2846563659682"/>
    <n v="123.993916165489"/>
    <s v="(032) 581-3955, _x000a_ 493-5665,_x000a_ 583-8893"/>
    <s v="msdtac@yahoo.com.ph"/>
    <s v="Private"/>
    <x v="0"/>
    <s v="WTR-MTP"/>
    <x v="0"/>
    <x v="40"/>
    <s v="NC II"/>
    <s v="316 hours"/>
    <s v="WTR No. MTP-202307TRSCOK214-075"/>
    <d v="2023-06-26T00:00:00"/>
    <d v="2028-03-30T00:00:00"/>
    <s v="Lawrence H. Uy"/>
    <s v="NTTC No. 212007221200355"/>
    <d v="2026-04-13T00:00:00"/>
    <d v="2024-06-26T00:00:00"/>
    <s v="C"/>
  </r>
  <r>
    <s v="VII"/>
    <x v="1"/>
    <x v="3"/>
    <x v="34"/>
    <s v="HUC"/>
    <s v="0722-0158"/>
    <x v="110"/>
    <m/>
    <s v="Gerardo M. Augusto - President"/>
    <s v="Datag, Maribago, Lapu-Lapu City, Cebu"/>
    <n v="10.2846563659682"/>
    <n v="123.993916165489"/>
    <s v="(032) 581-3955, _x000a_ 493-5665,_x000a_ 583-8893"/>
    <s v="msdtac@yahoo.com.ph"/>
    <s v="Private"/>
    <x v="0"/>
    <s v="WTR-MTP"/>
    <x v="0"/>
    <x v="232"/>
    <s v="NC II"/>
    <s v="436 hours"/>
    <s v="WTR No. MTP-202307TRSHSK213-076"/>
    <d v="2023-06-26T00:00:00"/>
    <d v="2028-03-30T00:00:00"/>
    <s v="Lawrence H. Uy"/>
    <s v="NTTC No. 212007221200019"/>
    <d v="2024-12-06T00:00:00"/>
    <d v="2024-06-26T00:00:00"/>
    <s v="C"/>
  </r>
  <r>
    <s v="VII"/>
    <x v="1"/>
    <x v="5"/>
    <x v="37"/>
    <s v="Component"/>
    <s v="0722-0102"/>
    <x v="187"/>
    <m/>
    <s v="DR. JUNREY M. MONTECALVO, President"/>
    <s v="Lang-Lang Cogon-Cruz, Danao City, Cebu, Region VII (Central Visayas), 6004"/>
    <n v="10.529505"/>
    <n v="123.981268"/>
    <s v="887-5660"/>
    <s v="lapurisimaconcepcion.center@gmail.com"/>
    <s v="Private"/>
    <x v="0"/>
    <s v="WTR-MTP"/>
    <x v="0"/>
    <x v="39"/>
    <s v="NC II"/>
    <s v="241 Hours"/>
    <s v="WTR No. MTP-202307TRSBPP209-079"/>
    <d v="2023-06-26T00:00:00"/>
    <d v="2027-09-07T00:00:00"/>
    <s v="Marisel E. Bacolod_x000a_Daisy Jean I. Uy_x000a_Jessel M. Omas-as"/>
    <s v="NTTC No. 222008371200079_x000a_NTTC No. 202007221200283_x000a_NTTC No. 232207221200007"/>
    <s v="11/11/2026_x000a_8/3/2025_x000a_6/27/2026"/>
    <d v="2024-07-15T00:00:00"/>
    <s v="C"/>
  </r>
  <r>
    <s v="VII"/>
    <x v="1"/>
    <x v="5"/>
    <x v="37"/>
    <s v="Component"/>
    <s v="0722-0102"/>
    <x v="187"/>
    <m/>
    <s v="DR. JUNREY M. MONTECALVO, President"/>
    <s v="Lang-Lang Cogon-Cruz, Danao City, Cebu, Region VII (Central Visayas), 6004"/>
    <n v="10.529505"/>
    <n v="123.981268"/>
    <s v="887-5660"/>
    <s v="lapurisimaconcepcion.center@gmail.com"/>
    <s v="Private"/>
    <x v="0"/>
    <s v="WTR-MTP"/>
    <x v="0"/>
    <x v="40"/>
    <s v="NC II"/>
    <s v="316 hours"/>
    <s v="WTR No. MTP-202307TRSCOK214-080"/>
    <d v="2023-06-26T00:00:00"/>
    <d v="2027-09-07T00:00:00"/>
    <s v="Marisel E. Bacolod_x000a_Jason G. Cañalita_x000a_Daisy Jean I. Uy"/>
    <s v="NTTC No. 191507221200352_x000a_NTTC No. 232207221200208_x000a_NTTC No. 191510131200799"/>
    <s v="8/21/2024_x000a_4/10/2028_x000a_7/23/2024"/>
    <d v="2024-07-15T00:00:00"/>
    <s v="C"/>
  </r>
  <r>
    <s v="VII"/>
    <x v="1"/>
    <x v="3"/>
    <x v="30"/>
    <s v="HUC"/>
    <s v="0722-0002"/>
    <x v="79"/>
    <s v="Cebu Center for Healthcare Professionals, Inc."/>
    <s v="Bernard C. Ratificar - President"/>
    <s v="Mezzanine Floor, First Consolidated Bank Bldg. Corner P.Burgos St. and A.C. Cortes Ave., Brgy. Alang-Alang, Mandaue City, Cebu"/>
    <n v="10.3319266775288"/>
    <n v="123.945461978983"/>
    <s v="(032) 420-1880/ 420-1881"/>
    <m/>
    <s v="Private"/>
    <x v="0"/>
    <s v="WTR-MTP"/>
    <x v="0"/>
    <x v="232"/>
    <s v="NC II"/>
    <s v="436 hours"/>
    <s v="WTR No. MTP-202307TRSHSK213-081"/>
    <d v="2023-06-26T00:00:00"/>
    <d v="2028-03-30T00:00:00"/>
    <s v="Elizabeth N. Telen"/>
    <s v="NTTC No. 212007221200032"/>
    <d v="2025-02-25T00:00:00"/>
    <d v="2024-06-26T00:00:00"/>
    <s v="C"/>
  </r>
  <r>
    <s v="VII"/>
    <x v="1"/>
    <x v="3"/>
    <x v="30"/>
    <s v="HUC"/>
    <s v="0722-0051"/>
    <x v="63"/>
    <m/>
    <s v="Miriam A. Ortiz - Tech Voc In-charge"/>
    <s v="A.S. Fortuna St., Mandaue City, Cebu"/>
    <n v="10.3373862023857"/>
    <n v="123.93004579623"/>
    <s v="(032) 3449320/ 345-6873/ 345-5790"/>
    <s v="bctechvoc@gmail.com"/>
    <s v="Private"/>
    <x v="6"/>
    <s v="WTR-MTP"/>
    <x v="0"/>
    <x v="39"/>
    <s v="NC II"/>
    <s v="141 hours"/>
    <s v="WTR No. MTP-202307TRSBPP209-083"/>
    <d v="2024-08-12T00:00:00"/>
    <d v="2029-03-12T00:00:00"/>
    <s v="Daisy Jean I. Uy"/>
    <s v="NTTC No. 202007221200283"/>
    <d v="2025-08-03T00:00:00"/>
    <d v="2024-07-03T00:00:00"/>
    <s v="C"/>
  </r>
  <r>
    <s v="VII"/>
    <x v="1"/>
    <x v="3"/>
    <x v="30"/>
    <s v="HUC"/>
    <s v="0722-0051"/>
    <x v="63"/>
    <m/>
    <s v="Miriam A. Ortiz - Tech Voc In-charge"/>
    <s v="A.S. Fortuna St., Mandaue City, Cebu"/>
    <n v="10.3373862023857"/>
    <n v="123.93004579623"/>
    <s v="(032) 3449320/ 345-6873/ 345-5790"/>
    <s v="bctechvoc@gmail.com"/>
    <s v="Private"/>
    <x v="6"/>
    <s v="WTR-MTP"/>
    <x v="0"/>
    <x v="40"/>
    <s v="NC II"/>
    <s v="316 hours"/>
    <s v="WTR No. MTP-202307TRSCOK214-084"/>
    <d v="2024-08-12T00:00:00"/>
    <d v="2029-03-12T00:00:00"/>
    <s v="Daisy Jean I. Uy"/>
    <s v="NTTC No. 191510131200799"/>
    <d v="2024-07-23T00:00:00"/>
    <d v="2024-07-03T00:00:00"/>
    <s v="C"/>
  </r>
  <r>
    <s v="VII"/>
    <x v="1"/>
    <x v="3"/>
    <x v="30"/>
    <s v="HUC"/>
    <s v="0722-0051"/>
    <x v="63"/>
    <m/>
    <s v="Miriam A. Ortiz - Tech Voc In-charge"/>
    <s v="A.S. Fortuna St., Mandaue City, Cebu"/>
    <n v="10.3373862023857"/>
    <n v="123.93004579623"/>
    <s v="(032) 3449320/ 345-6873/ 345-5790"/>
    <s v="bctechvoc@gmail.com"/>
    <s v="Private"/>
    <x v="6"/>
    <s v="WTR-MTP"/>
    <x v="0"/>
    <x v="232"/>
    <s v="NC II"/>
    <s v="436 hours"/>
    <s v="WTR No. MTP-202307TRSHSK213-085"/>
    <d v="2024-08-12T00:00:00"/>
    <d v="2029-03-12T00:00:00"/>
    <s v="Miriam A. Ortiz"/>
    <s v="NTTC No. 211707221200306"/>
    <d v="2026-07-04T00:00:00"/>
    <d v="2024-07-03T00:00:00"/>
    <s v="C"/>
  </r>
  <r>
    <s v="VII"/>
    <x v="1"/>
    <x v="1"/>
    <x v="29"/>
    <s v="HUC"/>
    <s v="0722-0164"/>
    <x v="78"/>
    <m/>
    <s v="Pedro V. Sandalo, Jr. - School Administrator"/>
    <s v="Bai Center, Cebu South Road, Basak, San Nicolas, Cebu City"/>
    <n v="10.2892744570388"/>
    <n v="123.87256772067801"/>
    <s v="417-5254, 0933-3455013_x000a_ (032) 417-5154_x000a_ 09430542776"/>
    <m/>
    <s v="Private"/>
    <x v="0"/>
    <s v="WTR-MTP"/>
    <x v="2"/>
    <x v="236"/>
    <s v="NC II"/>
    <s v="280 Hours"/>
    <s v="WTR No. MTP-202307ELCCSS213-086"/>
    <d v="2023-06-30T00:00:00"/>
    <d v="2028-03-30T00:00:00"/>
    <s v="JP Jepard D. Jamiro_x000a_Leo G. Catubig"/>
    <s v="NTTC No. 201907221200353"/>
    <d v="2025-11-10T00:00:00"/>
    <d v="2024-08-12T00:00:00"/>
    <s v="C"/>
  </r>
  <r>
    <s v="VII"/>
    <x v="1"/>
    <x v="5"/>
    <x v="37"/>
    <s v="Component"/>
    <s v="0722-0084"/>
    <x v="173"/>
    <m/>
    <s v="Dante M. Molina - President"/>
    <s v="Duterte St., Poblacion, Danao City, Cebu"/>
    <n v="10.5209088411428"/>
    <n v="124.026547581801"/>
    <n v="9476660333"/>
    <m/>
    <s v="Private"/>
    <x v="0"/>
    <s v="WTR-MTP"/>
    <x v="3"/>
    <x v="43"/>
    <s v="NC II"/>
    <s v="118 Hours"/>
    <s v="WTR No. MTP-202307ALTDRV204-087"/>
    <d v="2023-06-30T00:00:00"/>
    <d v="2028-04-26T00:00:00"/>
    <s v="Filadelfo A. Bajenting Jr."/>
    <s v="NTTC No. 211807221200003_x000a_"/>
    <d v="2025-01-10T00:00:00"/>
    <d v="2024-07-15T00:00:00"/>
    <s v="C"/>
  </r>
  <r>
    <s v="VII"/>
    <x v="1"/>
    <x v="1"/>
    <x v="45"/>
    <s v="5th"/>
    <s v="0722-0055"/>
    <x v="118"/>
    <m/>
    <s v="Arlene B. Mascardo / Center Administrator"/>
    <s v="Poblacion, Samboan, Cebu"/>
    <n v="9.5534578656574993"/>
    <n v="123.308575778535"/>
    <s v="(032) 479-4025/ 479-4028/ 479-0069"/>
    <s v="ptcsamboan@tesda.gov.ph"/>
    <s v="Public"/>
    <x v="1"/>
    <s v="RTP"/>
    <x v="8"/>
    <x v="25"/>
    <s v="N/A"/>
    <s v="40 Hours"/>
    <s v="NTR No. 202307220023"/>
    <d v="2023-07-03T00:00:00"/>
    <d v="2028-07-04T00:00:00"/>
    <s v="Arlene B. Mascardo_x000a_Edito A. Lauron, Jr._x000a_Johnrey M. Cañete"/>
    <s v="COR No. T-CBT220722000005_x000a_COR No. E-CBT220722000006_x000a_COR No. E-CBT2207220000010"/>
    <s v="2/13/2026_x000a_2/13/2026_x000a_2/13/2026"/>
    <d v="2024-07-08T00:00:00"/>
    <s v="C"/>
  </r>
  <r>
    <s v="VII"/>
    <x v="1"/>
    <x v="0"/>
    <x v="29"/>
    <s v="HUC"/>
    <s v="Not Found"/>
    <x v="136"/>
    <m/>
    <s v="Elizabeth M. Lopez / Director"/>
    <s v="491 Archbishop Reyes Ave., Bo. Luz, Cebu City"/>
    <n v="10.323894247831401"/>
    <n v="123.90729105014699"/>
    <s v="(032) 412-7131"/>
    <s v="baniladcenter@gmail.com, bcpdcebufoundation@gmail.com"/>
    <s v="Private"/>
    <x v="0"/>
    <s v="WTR"/>
    <x v="4"/>
    <x v="12"/>
    <s v="NC II"/>
    <s v="1956 Hours"/>
    <s v="WTR No. 20230722HHCHCS205061"/>
    <d v="2023-07-10T00:00:00"/>
    <d v="2028-07-11T00:00:00"/>
    <s v="Marjorie R. Sta. Teresa_x000a_Karen B. Plaza"/>
    <s v="NTTC No. 232007221200171_x000a_NTTC No. 201910431200023"/>
    <s v="3/21/2028_x000a_5/22/2024"/>
    <d v="2024-08-12T00:00:00"/>
    <s v="C"/>
  </r>
  <r>
    <s v="VII"/>
    <x v="1"/>
    <x v="5"/>
    <x v="35"/>
    <s v="1st"/>
    <s v="0722-0082"/>
    <x v="155"/>
    <s v="Industrial Education Learning Technologies, Inc."/>
    <s v="Joel D. Pilapil - President"/>
    <s v="House No. 02-440, Purok Luy-a, Calero, Lilo-an, Cebu"/>
    <n v="10.365009118761201"/>
    <n v="123.999971436655"/>
    <s v="340-8457 / 0975-375-2209"/>
    <s v="ielti.techvoc@gmail.com "/>
    <s v="Private"/>
    <x v="0"/>
    <s v="WTR"/>
    <x v="0"/>
    <x v="3"/>
    <s v="NC II"/>
    <s v="316 hours"/>
    <s v="WTR No. 20230722TRSCOK214063"/>
    <d v="2023-07-14T00:00:00"/>
    <d v="2028-07-17T00:00:00"/>
    <s v="Ma. Chona P. Quinain"/>
    <s v="NTTC No. 222107221200455"/>
    <d v="2025-11-16T00:00:00"/>
    <d v="2024-07-15T00:00:00"/>
    <s v="C"/>
  </r>
  <r>
    <s v="VII"/>
    <x v="1"/>
    <x v="2"/>
    <x v="31"/>
    <s v="1st"/>
    <s v="0722-0078"/>
    <x v="162"/>
    <m/>
    <s v="Jessie James P. Russel / President"/>
    <s v="Brgy. Cantuod, Balamban, Cebu"/>
    <n v="10.526350000000001"/>
    <n v="123.727074"/>
    <s v="9177274617 / _x000a_ 09176348443"/>
    <s v="bestutpras@gmail.om"/>
    <s v="Private"/>
    <x v="3"/>
    <s v="WTR-MTP"/>
    <x v="9"/>
    <x v="240"/>
    <s v="NC II"/>
    <s v="306 Hours"/>
    <s v="WTR No. MTP-202307AFFAPS213-089"/>
    <d v="2023-07-05T00:00:00"/>
    <d v="2023-04-02T00:00:00"/>
    <s v="Romelito H. Mantuhac_x000a_Arwin G. Verdijo_x000a_Marynelle D. Gacita"/>
    <s v="NTTC No. 232207221200064_x000a_NTTC No. 222207221200106_x000a_NTTC No. 221807221200601"/>
    <s v="8/28/2024_x000a_7/20/2026_x000a_6/27/2024"/>
    <d v="2024-07-05T00:00:00"/>
    <s v="C"/>
  </r>
  <r>
    <s v="VII"/>
    <x v="1"/>
    <x v="2"/>
    <x v="31"/>
    <s v="1st"/>
    <s v="0722-0078"/>
    <x v="162"/>
    <m/>
    <s v="Jessie James P. Russel / President"/>
    <s v="Brgy. Cantuod, Balamban, Cebu"/>
    <n v="10.526350000000001"/>
    <n v="123.727074"/>
    <s v="9177274617 / _x000a_ 09176348443"/>
    <s v="bestutpras@gmail.om"/>
    <s v="Private"/>
    <x v="3"/>
    <s v="WTR-MTP"/>
    <x v="9"/>
    <x v="241"/>
    <s v="NC II"/>
    <s v="266 Hours"/>
    <s v="WTR No. MTP-202307AFFAPP213-090"/>
    <d v="2023-07-05T00:00:00"/>
    <d v="2023-04-02T00:00:00"/>
    <s v="Romelito H. Mantuhac_x000a_Arwin G. Verdijo_x000a_Marynelle D. Gacita"/>
    <s v="NTTC No. 232207221200063_x000a_NTTC No. 222207221200107_x000a_NTTC No. 221807221200302"/>
    <s v="8/30/2024_x000a_8/24/2026_x000a_6/28/2024"/>
    <d v="2024-07-05T00:00:00"/>
    <s v="C"/>
  </r>
  <r>
    <s v="VII"/>
    <x v="1"/>
    <x v="2"/>
    <x v="31"/>
    <s v="1st"/>
    <s v="0722-0078"/>
    <x v="162"/>
    <m/>
    <s v="Jessie James P. Russel / President"/>
    <s v="Brgy. Cantuod, Balamban, Cebu"/>
    <n v="10.526350000000001"/>
    <n v="123.727074"/>
    <s v="9177274617 / _x000a_ 09176348443"/>
    <s v="bestutpras@gmail.om"/>
    <s v="Private"/>
    <x v="3"/>
    <s v="WTR-MTP"/>
    <x v="9"/>
    <x v="242"/>
    <s v="NC II"/>
    <s v="306 Hours"/>
    <s v="WTR No. MTP-202307AFFAPR213-091"/>
    <d v="2023-07-05T00:00:00"/>
    <d v="2023-04-02T00:00:00"/>
    <s v="Romelito H. Mantuhac_x000a_Marynelle D. Gacita"/>
    <s v="NTTC No. 232207221200073_x000a_NTTC No. 221807221200602"/>
    <s v="9/3/2024_x000a_6/29/2024"/>
    <d v="2024-07-05T00:00:00"/>
    <s v="C"/>
  </r>
  <r>
    <s v="VII"/>
    <x v="1"/>
    <x v="2"/>
    <x v="31"/>
    <s v="1st"/>
    <s v="0722-0078"/>
    <x v="162"/>
    <m/>
    <s v="Jessie James P. Russel / President"/>
    <s v="Brgy. Cantuod, Balamban, Cebu"/>
    <n v="10.526350000000001"/>
    <n v="123.727074"/>
    <s v="9177274617 / _x000a_ 09176348443"/>
    <s v="bestutpras@gmail.om"/>
    <s v="Private"/>
    <x v="3"/>
    <s v="WTR-MTP"/>
    <x v="9"/>
    <x v="41"/>
    <s v="NC II"/>
    <s v="232 Hours"/>
    <s v="WTR No. MTP-202307AFFOAP212-092"/>
    <d v="2023-07-05T00:00:00"/>
    <d v="2023-04-02T00:00:00"/>
    <s v="Romelito H. Mantuhac_x000a_Arwin G. Verdijo_x000a_Marynelle D. Gacita"/>
    <s v="NTTC No. 232207221200100_x000a_NTTC No. 222207221200107_x000a_NTTC No. 221807221200303"/>
    <s v="9/2/2024_x000a_8/21/2026_x000a_4/29/2024"/>
    <d v="2024-07-05T00:00:00"/>
    <s v="C"/>
  </r>
  <r>
    <s v="VII"/>
    <x v="1"/>
    <x v="2"/>
    <x v="31"/>
    <s v="1st"/>
    <s v="0722-0083"/>
    <x v="166"/>
    <m/>
    <s v="Jessie James P. Russel / President"/>
    <s v="Lot 2140, Brgy. Cantuod, Balamban, Cebu"/>
    <n v="10.5126433671649"/>
    <n v="123.72945855390201"/>
    <s v="09177274617 / _x000a_ (032) 424-8592"/>
    <s v="bestutpras@gmail.om"/>
    <s v="Private"/>
    <x v="0"/>
    <s v="WTR-MTP"/>
    <x v="2"/>
    <x v="45"/>
    <s v="NC II"/>
    <s v="196 hours"/>
    <s v="WTR No. MTP-202307ELCEIM215-093"/>
    <d v="2023-07-05T00:00:00"/>
    <d v="2023-03-30T00:00:00"/>
    <s v="Rolito V. Escuña, Jr._x000a_Nilo L. Lacea"/>
    <s v="NTTC No. 221807221200357_x000a_NTTC No. 191707121200131"/>
    <s v="7/27/2027_x000a_3/12/2024"/>
    <d v="2024-07-10T00:00:00"/>
    <s v="C"/>
  </r>
  <r>
    <s v="VII"/>
    <x v="1"/>
    <x v="2"/>
    <x v="31"/>
    <s v="1st"/>
    <s v="0722-0083"/>
    <x v="166"/>
    <m/>
    <s v="Jessie James P. Russel / President"/>
    <s v="Lot 2140, Brgy. Cantuod, Balamban, Cebu"/>
    <n v="10.5126433671649"/>
    <n v="123.72945855390201"/>
    <s v="09177274617 / _x000a_ (032) 424-8592"/>
    <s v="bestutpras@gmail.om"/>
    <s v="Private"/>
    <x v="0"/>
    <s v="WTR-MTP"/>
    <x v="1"/>
    <x v="46"/>
    <s v="NC I"/>
    <s v="268 Hours"/>
    <s v="WTR No. MTP-202307MEEEAW106-094"/>
    <d v="2023-07-05T00:00:00"/>
    <d v="2023-03-30T00:00:00"/>
    <s v="Ar-Jay R. Rodrigo_x000a_Juarrieb J. Nahuman_x000a_Charles L. Neri_x000a_Nilo L. Lacea_x000a_Bernando B. Mendez III_x000a_Dwight R. Villegas_x000a_Rolito V. Escuña Jr."/>
    <s v="NTTC No. 222207221200411_x000a_NTTC No. 221907221200084_x000a_NTTC No. 212107221200119_x000a_NTTC No. 222207221200515_x000a_NTTC No. 191807221200347_x000a_NTTC No. 191707221200054_x000a_NTTC No. 201807221200291"/>
    <s v="3/16/2027_x000a_9/4/2024_x000a_1/19/2026_x000a_9/22/2027_x000a_8/19/2024_x000a_1/15/2024_x000a_9/28/2025"/>
    <d v="2024-07-10T00:00:00"/>
    <s v="C"/>
  </r>
  <r>
    <s v="VII"/>
    <x v="1"/>
    <x v="2"/>
    <x v="31"/>
    <s v="1st"/>
    <s v="0722-0083"/>
    <x v="166"/>
    <m/>
    <s v="Jessie James P. Russel / President"/>
    <s v="Lot 2140, Brgy. Cantuod, Balamban, Cebu"/>
    <n v="10.5126433671649"/>
    <n v="123.72945855390201"/>
    <s v="09177274617 / _x000a_ (032) 424-8592"/>
    <s v="bestutpras@gmail.om"/>
    <s v="Private"/>
    <x v="0"/>
    <s v="WTR-MTP"/>
    <x v="1"/>
    <x v="47"/>
    <s v="NC II"/>
    <s v="268 Hours"/>
    <s v="WTR No. MTP-202307MEEEAW206-095"/>
    <d v="2023-07-05T00:00:00"/>
    <d v="2023-03-30T00:00:00"/>
    <s v="Ar-Jay R. Rodrigo_x000a_Juarrieb J. Nahuman_x000a_Charles L. Neri_x000a_Nilo L. Lacea_x000a_Bernando B. Mendez III_x000a_Dwight R. Villegas_x000a_Rolito V. Escuña Jr."/>
    <s v="NTTC No. 222207221200411_x000a_NTTC No. 221907221200084_x000a_NTTC No. 212107221200119_x000a_NTTC No. 222207221200515_x000a_NTTC No. 191807221200347_x000a_NTTC No. 191707221200054_x000a_NTTC No. 201807221200291"/>
    <s v="3/16/2027_x000a_9/4/2024_x000a_1/19/2026_x000a_9/22/2027_x000a_8/19/2024_x000a_1/15/2024_x000a_9/28/2025"/>
    <d v="2024-07-10T00:00:00"/>
    <s v="C"/>
  </r>
  <r>
    <s v="VII"/>
    <x v="1"/>
    <x v="2"/>
    <x v="31"/>
    <s v="1st"/>
    <s v="0722-0083"/>
    <x v="166"/>
    <m/>
    <s v="Jessie James P. Russel / President"/>
    <s v="Lot 2140, Brgy. Cantuod, Balamban, Cebu"/>
    <n v="10.5126433671649"/>
    <n v="123.72945855390201"/>
    <s v="09177274617 / _x000a_ (032) 424-8592"/>
    <s v="bestutpras@gmail.om"/>
    <s v="Private"/>
    <x v="0"/>
    <s v="WTR-MTP"/>
    <x v="1"/>
    <x v="76"/>
    <s v="NC III"/>
    <s v="120 hours"/>
    <s v="WTR No. MTP-202307MEEEAW306-096"/>
    <d v="2023-07-05T00:00:00"/>
    <d v="2023-03-30T00:00:00"/>
    <s v="Charles L. Neri_x000a_Nilo L. Lacea_x000a_Bernardo B. Mendez III_x000a_Dwight R. Villegas"/>
    <s v="NTTC No. 212107221300407_x000a_NTTC No. 232207221300098_x000a_NTTC No. 191807221300346_x000a_NTTC No. 222207221300272"/>
    <s v="8/17/2026_x000a_6/7/2027_x000a_8/19/2024_x000a_5/29/2027"/>
    <d v="2024-07-10T00:00:00"/>
    <s v="C"/>
  </r>
  <r>
    <s v="VII"/>
    <x v="1"/>
    <x v="0"/>
    <x v="29"/>
    <s v="HUC"/>
    <s v="0722-0162"/>
    <x v="99"/>
    <m/>
    <s v="Anthony J. Jabellana / President"/>
    <s v="880 GASVI Bldg., A.S. Fortuna St., Banilad, Cebu City"/>
    <n v="10.343322871213299"/>
    <n v="123.916668892476"/>
    <s v="(032) 345-4366/ 515-9324"/>
    <s v="globalpowerskills@yahoo.com"/>
    <s v="Private"/>
    <x v="0"/>
    <s v="WTR-MTP"/>
    <x v="0"/>
    <x v="39"/>
    <s v="NC II"/>
    <s v="141 hours"/>
    <s v="WTR No. MTP-202307TRSBPP209-097"/>
    <d v="2023-07-07T00:00:00"/>
    <d v="2028-05-19T00:00:00"/>
    <s v="Mary Felia L. Yu"/>
    <s v="NTTC No. 231807221200071"/>
    <d v="2028-01-31T00:00:00"/>
    <d v="2024-08-07T00:00:00"/>
    <s v="C"/>
  </r>
  <r>
    <s v="VII"/>
    <x v="1"/>
    <x v="1"/>
    <x v="29"/>
    <s v="HUC"/>
    <s v="0722-0164"/>
    <x v="78"/>
    <m/>
    <s v="Pedro V. Sandalo, Jr. - School Administrator"/>
    <s v="Bai Center, Cebu South Road, Basak, San Nicolas, Cebu City"/>
    <n v="10.2892744570388"/>
    <n v="123.87256772067801"/>
    <s v="417-5254, 0933-3455013_x000a_ (032) 417-5154_x000a_ 09430542776"/>
    <m/>
    <s v="Private"/>
    <x v="0"/>
    <s v="WTR-MTP"/>
    <x v="10"/>
    <x v="243"/>
    <s v="NC II"/>
    <s v="284 Hours"/>
    <s v="WTR No. MTP-202307CONPVI208-102"/>
    <d v="2023-07-19T00:00:00"/>
    <d v="2028-03-30T00:00:00"/>
    <s v="Leo G. Catubig"/>
    <s v="NTTC No. 231907221200224"/>
    <d v="2027-11-25T00:00:00"/>
    <d v="2024-08-12T00:00:00"/>
    <s v="C"/>
  </r>
  <r>
    <s v="VII"/>
    <x v="1"/>
    <x v="1"/>
    <x v="29"/>
    <s v="HUC"/>
    <s v="0722-0058"/>
    <x v="84"/>
    <m/>
    <s v="Danilo B. Colipano / Tech-Voc Director"/>
    <s v="Natalio Bacalso Ave. Corner Rallos Sr. Street, Sambag 1, Cebu City"/>
    <n v="10.298051878072901"/>
    <n v="123.89059436548899"/>
    <s v="(032) 256-1302 to 04; 255-2331; Fax 254-2434_x000a_ 090798917562"/>
    <m/>
    <s v="Private"/>
    <x v="0"/>
    <s v="WTR-MTP"/>
    <x v="2"/>
    <x v="45"/>
    <s v="NC II"/>
    <s v="196 hours"/>
    <s v="WTR No. MTP-202307ELCEIM215-103"/>
    <d v="2023-07-21T00:00:00"/>
    <d v="2028-04-02T00:00:00"/>
    <s v="Leandro P. Retardo, Jr."/>
    <s v="NTTC No. 211807221200060"/>
    <d v="2024-04-07T00:00:00"/>
    <d v="2024-07-22T00:00:00"/>
    <s v="C"/>
  </r>
  <r>
    <s v="VII"/>
    <x v="1"/>
    <x v="2"/>
    <x v="54"/>
    <s v="2nd"/>
    <s v="0722-0178"/>
    <x v="207"/>
    <m/>
    <s v="Arlene N. Cadano / Administrator"/>
    <s v="Pob. Brgy. 06, Tuburan, Cebu"/>
    <n v="10.7215555214219"/>
    <n v="123.811952713786"/>
    <s v="09086269200"/>
    <m/>
    <s v="Private"/>
    <x v="3"/>
    <s v="WTR"/>
    <x v="9"/>
    <x v="26"/>
    <s v="NC II"/>
    <s v="232 Hours"/>
    <s v="WTR No. 20230722AFFOAP212064"/>
    <d v="2023-07-17T00:00:00"/>
    <d v="2028-07-18T00:00:00"/>
    <s v="Clavel P. Aves_x000a_Flora A. Montebon"/>
    <s v="NC No. 23072202001061_x000a_NC No. 22072202051770"/>
    <s v="4/18/2028_x000a_12/20/2027"/>
    <d v="2024-07-17T00:00:00"/>
    <s v="C"/>
  </r>
  <r>
    <s v="VII"/>
    <x v="1"/>
    <x v="0"/>
    <x v="29"/>
    <s v="HUC"/>
    <s v="0722-0062"/>
    <x v="149"/>
    <m/>
    <s v="Siegfred V. Baldoza / Director, EdTech"/>
    <s v="Colon St., Cebu City"/>
    <n v="10.2987120775639"/>
    <n v="123.901331909668"/>
    <s v="(032) 255-2561/ 345-2178/ 2159"/>
    <m/>
    <s v="Private"/>
    <x v="6"/>
    <s v="WTR-MTP"/>
    <x v="0"/>
    <x v="39"/>
    <s v="NC II"/>
    <s v="141 hours"/>
    <s v="WTR No. MTP-202307TRSBPP209-119"/>
    <d v="2023-08-04T00:00:00"/>
    <d v="2028-04-02T00:00:00"/>
    <s v="Siegfred V. Baldoza"/>
    <s v="NTTC No. 222007221200052"/>
    <d v="2027-01-05T00:00:00"/>
    <d v="2024-08-05T00:00:00"/>
    <s v="C"/>
  </r>
  <r>
    <s v="VII"/>
    <x v="1"/>
    <x v="0"/>
    <x v="29"/>
    <s v="HUC"/>
    <s v="0722-0163"/>
    <x v="125"/>
    <m/>
    <s v="Paulette D. Liu / President"/>
    <s v="Skills Campus, General Maxilom Avenue, Cebu City"/>
    <n v="10.309392424260601"/>
    <n v="123.90447328083199"/>
    <s v="0949-994-7935 / 0917-632-4425 / (032) 234-6102"/>
    <s v="primary@skills.com.ph"/>
    <s v="Private"/>
    <x v="0"/>
    <s v="WTR-MTP"/>
    <x v="10"/>
    <x v="38"/>
    <s v="NC II"/>
    <s v="181 Hours"/>
    <s v="WTR No. MTP-202307CONMAS218-120"/>
    <d v="2023-08-10T00:00:00"/>
    <d v="2027-09-26T00:00:00"/>
    <s v="Teddy M. Taray_x000a_Steve Y. Banzon"/>
    <s v="NTTC No. 191707221200359_x000a_NTTC No. 201707221200078"/>
    <s v="8/18/2024_x000a_1/8/2025"/>
    <d v="2024-08-12T00:00:00"/>
    <s v="C"/>
  </r>
  <r>
    <s v="VII"/>
    <x v="1"/>
    <x v="0"/>
    <x v="29"/>
    <s v="HUC"/>
    <s v="0722-0163"/>
    <x v="125"/>
    <m/>
    <s v="Paulette D. Liu / President"/>
    <s v="Skills Campus, General Maxilom Avenue, Cebu City"/>
    <n v="10.309392424260601"/>
    <n v="123.90447328083199"/>
    <s v="0949-994-7935 / 0917-632-4425 / (032) 234-6102"/>
    <s v="primary@skills.com.ph"/>
    <s v="Private"/>
    <x v="0"/>
    <s v="WTR-MTP"/>
    <x v="10"/>
    <x v="244"/>
    <s v="NC II"/>
    <s v="162 Hours"/>
    <s v="WTR No. MTP-202307CONRSW213-121"/>
    <d v="2023-08-10T00:00:00"/>
    <d v="2027-08-04T00:00:00"/>
    <s v="Teddy M. Taray_x000a_Steve Y. Banzon"/>
    <s v="NTTC No. 211707221200193_x000a_NTTC No.  181707221200268"/>
    <s v="1/12/2025_x000a_7/12/2023"/>
    <d v="2024-08-12T00:00:00"/>
    <s v="C"/>
  </r>
  <r>
    <s v="VII"/>
    <x v="1"/>
    <x v="0"/>
    <x v="29"/>
    <s v="HUC"/>
    <s v="0722-0163"/>
    <x v="125"/>
    <m/>
    <s v="Paulette D. Liu / President"/>
    <s v="Skills Campus, General Maxilom Avenue, Cebu City"/>
    <n v="10.309392424260601"/>
    <n v="123.90447328083199"/>
    <s v="0949-994-7935 / 0917-632-4425 / (032) 234-6102"/>
    <s v="primary@skills.com.ph"/>
    <s v="Private"/>
    <x v="0"/>
    <s v="WTR-MTP"/>
    <x v="10"/>
    <x v="245"/>
    <s v="NC II"/>
    <s v="181 Hours"/>
    <s v="WTR No. MTP-202307CONSCA218-122"/>
    <d v="2023-08-10T00:00:00"/>
    <d v="2027-09-26T00:00:00"/>
    <s v="Teddy M. Taray_x000a_Steve Y. Banzon"/>
    <s v="NTTC No. 211707221200195_x000a_NTTC No.  201707221200079"/>
    <s v="1/12/2025_x000a_1/8/2025"/>
    <d v="2024-08-12T00:00:00"/>
    <s v="C"/>
  </r>
  <r>
    <s v="VII"/>
    <x v="1"/>
    <x v="0"/>
    <x v="29"/>
    <s v="HUC"/>
    <s v="0722-0163"/>
    <x v="125"/>
    <m/>
    <s v="Paulette D. Liu / President"/>
    <s v="Skills Campus, General Maxilom Avenue, Cebu City"/>
    <n v="10.309392424260601"/>
    <n v="123.90447328083199"/>
    <s v="0949-994-7935 / 0917-632-4425 / (032) 234-6102"/>
    <s v="primary@skills.com.ph"/>
    <s v="Private"/>
    <x v="0"/>
    <s v="WTR-MTP"/>
    <x v="10"/>
    <x v="246"/>
    <s v="NC II"/>
    <s v="116 Hours"/>
    <s v="WTR No. MTP-20230CONSFI212-123"/>
    <d v="2023-08-10T00:00:00"/>
    <d v="2027-10-16T00:00:00"/>
    <s v="Teddy M. Taray_x000a_Steve Y. Banzon"/>
    <s v="NTTC No. 211707221200194_x000a_NTTC No. 211707221200112"/>
    <s v="12/11/2024_x000a_12/11/2024"/>
    <d v="2024-08-12T00:00:00"/>
    <s v="C"/>
  </r>
  <r>
    <s v="VII"/>
    <x v="1"/>
    <x v="0"/>
    <x v="29"/>
    <s v="HUC"/>
    <s v="0722-0163"/>
    <x v="125"/>
    <m/>
    <s v="Paulette D. Liu / President"/>
    <s v="Skills Campus, General Maxilom Avenue, Cebu City"/>
    <n v="10.309392424260601"/>
    <n v="123.90447328083199"/>
    <s v="0949-994-7935 / 0917-632-4425 / (032) 234-6102"/>
    <s v="primary@skills.com.ph"/>
    <s v="Private"/>
    <x v="0"/>
    <s v="WTR-MTP"/>
    <x v="10"/>
    <x v="237"/>
    <s v="NC II"/>
    <s v="117 Hours"/>
    <s v="WTTR No. MTP-202307CONTIL218-124"/>
    <d v="2023-08-10T00:00:00"/>
    <d v="2027-03-07T00:00:00"/>
    <s v="_x000a_Steve Y. Banzon"/>
    <s v="NTTC No. 191707221200436"/>
    <d v="2024-08-06T00:00:00"/>
    <d v="2024-08-12T00:00:00"/>
    <s v="C"/>
  </r>
  <r>
    <s v="VII"/>
    <x v="1"/>
    <x v="5"/>
    <x v="19"/>
    <s v="3rd"/>
    <s v="0722-0004"/>
    <x v="115"/>
    <m/>
    <s v="Engr. Ricardo V. Davidon / Center Administrator"/>
    <s v="Poblacion, Carmen, Cebu"/>
    <n v="10.588089474368299"/>
    <n v="124.016935380836"/>
    <s v="(032) 429-9305 / 200-8127"/>
    <s v="ptccarmen@tesda.gov.ph"/>
    <s v="Public"/>
    <x v="1"/>
    <s v="WTR-MTP"/>
    <x v="9"/>
    <x v="247"/>
    <s v="NC II"/>
    <s v="336 Hours"/>
    <s v="WTR No. MTP-202307AFFACP213-125"/>
    <d v="2023-08-17T00:00:00"/>
    <d v="2028-03-30T00:00:00"/>
    <s v="Emelie A. Alcordo"/>
    <s v="NTTC No. 2019072212000087"/>
    <d v="2024-02-17T00:00:00"/>
    <d v="2024-08-19T00:00:00"/>
    <s v="C"/>
  </r>
  <r>
    <s v="VII"/>
    <x v="1"/>
    <x v="5"/>
    <x v="19"/>
    <s v="3rd"/>
    <s v="0722-0004"/>
    <x v="115"/>
    <m/>
    <s v="Engr. Ricardo V. Davidon / Center Administrator"/>
    <s v="Poblacion, Carmen, Cebu"/>
    <n v="10.588089474368299"/>
    <n v="124.016935380836"/>
    <s v="(032) 429-9305 / 200-8127"/>
    <s v="ptccarmen@tesda.gov.ph"/>
    <s v="Public"/>
    <x v="1"/>
    <s v="WTR-MTP"/>
    <x v="11"/>
    <x v="238"/>
    <s v="NC II"/>
    <s v="275 Hours"/>
    <s v="WTR No. MTP-202307GRMDRM205-126"/>
    <d v="2023-08-17T00:00:00"/>
    <d v="2028-05-19T00:00:00"/>
    <s v="Pedrita A. Cabonilas"/>
    <s v="NTTC No. 191607221200150"/>
    <d v="2024-04-14T00:00:00"/>
    <d v="2024-08-19T00:00:00"/>
    <s v="C"/>
  </r>
  <r>
    <s v="VII"/>
    <x v="1"/>
    <x v="5"/>
    <x v="37"/>
    <s v="Component"/>
    <s v="0722-0097"/>
    <x v="182"/>
    <s v="(Formerly: Rosemont Hills Montessori Academy Corporation)"/>
    <s v="Ma. Yvonne R. Montilla, M. Ed. / School President"/>
    <s v="Deca Homes, Sabang, Danao City, Cebu, Philippines, 6004"/>
    <n v="10.5025895697556"/>
    <n v="124.027183294328"/>
    <s v="0943-688-6789/0922-868-7314 / (032) 383-2392/517-3278"/>
    <m/>
    <s v="Private"/>
    <x v="0"/>
    <s v="WTR"/>
    <x v="2"/>
    <x v="16"/>
    <s v="NC II"/>
    <s v="280 Hours"/>
    <s v="WTR No. 20230722ELCCSS213068"/>
    <d v="2023-08-18T00:00:00"/>
    <d v="2028-08-22T00:00:00"/>
    <s v="Amil Kusain P. Tan II"/>
    <s v="NTTC No. 212110431200561"/>
    <d v="2026-10-05T00:00:00"/>
    <d v="2024-08-19T00:00:00"/>
    <s v="C"/>
  </r>
  <r>
    <s v="VII"/>
    <x v="1"/>
    <x v="5"/>
    <x v="37"/>
    <s v="Component"/>
    <s v="0722-0102"/>
    <x v="187"/>
    <m/>
    <s v="DR. JUNREY M. MONTECALVO, President"/>
    <s v="Lang-Lang Cogon-Cruz, Danao City, Cebu, Region VII (Central Visayas), 6004"/>
    <n v="10.529505"/>
    <n v="123.981268"/>
    <s v="887-5660"/>
    <m/>
    <s v="Private"/>
    <x v="0"/>
    <s v="WTR"/>
    <x v="3"/>
    <x v="9"/>
    <s v="NC II"/>
    <s v="217 Hours"/>
    <s v="WTR No. 20230722ALTDRV204041"/>
    <d v="2023-05-10T00:00:00"/>
    <d v="2023-05-11T00:00:00"/>
    <s v="Warsito B. Capangpangan, Jr."/>
    <n v="211807221200283"/>
    <s v="Not indicated"/>
    <d v="2024-07-15T00:00:00"/>
    <s v="C"/>
  </r>
  <r>
    <s v="VII"/>
    <x v="1"/>
    <x v="0"/>
    <x v="29"/>
    <s v="HUC"/>
    <s v="0722-0077"/>
    <x v="158"/>
    <m/>
    <s v="Ana Liza M. Augusto - Institution Head"/>
    <s v="362 Don Mariano Cui St. corner N. Escario St. Capitol Site, Cebu City"/>
    <n v="10.3244329810623"/>
    <n v="123.890733776613"/>
    <s v="(032) 328-9150_x000a_ 09166601748"/>
    <s v="aaahospitalitytaci@gmail.com"/>
    <s v="Private"/>
    <x v="0"/>
    <s v="WTR-MTP"/>
    <x v="0"/>
    <x v="248"/>
    <s v="NC II"/>
    <s v="210 Hours"/>
    <s v="WTR No. MTP-202307TRSBRT213-134"/>
    <d v="2023-08-30T00:00:00"/>
    <d v="2028-12-11T00:00:00"/>
    <s v="Sherwin S. Ylaya"/>
    <s v="NTTC No. 232107221200039"/>
    <d v="2028-01-25T00:00:00"/>
    <d v="2024-09-03T00:00:00"/>
    <s v="C"/>
  </r>
  <r>
    <s v="VII"/>
    <x v="1"/>
    <x v="0"/>
    <x v="29"/>
    <s v="HUC"/>
    <s v="0722-0077"/>
    <x v="158"/>
    <m/>
    <s v="Ana Liza M. Augusto - Institution Head"/>
    <s v="362 Don Mariano Cui St. corner N. Escario St. Capitol Site, Cebu City"/>
    <n v="10.3244329810623"/>
    <n v="123.890733776613"/>
    <s v="(032) 328-9150_x000a_ 09166601748"/>
    <s v="aaahospitalitytaci@gmail.com"/>
    <s v="Private"/>
    <x v="0"/>
    <s v="WTR-MTP"/>
    <x v="0"/>
    <x v="233"/>
    <s v="NC II"/>
    <s v="462 Hours"/>
    <s v="WTR No. MTP-202307TRSBAR213-135"/>
    <d v="2023-08-30T00:00:00"/>
    <d v="2028-12-11T00:00:00"/>
    <s v="Duffy O. Obeso"/>
    <s v="NTTC No. 222207221200128"/>
    <d v="2027-03-08T00:00:00"/>
    <d v="2024-09-03T00:00:00"/>
    <s v="C"/>
  </r>
  <r>
    <s v="VII"/>
    <x v="1"/>
    <x v="2"/>
    <x v="36"/>
    <s v="3rd"/>
    <s v="0722-0095"/>
    <x v="158"/>
    <m/>
    <s v="Ana Liza M. Augusto - Institution Head"/>
    <s v="Lamac, New Bago, Asturias, Cebu"/>
    <n v="10.632855179097399"/>
    <n v="123.76546660696"/>
    <s v="(032) 328-9150_x000a_ 09166601748"/>
    <s v="aaahospitalitytaci@gmail.com"/>
    <s v="Private"/>
    <x v="0"/>
    <s v="WTR-MTP"/>
    <x v="9"/>
    <x v="247"/>
    <s v="NC II"/>
    <s v="360 Hours"/>
    <s v="WTR No. MTP-202307AFFACP213-130"/>
    <d v="2023-08-30T00:00:00"/>
    <d v="2027-12-13T00:00:00"/>
    <s v="Julius C. Villasorda"/>
    <s v="NTTC No. 231807221200210"/>
    <d v="2028-03-23T00:00:00"/>
    <d v="2024-09-04T00:00:00"/>
    <s v="C"/>
  </r>
  <r>
    <s v="VII"/>
    <x v="1"/>
    <x v="2"/>
    <x v="36"/>
    <s v="3rd"/>
    <s v="0722-0095"/>
    <x v="158"/>
    <m/>
    <s v="Ana Liza M. Augusto - Institution Head"/>
    <s v="Lamac, New Bago, Asturias, Cebu"/>
    <n v="10.632855179097399"/>
    <n v="123.76546660696"/>
    <s v="(032) 328-9150_x000a_ 09166601748"/>
    <s v="aaahospitalitytaci@gmail.com"/>
    <s v="Private"/>
    <x v="0"/>
    <s v="WTR-MTP"/>
    <x v="9"/>
    <x v="41"/>
    <s v="NC II"/>
    <s v="256 Hours"/>
    <s v="WTR No. MTP-202307AFFOAP212-131"/>
    <d v="2023-08-30T00:00:00"/>
    <d v="2027-12-15T00:00:00"/>
    <s v="Julius C. Villasorda"/>
    <s v="NTTC No. 231807221200003"/>
    <d v="2027-11-03T00:00:00"/>
    <d v="2024-09-04T00:00:00"/>
    <s v="C"/>
  </r>
  <r>
    <s v="VII"/>
    <x v="1"/>
    <x v="2"/>
    <x v="36"/>
    <s v="3rd"/>
    <s v="0722-0095"/>
    <x v="158"/>
    <m/>
    <s v="Ana Liza M. Augusto - Institution Head"/>
    <s v="Lamac, New Bago, Asturias, Cebu"/>
    <n v="10.632855179097399"/>
    <n v="123.76546660696"/>
    <s v="(032) 328-9150_x000a_ 09166601748"/>
    <s v="aaahospitalitytaci@gmail.com"/>
    <s v="Private"/>
    <x v="0"/>
    <s v="WTR-MTP"/>
    <x v="1"/>
    <x v="46"/>
    <s v="NC I"/>
    <s v="348 Hours"/>
    <s v="WTR No. MTP-202307MEEEAW106-132"/>
    <d v="2023-08-30T00:00:00"/>
    <d v="2027-08-25T00:00:00"/>
    <s v="Belinda C. Dacoco_x000a_Riomevie B. Canencia"/>
    <s v="NTTC No. 232307221200175_x000a_NTTC No. 212107221200464"/>
    <s v="3/20/2028_x000a_8/8/2026"/>
    <d v="2024-09-04T00:00:00"/>
    <s v="C"/>
  </r>
  <r>
    <s v="VII"/>
    <x v="1"/>
    <x v="2"/>
    <x v="36"/>
    <s v="3rd"/>
    <s v="0722-0095"/>
    <x v="158"/>
    <m/>
    <s v="Ana Liza M. Augusto - Institution Head"/>
    <s v="Lamac, New Bago, Asturias, Cebu"/>
    <n v="10.632855179097399"/>
    <n v="123.76546660696"/>
    <s v="(032) 328-9150_x000a_ 09166601748"/>
    <s v="aaahospitalitytaci@gmail.com"/>
    <s v="Private"/>
    <x v="0"/>
    <s v="WTR-MTP"/>
    <x v="1"/>
    <x v="47"/>
    <s v="NC II"/>
    <s v="348 Hours"/>
    <s v="WTR No. MTP-202307MEEEAW206-133"/>
    <d v="2023-08-30T00:00:00"/>
    <d v="2027-08-25T00:00:00"/>
    <s v="Belinda C. Dacoco_x000a_Riomevie B. Canencia"/>
    <s v="NTTC No. 232307221200175_x000a_NTTC No. 212107221200464"/>
    <s v="3/20/2028_x000a_8/8/2026"/>
    <d v="2024-09-04T00:00:00"/>
    <s v="C"/>
  </r>
  <r>
    <s v="VII"/>
    <x v="1"/>
    <x v="0"/>
    <x v="42"/>
    <s v="1st"/>
    <s v="0722-0019"/>
    <x v="117"/>
    <m/>
    <s v="Edgar B. Capa, Jr."/>
    <s v="Calajo-an, Minglanilla, Cebu"/>
    <n v="10.2422186929366"/>
    <n v="123.80532599007"/>
    <s v="(032) 427-4919"/>
    <s v="ptcminglaninlla@tesda.gov.ph"/>
    <s v="Public"/>
    <x v="1"/>
    <s v="WTR-MTP"/>
    <x v="2"/>
    <x v="45"/>
    <s v="NC II"/>
    <s v="196 hours"/>
    <s v="WTR No. MTP-202307ELCEIM215-137"/>
    <d v="2023-10-09T00:00:00"/>
    <d v="2028-03-30T00:00:00"/>
    <s v="Kenneth Lothar M. Cañizares_x000a_Venerando T. Panday"/>
    <s v="NTTC No. 232307221200097_x000a_NTTC No. 221807461200440"/>
    <s v="12/15/2027_x000a_8/4/2027"/>
    <d v="2025-06-13T00:00:00"/>
    <s v="C"/>
  </r>
  <r>
    <s v="VII"/>
    <x v="1"/>
    <x v="0"/>
    <x v="42"/>
    <s v="1st"/>
    <s v="0722-0019"/>
    <x v="117"/>
    <m/>
    <s v="Edgar B. Capa, Jr."/>
    <s v="Calajo-an, Minglanilla, Cebu"/>
    <n v="10.2422186929366"/>
    <n v="123.80532599007"/>
    <s v="(032) 427-4919"/>
    <s v="ptcminglaninlla@tesda.gov.ph"/>
    <s v="Public"/>
    <x v="1"/>
    <s v="WTR-MTP"/>
    <x v="1"/>
    <x v="47"/>
    <s v="NC II"/>
    <s v="268 Hours"/>
    <s v="WTR No. MTP-202307MEEEAW206-138"/>
    <d v="2023-10-09T00:00:00"/>
    <d v="2028-03-30T00:00:00"/>
    <s v="Thomas F. Solon"/>
    <s v="NTTC No. 221807221200590"/>
    <d v="2027-11-28T00:00:00"/>
    <d v="2025-06-13T00:00:00"/>
    <s v="C"/>
  </r>
  <r>
    <s v="VII"/>
    <x v="1"/>
    <x v="1"/>
    <x v="50"/>
    <s v="1st"/>
    <s v="0722-0182"/>
    <x v="208"/>
    <m/>
    <s v="Mira Thelma V.Almirante"/>
    <s v="165 Lakandula Street Poblacion Argao, Cebu, Region VII (Philippines), 6021"/>
    <n v="9.8832678999999999"/>
    <n v="123.604461"/>
    <s v="09694212096 / 09234380248"/>
    <s v="Lanreach.123456@gmail.com"/>
    <s v="Private"/>
    <x v="0"/>
    <s v="WTR"/>
    <x v="1"/>
    <x v="6"/>
    <s v="NC II"/>
    <s v="268 Hours"/>
    <s v="WTR No. 20230722MEEEAW206081"/>
    <d v="2023-10-26T00:00:00"/>
    <d v="2028-10-27T00:00:00"/>
    <s v="Reachly M. Lanawan"/>
    <s v="NTTC No. 212107221200025"/>
    <d v="2026-01-17T00:00:00"/>
    <d v="2025-04-21T00:00:00"/>
    <s v="C"/>
  </r>
  <r>
    <s v="VII"/>
    <x v="1"/>
    <x v="4"/>
    <x v="44"/>
    <s v="1st"/>
    <s v="0722-0076"/>
    <x v="116"/>
    <m/>
    <s v="Janice D. Lucmong - Center Administrator"/>
    <s v="Guimbawi-an, Poblacion, Daanbantayan, Cebu"/>
    <n v="11.2537426850758"/>
    <n v="124.00586130968099"/>
    <s v="(032) 437-8159_x000a_ (038) 437-3781"/>
    <s v="ptcdaanbantayan@tesda.gov.ph"/>
    <s v="Public"/>
    <x v="1"/>
    <s v="WTR-MTP"/>
    <x v="1"/>
    <x v="46"/>
    <s v="NC I"/>
    <s v="268 Hours"/>
    <s v="WTR No. MTP-202307MEEEAW106-140"/>
    <d v="2023-11-06T00:00:00"/>
    <d v="2027-10-27T00:00:00"/>
    <s v="Gilberto P. Pellazo_x000a_Pierre Valmond C. Aribal_x000a_Robelito S. Patalinghug"/>
    <s v="NTTC No. 232307221200146_x000a_NTTC No. 222207221200194_x000a_NTTC No. 201707221200139"/>
    <s v="12/4/2027_x000a_4/7/2027_x000a_2/17/2025"/>
    <d v="2025-08-14T00:00:00"/>
    <s v="C"/>
  </r>
  <r>
    <s v="VII"/>
    <x v="1"/>
    <x v="0"/>
    <x v="42"/>
    <s v="1st"/>
    <s v="0722-0110"/>
    <x v="188"/>
    <m/>
    <s v="Arcile S. Padrigao - President"/>
    <s v="3rd Floor J&amp;D Building National Highway Pakigne, Minglanilla, Cebu, Region VII (Central Visayas), 6046"/>
    <n v="10.2527343367237"/>
    <n v="123.80748066082"/>
    <s v="0956-849-8347 /(032) 505-9587"/>
    <m/>
    <s v="Private"/>
    <x v="0"/>
    <s v="WTR-MTP"/>
    <x v="4"/>
    <x v="231"/>
    <s v="NC II"/>
    <s v="120 hours"/>
    <s v="WTR No. MTP-202307HHCHIL208-136"/>
    <d v="2023-10-03T00:00:00"/>
    <d v="2027-09-20T00:00:00"/>
    <s v="Arcile S. Padrigao"/>
    <s v="NTTC No. 221907221200133"/>
    <d v="2026-12-13T00:00:00"/>
    <d v="2025-07-17T00:00:00"/>
    <s v="C"/>
  </r>
  <r>
    <s v="VII"/>
    <x v="1"/>
    <x v="0"/>
    <x v="29"/>
    <s v="HUC"/>
    <s v="0722-0032"/>
    <x v="133"/>
    <m/>
    <s v="Wilkie E. Reroma-RTC Chief/Center Administration"/>
    <s v="Archbishop Reyes Ave., Cor. Salinas Drive, Lahug, Cebu City"/>
    <n v="10.326306333009599"/>
    <n v="123.906346830495"/>
    <s v="412-7267 / 09171183863"/>
    <s v="rtccebu@tesda.gov.ph"/>
    <s v="Public"/>
    <x v="1"/>
    <s v="WTR"/>
    <x v="17"/>
    <x v="249"/>
    <s v="NC II"/>
    <s v="528 Hours"/>
    <s v="WTR No. 20230722HVCDRA221085"/>
    <d v="2023-11-22T00:00:00"/>
    <d v="2028-11-23T00:00:00"/>
    <s v="Mateo A. Alin, Jr."/>
    <s v="NTTC No. 232207221200411"/>
    <d v="2027-05-31T00:00:00"/>
    <d v="2025-08-08T00:00:00"/>
    <s v="C"/>
  </r>
  <r>
    <s v="VII"/>
    <x v="1"/>
    <x v="5"/>
    <x v="37"/>
    <s v="Component"/>
    <s v="0722-0161"/>
    <x v="82"/>
    <m/>
    <s v="Marylou N. Ceniza - President"/>
    <s v="Brgy. Looc, Danao City"/>
    <n v="7.0687837441584103"/>
    <n v="125.611733694291"/>
    <s v="318-9161, 0932-7676573, 0917-5536467"/>
    <s v="cnl2017global@gmail.com"/>
    <s v="Private"/>
    <x v="0"/>
    <s v="WTR-MTP"/>
    <x v="0"/>
    <x v="39"/>
    <s v="NC II"/>
    <s v="141 hours"/>
    <s v="WTR No. MTP-202307TRSBPP209-141"/>
    <d v="2023-11-21T00:00:00"/>
    <d v="2027-12-27T00:00:00"/>
    <s v="Corrie Shayne G. Perez"/>
    <s v="NTTC No. 221807221200452"/>
    <d v="2027-08-14T00:00:00"/>
    <d v="2025-07-02T00:00:00"/>
    <s v="C"/>
  </r>
  <r>
    <s v="VII"/>
    <x v="1"/>
    <x v="5"/>
    <x v="37"/>
    <s v="Component"/>
    <s v="0722-0161"/>
    <x v="82"/>
    <m/>
    <s v="Marylou N. Ceniza - President"/>
    <s v="Brgy. Looc, Danao City"/>
    <n v="7.0687837441584103"/>
    <n v="125.611733694291"/>
    <s v="318-9161, 0932-7676573, 0917-5536467"/>
    <s v="cnl2017global@gmail.com"/>
    <s v="Private"/>
    <x v="0"/>
    <s v="WTR-MTP"/>
    <x v="0"/>
    <x v="40"/>
    <s v="NC II"/>
    <s v="316 hours"/>
    <s v="WTR No. MTP-202307TRSCOK214-142"/>
    <d v="2023-11-21T00:00:00"/>
    <d v="2028-03-30T00:00:00"/>
    <s v="Corrie Shayne G. Perez"/>
    <s v="NTTC No. 221807221200284"/>
    <d v="2023-12-04T00:00:00"/>
    <d v="2025-07-02T00:00:00"/>
    <s v="C"/>
  </r>
  <r>
    <s v="VII"/>
    <x v="1"/>
    <x v="5"/>
    <x v="37"/>
    <s v="Component"/>
    <s v="0722-0161"/>
    <x v="82"/>
    <m/>
    <s v="Marylou N. Ceniza - President"/>
    <s v="Brgy. Looc, Danao City"/>
    <n v="7.0687837441584103"/>
    <n v="125.611733694291"/>
    <s v="318-9161, 0932-7676573, 0917-5536467"/>
    <s v="cnl2017global@gmail.com"/>
    <s v="Private"/>
    <x v="0"/>
    <s v="WTR-MTP"/>
    <x v="0"/>
    <x v="232"/>
    <s v="NC II"/>
    <s v="436 hours"/>
    <s v="WTR No. MTP-202307TRSHSK213-143"/>
    <d v="2023-11-21T00:00:00"/>
    <d v="2028-03-30T00:00:00"/>
    <s v="Marie Ann B. Barneso"/>
    <s v="NTTC No. 211907221200014"/>
    <d v="2025-12-17T00:00:00"/>
    <d v="2025-07-02T00:00:00"/>
    <s v="C"/>
  </r>
  <r>
    <s v="VII"/>
    <x v="1"/>
    <x v="4"/>
    <x v="32"/>
    <s v="Component"/>
    <s v="0722-0111"/>
    <x v="206"/>
    <m/>
    <s v="Kenneth L. Sotto - President/CEO"/>
    <s v="National Road, Purok Agila, 4th District, Taytayan, City of Bogo, Cebu, Region VII (Central Visayas) 6010"/>
    <n v="11.049208348225999"/>
    <n v="123.991413936664"/>
    <s v="0917-328-7545"/>
    <s v="km100skillsandtrainingcenter@gmail.com."/>
    <s v="Private"/>
    <x v="0"/>
    <s v="WTR-MTP"/>
    <x v="0"/>
    <x v="39"/>
    <s v="NC II"/>
    <s v="141 hours"/>
    <s v="WTR No. MTP-202307TRSBPP209-144"/>
    <d v="2023-11-28T00:00:00"/>
    <d v="2028-06-19T00:00:00"/>
    <s v="Leobecca B. Pestaño_x000a_Jessel M. Omas-as"/>
    <s v="NTTC No. 191907221200461_x000a_NTTC No. 232207221200007"/>
    <s v="9/18/2024_x000a_2/9/2028"/>
    <d v="2025-07-23T00:00:00"/>
    <s v="C"/>
  </r>
  <r>
    <s v="VII"/>
    <x v="1"/>
    <x v="4"/>
    <x v="32"/>
    <s v="Component"/>
    <s v="0722-0111"/>
    <x v="206"/>
    <m/>
    <s v="Kenneth L. Sotto - President/CEO"/>
    <s v="National Road, Purok Agila, 4th District, Taytayan, City of Bogo, Cebu, Region VII (Central Visayas) 6010"/>
    <n v="11.049208348225999"/>
    <n v="123.991413936664"/>
    <s v="0917-328-7545"/>
    <s v="km100skillsandtrainingcenter@gmail.com."/>
    <s v="Private"/>
    <x v="0"/>
    <s v="WTR-MTP"/>
    <x v="3"/>
    <x v="43"/>
    <s v="NC II"/>
    <s v="118 Hours"/>
    <s v="WTR No. MTP-202307ALTDRV204-145"/>
    <d v="2023-11-28T00:00:00"/>
    <d v="2028-06-19T00:00:00"/>
    <s v="Rene P. Balane_x000a_Randy M. Aguilar"/>
    <s v="NTTC No. 222207221200276_x000a_NTTC No. 211707221200146"/>
    <s v="5/16/2027_x000a_1/28/2026"/>
    <d v="2025-07-23T00:00:00"/>
    <s v="C"/>
  </r>
  <r>
    <s v="VII"/>
    <x v="1"/>
    <x v="4"/>
    <x v="32"/>
    <s v="Component"/>
    <s v="0722-0111"/>
    <x v="206"/>
    <m/>
    <s v="Kenneth L. Sotto - President/CEO"/>
    <s v="National Road, Purok Agila, 4th District, Taytayan, City of Bogo, Cebu, Region VII (Central Visayas) 6010"/>
    <n v="11.049208348225999"/>
    <n v="123.991413936664"/>
    <s v="0917-328-7545"/>
    <s v="km100skillsandtrainingcenter@gmail.com."/>
    <s v="Private"/>
    <x v="0"/>
    <s v="WTR-MTP"/>
    <x v="1"/>
    <x v="47"/>
    <s v="NC II"/>
    <s v="268 Hours"/>
    <s v="WTR No. MTP-202307MEEEAW206-146"/>
    <d v="2023-11-28T00:00:00"/>
    <d v="2028-06-19T00:00:00"/>
    <s v="Andy A. Barda_x000a_Randy M. Aguilar"/>
    <s v="NTTC No. 191607221200301_x000a_NTTC No. 211707221200447"/>
    <s v="6/18/2024_x000a_11/2/2026"/>
    <d v="2025-07-23T00:00:00"/>
    <s v="C"/>
  </r>
  <r>
    <s v="VII"/>
    <x v="1"/>
    <x v="0"/>
    <x v="29"/>
    <s v="HUC"/>
    <s v="0722-0177"/>
    <x v="193"/>
    <m/>
    <s v="Jonathan H. Crodua - TVI Director"/>
    <s v="APT 7 &amp; 8 Lopez Compound B. Aranas Extension Duljo (Pob.), Cebu City (Capital), Cebu, Region VII (Central Visayas), 6000"/>
    <n v="10.2948515999362"/>
    <n v="123.884745207818"/>
    <s v="(032) 232-9091 / 0956-5973982"/>
    <s v="rizalina_56@yahoo.com"/>
    <s v="Private"/>
    <x v="0"/>
    <s v="WTR-MTP"/>
    <x v="0"/>
    <x v="39"/>
    <s v="NC II"/>
    <s v="141 Hous"/>
    <s v="WTR No. MTP-202307TRSBPP209-147"/>
    <d v="2023-11-29T00:00:00"/>
    <d v="2028-10-26T00:00:00"/>
    <s v="Rizalina O. Manloloyo"/>
    <s v="NTTC No. 222207221200412"/>
    <d v="2027-03-01T00:00:00"/>
    <d v="2025-04-23T00:00:00"/>
    <s v="C"/>
  </r>
  <r>
    <s v="VII"/>
    <x v="1"/>
    <x v="2"/>
    <x v="49"/>
    <s v="2nd"/>
    <s v="0722-0180"/>
    <x v="209"/>
    <s v="(Formerly: Lyceum De Cebu, Inc.)"/>
    <s v="Alma R. Jaranilla - President"/>
    <s v="Brgy. Poblacion, Barili, Cebu"/>
    <n v="10.116579902855101"/>
    <n v="123.503549323158"/>
    <s v="0998-958-4399 / (032) 255-2981"/>
    <s v="lyceumbarilicebu@gmail.com"/>
    <s v="Private"/>
    <x v="0"/>
    <s v="WTR"/>
    <x v="1"/>
    <x v="8"/>
    <s v="NC I"/>
    <s v="268 Hours"/>
    <s v="WTR No. 20230722MEEEAW106086"/>
    <d v="2023-12-01T00:00:00"/>
    <d v="2023-12-04T00:00:00"/>
    <s v="Flordelito Ortiz, Jr._x000a_Ramonito C. Yupte"/>
    <s v="NTTC No. 201807221200092_x000a_NTTC No. 212107221200435"/>
    <s v="10/3/2024_x000a_4/17/2026"/>
    <d v="2025-07-04T00:00:00"/>
    <s v="C"/>
  </r>
  <r>
    <s v="VII"/>
    <x v="1"/>
    <x v="0"/>
    <x v="29"/>
    <s v="HUC"/>
    <s v="Not Found"/>
    <x v="136"/>
    <m/>
    <s v="Elizabeth M. Lopez - Director"/>
    <s v="491 Archbishop Reyes Ave., Bo. Luz, Cebu City"/>
    <n v="10.323894247831401"/>
    <n v="123.90729105014699"/>
    <s v="(032) 412-7131"/>
    <s v="bcpdcebu@yahoo.com                                                               bctechvoc@gmail.com                                                       bcpdcebufoundation@gmail.com"/>
    <s v="Private"/>
    <x v="0"/>
    <s v="WTR-MTP"/>
    <x v="0"/>
    <x v="39"/>
    <s v="NC II"/>
    <s v="141 hours"/>
    <s v="WTR No. MTP-202307TRSBPP209-151"/>
    <d v="2023-12-12T00:00:00"/>
    <d v="2028-08-07T00:00:00"/>
    <s v="Lorna P. Gales_x000a_Mary Christine A. Torregosa"/>
    <s v="NTTC No. 222207221200080_x000a_NTTC No. 232307221200163"/>
    <s v="2/2/2027_x000a_10/25/2026"/>
    <d v="2025-08-22T00:00:00"/>
    <s v="C"/>
  </r>
  <r>
    <s v="VII"/>
    <x v="1"/>
    <x v="0"/>
    <x v="29"/>
    <s v="HUC"/>
    <s v="Not Found"/>
    <x v="136"/>
    <m/>
    <s v="Elizabeth M. Lopez - Director"/>
    <s v="491 Archbishop Reyes Ave., Bo. Luz, Cebu City"/>
    <n v="10.323894247831401"/>
    <n v="123.90729105014699"/>
    <s v="(032) 412-7131"/>
    <s v="bcpdcebu@yahoo.com                                                               bctechvoc@gmail.com                                                       bcpdcebufoundation@gmail.com"/>
    <s v="Private"/>
    <x v="0"/>
    <s v="WTR-MTP"/>
    <x v="0"/>
    <x v="40"/>
    <s v="NC II"/>
    <s v="316 hours"/>
    <s v="WTR No. MTP-202307TRSCOK214-152"/>
    <d v="2023-12-12T00:00:00"/>
    <d v="2028-08-07T00:00:00"/>
    <s v="Lorna P. Gales_x000a_Mary Christine A. Torregosa"/>
    <s v="NTTC No. 191707221200207_x000a_NTTC No. 232307221200162"/>
    <s v="4/9/2024_x000a_7/26/2026"/>
    <d v="2025-08-22T00:00:00"/>
    <s v="C"/>
  </r>
  <r>
    <s v="VII"/>
    <x v="1"/>
    <x v="0"/>
    <x v="29"/>
    <s v="HUC"/>
    <s v="Not Found"/>
    <x v="136"/>
    <m/>
    <s v="Elizabeth M. Lopez - Director"/>
    <s v="491 Archbishop Reyes Ave., Bo. Luz, Cebu City"/>
    <n v="10.323894247831401"/>
    <n v="123.90729105014699"/>
    <s v="(032) 412-7131"/>
    <s v="bcpdcebu@yahoo.com                                                               bctechvoc@gmail.com                                                       bcpdcebufoundation@gmail.com"/>
    <s v="Private"/>
    <x v="0"/>
    <s v="WTR-MTP"/>
    <x v="0"/>
    <x v="55"/>
    <s v="NC II"/>
    <s v="356 Hours"/>
    <s v="WTR No. MTP-202307TRSFBS213-153"/>
    <d v="2023-12-12T00:00:00"/>
    <d v="2028-08-07T00:00:00"/>
    <s v="Mary Cathrine C. Gallardo_x000a_Evelyn T. Tangarorang"/>
    <s v="NTTC No. 201707221200297_x000a_NTTC No. 211707221200328"/>
    <s v="3/1/2025_x000a_5/2/2026"/>
    <d v="2025-08-22T00:00:00"/>
    <s v="C"/>
  </r>
  <r>
    <s v="VII"/>
    <x v="1"/>
    <x v="0"/>
    <x v="29"/>
    <s v="HUC"/>
    <s v="Not Found"/>
    <x v="136"/>
    <m/>
    <s v="Elizabeth M. Lopez - Director"/>
    <s v="491 Archbishop Reyes Ave., Bo. Luz, Cebu City"/>
    <n v="10.323894247831401"/>
    <n v="123.90729105014699"/>
    <s v="(032) 412-7131"/>
    <s v="bcpdcebu@yahoo.com                                                               bctechvoc@gmail.com                                                       bcpdcebufoundation@gmail.com"/>
    <s v="Private"/>
    <x v="0"/>
    <s v="WTR-MTP"/>
    <x v="0"/>
    <x v="232"/>
    <s v="NC II"/>
    <s v="436 hours"/>
    <s v="WTR No. MTP-202307TRSHSK213-154"/>
    <d v="2023-12-12T00:00:00"/>
    <d v="2028-08-07T00:00:00"/>
    <s v="Pamela T. Abella_x000a_Annabelle C. Navarro"/>
    <s v="NTTC No. 231907221200035_x000a_NTTC No. 201807221200289"/>
    <s v="3/12/2028_x000a_10/8/2025"/>
    <d v="2025-08-22T00:00:00"/>
    <s v="C"/>
  </r>
  <r>
    <s v="VII"/>
    <x v="1"/>
    <x v="0"/>
    <x v="29"/>
    <s v="HUC"/>
    <s v="0722-0077"/>
    <x v="158"/>
    <m/>
    <s v="Ana Liza M. Augusto - Institution Head"/>
    <s v="362 Don Mariano Cui St. corner N. Escario St. Capitol Site, Cebu City"/>
    <n v="10.3244329810623"/>
    <n v="123.890733776613"/>
    <s v="(032) 328-9150"/>
    <s v="aaahospitalityaci@gmail.com"/>
    <s v="Private"/>
    <x v="0"/>
    <s v="WTR"/>
    <x v="2"/>
    <x v="16"/>
    <s v="NC II"/>
    <s v="280 Hours"/>
    <s v="WTR No. 20230722ELCCSS213088"/>
    <d v="2023-12-13T00:00:00"/>
    <d v="2028-12-14T00:00:00"/>
    <s v="Daniel P. Reyes"/>
    <s v="NTTC No. 232307221200190"/>
    <d v="2027-02-22T00:00:00"/>
    <d v="2025-07-02T00:00:00"/>
    <s v="C"/>
  </r>
  <r>
    <s v="VII"/>
    <x v="1"/>
    <x v="0"/>
    <x v="48"/>
    <s v="2nd"/>
    <s v="0722-0085"/>
    <x v="131"/>
    <m/>
    <s v="Arsenio Guinto, Jr. - President"/>
    <s v="Purok 4 Sta. Filomena, Sangat, San Fernando, Cebu"/>
    <n v="10.1308019522402"/>
    <n v="123.687453594323"/>
    <n v="9955518689"/>
    <s v="spi.sanfernando@gmail.com"/>
    <s v="Private"/>
    <x v="0"/>
    <s v="WTR-MTP"/>
    <x v="10"/>
    <x v="51"/>
    <s v="NC II"/>
    <s v="301 hours"/>
    <s v="WTR No. MTP-202307CONCAR218-155"/>
    <d v="2023-12-14T00:00:00"/>
    <d v="2028-04-04T00:00:00"/>
    <s v="Joel B. Balucas"/>
    <s v="NTTC No. 222207221200534"/>
    <d v="2026-05-25T00:00:00"/>
    <d v="2025-08-13T00:00:00"/>
    <s v="C"/>
  </r>
  <r>
    <s v="VII"/>
    <x v="1"/>
    <x v="0"/>
    <x v="48"/>
    <s v="2nd"/>
    <s v="0722-0085"/>
    <x v="131"/>
    <m/>
    <s v="Arsenio Guinto, Jr. - President"/>
    <s v="Purok 4 Sta. Filomena, Sangat, San Fernando, Cebu"/>
    <n v="10.1308019522402"/>
    <n v="123.687453594323"/>
    <n v="9955518689"/>
    <s v="spi.sanfernando@gmail.com"/>
    <s v="Private"/>
    <x v="0"/>
    <s v="WTR-MTP"/>
    <x v="10"/>
    <x v="38"/>
    <s v="NC II"/>
    <s v="181 Hours"/>
    <s v="WTR No. MTP-202307CONCAR218-156"/>
    <d v="2023-12-14T00:00:00"/>
    <d v="2028-04-04T00:00:00"/>
    <s v="Anthony C. Duran"/>
    <s v="NTTC No. 201907221200039"/>
    <d v="2025-01-02T00:00:00"/>
    <d v="2025-08-13T00:00:00"/>
    <s v="C"/>
  </r>
  <r>
    <s v="VII"/>
    <x v="1"/>
    <x v="0"/>
    <x v="48"/>
    <s v="2nd"/>
    <s v="0722-0085"/>
    <x v="131"/>
    <m/>
    <s v="Arsenio Guinto, Jr. - President"/>
    <s v="Purok 4 Sta. Filomena, Sangat, San Fernando, Cebu"/>
    <n v="10.1308019522402"/>
    <n v="123.687453594323"/>
    <n v="9955518689"/>
    <s v="spi.sanfernando@gmail.com"/>
    <s v="Private"/>
    <x v="0"/>
    <s v="WTR-MTP"/>
    <x v="10"/>
    <x v="237"/>
    <s v="NC II"/>
    <s v="117 Hours"/>
    <s v="WTR No. MTP-202307CONTIL218-157"/>
    <d v="2023-12-14T00:00:00"/>
    <d v="2028-04-04T00:00:00"/>
    <s v="Reynaldo J. Casoga"/>
    <s v="NTTC No. 221807221200571"/>
    <d v="2024-11-03T00:00:00"/>
    <d v="2025-08-13T00:00:00"/>
    <s v="C"/>
  </r>
  <r>
    <s v="VII"/>
    <x v="1"/>
    <x v="0"/>
    <x v="29"/>
    <s v="HUC"/>
    <s v="0722-0179"/>
    <x v="210"/>
    <m/>
    <s v="Assalym B. Aurita - President"/>
    <s v="Room 306 and 308, Crown Bldg., North Road 6, North Recalamation Area, Cebu City (Capital), Cebu, Region VII (Central Visayas), 6000"/>
    <n v="10.3113029898982"/>
    <n v="123.916272136654"/>
    <s v="0977-606-8674"/>
    <s v="primordia.training@gmail.com"/>
    <s v="Private"/>
    <x v="0"/>
    <s v="WTR"/>
    <x v="4"/>
    <x v="31"/>
    <s v="NC II"/>
    <s v="120 hours"/>
    <s v="WTR No. 20230722HHCHIL208089"/>
    <d v="2024-12-20T00:00:00"/>
    <d v="2029-12-21T00:00:00"/>
    <s v="Jaypee V. Del Rosario"/>
    <s v="NTTC No. 211707221200420"/>
    <d v="2026-09-09T00:00:00"/>
    <m/>
    <m/>
  </r>
  <r>
    <s v="VII"/>
    <x v="1"/>
    <x v="2"/>
    <x v="49"/>
    <s v="2nd"/>
    <s v="0722-0180"/>
    <x v="209"/>
    <s v="(Formerly: Lyceum De Cebu, Inc.)"/>
    <s v="Alma R. Jaranilla - President"/>
    <s v="Brgy. Poblacion, Barili, Cebu"/>
    <n v="10.116579902855101"/>
    <n v="123.503549323158"/>
    <s v="0998-958-4399 / (032) 255-2981"/>
    <s v="lyceumbarilicebu@gmail.com"/>
    <s v="Private"/>
    <x v="0"/>
    <s v="WTR"/>
    <x v="1"/>
    <x v="6"/>
    <s v="NC II"/>
    <s v="268 Hours"/>
    <s v="WTR No. 20230722MEEEAW206091"/>
    <d v="2023-12-20T00:00:00"/>
    <d v="2023-12-21T00:00:00"/>
    <s v="Flordelito Ortiz, Jr._x000a_Ramonito C. Yupte"/>
    <s v="NTTC No. 201807221200092_x000a_NTTC No. 212107221200435"/>
    <s v="10/3/2024_x000a_4/17/2026"/>
    <d v="2025-07-04T00:00:00"/>
    <s v="C"/>
  </r>
  <r>
    <s v="VII"/>
    <x v="1"/>
    <x v="0"/>
    <x v="28"/>
    <s v="Component"/>
    <s v="0722-0159"/>
    <x v="137"/>
    <m/>
    <s v="Leah R. Ornopia / Admin Head"/>
    <s v="3F Southface Arcade Bldg., F. Deiparine St., Tabunok, Talisay City, Cebu"/>
    <n v="10.262368233914"/>
    <n v="123.84127420966701"/>
    <s v="0933-5083888"/>
    <m/>
    <s v="Private"/>
    <x v="0"/>
    <s v="WTR-MTP"/>
    <x v="2"/>
    <x v="236"/>
    <s v="NC II"/>
    <s v="280 Hours"/>
    <s v="WTR No. MTP-202307ELCCSS213-158"/>
    <d v="2025-07-03T00:00:00"/>
    <d v="2029-01-25T00:00:00"/>
    <s v="Genilyn D. Ruiz"/>
    <s v="NTTC No. 201707221200184"/>
    <d v="2025-03-15T00:00:00"/>
    <d v="2025-06-05T00:00:00"/>
    <s v="C"/>
  </r>
  <r>
    <s v="VII"/>
    <x v="1"/>
    <x v="0"/>
    <x v="29"/>
    <s v="HUC"/>
    <s v="0722-0032"/>
    <x v="133"/>
    <m/>
    <s v="Wilkie E. Reroma-RTC Chief/Center Administration"/>
    <s v="Archbishop Reyes Ave., Cor. Salinas Drive, Lahug, Cebu City"/>
    <n v="10.326306333009599"/>
    <n v="123.906346830495"/>
    <s v="Not indicated"/>
    <s v="rtccebu@tesda.gov.ph"/>
    <s v="Public"/>
    <x v="1"/>
    <s v="WTR-MTP"/>
    <x v="8"/>
    <x v="63"/>
    <s v="Level I"/>
    <s v="264 Hours"/>
    <s v="WTR No. MTP-202307TVETRM111-161"/>
    <d v="2023-12-22T00:00:00"/>
    <d v="2028-09-29T00:00:00"/>
    <s v="Mateo A. Alin, Jr."/>
    <s v="TMC No. 22072201002692"/>
    <d v="2027-08-07T00:00:00"/>
    <d v="2025-08-08T00:00:00"/>
    <s v="C"/>
  </r>
  <r>
    <s v="VII"/>
    <x v="1"/>
    <x v="4"/>
    <x v="32"/>
    <s v="Component"/>
    <s v="0722-0073"/>
    <x v="132"/>
    <m/>
    <s v="Nino Ronester V.Tolingin - President"/>
    <s v="Purok Canor, Dakit Bogo City, Cebu Philippines"/>
    <n v="11.0339924212638"/>
    <n v="124.00110840782899"/>
    <s v="(032) 4348769/ 09367487303/ 09453202132_x000a_ '09171078234 / (032) 564-9089"/>
    <m/>
    <s v="Private"/>
    <x v="0"/>
    <s v="WTR"/>
    <x v="9"/>
    <x v="26"/>
    <s v="NC II"/>
    <s v="232 Hours"/>
    <s v="WTR No. 20230722AFFOAP212096"/>
    <d v="2025-01-15T00:00:00"/>
    <d v="2030-01-16T00:00:00"/>
    <s v="Catherine C. Bercero"/>
    <s v="NTTC No. 232207221200514"/>
    <d v="2027-07-26T00:00:00"/>
    <d v="2025-06-04T00:00:00"/>
    <s v="C"/>
  </r>
  <r>
    <s v="VII"/>
    <x v="1"/>
    <x v="2"/>
    <x v="46"/>
    <s v="Component"/>
    <s v="0722-0185"/>
    <x v="205"/>
    <m/>
    <s v="Danilo A. Uy - President"/>
    <s v="2nd Floor Uy-Pelago Bldg. Diosdado Macapagal Highway Sitio Sta. Rosa Luray II, Toledo City, Cebu, Region VII (Central Visayas), 6038"/>
    <n v="10.376722110458701"/>
    <n v="123.636490053847"/>
    <s v="(032) 3840-705/0917-145-5508"/>
    <s v="nednetacc@gmail.com"/>
    <s v="Private"/>
    <x v="0"/>
    <s v="WTR"/>
    <x v="0"/>
    <x v="5"/>
    <s v="NC II"/>
    <s v="141 hours"/>
    <s v="WTR No. 20230722TRSBPP209097"/>
    <d v="2023-12-29T00:00:00"/>
    <d v="2029-01-03T00:00:00"/>
    <s v="Fretzie P. Costanilla"/>
    <s v="NTTC No. 232007221200419"/>
    <d v="2027-09-01T00:00:00"/>
    <d v="2025-07-09T00:00:00"/>
    <s v="C"/>
  </r>
  <r>
    <s v="VII"/>
    <x v="1"/>
    <x v="2"/>
    <x v="46"/>
    <s v="Component"/>
    <s v="0722-0185"/>
    <x v="205"/>
    <m/>
    <s v="Danilo A. Uy - President"/>
    <s v="2nd Floor Uy-Pelago Bldg. Diosdado Macapagal Highway Sitio Sta. Rosa Luray II, Toledo City, Cebu, Region VII (Central Visayas), 6038"/>
    <n v="10.376722110458701"/>
    <n v="123.636490053847"/>
    <s v="(032) 3840-705/0917-145-5508"/>
    <s v="nednetacc@gmail.com"/>
    <s v="Private"/>
    <x v="0"/>
    <s v="WTR"/>
    <x v="0"/>
    <x v="1"/>
    <s v="NC II"/>
    <s v="356 Hours"/>
    <s v="WTR No. 20230722TRSFBS213098"/>
    <d v="2023-12-29T00:00:00"/>
    <d v="2029-01-03T00:00:00"/>
    <s v="Mariane A. Capocong"/>
    <s v="NTTC  No. 232307221200248"/>
    <d v="2028-04-18T00:00:00"/>
    <d v="2025-07-09T00:00:00"/>
    <s v="C"/>
  </r>
  <r>
    <s v="VII"/>
    <x v="1"/>
    <x v="2"/>
    <x v="31"/>
    <s v="1st"/>
    <s v="0722-0075"/>
    <x v="159"/>
    <m/>
    <s v="Rev. Fr. Brian R. Butanas, SDB - Director"/>
    <s v="Bldg. No. 0188, Prenza, Balamban, Cebu, Philippines 6041"/>
    <n v="10.517144106243199"/>
    <n v="123.73554091193699"/>
    <s v="(032) 346-5776 / 406-7628/ 09175898638"/>
    <s v="db_balamban@yahoo.com_x000a_dvtvetbalamban@one-bosco.org"/>
    <s v="Private"/>
    <x v="0"/>
    <s v="WTR-MTP"/>
    <x v="2"/>
    <x v="45"/>
    <s v="NC II"/>
    <s v="196 hours"/>
    <s v="WTR No. MTP-202407ELCEIM215-001"/>
    <d v="2024-01-10T00:00:00"/>
    <d v="2027-06-08T00:00:00"/>
    <s v="Anthony M. Adollada"/>
    <s v="NTTC No. 191907221200399"/>
    <d v="2024-01-20T00:00:00"/>
    <m/>
    <m/>
  </r>
  <r>
    <s v="VII"/>
    <x v="1"/>
    <x v="2"/>
    <x v="31"/>
    <s v="1st"/>
    <s v="0722-0075"/>
    <x v="159"/>
    <m/>
    <s v="Rev. Fr. Brian R. Butanas, SDB - Director"/>
    <s v="Bldg. No. 0188, Prenza, Balamban, Cebu, Philippines 6041"/>
    <n v="10.517144106243199"/>
    <n v="123.73554091193699"/>
    <s v="(032) 346-5776 / 406-7628/ 09175898638"/>
    <s v="db_balamban@yahoo.com_x000a_dvtvetbalamban@one-bosco.org"/>
    <s v="Private"/>
    <x v="0"/>
    <s v="WTR-MTP"/>
    <x v="3"/>
    <x v="43"/>
    <s v="NC II"/>
    <s v="158 Hours"/>
    <s v="WTR No. MTP-202407ALTDRV204-002"/>
    <d v="2024-01-10T00:00:00"/>
    <d v="2028-05-26T00:00:00"/>
    <s v="Dominic H. Magdato"/>
    <s v="NTTC No. 191907221200380"/>
    <d v="2024-05-08T00:00:00"/>
    <m/>
    <m/>
  </r>
  <r>
    <s v="VII"/>
    <x v="1"/>
    <x v="2"/>
    <x v="31"/>
    <s v="1st"/>
    <s v="0722-0075"/>
    <x v="159"/>
    <m/>
    <s v="Rev. Fr. Brian R. Butanas, SDB - Director"/>
    <s v="Bldg. No. 0188, Prenza, Balamban, Cebu, Philippines 6041"/>
    <n v="10.517144106243199"/>
    <n v="123.73554091193699"/>
    <s v="(032) 346-5776 / 406-7628/ 09175898638"/>
    <s v="db_balamban@yahoo.com_x000a_dvtvetbalamban@one-bosco.org"/>
    <s v="Private"/>
    <x v="0"/>
    <s v="WTR-MTP"/>
    <x v="1"/>
    <x v="46"/>
    <s v="NC I"/>
    <s v="268 Hours"/>
    <s v="WTR No. MTP-202407MEEEAW106-003"/>
    <d v="2024-01-10T00:00:00"/>
    <d v="2028-04-26T00:00:00"/>
    <s v="Ernie B. Estoche"/>
    <s v="NTTC No. 191907221200476"/>
    <d v="2024-01-25T00:00:00"/>
    <m/>
    <m/>
  </r>
  <r>
    <s v="VII"/>
    <x v="1"/>
    <x v="2"/>
    <x v="31"/>
    <s v="1st"/>
    <s v="0722-0075"/>
    <x v="159"/>
    <m/>
    <s v="Rev. Fr. Brian R. Butanas, SDB - Director"/>
    <s v="Bldg. No. 0188, Prenza, Balamban, Cebu, Philippines 6041"/>
    <n v="10.517144106243199"/>
    <n v="123.73554091193699"/>
    <s v="(032) 346-5776 / 406-7628/ 09175898638"/>
    <s v="db_balamban@yahoo.com_x000a_dvtvetbalamban@one-bosco.org"/>
    <s v="Private"/>
    <x v="0"/>
    <s v="WTR-MTP"/>
    <x v="1"/>
    <x v="47"/>
    <s v="NC II"/>
    <s v="268 Hours"/>
    <s v="WTR No. MTP-202407MEEEAW206-004"/>
    <d v="2024-01-10T00:00:00"/>
    <d v="2028-04-26T00:00:00"/>
    <s v="Ernie B. Estoche"/>
    <s v="NTTC No. 191907221200476"/>
    <d v="2024-01-25T00:00:00"/>
    <m/>
    <m/>
  </r>
  <r>
    <s v="VII"/>
    <x v="1"/>
    <x v="0"/>
    <x v="29"/>
    <s v="HUC"/>
    <s v="0722-0062"/>
    <x v="149"/>
    <m/>
    <s v="Siegred V. Baldoza - EdTech, Director"/>
    <s v="Colon St., Cebu City"/>
    <n v="10.2987120775639"/>
    <n v="123.901331909668"/>
    <s v="(032) 255-2561/ 345-2178/ 2159"/>
    <s v="edtech@uv.edu.ph / ljnavares@uv.edu.ph"/>
    <s v="Private"/>
    <x v="6"/>
    <s v="WTR-MTP"/>
    <x v="0"/>
    <x v="232"/>
    <s v="NC II"/>
    <s v="436 hours"/>
    <s v="WTR No. MTP-202407TRSHSK213-005"/>
    <d v="2024-01-11T00:00:00"/>
    <d v="2028-04-02T00:00:00"/>
    <s v="Siegfred V. Baldoza"/>
    <s v="NTTC No. 222007221200407"/>
    <d v="2025-10-07T00:00:00"/>
    <m/>
    <m/>
  </r>
  <r>
    <s v="VII"/>
    <x v="1"/>
    <x v="0"/>
    <x v="29"/>
    <s v="HUC"/>
    <s v="0722-0062"/>
    <x v="149"/>
    <m/>
    <s v="Siegred V. Baldoza - EdTech, Director"/>
    <s v="Colon St., Cebu City"/>
    <n v="10.2987120775639"/>
    <n v="123.901331909668"/>
    <s v="(032) 255-2561/ 345-2178/ 2159"/>
    <s v="edtech@uv.edu.ph / ljnavares@uv.edu.ph"/>
    <s v="Private"/>
    <x v="6"/>
    <s v="WTR-MTP"/>
    <x v="0"/>
    <x v="55"/>
    <s v="NC II"/>
    <s v="356 Hours"/>
    <s v="WTR No. MTP-202407TRSFBS213-006"/>
    <d v="2024-01-15T00:00:00"/>
    <d v="2028-04-02T00:00:00"/>
    <s v="Siegfred V. Baldoza"/>
    <s v="NTTC No. 202007221200131"/>
    <d v="2025-01-27T00:00:00"/>
    <m/>
    <m/>
  </r>
  <r>
    <s v="VII"/>
    <x v="1"/>
    <x v="4"/>
    <x v="32"/>
    <s v="Component"/>
    <s v="0722-0073"/>
    <x v="132"/>
    <m/>
    <s v="Niño Ronester V. Tolingin - President"/>
    <s v="Purok Canor, Dakit Bogo City, Cebu Philippines"/>
    <n v="11.0339924212638"/>
    <n v="124.00110840782899"/>
    <s v="(032) 4348769/ 09367487303/ 09453202132_x000a_ '09171078234 / (032) 564-9089"/>
    <m/>
    <s v="Private"/>
    <x v="0"/>
    <s v="WTR-MTP"/>
    <x v="7"/>
    <x v="250"/>
    <s v="NC II"/>
    <s v="541 hours"/>
    <s v="WTR No. MTP-202407SOCHDR220-007"/>
    <d v="2025-01-15T00:00:00"/>
    <d v="2030-01-16T00:00:00"/>
    <s v="Marry Soccour T. Polinar"/>
    <s v="NTTC No. 232107221200020"/>
    <d v="2027-10-23T00:00:00"/>
    <m/>
    <m/>
  </r>
  <r>
    <s v="VII"/>
    <x v="1"/>
    <x v="4"/>
    <x v="32"/>
    <s v="Component"/>
    <s v="0722-0073"/>
    <x v="132"/>
    <m/>
    <s v="Niño Ronester V. Tolingin - President"/>
    <s v="Purok Canor, Dakit Bogo City, Cebu Philippines"/>
    <n v="11.0339924212638"/>
    <n v="124.00110840782899"/>
    <s v="(032) 4348769/ 09367487303/ 09453202132_x000a_ '09171078234 / (032) 564-9089"/>
    <m/>
    <s v="Private"/>
    <x v="0"/>
    <s v="WTR-MTP"/>
    <x v="0"/>
    <x v="232"/>
    <s v="NC II"/>
    <s v="436 hours"/>
    <s v="WTR No. MTP-202407TRSHSK213-008"/>
    <d v="2025-01-15T00:00:00"/>
    <d v="2030-01-16T00:00:00"/>
    <s v="Ester Socorro V. Tolingin_x000a_ "/>
    <s v="NTTC No. 211907221200399"/>
    <d v="2026-09-30T00:00:00"/>
    <m/>
    <m/>
  </r>
  <r>
    <s v="VII"/>
    <x v="1"/>
    <x v="0"/>
    <x v="29"/>
    <s v="HUC"/>
    <s v="0722-0077"/>
    <x v="158"/>
    <m/>
    <s v="Ana Liza M. Augusto - Institution Head"/>
    <s v="362 Don Mariano Cui St. corner N. Escario St. Capitol Site, Cebu City"/>
    <n v="10.3244329810623"/>
    <n v="123.890733776613"/>
    <s v="(032) 328-9150"/>
    <s v="aaahospitalityaci@gmail.com"/>
    <s v="Private"/>
    <x v="0"/>
    <s v="WTR-MTP"/>
    <x v="2"/>
    <x v="236"/>
    <s v="NC II"/>
    <s v="280 Hours"/>
    <s v="WTR No. MTP-202407ELCCSS213-009"/>
    <d v="2024-01-24T00:00:00"/>
    <d v="2028-12-14T00:00:00"/>
    <s v="Daniel P. Reyes"/>
    <s v="NTTC No. 2232307221200190"/>
    <d v="2027-02-22T00:00:00"/>
    <m/>
    <m/>
  </r>
  <r>
    <s v="VII"/>
    <x v="1"/>
    <x v="0"/>
    <x v="29"/>
    <s v="HUC"/>
    <s v="0722-0179"/>
    <x v="210"/>
    <m/>
    <s v="Assalym B. Aurita - President"/>
    <s v="Room 308, Crown Bldg., North Road 6, North Reclamation Area, Cebu City (Capital), Cebu, Region VII (Central Visayas), 6000"/>
    <n v="10.3113029898982"/>
    <n v="123.916272136654"/>
    <s v="0977-606-8674"/>
    <s v="primordia.training@gmail.com"/>
    <s v="Private"/>
    <x v="0"/>
    <s v="WTR-MTP"/>
    <x v="4"/>
    <x v="231"/>
    <s v="NC II"/>
    <s v="120 hours"/>
    <s v="WTR No. MTP-202407HHCHIL208-011"/>
    <d v="2024-01-31T00:00:00"/>
    <d v="2028-12-15T00:00:00"/>
    <s v="Jaypee V. Del Rosario_x000a_Arnold Chris T.J. P. Sabalones"/>
    <s v="NTTC No. 211707221200420_x000a_NTTC No. 222107221200039"/>
    <s v="9/9/2026_x000a_815/2024"/>
    <m/>
    <m/>
  </r>
  <r>
    <s v="VII"/>
    <x v="1"/>
    <x v="1"/>
    <x v="50"/>
    <s v="1st"/>
    <s v="0722-0193"/>
    <x v="211"/>
    <m/>
    <s v="Belinda C. Tampus - President"/>
    <s v="Room 201 2nd Floor Seabreeze Hotel Dr. T. S. Kintanar St. Poblacion District II, Argao, Cebu, Region VII (Central Visayas) 6021"/>
    <n v="9.88047317525265"/>
    <n v="123.606894709662"/>
    <s v="(032) 888-6018 / 09624030339"/>
    <s v="seabreezetrainingcenter@gmail.com"/>
    <s v="Private"/>
    <x v="0"/>
    <s v="WTR"/>
    <x v="0"/>
    <x v="4"/>
    <s v="NC II"/>
    <s v="460 Hours"/>
    <s v="WTR No. 20240722TRSHSK213001"/>
    <d v="2024-01-31T00:00:00"/>
    <d v="2029-02-01T00:00:00"/>
    <s v="Rosita B. Gonoy"/>
    <s v="NTTC No. 211907221200280"/>
    <d v="2026-02-10T00:00:00"/>
    <m/>
    <m/>
  </r>
  <r>
    <s v="VII"/>
    <x v="1"/>
    <x v="2"/>
    <x v="36"/>
    <s v="3rd"/>
    <s v="0722-0066"/>
    <x v="77"/>
    <m/>
    <s v="Atty Reuel T. Pintor - CEO"/>
    <s v="Owak, Asturias, Cebu"/>
    <n v="10.5459085371198"/>
    <n v="123.714819752"/>
    <s v="(032) 265-2620/ 333-2314/ 333-2227"/>
    <s v="cebusouthwestowak@gmail.com"/>
    <s v="Private"/>
    <x v="0"/>
    <s v="WTR"/>
    <x v="1"/>
    <x v="8"/>
    <s v="NC I"/>
    <s v="268 Hours"/>
    <s v="WTR No. 20240722MEEEAW106002"/>
    <d v="2024-02-06T00:00:00"/>
    <d v="2029-02-07T00:00:00"/>
    <s v="Merian A. Mahidlawon_x000a_Vitro L. Sugarol"/>
    <s v="NTTC No. 231907221200044_x000a_NTTC No. 231907221200286"/>
    <s v="12/18/2027_x000a_5/29/2028"/>
    <m/>
    <m/>
  </r>
  <r>
    <s v="VII"/>
    <x v="1"/>
    <x v="3"/>
    <x v="34"/>
    <s v="HUC"/>
    <s v="0722-0190"/>
    <x v="212"/>
    <m/>
    <s v="Sykie Joy A. Ngujo, School Head"/>
    <s v="2952 ML Quezon National Highway Igot Compound Pajo, Lapu-Lapu City (Opon), Cebu, Region VII (Central Visayas), 6015"/>
    <n v="10.315575419980799"/>
    <n v="123.96197866364"/>
    <s v="0995-964-1064 / 0968-220-6767"/>
    <s v="nsykiejoy@gmail.com"/>
    <s v="Private"/>
    <x v="0"/>
    <s v="WTR"/>
    <x v="6"/>
    <x v="18"/>
    <s v="NC II"/>
    <s v="144 Hours"/>
    <s v="WTR No. 20240722ICTCCS214003"/>
    <d v="2024-02-07T00:00:00"/>
    <d v="2029-02-08T00:00:00"/>
    <s v="Sykie Joy A. Ngujo_x000a_Fairlane P. Rosello_x000a_John Neuman A. Acebes_x000a_Ryan B. Godes"/>
    <s v="TMC No. 23072201111128_x000a_TMC No. 23072201130984_x000a_TMC No. 23072201116834_x000a_TMC No. 22072201013303"/>
    <s v="5/31/2028_x000a_11/16/2028_x000a_7/27/2028_x000a_1/19/2027"/>
    <m/>
    <m/>
  </r>
  <r>
    <s v="VII"/>
    <x v="1"/>
    <x v="3"/>
    <x v="34"/>
    <s v="HUC"/>
    <s v="0722-0194"/>
    <x v="213"/>
    <m/>
    <s v="Juliet I. Cabañog, President"/>
    <s v="Tabay Mabao Marigondon, Lapu-Lapu City (Opon), Cebu, Region VII (Central Visayas), 6015"/>
    <n v="10.2707944713574"/>
    <n v="123.977606163639"/>
    <s v="0906-091-3457"/>
    <s v="julietcabanog@gmail.com"/>
    <s v="Private"/>
    <x v="0"/>
    <s v="WTR"/>
    <x v="0"/>
    <x v="4"/>
    <s v="NC II"/>
    <s v="436 hours"/>
    <s v="WTR No. 20240722TRSHSK213004"/>
    <d v="2024-02-13T00:00:00"/>
    <d v="2029-02-14T00:00:00"/>
    <s v="Rosita B. Gonoy"/>
    <s v="NTTC No. 211907221200280"/>
    <d v="2026-02-10T00:00:00"/>
    <m/>
    <m/>
  </r>
  <r>
    <s v="VII"/>
    <x v="1"/>
    <x v="0"/>
    <x v="29"/>
    <s v="HUC"/>
    <s v="0722-0163"/>
    <x v="125"/>
    <m/>
    <s v="Paulette D. Liu, President"/>
    <s v="Skills Campus, General Maxilom Avenue, Cebu City"/>
    <n v="10.309392424260601"/>
    <n v="123.90447328083199"/>
    <s v="0949-994-7935 / 0917-632-4425 / (032) 234-6102"/>
    <s v="skills@primary.com.ph"/>
    <s v="Private"/>
    <x v="0"/>
    <s v="WTR"/>
    <x v="10"/>
    <x v="251"/>
    <s v="NC II"/>
    <s v="178 Hours"/>
    <s v="WTR No. 20240722CONCOP215009"/>
    <d v="2024-02-15T00:00:00"/>
    <d v="2029-02-16T00:00:00"/>
    <s v="Steve Y. Banzon"/>
    <s v="NTTC No. 232207221200376"/>
    <d v="2028-07-05T00:00:00"/>
    <m/>
    <m/>
  </r>
  <r>
    <s v="VII"/>
    <x v="1"/>
    <x v="0"/>
    <x v="29"/>
    <s v="HUC"/>
    <s v="0722-0163"/>
    <x v="125"/>
    <m/>
    <s v="Paulette D. Liu, President"/>
    <s v="Skills Campus, General Maxilom Avenue, Cebu City"/>
    <n v="10.309392424260601"/>
    <n v="123.90447328083199"/>
    <s v="0949-994-7935 / 0917-632-4425 / (032) 234-6102"/>
    <s v="skills@primary.com.ph"/>
    <s v="Private"/>
    <x v="0"/>
    <s v="WTR"/>
    <x v="4"/>
    <x v="174"/>
    <s v="NC II"/>
    <s v="301 hours"/>
    <s v="WTR No. 20240722HHCEMS213010"/>
    <d v="2024-02-15T00:00:00"/>
    <d v="2029-02-16T00:00:00"/>
    <s v="Marben C. Manabat"/>
    <s v="NTTC No. 232307221200336"/>
    <d v="2028-02-15T00:00:00"/>
    <m/>
    <m/>
  </r>
  <r>
    <s v="VII"/>
    <x v="1"/>
    <x v="0"/>
    <x v="29"/>
    <s v="HUC"/>
    <s v="0722-0163"/>
    <x v="125"/>
    <m/>
    <s v="Paulette D. Liu, President"/>
    <s v="Skills Campus, General Maxilom Avenue, Cebu City"/>
    <n v="10.309392424260601"/>
    <n v="123.90447328083199"/>
    <s v="0949-994-7935 / 0917-632-4425 / (032) 234-6102"/>
    <s v="skills@primary.com.ph"/>
    <s v="Private"/>
    <x v="0"/>
    <s v="WTR"/>
    <x v="10"/>
    <x v="27"/>
    <s v="NC I"/>
    <s v="123 Hours"/>
    <s v="WTR No. 20240722CONMAS118011"/>
    <d v="2024-02-15T00:00:00"/>
    <d v="2029-02-16T00:00:00"/>
    <s v="Steve Y. Banzon_x000a_Teddy M. Taray"/>
    <s v="NTTC No. 201707221200078_x000a_NTTC No. 191707221200359"/>
    <s v="1/8/2025_x000a_8/18/2024"/>
    <m/>
    <m/>
  </r>
  <r>
    <s v="VII"/>
    <x v="1"/>
    <x v="0"/>
    <x v="29"/>
    <s v="HUC"/>
    <s v="0722-0077"/>
    <x v="158"/>
    <m/>
    <s v="Ana Liza M. Augusto - Institution Head"/>
    <s v="362 Don Mariano Cui St. corner N. Escario St. Capitol Site, Cebu City"/>
    <n v="10.3244329810623"/>
    <n v="123.890733776613"/>
    <s v="(032) 328-9150"/>
    <s v="aaahospitalityaci@gmail.com"/>
    <s v="Private"/>
    <x v="0"/>
    <s v="WTR-MTP"/>
    <x v="0"/>
    <x v="39"/>
    <s v="NC II"/>
    <s v="141 hours"/>
    <s v="WTR No. MTP-202407TRSBPP209-013"/>
    <d v="2024-02-20T00:00:00"/>
    <d v="2028-12-11T00:00:00"/>
    <s v="Jessa P. Nadera_x000a_Jennifer D. Montebon_x000a_Ana Liza M. Augusto"/>
    <s v="NTTC No. 232307221200519_x000a_NTTC No. 211807221200209_x000a_NTTC No. 191713061200771"/>
    <s v="4/26/2027_x000a_4/15/2026_x000a_4/3/2024"/>
    <m/>
    <m/>
  </r>
  <r>
    <s v="VII"/>
    <x v="1"/>
    <x v="2"/>
    <x v="36"/>
    <s v="3rd"/>
    <s v="0722-0066"/>
    <x v="77"/>
    <m/>
    <s v="Atty Reuel T. Pintor - CEO"/>
    <s v="Owak, Asturias, Cebu"/>
    <n v="10.5459085371198"/>
    <n v="123.714819752"/>
    <s v="(032) 265-2620/ 333-2314/ 333-2227"/>
    <s v="cebusouthwestowak@gmail.com"/>
    <s v="Private"/>
    <x v="0"/>
    <s v="WTR-MTP"/>
    <x v="1"/>
    <x v="47"/>
    <s v="NC II"/>
    <s v="268 Hours"/>
    <s v="WTR No. MTP-202407MEEEAW206-014"/>
    <d v="2024-02-26T00:00:00"/>
    <d v="2029-02-27T00:00:00"/>
    <s v="Rommel C. Melgar_x000a_Merian A. Mahidlawon"/>
    <s v="NTTC No. 231907221200427_x000a_NTTC No. 231907221200044"/>
    <s v="9/15/2027_x000a_12/18/2027"/>
    <m/>
    <m/>
  </r>
  <r>
    <s v="VII"/>
    <x v="1"/>
    <x v="4"/>
    <x v="44"/>
    <s v="1st"/>
    <s v="0722-0076"/>
    <x v="116"/>
    <m/>
    <s v="Janice D. Lucmong - Center Administrator"/>
    <s v="Guimbawi-an, Poblacion, Daanbantayan, Cebu"/>
    <n v="11.2537426850758"/>
    <n v="124.00586130968099"/>
    <s v="(032) 437-8159_x000a_ (038) 437-3781"/>
    <s v="ptcdaanbantayan@tesda.gov.ph"/>
    <s v="Public"/>
    <x v="1"/>
    <s v="WTR"/>
    <x v="8"/>
    <x v="15"/>
    <s v="Level I"/>
    <s v="268 Hours"/>
    <s v="WTR No. 20240722TVETRM111014"/>
    <d v="2024-02-22T00:00:00"/>
    <d v="2029-02-23T00:00:00"/>
    <s v="Pierre Valmond C. Aribal"/>
    <s v="TMC No. 22072201001182"/>
    <d v="2027-04-07T00:00:00"/>
    <m/>
    <m/>
  </r>
  <r>
    <s v="VII"/>
    <x v="1"/>
    <x v="3"/>
    <x v="34"/>
    <s v="HUC"/>
    <s v="0722-0188"/>
    <x v="214"/>
    <m/>
    <s v="Atty. Joshly C. Pangatungan, President"/>
    <s v="Maribago Seaview Pension &amp; Spa (Reddoorz), Annex 3 Building ML Quezon National Highway Sitio Looc Maribago, Lapu-Lapu City (Opon) Cebu, Region VII (Central Visayas), 6015"/>
    <n v="10.284964"/>
    <n v="123.99601199999999"/>
    <s v="0917-549-6043 / 0917-475-7857"/>
    <s v="hanas.trainingandassessment@gmail.com"/>
    <s v="Private"/>
    <x v="0"/>
    <s v="WTR"/>
    <x v="4"/>
    <x v="31"/>
    <s v="NC II"/>
    <s v="120 hours"/>
    <s v="WTR No. 20240722HHCHIL208025"/>
    <d v="2024-03-05T00:00:00"/>
    <d v="2029-03-06T00:00:00"/>
    <s v="Aileen S. Masong"/>
    <s v="NTTC No. 232207221200012"/>
    <d v="2028-01-05T00:00:00"/>
    <m/>
    <m/>
  </r>
  <r>
    <s v="VII"/>
    <x v="1"/>
    <x v="3"/>
    <x v="34"/>
    <s v="HUC"/>
    <s v="0722-0188"/>
    <x v="214"/>
    <m/>
    <s v="Atty. Joshly C. Pangatungan, President"/>
    <s v="Maribago Seaview Pension &amp; Spa (Reddoorz), Annex 3 Building ML Quezon National Highway Sitio Looc Maribago, Lapu-Lapu City (Opon) Cebu, Region VII (Central Visayas), 6015"/>
    <n v="10.284964"/>
    <n v="123.99601199999999"/>
    <s v="0917-549-6043 / 0917-475-7857"/>
    <s v="hanas.trainingandassessment@gmail.com"/>
    <s v="Private"/>
    <x v="0"/>
    <s v="WTR"/>
    <x v="0"/>
    <x v="4"/>
    <s v="NC II"/>
    <s v="436 hours"/>
    <s v="WTR No. 20240722TRSHSK213026"/>
    <d v="2024-03-05T00:00:00"/>
    <d v="2029-03-06T00:00:00"/>
    <s v="Annabelle C. Navarro"/>
    <s v="NTTC No. 201807221200289"/>
    <d v="2025-10-08T00:00:00"/>
    <m/>
    <m/>
  </r>
  <r>
    <s v="VII"/>
    <x v="1"/>
    <x v="0"/>
    <x v="29"/>
    <s v="1st"/>
    <s v="0722-0177"/>
    <x v="193"/>
    <m/>
    <s v="Jonathan H. Crodua, TVI Director"/>
    <s v="APT 7 &amp; 8 B. Aranas Extension Lopez Compound Duljo (Pob.) Cebu City (Capital), Cebu, Region VII (Central Visayas), 6000"/>
    <n v="10.2948515999362"/>
    <n v="123.884745207818"/>
    <s v="265-2528"/>
    <s v="rkwatanabe.inc@gmail.com"/>
    <s v="Private"/>
    <x v="0"/>
    <s v="WTR"/>
    <x v="0"/>
    <x v="1"/>
    <s v="NC II"/>
    <s v="356 Hours"/>
    <s v="WTR No. 20240722TRSFBS213031"/>
    <d v="2024-03-06T00:00:00"/>
    <d v="2029-03-07T00:00:00"/>
    <s v="Grace M. Barnido"/>
    <s v="NTTC No. 212007221200409"/>
    <d v="2026-08-15T00:00:00"/>
    <m/>
    <m/>
  </r>
  <r>
    <s v="VII"/>
    <x v="1"/>
    <x v="0"/>
    <x v="29"/>
    <s v="HUC"/>
    <s v="0722-0077"/>
    <x v="158"/>
    <m/>
    <s v="Ana Liza M. Augusto - Institution Head"/>
    <s v="362 Don Mariano Cui St. corner N. Escario St. Capitol Site, Cebu City"/>
    <n v="10.3244329810623"/>
    <n v="123.890733776613"/>
    <s v="(032) 328-9150"/>
    <s v="aaahospitalitytaci@gmail.com"/>
    <s v="Private"/>
    <x v="0"/>
    <s v="WTR-MTP"/>
    <x v="0"/>
    <x v="40"/>
    <s v="NC II"/>
    <s v="316 hours"/>
    <s v="WTR No. MTP-202407TRSCOK214-018"/>
    <d v="2024-03-21T00:00:00"/>
    <d v="2028-12-11T00:00:00"/>
    <s v="Vicente B. Tabada"/>
    <s v="NTTC No. 222207221200609"/>
    <d v="2027-11-15T00:00:00"/>
    <m/>
    <m/>
  </r>
  <r>
    <s v="VII"/>
    <x v="1"/>
    <x v="1"/>
    <x v="50"/>
    <s v="1st"/>
    <s v="0722-0193"/>
    <x v="211"/>
    <m/>
    <s v="Belinda C. Tampus - President"/>
    <s v="Room 201 2nd Floor Seabreeze Hotel Dr. T. S. Kintanar St. Poblacion District II, Argao, Cebu, Region VII (Central Visayas) 6021"/>
    <n v="9.88047317525265"/>
    <n v="123.606894709662"/>
    <s v="(032) 888-6018 / 09624030339"/>
    <s v="seabreezetrainingcenter@gmail.com"/>
    <s v="Private"/>
    <x v="0"/>
    <s v="WTR-MTP"/>
    <x v="0"/>
    <x v="232"/>
    <s v="NC II"/>
    <s v="460 Hours"/>
    <s v="WTR No. MTP-202407TRSHSK213-019"/>
    <d v="2024-03-22T00:00:00"/>
    <d v="2029-02-01T00:00:00"/>
    <s v="Rosita B. Gonoy"/>
    <s v="NTTC No. 211907221200280"/>
    <d v="2026-02-10T00:00:00"/>
    <m/>
    <m/>
  </r>
  <r>
    <s v="VII"/>
    <x v="1"/>
    <x v="0"/>
    <x v="29"/>
    <s v="HUC"/>
    <s v="0722-0106"/>
    <x v="44"/>
    <m/>
    <s v="Erica Jane A. Ong / Institution Head"/>
    <s v="3rd Floor Gemini Bldg., 719 M.J. Cuenco Ave., Cebu City"/>
    <n v="10.302733830320699"/>
    <n v="123.906666896175"/>
    <s v="0917-7998971"/>
    <s v="gentlefamilyhomecebu@gmail.com"/>
    <s v="Private"/>
    <x v="0"/>
    <s v="WTR-MTP"/>
    <x v="4"/>
    <x v="252"/>
    <s v="NC II"/>
    <s v="1026 Hours"/>
    <s v="WTR No. MTP-202407HHCCGV207-022"/>
    <d v="2024-03-26T00:00:00"/>
    <d v="2028-06-07T00:00:00"/>
    <s v="Mariecris S. Ortula"/>
    <s v="NTTC No. 201908371200011"/>
    <d v="2024-10-17T00:00:00"/>
    <m/>
    <m/>
  </r>
  <r>
    <s v="VII"/>
    <x v="1"/>
    <x v="5"/>
    <x v="19"/>
    <s v="3rd"/>
    <s v="0722-0004"/>
    <x v="115"/>
    <m/>
    <s v="Engr. Ricardo V. Davidon - Center Administrator"/>
    <s v="Poblacion, Carmen, Cebu"/>
    <n v="10.588089474368299"/>
    <n v="124.016935380836"/>
    <s v="(032) 429-9305 / 200-8127"/>
    <s v="ptccarmen@tesda.gov.ph"/>
    <s v="Public"/>
    <x v="1"/>
    <s v="WTR"/>
    <x v="8"/>
    <x v="15"/>
    <s v="Level I"/>
    <s v="264 Hours"/>
    <s v="WTR No. 20240722TVETRM111035"/>
    <d v="2024-03-26T00:00:00"/>
    <d v="2028-06-07T00:00:00"/>
    <s v="Arlene B. Mascardo"/>
    <s v="TMC No. 19072201017943"/>
    <d v="2024-05-05T00:00:00"/>
    <m/>
    <m/>
  </r>
  <r>
    <s v="VII"/>
    <x v="1"/>
    <x v="2"/>
    <x v="46"/>
    <s v="Component"/>
    <s v="0722-0003"/>
    <x v="119"/>
    <m/>
    <s v="Engr. Victor B. Villamor, Jr. - Center Administrator"/>
    <s v="Ilijan, Toledo City"/>
    <n v="10.392226771024401"/>
    <n v="123.656294777905"/>
    <s v="(032) 467-9123"/>
    <s v="ptctoledo@tesda.gov.ph"/>
    <s v="Public"/>
    <x v="1"/>
    <s v="WTR"/>
    <x v="7"/>
    <x v="14"/>
    <s v="NC III"/>
    <s v="438 Hours"/>
    <s v="WTR No. 20240722SOCBKP307037"/>
    <d v="2024-04-11T00:00:00"/>
    <d v="2029-04-12T00:00:00"/>
    <s v="Ethel Lourdes Socorro O. Aznar"/>
    <s v="NTTC No. 231907221300218"/>
    <d v="2027-07-21T00:00:00"/>
    <m/>
    <m/>
  </r>
  <r>
    <s v="VII"/>
    <x v="1"/>
    <x v="2"/>
    <x v="46"/>
    <s v="Component"/>
    <s v="0722-0003"/>
    <x v="119"/>
    <m/>
    <s v="Engr. Victor B. Villamor, Jr. - Center Administrator"/>
    <s v="Ilijan, Toledo City"/>
    <n v="10.392226771024401"/>
    <n v="123.656294777905"/>
    <s v="(032) 467-9123"/>
    <s v="ptctoledo@tesda.gov.ph"/>
    <s v="Public"/>
    <x v="1"/>
    <s v="WTR"/>
    <x v="8"/>
    <x v="15"/>
    <s v="Level I"/>
    <s v="264 Hours"/>
    <s v="WTR No. 20240722TVETRM111038"/>
    <d v="2024-04-11T00:00:00"/>
    <d v="2029-04-12T00:00:00"/>
    <s v="Roderick Paul T. Bentillo"/>
    <s v="TMC No. 19072201017942"/>
    <d v="2024-05-05T00:00:00"/>
    <m/>
    <m/>
  </r>
  <r>
    <s v="VII"/>
    <x v="1"/>
    <x v="3"/>
    <x v="30"/>
    <s v="HUC"/>
    <s v="0722-0189"/>
    <x v="215"/>
    <m/>
    <s v="Melinda L. Bihag, OIC"/>
    <s v="J.M. Ceniza St., Looc, Mandaue City"/>
    <n v="10.3232327586345"/>
    <n v="123.94604089438199"/>
    <s v="230-4500 / 0923-822-7980"/>
    <s v="mcctestcenter7@gmail.com"/>
    <s v="Public"/>
    <x v="4"/>
    <s v="WTR"/>
    <x v="4"/>
    <x v="31"/>
    <s v="NC II"/>
    <s v="120 hours"/>
    <s v="WTR No. 20240722HHCHIL208040"/>
    <d v="2024-04-12T00:00:00"/>
    <d v="2029-04-15T00:00:00"/>
    <s v="Aileen S. Bolanio"/>
    <s v="NTTC No. 232307221200520"/>
    <d v="2028-07-18T00:00:00"/>
    <m/>
    <m/>
  </r>
  <r>
    <s v="VII"/>
    <x v="1"/>
    <x v="0"/>
    <x v="28"/>
    <s v="Component"/>
    <s v="0722-0192"/>
    <x v="216"/>
    <m/>
    <s v="Angel Bert Y. Gemparo, CEO/AC Manager"/>
    <s v="3rd Floor Room AB-2, South Central Square National Highway Lawaan III, City of Talisay, Cebu, Region VII (Central Visayas), 6045"/>
    <n v="10.2598051762964"/>
    <n v="123.829577278982"/>
    <s v="0917-148-3299"/>
    <s v="p5skillstalisay@gmail.com"/>
    <s v="Private"/>
    <x v="0"/>
    <s v="WTR"/>
    <x v="0"/>
    <x v="5"/>
    <s v="NC II"/>
    <s v="141 hours"/>
    <s v="WTR No. 20240722TRSBPP209041"/>
    <d v="2024-04-15T00:00:00"/>
    <d v="2029-04-16T00:00:00"/>
    <s v="Shelamie P. Banzon"/>
    <s v="NTTC No. 211907221200313"/>
    <d v="2026-08-03T00:00:00"/>
    <m/>
    <m/>
  </r>
  <r>
    <s v="VII"/>
    <x v="1"/>
    <x v="0"/>
    <x v="28"/>
    <s v="Component"/>
    <s v="0722-0192"/>
    <x v="216"/>
    <m/>
    <s v="Angel Bert Y. Gemparo, CEO/AC Manager"/>
    <s v="3rd Floor Room AB-2, South Central Square National Highway Lawaan III, City of Talisay, Cebu, Region VII (Central Visayas), 6045"/>
    <n v="10.2598051762964"/>
    <n v="123.829577278982"/>
    <s v="0917-148-3299"/>
    <s v="p5skillstalisay@gmail.com"/>
    <s v="Private"/>
    <x v="0"/>
    <s v="WTR"/>
    <x v="3"/>
    <x v="9"/>
    <s v="NC II"/>
    <s v="118 Hours"/>
    <s v="WTR No. 20240722ALTDRV204042"/>
    <d v="2024-04-15T00:00:00"/>
    <d v="2029-04-16T00:00:00"/>
    <s v="Junrey Q. Alegarbes"/>
    <s v="NTTC No. 231807221200154"/>
    <d v="2028-03-15T00:00:00"/>
    <m/>
    <m/>
  </r>
  <r>
    <s v="VII"/>
    <x v="1"/>
    <x v="0"/>
    <x v="28"/>
    <s v="Component"/>
    <s v="0722-0192"/>
    <x v="216"/>
    <m/>
    <s v="Angel Bert Y. Gemparo, CEO/AC Manager"/>
    <s v="3rd Floor Room AB-2, South Central Square National Highway Lawaan III, City of Talisay, Cebu, Region VII (Central Visayas), 6045"/>
    <n v="10.2598051762964"/>
    <n v="123.829577278982"/>
    <s v="0917-148-3299"/>
    <s v="p5skillstalisay@gmail.com"/>
    <s v="Private"/>
    <x v="0"/>
    <s v="WTR"/>
    <x v="1"/>
    <x v="6"/>
    <s v="NC II"/>
    <s v="268 Hours"/>
    <s v="WTR No. 20240722MEEEAW206043"/>
    <d v="2024-04-15T00:00:00"/>
    <d v="2029-04-16T00:00:00"/>
    <s v="Ramonito C. Yupte"/>
    <s v="NTTC No. 212107221200435"/>
    <d v="2026-04-17T00:00:00"/>
    <m/>
    <m/>
  </r>
  <r>
    <s v="VII"/>
    <x v="1"/>
    <x v="3"/>
    <x v="30"/>
    <s v="HUC"/>
    <s v="0722-0191"/>
    <x v="217"/>
    <m/>
    <s v="Gregoria A. Flores, School Head"/>
    <s v="3F RW Meritz Commercial Business Center A.C. Cortes Avenue, Ibabao, Mandaue City, Cebu, Phils."/>
    <n v="10.334602047193099"/>
    <n v="123.941923351997"/>
    <s v="0917-116-6853"/>
    <s v="intellisenseinstitute.utpras@gmail.com"/>
    <s v="Private"/>
    <x v="0"/>
    <s v="WTR"/>
    <x v="6"/>
    <x v="18"/>
    <s v="NC II"/>
    <s v="144 Hours"/>
    <s v="WTR No. 20240722ICTCCS214044"/>
    <d v="2024-04-15T00:00:00"/>
    <d v="2029-04-16T00:00:00"/>
    <s v="Gregoria A. Flores_x000a_Roseller A. Lumongsod_x000a_Genelyn A. Gonato_x000a_Fairlane P. Rosello"/>
    <s v="TMC No. 23072201000520_x000a_TMC No. 21072201011124_x000a_TMC No. 23072201125610_x000a_TMC No. 23072201130984"/>
    <s v="2/2/2028_x000a_6/3/2026_x000a_10/22/2028_x000a_11/16/2028"/>
    <m/>
    <m/>
  </r>
  <r>
    <s v="VII"/>
    <x v="1"/>
    <x v="7"/>
    <x v="53"/>
    <s v="3rd"/>
    <s v="0722-0105"/>
    <x v="204"/>
    <m/>
    <s v="Efren T. Formentera - Institution Head"/>
    <s v="Purok 4 Bitoon, Dumanjug, Cebu, Region VII (Central Visayas), 6035"/>
    <n v="10.076473957007201"/>
    <n v="123.45233480781501"/>
    <n v="9606740771"/>
    <s v="d.acers16@yahoo.com"/>
    <s v="Private"/>
    <x v="0"/>
    <s v="WTR-MTP"/>
    <x v="2"/>
    <x v="45"/>
    <s v="NC II"/>
    <s v="295 Houirs"/>
    <s v="WTR No. MTP-202407ELCEIM115-025"/>
    <d v="2024-04-23T00:00:00"/>
    <d v="2028-04-27T00:00:00"/>
    <s v="Felbert O. Saban"/>
    <s v="NTTC No. 232307221200501"/>
    <d v="2027-09-20T00:00:00"/>
    <m/>
    <m/>
  </r>
  <r>
    <s v="VII"/>
    <x v="1"/>
    <x v="7"/>
    <x v="53"/>
    <s v="3rd"/>
    <s v="0722-0105"/>
    <x v="204"/>
    <m/>
    <s v="Efren T. Formentera - Institution Head"/>
    <s v="Purok 4 Bitoon, Dumanjug, Cebu, Region VII (Central Visayas), 6035"/>
    <n v="10.076473957007201"/>
    <n v="123.45233480781501"/>
    <n v="9606740771"/>
    <s v="d.acers16@yahoo.com"/>
    <s v="Private"/>
    <x v="0"/>
    <s v="WTR-MTP"/>
    <x v="1"/>
    <x v="46"/>
    <s v="NC I"/>
    <s v="367 Hours"/>
    <s v="WTR No. MTP-202407MEEEAW106-026"/>
    <d v="2024-04-23T00:00:00"/>
    <d v="2028-04-27T00:00:00"/>
    <s v="Michael B. Valencia"/>
    <s v="NTTC No. 232307221200304"/>
    <d v="2028-02-14T00:00:00"/>
    <m/>
    <m/>
  </r>
  <r>
    <s v="VII"/>
    <x v="1"/>
    <x v="7"/>
    <x v="53"/>
    <s v="3rd"/>
    <s v="0722-0105"/>
    <x v="204"/>
    <m/>
    <s v="Efren T. Formentera - Institution Head"/>
    <s v="Purok 4 Bitoon, Dumanjug, Cebu, Region VII (Central Visayas), 6035"/>
    <n v="10.076473957007201"/>
    <n v="123.45233480781501"/>
    <n v="9606740771"/>
    <s v="d.acers16@yahoo.com"/>
    <s v="Private"/>
    <x v="0"/>
    <s v="WTR-MTP"/>
    <x v="1"/>
    <x v="47"/>
    <s v="NC II"/>
    <s v="367 Hours"/>
    <s v="WTR No. MTP-202407MEEEAW206-027"/>
    <d v="2024-04-23T00:00:00"/>
    <d v="2028-04-27T00:00:00"/>
    <s v="Michael B. Valencia"/>
    <s v="NTTC No. 232307221200304"/>
    <d v="2028-02-14T00:00:00"/>
    <m/>
    <m/>
  </r>
  <r>
    <s v="VII"/>
    <x v="1"/>
    <x v="6"/>
    <x v="51"/>
    <s v="1st"/>
    <s v="0722-0187"/>
    <x v="218"/>
    <m/>
    <s v="Ruel S. Manzanares, President"/>
    <s v="3rd Floor E-Plaza Commercial Building National Road Tayud, Consolacion, Cebu, Region VII (Central Visayas), 6001"/>
    <n v="10.3601605702216"/>
    <n v="123.980354926262"/>
    <s v="09273738720"/>
    <s v="joebert@eslflex.com"/>
    <s v="Private"/>
    <x v="0"/>
    <s v="WTR"/>
    <x v="4"/>
    <x v="10"/>
    <s v="NC II"/>
    <s v="980 Hours"/>
    <s v="WTR No. 20240722HHCCGV207060"/>
    <d v="2024-05-22T00:00:00"/>
    <d v="2029-05-23T00:00:00"/>
    <s v="Ruel S. Manzanares"/>
    <s v="NTTC No. 202007221200090"/>
    <d v="2025-01-06T00:00:00"/>
    <m/>
    <m/>
  </r>
  <r>
    <s v="VII"/>
    <x v="1"/>
    <x v="0"/>
    <x v="29"/>
    <s v="HUC"/>
    <s v="Not Found"/>
    <x v="136"/>
    <m/>
    <s v="Elizabeth M. Lopez / Director"/>
    <s v="491 Archbishop Reyes Ave., Bo. Luz, Cebu City"/>
    <n v="10.323894247831401"/>
    <n v="123.90729105014699"/>
    <s v="(032) 232-2304 / 09088859846"/>
    <s v="baniladcenter@gmail.com, bcpdcebufoundation@gmail.com"/>
    <s v="Private"/>
    <x v="0"/>
    <s v="WTR"/>
    <x v="6"/>
    <x v="18"/>
    <s v="NC II"/>
    <s v="344 Hours"/>
    <s v="WTR No. 20240722ICTCCS214063"/>
    <d v="2024-05-23T00:00:00"/>
    <d v="2029-05-24T00:00:00"/>
    <s v="Sykie Joy A. Ngujo_x000a_"/>
    <s v="TMC No. 23072201111128"/>
    <d v="2028-05-31T00:00:00"/>
    <m/>
    <m/>
  </r>
  <r>
    <s v="VII"/>
    <x v="1"/>
    <x v="3"/>
    <x v="30"/>
    <s v="HUC"/>
    <s v="0722-0189"/>
    <x v="215"/>
    <m/>
    <s v="Melinda L. Bihag, OIC"/>
    <s v="J.M. Ceniza St., Looc, Mandaue City"/>
    <n v="10.3232327586345"/>
    <n v="123.94604089438199"/>
    <s v="230-4500 / 0923-822-7980"/>
    <s v="mcctestcenter7@gmail.com"/>
    <s v="Public"/>
    <x v="4"/>
    <s v="WTR"/>
    <x v="0"/>
    <x v="5"/>
    <s v="NC II"/>
    <s v="141 hours"/>
    <s v="WTR No. 20240722TRSBPP209064"/>
    <d v="2024-05-28T00:00:00"/>
    <d v="2029-05-29T00:00:00"/>
    <s v="Dhea Mae G. Gonzaga"/>
    <s v="NTTC No. 232307221200542"/>
    <d v="2027-06-25T00:00:00"/>
    <m/>
    <m/>
  </r>
  <r>
    <s v="VII"/>
    <x v="1"/>
    <x v="3"/>
    <x v="30"/>
    <s v="HUC"/>
    <s v="0722-0189"/>
    <x v="215"/>
    <m/>
    <s v="Melinda L. Bihag, OIC"/>
    <s v="J.M. Ceniza St., Looc, Mandaue City"/>
    <n v="10.3232327586345"/>
    <n v="123.94604089438199"/>
    <s v="230-4500 / 0923-822-7980"/>
    <s v="mcctestcenter7@gmail.com"/>
    <s v="Public"/>
    <x v="4"/>
    <s v="WTR"/>
    <x v="2"/>
    <x v="7"/>
    <s v="NC II"/>
    <s v="196 hours"/>
    <s v="WTR No. 20240722ELCEIM215065"/>
    <d v="2024-05-28T00:00:00"/>
    <d v="2029-05-29T00:00:00"/>
    <s v="Joselito P. Son_x000a_Renante R. Perido"/>
    <s v="NTTC No. 212007221200006_x000a_NTTC No. 212107221200459"/>
    <s v="9/14/2025_x000a_12/27/2025"/>
    <m/>
    <m/>
  </r>
  <r>
    <s v="VII"/>
    <x v="1"/>
    <x v="1"/>
    <x v="29"/>
    <s v="HUC"/>
    <s v="0722-0034"/>
    <x v="146"/>
    <m/>
    <s v="Rev. Fr. Eduardo S. Celiz, Jr, OAR"/>
    <s v="St. Ezekiel Moreno Building, Basak Campus, Pardo, Cebu City"/>
    <n v="10.2901763590325"/>
    <n v="123.861858807818"/>
    <s v="(032) 514-2618 / 0995"/>
    <s v="rittc@usjr.edu.ph"/>
    <s v="Private"/>
    <x v="6"/>
    <s v="WTR-MTP"/>
    <x v="4"/>
    <x v="253"/>
    <s v="NC II"/>
    <s v="280 Hours"/>
    <s v="WTR No. MTP-202407HHCEMS213-028"/>
    <d v="2024-06-06T00:00:00"/>
    <d v="2029-05-20T00:00:00"/>
    <s v="Ramon C. Hermoso, Jr., Gerard Paul E. Caballes"/>
    <s v="NTTC No. 231907221200337"/>
    <d v="2028-06-08T00:00:00"/>
    <m/>
    <m/>
  </r>
  <r>
    <s v="VII"/>
    <x v="1"/>
    <x v="0"/>
    <x v="29"/>
    <s v="HUC"/>
    <s v="0722-0018"/>
    <x v="67"/>
    <m/>
    <s v="Kristelle Lynne P. Ong, School Head"/>
    <s v="#79 VEG Bldg., Gen. Maxilom Avenue, Cebu City"/>
    <n v="10.311030190164001"/>
    <n v="123.89675499623"/>
    <s v="(032) 341-3220/ 0906-5282855/ 0921-8528404/ (032) 316-3655"/>
    <s v="cca.cebu@yahoo.com "/>
    <s v="Private"/>
    <x v="0"/>
    <s v="WTR-MTP"/>
    <x v="2"/>
    <x v="236"/>
    <s v="NC II"/>
    <s v="280 Hours"/>
    <s v="WTR No. MTP-202407ELCCSS213-030"/>
    <d v="2024-06-13T00:00:00"/>
    <d v="2028-06-21T00:00:00"/>
    <s v="Anthony P. Duterte_x000a_Alvin Virgilio B. Estuaria"/>
    <s v="NTTC No. 211807221200058_x000a_NTTC No. 222004581200137"/>
    <s v="2/7/2026_x000a_2/3/2027"/>
    <m/>
    <m/>
  </r>
  <r>
    <s v="VII"/>
    <x v="1"/>
    <x v="6"/>
    <x v="52"/>
    <s v="3rd"/>
    <s v="0722-0186"/>
    <x v="219"/>
    <m/>
    <s v="Hanzel Benedict D. Arriba, Manager"/>
    <s v="Mahogany St., Pilipog, Cordova, Cebu, Region VII (Central Visayas), 6017"/>
    <n v="10.2692357287454"/>
    <n v="123.945170391627"/>
    <s v="366-7565 / 09958717802"/>
    <s v="arribatechskills.hanz@gmail.com"/>
    <s v="Private"/>
    <x v="0"/>
    <s v="WTR"/>
    <x v="2"/>
    <x v="7"/>
    <s v="NC II"/>
    <s v="196 hours"/>
    <s v="WTR No. 20240722ELCEIM215068"/>
    <d v="2024-06-25T00:00:00"/>
    <d v="2029-06-26T00:00:00"/>
    <s v="Mark Anthony T. Pahid"/>
    <s v="NTTC No. 232307221200372"/>
    <d v="2027-10-06T00:00:00"/>
    <m/>
    <m/>
  </r>
  <r>
    <s v="VII"/>
    <x v="1"/>
    <x v="0"/>
    <x v="29"/>
    <s v="HUC"/>
    <s v="0722-0018"/>
    <x v="67"/>
    <m/>
    <s v="Kristelle Lynne P. Ong, School Head"/>
    <s v="#79 VEG Bldg., Gen. Maxilom Avenue, Cebu City"/>
    <n v="10.311030190164001"/>
    <n v="123.89675499623"/>
    <s v="(032) 341-3220/ 0906-5282855/ 0921-8528404/ (032) 316-3655"/>
    <s v="cca.cebu@yahoo.com "/>
    <s v="Private"/>
    <x v="0"/>
    <s v="RTP"/>
    <x v="6"/>
    <x v="254"/>
    <s v="N/A"/>
    <s v="120 hours"/>
    <s v="NTR No. 202407220002"/>
    <d v="2024-04-30T00:00:00"/>
    <d v="2029-05-02T00:00:00"/>
    <s v="Llamarrie Mckay B. Salvador_x000a_Jeshua Pabrique"/>
    <s v="N/A"/>
    <s v="Not indicated"/>
    <m/>
    <m/>
  </r>
  <r>
    <s v="VII"/>
    <x v="1"/>
    <x v="0"/>
    <x v="29"/>
    <s v="HUC"/>
    <s v="0722-0018"/>
    <x v="67"/>
    <m/>
    <s v="Kristelle Lynne P. Ong, School Head"/>
    <s v="#79 VEG Bldg., Gen. Maxilom Avenue, Cebu City"/>
    <n v="10.311030190164001"/>
    <n v="123.89675499623"/>
    <s v="(032) 341-3220/ 0906-5282855/ 0921-8528404/ (032) 316-3655"/>
    <s v="cca.cebu@yahoo.com "/>
    <s v="Private"/>
    <x v="0"/>
    <s v="RTP"/>
    <x v="6"/>
    <x v="255"/>
    <s v="N/A"/>
    <s v="120 hours"/>
    <s v="NTR No. 202407220003"/>
    <d v="2024-04-30T00:00:00"/>
    <d v="2029-05-02T00:00:00"/>
    <s v="Kent Ivan R. Unabia"/>
    <s v="TMC No. 24072201023926_x000a_"/>
    <d v="2029-06-04T00:00:00"/>
    <m/>
    <m/>
  </r>
  <r>
    <s v="VII"/>
    <x v="1"/>
    <x v="4"/>
    <x v="44"/>
    <s v="1st"/>
    <s v="0722-0196"/>
    <x v="220"/>
    <m/>
    <s v="Victor Y. Aguipo, Schoo Head"/>
    <s v="Osmena Poblacion Cebu, Daanbantayan, Cebu, Region VII (Central Visayas), 6011"/>
    <n v="11.2490231252514"/>
    <n v="124.002601107917"/>
    <s v="09171574389"/>
    <s v="techcityacademyschoolinstitute@gmail.com"/>
    <s v="Private"/>
    <x v="0"/>
    <s v="RTP"/>
    <x v="6"/>
    <x v="256"/>
    <m/>
    <s v="160 Hours"/>
    <s v="NTR No. 202407220008"/>
    <d v="2024-07-03T00:00:00"/>
    <d v="2029-07-04T00:00:00"/>
    <s v="Kathlyn H. Borres_x000a_Paquito E. Asignar Jr._x000a_Teresita M. Aguipo"/>
    <s v="N/A"/>
    <s v="Not indicated"/>
    <m/>
    <m/>
  </r>
  <r>
    <s v="VII"/>
    <x v="1"/>
    <x v="2"/>
    <x v="36"/>
    <s v="3rd"/>
    <s v="0722-0197"/>
    <x v="221"/>
    <m/>
    <s v="Margarita B. Cece, School President"/>
    <s v="Sitio Looc Sur, Poblacion, Asturias, Cebu"/>
    <n v="10.557032081481999"/>
    <n v="123.714781193863"/>
    <s v="0929-788-0118"/>
    <s v="assembletrainingandassessmentc@gmail.com_x000a_"/>
    <s v="Private"/>
    <x v="0"/>
    <s v="WTR"/>
    <x v="0"/>
    <x v="4"/>
    <s v="NC II"/>
    <s v="436 hours"/>
    <s v="WTR No. 20240722TRSHSK213070"/>
    <d v="2024-07-16T00:00:00"/>
    <d v="2029-07-17T00:00:00"/>
    <s v="Margarita B. Cece"/>
    <s v="NTTC No. 242307221200115"/>
    <d v="2028-03-16T00:00:00"/>
    <m/>
    <m/>
  </r>
  <r>
    <s v="VII"/>
    <x v="1"/>
    <x v="0"/>
    <x v="29"/>
    <s v="HUC"/>
    <s v="0722-0198"/>
    <x v="222"/>
    <m/>
    <s v="Jericha Kimberly L. Romero, School Administrator"/>
    <s v="7th Floor Faustina Center F. Cabahug St. Kasambagan, Cebu City (Capital), Cebu, Region VII (Central Visayas), 6000"/>
    <n v="10.3274578654311"/>
    <n v="123.91811508092199"/>
    <s v="0917-157-7671"/>
    <s v="zyra@anzas.net"/>
    <s v="Private"/>
    <x v="0"/>
    <s v="RTP"/>
    <x v="5"/>
    <x v="257"/>
    <s v="N/A"/>
    <s v="100 Hours"/>
    <s v="NTR No. 202407220011"/>
    <d v="2024-07-26T00:00:00"/>
    <d v="2029-07-27T00:00:00"/>
    <s v="Faulton S. Cinco"/>
    <s v="TMC No. 24072201030691"/>
    <d v="2029-07-23T00:00:00"/>
    <m/>
    <m/>
  </r>
  <r>
    <s v="VII"/>
    <x v="1"/>
    <x v="2"/>
    <x v="36"/>
    <s v="3rd"/>
    <s v="0722-0066"/>
    <x v="77"/>
    <m/>
    <s v="Atty Reuel T. Pintor - CEO"/>
    <s v="Owak, Asturias, Cebu"/>
    <n v="10.5459085371198"/>
    <n v="123.714819752"/>
    <s v="(032) 265-2620/ 333-2314/ 333-2227"/>
    <s v="cebusouthwestowak@gmail.com"/>
    <s v="Private"/>
    <x v="0"/>
    <s v="WTR-MTP"/>
    <x v="1"/>
    <x v="46"/>
    <s v="NC I"/>
    <s v="268 Hours"/>
    <s v="WTR No. MTP-202407MEEEAW106-034"/>
    <d v="2024-08-08T00:00:00"/>
    <d v="2029-02-07T00:00:00"/>
    <s v="Rommel C. Melgar_x000a_Merian A. Mahidlawon"/>
    <s v="NTTC No. 231907221200427_x000a_NTTC No. 231907221200044"/>
    <s v="9/15/2027_x000a_12/18/2027"/>
    <m/>
    <m/>
  </r>
  <r>
    <s v="VII"/>
    <x v="1"/>
    <x v="1"/>
    <x v="50"/>
    <s v="1st"/>
    <s v="0722-0193"/>
    <x v="211"/>
    <m/>
    <s v="Belinda C. Tampus - President"/>
    <s v="Room 201 2nd Floor Seabreeze Hotel Dr. T. S. Kintanar St. Poblacion District II, Argao, Cebu, Region VII (Central Visayas) 6021"/>
    <n v="9.88047317525265"/>
    <n v="123.606894709662"/>
    <s v="(032) 888-6018 / 09624030339"/>
    <s v="seabreezetrainingcenter@gmail.com"/>
    <s v="Private"/>
    <x v="0"/>
    <s v="WTR"/>
    <x v="0"/>
    <x v="3"/>
    <s v="NC II"/>
    <s v="316 hours"/>
    <s v="WTR No. 20240722TRSCOK214073"/>
    <d v="2024-08-09T00:00:00"/>
    <d v="2024-08-10T00:00:00"/>
    <s v="Arjun R. Cadutdut"/>
    <s v="NTTC No. 222207221200396"/>
    <d v="2027-03-15T00:00:00"/>
    <m/>
    <m/>
  </r>
  <r>
    <s v="VII"/>
    <x v="1"/>
    <x v="0"/>
    <x v="29"/>
    <s v="HUC"/>
    <s v="0722-0198"/>
    <x v="222"/>
    <m/>
    <s v="Jericha Kimberly L. Romero, School Administrator"/>
    <s v="7th Floor Faustina Center F. Cabahug St. Kasambagan, Cebu City (Capital), Cebu, Region VII (Central Visayas), 6000"/>
    <n v="10.3274578654311"/>
    <n v="123.91811508092199"/>
    <s v="0917-157-7671"/>
    <s v="zyra@anzas.net"/>
    <s v="Private"/>
    <x v="0"/>
    <s v="RTP"/>
    <x v="5"/>
    <x v="258"/>
    <s v="N/A"/>
    <s v="200 Hours"/>
    <s v="NTR No. 202407220013"/>
    <d v="2024-08-14T00:00:00"/>
    <d v="2029-08-15T00:00:00"/>
    <s v="Faulton S. Cinco"/>
    <s v="TMC No. 24072201030691"/>
    <d v="2029-07-23T00:00:00"/>
    <m/>
    <m/>
  </r>
  <r>
    <s v="VII"/>
    <x v="1"/>
    <x v="1"/>
    <x v="29"/>
    <s v="HUC"/>
    <s v="0722-0166"/>
    <x v="144"/>
    <m/>
    <s v="Atty. Augusto W. Go, President"/>
    <s v="Alumnos, Mambaling, Cebu City"/>
    <n v="10.289754108525999"/>
    <n v="123.87729227330399"/>
    <s v="(032) 410-8811 5147"/>
    <s v="uc.tetac@gmail.com"/>
    <s v="Private"/>
    <x v="6"/>
    <s v="WTR"/>
    <x v="0"/>
    <x v="5"/>
    <s v="NC II"/>
    <s v="141 hours"/>
    <s v="WTR No. 20240722TRSBPP209074"/>
    <d v="2024-08-14T00:00:00"/>
    <d v="2029-08-15T00:00:00"/>
    <s v="Mark Joseph U. Orio"/>
    <s v="NTTC No. 232007221200240"/>
    <d v="2025-02-05T00:00:00"/>
    <m/>
    <m/>
  </r>
  <r>
    <s v="VII"/>
    <x v="1"/>
    <x v="1"/>
    <x v="29"/>
    <s v="HUC"/>
    <s v="0722-0166"/>
    <x v="144"/>
    <m/>
    <s v="Atty. Augusto W. Go, President"/>
    <s v="Alumnos, Mambaling, Cebu City"/>
    <n v="10.289754108525999"/>
    <n v="123.87729227330399"/>
    <s v="(032) 410-8811 5147"/>
    <s v="uc.tetac@gmail.com"/>
    <s v="Private"/>
    <x v="6"/>
    <s v="WTR"/>
    <x v="0"/>
    <x v="3"/>
    <s v="NC II"/>
    <s v="316 hours"/>
    <s v="WTR No. 20240722TRSCOK214075"/>
    <d v="2024-08-14T00:00:00"/>
    <d v="2029-08-15T00:00:00"/>
    <s v="Mark Joseph U. Orio"/>
    <s v="NTTC No. 201507221200110"/>
    <d v="2025-02-05T00:00:00"/>
    <m/>
    <m/>
  </r>
  <r>
    <s v="VII"/>
    <x v="1"/>
    <x v="1"/>
    <x v="29"/>
    <s v="HUC"/>
    <s v="0722-0166"/>
    <x v="144"/>
    <m/>
    <s v="Atty. Augusto W. Go, President"/>
    <s v="Alumnos, Mambaling, Cebu City"/>
    <n v="10.289754108525999"/>
    <n v="123.87729227330399"/>
    <s v="(032) 410-8811 5147"/>
    <s v="uc.tetac@gmail.com"/>
    <s v="Private"/>
    <x v="6"/>
    <s v="WTR"/>
    <x v="0"/>
    <x v="1"/>
    <s v="NC II"/>
    <s v="356 Hours"/>
    <s v="WTR No. 20240722TRSFBS213076"/>
    <d v="2024-08-14T00:00:00"/>
    <d v="2029-08-15T00:00:00"/>
    <s v="Analyn D. Dagopioso"/>
    <s v="NTTC No. 211807221200020"/>
    <d v="2025-08-27T00:00:00"/>
    <m/>
    <m/>
  </r>
  <r>
    <s v="VII"/>
    <x v="1"/>
    <x v="1"/>
    <x v="29"/>
    <s v="HUC"/>
    <s v="0722-0166"/>
    <x v="144"/>
    <m/>
    <s v="Atty. Augusto W. Go, President"/>
    <s v="Alumnos, Mambaling, Cebu City"/>
    <n v="10.289754108525999"/>
    <n v="123.87729227330399"/>
    <s v="(032) 410-8811 5147"/>
    <s v="uc.tetac@gmail.com"/>
    <s v="Private"/>
    <x v="6"/>
    <s v="WTR"/>
    <x v="0"/>
    <x v="4"/>
    <s v="NC II"/>
    <s v="436 hours"/>
    <s v="WTR No. 20240722TRSHSK213077"/>
    <d v="2024-08-14T00:00:00"/>
    <d v="2029-08-15T00:00:00"/>
    <s v="Analyn D. Dagopioso"/>
    <s v="NTTC No. 211807221200020"/>
    <d v="2025-08-27T00:00:00"/>
    <m/>
    <m/>
  </r>
  <r>
    <s v="VII"/>
    <x v="1"/>
    <x v="1"/>
    <x v="29"/>
    <s v="HUC"/>
    <s v="0722-0166"/>
    <x v="144"/>
    <m/>
    <s v="Atty. Augusto W. Go, President"/>
    <s v="Alumnos, Mambaling, Cebu City"/>
    <n v="10.289754108525999"/>
    <n v="123.87729227330399"/>
    <s v="(032) 410-8811 5147"/>
    <s v="uc.tetac@gmail.com"/>
    <s v="Private"/>
    <x v="6"/>
    <s v="WTR"/>
    <x v="8"/>
    <x v="15"/>
    <s v="Level I"/>
    <s v="264 Hours"/>
    <s v="WTR No. 20240722TVETRM111078"/>
    <d v="2024-08-14T00:00:00"/>
    <d v="2029-08-15T00:00:00"/>
    <s v="Mark Joseph U. Orio"/>
    <s v="TMC No. 20072201016193"/>
    <d v="2025-12-16T00:00:00"/>
    <m/>
    <m/>
  </r>
  <r>
    <s v="VII"/>
    <x v="1"/>
    <x v="5"/>
    <x v="55"/>
    <s v="3rd"/>
    <s v="0722-0201"/>
    <x v="223"/>
    <m/>
    <s v="Ivy L. Lapinid, School Administrator"/>
    <s v="Camotes Campo, San Francisco, Cebu, Region VII (Central Visayas), 6050"/>
    <n v="10.652506688588"/>
    <n v="124.339388022623"/>
    <s v="09061744703"/>
    <s v="nangschooloftrade@gmail.com"/>
    <s v="Private"/>
    <x v="0"/>
    <s v="WTR"/>
    <x v="9"/>
    <x v="68"/>
    <s v="NC II"/>
    <s v="336 Hours"/>
    <s v="WTR No. 20240722AFFACP213082"/>
    <d v="2024-08-27T00:00:00"/>
    <d v="2029-08-28T00:00:00"/>
    <s v="Jovenlyn U. Gripo"/>
    <s v="NTTC No. 232308371200550"/>
    <d v="2027-12-17T00:00:00"/>
    <m/>
    <m/>
  </r>
  <r>
    <s v="VII"/>
    <x v="1"/>
    <x v="0"/>
    <x v="29"/>
    <s v="HUC"/>
    <s v="0722-0198"/>
    <x v="222"/>
    <m/>
    <s v="Jericha Kimberly L. Romero, School Administrator"/>
    <s v="7th Floor Faustina Center F. Cabahug St. Kasambagan, Cebu City (Capital), Cebu, Region VII (Central Visayas), 6000"/>
    <n v="10.3274578654311"/>
    <n v="123.91811508092199"/>
    <s v="0917-157-7671"/>
    <s v="zyra@anzas.net"/>
    <s v="Private"/>
    <x v="0"/>
    <s v="RTP"/>
    <x v="5"/>
    <x v="259"/>
    <s v="N/A"/>
    <s v="200 Hours"/>
    <s v="NTR No. 202407220014"/>
    <d v="2024-08-29T00:00:00"/>
    <d v="2029-08-30T00:00:00"/>
    <s v="Faulton S. Cinco"/>
    <s v="TMC No. 24072201030691"/>
    <d v="2029-07-23T00:00:00"/>
    <m/>
    <m/>
  </r>
  <r>
    <s v="VII"/>
    <x v="1"/>
    <x v="0"/>
    <x v="29"/>
    <s v="HUC"/>
    <s v="0722-0202"/>
    <x v="224"/>
    <m/>
    <s v="Jeanine G. Pesole, Institution Head"/>
    <s v="Door 103 Teresita Apartment Jasmin St. Capitol Site (Pob.) 6000 Cebu City (Capital) Cebu Region VII (Central Visayas)"/>
    <n v="10.3156513940046"/>
    <n v="123.89029764388501"/>
    <s v="09178547159"/>
    <s v="eptrainingcenter@gmail.com"/>
    <s v="Private"/>
    <x v="0"/>
    <s v="WTR"/>
    <x v="7"/>
    <x v="260"/>
    <s v="NC II"/>
    <s v="325 Hours"/>
    <s v="WTR No. 2024-07-22-SOCBRB220-084-R"/>
    <d v="2025-09-18T00:00:00"/>
    <d v="2029-09-03T00:00:00"/>
    <s v="Jeanine G. Pesole_x000a_Ryan F. Ebuen"/>
    <s v="NTTC No. 242407221200460_x000a_NTTC No. 242407221200459"/>
    <s v="6/10/2028_x000a_6/10/2028"/>
    <m/>
    <m/>
  </r>
  <r>
    <s v="VII"/>
    <x v="1"/>
    <x v="0"/>
    <x v="29"/>
    <s v="HUC"/>
    <s v="0722-0202"/>
    <x v="224"/>
    <m/>
    <s v="Jeanine G. Pesole, Institution Head"/>
    <s v="Door 103 Teresita Apartment Jasmin St. Capitol Site (Pob.) 6000 Cebu City (Capital) Cebu Region VII (Central Visayas)"/>
    <n v="10.3156513940046"/>
    <n v="123.89029764388501"/>
    <s v="09178547159"/>
    <s v="eptrainingcenter@gmail.com"/>
    <s v="Private"/>
    <x v="0"/>
    <s v="WTR"/>
    <x v="7"/>
    <x v="220"/>
    <s v="NC II"/>
    <s v="581 Hours"/>
    <s v="WTR No. 20240722SOCHDR220085"/>
    <d v="2024-09-02T00:00:00"/>
    <d v="2029-09-03T00:00:00"/>
    <s v="Edwin O. Desabille"/>
    <s v="NTTC No. 232307221200295"/>
    <d v="2028-03-03T00:00:00"/>
    <m/>
    <m/>
  </r>
  <r>
    <s v="VII"/>
    <x v="1"/>
    <x v="3"/>
    <x v="34"/>
    <s v="HUC"/>
    <s v="0722-0203"/>
    <x v="225"/>
    <m/>
    <s v="Florgeline C. Canete, President"/>
    <s v="Lot 10, Block 1, 2nd Floor Pablo Mercedes Commercial Building Ticgahon Road Casa Nuestra Bankal, Lapu-Lapu City (Opon), Cebu, Region VII (Central Visayas), 6015"/>
    <n v="10.305154841843899"/>
    <n v="123.986453731512"/>
    <s v="09233048107"/>
    <s v="opportunitiestodaycenter@gmail.com"/>
    <s v="Private"/>
    <x v="0"/>
    <s v="WTR"/>
    <x v="0"/>
    <x v="5"/>
    <s v="NC II"/>
    <s v="141 hours"/>
    <s v="WTR No. 20240722TRSBPP209086"/>
    <d v="2024-09-13T00:00:00"/>
    <d v="2029-09-14T00:00:00"/>
    <s v="Marisel E. Bacolod"/>
    <s v="NTTC No. 222008371200079"/>
    <d v="2026-11-11T00:00:00"/>
    <m/>
    <m/>
  </r>
  <r>
    <s v="VII"/>
    <x v="1"/>
    <x v="3"/>
    <x v="34"/>
    <s v="HUC"/>
    <s v="0722-0203"/>
    <x v="225"/>
    <m/>
    <s v="Florgeline C. Canete, President"/>
    <s v="Lot 10, Block 1, 2nd Floor Pablo Mercedes Commercial Building Ticgahon Road Casa Nuestra Bankal, Lapu-Lapu City (Opon), Cebu, Region VII (Central Visayas), 6015"/>
    <n v="10.305154841843899"/>
    <n v="123.986453731512"/>
    <s v="09233048107"/>
    <s v="opportunitiestodaycenter@gmail.com"/>
    <s v="Private"/>
    <x v="0"/>
    <s v="WTR"/>
    <x v="0"/>
    <x v="3"/>
    <s v="NC II"/>
    <s v="316 hours"/>
    <s v="WTR No. 20240722TRSCOK214087"/>
    <d v="2024-09-13T00:00:00"/>
    <d v="2029-09-14T00:00:00"/>
    <s v="Ruth L. Lacano"/>
    <s v="NTTC No. 211707221200467"/>
    <d v="2026-11-08T00:00:00"/>
    <m/>
    <m/>
  </r>
  <r>
    <s v="VII"/>
    <x v="1"/>
    <x v="0"/>
    <x v="29"/>
    <s v="HUC"/>
    <s v="0722-0204"/>
    <x v="226"/>
    <m/>
    <s v="Ludivina B. Leese, President"/>
    <s v="2nd Floor BTES English Building Pres. Magsaysay Ext. Street Kasambagan, Cebu City (Capital), Cebu, Region VII (Central Visayas), 6000"/>
    <n v="10.327551375970801"/>
    <n v="123.91910183757"/>
    <s v="0915-8453-969 / (032) 509-1835"/>
    <s v="btesenglishacademycorp@gmail.com"/>
    <s v="Private"/>
    <x v="0"/>
    <s v="RTP"/>
    <x v="5"/>
    <x v="257"/>
    <m/>
    <s v="100 Hours"/>
    <s v="NTR No. 202407220016"/>
    <d v="2024-09-18T00:00:00"/>
    <d v="2024-09-19T00:00:00"/>
    <s v="Chaiamwie M. Tero"/>
    <s v="TMC No. 23072201000749"/>
    <d v="2028-03-05T00:00:00"/>
    <m/>
    <m/>
  </r>
  <r>
    <s v="VII"/>
    <x v="1"/>
    <x v="4"/>
    <x v="32"/>
    <s v="Component"/>
    <s v="0722-0205"/>
    <x v="227"/>
    <m/>
    <s v="Ian Manuel M. Talingting, President"/>
    <s v="2nd Floor Valeriano Bldg. House of Praise Bogo City Cebu Cogon (Pob.) Bogo City, City of Bogo, Cebu, Region VII (Central Visayas), 6010"/>
    <n v="11.0454177756039"/>
    <n v="123.99899973495199"/>
    <s v="09518774629 / (032) 425-5206 / 425-5206"/>
    <s v="emunahschoolbogo@gmail.com"/>
    <s v="Private"/>
    <x v="0"/>
    <s v="WTR"/>
    <x v="2"/>
    <x v="16"/>
    <s v="NC II"/>
    <s v="320 Hours"/>
    <s v="WTR No. 20240722ELCCSS213089"/>
    <d v="2024-09-20T00:00:00"/>
    <d v="2029-09-21T00:00:00"/>
    <s v="Rainero Tomas L. Jayme"/>
    <s v="NTTC No. 222207221200549"/>
    <d v="2027-11-03T00:00:00"/>
    <m/>
    <m/>
  </r>
  <r>
    <s v="VII"/>
    <x v="1"/>
    <x v="3"/>
    <x v="34"/>
    <s v="HUC"/>
    <s v="0722-0096"/>
    <x v="181"/>
    <m/>
    <s v="Evangelino V Tadique - President"/>
    <s v="ExcelUp Compound Casia Bankal Lapu-Lapu City (Opon), Cebu, Region VII, Philippines, 6015"/>
    <n v="10.309713157831601"/>
    <n v="123.993229336654"/>
    <s v="0927-870-3835 / (032) 427-3532"/>
    <s v="excelup.trainingandassessment@gmail.com"/>
    <s v="Private"/>
    <x v="0"/>
    <s v="WTR-MTP"/>
    <x v="7"/>
    <x v="250"/>
    <s v="NC II"/>
    <s v="581 Hours"/>
    <s v="WTR No. MTP-202407SOCHDR220-035"/>
    <d v="2024-09-23T00:00:00"/>
    <d v="2028-03-02T00:00:00"/>
    <s v="Carmela J. Jimenez_x000a_Randy S. Mendoza"/>
    <s v="NTTC No. 231907221200001_x000a_NTTC No. 222207221200536"/>
    <s v="2/7/2027_x000a_10/23/2027"/>
    <m/>
    <m/>
  </r>
  <r>
    <s v="VII"/>
    <x v="1"/>
    <x v="0"/>
    <x v="29"/>
    <s v="HUC"/>
    <s v="0722-0176"/>
    <x v="191"/>
    <m/>
    <s v="Aaron Jeremy Que - Administrator"/>
    <s v="Acacia St., cor. Archbishop Reyes Avenue, Kamputhaw, Cebu City"/>
    <n v="10.3166820083086"/>
    <n v="123.90199006549"/>
    <s v="(032) 233-8660 / 421-9257 / 09173228660"/>
    <s v="admin@goldenprincehotel.com"/>
    <s v="Private"/>
    <x v="0"/>
    <s v="WTR-MTP"/>
    <x v="0"/>
    <x v="233"/>
    <s v="NC II"/>
    <s v="326 Hours"/>
    <s v="WTR No. MTP-202407TRSBAR213-036"/>
    <d v="2024-09-23T00:00:00"/>
    <d v="2029-03-01T00:00:00"/>
    <s v="Alvin E. Hermosisima"/>
    <s v="NTTC No. 191810421200792"/>
    <d v="2024-01-13T00:00:00"/>
    <m/>
    <m/>
  </r>
  <r>
    <s v="VII"/>
    <x v="1"/>
    <x v="0"/>
    <x v="29"/>
    <s v="HUC"/>
    <s v="0722-0176"/>
    <x v="191"/>
    <m/>
    <s v="Aaron Jeremy Que - Administrator"/>
    <s v="Acacia St., cor. Archbishop Reyes Avenue, Kamputhaw, Cebu City"/>
    <n v="10.3166820083086"/>
    <n v="123.90199006549"/>
    <s v="(032) 233-8660 / 421-9257 / 09173228660"/>
    <s v="admin@goldenprincehotel.com"/>
    <s v="Private"/>
    <x v="0"/>
    <s v="WTR-MTP"/>
    <x v="0"/>
    <x v="55"/>
    <s v="NC II"/>
    <s v="356 Hours"/>
    <s v="WTR No. MTP-202407TRSFBS213-037"/>
    <d v="2024-09-23T00:00:00"/>
    <d v="2029-03-01T00:00:00"/>
    <s v="Alvin E. Hermosisima"/>
    <s v="NTTC No. 201807221200328"/>
    <d v="2025-09-07T00:00:00"/>
    <m/>
    <m/>
  </r>
  <r>
    <s v="VII"/>
    <x v="1"/>
    <x v="0"/>
    <x v="29"/>
    <s v="HUC"/>
    <s v="0722-0176"/>
    <x v="191"/>
    <m/>
    <s v="Aaron Jeremy Que - Administrator"/>
    <s v="Acacia St., cor. Archbishop Reyes Avenue, Kamputhaw, Cebu City"/>
    <n v="10.3166820083086"/>
    <n v="123.90199006549"/>
    <s v="(032) 233-8660 / 421-9257 / 09173228660"/>
    <s v="admin@goldenprincehotel.com"/>
    <s v="Private"/>
    <x v="0"/>
    <s v="WTR-MTP"/>
    <x v="0"/>
    <x v="232"/>
    <s v="NC II"/>
    <s v="436 hours"/>
    <s v="WTR No. MTP-202407TRSHSK213-038"/>
    <d v="2024-09-23T00:00:00"/>
    <d v="2029-03-01T00:00:00"/>
    <s v="Alvin E. Hermosisima"/>
    <s v="NTTC No. 201807221200327"/>
    <d v="2025-09-07T00:00:00"/>
    <m/>
    <m/>
  </r>
  <r>
    <s v="VII"/>
    <x v="1"/>
    <x v="3"/>
    <x v="34"/>
    <s v="HUC"/>
    <s v="0722-0206"/>
    <x v="228"/>
    <m/>
    <s v="Lorfena T. Salado, President"/>
    <s v="Rm. 8 2nd Floor 8 Newtown Boulevard Cluster 2, The Mactan Newtown, Brgy. Mactan, Lapu-Lapu City"/>
    <n v="10.307997521827801"/>
    <n v="124.01318730776001"/>
    <s v="0966-350-0266"/>
    <s v="firstenglishgnetinc@gmail.com"/>
    <s v="Private"/>
    <x v="0"/>
    <s v="RTP"/>
    <x v="5"/>
    <x v="257"/>
    <s v="N/A"/>
    <s v="100 Hours"/>
    <s v="NTR No. 202407220018"/>
    <d v="2024-09-24T00:00:00"/>
    <d v="2029-09-25T00:00:00"/>
    <s v="Joie Sybelle T. Abista_x000a_Aira O. Santuele_x000a_Judy Ann A. Abejo"/>
    <s v="TMC No. 22072201003175_x000a_PRC License_x000a_PRC License"/>
    <d v="2027-09-21T00:00:00"/>
    <m/>
    <m/>
  </r>
  <r>
    <s v="VII"/>
    <x v="1"/>
    <x v="0"/>
    <x v="29"/>
    <s v="HUC"/>
    <s v="0722-0207"/>
    <x v="229"/>
    <m/>
    <s v="Eurena P. Geralla, President"/>
    <s v="2815 New Frontier Street Mabolo, Cebu City (Capital), Cebu, Region VII (Central Visayas), 6000"/>
    <n v="10.321323936354201"/>
    <n v="123.91464023088101"/>
    <s v="09688998684"/>
    <s v="glanguagecebuhr@gmail.com / ideacebuhr@gmail.com_x000a_"/>
    <s v="Private"/>
    <x v="0"/>
    <s v="RTP"/>
    <x v="5"/>
    <x v="257"/>
    <s v="N/A"/>
    <s v="100 Hours"/>
    <s v="NTR No. 202407460021"/>
    <d v="2024-10-07T00:00:00"/>
    <d v="2029-10-08T00:00:00"/>
    <s v="Charwena C. Cañada_x000a_Quincey Alje P. Densing_x000a_Deasery F. Lumactod_x000a_Mia R. Quingco_x000a_Bliss-An E. Tinga_x000a_Marianne A. Del Rosario_x000a_"/>
    <s v="TMC No. 24071220102664_x000a_ PRC License_x000a_ PRC License_x000a_ PRC License_x000a_ PRC License_x000a_ PRC License"/>
    <d v="2029-06-23T00:00:00"/>
    <m/>
    <m/>
  </r>
  <r>
    <s v="VII"/>
    <x v="1"/>
    <x v="0"/>
    <x v="48"/>
    <s v="2nd"/>
    <s v="0722-0208"/>
    <x v="230"/>
    <m/>
    <s v="Edgar J. Gonzaga, President_x000a_"/>
    <s v="Near Barangay Hall Hidden Paradise Street Ilaya, San Fernando, Cebu, Region VII (Central Visayas), 6037"/>
    <n v="10.1880466926469"/>
    <n v="123.70796726136599"/>
    <s v="346-4441 / 0995-519-1838_x000a_"/>
    <s v="ronildacabs@gmail.com_x000a_"/>
    <s v="Private"/>
    <x v="0"/>
    <s v="WTR"/>
    <x v="9"/>
    <x v="26"/>
    <s v="NC II"/>
    <s v="232 Hours"/>
    <s v="WTR No. 20240722AFFOAP212093"/>
    <d v="2024-10-09T00:00:00"/>
    <d v="2029-10-10T00:00:00"/>
    <s v="Ethelbert S. Tan"/>
    <s v="NTTC No. 201811231200446"/>
    <d v="2025-05-28T00:00:00"/>
    <m/>
    <m/>
  </r>
  <r>
    <s v="VII"/>
    <x v="1"/>
    <x v="3"/>
    <x v="34"/>
    <s v="HUC"/>
    <s v="0722-0209"/>
    <x v="231"/>
    <m/>
    <s v="Ingrid Ivy B. Piamonte, Institution Head"/>
    <s v="Bachelor's Condominium Angasil Corner Kasinto St. Mactan, City Lapu-Lapu City (Opon), Cebu, Region VII (Central Visayas), 6015 "/>
    <n v="10.305719322894401"/>
    <n v="124.012885277835"/>
    <s v="0919-3323-769"/>
    <s v="bcebucommunity@gmail.com"/>
    <s v="Private"/>
    <x v="0"/>
    <s v="RTP"/>
    <x v="5"/>
    <x v="257"/>
    <s v="N/A"/>
    <s v="100 Hours"/>
    <s v="NTR No. 202407220015"/>
    <d v="2024-09-03T00:00:00"/>
    <d v="2029-09-04T00:00:00"/>
    <s v="Roselyn O. Ceriaco_x000a_Reychelle Grace L. Maglasang_x000a_"/>
    <s v="PRC License"/>
    <s v="Not indicated"/>
    <m/>
    <m/>
  </r>
  <r>
    <s v="VII"/>
    <x v="1"/>
    <x v="3"/>
    <x v="34"/>
    <s v="HUC"/>
    <s v="0722-0209"/>
    <x v="231"/>
    <m/>
    <s v="Ingrid Ivy B. Piamonte, Institution Head"/>
    <s v="Bachelor's Condominium Angasil Corner Kasinto St. Mactan, City Lapu-Lapu City (Opon), Cebu, Region VII (Central Visayas), 6015 "/>
    <n v="10.305719322894401"/>
    <n v="124.012885277835"/>
    <s v="0919-3323-769"/>
    <s v="bcebucommunity@gmail.com"/>
    <s v="Private"/>
    <x v="0"/>
    <s v="RTP"/>
    <x v="5"/>
    <x v="258"/>
    <s v="N/A"/>
    <s v="200 Hours"/>
    <s v="NTR No. 202407460022"/>
    <d v="2024-10-08T00:00:00"/>
    <d v="2029-10-09T00:00:00"/>
    <s v="Roselyn O. Ceriaco_x000a_Reychelle Grace L. Maglasang"/>
    <s v="PRC License"/>
    <s v="Not indicated"/>
    <m/>
    <m/>
  </r>
  <r>
    <s v="VII"/>
    <x v="1"/>
    <x v="0"/>
    <x v="29"/>
    <s v="HUC"/>
    <s v="0722-0211"/>
    <x v="232"/>
    <m/>
    <s v="Michelle G. Abayle, Institution Head"/>
    <s v="Mango Park Hotel General Maxilom Avenue Lorega (Lorega San Miguel), Cebu City (Capital), Cebu, Region VII (Central Visayas), 6000"/>
    <n v="10.3110309013201"/>
    <n v="123.902527838559"/>
    <s v="(032) 420-1880 / 420-1881_x000a_"/>
    <s v="iuenglishacademy@gmail.com_x000a_"/>
    <s v="Private"/>
    <x v="0"/>
    <s v="RTP"/>
    <x v="5"/>
    <x v="257"/>
    <s v="N/A"/>
    <s v="100 Hours"/>
    <s v="NTR No. 202407460023"/>
    <d v="2024-10-08T00:00:00"/>
    <d v="2029-10-09T00:00:00"/>
    <s v="Caryl Jane E. Baliguat_x000a_"/>
    <s v="PRC License"/>
    <s v="Not indicated"/>
    <m/>
    <m/>
  </r>
  <r>
    <s v="VII"/>
    <x v="1"/>
    <x v="2"/>
    <x v="46"/>
    <s v="Component"/>
    <s v="0722-0003"/>
    <x v="119"/>
    <m/>
    <s v="Engr. Victor B. Villamor, Jr. - Center Administrator"/>
    <s v="Ilijan, Toledo City"/>
    <n v="10.392226771024401"/>
    <n v="123.656294777905"/>
    <s v="(032) 467-9123"/>
    <s v="ptctoledo@tesda.gov.ph"/>
    <s v="Public"/>
    <x v="1"/>
    <s v="WTR"/>
    <x v="10"/>
    <x v="104"/>
    <s v="NC II"/>
    <s v="284 Hours"/>
    <s v="WTR No. 20240722CONPVI208094"/>
    <d v="2024-10-14T00:00:00"/>
    <d v="2029-10-15T00:00:00"/>
    <s v="Roel A. Macapobre"/>
    <s v="NTTC No. 222207221200207"/>
    <d v="2027-04-24T00:00:00"/>
    <m/>
    <m/>
  </r>
  <r>
    <s v="VII"/>
    <x v="1"/>
    <x v="3"/>
    <x v="34"/>
    <s v="HUC"/>
    <s v="0722-0209"/>
    <x v="231"/>
    <m/>
    <s v="Ingrid Ivy B. Piamonte, Institution Head"/>
    <s v="Bachelor's Condominium Angasil Corner Kasinto St. Mactan, City Lapu-Lapu City (Opon), Cebu, Region VII (Central Visayas), 6015 "/>
    <n v="10.305719322894401"/>
    <n v="124.012885277835"/>
    <s v="0919-3323-769"/>
    <s v="bcebucommunity@gmail.com"/>
    <s v="Private"/>
    <x v="0"/>
    <s v="RTP"/>
    <x v="5"/>
    <x v="259"/>
    <s v="N/A"/>
    <s v="200 Hours"/>
    <s v="NTR No. 202407220024"/>
    <d v="2024-10-15T00:00:00"/>
    <d v="2029-10-16T00:00:00"/>
    <s v="Roselyn O. Ceriaco_x000a_Reychelle Grace L. Maglasang"/>
    <s v="PRC License"/>
    <s v="Not indicated"/>
    <m/>
    <m/>
  </r>
  <r>
    <s v="VII"/>
    <x v="1"/>
    <x v="6"/>
    <x v="52"/>
    <s v="3rd"/>
    <s v="0722-0213"/>
    <x v="233"/>
    <m/>
    <s v="Arniel A. Sumalinog, President_x000a_"/>
    <s v="Unit 1 Ground Floor HNSA-TVET and Assessment Center Purok 7 San Miguel, Cordova, Cebu, Region VII (Central Visayas), 6017"/>
    <n v="10.2639077942505"/>
    <n v="123.94608871526199"/>
    <s v="09182241000"/>
    <s v="mamandales@gmail.com_x000a_"/>
    <s v="Private"/>
    <x v="0"/>
    <s v="WTR"/>
    <x v="0"/>
    <x v="4"/>
    <s v="NC II"/>
    <s v="436 hours"/>
    <s v="WTR No. 20240722TRSHSK213095"/>
    <d v="2024-10-21T00:00:00"/>
    <d v="2029-10-22T00:00:00"/>
    <s v="Victor S. Recaña III"/>
    <s v="NTTC No. 211707221300308"/>
    <d v="2025-09-10T00:00:00"/>
    <m/>
    <m/>
  </r>
  <r>
    <s v="VII"/>
    <x v="1"/>
    <x v="1"/>
    <x v="29"/>
    <s v="HUC"/>
    <s v="0722-0063"/>
    <x v="61"/>
    <m/>
    <s v="Bernadette Irisari"/>
    <s v="22 Virgo St., Guadalupe, Osmeña Village, Punta Princesa, Cebu City"/>
    <n v="10.3934577538397"/>
    <n v="123.664682674876"/>
    <s v="(032) 340-2106_x000a_"/>
    <s v="bigdtaccinc@yahoo.com_x000a_bigdtaci@gmail.com&quot;_x000a_"/>
    <s v="Private"/>
    <x v="0"/>
    <s v="WTR"/>
    <x v="4"/>
    <x v="261"/>
    <s v="NC II"/>
    <s v="561 Hours"/>
    <s v="WTR No. 20240722HHCCGE220097"/>
    <d v="2024-10-24T00:00:00"/>
    <d v="2029-10-25T00:00:00"/>
    <s v="Lucille S. Alinsug"/>
    <s v="NTTC No. 222207221200437"/>
    <d v="2027-07-27T00:00:00"/>
    <m/>
    <m/>
  </r>
  <r>
    <s v="VII"/>
    <x v="1"/>
    <x v="4"/>
    <x v="56"/>
    <s v="3rd"/>
    <s v="0722-0214"/>
    <x v="234"/>
    <m/>
    <s v="Jose Elnor H. Singuran, School Administrator_x000a_"/>
    <s v="Brgy. Poblacion, San Remigio, Cebu"/>
    <n v="11.084029858195199"/>
    <n v="123.937199816625"/>
    <s v="0955-206-9776_x000a_"/>
    <s v="sanremtesdaoffice@gmail.com_x000a_"/>
    <s v="Public"/>
    <x v="4"/>
    <s v="WTR"/>
    <x v="3"/>
    <x v="9"/>
    <s v="NC II"/>
    <s v="118 Hours"/>
    <s v="WTR No. 20240722ALTDRV204098"/>
    <d v="2024-10-28T00:00:00"/>
    <d v="2029-10-29T00:00:00"/>
    <s v="Rosalino P. Reynes"/>
    <s v="NTTC No. 232307221200488"/>
    <d v="2028-05-24T00:00:00"/>
    <m/>
    <m/>
  </r>
  <r>
    <s v="VII"/>
    <x v="1"/>
    <x v="4"/>
    <x v="44"/>
    <s v="1st"/>
    <s v="0722-0076"/>
    <x v="116"/>
    <m/>
    <s v="Janice D. Lucmong - Center Administrator"/>
    <s v="Guimbawi-an, Poblacion, Daanbantayan, Cebu"/>
    <n v="11.2537426850758"/>
    <n v="124.00586130968099"/>
    <s v="(032) 437-8159_x000a_ (038) 437-3781"/>
    <s v="ptcdaanbantayan@tesda.gov.ph"/>
    <s v="Public"/>
    <x v="1"/>
    <s v="WTR"/>
    <x v="3"/>
    <x v="208"/>
    <s v="NC I"/>
    <s v="469 Hours"/>
    <s v="WTR No. 20240722ALTATS118099"/>
    <d v="2024-10-30T00:00:00"/>
    <d v="2029-10-31T00:00:00"/>
    <s v="Junrey Q. Alegarbes"/>
    <s v="NTTC No. 242307221200288"/>
    <d v="2029-04-10T00:00:00"/>
    <m/>
    <m/>
  </r>
  <r>
    <s v="VII"/>
    <x v="1"/>
    <x v="4"/>
    <x v="32"/>
    <s v="Component"/>
    <s v="0722-0111"/>
    <x v="206"/>
    <m/>
    <s v="Kenneth L. Sotto, President_x000a_"/>
    <s v="National Road, Purok Agila, 4th District, Taytayan, City of Bogo, Cebu, Region VII (Central Visayas) 6010"/>
    <n v="11.0490343451472"/>
    <n v="123.99144123635401"/>
    <s v="0991-292-9610_x000a_"/>
    <s v="km100skillsandtrainingcenter@gmail.com_x000a_"/>
    <s v="Private"/>
    <x v="0"/>
    <s v="WTR"/>
    <x v="2"/>
    <x v="16"/>
    <s v="NC II"/>
    <s v="280 Hours"/>
    <s v="WTR No. 20240722ELCCSS213100"/>
    <d v="2024-10-30T00:00:00"/>
    <d v="2029-10-31T00:00:00"/>
    <s v="Flordelito F. Ortiz, Jr."/>
    <s v="NTTC No. 232307221200379"/>
    <d v="2028-01-24T00:00:00"/>
    <m/>
    <m/>
  </r>
  <r>
    <s v="VII"/>
    <x v="1"/>
    <x v="2"/>
    <x v="36"/>
    <s v="3rd"/>
    <s v="0722-0066"/>
    <x v="77"/>
    <m/>
    <s v="Atty. Reuel T. Pintor - CEO"/>
    <s v="Owak, Asturias, Cebu"/>
    <n v="10.5459085371198"/>
    <n v="123.714819752"/>
    <s v="(032) 265-2620/ 333-2314/ 333-2227"/>
    <s v="cebusouthwestowak@gmail.com"/>
    <s v="Private"/>
    <x v="0"/>
    <s v="WTR"/>
    <x v="2"/>
    <x v="7"/>
    <s v="NC II"/>
    <s v="196 hours"/>
    <s v="WTR No. 20240722ELCEIM215101"/>
    <d v="2024-10-30T00:00:00"/>
    <d v="2029-10-31T00:00:00"/>
    <s v="Ar-jay R. Rodrigo"/>
    <s v="NTTC No. 242207221200004"/>
    <d v="2028-12-04T00:00:00"/>
    <m/>
    <m/>
  </r>
  <r>
    <s v="VII"/>
    <x v="1"/>
    <x v="0"/>
    <x v="29"/>
    <s v="HUC"/>
    <s v="0722-0215"/>
    <x v="235"/>
    <m/>
    <s v="Vevina J. Grapa, School Administrator_x000a_"/>
    <s v="5 Storey Dormitory Building Old Banilad Road Corner Saint Michael Street Kasambagan, Cebu City (Capital), Cebu, Region VII (Central Visayas), 6000"/>
    <n v="10.3378370672838"/>
    <n v="123.912897814709"/>
    <s v="(032) 231-7919 / 09052378162"/>
    <s v="edu.glantcebu@gmail.com"/>
    <s v="Private"/>
    <x v="0"/>
    <s v="RTP"/>
    <x v="5"/>
    <x v="257"/>
    <s v="N/A"/>
    <s v="100 Hours"/>
    <s v="NTR No. 202407220025"/>
    <d v="2024-11-04T00:00:00"/>
    <d v="2029-11-05T00:00:00"/>
    <s v="Andrian A. Vega_x000a_ Louredith D. Mondejar_x000a_ Vivian E. Verzosa"/>
    <s v="TMC No. 24072201026725_x000a_ TMC COC No. 19141100020753_x000a_ PRC Licence"/>
    <s v="6/24/2029_x000a_ 11/30/2024"/>
    <m/>
    <m/>
  </r>
  <r>
    <s v="VII"/>
    <x v="1"/>
    <x v="0"/>
    <x v="29"/>
    <s v="HUC"/>
    <s v="0722-0216"/>
    <x v="236"/>
    <m/>
    <s v="Lovelymae A. Cagulang, Institution Head_x000a_"/>
    <s v="1st Floor Maroo Building 888 Paseo Saturnino Banilad, Cebu City (Capital), Cebu, Region VII (Central Visayas), 6000"/>
    <n v="10.343432958734301"/>
    <n v="123.910506707509"/>
    <s v="(032) 340-4923"/>
    <s v="cebuavon@gmail.com"/>
    <s v="Private"/>
    <x v="0"/>
    <s v="RTP"/>
    <x v="5"/>
    <x v="257"/>
    <s v="N/A"/>
    <s v="100 Hours"/>
    <s v="NTR No. 202407220026"/>
    <d v="2024-11-05T00:00:00"/>
    <d v="2029-11-06T00:00:00"/>
    <s v="Gerlie M. Avelino_x000a_ Milkyzydic Cayetuna"/>
    <s v="PRC Licence_x000a_ PRC Licence"/>
    <s v="Not indicated"/>
    <m/>
    <m/>
  </r>
  <r>
    <s v="VII"/>
    <x v="1"/>
    <x v="2"/>
    <x v="36"/>
    <s v="3rd"/>
    <s v="0722-0066"/>
    <x v="77"/>
    <m/>
    <s v="Atty. Reuel T. Pintor - CEO"/>
    <s v="Owak, Asturias, Cebu"/>
    <n v="10.5459085371198"/>
    <n v="123.714819752"/>
    <s v="(032) 265-2620/ 333-2314/ 333-2227"/>
    <s v="cebusouthwestowak@gmail.com"/>
    <s v="Private"/>
    <x v="0"/>
    <s v="WTR-MTP"/>
    <x v="2"/>
    <x v="45"/>
    <s v="NC II"/>
    <s v="196 hours"/>
    <s v="WTR No. MTP-202407ELCEIM215-047"/>
    <d v="2024-11-19T00:00:00"/>
    <d v="2029-10-31T00:00:00"/>
    <s v="Ar-jay R. Rodrigo"/>
    <s v="NTTC No. 242207221200004"/>
    <d v="2028-12-04T00:00:00"/>
    <m/>
    <m/>
  </r>
  <r>
    <s v="VII"/>
    <x v="1"/>
    <x v="4"/>
    <x v="32"/>
    <s v="Component"/>
    <s v="0722-0111"/>
    <x v="206"/>
    <m/>
    <s v="Kenneth L. Sotto, President_x000a_"/>
    <s v="National Road, Purok Agila, 4th District, Taytayan, City of Bogo, Cebu, Region VII (Central Visayas) 6010"/>
    <n v="11.0490343451472"/>
    <n v="123.99144123635401"/>
    <s v="0991-292-9610_x000a_"/>
    <s v="km100skillsandtrainingcenter@gmail.com_x000a_"/>
    <s v="Private"/>
    <x v="0"/>
    <s v="WTR-MTP"/>
    <x v="2"/>
    <x v="236"/>
    <s v="NC II"/>
    <s v="280 Hours"/>
    <s v="WTR No. MTP-202407ELCCSS213-048"/>
    <d v="2024-11-19T00:00:00"/>
    <d v="2029-10-31T00:00:00"/>
    <s v="Flordelito F. Ortiz, Jr."/>
    <s v="NTTC No. 232307221200379"/>
    <d v="2028-01-24T00:00:00"/>
    <m/>
    <m/>
  </r>
  <r>
    <s v="VII"/>
    <x v="1"/>
    <x v="2"/>
    <x v="36"/>
    <s v="3rd"/>
    <s v="0722-0197"/>
    <x v="221"/>
    <m/>
    <s v="Margarita B. Cece, School President"/>
    <s v="Sitio Looc Sur, Poblacion, Asturias, Cebu"/>
    <n v="10.557032081481999"/>
    <n v="123.714781193863"/>
    <s v="0929-788-0118"/>
    <s v="assembletrainingandassessmentc@gmail.com_x000a_"/>
    <s v="Private"/>
    <x v="0"/>
    <s v="WTR"/>
    <x v="11"/>
    <x v="29"/>
    <s v="NC II"/>
    <s v="275 Hours"/>
    <s v="WTR No. 20240722GRMDRM205107"/>
    <d v="2024-11-20T00:00:00"/>
    <d v="2029-11-21T00:00:00"/>
    <s v="Bienvenida U. Catalan"/>
    <s v="NTTC No. 232307221200541"/>
    <d v="2028-02-09T00:00:00"/>
    <m/>
    <m/>
  </r>
  <r>
    <s v="VII"/>
    <x v="1"/>
    <x v="3"/>
    <x v="34"/>
    <s v="HUC"/>
    <s v="0722-0217"/>
    <x v="237"/>
    <m/>
    <s v="Maria Niña II C. Park, President_x000a_"/>
    <s v="Stitio Tribu Subabasbas, Lapu-Lapu City (Opon), Cebu, Region VII (Central Visayas), 6015"/>
    <n v="10.2697228872384"/>
    <n v="123.97245166924201"/>
    <s v="(032) 252-1770 / 0999-962-3153"/>
    <s v="joyfuleducation.acad1@gmail.com_x000a_"/>
    <s v="Private"/>
    <x v="0"/>
    <s v="RTP"/>
    <x v="5"/>
    <x v="58"/>
    <s v="N/A"/>
    <s v="100 Hours"/>
    <s v="NTR No. 202407220029"/>
    <d v="2024-11-26T00:00:00"/>
    <d v="2029-11-27T00:00:00"/>
    <s v="Nikko James T. Cuizon_x000a_Angelie G. Pedrano_x000a_Dinnes B. Montealto_x000a_Riz John P. Abangan_x000a_Mary Ann A. Piñero_x000a_"/>
    <s v="PRC Licence"/>
    <s v="Not indicated"/>
    <m/>
    <m/>
  </r>
  <r>
    <s v="VII"/>
    <x v="1"/>
    <x v="0"/>
    <x v="29"/>
    <s v="HUC"/>
    <s v="0722-0218"/>
    <x v="238"/>
    <m/>
    <s v="Johnbee R. Biton, President_x000a_"/>
    <s v="2F Alicia Apartelle, Banilad, Cebu City, Cebu, Philippines"/>
    <n v="10.341841816975201"/>
    <n v="123.911542440407"/>
    <s v="0966-640-1041"/>
    <s v="julsenglish88@gmail.com"/>
    <s v="Private"/>
    <x v="0"/>
    <s v="RTP"/>
    <x v="5"/>
    <x v="58"/>
    <s v="N/A"/>
    <s v="100 Hours"/>
    <s v="NTR No. 202407220030_x000a_"/>
    <d v="2024-11-26T00:00:00"/>
    <d v="2029-11-27T00:00:00"/>
    <s v="Jerose E. Ornopia_x000a_"/>
    <s v="PRC Licence"/>
    <s v="Not indicated"/>
    <m/>
    <m/>
  </r>
  <r>
    <s v="VII"/>
    <x v="1"/>
    <x v="0"/>
    <x v="29"/>
    <s v="HUC"/>
    <s v="0722-0032"/>
    <x v="133"/>
    <m/>
    <s v="Wilkie E. Reroma-RTC Chief/Center Administration"/>
    <s v="Archbishop Reyes Ave., Cor. Salinas Drive, Lahug, Cebu City"/>
    <n v="10.326306333009599"/>
    <n v="123.906346830495"/>
    <s v="(032) 412-7267 / 416-8876 / 09455501436"/>
    <s v="rtccebu@tesda.gov.ph"/>
    <s v="Public"/>
    <x v="1"/>
    <s v="WTR"/>
    <x v="3"/>
    <x v="262"/>
    <s v="NC II"/>
    <s v="545 Hours"/>
    <s v="WTR No. 20240722ALTASC220110"/>
    <d v="2024-11-28T00:00:00"/>
    <d v="2029-11-19T00:00:00"/>
    <s v="Rosendo C. Suello"/>
    <s v="NTTC No. 222007221200586"/>
    <d v="2027-06-15T00:00:00"/>
    <m/>
    <m/>
  </r>
  <r>
    <s v="VII"/>
    <x v="1"/>
    <x v="5"/>
    <x v="55"/>
    <s v="3rd"/>
    <s v="0722-0219"/>
    <x v="239"/>
    <m/>
    <s v="Delfin L. Bensig, Administrator_x000a_"/>
    <s v="No. 1 Ground Floor Florencia Building National Road Union, San Francisco, Cebu, Region VII (Central Visayas), 6050"/>
    <n v="10.6676874170077"/>
    <n v="124.329675773842"/>
    <s v="0997-775-1056 / 0928-742-5011"/>
    <s v="uniecofarm@gmail.com"/>
    <s v="Private"/>
    <x v="0"/>
    <s v="WTR"/>
    <x v="9"/>
    <x v="26"/>
    <s v="NC II"/>
    <s v="232 Hours"/>
    <s v="WTR No. 20240722AFFOAP212111"/>
    <d v="2024-11-28T00:00:00"/>
    <d v="2029-11-29T00:00:00"/>
    <s v="Roy T. Bosque"/>
    <s v="NTTC No. 221807221200461"/>
    <d v="2027-09-07T00:00:00"/>
    <m/>
    <m/>
  </r>
  <r>
    <s v="VII"/>
    <x v="1"/>
    <x v="1"/>
    <x v="50"/>
    <s v="1st"/>
    <s v="0722-0182"/>
    <x v="208"/>
    <m/>
    <s v="Mira Thelma V. Almirante, Company Head_x000a_"/>
    <s v="165 Lakandula Street Poblacion Argao, Cebu, Region VII (Philippines), 6021"/>
    <n v="9.8832678999999999"/>
    <n v="123.604461"/>
    <s v="09694212096 / 09234380248"/>
    <s v="stechtstac123@gmail.com_x000a_"/>
    <s v="Private"/>
    <x v="0"/>
    <s v="WTR"/>
    <x v="3"/>
    <x v="9"/>
    <s v="NC II"/>
    <s v="118 Hours"/>
    <s v="WTR No. 20240722ALTDRV204112"/>
    <d v="2024-12-02T00:00:00"/>
    <d v="2029-12-03T00:00:00"/>
    <s v="Reachly M. Lanawan"/>
    <s v="NTTC No. 242107221200117"/>
    <d v="2026-05-14T00:00:00"/>
    <m/>
    <m/>
  </r>
  <r>
    <s v="VII"/>
    <x v="1"/>
    <x v="0"/>
    <x v="29"/>
    <s v="HUC"/>
    <s v="0722-0202"/>
    <x v="224"/>
    <m/>
    <s v="Jeanine G. Pesole, Institution Head"/>
    <s v="Door 103 Teresita Apartment Jasmin St. Capitol Site (Pob.) 6000 Cebu City (Capital) Cebu Region VII (Central Visayas)"/>
    <n v="10.3156513940046"/>
    <n v="123.89029764388501"/>
    <s v="09178547159"/>
    <s v="eptrainingcenter@gmail.com"/>
    <s v="Private"/>
    <x v="0"/>
    <s v="WTR-MTP"/>
    <x v="7"/>
    <x v="263"/>
    <s v="NC II"/>
    <s v="325 Hours"/>
    <s v="WTR No. MTP-202407SOCBRB220-053"/>
    <d v="2024-12-27T00:00:00"/>
    <d v="2029-09-03T00:00:00"/>
    <s v="Jeanine G. Pesole_x000a_Ryan F. Ebuen"/>
    <s v="NTTC No. 242407221200460_x000a_NTTC No. 242407221200459"/>
    <s v="6/10/2028_x000a_6/10/2028"/>
    <m/>
    <m/>
  </r>
  <r>
    <s v="VII"/>
    <x v="1"/>
    <x v="0"/>
    <x v="29"/>
    <s v="HUC"/>
    <s v="0722-0202"/>
    <x v="224"/>
    <m/>
    <s v="Jeanine G. Pesole, Institution Head"/>
    <s v="Door 103 Teresita Apartment Jasmin St. Capitol Site (Pob.) 6000 Cebu City (Capital) Cebu Region VII (Central Visayas)"/>
    <n v="10.3156513940046"/>
    <n v="123.89029764388501"/>
    <s v="09178547159"/>
    <s v="eptrainingcenter@gmail.com"/>
    <s v="Private"/>
    <x v="0"/>
    <s v="WTR-MTP"/>
    <x v="7"/>
    <x v="250"/>
    <s v="NC II"/>
    <s v="581 Hours"/>
    <s v="WTR No. MTP-202407SOCHDR220-054"/>
    <d v="2024-12-27T00:00:00"/>
    <d v="2029-09-03T00:00:00"/>
    <s v="Jeanine G. Pesole_x000a_Ryan F. Ebuen"/>
    <s v="NTTC No. 242407221200460_x000a_NTTC No. 242407221200459"/>
    <s v="6/10/2028_x000a_6/10/2028"/>
    <m/>
    <m/>
  </r>
  <r>
    <s v="VII"/>
    <x v="1"/>
    <x v="0"/>
    <x v="29"/>
    <s v="HUC"/>
    <s v="0722-0221"/>
    <x v="240"/>
    <m/>
    <s v="Richelle T. Deiparine, President"/>
    <s v="6th Floor Faustina Center F. Cabahug St. Kasambagan, Cebu City (Capital), Cebu, Region VII (Central Visayas), 6000"/>
    <n v="10.3263101717646"/>
    <n v="123.917681621272"/>
    <s v="(032) 328-6830 / 09273651774_x000a_"/>
    <s v="admin@dhea-cebu.com_x000a_"/>
    <s v="Private"/>
    <x v="0"/>
    <s v="RTP"/>
    <x v="5"/>
    <x v="58"/>
    <s v="N/A"/>
    <s v="100 Hours"/>
    <s v="NTR No. 202407220038"/>
    <d v="2024-12-27T00:00:00"/>
    <d v="2029-12-28T00:00:00"/>
    <s v="Ryan D. Wabe"/>
    <s v="TMC No. 24072201010674"/>
    <d v="2029-03-12T00:00:00"/>
    <m/>
    <m/>
  </r>
  <r>
    <s v="VII"/>
    <x v="1"/>
    <x v="1"/>
    <x v="45"/>
    <s v="5th"/>
    <s v="0722-0055"/>
    <x v="118"/>
    <m/>
    <s v="Arlene B. Mascardo / Center Administrator"/>
    <s v="Poblacion, Samboan, Cebu"/>
    <n v="9.5534578656574993"/>
    <n v="123.308575778535"/>
    <s v="(032) 479-4025/ 479-4028/ 479-0069 / 09254401644"/>
    <s v="ptcsamboan@tesda.gov.ph"/>
    <s v="Public"/>
    <x v="1"/>
    <s v="WTR"/>
    <x v="7"/>
    <x v="14"/>
    <s v="NC III"/>
    <s v="438 Hours"/>
    <s v="WTR No. 20240722SOCBKP307119_x000a_"/>
    <d v="2024-12-27T00:00:00"/>
    <d v="2029-12-28T00:00:00"/>
    <s v="Erjean Kate G. Itao"/>
    <s v="NTTC No. 232107221300249"/>
    <d v="2027-11-25T00:00:00"/>
    <m/>
    <m/>
  </r>
  <r>
    <s v="VII"/>
    <x v="1"/>
    <x v="1"/>
    <x v="45"/>
    <s v="5th"/>
    <s v="0722-0055"/>
    <x v="118"/>
    <m/>
    <s v="Arlene B. Mascardo / Center Administrator"/>
    <s v="Poblacion, Samboan, Cebu"/>
    <n v="9.5534578656574993"/>
    <n v="123.308575778535"/>
    <s v="(032) 479-4025/ 479-4028/ 479-0069 / 09254401644"/>
    <s v="ptcsamboan@tesda.gov.ph"/>
    <s v="Public"/>
    <x v="1"/>
    <s v="WTR"/>
    <x v="0"/>
    <x v="0"/>
    <s v="NC III"/>
    <s v="162 Hours"/>
    <s v="WTR No. 20240722TRSEVM307120_x000a_"/>
    <d v="2024-12-27T00:00:00"/>
    <d v="2029-12-28T00:00:00"/>
    <s v="Haspee Mae M. Venenoso"/>
    <s v="NTTC No. 242107221300272"/>
    <d v="2026-07-02T00:00:00"/>
    <m/>
    <m/>
  </r>
  <r>
    <s v="VII"/>
    <x v="1"/>
    <x v="3"/>
    <x v="30"/>
    <s v="HUC"/>
    <s v="0722-0222"/>
    <x v="241"/>
    <m/>
    <s v="Paulus Mariae L. Cañete, Ph.D., DM, JD, Hum.D - President_x000a_"/>
    <s v="House No. T004, North Road, Basak, Mandaue City_x000a_"/>
    <m/>
    <m/>
    <s v="0917-437-0614_x000a_"/>
    <s v="canetech.tac2019@gmail.com_x000a_"/>
    <s v="Private"/>
    <x v="0"/>
    <s v="WTR"/>
    <x v="4"/>
    <x v="31"/>
    <s v="NC II"/>
    <s v="120 hours"/>
    <s v="WTR No. 20250722HHCHIL208001_x000a_"/>
    <d v="2025-01-03T00:00:00"/>
    <d v="2030-01-04T00:00:00"/>
    <s v="Aileen S. Bolanio"/>
    <s v="NTTC No. 232307221200520"/>
    <d v="2028-07-18T00:00:00"/>
    <m/>
    <m/>
  </r>
  <r>
    <s v="VII"/>
    <x v="1"/>
    <x v="3"/>
    <x v="34"/>
    <s v="HUC"/>
    <s v="0722-0223"/>
    <x v="242"/>
    <m/>
    <s v="Concepcion S. Lerion, School President_x000a_"/>
    <s v="2ML Quezon National Highway, Marigondon Lapu-Lapu City, Cebu Philippines"/>
    <n v="10.2834603893091"/>
    <n v="123.974121867394"/>
    <s v="(032) 348-0045 / 0917-160-9422_x000a_"/>
    <s v="jacobinstitute@gmail.com_x000a_"/>
    <s v="Private"/>
    <x v="0"/>
    <s v="WTR"/>
    <x v="7"/>
    <x v="264"/>
    <s v="NC II"/>
    <s v="421 Hours"/>
    <s v="WTR No. 20250722SOCBCN220005_x000a_"/>
    <d v="2025-01-09T00:00:00"/>
    <d v="2030-01-10T00:00:00"/>
    <s v="Arcile S. Padrigao"/>
    <s v="NTTC No. 241907221200313"/>
    <d v="2029-04-03T00:00:00"/>
    <m/>
    <m/>
  </r>
  <r>
    <s v="VII"/>
    <x v="1"/>
    <x v="3"/>
    <x v="34"/>
    <s v="HUC"/>
    <s v="0722-0223"/>
    <x v="242"/>
    <m/>
    <s v="Concepcion S. Lerion, School President_x000a_"/>
    <s v="2ML Quezon National Highway, Marigondon Lapu-Lapu City, Cebu Philippines"/>
    <n v="10.2834603893091"/>
    <n v="123.974121867394"/>
    <s v="(032) 348-0045 / 0917-160-9422_x000a_"/>
    <s v="jacobinstitute@gmail.com_x000a_"/>
    <s v="Private"/>
    <x v="0"/>
    <s v="WTR"/>
    <x v="4"/>
    <x v="31"/>
    <s v="NC II"/>
    <s v="120 hours"/>
    <s v="WTR No. 20250722HHCHIL208006_x000a_"/>
    <d v="2025-01-09T00:00:00"/>
    <d v="2030-01-10T00:00:00"/>
    <s v="Arcile S. Padrigao"/>
    <s v="NTTC No. 221907221200133"/>
    <d v="2026-12-13T00:00:00"/>
    <m/>
    <m/>
  </r>
  <r>
    <s v="VII"/>
    <x v="1"/>
    <x v="4"/>
    <x v="32"/>
    <s v="Component"/>
    <s v="0722-0073"/>
    <x v="132"/>
    <m/>
    <s v="Nino Ronester V. Tolingin, President"/>
    <s v="Purok Canor, Dakit Bogo City, Cebu Philippines"/>
    <n v="11.026358397446799"/>
    <n v="124.004527329033"/>
    <s v="(032) 4348769/ 09367487303/ 09453202132_x000a_ '09171078234 / (032) 564-9089"/>
    <s v="sto.ninomdaac@gmail.com "/>
    <s v="Private"/>
    <x v="0"/>
    <s v="WTR"/>
    <x v="8"/>
    <x v="15"/>
    <s v="Level I"/>
    <s v="264 Hours"/>
    <s v="WTR No. 20250722TVETRM111008"/>
    <d v="2025-01-15T00:00:00"/>
    <d v="2030-01-16T00:00:00"/>
    <s v="Mary Soccour T. Polinar"/>
    <s v="TMC No. 21072201006515"/>
    <d v="2026-03-23T00:00:00"/>
    <m/>
    <m/>
  </r>
  <r>
    <s v="VII"/>
    <x v="1"/>
    <x v="6"/>
    <x v="52"/>
    <s v="3rd"/>
    <s v="0722-0186"/>
    <x v="219"/>
    <m/>
    <s v="Hanzel Benedict D. Arriba, Manager"/>
    <s v="Mahogany St., Pilipog, Cordova, Cebu, Region VII (Central Visayas), 6017"/>
    <n v="10.2692357287454"/>
    <n v="123.945170391627"/>
    <s v="366-7565 / 09958717802"/>
    <s v="arribatechskills.hanz@gmail.com"/>
    <s v="Private"/>
    <x v="0"/>
    <s v="WTR-MTP"/>
    <x v="2"/>
    <x v="45"/>
    <s v="NC II"/>
    <s v="196 hours"/>
    <s v="WTR No. MTP-202507ELCEIM215-002"/>
    <d v="2025-01-16T00:00:00"/>
    <d v="2029-06-26T00:00:00"/>
    <s v="Mark Anthony T. Pahid"/>
    <s v="NTTC No. 232307221200372"/>
    <d v="2027-10-06T00:00:00"/>
    <m/>
    <m/>
  </r>
  <r>
    <s v="VII"/>
    <x v="1"/>
    <x v="0"/>
    <x v="29"/>
    <s v="HUC"/>
    <s v="0722-0032"/>
    <x v="133"/>
    <m/>
    <s v="Wilkie E. Reroma-RTC Chief/Center Administration"/>
    <s v="Archbishop Reyes Ave., Cor. Salinas Drive, Lahug, Cebu City"/>
    <n v="10.326306333009599"/>
    <n v="123.906346830495"/>
    <s v="(032) 412-7267 / 416-8876 / 09455501436"/>
    <s v="rtccebu@tesda.gov.ph"/>
    <s v="Public"/>
    <x v="1"/>
    <s v="RTP"/>
    <x v="6"/>
    <x v="256"/>
    <s v="Level III"/>
    <s v="395 Hours"/>
    <s v="NTR No. 202507220001"/>
    <d v="2025-01-23T00:00:00"/>
    <d v="2030-01-24T00:00:00"/>
    <s v="Lorenz B. Ngojo"/>
    <s v="TMC No. 22072201036668"/>
    <d v="2027-08-18T00:00:00"/>
    <m/>
    <m/>
  </r>
  <r>
    <s v="VII"/>
    <x v="1"/>
    <x v="0"/>
    <x v="29"/>
    <s v="HUC"/>
    <s v="0722-0224"/>
    <x v="243"/>
    <m/>
    <s v="Daisy Jane B. Paden, Institution Head_x000a_"/>
    <s v="5th Floor, Mercedes Benz Tower, Mindanao Avenue, Cebu Business Park, Cebu City_x000a_"/>
    <n v="10.3205008509861"/>
    <n v="123.90568785197"/>
    <s v="0917-717-0190 / 0906-049-8170_x000a_"/>
    <s v="teamakengphcb1016@gmail.com_x000a_"/>
    <s v="Private"/>
    <x v="0"/>
    <s v="RTP"/>
    <x v="5"/>
    <x v="58"/>
    <s v="N/A"/>
    <s v="100 Hours"/>
    <s v="NTR No. 202507220002_x000a_"/>
    <d v="2025-02-03T00:00:00"/>
    <d v="2030-02-04T00:00:00"/>
    <s v="Hannah Faye A. Besana_x000a_"/>
    <s v="TESOL/TEFL Certificate_x000a_"/>
    <s v="N/A"/>
    <m/>
    <m/>
  </r>
  <r>
    <s v="VII"/>
    <x v="1"/>
    <x v="5"/>
    <x v="55"/>
    <s v="3rd"/>
    <s v="0722-0219"/>
    <x v="239"/>
    <m/>
    <s v="Delfin L. Bensig, Administrator_x000a_"/>
    <s v="No. 1 Ground Floor Florencia Building National Road Union, San Francisco, Cebu, Region VII (Central Visayas), 6050"/>
    <n v="10.6676874170077"/>
    <n v="124.329675773842"/>
    <s v="0997-775-1056 / 0928-742-5011"/>
    <s v="uniecofarm@gmail.com"/>
    <s v="Private"/>
    <x v="0"/>
    <s v="WTR-MTP"/>
    <x v="9"/>
    <x v="41"/>
    <s v="NC II"/>
    <s v="232 Hours"/>
    <s v="WTR No. MTP-202507AFFOAP212-004_x000a_"/>
    <d v="2025-02-11T00:00:00"/>
    <d v="2029-11-29T00:00:00"/>
    <s v="Jhoeiy Meigh B. Formentera"/>
    <s v="NTTC No. 242407221200756"/>
    <d v="2029-01-22T00:00:00"/>
    <m/>
    <m/>
  </r>
  <r>
    <s v="VII"/>
    <x v="1"/>
    <x v="4"/>
    <x v="32"/>
    <s v="Component"/>
    <s v="0722-0073"/>
    <x v="132"/>
    <m/>
    <s v="Nino Ronester V. Tolingin, President"/>
    <s v="Purok Canor, Dakit Bogo City, Cebu Philippines"/>
    <n v="11.026358397446799"/>
    <n v="124.004527329033"/>
    <s v="(032) 4348769/ 09367487303/ 09453202132_x000a_ '09171078234 / (032) 564-9089"/>
    <s v="sto.ninomdaac@gmail.com "/>
    <s v="Private"/>
    <x v="0"/>
    <s v="WTR"/>
    <x v="0"/>
    <x v="5"/>
    <s v="NC II"/>
    <s v="141 hours"/>
    <s v="WTR No. 20250722TRSBPP209011_x000a_"/>
    <d v="2025-02-12T00:00:00"/>
    <d v="2030-02-13T00:00:00"/>
    <s v="Janice C. Illut"/>
    <s v="NTTC No. 222107221200098"/>
    <d v="2026-05-29T00:00:00"/>
    <m/>
    <m/>
  </r>
  <r>
    <s v="VII"/>
    <x v="1"/>
    <x v="3"/>
    <x v="30"/>
    <s v="HUC"/>
    <s v="0722-0225"/>
    <x v="244"/>
    <m/>
    <s v="Fatima Y. Enimedo, Institution Head_x000a_"/>
    <s v="SF-05, 2nd Floor, Gaisano Capital Casuntingan, M.L. Quezon Ave., Mandaue City, Cebu_x000a_"/>
    <n v="10.3455063869825"/>
    <n v="123.93075346739499"/>
    <s v="232-9572 / 0920-274-1918_x000a_"/>
    <s v="info@crossxroad.com_x000a_"/>
    <s v="Private"/>
    <x v="0"/>
    <s v="RTP"/>
    <x v="5"/>
    <x v="58"/>
    <s v="N/A"/>
    <s v="100 Hours"/>
    <s v="NTR No. 202507220003_x000a_"/>
    <d v="2025-02-14T00:00:00"/>
    <d v="2030-02-15T00:00:00"/>
    <s v="Monic Gay A. Chavet"/>
    <s v="PRC License"/>
    <s v="Not indicated"/>
    <m/>
    <m/>
  </r>
  <r>
    <s v="VII"/>
    <x v="1"/>
    <x v="2"/>
    <x v="46"/>
    <s v="Component"/>
    <s v="0722-0226"/>
    <x v="245"/>
    <m/>
    <s v="John Francisco D. Alvar, School President_x000a_"/>
    <s v="2nd Floor Maxi J Bldg., Brgy. Dumlog 2038 City of Toledo, Cebu_x000a_"/>
    <n v="10.418598808483599"/>
    <n v="123.652152980899"/>
    <s v="09510049542 / 09162664104_x000a_"/>
    <s v="saintrochinstitute97@gmail.com / saintanthonyinstitute@gmail.com_x000a_"/>
    <s v="Private"/>
    <x v="0"/>
    <s v="WTR"/>
    <x v="3"/>
    <x v="9"/>
    <s v="NC II"/>
    <s v="118 Hours"/>
    <s v="WTR No. 20250722ALTDRV204016_x000a_"/>
    <d v="2025-02-20T00:00:00"/>
    <d v="2030-02-21T00:00:00"/>
    <s v="Esmeraldo P. Orail, Jr."/>
    <s v="NTTC No. 242308641200012"/>
    <d v="2028-12-01T00:00:00"/>
    <m/>
    <m/>
  </r>
  <r>
    <s v="VII"/>
    <x v="1"/>
    <x v="2"/>
    <x v="46"/>
    <s v="Component"/>
    <s v="0722-0226"/>
    <x v="245"/>
    <m/>
    <s v="John Francisco D. Alvar, School President_x000a_"/>
    <s v="2nd Floor Maxi J Bldg., Brgy. Dumlog 2038 City of Toledo, Cebu_x000a_"/>
    <n v="10.418598808483599"/>
    <n v="123.652152980899"/>
    <s v="09510049542 / 09162664104_x000a_"/>
    <s v="saintrochinstitute97@gmail.com / saintanthonyinstitute@gmail.com_x000a_"/>
    <s v="Private"/>
    <x v="0"/>
    <s v="WTR"/>
    <x v="3"/>
    <x v="265"/>
    <s v="NC III"/>
    <s v="122 Hours"/>
    <s v="WTR No. 20250722ALTDRB311017_x000a_"/>
    <d v="2025-02-20T00:00:00"/>
    <d v="2030-02-21T00:00:00"/>
    <s v="Francis Boone M. Orais"/>
    <s v="NTTC No. 232008641300444"/>
    <d v="2026-07-08T00:00:00"/>
    <m/>
    <m/>
  </r>
  <r>
    <s v="VII"/>
    <x v="1"/>
    <x v="1"/>
    <x v="35"/>
    <s v="1st"/>
    <s v="0722-0098"/>
    <x v="184"/>
    <m/>
    <s v="Drewssan B. Ceballe, President"/>
    <s v="Tiwasan Purok Alugbati Catarman Liloan, Cebu, Region VII, Philippines, 6002"/>
    <n v="10.3879723024755"/>
    <n v="124.00867825199801"/>
    <s v="(032) 4020-638 / 09264759980 / 09672742532"/>
    <s v="zeozoecebu@gmail.com"/>
    <s v="Private"/>
    <x v="0"/>
    <s v="WTR-MTP"/>
    <x v="1"/>
    <x v="46"/>
    <s v="NC I"/>
    <s v="308 Hours"/>
    <s v="WTR No. MTP-202507MEEEAW106-005 _x000a_"/>
    <d v="2025-02-26T00:00:00"/>
    <d v="2029-05-24T00:00:00"/>
    <s v="Jose Florante C. Membrano"/>
    <s v="NTTC No. 232207221200037"/>
    <d v="2027-02-18T00:00:00"/>
    <m/>
    <m/>
  </r>
  <r>
    <s v="VII"/>
    <x v="1"/>
    <x v="1"/>
    <x v="35"/>
    <s v="1st"/>
    <s v="0722-0098"/>
    <x v="184"/>
    <m/>
    <s v="Drewssan B. Ceballe, President"/>
    <s v="Tiwasan Purok Alugbati Catarman Liloan, Cebu, Region VII, Philippines, 6002"/>
    <n v="10.3879723024755"/>
    <n v="124.00867825199801"/>
    <s v="(032) 4020-638 / 09264759980 / 09672742532"/>
    <s v="zeozoecebu@gmail.com"/>
    <s v="Private"/>
    <x v="0"/>
    <s v="WTR-MTP"/>
    <x v="1"/>
    <x v="47"/>
    <s v="NC II"/>
    <s v="308 Hours"/>
    <s v="WTR No. MTP-202507MEEEAW206-006_x000a_"/>
    <d v="2025-02-26T00:00:00"/>
    <d v="2029-05-24T00:00:00"/>
    <s v="Jose Florante C. Membrano"/>
    <s v="NTTC No. 232207221200037"/>
    <d v="2027-02-18T00:00:00"/>
    <m/>
    <m/>
  </r>
  <r>
    <s v="VII"/>
    <x v="1"/>
    <x v="0"/>
    <x v="29"/>
    <s v="HUC"/>
    <s v="0722-0227"/>
    <x v="246"/>
    <m/>
    <s v="Feliciano C. Agta, CPA - Administrator_x000a_"/>
    <s v="3/F Diez Bldg., 301 F. Ramos St., Cogon Ramos, Cebu City, Cebu_x000a_"/>
    <n v="10.3072485152701"/>
    <n v="123.89677970972301"/>
    <s v="(032) 236-9294 / 09685026336_x000a_"/>
    <s v="cancarecebu@gmail.com_x000a_"/>
    <s v="Private"/>
    <x v="0"/>
    <s v="WTR"/>
    <x v="4"/>
    <x v="10"/>
    <s v="NC II"/>
    <s v="1,074 Hours"/>
    <s v="WTR No. 20250722HHCCGV207018_x000a_"/>
    <d v="2025-02-27T00:00:00"/>
    <d v="2030-02-28T00:00:00"/>
    <s v="Lhea D. Agta"/>
    <s v="NTTC No. 242407221200523"/>
    <d v="2029-07-14T00:00:00"/>
    <m/>
    <m/>
  </r>
  <r>
    <s v="VII"/>
    <x v="1"/>
    <x v="3"/>
    <x v="34"/>
    <s v="HUC"/>
    <s v="0722-0228"/>
    <x v="247"/>
    <m/>
    <s v="Atty. Emmeline Sacay-Hwang, Academic Director_x000a_"/>
    <s v="Brightem Realty Bldg., Sitio Datag Baybayon, Brgy. Maribago, Lapu-Lapu City, 6015, Cebu_x000a_"/>
    <n v="10.282284346756301"/>
    <n v="123.997702380888"/>
    <s v="(032) 252-2051 / 0917-103-8650"/>
    <s v="acctg1@smeagschool.com"/>
    <s v="Private"/>
    <x v="0"/>
    <s v="RTP"/>
    <x v="5"/>
    <x v="58"/>
    <s v="N/A"/>
    <s v="100 Hours"/>
    <s v="NTR No. 202507220004_x000a_"/>
    <d v="2025-03-03T00:00:00"/>
    <d v="2030-03-04T00:00:00"/>
    <s v="Mira Shiela G. Epe_x000a_ Joshua A. Villarta_x000a_ Shei Beth E. Avila_x000a_ Mary Ann O. Abordo"/>
    <s v="PRC License"/>
    <s v="Not indicated"/>
    <m/>
    <m/>
  </r>
  <r>
    <s v="VII"/>
    <x v="1"/>
    <x v="3"/>
    <x v="34"/>
    <s v="HUC"/>
    <s v="0722-0194"/>
    <x v="213"/>
    <m/>
    <s v="Juliet I. Cabañog, President"/>
    <s v="Tabay Mabao Marigondon, Lapu-Lapu City (Opon), Cebu, Region VII (Central Visayas), 6015"/>
    <n v="10.2707944713574"/>
    <n v="123.977606163639"/>
    <s v="0906-091-3457"/>
    <s v="julietcabanog@gmail.com"/>
    <s v="Private"/>
    <x v="0"/>
    <s v="WTR-MTP"/>
    <x v="0"/>
    <x v="232"/>
    <s v="NC II"/>
    <s v="436 hours"/>
    <s v="WTR No. MTP-202507TRSHSK213-007_x000a_"/>
    <d v="2025-03-04T00:00:00"/>
    <d v="2029-02-14T00:00:00"/>
    <s v="Rosita B. Gonoy"/>
    <s v="NTTC No. 211907221200280"/>
    <d v="2026-02-10T00:00:00"/>
    <m/>
    <m/>
  </r>
  <r>
    <s v="VII"/>
    <x v="1"/>
    <x v="6"/>
    <x v="52"/>
    <s v="3rd"/>
    <s v="0722-0213"/>
    <x v="233"/>
    <m/>
    <s v="Arniel A. Sumalinog, President_x000a_"/>
    <s v="Unit 1 Ground Floor HNSA-TVET and Assessment Center Purok 7 San Miguel, Cordova, Cebu, Region VII (Central Visayas), 6017"/>
    <n v="10.2639077942505"/>
    <n v="123.94608871526199"/>
    <s v="09182241000"/>
    <s v="mamandales@gmail.com_x000a_"/>
    <s v="Private"/>
    <x v="0"/>
    <s v="WTR-MTP"/>
    <x v="0"/>
    <x v="232"/>
    <s v="NC II"/>
    <s v="436 hours"/>
    <s v="WTR No. MTP-202507TRSHSK213-008_x000a_"/>
    <d v="2025-03-07T00:00:00"/>
    <d v="2029-10-22T00:00:00"/>
    <s v="Victor S. Recaña III_x000a_Rosita B. Gongoy"/>
    <s v="NTTC No. 211707221300308_x000a_NTTC No. 211907221200280"/>
    <s v="9/10/2025_x000a_ 2/10/2026"/>
    <m/>
    <m/>
  </r>
  <r>
    <s v="VII"/>
    <x v="1"/>
    <x v="1"/>
    <x v="29"/>
    <s v="HUC"/>
    <s v="0722-0229"/>
    <x v="248"/>
    <m/>
    <s v="Millan Jay G. Alcaraz, General Manager_x000a_"/>
    <s v="2nd Flr. Jay Bldg., Colon St. cor. Climaco St., Sto. Niño, Cebu City, Cebu_x000a_"/>
    <n v="10.331693397207699"/>
    <n v="123.95902792321699"/>
    <s v="0917-317-6188_x000a_"/>
    <s v="mj@jrjsolution.com_x000a_"/>
    <s v="Private"/>
    <x v="5"/>
    <s v="RTP-MCC"/>
    <x v="6"/>
    <x v="266"/>
    <s v="Level I"/>
    <s v="80 Hours"/>
    <s v="MCC NTR No. 2025-07-22-SAMCRTP14-001_x000a_"/>
    <d v="2025-03-07T00:00:00"/>
    <d v="2030-03-08T00:00:00"/>
    <s v="Engr. Royden H. Rusiana, ECE_x000a_"/>
    <s v="Not indicated"/>
    <s v="Not indicated"/>
    <m/>
    <m/>
  </r>
  <r>
    <s v="VII"/>
    <x v="1"/>
    <x v="1"/>
    <x v="29"/>
    <s v="HUC"/>
    <s v="0722-0229"/>
    <x v="248"/>
    <m/>
    <s v="Millan Jay G. Alcaraz, General Manager_x000a_"/>
    <s v="2nd Flr. Jay Bldg., Colon St. cor. Climaco St., Sto. Niño, Cebu City, Cebu_x000a_"/>
    <n v="10.331693397207699"/>
    <n v="123.95902792321699"/>
    <s v="0917-317-6188_x000a_"/>
    <s v="mj@jrjsolution.com_x000a_"/>
    <s v="Private"/>
    <x v="5"/>
    <s v="RTP-MCC"/>
    <x v="6"/>
    <x v="267"/>
    <s v="Level III"/>
    <s v="238 Hours"/>
    <s v="MCC NTR No. 2025-07-22-SAMCRTP13-002_x000a_"/>
    <d v="2025-03-07T00:00:00"/>
    <d v="2030-03-08T00:00:00"/>
    <s v="Engr. Royden H. Rusiana, ECE_x000a_"/>
    <s v="Not indicated"/>
    <s v="Not indicated"/>
    <m/>
    <m/>
  </r>
  <r>
    <s v="VII"/>
    <x v="1"/>
    <x v="1"/>
    <x v="29"/>
    <s v="HUC"/>
    <s v="0722-0229"/>
    <x v="248"/>
    <m/>
    <s v="Millan Jay G. Alcaraz, General Manager_x000a_"/>
    <s v="2nd Flr. Jay Bldg., Colon St. cor. Climaco St., Sto. Niño, Cebu City, Cebu_x000a_"/>
    <n v="10.331693397207699"/>
    <n v="123.95902792321699"/>
    <s v="0917-317-6188_x000a_"/>
    <s v="mj@jrjsolution.com_x000a_"/>
    <s v="Private"/>
    <x v="5"/>
    <s v="RTP-MCC"/>
    <x v="6"/>
    <x v="268"/>
    <s v="Level II"/>
    <s v="160 Hours"/>
    <s v="MCC NTR No. 2025-07-22-SAMCRTP13-003_x000a_"/>
    <d v="2025-03-07T00:00:00"/>
    <d v="2030-03-08T00:00:00"/>
    <s v="Engr. Royden H. Rusiana, ECE_x000a_"/>
    <s v="Not indicated"/>
    <s v="Not indicated"/>
    <m/>
    <m/>
  </r>
  <r>
    <s v="VII"/>
    <x v="1"/>
    <x v="1"/>
    <x v="29"/>
    <s v="HUC"/>
    <s v="0722-0229"/>
    <x v="248"/>
    <m/>
    <s v="Millan Jay G. Alcaraz, General Manager_x000a_"/>
    <s v="2nd Flr. Jay Bldg., Colon St. cor. Climaco St., Sto. Niño, Cebu City, Cebu_x000a_"/>
    <n v="10.331693397207699"/>
    <n v="123.95902792321699"/>
    <s v="0917-317-6188_x000a_"/>
    <s v="mj@jrjsolution.com_x000a_"/>
    <s v="Private"/>
    <x v="5"/>
    <s v="RTP-MCC"/>
    <x v="6"/>
    <x v="269"/>
    <s v="Level III"/>
    <s v="320 Hours"/>
    <s v="MCC NTR No. 2025-07-22-SAMCRTP14-004_x000a_"/>
    <d v="2025-03-07T00:00:00"/>
    <d v="2030-03-08T00:00:00"/>
    <s v="Engr. Royden H. Rusiana, ECE_x000a_"/>
    <s v="Not indicated"/>
    <s v="Not indicated"/>
    <m/>
    <m/>
  </r>
  <r>
    <s v="VII"/>
    <x v="1"/>
    <x v="1"/>
    <x v="29"/>
    <s v="HUC"/>
    <s v="0722-0229"/>
    <x v="248"/>
    <m/>
    <s v="Millan Jay G. Alcaraz, General Manager_x000a_"/>
    <s v="2nd Flr. Jay Bldg., Colon St. cor. Climaco St., Sto. Niño, Cebu City, Cebu_x000a_"/>
    <n v="10.331693397207699"/>
    <n v="123.95902792321699"/>
    <s v="0917-317-6188_x000a_"/>
    <s v="mj@jrjsolution.com_x000a_"/>
    <s v="Private"/>
    <x v="5"/>
    <s v="RTP-MCC"/>
    <x v="6"/>
    <x v="270"/>
    <s v="Level IV"/>
    <s v="291 Hours"/>
    <s v="MCC NTR No. 2025-07-22-SAMCRTP13-005_x000a_"/>
    <d v="2025-03-07T00:00:00"/>
    <d v="2030-03-08T00:00:00"/>
    <s v="Engr. Royden H. Rusiana, ECE_x000a_"/>
    <s v="Not indicated"/>
    <s v="Not indicated"/>
    <m/>
    <m/>
  </r>
  <r>
    <s v="VII"/>
    <x v="1"/>
    <x v="3"/>
    <x v="30"/>
    <s v="HUC"/>
    <s v="0722-0230"/>
    <x v="249"/>
    <m/>
    <s v="Billy S. Yuen, CEO"/>
    <s v="4th and 5th Floor ETO Building, 21 A.S. Fortuna St., Mandaue City, Cebu"/>
    <n v="10.3403208423998"/>
    <n v="123.923592884999"/>
    <s v="0917-505-4391_x000a_"/>
    <s v="joy.stacktrek@gmail.com_x000a_"/>
    <s v="Private"/>
    <x v="5"/>
    <s v="RTP-MCC"/>
    <x v="6"/>
    <x v="271"/>
    <s v="N/A"/>
    <s v="4 Hours"/>
    <s v="MCC NTR No. 2025-07-22-SAMCRTP01-006_x000a_"/>
    <d v="2025-03-10T00:00:00"/>
    <d v="2030-03-11T00:00:00"/>
    <s v="Rubeth Joy G. Padernal_x000a_Marie Ariessa Lane C. Ko_x000a_Kenneth Ken L. Tan_x000a_May E. Olivares_x000a_Mark Jescem S. Mangalay_x000a_Teofy C. Rabanes_x000a_Sachiko R. Gubat_x000a_"/>
    <s v="TMC No. 24130301010724_x000a_Certificate of Training (Train-the-Trainer Program)_x000a_Certificate of Training (Train-the-Trainer Program)_x000a_Certificate of Training (Train-the-Trainer Program)_x000a_Certificate of Training (Train-the-Trainer Program)_x000a_Certificate of Training (Train-the-Trainer Program)_x000a_Certificate of Training (Train-the-Trainer Program)"/>
    <d v="2029-05-13T00:00:00"/>
    <m/>
    <m/>
  </r>
  <r>
    <s v="VII"/>
    <x v="1"/>
    <x v="3"/>
    <x v="30"/>
    <s v="HUC"/>
    <s v="0722-0230"/>
    <x v="249"/>
    <m/>
    <s v="Billy S. Yuen, CEO"/>
    <s v="4th and 5th Floor ETO Building, 21 A.S. Fortuna St., Mandaue City, Cebu"/>
    <n v="10.3403208423998"/>
    <n v="123.923592884999"/>
    <s v="0917-505-4391_x000a_"/>
    <s v="joy.stacktrek@gmail.com_x000a_"/>
    <s v="Private"/>
    <x v="5"/>
    <s v="RTP-MCC"/>
    <x v="6"/>
    <x v="272"/>
    <s v="N/A"/>
    <s v="16 Hours"/>
    <s v="MCC NTR No. 2025-07-22-SAMCRTP01-007_x000a_"/>
    <d v="2025-03-10T00:00:00"/>
    <d v="2030-03-11T00:00:00"/>
    <s v="Rubeth Joy G. Padernal_x000a_Marie Ariessa Lane C. Ko_x000a_Kenneth Ken L. Tan_x000a_May E. Olivares_x000a_Mark Jescem S. Mangalay_x000a_Teofy C. Rabanes_x000a_Sachiko R. Gubat_x000a_"/>
    <s v="TMC No. 24130301010724_x000a_Certificate of Training (Train-the-Trainer Program)_x000a_Certificate of Training (Train-the-Trainer Program)_x000a_Certificate of Training (Train-the-Trainer Program)_x000a_Certificate of Training (Train-the-Trainer Program)_x000a_Certificate of Training (Train-the-Trainer Program)_x000a_Certificate of Training (Train-the-Trainer Program)"/>
    <d v="2029-05-13T00:00:00"/>
    <m/>
    <m/>
  </r>
  <r>
    <s v="VII"/>
    <x v="1"/>
    <x v="3"/>
    <x v="30"/>
    <s v="HUC"/>
    <s v="0722-0230"/>
    <x v="249"/>
    <m/>
    <s v="Billy S. Yuen, CEO"/>
    <s v="4th and 5th Floor ETO Building, 21 A.S. Fortuna St., Mandaue City, Cebu"/>
    <n v="10.3403208423998"/>
    <n v="123.923592884999"/>
    <s v="0917-505-4391_x000a_"/>
    <s v="joy.stacktrek@gmail.com_x000a_"/>
    <s v="Private"/>
    <x v="5"/>
    <s v="RTP-MCC"/>
    <x v="6"/>
    <x v="273"/>
    <s v="N/A"/>
    <s v="16 Hours"/>
    <s v="MCC NTR No. 2025-07-22-SAMCRTP01-008_x000a_"/>
    <d v="2025-03-10T00:00:00"/>
    <d v="2030-03-11T00:00:00"/>
    <s v="Rubeth Joy G. Padernal_x000a_Marie Ariessa Lane C. Ko_x000a_Kenneth Ken L. Tan_x000a_May E. Olivares_x000a_Mark Jescem S. Mangalay_x000a_Teofy C. Rabanes_x000a_Sachiko R. Gubat_x000a_"/>
    <s v="TMC No. 24130301010724_x000a_Certificate of Training (Train-the-Trainer Program)_x000a_Certificate of Training (Train-the-Trainer Program)_x000a_Certificate of Training (Train-the-Trainer Program)_x000a_Certificate of Training (Train-the-Trainer Program)_x000a_Certificate of Training (Train-the-Trainer Program)_x000a_Certificate of Training (Train-the-Trainer Program)"/>
    <d v="2029-05-13T00:00:00"/>
    <m/>
    <m/>
  </r>
  <r>
    <s v="VII"/>
    <x v="1"/>
    <x v="2"/>
    <x v="40"/>
    <s v="2nd"/>
    <s v="0722-0070"/>
    <x v="156"/>
    <m/>
    <s v="Justine Lynn C. Limocon, School Administrator"/>
    <s v="Lamac, Pinamungajan, Cebu"/>
    <n v="10.304722429887301"/>
    <n v="123.903103607018"/>
    <s v="5162576/4679045.4678171"/>
    <s v="lamacmpcifs@gmail.com"/>
    <s v="Private"/>
    <x v="0"/>
    <s v="WTR"/>
    <x v="3"/>
    <x v="9"/>
    <s v="NC II"/>
    <s v="118 Hours"/>
    <s v="WTR No. 20250722ALTDRV204026_x000a_"/>
    <d v="2025-03-10T00:00:00"/>
    <d v="2030-03-11T00:00:00"/>
    <s v="Marcial B. Menchavez"/>
    <s v="NTTC No. 211707221200066"/>
    <d v="2026-02-07T00:00:00"/>
    <m/>
    <m/>
  </r>
  <r>
    <s v="VII"/>
    <x v="1"/>
    <x v="4"/>
    <x v="57"/>
    <s v="4th"/>
    <s v="0722-0231"/>
    <x v="250"/>
    <m/>
    <s v="Margorie D. Coliao, School President_x000a_"/>
    <s v="LMD Building 2, Brgy. Poblacion, Tabuelan, Cebu_x000a_"/>
    <n v="10.823569134892701"/>
    <n v="123.876369996234"/>
    <s v="0953-350-9000"/>
    <s v="caticebu@gmai.com"/>
    <s v="Private"/>
    <x v="0"/>
    <s v="WTR"/>
    <x v="9"/>
    <x v="150"/>
    <s v="NC II"/>
    <s v="239 Hours"/>
    <s v="WTR No. 20250722AFFAGE217027_x000a_"/>
    <d v="2025-03-12T00:00:00"/>
    <d v="2030-03-13T00:00:00"/>
    <s v="Robelyn H. Gozon_x000a_Ronah G. Daguplo_x000a_Elma B. Cabasisi"/>
    <s v="NTTC No. 252408641200034_x000a_NTTC No. 252408641200036_x000a_NTTC No. 252408641200032"/>
    <s v="12/22/2028_x000a_12/21/2028_x000a_12/22/2028"/>
    <m/>
    <m/>
  </r>
  <r>
    <s v="VII"/>
    <x v="1"/>
    <x v="4"/>
    <x v="57"/>
    <s v="4th"/>
    <s v="0722-0231"/>
    <x v="250"/>
    <m/>
    <s v="Margorie D. Coliao, School President_x000a_"/>
    <s v="LMD Building 2, Brgy. Poblacion, Tabuelan, Cebu_x000a_"/>
    <n v="10.823569134892701"/>
    <n v="123.876369996234"/>
    <s v="0953-350-9000"/>
    <s v="caticebu@gmai.com"/>
    <s v="Private"/>
    <x v="0"/>
    <s v="WTR"/>
    <x v="7"/>
    <x v="14"/>
    <s v="NC III"/>
    <s v="438 Hours"/>
    <s v="WTR No. 20250722SOCBKP307028_x000a_"/>
    <d v="2025-03-12T00:00:00"/>
    <d v="2030-03-13T00:00:00"/>
    <s v="Anthony R. Gozo"/>
    <s v="NTTC No. 242308641300023"/>
    <d v="2028-12-21T00:00:00"/>
    <m/>
    <m/>
  </r>
  <r>
    <s v="VII"/>
    <x v="1"/>
    <x v="3"/>
    <x v="30"/>
    <s v="HUC"/>
    <s v="0722-0232"/>
    <x v="251"/>
    <m/>
    <s v="Jemima Rose B. Jimenez, HR and Admin Manager_x000a_"/>
    <s v="Mandaue City, Cebu"/>
    <n v="10.338381146920399"/>
    <n v="123.95404062506501"/>
    <s v="0916-268-4271_x000a_"/>
    <s v="bakemore6000@gmail.com_x000a_"/>
    <s v="Private"/>
    <x v="5"/>
    <s v="WTR-MCC"/>
    <x v="0"/>
    <x v="274"/>
    <s v="N/A"/>
    <s v="40 Hours"/>
    <s v="MCC WTR No. 2025-07-22-SAMCWTR01-011_x000a_"/>
    <d v="2025-03-13T00:00:00"/>
    <d v="2030-03-14T00:00:00"/>
    <s v="Mylene R. Lariosa_x000a_"/>
    <s v="Certificate from employer_x000a_"/>
    <s v="Not indicated"/>
    <m/>
    <m/>
  </r>
  <r>
    <s v="VII"/>
    <x v="1"/>
    <x v="0"/>
    <x v="29"/>
    <s v="HUC"/>
    <s v="0722-0032"/>
    <x v="133"/>
    <m/>
    <s v="Wilkie E. Reroma-RTC Chief/Center Administration"/>
    <s v="Archbishop Reyes Ave., Cor. Salinas Drive, Lahug, Cebu City"/>
    <n v="10.326306333009599"/>
    <n v="123.906346830495"/>
    <s v="(032) 412-7267 / 416-8876 / 09455501436"/>
    <s v="rtccebu@tesda.gov.ph"/>
    <s v="Public"/>
    <x v="1"/>
    <s v="RTP-MCC"/>
    <x v="1"/>
    <x v="275"/>
    <m/>
    <s v="48 Hours"/>
    <s v="MCC NTR No. 2025-07-22-SAMCRTP01-009_x000a_"/>
    <d v="2025-03-13T00:00:00"/>
    <d v="2030-03-14T00:00:00"/>
    <s v="John Paul S. Sarabia"/>
    <s v="NC No. 24072203040304"/>
    <d v="2029-09-15T00:00:00"/>
    <m/>
    <m/>
  </r>
  <r>
    <s v="VII"/>
    <x v="1"/>
    <x v="0"/>
    <x v="29"/>
    <s v="HUC"/>
    <s v="0722-0233"/>
    <x v="252"/>
    <m/>
    <s v="Fernando S. Barrios, Owner/Proprietor_x000a_"/>
    <s v="Lot 929-B Salinas Drive, Brgy. Apas, Cebu City_x000a_"/>
    <n v="10.330083188519099"/>
    <n v="123.90813319623"/>
    <s v="0966-182-0893_x000a_"/>
    <s v="mendozapaulajoy@gmail.com_x000a_"/>
    <s v="Private"/>
    <x v="5"/>
    <s v="WTR-MCC"/>
    <x v="11"/>
    <x v="276"/>
    <m/>
    <s v="60 Hours"/>
    <s v="MCC WTR No. 2025-07-22-SAMCWTR02-015_x000a_"/>
    <d v="2025-03-14T00:00:00"/>
    <d v="2030-03-15T00:00:00"/>
    <s v="Fernando S. Barrios"/>
    <s v="Not indicated"/>
    <s v="Not indicated"/>
    <m/>
    <m/>
  </r>
  <r>
    <s v="VII"/>
    <x v="1"/>
    <x v="0"/>
    <x v="29"/>
    <s v="HUC"/>
    <s v="0722-0233"/>
    <x v="252"/>
    <m/>
    <s v="Fernando S. Barrios, Owner/Proprietor_x000a_"/>
    <s v="Lot 929-B Salinas Drive, Brgy. Apas, Cebu City_x000a_"/>
    <n v="10.330083188519099"/>
    <n v="123.90813319623"/>
    <s v="0966-182-0893_x000a_"/>
    <s v="mendozapaulajoy@gmail.com_x000a_"/>
    <s v="Private"/>
    <x v="5"/>
    <s v="WTR-MCC"/>
    <x v="11"/>
    <x v="277"/>
    <m/>
    <s v="60 Hours"/>
    <s v="MCC WTR No. 2025-07-22-SAMCWTR02-016_x000a_"/>
    <d v="2025-03-14T00:00:00"/>
    <d v="2030-03-15T00:00:00"/>
    <s v="Fernando S. Barrios"/>
    <s v="Not indicated"/>
    <s v="Not indicated"/>
    <m/>
    <m/>
  </r>
  <r>
    <s v="VII"/>
    <x v="1"/>
    <x v="0"/>
    <x v="29"/>
    <s v="HUC"/>
    <s v="0722-0233"/>
    <x v="252"/>
    <m/>
    <s v="Fernando S. Barrios, Owner/Proprietor_x000a_"/>
    <s v="Lot 929-B Salinas Drive, Brgy. Apas, Cebu City_x000a_"/>
    <n v="10.330083188519099"/>
    <n v="123.90813319623"/>
    <s v="0966-182-0893_x000a_"/>
    <s v="mendozapaulajoy@gmail.com_x000a_"/>
    <s v="Private"/>
    <x v="5"/>
    <s v="WTR-MCC"/>
    <x v="11"/>
    <x v="278"/>
    <m/>
    <s v="60 Hours"/>
    <s v="MCC WTR No. 2025-07-22-SAMCWTR02-017_x000a_"/>
    <d v="2025-03-14T00:00:00"/>
    <d v="2030-03-15T00:00:00"/>
    <s v="Fernando S. Barrios"/>
    <s v="Not indicated"/>
    <s v="Not indicated"/>
    <m/>
    <m/>
  </r>
  <r>
    <s v="VII"/>
    <x v="1"/>
    <x v="2"/>
    <x v="31"/>
    <s v="1st"/>
    <s v="Not Found"/>
    <x v="253"/>
    <m/>
    <s v="Segismundo F. Exaltacion Jr., President_x000a_"/>
    <s v="WCIP-SEZ, Buanoy, Balamban, 6041 Cebu Philippines_x000a_"/>
    <n v="10.471825492848"/>
    <n v="123.697163840408"/>
    <s v="230-8478 / 0927-634-6341"/>
    <s v="info@tsuneishi-tech.com"/>
    <s v="Private"/>
    <x v="5"/>
    <s v="RTP-MCC"/>
    <x v="6"/>
    <x v="279"/>
    <m/>
    <s v="32 Hours"/>
    <s v="MCC NTR No. 2025-07-22-SAMCRTP01-012_x000a_"/>
    <d v="2025-03-14T00:00:00"/>
    <d v="2030-03-15T00:00:00"/>
    <s v="Marianyl I. Orlain_x000a_ Ruben Villanueva, Jr."/>
    <s v="Certificate of Employment"/>
    <s v="Not indicated"/>
    <m/>
    <m/>
  </r>
  <r>
    <s v="VII"/>
    <x v="1"/>
    <x v="0"/>
    <x v="29"/>
    <s v="HUC"/>
    <s v="0722-0235"/>
    <x v="254"/>
    <m/>
    <s v="Mia Singson Leon, President_x000a_"/>
    <s v="2/F Unit211 CAIAA Center Core2 Vibo Place N Escario St. Kamputhaw Cebu City 6000_x000a_"/>
    <n v="10.3117330771951"/>
    <n v="123.902445842707"/>
    <s v="0933-861-8477"/>
    <s v="grayfieldbajao@yahoo.com / grayfieldbajao@gmail.com_x000a_"/>
    <s v="Private"/>
    <x v="5"/>
    <s v="CoC"/>
    <x v="0"/>
    <x v="280"/>
    <m/>
    <s v="56 Hours"/>
    <s v="WTR No. 2025-07-22-SAMCWTR01-018_x000a_"/>
    <d v="2025-03-14T00:00:00"/>
    <d v="2030-03-15T00:00:00"/>
    <s v="Mia Singson Leon"/>
    <s v="Not indicated"/>
    <s v="Not indicated"/>
    <m/>
    <m/>
  </r>
  <r>
    <s v="VII"/>
    <x v="1"/>
    <x v="3"/>
    <x v="30"/>
    <s v="HUC"/>
    <s v="0722-0184"/>
    <x v="197"/>
    <m/>
    <s v="Mary Ann N. Delos Reyes - President"/>
    <s v="4th Floor T.T . Bldg. A.S. Fortuna St. Banilad, Mandaue City, Cebu, Region VII (Central Visayas), 6014"/>
    <n v="10.3420900842368"/>
    <n v="123.92613498750499"/>
    <s v="0992-513-3203"/>
    <s v="mandaueminds@gmail.com"/>
    <s v="Private"/>
    <x v="0"/>
    <s v="WTR-MTP"/>
    <x v="0"/>
    <x v="39"/>
    <s v="NC II"/>
    <s v="184 Hours"/>
    <s v="WTR No. MTP-202507TRSBPP209-010_x000a_"/>
    <d v="2025-03-14T00:00:00"/>
    <d v="2028-02-09T00:00:00"/>
    <s v="Titus L. Neri"/>
    <s v="NTTC No. 2222072212006311"/>
    <d v="2027-02-20T00:00:00"/>
    <m/>
    <m/>
  </r>
  <r>
    <s v="VII"/>
    <x v="1"/>
    <x v="2"/>
    <x v="46"/>
    <s v="Component"/>
    <s v="0722-0236"/>
    <x v="255"/>
    <m/>
    <s v="Eriel Jade T. Saliente, School President_x000a_"/>
    <s v="Izada Building, Sergio Osmeña Street, Poblacion Toledo City, Cebu, Region VII (Central Visayas), 6038_x000a_"/>
    <n v="10.382952947290599"/>
    <n v="123.659985747348"/>
    <s v="0936-798-3813 / 0905-776-6722_x000a_"/>
    <s v="empowerueduofficial@gmail.com_x000a_"/>
    <s v="Private"/>
    <x v="0"/>
    <s v="WTR"/>
    <x v="7"/>
    <x v="14"/>
    <s v="NC III"/>
    <s v="438 Hours"/>
    <s v="WTR No. 20250722SOCBKP307029_x000a_"/>
    <d v="2025-03-17T00:00:00"/>
    <d v="2030-03-18T00:00:00"/>
    <s v="Ethel Lourdes Socorro O. Aznar_x000a_Marilyn C. Andrada"/>
    <s v="NTTC No. 231907221300218_x000a_NTTC No. 232203711300176"/>
    <s v="7/21/2027_x000a_11/17/2027"/>
    <m/>
    <m/>
  </r>
  <r>
    <s v="VII"/>
    <x v="1"/>
    <x v="2"/>
    <x v="46"/>
    <s v="Component"/>
    <s v="0722-0236"/>
    <x v="255"/>
    <m/>
    <s v="Eriel Jade T. Saliente, School President_x000a_"/>
    <s v="Izada Building, Sergio Osmeña Street, Poblacion Toledo City, Cebu, Region VII (Central Visayas), 6038_x000a_"/>
    <n v="10.382952947290599"/>
    <n v="123.659985747348"/>
    <s v="0936-798-3813 / 0905-776-6722_x000a_"/>
    <s v="empowerueduofficial@gmail.com_x000a_"/>
    <s v="Private"/>
    <x v="0"/>
    <s v="WTR"/>
    <x v="6"/>
    <x v="18"/>
    <s v="NC II"/>
    <s v="144 Hours"/>
    <s v="WTR No. 20250722ICTCCS214030_x000a_"/>
    <d v="2025-03-17T00:00:00"/>
    <d v="2030-03-18T00:00:00"/>
    <s v="Maria Rochefel R. De Ocampo_x000a_Sherlane T. Fortunado"/>
    <s v="TMC No. 24030801003411_x000a_TMC No. 24030801003412"/>
    <s v="3/21/2029_x000a_ 3/21/2029"/>
    <m/>
    <m/>
  </r>
  <r>
    <s v="VII"/>
    <x v="1"/>
    <x v="2"/>
    <x v="46"/>
    <s v="Component"/>
    <s v="0722-0236"/>
    <x v="255"/>
    <m/>
    <s v="Eriel Jade T. Saliente, School President_x000a_"/>
    <s v="Izada Building, Sergio Osmeña Street, Poblacion Toledo City, Cebu, Region VII (Central Visayas), 6038_x000a_"/>
    <n v="10.382952947290599"/>
    <n v="123.659985747348"/>
    <s v="0936-798-3813 / 0905-776-6722_x000a_"/>
    <s v="empowerueduofficial@gmail.com_x000a_"/>
    <s v="Private"/>
    <x v="0"/>
    <s v="WTR"/>
    <x v="3"/>
    <x v="9"/>
    <s v="NC II"/>
    <s v="118 Hours"/>
    <s v="WTR No. 20250722ALTDRV204031_x000a_"/>
    <d v="2025-03-17T00:00:00"/>
    <d v="2030-03-18T00:00:00"/>
    <s v="Jovencio C. Regulacion"/>
    <s v="NTTC No. 242307221200699"/>
    <d v="2029-09-25T00:00:00"/>
    <m/>
    <m/>
  </r>
  <r>
    <s v="VII"/>
    <x v="1"/>
    <x v="2"/>
    <x v="46"/>
    <s v="Component"/>
    <s v="0722-0236"/>
    <x v="255"/>
    <m/>
    <s v="Eriel Jade T. Saliente, School President_x000a_"/>
    <s v="Izada Building, Sergio Osmeña Street, Poblacion Toledo City, Cebu, Region VII (Central Visayas), 6038_x000a_"/>
    <n v="10.382952947290599"/>
    <n v="123.659985747348"/>
    <s v="0936-798-3813 / 0905-776-6722_x000a_"/>
    <s v="empowerueduofficial@gmail.com_x000a_"/>
    <s v="Private"/>
    <x v="0"/>
    <s v="WTR"/>
    <x v="0"/>
    <x v="0"/>
    <s v="NC III"/>
    <s v="188 Hours"/>
    <s v="WTR No. 20250722TRSEVM307032_x000a_"/>
    <d v="2025-03-17T00:00:00"/>
    <d v="2030-03-18T00:00:00"/>
    <s v="Maria Rochefel R. De Ocampo_x000a_Joper Villacrucis"/>
    <s v="NTTC No. 242404581300743_x000a_NTTC No. 242007221300091"/>
    <s v="3/8/2029_x000a_1/18/2029"/>
    <m/>
    <m/>
  </r>
  <r>
    <s v="VII"/>
    <x v="1"/>
    <x v="0"/>
    <x v="29"/>
    <s v="HUC"/>
    <s v="0722-0121"/>
    <x v="256"/>
    <m/>
    <s v="Metcheline T. Credo, Institutional Head_x000a_"/>
    <s v="2F &amp; 3F Tancor 5 Res. &amp; Suites, President Aguinaldo St., Villa Aurora, Kasambagan, Cebu City"/>
    <n v="10.322728803836601"/>
    <n v="123.912059052053"/>
    <s v="(032) 260-7154 / (032) 383-3277_x000a_"/>
    <s v="admin1@stargate-cebu.com_x000a_"/>
    <s v="Private"/>
    <x v="0"/>
    <s v="RTP"/>
    <x v="5"/>
    <x v="58"/>
    <s v="N/A"/>
    <s v="100 Hours"/>
    <s v="NTR No. 202507220007_x000a_"/>
    <d v="2025-03-25T00:00:00"/>
    <d v="2030-03-26T00:00:00"/>
    <s v="Annalem P. Amistad_x000a_Rosemarie M. Jubay_x000a_Gie An P. Bongaitan_x000a_"/>
    <s v="TMC No. 24072201018052_x000a_PRC License_x000a_PRC License_x000a_"/>
    <s v="5/6/2029_x000a_N/A_x000a_N/A_x000a_"/>
    <m/>
    <m/>
  </r>
  <r>
    <s v="VII"/>
    <x v="1"/>
    <x v="0"/>
    <x v="28"/>
    <s v="Component"/>
    <s v="0722-0159"/>
    <x v="137"/>
    <m/>
    <s v="Leah R. Ornopia / School Head"/>
    <s v="3F Southface Arcade Bldg., F. Deiparine St., Tabunok, Talisay City, Cebu"/>
    <n v="10.2623893483067"/>
    <n v="123.841220567394"/>
    <s v="(032) 407-5731 / 0917-500-8762_x000a_"/>
    <s v="tmjtestac2016@gmail.com_x000a_"/>
    <s v="Private"/>
    <x v="0"/>
    <s v="RTP"/>
    <x v="6"/>
    <x v="281"/>
    <s v="Level I"/>
    <s v="120 hours"/>
    <s v="NTR No. 202507220008_x000a_"/>
    <d v="2025-03-25T00:00:00"/>
    <d v="2030-03-26T00:00:00"/>
    <s v="Fersal Win R. Alberca_x000a_"/>
    <s v="Certification from Microsoft_x000a_"/>
    <m/>
    <m/>
    <m/>
  </r>
  <r>
    <s v="VII"/>
    <x v="1"/>
    <x v="0"/>
    <x v="28"/>
    <s v="Component"/>
    <s v="0722-0159"/>
    <x v="137"/>
    <m/>
    <s v="Leah R. Ornopia / School Head"/>
    <s v="3F Southface Arcade Bldg., F. Deiparine St., Tabunok, Talisay City, Cebu"/>
    <n v="10.2623893483067"/>
    <n v="123.841220567394"/>
    <s v="(032) 407-5731 / 0917-500-8762_x000a_"/>
    <s v="tmjtestac2016@gmail.com_x000a_"/>
    <s v="Private"/>
    <x v="0"/>
    <s v="RTP"/>
    <x v="6"/>
    <x v="268"/>
    <s v="Level II"/>
    <s v="120 hours"/>
    <s v="NTR No. 202507220009"/>
    <d v="2025-03-25T00:00:00"/>
    <d v="2030-03-26T00:00:00"/>
    <s v="Fersal Win R. Alberca_x000a_"/>
    <s v="Certification from Microsoft_x000a_"/>
    <m/>
    <m/>
    <m/>
  </r>
  <r>
    <s v="VII"/>
    <x v="1"/>
    <x v="0"/>
    <x v="28"/>
    <s v="Component"/>
    <s v="0722-0159"/>
    <x v="137"/>
    <m/>
    <s v="Leah R. Ornopia / School Head"/>
    <s v="3F Southface Arcade Bldg., F. Deiparine St., Tabunok, Talisay City, Cebu"/>
    <n v="10.2623893483067"/>
    <n v="123.841220567394"/>
    <s v="(032) 407-5731 / 0917-500-8762_x000a_"/>
    <s v="tmjtestac2016@gmail.com_x000a_"/>
    <s v="Private"/>
    <x v="0"/>
    <s v="RTP"/>
    <x v="6"/>
    <x v="269"/>
    <s v="Level III"/>
    <s v="268 Hours"/>
    <s v="NTR No. 202507220010"/>
    <d v="2025-03-25T00:00:00"/>
    <d v="2030-03-26T00:00:00"/>
    <s v="Fersal Win R. Alberca_x000a_"/>
    <s v="Certification from Microsoft_x000a_"/>
    <m/>
    <m/>
    <m/>
  </r>
  <r>
    <s v="VII"/>
    <x v="1"/>
    <x v="2"/>
    <x v="36"/>
    <s v="3rd"/>
    <s v="0722-0197"/>
    <x v="221"/>
    <m/>
    <s v="Margarita B. Cece, School President"/>
    <s v="Sitio Looc Sur, Poblacion, Asturias, Cebu"/>
    <n v="10.557032081481999"/>
    <n v="123.714781193863"/>
    <s v="0929-788-0118"/>
    <s v="assembletrainingandassessmentc@gmail.com_x000a_"/>
    <s v="Private"/>
    <x v="0"/>
    <s v="WTR-MTP"/>
    <x v="11"/>
    <x v="238"/>
    <s v="NC II"/>
    <s v="275 Hours"/>
    <s v="WTR No. MTP-202507GRMDRM207-011_x000a_"/>
    <d v="2025-03-31T00:00:00"/>
    <d v="2029-11-21T00:00:00"/>
    <s v="Bienvenida U. Catalan"/>
    <s v="NTTC No. 232307221200541"/>
    <d v="2028-02-06T00:00:00"/>
    <m/>
    <m/>
  </r>
  <r>
    <s v="VII"/>
    <x v="1"/>
    <x v="2"/>
    <x v="36"/>
    <s v="3rd"/>
    <s v="0722-0197"/>
    <x v="221"/>
    <m/>
    <s v="Margarita B. Cece, School President"/>
    <s v="Sitio Looc Sur, Poblacion, Asturias, Cebu"/>
    <n v="10.557032081481999"/>
    <n v="123.714781193863"/>
    <s v="0929-788-0118"/>
    <s v="assembletrainingandassessmentc@gmail.com_x000a_"/>
    <s v="Private"/>
    <x v="0"/>
    <s v="WTR-MTP"/>
    <x v="0"/>
    <x v="232"/>
    <s v="NC II"/>
    <s v="436 hours"/>
    <s v="WTR No. MTP-202507TRSHSK213-012_x000a_"/>
    <d v="2025-03-31T00:00:00"/>
    <d v="2029-07-17T00:00:00"/>
    <s v="Margarita B. Cece"/>
    <s v="NTTC No. 242307221200115"/>
    <d v="2028-03-16T00:00:00"/>
    <m/>
    <m/>
  </r>
  <r>
    <s v="VII"/>
    <x v="1"/>
    <x v="1"/>
    <x v="29"/>
    <s v="HUC"/>
    <s v="0722-0058"/>
    <x v="84"/>
    <m/>
    <s v="Atty. Aaron Lee S. Yap, President_x000a_"/>
    <s v="Natalio Bacalso Ave. Corner Rallos Sr. Street, Sambag 1, Cebu City"/>
    <n v="10.298041322062399"/>
    <n v="123.89057290972301"/>
    <s v="(032) 256-1302 to 04; 255-2331 _x000a_"/>
    <s v="ctscebu@gmail.com_x000a_"/>
    <s v="Private"/>
    <x v="6"/>
    <s v="WTR"/>
    <x v="3"/>
    <x v="208"/>
    <s v="NC I"/>
    <s v="469 Hours_x000a_"/>
    <s v="WTR No. 20250722ALTATS118034_x000a_"/>
    <d v="2025-03-31T00:00:00"/>
    <d v="2030-04-01T00:00:00"/>
    <s v="Leandro P. Retardo Jr._x000a_"/>
    <s v="NTTC No. 232307221200351_x000a_NTTC No. 232307221200349_x000a_NTTC No. 232307221200350_x000a_"/>
    <s v="9/9/2027_x000a_9/11/2027_x000a_9/10/2027_x000a_"/>
    <m/>
    <m/>
  </r>
  <r>
    <s v="VII"/>
    <x v="1"/>
    <x v="4"/>
    <x v="32"/>
    <s v="Component"/>
    <s v="0722-0111"/>
    <x v="206"/>
    <m/>
    <s v="Kenneth L. Sotto - President/CEO"/>
    <s v="National Road, Purok Agila, 4th District, Taytayan, City of Bogo, Cebu, Region VII (Central Visayas) 6010"/>
    <n v="11.049208348225999"/>
    <n v="123.991413936664"/>
    <s v="0917-328-7545"/>
    <s v="km100skillsandtrainingcenter@gmail.com."/>
    <s v="Private"/>
    <x v="0"/>
    <s v="WTR"/>
    <x v="6"/>
    <x v="18"/>
    <s v="NC II"/>
    <s v="144 Hours_x000a_"/>
    <s v="WTR No. 202522ICTCCS214035_x000a_"/>
    <d v="2025-03-31T00:00:00"/>
    <d v="2030-04-01T00:00:00"/>
    <s v="Ramil C. Mongaya"/>
    <s v="TMC No. 22175201000239"/>
    <d v="2027-04-11T00:00:00"/>
    <m/>
    <m/>
  </r>
  <r>
    <s v="VII"/>
    <x v="1"/>
    <x v="3"/>
    <x v="30"/>
    <s v="HUC"/>
    <s v="0722-0002"/>
    <x v="79"/>
    <s v="Cebu Center for Healthcare Professionals, Inc."/>
    <s v="Bernard C. Restificar   "/>
    <s v="Mezzanine Floor, First Consolidated Bank Bldg. Corner P.Burgos St. and A.C. Cortes Ave., Brgy. Alang-Alang, Mandaue City, Cebu"/>
    <n v="10.3319266775288"/>
    <n v="123.945461978983"/>
    <s v="(032) 420-1880/ 420-1881"/>
    <s v="info@chpcebu.com_x000a_"/>
    <s v="Private"/>
    <x v="0"/>
    <s v="WTR"/>
    <x v="0"/>
    <x v="2"/>
    <s v="NC II"/>
    <s v="76 hours"/>
    <s v="WTR No. 20250722TRSTPS215036_x000a_"/>
    <d v="2025-04-04T00:00:00"/>
    <d v="2030-04-05T00:00:00"/>
    <s v="Tyler D. Berame"/>
    <s v="NTTC No. 222207221200505"/>
    <d v="2027-02-04T00:00:00"/>
    <m/>
    <m/>
  </r>
  <r>
    <s v="VII"/>
    <x v="1"/>
    <x v="6"/>
    <x v="52"/>
    <s v="3rd"/>
    <s v="0722-0213"/>
    <x v="233"/>
    <m/>
    <s v="Arniel A. Sumalinog, President_x000a_"/>
    <s v="Unit 1 Ground Floor HNSA-TVET and Assessment Center Purok 7 San Miguel, Cordova, Cebu, Region VII (Central Visayas), 6017"/>
    <n v="10.2639077942505"/>
    <n v="123.94608871526199"/>
    <s v="09182241000"/>
    <s v="hnsa.tvet@gmail.com_x000a_"/>
    <s v="Private"/>
    <x v="0"/>
    <s v="WTR"/>
    <x v="0"/>
    <x v="0"/>
    <s v="NC III"/>
    <s v="188 Hours"/>
    <s v="WTR No. 20250722TRSEVM307037_x000a_"/>
    <d v="2025-04-04T00:00:00"/>
    <d v="2030-04-05T00:00:00"/>
    <s v="Mischel A. Abuton"/>
    <s v="NTTC No. 232107221300506"/>
    <d v="2026-03-14T00:00:00"/>
    <m/>
    <m/>
  </r>
  <r>
    <s v="VII"/>
    <x v="1"/>
    <x v="3"/>
    <x v="34"/>
    <s v="HUC"/>
    <s v="0722-0190"/>
    <x v="212"/>
    <m/>
    <s v="Richard I. Ngujo, President_x000a_"/>
    <s v="2952 ML Quezon National Highway Igot Compound Pajo, Lapu-Lapu City (Opon), Cebu, Region VII (Central Visayas), 6015"/>
    <n v="10.315575419980799"/>
    <n v="123.96197866364"/>
    <s v="0995-964-1064 / 0968-220-6767"/>
    <s v="sainthomobonusacademy@gmail.com_x000a_"/>
    <s v="Private"/>
    <x v="0"/>
    <s v="WTR"/>
    <x v="4"/>
    <x v="31"/>
    <s v="NC II"/>
    <s v="120 hours"/>
    <s v="WTR No. 20250722HHCHIL208038_x000a_"/>
    <d v="2025-04-04T00:00:00"/>
    <d v="2030-04-05T00:00:00"/>
    <s v="Mark Lester R. Murillo"/>
    <s v="NTTC No. 232307221200320"/>
    <d v="2027-08-18T00:00:00"/>
    <m/>
    <m/>
  </r>
  <r>
    <s v="VII"/>
    <x v="1"/>
    <x v="0"/>
    <x v="33"/>
    <s v="Component"/>
    <s v="0722-0237"/>
    <x v="257"/>
    <m/>
    <s v="Marrisa D. Pascual, President_x000a_"/>
    <s v="Sta. Catalina Street Poblacion 2 Carcar City Cebu, Region VII_x000a_"/>
    <n v="10.103866801457301"/>
    <n v="123.641938909722"/>
    <s v="326-9136 / 0915-348-5006_x000a_"/>
    <s v="pilipinasanggaling01@gmail.com_x000a_"/>
    <s v="Private"/>
    <x v="0"/>
    <s v="RTP"/>
    <x v="18"/>
    <x v="282"/>
    <s v="Level I"/>
    <s v="432 Hours"/>
    <s v="NTR No. 202507220012_x000a_"/>
    <d v="2025-04-29T00:00:00"/>
    <d v="2030-04-30T00:00:00"/>
    <s v="Morina Cindy C. Tinao_x000a_Editha S. Santiago"/>
    <s v="TMC No. 24130701001684_x000a_TMC No. 25130701003574"/>
    <s v="2/14/2029_x000a_ 3/4/2030"/>
    <m/>
    <m/>
  </r>
  <r>
    <s v="VII"/>
    <x v="1"/>
    <x v="4"/>
    <x v="32"/>
    <s v="Component"/>
    <s v="0722-0205"/>
    <x v="227"/>
    <m/>
    <s v="Ian Manuel M. Talingting, President"/>
    <s v="2nd Floor Valeriano Bldg. House of Praise Bogo City Cebu Cogon (Pob.) Bogo City, City of Bogo, Cebu, Region VII (Central Visayas), 6010"/>
    <n v="11.0454177756039"/>
    <n v="123.99899973495199"/>
    <s v="09518774629 / (032) 425-5206 / 425-5206"/>
    <s v="emunahschoolbogo@gmail.com"/>
    <s v="Private"/>
    <x v="0"/>
    <s v="WTR-MTP"/>
    <x v="2"/>
    <x v="236"/>
    <s v="NC II"/>
    <s v="320 Hours"/>
    <s v="WTR No. MTP-202507ELCCSS213-013_x000a_"/>
    <d v="2025-05-05T00:00:00"/>
    <d v="2029-09-21T00:00:00"/>
    <s v="Rainero Tomas L. Jayme"/>
    <s v="NTTC No. 222207221200549"/>
    <d v="2027-11-03T00:00:00"/>
    <m/>
    <m/>
  </r>
  <r>
    <s v="VII"/>
    <x v="1"/>
    <x v="3"/>
    <x v="34"/>
    <s v="HUC"/>
    <s v="0722-0238"/>
    <x v="258"/>
    <m/>
    <s v="Margielen P. Alcoreza, President_x000a_"/>
    <s v="Casa Nuestra Subdivision, Bankal, Lapu-Lapu City, Cebu_x000a_"/>
    <n v="10.3053341051431"/>
    <n v="123.98643570972401"/>
    <s v="0917-707-3736 / 0917-700-4962 / 0917-709-6146_x000a_"/>
    <s v="edlynscasal@gmail.com_x000a_"/>
    <s v="Private"/>
    <x v="0"/>
    <s v="WTR"/>
    <x v="2"/>
    <x v="16"/>
    <s v="NC II"/>
    <s v="280 Hours"/>
    <s v="WTR No. 20250722ELCCSS213042_x000a_"/>
    <d v="2025-05-06T00:00:00"/>
    <d v="2030-05-07T00:00:00"/>
    <s v="Edlyn P. Casal"/>
    <s v="NTTC No. 242307461200179"/>
    <d v="2029-02-06T00:00:00"/>
    <m/>
    <m/>
  </r>
  <r>
    <s v="VII"/>
    <x v="1"/>
    <x v="0"/>
    <x v="29"/>
    <s v="HUC"/>
    <s v="0722-0018"/>
    <x v="67"/>
    <m/>
    <s v="Kristelle Lynne P. Ong, School Head"/>
    <s v="#79 VEG Bldg., Gen. Maxilom Avenue, Cebu City"/>
    <n v="10.311030190164001"/>
    <n v="123.89675499623"/>
    <s v="(032) 341-3220/ 0906-5282855/ 0921-8528404/ (032) 316-3655"/>
    <s v="cca.cebu@yahoo.com "/>
    <s v="Private"/>
    <x v="0"/>
    <s v="RTP"/>
    <x v="6"/>
    <x v="269"/>
    <s v="Level III"/>
    <s v="238 Hours"/>
    <s v="NTR No. 202507220013_x000a_"/>
    <d v="2025-05-08T00:00:00"/>
    <d v="2030-05-09T00:00:00"/>
    <s v="Kent Ivan R. Unabia"/>
    <s v="TMC No. 24072201023926"/>
    <d v="2029-06-04T00:00:00"/>
    <m/>
    <m/>
  </r>
  <r>
    <s v="VII"/>
    <x v="1"/>
    <x v="0"/>
    <x v="29"/>
    <s v="HUC"/>
    <s v="0722-0018"/>
    <x v="67"/>
    <m/>
    <s v="Kristelle Lynne P. Ong, School Head"/>
    <s v="#79 VEG Bldg., Gen. Maxilom Avenue, Cebu City"/>
    <n v="10.311030190164001"/>
    <n v="123.89675499623"/>
    <s v="(032) 341-3220/ 0906-5282855/ 0921-8528404/ (032) 316-3655"/>
    <s v="cca.cebu@yahoo.com "/>
    <s v="Private"/>
    <x v="0"/>
    <s v="RTP"/>
    <x v="6"/>
    <x v="283"/>
    <s v="Level III"/>
    <s v="120 hours"/>
    <s v="NTR No. 202507220014_x000a_"/>
    <d v="2025-05-08T00:00:00"/>
    <d v="2030-05-09T00:00:00"/>
    <s v="Llamarrie Mckay B. Salvador_x000a_Jeshua Pabrique"/>
    <s v="Certified Virtual Assistant Certification"/>
    <s v="N/A"/>
    <m/>
    <m/>
  </r>
  <r>
    <s v="VII"/>
    <x v="1"/>
    <x v="3"/>
    <x v="34"/>
    <s v="HUC"/>
    <s v="0722-0223"/>
    <x v="242"/>
    <m/>
    <s v="Concepcion S. Lerion, School President_x000a_"/>
    <s v="2ML Quezon National Highway, Marigondon Lapu-Lapu City, Cebu Philippines"/>
    <n v="10.2834603893091"/>
    <n v="123.974121867394"/>
    <s v="(032) 348-0045 / 0917-160-9422_x000a_"/>
    <s v="jacobinstitute@gmail.com_x000a_"/>
    <s v="Private"/>
    <x v="0"/>
    <s v="WTR"/>
    <x v="4"/>
    <x v="10"/>
    <s v="NC II"/>
    <s v="786 Hours"/>
    <s v="WTR No. 20250722HHCCGV207043_x000a_"/>
    <d v="2025-05-09T00:00:00"/>
    <d v="2030-05-10T00:00:00"/>
    <s v="Evangeline Zha Zha S. Doroy"/>
    <s v="NTTC No. 242307221200108"/>
    <d v="2028-05-14T00:00:00"/>
    <m/>
    <m/>
  </r>
  <r>
    <s v="VII"/>
    <x v="1"/>
    <x v="3"/>
    <x v="34"/>
    <s v="HUC"/>
    <s v="0722-0223"/>
    <x v="242"/>
    <m/>
    <s v="Concepcion S. Lerion, School President_x000a_"/>
    <s v="2ML Quezon National Highway, Marigondon Lapu-Lapu City, Cebu Philippines"/>
    <n v="10.2834603893091"/>
    <n v="123.974121867394"/>
    <s v="(032) 348-0045 / 0917-160-9422_x000a_"/>
    <s v="jacobinstitute@gmail.com_x000a_"/>
    <s v="Private"/>
    <x v="0"/>
    <s v="WTR"/>
    <x v="0"/>
    <x v="284"/>
    <s v="NC II"/>
    <s v="196 hours"/>
    <s v="WTR No. 20250722TRSLOG213044_x000a_"/>
    <d v="2025-05-09T00:00:00"/>
    <d v="2030-05-10T00:00:00"/>
    <s v="Tyler D. Berame"/>
    <s v="NTTC No. 222207221200504"/>
    <d v="2026-10-07T00:00:00"/>
    <m/>
    <m/>
  </r>
  <r>
    <s v="VII"/>
    <x v="1"/>
    <x v="3"/>
    <x v="34"/>
    <s v="HUC"/>
    <s v="0722-0223"/>
    <x v="242"/>
    <m/>
    <s v="Concepcion S. Lerion, School President_x000a_"/>
    <s v="2ML Quezon National Highway, Marigondon Lapu-Lapu City, Cebu Philippines"/>
    <n v="10.2834603893091"/>
    <n v="123.974121867394"/>
    <s v="(032) 348-0045 / 0917-160-9422_x000a_"/>
    <s v="jacobinstitute@gmail.com_x000a_"/>
    <s v="Private"/>
    <x v="0"/>
    <s v="WTR"/>
    <x v="0"/>
    <x v="2"/>
    <s v="NC II"/>
    <s v="76 hours"/>
    <s v="WTR No. 20250722TRSTPS215045_x000a_"/>
    <d v="2025-05-09T00:00:00"/>
    <d v="2030-05-10T00:00:00"/>
    <s v="Tyler D. Berame"/>
    <s v="NTTC No. 222207221200505"/>
    <d v="2027-02-04T00:00:00"/>
    <m/>
    <m/>
  </r>
  <r>
    <s v="VII"/>
    <x v="1"/>
    <x v="0"/>
    <x v="29"/>
    <s v="HUC"/>
    <s v="0722-0062"/>
    <x v="259"/>
    <m/>
    <s v="Gerald Anthony S. Gullas, JD, MBA, Chairman &amp; CEO_x000a_"/>
    <s v="Colon St., Cebu City"/>
    <n v="10.2987120775599"/>
    <n v="123.901299725065"/>
    <s v="(032) 253-2586_x000a_"/>
    <s v="techvoc.uvmain@gmail.com_x000a_"/>
    <s v="Private"/>
    <x v="6"/>
    <s v="WTR"/>
    <x v="0"/>
    <x v="3"/>
    <s v="NC II"/>
    <s v="316 hours"/>
    <s v="WTR No. 20250722TRSCOK214046_x000a_"/>
    <d v="2025-05-09T00:00:00"/>
    <d v="2030-05-10T00:00:00"/>
    <s v="Siegfred V. Baldoza"/>
    <s v="NTTC No. 242007221200478"/>
    <d v="2029-04-24T00:00:00"/>
    <m/>
    <m/>
  </r>
  <r>
    <s v="VII"/>
    <x v="1"/>
    <x v="0"/>
    <x v="29"/>
    <s v="HUC"/>
    <s v="0722-0062"/>
    <x v="259"/>
    <m/>
    <s v="Gerald Anthony S. Gullas, JD, MBA, Chairman &amp; CEO_x000a_"/>
    <s v="Colon St., Cebu City"/>
    <n v="10.2987120775599"/>
    <n v="123.901299725065"/>
    <s v="(032) 253-2586_x000a_"/>
    <s v="techvoc.uvmain@gmail.com_x000a_"/>
    <s v="Private"/>
    <x v="6"/>
    <s v="WTR"/>
    <x v="0"/>
    <x v="0"/>
    <s v="NC III"/>
    <s v="188 Hours"/>
    <s v="WTR No. 20250722TRSEVM307047_x000a_"/>
    <d v="2025-05-09T00:00:00"/>
    <d v="2030-05-10T00:00:00"/>
    <s v="Siegfred V. Baldoza"/>
    <s v="NTTC No. 242007221300563"/>
    <d v="2028-09-28T00:00:00"/>
    <m/>
    <m/>
  </r>
  <r>
    <s v="VII"/>
    <x v="1"/>
    <x v="0"/>
    <x v="29"/>
    <s v="HUC"/>
    <s v="0722-0062"/>
    <x v="259"/>
    <m/>
    <s v="Gerald Anthony S. Gullas, JD, MBA, Chairman &amp; CEO_x000a_"/>
    <s v="Colon St., Cebu City"/>
    <n v="10.2987120775599"/>
    <n v="123.901299725065"/>
    <s v="(032) 253-2586_x000a_"/>
    <s v="techvoc.uvmain@gmail.com_x000a_"/>
    <s v="Private"/>
    <x v="6"/>
    <s v="WTR"/>
    <x v="0"/>
    <x v="73"/>
    <s v="NC II"/>
    <s v="442 Hours"/>
    <s v="WTR No. 20250722TRSFOS213048_x000a_"/>
    <d v="2025-05-09T00:00:00"/>
    <d v="2030-05-10T00:00:00"/>
    <s v="Victor S. Recaña"/>
    <s v="NTTC No. 232207221200211"/>
    <d v="2028-03-08T00:00:00"/>
    <m/>
    <m/>
  </r>
  <r>
    <s v="VII"/>
    <x v="1"/>
    <x v="0"/>
    <x v="29"/>
    <s v="HUC"/>
    <s v="0722-0032"/>
    <x v="133"/>
    <m/>
    <s v="Wilkie E. Reroma, Chief/Center Administrator_x000a_"/>
    <s v="Archbishop Reyes Ave., Cor. Salinas Drive, Lahug, Cebu City"/>
    <n v="10.328877022237499"/>
    <n v="123.906781233098"/>
    <s v="0917-118-3863 / 412-7267"/>
    <s v="rtccebu@tesda.gov.ph"/>
    <s v="Public"/>
    <x v="1"/>
    <s v="WTR"/>
    <x v="7"/>
    <x v="14"/>
    <s v="NC III"/>
    <s v="292 hours"/>
    <s v="WTR No. 20250722SOCBKP307049_x000a_"/>
    <d v="2025-05-14T00:00:00"/>
    <d v="2030-05-15T00:00:00"/>
    <s v="Marivel L. Anunciado"/>
    <s v="NTTC No. 221807221300572"/>
    <d v="2027-11-17T00:00:00"/>
    <m/>
    <m/>
  </r>
  <r>
    <s v="VII"/>
    <x v="1"/>
    <x v="3"/>
    <x v="34"/>
    <s v="HUC"/>
    <s v="0722-0206"/>
    <x v="228"/>
    <m/>
    <s v="Lorfena T. Salado, President_x000a_"/>
    <s v="Rm. 8 2nd Floor 8 Newtown Boulevard Cluster 2, The Mactan Newtown, Brgy. Mactan, Lapu-Lapu City"/>
    <n v="10.307997521827801"/>
    <n v="124.01318730776001"/>
    <s v="0966-350-0266 / (032) 511-2849"/>
    <s v="firstenglishgnetinc@gmail.com"/>
    <s v="Private"/>
    <x v="0"/>
    <s v="RTP"/>
    <x v="5"/>
    <x v="59"/>
    <m/>
    <s v="200 Hours"/>
    <s v="NTR No. 202507220015_x000a_"/>
    <d v="2025-05-16T00:00:00"/>
    <d v="2030-05-17T00:00:00"/>
    <s v="Joie Sybelle T. Abista_x000a_ Aira O. Santuele_x000a_ Judy Ann A. Abejo"/>
    <s v="TMC No. 22072201003175_x000a_ PRC Licence_x000a_ PRC Licence"/>
    <d v="2027-09-21T00:00:00"/>
    <m/>
    <m/>
  </r>
  <r>
    <s v="VII"/>
    <x v="1"/>
    <x v="3"/>
    <x v="34"/>
    <s v="HUC"/>
    <s v="0722-0239"/>
    <x v="260"/>
    <m/>
    <s v="Rouelyn M. Matos, School Administrator_x000a_"/>
    <s v="R. Cortes Place, ML Quezon National Highway, Bagumbayan Uno, Maribago, Lapulapu City, 6015, Cebu, Philippines"/>
    <n v="10.2900826716482"/>
    <n v="123.99911489623"/>
    <s v="0921-708-8768"/>
    <s v="bkacademy2277@gmail.com"/>
    <s v="Private"/>
    <x v="0"/>
    <s v="RTP"/>
    <x v="5"/>
    <x v="58"/>
    <m/>
    <s v="100 Hours"/>
    <s v="NTR No. 202507220016_x000a_"/>
    <d v="2025-05-16T00:00:00"/>
    <d v="2030-05-17T00:00:00"/>
    <s v="Almira M. Entrena"/>
    <s v="TMC No. 22072201027280"/>
    <d v="2027-06-08T00:00:00"/>
    <m/>
    <m/>
  </r>
  <r>
    <s v="VII"/>
    <x v="1"/>
    <x v="3"/>
    <x v="34"/>
    <s v="HUC"/>
    <s v="0722-0223"/>
    <x v="242"/>
    <m/>
    <s v="Concepcion S. Lerion, School President_x000a_"/>
    <s v="2ML Quezon National Highway, Marigondon Lapu-Lapu City, Cebu Philippines"/>
    <n v="10.2834603893091"/>
    <n v="123.974121867394"/>
    <s v="(032) 348-0045 / 0917-160-9422_x000a_"/>
    <s v="jacobinstitute@gmail.com_x000a_"/>
    <s v="Private"/>
    <x v="0"/>
    <s v="WTR-MTP"/>
    <x v="7"/>
    <x v="285"/>
    <m/>
    <s v="421 Hours"/>
    <s v="WTR No. MTP-202507SOCBCN220-014_x000a_"/>
    <d v="2025-05-19T00:00:00"/>
    <d v="2030-01-10T00:00:00"/>
    <s v="Arcile S. Padrigao"/>
    <s v="NTTC No. 241907221200313"/>
    <d v="2029-04-03T00:00:00"/>
    <m/>
    <m/>
  </r>
  <r>
    <s v="VII"/>
    <x v="1"/>
    <x v="3"/>
    <x v="34"/>
    <s v="HUC"/>
    <s v="0722-0223"/>
    <x v="242"/>
    <m/>
    <s v="Concepcion S. Lerion, School President_x000a_"/>
    <s v="2ML Quezon National Highway, Marigondon Lapu-Lapu City, Cebu Philippines"/>
    <n v="10.2834603893091"/>
    <n v="123.974121867394"/>
    <s v="(032) 348-0045 / 0917-160-9422_x000a_"/>
    <s v="jacobinstitute@gmail.com_x000a_"/>
    <s v="Private"/>
    <x v="0"/>
    <s v="WTR-MTP"/>
    <x v="4"/>
    <x v="231"/>
    <m/>
    <s v="120 hours"/>
    <s v="WTR No. MTP-202507HHCHIL208-015_x000a_"/>
    <d v="2025-05-19T00:00:00"/>
    <d v="2030-01-10T00:00:00"/>
    <s v="Arcile S. Padrigao"/>
    <s v="NTTC No. 221907221200133"/>
    <d v="2026-12-13T00:00:00"/>
    <m/>
    <m/>
  </r>
  <r>
    <s v="VII"/>
    <x v="1"/>
    <x v="1"/>
    <x v="47"/>
    <s v="4th"/>
    <s v="0722-0167"/>
    <x v="123"/>
    <m/>
    <s v="Verna V. Magallon, President"/>
    <s v="Poblacion, Alegria, Cebu"/>
    <n v="9.7810974132285793"/>
    <n v="123.35419264753401"/>
    <s v="476-7100"/>
    <s v="alegriaorganicdemofarm@gmail.com / spaafi.official@gmail.com_x000a_"/>
    <s v="Private"/>
    <x v="3"/>
    <s v="WTR"/>
    <x v="0"/>
    <x v="3"/>
    <m/>
    <s v="316 hours"/>
    <s v="WTR No. 20250722TRSCOK214052_x000a_"/>
    <d v="2025-05-28T00:00:00"/>
    <d v="2030-05-29T00:00:00"/>
    <s v="Adelfa R. Saranillo"/>
    <s v="NTTC No. 241907221200377"/>
    <d v="2028-10-05T00:00:00"/>
    <m/>
    <m/>
  </r>
  <r>
    <s v="VII"/>
    <x v="1"/>
    <x v="1"/>
    <x v="50"/>
    <s v="1st"/>
    <s v="0722-0240"/>
    <x v="261"/>
    <m/>
    <s v="Belinda C. Tampus, President_x000a_"/>
    <s v="Rm 201 2nd Flr Seabreeze Hotel Dr. T.S. Kintanar St. Poblacion, Argao, Cebu, Region VII (Central Visayas), 6021_x000a_"/>
    <n v="9.88047317525265"/>
    <n v="123.606894709662"/>
    <s v="(032) 888-6018 / 09624030339"/>
    <s v="seabreezetrainingcenter@gmail.com"/>
    <s v="Private"/>
    <x v="0"/>
    <s v="WTR"/>
    <x v="4"/>
    <x v="31"/>
    <m/>
    <s v="120 hours"/>
    <s v="WTR No. 20250722HHCHIL208053_x000a_"/>
    <d v="2025-05-30T00:00:00"/>
    <d v="2030-05-31T00:00:00"/>
    <s v="Malome G. Surigao"/>
    <s v="NTTC No. 242307221200361"/>
    <d v="2026-02-07T00:00:00"/>
    <m/>
    <m/>
  </r>
  <r>
    <s v="VII"/>
    <x v="1"/>
    <x v="5"/>
    <x v="37"/>
    <s v="Component"/>
    <s v="0722-0084"/>
    <x v="173"/>
    <m/>
    <s v="Dante M. Molina, President_x000a_"/>
    <s v="Guinacot, Danao City, Cebu 6004, Philippines"/>
    <n v="10.527661695614301"/>
    <n v="123.997026051999"/>
    <s v="(032) 345-9846 / 0949-884-5263"/>
    <s v="primetechskills.institute@gmail.com"/>
    <s v="Private"/>
    <x v="0"/>
    <s v="WTR"/>
    <x v="0"/>
    <x v="5"/>
    <m/>
    <s v="141 hours"/>
    <s v="WTR No. 20250722TRSBPP209055_x000a_"/>
    <d v="2025-06-04T00:00:00"/>
    <d v="2030-06-05T00:00:00"/>
    <s v="Shelamie P. Banzon"/>
    <s v="NTTC No. 211907221200313"/>
    <d v="2026-08-03T00:00:00"/>
    <m/>
    <m/>
  </r>
  <r>
    <s v="VII"/>
    <x v="1"/>
    <x v="4"/>
    <x v="32"/>
    <s v="Component"/>
    <s v="0722-0073"/>
    <x v="132"/>
    <m/>
    <s v="Nino Ronester V. Tolingin"/>
    <s v="Purok Canor, Dakit Bogo City, Cebu Philippines"/>
    <n v="11.0265627968794"/>
    <n v="124.004574840412"/>
    <s v="(032) 4348769/ 09367487303/ 09453202132_x000a_ '09171078234 / (032) 564-9089"/>
    <s v="sto.ninomdaac@gmail.com "/>
    <s v="Private"/>
    <x v="0"/>
    <s v="WTR-MTP"/>
    <x v="0"/>
    <x v="39"/>
    <m/>
    <s v="141 hours"/>
    <s v="WTR No. MTP-202507TRSBPP209-017_x000a_"/>
    <d v="2025-06-09T00:00:00"/>
    <d v="2030-02-13T00:00:00"/>
    <s v="Janice C. Illut"/>
    <s v="NTTC No. 222107221200098"/>
    <d v="2026-05-29T00:00:00"/>
    <m/>
    <m/>
  </r>
  <r>
    <s v="VII"/>
    <x v="1"/>
    <x v="1"/>
    <x v="50"/>
    <s v="1st"/>
    <s v="0722-0240"/>
    <x v="261"/>
    <m/>
    <s v="Belinda C. Tampus, President_x000a_"/>
    <s v="Rm 201 2nd Flr Seabreeze Hotel Dr. T.S. Kintanar St. Poblacion, Argao, Cebu, Region VII (Central Visayas), 6021_x000a_"/>
    <n v="9.88047317525265"/>
    <n v="123.606894709662"/>
    <s v="(032) 888-6018 / 09624030339"/>
    <s v="seabreezetrainingcenter@gmail.com"/>
    <s v="Private"/>
    <x v="0"/>
    <s v="WTR"/>
    <x v="0"/>
    <x v="5"/>
    <m/>
    <s v="141 hours"/>
    <s v="WTR No. 20250722TRSBPP209056_x000a_"/>
    <d v="2025-06-09T00:00:00"/>
    <d v="2030-06-10T00:00:00"/>
    <s v="Niña Jane S. Olivar"/>
    <s v="NTTC No. 211807221200414"/>
    <d v="2026-10-13T00:00:00"/>
    <m/>
    <m/>
  </r>
  <r>
    <s v="VII"/>
    <x v="1"/>
    <x v="1"/>
    <x v="29"/>
    <s v="HUC"/>
    <s v="0722-0063"/>
    <x v="61"/>
    <m/>
    <s v="Engr. Gene Edward C. Irisari, School Administrator"/>
    <s v="22 Virgo St., Guadalupe, Osmeña Village, Punta Princesa, Cebu City"/>
    <n v="10.2558455043098"/>
    <n v="123.66321444088599"/>
    <s v="(032) 340-2106"/>
    <s v="bigdtaacinc@yahoo.com / big.dtaci09@gmail.com"/>
    <s v="Private"/>
    <x v="0"/>
    <s v="WTR"/>
    <x v="7"/>
    <x v="264"/>
    <m/>
    <s v="421 Hours"/>
    <s v="WTR No. 20250722SOCBCN220057_x000a_"/>
    <d v="2025-06-16T00:00:00"/>
    <d v="2030-06-17T00:00:00"/>
    <s v="Annalyn L. Labastida"/>
    <s v="NTTC No. 242407221200727"/>
    <d v="2029-10-26T00:00:00"/>
    <m/>
    <m/>
  </r>
  <r>
    <s v="VII"/>
    <x v="1"/>
    <x v="0"/>
    <x v="29"/>
    <s v="HUC"/>
    <s v="0722-0032"/>
    <x v="133"/>
    <m/>
    <s v="Wilkie E. Reroma, Chief/Center Administrator_x000a_"/>
    <s v="Archbishop Reyes Ave., Cor. Salinas Drive, Lahug, Cebu City"/>
    <n v="10.328877022237499"/>
    <n v="123.906781233098"/>
    <s v="0917-118-3863 / 412-7267"/>
    <s v="rtccebu@tesda.gov.ph"/>
    <s v="Public"/>
    <x v="1"/>
    <s v="RTP-MCC"/>
    <x v="6"/>
    <x v="286"/>
    <m/>
    <s v="48 Hours"/>
    <s v="MCC NTR No. 2025-07-22-SAMCRTP01-010_x000a_"/>
    <d v="2025-03-13T00:00:00"/>
    <d v="2030-03-14T00:00:00"/>
    <s v="John Paul S. Sarabia"/>
    <s v="NC No. 24072203040304"/>
    <d v="2029-09-15T00:00:00"/>
    <m/>
    <m/>
  </r>
  <r>
    <s v="VII"/>
    <x v="1"/>
    <x v="0"/>
    <x v="33"/>
    <s v="Component"/>
    <s v="0722-0237"/>
    <x v="257"/>
    <m/>
    <s v="Marrisa D. Pascual, President_x000a_"/>
    <s v="Sta. Catalina Street Poblacion 2 Carcar City Cebu, Region VII_x000a_"/>
    <n v="10.103866801457301"/>
    <n v="123.641938909722"/>
    <s v="326-9136 / 0915-348-5006_x000a_"/>
    <s v="pilipinasanggaling01@gmail.com_x000a_"/>
    <s v="Private"/>
    <x v="0"/>
    <s v="RTP"/>
    <x v="18"/>
    <x v="287"/>
    <m/>
    <s v="40 Hours_x000a_"/>
    <s v="RTP No. 2025-07-22-SAMCRTP01-013_x000a_"/>
    <d v="2025-04-29T00:00:00"/>
    <d v="2030-04-30T00:00:00"/>
    <s v="Marissa D. Pascual_x000a_ Robert R. Llego_x000a_ Amor M. Pangilinan"/>
    <s v="Certificate of Training and Certification from employer"/>
    <m/>
    <m/>
    <m/>
  </r>
  <r>
    <s v="VII"/>
    <x v="1"/>
    <x v="0"/>
    <x v="42"/>
    <s v="1st"/>
    <s v="0722-0014"/>
    <x v="127"/>
    <m/>
    <s v="Sr. Geralyn C. Marfa, SM_x000a_"/>
    <s v="Tungkop, Minglanilla,Cebu"/>
    <n v="10.2386875884243"/>
    <n v="123.779030889205"/>
    <s v="0995-021-8688 / (032) 888-7562_x000a_"/>
    <s v="smsminglanilla@thesistersofmaryschools.edu.ph_x000a_"/>
    <s v="Private"/>
    <x v="0"/>
    <s v="WTR"/>
    <x v="1"/>
    <x v="6"/>
    <m/>
    <s v="268 Hours_x000a_"/>
    <s v="WTR No. 20250722MEEEAW206058_x000a_"/>
    <d v="2025-06-17T00:00:00"/>
    <d v="2030-06-18T00:00:00"/>
    <s v="Bernard R. Odiong"/>
    <s v="NTTC No. 242307221200110"/>
    <d v="2026-06-01T00:00:00"/>
    <m/>
    <m/>
  </r>
  <r>
    <s v="VII"/>
    <x v="1"/>
    <x v="3"/>
    <x v="34"/>
    <s v="HUC"/>
    <s v="0722-0206"/>
    <x v="228"/>
    <m/>
    <s v="Lorfena T. Salado, President_x000a_"/>
    <s v="Rm. 8 2nd Floor 8 Newtown Boulevard Cluster 2, The Mactan Newtown, Brgy. Mactan, Lapu-Lapu City"/>
    <n v="10.307997521827801"/>
    <n v="124.01318730776001"/>
    <s v="0966-350-0266 / (032) 511-2849"/>
    <s v="firstenglishgnetinc@gmail.com"/>
    <s v="Private"/>
    <x v="0"/>
    <s v="RTP"/>
    <x v="5"/>
    <x v="259"/>
    <m/>
    <s v="200 Hours_x000a_"/>
    <s v="NTR No. 202507220021_x000a_"/>
    <d v="2025-06-17T00:00:00"/>
    <d v="2030-06-18T00:00:00"/>
    <s v="Joie Sybelle T. Abista_x000a_ Aira O. Santuele_x000a_ Judy Ann A. Abejo"/>
    <s v="TMC No. 22072201003175_x000a_ PRC Licence_x000a_ PRC Licence"/>
    <d v="2027-09-21T00:00:00"/>
    <m/>
    <m/>
  </r>
  <r>
    <s v="VII"/>
    <x v="1"/>
    <x v="5"/>
    <x v="35"/>
    <s v="1st"/>
    <s v="0722-0082"/>
    <x v="155"/>
    <m/>
    <s v="Joel D. Pilapil, President_x000a_"/>
    <s v="House No. 02-440, Purok Luy-a, Calero, Lilo-an, Cebu"/>
    <n v="10.365093548810799"/>
    <n v="124.000014352281"/>
    <s v="0975-375-2209 / 340-8457_x000a_"/>
    <s v="ielti.techvoc@gmail.com_x000a_"/>
    <s v="Private"/>
    <x v="0"/>
    <s v="WTR"/>
    <x v="0"/>
    <x v="4"/>
    <m/>
    <s v="436 hours"/>
    <s v="WTR No. 20250722TRSHSK213060_x000a_"/>
    <d v="2025-07-09T00:00:00"/>
    <d v="2030-07-10T00:00:00"/>
    <s v="Jacquiline R. Dela Cruz"/>
    <s v="NTTC No. 232307221200271"/>
    <d v="2028-04-27T00:00:00"/>
    <m/>
    <m/>
  </r>
  <r>
    <s v="VII"/>
    <x v="1"/>
    <x v="0"/>
    <x v="42"/>
    <s v="1st"/>
    <s v="0722-0019"/>
    <x v="117"/>
    <m/>
    <s v="Edgar B. Capa, Jr., Center Administrator"/>
    <s v="Calajo-an, Minglanilla, Cebu"/>
    <n v="10.2392095485295"/>
    <n v="123.80495641215499"/>
    <s v="(032) 260-0786 / 0997-331-6987_x000a_"/>
    <s v="ptcminglanilla@tesda.gov.ph_x000a_"/>
    <s v="Public"/>
    <x v="1"/>
    <s v="WTR"/>
    <x v="4"/>
    <x v="288"/>
    <m/>
    <s v="486 Hours"/>
    <s v="WTR No. 20250722HHCCNS222061_x000a_"/>
    <d v="2025-07-10T00:00:00"/>
    <d v="2030-07-11T00:00:00"/>
    <s v="Anne Muriel B. Manliguez"/>
    <s v="NTTC No. 242407221200424"/>
    <d v="2029-03-20T00:00:00"/>
    <m/>
    <m/>
  </r>
  <r>
    <s v="VII"/>
    <x v="1"/>
    <x v="0"/>
    <x v="29"/>
    <s v="HUC"/>
    <s v="0722-0032"/>
    <x v="133"/>
    <m/>
    <s v="Wilkie E. Reroma-RTC Chief/Center Administration"/>
    <s v="Archbishop Reyes Ave., Cor. Salinas Drive, Lahug, Cebu City"/>
    <n v="10.326306333009599"/>
    <n v="123.906346830495"/>
    <s v="(032) 412-7267 / 416-8876 / 09455501436"/>
    <s v="rtccebu@tesda.gov.ph"/>
    <s v="Public"/>
    <x v="1"/>
    <s v="WTR-MTP"/>
    <x v="10"/>
    <x v="289"/>
    <m/>
    <s v="202 Hours"/>
    <s v="WTR No. MTP-202507CONPLM214-018_x000a_"/>
    <d v="2025-07-10T00:00:00"/>
    <d v="2029-02-28T00:00:00"/>
    <s v="Nicolas L. Campos"/>
    <s v="NTTC No. 242007221200693"/>
    <d v="2029-09-09T00:00:00"/>
    <m/>
    <m/>
  </r>
  <r>
    <s v="VII"/>
    <x v="1"/>
    <x v="3"/>
    <x v="34"/>
    <s v="HUC"/>
    <s v="0722-0190"/>
    <x v="212"/>
    <m/>
    <s v="Sykie Joy A. Ngujo, School Head"/>
    <s v="2952 ML Quezon National Highway Igot Compound Pajo, Lapu-Lapu City (Opon), Cebu, Region VII (Central Visayas), 6015"/>
    <n v="10.315575419980799"/>
    <n v="123.96197866364"/>
    <s v="0995-964-1064 / 0968-220-6767"/>
    <s v="nsykiejoy@gmail.com"/>
    <s v="Private"/>
    <x v="0"/>
    <s v="WTR-MTP"/>
    <x v="6"/>
    <x v="290"/>
    <m/>
    <s v="144 Hours"/>
    <s v="WTR No. MTP-202507ICTCCS214-019_x000a_"/>
    <d v="2029-07-11T00:00:00"/>
    <d v="2029-02-08T00:00:00"/>
    <s v="Sykie Joy A. Ngujo_x000a_Ryan B. Godes_x000a_Mhalbe Nerlo G.Lagria_x000a_John Neuman A. Acebes_x000a_Mark Lester R. Murillo_x000a_"/>
    <s v="N/A"/>
    <s v="N/A"/>
    <m/>
    <m/>
  </r>
  <r>
    <s v="VII"/>
    <x v="1"/>
    <x v="3"/>
    <x v="34"/>
    <s v="HUC"/>
    <s v="0722-0190"/>
    <x v="212"/>
    <m/>
    <s v="Sykie Joy A. Ngujo, School Head"/>
    <s v="2952 ML Quezon National Highway Igot Compound Pajo, Lapu-Lapu City (Opon), Cebu, Region VII (Central Visayas), 6015"/>
    <n v="10.315575419980799"/>
    <n v="123.96197866364"/>
    <s v="0995-964-1064 / 0968-220-6767"/>
    <s v="nsykiejoy@gmail.com"/>
    <s v="Private"/>
    <x v="0"/>
    <s v="WTR-MTP"/>
    <x v="4"/>
    <x v="231"/>
    <m/>
    <s v="120 hours"/>
    <s v="WTR No. MTP-202507HHCHIL208-020_x000a_"/>
    <d v="2029-07-11T00:00:00"/>
    <d v="2030-04-05T00:00:00"/>
    <s v="Mark Lester R. Murillo"/>
    <s v="NTTC No. 232307221200320"/>
    <d v="2027-08-18T00:00:00"/>
    <m/>
    <m/>
  </r>
  <r>
    <s v="VII"/>
    <x v="1"/>
    <x v="4"/>
    <x v="32"/>
    <s v="Component"/>
    <s v="0722-0205"/>
    <x v="227"/>
    <m/>
    <s v="Ian Manuel M. Talingting, President"/>
    <s v="2nd Floor Valeriano Bldg. House of Praise Bogo City Cebu Cogon (Pob.) Bogo City, City of Bogo, Cebu, Region VII (Central Visayas), 6010"/>
    <n v="11.0454177756039"/>
    <n v="123.99899973495199"/>
    <s v="09518774629 / (032) 425-5206 / 425-5206"/>
    <s v="emunahschoolbogo@gmail.com"/>
    <s v="Private"/>
    <x v="0"/>
    <s v="WTR"/>
    <x v="10"/>
    <x v="104"/>
    <m/>
    <s v="284 Hours"/>
    <s v="WTR No. 20240722CONPVI208062_x000a_"/>
    <d v="2025-07-15T00:00:00"/>
    <d v="2030-07-16T00:00:00"/>
    <s v="Rainero Tomas L. Jayme"/>
    <s v="NTTC No. 232207221200274"/>
    <d v="2028-05-11T00:00:00"/>
    <m/>
    <m/>
  </r>
  <r>
    <s v="VII"/>
    <x v="1"/>
    <x v="2"/>
    <x v="36"/>
    <s v="3rd"/>
    <s v="0722-0197"/>
    <x v="221"/>
    <m/>
    <s v="Margarita B. Cece, School President"/>
    <s v="Sitio Looc Sur, Poblacion, Asturias, Cebu"/>
    <n v="10.557032081481999"/>
    <n v="123.714781193863"/>
    <s v="0929-788-0118"/>
    <s v="assembletrainingandassessmentc@gmail.com_x000a_"/>
    <s v="Private"/>
    <x v="0"/>
    <s v="WTR"/>
    <x v="3"/>
    <x v="9"/>
    <m/>
    <s v="118 Hours"/>
    <s v="WTR No. 20250722ALTDRV204063_x000a_"/>
    <d v="2025-07-16T00:00:00"/>
    <d v="2030-07-17T00:00:00"/>
    <s v="Margarita B. Cece"/>
    <s v="NTTC No. 242307221200680"/>
    <d v="2029-08-31T00:00:00"/>
    <m/>
    <m/>
  </r>
  <r>
    <s v="VII"/>
    <x v="1"/>
    <x v="5"/>
    <x v="19"/>
    <s v="3rd"/>
    <s v="0722-0241"/>
    <x v="262"/>
    <m/>
    <s v="Kristina Marie R. Chua, President_x000a_"/>
    <s v="National Road, Cogon East, Carmen, Cebu_x000a_"/>
    <n v="10.614549772756"/>
    <n v="124.00920925049699"/>
    <s v="0918-933-5608_x000a_"/>
    <s v="tinac@keysplacement.com_x000a_"/>
    <s v="Private"/>
    <x v="0"/>
    <s v="WTR"/>
    <x v="2"/>
    <x v="16"/>
    <m/>
    <s v="280 Hours_x000a_"/>
    <s v="WTR No. 20250722ELCCSS213069_x000a_"/>
    <d v="2025-07-31T00:00:00"/>
    <d v="2030-08-01T00:00:00"/>
    <s v="Zoraida E. Reamon_x000a_John Leanard P. Anselmo"/>
    <s v="NTTC No. 212013141201056_x000a_NTTC No. 242413061201012"/>
    <s v="12/2/2026_x000a_2/26/2029"/>
    <m/>
    <m/>
  </r>
  <r>
    <s v="VII"/>
    <x v="1"/>
    <x v="5"/>
    <x v="19"/>
    <s v="3rd"/>
    <s v="0722-0241"/>
    <x v="262"/>
    <m/>
    <s v="Kristina Marie R. Chua, President_x000a_"/>
    <s v="National Road, Cogon East, Carmen, Cebu_x000a_"/>
    <n v="10.614549772756"/>
    <n v="124.00920925049699"/>
    <s v="0918-933-5608_x000a_"/>
    <s v="tinac@keysplacement.com_x000a_"/>
    <s v="Private"/>
    <x v="0"/>
    <s v="RTP"/>
    <x v="6"/>
    <x v="281"/>
    <m/>
    <s v="125 Hours"/>
    <s v="NTR No. 202507220023_x000a_"/>
    <d v="2025-07-31T00:00:00"/>
    <d v="2030-08-01T00:00:00"/>
    <s v="Mark Joseph Y. Samarita"/>
    <s v="TMC No. 23130101000040"/>
    <d v="2028-08-21T00:00:00"/>
    <m/>
    <m/>
  </r>
  <r>
    <s v="VII"/>
    <x v="1"/>
    <x v="5"/>
    <x v="37"/>
    <s v="Component"/>
    <s v="0722-0242"/>
    <x v="263"/>
    <m/>
    <s v="Mark Clyne C. Agawin, President_x000a_"/>
    <s v="No. 17 Beatriz D. Durano St. Poblacion, Danao City, Cebu, Region VII (Central Visayas), 6004_x000a_"/>
    <n v="10.5268878494389"/>
    <n v="124.028475467625"/>
    <s v="0966-4111-200_x000a_"/>
    <s v="riteinstitute.official@gmail.com_x000a_"/>
    <s v="Private"/>
    <x v="0"/>
    <s v="WTR"/>
    <x v="7"/>
    <x v="14"/>
    <s v="NC III"/>
    <s v="438 Hours"/>
    <s v="WTR No. 20250722SOCBKP307070_x000a_"/>
    <d v="2025-07-31T00:00:00"/>
    <d v="2030-08-01T00:00:00"/>
    <s v="Edrianne R. Dela Rama"/>
    <s v="NTTC No. 241903541300782"/>
    <d v="2029-09-08T00:00:00"/>
    <m/>
    <m/>
  </r>
  <r>
    <s v="VII"/>
    <x v="1"/>
    <x v="5"/>
    <x v="37"/>
    <s v="Component"/>
    <s v="0722-0242"/>
    <x v="263"/>
    <m/>
    <s v="Mark Clyne C. Agawin, President_x000a_"/>
    <s v="No. 17 Beatriz D. Durano St. Poblacion, Danao City, Cebu, Region VII (Central Visayas), 6004_x000a_"/>
    <n v="10.5268878494389"/>
    <n v="124.028475467625"/>
    <s v="0966-4111-200_x000a_"/>
    <s v="riteinstitute.official@gmail.com_x000a_"/>
    <s v="Private"/>
    <x v="0"/>
    <s v="WTR"/>
    <x v="0"/>
    <x v="0"/>
    <s v="NC III"/>
    <s v="188 Hours"/>
    <s v="WTR No. 20250722TRSEVM307071_x000a_"/>
    <d v="2025-07-31T00:00:00"/>
    <d v="2030-08-01T00:00:00"/>
    <s v="Grace B. Debulos"/>
    <s v="NTTC No. 242113071300557"/>
    <d v="2029-06-23T00:00:00"/>
    <m/>
    <m/>
  </r>
  <r>
    <s v="VII"/>
    <x v="1"/>
    <x v="2"/>
    <x v="54"/>
    <s v="2nd"/>
    <s v="0722-0178"/>
    <x v="207"/>
    <m/>
    <s v="Arlene N. Cadano / Administrator"/>
    <s v="Pob. Brgy. 06, Tuburan, Cebu"/>
    <n v="10.7215555214219"/>
    <n v="123.811952713786"/>
    <s v="09086269200"/>
    <m/>
    <s v="Private"/>
    <x v="3"/>
    <s v="WTR-MTP"/>
    <x v="9"/>
    <x v="41"/>
    <s v="NC II"/>
    <s v="232 Hours"/>
    <s v="WTR No. MTP-202507AFFOAP212-021_x000a_"/>
    <d v="2025-07-31T00:00:00"/>
    <d v="2028-07-18T00:00:00"/>
    <s v="Clavel P. Aves_x000a_Flora A. Montebon_x000a_"/>
    <s v="NTTC No. 232307221200353_x000a_NTTC No. 232307221200341_x000a_"/>
    <s v="4/18/2028_x000a_12/20/2027_x000a_"/>
    <m/>
    <m/>
  </r>
  <r>
    <s v="VII"/>
    <x v="1"/>
    <x v="5"/>
    <x v="35"/>
    <s v="1st"/>
    <s v="0722-0243"/>
    <x v="264"/>
    <m/>
    <s v="Mars O. Mandal, CEO_x000a_"/>
    <s v="Purok Kamansi Looc Poblacion, Liloan, Cebu, Region VII (Central Visayas), 6002_x000a_"/>
    <n v="10.3860285217143"/>
    <n v="123.992962152418"/>
    <s v="0905-431-9692 / (032) 234-6153_x000a_"/>
    <s v="support@biitco.org_x000a_"/>
    <s v="Private"/>
    <x v="5"/>
    <s v="RTP-MCC"/>
    <x v="6"/>
    <x v="291"/>
    <m/>
    <s v="16 Hours_x000a_"/>
    <s v="RTP No. 2025-07-22-SAMCRTP01-014_x000a_"/>
    <d v="2025-07-31T00:00:00"/>
    <d v="2030-08-01T00:00:00"/>
    <s v="Mars O. Mandal_x000a_ Nido C. Cuyos_x000a_ Emil John Sicad_x000a_ Mark Herbolario_x000a_ Patrick John Peguit_x000a_ Oliver Santillan_x000a_ Sheila Cuyos_x000a_ Jherson Cabiling_x000a_ Jesryll P. Milagrosa_x000a_ Christori Virtucio_x000a_ Archie L. Obejero_x000a_ Reden P. Abarca"/>
    <s v="Certificate of Employment &amp; Certification from employer"/>
    <s v="N/A"/>
    <m/>
    <m/>
  </r>
  <r>
    <s v="VII"/>
    <x v="1"/>
    <x v="5"/>
    <x v="35"/>
    <s v="1st"/>
    <s v="0722-0243"/>
    <x v="264"/>
    <m/>
    <s v="Mars O. Mandal, CEO_x000a_"/>
    <s v="Purok Kamansi Looc Poblacion, Liloan, Cebu, Region VII (Central Visayas), 6002_x000a_"/>
    <n v="10.3860285217143"/>
    <n v="123.992962152418"/>
    <s v="0905-431-9692 / (032) 234-6153_x000a_"/>
    <s v="support@biitco.org_x000a_"/>
    <s v="Private"/>
    <x v="5"/>
    <s v="RTP-MCC"/>
    <x v="6"/>
    <x v="292"/>
    <m/>
    <s v="16 Hours_x000a_"/>
    <s v="RTP No. 2025-07-22-SAMCRTP01-015_x000a_"/>
    <d v="2025-07-31T00:00:00"/>
    <d v="2030-08-01T00:00:00"/>
    <s v="Mars O. Mandal_x000a_ Nido C. Cuyos_x000a_ Emil John Sicad_x000a_ Mark Herbolario_x000a_ Patrick John Peguit_x000a_ Oliver Santillan_x000a_ Sheila Cuyos_x000a_ Jherson Cabiling_x000a_ Jesryll P. Milagrosa_x000a_ Christori Virtucio_x000a_ Archie L. Obejero_x000a_ Reden P. Abarca"/>
    <s v="Certificate of Employment &amp; Certification from employer"/>
    <s v="N/A"/>
    <m/>
    <m/>
  </r>
  <r>
    <s v="VII"/>
    <x v="1"/>
    <x v="4"/>
    <x v="32"/>
    <s v="Component"/>
    <s v="0722-0073"/>
    <x v="132"/>
    <m/>
    <s v="Nino Ronester V. Tolingin"/>
    <s v="Purok Canor, Dakit Bogo City, Cebu Philippines"/>
    <n v="11.0265627968794"/>
    <n v="124.004574840412"/>
    <s v="(032) 4348769/ 09367487303/ 09453202132_x000a_ '09171078234 / (032) 564-9089"/>
    <s v="sto.ninomdaac@gmail.com "/>
    <s v="Private"/>
    <x v="0"/>
    <s v="WTR-MTP"/>
    <x v="9"/>
    <x v="41"/>
    <m/>
    <s v="232 Hours"/>
    <s v="WTR No. MTP-2025-07-22-AFFOAP212-022_x000a_"/>
    <d v="2025-08-11T00:00:00"/>
    <d v="2030-01-16T00:00:00"/>
    <s v="Catherine C. Bercero"/>
    <s v="NTTC No. 232207221200514"/>
    <d v="2027-07-26T00:00:00"/>
    <m/>
    <m/>
  </r>
  <r>
    <s v="VII"/>
    <x v="1"/>
    <x v="0"/>
    <x v="29"/>
    <s v="HUC"/>
    <s v="0722-0244"/>
    <x v="265"/>
    <m/>
    <s v="Ronald L. Ramiro, Chairman_x000a_"/>
    <s v="92-C D.S. Regner Building East Capitol Road Capitol Site (Pob.), Cebu City (Capital), Cebu, Region VII (Central Visayas), 6300_x000a_"/>
    <n v="10.318190724487"/>
    <n v="123.892245935101"/>
    <s v="0945-645-6851 / (032) 234-7297_x000a_"/>
    <s v="balaysidlakan2022@gmail.com_x000a_"/>
    <s v="Private"/>
    <x v="0"/>
    <s v="WTR"/>
    <x v="0"/>
    <x v="4"/>
    <s v="NC II"/>
    <s v="436 hours"/>
    <s v="WTR No. 20250722TRSHSK213073_x000a_"/>
    <d v="2025-09-04T00:00:00"/>
    <d v="2030-09-05T00:00:00"/>
    <s v="Rosita B. Gonoy"/>
    <s v="NTTC No. 211907221200280"/>
    <d v="2026-02-10T00:00:00"/>
    <m/>
    <m/>
  </r>
  <r>
    <s v="VII"/>
    <x v="1"/>
    <x v="0"/>
    <x v="29"/>
    <s v="HUC"/>
    <s v="0722-0245"/>
    <x v="266"/>
    <m/>
    <s v="Millan Jay Alcaraz, President_x000a_"/>
    <s v="2nd Floor of Asha Building, Colon Street, Pahina Central, Cebu City_x000a_"/>
    <n v="10.2952081021319"/>
    <n v="123.89551397843501"/>
    <s v="0917-136-5997 / 0962-073-6932_x000a_"/>
    <s v="elitecraft.edu@gmail.com_x000a_"/>
    <s v="Private"/>
    <x v="0"/>
    <s v="WTR"/>
    <x v="6"/>
    <x v="293"/>
    <s v="NC II"/>
    <s v="320 Hours_x000a_"/>
    <s v="WTR No. 20250722ICTTFO211074_x000a_"/>
    <d v="2025-09-05T00:00:00"/>
    <d v="2030-09-06T00:00:00"/>
    <s v="Jeffrey P. Orgen"/>
    <s v="NTTC No. 242408371200477"/>
    <d v="2029-07-07T00:00:00"/>
    <m/>
    <m/>
  </r>
  <r>
    <s v="VII"/>
    <x v="1"/>
    <x v="2"/>
    <x v="42"/>
    <s v="1st"/>
    <s v="0722-0093"/>
    <x v="179"/>
    <m/>
    <s v="Dr. Alfredo S. Moreno Jr. Vice-President / COO_x000a_"/>
    <s v="Hi-way Poblacion, Minglanilla, Cebu"/>
    <n v="10.244986207806701"/>
    <n v="123.794367680888"/>
    <s v="(032) 326-3677 / 0919-072-7094_x000a_"/>
    <s v="stceciliascollege.dir@gmail.com_x000a_"/>
    <s v="Private"/>
    <x v="0"/>
    <s v="WTR"/>
    <x v="3"/>
    <x v="9"/>
    <s v="NC II"/>
    <s v="118 Hours_x000a_"/>
    <s v="WTR No. 202507ALTDRV204075_x000a_"/>
    <d v="2025-09-10T00:00:00"/>
    <d v="2030-09-11T00:00:00"/>
    <s v="Jevon T. Makilang"/>
    <s v="NTTC No. 242207221200063"/>
    <d v="2028-12-17T00:00:00"/>
    <m/>
    <m/>
  </r>
  <r>
    <s v="VII"/>
    <x v="1"/>
    <x v="2"/>
    <x v="42"/>
    <s v="1st"/>
    <s v="0722-0093"/>
    <x v="179"/>
    <m/>
    <s v="Dr. Alfredo S. Moreno Jr. Vice-President / COO_x000a_"/>
    <s v="Hi-way Poblacion, Minglanilla, Cebu"/>
    <n v="10.244986207806701"/>
    <n v="123.794367680888"/>
    <s v="(032) 326-3677 / 0919-072-7094_x000a_"/>
    <s v="stceciliascollege.dir@gmail.com_x000a_"/>
    <s v="Private"/>
    <x v="0"/>
    <s v="WTR"/>
    <x v="2"/>
    <x v="7"/>
    <s v="NC II"/>
    <s v="196 Hours_x000a_"/>
    <s v="WTR No. 20250722ELCEIM215076_x000a_"/>
    <d v="2025-09-10T00:00:00"/>
    <d v="2030-09-11T00:00:00"/>
    <s v="Ramil D. Borja"/>
    <s v="NTTC No. 222107221200576"/>
    <d v="2027-11-21T00:00:00"/>
    <m/>
    <m/>
  </r>
  <r>
    <s v="VII"/>
    <x v="1"/>
    <x v="0"/>
    <x v="29"/>
    <s v="HUC"/>
    <s v="0722-0162"/>
    <x v="99"/>
    <m/>
    <s v="Anthony J. Jabellana / President"/>
    <s v="880 GASVI Bldg., A.S. Fortuna St., Banilad, Cebu City"/>
    <n v="10.343322871213299"/>
    <n v="123.916668892476"/>
    <s v="(032) 345-4366/ 515-9324"/>
    <s v="globalpowerskills@yahoo.com"/>
    <s v="Private"/>
    <x v="0"/>
    <s v="WTR-MTP"/>
    <x v="0"/>
    <x v="232"/>
    <s v="NC II"/>
    <s v="436 Hours_x000a_"/>
    <s v="WTR No. MTP-2025-07-22-TRSHSK213-023_x000a_"/>
    <d v="2025-09-12T00:00:00"/>
    <d v="2029-04-03T00:00:00"/>
    <s v="Wilma B. Castillo"/>
    <s v="NTTC No. 232207221200446"/>
    <d v="2028-09-04T00:00:00"/>
    <m/>
    <m/>
  </r>
  <r>
    <s v="VII"/>
    <x v="1"/>
    <x v="0"/>
    <x v="29"/>
    <s v="HUC"/>
    <s v="0722-0246"/>
    <x v="267"/>
    <m/>
    <s v="Feb C. Naces, Institution Head_x000a_"/>
    <s v="One Paseo Saturnino, Maria Luisa Road, Barangay Banilad, Cebu City_x000a_"/>
    <n v="10.3439949085459"/>
    <n v="123.911703341568"/>
    <s v="0927-396-7868_x000a_"/>
    <s v="admin@cellaenglish.com_x000a_"/>
    <s v="Private"/>
    <x v="0"/>
    <s v="RTP"/>
    <x v="5"/>
    <x v="58"/>
    <m/>
    <s v="100 Hours_x000a_"/>
    <s v="NTR No. 202507220024_x000a_"/>
    <d v="2025-09-15T00:00:00"/>
    <d v="2030-09-17T00:00:00"/>
    <s v="Sheila M. Villaces"/>
    <s v="TMC No. 24072201050698"/>
    <d v="2029-11-14T00:00:00"/>
    <m/>
    <m/>
  </r>
  <r>
    <s v="VII"/>
    <x v="1"/>
    <x v="0"/>
    <x v="29"/>
    <s v="HUC"/>
    <s v="0722-0247"/>
    <x v="268"/>
    <m/>
    <s v="Renato R. Palapar, President_x000a_"/>
    <s v="Unit 1 IMS Building Ma. Luisa Rd Banilad, Cebu City (Capital), Cebu, Region VII (Central Visayas), 6000_x000a_"/>
    <n v="10.343994884297301"/>
    <n v="123.908876816682"/>
    <s v="0922-449-0746 / (032) 272-0177_x000a_"/>
    <s v="worldwideacademycorp@gmail.com"/>
    <s v="Private"/>
    <x v="0"/>
    <s v="RTP"/>
    <x v="5"/>
    <x v="58"/>
    <m/>
    <s v="100 Hours_x000a_"/>
    <s v="NTR No. 202507220025_x000a_"/>
    <d v="2025-09-15T00:00:00"/>
    <d v="2030-09-17T00:00:00"/>
    <s v="Dioniscio R. Amodia_x000a_ Windolyn B. Cabigas_x000a_ Love E. Singculan"/>
    <s v="Certificate of Training"/>
    <s v="N/A"/>
    <m/>
    <m/>
  </r>
  <r>
    <s v="VII"/>
    <x v="1"/>
    <x v="2"/>
    <x v="31"/>
    <s v="1st"/>
    <s v="0722-0083"/>
    <x v="166"/>
    <m/>
    <s v="Romelito H. Mantuhac, President_x000a_"/>
    <s v="Lot 2140, Brgy. Cantuod, Balamban, Cebu"/>
    <n v="10.5126433671649"/>
    <n v="123.72945855390201"/>
    <s v="(032) 328-6926 / 0917-127-1769_x000a_"/>
    <s v="bestutpras@gmail.com "/>
    <s v="Private"/>
    <x v="0"/>
    <s v="WTR"/>
    <x v="9"/>
    <x v="68"/>
    <s v="NC II"/>
    <s v="336 Hours_x000a_"/>
    <s v="WTR No. 20250722AFFACP213077_x000a_"/>
    <d v="2025-09-17T00:00:00"/>
    <d v="2030-09-18T00:00:00"/>
    <s v="Marjune T. Telebrico"/>
    <s v="NTTC No. 232107221200251"/>
    <d v="2026-05-13T00:00:00"/>
    <m/>
    <m/>
  </r>
  <r>
    <s v="VII"/>
    <x v="1"/>
    <x v="2"/>
    <x v="31"/>
    <s v="1st"/>
    <s v="0722-0083"/>
    <x v="166"/>
    <m/>
    <s v="Romelito H. Mantuhac, President_x000a_"/>
    <s v="Lot 2140, Brgy. Cantuod, Balamban, Cebu"/>
    <n v="10.5126433671649"/>
    <n v="123.72945855390201"/>
    <s v="(032) 328-6926 / 0917-127-1769_x000a_"/>
    <s v="bestutpras@gmail.com "/>
    <s v="Private"/>
    <x v="0"/>
    <s v="WTR"/>
    <x v="2"/>
    <x v="16"/>
    <s v="NC II"/>
    <s v="280 Hours_x000a_"/>
    <s v="WTR No. 20250722ELCCSS213078_x000a_"/>
    <d v="2025-09-17T00:00:00"/>
    <d v="2030-09-18T00:00:00"/>
    <s v="Recelle V. Singit"/>
    <s v="NTTC No. 252407221200318"/>
    <d v="2030-05-21T00:00:00"/>
    <m/>
    <m/>
  </r>
  <r>
    <s v="VII"/>
    <x v="1"/>
    <x v="2"/>
    <x v="31"/>
    <s v="1st"/>
    <s v="0722-0083"/>
    <x v="166"/>
    <m/>
    <s v="Romelito H. Mantuhac, President_x000a_"/>
    <s v="Lot 2140, Brgy. Cantuod, Balamban, Cebu"/>
    <n v="10.5126433671649"/>
    <n v="123.72945855390201"/>
    <s v="(032) 328-6926 / 0917-127-1769_x000a_"/>
    <s v="bestutpras@gmail.com "/>
    <s v="Private"/>
    <x v="0"/>
    <s v="WTR"/>
    <x v="11"/>
    <x v="29"/>
    <s v="NC II"/>
    <s v="275 Hours_x000a_"/>
    <s v="WTR No. 20250722GRMDRM205079_x000a_"/>
    <d v="2025-09-17T00:00:00"/>
    <d v="2030-09-18T00:00:00"/>
    <s v="Fretzie P. Costanilla"/>
    <s v="NTTC No. 252507221200306"/>
    <d v="2030-05-13T00:00:00"/>
    <m/>
    <m/>
  </r>
  <r>
    <s v="VII"/>
    <x v="1"/>
    <x v="3"/>
    <x v="34"/>
    <s v="HUC"/>
    <s v="0722-0203"/>
    <x v="225"/>
    <m/>
    <s v="Florgeline C. Canete, President"/>
    <s v="Lot 10, Block 1, 2nd Floor Pablo Mercedes Commercial Building Ticgahon Road Casa Nuestra Bankal, Lapu-Lapu City (Opon), Cebu, Region VII (Central Visayas), 6015"/>
    <n v="10.305154841843899"/>
    <n v="123.986453731512"/>
    <s v="09233048107"/>
    <s v="opportunitiestodaycenter@gmail.com"/>
    <s v="Private"/>
    <x v="0"/>
    <s v="WTR-MTP"/>
    <x v="0"/>
    <x v="39"/>
    <s v="NC II"/>
    <s v="141 Hours_x000a_"/>
    <s v="WTR No. MTP-2025-07-22-TRSBPP209-024_x000a_"/>
    <d v="2025-09-18T00:00:00"/>
    <d v="2029-09-14T00:00:00"/>
    <s v="Marisel E. Bacolod"/>
    <s v="NTTC No. 222008371200079"/>
    <d v="2026-11-11T00:00:00"/>
    <m/>
    <m/>
  </r>
  <r>
    <s v="VII"/>
    <x v="1"/>
    <x v="3"/>
    <x v="34"/>
    <s v="HUC"/>
    <s v="0722-0203"/>
    <x v="225"/>
    <m/>
    <s v="Florgeline C. Canete, President"/>
    <s v="Lot 10, Block 1, 2nd Floor Pablo Mercedes Commercial Building Ticgahon Road Casa Nuestra Bankal, Lapu-Lapu City (Opon), Cebu, Region VII (Central Visayas), 6015"/>
    <n v="10.305154841843899"/>
    <n v="123.986453731512"/>
    <s v="09233048107"/>
    <s v="opportunitiestodaycenter@gmail.com"/>
    <s v="Private"/>
    <x v="0"/>
    <s v="WTR-MTP"/>
    <x v="0"/>
    <x v="40"/>
    <s v="NC II"/>
    <s v="316 Hours_x000a_"/>
    <s v="WTR No. MTP-2025-07-22-TRSCOK214-025_x000a_"/>
    <d v="2025-09-18T00:00:00"/>
    <d v="2029-09-14T00:00:00"/>
    <s v="Ruth L. Lacano"/>
    <s v="NTTC No. 211707221200467"/>
    <d v="2026-11-08T00:00:00"/>
    <m/>
    <m/>
  </r>
  <r>
    <s v="VII"/>
    <x v="1"/>
    <x v="3"/>
    <x v="34"/>
    <s v="HUC"/>
    <s v="0722-0238"/>
    <x v="258"/>
    <m/>
    <s v="Margielen P. Alcoreza, President_x000a_"/>
    <s v="Casa Nuestra Subdivision, Bankal, Lapu-Lapu City, Cebu_x000a_"/>
    <n v="10.3053341051431"/>
    <n v="123.98643570972401"/>
    <s v="0917-707-3736 / 0917-700-4962 / 0917-709-6146_x000a_"/>
    <s v="edlynscasal@gmail.com_x000a_"/>
    <s v="Private"/>
    <x v="0"/>
    <s v="WTR-MTP"/>
    <x v="2"/>
    <x v="236"/>
    <s v="NC II"/>
    <s v="280 Hours_x000a_"/>
    <s v="WTR No. MTP-2025-07-22-ELCCSS213-026_x000a_"/>
    <d v="2025-09-22T00:00:00"/>
    <d v="2030-05-07T00:00:00"/>
    <s v="Edlyn P. Casal"/>
    <s v="NTTC No. 242307461200179"/>
    <d v="2029-02-06T00:00:00"/>
    <m/>
    <m/>
  </r>
  <r>
    <s v="VII"/>
    <x v="1"/>
    <x v="3"/>
    <x v="30"/>
    <s v="HUC"/>
    <s v="0722-0248"/>
    <x v="269"/>
    <m/>
    <s v="Jose Mari D. Salvador, Administrator_x000a_"/>
    <s v="Unit 803, 8th Floor Oakridge IT Center 2 880 A.S. Fortuna Street Oakridge Business Park Banilad, Mandaue City, Cebu, Region VII (Central Visayas), 6014_x000a_"/>
    <n v="10.3432812498503"/>
    <n v="123.919282129186"/>
    <s v="0927-737-2408_x000a_"/>
    <s v="gfgtrainingcenter888@gmail.com_x000a_"/>
    <s v="Private"/>
    <x v="0"/>
    <s v="WTR"/>
    <x v="2"/>
    <x v="16"/>
    <s v="NC II"/>
    <s v="280 Hours_x000a_"/>
    <s v="WTR No. 2025-07-22-ELCCSS213-080_x000a_"/>
    <d v="2025-09-22T00:00:00"/>
    <d v="2030-09-23T00:00:00"/>
    <s v="Rainero Tomas L. Jayme"/>
    <s v="NTTC No. 222207221200549"/>
    <d v="2027-11-03T00:00:00"/>
    <m/>
    <m/>
  </r>
  <r>
    <s v="VII"/>
    <x v="1"/>
    <x v="3"/>
    <x v="30"/>
    <s v="HUC"/>
    <s v="0722-0248"/>
    <x v="269"/>
    <m/>
    <s v="Jose Mari D. Salvador, Administrator_x000a_"/>
    <s v="Unit 803, 8th Floor Oakridge IT Center 2 880 A.S. Fortuna Street Oakridge Business Park Banilad, Mandaue City, Cebu, Region VII (Central Visayas), 6014_x000a_"/>
    <n v="10.3432812498503"/>
    <n v="123.919282129186"/>
    <s v="0927-737-2408_x000a_"/>
    <s v="gfgtrainingcenter888@gmail.com_x000a_"/>
    <s v="Private"/>
    <x v="0"/>
    <s v="RTP"/>
    <x v="6"/>
    <x v="254"/>
    <s v="Level III"/>
    <s v="147 Hours_x000a_"/>
    <s v="NTR No. 202507220026_x000a_"/>
    <d v="2025-09-22T00:00:00"/>
    <d v="2030-09-23T00:00:00"/>
    <s v="Anthony P. Duterte"/>
    <s v="TMC No. 23072201111044"/>
    <d v="2028-05-30T00:00:00"/>
    <m/>
    <m/>
  </r>
  <r>
    <s v="VII"/>
    <x v="1"/>
    <x v="3"/>
    <x v="30"/>
    <s v="HUC"/>
    <s v="0722-0248"/>
    <x v="269"/>
    <m/>
    <s v="Jose Mari D. Salvador, Administrator_x000a_"/>
    <s v="Unit 803, 8th Floor Oakridge IT Center 2 880 A.S. Fortuna Street Oakridge Business Park Banilad, Mandaue City, Cebu, Region VII (Central Visayas), 6014_x000a_"/>
    <n v="10.3432812498503"/>
    <n v="123.919282129186"/>
    <s v="0927-737-2408_x000a_"/>
    <s v="gfgtrainingcenter888@gmail.com_x000a_"/>
    <s v="Private"/>
    <x v="0"/>
    <s v="RTP"/>
    <x v="6"/>
    <x v="281"/>
    <s v="Level I"/>
    <s v="120 Hours_x000a_"/>
    <s v="NTR No. 202507220027_x000a_"/>
    <d v="2025-09-22T00:00:00"/>
    <d v="2030-09-23T00:00:00"/>
    <s v="Anthony P. Duterte"/>
    <s v="TMC No. 23072201111044"/>
    <d v="2028-05-30T00:00:00"/>
    <m/>
    <m/>
  </r>
  <r>
    <s v="VII"/>
    <x v="1"/>
    <x v="3"/>
    <x v="30"/>
    <s v="HUC"/>
    <s v="0722-0248"/>
    <x v="269"/>
    <m/>
    <s v="Jose Mari D. Salvador, Administrator_x000a_"/>
    <s v="Unit 803, 8th Floor Oakridge IT Center 2 880 A.S. Fortuna Street Oakridge Business Park Banilad, Mandaue City, Cebu, Region VII (Central Visayas), 6014_x000a_"/>
    <n v="10.3432812498503"/>
    <n v="123.919282129186"/>
    <s v="0927-737-2408_x000a_"/>
    <s v="gfgtrainingcenter888@gmail.com_x000a_"/>
    <s v="Private"/>
    <x v="0"/>
    <s v="RTP"/>
    <x v="6"/>
    <x v="255"/>
    <s v="Level III"/>
    <s v="120 Hours_x000a_"/>
    <s v="NTR No. 202507220028"/>
    <d v="2025-09-22T00:00:00"/>
    <d v="2030-09-23T00:00:00"/>
    <s v="Rainero Tomas L. Jayme"/>
    <s v="TMC No. 22072201003741"/>
    <d v="2027-11-03T00:00:00"/>
    <m/>
    <m/>
  </r>
  <r>
    <s v="VII"/>
    <x v="1"/>
    <x v="3"/>
    <x v="34"/>
    <s v="HUC"/>
    <s v="0722-0203"/>
    <x v="225"/>
    <m/>
    <s v="Louise E. Cuizon, President"/>
    <s v="Lot 10, Block 1, 2nd Floor Pablo Mercedes Commercial Building Ticgahon Road Casa Nuestra Bankal, Lapu-Lapu City (Opon), Cebu, Region VII (Central Visayas), 6015"/>
    <n v="10.305154841843899"/>
    <n v="123.986453731512"/>
    <s v="09233048107"/>
    <s v="opportunitiestodaycenter@gmail.com"/>
    <s v="Private"/>
    <x v="0"/>
    <s v="WTR"/>
    <x v="2"/>
    <x v="16"/>
    <s v="NC II"/>
    <s v="280 Hours_x000a_"/>
    <s v="WTR No. 2025-07-22-ELCCSS213-081_x000a_"/>
    <d v="2025-09-25T00:00:00"/>
    <d v="2030-09-26T00:00:00"/>
    <s v="Liery B. Abellana"/>
    <s v="NTTC No. 242407221200190"/>
    <d v="2027-08-29T00:00:00"/>
    <m/>
    <m/>
  </r>
  <r>
    <s v="VII"/>
    <x v="1"/>
    <x v="0"/>
    <x v="29"/>
    <s v="HUC"/>
    <s v="0722-0177"/>
    <x v="193"/>
    <m/>
    <s v="Jonathan H. Crodua, TVI Director"/>
    <s v="APT 7 &amp; 8 B. Aranas Extension Lopez Compound Duljo (Pob.) Cebu City (Capital), Cebu, Region VII (Central Visayas), 6000"/>
    <n v="10.2948515999362"/>
    <n v="123.884745207818"/>
    <s v="265-2528"/>
    <s v="rkwatanabe.inc@gmail.com"/>
    <s v="Private"/>
    <x v="0"/>
    <s v="WTR-MTP"/>
    <x v="0"/>
    <x v="55"/>
    <s v="NC II"/>
    <s v="356 Hours_x000a_"/>
    <s v="WTR No. MTP-2025-07-22-TRSFBS213-030_x000a_"/>
    <d v="2025-10-03T00:00:00"/>
    <d v="2029-03-07T00:00:00"/>
    <s v="John Paul P. Briones"/>
    <s v="NTTC No. 221907221200152"/>
    <d v="2027-03-17T00:00:00"/>
    <m/>
    <m/>
  </r>
  <r>
    <s v="VII"/>
    <x v="1"/>
    <x v="3"/>
    <x v="34"/>
    <s v="HUC"/>
    <s v="0722-0249"/>
    <x v="270"/>
    <m/>
    <s v="Riza M. Cañonero, President_x000a_"/>
    <s v="Capsule Hotel San Roque, Mactan, Lapu-Lapu City, Cebu Philippines_x000a_"/>
    <n v="10.3008568589033"/>
    <n v="124.007868380837"/>
    <s v="(033) 327-6380 / 0915-931-9276_x000a_"/>
    <s v="gitceducom@gmail.com_x000a_"/>
    <s v="Private"/>
    <x v="0"/>
    <s v="RTP"/>
    <x v="5"/>
    <x v="58"/>
    <s v="N/A"/>
    <s v="100 Hours_x000a_"/>
    <s v="RTP No. 202507220029_x000a_"/>
    <d v="2025-10-07T00:00:00"/>
    <d v="2030-10-08T00:00:00"/>
    <s v="Ken F. Soganob"/>
    <s v="TMC No. 24063001004206"/>
    <d v="2029-04-08T00:00:00"/>
    <m/>
    <m/>
  </r>
  <r>
    <s v="VII"/>
    <x v="1"/>
    <x v="1"/>
    <x v="29"/>
    <s v="HUC"/>
    <s v="0722-0088"/>
    <x v="174"/>
    <m/>
    <s v="Engr. Nilo M. Bantilan - President"/>
    <s v="Brgy. Pamutan, Cebu City"/>
    <n v="10.3445364055261"/>
    <n v="123.831453307819"/>
    <s v="09498899320 / 09491347779 / 09175888501"/>
    <s v="nblessingfarm@gmail.com"/>
    <s v="Private"/>
    <x v="3"/>
    <s v="RTP"/>
    <x v="9"/>
    <x v="64"/>
    <s v="Level II"/>
    <s v="217 Hours_x000a_"/>
    <s v="RTP No. 202507220030_x000a_"/>
    <d v="2025-10-10T00:00:00"/>
    <d v="2030-10-11T00:00:00"/>
    <s v="Nilo M. Bantilan"/>
    <s v="TMC No. 24072201024281"/>
    <d v="2029-05-31T00:00:00"/>
    <m/>
    <m/>
  </r>
  <r>
    <s v="VII"/>
    <x v="1"/>
    <x v="0"/>
    <x v="29"/>
    <s v="HUC"/>
    <s v="0722-0165"/>
    <x v="104"/>
    <m/>
    <s v="Leonardo E. Ymas, President"/>
    <s v="2nd Floor Unity Building, Lapu-lapu Street corner Legaspi St., Cebu City, Cebu"/>
    <n v="10.294790068340401"/>
    <n v="123.90402275014701"/>
    <s v="(032) 4020-638 / 09569840278"/>
    <s v="klncebu@gmail.com / klncebu@yahoo.com_x000a_"/>
    <s v="Private"/>
    <x v="0"/>
    <s v="WTR"/>
    <x v="2"/>
    <x v="16"/>
    <s v="NC II"/>
    <s v="280 Hours_x000a_"/>
    <s v="WTR No. 2025-07-22-ELCCSS213-082_x000a_"/>
    <d v="2025-10-13T00:00:00"/>
    <d v="2030-10-14T00:00:00"/>
    <s v="Daniel P. Reyes"/>
    <s v="NTTC No. 232307221200190"/>
    <d v="2027-02-22T00:00:00"/>
    <m/>
    <m/>
  </r>
  <r>
    <s v="VII"/>
    <x v="1"/>
    <x v="6"/>
    <x v="52"/>
    <s v="3rd"/>
    <s v="0722-0250"/>
    <x v="104"/>
    <m/>
    <s v="Leonardo E. Ymas, President"/>
    <s v="Mahogany, Buagsong, Cordova, Cebu_x000a_"/>
    <n v="10.2514103407406"/>
    <n v="123.94092332008201"/>
    <s v="(032) 4020-638 / 09569840278"/>
    <s v="klnliloan@gmail.com_x000a_"/>
    <s v="Private"/>
    <x v="0"/>
    <s v="WTR"/>
    <x v="4"/>
    <x v="31"/>
    <s v="NC II"/>
    <s v="120 Hours_x000a_"/>
    <s v="WTR No. 2025-07-22-HHCHIL208-083_x000a_"/>
    <d v="2025-10-13T00:00:00"/>
    <d v="2030-10-14T00:00:00"/>
    <s v="Juan A. Jumao-as"/>
    <s v="NTTC No. 252407221200383"/>
    <d v="2030-04-29T00:00:00"/>
    <m/>
    <m/>
  </r>
  <r>
    <s v="VII"/>
    <x v="1"/>
    <x v="3"/>
    <x v="30"/>
    <s v="HUC"/>
    <s v="0722-0251"/>
    <x v="271"/>
    <m/>
    <s v="Arnold Greg C. Ouano, President_x000a_"/>
    <s v="3F The North Atrium M.C. Briones St., Cor. A.S. Fortuna St., Highway Guizo Mandaue City, Cebu, Region VII (Central Visayas), 6000_x000a_"/>
    <n v="10.3321854128505"/>
    <n v="123.935818442139"/>
    <m/>
    <m/>
    <s v="Private"/>
    <x v="0"/>
    <s v="RTP"/>
    <x v="6"/>
    <x v="256"/>
    <s v="Level III"/>
    <s v="395 Hours"/>
    <s v="RTP No. 202507220031_x000a_"/>
    <d v="2025-10-15T00:00:00"/>
    <d v="2030-10-16T00:00:00"/>
    <s v="Lorna Salud S. Bondoc II_x000a_Mark Anthony A. Abellana"/>
    <s v="Certificate of Training"/>
    <s v="N/A"/>
    <m/>
    <m/>
  </r>
  <r>
    <s v="VII"/>
    <x v="1"/>
    <x v="0"/>
    <x v="29"/>
    <s v="HUC"/>
    <s v="0722-0252"/>
    <x v="272"/>
    <m/>
    <s v="Frederick A. Ong III, School Director_x000a_"/>
    <s v="Leon Kilat St., Cebu City, 6000, Cebu, Philippines_x000a_"/>
    <n v="10.2945674075436"/>
    <n v="123.89597956078001"/>
    <s v="254-2761 / 0936-725-0672_x000a_"/>
    <s v="dizoncebueasterncollege@gmail.com_x000a_"/>
    <s v="Private"/>
    <x v="0"/>
    <s v="WTR"/>
    <x v="0"/>
    <x v="3"/>
    <s v="NC II"/>
    <s v="316 Hours_x000a_"/>
    <s v="WTR No. 2025-07-22-TRSCOK214-084_x000a_"/>
    <d v="2025-10-17T00:00:00"/>
    <d v="2030-10-18T00:00:00"/>
    <s v="Siegfred V. Baldoza"/>
    <s v="NTTC No. 242007221200478"/>
    <d v="2029-04-24T00:00:00"/>
    <m/>
    <m/>
  </r>
  <r>
    <s v="VII"/>
    <x v="1"/>
    <x v="0"/>
    <x v="29"/>
    <s v="HUC"/>
    <s v="0722-0252"/>
    <x v="272"/>
    <m/>
    <s v="Frederick A. Ong III, School Director_x000a_"/>
    <s v="Leon Kilat St., Cebu City, 6000, Cebu, Philippines_x000a_"/>
    <n v="10.2945674075436"/>
    <n v="123.89597956078001"/>
    <s v="254-2761 / 0936-725-0672_x000a_"/>
    <s v="dizoncebueasterncollege@gmail.com_x000a_"/>
    <s v="Private"/>
    <x v="0"/>
    <s v="WTR"/>
    <x v="0"/>
    <x v="1"/>
    <s v="NC II"/>
    <s v="356 Hours_x000a_"/>
    <s v="WTR No. 2025-07-22-TRSFBS213-085_x000a_"/>
    <d v="2025-10-17T00:00:00"/>
    <d v="2030-10-18T00:00:00"/>
    <s v="Siegfred V. Baldoza_x000a_Hendrickson U. Tan"/>
    <s v="NTTC No. 252507221200126_x000a_ NTTC No. 242407221200508"/>
    <s v="1/6/2030_x000a_ 8/15/2027"/>
    <m/>
    <m/>
  </r>
  <r>
    <s v="VII"/>
    <x v="1"/>
    <x v="0"/>
    <x v="29"/>
    <s v="HUC"/>
    <s v="0722-0252"/>
    <x v="272"/>
    <m/>
    <s v="Frederick A. Ong III, School Director_x000a_"/>
    <s v="Leon Kilat St., Cebu City, 6000, Cebu, Philippines_x000a_"/>
    <n v="10.2945674075436"/>
    <n v="123.89597956078001"/>
    <s v="254-2761 / 0936-725-0672_x000a_"/>
    <s v="dizoncebueasterncollege@gmail.com_x000a_"/>
    <s v="Private"/>
    <x v="0"/>
    <s v="WTR"/>
    <x v="0"/>
    <x v="4"/>
    <s v="NC II"/>
    <s v="436 Hours_x000a_"/>
    <s v="WTR No. 2025-07-22TRSHSK213-086_x000a_"/>
    <d v="2025-10-17T00:00:00"/>
    <d v="2030-10-18T00:00:00"/>
    <s v="Siegfred V. Baldoza"/>
    <s v="NTTC No. 222007221200407"/>
    <d v="2025-10-07T00:00:00"/>
    <m/>
    <m/>
  </r>
  <r>
    <s v="VII"/>
    <x v="1"/>
    <x v="0"/>
    <x v="29"/>
    <s v="HUC"/>
    <s v="0722-0253"/>
    <x v="273"/>
    <m/>
    <s v="Stacey Zachary V. Exaltacion, President_x000a_"/>
    <s v="7th Floor Malt Dormitory, 67 Tres Borces Padres St., Barangay Mabolo, Cebu City_x000a_"/>
    <n v="10.3201433328222"/>
    <n v="123.91276436131299"/>
    <s v="344-3429 / 0906-214-6254_x000a_"/>
    <s v="nexusglobalinc88@gmail.com_x000a_"/>
    <s v="Private"/>
    <x v="0"/>
    <s v="WTR"/>
    <x v="10"/>
    <x v="48"/>
    <s v="NC II"/>
    <s v="221 Hours"/>
    <s v="WTR No. 2025-07-22-CONFOR219-087_x000a_"/>
    <d v="2025-10-21T00:00:00"/>
    <d v="2030-10-22T00:00:00"/>
    <s v="Jovencio C. Regulacion"/>
    <s v="NTTC No. 242307221200609"/>
    <d v="2028-07-09T00:00:00"/>
    <m/>
    <m/>
  </r>
  <r>
    <s v="VII"/>
    <x v="1"/>
    <x v="1"/>
    <x v="58"/>
    <s v="4th"/>
    <s v="0722-0254"/>
    <x v="274"/>
    <m/>
    <s v="Juneth Lourdes F. Miranda, President_x000a_"/>
    <s v="Sigay, Looc, Santander, Cebu_x000a_"/>
    <n v="9.4190103219227694"/>
    <n v="123.321540925059"/>
    <s v="492-0345_x000a_"/>
    <s v="locsantandercampus2007@gmail.com_x000a_"/>
    <s v="Private"/>
    <x v="0"/>
    <s v="WTR"/>
    <x v="0"/>
    <x v="5"/>
    <s v="NC II"/>
    <s v="141 Hours_x000a_"/>
    <s v="WTR No. 2025-07-22-TRSBPP209-088_x000a_"/>
    <d v="2025-10-21T00:00:00"/>
    <d v="2030-10-22T00:00:00"/>
    <s v="Karl Joseph L. Torres"/>
    <s v="NTTC No. 242307221200620"/>
    <d v="2029-09-09T00:00:00"/>
    <m/>
    <m/>
  </r>
  <r>
    <s v="VII"/>
    <x v="1"/>
    <x v="1"/>
    <x v="29"/>
    <s v="HUC"/>
    <s v="0722-0255"/>
    <x v="274"/>
    <m/>
    <s v="Juneth Lourdes F. Miranda, President_x000a_"/>
    <s v="Oppra, Capitol Hills, Kalunasan, Cebu City_x000a_"/>
    <n v="10.3316453631817"/>
    <n v="123.888336864734"/>
    <s v="0960-326-6563 / (032) 436-4105_x000a_"/>
    <s v="lyceumofcebumain.training@gmail.com_x000a_"/>
    <s v="Private"/>
    <x v="0"/>
    <s v="WTR"/>
    <x v="7"/>
    <x v="14"/>
    <s v="NC III"/>
    <s v="438 Hours"/>
    <s v="WTR No. 2025-07-22-SOCBKP307-089_x000a_"/>
    <d v="2025-10-21T00:00:00"/>
    <d v="2030-10-22T00:00:00"/>
    <s v="Letessie A. Diano"/>
    <s v="NTTC No. 222207221300153"/>
    <d v="2027-03-16T00:00:00"/>
    <m/>
    <m/>
  </r>
  <r>
    <s v="VII"/>
    <x v="1"/>
    <x v="1"/>
    <x v="29"/>
    <s v="HUC"/>
    <s v="0722-0255"/>
    <x v="274"/>
    <m/>
    <s v="Juneth Lourdes F. Miranda, President_x000a_"/>
    <s v="Oppra, Capitol Hills, Kalunasan, Cebu City_x000a_"/>
    <n v="10.3316453631817"/>
    <n v="123.888336864734"/>
    <s v="0960-326-6563 / (032) 436-4105_x000a_"/>
    <s v="lyceumofcebumain.training@gmail.com_x000a_"/>
    <s v="Private"/>
    <x v="0"/>
    <s v="WTR"/>
    <x v="0"/>
    <x v="0"/>
    <s v="NC III"/>
    <s v="188 Hours"/>
    <s v="WTR No. 2025-07-22-TRSEVM307-090_x000a_"/>
    <d v="2025-10-21T00:00:00"/>
    <d v="2030-10-22T00:00:00"/>
    <s v="Mondelyn R. Dagasdas"/>
    <s v="NTTC No. 242407221300418"/>
    <d v="2029-04-13T00:00:00"/>
    <m/>
    <m/>
  </r>
  <r>
    <s v="VII"/>
    <x v="1"/>
    <x v="2"/>
    <x v="31"/>
    <s v="1st"/>
    <s v="0722-0083"/>
    <x v="166"/>
    <m/>
    <s v="Jessie James P. Russel / President"/>
    <s v="Lot 2140, Brgy. Cantuod, Balamban, Cebu"/>
    <n v="10.5126433671649"/>
    <n v="123.72945855390201"/>
    <s v="09177274617 / _x000a_ (032) 424-8592"/>
    <s v="bestutpras@gmail.com "/>
    <s v="Private"/>
    <x v="0"/>
    <s v="WTR"/>
    <x v="8"/>
    <x v="15"/>
    <s v="Level I"/>
    <s v="264 Hours_x000a_"/>
    <s v="WTR No. 2025-07-22-TVETRM111-091_x000a_"/>
    <d v="2025-10-23T00:00:00"/>
    <d v="2030-10-24T00:00:00"/>
    <s v="Arwin G. Verdijo"/>
    <s v="TMC No. 22072201013797"/>
    <d v="2027-01-24T00:00:00"/>
    <m/>
    <m/>
  </r>
  <r>
    <s v="VII"/>
    <x v="1"/>
    <x v="3"/>
    <x v="34"/>
    <s v="HUC"/>
    <s v="0722-0188"/>
    <x v="214"/>
    <m/>
    <s v="Atty. Joshly C. Pangatungan, President"/>
    <s v="Maribago Seaview Pension &amp; Spa (Reddoorz), Annex 3 Building ML Quezon National Highway Sitio Looc Maribago, Lapu-Lapu City (Opon) Cebu, Region VII (Central Visayas), 6015"/>
    <n v="10.284964"/>
    <n v="123.99601199999999"/>
    <s v="0917-549-6043 / 0917-475-7857"/>
    <s v="hanas.trainingandassessment@gmail.com"/>
    <s v="Private"/>
    <x v="0"/>
    <s v="WTR-MTP"/>
    <x v="4"/>
    <x v="231"/>
    <s v="NC II"/>
    <s v="120 Hours_x000a_"/>
    <s v="WTR No. MTP-2025-07-22-HHCHIL208-031_x000a_"/>
    <d v="2025-10-28T00:00:00"/>
    <d v="2029-03-06T00:00:00"/>
    <s v="Aileen S. Masong"/>
    <s v="NTTC No. 232207221200012"/>
    <d v="2028-01-05T00:00:00"/>
    <m/>
    <m/>
  </r>
  <r>
    <s v="VII"/>
    <x v="1"/>
    <x v="0"/>
    <x v="43"/>
    <s v="Component"/>
    <s v="0722-0071"/>
    <x v="157"/>
    <m/>
    <s v="Rigie P. Taran - President"/>
    <s v="DLV5 Commercial Bldg. Rizal Street Central Poblacion City of Naga, Cebu, Region VII, Philippines, 6037"/>
    <n v="10.2068440347034"/>
    <n v="123.757356850146"/>
    <s v="(032) 4895912_x000a_ 09089594780"/>
    <s v="hanz.clarenz@gmail.com southcebutech@gmail.com"/>
    <s v="Private"/>
    <x v="0"/>
    <s v="WTR"/>
    <x v="10"/>
    <x v="48"/>
    <s v="NC II"/>
    <s v="221 Hours_x000a_"/>
    <s v="WTR No. 2025-07-22-CONHEO219-093_x000a_"/>
    <d v="2025-10-29T00:00:00"/>
    <d v="2030-10-30T00:00:00"/>
    <s v="Jose Glenn C. Cabiles"/>
    <s v="NTTC No. 232107221200352"/>
    <d v="2027-10-23T00:00:00"/>
    <m/>
    <m/>
  </r>
  <r>
    <s v="VII"/>
    <x v="1"/>
    <x v="0"/>
    <x v="43"/>
    <s v="Component"/>
    <s v="0722-0071"/>
    <x v="157"/>
    <m/>
    <s v="Rigie P. Taran - President"/>
    <s v="DLV5 Commercial Bldg. Rizal Street Central Poblacion City of Naga, Cebu, Region VII, Philippines, 6037"/>
    <n v="10.2068440347034"/>
    <n v="123.757356850146"/>
    <s v="(032) 4895912_x000a_ 09089594780"/>
    <s v="hanz.clarenz@gmail.com southcebutech@gmail.com"/>
    <s v="Private"/>
    <x v="0"/>
    <s v="WTR"/>
    <x v="10"/>
    <x v="61"/>
    <s v="NC II"/>
    <s v="221 Hours_x000a_"/>
    <s v="WTR No. 2025-07-22-CONFOR219-094_x000a_"/>
    <d v="2025-10-29T00:00:00"/>
    <d v="2030-10-30T00:00:00"/>
    <s v="Jovencio C. Regulacion"/>
    <s v="NTTC No. 242307221200609"/>
    <d v="2028-07-09T00:00:00"/>
    <m/>
    <m/>
  </r>
  <r>
    <s v="VII"/>
    <x v="1"/>
    <x v="0"/>
    <x v="29"/>
    <s v="HUC"/>
    <s v="0722-0247"/>
    <x v="268"/>
    <m/>
    <s v="Renato R. Palapar, President_x000a_"/>
    <s v="Unit 1 IMS Building Ma. Luisa Rd Banilad, Cebu City (Capital), Cebu, Region VII (Central Visayas), 6000_x000a_"/>
    <n v="10.343994884297301"/>
    <n v="123.908876816682"/>
    <s v="0922-449-0746 / (032) 272-0177_x000a_"/>
    <s v="worldwideacademycorp@gmail.com"/>
    <s v="Private"/>
    <x v="0"/>
    <s v="RTP"/>
    <x v="5"/>
    <x v="59"/>
    <s v="N/A"/>
    <s v="200 Hours_x000a_"/>
    <s v="RTP No. 202507220033_x000a_"/>
    <d v="2025-10-29T00:00:00"/>
    <d v="2030-10-30T00:00:00"/>
    <s v="Dioniscio R. Amodia_x000a_ Windolyn B. Cabigas_x000a_ Love E. Singculan"/>
    <s v="Certificate of Training"/>
    <s v="N/A"/>
    <m/>
    <m/>
  </r>
  <r>
    <s v="VII"/>
    <x v="1"/>
    <x v="1"/>
    <x v="29"/>
    <s v="HUC"/>
    <s v="0722-0255"/>
    <x v="274"/>
    <m/>
    <s v="Juneth Lourdes F. Miranda, President_x000a_"/>
    <s v="Oppra, Capitol Hills, Kalunasan, Cebu City_x000a_"/>
    <n v="10.3316453631817"/>
    <n v="123.888336864734"/>
    <s v="0960-326-6563 / (032) 436-4105_x000a_"/>
    <s v="lyceumofcebumain.training@gmail.com_x000a_"/>
    <s v="Private"/>
    <x v="0"/>
    <s v="RTP"/>
    <x v="7"/>
    <x v="294"/>
    <s v="Level IV"/>
    <s v="505.5 Hours"/>
    <s v="RTP No. 202507220032_x000a_"/>
    <d v="2025-10-21T00:00:00"/>
    <d v="2030-10-22T00:00:00"/>
    <s v="Juneth Lourdes F. Miranda"/>
    <s v="Certification"/>
    <s v="N/A"/>
    <m/>
    <m/>
  </r>
  <r>
    <s v="VII"/>
    <x v="1"/>
    <x v="0"/>
    <x v="33"/>
    <s v="Component"/>
    <s v="0722-0256"/>
    <x v="275"/>
    <m/>
    <s v="Joseph Rey C. Bacalso, M.D., MBA-HA, CHA - President_x000a_"/>
    <s v="San Vicente Street Poblacion 1, City of Carcar, Cebu, Region VII (Central Visayas), 6019_x000a_"/>
    <n v="10.104238288231601"/>
    <n v="123.638515422745"/>
    <s v="(032) 421-7032 / 0998-555-3448_x000a_"/>
    <s v="bacalsoacademy@gmail.com_x000a_"/>
    <s v="Private"/>
    <x v="0"/>
    <s v="WTR"/>
    <x v="4"/>
    <x v="12"/>
    <s v="NC II"/>
    <s v="996 Hours_x000a_"/>
    <s v="WTR No. 2025-07-22-HHCHCS205-095_x000a_"/>
    <d v="2025-11-03T00:00:00"/>
    <d v="2030-11-04T00:00:00"/>
    <s v="Joseph Rey C. Bacalso"/>
    <s v="NTTC No. 252507221200483"/>
    <d v="2029-10-06T00:00:00"/>
    <m/>
    <m/>
  </r>
  <r>
    <s v="VII"/>
    <x v="1"/>
    <x v="2"/>
    <x v="36"/>
    <s v="3rd"/>
    <s v="0722-0197"/>
    <x v="221"/>
    <m/>
    <s v="Margarita B. Cece, School President"/>
    <s v="Sitio Looc Sur, Poblacion, Asturias, Cebu"/>
    <n v="10.557032081481999"/>
    <n v="123.714781193863"/>
    <s v="0929-788-0118"/>
    <s v="assembletrainingandassessmentc@gmail.com_x000a_"/>
    <s v="Private"/>
    <x v="0"/>
    <s v="WTR"/>
    <x v="4"/>
    <x v="10"/>
    <s v="NC II"/>
    <s v="786 Hours_x000a_"/>
    <s v="WTR No. 2025-07-22-HHCCGV207-099_x000a_"/>
    <d v="2025-11-17T00:00:00"/>
    <d v="2030-11-18T00:00:00"/>
    <s v="Margarita B. Cece"/>
    <s v="NTTC No. 252307221200451"/>
    <d v="2030-07-10T00:00:00"/>
    <m/>
    <m/>
  </r>
  <r>
    <s v="VII"/>
    <x v="1"/>
    <x v="0"/>
    <x v="29"/>
    <s v="HUC"/>
    <s v="0722-0077"/>
    <x v="158"/>
    <m/>
    <s v="Ana Liza M. Augusto, Institution Head"/>
    <s v="362 Don Mariano Cui St. corner N. Escario St. Capitol Site, Cebu City"/>
    <n v="10.3244329810623"/>
    <n v="123.890733776613"/>
    <s v="(032) 328-9150_x000a_ 09166601748"/>
    <s v="aaahospitalitytaci@gmail.com"/>
    <s v="Private"/>
    <x v="0"/>
    <s v="WTR"/>
    <x v="8"/>
    <x v="15"/>
    <s v="Level I"/>
    <s v="264 Hours_x000a_"/>
    <s v="WTR No. 2025-07-22-TVETRM111-100_x000a_"/>
    <d v="2025-11-19T00:00:00"/>
    <d v="2030-11-20T00:00:00"/>
    <s v="Ana Liza M. Augusto"/>
    <s v="TMC No. 22072201002781"/>
    <d v="2027-08-22T00:00:00"/>
    <m/>
    <m/>
  </r>
  <r>
    <s v="VII"/>
    <x v="1"/>
    <x v="0"/>
    <x v="29"/>
    <s v="HUC"/>
    <s v="0722-0257"/>
    <x v="276"/>
    <m/>
    <s v="Jeanette Sablas-Alburo, Head of Institution_x000a_"/>
    <s v="Cebu Lioc Kui Building #6 J.L. Briones Avenue North Reclamation Area Cebu City Philippines_x000a_"/>
    <n v="10.3058332605613"/>
    <n v="123.91204632506501"/>
    <s v="412-7889 / 232-0641 / 0917-312-6884_x000a_"/>
    <s v="jeanette.sablas@philasiamaritime.com_x000a_"/>
    <s v="Private"/>
    <x v="0"/>
    <s v="WTR"/>
    <x v="16"/>
    <x v="147"/>
    <s v="NC I"/>
    <s v="50 Hours_x000a_"/>
    <s v="WTR No. 2025-07-22-MTMSCS113-102_x000a_"/>
    <d v="2025-11-24T00:00:00"/>
    <d v="2030-11-25T00:00:00"/>
    <s v="Jay D. Delos Reyes"/>
    <s v="NTTC No. 242207221100003"/>
    <d v="2028-11-24T00:00:00"/>
    <m/>
    <m/>
  </r>
  <r>
    <s v="VII"/>
    <x v="1"/>
    <x v="4"/>
    <x v="44"/>
    <s v="1st"/>
    <s v="0722-0076"/>
    <x v="116"/>
    <m/>
    <s v="Janice D. Lucmong, Center Administrator"/>
    <s v="Guimbawi-an, Poblacion, Daanbantayan, Cebu"/>
    <n v="11.2537426850758"/>
    <n v="124.00586130968099"/>
    <s v="(032) 437-8159_x000a_ (038) 437-3781"/>
    <s v="ptcdaanbantayan@tesda.gov.ph"/>
    <s v="Public"/>
    <x v="1"/>
    <s v="WTR-MTP"/>
    <x v="9"/>
    <x v="295"/>
    <s v="NC II"/>
    <s v="239 Hours_x000a_"/>
    <s v="WTR No. MTP 2025-07-22-AFFAGE217-035_x000a_"/>
    <d v="2025-11-24T00:00:00"/>
    <d v="2029-05-14T00:00:00"/>
    <s v="Mary Jane B. Candado"/>
    <s v="NTTC No. 212007221200457"/>
    <d v="2026-01-16T00:00:00"/>
    <m/>
    <m/>
  </r>
  <r>
    <s v="VII"/>
    <x v="1"/>
    <x v="0"/>
    <x v="28"/>
    <s v="Component"/>
    <s v="0722-0020"/>
    <x v="56"/>
    <m/>
    <s v="Amelda B. Quiachon"/>
    <s v="Z1085 Miami Homes Subdivision, San Isidro, Talisay City, Cebu"/>
    <n v="10.2597173075652"/>
    <n v="123.845349938559"/>
    <s v="(032) 462-5882/ 273-7569"/>
    <s v="amy_quiachon@yahoo.com "/>
    <s v="Private"/>
    <x v="0"/>
    <s v="WTR-MTP"/>
    <x v="4"/>
    <x v="231"/>
    <s v="NC II"/>
    <s v="120 Hours_x000a_"/>
    <s v="WTR No. MTP 2025-07-22-HHCHIL208-036_x000a_"/>
    <d v="2025-11-25T00:00:00"/>
    <d v="2029-01-11T00:00:00"/>
    <s v="Victor P. Largo"/>
    <s v="NTTC No. 252207221200772"/>
    <d v="2029-11-10T00:00:00"/>
    <m/>
    <m/>
  </r>
  <r>
    <s v="VII"/>
    <x v="1"/>
    <x v="0"/>
    <x v="29"/>
    <s v="HUC"/>
    <s v="0722-0247"/>
    <x v="268"/>
    <m/>
    <s v="Renato R. Palapar, President_x000a_"/>
    <s v="Unit 1 IMS Building Ma. Luisa Rd Banilad, Cebu City (Capital), Cebu, Region VII (Central Visayas), 6000_x000a_"/>
    <n v="10.343994884297301"/>
    <n v="123.908876816682"/>
    <s v="0922-449-0746 / (032) 272-0177_x000a_"/>
    <s v="worldwideacademycorp@gmail.com"/>
    <s v="Private"/>
    <x v="0"/>
    <s v="RTP"/>
    <x v="5"/>
    <x v="259"/>
    <m/>
    <s v="200 Hours_x000a_"/>
    <s v="RTP No. 202507220034_x000a_"/>
    <d v="2025-11-10T00:00:00"/>
    <d v="2030-11-11T00:00:00"/>
    <s v="Dioniscio R. Amodia_x000a_ Windolyn B. Cabigas_x000a_ Love E. Singculan"/>
    <s v="Certificate of Training"/>
    <s v="N/A"/>
    <m/>
    <m/>
  </r>
  <r>
    <s v="VII"/>
    <x v="1"/>
    <x v="4"/>
    <x v="44"/>
    <s v="1st"/>
    <s v="0722-0258"/>
    <x v="277"/>
    <m/>
    <s v="Rufino P. Capacio, President_x000a_"/>
    <s v="Maya, Daanbantayan, Cebu_x000a_"/>
    <n v="11.2747426810053"/>
    <n v="124.05191585206001"/>
    <s v="(032) 346-5975 / 0926-983-1247_x000a_"/>
    <s v="silcdci.maya.tvi@gmail.com_x000a_"/>
    <s v="Private"/>
    <x v="0"/>
    <s v="WTR"/>
    <x v="0"/>
    <x v="5"/>
    <s v="NC II"/>
    <s v="141 Hours_x000a_"/>
    <s v="WTR No. 2025-07-22-TRSBPP209-105_x000a_"/>
    <d v="2025-12-01T00:00:00"/>
    <d v="2030-12-02T00:00:00"/>
    <s v="Leobecca S. Pestaño"/>
    <s v="NTTC No. 242407221200607"/>
    <d v="2029-09-05T00:00:00"/>
    <m/>
    <m/>
  </r>
  <r>
    <s v="VII"/>
    <x v="1"/>
    <x v="4"/>
    <x v="44"/>
    <s v="1st"/>
    <s v="0722-0258"/>
    <x v="277"/>
    <m/>
    <s v="Rufino P. Capacio, President_x000a_"/>
    <s v="Maya, Daanbantayan, Cebu_x000a_"/>
    <n v="11.2747426810053"/>
    <n v="124.05191585206001"/>
    <s v="(032) 346-5975 / 0926-983-1247_x000a_"/>
    <s v="silcdci.maya.tvi@gmail.com_x000a_"/>
    <s v="Private"/>
    <x v="0"/>
    <s v="WTR"/>
    <x v="3"/>
    <x v="9"/>
    <s v="NC II"/>
    <s v="118 Hours_x000a_"/>
    <s v="WTR No. 2025-07-22-ALTDRV204-106_x000a_"/>
    <d v="2025-12-01T00:00:00"/>
    <d v="2030-12-02T00:00:00"/>
    <s v="Randy M. Aguilar"/>
    <s v="NTTC No. 211707221200146"/>
    <d v="2026-01-28T00:00:00"/>
    <m/>
    <m/>
  </r>
  <r>
    <s v="VII"/>
    <x v="1"/>
    <x v="4"/>
    <x v="44"/>
    <s v="1st"/>
    <s v="0722-0258"/>
    <x v="277"/>
    <m/>
    <s v="Rufino P. Capacio, President_x000a_"/>
    <s v="Maya, Daanbantayan, Cebu_x000a_"/>
    <n v="11.2747426810053"/>
    <n v="124.05191585206001"/>
    <s v="(032) 346-5975 / 0926-983-1247_x000a_"/>
    <s v="silcdci.maya.tvi@gmail.com_x000a_"/>
    <s v="Private"/>
    <x v="0"/>
    <s v="WTR"/>
    <x v="1"/>
    <x v="8"/>
    <s v="NC I"/>
    <s v="268 Hours_x000a_"/>
    <s v="WTR No. 2025-07-22-MEEEAW106-107_x000a_"/>
    <d v="2025-12-01T00:00:00"/>
    <d v="2030-12-02T00:00:00"/>
    <s v="Andy A. Barda_x000a_Randy M. Aguilar"/>
    <s v="NTTC No. 242107221200293_x000a_NTTC No. 211707221200447"/>
    <s v="4/4/2029_x000a_11/2/2026"/>
    <m/>
    <m/>
  </r>
  <r>
    <s v="VII"/>
    <x v="1"/>
    <x v="4"/>
    <x v="44"/>
    <s v="1st"/>
    <s v="0722-0258"/>
    <x v="277"/>
    <m/>
    <s v="Rufino P. Capacio, President_x000a_"/>
    <s v="Maya, Daanbantayan, Cebu_x000a_"/>
    <n v="11.2747426810053"/>
    <n v="124.05191585206001"/>
    <s v="(032) 346-5975 / 0926-983-1247_x000a_"/>
    <s v="silcdci.maya.tvi@gmail.com_x000a_"/>
    <s v="Private"/>
    <x v="0"/>
    <s v="WTR"/>
    <x v="1"/>
    <x v="6"/>
    <s v="NC II"/>
    <s v="268 Hours_x000a_"/>
    <s v="WTR No. 2025-07-22-MEEEAW206-108_x000a_"/>
    <d v="2025-12-01T00:00:00"/>
    <d v="2030-12-02T00:00:00"/>
    <s v="Andy A. Barda"/>
    <s v="NTTC No. 242107221200293"/>
    <d v="2029-04-04T00:00:00"/>
    <m/>
    <m/>
  </r>
  <r>
    <s v="VII"/>
    <x v="1"/>
    <x v="4"/>
    <x v="44"/>
    <s v="1st"/>
    <s v="0722-0076"/>
    <x v="116"/>
    <m/>
    <s v="Janice D. Lucmong, Center Administrator_x000a_"/>
    <s v="Guimbawi-an, Poblacion, Daanbantayan, Cebu"/>
    <n v="11.2537426850758"/>
    <n v="124.00586130968099"/>
    <s v="(032) 437-8159_x000a_ (038) 437-3781_x000a_ (032) 429-9305"/>
    <s v="ptcdaanbantayan@tesda.gov.ph"/>
    <s v="Public"/>
    <x v="1"/>
    <s v="WTR"/>
    <x v="9"/>
    <x v="179"/>
    <s v="NC III"/>
    <s v="668 Hours"/>
    <s v="WTR No. 2025-07-22-AFFAGE317-109_x000a_"/>
    <d v="2025-12-09T00:00:00"/>
    <d v="2025-12-10T00:00:00"/>
    <s v="Mary Jane B. Candado"/>
    <s v="NTTC No. 252007221300341"/>
    <d v="2030-04-05T00:00:00"/>
    <m/>
    <m/>
  </r>
  <r>
    <s v="VII"/>
    <x v="1"/>
    <x v="0"/>
    <x v="29"/>
    <s v="HUC"/>
    <s v="0722-0163"/>
    <x v="125"/>
    <m/>
    <s v="Paulette D. Liu, President"/>
    <s v="Skills Campus, General Maxilom Avenue, Cebu City"/>
    <n v="10.309392424260601"/>
    <n v="123.90447328083199"/>
    <s v="0949-994-7935 / 0917-632-4425 / (032) 234-6102"/>
    <s v="skills@primary.com.ph"/>
    <s v="Private"/>
    <x v="0"/>
    <s v="WTR"/>
    <x v="10"/>
    <x v="61"/>
    <s v="NC II"/>
    <s v="221 Hours_x000a_"/>
    <s v="WTR No. 2025-07-22-CONFOR219-110_x000a_"/>
    <d v="2025-12-11T00:00:00"/>
    <d v="2030-12-12T00:00:00"/>
    <s v="Myrna P. Pitaluna"/>
    <s v="NTTC No. 222207221200125"/>
    <d v="2027-03-09T00:00:00"/>
    <m/>
    <m/>
  </r>
  <r>
    <s v="VII"/>
    <x v="1"/>
    <x v="0"/>
    <x v="29"/>
    <s v="HUC"/>
    <s v="0722-0163"/>
    <x v="125"/>
    <m/>
    <s v="Paulette D. Liu, President"/>
    <s v="Skills Campus, General Maxilom Avenue, Cebu City"/>
    <n v="10.309392424260601"/>
    <n v="123.90447328083199"/>
    <s v="0949-994-7935 / 0917-632-4425 / (032) 234-6102"/>
    <s v="skills@primary.com.ph"/>
    <s v="Private"/>
    <x v="0"/>
    <s v="WTR"/>
    <x v="10"/>
    <x v="296"/>
    <s v="NC III"/>
    <s v="336 Hours"/>
    <s v="WTR No. 2025-07-22-CONCAR318-111_x000a_"/>
    <d v="2025-12-11T00:00:00"/>
    <d v="2030-12-12T00:00:00"/>
    <s v="Steve Y. Banzon"/>
    <s v="NTTC No. 242207221300366"/>
    <d v="2029-04-16T00:00:00"/>
    <m/>
    <m/>
  </r>
  <r>
    <s v="VII"/>
    <x v="1"/>
    <x v="0"/>
    <x v="29"/>
    <s v="HUC"/>
    <s v="0722-0163"/>
    <x v="125"/>
    <m/>
    <s v="Paulette D. Liu, President"/>
    <s v="Skills Campus, General Maxilom Avenue, Cebu City"/>
    <n v="10.309392424260601"/>
    <n v="123.90447328083199"/>
    <s v="0949-994-7935 / 0917-632-4425 / (032) 234-6102"/>
    <s v="skills@primary.com.ph"/>
    <s v="Private"/>
    <x v="0"/>
    <s v="WTR"/>
    <x v="10"/>
    <x v="297"/>
    <s v="NC III"/>
    <s v="264 Hours_x000a_"/>
    <s v="WTR No. 2025-07-22-CONRTC319-112_x000a_"/>
    <d v="2025-12-11T00:00:00"/>
    <d v="2030-12-12T00:00:00"/>
    <s v="Dennis B. Pareja"/>
    <s v="NTTC No. 242207221300735"/>
    <d v="2029-10-24T00:00:00"/>
    <m/>
    <m/>
  </r>
  <r>
    <s v="VII"/>
    <x v="1"/>
    <x v="0"/>
    <x v="29"/>
    <s v="HUC"/>
    <s v="0722-0163"/>
    <x v="125"/>
    <m/>
    <s v="Paulette D. Liu, President"/>
    <s v="Skills Campus, General Maxilom Avenue, Cebu City"/>
    <n v="10.309392424260601"/>
    <n v="123.90447328083199"/>
    <s v="0949-994-7935 / 0917-632-4425 / (032) 234-6102"/>
    <s v="skills@primary.com.ph"/>
    <s v="Private"/>
    <x v="0"/>
    <s v="WTR"/>
    <x v="10"/>
    <x v="298"/>
    <s v="NC III"/>
    <s v="264 Hours_x000a_"/>
    <s v="WTR No. 2025-07-22-CONTOW319-113_x000a_"/>
    <d v="2025-12-11T00:00:00"/>
    <d v="2030-12-12T00:00:00"/>
    <s v="Dennis B. Pareja"/>
    <s v="NTTC No. 242207221300576"/>
    <d v="2029-07-10T00:00:00"/>
    <m/>
    <m/>
  </r>
  <r>
    <s v="VII"/>
    <x v="1"/>
    <x v="0"/>
    <x v="29"/>
    <s v="HUC"/>
    <s v="0722-0163"/>
    <x v="125"/>
    <m/>
    <s v="Paulette D. Liu, President"/>
    <s v="Skills Campus, General Maxilom Avenue, Cebu City"/>
    <n v="10.309392424260601"/>
    <n v="123.90447328083199"/>
    <s v="0949-994-7935 / 0917-632-4425 / (032) 234-6102"/>
    <s v="skills@primary.com.ph"/>
    <s v="Private"/>
    <x v="0"/>
    <s v="WTR"/>
    <x v="10"/>
    <x v="299"/>
    <s v="NC III"/>
    <s v="224 Hours"/>
    <s v="WTR No. 2025-07-22-CONMAS318-114_x000a_"/>
    <d v="2025-12-11T00:00:00"/>
    <d v="2030-12-12T00:00:00"/>
    <s v="Steve Y. Banzon"/>
    <s v="NTTC No. 252207221300120"/>
    <d v="2030-01-12T00:00:00"/>
    <m/>
    <m/>
  </r>
  <r>
    <s v="VII"/>
    <x v="1"/>
    <x v="0"/>
    <x v="29"/>
    <s v="HUC"/>
    <s v="0722-0163"/>
    <x v="125"/>
    <m/>
    <s v="Paulette D. Liu, President"/>
    <s v="Skills Campus, General Maxilom Avenue, Cebu City"/>
    <n v="10.309392424260601"/>
    <n v="123.90447328083199"/>
    <s v="0949-994-7935 / 0917-632-4425 / (032) 234-6102"/>
    <s v="skills@primary.com.ph"/>
    <s v="Private"/>
    <x v="0"/>
    <s v="WTR"/>
    <x v="10"/>
    <x v="300"/>
    <s v="NC III"/>
    <s v="372 Hours"/>
    <s v="WTR No. 2025-07-22-CONPLM314-115_x000a_"/>
    <d v="2025-12-11T00:00:00"/>
    <d v="2030-12-12T00:00:00"/>
    <s v="Rey F. Escuadro"/>
    <s v="NTTC No. 211707221300217"/>
    <d v="2026-05-17T00:00:00"/>
    <m/>
    <m/>
  </r>
  <r>
    <s v="VII"/>
    <x v="1"/>
    <x v="3"/>
    <x v="34"/>
    <s v="HUC"/>
    <s v="0722-0259"/>
    <x v="278"/>
    <m/>
    <s v="Frailane Grace D. Balonga, Institution Head_x000a_"/>
    <s v="Tower 1 Plaza Magellan Mactan Newtown, Mactan, Lapu-Lapu City_x000a_"/>
    <n v="10.307939870621199"/>
    <n v="124.015091301392"/>
    <s v="0991-362-0862_x000a_"/>
    <s v="pjacademy.cebu@gmail.com_x000a_"/>
    <s v="Private"/>
    <x v="0"/>
    <s v="RTP"/>
    <x v="5"/>
    <x v="58"/>
    <s v="N/A"/>
    <s v="100 Hours_x000a_"/>
    <s v="RTP No. 2025-07-22-CS-SOCESLB24-035_x000a_"/>
    <d v="2025-12-11T00:00:00"/>
    <d v="2030-12-12T00:00:00"/>
    <s v="Rhoda May O. Quitco"/>
    <s v="PRC License"/>
    <m/>
    <m/>
    <m/>
  </r>
  <r>
    <s v="VII"/>
    <x v="1"/>
    <x v="3"/>
    <x v="30"/>
    <s v="HUC"/>
    <s v="0722-0195"/>
    <x v="165"/>
    <m/>
    <s v="Gahum Vincent L. Garcia, President"/>
    <s v="Ground Floor, Armson Complex P Remedio St. Banilad Mandaue City, Cebu, Region VII, Philippines, 6014"/>
    <n v="10.3488743200052"/>
    <n v="123.921716338"/>
    <s v="(032) 343-6669"/>
    <s v="armsoncorporation@gmail.com"/>
    <s v="Private"/>
    <x v="0"/>
    <s v="WTR-MTP"/>
    <x v="4"/>
    <x v="231"/>
    <s v="NC II"/>
    <s v="120 Hours_x000a_"/>
    <s v="WTR No. MTP 202507HHCHIL208-047_x000a_"/>
    <d v="2025-12-15T00:00:00"/>
    <d v="2028-12-15T00:00:00"/>
    <s v="Zharon A. Ramirez_x000a_ Zarah A. Sepeda"/>
    <s v="NTTC No. 231907221200141_x000a_ NTTC No. 232107221200164"/>
    <s v="March 7, 2028_x000a_ March 20, 2028"/>
    <m/>
    <m/>
  </r>
  <r>
    <s v="VII"/>
    <x v="1"/>
    <x v="1"/>
    <x v="45"/>
    <s v="5th"/>
    <s v="0722-0055"/>
    <x v="118"/>
    <m/>
    <s v="Arlene B. Mascardo / Center Administrator"/>
    <s v="Poblacion, Samboan, Cebu"/>
    <n v="9.5534578656574993"/>
    <n v="123.308575778535"/>
    <s v="(032) 479-4025/ 479-4028/ 479-0069"/>
    <s v="ptcsamboan@tesda.gov.ph"/>
    <s v="Public"/>
    <x v="1"/>
    <s v="RTP"/>
    <x v="13"/>
    <x v="65"/>
    <s v="Level IV"/>
    <s v="183 Hours_x000a_"/>
    <s v="RTP No. 2025-07-22-CS-SOCENT424-036_x000a_"/>
    <d v="2025-12-15T00:00:00"/>
    <d v="2030-12-16T00:00:00"/>
    <s v="Edito A. Lauron, Jr._x000a_ Johnrey M. Cañete_x000a_ Haspee Mae M. Venenoso"/>
    <s v="TMC No. 23072201000461_x000a_ TMC No. 22072201001351_x000a_ TMC No. 21072201137648"/>
    <s v="1/19/2028_x000a_ 4/26/2027_x000a_ 9/9/2026"/>
    <m/>
    <m/>
  </r>
  <r>
    <s v="VII"/>
    <x v="1"/>
    <x v="1"/>
    <x v="29"/>
    <s v="HUC"/>
    <s v="0722-0133"/>
    <x v="279"/>
    <s v="(Formerly: Three H Childhood Academy, Inc.) (Formerly: Three H Learning and Tutorial Center, Inc.)"/>
    <s v="Ivy G. Pelayo"/>
    <s v="Guadalupe Osmeña Village, Punta Princesa, 6000 Cebu City, Philippines"/>
    <n v="10.299645658470499"/>
    <n v="123.869651818634"/>
    <s v="(032) 516-8125 / 09225168125"/>
    <s v="threeh@redwood.edu.ph"/>
    <s v="Private"/>
    <x v="0"/>
    <s v="WTR"/>
    <x v="7"/>
    <x v="72"/>
    <s v="NC III"/>
    <s v="298 Hours_x000a_"/>
    <s v="WTR No. 2025-07-22-SOCECD325-116_x000a_"/>
    <d v="2025-12-17T00:00:00"/>
    <d v="2030-12-18T00:00:00"/>
    <s v="Jacquelyn M. Flores"/>
    <s v="NTTC No. 252307121300545"/>
    <d v="2030-10-14T00:00:00"/>
    <m/>
    <m/>
  </r>
  <r>
    <s v="VII"/>
    <x v="1"/>
    <x v="0"/>
    <x v="28"/>
    <s v="HUC"/>
    <s v="0722-0159"/>
    <x v="137"/>
    <m/>
    <s v="Leah R. Ornopia - School Head"/>
    <s v="3F Southface Arcade Bldg., F. Deiparine St., Tabunok, Talisay City, Cebu"/>
    <n v="10.262368233914"/>
    <n v="123.84127420966701"/>
    <s v="0933-5083888"/>
    <s v="tmjtestac2016@gmail.com,  tmjTAC@gmail.com"/>
    <s v="Private"/>
    <x v="0"/>
    <s v="WTR"/>
    <x v="8"/>
    <x v="15"/>
    <s v="Level I"/>
    <s v="264 Hours_x000a_"/>
    <s v="WTR No. 2025-07-22-TVETRM111-117_x000a_"/>
    <d v="2025-12-17T00:00:00"/>
    <d v="2030-12-18T00:00:00"/>
    <s v="Genilyn D. Ruiz"/>
    <s v="TMC No. 22072201002832"/>
    <d v="2027-08-29T00:00:00"/>
    <m/>
    <m/>
  </r>
  <r>
    <s v="VII"/>
    <x v="1"/>
    <x v="1"/>
    <x v="29"/>
    <s v="HUC"/>
    <s v="0722-0063"/>
    <x v="61"/>
    <s v="B.I.G. Development Training &amp; Assessment Center, Inc."/>
    <s v="Bernadette C. Irisari - President"/>
    <s v="22 Virgo St., Guadalupe, Osmeña Village, Punta Princesa, Cebu City"/>
    <n v="10.300025934385699"/>
    <n v="123.867005202915"/>
    <s v="340-2106 0933-876-5222"/>
    <s v="big.dtaci09@gmail.com "/>
    <s v="Private"/>
    <x v="0"/>
    <s v="WTR-MTP"/>
    <x v="7"/>
    <x v="285"/>
    <s v="NC II"/>
    <s v="421 Hours_x000a_"/>
    <s v="WTR No. MTP 202507SOCBCN220-048_x000a__x000a_"/>
    <d v="2025-12-19T00:00:00"/>
    <d v="2030-06-17T00:00:00"/>
    <s v="Annalyn L. Labastida"/>
    <s v="NTTC No. 242407221200727"/>
    <d v="2029-10-26T00:00:00"/>
    <m/>
    <m/>
  </r>
  <r>
    <s v="VII"/>
    <x v="1"/>
    <x v="0"/>
    <x v="42"/>
    <s v="1st"/>
    <s v="0722-0019"/>
    <x v="117"/>
    <m/>
    <s v="Edgar B. Capa, Jr., Center Administrator"/>
    <s v="Calajo-an, Minglanilla, Cebu"/>
    <n v="10.2393458355067"/>
    <n v="123.804914342475"/>
    <s v="(032) 272-0518"/>
    <s v="ptcminglanilla@tesda.gov.ph"/>
    <s v="Public"/>
    <x v="1"/>
    <s v="WTR"/>
    <x v="7"/>
    <x v="14"/>
    <s v="NC III"/>
    <s v="492 Hours"/>
    <s v="WTR No. 2025-07-22-SOCBKP307-119_x000a_"/>
    <d v="2025-12-19T00:00:00"/>
    <d v="2030-12-20T00:00:00"/>
    <s v="Jerry C. Doriquez"/>
    <s v="NTTC No. 232107221300095"/>
    <d v="2027-11-25T00:00:00"/>
    <m/>
    <m/>
  </r>
  <r>
    <s v="VII"/>
    <x v="1"/>
    <x v="1"/>
    <x v="29"/>
    <s v="HUC"/>
    <s v="0722-0260"/>
    <x v="280"/>
    <m/>
    <s v="Atty. Aaron James Melendez, CPA - Managing Head_x000a_"/>
    <s v="Opascor Bldg. Don Bernardo Benedicto St. North Reclamation Area Tejero (Villa Gonzalo), Cebu City (Capital), Cebu, Region VII (Central Visayas), 6000_x000a_"/>
    <n v="10.3104536328521"/>
    <n v="123.914807696094"/>
    <s v="(032) 233-0702 / 0992-438-8577_x000a_"/>
    <s v="elimark.limsuan@ochi.ph_x000a_"/>
    <s v="Private"/>
    <x v="5"/>
    <s v="WTR-MCC"/>
    <x v="10"/>
    <x v="301"/>
    <m/>
    <s v="70 Hours_x000a_"/>
    <s v="WTR No. MCC 2025-07-22-CONOGC319-CON834315-034_x000a_"/>
    <d v="2025-12-22T00:00:00"/>
    <d v="2030-12-23T00:00:00"/>
    <s v="Bibiano B. Arong, Jr._x000a_ Cecilio D. Villacarlos, Jr."/>
    <s v="Certificate from employer"/>
    <m/>
    <m/>
    <m/>
  </r>
  <r>
    <s v="VII"/>
    <x v="1"/>
    <x v="0"/>
    <x v="33"/>
    <s v="Component"/>
    <s v="0722-0261"/>
    <x v="281"/>
    <m/>
    <s v="Ms. Nila N. Garcia, School Head_x000a_"/>
    <s v="03 LRA Realty Building Villa Anunang Liburon, City of Carcar, Cebu, Region VII (Central Visayas), 6019_x000a_"/>
    <n v="10.1128710605657"/>
    <n v="123.651692642302"/>
    <s v="0922-843-9043 / 0915-815-1101_x000a_"/>
    <s v="lsaacademyinc@gmail.com_x000a_"/>
    <s v="Private"/>
    <x v="0"/>
    <s v="WTR"/>
    <x v="9"/>
    <x v="26"/>
    <s v="NC II"/>
    <s v="232 Hours_x000a_"/>
    <s v="WTR No. 2026-07-22-AFFOAP212-001_x000a_"/>
    <d v="2026-01-07T00:00:00"/>
    <d v="2031-01-08T00:00:00"/>
    <s v="Roy T. Bosque_x000a_Niña B. Pallaza"/>
    <s v="NTTC No. 221807221200461_x000a_NTTC No. 252107221200263"/>
    <s v="9/7/2027_x000a_3/9/2030"/>
    <m/>
    <m/>
  </r>
  <r>
    <s v="VII"/>
    <x v="1"/>
    <x v="0"/>
    <x v="29"/>
    <s v="HUC"/>
    <s v="0722-0170"/>
    <x v="57"/>
    <m/>
    <s v="Michael B. Mendoza - President"/>
    <s v="2/F, JSU-PSU Mariners Court, ALU Vimcontu Compound, Pier 1, Port Area, Cebu City"/>
    <n v="10.292652301427999"/>
    <n v="123.906816309031"/>
    <s v="0932-295-0600"/>
    <s v="awtcfi@gmail.com"/>
    <s v="Private"/>
    <x v="0"/>
    <s v="WTR-MTP"/>
    <x v="4"/>
    <x v="231"/>
    <s v="NC II"/>
    <s v="120 Hours_x000a_"/>
    <s v="WTR No. MTP 202607HHCHIL208-001_x000a_"/>
    <d v="2026-01-07T00:00:00"/>
    <d v="2029-02-16T00:00:00"/>
    <s v="April Rose P. Cebu_x000a_Soledad G. Azarcon_x000a_Juan A. Jumao-as"/>
    <s v="NTTC No. 252406061200315_x000a_NTTC No. 221807221200385_x000a_NTTC No. 252407221200383"/>
    <s v="April 7, 2030_x000a_July 13, 2027_x000a_April 29, 2030"/>
    <m/>
    <m/>
  </r>
  <r>
    <s v="VII"/>
    <x v="1"/>
    <x v="0"/>
    <x v="43"/>
    <s v="Component"/>
    <s v="0722-0071"/>
    <x v="157"/>
    <m/>
    <s v="Rigie P. Taran - President"/>
    <s v="DLV5 Commercial Bldg. Rizal Street Central Poblacion City of Naga, Cebu, Region VII, Philippines, 6037"/>
    <n v="10.2068440347034"/>
    <n v="123.757356850146"/>
    <s v="(032) 4895912_x000a_ 09089594780"/>
    <s v="hanz.clarenz@gmail.com southcebutech@gmail.com"/>
    <s v="Private"/>
    <x v="0"/>
    <s v="WTR-MTP"/>
    <x v="10"/>
    <x v="302"/>
    <s v="NC II"/>
    <s v="221 Hours_x000a_"/>
    <s v="WTR No. MTP 202607CONHEO219-002_x000a_"/>
    <d v="2026-01-13T00:00:00"/>
    <d v="2030-10-30T00:00:00"/>
    <s v="Jose Glenn C. Cabilies"/>
    <s v="NTTC No. 232107221200352"/>
    <d v="2027-10-23T00:00:00"/>
    <m/>
    <m/>
  </r>
  <r>
    <s v="VII"/>
    <x v="1"/>
    <x v="0"/>
    <x v="43"/>
    <s v="Component"/>
    <s v="0722-0071"/>
    <x v="157"/>
    <m/>
    <s v="Rigie P. Taran - President"/>
    <s v="DLV5 Commercial Bldg. Rizal Street Central Poblacion City of Naga, Cebu, Region VII, Philippines, 6037"/>
    <n v="10.2068440347034"/>
    <n v="123.757356850146"/>
    <s v="(032) 4895912_x000a_ 09089594780"/>
    <s v="hanz.clarenz@gmail.com southcebutech@gmail.com"/>
    <s v="Private"/>
    <x v="0"/>
    <s v="WTR-MTP"/>
    <x v="10"/>
    <x v="303"/>
    <s v="NC II"/>
    <s v="221 Hours_x000a_"/>
    <s v="WTR No. MTP 202607CONFOR219-003_x000a_"/>
    <d v="2026-01-13T00:00:00"/>
    <d v="2030-10-30T00:00:00"/>
    <s v="Jovencio C. Regulacion"/>
    <s v="NTTC No. 242307221200609"/>
    <d v="2028-07-09T00:00:00"/>
    <m/>
    <m/>
  </r>
  <r>
    <s v="VII"/>
    <x v="1"/>
    <x v="0"/>
    <x v="42"/>
    <s v="1st"/>
    <s v="0722-0014"/>
    <x v="127"/>
    <m/>
    <s v="Sr. Geralyn C. Marfa, SM - TVI Head_x000a_"/>
    <s v="Tungkop, Minglanilla,Cebu"/>
    <n v="10.2387634467075"/>
    <n v="123.779034975058"/>
    <s v="(032) 888-7562 / (032) 272-8636 / 272-8637_x000a_"/>
    <s v="smsminglanilla@thesistersofmaryschools.edu.ph / sistersofmaryboystownutprass@gmail.com_x000a_"/>
    <s v="Private"/>
    <x v="0"/>
    <s v="WTR"/>
    <x v="0"/>
    <x v="5"/>
    <s v="NC II"/>
    <s v="141 Hours_x000a_"/>
    <s v="WTR No. 2026-07-22-TRSBPP209-002_x000a_"/>
    <d v="2026-01-15T00:00:00"/>
    <d v="2031-01-16T00:00:00"/>
    <s v="Jistin A. Pacunla"/>
    <s v="NTTC No. 242207221200066"/>
    <d v="2026-06-03T00:00:00"/>
    <m/>
    <m/>
  </r>
  <r>
    <s v="VII"/>
    <x v="1"/>
    <x v="0"/>
    <x v="42"/>
    <s v="1st"/>
    <s v="0722-0014"/>
    <x v="127"/>
    <m/>
    <s v="Sr. Geralyn C. Marfa, SM - TVI Head_x000a_"/>
    <s v="Tungkop, Minglanilla,Cebu"/>
    <n v="10.2387634467075"/>
    <n v="123.779034975058"/>
    <s v="(032) 888-7562 / (032) 272-8636 / 272-8637_x000a_"/>
    <s v="smsminglanilla@thesistersofmaryschools.edu.ph / sistersofmaryboystownutprass@gmail.com_x000a_"/>
    <s v="Private"/>
    <x v="0"/>
    <s v="WTR"/>
    <x v="2"/>
    <x v="7"/>
    <s v="NC II"/>
    <s v="196 Hours_x000a_"/>
    <s v="WTR No. 2026-07-22-ELCEIM215-003_x000a_"/>
    <d v="2026-01-15T00:00:00"/>
    <d v="2031-01-16T00:00:00"/>
    <s v="Alan M. Panal"/>
    <s v="NTTC No. 231807221200014"/>
    <d v="2027-10-03T00:00:00"/>
    <m/>
    <m/>
  </r>
  <r>
    <s v="VII"/>
    <x v="1"/>
    <x v="0"/>
    <x v="29"/>
    <s v="HUC"/>
    <s v="0722-0165"/>
    <x v="104"/>
    <m/>
    <s v="Leonardo E. Ymas, President"/>
    <s v="2nd Floor Unity Building, Lapu-lapu Street corner Legaspi St., Cebu City, Cebu"/>
    <n v="10.294790068340401"/>
    <n v="123.90402275014701"/>
    <s v="(032) 4020-638 / 09569840278"/>
    <s v="klncebu@gmail.com / klncebu@yahoo.com_x000a_"/>
    <s v="Private"/>
    <x v="0"/>
    <s v="WTR-MTP"/>
    <x v="2"/>
    <x v="236"/>
    <s v="NC II"/>
    <s v="280 Hours_x000a_"/>
    <s v="WTR No. MTP 202607ELCCSS213-004_x000a_"/>
    <d v="2026-01-21T00:00:00"/>
    <d v="2030-10-14T00:00:00"/>
    <s v="Daniel P. Reyes"/>
    <s v="NTTC No. 232307221200190"/>
    <d v="2027-02-22T00:00:00"/>
    <m/>
    <m/>
  </r>
  <r>
    <s v="VII"/>
    <x v="1"/>
    <x v="0"/>
    <x v="29"/>
    <s v="HUC"/>
    <s v="0722-0245"/>
    <x v="266"/>
    <m/>
    <s v="Millan Jay Alcaraz, President_x000a_"/>
    <s v="2nd Floor of Asha Building, Colon Street, Pahina Central, Cebu City_x000a_"/>
    <n v="10.2952081021319"/>
    <n v="123.89551397843501"/>
    <s v="0917-136-5997 / 0962-073-6932_x000a_"/>
    <s v="elitecraft.edu@gmail.com_x000a_"/>
    <s v="Private"/>
    <x v="0"/>
    <s v="WTR-MTP"/>
    <x v="6"/>
    <x v="304"/>
    <s v="NC II"/>
    <s v="320 Hours_x000a_"/>
    <s v="WTR No. MTP 202607ICTTFO211-005_x000a__x000a_"/>
    <d v="2026-01-22T00:00:00"/>
    <d v="2030-09-06T00:00:00"/>
    <s v="Jeffrey P. Orgen"/>
    <s v="NTTC No. 242408371200477"/>
    <d v="2029-07-07T00:00:00"/>
    <m/>
    <m/>
  </r>
  <r>
    <s v="VII"/>
    <x v="1"/>
    <x v="6"/>
    <x v="52"/>
    <s v="3rd"/>
    <s v="0722-0213"/>
    <x v="233"/>
    <m/>
    <s v="Arniel A. Sumalinog, President_x000a_"/>
    <s v="Unit 1 Ground Floor HNSA-TVET and Assessment Center Purok 7 San Miguel, Cordova, Cebu, Region VII (Central Visayas), 6017"/>
    <n v="10.2639077942505"/>
    <n v="123.94608871526199"/>
    <s v="09182241000"/>
    <s v="mamandales@gmail.com_x000a_"/>
    <s v="Private"/>
    <x v="0"/>
    <s v="WTR"/>
    <x v="0"/>
    <x v="1"/>
    <s v="NC II"/>
    <s v="356 Hours"/>
    <s v="WTR No. 2026-07-22-TRSFBS213-005_x000a_"/>
    <d v="2026-01-28T00:00:00"/>
    <d v="2031-01-29T00:00:00"/>
    <s v="Dianah Mae R. Glova"/>
    <s v="NTTC No. 252207221200359"/>
    <d v="2030-04-28T00:00:00"/>
    <m/>
    <m/>
  </r>
  <r>
    <s v="VII"/>
    <x v="1"/>
    <x v="0"/>
    <x v="29"/>
    <s v="HUC"/>
    <s v="0722-0253"/>
    <x v="273"/>
    <m/>
    <s v="Stacey Zachary V. Exaltacion, President_x000a_"/>
    <s v="7th Floor Malt Dormitory, 67 Tres Borces Padres St., Barangay Mabolo, Cebu City_x000a_"/>
    <n v="10.3201433328222"/>
    <n v="123.91276436131299"/>
    <s v="344-3429 / 0906-214-6254_x000a_"/>
    <s v="nexusglobalinc88@gmail.com_x000a_"/>
    <s v="Private"/>
    <x v="0"/>
    <s v="WTR"/>
    <x v="10"/>
    <x v="48"/>
    <s v="NC II"/>
    <s v="221 Hours"/>
    <s v="WTR No. 2026-07-22-CONHEO219-006_x000a_"/>
    <d v="2026-01-28T00:00:00"/>
    <d v="2031-01-29T00:00:00"/>
    <s v="Ronie N. Razona"/>
    <s v="NTTC No. 232007121200407"/>
    <d v="2028-07-18T00:00:00"/>
    <m/>
    <m/>
  </r>
  <r>
    <s v="VII"/>
    <x v="1"/>
    <x v="0"/>
    <x v="29"/>
    <s v="HUC"/>
    <s v="0722-0253"/>
    <x v="273"/>
    <m/>
    <s v="Stacey Zachary V. Exaltacion, President_x000a_"/>
    <s v="7th Floor Malt Dormitory, 67 Tres Borces Padres St., Barangay Mabolo, Cebu City_x000a_"/>
    <n v="10.3201433328222"/>
    <n v="123.91276436131299"/>
    <s v="344-3429 / 0906-214-6254_x000a_"/>
    <s v="nexusglobalinc88@gmail.com_x000a_"/>
    <s v="Private"/>
    <x v="0"/>
    <s v="WTR"/>
    <x v="10"/>
    <x v="53"/>
    <s v="NC II"/>
    <s v="221 Hours"/>
    <s v="WTR No. 2026-07-22-CONROH219-007_x000a_"/>
    <d v="2026-01-28T00:00:00"/>
    <d v="2031-01-29T00:00:00"/>
    <s v="Meyrick F. Quisto"/>
    <s v="NTTC No. 242307121200383"/>
    <d v="2029-04-27T00:00:00"/>
    <m/>
    <m/>
  </r>
  <r>
    <s v="VII"/>
    <x v="1"/>
    <x v="0"/>
    <x v="29"/>
    <s v="HUC"/>
    <s v="0722-0253"/>
    <x v="273"/>
    <m/>
    <s v="Stacey Zachary V. Exaltacion, President_x000a_"/>
    <s v="7th Floor Malt Dormitory, 67 Tres Borces Padres St., Barangay Mabolo, Cebu City_x000a_"/>
    <n v="10.3201433328222"/>
    <n v="123.91276436131299"/>
    <s v="344-3429 / 0906-214-6254_x000a_"/>
    <s v="nexusglobalinc88@gmail.com_x000a_"/>
    <s v="Private"/>
    <x v="0"/>
    <s v="RTP"/>
    <x v="6"/>
    <x v="254"/>
    <s v="Level III"/>
    <s v="120 Hours_x000a_"/>
    <s v="RTP No. 2026-07-22-AB-1381500000-ICTCRN323-001_x000a_"/>
    <d v="2026-01-29T00:00:00"/>
    <d v="2031-01-30T00:00:00"/>
    <s v="Farrah Mae M. Bautista"/>
    <s v="TMC No. 24130701004477"/>
    <d v="2029-04-11T00:00:00"/>
    <m/>
    <m/>
  </r>
  <r>
    <s v="VII"/>
    <x v="1"/>
    <x v="1"/>
    <x v="29"/>
    <s v="HUC"/>
    <s v="0722-0262"/>
    <x v="282"/>
    <m/>
    <s v="Maria Theresa Fong Tio, School Director_x000a_"/>
    <s v="530 Zodiacville Englis V. Rama Avenue, Cebu City, Cebu_x000a_"/>
    <n v="10.3103161559479"/>
    <n v="123.886311525198"/>
    <s v="(032) 415-2963 / 0933-812-2911_x000a_"/>
    <s v="childlinkschool@gmail.com_x000a_"/>
    <s v="Private"/>
    <x v="0"/>
    <s v="RTP"/>
    <x v="5"/>
    <x v="58"/>
    <s v="N/A"/>
    <s v="100 Hours_x000a_"/>
    <s v="RTP No. 2026-07-22-CS-SOCESLB24-002_x000a_"/>
    <d v="2026-01-29T00:00:00"/>
    <d v="2031-01-30T00:00:00"/>
    <s v="Necci Khate R. Taraya_x000a_Chrisline E. Manaba"/>
    <s v="PRC License_x000a_PRC License"/>
    <m/>
    <m/>
    <m/>
  </r>
  <r>
    <s v="VII"/>
    <x v="1"/>
    <x v="6"/>
    <x v="52"/>
    <s v="3rd"/>
    <s v="0722-0250"/>
    <x v="104"/>
    <m/>
    <s v="Leonardo E. Ymas, President"/>
    <s v="Mahogany, Buagsong, Cordova, Cebu_x000a_"/>
    <n v="10.2514103407406"/>
    <n v="123.94092332008201"/>
    <s v="(032) 4020-638 / 09569840278"/>
    <s v="klnliloan@gmail.com_x000a_"/>
    <s v="Private"/>
    <x v="0"/>
    <s v="WTR-MTP"/>
    <x v="4"/>
    <x v="231"/>
    <s v="NC II"/>
    <s v="120 hours"/>
    <s v="WTR No. MTP 202607HHCHIL208-006_x000a_"/>
    <d v="2026-02-16T00:00:00"/>
    <d v="2030-10-14T00:00:00"/>
    <s v="Juan A. Jumao-as"/>
    <s v="NTTC No. 252407221200383"/>
    <d v="2030-04-29T00:00:00"/>
    <m/>
    <m/>
  </r>
  <r>
    <s v="VII"/>
    <x v="1"/>
    <x v="0"/>
    <x v="29"/>
    <s v="HUC"/>
    <s v="0722-0263"/>
    <x v="283"/>
    <m/>
    <s v="Mylen Jane E. Duhilag, School Administrator_x000a_"/>
    <s v="Treewoods Residences, Sitio San Miguel, Apas, Cebu City, Philippines_x000a_"/>
    <n v="10.334269776106"/>
    <n v="123.90628228088799"/>
    <s v="0994-0725-718_x000a_"/>
    <s v="info@pilaeducation.com / pilaeducation2014@gmail.com_x000a_"/>
    <s v="Private"/>
    <x v="0"/>
    <s v="RTP"/>
    <x v="5"/>
    <x v="58"/>
    <s v="N/A"/>
    <s v="120 hours"/>
    <s v="RTP No. 2026-07-22-CS-SOCESLB24-003_x000a_"/>
    <d v="2026-02-16T00:00:00"/>
    <d v="2031-02-17T00:00:00"/>
    <s v="Mary Jane C. Lawas_x000a_Realyn D. Ortega"/>
    <s v="PRC License_x000a_PRC License"/>
    <m/>
    <m/>
    <m/>
  </r>
  <r>
    <s v="VII"/>
    <x v="1"/>
    <x v="5"/>
    <x v="19"/>
    <s v="3rd"/>
    <s v="0722-0004"/>
    <x v="115"/>
    <m/>
    <s v="Engr. Ricardo V. Davidon, Center Administrator"/>
    <s v="Poblacion, Carmen, Cebu"/>
    <n v="10.588089474368299"/>
    <n v="124.016935380836"/>
    <s v="(032) 429-9305 / 200-8127"/>
    <s v="ptccarmen@tesda.gov.ph"/>
    <s v="Public"/>
    <x v="1"/>
    <s v="WTR"/>
    <x v="7"/>
    <x v="72"/>
    <s v="Level III"/>
    <s v="298 Hours_x000a_"/>
    <s v="WTR No. 2026-07-22-SOCECD325-014_x000a_"/>
    <d v="2026-03-05T00:00:00"/>
    <d v="2031-03-06T00:00:00"/>
    <s v="Sylmar T. Deleña"/>
    <s v="NTTC No. 262307221300154"/>
    <d v="2030-11-25T00:00:00"/>
    <m/>
    <m/>
  </r>
  <r>
    <s v="VII"/>
    <x v="1"/>
    <x v="3"/>
    <x v="34"/>
    <s v="HUC"/>
    <s v="Not Found"/>
    <x v="284"/>
    <m/>
    <s v="Rev. Fr. George B. Alfonso, Msc - Administrator_x000a_"/>
    <s v="Pope John Paul II Pastoral Center Mactan Circumferential Road Masiwa Marigondon Lone Congressional District, Lapu-Lapu City (Opon), Cebu, Region VII (Central Visayas), 6015_x000a_"/>
    <n v="10.278861382866999"/>
    <n v="123.972989250635"/>
    <s v="(032) 343-7803 / 0966-980-5366_x000a_"/>
    <s v="msccenterforthepoormasiwacebu@gmail.com_x000a_"/>
    <s v="Private"/>
    <x v="0"/>
    <s v="WTR"/>
    <x v="0"/>
    <x v="3"/>
    <s v="NC II"/>
    <s v="316 Hours_x000a_"/>
    <s v="WTR No. 2025-07-22-TRSCOK214-015_x000a_"/>
    <d v="2026-03-11T00:00:00"/>
    <d v="2031-03-12T00:00:00"/>
    <s v="William A. Aquino"/>
    <s v="NTTC No. 222107221200575"/>
    <d v="2027-11-21T00:00:00"/>
    <m/>
    <m/>
  </r>
  <r>
    <s v="VII"/>
    <x v="1"/>
    <x v="3"/>
    <x v="34"/>
    <s v="HUC"/>
    <s v="0722-0265"/>
    <x v="285"/>
    <m/>
    <s v="Vergie V. Canangga, Institution Head_x000a_"/>
    <s v="8196 M.L. Quezon National Highway Maribago, Lapu-Lapu City, Cebu_x000a_"/>
    <n v="10.298246201953599"/>
    <n v="123.98714485390001"/>
    <s v="0935-823-4581_x000a_"/>
    <s v="cananggaveranvergie@gmail.com_x000a_"/>
    <s v="Private"/>
    <x v="0"/>
    <s v="RTP"/>
    <x v="5"/>
    <x v="58"/>
    <s v="N/A"/>
    <s v="100 Hours_x000a_"/>
    <s v="RTP No. 2026-07-22-CS-SOCESLB24-004_x000a_"/>
    <d v="2026-03-12T00:00:00"/>
    <d v="2031-03-13T00:00:00"/>
    <s v="Joymie A. Igoy"/>
    <s v="PRC License"/>
    <m/>
    <m/>
    <m/>
  </r>
  <r>
    <s v="VII"/>
    <x v="1"/>
    <x v="0"/>
    <x v="42"/>
    <s v="1st"/>
    <s v="0722-0266"/>
    <x v="286"/>
    <m/>
    <s v="Ruel S. Manzanares, President_x000a_"/>
    <s v="JE Centre Building, Linao, Minglanilla 6046 Cebu, Philippines_x000a_"/>
    <n v="10.2573302520236"/>
    <n v="123.814925740406"/>
    <s v="0956-967-3179_x000a_"/>
    <s v="rumanz2020@gmail.com_x000a_"/>
    <s v="Private"/>
    <x v="0"/>
    <s v="WTR"/>
    <x v="4"/>
    <x v="10"/>
    <s v="Level II"/>
    <s v="980 Hours"/>
    <s v="WTR No. 2026-07-22-HHCCGV207-016_x000a_"/>
    <d v="2025-03-23T00:00:00"/>
    <d v="2031-03-24T00:00:00"/>
    <s v="Mariecris S. Ortula"/>
    <s v="NTTC No. 242408371200696"/>
    <d v="2029-07-18T00:00:00"/>
    <m/>
    <m/>
  </r>
  <r>
    <s v="VII"/>
    <x v="1"/>
    <x v="0"/>
    <x v="29"/>
    <s v="HUC"/>
    <s v="0722-0267"/>
    <x v="286"/>
    <m/>
    <s v="Ruel S. Manzanares, President_x000a_"/>
    <s v="2nd Floor Mt. Zion Center, Sitio Tigbao, Talamban, Cebu City 6000 Cebu, Philippines_x000a_"/>
    <n v="10.373739198689099"/>
    <n v="123.918379825066"/>
    <s v="0956-967-3179_x000a_"/>
    <s v="rumanz2020@gmail.com_x000a_"/>
    <s v="Private"/>
    <x v="0"/>
    <s v="WTR"/>
    <x v="4"/>
    <x v="10"/>
    <s v="Level II"/>
    <s v="980 Hours"/>
    <s v="WTR No. 2026-07-22-HHCCGV207-017_x000a_"/>
    <d v="2025-03-23T00:00:00"/>
    <d v="2031-03-24T00:00:00"/>
    <s v="Ruel S. Manzanares"/>
    <s v="NTTC No. 252507221200195"/>
    <d v="2030-02-09T00:00:00"/>
    <m/>
    <m/>
  </r>
  <r>
    <s v="VII"/>
    <x v="1"/>
    <x v="0"/>
    <x v="29"/>
    <s v="HUC"/>
    <s v="0722-0268"/>
    <x v="286"/>
    <m/>
    <s v="Ruel S. Manzanares, President_x000a_"/>
    <s v="3rd Floor Asha Building, Colon, Pahina Central, Cebu City 6000 Cebu, Philippines_x000a_"/>
    <n v="10.2953620874195"/>
    <n v="123.89550446739401"/>
    <s v="0956-967-3179_x000a_"/>
    <s v="rumanz2020@gmail.com_x000a_"/>
    <s v="Private"/>
    <x v="0"/>
    <s v="WTR"/>
    <x v="4"/>
    <x v="10"/>
    <s v="Level II"/>
    <s v="980 Hours"/>
    <s v="WTR No. 2026-07-22-HHCCGV207-018"/>
    <d v="2025-03-23T00:00:00"/>
    <d v="2031-03-24T00:00:00"/>
    <s v="Ruel S. Manzanares"/>
    <s v="NTTC No. 252507221200195"/>
    <d v="2030-02-09T00:00:00"/>
    <m/>
    <m/>
  </r>
  <r>
    <s v="VII"/>
    <x v="1"/>
    <x v="3"/>
    <x v="30"/>
    <s v="HUC"/>
    <s v="0722-0248"/>
    <x v="269"/>
    <m/>
    <s v="Jose Mari D. Salvador, Administrator_x000a_"/>
    <s v="Unit 803, 8th Floor Oakridge IT Center 2 880 A.S. Fortuna Street Oakridge Business Park Banilad, Mandaue City, Cebu, Region VII (Central Visayas), 6014_x000a_"/>
    <n v="10.3432812498503"/>
    <n v="123.919282129186"/>
    <s v="0927-737-2408_x000a_"/>
    <s v="gfgtrainingcenter888@gmail.com_x000a_"/>
    <s v="Private"/>
    <x v="0"/>
    <s v="WTR-MTP"/>
    <x v="2"/>
    <x v="236"/>
    <s v="Level II"/>
    <s v="280 Hours_x000a_"/>
    <s v="WTR No. MTP 202607ELCCSS213-010_x000a_"/>
    <d v="2026-03-30T00:00:00"/>
    <d v="2030-09-23T00:00:00"/>
    <s v="Rainero Tomas L. Jayme"/>
    <s v="NTTC No. 222207221200549"/>
    <d v="2027-11-03T00:00:00"/>
    <m/>
    <m/>
  </r>
  <r>
    <s v="VII"/>
    <x v="1"/>
    <x v="3"/>
    <x v="30"/>
    <s v="HUC"/>
    <s v="0722-0269"/>
    <x v="287"/>
    <m/>
    <s v="Enerie C. Escasinas, Institution Head_x000a_"/>
    <s v="2nd Floor 888 Building P. Remedios St. Banilad, Mandaue City, Cebu, Region VII (Central Visayas), 6014_x000a_"/>
    <n v="10.3484460127835"/>
    <n v="123.922073862712"/>
    <s v="0942-9414143_x000a_"/>
    <s v="encabatingan@gmail.com_x000a_"/>
    <s v="Private"/>
    <x v="0"/>
    <s v="RTP"/>
    <x v="5"/>
    <x v="58"/>
    <s v="N/A"/>
    <s v="100 Hours_x000a_"/>
    <s v="RTP No. 2026-07-22-CS-SOCESLB24-006_x000a_"/>
    <d v="2026-03-30T00:00:00"/>
    <d v="2031-03-31T00:00:00"/>
    <s v="Menjelyn V. Mayol"/>
    <s v="PRC License"/>
    <m/>
    <m/>
    <m/>
  </r>
  <r>
    <s v="VII"/>
    <x v="1"/>
    <x v="3"/>
    <x v="30"/>
    <s v="HUC"/>
    <s v="0722-0270"/>
    <x v="288"/>
    <m/>
    <s v="Christian Dela Cruz, Institution Head_x000a_"/>
    <s v="Units 3F04, 3F05, 3F06 &amp; 3F07 Chatswood Drive AS Fortuna Street Banilad, Mandaue City, Cebu, Region VII (Central Visayas), 6014_x000a_"/>
    <n v="10.3401668418878"/>
    <n v="123.925193247427"/>
    <s v="0994-338-2846_x000a_"/>
    <s v="ringglobal@yahoo.com_x000a_"/>
    <s v="Private"/>
    <x v="0"/>
    <s v="RTP"/>
    <x v="5"/>
    <x v="58"/>
    <s v="N/A"/>
    <s v="100 Hours"/>
    <s v="RTP No. 2026-07-22-CS-SOCESLB24-0067"/>
    <d v="2026-04-01T00:00:00"/>
    <d v="2031-04-02T00:00:00"/>
    <s v="Faith Ann B. Fernan_x000a_"/>
    <s v="PRC License_x000a_"/>
    <m/>
    <m/>
    <m/>
  </r>
  <r>
    <s v="VII"/>
    <x v="1"/>
    <x v="0"/>
    <x v="48"/>
    <s v="2nd"/>
    <s v="0722-0208"/>
    <x v="230"/>
    <m/>
    <s v="Edgar J. Gonzaga, President_x000a_"/>
    <s v="Near Barangay Hall Hidden Paradise Street Ilaya, San Fernando, Cebu, Region VII (Central Visayas), 6037"/>
    <n v="10.1880466926469"/>
    <n v="123.70796726136599"/>
    <s v="346-4441 / 0995-519-1838_x000a_"/>
    <s v="ronildacabs@gmail.com_x000a_"/>
    <s v="Private"/>
    <x v="0"/>
    <s v="WTR"/>
    <x v="2"/>
    <x v="7"/>
    <s v="NC II"/>
    <s v="196  Hours_x000a_"/>
    <s v="WTR No. 2026-07-22-ELCEIM215-020_x000a_"/>
    <d v="2026-04-23T00:00:00"/>
    <d v="2031-04-24T00:00:00"/>
    <s v="Ramil D. Borja_x000a_Joel E. Evangelista"/>
    <s v="NTTC No. 222107221200576_x000a_NTTC No. 252507221200514"/>
    <s v="11/21/2027_x000a_ 1/17/2029"/>
    <m/>
    <m/>
  </r>
  <r>
    <s v="VII"/>
    <x v="1"/>
    <x v="3"/>
    <x v="30"/>
    <s v="HUC"/>
    <s v="0722-0189"/>
    <x v="215"/>
    <m/>
    <s v="Thadeo Jovito M. Ouano,  City Mayor_x000a_"/>
    <s v="J.M. Ceniza St., Looc, Mandaue City"/>
    <n v="10.3232327586345"/>
    <n v="123.94604089438199"/>
    <s v="230-4500 / 0923-822-7980"/>
    <s v="mcctestcenter7@gmail.com"/>
    <s v="Public"/>
    <x v="4"/>
    <s v="WTR-MTP"/>
    <x v="2"/>
    <x v="45"/>
    <s v="NC II"/>
    <s v="196  Hours_x000a_"/>
    <s v="WTR No. MTP 202607ELCEIM215-013_x000a_"/>
    <d v="2026-04-27T00:00:00"/>
    <d v="2029-05-29T00:00:00"/>
    <s v="Renante R. Perido"/>
    <s v="NTTC No. 252107221200453"/>
    <d v="2030-08-25T00:00:00"/>
    <m/>
    <m/>
  </r>
  <r>
    <s v="VII"/>
    <x v="1"/>
    <x v="3"/>
    <x v="30"/>
    <s v="HUC"/>
    <s v="0722-0189"/>
    <x v="215"/>
    <m/>
    <s v="Thadeo Jovito M. Ouano,  City Mayor_x000a_"/>
    <s v="J.M. Ceniza St., Looc, Mandaue City"/>
    <n v="10.3232327586345"/>
    <n v="123.94604089438199"/>
    <s v="230-4500 / 0923-822-7980"/>
    <s v="mcctestcenter7@gmail.com"/>
    <s v="Public"/>
    <x v="4"/>
    <s v="WTR-MTP"/>
    <x v="4"/>
    <x v="231"/>
    <s v="NC II"/>
    <s v="120 Hours_x000a_"/>
    <s v="WTR No. MTP 202607HHCHIL208-014_x000a_"/>
    <d v="2026-04-27T00:00:00"/>
    <d v="2029-05-29T00:00:00"/>
    <s v="Aileen S. Bolanio"/>
    <s v="NTTC No. 232307221200520"/>
    <d v="2028-07-18T00:00:00"/>
    <m/>
    <m/>
  </r>
  <r>
    <s v="VII"/>
    <x v="1"/>
    <x v="0"/>
    <x v="29"/>
    <s v="HUC"/>
    <s v="0722-0271"/>
    <x v="289"/>
    <m/>
    <s v="Augusto D. Reynes, Jr. - President_x000a_"/>
    <s v="2nd Floor TESDA Innovation Center VII Salinas Drive, Lahug, Cebu City_x000a_"/>
    <n v="10.326306333009599"/>
    <n v="123.906346830495"/>
    <s v="0922-812-9374"/>
    <s v="ceaapi2024@gmail.com"/>
    <s v="Private"/>
    <x v="5"/>
    <s v="WTR-MCC"/>
    <x v="10"/>
    <x v="305"/>
    <m/>
    <s v="120 Hours_x000a_"/>
    <s v="WTR No. MC 2026-07-22-COMBUOC03-001_x000a_"/>
    <d v="2026-04-29T00:00:00"/>
    <d v="2031-04-30T00:00:00"/>
    <s v="Rainer Tomas L. Jayme_x000a_Virgilio P. Sanchez_x000a_Engr. Lito Ignacio P. Villar_x000a_Stephen L. Cantones_x000a_Edgar R. Escalante_x000a_"/>
    <s v="NTTC No. 232207221200274_x000a_Certificate of Training_x000a_Certificate of Training_x000a_Certificate of Training_x000a_Certificate of Training_x000a_"/>
    <s v="May 11, 2028_x000a_N/A_x000a_N/A_x000a_N/A_x000a_N/A"/>
    <m/>
    <m/>
  </r>
  <r>
    <s v="VII"/>
    <x v="1"/>
    <x v="3"/>
    <x v="34"/>
    <s v="HUC"/>
    <s v="0722-0272"/>
    <x v="290"/>
    <m/>
    <s v="Gina S. Aznar, Administrator_x000a_"/>
    <s v="Building B &amp; C, City Times Square Mactan, Basak, Lapu-Lapu City, Cebu 6015"/>
    <n v="10.2984678583113"/>
    <n v="123.96372593205599"/>
    <s v="(032) 238-5478 / 0998-588-1885_x000a_"/>
    <s v="admin@aaamti-cebu.org_x000a_"/>
    <s v="Private"/>
    <x v="0"/>
    <s v="WTR"/>
    <x v="0"/>
    <x v="5"/>
    <s v="NC II"/>
    <s v="141 hours"/>
    <s v="WTR No. 2026-07-22-TRSBPP209-021_x000a_"/>
    <d v="2026-04-30T00:00:00"/>
    <d v="2031-05-02T00:00:00"/>
    <s v="Eva A. Quiapo"/>
    <s v="NTTC No. 222207221200320"/>
    <d v="2027-05-12T00:00:00"/>
    <m/>
    <m/>
  </r>
  <r>
    <s v="VII"/>
    <x v="1"/>
    <x v="3"/>
    <x v="34"/>
    <s v="HUC"/>
    <s v="0722-0272"/>
    <x v="290"/>
    <m/>
    <s v="Gina S. Aznar, Administrator_x000a_"/>
    <s v="Building B &amp; C, City Times Square Mactan, Basak, Lapu-Lapu City, Cebu 6015"/>
    <n v="10.2984678583113"/>
    <n v="123.96372593205599"/>
    <s v="(032) 238-5478 / 0998-588-1885_x000a_"/>
    <s v="admin@aaamti-cebu.org_x000a_"/>
    <s v="Private"/>
    <x v="0"/>
    <s v="WTR"/>
    <x v="0"/>
    <x v="3"/>
    <s v="NC II"/>
    <s v="316 hours"/>
    <s v="WTR No. 2026-07-22-TRSCOK214-022_x000a_"/>
    <d v="2026-04-30T00:00:00"/>
    <d v="2031-05-02T00:00:00"/>
    <s v="Maria Magdalina D. Tenefrancia"/>
    <s v="NTTC No. 242407221200736"/>
    <d v="2029-09-24T00:00:00"/>
    <m/>
    <m/>
  </r>
  <r>
    <s v="VII"/>
    <x v="1"/>
    <x v="3"/>
    <x v="34"/>
    <s v="HUC"/>
    <s v="0722-0272"/>
    <x v="290"/>
    <m/>
    <s v="Gina S. Aznar, Administrator_x000a_"/>
    <s v="Building B &amp; C, City Times Square Mactan, Basak, Lapu-Lapu City, Cebu 6015"/>
    <n v="10.2984678583113"/>
    <n v="123.96372593205599"/>
    <s v="(032) 238-5478 / 0998-588-1885_x000a_"/>
    <s v="admin@aaamti-cebu.org_x000a_"/>
    <s v="Private"/>
    <x v="0"/>
    <s v="WTR"/>
    <x v="0"/>
    <x v="1"/>
    <s v="NC II"/>
    <s v="356 Hours_x000a_"/>
    <s v="WTR No. 2025-07-22-TRSFBS213-023_x000a_"/>
    <d v="2026-04-30T00:00:00"/>
    <d v="2031-05-02T00:00:00"/>
    <s v="John Paul P. Briones"/>
    <s v="NTTC No. 221907221200152"/>
    <d v="2027-03-17T00:00:00"/>
    <m/>
    <m/>
  </r>
  <r>
    <s v="VII"/>
    <x v="1"/>
    <x v="3"/>
    <x v="34"/>
    <s v="HUC"/>
    <s v="0722-0272"/>
    <x v="290"/>
    <m/>
    <s v="Gina S. Aznar, Administrator_x000a_"/>
    <s v="Building B &amp; C, City Times Square Mactan, Basak, Lapu-Lapu City, Cebu 6015"/>
    <n v="10.2984678583113"/>
    <n v="123.96372593205599"/>
    <s v="(032) 238-5478 / 0998-588-1885_x000a_"/>
    <s v="admin@aaamti-cebu.org_x000a_"/>
    <s v="Private"/>
    <x v="0"/>
    <s v="WTR"/>
    <x v="4"/>
    <x v="31"/>
    <s v="NC II"/>
    <s v="120 hours"/>
    <s v="WTR No. 2025-07-22-HHCHIL208-024_x000a_"/>
    <d v="2026-04-30T00:00:00"/>
    <d v="2031-05-02T00:00:00"/>
    <s v="Raul A. Culpar"/>
    <s v="NTTC No. 222007221200061"/>
    <d v="2027-01-23T00:00:00"/>
    <m/>
    <m/>
  </r>
  <r>
    <s v="VII"/>
    <x v="1"/>
    <x v="3"/>
    <x v="34"/>
    <s v="HUC"/>
    <s v="0722-0272"/>
    <x v="290"/>
    <m/>
    <s v="Gina S. Aznar, Administrator_x000a_"/>
    <s v="Building B &amp; C, City Times Square Mactan, Basak, Lapu-Lapu City, Cebu 6015"/>
    <n v="10.2984678583113"/>
    <n v="123.96372593205599"/>
    <s v="(032) 238-5478 / 0998-588-1885_x000a_"/>
    <s v="admin@aaamti-cebu.org_x000a_"/>
    <s v="Private"/>
    <x v="0"/>
    <s v="WTR"/>
    <x v="0"/>
    <x v="4"/>
    <s v="NC II"/>
    <s v="436 Hours_x000a_"/>
    <s v="WTR No. 2025-07-22-TRSHSK213-025_x000a_"/>
    <d v="2026-04-30T00:00:00"/>
    <d v="2031-05-02T00:00:00"/>
    <s v="Lorna C. Gamboa"/>
    <s v="NTTC No. 211907221200469"/>
    <d v="2026-09-01T00:00:00"/>
    <m/>
    <m/>
  </r>
  <r>
    <s v="VII"/>
    <x v="1"/>
    <x v="1"/>
    <x v="29"/>
    <s v="HUC"/>
    <s v="0722-0133"/>
    <x v="291"/>
    <s v="(Formerly: Three H Childhood Academy, Inc.) (Formerly: Three H Learning and Tutorial Center, Inc.)"/>
    <s v="Ivy G. Pelayo"/>
    <s v="Guadalupe Osmeña Village, Punta Princesa, 6000 Cebu City, Philippines"/>
    <n v="10.299645659999999"/>
    <n v="123.8696518"/>
    <s v="(032) 516-8125 / 09225168125"/>
    <s v="threeh@redwood.edu.ph"/>
    <s v="Private"/>
    <x v="0"/>
    <s v="WTR-MTP"/>
    <x v="7"/>
    <x v="74"/>
    <s v="NC III"/>
    <s v="298 Hours"/>
    <s v="WTR No. MTP 202607SOCECD325-011"/>
    <d v="2026-04-08T00:00:00"/>
    <d v="2030-12-18T00:00:00"/>
    <s v="Jacquelyn M. Flores"/>
    <s v="NTTC No. 252307121300545"/>
    <d v="2030-10-14T00:00:00"/>
    <m/>
    <m/>
  </r>
  <r>
    <s v="VII"/>
    <x v="1"/>
    <x v="6"/>
    <x v="51"/>
    <s v="1st"/>
    <s v="0722-0181"/>
    <x v="199"/>
    <m/>
    <s v="Edgardo M. Cortes, Ph.D., PMP - School Director"/>
    <s v="Tayud, Consolacion, Cebu, Region VII (Central Visayas), 6001"/>
    <n v="10.35622592"/>
    <n v="123.9854041"/>
    <n v="9777546152"/>
    <s v="support@ctiu.edu.ph"/>
    <s v="Private"/>
    <x v="0"/>
    <s v="WTR-MTP"/>
    <x v="1"/>
    <x v="47"/>
    <s v="NC II"/>
    <s v="268 Hours"/>
    <s v="WTR No. MTP 202607MEEEAW206-016"/>
    <d v="2026-05-11T00:00:00"/>
    <d v="2028-03-05T00:00:00"/>
    <s v="Bebelito P. Bibat"/>
    <s v="NTTC No. 221907221200553"/>
    <d v="2027-02-02T00:00:00"/>
    <m/>
    <m/>
  </r>
  <r>
    <s v="VII"/>
    <x v="1"/>
    <x v="1"/>
    <x v="38"/>
    <s v="1st"/>
    <s v="0722-0273"/>
    <x v="292"/>
    <m/>
    <s v="Jose Mari D. Salvador, Administrator _x000a_"/>
    <s v="Barangay Consolacion, Dalaguete, Cebu"/>
    <m/>
    <m/>
    <s v="0927-737-2408 / 0923-864-0849"/>
    <s v="gfgtrainingcenter888@gmail.com _x000a_"/>
    <s v="Private"/>
    <x v="0"/>
    <s v="WTR"/>
    <x v="2"/>
    <x v="16"/>
    <s v="NC II"/>
    <s v="280 Hours"/>
    <s v="WTR No. 2025-07-22-ELCCSS213-026"/>
    <d v="2026-05-21T00:00:00"/>
    <d v="2031-05-22T00:00:00"/>
    <s v="Rainero Tomas L. Jayme"/>
    <s v="NTTC No. 222207221200549"/>
    <d v="2027-11-03T00:00:00"/>
    <m/>
    <m/>
  </r>
  <r>
    <s v="VII"/>
    <x v="1"/>
    <x v="1"/>
    <x v="38"/>
    <s v="1st"/>
    <s v="0722-0273"/>
    <x v="292"/>
    <m/>
    <s v="Jose Mari D. Salvador, Administrator _x000a_"/>
    <s v="Barangay Consolacion, Dalaguete, Cebu"/>
    <m/>
    <m/>
    <s v="0927-737-2408 / 0923-864-0849"/>
    <s v="gfgtrainingcenter888@gmail.com _x000a_"/>
    <s v="Private"/>
    <x v="0"/>
    <s v="RTP"/>
    <x v="6"/>
    <x v="281"/>
    <s v="Level I"/>
    <s v="120 hours"/>
    <s v="RTP No. 2026-07-22-CS-ICTCTM123-008"/>
    <d v="2026-05-21T00:00:00"/>
    <d v="2031-05-22T00:00:00"/>
    <s v="Enriquito Satuita _x000a_"/>
    <m/>
    <m/>
    <m/>
    <m/>
  </r>
  <r>
    <s v="VII"/>
    <x v="1"/>
    <x v="1"/>
    <x v="38"/>
    <s v="1st"/>
    <s v="0722-0273"/>
    <x v="292"/>
    <m/>
    <s v="Jose Mari D. Salvador, Administrator _x000a_"/>
    <s v="Barangay Consolacion, Dalaguete, Cebu"/>
    <m/>
    <m/>
    <s v="0927-737-2408 / 0923-864-0849"/>
    <s v="gfgtrainingcenter888@gmail.com _x000a_"/>
    <s v="Private"/>
    <x v="0"/>
    <s v="RTP"/>
    <x v="6"/>
    <x v="254"/>
    <s v="Level III"/>
    <s v="147 Hours _x000a_"/>
    <s v="RTP No. 2026-07-22-AB-1381500000-ICTCRN323-009"/>
    <d v="2026-05-21T00:00:00"/>
    <d v="2031-05-22T00:00:00"/>
    <s v="Jay Vianca P. Abellana_x000a_Paula Joy Mendoza _x000a_"/>
    <m/>
    <m/>
    <m/>
    <m/>
  </r>
  <r>
    <s v="VII"/>
    <x v="1"/>
    <x v="1"/>
    <x v="38"/>
    <s v="1st"/>
    <s v="0722-0273"/>
    <x v="292"/>
    <m/>
    <s v="Jose Mari D. Salvador, Administrator _x000a_"/>
    <s v="Barangay Consolacion, Dalaguete, Cebu"/>
    <m/>
    <m/>
    <s v="0927-737-2408 / 0923-864-0849"/>
    <s v="gfgtrainingcenter888@gmail.com _x000a_"/>
    <s v="Private"/>
    <x v="0"/>
    <s v="RTP"/>
    <x v="6"/>
    <x v="255"/>
    <s v="Level III"/>
    <s v="120 Hours _x000a_"/>
    <s v="RTP No. 2026-07-22-CS-ICTDAT323-010"/>
    <d v="2026-05-21T00:00:00"/>
    <d v="2031-05-22T00:00:00"/>
    <s v="Jay Vianca P. Abellana_x000a_Paula Joy Mendoza _x000a_"/>
    <m/>
    <m/>
    <m/>
    <m/>
  </r>
  <r>
    <s v="VII"/>
    <x v="1"/>
    <x v="3"/>
    <x v="30"/>
    <s v="HUC"/>
    <s v="0722-0248"/>
    <x v="293"/>
    <m/>
    <s v="Jose Mari D. Salvador, Administrator _x000a_"/>
    <s v="Unit 803, 8th Floor Oakridge IT Center 2 880 A.S. Fortuna Street Oakridge Business Park Banilad, Mandaue City, Cebu, Region VII (Central Visayas), 6014"/>
    <n v="10.34328125"/>
    <n v="123.9192821"/>
    <s v="0927-737-2408 _x000a_"/>
    <s v="gfgtrainingcenter888@gmail.com _x000a_"/>
    <s v="Private"/>
    <x v="0"/>
    <s v="RTP"/>
    <x v="6"/>
    <x v="268"/>
    <s v="Level II"/>
    <s v="120 Hours _x000a_"/>
    <s v="RTP No. 2026-07-22-CS-ICTCTM223-011"/>
    <d v="2026-05-21T00:00:00"/>
    <d v="2031-05-22T00:00:00"/>
    <s v="Enriquito Satuita _x000a_"/>
    <m/>
    <m/>
    <m/>
    <m/>
  </r>
  <r>
    <s v="VII"/>
    <x v="1"/>
    <x v="3"/>
    <x v="30"/>
    <s v="HUC"/>
    <s v="0722-0248"/>
    <x v="293"/>
    <m/>
    <s v="Jose Mari D. Salvador, Administrator _x000a_"/>
    <s v="Unit 803, 8th Floor Oakridge IT Center 2 880 A.S. Fortuna Street Oakridge Business Park Banilad, Mandaue City, Cebu, Region VII (Central Visayas), 6014"/>
    <n v="10.34328125"/>
    <n v="123.9192821"/>
    <s v="0927-737-2408 _x000a_"/>
    <s v="gfgtrainingcenter888@gmail.com _x000a_"/>
    <s v="Private"/>
    <x v="0"/>
    <s v="RTP"/>
    <x v="6"/>
    <x v="306"/>
    <s v="Level II"/>
    <s v="120 Hours _x000a_"/>
    <s v="RTP No. 2026-07-22-CS-ICTDCA225-012"/>
    <d v="2026-05-21T00:00:00"/>
    <d v="2031-05-22T00:00:00"/>
    <s v="Andrew A. Diola _x000a_"/>
    <m/>
    <m/>
    <m/>
    <m/>
  </r>
  <r>
    <s v="VII"/>
    <x v="1"/>
    <x v="3"/>
    <x v="30"/>
    <s v="HUC"/>
    <s v="0722-0248"/>
    <x v="293"/>
    <m/>
    <s v="Jose Mari D. Salvador, Administrator _x000a_"/>
    <s v="Unit 803, 8th Floor Oakridge IT Center 2 880 A.S. Fortuna Street Oakridge Business Park Banilad, Mandaue City, Cebu, Region VII (Central Visayas), 6014"/>
    <n v="10.34328125"/>
    <n v="123.9192821"/>
    <s v="0927-737-2408 _x000a_"/>
    <s v="gfgtrainingcenter888@gmail.com _x000a_"/>
    <s v="Private"/>
    <x v="0"/>
    <s v="RTP"/>
    <x v="6"/>
    <x v="269"/>
    <s v="Level III"/>
    <s v="120 Hours _x000a_"/>
    <s v="RTP No. 2026-07-22-CS-ICTCTI324-013"/>
    <d v="2026-05-21T00:00:00"/>
    <d v="2031-05-22T00:00:00"/>
    <s v="Enriquito Satuita _x000a_"/>
    <m/>
    <m/>
    <m/>
    <m/>
  </r>
  <r>
    <s v="VII"/>
    <x v="1"/>
    <x v="3"/>
    <x v="30"/>
    <s v="HUC"/>
    <s v="0722-0248"/>
    <x v="293"/>
    <m/>
    <s v="Jose Mari D. Salvador, Administrator _x000a_"/>
    <s v="Unit 803, 8th Floor Oakridge IT Center 2 880 A.S. Fortuna Street Oakridge Business Park Banilad, Mandaue City, Cebu, Region VII (Central Visayas), 6014"/>
    <n v="10.34328125"/>
    <n v="123.9192821"/>
    <s v="0927-737-2408 _x000a_"/>
    <s v="gfgtrainingcenter888@gmail.com _x000a_"/>
    <s v="Private"/>
    <x v="0"/>
    <s v="RTP"/>
    <x v="6"/>
    <x v="307"/>
    <s v="Level III"/>
    <s v="120 Hours _x000a_"/>
    <s v="RTP No. 2026-07-22-AB-ICTPYP0601914324-014"/>
    <d v="2026-05-21T00:00:00"/>
    <d v="2031-05-22T00:00:00"/>
    <s v="Andrew A. Diola _x000a_"/>
    <m/>
    <m/>
    <m/>
    <m/>
  </r>
  <r>
    <s v="VII"/>
    <x v="1"/>
    <x v="3"/>
    <x v="30"/>
    <s v="HUC"/>
    <s v="0722-0248"/>
    <x v="293"/>
    <m/>
    <s v="Jose Mari D. Salvador, Administrator _x000a_"/>
    <s v="Unit 803, 8th Floor Oakridge IT Center 2 880 A.S. Fortuna Street Oakridge Business Park Banilad, Mandaue City, Cebu, Region VII (Central Visayas), 6014"/>
    <n v="10.34328125"/>
    <n v="123.9192821"/>
    <s v="0927-737-2408 _x000a_"/>
    <s v="gfgtrainingcenter888@gmail.com _x000a_"/>
    <s v="Private"/>
    <x v="0"/>
    <s v="RTP"/>
    <x v="6"/>
    <x v="308"/>
    <s v="N/A"/>
    <s v="56 Hours _x000a_"/>
    <s v="RTP No. MC 2026-07-22-CS-ICTGAI024-004"/>
    <d v="2026-05-21T00:00:00"/>
    <d v="2031-05-22T00:00:00"/>
    <s v="Paula Joy Mendoza _x000a_"/>
    <m/>
    <m/>
    <m/>
    <m/>
  </r>
  <r>
    <s v="VII"/>
    <x v="1"/>
    <x v="0"/>
    <x v="29"/>
    <s v="HUC"/>
    <s v="0722-0274"/>
    <x v="294"/>
    <m/>
    <s v="Engr. John Ernest S. Fortin, Institution Head _x000a_"/>
    <s v="RDC Slaughterhouse, Sto. Niño Ylaya Talamban, Cebu City_x000a_"/>
    <n v="10.372540949999999"/>
    <n v="123.9216421"/>
    <s v="0905-395-8544 / 0917-630-8850 / 0917-624-6484 _x000a_"/>
    <s v="bibscorp@gmail.com _x000a_"/>
    <s v="Private"/>
    <x v="0"/>
    <s v="WTR"/>
    <x v="14"/>
    <x v="212"/>
    <s v="NC II"/>
    <s v="280 Hours _x000a_"/>
    <s v="WTR No. 2026-07-22-PFBSLS216-027"/>
    <d v="2026-05-21T00:00:00"/>
    <d v="2031-05-22T00:00:00"/>
    <s v="Jose Ronnie A. Fortin"/>
    <s v="NTTC No. 242407461200540"/>
    <d v="2029-07-10T00:00:00"/>
    <m/>
    <m/>
  </r>
  <r>
    <s v="VII"/>
    <x v="1"/>
    <x v="1"/>
    <x v="50"/>
    <s v="1st"/>
    <s v="0722-0094"/>
    <x v="177"/>
    <m/>
    <s v="Jenalyn A. Entoy, Chairperson/School Administrator _x000a_"/>
    <s v="Hayunan, Jampang, Argao, Cebu"/>
    <n v="9.9341959739999997"/>
    <n v="123.61292659999999"/>
    <s v="09171169794 / 09977937631"/>
    <s v="pestalesfarmschool@gmail.com / pestalesagricoop@gmail.com"/>
    <s v="Private"/>
    <x v="3"/>
    <s v="WTR"/>
    <x v="9"/>
    <x v="150"/>
    <s v="NC II"/>
    <s v="239 Hours"/>
    <s v="WTR No. 2026-07-22-AFFAGE217-028 _x000a_"/>
    <d v="2026-05-25T00:00:00"/>
    <d v="2031-05-26T00:00:00"/>
    <s v="Mark Anthony C. Luaña"/>
    <s v="NTTC No. 232007221200416"/>
    <d v="2028-06-26T00:00:00"/>
    <m/>
    <m/>
  </r>
  <r>
    <s v="VII"/>
    <x v="1"/>
    <x v="3"/>
    <x v="34"/>
    <s v="HUC"/>
    <s v="0722-0272"/>
    <x v="290"/>
    <m/>
    <s v="Gina S. Aznar, Administrator _x000a_"/>
    <s v="Building B &amp; C, City Times Square Mactan, Basak, Lapu-Lapu City, Cebu 6015"/>
    <n v="10.298467860000001"/>
    <n v="123.9637259"/>
    <s v="(032) 238-5478 / 0998-588-1885 _x000a_"/>
    <s v="admin@aaamti-cebu.org _x000a_"/>
    <s v="Private"/>
    <x v="0"/>
    <s v="WTR"/>
    <x v="16"/>
    <x v="147"/>
    <s v="NC I"/>
    <s v="50 Hours _x000a_"/>
    <s v="WTR No. 2026-07-22-MTMSCS113-029"/>
    <d v="2026-05-26T00:00:00"/>
    <d v="2031-05-27T00:00:00"/>
    <s v="Ronzen G. Cabigao"/>
    <s v="NTTC No. 242207221100246"/>
    <d v="2029-04-01T00:00:00"/>
    <m/>
    <m/>
  </r>
  <r>
    <s v="VII"/>
    <x v="2"/>
    <x v="1"/>
    <x v="59"/>
    <s v="Component"/>
    <s v="0746-0012"/>
    <x v="295"/>
    <m/>
    <s v="Fe Abellana"/>
    <s v="Abellana's Building, Osmena Street , Brgy. 2 Bais City, Negros Oriental"/>
    <n v="9.5916139092621098"/>
    <n v="123.121171910729"/>
    <s v="(035) 5313732 / 4023717 / 09351633419"/>
    <s v="abellanastechcenter@gmail.com "/>
    <s v="Private"/>
    <x v="0"/>
    <s v="WTR"/>
    <x v="4"/>
    <x v="31"/>
    <s v="NC II"/>
    <s v="120 hours"/>
    <s v="20210746 HHCHIL208009"/>
    <d v="2023-04-02T00:00:00"/>
    <d v="2029-04-03T00:00:00"/>
    <s v="Grace K. Saguan"/>
    <s v="NTTC No. 201909721200006"/>
    <d v="2024-12-07T00:00:00"/>
    <d v="2024-07-10T00:00:00"/>
    <s v="C"/>
  </r>
  <r>
    <s v="VII"/>
    <x v="2"/>
    <x v="1"/>
    <x v="59"/>
    <s v="Component"/>
    <s v="0746-0012"/>
    <x v="295"/>
    <m/>
    <s v="Fe Abellana"/>
    <s v="Abellana's Building, Osmena Street , Brgy. 2 Bais City, Negros Oriental"/>
    <n v="9.5916139092621098"/>
    <n v="123.121171910729"/>
    <s v="(035) 5313732 / 4023717 / 09351633419"/>
    <s v="abellanastechcenter@gmail.com "/>
    <s v="Private"/>
    <x v="0"/>
    <s v="WTR"/>
    <x v="0"/>
    <x v="0"/>
    <s v="NC III"/>
    <s v="108 hours"/>
    <s v="20200746TRSEVM307069"/>
    <d v="2024-04-02T00:00:00"/>
    <d v="2029-04-03T00:00:00"/>
    <s v="Jicyl Ann O. Locquiao"/>
    <s v="NTTC No. 201907461300168"/>
    <d v="2024-06-10T00:00:00"/>
    <m/>
    <m/>
  </r>
  <r>
    <s v="VII"/>
    <x v="2"/>
    <x v="1"/>
    <x v="59"/>
    <s v="Component"/>
    <s v="0746-0012"/>
    <x v="295"/>
    <m/>
    <s v="Fe Abellana"/>
    <s v="Abellana's Building, Osmena Street , Brgy. 2 Bais City, Negros Oriental"/>
    <n v="9.5916139092621098"/>
    <n v="123.121171910729"/>
    <s v="(035) 5313732 / 4023717 / 09351633419"/>
    <s v="abellanastechcenter@gmail.com "/>
    <s v="Private"/>
    <x v="0"/>
    <s v="WTR"/>
    <x v="9"/>
    <x v="26"/>
    <s v="NC II"/>
    <s v="232 Hours"/>
    <s v="20200746AFFOAP212025"/>
    <d v="2024-04-02T00:00:00"/>
    <d v="2029-04-03T00:00:00"/>
    <s v="Glowel A. Cadapan"/>
    <s v="NTTC No. 181607461200014"/>
    <d v="2020-11-07T00:00:00"/>
    <m/>
    <m/>
  </r>
  <r>
    <s v="VII"/>
    <x v="2"/>
    <x v="1"/>
    <x v="59"/>
    <s v="Component"/>
    <s v="0746-0012"/>
    <x v="295"/>
    <m/>
    <s v="Fe Abellana"/>
    <s v="Abellana's Building, Osmena Street , Brgy. 2 Bais City, Negros Oriental"/>
    <n v="9.5916139092621098"/>
    <n v="123.121171910729"/>
    <s v="(035) 5313732 / 4023717 / 09351633419"/>
    <s v="abellanastechcenter@gmail.com "/>
    <s v="Private"/>
    <x v="0"/>
    <s v="WTR"/>
    <x v="7"/>
    <x v="14"/>
    <s v="NC III"/>
    <s v="292 hours"/>
    <s v="20200746SOCBKP307018"/>
    <d v="2024-04-02T00:00:00"/>
    <d v="2029-04-03T00:00:00"/>
    <s v="Ruel K. Toroy"/>
    <s v="NTTC No.191807461300326"/>
    <d v="2024-05-11T00:00:00"/>
    <m/>
    <m/>
  </r>
  <r>
    <s v="VII"/>
    <x v="2"/>
    <x v="1"/>
    <x v="59"/>
    <s v="Component"/>
    <s v="0746-0012"/>
    <x v="295"/>
    <m/>
    <s v="Fe Abellana"/>
    <s v="Abellana's Building, Osmena Street , Brgy. 2 Bais City, Negros Oriental"/>
    <n v="9.5916139092621098"/>
    <n v="123.121171910729"/>
    <s v="(035) 5313732 / 4023717 / 09351633419"/>
    <s v="abellanastechcenter@gmail.com "/>
    <s v="Private"/>
    <x v="0"/>
    <s v="WTR"/>
    <x v="8"/>
    <x v="15"/>
    <s v="NC I"/>
    <s v="264 Hours"/>
    <s v="20180746TVETRM111089"/>
    <d v="2018-06-18T00:00:00"/>
    <d v="2028-08-02T00:00:00"/>
    <s v="Anna Maneleine B. Caluscusin_x000a_Glowel A. Cadapan_x000a_Ruel K. Toroy"/>
    <s v="TMC No. 15070201000039_x000a_TMC No. 22074601000008_x000a_TMC No. 18074601000242"/>
    <s v="1/16/2020_x000a_ March 1, 2027_x000a_11/30/2023"/>
    <d v="2025-04-04T00:00:00"/>
    <s v="C"/>
  </r>
  <r>
    <s v="VII"/>
    <x v="2"/>
    <x v="1"/>
    <x v="59"/>
    <s v="Component"/>
    <s v="0746-0012"/>
    <x v="295"/>
    <m/>
    <s v="Fe Abellana"/>
    <s v="Abellana's Building, Osmena Street , Brgy. 2 Bais City, Negros Oriental"/>
    <n v="9.5916139092621098"/>
    <n v="123.121171910729"/>
    <s v="(035) 5313732 / 4023717 / 09351633419"/>
    <s v="abellanastechcenter@gmail.com "/>
    <s v="Private"/>
    <x v="0"/>
    <s v="WTR"/>
    <x v="6"/>
    <x v="18"/>
    <s v="NC II"/>
    <s v="144 Hours"/>
    <s v="WTR No. 20180746ICTCCS214012"/>
    <d v="2024-04-02T00:00:00"/>
    <d v="2029-04-03T00:00:00"/>
    <s v="Micheal Mark M. Caluscusin_x000a_ Maria Teresa S. Bernal_x000a_ Anna Maneleine B. Caluscusin"/>
    <s v="TMC No.19074601000127_x000a_ TMC No. 17072201000051_x000a_ TMC No.15070201000171"/>
    <d v="2024-06-06T00:00:00"/>
    <m/>
    <m/>
  </r>
  <r>
    <s v="VII"/>
    <x v="2"/>
    <x v="1"/>
    <x v="60"/>
    <s v="Component"/>
    <s v="0746-0001"/>
    <x v="296"/>
    <m/>
    <s v="Melody C. Prado"/>
    <s v="Dr. V. Locsin St., Dumaguete City, Or. Neg."/>
    <n v="9.3077251512929706"/>
    <n v="123.30147608840799"/>
    <s v="0945-623-8512"/>
    <s v="jgdelapena@asiancollege.edu.ph "/>
    <s v="Private"/>
    <x v="6"/>
    <s v="WTR"/>
    <x v="4"/>
    <x v="12"/>
    <s v="NC II"/>
    <s v="996 hours"/>
    <n v="707032025"/>
    <d v="2024-05-24T00:00:00"/>
    <d v="2029-05-27T00:00:00"/>
    <s v="Not indicated"/>
    <s v="Not indicated"/>
    <s v="Not indicated"/>
    <d v="2024-04-17T00:00:00"/>
    <s v="C"/>
  </r>
  <r>
    <s v="VII"/>
    <x v="2"/>
    <x v="1"/>
    <x v="60"/>
    <s v="Component"/>
    <s v="0746-0001"/>
    <x v="296"/>
    <m/>
    <s v="Melody C. Prado"/>
    <s v="Dr. V. Locsin St., Dumaguete City, Or. Neg."/>
    <n v="9.3077251512929706"/>
    <n v="123.30147608840799"/>
    <s v="0945-623-8512"/>
    <s v="jgdelapena@asiancollege.edu.ph "/>
    <s v="Private"/>
    <x v="6"/>
    <s v="WTR"/>
    <x v="0"/>
    <x v="5"/>
    <s v="NC II"/>
    <s v="141 hours"/>
    <n v="201307032147"/>
    <d v="2024-03-15T00:00:00"/>
    <d v="2029-03-18T00:00:00"/>
    <s v="Joan May Marie A. Ogabang_x000a_Jorie May J. Barraquias"/>
    <s v="NTTC No. 191907461200375_x000a_NTTC No. 221907461200189"/>
    <s v="7/24/2024_x000a_3/6/2026"/>
    <d v="2024-04-17T00:00:00"/>
    <s v="C"/>
  </r>
  <r>
    <s v="VII"/>
    <x v="2"/>
    <x v="1"/>
    <x v="60"/>
    <s v="Component"/>
    <s v="0746-0001"/>
    <x v="296"/>
    <m/>
    <s v="Melody C. Prado"/>
    <s v="Dr. V. Locsin St., Dumaguete City, Or. Neg."/>
    <n v="9.3077251512929706"/>
    <n v="123.30147608840799"/>
    <s v="0945-623-8512"/>
    <s v="jgdelapena@asiancollege.edu.ph "/>
    <s v="Private"/>
    <x v="6"/>
    <s v="WTR"/>
    <x v="0"/>
    <x v="1"/>
    <s v="NC II"/>
    <s v="356 Hours"/>
    <s v="WTR No. 20180746TRSFBS213001"/>
    <d v="2024-03-15T00:00:00"/>
    <d v="2029-03-18T00:00:00"/>
    <s v="Richie Bungart"/>
    <s v="NTTC No. 181707461200024"/>
    <d v="2023-08-16T00:00:00"/>
    <m/>
    <m/>
  </r>
  <r>
    <s v="VII"/>
    <x v="2"/>
    <x v="1"/>
    <x v="60"/>
    <s v="Component"/>
    <s v="0746-0001"/>
    <x v="296"/>
    <m/>
    <s v="Melody C. Prado"/>
    <s v="Dr. V. Locsin St., Dumaguete City, Or. Neg."/>
    <n v="9.3077251512929706"/>
    <n v="123.30147608840799"/>
    <s v="0945-623-8512"/>
    <s v="jgdelapena@asiancollege.edu.ph "/>
    <s v="Private"/>
    <x v="6"/>
    <s v="WTR"/>
    <x v="0"/>
    <x v="4"/>
    <s v="NC II"/>
    <s v="436 hours"/>
    <s v="WTR No. 20180746TRSHSK213002"/>
    <d v="2024-03-15T00:00:00"/>
    <d v="2029-03-18T00:00:00"/>
    <s v="Jorie May J. Barraquias_x000a_Marilou M. Pidor"/>
    <s v="NTTC No. 211907461200159_x000a_NTTC No. 21190746120043"/>
    <s v="8/24/2025_x000a_1/25/2026"/>
    <m/>
    <m/>
  </r>
  <r>
    <s v="VII"/>
    <x v="2"/>
    <x v="1"/>
    <x v="60"/>
    <s v="Component"/>
    <s v="0746-0001"/>
    <x v="296"/>
    <m/>
    <s v="Melody C. Prado"/>
    <s v="Dr. V. Locsin St., Dumaguete City, Or. Neg."/>
    <n v="9.3077251512929706"/>
    <n v="123.30147608840799"/>
    <s v="0945-623-8512"/>
    <s v="jgdelapena@asiancollege.edu.ph "/>
    <s v="Private"/>
    <x v="6"/>
    <s v="WTR"/>
    <x v="4"/>
    <x v="10"/>
    <s v="NC II"/>
    <s v="786 hours"/>
    <n v="201307032150"/>
    <d v="2024-05-24T00:00:00"/>
    <d v="2029-05-27T00:00:00"/>
    <s v="Joana T. Ocariza"/>
    <n v="212007461200052"/>
    <d v="2026-01-14T00:00:00"/>
    <d v="2024-04-17T00:00:00"/>
    <s v="C"/>
  </r>
  <r>
    <s v="VII"/>
    <x v="2"/>
    <x v="1"/>
    <x v="60"/>
    <s v="Component"/>
    <s v="0746-0001"/>
    <x v="296"/>
    <m/>
    <s v="Melody C. Prado"/>
    <s v="Dr. V. Locsin St., Dumaguete City, Or. Neg."/>
    <n v="9.3077251512929706"/>
    <n v="123.30147608840799"/>
    <s v="0945-623-8512"/>
    <s v="jgdelapena@asiancollege.edu.ph "/>
    <s v="Private"/>
    <x v="6"/>
    <s v="WTR"/>
    <x v="0"/>
    <x v="3"/>
    <s v="NC II"/>
    <s v="316 hours"/>
    <n v="201507032142"/>
    <d v="2024-03-15T00:00:00"/>
    <d v="2029-03-18T00:00:00"/>
    <s v="Jorie May J. Barraquias_x000a_Marilou M. Pidor"/>
    <s v="NTTC No. 191907461200367_x000a_NTTC No. 211907461200044"/>
    <s v="7/17/2024_x000a_11/14/2024"/>
    <d v="2024-04-17T00:00:00"/>
    <s v="C"/>
  </r>
  <r>
    <s v="VII"/>
    <x v="2"/>
    <x v="1"/>
    <x v="60"/>
    <s v="Component"/>
    <s v="0746-0001"/>
    <x v="296"/>
    <m/>
    <s v="Melody C. Prado"/>
    <s v="Dr. V. Locsin St., Dumaguete City, Or. Neg."/>
    <n v="9.3077251512929706"/>
    <n v="123.30147608840799"/>
    <s v="0945-623-8512"/>
    <s v="jgdelapena@asiancollege.edu.ph "/>
    <s v="Private"/>
    <x v="6"/>
    <s v="WTR"/>
    <x v="2"/>
    <x v="16"/>
    <s v="NC II"/>
    <s v="280 Hours"/>
    <s v="WTR No. 20170746ELCCSS213062"/>
    <d v="2024-03-15T00:00:00"/>
    <d v="2029-03-18T00:00:00"/>
    <s v="Lindon Damaso"/>
    <s v="NTTC No. 201707461200203"/>
    <d v="2025-05-21T00:00:00"/>
    <d v="2024-04-17T00:00:00"/>
    <s v="C"/>
  </r>
  <r>
    <s v="VII"/>
    <x v="2"/>
    <x v="1"/>
    <x v="60"/>
    <s v="Component"/>
    <s v="0746-0024"/>
    <x v="195"/>
    <m/>
    <s v="Jose Ronnie A. Fortin"/>
    <s v="Nesia Building San Jose Extension Barangay Taclobo, Dumaguete City, Negros Oriental"/>
    <n v="9.3120269147202297"/>
    <n v="123.298876809717"/>
    <s v="(035) 522-0250"/>
    <m/>
    <s v="Private"/>
    <x v="0"/>
    <s v="RTP"/>
    <x v="14"/>
    <x v="309"/>
    <s v="N/A"/>
    <s v="160 Hours"/>
    <s v="NTR No. 202007460015"/>
    <d v="2024-01-10T00:00:00"/>
    <d v="2029-01-11T00:00:00"/>
    <s v="Jose Ronnie A. Fortin"/>
    <s v="TMC No.19074601000102"/>
    <d v="2024-05-07T00:00:00"/>
    <m/>
    <m/>
  </r>
  <r>
    <s v="VII"/>
    <x v="2"/>
    <x v="1"/>
    <x v="60"/>
    <s v="Component"/>
    <s v="0746-0010"/>
    <x v="297"/>
    <m/>
    <s v="Maria Luz- Cole Havranek"/>
    <s v="Room 201 and 203, Bandera Bldg., Cervantes St., Brgy. Poblacion 8, Dumaguete City, Negros Oriental"/>
    <n v="9.3019337360000005"/>
    <n v="123.3040585"/>
    <n v="9157000204"/>
    <s v="clbci.techvoc@gmail.com"/>
    <s v="Private"/>
    <x v="0"/>
    <s v="WTR"/>
    <x v="4"/>
    <x v="31"/>
    <s v="NC II"/>
    <s v="120 hours"/>
    <s v="20180746HHCHIL208093"/>
    <d v="2023-12-11T00:00:00"/>
    <d v="2028-12-12T00:00:00"/>
    <s v="Monica R. Atay"/>
    <n v="151209021200197"/>
    <d v="2020-03-14T00:00:00"/>
    <d v="2025-03-14T00:00:00"/>
    <s v="C"/>
  </r>
  <r>
    <s v="VII"/>
    <x v="2"/>
    <x v="1"/>
    <x v="60"/>
    <s v="Component"/>
    <s v="0746-0006"/>
    <x v="298"/>
    <m/>
    <s v="Fely R. Sanin"/>
    <s v="Cor Rizal Avenue and Noblefranca St Dumaguete City"/>
    <n v="9.3086752667301091"/>
    <n v="123.30934968272901"/>
    <s v="(035) 4224080/ 4210687"/>
    <s v="dacaculinary@gmail.com"/>
    <s v="Private"/>
    <x v="0"/>
    <s v="WTR"/>
    <x v="0"/>
    <x v="5"/>
    <s v="NC II"/>
    <s v="141 hours"/>
    <n v="201307032177"/>
    <d v="2024-05-28T00:00:00"/>
    <d v="2029-05-29T00:00:00"/>
    <s v="Guenther Leopold M. Sanin_x000a_Jorie May J. Barraquias"/>
    <s v="NTTC No. 201907461200219_x000a_NTTC No. 221907461200189"/>
    <s v="5/5/2024_x000a_3/6/2026"/>
    <d v="2024-06-27T00:00:00"/>
    <s v="C"/>
  </r>
  <r>
    <s v="VII"/>
    <x v="2"/>
    <x v="1"/>
    <x v="60"/>
    <s v="Component"/>
    <s v="0746-0006"/>
    <x v="298"/>
    <m/>
    <s v="Fely R. Sanin"/>
    <s v="Cor Rizal Avenue and Noblefranca St Dumaguete City"/>
    <n v="9.3086752667301091"/>
    <n v="123.30934968272901"/>
    <s v="(035) 4224080/ 4210687"/>
    <s v="dacaculinary@gmail.com"/>
    <s v="Private"/>
    <x v="0"/>
    <s v="WTR"/>
    <x v="0"/>
    <x v="3"/>
    <s v="NC II"/>
    <s v="316 hours"/>
    <n v="201407032212"/>
    <d v="2024-05-28T00:00:00"/>
    <d v="2029-05-29T00:00:00"/>
    <s v="Guenther Leopold M. Sanin_x000a_Jorie May J. Barraquias"/>
    <s v="NTTC No. 191907461200369_x000a_NTTC No. 191907461200367"/>
    <s v="5/5/2024_x000a_7/17/2024"/>
    <m/>
    <m/>
  </r>
  <r>
    <s v="VII"/>
    <x v="2"/>
    <x v="1"/>
    <x v="60"/>
    <s v="Component"/>
    <s v="0746-0029"/>
    <x v="299"/>
    <m/>
    <s v="ANNABELLE R. FITZ GIBBON"/>
    <s v="3rd Floor, Elizabeth Ong Bldg. Tabuc-Tubig, Dumaguete City, Negros Oriental"/>
    <n v="9.2999937760000009"/>
    <n v="123.30284760000001"/>
    <s v="035-5221375"/>
    <s v="fast_inc_04182018@yahoo.com "/>
    <s v="Private"/>
    <x v="0"/>
    <s v="WTR"/>
    <x v="6"/>
    <x v="18"/>
    <s v="NC II"/>
    <s v="144 Hours"/>
    <s v="WTR No. 201507032184"/>
    <d v="2024-04-02T00:00:00"/>
    <d v="2029-04-03T00:00:00"/>
    <s v="Michael Mark M. Caluscusin"/>
    <s v="TMC - 19074601000127"/>
    <d v="2024-06-06T00:00:00"/>
    <d v="2024-10-04T00:00:00"/>
    <s v="C"/>
  </r>
  <r>
    <s v="VII"/>
    <x v="2"/>
    <x v="1"/>
    <x v="60"/>
    <s v="Component"/>
    <s v="0746-0029"/>
    <x v="299"/>
    <m/>
    <s v="ANNABELLE R. FITZ GIBBON"/>
    <s v="3rd Floor, Elizabeth Ong Bldg. Tabuc-Tubig, Dumaguete City, Negros Oriental"/>
    <n v="9.2999937760000009"/>
    <n v="123.30284760000001"/>
    <s v="(035) 5221375"/>
    <s v="fast_inc_04182018@yahoo.com "/>
    <s v="Private"/>
    <x v="0"/>
    <s v="WTR"/>
    <x v="0"/>
    <x v="0"/>
    <s v="NC III"/>
    <s v="108 hours"/>
    <s v="20180746TRSEVM307157"/>
    <d v="2024-04-02T00:00:00"/>
    <d v="2029-04-03T00:00:00"/>
    <s v="Cira Chel G. Kinkito"/>
    <s v="NTTC No. 181707461300015"/>
    <s v="21-Nov.-22"/>
    <m/>
    <m/>
  </r>
  <r>
    <s v="VII"/>
    <x v="2"/>
    <x v="1"/>
    <x v="60"/>
    <s v="Component"/>
    <s v="0746-0029"/>
    <x v="299"/>
    <m/>
    <s v="ANNABELLE R. FITZ GIBBON"/>
    <s v="3rd Floor, Elizabeth Ong Bldg. Tabuc-Tubig, Dumaguete City, Negros Oriental"/>
    <n v="9.2999937760000009"/>
    <n v="123.30284760000001"/>
    <s v="(035) 5221375"/>
    <s v="fast_inc_04182018@yahoo.com "/>
    <s v="Private"/>
    <x v="0"/>
    <s v="WTR"/>
    <x v="7"/>
    <x v="14"/>
    <s v="NC III"/>
    <s v="292 hours"/>
    <s v="20180746SOCBKP307158"/>
    <d v="2024-04-02T00:00:00"/>
    <d v="2029-04-03T00:00:00"/>
    <s v="Richie B. Bungart"/>
    <s v="NTTC No. 181707461300030"/>
    <s v="8-Dec.-22"/>
    <m/>
    <m/>
  </r>
  <r>
    <s v="VII"/>
    <x v="2"/>
    <x v="1"/>
    <x v="60"/>
    <s v="Component"/>
    <s v="0746-0029"/>
    <x v="299"/>
    <m/>
    <s v="ANNABELLE R. FITZ GIBBON"/>
    <s v="3rd Floor, Elizabeth Ong Bldg. Tabuc-Tubig, Dumaguete City, Negros Oriental"/>
    <n v="9.2999937760000009"/>
    <n v="123.30284760000001"/>
    <s v="(035) 5221375"/>
    <s v="fast_inc_04182018@yahoo.com "/>
    <s v="Private"/>
    <x v="0"/>
    <s v="WTR"/>
    <x v="8"/>
    <x v="15"/>
    <s v="Level I"/>
    <s v="264 Hours"/>
    <s v="20180746TVETRM111142"/>
    <d v="2024-04-02T00:00:00"/>
    <d v="2029-04-03T00:00:00"/>
    <s v="Anna Marie B. Caluscusin"/>
    <s v="TMC No. 15070201000039"/>
    <d v="2020-01-16T00:00:00"/>
    <m/>
    <m/>
  </r>
  <r>
    <s v="VII"/>
    <x v="2"/>
    <x v="1"/>
    <x v="60"/>
    <s v="Component"/>
    <s v="0746-0029"/>
    <x v="299"/>
    <m/>
    <s v="ANNABELLE R. FITZ GIBBON"/>
    <s v="3rd Floor, Elizabeth Ong Bldg. Tabuc-Tubig, Dumaguete City, Negros Oriental"/>
    <n v="9.2999937760000009"/>
    <n v="123.30284760000001"/>
    <s v="(035) 5221375"/>
    <s v="fast_inc_04182018@yahoo.com "/>
    <s v="Private"/>
    <x v="0"/>
    <s v="WTR"/>
    <x v="2"/>
    <x v="109"/>
    <s v="NC II"/>
    <s v="260 hours"/>
    <s v="20180746ELCEPA213143"/>
    <d v="2024-05-24T00:00:00"/>
    <d v="2029-05-27T00:00:00"/>
    <s v="Michael A. Guiuan"/>
    <s v="NTTC No. 181807461200239"/>
    <d v="2023-01-09T00:00:00"/>
    <m/>
    <m/>
  </r>
  <r>
    <s v="VII"/>
    <x v="2"/>
    <x v="1"/>
    <x v="60"/>
    <s v="Component"/>
    <s v="0746-0008"/>
    <x v="300"/>
    <s v="(Formerly: Vicente and Sofia Sinco Foundation, Inc.) (Formerly: V.G. Sinco Educational Corporation"/>
    <s v="Richie B. Bungart"/>
    <s v="Dr. Miciano Raod, Dumaguete City, Negros Oriental"/>
    <n v="9.3061987930354899"/>
    <n v="123.30147247656301"/>
    <s v="(035) 422-9167/ 522-1693"/>
    <s v="richie.bungart@foundationu.com"/>
    <s v="Private"/>
    <x v="6"/>
    <s v="WTR"/>
    <x v="6"/>
    <x v="18"/>
    <s v="NC II"/>
    <s v="144 Hours"/>
    <s v="20180746ICTCCS214094"/>
    <d v="2024-01-26T00:00:00"/>
    <d v="2029-01-29T00:00:00"/>
    <s v="Richie B. Bungart"/>
    <n v="17072201000257"/>
    <d v="2022-08-10T00:00:00"/>
    <m/>
    <m/>
  </r>
  <r>
    <s v="VII"/>
    <x v="2"/>
    <x v="1"/>
    <x v="60"/>
    <s v="Component"/>
    <s v="0746-0008"/>
    <x v="300"/>
    <s v="(Formerly: Vicente and Sofia Sinco Foundation, Inc.) (Formerly: V.G. Sinco Educational Corporation"/>
    <s v="Richie B. Bungart"/>
    <s v="Dr. Miciano Raod, Dumaguete City, Negros Oriental"/>
    <n v="9.3061987930354899"/>
    <n v="123.30147247656301"/>
    <s v="(035) 422-9167/ 522-1693"/>
    <s v="richie.bungart@foundationu.com"/>
    <s v="Private"/>
    <x v="6"/>
    <s v="WTR"/>
    <x v="0"/>
    <x v="0"/>
    <s v="NC III"/>
    <s v="144 Hours"/>
    <s v="20180746TRSEVM307096"/>
    <d v="2023-04-20T00:00:00"/>
    <d v="2028-04-21T00:00:00"/>
    <s v="Antonio T. Bendal, Jr."/>
    <s v="NTTC No. 211707461300136"/>
    <d v="2026-03-10T00:00:00"/>
    <d v="2025-05-14T00:00:00"/>
    <s v="C"/>
  </r>
  <r>
    <s v="VII"/>
    <x v="2"/>
    <x v="1"/>
    <x v="60"/>
    <s v="Component"/>
    <s v="0746-0008"/>
    <x v="300"/>
    <s v="(Formerly: Vicente and Sofia Sinco Foundation, Inc.) (Formerly: V.G. Sinco Educational Corporation"/>
    <s v="Richie B. Bungart"/>
    <s v="Dr. Miciano Raod, Dumaguete City, Negros Oriental"/>
    <n v="9.3061987930354899"/>
    <n v="123.30147247656301"/>
    <s v="(035) 422-9167/ 522-1693"/>
    <s v="richie.bungart@foundationu.com"/>
    <s v="Private"/>
    <x v="6"/>
    <s v="WTR"/>
    <x v="0"/>
    <x v="3"/>
    <s v="NC II"/>
    <s v="316 hours"/>
    <n v="201507032074"/>
    <d v="2024-01-26T00:00:00"/>
    <d v="2029-01-29T00:00:00"/>
    <s v="Antonio T. Bendal, Jr._x000a_Jorie May J. Barraquias"/>
    <s v="211707461200137_x000a_191907461200367"/>
    <s v="6/4/2023_x000a_7/24/2024"/>
    <d v="2024-07-08T00:00:00"/>
    <s v="C"/>
  </r>
  <r>
    <s v="VII"/>
    <x v="2"/>
    <x v="1"/>
    <x v="60"/>
    <s v="Component"/>
    <s v="0746-0008"/>
    <x v="300"/>
    <s v="(Formerly: Vicente and Sofia Sinco Foundation, Inc.) (Formerly: V.G. Sinco Educational Corporation"/>
    <s v="Richie B. Bungart"/>
    <s v="Dr. Miciano Raod, Dumaguete City, Negros Oriental"/>
    <n v="9.3061987930354899"/>
    <n v="123.30147247656301"/>
    <s v="(035) 422-9167/ 522-1693"/>
    <s v="richie.bungart@foundationu.com"/>
    <s v="Private"/>
    <x v="6"/>
    <s v="WTR"/>
    <x v="0"/>
    <x v="5"/>
    <s v="NC II"/>
    <s v="141 hours"/>
    <n v="201507032075"/>
    <d v="2024-01-26T00:00:00"/>
    <d v="2029-01-29T00:00:00"/>
    <s v="Antonio T. Bendal, Jr._x000a_Meraflor T. Ventero_x000a_Jorie May J. Barraquias_x000a_Mary Ann O. Nangit"/>
    <s v="NTTC No. 211707221200170_x000a_NTTC No. 221807461200612_x000a_NTTC No. 221907461200189_x000a_NTTC No. 221907461200524"/>
    <s v="3/10/2026_x000a_10/10/2027_x000a_3/6/2026_x000a_8/17/2027"/>
    <d v="2024-07-08T00:00:00"/>
    <s v="C"/>
  </r>
  <r>
    <s v="VII"/>
    <x v="2"/>
    <x v="1"/>
    <x v="60"/>
    <s v="Component"/>
    <s v="0746-0008"/>
    <x v="300"/>
    <s v="(Formerly: Vicente and Sofia Sinco Foundation, Inc.) (Formerly: V.G. Sinco Educational Corporation"/>
    <s v="Richie B. Bungart"/>
    <s v="Dr. Miciano Raod, Dumaguete City, Negros Oriental"/>
    <n v="9.3061987930354899"/>
    <n v="123.30147247656301"/>
    <s v="(035) 422-9167/ 522-1693"/>
    <s v="richie.bungart@foundationu.com"/>
    <s v="Private"/>
    <x v="6"/>
    <s v="WTR"/>
    <x v="7"/>
    <x v="14"/>
    <s v="NC III"/>
    <s v="292 hours"/>
    <s v="WTR 201607463200"/>
    <d v="2023-04-20T00:00:00"/>
    <d v="2028-04-21T00:00:00"/>
    <s v="Richie B. Bungart_x000a_Rosita A. Lozano"/>
    <s v="NTTC No. 221707461200186_x000a_NTTC No. 181807461300443"/>
    <s v="10/16/2026_x000a_1/17/2023"/>
    <d v="2025-05-14T00:00:00"/>
    <s v="C"/>
  </r>
  <r>
    <s v="VII"/>
    <x v="2"/>
    <x v="1"/>
    <x v="60"/>
    <s v="Component"/>
    <s v="0746-0008"/>
    <x v="300"/>
    <s v="(Formerly: Vicente and Sofia Sinco Foundation, Inc.) (Formerly: V.G. Sinco Educational Corporation"/>
    <s v="Richie B. Bungart"/>
    <s v="Dr. Miciano Raod, Dumaguete City, Negros Oriental"/>
    <n v="9.3061987930354899"/>
    <n v="123.30147247656301"/>
    <s v="(035) 422-9167/ 522-1693"/>
    <s v="richie.bungart@foundationu.com"/>
    <s v="Private"/>
    <x v="6"/>
    <s v="WTR"/>
    <x v="2"/>
    <x v="16"/>
    <s v="NC II"/>
    <s v="280 hours"/>
    <s v="WTR 201607462201"/>
    <d v="2024-03-15T00:00:00"/>
    <d v="2029-03-18T00:00:00"/>
    <s v="Jeffrey M. Rivera_x000a_Vincent Anthony A. Zosa"/>
    <s v="161407461200175_x000a_22200461200616"/>
    <s v="3/15/2021_x000a_1/19/2025"/>
    <m/>
    <m/>
  </r>
  <r>
    <s v="VII"/>
    <x v="2"/>
    <x v="1"/>
    <x v="60"/>
    <s v="Component"/>
    <s v="0746-0008"/>
    <x v="300"/>
    <s v="(Formerly: Vicente and Sofia Sinco Foundation, Inc.) (Formerly: V.G. Sinco Educational Corporation"/>
    <s v="Richie B. Bungart"/>
    <s v="Dr. Miciano Raod, Dumaguete City, Negros Oriental"/>
    <n v="9.3061987930354899"/>
    <n v="123.30147247656301"/>
    <s v="(035) 422-9167/ 522-1693"/>
    <s v="richie.bungart@foundationu.com"/>
    <s v="Private"/>
    <x v="6"/>
    <s v="WTR"/>
    <x v="0"/>
    <x v="1"/>
    <s v="NC II"/>
    <s v="356 Hours"/>
    <s v="WTR No. 201607462202"/>
    <d v="2024-03-15T00:00:00"/>
    <d v="2029-03-18T00:00:00"/>
    <s v="Antonio T. Bendal, Jr."/>
    <n v="211707461200169"/>
    <d v="2026-03-10T00:00:00"/>
    <m/>
    <m/>
  </r>
  <r>
    <s v="VII"/>
    <x v="2"/>
    <x v="1"/>
    <x v="60"/>
    <s v="Component"/>
    <s v="0746-0008"/>
    <x v="300"/>
    <s v="(Formerly: Vicente and Sofia Sinco Foundation, Inc.) (Formerly: V.G. Sinco Educational Corporation"/>
    <s v="Richie B. Bungart"/>
    <s v="Dr. Miciano Raod, Dumaguete City, Negros Oriental"/>
    <n v="9.3061987930354899"/>
    <n v="123.30147247656301"/>
    <s v="(035) 422-9167/ 522-1693"/>
    <s v="richie.bungart@foundationu.com"/>
    <s v="Private"/>
    <x v="6"/>
    <s v="WTR"/>
    <x v="0"/>
    <x v="4"/>
    <s v="NC II"/>
    <s v="436 hours"/>
    <s v="WTR No. 201707462027"/>
    <d v="2024-01-26T00:00:00"/>
    <d v="2029-01-29T00:00:00"/>
    <s v="Antonio T. Bendal, Jr."/>
    <n v="211707461200138"/>
    <d v="2026-03-10T00:00:00"/>
    <d v="2024-07-08T00:00:00"/>
    <s v="C"/>
  </r>
  <r>
    <s v="VII"/>
    <x v="2"/>
    <x v="1"/>
    <x v="60"/>
    <s v="Component"/>
    <s v="0746-0014"/>
    <x v="301"/>
    <m/>
    <s v="Ely C. Cabanag"/>
    <s v="No. 5 Meciano Road, Dumaguete City, Negros Oriental"/>
    <n v="9.3060032863880995"/>
    <n v="123.30382508363699"/>
    <s v="(035) 422-9447"/>
    <m/>
    <s v="Private"/>
    <x v="0"/>
    <s v="WTR"/>
    <x v="3"/>
    <x v="9"/>
    <s v="NC II"/>
    <s v="118 Hours"/>
    <s v="20190746ALTDRV204053"/>
    <d v="2024-05-24T00:00:00"/>
    <d v="2029-05-27T00:00:00"/>
    <s v="Excel C. Cabanag"/>
    <s v="NTTC No. 191507461200037"/>
    <d v="2023-10-16T00:00:00"/>
    <d v="2024-07-10T00:00:00"/>
    <s v="C"/>
  </r>
  <r>
    <s v="VII"/>
    <x v="2"/>
    <x v="1"/>
    <x v="60"/>
    <s v="Component"/>
    <s v="0746-0031"/>
    <x v="302"/>
    <m/>
    <s v="Eduardo P. Mondarte"/>
    <s v="In front of Motong Brgy. Hall, Barangay Motong, Dumaguete City, Negros Oriental, Philippines"/>
    <n v="9.3178528108299794"/>
    <n v="123.289132153894"/>
    <s v="(035) 4210765"/>
    <s v="estrelladokhonny@gmail.com "/>
    <s v="Private"/>
    <x v="0"/>
    <s v="WTR"/>
    <x v="1"/>
    <x v="6"/>
    <s v="NC II"/>
    <s v="268 Hours"/>
    <s v="WTR No. 201607032021"/>
    <d v="2024-05-31T00:00:00"/>
    <d v="2029-06-01T00:00:00"/>
    <s v="Eduardo P. Mondarte_x000a_Isagani B. Abril_x000a_Jungie A. Helardes_x000a_Josie Wen A. Lejarso_x000a_Edgardo A. Zamora_x000a_Germano Jabanes"/>
    <s v="NTTC No. 221807461200548_x000a_NTTC No. 221807461200422_x000a_NTTC No. 201907461200300_x000a_NTTC No. 221807461100200_x000a_NTTC No. 212107461200073_x000a_NTTC No. 22180746120024"/>
    <s v="10/11/2027_x000a_8/4/2027_x000a_12/15/2024_x000a_12/10/2024_x000a_3/4/2024_x000a_3/30/2027"/>
    <m/>
    <m/>
  </r>
  <r>
    <s v="VII"/>
    <x v="2"/>
    <x v="1"/>
    <x v="60"/>
    <s v="Component"/>
    <s v="0746-0031"/>
    <x v="302"/>
    <m/>
    <s v="Eduardo P. Mondarte"/>
    <s v="In front of Motong Brgy. Hall, Barangay Motong, Dumaguete City, Negros Oriental, Philippines"/>
    <n v="9.3178528108299794"/>
    <n v="123.289132153894"/>
    <s v="(035) 4210765"/>
    <s v="estrelladokhonny@gmail.com "/>
    <s v="Private"/>
    <x v="0"/>
    <s v="WTR"/>
    <x v="1"/>
    <x v="8"/>
    <s v="NC I"/>
    <s v="268 Hours"/>
    <s v="WTR No. 20170746MEEEAW106136"/>
    <d v="2024-05-31T00:00:00"/>
    <d v="2029-06-01T00:00:00"/>
    <s v="Eduardo P. Mondarte_x000a_Isagani B. Abril_x000a_Jungie A. Helardes_x000a_Josie Wen A. Lejarso_x000a_Edgardo A. Zamora_x000a_Germano Jabanes"/>
    <s v="NTTC No. 221807461200548_x000a_NTTC No. 221807461200422_x000a_NTTC No. 201907461200300_x000a_NTTC No. 221807461100200_x000a_NTTC No. 212107461200073_x000a_NTTC No. 22180746120024"/>
    <s v="10/11/2027_x000a_8/4/2027_x000a_12/15/2024_x000a_12/10/2024_x000a_3/4/2024_x000a_3/30/2027"/>
    <d v="2024-10-02T00:00:00"/>
    <s v="C"/>
  </r>
  <r>
    <s v="VII"/>
    <x v="2"/>
    <x v="0"/>
    <x v="61"/>
    <s v="Component"/>
    <s v="0746-0004"/>
    <x v="303"/>
    <m/>
    <s v="Filomeno L. Reyes / City Mayor"/>
    <s v="Public Market, Guihulngan City, Negros Oriental"/>
    <n v="10.131708287543301"/>
    <n v="123.273328783182"/>
    <s v="(035) 3361440/ 410-3098"/>
    <s v="gssdc.guihulngan@yahoo.com "/>
    <s v="Public"/>
    <x v="4"/>
    <s v="WTR"/>
    <x v="3"/>
    <x v="9"/>
    <s v="NC II"/>
    <s v="118 Hours"/>
    <n v="1107032195"/>
    <d v="2024-02-15T00:00:00"/>
    <d v="2029-02-16T00:00:00"/>
    <s v="Elvin Y. Baguio"/>
    <s v="NTTC No. 211907461200430"/>
    <d v="2026-10-19T00:00:00"/>
    <d v="2024-04-22T00:00:00"/>
    <s v="C"/>
  </r>
  <r>
    <s v="VII"/>
    <x v="2"/>
    <x v="0"/>
    <x v="61"/>
    <s v="Component"/>
    <s v="0746-0004"/>
    <x v="303"/>
    <m/>
    <s v="Filomeno L. Reyes / City Mayor"/>
    <s v="Public Market, Guihulngan City, Negros Oriental"/>
    <n v="10.131708287543301"/>
    <n v="123.273328783182"/>
    <s v="(035) 410-4568"/>
    <s v="gssdc.guihulngan@yahoo.com "/>
    <s v="Public"/>
    <x v="4"/>
    <s v="WTR"/>
    <x v="11"/>
    <x v="29"/>
    <s v="NC II"/>
    <s v="275 hours"/>
    <s v="20190746GRMDRM2053117"/>
    <d v="2024-02-27T00:00:00"/>
    <d v="2029-02-28T00:00:00"/>
    <s v="Babylen F. Cerna_x000a_ Michelle S. Montemayor"/>
    <s v="NTTC No. 181707461200146_x000a_ NTTC No. 181807461200434"/>
    <s v="15-Nov-22_x000a_ 16-Jan-22"/>
    <d v="2024-04-22T00:00:00"/>
    <s v="C"/>
  </r>
  <r>
    <s v="VII"/>
    <x v="2"/>
    <x v="0"/>
    <x v="61"/>
    <s v="Component"/>
    <s v="0746-0004"/>
    <x v="303"/>
    <m/>
    <s v="Filomeno L. Reyes / City Mayor"/>
    <s v="Public Market, Guihulngan City, Negros Oriental"/>
    <n v="10.131708287543301"/>
    <n v="123.273328783182"/>
    <s v="(035) 3361440/ 410-3098"/>
    <s v="gssdc.guihulngan@yahoo.com "/>
    <s v="Public"/>
    <x v="4"/>
    <s v="WTR"/>
    <x v="0"/>
    <x v="5"/>
    <s v="NC II"/>
    <s v="141 hours"/>
    <n v="201407032152"/>
    <d v="2024-02-15T00:00:00"/>
    <d v="2029-02-16T00:00:00"/>
    <s v="Michelle S. Montemayor"/>
    <s v="NTTC No. 211807461200288"/>
    <d v="2026-03-04T00:00:00"/>
    <m/>
    <m/>
  </r>
  <r>
    <s v="VII"/>
    <x v="2"/>
    <x v="1"/>
    <x v="62"/>
    <s v="Component"/>
    <s v="0746-0033"/>
    <x v="304"/>
    <m/>
    <s v="Jotham J. Tanasan"/>
    <s v="Buli-buli, Banga, Bayawan City, Negros Oriental"/>
    <n v="9.3889091078392894"/>
    <n v="122.795545509717"/>
    <s v="0955-3906135"/>
    <s v="joeltessfarm@yahoo.com "/>
    <s v="Private"/>
    <x v="3"/>
    <s v="WTR"/>
    <x v="9"/>
    <x v="20"/>
    <s v="NC II"/>
    <s v="232 Hours"/>
    <s v="20210746AFFRMO207101"/>
    <d v="2024-05-22T00:00:00"/>
    <d v="2029-05-23T00:00:00"/>
    <s v="Jotham J. Tanasan_x000a_Mario Romil L. Tomong_x000a_Mariel T. Tolomea"/>
    <s v="NC No. 20060402002099"/>
    <s v="Not indicated"/>
    <d v="2024-04-22T00:00:00"/>
    <s v="C"/>
  </r>
  <r>
    <s v="VII"/>
    <x v="2"/>
    <x v="1"/>
    <x v="62"/>
    <s v="Component"/>
    <s v="0746-0033"/>
    <x v="304"/>
    <m/>
    <s v="Jotham J. Tanasan"/>
    <s v="Buli-buli, Banga, Bayawan City, Negros Oriental"/>
    <n v="9.3889091078392894"/>
    <n v="122.795545509717"/>
    <s v="0955-3906135"/>
    <s v="joeltessfarm@yahoo.com "/>
    <s v="Private"/>
    <x v="3"/>
    <s v="WTR"/>
    <x v="9"/>
    <x v="182"/>
    <s v="NC II"/>
    <s v="226 hours"/>
    <s v="20210746AFFAPP213102"/>
    <d v="2024-02-26T00:00:00"/>
    <d v="2029-02-27T00:00:00"/>
    <s v="Mario Romil Tomong"/>
    <s v="COT (DA-ATI)"/>
    <s v="Not indicated"/>
    <d v="2024-04-22T00:00:00"/>
    <s v="C"/>
  </r>
  <r>
    <s v="VII"/>
    <x v="2"/>
    <x v="1"/>
    <x v="62"/>
    <s v="Component"/>
    <s v="0746-0033"/>
    <x v="304"/>
    <m/>
    <s v="Jotham J. Tanasan"/>
    <s v="Buli-buli, Banga, Bayawan City, Negros Oriental"/>
    <n v="9.3889091078392894"/>
    <n v="122.795545509717"/>
    <s v="0955-3906135"/>
    <s v="joeltessfarm@yahoo.com "/>
    <s v="Private"/>
    <x v="3"/>
    <s v="WTR"/>
    <x v="9"/>
    <x v="184"/>
    <s v="NC II"/>
    <s v="227 hours"/>
    <s v="20210746AFFAPS213103"/>
    <d v="2024-02-26T00:00:00"/>
    <d v="2029-02-27T00:00:00"/>
    <s v="Jotham J. Tanasan_x000a_Serwin Y. Embang"/>
    <s v="COT (DA-ATI)"/>
    <s v="Not indicated"/>
    <d v="2024-04-22T00:00:00"/>
    <s v="C"/>
  </r>
  <r>
    <s v="VII"/>
    <x v="2"/>
    <x v="1"/>
    <x v="62"/>
    <s v="Component"/>
    <s v="0746-0033"/>
    <x v="304"/>
    <m/>
    <s v="Jotham J. Tanasan"/>
    <s v="Buli-buli, Banga, Bayawan City, Negros Oriental"/>
    <n v="9.3889091078392894"/>
    <n v="122.795545509717"/>
    <s v="0955-3906135"/>
    <s v="joeltessfarm@yahoo.com "/>
    <s v="Private"/>
    <x v="3"/>
    <s v="WTR"/>
    <x v="9"/>
    <x v="183"/>
    <s v="NC II"/>
    <s v="306 hours"/>
    <s v="20210746AFFAPR213104"/>
    <d v="2024-02-26T00:00:00"/>
    <d v="2029-02-27T00:00:00"/>
    <s v="Jotham J. Tanasan_x000a_Herman F. Tinapao"/>
    <s v="COT (DA-ATI)"/>
    <s v="Not indicated"/>
    <d v="2024-04-22T00:00:00"/>
    <s v="C"/>
  </r>
  <r>
    <s v="VII"/>
    <x v="2"/>
    <x v="1"/>
    <x v="62"/>
    <s v="Component"/>
    <s v="0746-0033"/>
    <x v="304"/>
    <m/>
    <s v="Jotham J. Tanasan"/>
    <s v="Buli-buli, Banga, Bayawan City, Negros Oriental"/>
    <n v="9.3889091078392894"/>
    <n v="122.795545509717"/>
    <s v="0955-3906135"/>
    <s v="joeltessfarm@yahoo.com "/>
    <s v="Private"/>
    <x v="3"/>
    <s v="WTR"/>
    <x v="9"/>
    <x v="310"/>
    <s v="NC II"/>
    <s v="423 hours"/>
    <s v="20210746 AFFGRP215105"/>
    <d v="2024-02-26T00:00:00"/>
    <d v="2029-02-27T00:00:00"/>
    <s v="Jotham J. Tanasan_x000a_Herman F. Tinapao"/>
    <s v="COT (DA-ATI)"/>
    <s v="Not indicated"/>
    <d v="2024-04-22T00:00:00"/>
    <s v="C"/>
  </r>
  <r>
    <s v="VII"/>
    <x v="2"/>
    <x v="1"/>
    <x v="62"/>
    <s v="Component"/>
    <s v="0746-0033"/>
    <x v="304"/>
    <m/>
    <s v="Jotham J. Tanasan"/>
    <s v="Buli-buli, Banga, Bayawan City, Negros Oriental"/>
    <n v="9.3889091078392894"/>
    <n v="122.795545509717"/>
    <s v="09979139952 / 09652051668"/>
    <s v="joeltessfarm@yahoo.com "/>
    <s v="Private"/>
    <x v="3"/>
    <s v="RTP"/>
    <x v="9"/>
    <x v="28"/>
    <s v="N/A"/>
    <s v="96 hours"/>
    <s v="NTR No.202007460023"/>
    <d v="2023-08-01T00:00:00"/>
    <d v="2028-08-02T00:00:00"/>
    <s v="Christian B. Rabor_x000a_Jerwel Maca_x000a_Jovencio C. Felisida_x000a_John Philip Gabonada_x000a_Arnie T. Basay"/>
    <s v="N/A"/>
    <s v="N/A"/>
    <d v="2025-05-14T00:00:00"/>
    <s v="C"/>
  </r>
  <r>
    <s v="VII"/>
    <x v="2"/>
    <x v="1"/>
    <x v="62"/>
    <s v="Component"/>
    <s v="0746-0033"/>
    <x v="304"/>
    <m/>
    <s v="Jotham J. Tanasan"/>
    <s v="Buli-buli, Banga, Bayawan City, Negros Oriental"/>
    <n v="9.3889091078392894"/>
    <n v="122.795545509717"/>
    <s v="09979139952 / 09652051668"/>
    <s v="joeltessfarm@yahoo.com "/>
    <s v="Private"/>
    <x v="3"/>
    <s v="WTR"/>
    <x v="9"/>
    <x v="26"/>
    <s v="NC II"/>
    <s v="232 Hours"/>
    <s v="WTR No. 20170746AFFOAP212221"/>
    <d v="2024-02-26T00:00:00"/>
    <d v="2029-02-27T00:00:00"/>
    <s v="Jotham J. Tanasan_x000a_Elma C. Tanasan_x000a_Caren Mae Tayab_x000a_Edmar A. Belinggan_x000a_Rochie T. Sumadia_x000a_Imelda L. Albia_x000a_Joel E. Labrador"/>
    <s v="N/A"/>
    <s v="N/A"/>
    <d v="2024-04-22T00:00:00"/>
    <s v="C"/>
  </r>
  <r>
    <s v="VII"/>
    <x v="2"/>
    <x v="1"/>
    <x v="60"/>
    <s v="Component"/>
    <s v="0746-0022"/>
    <x v="305"/>
    <s v="(Formerly: FOUR WD COMPUTER TRAINING CENTER, INC.)"/>
    <s v="Delma P. Manila"/>
    <s v="E.J. Blanco Drive Extension, Brgy. Daro, Dumaguete City, Negros Oriental"/>
    <n v="9.3193245726123699"/>
    <n v="123.291079602046"/>
    <s v="(035) 4229728 / 2259170 / 4226341 / 4224605 / 09177008455"/>
    <s v="mdctechvoc@gmail.com "/>
    <s v="Private"/>
    <x v="0"/>
    <s v="WTR"/>
    <x v="0"/>
    <x v="0"/>
    <s v="NC III"/>
    <s v="140 hours"/>
    <s v="20210746TRSEVM307099"/>
    <d v="2024-02-15T00:00:00"/>
    <d v="2029-02-16T00:00:00"/>
    <s v="Princess Rhea Remegio"/>
    <s v="NTTC No. 211907461300230"/>
    <d v="2024-06-27T00:00:00"/>
    <d v="2024-08-14T00:00:00"/>
    <s v="C"/>
  </r>
  <r>
    <s v="VII"/>
    <x v="2"/>
    <x v="1"/>
    <x v="60"/>
    <s v="Component"/>
    <s v="0746-0022"/>
    <x v="305"/>
    <s v="(Formerly: FOUR WD COMPUTER TRAINING CENTER, INC.)"/>
    <s v="Delma P. Manila"/>
    <s v="E.J. Blanco Drive Extension, Brgy. Daro, Dumaguete City, Negros Oriental"/>
    <n v="9.3193245726123699"/>
    <n v="123.291079602046"/>
    <s v="(035) 4229728 / 2259170 / 4226341 / 4224605 / 09177008455"/>
    <s v="mdctechvoc@gmail.com "/>
    <s v="Private"/>
    <x v="0"/>
    <s v="WTR"/>
    <x v="2"/>
    <x v="16"/>
    <s v="NC II"/>
    <s v="280 hours"/>
    <s v="WTR No. 201607462189"/>
    <d v="2023-07-24T00:00:00"/>
    <d v="2028-07-25T00:00:00"/>
    <s v="Margielen P. Alcoreza_x000a_Ricky L. Baldado_x000a_Edlyn P. Casal_x000a_Lindon A. Damaso_x000a_April Joy D. Palahang_x000a_Roland R. Palallos"/>
    <s v="NTTC No. 202007461200222_x000a_NTTC No. 211707461200365_x000a_NTTC No. 191807461200313_x000a_NTTC No. 201707461200203_x000a_NTTC No. 201907461200221_x000a_NTTC No. 201707461200162"/>
    <s v="6/24/2025_x000a_9/27/2026_x000a_6/19/2024_x000a_5/21/2025_x000a_5/28/202\5_x000a_2/20/2025"/>
    <d v="2025-03-14T00:00:00"/>
    <s v="C"/>
  </r>
  <r>
    <s v="VII"/>
    <x v="2"/>
    <x v="1"/>
    <x v="60"/>
    <s v="Component"/>
    <s v="0746-0022"/>
    <x v="305"/>
    <s v="(Formerly: FOUR WD COMPUTER TRAINING CENTER, INC.)"/>
    <s v="Delma P. Manila"/>
    <s v="E.J. Blanco Drive Extension, Brgy. Daro, Dumaguete City, Negros Oriental"/>
    <n v="9.3193245726123699"/>
    <n v="123.291079602046"/>
    <s v="(035) 4229728 / 2259170 / 4226341 / 4224605 / 09177008455"/>
    <s v="mdctechvoc@gmail.com "/>
    <s v="Private"/>
    <x v="0"/>
    <s v="WTR"/>
    <x v="0"/>
    <x v="5"/>
    <s v="NC II"/>
    <s v="141 hours"/>
    <s v="20190746TRSBPP209079"/>
    <d v="2024-01-18T00:00:00"/>
    <d v="2029-01-19T00:00:00"/>
    <s v="Margielen P. Alcoreza_x000a_Gina A. Rondina"/>
    <s v="202007461200343_x000a_221707461200014"/>
    <s v="24-Jun-25_x000a_5/30/2026"/>
    <d v="2024-08-14T00:00:00"/>
    <s v="C"/>
  </r>
  <r>
    <s v="VII"/>
    <x v="2"/>
    <x v="1"/>
    <x v="60"/>
    <s v="Component"/>
    <s v="0746-0022"/>
    <x v="305"/>
    <s v="(Formerly: FOUR WD COMPUTER TRAINING CENTER, INC.)"/>
    <s v="Delma P. Manila"/>
    <s v="E.J. Blanco Drive Extension, Brgy. Daro, Dumaguete City, Negros Oriental"/>
    <n v="9.3193245726123699"/>
    <n v="123.291079602046"/>
    <s v="(035) 4229728 / 2259170 / 4226341 / 4224605 / 09177008455"/>
    <s v="mdctechvoc@gmail.com "/>
    <s v="Private"/>
    <x v="0"/>
    <s v="WTR"/>
    <x v="6"/>
    <x v="18"/>
    <s v="NC II"/>
    <s v="144 Hours"/>
    <s v="20180746ICTCCS214083"/>
    <d v="2024-05-24T00:00:00"/>
    <d v="2029-05-27T00:00:00"/>
    <s v="Melita C. Aguilar"/>
    <s v="TMC 14070201000025"/>
    <d v="2019-03-07T00:00:00"/>
    <m/>
    <m/>
  </r>
  <r>
    <s v="VII"/>
    <x v="2"/>
    <x v="1"/>
    <x v="60"/>
    <s v="Component"/>
    <s v="0746-0022"/>
    <x v="305"/>
    <s v="(Formerly: FOUR WD COMPUTER TRAINING CENTER, INC.)"/>
    <s v="Delma P. Manila"/>
    <s v="E.J. Blanco Drive Extension, Brgy. Daro, Dumaguete City, Negros Oriental"/>
    <n v="9.3193245726123699"/>
    <n v="123.291079602046"/>
    <s v="(035) 4229728 / 2259170 / 4226341 / 4224605 / 09177008455"/>
    <s v="mdctechvoc@gmail.com "/>
    <s v="Private"/>
    <x v="0"/>
    <s v="WTR"/>
    <x v="7"/>
    <x v="14"/>
    <s v="NC III"/>
    <s v="292 hours"/>
    <s v="20180746SOCBKP307084"/>
    <d v="2024-05-24T00:00:00"/>
    <d v="2029-05-27T00:00:00"/>
    <s v="Margielen P. Alcoreza"/>
    <n v="161507461300174"/>
    <d v="2021-02-26T00:00:00"/>
    <m/>
    <m/>
  </r>
  <r>
    <s v="VII"/>
    <x v="2"/>
    <x v="1"/>
    <x v="60"/>
    <s v="Component"/>
    <s v="0746-0022"/>
    <x v="305"/>
    <s v="(Formerly: FOUR WD COMPUTER TRAINING CENTER, INC.)"/>
    <s v="Delma P. Manila"/>
    <s v="E.J. Blanco Drive Extension, Brgy. Daro, Dumaguete City, Negros Oriental"/>
    <n v="9.3193245726123699"/>
    <n v="123.291079602046"/>
    <s v="(035) 4229728 / 2259170 / 4226341 / 4224605 / 09177008455"/>
    <s v="mdctechvoc@gmail.com "/>
    <s v="Private"/>
    <x v="0"/>
    <s v="RTP"/>
    <x v="6"/>
    <x v="311"/>
    <s v="N/A"/>
    <s v="240 Hours"/>
    <s v="NTR No. 20180746073"/>
    <d v="2024-01-26T00:00:00"/>
    <d v="2029-01-29T00:00:00"/>
    <s v="Harold Ptricio A. Lamostre"/>
    <s v="TMC No. 14070201000160"/>
    <d v="2019-07-13T00:00:00"/>
    <m/>
    <m/>
  </r>
  <r>
    <s v="VII"/>
    <x v="2"/>
    <x v="1"/>
    <x v="60"/>
    <s v="Component"/>
    <s v="0746-0007"/>
    <x v="306"/>
    <m/>
    <s v="Ariel D. Ronato, D.B.A. - Chairman of the Board"/>
    <s v="1st Floor Bandera Building, 27 Cervantes Street, Dumaguete City, Negros Oriental"/>
    <n v="9.3105554157064798"/>
    <n v="123.304897167327"/>
    <s v="(035) 420-9600"/>
    <s v="psmi.inc@gmail.com "/>
    <s v="Private"/>
    <x v="0"/>
    <s v="RTP"/>
    <x v="5"/>
    <x v="312"/>
    <s v="N/A"/>
    <s v="120 hours"/>
    <n v="201507030065"/>
    <d v="2024-01-25T00:00:00"/>
    <d v="2029-01-26T00:00:00"/>
    <s v="Lovely Mae F. Glinogo_x000a_Liezel Y. Macolbacol_x000a_Rolando D. Gadiane Jr._x000a_Belona T. De La Cruz"/>
    <s v="TMC No. 2207460100002_x000a_TMC No. 19074601000093_x000a_TMC No. 20074601000023_x000a_TMC No. 19074601000092"/>
    <s v="Not indicated"/>
    <d v="2024-06-28T00:00:00"/>
    <s v="C"/>
  </r>
  <r>
    <s v="VII"/>
    <x v="2"/>
    <x v="1"/>
    <x v="60"/>
    <s v="Component"/>
    <s v="0746-0007"/>
    <x v="306"/>
    <m/>
    <s v="Ariel D. Ronato, D.B.A. - Chairman of the Board"/>
    <s v="1st Floor Bandera Building, 27 Cervantes Street, Dumaguete City, Negros Oriental"/>
    <n v="9.3105554157064798"/>
    <n v="123.304897167327"/>
    <s v="(035) 420-9600"/>
    <s v="psmi.inc@gmail.com "/>
    <s v="Private"/>
    <x v="0"/>
    <s v="RTP"/>
    <x v="5"/>
    <x v="313"/>
    <s v="N/A"/>
    <s v="320 hours"/>
    <s v="NTR No.201807460190"/>
    <d v="2024-01-25T00:00:00"/>
    <d v="2029-01-26T00:00:00"/>
    <s v="Yoko Tamamoto_x000a_Mika Okada-Grovino"/>
    <s v="N/A"/>
    <s v="N/A"/>
    <m/>
    <m/>
  </r>
  <r>
    <s v="VII"/>
    <x v="2"/>
    <x v="1"/>
    <x v="60"/>
    <s v="Component"/>
    <s v="0746-0007"/>
    <x v="306"/>
    <m/>
    <s v="Ariel D. Ronato, D.B.A. - Chairman of the Board"/>
    <s v="1st Floor Bandera Building, 27 Cervantes Street, Dumaguete City, Negros Oriental"/>
    <n v="9.3105554157064798"/>
    <n v="123.304897167327"/>
    <s v="(035) 420-9600"/>
    <s v="psmi.inc@gmail.com "/>
    <s v="Private"/>
    <x v="0"/>
    <s v="WTR"/>
    <x v="4"/>
    <x v="10"/>
    <s v="NC II"/>
    <s v="786 hours"/>
    <s v="20190746HHCCGV207051"/>
    <d v="2023-12-11T00:00:00"/>
    <d v="2028-12-12T00:00:00"/>
    <s v="Luz L. Borromeo"/>
    <s v="NTTC No. 191807221200136"/>
    <d v="2024-03-18T00:00:00"/>
    <d v="2024-06-28T00:00:00"/>
    <s v="C"/>
  </r>
  <r>
    <s v="VII"/>
    <x v="2"/>
    <x v="1"/>
    <x v="60"/>
    <s v="Component"/>
    <s v="0746-0007"/>
    <x v="306"/>
    <m/>
    <s v="Ariel D. Ronato, D.B.A. - Chairman of the Board"/>
    <s v="1st Floor Bandera Building, 27 Cervantes Street, Dumaguete City, Negros Oriental"/>
    <n v="9.3105554157064798"/>
    <n v="123.304897167327"/>
    <s v="(035) 420-9600"/>
    <s v="psmi.inc@gmail.com "/>
    <s v="Private"/>
    <x v="0"/>
    <s v="WTR"/>
    <x v="6"/>
    <x v="18"/>
    <s v="NC II"/>
    <s v="144 Hours"/>
    <n v="201507032066"/>
    <d v="2024-01-25T00:00:00"/>
    <d v="2029-01-26T00:00:00"/>
    <s v="Not indicated"/>
    <s v="Not indicated"/>
    <s v="Not indicated"/>
    <d v="2024-06-28T00:00:00"/>
    <s v="C"/>
  </r>
  <r>
    <s v="VII"/>
    <x v="2"/>
    <x v="0"/>
    <x v="60"/>
    <s v="Component"/>
    <s v="0746-0030"/>
    <x v="12"/>
    <m/>
    <s v="Jelo R. Silvano"/>
    <s v="2/F, Doña Milagros Bldg., Sta. Rosa St., Dumaguete City, Negros Oriental"/>
    <n v="9.3040378500000003"/>
    <n v="123.3078172"/>
    <s v="035-4210834, 09362125218"/>
    <m/>
    <s v="Private"/>
    <x v="0"/>
    <s v="WTR"/>
    <x v="6"/>
    <x v="18"/>
    <s v="NC II"/>
    <s v="144 Hours"/>
    <s v="WTR No. 201607032020"/>
    <d v="2024-03-15T00:00:00"/>
    <d v="2029-03-18T00:00:00"/>
    <s v="Napoleon T. Arela_x000a_ Pete Paulette Shane M. Patayon_x000a_ Luchie B. Stemper_x000a_ Jelo R. Silvano_x000a_ Chona Mae D. Ybiosa_x000a_ Irish P. Diputado"/>
    <s v="TMC No. 1207020100134_x000a_ TMC No. 1207020100036_x000a_ COC, Cert No. 201209PCOI-00029_x000a_ TMC No. 21130701024363_x000a_ TMC No. 21083701035152_x000a_ TMC No. 21083701035150"/>
    <s v="Not indicated"/>
    <m/>
    <m/>
  </r>
  <r>
    <s v="VII"/>
    <x v="2"/>
    <x v="1"/>
    <x v="60"/>
    <s v="Component"/>
    <s v="0746-0003"/>
    <x v="307"/>
    <m/>
    <s v="GONZALO R. ABARCA JR."/>
    <s v="Talay, Dumaguete City, Negros Oriental"/>
    <n v="9.2972666487648397"/>
    <n v="123.269567051984"/>
    <s v="(035) 4212515/ 420-0302"/>
    <m/>
    <s v="Public"/>
    <x v="4"/>
    <s v="WTR"/>
    <x v="1"/>
    <x v="8"/>
    <s v="NC I"/>
    <s v="268 Hours"/>
    <n v="807031005"/>
    <d v="2024-05-22T00:00:00"/>
    <d v="2029-05-23T00:00:00"/>
    <s v="Nestor P. Banua"/>
    <s v="NTTC No. 211907461200040"/>
    <d v="2026-01-19T00:00:00"/>
    <m/>
    <m/>
  </r>
  <r>
    <s v="VII"/>
    <x v="2"/>
    <x v="1"/>
    <x v="60"/>
    <s v="Component"/>
    <s v="0746-0003"/>
    <x v="307"/>
    <m/>
    <s v="GONZALO R. ABARCA JR."/>
    <s v="Talay, Dumaguete City, Negros Oriental"/>
    <n v="9.2972666487648397"/>
    <n v="123.269567051984"/>
    <s v="(035) 4212515/ 420-0302"/>
    <m/>
    <s v="Public"/>
    <x v="4"/>
    <s v="WTR"/>
    <x v="1"/>
    <x v="6"/>
    <s v="NC II"/>
    <s v="268 Hours"/>
    <n v="807032006"/>
    <d v="2024-05-22T00:00:00"/>
    <d v="2029-05-23T00:00:00"/>
    <s v="Jaime K. Orbeta_x000a_Teodulo R. Valencia III"/>
    <s v="NTTC No. 181407461200350_x000a_NTTC No. 222207461200330"/>
    <s v="7/26/2023_x000a_8/3/2024"/>
    <m/>
    <m/>
  </r>
  <r>
    <s v="VII"/>
    <x v="2"/>
    <x v="1"/>
    <x v="60"/>
    <s v="Component"/>
    <s v="0746-0003"/>
    <x v="307"/>
    <m/>
    <s v="GONZALO R. ABARCA JR."/>
    <s v="Talay, Dumaguete City, Negros Oriental"/>
    <n v="9.2972666487648397"/>
    <n v="123.269567051984"/>
    <s v="(035) 4212515/ 420-0302"/>
    <m/>
    <s v="Public"/>
    <x v="4"/>
    <s v="WTR"/>
    <x v="1"/>
    <x v="162"/>
    <s v="NC II"/>
    <s v="268 Hours"/>
    <s v="WTR No. 201507032242"/>
    <d v="2024-05-22T00:00:00"/>
    <d v="2029-05-23T00:00:00"/>
    <s v="Jenor M. Langgam"/>
    <s v="NTTC No. 232207461200205"/>
    <d v="2028-03-29T00:00:00"/>
    <d v="2024-07-05T00:00:00"/>
    <s v="C"/>
  </r>
  <r>
    <s v="VII"/>
    <x v="2"/>
    <x v="1"/>
    <x v="59"/>
    <s v="Component"/>
    <s v="0746-0035"/>
    <x v="308"/>
    <m/>
    <s v="Ramon E. Calumpang"/>
    <s v="Km 50, National Highway (Near DPWH Weighbridge) Brgy. Tamisu, Bais City, Negros Oriental"/>
    <n v="9.6299170436141797"/>
    <n v="123.097848036645"/>
    <s v="(035) 4029837"/>
    <s v="ramsartbais@gamil.com"/>
    <s v="Private"/>
    <x v="0"/>
    <s v="WTR"/>
    <x v="8"/>
    <x v="15"/>
    <s v="Level I"/>
    <s v="264 Hours"/>
    <s v="20180746TVETRM111079"/>
    <d v="2018-06-06T00:00:00"/>
    <d v="2028-08-02T00:00:00"/>
    <s v="Zenaida D. Calumpang_x000a_Francis E. Cadallo"/>
    <s v="NTTC No. 21217461300366_x000a_NTTC No. 191607461200471"/>
    <s v="8-Sep-26_x000a_4/1/2024"/>
    <d v="2025-05-14T00:00:00"/>
    <s v="C"/>
  </r>
  <r>
    <s v="VII"/>
    <x v="2"/>
    <x v="1"/>
    <x v="59"/>
    <s v="Component"/>
    <s v="0746-0035"/>
    <x v="308"/>
    <m/>
    <s v="Ramon E. Calumpang"/>
    <s v="Km 50, National Highway (Near DPWH Weighbridge) Brgy. Tamisu, Bais City, Negros Oriental"/>
    <n v="9.6299170436141797"/>
    <n v="123.097848036645"/>
    <s v="(035) 4029837"/>
    <s v="ramsartbais@gamil.com"/>
    <s v="Private"/>
    <x v="0"/>
    <s v="WTR"/>
    <x v="0"/>
    <x v="0"/>
    <s v="NC III"/>
    <s v="108 hours"/>
    <s v="20180746TRSEVM307080"/>
    <d v="2018-06-06T00:00:00"/>
    <d v="2028-08-02T00:00:00"/>
    <s v="Zenaida D. Calumpang_x000a_Mercy A. Ebanales_x000a_Chrisitne Marie L. Cadallo"/>
    <s v="NTTC No. 21217461300365_x000a_NTTC No. 2170074611399432_x000a_NTTC No. 201707461300021"/>
    <s v="4/7/22_x000a_ 2/24/2026_x000a_6/27/2024"/>
    <d v="2025-05-14T00:00:00"/>
    <s v="C"/>
  </r>
  <r>
    <s v="VII"/>
    <x v="2"/>
    <x v="1"/>
    <x v="59"/>
    <s v="Component"/>
    <s v="0746-0035"/>
    <x v="308"/>
    <m/>
    <s v="Ramon E. Calumpang"/>
    <s v="Km 50, National Highway (Near DPWH Weighbridge) Brgy. Tamisu, Bais City, Negros Oriental"/>
    <n v="9.6299170436141797"/>
    <n v="123.097848036645"/>
    <s v="(035) 4029837"/>
    <s v="ramsartbais@gamil.com"/>
    <s v="Private"/>
    <x v="0"/>
    <s v="WTR"/>
    <x v="0"/>
    <x v="5"/>
    <s v="NC II"/>
    <s v="141 hours"/>
    <s v="WTR No. 20170746TRSBPP209077"/>
    <d v="2024-03-15T00:00:00"/>
    <d v="2029-03-18T00:00:00"/>
    <s v="Mercy A. Ebanales_x000a_Christine Marie L. Cadallo_x000a_Agnes M. Niere"/>
    <s v="NTTC No. 211707461300432_x000a_NTTC No. 221707461200232_x000a_NTTC No. 232307461200334"/>
    <s v="10/21/2026_x000a_4/7/2027_x000a_5/25/2028"/>
    <d v="2024-07-08T00:00:00"/>
    <s v="C"/>
  </r>
  <r>
    <s v="VII"/>
    <x v="2"/>
    <x v="1"/>
    <x v="60"/>
    <s v="Component"/>
    <s v="0746-0009"/>
    <x v="309"/>
    <m/>
    <s v="Betty Cernol-McCann, Ph.D., Rpsy, CSSP / President"/>
    <s v="Dumaguete City, Negros Oriental"/>
    <n v="9.3119668633415102"/>
    <n v="123.307381919685"/>
    <s v="(035) 422-6002"/>
    <s v="saite@su.edu.ph "/>
    <s v="Private"/>
    <x v="6"/>
    <s v="WTR"/>
    <x v="6"/>
    <x v="18"/>
    <s v="NC II"/>
    <s v="144 Hours"/>
    <n v="201507032135"/>
    <d v="2024-02-27T00:00:00"/>
    <d v="2029-02-28T00:00:00"/>
    <s v="Fphyllis Erica T. Villareal_x000a_"/>
    <s v="TMC No. 14070201000363"/>
    <m/>
    <d v="2024-08-14T00:00:00"/>
    <s v="C"/>
  </r>
  <r>
    <s v="VII"/>
    <x v="2"/>
    <x v="1"/>
    <x v="60"/>
    <s v="Component"/>
    <s v="0746-0009"/>
    <x v="309"/>
    <m/>
    <s v="Betty Cernol-McCann, Ph.D., Rpsy, CSSP / President"/>
    <s v="Dumaguete City, Negros Oriental"/>
    <n v="9.3119668633415102"/>
    <n v="123.307381919685"/>
    <s v="(035) 422-6002"/>
    <s v="saite@su.edu.ph "/>
    <s v="Private"/>
    <x v="6"/>
    <s v="WTR"/>
    <x v="2"/>
    <x v="16"/>
    <s v="NC II"/>
    <s v="280 hours"/>
    <s v="WTR No. 20180746ELCCSS213037"/>
    <d v="2024-01-18T00:00:00"/>
    <d v="2029-01-19T00:00:00"/>
    <s v="Maria Teresa S. Bernal"/>
    <s v="NTTC No. 171707461200296"/>
    <s v="Not indicated"/>
    <m/>
    <m/>
  </r>
  <r>
    <s v="VII"/>
    <x v="2"/>
    <x v="1"/>
    <x v="60"/>
    <s v="Component"/>
    <s v="0746-0009"/>
    <x v="309"/>
    <m/>
    <s v="Betty Cernol-McCann, Ph.D., Rpsy, CSSP / President"/>
    <s v="Dumaguete City, Negros Oriental"/>
    <n v="9.3119668633415102"/>
    <n v="123.307381919685"/>
    <s v="(035) 422-6002"/>
    <s v="saite@su.edu.ph "/>
    <s v="Private"/>
    <x v="6"/>
    <s v="WTR"/>
    <x v="0"/>
    <x v="5"/>
    <s v="NC II"/>
    <s v="141 hours"/>
    <s v="WTR No. 20170746TRSBPP209114"/>
    <d v="2024-02-27T00:00:00"/>
    <d v="2029-02-28T00:00:00"/>
    <s v="Pepita A. Villacora"/>
    <s v="NTTC No. 211907461200143"/>
    <d v="2025-06-09T00:00:00"/>
    <d v="2024-08-14T00:00:00"/>
    <s v="C"/>
  </r>
  <r>
    <s v="VII"/>
    <x v="2"/>
    <x v="1"/>
    <x v="60"/>
    <s v="Component"/>
    <s v="0746-0009"/>
    <x v="309"/>
    <m/>
    <s v="Betty Cernol-McCann, Ph.D., Rpsy, CSSP / President"/>
    <s v="Dumaguete City, Negros Oriental"/>
    <n v="9.3119668633415102"/>
    <n v="123.307381919685"/>
    <s v="(035) 422-6002"/>
    <s v="saite@su.edu.ph "/>
    <s v="Private"/>
    <x v="6"/>
    <s v="WTR"/>
    <x v="0"/>
    <x v="3"/>
    <s v="NC II"/>
    <s v="316 hours"/>
    <s v="WTR No. 20170722TRSCOK214115"/>
    <d v="2024-01-18T00:00:00"/>
    <d v="2029-01-19T00:00:00"/>
    <s v="Joan May Marie A. Ogabang"/>
    <s v="NTTC No. 191907461200368"/>
    <d v="2024-07-24T00:00:00"/>
    <d v="2024-08-14T00:00:00"/>
    <s v="C"/>
  </r>
  <r>
    <s v="VII"/>
    <x v="2"/>
    <x v="1"/>
    <x v="60"/>
    <s v="Component"/>
    <s v="0746-0009"/>
    <x v="309"/>
    <m/>
    <s v="Betty Cernol-McCann, Ph.D., Rpsy, CSSP / President"/>
    <s v="Dumaguete City, Negros Oriental"/>
    <n v="9.3119668633415102"/>
    <n v="123.307381919685"/>
    <s v="(035) 422-6002"/>
    <s v="saite@su.edu.ph "/>
    <s v="Private"/>
    <x v="6"/>
    <s v="WTR"/>
    <x v="9"/>
    <x v="184"/>
    <s v="NC II"/>
    <s v="306 hours"/>
    <s v="WTR No. 20170746AFFAPS213220"/>
    <d v="2024-01-18T00:00:00"/>
    <d v="2029-01-19T00:00:00"/>
    <s v="Kenneth A. Tubat"/>
    <s v="NTTC No. 171707461200153"/>
    <d v="2022-05-18T00:00:00"/>
    <d v="2024-08-14T00:00:00"/>
    <s v="C"/>
  </r>
  <r>
    <s v="VII"/>
    <x v="2"/>
    <x v="1"/>
    <x v="60"/>
    <s v="Component"/>
    <s v="0746-0009"/>
    <x v="309"/>
    <m/>
    <s v="Betty Cernol-McCann, Ph.D., Rpsy, CSSP / President"/>
    <s v="Dumaguete City, Negros Oriental"/>
    <n v="9.3119668633415102"/>
    <n v="123.307381919685"/>
    <s v="(035) 422-6002"/>
    <s v="saite@su.edu.ph "/>
    <s v="Private"/>
    <x v="6"/>
    <s v="WTR"/>
    <x v="9"/>
    <x v="182"/>
    <s v="NC II"/>
    <s v="226 Hours"/>
    <s v="20180746AFFAPP213162"/>
    <d v="2024-01-18T00:00:00"/>
    <d v="2029-01-19T00:00:00"/>
    <s v="Kenneth A. Tubat"/>
    <s v="NTTC No. 181707461200348"/>
    <d v="2023-03-23T00:00:00"/>
    <m/>
    <m/>
  </r>
  <r>
    <s v="VII"/>
    <x v="2"/>
    <x v="1"/>
    <x v="60"/>
    <s v="Component"/>
    <s v="0746-0009"/>
    <x v="309"/>
    <m/>
    <s v="Betty Cernol-McCann, Ph.D., Rpsy, CSSP / President"/>
    <s v="Dumaguete City, Negros Oriental"/>
    <n v="9.3119668633415102"/>
    <n v="123.307381919685"/>
    <s v="(035) 422-6002"/>
    <s v="saite@su.edu.ph "/>
    <s v="Private"/>
    <x v="6"/>
    <s v="RTP"/>
    <x v="6"/>
    <x v="311"/>
    <s v="N/A"/>
    <s v="240 hours"/>
    <s v="NTR No. 201707460137"/>
    <d v="2023-06-20T00:00:00"/>
    <d v="2028-06-21T00:00:00"/>
    <s v="Jan Michael L. Rogelio"/>
    <s v="1818074661200090"/>
    <d v="2027-10-11T00:00:00"/>
    <d v="2024-08-14T00:00:00"/>
    <s v="C"/>
  </r>
  <r>
    <s v="VII"/>
    <x v="2"/>
    <x v="2"/>
    <x v="62"/>
    <s v="Component"/>
    <s v="0746-0002"/>
    <x v="310"/>
    <m/>
    <s v="Alma T. Vecinal"/>
    <s v="National Highway, Villareal, Bayawan City, Negros Oriental"/>
    <n v="9.3590637068537301"/>
    <n v="122.82148521945"/>
    <s v="(035) 531-0879"/>
    <s v="southerntechcollegebayawan@gmail.com "/>
    <s v="Private"/>
    <x v="0"/>
    <s v="RTP"/>
    <x v="6"/>
    <x v="314"/>
    <s v="N/A"/>
    <s v="1,692 Hours"/>
    <n v="807030013"/>
    <d v="2023-04-16T00:00:00"/>
    <d v="2028-04-17T00:00:00"/>
    <s v="Alma T. Vecinal"/>
    <s v="NTTC No. 212007461300072"/>
    <d v="2023-09-04T00:00:00"/>
    <d v="2025-04-04T00:00:00"/>
    <s v="C"/>
  </r>
  <r>
    <s v="VII"/>
    <x v="2"/>
    <x v="2"/>
    <x v="62"/>
    <s v="Component"/>
    <s v="0746-0002"/>
    <x v="310"/>
    <m/>
    <s v="Alma T. Vecinal"/>
    <s v="National Highway, Villareal, Bayawan City, Negros Oriental"/>
    <n v="9.3590637068537301"/>
    <n v="122.82148521945"/>
    <s v="(035) 531-0879"/>
    <s v="southerntechcollegebayawan@gmail.com "/>
    <s v="Private"/>
    <x v="0"/>
    <s v="RTP"/>
    <x v="6"/>
    <x v="315"/>
    <s v="N/A"/>
    <s v="1,692 Hours"/>
    <n v="807030012"/>
    <d v="2023-04-16T00:00:00"/>
    <d v="2028-04-17T00:00:00"/>
    <s v="Maricu B. Gaudiano_x000a_ Leo S. Tembrevilla_x000a_ Janice O. Silva_x000a_ Kimberly Dequiña_x000a_ Ion Joseph T. Bollos_x000a_ Nickarter E. Morados"/>
    <s v="Not indicated"/>
    <s v="not indicated"/>
    <d v="2025-04-04T00:00:00"/>
    <s v="C"/>
  </r>
  <r>
    <s v="VII"/>
    <x v="2"/>
    <x v="1"/>
    <x v="62"/>
    <s v="Component"/>
    <s v="0746-0002"/>
    <x v="310"/>
    <m/>
    <s v="Alma T. Vecinal"/>
    <s v="National Highway, Villareal, Bayawan City, Negros Oriental"/>
    <n v="9.3590637068537301"/>
    <n v="122.82148521945"/>
    <s v="(035) 430-9060_x000a_ 09171774429"/>
    <s v="southerntechcollegebayawan@gmail.com "/>
    <s v="Private"/>
    <x v="0"/>
    <s v="WTR"/>
    <x v="0"/>
    <x v="0"/>
    <s v="NC III"/>
    <s v="148 hours"/>
    <s v="20220746TRSEVM307013"/>
    <d v="2022-02-16T00:00:00"/>
    <d v="2027-02-15T00:00:00"/>
    <s v="Wilmar H. Sungkip"/>
    <s v="NTTC No.211907461300145"/>
    <d v="2026-02-19T00:00:00"/>
    <m/>
    <m/>
  </r>
  <r>
    <s v="VII"/>
    <x v="2"/>
    <x v="1"/>
    <x v="62"/>
    <s v="Component"/>
    <s v="0746-0002"/>
    <x v="310"/>
    <m/>
    <s v="Alma T. Vecinal"/>
    <s v="National Highway, Villareal, Bayawan City, Negros Oriental"/>
    <n v="9.3590637068537301"/>
    <n v="122.82148521945"/>
    <s v="(035) 430-9060_x000a_ 09171774429"/>
    <s v="southerntechcollegebayawan@gmail.com "/>
    <s v="Private"/>
    <x v="0"/>
    <s v="WTR"/>
    <x v="2"/>
    <x v="16"/>
    <s v="NC II"/>
    <s v="280 hours"/>
    <s v="WTR No.20190746ELCCSS213056"/>
    <d v="2023-12-11T00:00:00"/>
    <d v="2028-12-12T00:00:00"/>
    <s v="Leo S. Tembrevilla"/>
    <s v="NTTC No. 151407461200405"/>
    <d v="2020-05-27T00:00:00"/>
    <d v="2024-05-06T00:00:00"/>
    <s v="C"/>
  </r>
  <r>
    <s v="VII"/>
    <x v="2"/>
    <x v="1"/>
    <x v="62"/>
    <s v="Component"/>
    <s v="0746-0002"/>
    <x v="310"/>
    <m/>
    <s v="Alma T. Vecinal"/>
    <s v="National Highway, Villareal, Bayawan City, Negros Oriental"/>
    <n v="9.3590637068537301"/>
    <n v="122.82148521945"/>
    <s v="(035) 430-9060_x000a_ 09171774429"/>
    <s v="southerntechcollegebayawan@gmail.com "/>
    <s v="Private"/>
    <x v="0"/>
    <s v="WTR"/>
    <x v="7"/>
    <x v="14"/>
    <s v="NC III"/>
    <s v="292 hours"/>
    <s v="20190746SOCBKP307052"/>
    <d v="2023-12-11T00:00:00"/>
    <d v="2028-12-12T00:00:00"/>
    <s v="Alma T. Vecinal _x000a_ Marichu B. Gaudiano"/>
    <s v="NTTC No. 161607461300178_x000a_ NTTC No. 161607461300179"/>
    <s v="December 13, 2020_x000a_ December 13, 2020"/>
    <d v="2024-05-06T00:00:00"/>
    <s v="C"/>
  </r>
  <r>
    <s v="VII"/>
    <x v="2"/>
    <x v="1"/>
    <x v="60"/>
    <s v="Component"/>
    <s v="0746-0005"/>
    <x v="311"/>
    <m/>
    <s v="Sr. Mila Grace Silab, SPC"/>
    <s v="Bantayan St., Dumaguete City"/>
    <n v="9.3268589097977195"/>
    <n v="123.29783053533799"/>
    <s v="035-2251506/ 225-2680/ 225-3657/ 225-7217"/>
    <s v="oiralor@gmail.com"/>
    <s v="Private"/>
    <x v="6"/>
    <s v="RTP"/>
    <x v="7"/>
    <x v="316"/>
    <s v="N/A"/>
    <s v="378 hours"/>
    <n v="201207030079"/>
    <d v="2024-05-28T00:00:00"/>
    <d v="2029-05-29T00:00:00"/>
    <s v="Gregorio E. Bacay"/>
    <s v="Not indicated"/>
    <s v="Not indicated"/>
    <m/>
    <m/>
  </r>
  <r>
    <s v="VII"/>
    <x v="2"/>
    <x v="1"/>
    <x v="60"/>
    <s v="Component"/>
    <s v="0746-0005"/>
    <x v="311"/>
    <m/>
    <s v="Sr. Mila Grace Silab, SPC"/>
    <s v="Bantayan St., Dumaguete City"/>
    <n v="9.3268589097977195"/>
    <n v="123.29783053533799"/>
    <s v="035-2251506/ 225-2680/ 225-3657/ 225-7217"/>
    <m/>
    <s v="Private"/>
    <x v="6"/>
    <s v="WTR"/>
    <x v="0"/>
    <x v="5"/>
    <s v="NC II"/>
    <s v="141 hours"/>
    <n v="201507032076"/>
    <d v="2024-02-26T00:00:00"/>
    <d v="2029-02-27T00:00:00"/>
    <s v="Not indicated"/>
    <s v="Not indicated"/>
    <s v="Not indicated"/>
    <d v="2024-05-06T00:00:00"/>
    <s v="C"/>
  </r>
  <r>
    <s v="VII"/>
    <x v="2"/>
    <x v="1"/>
    <x v="60"/>
    <s v="Component"/>
    <s v="0746-0005"/>
    <x v="311"/>
    <m/>
    <s v="Sr. Mila Grace Silab, SPC"/>
    <s v="Bantayan St., Dumaguete City"/>
    <n v="9.3268589097977195"/>
    <n v="123.29783053533799"/>
    <s v="035-2251506/ 225-2680/ 225-3657/ 225-7217"/>
    <m/>
    <s v="Private"/>
    <x v="6"/>
    <s v="RTP"/>
    <x v="5"/>
    <x v="317"/>
    <s v="N/A"/>
    <s v="320 hours"/>
    <n v="20150730126"/>
    <d v="2024-05-28T00:00:00"/>
    <d v="2029-05-29T00:00:00"/>
    <s v="Cliford M. Kita_x000a_Kazunori Inoue"/>
    <s v="Not indicated"/>
    <s v="Not indicated"/>
    <d v="2024-05-06T00:00:00"/>
    <s v="C"/>
  </r>
  <r>
    <s v="VII"/>
    <x v="2"/>
    <x v="1"/>
    <x v="60"/>
    <s v="Component"/>
    <s v="0746-0005"/>
    <x v="311"/>
    <m/>
    <s v="Sr. Mila Grace Silab, SPC"/>
    <s v="Bantayan St., Dumaguete City"/>
    <n v="9.3268589097977195"/>
    <n v="123.29783053533799"/>
    <s v="035-2251506/ 225-2680/ 225-3657/ 225-7217"/>
    <m/>
    <s v="Private"/>
    <x v="6"/>
    <s v="WTR"/>
    <x v="6"/>
    <x v="18"/>
    <s v="NC II"/>
    <s v="144 Hours"/>
    <s v="WTR No. 201507032186"/>
    <d v="2024-02-26T00:00:00"/>
    <d v="2029-02-27T00:00:00"/>
    <s v="Not indicated"/>
    <s v="Not indicated"/>
    <s v="Not indicated"/>
    <d v="2024-05-06T00:00:00"/>
    <s v="C"/>
  </r>
  <r>
    <s v="VII"/>
    <x v="2"/>
    <x v="1"/>
    <x v="60"/>
    <s v="Component"/>
    <s v="0746-0005"/>
    <x v="311"/>
    <m/>
    <s v="Sr. Mila Grace Silab, SPC"/>
    <s v="Bantayan St., Dumaguete City"/>
    <n v="9.3268589097977195"/>
    <n v="123.29783053533799"/>
    <s v="035-2251506/ 225-2680/ 225-3657/ 225-7217"/>
    <m/>
    <s v="Private"/>
    <x v="6"/>
    <s v="WTR"/>
    <x v="4"/>
    <x v="12"/>
    <s v="NC II"/>
    <s v="996 hours"/>
    <s v="WTR No. 201607032064"/>
    <d v="2024-05-28T00:00:00"/>
    <d v="2029-05-29T00:00:00"/>
    <s v="Not indicated"/>
    <s v="Not indicated"/>
    <s v="Not indicated"/>
    <m/>
    <m/>
  </r>
  <r>
    <s v="VII"/>
    <x v="2"/>
    <x v="1"/>
    <x v="60"/>
    <s v="Component"/>
    <s v="0746-0005"/>
    <x v="311"/>
    <m/>
    <s v="Sr. Mila Grace Silab, SPC"/>
    <s v="Bantayan St., Dumaguete City"/>
    <n v="9.3268589097977195"/>
    <n v="123.29783053533799"/>
    <s v="035-2251506, 035-2252680, 035-2253657"/>
    <m/>
    <s v="Private"/>
    <x v="6"/>
    <s v="WTR"/>
    <x v="9"/>
    <x v="26"/>
    <s v="NC II"/>
    <s v="232 Hours"/>
    <s v="WTR No. 201607462162"/>
    <d v="2024-02-26T00:00:00"/>
    <d v="2029-02-27T00:00:00"/>
    <s v="Not indicated"/>
    <s v="Not indicated"/>
    <s v="Not indicated"/>
    <m/>
    <m/>
  </r>
  <r>
    <s v="VII"/>
    <x v="2"/>
    <x v="1"/>
    <x v="60"/>
    <s v="Component"/>
    <s v="0746-0032"/>
    <x v="312"/>
    <m/>
    <s v="MARIA ELENA L. CABARRUBIAS, School Administrator"/>
    <s v="GMI Bldg., Libertad Corner, Independencia Street, Dumaguete City"/>
    <n v="9.3061467175867296"/>
    <n v="123.30441768081999"/>
    <s v="035-2253888"/>
    <m/>
    <s v="Private"/>
    <x v="6"/>
    <s v="WTR"/>
    <x v="0"/>
    <x v="1"/>
    <s v="NC II"/>
    <s v="356 Hours"/>
    <s v="WTR No. 201607032099"/>
    <d v="2024-05-28T00:00:00"/>
    <d v="2029-05-29T00:00:00"/>
    <s v="Not indicated"/>
    <s v="Not indicated"/>
    <s v="Not indicated"/>
    <m/>
    <m/>
  </r>
  <r>
    <s v="VII"/>
    <x v="2"/>
    <x v="1"/>
    <x v="60"/>
    <s v="Component"/>
    <s v="0746-0032"/>
    <x v="312"/>
    <m/>
    <s v="MARIA ELENA L. CABARRUBIAS, School Administrator"/>
    <s v="GMI Bldg., Libertad Corner, Independencia Street, Dumaguete City"/>
    <n v="9.3061467175867296"/>
    <n v="123.30441768081999"/>
    <s v="(035) 2253888 / 4229570"/>
    <m/>
    <s v="Private"/>
    <x v="6"/>
    <s v="WTR"/>
    <x v="0"/>
    <x v="4"/>
    <s v="NC II"/>
    <s v="436 hours"/>
    <s v="20180746TRSHSK213127"/>
    <d v="2024-05-28T00:00:00"/>
    <d v="2029-05-29T00:00:00"/>
    <s v="Jumanle Mar M. Catan"/>
    <s v="NTTC No. 181707461200060"/>
    <d v="2021-02-12T00:00:00"/>
    <m/>
    <m/>
  </r>
  <r>
    <s v="VII"/>
    <x v="2"/>
    <x v="1"/>
    <x v="60"/>
    <s v="Component"/>
    <s v="0746-0032"/>
    <x v="312"/>
    <m/>
    <s v="MARIA ELENA L. CABARRUBIAS, School Administrator"/>
    <s v="GMI Bldg., Libertad Corner, Independencia Street, Dumaguete City"/>
    <n v="9.3061467175867296"/>
    <n v="123.30441768081999"/>
    <s v="(035) 2253888 / 4229570"/>
    <m/>
    <s v="Private"/>
    <x v="6"/>
    <s v="WTR"/>
    <x v="0"/>
    <x v="3"/>
    <s v="NC II"/>
    <s v="316 hours"/>
    <s v="20180746TRSCOK214095"/>
    <d v="2024-05-28T00:00:00"/>
    <d v="2029-05-29T00:00:00"/>
    <s v="Marilou M. Pidor"/>
    <n v="151407461200108"/>
    <d v="2019-12-20T00:00:00"/>
    <m/>
    <m/>
  </r>
  <r>
    <s v="VII"/>
    <x v="2"/>
    <x v="1"/>
    <x v="60"/>
    <s v="Component"/>
    <s v="0746-0015"/>
    <x v="139"/>
    <m/>
    <m/>
    <s v="DNJ Building, Dr. V. Locsin St., Taclobo, Dumaguete City, Negros Oriental"/>
    <n v="9.3068323810320397"/>
    <n v="123.301007709655"/>
    <s v="(032) 491-8155"/>
    <s v="nick.baguio@britechcollege.edu.ph"/>
    <s v="Private"/>
    <x v="0"/>
    <s v="WTR"/>
    <x v="4"/>
    <x v="10"/>
    <s v="NC II"/>
    <s v="786 hours"/>
    <s v="20190746HHCCGV207089"/>
    <d v="2023-08-09T00:00:00"/>
    <d v="2028-08-10T00:00:00"/>
    <s v="Voltaire O. Manlangit"/>
    <s v="NTTC No.171704341200785"/>
    <d v="2022-06-06T00:00:00"/>
    <d v="2024-10-14T00:00:00"/>
    <s v="C"/>
  </r>
  <r>
    <s v="VII"/>
    <x v="2"/>
    <x v="2"/>
    <x v="63"/>
    <s v="4th"/>
    <s v="0746-0034"/>
    <x v="313"/>
    <m/>
    <s v="Rogelio Z. Villaruel, TVI Head"/>
    <s v="South National Highway KM20, Barangay Maayongtubig, Dauin, Negros Oriental"/>
    <n v="9.1587227003540193"/>
    <n v="123.240637238489"/>
    <s v="(035) 2251578/ 0915-6825172"/>
    <s v="wmadgte@gmail.com"/>
    <s v="Private"/>
    <x v="0"/>
    <s v="WTR"/>
    <x v="16"/>
    <x v="147"/>
    <s v="NC I"/>
    <s v="50 hours"/>
    <s v="WTR No. 20170746MTMSCS113162"/>
    <d v="2024-05-28T00:00:00"/>
    <d v="2029-05-29T00:00:00"/>
    <s v="Happy A. Ballega"/>
    <s v="NTTC No. 151513161100736"/>
    <d v="2019-02-26T00:00:00"/>
    <d v="2024-06-10T00:00:00"/>
    <s v="C"/>
  </r>
  <r>
    <s v="VII"/>
    <x v="2"/>
    <x v="2"/>
    <x v="63"/>
    <s v="4th"/>
    <s v="0746-0034"/>
    <x v="313"/>
    <m/>
    <s v="Rogelio Z. Villaruel, TVI Head"/>
    <s v="South National Highway KM20, Barangay Maayongtubig, Dauin, Negros Oriental"/>
    <n v="9.1587227003540193"/>
    <n v="123.240637238489"/>
    <s v="(035) 2251578/ 0915-6825172"/>
    <s v="wmadgte@gmail.com"/>
    <s v="Private"/>
    <x v="0"/>
    <s v="WTR"/>
    <x v="0"/>
    <x v="4"/>
    <s v="NC II"/>
    <s v="436 hours"/>
    <s v="WTR No. 20170746TRSHSK213202"/>
    <d v="2024-05-22T00:00:00"/>
    <d v="2029-05-23T00:00:00"/>
    <s v="Myrna Q. Guevarra"/>
    <s v="NTTC No. 151513161201156"/>
    <d v="2020-08-07T00:00:00"/>
    <d v="2024-06-10T00:00:00"/>
    <s v="C"/>
  </r>
  <r>
    <s v="VII"/>
    <x v="2"/>
    <x v="1"/>
    <x v="60"/>
    <s v="Component"/>
    <s v="0746-0011"/>
    <x v="314"/>
    <m/>
    <s v="Joel S. Vidal / President"/>
    <s v="206 West Rovira Road Pulantubig Dumaguete City Negros Oriental 6200"/>
    <n v="9.3263781532224002"/>
    <n v="123.297067694313"/>
    <s v="(035) 422-8378 / 09063135543"/>
    <s v="stoninotrainingandassessment@gmail.com"/>
    <s v="Private"/>
    <x v="0"/>
    <s v="WTR"/>
    <x v="3"/>
    <x v="9"/>
    <s v="NC II"/>
    <s v="118 Hours"/>
    <s v="20200746ALTDRV204039"/>
    <d v="2023-08-09T00:00:00"/>
    <d v="2028-08-10T00:00:00"/>
    <s v="Juan V. Ogabang, Jr."/>
    <s v="NTTC No. 221807461200184"/>
    <d v="2026-05-10T00:00:00"/>
    <d v="2025-08-28T00:00:00"/>
    <s v="C"/>
  </r>
  <r>
    <s v="VII"/>
    <x v="2"/>
    <x v="1"/>
    <x v="60"/>
    <s v="Component"/>
    <s v="0746-0011"/>
    <x v="314"/>
    <m/>
    <s v="Joel S. Vidal / President"/>
    <s v="206 West Rovira Road Pulantubig Dumaguete City Negros Oriental 6200"/>
    <n v="9.3263781532224002"/>
    <n v="123.297067694313"/>
    <s v="(035) 422-8378 / 09063135543"/>
    <s v="stoninotrainingandassessment@gmail.com"/>
    <s v="Private"/>
    <x v="0"/>
    <s v="WTR"/>
    <x v="0"/>
    <x v="4"/>
    <s v="NC II"/>
    <s v="436 hours"/>
    <s v="20180746TRSHSK213180"/>
    <d v="2023-08-09T00:00:00"/>
    <d v="2028-08-10T00:00:00"/>
    <s v="Stephen A. Rivera"/>
    <s v="NTTC No. 211807461200168"/>
    <d v="2026-03-09T00:00:00"/>
    <d v="2025-08-28T00:00:00"/>
    <s v="C"/>
  </r>
  <r>
    <s v="VII"/>
    <x v="2"/>
    <x v="1"/>
    <x v="60"/>
    <s v="Component"/>
    <s v="0746-0011"/>
    <x v="314"/>
    <m/>
    <s v="Joel S. Vidal / President"/>
    <s v="206 West Rovira Road Pulantubig Dumaguete City Negros Oriental 6200"/>
    <n v="9.3263781532224002"/>
    <n v="123.297067694313"/>
    <s v="(035) 422-8378 / 09063135543"/>
    <s v="stoninotrainingandassessment@gmail.com"/>
    <s v="Private"/>
    <x v="0"/>
    <s v="WTR"/>
    <x v="7"/>
    <x v="14"/>
    <s v="NC III"/>
    <s v="292 hours"/>
    <s v="20180746SOCBKP307182"/>
    <d v="2023-08-09T00:00:00"/>
    <d v="2028-08-10T00:00:00"/>
    <s v="Richie B. Bungart_x000a_ Donna D. Francisco"/>
    <s v="NTTC No. 181707461300030_x000a_ NTTC No. 211707461300364"/>
    <s v="12/08/2022_x000a_ 11/15/2024"/>
    <d v="2025-08-28T00:00:00"/>
    <s v="C"/>
  </r>
  <r>
    <s v="VII"/>
    <x v="2"/>
    <x v="1"/>
    <x v="60"/>
    <s v="Component"/>
    <s v="0746-0011"/>
    <x v="314"/>
    <m/>
    <s v="Joel S. Vidal / President"/>
    <s v="206 West Rovira Road Pulantubig Dumaguete City Negros Oriental 6200"/>
    <n v="9.3263781532224002"/>
    <n v="123.297067694313"/>
    <s v="(035) 422-8378 / 09063135543"/>
    <s v="stoninotrainingandassessment@gmail.com"/>
    <s v="Private"/>
    <x v="0"/>
    <s v="WTR"/>
    <x v="4"/>
    <x v="10"/>
    <s v="NC II"/>
    <s v="786 Hours"/>
    <s v="20180746HHCCGV207183"/>
    <d v="2023-08-09T00:00:00"/>
    <d v="2028-08-10T00:00:00"/>
    <s v="Ma. Magdalena S. Nemenzo"/>
    <s v="NTTC No. 181807461200340"/>
    <d v="2023-04-04T00:00:00"/>
    <d v="2025-08-28T00:00:00"/>
    <s v="C"/>
  </r>
  <r>
    <s v="VII"/>
    <x v="2"/>
    <x v="1"/>
    <x v="60"/>
    <s v="Component"/>
    <s v="0746-0023"/>
    <x v="315"/>
    <m/>
    <s v="JULITO A. LIMPANGOG"/>
    <s v="San Miguel, Bacong, Dumaguete City"/>
    <n v="9.2271030797745102"/>
    <n v="123.28631053270099"/>
    <n v="9396578954"/>
    <m/>
    <s v="Private"/>
    <x v="0"/>
    <s v="RTP"/>
    <x v="5"/>
    <x v="313"/>
    <s v="N/A"/>
    <s v="320 hours"/>
    <s v="NTR No. 201907460095"/>
    <d v="2024-01-10T00:00:00"/>
    <d v="2029-01-11T00:00:00"/>
    <s v="Marylyn D. Rivera"/>
    <s v="TMC No. 16072201000333"/>
    <d v="2021-09-14T00:00:00"/>
    <d v="2024-10-02T00:00:00"/>
    <s v="C"/>
  </r>
  <r>
    <s v="VII"/>
    <x v="2"/>
    <x v="1"/>
    <x v="60"/>
    <s v="Component"/>
    <s v="0746-0013"/>
    <x v="316"/>
    <m/>
    <s v="Jesila A. Ocariza - Center Administrator"/>
    <s v="Barangay Candau-ay, Dumaguete City, Negros Oriental"/>
    <n v="9.3212505603453"/>
    <n v="123.259606360169"/>
    <s v="(035) 522-1273 / 0935-250-0605"/>
    <s v="ptc.dumaguete@tesda.gov.ph"/>
    <s v="Public"/>
    <x v="1"/>
    <s v="WTR"/>
    <x v="8"/>
    <x v="15"/>
    <s v="Level I"/>
    <s v="364 hours"/>
    <s v="20210746TVETRM111100"/>
    <d v="2022-09-08T00:00:00"/>
    <d v="2027-09-07T00:00:00"/>
    <s v="Michael Mark Caluscusin"/>
    <s v="NTTC No. 19074601000127"/>
    <s v="Not indicated"/>
    <d v="2023-08-22T00:00:00"/>
    <s v="C"/>
  </r>
  <r>
    <s v="VII"/>
    <x v="2"/>
    <x v="1"/>
    <x v="60"/>
    <s v="Component"/>
    <s v="0746-0013"/>
    <x v="316"/>
    <m/>
    <s v="Jesila A. Ocariza - Center Administrator"/>
    <s v="Barangay Candau-ay, Dumaguete City, Negros Oriental"/>
    <n v="9.3212505603453"/>
    <n v="123.259606360169"/>
    <s v="(035) 522-1273 / 0935-250-0605"/>
    <s v="ptc.dumaguete@tesda.gov.ph"/>
    <s v="Public"/>
    <x v="1"/>
    <s v="WTR"/>
    <x v="10"/>
    <x v="37"/>
    <s v="NC II"/>
    <s v="117 hours"/>
    <s v="20200746CONTIL218104"/>
    <d v="2022-09-08T00:00:00"/>
    <d v="2027-09-07T00:00:00"/>
    <s v="Elvin Y. Baguio"/>
    <s v="NTTC No. 191907461200293"/>
    <d v="2024-06-13T00:00:00"/>
    <m/>
    <m/>
  </r>
  <r>
    <s v="VII"/>
    <x v="2"/>
    <x v="1"/>
    <x v="60"/>
    <s v="Component"/>
    <s v="0746-0013"/>
    <x v="316"/>
    <m/>
    <s v="Jesila A. Ocariza - Center Administrator"/>
    <s v="Barangay Candau-ay, Dumaguete City, Negros Oriental"/>
    <n v="9.3212505603453"/>
    <n v="123.259606360169"/>
    <s v="(035) 522-1273 / 0935-250-0605"/>
    <s v="ptc.dumaguete@tesda.gov.ph"/>
    <s v="Public"/>
    <x v="1"/>
    <s v="WTR"/>
    <x v="9"/>
    <x v="26"/>
    <s v="NC II"/>
    <s v="232 Hours"/>
    <s v="20200746AFFOAP212031"/>
    <d v="2024-04-03T00:00:00"/>
    <d v="2029-04-04T00:00:00"/>
    <s v="Allan Eugine Q. Lagradilla"/>
    <s v="NTTC No. 191507611200097"/>
    <d v="2027-02-21T00:00:00"/>
    <m/>
    <m/>
  </r>
  <r>
    <s v="VII"/>
    <x v="2"/>
    <x v="1"/>
    <x v="60"/>
    <s v="Component"/>
    <s v="0746-0013"/>
    <x v="316"/>
    <m/>
    <s v="Jesila A. Ocariza - Center Administrator"/>
    <s v="Barangay Candau-ay, Dumaguete City, Negros Oriental"/>
    <n v="9.3212505603453"/>
    <n v="123.259606360169"/>
    <s v="(035) 522-1273 / 0935-250-0605"/>
    <s v="ptc.dumaguete@tesda.gov.ph"/>
    <s v="Public"/>
    <x v="1"/>
    <s v="WTR"/>
    <x v="10"/>
    <x v="23"/>
    <s v="NC II"/>
    <s v="181 Hours"/>
    <s v="20200746CONMAS218103"/>
    <d v="2022-09-08T00:00:00"/>
    <d v="2027-09-07T00:00:00"/>
    <s v="Elvin Y. Baguio"/>
    <s v="NTTC No. 191907461200291"/>
    <d v="2024-06-13T00:00:00"/>
    <m/>
    <m/>
  </r>
  <r>
    <s v="VII"/>
    <x v="2"/>
    <x v="1"/>
    <x v="60"/>
    <s v="Component"/>
    <s v="0746-0013"/>
    <x v="316"/>
    <m/>
    <s v="Jesila A. Ocariza - Center Administrator"/>
    <s v="Barangay Candau-ay, Dumaguete City, Negros Oriental"/>
    <n v="9.3212505603453"/>
    <n v="123.259606360169"/>
    <s v="(035) 522-1273 / 0935-250-0605"/>
    <s v="ptc.dumaguete@tesda.gov.ph"/>
    <s v="Public"/>
    <x v="1"/>
    <s v="WTR"/>
    <x v="3"/>
    <x v="21"/>
    <s v="NC II"/>
    <s v="650 hours"/>
    <s v="20200746ALTMSE215081"/>
    <d v="2024-04-03T00:00:00"/>
    <d v="2029-04-04T00:00:00"/>
    <s v="Regie A. Baluarte"/>
    <s v="NTTC No. 202006451203223"/>
    <d v="2023-07-06T00:00:00"/>
    <m/>
    <m/>
  </r>
  <r>
    <s v="VII"/>
    <x v="2"/>
    <x v="1"/>
    <x v="60"/>
    <s v="Component"/>
    <s v="0746-0013"/>
    <x v="316"/>
    <m/>
    <s v="Jesila A. Ocariza - Center Administrator"/>
    <s v="Barangay Candau-ay, Dumaguete City, Negros Oriental"/>
    <n v="9.3212505603453"/>
    <n v="123.259606360169"/>
    <s v="(035) 522-1273 / 0935-250-0605"/>
    <s v="ptc.dumaguete@tesda.gov.ph"/>
    <s v="Public"/>
    <x v="1"/>
    <s v="WTR"/>
    <x v="14"/>
    <x v="318"/>
    <s v="NC II"/>
    <s v="552 hours"/>
    <s v="20200746PFBFOP215036"/>
    <d v="2024-04-03T00:00:00"/>
    <d v="2029-04-04T00:00:00"/>
    <s v="Pepita A. Villacora"/>
    <s v="NTTC No. 181407461200373"/>
    <d v="2023-07-30T00:00:00"/>
    <m/>
    <m/>
  </r>
  <r>
    <s v="VII"/>
    <x v="2"/>
    <x v="1"/>
    <x v="60"/>
    <s v="Component"/>
    <s v="0746-0013"/>
    <x v="316"/>
    <m/>
    <s v="Jesila A. Ocariza - Center Administrator"/>
    <s v="Barangay Candau-ay, Dumaguete City, Negros Oriental"/>
    <n v="9.3212505603453"/>
    <n v="123.259606360169"/>
    <s v="(035) 522-1273 / 0935-250-0605"/>
    <s v="ptc.dumaguete@tesda.gov.ph"/>
    <s v="Public"/>
    <x v="1"/>
    <s v="WTR"/>
    <x v="10"/>
    <x v="22"/>
    <s v="NC II"/>
    <s v="301 hours"/>
    <s v="20200746CONCAR218105"/>
    <d v="2022-09-08T00:00:00"/>
    <d v="2027-09-07T00:00:00"/>
    <s v="Elvin Y. Baguio"/>
    <s v="NTTC No. 191907461200292"/>
    <d v="2024-06-13T00:00:00"/>
    <d v="2023-09-06T00:00:00"/>
    <s v="C"/>
  </r>
  <r>
    <s v="VII"/>
    <x v="2"/>
    <x v="1"/>
    <x v="60"/>
    <s v="Component"/>
    <s v="0746-0013"/>
    <x v="316"/>
    <m/>
    <s v="Jesila A. Ocariza - Center Administrator"/>
    <s v="Barangay Candau-ay, Dumaguete City, Negros Oriental"/>
    <n v="9.3212505603453"/>
    <n v="123.259606360169"/>
    <s v="(035) 522-1273 / 0935-250-0605"/>
    <s v="ptc.dumaguete@tesda.gov.ph"/>
    <s v="Public"/>
    <x v="1"/>
    <s v="WTR"/>
    <x v="4"/>
    <x v="210"/>
    <s v="NC II"/>
    <s v="563 hours"/>
    <s v="20210746HHCBHS219064"/>
    <d v="2022-09-08T00:00:00"/>
    <d v="2027-09-07T00:00:00"/>
    <s v="Joana T. Ocariza"/>
    <s v="NTTC No. 212007461200334"/>
    <d v="2026-05-26T00:00:00"/>
    <d v="2022-12-28T00:00:00"/>
    <s v="C"/>
  </r>
  <r>
    <s v="VII"/>
    <x v="2"/>
    <x v="1"/>
    <x v="60"/>
    <s v="Component"/>
    <s v="0746-0013"/>
    <x v="316"/>
    <m/>
    <s v="Jesila A. Ocariza - Center Administrator"/>
    <s v="Barangay Candau-ay, Dumaguete City, Negros Oriental"/>
    <n v="9.3212505603453"/>
    <n v="123.259606360169"/>
    <s v="(035) 522-1273 / 0935-250-0605"/>
    <s v="ptc.dumaguete@tesda.gov.ph"/>
    <s v="Public"/>
    <x v="1"/>
    <s v="WTR"/>
    <x v="9"/>
    <x v="150"/>
    <s v="NC II"/>
    <s v="263 hours"/>
    <s v="20190746AFFAGE217175"/>
    <d v="2024-04-03T00:00:00"/>
    <d v="2029-04-04T00:00:00"/>
    <s v="Beth Aimee D. Tubog"/>
    <s v="NTTC No. 191807461200412"/>
    <d v="2024-09-12T00:00:00"/>
    <d v="2022-12-28T00:00:00"/>
    <s v="C"/>
  </r>
  <r>
    <s v="VII"/>
    <x v="2"/>
    <x v="0"/>
    <x v="61"/>
    <s v="Component"/>
    <s v="0746-0016"/>
    <x v="317"/>
    <m/>
    <s v="Ms. Jesamyl D. Velasco - Company President"/>
    <s v="S. Villegas St., Poblacion, Guihulngan City, Negros Oriental"/>
    <n v="10.117938815715799"/>
    <n v="123.269641223158"/>
    <s v="09971879449 / _x000a_ 09198985063"/>
    <s v="znglobal.guihulngan@gmail.com"/>
    <s v="Private"/>
    <x v="0"/>
    <s v="WTR"/>
    <x v="4"/>
    <x v="31"/>
    <s v="NC II"/>
    <s v="120 hours"/>
    <s v="20200746HHCHIL208020"/>
    <d v="2024-02-15T00:00:00"/>
    <d v="2029-02-16T00:00:00"/>
    <s v="Alnalyn M. Matugol"/>
    <s v="NTTC No. 181709721200053"/>
    <d v="2022-09-07T00:00:00"/>
    <m/>
    <m/>
  </r>
  <r>
    <s v="VII"/>
    <x v="2"/>
    <x v="1"/>
    <x v="60"/>
    <s v="Component"/>
    <s v="0746-0027"/>
    <x v="318"/>
    <m/>
    <s v="Kenneth S. Artes"/>
    <s v="City Agriculture Office - LGU Bayawan CAGRI Complex Villareal, Bayawan City Negros Oriental"/>
    <n v="9.3639919505544906"/>
    <n v="122.836354396223"/>
    <n v="9175671866"/>
    <m/>
    <s v="Private"/>
    <x v="3"/>
    <s v="RTP"/>
    <x v="9"/>
    <x v="28"/>
    <s v="N/A"/>
    <s v="96 hours"/>
    <s v="NTR No.202007460026"/>
    <d v="2023-08-15T00:00:00"/>
    <d v="2028-08-16T00:00:00"/>
    <s v="Romely H. Alson_x000a_Edgar S. Tenefrancia, Jr._x000a_Ted N. Gerian_x000a_Adrian S. Enriques_x000a_Doni Boy Gino_x000a_Imelda T. Gabuya_x000a_Eugene P. Gasendo_x000a_John Jigger G. Tamploc_x000a_Francisco S. Yaeso_x000a_Alvin C. Hortezuela_x000a_Noel B. Hamor_x000a_Eduardo S. Jordan_x000a_"/>
    <s v="Not indicated"/>
    <s v="Not indicated"/>
    <d v="2025-05-14T00:00:00"/>
    <s v="C"/>
  </r>
  <r>
    <s v="VII"/>
    <x v="2"/>
    <x v="0"/>
    <x v="64"/>
    <s v="2nd"/>
    <s v="0746-0017"/>
    <x v="319"/>
    <m/>
    <s v="Dr. Maria Nenita T. Dayagdag, CPA - President/COO"/>
    <s v="Enardecido Ext. Tampocon II, Ayungon, Negros Oriental 6210"/>
    <n v="9.8549196660000007"/>
    <n v="123.14012990000001"/>
    <n v="9173170700"/>
    <s v="nanci6210cac@gmail.com"/>
    <s v="Private"/>
    <x v="6"/>
    <s v="WTR"/>
    <x v="1"/>
    <x v="6"/>
    <s v="NC II"/>
    <s v="268 Hours"/>
    <s v="20200746MEEEAW206060"/>
    <d v="2023-08-09T00:00:00"/>
    <d v="2028-08-10T00:00:00"/>
    <s v="Francis B. Betchido"/>
    <s v="NTTC No. 201907461200054"/>
    <d v="2024-11-13T00:00:00"/>
    <d v="2025-06-04T00:00:00"/>
    <s v="C"/>
  </r>
  <r>
    <s v="VII"/>
    <x v="2"/>
    <x v="0"/>
    <x v="64"/>
    <s v="2nd"/>
    <s v="0746-0017"/>
    <x v="319"/>
    <m/>
    <s v="Dr. Maria Nenita T. Dayagdag, CPA - President/COO"/>
    <s v="Enardecido Ext. Tampocon II, Ayungon, Negros Oriental 6210"/>
    <n v="9.8549196660000007"/>
    <n v="123.14012990000001"/>
    <n v="9173170700"/>
    <s v="nanci6210cac@gmail.com"/>
    <s v="Private"/>
    <x v="6"/>
    <s v="WTR"/>
    <x v="1"/>
    <x v="8"/>
    <s v="NC I"/>
    <s v="268 Hours"/>
    <s v="20200746MEEEAW106061"/>
    <d v="2023-08-09T00:00:00"/>
    <d v="2028-08-10T00:00:00"/>
    <s v="Francis B. Betchido"/>
    <s v="NTTC No. 201907461200054"/>
    <d v="2024-11-13T00:00:00"/>
    <d v="2025-06-04T00:00:00"/>
    <s v="C"/>
  </r>
  <r>
    <s v="VII"/>
    <x v="2"/>
    <x v="0"/>
    <x v="60"/>
    <s v="Component"/>
    <s v="0746-0019"/>
    <x v="320"/>
    <m/>
    <s v="Henrietta N. Zerna"/>
    <s v="2nd Floor D&amp;J Building Dr. V. Locsin St. Poblacion No. 4 (Barangay 4) Dumaguete City (Capital), Negros Oriental, Region VII, Philippines, 6200"/>
    <n v="9.3069668428835293"/>
    <n v="123.30495078081999"/>
    <n v="9176400235"/>
    <m/>
    <s v="Private"/>
    <x v="0"/>
    <s v="WTR"/>
    <x v="4"/>
    <x v="31"/>
    <s v="NC II"/>
    <s v="180 Hours"/>
    <s v="20210746HHCHIL208079"/>
    <d v="2024-05-22T00:00:00"/>
    <d v="2029-05-23T00:00:00"/>
    <s v="Fred S. Jumawan_x000a_Monica R. Atay_x000a_Rogelio Z. Villaruel"/>
    <s v="NTTC No. 191807611200176_x000a_NTTC No. 211709721200056_x000a_NTTC No. 222207461200531"/>
    <s v="5/8/2023_x000a_6/23/2025_x000a_11/11/2027"/>
    <d v="2024-10-31T00:00:00"/>
    <s v="C"/>
  </r>
  <r>
    <s v="VII"/>
    <x v="2"/>
    <x v="0"/>
    <x v="60"/>
    <s v="Component"/>
    <s v="0746-0018"/>
    <x v="321"/>
    <m/>
    <s v="Roland C. Ramos, MPA"/>
    <s v="0246 National Road, Banilad Dumaguete City (Capital), Negros Oriental, Region VII, Philippines"/>
    <n v="9.2857440969994407"/>
    <n v="123.27909343664101"/>
    <n v="9276637330"/>
    <s v="tvs@roadetechvoc.com"/>
    <s v="Private"/>
    <x v="0"/>
    <s v="WTR"/>
    <x v="3"/>
    <x v="9"/>
    <s v="NC II"/>
    <s v="158 Hours"/>
    <s v="20210746ALTDRV204063"/>
    <d v="2024-03-15T00:00:00"/>
    <d v="2029-03-18T00:00:00"/>
    <s v="Not indicated"/>
    <s v="Not indicated"/>
    <s v="Not indicated"/>
    <m/>
    <m/>
  </r>
  <r>
    <s v="VII"/>
    <x v="2"/>
    <x v="0"/>
    <x v="64"/>
    <s v="2nd"/>
    <s v="0746-0028"/>
    <x v="322"/>
    <m/>
    <s v="Phoebe D. Baluarte"/>
    <s v="Brgy. Gomentoc, Ayungon, Negros Oriental"/>
    <n v="9.8562877589529005"/>
    <n v="123.121234067391"/>
    <n v="9064375373"/>
    <s v="regiebaluarte@gmail.com"/>
    <s v="Private"/>
    <x v="3"/>
    <s v="RTP"/>
    <x v="9"/>
    <x v="28"/>
    <s v="N/A"/>
    <s v="96 hours"/>
    <s v="NTR No.202107460083"/>
    <d v="2024-01-26T00:00:00"/>
    <d v="2029-01-29T00:00:00"/>
    <s v="Ariel G. Capilla_x000a_ Jaymel G. Deguil_x000a_ Kent Cyril A. Abella_x000a_ Joseph M. Diocadez_x000a_ Niño L. Clarin_x000a_ Jefrey S. Argabio"/>
    <s v="N/A"/>
    <s v="Not indicated"/>
    <d v="2024-04-22T00:00:00"/>
    <s v="C"/>
  </r>
  <r>
    <s v="VII"/>
    <x v="2"/>
    <x v="0"/>
    <x v="65"/>
    <s v="2nd"/>
    <s v="0746-0020"/>
    <x v="323"/>
    <m/>
    <s v="Ariel D. Ronato, D.B.A. - General Manager"/>
    <s v="Lower Purok Anahaw, Balugo, Sibulan, Negros Oriental"/>
    <n v="9.3618847235316807"/>
    <n v="123.239568751985"/>
    <s v="none"/>
    <m/>
    <s v="Private"/>
    <x v="3"/>
    <s v="WTR"/>
    <x v="9"/>
    <x v="183"/>
    <s v="NC II"/>
    <s v="306 Hours"/>
    <s v="20220746AFFAPR213023"/>
    <d v="2023-12-01T00:00:00"/>
    <d v="2028-12-04T00:00:00"/>
    <s v="LAARNE R. QUILLAO"/>
    <s v="N/A"/>
    <s v="N/A"/>
    <d v="2025-06-11T00:00:00"/>
    <s v="C"/>
  </r>
  <r>
    <s v="VII"/>
    <x v="2"/>
    <x v="0"/>
    <x v="65"/>
    <s v="2nd"/>
    <s v="0746-0020"/>
    <x v="323"/>
    <m/>
    <s v="Ariel D. Ronato, D.B.A. - General Manager"/>
    <s v="Lower Purok Anahaw, Balugo, Sibulan, Negros Oriental"/>
    <n v="9.3618847235316807"/>
    <n v="123.239568751985"/>
    <s v="none"/>
    <m/>
    <s v="Private"/>
    <x v="3"/>
    <s v="WTR"/>
    <x v="9"/>
    <x v="184"/>
    <s v="NC II"/>
    <s v="306 Hours"/>
    <s v="20220746AFFAPS213024"/>
    <d v="2023-12-01T00:00:00"/>
    <d v="2028-12-04T00:00:00"/>
    <s v="LAARNE R. QUILLAO"/>
    <s v="N/A"/>
    <s v="N/A"/>
    <d v="2025-06-11T00:00:00"/>
    <s v="C"/>
  </r>
  <r>
    <s v="VII"/>
    <x v="2"/>
    <x v="0"/>
    <x v="66"/>
    <s v="Component"/>
    <s v="0746-0025"/>
    <x v="324"/>
    <m/>
    <s v="Esteban S. Avanceña - Institution Head"/>
    <s v="Sitio Gaboc, Malaiba, Canlaon City, Negros Oriental"/>
    <n v="10.41815317"/>
    <n v="123.19765339999999"/>
    <s v="09950961723 / 09650940737"/>
    <s v="teofelasnaturesfarm@gmail.com"/>
    <s v="Private"/>
    <x v="3"/>
    <s v="RTP"/>
    <x v="9"/>
    <x v="28"/>
    <s v="N/A"/>
    <s v="96 hours"/>
    <s v="NTR No. 202207460020"/>
    <d v="2022-10-17T00:00:00"/>
    <d v="2027-10-16T00:00:00"/>
    <s v="Joseca A. Jano"/>
    <s v="N/A"/>
    <s v="N/A"/>
    <d v="2024-06-25T00:00:00"/>
    <s v="C"/>
  </r>
  <r>
    <s v="VII"/>
    <x v="2"/>
    <x v="0"/>
    <x v="66"/>
    <s v="Component"/>
    <s v="0746-0025"/>
    <x v="324"/>
    <m/>
    <s v="Esteban S. Avanceña - Institution Head"/>
    <s v="Sitio Gaboc, Malaiba, Canlaon City, Negros Oriental"/>
    <n v="10.41815317"/>
    <n v="123.19765339999999"/>
    <s v="09950961723 / 09650940737"/>
    <s v="teofelasnaturesfarm@gmail.com"/>
    <s v="Private"/>
    <x v="3"/>
    <s v="WTR"/>
    <x v="9"/>
    <x v="26"/>
    <s v="NC II"/>
    <s v="232 Hours"/>
    <s v="20220746AFFOAP212051"/>
    <d v="2024-01-26T00:00:00"/>
    <d v="2029-01-29T00:00:00"/>
    <s v="Esteban S. Avanceña_x000a_Jomar T. Arante"/>
    <s v="N/A"/>
    <s v="N/A"/>
    <d v="2024-06-25T00:00:00"/>
    <s v="C"/>
  </r>
  <r>
    <s v="VII"/>
    <x v="2"/>
    <x v="1"/>
    <x v="60"/>
    <s v="Component"/>
    <s v="0746-0021"/>
    <x v="325"/>
    <s v="&quot;(Formerly:_x000a_Teamskills School for Culinary Arts and Hopitality Management, Inc.&quot;"/>
    <s v="Ariel D. Ronato, D.B.A. - President/CEO"/>
    <s v="3rd Floor, Cecilia Building, Capitol Area, North Road, Daro, Dumaguete City, Negros Oriental"/>
    <n v="9.3091008402901494"/>
    <n v="123.29116752353499"/>
    <s v="(035) 4226159 /_x000a_ 09175535507 / 09989788731"/>
    <s v="info@team-skills.com     _x000a_teamskills.acenter@gmail.com "/>
    <s v="Private"/>
    <x v="0"/>
    <s v="WTR"/>
    <x v="0"/>
    <x v="175"/>
    <s v="NC II"/>
    <s v="178 Hours"/>
    <s v="20220746TRSBRT213053"/>
    <d v="2024-01-18T00:00:00"/>
    <d v="2029-01-19T00:00:00"/>
    <s v="Angelo S. Salvoro_x000a_Tina M. Ronato_x000a_Ariel D. Ronato"/>
    <s v="NTTC No. 191807461200172_x000a_NTTC No. 222207461200165_x000a_NTTC No. 221907461200032"/>
    <s v="12/15/2022_x000a_2/2/2027_x000a_1/9/2027"/>
    <d v="2024-05-23T00:00:00"/>
    <s v="C"/>
  </r>
  <r>
    <s v="VII"/>
    <x v="2"/>
    <x v="1"/>
    <x v="60"/>
    <s v="Component"/>
    <s v="0746-0021"/>
    <x v="325"/>
    <s v="&quot;(Formerly:_x000a_Teamskills School for Culinary Arts and Hopitality Management, Inc.&quot;"/>
    <s v="Ariel D. Ronato, D.B.A. - President/CEO"/>
    <s v="3rd Floor, Cecilia Building, Capitol Area, North Road, Daro, Dumaguete City, Negros Oriental"/>
    <n v="9.3091008402901494"/>
    <n v="123.29116752353499"/>
    <s v="(035) 4226159 /_x000a_ 09175535507 / 09989788731"/>
    <s v=" _x000a_ _x0009__x000a_info@team-skills.com     _x000a_teamskills.acenter@gmail.com "/>
    <s v="Private"/>
    <x v="0"/>
    <s v="WTR"/>
    <x v="0"/>
    <x v="56"/>
    <s v="NC II"/>
    <s v="438 Hours"/>
    <s v="20220746TRSBAR213054"/>
    <d v="2023-12-11T00:00:00"/>
    <d v="2028-12-12T00:00:00"/>
    <s v="Marc Alexander A, Reposo_x000a_Ariel D. Ronato"/>
    <s v="NTTC No. 222107461200051_x000a_NTTC No. 211907461200036"/>
    <s v="Not indicated"/>
    <d v="2024-05-23T00:00:00"/>
    <s v="C"/>
  </r>
  <r>
    <s v="VII"/>
    <x v="2"/>
    <x v="1"/>
    <x v="60"/>
    <s v="Component"/>
    <s v="0746-0021"/>
    <x v="325"/>
    <s v="&quot;(Formerly:_x000a_Teamskills School for Culinary Arts and Hopitality Management, Inc.&quot;"/>
    <s v="Ariel D. Ronato, D.B.A. - President/CEO"/>
    <s v="3rd Floor, Cecilia Building, Capitol Area, North Road, Daro, Dumaguete City, Negros Oriental"/>
    <n v="9.3091008402901494"/>
    <n v="123.29116752353499"/>
    <s v="(035) 4226159 /_x000a_ 09175535507 / 09989788731"/>
    <s v=" _x000a_ _x0009__x000a_info@team-skills.com     _x000a_teamskills.acenter@gmail.com "/>
    <s v="Private"/>
    <x v="0"/>
    <s v="WTR"/>
    <x v="0"/>
    <x v="5"/>
    <s v="NC II"/>
    <s v="141 hours"/>
    <s v="20220746TRSBPP209055"/>
    <d v="2024-01-18T00:00:00"/>
    <d v="2029-01-19T00:00:00"/>
    <s v="Chona V. Morales_x000a_Ariel D. Ronato_x000a_Tina M. Ronato_x000a_Nancy L. Acabodillo_x000a_Mishelle S. Chiong_x000a_Ligaya A. Morales_x000a_Ronalyn G. Turno_x000a_Crecenciana V. Batalan"/>
    <s v="NTTC No. 191707461200170_x000a_NTTC No. 211907461200045_x000a_NTTC No. 222207461200163 _x000a_NTTC No. 201907461200187_x000a_NTTC No. 222207461200161_x000a_NTTC No. 191507461200043_x000a_NTTC No. 191907461200463_x000a_NTTC No. 211807461200039"/>
    <s v="3/11/2024_x000a_2/7/2024_x000a_2/2/2027_x000a_4/20/2023_x000a_1/26/2027_x000a_11/20/2023_x000a_6/10/2024_x000a_1/22/2023"/>
    <d v="2024-05-23T00:00:00"/>
    <s v="C"/>
  </r>
  <r>
    <s v="VII"/>
    <x v="2"/>
    <x v="1"/>
    <x v="60"/>
    <s v="Component"/>
    <s v="0746-0021"/>
    <x v="325"/>
    <s v="&quot;(Formerly:_x000a_Teamskills School for Culinary Arts and Hopitality Management, Inc.&quot;"/>
    <s v="Ariel D. Ronato, D.B.A. - President/CEO"/>
    <s v="3rd Floor, Cecilia Building, Capitol Area, North Road, Daro, Dumaguete City, Negros Oriental"/>
    <n v="9.3091008402901494"/>
    <n v="123.29116752353499"/>
    <s v="(035) 4226159 /_x000a_ 09175535507 / 09989788731"/>
    <s v=" _x000a_ _x0009__x000a_info@team-skills.com     _x000a_teamskills.acenter@gmail.com "/>
    <s v="Private"/>
    <x v="0"/>
    <s v="WTR"/>
    <x v="7"/>
    <x v="14"/>
    <s v="NC III"/>
    <s v="292 hours"/>
    <s v="20220746SOCBKP307056"/>
    <d v="2024-02-18T00:00:00"/>
    <d v="2029-02-19T00:00:00"/>
    <s v="Maria Corazon E. Mercado_x000a_Doreen Paulina S. Cordova_x000a_Ariel D Ronato"/>
    <s v="NTTC No. 201907461300204_x000a_NTTC No. 211807461300344_x000a_NTTC No. 221907461300033"/>
    <s v="_x000a_11/28/2022_x000a_1/9/2027"/>
    <d v="2024-06-06T00:00:00"/>
    <s v="C"/>
  </r>
  <r>
    <s v="VII"/>
    <x v="2"/>
    <x v="1"/>
    <x v="60"/>
    <s v="Component"/>
    <s v="0746-0021"/>
    <x v="325"/>
    <s v="&quot;(Formerly:_x000a_Teamskills School for Culinary Arts and Hopitality Management, Inc.&quot;"/>
    <s v="Ariel D. Ronato, D.B.A. - President/CEO"/>
    <s v="3rd Floor, Cecilia Building, Capitol Area, North Road, Daro, Dumaguete City, Negros Oriental"/>
    <n v="9.3091008402901494"/>
    <n v="123.29116752353499"/>
    <s v="(035) 4226159 /_x000a_ 09175535507 / 09989788731"/>
    <s v=" _x000a_ _x0009__x000a_info@team-skills.com     _x000a_teamskills.acenter@gmail.com "/>
    <s v="Private"/>
    <x v="0"/>
    <s v="WTR"/>
    <x v="0"/>
    <x v="3"/>
    <s v="NC II"/>
    <s v="316 hours"/>
    <s v="20220746TRSCOK214057"/>
    <d v="2024-01-18T00:00:00"/>
    <d v="2029-01-19T00:00:00"/>
    <s v="Alex A. Padohinog, Jr._x000a_Ariel D. Ronato_x000a_Chona V. Morales_x000a_Crecenciana V. Batalan_x000a_Mishelle S. Chiong_x000a_Nancy L. Acabodillo_x000a_Rosalie L. Rola _x000a_Tina M. Ronato_x000a_Ligaya A. Morales_x000a_Jonelle Frias"/>
    <s v="NTTC No. 201707461200341_x000a_NTTC No. 201907461200095_x000a_NTTC No. 191707461200171_x000a_NTTC No. 201807461200278_x000a_NTTC No. 222207461200190_x000a_NTTC No. 221907461200223_x000a_NTTC No. 191807461200249_x000a_NTTC No. 191707461200382_x000a_NTTC No.  222007461200249_x000a_NTTC No. 191907461200384"/>
    <s v="11/11/2025_x000a_1/16/2025_x000a_4/1/2024_x000a_11/19/2022_x000a_1/26/2027_x000a_2/21/2025_x000a_12/1/2022_x000a_9/12/2024_x000a_5/1/2027_x000a_3/29/2024"/>
    <d v="2024-06-06T00:00:00"/>
    <s v="C"/>
  </r>
  <r>
    <s v="VII"/>
    <x v="2"/>
    <x v="1"/>
    <x v="60"/>
    <s v="Component"/>
    <s v="0746-0021"/>
    <x v="325"/>
    <s v="&quot;(Formerly:_x000a_Teamskills School for Culinary Arts and Hopitality Management, Inc.&quot;"/>
    <s v="Ariel D. Ronato, D.B.A. - President/CEO"/>
    <s v="3rd Floor, Cecilia Building, Capitol Area, North Road, Daro, Dumaguete City, Negros Oriental"/>
    <n v="9.3091008402901494"/>
    <n v="123.29116752353499"/>
    <s v="(035) 4226159 /_x000a_ 09175535507 / 09989788731"/>
    <s v=" _x000a_ _x0009__x000a_info@team-skills.com     _x000a_teamskills.acenter@gmail.com "/>
    <s v="Private"/>
    <x v="0"/>
    <s v="WTR"/>
    <x v="0"/>
    <x v="0"/>
    <s v="NC III"/>
    <s v="108 hours"/>
    <s v="20220746TRSEVM307060"/>
    <d v="2023-12-11T00:00:00"/>
    <d v="2028-12-12T00:00:00"/>
    <s v="Cirachel G. Kinkito_x000a_Ariel D. Ronato"/>
    <s v="NTTC No. 181707461300015_x000a_NTTC No. 201907461300351"/>
    <s v="11/21/2022_x000a_7/28/2025"/>
    <d v="2024-06-06T00:00:00"/>
    <s v="C"/>
  </r>
  <r>
    <s v="VII"/>
    <x v="2"/>
    <x v="1"/>
    <x v="60"/>
    <s v="Component"/>
    <s v="0746-0021"/>
    <x v="325"/>
    <s v="&quot;(Formerly:_x000a_Teamskills School for Culinary Arts and Hopitality Management, Inc.&quot;"/>
    <s v="Ariel D. Ronato, D.B.A. - President/CEO"/>
    <s v="3rd Floor, Cecilia Building, Capitol Area, North Road, Daro, Dumaguete City, Negros Oriental"/>
    <n v="9.3091008402901494"/>
    <n v="123.29116752353499"/>
    <s v="(035) 4226159 /_x000a_ 09175535507 / 09989788731"/>
    <s v=" _x000a_ _x0009__x000a_info@team-skills.com     _x000a_teamskills.acenter@gmail.com "/>
    <s v="Private"/>
    <x v="0"/>
    <s v="WTR"/>
    <x v="0"/>
    <x v="1"/>
    <s v="NC II"/>
    <s v="356 Hours"/>
    <s v="20220746TRSFBS213061"/>
    <d v="2023-12-11T00:00:00"/>
    <d v="2028-12-12T00:00:00"/>
    <s v="Ariel D. Ronato_x000a_Marc Alexander A. Reposo"/>
    <s v="NTTC No. 201907461200242_x000a_NTTC No. 222107461200087"/>
    <s v="1/20/2025_x000a_10/27/2026"/>
    <d v="2024-08-05T00:00:00"/>
    <s v="C"/>
  </r>
  <r>
    <s v="VII"/>
    <x v="2"/>
    <x v="1"/>
    <x v="60"/>
    <s v="Component"/>
    <s v="0746-0021"/>
    <x v="325"/>
    <s v="&quot;(Formerly:_x000a_Teamskills School for Culinary Arts and Hopitality Management, Inc.&quot;"/>
    <s v="Ariel D. Ronato, D.B.A. - President/CEO"/>
    <s v="3rd Floor, Cecilia Building, Capitol Area, North Road, Daro, Dumaguete City, Negros Oriental"/>
    <n v="9.3091008402901494"/>
    <n v="123.29116752353499"/>
    <s v="(035) 4226159 /_x000a_ 09175535507 / 09989788731"/>
    <s v=" _x000a_ _x0009__x000a_info@team-skills.com     _x000a_teamskills.acenter@gmail.com "/>
    <s v="Private"/>
    <x v="0"/>
    <s v="WTR"/>
    <x v="0"/>
    <x v="73"/>
    <s v="NC II"/>
    <s v="442 Hours"/>
    <s v="20220746TRSFOS213062"/>
    <d v="2023-12-01T00:00:00"/>
    <d v="2029-12-04T00:00:00"/>
    <s v="Ariel D. Ronato_x000a_Estella P. Maraña"/>
    <s v="NTTC No. 211907461200382_x000a_NTTC No. 221707461200212"/>
    <s v="8/18/2026_x000a_3/11/2023"/>
    <d v="2024-08-05T00:00:00"/>
    <s v="C"/>
  </r>
  <r>
    <s v="VII"/>
    <x v="2"/>
    <x v="1"/>
    <x v="60"/>
    <s v="Component"/>
    <s v="0746-0021"/>
    <x v="325"/>
    <s v="&quot;(Formerly:_x000a_Teamskills School for Culinary Arts and Hopitality Management, Inc.&quot;"/>
    <s v="Ariel D. Ronato, D.B.A. - President/CEO"/>
    <s v="3rd Floor, Cecilia Building, Capitol Area, North Road, Daro, Dumaguete City, Negros Oriental"/>
    <n v="9.3091008402901494"/>
    <n v="123.29116752353499"/>
    <s v="(035) 4226159 /_x000a_ 09175535507 / 09989788731"/>
    <s v=" _x000a_ _x0009__x000a_info@team-skills.com     _x000a_teamskills.acenter@gmail.com "/>
    <s v="Private"/>
    <x v="0"/>
    <s v="WTR"/>
    <x v="14"/>
    <x v="318"/>
    <s v="NC II"/>
    <s v="568 Hours"/>
    <s v="202207464PFBFOP215063"/>
    <d v="2022-10-17T00:00:00"/>
    <d v="2027-10-16T00:00:00"/>
    <s v="Ariel D. Ronato_x000a_Tina M. Ronato"/>
    <s v="NTTC No. 211907461200104_x000a_NTTC No. 211707461200105"/>
    <s v="1/19/2026_x000a_1/19/2026"/>
    <d v="2024-08-05T00:00:00"/>
    <s v="C"/>
  </r>
  <r>
    <s v="VII"/>
    <x v="2"/>
    <x v="1"/>
    <x v="60"/>
    <s v="Component"/>
    <s v="0746-0021"/>
    <x v="325"/>
    <s v="&quot;(Formerly:_x000a_Teamskills School for Culinary Arts and Hopitality Management, Inc.&quot;"/>
    <s v="Ariel D. Ronato, D.B.A. - President/CEO"/>
    <s v="3rd Floor, Cecilia Building, Capitol Area, North Road, Daro, Dumaguete City, Negros Oriental"/>
    <n v="9.3091008402901494"/>
    <n v="123.29116752353499"/>
    <s v="(035) 4226159 /_x000a_ 09175535507 / 09989788731"/>
    <s v=" _x000a_ _x0009__x000a_info@team-skills.com     _x000a_teamskills.acenter@gmail.com "/>
    <s v="Private"/>
    <x v="0"/>
    <s v="WTR"/>
    <x v="0"/>
    <x v="4"/>
    <s v="NC II"/>
    <s v="436 hours"/>
    <s v="20220746TRSHSK213064"/>
    <d v="2024-01-18T00:00:00"/>
    <d v="2029-01-19T00:00:00"/>
    <s v="Estella P. Maraña _x000a_Ariel D. Ronato"/>
    <s v="NTTC No. 221707461200009_x000a_NTTC No. 201907461200241"/>
    <s v="12/14/2026_x000a_7/28/2025"/>
    <d v="2024-05-23T00:00:00"/>
    <s v="C"/>
  </r>
  <r>
    <s v="VII"/>
    <x v="2"/>
    <x v="1"/>
    <x v="60"/>
    <s v="Component"/>
    <s v="0746-0021"/>
    <x v="325"/>
    <s v="&quot;(Formerly:_x000a_Teamskills School for Culinary Arts and Hopitality Management, Inc.&quot;"/>
    <s v="Ariel D. Ronato, D.B.A. - President/CEO"/>
    <s v="3rd Floor, Cecilia Building, Capitol Area, North Road, Daro, Dumaguete City, Negros Oriental"/>
    <n v="9.3091008402901494"/>
    <n v="123.29116752353499"/>
    <s v="(035) 4226159 /_x000a_ 09175535507 / 09989788731"/>
    <s v=" _x000a_ _x0009__x000a_info@team-skills.com     _x000a_teamskills.acenter@gmail.com "/>
    <s v="Private"/>
    <x v="0"/>
    <s v="WTR"/>
    <x v="9"/>
    <x v="26"/>
    <s v="NC II"/>
    <s v="232 Hours"/>
    <s v="20220746AFFOAP212065"/>
    <d v="2024-01-18T00:00:00"/>
    <d v="2029-01-19T00:00:00"/>
    <s v="Ariel D. Ronato_x000a_Froilan L. Pagador_x000a_Reynaldo Niño L. Vidal"/>
    <s v="NTTC No. 211907461200383_x000a_NTTC No. 201707461200340_x000a_NTTC No. 201907461200169"/>
    <s v="9/25/2026_x000a_3/1/2023_x000a_7/8/2023"/>
    <d v="2024-06-06T00:00:00"/>
    <s v="C"/>
  </r>
  <r>
    <s v="VII"/>
    <x v="2"/>
    <x v="1"/>
    <x v="60"/>
    <s v="Component"/>
    <s v="0746-0021"/>
    <x v="325"/>
    <s v="&quot;(Formerly:_x000a_Teamskills School for Culinary Arts and Hopitality Management, Inc.&quot;"/>
    <s v="Ariel D. Ronato, D.B.A. - President/CEO"/>
    <s v="3rd Floor, Cecilia Building, Capitol Area, North Road, Daro, Dumaguete City, Negros Oriental"/>
    <n v="9.3091008402901494"/>
    <n v="123.29116752353499"/>
    <s v="(035) 4226159 /_x000a_ 09175535507 / 09989788731"/>
    <s v=" _x000a_ _x0009__x000a_info@team-skills.com     _x000a_teamskills.acenter@gmail.com "/>
    <s v="Private"/>
    <x v="0"/>
    <s v="WTR"/>
    <x v="8"/>
    <x v="15"/>
    <s v="Level I"/>
    <s v="264 Hours"/>
    <s v="20220746TVETRM111066"/>
    <d v="2022-10-17T00:00:00"/>
    <d v="2027-10-16T00:00:00"/>
    <s v="Ariel D. Ronato_x000a_Floridel C. Pelin_x000a_Luz L. Borromeo_x000a_Rowell L. Panuncial"/>
    <s v="TMC No. 19174601000376_x000a_TMC No. 18071201022819_x000a_TMC No. 18072201006052_x000a_TMC No. 18072201012640"/>
    <s v="Not indicated"/>
    <d v="2024-06-06T00:00:00"/>
    <s v="C"/>
  </r>
  <r>
    <s v="VII"/>
    <x v="2"/>
    <x v="1"/>
    <x v="60"/>
    <s v="Component"/>
    <s v="0746-0021"/>
    <x v="325"/>
    <s v="&quot;(Formerly:_x000a_Teamskills School for Culinary Arts and Hopitality Management, Inc.&quot;"/>
    <s v="Ariel D. Ronato, D.B.A. - President/CEO"/>
    <s v="3rd Floor, Cecilia Building, Capitol Area, North Road, Daro, Dumaguete City, Negros Oriental"/>
    <n v="9.3091008402901494"/>
    <n v="123.29116752353499"/>
    <s v="(035) 4226159 /_x000a_ 09175535507 / 09989788731"/>
    <s v=" _x000a_ _x0009__x000a_info@team-skills.com     _x000a_teamskills.acenter@gmail.com "/>
    <s v="Private"/>
    <x v="0"/>
    <s v="WTR"/>
    <x v="0"/>
    <x v="2"/>
    <s v="NC II"/>
    <s v="76 hours"/>
    <s v="20220746TRSTPS215067"/>
    <d v="2024-01-18T00:00:00"/>
    <d v="2029-01-19T00:00:00"/>
    <s v="Ariel D. Ronato_x000a_Fiona J. Lao"/>
    <s v="NTTC No. 191407461200038_x000a_NTTC No. 191807221200304"/>
    <s v="10/16/2023_x000a_4/12/2024"/>
    <d v="2024-05-23T00:00:00"/>
    <s v="C"/>
  </r>
  <r>
    <s v="VII"/>
    <x v="2"/>
    <x v="1"/>
    <x v="60"/>
    <s v="Component"/>
    <s v="0746-0021"/>
    <x v="325"/>
    <s v="&quot;(Formerly:_x000a_Teamskills School for Culinary Arts and Hopitality Management, Inc.&quot;"/>
    <s v="Ariel D. Ronato, D.B.A. - President/CEO"/>
    <s v="3rd Floor, Cecilia Building, Capitol Area, North Road, Daro, Dumaguete City, Negros Oriental"/>
    <n v="9.3091008402901494"/>
    <n v="123.29116752353499"/>
    <s v="(035) 4226159 /_x000a_ 09175535507 / 09989788731"/>
    <s v=" _x000a_ _x0009__x000a_info@team-skills.com     _x000a_teamskills.acenter@gmail.com "/>
    <s v="Private"/>
    <x v="0"/>
    <s v="RTP"/>
    <x v="0"/>
    <x v="319"/>
    <s v="N/A"/>
    <s v="482 Hours"/>
    <s v="NTR No. 202207460021"/>
    <d v="2022-10-17T00:00:00"/>
    <d v="2027-10-16T00:00:00"/>
    <s v="Ariel D. Ronato_x000a_Tina M. Ronato"/>
    <s v="NTTC No. 181407461300420_x000a_NTTC No. 191707461300058"/>
    <s v="3/14/2023_x000a_11/15/2022_x000a_"/>
    <d v="2024-05-23T00:00:00"/>
    <s v="C"/>
  </r>
  <r>
    <s v="VII"/>
    <x v="2"/>
    <x v="0"/>
    <x v="61"/>
    <s v="Component"/>
    <s v="0746-0016"/>
    <x v="317"/>
    <m/>
    <s v="Ms. Jesamyl D. Velasco - Company President"/>
    <s v="S. Villegas St., Poblacion, Guihulngan City, Negros Oriental"/>
    <n v="10.117938815715799"/>
    <n v="123.269641223158"/>
    <s v="09971879449 / _x000a_ 09198985063"/>
    <s v="znglobal.guihulngan@gmail.com_x000a_znglobalknowledgeandskills@gmail.com"/>
    <s v="Private"/>
    <x v="0"/>
    <s v="WTR"/>
    <x v="0"/>
    <x v="0"/>
    <s v="NC III"/>
    <s v="148 Hours"/>
    <s v="20220746TRSEVM307068"/>
    <d v="2024-05-22T00:00:00"/>
    <d v="2029-05-23T00:00:00"/>
    <s v="Wilmar H. Sungkip"/>
    <s v="NTTC No. 211907461300145"/>
    <d v="2026-02-19T00:00:00"/>
    <d v="2024-10-14T00:00:00"/>
    <s v="C"/>
  </r>
  <r>
    <s v="VII"/>
    <x v="2"/>
    <x v="0"/>
    <x v="66"/>
    <s v="Component"/>
    <s v="0746-0037"/>
    <x v="326"/>
    <m/>
    <s v="Dr. Victoria E. Demonteverde - TVI Head"/>
    <s v="Sitio Proper, Brgy. Pula, Canlaon City, Negros Oriental"/>
    <n v="10.39371212"/>
    <n v="123.1576444"/>
    <s v="none"/>
    <m/>
    <s v="Private"/>
    <x v="3"/>
    <s v="WTR"/>
    <x v="9"/>
    <x v="150"/>
    <s v="NC II"/>
    <s v="239 Hours"/>
    <s v="WTR No. 20220746AFFAGE217075"/>
    <d v="2022-11-16T00:00:00"/>
    <d v="2027-11-15T00:00:00"/>
    <s v="Victoria E. Demonteverde_x000a_Ryan Jasper G. Solinap_x000a_Roy A, Serion II"/>
    <s v="N/A"/>
    <s v="N/A"/>
    <d v="2024-07-10T00:00:00"/>
    <s v="C"/>
  </r>
  <r>
    <s v="VII"/>
    <x v="2"/>
    <x v="1"/>
    <x v="60"/>
    <s v="Component"/>
    <s v="0746-0008"/>
    <x v="300"/>
    <s v="(Vicente and Sofia Sinco Foundation, Inc.) _x000a_(V.G. Sinco Educational Corporation)"/>
    <m/>
    <s v="Dr. Miciano Raod, Dumaguete City, Negros Oriental"/>
    <n v="9.3061987930354899"/>
    <n v="123.30147247656301"/>
    <s v="(035) 422-9167"/>
    <m/>
    <s v="Private"/>
    <x v="6"/>
    <s v="WTR"/>
    <x v="9"/>
    <x v="26"/>
    <s v="NC II"/>
    <s v="292 hours"/>
    <s v="WTR No. 20220746AFFOAP212081"/>
    <d v="2024-01-26T00:00:00"/>
    <d v="2029-01-29T00:00:00"/>
    <s v="Jobert R. Kleine Koerkamp"/>
    <s v="NTTC No. 201907461200217"/>
    <s v="Not indicated"/>
    <d v="2024-07-08T00:00:00"/>
    <s v="C"/>
  </r>
  <r>
    <s v="VII"/>
    <x v="2"/>
    <x v="1"/>
    <x v="60"/>
    <s v="Component"/>
    <s v="0746-0007"/>
    <x v="306"/>
    <m/>
    <s v="Ariel D. Ronato, D.B.A. - Chairman of the Board"/>
    <s v="1st Floor Bandera Building, 27 Cervantes Street, Dumaguete City, Negros Oriental"/>
    <n v="9.3105554157064798"/>
    <n v="123.304897167327"/>
    <s v="(035) 420-9600 / 09177058859"/>
    <s v="psmi.inc@gmail.com "/>
    <s v="Private"/>
    <x v="0"/>
    <s v="RTP"/>
    <x v="5"/>
    <x v="313"/>
    <s v="N/A"/>
    <s v="150 Hours"/>
    <s v="NTR No. 202207460025"/>
    <d v="2022-11-24T00:00:00"/>
    <d v="2027-11-23T00:00:00"/>
    <s v="Miko A. Okada"/>
    <s v="Not indicated"/>
    <s v="Not indicated"/>
    <d v="2023-10-23T00:00:00"/>
    <m/>
  </r>
  <r>
    <s v="VII"/>
    <x v="2"/>
    <x v="1"/>
    <x v="60"/>
    <s v="Component"/>
    <s v="0746-0007"/>
    <x v="306"/>
    <m/>
    <s v="Ariel D. Ronato, D.B.A. - Chairman of the Board"/>
    <s v="1st Floor Bandera Building, 27 Cervantes Street, Dumaguete City, Negros Oriental"/>
    <n v="9.3105554157064798"/>
    <n v="123.304897167327"/>
    <s v="(035) 420-9600 / 09177058859"/>
    <s v="psmi.inc@gmail.com "/>
    <s v="Private"/>
    <x v="0"/>
    <s v="RTP"/>
    <x v="5"/>
    <x v="320"/>
    <s v="N/A"/>
    <s v="480 Hours"/>
    <s v="NTR No. 202207460026"/>
    <d v="2022-11-24T00:00:00"/>
    <d v="2027-11-23T00:00:00"/>
    <s v="Miko A. Okada"/>
    <s v="Not indicated"/>
    <s v="Not indicated"/>
    <d v="2024-06-28T00:00:00"/>
    <s v="C"/>
  </r>
  <r>
    <s v="VII"/>
    <x v="2"/>
    <x v="1"/>
    <x v="60"/>
    <s v="Component"/>
    <s v="0746-0013"/>
    <x v="316"/>
    <m/>
    <s v="Jesila A. Ocariza - Center Administrator"/>
    <s v="Barangay Candau-ay, Dumaguete City, Negros Oriental"/>
    <n v="9.3212505603453"/>
    <n v="123.259606360169"/>
    <s v="(035) 422-9481"/>
    <s v="ptc.dumaguete@tesda.gov.ph"/>
    <s v="Public"/>
    <x v="1"/>
    <s v="WTR"/>
    <x v="3"/>
    <x v="9"/>
    <s v="NC II"/>
    <s v="118 Hours"/>
    <s v="WTR No. 20190746ALTDRV204142"/>
    <d v="2024-04-03T00:00:00"/>
    <d v="2029-04-04T00:00:00"/>
    <s v="Roskie A. Gabutero"/>
    <s v="NTTC No. 211907461200358"/>
    <d v="2026-09-20T00:00:00"/>
    <d v="2022-12-28T00:00:00"/>
    <s v="C"/>
  </r>
  <r>
    <s v="VII"/>
    <x v="2"/>
    <x v="1"/>
    <x v="62"/>
    <s v="Component"/>
    <s v="0746-0038"/>
    <x v="327"/>
    <m/>
    <s v="Geraldine T. Capulso - School Head"/>
    <s v="Cabcabon, Brgy. Banga, Bayawan City, Negros Oriental"/>
    <n v="9.3844351726152198"/>
    <n v="122.805849542327"/>
    <s v="Not indicated"/>
    <m/>
    <s v="Public"/>
    <x v="4"/>
    <s v="WTR"/>
    <x v="1"/>
    <x v="8"/>
    <s v="NC I"/>
    <s v="302 Hours"/>
    <s v="WTR No. 20230746MEEEAW106012"/>
    <d v="2024-02-27T00:00:00"/>
    <d v="2029-02-28T00:00:00"/>
    <s v="John Christopher V. Lucas"/>
    <s v="NTTC No. 211807461200158"/>
    <d v="2026-04-12T00:00:00"/>
    <d v="2024-06-27T00:00:00"/>
    <s v="C"/>
  </r>
  <r>
    <s v="VII"/>
    <x v="2"/>
    <x v="1"/>
    <x v="62"/>
    <s v="Component"/>
    <s v="0746-0038"/>
    <x v="327"/>
    <m/>
    <s v="Geraldine T. Capulso - School Head"/>
    <s v="Cabcabon, Brgy. Banga, Bayawan City, Negros Oriental"/>
    <n v="9.3844351726152198"/>
    <n v="122.805849542327"/>
    <s v="Not indicated"/>
    <m/>
    <s v="Public"/>
    <x v="4"/>
    <s v="WTR"/>
    <x v="1"/>
    <x v="6"/>
    <s v="NC II"/>
    <s v="302 Hours"/>
    <s v="WTR No. 20230746MEEEAW206015"/>
    <d v="2024-02-27T00:00:00"/>
    <d v="2029-02-28T00:00:00"/>
    <s v="John Christopher V. Lucas"/>
    <s v="NTTC No. 211807461200158"/>
    <d v="2026-04-12T00:00:00"/>
    <d v="2024-06-27T00:00:00"/>
    <s v="C"/>
  </r>
  <r>
    <s v="VII"/>
    <x v="2"/>
    <x v="0"/>
    <x v="66"/>
    <s v="Component"/>
    <s v="0746-0037"/>
    <x v="326"/>
    <m/>
    <s v="Dr. Victoria E. Demonteverde - TVI Head"/>
    <s v="Sitio Proper, Brgy. Pula, Canlaon City, Negros Oriental"/>
    <n v="10.39371212"/>
    <n v="123.1576444"/>
    <s v="Not indicated"/>
    <m/>
    <s v="Private"/>
    <x v="3"/>
    <s v="WTR"/>
    <x v="9"/>
    <x v="310"/>
    <s v="NC II"/>
    <s v="423 Hours"/>
    <s v="WTR No. 20220746AFFGRP215094"/>
    <d v="2022-12-03T00:00:00"/>
    <d v="2027-12-02T00:00:00"/>
    <s v="Victoria E. Demonteverde_x000a_Ryan Jasper G. Solinap_x000a_Roy A, Serion II"/>
    <s v="Not indicated"/>
    <s v="Not indicated"/>
    <d v="2025-06-11T00:00:00"/>
    <s v="C"/>
  </r>
  <r>
    <s v="VII"/>
    <x v="2"/>
    <x v="0"/>
    <x v="65"/>
    <s v="2nd"/>
    <s v="0746-0020"/>
    <x v="323"/>
    <m/>
    <s v="Ariel D. Ronato, D.B.A. - General Manager"/>
    <s v="Lower Purok Anahaw, Balugo, Sibulan, Negros Oriental"/>
    <n v="9.3618847235316807"/>
    <n v="123.239568751985"/>
    <s v="09175535507"/>
    <m/>
    <s v="Private"/>
    <x v="3"/>
    <s v="WTR"/>
    <x v="9"/>
    <x v="182"/>
    <s v="NC II"/>
    <s v="266 Hours"/>
    <s v="WTR No. 20230746AFFAPP213057"/>
    <d v="2023-06-23T00:00:00"/>
    <d v="2028-06-26T00:00:00"/>
    <s v="LAARNE R. QUILLAO_x000a_Froilan Pagador_x000a_Ariel C. Ronato"/>
    <s v="NC No. 19074602010034"/>
    <d v="2024-10-26T00:00:00"/>
    <d v="2024-06-27T00:00:00"/>
    <s v="C"/>
  </r>
  <r>
    <s v="VII"/>
    <x v="2"/>
    <x v="0"/>
    <x v="65"/>
    <s v="2nd"/>
    <s v="0746-0020"/>
    <x v="323"/>
    <m/>
    <s v="Ariel D. Ronato, D.B.A. - General Manager"/>
    <s v="Lower Purok Anahaw, Balugo, Sibulan, Negros Oriental"/>
    <n v="9.3618847235316807"/>
    <n v="123.239568751985"/>
    <s v="09175535507"/>
    <m/>
    <s v="Private"/>
    <x v="3"/>
    <s v="WTR"/>
    <x v="9"/>
    <x v="26"/>
    <s v="NC II"/>
    <s v="232 Hours"/>
    <s v="WTR No. 20230746AFFOAP212058"/>
    <d v="2023-06-23T00:00:00"/>
    <d v="2028-06-26T00:00:00"/>
    <s v="LAARNE R. QUILLAO_x000a_Froilan Pagador_x000a_Ariel C. Ronato"/>
    <s v="NC No. 19074602010034_x000a__x000a_NTTC No. 211907461200383"/>
    <s v="10/26/2024_x000a__x000a_9/25/2026"/>
    <d v="2024-06-27T00:00:00"/>
    <s v="C"/>
  </r>
  <r>
    <s v="VII"/>
    <x v="2"/>
    <x v="1"/>
    <x v="60"/>
    <s v="Component"/>
    <s v="0746-0010"/>
    <x v="297"/>
    <m/>
    <s v="Maria Luz- Cole Havranek"/>
    <s v="Room 201 and 203, Bandera Bldg., Cervantes St., Brgy. Poblacion 8, Dumaguete City, Negros Oriental"/>
    <n v="9.3019337360000005"/>
    <n v="123.3040585"/>
    <s v="(035)4221944"/>
    <s v="clbci.techvoc@gmail.com"/>
    <s v="Private"/>
    <x v="0"/>
    <s v="WTR-MTP"/>
    <x v="4"/>
    <x v="231"/>
    <s v="NC II"/>
    <s v="120 hours"/>
    <s v="WTR No. MTP-202307HHCHIL208-082"/>
    <d v="2023-12-11T00:00:00"/>
    <d v="2028-12-12T00:00:00"/>
    <s v="Myra A. Umbac_x000a_Terence L. Havranek_x000a_Stanley Antonio D. Umbac"/>
    <s v="TMC No. 20074601000013_x000a_TMC No. 18074601000234_x000a_TMC No. 19074601000117"/>
    <s v="5/3/2025_x000a_10/19/2023_x000a_6/7/2024"/>
    <d v="2024-06-27T00:00:00"/>
    <s v="C"/>
  </r>
  <r>
    <s v="VII"/>
    <x v="2"/>
    <x v="1"/>
    <x v="60"/>
    <s v="Component"/>
    <s v="0746-0007"/>
    <x v="306"/>
    <m/>
    <s v="Ariel D. Ronato - Chairman of the Board"/>
    <s v="1F Bandera Bldg., 27 Cervantes St., Dumaguete City, Negros Oriental"/>
    <n v="9.3105554157064798"/>
    <n v="123.304897167327"/>
    <s v="(035) 420-9600"/>
    <m/>
    <s v="Private"/>
    <x v="0"/>
    <s v="WTR-MTP"/>
    <x v="6"/>
    <x v="290"/>
    <s v="NC II"/>
    <s v="144 Hours"/>
    <s v="WTR No. MTP-202307ICTCCS214-088"/>
    <d v="2024-01-25T00:00:00"/>
    <d v="2029-01-26T00:00:00"/>
    <s v="Lovely Mae F. Glinogo_x000a_Liezel Y. Macolbacol_x000a_Rolando D. Gadiane, Jr."/>
    <s v="TMC No. 22074601000082_x000a_TMC No. 19074601000093_x000a_TMC No. 20074601000023"/>
    <s v="6/12/2027_x000a_3/28/2024_x000a_9/1/2025"/>
    <d v="2024-06-28T00:00:00"/>
    <s v="C"/>
  </r>
  <r>
    <s v="VII"/>
    <x v="2"/>
    <x v="1"/>
    <x v="60"/>
    <s v="Component"/>
    <s v="0746-0008"/>
    <x v="300"/>
    <s v="(Vicente and Sofia Sinco Foundation, Inc.) _x000a_(V.G. Sinco Educational Corporation)"/>
    <s v="Vicente G. Sinco - President"/>
    <s v="Dr. Miciano Raod, Dumaguete City, Negros Oriental"/>
    <n v="9.3061987930354899"/>
    <n v="123.30147247656301"/>
    <s v="(035) 422-9167"/>
    <s v="richie.bungart@foundationu.com"/>
    <s v="Private"/>
    <x v="6"/>
    <s v="WTR-MTP"/>
    <x v="0"/>
    <x v="39"/>
    <s v="NC II"/>
    <s v="141 hours"/>
    <s v="WTR No. MTP-202307TRSBPP209-099"/>
    <d v="2024-01-26T00:00:00"/>
    <d v="2029-01-29T00:00:00"/>
    <s v="Antonio T. Bendal, Jr._x000a_Jorie May J. Barraquias_x000a_Meraflor T. Ventero"/>
    <s v="NTTC No. 211707221200170"/>
    <d v="2026-03-10T00:00:00"/>
    <d v="2024-07-08T00:00:00"/>
    <s v="C"/>
  </r>
  <r>
    <s v="VII"/>
    <x v="2"/>
    <x v="1"/>
    <x v="60"/>
    <s v="Component"/>
    <s v="0746-0008"/>
    <x v="300"/>
    <s v="(Vicente and Sofia Sinco Foundation, Inc.) _x000a_(V.G. Sinco Educational Corporation)"/>
    <s v="Vicente G. Sinco - President"/>
    <s v="Dr. Miciano Raod, Dumaguete City, Negros Oriental"/>
    <n v="9.3061987930354899"/>
    <n v="123.30147247656301"/>
    <s v="(035) 422-9167"/>
    <s v="richie.bungart@foundationu.com"/>
    <s v="Private"/>
    <x v="6"/>
    <s v="WTR-MTP"/>
    <x v="7"/>
    <x v="44"/>
    <s v="NC III"/>
    <s v="292 hours"/>
    <s v="WTR No. MTP-202307SOCBKP307-100"/>
    <d v="2023-07-07T00:00:00"/>
    <d v="2028-04-21T00:00:00"/>
    <s v="Richie B. Bungart"/>
    <s v="NTTC No. 232307461300112"/>
    <d v="2028-01-25T00:00:00"/>
    <d v="2024-07-08T00:00:00"/>
    <s v="C"/>
  </r>
  <r>
    <s v="VII"/>
    <x v="2"/>
    <x v="1"/>
    <x v="60"/>
    <s v="Component"/>
    <s v="0746-0008"/>
    <x v="300"/>
    <s v="(Vicente and Sofia Sinco Foundation, Inc.) _x000a_(V.G. Sinco Educational Corporation)"/>
    <s v="Vicente G. Sinco - President"/>
    <s v="Dr. Miciano Raod, Dumaguete City, Negros Oriental"/>
    <n v="9.3061987930354899"/>
    <n v="123.30147247656301"/>
    <s v="(035) 422-9167"/>
    <s v="richie.bungart@foundationu.com"/>
    <s v="Private"/>
    <x v="6"/>
    <s v="WTR-MTP"/>
    <x v="0"/>
    <x v="40"/>
    <s v="NC II"/>
    <s v="316 hours"/>
    <s v="WTR No. MTP-202307TRSCOK214-101"/>
    <d v="2024-01-26T00:00:00"/>
    <d v="2029-01-29T00:00:00"/>
    <s v="Antonio T. Bendal, Jr._x000a_Jorie May J. Barraquias_x000a_"/>
    <s v="_x000a_NTTC No. 191907461200367"/>
    <d v="2024-07-17T00:00:00"/>
    <d v="2024-07-08T00:00:00"/>
    <s v="C"/>
  </r>
  <r>
    <s v="VII"/>
    <x v="2"/>
    <x v="1"/>
    <x v="60"/>
    <s v="Component"/>
    <s v="0746-0013"/>
    <x v="316"/>
    <m/>
    <s v="Jesila A. Ocariza - Center Administrator"/>
    <s v="Barangay Candau-ay, Dumaguete City, Negros Oriental"/>
    <n v="9.3212505603453"/>
    <n v="123.259606360169"/>
    <s v="(035) 422-9481"/>
    <s v="ptc.dumaguete@tesda.gov.ph"/>
    <s v="Public"/>
    <x v="1"/>
    <s v="WTR-MTP"/>
    <x v="10"/>
    <x v="51"/>
    <s v="NC II"/>
    <s v="301 hours"/>
    <s v="WTR No. MTP-202307CONCAR218-108"/>
    <d v="2023-07-21T00:00:00"/>
    <d v="2027-09-07T00:00:00"/>
    <s v="Elvin Y. Baguio"/>
    <s v="NTTC No. 191907461200292"/>
    <d v="2024-06-13T00:00:00"/>
    <d v="2024-09-18T00:00:00"/>
    <s v="C"/>
  </r>
  <r>
    <s v="VII"/>
    <x v="2"/>
    <x v="1"/>
    <x v="60"/>
    <s v="Component"/>
    <s v="0746-0031"/>
    <x v="302"/>
    <m/>
    <s v="Eduardo P. Mondarte - Administrator"/>
    <s v="Motong Road Motong, Dumaguete City, Negros Oriental"/>
    <n v="9.3178528108299794"/>
    <n v="123.289132153894"/>
    <s v="(035) 4210765"/>
    <s v="estrelladokhonny@gmail.com "/>
    <s v="Private"/>
    <x v="0"/>
    <s v="WTR-MTP"/>
    <x v="1"/>
    <x v="46"/>
    <s v="NC I"/>
    <s v="268 Hours"/>
    <s v="WTR No. MTP-202307MEEEAW103-113"/>
    <d v="2024-05-31T00:00:00"/>
    <d v="2029-06-01T00:00:00"/>
    <s v="Imelda R. Ubag_x000a_Eduardo P. Mondarte_x000a_Isagani B. Abril_x000a_Jungie A. Helardes_x000a_Germano A. Jabanes_x000a_Edgardo A. Zamora_x000a_Josie Wen A. Lejarso_x000a_Jimmy L. Oyangorin"/>
    <s v="NTTC No. 221707461200070_x000a_NTTC No. 221807461200547_x000a_NTTC No. 221807461200422_x000a_NTTC No. 201907461200300_x000a_NTTC No. 221807461200424_x000a_NTTC No. 212107461200073_x000a_NTTC No. 221807461200453_x000a_NTTC No. 232207461200047"/>
    <s v="11/4/2026_x000a_10/11/2027_x000a_8/4/2027_x000a_12/15/2024_x000a_3/30/2027_x000a_3/4/2024_x000a_1/27/2025_x000a_1/30/2028"/>
    <d v="2024-10-02T00:00:00"/>
    <s v="C"/>
  </r>
  <r>
    <s v="VII"/>
    <x v="2"/>
    <x v="1"/>
    <x v="60"/>
    <s v="Component"/>
    <s v="0746-0031"/>
    <x v="302"/>
    <m/>
    <s v="Eduardo P. Mondarte - Administrator"/>
    <s v="Motong Road Motong, Dumaguete City, Negros Oriental"/>
    <n v="9.3178528108299794"/>
    <n v="123.289132153894"/>
    <s v="(035) 4210765"/>
    <s v="estrelladokhonny@gmail.com "/>
    <s v="Private"/>
    <x v="0"/>
    <s v="WTR-MTP"/>
    <x v="1"/>
    <x v="47"/>
    <s v="NC II"/>
    <s v="268 Hours"/>
    <s v="WTR No. MTP-202307MEEEAW206-114"/>
    <d v="2024-05-31T00:00:00"/>
    <d v="2029-06-01T00:00:00"/>
    <s v="Imelda R. Ubag_x000a_Eduardo P. Mondarte_x000a_Isagani B. Abril_x000a_Jungie A. Helardes_x000a_Germano A. Jabanes_x000a_Edgardo A. Zamora_x000a_Josie Wen A. Lejarso_x000a_Jimmy L. Oyangorin"/>
    <s v="NTTC No. 221707461200070_x000a_NTTC No. 221807461200547_x000a_NTTC No. 221807461200422_x000a_NTTC No. 201907461200300_x000a_NTTC No. 221807461200424_x000a_NTTC No. 212107461200073_x000a_NTTC No. 221807461200453_x000a_NTTC No. 232207461200047"/>
    <s v="11/4/2026_x000a_10/11/2027_x000a_8/4/2027_x000a_12/15/2024_x000a_3/30/2027_x000a_3/4/2024_x000a_1/27/2025_x000a_1/30/2028"/>
    <d v="2024-10-02T00:00:00"/>
    <s v="C"/>
  </r>
  <r>
    <s v="VII"/>
    <x v="2"/>
    <x v="1"/>
    <x v="60"/>
    <s v="Component"/>
    <s v="0746-0021"/>
    <x v="325"/>
    <s v="&quot;(Formerly:_x000a_Teamskills School for Culinary Arts and Hopitality Management, Inc.&quot;"/>
    <s v="Ariel D. Ronato, D.B.A. - President/CEO"/>
    <s v="3rd Floor, Cecilia Building, Capitol Area, North Road, Daro, Dumaguete City, Negros Oriental"/>
    <n v="9.3091008402901494"/>
    <n v="123.29116752353499"/>
    <s v="(035) 4226159 /_x000a_ 09175535507 / 09989788731"/>
    <s v="info@team-skills.com     _x000a_teamskills.acenter@gmail.com"/>
    <s v="Private"/>
    <x v="0"/>
    <s v="WTR-MTP"/>
    <x v="0"/>
    <x v="39"/>
    <s v="NC II"/>
    <s v="141 hours"/>
    <s v="WTR No. MTP-202307TRSBPP209-115"/>
    <d v="2024-01-18T00:00:00"/>
    <d v="2029-01-19T00:00:00"/>
    <s v="Mishelle S. Chiong_x000a_Tina M. Ronato_x000a_Ariel D. Ronato_x000a_Nancy L. Acabodillo_x000a_Crecenciana V. Batalan_x000a_Ligaya A. Morales_x000a_Alex A. Pagohinog, Jr._x000a_Cira Chel G. Kinkito_x000a_Ronalyn G. Turno_x000a_Eva A. Quiapo_x000a_Chona V. Morales"/>
    <s v="NTTC No. 222207461200161_x000a_NTTC No. 222207461200163"/>
    <s v="1/26/2027_x000a_2/2/2027"/>
    <d v="2024-08-05T00:00:00"/>
    <s v="C"/>
  </r>
  <r>
    <s v="VII"/>
    <x v="2"/>
    <x v="1"/>
    <x v="60"/>
    <s v="Component"/>
    <s v="0746-0021"/>
    <x v="325"/>
    <s v="&quot;(Formerly:_x000a_Teamskills School for Culinary Arts and Hopitality Management, Inc.&quot;"/>
    <s v="Ariel D. Ronato, D.B.A. - President/CEO"/>
    <s v="3rd Floor, Cecilia Building, Capitol Area, North Road, Daro, Dumaguete City, Negros Oriental"/>
    <n v="9.3091008402901494"/>
    <n v="123.29116752353499"/>
    <s v="(035) 4226159 /_x000a_ 09175535507 / 09989788731"/>
    <s v="info@team-skills.com     _x000a_teamskills.acenter@gmail.com"/>
    <s v="Private"/>
    <x v="0"/>
    <s v="WTR-MTP"/>
    <x v="0"/>
    <x v="40"/>
    <s v="NC II"/>
    <s v="316 hours"/>
    <s v="WTR No. MTP-202307TRSCOK214-116"/>
    <d v="2024-01-18T00:00:00"/>
    <d v="2029-01-19T00:00:00"/>
    <s v="Alex A. Padohinog, Jr._x000a_Mishelle S. Chiong_x000a_Ligaya A. Morales_x000a_Crecenciana V. Batalan_x000a_Nancy L. Acabodillo_x000a_ Tina M. Ronato_x000a_Ariel D. Ronato_x000a_Chona V. Morales_x000a_Jonelle Frias"/>
    <s v="Not indicated"/>
    <s v="Not indicated"/>
    <d v="2024-08-05T00:00:00"/>
    <s v="C"/>
  </r>
  <r>
    <s v="VII"/>
    <x v="2"/>
    <x v="1"/>
    <x v="60"/>
    <s v="Component"/>
    <s v="0746-0021"/>
    <x v="325"/>
    <s v="&quot;(Formerly:_x000a_Teamskills School for Culinary Arts and Hopitality Management, Inc.&quot;"/>
    <s v="Ariel D. Ronato, D.B.A. - President/CEO"/>
    <s v="3rd Floor, Cecilia Building, Capitol Area, North Road, Daro, Dumaguete City, Negros Oriental"/>
    <n v="9.3091008402901494"/>
    <n v="123.29116752353499"/>
    <s v="(035) 4226159 /_x000a_ 09175535507 / 09989788731"/>
    <s v="info@team-skills.com     _x000a_teamskills.acenter@gmail.com"/>
    <s v="Private"/>
    <x v="0"/>
    <s v="WTR-MTP"/>
    <x v="0"/>
    <x v="232"/>
    <s v="NC II"/>
    <s v="436 hours"/>
    <s v="WTR No. MTP-202307TRSHSK213-117"/>
    <d v="2024-01-18T00:00:00"/>
    <d v="2029-01-19T00:00:00"/>
    <s v="Estella P. Maraña_x000a_Ariel D. Ronato"/>
    <s v="NTTC No.: 221707461200009_x000a_NTTC No.: 201907461200241"/>
    <m/>
    <d v="2024-08-05T00:00:00"/>
    <s v="C"/>
  </r>
  <r>
    <s v="VII"/>
    <x v="2"/>
    <x v="1"/>
    <x v="60"/>
    <s v="Component"/>
    <s v="0746-0021"/>
    <x v="325"/>
    <s v="&quot;(Formerly:_x000a_Teamskills School for Culinary Arts and Hopitality Management, Inc.&quot;"/>
    <s v="Ariel D. Ronato, D.B.A. - President/CEO"/>
    <s v="3rd Floor, Cecilia Building, Capitol Area, North Road, Daro, Dumaguete City, Negros Oriental"/>
    <n v="9.3091008402901494"/>
    <n v="123.29116752353499"/>
    <s v="(035) 4226159 /_x000a_ 09175535507 / 09989788731"/>
    <s v="info@team-skills.com     _x000a_teamskills.acenter@gmail.com"/>
    <s v="Private"/>
    <x v="0"/>
    <s v="WTR-MTP"/>
    <x v="0"/>
    <x v="77"/>
    <s v="NC II"/>
    <s v="76 hours"/>
    <s v="WTR NO. MTP-202307TRSTPS215-118"/>
    <d v="2024-01-18T00:00:00"/>
    <d v="2029-01-19T00:00:00"/>
    <s v="Ariel D. Ronato_x000a_Fiona J. Lao"/>
    <s v="Not indicated"/>
    <s v="Not indicated"/>
    <d v="2024-08-05T00:00:00"/>
    <s v="C"/>
  </r>
  <r>
    <s v="VII"/>
    <x v="2"/>
    <x v="1"/>
    <x v="60"/>
    <s v="Component"/>
    <s v="0746-0009"/>
    <x v="309"/>
    <m/>
    <s v="Betty Cernol-McCann, Ph.D., Rpsy, CSSP / President"/>
    <s v="Dumaguete City, Negros Oriental"/>
    <n v="9.3119668633415102"/>
    <n v="123.307381919685"/>
    <s v="(035) 422-6002"/>
    <m/>
    <s v="Private"/>
    <x v="6"/>
    <s v="WTR"/>
    <x v="9"/>
    <x v="183"/>
    <s v="NC II"/>
    <s v="306 Hours"/>
    <s v="WTR No. 20230746AFFAPR213065"/>
    <d v="2023-08-02T00:00:00"/>
    <d v="2028-08-03T00:00:00"/>
    <s v="John Albert B. Ungson"/>
    <s v="NTTC No. 201907461200218"/>
    <d v="2024-11-27T00:00:00"/>
    <d v="2024-08-14T00:00:00"/>
    <s v="C"/>
  </r>
  <r>
    <s v="VII"/>
    <x v="2"/>
    <x v="1"/>
    <x v="60"/>
    <s v="Component"/>
    <s v="0746-0009"/>
    <x v="309"/>
    <m/>
    <s v="Betty Cernol-McCann, Ph.D., Rpsy, CSSP / President"/>
    <s v="Dumaguete City, Negros Oriental"/>
    <n v="9.3119668633415102"/>
    <n v="123.307381919685"/>
    <s v="(035) 422-6002"/>
    <m/>
    <s v="Private"/>
    <x v="6"/>
    <s v="WTR"/>
    <x v="9"/>
    <x v="26"/>
    <s v="NC II"/>
    <s v="232 Hours"/>
    <s v="WTR No. 20230746AFFOAP212066"/>
    <d v="2023-08-02T00:00:00"/>
    <d v="2028-08-03T00:00:00"/>
    <s v="Dorcas S. Panangganan"/>
    <s v="NTTC No. 211707461200460"/>
    <d v="2026-11-08T00:00:00"/>
    <d v="2024-08-14T00:00:00"/>
    <s v="C"/>
  </r>
  <r>
    <s v="VII"/>
    <x v="2"/>
    <x v="1"/>
    <x v="60"/>
    <s v="Component"/>
    <s v="0746-0022"/>
    <x v="305"/>
    <s v="(Formerly: FOUR WD COMPUTER TRAINING CENTER, INC.)"/>
    <s v="Dr. Delma P. Manila, DPA, CESO V / President"/>
    <s v="E.J. Blanco Drive Extension, Brgy. Daro, Dumaguete City, Negros Oriental"/>
    <n v="9.3193351598398095"/>
    <n v="123.291219076906"/>
    <s v="(035) 4229728 / 2259170 / 4226341 / 4224605 / 09177008455"/>
    <s v="mdctechvoc@gmail.com "/>
    <s v="Private"/>
    <x v="0"/>
    <s v="WTR-MTP"/>
    <x v="2"/>
    <x v="236"/>
    <s v="NC II"/>
    <s v="280 Hours"/>
    <s v="WTR No. MTP-202307ELCCSS213-109"/>
    <d v="2023-07-25T00:00:00"/>
    <d v="2028-07-25T00:00:00"/>
    <s v="Margielen P. Alcoreza_x000a_Ricky L. Baldado_x000a_Edlyn P. Casal_x000a_Lindon A. Damaso_x000a_April Joy D. Palahang_x000a_Roland R. Palallos"/>
    <s v="NTTC No. 202007461200222_x000a_NTTC No. 211707461200365_x000a_NTTC No. 191807461200313_x000a_NTTC No. 201707461200203_x000a_NTTC No. 201907461200221_x000a_NTTC No. 201707461200162"/>
    <s v="6/24/2025_x000a_9/27/2026_x000a_6/19/2024_x000a_5/21/2025_x000a_5/28/202\5_x000a_2/20/2025"/>
    <d v="2024-08-14T00:00:00"/>
    <s v="C"/>
  </r>
  <r>
    <s v="VII"/>
    <x v="2"/>
    <x v="1"/>
    <x v="60"/>
    <s v="Component"/>
    <s v="0746-0013"/>
    <x v="316"/>
    <m/>
    <s v="Jesila A. Ocariza - Center Administrator"/>
    <s v="Barangay Candau-ay, Dumaguete City, Negros Oriental"/>
    <n v="9.3212505603453"/>
    <n v="123.259606360169"/>
    <s v="(035) 422-9481"/>
    <s v="ptc.dumaguete@tesda.gov.ph"/>
    <s v="Public"/>
    <x v="1"/>
    <s v="WTR-MTP"/>
    <x v="3"/>
    <x v="43"/>
    <s v="NC II"/>
    <s v="118 Hours"/>
    <s v="WTR No. MTP-202307ALTDRV204-127"/>
    <d v="2024-04-03T00:00:00"/>
    <d v="2029-04-04T00:00:00"/>
    <s v="Elvin Y. Baguio_x000a_Jerome A. Zamora_x000a_Roskie A. Gabutero_x000a_Rey Jay E. Jacosalem_x000a_Edlyn P. Casal"/>
    <s v="NTTC No. 211907461200430_x000a_NTTC No. 212007461200057_x000a_NTTC No. 211907221200358_x000a_NTTC No. 211907461200276_x000a_NTTC No. 211807461200321"/>
    <s v="10/19/2026_x000a_12/17/2025_x000a_09/20/2026_x000a_6/09/2026_x000a_11/26/2024"/>
    <d v="2024-09-18T00:00:00"/>
    <s v="C"/>
  </r>
  <r>
    <s v="VII"/>
    <x v="2"/>
    <x v="1"/>
    <x v="60"/>
    <s v="Component"/>
    <s v="0746-0013"/>
    <x v="316"/>
    <m/>
    <s v="Jesila A. Ocariza - Center Administrator"/>
    <s v="Barangay Candau-ay, Dumaguete City, Negros Oriental"/>
    <n v="9.3212505603453"/>
    <n v="123.259606360169"/>
    <s v="(035) 422-9481"/>
    <s v="ptc.dumaguete@tesda.gov.ph"/>
    <s v="Public"/>
    <x v="1"/>
    <s v="WTR-MTP"/>
    <x v="10"/>
    <x v="38"/>
    <s v="NC II"/>
    <s v="181 Hours"/>
    <s v="WTR No. MTP-202307CONMAS218-128"/>
    <d v="2023-08-25T00:00:00"/>
    <d v="2027-09-07T00:00:00"/>
    <s v="Elvin Y. Baguio"/>
    <s v="NTTC No. 191907461200291"/>
    <d v="2024-06-13T00:00:00"/>
    <d v="2024-09-18T00:00:00"/>
    <s v="C"/>
  </r>
  <r>
    <s v="VII"/>
    <x v="2"/>
    <x v="1"/>
    <x v="60"/>
    <s v="Component"/>
    <s v="0746-0013"/>
    <x v="316"/>
    <m/>
    <s v="Jesila A. Ocariza - Center Administrator"/>
    <s v="Barangay Candau-ay, Dumaguete City, Negros Oriental"/>
    <n v="9.3212505603453"/>
    <n v="123.259606360169"/>
    <s v="(035) 422-9481"/>
    <s v="ptc.dumaguete@tesda.gov.ph"/>
    <s v="Public"/>
    <x v="1"/>
    <s v="WTR-MTP"/>
    <x v="10"/>
    <x v="237"/>
    <s v="NC II"/>
    <s v="117 Hours"/>
    <s v="WTR No. MTP-202307CONTIL218-129"/>
    <d v="2023-08-25T00:00:00"/>
    <d v="2027-09-07T00:00:00"/>
    <s v="Elvin Y. Baguio"/>
    <s v="NTTC No. 191907461200293"/>
    <d v="2024-06-13T00:00:00"/>
    <d v="2024-09-18T00:00:00"/>
    <s v="C"/>
  </r>
  <r>
    <s v="VII"/>
    <x v="2"/>
    <x v="1"/>
    <x v="60"/>
    <s v="Component"/>
    <s v="0746-0021"/>
    <x v="325"/>
    <s v="&quot;(Formerly:_x000a_Teamskills School for Culinary Arts and Hopitality Management, Inc.&quot;"/>
    <s v="Ariel D. Ronato, D.B.A. - President/CEO"/>
    <s v="3rd Floor, Cecilia Building, Capitol Area, North Road, Daro, Dumaguete City, Negros Oriental"/>
    <n v="9.3091008402901494"/>
    <n v="123.29116752353499"/>
    <s v="(035) 4226159 /_x000a_ 09175535507 / 09989788731"/>
    <s v="info@team-skills.com     _x000a_teamskills.acenter@gmail.com"/>
    <s v="Private"/>
    <x v="0"/>
    <s v="WTR"/>
    <x v="9"/>
    <x v="150"/>
    <s v="NC II"/>
    <s v="239 Hours"/>
    <s v="WTR No. 20230746AFFAGE217073"/>
    <d v="2023-10-19T00:00:00"/>
    <d v="2028-10-20T00:00:00"/>
    <s v="Ariel D. Ronato"/>
    <s v="NTTC No. 221907461200034"/>
    <d v="2026-10-16T00:00:00"/>
    <d v="2025-06-11T00:00:00"/>
    <s v="C"/>
  </r>
  <r>
    <s v="VII"/>
    <x v="2"/>
    <x v="0"/>
    <x v="65"/>
    <s v="2nd"/>
    <s v="0746-0020"/>
    <x v="323"/>
    <m/>
    <s v="Ariel D. Ronato, D.B.A. -  General Manager"/>
    <s v="Lower Purok Anahaw, Balugo, Sibulan, Negros Oriental"/>
    <n v="9.3618847235316807"/>
    <n v="123.239568751985"/>
    <s v="09175535507"/>
    <m/>
    <s v="Private"/>
    <x v="3"/>
    <s v="WTR"/>
    <x v="9"/>
    <x v="68"/>
    <s v="NC II"/>
    <s v="336 Hours"/>
    <s v="WTR No. 20230746AFFACP213074"/>
    <d v="2023-10-20T00:00:00"/>
    <d v="2028-10-23T00:00:00"/>
    <s v="Laarne R. Quillao_x000a_Froilan L.. Pagador_x000a_Tina M. Ronato_x000a_Ariel C. Ronato"/>
    <s v="DA-ATI Certificate_x000a_TMC No. 22074601000089"/>
    <s v="N/A_x000a_7/14/2027"/>
    <d v="2025-06-11T00:00:00"/>
    <s v="C"/>
  </r>
  <r>
    <s v="VII"/>
    <x v="2"/>
    <x v="1"/>
    <x v="62"/>
    <s v="Component"/>
    <s v="0746-0033"/>
    <x v="304"/>
    <m/>
    <s v="Jotham J, Tanasan - President"/>
    <s v="Buli-buli, Banga, Bayawan City, Negros Oriental"/>
    <n v="9.3889091078392894"/>
    <n v="122.795545509717"/>
    <s v="0955-3906135"/>
    <s v="joeltessfarm@yahoo.com "/>
    <s v="Private"/>
    <x v="3"/>
    <s v="WTR"/>
    <x v="9"/>
    <x v="68"/>
    <s v="NC II"/>
    <s v="336 Hours"/>
    <s v="WTR No. 20230746AFFACP213082"/>
    <d v="2023-11-07T00:00:00"/>
    <d v="2028-11-08T00:00:00"/>
    <s v="Elma Jamila C. Tanasan"/>
    <s v="DA-ATI Certificate_x000a_"/>
    <s v="N/A_x000a_"/>
    <d v="2025-07-04T00:00:00"/>
    <s v="C"/>
  </r>
  <r>
    <s v="VII"/>
    <x v="2"/>
    <x v="1"/>
    <x v="62"/>
    <s v="Component"/>
    <s v="0746-0033"/>
    <x v="304"/>
    <m/>
    <s v="Jotham J, Tanasan - President"/>
    <s v="Buli-buli, Banga, Bayawan City, Negros Oriental"/>
    <n v="9.3889091078392894"/>
    <n v="122.795545509717"/>
    <s v="0955-3906135"/>
    <s v="joeltessfarm@yahoo.com "/>
    <s v="Private"/>
    <x v="3"/>
    <s v="WTR"/>
    <x v="9"/>
    <x v="150"/>
    <s v="NC II"/>
    <s v="239 Hours"/>
    <s v="WTR No. 20230746AFFAGE217083"/>
    <d v="2023-11-07T00:00:00"/>
    <d v="2028-11-08T00:00:00"/>
    <s v="Jotham J. Tanasan"/>
    <s v="NC No. 22074602025941"/>
    <d v="2026-12-29T00:00:00"/>
    <d v="2025-07-04T00:00:00"/>
    <s v="C"/>
  </r>
  <r>
    <s v="VII"/>
    <x v="2"/>
    <x v="1"/>
    <x v="60"/>
    <s v="Component"/>
    <s v="0746-0013"/>
    <x v="316"/>
    <m/>
    <s v="Jesila A. Ocariza - Center Administrator"/>
    <s v="Barangay Candau-ay, Dumaguete City, Negros Oriental"/>
    <n v="9.3212505603453"/>
    <n v="123.259606360169"/>
    <s v="(035) 422-9481"/>
    <s v="ptc.dumaguete@tesda.gov.ph"/>
    <s v="Public"/>
    <x v="1"/>
    <s v="WTR-MTP"/>
    <x v="9"/>
    <x v="295"/>
    <s v="NC II"/>
    <s v="239 Hours"/>
    <s v="WTR No. MTP-202307AFFAGE217-148"/>
    <d v="2024-04-03T00:00:00"/>
    <d v="2029-04-04T00:00:00"/>
    <s v="Beth Aimee D. Tubog_x000a_Emmalyn B. Carreon_x000a_Ma. Evelyn A. Tuisa_x000a_Gladys T. Deleña_x000a_Roberto P. Silva"/>
    <s v="NTTC No. 191807461200412_x000a_NTTC No. 221707461200239_x000a_PTTC No. 2207460200005_x000a_PTTC No. 2207460200006_x000a_PTTC No. 2207460200011"/>
    <s v="9/12/2024_x000a_10/15/2026_x000a_6/23/2024_x000a_6/23/2024_x000a_9/26/2024"/>
    <m/>
    <m/>
  </r>
  <r>
    <s v="VII"/>
    <x v="2"/>
    <x v="0"/>
    <x v="61"/>
    <s v="Component"/>
    <s v="0746-0004"/>
    <x v="303"/>
    <m/>
    <s v="Filomeno L. Reyes / City Mayor"/>
    <s v="Public Market, Guihulngan City, Negros Oriental"/>
    <n v="10.131708287543301"/>
    <n v="123.273328783182"/>
    <s v="(035) 3361440/ 410-3098"/>
    <s v="gssdc.guihulngan@yahoo.com "/>
    <s v="Public"/>
    <x v="4"/>
    <s v="WTR"/>
    <x v="10"/>
    <x v="22"/>
    <s v="NC II"/>
    <s v="301 hours"/>
    <s v="WTR No. 20230746CONCAR218092"/>
    <d v="2023-12-22T00:00:00"/>
    <d v="2028-12-27T00:00:00"/>
    <s v="Elvin Y. Baguio"/>
    <s v="NTTC No. 191907461200292"/>
    <d v="2024-06-13T00:00:00"/>
    <d v="2025-07-04T00:00:00"/>
    <s v="C"/>
  </r>
  <r>
    <s v="VII"/>
    <x v="2"/>
    <x v="0"/>
    <x v="61"/>
    <s v="Component"/>
    <s v="0746-0004"/>
    <x v="303"/>
    <m/>
    <s v="Filomeno L. Reyes / City Mayor"/>
    <s v="Public Market, Guihulngan City, Negros Oriental"/>
    <n v="10.131708287543301"/>
    <n v="123.273328783182"/>
    <s v="(035) 3361440/ 410-3098"/>
    <s v="gssdc.guihulngan@yahoo.com "/>
    <s v="Public"/>
    <x v="4"/>
    <s v="WTR"/>
    <x v="10"/>
    <x v="23"/>
    <s v="NC II"/>
    <s v="181 Hours"/>
    <s v="WTR No. 20230746CONMAS218093"/>
    <d v="2023-12-22T00:00:00"/>
    <d v="2028-12-27T00:00:00"/>
    <s v="Elvin Y. Baguio"/>
    <s v="NTTC No. 191907461200291"/>
    <d v="2024-06-13T00:00:00"/>
    <d v="2025-07-04T00:00:00"/>
    <s v="C"/>
  </r>
  <r>
    <s v="VII"/>
    <x v="2"/>
    <x v="0"/>
    <x v="61"/>
    <s v="Component"/>
    <s v="0746-0004"/>
    <x v="303"/>
    <m/>
    <s v="Filomeno L. Reyes / City Mayor"/>
    <s v="Public Market, Guihulngan City, Negros Oriental"/>
    <n v="10.131708287543301"/>
    <n v="123.273328783182"/>
    <s v="(035) 3361440/ 410-3098"/>
    <s v="gssdc.guihulngan@yahoo.com "/>
    <s v="Public"/>
    <x v="4"/>
    <s v="WTR"/>
    <x v="10"/>
    <x v="37"/>
    <s v="NC II"/>
    <s v="117 Hours"/>
    <s v="WTR No. 20230746CONTIL218094"/>
    <d v="2023-12-22T00:00:00"/>
    <d v="2028-12-27T00:00:00"/>
    <s v="Elvin Y. Baguio"/>
    <s v="NTTC No. 191907461200293"/>
    <d v="2024-06-13T00:00:00"/>
    <d v="2025-07-04T00:00:00"/>
    <s v="C"/>
  </r>
  <r>
    <s v="VII"/>
    <x v="2"/>
    <x v="1"/>
    <x v="60"/>
    <s v="Component"/>
    <s v="0746-0011"/>
    <x v="314"/>
    <m/>
    <s v="Joel S. Vidal / President"/>
    <s v="206 West Rovira Road Pulantubig Dumaguete City Negros Oriental 6200"/>
    <n v="9.3263781532224002"/>
    <n v="123.297067694313"/>
    <s v="(035) 422-8378 / 09063135543"/>
    <s v="stoninotrainingandassessment@gmail.com"/>
    <s v="Private"/>
    <x v="0"/>
    <s v="WTR-MTP"/>
    <x v="7"/>
    <x v="44"/>
    <s v="NC III"/>
    <s v="292 hours"/>
    <s v="WTR No. MTP-202307SOCBKP307-162"/>
    <d v="2023-12-27T00:00:00"/>
    <d v="2028-08-10T00:00:00"/>
    <s v="Richie B. Bungart"/>
    <s v="NTTC No. 232307461300112"/>
    <d v="2025-01-25T00:00:00"/>
    <d v="2025-08-28T00:00:00"/>
    <s v="C"/>
  </r>
  <r>
    <s v="VII"/>
    <x v="2"/>
    <x v="1"/>
    <x v="62"/>
    <s v="Component"/>
    <s v="0746-0033"/>
    <x v="304"/>
    <m/>
    <s v="Jotham J, Tanasan - President"/>
    <s v="Buli-buli, Banga, Bayawan City, Negros Oriental"/>
    <n v="9.3889091078392894"/>
    <n v="122.795545509717"/>
    <s v="0955-3906135"/>
    <s v="joeltessfarm@yahoo.com"/>
    <s v="Private"/>
    <x v="3"/>
    <s v="RTP"/>
    <x v="9"/>
    <x v="321"/>
    <s v="Level II"/>
    <s v="176 Hours"/>
    <s v="NTR No. 202307460027"/>
    <d v="2023-12-27T00:00:00"/>
    <d v="2023-12-28T00:00:00"/>
    <s v="Christian B. Rabor_x000a_"/>
    <s v="DA-ATI Certificate"/>
    <s v="N/A"/>
    <d v="2025-07-04T00:00:00"/>
    <s v="C"/>
  </r>
  <r>
    <s v="VII"/>
    <x v="2"/>
    <x v="1"/>
    <x v="60"/>
    <s v="Component"/>
    <s v="0746-0011"/>
    <x v="314"/>
    <m/>
    <s v="Joel S. Vidal II / President"/>
    <s v="206 West Rovira Road Pulantubig Dumaguete City Negros Oriental 6200"/>
    <n v="9.3263781532224002"/>
    <n v="123.297067694313"/>
    <s v="(035) 422-8378 / 09063135543"/>
    <m/>
    <s v="Private"/>
    <x v="0"/>
    <s v="WTR-MTP"/>
    <x v="3"/>
    <x v="43"/>
    <s v="NC II"/>
    <s v="118 Hours"/>
    <s v="WTR No. MTP-202407ALTDRV204-010"/>
    <d v="2024-01-26T00:00:00"/>
    <d v="2028-08-10T00:00:00"/>
    <s v="Jerome A. Zamora"/>
    <s v="NTTC No. 212007461200057"/>
    <d v="2025-12-17T00:00:00"/>
    <m/>
    <m/>
  </r>
  <r>
    <s v="VII"/>
    <x v="2"/>
    <x v="1"/>
    <x v="60"/>
    <s v="Component"/>
    <s v="0746-0040"/>
    <x v="328"/>
    <m/>
    <s v="Francis Salvador M. Gorme, President"/>
    <s v="358 West Rovira Road Pulantubig, Dumaguete City (Capital), Negros Oriental, Region VII (Central Visayas), 6200"/>
    <n v="9.3240004970841905"/>
    <n v="123.292080907806"/>
    <s v="09662780118"/>
    <s v="francisgorme@gmail.com"/>
    <s v="Private"/>
    <x v="0"/>
    <s v="WTR"/>
    <x v="10"/>
    <x v="159"/>
    <s v="NC II"/>
    <s v="181 Hours"/>
    <s v="WTR No. 20240746CONSCA218012"/>
    <d v="2024-02-15T00:00:00"/>
    <d v="2029-02-16T00:00:00"/>
    <s v="John M. Uy"/>
    <s v="NTTC No. 211907221200153"/>
    <d v="2024-06-23T00:00:00"/>
    <m/>
    <m/>
  </r>
  <r>
    <s v="VII"/>
    <x v="2"/>
    <x v="1"/>
    <x v="60"/>
    <s v="Component"/>
    <s v="0746-0040"/>
    <x v="328"/>
    <m/>
    <s v="Francis Salvador M. Gorme, President"/>
    <s v="358 West Rovira Road Pulantubig, Dumaguete City (Capital), Negros Oriental, Region VII (Central Visayas), 6200"/>
    <n v="9.3240004970841905"/>
    <n v="123.292080907806"/>
    <s v="09662780118"/>
    <s v="francisgorme@gmail.com"/>
    <s v="Private"/>
    <x v="0"/>
    <s v="WTR"/>
    <x v="2"/>
    <x v="7"/>
    <s v="NC II"/>
    <s v="196 hours"/>
    <s v="WTR No. 20240746ELCEIM215013"/>
    <d v="2024-02-19T00:00:00"/>
    <d v="2029-02-20T00:00:00"/>
    <s v="Juan V. Ogabang, Jr."/>
    <s v="NTTC No. 232207461200058"/>
    <d v="2027-05-03T00:00:00"/>
    <m/>
    <m/>
  </r>
  <r>
    <s v="VII"/>
    <x v="2"/>
    <x v="1"/>
    <x v="62"/>
    <s v="Component"/>
    <s v="0746-0041"/>
    <x v="329"/>
    <m/>
    <s v="Larry Neil C. Abalajon, President"/>
    <s v="Brgy. Kalumboyan, Bayawan City, Negros Oriental, 6221"/>
    <n v="9.5107599999999994"/>
    <n v="122.80732"/>
    <s v="0997-067-5423 / 0922-770-6451"/>
    <s v="actei.edu1118@gmail.com"/>
    <s v="Private"/>
    <x v="0"/>
    <s v="WTR"/>
    <x v="9"/>
    <x v="26"/>
    <s v="NC II"/>
    <s v="232 Hours"/>
    <s v="WTR No. 20240761AFFOAP212015"/>
    <d v="2024-02-22T00:00:00"/>
    <d v="2029-02-23T00:00:00"/>
    <s v="Glowel A. Cadapan"/>
    <s v="NTTC No. 211607461200065"/>
    <d v="2025-11-17T00:00:00"/>
    <m/>
    <m/>
  </r>
  <r>
    <s v="VII"/>
    <x v="2"/>
    <x v="1"/>
    <x v="60"/>
    <s v="Component"/>
    <s v="0746-0040"/>
    <x v="328"/>
    <m/>
    <s v="Francis Salvador M. Gorme, President"/>
    <s v="358 West Rovira Road Pulantubig, Dumaguete City (Capital), Negros Oriental, Region VII (Central Visayas), 6200"/>
    <n v="9.3240004970841905"/>
    <n v="123.292080907806"/>
    <s v="09662780118"/>
    <s v="francisgorme@gmail.com"/>
    <s v="Private"/>
    <x v="0"/>
    <s v="WTR"/>
    <x v="3"/>
    <x v="9"/>
    <s v="NC II"/>
    <s v="118 Hours"/>
    <s v="WTR No. 20240746ALTDRV204024"/>
    <d v="2024-02-29T00:00:00"/>
    <d v="2024-03-01T00:00:00"/>
    <s v="Juan V. Ogabang, Jr."/>
    <s v="NTTC No. 221807461200184"/>
    <d v="2026-05-10T00:00:00"/>
    <m/>
    <m/>
  </r>
  <r>
    <s v="VII"/>
    <x v="2"/>
    <x v="1"/>
    <x v="60"/>
    <s v="Component"/>
    <s v="0746-0009"/>
    <x v="309"/>
    <m/>
    <s v="Betty Cernol-McCann, Ph.D., Rpsy, CSSP / President"/>
    <s v="Dumaguete City, Negros Oriental"/>
    <n v="9.3119668633415102"/>
    <n v="123.307381919685"/>
    <s v="(035) 422-6002"/>
    <m/>
    <s v="Private"/>
    <x v="6"/>
    <s v="WTR-MTP"/>
    <x v="9"/>
    <x v="241"/>
    <s v="NC II"/>
    <s v="226 Hours"/>
    <s v="WTR No. MTP-202407AFFAPP213-020"/>
    <d v="2024-03-22T00:00:00"/>
    <d v="2029-01-19T00:00:00"/>
    <s v="John  Albert Branzuela Ungson"/>
    <s v="NTTC No. 241907461200079"/>
    <d v="2028-12-17T00:00:00"/>
    <m/>
    <m/>
  </r>
  <r>
    <s v="VII"/>
    <x v="2"/>
    <x v="1"/>
    <x v="60"/>
    <s v="Component"/>
    <s v="0746-0009"/>
    <x v="309"/>
    <m/>
    <s v="Betty Cernol-McCann, Ph.D., Rpsy, CSSP / President"/>
    <s v="Dumaguete City, Negros Oriental"/>
    <n v="9.3119668633415102"/>
    <n v="123.307381919685"/>
    <s v="(035) 422-6002"/>
    <m/>
    <s v="Private"/>
    <x v="6"/>
    <s v="WTR-MTP"/>
    <x v="9"/>
    <x v="240"/>
    <s v="NC II"/>
    <s v="306 Hours"/>
    <s v="WTR No. MTP-202407AFFAPS213-021"/>
    <d v="2024-03-22T00:00:00"/>
    <d v="2029-01-19T00:00:00"/>
    <s v="Justin Philip Ginggoyon Valencia"/>
    <s v="NTTC No. 231907461200508"/>
    <d v="2028-08-31T00:00:00"/>
    <m/>
    <m/>
  </r>
  <r>
    <s v="VII"/>
    <x v="2"/>
    <x v="2"/>
    <x v="63"/>
    <s v="4th"/>
    <s v="0746-0034"/>
    <x v="313"/>
    <s v="World Maritime Academy and Training Center Inc."/>
    <s v="Rogelio Z. Villaruel, TVI Head"/>
    <s v="South National Highway KM20, Barangay Maayongtubig, Dauin, Negros Oriental"/>
    <n v="9.1587227003540193"/>
    <n v="123.240637238489"/>
    <s v="(035) 2251578/ 0915-6825172"/>
    <s v="wmadgte@gmail.com"/>
    <s v="Private"/>
    <x v="0"/>
    <s v="WTR"/>
    <x v="4"/>
    <x v="31"/>
    <s v="NC II"/>
    <s v="120 hours"/>
    <s v="WTR No. 20240746HHCHIL208036"/>
    <d v="2024-03-27T00:00:00"/>
    <d v="2029-04-01T00:00:00"/>
    <s v="Mhalou A. Dimasuhid_x000a_Rogelio Z. Villaruel"/>
    <s v="NTTC No. 232107611200321_x000a_NTTC No. 222207461200531"/>
    <s v="5/2/2028_x000a_10/20/2027"/>
    <m/>
    <m/>
  </r>
  <r>
    <s v="VII"/>
    <x v="2"/>
    <x v="1"/>
    <x v="60"/>
    <s v="Component"/>
    <s v="0746-0009"/>
    <x v="309"/>
    <m/>
    <s v="Betty Cernol-McCann, Ph.D., Rpsy, CSSP / President"/>
    <s v="Dumaguete City, Negros Oriental"/>
    <n v="9.3119668633415102"/>
    <n v="123.307381919685"/>
    <s v="(035) 422-6002"/>
    <s v="tevec@su.edu.ph and blanchiemutzurrum@su.edu.ph"/>
    <s v="Private"/>
    <x v="6"/>
    <s v="WTR-MTP"/>
    <x v="9"/>
    <x v="41"/>
    <s v="NC II"/>
    <s v="232 Hours"/>
    <s v="WTR No. MTP-202407AFFOAP212-023"/>
    <d v="2024-04-11T00:00:00"/>
    <d v="2028-08-03T00:00:00"/>
    <s v="Dorcas S. Panangganan"/>
    <s v="NTTC No. 211707461200460"/>
    <d v="2026-11-08T00:00:00"/>
    <m/>
    <m/>
  </r>
  <r>
    <s v="VII"/>
    <x v="2"/>
    <x v="0"/>
    <x v="61"/>
    <s v="Component"/>
    <s v="0746-0016"/>
    <x v="317"/>
    <m/>
    <s v="Jesamyl D. Velasco - President"/>
    <s v="S. Villegas St., Poblacion, Guihulngan City, Negros Oriental"/>
    <n v="10.117938815715799"/>
    <n v="123.269641223158"/>
    <s v="09971879449 / _x000a_ 09198985063"/>
    <s v="znglobal.guihulngan@gmail.com"/>
    <s v="Private"/>
    <x v="0"/>
    <s v="WTR-MTP"/>
    <x v="4"/>
    <x v="231"/>
    <s v="NC II"/>
    <s v="120 hours"/>
    <s v="WTR No. MTP-202407HHCHIL208-024"/>
    <d v="2024-04-23T00:00:00"/>
    <d v="2029-02-16T00:00:00"/>
    <s v="Rodelo T. Cabilin"/>
    <s v="NTTC No. 201909721200116"/>
    <d v="2025-03-02T00:00:00"/>
    <m/>
    <m/>
  </r>
  <r>
    <s v="VII"/>
    <x v="2"/>
    <x v="1"/>
    <x v="60"/>
    <s v="Component"/>
    <s v="0746-0013"/>
    <x v="316"/>
    <m/>
    <s v="Jesila A. Ocariza - Center Administrator"/>
    <s v="Barangay Candau-ay, Dumaguete City, Negros Oriental"/>
    <n v="9.3212505603453"/>
    <n v="123.259606360169"/>
    <s v="(035) 422-9481"/>
    <s v="ptc.dumaguete@tesda.gov.ph"/>
    <s v="Public"/>
    <x v="1"/>
    <s v="WTR"/>
    <x v="7"/>
    <x v="14"/>
    <s v="NC III"/>
    <s v="438 Hours"/>
    <s v="WTR No. 20240746SOCBKP307049"/>
    <d v="2024-04-25T00:00:00"/>
    <d v="2029-04-26T00:00:00"/>
    <s v="Michelle M. Tumulak"/>
    <s v="NTTC No. 222207461300409"/>
    <d v="2027-05-04T00:00:00"/>
    <m/>
    <m/>
  </r>
  <r>
    <s v="VII"/>
    <x v="2"/>
    <x v="1"/>
    <x v="60"/>
    <s v="Component"/>
    <s v="0746-0026"/>
    <x v="330"/>
    <m/>
    <s v="Gelend Q. Talahuron, CFMP, MBA , President"/>
    <s v="Brgy. Daro, Dumaguete City, Negros Oriental"/>
    <n v="9.31799568528516"/>
    <n v="123.29410389622301"/>
    <s v="09178404428"/>
    <s v="gelendqtalahuron@su.edu.ph"/>
    <s v="Private"/>
    <x v="0"/>
    <s v="RTP"/>
    <x v="5"/>
    <x v="257"/>
    <m/>
    <s v="100 Hours"/>
    <s v="NTR No. 202407460005"/>
    <d v="2024-05-31T00:00:00"/>
    <d v="2029-06-01T00:00:00"/>
    <s v="Joven B. Garbin"/>
    <s v="TMC No. 19072201033714"/>
    <d v="2024-09-06T00:00:00"/>
    <m/>
    <m/>
  </r>
  <r>
    <s v="VII"/>
    <x v="2"/>
    <x v="1"/>
    <x v="60"/>
    <s v="Component"/>
    <s v="0746-0021"/>
    <x v="325"/>
    <s v="(Formerly: Teamskills School for Culinary Arts and Hospitality Management, Inc.)"/>
    <s v="Ariel D. Ronato, D.B.A. - President/CEO"/>
    <s v="3rd Floor, Cecilia Building, Capitol Area, North Road, Daro, Dumaguete City, Negros Oriental"/>
    <n v="9.3140981222403596"/>
    <n v="123.303462768911"/>
    <s v="(035) 4226159 /_x000a_ 09175535507 / 09989788731"/>
    <s v="info@team-skills.com     _x000a_teamskills.acenter@gmail.com"/>
    <s v="Private"/>
    <x v="0"/>
    <s v="WTR-MTP"/>
    <x v="0"/>
    <x v="248"/>
    <m/>
    <s v="178 Hours"/>
    <s v="WTR No. MTP-202407TRSBRT213-029"/>
    <d v="2024-06-06T00:00:00"/>
    <d v="2029-01-19T00:00:00"/>
    <s v="Ariel C. Ronato_x000a_Tina M. Ronato_x000a_Elrey Elmoore C. Abella_x000a_Angelo S. Salvoro"/>
    <s v="NTTC No. 221907461200032_x000a_NTTC No. 222207461200165_x000a_NTTC No. 232107461200262_x000a_NTTC No. 232307461200554"/>
    <s v="1/9/2027_x000a_2/2/2027_x000a_9/25/2027_x000a_6/4/2028"/>
    <m/>
    <m/>
  </r>
  <r>
    <s v="VII"/>
    <x v="2"/>
    <x v="1"/>
    <x v="60"/>
    <s v="Component"/>
    <s v="0746-0026"/>
    <x v="330"/>
    <m/>
    <s v="Gelend Q. Talahuron, CFMP, MBA , President"/>
    <s v="Brgy. Daro, Dumaguete City, Negros Oriental"/>
    <n v="9.31799568528516"/>
    <n v="123.29410389622301"/>
    <s v="09178404428"/>
    <s v="gelendqtalahuron@su.edu.ph"/>
    <s v="Private"/>
    <x v="0"/>
    <s v="RTP"/>
    <x v="5"/>
    <x v="258"/>
    <m/>
    <s v="200 Hours"/>
    <s v="NTR No. 202407460009"/>
    <d v="2024-07-05T00:00:00"/>
    <d v="2029-07-05T00:00:00"/>
    <s v="Joven B. Garbin"/>
    <s v="TMC No. 19072201033714"/>
    <d v="2024-09-06T00:00:00"/>
    <m/>
    <m/>
  </r>
  <r>
    <s v="VII"/>
    <x v="2"/>
    <x v="0"/>
    <x v="60"/>
    <s v="Component"/>
    <s v="0746-0030"/>
    <x v="12"/>
    <m/>
    <s v="Kristelle Lynne P. Ong, Center Manager"/>
    <s v="2/F, Doña Milagros Bldg., Sta. Rosa St., Dumaguete City, Negros Oriental"/>
    <n v="9.3040378500000003"/>
    <n v="123.3078172"/>
    <s v="035-4210834, 09362125218, '09088123684"/>
    <s v="kristelleong@yahoo.com"/>
    <s v="Private"/>
    <x v="0"/>
    <s v="WTR"/>
    <x v="0"/>
    <x v="0"/>
    <s v="NC III"/>
    <s v="188 Hours"/>
    <s v="WTR No. 20240746TRSEVM307079"/>
    <d v="2024-08-19T00:00:00"/>
    <d v="2029-08-20T00:00:00"/>
    <s v="Kristelle Lynne P. Ong_x000a_Ann Adeil V. Tubo_x000a_Donita C. Bensing"/>
    <s v="NTTC No. 232307221300292_x000a_NTTC No. 242407221300427_x000a_NTTC No. 242407221300426"/>
    <s v="3/16/2028_x000a_9/11/2026_x000a_4/19/2029"/>
    <m/>
    <m/>
  </r>
  <r>
    <s v="VII"/>
    <x v="2"/>
    <x v="0"/>
    <x v="60"/>
    <s v="Component"/>
    <s v="0746-0042"/>
    <x v="331"/>
    <m/>
    <s v="Rev. Fr. Nathaniel B. Gomez, Ph.D., President"/>
    <s v="Bishop Epifanio B. Surban Street, Poblacion 3, Dumaguete City, Negros Oriental, Philippines"/>
    <n v="9.3067438464635597"/>
    <n v="123.306546041947"/>
    <s v="(035) 225-7435 / 09177041230"/>
    <s v="presidentcosca@gmail.com"/>
    <s v="Private"/>
    <x v="6"/>
    <s v="WTR"/>
    <x v="4"/>
    <x v="322"/>
    <s v="NC II"/>
    <s v="960 Hours"/>
    <s v="WTR No. 20240746HHCBES206080"/>
    <d v="2024-08-20T00:00:00"/>
    <d v="2029-08-21T00:00:00"/>
    <s v="Regino H. Galindes_x000a_Troy Adrian L. Gerez"/>
    <s v="NTTC No. 242207221200446_x000a_NTTC No. 201907461200145"/>
    <d v="2024-08-29T00:00:00"/>
    <m/>
    <m/>
  </r>
  <r>
    <s v="VII"/>
    <x v="2"/>
    <x v="0"/>
    <x v="67"/>
    <s v="3rd"/>
    <s v="0746-0043"/>
    <x v="332"/>
    <m/>
    <s v="Jeshua A. Rodriguez, President"/>
    <s v="Brgy. Mansalaway, Cabcaban, Bindoy, Negros Oriental"/>
    <n v="9.8049506722512394"/>
    <n v="122.989301734403"/>
    <s v="09678360484"/>
    <s v="jeshuarodriguez1238@gmail.com_x000a_"/>
    <s v="Private"/>
    <x v="3"/>
    <s v="RTP"/>
    <x v="9"/>
    <x v="323"/>
    <s v="Level II"/>
    <s v="112 Hours"/>
    <s v="NTR No. 202407460017"/>
    <d v="2024-09-19T00:00:00"/>
    <d v="2029-09-20T00:00:00"/>
    <s v="Jeshua A. Rodriguez_x000a_Mario B. Vailoces_x000a_Alijah Gabriel Q. Palumar_x000a_Melchor A. Babor"/>
    <s v="ATI Certificate_x000a_"/>
    <s v="N/A"/>
    <m/>
    <m/>
  </r>
  <r>
    <s v="VII"/>
    <x v="2"/>
    <x v="1"/>
    <x v="59"/>
    <s v="Component"/>
    <s v="0746-0035"/>
    <x v="308"/>
    <m/>
    <s v="Ramon E. Calumpang, President"/>
    <s v="Km 50, National Highway (Near DPWH Weighbridge) Brgy. Tamisu, Bais City, Negros Oriental"/>
    <n v="9.6298747329917802"/>
    <n v="123.09790168273101"/>
    <s v="0977-180-7524"/>
    <s v="ramsarttamisubais@gmail.com"/>
    <s v="Private"/>
    <x v="0"/>
    <s v="WTR"/>
    <x v="2"/>
    <x v="7"/>
    <s v="NC II"/>
    <s v="196 hours"/>
    <s v="WTR No. 20240746ELCEIM215090"/>
    <d v="2024-09-25T00:00:00"/>
    <d v="2029-09-26T00:00:00"/>
    <s v="Francis E. Cadallo_x000a_Ramon E. Calumpang"/>
    <s v="NTTC No. 242107461200311_x000a_NTTC No. 232307461200265"/>
    <s v="3/19/2029_x000a_12/2/2027"/>
    <m/>
    <m/>
  </r>
  <r>
    <s v="VII"/>
    <x v="2"/>
    <x v="1"/>
    <x v="60"/>
    <s v="Component"/>
    <s v="0746-0013"/>
    <x v="316"/>
    <m/>
    <s v="Jesila A. Ocariza - Center Administrator"/>
    <s v="Barangay Candau-ay, Dumaguete City, Negros Oriental"/>
    <n v="9.3212505603453"/>
    <n v="123.259606360169"/>
    <s v="(035) 422-9481"/>
    <s v="ptc.dumaguete@tesda.gov.ph"/>
    <s v="Public"/>
    <x v="1"/>
    <s v="RTP"/>
    <x v="8"/>
    <x v="25"/>
    <s v="N/A"/>
    <s v="40 Hours"/>
    <s v="NTR No. 202407460019"/>
    <d v="2024-10-02T00:00:00"/>
    <d v="2029-10-03T00:00:00"/>
    <s v="Jesila A. Ocariza_x000a_Charisma L. Binondo_x000a_"/>
    <s v="TMC No. 20074601000024_x000a_TMC No. 24074601011781"/>
    <s v="9/29/2025_x000a_8/14/2059"/>
    <m/>
    <m/>
  </r>
  <r>
    <s v="VII"/>
    <x v="2"/>
    <x v="0"/>
    <x v="65"/>
    <s v="2nd"/>
    <s v="0746-0020"/>
    <x v="323"/>
    <m/>
    <s v="Ariel D. Ronato, D.B.A. - General Manager"/>
    <s v="Lower Purok Anahaw, Balugo, Sibulan, Negros Oriental"/>
    <n v="9.3618847235316807"/>
    <n v="123.239568751985"/>
    <s v="09189229143"/>
    <s v="ariel@teamskills.com"/>
    <s v="Private"/>
    <x v="0"/>
    <s v="RTP"/>
    <x v="9"/>
    <x v="321"/>
    <s v="Level II"/>
    <s v="176 Hours"/>
    <s v="NTR No. 202407460020"/>
    <d v="2024-10-04T00:00:00"/>
    <d v="2029-10-05T00:00:00"/>
    <s v="Joshua Z. Demerre_x000a_Ariel D. Ronato"/>
    <s v="ATI Certificate_x000a_"/>
    <s v="Not indicated"/>
    <m/>
    <m/>
  </r>
  <r>
    <s v="VII"/>
    <x v="2"/>
    <x v="0"/>
    <x v="60"/>
    <s v="Component"/>
    <s v="0746-0030"/>
    <x v="12"/>
    <m/>
    <s v="Kristelle Lynne P. Ong, Center Manager"/>
    <s v="2/F, Doña Milagros Bldg., Sta. Rosa St., Dumaguete City, Negros Oriental"/>
    <n v="9.3040378500000003"/>
    <n v="123.3078172"/>
    <s v="035-4210834, 09362125218, '09088123684"/>
    <s v="kristelleong@yahoo.com"/>
    <s v="Private"/>
    <x v="0"/>
    <s v="WTR-MTP"/>
    <x v="6"/>
    <x v="290"/>
    <s v="NC II"/>
    <s v="144 Hours"/>
    <s v="WTR No. MTP-202407ICTCCS214-045"/>
    <d v="2024-10-24T00:00:00"/>
    <d v="2029-03-18T00:00:00"/>
    <s v="Jelo R. Silvano_x000a_Ludy Mae G. Bulahan_x000a_Luchie B. Stemper, _x000a_Buena Asuncion D. San Marte, _x000a_Doinita C. Bensing,_x000a_Adell T. Pacudan"/>
    <s v="Not indicated"/>
    <s v="Not indicated"/>
    <m/>
    <m/>
  </r>
  <r>
    <s v="VII"/>
    <x v="2"/>
    <x v="1"/>
    <x v="59"/>
    <s v="Component"/>
    <s v="0746-0035"/>
    <x v="308"/>
    <m/>
    <s v="Ramon E. Calumpang, President"/>
    <s v="Km 50, National Highway (Near DPWH Weighbridge) Brgy. Tamisu, Bais City, Negros Oriental"/>
    <n v="9.6298747329917802"/>
    <n v="123.09790168273101"/>
    <s v="0977-180-7524"/>
    <s v="ramsarttamisubais@gmail.com"/>
    <s v="Private"/>
    <x v="0"/>
    <s v="WTR"/>
    <x v="9"/>
    <x v="150"/>
    <s v="NC II"/>
    <s v="239 Hours"/>
    <s v="WTR No. 20240746AFFAGE217102"/>
    <d v="2024-11-04T00:00:00"/>
    <d v="2029-11-05T00:00:00"/>
    <s v="Zenaida D. Calumpang_x000a_"/>
    <s v="NTTC No. 222107461200094_x000a_"/>
    <d v="2026-10-16T00:00:00"/>
    <m/>
    <m/>
  </r>
  <r>
    <s v="VII"/>
    <x v="2"/>
    <x v="1"/>
    <x v="59"/>
    <s v="Component"/>
    <s v="0746-0035"/>
    <x v="308"/>
    <m/>
    <s v="Ramon E. Calumpang, President"/>
    <s v="Km 50, National Highway (Near DPWH Weighbridge) Brgy. Tamisu, Bais City, Negros Oriental"/>
    <n v="9.6298747329917802"/>
    <n v="123.09790168273101"/>
    <s v="0977-180-7524"/>
    <s v="ramsarttamisubais@gmail.com"/>
    <s v="Private"/>
    <x v="0"/>
    <s v="WTR"/>
    <x v="7"/>
    <x v="14"/>
    <s v="NC III"/>
    <s v="438 Hours"/>
    <s v="WTR No. 20240746SOCBKP307103"/>
    <d v="2024-11-15T00:00:00"/>
    <d v="2029-11-16T00:00:00"/>
    <s v="Ruel K. Toroy"/>
    <s v="NTTC No. 242307461300399"/>
    <d v="2029-05-26T00:00:00"/>
    <m/>
    <m/>
  </r>
  <r>
    <s v="VII"/>
    <x v="2"/>
    <x v="1"/>
    <x v="60"/>
    <s v="Component"/>
    <s v="0746-0010"/>
    <x v="297"/>
    <m/>
    <s v="Maria Luz-Cole Havranek, President_x000a_"/>
    <s v="Room 201 and 203, Bandera Bldg., Cervantes St., Brgy. Poblacion 8, Dumaguete City, Negros Oriental"/>
    <n v="9.3019337360000005"/>
    <n v="123.3040585"/>
    <s v="(035)4221944"/>
    <s v="clbci.techvoc@gmail.com"/>
    <s v="Private"/>
    <x v="0"/>
    <s v="WTR"/>
    <x v="7"/>
    <x v="264"/>
    <s v="NC II"/>
    <s v="421 Hours"/>
    <s v="WTR No. 20240746SOCBCN220104"/>
    <d v="2024-11-15T00:00:00"/>
    <d v="2029-11-16T00:00:00"/>
    <s v="Myra A. Umbac"/>
    <s v="NTTC No. 242007461200539"/>
    <d v="2027-02-21T00:00:00"/>
    <m/>
    <m/>
  </r>
  <r>
    <s v="VII"/>
    <x v="2"/>
    <x v="1"/>
    <x v="60"/>
    <s v="Component"/>
    <s v="0746-0022"/>
    <x v="305"/>
    <s v="(Formerly: FOUR WD COMPUTER TRAINING CENTER, INC.)"/>
    <s v="Dr. Delma P. Manila, DPA, CESO V / President"/>
    <s v="E.J. Blanco Drive Extension, Brgy. Daro, Dumaguete City, Negros Oriental"/>
    <n v="9.3193351598398095"/>
    <n v="123.291219076906"/>
    <s v="(035) 4229728 / 2259170 / 4226341 / 4224605 / 09177008455"/>
    <s v="mdctechvoc@gmail.com "/>
    <s v="Private"/>
    <x v="0"/>
    <s v="WTR-MTP"/>
    <x v="8"/>
    <x v="63"/>
    <s v="Level I"/>
    <s v="264 Hours"/>
    <s v="WTR No. MTP-202407TVETRM111-049"/>
    <d v="2024-11-19T00:00:00"/>
    <d v="2028-08-02T00:00:00"/>
    <s v="Margielen P. Alcoreza_x000a_Emmalyn B. Carreon_x000a_Edlyn P. Casal"/>
    <s v="TMC No. 20074601000019_x000a_TMC No. 23074601000012_x000a_TMC No. 23074601012100"/>
    <s v="7/1/2025_x000a_2/19/2028_x000a_6/1/2028"/>
    <m/>
    <m/>
  </r>
  <r>
    <s v="VII"/>
    <x v="2"/>
    <x v="2"/>
    <x v="63"/>
    <s v="4th"/>
    <s v="0746-0034"/>
    <x v="313"/>
    <m/>
    <s v="Rogelio Z. Villaruel, TVI Head_x000a_"/>
    <s v="South National Highway KM20, Barangay Maayongtubig, Dauin, Negros Oriental"/>
    <n v="9.1587227003540193"/>
    <n v="123.240637238489"/>
    <s v="(035) 2251578/ 0915-6825172"/>
    <s v="wmadgte@gmail.com"/>
    <s v="Private"/>
    <x v="0"/>
    <s v="WTR"/>
    <x v="0"/>
    <x v="2"/>
    <s v="NC II"/>
    <s v="76 hours"/>
    <s v="WTR No. 20240746TRSTPS215108"/>
    <d v="2024-11-21T00:00:00"/>
    <d v="2029-11-22T00:00:00"/>
    <s v="Gemma D. Adovo"/>
    <s v="NTTC No. 222207121200400"/>
    <d v="2025-02-08T00:00:00"/>
    <m/>
    <m/>
  </r>
  <r>
    <s v="VII"/>
    <x v="2"/>
    <x v="1"/>
    <x v="60"/>
    <s v="Component"/>
    <s v="0746-0003"/>
    <x v="307"/>
    <m/>
    <s v="Giovanni B. Narciso M. Eng., Point Person_x000a_"/>
    <s v="Talay, Dumaguete City, Negros Oriental"/>
    <n v="9.2972666487648397"/>
    <n v="123.269567051984"/>
    <s v="(035) 4212515/ 420-0302"/>
    <s v="pistctesda@gmail.com_x000a_"/>
    <s v="Public"/>
    <x v="4"/>
    <s v="WTR"/>
    <x v="3"/>
    <x v="9"/>
    <s v="NC II"/>
    <s v="118 Hours"/>
    <s v="WTR No. 20240746ALTDRV204109"/>
    <d v="2024-11-25T00:00:00"/>
    <d v="2029-11-26T00:00:00"/>
    <s v="Jerome A. Zamora"/>
    <s v="NTTC No. 212007461200057"/>
    <d v="2025-12-17T00:00:00"/>
    <m/>
    <m/>
  </r>
  <r>
    <s v="VII"/>
    <x v="2"/>
    <x v="1"/>
    <x v="60"/>
    <s v="Component"/>
    <s v="0746-0022"/>
    <x v="305"/>
    <m/>
    <s v="Dr. Delma P. Manila, DPA, CESO V / President"/>
    <s v="E.J. Blanco Drive Extension, Brgy. Daro, Dumaguete City, Negros Oriental"/>
    <n v="9.3193351598398095"/>
    <n v="123.291219076906"/>
    <s v="(035) 4229728 / 2259170 / 4226341 / 4224605 / 09177008455"/>
    <s v="mdctechvoc@gmail.com "/>
    <s v="Private"/>
    <x v="0"/>
    <s v="WTR-MTP"/>
    <x v="0"/>
    <x v="39"/>
    <s v="NC I"/>
    <s v="141 hours"/>
    <s v="WTR No. MTP-202407TRSBPP209-050"/>
    <d v="2024-11-27T00:00:00"/>
    <d v="2029-01-19T00:00:00"/>
    <s v="Margielen P. Alcoreza _x000a_Baby Jean S. Baligasa _x000a_Gina A. Ronidna"/>
    <s v="NTTC No. 202007461200343_x000a_NTTC No. 221807461200501_x000a_NTTC No. 221707461200014"/>
    <s v="6/24/2025_x000a_10/6/2027_x000a_5/30/2026"/>
    <m/>
    <m/>
  </r>
  <r>
    <s v="VII"/>
    <x v="2"/>
    <x v="1"/>
    <x v="60"/>
    <s v="Component"/>
    <s v="0746-0022"/>
    <x v="305"/>
    <m/>
    <s v="Dr. Delma P. Manila, DPA, CESO V / President"/>
    <s v="E.J. Blanco Drive Extension, Brgy. Daro, Dumaguete City, Negros Oriental"/>
    <n v="9.3193351598398095"/>
    <n v="123.291219076906"/>
    <s v="(035) 4229728 / 2259170 / 4226341 / 4224605 / 09177008455"/>
    <s v="mdctechvoc@gmail.com "/>
    <s v="Private"/>
    <x v="0"/>
    <s v="WTR-MTP"/>
    <x v="7"/>
    <x v="44"/>
    <s v="NC III"/>
    <s v="438 Hours"/>
    <s v="WTR No. MTP-202407SOCBKP307-051"/>
    <d v="2024-11-27T00:00:00"/>
    <d v="2029-05-27T00:00:00"/>
    <s v="Delma P. Manila"/>
    <s v="NTTC No. 242207461300083"/>
    <d v="2028-06-06T00:00:00"/>
    <m/>
    <m/>
  </r>
  <r>
    <s v="VII"/>
    <x v="2"/>
    <x v="0"/>
    <x v="65"/>
    <s v="2nd"/>
    <s v="0746-0020"/>
    <x v="323"/>
    <m/>
    <s v="Ariel C. Ronato, General Manager/Owner_x000a_"/>
    <s v="Lower Purok Anahaw, Balugo, Sibulan, Negros Oriental"/>
    <n v="9.3619058953952692"/>
    <n v="123.23957948272999"/>
    <s v="0918-9229-143_x000a_"/>
    <s v="ariel@teamskills.com"/>
    <s v="Private"/>
    <x v="3"/>
    <s v="RTP"/>
    <x v="9"/>
    <x v="64"/>
    <s v="Level II"/>
    <s v="96 hours"/>
    <s v="NTR No. 202407460031"/>
    <d v="2024-12-02T00:00:00"/>
    <d v="2029-12-03T00:00:00"/>
    <s v="Joshua Z. Demerre_x000a_Ariel D. Ronato_x000a_Alberto Marcelino Faburada Jr._x000a_Lizel M. Gomez_x000a_"/>
    <s v="_x000a_ATI Certificate_x000a__x000a_TMC No. 23074601000034"/>
    <s v="_x000a_N/A_x000a__x000a_4/17/2028"/>
    <m/>
    <m/>
  </r>
  <r>
    <s v="VII"/>
    <x v="2"/>
    <x v="0"/>
    <x v="65"/>
    <s v="2nd"/>
    <s v="0746-0044"/>
    <x v="333"/>
    <m/>
    <s v="Cindy A. Remotina, Administrative Officer_x000a_"/>
    <s v="Purok 1, Barangay Agan-an, Sibulan, Negros Oriental 6201_x000a_"/>
    <n v="9.3361194555765294"/>
    <n v="123.301361595554"/>
    <s v="0936-315-1339_x000a_"/>
    <s v="bndenglish888@gmail.com"/>
    <s v="Private"/>
    <x v="0"/>
    <s v="RTP"/>
    <x v="5"/>
    <x v="58"/>
    <m/>
    <s v="100 Hours"/>
    <s v="NTR No. 202407460032"/>
    <d v="2024-12-06T00:00:00"/>
    <d v="2029-12-07T00:00:00"/>
    <s v="Ruth Ann C. Jabalde"/>
    <s v="TMC No. 20074601000008"/>
    <d v="2025-02-25T00:00:00"/>
    <m/>
    <m/>
  </r>
  <r>
    <s v="VII"/>
    <x v="2"/>
    <x v="1"/>
    <x v="60"/>
    <s v="Component"/>
    <s v="0746-0013"/>
    <x v="316"/>
    <m/>
    <s v="Jesila A. Ocariza - Center Administrator"/>
    <s v="Barangay Candau-ay, Dumaguete City, Negros Oriental"/>
    <n v="9.3212505603453"/>
    <n v="123.259606360169"/>
    <s v="(035) 422-9481"/>
    <s v="ptc.dumaguete@tesda.gov.ph"/>
    <s v="Public"/>
    <x v="1"/>
    <s v="WTR-MTP"/>
    <x v="8"/>
    <x v="63"/>
    <s v="Level I"/>
    <s v="364 Hours"/>
    <s v="WTR No. MTP-202407TVETRM111-052"/>
    <d v="2024-12-02T00:00:00"/>
    <d v="2027-09-07T00:00:00"/>
    <s v="Margielen P. Alcoreza_x000a_Emmalyn B. Carreon_x000a_Edlyn P. Casal"/>
    <s v="TMC No. 20074601000019_x000a_TMC No. 23074601000012_x000a_TMC No. 23074601012100"/>
    <s v="6/24/2025_x000a_2/19/2028_x000a_6/1/2028"/>
    <m/>
    <m/>
  </r>
  <r>
    <s v="VII"/>
    <x v="2"/>
    <x v="1"/>
    <x v="62"/>
    <s v="Component"/>
    <s v="0746-0033"/>
    <x v="304"/>
    <m/>
    <s v="Jotham J, Tanasan - President"/>
    <s v="Buli-buli, Banga, Bayawan City, Negros Oriental"/>
    <n v="9.3889091078392894"/>
    <n v="122.795545509717"/>
    <s v="0955-3906135"/>
    <s v="joeltessfarm@yahoo.com"/>
    <s v="Private"/>
    <x v="3"/>
    <s v="RTP"/>
    <x v="9"/>
    <x v="64"/>
    <s v="Level II"/>
    <s v="96 hours"/>
    <s v="NTR No. 202407460033"/>
    <d v="2024-12-10T00:00:00"/>
    <d v="2029-12-11T00:00:00"/>
    <s v="Jotham J. Tanasan"/>
    <s v="ATI Certificate"/>
    <s v="Not indicated"/>
    <m/>
    <m/>
  </r>
  <r>
    <s v="VII"/>
    <x v="2"/>
    <x v="1"/>
    <x v="62"/>
    <s v="Component"/>
    <s v="0746-0033"/>
    <x v="304"/>
    <m/>
    <s v="Jotham J, Tanasan - President"/>
    <s v="Buli-buli, Banga, Bayawan City, Negros Oriental"/>
    <n v="9.3889091078392894"/>
    <n v="122.795545509717"/>
    <s v="0955-3906135"/>
    <s v="joeltessfarm@yahoo.com"/>
    <s v="Private"/>
    <x v="3"/>
    <s v="RTP"/>
    <x v="9"/>
    <x v="323"/>
    <s v="Level II"/>
    <s v="112 Hours"/>
    <s v="NTR No. 202407460034"/>
    <d v="2024-12-10T00:00:00"/>
    <d v="2029-12-11T00:00:00"/>
    <s v="Jotham J. Tanasan"/>
    <s v="ATI Certificate"/>
    <s v="Not indicated"/>
    <m/>
    <m/>
  </r>
  <r>
    <s v="VII"/>
    <x v="2"/>
    <x v="1"/>
    <x v="62"/>
    <s v="Component"/>
    <s v="0746-0045"/>
    <x v="334"/>
    <m/>
    <s v="Elma C. Tanasan, President_x000a_"/>
    <s v="Sitio Buli Buli Banga, City of Bayawan (Tulong), Negros Oriental, Region VII (Central Visayas), 6221_x000a_"/>
    <n v="9.3888007383951795"/>
    <n v="122.79562694427899"/>
    <s v="0916-763-2822_x000a_"/>
    <s v="atstaci2023@gmail.com_x000a_"/>
    <s v="Private"/>
    <x v="0"/>
    <s v="WTR"/>
    <x v="9"/>
    <x v="150"/>
    <s v="NC II"/>
    <s v="239 Hours"/>
    <s v="WTR No. 20240746AFFAGE217113"/>
    <d v="2024-12-13T00:00:00"/>
    <d v="2029-12-14T00:00:00"/>
    <s v="Kenneth John Baliquig"/>
    <s v="NTTC No. 242407461200405"/>
    <d v="2029-05-30T00:00:00"/>
    <m/>
    <m/>
  </r>
  <r>
    <s v="VII"/>
    <x v="2"/>
    <x v="1"/>
    <x v="62"/>
    <s v="Component"/>
    <s v="0746-0045"/>
    <x v="334"/>
    <m/>
    <s v="Elma C. Tanasan, President_x000a_"/>
    <s v="Sitio Buli Buli Banga, City of Bayawan (Tulong), Negros Oriental, Region VII (Central Visayas), 6221_x000a_"/>
    <n v="9.3888007383951795"/>
    <n v="122.79562694427899"/>
    <s v="0916-763-2822_x000a_"/>
    <s v="atstaci2023@gmail.com_x000a_"/>
    <s v="Private"/>
    <x v="0"/>
    <s v="WTR"/>
    <x v="3"/>
    <x v="9"/>
    <s v="NC II"/>
    <s v="118 Hours"/>
    <s v="WTR No. 20240746ALTDRV204114"/>
    <d v="2024-12-13T00:00:00"/>
    <d v="2029-12-14T00:00:00"/>
    <s v="Kenneth John Baliquig"/>
    <s v="NTTC No. 242407461200403_x000a_"/>
    <d v="2027-09-02T00:00:00"/>
    <m/>
    <m/>
  </r>
  <r>
    <s v="VII"/>
    <x v="2"/>
    <x v="1"/>
    <x v="62"/>
    <s v="Component"/>
    <s v="0746-0045"/>
    <x v="334"/>
    <m/>
    <s v="Elma C. Tanasan, President_x000a_"/>
    <s v="Sitio Buli Buli Banga, City of Bayawan (Tulong), Negros Oriental, Region VII (Central Visayas), 6221_x000a_"/>
    <n v="9.3888007383951795"/>
    <n v="122.79562694427899"/>
    <s v="0916-763-2822_x000a_"/>
    <s v="atstaci2023@gmail.com_x000a_"/>
    <s v="Private"/>
    <x v="0"/>
    <s v="WTR"/>
    <x v="7"/>
    <x v="14"/>
    <s v="NC III"/>
    <s v="438 Hours"/>
    <s v="WTR No. 20240746SOCBKP307115_x000a_"/>
    <d v="2024-12-16T00:00:00"/>
    <d v="2029-12-17T00:00:00"/>
    <s v="Kenneth John Baliquig"/>
    <s v="NTTC No. 242407461300402_x000a_"/>
    <d v="2027-03-11T00:00:00"/>
    <m/>
    <m/>
  </r>
  <r>
    <s v="VII"/>
    <x v="2"/>
    <x v="1"/>
    <x v="60"/>
    <s v="Component"/>
    <s v="0746-0011"/>
    <x v="314"/>
    <m/>
    <s v="Annabelle C. Vidal, Administrator_x000a_"/>
    <s v="206 West Rovira Road Pulantubig Dumaguete City Negros Oriental 6200"/>
    <n v="9.3263962717227002"/>
    <n v="123.297094098249"/>
    <s v="(035) 422-8378 / 09063135543_x000a_"/>
    <s v="stoninotrainingandassessment@gmail.com_x000a_"/>
    <s v="Private"/>
    <x v="0"/>
    <s v="WTR"/>
    <x v="9"/>
    <x v="150"/>
    <s v="NC II"/>
    <s v="239 Hours"/>
    <s v="WTR No. 20240746AFFAGE217116"/>
    <d v="2024-12-16T00:00:00"/>
    <d v="2029-12-17T00:00:00"/>
    <s v="Richie B. Bungart"/>
    <s v="NTTC No. 221707461200186"/>
    <d v="2026-10-16T00:00:00"/>
    <m/>
    <m/>
  </r>
  <r>
    <s v="VII"/>
    <x v="2"/>
    <x v="1"/>
    <x v="60"/>
    <s v="Component"/>
    <s v="0746-0011"/>
    <x v="314"/>
    <m/>
    <s v="Annabelle C. Vidal, Administrator_x000a_"/>
    <s v="206 West Rovira Road Pulantubig Dumaguete City Negros Oriental 6200"/>
    <n v="9.3263962717227002"/>
    <n v="123.297094098249"/>
    <s v="(035) 422-8378 / 09063135543_x000a_"/>
    <s v="stoninotrainingandassessment@gmail.com_x000a_"/>
    <s v="Private"/>
    <x v="0"/>
    <s v="WTR"/>
    <x v="0"/>
    <x v="1"/>
    <s v="NC II"/>
    <s v="356 Hours"/>
    <s v="WTR No. 20240746TRSFBS213117"/>
    <d v="2024-12-16T00:00:00"/>
    <d v="2029-12-17T00:00:00"/>
    <s v="Richie B. Bungart"/>
    <s v="NTTC No. 232307461200523_x000a_"/>
    <d v="2028-11-08T00:00:00"/>
    <m/>
    <m/>
  </r>
  <r>
    <s v="VII"/>
    <x v="2"/>
    <x v="1"/>
    <x v="60"/>
    <s v="Component"/>
    <s v="0746-0013"/>
    <x v="316"/>
    <m/>
    <s v="Jesila A. Ocariza - Center Administrator"/>
    <s v="Barangay Candau-ay, Dumaguete City, Negros Oriental"/>
    <n v="9.3212505603453"/>
    <n v="123.259606360169"/>
    <s v="(035) 422-9481"/>
    <s v="ptc.dumaguete@tesda.gov.ph"/>
    <s v="Public"/>
    <x v="1"/>
    <s v="RTP"/>
    <x v="6"/>
    <x v="256"/>
    <s v="Level III"/>
    <s v="275 Hours"/>
    <s v="NTR No. 202407460036"/>
    <d v="2024-12-27T00:00:00"/>
    <d v="2029-12-28T00:00:00"/>
    <s v="Charisma L. Binondo_x000a_Joshua I. Delos Reyes_x000a_"/>
    <s v="TMC No. 24074601011781_x000a_TMC No. 22072201040576"/>
    <s v="August 14, 2029_x000a_September 24, 2027"/>
    <m/>
    <m/>
  </r>
  <r>
    <s v="VII"/>
    <x v="2"/>
    <x v="1"/>
    <x v="60"/>
    <s v="Component"/>
    <s v="0746-0013"/>
    <x v="316"/>
    <m/>
    <s v="Jesila A. Ocariza - Center Administrator"/>
    <s v="Barangay Candau-ay, Dumaguete City, Negros Oriental"/>
    <n v="9.3212505603453"/>
    <n v="123.259606360169"/>
    <s v="(035) 422-9481"/>
    <s v="ptc.dumaguete@tesda.gov.ph"/>
    <s v="Public"/>
    <x v="1"/>
    <s v="RTP"/>
    <x v="13"/>
    <x v="65"/>
    <s v="Level IV"/>
    <s v="275 Hours"/>
    <s v="NTR No. 202407460037"/>
    <d v="2024-12-27T00:00:00"/>
    <d v="2029-12-28T00:00:00"/>
    <s v="Jesila A. Ocariza"/>
    <s v="TMC No. 20074601000024"/>
    <d v="2025-09-29T00:00:00"/>
    <m/>
    <m/>
  </r>
  <r>
    <s v="VII"/>
    <x v="2"/>
    <x v="1"/>
    <x v="60"/>
    <s v="Component"/>
    <s v="0746-0022"/>
    <x v="305"/>
    <m/>
    <m/>
    <s v="E.J. Blanco Drive Extension, Brgy. Daro, Dumaguete City, Negros Oriental"/>
    <n v="9.3193351598398095"/>
    <n v="123.291219076906"/>
    <s v="(035) 4229728 / 2259170 / 4226341 / 4224605 / 09177008455"/>
    <m/>
    <s v="Private"/>
    <x v="0"/>
    <s v="WTR"/>
    <x v="8"/>
    <x v="15"/>
    <s v="Level I"/>
    <s v="264 Hours"/>
    <s v="WTR No. 20180746TVETTVT111003"/>
    <d v="2018-01-03T00:00:00"/>
    <d v="2028-08-02T00:00:00"/>
    <s v="Edlyn P. Casal, _x000a_Margielen P. Alcoreza"/>
    <s v="TMC No. 20074601000019 _x000a_TMC No. 23074601012100"/>
    <s v="6/24/2025_x000a_6/1/2028"/>
    <m/>
    <m/>
  </r>
  <r>
    <s v="VII"/>
    <x v="2"/>
    <x v="1"/>
    <x v="60"/>
    <s v="Component"/>
    <s v="0746-0026"/>
    <x v="330"/>
    <m/>
    <s v="Gelend Q. Talahuron, CFMP, MBA , President"/>
    <s v="Brgy. Daro, Dumaguete City, Negros Oriental"/>
    <n v="9.31799568528516"/>
    <n v="123.29410389622301"/>
    <s v="09178404428"/>
    <s v="gelendqtalahuron@su.edu.ph"/>
    <s v="Private"/>
    <x v="0"/>
    <s v="RTP"/>
    <x v="5"/>
    <x v="259"/>
    <s v="N/A"/>
    <s v="200 Hours"/>
    <s v="NTR No. 202407460012"/>
    <d v="2024-07-29T00:00:00"/>
    <d v="2029-07-30T00:00:00"/>
    <s v="Joven B. Garbin"/>
    <s v="TMC No. 19072201033714"/>
    <d v="2024-09-06T00:00:00"/>
    <m/>
    <m/>
  </r>
  <r>
    <s v="VII"/>
    <x v="2"/>
    <x v="1"/>
    <x v="60"/>
    <s v="Component"/>
    <s v="0746-0011"/>
    <x v="314"/>
    <m/>
    <s v="Annabelle C. Vidal, School Administrator"/>
    <s v="206 West Rovira Road Pulantubig Dumaguete City Negros Oriental 6200"/>
    <n v="9.3263781532224002"/>
    <n v="123.297067694313"/>
    <s v="(035) 422-8378 / 09063135543"/>
    <s v="stoninotrainingandassessment@gmail.com"/>
    <s v="Private"/>
    <x v="0"/>
    <s v="WTR-MTP"/>
    <x v="4"/>
    <x v="252"/>
    <s v="NC II"/>
    <s v="786 Hours"/>
    <s v="WTR No. MTP-202507HHCCGV207-003"/>
    <d v="2025-01-17T00:00:00"/>
    <d v="2028-08-10T00:00:00"/>
    <s v="Jurez Lilybeth Z. Fernandez"/>
    <s v="NTTC No. 242207461200717"/>
    <d v="2029-02-28T00:00:00"/>
    <m/>
    <m/>
  </r>
  <r>
    <s v="VII"/>
    <x v="2"/>
    <x v="1"/>
    <x v="60"/>
    <s v="Component"/>
    <s v="0746-0009"/>
    <x v="335"/>
    <m/>
    <s v="Betty C. McCann, Ph.D., Rpsy, CSSP, President_x000a_"/>
    <s v="Leopoldo T. Ruiz Administration Hall, Silliman University, Hibbard Avenue, Dumaguete City, Philippines_x000a_"/>
    <n v="9.3118850897358794"/>
    <n v="123.30727830971701"/>
    <s v="(035) 422-6002"/>
    <s v="saite@su.edu.ph _x000a__x000a_"/>
    <s v="Private"/>
    <x v="6"/>
    <s v="WTR"/>
    <x v="9"/>
    <x v="150"/>
    <s v="NC II"/>
    <s v="239 Hours"/>
    <s v="WTR No. 20250746AFFAGE217013_x000a_"/>
    <d v="2025-02-17T00:00:00"/>
    <d v="2030-02-18T00:00:00"/>
    <s v="Emmalyn B. Carreon _x000a_ Blanchie M. Utzurrum"/>
    <s v="NTTC No. 221707461200239_x000a_ NTTC No. 252407461200043"/>
    <s v="10/16/2026_x000a_ 8/2/2029"/>
    <m/>
    <m/>
  </r>
  <r>
    <s v="VII"/>
    <x v="2"/>
    <x v="1"/>
    <x v="60"/>
    <s v="Component"/>
    <s v="0746-0009"/>
    <x v="335"/>
    <m/>
    <s v="Betty C. McCann, Ph.D., Rpsy, CSSP, President_x000a_"/>
    <s v="Leopoldo T. Ruiz Administration Hall, Silliman University, Hibbard Avenue, Dumaguete City, Philippines_x000a_"/>
    <n v="9.3118850897358794"/>
    <n v="123.30727830971701"/>
    <s v="(035) 422-6002"/>
    <s v="saite@su.edu.ph _x000a__x000a_"/>
    <s v="Private"/>
    <x v="6"/>
    <s v="WTR"/>
    <x v="8"/>
    <x v="15"/>
    <s v="Level I"/>
    <s v="264 Hours"/>
    <s v="WTR No. 20250746TVETRM111014_x000a_"/>
    <d v="2025-02-17T00:00:00"/>
    <d v="2030-02-18T00:00:00"/>
    <s v="Emmalyn B. Carreon"/>
    <s v="TMC No. 23074601000012"/>
    <d v="2028-02-19T00:00:00"/>
    <m/>
    <m/>
  </r>
  <r>
    <s v="VII"/>
    <x v="2"/>
    <x v="1"/>
    <x v="60"/>
    <s v="Component"/>
    <s v="0746-0009"/>
    <x v="335"/>
    <m/>
    <s v="Betty C. McCann, Ph.D., Rpsy, CSSP, President_x000a_"/>
    <s v="Leopoldo T. Ruiz Administration Hall, Silliman University, Hibbard Avenue, Dumaguete City, Philippines_x000a_"/>
    <n v="9.3118850897358794"/>
    <n v="123.30727830971701"/>
    <s v="(035) 422-6002"/>
    <s v="saite@su.edu.ph _x000a__x000a_"/>
    <s v="Private"/>
    <x v="6"/>
    <s v="WTR"/>
    <x v="7"/>
    <x v="14"/>
    <s v="NC III"/>
    <s v="438 Hours"/>
    <s v="WTR No. 20250746SOCBKP307015_x000a_"/>
    <d v="2025-02-18T00:00:00"/>
    <d v="2030-02-19T00:00:00"/>
    <s v="Richie B. Bungart"/>
    <s v="NTTC No. 232307461300112"/>
    <d v="2028-01-25T00:00:00"/>
    <m/>
    <m/>
  </r>
  <r>
    <s v="VII"/>
    <x v="2"/>
    <x v="1"/>
    <x v="60"/>
    <s v="Component"/>
    <s v="0746-0046"/>
    <x v="336"/>
    <m/>
    <s v="Betty C. McCann, Ph.D., Rpsy, CSSP, President_x000a_"/>
    <s v="Brgy. Bantayan, Dumaguete City, Negros Oriental"/>
    <n v="9.3309646154775194"/>
    <n v="123.307569068541"/>
    <s v="(035) 422-6002"/>
    <s v="saite@su.edu.ph"/>
    <s v="Private"/>
    <x v="3"/>
    <s v="WTR"/>
    <x v="9"/>
    <x v="150"/>
    <s v="NC II"/>
    <s v="239 Hours"/>
    <s v="WTR No. 20250746AFFAGE217019_x000a_"/>
    <d v="2025-02-27T00:00:00"/>
    <d v="2030-02-28T00:00:00"/>
    <s v="Emmalyn B. Carreon_x000a_Blanchie M. Utzurrum"/>
    <s v="NTTC No. 221707461200239_x000a_NTTC No. 252407461200043"/>
    <s v="10/16/2026_x000a_ 8/2/2029"/>
    <m/>
    <m/>
  </r>
  <r>
    <s v="VII"/>
    <x v="2"/>
    <x v="1"/>
    <x v="60"/>
    <s v="Component"/>
    <s v="0746-0046"/>
    <x v="336"/>
    <m/>
    <s v="Betty C. McCann, Ph.D., Rpsy, CSSP, President_x000a_"/>
    <s v="Brgy. Bantayan, Dumaguete City, Negros Oriental"/>
    <n v="9.3309646154775194"/>
    <n v="123.307569068541"/>
    <s v="(035) 422-6002"/>
    <s v="saite@su.edu.ph"/>
    <s v="Private"/>
    <x v="3"/>
    <s v="WTR"/>
    <x v="9"/>
    <x v="182"/>
    <s v="NC II"/>
    <s v="266 Hours"/>
    <s v="WTR No. 20250746AFFAPP213020_x000a_"/>
    <d v="2025-02-27T00:00:00"/>
    <d v="2030-02-28T00:00:00"/>
    <s v="John Albert B. Ungson_x000a_Rafael M. Utzurrum_x000a_Rafael B. Nepomuceno"/>
    <s v="NTTC No. 241907461200079_x000a_ NTTC No. 242407461200688_x000a_ ATI Certificate"/>
    <s v="12/17/2028_x000a_ 2/27/2027"/>
    <m/>
    <m/>
  </r>
  <r>
    <s v="VII"/>
    <x v="2"/>
    <x v="1"/>
    <x v="60"/>
    <s v="Component"/>
    <s v="0746-0009"/>
    <x v="335"/>
    <m/>
    <s v="Betty C. McCann, Ph.D., Rpsy, CSSP, President_x000a_"/>
    <s v="Leopoldo T. Ruiz Administration Hall, Silliman University, Hibbard Avenue, Dumaguete City, Philippines_x000a_"/>
    <n v="9.3118850897358794"/>
    <n v="123.30727830971701"/>
    <s v="(035) 422-6002"/>
    <s v="saite@su.edu.ph _x000a__x000a_"/>
    <s v="Private"/>
    <x v="6"/>
    <s v="WTR"/>
    <x v="0"/>
    <x v="0"/>
    <s v="NC III"/>
    <s v="188 Hours"/>
    <s v="WTR No. 20250746TRSEVM307021_x000a_"/>
    <d v="2025-02-27T00:00:00"/>
    <d v="2030-02-28T00:00:00"/>
    <s v="Blanchie M. Utzurrum"/>
    <s v="NTTC No. 252407461300802"/>
    <d v="2029-06-28T00:00:00"/>
    <m/>
    <m/>
  </r>
  <r>
    <s v="VII"/>
    <x v="2"/>
    <x v="1"/>
    <x v="60"/>
    <s v="Component"/>
    <s v="0746-0046"/>
    <x v="336"/>
    <m/>
    <s v="Betty C. McCann, Ph.D., Rpsy, CSSP, President_x000a_"/>
    <s v="Brgy. Bantayan, Dumaguete City, Negros Oriental"/>
    <n v="9.3309646154775194"/>
    <n v="123.307569068541"/>
    <s v="(035) 422-6002"/>
    <s v="saite@su.edu.ph"/>
    <s v="Private"/>
    <x v="3"/>
    <s v="WTR"/>
    <x v="9"/>
    <x v="184"/>
    <s v="NC II"/>
    <s v="306 Hours"/>
    <s v="WTR No. 20250746AFFAPS213022_x000a_"/>
    <d v="2025-03-03T00:00:00"/>
    <d v="2030-03-04T00:00:00"/>
    <s v="Justin Philip G. Valencia_x000a_ Rafael B. Nepomuceno"/>
    <s v="NTTC No. 231907461200508_x000a_ ATI Certificate"/>
    <d v="2028-08-31T00:00:00"/>
    <m/>
    <m/>
  </r>
  <r>
    <s v="VII"/>
    <x v="2"/>
    <x v="1"/>
    <x v="60"/>
    <s v="Component"/>
    <s v="0746-0046"/>
    <x v="336"/>
    <m/>
    <s v="Betty C. McCann, Ph.D., Rpsy, CSSP, President_x000a_"/>
    <s v="Brgy. Bantayan, Dumaguete City, Negros Oriental"/>
    <n v="9.3309646154775194"/>
    <n v="123.307569068541"/>
    <s v="(035) 422-6002"/>
    <s v="saite@su.edu.ph"/>
    <s v="Private"/>
    <x v="3"/>
    <s v="WTR"/>
    <x v="9"/>
    <x v="183"/>
    <s v="NC II"/>
    <s v="306 Hours"/>
    <s v="WTR No. 20250746AFFAPR213023_x000a_"/>
    <d v="2025-03-03T00:00:00"/>
    <d v="2030-03-04T00:00:00"/>
    <s v="John Albert B. Ungson"/>
    <s v="NTTC No. 252407461200081"/>
    <d v="2030-01-08T00:00:00"/>
    <m/>
    <m/>
  </r>
  <r>
    <s v="VII"/>
    <x v="2"/>
    <x v="1"/>
    <x v="60"/>
    <s v="Component"/>
    <s v="0746-0046"/>
    <x v="336"/>
    <m/>
    <s v="Betty C. McCann, Ph.D., Rpsy, CSSP, President_x000a_"/>
    <s v="Brgy. Bantayan, Dumaguete City, Negros Oriental"/>
    <n v="9.3309646154775194"/>
    <n v="123.307569068541"/>
    <s v="(035) 422-6002"/>
    <s v="saite@su.edu.ph"/>
    <s v="Private"/>
    <x v="3"/>
    <s v="WTR"/>
    <x v="9"/>
    <x v="26"/>
    <s v="NC II"/>
    <s v="232 Hours"/>
    <s v="WTR No. 20250746AFFOAP212024_x000a_"/>
    <d v="2025-03-03T00:00:00"/>
    <d v="2030-03-04T00:00:00"/>
    <s v="Dorcas S. Panangganan"/>
    <s v="NTTC No. 211707461200460"/>
    <d v="2026-11-08T00:00:00"/>
    <m/>
    <m/>
  </r>
  <r>
    <s v="VII"/>
    <x v="2"/>
    <x v="2"/>
    <x v="68"/>
    <s v="4th"/>
    <s v="0746-0047"/>
    <x v="337"/>
    <m/>
    <s v="Capt. Abdias C. Elnar, President_x000a_"/>
    <s v="Sitio Katubahan, Mayabon, Zamboanguita, Negros Oriental_x000a_"/>
    <n v="9.0963846626409808"/>
    <n v="123.17191673168"/>
    <s v="(035) 531-6039 / 0953-243-1823"/>
    <s v="captabbyelnar@yahoo.com"/>
    <s v="Private"/>
    <x v="0"/>
    <s v="WTR"/>
    <x v="4"/>
    <x v="31"/>
    <s v="NC II"/>
    <s v="120 hours"/>
    <s v="WTR No. 20250746HHCHIL208050_x000a_"/>
    <d v="2025-05-20T00:00:00"/>
    <d v="2030-05-21T00:00:00"/>
    <s v="Monica R. Atay"/>
    <s v="NTTC No. 211709721200056"/>
    <d v="2025-06-23T00:00:00"/>
    <m/>
    <m/>
  </r>
  <r>
    <s v="VII"/>
    <x v="2"/>
    <x v="1"/>
    <x v="60"/>
    <s v="Component"/>
    <s v="0746-0040"/>
    <x v="328"/>
    <m/>
    <s v="Francis Salvador M. Gorme, President_x000a_"/>
    <s v="358 West Rovira Road Pulantubig, Dumaguete City (Capital), Negros Oriental, Region VII (Central Visayas), 6200"/>
    <n v="9.3250169319194907"/>
    <n v="123.29098553855199"/>
    <s v="0966-278-0118"/>
    <s v="upfuturetvi@gmail.com"/>
    <s v="Private"/>
    <x v="0"/>
    <s v="WTR"/>
    <x v="10"/>
    <x v="22"/>
    <s v="NC II"/>
    <s v="301 hours"/>
    <s v="WTR No. 20250746CONCAR218051_x000a_"/>
    <d v="2025-05-21T00:00:00"/>
    <d v="2030-05-22T00:00:00"/>
    <s v="Jerome A. Gomez"/>
    <s v="NTTC No. 222207461200550"/>
    <d v="2027-03-24T00:00:00"/>
    <m/>
    <m/>
  </r>
  <r>
    <s v="VII"/>
    <x v="2"/>
    <x v="0"/>
    <x v="61"/>
    <s v="Component"/>
    <s v="0746-0004"/>
    <x v="303"/>
    <m/>
    <s v="Roberto T. Bustamante, Executive Director"/>
    <s v="Public Market, Guihulngan City, Negros Oriental"/>
    <n v="10.131708287543301"/>
    <n v="123.273328783182"/>
    <s v="(035) 3361440/ 410-3098"/>
    <s v="gssdc.guihulngan@yahoo.com "/>
    <s v="Public"/>
    <x v="4"/>
    <s v="WTR-MTP"/>
    <x v="11"/>
    <x v="238"/>
    <s v="NC II"/>
    <s v="275 Hours"/>
    <s v="WTR No. MTP-202507GRMDRM205-016_x000a_"/>
    <d v="2025-05-26T00:00:00"/>
    <d v="2029-02-28T00:00:00"/>
    <s v="Michelle S. Montemayor"/>
    <s v="NTTC No. 221807461200480"/>
    <d v="2027-09-02T00:00:00"/>
    <m/>
    <m/>
  </r>
  <r>
    <s v="VII"/>
    <x v="2"/>
    <x v="1"/>
    <x v="60"/>
    <s v="Component"/>
    <s v="0746-0040"/>
    <x v="328"/>
    <m/>
    <s v="Francis Salvador M. Gorme, President_x000a_"/>
    <s v="358 West Rovira Road Pulantubig, Dumaguete City (Capital), Negros Oriental, Region VII (Central Visayas), 6200"/>
    <n v="9.3250169319194907"/>
    <n v="123.29098553855199"/>
    <s v="0966-278-0118"/>
    <s v="upfuturetvi@gmail.com"/>
    <s v="Private"/>
    <x v="0"/>
    <s v="WTR"/>
    <x v="1"/>
    <x v="85"/>
    <s v="NC II"/>
    <s v="268 Hours_x000a_"/>
    <s v="WTR No. 20250746MEEMIG206054_x000a_"/>
    <d v="2025-06-03T00:00:00"/>
    <d v="2030-06-04T00:00:00"/>
    <s v="Dennis S. Calinao"/>
    <s v="NTTC No. 252507461200227"/>
    <d v="2029-05-08T00:00:00"/>
    <m/>
    <m/>
  </r>
  <r>
    <s v="VII"/>
    <x v="2"/>
    <x v="1"/>
    <x v="60"/>
    <s v="Component"/>
    <s v="0746-0013"/>
    <x v="316"/>
    <m/>
    <s v="Jesila A. Ocariza, Center Administrator"/>
    <s v="Barangay Candau-ay, Dumaguete City, Negros Oriental"/>
    <n v="9.3212505603453"/>
    <n v="123.259606360169"/>
    <s v="(035) 522-1273 / 0935-250-0605_x000a_"/>
    <s v="ptc.dumaguete@tesda.gov.ph_x000a_"/>
    <s v="Public"/>
    <x v="1"/>
    <s v="WTR"/>
    <x v="1"/>
    <x v="8"/>
    <s v="NC I"/>
    <s v="268 Hours_x000a_"/>
    <s v="WTR No. 20250746MEEEAW106059_x000a_"/>
    <d v="2025-06-26T00:00:00"/>
    <d v="2030-06-27T00:00:00"/>
    <s v="Jenor M. Langgam"/>
    <s v="NTTC No. 222207461200334"/>
    <d v="2027-05-11T00:00:00"/>
    <m/>
    <m/>
  </r>
  <r>
    <s v="VII"/>
    <x v="2"/>
    <x v="1"/>
    <x v="60"/>
    <s v="Component"/>
    <s v="0746-0048"/>
    <x v="338"/>
    <m/>
    <s v="Engr. Jopriz A. Zamora, President_x000a_"/>
    <s v="Motong Rd, Motong, Dumaguete City_x000a_"/>
    <n v="9.3179079230518695"/>
    <n v="123.28588153531599"/>
    <s v="0927-810-9447 / 0998-988-9362_x000a_"/>
    <s v="training. dumaguete@metrologyx.ph_x000a_"/>
    <s v="Private"/>
    <x v="0"/>
    <s v="WTR"/>
    <x v="2"/>
    <x v="324"/>
    <s v="NC II"/>
    <s v="238 Hours_x000a_"/>
    <s v="WTR No. 20250746ELCICS206072_x000a_"/>
    <d v="2025-08-01T00:00:00"/>
    <d v="2030-08-02T00:00:00"/>
    <s v="Archeriza B. Naquines_x000a_Noel Adrian B. San Juan"/>
    <s v="NTTC No. 242207221200222_x000a_NTTC No. 242407221200146"/>
    <s v="3/5/2029_x000a_1/29/2029"/>
    <m/>
    <m/>
  </r>
  <r>
    <s v="VII"/>
    <x v="2"/>
    <x v="1"/>
    <x v="59"/>
    <s v="Component"/>
    <s v="0746-0035"/>
    <x v="308"/>
    <m/>
    <s v="Ramon E. Calumpang"/>
    <s v="Km 50, National Highway (Near DPWH Weighbridge) Brgy. Tamisu, Bais City, Negros Oriental"/>
    <n v="9.6299170436141797"/>
    <n v="123.097848036645"/>
    <s v="(035) 4029837"/>
    <s v="ramsartbais@gamil.com"/>
    <s v="Private"/>
    <x v="0"/>
    <s v="WTR-MTP"/>
    <x v="0"/>
    <x v="39"/>
    <s v="NC II"/>
    <s v="141 Hours_x000a_"/>
    <s v="WTR No. MTP-2025-07-46-TRSBPP209-027_x000a_"/>
    <d v="2025-09-29T00:00:00"/>
    <d v="2029-03-18T00:00:00"/>
    <s v="Agnes M. Niere_x000a_Judelyn P. Rebutazo"/>
    <s v="NTTC No. 232307461200334_x000a_NTTC No. 252407461200078"/>
    <s v="May 25, 2028_x000a_March 12, 2029"/>
    <m/>
    <m/>
  </r>
  <r>
    <s v="VII"/>
    <x v="2"/>
    <x v="1"/>
    <x v="59"/>
    <s v="Component"/>
    <s v="0746-0035"/>
    <x v="308"/>
    <m/>
    <s v="Ramon E. Calumpang"/>
    <s v="Km 50, National Highway (Near DPWH Weighbridge) Brgy. Tamisu, Bais City, Negros Oriental"/>
    <n v="9.6299170436141797"/>
    <n v="123.097848036645"/>
    <s v="(035) 4029837"/>
    <s v="ramsartbais@gamil.com"/>
    <s v="Private"/>
    <x v="0"/>
    <s v="WTR-MTP"/>
    <x v="7"/>
    <x v="44"/>
    <s v="NC III"/>
    <s v="438 Hours_x000a_"/>
    <s v="WTR No. MTP-2025-07-46-SOCBKP307-028_x000a_"/>
    <d v="2025-09-29T00:00:00"/>
    <d v="2029-11-16T00:00:00"/>
    <s v="Joan A. Amposta"/>
    <s v="NTTC No. 242407461300637"/>
    <d v="2029-07-27T00:00:00"/>
    <m/>
    <m/>
  </r>
  <r>
    <s v="VII"/>
    <x v="2"/>
    <x v="1"/>
    <x v="59"/>
    <s v="Component"/>
    <s v="0746-0035"/>
    <x v="308"/>
    <m/>
    <s v="Ramon E. Calumpang"/>
    <s v="Km 50, National Highway (Near DPWH Weighbridge) Brgy. Tamisu, Bais City, Negros Oriental"/>
    <n v="9.6299170436141797"/>
    <n v="123.097848036645"/>
    <s v="(035) 4029837"/>
    <s v="ramsartbais@gamil.com"/>
    <s v="Private"/>
    <x v="0"/>
    <s v="WTR-MTP"/>
    <x v="2"/>
    <x v="45"/>
    <s v="NC II"/>
    <s v="196 Hours_x000a_"/>
    <s v="WTR No. MTP-2025-07-46-ELCEIM215-029_x000a_"/>
    <d v="2025-09-29T00:00:00"/>
    <d v="2029-09-26T00:00:00"/>
    <s v="Francis E. Cadallo_x000a_Ramon E. Calumpang"/>
    <s v="NTTC No. 242107461200311_x000a_NTTC No. 232307461200265"/>
    <s v="March 19, 2029_x000a_December 2, 2027"/>
    <m/>
    <m/>
  </r>
  <r>
    <s v="VII"/>
    <x v="2"/>
    <x v="1"/>
    <x v="62"/>
    <s v="Component"/>
    <s v="0746-0045"/>
    <x v="334"/>
    <m/>
    <s v="Elma C. Tanasan, President_x000a_"/>
    <s v="Sitio Buli Buli Banga, City of Bayawan (Tulong), Negros Oriental, Region VII (Central Visayas), 6221_x000a_"/>
    <n v="9.3888007383951795"/>
    <n v="122.79562694427899"/>
    <s v="0916-763-2822_x000a_"/>
    <s v="atstaci2023@gmail.com_x000a_"/>
    <s v="Private"/>
    <x v="0"/>
    <s v="WTR-MTP"/>
    <x v="9"/>
    <x v="295"/>
    <s v="NC II"/>
    <s v="239 Hours_x000a_"/>
    <s v="WTR No. MTP 2025-07-46-AFFAGE217-032_x000a_"/>
    <d v="2025-11-07T00:00:00"/>
    <d v="2029-12-14T00:00:00"/>
    <s v="Kenneth John Baliquig"/>
    <s v="NTTC No. 242407461200405"/>
    <d v="2029-05-30T00:00:00"/>
    <m/>
    <m/>
  </r>
  <r>
    <s v="VII"/>
    <x v="2"/>
    <x v="1"/>
    <x v="62"/>
    <s v="Component"/>
    <s v="0746-0045"/>
    <x v="334"/>
    <m/>
    <s v="Elma C. Tanasan, President_x000a_"/>
    <s v="Sitio Buli Buli Banga, City of Bayawan (Tulong), Negros Oriental, Region VII (Central Visayas), 6221_x000a_"/>
    <n v="9.3888007383951795"/>
    <n v="122.79562694427899"/>
    <s v="0916-763-2822_x000a_"/>
    <s v="atstaci2023@gmail.com_x000a_"/>
    <s v="Private"/>
    <x v="0"/>
    <s v="WTR-MTP"/>
    <x v="7"/>
    <x v="44"/>
    <s v="NC III"/>
    <s v="292 Hours_x000a_"/>
    <s v="WTR No. MTP 2025-07-46-SOCBKP307-033_x000a_"/>
    <d v="2025-11-07T00:00:00"/>
    <d v="2029-12-14T00:00:00"/>
    <s v="Kenneth John Baliquig"/>
    <s v="NTTC No. 242407461300402"/>
    <d v="2027-03-11T00:00:00"/>
    <m/>
    <m/>
  </r>
  <r>
    <s v="VII"/>
    <x v="2"/>
    <x v="1"/>
    <x v="62"/>
    <s v="Component"/>
    <s v="0746-0045"/>
    <x v="334"/>
    <m/>
    <s v="Elma C. Tanasan, President_x000a_"/>
    <s v="Sitio Buli Buli Banga, City of Bayawan (Tulong), Negros Oriental, Region VII (Central Visayas), 6221_x000a_"/>
    <n v="9.3888007383951795"/>
    <n v="122.79562694427899"/>
    <s v="0916-763-2822_x000a_"/>
    <s v="atstaci2023@gmail.com_x000a_"/>
    <s v="Private"/>
    <x v="0"/>
    <s v="WTR-MTP"/>
    <x v="3"/>
    <x v="43"/>
    <s v="NC II"/>
    <s v="118 Hours_x000a_"/>
    <s v="WTR No. MTP 2025-07-46-ALTDRV204-034_x000a_"/>
    <d v="2025-11-07T00:00:00"/>
    <d v="2029-12-14T00:00:00"/>
    <s v="Kenneth John Baliquig"/>
    <s v="NTTC No. 242407461200403"/>
    <d v="2027-09-02T00:00:00"/>
    <m/>
    <m/>
  </r>
  <r>
    <s v="VII"/>
    <x v="2"/>
    <x v="1"/>
    <x v="60"/>
    <s v="Component"/>
    <s v="0746-0048"/>
    <x v="338"/>
    <m/>
    <s v="Engr. Jopriz A. Zamora, President_x000a_"/>
    <s v="Motong Rd, Motong, Dumaguete City_x000a_"/>
    <n v="9.3179079230518695"/>
    <n v="123.28588153531599"/>
    <s v="0927-810-9447 / 0998-988-9362_x000a_"/>
    <s v="training. dumaguete@metrologyx.ph_x000a_"/>
    <s v="Private"/>
    <x v="0"/>
    <s v="WTR"/>
    <x v="2"/>
    <x v="108"/>
    <s v="NC II"/>
    <s v="158 Hours_x000a_"/>
    <s v="WTR No. 2025-07-46-ELCMEC215-101_x000a_"/>
    <d v="2025-11-21T00:00:00"/>
    <d v="2030-11-22T00:00:00"/>
    <s v="Archeriza B. Naquines"/>
    <s v="NTTC No. 242207221200203"/>
    <d v="2029-03-05T00:00:00"/>
    <m/>
    <m/>
  </r>
  <r>
    <s v="VII"/>
    <x v="2"/>
    <x v="2"/>
    <x v="62"/>
    <s v="Component"/>
    <s v="0746-0002"/>
    <x v="310"/>
    <m/>
    <s v="Ion Joseph T. Bollos, MSEM - President"/>
    <s v="National Highway, Villareal, Bayawan City, Negros Oriental"/>
    <n v="9.3590637068537301"/>
    <n v="122.82148521945"/>
    <s v="(035) 531-0879"/>
    <s v="southerntechcollegebayawan@gmail.com "/>
    <s v="Private"/>
    <x v="0"/>
    <s v="WTR-MTP"/>
    <x v="7"/>
    <x v="44"/>
    <s v="NC III"/>
    <s v="292 hours"/>
    <s v="WTR No. MTP 2025-07-46-SOCBKP307-039_x000a_"/>
    <d v="2025-12-10T00:00:00"/>
    <d v="2028-12-12T00:00:00"/>
    <s v="Rosemarie O. Guardiano"/>
    <s v="NTTC No. 231907461300246"/>
    <d v="2028-04-12T00:00:00"/>
    <m/>
    <m/>
  </r>
  <r>
    <s v="VII"/>
    <x v="2"/>
    <x v="2"/>
    <x v="62"/>
    <s v="Component"/>
    <s v="0746-0002"/>
    <x v="310"/>
    <m/>
    <s v="Ion Joseph T. Bollos, MSEM - President"/>
    <s v="National Highway, Villareal, Bayawan City, Negros Oriental"/>
    <n v="9.3590637068537301"/>
    <n v="122.82148521945"/>
    <s v="(035) 531-0879"/>
    <s v="southerntechcollegebayawan@gmail.com "/>
    <s v="Private"/>
    <x v="0"/>
    <s v="WTR-MTP"/>
    <x v="2"/>
    <x v="236"/>
    <s v="NC II"/>
    <s v="280 Hours_x000a_"/>
    <s v="WTR No. MTP 2025-07-46-ELCCSS213-040_x000a_"/>
    <d v="2025-12-10T00:00:00"/>
    <d v="2028-12-12T00:00:00"/>
    <s v="Julie Mae J. Librado"/>
    <s v="NTTC No. 242207461200690"/>
    <d v="2029-08-29T00:00:00"/>
    <m/>
    <m/>
  </r>
  <r>
    <s v="VII"/>
    <x v="2"/>
    <x v="1"/>
    <x v="60"/>
    <s v="Component"/>
    <s v="0746-0011"/>
    <x v="314"/>
    <m/>
    <s v="Annabelle C. Vidal, Administrator_x000a_"/>
    <s v="206 West Rovira Road Pulantubig Dumaguete City Negros Oriental 6200"/>
    <n v="9.3263962717227002"/>
    <n v="123.297094098249"/>
    <s v="(035) 422-8378 / 09063135543_x000a_"/>
    <s v="stoninotrainingandassessment@gmail.com_x000a_"/>
    <s v="Private"/>
    <x v="0"/>
    <s v="WTR-MTP"/>
    <x v="9"/>
    <x v="295"/>
    <s v="NC II"/>
    <s v="239 Hours_x000a_"/>
    <s v="WTR No. MTP 2025-07-46-AFFAGE217-041_x000a_"/>
    <d v="2025-12-10T00:00:00"/>
    <d v="2025-12-17T00:00:00"/>
    <s v="Richie B. Bungart_x000a_Judith D. Baguio_x000a_Rogir B. Agir"/>
    <s v="NTTC No. 221707461200186_x000a_NTTC No. 242307461200489_x000a_NTTC No. 242007461200627"/>
    <s v="10/16/2026_x000a_12/22/2028_x000a_8/30/2029"/>
    <m/>
    <m/>
  </r>
  <r>
    <s v="VII"/>
    <x v="2"/>
    <x v="1"/>
    <x v="60"/>
    <s v="Component"/>
    <s v="0746-0021"/>
    <x v="325"/>
    <s v="&quot;(Formerly:_x000a_Teamskills School for Culinary Arts and Hopitality Management, Inc.&quot;"/>
    <s v="Ariel D. Ronato, D.B.A. - President/CEO"/>
    <s v="3rd Floor, Cecilia Building, Capitol Area, North Road, Daro, Dumaguete City, Negros Oriental"/>
    <n v="9.3091008402901494"/>
    <n v="123.29116752353499"/>
    <s v="(035) 4226159 /_x000a_ 09175535507 / 09989788731"/>
    <s v="info@team-skills.com     _x000a_teamskills.acenter@gmail.com "/>
    <s v="Private"/>
    <x v="0"/>
    <s v="WTR-MTP"/>
    <x v="8"/>
    <x v="63"/>
    <s v="Level I"/>
    <s v="264 Hours_x000a_"/>
    <s v="WTR No. MTP 2025-07-46-TVETRM111-042_x000a_"/>
    <d v="2025-12-10T00:00:00"/>
    <d v="2027-10-16T00:00:00"/>
    <s v="Ariel D. Ronato_x000a_Floridel C. Pelin_x000a_Luz L. Borromeo_x000a_Rowell L. Panuncial_x000a_Mark Alexander A. Reposo_x000a_Elrey Elmoore C. Abella_x000a_"/>
    <s v="TMC25074601000058_x000a_TMC-23071201010768_x000a_TMC-23072201000616_x000a_TMC23072201001009_x000a_TMC-21074601000019_x000a_TMC-21074601000007_x000a_"/>
    <s v="January 8, 2030_x000a_November 20, 2028_x000a_February 21, 2028_x000a_April 11, 2028_x000a_September 20, 2026_x000a_February 10, 2026_x000a_"/>
    <m/>
    <m/>
  </r>
  <r>
    <s v="VII"/>
    <x v="2"/>
    <x v="1"/>
    <x v="60"/>
    <s v="Component"/>
    <s v="0746-0049"/>
    <x v="339"/>
    <m/>
    <s v="Adelyn Abondiente, President_x000a_"/>
    <s v="Brgy. Junob, Dumaguete City, Negros Oriental_x000a_"/>
    <n v="9.3035743921594491"/>
    <n v="123.287273541342"/>
    <s v="(035) 3000-972 / 0995-726-3735_x000a_"/>
    <s v="aqm.morz@gmail.com"/>
    <s v="Private"/>
    <x v="0"/>
    <s v="RTP"/>
    <x v="5"/>
    <x v="58"/>
    <s v="N/A"/>
    <s v="100 Hours_x000a_"/>
    <s v="RTP No. 2025-07-46-CS-SOCESLB24-037_x000a_"/>
    <d v="2025-12-18T00:00:00"/>
    <d v="2030-12-19T00:00:00"/>
    <s v="Jules Ian A. Doctora"/>
    <s v="TMC No. 24074601005578"/>
    <d v="2029-05-10T00:00:00"/>
    <m/>
    <m/>
  </r>
  <r>
    <s v="VII"/>
    <x v="2"/>
    <x v="1"/>
    <x v="60"/>
    <s v="Component"/>
    <s v="0746-0050"/>
    <x v="340"/>
    <m/>
    <s v="Life Christian M. Lofranco, School President_x000a_"/>
    <s v="Dr. Miciano Road Taclobo, Dumaguete City (Capital), Negros Oriental, Region VII (Central Visayas), 6200_x000a_"/>
    <n v="9.3019817522249806"/>
    <n v="123.301809863909"/>
    <s v="0916-5615-967_x000a_"/>
    <s v="evolvelearningcentercorp@gmail.com_x000a_"/>
    <s v="Private"/>
    <x v="0"/>
    <s v="WTR"/>
    <x v="2"/>
    <x v="16"/>
    <s v="NC II"/>
    <s v="280 Hours_x000a_"/>
    <s v="WTR No. 2025-07-46-ELCCSS213-118_x000a_"/>
    <d v="2025-12-19T00:00:00"/>
    <d v="2030-12-20T00:00:00"/>
    <s v="Lindon A. Damaso"/>
    <s v="NTTC No. 252207461200412"/>
    <d v="2030-07-01T00:00:00"/>
    <m/>
    <m/>
  </r>
  <r>
    <s v="VII"/>
    <x v="2"/>
    <x v="1"/>
    <x v="60"/>
    <s v="Component"/>
    <s v="0746-0013"/>
    <x v="316"/>
    <m/>
    <s v="Jesila A. Ocariza - Center Administrator"/>
    <s v="Barangay Candau-ay, Dumaguete City, Negros Oriental"/>
    <n v="9.3212505603453"/>
    <n v="123.259606360169"/>
    <s v="(035) 522-1273 / 0935-250-0605"/>
    <s v="ptc.dumaguete@tesda.gov.ph"/>
    <s v="Public"/>
    <x v="1"/>
    <s v="WTR"/>
    <x v="9"/>
    <x v="179"/>
    <s v="NC III"/>
    <s v="668 Hours"/>
    <s v="WTR No. 2025-07-46-AFFAGE317-124_x000a_"/>
    <d v="2025-12-23T00:00:00"/>
    <d v="2030-12-26T00:00:00"/>
    <s v="Beth Aimee D. Tubog"/>
    <s v="NTTC No. 252307461300225"/>
    <d v="2029-12-05T00:00:00"/>
    <m/>
    <m/>
  </r>
  <r>
    <s v="VII"/>
    <x v="2"/>
    <x v="1"/>
    <x v="60"/>
    <s v="Component"/>
    <s v="0746-0013"/>
    <x v="316"/>
    <m/>
    <s v="Jesila A. Ocariza - Center Administrator"/>
    <s v="Barangay Candau-ay, Dumaguete City, Negros Oriental"/>
    <n v="9.3212505603453"/>
    <n v="123.259606360169"/>
    <s v="(035) 522-1273 / 0935-250-0605"/>
    <s v="ptc.dumaguete@tesda.gov.ph"/>
    <s v="Public"/>
    <x v="1"/>
    <s v="WTR"/>
    <x v="0"/>
    <x v="0"/>
    <s v="NC III"/>
    <s v="188 Hours"/>
    <s v="WTR No. 2025-07-46-TRSEVM307-125_x000a_"/>
    <d v="2025-12-23T00:00:00"/>
    <d v="2030-12-26T00:00:00"/>
    <s v="Charisma L. Binondo"/>
    <s v="NTTC No. 211907221300293"/>
    <d v="2026-07-03T00:00:00"/>
    <m/>
    <m/>
  </r>
  <r>
    <s v="VII"/>
    <x v="2"/>
    <x v="2"/>
    <x v="62"/>
    <s v="Component"/>
    <s v="0746-0002"/>
    <x v="310"/>
    <m/>
    <s v="Ion Joseph T. Bollos, MSEM - President"/>
    <s v="National Highway, Villareal, Bayawan City, Negros Oriental"/>
    <n v="9.3590637068537301"/>
    <n v="122.82148521945"/>
    <s v="(035) 531-0879"/>
    <s v="southerntechcollegebayawan@gmail.com "/>
    <s v="Private"/>
    <x v="0"/>
    <s v="WTR"/>
    <x v="9"/>
    <x v="150"/>
    <s v="NC II"/>
    <s v="239 Hours_x000a_"/>
    <s v="WTR No. 2025-07-46-AFFAGE217-127_x000a_"/>
    <d v="2025-12-26T00:00:00"/>
    <d v="2030-12-27T00:00:00"/>
    <s v="Rosemarie O. Guardiano"/>
    <s v="NTTC No. 252407461200294"/>
    <d v="2027-12-29T00:00:00"/>
    <m/>
    <m/>
  </r>
  <r>
    <s v="VII"/>
    <x v="2"/>
    <x v="2"/>
    <x v="62"/>
    <s v="Component"/>
    <s v="0746-0002"/>
    <x v="310"/>
    <m/>
    <s v="Ion Joseph T. Bollos, MSEM - President"/>
    <s v="National Highway, Villareal, Bayawan City, Negros Oriental"/>
    <n v="9.3590637068537301"/>
    <n v="122.82148521945"/>
    <s v="(035) 531-0879"/>
    <s v="southerntechcollegebayawan@gmail.com "/>
    <s v="Private"/>
    <x v="0"/>
    <s v="WTR"/>
    <x v="9"/>
    <x v="179"/>
    <s v="NC III"/>
    <s v="669 Hours"/>
    <s v="WTR No. 2025-07-46-AFFAGE317-128_x000a_"/>
    <d v="2025-12-26T00:00:00"/>
    <d v="2030-12-27T00:00:00"/>
    <s v="Rosemarie O. Guardiano"/>
    <s v="NTTC No. 252407461300436"/>
    <d v="2029-12-06T00:00:00"/>
    <m/>
    <m/>
  </r>
  <r>
    <s v="VII"/>
    <x v="2"/>
    <x v="2"/>
    <x v="62"/>
    <s v="Component"/>
    <s v="0746-0002"/>
    <x v="310"/>
    <m/>
    <s v="Ion Joseph T. Bollos, MSEM - President"/>
    <s v="National Highway, Villareal, Bayawan City, Negros Oriental"/>
    <n v="9.3590637068537301"/>
    <n v="122.82148521945"/>
    <s v="(035) 531-0879"/>
    <s v="southerntechcollegebayawan@gmail.com "/>
    <s v="Private"/>
    <x v="0"/>
    <s v="WTR"/>
    <x v="8"/>
    <x v="15"/>
    <s v="Level I"/>
    <s v="264 Hours_x000a_"/>
    <s v="WTR No. 2025-07-46-TVETRM111-129_x000a_"/>
    <d v="2025-12-26T00:00:00"/>
    <d v="2030-12-27T00:00:00"/>
    <s v="Alma T. Vecinal"/>
    <s v="TMC No. 20074601000028"/>
    <d v="2025-11-12T00:00:00"/>
    <m/>
    <m/>
  </r>
  <r>
    <s v="VII"/>
    <x v="2"/>
    <x v="2"/>
    <x v="62"/>
    <s v="Component"/>
    <s v="0746-0051"/>
    <x v="341"/>
    <m/>
    <s v="Wilmar H. Sungkip, Administrator_x000a_"/>
    <s v="2nd Floor LCJ Bldg. National Highway Poblacion 3rd District, City of Bayawan  (Tulong), Negros Oriental, Region VII (Central Visayas), 6221_x000a_"/>
    <n v="9.3766646539067295"/>
    <n v="122.81042696055"/>
    <s v="0975-032-4071_x000a_"/>
    <s v="bayawaninstitutefortechnical@gmail.com_x000a_"/>
    <s v="Private"/>
    <x v="0"/>
    <s v="WTR"/>
    <x v="4"/>
    <x v="31"/>
    <s v="NC II"/>
    <s v="120 hours"/>
    <s v="WTR No. 2025-07-46-HHCHIL208-130_x000a_"/>
    <d v="2025-12-26T00:00:00"/>
    <d v="2030-12-27T00:00:00"/>
    <s v="Cristopher P. Labial"/>
    <s v="NTTC No. 231906191205093"/>
    <d v="2028-07-12T00:00:00"/>
    <m/>
    <m/>
  </r>
  <r>
    <s v="VII"/>
    <x v="2"/>
    <x v="1"/>
    <x v="60"/>
    <s v="Component"/>
    <s v="0746-0052"/>
    <x v="342"/>
    <m/>
    <s v="Inaki Jose Sagarbarria Yoldi, President_x000a_"/>
    <s v="3rd Floor Natz Building, Capitol Front, National Highway Daro, Dumaguete City (Capital), Negros Oriental, Region VII (Central Visayas), 6200_x000a_"/>
    <n v="9.3136499575657297"/>
    <n v="123.303654050551"/>
    <s v="0906-505-0522_x000a_"/>
    <s v="kharafibusiness@gmail.com_x000a_"/>
    <s v="Private"/>
    <x v="0"/>
    <s v="WTR"/>
    <x v="0"/>
    <x v="1"/>
    <s v="NC II"/>
    <s v="356 Hours_x000a_"/>
    <s v="WTR No. 2025-07-46-TRSFBS213-131_x000a_"/>
    <d v="2025-12-26T00:00:00"/>
    <d v="2030-12-27T00:00:00"/>
    <s v="Kristine Teffanie A. Salugsugan"/>
    <s v="NTTC No. 212107221200302"/>
    <d v="2026-03-15T00:00:00"/>
    <m/>
    <m/>
  </r>
  <r>
    <s v="VII"/>
    <x v="2"/>
    <x v="1"/>
    <x v="60"/>
    <s v="Component"/>
    <s v="0746-0052"/>
    <x v="342"/>
    <m/>
    <s v="Inaki Jose Sagarbarria Yoldi, President_x000a_"/>
    <s v="3rd Floor Natz Building, Capitol Front, National Highway Daro, Dumaguete City (Capital), Negros Oriental, Region VII (Central Visayas), 6200_x000a_"/>
    <n v="9.3136499575657297"/>
    <n v="123.303654050551"/>
    <s v="0906-505-0522_x000a_"/>
    <s v="kharafibusiness@gmail.com_x000a_"/>
    <s v="Private"/>
    <x v="0"/>
    <s v="WTR"/>
    <x v="0"/>
    <x v="2"/>
    <s v="NC II"/>
    <s v="76 Hours_x000a_"/>
    <s v="WTR No. 2025-07-46-TRSTPS215-132_x000a_"/>
    <d v="2025-12-26T00:00:00"/>
    <d v="2030-12-27T00:00:00"/>
    <s v="Jose Bryan C. Arranguez"/>
    <s v="NTTC No. 242307461200486"/>
    <d v="2028-12-03T00:00:00"/>
    <m/>
    <m/>
  </r>
  <r>
    <s v="VII"/>
    <x v="2"/>
    <x v="1"/>
    <x v="60"/>
    <s v="Component"/>
    <s v="0746-0052"/>
    <x v="342"/>
    <m/>
    <s v="Inaki Jose Sagarbarria Yoldi, President_x000a_"/>
    <s v="3rd Floor Natz Building, Capitol Front, National Highway Daro, Dumaguete City (Capital), Negros Oriental, Region VII (Central Visayas), 6200_x000a_"/>
    <n v="9.3136499575657297"/>
    <n v="123.303654050551"/>
    <s v="0906-505-0522_x000a_"/>
    <s v="kharafibusiness@gmail.com_x000a_"/>
    <s v="Private"/>
    <x v="0"/>
    <s v="WTR"/>
    <x v="0"/>
    <x v="0"/>
    <s v="NC III"/>
    <s v="188 Hours"/>
    <s v="WTR No. 2025-07-46-TRSEVM307-133_x000a_"/>
    <d v="2025-12-26T00:00:00"/>
    <d v="2030-12-27T00:00:00"/>
    <s v="Roy Rainier A. Villacora"/>
    <s v="NTTC No. 252407461300139"/>
    <d v="2030-01-03T00:00:00"/>
    <m/>
    <m/>
  </r>
  <r>
    <s v="VII"/>
    <x v="2"/>
    <x v="1"/>
    <x v="60"/>
    <s v="Component"/>
    <s v="0746-0009"/>
    <x v="335"/>
    <m/>
    <s v="Blanchie M. Utzurrum, MPA - Head SU TEVEC"/>
    <s v="Leopoldo T. Ruiz Administration Hall, Silliman University, Hibbard Avenue, Dumaguete City, Philippines_x000a_"/>
    <n v="9.3118850897358794"/>
    <n v="123.30727830971701"/>
    <s v="0905-2311-150 / 0917-880-1901_x000a_"/>
    <s v="administration@su.edu.ph_x000a_"/>
    <s v="Private"/>
    <x v="6"/>
    <s v="WTR"/>
    <x v="7"/>
    <x v="72"/>
    <s v="NC III"/>
    <s v="298 Hours"/>
    <s v="WTR No. 2025-07-46-SOCECD325-134_x000a_"/>
    <d v="2025-12-26T00:00:00"/>
    <d v="2030-12-27T00:00:00"/>
    <s v="Blanchie M. Utzurrum"/>
    <s v="NTTC No. 252407461300555"/>
    <d v="2030-10-07T00:00:00"/>
    <m/>
    <m/>
  </r>
  <r>
    <s v="VII"/>
    <x v="2"/>
    <x v="1"/>
    <x v="62"/>
    <s v="Component"/>
    <s v="0746-0041"/>
    <x v="329"/>
    <m/>
    <s v="Larry Neil C. Abalajon, President"/>
    <s v="Brgy. Kalumboyan, Bayawan City, Negros Oriental, 6221"/>
    <n v="9.5107599999999994"/>
    <n v="122.80732"/>
    <s v="0997-067-5423 / 0922-770-6451"/>
    <s v="actei.edu1118@gmail.com"/>
    <s v="Private"/>
    <x v="0"/>
    <s v="WTR-MTP"/>
    <x v="9"/>
    <x v="41"/>
    <s v="NC II"/>
    <s v="232 Hours"/>
    <s v="WTR No. MTP 202507AFFOAP212-052"/>
    <d v="2025-12-26T00:00:00"/>
    <d v="2029-02-23T00:00:00"/>
    <s v="Greg A. Cadapan_x000a_Allan Eugine Q. Lagradilla_x000a_Michel Padpad_x000a_Francis B. Betchido_x000a_Dereck James M. Requina"/>
    <s v="NTTC No. 231907461200333_x000a_NTTC No. 222007611200151_x000a_NTTC No. 232207461200392_x000a_NTTC No. 221907461200228_x000a_NTTC No. 221807461200551"/>
    <s v="June 14, 2028_x000a_February 21, 2027_x000a_April 28, 2028_x000a_March 18, 2027_x000a_September 6, 2027"/>
    <m/>
    <m/>
  </r>
  <r>
    <s v="VII"/>
    <x v="2"/>
    <x v="0"/>
    <x v="61"/>
    <s v="Component"/>
    <s v="0746-0004"/>
    <x v="303"/>
    <m/>
    <s v="Filomeno L. Reyes / City Mayor"/>
    <s v="Public Market, Guihulngan City, Negros Oriental"/>
    <n v="10.131708287543301"/>
    <n v="123.273328783182"/>
    <s v="(035) 3361440/ 410-3098"/>
    <s v="gssdc.guihulngan@yahoo.com "/>
    <s v="Public"/>
    <x v="4"/>
    <s v="WTR"/>
    <x v="2"/>
    <x v="7"/>
    <s v="NC II"/>
    <s v="196 Hours_x000a_"/>
    <s v="WTR No. 2026-07-46-ELCEIM215-004_x000a_"/>
    <d v="2026-01-21T00:00:00"/>
    <d v="2031-01-22T00:00:00"/>
    <s v="Roberto T. Bustamante"/>
    <s v="NTTC No. 252407461200047"/>
    <d v="2028-09-02T00:00:00"/>
    <m/>
    <m/>
  </r>
  <r>
    <s v="VII"/>
    <x v="2"/>
    <x v="0"/>
    <x v="60"/>
    <s v="Component"/>
    <s v="0746-0042"/>
    <x v="331"/>
    <m/>
    <s v="Rev. Fr. Nathaniel B. Gomez, Ph.D., President"/>
    <s v="Bishop Epifanio B. Surban Street, Poblacion 3, Dumaguete City, Negros Oriental, Philippines"/>
    <n v="9.3067438464635597"/>
    <n v="123.306546041947"/>
    <s v="(035) 225-7435 / 09177041230"/>
    <s v="presidentcosca@gmail.com"/>
    <s v="Private"/>
    <x v="6"/>
    <s v="WTR"/>
    <x v="7"/>
    <x v="14"/>
    <s v="NC III"/>
    <s v="438 Hours"/>
    <s v="WTR No. 2026-07-46-SOCBKP307-008_x000a_"/>
    <d v="2026-01-28T00:00:00"/>
    <d v="2031-01-29T00:00:00"/>
    <s v="Ryan Cris M. Alabo"/>
    <s v="NTTC No. 242407461300485"/>
    <d v="2028-12-22T00:00:00"/>
    <m/>
    <m/>
  </r>
  <r>
    <s v="VII"/>
    <x v="2"/>
    <x v="2"/>
    <x v="68"/>
    <s v="4th"/>
    <s v="0746-0053"/>
    <x v="343"/>
    <m/>
    <s v="Al Gabriel C. Zamora, Owner/Farm Manager_x000a_"/>
    <s v="Mangga, Mayabon, Zamboanguita, Negros Oriental_x000a_"/>
    <n v="9.1284826932574195"/>
    <n v="123.17285716339499"/>
    <s v="0917-891-3758_x000a_"/>
    <s v="zamoraagriculturalfarm0228@gmail.com_x000a_"/>
    <s v="Private"/>
    <x v="3"/>
    <s v="WTR"/>
    <x v="9"/>
    <x v="26"/>
    <s v="NC II"/>
    <s v="232 Hours_x000a_"/>
    <s v="WTR No. 2026-07-46-AFFOAP212-010_x000a_"/>
    <d v="2026-02-19T00:00:00"/>
    <d v="2031-02-20T00:00:00"/>
    <s v="Epifanio P. Alabado_x000a_ Rafael B. Nepomuceno_x000a_ Marjorie D. Hoylar"/>
    <s v="TMC No. 22074601000137_x000a_ NC No. 25074602007481_x000a_ TMC No. 24074601009535"/>
    <s v="12/18/2027_x000a_ 6/27/2030_x000a_ 6/22/2029"/>
    <m/>
    <m/>
  </r>
  <r>
    <s v="VII"/>
    <x v="2"/>
    <x v="0"/>
    <x v="65"/>
    <s v="2nd"/>
    <s v="0746-0054"/>
    <x v="344"/>
    <m/>
    <s v="Absalita C. Teves, CEO_x000a_"/>
    <s v="459 Calingacion St. Poblacion Sibulan, Negros Oriental, Region VII, Philippines, 6201_x000a_"/>
    <n v="9.3634322521001394"/>
    <n v="123.27867576738799"/>
    <s v="(035) 522-2723 / 0919-007-9168_x000a_"/>
    <s v="abcteves123@gmail.com_x000a_"/>
    <s v="Private"/>
    <x v="0"/>
    <s v="WTR"/>
    <x v="10"/>
    <x v="156"/>
    <s v="NC II"/>
    <s v="162 Hours_x000a_"/>
    <s v="WTR No. 2026-07-46-CONRRO207-011_x000a_"/>
    <d v="2026-02-25T00:00:00"/>
    <d v="2031-02-26T00:00:00"/>
    <s v="Agustin Nathanias P. Deiparine"/>
    <s v="NTTC No. 242207221200104"/>
    <d v="2028-04-18T00:00:00"/>
    <m/>
    <m/>
  </r>
  <r>
    <s v="VII"/>
    <x v="2"/>
    <x v="0"/>
    <x v="65"/>
    <s v="2nd"/>
    <s v="0746-0054"/>
    <x v="344"/>
    <m/>
    <s v="Absalita C. Teves, CEO_x000a_"/>
    <s v="459 Calingacion St. Poblacion Sibulan, Negros Oriental, Region VII, Philippines, 6201_x000a_"/>
    <n v="9.3634322521001394"/>
    <n v="123.27867576738799"/>
    <s v="(035) 522-2723 / 0919-007-9168_x000a_"/>
    <s v="abcteves123@gmail.com_x000a_"/>
    <s v="Private"/>
    <x v="0"/>
    <s v="WTR"/>
    <x v="10"/>
    <x v="48"/>
    <s v="NC II"/>
    <s v="221 Hours_x000a_"/>
    <s v="WTR No. 2026-07-46-CONHEO219-013_x000a_"/>
    <d v="2026-02-27T00:00:00"/>
    <d v="2031-02-28T00:00:00"/>
    <s v="Agustin Nathanias P. Deiparine"/>
    <s v="NTTC No. 221703541200385"/>
    <d v="2027-03-08T00:00:00"/>
    <m/>
    <m/>
  </r>
  <r>
    <s v="VII"/>
    <x v="2"/>
    <x v="1"/>
    <x v="59"/>
    <s v="Component"/>
    <s v="0746-0012"/>
    <x v="295"/>
    <m/>
    <s v="Fe L. Abellana, President_x000a_"/>
    <s v="Abellana's Building, Osmena Street , Brgy. 2 Bais City, Negros Oriental"/>
    <n v="9.5916139092621098"/>
    <n v="123.121171910729"/>
    <s v="(035) 5313732 / 4023717 / 09351633419"/>
    <s v="abellanastechcenter@gmail.com "/>
    <s v="Private"/>
    <x v="0"/>
    <s v="WTR-MTP"/>
    <x v="4"/>
    <x v="231"/>
    <s v="NC II"/>
    <s v="120 Hours_x000a_"/>
    <s v="WTR No. MTP 202607HHCHIL208-007_x000a_"/>
    <d v="2026-03-04T00:00:00"/>
    <d v="2029-04-03T00:00:00"/>
    <s v="Monica R. Atay"/>
    <s v="NTTC No. 252209721200298"/>
    <d v="2030-06-22T00:00:00"/>
    <m/>
    <m/>
  </r>
  <r>
    <s v="VII"/>
    <x v="2"/>
    <x v="1"/>
    <x v="59"/>
    <s v="Component"/>
    <s v="0746-0012"/>
    <x v="295"/>
    <m/>
    <s v="Fe L. Abellana, President_x000a_"/>
    <s v="Abellana's Building, Osmena Street , Brgy. 2 Bais City, Negros Oriental"/>
    <n v="9.5916139092621098"/>
    <n v="123.121171910729"/>
    <s v="(035) 5313732 / 4023717 / 09351633419"/>
    <s v="abellanastechcenter@gmail.com "/>
    <s v="Private"/>
    <x v="0"/>
    <s v="WTR-MTP"/>
    <x v="7"/>
    <x v="44"/>
    <s v="NC III"/>
    <s v="292 Hours_x000a_"/>
    <s v="WTR No. MTP 202607SOCBKP307-008_x000a_"/>
    <d v="2026-03-04T00:00:00"/>
    <d v="2029-04-03T00:00:00"/>
    <s v="Ryan Cris M. Alabo"/>
    <s v="NTTC No. 242407461300485"/>
    <d v="2028-12-22T00:00:00"/>
    <m/>
    <m/>
  </r>
  <r>
    <s v="VII"/>
    <x v="2"/>
    <x v="0"/>
    <x v="60"/>
    <s v="Component"/>
    <s v="0746-0019"/>
    <x v="320"/>
    <m/>
    <s v="HENRIETTA N. ZERNA - President_x000a_"/>
    <s v="2nd Floor D&amp;J Building Dr. V. Locsin St. Poblacion No. 4 (Barangay 4) Dumaguete City (Capital), Negros Oriental, Region VII, Philippines, 6200"/>
    <n v="9.3069668428835293"/>
    <n v="123.30495078081999"/>
    <n v="9176400235"/>
    <m/>
    <s v="Private"/>
    <x v="0"/>
    <s v="WTR-MTP"/>
    <x v="4"/>
    <x v="231"/>
    <s v="NC II"/>
    <s v="120 Hours_x000a_"/>
    <s v="WTR No. MTP 202607HHCHIL208-009_x000a_"/>
    <d v="2026-03-04T00:00:00"/>
    <d v="2029-05-23T00:00:00"/>
    <s v="Fred S. Jumawan_x000a_Cristopher P. Labial"/>
    <s v="NTTC No. 231807611200237_x000a_NTTC No. 231906191205093"/>
    <s v="April 16, 2028_x000a_July 13, 2028"/>
    <m/>
    <m/>
  </r>
  <r>
    <s v="VII"/>
    <x v="2"/>
    <x v="1"/>
    <x v="60"/>
    <s v="Component"/>
    <s v="0746-0009"/>
    <x v="335"/>
    <m/>
    <s v="Blanchie M. Utzurrum, MPA - Head SU TEVEC"/>
    <s v="Leopoldo T. Ruiz Administration Hall, Silliman University, Hibbard Avenue, Dumaguete City, Philippines_x000a_"/>
    <n v="9.3118850897358794"/>
    <n v="123.30727830971701"/>
    <s v="0905-2311-150 / 0917-880-1901_x000a_"/>
    <s v="administration@su.edu.ph_x000a_"/>
    <s v="Private"/>
    <x v="6"/>
    <s v="WTR-MTP"/>
    <x v="7"/>
    <x v="74"/>
    <s v="NC III"/>
    <s v="298 Hours_x000a_"/>
    <s v="WTR No. MTP 202607SOCECD325-012_x000a_"/>
    <d v="2026-04-22T00:00:00"/>
    <d v="2030-12-27T00:00:00"/>
    <s v="Blanchie M. Utzurrum_x000a_"/>
    <s v="NTTC No. 252407461300555_x000a_"/>
    <d v="2030-10-07T00:00:00"/>
    <m/>
    <m/>
  </r>
  <r>
    <s v="VII"/>
    <x v="2"/>
    <x v="1"/>
    <x v="60"/>
    <s v="Component"/>
    <s v="0746-0032"/>
    <x v="312"/>
    <m/>
    <s v="Maria Elena L. Cabarrubias, School Administrator_x000a_"/>
    <s v="GMI Bldg., Libertad Corner, Independencia Street, Dumaguete City"/>
    <n v="9.3062102433384695"/>
    <n v="123.304396225058"/>
    <s v="522-9030_x000a_"/>
    <s v="mariaelena.cabarrubias@dumaguete.sti.edu_x000a_"/>
    <s v="Private"/>
    <x v="6"/>
    <s v="RTP-MCC"/>
    <x v="6"/>
    <x v="325"/>
    <s v="Level III"/>
    <s v="200 Hours_x000a_"/>
    <s v="RTP No. MC 2026-07-46-CS-ICTAPA325-001_x000a_"/>
    <d v="2026-04-28T00:00:00"/>
    <d v="2031-04-29T00:00:00"/>
    <s v="Kit Ronan G. Kilap-kilap"/>
    <s v="Certificate of Training"/>
    <s v="N/A"/>
    <m/>
    <m/>
  </r>
  <r>
    <s v="VII"/>
    <x v="2"/>
    <x v="1"/>
    <x v="60"/>
    <s v="Component"/>
    <s v="0746-0032"/>
    <x v="312"/>
    <m/>
    <s v="Maria Elena L. Cabarrubias, School Administrator_x000a_"/>
    <s v="GMI Bldg., Libertad Corner, Independencia Street, Dumaguete City"/>
    <n v="9.3062102433384695"/>
    <n v="123.304396225058"/>
    <s v="522-9030_x000a_"/>
    <s v="mariaelena.cabarrubias@dumaguete.sti.edu_x000a_"/>
    <s v="Private"/>
    <x v="6"/>
    <s v="RTP-MCC"/>
    <x v="6"/>
    <x v="326"/>
    <s v="Level II"/>
    <s v="200 Hours_x000a_"/>
    <s v="RTP No. MC 2026-07-46-CS-ICTDCA225-002_x000a_"/>
    <d v="2026-04-28T00:00:00"/>
    <d v="2031-04-29T00:00:00"/>
    <s v="Kit Ronan G. Kilap-kilap"/>
    <s v="Certificate of Training"/>
    <s v="N/A"/>
    <m/>
    <m/>
  </r>
  <r>
    <s v="VII"/>
    <x v="2"/>
    <x v="1"/>
    <x v="60"/>
    <s v="Component"/>
    <s v="0746-0052"/>
    <x v="345"/>
    <m/>
    <s v="Inaki Jose Sagarbarria Yoldi, President _x000a_"/>
    <s v="3rd Floor Natz Building, Capitol Front, National Highway Daro, Dumaguete City (Capital), Negros Oriental, Region VII (Central Visayas), 6200 _x000a_"/>
    <n v="9.3136499579999992"/>
    <n v="123.3036541"/>
    <s v="0906-505-0522 _x000a_"/>
    <s v="kharafibusiness@gmail.com _x000a_"/>
    <s v="Private"/>
    <x v="0"/>
    <s v="WTR"/>
    <x v="0"/>
    <x v="55"/>
    <s v="NC II"/>
    <s v="356 Hours _x000a_"/>
    <s v="WTR No. MTP 202607TRSFBS213-017 _x000a_"/>
    <d v="2026-05-25T00:00:00"/>
    <d v="2030-12-27T00:00:00"/>
    <s v="KRISTINE TEFFANIE A. SALUGSUGAN_x000a_CYNIE T. ANTIQUE_x000a_JHON LESTER S. JAÑALA"/>
    <s v="212107221200302_x000a_252507461200560 242307461200304"/>
    <s v="MARCH 15, 2026 OCTOBER 5, 2023 MARCH 25, 2029"/>
    <m/>
    <m/>
  </r>
  <r>
    <s v="VII"/>
    <x v="2"/>
    <x v="1"/>
    <x v="60"/>
    <s v="Component"/>
    <s v="0746-0052"/>
    <x v="345"/>
    <m/>
    <s v="Inaki Jose Sagarbarria Yoldi, President _x000a_"/>
    <s v="3rd Floor Natz Building, Capitol Front, National Highway Daro, Dumaguete City (Capital), Negros Oriental, Region VII (Central Visayas), 6200 _x000a_"/>
    <n v="9.3136499579999992"/>
    <n v="123.3036541"/>
    <s v="0906-505-0522 _x000a_"/>
    <s v="kharafibusiness@gmail.com _x000a_"/>
    <s v="Private"/>
    <x v="0"/>
    <s v="WTR"/>
    <x v="0"/>
    <x v="77"/>
    <s v="NC II"/>
    <s v="76 Hours _x000a_"/>
    <s v="WTR No. MTP 202607TRSTPS215-018 _x000a_"/>
    <d v="2026-05-25T00:00:00"/>
    <d v="2030-12-27T00:00:00"/>
    <s v="JOSE BRYAN C ARRANGUEZ"/>
    <s v="NTTC No. 242307461200486"/>
    <d v="2028-12-03T00:00:00"/>
    <m/>
    <m/>
  </r>
  <r>
    <s v="VII"/>
    <x v="2"/>
    <x v="1"/>
    <x v="60"/>
    <s v="Component"/>
    <s v="0746-0052"/>
    <x v="345"/>
    <m/>
    <s v="Inaki Jose Sagarbarria Yoldi, President _x000a_"/>
    <s v="3rd Floor Natz Building, Capitol Front, National Highway Daro, Dumaguete City (Capital), Negros Oriental, Region VII (Central Visayas), 6200 _x000a_"/>
    <n v="9.3136499579999992"/>
    <n v="123.3036541"/>
    <s v="0906-505-0522 _x000a_"/>
    <s v="kharafibusiness@gmail.com _x000a_"/>
    <s v="Private"/>
    <x v="0"/>
    <s v="WTR"/>
    <x v="0"/>
    <x v="62"/>
    <s v="NC III"/>
    <s v="188 Hours _x000a_"/>
    <s v="WTR No. MTP 202607TRSEVM307-019 _x000a_"/>
    <d v="2026-05-25T00:00:00"/>
    <d v="2030-12-27T00:00:00"/>
    <s v="ROY RAINIER A. VILLACORA CRISTINE A BOHOL"/>
    <s v="NTTC No. 252407461300139 NTTC No. 222107461300252"/>
    <s v="1/3/2023_x000a_11/3/2026"/>
    <m/>
    <m/>
  </r>
  <r>
    <s v="VII"/>
    <x v="3"/>
    <x v="3"/>
    <x v="69"/>
    <s v="4th"/>
    <s v="0761-0004"/>
    <x v="346"/>
    <m/>
    <s v="Sr. Mila Margaret V. Motegrejo"/>
    <s v="Balasbalas, Cang-Alwang, Tinago, Siquijor, Siquijor"/>
    <n v="9.2136849237612104"/>
    <n v="123.480353136704"/>
    <s v="035-344-2098 / (035) 542-6276"/>
    <s v="ccsi.official@carmelitecollegesiquijor.com"/>
    <s v="Private"/>
    <x v="0"/>
    <s v="WTR"/>
    <x v="2"/>
    <x v="16"/>
    <s v="NC II"/>
    <s v="360 hours"/>
    <s v="20220761ELCCSS213092"/>
    <d v="2024-04-19T00:00:00"/>
    <d v="2029-04-22T00:00:00"/>
    <s v="Kenneth P. Llorente"/>
    <n v="161407611200011"/>
    <s v="Not indicated"/>
    <m/>
    <m/>
  </r>
  <r>
    <s v="VII"/>
    <x v="3"/>
    <x v="3"/>
    <x v="70"/>
    <s v="5th"/>
    <s v="0761-0006"/>
    <x v="347"/>
    <m/>
    <s v="Elnard S. Ympal"/>
    <s v="Candura, San Juan , Siquijor"/>
    <n v="9.1713401523513305"/>
    <n v="123.527118670539"/>
    <s v="None"/>
    <m/>
    <s v="Private"/>
    <x v="3"/>
    <s v="WTR"/>
    <x v="9"/>
    <x v="26"/>
    <s v="NC II"/>
    <s v="232 Hours"/>
    <s v="WTR No. 20170761AFFOAP212145"/>
    <d v="2024-01-24T00:00:00"/>
    <d v="2029-01-25T00:00:00"/>
    <s v="Elnard S. Ympal"/>
    <s v="NC No. 15110102004854"/>
    <s v="N/A"/>
    <d v="2024-04-22T00:00:00"/>
    <s v="C"/>
  </r>
  <r>
    <s v="VII"/>
    <x v="3"/>
    <x v="3"/>
    <x v="71"/>
    <s v="4th"/>
    <s v="0761-0001"/>
    <x v="348"/>
    <m/>
    <s v="Lyndon M. Duhaylungsod"/>
    <s v="Tigbawan, Lazi, Siquijor"/>
    <n v="9.1319728123422994"/>
    <n v="123.632350340399"/>
    <s v="(035) 922-6071/ 09285210294/ 0917-7792429"/>
    <s v="lti@tesda.gov.ph"/>
    <s v="Public"/>
    <x v="1"/>
    <s v="WTR"/>
    <x v="3"/>
    <x v="9"/>
    <s v="NC II"/>
    <s v="118 Hours"/>
    <s v="20190761ALTDRV204132"/>
    <d v="2023-12-01T00:00:00"/>
    <d v="2028-12-04T00:00:00"/>
    <s v="Brillo J. Jaictin"/>
    <s v="NTTC No. 191907611200397"/>
    <d v="2024-10-10T00:00:00"/>
    <d v="2024-09-11T00:00:00"/>
    <s v="C"/>
  </r>
  <r>
    <s v="VII"/>
    <x v="3"/>
    <x v="3"/>
    <x v="71"/>
    <s v="4th"/>
    <s v="0761-0001"/>
    <x v="348"/>
    <m/>
    <s v="Lyndon M. Duhaylungsod"/>
    <s v="Tigbawan, Lazi, Siquijor"/>
    <n v="9.1319728123422994"/>
    <n v="123.632350340399"/>
    <s v="(035) 922-6071/ 09285210294/ 0917-7792429"/>
    <s v="lti@tesda.gov.ph"/>
    <s v="Public"/>
    <x v="1"/>
    <s v="WTR"/>
    <x v="10"/>
    <x v="22"/>
    <s v="NC II"/>
    <s v="381 HOURS"/>
    <s v="WTR No. 20220761CONCAR218086"/>
    <d v="2022-12-01T00:00:00"/>
    <d v="2027-11-30T00:00:00"/>
    <s v="Jerry B. Maglinao"/>
    <s v="NTTC No. 191807611200287"/>
    <d v="2024-07-17T00:00:00"/>
    <d v="2025-05-14T00:00:00"/>
    <s v="C"/>
  </r>
  <r>
    <s v="VII"/>
    <x v="3"/>
    <x v="3"/>
    <x v="71"/>
    <s v="4th"/>
    <s v="0761-0001"/>
    <x v="348"/>
    <m/>
    <s v="Lyndon M. Duhaylungsod"/>
    <s v="Tigbawan, Lazi, Siquijor"/>
    <n v="9.1319728123422994"/>
    <n v="123.632350340399"/>
    <s v="(035) 922-6071/ 09285210294/ 0917-7792429"/>
    <s v="lit@tesda.gov.ph"/>
    <s v="Public"/>
    <x v="1"/>
    <s v="WTR"/>
    <x v="11"/>
    <x v="29"/>
    <s v="NC II"/>
    <s v="275 Hours"/>
    <n v="201407042077"/>
    <d v="2023-12-01T00:00:00"/>
    <d v="2028-12-04T00:00:00"/>
    <s v="Maridel J. Jumawan"/>
    <s v="NTTC No.181707611200010"/>
    <s v="Not indicated"/>
    <d v="2025-04-10T00:00:00"/>
    <s v="C"/>
  </r>
  <r>
    <s v="VII"/>
    <x v="3"/>
    <x v="3"/>
    <x v="71"/>
    <s v="4th"/>
    <s v="0761-0001"/>
    <x v="348"/>
    <m/>
    <s v="Lyndon M. Duhaylungsod"/>
    <s v="Tigbawan, Lazi, Siquijor"/>
    <n v="9.1319728123422994"/>
    <n v="123.632350340399"/>
    <s v="(035) 922-6071/ 09285210294/ 0917-7792429"/>
    <s v="lit@tesda.gov.ph"/>
    <s v="Public"/>
    <x v="1"/>
    <s v="WTR"/>
    <x v="11"/>
    <x v="30"/>
    <s v="NC II"/>
    <s v="275 Hours"/>
    <n v="201407042081"/>
    <d v="2023-12-01T00:00:00"/>
    <d v="2028-12-04T00:00:00"/>
    <s v="Glecy T. Perez"/>
    <s v="NTTC No.181707611200012"/>
    <s v="Not indicated"/>
    <d v="2025-04-10T00:00:00"/>
    <s v="C"/>
  </r>
  <r>
    <s v="VII"/>
    <x v="3"/>
    <x v="3"/>
    <x v="71"/>
    <s v="4th"/>
    <s v="0761-0001"/>
    <x v="348"/>
    <m/>
    <s v="Lyndon M. Duhaylungsod"/>
    <s v="Tigbawan, Lazi, Siquijor"/>
    <n v="9.1319728123422994"/>
    <n v="123.632350340399"/>
    <s v="(035) 922-6071/ 09285210294/ 0917-7792429"/>
    <s v="lit@tesda.gov.ph"/>
    <s v="Public"/>
    <x v="1"/>
    <s v="WTR"/>
    <x v="0"/>
    <x v="5"/>
    <s v="NC II"/>
    <s v="141 hours"/>
    <n v="201407042076"/>
    <d v="2023-12-01T00:00:00"/>
    <d v="2028-12-04T00:00:00"/>
    <s v="Marla C. Buenafe"/>
    <s v="NTTC No.191907611200103"/>
    <s v="Not indicated"/>
    <d v="2025-04-10T00:00:00"/>
    <s v="C"/>
  </r>
  <r>
    <s v="VII"/>
    <x v="3"/>
    <x v="3"/>
    <x v="71"/>
    <s v="4th"/>
    <s v="0761-0001"/>
    <x v="348"/>
    <m/>
    <s v="Lyndon M. Duhaylungsod"/>
    <s v="Tigbawan, Lazi, Siquijor"/>
    <n v="9.1319728123422994"/>
    <n v="123.632350340399"/>
    <s v="(035) 922-6071/ 09285210294/ 0917-7792429"/>
    <s v="lit@tesda.gov.ph"/>
    <s v="Public"/>
    <x v="1"/>
    <s v="WTR"/>
    <x v="0"/>
    <x v="3"/>
    <s v="NC II"/>
    <s v="403 Hours"/>
    <s v="20220761TRSCOK214087"/>
    <d v="2023-12-01T00:00:00"/>
    <d v="2028-12-04T00:00:00"/>
    <s v="Maribel T. Duhaylungso"/>
    <s v="NTTC No.191707611200250"/>
    <s v="Not indicated"/>
    <d v="2025-07-09T00:00:00"/>
    <s v="C"/>
  </r>
  <r>
    <s v="VII"/>
    <x v="3"/>
    <x v="3"/>
    <x v="71"/>
    <s v="4th"/>
    <s v="0761-0001"/>
    <x v="348"/>
    <m/>
    <s v="Lyndon M. Duhaylungsod"/>
    <s v="Tigbawan, Lazi, Siquijor"/>
    <n v="9.1319728123422994"/>
    <n v="123.632350340399"/>
    <s v="(035) 922-6071/ 09285210294/ 0917-7792429"/>
    <s v="lit@tesda.gov.ph"/>
    <s v="Public"/>
    <x v="1"/>
    <s v="WTR"/>
    <x v="9"/>
    <x v="26"/>
    <s v="NC II"/>
    <s v="232 Hours"/>
    <n v="201407042191"/>
    <d v="2023-12-01T00:00:00"/>
    <d v="2028-12-04T00:00:00"/>
    <s v="Gilda T. Quirante_x000a_ Dennis Jay B. Paglinawan"/>
    <s v="NTTC No.161207611200348_x000a_ NTTC No.191907611200446"/>
    <s v="Not indicated"/>
    <d v="2025-04-10T00:00:00"/>
    <s v="C"/>
  </r>
  <r>
    <s v="VII"/>
    <x v="3"/>
    <x v="3"/>
    <x v="71"/>
    <s v="4th"/>
    <s v="0761-0001"/>
    <x v="348"/>
    <m/>
    <s v="Lyndon M. Duhaylungsod"/>
    <s v="Tigbawan, Lazi, Siquijor"/>
    <n v="9.1319728123422994"/>
    <n v="123.632350340399"/>
    <s v="(035) 922-6071/ 09285210294/ 0917-7792429"/>
    <s v="lit@tesda.gov.ph"/>
    <s v="Public"/>
    <x v="1"/>
    <s v="WTR"/>
    <x v="0"/>
    <x v="56"/>
    <s v="NC II"/>
    <s v="545 Hours"/>
    <s v="20220761TRSBAR213085"/>
    <d v="2023-12-01T00:00:00"/>
    <d v="2028-12-04T00:00:00"/>
    <s v="Brenda C. Bation"/>
    <s v="NTTC No.201707611200271"/>
    <s v="Not indicated"/>
    <d v="2025-07-09T00:00:00"/>
    <s v="C"/>
  </r>
  <r>
    <s v="VII"/>
    <x v="3"/>
    <x v="3"/>
    <x v="71"/>
    <s v="4th"/>
    <s v="0761-0001"/>
    <x v="348"/>
    <m/>
    <s v="Lyndon M. Duhaylungsod"/>
    <s v="Tigbawan, Lazi, Siquijor"/>
    <n v="9.1319728123422994"/>
    <n v="123.632350340399"/>
    <s v="(035) 922-6071/ 09285210294/ 0917-7792429"/>
    <s v="lit@tesda.gov.ph"/>
    <s v="Public"/>
    <x v="1"/>
    <s v="WTR"/>
    <x v="0"/>
    <x v="1"/>
    <s v="NC II"/>
    <s v="443 Hours"/>
    <s v="20220761TRSFBS213088"/>
    <d v="2023-12-01T00:00:00"/>
    <d v="2028-12-04T00:00:00"/>
    <s v="Rosebeth Ann B. Gumahad"/>
    <s v="NTTC No.201807611200185"/>
    <s v="Not indicated"/>
    <d v="2025-07-09T00:00:00"/>
    <s v="C"/>
  </r>
  <r>
    <s v="VII"/>
    <x v="3"/>
    <x v="3"/>
    <x v="71"/>
    <s v="4th"/>
    <s v="0761-0001"/>
    <x v="348"/>
    <m/>
    <s v="Lyndon M. Duhaylungsod"/>
    <s v="Tigbawan, Lazi, Siquijor"/>
    <n v="9.1319728123422994"/>
    <n v="123.632350340399"/>
    <s v="(035) 922-6071/ 09285210294/ 0917-7792429"/>
    <s v="lit@tesda.gov.ph"/>
    <s v="Public"/>
    <x v="1"/>
    <s v="WTR"/>
    <x v="8"/>
    <x v="15"/>
    <s v="Level I"/>
    <s v="264 Hours"/>
    <s v="WTR No. 201607612124"/>
    <d v="2023-05-28T00:00:00"/>
    <d v="2028-05-29T00:00:00"/>
    <s v="Adelon S. Yabo_x000a_ Elsie June V. Deang"/>
    <s v="TMC-15070201000174_x000a_ TMC-15072201000550"/>
    <s v="Not indicated"/>
    <d v="2025-03-12T00:00:00"/>
    <s v="C"/>
  </r>
  <r>
    <s v="VII"/>
    <x v="3"/>
    <x v="3"/>
    <x v="71"/>
    <s v="4th"/>
    <s v="0761-0001"/>
    <x v="348"/>
    <m/>
    <s v="Lyndon M. Duhaylungsod"/>
    <s v="Tigbawan, Lazi, Siquijor"/>
    <n v="9.1319728123422994"/>
    <n v="123.632350340399"/>
    <s v="(035) 922-6071/ 09285210294/ 0917-7792429"/>
    <s v="lit@tesda.gov.ph"/>
    <s v="Public"/>
    <x v="1"/>
    <s v="WTR"/>
    <x v="9"/>
    <x v="182"/>
    <s v="NC II"/>
    <s v="313 Hours"/>
    <s v="20220761AFFAPP213083"/>
    <d v="2023-12-01T00:00:00"/>
    <d v="2028-12-04T00:00:00"/>
    <s v="Ma. Liza Mangompit"/>
    <s v="NTTC No.171507611200199"/>
    <s v="Not indicated"/>
    <d v="2025-06-16T00:00:00"/>
    <s v="C"/>
  </r>
  <r>
    <s v="VII"/>
    <x v="3"/>
    <x v="3"/>
    <x v="71"/>
    <s v="4th"/>
    <s v="0761-0001"/>
    <x v="348"/>
    <m/>
    <s v="Lyndon M. Duhaylungsod"/>
    <s v="Tigbawan, Lazi, Siquijor"/>
    <n v="9.1319728123422994"/>
    <n v="123.632350340399"/>
    <s v="(035) 922-6071/ 09285210294/ 0917-7792429"/>
    <s v="lit@tesda.gov.ph"/>
    <s v="Public"/>
    <x v="1"/>
    <s v="WTR"/>
    <x v="9"/>
    <x v="184"/>
    <s v="NC II"/>
    <s v="393 Hours"/>
    <s v="20220761AFFAPS213084"/>
    <d v="2023-12-01T00:00:00"/>
    <d v="2028-12-04T00:00:00"/>
    <s v="Shiela Mae B. Cadavid"/>
    <s v="NTTC No. 212007611200111"/>
    <d v="2026-01-17T00:00:00"/>
    <d v="2025-06-16T00:00:00"/>
    <s v="C"/>
  </r>
  <r>
    <s v="VII"/>
    <x v="3"/>
    <x v="3"/>
    <x v="71"/>
    <s v="4th"/>
    <s v="0761-0001"/>
    <x v="348"/>
    <m/>
    <s v="Lyndon M. Duhaylungsod"/>
    <s v="Tigbawan, Lazi, Siquijor"/>
    <n v="9.1319728123422994"/>
    <n v="123.632350340399"/>
    <s v="(035) 922-6071/ 09285210294/ 0917-7792429"/>
    <s v="lit@tesda.gov.ph"/>
    <s v="Public"/>
    <x v="1"/>
    <s v="WTR"/>
    <x v="0"/>
    <x v="4"/>
    <s v="NC II"/>
    <s v="543 Hours"/>
    <s v="20220761TRSHSK213090"/>
    <d v="2023-12-01T00:00:00"/>
    <d v="2028-12-04T00:00:00"/>
    <s v="Elsie June V. Deang"/>
    <s v="NTTC No.161507611200324"/>
    <s v="Not indicated"/>
    <d v="2025-06-16T00:00:00"/>
    <s v="C"/>
  </r>
  <r>
    <s v="VII"/>
    <x v="3"/>
    <x v="3"/>
    <x v="71"/>
    <s v="4th"/>
    <s v="0761-0001"/>
    <x v="348"/>
    <m/>
    <s v="Lyndon M. Duhaylungsod"/>
    <s v="Tigbawan, Lazi, Siquijor"/>
    <n v="9.1319728123422994"/>
    <n v="123.632350340399"/>
    <s v="(035) 922-6071/ 09285210294/ 0917-7792429"/>
    <s v="lit@tesda.gov.ph"/>
    <s v="Public"/>
    <x v="1"/>
    <s v="WTR"/>
    <x v="9"/>
    <x v="327"/>
    <s v="NC II"/>
    <s v="551 Hours"/>
    <s v="20220761AFFHTC306089"/>
    <d v="2023-12-01T00:00:00"/>
    <d v="2028-12-04T00:00:00"/>
    <s v="Marino B. Sarvida"/>
    <s v="NTTC No. 171207611300016"/>
    <s v="Not indicated"/>
    <d v="2025-06-16T00:00:00"/>
    <s v="C"/>
  </r>
  <r>
    <s v="VII"/>
    <x v="3"/>
    <x v="3"/>
    <x v="71"/>
    <s v="4th"/>
    <s v="0761-0002"/>
    <x v="349"/>
    <m/>
    <s v="Pierre S. Pakilit"/>
    <s v="Pakilit Residence Alvarico Tigbawan (Pob.) Lazi, Siquijor, Region VII, Philippines 6228"/>
    <n v="9.2186919481347207"/>
    <n v="123.51891037107301"/>
    <s v="0965-774-2490"/>
    <s v="psptechnology2019@gmail.com"/>
    <s v="Private"/>
    <x v="0"/>
    <s v="WTR"/>
    <x v="3"/>
    <x v="9"/>
    <s v="NC II"/>
    <s v="118 Hours"/>
    <s v="20190761ALTDRV204103"/>
    <d v="2023-12-28T00:00:00"/>
    <d v="2028-12-29T00:00:00"/>
    <s v="Arnold M. Magtahas, Orlando J. Gio, Excel C. Cabanag"/>
    <s v="NTTC No. 191907611200444 No.181807461200398, No. 191507461200037"/>
    <s v="08-Oct-23, Aug. 28, 2023, Oct. 16, 2023"/>
    <d v="2024-04-22T00:00:00"/>
    <m/>
  </r>
  <r>
    <s v="VII"/>
    <x v="3"/>
    <x v="3"/>
    <x v="71"/>
    <s v="4th"/>
    <s v="0761-0003"/>
    <x v="350"/>
    <m/>
    <s v="Elsa A. Apiag - Center Administrator"/>
    <s v="Catamboan, Lazi, Siquijor 6228"/>
    <n v="9.1316466767705595"/>
    <n v="123.631011711564"/>
    <n v="9171300181"/>
    <s v="tesda7.ptcsiquijor@tesda.gov.ph"/>
    <s v="Public"/>
    <x v="1"/>
    <s v="WTR"/>
    <x v="8"/>
    <x v="15"/>
    <s v="Level I"/>
    <s v="304 Hours"/>
    <s v="20210761TVETRM111074"/>
    <d v="2023-06-07T00:00:00"/>
    <d v="2028-06-08T00:00:00"/>
    <s v="Rosebeth Ann B. Gumahad _x000a_ Jessalyn B. Co"/>
    <s v="TMC No. 18076101003253_x000a_ TMC No. 18072201046461"/>
    <s v="June 20, 2023_x000a_ October 18, 2023"/>
    <d v="2024-04-22T00:00:00"/>
    <s v="C"/>
  </r>
  <r>
    <s v="VII"/>
    <x v="3"/>
    <x v="3"/>
    <x v="71"/>
    <s v="4th"/>
    <s v="0761-0003"/>
    <x v="350"/>
    <m/>
    <s v="Elsa A. Apiag - Center Administrator"/>
    <s v="Catamboan, Lazi, Siquijor 6228"/>
    <n v="9.1316466767705595"/>
    <n v="123.631011711564"/>
    <n v="9171300181"/>
    <s v="tesda7.ptcsiquijor@tesda.gov.ph"/>
    <s v="Public"/>
    <x v="1"/>
    <s v="RTP"/>
    <x v="8"/>
    <x v="328"/>
    <s v="N/A"/>
    <s v="80 Hours"/>
    <s v="NTR No. 202307610001"/>
    <d v="2023-01-03T00:00:00"/>
    <d v="2028-01-04T00:00:00"/>
    <s v="Rosebeth Ann B. Gumahad_x000a_ Jessalyn B. Co"/>
    <s v="TMC No. 18076101003253_x000a_ TMC No. 18072201046461"/>
    <s v="June 20, 2023_x000a_ October 18, 2023"/>
    <d v="2024-04-22T00:00:00"/>
    <s v="C"/>
  </r>
  <r>
    <s v="VII"/>
    <x v="3"/>
    <x v="3"/>
    <x v="71"/>
    <s v="4th"/>
    <s v="0761-0003"/>
    <x v="350"/>
    <m/>
    <s v="Elsa A. Apiag - Center Administrator"/>
    <s v="Catamboan, Lazi, Siquijor 6228"/>
    <n v="9.1316466767705595"/>
    <n v="123.631011711564"/>
    <n v="9171300181"/>
    <s v="tesda7.ptcsiquijor@tesda.gov.ph"/>
    <s v="Public"/>
    <x v="1"/>
    <s v="WTR"/>
    <x v="10"/>
    <x v="23"/>
    <s v="NC II"/>
    <s v="221 Hours"/>
    <s v="20230761CONMAS218002"/>
    <d v="2023-01-03T00:00:00"/>
    <d v="2028-01-04T00:00:00"/>
    <s v="Arnold M. Magtahas"/>
    <s v="NTTC No. 201907611200123"/>
    <s v="Not indicated"/>
    <d v="2024-04-22T00:00:00"/>
    <s v="C"/>
  </r>
  <r>
    <s v="VII"/>
    <x v="3"/>
    <x v="3"/>
    <x v="71"/>
    <s v="4th"/>
    <s v="0761-0003"/>
    <x v="350"/>
    <m/>
    <s v="Elsa A. Apiag - Center Administrator"/>
    <s v="Catamboan, Lazi, Siquijor 6228"/>
    <n v="9.1316466767705595"/>
    <n v="123.631011711564"/>
    <n v="9171300181"/>
    <s v="tesda7.ptcsiquijor@tesda.gov.ph"/>
    <s v="Public"/>
    <x v="1"/>
    <s v="WTR"/>
    <x v="3"/>
    <x v="9"/>
    <s v="NC II"/>
    <s v="118 Hours"/>
    <s v="20200761ALTDRV204084"/>
    <d v="2023-06-07T00:00:00"/>
    <d v="2028-06-08T00:00:00"/>
    <s v="Arnold M. Magtahas"/>
    <s v="NTTC No. 191907611200444"/>
    <d v="2023-10-08T00:00:00"/>
    <d v="2025-05-14T00:00:00"/>
    <s v="C"/>
  </r>
  <r>
    <s v="VII"/>
    <x v="3"/>
    <x v="3"/>
    <x v="71"/>
    <s v="4th"/>
    <s v="0761-0002"/>
    <x v="349"/>
    <m/>
    <s v="Pierre S. Pakilit"/>
    <s v="Pakilit Residence Alvarico Tigbawan (Pob.) Lazi, Siquijor, Region VII, Philippines 6228"/>
    <n v="9.2186919481347207"/>
    <n v="123.51891037107301"/>
    <s v="0965-774-2490"/>
    <s v="psptechnology2019@gmail.com"/>
    <s v="Private"/>
    <x v="0"/>
    <s v="WTR"/>
    <x v="2"/>
    <x v="7"/>
    <s v="NC II"/>
    <s v="244 Hours"/>
    <s v="20220761ELCEIM215069"/>
    <d v="2023-12-28T00:00:00"/>
    <d v="2028-12-29T00:00:00"/>
    <s v="Huberto V. Duran"/>
    <s v="NTTC No. 221807611200091"/>
    <d v="2027-02-15T00:00:00"/>
    <d v="2025-08-18T00:00:00"/>
    <s v="C"/>
  </r>
  <r>
    <s v="VII"/>
    <x v="3"/>
    <x v="3"/>
    <x v="70"/>
    <s v="5th"/>
    <s v="0761-0005"/>
    <x v="351"/>
    <m/>
    <s v="Frelyn L. Pagente, CEO"/>
    <s v="Maite, San Juan, Siquijor, Region VII (Central Visayas), 6227"/>
    <n v="9.1518319746603698"/>
    <n v="123.5013811621"/>
    <n v="9279707007"/>
    <s v="frelynpagente@gmail.com"/>
    <s v="Private"/>
    <x v="0"/>
    <s v="RTP"/>
    <x v="5"/>
    <x v="329"/>
    <s v="N/A"/>
    <s v="120 hours"/>
    <s v="NTR No. 202207610024"/>
    <d v="2022-11-22T00:00:00"/>
    <d v="2027-11-21T00:00:00"/>
    <s v="Jay Ann Amorsolo_x000a_Shiela Mae M. Caroro"/>
    <s v="TMC No. 22076101022381"/>
    <s v="Not indicated"/>
    <d v="2024-09-11T00:00:00"/>
    <s v="C"/>
  </r>
  <r>
    <s v="VII"/>
    <x v="3"/>
    <x v="3"/>
    <x v="71"/>
    <s v="4th"/>
    <s v="0761-0003"/>
    <x v="350"/>
    <m/>
    <s v="Elsa A. Apiag - Center Administrator"/>
    <s v="Catamboan, Lazi, Siquijor 6228"/>
    <n v="9.1316466767705595"/>
    <n v="123.631011711564"/>
    <s v="09173140185 / 09778306055"/>
    <s v="tesda7.ptcsiquijor@tesda.gov.ph"/>
    <s v="Public"/>
    <x v="1"/>
    <s v="WTR"/>
    <x v="4"/>
    <x v="31"/>
    <s v="NC II"/>
    <s v="179 Hours"/>
    <s v="WTR No. 20220761HHCHIL208093"/>
    <d v="2022-12-12T00:00:00"/>
    <d v="2027-12-11T00:00:00"/>
    <s v="Fred S. Jumawan"/>
    <s v="NTTC No. 191807611200176"/>
    <d v="2023-05-08T00:00:00"/>
    <d v="2025-05-14T00:00:00"/>
    <s v="C"/>
  </r>
  <r>
    <s v="VII"/>
    <x v="3"/>
    <x v="3"/>
    <x v="71"/>
    <s v="4th"/>
    <s v="0761-0001"/>
    <x v="348"/>
    <m/>
    <s v="Lyndon M. Duhaylungsod"/>
    <s v="Tigbawan, Lazi, Siquijor"/>
    <n v="9.1319728123422994"/>
    <n v="123.632350340399"/>
    <s v="(035) 922-6071/ 09285210294/ 0917-7792429"/>
    <s v="lti@tesda.gov.ph"/>
    <s v="Public"/>
    <x v="1"/>
    <s v="WTR"/>
    <x v="9"/>
    <x v="330"/>
    <s v="NC III"/>
    <s v="312 Hours"/>
    <s v="WTR No. 20220761AFFAHC307095"/>
    <d v="2023-12-01T00:00:00"/>
    <d v="2028-12-04T00:00:00"/>
    <s v="Sheila Mae B. Cadavid"/>
    <s v="NTTC No. 191507611300177"/>
    <d v="2023-02-27T00:00:00"/>
    <d v="2025-07-09T00:00:00"/>
    <s v="C"/>
  </r>
  <r>
    <s v="VII"/>
    <x v="3"/>
    <x v="3"/>
    <x v="70"/>
    <s v="5th"/>
    <s v="0761-0006"/>
    <x v="347"/>
    <m/>
    <s v="Elnard S. Ympal - Farm Owner"/>
    <s v="Candura, San Juan , Siquijor"/>
    <n v="9.1713401523513305"/>
    <n v="123.527118670539"/>
    <n v="9264453438"/>
    <m/>
    <s v="Private"/>
    <x v="3"/>
    <s v="WTR"/>
    <x v="9"/>
    <x v="182"/>
    <s v="NC II"/>
    <s v="313 Hours"/>
    <s v="WTR No. 20230761AFFAPP213003"/>
    <d v="2024-01-24T00:00:00"/>
    <d v="2029-01-25T00:00:00"/>
    <s v="Elnard S. Ympal"/>
    <s v="NTTC No. 221807611200092"/>
    <d v="2027-01-02T00:00:00"/>
    <d v="2024-04-22T00:00:00"/>
    <s v="C"/>
  </r>
  <r>
    <s v="VII"/>
    <x v="3"/>
    <x v="3"/>
    <x v="72"/>
    <s v="5th"/>
    <s v="0761-0008"/>
    <x v="24"/>
    <m/>
    <s v="Aida C. Madulara - President"/>
    <s v="North Poblacion, Larena, Siquijor"/>
    <n v="9.2786130930984605"/>
    <n v="123.584606960231"/>
    <n v="9176710565"/>
    <s v="madulara@yahoo.com"/>
    <s v="Private"/>
    <x v="0"/>
    <s v="WTR"/>
    <x v="0"/>
    <x v="0"/>
    <s v="NC III"/>
    <s v="188 Hours"/>
    <s v="WTR No. 20230761TRSEVM307006"/>
    <d v="2024-03-15T00:00:00"/>
    <d v="2029-03-18T00:00:00"/>
    <s v="Ana Liza A. Baluran_x000a_Jovie D. Cabais"/>
    <s v="NTTC No. 211707121300387_x000a_NTTC No. 191907121300496"/>
    <s v="19-Sep-26_x000a_5/24/2024"/>
    <d v="2024-04-22T00:00:00"/>
    <s v="C"/>
  </r>
  <r>
    <s v="VII"/>
    <x v="3"/>
    <x v="3"/>
    <x v="72"/>
    <s v="5th"/>
    <s v="0761-0008"/>
    <x v="24"/>
    <m/>
    <s v="Aida C. Madulara - President"/>
    <s v="North Poblacion, Larena, Siquijor"/>
    <n v="9.2786130930984605"/>
    <n v="123.584606960231"/>
    <n v="9176710565"/>
    <s v="madulara@yahoo.com / cmcsiquijor.skillstraining@gmail.com"/>
    <s v="Private"/>
    <x v="0"/>
    <s v="WTR"/>
    <x v="0"/>
    <x v="1"/>
    <s v="NC II"/>
    <s v="436 hours"/>
    <s v="WTR No. 20230761TRSFBS213007"/>
    <d v="2024-03-15T00:00:00"/>
    <d v="2029-03-18T00:00:00"/>
    <s v="Almarie M. Sumalpong"/>
    <s v="NTTC No. 211807611200303"/>
    <d v="2026-06-06T00:00:00"/>
    <d v="2024-04-22T00:00:00"/>
    <s v="C"/>
  </r>
  <r>
    <s v="VII"/>
    <x v="3"/>
    <x v="3"/>
    <x v="72"/>
    <s v="5th"/>
    <s v="0761-0008"/>
    <x v="24"/>
    <m/>
    <s v="Aida C. Madulara - President"/>
    <s v="North Poblacion, Larena, Siquijor"/>
    <n v="9.2786130930984605"/>
    <n v="123.584606960231"/>
    <n v="9176710565"/>
    <s v="madulara@yahoo.com / cmcsiquijor.skillstraining@gmail.com"/>
    <s v="Private"/>
    <x v="0"/>
    <s v="WTR"/>
    <x v="7"/>
    <x v="14"/>
    <s v="NC III"/>
    <s v="383 Hours"/>
    <s v="20230761SOCBKP307032"/>
    <d v="2023-04-13T00:00:00"/>
    <d v="2028-04-12T00:00:00"/>
    <s v="Melissa C. Handumon_x000a_Jesie B. Dua"/>
    <s v="NTTC No. 221807121300196_x000a_NTTC No. 222207121300374"/>
    <s v="4/6/2027_x000a_7/20/2027"/>
    <d v="2024-07-05T00:00:00"/>
    <s v="C"/>
  </r>
  <r>
    <s v="VII"/>
    <x v="3"/>
    <x v="3"/>
    <x v="72"/>
    <s v="5th"/>
    <s v="0761-0008"/>
    <x v="24"/>
    <m/>
    <s v="Aida C. Madulara - President"/>
    <s v="North Poblacion, Larena, Siquijor"/>
    <n v="9.2786130930984605"/>
    <n v="123.584606960231"/>
    <n v="9176710565"/>
    <s v="madulara@yahoo.com / cmcsiquijor.skillstraining@gmail.com"/>
    <s v="Private"/>
    <x v="0"/>
    <s v="WTR"/>
    <x v="0"/>
    <x v="2"/>
    <s v="NC II"/>
    <s v="76 hours"/>
    <s v="20230761TRSTPS215059"/>
    <d v="2023-06-23T00:00:00"/>
    <d v="2028-06-26T00:00:00"/>
    <s v="Gemma D. Adovo"/>
    <s v="NTTC No. 222207121200400"/>
    <d v="2028-02-08T00:00:00"/>
    <d v="2024-07-05T00:00:00"/>
    <s v="C"/>
  </r>
  <r>
    <s v="VII"/>
    <x v="3"/>
    <x v="3"/>
    <x v="71"/>
    <s v="4th"/>
    <s v="0761-0001"/>
    <x v="348"/>
    <m/>
    <s v="Lyndon M. Duhaylungsod - OIC"/>
    <s v="Tigbawan, Lazi, Siquijor"/>
    <n v="9.1319728123422994"/>
    <n v="123.632350340399"/>
    <s v="(035) 922-6071/ 09285210294/ 0917-7792429"/>
    <s v="lti@tesda.gov.ph"/>
    <s v="Public"/>
    <x v="1"/>
    <s v="WTR-MTP"/>
    <x v="11"/>
    <x v="238"/>
    <s v="NC II"/>
    <s v="275 Hours"/>
    <s v="WTR No. MTP-202307GRMDRM205-139"/>
    <d v="2024-05-23T00:00:00"/>
    <d v="2028-12-04T00:00:00"/>
    <s v="Elsie June D. Paglinawan Glecy P. Tabanao _x000a_Gladys Mae B. Villalon"/>
    <s v="NTTC No. 22007611200134_x000a_NTTC No. 222207611200467_x000a_NTTC No. 222207611200182"/>
    <s v="2/20/2027_x000a_9/15/2027_x000a_7/25/2024"/>
    <m/>
    <m/>
  </r>
  <r>
    <s v="VII"/>
    <x v="3"/>
    <x v="3"/>
    <x v="73"/>
    <s v="5th"/>
    <s v="0761-0007"/>
    <x v="352"/>
    <m/>
    <s v="Roselyn T. Asok - Mayor"/>
    <s v="Poblacion Norte, Maria, Siquijor"/>
    <n v="9.1993553286596796"/>
    <n v="123.655864701835"/>
    <s v="09175646765 / 09262085334"/>
    <s v="izladel-fuego@gmail.com"/>
    <s v="Public"/>
    <x v="4"/>
    <s v="WTR"/>
    <x v="0"/>
    <x v="5"/>
    <s v="NC II"/>
    <s v="141 hours"/>
    <s v="WTR No. 20230761TRSBPP209087"/>
    <d v="2023-12-11T00:00:00"/>
    <d v="2023-12-12T00:00:00"/>
    <s v="Mhalou A. Dimasuhid"/>
    <s v="NTTC No. 232107611200016"/>
    <d v="2025-11-05T00:00:00"/>
    <d v="2025-03-12T00:00:00"/>
    <s v="C"/>
  </r>
  <r>
    <s v="VII"/>
    <x v="3"/>
    <x v="3"/>
    <x v="71"/>
    <s v="4th"/>
    <s v="0761-0001"/>
    <x v="348"/>
    <m/>
    <s v="Lyndon M. Duhaylungsod - OIC"/>
    <s v="Tigbawan, Lazi, Siquijor"/>
    <n v="9.1319728123422994"/>
    <n v="123.632350340399"/>
    <s v="(035) 922-6071/ 09285210294/ 0917-7792429"/>
    <s v="lit@tesda.gov.ph"/>
    <s v="Public"/>
    <x v="1"/>
    <s v="WTR"/>
    <x v="9"/>
    <x v="150"/>
    <s v="NC II"/>
    <s v="239 Hours"/>
    <s v="WTR No. 20240761AFFAGE217033"/>
    <d v="2024-03-14T00:00:00"/>
    <d v="2029-03-15T00:00:00"/>
    <s v="Roberto P. Silva"/>
    <s v="PNTTC No. 2207460200006"/>
    <d v="2024-06-23T00:00:00"/>
    <m/>
    <m/>
  </r>
  <r>
    <s v="VII"/>
    <x v="3"/>
    <x v="3"/>
    <x v="72"/>
    <s v="5th"/>
    <s v="0761-0008"/>
    <x v="24"/>
    <m/>
    <s v="Aida C. Madulara - President"/>
    <s v="North Poblacion, Larena, Siquijor"/>
    <n v="9.2786130930984605"/>
    <n v="123.584606960231"/>
    <n v="9176710565"/>
    <s v="madulara@yahoo.com"/>
    <s v="Private"/>
    <x v="0"/>
    <s v="WTR"/>
    <x v="2"/>
    <x v="16"/>
    <s v="NC II"/>
    <s v="360 Hours"/>
    <s v="WTR No. 20240761ELCCSS213045"/>
    <d v="2024-04-22T00:00:00"/>
    <d v="2024-04-23T00:00:00"/>
    <s v="Rex V. Pinton"/>
    <s v="NTTC No. 222107611200202"/>
    <d v="2027-05-04T00:00:00"/>
    <m/>
    <m/>
  </r>
  <r>
    <s v="VII"/>
    <x v="3"/>
    <x v="3"/>
    <x v="71"/>
    <s v="4th"/>
    <s v="0761-0003"/>
    <x v="350"/>
    <m/>
    <s v="Elsa A. Apiag - Center Administrator"/>
    <s v="Catamboan, Lazi, Siquijor 6228"/>
    <n v="9.1316466767705595"/>
    <n v="123.631011711564"/>
    <s v="09173140185 / 09778306055"/>
    <s v="tesda7.ptcsiquijor@tesda.gov.ph"/>
    <s v="Public"/>
    <x v="1"/>
    <s v="WTR"/>
    <x v="10"/>
    <x v="37"/>
    <s v="NC II"/>
    <s v="117 Hours"/>
    <s v="WTR No. 20240761CONTIL218048"/>
    <d v="2024-04-24T00:00:00"/>
    <d v="2029-04-25T00:00:00"/>
    <s v="Jerry B. Maglinao"/>
    <s v="NTTC No. 201807611200049"/>
    <d v="2025-01-12T00:00:00"/>
    <m/>
    <m/>
  </r>
  <r>
    <s v="VII"/>
    <x v="3"/>
    <x v="3"/>
    <x v="71"/>
    <s v="4th"/>
    <s v="0761-0003"/>
    <x v="350"/>
    <m/>
    <s v="Elsa A. Apiag - Center Administrator"/>
    <s v="Catamboan, Lazi, Siquijor 6228"/>
    <n v="9.1316466767705595"/>
    <n v="123.631011711564"/>
    <s v="09173140185 / 09778306055"/>
    <s v="tesda7.ptcsiquijor@tesda.gov.ph"/>
    <s v="Public"/>
    <x v="1"/>
    <s v="WTR"/>
    <x v="1"/>
    <x v="8"/>
    <s v="NC I"/>
    <s v="268 Hours"/>
    <s v="WTR No. 20240761MEEEAW106050"/>
    <d v="2024-04-25T00:00:00"/>
    <d v="2029-04-26T00:00:00"/>
    <s v="Landelino A. Anoos, Jr."/>
    <s v="NTTC No. 212107611200156"/>
    <d v="2026-03-23T00:00:00"/>
    <m/>
    <m/>
  </r>
  <r>
    <s v="VII"/>
    <x v="3"/>
    <x v="3"/>
    <x v="71"/>
    <s v="4th"/>
    <s v="0761-0003"/>
    <x v="350"/>
    <m/>
    <s v="Elsa A. Apiag - Center Administrator"/>
    <s v="Catamboan, Lazi, Siquijor 6228"/>
    <n v="9.1316466767705595"/>
    <n v="123.631011711564"/>
    <s v="09173140185 / 09778306055"/>
    <s v="tesda7.ptcsiquijor@tesda.gov.ph"/>
    <s v="Public"/>
    <x v="1"/>
    <s v="WTR"/>
    <x v="1"/>
    <x v="6"/>
    <s v="NC II"/>
    <s v="268 Hours"/>
    <s v="WTR No. 20240761MEEEAW206051"/>
    <d v="2024-04-25T00:00:00"/>
    <d v="2029-04-26T00:00:00"/>
    <s v="Landelino A. Anoos, Jr."/>
    <s v="NTTC No. 212107611200156"/>
    <d v="2026-03-23T00:00:00"/>
    <m/>
    <m/>
  </r>
  <r>
    <s v="VII"/>
    <x v="3"/>
    <x v="3"/>
    <x v="71"/>
    <s v="4th"/>
    <s v="0761-0002"/>
    <x v="349"/>
    <m/>
    <s v="Pierre S. Pakilit - President"/>
    <s v="Pakilit Residence Alvarico Tigbawan (Pob.) Lazi, Siquijor, Region VII, Philippines 6228"/>
    <n v="9.1351461006159909"/>
    <n v="123.63375182527101"/>
    <s v="0965-774-2490"/>
    <s v="psptechnology2019@gmail.com"/>
    <s v="Private"/>
    <x v="0"/>
    <s v="WTR"/>
    <x v="10"/>
    <x v="22"/>
    <s v="NC II"/>
    <s v="301 hours"/>
    <s v="WTR No. 20240761CONCAR218058"/>
    <d v="2024-05-10T00:00:00"/>
    <d v="2029-05-13T00:00:00"/>
    <s v="Edward P. Mariño"/>
    <s v="NTTC No. 232207461200054"/>
    <d v="2027-08-18T00:00:00"/>
    <m/>
    <m/>
  </r>
  <r>
    <s v="VII"/>
    <x v="3"/>
    <x v="3"/>
    <x v="71"/>
    <s v="4th"/>
    <s v="0761-0001"/>
    <x v="348"/>
    <m/>
    <s v="Lyndon M. Duhaylungsod - OIC"/>
    <s v="Tigbawan, Lazi, Siquijor"/>
    <n v="9.1318986623698599"/>
    <n v="123.63226450971599"/>
    <s v="(035) 922-6071/ 09285210294/ 0917-7792429"/>
    <s v="lti@tesda.gov.ph"/>
    <s v="Public"/>
    <x v="1"/>
    <s v="WTR"/>
    <x v="0"/>
    <x v="73"/>
    <s v="NC II"/>
    <s v="442 Hours"/>
    <s v="WTR No. 20240761TRSFOS213105"/>
    <d v="2024-11-15T00:00:00"/>
    <d v="2029-11-16T00:00:00"/>
    <s v="Aimee Janelle S. Magbanua"/>
    <s v="NTTC No. 231907611200359"/>
    <d v="2027-11-28T00:00:00"/>
    <m/>
    <m/>
  </r>
  <r>
    <s v="VII"/>
    <x v="3"/>
    <x v="3"/>
    <x v="71"/>
    <s v="4th"/>
    <s v="0761-0001"/>
    <x v="348"/>
    <m/>
    <s v="Lyndon M. Duhaylungsod - OIC"/>
    <s v="Tigbawan, Lazi, Siquijor"/>
    <n v="9.1318986623698599"/>
    <n v="123.63226450971599"/>
    <s v="(035) 922-6071/ 09285210294/ 0917-7792429"/>
    <s v="lti@tesda.gov.ph"/>
    <s v="Public"/>
    <x v="1"/>
    <s v="WTR"/>
    <x v="0"/>
    <x v="78"/>
    <s v="NC III"/>
    <s v="264 Hours"/>
    <s v="WTR No. 20240761TRSHSK319106"/>
    <d v="2024-11-15T00:00:00"/>
    <d v="2029-11-16T00:00:00"/>
    <s v="Elsie June D. Paglinawan"/>
    <s v="NTTC No. 242007611300396"/>
    <d v="2029-05-22T00:00:00"/>
    <m/>
    <m/>
  </r>
  <r>
    <s v="VII"/>
    <x v="3"/>
    <x v="3"/>
    <x v="71"/>
    <s v="4th"/>
    <s v="0761-0001"/>
    <x v="348"/>
    <m/>
    <s v="Lyndon M. Duhaylungsod - OIC"/>
    <s v="Tigbawan, Lazi, Siquijor"/>
    <n v="9.1318986623698599"/>
    <n v="123.63226450971599"/>
    <s v="(035) 523-3873 / 0917-779-2429"/>
    <s v="lti@tesda.gov.ph"/>
    <s v="Public"/>
    <x v="1"/>
    <s v="WTR"/>
    <x v="0"/>
    <x v="34"/>
    <s v="NC III"/>
    <s v="526 Hours"/>
    <s v="WTR No. 20250761TRSFBS318010_x000a_"/>
    <d v="2025-02-05T00:00:00"/>
    <d v="2030-02-06T00:00:00"/>
    <s v="Aimee Janelle S. Magbanua"/>
    <s v="NTTC No. 241907611300397"/>
    <d v="2029-02-09T00:00:00"/>
    <m/>
    <m/>
  </r>
  <r>
    <s v="VII"/>
    <x v="3"/>
    <x v="3"/>
    <x v="71"/>
    <s v="4th"/>
    <s v="0761-0001"/>
    <x v="348"/>
    <m/>
    <s v="Lyndon M. Duhaylungsod - OIC"/>
    <s v="Tigbawan, Lazi, Siquijor"/>
    <n v="9.1318986623698599"/>
    <n v="123.63226450971599"/>
    <s v="(035) 922-6071/ 09285210294/ 0917-7792429"/>
    <s v="lti@tesda.gov.ph"/>
    <s v="Public"/>
    <x v="1"/>
    <s v="WTR"/>
    <x v="0"/>
    <x v="56"/>
    <s v="NC II"/>
    <s v="545 Hours"/>
    <s v="20220761TRSBAR213085"/>
    <d v="2023-12-01T00:00:00"/>
    <d v="2028-12-04T00:00:00"/>
    <s v="Brenda C. Bation"/>
    <s v="NTTC No.201707611200271"/>
    <s v="Not indicated"/>
    <m/>
    <m/>
  </r>
  <r>
    <s v="VII"/>
    <x v="3"/>
    <x v="3"/>
    <x v="72"/>
    <s v="5th"/>
    <s v="0761-0009"/>
    <x v="353"/>
    <m/>
    <s v="Vic Ronald V. Patay, Branch Administrator_x000a_"/>
    <s v="Basac, Larena, Siquijor_x000a_"/>
    <n v="9.2193279707073792"/>
    <n v="123.615583068376"/>
    <s v="0965-145-2942_x000a_"/>
    <s v="sbr.siquijor24@gmail.com_x000a_"/>
    <s v="Private"/>
    <x v="0"/>
    <s v="WTR"/>
    <x v="10"/>
    <x v="48"/>
    <s v="NC II"/>
    <s v="221 hours"/>
    <s v="WTR No. 20250761CONHEO219033_x000a_"/>
    <d v="2025-03-19T00:00:00"/>
    <d v="2030-03-20T00:00:00"/>
    <s v="Ronie N. Razona"/>
    <s v="NTTC No. 232007121200407"/>
    <d v="2028-07-18T00:00:00"/>
    <m/>
    <m/>
  </r>
  <r>
    <s v="VII"/>
    <x v="3"/>
    <x v="3"/>
    <x v="71"/>
    <s v="4th"/>
    <s v="0761-0003"/>
    <x v="350"/>
    <m/>
    <s v="Elsa A. Apiag - Center Administrator"/>
    <s v="Catamboan, Lazi, Siquijor 6228"/>
    <n v="9.1316466767705595"/>
    <n v="123.631011711564"/>
    <n v="9171300181"/>
    <s v="tesda7.ptcsiquijor@tesda.gov.ph"/>
    <s v="Public"/>
    <x v="1"/>
    <s v="WTR"/>
    <x v="3"/>
    <x v="265"/>
    <s v="NC III"/>
    <s v="122 Hours_x000a_"/>
    <s v="WTR No. 20250761ALTDRB311068_x000a_"/>
    <d v="2025-07-31T00:00:00"/>
    <d v="2030-08-01T00:00:00"/>
    <s v="Arnold M. Magtahas"/>
    <s v="NTTC No. 231907611300440"/>
    <d v="2028-08-21T00:00:00"/>
    <m/>
    <m/>
  </r>
  <r>
    <s v="VII"/>
    <x v="3"/>
    <x v="3"/>
    <x v="70"/>
    <s v="5th"/>
    <s v="0761-0006"/>
    <x v="347"/>
    <m/>
    <s v="Elnard S. Ympal"/>
    <s v="Candura, San Juan , Siquijor"/>
    <n v="9.1713401523513305"/>
    <n v="123.527118670539"/>
    <s v="0926-445-3438_x000a_"/>
    <s v="eympal@gmail.com_x000a_"/>
    <s v="Private"/>
    <x v="3"/>
    <s v="WTR"/>
    <x v="9"/>
    <x v="150"/>
    <s v="NC II"/>
    <s v="239 Hours_x000a_"/>
    <s v="WTR No. 2025-07-61-AFFAGE217-098_x000a_"/>
    <d v="2025-11-14T00:00:00"/>
    <d v="2030-11-15T00:00:00"/>
    <s v="Elnard S. Ympal"/>
    <s v="NTTC No. 252307611200388"/>
    <d v="2028-12-23T00:00:00"/>
    <m/>
    <m/>
  </r>
  <r>
    <s v="VII"/>
    <x v="3"/>
    <x v="3"/>
    <x v="71"/>
    <s v="4th"/>
    <s v="0761-0001"/>
    <x v="348"/>
    <m/>
    <s v="Lyndon M. Duhaylungsod - OIC"/>
    <s v="Tigbawan, Lazi, Siquijor"/>
    <n v="9.1318986623698599"/>
    <n v="123.63226450971599"/>
    <s v="(035) 922-6071/ 09285210294/ 0917-7792429"/>
    <s v="lti@tesda.gov.ph"/>
    <s v="Public"/>
    <x v="1"/>
    <s v="WTR-MCC"/>
    <x v="9"/>
    <x v="331"/>
    <s v="NC III"/>
    <s v="52 Hours_x000a_"/>
    <s v="WTR No. MCC 2025-07-61-AFFACP306-AGR611320-032_x000a_"/>
    <d v="2025-12-12T00:00:00"/>
    <d v="2025-12-13T00:00:00"/>
    <s v="Maria Liza M. Mangompit"/>
    <s v="NTTC No. 252507611300444"/>
    <d v="2028-08-06T00:00:00"/>
    <m/>
    <m/>
  </r>
  <r>
    <s v="VII"/>
    <x v="3"/>
    <x v="3"/>
    <x v="71"/>
    <s v="4th"/>
    <s v="0761-0001"/>
    <x v="348"/>
    <m/>
    <s v="Lyndon M. Duhaylungsod - OIC"/>
    <s v="Tigbawan, Lazi, Siquijor"/>
    <n v="9.1318986623698599"/>
    <n v="123.63226450971599"/>
    <s v="(035) 922-6071/ 09285210294/ 0917-7792429"/>
    <s v="lti@tesda.gov.ph"/>
    <s v="Public"/>
    <x v="1"/>
    <s v="WTR-MCC"/>
    <x v="9"/>
    <x v="332"/>
    <s v="NC III"/>
    <s v="44 Hours_x000a_"/>
    <s v="WTR No. MCC 2025-07-61-AFFACP306-AGR611311-033_x000a_"/>
    <d v="2025-12-12T00:00:00"/>
    <d v="2025-12-13T00:00:00"/>
    <s v="Maria Liza M. Mangompit"/>
    <s v="NTTC No. 252507611300444"/>
    <d v="2028-08-06T00:00:00"/>
    <m/>
    <m/>
  </r>
  <r>
    <s v="VII"/>
    <x v="3"/>
    <x v="3"/>
    <x v="71"/>
    <s v="4th"/>
    <s v="0761-0003"/>
    <x v="350"/>
    <m/>
    <s v="Rosebeth Ann B. Gumahad, Acting Center Administrator"/>
    <s v="Catamboan, Lazi, Siquijor 6228"/>
    <n v="9.1316466767705595"/>
    <n v="123.631011711564"/>
    <n v="9171300181"/>
    <s v="tesda7.ptcsiquijor@tesda.gov.ph"/>
    <s v="Public"/>
    <x v="1"/>
    <s v="CoC"/>
    <x v="8"/>
    <x v="333"/>
    <s v="Level II"/>
    <s v="168 Hours"/>
    <s v="WTR No. 2025-07-61-TVETRM211-TVT232310-135_x000a_"/>
    <d v="2025-12-26T00:00:00"/>
    <d v="2030-12-27T00:00:00"/>
    <s v="Rosebeth Ann B. Gumahad"/>
    <s v="TMC No. 25076102000506"/>
    <d v="2030-03-24T00:00:00"/>
    <m/>
    <m/>
  </r>
  <r>
    <s v="VII"/>
    <x v="3"/>
    <x v="3"/>
    <x v="71"/>
    <s v="4th"/>
    <s v="0761-0003"/>
    <x v="350"/>
    <m/>
    <s v="Elsa A. Apiag - Center Administrator"/>
    <s v="Catamboan, Lazi, Siquijor 6228"/>
    <n v="9.1316466767705595"/>
    <n v="123.631011711564"/>
    <n v="9171300181"/>
    <s v="tesda7.ptcsiquijor@tesda.gov.ph"/>
    <s v="Public"/>
    <x v="1"/>
    <s v="WTR"/>
    <x v="7"/>
    <x v="72"/>
    <s v="NC III"/>
    <s v="298 Hours_x000a_"/>
    <s v="WTR No. 2026-07-61-SOCECD325-019_x000a_"/>
    <d v="2026-03-26T00:00:00"/>
    <d v="2031-03-27T00:00:00"/>
    <s v="Christine Joy Gajardo"/>
    <s v="NTTC No. 262407611300128"/>
    <d v="2030-12-27T00:00:00"/>
    <m/>
    <m/>
  </r>
  <r>
    <m/>
    <x v="4"/>
    <x v="8"/>
    <x v="74"/>
    <m/>
    <m/>
    <x v="354"/>
    <m/>
    <m/>
    <m/>
    <m/>
    <m/>
    <m/>
    <m/>
    <m/>
    <x v="7"/>
    <m/>
    <x v="19"/>
    <x v="334"/>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C00-000000000000}" name="Bohol UIID" cacheId="25" applyNumberFormats="0" applyBorderFormats="0" applyFontFormats="0" applyPatternFormats="0" applyAlignmentFormats="0" applyWidthHeightFormats="0" dataCaption="" updatedVersion="8" compact="0" compactData="0">
  <location ref="A1:H49" firstHeaderRow="1" firstDataRow="1" firstDataCol="8"/>
  <pivotFields count="29">
    <pivotField name="REGION" compact="0" outline="0" multipleItemSelectionAllowed="1" showAll="0"/>
    <pivotField name="PROVINCE" axis="axisRow" compact="0" outline="0" multipleItemSelectionAllowed="1" showAll="0" sortType="ascending" defaultSubtotal="0">
      <items count="2">
        <item x="0"/>
        <item h="1" m="1" x="1"/>
      </items>
    </pivotField>
    <pivotField name="CONGRESSIONAL DISTRICT" axis="axisRow" compact="0" outline="0" multipleItemSelectionAllowed="1" showAll="0" sortType="ascending" defaultSubtotal="0">
      <items count="4">
        <item x="0"/>
        <item x="1"/>
        <item x="2"/>
        <item m="1" x="3"/>
      </items>
    </pivotField>
    <pivotField name="Municipality" axis="axisRow" compact="0" outline="0" multipleItemSelectionAllowed="1" showAll="0" sortType="ascending" defaultSubtotal="0">
      <items count="29">
        <item x="18"/>
        <item x="4"/>
        <item x="25"/>
        <item x="6"/>
        <item x="20"/>
        <item x="16"/>
        <item x="19"/>
        <item x="11"/>
        <item x="1"/>
        <item x="14"/>
        <item x="15"/>
        <item x="21"/>
        <item x="3"/>
        <item x="7"/>
        <item x="8"/>
        <item x="12"/>
        <item x="23"/>
        <item x="17"/>
        <item x="26"/>
        <item x="22"/>
        <item x="9"/>
        <item x="24"/>
        <item x="27"/>
        <item x="0"/>
        <item x="5"/>
        <item x="13"/>
        <item x="10"/>
        <item x="2"/>
        <item m="1" x="28"/>
      </items>
    </pivotField>
    <pivotField name="Municipality Class" axis="axisRow" compact="0" outline="0" multipleItemSelectionAllowed="1" showAll="0" sortType="ascending" defaultSubtotal="0">
      <items count="7">
        <item x="2"/>
        <item x="5"/>
        <item x="4"/>
        <item x="3"/>
        <item x="1"/>
        <item x="0"/>
        <item m="1" x="6"/>
      </items>
    </pivotField>
    <pivotField name="Unique Instittution Identification" axis="axisRow" compact="0" outline="0" multipleItemSelectionAllowed="1" showAll="0" sortType="ascending" defaultSubtotal="0">
      <items count="60">
        <item x="17"/>
        <item x="3"/>
        <item x="13"/>
        <item x="14"/>
        <item x="16"/>
        <item m="1" x="56"/>
        <item x="1"/>
        <item x="4"/>
        <item x="19"/>
        <item x="21"/>
        <item x="6"/>
        <item x="15"/>
        <item h="1" x="23"/>
        <item x="24"/>
        <item x="25"/>
        <item x="28"/>
        <item x="33"/>
        <item x="30"/>
        <item x="31"/>
        <item x="34"/>
        <item x="7"/>
        <item x="20"/>
        <item x="11"/>
        <item x="43"/>
        <item x="26"/>
        <item x="27"/>
        <item x="29"/>
        <item x="32"/>
        <item x="22"/>
        <item x="9"/>
        <item x="18"/>
        <item x="12"/>
        <item x="2"/>
        <item x="8"/>
        <item x="10"/>
        <item x="5"/>
        <item x="0"/>
        <item x="35"/>
        <item x="37"/>
        <item x="38"/>
        <item x="36"/>
        <item x="41"/>
        <item x="39"/>
        <item x="40"/>
        <item x="42"/>
        <item x="44"/>
        <item m="1" x="57"/>
        <item h="1" x="45"/>
        <item h="1" x="46"/>
        <item h="1" x="47"/>
        <item h="1" x="48"/>
        <item h="1" x="49"/>
        <item h="1" x="50"/>
        <item h="1" x="52"/>
        <item h="1" x="51"/>
        <item h="1" x="53"/>
        <item h="1" x="54"/>
        <item h="1" x="55"/>
        <item h="1" m="1" x="58"/>
        <item h="1" m="1" x="59"/>
      </items>
    </pivotField>
    <pivotField name="NAME OF INSTITUTION" axis="axisRow" compact="0" outline="0" multipleItemSelectionAllowed="1" showAll="0" sortType="ascending" defaultSubtotal="0">
      <items count="63">
        <item x="0"/>
        <item x="35"/>
        <item x="1"/>
        <item x="29"/>
        <item x="33"/>
        <item x="43"/>
        <item x="2"/>
        <item h="1" x="52"/>
        <item x="3"/>
        <item x="4"/>
        <item x="5"/>
        <item h="1" x="50"/>
        <item x="6"/>
        <item x="7"/>
        <item x="41"/>
        <item x="28"/>
        <item x="38"/>
        <item x="24"/>
        <item x="40"/>
        <item m="1" x="56"/>
        <item h="1" m="1" x="61"/>
        <item h="1" x="54"/>
        <item x="32"/>
        <item x="36"/>
        <item x="23"/>
        <item x="8"/>
        <item h="1" x="48"/>
        <item x="44"/>
        <item h="1" m="1" x="59"/>
        <item h="1" x="49"/>
        <item x="42"/>
        <item h="1" x="51"/>
        <item h="1" m="1" x="57"/>
        <item h="1" m="1" x="62"/>
        <item h="1" x="55"/>
        <item h="1" x="47"/>
        <item x="37"/>
        <item x="27"/>
        <item x="9"/>
        <item x="25"/>
        <item x="26"/>
        <item x="30"/>
        <item x="10"/>
        <item x="11"/>
        <item x="12"/>
        <item h="1" m="1" x="60"/>
        <item h="1" x="53"/>
        <item x="13"/>
        <item x="14"/>
        <item x="15"/>
        <item x="16"/>
        <item x="17"/>
        <item x="18"/>
        <item x="19"/>
        <item x="34"/>
        <item x="20"/>
        <item x="39"/>
        <item h="1" x="46"/>
        <item x="21"/>
        <item h="1" x="45"/>
        <item x="31"/>
        <item x="22"/>
        <item m="1" x="58"/>
      </items>
    </pivotField>
    <pivotField name="FORMERLY NAME of TVI" compact="0" outline="0" multipleItemSelectionAllowed="1" showAll="0"/>
    <pivotField name="Name of Institution's Head" compact="0" outline="0" multipleItemSelectionAllowed="1" showAll="0"/>
    <pivotField name="ADDRESS" axis="axisRow" compact="0" outline="0" multipleItemSelectionAllowed="1" showAll="0" sortType="ascending" defaultSubtotal="0">
      <items count="68">
        <item x="1"/>
        <item x="8"/>
        <item x="43"/>
        <item x="13"/>
        <item x="21"/>
        <item m="1" x="62"/>
        <item x="51"/>
        <item x="46"/>
        <item x="45"/>
        <item x="44"/>
        <item x="20"/>
        <item x="49"/>
        <item x="24"/>
        <item x="25"/>
        <item m="1" x="63"/>
        <item x="53"/>
        <item x="30"/>
        <item x="26"/>
        <item x="33"/>
        <item x="27"/>
        <item x="9"/>
        <item x="28"/>
        <item x="36"/>
        <item x="15"/>
        <item x="29"/>
        <item x="42"/>
        <item x="52"/>
        <item x="6"/>
        <item x="2"/>
        <item x="5"/>
        <item x="41"/>
        <item x="34"/>
        <item x="19"/>
        <item m="1" x="65"/>
        <item x="55"/>
        <item x="31"/>
        <item m="1" x="58"/>
        <item x="40"/>
        <item x="32"/>
        <item x="14"/>
        <item x="16"/>
        <item x="17"/>
        <item x="23"/>
        <item x="3"/>
        <item x="18"/>
        <item m="1" x="64"/>
        <item x="54"/>
        <item x="39"/>
        <item m="1" x="61"/>
        <item x="50"/>
        <item x="0"/>
        <item x="37"/>
        <item x="12"/>
        <item m="1" x="59"/>
        <item m="1" x="66"/>
        <item x="56"/>
        <item x="22"/>
        <item x="47"/>
        <item x="11"/>
        <item x="7"/>
        <item x="38"/>
        <item x="48"/>
        <item x="35"/>
        <item x="10"/>
        <item m="1" x="67"/>
        <item x="57"/>
        <item x="4"/>
        <item m="1" x="60"/>
      </items>
    </pivotField>
    <pivotField name="Latitude Point" compact="0" outline="0" multipleItemSelectionAllowed="1" showAll="0"/>
    <pivotField name="Longitude Point" compact="0" outline="0" multipleItemSelectionAllowed="1" showAll="0"/>
    <pivotField name="TEL. NO." compact="0" outline="0" multipleItemSelectionAllowed="1" showAll="0"/>
    <pivotField name="E-mail Address" compact="0" outline="0" multipleItemSelectionAllowed="1" showAll="0"/>
    <pivotField name="TYPE OF INSTITUTION" compact="0" outline="0" multipleItemSelectionAllowed="1" showAll="0"/>
    <pivotField name="CLASSIFICATION OF INSTITUTION" axis="axisRow" compact="0" outline="0" multipleItemSelectionAllowed="1" showAll="0" sortType="ascending" defaultSubtotal="0">
      <items count="7">
        <item x="5"/>
        <item x="3"/>
        <item x="4"/>
        <item x="2"/>
        <item x="1"/>
        <item x="0"/>
        <item m="1" x="6"/>
      </items>
    </pivotField>
    <pivotField name="STATUS" compact="0" outline="0" multipleItemSelectionAllowed="1" showAll="0"/>
    <pivotField name="SECTOR" compact="0" outline="0" multipleItemSelectionAllowed="1" showAll="0"/>
    <pivotField name="COURSE/REGISTERED PROGRAM (WTR/CoC)" compact="0" outline="0" multipleItemSelectionAllowed="1" showAll="0"/>
    <pivotField name="PQF Level" compact="0" outline="0" multipleItemSelectionAllowed="1" showAll="0"/>
    <pivotField name="DURATION" compact="0" outline="0" multipleItemSelectionAllowed="1" showAll="0"/>
    <pivotField name="PROGRAM REG. NO." compact="0" outline="0" multipleItemSelectionAllowed="1" showAll="0"/>
    <pivotField name="DATE ISSUED" compact="0" numFmtId="167" outline="0" multipleItemSelectionAllowed="1" showAll="0"/>
    <pivotField name="EXPIRATION DATE" compact="0" numFmtId="167" outline="0" multipleItemSelectionAllowed="1" showAll="0"/>
    <pivotField name="Trainer" compact="0" outline="0" multipleItemSelectionAllowed="1" showAll="0"/>
    <pivotField name="NTTC" compact="0" outline="0" multipleItemSelectionAllowed="1" showAll="0"/>
    <pivotField name="Date Conducted" compact="0" numFmtId="167" outline="0" multipleItemSelectionAllowed="1" showAll="0"/>
    <pivotField name="Result" compact="0" outline="0" multipleItemSelectionAllowed="1" showAll="0"/>
    <pivotField name="ORIGINAL DATE OF REGISTRATION" compact="0" numFmtId="167" outline="0" multipleItemSelectionAllowed="1" showAll="0"/>
  </pivotFields>
  <rowFields count="8">
    <field x="1"/>
    <field x="2"/>
    <field x="3"/>
    <field x="4"/>
    <field x="6"/>
    <field x="9"/>
    <field x="5"/>
    <field x="15"/>
  </rowFields>
  <rowItems count="48">
    <i>
      <x/>
      <x/>
      <x/>
      <x v="4"/>
      <x v="60"/>
      <x v="38"/>
      <x v="18"/>
      <x v="1"/>
    </i>
    <i r="2">
      <x v="1"/>
      <x v="3"/>
      <x v="12"/>
      <x v="59"/>
      <x v="10"/>
      <x v="5"/>
    </i>
    <i r="2">
      <x v="4"/>
      <x v="3"/>
      <x v="54"/>
      <x v="62"/>
      <x v="19"/>
      <x v="5"/>
    </i>
    <i r="2">
      <x v="5"/>
      <x v="3"/>
      <x v="37"/>
      <x v="21"/>
      <x v="25"/>
      <x v="1"/>
    </i>
    <i r="2">
      <x v="8"/>
      <x v="4"/>
      <x v="6"/>
      <x v="28"/>
      <x v="32"/>
      <x v="5"/>
    </i>
    <i r="2">
      <x v="9"/>
      <x v="3"/>
      <x v="14"/>
      <x v="25"/>
      <x v="41"/>
      <x v="5"/>
    </i>
    <i r="2">
      <x v="17"/>
      <x v="1"/>
      <x v="41"/>
      <x v="35"/>
      <x v="17"/>
      <x v="2"/>
    </i>
    <i r="2">
      <x v="19"/>
      <x v="3"/>
      <x v="16"/>
      <x v="47"/>
      <x v="39"/>
      <x v="5"/>
    </i>
    <i r="2">
      <x v="23"/>
      <x v="5"/>
      <x/>
      <x v="50"/>
      <x v="36"/>
      <x v="5"/>
    </i>
    <i r="4">
      <x v="1"/>
      <x v="22"/>
      <x v="37"/>
      <x v="1"/>
    </i>
    <i r="4">
      <x v="2"/>
      <x/>
      <x v="6"/>
      <x v="5"/>
    </i>
    <i r="4">
      <x v="5"/>
      <x v="9"/>
      <x v="23"/>
      <x v="5"/>
    </i>
    <i r="4">
      <x v="9"/>
      <x v="66"/>
      <x v="7"/>
      <x v="5"/>
    </i>
    <i r="4">
      <x v="13"/>
      <x v="1"/>
      <x v="20"/>
      <x v="5"/>
    </i>
    <i r="4">
      <x v="17"/>
      <x v="13"/>
      <x v="13"/>
      <x v="5"/>
    </i>
    <i r="4">
      <x v="25"/>
      <x v="20"/>
      <x v="33"/>
      <x v="5"/>
    </i>
    <i r="4">
      <x v="27"/>
      <x v="7"/>
      <x v="45"/>
      <x v="5"/>
    </i>
    <i r="4">
      <x v="30"/>
      <x v="2"/>
      <x v="44"/>
      <x v="5"/>
    </i>
    <i r="4">
      <x v="36"/>
      <x v="60"/>
      <x v="38"/>
      <x v="1"/>
    </i>
    <i r="4">
      <x v="43"/>
      <x v="52"/>
      <x v="22"/>
      <x v="5"/>
    </i>
    <i r="4">
      <x v="44"/>
      <x v="3"/>
      <x v="31"/>
      <x v="5"/>
    </i>
    <i r="5">
      <x v="8"/>
      <x v="31"/>
      <x v="5"/>
    </i>
    <i r="4">
      <x v="53"/>
      <x v="10"/>
      <x v="8"/>
      <x v="5"/>
    </i>
    <i r="4">
      <x v="55"/>
      <x v="4"/>
      <x v="21"/>
      <x v="5"/>
    </i>
    <i r="2">
      <x v="26"/>
      <x/>
      <x v="51"/>
      <x v="44"/>
      <x/>
      <x v="4"/>
    </i>
    <i r="4">
      <x v="56"/>
      <x v="37"/>
      <x v="42"/>
      <x v="5"/>
    </i>
    <i r="1">
      <x v="1"/>
      <x v="6"/>
      <x/>
      <x v="4"/>
      <x v="31"/>
      <x v="16"/>
      <x v="1"/>
    </i>
    <i r="4">
      <x v="22"/>
      <x v="18"/>
      <x v="27"/>
      <x v="1"/>
    </i>
    <i r="3">
      <x v="1"/>
      <x v="4"/>
      <x v="31"/>
      <x v="16"/>
      <x v="1"/>
    </i>
    <i r="2">
      <x v="7"/>
      <x v="4"/>
      <x v="15"/>
      <x v="24"/>
      <x v="15"/>
      <x v="5"/>
    </i>
    <i r="4">
      <x v="52"/>
      <x v="32"/>
      <x v="30"/>
      <x v="5"/>
    </i>
    <i r="2">
      <x v="13"/>
      <x v="2"/>
      <x v="48"/>
      <x v="23"/>
      <x v="3"/>
      <x v="4"/>
    </i>
    <i r="2">
      <x v="24"/>
      <x/>
      <x v="42"/>
      <x v="58"/>
      <x v="34"/>
      <x v="5"/>
    </i>
    <i r="2">
      <x v="25"/>
      <x v="2"/>
      <x v="61"/>
      <x v="42"/>
      <x v="28"/>
      <x v="3"/>
    </i>
    <i r="2">
      <x v="27"/>
      <x/>
      <x v="3"/>
      <x v="16"/>
      <x v="26"/>
      <x v="1"/>
    </i>
    <i r="4">
      <x v="8"/>
      <x v="43"/>
      <x v="1"/>
      <x v="5"/>
    </i>
    <i r="1">
      <x v="2"/>
      <x v="3"/>
      <x v="3"/>
      <x v="47"/>
      <x v="39"/>
      <x v="2"/>
      <x v="4"/>
    </i>
    <i r="2">
      <x v="10"/>
      <x v="3"/>
      <x v="39"/>
      <x v="17"/>
      <x v="14"/>
      <x v="1"/>
    </i>
    <i r="2">
      <x v="11"/>
      <x v="3"/>
      <x v="23"/>
      <x v="51"/>
      <x v="40"/>
      <x v="5"/>
    </i>
    <i r="2">
      <x v="12"/>
      <x v="3"/>
      <x v="10"/>
      <x v="27"/>
      <x v="35"/>
      <x v="5"/>
    </i>
    <i r="5">
      <x v="29"/>
      <x v="35"/>
      <x v="5"/>
    </i>
    <i r="4">
      <x v="38"/>
      <x v="63"/>
      <x v="29"/>
      <x v="5"/>
    </i>
    <i r="2">
      <x v="14"/>
      <x v="2"/>
      <x v="49"/>
      <x v="40"/>
      <x v="11"/>
      <x v="4"/>
    </i>
    <i r="2">
      <x v="15"/>
      <x v="4"/>
      <x v="58"/>
      <x v="56"/>
      <x v="9"/>
      <x v="5"/>
    </i>
    <i r="2">
      <x v="16"/>
      <x v="3"/>
      <x v="18"/>
      <x v="30"/>
      <x v="43"/>
      <x v="2"/>
    </i>
    <i r="2">
      <x v="20"/>
      <x v="3"/>
      <x v="40"/>
      <x v="19"/>
      <x v="24"/>
      <x v="1"/>
    </i>
    <i r="4">
      <x v="50"/>
      <x v="41"/>
      <x v="4"/>
      <x v="4"/>
    </i>
    <i t="grand">
      <x/>
    </i>
  </rowItems>
  <colItems count="1">
    <i/>
  </colItem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C00-000002000000}" name="Bohol UIID 2" cacheId="25" applyNumberFormats="0" applyBorderFormats="0" applyFontFormats="0" applyPatternFormats="0" applyAlignmentFormats="0" applyWidthHeightFormats="0" dataCaption="" updatedVersion="8" compact="0" compactData="0">
  <location ref="M1:P2" firstHeaderRow="1" firstDataRow="1" firstDataCol="4"/>
  <pivotFields count="29">
    <pivotField name="REGION" compact="0" outline="0" multipleItemSelectionAllowed="1" showAll="0"/>
    <pivotField name="PROVINCE" axis="axisRow" compact="0" outline="0" multipleItemSelectionAllowed="1" showAll="0" sortType="ascending">
      <items count="3">
        <item x="0"/>
        <item h="1" m="1" x="1"/>
        <item t="default"/>
      </items>
    </pivotField>
    <pivotField name="CONGRESSIONAL DISTRICT" compact="0" outline="0" multipleItemSelectionAllowed="1" showAll="0"/>
    <pivotField name="Municipality" compact="0" outline="0" multipleItemSelectionAllowed="1" showAll="0"/>
    <pivotField name="Municipality Class" compact="0" outline="0" multipleItemSelectionAllowed="1" showAll="0"/>
    <pivotField name="Unique Instittution Identification" axis="axisRow" compact="0" outline="0" multipleItemSelectionAllowed="1" showAll="0" sortType="ascending">
      <items count="61">
        <item x="17"/>
        <item x="3"/>
        <item x="13"/>
        <item x="14"/>
        <item x="16"/>
        <item m="1" x="56"/>
        <item x="1"/>
        <item x="4"/>
        <item x="19"/>
        <item x="21"/>
        <item x="6"/>
        <item x="15"/>
        <item x="23"/>
        <item x="24"/>
        <item x="25"/>
        <item x="28"/>
        <item x="33"/>
        <item x="30"/>
        <item x="31"/>
        <item x="34"/>
        <item x="7"/>
        <item x="20"/>
        <item x="11"/>
        <item x="43"/>
        <item x="26"/>
        <item x="27"/>
        <item x="29"/>
        <item x="32"/>
        <item x="22"/>
        <item x="9"/>
        <item x="18"/>
        <item x="12"/>
        <item x="2"/>
        <item x="8"/>
        <item x="10"/>
        <item x="5"/>
        <item x="0"/>
        <item x="35"/>
        <item x="37"/>
        <item x="38"/>
        <item x="36"/>
        <item x="41"/>
        <item x="39"/>
        <item x="40"/>
        <item x="42"/>
        <item x="44"/>
        <item m="1" x="57"/>
        <item x="45"/>
        <item x="46"/>
        <item x="47"/>
        <item x="48"/>
        <item x="49"/>
        <item x="50"/>
        <item x="52"/>
        <item x="51"/>
        <item x="53"/>
        <item x="54"/>
        <item x="55"/>
        <item m="1" x="58"/>
        <item m="1" x="59"/>
        <item t="default"/>
      </items>
    </pivotField>
    <pivotField name="NAME OF INSTITUTION" axis="axisRow" compact="0" outline="0" multipleItemSelectionAllowed="1" showAll="0" sortType="ascending" defaultSubtotal="0">
      <items count="63">
        <item x="0"/>
        <item x="35"/>
        <item x="1"/>
        <item x="29"/>
        <item x="33"/>
        <item x="43"/>
        <item x="2"/>
        <item h="1" x="52"/>
        <item x="3"/>
        <item x="4"/>
        <item x="5"/>
        <item h="1" x="50"/>
        <item x="6"/>
        <item x="7"/>
        <item x="41"/>
        <item x="28"/>
        <item x="38"/>
        <item x="24"/>
        <item x="40"/>
        <item m="1" x="56"/>
        <item h="1" m="1" x="61"/>
        <item h="1" x="54"/>
        <item x="32"/>
        <item x="36"/>
        <item x="23"/>
        <item x="8"/>
        <item h="1" x="48"/>
        <item h="1" x="44"/>
        <item h="1" m="1" x="59"/>
        <item h="1" x="49"/>
        <item x="42"/>
        <item h="1" x="51"/>
        <item h="1" m="1" x="57"/>
        <item h="1" m="1" x="62"/>
        <item h="1" x="55"/>
        <item h="1" x="47"/>
        <item x="37"/>
        <item x="27"/>
        <item x="9"/>
        <item x="25"/>
        <item x="26"/>
        <item x="30"/>
        <item x="10"/>
        <item x="11"/>
        <item x="12"/>
        <item h="1" m="1" x="60"/>
        <item h="1" x="53"/>
        <item x="13"/>
        <item h="1" x="14"/>
        <item x="15"/>
        <item x="16"/>
        <item x="17"/>
        <item x="18"/>
        <item x="19"/>
        <item x="34"/>
        <item x="20"/>
        <item x="39"/>
        <item h="1" x="46"/>
        <item x="21"/>
        <item h="1" x="45"/>
        <item x="31"/>
        <item x="22"/>
        <item h="1" m="1" x="58"/>
      </items>
    </pivotField>
    <pivotField name="FORMERLY NAME of TVI" compact="0" outline="0" multipleItemSelectionAllowed="1" showAll="0"/>
    <pivotField name="Name of Institution's Head" compact="0" outline="0" multipleItemSelectionAllowed="1" showAll="0"/>
    <pivotField name="ADDRESS" compact="0" outline="0" multipleItemSelectionAllowed="1" showAll="0"/>
    <pivotField name="Latitude Point" compact="0" outline="0" multipleItemSelectionAllowed="1" showAll="0"/>
    <pivotField name="Longitude Point" compact="0" outline="0" multipleItemSelectionAllowed="1" showAll="0"/>
    <pivotField name="TEL. NO." compact="0" outline="0" multipleItemSelectionAllowed="1" showAll="0"/>
    <pivotField name="E-mail Address" compact="0" outline="0" multipleItemSelectionAllowed="1" showAll="0"/>
    <pivotField name="TYPE OF INSTITUTION" compact="0" outline="0" multipleItemSelectionAllowed="1" showAll="0"/>
    <pivotField name="CLASSIFICATION OF INSTITUTION" axis="axisRow" compact="0" outline="0" multipleItemSelectionAllowed="1" showAll="0" sortType="ascending" defaultSubtotal="0">
      <items count="7">
        <item h="1" x="5"/>
        <item h="1" x="3"/>
        <item h="1" x="4"/>
        <item h="1" x="2"/>
        <item h="1" x="1"/>
        <item h="1" x="0"/>
        <item m="1" x="6"/>
      </items>
    </pivotField>
    <pivotField name="STATUS" compact="0" outline="0" multipleItemSelectionAllowed="1" showAll="0"/>
    <pivotField name="SECTOR" compact="0" outline="0" multipleItemSelectionAllowed="1" showAll="0"/>
    <pivotField name="COURSE/REGISTERED PROGRAM (WTR/CoC)" compact="0" outline="0" multipleItemSelectionAllowed="1" showAll="0"/>
    <pivotField name="PQF Level" compact="0" outline="0" multipleItemSelectionAllowed="1" showAll="0"/>
    <pivotField name="DURATION" compact="0" outline="0" multipleItemSelectionAllowed="1" showAll="0"/>
    <pivotField name="PROGRAM REG. NO." compact="0" outline="0" multipleItemSelectionAllowed="1" showAll="0"/>
    <pivotField name="DATE ISSUED" compact="0" numFmtId="167" outline="0" multipleItemSelectionAllowed="1" showAll="0"/>
    <pivotField name="EXPIRATION DATE" compact="0" numFmtId="167" outline="0" multipleItemSelectionAllowed="1" showAll="0"/>
    <pivotField name="Trainer" compact="0" outline="0" multipleItemSelectionAllowed="1" showAll="0"/>
    <pivotField name="NTTC" compact="0" outline="0" multipleItemSelectionAllowed="1" showAll="0"/>
    <pivotField name="Date Conducted" compact="0" numFmtId="167" outline="0" multipleItemSelectionAllowed="1" showAll="0"/>
    <pivotField name="Result" compact="0" outline="0" multipleItemSelectionAllowed="1" showAll="0"/>
    <pivotField name="ORIGINAL DATE OF REGISTRATION" compact="0" numFmtId="167" outline="0" multipleItemSelectionAllowed="1" showAll="0"/>
  </pivotFields>
  <rowFields count="4">
    <field x="1"/>
    <field x="15"/>
    <field x="6"/>
    <field x="5"/>
  </rowFields>
  <rowItems count="1">
    <i t="grand">
      <x/>
    </i>
  </rowItems>
  <colItems count="1">
    <i/>
  </colItem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C00-000001000000}" name="Bohol UIID 3" cacheId="25" applyNumberFormats="0" applyBorderFormats="0" applyFontFormats="0" applyPatternFormats="0" applyAlignmentFormats="0" applyWidthHeightFormats="0" dataCaption="" updatedVersion="8" compact="0" compactData="0">
  <location ref="T1:AC65" firstHeaderRow="1" firstDataRow="1" firstDataCol="10"/>
  <pivotFields count="29">
    <pivotField name="REGION" compact="0" outline="0" multipleItemSelectionAllowed="1" showAll="0"/>
    <pivotField name="PROVINCE" axis="axisRow" compact="0" outline="0" multipleItemSelectionAllowed="1" showAll="0" sortType="ascending" defaultSubtotal="0">
      <items count="2">
        <item x="0"/>
        <item h="1" m="1" x="1"/>
      </items>
    </pivotField>
    <pivotField name="CONGRESSIONAL DISTRICT" axis="axisRow" compact="0" outline="0" multipleItemSelectionAllowed="1" showAll="0" sortType="ascending" defaultSubtotal="0">
      <items count="4">
        <item x="0"/>
        <item x="1"/>
        <item x="2"/>
        <item m="1" x="3"/>
      </items>
    </pivotField>
    <pivotField name="Municipality" axis="axisRow" compact="0" outline="0" multipleItemSelectionAllowed="1" showAll="0" sortType="ascending" defaultSubtotal="0">
      <items count="29">
        <item x="18"/>
        <item x="4"/>
        <item x="25"/>
        <item x="6"/>
        <item x="20"/>
        <item x="16"/>
        <item x="19"/>
        <item x="11"/>
        <item x="1"/>
        <item x="14"/>
        <item x="15"/>
        <item x="21"/>
        <item x="3"/>
        <item x="7"/>
        <item x="8"/>
        <item x="12"/>
        <item x="23"/>
        <item x="17"/>
        <item x="26"/>
        <item x="22"/>
        <item x="9"/>
        <item x="24"/>
        <item x="27"/>
        <item x="0"/>
        <item x="5"/>
        <item x="13"/>
        <item x="10"/>
        <item x="2"/>
        <item m="1" x="28"/>
      </items>
    </pivotField>
    <pivotField name="Municipality Class" axis="axisRow" compact="0" outline="0" multipleItemSelectionAllowed="1" showAll="0" sortType="ascending" defaultSubtotal="0">
      <items count="7">
        <item x="2"/>
        <item x="5"/>
        <item x="4"/>
        <item x="3"/>
        <item x="1"/>
        <item x="0"/>
        <item m="1" x="6"/>
      </items>
    </pivotField>
    <pivotField name="Unique Instittution Identification" axis="axisRow" compact="0" outline="0" multipleItemSelectionAllowed="1" showAll="0" sortType="ascending" defaultSubtotal="0">
      <items count="60">
        <item x="17"/>
        <item x="3"/>
        <item x="13"/>
        <item x="14"/>
        <item x="16"/>
        <item m="1" x="56"/>
        <item x="1"/>
        <item x="4"/>
        <item x="19"/>
        <item x="21"/>
        <item x="6"/>
        <item x="15"/>
        <item h="1" x="23"/>
        <item x="24"/>
        <item x="25"/>
        <item x="28"/>
        <item x="33"/>
        <item x="30"/>
        <item x="31"/>
        <item x="34"/>
        <item x="7"/>
        <item x="20"/>
        <item x="11"/>
        <item x="43"/>
        <item x="26"/>
        <item x="27"/>
        <item x="29"/>
        <item x="32"/>
        <item x="22"/>
        <item x="9"/>
        <item x="18"/>
        <item x="12"/>
        <item x="2"/>
        <item x="8"/>
        <item x="10"/>
        <item x="5"/>
        <item x="0"/>
        <item x="35"/>
        <item x="37"/>
        <item x="38"/>
        <item x="36"/>
        <item x="41"/>
        <item x="39"/>
        <item x="40"/>
        <item x="42"/>
        <item x="44"/>
        <item m="1" x="57"/>
        <item h="1" x="45"/>
        <item h="1" x="46"/>
        <item h="1" x="47"/>
        <item h="1" x="48"/>
        <item h="1" x="49"/>
        <item h="1" x="50"/>
        <item h="1" x="52"/>
        <item h="1" x="51"/>
        <item h="1" x="53"/>
        <item h="1" x="54"/>
        <item h="1" x="55"/>
        <item h="1" m="1" x="58"/>
        <item h="1" m="1" x="59"/>
      </items>
    </pivotField>
    <pivotField name="NAME OF INSTITUTION" axis="axisRow" compact="0" outline="0" multipleItemSelectionAllowed="1" showAll="0" sortType="ascending" defaultSubtotal="0">
      <items count="63">
        <item x="0"/>
        <item x="35"/>
        <item x="1"/>
        <item x="29"/>
        <item x="33"/>
        <item x="43"/>
        <item x="2"/>
        <item h="1" x="52"/>
        <item x="3"/>
        <item x="4"/>
        <item x="5"/>
        <item h="1" x="50"/>
        <item x="6"/>
        <item x="7"/>
        <item x="41"/>
        <item x="28"/>
        <item x="38"/>
        <item x="24"/>
        <item x="40"/>
        <item m="1" x="56"/>
        <item h="1" m="1" x="61"/>
        <item h="1" x="54"/>
        <item x="32"/>
        <item x="36"/>
        <item x="23"/>
        <item x="8"/>
        <item h="1" x="48"/>
        <item h="1" x="44"/>
        <item h="1" m="1" x="59"/>
        <item h="1" x="49"/>
        <item x="42"/>
        <item h="1" x="51"/>
        <item h="1" m="1" x="57"/>
        <item h="1" m="1" x="62"/>
        <item h="1" x="55"/>
        <item h="1" x="47"/>
        <item x="37"/>
        <item x="27"/>
        <item x="9"/>
        <item x="25"/>
        <item x="26"/>
        <item x="30"/>
        <item x="10"/>
        <item x="11"/>
        <item x="12"/>
        <item h="1" m="1" x="60"/>
        <item h="1" x="53"/>
        <item x="13"/>
        <item x="14"/>
        <item x="15"/>
        <item x="16"/>
        <item x="17"/>
        <item x="18"/>
        <item x="19"/>
        <item x="34"/>
        <item x="20"/>
        <item x="39"/>
        <item h="1" x="46"/>
        <item x="21"/>
        <item h="1" x="45"/>
        <item x="31"/>
        <item x="22"/>
        <item h="1" m="1" x="58"/>
      </items>
    </pivotField>
    <pivotField name="FORMERLY NAME of TVI" compact="0" outline="0" multipleItemSelectionAllowed="1" showAll="0"/>
    <pivotField name="Name of Institution's Head" compact="0" outline="0" multipleItemSelectionAllowed="1" showAll="0"/>
    <pivotField name="ADDRESS" axis="axisRow" compact="0" outline="0" multipleItemSelectionAllowed="1" showAll="0" sortType="ascending" defaultSubtotal="0">
      <items count="68">
        <item x="1"/>
        <item x="8"/>
        <item x="43"/>
        <item x="13"/>
        <item x="21"/>
        <item m="1" x="62"/>
        <item x="51"/>
        <item x="46"/>
        <item x="45"/>
        <item x="44"/>
        <item x="20"/>
        <item x="49"/>
        <item x="24"/>
        <item x="25"/>
        <item m="1" x="63"/>
        <item x="53"/>
        <item x="30"/>
        <item x="26"/>
        <item x="33"/>
        <item x="27"/>
        <item x="9"/>
        <item x="28"/>
        <item x="36"/>
        <item x="15"/>
        <item x="29"/>
        <item x="42"/>
        <item x="52"/>
        <item x="6"/>
        <item x="2"/>
        <item x="5"/>
        <item x="41"/>
        <item x="34"/>
        <item x="19"/>
        <item m="1" x="65"/>
        <item x="55"/>
        <item x="31"/>
        <item m="1" x="58"/>
        <item x="40"/>
        <item x="32"/>
        <item x="14"/>
        <item x="16"/>
        <item x="17"/>
        <item x="23"/>
        <item x="3"/>
        <item x="18"/>
        <item m="1" x="64"/>
        <item x="54"/>
        <item x="39"/>
        <item m="1" x="61"/>
        <item x="50"/>
        <item x="0"/>
        <item x="37"/>
        <item x="12"/>
        <item m="1" x="59"/>
        <item m="1" x="66"/>
        <item x="56"/>
        <item x="22"/>
        <item x="47"/>
        <item x="11"/>
        <item x="7"/>
        <item x="38"/>
        <item x="48"/>
        <item x="35"/>
        <item x="10"/>
        <item m="1" x="67"/>
        <item x="57"/>
        <item x="4"/>
        <item m="1" x="60"/>
      </items>
    </pivotField>
    <pivotField name="Latitude Point" compact="0" outline="0" multipleItemSelectionAllowed="1" showAll="0"/>
    <pivotField name="Longitude Point" compact="0" outline="0" multipleItemSelectionAllowed="1" showAll="0"/>
    <pivotField name="TEL. NO." axis="axisRow" compact="0" outline="0" multipleItemSelectionAllowed="1" showAll="0" sortType="ascending" defaultSubtotal="0">
      <items count="72">
        <item x="52"/>
        <item x="11"/>
        <item x="28"/>
        <item x="47"/>
        <item x="35"/>
        <item x="38"/>
        <item x="5"/>
        <item x="36"/>
        <item x="32"/>
        <item x="30"/>
        <item x="33"/>
        <item x="59"/>
        <item x="61"/>
        <item x="16"/>
        <item x="0"/>
        <item x="57"/>
        <item x="51"/>
        <item x="64"/>
        <item x="24"/>
        <item x="19"/>
        <item x="40"/>
        <item x="1"/>
        <item x="8"/>
        <item x="53"/>
        <item x="49"/>
        <item x="29"/>
        <item x="42"/>
        <item x="4"/>
        <item x="7"/>
        <item x="9"/>
        <item x="25"/>
        <item x="41"/>
        <item x="2"/>
        <item x="21"/>
        <item x="3"/>
        <item x="20"/>
        <item x="17"/>
        <item x="18"/>
        <item x="12"/>
        <item x="13"/>
        <item x="14"/>
        <item x="15"/>
        <item x="10"/>
        <item x="23"/>
        <item x="6"/>
        <item x="66"/>
        <item x="70"/>
        <item x="27"/>
        <item x="44"/>
        <item x="45"/>
        <item x="62"/>
        <item x="55"/>
        <item x="46"/>
        <item x="60"/>
        <item x="39"/>
        <item x="22"/>
        <item x="26"/>
        <item x="68"/>
        <item x="65"/>
        <item x="54"/>
        <item x="48"/>
        <item x="69"/>
        <item x="71"/>
        <item x="31"/>
        <item x="50"/>
        <item x="67"/>
        <item x="56"/>
        <item x="43"/>
        <item x="34"/>
        <item x="37"/>
        <item x="58"/>
        <item x="63"/>
      </items>
    </pivotField>
    <pivotField name="E-mail Address" compact="0" outline="0" multipleItemSelectionAllowed="1" showAll="0"/>
    <pivotField name="TYPE OF INSTITUTION" axis="axisRow" compact="0" outline="0" multipleItemSelectionAllowed="1" showAll="0" sortType="ascending" defaultSubtotal="0">
      <items count="3">
        <item x="0"/>
        <item x="1"/>
        <item m="1" x="2"/>
      </items>
    </pivotField>
    <pivotField name="CLASSIFICATION OF INSTITUTION" axis="axisRow" compact="0" outline="0" multipleItemSelectionAllowed="1" showAll="0" sortType="ascending">
      <items count="8">
        <item x="5"/>
        <item x="3"/>
        <item x="4"/>
        <item x="2"/>
        <item x="1"/>
        <item x="0"/>
        <item m="1" x="6"/>
        <item t="default"/>
      </items>
    </pivotField>
    <pivotField name="STATUS" compact="0" outline="0" multipleItemSelectionAllowed="1" showAll="0"/>
    <pivotField name="SECTOR" compact="0" outline="0" multipleItemSelectionAllowed="1" showAll="0"/>
    <pivotField name="COURSE/REGISTERED PROGRAM (WTR/CoC)" compact="0" outline="0" multipleItemSelectionAllowed="1" showAll="0"/>
    <pivotField name="PQF Level" compact="0" outline="0" multipleItemSelectionAllowed="1" showAll="0"/>
    <pivotField name="DURATION" compact="0" outline="0" multipleItemSelectionAllowed="1" showAll="0"/>
    <pivotField name="PROGRAM REG. NO." compact="0" outline="0" multipleItemSelectionAllowed="1" showAll="0"/>
    <pivotField name="DATE ISSUED" compact="0" numFmtId="167" outline="0" multipleItemSelectionAllowed="1" showAll="0"/>
    <pivotField name="EXPIRATION DATE" compact="0" numFmtId="167" outline="0" multipleItemSelectionAllowed="1" showAll="0"/>
    <pivotField name="Trainer" compact="0" outline="0" multipleItemSelectionAllowed="1" showAll="0"/>
    <pivotField name="NTTC" compact="0" outline="0" multipleItemSelectionAllowed="1" showAll="0"/>
    <pivotField name="Date Conducted" compact="0" numFmtId="167" outline="0" multipleItemSelectionAllowed="1" showAll="0"/>
    <pivotField name="Result" compact="0" outline="0" multipleItemSelectionAllowed="1" showAll="0"/>
    <pivotField name="ORIGINAL DATE OF REGISTRATION" compact="0" numFmtId="167" outline="0" multipleItemSelectionAllowed="1" showAll="0"/>
  </pivotFields>
  <rowFields count="10">
    <field x="1"/>
    <field x="2"/>
    <field x="3"/>
    <field x="4"/>
    <field x="6"/>
    <field x="9"/>
    <field x="12"/>
    <field x="5"/>
    <field x="14"/>
    <field x="15"/>
  </rowFields>
  <rowItems count="64">
    <i>
      <x/>
      <x/>
      <x/>
      <x v="4"/>
      <x v="60"/>
      <x v="38"/>
      <x v="7"/>
      <x v="18"/>
      <x/>
      <x v="1"/>
    </i>
    <i r="6">
      <x v="71"/>
      <x v="18"/>
      <x/>
      <x v="1"/>
    </i>
    <i r="2">
      <x v="1"/>
      <x v="3"/>
      <x v="12"/>
      <x v="59"/>
      <x v="44"/>
      <x v="10"/>
      <x/>
      <x v="5"/>
    </i>
    <i r="2">
      <x v="4"/>
      <x v="3"/>
      <x v="54"/>
      <x v="62"/>
      <x v="54"/>
      <x v="19"/>
      <x/>
      <x v="5"/>
    </i>
    <i r="2">
      <x v="5"/>
      <x v="3"/>
      <x v="37"/>
      <x v="21"/>
      <x v="8"/>
      <x v="25"/>
      <x/>
      <x v="1"/>
    </i>
    <i r="2">
      <x v="8"/>
      <x v="4"/>
      <x v="6"/>
      <x v="28"/>
      <x v="32"/>
      <x v="32"/>
      <x/>
      <x v="5"/>
    </i>
    <i r="2">
      <x v="9"/>
      <x v="3"/>
      <x v="14"/>
      <x v="25"/>
      <x v="60"/>
      <x v="41"/>
      <x/>
      <x v="5"/>
    </i>
    <i r="2">
      <x v="17"/>
      <x v="1"/>
      <x v="41"/>
      <x v="35"/>
      <x v="4"/>
      <x v="17"/>
      <x v="1"/>
      <x v="2"/>
    </i>
    <i r="2">
      <x v="19"/>
      <x v="3"/>
      <x v="16"/>
      <x v="47"/>
      <x v="48"/>
      <x v="39"/>
      <x/>
      <x v="5"/>
    </i>
    <i r="6">
      <x v="49"/>
      <x v="39"/>
      <x/>
      <x v="5"/>
    </i>
    <i r="2">
      <x v="23"/>
      <x v="5"/>
      <x/>
      <x v="50"/>
      <x v="14"/>
      <x v="36"/>
      <x/>
      <x v="5"/>
    </i>
    <i r="4">
      <x v="1"/>
      <x v="22"/>
      <x v="20"/>
      <x v="37"/>
      <x/>
      <x v="1"/>
    </i>
    <i r="6">
      <x v="21"/>
      <x v="37"/>
      <x/>
      <x v="1"/>
    </i>
    <i r="4">
      <x v="2"/>
      <x/>
      <x v="21"/>
      <x v="6"/>
      <x/>
      <x v="5"/>
    </i>
    <i r="4">
      <x v="5"/>
      <x v="9"/>
      <x v="16"/>
      <x v="23"/>
      <x/>
      <x v="5"/>
    </i>
    <i r="4">
      <x v="9"/>
      <x v="66"/>
      <x v="26"/>
      <x v="7"/>
      <x/>
      <x v="5"/>
    </i>
    <i r="6">
      <x v="27"/>
      <x v="7"/>
      <x/>
      <x v="5"/>
    </i>
    <i r="4">
      <x v="13"/>
      <x v="1"/>
      <x v="22"/>
      <x v="20"/>
      <x/>
      <x v="5"/>
    </i>
    <i r="6">
      <x v="28"/>
      <x v="20"/>
      <x/>
      <x v="5"/>
    </i>
    <i r="6">
      <x v="29"/>
      <x v="20"/>
      <x/>
      <x v="5"/>
    </i>
    <i r="4">
      <x v="17"/>
      <x v="13"/>
      <x v="25"/>
      <x v="13"/>
      <x/>
      <x v="5"/>
    </i>
    <i r="6">
      <x v="66"/>
      <x v="13"/>
      <x/>
      <x v="5"/>
    </i>
    <i r="4">
      <x v="25"/>
      <x v="20"/>
      <x v="42"/>
      <x v="33"/>
      <x/>
      <x v="5"/>
    </i>
    <i r="4">
      <x v="30"/>
      <x v="2"/>
      <x v="64"/>
      <x v="44"/>
      <x/>
      <x v="5"/>
    </i>
    <i r="4">
      <x v="36"/>
      <x v="60"/>
      <x v="8"/>
      <x v="38"/>
      <x/>
      <x v="1"/>
    </i>
    <i r="6">
      <x v="51"/>
      <x v="38"/>
      <x/>
      <x v="1"/>
    </i>
    <i r="4">
      <x v="43"/>
      <x v="52"/>
      <x v="40"/>
      <x v="22"/>
      <x/>
      <x v="5"/>
    </i>
    <i r="4">
      <x v="44"/>
      <x v="3"/>
      <x v="41"/>
      <x v="31"/>
      <x/>
      <x v="5"/>
    </i>
    <i r="5">
      <x v="8"/>
      <x/>
      <x v="31"/>
      <x/>
      <x v="5"/>
    </i>
    <i r="4">
      <x v="53"/>
      <x v="10"/>
      <x v="18"/>
      <x v="8"/>
      <x/>
      <x v="5"/>
    </i>
    <i r="6">
      <x v="43"/>
      <x v="8"/>
      <x/>
      <x v="5"/>
    </i>
    <i r="4">
      <x v="55"/>
      <x v="4"/>
      <x v="24"/>
      <x v="21"/>
      <x/>
      <x v="5"/>
    </i>
    <i r="6">
      <x v="30"/>
      <x v="21"/>
      <x/>
      <x v="5"/>
    </i>
    <i r="6">
      <x v="31"/>
      <x v="21"/>
      <x/>
      <x v="5"/>
    </i>
    <i r="2">
      <x v="26"/>
      <x/>
      <x v="51"/>
      <x v="44"/>
      <x v="33"/>
      <x/>
      <x v="1"/>
      <x v="4"/>
    </i>
    <i r="4">
      <x v="56"/>
      <x v="37"/>
      <x v="52"/>
      <x v="42"/>
      <x/>
      <x v="5"/>
    </i>
    <i r="1">
      <x v="1"/>
      <x v="6"/>
      <x/>
      <x v="4"/>
      <x v="31"/>
      <x v="5"/>
      <x v="16"/>
      <x/>
      <x v="1"/>
    </i>
    <i r="4">
      <x v="22"/>
      <x v="18"/>
      <x v="69"/>
      <x v="27"/>
      <x/>
      <x v="1"/>
    </i>
    <i r="3">
      <x v="1"/>
      <x v="4"/>
      <x v="31"/>
      <x v="5"/>
      <x v="16"/>
      <x/>
      <x v="1"/>
    </i>
    <i r="2">
      <x v="7"/>
      <x v="4"/>
      <x v="15"/>
      <x v="24"/>
      <x v="10"/>
      <x v="15"/>
      <x/>
      <x v="5"/>
    </i>
    <i r="4">
      <x v="52"/>
      <x v="32"/>
      <x v="55"/>
      <x v="30"/>
      <x/>
      <x v="5"/>
    </i>
    <i r="2">
      <x v="13"/>
      <x v="2"/>
      <x v="48"/>
      <x v="23"/>
      <x v="36"/>
      <x v="3"/>
      <x v="1"/>
      <x v="4"/>
    </i>
    <i r="6">
      <x v="37"/>
      <x v="3"/>
      <x v="1"/>
      <x v="4"/>
    </i>
    <i r="6">
      <x v="59"/>
      <x v="3"/>
      <x v="1"/>
      <x v="4"/>
    </i>
    <i r="2">
      <x v="24"/>
      <x/>
      <x v="42"/>
      <x v="58"/>
      <x v="38"/>
      <x v="34"/>
      <x/>
      <x v="5"/>
    </i>
    <i r="6">
      <x v="39"/>
      <x v="34"/>
      <x/>
      <x v="5"/>
    </i>
    <i r="2">
      <x v="25"/>
      <x v="2"/>
      <x v="61"/>
      <x v="42"/>
      <x v="47"/>
      <x v="28"/>
      <x v="1"/>
      <x v="3"/>
    </i>
    <i r="2">
      <x v="27"/>
      <x/>
      <x v="3"/>
      <x v="16"/>
      <x v="68"/>
      <x v="26"/>
      <x/>
      <x v="1"/>
    </i>
    <i r="4">
      <x v="8"/>
      <x v="43"/>
      <x v="34"/>
      <x v="1"/>
      <x/>
      <x v="5"/>
    </i>
    <i r="1">
      <x v="2"/>
      <x v="3"/>
      <x v="3"/>
      <x v="47"/>
      <x v="39"/>
      <x v="12"/>
      <x v="2"/>
      <x v="1"/>
      <x v="4"/>
    </i>
    <i r="6">
      <x v="13"/>
      <x v="2"/>
      <x v="1"/>
      <x v="4"/>
    </i>
    <i r="2">
      <x v="10"/>
      <x v="3"/>
      <x v="39"/>
      <x v="17"/>
      <x v="9"/>
      <x v="14"/>
      <x/>
      <x v="1"/>
    </i>
    <i r="2">
      <x v="11"/>
      <x v="3"/>
      <x v="23"/>
      <x v="51"/>
      <x v="67"/>
      <x v="40"/>
      <x/>
      <x v="5"/>
    </i>
    <i r="2">
      <x v="12"/>
      <x v="3"/>
      <x v="10"/>
      <x v="27"/>
      <x v="6"/>
      <x v="35"/>
      <x/>
      <x v="5"/>
    </i>
    <i r="5">
      <x v="29"/>
      <x v="6"/>
      <x v="35"/>
      <x/>
      <x v="5"/>
    </i>
    <i r="6">
      <x v="57"/>
      <x v="35"/>
      <x/>
      <x v="5"/>
    </i>
    <i r="4">
      <x v="38"/>
      <x v="63"/>
      <x v="1"/>
      <x v="29"/>
      <x/>
      <x v="5"/>
    </i>
    <i r="2">
      <x v="14"/>
      <x v="2"/>
      <x v="49"/>
      <x v="40"/>
      <x v="19"/>
      <x v="11"/>
      <x v="1"/>
      <x v="4"/>
    </i>
    <i r="2">
      <x v="15"/>
      <x v="4"/>
      <x v="58"/>
      <x v="56"/>
      <x v="56"/>
      <x v="9"/>
      <x/>
      <x v="5"/>
    </i>
    <i r="2">
      <x v="16"/>
      <x v="3"/>
      <x v="18"/>
      <x v="30"/>
      <x v="3"/>
      <x v="43"/>
      <x v="1"/>
      <x v="2"/>
    </i>
    <i r="6">
      <x v="70"/>
      <x v="43"/>
      <x v="1"/>
      <x v="2"/>
    </i>
    <i r="2">
      <x v="20"/>
      <x v="3"/>
      <x v="40"/>
      <x v="19"/>
      <x v="63"/>
      <x v="24"/>
      <x/>
      <x v="1"/>
    </i>
    <i r="4">
      <x v="50"/>
      <x v="41"/>
      <x v="35"/>
      <x v="4"/>
      <x v="1"/>
      <x v="4"/>
    </i>
    <i t="grand">
      <x/>
    </i>
  </rowItems>
  <colItems count="1">
    <i/>
  </colItem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FA9FBE-992A-441E-BA0F-331FCC3C1CD3}" name="PivotTable4"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6:Q13" firstHeaderRow="1" firstDataRow="3" firstDataCol="1" rowPageCount="4" colPageCount="1"/>
  <pivotFields count="29">
    <pivotField showAll="0"/>
    <pivotField axis="axisRow" showAll="0">
      <items count="6">
        <item sd="0" x="0"/>
        <item sd="0" x="1"/>
        <item sd="0" x="2"/>
        <item sd="0" x="3"/>
        <item x="4"/>
        <item t="default"/>
      </items>
    </pivotField>
    <pivotField axis="axisPage" multipleItemSelectionAllowed="1" showAll="0">
      <items count="10">
        <item x="0"/>
        <item x="1"/>
        <item x="2"/>
        <item x="4"/>
        <item x="5"/>
        <item x="6"/>
        <item x="7"/>
        <item x="3"/>
        <item h="1" x="8"/>
        <item t="default"/>
      </items>
    </pivotField>
    <pivotField axis="axisPage" multipleItemSelectionAllowed="1" showAll="0">
      <items count="76">
        <item x="18"/>
        <item x="47"/>
        <item x="50"/>
        <item x="36"/>
        <item x="64"/>
        <item x="4"/>
        <item x="59"/>
        <item x="31"/>
        <item x="25"/>
        <item x="49"/>
        <item x="62"/>
        <item x="67"/>
        <item x="6"/>
        <item x="32"/>
        <item x="20"/>
        <item x="16"/>
        <item x="66"/>
        <item x="33"/>
        <item x="19"/>
        <item x="29"/>
        <item x="11"/>
        <item x="39"/>
        <item x="51"/>
        <item x="52"/>
        <item x="1"/>
        <item x="44"/>
        <item x="38"/>
        <item x="37"/>
        <item x="63"/>
        <item x="14"/>
        <item x="15"/>
        <item x="21"/>
        <item x="60"/>
        <item x="53"/>
        <item x="3"/>
        <item x="61"/>
        <item x="7"/>
        <item x="8"/>
        <item x="34"/>
        <item x="72"/>
        <item x="71"/>
        <item x="12"/>
        <item x="35"/>
        <item x="23"/>
        <item x="17"/>
        <item x="26"/>
        <item x="41"/>
        <item x="30"/>
        <item x="73"/>
        <item x="42"/>
        <item x="43"/>
        <item x="22"/>
        <item x="9"/>
        <item x="40"/>
        <item x="45"/>
        <item x="48"/>
        <item x="55"/>
        <item x="24"/>
        <item x="70"/>
        <item x="27"/>
        <item x="56"/>
        <item x="58"/>
        <item x="65"/>
        <item x="69"/>
        <item x="57"/>
        <item x="0"/>
        <item x="5"/>
        <item x="28"/>
        <item x="46"/>
        <item x="13"/>
        <item x="10"/>
        <item x="54"/>
        <item x="2"/>
        <item x="68"/>
        <item h="1" x="74"/>
        <item t="default"/>
      </items>
    </pivotField>
    <pivotField showAll="0"/>
    <pivotField showAll="0"/>
    <pivotField axis="axisRow" showAll="0">
      <items count="356">
        <item x="158"/>
        <item x="262"/>
        <item x="295"/>
        <item x="56"/>
        <item x="160"/>
        <item x="290"/>
        <item x="0"/>
        <item x="57"/>
        <item x="252"/>
        <item x="58"/>
        <item x="186"/>
        <item x="323"/>
        <item x="222"/>
        <item x="231"/>
        <item x="261"/>
        <item x="165"/>
        <item x="170"/>
        <item x="329"/>
        <item x="219"/>
        <item x="296"/>
        <item x="59"/>
        <item x="35"/>
        <item x="1"/>
        <item x="330"/>
        <item x="221"/>
        <item x="60"/>
        <item x="236"/>
        <item x="333"/>
        <item x="61"/>
        <item x="275"/>
        <item x="62"/>
        <item x="166"/>
        <item x="29"/>
        <item x="260"/>
        <item x="327"/>
        <item x="341"/>
        <item x="63"/>
        <item x="162"/>
        <item x="64"/>
        <item x="33"/>
        <item x="264"/>
        <item x="65"/>
        <item x="43"/>
        <item x="2"/>
        <item x="52"/>
        <item x="3"/>
        <item x="4"/>
        <item x="5"/>
        <item x="50"/>
        <item x="175"/>
        <item x="66"/>
        <item x="226"/>
        <item x="195"/>
        <item x="294"/>
        <item x="318"/>
        <item x="6"/>
        <item x="7"/>
        <item x="246"/>
        <item x="241"/>
        <item x="326"/>
        <item x="68"/>
        <item x="346"/>
        <item x="41"/>
        <item x="69"/>
        <item x="70"/>
        <item x="169"/>
        <item x="67"/>
        <item x="272"/>
        <item x="71"/>
        <item x="72"/>
        <item x="73"/>
        <item x="200"/>
        <item x="74"/>
        <item x="75"/>
        <item x="76"/>
        <item x="77"/>
        <item x="78"/>
        <item x="154"/>
        <item x="267"/>
        <item x="79"/>
        <item x="81"/>
        <item x="282"/>
        <item x="80"/>
        <item x="28"/>
        <item x="289"/>
        <item x="218"/>
        <item x="286"/>
        <item x="38"/>
        <item x="24"/>
        <item x="82"/>
        <item x="83"/>
        <item x="331"/>
        <item x="250"/>
        <item x="84"/>
        <item x="40"/>
        <item x="199"/>
        <item x="244"/>
        <item x="192"/>
        <item x="297"/>
        <item x="54"/>
        <item x="85"/>
        <item x="258"/>
        <item x="86"/>
        <item x="32"/>
        <item x="88"/>
        <item x="89"/>
        <item x="159"/>
        <item x="87"/>
        <item x="240"/>
        <item x="298"/>
        <item x="36"/>
        <item x="90"/>
        <item x="23"/>
        <item x="91"/>
        <item x="8"/>
        <item x="92"/>
        <item x="266"/>
        <item x="347"/>
        <item x="255"/>
        <item x="227"/>
        <item x="93"/>
        <item x="224"/>
        <item x="172"/>
        <item x="94"/>
        <item x="340"/>
        <item x="181"/>
        <item x="95"/>
        <item x="207"/>
        <item x="96"/>
        <item x="97"/>
        <item x="228"/>
        <item x="299"/>
        <item x="285"/>
        <item x="98"/>
        <item x="300"/>
        <item x="48"/>
        <item x="44"/>
        <item x="49"/>
        <item x="292"/>
        <item x="293"/>
        <item x="269"/>
        <item x="235"/>
        <item x="229"/>
        <item x="99"/>
        <item x="302"/>
        <item x="42"/>
        <item x="301"/>
        <item x="191"/>
        <item x="322"/>
        <item x="51"/>
        <item x="270"/>
        <item x="230"/>
        <item x="303"/>
        <item x="214"/>
        <item x="100"/>
        <item x="233"/>
        <item x="254"/>
        <item x="163"/>
        <item x="155"/>
        <item x="253"/>
        <item x="334"/>
        <item x="217"/>
        <item x="180"/>
        <item x="55"/>
        <item x="101"/>
        <item x="102"/>
        <item x="232"/>
        <item x="47"/>
        <item x="37"/>
        <item x="27"/>
        <item x="332"/>
        <item x="242"/>
        <item x="287"/>
        <item x="194"/>
        <item x="278"/>
        <item x="9"/>
        <item x="304"/>
        <item x="103"/>
        <item x="237"/>
        <item x="25"/>
        <item x="248"/>
        <item x="238"/>
        <item x="315"/>
        <item x="104"/>
        <item x="206"/>
        <item x="187"/>
        <item x="26"/>
        <item x="156"/>
        <item x="105"/>
        <item x="183"/>
        <item x="348"/>
        <item x="281"/>
        <item x="188"/>
        <item x="106"/>
        <item x="30"/>
        <item x="209"/>
        <item x="274"/>
        <item x="251"/>
        <item x="161"/>
        <item x="107"/>
        <item x="108"/>
        <item x="109"/>
        <item x="215"/>
        <item x="197"/>
        <item x="234"/>
        <item x="271"/>
        <item x="110"/>
        <item x="111"/>
        <item x="337"/>
        <item x="168"/>
        <item x="305"/>
        <item x="167"/>
        <item x="338"/>
        <item x="112"/>
        <item x="176"/>
        <item x="178"/>
        <item x="352"/>
        <item x="174"/>
        <item x="223"/>
        <item x="205"/>
        <item x="320"/>
        <item x="345"/>
        <item x="342"/>
        <item x="319"/>
        <item x="113"/>
        <item x="273"/>
        <item x="10"/>
        <item x="225"/>
        <item x="280"/>
        <item x="284"/>
        <item x="216"/>
        <item x="11"/>
        <item x="306"/>
        <item x="177"/>
        <item x="276"/>
        <item x="12"/>
        <item x="164"/>
        <item x="53"/>
        <item x="203"/>
        <item x="283"/>
        <item x="257"/>
        <item x="344"/>
        <item x="173"/>
        <item x="210"/>
        <item x="114"/>
        <item x="307"/>
        <item x="13"/>
        <item x="115"/>
        <item x="116"/>
        <item x="117"/>
        <item x="118"/>
        <item x="119"/>
        <item x="316"/>
        <item x="14"/>
        <item x="15"/>
        <item x="16"/>
        <item x="350"/>
        <item x="17"/>
        <item x="349"/>
        <item x="193"/>
        <item x="120"/>
        <item x="18"/>
        <item x="308"/>
        <item x="133"/>
        <item x="263"/>
        <item x="288"/>
        <item x="198"/>
        <item x="321"/>
        <item x="121"/>
        <item x="182"/>
        <item x="212"/>
        <item x="122"/>
        <item x="123"/>
        <item x="245"/>
        <item x="124"/>
        <item x="19"/>
        <item x="353"/>
        <item x="125"/>
        <item x="34"/>
        <item x="211"/>
        <item x="171"/>
        <item x="126"/>
        <item x="265"/>
        <item x="309"/>
        <item x="336"/>
        <item x="335"/>
        <item x="351"/>
        <item x="127"/>
        <item x="213"/>
        <item x="128"/>
        <item x="247"/>
        <item x="196"/>
        <item x="310"/>
        <item x="179"/>
        <item x="204"/>
        <item x="277"/>
        <item x="129"/>
        <item x="20"/>
        <item x="311"/>
        <item x="39"/>
        <item x="131"/>
        <item x="201"/>
        <item x="249"/>
        <item x="256"/>
        <item x="208"/>
        <item x="312"/>
        <item x="132"/>
        <item x="314"/>
        <item x="46"/>
        <item x="189"/>
        <item x="135"/>
        <item x="134"/>
        <item x="21"/>
        <item x="243"/>
        <item x="325"/>
        <item x="220"/>
        <item x="157"/>
        <item x="324"/>
        <item x="45"/>
        <item x="136"/>
        <item x="190"/>
        <item x="185"/>
        <item x="291"/>
        <item x="279"/>
        <item x="137"/>
        <item x="138"/>
        <item x="31"/>
        <item x="22"/>
        <item x="139"/>
        <item x="239"/>
        <item x="140"/>
        <item x="141"/>
        <item x="130"/>
        <item x="142"/>
        <item x="144"/>
        <item x="143"/>
        <item x="145"/>
        <item x="147"/>
        <item x="146"/>
        <item x="148"/>
        <item x="259"/>
        <item x="149"/>
        <item x="150"/>
        <item x="328"/>
        <item x="202"/>
        <item x="339"/>
        <item x="151"/>
        <item x="152"/>
        <item x="153"/>
        <item x="313"/>
        <item x="268"/>
        <item x="343"/>
        <item x="184"/>
        <item x="317"/>
        <item h="1" x="354"/>
        <item t="default"/>
      </items>
    </pivotField>
    <pivotField showAll="0"/>
    <pivotField showAll="0"/>
    <pivotField showAll="0"/>
    <pivotField showAll="0"/>
    <pivotField showAll="0"/>
    <pivotField showAll="0"/>
    <pivotField showAll="0"/>
    <pivotField showAll="0"/>
    <pivotField axis="axisCol" dataField="1" showAll="0">
      <items count="9">
        <item x="5"/>
        <item x="3"/>
        <item x="6"/>
        <item x="4"/>
        <item x="2"/>
        <item x="1"/>
        <item x="0"/>
        <item h="1" x="7"/>
        <item t="default"/>
      </items>
    </pivotField>
    <pivotField showAll="0"/>
    <pivotField axis="axisPage" dataField="1" multipleItemSelectionAllowed="1" showAll="0">
      <items count="21">
        <item x="9"/>
        <item x="3"/>
        <item x="10"/>
        <item x="2"/>
        <item x="18"/>
        <item x="15"/>
        <item x="11"/>
        <item x="17"/>
        <item x="4"/>
        <item x="6"/>
        <item x="16"/>
        <item x="1"/>
        <item x="5"/>
        <item x="14"/>
        <item x="7"/>
        <item x="0"/>
        <item x="8"/>
        <item x="12"/>
        <item x="13"/>
        <item h="1" x="19"/>
        <item t="default"/>
      </items>
    </pivotField>
    <pivotField axis="axisPage" multipleItemSelectionAllowed="1" showAll="0">
      <items count="336">
        <item x="50"/>
        <item x="319"/>
        <item x="35"/>
        <item x="68"/>
        <item x="247"/>
        <item x="150"/>
        <item x="295"/>
        <item x="179"/>
        <item x="132"/>
        <item x="330"/>
        <item x="182"/>
        <item x="241"/>
        <item x="183"/>
        <item x="242"/>
        <item x="184"/>
        <item x="240"/>
        <item x="92"/>
        <item x="325"/>
        <item x="262"/>
        <item x="209"/>
        <item x="208"/>
        <item x="210"/>
        <item x="207"/>
        <item x="260"/>
        <item x="263"/>
        <item x="175"/>
        <item x="248"/>
        <item x="56"/>
        <item x="233"/>
        <item x="287"/>
        <item x="133"/>
        <item x="317"/>
        <item x="313"/>
        <item x="211"/>
        <item x="148"/>
        <item x="264"/>
        <item x="285"/>
        <item x="322"/>
        <item x="14"/>
        <item x="44"/>
        <item x="5"/>
        <item x="39"/>
        <item x="221"/>
        <item x="191"/>
        <item x="192"/>
        <item x="309"/>
        <item x="311"/>
        <item x="261"/>
        <item x="10"/>
        <item x="252"/>
        <item x="22"/>
        <item x="51"/>
        <item x="296"/>
        <item x="316"/>
        <item x="168"/>
        <item x="169"/>
        <item x="64"/>
        <item x="321"/>
        <item x="229"/>
        <item x="288"/>
        <item x="25"/>
        <item x="315"/>
        <item x="314"/>
        <item x="266"/>
        <item x="16"/>
        <item x="236"/>
        <item x="166"/>
        <item x="292"/>
        <item x="251"/>
        <item x="18"/>
        <item x="290"/>
        <item x="254"/>
        <item x="3"/>
        <item x="40"/>
        <item x="294"/>
        <item x="276"/>
        <item x="267"/>
        <item x="269"/>
        <item x="268"/>
        <item x="281"/>
        <item x="255"/>
        <item x="306"/>
        <item x="326"/>
        <item x="187"/>
        <item x="66"/>
        <item x="333"/>
        <item x="256"/>
        <item x="29"/>
        <item x="238"/>
        <item x="52"/>
        <item x="265"/>
        <item x="9"/>
        <item x="43"/>
        <item x="72"/>
        <item x="74"/>
        <item x="216"/>
        <item x="49"/>
        <item x="7"/>
        <item x="45"/>
        <item x="19"/>
        <item x="75"/>
        <item x="109"/>
        <item x="239"/>
        <item x="174"/>
        <item x="253"/>
        <item x="312"/>
        <item x="226"/>
        <item x="84"/>
        <item x="178"/>
        <item x="126"/>
        <item x="97"/>
        <item x="186"/>
        <item x="201"/>
        <item x="202"/>
        <item x="102"/>
        <item x="122"/>
        <item x="222"/>
        <item x="223"/>
        <item x="82"/>
        <item x="181"/>
        <item x="198"/>
        <item x="123"/>
        <item x="199"/>
        <item x="103"/>
        <item x="125"/>
        <item x="224"/>
        <item x="225"/>
        <item x="83"/>
        <item x="185"/>
        <item x="200"/>
        <item x="124"/>
        <item x="96"/>
        <item x="137"/>
        <item x="138"/>
        <item x="94"/>
        <item x="88"/>
        <item x="130"/>
        <item x="128"/>
        <item x="129"/>
        <item x="135"/>
        <item x="95"/>
        <item x="60"/>
        <item x="58"/>
        <item x="81"/>
        <item x="79"/>
        <item x="176"/>
        <item x="80"/>
        <item x="59"/>
        <item x="127"/>
        <item x="91"/>
        <item x="89"/>
        <item x="90"/>
        <item x="259"/>
        <item x="257"/>
        <item x="149"/>
        <item x="258"/>
        <item x="203"/>
        <item x="204"/>
        <item x="205"/>
        <item x="206"/>
        <item x="161"/>
        <item x="173"/>
        <item x="171"/>
        <item x="172"/>
        <item x="271"/>
        <item x="65"/>
        <item x="87"/>
        <item x="98"/>
        <item x="329"/>
        <item x="190"/>
        <item x="188"/>
        <item x="189"/>
        <item x="86"/>
        <item x="119"/>
        <item x="121"/>
        <item x="120"/>
        <item x="331"/>
        <item x="270"/>
        <item x="0"/>
        <item x="62"/>
        <item x="164"/>
        <item x="328"/>
        <item x="17"/>
        <item x="163"/>
        <item x="1"/>
        <item x="55"/>
        <item x="34"/>
        <item x="318"/>
        <item x="73"/>
        <item x="85"/>
        <item x="162"/>
        <item x="218"/>
        <item x="193"/>
        <item x="308"/>
        <item x="310"/>
        <item x="71"/>
        <item x="220"/>
        <item x="250"/>
        <item x="12"/>
        <item x="155"/>
        <item x="234"/>
        <item x="61"/>
        <item x="303"/>
        <item x="48"/>
        <item x="302"/>
        <item x="180"/>
        <item x="235"/>
        <item x="53"/>
        <item x="156"/>
        <item x="297"/>
        <item x="298"/>
        <item x="54"/>
        <item x="197"/>
        <item x="31"/>
        <item x="231"/>
        <item x="327"/>
        <item x="4"/>
        <item x="232"/>
        <item x="78"/>
        <item x="136"/>
        <item x="227"/>
        <item x="272"/>
        <item x="291"/>
        <item x="332"/>
        <item x="323"/>
        <item x="324"/>
        <item x="196"/>
        <item x="194"/>
        <item x="195"/>
        <item x="110"/>
        <item x="111"/>
        <item x="112"/>
        <item x="113"/>
        <item x="114"/>
        <item x="115"/>
        <item x="320"/>
        <item x="93"/>
        <item x="105"/>
        <item x="11"/>
        <item x="139"/>
        <item x="118"/>
        <item x="177"/>
        <item x="214"/>
        <item x="284"/>
        <item x="116"/>
        <item x="107"/>
        <item x="27"/>
        <item x="42"/>
        <item x="23"/>
        <item x="38"/>
        <item x="299"/>
        <item x="57"/>
        <item x="108"/>
        <item x="158"/>
        <item x="170"/>
        <item x="21"/>
        <item x="140"/>
        <item x="152"/>
        <item x="153"/>
        <item x="219"/>
        <item x="26"/>
        <item x="41"/>
        <item x="301"/>
        <item x="275"/>
        <item x="154"/>
        <item x="157"/>
        <item x="289"/>
        <item x="300"/>
        <item x="131"/>
        <item x="279"/>
        <item x="274"/>
        <item x="217"/>
        <item x="286"/>
        <item x="67"/>
        <item x="151"/>
        <item x="28"/>
        <item x="106"/>
        <item x="230"/>
        <item x="307"/>
        <item x="280"/>
        <item x="104"/>
        <item x="243"/>
        <item x="249"/>
        <item x="215"/>
        <item x="213"/>
        <item x="33"/>
        <item x="36"/>
        <item x="244"/>
        <item x="70"/>
        <item x="20"/>
        <item x="159"/>
        <item x="245"/>
        <item x="8"/>
        <item x="46"/>
        <item x="6"/>
        <item x="47"/>
        <item x="24"/>
        <item x="76"/>
        <item x="146"/>
        <item x="147"/>
        <item x="282"/>
        <item x="101"/>
        <item x="99"/>
        <item x="100"/>
        <item x="212"/>
        <item x="305"/>
        <item x="167"/>
        <item x="277"/>
        <item x="278"/>
        <item x="32"/>
        <item x="246"/>
        <item x="30"/>
        <item x="143"/>
        <item x="144"/>
        <item x="145"/>
        <item x="142"/>
        <item x="141"/>
        <item x="160"/>
        <item x="293"/>
        <item x="304"/>
        <item x="37"/>
        <item x="237"/>
        <item x="134"/>
        <item x="228"/>
        <item x="2"/>
        <item x="77"/>
        <item x="15"/>
        <item x="63"/>
        <item x="165"/>
        <item x="273"/>
        <item x="69"/>
        <item x="283"/>
        <item x="13"/>
        <item x="117"/>
        <item h="1" x="334"/>
        <item t="default"/>
      </items>
    </pivotField>
    <pivotField showAll="0"/>
    <pivotField showAll="0"/>
    <pivotField showAll="0"/>
    <pivotField showAll="0"/>
    <pivotField showAll="0"/>
    <pivotField showAll="0"/>
    <pivotField showAll="0"/>
    <pivotField showAll="0"/>
    <pivotField showAll="0"/>
    <pivotField showAll="0"/>
  </pivotFields>
  <rowFields count="2">
    <field x="1"/>
    <field x="6"/>
  </rowFields>
  <rowItems count="5">
    <i>
      <x/>
    </i>
    <i>
      <x v="1"/>
    </i>
    <i>
      <x v="2"/>
    </i>
    <i>
      <x v="3"/>
    </i>
    <i t="grand">
      <x/>
    </i>
  </rowItems>
  <colFields count="2">
    <field x="15"/>
    <field x="-2"/>
  </colFields>
  <colItems count="16">
    <i>
      <x/>
      <x/>
    </i>
    <i r="1" i="1">
      <x v="1"/>
    </i>
    <i>
      <x v="1"/>
      <x/>
    </i>
    <i r="1" i="1">
      <x v="1"/>
    </i>
    <i>
      <x v="2"/>
      <x/>
    </i>
    <i r="1" i="1">
      <x v="1"/>
    </i>
    <i>
      <x v="3"/>
      <x/>
    </i>
    <i r="1" i="1">
      <x v="1"/>
    </i>
    <i>
      <x v="4"/>
      <x/>
    </i>
    <i r="1" i="1">
      <x v="1"/>
    </i>
    <i>
      <x v="5"/>
      <x/>
    </i>
    <i r="1" i="1">
      <x v="1"/>
    </i>
    <i>
      <x v="6"/>
      <x/>
    </i>
    <i r="1" i="1">
      <x v="1"/>
    </i>
    <i t="grand">
      <x/>
    </i>
    <i t="grand" i="1">
      <x/>
    </i>
  </colItems>
  <pageFields count="4">
    <pageField fld="2" hier="-1"/>
    <pageField fld="3" hier="-1"/>
    <pageField fld="17" hier="-1"/>
    <pageField fld="18" hier="-1"/>
  </pageFields>
  <dataFields count="2">
    <dataField name="Count of CLASSIFICATION OF INSTITUTION" fld="15" subtotal="count" baseField="0" baseItem="0"/>
    <dataField name="Count of SECTOR" fld="17" subtotal="count" baseField="0" baseItem="0"/>
  </dataFields>
  <formats count="16">
    <format dxfId="21">
      <pivotArea outline="0" collapsedLevelsAreSubtotals="1" fieldPosition="0">
        <references count="2">
          <reference field="4294967294" count="1" selected="0">
            <x v="1"/>
          </reference>
          <reference field="15" count="1" selected="0">
            <x v="0"/>
          </reference>
        </references>
      </pivotArea>
    </format>
    <format dxfId="20">
      <pivotArea outline="0" collapsedLevelsAreSubtotals="1" fieldPosition="0">
        <references count="2">
          <reference field="4294967294" count="2" selected="0">
            <x v="0"/>
            <x v="1"/>
          </reference>
          <reference field="15" count="6" selected="0">
            <x v="1"/>
            <x v="2"/>
            <x v="3"/>
            <x v="4"/>
            <x v="5"/>
            <x v="6"/>
          </reference>
        </references>
      </pivotArea>
    </format>
    <format dxfId="19">
      <pivotArea field="15" grandCol="1" outline="0" collapsedLevelsAreSubtotals="1" axis="axisCol" fieldPosition="0">
        <references count="1">
          <reference field="4294967294" count="2" selected="0">
            <x v="0"/>
            <x v="1"/>
          </reference>
        </references>
      </pivotArea>
    </format>
    <format dxfId="18">
      <pivotArea field="-2" type="button" dataOnly="0" labelOnly="1" outline="0" axis="axisCol" fieldPosition="1"/>
    </format>
    <format dxfId="17">
      <pivotArea type="topRight" dataOnly="0" labelOnly="1" outline="0" fieldPosition="0"/>
    </format>
    <format dxfId="16">
      <pivotArea dataOnly="0" labelOnly="1" fieldPosition="0">
        <references count="1">
          <reference field="15" count="1">
            <x v="0"/>
          </reference>
        </references>
      </pivotArea>
    </format>
    <format dxfId="15">
      <pivotArea dataOnly="0" labelOnly="1" fieldPosition="0">
        <references count="1">
          <reference field="15" count="6">
            <x v="1"/>
            <x v="2"/>
            <x v="3"/>
            <x v="4"/>
            <x v="5"/>
            <x v="6"/>
          </reference>
        </references>
      </pivotArea>
    </format>
    <format dxfId="12">
      <pivotArea dataOnly="0" labelOnly="1" outline="0" fieldPosition="0">
        <references count="2">
          <reference field="4294967294" count="1">
            <x v="1"/>
          </reference>
          <reference field="15" count="1" selected="0">
            <x v="0"/>
          </reference>
        </references>
      </pivotArea>
    </format>
    <format dxfId="11">
      <pivotArea dataOnly="0" labelOnly="1" outline="0" fieldPosition="0">
        <references count="2">
          <reference field="4294967294" count="2">
            <x v="0"/>
            <x v="1"/>
          </reference>
          <reference field="15" count="1" selected="0">
            <x v="1"/>
          </reference>
        </references>
      </pivotArea>
    </format>
    <format dxfId="10">
      <pivotArea dataOnly="0" labelOnly="1" outline="0" fieldPosition="0">
        <references count="2">
          <reference field="4294967294" count="2">
            <x v="0"/>
            <x v="1"/>
          </reference>
          <reference field="15" count="1" selected="0">
            <x v="2"/>
          </reference>
        </references>
      </pivotArea>
    </format>
    <format dxfId="9">
      <pivotArea dataOnly="0" labelOnly="1" outline="0" fieldPosition="0">
        <references count="2">
          <reference field="4294967294" count="2">
            <x v="0"/>
            <x v="1"/>
          </reference>
          <reference field="15" count="1" selected="0">
            <x v="3"/>
          </reference>
        </references>
      </pivotArea>
    </format>
    <format dxfId="8">
      <pivotArea dataOnly="0" labelOnly="1" outline="0" fieldPosition="0">
        <references count="2">
          <reference field="4294967294" count="2">
            <x v="0"/>
            <x v="1"/>
          </reference>
          <reference field="15" count="1" selected="0">
            <x v="4"/>
          </reference>
        </references>
      </pivotArea>
    </format>
    <format dxfId="7">
      <pivotArea dataOnly="0" labelOnly="1" outline="0" fieldPosition="0">
        <references count="2">
          <reference field="4294967294" count="2">
            <x v="0"/>
            <x v="1"/>
          </reference>
          <reference field="15" count="1" selected="0">
            <x v="5"/>
          </reference>
        </references>
      </pivotArea>
    </format>
    <format dxfId="6">
      <pivotArea dataOnly="0" labelOnly="1" outline="0" fieldPosition="0">
        <references count="2">
          <reference field="4294967294" count="2">
            <x v="0"/>
            <x v="1"/>
          </reference>
          <reference field="15" count="1" selected="0">
            <x v="6"/>
          </reference>
        </references>
      </pivotArea>
    </format>
    <format dxfId="3">
      <pivotArea field="15" dataOnly="0" labelOnly="1" grandCol="1" outline="0" axis="axisCol" fieldPosition="0">
        <references count="1">
          <reference field="4294967294" count="1" selected="0">
            <x v="0"/>
          </reference>
        </references>
      </pivotArea>
    </format>
    <format dxfId="1">
      <pivotArea field="15" dataOnly="0" labelOnly="1" grandCol="1" outline="0" axis="axisCol"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1A00-000004000000}" name="Siquijor UIID 2" cacheId="12" applyNumberFormats="0" applyBorderFormats="0" applyFontFormats="0" applyPatternFormats="0" applyAlignmentFormats="0" applyWidthHeightFormats="0" dataCaption="" updatedVersion="8" compact="0" compactData="0">
  <location ref="K1:N2" firstHeaderRow="1" firstDataRow="1" firstDataCol="4"/>
  <pivotFields count="30">
    <pivotField name="REGION" compact="0" outline="0" multipleItemSelectionAllowed="1" showAll="0"/>
    <pivotField name="PROVINCE" axis="axisRow" compact="0" outline="0" multipleItemSelectionAllowed="1" showAll="0" sortType="ascending" defaultSubtotal="0">
      <items count="2">
        <item x="0"/>
        <item h="1" m="1" x="1"/>
      </items>
    </pivotField>
    <pivotField name="CONGRESSIONAL DISTRICT" compact="0" outline="0" multipleItemSelectionAllowed="1" showAll="0"/>
    <pivotField name="Municipality" compact="0" outline="0" multipleItemSelectionAllowed="1" showAll="0"/>
    <pivotField name="Municipality Class" compact="0" outline="0" multipleItemSelectionAllowed="1" showAll="0"/>
    <pivotField name="Unique Instittution Identification" axis="axisRow" compact="0" outline="0" multipleItemSelectionAllowed="1" showAll="0" sortType="ascending">
      <items count="12">
        <item m="1" x="3"/>
        <item m="1" x="4"/>
        <item m="1" x="5"/>
        <item m="1" x="1"/>
        <item m="1" x="6"/>
        <item m="1" x="2"/>
        <item m="1" x="8"/>
        <item m="1" x="7"/>
        <item m="1" x="9"/>
        <item x="0"/>
        <item m="1" x="10"/>
        <item t="default"/>
      </items>
    </pivotField>
    <pivotField name="NAME OF INSTITUTION" axis="axisRow" compact="0" outline="0" multipleItemSelectionAllowed="1" showAll="0" sortType="ascending" defaultSubtotal="0">
      <items count="10">
        <item x="0"/>
        <item x="6"/>
        <item x="1"/>
        <item x="2"/>
        <item x="7"/>
        <item x="4"/>
        <item x="3"/>
        <item x="8"/>
        <item x="5"/>
        <item m="1" x="9"/>
      </items>
    </pivotField>
    <pivotField name="FORMERLY NAME of TVI" compact="0" outline="0" multipleItemSelectionAllowed="1" showAll="0"/>
    <pivotField name="Name of Institution's Head" compact="0" outline="0" multipleItemSelectionAllowed="1" showAll="0"/>
    <pivotField name="ADDRESS" compact="0" outline="0" multipleItemSelectionAllowed="1" showAll="0"/>
    <pivotField name="Latitude Point" compact="0" outline="0" multipleItemSelectionAllowed="1" showAll="0"/>
    <pivotField name="Longitude Point" compact="0" outline="0" multipleItemSelectionAllowed="1" showAll="0"/>
    <pivotField name="TEL. NO." compact="0" outline="0" multipleItemSelectionAllowed="1" showAll="0"/>
    <pivotField name="E-mail Address" compact="0" outline="0" multipleItemSelectionAllowed="1" showAll="0"/>
    <pivotField name="TYPE OF INSTITUTION" compact="0" outline="0" multipleItemSelectionAllowed="1" showAll="0"/>
    <pivotField name="CLASSIFICATION OF INSTITUTION" axis="axisRow" compact="0" outline="0" multipleItemSelectionAllowed="1" showAll="0" sortType="ascending" defaultSubtotal="0">
      <items count="5">
        <item h="1" x="1"/>
        <item h="1" x="3"/>
        <item h="1" x="2"/>
        <item h="1" x="0"/>
        <item m="1" x="4"/>
      </items>
    </pivotField>
    <pivotField name="STATUS" compact="0" outline="0" multipleItemSelectionAllowed="1" showAll="0"/>
    <pivotField name="SECTOR" compact="0" outline="0" multipleItemSelectionAllowed="1" showAll="0"/>
    <pivotField compact="0" outline="0" showAll="0" includeNewItemsInFilter="1"/>
    <pivotField name="PQF Level" compact="0" outline="0" multipleItemSelectionAllowed="1" showAll="0"/>
    <pivotField name="DURATION" compact="0" outline="0" multipleItemSelectionAllowed="1" showAll="0"/>
    <pivotField name="PROGRAM REG. NO." compact="0" outline="0" multipleItemSelectionAllowed="1" showAll="0"/>
    <pivotField name="DATE ISSUED" compact="0" numFmtId="167" outline="0" multipleItemSelectionAllowed="1" showAll="0"/>
    <pivotField name="EXPIRATION DATE" compact="0" numFmtId="167" outline="0" multipleItemSelectionAllowed="1" showAll="0"/>
    <pivotField name="Trainer" compact="0" outline="0" multipleItemSelectionAllowed="1" showAll="0"/>
    <pivotField name="NTTC" compact="0" outline="0" multipleItemSelectionAllowed="1" showAll="0"/>
    <pivotField name="Expiration Date of NTTC" compact="0" outline="0" multipleItemSelectionAllowed="1" showAll="0"/>
    <pivotField name="Date Conducted" compact="0" outline="0" multipleItemSelectionAllowed="1" showAll="0"/>
    <pivotField name="Result" compact="0" outline="0" multipleItemSelectionAllowed="1" showAll="0"/>
    <pivotField name="ORIGINAL DATE OF REGISTRATION" compact="0" numFmtId="167" outline="0" multipleItemSelectionAllowed="1" showAll="0"/>
  </pivotFields>
  <rowFields count="4">
    <field x="1"/>
    <field x="15"/>
    <field x="6"/>
    <field x="5"/>
  </rowFields>
  <rowItems count="1">
    <i t="grand">
      <x/>
    </i>
  </rowItems>
  <colItems count="1">
    <i/>
  </colItem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1A00-000003000000}" name="Siquijor UIID" cacheId="12" applyNumberFormats="0" applyBorderFormats="0" applyFontFormats="0" applyPatternFormats="0" applyAlignmentFormats="0" applyWidthHeightFormats="0" dataCaption="" updatedVersion="8" compact="0" compactData="0">
  <location ref="A1:H11" firstHeaderRow="1" firstDataRow="1" firstDataCol="8"/>
  <pivotFields count="30">
    <pivotField name="REGION" compact="0" outline="0" multipleItemSelectionAllowed="1" showAll="0"/>
    <pivotField name="PROVINCE" axis="axisRow" compact="0" outline="0" multipleItemSelectionAllowed="1" showAll="0" sortType="ascending" defaultSubtotal="0">
      <items count="2">
        <item x="0"/>
        <item h="1" m="1" x="1"/>
      </items>
    </pivotField>
    <pivotField name="CONGRESSIONAL DISTRICT" axis="axisRow" compact="0" outline="0" multipleItemSelectionAllowed="1" showAll="0" sortType="ascending" defaultSubtotal="0">
      <items count="2">
        <item x="0"/>
        <item m="1" x="1"/>
      </items>
    </pivotField>
    <pivotField name="Municipality" axis="axisRow" compact="0" outline="0" multipleItemSelectionAllowed="1" showAll="0" sortType="ascending" defaultSubtotal="0">
      <items count="6">
        <item x="3"/>
        <item x="2"/>
        <item x="4"/>
        <item x="1"/>
        <item x="0"/>
        <item m="1" x="5"/>
      </items>
    </pivotField>
    <pivotField name="Municipality Class" axis="axisRow" compact="0" outline="0" multipleItemSelectionAllowed="1" showAll="0" sortType="ascending" defaultSubtotal="0">
      <items count="3">
        <item x="0"/>
        <item x="1"/>
        <item m="1" x="2"/>
      </items>
    </pivotField>
    <pivotField name="Unique Instittution Identification" axis="axisRow" compact="0" outline="0" multipleItemSelectionAllowed="1" showAll="0" sortType="ascending" defaultSubtotal="0">
      <items count="11">
        <item m="1" x="3"/>
        <item m="1" x="4"/>
        <item m="1" x="5"/>
        <item m="1" x="1"/>
        <item m="1" x="6"/>
        <item m="1" x="2"/>
        <item m="1" x="8"/>
        <item m="1" x="7"/>
        <item m="1" x="9"/>
        <item x="0"/>
        <item m="1" x="10"/>
      </items>
    </pivotField>
    <pivotField name="NAME OF INSTITUTION" axis="axisRow" compact="0" outline="0" multipleItemSelectionAllowed="1" showAll="0" sortType="ascending" defaultSubtotal="0">
      <items count="10">
        <item x="0"/>
        <item x="6"/>
        <item x="1"/>
        <item x="2"/>
        <item x="7"/>
        <item x="4"/>
        <item x="3"/>
        <item x="8"/>
        <item x="5"/>
        <item m="1" x="9"/>
      </items>
    </pivotField>
    <pivotField name="FORMERLY NAME of TVI" compact="0" outline="0" multipleItemSelectionAllowed="1" showAll="0"/>
    <pivotField name="Name of Institution's Head" compact="0" outline="0" multipleItemSelectionAllowed="1" showAll="0"/>
    <pivotField name="ADDRESS" axis="axisRow" compact="0" outline="0" multipleItemSelectionAllowed="1" showAll="0" sortType="ascending" defaultSubtotal="0">
      <items count="10">
        <item x="0"/>
        <item x="8"/>
        <item x="1"/>
        <item x="4"/>
        <item x="5"/>
        <item x="6"/>
        <item x="3"/>
        <item x="7"/>
        <item x="2"/>
        <item m="1" x="9"/>
      </items>
    </pivotField>
    <pivotField name="Latitude Point" compact="0" outline="0" multipleItemSelectionAllowed="1" showAll="0"/>
    <pivotField name="Longitude Point" compact="0" outline="0" multipleItemSelectionAllowed="1" showAll="0"/>
    <pivotField name="TEL. NO." compact="0" outline="0" multipleItemSelectionAllowed="1" showAll="0"/>
    <pivotField name="E-mail Address" compact="0" outline="0" multipleItemSelectionAllowed="1" showAll="0"/>
    <pivotField name="TYPE OF INSTITUTION" compact="0" outline="0" multipleItemSelectionAllowed="1" showAll="0"/>
    <pivotField name="CLASSIFICATION OF INSTITUTION" axis="axisRow" compact="0" outline="0" multipleItemSelectionAllowed="1" showAll="0" sortType="ascending" defaultSubtotal="0">
      <items count="5">
        <item x="1"/>
        <item x="3"/>
        <item x="2"/>
        <item x="0"/>
        <item m="1" x="4"/>
      </items>
    </pivotField>
    <pivotField name="STATUS" compact="0" outline="0" multipleItemSelectionAllowed="1" showAll="0"/>
    <pivotField name="SECTOR" compact="0" outline="0" multipleItemSelectionAllowed="1" showAll="0"/>
    <pivotField compact="0" outline="0" showAll="0" includeNewItemsInFilter="1"/>
    <pivotField name="PQF Level" compact="0" outline="0" multipleItemSelectionAllowed="1" showAll="0"/>
    <pivotField name="DURATION" compact="0" outline="0" multipleItemSelectionAllowed="1" showAll="0"/>
    <pivotField name="PROGRAM REG. NO." compact="0" outline="0" multipleItemSelectionAllowed="1" showAll="0"/>
    <pivotField name="DATE ISSUED" compact="0" numFmtId="167" outline="0" multipleItemSelectionAllowed="1" showAll="0"/>
    <pivotField name="EXPIRATION DATE" compact="0" numFmtId="167" outline="0" multipleItemSelectionAllowed="1" showAll="0"/>
    <pivotField name="Trainer" compact="0" outline="0" multipleItemSelectionAllowed="1" showAll="0"/>
    <pivotField name="NTTC" compact="0" outline="0" multipleItemSelectionAllowed="1" showAll="0"/>
    <pivotField name="Expiration Date of NTTC" compact="0" outline="0" multipleItemSelectionAllowed="1" showAll="0"/>
    <pivotField name="Date Conducted" compact="0" outline="0" multipleItemSelectionAllowed="1" showAll="0"/>
    <pivotField name="Result" compact="0" outline="0" multipleItemSelectionAllowed="1" showAll="0"/>
    <pivotField name="ORIGINAL DATE OF REGISTRATION" compact="0" numFmtId="167" outline="0" multipleItemSelectionAllowed="1" showAll="0"/>
  </pivotFields>
  <rowFields count="8">
    <field x="1"/>
    <field x="2"/>
    <field x="3"/>
    <field x="4"/>
    <field x="6"/>
    <field x="9"/>
    <field x="5"/>
    <field x="15"/>
  </rowFields>
  <rowItems count="10">
    <i>
      <x/>
      <x/>
      <x/>
      <x v="1"/>
      <x v="1"/>
      <x v="5"/>
      <x v="9"/>
      <x v="3"/>
    </i>
    <i r="4">
      <x v="7"/>
      <x v="1"/>
      <x v="9"/>
      <x v="3"/>
    </i>
    <i r="2">
      <x v="1"/>
      <x/>
      <x v="3"/>
      <x v="8"/>
      <x v="9"/>
      <x v="2"/>
    </i>
    <i r="4">
      <x v="5"/>
      <x v="3"/>
      <x v="9"/>
      <x v="2"/>
    </i>
    <i r="4">
      <x v="6"/>
      <x v="6"/>
      <x v="9"/>
      <x v="3"/>
    </i>
    <i r="2">
      <x v="2"/>
      <x v="1"/>
      <x v="4"/>
      <x v="7"/>
      <x v="9"/>
      <x v="1"/>
    </i>
    <i r="2">
      <x v="3"/>
      <x v="1"/>
      <x v="2"/>
      <x v="2"/>
      <x v="9"/>
      <x/>
    </i>
    <i r="4">
      <x v="8"/>
      <x v="4"/>
      <x v="9"/>
      <x v="3"/>
    </i>
    <i r="2">
      <x v="4"/>
      <x/>
      <x/>
      <x/>
      <x v="9"/>
      <x v="3"/>
    </i>
    <i t="grand">
      <x/>
    </i>
  </rowItems>
  <colItems count="1">
    <i/>
  </colItem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3" Type="http://schemas.openxmlformats.org/officeDocument/2006/relationships/hyperlink" Target="mailto:bestacademy2020official@gmail.com" TargetMode="External"/><Relationship Id="rId2" Type="http://schemas.openxmlformats.org/officeDocument/2006/relationships/hyperlink" Target="mailto:bestacademy2020official@gmail.com" TargetMode="External"/><Relationship Id="rId1" Type="http://schemas.openxmlformats.org/officeDocument/2006/relationships/hyperlink" Target="mailto:bestacademy2020official@gmail.com" TargetMode="External"/><Relationship Id="rId4" Type="http://schemas.openxmlformats.org/officeDocument/2006/relationships/hyperlink" Target="mailto:iyaahecofarm2019@gmail.com"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mailto:julsenglish88@gmail.com" TargetMode="External"/><Relationship Id="rId18" Type="http://schemas.openxmlformats.org/officeDocument/2006/relationships/hyperlink" Target="mailto:caticebu@gmai.com" TargetMode="External"/><Relationship Id="rId26" Type="http://schemas.openxmlformats.org/officeDocument/2006/relationships/hyperlink" Target="mailto:firstenglishgnetinc@gmail.com" TargetMode="External"/><Relationship Id="rId3" Type="http://schemas.openxmlformats.org/officeDocument/2006/relationships/hyperlink" Target="mailto:nednetacc@gmail.com" TargetMode="External"/><Relationship Id="rId21" Type="http://schemas.openxmlformats.org/officeDocument/2006/relationships/hyperlink" Target="mailto:rtccebu@tesda.gov.ph" TargetMode="External"/><Relationship Id="rId34" Type="http://schemas.openxmlformats.org/officeDocument/2006/relationships/comments" Target="../comments2.xml"/><Relationship Id="rId7" Type="http://schemas.openxmlformats.org/officeDocument/2006/relationships/hyperlink" Target="mailto:nednetacc@gmail.com" TargetMode="External"/><Relationship Id="rId12" Type="http://schemas.openxmlformats.org/officeDocument/2006/relationships/hyperlink" Target="mailto:cebuavon@gmail.com" TargetMode="External"/><Relationship Id="rId17" Type="http://schemas.openxmlformats.org/officeDocument/2006/relationships/hyperlink" Target="mailto:caticebu@gmai.com" TargetMode="External"/><Relationship Id="rId25" Type="http://schemas.openxmlformats.org/officeDocument/2006/relationships/hyperlink" Target="mailto:rtccebu@tesda.gov.ph" TargetMode="External"/><Relationship Id="rId33" Type="http://schemas.openxmlformats.org/officeDocument/2006/relationships/vmlDrawing" Target="../drawings/vmlDrawing2.vml"/><Relationship Id="rId2" Type="http://schemas.openxmlformats.org/officeDocument/2006/relationships/hyperlink" Target="http://curious-world-academy.com/" TargetMode="External"/><Relationship Id="rId16" Type="http://schemas.openxmlformats.org/officeDocument/2006/relationships/hyperlink" Target="mailto:acctg1@smeagschool.com" TargetMode="External"/><Relationship Id="rId20" Type="http://schemas.openxmlformats.org/officeDocument/2006/relationships/hyperlink" Target="mailto:info@tsuneishi-tech.com" TargetMode="External"/><Relationship Id="rId29" Type="http://schemas.openxmlformats.org/officeDocument/2006/relationships/hyperlink" Target="mailto:worldwideacademycorp@gmail.com" TargetMode="External"/><Relationship Id="rId1" Type="http://schemas.openxmlformats.org/officeDocument/2006/relationships/hyperlink" Target="http://curious-world-academy.com/" TargetMode="External"/><Relationship Id="rId6" Type="http://schemas.openxmlformats.org/officeDocument/2006/relationships/hyperlink" Target="mailto:nednetacc@gmail.com" TargetMode="External"/><Relationship Id="rId11" Type="http://schemas.openxmlformats.org/officeDocument/2006/relationships/hyperlink" Target="mailto:edu.glantcebu@gmail.com" TargetMode="External"/><Relationship Id="rId24" Type="http://schemas.openxmlformats.org/officeDocument/2006/relationships/hyperlink" Target="mailto:primetechskills.institute@gmail.com" TargetMode="External"/><Relationship Id="rId32" Type="http://schemas.openxmlformats.org/officeDocument/2006/relationships/hyperlink" Target="mailto:threeh@redwood.edu.ph" TargetMode="External"/><Relationship Id="rId5" Type="http://schemas.openxmlformats.org/officeDocument/2006/relationships/hyperlink" Target="mailto:nednetacc@gmail.com" TargetMode="External"/><Relationship Id="rId15" Type="http://schemas.openxmlformats.org/officeDocument/2006/relationships/hyperlink" Target="mailto:uniecofarm@gmail.com" TargetMode="External"/><Relationship Id="rId23" Type="http://schemas.openxmlformats.org/officeDocument/2006/relationships/hyperlink" Target="mailto:bkacademy2277@gmail.com" TargetMode="External"/><Relationship Id="rId28" Type="http://schemas.openxmlformats.org/officeDocument/2006/relationships/hyperlink" Target="mailto:hanas.trainingandassessment@gmail.com" TargetMode="External"/><Relationship Id="rId10" Type="http://schemas.openxmlformats.org/officeDocument/2006/relationships/hyperlink" Target="mailto:rittc@usjr.edu.ph" TargetMode="External"/><Relationship Id="rId19" Type="http://schemas.openxmlformats.org/officeDocument/2006/relationships/hyperlink" Target="mailto:info@tsuneishi-tech.com" TargetMode="External"/><Relationship Id="rId31" Type="http://schemas.openxmlformats.org/officeDocument/2006/relationships/hyperlink" Target="mailto:threeh@redwood.edu.ph" TargetMode="External"/><Relationship Id="rId4" Type="http://schemas.openxmlformats.org/officeDocument/2006/relationships/hyperlink" Target="mailto:nednetacc@gmail.com" TargetMode="External"/><Relationship Id="rId9" Type="http://schemas.openxmlformats.org/officeDocument/2006/relationships/hyperlink" Target="mailto:hanas.trainingandassessment@gmail.com" TargetMode="External"/><Relationship Id="rId14" Type="http://schemas.openxmlformats.org/officeDocument/2006/relationships/hyperlink" Target="mailto:uniecofarm@gmail.com" TargetMode="External"/><Relationship Id="rId22" Type="http://schemas.openxmlformats.org/officeDocument/2006/relationships/hyperlink" Target="mailto:firstenglishgnetinc@gmail.com" TargetMode="External"/><Relationship Id="rId27" Type="http://schemas.openxmlformats.org/officeDocument/2006/relationships/hyperlink" Target="mailto:worldwideacademycorp@gmail.com" TargetMode="External"/><Relationship Id="rId30" Type="http://schemas.openxmlformats.org/officeDocument/2006/relationships/hyperlink" Target="mailto:worldwideacademycorp@gmail.com" TargetMode="External"/><Relationship Id="rId8" Type="http://schemas.openxmlformats.org/officeDocument/2006/relationships/hyperlink" Target="mailto:hanas.trainingandassessment@gmail.com"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mailto:upfuturetvi@gmail.com" TargetMode="External"/><Relationship Id="rId3" Type="http://schemas.openxmlformats.org/officeDocument/2006/relationships/hyperlink" Target="mailto:saite@su.edu.ph" TargetMode="External"/><Relationship Id="rId7" Type="http://schemas.openxmlformats.org/officeDocument/2006/relationships/hyperlink" Target="mailto:captabbyelnar@yahoo.com" TargetMode="External"/><Relationship Id="rId2" Type="http://schemas.openxmlformats.org/officeDocument/2006/relationships/hyperlink" Target="mailto:saite@su.edu.ph" TargetMode="External"/><Relationship Id="rId1" Type="http://schemas.openxmlformats.org/officeDocument/2006/relationships/hyperlink" Target="mailto:bndenglish888@gmail.com" TargetMode="External"/><Relationship Id="rId6" Type="http://schemas.openxmlformats.org/officeDocument/2006/relationships/hyperlink" Target="mailto:saite@su.edu.ph" TargetMode="External"/><Relationship Id="rId5" Type="http://schemas.openxmlformats.org/officeDocument/2006/relationships/hyperlink" Target="mailto:saite@su.edu.ph" TargetMode="External"/><Relationship Id="rId10" Type="http://schemas.openxmlformats.org/officeDocument/2006/relationships/hyperlink" Target="mailto:aqm.morz@gmail.com" TargetMode="External"/><Relationship Id="rId4" Type="http://schemas.openxmlformats.org/officeDocument/2006/relationships/hyperlink" Target="mailto:saite@su.edu.ph" TargetMode="External"/><Relationship Id="rId9" Type="http://schemas.openxmlformats.org/officeDocument/2006/relationships/hyperlink" Target="mailto:upfuturetvi@gmail.com" TargetMode="Externa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12.xml.rels><?xml version="1.0" encoding="UTF-8" standalone="yes"?>
<Relationships xmlns="http://schemas.openxmlformats.org/package/2006/relationships"><Relationship Id="rId8" Type="http://schemas.openxmlformats.org/officeDocument/2006/relationships/hyperlink" Target="mailto:nednetacc@gmail.com" TargetMode="External"/><Relationship Id="rId3" Type="http://schemas.openxmlformats.org/officeDocument/2006/relationships/hyperlink" Target="http://curious-world-academy.com/" TargetMode="External"/><Relationship Id="rId7" Type="http://schemas.openxmlformats.org/officeDocument/2006/relationships/hyperlink" Target="mailto:nednetacc@gmail.com" TargetMode="External"/><Relationship Id="rId2" Type="http://schemas.openxmlformats.org/officeDocument/2006/relationships/hyperlink" Target="http://curious-world-academy.com/" TargetMode="External"/><Relationship Id="rId1" Type="http://schemas.openxmlformats.org/officeDocument/2006/relationships/hyperlink" Target="mailto:uhacaregiver@uctz.edu.ph" TargetMode="External"/><Relationship Id="rId6" Type="http://schemas.openxmlformats.org/officeDocument/2006/relationships/hyperlink" Target="mailto:nednetacc@gmail.com" TargetMode="External"/><Relationship Id="rId5" Type="http://schemas.openxmlformats.org/officeDocument/2006/relationships/hyperlink" Target="mailto:nednetacc@gmail.com" TargetMode="External"/><Relationship Id="rId10" Type="http://schemas.openxmlformats.org/officeDocument/2006/relationships/hyperlink" Target="mailto:hanas.trainingandassessment@gmail.com" TargetMode="External"/><Relationship Id="rId4" Type="http://schemas.openxmlformats.org/officeDocument/2006/relationships/hyperlink" Target="mailto:nednetacc@gmail.com" TargetMode="External"/><Relationship Id="rId9" Type="http://schemas.openxmlformats.org/officeDocument/2006/relationships/hyperlink" Target="mailto:hanas.trainingandassessment@gmail.com" TargetMode="External"/></Relationships>
</file>

<file path=xl/worksheets/_rels/sheet14.xml.rels><?xml version="1.0" encoding="UTF-8" standalone="yes"?>
<Relationships xmlns="http://schemas.openxmlformats.org/package/2006/relationships"><Relationship Id="rId2" Type="http://schemas.openxmlformats.org/officeDocument/2006/relationships/hyperlink" Target="mailto:info@tsuneishi-tech.com" TargetMode="External"/><Relationship Id="rId1" Type="http://schemas.openxmlformats.org/officeDocument/2006/relationships/hyperlink" Target="mailto:info@tsuneishi-tech.com" TargetMode="Externa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22.xml.rels><?xml version="1.0" encoding="UTF-8" standalone="yes"?>
<Relationships xmlns="http://schemas.openxmlformats.org/package/2006/relationships"><Relationship Id="rId13" Type="http://schemas.openxmlformats.org/officeDocument/2006/relationships/hyperlink" Target="mailto:hanas.trainingandassessment@gmail.com" TargetMode="External"/><Relationship Id="rId18" Type="http://schemas.openxmlformats.org/officeDocument/2006/relationships/hyperlink" Target="mailto:uniecofarm@gmail.com" TargetMode="External"/><Relationship Id="rId26" Type="http://schemas.openxmlformats.org/officeDocument/2006/relationships/hyperlink" Target="mailto:firstenglishgnetinc@gmail.com" TargetMode="External"/><Relationship Id="rId39" Type="http://schemas.openxmlformats.org/officeDocument/2006/relationships/hyperlink" Target="mailto:saite@su.edu.ph" TargetMode="External"/><Relationship Id="rId21" Type="http://schemas.openxmlformats.org/officeDocument/2006/relationships/hyperlink" Target="mailto:caticebu@gmai.com" TargetMode="External"/><Relationship Id="rId34" Type="http://schemas.openxmlformats.org/officeDocument/2006/relationships/hyperlink" Target="mailto:worldwideacademycorp@gmail.com" TargetMode="External"/><Relationship Id="rId42" Type="http://schemas.openxmlformats.org/officeDocument/2006/relationships/hyperlink" Target="mailto:saite@su.edu.ph" TargetMode="External"/><Relationship Id="rId47" Type="http://schemas.openxmlformats.org/officeDocument/2006/relationships/vmlDrawing" Target="../drawings/vmlDrawing3.vml"/><Relationship Id="rId7" Type="http://schemas.openxmlformats.org/officeDocument/2006/relationships/hyperlink" Target="mailto:nednetacc@gmail.com" TargetMode="External"/><Relationship Id="rId2" Type="http://schemas.openxmlformats.org/officeDocument/2006/relationships/hyperlink" Target="mailto:bestacademy2020official@gmail.com" TargetMode="External"/><Relationship Id="rId16" Type="http://schemas.openxmlformats.org/officeDocument/2006/relationships/hyperlink" Target="mailto:cebuavon@gmail.com" TargetMode="External"/><Relationship Id="rId29" Type="http://schemas.openxmlformats.org/officeDocument/2006/relationships/hyperlink" Target="mailto:rtccebu@tesda.gov.ph" TargetMode="External"/><Relationship Id="rId1" Type="http://schemas.openxmlformats.org/officeDocument/2006/relationships/hyperlink" Target="mailto:bestacademy2020official@gmail.com" TargetMode="External"/><Relationship Id="rId6" Type="http://schemas.openxmlformats.org/officeDocument/2006/relationships/hyperlink" Target="http://curious-world-academy.com/" TargetMode="External"/><Relationship Id="rId11" Type="http://schemas.openxmlformats.org/officeDocument/2006/relationships/hyperlink" Target="mailto:nednetacc@gmail.com" TargetMode="External"/><Relationship Id="rId24" Type="http://schemas.openxmlformats.org/officeDocument/2006/relationships/hyperlink" Target="mailto:info@tsuneishi-tech.com" TargetMode="External"/><Relationship Id="rId32" Type="http://schemas.openxmlformats.org/officeDocument/2006/relationships/hyperlink" Target="mailto:hanas.trainingandassessment@gmail.com" TargetMode="External"/><Relationship Id="rId37" Type="http://schemas.openxmlformats.org/officeDocument/2006/relationships/hyperlink" Target="mailto:bndenglish888@gmail.com" TargetMode="External"/><Relationship Id="rId40" Type="http://schemas.openxmlformats.org/officeDocument/2006/relationships/hyperlink" Target="mailto:saite@su.edu.ph" TargetMode="External"/><Relationship Id="rId45" Type="http://schemas.openxmlformats.org/officeDocument/2006/relationships/hyperlink" Target="mailto:upfuturetvi@gmail.com" TargetMode="External"/><Relationship Id="rId5" Type="http://schemas.openxmlformats.org/officeDocument/2006/relationships/hyperlink" Target="http://curious-world-academy.com/" TargetMode="External"/><Relationship Id="rId15" Type="http://schemas.openxmlformats.org/officeDocument/2006/relationships/hyperlink" Target="mailto:edu.glantcebu@gmail.com" TargetMode="External"/><Relationship Id="rId23" Type="http://schemas.openxmlformats.org/officeDocument/2006/relationships/hyperlink" Target="mailto:info@tsuneishi-tech.com" TargetMode="External"/><Relationship Id="rId28" Type="http://schemas.openxmlformats.org/officeDocument/2006/relationships/hyperlink" Target="mailto:primetechskills.institute@gmail.com" TargetMode="External"/><Relationship Id="rId36" Type="http://schemas.openxmlformats.org/officeDocument/2006/relationships/hyperlink" Target="mailto:threeh@redwood.edu.ph" TargetMode="External"/><Relationship Id="rId10" Type="http://schemas.openxmlformats.org/officeDocument/2006/relationships/hyperlink" Target="mailto:nednetacc@gmail.com" TargetMode="External"/><Relationship Id="rId19" Type="http://schemas.openxmlformats.org/officeDocument/2006/relationships/hyperlink" Target="mailto:uniecofarm@gmail.com" TargetMode="External"/><Relationship Id="rId31" Type="http://schemas.openxmlformats.org/officeDocument/2006/relationships/hyperlink" Target="mailto:worldwideacademycorp@gmail.com" TargetMode="External"/><Relationship Id="rId44" Type="http://schemas.openxmlformats.org/officeDocument/2006/relationships/hyperlink" Target="mailto:upfuturetvi@gmail.com" TargetMode="External"/><Relationship Id="rId4" Type="http://schemas.openxmlformats.org/officeDocument/2006/relationships/hyperlink" Target="mailto:iyaahecofarm2019@gmail.com" TargetMode="External"/><Relationship Id="rId9" Type="http://schemas.openxmlformats.org/officeDocument/2006/relationships/hyperlink" Target="mailto:nednetacc@gmail.com" TargetMode="External"/><Relationship Id="rId14" Type="http://schemas.openxmlformats.org/officeDocument/2006/relationships/hyperlink" Target="mailto:rittc@usjr.edu.ph" TargetMode="External"/><Relationship Id="rId22" Type="http://schemas.openxmlformats.org/officeDocument/2006/relationships/hyperlink" Target="mailto:caticebu@gmai.com" TargetMode="External"/><Relationship Id="rId27" Type="http://schemas.openxmlformats.org/officeDocument/2006/relationships/hyperlink" Target="mailto:bkacademy2277@gmail.com" TargetMode="External"/><Relationship Id="rId30" Type="http://schemas.openxmlformats.org/officeDocument/2006/relationships/hyperlink" Target="mailto:firstenglishgnetinc@gmail.com" TargetMode="External"/><Relationship Id="rId35" Type="http://schemas.openxmlformats.org/officeDocument/2006/relationships/hyperlink" Target="mailto:threeh@redwood.edu.ph" TargetMode="External"/><Relationship Id="rId43" Type="http://schemas.openxmlformats.org/officeDocument/2006/relationships/hyperlink" Target="mailto:captabbyelnar@yahoo.com" TargetMode="External"/><Relationship Id="rId48" Type="http://schemas.openxmlformats.org/officeDocument/2006/relationships/comments" Target="../comments3.xml"/><Relationship Id="rId8" Type="http://schemas.openxmlformats.org/officeDocument/2006/relationships/hyperlink" Target="mailto:nednetacc@gmail.com" TargetMode="External"/><Relationship Id="rId3" Type="http://schemas.openxmlformats.org/officeDocument/2006/relationships/hyperlink" Target="mailto:bestacademy2020official@gmail.com" TargetMode="External"/><Relationship Id="rId12" Type="http://schemas.openxmlformats.org/officeDocument/2006/relationships/hyperlink" Target="mailto:hanas.trainingandassessment@gmail.com" TargetMode="External"/><Relationship Id="rId17" Type="http://schemas.openxmlformats.org/officeDocument/2006/relationships/hyperlink" Target="mailto:julsenglish88@gmail.com" TargetMode="External"/><Relationship Id="rId25" Type="http://schemas.openxmlformats.org/officeDocument/2006/relationships/hyperlink" Target="mailto:rtccebu@tesda.gov.ph" TargetMode="External"/><Relationship Id="rId33" Type="http://schemas.openxmlformats.org/officeDocument/2006/relationships/hyperlink" Target="mailto:worldwideacademycorp@gmail.com" TargetMode="External"/><Relationship Id="rId38" Type="http://schemas.openxmlformats.org/officeDocument/2006/relationships/hyperlink" Target="mailto:saite@su.edu.ph" TargetMode="External"/><Relationship Id="rId46" Type="http://schemas.openxmlformats.org/officeDocument/2006/relationships/hyperlink" Target="mailto:aqm.morz@gmail.com" TargetMode="External"/><Relationship Id="rId20" Type="http://schemas.openxmlformats.org/officeDocument/2006/relationships/hyperlink" Target="mailto:acctg1@smeagschool.com" TargetMode="External"/><Relationship Id="rId41" Type="http://schemas.openxmlformats.org/officeDocument/2006/relationships/hyperlink" Target="mailto:saite@su.edu.ph"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mailto:saite@su.edu.ph" TargetMode="External"/><Relationship Id="rId13" Type="http://schemas.openxmlformats.org/officeDocument/2006/relationships/hyperlink" Target="mailto:firstenglishgnetinc@gmail.com" TargetMode="External"/><Relationship Id="rId18" Type="http://schemas.openxmlformats.org/officeDocument/2006/relationships/hyperlink" Target="mailto:rtccebu@tesda.gov.ph" TargetMode="External"/><Relationship Id="rId26" Type="http://schemas.openxmlformats.org/officeDocument/2006/relationships/hyperlink" Target="mailto:aqm.morz@gmail.com" TargetMode="External"/><Relationship Id="rId3" Type="http://schemas.openxmlformats.org/officeDocument/2006/relationships/hyperlink" Target="mailto:hla.asia.adm@gmail.com" TargetMode="External"/><Relationship Id="rId21" Type="http://schemas.openxmlformats.org/officeDocument/2006/relationships/hyperlink" Target="mailto:worldwideacademycorp@gmail.com" TargetMode="External"/><Relationship Id="rId7" Type="http://schemas.openxmlformats.org/officeDocument/2006/relationships/hyperlink" Target="mailto:saite@su.edu.ph" TargetMode="External"/><Relationship Id="rId12" Type="http://schemas.openxmlformats.org/officeDocument/2006/relationships/hyperlink" Target="mailto:rtccebu@tesda.gov.ph" TargetMode="External"/><Relationship Id="rId17" Type="http://schemas.openxmlformats.org/officeDocument/2006/relationships/hyperlink" Target="mailto:primetechskills.institute@gmail.com" TargetMode="External"/><Relationship Id="rId25" Type="http://schemas.openxmlformats.org/officeDocument/2006/relationships/hyperlink" Target="mailto:threeh@redwood.edu.ph" TargetMode="External"/><Relationship Id="rId2" Type="http://schemas.openxmlformats.org/officeDocument/2006/relationships/hyperlink" Target="mailto:acctg1@smeagschool.com" TargetMode="External"/><Relationship Id="rId16" Type="http://schemas.openxmlformats.org/officeDocument/2006/relationships/hyperlink" Target="mailto:upfuturetvi@gmail.com" TargetMode="External"/><Relationship Id="rId20" Type="http://schemas.openxmlformats.org/officeDocument/2006/relationships/hyperlink" Target="mailto:upfuturetvi@gmail.com" TargetMode="External"/><Relationship Id="rId1" Type="http://schemas.openxmlformats.org/officeDocument/2006/relationships/hyperlink" Target="mailto:uniecofarm@gmail.com" TargetMode="External"/><Relationship Id="rId6" Type="http://schemas.openxmlformats.org/officeDocument/2006/relationships/hyperlink" Target="mailto:info@tsuneishi-tech.com" TargetMode="External"/><Relationship Id="rId11" Type="http://schemas.openxmlformats.org/officeDocument/2006/relationships/hyperlink" Target="mailto:saite@su.edu.ph" TargetMode="External"/><Relationship Id="rId24" Type="http://schemas.openxmlformats.org/officeDocument/2006/relationships/hyperlink" Target="mailto:worldwideacademycorp@gmail.com" TargetMode="External"/><Relationship Id="rId5" Type="http://schemas.openxmlformats.org/officeDocument/2006/relationships/hyperlink" Target="mailto:caticebu@gmai.com" TargetMode="External"/><Relationship Id="rId15" Type="http://schemas.openxmlformats.org/officeDocument/2006/relationships/hyperlink" Target="mailto:captabbyelnar@yahoo.com" TargetMode="External"/><Relationship Id="rId23" Type="http://schemas.openxmlformats.org/officeDocument/2006/relationships/hyperlink" Target="mailto:worldwideacademycorp@gmail.com" TargetMode="External"/><Relationship Id="rId10" Type="http://schemas.openxmlformats.org/officeDocument/2006/relationships/hyperlink" Target="mailto:saite@su.edu.ph" TargetMode="External"/><Relationship Id="rId19" Type="http://schemas.openxmlformats.org/officeDocument/2006/relationships/hyperlink" Target="mailto:firstenglishgnetinc@gmail.com" TargetMode="External"/><Relationship Id="rId4" Type="http://schemas.openxmlformats.org/officeDocument/2006/relationships/hyperlink" Target="mailto:caticebu@gmai.com" TargetMode="External"/><Relationship Id="rId9" Type="http://schemas.openxmlformats.org/officeDocument/2006/relationships/hyperlink" Target="mailto:saite@su.edu.ph" TargetMode="External"/><Relationship Id="rId14" Type="http://schemas.openxmlformats.org/officeDocument/2006/relationships/hyperlink" Target="mailto:bkacademy2277@gmail.com" TargetMode="External"/><Relationship Id="rId22" Type="http://schemas.openxmlformats.org/officeDocument/2006/relationships/hyperlink" Target="mailto:hanas.trainingandassessment@gmail.com" TargetMode="External"/></Relationships>
</file>

<file path=xl/worksheets/_rels/sheet24.xml.rels><?xml version="1.0" encoding="UTF-8" standalone="yes"?>
<Relationships xmlns="http://schemas.openxmlformats.org/package/2006/relationships"><Relationship Id="rId8" Type="http://schemas.openxmlformats.org/officeDocument/2006/relationships/hyperlink" Target="https://drive.google.com/file/d/16A93zFWHKns73LSG7zR6KwVYF2oIA0tY/view?usp=sharing" TargetMode="External"/><Relationship Id="rId13" Type="http://schemas.openxmlformats.org/officeDocument/2006/relationships/hyperlink" Target="https://drive.google.com/file/d/1k3CEcZXUZB3ToKe3lmD7y8pjSpQxtBCQ/view?usp=sharing" TargetMode="External"/><Relationship Id="rId18" Type="http://schemas.openxmlformats.org/officeDocument/2006/relationships/hyperlink" Target="https://drive.google.com/file/d/1QVashBnm08cjwKbJcwxARNz1dcsw88rw/view?usp=sharing" TargetMode="External"/><Relationship Id="rId3" Type="http://schemas.openxmlformats.org/officeDocument/2006/relationships/hyperlink" Target="https://drive.google.com/file/d/1u-fmNon0TOvMrgXM_exg-cVDEPUMuoIL/view?usp=sharing" TargetMode="External"/><Relationship Id="rId21" Type="http://schemas.openxmlformats.org/officeDocument/2006/relationships/hyperlink" Target="https://drive.google.com/file/d/1l4VxjU85bsE6P4j_YAhJT055NUdOOpKB/view?usp=sharing" TargetMode="External"/><Relationship Id="rId7" Type="http://schemas.openxmlformats.org/officeDocument/2006/relationships/hyperlink" Target="https://drive.google.com/file/d/1o-IBazTy6e3s4-seg__6EEybdBkBCeRT/view?usp=sharing" TargetMode="External"/><Relationship Id="rId12" Type="http://schemas.openxmlformats.org/officeDocument/2006/relationships/hyperlink" Target="https://drive.google.com/file/d/1k3CEcZXUZB3ToKe3lmD7y8pjSpQxtBCQ/view?usp=sharing" TargetMode="External"/><Relationship Id="rId17" Type="http://schemas.openxmlformats.org/officeDocument/2006/relationships/hyperlink" Target="https://drive.google.com/file/d/1QVashBnm08cjwKbJcwxARNz1dcsw88rw/view?usp=sharing" TargetMode="External"/><Relationship Id="rId2" Type="http://schemas.openxmlformats.org/officeDocument/2006/relationships/hyperlink" Target="https://drive.google.com/file/d/1u-fmNon0TOvMrgXM_exg-cVDEPUMuoIL/view?usp=sharing" TargetMode="External"/><Relationship Id="rId16" Type="http://schemas.openxmlformats.org/officeDocument/2006/relationships/hyperlink" Target="https://drive.google.com/file/d/1nUrHqRiMG5QSvhhIIQMyoRUZ5W0e4GdD/view?usp=sharing" TargetMode="External"/><Relationship Id="rId20" Type="http://schemas.openxmlformats.org/officeDocument/2006/relationships/hyperlink" Target="https://drive.google.com/file/d/11zZUKPdblUn7JPcyL1mZzOVrE4OjZ5NI/view?usp=sharing" TargetMode="External"/><Relationship Id="rId1" Type="http://schemas.openxmlformats.org/officeDocument/2006/relationships/hyperlink" Target="https://drive.google.com/file/d/1bMJyBqbxIwLh0Af6LzqWle5fJWkcVdaX/view?usp=sharing" TargetMode="External"/><Relationship Id="rId6" Type="http://schemas.openxmlformats.org/officeDocument/2006/relationships/hyperlink" Target="https://drive.google.com/file/d/1o-IBazTy6e3s4-seg__6EEybdBkBCeRT/view?usp=sharing" TargetMode="External"/><Relationship Id="rId11" Type="http://schemas.openxmlformats.org/officeDocument/2006/relationships/hyperlink" Target="https://drive.google.com/file/d/1U7x1AUstplFp2OfI41FKYdY_i4vm2Lf_/view?usp=sharing" TargetMode="External"/><Relationship Id="rId5" Type="http://schemas.openxmlformats.org/officeDocument/2006/relationships/hyperlink" Target="https://drive.google.com/file/d/1o-IBazTy6e3s4-seg__6EEybdBkBCeRT/view?usp=sharing" TargetMode="External"/><Relationship Id="rId15" Type="http://schemas.openxmlformats.org/officeDocument/2006/relationships/hyperlink" Target="https://drive.google.com/file/d/13HJ7kUgPwFZcQIgJAUWeqn6l6Pwlvhwf/view?usp=sharing" TargetMode="External"/><Relationship Id="rId10" Type="http://schemas.openxmlformats.org/officeDocument/2006/relationships/hyperlink" Target="https://drive.google.com/file/d/1U7x1AUstplFp2OfI41FKYdY_i4vm2Lf_/view?usp=sharinghttps://drive.google.com/file/d/1U7x1AUstplFp2OfI41FKYdY_i4vm2Lf_/view?usp=sharing" TargetMode="External"/><Relationship Id="rId19" Type="http://schemas.openxmlformats.org/officeDocument/2006/relationships/hyperlink" Target="https://drive.google.com/file/d/13HJ7kUgPwFZcQIgJAUWeqn6l6Pwlvhwf/view?usp=sharing" TargetMode="External"/><Relationship Id="rId4" Type="http://schemas.openxmlformats.org/officeDocument/2006/relationships/hyperlink" Target="https://drive.google.com/file/d/1o-IBazTy6e3s4-seg__6EEybdBkBCeRT/view?usp=sharing" TargetMode="External"/><Relationship Id="rId9" Type="http://schemas.openxmlformats.org/officeDocument/2006/relationships/hyperlink" Target="https://drive.google.com/file/d/16A93zFWHKns73LSG7zR6KwVYF2oIA0tY/view?usp=sharing" TargetMode="External"/><Relationship Id="rId14" Type="http://schemas.openxmlformats.org/officeDocument/2006/relationships/hyperlink" Target="https://drive.google.com/file/d/10RaQZu5dIc1Li_S38zXRYr1AtdgXnNQp/view?usp=sharing" TargetMode="External"/></Relationships>
</file>

<file path=xl/worksheets/_rels/sheet25.xml.rels><?xml version="1.0" encoding="UTF-8" standalone="yes"?>
<Relationships xmlns="http://schemas.openxmlformats.org/package/2006/relationships"><Relationship Id="rId13" Type="http://schemas.openxmlformats.org/officeDocument/2006/relationships/hyperlink" Target="https://drive.google.com/file/d/1kCpNhTNcV6pqNDuon8tvK5LwRPml-JJe/view?usp=sharing" TargetMode="External"/><Relationship Id="rId18" Type="http://schemas.openxmlformats.org/officeDocument/2006/relationships/hyperlink" Target="https://drive.google.com/file/d/13lbOL1aUB0rBYBwPbNHhVwu-hXxfi3rn/view?usp=sharing" TargetMode="External"/><Relationship Id="rId26" Type="http://schemas.openxmlformats.org/officeDocument/2006/relationships/hyperlink" Target="https://drive.google.com/file/d/1raJL-p1s7aozNgZnjA40C79ShRJ2nip5/view?usp=sharing" TargetMode="External"/><Relationship Id="rId39" Type="http://schemas.openxmlformats.org/officeDocument/2006/relationships/hyperlink" Target="https://drive.google.com/file/d/1xCgJUXPN4CsgF_nx6OuU1Kyk7xpfMefv/view?usp=sharing" TargetMode="External"/><Relationship Id="rId21" Type="http://schemas.openxmlformats.org/officeDocument/2006/relationships/hyperlink" Target="https://drive.google.com/file/d/1Wf6ugWNFXBbm6alqkrPYJUdVMaclK0Bl/view?usp=sharing" TargetMode="External"/><Relationship Id="rId34" Type="http://schemas.openxmlformats.org/officeDocument/2006/relationships/hyperlink" Target="https://drive.google.com/file/d/1BuAVsQTNXxi6KzHMoIZLSov0ikHPsG5G/view?usp=sharing" TargetMode="External"/><Relationship Id="rId7" Type="http://schemas.openxmlformats.org/officeDocument/2006/relationships/hyperlink" Target="https://drive.google.com/file/d/16RFyCWkaS9fOYNp__J1o3cv6_N9G0XJH/view?usp=sharing" TargetMode="External"/><Relationship Id="rId12" Type="http://schemas.openxmlformats.org/officeDocument/2006/relationships/hyperlink" Target="https://drive.google.com/file/d/1kCpNhTNcV6pqNDuon8tvK5LwRPml-JJe/view?usp=sharing" TargetMode="External"/><Relationship Id="rId17" Type="http://schemas.openxmlformats.org/officeDocument/2006/relationships/hyperlink" Target="https://drive.google.com/file/d/1KhpBTOAUi0RXtIo5Fj7EqfITt1stO7Sp/view?usp=sharing" TargetMode="External"/><Relationship Id="rId25" Type="http://schemas.openxmlformats.org/officeDocument/2006/relationships/hyperlink" Target="https://drive.google.com/file/d/1kbUsSgYW11dfdiZw9bhwCgis7tdcVNLz/view?usp=sharing" TargetMode="External"/><Relationship Id="rId33" Type="http://schemas.openxmlformats.org/officeDocument/2006/relationships/hyperlink" Target="https://drive.google.com/file/d/1s_f26cd25vaiqG2Qu2GdCpiL0ecLn_W9/view?usp=sharing" TargetMode="External"/><Relationship Id="rId38" Type="http://schemas.openxmlformats.org/officeDocument/2006/relationships/hyperlink" Target="https://drive.google.com/file/d/1xCgJUXPN4CsgF_nx6OuU1Kyk7xpfMefv/view?usp=sharing" TargetMode="External"/><Relationship Id="rId2" Type="http://schemas.openxmlformats.org/officeDocument/2006/relationships/hyperlink" Target="https://drive.google.com/file/d/10RaQZu5dIc1Li_S38zXRYr1AtdgXnNQp/view?usp=sharing" TargetMode="External"/><Relationship Id="rId16" Type="http://schemas.openxmlformats.org/officeDocument/2006/relationships/hyperlink" Target="https://drive.google.com/file/d/1V10nVDE_J9ctZveX4fpfvXguxU5AtjZZ/view?usp=sharing" TargetMode="External"/><Relationship Id="rId20" Type="http://schemas.openxmlformats.org/officeDocument/2006/relationships/hyperlink" Target="https://drive.google.com/file/d/1IosBOn9dId0dsLlIiFzdCX2o8hOnb0wW/view?usp=sharing" TargetMode="External"/><Relationship Id="rId29" Type="http://schemas.openxmlformats.org/officeDocument/2006/relationships/hyperlink" Target="https://drive.google.com/file/d/1TtcijUMk2gPeu-2FeFjrC2DGzrmLfbgm/view?usp=sharing" TargetMode="External"/><Relationship Id="rId1" Type="http://schemas.openxmlformats.org/officeDocument/2006/relationships/hyperlink" Target="https://drive.google.com/file/d/1UiftSB8Rs6CTZjwG-8AW2f72h7AM_4ZR/view?usp=sharing" TargetMode="External"/><Relationship Id="rId6" Type="http://schemas.openxmlformats.org/officeDocument/2006/relationships/hyperlink" Target="https://drive.google.com/file/d/11zZUKPdblUn7JPcyL1mZzOVrE4OjZ5NI/view?usp=sharing" TargetMode="External"/><Relationship Id="rId11" Type="http://schemas.openxmlformats.org/officeDocument/2006/relationships/hyperlink" Target="https://drive.google.com/file/d/1kCpNhTNcV6pqNDuon8tvK5LwRPml-JJe/view?usp=sharing" TargetMode="External"/><Relationship Id="rId24" Type="http://schemas.openxmlformats.org/officeDocument/2006/relationships/hyperlink" Target="https://drive.google.com/file/d/1kbUsSgYW11dfdiZw9bhwCgis7tdcVNLz/view?usp=sharing" TargetMode="External"/><Relationship Id="rId32" Type="http://schemas.openxmlformats.org/officeDocument/2006/relationships/hyperlink" Target="https://drive.google.com/file/d/1rQLRiyd7xOM7BO3cKuD3YZ80B-EOh26i/view?usp=sharing" TargetMode="External"/><Relationship Id="rId37" Type="http://schemas.openxmlformats.org/officeDocument/2006/relationships/hyperlink" Target="https://drive.google.com/file/d/1P7kqFMBxhwp4DbfudzeyuBCGE9i71Y-h/view?usp=sharing" TargetMode="External"/><Relationship Id="rId40" Type="http://schemas.openxmlformats.org/officeDocument/2006/relationships/hyperlink" Target="https://drive.google.com/file/d/1QHrBDC7TxU6V5YKOs0DlAsQoOBBHygOg/view?usp=sharing" TargetMode="External"/><Relationship Id="rId5" Type="http://schemas.openxmlformats.org/officeDocument/2006/relationships/hyperlink" Target="https://drive.google.com/file/d/11zZUKPdblUn7JPcyL1mZzOVrE4OjZ5NI/view?usp=sharing" TargetMode="External"/><Relationship Id="rId15" Type="http://schemas.openxmlformats.org/officeDocument/2006/relationships/hyperlink" Target="https://drive.google.com/file/d/1V10nVDE_J9ctZveX4fpfvXguxU5AtjZZ/view?usp=sharing" TargetMode="External"/><Relationship Id="rId23" Type="http://schemas.openxmlformats.org/officeDocument/2006/relationships/hyperlink" Target="https://drive.google.com/file/d/1kbUsSgYW11dfdiZw9bhwCgis7tdcVNLz/view?usp=sharing" TargetMode="External"/><Relationship Id="rId28" Type="http://schemas.openxmlformats.org/officeDocument/2006/relationships/hyperlink" Target="https://drive.google.com/file/d/1vwzZ8k4qVg69aS8mD0g_tT_KvTb7JxJP/view?usp=sharing" TargetMode="External"/><Relationship Id="rId36" Type="http://schemas.openxmlformats.org/officeDocument/2006/relationships/hyperlink" Target="https://drive.google.com/file/d/1fTxptYGpiOFKf7fC2aD_-KodVvDvSoBk/view?usp=sharing" TargetMode="External"/><Relationship Id="rId10" Type="http://schemas.openxmlformats.org/officeDocument/2006/relationships/hyperlink" Target="https://drive.google.com/file/d/1kCpNhTNcV6pqNDuon8tvK5LwRPml-JJe/view?usp=sharing" TargetMode="External"/><Relationship Id="rId19" Type="http://schemas.openxmlformats.org/officeDocument/2006/relationships/hyperlink" Target="https://drive.google.com/file/d/1_631xG71K426opUlTsmkJX7_VGyUyge9/view?usp=sharing" TargetMode="External"/><Relationship Id="rId31" Type="http://schemas.openxmlformats.org/officeDocument/2006/relationships/hyperlink" Target="https://drive.google.com/file/d/1kCpNhTNcV6pqNDuon8tvK5LwRPml-JJe/view?usp=sharing" TargetMode="External"/><Relationship Id="rId4" Type="http://schemas.openxmlformats.org/officeDocument/2006/relationships/hyperlink" Target="https://drive.google.com/file/d/10rENM97Fscm3wc4fnqJ0V0XLsXF79wnY/view?usp=sharing" TargetMode="External"/><Relationship Id="rId9" Type="http://schemas.openxmlformats.org/officeDocument/2006/relationships/hyperlink" Target="https://drive.google.com/file/d/1kCpNhTNcV6pqNDuon8tvK5LwRPml-JJe/view?usp=sharing" TargetMode="External"/><Relationship Id="rId14" Type="http://schemas.openxmlformats.org/officeDocument/2006/relationships/hyperlink" Target="https://drive.google.com/file/d/1kCpNhTNcV6pqNDuon8tvK5LwRPml-JJe/view?usp=sharing" TargetMode="External"/><Relationship Id="rId22" Type="http://schemas.openxmlformats.org/officeDocument/2006/relationships/hyperlink" Target="https://drive.google.com/file/d/1K6ZCjafTXT7ZRY2FKGILWnriGiU-zizp/view?usp=sharing" TargetMode="External"/><Relationship Id="rId27" Type="http://schemas.openxmlformats.org/officeDocument/2006/relationships/hyperlink" Target="https://drive.google.com/file/d/1raJL-p1s7aozNgZnjA40C79ShRJ2nip5/view?usp=sharing" TargetMode="External"/><Relationship Id="rId30" Type="http://schemas.openxmlformats.org/officeDocument/2006/relationships/hyperlink" Target="https://drive.google.com/file/d/1TtcijUMk2gPeu-2FeFjrC2DGzrmLfbgm/view?usp=sharing" TargetMode="External"/><Relationship Id="rId35" Type="http://schemas.openxmlformats.org/officeDocument/2006/relationships/hyperlink" Target="https://drive.google.com/file/d/1BuAVsQTNXxi6KzHMoIZLSov0ikHPsG5G/view?usp=sharing" TargetMode="External"/><Relationship Id="rId8" Type="http://schemas.openxmlformats.org/officeDocument/2006/relationships/hyperlink" Target="https://drive.google.com/file/d/1kCpNhTNcV6pqNDuon8tvK5LwRPml-JJe/view?usp=sharing" TargetMode="External"/><Relationship Id="rId3" Type="http://schemas.openxmlformats.org/officeDocument/2006/relationships/hyperlink" Target="https://drive.google.com/file/d/10rENM97Fscm3wc4fnqJ0V0XLsXF79wnY/view?usp=sharing" TargetMode="External"/></Relationships>
</file>

<file path=xl/worksheets/_rels/sheet26.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28.xml.rels><?xml version="1.0" encoding="UTF-8" standalone="yes"?>
<Relationships xmlns="http://schemas.openxmlformats.org/package/2006/relationships"><Relationship Id="rId3" Type="http://schemas.openxmlformats.org/officeDocument/2006/relationships/hyperlink" Target="mailto:nednetacc@gmail.com" TargetMode="External"/><Relationship Id="rId2" Type="http://schemas.openxmlformats.org/officeDocument/2006/relationships/hyperlink" Target="mailto:nednetacc@gmail.com" TargetMode="External"/><Relationship Id="rId1" Type="http://schemas.openxmlformats.org/officeDocument/2006/relationships/hyperlink" Target="mailto:nednetacc@gmail.com" TargetMode="External"/><Relationship Id="rId5" Type="http://schemas.openxmlformats.org/officeDocument/2006/relationships/hyperlink" Target="mailto:nednetacc@gmail.com" TargetMode="External"/><Relationship Id="rId4" Type="http://schemas.openxmlformats.org/officeDocument/2006/relationships/hyperlink" Target="mailto:nednetacc@gmail.com" TargetMode="External"/></Relationships>
</file>

<file path=xl/worksheets/_rels/sheet29.xml.rels><?xml version="1.0" encoding="UTF-8" standalone="yes"?>
<Relationships xmlns="http://schemas.openxmlformats.org/package/2006/relationships"><Relationship Id="rId8" Type="http://schemas.openxmlformats.org/officeDocument/2006/relationships/hyperlink" Target="mailto:edu.glantcebu@gmail.com" TargetMode="External"/><Relationship Id="rId3" Type="http://schemas.openxmlformats.org/officeDocument/2006/relationships/hyperlink" Target="mailto:bestacademy2020official@gmail.com" TargetMode="External"/><Relationship Id="rId7" Type="http://schemas.openxmlformats.org/officeDocument/2006/relationships/hyperlink" Target="mailto:iyaahecofarm2019@gmail.com" TargetMode="External"/><Relationship Id="rId12" Type="http://schemas.openxmlformats.org/officeDocument/2006/relationships/hyperlink" Target="mailto:bndenglish888@gmail.com" TargetMode="External"/><Relationship Id="rId2" Type="http://schemas.openxmlformats.org/officeDocument/2006/relationships/hyperlink" Target="mailto:hanas.trainingandassessment@gmail.com" TargetMode="External"/><Relationship Id="rId1" Type="http://schemas.openxmlformats.org/officeDocument/2006/relationships/hyperlink" Target="mailto:hanas.trainingandassessment@gmail.com" TargetMode="External"/><Relationship Id="rId6" Type="http://schemas.openxmlformats.org/officeDocument/2006/relationships/hyperlink" Target="mailto:bestacademy2020official@gmail.com" TargetMode="External"/><Relationship Id="rId11" Type="http://schemas.openxmlformats.org/officeDocument/2006/relationships/hyperlink" Target="mailto:uniecofarm@gmail.com" TargetMode="External"/><Relationship Id="rId5" Type="http://schemas.openxmlformats.org/officeDocument/2006/relationships/hyperlink" Target="mailto:rittc@usjr.edu.ph" TargetMode="External"/><Relationship Id="rId10" Type="http://schemas.openxmlformats.org/officeDocument/2006/relationships/hyperlink" Target="mailto:julsenglish88@gmail.com" TargetMode="External"/><Relationship Id="rId4" Type="http://schemas.openxmlformats.org/officeDocument/2006/relationships/hyperlink" Target="mailto:bestacademy2020official@gmail.com" TargetMode="External"/><Relationship Id="rId9" Type="http://schemas.openxmlformats.org/officeDocument/2006/relationships/hyperlink" Target="mailto:cebuavon@gmail.com" TargetMode="External"/></Relationships>
</file>

<file path=xl/worksheets/_rels/sheet30.xml.rels><?xml version="1.0" encoding="UTF-8" standalone="yes"?>
<Relationships xmlns="http://schemas.openxmlformats.org/package/2006/relationships"><Relationship Id="rId13" Type="http://schemas.openxmlformats.org/officeDocument/2006/relationships/hyperlink" Target="https://drive.google.com/file/d/1kbUsSgYW11dfdiZw9bhwCgis7tdcVNLz/view?usp=sharing" TargetMode="External"/><Relationship Id="rId18" Type="http://schemas.openxmlformats.org/officeDocument/2006/relationships/hyperlink" Target="https://drive.google.com/file/d/1TtcijUMk2gPeu-2FeFjrC2DGzrmLfbgm/view?usp=sharing" TargetMode="External"/><Relationship Id="rId26" Type="http://schemas.openxmlformats.org/officeDocument/2006/relationships/hyperlink" Target="https://drive.google.com/file/d/1raJL-p1s7aozNgZnjA40C79ShRJ2nip5/view?usp=sharing" TargetMode="External"/><Relationship Id="rId39" Type="http://schemas.openxmlformats.org/officeDocument/2006/relationships/hyperlink" Target="https://drive.google.com/file/d/10rENM97Fscm3wc4fnqJ0V0XLsXF79wnY/view?usp=sharing" TargetMode="External"/><Relationship Id="rId21" Type="http://schemas.openxmlformats.org/officeDocument/2006/relationships/hyperlink" Target="https://drive.google.com/file/d/1kCpNhTNcV6pqNDuon8tvK5LwRPml-JJe/view?usp=sharing" TargetMode="External"/><Relationship Id="rId34" Type="http://schemas.openxmlformats.org/officeDocument/2006/relationships/hyperlink" Target="https://drive.google.com/file/d/1P7kqFMBxhwp4DbfudzeyuBCGE9i71Y-h/view?usp=sharing" TargetMode="External"/><Relationship Id="rId7" Type="http://schemas.openxmlformats.org/officeDocument/2006/relationships/hyperlink" Target="https://drive.google.com/file/d/11zZUKPdblUn7JPcyL1mZzOVrE4OjZ5NI/view?usp=sharing" TargetMode="External"/><Relationship Id="rId12" Type="http://schemas.openxmlformats.org/officeDocument/2006/relationships/hyperlink" Target="https://drive.google.com/file/d/1IosBOn9dId0dsLlIiFzdCX2o8hOnb0wW/view?usp=sharing" TargetMode="External"/><Relationship Id="rId17" Type="http://schemas.openxmlformats.org/officeDocument/2006/relationships/hyperlink" Target="https://drive.google.com/file/d/1TtcijUMk2gPeu-2FeFjrC2DGzrmLfbgm/view?usp=sharing" TargetMode="External"/><Relationship Id="rId25" Type="http://schemas.openxmlformats.org/officeDocument/2006/relationships/hyperlink" Target="https://drive.google.com/file/d/1raJL-p1s7aozNgZnjA40C79ShRJ2nip5/view?usp=sharing" TargetMode="External"/><Relationship Id="rId33" Type="http://schemas.openxmlformats.org/officeDocument/2006/relationships/hyperlink" Target="https://drive.google.com/file/d/1K6ZCjafTXT7ZRY2FKGILWnriGiU-zizp/view?usp=sharing" TargetMode="External"/><Relationship Id="rId38" Type="http://schemas.openxmlformats.org/officeDocument/2006/relationships/hyperlink" Target="https://drive.google.com/file/d/10RaQZu5dIc1Li_S38zXRYr1AtdgXnNQp/view?usp=sharing" TargetMode="External"/><Relationship Id="rId2" Type="http://schemas.openxmlformats.org/officeDocument/2006/relationships/hyperlink" Target="https://drive.google.com/file/d/1BuAVsQTNXxi6KzHMoIZLSov0ikHPsG5G/view?usp=sharing" TargetMode="External"/><Relationship Id="rId16" Type="http://schemas.openxmlformats.org/officeDocument/2006/relationships/hyperlink" Target="https://drive.google.com/file/d/1vwzZ8k4qVg69aS8mD0g_tT_KvTb7JxJP/view?usp=sharing" TargetMode="External"/><Relationship Id="rId20" Type="http://schemas.openxmlformats.org/officeDocument/2006/relationships/hyperlink" Target="https://drive.google.com/file/d/1kCpNhTNcV6pqNDuon8tvK5LwRPml-JJe/view?usp=sharing" TargetMode="External"/><Relationship Id="rId29" Type="http://schemas.openxmlformats.org/officeDocument/2006/relationships/hyperlink" Target="https://drive.google.com/file/d/1V10nVDE_J9ctZveX4fpfvXguxU5AtjZZ/view?usp=sharing" TargetMode="External"/><Relationship Id="rId1" Type="http://schemas.openxmlformats.org/officeDocument/2006/relationships/hyperlink" Target="https://drive.google.com/file/d/1s_f26cd25vaiqG2Qu2GdCpiL0ecLn_W9/view?usp=sharing" TargetMode="External"/><Relationship Id="rId6" Type="http://schemas.openxmlformats.org/officeDocument/2006/relationships/hyperlink" Target="https://drive.google.com/file/d/1UiftSB8Rs6CTZjwG-8AW2f72h7AM_4ZR/view?usp=sharing" TargetMode="External"/><Relationship Id="rId11" Type="http://schemas.openxmlformats.org/officeDocument/2006/relationships/hyperlink" Target="https://drive.google.com/file/d/1kCpNhTNcV6pqNDuon8tvK5LwRPml-JJe/view?usp=sharing" TargetMode="External"/><Relationship Id="rId24" Type="http://schemas.openxmlformats.org/officeDocument/2006/relationships/hyperlink" Target="https://drive.google.com/file/d/1kbUsSgYW11dfdiZw9bhwCgis7tdcVNLz/view?usp=sharing" TargetMode="External"/><Relationship Id="rId32" Type="http://schemas.openxmlformats.org/officeDocument/2006/relationships/hyperlink" Target="https://drive.google.com/file/d/1fTxptYGpiOFKf7fC2aD_-KodVvDvSoBk/view?usp=sharing" TargetMode="External"/><Relationship Id="rId37" Type="http://schemas.openxmlformats.org/officeDocument/2006/relationships/hyperlink" Target="https://drive.google.com/file/d/1KhpBTOAUi0RXtIo5Fj7EqfITt1stO7Sp/view?usp=sharing" TargetMode="External"/><Relationship Id="rId5" Type="http://schemas.openxmlformats.org/officeDocument/2006/relationships/hyperlink" Target="https://drive.google.com/file/d/1QHrBDC7TxU6V5YKOs0DlAsQoOBBHygOg/view?usp=sharing" TargetMode="External"/><Relationship Id="rId15" Type="http://schemas.openxmlformats.org/officeDocument/2006/relationships/hyperlink" Target="https://drive.google.com/file/d/1kCpNhTNcV6pqNDuon8tvK5LwRPml-JJe/view?usp=sharing" TargetMode="External"/><Relationship Id="rId23" Type="http://schemas.openxmlformats.org/officeDocument/2006/relationships/hyperlink" Target="https://drive.google.com/file/d/1_631xG71K426opUlTsmkJX7_VGyUyge9/view?usp=sharing" TargetMode="External"/><Relationship Id="rId28" Type="http://schemas.openxmlformats.org/officeDocument/2006/relationships/hyperlink" Target="https://drive.google.com/file/d/10rENM97Fscm3wc4fnqJ0V0XLsXF79wnY/view?usp=sharing" TargetMode="External"/><Relationship Id="rId36" Type="http://schemas.openxmlformats.org/officeDocument/2006/relationships/hyperlink" Target="https://drive.google.com/file/d/16RFyCWkaS9fOYNp__J1o3cv6_N9G0XJH/view?usp=sharing" TargetMode="External"/><Relationship Id="rId10" Type="http://schemas.openxmlformats.org/officeDocument/2006/relationships/hyperlink" Target="https://drive.google.com/file/d/1kCpNhTNcV6pqNDuon8tvK5LwRPml-JJe/view?usp=sharing" TargetMode="External"/><Relationship Id="rId19" Type="http://schemas.openxmlformats.org/officeDocument/2006/relationships/hyperlink" Target="https://drive.google.com/file/d/11zZUKPdblUn7JPcyL1mZzOVrE4OjZ5NI/view?usp=sharing" TargetMode="External"/><Relationship Id="rId31" Type="http://schemas.openxmlformats.org/officeDocument/2006/relationships/hyperlink" Target="https://drive.google.com/file/d/13lbOL1aUB0rBYBwPbNHhVwu-hXxfi3rn/view?usp=sharing" TargetMode="External"/><Relationship Id="rId4" Type="http://schemas.openxmlformats.org/officeDocument/2006/relationships/hyperlink" Target="https://drive.google.com/file/d/1xCgJUXPN4CsgF_nx6OuU1Kyk7xpfMefv/view?usp=sharing" TargetMode="External"/><Relationship Id="rId9" Type="http://schemas.openxmlformats.org/officeDocument/2006/relationships/hyperlink" Target="https://drive.google.com/file/d/1kCpNhTNcV6pqNDuon8tvK5LwRPml-JJe/view?usp=sharing" TargetMode="External"/><Relationship Id="rId14" Type="http://schemas.openxmlformats.org/officeDocument/2006/relationships/hyperlink" Target="https://drive.google.com/file/d/1kbUsSgYW11dfdiZw9bhwCgis7tdcVNLz/view?usp=sharing" TargetMode="External"/><Relationship Id="rId22" Type="http://schemas.openxmlformats.org/officeDocument/2006/relationships/hyperlink" Target="https://drive.google.com/file/d/1kCpNhTNcV6pqNDuon8tvK5LwRPml-JJe/view?usp=sharing" TargetMode="External"/><Relationship Id="rId27" Type="http://schemas.openxmlformats.org/officeDocument/2006/relationships/hyperlink" Target="https://drive.google.com/file/d/1-OhuXhLcQPuj5VHgcVeXo2xbZFgT8RKZ/view?usp=sharing" TargetMode="External"/><Relationship Id="rId30" Type="http://schemas.openxmlformats.org/officeDocument/2006/relationships/hyperlink" Target="https://drive.google.com/file/d/1V10nVDE_J9ctZveX4fpfvXguxU5AtjZZ/view?usp=sharing" TargetMode="External"/><Relationship Id="rId35" Type="http://schemas.openxmlformats.org/officeDocument/2006/relationships/hyperlink" Target="https://drive.google.com/file/d/1BuAVsQTNXxi6KzHMoIZLSov0ikHPsG5G/view?usp=sharing" TargetMode="External"/><Relationship Id="rId8" Type="http://schemas.openxmlformats.org/officeDocument/2006/relationships/hyperlink" Target="https://drive.google.com/file/d/1kCpNhTNcV6pqNDuon8tvK5LwRPml-JJe/view?usp=sharing" TargetMode="External"/><Relationship Id="rId3" Type="http://schemas.openxmlformats.org/officeDocument/2006/relationships/hyperlink" Target="https://drive.google.com/file/d/1xCgJUXPN4CsgF_nx6OuU1Kyk7xpfMefv/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1000"/>
  <sheetViews>
    <sheetView workbookViewId="0"/>
  </sheetViews>
  <sheetFormatPr defaultColWidth="12.5703125" defaultRowHeight="15" customHeight="1"/>
  <cols>
    <col min="1" max="3" width="12.5703125" customWidth="1"/>
    <col min="4" max="4" width="69.7109375" customWidth="1"/>
    <col min="5" max="6" width="12.5703125" customWidth="1"/>
  </cols>
  <sheetData>
    <row r="1" spans="1:10" ht="15.75" customHeight="1">
      <c r="A1" s="1" t="s">
        <v>8</v>
      </c>
      <c r="B1" s="2" t="s">
        <v>2272</v>
      </c>
      <c r="C1" s="2" t="s">
        <v>2273</v>
      </c>
      <c r="D1" s="2" t="s">
        <v>2274</v>
      </c>
      <c r="E1" s="3"/>
      <c r="F1" s="2" t="s">
        <v>15</v>
      </c>
      <c r="G1" s="2" t="s">
        <v>113</v>
      </c>
      <c r="H1" s="4"/>
      <c r="I1" s="5" t="s">
        <v>2275</v>
      </c>
    </row>
    <row r="2" spans="1:10" ht="15.75" customHeight="1">
      <c r="A2" s="6" t="s">
        <v>35</v>
      </c>
      <c r="B2" s="7" t="s">
        <v>125</v>
      </c>
      <c r="C2" s="8" t="s">
        <v>2276</v>
      </c>
      <c r="D2" s="8" t="s">
        <v>2277</v>
      </c>
      <c r="E2" s="4"/>
      <c r="F2" s="7" t="s">
        <v>16</v>
      </c>
      <c r="G2" s="7" t="s">
        <v>2229</v>
      </c>
      <c r="H2" s="4"/>
      <c r="I2" s="7" t="s">
        <v>2278</v>
      </c>
    </row>
    <row r="3" spans="1:10" ht="15.75" customHeight="1">
      <c r="A3" s="6" t="s">
        <v>35</v>
      </c>
      <c r="B3" s="7" t="s">
        <v>125</v>
      </c>
      <c r="C3" s="8" t="s">
        <v>2276</v>
      </c>
      <c r="D3" s="8" t="s">
        <v>2279</v>
      </c>
      <c r="E3" s="4"/>
      <c r="F3" s="7" t="s">
        <v>1449</v>
      </c>
      <c r="G3" s="7" t="s">
        <v>132</v>
      </c>
      <c r="H3" s="4"/>
      <c r="I3" s="7" t="s">
        <v>2280</v>
      </c>
    </row>
    <row r="4" spans="1:10" ht="15.75" customHeight="1">
      <c r="A4" s="6" t="s">
        <v>35</v>
      </c>
      <c r="B4" s="7" t="s">
        <v>125</v>
      </c>
      <c r="C4" s="8" t="s">
        <v>2276</v>
      </c>
      <c r="D4" s="8" t="s">
        <v>2281</v>
      </c>
      <c r="E4" s="4"/>
      <c r="F4" s="7" t="s">
        <v>525</v>
      </c>
      <c r="G4" s="7" t="s">
        <v>114</v>
      </c>
      <c r="H4" s="4"/>
      <c r="I4" s="7" t="s">
        <v>2282</v>
      </c>
    </row>
    <row r="5" spans="1:10" ht="15.75" customHeight="1">
      <c r="A5" s="6" t="s">
        <v>35</v>
      </c>
      <c r="B5" s="7" t="s">
        <v>125</v>
      </c>
      <c r="C5" s="8" t="s">
        <v>2276</v>
      </c>
      <c r="D5" s="8" t="s">
        <v>2283</v>
      </c>
      <c r="E5" s="4"/>
      <c r="F5" s="7" t="s">
        <v>2284</v>
      </c>
      <c r="G5" s="7" t="s">
        <v>2285</v>
      </c>
      <c r="H5" s="4"/>
      <c r="I5" s="7" t="s">
        <v>2286</v>
      </c>
    </row>
    <row r="6" spans="1:10" ht="15.75" customHeight="1">
      <c r="A6" s="6" t="s">
        <v>35</v>
      </c>
      <c r="B6" s="7" t="s">
        <v>125</v>
      </c>
      <c r="C6" s="9" t="s">
        <v>1023</v>
      </c>
      <c r="D6" s="9" t="s">
        <v>2287</v>
      </c>
      <c r="E6" s="4"/>
      <c r="F6" s="7" t="s">
        <v>2288</v>
      </c>
      <c r="G6" s="7" t="s">
        <v>220</v>
      </c>
      <c r="H6" s="4"/>
      <c r="I6" s="7" t="s">
        <v>2289</v>
      </c>
    </row>
    <row r="7" spans="1:10" ht="15.75" customHeight="1">
      <c r="A7" s="6" t="s">
        <v>35</v>
      </c>
      <c r="B7" s="7" t="s">
        <v>125</v>
      </c>
      <c r="C7" s="9" t="s">
        <v>1023</v>
      </c>
      <c r="D7" s="9" t="s">
        <v>2290</v>
      </c>
      <c r="E7" s="4"/>
      <c r="F7" s="7"/>
      <c r="G7" s="7"/>
      <c r="H7" s="4"/>
      <c r="I7" s="7" t="s">
        <v>2291</v>
      </c>
    </row>
    <row r="8" spans="1:10" ht="15.75" customHeight="1">
      <c r="A8" s="6" t="s">
        <v>35</v>
      </c>
      <c r="B8" s="7" t="s">
        <v>125</v>
      </c>
      <c r="C8" s="9" t="s">
        <v>1023</v>
      </c>
      <c r="D8" s="9" t="s">
        <v>2292</v>
      </c>
      <c r="E8" s="4"/>
      <c r="F8" s="7"/>
      <c r="G8" s="7"/>
      <c r="H8" s="4"/>
      <c r="I8" s="7" t="s">
        <v>129</v>
      </c>
    </row>
    <row r="9" spans="1:10" ht="15.75" customHeight="1">
      <c r="A9" s="6" t="s">
        <v>35</v>
      </c>
      <c r="B9" s="7" t="s">
        <v>125</v>
      </c>
      <c r="C9" s="9" t="s">
        <v>1023</v>
      </c>
      <c r="D9" s="9" t="s">
        <v>2293</v>
      </c>
      <c r="E9" s="4"/>
      <c r="F9" s="7"/>
      <c r="G9" s="7"/>
      <c r="H9" s="4"/>
      <c r="I9" s="7" t="s">
        <v>2294</v>
      </c>
    </row>
    <row r="10" spans="1:10" ht="15.75" customHeight="1">
      <c r="A10" s="6" t="s">
        <v>35</v>
      </c>
      <c r="B10" s="7" t="s">
        <v>125</v>
      </c>
      <c r="C10" s="9" t="s">
        <v>1023</v>
      </c>
      <c r="D10" s="9" t="s">
        <v>2295</v>
      </c>
      <c r="E10" s="4"/>
      <c r="F10" s="7"/>
      <c r="G10" s="7"/>
      <c r="H10" s="4"/>
      <c r="I10" s="7" t="s">
        <v>2296</v>
      </c>
    </row>
    <row r="11" spans="1:10" ht="15.75" customHeight="1">
      <c r="A11" s="6" t="s">
        <v>35</v>
      </c>
      <c r="B11" s="7" t="s">
        <v>125</v>
      </c>
      <c r="C11" s="9" t="s">
        <v>1023</v>
      </c>
      <c r="D11" s="9" t="s">
        <v>2283</v>
      </c>
      <c r="E11" s="4"/>
      <c r="F11" s="7"/>
      <c r="G11" s="7"/>
      <c r="H11" s="4"/>
      <c r="I11" s="7" t="s">
        <v>2297</v>
      </c>
    </row>
    <row r="12" spans="1:10" ht="15.75" customHeight="1">
      <c r="A12" s="6" t="s">
        <v>35</v>
      </c>
      <c r="B12" s="7" t="s">
        <v>125</v>
      </c>
      <c r="C12" s="10" t="s">
        <v>2298</v>
      </c>
      <c r="D12" s="10" t="s">
        <v>2299</v>
      </c>
      <c r="E12" s="4"/>
      <c r="F12" s="7"/>
      <c r="G12" s="7"/>
      <c r="H12" s="4"/>
      <c r="I12" s="7" t="s">
        <v>2300</v>
      </c>
    </row>
    <row r="13" spans="1:10" ht="15.75" customHeight="1">
      <c r="A13" s="6" t="s">
        <v>35</v>
      </c>
      <c r="B13" s="7" t="s">
        <v>125</v>
      </c>
      <c r="C13" s="10" t="s">
        <v>2298</v>
      </c>
      <c r="D13" s="10" t="s">
        <v>2301</v>
      </c>
      <c r="E13" s="4"/>
      <c r="F13" s="7"/>
      <c r="G13" s="7"/>
      <c r="H13" s="4"/>
      <c r="I13" s="7" t="s">
        <v>2302</v>
      </c>
    </row>
    <row r="14" spans="1:10" ht="15.75" customHeight="1">
      <c r="A14" s="6" t="s">
        <v>35</v>
      </c>
      <c r="B14" s="7" t="s">
        <v>125</v>
      </c>
      <c r="C14" s="10" t="s">
        <v>2298</v>
      </c>
      <c r="D14" s="10" t="s">
        <v>2303</v>
      </c>
      <c r="E14" s="4"/>
      <c r="F14" s="7"/>
      <c r="G14" s="7"/>
      <c r="H14" s="4"/>
      <c r="I14" s="7" t="s">
        <v>2304</v>
      </c>
    </row>
    <row r="15" spans="1:10" ht="15.75" customHeight="1">
      <c r="A15" s="6" t="s">
        <v>35</v>
      </c>
      <c r="B15" s="7" t="s">
        <v>125</v>
      </c>
      <c r="C15" s="10" t="s">
        <v>2298</v>
      </c>
      <c r="D15" s="10" t="s">
        <v>2305</v>
      </c>
      <c r="E15" s="4"/>
      <c r="F15" s="7"/>
      <c r="G15" s="4" t="s">
        <v>2306</v>
      </c>
      <c r="H15" s="4" t="s">
        <v>176</v>
      </c>
      <c r="I15" s="7"/>
      <c r="J15" s="4" t="s">
        <v>2307</v>
      </c>
    </row>
    <row r="16" spans="1:10" ht="15.75" customHeight="1">
      <c r="A16" s="6" t="s">
        <v>35</v>
      </c>
      <c r="B16" s="7" t="s">
        <v>125</v>
      </c>
      <c r="C16" s="10" t="s">
        <v>2298</v>
      </c>
      <c r="D16" s="10" t="s">
        <v>2308</v>
      </c>
      <c r="E16" s="4"/>
      <c r="F16" s="7"/>
      <c r="G16" s="4" t="s">
        <v>2309</v>
      </c>
      <c r="H16" s="4" t="s">
        <v>13</v>
      </c>
      <c r="I16" s="7"/>
      <c r="J16" s="4" t="s">
        <v>2310</v>
      </c>
    </row>
    <row r="17" spans="1:10" ht="15.75" customHeight="1">
      <c r="A17" s="6" t="s">
        <v>35</v>
      </c>
      <c r="B17" s="7" t="s">
        <v>125</v>
      </c>
      <c r="C17" s="10" t="s">
        <v>2298</v>
      </c>
      <c r="D17" s="10" t="s">
        <v>2311</v>
      </c>
      <c r="E17" s="4"/>
      <c r="F17" s="4"/>
      <c r="G17" s="4" t="s">
        <v>2312</v>
      </c>
      <c r="H17" s="4" t="s">
        <v>28</v>
      </c>
      <c r="I17" s="7"/>
      <c r="J17" s="4" t="s">
        <v>2313</v>
      </c>
    </row>
    <row r="18" spans="1:10" ht="15.75" customHeight="1">
      <c r="A18" s="6" t="s">
        <v>35</v>
      </c>
      <c r="B18" s="7" t="s">
        <v>125</v>
      </c>
      <c r="C18" s="10" t="s">
        <v>2298</v>
      </c>
      <c r="D18" s="10" t="s">
        <v>2314</v>
      </c>
      <c r="E18" s="4"/>
      <c r="F18" s="4"/>
      <c r="G18" s="4" t="s">
        <v>2315</v>
      </c>
      <c r="H18" s="4" t="s">
        <v>50</v>
      </c>
      <c r="I18" s="7"/>
      <c r="J18" s="4" t="s">
        <v>195</v>
      </c>
    </row>
    <row r="19" spans="1:10" ht="15.75" customHeight="1">
      <c r="A19" s="6" t="s">
        <v>35</v>
      </c>
      <c r="B19" s="7" t="s">
        <v>125</v>
      </c>
      <c r="C19" s="10" t="s">
        <v>2298</v>
      </c>
      <c r="D19" s="10" t="s">
        <v>2316</v>
      </c>
      <c r="E19" s="4"/>
      <c r="F19" s="4"/>
      <c r="G19" s="4" t="s">
        <v>2317</v>
      </c>
      <c r="H19" s="4" t="s">
        <v>123</v>
      </c>
      <c r="I19" s="7"/>
      <c r="J19" s="4" t="s">
        <v>1351</v>
      </c>
    </row>
    <row r="20" spans="1:10" ht="15.75" customHeight="1">
      <c r="A20" s="6" t="s">
        <v>35</v>
      </c>
      <c r="B20" s="7" t="s">
        <v>125</v>
      </c>
      <c r="C20" s="10" t="s">
        <v>2298</v>
      </c>
      <c r="D20" s="10" t="s">
        <v>2318</v>
      </c>
      <c r="E20" s="4"/>
      <c r="F20" s="4"/>
      <c r="G20" s="4" t="s">
        <v>2319</v>
      </c>
      <c r="H20" s="4" t="s">
        <v>509</v>
      </c>
      <c r="I20" s="7"/>
      <c r="J20" s="4" t="s">
        <v>2320</v>
      </c>
    </row>
    <row r="21" spans="1:10" ht="15.75" customHeight="1">
      <c r="A21" s="6" t="s">
        <v>35</v>
      </c>
      <c r="B21" s="7" t="s">
        <v>125</v>
      </c>
      <c r="C21" s="10" t="s">
        <v>2298</v>
      </c>
      <c r="D21" s="10" t="s">
        <v>2321</v>
      </c>
      <c r="E21" s="4"/>
      <c r="F21" s="4"/>
      <c r="G21" s="4" t="s">
        <v>2322</v>
      </c>
      <c r="H21" s="4" t="s">
        <v>146</v>
      </c>
      <c r="I21" s="7"/>
      <c r="J21" s="4" t="s">
        <v>2323</v>
      </c>
    </row>
    <row r="22" spans="1:10" ht="15.75" customHeight="1">
      <c r="A22" s="6" t="s">
        <v>35</v>
      </c>
      <c r="B22" s="7" t="s">
        <v>125</v>
      </c>
      <c r="C22" s="10" t="s">
        <v>2298</v>
      </c>
      <c r="D22" s="10" t="s">
        <v>2283</v>
      </c>
      <c r="E22" s="4"/>
      <c r="F22" s="4"/>
      <c r="G22" s="4" t="s">
        <v>2324</v>
      </c>
      <c r="H22" s="4" t="s">
        <v>378</v>
      </c>
      <c r="I22" s="7"/>
      <c r="J22" s="4" t="s">
        <v>2325</v>
      </c>
    </row>
    <row r="23" spans="1:10" ht="15.75" customHeight="1">
      <c r="A23" s="6" t="s">
        <v>35</v>
      </c>
      <c r="B23" s="7" t="s">
        <v>125</v>
      </c>
      <c r="C23" s="7" t="s">
        <v>2326</v>
      </c>
      <c r="D23" s="4"/>
      <c r="E23" s="4"/>
      <c r="F23" s="4"/>
      <c r="G23" s="4" t="s">
        <v>2327</v>
      </c>
      <c r="H23" s="4" t="s">
        <v>2328</v>
      </c>
      <c r="I23" s="7"/>
      <c r="J23" s="11" t="s">
        <v>1190</v>
      </c>
    </row>
    <row r="24" spans="1:10" ht="15.75" customHeight="1">
      <c r="A24" s="6" t="s">
        <v>35</v>
      </c>
      <c r="B24" s="7" t="s">
        <v>125</v>
      </c>
      <c r="C24" s="7" t="s">
        <v>2329</v>
      </c>
      <c r="D24" s="4"/>
      <c r="E24" s="4"/>
      <c r="F24" s="4"/>
      <c r="G24" s="4" t="s">
        <v>2330</v>
      </c>
      <c r="H24" s="4" t="s">
        <v>2331</v>
      </c>
      <c r="I24" s="7"/>
      <c r="J24" s="11" t="s">
        <v>2332</v>
      </c>
    </row>
    <row r="25" spans="1:10" ht="15.75" customHeight="1">
      <c r="A25" s="6" t="s">
        <v>35</v>
      </c>
      <c r="B25" s="7" t="s">
        <v>125</v>
      </c>
      <c r="C25" s="7" t="s">
        <v>1033</v>
      </c>
      <c r="D25" s="4"/>
      <c r="E25" s="4"/>
      <c r="F25" s="4"/>
      <c r="G25" s="4" t="s">
        <v>2333</v>
      </c>
      <c r="H25" s="4" t="s">
        <v>2334</v>
      </c>
      <c r="I25" s="7"/>
    </row>
    <row r="26" spans="1:10" ht="15.75" customHeight="1">
      <c r="A26" s="6" t="s">
        <v>35</v>
      </c>
      <c r="B26" s="7" t="s">
        <v>125</v>
      </c>
      <c r="C26" s="7" t="s">
        <v>1194</v>
      </c>
      <c r="D26" s="4"/>
      <c r="E26" s="4"/>
      <c r="F26" s="4"/>
      <c r="G26" s="4" t="s">
        <v>2335</v>
      </c>
      <c r="H26" s="4" t="s">
        <v>2336</v>
      </c>
      <c r="I26" s="7"/>
    </row>
    <row r="27" spans="1:10" ht="15.75" customHeight="1">
      <c r="A27" s="6" t="s">
        <v>35</v>
      </c>
      <c r="B27" s="7" t="s">
        <v>125</v>
      </c>
      <c r="C27" s="7" t="s">
        <v>2337</v>
      </c>
      <c r="D27" s="4"/>
      <c r="E27" s="4"/>
      <c r="F27" s="4"/>
      <c r="G27" s="4"/>
      <c r="H27" s="4" t="s">
        <v>12</v>
      </c>
      <c r="I27" s="7"/>
    </row>
    <row r="28" spans="1:10" ht="15.75" customHeight="1">
      <c r="A28" s="6" t="s">
        <v>35</v>
      </c>
      <c r="B28" s="7" t="s">
        <v>125</v>
      </c>
      <c r="C28" s="7" t="s">
        <v>2338</v>
      </c>
      <c r="D28" s="4"/>
      <c r="E28" s="4"/>
      <c r="F28" s="4"/>
      <c r="G28" s="4"/>
      <c r="H28" s="4" t="s">
        <v>310</v>
      </c>
      <c r="I28" s="7"/>
    </row>
    <row r="29" spans="1:10" ht="15.75" customHeight="1">
      <c r="A29" s="6" t="s">
        <v>35</v>
      </c>
      <c r="B29" s="7" t="s">
        <v>125</v>
      </c>
      <c r="C29" s="12" t="s">
        <v>426</v>
      </c>
      <c r="D29" s="12" t="s">
        <v>2339</v>
      </c>
      <c r="E29" s="4"/>
      <c r="F29" s="4"/>
      <c r="G29" s="4"/>
      <c r="H29" s="4"/>
      <c r="I29" s="7"/>
    </row>
    <row r="30" spans="1:10" ht="15.75" customHeight="1">
      <c r="A30" s="6" t="s">
        <v>35</v>
      </c>
      <c r="B30" s="7" t="s">
        <v>125</v>
      </c>
      <c r="C30" s="12" t="s">
        <v>426</v>
      </c>
      <c r="D30" s="12" t="s">
        <v>2340</v>
      </c>
      <c r="E30" s="4"/>
      <c r="F30" s="4"/>
      <c r="G30" s="4"/>
      <c r="H30" s="4"/>
      <c r="I30" s="7"/>
    </row>
    <row r="31" spans="1:10" ht="15.75" customHeight="1">
      <c r="A31" s="6" t="s">
        <v>35</v>
      </c>
      <c r="B31" s="7" t="s">
        <v>125</v>
      </c>
      <c r="C31" s="12" t="s">
        <v>426</v>
      </c>
      <c r="D31" s="12" t="s">
        <v>2341</v>
      </c>
      <c r="E31" s="4"/>
      <c r="F31" s="4"/>
      <c r="G31" s="4"/>
      <c r="H31" s="4"/>
      <c r="I31" s="7"/>
    </row>
    <row r="32" spans="1:10" ht="15.75" customHeight="1">
      <c r="A32" s="6" t="s">
        <v>35</v>
      </c>
      <c r="B32" s="7" t="s">
        <v>125</v>
      </c>
      <c r="C32" s="12" t="s">
        <v>426</v>
      </c>
      <c r="D32" s="12" t="s">
        <v>2342</v>
      </c>
      <c r="E32" s="4"/>
      <c r="F32" s="4"/>
      <c r="G32" s="4"/>
      <c r="H32" s="4"/>
      <c r="I32" s="7"/>
    </row>
    <row r="33" spans="1:9" ht="15.75" customHeight="1">
      <c r="A33" s="6" t="s">
        <v>35</v>
      </c>
      <c r="B33" s="7" t="s">
        <v>125</v>
      </c>
      <c r="C33" s="12" t="s">
        <v>426</v>
      </c>
      <c r="D33" s="12" t="s">
        <v>2283</v>
      </c>
      <c r="E33" s="4"/>
      <c r="F33" s="4"/>
      <c r="G33" s="4"/>
      <c r="H33" s="4"/>
      <c r="I33" s="7"/>
    </row>
    <row r="34" spans="1:9" ht="15.75" customHeight="1">
      <c r="A34" s="6" t="s">
        <v>35</v>
      </c>
      <c r="B34" s="7" t="s">
        <v>125</v>
      </c>
      <c r="C34" s="13" t="s">
        <v>1856</v>
      </c>
      <c r="D34" s="13" t="s">
        <v>2343</v>
      </c>
      <c r="E34" s="4"/>
      <c r="F34" s="4"/>
      <c r="G34" s="4"/>
      <c r="H34" s="4"/>
      <c r="I34" s="4"/>
    </row>
    <row r="35" spans="1:9" ht="15.75" customHeight="1">
      <c r="A35" s="6" t="s">
        <v>35</v>
      </c>
      <c r="B35" s="7" t="s">
        <v>125</v>
      </c>
      <c r="C35" s="13" t="s">
        <v>1856</v>
      </c>
      <c r="D35" s="13" t="s">
        <v>2344</v>
      </c>
      <c r="E35" s="4"/>
      <c r="F35" s="4"/>
      <c r="G35" s="4"/>
      <c r="H35" s="4"/>
      <c r="I35" s="4"/>
    </row>
    <row r="36" spans="1:9" ht="15.75" customHeight="1">
      <c r="A36" s="6" t="s">
        <v>35</v>
      </c>
      <c r="B36" s="7" t="s">
        <v>125</v>
      </c>
      <c r="C36" s="13" t="s">
        <v>1856</v>
      </c>
      <c r="D36" s="13" t="s">
        <v>2345</v>
      </c>
      <c r="E36" s="4"/>
      <c r="F36" s="4"/>
      <c r="G36" s="4"/>
      <c r="H36" s="4"/>
      <c r="I36" s="4"/>
    </row>
    <row r="37" spans="1:9" ht="15.75" customHeight="1">
      <c r="A37" s="6" t="s">
        <v>35</v>
      </c>
      <c r="B37" s="7" t="s">
        <v>125</v>
      </c>
      <c r="C37" s="13" t="s">
        <v>1856</v>
      </c>
      <c r="D37" s="13" t="s">
        <v>2346</v>
      </c>
      <c r="E37" s="4"/>
      <c r="F37" s="4"/>
      <c r="G37" s="4"/>
      <c r="H37" s="4"/>
      <c r="I37" s="4"/>
    </row>
    <row r="38" spans="1:9" ht="15.75" customHeight="1">
      <c r="A38" s="6" t="s">
        <v>35</v>
      </c>
      <c r="B38" s="7" t="s">
        <v>125</v>
      </c>
      <c r="C38" s="13" t="s">
        <v>1856</v>
      </c>
      <c r="D38" s="13" t="s">
        <v>2347</v>
      </c>
      <c r="E38" s="4"/>
      <c r="F38" s="4"/>
      <c r="G38" s="4"/>
      <c r="H38" s="4"/>
      <c r="I38" s="4"/>
    </row>
    <row r="39" spans="1:9" ht="15.75" customHeight="1">
      <c r="A39" s="6" t="s">
        <v>35</v>
      </c>
      <c r="B39" s="7" t="s">
        <v>125</v>
      </c>
      <c r="C39" s="13" t="s">
        <v>1856</v>
      </c>
      <c r="D39" s="13" t="s">
        <v>2283</v>
      </c>
      <c r="E39" s="4"/>
      <c r="F39" s="4"/>
      <c r="G39" s="4"/>
      <c r="H39" s="4"/>
      <c r="I39" s="4"/>
    </row>
    <row r="40" spans="1:9" ht="15.75" customHeight="1">
      <c r="A40" s="6" t="s">
        <v>35</v>
      </c>
      <c r="B40" s="7" t="s">
        <v>125</v>
      </c>
      <c r="C40" s="14" t="s">
        <v>427</v>
      </c>
      <c r="D40" s="14" t="s">
        <v>2348</v>
      </c>
      <c r="E40" s="4"/>
      <c r="F40" s="4"/>
      <c r="G40" s="4"/>
      <c r="H40" s="4"/>
      <c r="I40" s="4"/>
    </row>
    <row r="41" spans="1:9" ht="15.75" customHeight="1">
      <c r="A41" s="6" t="s">
        <v>35</v>
      </c>
      <c r="B41" s="7" t="s">
        <v>125</v>
      </c>
      <c r="C41" s="14" t="s">
        <v>427</v>
      </c>
      <c r="D41" s="14" t="s">
        <v>2349</v>
      </c>
      <c r="E41" s="4"/>
      <c r="F41" s="4"/>
      <c r="G41" s="4"/>
      <c r="H41" s="4"/>
      <c r="I41" s="4"/>
    </row>
    <row r="42" spans="1:9" ht="15.75" customHeight="1">
      <c r="A42" s="6" t="s">
        <v>35</v>
      </c>
      <c r="B42" s="7" t="s">
        <v>125</v>
      </c>
      <c r="C42" s="14" t="s">
        <v>427</v>
      </c>
      <c r="D42" s="14" t="s">
        <v>2350</v>
      </c>
      <c r="E42" s="4"/>
      <c r="F42" s="4"/>
      <c r="G42" s="4"/>
      <c r="H42" s="4"/>
      <c r="I42" s="4"/>
    </row>
    <row r="43" spans="1:9" ht="15.75" customHeight="1">
      <c r="A43" s="6" t="s">
        <v>35</v>
      </c>
      <c r="B43" s="7" t="s">
        <v>125</v>
      </c>
      <c r="C43" s="14" t="s">
        <v>427</v>
      </c>
      <c r="D43" s="14" t="s">
        <v>2351</v>
      </c>
      <c r="E43" s="4"/>
      <c r="F43" s="4"/>
      <c r="G43" s="4"/>
      <c r="H43" s="4"/>
      <c r="I43" s="4"/>
    </row>
    <row r="44" spans="1:9" ht="15.75" customHeight="1">
      <c r="A44" s="6" t="s">
        <v>35</v>
      </c>
      <c r="B44" s="7" t="s">
        <v>125</v>
      </c>
      <c r="C44" s="14" t="s">
        <v>427</v>
      </c>
      <c r="D44" s="14" t="s">
        <v>2352</v>
      </c>
      <c r="E44" s="4"/>
      <c r="F44" s="4"/>
      <c r="G44" s="4"/>
      <c r="H44" s="4"/>
      <c r="I44" s="4"/>
    </row>
    <row r="45" spans="1:9" ht="15.75" customHeight="1">
      <c r="A45" s="6" t="s">
        <v>35</v>
      </c>
      <c r="B45" s="7" t="s">
        <v>125</v>
      </c>
      <c r="C45" s="14" t="s">
        <v>427</v>
      </c>
      <c r="D45" s="14" t="s">
        <v>2353</v>
      </c>
      <c r="E45" s="4"/>
      <c r="F45" s="4"/>
      <c r="G45" s="4"/>
      <c r="H45" s="4"/>
      <c r="I45" s="4"/>
    </row>
    <row r="46" spans="1:9" ht="15.75" customHeight="1">
      <c r="A46" s="6" t="s">
        <v>35</v>
      </c>
      <c r="B46" s="7" t="s">
        <v>125</v>
      </c>
      <c r="C46" s="14" t="s">
        <v>427</v>
      </c>
      <c r="D46" s="14" t="s">
        <v>2283</v>
      </c>
      <c r="E46" s="4"/>
      <c r="F46" s="4"/>
      <c r="G46" s="4"/>
      <c r="H46" s="4"/>
      <c r="I46" s="4"/>
    </row>
    <row r="47" spans="1:9" ht="15.75" customHeight="1">
      <c r="A47" s="6" t="s">
        <v>35</v>
      </c>
      <c r="B47" s="7" t="s">
        <v>125</v>
      </c>
      <c r="C47" s="7" t="s">
        <v>2354</v>
      </c>
      <c r="D47" s="4"/>
      <c r="E47" s="4"/>
      <c r="F47" s="4"/>
      <c r="G47" s="4"/>
      <c r="H47" s="4"/>
      <c r="I47" s="4"/>
    </row>
    <row r="48" spans="1:9" ht="15.75" customHeight="1">
      <c r="A48" s="6" t="s">
        <v>35</v>
      </c>
      <c r="B48" s="7" t="s">
        <v>125</v>
      </c>
      <c r="C48" s="7" t="s">
        <v>2355</v>
      </c>
      <c r="D48" s="4"/>
      <c r="E48" s="4"/>
      <c r="F48" s="4"/>
      <c r="G48" s="4"/>
      <c r="H48" s="4"/>
      <c r="I48" s="4"/>
    </row>
    <row r="49" spans="1:9" ht="15.75" customHeight="1">
      <c r="A49" s="6" t="s">
        <v>35</v>
      </c>
      <c r="B49" s="7" t="s">
        <v>125</v>
      </c>
      <c r="C49" s="7" t="s">
        <v>2356</v>
      </c>
      <c r="D49" s="4"/>
      <c r="E49" s="4"/>
      <c r="F49" s="4"/>
      <c r="G49" s="4"/>
      <c r="H49" s="4"/>
      <c r="I49" s="4"/>
    </row>
    <row r="50" spans="1:9" ht="15.75" customHeight="1">
      <c r="A50" s="6" t="s">
        <v>35</v>
      </c>
      <c r="B50" s="7" t="s">
        <v>125</v>
      </c>
      <c r="C50" s="7" t="s">
        <v>2357</v>
      </c>
      <c r="D50" s="4"/>
      <c r="E50" s="4"/>
      <c r="F50" s="4"/>
      <c r="G50" s="4"/>
      <c r="H50" s="4"/>
      <c r="I50" s="4"/>
    </row>
    <row r="51" spans="1:9" ht="15.75" customHeight="1">
      <c r="A51" s="6" t="s">
        <v>35</v>
      </c>
      <c r="B51" s="7" t="s">
        <v>125</v>
      </c>
      <c r="C51" s="7" t="s">
        <v>2358</v>
      </c>
      <c r="D51" s="4"/>
      <c r="E51" s="4"/>
      <c r="F51" s="4"/>
      <c r="G51" s="4"/>
      <c r="H51" s="4"/>
      <c r="I51" s="4"/>
    </row>
    <row r="52" spans="1:9" ht="15.75" customHeight="1">
      <c r="A52" s="6" t="s">
        <v>35</v>
      </c>
      <c r="B52" s="7" t="s">
        <v>125</v>
      </c>
      <c r="C52" s="7" t="s">
        <v>2359</v>
      </c>
      <c r="D52" s="4"/>
      <c r="E52" s="4"/>
      <c r="F52" s="4"/>
      <c r="G52" s="4"/>
      <c r="H52" s="4"/>
      <c r="I52" s="4"/>
    </row>
    <row r="53" spans="1:9" ht="15.75" customHeight="1">
      <c r="A53" s="6" t="s">
        <v>35</v>
      </c>
      <c r="B53" s="7" t="s">
        <v>125</v>
      </c>
      <c r="C53" s="7" t="s">
        <v>2360</v>
      </c>
      <c r="D53" s="4"/>
      <c r="E53" s="4"/>
      <c r="F53" s="4"/>
      <c r="G53" s="4"/>
      <c r="H53" s="4"/>
      <c r="I53" s="4"/>
    </row>
    <row r="54" spans="1:9" ht="15.75" customHeight="1">
      <c r="A54" s="6" t="s">
        <v>35</v>
      </c>
      <c r="B54" s="7" t="s">
        <v>125</v>
      </c>
      <c r="C54" s="7" t="s">
        <v>2361</v>
      </c>
      <c r="D54" s="4"/>
      <c r="E54" s="4"/>
      <c r="F54" s="4"/>
      <c r="G54" s="4"/>
      <c r="H54" s="4"/>
      <c r="I54" s="4"/>
    </row>
    <row r="55" spans="1:9" ht="15.75" customHeight="1">
      <c r="A55" s="6" t="s">
        <v>35</v>
      </c>
      <c r="B55" s="7" t="s">
        <v>125</v>
      </c>
      <c r="C55" s="7" t="s">
        <v>2362</v>
      </c>
      <c r="D55" s="4"/>
      <c r="E55" s="4"/>
      <c r="F55" s="4"/>
      <c r="G55" s="4"/>
      <c r="H55" s="4"/>
      <c r="I55" s="4"/>
    </row>
    <row r="56" spans="1:9" ht="15.75" customHeight="1">
      <c r="A56" s="6" t="s">
        <v>35</v>
      </c>
      <c r="B56" s="7" t="s">
        <v>125</v>
      </c>
      <c r="C56" s="7" t="s">
        <v>2363</v>
      </c>
      <c r="D56" s="4"/>
      <c r="E56" s="4"/>
      <c r="F56" s="4"/>
      <c r="G56" s="4"/>
      <c r="H56" s="4"/>
      <c r="I56" s="4"/>
    </row>
    <row r="57" spans="1:9" ht="15.75" customHeight="1">
      <c r="A57" s="6" t="s">
        <v>35</v>
      </c>
      <c r="B57" s="7" t="s">
        <v>125</v>
      </c>
      <c r="C57" s="7" t="s">
        <v>2364</v>
      </c>
      <c r="D57" s="4"/>
      <c r="E57" s="4"/>
      <c r="F57" s="4"/>
      <c r="G57" s="4"/>
      <c r="H57" s="4"/>
      <c r="I57" s="4"/>
    </row>
    <row r="58" spans="1:9" ht="15.75" customHeight="1">
      <c r="A58" s="6" t="s">
        <v>35</v>
      </c>
      <c r="B58" s="7" t="s">
        <v>125</v>
      </c>
      <c r="C58" s="7" t="s">
        <v>2365</v>
      </c>
      <c r="D58" s="4"/>
      <c r="E58" s="4"/>
      <c r="F58" s="4"/>
      <c r="G58" s="4"/>
      <c r="H58" s="4"/>
      <c r="I58" s="4"/>
    </row>
    <row r="59" spans="1:9" ht="15.75" customHeight="1">
      <c r="A59" s="6" t="s">
        <v>35</v>
      </c>
      <c r="B59" s="7" t="s">
        <v>125</v>
      </c>
      <c r="C59" s="7" t="s">
        <v>2366</v>
      </c>
      <c r="D59" s="4"/>
      <c r="E59" s="4"/>
      <c r="F59" s="4"/>
      <c r="G59" s="4"/>
      <c r="H59" s="4"/>
      <c r="I59" s="4"/>
    </row>
    <row r="60" spans="1:9" ht="15.75" customHeight="1">
      <c r="A60" s="6" t="s">
        <v>35</v>
      </c>
      <c r="B60" s="7" t="s">
        <v>125</v>
      </c>
      <c r="C60" s="7" t="s">
        <v>2367</v>
      </c>
      <c r="D60" s="4"/>
      <c r="E60" s="4"/>
      <c r="F60" s="4"/>
      <c r="G60" s="4"/>
      <c r="H60" s="4"/>
      <c r="I60" s="4"/>
    </row>
    <row r="61" spans="1:9" ht="15.75" customHeight="1">
      <c r="A61" s="6" t="s">
        <v>35</v>
      </c>
      <c r="B61" s="7" t="s">
        <v>125</v>
      </c>
      <c r="C61" s="7" t="s">
        <v>2368</v>
      </c>
      <c r="D61" s="4"/>
      <c r="E61" s="4"/>
      <c r="F61" s="4"/>
      <c r="G61" s="4"/>
      <c r="H61" s="4"/>
      <c r="I61" s="4"/>
    </row>
    <row r="62" spans="1:9" ht="15.75" customHeight="1">
      <c r="A62" s="6" t="s">
        <v>35</v>
      </c>
      <c r="B62" s="7" t="s">
        <v>125</v>
      </c>
      <c r="C62" s="7" t="s">
        <v>1458</v>
      </c>
      <c r="D62" s="4"/>
      <c r="E62" s="4"/>
      <c r="F62" s="4"/>
      <c r="G62" s="4"/>
      <c r="H62" s="4"/>
      <c r="I62" s="4"/>
    </row>
    <row r="63" spans="1:9" ht="15.75" customHeight="1">
      <c r="A63" s="6" t="s">
        <v>35</v>
      </c>
      <c r="B63" s="7" t="s">
        <v>125</v>
      </c>
      <c r="C63" s="7" t="s">
        <v>2369</v>
      </c>
      <c r="D63" s="4"/>
      <c r="E63" s="4"/>
      <c r="F63" s="4"/>
      <c r="G63" s="4"/>
      <c r="H63" s="4"/>
      <c r="I63" s="4"/>
    </row>
    <row r="64" spans="1:9" ht="15.75" customHeight="1">
      <c r="A64" s="6" t="s">
        <v>35</v>
      </c>
      <c r="B64" s="7" t="s">
        <v>125</v>
      </c>
      <c r="C64" s="15" t="s">
        <v>428</v>
      </c>
      <c r="D64" s="15" t="s">
        <v>2370</v>
      </c>
      <c r="E64" s="4"/>
      <c r="F64" s="4"/>
      <c r="G64" s="4"/>
      <c r="H64" s="4"/>
      <c r="I64" s="4"/>
    </row>
    <row r="65" spans="1:9" ht="15.75" customHeight="1">
      <c r="A65" s="6" t="s">
        <v>35</v>
      </c>
      <c r="B65" s="7" t="s">
        <v>125</v>
      </c>
      <c r="C65" s="15" t="s">
        <v>428</v>
      </c>
      <c r="D65" s="15" t="s">
        <v>2371</v>
      </c>
      <c r="E65" s="4"/>
      <c r="F65" s="4"/>
      <c r="G65" s="4"/>
      <c r="H65" s="4"/>
      <c r="I65" s="4"/>
    </row>
    <row r="66" spans="1:9" ht="15.75" customHeight="1">
      <c r="A66" s="6" t="s">
        <v>35</v>
      </c>
      <c r="B66" s="7" t="s">
        <v>125</v>
      </c>
      <c r="C66" s="15" t="s">
        <v>428</v>
      </c>
      <c r="D66" s="15" t="s">
        <v>2372</v>
      </c>
      <c r="E66" s="4"/>
      <c r="F66" s="4"/>
      <c r="G66" s="4"/>
      <c r="H66" s="4"/>
      <c r="I66" s="4"/>
    </row>
    <row r="67" spans="1:9" ht="15.75" customHeight="1">
      <c r="A67" s="6" t="s">
        <v>35</v>
      </c>
      <c r="B67" s="7" t="s">
        <v>125</v>
      </c>
      <c r="C67" s="15" t="s">
        <v>428</v>
      </c>
      <c r="D67" s="15" t="s">
        <v>2373</v>
      </c>
      <c r="E67" s="4"/>
      <c r="F67" s="4"/>
      <c r="G67" s="4"/>
      <c r="H67" s="4"/>
      <c r="I67" s="4"/>
    </row>
    <row r="68" spans="1:9" ht="15.75" customHeight="1">
      <c r="A68" s="6" t="s">
        <v>35</v>
      </c>
      <c r="B68" s="7" t="s">
        <v>125</v>
      </c>
      <c r="C68" s="15" t="s">
        <v>428</v>
      </c>
      <c r="D68" s="15" t="s">
        <v>2374</v>
      </c>
      <c r="E68" s="4"/>
      <c r="F68" s="4"/>
      <c r="G68" s="4"/>
      <c r="H68" s="4"/>
      <c r="I68" s="4"/>
    </row>
    <row r="69" spans="1:9" ht="15.75" customHeight="1">
      <c r="A69" s="6" t="s">
        <v>35</v>
      </c>
      <c r="B69" s="7" t="s">
        <v>125</v>
      </c>
      <c r="C69" s="15" t="s">
        <v>428</v>
      </c>
      <c r="D69" s="15" t="s">
        <v>2375</v>
      </c>
      <c r="E69" s="4"/>
      <c r="F69" s="4"/>
      <c r="G69" s="4"/>
      <c r="H69" s="4"/>
      <c r="I69" s="4"/>
    </row>
    <row r="70" spans="1:9" ht="15.75" customHeight="1">
      <c r="A70" s="6" t="s">
        <v>35</v>
      </c>
      <c r="B70" s="7" t="s">
        <v>125</v>
      </c>
      <c r="C70" s="15" t="s">
        <v>428</v>
      </c>
      <c r="D70" s="15" t="s">
        <v>2283</v>
      </c>
      <c r="E70" s="4"/>
      <c r="F70" s="4"/>
      <c r="G70" s="4"/>
      <c r="H70" s="4"/>
      <c r="I70" s="4"/>
    </row>
    <row r="71" spans="1:9" ht="15.75" customHeight="1">
      <c r="A71" s="6" t="s">
        <v>35</v>
      </c>
      <c r="B71" s="7" t="s">
        <v>125</v>
      </c>
      <c r="C71" s="7" t="s">
        <v>2376</v>
      </c>
      <c r="D71" s="4"/>
      <c r="E71" s="4"/>
      <c r="F71" s="4"/>
      <c r="G71" s="4"/>
      <c r="H71" s="4"/>
      <c r="I71" s="4"/>
    </row>
    <row r="72" spans="1:9" ht="15.75" customHeight="1">
      <c r="A72" s="6" t="s">
        <v>35</v>
      </c>
      <c r="B72" s="7" t="s">
        <v>125</v>
      </c>
      <c r="C72" s="7" t="s">
        <v>2377</v>
      </c>
      <c r="D72" s="4"/>
      <c r="E72" s="4"/>
      <c r="F72" s="4"/>
      <c r="G72" s="4"/>
      <c r="H72" s="4"/>
      <c r="I72" s="4"/>
    </row>
    <row r="73" spans="1:9" ht="15.75" customHeight="1">
      <c r="A73" s="6" t="s">
        <v>35</v>
      </c>
      <c r="B73" s="7" t="s">
        <v>125</v>
      </c>
      <c r="C73" s="16" t="s">
        <v>279</v>
      </c>
      <c r="D73" s="16" t="s">
        <v>2378</v>
      </c>
      <c r="E73" s="4"/>
      <c r="F73" s="4"/>
      <c r="G73" s="4"/>
      <c r="H73" s="4"/>
      <c r="I73" s="4"/>
    </row>
    <row r="74" spans="1:9" ht="15.75" customHeight="1">
      <c r="A74" s="6" t="s">
        <v>35</v>
      </c>
      <c r="B74" s="7" t="s">
        <v>125</v>
      </c>
      <c r="C74" s="16" t="s">
        <v>279</v>
      </c>
      <c r="D74" s="16" t="s">
        <v>2379</v>
      </c>
      <c r="E74" s="4"/>
      <c r="F74" s="4"/>
      <c r="G74" s="4"/>
      <c r="H74" s="4"/>
      <c r="I74" s="4"/>
    </row>
    <row r="75" spans="1:9" ht="15.75" customHeight="1">
      <c r="A75" s="6" t="s">
        <v>35</v>
      </c>
      <c r="B75" s="7" t="s">
        <v>125</v>
      </c>
      <c r="C75" s="16" t="s">
        <v>279</v>
      </c>
      <c r="D75" s="16" t="s">
        <v>2380</v>
      </c>
      <c r="E75" s="4"/>
      <c r="F75" s="4"/>
      <c r="G75" s="4"/>
      <c r="H75" s="4"/>
      <c r="I75" s="4"/>
    </row>
    <row r="76" spans="1:9" ht="15.75" customHeight="1">
      <c r="A76" s="6" t="s">
        <v>35</v>
      </c>
      <c r="B76" s="7" t="s">
        <v>125</v>
      </c>
      <c r="C76" s="16" t="s">
        <v>279</v>
      </c>
      <c r="D76" s="16" t="s">
        <v>975</v>
      </c>
      <c r="E76" s="4"/>
      <c r="F76" s="4"/>
      <c r="G76" s="4"/>
      <c r="H76" s="4"/>
      <c r="I76" s="4"/>
    </row>
    <row r="77" spans="1:9" ht="15.75" customHeight="1">
      <c r="A77" s="6" t="s">
        <v>35</v>
      </c>
      <c r="B77" s="7" t="s">
        <v>125</v>
      </c>
      <c r="C77" s="16" t="s">
        <v>279</v>
      </c>
      <c r="D77" s="16" t="s">
        <v>962</v>
      </c>
      <c r="E77" s="4"/>
      <c r="F77" s="4"/>
      <c r="G77" s="4"/>
      <c r="H77" s="4"/>
      <c r="I77" s="4"/>
    </row>
    <row r="78" spans="1:9" ht="15.75" customHeight="1">
      <c r="A78" s="6" t="s">
        <v>35</v>
      </c>
      <c r="B78" s="7" t="s">
        <v>125</v>
      </c>
      <c r="C78" s="16" t="s">
        <v>279</v>
      </c>
      <c r="D78" s="16" t="s">
        <v>2381</v>
      </c>
      <c r="E78" s="4"/>
      <c r="F78" s="4"/>
      <c r="G78" s="4"/>
      <c r="H78" s="4"/>
      <c r="I78" s="4"/>
    </row>
    <row r="79" spans="1:9" ht="15.75" customHeight="1">
      <c r="A79" s="6" t="s">
        <v>35</v>
      </c>
      <c r="B79" s="7" t="s">
        <v>125</v>
      </c>
      <c r="C79" s="16" t="s">
        <v>279</v>
      </c>
      <c r="D79" s="16" t="s">
        <v>965</v>
      </c>
      <c r="E79" s="4"/>
      <c r="F79" s="4"/>
      <c r="G79" s="4"/>
      <c r="H79" s="4"/>
      <c r="I79" s="4"/>
    </row>
    <row r="80" spans="1:9" ht="15.75" customHeight="1">
      <c r="A80" s="6" t="s">
        <v>35</v>
      </c>
      <c r="B80" s="7" t="s">
        <v>125</v>
      </c>
      <c r="C80" s="16" t="s">
        <v>279</v>
      </c>
      <c r="D80" s="16" t="s">
        <v>968</v>
      </c>
      <c r="E80" s="4"/>
      <c r="F80" s="4"/>
      <c r="G80" s="4"/>
      <c r="H80" s="4"/>
      <c r="I80" s="4"/>
    </row>
    <row r="81" spans="1:9" ht="15.75" customHeight="1">
      <c r="A81" s="6" t="s">
        <v>35</v>
      </c>
      <c r="B81" s="7" t="s">
        <v>125</v>
      </c>
      <c r="C81" s="16" t="s">
        <v>279</v>
      </c>
      <c r="D81" s="16" t="s">
        <v>2283</v>
      </c>
      <c r="E81" s="4"/>
      <c r="F81" s="4"/>
      <c r="G81" s="4"/>
      <c r="H81" s="4"/>
      <c r="I81" s="4"/>
    </row>
    <row r="82" spans="1:9" ht="15.75" customHeight="1">
      <c r="A82" s="6" t="s">
        <v>35</v>
      </c>
      <c r="B82" s="7" t="s">
        <v>125</v>
      </c>
      <c r="C82" s="17" t="s">
        <v>2382</v>
      </c>
      <c r="D82" s="17" t="s">
        <v>2383</v>
      </c>
      <c r="E82" s="4"/>
      <c r="F82" s="4"/>
      <c r="G82" s="4"/>
      <c r="H82" s="4"/>
      <c r="I82" s="4"/>
    </row>
    <row r="83" spans="1:9" ht="15.75" customHeight="1">
      <c r="A83" s="6" t="s">
        <v>35</v>
      </c>
      <c r="B83" s="7" t="s">
        <v>125</v>
      </c>
      <c r="C83" s="17" t="s">
        <v>2382</v>
      </c>
      <c r="D83" s="17" t="s">
        <v>2384</v>
      </c>
      <c r="E83" s="4"/>
      <c r="F83" s="4"/>
      <c r="G83" s="4"/>
      <c r="H83" s="4"/>
      <c r="I83" s="4"/>
    </row>
    <row r="84" spans="1:9" ht="15.75" customHeight="1">
      <c r="A84" s="6" t="s">
        <v>35</v>
      </c>
      <c r="B84" s="7" t="s">
        <v>125</v>
      </c>
      <c r="C84" s="17" t="s">
        <v>2382</v>
      </c>
      <c r="D84" s="17" t="s">
        <v>2385</v>
      </c>
      <c r="E84" s="4"/>
      <c r="F84" s="4"/>
      <c r="G84" s="4"/>
      <c r="H84" s="4"/>
      <c r="I84" s="4"/>
    </row>
    <row r="85" spans="1:9" ht="15.75" customHeight="1">
      <c r="A85" s="6" t="s">
        <v>35</v>
      </c>
      <c r="B85" s="7" t="s">
        <v>125</v>
      </c>
      <c r="C85" s="17" t="s">
        <v>2382</v>
      </c>
      <c r="D85" s="17" t="s">
        <v>2386</v>
      </c>
      <c r="E85" s="4"/>
      <c r="F85" s="4"/>
      <c r="G85" s="4"/>
      <c r="H85" s="4"/>
      <c r="I85" s="4"/>
    </row>
    <row r="86" spans="1:9" ht="15.75" customHeight="1">
      <c r="A86" s="6" t="s">
        <v>35</v>
      </c>
      <c r="B86" s="7" t="s">
        <v>125</v>
      </c>
      <c r="C86" s="17" t="s">
        <v>2382</v>
      </c>
      <c r="D86" s="17" t="s">
        <v>2387</v>
      </c>
      <c r="E86" s="4"/>
      <c r="F86" s="4"/>
      <c r="G86" s="4"/>
      <c r="H86" s="4"/>
      <c r="I86" s="4"/>
    </row>
    <row r="87" spans="1:9" ht="15.75" customHeight="1">
      <c r="A87" s="6" t="s">
        <v>35</v>
      </c>
      <c r="B87" s="7" t="s">
        <v>125</v>
      </c>
      <c r="C87" s="17" t="s">
        <v>2382</v>
      </c>
      <c r="D87" s="17" t="s">
        <v>2283</v>
      </c>
      <c r="E87" s="4"/>
      <c r="F87" s="4"/>
      <c r="G87" s="4"/>
      <c r="H87" s="4"/>
      <c r="I87" s="4"/>
    </row>
    <row r="88" spans="1:9" ht="15.75" customHeight="1">
      <c r="A88" s="6" t="s">
        <v>35</v>
      </c>
      <c r="B88" s="7" t="s">
        <v>125</v>
      </c>
      <c r="C88" s="7" t="s">
        <v>2388</v>
      </c>
      <c r="D88" s="4"/>
      <c r="E88" s="4"/>
      <c r="F88" s="4"/>
      <c r="G88" s="4"/>
      <c r="H88" s="4"/>
      <c r="I88" s="4"/>
    </row>
    <row r="89" spans="1:9" ht="15.75" customHeight="1">
      <c r="A89" s="6" t="s">
        <v>35</v>
      </c>
      <c r="B89" s="7" t="s">
        <v>125</v>
      </c>
      <c r="C89" s="7" t="s">
        <v>126</v>
      </c>
      <c r="D89" s="4"/>
      <c r="E89" s="4"/>
      <c r="F89" s="4"/>
      <c r="G89" s="4"/>
      <c r="H89" s="4"/>
      <c r="I89" s="4"/>
    </row>
    <row r="90" spans="1:9" ht="15.75" customHeight="1">
      <c r="A90" s="6" t="s">
        <v>35</v>
      </c>
      <c r="B90" s="7" t="s">
        <v>125</v>
      </c>
      <c r="C90" s="7" t="s">
        <v>2389</v>
      </c>
      <c r="D90" s="4"/>
      <c r="E90" s="4"/>
      <c r="F90" s="4"/>
      <c r="G90" s="4"/>
      <c r="H90" s="4"/>
      <c r="I90" s="4"/>
    </row>
    <row r="91" spans="1:9" ht="15.75" customHeight="1">
      <c r="A91" s="6" t="s">
        <v>35</v>
      </c>
      <c r="B91" s="7" t="s">
        <v>125</v>
      </c>
      <c r="C91" s="7" t="s">
        <v>2390</v>
      </c>
      <c r="D91" s="4"/>
      <c r="E91" s="4"/>
      <c r="F91" s="4"/>
      <c r="G91" s="4"/>
      <c r="H91" s="4"/>
      <c r="I91" s="4"/>
    </row>
    <row r="92" spans="1:9" ht="15.75" customHeight="1">
      <c r="A92" s="6" t="s">
        <v>35</v>
      </c>
      <c r="B92" s="7" t="s">
        <v>125</v>
      </c>
      <c r="C92" s="7" t="s">
        <v>2391</v>
      </c>
      <c r="D92" s="4"/>
      <c r="E92" s="4"/>
      <c r="F92" s="4"/>
      <c r="G92" s="4"/>
      <c r="H92" s="4"/>
      <c r="I92" s="4"/>
    </row>
    <row r="93" spans="1:9" ht="15.75" customHeight="1">
      <c r="A93" s="6" t="s">
        <v>35</v>
      </c>
      <c r="B93" s="7" t="s">
        <v>125</v>
      </c>
      <c r="C93" s="7" t="s">
        <v>2392</v>
      </c>
      <c r="D93" s="4"/>
      <c r="E93" s="4"/>
      <c r="F93" s="4"/>
      <c r="G93" s="4"/>
      <c r="H93" s="4"/>
      <c r="I93" s="4"/>
    </row>
    <row r="94" spans="1:9" ht="15.75" customHeight="1">
      <c r="A94" s="6" t="s">
        <v>35</v>
      </c>
      <c r="B94" s="7" t="s">
        <v>125</v>
      </c>
      <c r="C94" s="7" t="s">
        <v>2393</v>
      </c>
      <c r="D94" s="4"/>
      <c r="E94" s="4"/>
      <c r="F94" s="4"/>
      <c r="G94" s="4"/>
      <c r="H94" s="4"/>
      <c r="I94" s="4"/>
    </row>
    <row r="95" spans="1:9" ht="15.75" customHeight="1">
      <c r="A95" s="6" t="s">
        <v>35</v>
      </c>
      <c r="B95" s="7" t="s">
        <v>104</v>
      </c>
      <c r="C95" s="7" t="s">
        <v>2394</v>
      </c>
      <c r="D95" s="4"/>
      <c r="E95" s="4"/>
      <c r="F95" s="4"/>
      <c r="G95" s="4"/>
      <c r="H95" s="4"/>
      <c r="I95" s="4"/>
    </row>
    <row r="96" spans="1:9" ht="15.75" customHeight="1">
      <c r="A96" s="6" t="s">
        <v>35</v>
      </c>
      <c r="B96" s="7" t="s">
        <v>104</v>
      </c>
      <c r="C96" s="7" t="s">
        <v>2395</v>
      </c>
      <c r="D96" s="4"/>
      <c r="E96" s="4"/>
      <c r="F96" s="4"/>
      <c r="G96" s="4"/>
      <c r="H96" s="4"/>
      <c r="I96" s="4"/>
    </row>
    <row r="97" spans="1:9" ht="15.75" customHeight="1">
      <c r="A97" s="6" t="s">
        <v>35</v>
      </c>
      <c r="B97" s="7" t="s">
        <v>104</v>
      </c>
      <c r="C97" s="7" t="s">
        <v>2396</v>
      </c>
      <c r="D97" s="4"/>
      <c r="E97" s="4"/>
      <c r="F97" s="4"/>
      <c r="G97" s="4"/>
      <c r="H97" s="4"/>
      <c r="I97" s="4"/>
    </row>
    <row r="98" spans="1:9" ht="15.75" customHeight="1">
      <c r="A98" s="6" t="s">
        <v>35</v>
      </c>
      <c r="B98" s="7" t="s">
        <v>104</v>
      </c>
      <c r="C98" s="7" t="s">
        <v>2397</v>
      </c>
      <c r="D98" s="4"/>
      <c r="E98" s="4"/>
      <c r="F98" s="4"/>
      <c r="G98" s="4"/>
      <c r="H98" s="4"/>
      <c r="I98" s="4"/>
    </row>
    <row r="99" spans="1:9" ht="15.75" customHeight="1">
      <c r="A99" s="6" t="s">
        <v>35</v>
      </c>
      <c r="B99" s="7" t="s">
        <v>104</v>
      </c>
      <c r="C99" s="7" t="s">
        <v>2398</v>
      </c>
      <c r="D99" s="4"/>
      <c r="E99" s="4"/>
      <c r="F99" s="4"/>
      <c r="G99" s="4"/>
      <c r="H99" s="4"/>
      <c r="I99" s="4"/>
    </row>
    <row r="100" spans="1:9" ht="15.75" customHeight="1">
      <c r="A100" s="6" t="s">
        <v>35</v>
      </c>
      <c r="B100" s="7" t="s">
        <v>104</v>
      </c>
      <c r="C100" s="7" t="s">
        <v>2399</v>
      </c>
      <c r="D100" s="4"/>
      <c r="E100" s="4"/>
      <c r="F100" s="4"/>
      <c r="G100" s="4"/>
      <c r="H100" s="4"/>
      <c r="I100" s="4"/>
    </row>
    <row r="101" spans="1:9" ht="15.75" customHeight="1">
      <c r="A101" s="6" t="s">
        <v>35</v>
      </c>
      <c r="B101" s="7" t="s">
        <v>104</v>
      </c>
      <c r="C101" s="7" t="s">
        <v>2400</v>
      </c>
      <c r="D101" s="4"/>
      <c r="E101" s="4"/>
      <c r="F101" s="4"/>
      <c r="G101" s="4"/>
      <c r="H101" s="4"/>
      <c r="I101" s="4"/>
    </row>
    <row r="102" spans="1:9" ht="15.75" customHeight="1">
      <c r="A102" s="6" t="s">
        <v>35</v>
      </c>
      <c r="B102" s="7" t="s">
        <v>104</v>
      </c>
      <c r="C102" s="7" t="s">
        <v>2401</v>
      </c>
      <c r="D102" s="4"/>
      <c r="E102" s="4"/>
      <c r="F102" s="4"/>
      <c r="G102" s="4"/>
      <c r="H102" s="4"/>
      <c r="I102" s="4"/>
    </row>
    <row r="103" spans="1:9" ht="15.75" customHeight="1">
      <c r="A103" s="6" t="s">
        <v>35</v>
      </c>
      <c r="B103" s="7" t="s">
        <v>104</v>
      </c>
      <c r="C103" s="7" t="s">
        <v>2402</v>
      </c>
      <c r="D103" s="4"/>
      <c r="E103" s="4"/>
      <c r="F103" s="4"/>
      <c r="G103" s="4"/>
      <c r="H103" s="4"/>
      <c r="I103" s="4"/>
    </row>
    <row r="104" spans="1:9" ht="15.75" customHeight="1">
      <c r="A104" s="6" t="s">
        <v>35</v>
      </c>
      <c r="B104" s="7" t="s">
        <v>104</v>
      </c>
      <c r="C104" s="7" t="s">
        <v>2403</v>
      </c>
      <c r="D104" s="4"/>
      <c r="E104" s="4"/>
      <c r="F104" s="4"/>
      <c r="G104" s="4"/>
      <c r="H104" s="4"/>
      <c r="I104" s="4"/>
    </row>
    <row r="105" spans="1:9" ht="15.75" customHeight="1">
      <c r="A105" s="6" t="s">
        <v>35</v>
      </c>
      <c r="B105" s="7" t="s">
        <v>104</v>
      </c>
      <c r="C105" s="7" t="s">
        <v>2404</v>
      </c>
      <c r="D105" s="4"/>
      <c r="E105" s="4"/>
      <c r="F105" s="4"/>
      <c r="G105" s="4"/>
      <c r="H105" s="4"/>
      <c r="I105" s="4"/>
    </row>
    <row r="106" spans="1:9" ht="15.75" customHeight="1">
      <c r="A106" s="6" t="s">
        <v>35</v>
      </c>
      <c r="B106" s="7" t="s">
        <v>104</v>
      </c>
      <c r="C106" s="7" t="s">
        <v>2405</v>
      </c>
      <c r="D106" s="4"/>
      <c r="E106" s="4"/>
      <c r="F106" s="4"/>
      <c r="G106" s="4"/>
      <c r="H106" s="4"/>
      <c r="I106" s="4"/>
    </row>
    <row r="107" spans="1:9" ht="15.75" customHeight="1">
      <c r="A107" s="6" t="s">
        <v>35</v>
      </c>
      <c r="B107" s="7" t="s">
        <v>104</v>
      </c>
      <c r="C107" s="7" t="s">
        <v>2406</v>
      </c>
      <c r="D107" s="4"/>
      <c r="E107" s="4"/>
      <c r="F107" s="4"/>
      <c r="G107" s="4"/>
      <c r="H107" s="4"/>
      <c r="I107" s="4"/>
    </row>
    <row r="108" spans="1:9" ht="15.75" customHeight="1">
      <c r="A108" s="6" t="s">
        <v>35</v>
      </c>
      <c r="B108" s="7" t="s">
        <v>104</v>
      </c>
      <c r="C108" s="7" t="s">
        <v>2407</v>
      </c>
      <c r="D108" s="4"/>
      <c r="E108" s="4"/>
      <c r="F108" s="4"/>
      <c r="G108" s="4"/>
      <c r="H108" s="4"/>
      <c r="I108" s="4"/>
    </row>
    <row r="109" spans="1:9" ht="15.75" customHeight="1">
      <c r="A109" s="6" t="s">
        <v>35</v>
      </c>
      <c r="B109" s="7" t="s">
        <v>104</v>
      </c>
      <c r="C109" s="7" t="s">
        <v>742</v>
      </c>
      <c r="D109" s="4"/>
      <c r="E109" s="4"/>
      <c r="F109" s="4"/>
      <c r="G109" s="4"/>
      <c r="H109" s="4"/>
      <c r="I109" s="4"/>
    </row>
    <row r="110" spans="1:9" ht="15.75" customHeight="1">
      <c r="A110" s="6" t="s">
        <v>35</v>
      </c>
      <c r="B110" s="7" t="s">
        <v>104</v>
      </c>
      <c r="C110" s="7" t="s">
        <v>2408</v>
      </c>
      <c r="D110" s="4"/>
      <c r="E110" s="4"/>
      <c r="F110" s="4"/>
      <c r="G110" s="4"/>
      <c r="H110" s="4"/>
      <c r="I110" s="4"/>
    </row>
    <row r="111" spans="1:9" ht="15.75" customHeight="1">
      <c r="A111" s="6" t="s">
        <v>35</v>
      </c>
      <c r="B111" s="7" t="s">
        <v>104</v>
      </c>
      <c r="C111" s="7" t="s">
        <v>2409</v>
      </c>
      <c r="D111" s="4"/>
      <c r="E111" s="4"/>
      <c r="F111" s="4"/>
      <c r="G111" s="4"/>
      <c r="H111" s="4"/>
      <c r="I111" s="4"/>
    </row>
    <row r="112" spans="1:9" ht="15.75" customHeight="1">
      <c r="A112" s="6" t="s">
        <v>35</v>
      </c>
      <c r="B112" s="7" t="s">
        <v>104</v>
      </c>
      <c r="C112" s="7" t="s">
        <v>2410</v>
      </c>
      <c r="D112" s="4"/>
      <c r="E112" s="4"/>
      <c r="F112" s="4"/>
      <c r="G112" s="4"/>
      <c r="H112" s="4"/>
      <c r="I112" s="4"/>
    </row>
    <row r="113" spans="1:9" ht="15.75" customHeight="1">
      <c r="A113" s="6" t="s">
        <v>35</v>
      </c>
      <c r="B113" s="7" t="s">
        <v>104</v>
      </c>
      <c r="C113" s="7" t="s">
        <v>2411</v>
      </c>
      <c r="D113" s="4"/>
      <c r="E113" s="4"/>
      <c r="F113" s="4"/>
      <c r="G113" s="4"/>
      <c r="H113" s="4"/>
      <c r="I113" s="4"/>
    </row>
    <row r="114" spans="1:9" ht="15.75" customHeight="1">
      <c r="A114" s="6" t="s">
        <v>35</v>
      </c>
      <c r="B114" s="7" t="s">
        <v>104</v>
      </c>
      <c r="C114" s="7" t="s">
        <v>2412</v>
      </c>
      <c r="D114" s="4"/>
      <c r="E114" s="4"/>
      <c r="F114" s="4"/>
      <c r="G114" s="4"/>
      <c r="H114" s="4"/>
      <c r="I114" s="4"/>
    </row>
    <row r="115" spans="1:9" ht="15.75" customHeight="1">
      <c r="A115" s="6" t="s">
        <v>35</v>
      </c>
      <c r="B115" s="7" t="s">
        <v>104</v>
      </c>
      <c r="C115" s="7" t="s">
        <v>2413</v>
      </c>
      <c r="D115" s="4"/>
      <c r="E115" s="4"/>
      <c r="F115" s="4"/>
      <c r="G115" s="4"/>
      <c r="H115" s="4"/>
      <c r="I115" s="4"/>
    </row>
    <row r="116" spans="1:9" ht="15.75" customHeight="1">
      <c r="A116" s="6" t="s">
        <v>35</v>
      </c>
      <c r="B116" s="7" t="s">
        <v>104</v>
      </c>
      <c r="C116" s="7" t="s">
        <v>2414</v>
      </c>
      <c r="D116" s="4"/>
      <c r="E116" s="4"/>
      <c r="F116" s="4"/>
      <c r="G116" s="4"/>
      <c r="H116" s="4"/>
      <c r="I116" s="4"/>
    </row>
    <row r="117" spans="1:9" ht="15.75" customHeight="1">
      <c r="A117" s="6" t="s">
        <v>35</v>
      </c>
      <c r="B117" s="7" t="s">
        <v>104</v>
      </c>
      <c r="C117" s="7" t="s">
        <v>105</v>
      </c>
      <c r="D117" s="4"/>
      <c r="E117" s="4"/>
      <c r="F117" s="4"/>
      <c r="G117" s="4"/>
      <c r="H117" s="4"/>
      <c r="I117" s="4"/>
    </row>
    <row r="118" spans="1:9" ht="15.75" customHeight="1">
      <c r="A118" s="6" t="s">
        <v>35</v>
      </c>
      <c r="B118" s="7" t="s">
        <v>104</v>
      </c>
      <c r="C118" s="7" t="s">
        <v>2415</v>
      </c>
      <c r="D118" s="4"/>
      <c r="E118" s="4"/>
      <c r="F118" s="4"/>
      <c r="G118" s="4"/>
      <c r="H118" s="4"/>
      <c r="I118" s="4"/>
    </row>
    <row r="119" spans="1:9" ht="15.75" customHeight="1">
      <c r="A119" s="6" t="s">
        <v>35</v>
      </c>
      <c r="B119" s="7" t="s">
        <v>104</v>
      </c>
      <c r="C119" s="7" t="s">
        <v>2416</v>
      </c>
      <c r="D119" s="4"/>
      <c r="E119" s="4"/>
      <c r="F119" s="4"/>
      <c r="G119" s="4"/>
      <c r="H119" s="4"/>
      <c r="I119" s="4"/>
    </row>
    <row r="120" spans="1:9" ht="15.75" customHeight="1">
      <c r="A120" s="6" t="s">
        <v>35</v>
      </c>
      <c r="B120" s="7" t="s">
        <v>104</v>
      </c>
      <c r="C120" s="7" t="s">
        <v>2417</v>
      </c>
      <c r="D120" s="4"/>
      <c r="E120" s="4"/>
      <c r="F120" s="4"/>
      <c r="G120" s="4"/>
      <c r="H120" s="4"/>
      <c r="I120" s="4"/>
    </row>
    <row r="121" spans="1:9" ht="15.75" customHeight="1">
      <c r="A121" s="6" t="s">
        <v>35</v>
      </c>
      <c r="B121" s="7" t="s">
        <v>104</v>
      </c>
      <c r="C121" s="7" t="s">
        <v>2418</v>
      </c>
      <c r="D121" s="4"/>
      <c r="E121" s="4"/>
      <c r="F121" s="4"/>
      <c r="G121" s="4"/>
      <c r="H121" s="4"/>
      <c r="I121" s="4"/>
    </row>
    <row r="122" spans="1:9" ht="15.75" customHeight="1">
      <c r="A122" s="6" t="s">
        <v>35</v>
      </c>
      <c r="B122" s="7" t="s">
        <v>104</v>
      </c>
      <c r="C122" s="7" t="s">
        <v>2419</v>
      </c>
      <c r="D122" s="4"/>
      <c r="E122" s="4"/>
      <c r="F122" s="4"/>
      <c r="G122" s="4"/>
      <c r="H122" s="4"/>
      <c r="I122" s="4"/>
    </row>
    <row r="123" spans="1:9" ht="15.75" customHeight="1">
      <c r="A123" s="6" t="s">
        <v>35</v>
      </c>
      <c r="B123" s="7" t="s">
        <v>104</v>
      </c>
      <c r="C123" s="7" t="s">
        <v>2420</v>
      </c>
      <c r="D123" s="4"/>
      <c r="E123" s="4"/>
      <c r="F123" s="4"/>
      <c r="G123" s="4"/>
      <c r="H123" s="4"/>
      <c r="I123" s="4"/>
    </row>
    <row r="124" spans="1:9" ht="15.75" customHeight="1">
      <c r="A124" s="6" t="s">
        <v>35</v>
      </c>
      <c r="B124" s="7" t="s">
        <v>104</v>
      </c>
      <c r="C124" s="7" t="s">
        <v>2421</v>
      </c>
      <c r="D124" s="4"/>
      <c r="E124" s="4"/>
      <c r="F124" s="4"/>
      <c r="G124" s="4"/>
      <c r="H124" s="4"/>
      <c r="I124" s="4"/>
    </row>
    <row r="125" spans="1:9" ht="15.75" customHeight="1">
      <c r="A125" s="6" t="s">
        <v>35</v>
      </c>
      <c r="B125" s="7" t="s">
        <v>104</v>
      </c>
      <c r="C125" s="7" t="s">
        <v>2422</v>
      </c>
      <c r="D125" s="4"/>
      <c r="E125" s="4"/>
      <c r="F125" s="4"/>
      <c r="G125" s="4"/>
      <c r="H125" s="4"/>
      <c r="I125" s="4"/>
    </row>
    <row r="126" spans="1:9" ht="15.75" customHeight="1">
      <c r="A126" s="6" t="s">
        <v>35</v>
      </c>
      <c r="B126" s="7" t="s">
        <v>104</v>
      </c>
      <c r="C126" s="7" t="s">
        <v>2423</v>
      </c>
      <c r="D126" s="4"/>
      <c r="E126" s="4"/>
      <c r="F126" s="4"/>
      <c r="G126" s="4"/>
      <c r="H126" s="4"/>
      <c r="I126" s="4"/>
    </row>
    <row r="127" spans="1:9" ht="15.75" customHeight="1">
      <c r="A127" s="6" t="s">
        <v>35</v>
      </c>
      <c r="B127" s="7" t="s">
        <v>104</v>
      </c>
      <c r="C127" s="7" t="s">
        <v>2424</v>
      </c>
      <c r="D127" s="4"/>
      <c r="E127" s="4"/>
      <c r="F127" s="4"/>
      <c r="G127" s="4"/>
      <c r="H127" s="4"/>
      <c r="I127" s="4"/>
    </row>
    <row r="128" spans="1:9" ht="15.75" customHeight="1">
      <c r="A128" s="6" t="s">
        <v>35</v>
      </c>
      <c r="B128" s="7" t="s">
        <v>104</v>
      </c>
      <c r="C128" s="7" t="s">
        <v>2425</v>
      </c>
      <c r="D128" s="4"/>
      <c r="E128" s="4"/>
      <c r="F128" s="4"/>
      <c r="G128" s="4"/>
      <c r="H128" s="4"/>
      <c r="I128" s="4"/>
    </row>
    <row r="129" spans="1:9" ht="15.75" customHeight="1">
      <c r="A129" s="6" t="s">
        <v>35</v>
      </c>
      <c r="B129" s="7" t="s">
        <v>104</v>
      </c>
      <c r="C129" s="7" t="s">
        <v>2426</v>
      </c>
      <c r="D129" s="4"/>
      <c r="E129" s="4"/>
      <c r="F129" s="4"/>
      <c r="G129" s="4"/>
      <c r="H129" s="4"/>
      <c r="I129" s="4"/>
    </row>
    <row r="130" spans="1:9" ht="15.75" customHeight="1">
      <c r="A130" s="6" t="s">
        <v>35</v>
      </c>
      <c r="B130" s="7" t="s">
        <v>104</v>
      </c>
      <c r="C130" s="7" t="s">
        <v>2427</v>
      </c>
      <c r="D130" s="4"/>
      <c r="E130" s="4"/>
      <c r="F130" s="4"/>
      <c r="G130" s="4"/>
      <c r="H130" s="4"/>
      <c r="I130" s="4"/>
    </row>
    <row r="131" spans="1:9" ht="15.75" customHeight="1">
      <c r="A131" s="6" t="s">
        <v>35</v>
      </c>
      <c r="B131" s="7" t="s">
        <v>104</v>
      </c>
      <c r="C131" s="18" t="s">
        <v>243</v>
      </c>
      <c r="D131" s="18" t="s">
        <v>2428</v>
      </c>
      <c r="E131" s="4"/>
      <c r="F131" s="4"/>
      <c r="G131" s="4"/>
      <c r="H131" s="4"/>
      <c r="I131" s="4"/>
    </row>
    <row r="132" spans="1:9" ht="15.75" customHeight="1">
      <c r="A132" s="6" t="s">
        <v>35</v>
      </c>
      <c r="B132" s="7" t="s">
        <v>104</v>
      </c>
      <c r="C132" s="18" t="s">
        <v>243</v>
      </c>
      <c r="D132" s="18" t="s">
        <v>2283</v>
      </c>
      <c r="E132" s="4"/>
      <c r="F132" s="4"/>
      <c r="G132" s="4"/>
      <c r="H132" s="4"/>
      <c r="I132" s="4"/>
    </row>
    <row r="133" spans="1:9" ht="15.75" customHeight="1">
      <c r="A133" s="6" t="s">
        <v>35</v>
      </c>
      <c r="B133" s="7" t="s">
        <v>104</v>
      </c>
      <c r="C133" s="18" t="s">
        <v>2429</v>
      </c>
      <c r="D133" s="18" t="s">
        <v>2428</v>
      </c>
      <c r="E133" s="4"/>
      <c r="F133" s="4"/>
      <c r="G133" s="4"/>
      <c r="H133" s="4"/>
      <c r="I133" s="4"/>
    </row>
    <row r="134" spans="1:9" ht="15.75" customHeight="1">
      <c r="A134" s="6" t="s">
        <v>35</v>
      </c>
      <c r="B134" s="7" t="s">
        <v>104</v>
      </c>
      <c r="C134" s="18" t="s">
        <v>2429</v>
      </c>
      <c r="D134" s="18" t="s">
        <v>2283</v>
      </c>
      <c r="E134" s="4"/>
      <c r="F134" s="4"/>
      <c r="G134" s="4"/>
      <c r="H134" s="4"/>
      <c r="I134" s="4"/>
    </row>
    <row r="135" spans="1:9" ht="15.75" customHeight="1">
      <c r="A135" s="6" t="s">
        <v>35</v>
      </c>
      <c r="B135" s="7" t="s">
        <v>104</v>
      </c>
      <c r="C135" s="7" t="s">
        <v>2430</v>
      </c>
      <c r="D135" s="4"/>
      <c r="E135" s="4"/>
      <c r="F135" s="4"/>
      <c r="G135" s="4"/>
      <c r="H135" s="4"/>
      <c r="I135" s="4"/>
    </row>
    <row r="136" spans="1:9" ht="15.75" customHeight="1">
      <c r="A136" s="6" t="s">
        <v>35</v>
      </c>
      <c r="B136" s="7" t="s">
        <v>104</v>
      </c>
      <c r="C136" s="7" t="s">
        <v>2431</v>
      </c>
      <c r="D136" s="4"/>
      <c r="E136" s="4"/>
      <c r="F136" s="4"/>
      <c r="G136" s="4"/>
      <c r="H136" s="4"/>
      <c r="I136" s="4"/>
    </row>
    <row r="137" spans="1:9" ht="15.75" customHeight="1">
      <c r="A137" s="6" t="s">
        <v>35</v>
      </c>
      <c r="B137" s="7" t="s">
        <v>104</v>
      </c>
      <c r="C137" s="7" t="s">
        <v>2432</v>
      </c>
      <c r="D137" s="4"/>
      <c r="E137" s="4"/>
      <c r="F137" s="4"/>
      <c r="G137" s="4"/>
      <c r="H137" s="4"/>
      <c r="I137" s="4"/>
    </row>
    <row r="138" spans="1:9" ht="15.75" customHeight="1">
      <c r="A138" s="6" t="s">
        <v>35</v>
      </c>
      <c r="B138" s="7" t="s">
        <v>104</v>
      </c>
      <c r="C138" s="7" t="s">
        <v>2433</v>
      </c>
      <c r="D138" s="4"/>
      <c r="E138" s="4"/>
      <c r="F138" s="4"/>
      <c r="G138" s="4"/>
      <c r="H138" s="4"/>
      <c r="I138" s="4"/>
    </row>
    <row r="139" spans="1:9" ht="15.75" customHeight="1">
      <c r="A139" s="6" t="s">
        <v>35</v>
      </c>
      <c r="B139" s="7" t="s">
        <v>104</v>
      </c>
      <c r="C139" s="7" t="s">
        <v>2434</v>
      </c>
      <c r="D139" s="4"/>
      <c r="E139" s="4"/>
      <c r="F139" s="4"/>
      <c r="G139" s="4"/>
      <c r="H139" s="4"/>
      <c r="I139" s="4"/>
    </row>
    <row r="140" spans="1:9" ht="15.75" customHeight="1">
      <c r="A140" s="6" t="s">
        <v>35</v>
      </c>
      <c r="B140" s="7" t="s">
        <v>104</v>
      </c>
      <c r="C140" s="7" t="s">
        <v>2435</v>
      </c>
      <c r="D140" s="4"/>
      <c r="E140" s="4"/>
      <c r="F140" s="4"/>
      <c r="G140" s="4"/>
      <c r="H140" s="4"/>
      <c r="I140" s="4"/>
    </row>
    <row r="141" spans="1:9" ht="15.75" customHeight="1">
      <c r="A141" s="6" t="s">
        <v>35</v>
      </c>
      <c r="B141" s="7" t="s">
        <v>104</v>
      </c>
      <c r="C141" s="7" t="s">
        <v>2436</v>
      </c>
      <c r="D141" s="4"/>
      <c r="E141" s="4"/>
      <c r="F141" s="4"/>
      <c r="G141" s="4"/>
      <c r="H141" s="4"/>
      <c r="I141" s="4"/>
    </row>
    <row r="142" spans="1:9" ht="15.75" customHeight="1">
      <c r="A142" s="6" t="s">
        <v>35</v>
      </c>
      <c r="B142" s="7" t="s">
        <v>2437</v>
      </c>
      <c r="C142" s="7" t="s">
        <v>2438</v>
      </c>
      <c r="D142" s="4"/>
      <c r="E142" s="4"/>
      <c r="F142" s="4"/>
      <c r="G142" s="4"/>
      <c r="H142" s="4"/>
      <c r="I142" s="4"/>
    </row>
    <row r="143" spans="1:9" ht="15.75" customHeight="1">
      <c r="A143" s="6" t="s">
        <v>35</v>
      </c>
      <c r="B143" s="7" t="s">
        <v>107</v>
      </c>
      <c r="C143" s="7" t="s">
        <v>197</v>
      </c>
      <c r="D143" s="4"/>
      <c r="E143" s="4"/>
      <c r="F143" s="4"/>
      <c r="G143" s="4"/>
      <c r="H143" s="4"/>
      <c r="I143" s="4"/>
    </row>
    <row r="144" spans="1:9" ht="15.75" customHeight="1">
      <c r="A144" s="6" t="s">
        <v>35</v>
      </c>
      <c r="B144" s="7" t="s">
        <v>107</v>
      </c>
      <c r="C144" s="7" t="s">
        <v>2439</v>
      </c>
      <c r="D144" s="4"/>
      <c r="E144" s="4"/>
      <c r="F144" s="4"/>
      <c r="G144" s="4"/>
      <c r="H144" s="4"/>
      <c r="I144" s="4"/>
    </row>
    <row r="145" spans="1:9" ht="15.75" customHeight="1">
      <c r="A145" s="6" t="s">
        <v>35</v>
      </c>
      <c r="B145" s="7" t="s">
        <v>107</v>
      </c>
      <c r="C145" s="7" t="s">
        <v>2440</v>
      </c>
      <c r="D145" s="4"/>
      <c r="E145" s="4"/>
      <c r="F145" s="4"/>
      <c r="G145" s="4"/>
      <c r="H145" s="4"/>
      <c r="I145" s="4"/>
    </row>
    <row r="146" spans="1:9" ht="15.75" customHeight="1">
      <c r="A146" s="6" t="s">
        <v>35</v>
      </c>
      <c r="B146" s="7" t="s">
        <v>107</v>
      </c>
      <c r="C146" s="7" t="s">
        <v>2441</v>
      </c>
      <c r="D146" s="4"/>
      <c r="E146" s="4"/>
      <c r="F146" s="4"/>
      <c r="G146" s="4"/>
      <c r="H146" s="4"/>
      <c r="I146" s="4"/>
    </row>
    <row r="147" spans="1:9" ht="15.75" customHeight="1">
      <c r="A147" s="6" t="s">
        <v>35</v>
      </c>
      <c r="B147" s="7" t="s">
        <v>107</v>
      </c>
      <c r="C147" s="7" t="s">
        <v>2442</v>
      </c>
      <c r="D147" s="4"/>
      <c r="E147" s="4"/>
      <c r="F147" s="4"/>
      <c r="G147" s="4"/>
      <c r="H147" s="4"/>
      <c r="I147" s="4"/>
    </row>
    <row r="148" spans="1:9" ht="15.75" customHeight="1">
      <c r="A148" s="6" t="s">
        <v>35</v>
      </c>
      <c r="B148" s="7" t="s">
        <v>107</v>
      </c>
      <c r="C148" s="7" t="s">
        <v>2443</v>
      </c>
      <c r="D148" s="4"/>
      <c r="E148" s="4"/>
      <c r="F148" s="4"/>
      <c r="G148" s="4"/>
      <c r="H148" s="4"/>
      <c r="I148" s="4"/>
    </row>
    <row r="149" spans="1:9" ht="15.75" customHeight="1">
      <c r="A149" s="6" t="s">
        <v>35</v>
      </c>
      <c r="B149" s="7" t="s">
        <v>107</v>
      </c>
      <c r="C149" s="7" t="s">
        <v>2444</v>
      </c>
      <c r="D149" s="4"/>
      <c r="E149" s="4"/>
      <c r="F149" s="4"/>
      <c r="G149" s="4"/>
      <c r="H149" s="4"/>
      <c r="I149" s="4"/>
    </row>
    <row r="150" spans="1:9" ht="15.75" customHeight="1">
      <c r="A150" s="6" t="s">
        <v>35</v>
      </c>
      <c r="B150" s="7" t="s">
        <v>107</v>
      </c>
      <c r="C150" s="7" t="s">
        <v>2445</v>
      </c>
      <c r="D150" s="4"/>
      <c r="E150" s="4"/>
      <c r="F150" s="4"/>
      <c r="G150" s="4"/>
      <c r="H150" s="4"/>
      <c r="I150" s="4"/>
    </row>
    <row r="151" spans="1:9" ht="15.75" customHeight="1">
      <c r="A151" s="6" t="s">
        <v>35</v>
      </c>
      <c r="B151" s="7" t="s">
        <v>107</v>
      </c>
      <c r="C151" s="7" t="s">
        <v>2446</v>
      </c>
      <c r="D151" s="4"/>
      <c r="E151" s="4"/>
      <c r="F151" s="4"/>
      <c r="G151" s="4"/>
      <c r="H151" s="4"/>
      <c r="I151" s="4"/>
    </row>
    <row r="152" spans="1:9" ht="15.75" customHeight="1">
      <c r="A152" s="6" t="s">
        <v>35</v>
      </c>
      <c r="B152" s="7" t="s">
        <v>107</v>
      </c>
      <c r="C152" s="7" t="s">
        <v>2447</v>
      </c>
      <c r="D152" s="4"/>
      <c r="E152" s="4"/>
      <c r="F152" s="4"/>
      <c r="G152" s="4"/>
      <c r="H152" s="4"/>
      <c r="I152" s="4"/>
    </row>
    <row r="153" spans="1:9" ht="15.75" customHeight="1">
      <c r="A153" s="6" t="s">
        <v>35</v>
      </c>
      <c r="B153" s="7" t="s">
        <v>107</v>
      </c>
      <c r="C153" s="7" t="s">
        <v>662</v>
      </c>
      <c r="D153" s="4"/>
      <c r="E153" s="4"/>
      <c r="F153" s="4"/>
      <c r="G153" s="4"/>
      <c r="H153" s="4"/>
      <c r="I153" s="4"/>
    </row>
    <row r="154" spans="1:9" ht="15.75" customHeight="1">
      <c r="A154" s="6" t="s">
        <v>35</v>
      </c>
      <c r="B154" s="7" t="s">
        <v>107</v>
      </c>
      <c r="C154" s="7" t="s">
        <v>2448</v>
      </c>
      <c r="D154" s="4"/>
      <c r="E154" s="4"/>
      <c r="F154" s="4"/>
      <c r="G154" s="4"/>
      <c r="H154" s="4"/>
      <c r="I154" s="4"/>
    </row>
    <row r="155" spans="1:9" ht="15.75" customHeight="1">
      <c r="A155" s="6" t="s">
        <v>35</v>
      </c>
      <c r="B155" s="7" t="s">
        <v>107</v>
      </c>
      <c r="C155" s="7" t="s">
        <v>2449</v>
      </c>
      <c r="D155" s="4"/>
      <c r="E155" s="4"/>
      <c r="F155" s="4"/>
      <c r="G155" s="4"/>
      <c r="H155" s="4"/>
      <c r="I155" s="4"/>
    </row>
    <row r="156" spans="1:9" ht="15.75" customHeight="1">
      <c r="A156" s="6" t="s">
        <v>35</v>
      </c>
      <c r="B156" s="7" t="s">
        <v>107</v>
      </c>
      <c r="C156" s="7" t="s">
        <v>2450</v>
      </c>
      <c r="D156" s="4"/>
      <c r="E156" s="4"/>
      <c r="F156" s="4"/>
      <c r="G156" s="4"/>
      <c r="H156" s="4"/>
      <c r="I156" s="4"/>
    </row>
    <row r="157" spans="1:9" ht="15.75" customHeight="1">
      <c r="A157" s="6" t="s">
        <v>35</v>
      </c>
      <c r="B157" s="7" t="s">
        <v>107</v>
      </c>
      <c r="C157" s="7" t="s">
        <v>2451</v>
      </c>
      <c r="D157" s="4"/>
      <c r="E157" s="4"/>
      <c r="F157" s="4"/>
      <c r="G157" s="4"/>
      <c r="H157" s="4"/>
      <c r="I157" s="4"/>
    </row>
    <row r="158" spans="1:9" ht="15.75" customHeight="1">
      <c r="A158" s="6" t="s">
        <v>35</v>
      </c>
      <c r="B158" s="7" t="s">
        <v>107</v>
      </c>
      <c r="C158" s="7" t="s">
        <v>666</v>
      </c>
      <c r="D158" s="4"/>
      <c r="E158" s="4"/>
      <c r="F158" s="4"/>
      <c r="G158" s="4"/>
      <c r="H158" s="4"/>
      <c r="I158" s="4"/>
    </row>
    <row r="159" spans="1:9" ht="15.75" customHeight="1">
      <c r="A159" s="6" t="s">
        <v>35</v>
      </c>
      <c r="B159" s="7" t="s">
        <v>107</v>
      </c>
      <c r="C159" s="7" t="s">
        <v>2452</v>
      </c>
      <c r="D159" s="4"/>
      <c r="E159" s="4"/>
      <c r="F159" s="4"/>
      <c r="G159" s="4"/>
      <c r="H159" s="4"/>
      <c r="I159" s="4"/>
    </row>
    <row r="160" spans="1:9" ht="15.75" customHeight="1">
      <c r="A160" s="6" t="s">
        <v>35</v>
      </c>
      <c r="B160" s="7" t="s">
        <v>107</v>
      </c>
      <c r="C160" s="7" t="s">
        <v>2453</v>
      </c>
      <c r="D160" s="4"/>
      <c r="E160" s="4"/>
      <c r="F160" s="4"/>
      <c r="G160" s="4"/>
      <c r="H160" s="4"/>
      <c r="I160" s="4"/>
    </row>
    <row r="161" spans="1:9" ht="15.75" customHeight="1">
      <c r="A161" s="6" t="s">
        <v>35</v>
      </c>
      <c r="B161" s="7" t="s">
        <v>107</v>
      </c>
      <c r="C161" s="7" t="s">
        <v>108</v>
      </c>
      <c r="D161" s="4"/>
      <c r="E161" s="4"/>
      <c r="F161" s="4"/>
      <c r="G161" s="4"/>
      <c r="H161" s="4"/>
      <c r="I161" s="4"/>
    </row>
    <row r="162" spans="1:9" ht="15.75" customHeight="1">
      <c r="A162" s="6" t="s">
        <v>35</v>
      </c>
      <c r="B162" s="7" t="s">
        <v>107</v>
      </c>
      <c r="C162" s="7" t="s">
        <v>2454</v>
      </c>
      <c r="D162" s="4"/>
      <c r="E162" s="4"/>
      <c r="F162" s="4"/>
      <c r="G162" s="4"/>
      <c r="H162" s="4"/>
      <c r="I162" s="4"/>
    </row>
    <row r="163" spans="1:9" ht="15.75" customHeight="1">
      <c r="A163" s="6" t="s">
        <v>35</v>
      </c>
      <c r="B163" s="7" t="s">
        <v>107</v>
      </c>
      <c r="C163" s="7" t="s">
        <v>2455</v>
      </c>
      <c r="D163" s="4"/>
      <c r="E163" s="4"/>
      <c r="F163" s="4"/>
      <c r="G163" s="4"/>
      <c r="H163" s="4"/>
      <c r="I163" s="4"/>
    </row>
    <row r="164" spans="1:9" ht="15.75" customHeight="1">
      <c r="A164" s="6" t="s">
        <v>35</v>
      </c>
      <c r="B164" s="7" t="s">
        <v>107</v>
      </c>
      <c r="C164" s="7" t="s">
        <v>2456</v>
      </c>
      <c r="D164" s="4"/>
      <c r="E164" s="4"/>
      <c r="F164" s="4"/>
      <c r="G164" s="4"/>
      <c r="H164" s="4"/>
      <c r="I164" s="4"/>
    </row>
    <row r="165" spans="1:9" ht="15.75" customHeight="1">
      <c r="A165" s="6" t="s">
        <v>35</v>
      </c>
      <c r="B165" s="7" t="s">
        <v>107</v>
      </c>
      <c r="C165" s="7" t="s">
        <v>2457</v>
      </c>
      <c r="D165" s="4"/>
      <c r="E165" s="4"/>
      <c r="F165" s="4"/>
      <c r="G165" s="4"/>
      <c r="H165" s="4"/>
      <c r="I165" s="4"/>
    </row>
    <row r="166" spans="1:9" ht="15.75" customHeight="1">
      <c r="A166" s="6" t="s">
        <v>35</v>
      </c>
      <c r="B166" s="7" t="s">
        <v>107</v>
      </c>
      <c r="C166" s="7" t="s">
        <v>2458</v>
      </c>
      <c r="D166" s="4"/>
      <c r="E166" s="4"/>
      <c r="F166" s="4"/>
      <c r="G166" s="4"/>
      <c r="H166" s="4"/>
      <c r="I166" s="4"/>
    </row>
    <row r="167" spans="1:9" ht="15.75" customHeight="1">
      <c r="A167" s="6" t="s">
        <v>35</v>
      </c>
      <c r="B167" s="7" t="s">
        <v>107</v>
      </c>
      <c r="C167" s="7" t="s">
        <v>2138</v>
      </c>
      <c r="D167" s="4"/>
      <c r="E167" s="4"/>
      <c r="F167" s="4"/>
      <c r="G167" s="4"/>
      <c r="H167" s="4"/>
      <c r="I167" s="4"/>
    </row>
    <row r="168" spans="1:9" ht="15.75" customHeight="1">
      <c r="A168" s="6" t="s">
        <v>35</v>
      </c>
      <c r="B168" s="7" t="s">
        <v>107</v>
      </c>
      <c r="C168" s="7" t="s">
        <v>2459</v>
      </c>
      <c r="D168" s="4"/>
      <c r="E168" s="4"/>
      <c r="F168" s="4"/>
      <c r="G168" s="4"/>
      <c r="H168" s="4"/>
      <c r="I168" s="4"/>
    </row>
    <row r="169" spans="1:9" ht="15.75" customHeight="1">
      <c r="A169" s="6" t="s">
        <v>35</v>
      </c>
      <c r="B169" s="7" t="s">
        <v>107</v>
      </c>
      <c r="C169" s="7" t="s">
        <v>664</v>
      </c>
      <c r="D169" s="4"/>
      <c r="E169" s="4"/>
      <c r="F169" s="4"/>
      <c r="G169" s="4"/>
      <c r="H169" s="4"/>
      <c r="I169" s="4"/>
    </row>
    <row r="170" spans="1:9" ht="15.75" customHeight="1">
      <c r="A170" s="6" t="s">
        <v>35</v>
      </c>
      <c r="B170" s="7" t="s">
        <v>107</v>
      </c>
      <c r="C170" s="7" t="s">
        <v>2460</v>
      </c>
      <c r="D170" s="4"/>
      <c r="E170" s="4"/>
      <c r="F170" s="4"/>
      <c r="G170" s="4"/>
      <c r="H170" s="4"/>
      <c r="I170" s="4"/>
    </row>
    <row r="171" spans="1:9" ht="15.75" customHeight="1">
      <c r="A171" s="6" t="s">
        <v>35</v>
      </c>
      <c r="B171" s="7" t="s">
        <v>107</v>
      </c>
      <c r="C171" s="7" t="s">
        <v>2461</v>
      </c>
      <c r="D171" s="4"/>
      <c r="E171" s="4"/>
      <c r="F171" s="4"/>
      <c r="G171" s="4"/>
      <c r="H171" s="4"/>
      <c r="I171" s="4"/>
    </row>
    <row r="172" spans="1:9" ht="15.75" customHeight="1">
      <c r="A172" s="6" t="s">
        <v>35</v>
      </c>
      <c r="B172" s="7" t="s">
        <v>107</v>
      </c>
      <c r="C172" s="7" t="s">
        <v>2462</v>
      </c>
      <c r="D172" s="4"/>
      <c r="E172" s="4"/>
      <c r="F172" s="4"/>
      <c r="G172" s="4"/>
      <c r="H172" s="4"/>
      <c r="I172" s="4"/>
    </row>
    <row r="173" spans="1:9" ht="15.75" customHeight="1">
      <c r="A173" s="6" t="s">
        <v>35</v>
      </c>
      <c r="B173" s="7" t="s">
        <v>107</v>
      </c>
      <c r="C173" s="7" t="s">
        <v>2463</v>
      </c>
      <c r="D173" s="4"/>
      <c r="E173" s="4"/>
      <c r="F173" s="4"/>
      <c r="G173" s="4"/>
      <c r="H173" s="4"/>
      <c r="I173" s="4"/>
    </row>
    <row r="174" spans="1:9" ht="15.75" customHeight="1">
      <c r="A174" s="6" t="s">
        <v>35</v>
      </c>
      <c r="B174" s="7" t="s">
        <v>107</v>
      </c>
      <c r="C174" s="7" t="s">
        <v>2464</v>
      </c>
      <c r="D174" s="4"/>
      <c r="E174" s="4"/>
      <c r="F174" s="4"/>
      <c r="G174" s="4"/>
      <c r="H174" s="4"/>
      <c r="I174" s="4"/>
    </row>
    <row r="175" spans="1:9" ht="15.75" customHeight="1">
      <c r="A175" s="6" t="s">
        <v>35</v>
      </c>
      <c r="B175" s="7" t="s">
        <v>107</v>
      </c>
      <c r="C175" s="7" t="s">
        <v>2465</v>
      </c>
      <c r="D175" s="4"/>
      <c r="E175" s="4"/>
      <c r="F175" s="4"/>
      <c r="G175" s="4"/>
      <c r="H175" s="4"/>
      <c r="I175" s="4"/>
    </row>
    <row r="176" spans="1:9" ht="15.75" customHeight="1">
      <c r="A176" s="6" t="s">
        <v>35</v>
      </c>
      <c r="B176" s="7" t="s">
        <v>107</v>
      </c>
      <c r="C176" s="7" t="s">
        <v>2466</v>
      </c>
      <c r="D176" s="4"/>
      <c r="E176" s="4"/>
      <c r="F176" s="4"/>
      <c r="G176" s="4"/>
      <c r="H176" s="4"/>
      <c r="I176" s="4"/>
    </row>
    <row r="177" spans="1:9" ht="15.75" customHeight="1">
      <c r="A177" s="6" t="s">
        <v>35</v>
      </c>
      <c r="B177" s="7" t="s">
        <v>107</v>
      </c>
      <c r="C177" s="7" t="s">
        <v>2467</v>
      </c>
      <c r="D177" s="4"/>
      <c r="E177" s="4"/>
      <c r="F177" s="4"/>
      <c r="G177" s="4"/>
      <c r="H177" s="4"/>
      <c r="I177" s="4"/>
    </row>
    <row r="178" spans="1:9" ht="15.75" customHeight="1">
      <c r="A178" s="6" t="s">
        <v>35</v>
      </c>
      <c r="B178" s="7" t="s">
        <v>107</v>
      </c>
      <c r="C178" s="7" t="s">
        <v>665</v>
      </c>
      <c r="D178" s="4"/>
      <c r="E178" s="4"/>
      <c r="F178" s="4"/>
      <c r="G178" s="4"/>
      <c r="H178" s="4"/>
      <c r="I178" s="4"/>
    </row>
    <row r="179" spans="1:9" ht="15.75" customHeight="1">
      <c r="A179" s="6" t="s">
        <v>35</v>
      </c>
      <c r="B179" s="7" t="s">
        <v>107</v>
      </c>
      <c r="C179" s="7" t="s">
        <v>2468</v>
      </c>
      <c r="D179" s="4"/>
      <c r="E179" s="4"/>
      <c r="F179" s="4"/>
      <c r="G179" s="4"/>
      <c r="H179" s="4"/>
      <c r="I179" s="4"/>
    </row>
    <row r="180" spans="1:9" ht="15.75" customHeight="1">
      <c r="A180" s="6" t="s">
        <v>35</v>
      </c>
      <c r="B180" s="7" t="s">
        <v>107</v>
      </c>
      <c r="C180" s="7" t="s">
        <v>262</v>
      </c>
      <c r="D180" s="4"/>
      <c r="E180" s="4"/>
      <c r="F180" s="4"/>
      <c r="G180" s="4"/>
      <c r="H180" s="4"/>
      <c r="I180" s="4"/>
    </row>
    <row r="181" spans="1:9" ht="15.75" customHeight="1">
      <c r="A181" s="6" t="s">
        <v>35</v>
      </c>
      <c r="B181" s="7" t="s">
        <v>107</v>
      </c>
      <c r="C181" s="7" t="s">
        <v>2469</v>
      </c>
      <c r="D181" s="4"/>
      <c r="E181" s="4"/>
      <c r="F181" s="4"/>
      <c r="G181" s="4"/>
      <c r="H181" s="4"/>
      <c r="I181" s="4"/>
    </row>
    <row r="182" spans="1:9" ht="15.75" customHeight="1">
      <c r="A182" s="6" t="s">
        <v>35</v>
      </c>
      <c r="B182" s="7" t="s">
        <v>107</v>
      </c>
      <c r="C182" s="7" t="s">
        <v>191</v>
      </c>
      <c r="D182" s="4"/>
      <c r="E182" s="4"/>
      <c r="F182" s="4"/>
      <c r="G182" s="4"/>
      <c r="H182" s="4"/>
      <c r="I182" s="4"/>
    </row>
    <row r="183" spans="1:9" ht="15.75" customHeight="1">
      <c r="A183" s="6" t="s">
        <v>35</v>
      </c>
      <c r="B183" s="7" t="s">
        <v>107</v>
      </c>
      <c r="C183" s="7" t="s">
        <v>2470</v>
      </c>
      <c r="D183" s="4"/>
      <c r="E183" s="4"/>
      <c r="F183" s="4"/>
      <c r="G183" s="4"/>
      <c r="H183" s="4"/>
      <c r="I183" s="4"/>
    </row>
    <row r="184" spans="1:9" ht="15.75" customHeight="1">
      <c r="A184" s="6" t="s">
        <v>35</v>
      </c>
      <c r="B184" s="7" t="s">
        <v>107</v>
      </c>
      <c r="C184" s="7" t="s">
        <v>2471</v>
      </c>
      <c r="D184" s="4"/>
      <c r="E184" s="4"/>
      <c r="F184" s="4"/>
      <c r="G184" s="4"/>
      <c r="H184" s="4"/>
      <c r="I184" s="4"/>
    </row>
    <row r="185" spans="1:9" ht="15.75" customHeight="1">
      <c r="A185" s="6" t="s">
        <v>35</v>
      </c>
      <c r="B185" s="7" t="s">
        <v>107</v>
      </c>
      <c r="C185" s="7" t="s">
        <v>2472</v>
      </c>
      <c r="D185" s="4"/>
      <c r="E185" s="4"/>
      <c r="F185" s="4"/>
      <c r="G185" s="4"/>
      <c r="H185" s="4"/>
      <c r="I185" s="4"/>
    </row>
    <row r="186" spans="1:9" ht="15.75" customHeight="1">
      <c r="A186" s="6" t="s">
        <v>35</v>
      </c>
      <c r="B186" s="7" t="s">
        <v>107</v>
      </c>
      <c r="C186" s="7" t="s">
        <v>2266</v>
      </c>
      <c r="D186" s="4"/>
      <c r="E186" s="4"/>
      <c r="F186" s="4"/>
      <c r="G186" s="4"/>
      <c r="H186" s="4"/>
      <c r="I186" s="4"/>
    </row>
    <row r="187" spans="1:9" ht="15.75" customHeight="1">
      <c r="A187" s="6" t="s">
        <v>35</v>
      </c>
      <c r="B187" s="7" t="s">
        <v>107</v>
      </c>
      <c r="C187" s="7" t="s">
        <v>2473</v>
      </c>
      <c r="D187" s="4"/>
      <c r="E187" s="4"/>
      <c r="F187" s="4"/>
      <c r="G187" s="4"/>
      <c r="H187" s="4"/>
      <c r="I187" s="4"/>
    </row>
    <row r="188" spans="1:9" ht="15.75" customHeight="1">
      <c r="A188" s="6" t="s">
        <v>35</v>
      </c>
      <c r="B188" s="7" t="s">
        <v>107</v>
      </c>
      <c r="C188" s="7" t="s">
        <v>2474</v>
      </c>
      <c r="D188" s="4"/>
      <c r="E188" s="4"/>
      <c r="F188" s="4"/>
      <c r="G188" s="4"/>
      <c r="H188" s="4"/>
      <c r="I188" s="4"/>
    </row>
    <row r="189" spans="1:9" ht="15.75" customHeight="1">
      <c r="A189" s="6" t="s">
        <v>35</v>
      </c>
      <c r="B189" s="7" t="s">
        <v>107</v>
      </c>
      <c r="C189" s="7" t="s">
        <v>203</v>
      </c>
      <c r="D189" s="4"/>
      <c r="E189" s="4"/>
      <c r="F189" s="4"/>
      <c r="G189" s="4"/>
      <c r="H189" s="4"/>
      <c r="I189" s="4"/>
    </row>
    <row r="190" spans="1:9" ht="15.75" customHeight="1">
      <c r="A190" s="6" t="s">
        <v>35</v>
      </c>
      <c r="B190" s="7" t="s">
        <v>107</v>
      </c>
      <c r="C190" s="7" t="s">
        <v>2475</v>
      </c>
      <c r="D190" s="4"/>
      <c r="E190" s="4"/>
      <c r="F190" s="4"/>
      <c r="G190" s="4"/>
      <c r="H190" s="4"/>
      <c r="I190" s="4"/>
    </row>
    <row r="191" spans="1:9" ht="15.75" customHeight="1">
      <c r="A191" s="6" t="s">
        <v>35</v>
      </c>
      <c r="B191" s="7" t="s">
        <v>107</v>
      </c>
      <c r="C191" s="7" t="s">
        <v>2476</v>
      </c>
      <c r="D191" s="4"/>
      <c r="E191" s="4"/>
      <c r="F191" s="4"/>
      <c r="G191" s="4"/>
      <c r="H191" s="4"/>
      <c r="I191" s="4"/>
    </row>
    <row r="192" spans="1:9" ht="15.75" customHeight="1">
      <c r="A192" s="6" t="s">
        <v>35</v>
      </c>
      <c r="B192" s="7" t="s">
        <v>107</v>
      </c>
      <c r="C192" s="7" t="s">
        <v>2477</v>
      </c>
      <c r="D192" s="4"/>
      <c r="E192" s="4"/>
      <c r="F192" s="4"/>
      <c r="G192" s="4"/>
      <c r="H192" s="4"/>
      <c r="I192" s="4"/>
    </row>
    <row r="193" spans="1:9" ht="15.75" customHeight="1">
      <c r="A193" s="6" t="s">
        <v>35</v>
      </c>
      <c r="B193" s="7" t="s">
        <v>107</v>
      </c>
      <c r="C193" s="7" t="s">
        <v>2478</v>
      </c>
      <c r="D193" s="4"/>
      <c r="E193" s="4"/>
      <c r="F193" s="4"/>
      <c r="G193" s="4"/>
      <c r="H193" s="4"/>
      <c r="I193" s="4"/>
    </row>
    <row r="194" spans="1:9" ht="15.75" customHeight="1">
      <c r="A194" s="6" t="s">
        <v>35</v>
      </c>
      <c r="B194" s="7" t="s">
        <v>107</v>
      </c>
      <c r="C194" s="7" t="s">
        <v>193</v>
      </c>
      <c r="D194" s="4"/>
      <c r="E194" s="4"/>
      <c r="F194" s="4"/>
      <c r="G194" s="4"/>
      <c r="H194" s="4"/>
      <c r="I194" s="4"/>
    </row>
    <row r="195" spans="1:9" ht="15.75" customHeight="1">
      <c r="A195" s="6" t="s">
        <v>35</v>
      </c>
      <c r="B195" s="7" t="s">
        <v>107</v>
      </c>
      <c r="C195" s="7" t="s">
        <v>2479</v>
      </c>
      <c r="D195" s="4"/>
      <c r="E195" s="4"/>
      <c r="F195" s="4"/>
      <c r="G195" s="4"/>
      <c r="H195" s="4"/>
      <c r="I195" s="4"/>
    </row>
    <row r="196" spans="1:9" ht="15.75" customHeight="1">
      <c r="A196" s="6" t="s">
        <v>35</v>
      </c>
      <c r="B196" s="7" t="s">
        <v>107</v>
      </c>
      <c r="C196" s="7" t="s">
        <v>2480</v>
      </c>
      <c r="D196" s="4"/>
      <c r="E196" s="4"/>
      <c r="F196" s="4"/>
      <c r="G196" s="4"/>
      <c r="H196" s="4"/>
      <c r="I196" s="4"/>
    </row>
    <row r="197" spans="1:9" ht="15.75" customHeight="1">
      <c r="A197" s="6" t="s">
        <v>35</v>
      </c>
      <c r="B197" s="7" t="s">
        <v>107</v>
      </c>
      <c r="C197" s="7" t="s">
        <v>199</v>
      </c>
      <c r="D197" s="4"/>
      <c r="E197" s="4"/>
      <c r="F197" s="4"/>
      <c r="G197" s="4"/>
      <c r="H197" s="4"/>
      <c r="I197" s="4"/>
    </row>
    <row r="198" spans="1:9" ht="15.75" customHeight="1">
      <c r="A198" s="6" t="s">
        <v>35</v>
      </c>
      <c r="B198" s="7" t="s">
        <v>107</v>
      </c>
      <c r="C198" s="7" t="s">
        <v>2481</v>
      </c>
      <c r="D198" s="4"/>
      <c r="E198" s="4"/>
      <c r="F198" s="4"/>
      <c r="G198" s="4"/>
      <c r="H198" s="4"/>
      <c r="I198" s="4"/>
    </row>
    <row r="199" spans="1:9" ht="15.75" customHeight="1">
      <c r="A199" s="6" t="s">
        <v>35</v>
      </c>
      <c r="B199" s="7" t="s">
        <v>107</v>
      </c>
      <c r="C199" s="7" t="s">
        <v>189</v>
      </c>
      <c r="D199" s="4"/>
      <c r="E199" s="4"/>
      <c r="F199" s="4"/>
      <c r="G199" s="4"/>
      <c r="H199" s="4"/>
      <c r="I199" s="4"/>
    </row>
    <row r="200" spans="1:9" ht="15.75" customHeight="1">
      <c r="A200" s="6" t="s">
        <v>35</v>
      </c>
      <c r="B200" s="7" t="s">
        <v>107</v>
      </c>
      <c r="C200" s="19" t="s">
        <v>1142</v>
      </c>
      <c r="D200" s="19" t="s">
        <v>2482</v>
      </c>
      <c r="E200" s="4"/>
      <c r="F200" s="4"/>
      <c r="G200" s="4"/>
      <c r="H200" s="4"/>
      <c r="I200" s="4"/>
    </row>
    <row r="201" spans="1:9" ht="15.75" customHeight="1">
      <c r="A201" s="6" t="s">
        <v>35</v>
      </c>
      <c r="B201" s="7" t="s">
        <v>107</v>
      </c>
      <c r="C201" s="19" t="s">
        <v>1142</v>
      </c>
      <c r="D201" s="19" t="s">
        <v>2483</v>
      </c>
      <c r="E201" s="4"/>
      <c r="F201" s="4"/>
      <c r="G201" s="4"/>
      <c r="H201" s="4"/>
      <c r="I201" s="4"/>
    </row>
    <row r="202" spans="1:9" ht="15.75" customHeight="1">
      <c r="A202" s="6" t="s">
        <v>35</v>
      </c>
      <c r="B202" s="7" t="s">
        <v>107</v>
      </c>
      <c r="C202" s="19" t="s">
        <v>1142</v>
      </c>
      <c r="D202" s="19" t="s">
        <v>2283</v>
      </c>
      <c r="E202" s="4"/>
      <c r="F202" s="4"/>
      <c r="G202" s="4"/>
      <c r="H202" s="4"/>
      <c r="I202" s="4"/>
    </row>
    <row r="203" spans="1:9" ht="15.75" customHeight="1">
      <c r="A203" s="6" t="s">
        <v>35</v>
      </c>
      <c r="B203" s="7" t="s">
        <v>107</v>
      </c>
      <c r="C203" s="7" t="s">
        <v>492</v>
      </c>
      <c r="D203" s="4"/>
      <c r="E203" s="4"/>
      <c r="F203" s="4"/>
      <c r="G203" s="4"/>
      <c r="H203" s="4"/>
      <c r="I203" s="4"/>
    </row>
    <row r="204" spans="1:9" ht="15.75" customHeight="1">
      <c r="A204" s="6" t="s">
        <v>35</v>
      </c>
      <c r="B204" s="7" t="s">
        <v>107</v>
      </c>
      <c r="C204" s="7" t="s">
        <v>2484</v>
      </c>
      <c r="D204" s="4"/>
      <c r="E204" s="4"/>
      <c r="F204" s="4"/>
      <c r="G204" s="4"/>
      <c r="H204" s="4"/>
      <c r="I204" s="4"/>
    </row>
    <row r="205" spans="1:9" ht="15.75" customHeight="1">
      <c r="A205" s="6" t="s">
        <v>35</v>
      </c>
      <c r="B205" s="7" t="s">
        <v>2485</v>
      </c>
      <c r="C205" s="7" t="s">
        <v>2486</v>
      </c>
      <c r="D205" s="4"/>
      <c r="E205" s="4"/>
      <c r="F205" s="4"/>
      <c r="G205" s="4"/>
      <c r="H205" s="4"/>
      <c r="I205" s="4"/>
    </row>
    <row r="206" spans="1:9" ht="15.75" customHeight="1">
      <c r="A206" s="6" t="s">
        <v>35</v>
      </c>
      <c r="B206" s="7" t="s">
        <v>2485</v>
      </c>
      <c r="C206" s="7" t="s">
        <v>2487</v>
      </c>
      <c r="D206" s="4"/>
      <c r="E206" s="4"/>
      <c r="F206" s="4"/>
      <c r="G206" s="4"/>
      <c r="H206" s="4"/>
      <c r="I206" s="4"/>
    </row>
    <row r="207" spans="1:9" ht="15.75" customHeight="1">
      <c r="A207" s="6" t="s">
        <v>35</v>
      </c>
      <c r="B207" s="7" t="s">
        <v>2485</v>
      </c>
      <c r="C207" s="7" t="s">
        <v>2488</v>
      </c>
      <c r="D207" s="4"/>
      <c r="E207" s="4"/>
      <c r="F207" s="4"/>
      <c r="G207" s="4"/>
      <c r="H207" s="4"/>
      <c r="I207" s="4"/>
    </row>
    <row r="208" spans="1:9" ht="15.75" customHeight="1">
      <c r="A208" s="6" t="s">
        <v>35</v>
      </c>
      <c r="B208" s="7" t="s">
        <v>2485</v>
      </c>
      <c r="C208" s="7" t="s">
        <v>2489</v>
      </c>
      <c r="D208" s="4"/>
      <c r="E208" s="4"/>
      <c r="F208" s="4"/>
      <c r="G208" s="4"/>
      <c r="H208" s="4"/>
      <c r="I208" s="4"/>
    </row>
    <row r="209" spans="1:9" ht="15.75" customHeight="1">
      <c r="A209" s="6" t="s">
        <v>35</v>
      </c>
      <c r="B209" s="7" t="s">
        <v>2490</v>
      </c>
      <c r="C209" s="7" t="s">
        <v>2491</v>
      </c>
      <c r="D209" s="4"/>
      <c r="E209" s="4"/>
      <c r="F209" s="4"/>
      <c r="G209" s="4"/>
      <c r="H209" s="4"/>
      <c r="I209" s="4"/>
    </row>
    <row r="210" spans="1:9" ht="15.75" customHeight="1">
      <c r="A210" s="6" t="s">
        <v>35</v>
      </c>
      <c r="B210" s="7" t="s">
        <v>2490</v>
      </c>
      <c r="C210" s="7" t="s">
        <v>2492</v>
      </c>
      <c r="D210" s="4"/>
      <c r="E210" s="4"/>
      <c r="F210" s="4"/>
      <c r="G210" s="4"/>
      <c r="H210" s="4"/>
      <c r="I210" s="4"/>
    </row>
    <row r="211" spans="1:9" ht="15.75" customHeight="1">
      <c r="A211" s="6" t="s">
        <v>35</v>
      </c>
      <c r="B211" s="7" t="s">
        <v>87</v>
      </c>
      <c r="C211" s="20" t="s">
        <v>434</v>
      </c>
      <c r="D211" s="20" t="s">
        <v>2493</v>
      </c>
      <c r="E211" s="4"/>
      <c r="F211" s="4"/>
      <c r="G211" s="4"/>
      <c r="H211" s="4"/>
      <c r="I211" s="4"/>
    </row>
    <row r="212" spans="1:9" ht="15.75" customHeight="1">
      <c r="A212" s="6" t="s">
        <v>35</v>
      </c>
      <c r="B212" s="7" t="s">
        <v>87</v>
      </c>
      <c r="C212" s="20" t="s">
        <v>434</v>
      </c>
      <c r="D212" s="20" t="s">
        <v>2283</v>
      </c>
      <c r="E212" s="4"/>
      <c r="F212" s="4"/>
      <c r="G212" s="4"/>
      <c r="H212" s="4"/>
      <c r="I212" s="4"/>
    </row>
    <row r="213" spans="1:9" ht="15.75" customHeight="1">
      <c r="A213" s="6" t="s">
        <v>35</v>
      </c>
      <c r="B213" s="7" t="s">
        <v>87</v>
      </c>
      <c r="C213" s="7" t="s">
        <v>2494</v>
      </c>
      <c r="D213" s="4"/>
      <c r="E213" s="4"/>
      <c r="F213" s="4"/>
      <c r="G213" s="4"/>
      <c r="H213" s="4"/>
      <c r="I213" s="4"/>
    </row>
    <row r="214" spans="1:9" ht="15.75" customHeight="1">
      <c r="A214" s="6" t="s">
        <v>35</v>
      </c>
      <c r="B214" s="7" t="s">
        <v>87</v>
      </c>
      <c r="C214" s="7" t="s">
        <v>2495</v>
      </c>
      <c r="D214" s="4"/>
      <c r="E214" s="4"/>
      <c r="F214" s="4"/>
      <c r="G214" s="4"/>
      <c r="H214" s="4"/>
      <c r="I214" s="4"/>
    </row>
    <row r="215" spans="1:9" ht="15.75" customHeight="1">
      <c r="A215" s="6" t="s">
        <v>35</v>
      </c>
      <c r="B215" s="7" t="s">
        <v>87</v>
      </c>
      <c r="C215" s="7" t="s">
        <v>88</v>
      </c>
      <c r="D215" s="4"/>
      <c r="E215" s="4"/>
      <c r="F215" s="4"/>
      <c r="G215" s="4"/>
      <c r="H215" s="4"/>
      <c r="I215" s="4"/>
    </row>
    <row r="216" spans="1:9" ht="15.75" customHeight="1">
      <c r="A216" s="6" t="s">
        <v>35</v>
      </c>
      <c r="B216" s="7" t="s">
        <v>87</v>
      </c>
      <c r="C216" s="7" t="s">
        <v>2496</v>
      </c>
      <c r="D216" s="4"/>
      <c r="E216" s="4"/>
      <c r="F216" s="4"/>
      <c r="G216" s="4"/>
      <c r="H216" s="4"/>
      <c r="I216" s="4"/>
    </row>
    <row r="217" spans="1:9" ht="15.75" customHeight="1">
      <c r="A217" s="6" t="s">
        <v>35</v>
      </c>
      <c r="B217" s="7" t="s">
        <v>87</v>
      </c>
      <c r="C217" s="7" t="s">
        <v>231</v>
      </c>
      <c r="D217" s="4"/>
      <c r="E217" s="4"/>
      <c r="F217" s="4"/>
      <c r="G217" s="4"/>
      <c r="H217" s="4"/>
      <c r="I217" s="4"/>
    </row>
    <row r="218" spans="1:9" ht="15.75" customHeight="1">
      <c r="A218" s="6" t="s">
        <v>35</v>
      </c>
      <c r="B218" s="7" t="s">
        <v>87</v>
      </c>
      <c r="C218" s="7" t="s">
        <v>2118</v>
      </c>
      <c r="D218" s="4"/>
      <c r="E218" s="4"/>
      <c r="F218" s="4"/>
      <c r="G218" s="4"/>
      <c r="H218" s="4"/>
      <c r="I218" s="4"/>
    </row>
    <row r="219" spans="1:9" ht="15.75" customHeight="1">
      <c r="A219" s="6" t="s">
        <v>35</v>
      </c>
      <c r="B219" s="7" t="s">
        <v>87</v>
      </c>
      <c r="C219" s="7" t="s">
        <v>2497</v>
      </c>
      <c r="D219" s="4"/>
      <c r="E219" s="4"/>
      <c r="F219" s="4"/>
      <c r="G219" s="4"/>
      <c r="H219" s="4"/>
      <c r="I219" s="4"/>
    </row>
    <row r="220" spans="1:9" ht="15.75" customHeight="1">
      <c r="A220" s="6" t="s">
        <v>35</v>
      </c>
      <c r="B220" s="7" t="s">
        <v>87</v>
      </c>
      <c r="C220" s="7" t="s">
        <v>2498</v>
      </c>
      <c r="D220" s="4"/>
      <c r="E220" s="4"/>
      <c r="F220" s="4"/>
      <c r="G220" s="4"/>
      <c r="H220" s="4"/>
      <c r="I220" s="4"/>
    </row>
    <row r="221" spans="1:9" ht="15.75" customHeight="1">
      <c r="A221" s="6" t="s">
        <v>35</v>
      </c>
      <c r="B221" s="7" t="s">
        <v>87</v>
      </c>
      <c r="C221" s="7" t="s">
        <v>2499</v>
      </c>
      <c r="D221" s="4"/>
      <c r="E221" s="4"/>
      <c r="F221" s="4"/>
      <c r="G221" s="4"/>
      <c r="H221" s="4"/>
      <c r="I221" s="4"/>
    </row>
    <row r="222" spans="1:9" ht="15.75" customHeight="1">
      <c r="A222" s="6" t="s">
        <v>35</v>
      </c>
      <c r="B222" s="7" t="s">
        <v>87</v>
      </c>
      <c r="C222" s="7" t="s">
        <v>2500</v>
      </c>
      <c r="D222" s="4"/>
      <c r="E222" s="4"/>
      <c r="F222" s="4"/>
      <c r="G222" s="4"/>
      <c r="H222" s="4"/>
      <c r="I222" s="4"/>
    </row>
    <row r="223" spans="1:9" ht="15.75" customHeight="1">
      <c r="A223" s="6" t="s">
        <v>35</v>
      </c>
      <c r="B223" s="7" t="s">
        <v>87</v>
      </c>
      <c r="C223" s="7" t="s">
        <v>2501</v>
      </c>
      <c r="D223" s="4"/>
      <c r="E223" s="4"/>
      <c r="F223" s="4"/>
      <c r="G223" s="4"/>
      <c r="H223" s="4"/>
      <c r="I223" s="4"/>
    </row>
    <row r="224" spans="1:9" ht="15.75" customHeight="1">
      <c r="A224" s="6" t="s">
        <v>35</v>
      </c>
      <c r="B224" s="7" t="s">
        <v>87</v>
      </c>
      <c r="C224" s="7" t="s">
        <v>382</v>
      </c>
      <c r="D224" s="4"/>
      <c r="E224" s="4"/>
      <c r="F224" s="4"/>
      <c r="G224" s="4"/>
      <c r="H224" s="4"/>
      <c r="I224" s="4"/>
    </row>
    <row r="225" spans="1:9" ht="15.75" customHeight="1">
      <c r="A225" s="6" t="s">
        <v>35</v>
      </c>
      <c r="B225" s="7" t="s">
        <v>87</v>
      </c>
      <c r="C225" s="7" t="s">
        <v>2502</v>
      </c>
      <c r="D225" s="4"/>
      <c r="E225" s="4"/>
      <c r="F225" s="4"/>
      <c r="G225" s="4"/>
      <c r="H225" s="4"/>
      <c r="I225" s="4"/>
    </row>
    <row r="226" spans="1:9" ht="15.75" customHeight="1">
      <c r="A226" s="6" t="s">
        <v>35</v>
      </c>
      <c r="B226" s="7" t="s">
        <v>87</v>
      </c>
      <c r="C226" s="7" t="s">
        <v>2503</v>
      </c>
      <c r="D226" s="4"/>
      <c r="E226" s="4"/>
      <c r="F226" s="4"/>
      <c r="G226" s="4"/>
      <c r="H226" s="4"/>
      <c r="I226" s="4"/>
    </row>
    <row r="227" spans="1:9" ht="15.75" customHeight="1">
      <c r="A227" s="6" t="s">
        <v>35</v>
      </c>
      <c r="B227" s="7" t="s">
        <v>87</v>
      </c>
      <c r="C227" s="21" t="s">
        <v>388</v>
      </c>
      <c r="D227" s="21" t="s">
        <v>2504</v>
      </c>
      <c r="E227" s="4"/>
      <c r="F227" s="4"/>
      <c r="G227" s="4"/>
      <c r="H227" s="4"/>
      <c r="I227" s="4"/>
    </row>
    <row r="228" spans="1:9" ht="15.75" customHeight="1">
      <c r="A228" s="6" t="s">
        <v>35</v>
      </c>
      <c r="B228" s="7" t="s">
        <v>87</v>
      </c>
      <c r="C228" s="21" t="s">
        <v>388</v>
      </c>
      <c r="D228" s="21" t="s">
        <v>2283</v>
      </c>
      <c r="E228" s="4"/>
      <c r="F228" s="4"/>
      <c r="G228" s="4"/>
      <c r="H228" s="4"/>
      <c r="I228" s="4"/>
    </row>
    <row r="229" spans="1:9" ht="15.75" customHeight="1">
      <c r="A229" s="6" t="s">
        <v>35</v>
      </c>
      <c r="B229" s="7" t="s">
        <v>87</v>
      </c>
      <c r="C229" s="22" t="s">
        <v>2505</v>
      </c>
      <c r="D229" s="22" t="s">
        <v>2506</v>
      </c>
      <c r="E229" s="4"/>
      <c r="F229" s="4"/>
      <c r="G229" s="4"/>
      <c r="H229" s="4"/>
      <c r="I229" s="4"/>
    </row>
    <row r="230" spans="1:9" ht="15.75" customHeight="1">
      <c r="A230" s="6" t="s">
        <v>35</v>
      </c>
      <c r="B230" s="7" t="s">
        <v>87</v>
      </c>
      <c r="C230" s="22" t="s">
        <v>2505</v>
      </c>
      <c r="D230" s="22" t="s">
        <v>2283</v>
      </c>
      <c r="E230" s="4"/>
      <c r="F230" s="4"/>
      <c r="G230" s="4"/>
      <c r="H230" s="4"/>
      <c r="I230" s="4"/>
    </row>
    <row r="231" spans="1:9" ht="15.75" customHeight="1">
      <c r="A231" s="6" t="s">
        <v>35</v>
      </c>
      <c r="B231" s="7" t="s">
        <v>87</v>
      </c>
      <c r="C231" s="7" t="s">
        <v>2507</v>
      </c>
      <c r="D231" s="4"/>
      <c r="E231" s="4"/>
      <c r="F231" s="4"/>
      <c r="G231" s="4"/>
      <c r="H231" s="4"/>
      <c r="I231" s="4"/>
    </row>
    <row r="232" spans="1:9" ht="15.75" customHeight="1">
      <c r="A232" s="6" t="s">
        <v>35</v>
      </c>
      <c r="B232" s="7" t="s">
        <v>87</v>
      </c>
      <c r="C232" s="7" t="s">
        <v>2508</v>
      </c>
      <c r="D232" s="4"/>
      <c r="E232" s="4"/>
      <c r="F232" s="4"/>
      <c r="G232" s="4"/>
      <c r="H232" s="4"/>
      <c r="I232" s="4"/>
    </row>
    <row r="233" spans="1:9" ht="15.75" customHeight="1">
      <c r="A233" s="6" t="s">
        <v>35</v>
      </c>
      <c r="B233" s="7" t="s">
        <v>87</v>
      </c>
      <c r="C233" s="7" t="s">
        <v>2509</v>
      </c>
      <c r="D233" s="4"/>
      <c r="E233" s="4"/>
      <c r="F233" s="4"/>
      <c r="G233" s="4"/>
      <c r="H233" s="4"/>
      <c r="I233" s="4"/>
    </row>
    <row r="234" spans="1:9" ht="15.75" customHeight="1">
      <c r="A234" s="6" t="s">
        <v>35</v>
      </c>
      <c r="B234" s="7" t="s">
        <v>87</v>
      </c>
      <c r="C234" s="7" t="s">
        <v>2510</v>
      </c>
      <c r="D234" s="4"/>
      <c r="E234" s="4"/>
      <c r="F234" s="4"/>
      <c r="G234" s="4"/>
      <c r="H234" s="4"/>
      <c r="I234" s="4"/>
    </row>
    <row r="235" spans="1:9" ht="15.75" customHeight="1">
      <c r="A235" s="6" t="s">
        <v>35</v>
      </c>
      <c r="B235" s="7" t="s">
        <v>2511</v>
      </c>
      <c r="C235" s="7" t="s">
        <v>2512</v>
      </c>
      <c r="D235" s="4"/>
      <c r="E235" s="4"/>
      <c r="F235" s="4"/>
      <c r="G235" s="4"/>
      <c r="H235" s="4"/>
      <c r="I235" s="4"/>
    </row>
    <row r="236" spans="1:9" ht="15.75" customHeight="1">
      <c r="A236" s="6" t="s">
        <v>35</v>
      </c>
      <c r="B236" s="7" t="s">
        <v>766</v>
      </c>
      <c r="C236" s="7" t="s">
        <v>2513</v>
      </c>
      <c r="D236" s="4"/>
      <c r="E236" s="4"/>
      <c r="F236" s="4"/>
      <c r="G236" s="4"/>
      <c r="H236" s="4"/>
      <c r="I236" s="4"/>
    </row>
    <row r="237" spans="1:9" ht="15.75" customHeight="1">
      <c r="A237" s="6" t="s">
        <v>35</v>
      </c>
      <c r="B237" s="7" t="s">
        <v>143</v>
      </c>
      <c r="C237" s="7" t="s">
        <v>144</v>
      </c>
      <c r="D237" s="4"/>
      <c r="E237" s="4"/>
      <c r="F237" s="4"/>
      <c r="G237" s="4"/>
      <c r="H237" s="4"/>
      <c r="I237" s="4"/>
    </row>
    <row r="238" spans="1:9" ht="15.75" customHeight="1">
      <c r="A238" s="6" t="s">
        <v>35</v>
      </c>
      <c r="B238" s="7" t="s">
        <v>143</v>
      </c>
      <c r="C238" s="7" t="s">
        <v>2514</v>
      </c>
      <c r="D238" s="4"/>
      <c r="E238" s="4"/>
      <c r="F238" s="4"/>
      <c r="G238" s="4"/>
      <c r="H238" s="4"/>
      <c r="I238" s="4"/>
    </row>
    <row r="239" spans="1:9" ht="15.75" customHeight="1">
      <c r="A239" s="6" t="s">
        <v>35</v>
      </c>
      <c r="B239" s="7" t="s">
        <v>143</v>
      </c>
      <c r="C239" s="7" t="s">
        <v>309</v>
      </c>
      <c r="D239" s="4"/>
      <c r="E239" s="4"/>
      <c r="F239" s="4"/>
      <c r="G239" s="4"/>
      <c r="H239" s="4"/>
      <c r="I239" s="4"/>
    </row>
    <row r="240" spans="1:9" ht="15.75" customHeight="1">
      <c r="A240" s="6" t="s">
        <v>35</v>
      </c>
      <c r="B240" s="7" t="s">
        <v>2515</v>
      </c>
      <c r="C240" s="7" t="s">
        <v>2516</v>
      </c>
      <c r="D240" s="4"/>
      <c r="E240" s="4"/>
      <c r="F240" s="4"/>
      <c r="G240" s="4"/>
      <c r="H240" s="4"/>
      <c r="I240" s="4"/>
    </row>
    <row r="241" spans="1:9" ht="15.75" customHeight="1">
      <c r="A241" s="6" t="s">
        <v>35</v>
      </c>
      <c r="B241" s="7" t="s">
        <v>2515</v>
      </c>
      <c r="C241" s="7" t="s">
        <v>2517</v>
      </c>
      <c r="D241" s="4"/>
      <c r="E241" s="4"/>
      <c r="F241" s="4"/>
      <c r="G241" s="4"/>
      <c r="H241" s="4"/>
      <c r="I241" s="4"/>
    </row>
    <row r="242" spans="1:9" ht="15.75" customHeight="1">
      <c r="A242" s="6" t="s">
        <v>35</v>
      </c>
      <c r="B242" s="7" t="s">
        <v>2515</v>
      </c>
      <c r="C242" s="7" t="s">
        <v>2518</v>
      </c>
      <c r="D242" s="4"/>
      <c r="E242" s="4"/>
      <c r="F242" s="4"/>
      <c r="G242" s="4"/>
      <c r="H242" s="4"/>
      <c r="I242" s="4"/>
    </row>
    <row r="243" spans="1:9" ht="15.75" customHeight="1">
      <c r="A243" s="6" t="s">
        <v>35</v>
      </c>
      <c r="B243" s="7" t="s">
        <v>2515</v>
      </c>
      <c r="C243" s="7" t="s">
        <v>2519</v>
      </c>
      <c r="D243" s="4"/>
      <c r="E243" s="4"/>
      <c r="F243" s="4"/>
      <c r="G243" s="4"/>
      <c r="H243" s="4"/>
      <c r="I243" s="4"/>
    </row>
    <row r="244" spans="1:9" ht="15.75" customHeight="1">
      <c r="A244" s="6" t="s">
        <v>35</v>
      </c>
      <c r="B244" s="7" t="s">
        <v>2515</v>
      </c>
      <c r="C244" s="7" t="s">
        <v>2520</v>
      </c>
      <c r="D244" s="4"/>
      <c r="E244" s="4"/>
      <c r="F244" s="4"/>
      <c r="G244" s="4"/>
      <c r="H244" s="4"/>
      <c r="I244" s="4"/>
    </row>
    <row r="245" spans="1:9" ht="15.75" customHeight="1">
      <c r="A245" s="6" t="s">
        <v>35</v>
      </c>
      <c r="B245" s="7" t="s">
        <v>2515</v>
      </c>
      <c r="C245" s="7" t="s">
        <v>2521</v>
      </c>
      <c r="D245" s="4"/>
      <c r="E245" s="4"/>
      <c r="F245" s="4"/>
      <c r="G245" s="4"/>
      <c r="H245" s="4"/>
      <c r="I245" s="4"/>
    </row>
    <row r="246" spans="1:9" ht="15.75" customHeight="1">
      <c r="A246" s="6" t="s">
        <v>35</v>
      </c>
      <c r="B246" s="7" t="s">
        <v>2515</v>
      </c>
      <c r="C246" s="7" t="s">
        <v>265</v>
      </c>
      <c r="D246" s="4"/>
      <c r="E246" s="4"/>
      <c r="F246" s="4"/>
      <c r="G246" s="4"/>
      <c r="H246" s="4"/>
      <c r="I246" s="4"/>
    </row>
    <row r="247" spans="1:9" ht="15.75" customHeight="1">
      <c r="A247" s="6" t="s">
        <v>35</v>
      </c>
      <c r="B247" s="7" t="s">
        <v>2515</v>
      </c>
      <c r="C247" s="7" t="s">
        <v>2522</v>
      </c>
      <c r="D247" s="4"/>
      <c r="E247" s="4"/>
      <c r="F247" s="4"/>
      <c r="G247" s="4"/>
      <c r="H247" s="4"/>
      <c r="I247" s="4"/>
    </row>
    <row r="248" spans="1:9" ht="15.75" customHeight="1">
      <c r="A248" s="6" t="s">
        <v>35</v>
      </c>
      <c r="B248" s="7" t="s">
        <v>2515</v>
      </c>
      <c r="C248" s="7" t="s">
        <v>2523</v>
      </c>
      <c r="D248" s="4"/>
      <c r="E248" s="4"/>
      <c r="F248" s="4"/>
      <c r="G248" s="4"/>
      <c r="H248" s="4"/>
      <c r="I248" s="4"/>
    </row>
    <row r="249" spans="1:9" ht="15.75" customHeight="1">
      <c r="A249" s="6" t="s">
        <v>35</v>
      </c>
      <c r="B249" s="7" t="s">
        <v>2515</v>
      </c>
      <c r="C249" s="7" t="s">
        <v>2524</v>
      </c>
      <c r="D249" s="4"/>
      <c r="E249" s="4"/>
      <c r="F249" s="4"/>
      <c r="G249" s="4"/>
      <c r="H249" s="4"/>
      <c r="I249" s="4"/>
    </row>
    <row r="250" spans="1:9" ht="15.75" customHeight="1">
      <c r="A250" s="6" t="s">
        <v>35</v>
      </c>
      <c r="B250" s="7" t="s">
        <v>117</v>
      </c>
      <c r="C250" s="7" t="s">
        <v>2525</v>
      </c>
      <c r="D250" s="4"/>
      <c r="E250" s="4"/>
      <c r="F250" s="4"/>
      <c r="G250" s="4"/>
      <c r="H250" s="4"/>
      <c r="I250" s="4"/>
    </row>
    <row r="251" spans="1:9" ht="15.75" customHeight="1">
      <c r="A251" s="6" t="s">
        <v>35</v>
      </c>
      <c r="B251" s="7" t="s">
        <v>117</v>
      </c>
      <c r="C251" s="7" t="s">
        <v>2526</v>
      </c>
      <c r="D251" s="4"/>
      <c r="E251" s="4"/>
      <c r="F251" s="4"/>
      <c r="G251" s="4"/>
      <c r="H251" s="4"/>
      <c r="I251" s="4"/>
    </row>
    <row r="252" spans="1:9" ht="15.75" customHeight="1">
      <c r="A252" s="6" t="s">
        <v>35</v>
      </c>
      <c r="B252" s="7" t="s">
        <v>117</v>
      </c>
      <c r="C252" s="7" t="s">
        <v>2527</v>
      </c>
      <c r="D252" s="4"/>
      <c r="E252" s="4"/>
      <c r="F252" s="4"/>
      <c r="G252" s="4"/>
      <c r="H252" s="4"/>
      <c r="I252" s="4"/>
    </row>
    <row r="253" spans="1:9" ht="15.75" customHeight="1">
      <c r="A253" s="6" t="s">
        <v>35</v>
      </c>
      <c r="B253" s="7" t="s">
        <v>117</v>
      </c>
      <c r="C253" s="7" t="s">
        <v>406</v>
      </c>
      <c r="D253" s="4"/>
      <c r="E253" s="4"/>
      <c r="F253" s="4"/>
      <c r="G253" s="4"/>
      <c r="H253" s="4"/>
      <c r="I253" s="4"/>
    </row>
    <row r="254" spans="1:9" ht="15.75" customHeight="1">
      <c r="A254" s="6" t="s">
        <v>35</v>
      </c>
      <c r="B254" s="7" t="s">
        <v>117</v>
      </c>
      <c r="C254" s="7" t="s">
        <v>2528</v>
      </c>
      <c r="D254" s="4"/>
      <c r="E254" s="4"/>
      <c r="F254" s="4"/>
      <c r="G254" s="4"/>
      <c r="H254" s="4"/>
      <c r="I254" s="4"/>
    </row>
    <row r="255" spans="1:9" ht="15.75" customHeight="1">
      <c r="A255" s="6" t="s">
        <v>35</v>
      </c>
      <c r="B255" s="7" t="s">
        <v>117</v>
      </c>
      <c r="C255" s="7" t="s">
        <v>2529</v>
      </c>
      <c r="D255" s="4"/>
      <c r="E255" s="4"/>
      <c r="F255" s="4"/>
      <c r="G255" s="4"/>
      <c r="H255" s="4"/>
      <c r="I255" s="4"/>
    </row>
    <row r="256" spans="1:9" ht="15.75" customHeight="1">
      <c r="A256" s="6" t="s">
        <v>35</v>
      </c>
      <c r="B256" s="7" t="s">
        <v>117</v>
      </c>
      <c r="C256" s="7" t="s">
        <v>2530</v>
      </c>
      <c r="D256" s="4"/>
      <c r="E256" s="4"/>
      <c r="F256" s="4"/>
      <c r="G256" s="4"/>
      <c r="H256" s="4"/>
      <c r="I256" s="4"/>
    </row>
    <row r="257" spans="1:9" ht="15.75" customHeight="1">
      <c r="A257" s="6" t="s">
        <v>35</v>
      </c>
      <c r="B257" s="7" t="s">
        <v>117</v>
      </c>
      <c r="C257" s="7" t="s">
        <v>2531</v>
      </c>
      <c r="D257" s="4"/>
      <c r="E257" s="4"/>
      <c r="F257" s="4"/>
      <c r="G257" s="4"/>
      <c r="H257" s="4"/>
      <c r="I257" s="4"/>
    </row>
    <row r="258" spans="1:9" ht="15.75" customHeight="1">
      <c r="A258" s="6" t="s">
        <v>35</v>
      </c>
      <c r="B258" s="7" t="s">
        <v>117</v>
      </c>
      <c r="C258" s="7" t="s">
        <v>2532</v>
      </c>
      <c r="D258" s="4"/>
      <c r="E258" s="4"/>
      <c r="F258" s="4"/>
      <c r="G258" s="4"/>
      <c r="H258" s="4"/>
      <c r="I258" s="4"/>
    </row>
    <row r="259" spans="1:9" ht="15.75" customHeight="1">
      <c r="A259" s="6" t="s">
        <v>35</v>
      </c>
      <c r="B259" s="7" t="s">
        <v>117</v>
      </c>
      <c r="C259" s="7" t="s">
        <v>2533</v>
      </c>
      <c r="D259" s="4"/>
      <c r="E259" s="4"/>
      <c r="F259" s="4"/>
      <c r="G259" s="4"/>
      <c r="H259" s="4"/>
      <c r="I259" s="4"/>
    </row>
    <row r="260" spans="1:9" ht="15.75" customHeight="1">
      <c r="A260" s="6" t="s">
        <v>35</v>
      </c>
      <c r="B260" s="7" t="s">
        <v>117</v>
      </c>
      <c r="C260" s="7" t="s">
        <v>2534</v>
      </c>
      <c r="D260" s="4"/>
      <c r="E260" s="4"/>
      <c r="F260" s="4"/>
      <c r="G260" s="4"/>
      <c r="H260" s="4"/>
      <c r="I260" s="4"/>
    </row>
    <row r="261" spans="1:9" ht="15.75" customHeight="1">
      <c r="A261" s="6" t="s">
        <v>35</v>
      </c>
      <c r="B261" s="7" t="s">
        <v>117</v>
      </c>
      <c r="C261" s="7" t="s">
        <v>2535</v>
      </c>
      <c r="D261" s="4"/>
      <c r="E261" s="4"/>
      <c r="F261" s="4"/>
      <c r="G261" s="4"/>
      <c r="H261" s="4"/>
      <c r="I261" s="4"/>
    </row>
    <row r="262" spans="1:9" ht="15.75" customHeight="1">
      <c r="A262" s="6" t="s">
        <v>35</v>
      </c>
      <c r="B262" s="7" t="s">
        <v>117</v>
      </c>
      <c r="C262" s="7" t="s">
        <v>2536</v>
      </c>
      <c r="D262" s="4"/>
      <c r="E262" s="4"/>
      <c r="F262" s="4"/>
      <c r="G262" s="4"/>
      <c r="H262" s="4"/>
      <c r="I262" s="4"/>
    </row>
    <row r="263" spans="1:9" ht="15.75" customHeight="1">
      <c r="A263" s="6" t="s">
        <v>35</v>
      </c>
      <c r="B263" s="7" t="s">
        <v>117</v>
      </c>
      <c r="C263" s="7" t="s">
        <v>2537</v>
      </c>
      <c r="D263" s="4"/>
      <c r="E263" s="4"/>
      <c r="F263" s="4"/>
      <c r="G263" s="4"/>
      <c r="H263" s="4"/>
      <c r="I263" s="4"/>
    </row>
    <row r="264" spans="1:9" ht="15.75" customHeight="1">
      <c r="A264" s="6" t="s">
        <v>35</v>
      </c>
      <c r="B264" s="7" t="s">
        <v>117</v>
      </c>
      <c r="C264" s="7" t="s">
        <v>2538</v>
      </c>
      <c r="D264" s="4"/>
      <c r="E264" s="4"/>
      <c r="F264" s="4"/>
      <c r="G264" s="4"/>
      <c r="H264" s="4"/>
      <c r="I264" s="4"/>
    </row>
    <row r="265" spans="1:9" ht="15.75" customHeight="1">
      <c r="A265" s="6" t="s">
        <v>35</v>
      </c>
      <c r="B265" s="7" t="s">
        <v>117</v>
      </c>
      <c r="C265" s="7" t="s">
        <v>2539</v>
      </c>
      <c r="D265" s="4"/>
      <c r="E265" s="4"/>
      <c r="F265" s="4"/>
      <c r="G265" s="4"/>
      <c r="H265" s="4"/>
      <c r="I265" s="4"/>
    </row>
    <row r="266" spans="1:9" ht="15.75" customHeight="1">
      <c r="A266" s="6" t="s">
        <v>35</v>
      </c>
      <c r="B266" s="7" t="s">
        <v>117</v>
      </c>
      <c r="C266" s="7" t="s">
        <v>2540</v>
      </c>
      <c r="D266" s="4"/>
      <c r="E266" s="4"/>
      <c r="F266" s="4"/>
      <c r="G266" s="4"/>
      <c r="H266" s="4"/>
      <c r="I266" s="4"/>
    </row>
    <row r="267" spans="1:9" ht="15.75" customHeight="1">
      <c r="A267" s="6" t="s">
        <v>35</v>
      </c>
      <c r="B267" s="7" t="s">
        <v>117</v>
      </c>
      <c r="C267" s="7" t="s">
        <v>2541</v>
      </c>
      <c r="D267" s="4"/>
      <c r="E267" s="4"/>
      <c r="F267" s="4"/>
      <c r="G267" s="4"/>
      <c r="H267" s="4"/>
      <c r="I267" s="4"/>
    </row>
    <row r="268" spans="1:9" ht="15.75" customHeight="1">
      <c r="A268" s="6" t="s">
        <v>35</v>
      </c>
      <c r="B268" s="7" t="s">
        <v>117</v>
      </c>
      <c r="C268" s="7" t="s">
        <v>689</v>
      </c>
      <c r="D268" s="4"/>
      <c r="E268" s="4"/>
      <c r="F268" s="4"/>
      <c r="G268" s="4"/>
      <c r="H268" s="4"/>
      <c r="I268" s="4"/>
    </row>
    <row r="269" spans="1:9" ht="15.75" customHeight="1">
      <c r="A269" s="6" t="s">
        <v>35</v>
      </c>
      <c r="B269" s="7" t="s">
        <v>117</v>
      </c>
      <c r="C269" s="7" t="s">
        <v>2542</v>
      </c>
      <c r="D269" s="4"/>
      <c r="E269" s="4"/>
      <c r="F269" s="4"/>
      <c r="G269" s="4"/>
      <c r="H269" s="4"/>
      <c r="I269" s="4"/>
    </row>
    <row r="270" spans="1:9" ht="15.75" customHeight="1">
      <c r="A270" s="6" t="s">
        <v>35</v>
      </c>
      <c r="B270" s="7" t="s">
        <v>117</v>
      </c>
      <c r="C270" s="7" t="s">
        <v>118</v>
      </c>
      <c r="D270" s="4"/>
      <c r="E270" s="4"/>
      <c r="F270" s="4"/>
      <c r="G270" s="4"/>
      <c r="H270" s="4"/>
      <c r="I270" s="4"/>
    </row>
    <row r="271" spans="1:9" ht="15.75" customHeight="1">
      <c r="A271" s="6" t="s">
        <v>35</v>
      </c>
      <c r="B271" s="7" t="s">
        <v>117</v>
      </c>
      <c r="C271" s="7" t="s">
        <v>200</v>
      </c>
      <c r="D271" s="4"/>
      <c r="E271" s="4"/>
      <c r="F271" s="4"/>
      <c r="G271" s="4"/>
      <c r="H271" s="4"/>
      <c r="I271" s="4"/>
    </row>
    <row r="272" spans="1:9" ht="15.75" customHeight="1">
      <c r="A272" s="6" t="s">
        <v>35</v>
      </c>
      <c r="B272" s="7" t="s">
        <v>117</v>
      </c>
      <c r="C272" s="7" t="s">
        <v>1497</v>
      </c>
      <c r="D272" s="4"/>
      <c r="E272" s="4"/>
      <c r="F272" s="4"/>
      <c r="G272" s="4"/>
      <c r="H272" s="4"/>
      <c r="I272" s="4"/>
    </row>
    <row r="273" spans="1:9" ht="15.75" customHeight="1">
      <c r="A273" s="6" t="s">
        <v>35</v>
      </c>
      <c r="B273" s="7" t="s">
        <v>117</v>
      </c>
      <c r="C273" s="7" t="s">
        <v>2543</v>
      </c>
      <c r="D273" s="4"/>
      <c r="E273" s="4"/>
      <c r="F273" s="4"/>
      <c r="G273" s="4"/>
      <c r="H273" s="4"/>
      <c r="I273" s="4"/>
    </row>
    <row r="274" spans="1:9" ht="15.75" customHeight="1">
      <c r="A274" s="6" t="s">
        <v>35</v>
      </c>
      <c r="B274" s="7" t="s">
        <v>117</v>
      </c>
      <c r="C274" s="7" t="s">
        <v>2544</v>
      </c>
      <c r="D274" s="4"/>
      <c r="E274" s="4"/>
      <c r="F274" s="4"/>
      <c r="G274" s="4"/>
      <c r="H274" s="4"/>
      <c r="I274" s="4"/>
    </row>
    <row r="275" spans="1:9" ht="15.75" customHeight="1">
      <c r="A275" s="6" t="s">
        <v>35</v>
      </c>
      <c r="B275" s="7" t="s">
        <v>117</v>
      </c>
      <c r="C275" s="7" t="s">
        <v>2545</v>
      </c>
      <c r="D275" s="4"/>
      <c r="E275" s="4"/>
      <c r="F275" s="4"/>
      <c r="G275" s="4"/>
      <c r="H275" s="4"/>
      <c r="I275" s="4"/>
    </row>
    <row r="276" spans="1:9" ht="15.75" customHeight="1">
      <c r="A276" s="6" t="s">
        <v>35</v>
      </c>
      <c r="B276" s="7" t="s">
        <v>117</v>
      </c>
      <c r="C276" s="7" t="s">
        <v>1103</v>
      </c>
      <c r="D276" s="4"/>
      <c r="E276" s="4"/>
      <c r="F276" s="4"/>
      <c r="G276" s="4"/>
      <c r="H276" s="4"/>
      <c r="I276" s="4"/>
    </row>
    <row r="277" spans="1:9" ht="15.75" customHeight="1">
      <c r="A277" s="6" t="s">
        <v>35</v>
      </c>
      <c r="B277" s="7" t="s">
        <v>2222</v>
      </c>
      <c r="C277" s="7" t="s">
        <v>870</v>
      </c>
      <c r="D277" s="4"/>
      <c r="E277" s="4"/>
      <c r="F277" s="4"/>
      <c r="G277" s="4"/>
      <c r="H277" s="4"/>
      <c r="I277" s="4"/>
    </row>
    <row r="278" spans="1:9" ht="15.75" customHeight="1">
      <c r="A278" s="6" t="s">
        <v>35</v>
      </c>
      <c r="B278" s="7" t="s">
        <v>2222</v>
      </c>
      <c r="C278" s="7" t="s">
        <v>2546</v>
      </c>
      <c r="D278" s="4"/>
      <c r="E278" s="4"/>
      <c r="F278" s="4"/>
      <c r="G278" s="4"/>
      <c r="H278" s="4"/>
      <c r="I278" s="4"/>
    </row>
    <row r="279" spans="1:9" ht="15.75" customHeight="1">
      <c r="A279" s="6" t="s">
        <v>35</v>
      </c>
      <c r="B279" s="7" t="s">
        <v>2222</v>
      </c>
      <c r="C279" s="7" t="s">
        <v>2547</v>
      </c>
      <c r="D279" s="4"/>
      <c r="E279" s="4"/>
      <c r="F279" s="4"/>
      <c r="G279" s="4"/>
      <c r="H279" s="4"/>
      <c r="I279" s="4"/>
    </row>
    <row r="280" spans="1:9" ht="15.75" customHeight="1">
      <c r="A280" s="6" t="s">
        <v>35</v>
      </c>
      <c r="B280" s="7" t="s">
        <v>2222</v>
      </c>
      <c r="C280" s="7" t="s">
        <v>831</v>
      </c>
      <c r="D280" s="4"/>
      <c r="E280" s="4"/>
      <c r="F280" s="4"/>
      <c r="G280" s="4"/>
      <c r="H280" s="4"/>
      <c r="I280" s="4"/>
    </row>
    <row r="281" spans="1:9" ht="15.75" customHeight="1">
      <c r="A281" s="6" t="s">
        <v>35</v>
      </c>
      <c r="B281" s="7" t="s">
        <v>2222</v>
      </c>
      <c r="C281" s="7" t="s">
        <v>2548</v>
      </c>
      <c r="D281" s="4"/>
      <c r="E281" s="4"/>
      <c r="F281" s="4"/>
      <c r="G281" s="4"/>
      <c r="H281" s="4"/>
      <c r="I281" s="4"/>
    </row>
    <row r="282" spans="1:9" ht="15.75" customHeight="1">
      <c r="A282" s="6" t="s">
        <v>35</v>
      </c>
      <c r="B282" s="7" t="s">
        <v>2222</v>
      </c>
      <c r="C282" s="7" t="s">
        <v>2549</v>
      </c>
      <c r="D282" s="4"/>
      <c r="E282" s="4"/>
      <c r="F282" s="4"/>
      <c r="G282" s="4"/>
      <c r="H282" s="4"/>
      <c r="I282" s="4"/>
    </row>
    <row r="283" spans="1:9" ht="15.75" customHeight="1">
      <c r="A283" s="6" t="s">
        <v>35</v>
      </c>
      <c r="B283" s="7" t="s">
        <v>2222</v>
      </c>
      <c r="C283" s="7" t="s">
        <v>2550</v>
      </c>
      <c r="D283" s="4"/>
      <c r="E283" s="4"/>
      <c r="F283" s="4"/>
      <c r="G283" s="4"/>
      <c r="H283" s="4"/>
      <c r="I283" s="4"/>
    </row>
    <row r="284" spans="1:9" ht="15.75" customHeight="1">
      <c r="A284" s="6" t="s">
        <v>35</v>
      </c>
      <c r="B284" s="7" t="s">
        <v>2222</v>
      </c>
      <c r="C284" s="7" t="s">
        <v>2551</v>
      </c>
      <c r="D284" s="4"/>
      <c r="E284" s="4"/>
      <c r="F284" s="4"/>
      <c r="G284" s="4"/>
      <c r="H284" s="4"/>
      <c r="I284" s="4"/>
    </row>
    <row r="285" spans="1:9" ht="15.75" customHeight="1">
      <c r="A285" s="6" t="s">
        <v>35</v>
      </c>
      <c r="B285" s="7" t="s">
        <v>2222</v>
      </c>
      <c r="C285" s="7" t="s">
        <v>2552</v>
      </c>
      <c r="D285" s="4"/>
      <c r="E285" s="4"/>
      <c r="F285" s="4"/>
      <c r="G285" s="4"/>
      <c r="H285" s="4"/>
      <c r="I285" s="4"/>
    </row>
    <row r="286" spans="1:9" ht="15.75" customHeight="1">
      <c r="A286" s="6" t="s">
        <v>35</v>
      </c>
      <c r="B286" s="7" t="s">
        <v>2222</v>
      </c>
      <c r="C286" s="7" t="s">
        <v>2553</v>
      </c>
      <c r="D286" s="4"/>
      <c r="E286" s="4"/>
      <c r="F286" s="4"/>
      <c r="G286" s="4"/>
      <c r="H286" s="4"/>
      <c r="I286" s="4"/>
    </row>
    <row r="287" spans="1:9" ht="15.75" customHeight="1">
      <c r="A287" s="6" t="s">
        <v>35</v>
      </c>
      <c r="B287" s="7" t="s">
        <v>2222</v>
      </c>
      <c r="C287" s="7" t="s">
        <v>2554</v>
      </c>
      <c r="D287" s="4"/>
      <c r="E287" s="4"/>
      <c r="F287" s="4"/>
      <c r="G287" s="4"/>
      <c r="H287" s="4"/>
      <c r="I287" s="4"/>
    </row>
    <row r="288" spans="1:9" ht="15.75" customHeight="1">
      <c r="A288" s="6" t="s">
        <v>35</v>
      </c>
      <c r="B288" s="7" t="s">
        <v>2222</v>
      </c>
      <c r="C288" s="7" t="s">
        <v>2555</v>
      </c>
      <c r="D288" s="4"/>
      <c r="E288" s="4"/>
      <c r="F288" s="4"/>
      <c r="G288" s="4"/>
      <c r="H288" s="4"/>
      <c r="I288" s="4"/>
    </row>
    <row r="289" spans="1:9" ht="15.75" customHeight="1">
      <c r="A289" s="6" t="s">
        <v>35</v>
      </c>
      <c r="B289" s="7" t="s">
        <v>2222</v>
      </c>
      <c r="C289" s="7" t="s">
        <v>156</v>
      </c>
      <c r="D289" s="4"/>
      <c r="E289" s="4"/>
      <c r="F289" s="4"/>
      <c r="G289" s="4"/>
      <c r="H289" s="4"/>
      <c r="I289" s="4"/>
    </row>
    <row r="290" spans="1:9" ht="15.75" customHeight="1">
      <c r="A290" s="6" t="s">
        <v>35</v>
      </c>
      <c r="B290" s="7" t="s">
        <v>2222</v>
      </c>
      <c r="C290" s="7" t="s">
        <v>2102</v>
      </c>
      <c r="D290" s="4"/>
      <c r="E290" s="4"/>
      <c r="F290" s="4"/>
      <c r="G290" s="4"/>
      <c r="H290" s="4"/>
      <c r="I290" s="4"/>
    </row>
    <row r="291" spans="1:9" ht="15.75" customHeight="1">
      <c r="A291" s="6" t="s">
        <v>35</v>
      </c>
      <c r="B291" s="7" t="s">
        <v>2222</v>
      </c>
      <c r="C291" s="7" t="s">
        <v>2556</v>
      </c>
      <c r="D291" s="4"/>
      <c r="E291" s="4"/>
      <c r="F291" s="4"/>
      <c r="G291" s="4"/>
      <c r="H291" s="4"/>
      <c r="I291" s="4"/>
    </row>
    <row r="292" spans="1:9" ht="15.75" customHeight="1">
      <c r="A292" s="6" t="s">
        <v>35</v>
      </c>
      <c r="B292" s="7" t="s">
        <v>2222</v>
      </c>
      <c r="C292" s="7" t="s">
        <v>1387</v>
      </c>
      <c r="D292" s="4"/>
      <c r="E292" s="4"/>
      <c r="F292" s="4"/>
      <c r="G292" s="4"/>
      <c r="H292" s="4"/>
      <c r="I292" s="4"/>
    </row>
    <row r="293" spans="1:9" ht="15.75" customHeight="1">
      <c r="A293" s="6" t="s">
        <v>35</v>
      </c>
      <c r="B293" s="7" t="s">
        <v>2222</v>
      </c>
      <c r="C293" s="7" t="s">
        <v>2557</v>
      </c>
      <c r="D293" s="4"/>
      <c r="E293" s="4"/>
      <c r="F293" s="4"/>
      <c r="G293" s="4"/>
      <c r="H293" s="4"/>
      <c r="I293" s="4"/>
    </row>
    <row r="294" spans="1:9" ht="15.75" customHeight="1">
      <c r="A294" s="6" t="s">
        <v>35</v>
      </c>
      <c r="B294" s="7" t="s">
        <v>2222</v>
      </c>
      <c r="C294" s="7" t="s">
        <v>2558</v>
      </c>
      <c r="D294" s="4"/>
      <c r="E294" s="4"/>
      <c r="F294" s="4"/>
      <c r="G294" s="4"/>
      <c r="H294" s="4"/>
      <c r="I294" s="4"/>
    </row>
    <row r="295" spans="1:9" ht="15.75" customHeight="1">
      <c r="A295" s="6" t="s">
        <v>35</v>
      </c>
      <c r="B295" s="7" t="s">
        <v>2222</v>
      </c>
      <c r="C295" s="7" t="s">
        <v>2559</v>
      </c>
      <c r="D295" s="4"/>
      <c r="E295" s="4"/>
      <c r="F295" s="4"/>
      <c r="G295" s="4"/>
      <c r="H295" s="4"/>
      <c r="I295" s="4"/>
    </row>
    <row r="296" spans="1:9" ht="15.75" customHeight="1">
      <c r="A296" s="6" t="s">
        <v>35</v>
      </c>
      <c r="B296" s="7" t="s">
        <v>2222</v>
      </c>
      <c r="C296" s="7" t="s">
        <v>2560</v>
      </c>
      <c r="D296" s="4"/>
      <c r="E296" s="4"/>
      <c r="F296" s="4"/>
      <c r="G296" s="4"/>
      <c r="H296" s="4"/>
      <c r="I296" s="4"/>
    </row>
    <row r="297" spans="1:9" ht="15.75" customHeight="1">
      <c r="A297" s="6" t="s">
        <v>35</v>
      </c>
      <c r="B297" s="7" t="s">
        <v>2222</v>
      </c>
      <c r="C297" s="7" t="s">
        <v>2561</v>
      </c>
      <c r="D297" s="4"/>
      <c r="E297" s="4"/>
      <c r="F297" s="4"/>
      <c r="G297" s="4"/>
      <c r="H297" s="4"/>
      <c r="I297" s="4"/>
    </row>
    <row r="298" spans="1:9" ht="15.75" customHeight="1">
      <c r="A298" s="6" t="s">
        <v>35</v>
      </c>
      <c r="B298" s="7" t="s">
        <v>2222</v>
      </c>
      <c r="C298" s="7" t="s">
        <v>2562</v>
      </c>
      <c r="D298" s="4"/>
      <c r="E298" s="4"/>
      <c r="F298" s="4"/>
      <c r="G298" s="4"/>
      <c r="H298" s="4"/>
      <c r="I298" s="4"/>
    </row>
    <row r="299" spans="1:9" ht="15.75" customHeight="1">
      <c r="A299" s="6" t="s">
        <v>35</v>
      </c>
      <c r="B299" s="7" t="s">
        <v>2222</v>
      </c>
      <c r="C299" s="7" t="s">
        <v>2563</v>
      </c>
      <c r="D299" s="4"/>
      <c r="E299" s="4"/>
      <c r="F299" s="4"/>
      <c r="G299" s="4"/>
      <c r="H299" s="4"/>
      <c r="I299" s="4"/>
    </row>
    <row r="300" spans="1:9" ht="15.75" customHeight="1">
      <c r="A300" s="6" t="s">
        <v>35</v>
      </c>
      <c r="B300" s="7" t="s">
        <v>2222</v>
      </c>
      <c r="C300" s="7" t="s">
        <v>871</v>
      </c>
      <c r="D300" s="4"/>
      <c r="E300" s="4"/>
      <c r="F300" s="4"/>
      <c r="G300" s="4"/>
      <c r="H300" s="4"/>
      <c r="I300" s="4"/>
    </row>
    <row r="301" spans="1:9" ht="15.75" customHeight="1">
      <c r="A301" s="6" t="s">
        <v>35</v>
      </c>
      <c r="B301" s="7" t="s">
        <v>2222</v>
      </c>
      <c r="C301" s="7" t="s">
        <v>2564</v>
      </c>
      <c r="D301" s="4"/>
      <c r="E301" s="4"/>
      <c r="F301" s="4"/>
      <c r="G301" s="4"/>
      <c r="H301" s="4"/>
      <c r="I301" s="4"/>
    </row>
    <row r="302" spans="1:9" ht="15.75" customHeight="1">
      <c r="A302" s="6" t="s">
        <v>35</v>
      </c>
      <c r="B302" s="7" t="s">
        <v>2222</v>
      </c>
      <c r="C302" s="7" t="s">
        <v>2565</v>
      </c>
      <c r="D302" s="4"/>
      <c r="E302" s="4"/>
      <c r="F302" s="4"/>
      <c r="G302" s="4"/>
      <c r="H302" s="4"/>
      <c r="I302" s="4"/>
    </row>
    <row r="303" spans="1:9" ht="15.75" customHeight="1">
      <c r="A303" s="6" t="s">
        <v>35</v>
      </c>
      <c r="B303" s="7" t="s">
        <v>2566</v>
      </c>
      <c r="C303" s="7" t="s">
        <v>2567</v>
      </c>
      <c r="D303" s="4"/>
      <c r="E303" s="4"/>
      <c r="F303" s="4"/>
      <c r="G303" s="4"/>
      <c r="H303" s="4"/>
      <c r="I303" s="4"/>
    </row>
    <row r="304" spans="1:9" ht="15.75" customHeight="1">
      <c r="A304" s="6" t="s">
        <v>35</v>
      </c>
      <c r="B304" s="7" t="s">
        <v>2566</v>
      </c>
      <c r="C304" s="7" t="s">
        <v>2568</v>
      </c>
      <c r="D304" s="4"/>
      <c r="E304" s="4"/>
      <c r="F304" s="4"/>
      <c r="G304" s="4"/>
      <c r="H304" s="4"/>
      <c r="I304" s="4"/>
    </row>
    <row r="305" spans="1:9" ht="15.75" customHeight="1">
      <c r="A305" s="6" t="s">
        <v>35</v>
      </c>
      <c r="B305" s="7" t="s">
        <v>2566</v>
      </c>
      <c r="C305" s="7" t="s">
        <v>2569</v>
      </c>
      <c r="D305" s="4"/>
      <c r="E305" s="4"/>
      <c r="F305" s="4"/>
      <c r="G305" s="4"/>
      <c r="H305" s="4"/>
      <c r="I305" s="4"/>
    </row>
    <row r="306" spans="1:9" ht="15.75" customHeight="1">
      <c r="A306" s="6" t="s">
        <v>35</v>
      </c>
      <c r="B306" s="7" t="s">
        <v>2566</v>
      </c>
      <c r="C306" s="7" t="s">
        <v>2570</v>
      </c>
      <c r="D306" s="4"/>
      <c r="E306" s="4"/>
      <c r="F306" s="4"/>
      <c r="G306" s="4"/>
      <c r="H306" s="4"/>
      <c r="I306" s="4"/>
    </row>
    <row r="307" spans="1:9" ht="15.75" customHeight="1">
      <c r="A307" s="6" t="s">
        <v>35</v>
      </c>
      <c r="B307" s="7" t="s">
        <v>2566</v>
      </c>
      <c r="C307" s="7" t="s">
        <v>2571</v>
      </c>
      <c r="D307" s="4"/>
      <c r="E307" s="4"/>
      <c r="F307" s="4"/>
      <c r="G307" s="4"/>
      <c r="H307" s="4"/>
      <c r="I307" s="4"/>
    </row>
    <row r="308" spans="1:9" ht="15.75" customHeight="1">
      <c r="A308" s="6" t="s">
        <v>35</v>
      </c>
      <c r="B308" s="7" t="s">
        <v>2566</v>
      </c>
      <c r="C308" s="7" t="s">
        <v>2572</v>
      </c>
      <c r="D308" s="4"/>
      <c r="E308" s="4"/>
      <c r="F308" s="4"/>
      <c r="G308" s="4"/>
      <c r="H308" s="4"/>
      <c r="I308" s="4"/>
    </row>
    <row r="309" spans="1:9" ht="15.75" customHeight="1">
      <c r="A309" s="6" t="s">
        <v>35</v>
      </c>
      <c r="B309" s="7" t="s">
        <v>922</v>
      </c>
      <c r="C309" s="7" t="s">
        <v>2573</v>
      </c>
      <c r="D309" s="4"/>
      <c r="E309" s="4"/>
      <c r="F309" s="4"/>
      <c r="G309" s="4"/>
      <c r="H309" s="4"/>
      <c r="I309" s="4"/>
    </row>
    <row r="310" spans="1:9" ht="15.75" customHeight="1">
      <c r="A310" s="6" t="s">
        <v>35</v>
      </c>
      <c r="B310" s="7" t="s">
        <v>922</v>
      </c>
      <c r="C310" s="7" t="s">
        <v>2574</v>
      </c>
      <c r="D310" s="4"/>
      <c r="E310" s="4"/>
      <c r="F310" s="4"/>
      <c r="G310" s="4"/>
      <c r="H310" s="4"/>
      <c r="I310" s="4"/>
    </row>
    <row r="311" spans="1:9" ht="15.75" customHeight="1">
      <c r="A311" s="6" t="s">
        <v>35</v>
      </c>
      <c r="B311" s="7" t="s">
        <v>922</v>
      </c>
      <c r="C311" s="7" t="s">
        <v>2575</v>
      </c>
      <c r="D311" s="4"/>
      <c r="E311" s="4"/>
      <c r="F311" s="4"/>
      <c r="G311" s="4"/>
      <c r="H311" s="4"/>
      <c r="I311" s="4"/>
    </row>
    <row r="312" spans="1:9" ht="15.75" customHeight="1">
      <c r="A312" s="6" t="s">
        <v>35</v>
      </c>
      <c r="B312" s="7" t="s">
        <v>922</v>
      </c>
      <c r="C312" s="7" t="s">
        <v>2576</v>
      </c>
      <c r="D312" s="4"/>
      <c r="E312" s="4"/>
      <c r="F312" s="4"/>
      <c r="G312" s="4"/>
      <c r="H312" s="4"/>
      <c r="I312" s="4"/>
    </row>
    <row r="313" spans="1:9" ht="15.75" customHeight="1">
      <c r="A313" s="6" t="s">
        <v>35</v>
      </c>
      <c r="B313" s="7" t="s">
        <v>922</v>
      </c>
      <c r="C313" s="7" t="s">
        <v>2577</v>
      </c>
      <c r="D313" s="4"/>
      <c r="E313" s="4"/>
      <c r="F313" s="4"/>
      <c r="G313" s="4"/>
      <c r="H313" s="4"/>
      <c r="I313" s="4"/>
    </row>
    <row r="314" spans="1:9" ht="15.75" customHeight="1">
      <c r="A314" s="6" t="s">
        <v>35</v>
      </c>
      <c r="B314" s="7" t="s">
        <v>922</v>
      </c>
      <c r="C314" s="7" t="s">
        <v>925</v>
      </c>
      <c r="D314" s="4"/>
      <c r="E314" s="4"/>
      <c r="F314" s="4"/>
      <c r="G314" s="4"/>
      <c r="H314" s="4"/>
      <c r="I314" s="4"/>
    </row>
    <row r="315" spans="1:9" ht="15.75" customHeight="1">
      <c r="A315" s="6" t="s">
        <v>35</v>
      </c>
      <c r="B315" s="7" t="s">
        <v>922</v>
      </c>
      <c r="C315" s="7" t="s">
        <v>923</v>
      </c>
      <c r="D315" s="4"/>
      <c r="E315" s="4"/>
      <c r="F315" s="4"/>
      <c r="G315" s="4"/>
      <c r="H315" s="4"/>
      <c r="I315" s="4"/>
    </row>
    <row r="316" spans="1:9" ht="15.75" customHeight="1">
      <c r="A316" s="6" t="s">
        <v>35</v>
      </c>
      <c r="B316" s="7" t="s">
        <v>84</v>
      </c>
      <c r="C316" s="7" t="s">
        <v>2578</v>
      </c>
      <c r="D316" s="4"/>
      <c r="E316" s="4"/>
      <c r="F316" s="4"/>
      <c r="G316" s="4"/>
      <c r="H316" s="4"/>
      <c r="I316" s="4"/>
    </row>
    <row r="317" spans="1:9" ht="15.75" customHeight="1">
      <c r="A317" s="6" t="s">
        <v>35</v>
      </c>
      <c r="B317" s="7" t="s">
        <v>84</v>
      </c>
      <c r="C317" s="7" t="s">
        <v>2579</v>
      </c>
      <c r="D317" s="4"/>
      <c r="E317" s="4"/>
      <c r="F317" s="4"/>
      <c r="G317" s="4"/>
      <c r="H317" s="4"/>
      <c r="I317" s="4"/>
    </row>
    <row r="318" spans="1:9" ht="15.75" customHeight="1">
      <c r="A318" s="6" t="s">
        <v>35</v>
      </c>
      <c r="B318" s="7" t="s">
        <v>84</v>
      </c>
      <c r="C318" s="7" t="s">
        <v>2580</v>
      </c>
      <c r="D318" s="4"/>
      <c r="E318" s="4"/>
      <c r="F318" s="4"/>
      <c r="G318" s="4"/>
      <c r="H318" s="4"/>
      <c r="I318" s="4"/>
    </row>
    <row r="319" spans="1:9" ht="15.75" customHeight="1">
      <c r="A319" s="6" t="s">
        <v>35</v>
      </c>
      <c r="B319" s="7" t="s">
        <v>84</v>
      </c>
      <c r="C319" s="7" t="s">
        <v>1209</v>
      </c>
      <c r="D319" s="4"/>
      <c r="E319" s="4"/>
      <c r="F319" s="4"/>
      <c r="G319" s="4"/>
      <c r="H319" s="4"/>
      <c r="I319" s="4"/>
    </row>
    <row r="320" spans="1:9" ht="15.75" customHeight="1">
      <c r="A320" s="6" t="s">
        <v>35</v>
      </c>
      <c r="B320" s="7" t="s">
        <v>84</v>
      </c>
      <c r="C320" s="7" t="s">
        <v>2581</v>
      </c>
      <c r="D320" s="4"/>
      <c r="E320" s="4"/>
      <c r="F320" s="4"/>
      <c r="G320" s="4"/>
      <c r="H320" s="4"/>
      <c r="I320" s="4"/>
    </row>
    <row r="321" spans="1:9" ht="15.75" customHeight="1">
      <c r="A321" s="6" t="s">
        <v>35</v>
      </c>
      <c r="B321" s="7" t="s">
        <v>84</v>
      </c>
      <c r="C321" s="7" t="s">
        <v>1211</v>
      </c>
      <c r="D321" s="4"/>
      <c r="E321" s="4"/>
      <c r="F321" s="4"/>
      <c r="G321" s="4"/>
      <c r="H321" s="4"/>
      <c r="I321" s="4"/>
    </row>
    <row r="322" spans="1:9" ht="15.75" customHeight="1">
      <c r="A322" s="6" t="s">
        <v>35</v>
      </c>
      <c r="B322" s="7" t="s">
        <v>84</v>
      </c>
      <c r="C322" s="7" t="s">
        <v>2582</v>
      </c>
      <c r="D322" s="4"/>
      <c r="E322" s="4"/>
      <c r="F322" s="4"/>
      <c r="G322" s="4"/>
      <c r="H322" s="4"/>
      <c r="I322" s="4"/>
    </row>
    <row r="323" spans="1:9" ht="15.75" customHeight="1">
      <c r="A323" s="6" t="s">
        <v>35</v>
      </c>
      <c r="B323" s="7" t="s">
        <v>84</v>
      </c>
      <c r="C323" s="7" t="s">
        <v>2583</v>
      </c>
      <c r="D323" s="4"/>
      <c r="E323" s="4"/>
      <c r="F323" s="4"/>
      <c r="G323" s="4"/>
      <c r="H323" s="4"/>
      <c r="I323" s="4"/>
    </row>
    <row r="324" spans="1:9" ht="15.75" customHeight="1">
      <c r="A324" s="6" t="s">
        <v>35</v>
      </c>
      <c r="B324" s="7" t="s">
        <v>84</v>
      </c>
      <c r="C324" s="7" t="s">
        <v>2584</v>
      </c>
      <c r="D324" s="4"/>
      <c r="E324" s="4"/>
      <c r="F324" s="4"/>
      <c r="G324" s="4"/>
      <c r="H324" s="4"/>
      <c r="I324" s="4"/>
    </row>
    <row r="325" spans="1:9" ht="15.75" customHeight="1">
      <c r="A325" s="6" t="s">
        <v>35</v>
      </c>
      <c r="B325" s="7" t="s">
        <v>84</v>
      </c>
      <c r="C325" s="7" t="s">
        <v>2585</v>
      </c>
      <c r="D325" s="4"/>
      <c r="E325" s="4"/>
      <c r="F325" s="4"/>
      <c r="G325" s="4"/>
      <c r="H325" s="4"/>
      <c r="I325" s="4"/>
    </row>
    <row r="326" spans="1:9" ht="15.75" customHeight="1">
      <c r="A326" s="6" t="s">
        <v>35</v>
      </c>
      <c r="B326" s="7" t="s">
        <v>84</v>
      </c>
      <c r="C326" s="7" t="s">
        <v>1778</v>
      </c>
      <c r="D326" s="4"/>
      <c r="E326" s="4"/>
      <c r="F326" s="4"/>
      <c r="G326" s="4"/>
      <c r="H326" s="4"/>
      <c r="I326" s="4"/>
    </row>
    <row r="327" spans="1:9" ht="15.75" customHeight="1">
      <c r="A327" s="6" t="s">
        <v>35</v>
      </c>
      <c r="B327" s="7" t="s">
        <v>84</v>
      </c>
      <c r="C327" s="7" t="s">
        <v>2586</v>
      </c>
      <c r="D327" s="4"/>
      <c r="E327" s="4"/>
      <c r="F327" s="4"/>
      <c r="G327" s="4"/>
      <c r="H327" s="4"/>
      <c r="I327" s="4"/>
    </row>
    <row r="328" spans="1:9" ht="15.75" customHeight="1">
      <c r="A328" s="6" t="s">
        <v>35</v>
      </c>
      <c r="B328" s="7" t="s">
        <v>84</v>
      </c>
      <c r="C328" s="7" t="s">
        <v>660</v>
      </c>
      <c r="D328" s="4"/>
      <c r="E328" s="4"/>
      <c r="F328" s="4"/>
      <c r="G328" s="4"/>
      <c r="H328" s="4"/>
      <c r="I328" s="4"/>
    </row>
    <row r="329" spans="1:9" ht="15.75" customHeight="1">
      <c r="A329" s="6" t="s">
        <v>35</v>
      </c>
      <c r="B329" s="7" t="s">
        <v>84</v>
      </c>
      <c r="C329" s="7" t="s">
        <v>550</v>
      </c>
      <c r="D329" s="4"/>
      <c r="E329" s="4"/>
      <c r="F329" s="4"/>
      <c r="G329" s="4"/>
      <c r="H329" s="4"/>
      <c r="I329" s="4"/>
    </row>
    <row r="330" spans="1:9" ht="15.75" customHeight="1">
      <c r="A330" s="6" t="s">
        <v>35</v>
      </c>
      <c r="B330" s="7" t="s">
        <v>84</v>
      </c>
      <c r="C330" s="7" t="s">
        <v>1156</v>
      </c>
      <c r="D330" s="4"/>
      <c r="E330" s="4"/>
      <c r="F330" s="4"/>
      <c r="G330" s="4"/>
      <c r="H330" s="4"/>
      <c r="I330" s="4"/>
    </row>
    <row r="331" spans="1:9" ht="15.75" customHeight="1">
      <c r="A331" s="6" t="s">
        <v>35</v>
      </c>
      <c r="B331" s="7" t="s">
        <v>84</v>
      </c>
      <c r="C331" s="7" t="s">
        <v>545</v>
      </c>
      <c r="D331" s="4"/>
      <c r="E331" s="4"/>
      <c r="F331" s="4"/>
      <c r="G331" s="4"/>
      <c r="H331" s="4"/>
      <c r="I331" s="4"/>
    </row>
    <row r="332" spans="1:9" ht="15.75" customHeight="1">
      <c r="A332" s="6" t="s">
        <v>35</v>
      </c>
      <c r="B332" s="7" t="s">
        <v>84</v>
      </c>
      <c r="C332" s="7" t="s">
        <v>2587</v>
      </c>
      <c r="D332" s="4"/>
      <c r="E332" s="4"/>
      <c r="F332" s="4"/>
      <c r="G332" s="4"/>
      <c r="H332" s="4"/>
      <c r="I332" s="4"/>
    </row>
    <row r="333" spans="1:9" ht="15.75" customHeight="1">
      <c r="A333" s="6" t="s">
        <v>35</v>
      </c>
      <c r="B333" s="7" t="s">
        <v>84</v>
      </c>
      <c r="C333" s="7" t="s">
        <v>2588</v>
      </c>
      <c r="D333" s="4"/>
      <c r="E333" s="4"/>
      <c r="F333" s="4"/>
      <c r="G333" s="4"/>
      <c r="H333" s="4"/>
      <c r="I333" s="4"/>
    </row>
    <row r="334" spans="1:9" ht="15.75" customHeight="1">
      <c r="A334" s="6" t="s">
        <v>35</v>
      </c>
      <c r="B334" s="7" t="s">
        <v>84</v>
      </c>
      <c r="C334" s="7" t="s">
        <v>547</v>
      </c>
      <c r="D334" s="4"/>
      <c r="E334" s="4"/>
      <c r="F334" s="4"/>
      <c r="G334" s="4"/>
      <c r="H334" s="4"/>
      <c r="I334" s="4"/>
    </row>
    <row r="335" spans="1:9" ht="15.75" customHeight="1">
      <c r="A335" s="6" t="s">
        <v>35</v>
      </c>
      <c r="B335" s="7" t="s">
        <v>84</v>
      </c>
      <c r="C335" s="7" t="s">
        <v>1706</v>
      </c>
      <c r="D335" s="4"/>
      <c r="E335" s="4"/>
      <c r="F335" s="4"/>
      <c r="G335" s="4"/>
      <c r="H335" s="4"/>
      <c r="I335" s="4"/>
    </row>
    <row r="336" spans="1:9" ht="15.75" customHeight="1">
      <c r="A336" s="6" t="s">
        <v>35</v>
      </c>
      <c r="B336" s="7" t="s">
        <v>84</v>
      </c>
      <c r="C336" s="7" t="s">
        <v>2589</v>
      </c>
      <c r="D336" s="4"/>
      <c r="E336" s="4"/>
      <c r="F336" s="4"/>
      <c r="G336" s="4"/>
      <c r="H336" s="4"/>
      <c r="I336" s="4"/>
    </row>
    <row r="337" spans="1:9" ht="15.75" customHeight="1">
      <c r="A337" s="6" t="s">
        <v>35</v>
      </c>
      <c r="B337" s="7" t="s">
        <v>84</v>
      </c>
      <c r="C337" s="7" t="s">
        <v>705</v>
      </c>
      <c r="D337" s="4"/>
      <c r="E337" s="4"/>
      <c r="F337" s="4"/>
      <c r="G337" s="4"/>
      <c r="H337" s="4"/>
      <c r="I337" s="4"/>
    </row>
    <row r="338" spans="1:9" ht="15.75" customHeight="1">
      <c r="A338" s="6" t="s">
        <v>35</v>
      </c>
      <c r="B338" s="7" t="s">
        <v>84</v>
      </c>
      <c r="C338" s="7" t="s">
        <v>2590</v>
      </c>
      <c r="D338" s="4"/>
      <c r="E338" s="4"/>
      <c r="F338" s="4"/>
      <c r="G338" s="4"/>
      <c r="H338" s="4"/>
      <c r="I338" s="4"/>
    </row>
    <row r="339" spans="1:9" ht="15.75" customHeight="1">
      <c r="A339" s="6" t="s">
        <v>35</v>
      </c>
      <c r="B339" s="7" t="s">
        <v>84</v>
      </c>
      <c r="C339" s="7" t="s">
        <v>2591</v>
      </c>
      <c r="D339" s="4"/>
      <c r="E339" s="4"/>
      <c r="F339" s="4"/>
      <c r="G339" s="4"/>
      <c r="H339" s="4"/>
      <c r="I339" s="4"/>
    </row>
    <row r="340" spans="1:9" ht="15.75" customHeight="1">
      <c r="A340" s="6" t="s">
        <v>35</v>
      </c>
      <c r="B340" s="7" t="s">
        <v>84</v>
      </c>
      <c r="C340" s="7" t="s">
        <v>2592</v>
      </c>
      <c r="D340" s="4"/>
      <c r="E340" s="4"/>
      <c r="F340" s="4"/>
      <c r="G340" s="4"/>
      <c r="H340" s="4"/>
      <c r="I340" s="4"/>
    </row>
    <row r="341" spans="1:9" ht="15.75" customHeight="1">
      <c r="A341" s="6" t="s">
        <v>35</v>
      </c>
      <c r="B341" s="7" t="s">
        <v>84</v>
      </c>
      <c r="C341" s="7" t="s">
        <v>2593</v>
      </c>
      <c r="D341" s="4"/>
      <c r="E341" s="4"/>
      <c r="F341" s="4"/>
      <c r="G341" s="4"/>
      <c r="H341" s="4"/>
      <c r="I341" s="4"/>
    </row>
    <row r="342" spans="1:9" ht="15.75" customHeight="1">
      <c r="A342" s="6" t="s">
        <v>35</v>
      </c>
      <c r="B342" s="7" t="s">
        <v>84</v>
      </c>
      <c r="C342" s="7" t="s">
        <v>2594</v>
      </c>
      <c r="D342" s="4"/>
      <c r="E342" s="4"/>
      <c r="F342" s="4"/>
      <c r="G342" s="4"/>
      <c r="H342" s="4"/>
      <c r="I342" s="4"/>
    </row>
    <row r="343" spans="1:9" ht="15.75" customHeight="1">
      <c r="A343" s="6" t="s">
        <v>35</v>
      </c>
      <c r="B343" s="7" t="s">
        <v>84</v>
      </c>
      <c r="C343" s="7" t="s">
        <v>2595</v>
      </c>
      <c r="D343" s="4"/>
      <c r="E343" s="4"/>
      <c r="F343" s="4"/>
      <c r="G343" s="4"/>
      <c r="H343" s="4"/>
      <c r="I343" s="4"/>
    </row>
    <row r="344" spans="1:9" ht="15.75" customHeight="1">
      <c r="A344" s="6" t="s">
        <v>35</v>
      </c>
      <c r="B344" s="7" t="s">
        <v>84</v>
      </c>
      <c r="C344" s="7" t="s">
        <v>2596</v>
      </c>
      <c r="D344" s="4"/>
      <c r="E344" s="4"/>
      <c r="F344" s="4"/>
      <c r="G344" s="4"/>
      <c r="H344" s="4"/>
      <c r="I344" s="4"/>
    </row>
    <row r="345" spans="1:9" ht="15.75" customHeight="1">
      <c r="A345" s="6" t="s">
        <v>35</v>
      </c>
      <c r="B345" s="7" t="s">
        <v>84</v>
      </c>
      <c r="C345" s="7" t="s">
        <v>2597</v>
      </c>
      <c r="D345" s="4"/>
      <c r="E345" s="4"/>
      <c r="F345" s="4"/>
      <c r="G345" s="4"/>
      <c r="H345" s="4"/>
      <c r="I345" s="4"/>
    </row>
    <row r="346" spans="1:9" ht="15.75" customHeight="1">
      <c r="A346" s="6" t="s">
        <v>35</v>
      </c>
      <c r="B346" s="7" t="s">
        <v>84</v>
      </c>
      <c r="C346" s="7" t="s">
        <v>2598</v>
      </c>
      <c r="D346" s="4"/>
      <c r="E346" s="4"/>
      <c r="F346" s="4"/>
      <c r="G346" s="4"/>
      <c r="H346" s="4"/>
      <c r="I346" s="4"/>
    </row>
    <row r="347" spans="1:9" ht="15.75" customHeight="1">
      <c r="A347" s="6" t="s">
        <v>35</v>
      </c>
      <c r="B347" s="7" t="s">
        <v>84</v>
      </c>
      <c r="C347" s="7" t="s">
        <v>2599</v>
      </c>
      <c r="D347" s="4"/>
      <c r="E347" s="4"/>
      <c r="F347" s="4"/>
      <c r="G347" s="4"/>
      <c r="H347" s="4"/>
      <c r="I347" s="4"/>
    </row>
    <row r="348" spans="1:9" ht="15.75" customHeight="1">
      <c r="A348" s="6" t="s">
        <v>35</v>
      </c>
      <c r="B348" s="7" t="s">
        <v>84</v>
      </c>
      <c r="C348" s="7" t="s">
        <v>93</v>
      </c>
      <c r="D348" s="4"/>
      <c r="E348" s="4"/>
      <c r="F348" s="4"/>
      <c r="G348" s="4"/>
      <c r="H348" s="4"/>
      <c r="I348" s="4"/>
    </row>
    <row r="349" spans="1:9" ht="15.75" customHeight="1">
      <c r="A349" s="6" t="s">
        <v>35</v>
      </c>
      <c r="B349" s="7" t="s">
        <v>84</v>
      </c>
      <c r="C349" s="7" t="s">
        <v>85</v>
      </c>
      <c r="D349" s="4"/>
      <c r="E349" s="4"/>
      <c r="F349" s="4"/>
      <c r="G349" s="4"/>
      <c r="H349" s="4"/>
      <c r="I349" s="4"/>
    </row>
    <row r="350" spans="1:9" ht="15.75" customHeight="1">
      <c r="A350" s="6" t="s">
        <v>35</v>
      </c>
      <c r="B350" s="7" t="s">
        <v>84</v>
      </c>
      <c r="C350" s="7" t="s">
        <v>268</v>
      </c>
      <c r="D350" s="4"/>
      <c r="E350" s="4"/>
      <c r="F350" s="4"/>
      <c r="G350" s="4"/>
      <c r="H350" s="4"/>
      <c r="I350" s="4"/>
    </row>
    <row r="351" spans="1:9" ht="15.75" customHeight="1">
      <c r="A351" s="6" t="s">
        <v>35</v>
      </c>
      <c r="B351" s="7" t="s">
        <v>84</v>
      </c>
      <c r="C351" s="7" t="s">
        <v>2600</v>
      </c>
      <c r="D351" s="4"/>
      <c r="E351" s="4"/>
      <c r="F351" s="4"/>
      <c r="G351" s="4"/>
      <c r="H351" s="4"/>
      <c r="I351" s="4"/>
    </row>
    <row r="352" spans="1:9" ht="15.75" customHeight="1">
      <c r="A352" s="6" t="s">
        <v>35</v>
      </c>
      <c r="B352" s="7" t="s">
        <v>84</v>
      </c>
      <c r="C352" s="7" t="s">
        <v>2601</v>
      </c>
      <c r="D352" s="4"/>
      <c r="E352" s="4"/>
      <c r="F352" s="4"/>
      <c r="G352" s="4"/>
      <c r="H352" s="4"/>
      <c r="I352" s="4"/>
    </row>
    <row r="353" spans="1:9" ht="15.75" customHeight="1">
      <c r="A353" s="6" t="s">
        <v>35</v>
      </c>
      <c r="B353" s="7" t="s">
        <v>84</v>
      </c>
      <c r="C353" s="7" t="s">
        <v>2602</v>
      </c>
      <c r="D353" s="4"/>
      <c r="E353" s="4"/>
      <c r="F353" s="4"/>
      <c r="G353" s="4"/>
      <c r="H353" s="4"/>
      <c r="I353" s="4"/>
    </row>
    <row r="354" spans="1:9" ht="15.75" customHeight="1">
      <c r="A354" s="6" t="s">
        <v>35</v>
      </c>
      <c r="B354" s="7" t="s">
        <v>84</v>
      </c>
      <c r="C354" s="7" t="s">
        <v>2603</v>
      </c>
      <c r="D354" s="4"/>
      <c r="E354" s="4"/>
      <c r="F354" s="4"/>
      <c r="G354" s="4"/>
      <c r="H354" s="4"/>
      <c r="I354" s="4"/>
    </row>
    <row r="355" spans="1:9" ht="15.75" customHeight="1">
      <c r="A355" s="6" t="s">
        <v>35</v>
      </c>
      <c r="B355" s="7" t="s">
        <v>240</v>
      </c>
      <c r="C355" s="7" t="s">
        <v>2604</v>
      </c>
      <c r="D355" s="4"/>
      <c r="E355" s="4"/>
      <c r="F355" s="4"/>
      <c r="G355" s="4"/>
      <c r="H355" s="4"/>
      <c r="I355" s="4"/>
    </row>
    <row r="356" spans="1:9" ht="15.75" customHeight="1">
      <c r="A356" s="6" t="s">
        <v>35</v>
      </c>
      <c r="B356" s="7" t="s">
        <v>240</v>
      </c>
      <c r="C356" s="7" t="s">
        <v>2605</v>
      </c>
      <c r="D356" s="4"/>
      <c r="E356" s="4"/>
      <c r="F356" s="4"/>
      <c r="G356" s="4"/>
      <c r="H356" s="4"/>
      <c r="I356" s="4"/>
    </row>
    <row r="357" spans="1:9" ht="15.75" customHeight="1">
      <c r="A357" s="6" t="s">
        <v>35</v>
      </c>
      <c r="B357" s="7" t="s">
        <v>240</v>
      </c>
      <c r="C357" s="7" t="s">
        <v>2606</v>
      </c>
      <c r="D357" s="4"/>
      <c r="E357" s="4"/>
      <c r="F357" s="4"/>
      <c r="G357" s="4"/>
      <c r="H357" s="4"/>
      <c r="I357" s="4"/>
    </row>
    <row r="358" spans="1:9" ht="15.75" customHeight="1">
      <c r="A358" s="6" t="s">
        <v>35</v>
      </c>
      <c r="B358" s="7" t="s">
        <v>240</v>
      </c>
      <c r="C358" s="8" t="s">
        <v>241</v>
      </c>
      <c r="D358" s="8" t="s">
        <v>2607</v>
      </c>
      <c r="E358" s="4"/>
      <c r="F358" s="4"/>
      <c r="G358" s="4"/>
      <c r="H358" s="4"/>
      <c r="I358" s="4"/>
    </row>
    <row r="359" spans="1:9" ht="15.75" customHeight="1">
      <c r="A359" s="6" t="s">
        <v>35</v>
      </c>
      <c r="B359" s="7" t="s">
        <v>240</v>
      </c>
      <c r="C359" s="8" t="s">
        <v>241</v>
      </c>
      <c r="D359" s="8" t="s">
        <v>2608</v>
      </c>
      <c r="E359" s="4"/>
      <c r="F359" s="4"/>
      <c r="G359" s="4"/>
      <c r="H359" s="4"/>
      <c r="I359" s="4"/>
    </row>
    <row r="360" spans="1:9" ht="15.75" customHeight="1">
      <c r="A360" s="6" t="s">
        <v>35</v>
      </c>
      <c r="B360" s="7" t="s">
        <v>240</v>
      </c>
      <c r="C360" s="8" t="s">
        <v>241</v>
      </c>
      <c r="D360" s="8" t="s">
        <v>2609</v>
      </c>
      <c r="E360" s="4"/>
      <c r="F360" s="4"/>
      <c r="G360" s="4"/>
      <c r="H360" s="4"/>
      <c r="I360" s="4"/>
    </row>
    <row r="361" spans="1:9" ht="15.75" customHeight="1">
      <c r="A361" s="6" t="s">
        <v>35</v>
      </c>
      <c r="B361" s="7" t="s">
        <v>240</v>
      </c>
      <c r="C361" s="8" t="s">
        <v>241</v>
      </c>
      <c r="D361" s="8" t="s">
        <v>2610</v>
      </c>
      <c r="E361" s="4"/>
      <c r="F361" s="4"/>
      <c r="G361" s="4"/>
      <c r="H361" s="4"/>
      <c r="I361" s="4"/>
    </row>
    <row r="362" spans="1:9" ht="15.75" customHeight="1">
      <c r="A362" s="6" t="s">
        <v>35</v>
      </c>
      <c r="B362" s="7" t="s">
        <v>240</v>
      </c>
      <c r="C362" s="8" t="s">
        <v>241</v>
      </c>
      <c r="D362" s="8" t="s">
        <v>2283</v>
      </c>
      <c r="E362" s="4"/>
      <c r="F362" s="4"/>
      <c r="G362" s="4"/>
      <c r="H362" s="4"/>
      <c r="I362" s="4"/>
    </row>
    <row r="363" spans="1:9" ht="15.75" customHeight="1">
      <c r="A363" s="6" t="s">
        <v>35</v>
      </c>
      <c r="B363" s="7" t="s">
        <v>240</v>
      </c>
      <c r="C363" s="8" t="s">
        <v>2611</v>
      </c>
      <c r="D363" s="8" t="s">
        <v>2607</v>
      </c>
      <c r="E363" s="4"/>
      <c r="F363" s="4"/>
      <c r="G363" s="4"/>
      <c r="H363" s="4"/>
      <c r="I363" s="4"/>
    </row>
    <row r="364" spans="1:9" ht="15.75" customHeight="1">
      <c r="A364" s="6" t="s">
        <v>35</v>
      </c>
      <c r="B364" s="7" t="s">
        <v>240</v>
      </c>
      <c r="C364" s="8" t="s">
        <v>2611</v>
      </c>
      <c r="D364" s="8" t="s">
        <v>2608</v>
      </c>
      <c r="E364" s="4"/>
      <c r="F364" s="4"/>
      <c r="G364" s="4"/>
      <c r="H364" s="4"/>
      <c r="I364" s="4"/>
    </row>
    <row r="365" spans="1:9" ht="15.75" customHeight="1">
      <c r="A365" s="6" t="s">
        <v>35</v>
      </c>
      <c r="B365" s="7" t="s">
        <v>240</v>
      </c>
      <c r="C365" s="8" t="s">
        <v>2611</v>
      </c>
      <c r="D365" s="8" t="s">
        <v>2609</v>
      </c>
      <c r="E365" s="4"/>
      <c r="F365" s="4"/>
      <c r="G365" s="4"/>
      <c r="H365" s="4"/>
      <c r="I365" s="4"/>
    </row>
    <row r="366" spans="1:9" ht="15.75" customHeight="1">
      <c r="A366" s="6" t="s">
        <v>35</v>
      </c>
      <c r="B366" s="7" t="s">
        <v>240</v>
      </c>
      <c r="C366" s="8" t="s">
        <v>2611</v>
      </c>
      <c r="D366" s="8" t="s">
        <v>2610</v>
      </c>
      <c r="E366" s="4"/>
      <c r="F366" s="4"/>
      <c r="G366" s="4"/>
      <c r="H366" s="4"/>
      <c r="I366" s="4"/>
    </row>
    <row r="367" spans="1:9" ht="15.75" customHeight="1">
      <c r="A367" s="6" t="s">
        <v>35</v>
      </c>
      <c r="B367" s="7" t="s">
        <v>240</v>
      </c>
      <c r="C367" s="8" t="s">
        <v>2611</v>
      </c>
      <c r="D367" s="8" t="s">
        <v>2283</v>
      </c>
      <c r="E367" s="4"/>
      <c r="F367" s="4"/>
      <c r="G367" s="4"/>
      <c r="H367" s="4"/>
      <c r="I367" s="4"/>
    </row>
    <row r="368" spans="1:9" ht="15.75" customHeight="1">
      <c r="A368" s="6" t="s">
        <v>35</v>
      </c>
      <c r="B368" s="7" t="s">
        <v>240</v>
      </c>
      <c r="C368" s="7" t="s">
        <v>2612</v>
      </c>
      <c r="D368" s="4"/>
      <c r="E368" s="4"/>
      <c r="F368" s="4"/>
      <c r="G368" s="4"/>
      <c r="H368" s="4"/>
      <c r="I368" s="4"/>
    </row>
    <row r="369" spans="1:9" ht="15.75" customHeight="1">
      <c r="A369" s="6" t="s">
        <v>35</v>
      </c>
      <c r="B369" s="7" t="s">
        <v>240</v>
      </c>
      <c r="C369" s="7" t="s">
        <v>2613</v>
      </c>
      <c r="D369" s="4"/>
      <c r="E369" s="4"/>
      <c r="F369" s="4"/>
      <c r="G369" s="4"/>
      <c r="H369" s="4"/>
      <c r="I369" s="4"/>
    </row>
    <row r="370" spans="1:9" ht="15.75" customHeight="1">
      <c r="A370" s="6" t="s">
        <v>35</v>
      </c>
      <c r="B370" s="7" t="s">
        <v>240</v>
      </c>
      <c r="C370" s="7" t="s">
        <v>2614</v>
      </c>
      <c r="D370" s="4"/>
      <c r="E370" s="4"/>
      <c r="F370" s="4"/>
      <c r="G370" s="4"/>
      <c r="H370" s="4"/>
      <c r="I370" s="4"/>
    </row>
    <row r="371" spans="1:9" ht="15.75" customHeight="1">
      <c r="A371" s="6" t="s">
        <v>35</v>
      </c>
      <c r="B371" s="7" t="s">
        <v>240</v>
      </c>
      <c r="C371" s="7" t="s">
        <v>2615</v>
      </c>
      <c r="D371" s="4"/>
      <c r="E371" s="4"/>
      <c r="F371" s="4"/>
      <c r="G371" s="4"/>
      <c r="H371" s="4"/>
      <c r="I371" s="4"/>
    </row>
    <row r="372" spans="1:9" ht="15.75" customHeight="1">
      <c r="A372" s="6" t="s">
        <v>35</v>
      </c>
      <c r="B372" s="7" t="s">
        <v>240</v>
      </c>
      <c r="C372" s="7" t="s">
        <v>2616</v>
      </c>
      <c r="D372" s="4"/>
      <c r="E372" s="4"/>
      <c r="F372" s="4"/>
      <c r="G372" s="4"/>
      <c r="H372" s="4"/>
      <c r="I372" s="4"/>
    </row>
    <row r="373" spans="1:9" ht="15.75" customHeight="1">
      <c r="A373" s="6" t="s">
        <v>35</v>
      </c>
      <c r="B373" s="7" t="s">
        <v>2617</v>
      </c>
      <c r="C373" s="7" t="s">
        <v>2618</v>
      </c>
      <c r="D373" s="4"/>
      <c r="E373" s="4"/>
      <c r="F373" s="4"/>
      <c r="G373" s="4"/>
      <c r="H373" s="4"/>
      <c r="I373" s="4"/>
    </row>
    <row r="374" spans="1:9" ht="15.75" customHeight="1">
      <c r="A374" s="6" t="s">
        <v>35</v>
      </c>
      <c r="B374" s="7" t="s">
        <v>2230</v>
      </c>
      <c r="C374" s="7" t="s">
        <v>1523</v>
      </c>
      <c r="D374" s="4"/>
      <c r="E374" s="4"/>
      <c r="F374" s="4"/>
      <c r="G374" s="4"/>
      <c r="H374" s="4"/>
      <c r="I374" s="4"/>
    </row>
    <row r="375" spans="1:9" ht="15.75" customHeight="1">
      <c r="A375" s="6" t="s">
        <v>35</v>
      </c>
      <c r="B375" s="7" t="s">
        <v>2230</v>
      </c>
      <c r="C375" s="7" t="s">
        <v>2619</v>
      </c>
      <c r="D375" s="4"/>
      <c r="E375" s="4"/>
      <c r="F375" s="4"/>
      <c r="G375" s="4"/>
      <c r="H375" s="4"/>
      <c r="I375" s="4"/>
    </row>
    <row r="376" spans="1:9" ht="15.75" customHeight="1">
      <c r="A376" s="6" t="s">
        <v>35</v>
      </c>
      <c r="B376" s="7" t="s">
        <v>2230</v>
      </c>
      <c r="C376" s="7" t="s">
        <v>2620</v>
      </c>
      <c r="D376" s="4"/>
      <c r="E376" s="4"/>
      <c r="F376" s="4"/>
      <c r="G376" s="4"/>
      <c r="H376" s="4"/>
      <c r="I376" s="4"/>
    </row>
    <row r="377" spans="1:9" ht="15.75" customHeight="1">
      <c r="A377" s="6" t="s">
        <v>35</v>
      </c>
      <c r="B377" s="7" t="s">
        <v>2230</v>
      </c>
      <c r="C377" s="7" t="s">
        <v>2621</v>
      </c>
      <c r="D377" s="4"/>
      <c r="E377" s="4"/>
      <c r="F377" s="4"/>
      <c r="G377" s="4"/>
      <c r="H377" s="4"/>
      <c r="I377" s="4"/>
    </row>
    <row r="378" spans="1:9" ht="15.75" customHeight="1">
      <c r="A378" s="6" t="s">
        <v>35</v>
      </c>
      <c r="B378" s="7" t="s">
        <v>2230</v>
      </c>
      <c r="C378" s="7" t="s">
        <v>2622</v>
      </c>
      <c r="D378" s="4"/>
      <c r="E378" s="4"/>
      <c r="F378" s="4"/>
      <c r="G378" s="4"/>
      <c r="H378" s="4"/>
      <c r="I378" s="4"/>
    </row>
    <row r="379" spans="1:9" ht="15.75" customHeight="1">
      <c r="A379" s="6" t="s">
        <v>35</v>
      </c>
      <c r="B379" s="7" t="s">
        <v>2230</v>
      </c>
      <c r="C379" s="17" t="s">
        <v>2623</v>
      </c>
      <c r="D379" s="17" t="s">
        <v>2624</v>
      </c>
      <c r="E379" s="4"/>
      <c r="F379" s="4"/>
      <c r="G379" s="4"/>
      <c r="H379" s="4"/>
      <c r="I379" s="4"/>
    </row>
    <row r="380" spans="1:9" ht="15.75" customHeight="1">
      <c r="A380" s="6" t="s">
        <v>35</v>
      </c>
      <c r="B380" s="7" t="s">
        <v>2230</v>
      </c>
      <c r="C380" s="17" t="s">
        <v>2623</v>
      </c>
      <c r="D380" s="17" t="s">
        <v>2625</v>
      </c>
      <c r="E380" s="4"/>
      <c r="F380" s="4"/>
      <c r="G380" s="4"/>
      <c r="H380" s="4"/>
      <c r="I380" s="4"/>
    </row>
    <row r="381" spans="1:9" ht="15.75" customHeight="1">
      <c r="A381" s="6" t="s">
        <v>35</v>
      </c>
      <c r="B381" s="7" t="s">
        <v>2230</v>
      </c>
      <c r="C381" s="17" t="s">
        <v>2623</v>
      </c>
      <c r="D381" s="17" t="s">
        <v>2626</v>
      </c>
      <c r="E381" s="4"/>
      <c r="F381" s="4"/>
      <c r="G381" s="4"/>
      <c r="H381" s="4"/>
      <c r="I381" s="4"/>
    </row>
    <row r="382" spans="1:9" ht="15.75" customHeight="1">
      <c r="A382" s="6" t="s">
        <v>35</v>
      </c>
      <c r="B382" s="7" t="s">
        <v>2230</v>
      </c>
      <c r="C382" s="17" t="s">
        <v>2623</v>
      </c>
      <c r="D382" s="17" t="s">
        <v>2627</v>
      </c>
      <c r="E382" s="4"/>
      <c r="F382" s="4"/>
      <c r="G382" s="4"/>
      <c r="H382" s="4"/>
      <c r="I382" s="4"/>
    </row>
    <row r="383" spans="1:9" ht="15.75" customHeight="1">
      <c r="A383" s="6" t="s">
        <v>35</v>
      </c>
      <c r="B383" s="7" t="s">
        <v>2230</v>
      </c>
      <c r="C383" s="17" t="s">
        <v>2623</v>
      </c>
      <c r="D383" s="17" t="s">
        <v>2628</v>
      </c>
      <c r="E383" s="4"/>
      <c r="F383" s="4"/>
      <c r="G383" s="4"/>
      <c r="H383" s="4"/>
      <c r="I383" s="4"/>
    </row>
    <row r="384" spans="1:9" ht="15.75" customHeight="1">
      <c r="A384" s="6" t="s">
        <v>35</v>
      </c>
      <c r="B384" s="7" t="s">
        <v>2230</v>
      </c>
      <c r="C384" s="17" t="s">
        <v>2623</v>
      </c>
      <c r="D384" s="17" t="s">
        <v>2283</v>
      </c>
      <c r="E384" s="4"/>
      <c r="F384" s="4"/>
      <c r="G384" s="4"/>
      <c r="H384" s="4"/>
      <c r="I384" s="4"/>
    </row>
    <row r="385" spans="1:9" ht="15.75" customHeight="1">
      <c r="A385" s="6" t="s">
        <v>35</v>
      </c>
      <c r="B385" s="7" t="s">
        <v>2230</v>
      </c>
      <c r="C385" s="7" t="s">
        <v>2629</v>
      </c>
      <c r="D385" s="4"/>
      <c r="E385" s="4"/>
      <c r="F385" s="4"/>
      <c r="G385" s="4"/>
      <c r="H385" s="4"/>
      <c r="I385" s="4"/>
    </row>
    <row r="386" spans="1:9" ht="15.75" customHeight="1">
      <c r="A386" s="6" t="s">
        <v>35</v>
      </c>
      <c r="B386" s="7" t="s">
        <v>2230</v>
      </c>
      <c r="C386" s="7" t="s">
        <v>2630</v>
      </c>
      <c r="D386" s="4"/>
      <c r="E386" s="4"/>
      <c r="F386" s="4"/>
      <c r="G386" s="4"/>
      <c r="H386" s="4"/>
      <c r="I386" s="4"/>
    </row>
    <row r="387" spans="1:9" ht="15.75" customHeight="1">
      <c r="A387" s="6" t="s">
        <v>35</v>
      </c>
      <c r="B387" s="7" t="s">
        <v>2230</v>
      </c>
      <c r="C387" s="7" t="s">
        <v>2631</v>
      </c>
      <c r="D387" s="4"/>
      <c r="E387" s="4"/>
      <c r="F387" s="4"/>
      <c r="G387" s="4"/>
      <c r="H387" s="4"/>
      <c r="I387" s="4"/>
    </row>
    <row r="388" spans="1:9" ht="15.75" customHeight="1">
      <c r="A388" s="6" t="s">
        <v>35</v>
      </c>
      <c r="B388" s="7" t="s">
        <v>2230</v>
      </c>
      <c r="C388" s="7" t="s">
        <v>161</v>
      </c>
      <c r="D388" s="4"/>
      <c r="E388" s="4"/>
      <c r="F388" s="4"/>
      <c r="G388" s="4"/>
      <c r="H388" s="4"/>
      <c r="I388" s="4"/>
    </row>
    <row r="389" spans="1:9" ht="15.75" customHeight="1">
      <c r="A389" s="6" t="s">
        <v>35</v>
      </c>
      <c r="B389" s="7" t="s">
        <v>2230</v>
      </c>
      <c r="C389" s="7" t="s">
        <v>1228</v>
      </c>
      <c r="D389" s="4"/>
      <c r="E389" s="4"/>
      <c r="F389" s="4"/>
      <c r="G389" s="4"/>
      <c r="H389" s="4"/>
      <c r="I389" s="4"/>
    </row>
    <row r="390" spans="1:9" ht="15.75" customHeight="1">
      <c r="A390" s="6" t="s">
        <v>35</v>
      </c>
      <c r="B390" s="7" t="s">
        <v>2230</v>
      </c>
      <c r="C390" s="7" t="s">
        <v>2632</v>
      </c>
      <c r="D390" s="4"/>
      <c r="E390" s="4"/>
      <c r="F390" s="4"/>
      <c r="G390" s="4"/>
      <c r="H390" s="4"/>
      <c r="I390" s="4"/>
    </row>
    <row r="391" spans="1:9" ht="15.75" customHeight="1">
      <c r="A391" s="6" t="s">
        <v>35</v>
      </c>
      <c r="B391" s="7" t="s">
        <v>2230</v>
      </c>
      <c r="C391" s="8" t="s">
        <v>1096</v>
      </c>
      <c r="D391" s="8" t="s">
        <v>2633</v>
      </c>
      <c r="E391" s="4"/>
      <c r="F391" s="4"/>
      <c r="G391" s="4"/>
      <c r="H391" s="4"/>
      <c r="I391" s="4"/>
    </row>
    <row r="392" spans="1:9" ht="15.75" customHeight="1">
      <c r="A392" s="6" t="s">
        <v>35</v>
      </c>
      <c r="B392" s="7" t="s">
        <v>2230</v>
      </c>
      <c r="C392" s="8" t="s">
        <v>1096</v>
      </c>
      <c r="D392" s="8" t="s">
        <v>2283</v>
      </c>
      <c r="E392" s="4"/>
      <c r="F392" s="4"/>
      <c r="G392" s="4"/>
      <c r="H392" s="4"/>
      <c r="I392" s="4"/>
    </row>
    <row r="393" spans="1:9" ht="15.75" customHeight="1">
      <c r="A393" s="6" t="s">
        <v>35</v>
      </c>
      <c r="B393" s="7" t="s">
        <v>2230</v>
      </c>
      <c r="C393" s="8" t="s">
        <v>2634</v>
      </c>
      <c r="D393" s="8" t="s">
        <v>2633</v>
      </c>
      <c r="E393" s="4"/>
      <c r="F393" s="4"/>
      <c r="G393" s="4"/>
      <c r="H393" s="4"/>
      <c r="I393" s="4"/>
    </row>
    <row r="394" spans="1:9" ht="15.75" customHeight="1">
      <c r="A394" s="6" t="s">
        <v>35</v>
      </c>
      <c r="B394" s="7" t="s">
        <v>2230</v>
      </c>
      <c r="C394" s="8" t="s">
        <v>2634</v>
      </c>
      <c r="D394" s="8" t="s">
        <v>2283</v>
      </c>
      <c r="E394" s="4"/>
      <c r="F394" s="4"/>
      <c r="G394" s="4"/>
      <c r="H394" s="4"/>
      <c r="I394" s="4"/>
    </row>
    <row r="395" spans="1:9" ht="15.75" customHeight="1">
      <c r="A395" s="6" t="s">
        <v>35</v>
      </c>
      <c r="B395" s="7" t="s">
        <v>2230</v>
      </c>
      <c r="C395" s="7" t="s">
        <v>2635</v>
      </c>
      <c r="D395" s="4"/>
      <c r="E395" s="4"/>
      <c r="F395" s="4"/>
      <c r="G395" s="4"/>
      <c r="H395" s="4"/>
      <c r="I395" s="4"/>
    </row>
    <row r="396" spans="1:9" ht="15.75" customHeight="1">
      <c r="A396" s="6" t="s">
        <v>35</v>
      </c>
      <c r="B396" s="7" t="s">
        <v>2230</v>
      </c>
      <c r="C396" s="7" t="s">
        <v>2636</v>
      </c>
      <c r="D396" s="4"/>
      <c r="E396" s="4"/>
      <c r="F396" s="4"/>
      <c r="G396" s="4"/>
      <c r="H396" s="4"/>
      <c r="I396" s="4"/>
    </row>
    <row r="397" spans="1:9" ht="15.75" customHeight="1">
      <c r="A397" s="6" t="s">
        <v>35</v>
      </c>
      <c r="B397" s="7" t="s">
        <v>2230</v>
      </c>
      <c r="C397" s="7" t="s">
        <v>2637</v>
      </c>
      <c r="D397" s="4"/>
      <c r="E397" s="4"/>
      <c r="F397" s="4"/>
      <c r="G397" s="4"/>
      <c r="H397" s="4"/>
      <c r="I397" s="4"/>
    </row>
    <row r="398" spans="1:9" ht="15.75" customHeight="1">
      <c r="A398" s="6" t="s">
        <v>35</v>
      </c>
      <c r="B398" s="7" t="s">
        <v>2230</v>
      </c>
      <c r="C398" s="7" t="s">
        <v>2638</v>
      </c>
      <c r="D398" s="4"/>
      <c r="E398" s="4"/>
      <c r="F398" s="4"/>
      <c r="G398" s="4"/>
      <c r="H398" s="4"/>
      <c r="I398" s="4"/>
    </row>
    <row r="399" spans="1:9" ht="15.75" customHeight="1">
      <c r="A399" s="6" t="s">
        <v>35</v>
      </c>
      <c r="B399" s="7" t="s">
        <v>2230</v>
      </c>
      <c r="C399" s="7" t="s">
        <v>2639</v>
      </c>
      <c r="D399" s="4"/>
      <c r="E399" s="4"/>
      <c r="F399" s="4"/>
      <c r="G399" s="4"/>
      <c r="H399" s="4"/>
      <c r="I399" s="4"/>
    </row>
    <row r="400" spans="1:9" ht="15.75" customHeight="1">
      <c r="A400" s="6" t="s">
        <v>35</v>
      </c>
      <c r="B400" s="7" t="s">
        <v>2230</v>
      </c>
      <c r="C400" s="7" t="s">
        <v>2640</v>
      </c>
      <c r="D400" s="4"/>
      <c r="E400" s="4"/>
      <c r="F400" s="4"/>
      <c r="G400" s="4"/>
      <c r="H400" s="4"/>
      <c r="I400" s="4"/>
    </row>
    <row r="401" spans="1:9" ht="15.75" customHeight="1">
      <c r="A401" s="6" t="s">
        <v>35</v>
      </c>
      <c r="B401" s="7" t="s">
        <v>2230</v>
      </c>
      <c r="C401" s="7" t="s">
        <v>2641</v>
      </c>
      <c r="D401" s="4"/>
      <c r="E401" s="4"/>
      <c r="F401" s="4"/>
      <c r="G401" s="4"/>
      <c r="H401" s="4"/>
      <c r="I401" s="4"/>
    </row>
    <row r="402" spans="1:9" ht="15.75" customHeight="1">
      <c r="A402" s="6" t="s">
        <v>35</v>
      </c>
      <c r="B402" s="7" t="s">
        <v>2230</v>
      </c>
      <c r="C402" s="7" t="s">
        <v>2642</v>
      </c>
      <c r="D402" s="4"/>
      <c r="E402" s="4"/>
      <c r="F402" s="4"/>
      <c r="G402" s="4"/>
      <c r="H402" s="4"/>
      <c r="I402" s="4"/>
    </row>
    <row r="403" spans="1:9" ht="15.75" customHeight="1">
      <c r="A403" s="6" t="s">
        <v>35</v>
      </c>
      <c r="B403" s="7" t="s">
        <v>2230</v>
      </c>
      <c r="C403" s="7" t="s">
        <v>2643</v>
      </c>
      <c r="D403" s="4"/>
      <c r="E403" s="4"/>
      <c r="F403" s="4"/>
      <c r="G403" s="4"/>
      <c r="H403" s="4"/>
      <c r="I403" s="4"/>
    </row>
    <row r="404" spans="1:9" ht="15.75" customHeight="1">
      <c r="A404" s="6" t="s">
        <v>35</v>
      </c>
      <c r="B404" s="7" t="s">
        <v>2230</v>
      </c>
      <c r="C404" s="7" t="s">
        <v>2644</v>
      </c>
      <c r="D404" s="4"/>
      <c r="E404" s="4"/>
      <c r="F404" s="4"/>
      <c r="G404" s="4"/>
      <c r="H404" s="4"/>
      <c r="I404" s="4"/>
    </row>
    <row r="405" spans="1:9" ht="15.75" customHeight="1">
      <c r="A405" s="6" t="s">
        <v>35</v>
      </c>
      <c r="B405" s="7" t="s">
        <v>2230</v>
      </c>
      <c r="C405" s="7" t="s">
        <v>2645</v>
      </c>
      <c r="D405" s="4"/>
      <c r="E405" s="4"/>
      <c r="F405" s="4"/>
      <c r="G405" s="4"/>
      <c r="H405" s="4"/>
      <c r="I405" s="4"/>
    </row>
    <row r="406" spans="1:9" ht="15.75" customHeight="1">
      <c r="A406" s="6" t="s">
        <v>35</v>
      </c>
      <c r="B406" s="7" t="s">
        <v>2230</v>
      </c>
      <c r="C406" s="7" t="s">
        <v>2646</v>
      </c>
      <c r="D406" s="4"/>
      <c r="E406" s="4"/>
      <c r="F406" s="4"/>
      <c r="G406" s="4"/>
      <c r="H406" s="4"/>
      <c r="I406" s="4"/>
    </row>
    <row r="407" spans="1:9" ht="15.75" customHeight="1">
      <c r="A407" s="6" t="s">
        <v>35</v>
      </c>
      <c r="B407" s="7" t="s">
        <v>2230</v>
      </c>
      <c r="C407" s="7" t="s">
        <v>2647</v>
      </c>
      <c r="D407" s="4"/>
      <c r="E407" s="4"/>
      <c r="F407" s="4"/>
      <c r="G407" s="4"/>
      <c r="H407" s="4"/>
      <c r="I407" s="4"/>
    </row>
    <row r="408" spans="1:9" ht="15.75" customHeight="1">
      <c r="A408" s="6" t="s">
        <v>35</v>
      </c>
      <c r="B408" s="7" t="s">
        <v>2230</v>
      </c>
      <c r="C408" s="7" t="s">
        <v>571</v>
      </c>
      <c r="D408" s="4"/>
      <c r="E408" s="4"/>
      <c r="F408" s="4"/>
      <c r="G408" s="4"/>
      <c r="H408" s="4"/>
      <c r="I408" s="4"/>
    </row>
    <row r="409" spans="1:9" ht="15.75" customHeight="1">
      <c r="A409" s="6" t="s">
        <v>35</v>
      </c>
      <c r="B409" s="7" t="s">
        <v>2230</v>
      </c>
      <c r="C409" s="7" t="s">
        <v>573</v>
      </c>
      <c r="D409" s="4"/>
      <c r="E409" s="4"/>
      <c r="F409" s="4"/>
      <c r="G409" s="4"/>
      <c r="H409" s="4"/>
      <c r="I409" s="4"/>
    </row>
    <row r="410" spans="1:9" ht="15.75" customHeight="1">
      <c r="A410" s="6" t="s">
        <v>35</v>
      </c>
      <c r="B410" s="7" t="s">
        <v>272</v>
      </c>
      <c r="C410" s="7" t="s">
        <v>2648</v>
      </c>
      <c r="D410" s="4"/>
      <c r="E410" s="4"/>
      <c r="F410" s="4"/>
      <c r="G410" s="4"/>
      <c r="H410" s="4"/>
      <c r="I410" s="4"/>
    </row>
    <row r="411" spans="1:9" ht="15.75" customHeight="1">
      <c r="A411" s="6" t="s">
        <v>35</v>
      </c>
      <c r="B411" s="7" t="s">
        <v>272</v>
      </c>
      <c r="C411" s="7" t="s">
        <v>2649</v>
      </c>
      <c r="D411" s="4"/>
      <c r="E411" s="4"/>
      <c r="F411" s="4"/>
      <c r="G411" s="4"/>
      <c r="H411" s="4"/>
      <c r="I411" s="4"/>
    </row>
    <row r="412" spans="1:9" ht="15.75" customHeight="1">
      <c r="A412" s="6" t="s">
        <v>35</v>
      </c>
      <c r="B412" s="7" t="s">
        <v>272</v>
      </c>
      <c r="C412" s="8" t="s">
        <v>2650</v>
      </c>
      <c r="D412" s="8" t="s">
        <v>2651</v>
      </c>
      <c r="E412" s="4"/>
      <c r="F412" s="4"/>
      <c r="G412" s="4"/>
      <c r="H412" s="4"/>
      <c r="I412" s="4"/>
    </row>
    <row r="413" spans="1:9" ht="15.75" customHeight="1">
      <c r="A413" s="6" t="s">
        <v>35</v>
      </c>
      <c r="B413" s="7" t="s">
        <v>272</v>
      </c>
      <c r="C413" s="8" t="s">
        <v>2650</v>
      </c>
      <c r="D413" s="8" t="s">
        <v>2652</v>
      </c>
      <c r="E413" s="4"/>
      <c r="F413" s="4"/>
      <c r="G413" s="4"/>
      <c r="H413" s="4"/>
      <c r="I413" s="4"/>
    </row>
    <row r="414" spans="1:9" ht="15.75" customHeight="1">
      <c r="A414" s="6" t="s">
        <v>35</v>
      </c>
      <c r="B414" s="7" t="s">
        <v>272</v>
      </c>
      <c r="C414" s="8" t="s">
        <v>2650</v>
      </c>
      <c r="D414" s="8" t="s">
        <v>2653</v>
      </c>
      <c r="E414" s="4"/>
      <c r="F414" s="4"/>
      <c r="G414" s="4"/>
      <c r="H414" s="4"/>
      <c r="I414" s="4"/>
    </row>
    <row r="415" spans="1:9" ht="15.75" customHeight="1">
      <c r="A415" s="6" t="s">
        <v>35</v>
      </c>
      <c r="B415" s="7" t="s">
        <v>272</v>
      </c>
      <c r="C415" s="8" t="s">
        <v>2650</v>
      </c>
      <c r="D415" s="8" t="s">
        <v>2654</v>
      </c>
      <c r="E415" s="4"/>
      <c r="F415" s="4"/>
      <c r="G415" s="4"/>
      <c r="H415" s="4"/>
      <c r="I415" s="4"/>
    </row>
    <row r="416" spans="1:9" ht="15.75" customHeight="1">
      <c r="A416" s="6" t="s">
        <v>35</v>
      </c>
      <c r="B416" s="7" t="s">
        <v>272</v>
      </c>
      <c r="C416" s="8" t="s">
        <v>2650</v>
      </c>
      <c r="D416" s="8" t="s">
        <v>2283</v>
      </c>
      <c r="E416" s="4"/>
      <c r="F416" s="4"/>
      <c r="G416" s="4"/>
      <c r="H416" s="4"/>
      <c r="I416" s="4"/>
    </row>
    <row r="417" spans="1:9" ht="15.75" customHeight="1">
      <c r="A417" s="6" t="s">
        <v>35</v>
      </c>
      <c r="B417" s="7" t="s">
        <v>32</v>
      </c>
      <c r="C417" s="7" t="s">
        <v>2655</v>
      </c>
      <c r="D417" s="4"/>
      <c r="E417" s="4"/>
      <c r="F417" s="4"/>
      <c r="G417" s="4"/>
      <c r="H417" s="4"/>
      <c r="I417" s="4"/>
    </row>
    <row r="418" spans="1:9" ht="15.75" customHeight="1">
      <c r="A418" s="6" t="s">
        <v>35</v>
      </c>
      <c r="B418" s="7" t="s">
        <v>32</v>
      </c>
      <c r="C418" s="7" t="s">
        <v>1296</v>
      </c>
      <c r="D418" s="4"/>
      <c r="E418" s="4"/>
      <c r="F418" s="4"/>
      <c r="G418" s="4"/>
      <c r="H418" s="4"/>
      <c r="I418" s="4"/>
    </row>
    <row r="419" spans="1:9" ht="15.75" customHeight="1">
      <c r="A419" s="6" t="s">
        <v>35</v>
      </c>
      <c r="B419" s="7" t="s">
        <v>32</v>
      </c>
      <c r="C419" s="7" t="s">
        <v>99</v>
      </c>
      <c r="D419" s="4"/>
      <c r="E419" s="4"/>
      <c r="F419" s="4"/>
      <c r="G419" s="4"/>
      <c r="H419" s="4"/>
      <c r="I419" s="4"/>
    </row>
    <row r="420" spans="1:9" ht="15.75" customHeight="1">
      <c r="A420" s="6" t="s">
        <v>35</v>
      </c>
      <c r="B420" s="7" t="s">
        <v>32</v>
      </c>
      <c r="C420" s="7" t="s">
        <v>39</v>
      </c>
      <c r="D420" s="4"/>
      <c r="E420" s="4"/>
      <c r="F420" s="4"/>
      <c r="G420" s="4"/>
      <c r="H420" s="4"/>
      <c r="I420" s="4"/>
    </row>
    <row r="421" spans="1:9" ht="15.75" customHeight="1">
      <c r="A421" s="6" t="s">
        <v>35</v>
      </c>
      <c r="B421" s="7" t="s">
        <v>32</v>
      </c>
      <c r="C421" s="7" t="s">
        <v>2656</v>
      </c>
      <c r="D421" s="4"/>
      <c r="E421" s="4"/>
      <c r="F421" s="4"/>
      <c r="G421" s="4"/>
      <c r="H421" s="4"/>
      <c r="I421" s="4"/>
    </row>
    <row r="422" spans="1:9" ht="15.75" customHeight="1">
      <c r="A422" s="6" t="s">
        <v>35</v>
      </c>
      <c r="B422" s="7" t="s">
        <v>32</v>
      </c>
      <c r="C422" s="7" t="s">
        <v>2657</v>
      </c>
      <c r="D422" s="4"/>
      <c r="E422" s="4"/>
      <c r="F422" s="4"/>
      <c r="G422" s="4"/>
      <c r="H422" s="4"/>
      <c r="I422" s="4"/>
    </row>
    <row r="423" spans="1:9" ht="15.75" customHeight="1">
      <c r="A423" s="6" t="s">
        <v>35</v>
      </c>
      <c r="B423" s="7" t="s">
        <v>32</v>
      </c>
      <c r="C423" s="7" t="s">
        <v>2658</v>
      </c>
      <c r="D423" s="4"/>
      <c r="E423" s="4"/>
      <c r="F423" s="4"/>
      <c r="G423" s="4"/>
      <c r="H423" s="4"/>
      <c r="I423" s="4"/>
    </row>
    <row r="424" spans="1:9" ht="15.75" customHeight="1">
      <c r="A424" s="6" t="s">
        <v>35</v>
      </c>
      <c r="B424" s="7" t="s">
        <v>32</v>
      </c>
      <c r="C424" s="7" t="s">
        <v>33</v>
      </c>
      <c r="D424" s="4"/>
      <c r="E424" s="4"/>
      <c r="F424" s="4"/>
      <c r="G424" s="4"/>
      <c r="H424" s="4"/>
      <c r="I424" s="4"/>
    </row>
    <row r="425" spans="1:9" ht="15.75" customHeight="1">
      <c r="A425" s="6" t="s">
        <v>35</v>
      </c>
      <c r="B425" s="7" t="s">
        <v>32</v>
      </c>
      <c r="C425" s="7" t="s">
        <v>228</v>
      </c>
      <c r="D425" s="4"/>
      <c r="E425" s="4"/>
      <c r="F425" s="4"/>
      <c r="G425" s="4"/>
      <c r="H425" s="4"/>
      <c r="I425" s="4"/>
    </row>
    <row r="426" spans="1:9" ht="15.75" customHeight="1">
      <c r="A426" s="6" t="s">
        <v>35</v>
      </c>
      <c r="B426" s="7" t="s">
        <v>32</v>
      </c>
      <c r="C426" s="7" t="s">
        <v>47</v>
      </c>
      <c r="D426" s="4"/>
      <c r="E426" s="4"/>
      <c r="F426" s="4"/>
      <c r="G426" s="4"/>
      <c r="H426" s="4"/>
      <c r="I426" s="4"/>
    </row>
    <row r="427" spans="1:9" ht="15.75" customHeight="1">
      <c r="A427" s="6" t="s">
        <v>35</v>
      </c>
      <c r="B427" s="7" t="s">
        <v>32</v>
      </c>
      <c r="C427" s="7" t="s">
        <v>1810</v>
      </c>
      <c r="D427" s="4"/>
      <c r="E427" s="4"/>
      <c r="F427" s="4"/>
      <c r="G427" s="4"/>
      <c r="H427" s="4"/>
      <c r="I427" s="4"/>
    </row>
    <row r="428" spans="1:9" ht="15.75" customHeight="1">
      <c r="A428" s="6" t="s">
        <v>35</v>
      </c>
      <c r="B428" s="7" t="s">
        <v>32</v>
      </c>
      <c r="C428" s="7" t="s">
        <v>2659</v>
      </c>
      <c r="D428" s="4"/>
      <c r="E428" s="4"/>
      <c r="F428" s="4"/>
      <c r="G428" s="4"/>
      <c r="H428" s="4"/>
      <c r="I428" s="4"/>
    </row>
    <row r="429" spans="1:9" ht="15.75" customHeight="1">
      <c r="A429" s="6" t="s">
        <v>35</v>
      </c>
      <c r="B429" s="7" t="s">
        <v>32</v>
      </c>
      <c r="C429" s="7" t="s">
        <v>2660</v>
      </c>
      <c r="D429" s="4"/>
      <c r="E429" s="4"/>
      <c r="F429" s="4"/>
      <c r="G429" s="4"/>
      <c r="H429" s="4"/>
      <c r="I429" s="4"/>
    </row>
    <row r="430" spans="1:9" ht="15.75" customHeight="1">
      <c r="A430" s="6" t="s">
        <v>35</v>
      </c>
      <c r="B430" s="7" t="s">
        <v>32</v>
      </c>
      <c r="C430" s="7" t="s">
        <v>2661</v>
      </c>
      <c r="D430" s="4"/>
      <c r="E430" s="4"/>
      <c r="F430" s="4"/>
      <c r="G430" s="4"/>
      <c r="H430" s="4"/>
      <c r="I430" s="4"/>
    </row>
    <row r="431" spans="1:9" ht="15.75" customHeight="1">
      <c r="A431" s="6" t="s">
        <v>35</v>
      </c>
      <c r="B431" s="7" t="s">
        <v>32</v>
      </c>
      <c r="C431" s="7" t="s">
        <v>2662</v>
      </c>
      <c r="D431" s="4"/>
      <c r="E431" s="4"/>
      <c r="F431" s="4"/>
      <c r="G431" s="4"/>
      <c r="H431" s="4"/>
      <c r="I431" s="4"/>
    </row>
    <row r="432" spans="1:9" ht="15.75" customHeight="1">
      <c r="A432" s="6" t="s">
        <v>35</v>
      </c>
      <c r="B432" s="7" t="s">
        <v>32</v>
      </c>
      <c r="C432" s="7" t="s">
        <v>2663</v>
      </c>
      <c r="D432" s="4"/>
      <c r="E432" s="4"/>
      <c r="F432" s="4"/>
      <c r="G432" s="4"/>
      <c r="H432" s="4"/>
      <c r="I432" s="4"/>
    </row>
    <row r="433" spans="1:9" ht="15.75" customHeight="1">
      <c r="A433" s="6" t="s">
        <v>35</v>
      </c>
      <c r="B433" s="7" t="s">
        <v>32</v>
      </c>
      <c r="C433" s="7" t="s">
        <v>1008</v>
      </c>
      <c r="D433" s="4"/>
      <c r="E433" s="4"/>
      <c r="F433" s="4"/>
      <c r="G433" s="4"/>
      <c r="H433" s="4"/>
      <c r="I433" s="4"/>
    </row>
    <row r="434" spans="1:9" ht="15.75" customHeight="1">
      <c r="A434" s="6" t="s">
        <v>35</v>
      </c>
      <c r="B434" s="7" t="s">
        <v>32</v>
      </c>
      <c r="C434" s="7" t="s">
        <v>2664</v>
      </c>
      <c r="D434" s="4"/>
      <c r="E434" s="4"/>
      <c r="F434" s="4"/>
      <c r="G434" s="4"/>
      <c r="H434" s="4"/>
      <c r="I434" s="4"/>
    </row>
    <row r="435" spans="1:9" ht="15.75" customHeight="1">
      <c r="A435" s="6" t="s">
        <v>35</v>
      </c>
      <c r="B435" s="7" t="s">
        <v>32</v>
      </c>
      <c r="C435" s="7" t="s">
        <v>2665</v>
      </c>
      <c r="D435" s="4"/>
      <c r="E435" s="4"/>
      <c r="F435" s="4"/>
      <c r="G435" s="4"/>
      <c r="H435" s="4"/>
      <c r="I435" s="4"/>
    </row>
    <row r="436" spans="1:9" ht="15.75" customHeight="1">
      <c r="A436" s="6" t="s">
        <v>35</v>
      </c>
      <c r="B436" s="7" t="s">
        <v>32</v>
      </c>
      <c r="C436" s="7" t="s">
        <v>36</v>
      </c>
      <c r="D436" s="4"/>
      <c r="E436" s="4"/>
      <c r="F436" s="4"/>
      <c r="G436" s="4"/>
      <c r="H436" s="4"/>
      <c r="I436" s="4"/>
    </row>
    <row r="437" spans="1:9" ht="15.75" customHeight="1">
      <c r="A437" s="6" t="s">
        <v>35</v>
      </c>
      <c r="B437" s="7" t="s">
        <v>32</v>
      </c>
      <c r="C437" s="7" t="s">
        <v>2666</v>
      </c>
      <c r="D437" s="4"/>
      <c r="E437" s="4"/>
      <c r="F437" s="4"/>
      <c r="G437" s="4"/>
      <c r="H437" s="4"/>
      <c r="I437" s="4"/>
    </row>
    <row r="438" spans="1:9" ht="15.75" customHeight="1">
      <c r="A438" s="6" t="s">
        <v>35</v>
      </c>
      <c r="B438" s="7" t="s">
        <v>32</v>
      </c>
      <c r="C438" s="7" t="s">
        <v>2667</v>
      </c>
      <c r="D438" s="4"/>
      <c r="E438" s="4"/>
      <c r="F438" s="4"/>
      <c r="G438" s="4"/>
      <c r="H438" s="4"/>
      <c r="I438" s="4"/>
    </row>
    <row r="439" spans="1:9" ht="15.75" customHeight="1">
      <c r="A439" s="6" t="s">
        <v>35</v>
      </c>
      <c r="B439" s="7" t="s">
        <v>32</v>
      </c>
      <c r="C439" s="7" t="s">
        <v>2668</v>
      </c>
      <c r="D439" s="4"/>
      <c r="E439" s="4"/>
      <c r="F439" s="4"/>
      <c r="G439" s="4"/>
      <c r="H439" s="4"/>
      <c r="I439" s="4"/>
    </row>
    <row r="440" spans="1:9" ht="15.75" customHeight="1">
      <c r="A440" s="6" t="s">
        <v>35</v>
      </c>
      <c r="B440" s="7" t="s">
        <v>32</v>
      </c>
      <c r="C440" s="7" t="s">
        <v>2669</v>
      </c>
      <c r="D440" s="4"/>
      <c r="E440" s="4"/>
      <c r="F440" s="4"/>
      <c r="G440" s="4"/>
      <c r="H440" s="4"/>
      <c r="I440" s="4"/>
    </row>
    <row r="441" spans="1:9" ht="15.75" customHeight="1">
      <c r="A441" s="6" t="s">
        <v>35</v>
      </c>
      <c r="B441" s="7" t="s">
        <v>32</v>
      </c>
      <c r="C441" s="7" t="s">
        <v>2670</v>
      </c>
      <c r="D441" s="4"/>
      <c r="E441" s="4"/>
      <c r="F441" s="4"/>
      <c r="G441" s="4"/>
      <c r="H441" s="4"/>
      <c r="I441" s="4"/>
    </row>
    <row r="442" spans="1:9" ht="15.75" customHeight="1">
      <c r="A442" s="6" t="s">
        <v>35</v>
      </c>
      <c r="B442" s="7" t="s">
        <v>32</v>
      </c>
      <c r="C442" s="7" t="s">
        <v>2671</v>
      </c>
      <c r="D442" s="4"/>
      <c r="E442" s="4"/>
      <c r="F442" s="4"/>
      <c r="G442" s="4"/>
      <c r="H442" s="4"/>
      <c r="I442" s="4"/>
    </row>
    <row r="443" spans="1:9" ht="15.75" customHeight="1">
      <c r="A443" s="6" t="s">
        <v>35</v>
      </c>
      <c r="B443" s="7" t="s">
        <v>32</v>
      </c>
      <c r="C443" s="7" t="s">
        <v>2672</v>
      </c>
      <c r="D443" s="4"/>
      <c r="E443" s="4"/>
      <c r="F443" s="4"/>
      <c r="G443" s="4"/>
      <c r="H443" s="4"/>
      <c r="I443" s="4"/>
    </row>
    <row r="444" spans="1:9" ht="15.75" customHeight="1">
      <c r="A444" s="6" t="s">
        <v>35</v>
      </c>
      <c r="B444" s="7" t="s">
        <v>32</v>
      </c>
      <c r="C444" s="7" t="s">
        <v>2673</v>
      </c>
      <c r="D444" s="4"/>
      <c r="E444" s="4"/>
      <c r="F444" s="4"/>
      <c r="G444" s="4"/>
      <c r="H444" s="4"/>
      <c r="I444" s="4"/>
    </row>
    <row r="445" spans="1:9" ht="15.75" customHeight="1">
      <c r="A445" s="6" t="s">
        <v>35</v>
      </c>
      <c r="B445" s="7" t="s">
        <v>32</v>
      </c>
      <c r="C445" s="7" t="s">
        <v>486</v>
      </c>
      <c r="D445" s="4"/>
      <c r="E445" s="4"/>
      <c r="F445" s="4"/>
      <c r="G445" s="4"/>
      <c r="H445" s="4"/>
      <c r="I445" s="4"/>
    </row>
    <row r="446" spans="1:9" ht="15.75" customHeight="1">
      <c r="A446" s="6" t="s">
        <v>35</v>
      </c>
      <c r="B446" s="7" t="s">
        <v>32</v>
      </c>
      <c r="C446" s="7" t="s">
        <v>2674</v>
      </c>
      <c r="D446" s="4"/>
      <c r="E446" s="4"/>
      <c r="F446" s="4"/>
      <c r="G446" s="4"/>
      <c r="H446" s="4"/>
      <c r="I446" s="4"/>
    </row>
    <row r="447" spans="1:9" ht="15.75" customHeight="1">
      <c r="A447" s="6" t="s">
        <v>35</v>
      </c>
      <c r="B447" s="7" t="s">
        <v>32</v>
      </c>
      <c r="C447" s="7" t="s">
        <v>2675</v>
      </c>
      <c r="D447" s="4"/>
      <c r="E447" s="4"/>
      <c r="F447" s="4"/>
      <c r="G447" s="4"/>
      <c r="H447" s="4"/>
      <c r="I447" s="4"/>
    </row>
    <row r="448" spans="1:9" ht="15.75" customHeight="1">
      <c r="A448" s="6" t="s">
        <v>35</v>
      </c>
      <c r="B448" s="7" t="s">
        <v>32</v>
      </c>
      <c r="C448" s="7" t="s">
        <v>2676</v>
      </c>
      <c r="D448" s="4"/>
      <c r="E448" s="4"/>
      <c r="F448" s="4"/>
      <c r="G448" s="4"/>
      <c r="H448" s="4"/>
      <c r="I448" s="4"/>
    </row>
    <row r="449" spans="1:9" ht="15.75" customHeight="1">
      <c r="A449" s="6" t="s">
        <v>35</v>
      </c>
      <c r="B449" s="7" t="s">
        <v>2677</v>
      </c>
      <c r="C449" s="7" t="s">
        <v>2678</v>
      </c>
      <c r="D449" s="4"/>
      <c r="E449" s="4"/>
      <c r="F449" s="4"/>
      <c r="G449" s="4"/>
      <c r="H449" s="4"/>
      <c r="I449" s="4"/>
    </row>
    <row r="450" spans="1:9" ht="15.75" customHeight="1">
      <c r="A450" s="6" t="s">
        <v>35</v>
      </c>
      <c r="B450" s="7" t="s">
        <v>2677</v>
      </c>
      <c r="C450" s="7" t="s">
        <v>2679</v>
      </c>
      <c r="D450" s="4"/>
      <c r="E450" s="4"/>
      <c r="F450" s="4"/>
      <c r="G450" s="4"/>
      <c r="H450" s="4"/>
      <c r="I450" s="4"/>
    </row>
    <row r="451" spans="1:9" ht="15.75" customHeight="1">
      <c r="A451" s="6" t="s">
        <v>35</v>
      </c>
      <c r="B451" s="7" t="s">
        <v>2677</v>
      </c>
      <c r="C451" s="7" t="s">
        <v>2680</v>
      </c>
      <c r="D451" s="4"/>
      <c r="E451" s="4"/>
      <c r="F451" s="4"/>
      <c r="G451" s="4"/>
      <c r="H451" s="4"/>
      <c r="I451" s="4"/>
    </row>
    <row r="452" spans="1:9" ht="15.75" customHeight="1">
      <c r="A452" s="6" t="s">
        <v>35</v>
      </c>
      <c r="B452" s="7" t="s">
        <v>2677</v>
      </c>
      <c r="C452" s="7" t="s">
        <v>2681</v>
      </c>
      <c r="D452" s="4"/>
      <c r="E452" s="4"/>
      <c r="F452" s="4"/>
      <c r="G452" s="4"/>
      <c r="H452" s="4"/>
      <c r="I452" s="4"/>
    </row>
    <row r="453" spans="1:9" ht="15.75" customHeight="1">
      <c r="A453" s="6" t="s">
        <v>35</v>
      </c>
      <c r="B453" s="7" t="s">
        <v>2677</v>
      </c>
      <c r="C453" s="7" t="s">
        <v>2682</v>
      </c>
      <c r="D453" s="4"/>
      <c r="E453" s="4"/>
      <c r="F453" s="4"/>
      <c r="G453" s="4"/>
      <c r="H453" s="4"/>
      <c r="I453" s="4"/>
    </row>
    <row r="454" spans="1:9" ht="15.75" customHeight="1">
      <c r="A454" s="6" t="s">
        <v>35</v>
      </c>
      <c r="B454" s="7" t="s">
        <v>2677</v>
      </c>
      <c r="C454" s="7" t="s">
        <v>2683</v>
      </c>
      <c r="D454" s="4"/>
      <c r="E454" s="4"/>
      <c r="F454" s="4"/>
      <c r="G454" s="4"/>
      <c r="H454" s="4"/>
      <c r="I454" s="4"/>
    </row>
    <row r="455" spans="1:9" ht="15.75" customHeight="1">
      <c r="A455" s="6" t="s">
        <v>35</v>
      </c>
      <c r="B455" s="7" t="s">
        <v>2677</v>
      </c>
      <c r="C455" s="7" t="s">
        <v>2684</v>
      </c>
      <c r="D455" s="4"/>
      <c r="E455" s="4"/>
      <c r="F455" s="4"/>
      <c r="G455" s="4"/>
      <c r="H455" s="4"/>
      <c r="I455" s="4"/>
    </row>
    <row r="456" spans="1:9" ht="15.75" customHeight="1">
      <c r="A456" s="6" t="s">
        <v>35</v>
      </c>
      <c r="B456" s="7" t="s">
        <v>2677</v>
      </c>
      <c r="C456" s="7" t="s">
        <v>2685</v>
      </c>
      <c r="D456" s="4"/>
      <c r="E456" s="4"/>
      <c r="F456" s="4"/>
      <c r="G456" s="4"/>
      <c r="H456" s="4"/>
      <c r="I456" s="4"/>
    </row>
    <row r="457" spans="1:9" ht="15.75" customHeight="1">
      <c r="A457" s="6" t="s">
        <v>35</v>
      </c>
      <c r="B457" s="7" t="s">
        <v>2677</v>
      </c>
      <c r="C457" s="7" t="s">
        <v>2686</v>
      </c>
      <c r="D457" s="4"/>
      <c r="E457" s="4"/>
      <c r="F457" s="4"/>
      <c r="G457" s="4"/>
      <c r="H457" s="4"/>
      <c r="I457" s="4"/>
    </row>
    <row r="458" spans="1:9" ht="15.75" customHeight="1">
      <c r="A458" s="6" t="s">
        <v>35</v>
      </c>
      <c r="B458" s="7" t="s">
        <v>2677</v>
      </c>
      <c r="C458" s="7" t="s">
        <v>2687</v>
      </c>
      <c r="D458" s="4"/>
      <c r="E458" s="4"/>
      <c r="F458" s="4"/>
      <c r="G458" s="4"/>
      <c r="H458" s="4"/>
      <c r="I458" s="4"/>
    </row>
    <row r="459" spans="1:9" ht="15.75" customHeight="1">
      <c r="A459" s="6" t="s">
        <v>35</v>
      </c>
      <c r="B459" s="7" t="s">
        <v>2677</v>
      </c>
      <c r="C459" s="7" t="s">
        <v>2688</v>
      </c>
      <c r="D459" s="4"/>
      <c r="E459" s="4"/>
      <c r="F459" s="4"/>
      <c r="G459" s="4"/>
      <c r="H459" s="4"/>
      <c r="I459" s="4"/>
    </row>
    <row r="460" spans="1:9" ht="15.75" customHeight="1">
      <c r="A460" s="6" t="s">
        <v>35</v>
      </c>
      <c r="B460" s="7" t="s">
        <v>2677</v>
      </c>
      <c r="C460" s="7" t="s">
        <v>2689</v>
      </c>
      <c r="D460" s="4"/>
      <c r="E460" s="4"/>
      <c r="F460" s="4"/>
      <c r="G460" s="4"/>
      <c r="H460" s="4"/>
      <c r="I460" s="4"/>
    </row>
    <row r="461" spans="1:9" ht="15.75" customHeight="1">
      <c r="A461" s="6" t="s">
        <v>35</v>
      </c>
      <c r="B461" s="7" t="s">
        <v>2677</v>
      </c>
      <c r="C461" s="7" t="s">
        <v>2690</v>
      </c>
      <c r="D461" s="4"/>
      <c r="E461" s="4"/>
      <c r="F461" s="4"/>
      <c r="G461" s="4"/>
      <c r="H461" s="4"/>
      <c r="I461" s="4"/>
    </row>
    <row r="462" spans="1:9" ht="15.75" customHeight="1">
      <c r="A462" s="6" t="s">
        <v>35</v>
      </c>
      <c r="B462" s="7" t="s">
        <v>2677</v>
      </c>
      <c r="C462" s="7" t="s">
        <v>2691</v>
      </c>
      <c r="D462" s="4"/>
      <c r="E462" s="4"/>
      <c r="F462" s="4"/>
      <c r="G462" s="4"/>
      <c r="H462" s="4"/>
      <c r="I462" s="4"/>
    </row>
    <row r="463" spans="1:9" ht="15.75" customHeight="1">
      <c r="A463" s="6" t="s">
        <v>35</v>
      </c>
      <c r="B463" s="7" t="s">
        <v>2677</v>
      </c>
      <c r="C463" s="7" t="s">
        <v>2692</v>
      </c>
      <c r="D463" s="4"/>
      <c r="E463" s="4"/>
      <c r="F463" s="4"/>
      <c r="G463" s="4"/>
      <c r="H463" s="4"/>
      <c r="I463" s="4"/>
    </row>
    <row r="464" spans="1:9" ht="15.75" customHeight="1">
      <c r="A464" s="6" t="s">
        <v>35</v>
      </c>
      <c r="B464" s="7" t="s">
        <v>2693</v>
      </c>
      <c r="C464" s="7" t="s">
        <v>2694</v>
      </c>
      <c r="D464" s="4"/>
      <c r="E464" s="4"/>
      <c r="F464" s="4"/>
      <c r="G464" s="4"/>
      <c r="H464" s="4"/>
      <c r="I464" s="4"/>
    </row>
    <row r="465" spans="1:9" ht="15.75" customHeight="1">
      <c r="A465" s="6" t="s">
        <v>35</v>
      </c>
      <c r="B465" s="7" t="s">
        <v>2693</v>
      </c>
      <c r="C465" s="7" t="s">
        <v>2695</v>
      </c>
      <c r="D465" s="4"/>
      <c r="E465" s="4"/>
      <c r="F465" s="4"/>
      <c r="G465" s="4"/>
      <c r="H465" s="4"/>
      <c r="I465" s="4"/>
    </row>
    <row r="466" spans="1:9" ht="15.75" customHeight="1">
      <c r="A466" s="6" t="s">
        <v>35</v>
      </c>
      <c r="B466" s="7" t="s">
        <v>1255</v>
      </c>
      <c r="C466" s="7" t="s">
        <v>1256</v>
      </c>
      <c r="D466" s="4"/>
      <c r="E466" s="4"/>
      <c r="F466" s="4"/>
      <c r="G466" s="4"/>
      <c r="H466" s="4"/>
      <c r="I466" s="4"/>
    </row>
    <row r="467" spans="1:9" ht="15.75" customHeight="1">
      <c r="A467" s="23" t="s">
        <v>21</v>
      </c>
      <c r="B467" s="7" t="s">
        <v>125</v>
      </c>
      <c r="C467" s="7" t="s">
        <v>2696</v>
      </c>
      <c r="D467" s="4"/>
      <c r="E467" s="4"/>
      <c r="F467" s="4"/>
      <c r="G467" s="4"/>
      <c r="H467" s="4"/>
      <c r="I467" s="7" t="s">
        <v>2697</v>
      </c>
    </row>
    <row r="468" spans="1:9" ht="15.75" customHeight="1">
      <c r="A468" s="23" t="s">
        <v>21</v>
      </c>
      <c r="B468" s="7" t="s">
        <v>125</v>
      </c>
      <c r="C468" s="7" t="s">
        <v>2698</v>
      </c>
      <c r="D468" s="4"/>
      <c r="E468" s="4"/>
      <c r="F468" s="4"/>
      <c r="G468" s="4"/>
      <c r="H468" s="4"/>
      <c r="I468" s="7" t="s">
        <v>2699</v>
      </c>
    </row>
    <row r="469" spans="1:9" ht="15.75" customHeight="1">
      <c r="A469" s="23" t="s">
        <v>21</v>
      </c>
      <c r="B469" s="7" t="s">
        <v>125</v>
      </c>
      <c r="C469" s="7" t="s">
        <v>2700</v>
      </c>
      <c r="D469" s="4"/>
      <c r="E469" s="4"/>
      <c r="F469" s="4"/>
      <c r="G469" s="4"/>
      <c r="H469" s="4"/>
      <c r="I469" s="7" t="s">
        <v>2701</v>
      </c>
    </row>
    <row r="470" spans="1:9" ht="15.75" customHeight="1">
      <c r="A470" s="23" t="s">
        <v>21</v>
      </c>
      <c r="B470" s="7" t="s">
        <v>125</v>
      </c>
      <c r="C470" s="7" t="s">
        <v>481</v>
      </c>
      <c r="D470" s="4"/>
      <c r="E470" s="4"/>
      <c r="F470" s="4"/>
      <c r="G470" s="4"/>
      <c r="H470" s="4"/>
      <c r="I470" s="7" t="s">
        <v>2702</v>
      </c>
    </row>
    <row r="471" spans="1:9" ht="15.75" customHeight="1">
      <c r="A471" s="23" t="s">
        <v>21</v>
      </c>
      <c r="B471" s="7" t="s">
        <v>125</v>
      </c>
      <c r="C471" s="7" t="s">
        <v>2703</v>
      </c>
      <c r="D471" s="4"/>
      <c r="E471" s="4"/>
      <c r="F471" s="4"/>
      <c r="G471" s="4"/>
      <c r="H471" s="4"/>
      <c r="I471" s="7" t="s">
        <v>234</v>
      </c>
    </row>
    <row r="472" spans="1:9" ht="15.75" customHeight="1">
      <c r="A472" s="23" t="s">
        <v>21</v>
      </c>
      <c r="B472" s="7" t="s">
        <v>125</v>
      </c>
      <c r="C472" s="7" t="s">
        <v>2704</v>
      </c>
      <c r="D472" s="4"/>
      <c r="E472" s="4"/>
      <c r="F472" s="4"/>
      <c r="G472" s="4"/>
      <c r="H472" s="4"/>
      <c r="I472" s="7" t="s">
        <v>2705</v>
      </c>
    </row>
    <row r="473" spans="1:9" ht="15.75" customHeight="1">
      <c r="A473" s="23" t="s">
        <v>21</v>
      </c>
      <c r="B473" s="7" t="s">
        <v>125</v>
      </c>
      <c r="C473" s="7" t="s">
        <v>2706</v>
      </c>
      <c r="D473" s="4"/>
      <c r="E473" s="4"/>
      <c r="F473" s="4"/>
      <c r="G473" s="4"/>
      <c r="H473" s="4"/>
      <c r="I473" s="7" t="s">
        <v>2707</v>
      </c>
    </row>
    <row r="474" spans="1:9" ht="15.75" customHeight="1">
      <c r="A474" s="23" t="s">
        <v>21</v>
      </c>
      <c r="B474" s="7" t="s">
        <v>125</v>
      </c>
      <c r="C474" s="7" t="s">
        <v>2708</v>
      </c>
      <c r="D474" s="4"/>
      <c r="E474" s="4"/>
      <c r="F474" s="4"/>
      <c r="G474" s="4"/>
      <c r="H474" s="4"/>
      <c r="I474" s="7" t="s">
        <v>1382</v>
      </c>
    </row>
    <row r="475" spans="1:9" ht="15.75" customHeight="1">
      <c r="A475" s="23" t="s">
        <v>21</v>
      </c>
      <c r="B475" s="7" t="s">
        <v>125</v>
      </c>
      <c r="C475" s="7" t="s">
        <v>2709</v>
      </c>
      <c r="D475" s="4"/>
      <c r="E475" s="4"/>
      <c r="F475" s="4"/>
      <c r="G475" s="4"/>
      <c r="H475" s="4"/>
      <c r="I475" s="7" t="s">
        <v>273</v>
      </c>
    </row>
    <row r="476" spans="1:9" ht="15.75" customHeight="1">
      <c r="A476" s="23" t="s">
        <v>21</v>
      </c>
      <c r="B476" s="7" t="s">
        <v>125</v>
      </c>
      <c r="C476" s="7" t="s">
        <v>2710</v>
      </c>
      <c r="D476" s="4"/>
      <c r="E476" s="4"/>
      <c r="F476" s="4"/>
      <c r="G476" s="4"/>
      <c r="H476" s="4"/>
      <c r="I476" s="7" t="s">
        <v>2711</v>
      </c>
    </row>
    <row r="477" spans="1:9" ht="15.75" customHeight="1">
      <c r="A477" s="23" t="s">
        <v>21</v>
      </c>
      <c r="B477" s="7" t="s">
        <v>125</v>
      </c>
      <c r="C477" s="7" t="s">
        <v>2712</v>
      </c>
      <c r="D477" s="4"/>
      <c r="E477" s="4"/>
      <c r="F477" s="4"/>
      <c r="G477" s="4"/>
      <c r="H477" s="4"/>
      <c r="I477" s="24" t="s">
        <v>2713</v>
      </c>
    </row>
    <row r="478" spans="1:9" ht="15.75" customHeight="1">
      <c r="A478" s="23" t="s">
        <v>21</v>
      </c>
      <c r="B478" s="7" t="s">
        <v>125</v>
      </c>
      <c r="C478" s="7" t="s">
        <v>2714</v>
      </c>
      <c r="D478" s="4"/>
      <c r="E478" s="4"/>
      <c r="F478" s="4"/>
      <c r="G478" s="4"/>
      <c r="H478" s="4"/>
      <c r="I478" s="24" t="s">
        <v>2715</v>
      </c>
    </row>
    <row r="479" spans="1:9" ht="15.75" customHeight="1">
      <c r="A479" s="23" t="s">
        <v>21</v>
      </c>
      <c r="B479" s="7" t="s">
        <v>125</v>
      </c>
      <c r="C479" s="7" t="s">
        <v>2716</v>
      </c>
      <c r="D479" s="4"/>
      <c r="E479" s="4"/>
      <c r="F479" s="4"/>
      <c r="G479" s="4"/>
      <c r="H479" s="4"/>
      <c r="I479" s="24" t="s">
        <v>2717</v>
      </c>
    </row>
    <row r="480" spans="1:9" ht="15.75" customHeight="1">
      <c r="A480" s="23" t="s">
        <v>21</v>
      </c>
      <c r="B480" s="7" t="s">
        <v>125</v>
      </c>
      <c r="C480" s="7" t="s">
        <v>2718</v>
      </c>
      <c r="D480" s="4"/>
      <c r="E480" s="4"/>
      <c r="F480" s="4"/>
      <c r="G480" s="4"/>
      <c r="H480" s="4"/>
      <c r="I480" s="24" t="s">
        <v>2719</v>
      </c>
    </row>
    <row r="481" spans="1:9" ht="15.75" customHeight="1">
      <c r="A481" s="23" t="s">
        <v>21</v>
      </c>
      <c r="B481" s="7" t="s">
        <v>125</v>
      </c>
      <c r="C481" s="7" t="s">
        <v>2720</v>
      </c>
      <c r="D481" s="4"/>
      <c r="E481" s="4"/>
      <c r="F481" s="4"/>
      <c r="G481" s="4"/>
      <c r="H481" s="4"/>
      <c r="I481" s="24" t="s">
        <v>2721</v>
      </c>
    </row>
    <row r="482" spans="1:9" ht="15.75" customHeight="1">
      <c r="A482" s="23" t="s">
        <v>21</v>
      </c>
      <c r="B482" s="7" t="s">
        <v>125</v>
      </c>
      <c r="C482" s="7" t="s">
        <v>2722</v>
      </c>
      <c r="D482" s="4"/>
      <c r="E482" s="4"/>
      <c r="F482" s="4"/>
      <c r="G482" s="4"/>
      <c r="H482" s="4"/>
      <c r="I482" s="24" t="s">
        <v>2723</v>
      </c>
    </row>
    <row r="483" spans="1:9" ht="15.75" customHeight="1">
      <c r="A483" s="23" t="s">
        <v>21</v>
      </c>
      <c r="B483" s="7" t="s">
        <v>125</v>
      </c>
      <c r="C483" s="7" t="s">
        <v>2724</v>
      </c>
      <c r="D483" s="4"/>
      <c r="E483" s="4"/>
      <c r="F483" s="4"/>
      <c r="G483" s="4"/>
      <c r="H483" s="4"/>
      <c r="I483" s="24" t="s">
        <v>2725</v>
      </c>
    </row>
    <row r="484" spans="1:9" ht="15.75" customHeight="1">
      <c r="A484" s="23" t="s">
        <v>21</v>
      </c>
      <c r="B484" s="7" t="s">
        <v>125</v>
      </c>
      <c r="C484" s="7" t="s">
        <v>2726</v>
      </c>
      <c r="D484" s="4"/>
      <c r="E484" s="4"/>
      <c r="F484" s="4"/>
      <c r="G484" s="4"/>
      <c r="H484" s="4"/>
      <c r="I484" s="24" t="s">
        <v>2727</v>
      </c>
    </row>
    <row r="485" spans="1:9" ht="15.75" customHeight="1">
      <c r="A485" s="23" t="s">
        <v>21</v>
      </c>
      <c r="B485" s="7" t="s">
        <v>125</v>
      </c>
      <c r="C485" s="7" t="s">
        <v>2728</v>
      </c>
      <c r="D485" s="4"/>
      <c r="E485" s="4"/>
      <c r="F485" s="4"/>
      <c r="G485" s="4"/>
      <c r="H485" s="4"/>
      <c r="I485" s="24" t="s">
        <v>2729</v>
      </c>
    </row>
    <row r="486" spans="1:9" ht="15.75" customHeight="1">
      <c r="A486" s="23" t="s">
        <v>21</v>
      </c>
      <c r="B486" s="7" t="s">
        <v>125</v>
      </c>
      <c r="C486" s="7" t="s">
        <v>2730</v>
      </c>
      <c r="D486" s="4"/>
      <c r="E486" s="4"/>
      <c r="F486" s="4"/>
      <c r="G486" s="4"/>
      <c r="H486" s="4"/>
      <c r="I486" s="24" t="s">
        <v>2731</v>
      </c>
    </row>
    <row r="487" spans="1:9" ht="15.75" customHeight="1">
      <c r="A487" s="23" t="s">
        <v>21</v>
      </c>
      <c r="B487" s="7" t="s">
        <v>125</v>
      </c>
      <c r="C487" s="7" t="s">
        <v>2732</v>
      </c>
      <c r="D487" s="4"/>
      <c r="E487" s="4"/>
      <c r="F487" s="4"/>
      <c r="G487" s="4"/>
      <c r="H487" s="4"/>
      <c r="I487" s="24" t="s">
        <v>2733</v>
      </c>
    </row>
    <row r="488" spans="1:9" ht="15.75" customHeight="1">
      <c r="A488" s="23" t="s">
        <v>21</v>
      </c>
      <c r="B488" s="7" t="s">
        <v>125</v>
      </c>
      <c r="C488" s="7" t="s">
        <v>2734</v>
      </c>
      <c r="D488" s="4"/>
      <c r="E488" s="4"/>
      <c r="F488" s="4"/>
      <c r="G488" s="4"/>
      <c r="H488" s="4"/>
      <c r="I488" s="24" t="s">
        <v>2735</v>
      </c>
    </row>
    <row r="489" spans="1:9" ht="15.75" customHeight="1">
      <c r="A489" s="23" t="s">
        <v>21</v>
      </c>
      <c r="B489" s="7" t="s">
        <v>125</v>
      </c>
      <c r="C489" s="7" t="s">
        <v>2736</v>
      </c>
      <c r="D489" s="4"/>
      <c r="E489" s="4"/>
      <c r="F489" s="4"/>
      <c r="G489" s="4"/>
      <c r="H489" s="4"/>
      <c r="I489" s="24" t="s">
        <v>2737</v>
      </c>
    </row>
    <row r="490" spans="1:9" ht="15.75" customHeight="1">
      <c r="A490" s="23" t="s">
        <v>21</v>
      </c>
      <c r="B490" s="7" t="s">
        <v>125</v>
      </c>
      <c r="C490" s="7" t="s">
        <v>2738</v>
      </c>
      <c r="D490" s="4"/>
      <c r="E490" s="4"/>
      <c r="F490" s="4"/>
      <c r="G490" s="4"/>
      <c r="H490" s="4"/>
      <c r="I490" s="24" t="s">
        <v>2739</v>
      </c>
    </row>
    <row r="491" spans="1:9" ht="15.75" customHeight="1">
      <c r="A491" s="23" t="s">
        <v>21</v>
      </c>
      <c r="B491" s="7" t="s">
        <v>125</v>
      </c>
      <c r="C491" s="7" t="s">
        <v>2740</v>
      </c>
      <c r="D491" s="4"/>
      <c r="E491" s="4"/>
      <c r="F491" s="4"/>
      <c r="G491" s="4"/>
      <c r="H491" s="4"/>
      <c r="I491" s="24" t="s">
        <v>2741</v>
      </c>
    </row>
    <row r="492" spans="1:9" ht="15.75" customHeight="1">
      <c r="A492" s="23" t="s">
        <v>21</v>
      </c>
      <c r="B492" s="7" t="s">
        <v>125</v>
      </c>
      <c r="C492" s="7" t="s">
        <v>2742</v>
      </c>
      <c r="D492" s="4"/>
      <c r="E492" s="4"/>
      <c r="F492" s="4"/>
      <c r="G492" s="4"/>
      <c r="H492" s="4"/>
      <c r="I492" s="24" t="s">
        <v>2743</v>
      </c>
    </row>
    <row r="493" spans="1:9" ht="15.75" customHeight="1">
      <c r="A493" s="23" t="s">
        <v>21</v>
      </c>
      <c r="B493" s="7" t="s">
        <v>125</v>
      </c>
      <c r="C493" s="7" t="s">
        <v>2744</v>
      </c>
      <c r="D493" s="4"/>
      <c r="E493" s="4"/>
      <c r="F493" s="4"/>
      <c r="G493" s="4"/>
      <c r="H493" s="4"/>
      <c r="I493" s="24" t="s">
        <v>2745</v>
      </c>
    </row>
    <row r="494" spans="1:9" ht="15.75" customHeight="1">
      <c r="A494" s="23" t="s">
        <v>21</v>
      </c>
      <c r="B494" s="7" t="s">
        <v>125</v>
      </c>
      <c r="C494" s="7" t="s">
        <v>2746</v>
      </c>
      <c r="D494" s="4"/>
      <c r="E494" s="4"/>
      <c r="F494" s="4"/>
      <c r="G494" s="4"/>
      <c r="H494" s="4"/>
      <c r="I494" s="24" t="s">
        <v>2747</v>
      </c>
    </row>
    <row r="495" spans="1:9" ht="15.75" customHeight="1">
      <c r="A495" s="23" t="s">
        <v>21</v>
      </c>
      <c r="B495" s="7" t="s">
        <v>125</v>
      </c>
      <c r="C495" s="7" t="s">
        <v>2748</v>
      </c>
      <c r="D495" s="4"/>
      <c r="E495" s="4"/>
      <c r="F495" s="4"/>
      <c r="G495" s="4"/>
      <c r="H495" s="4"/>
      <c r="I495" s="24" t="s">
        <v>2749</v>
      </c>
    </row>
    <row r="496" spans="1:9" ht="15.75" customHeight="1">
      <c r="A496" s="23" t="s">
        <v>21</v>
      </c>
      <c r="B496" s="7" t="s">
        <v>125</v>
      </c>
      <c r="C496" s="7" t="s">
        <v>2750</v>
      </c>
      <c r="D496" s="4"/>
      <c r="E496" s="4"/>
      <c r="F496" s="4"/>
      <c r="G496" s="4"/>
      <c r="H496" s="4"/>
      <c r="I496" s="24" t="s">
        <v>2751</v>
      </c>
    </row>
    <row r="497" spans="1:9" ht="15.75" customHeight="1">
      <c r="A497" s="23" t="s">
        <v>21</v>
      </c>
      <c r="B497" s="7" t="s">
        <v>125</v>
      </c>
      <c r="C497" s="7" t="s">
        <v>2752</v>
      </c>
      <c r="D497" s="4"/>
      <c r="E497" s="4"/>
      <c r="F497" s="4"/>
      <c r="G497" s="4"/>
      <c r="H497" s="4"/>
      <c r="I497" s="24" t="s">
        <v>2753</v>
      </c>
    </row>
    <row r="498" spans="1:9" ht="15.75" customHeight="1">
      <c r="A498" s="23" t="s">
        <v>21</v>
      </c>
      <c r="B498" s="7" t="s">
        <v>125</v>
      </c>
      <c r="C498" s="7" t="s">
        <v>2754</v>
      </c>
      <c r="D498" s="4"/>
      <c r="E498" s="4"/>
      <c r="F498" s="4"/>
      <c r="G498" s="4"/>
      <c r="H498" s="4"/>
      <c r="I498" s="24" t="s">
        <v>2755</v>
      </c>
    </row>
    <row r="499" spans="1:9" ht="15.75" customHeight="1">
      <c r="A499" s="23" t="s">
        <v>21</v>
      </c>
      <c r="B499" s="7" t="s">
        <v>125</v>
      </c>
      <c r="C499" s="7" t="s">
        <v>2756</v>
      </c>
      <c r="D499" s="4"/>
      <c r="E499" s="4"/>
      <c r="F499" s="4"/>
      <c r="G499" s="4"/>
      <c r="H499" s="4"/>
      <c r="I499" s="24" t="s">
        <v>2757</v>
      </c>
    </row>
    <row r="500" spans="1:9" ht="15.75" customHeight="1">
      <c r="A500" s="23" t="s">
        <v>21</v>
      </c>
      <c r="B500" s="7" t="s">
        <v>125</v>
      </c>
      <c r="C500" s="7" t="s">
        <v>2758</v>
      </c>
      <c r="D500" s="4"/>
      <c r="E500" s="4"/>
      <c r="F500" s="4"/>
      <c r="G500" s="4"/>
      <c r="H500" s="4"/>
      <c r="I500" s="24" t="s">
        <v>2759</v>
      </c>
    </row>
    <row r="501" spans="1:9" ht="15.75" customHeight="1">
      <c r="A501" s="23" t="s">
        <v>21</v>
      </c>
      <c r="B501" s="7" t="s">
        <v>125</v>
      </c>
      <c r="C501" s="7" t="s">
        <v>2760</v>
      </c>
      <c r="D501" s="4"/>
      <c r="E501" s="4"/>
      <c r="F501" s="4"/>
      <c r="G501" s="4"/>
      <c r="H501" s="4"/>
      <c r="I501" s="24" t="s">
        <v>2761</v>
      </c>
    </row>
    <row r="502" spans="1:9" ht="15.75" customHeight="1">
      <c r="A502" s="23" t="s">
        <v>21</v>
      </c>
      <c r="B502" s="7" t="s">
        <v>125</v>
      </c>
      <c r="C502" s="7" t="s">
        <v>2762</v>
      </c>
      <c r="D502" s="4"/>
      <c r="E502" s="4"/>
      <c r="F502" s="4"/>
      <c r="G502" s="4"/>
      <c r="H502" s="4"/>
      <c r="I502" s="24" t="s">
        <v>2763</v>
      </c>
    </row>
    <row r="503" spans="1:9" ht="15.75" customHeight="1">
      <c r="A503" s="23" t="s">
        <v>21</v>
      </c>
      <c r="B503" s="7" t="s">
        <v>125</v>
      </c>
      <c r="C503" s="7" t="s">
        <v>2697</v>
      </c>
      <c r="D503" s="4"/>
      <c r="E503" s="4"/>
      <c r="F503" s="4"/>
      <c r="G503" s="4"/>
      <c r="H503" s="4"/>
      <c r="I503" s="24" t="s">
        <v>2764</v>
      </c>
    </row>
    <row r="504" spans="1:9" ht="15.75" customHeight="1">
      <c r="A504" s="23" t="s">
        <v>21</v>
      </c>
      <c r="B504" s="7" t="s">
        <v>125</v>
      </c>
      <c r="C504" s="7" t="s">
        <v>2765</v>
      </c>
      <c r="D504" s="4"/>
      <c r="E504" s="4"/>
      <c r="F504" s="4"/>
      <c r="G504" s="4"/>
      <c r="H504" s="4"/>
      <c r="I504" s="24" t="s">
        <v>2766</v>
      </c>
    </row>
    <row r="505" spans="1:9" ht="15.75" customHeight="1">
      <c r="A505" s="23" t="s">
        <v>21</v>
      </c>
      <c r="B505" s="7" t="s">
        <v>125</v>
      </c>
      <c r="C505" s="7" t="s">
        <v>2767</v>
      </c>
      <c r="D505" s="4"/>
      <c r="E505" s="4"/>
      <c r="F505" s="4"/>
      <c r="G505" s="4"/>
      <c r="H505" s="4"/>
      <c r="I505" s="24" t="s">
        <v>2768</v>
      </c>
    </row>
    <row r="506" spans="1:9" ht="15.75" customHeight="1">
      <c r="A506" s="23" t="s">
        <v>21</v>
      </c>
      <c r="B506" s="7" t="s">
        <v>125</v>
      </c>
      <c r="C506" s="7" t="s">
        <v>2769</v>
      </c>
      <c r="D506" s="4"/>
      <c r="E506" s="4"/>
      <c r="F506" s="4"/>
      <c r="G506" s="4"/>
      <c r="H506" s="4"/>
      <c r="I506" s="24" t="s">
        <v>2770</v>
      </c>
    </row>
    <row r="507" spans="1:9" ht="15.75" customHeight="1">
      <c r="A507" s="23" t="s">
        <v>21</v>
      </c>
      <c r="B507" s="7" t="s">
        <v>125</v>
      </c>
      <c r="C507" s="7" t="s">
        <v>2699</v>
      </c>
      <c r="D507" s="4"/>
      <c r="E507" s="4"/>
      <c r="F507" s="4"/>
      <c r="G507" s="4"/>
      <c r="H507" s="4"/>
      <c r="I507" s="24" t="s">
        <v>2771</v>
      </c>
    </row>
    <row r="508" spans="1:9" ht="15.75" customHeight="1">
      <c r="A508" s="23" t="s">
        <v>21</v>
      </c>
      <c r="B508" s="7" t="s">
        <v>125</v>
      </c>
      <c r="C508" s="7" t="s">
        <v>2772</v>
      </c>
      <c r="D508" s="4"/>
      <c r="E508" s="4"/>
      <c r="F508" s="4"/>
      <c r="G508" s="4"/>
      <c r="H508" s="4"/>
      <c r="I508" s="24" t="s">
        <v>2773</v>
      </c>
    </row>
    <row r="509" spans="1:9" ht="15.75" customHeight="1">
      <c r="A509" s="23" t="s">
        <v>21</v>
      </c>
      <c r="B509" s="7" t="s">
        <v>125</v>
      </c>
      <c r="C509" s="7" t="s">
        <v>2774</v>
      </c>
      <c r="D509" s="4"/>
      <c r="E509" s="4"/>
      <c r="F509" s="4"/>
      <c r="G509" s="4"/>
      <c r="H509" s="4"/>
      <c r="I509" s="24" t="s">
        <v>2775</v>
      </c>
    </row>
    <row r="510" spans="1:9" ht="15.75" customHeight="1">
      <c r="A510" s="23" t="s">
        <v>21</v>
      </c>
      <c r="B510" s="7" t="s">
        <v>125</v>
      </c>
      <c r="C510" s="7" t="s">
        <v>2776</v>
      </c>
      <c r="D510" s="4"/>
      <c r="E510" s="4"/>
      <c r="F510" s="4"/>
      <c r="G510" s="4"/>
      <c r="H510" s="4"/>
      <c r="I510" s="24" t="s">
        <v>2777</v>
      </c>
    </row>
    <row r="511" spans="1:9" ht="15.75" customHeight="1">
      <c r="A511" s="23" t="s">
        <v>21</v>
      </c>
      <c r="B511" s="7" t="s">
        <v>125</v>
      </c>
      <c r="C511" s="7" t="s">
        <v>2778</v>
      </c>
      <c r="D511" s="4"/>
      <c r="E511" s="4"/>
      <c r="F511" s="4"/>
      <c r="G511" s="4"/>
      <c r="H511" s="4"/>
      <c r="I511" s="24" t="s">
        <v>2779</v>
      </c>
    </row>
    <row r="512" spans="1:9" ht="15.75" customHeight="1">
      <c r="A512" s="23" t="s">
        <v>21</v>
      </c>
      <c r="B512" s="7" t="s">
        <v>125</v>
      </c>
      <c r="C512" s="7" t="s">
        <v>2780</v>
      </c>
      <c r="D512" s="4"/>
      <c r="E512" s="4"/>
      <c r="F512" s="4"/>
      <c r="G512" s="4"/>
      <c r="H512" s="4"/>
      <c r="I512" s="24" t="s">
        <v>2781</v>
      </c>
    </row>
    <row r="513" spans="1:9" ht="15.75" customHeight="1">
      <c r="A513" s="23" t="s">
        <v>21</v>
      </c>
      <c r="B513" s="7" t="s">
        <v>125</v>
      </c>
      <c r="C513" s="7" t="s">
        <v>2283</v>
      </c>
      <c r="D513" s="4"/>
      <c r="E513" s="4"/>
      <c r="F513" s="4"/>
      <c r="G513" s="4"/>
      <c r="H513" s="4"/>
      <c r="I513" s="24" t="s">
        <v>2782</v>
      </c>
    </row>
    <row r="514" spans="1:9" ht="15.75" customHeight="1">
      <c r="A514" s="23" t="s">
        <v>21</v>
      </c>
      <c r="B514" s="7" t="s">
        <v>104</v>
      </c>
      <c r="C514" s="7" t="s">
        <v>2783</v>
      </c>
      <c r="D514" s="4"/>
      <c r="E514" s="4"/>
      <c r="F514" s="4"/>
      <c r="G514" s="4"/>
      <c r="H514" s="4"/>
      <c r="I514" s="24" t="s">
        <v>2784</v>
      </c>
    </row>
    <row r="515" spans="1:9" ht="15.75" customHeight="1">
      <c r="A515" s="23" t="s">
        <v>21</v>
      </c>
      <c r="B515" s="7" t="s">
        <v>104</v>
      </c>
      <c r="C515" s="7" t="s">
        <v>2785</v>
      </c>
      <c r="D515" s="4"/>
      <c r="E515" s="4"/>
      <c r="F515" s="4"/>
      <c r="G515" s="4"/>
      <c r="H515" s="4"/>
      <c r="I515" s="24" t="s">
        <v>2786</v>
      </c>
    </row>
    <row r="516" spans="1:9" ht="15.75" customHeight="1">
      <c r="A516" s="23" t="s">
        <v>21</v>
      </c>
      <c r="B516" s="7" t="s">
        <v>104</v>
      </c>
      <c r="C516" s="7" t="s">
        <v>2736</v>
      </c>
      <c r="D516" s="4"/>
      <c r="E516" s="4"/>
      <c r="F516" s="4"/>
      <c r="G516" s="4"/>
      <c r="H516" s="4"/>
      <c r="I516" s="24" t="s">
        <v>2787</v>
      </c>
    </row>
    <row r="517" spans="1:9" ht="15.75" customHeight="1">
      <c r="A517" s="23" t="s">
        <v>21</v>
      </c>
      <c r="B517" s="7" t="s">
        <v>104</v>
      </c>
      <c r="C517" s="7" t="s">
        <v>2788</v>
      </c>
      <c r="D517" s="4"/>
      <c r="E517" s="4"/>
      <c r="F517" s="4"/>
      <c r="G517" s="4"/>
      <c r="H517" s="4"/>
      <c r="I517" s="24" t="s">
        <v>2789</v>
      </c>
    </row>
    <row r="518" spans="1:9" ht="15.75" customHeight="1">
      <c r="A518" s="23" t="s">
        <v>21</v>
      </c>
      <c r="B518" s="7" t="s">
        <v>104</v>
      </c>
      <c r="C518" s="7" t="s">
        <v>2283</v>
      </c>
      <c r="D518" s="4"/>
      <c r="E518" s="4"/>
      <c r="F518" s="4"/>
      <c r="G518" s="4"/>
      <c r="H518" s="4"/>
      <c r="I518" s="24" t="s">
        <v>2790</v>
      </c>
    </row>
    <row r="519" spans="1:9" ht="15.75" customHeight="1">
      <c r="A519" s="23" t="s">
        <v>21</v>
      </c>
      <c r="B519" s="7" t="s">
        <v>107</v>
      </c>
      <c r="C519" s="7" t="s">
        <v>2791</v>
      </c>
      <c r="D519" s="4"/>
      <c r="E519" s="4"/>
      <c r="F519" s="4"/>
      <c r="G519" s="4"/>
      <c r="H519" s="4"/>
      <c r="I519" s="24" t="s">
        <v>2792</v>
      </c>
    </row>
    <row r="520" spans="1:9" ht="15.75" customHeight="1">
      <c r="A520" s="23" t="s">
        <v>21</v>
      </c>
      <c r="B520" s="7" t="s">
        <v>107</v>
      </c>
      <c r="C520" s="7" t="s">
        <v>2793</v>
      </c>
      <c r="D520" s="4"/>
      <c r="E520" s="4"/>
      <c r="F520" s="4"/>
      <c r="G520" s="4"/>
      <c r="H520" s="4"/>
      <c r="I520" s="24" t="s">
        <v>2794</v>
      </c>
    </row>
    <row r="521" spans="1:9" ht="15.75" customHeight="1">
      <c r="A521" s="23" t="s">
        <v>21</v>
      </c>
      <c r="B521" s="7" t="s">
        <v>107</v>
      </c>
      <c r="C521" s="7" t="s">
        <v>2795</v>
      </c>
      <c r="D521" s="4"/>
      <c r="E521" s="4"/>
      <c r="F521" s="4"/>
      <c r="G521" s="4"/>
      <c r="H521" s="4"/>
      <c r="I521" s="24" t="s">
        <v>2796</v>
      </c>
    </row>
    <row r="522" spans="1:9" ht="15.75" customHeight="1">
      <c r="A522" s="23" t="s">
        <v>21</v>
      </c>
      <c r="B522" s="7" t="s">
        <v>107</v>
      </c>
      <c r="C522" s="7" t="s">
        <v>2797</v>
      </c>
      <c r="D522" s="4"/>
      <c r="E522" s="4"/>
      <c r="F522" s="4"/>
      <c r="G522" s="4"/>
      <c r="H522" s="4"/>
      <c r="I522" s="24" t="s">
        <v>2798</v>
      </c>
    </row>
    <row r="523" spans="1:9" ht="15.75" customHeight="1">
      <c r="A523" s="23" t="s">
        <v>21</v>
      </c>
      <c r="B523" s="7" t="s">
        <v>107</v>
      </c>
      <c r="C523" s="7" t="s">
        <v>2799</v>
      </c>
      <c r="D523" s="4"/>
      <c r="E523" s="4"/>
      <c r="F523" s="4"/>
      <c r="G523" s="4"/>
      <c r="H523" s="4"/>
      <c r="I523" s="24" t="s">
        <v>2800</v>
      </c>
    </row>
    <row r="524" spans="1:9" ht="15.75" customHeight="1">
      <c r="A524" s="23" t="s">
        <v>21</v>
      </c>
      <c r="B524" s="7" t="s">
        <v>107</v>
      </c>
      <c r="C524" s="7" t="s">
        <v>2801</v>
      </c>
      <c r="D524" s="4"/>
      <c r="E524" s="4"/>
      <c r="F524" s="4"/>
      <c r="G524" s="4"/>
      <c r="H524" s="4"/>
      <c r="I524" s="24" t="s">
        <v>2802</v>
      </c>
    </row>
    <row r="525" spans="1:9" ht="15.75" customHeight="1">
      <c r="A525" s="23" t="s">
        <v>21</v>
      </c>
      <c r="B525" s="7" t="s">
        <v>107</v>
      </c>
      <c r="C525" s="7" t="s">
        <v>2803</v>
      </c>
      <c r="D525" s="4"/>
      <c r="E525" s="4"/>
      <c r="F525" s="4"/>
      <c r="G525" s="4"/>
      <c r="H525" s="4"/>
      <c r="I525" s="24" t="s">
        <v>2804</v>
      </c>
    </row>
    <row r="526" spans="1:9" ht="15.75" customHeight="1">
      <c r="A526" s="23" t="s">
        <v>21</v>
      </c>
      <c r="B526" s="7" t="s">
        <v>107</v>
      </c>
      <c r="C526" s="7" t="s">
        <v>2805</v>
      </c>
      <c r="D526" s="4"/>
      <c r="E526" s="4"/>
      <c r="F526" s="4"/>
      <c r="G526" s="4"/>
      <c r="H526" s="4"/>
      <c r="I526" s="24" t="s">
        <v>2806</v>
      </c>
    </row>
    <row r="527" spans="1:9" ht="15.75" customHeight="1">
      <c r="A527" s="23" t="s">
        <v>21</v>
      </c>
      <c r="B527" s="7" t="s">
        <v>107</v>
      </c>
      <c r="C527" s="7" t="s">
        <v>2807</v>
      </c>
      <c r="D527" s="4"/>
      <c r="E527" s="4"/>
      <c r="F527" s="4"/>
      <c r="G527" s="4"/>
      <c r="H527" s="4"/>
      <c r="I527" s="24" t="s">
        <v>2808</v>
      </c>
    </row>
    <row r="528" spans="1:9" ht="15.75" customHeight="1">
      <c r="A528" s="23" t="s">
        <v>21</v>
      </c>
      <c r="B528" s="7" t="s">
        <v>107</v>
      </c>
      <c r="C528" s="7" t="s">
        <v>2809</v>
      </c>
      <c r="D528" s="4"/>
      <c r="E528" s="4"/>
      <c r="F528" s="4"/>
      <c r="G528" s="4"/>
      <c r="H528" s="4"/>
      <c r="I528" s="24" t="s">
        <v>2810</v>
      </c>
    </row>
    <row r="529" spans="1:9" ht="15.75" customHeight="1">
      <c r="A529" s="23" t="s">
        <v>21</v>
      </c>
      <c r="B529" s="7" t="s">
        <v>107</v>
      </c>
      <c r="C529" s="7" t="s">
        <v>2811</v>
      </c>
      <c r="D529" s="4"/>
      <c r="E529" s="4"/>
      <c r="F529" s="4"/>
      <c r="G529" s="4"/>
      <c r="H529" s="4"/>
      <c r="I529" s="24" t="s">
        <v>2812</v>
      </c>
    </row>
    <row r="530" spans="1:9" ht="15.75" customHeight="1">
      <c r="A530" s="23" t="s">
        <v>21</v>
      </c>
      <c r="B530" s="7" t="s">
        <v>107</v>
      </c>
      <c r="C530" s="7" t="s">
        <v>2813</v>
      </c>
      <c r="D530" s="4"/>
      <c r="E530" s="4"/>
      <c r="F530" s="4"/>
      <c r="G530" s="4"/>
      <c r="H530" s="4"/>
      <c r="I530" s="24" t="s">
        <v>2814</v>
      </c>
    </row>
    <row r="531" spans="1:9" ht="15.75" customHeight="1">
      <c r="A531" s="23" t="s">
        <v>21</v>
      </c>
      <c r="B531" s="7" t="s">
        <v>107</v>
      </c>
      <c r="C531" s="7" t="s">
        <v>2815</v>
      </c>
      <c r="D531" s="4"/>
      <c r="E531" s="4"/>
      <c r="F531" s="4"/>
      <c r="G531" s="4"/>
      <c r="H531" s="4"/>
      <c r="I531" s="24" t="s">
        <v>2816</v>
      </c>
    </row>
    <row r="532" spans="1:9" ht="15.75" customHeight="1">
      <c r="A532" s="23" t="s">
        <v>21</v>
      </c>
      <c r="B532" s="7" t="s">
        <v>107</v>
      </c>
      <c r="C532" s="7" t="s">
        <v>2817</v>
      </c>
      <c r="D532" s="4"/>
      <c r="E532" s="4"/>
      <c r="F532" s="4"/>
      <c r="G532" s="4"/>
      <c r="H532" s="4"/>
      <c r="I532" s="24" t="s">
        <v>2818</v>
      </c>
    </row>
    <row r="533" spans="1:9" ht="15.75" customHeight="1">
      <c r="A533" s="23" t="s">
        <v>21</v>
      </c>
      <c r="B533" s="7" t="s">
        <v>107</v>
      </c>
      <c r="C533" s="7" t="s">
        <v>2819</v>
      </c>
      <c r="D533" s="4"/>
      <c r="E533" s="4"/>
      <c r="F533" s="4"/>
      <c r="G533" s="4"/>
      <c r="H533" s="4"/>
      <c r="I533" s="24" t="s">
        <v>2820</v>
      </c>
    </row>
    <row r="534" spans="1:9" ht="15.75" customHeight="1">
      <c r="A534" s="23" t="s">
        <v>21</v>
      </c>
      <c r="B534" s="7" t="s">
        <v>107</v>
      </c>
      <c r="C534" s="7" t="s">
        <v>1244</v>
      </c>
      <c r="D534" s="4"/>
      <c r="E534" s="4"/>
      <c r="F534" s="4"/>
      <c r="G534" s="4"/>
      <c r="H534" s="4"/>
      <c r="I534" s="24" t="s">
        <v>2821</v>
      </c>
    </row>
    <row r="535" spans="1:9" ht="15.75" customHeight="1">
      <c r="A535" s="23" t="s">
        <v>21</v>
      </c>
      <c r="B535" s="7" t="s">
        <v>107</v>
      </c>
      <c r="C535" s="7" t="s">
        <v>2822</v>
      </c>
      <c r="D535" s="4"/>
      <c r="E535" s="4"/>
      <c r="F535" s="4"/>
      <c r="G535" s="4"/>
      <c r="H535" s="4"/>
      <c r="I535" s="24" t="s">
        <v>2823</v>
      </c>
    </row>
    <row r="536" spans="1:9" ht="15.75" customHeight="1">
      <c r="A536" s="23" t="s">
        <v>21</v>
      </c>
      <c r="B536" s="7" t="s">
        <v>107</v>
      </c>
      <c r="C536" s="7" t="s">
        <v>2824</v>
      </c>
      <c r="D536" s="4"/>
      <c r="E536" s="4"/>
      <c r="F536" s="4"/>
      <c r="G536" s="4"/>
      <c r="H536" s="4"/>
      <c r="I536" s="24" t="s">
        <v>2825</v>
      </c>
    </row>
    <row r="537" spans="1:9" ht="15.75" customHeight="1">
      <c r="A537" s="23" t="s">
        <v>21</v>
      </c>
      <c r="B537" s="7" t="s">
        <v>107</v>
      </c>
      <c r="C537" s="7" t="s">
        <v>2283</v>
      </c>
      <c r="D537" s="4"/>
      <c r="E537" s="4"/>
      <c r="F537" s="4"/>
      <c r="G537" s="4"/>
      <c r="H537" s="4"/>
      <c r="I537" s="24" t="s">
        <v>2826</v>
      </c>
    </row>
    <row r="538" spans="1:9" ht="15.75" customHeight="1">
      <c r="A538" s="23" t="s">
        <v>21</v>
      </c>
      <c r="B538" s="7" t="s">
        <v>2485</v>
      </c>
      <c r="C538" s="7" t="s">
        <v>2827</v>
      </c>
      <c r="D538" s="4"/>
      <c r="E538" s="4"/>
      <c r="F538" s="4"/>
      <c r="G538" s="4"/>
      <c r="H538" s="4"/>
      <c r="I538" s="24" t="s">
        <v>2828</v>
      </c>
    </row>
    <row r="539" spans="1:9" ht="15.75" customHeight="1">
      <c r="A539" s="23" t="s">
        <v>21</v>
      </c>
      <c r="B539" s="7" t="s">
        <v>2485</v>
      </c>
      <c r="C539" s="7" t="s">
        <v>2283</v>
      </c>
      <c r="D539" s="4"/>
      <c r="E539" s="4"/>
      <c r="F539" s="4"/>
      <c r="G539" s="4"/>
      <c r="H539" s="4"/>
      <c r="I539" s="24" t="s">
        <v>2829</v>
      </c>
    </row>
    <row r="540" spans="1:9" ht="15.75" customHeight="1">
      <c r="A540" s="23" t="s">
        <v>21</v>
      </c>
      <c r="B540" s="7" t="s">
        <v>87</v>
      </c>
      <c r="C540" s="7" t="s">
        <v>2830</v>
      </c>
      <c r="D540" s="4"/>
      <c r="E540" s="4"/>
      <c r="F540" s="4"/>
      <c r="G540" s="4"/>
      <c r="H540" s="4"/>
      <c r="I540" s="24" t="s">
        <v>2831</v>
      </c>
    </row>
    <row r="541" spans="1:9" ht="15.75" customHeight="1">
      <c r="A541" s="23" t="s">
        <v>21</v>
      </c>
      <c r="B541" s="7" t="s">
        <v>87</v>
      </c>
      <c r="C541" s="7" t="s">
        <v>2832</v>
      </c>
      <c r="D541" s="4"/>
      <c r="E541" s="4"/>
      <c r="F541" s="4"/>
      <c r="G541" s="4"/>
      <c r="H541" s="4"/>
      <c r="I541" s="24" t="s">
        <v>2833</v>
      </c>
    </row>
    <row r="542" spans="1:9" ht="15.75" customHeight="1">
      <c r="A542" s="23" t="s">
        <v>21</v>
      </c>
      <c r="B542" s="7" t="s">
        <v>87</v>
      </c>
      <c r="C542" s="7" t="s">
        <v>2834</v>
      </c>
      <c r="D542" s="4"/>
      <c r="E542" s="4"/>
      <c r="F542" s="4"/>
      <c r="G542" s="4"/>
      <c r="H542" s="4"/>
      <c r="I542" s="24" t="s">
        <v>2835</v>
      </c>
    </row>
    <row r="543" spans="1:9" ht="15.75" customHeight="1">
      <c r="A543" s="23" t="s">
        <v>21</v>
      </c>
      <c r="B543" s="7" t="s">
        <v>87</v>
      </c>
      <c r="C543" s="7" t="s">
        <v>2836</v>
      </c>
      <c r="D543" s="4"/>
      <c r="E543" s="4"/>
      <c r="F543" s="4"/>
      <c r="G543" s="4"/>
      <c r="H543" s="4"/>
      <c r="I543" s="24" t="s">
        <v>2837</v>
      </c>
    </row>
    <row r="544" spans="1:9" ht="15.75" customHeight="1">
      <c r="A544" s="23" t="s">
        <v>21</v>
      </c>
      <c r="B544" s="7" t="s">
        <v>87</v>
      </c>
      <c r="C544" s="7" t="s">
        <v>2838</v>
      </c>
      <c r="D544" s="4"/>
      <c r="E544" s="4"/>
      <c r="F544" s="4"/>
      <c r="G544" s="4"/>
      <c r="H544" s="4"/>
      <c r="I544" s="24" t="s">
        <v>2839</v>
      </c>
    </row>
    <row r="545" spans="1:9" ht="15.75" customHeight="1">
      <c r="A545" s="23" t="s">
        <v>21</v>
      </c>
      <c r="B545" s="7" t="s">
        <v>87</v>
      </c>
      <c r="C545" s="7" t="s">
        <v>2840</v>
      </c>
      <c r="D545" s="4"/>
      <c r="E545" s="4"/>
      <c r="F545" s="4"/>
      <c r="G545" s="4"/>
      <c r="H545" s="4"/>
      <c r="I545" s="24" t="s">
        <v>2841</v>
      </c>
    </row>
    <row r="546" spans="1:9" ht="15.75" customHeight="1">
      <c r="A546" s="23" t="s">
        <v>21</v>
      </c>
      <c r="B546" s="7" t="s">
        <v>87</v>
      </c>
      <c r="C546" s="7" t="s">
        <v>2842</v>
      </c>
      <c r="D546" s="4"/>
      <c r="E546" s="4"/>
      <c r="F546" s="4"/>
      <c r="G546" s="4"/>
      <c r="H546" s="4"/>
      <c r="I546" s="24" t="s">
        <v>2843</v>
      </c>
    </row>
    <row r="547" spans="1:9" ht="15.75" customHeight="1">
      <c r="A547" s="23" t="s">
        <v>21</v>
      </c>
      <c r="B547" s="7" t="s">
        <v>87</v>
      </c>
      <c r="C547" s="7" t="s">
        <v>2844</v>
      </c>
      <c r="D547" s="4"/>
      <c r="E547" s="4"/>
      <c r="F547" s="4"/>
      <c r="G547" s="4"/>
      <c r="H547" s="4"/>
      <c r="I547" s="24" t="s">
        <v>2845</v>
      </c>
    </row>
    <row r="548" spans="1:9" ht="15.75" customHeight="1">
      <c r="A548" s="23" t="s">
        <v>21</v>
      </c>
      <c r="B548" s="7" t="s">
        <v>87</v>
      </c>
      <c r="C548" s="7" t="s">
        <v>2846</v>
      </c>
      <c r="D548" s="4"/>
      <c r="E548" s="4"/>
      <c r="F548" s="4"/>
      <c r="G548" s="4"/>
      <c r="H548" s="4"/>
      <c r="I548" s="24" t="s">
        <v>2847</v>
      </c>
    </row>
    <row r="549" spans="1:9" ht="15.75" customHeight="1">
      <c r="A549" s="23" t="s">
        <v>21</v>
      </c>
      <c r="B549" s="7" t="s">
        <v>87</v>
      </c>
      <c r="C549" s="7" t="s">
        <v>2848</v>
      </c>
      <c r="D549" s="4"/>
      <c r="E549" s="4"/>
      <c r="F549" s="4"/>
      <c r="G549" s="4"/>
      <c r="H549" s="4"/>
      <c r="I549" s="24" t="s">
        <v>2849</v>
      </c>
    </row>
    <row r="550" spans="1:9" ht="15.75" customHeight="1">
      <c r="A550" s="23" t="s">
        <v>21</v>
      </c>
      <c r="B550" s="7" t="s">
        <v>87</v>
      </c>
      <c r="C550" s="7" t="s">
        <v>2850</v>
      </c>
      <c r="D550" s="4"/>
      <c r="E550" s="4"/>
      <c r="F550" s="4"/>
      <c r="G550" s="4"/>
      <c r="H550" s="4"/>
      <c r="I550" s="24" t="s">
        <v>2851</v>
      </c>
    </row>
    <row r="551" spans="1:9" ht="15.75" customHeight="1">
      <c r="A551" s="23" t="s">
        <v>21</v>
      </c>
      <c r="B551" s="7" t="s">
        <v>87</v>
      </c>
      <c r="C551" s="7" t="s">
        <v>2852</v>
      </c>
      <c r="D551" s="4"/>
      <c r="E551" s="4"/>
      <c r="F551" s="4"/>
      <c r="G551" s="4"/>
      <c r="H551" s="4"/>
      <c r="I551" s="24" t="s">
        <v>2853</v>
      </c>
    </row>
    <row r="552" spans="1:9" ht="15.75" customHeight="1">
      <c r="A552" s="23" t="s">
        <v>21</v>
      </c>
      <c r="B552" s="7" t="s">
        <v>87</v>
      </c>
      <c r="C552" s="7" t="s">
        <v>2854</v>
      </c>
      <c r="D552" s="4"/>
      <c r="E552" s="4"/>
      <c r="F552" s="4"/>
      <c r="G552" s="4"/>
      <c r="H552" s="4"/>
      <c r="I552" s="24" t="s">
        <v>2855</v>
      </c>
    </row>
    <row r="553" spans="1:9" ht="15.75" customHeight="1">
      <c r="A553" s="23" t="s">
        <v>21</v>
      </c>
      <c r="B553" s="7" t="s">
        <v>87</v>
      </c>
      <c r="C553" s="7" t="s">
        <v>2856</v>
      </c>
      <c r="D553" s="4"/>
      <c r="E553" s="4"/>
      <c r="F553" s="4"/>
      <c r="G553" s="4"/>
      <c r="H553" s="4"/>
      <c r="I553" s="24" t="s">
        <v>2857</v>
      </c>
    </row>
    <row r="554" spans="1:9" ht="15.75" customHeight="1">
      <c r="A554" s="23" t="s">
        <v>21</v>
      </c>
      <c r="B554" s="7" t="s">
        <v>87</v>
      </c>
      <c r="C554" s="7" t="s">
        <v>2283</v>
      </c>
      <c r="D554" s="4"/>
      <c r="E554" s="4"/>
      <c r="F554" s="4"/>
      <c r="G554" s="4"/>
      <c r="H554" s="4"/>
      <c r="I554" s="24" t="s">
        <v>2858</v>
      </c>
    </row>
    <row r="555" spans="1:9" ht="15.75" customHeight="1">
      <c r="A555" s="23" t="s">
        <v>21</v>
      </c>
      <c r="B555" s="7" t="s">
        <v>2511</v>
      </c>
      <c r="C555" s="7" t="s">
        <v>2859</v>
      </c>
      <c r="D555" s="4"/>
      <c r="E555" s="4"/>
      <c r="F555" s="4"/>
      <c r="G555" s="4"/>
      <c r="H555" s="4"/>
      <c r="I555" s="24" t="s">
        <v>2860</v>
      </c>
    </row>
    <row r="556" spans="1:9" ht="15.75" customHeight="1">
      <c r="A556" s="23" t="s">
        <v>21</v>
      </c>
      <c r="B556" s="7" t="s">
        <v>2511</v>
      </c>
      <c r="C556" s="7" t="s">
        <v>2861</v>
      </c>
      <c r="D556" s="4"/>
      <c r="E556" s="4"/>
      <c r="F556" s="4"/>
      <c r="G556" s="4"/>
      <c r="H556" s="4"/>
      <c r="I556" s="24" t="s">
        <v>2862</v>
      </c>
    </row>
    <row r="557" spans="1:9" ht="15.75" customHeight="1">
      <c r="A557" s="23" t="s">
        <v>21</v>
      </c>
      <c r="B557" s="7" t="s">
        <v>2511</v>
      </c>
      <c r="C557" s="7" t="s">
        <v>2863</v>
      </c>
      <c r="D557" s="4"/>
      <c r="E557" s="4"/>
      <c r="F557" s="4"/>
      <c r="G557" s="4"/>
      <c r="H557" s="4"/>
      <c r="I557" s="24" t="s">
        <v>2864</v>
      </c>
    </row>
    <row r="558" spans="1:9" ht="15.75" customHeight="1">
      <c r="A558" s="23" t="s">
        <v>21</v>
      </c>
      <c r="B558" s="7" t="s">
        <v>2511</v>
      </c>
      <c r="C558" s="7" t="s">
        <v>2283</v>
      </c>
      <c r="D558" s="4"/>
      <c r="E558" s="4"/>
      <c r="F558" s="4"/>
      <c r="G558" s="4"/>
      <c r="H558" s="4"/>
      <c r="I558" s="24" t="s">
        <v>2790</v>
      </c>
    </row>
    <row r="559" spans="1:9" ht="15.75" customHeight="1">
      <c r="A559" s="23" t="s">
        <v>21</v>
      </c>
      <c r="B559" s="7" t="s">
        <v>766</v>
      </c>
      <c r="C559" s="7" t="s">
        <v>767</v>
      </c>
      <c r="D559" s="4"/>
      <c r="E559" s="4"/>
      <c r="F559" s="4"/>
      <c r="G559" s="4"/>
      <c r="H559" s="4"/>
      <c r="I559" s="24" t="s">
        <v>2865</v>
      </c>
    </row>
    <row r="560" spans="1:9" ht="15.75" customHeight="1">
      <c r="A560" s="23" t="s">
        <v>21</v>
      </c>
      <c r="B560" s="7" t="s">
        <v>766</v>
      </c>
      <c r="C560" s="7" t="s">
        <v>2283</v>
      </c>
      <c r="D560" s="4"/>
      <c r="E560" s="4"/>
      <c r="F560" s="4"/>
      <c r="G560" s="4"/>
      <c r="H560" s="4"/>
      <c r="I560" s="24" t="s">
        <v>2866</v>
      </c>
    </row>
    <row r="561" spans="1:9" ht="15.75" customHeight="1">
      <c r="A561" s="23" t="s">
        <v>21</v>
      </c>
      <c r="B561" s="7" t="s">
        <v>143</v>
      </c>
      <c r="C561" s="7" t="s">
        <v>2867</v>
      </c>
      <c r="D561" s="4"/>
      <c r="E561" s="4"/>
      <c r="F561" s="4"/>
      <c r="G561" s="4"/>
      <c r="H561" s="4"/>
      <c r="I561" s="24" t="s">
        <v>2868</v>
      </c>
    </row>
    <row r="562" spans="1:9" ht="15.75" customHeight="1">
      <c r="A562" s="23" t="s">
        <v>21</v>
      </c>
      <c r="B562" s="7" t="s">
        <v>143</v>
      </c>
      <c r="C562" s="7" t="s">
        <v>2869</v>
      </c>
      <c r="D562" s="4"/>
      <c r="E562" s="4"/>
      <c r="F562" s="4"/>
      <c r="G562" s="4"/>
      <c r="H562" s="4"/>
      <c r="I562" s="24" t="s">
        <v>2700</v>
      </c>
    </row>
    <row r="563" spans="1:9" ht="15.75" customHeight="1">
      <c r="A563" s="23" t="s">
        <v>21</v>
      </c>
      <c r="B563" s="7" t="s">
        <v>143</v>
      </c>
      <c r="C563" s="7" t="s">
        <v>2870</v>
      </c>
      <c r="D563" s="4"/>
      <c r="E563" s="4"/>
      <c r="F563" s="4"/>
      <c r="G563" s="4"/>
      <c r="H563" s="4"/>
      <c r="I563" s="24" t="s">
        <v>2871</v>
      </c>
    </row>
    <row r="564" spans="1:9" ht="15.75" customHeight="1">
      <c r="A564" s="23" t="s">
        <v>21</v>
      </c>
      <c r="B564" s="7" t="s">
        <v>143</v>
      </c>
      <c r="C564" s="7" t="s">
        <v>2872</v>
      </c>
      <c r="D564" s="4"/>
      <c r="E564" s="4"/>
      <c r="F564" s="4"/>
      <c r="G564" s="4"/>
      <c r="H564" s="4"/>
      <c r="I564" s="24" t="s">
        <v>2873</v>
      </c>
    </row>
    <row r="565" spans="1:9" ht="15.75" customHeight="1">
      <c r="A565" s="23" t="s">
        <v>21</v>
      </c>
      <c r="B565" s="7" t="s">
        <v>143</v>
      </c>
      <c r="C565" s="7" t="s">
        <v>2283</v>
      </c>
      <c r="D565" s="4"/>
      <c r="E565" s="4"/>
      <c r="F565" s="4"/>
      <c r="G565" s="4"/>
      <c r="H565" s="4"/>
      <c r="I565" s="24" t="s">
        <v>2707</v>
      </c>
    </row>
    <row r="566" spans="1:9" ht="15.75" customHeight="1">
      <c r="A566" s="23" t="s">
        <v>21</v>
      </c>
      <c r="B566" s="7" t="s">
        <v>117</v>
      </c>
      <c r="C566" s="7" t="s">
        <v>2874</v>
      </c>
      <c r="D566" s="4"/>
      <c r="E566" s="4"/>
      <c r="F566" s="4"/>
      <c r="G566" s="4"/>
      <c r="H566" s="4"/>
      <c r="I566" s="24" t="s">
        <v>2875</v>
      </c>
    </row>
    <row r="567" spans="1:9" ht="15.75" customHeight="1">
      <c r="A567" s="23" t="s">
        <v>21</v>
      </c>
      <c r="B567" s="7" t="s">
        <v>117</v>
      </c>
      <c r="C567" s="7" t="s">
        <v>2707</v>
      </c>
      <c r="D567" s="4"/>
      <c r="E567" s="4"/>
      <c r="F567" s="4"/>
      <c r="G567" s="4"/>
      <c r="H567" s="4"/>
      <c r="I567" s="24" t="s">
        <v>2876</v>
      </c>
    </row>
    <row r="568" spans="1:9" ht="15.75" customHeight="1">
      <c r="A568" s="23" t="s">
        <v>21</v>
      </c>
      <c r="B568" s="7" t="s">
        <v>117</v>
      </c>
      <c r="C568" s="7" t="s">
        <v>2877</v>
      </c>
      <c r="D568" s="4"/>
      <c r="E568" s="4"/>
      <c r="F568" s="4"/>
      <c r="G568" s="4"/>
      <c r="H568" s="4"/>
      <c r="I568" s="24" t="s">
        <v>2878</v>
      </c>
    </row>
    <row r="569" spans="1:9" ht="15.75" customHeight="1">
      <c r="A569" s="23" t="s">
        <v>21</v>
      </c>
      <c r="B569" s="7" t="s">
        <v>117</v>
      </c>
      <c r="C569" s="7" t="s">
        <v>2701</v>
      </c>
      <c r="D569" s="4"/>
      <c r="E569" s="4"/>
      <c r="F569" s="4"/>
      <c r="G569" s="4"/>
      <c r="H569" s="4"/>
      <c r="I569" s="24" t="s">
        <v>2879</v>
      </c>
    </row>
    <row r="570" spans="1:9" ht="15.75" customHeight="1">
      <c r="A570" s="23" t="s">
        <v>21</v>
      </c>
      <c r="B570" s="7" t="s">
        <v>117</v>
      </c>
      <c r="C570" s="7" t="s">
        <v>2880</v>
      </c>
      <c r="D570" s="4"/>
      <c r="E570" s="4"/>
      <c r="F570" s="4"/>
      <c r="G570" s="4"/>
      <c r="H570" s="4"/>
      <c r="I570" s="24" t="s">
        <v>2881</v>
      </c>
    </row>
    <row r="571" spans="1:9" ht="15.75" customHeight="1">
      <c r="A571" s="23" t="s">
        <v>21</v>
      </c>
      <c r="B571" s="7" t="s">
        <v>117</v>
      </c>
      <c r="C571" s="7" t="s">
        <v>2882</v>
      </c>
      <c r="D571" s="4"/>
      <c r="E571" s="4"/>
      <c r="F571" s="4"/>
      <c r="G571" s="4"/>
      <c r="H571" s="4"/>
      <c r="I571" s="24" t="s">
        <v>2883</v>
      </c>
    </row>
    <row r="572" spans="1:9" ht="15.75" customHeight="1">
      <c r="A572" s="23" t="s">
        <v>21</v>
      </c>
      <c r="B572" s="7" t="s">
        <v>117</v>
      </c>
      <c r="C572" s="7" t="s">
        <v>2884</v>
      </c>
      <c r="D572" s="4"/>
      <c r="E572" s="4"/>
      <c r="F572" s="4"/>
      <c r="G572" s="4"/>
      <c r="H572" s="4"/>
      <c r="I572" s="24" t="s">
        <v>2885</v>
      </c>
    </row>
    <row r="573" spans="1:9" ht="15.75" customHeight="1">
      <c r="A573" s="23" t="s">
        <v>21</v>
      </c>
      <c r="B573" s="7" t="s">
        <v>117</v>
      </c>
      <c r="C573" s="7" t="s">
        <v>2211</v>
      </c>
      <c r="D573" s="4"/>
      <c r="E573" s="4"/>
      <c r="F573" s="4"/>
      <c r="G573" s="4"/>
      <c r="H573" s="4"/>
      <c r="I573" s="24" t="s">
        <v>2886</v>
      </c>
    </row>
    <row r="574" spans="1:9" ht="15.75" customHeight="1">
      <c r="A574" s="23" t="s">
        <v>21</v>
      </c>
      <c r="B574" s="7" t="s">
        <v>117</v>
      </c>
      <c r="C574" s="7" t="s">
        <v>234</v>
      </c>
      <c r="D574" s="4"/>
      <c r="E574" s="4"/>
      <c r="F574" s="4"/>
      <c r="G574" s="4"/>
      <c r="H574" s="4"/>
      <c r="I574" s="24" t="s">
        <v>2887</v>
      </c>
    </row>
    <row r="575" spans="1:9" ht="15.75" customHeight="1">
      <c r="A575" s="23" t="s">
        <v>21</v>
      </c>
      <c r="B575" s="7" t="s">
        <v>117</v>
      </c>
      <c r="C575" s="7" t="s">
        <v>1874</v>
      </c>
      <c r="D575" s="4"/>
      <c r="E575" s="4"/>
      <c r="F575" s="4"/>
      <c r="G575" s="4"/>
      <c r="H575" s="4"/>
      <c r="I575" s="24" t="s">
        <v>2888</v>
      </c>
    </row>
    <row r="576" spans="1:9" ht="15.75" customHeight="1">
      <c r="A576" s="23" t="s">
        <v>21</v>
      </c>
      <c r="B576" s="7" t="s">
        <v>117</v>
      </c>
      <c r="C576" s="7" t="s">
        <v>2889</v>
      </c>
      <c r="D576" s="4"/>
      <c r="E576" s="4"/>
      <c r="F576" s="4"/>
      <c r="G576" s="4"/>
      <c r="H576" s="4"/>
      <c r="I576" s="24" t="s">
        <v>2708</v>
      </c>
    </row>
    <row r="577" spans="1:9" ht="15.75" customHeight="1">
      <c r="A577" s="23" t="s">
        <v>21</v>
      </c>
      <c r="B577" s="7" t="s">
        <v>117</v>
      </c>
      <c r="C577" s="7" t="s">
        <v>2890</v>
      </c>
      <c r="D577" s="4"/>
      <c r="E577" s="4"/>
      <c r="F577" s="4"/>
      <c r="G577" s="4"/>
      <c r="H577" s="4"/>
      <c r="I577" s="24" t="s">
        <v>2891</v>
      </c>
    </row>
    <row r="578" spans="1:9" ht="15.75" customHeight="1">
      <c r="A578" s="23" t="s">
        <v>21</v>
      </c>
      <c r="B578" s="7" t="s">
        <v>117</v>
      </c>
      <c r="C578" s="7" t="s">
        <v>2892</v>
      </c>
      <c r="D578" s="4"/>
      <c r="E578" s="4"/>
      <c r="F578" s="4"/>
      <c r="G578" s="4"/>
      <c r="H578" s="4"/>
      <c r="I578" s="24" t="s">
        <v>2893</v>
      </c>
    </row>
    <row r="579" spans="1:9" ht="15.75" customHeight="1">
      <c r="A579" s="23" t="s">
        <v>21</v>
      </c>
      <c r="B579" s="7" t="s">
        <v>117</v>
      </c>
      <c r="C579" s="7" t="s">
        <v>2894</v>
      </c>
      <c r="D579" s="4"/>
      <c r="E579" s="4"/>
      <c r="F579" s="4"/>
      <c r="G579" s="4"/>
      <c r="H579" s="4"/>
      <c r="I579" s="24" t="s">
        <v>2895</v>
      </c>
    </row>
    <row r="580" spans="1:9" ht="15.75" customHeight="1">
      <c r="A580" s="23" t="s">
        <v>21</v>
      </c>
      <c r="B580" s="7" t="s">
        <v>117</v>
      </c>
      <c r="C580" s="7" t="s">
        <v>2896</v>
      </c>
      <c r="D580" s="4"/>
      <c r="E580" s="4"/>
      <c r="F580" s="4"/>
      <c r="G580" s="4"/>
      <c r="H580" s="4"/>
      <c r="I580" s="24" t="s">
        <v>2718</v>
      </c>
    </row>
    <row r="581" spans="1:9" ht="15.75" customHeight="1">
      <c r="A581" s="23" t="s">
        <v>21</v>
      </c>
      <c r="B581" s="7" t="s">
        <v>117</v>
      </c>
      <c r="C581" s="7" t="s">
        <v>2214</v>
      </c>
      <c r="D581" s="4"/>
      <c r="E581" s="4"/>
      <c r="F581" s="4"/>
      <c r="G581" s="4"/>
      <c r="H581" s="4"/>
      <c r="I581" s="24" t="s">
        <v>2897</v>
      </c>
    </row>
    <row r="582" spans="1:9" ht="15.75" customHeight="1">
      <c r="A582" s="23" t="s">
        <v>21</v>
      </c>
      <c r="B582" s="7" t="s">
        <v>117</v>
      </c>
      <c r="C582" s="7" t="s">
        <v>2898</v>
      </c>
      <c r="D582" s="4"/>
      <c r="E582" s="4"/>
      <c r="F582" s="4"/>
      <c r="G582" s="4"/>
      <c r="H582" s="4"/>
      <c r="I582" s="24" t="s">
        <v>234</v>
      </c>
    </row>
    <row r="583" spans="1:9" ht="15.75" customHeight="1">
      <c r="A583" s="23" t="s">
        <v>21</v>
      </c>
      <c r="B583" s="7" t="s">
        <v>117</v>
      </c>
      <c r="C583" s="7" t="s">
        <v>2899</v>
      </c>
      <c r="D583" s="4"/>
      <c r="E583" s="4"/>
      <c r="F583" s="4"/>
      <c r="G583" s="4"/>
      <c r="H583" s="4"/>
      <c r="I583" s="24" t="s">
        <v>2716</v>
      </c>
    </row>
    <row r="584" spans="1:9" ht="15.75" customHeight="1">
      <c r="A584" s="23" t="s">
        <v>21</v>
      </c>
      <c r="B584" s="7" t="s">
        <v>117</v>
      </c>
      <c r="C584" s="7" t="s">
        <v>2900</v>
      </c>
      <c r="D584" s="4"/>
      <c r="E584" s="4"/>
      <c r="F584" s="4"/>
      <c r="G584" s="4"/>
      <c r="H584" s="4"/>
      <c r="I584" s="24" t="s">
        <v>2863</v>
      </c>
    </row>
    <row r="585" spans="1:9" ht="15.75" customHeight="1">
      <c r="A585" s="23" t="s">
        <v>21</v>
      </c>
      <c r="B585" s="7" t="s">
        <v>117</v>
      </c>
      <c r="C585" s="7" t="s">
        <v>2705</v>
      </c>
      <c r="D585" s="4"/>
      <c r="E585" s="4"/>
      <c r="F585" s="4"/>
      <c r="G585" s="4"/>
      <c r="H585" s="4"/>
      <c r="I585" s="24" t="s">
        <v>2901</v>
      </c>
    </row>
    <row r="586" spans="1:9" ht="15.75" customHeight="1">
      <c r="A586" s="23" t="s">
        <v>21</v>
      </c>
      <c r="B586" s="7" t="s">
        <v>117</v>
      </c>
      <c r="C586" s="7" t="s">
        <v>2902</v>
      </c>
      <c r="D586" s="4"/>
      <c r="E586" s="4"/>
      <c r="F586" s="4"/>
      <c r="G586" s="4"/>
      <c r="H586" s="4"/>
      <c r="I586" s="24" t="s">
        <v>2903</v>
      </c>
    </row>
    <row r="587" spans="1:9" ht="15.75" customHeight="1">
      <c r="A587" s="23" t="s">
        <v>21</v>
      </c>
      <c r="B587" s="7" t="s">
        <v>117</v>
      </c>
      <c r="C587" s="7" t="s">
        <v>2283</v>
      </c>
      <c r="D587" s="4"/>
      <c r="E587" s="4"/>
      <c r="F587" s="4"/>
      <c r="G587" s="4"/>
      <c r="H587" s="4"/>
      <c r="I587" s="24" t="s">
        <v>2904</v>
      </c>
    </row>
    <row r="588" spans="1:9" ht="15.75" customHeight="1">
      <c r="A588" s="23" t="s">
        <v>21</v>
      </c>
      <c r="B588" s="7" t="s">
        <v>2515</v>
      </c>
      <c r="C588" s="7" t="s">
        <v>2905</v>
      </c>
      <c r="D588" s="4"/>
      <c r="E588" s="4"/>
      <c r="F588" s="4"/>
      <c r="G588" s="4"/>
      <c r="H588" s="4"/>
      <c r="I588" s="24" t="s">
        <v>2906</v>
      </c>
    </row>
    <row r="589" spans="1:9" ht="15.75" customHeight="1">
      <c r="A589" s="23" t="s">
        <v>21</v>
      </c>
      <c r="B589" s="7" t="s">
        <v>2515</v>
      </c>
      <c r="C589" s="7" t="s">
        <v>2283</v>
      </c>
      <c r="D589" s="4"/>
      <c r="E589" s="4"/>
      <c r="F589" s="4"/>
      <c r="G589" s="4"/>
      <c r="H589" s="4"/>
      <c r="I589" s="24" t="s">
        <v>2907</v>
      </c>
    </row>
    <row r="590" spans="1:9" ht="15.75" customHeight="1">
      <c r="A590" s="23" t="s">
        <v>21</v>
      </c>
      <c r="B590" s="7" t="s">
        <v>2222</v>
      </c>
      <c r="C590" s="7" t="s">
        <v>2908</v>
      </c>
      <c r="D590" s="4"/>
      <c r="E590" s="4"/>
      <c r="F590" s="4"/>
      <c r="G590" s="4"/>
      <c r="H590" s="4"/>
      <c r="I590" s="24" t="s">
        <v>2909</v>
      </c>
    </row>
    <row r="591" spans="1:9" ht="15.75" customHeight="1">
      <c r="A591" s="23" t="s">
        <v>21</v>
      </c>
      <c r="B591" s="7" t="s">
        <v>2222</v>
      </c>
      <c r="C591" s="7" t="s">
        <v>2910</v>
      </c>
      <c r="D591" s="4"/>
      <c r="E591" s="4"/>
      <c r="F591" s="4"/>
      <c r="G591" s="4"/>
      <c r="H591" s="4"/>
      <c r="I591" s="24" t="s">
        <v>2911</v>
      </c>
    </row>
    <row r="592" spans="1:9" ht="15.75" customHeight="1">
      <c r="A592" s="23" t="s">
        <v>21</v>
      </c>
      <c r="B592" s="7" t="s">
        <v>2222</v>
      </c>
      <c r="C592" s="7" t="s">
        <v>2912</v>
      </c>
      <c r="D592" s="4"/>
      <c r="E592" s="4"/>
      <c r="F592" s="4"/>
      <c r="G592" s="4"/>
      <c r="H592" s="4"/>
      <c r="I592" s="24" t="s">
        <v>2913</v>
      </c>
    </row>
    <row r="593" spans="1:9" ht="15.75" customHeight="1">
      <c r="A593" s="23" t="s">
        <v>21</v>
      </c>
      <c r="B593" s="7" t="s">
        <v>2222</v>
      </c>
      <c r="C593" s="7" t="s">
        <v>2914</v>
      </c>
      <c r="D593" s="4"/>
      <c r="E593" s="4"/>
      <c r="F593" s="4"/>
      <c r="G593" s="4"/>
      <c r="H593" s="4"/>
      <c r="I593" s="24" t="s">
        <v>2915</v>
      </c>
    </row>
    <row r="594" spans="1:9" ht="15.75" customHeight="1">
      <c r="A594" s="23" t="s">
        <v>21</v>
      </c>
      <c r="B594" s="7" t="s">
        <v>2222</v>
      </c>
      <c r="C594" s="7" t="s">
        <v>2916</v>
      </c>
      <c r="D594" s="4"/>
      <c r="E594" s="4"/>
      <c r="F594" s="4"/>
      <c r="G594" s="4"/>
      <c r="H594" s="4"/>
      <c r="I594" s="24" t="s">
        <v>2917</v>
      </c>
    </row>
    <row r="595" spans="1:9" ht="15.75" customHeight="1">
      <c r="A595" s="23" t="s">
        <v>21</v>
      </c>
      <c r="B595" s="7" t="s">
        <v>2222</v>
      </c>
      <c r="C595" s="7" t="s">
        <v>2918</v>
      </c>
      <c r="D595" s="4"/>
      <c r="E595" s="4"/>
      <c r="F595" s="4"/>
      <c r="G595" s="4"/>
      <c r="H595" s="4"/>
      <c r="I595" s="24" t="s">
        <v>2699</v>
      </c>
    </row>
    <row r="596" spans="1:9" ht="15.75" customHeight="1">
      <c r="A596" s="23" t="s">
        <v>21</v>
      </c>
      <c r="B596" s="7" t="s">
        <v>2222</v>
      </c>
      <c r="C596" s="7" t="s">
        <v>2919</v>
      </c>
      <c r="D596" s="4"/>
      <c r="E596" s="4"/>
      <c r="F596" s="4"/>
      <c r="G596" s="4"/>
      <c r="H596" s="4"/>
      <c r="I596" s="24" t="s">
        <v>2738</v>
      </c>
    </row>
    <row r="597" spans="1:9" ht="15.75" customHeight="1">
      <c r="A597" s="23" t="s">
        <v>21</v>
      </c>
      <c r="B597" s="7" t="s">
        <v>2222</v>
      </c>
      <c r="C597" s="7" t="s">
        <v>2920</v>
      </c>
      <c r="D597" s="4"/>
      <c r="E597" s="4"/>
      <c r="F597" s="4"/>
      <c r="G597" s="4"/>
      <c r="H597" s="4"/>
      <c r="I597" s="24" t="s">
        <v>2805</v>
      </c>
    </row>
    <row r="598" spans="1:9" ht="15.75" customHeight="1">
      <c r="A598" s="23" t="s">
        <v>21</v>
      </c>
      <c r="B598" s="7" t="s">
        <v>2222</v>
      </c>
      <c r="C598" s="7" t="s">
        <v>2921</v>
      </c>
      <c r="D598" s="4"/>
      <c r="E598" s="4"/>
      <c r="F598" s="4"/>
      <c r="G598" s="4"/>
      <c r="H598" s="4"/>
      <c r="I598" s="24" t="s">
        <v>2807</v>
      </c>
    </row>
    <row r="599" spans="1:9" ht="15.75" customHeight="1">
      <c r="A599" s="23" t="s">
        <v>21</v>
      </c>
      <c r="B599" s="7" t="s">
        <v>2222</v>
      </c>
      <c r="C599" s="7" t="s">
        <v>2922</v>
      </c>
      <c r="D599" s="4"/>
      <c r="E599" s="4"/>
      <c r="F599" s="4"/>
      <c r="G599" s="4"/>
      <c r="H599" s="4"/>
      <c r="I599" s="4"/>
    </row>
    <row r="600" spans="1:9" ht="15.75" customHeight="1">
      <c r="A600" s="23" t="s">
        <v>21</v>
      </c>
      <c r="B600" s="7" t="s">
        <v>2222</v>
      </c>
      <c r="C600" s="7" t="s">
        <v>589</v>
      </c>
      <c r="D600" s="4"/>
      <c r="E600" s="4"/>
      <c r="F600" s="4"/>
      <c r="G600" s="4"/>
      <c r="H600" s="4"/>
      <c r="I600" s="4"/>
    </row>
    <row r="601" spans="1:9" ht="15.75" customHeight="1">
      <c r="A601" s="23" t="s">
        <v>21</v>
      </c>
      <c r="B601" s="7" t="s">
        <v>2222</v>
      </c>
      <c r="C601" s="7" t="s">
        <v>1571</v>
      </c>
      <c r="D601" s="4"/>
      <c r="E601" s="4"/>
      <c r="F601" s="4"/>
      <c r="G601" s="4"/>
      <c r="H601" s="4"/>
      <c r="I601" s="4"/>
    </row>
    <row r="602" spans="1:9" ht="15.75" customHeight="1">
      <c r="A602" s="23" t="s">
        <v>21</v>
      </c>
      <c r="B602" s="7" t="s">
        <v>2222</v>
      </c>
      <c r="C602" s="7" t="s">
        <v>2923</v>
      </c>
      <c r="D602" s="4"/>
      <c r="E602" s="4"/>
      <c r="F602" s="4"/>
      <c r="G602" s="4"/>
      <c r="H602" s="4"/>
      <c r="I602" s="4"/>
    </row>
    <row r="603" spans="1:9" ht="15.75" customHeight="1">
      <c r="A603" s="23" t="s">
        <v>21</v>
      </c>
      <c r="B603" s="7" t="s">
        <v>2222</v>
      </c>
      <c r="C603" s="7" t="s">
        <v>2924</v>
      </c>
      <c r="D603" s="4"/>
      <c r="E603" s="4"/>
      <c r="F603" s="4"/>
      <c r="G603" s="4"/>
      <c r="H603" s="4"/>
      <c r="I603" s="4"/>
    </row>
    <row r="604" spans="1:9" ht="15.75" customHeight="1">
      <c r="A604" s="23" t="s">
        <v>21</v>
      </c>
      <c r="B604" s="7" t="s">
        <v>2222</v>
      </c>
      <c r="C604" s="7" t="s">
        <v>2925</v>
      </c>
      <c r="D604" s="4"/>
      <c r="E604" s="4"/>
      <c r="F604" s="4"/>
      <c r="G604" s="4"/>
      <c r="H604" s="4"/>
      <c r="I604" s="4"/>
    </row>
    <row r="605" spans="1:9" ht="15.75" customHeight="1">
      <c r="A605" s="23" t="s">
        <v>21</v>
      </c>
      <c r="B605" s="7" t="s">
        <v>2222</v>
      </c>
      <c r="C605" s="7" t="s">
        <v>2926</v>
      </c>
      <c r="D605" s="4"/>
      <c r="E605" s="4"/>
      <c r="F605" s="4"/>
      <c r="G605" s="4"/>
      <c r="H605" s="4"/>
      <c r="I605" s="4"/>
    </row>
    <row r="606" spans="1:9" ht="15.75" customHeight="1">
      <c r="A606" s="23" t="s">
        <v>21</v>
      </c>
      <c r="B606" s="7" t="s">
        <v>2222</v>
      </c>
      <c r="C606" s="7" t="s">
        <v>2211</v>
      </c>
      <c r="D606" s="4"/>
      <c r="E606" s="4"/>
      <c r="F606" s="4"/>
      <c r="G606" s="4"/>
      <c r="H606" s="4"/>
      <c r="I606" s="4"/>
    </row>
    <row r="607" spans="1:9" ht="15.75" customHeight="1">
      <c r="A607" s="23" t="s">
        <v>21</v>
      </c>
      <c r="B607" s="7" t="s">
        <v>2222</v>
      </c>
      <c r="C607" s="7" t="s">
        <v>2927</v>
      </c>
      <c r="D607" s="4"/>
      <c r="E607" s="4"/>
      <c r="F607" s="4"/>
      <c r="G607" s="4"/>
      <c r="H607" s="4"/>
      <c r="I607" s="4"/>
    </row>
    <row r="608" spans="1:9" ht="15.75" customHeight="1">
      <c r="A608" s="23" t="s">
        <v>21</v>
      </c>
      <c r="B608" s="7" t="s">
        <v>2222</v>
      </c>
      <c r="C608" s="7" t="s">
        <v>1487</v>
      </c>
      <c r="D608" s="4"/>
      <c r="E608" s="4"/>
      <c r="F608" s="4"/>
      <c r="G608" s="4"/>
      <c r="H608" s="4"/>
      <c r="I608" s="4"/>
    </row>
    <row r="609" spans="1:9" ht="15.75" customHeight="1">
      <c r="A609" s="23" t="s">
        <v>21</v>
      </c>
      <c r="B609" s="7" t="s">
        <v>2222</v>
      </c>
      <c r="C609" s="7" t="s">
        <v>1485</v>
      </c>
      <c r="D609" s="4"/>
      <c r="E609" s="4"/>
      <c r="F609" s="4"/>
      <c r="G609" s="4"/>
      <c r="H609" s="4"/>
      <c r="I609" s="4"/>
    </row>
    <row r="610" spans="1:9" ht="15.75" customHeight="1">
      <c r="A610" s="23" t="s">
        <v>21</v>
      </c>
      <c r="B610" s="7" t="s">
        <v>2222</v>
      </c>
      <c r="C610" s="7" t="s">
        <v>2928</v>
      </c>
      <c r="D610" s="4"/>
      <c r="E610" s="4"/>
      <c r="F610" s="4"/>
      <c r="G610" s="4"/>
      <c r="H610" s="4"/>
      <c r="I610" s="4"/>
    </row>
    <row r="611" spans="1:9" ht="15.75" customHeight="1">
      <c r="A611" s="23" t="s">
        <v>21</v>
      </c>
      <c r="B611" s="7" t="s">
        <v>2222</v>
      </c>
      <c r="C611" s="7" t="s">
        <v>2929</v>
      </c>
      <c r="D611" s="4"/>
      <c r="E611" s="4"/>
      <c r="F611" s="4"/>
      <c r="G611" s="4"/>
      <c r="H611" s="4"/>
      <c r="I611" s="4"/>
    </row>
    <row r="612" spans="1:9" ht="15.75" customHeight="1">
      <c r="A612" s="23" t="s">
        <v>21</v>
      </c>
      <c r="B612" s="7" t="s">
        <v>2222</v>
      </c>
      <c r="C612" s="7" t="s">
        <v>2930</v>
      </c>
      <c r="D612" s="4"/>
      <c r="E612" s="4"/>
      <c r="F612" s="4"/>
      <c r="G612" s="4"/>
      <c r="H612" s="4"/>
      <c r="I612" s="4"/>
    </row>
    <row r="613" spans="1:9" ht="15.75" customHeight="1">
      <c r="A613" s="23" t="s">
        <v>21</v>
      </c>
      <c r="B613" s="7" t="s">
        <v>2222</v>
      </c>
      <c r="C613" s="7" t="s">
        <v>2931</v>
      </c>
      <c r="D613" s="4"/>
      <c r="E613" s="4"/>
      <c r="F613" s="4"/>
      <c r="G613" s="4"/>
      <c r="H613" s="4"/>
      <c r="I613" s="4"/>
    </row>
    <row r="614" spans="1:9" ht="15.75" customHeight="1">
      <c r="A614" s="23" t="s">
        <v>21</v>
      </c>
      <c r="B614" s="7" t="s">
        <v>2222</v>
      </c>
      <c r="C614" s="7" t="s">
        <v>2932</v>
      </c>
      <c r="D614" s="4"/>
      <c r="E614" s="4"/>
      <c r="F614" s="4"/>
      <c r="G614" s="4"/>
      <c r="H614" s="4"/>
      <c r="I614" s="4"/>
    </row>
    <row r="615" spans="1:9" ht="15.75" customHeight="1">
      <c r="A615" s="23" t="s">
        <v>21</v>
      </c>
      <c r="B615" s="7" t="s">
        <v>2222</v>
      </c>
      <c r="C615" s="7" t="s">
        <v>2933</v>
      </c>
      <c r="D615" s="4"/>
      <c r="E615" s="4"/>
      <c r="F615" s="4"/>
      <c r="G615" s="4"/>
      <c r="H615" s="4"/>
      <c r="I615" s="4"/>
    </row>
    <row r="616" spans="1:9" ht="15.75" customHeight="1">
      <c r="A616" s="23" t="s">
        <v>21</v>
      </c>
      <c r="B616" s="7" t="s">
        <v>2222</v>
      </c>
      <c r="C616" s="7" t="s">
        <v>1215</v>
      </c>
      <c r="D616" s="4"/>
      <c r="E616" s="4"/>
      <c r="F616" s="4"/>
      <c r="G616" s="4"/>
      <c r="H616" s="4"/>
      <c r="I616" s="4"/>
    </row>
    <row r="617" spans="1:9" ht="15.75" customHeight="1">
      <c r="A617" s="23" t="s">
        <v>21</v>
      </c>
      <c r="B617" s="7" t="s">
        <v>2222</v>
      </c>
      <c r="C617" s="7" t="s">
        <v>1382</v>
      </c>
      <c r="D617" s="4"/>
      <c r="E617" s="4"/>
      <c r="F617" s="4"/>
      <c r="G617" s="4"/>
      <c r="H617" s="4"/>
      <c r="I617" s="4"/>
    </row>
    <row r="618" spans="1:9" ht="15.75" customHeight="1">
      <c r="A618" s="23" t="s">
        <v>21</v>
      </c>
      <c r="B618" s="7" t="s">
        <v>2222</v>
      </c>
      <c r="C618" s="7" t="s">
        <v>2934</v>
      </c>
      <c r="D618" s="4"/>
      <c r="E618" s="4"/>
      <c r="F618" s="4"/>
      <c r="G618" s="4"/>
      <c r="H618" s="4"/>
      <c r="I618" s="4"/>
    </row>
    <row r="619" spans="1:9" ht="15.75" customHeight="1">
      <c r="A619" s="23" t="s">
        <v>21</v>
      </c>
      <c r="B619" s="7" t="s">
        <v>2222</v>
      </c>
      <c r="C619" s="7" t="s">
        <v>2935</v>
      </c>
      <c r="D619" s="4"/>
      <c r="E619" s="4"/>
      <c r="F619" s="4"/>
      <c r="G619" s="4"/>
      <c r="H619" s="4"/>
      <c r="I619" s="4"/>
    </row>
    <row r="620" spans="1:9" ht="15.75" customHeight="1">
      <c r="A620" s="23" t="s">
        <v>21</v>
      </c>
      <c r="B620" s="7" t="s">
        <v>2222</v>
      </c>
      <c r="C620" s="7" t="s">
        <v>1385</v>
      </c>
      <c r="D620" s="4"/>
      <c r="E620" s="4"/>
      <c r="F620" s="4"/>
      <c r="G620" s="4"/>
      <c r="H620" s="4"/>
      <c r="I620" s="4"/>
    </row>
    <row r="621" spans="1:9" ht="15.75" customHeight="1">
      <c r="A621" s="23" t="s">
        <v>21</v>
      </c>
      <c r="B621" s="7" t="s">
        <v>2222</v>
      </c>
      <c r="C621" s="7" t="s">
        <v>2936</v>
      </c>
      <c r="D621" s="4"/>
      <c r="E621" s="4"/>
      <c r="F621" s="4"/>
      <c r="G621" s="4"/>
      <c r="H621" s="4"/>
      <c r="I621" s="4"/>
    </row>
    <row r="622" spans="1:9" ht="15.75" customHeight="1">
      <c r="A622" s="23" t="s">
        <v>21</v>
      </c>
      <c r="B622" s="7" t="s">
        <v>2222</v>
      </c>
      <c r="C622" s="7" t="s">
        <v>680</v>
      </c>
      <c r="D622" s="4"/>
      <c r="E622" s="4"/>
      <c r="F622" s="4"/>
      <c r="G622" s="4"/>
      <c r="H622" s="4"/>
      <c r="I622" s="4"/>
    </row>
    <row r="623" spans="1:9" ht="15.75" customHeight="1">
      <c r="A623" s="23" t="s">
        <v>21</v>
      </c>
      <c r="B623" s="7" t="s">
        <v>2222</v>
      </c>
      <c r="C623" s="7" t="s">
        <v>2937</v>
      </c>
      <c r="D623" s="4"/>
      <c r="E623" s="4"/>
      <c r="F623" s="4"/>
      <c r="G623" s="4"/>
      <c r="H623" s="4"/>
      <c r="I623" s="4"/>
    </row>
    <row r="624" spans="1:9" ht="15.75" customHeight="1">
      <c r="A624" s="23" t="s">
        <v>21</v>
      </c>
      <c r="B624" s="7" t="s">
        <v>2222</v>
      </c>
      <c r="C624" s="7" t="s">
        <v>2938</v>
      </c>
      <c r="D624" s="4"/>
      <c r="E624" s="4"/>
      <c r="F624" s="4"/>
      <c r="G624" s="4"/>
      <c r="H624" s="4"/>
      <c r="I624" s="4"/>
    </row>
    <row r="625" spans="1:9" ht="15.75" customHeight="1">
      <c r="A625" s="23" t="s">
        <v>21</v>
      </c>
      <c r="B625" s="7" t="s">
        <v>2222</v>
      </c>
      <c r="C625" s="7" t="s">
        <v>2939</v>
      </c>
      <c r="D625" s="4"/>
      <c r="E625" s="4"/>
      <c r="F625" s="4"/>
      <c r="G625" s="4"/>
      <c r="H625" s="4"/>
      <c r="I625" s="4"/>
    </row>
    <row r="626" spans="1:9" ht="15.75" customHeight="1">
      <c r="A626" s="23" t="s">
        <v>21</v>
      </c>
      <c r="B626" s="7" t="s">
        <v>2222</v>
      </c>
      <c r="C626" s="7" t="s">
        <v>2940</v>
      </c>
      <c r="D626" s="4"/>
      <c r="E626" s="4"/>
      <c r="F626" s="4"/>
      <c r="G626" s="4"/>
      <c r="H626" s="4"/>
      <c r="I626" s="4"/>
    </row>
    <row r="627" spans="1:9" ht="15.75" customHeight="1">
      <c r="A627" s="23" t="s">
        <v>21</v>
      </c>
      <c r="B627" s="7" t="s">
        <v>2222</v>
      </c>
      <c r="C627" s="7" t="s">
        <v>2941</v>
      </c>
      <c r="D627" s="4"/>
      <c r="E627" s="4"/>
      <c r="F627" s="4"/>
      <c r="G627" s="4"/>
      <c r="H627" s="4"/>
      <c r="I627" s="4"/>
    </row>
    <row r="628" spans="1:9" ht="15.75" customHeight="1">
      <c r="A628" s="23" t="s">
        <v>21</v>
      </c>
      <c r="B628" s="7" t="s">
        <v>2222</v>
      </c>
      <c r="C628" s="7" t="s">
        <v>2942</v>
      </c>
      <c r="D628" s="4"/>
      <c r="E628" s="4"/>
      <c r="F628" s="4"/>
      <c r="G628" s="4"/>
      <c r="H628" s="4"/>
      <c r="I628" s="4"/>
    </row>
    <row r="629" spans="1:9" ht="15.75" customHeight="1">
      <c r="A629" s="23" t="s">
        <v>21</v>
      </c>
      <c r="B629" s="7" t="s">
        <v>2222</v>
      </c>
      <c r="C629" s="7" t="s">
        <v>2943</v>
      </c>
      <c r="D629" s="4"/>
      <c r="E629" s="4"/>
      <c r="F629" s="4"/>
      <c r="G629" s="4"/>
      <c r="H629" s="4"/>
      <c r="I629" s="4"/>
    </row>
    <row r="630" spans="1:9" ht="15.75" customHeight="1">
      <c r="A630" s="23" t="s">
        <v>21</v>
      </c>
      <c r="B630" s="7" t="s">
        <v>2222</v>
      </c>
      <c r="C630" s="7" t="s">
        <v>2944</v>
      </c>
      <c r="D630" s="4"/>
      <c r="E630" s="4"/>
      <c r="F630" s="4"/>
      <c r="G630" s="4"/>
      <c r="H630" s="4"/>
      <c r="I630" s="4"/>
    </row>
    <row r="631" spans="1:9" ht="15.75" customHeight="1">
      <c r="A631" s="23" t="s">
        <v>21</v>
      </c>
      <c r="B631" s="7" t="s">
        <v>2222</v>
      </c>
      <c r="C631" s="7" t="s">
        <v>2945</v>
      </c>
      <c r="D631" s="4"/>
      <c r="E631" s="4"/>
      <c r="F631" s="4"/>
      <c r="G631" s="4"/>
      <c r="H631" s="4"/>
      <c r="I631" s="4"/>
    </row>
    <row r="632" spans="1:9" ht="15.75" customHeight="1">
      <c r="A632" s="23" t="s">
        <v>21</v>
      </c>
      <c r="B632" s="7" t="s">
        <v>2222</v>
      </c>
      <c r="C632" s="7" t="s">
        <v>2946</v>
      </c>
      <c r="D632" s="4"/>
      <c r="E632" s="4"/>
      <c r="F632" s="4"/>
      <c r="G632" s="4"/>
      <c r="H632" s="4"/>
      <c r="I632" s="4"/>
    </row>
    <row r="633" spans="1:9" ht="15.75" customHeight="1">
      <c r="A633" s="23" t="s">
        <v>21</v>
      </c>
      <c r="B633" s="7" t="s">
        <v>2222</v>
      </c>
      <c r="C633" s="7" t="s">
        <v>2947</v>
      </c>
      <c r="D633" s="4"/>
      <c r="E633" s="4"/>
      <c r="F633" s="4"/>
      <c r="G633" s="4"/>
      <c r="H633" s="4"/>
      <c r="I633" s="4"/>
    </row>
    <row r="634" spans="1:9" ht="15.75" customHeight="1">
      <c r="A634" s="23" t="s">
        <v>21</v>
      </c>
      <c r="B634" s="7" t="s">
        <v>2222</v>
      </c>
      <c r="C634" s="7" t="s">
        <v>2948</v>
      </c>
      <c r="D634" s="4"/>
      <c r="E634" s="4"/>
      <c r="F634" s="4"/>
      <c r="G634" s="4"/>
      <c r="H634" s="4"/>
      <c r="I634" s="4"/>
    </row>
    <row r="635" spans="1:9" ht="15.75" customHeight="1">
      <c r="A635" s="23" t="s">
        <v>21</v>
      </c>
      <c r="B635" s="7" t="s">
        <v>2222</v>
      </c>
      <c r="C635" s="7" t="s">
        <v>2949</v>
      </c>
      <c r="D635" s="4"/>
      <c r="E635" s="4"/>
      <c r="F635" s="4"/>
      <c r="G635" s="4"/>
      <c r="H635" s="4"/>
      <c r="I635" s="4"/>
    </row>
    <row r="636" spans="1:9" ht="15.75" customHeight="1">
      <c r="A636" s="23" t="s">
        <v>21</v>
      </c>
      <c r="B636" s="7" t="s">
        <v>2222</v>
      </c>
      <c r="C636" s="7" t="s">
        <v>2950</v>
      </c>
      <c r="D636" s="4"/>
      <c r="E636" s="4"/>
      <c r="F636" s="4"/>
      <c r="G636" s="4"/>
      <c r="H636" s="4"/>
      <c r="I636" s="4"/>
    </row>
    <row r="637" spans="1:9" ht="15.75" customHeight="1">
      <c r="A637" s="23" t="s">
        <v>21</v>
      </c>
      <c r="B637" s="7" t="s">
        <v>2222</v>
      </c>
      <c r="C637" s="7" t="s">
        <v>2951</v>
      </c>
      <c r="D637" s="4"/>
      <c r="E637" s="4"/>
      <c r="F637" s="4"/>
      <c r="G637" s="4"/>
      <c r="H637" s="4"/>
      <c r="I637" s="4"/>
    </row>
    <row r="638" spans="1:9" ht="15.75" customHeight="1">
      <c r="A638" s="23" t="s">
        <v>21</v>
      </c>
      <c r="B638" s="7" t="s">
        <v>2222</v>
      </c>
      <c r="C638" s="7" t="s">
        <v>2952</v>
      </c>
      <c r="D638" s="4"/>
      <c r="E638" s="4"/>
      <c r="F638" s="4"/>
      <c r="G638" s="4"/>
      <c r="H638" s="4"/>
      <c r="I638" s="4"/>
    </row>
    <row r="639" spans="1:9" ht="15.75" customHeight="1">
      <c r="A639" s="23" t="s">
        <v>21</v>
      </c>
      <c r="B639" s="7" t="s">
        <v>2222</v>
      </c>
      <c r="C639" s="7" t="s">
        <v>2953</v>
      </c>
      <c r="D639" s="4"/>
      <c r="E639" s="4"/>
      <c r="F639" s="4"/>
      <c r="G639" s="4"/>
      <c r="H639" s="4"/>
      <c r="I639" s="4"/>
    </row>
    <row r="640" spans="1:9" ht="15.75" customHeight="1">
      <c r="A640" s="23" t="s">
        <v>21</v>
      </c>
      <c r="B640" s="7" t="s">
        <v>2222</v>
      </c>
      <c r="C640" s="7" t="s">
        <v>2954</v>
      </c>
      <c r="D640" s="4"/>
      <c r="E640" s="4"/>
      <c r="F640" s="4"/>
      <c r="G640" s="4"/>
      <c r="H640" s="4"/>
      <c r="I640" s="4"/>
    </row>
    <row r="641" spans="1:9" ht="15.75" customHeight="1">
      <c r="A641" s="23" t="s">
        <v>21</v>
      </c>
      <c r="B641" s="7" t="s">
        <v>2222</v>
      </c>
      <c r="C641" s="7" t="s">
        <v>2283</v>
      </c>
      <c r="D641" s="4"/>
      <c r="E641" s="4"/>
      <c r="F641" s="4"/>
      <c r="G641" s="4"/>
      <c r="H641" s="4"/>
      <c r="I641" s="4"/>
    </row>
    <row r="642" spans="1:9" ht="15.75" customHeight="1">
      <c r="A642" s="23" t="s">
        <v>21</v>
      </c>
      <c r="B642" s="7" t="s">
        <v>2566</v>
      </c>
      <c r="C642" s="7" t="s">
        <v>2283</v>
      </c>
      <c r="D642" s="4"/>
      <c r="E642" s="4"/>
      <c r="F642" s="4"/>
      <c r="G642" s="4"/>
      <c r="H642" s="4"/>
      <c r="I642" s="4"/>
    </row>
    <row r="643" spans="1:9" ht="15.75" customHeight="1">
      <c r="A643" s="23" t="s">
        <v>21</v>
      </c>
      <c r="B643" s="7" t="s">
        <v>922</v>
      </c>
      <c r="C643" s="7" t="s">
        <v>2955</v>
      </c>
      <c r="D643" s="4"/>
      <c r="E643" s="4"/>
      <c r="F643" s="4"/>
      <c r="G643" s="4"/>
      <c r="H643" s="4"/>
      <c r="I643" s="4"/>
    </row>
    <row r="644" spans="1:9" ht="15.75" customHeight="1">
      <c r="A644" s="23" t="s">
        <v>21</v>
      </c>
      <c r="B644" s="7" t="s">
        <v>922</v>
      </c>
      <c r="C644" s="7" t="s">
        <v>2956</v>
      </c>
      <c r="D644" s="4"/>
      <c r="E644" s="4"/>
      <c r="F644" s="4"/>
      <c r="G644" s="4"/>
      <c r="H644" s="4"/>
      <c r="I644" s="4"/>
    </row>
    <row r="645" spans="1:9" ht="15.75" customHeight="1">
      <c r="A645" s="23" t="s">
        <v>21</v>
      </c>
      <c r="B645" s="7" t="s">
        <v>922</v>
      </c>
      <c r="C645" s="7" t="s">
        <v>2957</v>
      </c>
      <c r="D645" s="4"/>
      <c r="E645" s="4"/>
      <c r="F645" s="4"/>
      <c r="G645" s="4"/>
      <c r="H645" s="4"/>
      <c r="I645" s="4"/>
    </row>
    <row r="646" spans="1:9" ht="15.75" customHeight="1">
      <c r="A646" s="23" t="s">
        <v>21</v>
      </c>
      <c r="B646" s="7" t="s">
        <v>922</v>
      </c>
      <c r="C646" s="7" t="s">
        <v>2958</v>
      </c>
      <c r="D646" s="4"/>
      <c r="E646" s="4"/>
      <c r="F646" s="4"/>
      <c r="G646" s="4"/>
      <c r="H646" s="4"/>
      <c r="I646" s="4"/>
    </row>
    <row r="647" spans="1:9" ht="15.75" customHeight="1">
      <c r="A647" s="23" t="s">
        <v>21</v>
      </c>
      <c r="B647" s="7" t="s">
        <v>922</v>
      </c>
      <c r="C647" s="7" t="s">
        <v>2283</v>
      </c>
      <c r="D647" s="4"/>
      <c r="E647" s="4"/>
      <c r="F647" s="4"/>
      <c r="G647" s="4"/>
      <c r="H647" s="4"/>
      <c r="I647" s="4"/>
    </row>
    <row r="648" spans="1:9" ht="15.75" customHeight="1">
      <c r="A648" s="23" t="s">
        <v>21</v>
      </c>
      <c r="B648" s="7" t="s">
        <v>84</v>
      </c>
      <c r="C648" s="7" t="s">
        <v>2959</v>
      </c>
      <c r="D648" s="4"/>
      <c r="E648" s="4"/>
      <c r="F648" s="4"/>
      <c r="G648" s="4"/>
      <c r="H648" s="4"/>
      <c r="I648" s="4"/>
    </row>
    <row r="649" spans="1:9" ht="15.75" customHeight="1">
      <c r="A649" s="23" t="s">
        <v>21</v>
      </c>
      <c r="B649" s="7" t="s">
        <v>84</v>
      </c>
      <c r="C649" s="7" t="s">
        <v>2960</v>
      </c>
      <c r="D649" s="4"/>
      <c r="E649" s="4"/>
      <c r="F649" s="4"/>
      <c r="G649" s="4"/>
      <c r="H649" s="4"/>
      <c r="I649" s="4"/>
    </row>
    <row r="650" spans="1:9" ht="15.75" customHeight="1">
      <c r="A650" s="23" t="s">
        <v>21</v>
      </c>
      <c r="B650" s="7" t="s">
        <v>84</v>
      </c>
      <c r="C650" s="7" t="s">
        <v>2283</v>
      </c>
      <c r="D650" s="4"/>
      <c r="E650" s="4"/>
      <c r="F650" s="4"/>
      <c r="G650" s="4"/>
      <c r="H650" s="4"/>
      <c r="I650" s="4"/>
    </row>
    <row r="651" spans="1:9" ht="15.75" customHeight="1">
      <c r="A651" s="23" t="s">
        <v>21</v>
      </c>
      <c r="B651" s="7" t="s">
        <v>240</v>
      </c>
      <c r="C651" s="7" t="s">
        <v>1518</v>
      </c>
      <c r="D651" s="4"/>
      <c r="E651" s="4"/>
      <c r="F651" s="4"/>
      <c r="G651" s="4"/>
      <c r="H651" s="4"/>
      <c r="I651" s="4"/>
    </row>
    <row r="652" spans="1:9" ht="15.75" customHeight="1">
      <c r="A652" s="23" t="s">
        <v>21</v>
      </c>
      <c r="B652" s="7" t="s">
        <v>240</v>
      </c>
      <c r="C652" s="7" t="s">
        <v>2961</v>
      </c>
      <c r="D652" s="4"/>
      <c r="E652" s="4"/>
      <c r="F652" s="4"/>
      <c r="G652" s="4"/>
      <c r="H652" s="4"/>
      <c r="I652" s="4"/>
    </row>
    <row r="653" spans="1:9" ht="15.75" customHeight="1">
      <c r="A653" s="23" t="s">
        <v>21</v>
      </c>
      <c r="B653" s="7" t="s">
        <v>240</v>
      </c>
      <c r="C653" s="7" t="s">
        <v>2283</v>
      </c>
      <c r="D653" s="4"/>
      <c r="E653" s="4"/>
      <c r="F653" s="4"/>
      <c r="G653" s="4"/>
      <c r="H653" s="4"/>
      <c r="I653" s="4"/>
    </row>
    <row r="654" spans="1:9" ht="15.75" customHeight="1">
      <c r="A654" s="23" t="s">
        <v>21</v>
      </c>
      <c r="B654" s="7" t="s">
        <v>2617</v>
      </c>
      <c r="C654" s="7" t="s">
        <v>2283</v>
      </c>
      <c r="D654" s="4"/>
      <c r="E654" s="4"/>
      <c r="F654" s="4"/>
      <c r="G654" s="4"/>
      <c r="H654" s="4"/>
      <c r="I654" s="4"/>
    </row>
    <row r="655" spans="1:9" ht="15.75" customHeight="1">
      <c r="A655" s="23" t="s">
        <v>21</v>
      </c>
      <c r="B655" s="7" t="s">
        <v>2230</v>
      </c>
      <c r="C655" s="7" t="s">
        <v>2962</v>
      </c>
      <c r="D655" s="4"/>
      <c r="E655" s="4"/>
      <c r="F655" s="4"/>
      <c r="G655" s="4"/>
      <c r="H655" s="4"/>
      <c r="I655" s="4"/>
    </row>
    <row r="656" spans="1:9" ht="15.75" customHeight="1">
      <c r="A656" s="23" t="s">
        <v>21</v>
      </c>
      <c r="B656" s="7" t="s">
        <v>2230</v>
      </c>
      <c r="C656" s="7" t="s">
        <v>2963</v>
      </c>
      <c r="D656" s="4"/>
      <c r="E656" s="4"/>
      <c r="F656" s="4"/>
      <c r="G656" s="4"/>
      <c r="H656" s="4"/>
      <c r="I656" s="4"/>
    </row>
    <row r="657" spans="1:9" ht="15.75" customHeight="1">
      <c r="A657" s="23" t="s">
        <v>21</v>
      </c>
      <c r="B657" s="7" t="s">
        <v>2230</v>
      </c>
      <c r="C657" s="7" t="s">
        <v>2964</v>
      </c>
      <c r="D657" s="4"/>
      <c r="E657" s="4"/>
      <c r="F657" s="4"/>
      <c r="G657" s="4"/>
      <c r="H657" s="4"/>
      <c r="I657" s="4"/>
    </row>
    <row r="658" spans="1:9" ht="15.75" customHeight="1">
      <c r="A658" s="23" t="s">
        <v>21</v>
      </c>
      <c r="B658" s="7" t="s">
        <v>2230</v>
      </c>
      <c r="C658" s="7" t="s">
        <v>2965</v>
      </c>
      <c r="D658" s="4"/>
      <c r="E658" s="4"/>
      <c r="F658" s="4"/>
      <c r="G658" s="4"/>
      <c r="H658" s="4"/>
      <c r="I658" s="4"/>
    </row>
    <row r="659" spans="1:9" ht="15.75" customHeight="1">
      <c r="A659" s="23" t="s">
        <v>21</v>
      </c>
      <c r="B659" s="7" t="s">
        <v>2230</v>
      </c>
      <c r="C659" s="7" t="s">
        <v>2701</v>
      </c>
      <c r="D659" s="4"/>
      <c r="E659" s="4"/>
      <c r="F659" s="4"/>
      <c r="G659" s="4"/>
      <c r="H659" s="4"/>
      <c r="I659" s="4"/>
    </row>
    <row r="660" spans="1:9" ht="15.75" customHeight="1">
      <c r="A660" s="23" t="s">
        <v>21</v>
      </c>
      <c r="B660" s="7" t="s">
        <v>2230</v>
      </c>
      <c r="C660" s="7" t="s">
        <v>2966</v>
      </c>
      <c r="D660" s="4"/>
      <c r="E660" s="4"/>
      <c r="F660" s="4"/>
      <c r="G660" s="4"/>
      <c r="H660" s="4"/>
      <c r="I660" s="4"/>
    </row>
    <row r="661" spans="1:9" ht="15.75" customHeight="1">
      <c r="A661" s="23" t="s">
        <v>21</v>
      </c>
      <c r="B661" s="7" t="s">
        <v>2230</v>
      </c>
      <c r="C661" s="7" t="s">
        <v>2967</v>
      </c>
      <c r="D661" s="4"/>
      <c r="E661" s="4"/>
      <c r="F661" s="4"/>
      <c r="G661" s="4"/>
      <c r="H661" s="4"/>
      <c r="I661" s="4"/>
    </row>
    <row r="662" spans="1:9" ht="15.75" customHeight="1">
      <c r="A662" s="23" t="s">
        <v>21</v>
      </c>
      <c r="B662" s="7" t="s">
        <v>2230</v>
      </c>
      <c r="C662" s="7" t="s">
        <v>2968</v>
      </c>
      <c r="D662" s="4"/>
      <c r="E662" s="4"/>
      <c r="F662" s="4"/>
      <c r="G662" s="4"/>
      <c r="H662" s="4"/>
      <c r="I662" s="4"/>
    </row>
    <row r="663" spans="1:9" ht="15.75" customHeight="1">
      <c r="A663" s="23" t="s">
        <v>21</v>
      </c>
      <c r="B663" s="7" t="s">
        <v>2230</v>
      </c>
      <c r="C663" s="7" t="s">
        <v>1586</v>
      </c>
      <c r="D663" s="4"/>
      <c r="E663" s="4"/>
      <c r="F663" s="4"/>
      <c r="G663" s="4"/>
      <c r="H663" s="4"/>
      <c r="I663" s="4"/>
    </row>
    <row r="664" spans="1:9" ht="15.75" customHeight="1">
      <c r="A664" s="23" t="s">
        <v>21</v>
      </c>
      <c r="B664" s="7" t="s">
        <v>2230</v>
      </c>
      <c r="C664" s="7" t="s">
        <v>2969</v>
      </c>
      <c r="D664" s="4"/>
      <c r="E664" s="4"/>
      <c r="F664" s="4"/>
      <c r="G664" s="4"/>
      <c r="H664" s="4"/>
      <c r="I664" s="4"/>
    </row>
    <row r="665" spans="1:9" ht="15.75" customHeight="1">
      <c r="A665" s="23" t="s">
        <v>21</v>
      </c>
      <c r="B665" s="7" t="s">
        <v>2230</v>
      </c>
      <c r="C665" s="7" t="s">
        <v>2970</v>
      </c>
      <c r="D665" s="4"/>
      <c r="E665" s="4"/>
      <c r="F665" s="4"/>
      <c r="G665" s="4"/>
      <c r="H665" s="4"/>
      <c r="I665" s="4"/>
    </row>
    <row r="666" spans="1:9" ht="15.75" customHeight="1">
      <c r="A666" s="23" t="s">
        <v>21</v>
      </c>
      <c r="B666" s="7" t="s">
        <v>2230</v>
      </c>
      <c r="C666" s="7" t="s">
        <v>2887</v>
      </c>
      <c r="D666" s="4"/>
      <c r="E666" s="4"/>
      <c r="F666" s="4"/>
      <c r="G666" s="4"/>
      <c r="H666" s="4"/>
      <c r="I666" s="4"/>
    </row>
    <row r="667" spans="1:9" ht="15.75" customHeight="1">
      <c r="A667" s="23" t="s">
        <v>21</v>
      </c>
      <c r="B667" s="7" t="s">
        <v>2230</v>
      </c>
      <c r="C667" s="7" t="s">
        <v>2883</v>
      </c>
      <c r="D667" s="4"/>
      <c r="E667" s="4"/>
      <c r="F667" s="4"/>
      <c r="G667" s="4"/>
      <c r="H667" s="4"/>
      <c r="I667" s="4"/>
    </row>
    <row r="668" spans="1:9" ht="15.75" customHeight="1">
      <c r="A668" s="23" t="s">
        <v>21</v>
      </c>
      <c r="B668" s="7" t="s">
        <v>2230</v>
      </c>
      <c r="C668" s="7" t="s">
        <v>2971</v>
      </c>
      <c r="D668" s="4"/>
      <c r="E668" s="4"/>
      <c r="F668" s="4"/>
      <c r="G668" s="4"/>
      <c r="H668" s="4"/>
      <c r="I668" s="4"/>
    </row>
    <row r="669" spans="1:9" ht="15.75" customHeight="1">
      <c r="A669" s="23" t="s">
        <v>21</v>
      </c>
      <c r="B669" s="7" t="s">
        <v>2230</v>
      </c>
      <c r="C669" s="7" t="s">
        <v>2972</v>
      </c>
      <c r="D669" s="4"/>
      <c r="E669" s="4"/>
      <c r="F669" s="4"/>
      <c r="G669" s="4"/>
      <c r="H669" s="4"/>
      <c r="I669" s="4"/>
    </row>
    <row r="670" spans="1:9" ht="15.75" customHeight="1">
      <c r="A670" s="23" t="s">
        <v>21</v>
      </c>
      <c r="B670" s="7" t="s">
        <v>2230</v>
      </c>
      <c r="C670" s="7" t="s">
        <v>2973</v>
      </c>
      <c r="D670" s="4"/>
      <c r="E670" s="4"/>
      <c r="F670" s="4"/>
      <c r="G670" s="4"/>
      <c r="H670" s="4"/>
      <c r="I670" s="4"/>
    </row>
    <row r="671" spans="1:9" ht="15.75" customHeight="1">
      <c r="A671" s="23" t="s">
        <v>21</v>
      </c>
      <c r="B671" s="7" t="s">
        <v>2230</v>
      </c>
      <c r="C671" s="7" t="s">
        <v>2974</v>
      </c>
      <c r="D671" s="4"/>
      <c r="E671" s="4"/>
      <c r="F671" s="4"/>
      <c r="G671" s="4"/>
      <c r="H671" s="4"/>
      <c r="I671" s="4"/>
    </row>
    <row r="672" spans="1:9" ht="15.75" customHeight="1">
      <c r="A672" s="23" t="s">
        <v>21</v>
      </c>
      <c r="B672" s="7" t="s">
        <v>2230</v>
      </c>
      <c r="C672" s="7" t="s">
        <v>829</v>
      </c>
      <c r="D672" s="4"/>
      <c r="E672" s="4"/>
      <c r="F672" s="4"/>
      <c r="G672" s="4"/>
      <c r="H672" s="4"/>
      <c r="I672" s="4"/>
    </row>
    <row r="673" spans="1:9" ht="15.75" customHeight="1">
      <c r="A673" s="23" t="s">
        <v>21</v>
      </c>
      <c r="B673" s="7" t="s">
        <v>2230</v>
      </c>
      <c r="C673" s="7" t="s">
        <v>2975</v>
      </c>
      <c r="D673" s="4"/>
      <c r="E673" s="4"/>
      <c r="F673" s="4"/>
      <c r="G673" s="4"/>
      <c r="H673" s="4"/>
      <c r="I673" s="4"/>
    </row>
    <row r="674" spans="1:9" ht="15.75" customHeight="1">
      <c r="A674" s="23" t="s">
        <v>21</v>
      </c>
      <c r="B674" s="7" t="s">
        <v>2230</v>
      </c>
      <c r="C674" s="7" t="s">
        <v>981</v>
      </c>
      <c r="D674" s="4"/>
      <c r="E674" s="4"/>
      <c r="F674" s="4"/>
      <c r="G674" s="4"/>
      <c r="H674" s="4"/>
      <c r="I674" s="4"/>
    </row>
    <row r="675" spans="1:9" ht="15.75" customHeight="1">
      <c r="A675" s="23" t="s">
        <v>21</v>
      </c>
      <c r="B675" s="7" t="s">
        <v>2230</v>
      </c>
      <c r="C675" s="7" t="s">
        <v>2976</v>
      </c>
      <c r="D675" s="4"/>
      <c r="E675" s="4"/>
      <c r="F675" s="4"/>
      <c r="G675" s="4"/>
      <c r="H675" s="4"/>
      <c r="I675" s="4"/>
    </row>
    <row r="676" spans="1:9" ht="15.75" customHeight="1">
      <c r="A676" s="23" t="s">
        <v>21</v>
      </c>
      <c r="B676" s="7" t="s">
        <v>2230</v>
      </c>
      <c r="C676" s="7" t="s">
        <v>2977</v>
      </c>
      <c r="D676" s="4"/>
      <c r="E676" s="4"/>
      <c r="F676" s="4"/>
      <c r="G676" s="4"/>
      <c r="H676" s="4"/>
      <c r="I676" s="4"/>
    </row>
    <row r="677" spans="1:9" ht="15.75" customHeight="1">
      <c r="A677" s="23" t="s">
        <v>21</v>
      </c>
      <c r="B677" s="7" t="s">
        <v>2230</v>
      </c>
      <c r="C677" s="7" t="s">
        <v>2978</v>
      </c>
      <c r="D677" s="4"/>
      <c r="E677" s="4"/>
      <c r="F677" s="4"/>
      <c r="G677" s="4"/>
      <c r="H677" s="4"/>
      <c r="I677" s="4"/>
    </row>
    <row r="678" spans="1:9" ht="15.75" customHeight="1">
      <c r="A678" s="23" t="s">
        <v>21</v>
      </c>
      <c r="B678" s="7" t="s">
        <v>2230</v>
      </c>
      <c r="C678" s="7" t="s">
        <v>2979</v>
      </c>
      <c r="D678" s="4"/>
      <c r="E678" s="4"/>
      <c r="F678" s="4"/>
      <c r="G678" s="4"/>
      <c r="H678" s="4"/>
      <c r="I678" s="4"/>
    </row>
    <row r="679" spans="1:9" ht="15.75" customHeight="1">
      <c r="A679" s="23" t="s">
        <v>21</v>
      </c>
      <c r="B679" s="7" t="s">
        <v>2230</v>
      </c>
      <c r="C679" s="7" t="s">
        <v>2980</v>
      </c>
      <c r="D679" s="4"/>
      <c r="E679" s="4"/>
      <c r="F679" s="4"/>
      <c r="G679" s="4"/>
      <c r="H679" s="4"/>
      <c r="I679" s="4"/>
    </row>
    <row r="680" spans="1:9" ht="15.75" customHeight="1">
      <c r="A680" s="23" t="s">
        <v>21</v>
      </c>
      <c r="B680" s="7" t="s">
        <v>2230</v>
      </c>
      <c r="C680" s="7" t="s">
        <v>2981</v>
      </c>
      <c r="D680" s="4"/>
      <c r="E680" s="4"/>
      <c r="F680" s="4"/>
      <c r="G680" s="4"/>
      <c r="H680" s="4"/>
      <c r="I680" s="4"/>
    </row>
    <row r="681" spans="1:9" ht="15.75" customHeight="1">
      <c r="A681" s="23" t="s">
        <v>21</v>
      </c>
      <c r="B681" s="7" t="s">
        <v>2230</v>
      </c>
      <c r="C681" s="7" t="s">
        <v>2982</v>
      </c>
      <c r="D681" s="4"/>
      <c r="E681" s="4"/>
      <c r="F681" s="4"/>
      <c r="G681" s="4"/>
      <c r="H681" s="4"/>
      <c r="I681" s="4"/>
    </row>
    <row r="682" spans="1:9" ht="15.75" customHeight="1">
      <c r="A682" s="23" t="s">
        <v>21</v>
      </c>
      <c r="B682" s="7" t="s">
        <v>2230</v>
      </c>
      <c r="C682" s="7" t="s">
        <v>1244</v>
      </c>
      <c r="D682" s="4"/>
      <c r="E682" s="4"/>
      <c r="F682" s="4"/>
      <c r="G682" s="4"/>
      <c r="H682" s="4"/>
      <c r="I682" s="4"/>
    </row>
    <row r="683" spans="1:9" ht="15.75" customHeight="1">
      <c r="A683" s="23" t="s">
        <v>21</v>
      </c>
      <c r="B683" s="7" t="s">
        <v>2230</v>
      </c>
      <c r="C683" s="7" t="s">
        <v>2983</v>
      </c>
      <c r="D683" s="4"/>
      <c r="E683" s="4"/>
      <c r="F683" s="4"/>
      <c r="G683" s="4"/>
      <c r="H683" s="4"/>
      <c r="I683" s="4"/>
    </row>
    <row r="684" spans="1:9" ht="15.75" customHeight="1">
      <c r="A684" s="23" t="s">
        <v>21</v>
      </c>
      <c r="B684" s="7" t="s">
        <v>2230</v>
      </c>
      <c r="C684" s="7" t="s">
        <v>2984</v>
      </c>
      <c r="D684" s="4"/>
      <c r="E684" s="4"/>
      <c r="F684" s="4"/>
      <c r="G684" s="4"/>
      <c r="H684" s="4"/>
      <c r="I684" s="4"/>
    </row>
    <row r="685" spans="1:9" ht="15.75" customHeight="1">
      <c r="A685" s="23" t="s">
        <v>21</v>
      </c>
      <c r="B685" s="7" t="s">
        <v>2230</v>
      </c>
      <c r="C685" s="7" t="s">
        <v>703</v>
      </c>
      <c r="D685" s="4"/>
      <c r="E685" s="4"/>
      <c r="F685" s="4"/>
      <c r="G685" s="4"/>
      <c r="H685" s="4"/>
      <c r="I685" s="4"/>
    </row>
    <row r="686" spans="1:9" ht="15.75" customHeight="1">
      <c r="A686" s="23" t="s">
        <v>21</v>
      </c>
      <c r="B686" s="7" t="s">
        <v>2230</v>
      </c>
      <c r="C686" s="7" t="s">
        <v>2985</v>
      </c>
      <c r="D686" s="4"/>
      <c r="E686" s="4"/>
      <c r="F686" s="4"/>
      <c r="G686" s="4"/>
      <c r="H686" s="4"/>
      <c r="I686" s="4"/>
    </row>
    <row r="687" spans="1:9" ht="15.75" customHeight="1">
      <c r="A687" s="23" t="s">
        <v>21</v>
      </c>
      <c r="B687" s="7" t="s">
        <v>2230</v>
      </c>
      <c r="C687" s="7" t="s">
        <v>2986</v>
      </c>
      <c r="D687" s="4"/>
      <c r="E687" s="4"/>
      <c r="F687" s="4"/>
      <c r="G687" s="4"/>
      <c r="H687" s="4"/>
      <c r="I687" s="4"/>
    </row>
    <row r="688" spans="1:9" ht="15.75" customHeight="1">
      <c r="A688" s="23" t="s">
        <v>21</v>
      </c>
      <c r="B688" s="7" t="s">
        <v>2230</v>
      </c>
      <c r="C688" s="7" t="s">
        <v>2987</v>
      </c>
      <c r="D688" s="4"/>
      <c r="E688" s="4"/>
      <c r="F688" s="4"/>
      <c r="G688" s="4"/>
      <c r="H688" s="4"/>
      <c r="I688" s="4"/>
    </row>
    <row r="689" spans="1:9" ht="15.75" customHeight="1">
      <c r="A689" s="23" t="s">
        <v>21</v>
      </c>
      <c r="B689" s="7" t="s">
        <v>2230</v>
      </c>
      <c r="C689" s="7" t="s">
        <v>2988</v>
      </c>
      <c r="D689" s="4"/>
      <c r="E689" s="4"/>
      <c r="F689" s="4"/>
      <c r="G689" s="4"/>
      <c r="H689" s="4"/>
      <c r="I689" s="4"/>
    </row>
    <row r="690" spans="1:9" ht="15.75" customHeight="1">
      <c r="A690" s="23" t="s">
        <v>21</v>
      </c>
      <c r="B690" s="7" t="s">
        <v>2230</v>
      </c>
      <c r="C690" s="7" t="s">
        <v>2989</v>
      </c>
      <c r="D690" s="4"/>
      <c r="E690" s="4"/>
      <c r="F690" s="4"/>
      <c r="G690" s="4"/>
      <c r="H690" s="4"/>
      <c r="I690" s="4"/>
    </row>
    <row r="691" spans="1:9" ht="15.75" customHeight="1">
      <c r="A691" s="23" t="s">
        <v>21</v>
      </c>
      <c r="B691" s="7" t="s">
        <v>2230</v>
      </c>
      <c r="C691" s="7" t="s">
        <v>2990</v>
      </c>
      <c r="D691" s="4"/>
      <c r="E691" s="4"/>
      <c r="F691" s="4"/>
      <c r="G691" s="4"/>
      <c r="H691" s="4"/>
      <c r="I691" s="4"/>
    </row>
    <row r="692" spans="1:9" ht="15.75" customHeight="1">
      <c r="A692" s="23" t="s">
        <v>21</v>
      </c>
      <c r="B692" s="7" t="s">
        <v>2230</v>
      </c>
      <c r="C692" s="7" t="s">
        <v>2991</v>
      </c>
      <c r="D692" s="4"/>
      <c r="E692" s="4"/>
      <c r="F692" s="4"/>
      <c r="G692" s="4"/>
      <c r="H692" s="4"/>
      <c r="I692" s="4"/>
    </row>
    <row r="693" spans="1:9" ht="15.75" customHeight="1">
      <c r="A693" s="23" t="s">
        <v>21</v>
      </c>
      <c r="B693" s="7" t="s">
        <v>2230</v>
      </c>
      <c r="C693" s="7" t="s">
        <v>2283</v>
      </c>
      <c r="D693" s="4"/>
      <c r="E693" s="4"/>
      <c r="F693" s="4"/>
      <c r="G693" s="4"/>
      <c r="H693" s="4"/>
      <c r="I693" s="4"/>
    </row>
    <row r="694" spans="1:9" ht="15.75" customHeight="1">
      <c r="A694" s="23" t="s">
        <v>21</v>
      </c>
      <c r="B694" s="7" t="s">
        <v>32</v>
      </c>
      <c r="C694" s="7" t="s">
        <v>2992</v>
      </c>
      <c r="D694" s="4"/>
      <c r="E694" s="4"/>
      <c r="F694" s="4"/>
      <c r="G694" s="4"/>
      <c r="H694" s="4"/>
      <c r="I694" s="4"/>
    </row>
    <row r="695" spans="1:9" ht="15.75" customHeight="1">
      <c r="A695" s="23" t="s">
        <v>21</v>
      </c>
      <c r="B695" s="7" t="s">
        <v>32</v>
      </c>
      <c r="C695" s="7" t="s">
        <v>2993</v>
      </c>
      <c r="D695" s="4"/>
      <c r="E695" s="4"/>
      <c r="F695" s="4"/>
      <c r="G695" s="4"/>
      <c r="H695" s="4"/>
      <c r="I695" s="4"/>
    </row>
    <row r="696" spans="1:9" ht="15.75" customHeight="1">
      <c r="A696" s="23" t="s">
        <v>21</v>
      </c>
      <c r="B696" s="7" t="s">
        <v>32</v>
      </c>
      <c r="C696" s="7" t="s">
        <v>1629</v>
      </c>
      <c r="D696" s="4"/>
      <c r="E696" s="4"/>
      <c r="F696" s="4"/>
      <c r="G696" s="4"/>
      <c r="H696" s="4"/>
      <c r="I696" s="4"/>
    </row>
    <row r="697" spans="1:9" ht="15.75" customHeight="1">
      <c r="A697" s="23" t="s">
        <v>21</v>
      </c>
      <c r="B697" s="7" t="s">
        <v>32</v>
      </c>
      <c r="C697" s="7" t="s">
        <v>2994</v>
      </c>
      <c r="D697" s="4"/>
      <c r="E697" s="4"/>
      <c r="F697" s="4"/>
      <c r="G697" s="4"/>
      <c r="H697" s="4"/>
      <c r="I697" s="4"/>
    </row>
    <row r="698" spans="1:9" ht="15.75" customHeight="1">
      <c r="A698" s="23" t="s">
        <v>21</v>
      </c>
      <c r="B698" s="7" t="s">
        <v>32</v>
      </c>
      <c r="C698" s="7" t="s">
        <v>2995</v>
      </c>
      <c r="D698" s="4"/>
      <c r="E698" s="4"/>
      <c r="F698" s="4"/>
      <c r="G698" s="4"/>
      <c r="H698" s="4"/>
      <c r="I698" s="4"/>
    </row>
    <row r="699" spans="1:9" ht="15.75" customHeight="1">
      <c r="A699" s="23" t="s">
        <v>21</v>
      </c>
      <c r="B699" s="7" t="s">
        <v>32</v>
      </c>
      <c r="C699" s="7" t="s">
        <v>41</v>
      </c>
      <c r="D699" s="4"/>
      <c r="E699" s="4"/>
      <c r="F699" s="4"/>
      <c r="G699" s="4"/>
      <c r="H699" s="4"/>
      <c r="I699" s="4"/>
    </row>
    <row r="700" spans="1:9" ht="15.75" customHeight="1">
      <c r="A700" s="23" t="s">
        <v>21</v>
      </c>
      <c r="B700" s="7" t="s">
        <v>32</v>
      </c>
      <c r="C700" s="7" t="s">
        <v>2996</v>
      </c>
      <c r="D700" s="4"/>
      <c r="E700" s="4"/>
      <c r="F700" s="4"/>
      <c r="G700" s="4"/>
      <c r="H700" s="4"/>
      <c r="I700" s="4"/>
    </row>
    <row r="701" spans="1:9" ht="15.75" customHeight="1">
      <c r="A701" s="23" t="s">
        <v>21</v>
      </c>
      <c r="B701" s="7" t="s">
        <v>32</v>
      </c>
      <c r="C701" s="7" t="s">
        <v>2997</v>
      </c>
      <c r="D701" s="4"/>
      <c r="E701" s="4"/>
      <c r="F701" s="4"/>
      <c r="G701" s="4"/>
      <c r="H701" s="4"/>
      <c r="I701" s="4"/>
    </row>
    <row r="702" spans="1:9" ht="15.75" customHeight="1">
      <c r="A702" s="23" t="s">
        <v>21</v>
      </c>
      <c r="B702" s="7" t="s">
        <v>32</v>
      </c>
      <c r="C702" s="7" t="s">
        <v>986</v>
      </c>
      <c r="D702" s="4"/>
      <c r="E702" s="4"/>
      <c r="F702" s="4"/>
      <c r="G702" s="4"/>
      <c r="H702" s="4"/>
      <c r="I702" s="4"/>
    </row>
    <row r="703" spans="1:9" ht="15.75" customHeight="1">
      <c r="A703" s="23" t="s">
        <v>21</v>
      </c>
      <c r="B703" s="7" t="s">
        <v>32</v>
      </c>
      <c r="C703" s="7" t="s">
        <v>2998</v>
      </c>
      <c r="D703" s="4"/>
      <c r="E703" s="4"/>
      <c r="F703" s="4"/>
      <c r="G703" s="4"/>
      <c r="H703" s="4"/>
      <c r="I703" s="4"/>
    </row>
    <row r="704" spans="1:9" ht="15.75" customHeight="1">
      <c r="A704" s="23" t="s">
        <v>21</v>
      </c>
      <c r="B704" s="7" t="s">
        <v>32</v>
      </c>
      <c r="C704" s="7" t="s">
        <v>2283</v>
      </c>
      <c r="D704" s="4"/>
      <c r="E704" s="4"/>
      <c r="F704" s="4"/>
      <c r="G704" s="4"/>
      <c r="H704" s="4"/>
      <c r="I704" s="4"/>
    </row>
    <row r="705" spans="1:9" ht="15.75" customHeight="1">
      <c r="A705" s="23" t="s">
        <v>21</v>
      </c>
      <c r="B705" s="7" t="s">
        <v>272</v>
      </c>
      <c r="C705" s="7" t="s">
        <v>273</v>
      </c>
      <c r="D705" s="4"/>
      <c r="E705" s="4"/>
      <c r="F705" s="4"/>
      <c r="G705" s="4"/>
      <c r="H705" s="4"/>
      <c r="I705" s="4"/>
    </row>
    <row r="706" spans="1:9" ht="15.75" customHeight="1">
      <c r="A706" s="23" t="s">
        <v>21</v>
      </c>
      <c r="B706" s="7" t="s">
        <v>272</v>
      </c>
      <c r="C706" s="7" t="s">
        <v>2999</v>
      </c>
      <c r="D706" s="4"/>
      <c r="E706" s="4"/>
      <c r="F706" s="4"/>
      <c r="G706" s="4"/>
      <c r="H706" s="4"/>
      <c r="I706" s="4"/>
    </row>
    <row r="707" spans="1:9" ht="15.75" customHeight="1">
      <c r="A707" s="23" t="s">
        <v>21</v>
      </c>
      <c r="B707" s="7" t="s">
        <v>272</v>
      </c>
      <c r="C707" s="7" t="s">
        <v>3000</v>
      </c>
      <c r="D707" s="4"/>
      <c r="E707" s="4"/>
      <c r="F707" s="4"/>
      <c r="G707" s="4"/>
      <c r="H707" s="4"/>
      <c r="I707" s="4"/>
    </row>
    <row r="708" spans="1:9" ht="15.75" customHeight="1">
      <c r="A708" s="23" t="s">
        <v>21</v>
      </c>
      <c r="B708" s="7" t="s">
        <v>272</v>
      </c>
      <c r="C708" s="7" t="s">
        <v>3001</v>
      </c>
      <c r="D708" s="4"/>
      <c r="E708" s="4"/>
      <c r="F708" s="4"/>
      <c r="G708" s="4"/>
      <c r="H708" s="4"/>
      <c r="I708" s="4"/>
    </row>
    <row r="709" spans="1:9" ht="15.75" customHeight="1">
      <c r="A709" s="23" t="s">
        <v>21</v>
      </c>
      <c r="B709" s="7" t="s">
        <v>272</v>
      </c>
      <c r="C709" s="7" t="s">
        <v>2283</v>
      </c>
      <c r="D709" s="4"/>
      <c r="E709" s="4"/>
      <c r="F709" s="4"/>
      <c r="G709" s="4"/>
      <c r="H709" s="4"/>
      <c r="I709" s="4"/>
    </row>
    <row r="710" spans="1:9" ht="15.75" customHeight="1">
      <c r="A710" s="23" t="s">
        <v>21</v>
      </c>
      <c r="B710" s="7" t="s">
        <v>2677</v>
      </c>
      <c r="C710" s="7" t="s">
        <v>2283</v>
      </c>
      <c r="D710" s="4"/>
      <c r="E710" s="4"/>
      <c r="F710" s="4"/>
      <c r="G710" s="4"/>
      <c r="H710" s="4"/>
      <c r="I710" s="4"/>
    </row>
    <row r="711" spans="1:9" ht="15.75" customHeight="1">
      <c r="A711" s="23" t="s">
        <v>21</v>
      </c>
      <c r="B711" s="7" t="s">
        <v>2693</v>
      </c>
      <c r="C711" s="7" t="s">
        <v>3002</v>
      </c>
      <c r="D711" s="4"/>
      <c r="E711" s="4"/>
      <c r="F711" s="4"/>
      <c r="G711" s="4"/>
      <c r="H711" s="4"/>
      <c r="I711" s="4"/>
    </row>
    <row r="712" spans="1:9" ht="15.75" customHeight="1">
      <c r="A712" s="23" t="s">
        <v>21</v>
      </c>
      <c r="B712" s="7" t="s">
        <v>2693</v>
      </c>
      <c r="C712" s="7" t="s">
        <v>2283</v>
      </c>
      <c r="D712" s="4"/>
      <c r="E712" s="4"/>
      <c r="F712" s="4"/>
      <c r="G712" s="4"/>
      <c r="H712" s="4"/>
      <c r="I712" s="4"/>
    </row>
    <row r="713" spans="1:9" ht="15.75" customHeight="1">
      <c r="A713" s="23" t="s">
        <v>21</v>
      </c>
      <c r="B713" s="7" t="s">
        <v>1255</v>
      </c>
      <c r="C713" s="7" t="s">
        <v>2711</v>
      </c>
      <c r="D713" s="4"/>
      <c r="E713" s="4"/>
      <c r="F713" s="4"/>
      <c r="G713" s="4"/>
      <c r="H713" s="4"/>
      <c r="I713" s="4"/>
    </row>
    <row r="714" spans="1:9" ht="15.75" customHeight="1">
      <c r="A714" s="23" t="s">
        <v>21</v>
      </c>
      <c r="B714" s="7" t="s">
        <v>1255</v>
      </c>
      <c r="C714" s="7" t="s">
        <v>3003</v>
      </c>
      <c r="D714" s="4"/>
      <c r="E714" s="4"/>
      <c r="F714" s="4"/>
      <c r="G714" s="4"/>
      <c r="H714" s="4"/>
      <c r="I714" s="4"/>
    </row>
    <row r="715" spans="1:9" ht="15.75" customHeight="1">
      <c r="A715" s="23" t="s">
        <v>21</v>
      </c>
      <c r="B715" s="7" t="s">
        <v>1255</v>
      </c>
      <c r="C715" s="7" t="s">
        <v>3004</v>
      </c>
      <c r="D715" s="4"/>
      <c r="E715" s="4"/>
      <c r="F715" s="4"/>
      <c r="G715" s="4"/>
      <c r="H715" s="4"/>
      <c r="I715" s="4"/>
    </row>
    <row r="716" spans="1:9" ht="15.75" customHeight="1">
      <c r="A716" s="23" t="s">
        <v>21</v>
      </c>
      <c r="B716" s="7" t="s">
        <v>1255</v>
      </c>
      <c r="C716" s="7" t="s">
        <v>3005</v>
      </c>
      <c r="D716" s="4"/>
      <c r="E716" s="4"/>
      <c r="F716" s="4"/>
      <c r="G716" s="4"/>
      <c r="H716" s="4"/>
      <c r="I716" s="4"/>
    </row>
    <row r="717" spans="1:9" ht="15.75" customHeight="1">
      <c r="A717" s="23" t="s">
        <v>21</v>
      </c>
      <c r="B717" s="7" t="s">
        <v>1255</v>
      </c>
      <c r="C717" s="7" t="s">
        <v>2283</v>
      </c>
      <c r="D717" s="4"/>
      <c r="E717" s="4"/>
      <c r="F717" s="4"/>
      <c r="G717" s="4"/>
      <c r="H717" s="4"/>
      <c r="I717" s="4"/>
    </row>
    <row r="718" spans="1:9" ht="15.75" customHeight="1">
      <c r="A718" s="23" t="s">
        <v>21</v>
      </c>
      <c r="B718" s="7" t="s">
        <v>3006</v>
      </c>
      <c r="C718" s="7" t="s">
        <v>2283</v>
      </c>
      <c r="D718" s="4"/>
      <c r="E718" s="4"/>
      <c r="F718" s="4"/>
      <c r="G718" s="4"/>
      <c r="H718" s="4"/>
      <c r="I718" s="4"/>
    </row>
    <row r="719" spans="1:9" ht="15.75" customHeight="1">
      <c r="A719" s="23" t="s">
        <v>3007</v>
      </c>
      <c r="B719" s="7" t="s">
        <v>2283</v>
      </c>
      <c r="C719" s="7" t="s">
        <v>2283</v>
      </c>
      <c r="D719" s="4"/>
      <c r="E719" s="4"/>
      <c r="F719" s="4"/>
      <c r="G719" s="4"/>
      <c r="H719" s="4"/>
      <c r="I719" s="4"/>
    </row>
    <row r="720" spans="1:9" ht="15.75" customHeight="1">
      <c r="H720" s="4"/>
    </row>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D719" xr:uid="{00000000-0009-0000-0000-000001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1000"/>
  <sheetViews>
    <sheetView workbookViewId="0">
      <pane ySplit="1" topLeftCell="A2" activePane="bottomLeft" state="frozen"/>
      <selection pane="bottomLeft" activeCell="B3" sqref="B3"/>
    </sheetView>
  </sheetViews>
  <sheetFormatPr defaultColWidth="12.5703125" defaultRowHeight="15" customHeight="1"/>
  <cols>
    <col min="1" max="25" width="55.28515625" customWidth="1"/>
  </cols>
  <sheetData>
    <row r="1" spans="1:25" ht="15.75" customHeight="1">
      <c r="A1" s="25" t="s">
        <v>125</v>
      </c>
      <c r="B1" s="25" t="s">
        <v>104</v>
      </c>
      <c r="C1" s="26" t="s">
        <v>2437</v>
      </c>
      <c r="D1" s="26" t="s">
        <v>107</v>
      </c>
      <c r="E1" s="25" t="s">
        <v>2485</v>
      </c>
      <c r="F1" s="26" t="s">
        <v>2490</v>
      </c>
      <c r="G1" s="26" t="s">
        <v>87</v>
      </c>
      <c r="H1" s="26" t="s">
        <v>2511</v>
      </c>
      <c r="I1" s="26" t="s">
        <v>766</v>
      </c>
      <c r="J1" s="26" t="s">
        <v>143</v>
      </c>
      <c r="K1" s="25" t="s">
        <v>2515</v>
      </c>
      <c r="L1" s="26" t="s">
        <v>117</v>
      </c>
      <c r="M1" s="25" t="s">
        <v>2222</v>
      </c>
      <c r="N1" s="26" t="s">
        <v>2566</v>
      </c>
      <c r="O1" s="26" t="s">
        <v>922</v>
      </c>
      <c r="P1" s="26" t="s">
        <v>84</v>
      </c>
      <c r="Q1" s="26" t="s">
        <v>3006</v>
      </c>
      <c r="R1" s="26" t="s">
        <v>240</v>
      </c>
      <c r="S1" s="26" t="s">
        <v>2617</v>
      </c>
      <c r="T1" s="25" t="s">
        <v>2230</v>
      </c>
      <c r="U1" s="25" t="s">
        <v>32</v>
      </c>
      <c r="V1" s="26" t="s">
        <v>272</v>
      </c>
      <c r="W1" s="26" t="s">
        <v>2677</v>
      </c>
      <c r="X1" s="26" t="s">
        <v>2693</v>
      </c>
      <c r="Y1" s="26" t="s">
        <v>1255</v>
      </c>
    </row>
    <row r="2" spans="1:25" ht="15.75" customHeight="1">
      <c r="A2" s="27" t="s">
        <v>2276</v>
      </c>
      <c r="B2" s="28" t="s">
        <v>2394</v>
      </c>
      <c r="C2" s="28" t="s">
        <v>2438</v>
      </c>
      <c r="D2" s="28" t="s">
        <v>197</v>
      </c>
      <c r="E2" s="28" t="s">
        <v>2486</v>
      </c>
      <c r="F2" s="28" t="s">
        <v>2491</v>
      </c>
      <c r="G2" s="29" t="s">
        <v>434</v>
      </c>
      <c r="H2" s="28" t="s">
        <v>3008</v>
      </c>
      <c r="I2" s="28" t="s">
        <v>2513</v>
      </c>
      <c r="J2" s="28" t="s">
        <v>144</v>
      </c>
      <c r="K2" s="28" t="s">
        <v>2516</v>
      </c>
      <c r="L2" s="28" t="s">
        <v>2525</v>
      </c>
      <c r="M2" s="28" t="s">
        <v>870</v>
      </c>
      <c r="N2" s="28" t="s">
        <v>2567</v>
      </c>
      <c r="O2" s="28" t="s">
        <v>2575</v>
      </c>
      <c r="P2" s="28" t="s">
        <v>2578</v>
      </c>
      <c r="Q2" s="7"/>
      <c r="R2" s="28" t="s">
        <v>2604</v>
      </c>
      <c r="S2" s="28" t="s">
        <v>2618</v>
      </c>
      <c r="T2" s="28" t="s">
        <v>1523</v>
      </c>
      <c r="U2" s="28" t="s">
        <v>2655</v>
      </c>
      <c r="V2" s="28" t="s">
        <v>2648</v>
      </c>
      <c r="W2" s="28" t="s">
        <v>2678</v>
      </c>
      <c r="X2" s="28" t="s">
        <v>2694</v>
      </c>
      <c r="Y2" s="28" t="s">
        <v>1256</v>
      </c>
    </row>
    <row r="3" spans="1:25" ht="15.75" customHeight="1">
      <c r="A3" s="27" t="s">
        <v>3009</v>
      </c>
      <c r="B3" s="28" t="s">
        <v>3010</v>
      </c>
      <c r="C3" s="28" t="s">
        <v>3011</v>
      </c>
      <c r="D3" s="28" t="s">
        <v>1608</v>
      </c>
      <c r="E3" s="28" t="s">
        <v>3012</v>
      </c>
      <c r="F3" s="28" t="s">
        <v>3013</v>
      </c>
      <c r="G3" s="30" t="s">
        <v>683</v>
      </c>
      <c r="H3" s="28" t="s">
        <v>3014</v>
      </c>
      <c r="I3" s="28" t="s">
        <v>3015</v>
      </c>
      <c r="J3" s="28" t="s">
        <v>413</v>
      </c>
      <c r="K3" s="28" t="s">
        <v>3016</v>
      </c>
      <c r="L3" s="28" t="s">
        <v>3017</v>
      </c>
      <c r="M3" s="28" t="s">
        <v>3018</v>
      </c>
      <c r="N3" s="28" t="s">
        <v>3019</v>
      </c>
      <c r="O3" s="28" t="s">
        <v>3020</v>
      </c>
      <c r="P3" s="28" t="s">
        <v>3021</v>
      </c>
      <c r="Q3" s="7"/>
      <c r="R3" s="28" t="s">
        <v>3022</v>
      </c>
      <c r="S3" s="28" t="s">
        <v>3023</v>
      </c>
      <c r="T3" s="28" t="s">
        <v>1526</v>
      </c>
      <c r="U3" s="28" t="s">
        <v>3024</v>
      </c>
      <c r="V3" s="28" t="s">
        <v>3025</v>
      </c>
      <c r="W3" s="28" t="s">
        <v>3026</v>
      </c>
      <c r="X3" s="28" t="s">
        <v>3027</v>
      </c>
      <c r="Y3" s="28" t="s">
        <v>3028</v>
      </c>
    </row>
    <row r="4" spans="1:25" ht="15.75" customHeight="1">
      <c r="A4" s="31" t="s">
        <v>1023</v>
      </c>
      <c r="B4" s="28" t="s">
        <v>2395</v>
      </c>
      <c r="C4" s="4"/>
      <c r="D4" s="28" t="s">
        <v>2440</v>
      </c>
      <c r="E4" s="28" t="s">
        <v>2487</v>
      </c>
      <c r="F4" s="28" t="s">
        <v>2492</v>
      </c>
      <c r="G4" s="28" t="s">
        <v>2494</v>
      </c>
      <c r="H4" s="28" t="s">
        <v>3029</v>
      </c>
      <c r="I4" s="4"/>
      <c r="J4" s="28" t="s">
        <v>2514</v>
      </c>
      <c r="K4" s="28" t="s">
        <v>2517</v>
      </c>
      <c r="L4" s="28" t="s">
        <v>2526</v>
      </c>
      <c r="M4" s="28" t="s">
        <v>2547</v>
      </c>
      <c r="N4" s="28" t="s">
        <v>2568</v>
      </c>
      <c r="O4" s="28" t="s">
        <v>925</v>
      </c>
      <c r="P4" s="28" t="s">
        <v>2579</v>
      </c>
      <c r="Q4" s="7"/>
      <c r="R4" s="28" t="s">
        <v>2605</v>
      </c>
      <c r="S4" s="4"/>
      <c r="T4" s="28" t="s">
        <v>2620</v>
      </c>
      <c r="U4" s="28" t="s">
        <v>1296</v>
      </c>
      <c r="V4" s="28" t="s">
        <v>2649</v>
      </c>
      <c r="W4" s="28" t="s">
        <v>2679</v>
      </c>
      <c r="X4" s="28" t="s">
        <v>2695</v>
      </c>
      <c r="Y4" s="4"/>
    </row>
    <row r="5" spans="1:25" ht="15.75" customHeight="1">
      <c r="A5" s="31" t="s">
        <v>3030</v>
      </c>
      <c r="B5" s="28" t="s">
        <v>2397</v>
      </c>
      <c r="C5" s="4"/>
      <c r="D5" s="28" t="s">
        <v>3031</v>
      </c>
      <c r="E5" s="28" t="s">
        <v>3032</v>
      </c>
      <c r="F5" s="28" t="s">
        <v>3033</v>
      </c>
      <c r="G5" s="28" t="s">
        <v>3034</v>
      </c>
      <c r="H5" s="28" t="s">
        <v>3035</v>
      </c>
      <c r="I5" s="4"/>
      <c r="J5" s="28" t="s">
        <v>3036</v>
      </c>
      <c r="K5" s="28" t="s">
        <v>3037</v>
      </c>
      <c r="L5" s="28" t="s">
        <v>3038</v>
      </c>
      <c r="M5" s="28" t="s">
        <v>3039</v>
      </c>
      <c r="N5" s="28" t="s">
        <v>3040</v>
      </c>
      <c r="O5" s="28" t="s">
        <v>3041</v>
      </c>
      <c r="P5" s="28" t="s">
        <v>3042</v>
      </c>
      <c r="Q5" s="7"/>
      <c r="R5" s="28" t="s">
        <v>3043</v>
      </c>
      <c r="S5" s="4"/>
      <c r="T5" s="28" t="s">
        <v>3044</v>
      </c>
      <c r="U5" s="28" t="s">
        <v>3045</v>
      </c>
      <c r="V5" s="28" t="s">
        <v>3046</v>
      </c>
      <c r="W5" s="28" t="s">
        <v>3047</v>
      </c>
      <c r="X5" s="28" t="s">
        <v>3048</v>
      </c>
      <c r="Y5" s="4"/>
    </row>
    <row r="6" spans="1:25" ht="15.75" customHeight="1">
      <c r="A6" s="32" t="s">
        <v>2298</v>
      </c>
      <c r="B6" s="28" t="s">
        <v>3049</v>
      </c>
      <c r="C6" s="4"/>
      <c r="D6" s="28" t="s">
        <v>2442</v>
      </c>
      <c r="E6" s="28" t="s">
        <v>2488</v>
      </c>
      <c r="F6" s="4"/>
      <c r="G6" s="28" t="s">
        <v>2495</v>
      </c>
      <c r="H6" s="4"/>
      <c r="I6" s="4"/>
      <c r="J6" s="28" t="s">
        <v>309</v>
      </c>
      <c r="K6" s="28" t="s">
        <v>2518</v>
      </c>
      <c r="L6" s="28" t="s">
        <v>2527</v>
      </c>
      <c r="M6" s="28" t="s">
        <v>831</v>
      </c>
      <c r="N6" s="28" t="s">
        <v>2569</v>
      </c>
      <c r="O6" s="28" t="s">
        <v>923</v>
      </c>
      <c r="P6" s="28" t="s">
        <v>2580</v>
      </c>
      <c r="Q6" s="7"/>
      <c r="R6" s="27" t="s">
        <v>241</v>
      </c>
      <c r="S6" s="4"/>
      <c r="T6" s="28" t="s">
        <v>2621</v>
      </c>
      <c r="U6" s="28" t="s">
        <v>99</v>
      </c>
      <c r="V6" s="27" t="s">
        <v>2650</v>
      </c>
      <c r="W6" s="28" t="s">
        <v>2680</v>
      </c>
      <c r="X6" s="4"/>
      <c r="Y6" s="4"/>
    </row>
    <row r="7" spans="1:25" ht="15.75" customHeight="1">
      <c r="A7" s="32" t="s">
        <v>3050</v>
      </c>
      <c r="B7" s="28" t="s">
        <v>2398</v>
      </c>
      <c r="C7" s="4"/>
      <c r="D7" s="28" t="s">
        <v>3051</v>
      </c>
      <c r="E7" s="28" t="s">
        <v>3052</v>
      </c>
      <c r="F7" s="4"/>
      <c r="G7" s="28" t="s">
        <v>3053</v>
      </c>
      <c r="H7" s="4"/>
      <c r="I7" s="4"/>
      <c r="J7" s="28" t="s">
        <v>418</v>
      </c>
      <c r="K7" s="28" t="s">
        <v>3054</v>
      </c>
      <c r="L7" s="28" t="s">
        <v>3055</v>
      </c>
      <c r="M7" s="28" t="s">
        <v>3056</v>
      </c>
      <c r="N7" s="28" t="s">
        <v>3057</v>
      </c>
      <c r="O7" s="28" t="s">
        <v>3058</v>
      </c>
      <c r="P7" s="28" t="s">
        <v>3059</v>
      </c>
      <c r="Q7" s="7"/>
      <c r="R7" s="27" t="s">
        <v>3060</v>
      </c>
      <c r="S7" s="4"/>
      <c r="T7" s="28" t="s">
        <v>3061</v>
      </c>
      <c r="U7" s="28" t="s">
        <v>3062</v>
      </c>
      <c r="V7" s="27" t="s">
        <v>3063</v>
      </c>
      <c r="W7" s="28" t="s">
        <v>3064</v>
      </c>
      <c r="X7" s="4"/>
      <c r="Y7" s="4"/>
    </row>
    <row r="8" spans="1:25" ht="15.75" customHeight="1">
      <c r="A8" s="28" t="s">
        <v>2326</v>
      </c>
      <c r="B8" s="28" t="s">
        <v>3065</v>
      </c>
      <c r="C8" s="4"/>
      <c r="D8" s="28" t="s">
        <v>2443</v>
      </c>
      <c r="E8" s="28" t="s">
        <v>3066</v>
      </c>
      <c r="F8" s="4"/>
      <c r="G8" s="28" t="s">
        <v>3067</v>
      </c>
      <c r="H8" s="4"/>
      <c r="I8" s="4"/>
      <c r="J8" s="4"/>
      <c r="K8" s="28" t="s">
        <v>2519</v>
      </c>
      <c r="L8" s="28" t="s">
        <v>406</v>
      </c>
      <c r="M8" s="28" t="s">
        <v>2549</v>
      </c>
      <c r="N8" s="28" t="s">
        <v>2570</v>
      </c>
      <c r="O8" s="4"/>
      <c r="P8" s="28" t="s">
        <v>1209</v>
      </c>
      <c r="Q8" s="7"/>
      <c r="R8" s="28" t="s">
        <v>2612</v>
      </c>
      <c r="S8" s="4"/>
      <c r="T8" s="28" t="s">
        <v>2622</v>
      </c>
      <c r="U8" s="28" t="s">
        <v>39</v>
      </c>
      <c r="V8" s="6" t="s">
        <v>2651</v>
      </c>
      <c r="W8" s="28" t="s">
        <v>2681</v>
      </c>
      <c r="X8" s="4"/>
      <c r="Y8" s="4"/>
    </row>
    <row r="9" spans="1:25" ht="15.75" customHeight="1">
      <c r="A9" s="28" t="s">
        <v>3068</v>
      </c>
      <c r="B9" s="28" t="s">
        <v>2400</v>
      </c>
      <c r="C9" s="4"/>
      <c r="D9" s="28" t="s">
        <v>3069</v>
      </c>
      <c r="E9" s="28" t="s">
        <v>3070</v>
      </c>
      <c r="F9" s="4"/>
      <c r="G9" s="28" t="s">
        <v>3071</v>
      </c>
      <c r="H9" s="4"/>
      <c r="I9" s="4"/>
      <c r="J9" s="4"/>
      <c r="K9" s="28" t="s">
        <v>3072</v>
      </c>
      <c r="L9" s="28" t="s">
        <v>3073</v>
      </c>
      <c r="M9" s="28" t="s">
        <v>3074</v>
      </c>
      <c r="N9" s="28" t="s">
        <v>3075</v>
      </c>
      <c r="O9" s="4"/>
      <c r="P9" s="28" t="s">
        <v>3076</v>
      </c>
      <c r="Q9" s="7"/>
      <c r="R9" s="27" t="s">
        <v>3077</v>
      </c>
      <c r="S9" s="4"/>
      <c r="T9" s="28" t="s">
        <v>3078</v>
      </c>
      <c r="U9" s="28" t="s">
        <v>43</v>
      </c>
      <c r="V9" s="6" t="s">
        <v>3079</v>
      </c>
      <c r="W9" s="28" t="s">
        <v>3080</v>
      </c>
      <c r="X9" s="4"/>
      <c r="Y9" s="4"/>
    </row>
    <row r="10" spans="1:25" ht="15.75" customHeight="1">
      <c r="A10" s="28" t="s">
        <v>2329</v>
      </c>
      <c r="B10" s="28" t="s">
        <v>3081</v>
      </c>
      <c r="C10" s="4"/>
      <c r="D10" s="28" t="s">
        <v>2445</v>
      </c>
      <c r="E10" s="28" t="s">
        <v>3082</v>
      </c>
      <c r="F10" s="4"/>
      <c r="G10" s="28" t="s">
        <v>88</v>
      </c>
      <c r="H10" s="4"/>
      <c r="I10" s="4"/>
      <c r="J10" s="4"/>
      <c r="K10" s="28" t="s">
        <v>2520</v>
      </c>
      <c r="L10" s="28" t="s">
        <v>3083</v>
      </c>
      <c r="M10" s="28" t="s">
        <v>2550</v>
      </c>
      <c r="N10" s="28" t="s">
        <v>2571</v>
      </c>
      <c r="O10" s="4"/>
      <c r="P10" s="28" t="s">
        <v>2581</v>
      </c>
      <c r="Q10" s="7"/>
      <c r="R10" s="28" t="s">
        <v>2613</v>
      </c>
      <c r="S10" s="4"/>
      <c r="T10" s="28" t="s">
        <v>2631</v>
      </c>
      <c r="U10" s="28" t="s">
        <v>3084</v>
      </c>
      <c r="V10" s="6" t="s">
        <v>2652</v>
      </c>
      <c r="W10" s="28" t="s">
        <v>2682</v>
      </c>
      <c r="X10" s="4"/>
      <c r="Y10" s="4"/>
    </row>
    <row r="11" spans="1:25" ht="15.75" customHeight="1">
      <c r="A11" s="28" t="s">
        <v>3085</v>
      </c>
      <c r="B11" s="28" t="s">
        <v>2401</v>
      </c>
      <c r="C11" s="4"/>
      <c r="D11" s="28" t="s">
        <v>3086</v>
      </c>
      <c r="E11" s="28" t="s">
        <v>3087</v>
      </c>
      <c r="F11" s="4"/>
      <c r="G11" s="28" t="s">
        <v>737</v>
      </c>
      <c r="H11" s="4"/>
      <c r="I11" s="4"/>
      <c r="J11" s="4"/>
      <c r="K11" s="28" t="s">
        <v>3088</v>
      </c>
      <c r="L11" s="28" t="s">
        <v>3089</v>
      </c>
      <c r="M11" s="28" t="s">
        <v>3090</v>
      </c>
      <c r="N11" s="28" t="s">
        <v>3091</v>
      </c>
      <c r="O11" s="4"/>
      <c r="P11" s="28" t="s">
        <v>3092</v>
      </c>
      <c r="Q11" s="7"/>
      <c r="R11" s="27" t="s">
        <v>3093</v>
      </c>
      <c r="S11" s="4"/>
      <c r="T11" s="28" t="s">
        <v>161</v>
      </c>
      <c r="U11" s="28" t="s">
        <v>3094</v>
      </c>
      <c r="V11" s="6" t="s">
        <v>3095</v>
      </c>
      <c r="W11" s="28" t="s">
        <v>3096</v>
      </c>
      <c r="X11" s="4"/>
      <c r="Y11" s="4"/>
    </row>
    <row r="12" spans="1:25" ht="15.75" customHeight="1">
      <c r="A12" s="28" t="s">
        <v>1033</v>
      </c>
      <c r="B12" s="28" t="s">
        <v>3097</v>
      </c>
      <c r="C12" s="4"/>
      <c r="D12" s="28" t="s">
        <v>2446</v>
      </c>
      <c r="E12" s="28" t="s">
        <v>3098</v>
      </c>
      <c r="F12" s="4"/>
      <c r="G12" s="28" t="s">
        <v>231</v>
      </c>
      <c r="H12" s="4"/>
      <c r="I12" s="4"/>
      <c r="J12" s="4"/>
      <c r="K12" s="28" t="s">
        <v>2521</v>
      </c>
      <c r="L12" s="28" t="s">
        <v>2530</v>
      </c>
      <c r="M12" s="28" t="s">
        <v>2552</v>
      </c>
      <c r="N12" s="28" t="s">
        <v>2572</v>
      </c>
      <c r="O12" s="4"/>
      <c r="P12" s="28" t="s">
        <v>1211</v>
      </c>
      <c r="Q12" s="7"/>
      <c r="R12" s="28" t="s">
        <v>2614</v>
      </c>
      <c r="S12" s="4"/>
      <c r="T12" s="28" t="s">
        <v>1795</v>
      </c>
      <c r="U12" s="28" t="s">
        <v>2657</v>
      </c>
      <c r="V12" s="6" t="s">
        <v>2653</v>
      </c>
      <c r="W12" s="28" t="s">
        <v>2683</v>
      </c>
      <c r="X12" s="4"/>
      <c r="Y12" s="4"/>
    </row>
    <row r="13" spans="1:25" ht="15.75" customHeight="1">
      <c r="A13" s="28" t="s">
        <v>3099</v>
      </c>
      <c r="B13" s="28" t="s">
        <v>2402</v>
      </c>
      <c r="C13" s="4"/>
      <c r="D13" s="28" t="s">
        <v>3100</v>
      </c>
      <c r="E13" s="28" t="s">
        <v>3101</v>
      </c>
      <c r="F13" s="4"/>
      <c r="G13" s="28" t="s">
        <v>3102</v>
      </c>
      <c r="H13" s="4"/>
      <c r="I13" s="4"/>
      <c r="J13" s="4"/>
      <c r="K13" s="28" t="s">
        <v>3103</v>
      </c>
      <c r="L13" s="28" t="s">
        <v>3104</v>
      </c>
      <c r="M13" s="28" t="s">
        <v>3105</v>
      </c>
      <c r="N13" s="28" t="s">
        <v>3106</v>
      </c>
      <c r="O13" s="4"/>
      <c r="P13" s="28" t="s">
        <v>3107</v>
      </c>
      <c r="Q13" s="7"/>
      <c r="R13" s="28" t="s">
        <v>3108</v>
      </c>
      <c r="S13" s="4"/>
      <c r="T13" s="28" t="s">
        <v>1228</v>
      </c>
      <c r="U13" s="28" t="s">
        <v>3109</v>
      </c>
      <c r="V13" s="6" t="s">
        <v>3110</v>
      </c>
      <c r="W13" s="28" t="s">
        <v>3111</v>
      </c>
      <c r="X13" s="4"/>
      <c r="Y13" s="4"/>
    </row>
    <row r="14" spans="1:25" ht="15.75" customHeight="1">
      <c r="A14" s="28" t="s">
        <v>1194</v>
      </c>
      <c r="B14" s="28" t="s">
        <v>3112</v>
      </c>
      <c r="C14" s="4"/>
      <c r="D14" s="28" t="s">
        <v>2447</v>
      </c>
      <c r="E14" s="28" t="s">
        <v>3113</v>
      </c>
      <c r="F14" s="4"/>
      <c r="G14" s="28" t="s">
        <v>2118</v>
      </c>
      <c r="H14" s="4"/>
      <c r="I14" s="4"/>
      <c r="J14" s="4"/>
      <c r="K14" s="28" t="s">
        <v>265</v>
      </c>
      <c r="L14" s="28" t="s">
        <v>2531</v>
      </c>
      <c r="M14" s="28" t="s">
        <v>2553</v>
      </c>
      <c r="N14" s="4"/>
      <c r="O14" s="4"/>
      <c r="P14" s="28" t="s">
        <v>2582</v>
      </c>
      <c r="Q14" s="7"/>
      <c r="R14" s="28" t="s">
        <v>2615</v>
      </c>
      <c r="S14" s="4"/>
      <c r="T14" s="28" t="s">
        <v>3114</v>
      </c>
      <c r="U14" s="28" t="s">
        <v>2658</v>
      </c>
      <c r="V14" s="6" t="s">
        <v>2654</v>
      </c>
      <c r="W14" s="28" t="s">
        <v>2684</v>
      </c>
      <c r="X14" s="4"/>
      <c r="Y14" s="4"/>
    </row>
    <row r="15" spans="1:25" ht="15.75" customHeight="1">
      <c r="A15" s="28" t="s">
        <v>3115</v>
      </c>
      <c r="B15" s="28" t="s">
        <v>2403</v>
      </c>
      <c r="C15" s="4"/>
      <c r="D15" s="28" t="s">
        <v>3116</v>
      </c>
      <c r="E15" s="28" t="s">
        <v>3117</v>
      </c>
      <c r="F15" s="4"/>
      <c r="G15" s="28" t="s">
        <v>3118</v>
      </c>
      <c r="H15" s="4"/>
      <c r="I15" s="4"/>
      <c r="J15" s="4"/>
      <c r="K15" s="28" t="s">
        <v>3119</v>
      </c>
      <c r="L15" s="28" t="s">
        <v>3120</v>
      </c>
      <c r="M15" s="28" t="s">
        <v>3121</v>
      </c>
      <c r="N15" s="4"/>
      <c r="O15" s="4"/>
      <c r="P15" s="28" t="s">
        <v>3122</v>
      </c>
      <c r="Q15" s="7"/>
      <c r="R15" s="28" t="s">
        <v>3123</v>
      </c>
      <c r="S15" s="4"/>
      <c r="T15" s="27" t="s">
        <v>1096</v>
      </c>
      <c r="U15" s="28" t="s">
        <v>33</v>
      </c>
      <c r="V15" s="6" t="s">
        <v>3124</v>
      </c>
      <c r="W15" s="28" t="s">
        <v>3125</v>
      </c>
      <c r="X15" s="4"/>
      <c r="Y15" s="4"/>
    </row>
    <row r="16" spans="1:25" ht="15.75" customHeight="1">
      <c r="A16" s="28" t="s">
        <v>2337</v>
      </c>
      <c r="B16" s="28" t="s">
        <v>3126</v>
      </c>
      <c r="C16" s="4"/>
      <c r="D16" s="28" t="s">
        <v>662</v>
      </c>
      <c r="E16" s="28" t="s">
        <v>3127</v>
      </c>
      <c r="F16" s="4"/>
      <c r="G16" s="28" t="s">
        <v>2497</v>
      </c>
      <c r="H16" s="4"/>
      <c r="I16" s="4"/>
      <c r="J16" s="4"/>
      <c r="K16" s="28" t="s">
        <v>3128</v>
      </c>
      <c r="L16" s="28" t="s">
        <v>2532</v>
      </c>
      <c r="M16" s="28" t="s">
        <v>2554</v>
      </c>
      <c r="N16" s="4"/>
      <c r="O16" s="4"/>
      <c r="P16" s="28" t="s">
        <v>2583</v>
      </c>
      <c r="Q16" s="7"/>
      <c r="R16" s="6" t="s">
        <v>2607</v>
      </c>
      <c r="S16" s="4"/>
      <c r="T16" s="27" t="s">
        <v>1107</v>
      </c>
      <c r="U16" s="28" t="s">
        <v>45</v>
      </c>
      <c r="V16" s="4"/>
      <c r="W16" s="28" t="s">
        <v>3129</v>
      </c>
      <c r="X16" s="4"/>
      <c r="Y16" s="4"/>
    </row>
    <row r="17" spans="1:25" ht="15.75" customHeight="1">
      <c r="A17" s="28" t="s">
        <v>3130</v>
      </c>
      <c r="B17" s="28" t="s">
        <v>2404</v>
      </c>
      <c r="C17" s="4"/>
      <c r="D17" s="28" t="s">
        <v>1741</v>
      </c>
      <c r="E17" s="28" t="s">
        <v>3131</v>
      </c>
      <c r="F17" s="4"/>
      <c r="G17" s="28" t="s">
        <v>3132</v>
      </c>
      <c r="H17" s="4"/>
      <c r="I17" s="4"/>
      <c r="J17" s="4"/>
      <c r="K17" s="28" t="s">
        <v>3133</v>
      </c>
      <c r="L17" s="28" t="s">
        <v>3134</v>
      </c>
      <c r="M17" s="28" t="s">
        <v>3135</v>
      </c>
      <c r="N17" s="4"/>
      <c r="O17" s="4"/>
      <c r="P17" s="28" t="s">
        <v>3136</v>
      </c>
      <c r="Q17" s="7"/>
      <c r="R17" s="6" t="s">
        <v>3137</v>
      </c>
      <c r="S17" s="4"/>
      <c r="T17" s="28" t="s">
        <v>2635</v>
      </c>
      <c r="U17" s="28" t="s">
        <v>228</v>
      </c>
      <c r="V17" s="4"/>
      <c r="W17" s="28" t="s">
        <v>2686</v>
      </c>
      <c r="X17" s="4"/>
      <c r="Y17" s="4"/>
    </row>
    <row r="18" spans="1:25" ht="15.75" customHeight="1">
      <c r="A18" s="28" t="s">
        <v>2338</v>
      </c>
      <c r="B18" s="28" t="s">
        <v>3138</v>
      </c>
      <c r="C18" s="4"/>
      <c r="D18" s="28" t="s">
        <v>2448</v>
      </c>
      <c r="E18" s="28" t="s">
        <v>3139</v>
      </c>
      <c r="F18" s="4"/>
      <c r="G18" s="28" t="s">
        <v>2498</v>
      </c>
      <c r="H18" s="4"/>
      <c r="I18" s="4"/>
      <c r="J18" s="4"/>
      <c r="K18" s="28" t="s">
        <v>3140</v>
      </c>
      <c r="L18" s="28" t="s">
        <v>2533</v>
      </c>
      <c r="M18" s="28" t="s">
        <v>156</v>
      </c>
      <c r="N18" s="4"/>
      <c r="O18" s="4"/>
      <c r="P18" s="28" t="s">
        <v>2584</v>
      </c>
      <c r="Q18" s="7"/>
      <c r="R18" s="6" t="s">
        <v>2608</v>
      </c>
      <c r="S18" s="4"/>
      <c r="T18" s="28" t="s">
        <v>3141</v>
      </c>
      <c r="U18" s="28" t="s">
        <v>3142</v>
      </c>
      <c r="V18" s="4"/>
      <c r="W18" s="28" t="s">
        <v>3143</v>
      </c>
      <c r="X18" s="4"/>
      <c r="Y18" s="4"/>
    </row>
    <row r="19" spans="1:25" ht="15.75" customHeight="1">
      <c r="A19" s="28" t="s">
        <v>3144</v>
      </c>
      <c r="B19" s="28" t="s">
        <v>2405</v>
      </c>
      <c r="C19" s="4"/>
      <c r="D19" s="28" t="s">
        <v>3145</v>
      </c>
      <c r="E19" s="28" t="s">
        <v>3146</v>
      </c>
      <c r="F19" s="4"/>
      <c r="G19" s="28" t="s">
        <v>3147</v>
      </c>
      <c r="H19" s="4"/>
      <c r="I19" s="4"/>
      <c r="J19" s="4"/>
      <c r="K19" s="28" t="s">
        <v>3148</v>
      </c>
      <c r="L19" s="28" t="s">
        <v>3149</v>
      </c>
      <c r="M19" s="28" t="s">
        <v>590</v>
      </c>
      <c r="N19" s="4"/>
      <c r="O19" s="4"/>
      <c r="P19" s="28" t="s">
        <v>3150</v>
      </c>
      <c r="Q19" s="7"/>
      <c r="R19" s="6" t="s">
        <v>3151</v>
      </c>
      <c r="S19" s="4"/>
      <c r="T19" s="28" t="s">
        <v>2637</v>
      </c>
      <c r="U19" s="28" t="s">
        <v>47</v>
      </c>
      <c r="V19" s="4"/>
      <c r="W19" s="28" t="s">
        <v>2687</v>
      </c>
      <c r="X19" s="4"/>
      <c r="Y19" s="4"/>
    </row>
    <row r="20" spans="1:25" ht="15.75" customHeight="1">
      <c r="A20" s="33" t="s">
        <v>426</v>
      </c>
      <c r="B20" s="28" t="s">
        <v>3152</v>
      </c>
      <c r="C20" s="4"/>
      <c r="D20" s="28" t="s">
        <v>2449</v>
      </c>
      <c r="E20" s="28" t="s">
        <v>3153</v>
      </c>
      <c r="F20" s="4"/>
      <c r="G20" s="28" t="s">
        <v>2499</v>
      </c>
      <c r="H20" s="4"/>
      <c r="I20" s="4"/>
      <c r="J20" s="4"/>
      <c r="K20" s="4"/>
      <c r="L20" s="28" t="s">
        <v>120</v>
      </c>
      <c r="M20" s="28" t="s">
        <v>2102</v>
      </c>
      <c r="N20" s="4"/>
      <c r="O20" s="4"/>
      <c r="P20" s="28" t="s">
        <v>2585</v>
      </c>
      <c r="Q20" s="7"/>
      <c r="R20" s="6" t="s">
        <v>2609</v>
      </c>
      <c r="S20" s="4"/>
      <c r="T20" s="28" t="s">
        <v>3154</v>
      </c>
      <c r="U20" s="28" t="s">
        <v>422</v>
      </c>
      <c r="V20" s="4"/>
      <c r="W20" s="28" t="s">
        <v>3155</v>
      </c>
      <c r="X20" s="4"/>
      <c r="Y20" s="4"/>
    </row>
    <row r="21" spans="1:25" ht="15.75" customHeight="1">
      <c r="A21" s="33" t="s">
        <v>410</v>
      </c>
      <c r="B21" s="28" t="s">
        <v>2406</v>
      </c>
      <c r="C21" s="4"/>
      <c r="D21" s="28" t="s">
        <v>3156</v>
      </c>
      <c r="E21" s="28" t="s">
        <v>3157</v>
      </c>
      <c r="F21" s="4"/>
      <c r="G21" s="28" t="s">
        <v>3158</v>
      </c>
      <c r="H21" s="4"/>
      <c r="I21" s="4"/>
      <c r="J21" s="4"/>
      <c r="K21" s="4"/>
      <c r="L21" s="28" t="s">
        <v>3159</v>
      </c>
      <c r="M21" s="28" t="s">
        <v>3160</v>
      </c>
      <c r="N21" s="4"/>
      <c r="O21" s="4"/>
      <c r="P21" s="28" t="s">
        <v>3161</v>
      </c>
      <c r="Q21" s="7"/>
      <c r="R21" s="6" t="s">
        <v>3162</v>
      </c>
      <c r="S21" s="4"/>
      <c r="T21" s="28" t="s">
        <v>2638</v>
      </c>
      <c r="U21" s="28" t="s">
        <v>3163</v>
      </c>
      <c r="V21" s="4"/>
      <c r="W21" s="28" t="s">
        <v>2688</v>
      </c>
      <c r="X21" s="4"/>
      <c r="Y21" s="4"/>
    </row>
    <row r="22" spans="1:25" ht="15.75" customHeight="1">
      <c r="A22" s="34" t="s">
        <v>1856</v>
      </c>
      <c r="B22" s="28" t="s">
        <v>3164</v>
      </c>
      <c r="C22" s="4"/>
      <c r="D22" s="28" t="s">
        <v>2451</v>
      </c>
      <c r="E22" s="28" t="s">
        <v>2489</v>
      </c>
      <c r="F22" s="4"/>
      <c r="G22" s="28" t="s">
        <v>2500</v>
      </c>
      <c r="H22" s="4"/>
      <c r="I22" s="4"/>
      <c r="J22" s="4"/>
      <c r="K22" s="4"/>
      <c r="L22" s="28" t="s">
        <v>2535</v>
      </c>
      <c r="M22" s="28" t="s">
        <v>2556</v>
      </c>
      <c r="N22" s="4"/>
      <c r="O22" s="4"/>
      <c r="P22" s="28" t="s">
        <v>1778</v>
      </c>
      <c r="Q22" s="7"/>
      <c r="R22" s="6" t="s">
        <v>2610</v>
      </c>
      <c r="S22" s="4"/>
      <c r="T22" s="28" t="s">
        <v>3165</v>
      </c>
      <c r="U22" s="28" t="s">
        <v>3166</v>
      </c>
      <c r="V22" s="4"/>
      <c r="W22" s="28" t="s">
        <v>3167</v>
      </c>
      <c r="X22" s="4"/>
      <c r="Y22" s="4"/>
    </row>
    <row r="23" spans="1:25" ht="15.75" customHeight="1">
      <c r="A23" s="34" t="s">
        <v>1852</v>
      </c>
      <c r="B23" s="28" t="s">
        <v>2407</v>
      </c>
      <c r="C23" s="4"/>
      <c r="D23" s="28" t="s">
        <v>3168</v>
      </c>
      <c r="E23" s="28" t="s">
        <v>3169</v>
      </c>
      <c r="F23" s="4"/>
      <c r="G23" s="28" t="s">
        <v>3170</v>
      </c>
      <c r="H23" s="4"/>
      <c r="I23" s="4"/>
      <c r="J23" s="4"/>
      <c r="K23" s="4"/>
      <c r="L23" s="28" t="s">
        <v>3171</v>
      </c>
      <c r="M23" s="28" t="s">
        <v>3172</v>
      </c>
      <c r="N23" s="4"/>
      <c r="O23" s="4"/>
      <c r="P23" s="28" t="s">
        <v>3173</v>
      </c>
      <c r="Q23" s="7"/>
      <c r="R23" s="6" t="s">
        <v>3174</v>
      </c>
      <c r="S23" s="4"/>
      <c r="T23" s="28" t="s">
        <v>2639</v>
      </c>
      <c r="U23" s="28" t="s">
        <v>1810</v>
      </c>
      <c r="V23" s="4"/>
      <c r="W23" s="28" t="s">
        <v>2690</v>
      </c>
      <c r="X23" s="4"/>
      <c r="Y23" s="4"/>
    </row>
    <row r="24" spans="1:25" ht="15.75" customHeight="1">
      <c r="A24" s="35" t="s">
        <v>427</v>
      </c>
      <c r="B24" s="28" t="s">
        <v>3175</v>
      </c>
      <c r="C24" s="4"/>
      <c r="D24" s="28" t="s">
        <v>2452</v>
      </c>
      <c r="E24" s="4"/>
      <c r="F24" s="4"/>
      <c r="G24" s="28" t="s">
        <v>2501</v>
      </c>
      <c r="H24" s="4"/>
      <c r="I24" s="4"/>
      <c r="J24" s="4"/>
      <c r="K24" s="4"/>
      <c r="L24" s="28" t="s">
        <v>2536</v>
      </c>
      <c r="M24" s="28" t="s">
        <v>1387</v>
      </c>
      <c r="N24" s="4"/>
      <c r="O24" s="4"/>
      <c r="P24" s="28" t="s">
        <v>2586</v>
      </c>
      <c r="Q24" s="7"/>
      <c r="R24" s="28" t="s">
        <v>3176</v>
      </c>
      <c r="S24" s="4"/>
      <c r="T24" s="28" t="s">
        <v>3177</v>
      </c>
      <c r="U24" s="28" t="s">
        <v>3178</v>
      </c>
      <c r="V24" s="4"/>
      <c r="W24" s="28" t="s">
        <v>3179</v>
      </c>
      <c r="X24" s="4"/>
      <c r="Y24" s="4"/>
    </row>
    <row r="25" spans="1:25" ht="15.75" customHeight="1">
      <c r="A25" s="35" t="s">
        <v>415</v>
      </c>
      <c r="B25" s="28" t="s">
        <v>742</v>
      </c>
      <c r="C25" s="4"/>
      <c r="D25" s="28" t="s">
        <v>3180</v>
      </c>
      <c r="E25" s="4"/>
      <c r="F25" s="4"/>
      <c r="G25" s="28" t="s">
        <v>3181</v>
      </c>
      <c r="H25" s="4"/>
      <c r="I25" s="4"/>
      <c r="J25" s="4"/>
      <c r="K25" s="4"/>
      <c r="L25" s="28" t="s">
        <v>3182</v>
      </c>
      <c r="M25" s="28" t="s">
        <v>3183</v>
      </c>
      <c r="N25" s="4"/>
      <c r="O25" s="4"/>
      <c r="P25" s="28" t="s">
        <v>3184</v>
      </c>
      <c r="Q25" s="7"/>
      <c r="R25" s="4"/>
      <c r="S25" s="4"/>
      <c r="T25" s="28" t="s">
        <v>2640</v>
      </c>
      <c r="U25" s="28" t="s">
        <v>2660</v>
      </c>
      <c r="V25" s="4"/>
      <c r="W25" s="28" t="s">
        <v>2692</v>
      </c>
      <c r="X25" s="4"/>
      <c r="Y25" s="4"/>
    </row>
    <row r="26" spans="1:25" ht="15.75" customHeight="1">
      <c r="A26" s="28" t="s">
        <v>2357</v>
      </c>
      <c r="B26" s="28" t="s">
        <v>3185</v>
      </c>
      <c r="C26" s="4"/>
      <c r="D26" s="28" t="s">
        <v>666</v>
      </c>
      <c r="E26" s="4"/>
      <c r="F26" s="4"/>
      <c r="G26" s="28" t="s">
        <v>382</v>
      </c>
      <c r="H26" s="4"/>
      <c r="I26" s="4"/>
      <c r="J26" s="4"/>
      <c r="K26" s="4"/>
      <c r="L26" s="28" t="s">
        <v>2538</v>
      </c>
      <c r="M26" s="28" t="s">
        <v>2557</v>
      </c>
      <c r="N26" s="4"/>
      <c r="O26" s="4"/>
      <c r="P26" s="28" t="s">
        <v>660</v>
      </c>
      <c r="Q26" s="7"/>
      <c r="R26" s="4"/>
      <c r="S26" s="4"/>
      <c r="T26" s="28" t="s">
        <v>3186</v>
      </c>
      <c r="U26" s="28" t="s">
        <v>3187</v>
      </c>
      <c r="V26" s="4"/>
      <c r="W26" s="28" t="s">
        <v>3188</v>
      </c>
      <c r="X26" s="4"/>
      <c r="Y26" s="4"/>
    </row>
    <row r="27" spans="1:25" ht="15.75" customHeight="1">
      <c r="A27" s="28" t="s">
        <v>3189</v>
      </c>
      <c r="B27" s="28" t="s">
        <v>2410</v>
      </c>
      <c r="C27" s="4"/>
      <c r="D27" s="28" t="s">
        <v>3190</v>
      </c>
      <c r="E27" s="4"/>
      <c r="F27" s="4"/>
      <c r="G27" s="28" t="s">
        <v>3191</v>
      </c>
      <c r="H27" s="4"/>
      <c r="I27" s="4"/>
      <c r="J27" s="4"/>
      <c r="K27" s="4"/>
      <c r="L27" s="28" t="s">
        <v>3192</v>
      </c>
      <c r="M27" s="28" t="s">
        <v>3193</v>
      </c>
      <c r="N27" s="4"/>
      <c r="O27" s="4"/>
      <c r="P27" s="28" t="s">
        <v>3194</v>
      </c>
      <c r="Q27" s="7"/>
      <c r="R27" s="4"/>
      <c r="S27" s="4"/>
      <c r="T27" s="28" t="s">
        <v>2641</v>
      </c>
      <c r="U27" s="28" t="s">
        <v>2662</v>
      </c>
      <c r="V27" s="4"/>
      <c r="W27" s="4"/>
      <c r="X27" s="4"/>
      <c r="Y27" s="4"/>
    </row>
    <row r="28" spans="1:25" ht="15.75" customHeight="1">
      <c r="A28" s="28" t="s">
        <v>2354</v>
      </c>
      <c r="B28" s="28" t="s">
        <v>3195</v>
      </c>
      <c r="C28" s="4"/>
      <c r="D28" s="28" t="s">
        <v>108</v>
      </c>
      <c r="E28" s="4"/>
      <c r="F28" s="4"/>
      <c r="G28" s="28" t="s">
        <v>2502</v>
      </c>
      <c r="H28" s="4"/>
      <c r="I28" s="4"/>
      <c r="J28" s="4"/>
      <c r="K28" s="4"/>
      <c r="L28" s="28" t="s">
        <v>2539</v>
      </c>
      <c r="M28" s="28" t="s">
        <v>2558</v>
      </c>
      <c r="N28" s="4"/>
      <c r="O28" s="4"/>
      <c r="P28" s="28" t="s">
        <v>550</v>
      </c>
      <c r="Q28" s="7"/>
      <c r="R28" s="4"/>
      <c r="S28" s="4"/>
      <c r="T28" s="28" t="s">
        <v>3196</v>
      </c>
      <c r="U28" s="28" t="s">
        <v>3197</v>
      </c>
      <c r="V28" s="4"/>
      <c r="W28" s="4"/>
      <c r="X28" s="4"/>
      <c r="Y28" s="4"/>
    </row>
    <row r="29" spans="1:25" ht="15.75" customHeight="1">
      <c r="A29" s="28" t="s">
        <v>3198</v>
      </c>
      <c r="B29" s="28" t="s">
        <v>2411</v>
      </c>
      <c r="C29" s="4"/>
      <c r="D29" s="28" t="s">
        <v>1738</v>
      </c>
      <c r="E29" s="4"/>
      <c r="F29" s="4"/>
      <c r="G29" s="28" t="s">
        <v>3199</v>
      </c>
      <c r="H29" s="4"/>
      <c r="I29" s="4"/>
      <c r="J29" s="4"/>
      <c r="K29" s="4"/>
      <c r="L29" s="28" t="s">
        <v>3200</v>
      </c>
      <c r="M29" s="28" t="s">
        <v>3201</v>
      </c>
      <c r="N29" s="4"/>
      <c r="O29" s="4"/>
      <c r="P29" s="28" t="s">
        <v>3202</v>
      </c>
      <c r="Q29" s="7"/>
      <c r="R29" s="4"/>
      <c r="S29" s="4"/>
      <c r="T29" s="28" t="s">
        <v>2642</v>
      </c>
      <c r="U29" s="28" t="s">
        <v>2663</v>
      </c>
      <c r="V29" s="4"/>
      <c r="W29" s="4"/>
      <c r="X29" s="4"/>
      <c r="Y29" s="4"/>
    </row>
    <row r="30" spans="1:25" ht="15.75" customHeight="1">
      <c r="A30" s="28" t="s">
        <v>2355</v>
      </c>
      <c r="B30" s="28" t="s">
        <v>3203</v>
      </c>
      <c r="C30" s="4"/>
      <c r="D30" s="28" t="s">
        <v>2455</v>
      </c>
      <c r="E30" s="4"/>
      <c r="F30" s="4"/>
      <c r="G30" s="28" t="s">
        <v>2503</v>
      </c>
      <c r="H30" s="4"/>
      <c r="I30" s="4"/>
      <c r="J30" s="4"/>
      <c r="K30" s="4"/>
      <c r="L30" s="28" t="s">
        <v>2540</v>
      </c>
      <c r="M30" s="28" t="s">
        <v>2560</v>
      </c>
      <c r="N30" s="4"/>
      <c r="O30" s="4"/>
      <c r="P30" s="28" t="s">
        <v>1156</v>
      </c>
      <c r="Q30" s="7"/>
      <c r="R30" s="4"/>
      <c r="S30" s="4"/>
      <c r="T30" s="28" t="s">
        <v>3204</v>
      </c>
      <c r="U30" s="28" t="s">
        <v>3205</v>
      </c>
      <c r="V30" s="4"/>
      <c r="W30" s="4"/>
      <c r="X30" s="4"/>
      <c r="Y30" s="4"/>
    </row>
    <row r="31" spans="1:25" ht="15.75" customHeight="1">
      <c r="A31" s="28" t="s">
        <v>3206</v>
      </c>
      <c r="B31" s="28" t="s">
        <v>2412</v>
      </c>
      <c r="C31" s="4"/>
      <c r="D31" s="28" t="s">
        <v>3207</v>
      </c>
      <c r="E31" s="4"/>
      <c r="F31" s="4"/>
      <c r="G31" s="28" t="s">
        <v>3208</v>
      </c>
      <c r="H31" s="4"/>
      <c r="I31" s="4"/>
      <c r="J31" s="4"/>
      <c r="K31" s="4"/>
      <c r="L31" s="28" t="s">
        <v>3209</v>
      </c>
      <c r="M31" s="28" t="s">
        <v>3210</v>
      </c>
      <c r="N31" s="4"/>
      <c r="O31" s="4"/>
      <c r="P31" s="28" t="s">
        <v>3211</v>
      </c>
      <c r="Q31" s="7"/>
      <c r="R31" s="4"/>
      <c r="S31" s="4"/>
      <c r="T31" s="28" t="s">
        <v>2643</v>
      </c>
      <c r="U31" s="28" t="s">
        <v>1008</v>
      </c>
      <c r="V31" s="4"/>
      <c r="W31" s="4"/>
      <c r="X31" s="4"/>
      <c r="Y31" s="4"/>
    </row>
    <row r="32" spans="1:25" ht="15.75" customHeight="1">
      <c r="A32" s="28" t="s">
        <v>2356</v>
      </c>
      <c r="B32" s="28" t="s">
        <v>3212</v>
      </c>
      <c r="C32" s="4"/>
      <c r="D32" s="28" t="s">
        <v>2456</v>
      </c>
      <c r="E32" s="4"/>
      <c r="F32" s="4"/>
      <c r="G32" s="36" t="s">
        <v>388</v>
      </c>
      <c r="H32" s="4"/>
      <c r="I32" s="4"/>
      <c r="J32" s="4"/>
      <c r="K32" s="4"/>
      <c r="L32" s="28" t="s">
        <v>2541</v>
      </c>
      <c r="M32" s="28" t="s">
        <v>2562</v>
      </c>
      <c r="N32" s="4"/>
      <c r="O32" s="4"/>
      <c r="P32" s="28" t="s">
        <v>545</v>
      </c>
      <c r="Q32" s="7"/>
      <c r="R32" s="4"/>
      <c r="S32" s="4"/>
      <c r="T32" s="28" t="s">
        <v>3213</v>
      </c>
      <c r="U32" s="28" t="s">
        <v>3214</v>
      </c>
      <c r="V32" s="4"/>
      <c r="W32" s="4"/>
      <c r="X32" s="4"/>
      <c r="Y32" s="4"/>
    </row>
    <row r="33" spans="1:25" ht="15.75" customHeight="1">
      <c r="A33" s="28" t="s">
        <v>3215</v>
      </c>
      <c r="B33" s="28" t="s">
        <v>2413</v>
      </c>
      <c r="C33" s="4"/>
      <c r="D33" s="28" t="s">
        <v>3216</v>
      </c>
      <c r="E33" s="4"/>
      <c r="F33" s="4"/>
      <c r="G33" s="36" t="s">
        <v>385</v>
      </c>
      <c r="H33" s="4"/>
      <c r="I33" s="4"/>
      <c r="J33" s="4"/>
      <c r="K33" s="4"/>
      <c r="L33" s="28" t="s">
        <v>3217</v>
      </c>
      <c r="M33" s="28" t="s">
        <v>3218</v>
      </c>
      <c r="N33" s="4"/>
      <c r="O33" s="4"/>
      <c r="P33" s="28" t="s">
        <v>1158</v>
      </c>
      <c r="Q33" s="7"/>
      <c r="R33" s="4"/>
      <c r="S33" s="4"/>
      <c r="T33" s="28" t="s">
        <v>2644</v>
      </c>
      <c r="U33" s="28" t="s">
        <v>2664</v>
      </c>
      <c r="V33" s="4"/>
      <c r="W33" s="4"/>
      <c r="X33" s="4"/>
      <c r="Y33" s="4"/>
    </row>
    <row r="34" spans="1:25" ht="15.75" customHeight="1">
      <c r="A34" s="28" t="s">
        <v>2358</v>
      </c>
      <c r="B34" s="28" t="s">
        <v>3219</v>
      </c>
      <c r="C34" s="4"/>
      <c r="D34" s="28" t="s">
        <v>2457</v>
      </c>
      <c r="E34" s="4"/>
      <c r="F34" s="4"/>
      <c r="G34" s="37" t="s">
        <v>2505</v>
      </c>
      <c r="H34" s="4"/>
      <c r="I34" s="4"/>
      <c r="J34" s="4"/>
      <c r="K34" s="4"/>
      <c r="L34" s="28" t="s">
        <v>689</v>
      </c>
      <c r="M34" s="28" t="s">
        <v>2563</v>
      </c>
      <c r="N34" s="4"/>
      <c r="O34" s="4"/>
      <c r="P34" s="28" t="s">
        <v>2587</v>
      </c>
      <c r="Q34" s="7"/>
      <c r="R34" s="4"/>
      <c r="S34" s="4"/>
      <c r="T34" s="28" t="s">
        <v>3220</v>
      </c>
      <c r="U34" s="28" t="s">
        <v>3221</v>
      </c>
      <c r="V34" s="4"/>
      <c r="W34" s="4"/>
      <c r="X34" s="4"/>
      <c r="Y34" s="4"/>
    </row>
    <row r="35" spans="1:25" ht="15.75" customHeight="1">
      <c r="A35" s="28" t="s">
        <v>3222</v>
      </c>
      <c r="B35" s="28" t="s">
        <v>2414</v>
      </c>
      <c r="C35" s="4"/>
      <c r="D35" s="28" t="s">
        <v>3223</v>
      </c>
      <c r="E35" s="4"/>
      <c r="F35" s="4"/>
      <c r="G35" s="37" t="s">
        <v>3224</v>
      </c>
      <c r="H35" s="4"/>
      <c r="I35" s="4"/>
      <c r="J35" s="4"/>
      <c r="K35" s="4"/>
      <c r="L35" s="28" t="s">
        <v>1721</v>
      </c>
      <c r="M35" s="28" t="s">
        <v>3225</v>
      </c>
      <c r="N35" s="4"/>
      <c r="O35" s="4"/>
      <c r="P35" s="28" t="s">
        <v>3226</v>
      </c>
      <c r="Q35" s="7"/>
      <c r="R35" s="4"/>
      <c r="S35" s="4"/>
      <c r="T35" s="28" t="s">
        <v>2645</v>
      </c>
      <c r="U35" s="28" t="s">
        <v>2665</v>
      </c>
      <c r="V35" s="4"/>
      <c r="W35" s="4"/>
      <c r="X35" s="4"/>
      <c r="Y35" s="4"/>
    </row>
    <row r="36" spans="1:25" ht="15.75" customHeight="1">
      <c r="A36" s="28" t="s">
        <v>2359</v>
      </c>
      <c r="B36" s="28" t="s">
        <v>3227</v>
      </c>
      <c r="C36" s="4"/>
      <c r="D36" s="28" t="s">
        <v>2458</v>
      </c>
      <c r="E36" s="4"/>
      <c r="F36" s="4"/>
      <c r="G36" s="28" t="s">
        <v>2507</v>
      </c>
      <c r="H36" s="4"/>
      <c r="I36" s="4"/>
      <c r="J36" s="4"/>
      <c r="K36" s="4"/>
      <c r="L36" s="28" t="s">
        <v>2542</v>
      </c>
      <c r="M36" s="28" t="s">
        <v>871</v>
      </c>
      <c r="N36" s="4"/>
      <c r="O36" s="4"/>
      <c r="P36" s="28" t="s">
        <v>2588</v>
      </c>
      <c r="Q36" s="7"/>
      <c r="R36" s="4"/>
      <c r="S36" s="4"/>
      <c r="T36" s="28" t="s">
        <v>3228</v>
      </c>
      <c r="U36" s="28" t="s">
        <v>3229</v>
      </c>
      <c r="V36" s="4"/>
      <c r="W36" s="4"/>
      <c r="X36" s="4"/>
      <c r="Y36" s="4"/>
    </row>
    <row r="37" spans="1:25" ht="15.75" customHeight="1">
      <c r="A37" s="28" t="s">
        <v>3230</v>
      </c>
      <c r="B37" s="28" t="s">
        <v>105</v>
      </c>
      <c r="C37" s="4"/>
      <c r="D37" s="28" t="s">
        <v>3231</v>
      </c>
      <c r="E37" s="4"/>
      <c r="F37" s="4"/>
      <c r="G37" s="28" t="s">
        <v>3232</v>
      </c>
      <c r="H37" s="4"/>
      <c r="I37" s="4"/>
      <c r="J37" s="4"/>
      <c r="K37" s="4"/>
      <c r="L37" s="28" t="s">
        <v>3233</v>
      </c>
      <c r="M37" s="28" t="s">
        <v>3234</v>
      </c>
      <c r="N37" s="4"/>
      <c r="O37" s="4"/>
      <c r="P37" s="28" t="s">
        <v>3235</v>
      </c>
      <c r="Q37" s="7"/>
      <c r="R37" s="4"/>
      <c r="S37" s="4"/>
      <c r="T37" s="28" t="s">
        <v>2646</v>
      </c>
      <c r="U37" s="28" t="s">
        <v>36</v>
      </c>
      <c r="V37" s="4"/>
      <c r="W37" s="4"/>
      <c r="X37" s="4"/>
      <c r="Y37" s="4"/>
    </row>
    <row r="38" spans="1:25" ht="15.75" customHeight="1">
      <c r="A38" s="28" t="s">
        <v>2360</v>
      </c>
      <c r="B38" s="28" t="s">
        <v>173</v>
      </c>
      <c r="C38" s="4"/>
      <c r="D38" s="28" t="s">
        <v>2138</v>
      </c>
      <c r="E38" s="4"/>
      <c r="F38" s="4"/>
      <c r="G38" s="28" t="s">
        <v>2508</v>
      </c>
      <c r="H38" s="4"/>
      <c r="I38" s="4"/>
      <c r="J38" s="4"/>
      <c r="K38" s="4"/>
      <c r="L38" s="28" t="s">
        <v>118</v>
      </c>
      <c r="M38" s="28" t="s">
        <v>2565</v>
      </c>
      <c r="N38" s="4"/>
      <c r="O38" s="4"/>
      <c r="P38" s="28" t="s">
        <v>547</v>
      </c>
      <c r="Q38" s="7"/>
      <c r="R38" s="4"/>
      <c r="S38" s="4"/>
      <c r="T38" s="28" t="s">
        <v>3236</v>
      </c>
      <c r="U38" s="28" t="s">
        <v>1362</v>
      </c>
      <c r="V38" s="4"/>
      <c r="W38" s="4"/>
      <c r="X38" s="4"/>
      <c r="Y38" s="4"/>
    </row>
    <row r="39" spans="1:25" ht="15.75" customHeight="1">
      <c r="A39" s="28" t="s">
        <v>3237</v>
      </c>
      <c r="B39" s="28" t="s">
        <v>2415</v>
      </c>
      <c r="C39" s="4"/>
      <c r="D39" s="28" t="s">
        <v>3238</v>
      </c>
      <c r="E39" s="4"/>
      <c r="F39" s="4"/>
      <c r="G39" s="28" t="s">
        <v>3239</v>
      </c>
      <c r="H39" s="4"/>
      <c r="I39" s="4"/>
      <c r="J39" s="4"/>
      <c r="K39" s="4"/>
      <c r="L39" s="28" t="s">
        <v>3240</v>
      </c>
      <c r="M39" s="28" t="s">
        <v>3241</v>
      </c>
      <c r="N39" s="4"/>
      <c r="O39" s="4"/>
      <c r="P39" s="28" t="s">
        <v>3242</v>
      </c>
      <c r="Q39" s="7"/>
      <c r="R39" s="4"/>
      <c r="S39" s="4"/>
      <c r="T39" s="28" t="s">
        <v>2647</v>
      </c>
      <c r="U39" s="28" t="s">
        <v>2666</v>
      </c>
      <c r="V39" s="4"/>
      <c r="W39" s="4"/>
      <c r="X39" s="4"/>
      <c r="Y39" s="4"/>
    </row>
    <row r="40" spans="1:25" ht="15.75" customHeight="1">
      <c r="A40" s="28" t="s">
        <v>2361</v>
      </c>
      <c r="B40" s="28" t="s">
        <v>3243</v>
      </c>
      <c r="C40" s="4"/>
      <c r="D40" s="28" t="s">
        <v>664</v>
      </c>
      <c r="E40" s="4"/>
      <c r="F40" s="4"/>
      <c r="G40" s="28" t="s">
        <v>2509</v>
      </c>
      <c r="H40" s="4"/>
      <c r="I40" s="4"/>
      <c r="J40" s="4"/>
      <c r="K40" s="4"/>
      <c r="L40" s="28" t="s">
        <v>200</v>
      </c>
      <c r="M40" s="28" t="s">
        <v>3244</v>
      </c>
      <c r="N40" s="4"/>
      <c r="O40" s="4"/>
      <c r="P40" s="28" t="s">
        <v>1706</v>
      </c>
      <c r="Q40" s="7"/>
      <c r="R40" s="4"/>
      <c r="S40" s="4"/>
      <c r="T40" s="28" t="s">
        <v>3245</v>
      </c>
      <c r="U40" s="28" t="s">
        <v>3246</v>
      </c>
      <c r="V40" s="4"/>
      <c r="W40" s="4"/>
      <c r="X40" s="4"/>
      <c r="Y40" s="4"/>
    </row>
    <row r="41" spans="1:25" ht="15.75" customHeight="1">
      <c r="A41" s="28" t="s">
        <v>3247</v>
      </c>
      <c r="B41" s="28" t="s">
        <v>2416</v>
      </c>
      <c r="C41" s="4"/>
      <c r="D41" s="28" t="s">
        <v>3248</v>
      </c>
      <c r="E41" s="4"/>
      <c r="F41" s="4"/>
      <c r="G41" s="28" t="s">
        <v>3249</v>
      </c>
      <c r="H41" s="4"/>
      <c r="I41" s="4"/>
      <c r="J41" s="4"/>
      <c r="K41" s="4"/>
      <c r="L41" s="28" t="s">
        <v>315</v>
      </c>
      <c r="M41" s="4"/>
      <c r="N41" s="4"/>
      <c r="O41" s="4"/>
      <c r="P41" s="28" t="s">
        <v>3250</v>
      </c>
      <c r="Q41" s="7"/>
      <c r="R41" s="4"/>
      <c r="S41" s="4"/>
      <c r="T41" s="28" t="s">
        <v>571</v>
      </c>
      <c r="U41" s="28" t="s">
        <v>2668</v>
      </c>
      <c r="V41" s="4"/>
      <c r="W41" s="4"/>
      <c r="X41" s="4"/>
      <c r="Y41" s="4"/>
    </row>
    <row r="42" spans="1:25" ht="15.75" customHeight="1">
      <c r="A42" s="28" t="s">
        <v>2362</v>
      </c>
      <c r="B42" s="28" t="s">
        <v>3251</v>
      </c>
      <c r="C42" s="4"/>
      <c r="D42" s="28" t="s">
        <v>2461</v>
      </c>
      <c r="E42" s="4"/>
      <c r="F42" s="4"/>
      <c r="G42" s="28" t="s">
        <v>2510</v>
      </c>
      <c r="H42" s="4"/>
      <c r="I42" s="4"/>
      <c r="J42" s="4"/>
      <c r="K42" s="4"/>
      <c r="L42" s="28" t="s">
        <v>1497</v>
      </c>
      <c r="M42" s="4"/>
      <c r="N42" s="4"/>
      <c r="O42" s="4"/>
      <c r="P42" s="28" t="s">
        <v>705</v>
      </c>
      <c r="Q42" s="7"/>
      <c r="R42" s="4"/>
      <c r="S42" s="4"/>
      <c r="T42" s="28" t="s">
        <v>3252</v>
      </c>
      <c r="U42" s="28" t="s">
        <v>3253</v>
      </c>
      <c r="V42" s="4"/>
      <c r="W42" s="4"/>
      <c r="X42" s="4"/>
      <c r="Y42" s="4"/>
    </row>
    <row r="43" spans="1:25" ht="15.75" customHeight="1">
      <c r="A43" s="28" t="s">
        <v>3254</v>
      </c>
      <c r="B43" s="28" t="s">
        <v>2417</v>
      </c>
      <c r="C43" s="4"/>
      <c r="D43" s="28" t="s">
        <v>3255</v>
      </c>
      <c r="E43" s="4"/>
      <c r="F43" s="4"/>
      <c r="G43" s="28" t="s">
        <v>3256</v>
      </c>
      <c r="H43" s="4"/>
      <c r="I43" s="4"/>
      <c r="J43" s="4"/>
      <c r="K43" s="4"/>
      <c r="L43" s="28" t="s">
        <v>3257</v>
      </c>
      <c r="M43" s="4"/>
      <c r="N43" s="4"/>
      <c r="O43" s="4"/>
      <c r="P43" s="28" t="s">
        <v>3258</v>
      </c>
      <c r="Q43" s="7"/>
      <c r="R43" s="4"/>
      <c r="S43" s="4"/>
      <c r="T43" s="28" t="s">
        <v>573</v>
      </c>
      <c r="U43" s="28" t="s">
        <v>2670</v>
      </c>
      <c r="V43" s="4"/>
      <c r="W43" s="4"/>
      <c r="X43" s="4"/>
      <c r="Y43" s="4"/>
    </row>
    <row r="44" spans="1:25" ht="15.75" customHeight="1">
      <c r="A44" s="28" t="s">
        <v>2363</v>
      </c>
      <c r="B44" s="28" t="s">
        <v>3259</v>
      </c>
      <c r="C44" s="4"/>
      <c r="D44" s="28" t="s">
        <v>2462</v>
      </c>
      <c r="E44" s="4"/>
      <c r="F44" s="4"/>
      <c r="G44" s="38" t="s">
        <v>2493</v>
      </c>
      <c r="H44" s="4"/>
      <c r="I44" s="4"/>
      <c r="J44" s="4"/>
      <c r="K44" s="4"/>
      <c r="L44" s="28" t="s">
        <v>2544</v>
      </c>
      <c r="M44" s="4"/>
      <c r="N44" s="4"/>
      <c r="O44" s="4"/>
      <c r="P44" s="28" t="s">
        <v>2590</v>
      </c>
      <c r="Q44" s="7"/>
      <c r="R44" s="4"/>
      <c r="S44" s="4"/>
      <c r="T44" s="28" t="s">
        <v>3260</v>
      </c>
      <c r="U44" s="28" t="s">
        <v>3261</v>
      </c>
      <c r="V44" s="4"/>
      <c r="W44" s="4"/>
      <c r="X44" s="4"/>
      <c r="Y44" s="4"/>
    </row>
    <row r="45" spans="1:25" ht="15.75" customHeight="1">
      <c r="A45" s="28" t="s">
        <v>3262</v>
      </c>
      <c r="B45" s="28" t="s">
        <v>2418</v>
      </c>
      <c r="C45" s="4"/>
      <c r="D45" s="28" t="s">
        <v>3263</v>
      </c>
      <c r="E45" s="4"/>
      <c r="F45" s="4"/>
      <c r="G45" s="38" t="s">
        <v>3264</v>
      </c>
      <c r="H45" s="4"/>
      <c r="I45" s="4"/>
      <c r="J45" s="4"/>
      <c r="K45" s="4"/>
      <c r="L45" s="28" t="s">
        <v>3265</v>
      </c>
      <c r="M45" s="4"/>
      <c r="N45" s="4"/>
      <c r="O45" s="4"/>
      <c r="P45" s="28" t="s">
        <v>3266</v>
      </c>
      <c r="Q45" s="7"/>
      <c r="R45" s="4"/>
      <c r="S45" s="4"/>
      <c r="T45" s="6" t="s">
        <v>2633</v>
      </c>
      <c r="U45" s="28" t="s">
        <v>3267</v>
      </c>
      <c r="V45" s="4"/>
      <c r="W45" s="4"/>
      <c r="X45" s="4"/>
      <c r="Y45" s="4"/>
    </row>
    <row r="46" spans="1:25" ht="15.75" customHeight="1">
      <c r="A46" s="28" t="s">
        <v>2364</v>
      </c>
      <c r="B46" s="28" t="s">
        <v>3268</v>
      </c>
      <c r="C46" s="4"/>
      <c r="D46" s="28" t="s">
        <v>2464</v>
      </c>
      <c r="E46" s="4"/>
      <c r="F46" s="4"/>
      <c r="G46" s="39" t="s">
        <v>2504</v>
      </c>
      <c r="H46" s="4"/>
      <c r="I46" s="4"/>
      <c r="J46" s="4"/>
      <c r="K46" s="4"/>
      <c r="L46" s="28" t="s">
        <v>1103</v>
      </c>
      <c r="M46" s="4"/>
      <c r="N46" s="4"/>
      <c r="O46" s="4"/>
      <c r="P46" s="28" t="s">
        <v>2591</v>
      </c>
      <c r="Q46" s="7"/>
      <c r="R46" s="4"/>
      <c r="S46" s="4"/>
      <c r="T46" s="6" t="s">
        <v>3269</v>
      </c>
      <c r="U46" s="28" t="s">
        <v>2672</v>
      </c>
      <c r="V46" s="4"/>
      <c r="W46" s="4"/>
      <c r="X46" s="4"/>
      <c r="Y46" s="4"/>
    </row>
    <row r="47" spans="1:25" ht="15.75" customHeight="1">
      <c r="A47" s="28" t="s">
        <v>3270</v>
      </c>
      <c r="B47" s="28" t="s">
        <v>2419</v>
      </c>
      <c r="C47" s="4"/>
      <c r="D47" s="28" t="s">
        <v>3271</v>
      </c>
      <c r="E47" s="4"/>
      <c r="F47" s="4"/>
      <c r="G47" s="39" t="s">
        <v>3272</v>
      </c>
      <c r="H47" s="4"/>
      <c r="I47" s="4"/>
      <c r="J47" s="4"/>
      <c r="K47" s="4"/>
      <c r="L47" s="28" t="s">
        <v>3273</v>
      </c>
      <c r="M47" s="4"/>
      <c r="N47" s="4"/>
      <c r="O47" s="4"/>
      <c r="P47" s="28" t="s">
        <v>3274</v>
      </c>
      <c r="Q47" s="7"/>
      <c r="R47" s="4"/>
      <c r="S47" s="4"/>
      <c r="T47" s="28" t="s">
        <v>2624</v>
      </c>
      <c r="U47" s="28" t="s">
        <v>3275</v>
      </c>
      <c r="V47" s="4"/>
      <c r="W47" s="4"/>
      <c r="X47" s="4"/>
      <c r="Y47" s="4"/>
    </row>
    <row r="48" spans="1:25" ht="15.75" customHeight="1">
      <c r="A48" s="28" t="s">
        <v>2365</v>
      </c>
      <c r="B48" s="28" t="s">
        <v>3276</v>
      </c>
      <c r="C48" s="4"/>
      <c r="D48" s="28" t="s">
        <v>2465</v>
      </c>
      <c r="E48" s="4"/>
      <c r="F48" s="4"/>
      <c r="G48" s="40" t="s">
        <v>2506</v>
      </c>
      <c r="H48" s="4"/>
      <c r="I48" s="4"/>
      <c r="J48" s="4"/>
      <c r="K48" s="4"/>
      <c r="L48" s="28" t="s">
        <v>3277</v>
      </c>
      <c r="M48" s="4"/>
      <c r="N48" s="4"/>
      <c r="O48" s="4"/>
      <c r="P48" s="28" t="s">
        <v>2592</v>
      </c>
      <c r="Q48" s="7"/>
      <c r="R48" s="4"/>
      <c r="S48" s="4"/>
      <c r="T48" s="28" t="s">
        <v>3278</v>
      </c>
      <c r="U48" s="28" t="s">
        <v>2673</v>
      </c>
      <c r="V48" s="4"/>
      <c r="W48" s="4"/>
      <c r="X48" s="4"/>
      <c r="Y48" s="4"/>
    </row>
    <row r="49" spans="1:25" ht="15.75" customHeight="1">
      <c r="A49" s="28" t="s">
        <v>3279</v>
      </c>
      <c r="B49" s="28" t="s">
        <v>2420</v>
      </c>
      <c r="C49" s="4"/>
      <c r="D49" s="28" t="s">
        <v>3280</v>
      </c>
      <c r="E49" s="4"/>
      <c r="F49" s="4"/>
      <c r="G49" s="40" t="s">
        <v>3281</v>
      </c>
      <c r="H49" s="4"/>
      <c r="I49" s="4"/>
      <c r="J49" s="4"/>
      <c r="K49" s="4"/>
      <c r="L49" s="28" t="s">
        <v>3282</v>
      </c>
      <c r="M49" s="4"/>
      <c r="N49" s="4"/>
      <c r="O49" s="4"/>
      <c r="P49" s="28" t="s">
        <v>3283</v>
      </c>
      <c r="Q49" s="7"/>
      <c r="R49" s="4"/>
      <c r="S49" s="4"/>
      <c r="T49" s="28" t="s">
        <v>3284</v>
      </c>
      <c r="U49" s="28" t="s">
        <v>3285</v>
      </c>
      <c r="V49" s="4"/>
      <c r="W49" s="4"/>
      <c r="X49" s="4"/>
      <c r="Y49" s="4"/>
    </row>
    <row r="50" spans="1:25" ht="15.75" customHeight="1">
      <c r="A50" s="28" t="s">
        <v>2366</v>
      </c>
      <c r="B50" s="28" t="s">
        <v>3286</v>
      </c>
      <c r="C50" s="4"/>
      <c r="D50" s="28" t="s">
        <v>2467</v>
      </c>
      <c r="E50" s="4"/>
      <c r="F50" s="4"/>
      <c r="G50" s="4"/>
      <c r="H50" s="4"/>
      <c r="I50" s="4"/>
      <c r="J50" s="4"/>
      <c r="K50" s="4"/>
      <c r="M50" s="4"/>
      <c r="N50" s="4"/>
      <c r="O50" s="4"/>
      <c r="P50" s="28" t="s">
        <v>2593</v>
      </c>
      <c r="Q50" s="7"/>
      <c r="R50" s="4"/>
      <c r="S50" s="4"/>
      <c r="T50" s="28" t="s">
        <v>3287</v>
      </c>
      <c r="U50" s="28" t="s">
        <v>486</v>
      </c>
      <c r="V50" s="4"/>
      <c r="W50" s="4"/>
      <c r="X50" s="4"/>
      <c r="Y50" s="4"/>
    </row>
    <row r="51" spans="1:25" ht="15.75" customHeight="1">
      <c r="A51" s="28" t="s">
        <v>3288</v>
      </c>
      <c r="B51" s="28" t="s">
        <v>2421</v>
      </c>
      <c r="C51" s="4"/>
      <c r="D51" s="28" t="s">
        <v>3289</v>
      </c>
      <c r="E51" s="4"/>
      <c r="F51" s="4"/>
      <c r="G51" s="4"/>
      <c r="H51" s="4"/>
      <c r="I51" s="4"/>
      <c r="J51" s="4"/>
      <c r="K51" s="4"/>
      <c r="M51" s="4"/>
      <c r="N51" s="4"/>
      <c r="O51" s="4"/>
      <c r="P51" s="28" t="s">
        <v>3290</v>
      </c>
      <c r="Q51" s="7"/>
      <c r="R51" s="4"/>
      <c r="S51" s="4"/>
      <c r="T51" s="7"/>
      <c r="U51" s="28" t="s">
        <v>1631</v>
      </c>
      <c r="V51" s="4"/>
      <c r="W51" s="4"/>
      <c r="X51" s="4"/>
      <c r="Y51" s="4"/>
    </row>
    <row r="52" spans="1:25" ht="15.75" customHeight="1">
      <c r="A52" s="28" t="s">
        <v>2367</v>
      </c>
      <c r="B52" s="28" t="s">
        <v>3291</v>
      </c>
      <c r="C52" s="4"/>
      <c r="D52" s="28" t="s">
        <v>665</v>
      </c>
      <c r="E52" s="4"/>
      <c r="F52" s="4"/>
      <c r="G52" s="4"/>
      <c r="H52" s="4"/>
      <c r="I52" s="4"/>
      <c r="J52" s="4"/>
      <c r="K52" s="4"/>
      <c r="L52" s="4"/>
      <c r="M52" s="4"/>
      <c r="N52" s="4"/>
      <c r="O52" s="4"/>
      <c r="P52" s="28" t="s">
        <v>2594</v>
      </c>
      <c r="Q52" s="7"/>
      <c r="R52" s="4"/>
      <c r="S52" s="4"/>
      <c r="T52" s="7"/>
      <c r="U52" s="28" t="s">
        <v>2675</v>
      </c>
      <c r="V52" s="4"/>
      <c r="W52" s="4"/>
      <c r="X52" s="4"/>
      <c r="Y52" s="4"/>
    </row>
    <row r="53" spans="1:25" ht="15.75" customHeight="1">
      <c r="A53" s="28" t="s">
        <v>3292</v>
      </c>
      <c r="B53" s="28" t="s">
        <v>2422</v>
      </c>
      <c r="C53" s="4"/>
      <c r="D53" s="28" t="s">
        <v>3293</v>
      </c>
      <c r="E53" s="4"/>
      <c r="F53" s="4"/>
      <c r="G53" s="4"/>
      <c r="H53" s="4"/>
      <c r="I53" s="4"/>
      <c r="J53" s="4"/>
      <c r="K53" s="4"/>
      <c r="L53" s="4"/>
      <c r="M53" s="4"/>
      <c r="N53" s="4"/>
      <c r="O53" s="4"/>
      <c r="P53" s="28" t="s">
        <v>3294</v>
      </c>
      <c r="Q53" s="7"/>
      <c r="R53" s="4"/>
      <c r="S53" s="4"/>
      <c r="T53" s="7"/>
      <c r="U53" s="28" t="s">
        <v>3295</v>
      </c>
      <c r="V53" s="4"/>
      <c r="W53" s="4"/>
      <c r="X53" s="4"/>
      <c r="Y53" s="4"/>
    </row>
    <row r="54" spans="1:25" ht="15.75" customHeight="1">
      <c r="A54" s="28" t="s">
        <v>2368</v>
      </c>
      <c r="B54" s="28" t="s">
        <v>3296</v>
      </c>
      <c r="C54" s="4"/>
      <c r="D54" s="28" t="s">
        <v>2468</v>
      </c>
      <c r="E54" s="4"/>
      <c r="F54" s="4"/>
      <c r="G54" s="4"/>
      <c r="H54" s="4"/>
      <c r="I54" s="4"/>
      <c r="J54" s="4"/>
      <c r="K54" s="4"/>
      <c r="L54" s="4"/>
      <c r="M54" s="4"/>
      <c r="N54" s="4"/>
      <c r="O54" s="4"/>
      <c r="P54" s="28" t="s">
        <v>2595</v>
      </c>
      <c r="Q54" s="7"/>
      <c r="R54" s="4"/>
      <c r="S54" s="4"/>
      <c r="T54" s="4"/>
      <c r="U54" s="28" t="s">
        <v>2676</v>
      </c>
      <c r="V54" s="4"/>
      <c r="W54" s="4"/>
      <c r="X54" s="4"/>
      <c r="Y54" s="4"/>
    </row>
    <row r="55" spans="1:25" ht="15.75" customHeight="1">
      <c r="A55" s="28" t="s">
        <v>3297</v>
      </c>
      <c r="B55" s="28" t="s">
        <v>2423</v>
      </c>
      <c r="C55" s="4"/>
      <c r="D55" s="28" t="s">
        <v>3298</v>
      </c>
      <c r="E55" s="4"/>
      <c r="F55" s="4"/>
      <c r="G55" s="4"/>
      <c r="H55" s="4"/>
      <c r="I55" s="4"/>
      <c r="J55" s="4"/>
      <c r="K55" s="4"/>
      <c r="L55" s="4"/>
      <c r="M55" s="4"/>
      <c r="N55" s="4"/>
      <c r="O55" s="4"/>
      <c r="P55" s="28" t="s">
        <v>3299</v>
      </c>
      <c r="Q55" s="7"/>
      <c r="R55" s="4"/>
      <c r="S55" s="4"/>
      <c r="T55" s="4"/>
      <c r="U55" s="28" t="s">
        <v>3300</v>
      </c>
      <c r="V55" s="4"/>
      <c r="W55" s="4"/>
      <c r="X55" s="4"/>
      <c r="Y55" s="4"/>
    </row>
    <row r="56" spans="1:25" ht="15.75" customHeight="1">
      <c r="A56" s="28" t="s">
        <v>1458</v>
      </c>
      <c r="B56" s="28" t="s">
        <v>3301</v>
      </c>
      <c r="C56" s="4"/>
      <c r="D56" s="28" t="s">
        <v>262</v>
      </c>
      <c r="E56" s="4"/>
      <c r="F56" s="4"/>
      <c r="G56" s="4"/>
      <c r="H56" s="4"/>
      <c r="I56" s="4"/>
      <c r="J56" s="4"/>
      <c r="K56" s="4"/>
      <c r="L56" s="4"/>
      <c r="M56" s="4"/>
      <c r="N56" s="4"/>
      <c r="O56" s="4"/>
      <c r="P56" s="28" t="s">
        <v>2596</v>
      </c>
      <c r="Q56" s="7"/>
      <c r="R56" s="4"/>
      <c r="S56" s="4"/>
      <c r="T56" s="4"/>
      <c r="U56" s="28" t="s">
        <v>3302</v>
      </c>
      <c r="V56" s="4"/>
      <c r="W56" s="4"/>
      <c r="X56" s="4"/>
      <c r="Y56" s="4"/>
    </row>
    <row r="57" spans="1:25" ht="15.75" customHeight="1">
      <c r="A57" s="28" t="s">
        <v>3303</v>
      </c>
      <c r="B57" s="28" t="s">
        <v>2424</v>
      </c>
      <c r="C57" s="4"/>
      <c r="D57" s="28" t="s">
        <v>3304</v>
      </c>
      <c r="E57" s="4"/>
      <c r="F57" s="4"/>
      <c r="G57" s="4"/>
      <c r="H57" s="4"/>
      <c r="I57" s="4"/>
      <c r="J57" s="4"/>
      <c r="K57" s="4"/>
      <c r="L57" s="4"/>
      <c r="M57" s="4"/>
      <c r="N57" s="4"/>
      <c r="O57" s="4"/>
      <c r="P57" s="28" t="s">
        <v>3305</v>
      </c>
      <c r="Q57" s="7"/>
      <c r="R57" s="4"/>
      <c r="S57" s="4"/>
      <c r="T57" s="4"/>
      <c r="U57" s="28" t="s">
        <v>3306</v>
      </c>
      <c r="V57" s="4"/>
      <c r="W57" s="4"/>
      <c r="X57" s="4"/>
      <c r="Y57" s="4"/>
    </row>
    <row r="58" spans="1:25" ht="15.75" customHeight="1">
      <c r="A58" s="41" t="s">
        <v>428</v>
      </c>
      <c r="B58" s="28" t="s">
        <v>3307</v>
      </c>
      <c r="C58" s="4"/>
      <c r="D58" s="28" t="s">
        <v>191</v>
      </c>
      <c r="E58" s="4"/>
      <c r="F58" s="4"/>
      <c r="G58" s="4"/>
      <c r="H58" s="4"/>
      <c r="I58" s="4"/>
      <c r="J58" s="4"/>
      <c r="K58" s="4"/>
      <c r="L58" s="4"/>
      <c r="M58" s="4"/>
      <c r="N58" s="4"/>
      <c r="O58" s="4"/>
      <c r="P58" s="28" t="s">
        <v>2597</v>
      </c>
      <c r="Q58" s="7"/>
      <c r="R58" s="4"/>
      <c r="S58" s="4"/>
      <c r="T58" s="7"/>
      <c r="U58" s="4"/>
      <c r="V58" s="4"/>
      <c r="W58" s="4"/>
      <c r="X58" s="4"/>
      <c r="Y58" s="4"/>
    </row>
    <row r="59" spans="1:25" ht="15.75" customHeight="1">
      <c r="A59" s="41" t="s">
        <v>3308</v>
      </c>
      <c r="B59" s="28" t="s">
        <v>2425</v>
      </c>
      <c r="C59" s="4"/>
      <c r="D59" s="28" t="s">
        <v>1610</v>
      </c>
      <c r="E59" s="4"/>
      <c r="F59" s="4"/>
      <c r="G59" s="4"/>
      <c r="H59" s="4"/>
      <c r="I59" s="4"/>
      <c r="J59" s="4"/>
      <c r="K59" s="4"/>
      <c r="L59" s="4"/>
      <c r="M59" s="4"/>
      <c r="N59" s="4"/>
      <c r="O59" s="4"/>
      <c r="P59" s="28" t="s">
        <v>3309</v>
      </c>
      <c r="Q59" s="7"/>
      <c r="R59" s="4"/>
      <c r="S59" s="4"/>
      <c r="T59" s="7"/>
      <c r="U59" s="4"/>
      <c r="V59" s="4"/>
      <c r="W59" s="4"/>
      <c r="X59" s="4"/>
      <c r="Y59" s="4"/>
    </row>
    <row r="60" spans="1:25" ht="15.75" customHeight="1">
      <c r="A60" s="28" t="s">
        <v>2376</v>
      </c>
      <c r="B60" s="28" t="s">
        <v>3310</v>
      </c>
      <c r="C60" s="4"/>
      <c r="D60" s="28" t="s">
        <v>2471</v>
      </c>
      <c r="E60" s="4"/>
      <c r="F60" s="4"/>
      <c r="G60" s="4"/>
      <c r="H60" s="4"/>
      <c r="I60" s="4"/>
      <c r="J60" s="4"/>
      <c r="K60" s="4"/>
      <c r="L60" s="4"/>
      <c r="M60" s="4"/>
      <c r="N60" s="4"/>
      <c r="O60" s="4"/>
      <c r="P60" s="28" t="s">
        <v>2598</v>
      </c>
      <c r="Q60" s="7"/>
      <c r="R60" s="4"/>
      <c r="S60" s="4"/>
      <c r="T60" s="4"/>
      <c r="U60" s="4"/>
      <c r="V60" s="4"/>
      <c r="W60" s="4"/>
      <c r="X60" s="4"/>
      <c r="Y60" s="4"/>
    </row>
    <row r="61" spans="1:25" ht="15.75" customHeight="1">
      <c r="A61" s="28" t="s">
        <v>3311</v>
      </c>
      <c r="B61" s="28" t="s">
        <v>2426</v>
      </c>
      <c r="C61" s="4"/>
      <c r="D61" s="28" t="s">
        <v>3312</v>
      </c>
      <c r="E61" s="4"/>
      <c r="F61" s="4"/>
      <c r="G61" s="4"/>
      <c r="H61" s="4"/>
      <c r="I61" s="4"/>
      <c r="J61" s="4"/>
      <c r="K61" s="4"/>
      <c r="L61" s="4"/>
      <c r="M61" s="4"/>
      <c r="N61" s="4"/>
      <c r="O61" s="4"/>
      <c r="P61" s="28" t="s">
        <v>3313</v>
      </c>
      <c r="Q61" s="7"/>
      <c r="R61" s="4"/>
      <c r="S61" s="4"/>
      <c r="T61" s="4"/>
      <c r="U61" s="4"/>
      <c r="V61" s="4"/>
      <c r="W61" s="4"/>
      <c r="X61" s="4"/>
      <c r="Y61" s="4"/>
    </row>
    <row r="62" spans="1:25" ht="15.75" customHeight="1">
      <c r="A62" s="28" t="s">
        <v>2377</v>
      </c>
      <c r="B62" s="28" t="s">
        <v>3314</v>
      </c>
      <c r="C62" s="4"/>
      <c r="D62" s="28" t="s">
        <v>2266</v>
      </c>
      <c r="E62" s="4"/>
      <c r="F62" s="4"/>
      <c r="G62" s="4"/>
      <c r="H62" s="4"/>
      <c r="I62" s="4"/>
      <c r="J62" s="4"/>
      <c r="K62" s="4"/>
      <c r="L62" s="4"/>
      <c r="M62" s="4"/>
      <c r="N62" s="4"/>
      <c r="O62" s="4"/>
      <c r="P62" s="28" t="s">
        <v>2599</v>
      </c>
      <c r="Q62" s="7"/>
      <c r="R62" s="4"/>
      <c r="S62" s="4"/>
      <c r="T62" s="4"/>
      <c r="U62" s="4"/>
      <c r="V62" s="4"/>
      <c r="W62" s="4"/>
      <c r="X62" s="4"/>
      <c r="Y62" s="4"/>
    </row>
    <row r="63" spans="1:25" ht="15.75" customHeight="1">
      <c r="A63" s="28" t="s">
        <v>3315</v>
      </c>
      <c r="B63" s="28" t="s">
        <v>2427</v>
      </c>
      <c r="C63" s="4"/>
      <c r="D63" s="28" t="s">
        <v>3316</v>
      </c>
      <c r="E63" s="4"/>
      <c r="F63" s="4"/>
      <c r="G63" s="4"/>
      <c r="H63" s="4"/>
      <c r="I63" s="4"/>
      <c r="J63" s="4"/>
      <c r="K63" s="4"/>
      <c r="L63" s="4"/>
      <c r="M63" s="4"/>
      <c r="N63" s="4"/>
      <c r="O63" s="4"/>
      <c r="P63" s="28" t="s">
        <v>3317</v>
      </c>
      <c r="Q63" s="7"/>
      <c r="R63" s="4"/>
      <c r="S63" s="4"/>
      <c r="T63" s="4"/>
      <c r="U63" s="4"/>
      <c r="V63" s="4"/>
      <c r="W63" s="4"/>
      <c r="X63" s="4"/>
      <c r="Y63" s="4"/>
    </row>
    <row r="64" spans="1:25" ht="15.75" customHeight="1">
      <c r="A64" s="42" t="s">
        <v>279</v>
      </c>
      <c r="B64" s="28" t="s">
        <v>3318</v>
      </c>
      <c r="C64" s="4"/>
      <c r="D64" s="28" t="s">
        <v>2474</v>
      </c>
      <c r="E64" s="4"/>
      <c r="F64" s="4"/>
      <c r="G64" s="4"/>
      <c r="H64" s="4"/>
      <c r="I64" s="4"/>
      <c r="J64" s="4"/>
      <c r="K64" s="4"/>
      <c r="L64" s="4"/>
      <c r="M64" s="4"/>
      <c r="N64" s="4"/>
      <c r="O64" s="4"/>
      <c r="P64" s="28" t="s">
        <v>93</v>
      </c>
      <c r="Q64" s="7"/>
      <c r="R64" s="4"/>
      <c r="S64" s="4"/>
      <c r="T64" s="4"/>
      <c r="U64" s="4"/>
      <c r="V64" s="4"/>
      <c r="W64" s="4"/>
      <c r="X64" s="4"/>
      <c r="Y64" s="4"/>
    </row>
    <row r="65" spans="1:25" ht="15.75" customHeight="1">
      <c r="A65" s="42" t="s">
        <v>1849</v>
      </c>
      <c r="B65" s="43" t="s">
        <v>243</v>
      </c>
      <c r="C65" s="4"/>
      <c r="D65" s="28" t="s">
        <v>3319</v>
      </c>
      <c r="E65" s="4"/>
      <c r="F65" s="4"/>
      <c r="G65" s="4"/>
      <c r="H65" s="4"/>
      <c r="I65" s="4"/>
      <c r="J65" s="4"/>
      <c r="K65" s="4"/>
      <c r="L65" s="4"/>
      <c r="M65" s="4"/>
      <c r="N65" s="4"/>
      <c r="O65" s="4"/>
      <c r="P65" s="28" t="s">
        <v>170</v>
      </c>
      <c r="Q65" s="7"/>
      <c r="R65" s="4"/>
      <c r="S65" s="4"/>
      <c r="T65" s="4"/>
      <c r="U65" s="4"/>
      <c r="V65" s="4"/>
      <c r="W65" s="4"/>
      <c r="X65" s="4"/>
      <c r="Y65" s="4"/>
    </row>
    <row r="66" spans="1:25" ht="15.75" customHeight="1">
      <c r="A66" s="44" t="s">
        <v>2382</v>
      </c>
      <c r="B66" s="43" t="s">
        <v>3320</v>
      </c>
      <c r="C66" s="4"/>
      <c r="D66" s="28" t="s">
        <v>203</v>
      </c>
      <c r="E66" s="4"/>
      <c r="F66" s="4"/>
      <c r="G66" s="4"/>
      <c r="H66" s="4"/>
      <c r="I66" s="4"/>
      <c r="J66" s="4"/>
      <c r="K66" s="4"/>
      <c r="L66" s="4"/>
      <c r="M66" s="4"/>
      <c r="N66" s="4"/>
      <c r="O66" s="4"/>
      <c r="P66" s="28" t="s">
        <v>85</v>
      </c>
      <c r="Q66" s="7"/>
      <c r="R66" s="4"/>
      <c r="S66" s="4"/>
      <c r="T66" s="4"/>
      <c r="U66" s="4"/>
      <c r="V66" s="4"/>
      <c r="W66" s="4"/>
      <c r="X66" s="4"/>
      <c r="Y66" s="4"/>
    </row>
    <row r="67" spans="1:25" ht="15.75" customHeight="1">
      <c r="A67" s="44" t="s">
        <v>3321</v>
      </c>
      <c r="B67" s="28" t="s">
        <v>2430</v>
      </c>
      <c r="C67" s="4"/>
      <c r="D67" s="28" t="s">
        <v>3322</v>
      </c>
      <c r="E67" s="4"/>
      <c r="F67" s="4"/>
      <c r="G67" s="4"/>
      <c r="H67" s="4"/>
      <c r="I67" s="4"/>
      <c r="J67" s="4"/>
      <c r="K67" s="4"/>
      <c r="L67" s="4"/>
      <c r="M67" s="4"/>
      <c r="N67" s="4"/>
      <c r="O67" s="4"/>
      <c r="P67" s="28" t="s">
        <v>167</v>
      </c>
      <c r="Q67" s="7"/>
      <c r="R67" s="4"/>
      <c r="S67" s="4"/>
      <c r="T67" s="4"/>
      <c r="U67" s="4"/>
      <c r="V67" s="4"/>
      <c r="W67" s="4"/>
      <c r="X67" s="4"/>
      <c r="Y67" s="4"/>
    </row>
    <row r="68" spans="1:25" ht="15.75" customHeight="1">
      <c r="A68" s="28" t="s">
        <v>2388</v>
      </c>
      <c r="B68" s="28" t="s">
        <v>3323</v>
      </c>
      <c r="C68" s="4"/>
      <c r="D68" s="28" t="s">
        <v>2475</v>
      </c>
      <c r="E68" s="4"/>
      <c r="F68" s="4"/>
      <c r="G68" s="4"/>
      <c r="H68" s="4"/>
      <c r="I68" s="4"/>
      <c r="J68" s="4"/>
      <c r="K68" s="4"/>
      <c r="L68" s="4"/>
      <c r="M68" s="4"/>
      <c r="N68" s="4"/>
      <c r="O68" s="4"/>
      <c r="P68" s="28" t="s">
        <v>268</v>
      </c>
      <c r="Q68" s="7"/>
      <c r="R68" s="4"/>
      <c r="S68" s="4"/>
      <c r="T68" s="4"/>
      <c r="U68" s="4"/>
      <c r="V68" s="4"/>
      <c r="W68" s="4"/>
      <c r="X68" s="4"/>
      <c r="Y68" s="4"/>
    </row>
    <row r="69" spans="1:25" ht="15.75" customHeight="1">
      <c r="A69" s="28" t="s">
        <v>3324</v>
      </c>
      <c r="B69" s="28" t="s">
        <v>2431</v>
      </c>
      <c r="C69" s="4"/>
      <c r="D69" s="28" t="s">
        <v>3325</v>
      </c>
      <c r="E69" s="4"/>
      <c r="F69" s="4"/>
      <c r="G69" s="4"/>
      <c r="H69" s="4"/>
      <c r="I69" s="4"/>
      <c r="J69" s="4"/>
      <c r="K69" s="4"/>
      <c r="L69" s="4"/>
      <c r="M69" s="4"/>
      <c r="N69" s="4"/>
      <c r="O69" s="4"/>
      <c r="P69" s="28" t="s">
        <v>1154</v>
      </c>
      <c r="Q69" s="7"/>
      <c r="R69" s="4"/>
      <c r="S69" s="4"/>
      <c r="T69" s="4"/>
      <c r="U69" s="4"/>
      <c r="V69" s="4"/>
      <c r="W69" s="4"/>
      <c r="X69" s="4"/>
      <c r="Y69" s="4"/>
    </row>
    <row r="70" spans="1:25" ht="15.75" customHeight="1">
      <c r="A70" s="28" t="s">
        <v>126</v>
      </c>
      <c r="B70" s="28" t="s">
        <v>3326</v>
      </c>
      <c r="C70" s="4"/>
      <c r="D70" s="28" t="s">
        <v>2476</v>
      </c>
      <c r="E70" s="4"/>
      <c r="F70" s="4"/>
      <c r="G70" s="4"/>
      <c r="H70" s="4"/>
      <c r="I70" s="4"/>
      <c r="J70" s="4"/>
      <c r="K70" s="4"/>
      <c r="L70" s="4"/>
      <c r="M70" s="4"/>
      <c r="N70" s="4"/>
      <c r="O70" s="4"/>
      <c r="P70" s="28" t="s">
        <v>2600</v>
      </c>
      <c r="Q70" s="7"/>
      <c r="R70" s="4"/>
      <c r="S70" s="4"/>
      <c r="T70" s="4"/>
      <c r="U70" s="4"/>
      <c r="V70" s="4"/>
      <c r="W70" s="4"/>
      <c r="X70" s="4"/>
      <c r="Y70" s="4"/>
    </row>
    <row r="71" spans="1:25" ht="15.75" customHeight="1">
      <c r="A71" s="28" t="s">
        <v>3327</v>
      </c>
      <c r="B71" s="28" t="s">
        <v>2432</v>
      </c>
      <c r="C71" s="4"/>
      <c r="D71" s="28" t="s">
        <v>3328</v>
      </c>
      <c r="E71" s="4"/>
      <c r="F71" s="4"/>
      <c r="G71" s="4"/>
      <c r="H71" s="4"/>
      <c r="I71" s="4"/>
      <c r="J71" s="4"/>
      <c r="K71" s="4"/>
      <c r="L71" s="4"/>
      <c r="M71" s="4"/>
      <c r="N71" s="4"/>
      <c r="O71" s="4"/>
      <c r="P71" s="28" t="s">
        <v>3329</v>
      </c>
      <c r="Q71" s="7"/>
      <c r="R71" s="4"/>
      <c r="S71" s="4"/>
      <c r="T71" s="4"/>
      <c r="U71" s="4"/>
      <c r="V71" s="4"/>
      <c r="W71" s="4"/>
      <c r="X71" s="4"/>
      <c r="Y71" s="4"/>
    </row>
    <row r="72" spans="1:25" ht="15.75" customHeight="1">
      <c r="A72" s="28" t="s">
        <v>2389</v>
      </c>
      <c r="B72" s="28" t="s">
        <v>3330</v>
      </c>
      <c r="C72" s="4"/>
      <c r="D72" s="28" t="s">
        <v>2477</v>
      </c>
      <c r="E72" s="4"/>
      <c r="F72" s="4"/>
      <c r="G72" s="4"/>
      <c r="H72" s="4"/>
      <c r="I72" s="4"/>
      <c r="J72" s="4"/>
      <c r="K72" s="4"/>
      <c r="L72" s="4"/>
      <c r="M72" s="4"/>
      <c r="N72" s="4"/>
      <c r="O72" s="4"/>
      <c r="P72" s="28" t="s">
        <v>2601</v>
      </c>
      <c r="Q72" s="7"/>
      <c r="R72" s="4"/>
      <c r="S72" s="4"/>
      <c r="T72" s="4"/>
      <c r="U72" s="4"/>
      <c r="V72" s="4"/>
      <c r="W72" s="4"/>
      <c r="X72" s="4"/>
      <c r="Y72" s="4"/>
    </row>
    <row r="73" spans="1:25" ht="15.75" customHeight="1">
      <c r="A73" s="28" t="s">
        <v>3331</v>
      </c>
      <c r="B73" s="28" t="s">
        <v>2433</v>
      </c>
      <c r="C73" s="4"/>
      <c r="D73" s="28" t="s">
        <v>3332</v>
      </c>
      <c r="E73" s="4"/>
      <c r="F73" s="4"/>
      <c r="G73" s="4"/>
      <c r="H73" s="4"/>
      <c r="I73" s="4"/>
      <c r="J73" s="4"/>
      <c r="K73" s="4"/>
      <c r="L73" s="4"/>
      <c r="M73" s="4"/>
      <c r="N73" s="4"/>
      <c r="O73" s="4"/>
      <c r="P73" s="28" t="s">
        <v>3333</v>
      </c>
      <c r="Q73" s="7"/>
      <c r="R73" s="4"/>
      <c r="S73" s="4"/>
      <c r="T73" s="4"/>
      <c r="U73" s="4"/>
      <c r="V73" s="4"/>
      <c r="W73" s="4"/>
      <c r="X73" s="4"/>
      <c r="Y73" s="4"/>
    </row>
    <row r="74" spans="1:25" ht="15.75" customHeight="1">
      <c r="A74" s="28" t="s">
        <v>2390</v>
      </c>
      <c r="B74" s="28" t="s">
        <v>3334</v>
      </c>
      <c r="C74" s="4"/>
      <c r="D74" s="28" t="s">
        <v>2478</v>
      </c>
      <c r="E74" s="4"/>
      <c r="F74" s="4"/>
      <c r="G74" s="4"/>
      <c r="H74" s="4"/>
      <c r="I74" s="4"/>
      <c r="J74" s="4"/>
      <c r="K74" s="4"/>
      <c r="L74" s="4"/>
      <c r="M74" s="4"/>
      <c r="N74" s="4"/>
      <c r="O74" s="4"/>
      <c r="P74" s="28" t="s">
        <v>2602</v>
      </c>
      <c r="Q74" s="7"/>
      <c r="R74" s="4"/>
      <c r="S74" s="4"/>
      <c r="T74" s="4"/>
      <c r="U74" s="4"/>
      <c r="V74" s="4"/>
      <c r="W74" s="4"/>
      <c r="X74" s="4"/>
      <c r="Y74" s="4"/>
    </row>
    <row r="75" spans="1:25" ht="15.75" customHeight="1">
      <c r="A75" s="28" t="s">
        <v>3335</v>
      </c>
      <c r="B75" s="28" t="s">
        <v>2434</v>
      </c>
      <c r="C75" s="4"/>
      <c r="D75" s="28" t="s">
        <v>3336</v>
      </c>
      <c r="E75" s="4"/>
      <c r="F75" s="4"/>
      <c r="G75" s="4"/>
      <c r="H75" s="4"/>
      <c r="I75" s="4"/>
      <c r="J75" s="4"/>
      <c r="K75" s="4"/>
      <c r="L75" s="4"/>
      <c r="M75" s="4"/>
      <c r="N75" s="4"/>
      <c r="O75" s="4"/>
      <c r="P75" s="28" t="s">
        <v>3337</v>
      </c>
      <c r="Q75" s="7"/>
      <c r="R75" s="4"/>
      <c r="S75" s="4"/>
      <c r="T75" s="4"/>
      <c r="U75" s="4"/>
      <c r="V75" s="4"/>
      <c r="W75" s="4"/>
      <c r="X75" s="4"/>
      <c r="Y75" s="4"/>
    </row>
    <row r="76" spans="1:25" ht="15.75" customHeight="1">
      <c r="A76" s="28" t="s">
        <v>2392</v>
      </c>
      <c r="B76" s="28" t="s">
        <v>3338</v>
      </c>
      <c r="C76" s="4"/>
      <c r="D76" s="28" t="s">
        <v>193</v>
      </c>
      <c r="E76" s="4"/>
      <c r="F76" s="4"/>
      <c r="G76" s="4"/>
      <c r="H76" s="4"/>
      <c r="I76" s="4"/>
      <c r="J76" s="4"/>
      <c r="K76" s="4"/>
      <c r="L76" s="4"/>
      <c r="M76" s="4"/>
      <c r="N76" s="4"/>
      <c r="O76" s="4"/>
      <c r="P76" s="28" t="s">
        <v>2603</v>
      </c>
      <c r="Q76" s="7"/>
      <c r="R76" s="4"/>
      <c r="S76" s="4"/>
      <c r="T76" s="4"/>
      <c r="U76" s="4"/>
      <c r="V76" s="4"/>
      <c r="W76" s="4"/>
      <c r="X76" s="4"/>
      <c r="Y76" s="4"/>
    </row>
    <row r="77" spans="1:25" ht="15.75" customHeight="1">
      <c r="A77" s="28" t="s">
        <v>3339</v>
      </c>
      <c r="B77" s="28" t="s">
        <v>2435</v>
      </c>
      <c r="C77" s="4"/>
      <c r="D77" s="28" t="s">
        <v>3340</v>
      </c>
      <c r="E77" s="4"/>
      <c r="F77" s="4"/>
      <c r="G77" s="4"/>
      <c r="H77" s="4"/>
      <c r="I77" s="4"/>
      <c r="J77" s="4"/>
      <c r="K77" s="4"/>
      <c r="L77" s="4"/>
      <c r="M77" s="4"/>
      <c r="N77" s="4"/>
      <c r="O77" s="4"/>
      <c r="P77" s="28" t="s">
        <v>3341</v>
      </c>
      <c r="Q77" s="7"/>
      <c r="R77" s="4"/>
      <c r="S77" s="4"/>
      <c r="T77" s="4"/>
      <c r="U77" s="4"/>
      <c r="V77" s="4"/>
      <c r="W77" s="4"/>
      <c r="X77" s="4"/>
      <c r="Y77" s="4"/>
    </row>
    <row r="78" spans="1:25" ht="15.75" customHeight="1">
      <c r="A78" s="28" t="s">
        <v>2393</v>
      </c>
      <c r="B78" s="28" t="s">
        <v>3342</v>
      </c>
      <c r="C78" s="4"/>
      <c r="D78" s="28" t="s">
        <v>2479</v>
      </c>
      <c r="E78" s="4"/>
      <c r="F78" s="4"/>
      <c r="G78" s="4"/>
      <c r="H78" s="4"/>
      <c r="I78" s="4"/>
      <c r="J78" s="4"/>
      <c r="K78" s="4"/>
      <c r="L78" s="4"/>
      <c r="M78" s="4"/>
      <c r="N78" s="4"/>
      <c r="O78" s="4"/>
      <c r="P78" s="4"/>
      <c r="Q78" s="4"/>
      <c r="R78" s="4"/>
      <c r="S78" s="4"/>
      <c r="T78" s="4"/>
      <c r="U78" s="4"/>
      <c r="V78" s="4"/>
      <c r="W78" s="4"/>
      <c r="X78" s="4"/>
      <c r="Y78" s="4"/>
    </row>
    <row r="79" spans="1:25" ht="15.75" customHeight="1">
      <c r="A79" s="45" t="s">
        <v>3343</v>
      </c>
      <c r="B79" s="28" t="s">
        <v>2436</v>
      </c>
      <c r="C79" s="4"/>
      <c r="D79" s="28" t="s">
        <v>3344</v>
      </c>
      <c r="E79" s="4"/>
      <c r="F79" s="4"/>
      <c r="G79" s="4"/>
      <c r="H79" s="4"/>
      <c r="I79" s="4"/>
      <c r="J79" s="4"/>
      <c r="K79" s="4"/>
      <c r="L79" s="4"/>
      <c r="M79" s="4"/>
      <c r="N79" s="4"/>
      <c r="O79" s="4"/>
      <c r="P79" s="4"/>
      <c r="Q79" s="4"/>
      <c r="R79" s="4"/>
      <c r="S79" s="4"/>
      <c r="T79" s="4"/>
      <c r="U79" s="4"/>
      <c r="V79" s="4"/>
      <c r="W79" s="4"/>
      <c r="X79" s="4"/>
      <c r="Y79" s="4"/>
    </row>
    <row r="80" spans="1:25" ht="15.75" customHeight="1">
      <c r="A80" s="6" t="s">
        <v>3345</v>
      </c>
      <c r="B80" s="28" t="s">
        <v>3346</v>
      </c>
      <c r="C80" s="4"/>
      <c r="D80" s="28" t="s">
        <v>199</v>
      </c>
      <c r="E80" s="4"/>
      <c r="F80" s="4"/>
      <c r="G80" s="4"/>
      <c r="H80" s="4"/>
      <c r="I80" s="4"/>
      <c r="J80" s="4"/>
      <c r="K80" s="4"/>
      <c r="L80" s="4"/>
      <c r="M80" s="4"/>
      <c r="N80" s="4"/>
      <c r="O80" s="4"/>
      <c r="P80" s="4"/>
      <c r="Q80" s="4"/>
      <c r="R80" s="4"/>
      <c r="S80" s="4"/>
      <c r="T80" s="4"/>
      <c r="U80" s="4"/>
      <c r="V80" s="4"/>
      <c r="W80" s="4"/>
      <c r="X80" s="4"/>
      <c r="Y80" s="4"/>
    </row>
    <row r="81" spans="1:25" ht="15.75" customHeight="1">
      <c r="A81" s="6" t="s">
        <v>3347</v>
      </c>
      <c r="B81" s="46" t="s">
        <v>2428</v>
      </c>
      <c r="C81" s="4"/>
      <c r="D81" s="28" t="s">
        <v>3348</v>
      </c>
      <c r="E81" s="4"/>
      <c r="F81" s="4"/>
      <c r="G81" s="4"/>
      <c r="H81" s="4"/>
      <c r="I81" s="4"/>
      <c r="J81" s="4"/>
      <c r="K81" s="4"/>
      <c r="L81" s="4"/>
      <c r="M81" s="4"/>
      <c r="N81" s="4"/>
      <c r="O81" s="4"/>
      <c r="P81" s="4"/>
      <c r="Q81" s="4"/>
      <c r="R81" s="4"/>
      <c r="S81" s="4"/>
      <c r="T81" s="4"/>
      <c r="U81" s="4"/>
      <c r="V81" s="4"/>
      <c r="W81" s="4"/>
      <c r="X81" s="4"/>
      <c r="Y81" s="4"/>
    </row>
    <row r="82" spans="1:25" ht="15.75" customHeight="1">
      <c r="A82" s="6" t="s">
        <v>2279</v>
      </c>
      <c r="B82" s="46" t="s">
        <v>3349</v>
      </c>
      <c r="C82" s="4"/>
      <c r="D82" s="28" t="s">
        <v>2481</v>
      </c>
      <c r="E82" s="4"/>
      <c r="F82" s="4"/>
      <c r="G82" s="4"/>
      <c r="H82" s="4"/>
      <c r="I82" s="4"/>
      <c r="J82" s="4"/>
      <c r="K82" s="4"/>
      <c r="L82" s="4"/>
      <c r="M82" s="4"/>
      <c r="N82" s="4"/>
      <c r="O82" s="4"/>
      <c r="P82" s="4"/>
      <c r="Q82" s="4"/>
      <c r="R82" s="4"/>
      <c r="S82" s="4"/>
      <c r="T82" s="4"/>
      <c r="U82" s="4"/>
      <c r="V82" s="4"/>
      <c r="W82" s="4"/>
      <c r="X82" s="4"/>
      <c r="Y82" s="4"/>
    </row>
    <row r="83" spans="1:25" ht="15.75" customHeight="1">
      <c r="A83" s="6" t="s">
        <v>3350</v>
      </c>
      <c r="B83" s="28" t="s">
        <v>3351</v>
      </c>
      <c r="C83" s="4"/>
      <c r="D83" s="28" t="s">
        <v>3352</v>
      </c>
      <c r="E83" s="4"/>
      <c r="F83" s="4"/>
      <c r="G83" s="4"/>
      <c r="H83" s="4"/>
      <c r="I83" s="4"/>
      <c r="J83" s="4"/>
      <c r="K83" s="4"/>
      <c r="L83" s="4"/>
      <c r="M83" s="4"/>
      <c r="N83" s="4"/>
      <c r="O83" s="4"/>
      <c r="P83" s="4"/>
      <c r="Q83" s="4"/>
      <c r="R83" s="4"/>
      <c r="S83" s="4"/>
      <c r="T83" s="4"/>
      <c r="U83" s="4"/>
      <c r="V83" s="4"/>
      <c r="W83" s="4"/>
      <c r="X83" s="4"/>
      <c r="Y83" s="4"/>
    </row>
    <row r="84" spans="1:25" ht="15.75" customHeight="1">
      <c r="A84" s="6" t="s">
        <v>3353</v>
      </c>
      <c r="B84" s="28" t="s">
        <v>3354</v>
      </c>
      <c r="C84" s="4"/>
      <c r="D84" s="28" t="s">
        <v>189</v>
      </c>
      <c r="E84" s="4"/>
      <c r="F84" s="4"/>
      <c r="G84" s="4"/>
      <c r="H84" s="4"/>
      <c r="I84" s="4"/>
      <c r="J84" s="4"/>
      <c r="K84" s="4"/>
      <c r="L84" s="4"/>
      <c r="M84" s="4"/>
      <c r="N84" s="4"/>
      <c r="O84" s="4"/>
      <c r="P84" s="4"/>
      <c r="Q84" s="4"/>
      <c r="R84" s="4"/>
      <c r="S84" s="4"/>
      <c r="T84" s="4"/>
      <c r="U84" s="4"/>
      <c r="V84" s="4"/>
      <c r="W84" s="4"/>
      <c r="X84" s="4"/>
      <c r="Y84" s="4"/>
    </row>
    <row r="85" spans="1:25" ht="15.75" customHeight="1">
      <c r="A85" s="6" t="s">
        <v>3355</v>
      </c>
      <c r="B85" s="4"/>
      <c r="C85" s="4"/>
      <c r="D85" s="28" t="s">
        <v>3356</v>
      </c>
      <c r="E85" s="4"/>
      <c r="F85" s="4"/>
      <c r="G85" s="4"/>
      <c r="H85" s="4"/>
      <c r="I85" s="4"/>
      <c r="J85" s="4"/>
      <c r="K85" s="4"/>
      <c r="L85" s="4"/>
      <c r="M85" s="4"/>
      <c r="N85" s="4"/>
      <c r="O85" s="4"/>
      <c r="P85" s="4"/>
      <c r="Q85" s="4"/>
      <c r="R85" s="4"/>
      <c r="S85" s="4"/>
      <c r="T85" s="4"/>
      <c r="U85" s="4"/>
      <c r="V85" s="4"/>
      <c r="W85" s="4"/>
      <c r="X85" s="4"/>
      <c r="Y85" s="4"/>
    </row>
    <row r="86" spans="1:25" ht="15.75" customHeight="1">
      <c r="A86" s="6" t="s">
        <v>3357</v>
      </c>
      <c r="B86" s="4"/>
      <c r="C86" s="4"/>
      <c r="D86" s="47" t="s">
        <v>1142</v>
      </c>
      <c r="E86" s="4"/>
      <c r="F86" s="4"/>
      <c r="G86" s="4"/>
      <c r="H86" s="4"/>
      <c r="I86" s="4"/>
      <c r="J86" s="4"/>
      <c r="K86" s="4"/>
      <c r="L86" s="4"/>
      <c r="M86" s="4"/>
      <c r="N86" s="4"/>
      <c r="O86" s="4"/>
      <c r="P86" s="4"/>
      <c r="Q86" s="4"/>
      <c r="R86" s="4"/>
      <c r="S86" s="4"/>
      <c r="T86" s="4"/>
      <c r="U86" s="4"/>
      <c r="V86" s="4"/>
      <c r="W86" s="4"/>
      <c r="X86" s="4"/>
      <c r="Y86" s="4"/>
    </row>
    <row r="87" spans="1:25" ht="15.75" customHeight="1">
      <c r="A87" s="6" t="s">
        <v>3358</v>
      </c>
      <c r="B87" s="4"/>
      <c r="C87" s="4"/>
      <c r="D87" s="47" t="s">
        <v>3359</v>
      </c>
      <c r="E87" s="4"/>
      <c r="F87" s="4"/>
      <c r="G87" s="4"/>
      <c r="H87" s="4"/>
      <c r="I87" s="4"/>
      <c r="J87" s="4"/>
      <c r="K87" s="4"/>
      <c r="L87" s="4"/>
      <c r="M87" s="4"/>
      <c r="N87" s="4"/>
      <c r="O87" s="4"/>
      <c r="P87" s="4"/>
      <c r="Q87" s="4"/>
      <c r="R87" s="4"/>
      <c r="S87" s="4"/>
      <c r="T87" s="4"/>
      <c r="U87" s="4"/>
      <c r="V87" s="4"/>
      <c r="W87" s="4"/>
      <c r="X87" s="4"/>
      <c r="Y87" s="4"/>
    </row>
    <row r="88" spans="1:25" ht="15.75" customHeight="1">
      <c r="A88" s="48" t="s">
        <v>2287</v>
      </c>
      <c r="B88" s="4"/>
      <c r="C88" s="4"/>
      <c r="D88" s="28" t="s">
        <v>492</v>
      </c>
      <c r="E88" s="4"/>
      <c r="F88" s="4"/>
      <c r="G88" s="4"/>
      <c r="H88" s="4"/>
      <c r="I88" s="4"/>
      <c r="J88" s="4"/>
      <c r="K88" s="4"/>
      <c r="L88" s="4"/>
      <c r="M88" s="4"/>
      <c r="N88" s="4"/>
      <c r="O88" s="4"/>
      <c r="P88" s="4"/>
      <c r="Q88" s="4"/>
      <c r="R88" s="4"/>
      <c r="S88" s="4"/>
      <c r="T88" s="4"/>
      <c r="U88" s="4"/>
      <c r="V88" s="4"/>
      <c r="W88" s="4"/>
      <c r="X88" s="4"/>
      <c r="Y88" s="4"/>
    </row>
    <row r="89" spans="1:25" ht="15.75" customHeight="1">
      <c r="A89" s="48" t="s">
        <v>3360</v>
      </c>
      <c r="B89" s="4"/>
      <c r="C89" s="4"/>
      <c r="D89" s="28" t="s">
        <v>1613</v>
      </c>
      <c r="E89" s="4"/>
      <c r="F89" s="4"/>
      <c r="G89" s="4"/>
      <c r="H89" s="4"/>
      <c r="I89" s="4"/>
      <c r="J89" s="4"/>
      <c r="K89" s="4"/>
      <c r="L89" s="4"/>
      <c r="M89" s="4"/>
      <c r="N89" s="4"/>
      <c r="O89" s="4"/>
      <c r="P89" s="4"/>
      <c r="Q89" s="4"/>
      <c r="R89" s="4"/>
      <c r="S89" s="4"/>
      <c r="T89" s="4"/>
      <c r="U89" s="4"/>
      <c r="V89" s="4"/>
      <c r="W89" s="4"/>
      <c r="X89" s="4"/>
      <c r="Y89" s="4"/>
    </row>
    <row r="90" spans="1:25" ht="15.75" customHeight="1">
      <c r="A90" s="48" t="s">
        <v>2290</v>
      </c>
      <c r="B90" s="4"/>
      <c r="C90" s="4"/>
      <c r="D90" s="49" t="s">
        <v>2482</v>
      </c>
      <c r="E90" s="4"/>
      <c r="F90" s="4"/>
      <c r="G90" s="4"/>
      <c r="H90" s="4"/>
      <c r="I90" s="4"/>
      <c r="J90" s="4"/>
      <c r="K90" s="4"/>
      <c r="L90" s="4"/>
      <c r="M90" s="4"/>
      <c r="N90" s="4"/>
      <c r="O90" s="4"/>
      <c r="P90" s="4"/>
      <c r="Q90" s="4"/>
      <c r="R90" s="4"/>
      <c r="S90" s="4"/>
      <c r="T90" s="4"/>
      <c r="U90" s="4"/>
      <c r="V90" s="4"/>
      <c r="W90" s="4"/>
      <c r="X90" s="4"/>
      <c r="Y90" s="4"/>
    </row>
    <row r="91" spans="1:25" ht="15.75" customHeight="1">
      <c r="A91" s="48" t="s">
        <v>3361</v>
      </c>
      <c r="B91" s="4"/>
      <c r="C91" s="4"/>
      <c r="D91" s="49" t="s">
        <v>3362</v>
      </c>
      <c r="E91" s="4"/>
      <c r="F91" s="4"/>
      <c r="G91" s="4"/>
      <c r="H91" s="4"/>
      <c r="I91" s="4"/>
      <c r="J91" s="4"/>
      <c r="K91" s="4"/>
      <c r="L91" s="4"/>
      <c r="M91" s="4"/>
      <c r="N91" s="4"/>
      <c r="O91" s="4"/>
      <c r="P91" s="4"/>
      <c r="Q91" s="4"/>
      <c r="R91" s="4"/>
      <c r="S91" s="4"/>
      <c r="T91" s="4"/>
      <c r="U91" s="4"/>
      <c r="V91" s="4"/>
      <c r="W91" s="4"/>
      <c r="X91" s="4"/>
      <c r="Y91" s="4"/>
    </row>
    <row r="92" spans="1:25" ht="15.75" customHeight="1">
      <c r="A92" s="48" t="s">
        <v>2293</v>
      </c>
      <c r="B92" s="4"/>
      <c r="C92" s="4"/>
      <c r="D92" s="49" t="s">
        <v>2483</v>
      </c>
      <c r="E92" s="4"/>
      <c r="F92" s="4"/>
      <c r="G92" s="4"/>
      <c r="H92" s="4"/>
      <c r="I92" s="4"/>
      <c r="J92" s="4"/>
      <c r="K92" s="4"/>
      <c r="L92" s="4"/>
      <c r="M92" s="4"/>
      <c r="N92" s="4"/>
      <c r="O92" s="4"/>
      <c r="P92" s="4"/>
      <c r="Q92" s="4"/>
      <c r="R92" s="4"/>
      <c r="S92" s="4"/>
      <c r="T92" s="4"/>
      <c r="U92" s="4"/>
      <c r="V92" s="4"/>
      <c r="W92" s="4"/>
      <c r="X92" s="4"/>
      <c r="Y92" s="4"/>
    </row>
    <row r="93" spans="1:25" ht="15.75" customHeight="1">
      <c r="A93" s="48" t="s">
        <v>3363</v>
      </c>
      <c r="B93" s="4"/>
      <c r="C93" s="4"/>
      <c r="D93" s="49" t="s">
        <v>3364</v>
      </c>
      <c r="E93" s="4"/>
      <c r="F93" s="4"/>
      <c r="G93" s="4"/>
      <c r="H93" s="4"/>
      <c r="I93" s="4"/>
      <c r="J93" s="4"/>
      <c r="K93" s="4"/>
      <c r="L93" s="4"/>
      <c r="M93" s="4"/>
      <c r="N93" s="4"/>
      <c r="O93" s="4"/>
      <c r="P93" s="4"/>
      <c r="Q93" s="4"/>
      <c r="R93" s="4"/>
      <c r="S93" s="4"/>
      <c r="T93" s="4"/>
      <c r="U93" s="4"/>
      <c r="V93" s="4"/>
      <c r="W93" s="4"/>
      <c r="X93" s="4"/>
      <c r="Y93" s="4"/>
    </row>
    <row r="94" spans="1:25" ht="15.75" customHeight="1">
      <c r="A94" s="48" t="s">
        <v>2295</v>
      </c>
      <c r="B94" s="4"/>
      <c r="C94" s="4"/>
      <c r="D94" s="28" t="s">
        <v>2466</v>
      </c>
      <c r="E94" s="4"/>
      <c r="F94" s="4"/>
      <c r="G94" s="4"/>
      <c r="H94" s="4"/>
      <c r="I94" s="4"/>
      <c r="J94" s="4"/>
      <c r="K94" s="4"/>
      <c r="L94" s="4"/>
      <c r="M94" s="4"/>
      <c r="N94" s="4"/>
      <c r="O94" s="4"/>
      <c r="P94" s="4"/>
      <c r="Q94" s="4"/>
      <c r="R94" s="4"/>
      <c r="S94" s="4"/>
      <c r="T94" s="4"/>
      <c r="U94" s="4"/>
      <c r="V94" s="4"/>
      <c r="W94" s="4"/>
      <c r="X94" s="4"/>
      <c r="Y94" s="4"/>
    </row>
    <row r="95" spans="1:25" ht="15.75" customHeight="1">
      <c r="A95" s="48" t="s">
        <v>3365</v>
      </c>
      <c r="B95" s="4"/>
      <c r="C95" s="4"/>
      <c r="D95" s="28" t="s">
        <v>2450</v>
      </c>
      <c r="E95" s="4"/>
      <c r="F95" s="4"/>
      <c r="G95" s="4"/>
      <c r="H95" s="4"/>
      <c r="I95" s="4"/>
      <c r="J95" s="4"/>
      <c r="K95" s="4"/>
      <c r="L95" s="4"/>
      <c r="M95" s="4"/>
      <c r="N95" s="4"/>
      <c r="O95" s="4"/>
      <c r="P95" s="4"/>
      <c r="Q95" s="4"/>
      <c r="R95" s="4"/>
      <c r="S95" s="4"/>
      <c r="T95" s="4"/>
      <c r="U95" s="4"/>
      <c r="V95" s="4"/>
      <c r="W95" s="4"/>
      <c r="X95" s="4"/>
      <c r="Y95" s="4"/>
    </row>
    <row r="96" spans="1:25" ht="15.75" customHeight="1">
      <c r="A96" s="50" t="s">
        <v>2299</v>
      </c>
      <c r="B96" s="4"/>
      <c r="C96" s="4"/>
      <c r="D96" s="28" t="s">
        <v>2460</v>
      </c>
      <c r="E96" s="4"/>
      <c r="F96" s="4"/>
      <c r="G96" s="4"/>
      <c r="H96" s="4"/>
      <c r="I96" s="4"/>
      <c r="J96" s="4"/>
      <c r="K96" s="4"/>
      <c r="L96" s="4"/>
      <c r="M96" s="4"/>
      <c r="N96" s="4"/>
      <c r="O96" s="4"/>
      <c r="P96" s="4"/>
      <c r="Q96" s="4"/>
      <c r="R96" s="4"/>
      <c r="S96" s="4"/>
      <c r="T96" s="4"/>
      <c r="U96" s="4"/>
      <c r="V96" s="4"/>
      <c r="W96" s="4"/>
      <c r="X96" s="4"/>
      <c r="Y96" s="4"/>
    </row>
    <row r="97" spans="1:25" ht="15.75" customHeight="1">
      <c r="A97" s="50" t="s">
        <v>3366</v>
      </c>
      <c r="B97" s="4"/>
      <c r="C97" s="4"/>
      <c r="D97" s="28" t="s">
        <v>3367</v>
      </c>
      <c r="E97" s="4"/>
      <c r="F97" s="4"/>
      <c r="G97" s="4"/>
      <c r="H97" s="4"/>
      <c r="I97" s="4"/>
      <c r="J97" s="4"/>
      <c r="K97" s="4"/>
      <c r="L97" s="4"/>
      <c r="M97" s="4"/>
      <c r="N97" s="4"/>
      <c r="O97" s="4"/>
      <c r="P97" s="4"/>
      <c r="Q97" s="4"/>
      <c r="R97" s="4"/>
      <c r="S97" s="4"/>
      <c r="T97" s="4"/>
      <c r="U97" s="4"/>
      <c r="V97" s="4"/>
      <c r="W97" s="4"/>
      <c r="X97" s="4"/>
      <c r="Y97" s="4"/>
    </row>
    <row r="98" spans="1:25" ht="15.75" customHeight="1">
      <c r="A98" s="50" t="s">
        <v>2301</v>
      </c>
      <c r="B98" s="4"/>
      <c r="C98" s="4"/>
      <c r="D98" s="28" t="s">
        <v>3368</v>
      </c>
      <c r="E98" s="4"/>
      <c r="F98" s="4"/>
      <c r="G98" s="4"/>
      <c r="H98" s="4"/>
      <c r="I98" s="4"/>
      <c r="J98" s="4"/>
      <c r="K98" s="4"/>
      <c r="L98" s="4"/>
      <c r="M98" s="4"/>
      <c r="N98" s="4"/>
      <c r="O98" s="4"/>
      <c r="P98" s="4"/>
      <c r="Q98" s="4"/>
      <c r="R98" s="4"/>
      <c r="S98" s="4"/>
      <c r="T98" s="4"/>
      <c r="U98" s="4"/>
      <c r="V98" s="4"/>
      <c r="W98" s="4"/>
      <c r="X98" s="4"/>
      <c r="Y98" s="4"/>
    </row>
    <row r="99" spans="1:25" ht="15.75" customHeight="1">
      <c r="A99" s="50" t="s">
        <v>3369</v>
      </c>
      <c r="B99" s="4"/>
      <c r="C99" s="4"/>
      <c r="D99" s="28" t="s">
        <v>3370</v>
      </c>
      <c r="E99" s="4"/>
      <c r="F99" s="4"/>
      <c r="G99" s="4"/>
      <c r="H99" s="4"/>
      <c r="I99" s="4"/>
      <c r="J99" s="4"/>
      <c r="K99" s="4"/>
      <c r="L99" s="4"/>
      <c r="M99" s="4"/>
      <c r="N99" s="4"/>
      <c r="O99" s="4"/>
      <c r="P99" s="4"/>
      <c r="Q99" s="4"/>
      <c r="R99" s="4"/>
      <c r="S99" s="4"/>
      <c r="T99" s="4"/>
      <c r="U99" s="4"/>
      <c r="V99" s="4"/>
      <c r="W99" s="4"/>
      <c r="X99" s="4"/>
      <c r="Y99" s="4"/>
    </row>
    <row r="100" spans="1:25" ht="15.75" customHeight="1">
      <c r="A100" s="50" t="s">
        <v>2303</v>
      </c>
      <c r="B100" s="4"/>
      <c r="C100" s="4"/>
      <c r="D100" s="7"/>
      <c r="E100" s="4"/>
      <c r="F100" s="4"/>
      <c r="G100" s="4"/>
      <c r="H100" s="4"/>
      <c r="I100" s="4"/>
      <c r="J100" s="4"/>
      <c r="K100" s="4"/>
      <c r="L100" s="4"/>
      <c r="M100" s="4"/>
      <c r="N100" s="4"/>
      <c r="O100" s="4"/>
      <c r="P100" s="4"/>
      <c r="Q100" s="4"/>
      <c r="R100" s="4"/>
      <c r="S100" s="4"/>
      <c r="T100" s="4"/>
      <c r="U100" s="4"/>
      <c r="V100" s="4"/>
      <c r="W100" s="4"/>
      <c r="X100" s="4"/>
      <c r="Y100" s="4"/>
    </row>
    <row r="101" spans="1:25" ht="15.75" customHeight="1">
      <c r="A101" s="50" t="s">
        <v>3371</v>
      </c>
      <c r="B101" s="4"/>
      <c r="C101" s="4"/>
      <c r="D101" s="4"/>
      <c r="E101" s="4"/>
      <c r="F101" s="4"/>
      <c r="G101" s="4"/>
      <c r="H101" s="4"/>
      <c r="I101" s="4"/>
      <c r="J101" s="4"/>
      <c r="K101" s="4"/>
      <c r="L101" s="4"/>
      <c r="M101" s="4"/>
      <c r="N101" s="4"/>
      <c r="O101" s="4"/>
      <c r="P101" s="4"/>
      <c r="Q101" s="4"/>
      <c r="R101" s="4"/>
      <c r="S101" s="4"/>
      <c r="T101" s="4"/>
      <c r="U101" s="4"/>
      <c r="V101" s="4"/>
      <c r="W101" s="4"/>
      <c r="X101" s="4"/>
      <c r="Y101" s="4"/>
    </row>
    <row r="102" spans="1:25" ht="15.75" customHeight="1">
      <c r="A102" s="50" t="s">
        <v>2305</v>
      </c>
      <c r="B102" s="4"/>
      <c r="C102" s="4"/>
      <c r="D102" s="4"/>
      <c r="E102" s="4"/>
      <c r="F102" s="4"/>
      <c r="G102" s="4"/>
      <c r="H102" s="4"/>
      <c r="I102" s="4"/>
      <c r="J102" s="4"/>
      <c r="K102" s="4"/>
      <c r="L102" s="4"/>
      <c r="M102" s="4"/>
      <c r="N102" s="4"/>
      <c r="O102" s="4"/>
      <c r="P102" s="4"/>
      <c r="Q102" s="4"/>
      <c r="R102" s="4"/>
      <c r="S102" s="4"/>
      <c r="T102" s="4"/>
      <c r="U102" s="4"/>
      <c r="V102" s="4"/>
      <c r="W102" s="4"/>
      <c r="X102" s="4"/>
      <c r="Y102" s="4"/>
    </row>
    <row r="103" spans="1:25" ht="15.75" customHeight="1">
      <c r="A103" s="50" t="s">
        <v>3372</v>
      </c>
      <c r="B103" s="4"/>
      <c r="C103" s="4"/>
      <c r="D103" s="4"/>
      <c r="E103" s="4"/>
      <c r="F103" s="4"/>
      <c r="G103" s="4"/>
      <c r="H103" s="4"/>
      <c r="I103" s="4"/>
      <c r="J103" s="4"/>
      <c r="K103" s="4"/>
      <c r="L103" s="4"/>
      <c r="M103" s="4"/>
      <c r="N103" s="4"/>
      <c r="O103" s="4"/>
      <c r="P103" s="4"/>
      <c r="Q103" s="4"/>
      <c r="R103" s="4"/>
      <c r="S103" s="4"/>
      <c r="T103" s="4"/>
      <c r="U103" s="4"/>
      <c r="V103" s="4"/>
      <c r="W103" s="4"/>
      <c r="X103" s="4"/>
      <c r="Y103" s="4"/>
    </row>
    <row r="104" spans="1:25" ht="15.75" customHeight="1">
      <c r="A104" s="50" t="s">
        <v>2308</v>
      </c>
      <c r="B104" s="4"/>
      <c r="C104" s="4"/>
      <c r="D104" s="4"/>
      <c r="E104" s="4"/>
      <c r="F104" s="4"/>
      <c r="G104" s="4"/>
      <c r="H104" s="4"/>
      <c r="I104" s="4"/>
      <c r="J104" s="4"/>
      <c r="K104" s="4"/>
      <c r="L104" s="4"/>
      <c r="M104" s="4"/>
      <c r="N104" s="4"/>
      <c r="O104" s="4"/>
      <c r="P104" s="4"/>
      <c r="Q104" s="4"/>
      <c r="R104" s="4"/>
      <c r="S104" s="4"/>
      <c r="T104" s="4"/>
      <c r="U104" s="4"/>
      <c r="V104" s="4"/>
      <c r="W104" s="4"/>
      <c r="X104" s="4"/>
      <c r="Y104" s="4"/>
    </row>
    <row r="105" spans="1:25" ht="15.75" customHeight="1">
      <c r="A105" s="50" t="s">
        <v>3373</v>
      </c>
      <c r="B105" s="4"/>
      <c r="C105" s="4"/>
      <c r="D105" s="4"/>
      <c r="E105" s="4"/>
      <c r="F105" s="4"/>
      <c r="G105" s="4"/>
      <c r="H105" s="4"/>
      <c r="I105" s="4"/>
      <c r="J105" s="4"/>
      <c r="K105" s="4"/>
      <c r="L105" s="4"/>
      <c r="M105" s="4"/>
      <c r="N105" s="4"/>
      <c r="O105" s="4"/>
      <c r="P105" s="4"/>
      <c r="Q105" s="4"/>
      <c r="R105" s="4"/>
      <c r="S105" s="4"/>
      <c r="T105" s="4"/>
      <c r="U105" s="4"/>
      <c r="V105" s="4"/>
      <c r="W105" s="4"/>
      <c r="X105" s="4"/>
      <c r="Y105" s="4"/>
    </row>
    <row r="106" spans="1:25" ht="15.75" customHeight="1">
      <c r="A106" s="50" t="s">
        <v>3374</v>
      </c>
      <c r="B106" s="4"/>
      <c r="C106" s="4"/>
      <c r="D106" s="4"/>
      <c r="E106" s="4"/>
      <c r="F106" s="4"/>
      <c r="G106" s="4"/>
      <c r="H106" s="4"/>
      <c r="I106" s="4"/>
      <c r="J106" s="4"/>
      <c r="K106" s="4"/>
      <c r="L106" s="4"/>
      <c r="M106" s="4"/>
      <c r="N106" s="4"/>
      <c r="O106" s="4"/>
      <c r="P106" s="4"/>
      <c r="Q106" s="4"/>
      <c r="R106" s="4"/>
      <c r="S106" s="4"/>
      <c r="T106" s="4"/>
      <c r="U106" s="4"/>
      <c r="V106" s="4"/>
      <c r="W106" s="4"/>
      <c r="X106" s="4"/>
      <c r="Y106" s="4"/>
    </row>
    <row r="107" spans="1:25" ht="15.75" customHeight="1">
      <c r="A107" s="50" t="s">
        <v>3375</v>
      </c>
      <c r="B107" s="4"/>
      <c r="C107" s="4"/>
      <c r="D107" s="4"/>
      <c r="E107" s="4"/>
      <c r="F107" s="4"/>
      <c r="G107" s="4"/>
      <c r="H107" s="4"/>
      <c r="I107" s="4"/>
      <c r="J107" s="4"/>
      <c r="K107" s="4"/>
      <c r="L107" s="4"/>
      <c r="M107" s="4"/>
      <c r="N107" s="4"/>
      <c r="O107" s="4"/>
      <c r="P107" s="4"/>
      <c r="Q107" s="4"/>
      <c r="R107" s="4"/>
      <c r="S107" s="4"/>
      <c r="T107" s="4"/>
      <c r="U107" s="4"/>
      <c r="V107" s="4"/>
      <c r="W107" s="4"/>
      <c r="X107" s="4"/>
      <c r="Y107" s="4"/>
    </row>
    <row r="108" spans="1:25" ht="15.75" customHeight="1">
      <c r="A108" s="50" t="s">
        <v>2314</v>
      </c>
      <c r="B108" s="4"/>
      <c r="C108" s="4"/>
      <c r="D108" s="4"/>
      <c r="E108" s="4"/>
      <c r="F108" s="4"/>
      <c r="G108" s="4"/>
      <c r="H108" s="4"/>
      <c r="I108" s="4"/>
      <c r="J108" s="4"/>
      <c r="K108" s="4"/>
      <c r="L108" s="4"/>
      <c r="M108" s="4"/>
      <c r="N108" s="4"/>
      <c r="O108" s="4"/>
      <c r="P108" s="4"/>
      <c r="Q108" s="4"/>
      <c r="R108" s="4"/>
      <c r="S108" s="4"/>
      <c r="T108" s="4"/>
      <c r="U108" s="4"/>
      <c r="V108" s="4"/>
      <c r="W108" s="4"/>
      <c r="X108" s="4"/>
      <c r="Y108" s="4"/>
    </row>
    <row r="109" spans="1:25" ht="15.75" customHeight="1">
      <c r="A109" s="50" t="s">
        <v>3376</v>
      </c>
      <c r="B109" s="4"/>
      <c r="C109" s="4"/>
      <c r="D109" s="4"/>
      <c r="E109" s="4"/>
      <c r="F109" s="4"/>
      <c r="G109" s="4"/>
      <c r="H109" s="4"/>
      <c r="I109" s="4"/>
      <c r="J109" s="4"/>
      <c r="K109" s="4"/>
      <c r="L109" s="4"/>
      <c r="M109" s="4"/>
      <c r="N109" s="4"/>
      <c r="O109" s="4"/>
      <c r="P109" s="4"/>
      <c r="Q109" s="4"/>
      <c r="R109" s="4"/>
      <c r="S109" s="4"/>
      <c r="T109" s="4"/>
      <c r="U109" s="4"/>
      <c r="V109" s="4"/>
      <c r="W109" s="4"/>
      <c r="X109" s="4"/>
      <c r="Y109" s="4"/>
    </row>
    <row r="110" spans="1:25" ht="15.75" customHeight="1">
      <c r="A110" s="50" t="s">
        <v>3377</v>
      </c>
      <c r="B110" s="4"/>
      <c r="C110" s="4"/>
      <c r="D110" s="4"/>
      <c r="E110" s="4"/>
      <c r="F110" s="4"/>
      <c r="G110" s="4"/>
      <c r="H110" s="4"/>
      <c r="I110" s="4"/>
      <c r="J110" s="4"/>
      <c r="K110" s="4"/>
      <c r="L110" s="4"/>
      <c r="M110" s="4"/>
      <c r="N110" s="4"/>
      <c r="O110" s="4"/>
      <c r="P110" s="4"/>
      <c r="Q110" s="4"/>
      <c r="R110" s="4"/>
      <c r="S110" s="4"/>
      <c r="T110" s="4"/>
      <c r="U110" s="4"/>
      <c r="V110" s="4"/>
      <c r="W110" s="4"/>
      <c r="X110" s="4"/>
      <c r="Y110" s="4"/>
    </row>
    <row r="111" spans="1:25" ht="15.75" customHeight="1">
      <c r="A111" s="50" t="s">
        <v>3378</v>
      </c>
      <c r="B111" s="4"/>
      <c r="C111" s="4"/>
      <c r="D111" s="4"/>
      <c r="E111" s="4"/>
      <c r="F111" s="4"/>
      <c r="G111" s="4"/>
      <c r="H111" s="4"/>
      <c r="I111" s="4"/>
      <c r="J111" s="4"/>
      <c r="K111" s="4"/>
      <c r="L111" s="4"/>
      <c r="M111" s="4"/>
      <c r="N111" s="4"/>
      <c r="O111" s="4"/>
      <c r="P111" s="4"/>
      <c r="Q111" s="4"/>
      <c r="R111" s="4"/>
      <c r="S111" s="4"/>
      <c r="T111" s="4"/>
      <c r="U111" s="4"/>
      <c r="V111" s="4"/>
      <c r="W111" s="4"/>
      <c r="X111" s="4"/>
      <c r="Y111" s="4"/>
    </row>
    <row r="112" spans="1:25" ht="15.75" customHeight="1">
      <c r="A112" s="50" t="s">
        <v>3379</v>
      </c>
      <c r="B112" s="4"/>
      <c r="C112" s="4"/>
      <c r="D112" s="4"/>
      <c r="E112" s="4"/>
      <c r="F112" s="4"/>
      <c r="G112" s="4"/>
      <c r="H112" s="4"/>
      <c r="I112" s="4"/>
      <c r="J112" s="4"/>
      <c r="K112" s="4"/>
      <c r="L112" s="4"/>
      <c r="M112" s="4"/>
      <c r="N112" s="4"/>
      <c r="O112" s="4"/>
      <c r="P112" s="4"/>
      <c r="Q112" s="4"/>
      <c r="R112" s="4"/>
      <c r="S112" s="4"/>
      <c r="T112" s="4"/>
      <c r="U112" s="4"/>
      <c r="V112" s="4"/>
      <c r="W112" s="4"/>
      <c r="X112" s="4"/>
      <c r="Y112" s="4"/>
    </row>
    <row r="113" spans="1:25" ht="15.75" customHeight="1">
      <c r="A113" s="50" t="s">
        <v>3380</v>
      </c>
      <c r="B113" s="4"/>
      <c r="C113" s="4"/>
      <c r="D113" s="4"/>
      <c r="E113" s="4"/>
      <c r="F113" s="4"/>
      <c r="G113" s="4"/>
      <c r="H113" s="4"/>
      <c r="I113" s="4"/>
      <c r="J113" s="4"/>
      <c r="K113" s="4"/>
      <c r="L113" s="4"/>
      <c r="M113" s="4"/>
      <c r="N113" s="4"/>
      <c r="O113" s="4"/>
      <c r="P113" s="4"/>
      <c r="Q113" s="4"/>
      <c r="R113" s="4"/>
      <c r="S113" s="4"/>
      <c r="T113" s="4"/>
      <c r="U113" s="4"/>
      <c r="V113" s="4"/>
      <c r="W113" s="4"/>
      <c r="X113" s="4"/>
      <c r="Y113" s="4"/>
    </row>
    <row r="114" spans="1:25" ht="15.75" customHeight="1">
      <c r="A114" s="50" t="s">
        <v>2321</v>
      </c>
      <c r="B114" s="4"/>
      <c r="C114" s="4"/>
      <c r="D114" s="4"/>
      <c r="E114" s="4"/>
      <c r="F114" s="4"/>
      <c r="G114" s="4"/>
      <c r="H114" s="4"/>
      <c r="I114" s="4"/>
      <c r="J114" s="4"/>
      <c r="K114" s="4"/>
      <c r="L114" s="4"/>
      <c r="M114" s="4"/>
      <c r="N114" s="4"/>
      <c r="O114" s="4"/>
      <c r="P114" s="4"/>
      <c r="Q114" s="4"/>
      <c r="R114" s="4"/>
      <c r="S114" s="4"/>
      <c r="T114" s="4"/>
      <c r="U114" s="4"/>
      <c r="V114" s="4"/>
      <c r="W114" s="4"/>
      <c r="X114" s="4"/>
      <c r="Y114" s="4"/>
    </row>
    <row r="115" spans="1:25" ht="15.75" customHeight="1">
      <c r="A115" s="50" t="s">
        <v>3381</v>
      </c>
      <c r="B115" s="4"/>
      <c r="C115" s="4"/>
      <c r="D115" s="4"/>
      <c r="E115" s="4"/>
      <c r="F115" s="4"/>
      <c r="G115" s="4"/>
      <c r="H115" s="4"/>
      <c r="I115" s="4"/>
      <c r="J115" s="4"/>
      <c r="K115" s="4"/>
      <c r="L115" s="4"/>
      <c r="M115" s="4"/>
      <c r="N115" s="4"/>
      <c r="O115" s="4"/>
      <c r="P115" s="4"/>
      <c r="Q115" s="4"/>
      <c r="R115" s="4"/>
      <c r="S115" s="4"/>
      <c r="T115" s="4"/>
      <c r="U115" s="4"/>
      <c r="V115" s="4"/>
      <c r="W115" s="4"/>
      <c r="X115" s="4"/>
      <c r="Y115" s="4"/>
    </row>
    <row r="116" spans="1:25" ht="15.75" customHeight="1">
      <c r="A116" s="51" t="s">
        <v>2339</v>
      </c>
      <c r="B116" s="4"/>
      <c r="C116" s="4"/>
      <c r="D116" s="4"/>
      <c r="E116" s="4"/>
      <c r="F116" s="4"/>
      <c r="G116" s="4"/>
      <c r="H116" s="4"/>
      <c r="I116" s="4"/>
      <c r="J116" s="4"/>
      <c r="K116" s="4"/>
      <c r="L116" s="4"/>
      <c r="M116" s="4"/>
      <c r="N116" s="4"/>
      <c r="O116" s="4"/>
      <c r="P116" s="4"/>
      <c r="Q116" s="4"/>
      <c r="R116" s="4"/>
      <c r="S116" s="4"/>
      <c r="T116" s="4"/>
      <c r="U116" s="4"/>
      <c r="V116" s="4"/>
      <c r="W116" s="4"/>
      <c r="X116" s="4"/>
      <c r="Y116" s="4"/>
    </row>
    <row r="117" spans="1:25" ht="15.75" customHeight="1">
      <c r="A117" s="51" t="s">
        <v>3382</v>
      </c>
      <c r="B117" s="4"/>
      <c r="C117" s="4"/>
      <c r="D117" s="4"/>
      <c r="E117" s="4"/>
      <c r="F117" s="4"/>
      <c r="G117" s="4"/>
      <c r="H117" s="4"/>
      <c r="I117" s="4"/>
      <c r="J117" s="4"/>
      <c r="K117" s="4"/>
      <c r="L117" s="4"/>
      <c r="M117" s="4"/>
      <c r="N117" s="4"/>
      <c r="O117" s="4"/>
      <c r="P117" s="4"/>
      <c r="Q117" s="4"/>
      <c r="R117" s="4"/>
      <c r="S117" s="4"/>
      <c r="T117" s="4"/>
      <c r="U117" s="4"/>
      <c r="V117" s="4"/>
      <c r="W117" s="4"/>
      <c r="X117" s="4"/>
      <c r="Y117" s="4"/>
    </row>
    <row r="118" spans="1:25" ht="15.75" customHeight="1">
      <c r="A118" s="51" t="s">
        <v>2340</v>
      </c>
      <c r="B118" s="4"/>
      <c r="C118" s="4"/>
      <c r="D118" s="4"/>
      <c r="E118" s="4"/>
      <c r="F118" s="4"/>
      <c r="G118" s="4"/>
      <c r="H118" s="4"/>
      <c r="I118" s="4"/>
      <c r="J118" s="4"/>
      <c r="K118" s="4"/>
      <c r="L118" s="4"/>
      <c r="M118" s="4"/>
      <c r="N118" s="4"/>
      <c r="O118" s="4"/>
      <c r="P118" s="4"/>
      <c r="Q118" s="4"/>
      <c r="R118" s="4"/>
      <c r="S118" s="4"/>
      <c r="T118" s="4"/>
      <c r="U118" s="4"/>
      <c r="V118" s="4"/>
      <c r="W118" s="4"/>
      <c r="X118" s="4"/>
      <c r="Y118" s="4"/>
    </row>
    <row r="119" spans="1:25" ht="15.75" customHeight="1">
      <c r="A119" s="51" t="s">
        <v>3383</v>
      </c>
      <c r="B119" s="4"/>
      <c r="C119" s="4"/>
      <c r="D119" s="4"/>
      <c r="E119" s="4"/>
      <c r="F119" s="4"/>
      <c r="G119" s="4"/>
      <c r="H119" s="4"/>
      <c r="I119" s="4"/>
      <c r="J119" s="4"/>
      <c r="K119" s="4"/>
      <c r="L119" s="4"/>
      <c r="M119" s="4"/>
      <c r="N119" s="4"/>
      <c r="O119" s="4"/>
      <c r="P119" s="4"/>
      <c r="Q119" s="4"/>
      <c r="R119" s="4"/>
      <c r="S119" s="4"/>
      <c r="T119" s="4"/>
      <c r="U119" s="4"/>
      <c r="V119" s="4"/>
      <c r="W119" s="4"/>
      <c r="X119" s="4"/>
      <c r="Y119" s="4"/>
    </row>
    <row r="120" spans="1:25" ht="15.75" customHeight="1">
      <c r="A120" s="51" t="s">
        <v>2341</v>
      </c>
      <c r="B120" s="4"/>
      <c r="C120" s="4"/>
      <c r="D120" s="4"/>
      <c r="E120" s="4"/>
      <c r="F120" s="4"/>
      <c r="G120" s="4"/>
      <c r="H120" s="4"/>
      <c r="I120" s="4"/>
      <c r="J120" s="4"/>
      <c r="K120" s="4"/>
      <c r="L120" s="4"/>
      <c r="M120" s="4"/>
      <c r="N120" s="4"/>
      <c r="O120" s="4"/>
      <c r="P120" s="4"/>
      <c r="Q120" s="4"/>
      <c r="R120" s="4"/>
      <c r="S120" s="4"/>
      <c r="T120" s="4"/>
      <c r="U120" s="4"/>
      <c r="V120" s="4"/>
      <c r="W120" s="4"/>
      <c r="X120" s="4"/>
      <c r="Y120" s="4"/>
    </row>
    <row r="121" spans="1:25" ht="15.75" customHeight="1">
      <c r="A121" s="51" t="s">
        <v>3384</v>
      </c>
      <c r="B121" s="4"/>
      <c r="C121" s="4"/>
      <c r="D121" s="4"/>
      <c r="E121" s="4"/>
      <c r="F121" s="4"/>
      <c r="G121" s="4"/>
      <c r="H121" s="4"/>
      <c r="I121" s="4"/>
      <c r="J121" s="4"/>
      <c r="K121" s="4"/>
      <c r="L121" s="4"/>
      <c r="M121" s="4"/>
      <c r="N121" s="4"/>
      <c r="O121" s="4"/>
      <c r="P121" s="4"/>
      <c r="Q121" s="4"/>
      <c r="R121" s="4"/>
      <c r="S121" s="4"/>
      <c r="T121" s="4"/>
      <c r="U121" s="4"/>
      <c r="V121" s="4"/>
      <c r="W121" s="4"/>
      <c r="X121" s="4"/>
      <c r="Y121" s="4"/>
    </row>
    <row r="122" spans="1:25" ht="15.75" customHeight="1">
      <c r="A122" s="51" t="s">
        <v>2342</v>
      </c>
      <c r="B122" s="4"/>
      <c r="C122" s="4"/>
      <c r="D122" s="4"/>
      <c r="E122" s="4"/>
      <c r="F122" s="4"/>
      <c r="G122" s="4"/>
      <c r="H122" s="4"/>
      <c r="I122" s="4"/>
      <c r="J122" s="4"/>
      <c r="K122" s="4"/>
      <c r="L122" s="4"/>
      <c r="M122" s="4"/>
      <c r="N122" s="4"/>
      <c r="O122" s="4"/>
      <c r="P122" s="4"/>
      <c r="Q122" s="4"/>
      <c r="R122" s="4"/>
      <c r="S122" s="4"/>
      <c r="T122" s="4"/>
      <c r="U122" s="4"/>
      <c r="V122" s="4"/>
      <c r="W122" s="4"/>
      <c r="X122" s="4"/>
      <c r="Y122" s="4"/>
    </row>
    <row r="123" spans="1:25" ht="15.75" customHeight="1">
      <c r="A123" s="51" t="s">
        <v>3385</v>
      </c>
      <c r="B123" s="4"/>
      <c r="C123" s="4"/>
      <c r="D123" s="4"/>
      <c r="E123" s="4"/>
      <c r="F123" s="4"/>
      <c r="G123" s="4"/>
      <c r="H123" s="4"/>
      <c r="I123" s="4"/>
      <c r="J123" s="4"/>
      <c r="K123" s="4"/>
      <c r="L123" s="4"/>
      <c r="M123" s="4"/>
      <c r="N123" s="4"/>
      <c r="O123" s="4"/>
      <c r="P123" s="4"/>
      <c r="Q123" s="4"/>
      <c r="R123" s="4"/>
      <c r="S123" s="4"/>
      <c r="T123" s="4"/>
      <c r="U123" s="4"/>
      <c r="V123" s="4"/>
      <c r="W123" s="4"/>
      <c r="X123" s="4"/>
      <c r="Y123" s="4"/>
    </row>
    <row r="124" spans="1:25" ht="15.75" customHeight="1">
      <c r="A124" s="52" t="s">
        <v>2343</v>
      </c>
      <c r="B124" s="4"/>
      <c r="C124" s="4"/>
      <c r="D124" s="4"/>
      <c r="E124" s="4"/>
      <c r="F124" s="4"/>
      <c r="G124" s="4"/>
      <c r="H124" s="4"/>
      <c r="I124" s="4"/>
      <c r="J124" s="4"/>
      <c r="K124" s="4"/>
      <c r="L124" s="4"/>
      <c r="M124" s="4"/>
      <c r="N124" s="4"/>
      <c r="O124" s="4"/>
      <c r="P124" s="4"/>
      <c r="Q124" s="4"/>
      <c r="R124" s="4"/>
      <c r="S124" s="4"/>
      <c r="T124" s="4"/>
      <c r="U124" s="4"/>
      <c r="V124" s="4"/>
      <c r="W124" s="4"/>
      <c r="X124" s="4"/>
      <c r="Y124" s="4"/>
    </row>
    <row r="125" spans="1:25" ht="15.75" customHeight="1">
      <c r="A125" s="52" t="s">
        <v>3386</v>
      </c>
      <c r="B125" s="4"/>
      <c r="C125" s="4"/>
      <c r="D125" s="4"/>
      <c r="E125" s="4"/>
      <c r="F125" s="4"/>
      <c r="G125" s="4"/>
      <c r="H125" s="4"/>
      <c r="I125" s="4"/>
      <c r="J125" s="4"/>
      <c r="K125" s="4"/>
      <c r="L125" s="4"/>
      <c r="M125" s="4"/>
      <c r="N125" s="4"/>
      <c r="O125" s="4"/>
      <c r="P125" s="4"/>
      <c r="Q125" s="4"/>
      <c r="R125" s="4"/>
      <c r="S125" s="4"/>
      <c r="T125" s="4"/>
      <c r="U125" s="4"/>
      <c r="V125" s="4"/>
      <c r="W125" s="4"/>
      <c r="X125" s="4"/>
      <c r="Y125" s="4"/>
    </row>
    <row r="126" spans="1:25" ht="15.75" customHeight="1">
      <c r="A126" s="52" t="s">
        <v>2344</v>
      </c>
      <c r="B126" s="4"/>
      <c r="C126" s="4"/>
      <c r="D126" s="4"/>
      <c r="E126" s="4"/>
      <c r="F126" s="4"/>
      <c r="G126" s="4"/>
      <c r="H126" s="4"/>
      <c r="I126" s="4"/>
      <c r="J126" s="4"/>
      <c r="K126" s="4"/>
      <c r="L126" s="4"/>
      <c r="M126" s="4"/>
      <c r="N126" s="4"/>
      <c r="O126" s="4"/>
      <c r="P126" s="4"/>
      <c r="Q126" s="4"/>
      <c r="R126" s="4"/>
      <c r="S126" s="4"/>
      <c r="T126" s="4"/>
      <c r="U126" s="4"/>
      <c r="V126" s="4"/>
      <c r="W126" s="4"/>
      <c r="X126" s="4"/>
      <c r="Y126" s="4"/>
    </row>
    <row r="127" spans="1:25" ht="15.75" customHeight="1">
      <c r="A127" s="52" t="s">
        <v>3387</v>
      </c>
      <c r="B127" s="4"/>
      <c r="C127" s="4"/>
      <c r="D127" s="4"/>
      <c r="E127" s="4"/>
      <c r="F127" s="4"/>
      <c r="G127" s="4"/>
      <c r="H127" s="4"/>
      <c r="I127" s="4"/>
      <c r="J127" s="4"/>
      <c r="K127" s="4"/>
      <c r="L127" s="4"/>
      <c r="M127" s="4"/>
      <c r="N127" s="4"/>
      <c r="O127" s="4"/>
      <c r="P127" s="4"/>
      <c r="Q127" s="4"/>
      <c r="R127" s="4"/>
      <c r="S127" s="4"/>
      <c r="T127" s="4"/>
      <c r="U127" s="4"/>
      <c r="V127" s="4"/>
      <c r="W127" s="4"/>
      <c r="X127" s="4"/>
      <c r="Y127" s="4"/>
    </row>
    <row r="128" spans="1:25" ht="15.75" customHeight="1">
      <c r="A128" s="52" t="s">
        <v>2345</v>
      </c>
      <c r="B128" s="4"/>
      <c r="C128" s="4"/>
      <c r="D128" s="4"/>
      <c r="E128" s="4"/>
      <c r="F128" s="4"/>
      <c r="G128" s="4"/>
      <c r="H128" s="4"/>
      <c r="I128" s="4"/>
      <c r="J128" s="4"/>
      <c r="K128" s="4"/>
      <c r="L128" s="4"/>
      <c r="M128" s="4"/>
      <c r="N128" s="4"/>
      <c r="O128" s="4"/>
      <c r="P128" s="4"/>
      <c r="Q128" s="4"/>
      <c r="R128" s="4"/>
      <c r="S128" s="4"/>
      <c r="T128" s="4"/>
      <c r="U128" s="4"/>
      <c r="V128" s="4"/>
      <c r="W128" s="4"/>
      <c r="X128" s="4"/>
      <c r="Y128" s="4"/>
    </row>
    <row r="129" spans="1:25" ht="15.75" customHeight="1">
      <c r="A129" s="52" t="s">
        <v>3388</v>
      </c>
      <c r="B129" s="4"/>
      <c r="C129" s="4"/>
      <c r="D129" s="4"/>
      <c r="E129" s="4"/>
      <c r="F129" s="4"/>
      <c r="G129" s="4"/>
      <c r="H129" s="4"/>
      <c r="I129" s="4"/>
      <c r="J129" s="4"/>
      <c r="K129" s="4"/>
      <c r="L129" s="4"/>
      <c r="M129" s="4"/>
      <c r="N129" s="4"/>
      <c r="O129" s="4"/>
      <c r="P129" s="4"/>
      <c r="Q129" s="4"/>
      <c r="R129" s="4"/>
      <c r="S129" s="4"/>
      <c r="T129" s="4"/>
      <c r="U129" s="4"/>
      <c r="V129" s="4"/>
      <c r="W129" s="4"/>
      <c r="X129" s="4"/>
      <c r="Y129" s="4"/>
    </row>
    <row r="130" spans="1:25" ht="15.75" customHeight="1">
      <c r="A130" s="52" t="s">
        <v>2346</v>
      </c>
      <c r="B130" s="4"/>
      <c r="C130" s="4"/>
      <c r="D130" s="4"/>
      <c r="E130" s="4"/>
      <c r="F130" s="4"/>
      <c r="G130" s="4"/>
      <c r="H130" s="4"/>
      <c r="I130" s="4"/>
      <c r="J130" s="4"/>
      <c r="K130" s="4"/>
      <c r="L130" s="4"/>
      <c r="M130" s="4"/>
      <c r="N130" s="4"/>
      <c r="O130" s="4"/>
      <c r="P130" s="4"/>
      <c r="Q130" s="4"/>
      <c r="R130" s="4"/>
      <c r="S130" s="4"/>
      <c r="T130" s="4"/>
      <c r="U130" s="4"/>
      <c r="V130" s="4"/>
      <c r="W130" s="4"/>
      <c r="X130" s="4"/>
      <c r="Y130" s="4"/>
    </row>
    <row r="131" spans="1:25" ht="15.75" customHeight="1">
      <c r="A131" s="52" t="s">
        <v>3389</v>
      </c>
      <c r="B131" s="4"/>
      <c r="C131" s="4"/>
      <c r="D131" s="4"/>
      <c r="E131" s="4"/>
      <c r="F131" s="4"/>
      <c r="G131" s="4"/>
      <c r="H131" s="4"/>
      <c r="I131" s="4"/>
      <c r="J131" s="4"/>
      <c r="K131" s="4"/>
      <c r="L131" s="4"/>
      <c r="M131" s="4"/>
      <c r="N131" s="4"/>
      <c r="O131" s="4"/>
      <c r="P131" s="4"/>
      <c r="Q131" s="4"/>
      <c r="R131" s="4"/>
      <c r="S131" s="4"/>
      <c r="T131" s="4"/>
      <c r="U131" s="4"/>
      <c r="V131" s="4"/>
      <c r="W131" s="4"/>
      <c r="X131" s="4"/>
      <c r="Y131" s="4"/>
    </row>
    <row r="132" spans="1:25" ht="15.75" customHeight="1">
      <c r="A132" s="52" t="s">
        <v>2347</v>
      </c>
      <c r="B132" s="4"/>
      <c r="C132" s="4"/>
      <c r="D132" s="4"/>
      <c r="E132" s="4"/>
      <c r="F132" s="4"/>
      <c r="G132" s="4"/>
      <c r="H132" s="4"/>
      <c r="I132" s="4"/>
      <c r="J132" s="4"/>
      <c r="K132" s="4"/>
      <c r="L132" s="4"/>
      <c r="M132" s="4"/>
      <c r="N132" s="4"/>
      <c r="O132" s="4"/>
      <c r="P132" s="4"/>
      <c r="Q132" s="4"/>
      <c r="R132" s="4"/>
      <c r="S132" s="4"/>
      <c r="T132" s="4"/>
      <c r="U132" s="4"/>
      <c r="V132" s="4"/>
      <c r="W132" s="4"/>
      <c r="X132" s="4"/>
      <c r="Y132" s="4"/>
    </row>
    <row r="133" spans="1:25" ht="15.75" customHeight="1">
      <c r="A133" s="52" t="s">
        <v>3390</v>
      </c>
      <c r="B133" s="4"/>
      <c r="C133" s="4"/>
      <c r="D133" s="4"/>
      <c r="E133" s="4"/>
      <c r="F133" s="4"/>
      <c r="G133" s="4"/>
      <c r="H133" s="4"/>
      <c r="I133" s="4"/>
      <c r="J133" s="4"/>
      <c r="K133" s="4"/>
      <c r="L133" s="4"/>
      <c r="M133" s="4"/>
      <c r="N133" s="4"/>
      <c r="O133" s="4"/>
      <c r="P133" s="4"/>
      <c r="Q133" s="4"/>
      <c r="R133" s="4"/>
      <c r="S133" s="4"/>
      <c r="T133" s="4"/>
      <c r="U133" s="4"/>
      <c r="V133" s="4"/>
      <c r="W133" s="4"/>
      <c r="X133" s="4"/>
      <c r="Y133" s="4"/>
    </row>
    <row r="134" spans="1:25" ht="15.75" customHeight="1">
      <c r="A134" s="53" t="s">
        <v>2348</v>
      </c>
      <c r="B134" s="4"/>
      <c r="C134" s="4"/>
      <c r="D134" s="4"/>
      <c r="E134" s="4"/>
      <c r="F134" s="4"/>
      <c r="G134" s="4"/>
      <c r="H134" s="4"/>
      <c r="I134" s="4"/>
      <c r="J134" s="4"/>
      <c r="K134" s="4"/>
      <c r="L134" s="4"/>
      <c r="M134" s="4"/>
      <c r="N134" s="4"/>
      <c r="O134" s="4"/>
      <c r="P134" s="4"/>
      <c r="Q134" s="4"/>
      <c r="R134" s="4"/>
      <c r="S134" s="4"/>
      <c r="T134" s="4"/>
      <c r="U134" s="4"/>
      <c r="V134" s="4"/>
      <c r="W134" s="4"/>
      <c r="X134" s="4"/>
      <c r="Y134" s="4"/>
    </row>
    <row r="135" spans="1:25" ht="15.75" customHeight="1">
      <c r="A135" s="53" t="s">
        <v>3391</v>
      </c>
      <c r="B135" s="4"/>
      <c r="C135" s="4"/>
      <c r="D135" s="4"/>
      <c r="E135" s="4"/>
      <c r="F135" s="4"/>
      <c r="G135" s="4"/>
      <c r="H135" s="4"/>
      <c r="I135" s="4"/>
      <c r="J135" s="4"/>
      <c r="K135" s="4"/>
      <c r="L135" s="4"/>
      <c r="M135" s="4"/>
      <c r="N135" s="4"/>
      <c r="O135" s="4"/>
      <c r="P135" s="4"/>
      <c r="Q135" s="4"/>
      <c r="R135" s="4"/>
      <c r="S135" s="4"/>
      <c r="T135" s="4"/>
      <c r="U135" s="4"/>
      <c r="V135" s="4"/>
      <c r="W135" s="4"/>
      <c r="X135" s="4"/>
      <c r="Y135" s="4"/>
    </row>
    <row r="136" spans="1:25" ht="15.75" customHeight="1">
      <c r="A136" s="53" t="s">
        <v>2349</v>
      </c>
      <c r="B136" s="4"/>
      <c r="C136" s="4"/>
      <c r="D136" s="4"/>
      <c r="E136" s="4"/>
      <c r="F136" s="4"/>
      <c r="G136" s="4"/>
      <c r="H136" s="4"/>
      <c r="I136" s="4"/>
      <c r="J136" s="4"/>
      <c r="K136" s="4"/>
      <c r="L136" s="4"/>
      <c r="M136" s="4"/>
      <c r="N136" s="4"/>
      <c r="O136" s="4"/>
      <c r="P136" s="4"/>
      <c r="Q136" s="4"/>
      <c r="R136" s="4"/>
      <c r="S136" s="4"/>
      <c r="T136" s="4"/>
      <c r="U136" s="4"/>
      <c r="V136" s="4"/>
      <c r="W136" s="4"/>
      <c r="X136" s="4"/>
      <c r="Y136" s="4"/>
    </row>
    <row r="137" spans="1:25" ht="15.75" customHeight="1">
      <c r="A137" s="53" t="s">
        <v>3392</v>
      </c>
      <c r="B137" s="4"/>
      <c r="C137" s="4"/>
      <c r="D137" s="4"/>
      <c r="E137" s="4"/>
      <c r="F137" s="4"/>
      <c r="G137" s="4"/>
      <c r="H137" s="4"/>
      <c r="I137" s="4"/>
      <c r="J137" s="4"/>
      <c r="K137" s="4"/>
      <c r="L137" s="4"/>
      <c r="M137" s="4"/>
      <c r="N137" s="4"/>
      <c r="O137" s="4"/>
      <c r="P137" s="4"/>
      <c r="Q137" s="4"/>
      <c r="R137" s="4"/>
      <c r="S137" s="4"/>
      <c r="T137" s="4"/>
      <c r="U137" s="4"/>
      <c r="V137" s="4"/>
      <c r="W137" s="4"/>
      <c r="X137" s="4"/>
      <c r="Y137" s="4"/>
    </row>
    <row r="138" spans="1:25" ht="15.75" customHeight="1">
      <c r="A138" s="53" t="s">
        <v>2350</v>
      </c>
      <c r="B138" s="4"/>
      <c r="C138" s="4"/>
      <c r="D138" s="4"/>
      <c r="E138" s="4"/>
      <c r="F138" s="4"/>
      <c r="G138" s="4"/>
      <c r="H138" s="4"/>
      <c r="I138" s="4"/>
      <c r="J138" s="4"/>
      <c r="K138" s="4"/>
      <c r="L138" s="4"/>
      <c r="M138" s="4"/>
      <c r="N138" s="4"/>
      <c r="O138" s="4"/>
      <c r="P138" s="4"/>
      <c r="Q138" s="4"/>
      <c r="R138" s="4"/>
      <c r="S138" s="4"/>
      <c r="T138" s="4"/>
      <c r="U138" s="4"/>
      <c r="V138" s="4"/>
      <c r="W138" s="4"/>
      <c r="X138" s="4"/>
      <c r="Y138" s="4"/>
    </row>
    <row r="139" spans="1:25" ht="15.75" customHeight="1">
      <c r="A139" s="53" t="s">
        <v>3393</v>
      </c>
      <c r="B139" s="4"/>
      <c r="C139" s="4"/>
      <c r="D139" s="4"/>
      <c r="E139" s="4"/>
      <c r="F139" s="4"/>
      <c r="G139" s="4"/>
      <c r="H139" s="4"/>
      <c r="I139" s="4"/>
      <c r="J139" s="4"/>
      <c r="K139" s="4"/>
      <c r="L139" s="4"/>
      <c r="M139" s="4"/>
      <c r="N139" s="4"/>
      <c r="O139" s="4"/>
      <c r="P139" s="4"/>
      <c r="Q139" s="4"/>
      <c r="R139" s="4"/>
      <c r="S139" s="4"/>
      <c r="T139" s="4"/>
      <c r="U139" s="4"/>
      <c r="V139" s="4"/>
      <c r="W139" s="4"/>
      <c r="X139" s="4"/>
      <c r="Y139" s="4"/>
    </row>
    <row r="140" spans="1:25" ht="15.75" customHeight="1">
      <c r="A140" s="53" t="s">
        <v>2351</v>
      </c>
      <c r="B140" s="4"/>
      <c r="C140" s="4"/>
      <c r="D140" s="4"/>
      <c r="E140" s="4"/>
      <c r="F140" s="4"/>
      <c r="G140" s="4"/>
      <c r="H140" s="4"/>
      <c r="I140" s="4"/>
      <c r="J140" s="4"/>
      <c r="K140" s="4"/>
      <c r="L140" s="4"/>
      <c r="M140" s="4"/>
      <c r="N140" s="4"/>
      <c r="O140" s="4"/>
      <c r="P140" s="4"/>
      <c r="Q140" s="4"/>
      <c r="R140" s="4"/>
      <c r="S140" s="4"/>
      <c r="T140" s="4"/>
      <c r="U140" s="4"/>
      <c r="V140" s="4"/>
      <c r="W140" s="4"/>
      <c r="X140" s="4"/>
      <c r="Y140" s="4"/>
    </row>
    <row r="141" spans="1:25" ht="15.75" customHeight="1">
      <c r="A141" s="53" t="s">
        <v>3394</v>
      </c>
      <c r="B141" s="4"/>
      <c r="C141" s="4"/>
      <c r="D141" s="4"/>
      <c r="E141" s="4"/>
      <c r="F141" s="4"/>
      <c r="G141" s="4"/>
      <c r="H141" s="4"/>
      <c r="I141" s="4"/>
      <c r="J141" s="4"/>
      <c r="K141" s="4"/>
      <c r="L141" s="4"/>
      <c r="M141" s="4"/>
      <c r="N141" s="4"/>
      <c r="O141" s="4"/>
      <c r="P141" s="4"/>
      <c r="Q141" s="4"/>
      <c r="R141" s="4"/>
      <c r="S141" s="4"/>
      <c r="T141" s="4"/>
      <c r="U141" s="4"/>
      <c r="V141" s="4"/>
      <c r="W141" s="4"/>
      <c r="X141" s="4"/>
      <c r="Y141" s="4"/>
    </row>
    <row r="142" spans="1:25" ht="15.75" customHeight="1">
      <c r="A142" s="53" t="s">
        <v>2352</v>
      </c>
      <c r="B142" s="4"/>
      <c r="C142" s="4"/>
      <c r="D142" s="4"/>
      <c r="E142" s="4"/>
      <c r="F142" s="4"/>
      <c r="G142" s="4"/>
      <c r="H142" s="4"/>
      <c r="I142" s="4"/>
      <c r="J142" s="4"/>
      <c r="K142" s="4"/>
      <c r="L142" s="4"/>
      <c r="M142" s="4"/>
      <c r="N142" s="4"/>
      <c r="O142" s="4"/>
      <c r="P142" s="4"/>
      <c r="Q142" s="4"/>
      <c r="R142" s="4"/>
      <c r="S142" s="4"/>
      <c r="T142" s="4"/>
      <c r="U142" s="4"/>
      <c r="V142" s="4"/>
      <c r="W142" s="4"/>
      <c r="X142" s="4"/>
      <c r="Y142" s="4"/>
    </row>
    <row r="143" spans="1:25" ht="15.75" customHeight="1">
      <c r="A143" s="53" t="s">
        <v>3395</v>
      </c>
      <c r="B143" s="4"/>
      <c r="C143" s="4"/>
      <c r="D143" s="4"/>
      <c r="E143" s="4"/>
      <c r="F143" s="4"/>
      <c r="G143" s="4"/>
      <c r="H143" s="4"/>
      <c r="I143" s="4"/>
      <c r="J143" s="4"/>
      <c r="K143" s="4"/>
      <c r="L143" s="4"/>
      <c r="M143" s="4"/>
      <c r="N143" s="4"/>
      <c r="O143" s="4"/>
      <c r="P143" s="4"/>
      <c r="Q143" s="4"/>
      <c r="R143" s="4"/>
      <c r="S143" s="4"/>
      <c r="T143" s="4"/>
      <c r="U143" s="4"/>
      <c r="V143" s="4"/>
      <c r="W143" s="4"/>
      <c r="X143" s="4"/>
      <c r="Y143" s="4"/>
    </row>
    <row r="144" spans="1:25" ht="15.75" customHeight="1">
      <c r="A144" s="53" t="s">
        <v>2353</v>
      </c>
      <c r="B144" s="4"/>
      <c r="C144" s="4"/>
      <c r="D144" s="4"/>
      <c r="E144" s="4"/>
      <c r="F144" s="4"/>
      <c r="G144" s="4"/>
      <c r="H144" s="4"/>
      <c r="I144" s="4"/>
      <c r="J144" s="4"/>
      <c r="K144" s="4"/>
      <c r="L144" s="4"/>
      <c r="M144" s="4"/>
      <c r="N144" s="4"/>
      <c r="O144" s="4"/>
      <c r="P144" s="4"/>
      <c r="Q144" s="4"/>
      <c r="R144" s="4"/>
      <c r="S144" s="4"/>
      <c r="T144" s="4"/>
      <c r="U144" s="4"/>
      <c r="V144" s="4"/>
      <c r="W144" s="4"/>
      <c r="X144" s="4"/>
      <c r="Y144" s="4"/>
    </row>
    <row r="145" spans="1:25" ht="15.75" customHeight="1">
      <c r="A145" s="53" t="s">
        <v>3396</v>
      </c>
      <c r="B145" s="4"/>
      <c r="C145" s="4"/>
      <c r="D145" s="4"/>
      <c r="E145" s="4"/>
      <c r="F145" s="4"/>
      <c r="G145" s="4"/>
      <c r="H145" s="4"/>
      <c r="I145" s="4"/>
      <c r="J145" s="4"/>
      <c r="K145" s="4"/>
      <c r="L145" s="4"/>
      <c r="M145" s="4"/>
      <c r="N145" s="4"/>
      <c r="O145" s="4"/>
      <c r="P145" s="4"/>
      <c r="Q145" s="4"/>
      <c r="R145" s="4"/>
      <c r="S145" s="4"/>
      <c r="T145" s="4"/>
      <c r="U145" s="4"/>
      <c r="V145" s="4"/>
      <c r="W145" s="4"/>
      <c r="X145" s="4"/>
      <c r="Y145" s="4"/>
    </row>
    <row r="146" spans="1:25" ht="15.75" customHeight="1">
      <c r="A146" s="54" t="s">
        <v>2370</v>
      </c>
      <c r="B146" s="4"/>
      <c r="C146" s="4"/>
      <c r="D146" s="4"/>
      <c r="E146" s="4"/>
      <c r="F146" s="4"/>
      <c r="G146" s="4"/>
      <c r="H146" s="4"/>
      <c r="I146" s="4"/>
      <c r="J146" s="4"/>
      <c r="K146" s="4"/>
      <c r="L146" s="4"/>
      <c r="M146" s="4"/>
      <c r="N146" s="4"/>
      <c r="O146" s="4"/>
      <c r="P146" s="4"/>
      <c r="Q146" s="4"/>
      <c r="R146" s="4"/>
      <c r="S146" s="4"/>
      <c r="T146" s="4"/>
      <c r="U146" s="4"/>
      <c r="V146" s="4"/>
      <c r="W146" s="4"/>
      <c r="X146" s="4"/>
      <c r="Y146" s="4"/>
    </row>
    <row r="147" spans="1:25" ht="15.75" customHeight="1">
      <c r="A147" s="54" t="s">
        <v>3397</v>
      </c>
      <c r="B147" s="4"/>
      <c r="C147" s="4"/>
      <c r="D147" s="4"/>
      <c r="E147" s="4"/>
      <c r="F147" s="4"/>
      <c r="G147" s="4"/>
      <c r="H147" s="4"/>
      <c r="I147" s="4"/>
      <c r="J147" s="4"/>
      <c r="K147" s="4"/>
      <c r="L147" s="4"/>
      <c r="M147" s="4"/>
      <c r="N147" s="4"/>
      <c r="O147" s="4"/>
      <c r="P147" s="4"/>
      <c r="Q147" s="4"/>
      <c r="R147" s="4"/>
      <c r="S147" s="4"/>
      <c r="T147" s="4"/>
      <c r="U147" s="4"/>
      <c r="V147" s="4"/>
      <c r="W147" s="4"/>
      <c r="X147" s="4"/>
      <c r="Y147" s="4"/>
    </row>
    <row r="148" spans="1:25" ht="15.75" customHeight="1">
      <c r="A148" s="54" t="s">
        <v>2371</v>
      </c>
      <c r="B148" s="4"/>
      <c r="C148" s="4"/>
      <c r="D148" s="4"/>
      <c r="E148" s="4"/>
      <c r="F148" s="4"/>
      <c r="G148" s="4"/>
      <c r="H148" s="4"/>
      <c r="I148" s="4"/>
      <c r="J148" s="4"/>
      <c r="K148" s="4"/>
      <c r="L148" s="4"/>
      <c r="M148" s="4"/>
      <c r="N148" s="4"/>
      <c r="O148" s="4"/>
      <c r="P148" s="4"/>
      <c r="Q148" s="4"/>
      <c r="R148" s="4"/>
      <c r="S148" s="4"/>
      <c r="T148" s="4"/>
      <c r="U148" s="4"/>
      <c r="V148" s="4"/>
      <c r="W148" s="4"/>
      <c r="X148" s="4"/>
      <c r="Y148" s="4"/>
    </row>
    <row r="149" spans="1:25" ht="15.75" customHeight="1">
      <c r="A149" s="54" t="s">
        <v>3398</v>
      </c>
      <c r="B149" s="4"/>
      <c r="C149" s="4"/>
      <c r="D149" s="4"/>
      <c r="E149" s="4"/>
      <c r="F149" s="4"/>
      <c r="G149" s="4"/>
      <c r="H149" s="4"/>
      <c r="I149" s="4"/>
      <c r="J149" s="4"/>
      <c r="K149" s="4"/>
      <c r="L149" s="4"/>
      <c r="M149" s="4"/>
      <c r="N149" s="4"/>
      <c r="O149" s="4"/>
      <c r="P149" s="4"/>
      <c r="Q149" s="4"/>
      <c r="R149" s="4"/>
      <c r="S149" s="4"/>
      <c r="T149" s="4"/>
      <c r="U149" s="4"/>
      <c r="V149" s="4"/>
      <c r="W149" s="4"/>
      <c r="X149" s="4"/>
      <c r="Y149" s="4"/>
    </row>
    <row r="150" spans="1:25" ht="15.75" customHeight="1">
      <c r="A150" s="54" t="s">
        <v>2372</v>
      </c>
      <c r="B150" s="4"/>
      <c r="C150" s="4"/>
      <c r="D150" s="4"/>
      <c r="E150" s="4"/>
      <c r="F150" s="4"/>
      <c r="G150" s="4"/>
      <c r="H150" s="4"/>
      <c r="I150" s="4"/>
      <c r="J150" s="4"/>
      <c r="K150" s="4"/>
      <c r="L150" s="4"/>
      <c r="M150" s="4"/>
      <c r="N150" s="4"/>
      <c r="O150" s="4"/>
      <c r="P150" s="4"/>
      <c r="Q150" s="4"/>
      <c r="R150" s="4"/>
      <c r="S150" s="4"/>
      <c r="T150" s="4"/>
      <c r="U150" s="4"/>
      <c r="V150" s="4"/>
      <c r="W150" s="4"/>
      <c r="X150" s="4"/>
      <c r="Y150" s="4"/>
    </row>
    <row r="151" spans="1:25" ht="15.75" customHeight="1">
      <c r="A151" s="54" t="s">
        <v>3399</v>
      </c>
      <c r="B151" s="4"/>
      <c r="C151" s="4"/>
      <c r="D151" s="4"/>
      <c r="E151" s="4"/>
      <c r="F151" s="4"/>
      <c r="G151" s="4"/>
      <c r="H151" s="4"/>
      <c r="I151" s="4"/>
      <c r="J151" s="4"/>
      <c r="K151" s="4"/>
      <c r="L151" s="4"/>
      <c r="M151" s="4"/>
      <c r="N151" s="4"/>
      <c r="O151" s="4"/>
      <c r="P151" s="4"/>
      <c r="Q151" s="4"/>
      <c r="R151" s="4"/>
      <c r="S151" s="4"/>
      <c r="T151" s="4"/>
      <c r="U151" s="4"/>
      <c r="V151" s="4"/>
      <c r="W151" s="4"/>
      <c r="X151" s="4"/>
      <c r="Y151" s="4"/>
    </row>
    <row r="152" spans="1:25" ht="15.75" customHeight="1">
      <c r="A152" s="54" t="s">
        <v>2373</v>
      </c>
      <c r="B152" s="4"/>
      <c r="C152" s="4"/>
      <c r="D152" s="4"/>
      <c r="E152" s="4"/>
      <c r="F152" s="4"/>
      <c r="G152" s="4"/>
      <c r="H152" s="4"/>
      <c r="I152" s="4"/>
      <c r="J152" s="4"/>
      <c r="K152" s="4"/>
      <c r="L152" s="4"/>
      <c r="M152" s="4"/>
      <c r="N152" s="4"/>
      <c r="O152" s="4"/>
      <c r="P152" s="4"/>
      <c r="Q152" s="4"/>
      <c r="R152" s="4"/>
      <c r="S152" s="4"/>
      <c r="T152" s="4"/>
      <c r="U152" s="4"/>
      <c r="V152" s="4"/>
      <c r="W152" s="4"/>
      <c r="X152" s="4"/>
      <c r="Y152" s="4"/>
    </row>
    <row r="153" spans="1:25" ht="15.75" customHeight="1">
      <c r="A153" s="54" t="s">
        <v>3400</v>
      </c>
      <c r="B153" s="4"/>
      <c r="C153" s="4"/>
      <c r="D153" s="4"/>
      <c r="E153" s="4"/>
      <c r="F153" s="4"/>
      <c r="G153" s="4"/>
      <c r="H153" s="4"/>
      <c r="I153" s="4"/>
      <c r="J153" s="4"/>
      <c r="K153" s="4"/>
      <c r="L153" s="4"/>
      <c r="M153" s="4"/>
      <c r="N153" s="4"/>
      <c r="O153" s="4"/>
      <c r="P153" s="4"/>
      <c r="Q153" s="4"/>
      <c r="R153" s="4"/>
      <c r="S153" s="4"/>
      <c r="T153" s="4"/>
      <c r="U153" s="4"/>
      <c r="V153" s="4"/>
      <c r="W153" s="4"/>
      <c r="X153" s="4"/>
      <c r="Y153" s="4"/>
    </row>
    <row r="154" spans="1:25" ht="15.75" customHeight="1">
      <c r="A154" s="54" t="s">
        <v>2374</v>
      </c>
      <c r="B154" s="4"/>
      <c r="C154" s="4"/>
      <c r="D154" s="4"/>
      <c r="E154" s="4"/>
      <c r="F154" s="4"/>
      <c r="G154" s="4"/>
      <c r="H154" s="4"/>
      <c r="I154" s="4"/>
      <c r="J154" s="4"/>
      <c r="K154" s="4"/>
      <c r="L154" s="4"/>
      <c r="M154" s="4"/>
      <c r="N154" s="4"/>
      <c r="O154" s="4"/>
      <c r="P154" s="4"/>
      <c r="Q154" s="4"/>
      <c r="R154" s="4"/>
      <c r="S154" s="4"/>
      <c r="T154" s="4"/>
      <c r="U154" s="4"/>
      <c r="V154" s="4"/>
      <c r="W154" s="4"/>
      <c r="X154" s="4"/>
      <c r="Y154" s="4"/>
    </row>
    <row r="155" spans="1:25" ht="15.75" customHeight="1">
      <c r="A155" s="54" t="s">
        <v>3401</v>
      </c>
      <c r="B155" s="4"/>
      <c r="C155" s="4"/>
      <c r="D155" s="4"/>
      <c r="E155" s="4"/>
      <c r="F155" s="4"/>
      <c r="G155" s="4"/>
      <c r="H155" s="4"/>
      <c r="I155" s="4"/>
      <c r="J155" s="4"/>
      <c r="K155" s="4"/>
      <c r="L155" s="4"/>
      <c r="M155" s="4"/>
      <c r="N155" s="4"/>
      <c r="O155" s="4"/>
      <c r="P155" s="4"/>
      <c r="Q155" s="4"/>
      <c r="R155" s="4"/>
      <c r="S155" s="4"/>
      <c r="T155" s="4"/>
      <c r="U155" s="4"/>
      <c r="V155" s="4"/>
      <c r="W155" s="4"/>
      <c r="X155" s="4"/>
      <c r="Y155" s="4"/>
    </row>
    <row r="156" spans="1:25" ht="15.75" customHeight="1">
      <c r="A156" s="54" t="s">
        <v>2375</v>
      </c>
      <c r="B156" s="4"/>
      <c r="C156" s="4"/>
      <c r="D156" s="4"/>
      <c r="E156" s="4"/>
      <c r="F156" s="4"/>
      <c r="G156" s="4"/>
      <c r="H156" s="4"/>
      <c r="I156" s="4"/>
      <c r="J156" s="4"/>
      <c r="K156" s="4"/>
      <c r="L156" s="4"/>
      <c r="M156" s="4"/>
      <c r="N156" s="4"/>
      <c r="O156" s="4"/>
      <c r="P156" s="4"/>
      <c r="Q156" s="4"/>
      <c r="R156" s="4"/>
      <c r="S156" s="4"/>
      <c r="T156" s="4"/>
      <c r="U156" s="4"/>
      <c r="V156" s="4"/>
      <c r="W156" s="4"/>
      <c r="X156" s="4"/>
      <c r="Y156" s="4"/>
    </row>
    <row r="157" spans="1:25" ht="15.75" customHeight="1">
      <c r="A157" s="54" t="s">
        <v>3402</v>
      </c>
      <c r="B157" s="4"/>
      <c r="C157" s="4"/>
      <c r="D157" s="4"/>
      <c r="E157" s="4"/>
      <c r="F157" s="4"/>
      <c r="G157" s="4"/>
      <c r="H157" s="4"/>
      <c r="I157" s="4"/>
      <c r="J157" s="4"/>
      <c r="K157" s="4"/>
      <c r="L157" s="4"/>
      <c r="M157" s="4"/>
      <c r="N157" s="4"/>
      <c r="O157" s="4"/>
      <c r="P157" s="4"/>
      <c r="Q157" s="4"/>
      <c r="R157" s="4"/>
      <c r="S157" s="4"/>
      <c r="T157" s="4"/>
      <c r="U157" s="4"/>
      <c r="V157" s="4"/>
      <c r="W157" s="4"/>
      <c r="X157" s="4"/>
      <c r="Y157" s="4"/>
    </row>
    <row r="158" spans="1:25" ht="15.75" customHeight="1">
      <c r="A158" s="55" t="s">
        <v>2378</v>
      </c>
      <c r="B158" s="4"/>
      <c r="C158" s="4"/>
      <c r="D158" s="4"/>
      <c r="E158" s="4"/>
      <c r="F158" s="4"/>
      <c r="G158" s="4"/>
      <c r="H158" s="4"/>
      <c r="I158" s="4"/>
      <c r="J158" s="4"/>
      <c r="K158" s="4"/>
      <c r="L158" s="4"/>
      <c r="M158" s="4"/>
      <c r="N158" s="4"/>
      <c r="O158" s="4"/>
      <c r="P158" s="4"/>
      <c r="Q158" s="4"/>
      <c r="R158" s="4"/>
      <c r="S158" s="4"/>
      <c r="T158" s="4"/>
      <c r="U158" s="4"/>
      <c r="V158" s="4"/>
      <c r="W158" s="4"/>
      <c r="X158" s="4"/>
      <c r="Y158" s="4"/>
    </row>
    <row r="159" spans="1:25" ht="15.75" customHeight="1">
      <c r="A159" s="55" t="s">
        <v>3403</v>
      </c>
      <c r="B159" s="4"/>
      <c r="C159" s="4"/>
      <c r="D159" s="4"/>
      <c r="E159" s="4"/>
      <c r="F159" s="4"/>
      <c r="G159" s="4"/>
      <c r="H159" s="4"/>
      <c r="I159" s="4"/>
      <c r="J159" s="4"/>
      <c r="K159" s="4"/>
      <c r="L159" s="4"/>
      <c r="M159" s="4"/>
      <c r="N159" s="4"/>
      <c r="O159" s="4"/>
      <c r="P159" s="4"/>
      <c r="Q159" s="4"/>
      <c r="R159" s="4"/>
      <c r="S159" s="4"/>
      <c r="T159" s="4"/>
      <c r="U159" s="4"/>
      <c r="V159" s="4"/>
      <c r="W159" s="4"/>
      <c r="X159" s="4"/>
      <c r="Y159" s="4"/>
    </row>
    <row r="160" spans="1:25" ht="15.75" customHeight="1">
      <c r="A160" s="16" t="s">
        <v>3404</v>
      </c>
      <c r="B160" s="4"/>
      <c r="C160" s="4"/>
      <c r="D160" s="4"/>
      <c r="E160" s="4"/>
      <c r="F160" s="4"/>
      <c r="G160" s="4"/>
      <c r="H160" s="4"/>
      <c r="I160" s="4"/>
      <c r="J160" s="4"/>
      <c r="K160" s="4"/>
      <c r="L160" s="4"/>
      <c r="M160" s="4"/>
      <c r="N160" s="4"/>
      <c r="O160" s="4"/>
      <c r="P160" s="4"/>
      <c r="Q160" s="4"/>
      <c r="R160" s="4"/>
      <c r="S160" s="4"/>
      <c r="T160" s="4"/>
      <c r="U160" s="4"/>
      <c r="V160" s="4"/>
      <c r="W160" s="4"/>
      <c r="X160" s="4"/>
      <c r="Y160" s="4"/>
    </row>
    <row r="161" spans="1:25" ht="15.75" customHeight="1">
      <c r="A161" s="16" t="s">
        <v>3405</v>
      </c>
      <c r="B161" s="4"/>
      <c r="C161" s="4"/>
      <c r="D161" s="4"/>
      <c r="E161" s="4"/>
      <c r="F161" s="4"/>
      <c r="G161" s="4"/>
      <c r="H161" s="4"/>
      <c r="I161" s="4"/>
      <c r="J161" s="4"/>
      <c r="K161" s="4"/>
      <c r="L161" s="4"/>
      <c r="M161" s="4"/>
      <c r="N161" s="4"/>
      <c r="O161" s="4"/>
      <c r="P161" s="4"/>
      <c r="Q161" s="4"/>
      <c r="R161" s="4"/>
      <c r="S161" s="4"/>
      <c r="T161" s="4"/>
      <c r="U161" s="4"/>
      <c r="V161" s="4"/>
      <c r="W161" s="4"/>
      <c r="X161" s="4"/>
      <c r="Y161" s="4"/>
    </row>
    <row r="162" spans="1:25" ht="15.75" customHeight="1">
      <c r="A162" s="16" t="s">
        <v>973</v>
      </c>
      <c r="B162" s="4"/>
      <c r="C162" s="4"/>
      <c r="D162" s="4"/>
      <c r="E162" s="4"/>
      <c r="F162" s="4"/>
      <c r="G162" s="4"/>
      <c r="H162" s="4"/>
      <c r="I162" s="4"/>
      <c r="J162" s="4"/>
      <c r="K162" s="4"/>
      <c r="L162" s="4"/>
      <c r="M162" s="4"/>
      <c r="N162" s="4"/>
      <c r="O162" s="4"/>
      <c r="P162" s="4"/>
      <c r="Q162" s="4"/>
      <c r="R162" s="4"/>
      <c r="S162" s="4"/>
      <c r="T162" s="4"/>
      <c r="U162" s="4"/>
      <c r="V162" s="4"/>
      <c r="W162" s="4"/>
      <c r="X162" s="4"/>
      <c r="Y162" s="4"/>
    </row>
    <row r="163" spans="1:25" ht="15.75" customHeight="1">
      <c r="A163" s="16" t="s">
        <v>3406</v>
      </c>
      <c r="B163" s="4"/>
      <c r="C163" s="4"/>
      <c r="D163" s="4"/>
      <c r="E163" s="4"/>
      <c r="F163" s="4"/>
      <c r="G163" s="4"/>
      <c r="H163" s="4"/>
      <c r="I163" s="4"/>
      <c r="J163" s="4"/>
      <c r="K163" s="4"/>
      <c r="L163" s="4"/>
      <c r="M163" s="4"/>
      <c r="N163" s="4"/>
      <c r="O163" s="4"/>
      <c r="P163" s="4"/>
      <c r="Q163" s="4"/>
      <c r="R163" s="4"/>
      <c r="S163" s="4"/>
      <c r="T163" s="4"/>
      <c r="U163" s="4"/>
      <c r="V163" s="4"/>
      <c r="W163" s="4"/>
      <c r="X163" s="4"/>
      <c r="Y163" s="4"/>
    </row>
    <row r="164" spans="1:25" ht="15.75" customHeight="1">
      <c r="A164" s="50" t="s">
        <v>3407</v>
      </c>
      <c r="B164" s="4"/>
      <c r="C164" s="4"/>
      <c r="D164" s="4"/>
      <c r="E164" s="4"/>
      <c r="F164" s="4"/>
      <c r="G164" s="4"/>
      <c r="H164" s="4"/>
      <c r="I164" s="4"/>
      <c r="J164" s="4"/>
      <c r="K164" s="4"/>
      <c r="L164" s="4"/>
      <c r="M164" s="4"/>
      <c r="N164" s="4"/>
      <c r="O164" s="4"/>
      <c r="P164" s="4"/>
      <c r="Q164" s="4"/>
      <c r="R164" s="4"/>
      <c r="S164" s="4"/>
      <c r="T164" s="4"/>
      <c r="U164" s="4"/>
      <c r="V164" s="4"/>
      <c r="W164" s="4"/>
      <c r="X164" s="4"/>
      <c r="Y164" s="4"/>
    </row>
    <row r="165" spans="1:25" ht="15.75" customHeight="1">
      <c r="A165" s="50" t="s">
        <v>3408</v>
      </c>
      <c r="B165" s="4"/>
      <c r="C165" s="4"/>
      <c r="D165" s="4"/>
      <c r="E165" s="4"/>
      <c r="F165" s="4"/>
      <c r="G165" s="4"/>
      <c r="H165" s="4"/>
      <c r="I165" s="4"/>
      <c r="J165" s="4"/>
      <c r="K165" s="4"/>
      <c r="L165" s="4"/>
      <c r="M165" s="4"/>
      <c r="N165" s="4"/>
      <c r="O165" s="4"/>
      <c r="P165" s="4"/>
      <c r="Q165" s="4"/>
      <c r="R165" s="4"/>
      <c r="S165" s="4"/>
      <c r="T165" s="4"/>
      <c r="U165" s="4"/>
      <c r="V165" s="4"/>
      <c r="W165" s="4"/>
      <c r="X165" s="4"/>
      <c r="Y165" s="4"/>
    </row>
    <row r="166" spans="1:25" ht="15.75" customHeight="1">
      <c r="A166" s="55" t="s">
        <v>975</v>
      </c>
      <c r="B166" s="4"/>
      <c r="C166" s="4"/>
      <c r="D166" s="4"/>
      <c r="E166" s="4"/>
      <c r="F166" s="4"/>
      <c r="G166" s="4"/>
      <c r="H166" s="4"/>
      <c r="I166" s="4"/>
      <c r="J166" s="4"/>
      <c r="K166" s="4"/>
      <c r="L166" s="4"/>
      <c r="M166" s="4"/>
      <c r="N166" s="4"/>
      <c r="O166" s="4"/>
      <c r="P166" s="4"/>
      <c r="Q166" s="4"/>
      <c r="R166" s="4"/>
      <c r="S166" s="4"/>
      <c r="T166" s="4"/>
      <c r="U166" s="4"/>
      <c r="V166" s="4"/>
      <c r="W166" s="4"/>
      <c r="X166" s="4"/>
      <c r="Y166" s="4"/>
    </row>
    <row r="167" spans="1:25" ht="15.75" customHeight="1">
      <c r="A167" s="55" t="s">
        <v>3409</v>
      </c>
      <c r="B167" s="4"/>
      <c r="C167" s="4"/>
      <c r="D167" s="4"/>
      <c r="E167" s="4"/>
      <c r="F167" s="4"/>
      <c r="G167" s="4"/>
      <c r="H167" s="4"/>
      <c r="I167" s="4"/>
      <c r="J167" s="4"/>
      <c r="K167" s="4"/>
      <c r="L167" s="4"/>
      <c r="M167" s="4"/>
      <c r="N167" s="4"/>
      <c r="O167" s="4"/>
      <c r="P167" s="4"/>
      <c r="Q167" s="4"/>
      <c r="R167" s="4"/>
      <c r="S167" s="4"/>
      <c r="T167" s="4"/>
      <c r="U167" s="4"/>
      <c r="V167" s="4"/>
      <c r="W167" s="4"/>
      <c r="X167" s="4"/>
      <c r="Y167" s="4"/>
    </row>
    <row r="168" spans="1:25" ht="15.75" customHeight="1">
      <c r="A168" s="55" t="s">
        <v>962</v>
      </c>
      <c r="B168" s="4"/>
      <c r="C168" s="4"/>
      <c r="D168" s="4"/>
      <c r="E168" s="4"/>
      <c r="F168" s="4"/>
      <c r="G168" s="4"/>
      <c r="H168" s="4"/>
      <c r="I168" s="4"/>
      <c r="J168" s="4"/>
      <c r="K168" s="4"/>
      <c r="L168" s="4"/>
      <c r="M168" s="4"/>
      <c r="N168" s="4"/>
      <c r="O168" s="4"/>
      <c r="P168" s="4"/>
      <c r="Q168" s="4"/>
      <c r="R168" s="4"/>
      <c r="S168" s="4"/>
      <c r="T168" s="4"/>
      <c r="U168" s="4"/>
      <c r="V168" s="4"/>
      <c r="W168" s="4"/>
      <c r="X168" s="4"/>
      <c r="Y168" s="4"/>
    </row>
    <row r="169" spans="1:25" ht="15.75" customHeight="1">
      <c r="A169" s="55" t="s">
        <v>3410</v>
      </c>
      <c r="B169" s="4"/>
      <c r="C169" s="4"/>
      <c r="D169" s="4"/>
      <c r="E169" s="4"/>
      <c r="F169" s="4"/>
      <c r="G169" s="4"/>
      <c r="H169" s="4"/>
      <c r="I169" s="4"/>
      <c r="J169" s="4"/>
      <c r="K169" s="4"/>
      <c r="L169" s="4"/>
      <c r="M169" s="4"/>
      <c r="N169" s="4"/>
      <c r="O169" s="4"/>
      <c r="P169" s="4"/>
      <c r="Q169" s="4"/>
      <c r="R169" s="4"/>
      <c r="S169" s="4"/>
      <c r="T169" s="4"/>
      <c r="U169" s="4"/>
      <c r="V169" s="4"/>
      <c r="W169" s="4"/>
      <c r="X169" s="4"/>
      <c r="Y169" s="4"/>
    </row>
    <row r="170" spans="1:25" ht="15.75" customHeight="1">
      <c r="A170" s="55" t="s">
        <v>965</v>
      </c>
      <c r="B170" s="4"/>
      <c r="C170" s="4"/>
      <c r="D170" s="4"/>
      <c r="E170" s="4"/>
      <c r="F170" s="4"/>
      <c r="G170" s="4"/>
      <c r="H170" s="4"/>
      <c r="I170" s="4"/>
      <c r="J170" s="4"/>
      <c r="K170" s="4"/>
      <c r="L170" s="4"/>
      <c r="M170" s="4"/>
      <c r="N170" s="4"/>
      <c r="O170" s="4"/>
      <c r="P170" s="4"/>
      <c r="Q170" s="4"/>
      <c r="R170" s="4"/>
      <c r="S170" s="4"/>
      <c r="T170" s="4"/>
      <c r="U170" s="4"/>
      <c r="V170" s="4"/>
      <c r="W170" s="4"/>
      <c r="X170" s="4"/>
      <c r="Y170" s="4"/>
    </row>
    <row r="171" spans="1:25" ht="15.75" customHeight="1">
      <c r="A171" s="55" t="s">
        <v>3411</v>
      </c>
      <c r="B171" s="4"/>
      <c r="C171" s="4"/>
      <c r="D171" s="4"/>
      <c r="E171" s="4"/>
      <c r="F171" s="4"/>
      <c r="G171" s="4"/>
      <c r="H171" s="4"/>
      <c r="I171" s="4"/>
      <c r="J171" s="4"/>
      <c r="K171" s="4"/>
      <c r="L171" s="4"/>
      <c r="M171" s="4"/>
      <c r="N171" s="4"/>
      <c r="O171" s="4"/>
      <c r="P171" s="4"/>
      <c r="Q171" s="4"/>
      <c r="R171" s="4"/>
      <c r="S171" s="4"/>
      <c r="T171" s="4"/>
      <c r="U171" s="4"/>
      <c r="V171" s="4"/>
      <c r="W171" s="4"/>
      <c r="X171" s="4"/>
      <c r="Y171" s="4"/>
    </row>
    <row r="172" spans="1:25" ht="15.75" customHeight="1">
      <c r="A172" s="55" t="s">
        <v>968</v>
      </c>
      <c r="B172" s="4"/>
      <c r="C172" s="4"/>
      <c r="D172" s="4"/>
      <c r="E172" s="4"/>
      <c r="F172" s="4"/>
      <c r="G172" s="4"/>
      <c r="H172" s="4"/>
      <c r="I172" s="4"/>
      <c r="J172" s="4"/>
      <c r="K172" s="4"/>
      <c r="L172" s="4"/>
      <c r="M172" s="4"/>
      <c r="N172" s="4"/>
      <c r="O172" s="4"/>
      <c r="P172" s="4"/>
      <c r="Q172" s="4"/>
      <c r="R172" s="4"/>
      <c r="S172" s="4"/>
      <c r="T172" s="4"/>
      <c r="U172" s="4"/>
      <c r="V172" s="4"/>
      <c r="W172" s="4"/>
      <c r="X172" s="4"/>
      <c r="Y172" s="4"/>
    </row>
    <row r="173" spans="1:25" ht="15.75" customHeight="1">
      <c r="A173" s="55" t="s">
        <v>3412</v>
      </c>
      <c r="B173" s="4"/>
      <c r="C173" s="4"/>
      <c r="D173" s="4"/>
      <c r="E173" s="4"/>
      <c r="F173" s="4"/>
      <c r="G173" s="4"/>
      <c r="H173" s="4"/>
      <c r="I173" s="4"/>
      <c r="J173" s="4"/>
      <c r="K173" s="4"/>
      <c r="L173" s="4"/>
      <c r="M173" s="4"/>
      <c r="N173" s="4"/>
      <c r="O173" s="4"/>
      <c r="P173" s="4"/>
      <c r="Q173" s="4"/>
      <c r="R173" s="4"/>
      <c r="S173" s="4"/>
      <c r="T173" s="4"/>
      <c r="U173" s="4"/>
      <c r="V173" s="4"/>
      <c r="W173" s="4"/>
      <c r="X173" s="4"/>
      <c r="Y173" s="4"/>
    </row>
    <row r="174" spans="1:25" ht="15.75" customHeight="1">
      <c r="A174" s="56" t="s">
        <v>2383</v>
      </c>
      <c r="B174" s="4"/>
      <c r="C174" s="4"/>
      <c r="D174" s="4"/>
      <c r="E174" s="4"/>
      <c r="F174" s="4"/>
      <c r="G174" s="4"/>
      <c r="H174" s="4"/>
      <c r="I174" s="4"/>
      <c r="J174" s="4"/>
      <c r="K174" s="4"/>
      <c r="L174" s="4"/>
      <c r="M174" s="4"/>
      <c r="N174" s="4"/>
      <c r="O174" s="4"/>
      <c r="P174" s="4"/>
      <c r="Q174" s="4"/>
      <c r="R174" s="4"/>
      <c r="S174" s="4"/>
      <c r="T174" s="4"/>
      <c r="U174" s="4"/>
      <c r="V174" s="4"/>
      <c r="W174" s="4"/>
      <c r="X174" s="4"/>
      <c r="Y174" s="4"/>
    </row>
    <row r="175" spans="1:25" ht="15.75" customHeight="1">
      <c r="A175" s="56" t="s">
        <v>3413</v>
      </c>
      <c r="B175" s="4"/>
      <c r="C175" s="4"/>
      <c r="D175" s="4"/>
      <c r="E175" s="4"/>
      <c r="F175" s="4"/>
      <c r="G175" s="4"/>
      <c r="H175" s="4"/>
      <c r="I175" s="4"/>
      <c r="J175" s="4"/>
      <c r="K175" s="4"/>
      <c r="L175" s="4"/>
      <c r="M175" s="4"/>
      <c r="N175" s="4"/>
      <c r="O175" s="4"/>
      <c r="P175" s="4"/>
      <c r="Q175" s="4"/>
      <c r="R175" s="4"/>
      <c r="S175" s="4"/>
      <c r="T175" s="4"/>
      <c r="U175" s="4"/>
      <c r="V175" s="4"/>
      <c r="W175" s="4"/>
      <c r="X175" s="4"/>
      <c r="Y175" s="4"/>
    </row>
    <row r="176" spans="1:25" ht="15.75" customHeight="1">
      <c r="A176" s="56" t="s">
        <v>2384</v>
      </c>
      <c r="B176" s="4"/>
      <c r="C176" s="4"/>
      <c r="D176" s="4"/>
      <c r="E176" s="4"/>
      <c r="F176" s="4"/>
      <c r="G176" s="4"/>
      <c r="H176" s="4"/>
      <c r="I176" s="4"/>
      <c r="J176" s="4"/>
      <c r="K176" s="4"/>
      <c r="L176" s="4"/>
      <c r="M176" s="4"/>
      <c r="N176" s="4"/>
      <c r="O176" s="4"/>
      <c r="P176" s="4"/>
      <c r="Q176" s="4"/>
      <c r="R176" s="4"/>
      <c r="S176" s="4"/>
      <c r="T176" s="4"/>
      <c r="U176" s="4"/>
      <c r="V176" s="4"/>
      <c r="W176" s="4"/>
      <c r="X176" s="4"/>
      <c r="Y176" s="4"/>
    </row>
    <row r="177" spans="1:25" ht="15.75" customHeight="1">
      <c r="A177" s="56" t="s">
        <v>3414</v>
      </c>
      <c r="B177" s="4"/>
      <c r="C177" s="4"/>
      <c r="D177" s="4"/>
      <c r="E177" s="4"/>
      <c r="F177" s="4"/>
      <c r="G177" s="4"/>
      <c r="H177" s="4"/>
      <c r="I177" s="4"/>
      <c r="J177" s="4"/>
      <c r="K177" s="4"/>
      <c r="L177" s="4"/>
      <c r="M177" s="4"/>
      <c r="N177" s="4"/>
      <c r="O177" s="4"/>
      <c r="P177" s="4"/>
      <c r="Q177" s="4"/>
      <c r="R177" s="4"/>
      <c r="S177" s="4"/>
      <c r="T177" s="4"/>
      <c r="U177" s="4"/>
      <c r="V177" s="4"/>
      <c r="W177" s="4"/>
      <c r="X177" s="4"/>
      <c r="Y177" s="4"/>
    </row>
    <row r="178" spans="1:25" ht="15.75" customHeight="1">
      <c r="A178" s="56" t="s">
        <v>2385</v>
      </c>
      <c r="B178" s="4"/>
      <c r="C178" s="4"/>
      <c r="D178" s="4"/>
      <c r="E178" s="4"/>
      <c r="F178" s="4"/>
      <c r="G178" s="4"/>
      <c r="H178" s="4"/>
      <c r="I178" s="4"/>
      <c r="J178" s="4"/>
      <c r="K178" s="4"/>
      <c r="L178" s="4"/>
      <c r="M178" s="4"/>
      <c r="N178" s="4"/>
      <c r="O178" s="4"/>
      <c r="P178" s="4"/>
      <c r="Q178" s="4"/>
      <c r="R178" s="4"/>
      <c r="S178" s="4"/>
      <c r="T178" s="4"/>
      <c r="U178" s="4"/>
      <c r="V178" s="4"/>
      <c r="W178" s="4"/>
      <c r="X178" s="4"/>
      <c r="Y178" s="4"/>
    </row>
    <row r="179" spans="1:25" ht="15.75" customHeight="1">
      <c r="A179" s="56" t="s">
        <v>3415</v>
      </c>
      <c r="B179" s="4"/>
      <c r="C179" s="4"/>
      <c r="D179" s="4"/>
      <c r="E179" s="4"/>
      <c r="F179" s="4"/>
      <c r="G179" s="4"/>
      <c r="H179" s="4"/>
      <c r="I179" s="4"/>
      <c r="J179" s="4"/>
      <c r="K179" s="4"/>
      <c r="L179" s="4"/>
      <c r="M179" s="4"/>
      <c r="N179" s="4"/>
      <c r="O179" s="4"/>
      <c r="P179" s="4"/>
      <c r="Q179" s="4"/>
      <c r="R179" s="4"/>
      <c r="S179" s="4"/>
      <c r="T179" s="4"/>
      <c r="U179" s="4"/>
      <c r="V179" s="4"/>
      <c r="W179" s="4"/>
      <c r="X179" s="4"/>
      <c r="Y179" s="4"/>
    </row>
    <row r="180" spans="1:25" ht="15.75" customHeight="1">
      <c r="A180" s="56" t="s">
        <v>2386</v>
      </c>
      <c r="B180" s="4"/>
      <c r="C180" s="4"/>
      <c r="D180" s="4"/>
      <c r="E180" s="4"/>
      <c r="F180" s="4"/>
      <c r="G180" s="4"/>
      <c r="H180" s="4"/>
      <c r="I180" s="4"/>
      <c r="J180" s="4"/>
      <c r="K180" s="4"/>
      <c r="L180" s="4"/>
      <c r="M180" s="4"/>
      <c r="N180" s="4"/>
      <c r="O180" s="4"/>
      <c r="P180" s="4"/>
      <c r="Q180" s="4"/>
      <c r="R180" s="4"/>
      <c r="S180" s="4"/>
      <c r="T180" s="4"/>
      <c r="U180" s="4"/>
      <c r="V180" s="4"/>
      <c r="W180" s="4"/>
      <c r="X180" s="4"/>
      <c r="Y180" s="4"/>
    </row>
    <row r="181" spans="1:25" ht="15.75" customHeight="1">
      <c r="A181" s="56" t="s">
        <v>3416</v>
      </c>
      <c r="B181" s="4"/>
      <c r="C181" s="4"/>
      <c r="D181" s="4"/>
      <c r="E181" s="4"/>
      <c r="F181" s="4"/>
      <c r="G181" s="4"/>
      <c r="H181" s="4"/>
      <c r="I181" s="4"/>
      <c r="J181" s="4"/>
      <c r="K181" s="4"/>
      <c r="L181" s="4"/>
      <c r="M181" s="4"/>
      <c r="N181" s="4"/>
      <c r="O181" s="4"/>
      <c r="P181" s="4"/>
      <c r="Q181" s="4"/>
      <c r="R181" s="4"/>
      <c r="S181" s="4"/>
      <c r="T181" s="4"/>
      <c r="U181" s="4"/>
      <c r="V181" s="4"/>
      <c r="W181" s="4"/>
      <c r="X181" s="4"/>
      <c r="Y181" s="4"/>
    </row>
    <row r="182" spans="1:25" ht="15.75" customHeight="1">
      <c r="A182" s="56" t="s">
        <v>2387</v>
      </c>
      <c r="B182" s="4"/>
      <c r="C182" s="4"/>
      <c r="D182" s="4"/>
      <c r="E182" s="4"/>
      <c r="F182" s="4"/>
      <c r="G182" s="4"/>
      <c r="H182" s="4"/>
      <c r="I182" s="4"/>
      <c r="J182" s="4"/>
      <c r="K182" s="4"/>
      <c r="L182" s="4"/>
      <c r="M182" s="4"/>
      <c r="N182" s="4"/>
      <c r="O182" s="4"/>
      <c r="P182" s="4"/>
      <c r="Q182" s="4"/>
      <c r="R182" s="4"/>
      <c r="S182" s="4"/>
      <c r="T182" s="4"/>
      <c r="U182" s="4"/>
      <c r="V182" s="4"/>
      <c r="W182" s="4"/>
      <c r="X182" s="4"/>
      <c r="Y182" s="4"/>
    </row>
    <row r="183" spans="1:25" ht="15.75" customHeight="1">
      <c r="A183" s="56" t="s">
        <v>3417</v>
      </c>
      <c r="B183" s="4"/>
      <c r="C183" s="4"/>
      <c r="D183" s="4"/>
      <c r="E183" s="4"/>
      <c r="F183" s="4"/>
      <c r="G183" s="4"/>
      <c r="H183" s="4"/>
      <c r="I183" s="4"/>
      <c r="J183" s="4"/>
      <c r="K183" s="4"/>
      <c r="L183" s="4"/>
      <c r="M183" s="4"/>
      <c r="N183" s="4"/>
      <c r="O183" s="4"/>
      <c r="P183" s="4"/>
      <c r="Q183" s="4"/>
      <c r="R183" s="4"/>
      <c r="S183" s="4"/>
      <c r="T183" s="4"/>
      <c r="U183" s="4"/>
      <c r="V183" s="4"/>
      <c r="W183" s="4"/>
      <c r="X183" s="4"/>
      <c r="Y183" s="4"/>
    </row>
    <row r="184" spans="1:25" ht="15.75" customHeight="1">
      <c r="A184" s="57" t="s">
        <v>2311</v>
      </c>
      <c r="B184" s="4"/>
      <c r="C184" s="4"/>
      <c r="D184" s="4"/>
      <c r="E184" s="4"/>
      <c r="F184" s="4"/>
      <c r="G184" s="4"/>
      <c r="H184" s="4"/>
      <c r="I184" s="4"/>
      <c r="J184" s="4"/>
      <c r="K184" s="4"/>
      <c r="L184" s="4"/>
      <c r="M184" s="4"/>
      <c r="N184" s="4"/>
      <c r="O184" s="4"/>
      <c r="P184" s="4"/>
      <c r="Q184" s="4"/>
      <c r="R184" s="4"/>
      <c r="S184" s="4"/>
      <c r="T184" s="4"/>
      <c r="U184" s="4"/>
      <c r="V184" s="4"/>
      <c r="W184" s="4"/>
      <c r="X184" s="4"/>
      <c r="Y184" s="4"/>
    </row>
    <row r="185" spans="1:25" ht="15.75" customHeight="1">
      <c r="A185" s="57" t="s">
        <v>3418</v>
      </c>
      <c r="B185" s="4"/>
      <c r="C185" s="4"/>
      <c r="D185" s="4"/>
      <c r="E185" s="4"/>
      <c r="F185" s="4"/>
      <c r="G185" s="4"/>
      <c r="H185" s="4"/>
      <c r="I185" s="4"/>
      <c r="J185" s="4"/>
      <c r="K185" s="4"/>
      <c r="L185" s="4"/>
      <c r="M185" s="4"/>
      <c r="N185" s="4"/>
      <c r="O185" s="4"/>
      <c r="P185" s="4"/>
      <c r="Q185" s="4"/>
      <c r="R185" s="4"/>
      <c r="S185" s="4"/>
      <c r="T185" s="4"/>
      <c r="U185" s="4"/>
      <c r="V185" s="4"/>
      <c r="W185" s="4"/>
      <c r="X185" s="4"/>
      <c r="Y185" s="4"/>
    </row>
    <row r="186" spans="1:25"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spans="1:25"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spans="1:25"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spans="1:25"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spans="1:25"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spans="1:25" ht="15.75" customHeight="1"/>
    <row r="192" spans="1:25"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Y190" xr:uid="{00000000-0009-0000-0000-000002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outlinePr summaryBelow="0" summaryRight="0"/>
  </sheetPr>
  <dimension ref="A1:L1124"/>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ColWidth="12.5703125" defaultRowHeight="15" customHeight="1"/>
  <cols>
    <col min="1" max="1" width="17.5703125" customWidth="1"/>
    <col min="2" max="2" width="34.42578125" customWidth="1"/>
    <col min="3" max="3" width="26.28515625" customWidth="1"/>
    <col min="4" max="4" width="14.7109375" customWidth="1"/>
    <col min="5" max="5" width="14.85546875" customWidth="1"/>
    <col min="6" max="6" width="16" customWidth="1"/>
    <col min="7" max="7" width="17.42578125" customWidth="1"/>
    <col min="8" max="8" width="18.85546875" customWidth="1"/>
    <col min="9" max="9" width="23.7109375" customWidth="1"/>
    <col min="10" max="10" width="21" customWidth="1"/>
    <col min="12" max="12" width="21.7109375" customWidth="1"/>
  </cols>
  <sheetData>
    <row r="1" spans="1:12" ht="15.75" customHeight="1">
      <c r="A1" s="58" t="s">
        <v>1</v>
      </c>
      <c r="B1" s="58" t="s">
        <v>3419</v>
      </c>
      <c r="C1" s="58" t="s">
        <v>3420</v>
      </c>
      <c r="D1" s="58" t="s">
        <v>3421</v>
      </c>
      <c r="E1" s="58" t="s">
        <v>3422</v>
      </c>
      <c r="F1" s="58" t="s">
        <v>3423</v>
      </c>
      <c r="G1" s="58" t="s">
        <v>3424</v>
      </c>
      <c r="H1" s="58" t="s">
        <v>3425</v>
      </c>
      <c r="I1" s="58" t="s">
        <v>3426</v>
      </c>
      <c r="J1" s="58" t="s">
        <v>3427</v>
      </c>
      <c r="K1" s="58" t="s">
        <v>3428</v>
      </c>
      <c r="L1" s="58" t="s">
        <v>3429</v>
      </c>
    </row>
    <row r="2" spans="1:12" ht="15.75" customHeight="1">
      <c r="A2" s="59" t="s">
        <v>11</v>
      </c>
      <c r="B2" s="60" t="s">
        <v>3430</v>
      </c>
      <c r="C2" s="60" t="s">
        <v>3431</v>
      </c>
      <c r="D2" s="61">
        <v>45040</v>
      </c>
      <c r="E2" s="61">
        <v>45299</v>
      </c>
      <c r="F2" s="61">
        <v>45300</v>
      </c>
      <c r="G2" s="62" t="s">
        <v>22</v>
      </c>
      <c r="H2" s="62" t="s">
        <v>22</v>
      </c>
      <c r="I2" s="61">
        <v>45301</v>
      </c>
      <c r="J2" s="61">
        <v>45302</v>
      </c>
      <c r="K2" s="63"/>
      <c r="L2" s="63"/>
    </row>
    <row r="3" spans="1:12" ht="15.75" customHeight="1">
      <c r="A3" s="59" t="s">
        <v>11</v>
      </c>
      <c r="B3" s="60" t="s">
        <v>3430</v>
      </c>
      <c r="C3" s="64" t="s">
        <v>3432</v>
      </c>
      <c r="D3" s="61">
        <v>45040</v>
      </c>
      <c r="E3" s="61">
        <v>45299</v>
      </c>
      <c r="F3" s="61">
        <v>45300</v>
      </c>
      <c r="G3" s="62" t="s">
        <v>22</v>
      </c>
      <c r="H3" s="62" t="s">
        <v>22</v>
      </c>
      <c r="I3" s="61">
        <v>45301</v>
      </c>
      <c r="J3" s="61">
        <v>45302</v>
      </c>
      <c r="K3" s="63"/>
      <c r="L3" s="63"/>
    </row>
    <row r="4" spans="1:12" ht="15.75" customHeight="1">
      <c r="A4" s="59" t="s">
        <v>11</v>
      </c>
      <c r="B4" s="60" t="s">
        <v>3430</v>
      </c>
      <c r="C4" s="65" t="s">
        <v>3433</v>
      </c>
      <c r="D4" s="61">
        <v>45040</v>
      </c>
      <c r="E4" s="61">
        <v>45299</v>
      </c>
      <c r="F4" s="61">
        <v>45300</v>
      </c>
      <c r="G4" s="62" t="s">
        <v>22</v>
      </c>
      <c r="H4" s="62" t="s">
        <v>22</v>
      </c>
      <c r="I4" s="61">
        <v>45301</v>
      </c>
      <c r="J4" s="61">
        <v>45302</v>
      </c>
      <c r="K4" s="63"/>
      <c r="L4" s="63"/>
    </row>
    <row r="5" spans="1:12" ht="15.75" customHeight="1">
      <c r="A5" s="59" t="s">
        <v>11</v>
      </c>
      <c r="B5" s="60" t="s">
        <v>3430</v>
      </c>
      <c r="C5" s="65" t="s">
        <v>3434</v>
      </c>
      <c r="D5" s="61">
        <v>45040</v>
      </c>
      <c r="E5" s="61">
        <v>45299</v>
      </c>
      <c r="F5" s="61">
        <v>45300</v>
      </c>
      <c r="G5" s="62" t="s">
        <v>22</v>
      </c>
      <c r="H5" s="62" t="s">
        <v>22</v>
      </c>
      <c r="I5" s="61">
        <v>45301</v>
      </c>
      <c r="J5" s="61">
        <v>45302</v>
      </c>
      <c r="K5" s="63"/>
      <c r="L5" s="63"/>
    </row>
    <row r="6" spans="1:12" ht="15.75" customHeight="1">
      <c r="A6" s="59" t="s">
        <v>11</v>
      </c>
      <c r="B6" s="65" t="s">
        <v>3435</v>
      </c>
      <c r="C6" s="65" t="s">
        <v>3436</v>
      </c>
      <c r="D6" s="61">
        <v>45040</v>
      </c>
      <c r="E6" s="66">
        <v>45267</v>
      </c>
      <c r="F6" s="66">
        <v>45301</v>
      </c>
      <c r="G6" s="62" t="s">
        <v>22</v>
      </c>
      <c r="H6" s="62" t="s">
        <v>22</v>
      </c>
      <c r="I6" s="66">
        <v>45302</v>
      </c>
      <c r="J6" s="66">
        <v>45303</v>
      </c>
      <c r="K6" s="63"/>
      <c r="L6" s="63"/>
    </row>
    <row r="7" spans="1:12" ht="15.75" customHeight="1">
      <c r="A7" s="59" t="s">
        <v>11</v>
      </c>
      <c r="B7" s="65" t="s">
        <v>3435</v>
      </c>
      <c r="C7" s="65" t="s">
        <v>3437</v>
      </c>
      <c r="D7" s="61">
        <v>45040</v>
      </c>
      <c r="E7" s="66">
        <v>45267</v>
      </c>
      <c r="F7" s="66">
        <v>45303</v>
      </c>
      <c r="G7" s="62" t="s">
        <v>22</v>
      </c>
      <c r="H7" s="62" t="s">
        <v>22</v>
      </c>
      <c r="I7" s="66">
        <v>45306</v>
      </c>
      <c r="J7" s="66">
        <v>45307</v>
      </c>
      <c r="K7" s="63"/>
      <c r="L7" s="63"/>
    </row>
    <row r="8" spans="1:12" ht="15.75" customHeight="1">
      <c r="A8" s="59" t="s">
        <v>11</v>
      </c>
      <c r="B8" s="65" t="s">
        <v>3438</v>
      </c>
      <c r="C8" s="65" t="s">
        <v>3439</v>
      </c>
      <c r="D8" s="66">
        <v>45030</v>
      </c>
      <c r="E8" s="66">
        <v>45306</v>
      </c>
      <c r="F8" s="66">
        <v>45308</v>
      </c>
      <c r="G8" s="62" t="s">
        <v>22</v>
      </c>
      <c r="H8" s="62" t="s">
        <v>22</v>
      </c>
      <c r="I8" s="66">
        <v>45309</v>
      </c>
      <c r="J8" s="66">
        <v>45310</v>
      </c>
      <c r="K8" s="63"/>
      <c r="L8" s="63"/>
    </row>
    <row r="9" spans="1:12" ht="15.75" customHeight="1">
      <c r="A9" s="59" t="s">
        <v>11</v>
      </c>
      <c r="B9" s="65" t="s">
        <v>3438</v>
      </c>
      <c r="C9" s="65" t="s">
        <v>3440</v>
      </c>
      <c r="D9" s="66">
        <v>45030</v>
      </c>
      <c r="E9" s="66">
        <v>45306</v>
      </c>
      <c r="F9" s="66">
        <v>45308</v>
      </c>
      <c r="G9" s="62" t="s">
        <v>22</v>
      </c>
      <c r="H9" s="62" t="s">
        <v>22</v>
      </c>
      <c r="I9" s="66">
        <v>45309</v>
      </c>
      <c r="J9" s="66">
        <v>45310</v>
      </c>
      <c r="K9" s="63"/>
      <c r="L9" s="63"/>
    </row>
    <row r="10" spans="1:12" ht="15.75" customHeight="1">
      <c r="A10" s="59" t="s">
        <v>11</v>
      </c>
      <c r="B10" s="65" t="s">
        <v>3441</v>
      </c>
      <c r="C10" s="65" t="s">
        <v>3442</v>
      </c>
      <c r="D10" s="66">
        <v>45040</v>
      </c>
      <c r="E10" s="66">
        <v>45314</v>
      </c>
      <c r="F10" s="66">
        <v>45314</v>
      </c>
      <c r="G10" s="62" t="s">
        <v>22</v>
      </c>
      <c r="H10" s="62" t="s">
        <v>22</v>
      </c>
      <c r="I10" s="66">
        <v>45315</v>
      </c>
      <c r="J10" s="66">
        <v>45316</v>
      </c>
      <c r="K10" s="63"/>
      <c r="L10" s="63"/>
    </row>
    <row r="11" spans="1:12" ht="15.75" customHeight="1">
      <c r="A11" s="65" t="s">
        <v>49</v>
      </c>
      <c r="B11" s="65" t="s">
        <v>3443</v>
      </c>
      <c r="C11" s="65" t="s">
        <v>3432</v>
      </c>
      <c r="D11" s="66">
        <v>45040</v>
      </c>
      <c r="E11" s="66">
        <v>45308</v>
      </c>
      <c r="F11" s="66">
        <v>45316</v>
      </c>
      <c r="G11" s="62" t="s">
        <v>22</v>
      </c>
      <c r="H11" s="62" t="s">
        <v>22</v>
      </c>
      <c r="I11" s="66">
        <v>45317</v>
      </c>
      <c r="J11" s="66">
        <v>45320</v>
      </c>
      <c r="K11" s="63"/>
      <c r="L11" s="63"/>
    </row>
    <row r="12" spans="1:12" ht="15.75" customHeight="1">
      <c r="A12" s="65" t="s">
        <v>11</v>
      </c>
      <c r="B12" s="65" t="s">
        <v>3444</v>
      </c>
      <c r="C12" s="65" t="s">
        <v>3445</v>
      </c>
      <c r="D12" s="66">
        <v>45310</v>
      </c>
      <c r="E12" s="66">
        <v>45320</v>
      </c>
      <c r="F12" s="66">
        <v>45321</v>
      </c>
      <c r="G12" s="62" t="s">
        <v>22</v>
      </c>
      <c r="H12" s="62" t="s">
        <v>22</v>
      </c>
      <c r="I12" s="66">
        <v>45322</v>
      </c>
      <c r="J12" s="66">
        <v>45322</v>
      </c>
      <c r="K12" s="63"/>
      <c r="L12" s="63"/>
    </row>
    <row r="13" spans="1:12" ht="15.75" customHeight="1">
      <c r="A13" s="65" t="s">
        <v>11</v>
      </c>
      <c r="B13" s="65" t="s">
        <v>3446</v>
      </c>
      <c r="C13" s="65" t="s">
        <v>36</v>
      </c>
      <c r="D13" s="66">
        <v>45246</v>
      </c>
      <c r="E13" s="66">
        <v>45317</v>
      </c>
      <c r="F13" s="66">
        <v>45320</v>
      </c>
      <c r="G13" s="66">
        <v>45321</v>
      </c>
      <c r="H13" s="66">
        <v>45321</v>
      </c>
      <c r="I13" s="66">
        <v>45322</v>
      </c>
      <c r="J13" s="66">
        <v>45322</v>
      </c>
      <c r="K13" s="63"/>
      <c r="L13" s="63"/>
    </row>
    <row r="14" spans="1:12" ht="15.75" customHeight="1">
      <c r="A14" s="67" t="s">
        <v>11</v>
      </c>
      <c r="B14" s="67" t="s">
        <v>673</v>
      </c>
      <c r="C14" s="68" t="s">
        <v>93</v>
      </c>
      <c r="D14" s="69">
        <v>45309</v>
      </c>
      <c r="E14" s="70">
        <v>45307</v>
      </c>
      <c r="F14" s="70">
        <v>45324</v>
      </c>
      <c r="G14" s="70">
        <v>45327</v>
      </c>
      <c r="H14" s="70">
        <v>45327</v>
      </c>
      <c r="I14" s="70">
        <v>45328</v>
      </c>
      <c r="J14" s="70">
        <v>45328</v>
      </c>
      <c r="K14" s="63"/>
      <c r="L14" s="63"/>
    </row>
    <row r="15" spans="1:12" ht="15.75" customHeight="1">
      <c r="A15" s="67" t="s">
        <v>11</v>
      </c>
      <c r="B15" s="71" t="s">
        <v>3447</v>
      </c>
      <c r="C15" s="72" t="s">
        <v>156</v>
      </c>
      <c r="D15" s="73">
        <v>45309</v>
      </c>
      <c r="E15" s="74">
        <v>45324</v>
      </c>
      <c r="F15" s="74">
        <v>45327</v>
      </c>
      <c r="G15" s="74">
        <v>45328</v>
      </c>
      <c r="H15" s="74">
        <v>45328</v>
      </c>
      <c r="I15" s="74">
        <v>46425</v>
      </c>
      <c r="J15" s="74">
        <v>45329</v>
      </c>
      <c r="K15" s="63"/>
      <c r="L15" s="63"/>
    </row>
    <row r="16" spans="1:12" ht="15.75" customHeight="1">
      <c r="A16" s="67" t="s">
        <v>11</v>
      </c>
      <c r="B16" s="71" t="s">
        <v>3448</v>
      </c>
      <c r="C16" s="75" t="s">
        <v>36</v>
      </c>
      <c r="D16" s="76">
        <v>45246</v>
      </c>
      <c r="E16" s="77">
        <v>45330</v>
      </c>
      <c r="F16" s="77">
        <v>45330</v>
      </c>
      <c r="G16" s="77">
        <v>45334</v>
      </c>
      <c r="H16" s="77">
        <v>45334</v>
      </c>
      <c r="I16" s="77">
        <v>45335</v>
      </c>
      <c r="J16" s="77">
        <v>45336</v>
      </c>
      <c r="K16" s="63"/>
      <c r="L16" s="63"/>
    </row>
    <row r="17" spans="1:12" ht="15.75" customHeight="1">
      <c r="A17" s="67" t="s">
        <v>27</v>
      </c>
      <c r="B17" s="78" t="s">
        <v>3449</v>
      </c>
      <c r="C17" s="72" t="s">
        <v>105</v>
      </c>
      <c r="D17" s="76">
        <v>45019</v>
      </c>
      <c r="E17" s="77">
        <v>45331</v>
      </c>
      <c r="F17" s="77">
        <v>45334</v>
      </c>
      <c r="G17" s="77">
        <v>45335</v>
      </c>
      <c r="H17" s="77">
        <v>45335</v>
      </c>
      <c r="I17" s="77">
        <v>45336</v>
      </c>
      <c r="J17" s="77">
        <v>45336</v>
      </c>
      <c r="K17" s="63"/>
      <c r="L17" s="63"/>
    </row>
    <row r="18" spans="1:12" ht="15.75" customHeight="1">
      <c r="A18" s="67" t="s">
        <v>27</v>
      </c>
      <c r="B18" s="78" t="s">
        <v>3449</v>
      </c>
      <c r="C18" s="72" t="s">
        <v>2413</v>
      </c>
      <c r="D18" s="76">
        <v>45019</v>
      </c>
      <c r="E18" s="77">
        <v>45331</v>
      </c>
      <c r="F18" s="77">
        <v>45334</v>
      </c>
      <c r="G18" s="77">
        <v>45335</v>
      </c>
      <c r="H18" s="77">
        <v>45335</v>
      </c>
      <c r="I18" s="77">
        <v>45336</v>
      </c>
      <c r="J18" s="77">
        <v>45336</v>
      </c>
      <c r="K18" s="63"/>
      <c r="L18" s="63"/>
    </row>
    <row r="19" spans="1:12" ht="15.75" customHeight="1">
      <c r="A19" s="67" t="s">
        <v>27</v>
      </c>
      <c r="B19" s="78" t="s">
        <v>3449</v>
      </c>
      <c r="C19" s="72" t="s">
        <v>2138</v>
      </c>
      <c r="D19" s="76">
        <v>45019</v>
      </c>
      <c r="E19" s="77">
        <v>45331</v>
      </c>
      <c r="F19" s="77">
        <v>45334</v>
      </c>
      <c r="G19" s="77">
        <v>45335</v>
      </c>
      <c r="H19" s="77">
        <v>45335</v>
      </c>
      <c r="I19" s="77">
        <v>45336</v>
      </c>
      <c r="J19" s="77">
        <v>45336</v>
      </c>
      <c r="K19" s="63"/>
      <c r="L19" s="63"/>
    </row>
    <row r="20" spans="1:12" ht="15.75" customHeight="1">
      <c r="A20" s="67" t="s">
        <v>27</v>
      </c>
      <c r="B20" s="78" t="s">
        <v>3449</v>
      </c>
      <c r="C20" s="72" t="s">
        <v>2465</v>
      </c>
      <c r="D20" s="76">
        <v>45019</v>
      </c>
      <c r="E20" s="77">
        <v>45331</v>
      </c>
      <c r="F20" s="77">
        <v>45334</v>
      </c>
      <c r="G20" s="77">
        <v>45335</v>
      </c>
      <c r="H20" s="77">
        <v>45335</v>
      </c>
      <c r="I20" s="77">
        <v>45336</v>
      </c>
      <c r="J20" s="77">
        <v>45336</v>
      </c>
      <c r="K20" s="63"/>
      <c r="L20" s="63"/>
    </row>
    <row r="21" spans="1:12" ht="15.75" customHeight="1">
      <c r="A21" s="67" t="s">
        <v>11</v>
      </c>
      <c r="B21" s="71" t="s">
        <v>3450</v>
      </c>
      <c r="C21" s="72" t="s">
        <v>2443</v>
      </c>
      <c r="D21" s="76">
        <v>44854</v>
      </c>
      <c r="E21" s="77">
        <v>45335</v>
      </c>
      <c r="F21" s="77">
        <v>45335</v>
      </c>
      <c r="G21" s="77">
        <v>45336</v>
      </c>
      <c r="H21" s="77">
        <v>45336</v>
      </c>
      <c r="I21" s="77">
        <v>45337</v>
      </c>
      <c r="J21" s="77">
        <v>45337</v>
      </c>
      <c r="K21" s="63"/>
      <c r="L21" s="63"/>
    </row>
    <row r="22" spans="1:12" ht="15.75" customHeight="1">
      <c r="A22" s="67" t="s">
        <v>11</v>
      </c>
      <c r="B22" s="71" t="s">
        <v>3450</v>
      </c>
      <c r="C22" s="72" t="s">
        <v>689</v>
      </c>
      <c r="D22" s="76">
        <v>44854</v>
      </c>
      <c r="E22" s="77">
        <v>45335</v>
      </c>
      <c r="F22" s="77">
        <v>45335</v>
      </c>
      <c r="G22" s="77">
        <v>45336</v>
      </c>
      <c r="H22" s="77">
        <v>45336</v>
      </c>
      <c r="I22" s="77">
        <v>45337</v>
      </c>
      <c r="J22" s="77">
        <v>45337</v>
      </c>
      <c r="K22" s="63"/>
      <c r="L22" s="63"/>
    </row>
    <row r="23" spans="1:12" ht="15.75" customHeight="1">
      <c r="A23" s="67" t="s">
        <v>11</v>
      </c>
      <c r="B23" s="71" t="s">
        <v>3450</v>
      </c>
      <c r="C23" s="72" t="s">
        <v>262</v>
      </c>
      <c r="D23" s="76">
        <v>44854</v>
      </c>
      <c r="E23" s="77">
        <v>45335</v>
      </c>
      <c r="F23" s="77">
        <v>45335</v>
      </c>
      <c r="G23" s="77">
        <v>45336</v>
      </c>
      <c r="H23" s="77">
        <v>45336</v>
      </c>
      <c r="I23" s="77">
        <v>45337</v>
      </c>
      <c r="J23" s="77">
        <v>45337</v>
      </c>
      <c r="K23" s="63"/>
      <c r="L23" s="63"/>
    </row>
    <row r="24" spans="1:12" ht="15.75" customHeight="1">
      <c r="A24" s="67" t="s">
        <v>49</v>
      </c>
      <c r="B24" s="79" t="s">
        <v>3451</v>
      </c>
      <c r="C24" s="75" t="s">
        <v>199</v>
      </c>
      <c r="D24" s="76">
        <v>45215</v>
      </c>
      <c r="E24" s="77">
        <v>45327</v>
      </c>
      <c r="F24" s="77">
        <v>45336</v>
      </c>
      <c r="G24" s="77">
        <v>45336</v>
      </c>
      <c r="H24" s="77">
        <v>45336</v>
      </c>
      <c r="I24" s="77">
        <v>45337</v>
      </c>
      <c r="J24" s="77">
        <v>45338</v>
      </c>
      <c r="K24" s="63"/>
      <c r="L24" s="63"/>
    </row>
    <row r="25" spans="1:12" ht="15.75" customHeight="1">
      <c r="A25" s="67" t="s">
        <v>49</v>
      </c>
      <c r="B25" s="79" t="s">
        <v>3451</v>
      </c>
      <c r="C25" s="75" t="s">
        <v>88</v>
      </c>
      <c r="D25" s="76">
        <v>45215</v>
      </c>
      <c r="E25" s="77">
        <v>45334</v>
      </c>
      <c r="F25" s="77">
        <v>45338</v>
      </c>
      <c r="G25" s="77">
        <v>45338</v>
      </c>
      <c r="H25" s="77">
        <v>45338</v>
      </c>
      <c r="I25" s="77">
        <v>45341</v>
      </c>
      <c r="J25" s="77">
        <v>45342</v>
      </c>
      <c r="K25" s="63"/>
      <c r="L25" s="63"/>
    </row>
    <row r="26" spans="1:12" ht="15.75" customHeight="1">
      <c r="A26" s="67" t="s">
        <v>27</v>
      </c>
      <c r="B26" s="80" t="s">
        <v>3452</v>
      </c>
      <c r="C26" s="81" t="s">
        <v>3437</v>
      </c>
      <c r="D26" s="76">
        <v>45030</v>
      </c>
      <c r="E26" s="77">
        <v>45323</v>
      </c>
      <c r="F26" s="77">
        <v>45341</v>
      </c>
      <c r="G26" s="82" t="s">
        <v>22</v>
      </c>
      <c r="H26" s="82" t="s">
        <v>22</v>
      </c>
      <c r="I26" s="77">
        <v>45342</v>
      </c>
      <c r="J26" s="77">
        <v>45343</v>
      </c>
      <c r="K26" s="63"/>
      <c r="L26" s="63"/>
    </row>
    <row r="27" spans="1:12" ht="15.75" customHeight="1">
      <c r="A27" s="67" t="s">
        <v>11</v>
      </c>
      <c r="B27" s="80" t="s">
        <v>3453</v>
      </c>
      <c r="C27" s="81" t="s">
        <v>3454</v>
      </c>
      <c r="D27" s="76">
        <v>45030</v>
      </c>
      <c r="E27" s="77">
        <v>45347</v>
      </c>
      <c r="F27" s="77">
        <v>45341</v>
      </c>
      <c r="G27" s="82" t="s">
        <v>22</v>
      </c>
      <c r="H27" s="82" t="s">
        <v>22</v>
      </c>
      <c r="I27" s="77">
        <v>45342</v>
      </c>
      <c r="J27" s="77">
        <v>45343</v>
      </c>
      <c r="K27" s="63"/>
      <c r="L27" s="63"/>
    </row>
    <row r="28" spans="1:12" ht="15.75" customHeight="1">
      <c r="A28" s="67" t="s">
        <v>11</v>
      </c>
      <c r="B28" s="79" t="s">
        <v>1027</v>
      </c>
      <c r="C28" s="75" t="s">
        <v>2649</v>
      </c>
      <c r="D28" s="76">
        <v>44844</v>
      </c>
      <c r="E28" s="77">
        <v>45338</v>
      </c>
      <c r="F28" s="77">
        <v>45342</v>
      </c>
      <c r="G28" s="77">
        <v>45343</v>
      </c>
      <c r="H28" s="77">
        <v>45343</v>
      </c>
      <c r="I28" s="77">
        <v>45344</v>
      </c>
      <c r="J28" s="77">
        <v>45344</v>
      </c>
      <c r="K28" s="63"/>
      <c r="L28" s="63"/>
    </row>
    <row r="29" spans="1:12" ht="15.75" customHeight="1">
      <c r="A29" s="67" t="s">
        <v>49</v>
      </c>
      <c r="B29" s="79" t="s">
        <v>3455</v>
      </c>
      <c r="C29" s="72" t="s">
        <v>279</v>
      </c>
      <c r="D29" s="76">
        <v>45139</v>
      </c>
      <c r="E29" s="77">
        <v>45330</v>
      </c>
      <c r="F29" s="77">
        <v>45343</v>
      </c>
      <c r="G29" s="77">
        <v>45343</v>
      </c>
      <c r="H29" s="77">
        <v>45343</v>
      </c>
      <c r="I29" s="77">
        <v>45344</v>
      </c>
      <c r="J29" s="77">
        <v>45345</v>
      </c>
      <c r="K29" s="63"/>
      <c r="L29" s="63"/>
    </row>
    <row r="30" spans="1:12" ht="15.75" customHeight="1">
      <c r="A30" s="67" t="s">
        <v>27</v>
      </c>
      <c r="B30" s="79" t="s">
        <v>3456</v>
      </c>
      <c r="C30" s="72" t="s">
        <v>88</v>
      </c>
      <c r="D30" s="76">
        <v>44986</v>
      </c>
      <c r="E30" s="77">
        <v>45342</v>
      </c>
      <c r="F30" s="77">
        <v>45343</v>
      </c>
      <c r="G30" s="77">
        <v>45344</v>
      </c>
      <c r="H30" s="77">
        <v>45344</v>
      </c>
      <c r="I30" s="77">
        <v>45345</v>
      </c>
      <c r="J30" s="77">
        <v>45345</v>
      </c>
      <c r="K30" s="63"/>
      <c r="L30" s="63"/>
    </row>
    <row r="31" spans="1:12" ht="15.75" customHeight="1">
      <c r="A31" s="67" t="s">
        <v>11</v>
      </c>
      <c r="B31" s="80" t="s">
        <v>3457</v>
      </c>
      <c r="C31" s="83" t="s">
        <v>3434</v>
      </c>
      <c r="D31" s="76">
        <v>45030</v>
      </c>
      <c r="E31" s="77">
        <v>45344</v>
      </c>
      <c r="F31" s="77">
        <v>45345</v>
      </c>
      <c r="G31" s="82" t="s">
        <v>22</v>
      </c>
      <c r="H31" s="82" t="s">
        <v>22</v>
      </c>
      <c r="I31" s="77">
        <v>45348</v>
      </c>
      <c r="J31" s="77">
        <v>45349</v>
      </c>
      <c r="K31" s="63"/>
      <c r="L31" s="63"/>
    </row>
    <row r="32" spans="1:12" ht="15.75" customHeight="1">
      <c r="A32" s="67" t="s">
        <v>11</v>
      </c>
      <c r="B32" s="80" t="s">
        <v>379</v>
      </c>
      <c r="C32" s="83" t="s">
        <v>3458</v>
      </c>
      <c r="D32" s="76">
        <v>45303</v>
      </c>
      <c r="E32" s="77">
        <v>45330</v>
      </c>
      <c r="F32" s="77">
        <v>45349</v>
      </c>
      <c r="G32" s="82" t="s">
        <v>22</v>
      </c>
      <c r="H32" s="82" t="s">
        <v>22</v>
      </c>
      <c r="I32" s="77">
        <v>45350</v>
      </c>
      <c r="J32" s="77">
        <v>45351</v>
      </c>
      <c r="K32" s="63"/>
      <c r="L32" s="63"/>
    </row>
    <row r="33" spans="1:12" ht="15.75" customHeight="1">
      <c r="A33" s="67" t="s">
        <v>11</v>
      </c>
      <c r="B33" s="80" t="s">
        <v>379</v>
      </c>
      <c r="C33" s="83" t="s">
        <v>3459</v>
      </c>
      <c r="D33" s="76">
        <v>45303</v>
      </c>
      <c r="E33" s="77">
        <v>45330</v>
      </c>
      <c r="F33" s="77">
        <v>45349</v>
      </c>
      <c r="G33" s="82" t="s">
        <v>22</v>
      </c>
      <c r="H33" s="82" t="s">
        <v>22</v>
      </c>
      <c r="I33" s="77">
        <v>45350</v>
      </c>
      <c r="J33" s="77">
        <v>45351</v>
      </c>
      <c r="K33" s="63"/>
      <c r="L33" s="63"/>
    </row>
    <row r="34" spans="1:12" ht="15.75" customHeight="1">
      <c r="A34" s="67" t="s">
        <v>49</v>
      </c>
      <c r="B34" s="79" t="s">
        <v>3451</v>
      </c>
      <c r="C34" s="75" t="s">
        <v>105</v>
      </c>
      <c r="D34" s="76">
        <v>45215</v>
      </c>
      <c r="E34" s="77">
        <v>45344</v>
      </c>
      <c r="F34" s="77">
        <v>45349</v>
      </c>
      <c r="G34" s="77">
        <v>45350</v>
      </c>
      <c r="H34" s="77">
        <v>45350</v>
      </c>
      <c r="I34" s="77">
        <v>45351</v>
      </c>
      <c r="J34" s="77">
        <v>45351</v>
      </c>
      <c r="K34" s="63"/>
      <c r="L34" s="63"/>
    </row>
    <row r="35" spans="1:12" ht="15.75" customHeight="1">
      <c r="A35" s="65" t="s">
        <v>27</v>
      </c>
      <c r="B35" s="65" t="s">
        <v>3460</v>
      </c>
      <c r="C35" s="84" t="s">
        <v>3454</v>
      </c>
      <c r="D35" s="66">
        <v>45030</v>
      </c>
      <c r="E35" s="66">
        <v>45281</v>
      </c>
      <c r="F35" s="66">
        <v>45287</v>
      </c>
      <c r="G35" s="82" t="s">
        <v>22</v>
      </c>
      <c r="H35" s="82" t="s">
        <v>22</v>
      </c>
      <c r="I35" s="66">
        <v>45287</v>
      </c>
      <c r="J35" s="66">
        <v>45288</v>
      </c>
      <c r="K35" s="63"/>
      <c r="L35" s="63"/>
    </row>
    <row r="36" spans="1:12" ht="15.75" customHeight="1">
      <c r="A36" s="65" t="s">
        <v>27</v>
      </c>
      <c r="B36" s="65" t="s">
        <v>3460</v>
      </c>
      <c r="C36" s="85" t="s">
        <v>3461</v>
      </c>
      <c r="D36" s="66">
        <v>45030</v>
      </c>
      <c r="E36" s="66">
        <v>45281</v>
      </c>
      <c r="F36" s="66">
        <v>45287</v>
      </c>
      <c r="G36" s="82" t="s">
        <v>22</v>
      </c>
      <c r="H36" s="82" t="s">
        <v>22</v>
      </c>
      <c r="I36" s="66">
        <v>45287</v>
      </c>
      <c r="J36" s="66">
        <v>45288</v>
      </c>
      <c r="K36" s="63"/>
      <c r="L36" s="63"/>
    </row>
    <row r="37" spans="1:12" ht="15.75" customHeight="1">
      <c r="A37" s="65" t="s">
        <v>27</v>
      </c>
      <c r="B37" s="65" t="s">
        <v>3460</v>
      </c>
      <c r="C37" s="85" t="s">
        <v>3462</v>
      </c>
      <c r="D37" s="66">
        <v>45030</v>
      </c>
      <c r="E37" s="66">
        <v>45281</v>
      </c>
      <c r="F37" s="66">
        <v>45287</v>
      </c>
      <c r="G37" s="82" t="s">
        <v>22</v>
      </c>
      <c r="H37" s="82" t="s">
        <v>22</v>
      </c>
      <c r="I37" s="66">
        <v>45287</v>
      </c>
      <c r="J37" s="66">
        <v>45288</v>
      </c>
      <c r="K37" s="63"/>
      <c r="L37" s="63"/>
    </row>
    <row r="38" spans="1:12" ht="15.75" customHeight="1">
      <c r="A38" s="86" t="s">
        <v>11</v>
      </c>
      <c r="B38" s="87" t="s">
        <v>3463</v>
      </c>
      <c r="C38" s="88" t="s">
        <v>200</v>
      </c>
      <c r="D38" s="69">
        <v>45309</v>
      </c>
      <c r="E38" s="70">
        <v>45352</v>
      </c>
      <c r="F38" s="70">
        <v>45352</v>
      </c>
      <c r="G38" s="70">
        <v>45355</v>
      </c>
      <c r="H38" s="70">
        <v>45355</v>
      </c>
      <c r="I38" s="70">
        <v>45356</v>
      </c>
      <c r="J38" s="66">
        <v>45356</v>
      </c>
      <c r="K38" s="63"/>
      <c r="L38" s="63"/>
    </row>
    <row r="39" spans="1:12" ht="15.75" customHeight="1">
      <c r="A39" s="89" t="s">
        <v>11</v>
      </c>
      <c r="B39" s="90" t="s">
        <v>3463</v>
      </c>
      <c r="C39" s="91" t="s">
        <v>36</v>
      </c>
      <c r="D39" s="73">
        <v>45309</v>
      </c>
      <c r="E39" s="74">
        <v>45352</v>
      </c>
      <c r="F39" s="74">
        <v>45352</v>
      </c>
      <c r="G39" s="74">
        <v>45355</v>
      </c>
      <c r="H39" s="74">
        <v>45355</v>
      </c>
      <c r="I39" s="74">
        <v>45356</v>
      </c>
      <c r="J39" s="66">
        <v>45356</v>
      </c>
      <c r="K39" s="63"/>
      <c r="L39" s="63"/>
    </row>
    <row r="40" spans="1:12" ht="15.75" customHeight="1">
      <c r="A40" s="86" t="s">
        <v>11</v>
      </c>
      <c r="B40" s="87" t="s">
        <v>3464</v>
      </c>
      <c r="C40" s="88" t="s">
        <v>47</v>
      </c>
      <c r="D40" s="69">
        <v>44706</v>
      </c>
      <c r="E40" s="70">
        <v>45322</v>
      </c>
      <c r="F40" s="70">
        <v>45355</v>
      </c>
      <c r="G40" s="70">
        <v>45356</v>
      </c>
      <c r="H40" s="70">
        <v>45356</v>
      </c>
      <c r="I40" s="70">
        <v>45357</v>
      </c>
      <c r="J40" s="66">
        <v>45357</v>
      </c>
      <c r="K40" s="63"/>
      <c r="L40" s="63"/>
    </row>
    <row r="41" spans="1:12" ht="15.75" customHeight="1">
      <c r="A41" s="86" t="s">
        <v>27</v>
      </c>
      <c r="B41" s="88" t="s">
        <v>3465</v>
      </c>
      <c r="C41" s="88" t="s">
        <v>36</v>
      </c>
      <c r="D41" s="69">
        <v>45245</v>
      </c>
      <c r="E41" s="70">
        <v>45355</v>
      </c>
      <c r="F41" s="70">
        <v>45356</v>
      </c>
      <c r="G41" s="70">
        <v>45357</v>
      </c>
      <c r="H41" s="70">
        <v>45357</v>
      </c>
      <c r="I41" s="70">
        <v>45358</v>
      </c>
      <c r="J41" s="70">
        <v>45358</v>
      </c>
      <c r="K41" s="63"/>
      <c r="L41" s="63"/>
    </row>
    <row r="42" spans="1:12" ht="15.75" customHeight="1">
      <c r="A42" s="67" t="s">
        <v>400</v>
      </c>
      <c r="B42" s="92" t="s">
        <v>3466</v>
      </c>
      <c r="C42" s="86" t="s">
        <v>1033</v>
      </c>
      <c r="D42" s="70">
        <v>45352</v>
      </c>
      <c r="E42" s="70">
        <v>45363</v>
      </c>
      <c r="F42" s="70">
        <v>45363</v>
      </c>
      <c r="G42" s="70">
        <v>45364</v>
      </c>
      <c r="H42" s="70">
        <v>45364</v>
      </c>
      <c r="I42" s="70">
        <v>45365</v>
      </c>
      <c r="J42" s="70">
        <v>45365</v>
      </c>
      <c r="K42" s="63"/>
      <c r="L42" s="63"/>
    </row>
    <row r="43" spans="1:12" ht="15.75" customHeight="1">
      <c r="A43" s="67" t="s">
        <v>27</v>
      </c>
      <c r="B43" s="92" t="s">
        <v>2150</v>
      </c>
      <c r="C43" s="68" t="s">
        <v>3467</v>
      </c>
      <c r="D43" s="69">
        <v>45040</v>
      </c>
      <c r="E43" s="70">
        <v>45345</v>
      </c>
      <c r="F43" s="70">
        <v>45362</v>
      </c>
      <c r="G43" s="88" t="s">
        <v>22</v>
      </c>
      <c r="H43" s="88" t="s">
        <v>22</v>
      </c>
      <c r="I43" s="70">
        <v>45363</v>
      </c>
      <c r="J43" s="70">
        <v>45364</v>
      </c>
      <c r="K43" s="63"/>
      <c r="L43" s="63"/>
    </row>
    <row r="44" spans="1:12" ht="15.75" customHeight="1">
      <c r="A44" s="67" t="s">
        <v>11</v>
      </c>
      <c r="B44" s="92" t="s">
        <v>3453</v>
      </c>
      <c r="C44" s="68" t="s">
        <v>3461</v>
      </c>
      <c r="D44" s="69">
        <v>45030</v>
      </c>
      <c r="E44" s="70">
        <v>45371</v>
      </c>
      <c r="F44" s="70">
        <v>45371</v>
      </c>
      <c r="G44" s="88" t="s">
        <v>22</v>
      </c>
      <c r="H44" s="88" t="s">
        <v>22</v>
      </c>
      <c r="I44" s="70">
        <v>45372</v>
      </c>
      <c r="J44" s="70">
        <v>45373</v>
      </c>
      <c r="K44" s="63"/>
      <c r="L44" s="63"/>
    </row>
    <row r="45" spans="1:12" ht="15.75" customHeight="1">
      <c r="A45" s="71" t="s">
        <v>11</v>
      </c>
      <c r="B45" s="93" t="s">
        <v>3468</v>
      </c>
      <c r="C45" s="94" t="s">
        <v>3440</v>
      </c>
      <c r="D45" s="66">
        <v>45335</v>
      </c>
      <c r="E45" s="66">
        <v>45372</v>
      </c>
      <c r="F45" s="66">
        <v>45372</v>
      </c>
      <c r="G45" s="88" t="s">
        <v>22</v>
      </c>
      <c r="H45" s="88" t="s">
        <v>22</v>
      </c>
      <c r="I45" s="66">
        <v>45373</v>
      </c>
      <c r="J45" s="66">
        <v>45376</v>
      </c>
      <c r="K45" s="63"/>
      <c r="L45" s="63"/>
    </row>
    <row r="46" spans="1:12" ht="15.75" customHeight="1">
      <c r="A46" s="67" t="s">
        <v>49</v>
      </c>
      <c r="B46" s="95" t="s">
        <v>1573</v>
      </c>
      <c r="C46" s="92" t="s">
        <v>3469</v>
      </c>
      <c r="D46" s="66">
        <v>45030</v>
      </c>
      <c r="E46" s="66">
        <v>45369</v>
      </c>
      <c r="F46" s="66">
        <v>45372</v>
      </c>
      <c r="G46" s="88" t="s">
        <v>22</v>
      </c>
      <c r="H46" s="88" t="s">
        <v>22</v>
      </c>
      <c r="I46" s="66">
        <v>45373</v>
      </c>
      <c r="J46" s="66">
        <v>45376</v>
      </c>
      <c r="K46" s="63"/>
      <c r="L46" s="63"/>
    </row>
    <row r="47" spans="1:12" ht="15.75" customHeight="1">
      <c r="A47" s="71" t="s">
        <v>49</v>
      </c>
      <c r="B47" s="93" t="s">
        <v>1573</v>
      </c>
      <c r="C47" s="94" t="s">
        <v>3470</v>
      </c>
      <c r="D47" s="66">
        <v>45030</v>
      </c>
      <c r="E47" s="66">
        <v>45369</v>
      </c>
      <c r="F47" s="66">
        <v>45372</v>
      </c>
      <c r="G47" s="88" t="s">
        <v>22</v>
      </c>
      <c r="H47" s="88" t="s">
        <v>22</v>
      </c>
      <c r="I47" s="66">
        <v>45373</v>
      </c>
      <c r="J47" s="66">
        <v>45376</v>
      </c>
      <c r="K47" s="63"/>
      <c r="L47" s="63"/>
    </row>
    <row r="48" spans="1:12" ht="15.75" customHeight="1">
      <c r="A48" s="71" t="s">
        <v>11</v>
      </c>
      <c r="B48" s="93" t="s">
        <v>3471</v>
      </c>
      <c r="C48" s="94" t="s">
        <v>3472</v>
      </c>
      <c r="D48" s="66">
        <v>45040</v>
      </c>
      <c r="E48" s="66">
        <v>45373</v>
      </c>
      <c r="F48" s="66">
        <v>45376</v>
      </c>
      <c r="G48" s="88" t="s">
        <v>22</v>
      </c>
      <c r="H48" s="88" t="s">
        <v>22</v>
      </c>
      <c r="I48" s="66">
        <v>46472</v>
      </c>
      <c r="J48" s="66">
        <v>45378</v>
      </c>
      <c r="K48" s="63"/>
      <c r="L48" s="63"/>
    </row>
    <row r="49" spans="1:12" ht="15.75" customHeight="1">
      <c r="A49" s="71" t="s">
        <v>49</v>
      </c>
      <c r="B49" s="94" t="s">
        <v>3473</v>
      </c>
      <c r="C49" s="72" t="s">
        <v>105</v>
      </c>
      <c r="D49" s="66">
        <v>45208</v>
      </c>
      <c r="E49" s="66">
        <v>45369</v>
      </c>
      <c r="F49" s="66">
        <v>45376</v>
      </c>
      <c r="G49" s="66">
        <v>45376</v>
      </c>
      <c r="H49" s="66">
        <v>45376</v>
      </c>
      <c r="I49" s="66">
        <v>45377</v>
      </c>
      <c r="J49" s="66">
        <v>45378</v>
      </c>
      <c r="K49" s="63"/>
      <c r="L49" s="63"/>
    </row>
    <row r="50" spans="1:12" ht="15.75" customHeight="1">
      <c r="A50" s="71" t="s">
        <v>11</v>
      </c>
      <c r="B50" s="94" t="s">
        <v>1018</v>
      </c>
      <c r="C50" s="72" t="s">
        <v>2649</v>
      </c>
      <c r="D50" s="69">
        <v>44984</v>
      </c>
      <c r="E50" s="70">
        <v>45370</v>
      </c>
      <c r="F50" s="70">
        <v>45373</v>
      </c>
      <c r="G50" s="70">
        <v>45376</v>
      </c>
      <c r="H50" s="70">
        <v>45376</v>
      </c>
      <c r="I50" s="70">
        <v>45377</v>
      </c>
      <c r="J50" s="70">
        <v>45377</v>
      </c>
      <c r="K50" s="63"/>
      <c r="L50" s="63"/>
    </row>
    <row r="51" spans="1:12" ht="15.75" customHeight="1">
      <c r="A51" s="71" t="s">
        <v>49</v>
      </c>
      <c r="B51" s="94" t="s">
        <v>3474</v>
      </c>
      <c r="C51" s="72" t="s">
        <v>200</v>
      </c>
      <c r="D51" s="66">
        <v>45181</v>
      </c>
      <c r="E51" s="66">
        <v>45364</v>
      </c>
      <c r="F51" s="66">
        <v>45377</v>
      </c>
      <c r="G51" s="66">
        <v>45377</v>
      </c>
      <c r="H51" s="66">
        <v>45377</v>
      </c>
      <c r="I51" s="66">
        <v>45378</v>
      </c>
      <c r="J51" s="66">
        <v>45383</v>
      </c>
      <c r="K51" s="63"/>
      <c r="L51" s="63"/>
    </row>
    <row r="52" spans="1:12" ht="15.75" customHeight="1">
      <c r="A52" s="96" t="s">
        <v>11</v>
      </c>
      <c r="B52" s="97" t="s">
        <v>1070</v>
      </c>
      <c r="C52" s="98" t="s">
        <v>161</v>
      </c>
      <c r="D52" s="99">
        <v>45372</v>
      </c>
      <c r="E52" s="99">
        <v>45383</v>
      </c>
      <c r="F52" s="99">
        <v>45387</v>
      </c>
      <c r="G52" s="99">
        <v>45390</v>
      </c>
      <c r="H52" s="99">
        <v>45390</v>
      </c>
      <c r="I52" s="99">
        <v>45393</v>
      </c>
      <c r="J52" s="99">
        <v>45393</v>
      </c>
      <c r="K52" s="63"/>
      <c r="L52" s="63"/>
    </row>
    <row r="53" spans="1:12" ht="15.75" customHeight="1">
      <c r="A53" s="100" t="s">
        <v>11</v>
      </c>
      <c r="B53" s="101" t="s">
        <v>1070</v>
      </c>
      <c r="C53" s="102" t="s">
        <v>2649</v>
      </c>
      <c r="D53" s="103">
        <v>45372</v>
      </c>
      <c r="E53" s="103">
        <v>45383</v>
      </c>
      <c r="F53" s="103">
        <v>45387</v>
      </c>
      <c r="G53" s="103">
        <v>45390</v>
      </c>
      <c r="H53" s="103">
        <v>45390</v>
      </c>
      <c r="I53" s="103">
        <v>45393</v>
      </c>
      <c r="J53" s="103">
        <v>45393</v>
      </c>
      <c r="K53" s="63"/>
      <c r="L53" s="63"/>
    </row>
    <row r="54" spans="1:12" ht="15.75" customHeight="1">
      <c r="A54" s="100" t="s">
        <v>49</v>
      </c>
      <c r="B54" s="101" t="s">
        <v>1573</v>
      </c>
      <c r="C54" s="102" t="s">
        <v>3467</v>
      </c>
      <c r="D54" s="103">
        <v>45040</v>
      </c>
      <c r="E54" s="103">
        <v>45386</v>
      </c>
      <c r="F54" s="103">
        <v>45390</v>
      </c>
      <c r="G54" s="102" t="s">
        <v>22</v>
      </c>
      <c r="H54" s="102" t="s">
        <v>22</v>
      </c>
      <c r="I54" s="103">
        <v>45393</v>
      </c>
      <c r="J54" s="103">
        <v>45394</v>
      </c>
      <c r="K54" s="63"/>
      <c r="L54" s="63"/>
    </row>
    <row r="55" spans="1:12" ht="15.75" customHeight="1">
      <c r="A55" s="100" t="s">
        <v>27</v>
      </c>
      <c r="B55" s="101" t="s">
        <v>3475</v>
      </c>
      <c r="C55" s="102" t="s">
        <v>434</v>
      </c>
      <c r="D55" s="103">
        <v>45337</v>
      </c>
      <c r="E55" s="103">
        <v>45387</v>
      </c>
      <c r="F55" s="103">
        <v>45390</v>
      </c>
      <c r="G55" s="103">
        <v>45391</v>
      </c>
      <c r="H55" s="103">
        <v>45391</v>
      </c>
      <c r="I55" s="103">
        <v>45393</v>
      </c>
      <c r="J55" s="103">
        <v>45393</v>
      </c>
      <c r="K55" s="63"/>
      <c r="L55" s="63"/>
    </row>
    <row r="56" spans="1:12" ht="15.75" customHeight="1">
      <c r="A56" s="100" t="s">
        <v>11</v>
      </c>
      <c r="B56" s="101" t="s">
        <v>3476</v>
      </c>
      <c r="C56" s="102" t="s">
        <v>200</v>
      </c>
      <c r="D56" s="103">
        <v>45337</v>
      </c>
      <c r="E56" s="103">
        <v>45390</v>
      </c>
      <c r="F56" s="103">
        <v>45390</v>
      </c>
      <c r="G56" s="103">
        <v>45393</v>
      </c>
      <c r="H56" s="103">
        <v>45393</v>
      </c>
      <c r="I56" s="103">
        <v>45394</v>
      </c>
      <c r="J56" s="103">
        <v>45394</v>
      </c>
      <c r="K56" s="63"/>
      <c r="L56" s="63"/>
    </row>
    <row r="57" spans="1:12" ht="15.75" customHeight="1">
      <c r="A57" s="100" t="s">
        <v>11</v>
      </c>
      <c r="B57" s="101" t="s">
        <v>3477</v>
      </c>
      <c r="C57" s="102" t="s">
        <v>39</v>
      </c>
      <c r="D57" s="103">
        <v>45036</v>
      </c>
      <c r="E57" s="103">
        <v>45387</v>
      </c>
      <c r="F57" s="103">
        <v>45393</v>
      </c>
      <c r="G57" s="103">
        <v>45394</v>
      </c>
      <c r="H57" s="103">
        <v>45394</v>
      </c>
      <c r="I57" s="103">
        <v>45397</v>
      </c>
      <c r="J57" s="103">
        <v>45397</v>
      </c>
      <c r="K57" s="63"/>
      <c r="L57" s="63"/>
    </row>
    <row r="58" spans="1:12" ht="15.75" customHeight="1">
      <c r="A58" s="100" t="s">
        <v>11</v>
      </c>
      <c r="B58" s="101" t="s">
        <v>3477</v>
      </c>
      <c r="C58" s="102" t="s">
        <v>105</v>
      </c>
      <c r="D58" s="103">
        <v>45036</v>
      </c>
      <c r="E58" s="103">
        <v>45387</v>
      </c>
      <c r="F58" s="103">
        <v>45393</v>
      </c>
      <c r="G58" s="103">
        <v>45394</v>
      </c>
      <c r="H58" s="103">
        <v>45394</v>
      </c>
      <c r="I58" s="103">
        <v>45397</v>
      </c>
      <c r="J58" s="103">
        <v>45397</v>
      </c>
      <c r="K58" s="63"/>
      <c r="L58" s="63"/>
    </row>
    <row r="59" spans="1:12" ht="15.75" customHeight="1">
      <c r="A59" s="100" t="s">
        <v>11</v>
      </c>
      <c r="B59" s="101" t="s">
        <v>3477</v>
      </c>
      <c r="C59" s="102" t="s">
        <v>85</v>
      </c>
      <c r="D59" s="103">
        <v>45036</v>
      </c>
      <c r="E59" s="103">
        <v>45387</v>
      </c>
      <c r="F59" s="103">
        <v>45393</v>
      </c>
      <c r="G59" s="103">
        <v>45394</v>
      </c>
      <c r="H59" s="103">
        <v>45394</v>
      </c>
      <c r="I59" s="103">
        <v>45397</v>
      </c>
      <c r="J59" s="103">
        <v>45397</v>
      </c>
      <c r="K59" s="63"/>
      <c r="L59" s="63"/>
    </row>
    <row r="60" spans="1:12" ht="15.75" customHeight="1">
      <c r="A60" s="100" t="s">
        <v>11</v>
      </c>
      <c r="B60" s="101" t="s">
        <v>3478</v>
      </c>
      <c r="C60" s="102" t="s">
        <v>156</v>
      </c>
      <c r="D60" s="103">
        <v>45064</v>
      </c>
      <c r="E60" s="103">
        <v>45391</v>
      </c>
      <c r="F60" s="103">
        <v>45393</v>
      </c>
      <c r="G60" s="103">
        <v>45394</v>
      </c>
      <c r="H60" s="103">
        <v>45394</v>
      </c>
      <c r="I60" s="103">
        <v>45397</v>
      </c>
      <c r="J60" s="103">
        <v>45397</v>
      </c>
      <c r="K60" s="63"/>
      <c r="L60" s="63"/>
    </row>
    <row r="61" spans="1:12" ht="15.75" customHeight="1">
      <c r="A61" s="100" t="s">
        <v>400</v>
      </c>
      <c r="B61" s="101" t="s">
        <v>1805</v>
      </c>
      <c r="C61" s="102" t="s">
        <v>434</v>
      </c>
      <c r="D61" s="103">
        <v>45399</v>
      </c>
      <c r="E61" s="103">
        <v>45401</v>
      </c>
      <c r="F61" s="103">
        <v>45401</v>
      </c>
      <c r="G61" s="103">
        <v>45401</v>
      </c>
      <c r="H61" s="103">
        <v>45401</v>
      </c>
      <c r="I61" s="103">
        <v>45404</v>
      </c>
      <c r="J61" s="103">
        <v>45405</v>
      </c>
      <c r="K61" s="63"/>
      <c r="L61" s="63"/>
    </row>
    <row r="62" spans="1:12" ht="15.75" customHeight="1">
      <c r="A62" s="100" t="s">
        <v>27</v>
      </c>
      <c r="B62" s="101" t="s">
        <v>3479</v>
      </c>
      <c r="C62" s="102" t="s">
        <v>161</v>
      </c>
      <c r="D62" s="103">
        <v>45335</v>
      </c>
      <c r="E62" s="103">
        <v>45400</v>
      </c>
      <c r="F62" s="103">
        <v>45401</v>
      </c>
      <c r="G62" s="103">
        <v>45404</v>
      </c>
      <c r="H62" s="103">
        <v>45404</v>
      </c>
      <c r="I62" s="103">
        <v>45405</v>
      </c>
      <c r="J62" s="103">
        <v>45405</v>
      </c>
      <c r="K62" s="63"/>
      <c r="L62" s="63"/>
    </row>
    <row r="63" spans="1:12" ht="15.75" customHeight="1">
      <c r="A63" s="100" t="s">
        <v>27</v>
      </c>
      <c r="B63" s="101" t="s">
        <v>3479</v>
      </c>
      <c r="C63" s="102" t="s">
        <v>1497</v>
      </c>
      <c r="D63" s="103">
        <v>45335</v>
      </c>
      <c r="E63" s="103">
        <v>45400</v>
      </c>
      <c r="F63" s="103">
        <v>45401</v>
      </c>
      <c r="G63" s="103">
        <v>45404</v>
      </c>
      <c r="H63" s="103">
        <v>45404</v>
      </c>
      <c r="I63" s="103">
        <v>45405</v>
      </c>
      <c r="J63" s="103">
        <v>45405</v>
      </c>
      <c r="K63" s="63"/>
      <c r="L63" s="63"/>
    </row>
    <row r="64" spans="1:12" ht="15.75" customHeight="1">
      <c r="A64" s="100" t="s">
        <v>49</v>
      </c>
      <c r="B64" s="101" t="s">
        <v>3480</v>
      </c>
      <c r="C64" s="102" t="s">
        <v>3445</v>
      </c>
      <c r="D64" s="103"/>
      <c r="E64" s="103">
        <v>45400</v>
      </c>
      <c r="F64" s="103">
        <v>45404</v>
      </c>
      <c r="G64" s="102" t="s">
        <v>22</v>
      </c>
      <c r="H64" s="102" t="s">
        <v>22</v>
      </c>
      <c r="I64" s="103">
        <v>45405</v>
      </c>
      <c r="J64" s="103">
        <v>45406</v>
      </c>
      <c r="K64" s="63"/>
      <c r="L64" s="63"/>
    </row>
    <row r="65" spans="1:12" ht="15.75" customHeight="1">
      <c r="A65" s="100" t="s">
        <v>400</v>
      </c>
      <c r="B65" s="101" t="s">
        <v>2049</v>
      </c>
      <c r="C65" s="102" t="s">
        <v>492</v>
      </c>
      <c r="D65" s="103">
        <v>45393</v>
      </c>
      <c r="E65" s="103">
        <v>45401</v>
      </c>
      <c r="F65" s="103">
        <v>45404</v>
      </c>
      <c r="G65" s="103">
        <v>45405</v>
      </c>
      <c r="H65" s="103">
        <v>45405</v>
      </c>
      <c r="I65" s="103">
        <v>45406</v>
      </c>
      <c r="J65" s="103">
        <v>45406</v>
      </c>
      <c r="K65" s="63"/>
      <c r="L65" s="63"/>
    </row>
    <row r="66" spans="1:12" ht="15.75" customHeight="1">
      <c r="A66" s="100" t="s">
        <v>49</v>
      </c>
      <c r="B66" s="101" t="s">
        <v>1986</v>
      </c>
      <c r="C66" s="102" t="s">
        <v>161</v>
      </c>
      <c r="D66" s="103">
        <v>45278</v>
      </c>
      <c r="E66" s="103">
        <v>45399</v>
      </c>
      <c r="F66" s="103">
        <v>45405</v>
      </c>
      <c r="G66" s="103">
        <v>45406</v>
      </c>
      <c r="H66" s="103">
        <v>45406</v>
      </c>
      <c r="I66" s="103">
        <v>45772</v>
      </c>
      <c r="J66" s="103">
        <v>45407</v>
      </c>
      <c r="K66" s="63"/>
      <c r="L66" s="63"/>
    </row>
    <row r="67" spans="1:12" ht="15.75" customHeight="1">
      <c r="A67" s="100" t="s">
        <v>400</v>
      </c>
      <c r="B67" s="101" t="s">
        <v>2049</v>
      </c>
      <c r="C67" s="102" t="s">
        <v>93</v>
      </c>
      <c r="D67" s="103">
        <v>45393</v>
      </c>
      <c r="E67" s="103">
        <v>45405</v>
      </c>
      <c r="F67" s="103">
        <v>45405</v>
      </c>
      <c r="G67" s="103">
        <v>45405</v>
      </c>
      <c r="H67" s="103">
        <v>45406</v>
      </c>
      <c r="I67" s="103">
        <v>45407</v>
      </c>
      <c r="J67" s="103">
        <v>45407</v>
      </c>
      <c r="K67" s="63"/>
      <c r="L67" s="63"/>
    </row>
    <row r="68" spans="1:12" ht="15.75" customHeight="1">
      <c r="A68" s="100" t="s">
        <v>400</v>
      </c>
      <c r="B68" s="101" t="s">
        <v>2049</v>
      </c>
      <c r="C68" s="102" t="s">
        <v>85</v>
      </c>
      <c r="D68" s="103">
        <v>45393</v>
      </c>
      <c r="E68" s="103">
        <v>45405</v>
      </c>
      <c r="F68" s="103">
        <v>45405</v>
      </c>
      <c r="G68" s="103">
        <v>45405</v>
      </c>
      <c r="H68" s="103">
        <v>45406</v>
      </c>
      <c r="I68" s="103">
        <v>45407</v>
      </c>
      <c r="J68" s="103">
        <v>45407</v>
      </c>
      <c r="K68" s="63"/>
      <c r="L68" s="63"/>
    </row>
    <row r="69" spans="1:12" ht="15.75" customHeight="1">
      <c r="A69" s="65" t="s">
        <v>11</v>
      </c>
      <c r="B69" s="104" t="s">
        <v>3481</v>
      </c>
      <c r="C69" s="105" t="s">
        <v>3431</v>
      </c>
      <c r="D69" s="66">
        <v>45040</v>
      </c>
      <c r="E69" s="66">
        <v>45401</v>
      </c>
      <c r="F69" s="66">
        <v>45404</v>
      </c>
      <c r="G69" s="102" t="s">
        <v>22</v>
      </c>
      <c r="H69" s="102" t="s">
        <v>22</v>
      </c>
      <c r="I69" s="66">
        <v>45405</v>
      </c>
      <c r="J69" s="66">
        <v>45406</v>
      </c>
      <c r="K69" s="63"/>
      <c r="L69" s="63"/>
    </row>
    <row r="70" spans="1:12" ht="15.75" customHeight="1">
      <c r="A70" s="65" t="s">
        <v>11</v>
      </c>
      <c r="B70" s="104" t="s">
        <v>3481</v>
      </c>
      <c r="C70" s="106" t="s">
        <v>3433</v>
      </c>
      <c r="D70" s="66">
        <v>45040</v>
      </c>
      <c r="E70" s="66">
        <v>45401</v>
      </c>
      <c r="F70" s="66">
        <v>45404</v>
      </c>
      <c r="G70" s="102" t="s">
        <v>22</v>
      </c>
      <c r="H70" s="102" t="s">
        <v>22</v>
      </c>
      <c r="I70" s="66">
        <v>45405</v>
      </c>
      <c r="J70" s="66">
        <v>45406</v>
      </c>
      <c r="K70" s="63"/>
      <c r="L70" s="63"/>
    </row>
    <row r="71" spans="1:12" ht="15.75" customHeight="1">
      <c r="A71" s="65" t="s">
        <v>11</v>
      </c>
      <c r="B71" s="104" t="s">
        <v>3481</v>
      </c>
      <c r="C71" s="107" t="s">
        <v>3434</v>
      </c>
      <c r="D71" s="66">
        <v>45040</v>
      </c>
      <c r="E71" s="66">
        <v>45401</v>
      </c>
      <c r="F71" s="66">
        <v>45404</v>
      </c>
      <c r="G71" s="102" t="s">
        <v>22</v>
      </c>
      <c r="H71" s="102" t="s">
        <v>22</v>
      </c>
      <c r="I71" s="66">
        <v>45405</v>
      </c>
      <c r="J71" s="66">
        <v>45406</v>
      </c>
      <c r="K71" s="63"/>
      <c r="L71" s="63"/>
    </row>
    <row r="72" spans="1:12" ht="15.75" customHeight="1">
      <c r="A72" s="86" t="s">
        <v>400</v>
      </c>
      <c r="B72" s="87" t="s">
        <v>3482</v>
      </c>
      <c r="C72" s="88" t="s">
        <v>197</v>
      </c>
      <c r="D72" s="70">
        <v>45419</v>
      </c>
      <c r="E72" s="70">
        <v>45421</v>
      </c>
      <c r="F72" s="70">
        <v>45421</v>
      </c>
      <c r="G72" s="70">
        <v>45421</v>
      </c>
      <c r="H72" s="70">
        <v>45421</v>
      </c>
      <c r="I72" s="70">
        <v>45422</v>
      </c>
      <c r="J72" s="70">
        <v>45425</v>
      </c>
      <c r="K72" s="63"/>
      <c r="L72" s="63"/>
    </row>
    <row r="73" spans="1:12" ht="15.75" customHeight="1">
      <c r="A73" s="89" t="s">
        <v>11</v>
      </c>
      <c r="B73" s="90" t="s">
        <v>3483</v>
      </c>
      <c r="C73" s="91" t="s">
        <v>689</v>
      </c>
      <c r="D73" s="74">
        <v>44984</v>
      </c>
      <c r="E73" s="74">
        <v>45426</v>
      </c>
      <c r="F73" s="74">
        <v>45427</v>
      </c>
      <c r="G73" s="74">
        <v>45428</v>
      </c>
      <c r="H73" s="74">
        <v>45428</v>
      </c>
      <c r="I73" s="74">
        <v>45429</v>
      </c>
      <c r="J73" s="74">
        <v>45429</v>
      </c>
      <c r="K73" s="63"/>
      <c r="L73" s="63"/>
    </row>
    <row r="74" spans="1:12" ht="15.75" customHeight="1">
      <c r="A74" s="89" t="s">
        <v>11</v>
      </c>
      <c r="B74" s="90" t="s">
        <v>3484</v>
      </c>
      <c r="C74" s="91" t="s">
        <v>120</v>
      </c>
      <c r="D74" s="74">
        <v>45337</v>
      </c>
      <c r="E74" s="74">
        <v>45429</v>
      </c>
      <c r="F74" s="74">
        <v>45432</v>
      </c>
      <c r="G74" s="74">
        <v>45433</v>
      </c>
      <c r="H74" s="74">
        <v>45433</v>
      </c>
      <c r="I74" s="74">
        <v>45434</v>
      </c>
      <c r="J74" s="74">
        <v>45434</v>
      </c>
      <c r="K74" s="63"/>
      <c r="L74" s="63"/>
    </row>
    <row r="75" spans="1:12" ht="15.75" customHeight="1">
      <c r="A75" s="89" t="s">
        <v>27</v>
      </c>
      <c r="B75" s="91" t="s">
        <v>3485</v>
      </c>
      <c r="C75" s="91" t="s">
        <v>33</v>
      </c>
      <c r="D75" s="74">
        <v>45310</v>
      </c>
      <c r="E75" s="74">
        <v>45432</v>
      </c>
      <c r="F75" s="74">
        <v>45433</v>
      </c>
      <c r="G75" s="74">
        <v>45434</v>
      </c>
      <c r="H75" s="74">
        <v>45434</v>
      </c>
      <c r="I75" s="74">
        <v>45435</v>
      </c>
      <c r="J75" s="74">
        <v>45435</v>
      </c>
      <c r="K75" s="63"/>
      <c r="L75" s="63"/>
    </row>
    <row r="76" spans="1:12" ht="15.75" customHeight="1">
      <c r="A76" s="89" t="s">
        <v>27</v>
      </c>
      <c r="B76" s="91" t="s">
        <v>3485</v>
      </c>
      <c r="C76" s="91" t="s">
        <v>47</v>
      </c>
      <c r="D76" s="74">
        <v>45310</v>
      </c>
      <c r="E76" s="74">
        <v>45432</v>
      </c>
      <c r="F76" s="74">
        <v>45433</v>
      </c>
      <c r="G76" s="74">
        <v>45434</v>
      </c>
      <c r="H76" s="74">
        <v>45434</v>
      </c>
      <c r="I76" s="74">
        <v>45435</v>
      </c>
      <c r="J76" s="74">
        <v>45435</v>
      </c>
      <c r="K76" s="63"/>
      <c r="L76" s="63"/>
    </row>
    <row r="77" spans="1:12" ht="15.75" customHeight="1">
      <c r="A77" s="89" t="s">
        <v>11</v>
      </c>
      <c r="B77" s="94" t="s">
        <v>3486</v>
      </c>
      <c r="C77" s="91" t="s">
        <v>156</v>
      </c>
      <c r="D77" s="74">
        <v>44854</v>
      </c>
      <c r="E77" s="74">
        <v>45432</v>
      </c>
      <c r="F77" s="74">
        <v>45433</v>
      </c>
      <c r="G77" s="74">
        <v>45434</v>
      </c>
      <c r="H77" s="74">
        <v>45434</v>
      </c>
      <c r="I77" s="74">
        <v>45435</v>
      </c>
      <c r="J77" s="74">
        <v>45435</v>
      </c>
      <c r="K77" s="63"/>
      <c r="L77" s="63"/>
    </row>
    <row r="78" spans="1:12" ht="15.75" customHeight="1">
      <c r="A78" s="89" t="s">
        <v>11</v>
      </c>
      <c r="B78" s="108" t="s">
        <v>3487</v>
      </c>
      <c r="C78" s="65" t="s">
        <v>3488</v>
      </c>
      <c r="D78" s="69">
        <v>45337</v>
      </c>
      <c r="E78" s="70">
        <v>45436</v>
      </c>
      <c r="F78" s="70">
        <v>45436</v>
      </c>
      <c r="G78" s="70">
        <v>45439</v>
      </c>
      <c r="H78" s="70">
        <v>45439</v>
      </c>
      <c r="I78" s="70">
        <v>45440</v>
      </c>
      <c r="J78" s="70">
        <v>45440</v>
      </c>
      <c r="K78" s="63"/>
      <c r="L78" s="63"/>
    </row>
    <row r="79" spans="1:12" ht="15.75" customHeight="1">
      <c r="A79" s="89" t="s">
        <v>11</v>
      </c>
      <c r="B79" s="109" t="s">
        <v>3487</v>
      </c>
      <c r="C79" s="65" t="s">
        <v>88</v>
      </c>
      <c r="D79" s="73">
        <v>45337</v>
      </c>
      <c r="E79" s="74">
        <v>45436</v>
      </c>
      <c r="F79" s="74">
        <v>45436</v>
      </c>
      <c r="G79" s="74">
        <v>45439</v>
      </c>
      <c r="H79" s="74">
        <v>45439</v>
      </c>
      <c r="I79" s="74">
        <v>45440</v>
      </c>
      <c r="J79" s="74">
        <v>45440</v>
      </c>
      <c r="K79" s="63"/>
      <c r="L79" s="63"/>
    </row>
    <row r="80" spans="1:12" ht="15.75" customHeight="1">
      <c r="A80" s="67" t="s">
        <v>49</v>
      </c>
      <c r="B80" s="92" t="s">
        <v>3489</v>
      </c>
      <c r="C80" s="68" t="s">
        <v>3490</v>
      </c>
      <c r="D80" s="110">
        <v>45323</v>
      </c>
      <c r="E80" s="111">
        <v>45440</v>
      </c>
      <c r="F80" s="111">
        <v>45442</v>
      </c>
      <c r="G80" s="111">
        <v>45442</v>
      </c>
      <c r="H80" s="111">
        <v>45442</v>
      </c>
      <c r="I80" s="111">
        <v>45443</v>
      </c>
      <c r="J80" s="111">
        <v>45444</v>
      </c>
      <c r="K80" s="63"/>
      <c r="L80" s="63"/>
    </row>
    <row r="81" spans="1:12" ht="15.75" customHeight="1">
      <c r="A81" s="67" t="s">
        <v>11</v>
      </c>
      <c r="B81" s="92" t="s">
        <v>3491</v>
      </c>
      <c r="C81" s="68" t="s">
        <v>3492</v>
      </c>
      <c r="D81" s="110">
        <v>45436</v>
      </c>
      <c r="E81" s="111">
        <v>45448</v>
      </c>
      <c r="F81" s="111">
        <v>45448</v>
      </c>
      <c r="G81" s="68" t="s">
        <v>22</v>
      </c>
      <c r="H81" s="68" t="s">
        <v>22</v>
      </c>
      <c r="I81" s="111">
        <v>45449</v>
      </c>
      <c r="J81" s="111">
        <v>45450</v>
      </c>
      <c r="K81" s="63"/>
      <c r="L81" s="63"/>
    </row>
    <row r="82" spans="1:12" ht="15.75" customHeight="1">
      <c r="A82" s="67" t="s">
        <v>49</v>
      </c>
      <c r="B82" s="95" t="s">
        <v>3493</v>
      </c>
      <c r="C82" s="68" t="s">
        <v>3494</v>
      </c>
      <c r="D82" s="110">
        <v>45030</v>
      </c>
      <c r="E82" s="111">
        <v>45435</v>
      </c>
      <c r="F82" s="111">
        <v>45448</v>
      </c>
      <c r="G82" s="68" t="s">
        <v>22</v>
      </c>
      <c r="H82" s="68" t="s">
        <v>22</v>
      </c>
      <c r="I82" s="111">
        <v>45449</v>
      </c>
      <c r="J82" s="111">
        <v>45450</v>
      </c>
      <c r="K82" s="63"/>
      <c r="L82" s="63"/>
    </row>
    <row r="83" spans="1:12" ht="15.75" customHeight="1">
      <c r="A83" s="67" t="s">
        <v>27</v>
      </c>
      <c r="B83" s="92" t="s">
        <v>3495</v>
      </c>
      <c r="C83" s="68" t="s">
        <v>3490</v>
      </c>
      <c r="D83" s="111">
        <v>45083</v>
      </c>
      <c r="E83" s="111">
        <v>45450</v>
      </c>
      <c r="F83" s="111">
        <v>45453</v>
      </c>
      <c r="G83" s="111">
        <v>45454</v>
      </c>
      <c r="H83" s="111">
        <v>45454</v>
      </c>
      <c r="I83" s="111">
        <v>45456</v>
      </c>
      <c r="J83" s="111">
        <v>45456</v>
      </c>
      <c r="K83" s="63"/>
      <c r="L83" s="63"/>
    </row>
    <row r="84" spans="1:12" ht="15.75" customHeight="1">
      <c r="A84" s="67" t="s">
        <v>11</v>
      </c>
      <c r="B84" s="92" t="s">
        <v>2210</v>
      </c>
      <c r="C84" s="68" t="s">
        <v>3442</v>
      </c>
      <c r="D84" s="111">
        <v>45429</v>
      </c>
      <c r="E84" s="111">
        <v>45454</v>
      </c>
      <c r="F84" s="111">
        <v>45454</v>
      </c>
      <c r="G84" s="68" t="s">
        <v>22</v>
      </c>
      <c r="H84" s="68" t="s">
        <v>22</v>
      </c>
      <c r="I84" s="111">
        <v>45456</v>
      </c>
      <c r="J84" s="111">
        <v>45457</v>
      </c>
      <c r="K84" s="63"/>
      <c r="L84" s="63"/>
    </row>
    <row r="85" spans="1:12" ht="15.75" customHeight="1">
      <c r="A85" s="67" t="s">
        <v>11</v>
      </c>
      <c r="B85" s="92" t="s">
        <v>2163</v>
      </c>
      <c r="C85" s="68" t="s">
        <v>3454</v>
      </c>
      <c r="D85" s="111">
        <v>45439</v>
      </c>
      <c r="E85" s="111">
        <v>45456</v>
      </c>
      <c r="F85" s="111">
        <v>45461</v>
      </c>
      <c r="G85" s="68" t="s">
        <v>22</v>
      </c>
      <c r="H85" s="68" t="s">
        <v>22</v>
      </c>
      <c r="I85" s="111">
        <v>45462</v>
      </c>
      <c r="J85" s="111">
        <v>45463</v>
      </c>
      <c r="K85" s="63"/>
      <c r="L85" s="63"/>
    </row>
    <row r="86" spans="1:12" ht="15.75" customHeight="1">
      <c r="A86" s="96" t="s">
        <v>11</v>
      </c>
      <c r="B86" s="97" t="s">
        <v>3496</v>
      </c>
      <c r="C86" s="98" t="s">
        <v>88</v>
      </c>
      <c r="D86" s="99">
        <v>45367</v>
      </c>
      <c r="E86" s="99">
        <v>45440</v>
      </c>
      <c r="F86" s="99">
        <v>45464</v>
      </c>
      <c r="G86" s="99">
        <v>45467</v>
      </c>
      <c r="H86" s="99">
        <v>45467</v>
      </c>
      <c r="I86" s="99">
        <v>45468</v>
      </c>
      <c r="J86" s="99">
        <v>45468</v>
      </c>
      <c r="K86" s="63"/>
      <c r="L86" s="63"/>
    </row>
    <row r="87" spans="1:12" ht="15.75" customHeight="1">
      <c r="A87" s="100" t="s">
        <v>27</v>
      </c>
      <c r="B87" s="101" t="s">
        <v>3495</v>
      </c>
      <c r="C87" s="102" t="s">
        <v>2731</v>
      </c>
      <c r="D87" s="103">
        <v>45083</v>
      </c>
      <c r="E87" s="103">
        <v>45450</v>
      </c>
      <c r="F87" s="103">
        <v>45467</v>
      </c>
      <c r="G87" s="103">
        <v>45468</v>
      </c>
      <c r="H87" s="103">
        <v>45468</v>
      </c>
      <c r="I87" s="103">
        <v>45469</v>
      </c>
      <c r="J87" s="103">
        <v>45469</v>
      </c>
      <c r="K87" s="63"/>
      <c r="L87" s="63"/>
    </row>
    <row r="88" spans="1:12" ht="15.75" customHeight="1">
      <c r="A88" s="65" t="s">
        <v>11</v>
      </c>
      <c r="B88" s="112" t="s">
        <v>2210</v>
      </c>
      <c r="C88" s="96" t="s">
        <v>3497</v>
      </c>
      <c r="D88" s="113">
        <v>45064</v>
      </c>
      <c r="E88" s="114">
        <v>45407</v>
      </c>
      <c r="F88" s="99">
        <v>45408</v>
      </c>
      <c r="G88" s="99">
        <v>45411</v>
      </c>
      <c r="H88" s="99">
        <v>45411</v>
      </c>
      <c r="I88" s="99">
        <v>45412</v>
      </c>
      <c r="J88" s="99">
        <v>45412</v>
      </c>
      <c r="K88" s="63"/>
      <c r="L88" s="63"/>
    </row>
    <row r="89" spans="1:12" ht="15.75" customHeight="1">
      <c r="A89" s="65" t="s">
        <v>11</v>
      </c>
      <c r="B89" s="112" t="s">
        <v>2210</v>
      </c>
      <c r="C89" s="100" t="s">
        <v>2823</v>
      </c>
      <c r="D89" s="115">
        <v>45064</v>
      </c>
      <c r="E89" s="116">
        <v>45407</v>
      </c>
      <c r="F89" s="103">
        <v>45408</v>
      </c>
      <c r="G89" s="103">
        <v>45411</v>
      </c>
      <c r="H89" s="103">
        <v>45411</v>
      </c>
      <c r="I89" s="103">
        <v>45412</v>
      </c>
      <c r="J89" s="99">
        <v>45412</v>
      </c>
      <c r="K89" s="63"/>
      <c r="L89" s="63"/>
    </row>
    <row r="90" spans="1:12" ht="15.75" customHeight="1">
      <c r="A90" s="67" t="s">
        <v>11</v>
      </c>
      <c r="B90" s="68" t="s">
        <v>3498</v>
      </c>
      <c r="C90" s="68" t="s">
        <v>3499</v>
      </c>
      <c r="D90" s="114">
        <v>45428</v>
      </c>
      <c r="E90" s="99">
        <v>45470</v>
      </c>
      <c r="F90" s="99">
        <v>45474</v>
      </c>
      <c r="G90" s="99">
        <v>45475</v>
      </c>
      <c r="H90" s="99">
        <v>45475</v>
      </c>
      <c r="I90" s="99">
        <v>45476</v>
      </c>
      <c r="J90" s="99">
        <v>45476</v>
      </c>
      <c r="K90" s="63"/>
      <c r="L90" s="63"/>
    </row>
    <row r="91" spans="1:12" ht="15.75" customHeight="1">
      <c r="A91" s="71" t="s">
        <v>49</v>
      </c>
      <c r="B91" s="94" t="s">
        <v>3500</v>
      </c>
      <c r="C91" s="72" t="s">
        <v>2731</v>
      </c>
      <c r="D91" s="116">
        <v>45323</v>
      </c>
      <c r="E91" s="103">
        <v>45440</v>
      </c>
      <c r="F91" s="103">
        <v>45477</v>
      </c>
      <c r="G91" s="103">
        <v>45477</v>
      </c>
      <c r="H91" s="103">
        <v>45477</v>
      </c>
      <c r="I91" s="103">
        <v>45478</v>
      </c>
      <c r="J91" s="103">
        <v>45481</v>
      </c>
      <c r="K91" s="63"/>
      <c r="L91" s="63"/>
    </row>
    <row r="92" spans="1:12" ht="15.75" customHeight="1">
      <c r="A92" s="117" t="s">
        <v>27</v>
      </c>
      <c r="B92" s="94" t="s">
        <v>3460</v>
      </c>
      <c r="C92" s="72" t="s">
        <v>3501</v>
      </c>
      <c r="D92" s="114">
        <v>45433</v>
      </c>
      <c r="E92" s="114">
        <v>45481</v>
      </c>
      <c r="F92" s="114">
        <v>45482</v>
      </c>
      <c r="G92" s="114">
        <v>45483</v>
      </c>
      <c r="H92" s="114">
        <v>45483</v>
      </c>
      <c r="I92" s="114">
        <v>45484</v>
      </c>
      <c r="J92" s="114">
        <v>45484</v>
      </c>
      <c r="K92" s="63"/>
      <c r="L92" s="63"/>
    </row>
    <row r="93" spans="1:12" ht="15.75" customHeight="1">
      <c r="A93" s="117" t="s">
        <v>11</v>
      </c>
      <c r="B93" s="94" t="s">
        <v>3502</v>
      </c>
      <c r="C93" s="118" t="s">
        <v>36</v>
      </c>
      <c r="D93" s="116">
        <v>45463</v>
      </c>
      <c r="E93" s="103">
        <v>45485</v>
      </c>
      <c r="F93" s="103">
        <v>45488</v>
      </c>
      <c r="G93" s="103">
        <v>45488</v>
      </c>
      <c r="H93" s="103">
        <v>45488</v>
      </c>
      <c r="I93" s="103">
        <v>45489</v>
      </c>
      <c r="J93" s="103">
        <v>45490</v>
      </c>
      <c r="K93" s="63"/>
      <c r="L93" s="63"/>
    </row>
    <row r="94" spans="1:12" ht="15.75" customHeight="1">
      <c r="A94" s="71" t="s">
        <v>27</v>
      </c>
      <c r="B94" s="94" t="s">
        <v>3495</v>
      </c>
      <c r="C94" s="72" t="s">
        <v>3503</v>
      </c>
      <c r="D94" s="116">
        <v>45083</v>
      </c>
      <c r="E94" s="103">
        <v>45450</v>
      </c>
      <c r="F94" s="103">
        <v>45491</v>
      </c>
      <c r="G94" s="103">
        <v>45492</v>
      </c>
      <c r="H94" s="103">
        <v>45492</v>
      </c>
      <c r="I94" s="103">
        <v>45495</v>
      </c>
      <c r="J94" s="103">
        <v>45495</v>
      </c>
      <c r="K94" s="63"/>
      <c r="L94" s="63"/>
    </row>
    <row r="95" spans="1:12" ht="15.75" customHeight="1">
      <c r="A95" s="117" t="s">
        <v>11</v>
      </c>
      <c r="B95" s="94" t="s">
        <v>3504</v>
      </c>
      <c r="C95" s="72" t="s">
        <v>3490</v>
      </c>
      <c r="D95" s="116">
        <v>45160</v>
      </c>
      <c r="E95" s="103">
        <v>45497</v>
      </c>
      <c r="F95" s="103">
        <v>45497</v>
      </c>
      <c r="G95" s="103">
        <v>45498</v>
      </c>
      <c r="H95" s="103">
        <v>45498</v>
      </c>
      <c r="I95" s="103">
        <v>45499</v>
      </c>
      <c r="J95" s="103">
        <v>45499</v>
      </c>
      <c r="K95" s="63"/>
      <c r="L95" s="63"/>
    </row>
    <row r="96" spans="1:12" ht="15.75" customHeight="1">
      <c r="A96" s="71" t="s">
        <v>49</v>
      </c>
      <c r="B96" s="94" t="s">
        <v>3500</v>
      </c>
      <c r="C96" s="72" t="s">
        <v>3505</v>
      </c>
      <c r="D96" s="116">
        <v>45323</v>
      </c>
      <c r="E96" s="103">
        <v>45440</v>
      </c>
      <c r="F96" s="103">
        <v>45498</v>
      </c>
      <c r="G96" s="103">
        <v>45499</v>
      </c>
      <c r="H96" s="103">
        <v>45499</v>
      </c>
      <c r="I96" s="103">
        <v>45502</v>
      </c>
      <c r="J96" s="103">
        <v>45502</v>
      </c>
      <c r="K96" s="63"/>
      <c r="L96" s="63"/>
    </row>
    <row r="97" spans="1:12" ht="15.75" customHeight="1">
      <c r="A97" s="119" t="s">
        <v>11</v>
      </c>
      <c r="B97" s="120" t="s">
        <v>2210</v>
      </c>
      <c r="C97" s="120" t="s">
        <v>3506</v>
      </c>
      <c r="D97" s="114">
        <v>45436</v>
      </c>
      <c r="E97" s="99">
        <v>45485</v>
      </c>
      <c r="F97" s="99">
        <v>45490</v>
      </c>
      <c r="G97" s="98" t="s">
        <v>22</v>
      </c>
      <c r="H97" s="98" t="s">
        <v>22</v>
      </c>
      <c r="I97" s="99">
        <v>45491</v>
      </c>
      <c r="J97" s="99">
        <v>45492</v>
      </c>
      <c r="K97" s="63"/>
      <c r="L97" s="63"/>
    </row>
    <row r="98" spans="1:12" ht="15.75" customHeight="1">
      <c r="A98" s="119" t="s">
        <v>27</v>
      </c>
      <c r="B98" s="120" t="s">
        <v>3507</v>
      </c>
      <c r="C98" s="120" t="s">
        <v>434</v>
      </c>
      <c r="D98" s="121">
        <v>45432</v>
      </c>
      <c r="E98" s="122">
        <v>45475</v>
      </c>
      <c r="F98" s="122">
        <v>45503</v>
      </c>
      <c r="G98" s="122">
        <v>45504</v>
      </c>
      <c r="H98" s="122">
        <v>45504</v>
      </c>
      <c r="I98" s="122">
        <v>45505</v>
      </c>
      <c r="J98" s="122">
        <v>45505</v>
      </c>
      <c r="K98" s="63"/>
      <c r="L98" s="63"/>
    </row>
    <row r="99" spans="1:12" ht="15.75" customHeight="1">
      <c r="A99" s="96" t="s">
        <v>11</v>
      </c>
      <c r="B99" s="98" t="s">
        <v>3457</v>
      </c>
      <c r="C99" s="98" t="s">
        <v>3433</v>
      </c>
      <c r="D99" s="99">
        <v>45030</v>
      </c>
      <c r="E99" s="99">
        <v>45499</v>
      </c>
      <c r="F99" s="99">
        <v>45511</v>
      </c>
      <c r="G99" s="98" t="s">
        <v>22</v>
      </c>
      <c r="H99" s="98" t="s">
        <v>22</v>
      </c>
      <c r="I99" s="99">
        <v>45512</v>
      </c>
      <c r="J99" s="99">
        <v>45516</v>
      </c>
      <c r="K99" s="63"/>
      <c r="L99" s="63"/>
    </row>
    <row r="100" spans="1:12" ht="15.75" customHeight="1">
      <c r="A100" s="96" t="s">
        <v>27</v>
      </c>
      <c r="B100" s="96" t="s">
        <v>3508</v>
      </c>
      <c r="C100" s="98" t="s">
        <v>2649</v>
      </c>
      <c r="D100" s="99"/>
      <c r="E100" s="99">
        <v>45509</v>
      </c>
      <c r="F100" s="99">
        <v>45510</v>
      </c>
      <c r="G100" s="99">
        <v>45511</v>
      </c>
      <c r="H100" s="99">
        <v>45511</v>
      </c>
      <c r="I100" s="99">
        <v>45512</v>
      </c>
      <c r="J100" s="99">
        <v>45512</v>
      </c>
      <c r="K100" s="63"/>
      <c r="L100" s="63"/>
    </row>
    <row r="101" spans="1:12" ht="15.75" customHeight="1">
      <c r="A101" s="96" t="s">
        <v>11</v>
      </c>
      <c r="B101" s="96" t="s">
        <v>3446</v>
      </c>
      <c r="C101" s="98" t="s">
        <v>33</v>
      </c>
      <c r="D101" s="99">
        <v>45246</v>
      </c>
      <c r="E101" s="99">
        <v>45489</v>
      </c>
      <c r="F101" s="99">
        <v>45511</v>
      </c>
      <c r="G101" s="99">
        <v>45512</v>
      </c>
      <c r="H101" s="99">
        <v>45512</v>
      </c>
      <c r="I101" s="99">
        <v>45513</v>
      </c>
      <c r="J101" s="99">
        <v>45513</v>
      </c>
      <c r="K101" s="63"/>
      <c r="L101" s="63"/>
    </row>
    <row r="102" spans="1:12" ht="15.75" customHeight="1">
      <c r="A102" s="96" t="s">
        <v>11</v>
      </c>
      <c r="B102" s="123" t="s">
        <v>3504</v>
      </c>
      <c r="C102" s="68" t="s">
        <v>2731</v>
      </c>
      <c r="D102" s="99">
        <v>45160</v>
      </c>
      <c r="E102" s="99">
        <v>45513</v>
      </c>
      <c r="F102" s="99">
        <v>45516</v>
      </c>
      <c r="G102" s="99">
        <v>45517</v>
      </c>
      <c r="H102" s="99">
        <v>45517</v>
      </c>
      <c r="I102" s="99" t="s">
        <v>3509</v>
      </c>
      <c r="J102" s="99" t="s">
        <v>3509</v>
      </c>
      <c r="K102" s="63"/>
      <c r="L102" s="63"/>
    </row>
    <row r="103" spans="1:12" ht="15.75" customHeight="1">
      <c r="A103" s="96" t="s">
        <v>11</v>
      </c>
      <c r="B103" s="96" t="s">
        <v>3510</v>
      </c>
      <c r="C103" s="98" t="s">
        <v>39</v>
      </c>
      <c r="D103" s="99">
        <v>45491</v>
      </c>
      <c r="E103" s="99">
        <v>45509</v>
      </c>
      <c r="F103" s="99">
        <v>45516</v>
      </c>
      <c r="G103" s="99">
        <v>45517</v>
      </c>
      <c r="H103" s="99">
        <v>45517</v>
      </c>
      <c r="I103" s="99" t="s">
        <v>3509</v>
      </c>
      <c r="J103" s="99" t="s">
        <v>3509</v>
      </c>
      <c r="K103" s="63"/>
      <c r="L103" s="63"/>
    </row>
    <row r="104" spans="1:12" ht="15.75" customHeight="1">
      <c r="A104" s="96" t="s">
        <v>11</v>
      </c>
      <c r="B104" s="96" t="s">
        <v>3510</v>
      </c>
      <c r="C104" s="65" t="s">
        <v>33</v>
      </c>
      <c r="D104" s="99">
        <v>45491</v>
      </c>
      <c r="E104" s="99">
        <v>45509</v>
      </c>
      <c r="F104" s="99">
        <v>45516</v>
      </c>
      <c r="G104" s="99">
        <v>45517</v>
      </c>
      <c r="H104" s="99">
        <v>45517</v>
      </c>
      <c r="I104" s="99" t="s">
        <v>3509</v>
      </c>
      <c r="J104" s="99" t="s">
        <v>3509</v>
      </c>
      <c r="K104" s="63"/>
      <c r="L104" s="63"/>
    </row>
    <row r="105" spans="1:12" ht="15.75" customHeight="1">
      <c r="A105" s="96" t="s">
        <v>11</v>
      </c>
      <c r="B105" s="96" t="s">
        <v>3510</v>
      </c>
      <c r="C105" s="65" t="s">
        <v>47</v>
      </c>
      <c r="D105" s="99">
        <v>45491</v>
      </c>
      <c r="E105" s="99">
        <v>45509</v>
      </c>
      <c r="F105" s="99">
        <v>45516</v>
      </c>
      <c r="G105" s="99">
        <v>45517</v>
      </c>
      <c r="H105" s="99">
        <v>45517</v>
      </c>
      <c r="I105" s="99" t="s">
        <v>3509</v>
      </c>
      <c r="J105" s="99" t="s">
        <v>3509</v>
      </c>
      <c r="K105" s="63"/>
      <c r="L105" s="63"/>
    </row>
    <row r="106" spans="1:12" ht="15.75" customHeight="1">
      <c r="A106" s="96" t="s">
        <v>11</v>
      </c>
      <c r="B106" s="96" t="s">
        <v>3510</v>
      </c>
      <c r="C106" s="65" t="s">
        <v>36</v>
      </c>
      <c r="D106" s="99">
        <v>45491</v>
      </c>
      <c r="E106" s="99">
        <v>45509</v>
      </c>
      <c r="F106" s="99">
        <v>45516</v>
      </c>
      <c r="G106" s="99">
        <v>45517</v>
      </c>
      <c r="H106" s="99">
        <v>45517</v>
      </c>
      <c r="I106" s="99" t="s">
        <v>3509</v>
      </c>
      <c r="J106" s="99" t="s">
        <v>3509</v>
      </c>
      <c r="K106" s="63"/>
      <c r="L106" s="63"/>
    </row>
    <row r="107" spans="1:12" ht="15.75" customHeight="1">
      <c r="A107" s="96" t="s">
        <v>11</v>
      </c>
      <c r="B107" s="96" t="s">
        <v>3510</v>
      </c>
      <c r="C107" s="65" t="s">
        <v>3501</v>
      </c>
      <c r="D107" s="99">
        <v>45491</v>
      </c>
      <c r="E107" s="99">
        <v>45509</v>
      </c>
      <c r="F107" s="99">
        <v>45516</v>
      </c>
      <c r="G107" s="99">
        <v>45517</v>
      </c>
      <c r="H107" s="99">
        <v>45517</v>
      </c>
      <c r="I107" s="99" t="s">
        <v>3509</v>
      </c>
      <c r="J107" s="99" t="s">
        <v>3509</v>
      </c>
      <c r="K107" s="63"/>
      <c r="L107" s="63"/>
    </row>
    <row r="108" spans="1:12" ht="15.75" customHeight="1">
      <c r="A108" s="96" t="s">
        <v>49</v>
      </c>
      <c r="B108" s="124" t="s">
        <v>3507</v>
      </c>
      <c r="C108" s="98" t="s">
        <v>228</v>
      </c>
      <c r="D108" s="114">
        <v>45432</v>
      </c>
      <c r="E108" s="99">
        <v>45518</v>
      </c>
      <c r="F108" s="99">
        <v>45519</v>
      </c>
      <c r="G108" s="99">
        <v>45520</v>
      </c>
      <c r="H108" s="99">
        <v>45520</v>
      </c>
      <c r="I108" s="99">
        <v>45523</v>
      </c>
      <c r="J108" s="99">
        <v>45523</v>
      </c>
      <c r="K108" s="63"/>
      <c r="L108" s="63"/>
    </row>
    <row r="109" spans="1:12" ht="15.75" customHeight="1">
      <c r="A109" s="96" t="s">
        <v>49</v>
      </c>
      <c r="B109" s="124" t="s">
        <v>3511</v>
      </c>
      <c r="C109" s="98" t="s">
        <v>3067</v>
      </c>
      <c r="D109" s="99">
        <v>45313</v>
      </c>
      <c r="E109" s="99">
        <v>45497</v>
      </c>
      <c r="F109" s="99">
        <v>45523</v>
      </c>
      <c r="G109" s="99">
        <v>45523</v>
      </c>
      <c r="H109" s="99">
        <v>45523</v>
      </c>
      <c r="I109" s="99">
        <v>45524</v>
      </c>
      <c r="J109" s="99">
        <v>45525</v>
      </c>
      <c r="K109" s="63"/>
      <c r="L109" s="63"/>
    </row>
    <row r="110" spans="1:12" ht="15.75" customHeight="1">
      <c r="A110" s="96" t="s">
        <v>27</v>
      </c>
      <c r="B110" s="124" t="s">
        <v>3471</v>
      </c>
      <c r="C110" s="98" t="s">
        <v>120</v>
      </c>
      <c r="D110" s="99">
        <v>45504</v>
      </c>
      <c r="E110" s="99">
        <v>45521</v>
      </c>
      <c r="F110" s="99">
        <v>45523</v>
      </c>
      <c r="G110" s="99">
        <v>45524</v>
      </c>
      <c r="H110" s="99">
        <v>45524</v>
      </c>
      <c r="I110" s="99">
        <v>45525</v>
      </c>
      <c r="J110" s="99">
        <v>45525</v>
      </c>
      <c r="K110" s="63"/>
      <c r="L110" s="63"/>
    </row>
    <row r="111" spans="1:12" ht="15.75" customHeight="1">
      <c r="A111" s="96" t="s">
        <v>11</v>
      </c>
      <c r="B111" s="125" t="s">
        <v>3512</v>
      </c>
      <c r="C111" s="96" t="s">
        <v>1023</v>
      </c>
      <c r="D111" s="121">
        <v>45496</v>
      </c>
      <c r="E111" s="122">
        <v>45521</v>
      </c>
      <c r="F111" s="122">
        <v>45525</v>
      </c>
      <c r="G111" s="122">
        <v>45526</v>
      </c>
      <c r="H111" s="122">
        <v>45526</v>
      </c>
      <c r="I111" s="122">
        <v>45531</v>
      </c>
      <c r="J111" s="122">
        <v>45531</v>
      </c>
      <c r="K111" s="63"/>
      <c r="L111" s="63"/>
    </row>
    <row r="112" spans="1:12" ht="15.75" customHeight="1">
      <c r="A112" s="96" t="s">
        <v>27</v>
      </c>
      <c r="B112" s="126" t="s">
        <v>3513</v>
      </c>
      <c r="C112" s="127" t="s">
        <v>3514</v>
      </c>
      <c r="D112" s="128"/>
      <c r="E112" s="114">
        <v>45526</v>
      </c>
      <c r="F112" s="99">
        <v>45531</v>
      </c>
      <c r="G112" s="99">
        <v>45532</v>
      </c>
      <c r="H112" s="99">
        <v>45532</v>
      </c>
      <c r="I112" s="99" t="s">
        <v>3515</v>
      </c>
      <c r="J112" s="99" t="s">
        <v>3515</v>
      </c>
      <c r="K112" s="63"/>
      <c r="L112" s="63"/>
    </row>
    <row r="113" spans="1:12" ht="15.75" customHeight="1">
      <c r="A113" s="96" t="s">
        <v>11</v>
      </c>
      <c r="B113" s="126" t="s">
        <v>3504</v>
      </c>
      <c r="C113" s="127" t="s">
        <v>3503</v>
      </c>
      <c r="D113" s="114">
        <v>45160</v>
      </c>
      <c r="E113" s="99">
        <v>45525</v>
      </c>
      <c r="F113" s="99">
        <v>45531</v>
      </c>
      <c r="G113" s="99">
        <v>45532</v>
      </c>
      <c r="H113" s="99">
        <v>45532</v>
      </c>
      <c r="I113" s="99">
        <v>45533</v>
      </c>
      <c r="J113" s="99">
        <v>45533</v>
      </c>
      <c r="K113" s="63"/>
      <c r="L113" s="63"/>
    </row>
    <row r="114" spans="1:12" ht="15.75" customHeight="1">
      <c r="A114" s="96" t="s">
        <v>11</v>
      </c>
      <c r="B114" s="125" t="s">
        <v>3516</v>
      </c>
      <c r="C114" s="129" t="s">
        <v>1523</v>
      </c>
      <c r="D114" s="130">
        <v>45337</v>
      </c>
      <c r="E114" s="131">
        <v>45513</v>
      </c>
      <c r="F114" s="131">
        <v>45533</v>
      </c>
      <c r="G114" s="131">
        <v>45534</v>
      </c>
      <c r="H114" s="131">
        <v>45534</v>
      </c>
      <c r="I114" s="131">
        <v>45537</v>
      </c>
      <c r="J114" s="131">
        <v>45537</v>
      </c>
      <c r="K114" s="63"/>
      <c r="L114" s="63"/>
    </row>
    <row r="115" spans="1:12" ht="15.75" customHeight="1">
      <c r="A115" s="96" t="s">
        <v>11</v>
      </c>
      <c r="B115" s="132" t="s">
        <v>3516</v>
      </c>
      <c r="C115" s="133" t="s">
        <v>1096</v>
      </c>
      <c r="D115" s="134">
        <v>45337</v>
      </c>
      <c r="E115" s="135">
        <v>45513</v>
      </c>
      <c r="F115" s="135">
        <v>45533</v>
      </c>
      <c r="G115" s="135">
        <v>45534</v>
      </c>
      <c r="H115" s="135">
        <v>45534</v>
      </c>
      <c r="I115" s="135">
        <v>45537</v>
      </c>
      <c r="J115" s="135">
        <v>45537</v>
      </c>
      <c r="K115" s="63"/>
      <c r="L115" s="63"/>
    </row>
    <row r="116" spans="1:12" ht="15.75" customHeight="1">
      <c r="A116" s="96" t="s">
        <v>11</v>
      </c>
      <c r="B116" s="124" t="s">
        <v>3517</v>
      </c>
      <c r="C116" s="97" t="s">
        <v>3490</v>
      </c>
      <c r="D116" s="130">
        <v>45463</v>
      </c>
      <c r="E116" s="131">
        <v>45534</v>
      </c>
      <c r="F116" s="131">
        <v>45534</v>
      </c>
      <c r="G116" s="131">
        <v>45537</v>
      </c>
      <c r="H116" s="131">
        <v>45537</v>
      </c>
      <c r="I116" s="131">
        <v>45538</v>
      </c>
      <c r="J116" s="131">
        <v>45538</v>
      </c>
      <c r="K116" s="63"/>
      <c r="L116" s="63"/>
    </row>
    <row r="117" spans="1:12" ht="15.75" customHeight="1">
      <c r="A117" s="96" t="s">
        <v>11</v>
      </c>
      <c r="B117" s="96" t="s">
        <v>3518</v>
      </c>
      <c r="C117" s="98" t="s">
        <v>39</v>
      </c>
      <c r="D117" s="130">
        <v>45372</v>
      </c>
      <c r="E117" s="131">
        <v>45526</v>
      </c>
      <c r="F117" s="131">
        <v>45546</v>
      </c>
      <c r="G117" s="131">
        <v>45547</v>
      </c>
      <c r="H117" s="131">
        <v>45547</v>
      </c>
      <c r="I117" s="131">
        <v>45548</v>
      </c>
      <c r="J117" s="131">
        <v>45548</v>
      </c>
      <c r="K117" s="63"/>
      <c r="L117" s="63"/>
    </row>
    <row r="118" spans="1:12" ht="15.75" customHeight="1">
      <c r="A118" s="96" t="s">
        <v>11</v>
      </c>
      <c r="B118" s="100" t="s">
        <v>3518</v>
      </c>
      <c r="C118" s="102" t="s">
        <v>33</v>
      </c>
      <c r="D118" s="134">
        <v>45372</v>
      </c>
      <c r="E118" s="135">
        <v>45526</v>
      </c>
      <c r="F118" s="135">
        <v>45546</v>
      </c>
      <c r="G118" s="135">
        <v>45547</v>
      </c>
      <c r="H118" s="135">
        <v>45547</v>
      </c>
      <c r="I118" s="135">
        <v>45548</v>
      </c>
      <c r="J118" s="135">
        <v>45548</v>
      </c>
      <c r="K118" s="63"/>
      <c r="L118" s="63"/>
    </row>
    <row r="119" spans="1:12" ht="15.75" customHeight="1">
      <c r="A119" s="96" t="s">
        <v>11</v>
      </c>
      <c r="B119" s="96" t="s">
        <v>3519</v>
      </c>
      <c r="C119" s="97" t="s">
        <v>3490</v>
      </c>
      <c r="D119" s="136">
        <v>45518</v>
      </c>
      <c r="E119" s="137">
        <v>45545</v>
      </c>
      <c r="F119" s="137">
        <v>45551</v>
      </c>
      <c r="G119" s="137">
        <v>45552</v>
      </c>
      <c r="H119" s="137">
        <v>45552</v>
      </c>
      <c r="I119" s="137">
        <v>45553</v>
      </c>
      <c r="J119" s="137">
        <v>45553</v>
      </c>
      <c r="K119" s="63"/>
      <c r="L119" s="63"/>
    </row>
    <row r="120" spans="1:12" ht="15.75" customHeight="1">
      <c r="A120" s="96" t="s">
        <v>49</v>
      </c>
      <c r="B120" s="65" t="s">
        <v>3520</v>
      </c>
      <c r="C120" s="65" t="s">
        <v>2775</v>
      </c>
      <c r="D120" s="136">
        <v>45526</v>
      </c>
      <c r="E120" s="137">
        <v>45532</v>
      </c>
      <c r="F120" s="137">
        <v>45552</v>
      </c>
      <c r="G120" s="137">
        <v>45553</v>
      </c>
      <c r="H120" s="137">
        <v>45553</v>
      </c>
      <c r="I120" s="137">
        <v>45554</v>
      </c>
      <c r="J120" s="137">
        <v>45554</v>
      </c>
      <c r="K120" s="63"/>
      <c r="L120" s="63"/>
    </row>
    <row r="121" spans="1:12" ht="15.75" customHeight="1">
      <c r="A121" s="96" t="s">
        <v>27</v>
      </c>
      <c r="B121" s="96" t="s">
        <v>3521</v>
      </c>
      <c r="C121" s="98" t="s">
        <v>666</v>
      </c>
      <c r="D121" s="136">
        <v>45019</v>
      </c>
      <c r="E121" s="137">
        <v>45551</v>
      </c>
      <c r="F121" s="137">
        <v>45552</v>
      </c>
      <c r="G121" s="137">
        <v>45553</v>
      </c>
      <c r="H121" s="137">
        <v>45553</v>
      </c>
      <c r="I121" s="137">
        <v>45554</v>
      </c>
      <c r="J121" s="137">
        <v>45554</v>
      </c>
      <c r="K121" s="63"/>
      <c r="L121" s="63"/>
    </row>
    <row r="122" spans="1:12" ht="15.75" customHeight="1">
      <c r="A122" s="96" t="s">
        <v>11</v>
      </c>
      <c r="B122" s="124" t="s">
        <v>3522</v>
      </c>
      <c r="C122" s="97" t="s">
        <v>434</v>
      </c>
      <c r="D122" s="137">
        <v>45519</v>
      </c>
      <c r="E122" s="137">
        <v>45548</v>
      </c>
      <c r="F122" s="137">
        <v>45553</v>
      </c>
      <c r="G122" s="137">
        <v>45554</v>
      </c>
      <c r="H122" s="137">
        <v>45554</v>
      </c>
      <c r="I122" s="137">
        <v>45555</v>
      </c>
      <c r="J122" s="137">
        <v>45555</v>
      </c>
      <c r="K122" s="63"/>
      <c r="L122" s="63"/>
    </row>
    <row r="123" spans="1:12" ht="15.75" customHeight="1">
      <c r="A123" s="96" t="s">
        <v>11</v>
      </c>
      <c r="B123" s="138" t="s">
        <v>2216</v>
      </c>
      <c r="C123" s="97" t="s">
        <v>3439</v>
      </c>
      <c r="D123" s="137">
        <v>45040</v>
      </c>
      <c r="E123" s="137">
        <v>45553</v>
      </c>
      <c r="F123" s="137">
        <v>45555</v>
      </c>
      <c r="G123" s="97" t="s">
        <v>22</v>
      </c>
      <c r="H123" s="97" t="s">
        <v>22</v>
      </c>
      <c r="I123" s="137">
        <v>45558</v>
      </c>
      <c r="J123" s="137">
        <v>45559</v>
      </c>
      <c r="K123" s="63"/>
      <c r="L123" s="63"/>
    </row>
    <row r="124" spans="1:12" ht="15.75" customHeight="1">
      <c r="A124" s="96" t="s">
        <v>11</v>
      </c>
      <c r="B124" s="139" t="s">
        <v>3523</v>
      </c>
      <c r="C124" s="97" t="s">
        <v>3524</v>
      </c>
      <c r="D124" s="137">
        <v>45040</v>
      </c>
      <c r="E124" s="130">
        <v>45553</v>
      </c>
      <c r="F124" s="131">
        <v>45555</v>
      </c>
      <c r="G124" s="140" t="s">
        <v>22</v>
      </c>
      <c r="H124" s="140" t="s">
        <v>22</v>
      </c>
      <c r="I124" s="131">
        <v>45558</v>
      </c>
      <c r="J124" s="131">
        <v>45559</v>
      </c>
      <c r="K124" s="63"/>
      <c r="L124" s="63"/>
    </row>
    <row r="125" spans="1:12" ht="15.75" customHeight="1">
      <c r="A125" s="96" t="s">
        <v>11</v>
      </c>
      <c r="B125" s="139" t="s">
        <v>3523</v>
      </c>
      <c r="C125" s="101" t="s">
        <v>3437</v>
      </c>
      <c r="D125" s="137">
        <v>45040</v>
      </c>
      <c r="E125" s="134">
        <v>45553</v>
      </c>
      <c r="F125" s="135">
        <v>45555</v>
      </c>
      <c r="G125" s="141" t="s">
        <v>22</v>
      </c>
      <c r="H125" s="141" t="s">
        <v>22</v>
      </c>
      <c r="I125" s="135">
        <v>45558</v>
      </c>
      <c r="J125" s="135">
        <v>45559</v>
      </c>
      <c r="K125" s="63"/>
      <c r="L125" s="63"/>
    </row>
    <row r="126" spans="1:12" ht="15.75" customHeight="1">
      <c r="A126" s="96" t="s">
        <v>11</v>
      </c>
      <c r="B126" s="139" t="s">
        <v>3523</v>
      </c>
      <c r="C126" s="101" t="s">
        <v>3440</v>
      </c>
      <c r="D126" s="137">
        <v>45040</v>
      </c>
      <c r="E126" s="134">
        <v>45553</v>
      </c>
      <c r="F126" s="135">
        <v>45555</v>
      </c>
      <c r="G126" s="141" t="s">
        <v>22</v>
      </c>
      <c r="H126" s="141" t="s">
        <v>22</v>
      </c>
      <c r="I126" s="135">
        <v>45558</v>
      </c>
      <c r="J126" s="135">
        <v>45559</v>
      </c>
      <c r="K126" s="63"/>
      <c r="L126" s="63"/>
    </row>
    <row r="127" spans="1:12" ht="15.75" customHeight="1">
      <c r="A127" s="96" t="s">
        <v>11</v>
      </c>
      <c r="B127" s="96" t="s">
        <v>3525</v>
      </c>
      <c r="C127" s="97" t="s">
        <v>3490</v>
      </c>
      <c r="D127" s="137">
        <v>45518</v>
      </c>
      <c r="E127" s="137">
        <v>45555</v>
      </c>
      <c r="F127" s="137">
        <v>45555</v>
      </c>
      <c r="G127" s="137">
        <v>45558</v>
      </c>
      <c r="H127" s="137">
        <v>45558</v>
      </c>
      <c r="I127" s="137">
        <v>45559</v>
      </c>
      <c r="J127" s="137">
        <v>45559</v>
      </c>
      <c r="K127" s="63"/>
      <c r="L127" s="63"/>
    </row>
    <row r="128" spans="1:12" ht="15.75" customHeight="1">
      <c r="A128" s="96" t="s">
        <v>49</v>
      </c>
      <c r="B128" s="142" t="s">
        <v>3526</v>
      </c>
      <c r="C128" s="102" t="s">
        <v>3527</v>
      </c>
      <c r="D128" s="130">
        <v>45525</v>
      </c>
      <c r="E128" s="131">
        <v>45552</v>
      </c>
      <c r="F128" s="131">
        <v>45558</v>
      </c>
      <c r="G128" s="131">
        <v>45558</v>
      </c>
      <c r="H128" s="131">
        <v>45559</v>
      </c>
      <c r="I128" s="131">
        <v>45560</v>
      </c>
      <c r="J128" s="131">
        <v>45560</v>
      </c>
      <c r="K128" s="63"/>
      <c r="L128" s="63"/>
    </row>
    <row r="129" spans="1:12" ht="15.75" customHeight="1">
      <c r="A129" s="96" t="s">
        <v>27</v>
      </c>
      <c r="B129" s="96" t="s">
        <v>3528</v>
      </c>
      <c r="C129" s="97" t="s">
        <v>228</v>
      </c>
      <c r="D129" s="137">
        <v>45352</v>
      </c>
      <c r="E129" s="137">
        <v>45558</v>
      </c>
      <c r="F129" s="137">
        <v>45559</v>
      </c>
      <c r="G129" s="137">
        <v>45560</v>
      </c>
      <c r="H129" s="137">
        <v>45560</v>
      </c>
      <c r="I129" s="137">
        <v>45561</v>
      </c>
      <c r="J129" s="137">
        <v>45561</v>
      </c>
      <c r="K129" s="63"/>
      <c r="L129" s="63"/>
    </row>
    <row r="130" spans="1:12" ht="15.75" customHeight="1">
      <c r="A130" s="96" t="s">
        <v>27</v>
      </c>
      <c r="B130" s="139" t="s">
        <v>3529</v>
      </c>
      <c r="C130" s="97" t="s">
        <v>3433</v>
      </c>
      <c r="D130" s="130">
        <v>45040</v>
      </c>
      <c r="E130" s="131">
        <v>45511</v>
      </c>
      <c r="F130" s="131">
        <v>45565</v>
      </c>
      <c r="G130" s="140" t="s">
        <v>22</v>
      </c>
      <c r="H130" s="140" t="s">
        <v>22</v>
      </c>
      <c r="I130" s="131">
        <v>45566</v>
      </c>
      <c r="J130" s="131">
        <v>45567</v>
      </c>
      <c r="K130" s="63"/>
      <c r="L130" s="63"/>
    </row>
    <row r="131" spans="1:12" ht="15.75" customHeight="1">
      <c r="A131" s="96" t="s">
        <v>27</v>
      </c>
      <c r="B131" s="139" t="s">
        <v>3529</v>
      </c>
      <c r="C131" s="101" t="s">
        <v>3434</v>
      </c>
      <c r="D131" s="134">
        <v>45040</v>
      </c>
      <c r="E131" s="135">
        <v>45511</v>
      </c>
      <c r="F131" s="135">
        <v>45565</v>
      </c>
      <c r="G131" s="141" t="s">
        <v>22</v>
      </c>
      <c r="H131" s="141" t="s">
        <v>22</v>
      </c>
      <c r="I131" s="135">
        <v>45566</v>
      </c>
      <c r="J131" s="135">
        <v>45567</v>
      </c>
      <c r="K131" s="63"/>
      <c r="L131" s="63"/>
    </row>
    <row r="132" spans="1:12" ht="15.75" customHeight="1">
      <c r="A132" s="96" t="s">
        <v>11</v>
      </c>
      <c r="B132" s="97" t="s">
        <v>2163</v>
      </c>
      <c r="C132" s="143" t="s">
        <v>3461</v>
      </c>
      <c r="D132" s="136">
        <v>45439</v>
      </c>
      <c r="E132" s="137">
        <v>45548</v>
      </c>
      <c r="F132" s="137">
        <v>45566</v>
      </c>
      <c r="G132" s="97" t="s">
        <v>22</v>
      </c>
      <c r="H132" s="97" t="s">
        <v>22</v>
      </c>
      <c r="I132" s="137">
        <v>45567</v>
      </c>
      <c r="J132" s="137">
        <v>45568</v>
      </c>
      <c r="K132" s="63"/>
      <c r="L132" s="63"/>
    </row>
    <row r="133" spans="1:12" ht="15.75" customHeight="1">
      <c r="A133" s="96" t="s">
        <v>49</v>
      </c>
      <c r="B133" s="124" t="s">
        <v>1986</v>
      </c>
      <c r="C133" s="98" t="s">
        <v>273</v>
      </c>
      <c r="D133" s="136">
        <v>45525</v>
      </c>
      <c r="E133" s="137">
        <v>45561</v>
      </c>
      <c r="F133" s="137">
        <v>45565</v>
      </c>
      <c r="G133" s="137">
        <v>45566</v>
      </c>
      <c r="H133" s="137">
        <v>45566</v>
      </c>
      <c r="I133" s="137">
        <v>45567</v>
      </c>
      <c r="J133" s="137">
        <v>45567</v>
      </c>
      <c r="K133" s="63"/>
      <c r="L133" s="63"/>
    </row>
    <row r="134" spans="1:12" ht="15.75" customHeight="1">
      <c r="A134" s="96" t="s">
        <v>49</v>
      </c>
      <c r="B134" s="101" t="s">
        <v>2244</v>
      </c>
      <c r="C134" s="144" t="s">
        <v>2718</v>
      </c>
      <c r="D134" s="145">
        <v>45525</v>
      </c>
      <c r="E134" s="146">
        <v>45562</v>
      </c>
      <c r="F134" s="146">
        <v>45567</v>
      </c>
      <c r="G134" s="146">
        <v>45568</v>
      </c>
      <c r="H134" s="146">
        <v>45568</v>
      </c>
      <c r="I134" s="146">
        <v>45569</v>
      </c>
      <c r="J134" s="146">
        <v>45569</v>
      </c>
      <c r="K134" s="63"/>
      <c r="L134" s="63"/>
    </row>
    <row r="135" spans="1:12" ht="15.75" customHeight="1">
      <c r="A135" s="96" t="s">
        <v>11</v>
      </c>
      <c r="B135" s="147" t="s">
        <v>3530</v>
      </c>
      <c r="C135" s="101" t="s">
        <v>3490</v>
      </c>
      <c r="D135" s="121">
        <v>45518</v>
      </c>
      <c r="E135" s="122">
        <v>45568</v>
      </c>
      <c r="F135" s="122">
        <v>45568</v>
      </c>
      <c r="G135" s="122">
        <v>45569</v>
      </c>
      <c r="H135" s="122">
        <v>45569</v>
      </c>
      <c r="I135" s="131">
        <v>45572</v>
      </c>
      <c r="J135" s="131">
        <v>45572</v>
      </c>
      <c r="K135" s="63"/>
      <c r="L135" s="63"/>
    </row>
    <row r="136" spans="1:12" ht="15.75" customHeight="1">
      <c r="A136" s="96" t="s">
        <v>27</v>
      </c>
      <c r="B136" s="101" t="s">
        <v>2132</v>
      </c>
      <c r="C136" s="148" t="s">
        <v>3531</v>
      </c>
      <c r="D136" s="130">
        <v>45541</v>
      </c>
      <c r="E136" s="131">
        <v>45569</v>
      </c>
      <c r="F136" s="131">
        <v>45572</v>
      </c>
      <c r="G136" s="131">
        <v>45573</v>
      </c>
      <c r="H136" s="131">
        <v>45573</v>
      </c>
      <c r="I136" s="131">
        <v>45574</v>
      </c>
      <c r="J136" s="131">
        <v>45574</v>
      </c>
      <c r="K136" s="63"/>
      <c r="L136" s="63"/>
    </row>
    <row r="137" spans="1:12" ht="15.75" customHeight="1">
      <c r="A137" s="96" t="s">
        <v>11</v>
      </c>
      <c r="B137" s="101" t="s">
        <v>3532</v>
      </c>
      <c r="C137" s="141" t="s">
        <v>279</v>
      </c>
      <c r="D137" s="130">
        <v>45491</v>
      </c>
      <c r="E137" s="131">
        <v>45569</v>
      </c>
      <c r="F137" s="131">
        <v>45572</v>
      </c>
      <c r="G137" s="131">
        <v>45573</v>
      </c>
      <c r="H137" s="131">
        <v>45573</v>
      </c>
      <c r="I137" s="131">
        <v>45574</v>
      </c>
      <c r="J137" s="131">
        <v>45574</v>
      </c>
      <c r="K137" s="63"/>
      <c r="L137" s="63"/>
    </row>
    <row r="138" spans="1:12" ht="15.75" customHeight="1">
      <c r="A138" s="96" t="s">
        <v>11</v>
      </c>
      <c r="B138" s="124" t="s">
        <v>3517</v>
      </c>
      <c r="C138" s="101" t="s">
        <v>2731</v>
      </c>
      <c r="D138" s="121">
        <v>45463</v>
      </c>
      <c r="E138" s="122">
        <v>45569</v>
      </c>
      <c r="F138" s="122">
        <v>45569</v>
      </c>
      <c r="G138" s="122">
        <v>45572</v>
      </c>
      <c r="H138" s="122">
        <v>45572</v>
      </c>
      <c r="I138" s="122">
        <v>45573</v>
      </c>
      <c r="J138" s="122">
        <v>45573</v>
      </c>
      <c r="K138" s="63"/>
      <c r="L138" s="63"/>
    </row>
    <row r="139" spans="1:12" ht="15.75" customHeight="1">
      <c r="A139" s="96" t="s">
        <v>11</v>
      </c>
      <c r="B139" s="101" t="s">
        <v>3533</v>
      </c>
      <c r="C139" s="147" t="s">
        <v>3534</v>
      </c>
      <c r="D139" s="121">
        <v>45518</v>
      </c>
      <c r="E139" s="122">
        <v>45568</v>
      </c>
      <c r="F139" s="122">
        <v>45569</v>
      </c>
      <c r="G139" s="122">
        <v>45572</v>
      </c>
      <c r="H139" s="122">
        <v>45572</v>
      </c>
      <c r="I139" s="122">
        <v>45573</v>
      </c>
      <c r="J139" s="122">
        <v>45573</v>
      </c>
      <c r="K139" s="63"/>
      <c r="L139" s="63"/>
    </row>
    <row r="140" spans="1:12" ht="15.75" customHeight="1">
      <c r="A140" s="96" t="s">
        <v>27</v>
      </c>
      <c r="B140" s="147" t="s">
        <v>1805</v>
      </c>
      <c r="C140" s="124" t="s">
        <v>3535</v>
      </c>
      <c r="D140" s="136">
        <v>45040</v>
      </c>
      <c r="E140" s="137">
        <v>45558</v>
      </c>
      <c r="F140" s="137">
        <v>45575</v>
      </c>
      <c r="G140" s="97" t="s">
        <v>22</v>
      </c>
      <c r="H140" s="97" t="s">
        <v>22</v>
      </c>
      <c r="I140" s="137">
        <v>45576</v>
      </c>
      <c r="J140" s="137">
        <v>45579</v>
      </c>
      <c r="K140" s="63"/>
      <c r="L140" s="63"/>
    </row>
    <row r="141" spans="1:12" ht="15.75" customHeight="1">
      <c r="A141" s="96" t="s">
        <v>27</v>
      </c>
      <c r="B141" s="147" t="s">
        <v>1805</v>
      </c>
      <c r="C141" s="138" t="s">
        <v>3536</v>
      </c>
      <c r="D141" s="149">
        <v>45040</v>
      </c>
      <c r="E141" s="150">
        <v>45558</v>
      </c>
      <c r="F141" s="150">
        <v>45575</v>
      </c>
      <c r="G141" s="101" t="s">
        <v>22</v>
      </c>
      <c r="H141" s="101" t="s">
        <v>22</v>
      </c>
      <c r="I141" s="150">
        <v>45576</v>
      </c>
      <c r="J141" s="150">
        <v>45579</v>
      </c>
      <c r="K141" s="63"/>
      <c r="L141" s="63"/>
    </row>
    <row r="142" spans="1:12" ht="15.75" customHeight="1">
      <c r="A142" s="96" t="s">
        <v>27</v>
      </c>
      <c r="B142" s="147" t="s">
        <v>1805</v>
      </c>
      <c r="C142" s="138" t="s">
        <v>3537</v>
      </c>
      <c r="D142" s="149">
        <v>45040</v>
      </c>
      <c r="E142" s="150">
        <v>45558</v>
      </c>
      <c r="F142" s="150">
        <v>45575</v>
      </c>
      <c r="G142" s="101" t="s">
        <v>22</v>
      </c>
      <c r="H142" s="101" t="s">
        <v>22</v>
      </c>
      <c r="I142" s="150">
        <v>45576</v>
      </c>
      <c r="J142" s="150">
        <v>45579</v>
      </c>
      <c r="K142" s="63"/>
      <c r="L142" s="63"/>
    </row>
    <row r="143" spans="1:12" ht="15.75" customHeight="1">
      <c r="A143" s="96" t="s">
        <v>11</v>
      </c>
      <c r="B143" s="101" t="s">
        <v>1070</v>
      </c>
      <c r="C143" s="141" t="s">
        <v>3538</v>
      </c>
      <c r="D143" s="151">
        <v>45372</v>
      </c>
      <c r="E143" s="121">
        <v>45573</v>
      </c>
      <c r="F143" s="122">
        <v>45575</v>
      </c>
      <c r="G143" s="122">
        <v>45576</v>
      </c>
      <c r="H143" s="122">
        <v>45576</v>
      </c>
      <c r="I143" s="122">
        <v>45579</v>
      </c>
      <c r="J143" s="122">
        <v>45579</v>
      </c>
      <c r="K143" s="63"/>
      <c r="L143" s="63"/>
    </row>
    <row r="144" spans="1:12" ht="15.75" customHeight="1">
      <c r="A144" s="96" t="s">
        <v>11</v>
      </c>
      <c r="B144" s="124" t="s">
        <v>3517</v>
      </c>
      <c r="C144" s="98" t="s">
        <v>3505</v>
      </c>
      <c r="D144" s="136">
        <v>45463</v>
      </c>
      <c r="E144" s="137">
        <v>45569</v>
      </c>
      <c r="F144" s="137">
        <v>45576</v>
      </c>
      <c r="G144" s="137">
        <v>45579</v>
      </c>
      <c r="H144" s="137">
        <v>45579</v>
      </c>
      <c r="I144" s="137">
        <v>45580</v>
      </c>
      <c r="J144" s="137">
        <v>45580</v>
      </c>
      <c r="K144" s="63"/>
      <c r="L144" s="63"/>
    </row>
    <row r="145" spans="1:12" ht="15.75" customHeight="1">
      <c r="A145" s="96" t="s">
        <v>11</v>
      </c>
      <c r="B145" s="124" t="s">
        <v>3539</v>
      </c>
      <c r="C145" s="98" t="s">
        <v>36</v>
      </c>
      <c r="D145" s="114">
        <v>45337</v>
      </c>
      <c r="E145" s="99">
        <v>45582</v>
      </c>
      <c r="F145" s="99">
        <v>45582</v>
      </c>
      <c r="G145" s="99">
        <v>45583</v>
      </c>
      <c r="H145" s="99">
        <v>45583</v>
      </c>
      <c r="I145" s="137">
        <v>45586</v>
      </c>
      <c r="J145" s="137">
        <v>45586</v>
      </c>
      <c r="K145" s="63"/>
      <c r="L145" s="63"/>
    </row>
    <row r="146" spans="1:12" ht="15.75" customHeight="1">
      <c r="A146" s="96" t="s">
        <v>27</v>
      </c>
      <c r="B146" s="101" t="s">
        <v>3529</v>
      </c>
      <c r="C146" s="147" t="s">
        <v>2649</v>
      </c>
      <c r="D146" s="152">
        <v>45346</v>
      </c>
      <c r="E146" s="130">
        <v>45586</v>
      </c>
      <c r="F146" s="131">
        <v>45587</v>
      </c>
      <c r="G146" s="131">
        <v>45588</v>
      </c>
      <c r="H146" s="131">
        <v>45588</v>
      </c>
      <c r="I146" s="131">
        <v>45589</v>
      </c>
      <c r="J146" s="131">
        <v>45589</v>
      </c>
      <c r="K146" s="63"/>
      <c r="L146" s="63"/>
    </row>
    <row r="147" spans="1:12" ht="15.75" customHeight="1">
      <c r="A147" s="96" t="s">
        <v>11</v>
      </c>
      <c r="B147" s="96" t="s">
        <v>3540</v>
      </c>
      <c r="C147" s="97" t="s">
        <v>2531</v>
      </c>
      <c r="D147" s="136">
        <v>45507</v>
      </c>
      <c r="E147" s="137">
        <v>45583</v>
      </c>
      <c r="F147" s="137">
        <v>45587</v>
      </c>
      <c r="G147" s="137">
        <v>45588</v>
      </c>
      <c r="H147" s="137">
        <v>45588</v>
      </c>
      <c r="I147" s="137">
        <v>45589</v>
      </c>
      <c r="J147" s="137">
        <v>45589</v>
      </c>
      <c r="K147" s="63"/>
      <c r="L147" s="63"/>
    </row>
    <row r="148" spans="1:12" ht="15.75" customHeight="1">
      <c r="A148" s="96" t="s">
        <v>49</v>
      </c>
      <c r="B148" s="139" t="s">
        <v>3507</v>
      </c>
      <c r="C148" s="97" t="s">
        <v>3506</v>
      </c>
      <c r="D148" s="61">
        <v>45449</v>
      </c>
      <c r="E148" s="152">
        <v>45454</v>
      </c>
      <c r="F148" s="152">
        <v>45588</v>
      </c>
      <c r="G148" s="143" t="s">
        <v>22</v>
      </c>
      <c r="H148" s="143" t="s">
        <v>22</v>
      </c>
      <c r="I148" s="152">
        <v>45589</v>
      </c>
      <c r="J148" s="152">
        <v>45590</v>
      </c>
      <c r="K148" s="153"/>
      <c r="L148" s="153"/>
    </row>
    <row r="149" spans="1:12" ht="15.75" customHeight="1">
      <c r="A149" s="96" t="s">
        <v>11</v>
      </c>
      <c r="B149" s="101" t="s">
        <v>3541</v>
      </c>
      <c r="C149" s="125" t="s">
        <v>105</v>
      </c>
      <c r="D149" s="130">
        <v>45470</v>
      </c>
      <c r="E149" s="131">
        <v>45548</v>
      </c>
      <c r="F149" s="131">
        <v>45589</v>
      </c>
      <c r="G149" s="131">
        <v>45590</v>
      </c>
      <c r="H149" s="131">
        <v>45590</v>
      </c>
      <c r="I149" s="131">
        <v>45593</v>
      </c>
      <c r="J149" s="131">
        <v>45593</v>
      </c>
      <c r="K149" s="153"/>
      <c r="L149" s="153"/>
    </row>
    <row r="150" spans="1:12" ht="15.75" customHeight="1">
      <c r="A150" s="96" t="s">
        <v>11</v>
      </c>
      <c r="B150" s="101" t="s">
        <v>1027</v>
      </c>
      <c r="C150" s="148" t="s">
        <v>3542</v>
      </c>
      <c r="D150" s="130">
        <v>45568</v>
      </c>
      <c r="E150" s="131">
        <v>45590</v>
      </c>
      <c r="F150" s="131">
        <v>45593</v>
      </c>
      <c r="G150" s="131">
        <v>45594</v>
      </c>
      <c r="H150" s="131">
        <v>45594</v>
      </c>
      <c r="I150" s="131">
        <v>45595</v>
      </c>
      <c r="J150" s="131">
        <v>45595</v>
      </c>
      <c r="K150" s="153"/>
      <c r="L150" s="153"/>
    </row>
    <row r="151" spans="1:12" ht="15.75" customHeight="1">
      <c r="A151" s="96" t="s">
        <v>11</v>
      </c>
      <c r="B151" s="101" t="s">
        <v>3543</v>
      </c>
      <c r="C151" s="96" t="s">
        <v>434</v>
      </c>
      <c r="D151" s="130">
        <v>45001</v>
      </c>
      <c r="E151" s="131">
        <v>45590</v>
      </c>
      <c r="F151" s="131">
        <v>45593</v>
      </c>
      <c r="G151" s="131">
        <v>45594</v>
      </c>
      <c r="H151" s="131">
        <v>45594</v>
      </c>
      <c r="I151" s="131">
        <v>45595</v>
      </c>
      <c r="J151" s="131">
        <v>45595</v>
      </c>
      <c r="K151" s="153"/>
      <c r="L151" s="153"/>
    </row>
    <row r="152" spans="1:12" ht="15.75" customHeight="1">
      <c r="A152" s="96" t="s">
        <v>11</v>
      </c>
      <c r="B152" s="101" t="s">
        <v>673</v>
      </c>
      <c r="C152" s="147" t="s">
        <v>88</v>
      </c>
      <c r="D152" s="130">
        <v>45309</v>
      </c>
      <c r="E152" s="131">
        <v>45558</v>
      </c>
      <c r="F152" s="131">
        <v>45593</v>
      </c>
      <c r="G152" s="131">
        <v>45594</v>
      </c>
      <c r="H152" s="131">
        <v>45594</v>
      </c>
      <c r="I152" s="131">
        <v>45595</v>
      </c>
      <c r="J152" s="131">
        <v>45595</v>
      </c>
      <c r="K152" s="153"/>
      <c r="L152" s="153"/>
    </row>
    <row r="153" spans="1:12" ht="15.75" customHeight="1">
      <c r="A153" s="96" t="s">
        <v>49</v>
      </c>
      <c r="B153" s="101" t="s">
        <v>3526</v>
      </c>
      <c r="C153" s="141" t="s">
        <v>1033</v>
      </c>
      <c r="D153" s="136">
        <v>45525</v>
      </c>
      <c r="E153" s="137">
        <v>45586</v>
      </c>
      <c r="F153" s="137">
        <v>45595</v>
      </c>
      <c r="G153" s="137">
        <v>45596</v>
      </c>
      <c r="H153" s="137">
        <v>45596</v>
      </c>
      <c r="I153" s="137">
        <v>45600</v>
      </c>
      <c r="J153" s="137">
        <v>45600</v>
      </c>
      <c r="K153" s="153"/>
      <c r="L153" s="153"/>
    </row>
    <row r="154" spans="1:12" ht="15.75" customHeight="1">
      <c r="A154" s="96" t="s">
        <v>11</v>
      </c>
      <c r="B154" s="101" t="s">
        <v>3544</v>
      </c>
      <c r="C154" s="154" t="s">
        <v>3534</v>
      </c>
      <c r="D154" s="130">
        <v>45064</v>
      </c>
      <c r="E154" s="131">
        <v>45497</v>
      </c>
      <c r="F154" s="131">
        <v>45595</v>
      </c>
      <c r="G154" s="131">
        <v>45596</v>
      </c>
      <c r="H154" s="131">
        <v>45596</v>
      </c>
      <c r="I154" s="131">
        <v>45600</v>
      </c>
      <c r="J154" s="131">
        <v>45600</v>
      </c>
      <c r="K154" s="153"/>
      <c r="L154" s="153"/>
    </row>
    <row r="155" spans="1:12" ht="15.75" customHeight="1">
      <c r="A155" s="96" t="s">
        <v>11</v>
      </c>
      <c r="B155" s="96" t="s">
        <v>3545</v>
      </c>
      <c r="C155" s="98" t="s">
        <v>3490</v>
      </c>
      <c r="D155" s="137">
        <v>45428</v>
      </c>
      <c r="E155" s="137">
        <v>45595</v>
      </c>
      <c r="F155" s="137">
        <v>45600</v>
      </c>
      <c r="G155" s="137">
        <v>45600</v>
      </c>
      <c r="H155" s="137">
        <v>45600</v>
      </c>
      <c r="I155" s="137">
        <v>45601</v>
      </c>
      <c r="J155" s="137">
        <v>45602</v>
      </c>
      <c r="K155" s="153"/>
      <c r="L155" s="153"/>
    </row>
    <row r="156" spans="1:12" ht="15.75" customHeight="1">
      <c r="A156" s="96" t="s">
        <v>27</v>
      </c>
      <c r="B156" s="102" t="s">
        <v>3546</v>
      </c>
      <c r="C156" s="102" t="s">
        <v>3467</v>
      </c>
      <c r="D156" s="145">
        <v>45040</v>
      </c>
      <c r="E156" s="146">
        <v>45562</v>
      </c>
      <c r="F156" s="146">
        <v>45603</v>
      </c>
      <c r="G156" s="155" t="s">
        <v>22</v>
      </c>
      <c r="H156" s="155" t="s">
        <v>22</v>
      </c>
      <c r="I156" s="146">
        <v>45604</v>
      </c>
      <c r="J156" s="146">
        <v>45607</v>
      </c>
      <c r="K156" s="153"/>
      <c r="L156" s="153"/>
    </row>
    <row r="157" spans="1:12" ht="15.75" customHeight="1">
      <c r="A157" s="96" t="s">
        <v>27</v>
      </c>
      <c r="B157" s="138" t="s">
        <v>3547</v>
      </c>
      <c r="C157" s="97" t="s">
        <v>2725</v>
      </c>
      <c r="D157" s="137">
        <v>45547</v>
      </c>
      <c r="E157" s="137">
        <v>45607</v>
      </c>
      <c r="F157" s="137">
        <v>45608</v>
      </c>
      <c r="G157" s="137">
        <v>45609</v>
      </c>
      <c r="H157" s="137">
        <v>45609</v>
      </c>
      <c r="I157" s="137">
        <v>45610</v>
      </c>
      <c r="J157" s="137">
        <v>45610</v>
      </c>
      <c r="K157" s="153"/>
      <c r="L157" s="153"/>
    </row>
    <row r="158" spans="1:12" ht="15.75" customHeight="1">
      <c r="A158" s="96" t="s">
        <v>49</v>
      </c>
      <c r="B158" s="101" t="s">
        <v>3526</v>
      </c>
      <c r="C158" s="101" t="s">
        <v>161</v>
      </c>
      <c r="D158" s="130">
        <v>45525</v>
      </c>
      <c r="E158" s="131">
        <v>45603</v>
      </c>
      <c r="F158" s="131">
        <v>45609</v>
      </c>
      <c r="G158" s="131">
        <v>45610</v>
      </c>
      <c r="H158" s="131">
        <v>45610</v>
      </c>
      <c r="I158" s="131">
        <v>45611</v>
      </c>
      <c r="J158" s="131">
        <v>45611</v>
      </c>
      <c r="K158" s="153"/>
      <c r="L158" s="153"/>
    </row>
    <row r="159" spans="1:12" ht="15.75" customHeight="1">
      <c r="A159" s="96" t="s">
        <v>49</v>
      </c>
      <c r="B159" s="147" t="s">
        <v>3548</v>
      </c>
      <c r="C159" s="125" t="s">
        <v>2620</v>
      </c>
      <c r="D159" s="131">
        <v>45525</v>
      </c>
      <c r="E159" s="131">
        <v>45609</v>
      </c>
      <c r="F159" s="131">
        <v>45609</v>
      </c>
      <c r="G159" s="131">
        <v>45610</v>
      </c>
      <c r="H159" s="131">
        <v>45610</v>
      </c>
      <c r="I159" s="131">
        <v>45611</v>
      </c>
      <c r="J159" s="131">
        <v>45611</v>
      </c>
      <c r="K159" s="153"/>
      <c r="L159" s="153"/>
    </row>
    <row r="160" spans="1:12" ht="15.75" customHeight="1">
      <c r="A160" s="96" t="s">
        <v>400</v>
      </c>
      <c r="B160" s="132" t="s">
        <v>3466</v>
      </c>
      <c r="C160" s="140" t="s">
        <v>1008</v>
      </c>
      <c r="D160" s="131">
        <v>45583</v>
      </c>
      <c r="E160" s="131">
        <v>45608</v>
      </c>
      <c r="F160" s="131">
        <v>45609</v>
      </c>
      <c r="G160" s="131">
        <v>45610</v>
      </c>
      <c r="H160" s="131">
        <v>45610</v>
      </c>
      <c r="I160" s="131">
        <v>45611</v>
      </c>
      <c r="J160" s="131">
        <v>45611</v>
      </c>
      <c r="K160" s="153"/>
      <c r="L160" s="153"/>
    </row>
    <row r="161" spans="1:12" ht="15.75" customHeight="1">
      <c r="A161" s="96" t="s">
        <v>400</v>
      </c>
      <c r="B161" s="132" t="s">
        <v>3466</v>
      </c>
      <c r="C161" s="141" t="s">
        <v>2666</v>
      </c>
      <c r="D161" s="135">
        <v>45595</v>
      </c>
      <c r="E161" s="135">
        <v>45608</v>
      </c>
      <c r="F161" s="135">
        <v>45609</v>
      </c>
      <c r="G161" s="135">
        <v>45610</v>
      </c>
      <c r="H161" s="135">
        <v>45610</v>
      </c>
      <c r="I161" s="135">
        <v>45611</v>
      </c>
      <c r="J161" s="135">
        <v>45611</v>
      </c>
      <c r="K161" s="153"/>
      <c r="L161" s="153"/>
    </row>
    <row r="162" spans="1:12" ht="15.75" customHeight="1">
      <c r="A162" s="96" t="s">
        <v>11</v>
      </c>
      <c r="B162" s="84" t="s">
        <v>3457</v>
      </c>
      <c r="C162" s="147" t="s">
        <v>3549</v>
      </c>
      <c r="D162" s="130">
        <v>45309</v>
      </c>
      <c r="E162" s="131">
        <v>45614</v>
      </c>
      <c r="F162" s="131">
        <v>45614</v>
      </c>
      <c r="G162" s="140" t="s">
        <v>22</v>
      </c>
      <c r="H162" s="140" t="s">
        <v>22</v>
      </c>
      <c r="I162" s="131">
        <v>45615</v>
      </c>
      <c r="J162" s="131">
        <v>45616</v>
      </c>
      <c r="K162" s="153"/>
      <c r="L162" s="153"/>
    </row>
    <row r="163" spans="1:12" ht="15.75" customHeight="1">
      <c r="A163" s="96" t="s">
        <v>11</v>
      </c>
      <c r="B163" s="101" t="s">
        <v>3543</v>
      </c>
      <c r="C163" s="101" t="s">
        <v>3442</v>
      </c>
      <c r="D163" s="136">
        <v>45205</v>
      </c>
      <c r="E163" s="137">
        <v>45614</v>
      </c>
      <c r="F163" s="137">
        <v>45614</v>
      </c>
      <c r="G163" s="97" t="s">
        <v>22</v>
      </c>
      <c r="H163" s="97" t="s">
        <v>22</v>
      </c>
      <c r="I163" s="137">
        <v>45615</v>
      </c>
      <c r="J163" s="137">
        <v>45616</v>
      </c>
      <c r="K163" s="153"/>
      <c r="L163" s="153"/>
    </row>
    <row r="164" spans="1:12" ht="15.75" customHeight="1">
      <c r="A164" s="96" t="s">
        <v>49</v>
      </c>
      <c r="B164" s="124" t="s">
        <v>3550</v>
      </c>
      <c r="C164" s="97" t="s">
        <v>3551</v>
      </c>
      <c r="D164" s="137">
        <v>45040</v>
      </c>
      <c r="E164" s="137">
        <v>45601</v>
      </c>
      <c r="F164" s="137">
        <v>45614</v>
      </c>
      <c r="G164" s="97" t="s">
        <v>22</v>
      </c>
      <c r="H164" s="97" t="s">
        <v>22</v>
      </c>
      <c r="I164" s="137">
        <v>45615</v>
      </c>
      <c r="J164" s="137">
        <v>45616</v>
      </c>
      <c r="K164" s="153"/>
      <c r="L164" s="153"/>
    </row>
    <row r="165" spans="1:12" ht="15.75" customHeight="1">
      <c r="A165" s="96" t="s">
        <v>11</v>
      </c>
      <c r="B165" s="125" t="s">
        <v>3502</v>
      </c>
      <c r="C165" s="140" t="s">
        <v>144</v>
      </c>
      <c r="D165" s="131">
        <v>45463</v>
      </c>
      <c r="E165" s="131">
        <v>45610</v>
      </c>
      <c r="F165" s="131">
        <v>45614</v>
      </c>
      <c r="G165" s="131">
        <v>45615</v>
      </c>
      <c r="H165" s="131">
        <v>45615</v>
      </c>
      <c r="I165" s="131">
        <v>45616</v>
      </c>
      <c r="J165" s="131">
        <v>45616</v>
      </c>
      <c r="K165" s="153"/>
      <c r="L165" s="153"/>
    </row>
    <row r="166" spans="1:12" ht="15.75" customHeight="1">
      <c r="A166" s="96" t="s">
        <v>49</v>
      </c>
      <c r="B166" s="96" t="s">
        <v>3474</v>
      </c>
      <c r="C166" s="98" t="s">
        <v>486</v>
      </c>
      <c r="D166" s="137">
        <v>45572</v>
      </c>
      <c r="E166" s="137">
        <v>45609</v>
      </c>
      <c r="F166" s="137">
        <v>45615</v>
      </c>
      <c r="G166" s="137">
        <v>45616</v>
      </c>
      <c r="H166" s="137">
        <v>45616</v>
      </c>
      <c r="I166" s="137">
        <v>45617</v>
      </c>
      <c r="J166" s="137">
        <v>45617</v>
      </c>
      <c r="K166" s="153"/>
      <c r="L166" s="153"/>
    </row>
    <row r="167" spans="1:12" ht="15.75" customHeight="1">
      <c r="A167" s="96" t="s">
        <v>27</v>
      </c>
      <c r="B167" s="138" t="s">
        <v>3460</v>
      </c>
      <c r="C167" s="97" t="s">
        <v>2798</v>
      </c>
      <c r="D167" s="137">
        <v>45433</v>
      </c>
      <c r="E167" s="137">
        <v>45614</v>
      </c>
      <c r="F167" s="137">
        <v>45615</v>
      </c>
      <c r="G167" s="137">
        <v>45616</v>
      </c>
      <c r="H167" s="137">
        <v>45616</v>
      </c>
      <c r="I167" s="137">
        <v>45617</v>
      </c>
      <c r="J167" s="137">
        <v>45617</v>
      </c>
      <c r="K167" s="153"/>
      <c r="L167" s="153"/>
    </row>
    <row r="168" spans="1:12" ht="15.75" customHeight="1">
      <c r="A168" s="96" t="s">
        <v>49</v>
      </c>
      <c r="B168" s="84" t="s">
        <v>3552</v>
      </c>
      <c r="C168" s="140" t="s">
        <v>105</v>
      </c>
      <c r="D168" s="131">
        <v>45573</v>
      </c>
      <c r="E168" s="131">
        <v>45616</v>
      </c>
      <c r="F168" s="131">
        <v>45617</v>
      </c>
      <c r="G168" s="131">
        <v>45618</v>
      </c>
      <c r="H168" s="131">
        <v>45618</v>
      </c>
      <c r="I168" s="131">
        <v>45621</v>
      </c>
      <c r="J168" s="131">
        <v>45621</v>
      </c>
      <c r="K168" s="153"/>
      <c r="L168" s="153"/>
    </row>
    <row r="169" spans="1:12" ht="15.75" customHeight="1">
      <c r="A169" s="96" t="s">
        <v>49</v>
      </c>
      <c r="B169" s="124" t="s">
        <v>3550</v>
      </c>
      <c r="C169" s="97" t="s">
        <v>3454</v>
      </c>
      <c r="D169" s="137">
        <v>45040</v>
      </c>
      <c r="E169" s="137">
        <v>45601</v>
      </c>
      <c r="F169" s="137">
        <v>45622</v>
      </c>
      <c r="G169" s="97" t="s">
        <v>22</v>
      </c>
      <c r="H169" s="97" t="s">
        <v>22</v>
      </c>
      <c r="I169" s="137">
        <v>45623</v>
      </c>
      <c r="J169" s="137">
        <v>45624</v>
      </c>
      <c r="K169" s="153"/>
      <c r="L169" s="153"/>
    </row>
    <row r="170" spans="1:12" ht="15.75" customHeight="1">
      <c r="A170" s="96" t="s">
        <v>49</v>
      </c>
      <c r="B170" s="124" t="s">
        <v>3550</v>
      </c>
      <c r="C170" s="124" t="s">
        <v>3535</v>
      </c>
      <c r="D170" s="137">
        <v>45040</v>
      </c>
      <c r="E170" s="137">
        <v>45618</v>
      </c>
      <c r="F170" s="137">
        <v>45622</v>
      </c>
      <c r="G170" s="97" t="s">
        <v>22</v>
      </c>
      <c r="H170" s="97" t="s">
        <v>22</v>
      </c>
      <c r="I170" s="137">
        <v>45623</v>
      </c>
      <c r="J170" s="137">
        <v>45624</v>
      </c>
      <c r="K170" s="153"/>
      <c r="L170" s="153"/>
    </row>
    <row r="171" spans="1:12" ht="15.75" customHeight="1">
      <c r="A171" s="96" t="s">
        <v>11</v>
      </c>
      <c r="B171" s="138" t="s">
        <v>3553</v>
      </c>
      <c r="C171" s="97" t="s">
        <v>3490</v>
      </c>
      <c r="D171" s="137">
        <v>45190</v>
      </c>
      <c r="E171" s="137">
        <v>45617</v>
      </c>
      <c r="F171" s="137">
        <v>45618</v>
      </c>
      <c r="G171" s="137">
        <v>45621</v>
      </c>
      <c r="H171" s="137">
        <v>45621</v>
      </c>
      <c r="I171" s="137">
        <v>45622</v>
      </c>
      <c r="J171" s="137">
        <v>45622</v>
      </c>
      <c r="K171" s="153"/>
      <c r="L171" s="153"/>
    </row>
    <row r="172" spans="1:12" ht="15.75" customHeight="1">
      <c r="A172" s="96" t="s">
        <v>11</v>
      </c>
      <c r="B172" s="125" t="s">
        <v>3554</v>
      </c>
      <c r="C172" s="140" t="s">
        <v>3490</v>
      </c>
      <c r="D172" s="131">
        <v>45491</v>
      </c>
      <c r="E172" s="131">
        <v>45617</v>
      </c>
      <c r="F172" s="131">
        <v>45618</v>
      </c>
      <c r="G172" s="131">
        <v>45621</v>
      </c>
      <c r="H172" s="131">
        <v>45621</v>
      </c>
      <c r="I172" s="131">
        <v>45622</v>
      </c>
      <c r="J172" s="131">
        <v>45622</v>
      </c>
      <c r="K172" s="153"/>
      <c r="L172" s="153"/>
    </row>
    <row r="173" spans="1:12" ht="15.75" customHeight="1">
      <c r="A173" s="96" t="s">
        <v>11</v>
      </c>
      <c r="B173" s="138" t="s">
        <v>3555</v>
      </c>
      <c r="C173" s="97" t="s">
        <v>2405</v>
      </c>
      <c r="D173" s="137">
        <v>45617</v>
      </c>
      <c r="E173" s="137">
        <v>45621</v>
      </c>
      <c r="F173" s="137">
        <v>45622</v>
      </c>
      <c r="G173" s="137">
        <v>45623</v>
      </c>
      <c r="H173" s="137">
        <v>45623</v>
      </c>
      <c r="I173" s="137">
        <v>45624</v>
      </c>
      <c r="J173" s="137">
        <v>45624</v>
      </c>
      <c r="K173" s="153"/>
      <c r="L173" s="153"/>
    </row>
    <row r="174" spans="1:12" ht="15.75" customHeight="1">
      <c r="A174" s="96" t="s">
        <v>11</v>
      </c>
      <c r="B174" s="96" t="s">
        <v>3556</v>
      </c>
      <c r="C174" s="97" t="s">
        <v>279</v>
      </c>
      <c r="D174" s="137">
        <v>45309</v>
      </c>
      <c r="E174" s="137">
        <v>45618</v>
      </c>
      <c r="F174" s="137">
        <v>45622</v>
      </c>
      <c r="G174" s="137">
        <v>45623</v>
      </c>
      <c r="H174" s="137">
        <v>45623</v>
      </c>
      <c r="I174" s="137">
        <v>45624</v>
      </c>
      <c r="J174" s="137">
        <v>45624</v>
      </c>
      <c r="K174" s="153"/>
      <c r="L174" s="153"/>
    </row>
    <row r="175" spans="1:12" ht="15.75" customHeight="1">
      <c r="A175" s="96" t="s">
        <v>49</v>
      </c>
      <c r="B175" s="100" t="s">
        <v>2244</v>
      </c>
      <c r="C175" s="97" t="s">
        <v>2725</v>
      </c>
      <c r="D175" s="137">
        <v>45527</v>
      </c>
      <c r="E175" s="137">
        <v>45617</v>
      </c>
      <c r="F175" s="137">
        <v>45624</v>
      </c>
      <c r="G175" s="137">
        <v>45625</v>
      </c>
      <c r="H175" s="137">
        <v>45625</v>
      </c>
      <c r="I175" s="137">
        <v>45628</v>
      </c>
      <c r="J175" s="137">
        <v>45628</v>
      </c>
      <c r="K175" s="153"/>
      <c r="L175" s="153"/>
    </row>
    <row r="176" spans="1:12" ht="15.75" customHeight="1">
      <c r="A176" s="96" t="s">
        <v>11</v>
      </c>
      <c r="B176" s="96" t="s">
        <v>3557</v>
      </c>
      <c r="C176" s="97" t="s">
        <v>105</v>
      </c>
      <c r="D176" s="137">
        <v>44882</v>
      </c>
      <c r="E176" s="137">
        <v>45569</v>
      </c>
      <c r="F176" s="137">
        <v>45624</v>
      </c>
      <c r="G176" s="137">
        <v>45625</v>
      </c>
      <c r="H176" s="137">
        <v>45625</v>
      </c>
      <c r="I176" s="137">
        <v>45628</v>
      </c>
      <c r="J176" s="137">
        <v>45628</v>
      </c>
      <c r="K176" s="153"/>
      <c r="L176" s="153"/>
    </row>
    <row r="177" spans="1:12" ht="15.75" customHeight="1">
      <c r="A177" s="96" t="s">
        <v>49</v>
      </c>
      <c r="B177" s="138" t="s">
        <v>3558</v>
      </c>
      <c r="C177" s="98" t="s">
        <v>3490</v>
      </c>
      <c r="D177" s="137">
        <v>45532</v>
      </c>
      <c r="E177" s="137">
        <v>45630</v>
      </c>
      <c r="F177" s="137">
        <v>45631</v>
      </c>
      <c r="G177" s="137">
        <v>45631</v>
      </c>
      <c r="H177" s="137">
        <v>45631</v>
      </c>
      <c r="I177" s="137">
        <v>45632</v>
      </c>
      <c r="J177" s="137">
        <v>45635</v>
      </c>
      <c r="K177" s="153"/>
      <c r="L177" s="153"/>
    </row>
    <row r="178" spans="1:12" ht="15.75" customHeight="1">
      <c r="A178" s="96" t="s">
        <v>49</v>
      </c>
      <c r="B178" s="138" t="s">
        <v>1986</v>
      </c>
      <c r="C178" s="97" t="s">
        <v>2649</v>
      </c>
      <c r="D178" s="137">
        <v>45278</v>
      </c>
      <c r="E178" s="137">
        <v>45601</v>
      </c>
      <c r="F178" s="137">
        <v>45625</v>
      </c>
      <c r="G178" s="97" t="s">
        <v>22</v>
      </c>
      <c r="H178" s="97" t="s">
        <v>22</v>
      </c>
      <c r="I178" s="137">
        <v>45628</v>
      </c>
      <c r="J178" s="137">
        <v>45629</v>
      </c>
      <c r="K178" s="153"/>
      <c r="L178" s="153"/>
    </row>
    <row r="179" spans="1:12" ht="15.75" customHeight="1">
      <c r="A179" s="96" t="s">
        <v>49</v>
      </c>
      <c r="B179" s="124" t="s">
        <v>1448</v>
      </c>
      <c r="C179" s="98" t="s">
        <v>2725</v>
      </c>
      <c r="D179" s="137">
        <v>45579</v>
      </c>
      <c r="E179" s="137">
        <v>45629</v>
      </c>
      <c r="F179" s="137">
        <v>45632</v>
      </c>
      <c r="G179" s="137">
        <v>45635</v>
      </c>
      <c r="H179" s="137">
        <v>45635</v>
      </c>
      <c r="I179" s="137">
        <v>45636</v>
      </c>
      <c r="J179" s="137">
        <v>45636</v>
      </c>
      <c r="K179" s="153"/>
      <c r="L179" s="153"/>
    </row>
    <row r="180" spans="1:12" ht="15.75" customHeight="1">
      <c r="A180" s="96" t="s">
        <v>49</v>
      </c>
      <c r="B180" s="96" t="s">
        <v>1448</v>
      </c>
      <c r="C180" s="98" t="s">
        <v>2775</v>
      </c>
      <c r="D180" s="137">
        <v>45579</v>
      </c>
      <c r="E180" s="137">
        <v>45629</v>
      </c>
      <c r="F180" s="137">
        <v>45632</v>
      </c>
      <c r="G180" s="137">
        <v>45635</v>
      </c>
      <c r="H180" s="137">
        <v>45635</v>
      </c>
      <c r="I180" s="137">
        <v>45636</v>
      </c>
      <c r="J180" s="137">
        <v>45636</v>
      </c>
      <c r="K180" s="153"/>
      <c r="L180" s="153"/>
    </row>
    <row r="181" spans="1:12" ht="15.75" customHeight="1">
      <c r="A181" s="96" t="s">
        <v>49</v>
      </c>
      <c r="B181" s="96" t="s">
        <v>3559</v>
      </c>
      <c r="C181" s="98" t="s">
        <v>1033</v>
      </c>
      <c r="D181" s="137">
        <v>45558</v>
      </c>
      <c r="E181" s="137">
        <v>45631</v>
      </c>
      <c r="F181" s="137">
        <v>45637</v>
      </c>
      <c r="G181" s="137">
        <v>45638</v>
      </c>
      <c r="H181" s="137">
        <v>45638</v>
      </c>
      <c r="I181" s="137">
        <v>45639</v>
      </c>
      <c r="J181" s="137">
        <v>45639</v>
      </c>
      <c r="K181" s="153"/>
      <c r="L181" s="153"/>
    </row>
    <row r="182" spans="1:12" ht="15.75" customHeight="1">
      <c r="A182" s="96" t="s">
        <v>49</v>
      </c>
      <c r="B182" s="96" t="s">
        <v>3559</v>
      </c>
      <c r="C182" s="98" t="s">
        <v>105</v>
      </c>
      <c r="D182" s="137">
        <v>45558</v>
      </c>
      <c r="E182" s="137">
        <v>45631</v>
      </c>
      <c r="F182" s="137">
        <v>45637</v>
      </c>
      <c r="G182" s="137">
        <v>45638</v>
      </c>
      <c r="H182" s="137">
        <v>45638</v>
      </c>
      <c r="I182" s="137">
        <v>45639</v>
      </c>
      <c r="J182" s="137">
        <v>45639</v>
      </c>
      <c r="K182" s="153"/>
      <c r="L182" s="153"/>
    </row>
    <row r="183" spans="1:12" ht="15.75" customHeight="1">
      <c r="A183" s="96" t="s">
        <v>11</v>
      </c>
      <c r="B183" s="138" t="s">
        <v>3560</v>
      </c>
      <c r="C183" s="97" t="s">
        <v>3490</v>
      </c>
      <c r="D183" s="137">
        <v>45518</v>
      </c>
      <c r="E183" s="137">
        <v>45636</v>
      </c>
      <c r="F183" s="137">
        <v>45637</v>
      </c>
      <c r="G183" s="137">
        <v>45638</v>
      </c>
      <c r="H183" s="137">
        <v>45638</v>
      </c>
      <c r="I183" s="137">
        <v>45639</v>
      </c>
      <c r="J183" s="137">
        <v>45639</v>
      </c>
      <c r="K183" s="153"/>
      <c r="L183" s="153"/>
    </row>
    <row r="184" spans="1:12" ht="15.75" customHeight="1">
      <c r="A184" s="96" t="s">
        <v>49</v>
      </c>
      <c r="B184" s="124" t="s">
        <v>3559</v>
      </c>
      <c r="C184" s="98" t="s">
        <v>161</v>
      </c>
      <c r="D184" s="137">
        <v>45558</v>
      </c>
      <c r="E184" s="137">
        <v>45631</v>
      </c>
      <c r="F184" s="137">
        <v>45638</v>
      </c>
      <c r="G184" s="137">
        <v>45639</v>
      </c>
      <c r="H184" s="137">
        <v>45639</v>
      </c>
      <c r="I184" s="137">
        <v>45642</v>
      </c>
      <c r="J184" s="137">
        <v>45642</v>
      </c>
      <c r="K184" s="153"/>
      <c r="L184" s="153"/>
    </row>
    <row r="185" spans="1:12" ht="15.75" customHeight="1">
      <c r="A185" s="96" t="s">
        <v>49</v>
      </c>
      <c r="B185" s="124" t="s">
        <v>1788</v>
      </c>
      <c r="C185" s="98" t="s">
        <v>1033</v>
      </c>
      <c r="D185" s="137">
        <v>45570</v>
      </c>
      <c r="E185" s="137">
        <v>45631</v>
      </c>
      <c r="F185" s="137">
        <v>45638</v>
      </c>
      <c r="G185" s="137">
        <v>45639</v>
      </c>
      <c r="H185" s="137">
        <v>45639</v>
      </c>
      <c r="I185" s="137">
        <v>45642</v>
      </c>
      <c r="J185" s="137">
        <v>45642</v>
      </c>
      <c r="K185" s="153"/>
      <c r="L185" s="153"/>
    </row>
    <row r="186" spans="1:12" ht="15.75" customHeight="1">
      <c r="A186" s="96" t="s">
        <v>49</v>
      </c>
      <c r="B186" s="124" t="s">
        <v>1788</v>
      </c>
      <c r="C186" s="98" t="s">
        <v>47</v>
      </c>
      <c r="D186" s="137">
        <v>45570</v>
      </c>
      <c r="E186" s="137">
        <v>45631</v>
      </c>
      <c r="F186" s="137">
        <v>45638</v>
      </c>
      <c r="G186" s="137">
        <v>45639</v>
      </c>
      <c r="H186" s="137">
        <v>45639</v>
      </c>
      <c r="I186" s="137">
        <v>45642</v>
      </c>
      <c r="J186" s="137">
        <v>45642</v>
      </c>
      <c r="K186" s="153"/>
      <c r="L186" s="153"/>
    </row>
    <row r="187" spans="1:12" ht="15.75" customHeight="1">
      <c r="A187" s="96" t="s">
        <v>27</v>
      </c>
      <c r="B187" s="100" t="s">
        <v>3561</v>
      </c>
      <c r="C187" s="84" t="s">
        <v>118</v>
      </c>
      <c r="D187" s="130">
        <v>45335</v>
      </c>
      <c r="E187" s="131">
        <v>45645</v>
      </c>
      <c r="F187" s="131">
        <v>45646</v>
      </c>
      <c r="G187" s="131">
        <v>45649</v>
      </c>
      <c r="H187" s="131">
        <v>45649</v>
      </c>
      <c r="I187" s="131">
        <v>45652</v>
      </c>
      <c r="J187" s="131">
        <v>45652</v>
      </c>
      <c r="K187" s="153"/>
      <c r="L187" s="153"/>
    </row>
    <row r="188" spans="1:12" ht="15.75" customHeight="1">
      <c r="A188" s="96" t="s">
        <v>11</v>
      </c>
      <c r="B188" s="100" t="s">
        <v>3516</v>
      </c>
      <c r="C188" s="143" t="s">
        <v>3562</v>
      </c>
      <c r="D188" s="130">
        <v>45638</v>
      </c>
      <c r="E188" s="131">
        <v>45642</v>
      </c>
      <c r="F188" s="131">
        <v>45652</v>
      </c>
      <c r="G188" s="140" t="s">
        <v>22</v>
      </c>
      <c r="H188" s="140" t="s">
        <v>22</v>
      </c>
      <c r="I188" s="131">
        <v>45653</v>
      </c>
      <c r="J188" s="131">
        <v>45653</v>
      </c>
      <c r="K188" s="153"/>
      <c r="L188" s="153"/>
    </row>
    <row r="189" spans="1:12" ht="15.75" customHeight="1">
      <c r="A189" s="96" t="s">
        <v>11</v>
      </c>
      <c r="B189" s="100" t="s">
        <v>3516</v>
      </c>
      <c r="C189" s="143" t="s">
        <v>3439</v>
      </c>
      <c r="D189" s="134">
        <v>45638</v>
      </c>
      <c r="E189" s="135">
        <v>45642</v>
      </c>
      <c r="F189" s="135">
        <v>45652</v>
      </c>
      <c r="G189" s="141" t="s">
        <v>22</v>
      </c>
      <c r="H189" s="141" t="s">
        <v>22</v>
      </c>
      <c r="I189" s="135">
        <v>45653</v>
      </c>
      <c r="J189" s="135">
        <v>45653</v>
      </c>
      <c r="K189" s="153"/>
      <c r="L189" s="153"/>
    </row>
    <row r="190" spans="1:12" ht="15.75" customHeight="1">
      <c r="A190" s="96" t="s">
        <v>49</v>
      </c>
      <c r="B190" s="84" t="s">
        <v>1986</v>
      </c>
      <c r="C190" s="140" t="s">
        <v>3499</v>
      </c>
      <c r="D190" s="131">
        <v>45588</v>
      </c>
      <c r="E190" s="131">
        <v>45645</v>
      </c>
      <c r="F190" s="131">
        <v>45649</v>
      </c>
      <c r="G190" s="131">
        <v>45652</v>
      </c>
      <c r="H190" s="131">
        <v>45652</v>
      </c>
      <c r="I190" s="131">
        <v>45653</v>
      </c>
      <c r="J190" s="131">
        <v>45653</v>
      </c>
      <c r="K190" s="153"/>
      <c r="L190" s="153"/>
    </row>
    <row r="191" spans="1:12" ht="15.75" customHeight="1">
      <c r="A191" s="96" t="s">
        <v>49</v>
      </c>
      <c r="B191" s="84" t="s">
        <v>1986</v>
      </c>
      <c r="C191" s="140" t="s">
        <v>3499</v>
      </c>
      <c r="D191" s="131">
        <v>45588</v>
      </c>
      <c r="E191" s="131">
        <v>45645</v>
      </c>
      <c r="F191" s="131">
        <v>45649</v>
      </c>
      <c r="G191" s="131">
        <v>45652</v>
      </c>
      <c r="H191" s="131">
        <v>45652</v>
      </c>
      <c r="I191" s="131">
        <v>45653</v>
      </c>
      <c r="J191" s="131">
        <v>45653</v>
      </c>
      <c r="K191" s="153"/>
      <c r="L191" s="153"/>
    </row>
    <row r="192" spans="1:12" ht="15.75" customHeight="1">
      <c r="A192" s="96" t="s">
        <v>11</v>
      </c>
      <c r="B192" s="84" t="s">
        <v>3563</v>
      </c>
      <c r="C192" s="97" t="s">
        <v>3490</v>
      </c>
      <c r="D192" s="131">
        <v>45398</v>
      </c>
      <c r="E192" s="131">
        <v>45646</v>
      </c>
      <c r="F192" s="131">
        <v>45649</v>
      </c>
      <c r="G192" s="131">
        <v>45652</v>
      </c>
      <c r="H192" s="131">
        <v>45652</v>
      </c>
      <c r="I192" s="131">
        <v>45653</v>
      </c>
      <c r="J192" s="131">
        <v>45653</v>
      </c>
      <c r="K192" s="153"/>
      <c r="L192" s="153"/>
    </row>
    <row r="193" spans="1:12" ht="15.75" customHeight="1">
      <c r="A193" s="96" t="s">
        <v>11</v>
      </c>
      <c r="B193" s="102" t="s">
        <v>1055</v>
      </c>
      <c r="C193" s="125" t="s">
        <v>161</v>
      </c>
      <c r="D193" s="122">
        <v>45428</v>
      </c>
      <c r="E193" s="122">
        <v>45645</v>
      </c>
      <c r="F193" s="122">
        <v>45649</v>
      </c>
      <c r="G193" s="122">
        <v>45652</v>
      </c>
      <c r="H193" s="122">
        <v>45652</v>
      </c>
      <c r="I193" s="122">
        <v>45653</v>
      </c>
      <c r="J193" s="122">
        <v>45653</v>
      </c>
      <c r="K193" s="153"/>
      <c r="L193" s="153"/>
    </row>
    <row r="194" spans="1:12" ht="15.75" customHeight="1">
      <c r="A194" s="96" t="s">
        <v>11</v>
      </c>
      <c r="B194" s="102" t="s">
        <v>1055</v>
      </c>
      <c r="C194" s="132" t="s">
        <v>228</v>
      </c>
      <c r="D194" s="152">
        <v>45428</v>
      </c>
      <c r="E194" s="152">
        <v>45645</v>
      </c>
      <c r="F194" s="152">
        <v>45649</v>
      </c>
      <c r="G194" s="152">
        <v>45652</v>
      </c>
      <c r="H194" s="152">
        <v>45652</v>
      </c>
      <c r="I194" s="152">
        <v>45653</v>
      </c>
      <c r="J194" s="152">
        <v>45653</v>
      </c>
      <c r="K194" s="153"/>
      <c r="L194" s="153"/>
    </row>
    <row r="195" spans="1:12" ht="15.75" customHeight="1">
      <c r="A195" s="96"/>
      <c r="B195" s="156"/>
      <c r="C195" s="157"/>
      <c r="D195" s="158"/>
      <c r="E195" s="159"/>
      <c r="F195" s="159"/>
      <c r="G195" s="160"/>
      <c r="H195" s="160"/>
      <c r="I195" s="158"/>
      <c r="J195" s="159"/>
      <c r="K195" s="153"/>
      <c r="L195" s="153"/>
    </row>
    <row r="196" spans="1:12" ht="15.75" customHeight="1">
      <c r="A196" s="96"/>
      <c r="B196" s="156"/>
      <c r="C196" s="157"/>
      <c r="D196" s="158"/>
      <c r="E196" s="159"/>
      <c r="F196" s="159"/>
      <c r="G196" s="160"/>
      <c r="H196" s="160"/>
      <c r="I196" s="158"/>
      <c r="J196" s="159"/>
      <c r="K196" s="153"/>
      <c r="L196" s="153"/>
    </row>
    <row r="197" spans="1:12" ht="15.75" customHeight="1">
      <c r="A197" s="96"/>
      <c r="B197" s="156"/>
      <c r="C197" s="157"/>
      <c r="D197" s="158"/>
      <c r="E197" s="159"/>
      <c r="F197" s="159"/>
      <c r="G197" s="160"/>
      <c r="H197" s="160"/>
      <c r="I197" s="158"/>
      <c r="J197" s="159"/>
      <c r="K197" s="153"/>
      <c r="L197" s="153"/>
    </row>
    <row r="198" spans="1:12" ht="15.75" customHeight="1">
      <c r="A198" s="96"/>
      <c r="B198" s="156"/>
      <c r="C198" s="157"/>
      <c r="D198" s="158"/>
      <c r="E198" s="159"/>
      <c r="F198" s="159"/>
      <c r="G198" s="160"/>
      <c r="H198" s="160"/>
      <c r="I198" s="158"/>
      <c r="J198" s="159"/>
      <c r="K198" s="153"/>
      <c r="L198" s="153"/>
    </row>
    <row r="199" spans="1:12" ht="15.75" customHeight="1">
      <c r="A199" s="96"/>
      <c r="B199" s="156"/>
      <c r="C199" s="157"/>
      <c r="D199" s="158"/>
      <c r="E199" s="159"/>
      <c r="F199" s="159"/>
      <c r="G199" s="160"/>
      <c r="H199" s="160"/>
      <c r="I199" s="158"/>
      <c r="J199" s="159"/>
      <c r="K199" s="153"/>
      <c r="L199" s="153"/>
    </row>
    <row r="200" spans="1:12" ht="15.75" customHeight="1">
      <c r="A200" s="96"/>
      <c r="B200" s="156"/>
      <c r="C200" s="157"/>
      <c r="D200" s="158"/>
      <c r="E200" s="158"/>
      <c r="F200" s="158"/>
      <c r="G200" s="160"/>
      <c r="H200" s="160"/>
      <c r="I200" s="158"/>
      <c r="J200" s="158"/>
      <c r="K200" s="153"/>
      <c r="L200" s="153"/>
    </row>
    <row r="201" spans="1:12" ht="15.75" customHeight="1">
      <c r="A201" s="96"/>
      <c r="B201" s="156"/>
      <c r="C201" s="157"/>
      <c r="D201" s="158"/>
      <c r="E201" s="158"/>
      <c r="F201" s="158"/>
      <c r="G201" s="160"/>
      <c r="H201" s="160"/>
      <c r="I201" s="158"/>
      <c r="J201" s="158"/>
      <c r="K201" s="153"/>
      <c r="L201" s="153"/>
    </row>
    <row r="202" spans="1:12" ht="15.75" customHeight="1">
      <c r="A202" s="161"/>
      <c r="B202" s="156"/>
      <c r="C202" s="157"/>
      <c r="D202" s="158"/>
      <c r="E202" s="158"/>
      <c r="F202" s="158"/>
      <c r="G202" s="160"/>
      <c r="H202" s="160"/>
      <c r="I202" s="158"/>
      <c r="J202" s="158"/>
      <c r="K202" s="153"/>
      <c r="L202" s="153"/>
    </row>
    <row r="203" spans="1:12" ht="15.75" customHeight="1">
      <c r="A203" s="161"/>
      <c r="B203" s="156"/>
      <c r="C203" s="157"/>
      <c r="D203" s="158"/>
      <c r="E203" s="158"/>
      <c r="F203" s="158"/>
      <c r="G203" s="160"/>
      <c r="H203" s="160"/>
      <c r="I203" s="158"/>
      <c r="J203" s="158"/>
      <c r="K203" s="153"/>
      <c r="L203" s="153"/>
    </row>
    <row r="204" spans="1:12" ht="15.75" customHeight="1">
      <c r="A204" s="161"/>
      <c r="B204" s="156"/>
      <c r="C204" s="157"/>
      <c r="D204" s="158"/>
      <c r="E204" s="158"/>
      <c r="F204" s="158"/>
      <c r="G204" s="160"/>
      <c r="H204" s="160"/>
      <c r="I204" s="158"/>
      <c r="J204" s="158"/>
      <c r="K204" s="153"/>
      <c r="L204" s="153"/>
    </row>
    <row r="205" spans="1:12" ht="15.75" customHeight="1">
      <c r="A205" s="161"/>
      <c r="B205" s="156"/>
      <c r="C205" s="157"/>
      <c r="D205" s="158"/>
      <c r="E205" s="158"/>
      <c r="F205" s="158"/>
      <c r="G205" s="160"/>
      <c r="H205" s="160"/>
      <c r="I205" s="158"/>
      <c r="J205" s="158"/>
      <c r="K205" s="153"/>
      <c r="L205" s="153"/>
    </row>
    <row r="206" spans="1:12" ht="15.75" customHeight="1">
      <c r="A206" s="161"/>
      <c r="B206" s="156"/>
      <c r="C206" s="157"/>
      <c r="D206" s="158"/>
      <c r="E206" s="158"/>
      <c r="F206" s="158"/>
      <c r="G206" s="160"/>
      <c r="H206" s="160"/>
      <c r="I206" s="158"/>
      <c r="J206" s="158"/>
      <c r="K206" s="153"/>
      <c r="L206" s="153"/>
    </row>
    <row r="207" spans="1:12" ht="15.75" customHeight="1">
      <c r="A207" s="161"/>
      <c r="B207" s="156"/>
      <c r="C207" s="157"/>
      <c r="D207" s="158"/>
      <c r="E207" s="158"/>
      <c r="F207" s="158"/>
      <c r="G207" s="160"/>
      <c r="H207" s="160"/>
      <c r="I207" s="158"/>
      <c r="J207" s="158"/>
      <c r="K207" s="153"/>
      <c r="L207" s="153"/>
    </row>
    <row r="208" spans="1:12" ht="15.75" customHeight="1">
      <c r="A208" s="161"/>
      <c r="B208" s="156"/>
      <c r="C208" s="157"/>
      <c r="D208" s="158"/>
      <c r="E208" s="158"/>
      <c r="F208" s="158"/>
      <c r="G208" s="160"/>
      <c r="H208" s="160"/>
      <c r="I208" s="158"/>
      <c r="J208" s="158"/>
      <c r="K208" s="153"/>
      <c r="L208" s="153"/>
    </row>
    <row r="209" spans="1:12" ht="15.75" customHeight="1">
      <c r="A209" s="161"/>
      <c r="B209" s="156"/>
      <c r="C209" s="157"/>
      <c r="D209" s="158"/>
      <c r="E209" s="158"/>
      <c r="F209" s="158"/>
      <c r="G209" s="160"/>
      <c r="H209" s="160"/>
      <c r="I209" s="158"/>
      <c r="J209" s="158"/>
      <c r="K209" s="153"/>
      <c r="L209" s="153"/>
    </row>
    <row r="210" spans="1:12" ht="15.75" customHeight="1">
      <c r="A210" s="161"/>
      <c r="B210" s="156"/>
      <c r="C210" s="157"/>
      <c r="D210" s="158"/>
      <c r="E210" s="158"/>
      <c r="F210" s="158"/>
      <c r="G210" s="160"/>
      <c r="H210" s="160"/>
      <c r="I210" s="158"/>
      <c r="J210" s="158"/>
      <c r="K210" s="153"/>
      <c r="L210" s="153"/>
    </row>
    <row r="211" spans="1:12" ht="15.75" customHeight="1">
      <c r="A211" s="161"/>
      <c r="B211" s="156"/>
      <c r="C211" s="157"/>
      <c r="D211" s="158"/>
      <c r="E211" s="158"/>
      <c r="F211" s="158"/>
      <c r="G211" s="160"/>
      <c r="H211" s="160"/>
      <c r="I211" s="158"/>
      <c r="J211" s="158"/>
      <c r="K211" s="153"/>
      <c r="L211" s="153"/>
    </row>
    <row r="212" spans="1:12" ht="15.75" customHeight="1">
      <c r="A212" s="161"/>
      <c r="B212" s="156"/>
      <c r="C212" s="157"/>
      <c r="D212" s="158"/>
      <c r="E212" s="158"/>
      <c r="F212" s="158"/>
      <c r="G212" s="160"/>
      <c r="H212" s="160"/>
      <c r="I212" s="158"/>
      <c r="J212" s="158"/>
      <c r="K212" s="153"/>
      <c r="L212" s="153"/>
    </row>
    <row r="213" spans="1:12" ht="15.75" customHeight="1">
      <c r="A213" s="161"/>
      <c r="B213" s="156"/>
      <c r="C213" s="157"/>
      <c r="D213" s="158"/>
      <c r="E213" s="158"/>
      <c r="F213" s="158"/>
      <c r="G213" s="160"/>
      <c r="H213" s="160"/>
      <c r="I213" s="158"/>
      <c r="J213" s="158"/>
      <c r="K213" s="153"/>
      <c r="L213" s="153"/>
    </row>
    <row r="214" spans="1:12" ht="15.75" customHeight="1">
      <c r="A214" s="161"/>
      <c r="B214" s="162"/>
      <c r="C214" s="157"/>
      <c r="D214" s="158"/>
      <c r="E214" s="158"/>
      <c r="F214" s="158"/>
      <c r="G214" s="160"/>
      <c r="H214" s="160"/>
      <c r="I214" s="158"/>
      <c r="J214" s="158"/>
      <c r="K214" s="153"/>
      <c r="L214" s="153"/>
    </row>
    <row r="215" spans="1:12" ht="15.75" customHeight="1">
      <c r="A215" s="161"/>
      <c r="B215" s="156"/>
      <c r="C215" s="157"/>
      <c r="D215" s="158"/>
      <c r="E215" s="158"/>
      <c r="F215" s="158"/>
      <c r="G215" s="160"/>
      <c r="H215" s="160"/>
      <c r="I215" s="158"/>
      <c r="J215" s="158"/>
      <c r="K215" s="153"/>
      <c r="L215" s="153"/>
    </row>
    <row r="216" spans="1:12" ht="15.75" customHeight="1">
      <c r="A216" s="163"/>
      <c r="B216" s="164"/>
      <c r="C216" s="165"/>
      <c r="D216" s="166"/>
      <c r="E216" s="166"/>
      <c r="F216" s="166"/>
      <c r="G216" s="166"/>
      <c r="H216" s="166"/>
      <c r="I216" s="166"/>
      <c r="J216" s="166"/>
      <c r="K216" s="167"/>
      <c r="L216" s="167"/>
    </row>
    <row r="217" spans="1:12" ht="15.75" customHeight="1">
      <c r="A217" s="167"/>
      <c r="B217" s="168"/>
      <c r="C217" s="169"/>
      <c r="D217" s="170"/>
      <c r="E217" s="170"/>
      <c r="F217" s="170"/>
      <c r="G217" s="170"/>
      <c r="H217" s="170"/>
      <c r="I217" s="170"/>
      <c r="J217" s="170"/>
      <c r="K217" s="167"/>
      <c r="L217" s="167"/>
    </row>
    <row r="218" spans="1:12" ht="15.75" customHeight="1">
      <c r="A218" s="167"/>
      <c r="B218" s="171"/>
      <c r="C218" s="169"/>
      <c r="D218" s="170"/>
      <c r="E218" s="170"/>
      <c r="F218" s="170"/>
      <c r="G218" s="170"/>
      <c r="H218" s="170"/>
      <c r="I218" s="170"/>
      <c r="J218" s="170"/>
      <c r="K218" s="167"/>
      <c r="L218" s="167"/>
    </row>
    <row r="219" spans="1:12" ht="15.75" customHeight="1">
      <c r="A219" s="167"/>
      <c r="B219" s="171"/>
      <c r="C219" s="169"/>
      <c r="D219" s="170"/>
      <c r="E219" s="170"/>
      <c r="F219" s="170"/>
      <c r="G219" s="170"/>
      <c r="H219" s="170"/>
      <c r="I219" s="170"/>
      <c r="J219" s="170"/>
      <c r="K219" s="167"/>
      <c r="L219" s="167"/>
    </row>
    <row r="220" spans="1:12" ht="15.75" customHeight="1">
      <c r="A220" s="167"/>
      <c r="B220" s="172"/>
      <c r="C220" s="172"/>
      <c r="D220" s="170"/>
      <c r="E220" s="170"/>
      <c r="F220" s="170"/>
      <c r="G220" s="167"/>
      <c r="H220" s="167"/>
      <c r="I220" s="170"/>
      <c r="J220" s="170"/>
      <c r="K220" s="153"/>
      <c r="L220" s="153"/>
    </row>
    <row r="221" spans="1:12" ht="15.75" customHeight="1">
      <c r="A221" s="167"/>
      <c r="B221" s="172"/>
      <c r="C221" s="172"/>
      <c r="D221" s="170"/>
      <c r="E221" s="170"/>
      <c r="F221" s="170"/>
      <c r="G221" s="167"/>
      <c r="H221" s="167"/>
      <c r="I221" s="170"/>
      <c r="J221" s="170"/>
      <c r="K221" s="153"/>
      <c r="L221" s="153"/>
    </row>
    <row r="222" spans="1:12" ht="15.75" customHeight="1">
      <c r="A222" s="167"/>
      <c r="B222" s="172"/>
      <c r="C222" s="172"/>
      <c r="D222" s="170"/>
      <c r="E222" s="170"/>
      <c r="F222" s="170"/>
      <c r="G222" s="167"/>
      <c r="H222" s="167"/>
      <c r="I222" s="170"/>
      <c r="J222" s="170"/>
      <c r="K222" s="153"/>
      <c r="L222" s="153"/>
    </row>
    <row r="223" spans="1:12" ht="15.75" customHeight="1">
      <c r="A223" s="167"/>
      <c r="B223" s="172"/>
      <c r="C223" s="169"/>
      <c r="D223" s="170"/>
      <c r="E223" s="170"/>
      <c r="F223" s="170"/>
      <c r="G223" s="167"/>
      <c r="H223" s="167"/>
      <c r="I223" s="170"/>
      <c r="J223" s="170"/>
      <c r="K223" s="153"/>
      <c r="L223" s="153"/>
    </row>
    <row r="224" spans="1:12" ht="15.75" customHeight="1">
      <c r="A224" s="167"/>
      <c r="B224" s="173"/>
      <c r="C224" s="172"/>
      <c r="D224" s="170"/>
      <c r="E224" s="170"/>
      <c r="F224" s="170"/>
      <c r="G224" s="167"/>
      <c r="H224" s="167"/>
      <c r="I224" s="170"/>
      <c r="J224" s="170"/>
      <c r="K224" s="153"/>
      <c r="L224" s="153"/>
    </row>
    <row r="225" spans="1:12" ht="15.75" customHeight="1">
      <c r="A225" s="167"/>
      <c r="B225" s="173"/>
      <c r="C225" s="172"/>
      <c r="D225" s="170"/>
      <c r="E225" s="170"/>
      <c r="F225" s="170"/>
      <c r="G225" s="167"/>
      <c r="H225" s="167"/>
      <c r="I225" s="170"/>
      <c r="J225" s="170"/>
      <c r="K225" s="153"/>
      <c r="L225" s="153"/>
    </row>
    <row r="226" spans="1:12" ht="15.75" customHeight="1">
      <c r="A226" s="167"/>
      <c r="B226" s="173"/>
      <c r="C226" s="172"/>
      <c r="D226" s="170"/>
      <c r="E226" s="170"/>
      <c r="F226" s="170"/>
      <c r="G226" s="167"/>
      <c r="H226" s="167"/>
      <c r="I226" s="170"/>
      <c r="J226" s="170"/>
      <c r="K226" s="153"/>
      <c r="L226" s="153"/>
    </row>
    <row r="227" spans="1:12" ht="15.75" customHeight="1">
      <c r="A227" s="167"/>
      <c r="B227" s="173"/>
      <c r="C227" s="172"/>
      <c r="D227" s="170"/>
      <c r="E227" s="170"/>
      <c r="F227" s="170"/>
      <c r="G227" s="167"/>
      <c r="H227" s="167"/>
      <c r="I227" s="170"/>
      <c r="J227" s="170"/>
      <c r="K227" s="153"/>
      <c r="L227" s="153"/>
    </row>
    <row r="228" spans="1:12" ht="15.75" customHeight="1">
      <c r="A228" s="167"/>
      <c r="B228" s="172"/>
      <c r="C228" s="169"/>
      <c r="D228" s="170"/>
      <c r="E228" s="170"/>
      <c r="F228" s="170"/>
      <c r="G228" s="167"/>
      <c r="H228" s="167"/>
      <c r="I228" s="170"/>
      <c r="J228" s="170"/>
      <c r="K228" s="153"/>
      <c r="L228" s="153"/>
    </row>
    <row r="229" spans="1:12" ht="15.75" customHeight="1">
      <c r="A229" s="167"/>
      <c r="B229" s="172"/>
      <c r="C229" s="169"/>
      <c r="D229" s="170"/>
      <c r="E229" s="170"/>
      <c r="F229" s="170"/>
      <c r="G229" s="167"/>
      <c r="H229" s="167"/>
      <c r="I229" s="170"/>
      <c r="J229" s="170"/>
      <c r="K229" s="153"/>
      <c r="L229" s="153"/>
    </row>
    <row r="230" spans="1:12" ht="15.75" customHeight="1">
      <c r="A230" s="167"/>
      <c r="B230" s="172"/>
      <c r="C230" s="169"/>
      <c r="D230" s="170"/>
      <c r="E230" s="170"/>
      <c r="F230" s="170"/>
      <c r="G230" s="167"/>
      <c r="H230" s="167"/>
      <c r="I230" s="170"/>
      <c r="J230" s="170"/>
      <c r="K230" s="153"/>
      <c r="L230" s="153"/>
    </row>
    <row r="231" spans="1:12" ht="15.75" customHeight="1">
      <c r="A231" s="167"/>
      <c r="B231" s="172"/>
      <c r="C231" s="169"/>
      <c r="D231" s="170"/>
      <c r="E231" s="170"/>
      <c r="F231" s="170"/>
      <c r="G231" s="167"/>
      <c r="H231" s="167"/>
      <c r="I231" s="170"/>
      <c r="J231" s="170"/>
      <c r="K231" s="153"/>
      <c r="L231" s="153"/>
    </row>
    <row r="232" spans="1:12" ht="15.75" customHeight="1">
      <c r="A232" s="167"/>
      <c r="B232" s="172"/>
      <c r="C232" s="169"/>
      <c r="D232" s="170"/>
      <c r="E232" s="170"/>
      <c r="F232" s="170"/>
      <c r="G232" s="167"/>
      <c r="H232" s="167"/>
      <c r="I232" s="170"/>
      <c r="J232" s="170"/>
      <c r="K232" s="153"/>
      <c r="L232" s="153"/>
    </row>
    <row r="233" spans="1:12" ht="15.75" customHeight="1">
      <c r="A233" s="167"/>
      <c r="B233" s="172"/>
      <c r="C233" s="169"/>
      <c r="D233" s="170"/>
      <c r="E233" s="170"/>
      <c r="F233" s="170"/>
      <c r="G233" s="167"/>
      <c r="H233" s="167"/>
      <c r="I233" s="170"/>
      <c r="J233" s="170"/>
      <c r="K233" s="153"/>
      <c r="L233" s="153"/>
    </row>
    <row r="234" spans="1:12" ht="15.75" customHeight="1">
      <c r="A234" s="167"/>
      <c r="B234" s="172"/>
      <c r="C234" s="172"/>
      <c r="D234" s="170"/>
      <c r="E234" s="170"/>
      <c r="F234" s="170"/>
      <c r="G234" s="167"/>
      <c r="H234" s="167"/>
      <c r="I234" s="170"/>
      <c r="J234" s="170"/>
      <c r="K234" s="153"/>
      <c r="L234" s="153"/>
    </row>
    <row r="235" spans="1:12" ht="15.75" customHeight="1">
      <c r="A235" s="167"/>
      <c r="B235" s="174"/>
      <c r="C235" s="172"/>
      <c r="D235" s="170"/>
      <c r="E235" s="170"/>
      <c r="F235" s="170"/>
      <c r="G235" s="167"/>
      <c r="H235" s="167"/>
      <c r="I235" s="170"/>
      <c r="J235" s="170"/>
      <c r="K235" s="153"/>
      <c r="L235" s="153"/>
    </row>
    <row r="236" spans="1:12" ht="15.75" customHeight="1">
      <c r="A236" s="167"/>
      <c r="B236" s="174"/>
      <c r="C236" s="172"/>
      <c r="D236" s="170"/>
      <c r="E236" s="170"/>
      <c r="F236" s="170"/>
      <c r="G236" s="167"/>
      <c r="H236" s="167"/>
      <c r="I236" s="170"/>
      <c r="J236" s="170"/>
      <c r="K236" s="153"/>
      <c r="L236" s="153"/>
    </row>
    <row r="237" spans="1:12" ht="15.75" customHeight="1">
      <c r="A237" s="167"/>
      <c r="B237" s="174"/>
      <c r="C237" s="172"/>
      <c r="D237" s="170"/>
      <c r="E237" s="170"/>
      <c r="F237" s="170"/>
      <c r="G237" s="167"/>
      <c r="H237" s="167"/>
      <c r="I237" s="170"/>
      <c r="J237" s="170"/>
      <c r="K237" s="153"/>
      <c r="L237" s="153"/>
    </row>
    <row r="238" spans="1:12" ht="15.75" customHeight="1">
      <c r="A238" s="167"/>
      <c r="B238" s="174"/>
      <c r="C238" s="172"/>
      <c r="D238" s="170"/>
      <c r="E238" s="170"/>
      <c r="F238" s="170"/>
      <c r="G238" s="167"/>
      <c r="H238" s="167"/>
      <c r="I238" s="170"/>
      <c r="J238" s="170"/>
      <c r="K238" s="153"/>
      <c r="L238" s="153"/>
    </row>
    <row r="239" spans="1:12" ht="15.75" customHeight="1">
      <c r="A239" s="167"/>
      <c r="B239" s="174"/>
      <c r="C239" s="169"/>
      <c r="D239" s="170"/>
      <c r="E239" s="170"/>
      <c r="F239" s="170"/>
      <c r="G239" s="167"/>
      <c r="H239" s="167"/>
      <c r="I239" s="170"/>
      <c r="J239" s="170"/>
      <c r="K239" s="153"/>
      <c r="L239" s="153"/>
    </row>
    <row r="240" spans="1:12" ht="15.75" customHeight="1">
      <c r="A240" s="167"/>
      <c r="B240" s="171"/>
      <c r="C240" s="169"/>
      <c r="D240" s="170"/>
      <c r="E240" s="170"/>
      <c r="F240" s="170"/>
      <c r="G240" s="170"/>
      <c r="H240" s="170"/>
      <c r="I240" s="170"/>
      <c r="J240" s="170"/>
      <c r="K240" s="153"/>
      <c r="L240" s="153"/>
    </row>
    <row r="241" spans="1:12" ht="15.75" customHeight="1">
      <c r="A241" s="167"/>
      <c r="B241" s="175"/>
      <c r="C241" s="176"/>
      <c r="D241" s="170"/>
      <c r="E241" s="170"/>
      <c r="F241" s="170"/>
      <c r="G241" s="167"/>
      <c r="H241" s="167"/>
      <c r="I241" s="170"/>
      <c r="J241" s="170"/>
      <c r="K241" s="153"/>
      <c r="L241" s="153"/>
    </row>
    <row r="242" spans="1:12" ht="15.75" customHeight="1">
      <c r="A242" s="167"/>
      <c r="B242" s="175"/>
      <c r="C242" s="177"/>
      <c r="D242" s="170"/>
      <c r="E242" s="170"/>
      <c r="F242" s="170"/>
      <c r="G242" s="167"/>
      <c r="H242" s="167"/>
      <c r="I242" s="170"/>
      <c r="J242" s="170"/>
      <c r="K242" s="153"/>
      <c r="L242" s="153"/>
    </row>
    <row r="243" spans="1:12" ht="15.75" customHeight="1">
      <c r="A243" s="167"/>
      <c r="B243" s="175"/>
      <c r="C243" s="177"/>
      <c r="D243" s="170"/>
      <c r="E243" s="170"/>
      <c r="F243" s="170"/>
      <c r="G243" s="167"/>
      <c r="H243" s="167"/>
      <c r="I243" s="170"/>
      <c r="J243" s="170"/>
      <c r="K243" s="153"/>
      <c r="L243" s="153"/>
    </row>
    <row r="244" spans="1:12" ht="15.75" customHeight="1">
      <c r="A244" s="167"/>
      <c r="B244" s="175"/>
      <c r="C244" s="177"/>
      <c r="D244" s="170"/>
      <c r="E244" s="170"/>
      <c r="F244" s="170"/>
      <c r="G244" s="167"/>
      <c r="H244" s="167"/>
      <c r="I244" s="170"/>
      <c r="J244" s="170"/>
      <c r="K244" s="153"/>
      <c r="L244" s="153"/>
    </row>
    <row r="245" spans="1:12" ht="15.75" customHeight="1">
      <c r="A245" s="167"/>
      <c r="B245" s="175"/>
      <c r="C245" s="177"/>
      <c r="D245" s="170"/>
      <c r="E245" s="170"/>
      <c r="F245" s="170"/>
      <c r="G245" s="167"/>
      <c r="H245" s="167"/>
      <c r="I245" s="170"/>
      <c r="J245" s="170"/>
      <c r="K245" s="153"/>
      <c r="L245" s="153"/>
    </row>
    <row r="246" spans="1:12" ht="15.75" customHeight="1">
      <c r="A246" s="167"/>
      <c r="B246" s="175"/>
      <c r="C246" s="177"/>
      <c r="D246" s="170"/>
      <c r="E246" s="170"/>
      <c r="F246" s="170"/>
      <c r="G246" s="167"/>
      <c r="H246" s="167"/>
      <c r="I246" s="170"/>
      <c r="J246" s="170"/>
      <c r="K246" s="153"/>
      <c r="L246" s="153"/>
    </row>
    <row r="247" spans="1:12" ht="15.75" customHeight="1">
      <c r="A247" s="167"/>
      <c r="B247" s="175"/>
      <c r="C247" s="177"/>
      <c r="D247" s="170"/>
      <c r="E247" s="170"/>
      <c r="F247" s="170"/>
      <c r="G247" s="167"/>
      <c r="H247" s="167"/>
      <c r="I247" s="170"/>
      <c r="J247" s="170"/>
      <c r="K247" s="153"/>
      <c r="L247" s="153"/>
    </row>
    <row r="248" spans="1:12" ht="15.75" customHeight="1">
      <c r="A248" s="167"/>
      <c r="B248" s="176"/>
      <c r="C248" s="177"/>
      <c r="D248" s="170"/>
      <c r="E248" s="170"/>
      <c r="F248" s="170"/>
      <c r="G248" s="167"/>
      <c r="H248" s="167"/>
      <c r="I248" s="170"/>
      <c r="J248" s="170"/>
      <c r="K248" s="153"/>
      <c r="L248" s="153"/>
    </row>
    <row r="249" spans="1:12" ht="15.75" customHeight="1">
      <c r="A249" s="167"/>
      <c r="B249" s="175"/>
      <c r="C249" s="177"/>
      <c r="D249" s="170"/>
      <c r="E249" s="170"/>
      <c r="F249" s="170"/>
      <c r="G249" s="167"/>
      <c r="H249" s="167"/>
      <c r="I249" s="170"/>
      <c r="J249" s="170"/>
      <c r="K249" s="153"/>
      <c r="L249" s="153"/>
    </row>
    <row r="250" spans="1:12" ht="15.75" customHeight="1">
      <c r="A250" s="167"/>
      <c r="B250" s="178"/>
      <c r="C250" s="177"/>
      <c r="D250" s="170"/>
      <c r="E250" s="170"/>
      <c r="F250" s="170"/>
      <c r="G250" s="167"/>
      <c r="H250" s="167"/>
      <c r="I250" s="170"/>
      <c r="J250" s="170"/>
      <c r="K250" s="153"/>
      <c r="L250" s="153"/>
    </row>
    <row r="251" spans="1:12" ht="15.75" customHeight="1">
      <c r="A251" s="167"/>
      <c r="B251" s="178"/>
      <c r="C251" s="169"/>
      <c r="D251" s="179"/>
      <c r="E251" s="159"/>
      <c r="F251" s="159"/>
      <c r="G251" s="159"/>
      <c r="H251" s="159"/>
      <c r="I251" s="159"/>
      <c r="J251" s="159"/>
      <c r="K251" s="153"/>
      <c r="L251" s="153"/>
    </row>
    <row r="252" spans="1:12" ht="15.75" customHeight="1">
      <c r="A252" s="167"/>
      <c r="B252" s="172"/>
      <c r="C252" s="169"/>
      <c r="D252" s="179"/>
      <c r="E252" s="159"/>
      <c r="F252" s="159"/>
      <c r="G252" s="159"/>
      <c r="H252" s="159"/>
      <c r="I252" s="159"/>
      <c r="J252" s="159"/>
      <c r="K252" s="153"/>
      <c r="L252" s="153"/>
    </row>
    <row r="253" spans="1:12" ht="15.75" customHeight="1">
      <c r="A253" s="167"/>
      <c r="B253" s="178"/>
      <c r="C253" s="169"/>
      <c r="D253" s="170"/>
      <c r="E253" s="170"/>
      <c r="F253" s="170"/>
      <c r="G253" s="167"/>
      <c r="H253" s="167"/>
      <c r="I253" s="170"/>
      <c r="J253" s="159"/>
      <c r="K253" s="153"/>
      <c r="L253" s="153"/>
    </row>
    <row r="254" spans="1:12" ht="15.75" customHeight="1">
      <c r="A254" s="167"/>
      <c r="B254" s="178"/>
      <c r="C254" s="169"/>
      <c r="D254" s="170"/>
      <c r="E254" s="170"/>
      <c r="F254" s="170"/>
      <c r="G254" s="167"/>
      <c r="H254" s="167"/>
      <c r="I254" s="170"/>
      <c r="J254" s="159"/>
      <c r="K254" s="153"/>
      <c r="L254" s="153"/>
    </row>
    <row r="255" spans="1:12" ht="15.75" customHeight="1">
      <c r="A255" s="167"/>
      <c r="B255" s="178"/>
      <c r="C255" s="172"/>
      <c r="D255" s="170"/>
      <c r="E255" s="170"/>
      <c r="F255" s="170"/>
      <c r="G255" s="167"/>
      <c r="H255" s="167"/>
      <c r="I255" s="170"/>
      <c r="J255" s="159"/>
      <c r="K255" s="153"/>
      <c r="L255" s="153"/>
    </row>
    <row r="256" spans="1:12" ht="15.75" customHeight="1">
      <c r="A256" s="167"/>
      <c r="B256" s="178"/>
      <c r="C256" s="169"/>
      <c r="D256" s="170"/>
      <c r="E256" s="170"/>
      <c r="F256" s="170"/>
      <c r="G256" s="167"/>
      <c r="H256" s="167"/>
      <c r="I256" s="170"/>
      <c r="J256" s="159"/>
      <c r="K256" s="153"/>
      <c r="L256" s="153"/>
    </row>
    <row r="257" spans="1:12" ht="15.75" customHeight="1">
      <c r="A257" s="167"/>
      <c r="B257" s="178"/>
      <c r="C257" s="169"/>
      <c r="D257" s="170"/>
      <c r="E257" s="170"/>
      <c r="F257" s="170"/>
      <c r="G257" s="167"/>
      <c r="H257" s="167"/>
      <c r="I257" s="170"/>
      <c r="J257" s="159"/>
      <c r="K257" s="153"/>
      <c r="L257" s="153"/>
    </row>
    <row r="258" spans="1:12" ht="15.75" customHeight="1">
      <c r="A258" s="167"/>
      <c r="B258" s="178"/>
      <c r="C258" s="169"/>
      <c r="D258" s="170"/>
      <c r="E258" s="170"/>
      <c r="F258" s="170"/>
      <c r="G258" s="170"/>
      <c r="H258" s="167"/>
      <c r="I258" s="170"/>
      <c r="J258" s="170"/>
      <c r="K258" s="153"/>
      <c r="L258" s="153"/>
    </row>
    <row r="259" spans="1:12" ht="15.75" customHeight="1">
      <c r="A259" s="167"/>
      <c r="B259" s="178"/>
      <c r="C259" s="169"/>
      <c r="D259" s="170"/>
      <c r="E259" s="170"/>
      <c r="F259" s="170"/>
      <c r="G259" s="167"/>
      <c r="H259" s="167"/>
      <c r="I259" s="170"/>
      <c r="J259" s="170"/>
      <c r="K259" s="153"/>
      <c r="L259" s="153"/>
    </row>
    <row r="260" spans="1:12" ht="15.75" customHeight="1">
      <c r="A260" s="167"/>
      <c r="B260" s="178"/>
      <c r="C260" s="169"/>
      <c r="D260" s="170"/>
      <c r="E260" s="170"/>
      <c r="F260" s="170"/>
      <c r="G260" s="167"/>
      <c r="H260" s="167"/>
      <c r="I260" s="170"/>
      <c r="J260" s="170"/>
      <c r="K260" s="153"/>
      <c r="L260" s="153"/>
    </row>
    <row r="261" spans="1:12" ht="15.75" customHeight="1">
      <c r="A261" s="167"/>
      <c r="B261" s="178"/>
      <c r="C261" s="169"/>
      <c r="D261" s="170"/>
      <c r="E261" s="170"/>
      <c r="F261" s="170"/>
      <c r="G261" s="170"/>
      <c r="H261" s="170"/>
      <c r="I261" s="170"/>
      <c r="J261" s="170"/>
      <c r="K261" s="153"/>
      <c r="L261" s="153"/>
    </row>
    <row r="262" spans="1:12" ht="15.75" customHeight="1">
      <c r="A262" s="167"/>
      <c r="B262" s="178"/>
      <c r="C262" s="169"/>
      <c r="D262" s="170"/>
      <c r="E262" s="170"/>
      <c r="F262" s="170"/>
      <c r="G262" s="170"/>
      <c r="H262" s="170"/>
      <c r="I262" s="170"/>
      <c r="J262" s="170"/>
      <c r="K262" s="153"/>
      <c r="L262" s="153"/>
    </row>
    <row r="263" spans="1:12" ht="15.75" customHeight="1">
      <c r="A263" s="167"/>
      <c r="B263" s="178"/>
      <c r="C263" s="169"/>
      <c r="D263" s="170"/>
      <c r="E263" s="170"/>
      <c r="F263" s="170"/>
      <c r="G263" s="167"/>
      <c r="H263" s="167"/>
      <c r="I263" s="170"/>
      <c r="J263" s="170"/>
      <c r="K263" s="153"/>
      <c r="L263" s="153"/>
    </row>
    <row r="264" spans="1:12" ht="15.75" customHeight="1">
      <c r="A264" s="167"/>
      <c r="B264" s="178"/>
      <c r="C264" s="169"/>
      <c r="D264" s="170"/>
      <c r="E264" s="170"/>
      <c r="F264" s="170"/>
      <c r="G264" s="167"/>
      <c r="H264" s="167"/>
      <c r="I264" s="170"/>
      <c r="J264" s="170"/>
      <c r="K264" s="153"/>
      <c r="L264" s="153"/>
    </row>
    <row r="265" spans="1:12" ht="15.75" customHeight="1">
      <c r="A265" s="167"/>
      <c r="B265" s="178"/>
      <c r="C265" s="169"/>
      <c r="D265" s="170"/>
      <c r="E265" s="170"/>
      <c r="F265" s="170"/>
      <c r="G265" s="167"/>
      <c r="H265" s="167"/>
      <c r="I265" s="170"/>
      <c r="J265" s="170"/>
      <c r="K265" s="153"/>
      <c r="L265" s="153"/>
    </row>
    <row r="266" spans="1:12" ht="15.75" customHeight="1">
      <c r="A266" s="167"/>
      <c r="B266" s="178"/>
      <c r="C266" s="169"/>
      <c r="D266" s="170"/>
      <c r="E266" s="170"/>
      <c r="F266" s="170"/>
      <c r="G266" s="167"/>
      <c r="H266" s="167"/>
      <c r="I266" s="170"/>
      <c r="J266" s="170"/>
      <c r="K266" s="153"/>
      <c r="L266" s="153"/>
    </row>
    <row r="267" spans="1:12" ht="15.75" customHeight="1">
      <c r="A267" s="169"/>
      <c r="B267" s="178"/>
      <c r="C267" s="169"/>
      <c r="D267" s="170"/>
      <c r="E267" s="170"/>
      <c r="F267" s="170"/>
      <c r="G267" s="167"/>
      <c r="H267" s="167"/>
      <c r="I267" s="170"/>
      <c r="J267" s="170"/>
      <c r="K267" s="153"/>
      <c r="L267" s="153"/>
    </row>
    <row r="268" spans="1:12" ht="15.75" customHeight="1">
      <c r="A268" s="169"/>
      <c r="B268" s="178"/>
      <c r="C268" s="169"/>
      <c r="D268" s="170"/>
      <c r="E268" s="170"/>
      <c r="F268" s="170"/>
      <c r="G268" s="167"/>
      <c r="H268" s="167"/>
      <c r="I268" s="170"/>
      <c r="J268" s="170"/>
      <c r="K268" s="153"/>
      <c r="L268" s="153"/>
    </row>
    <row r="269" spans="1:12" ht="15.75" customHeight="1">
      <c r="A269" s="169"/>
      <c r="B269" s="178"/>
      <c r="C269" s="169"/>
      <c r="D269" s="170"/>
      <c r="E269" s="170"/>
      <c r="F269" s="170"/>
      <c r="G269" s="167"/>
      <c r="H269" s="167"/>
      <c r="I269" s="170"/>
      <c r="J269" s="170"/>
      <c r="K269" s="153"/>
      <c r="L269" s="153"/>
    </row>
    <row r="270" spans="1:12" ht="15.75" customHeight="1">
      <c r="A270" s="169"/>
      <c r="B270" s="178"/>
      <c r="C270" s="169"/>
      <c r="D270" s="170"/>
      <c r="E270" s="170"/>
      <c r="F270" s="170"/>
      <c r="G270" s="167"/>
      <c r="H270" s="167"/>
      <c r="I270" s="170"/>
      <c r="J270" s="170"/>
      <c r="K270" s="153"/>
      <c r="L270" s="153"/>
    </row>
    <row r="271" spans="1:12" ht="15.75" customHeight="1">
      <c r="A271" s="169"/>
      <c r="B271" s="178"/>
      <c r="C271" s="172"/>
      <c r="D271" s="170"/>
      <c r="E271" s="170"/>
      <c r="F271" s="170"/>
      <c r="G271" s="167"/>
      <c r="H271" s="167"/>
      <c r="I271" s="170"/>
      <c r="J271" s="170"/>
      <c r="K271" s="153"/>
      <c r="L271" s="153"/>
    </row>
    <row r="272" spans="1:12" ht="15.75" customHeight="1">
      <c r="A272" s="169"/>
      <c r="B272" s="178"/>
      <c r="C272" s="172"/>
      <c r="D272" s="170"/>
      <c r="E272" s="170"/>
      <c r="F272" s="170"/>
      <c r="G272" s="167"/>
      <c r="H272" s="167"/>
      <c r="I272" s="170"/>
      <c r="J272" s="170"/>
      <c r="K272" s="153"/>
      <c r="L272" s="153"/>
    </row>
    <row r="273" spans="1:12" ht="15.75" customHeight="1">
      <c r="A273" s="169"/>
      <c r="B273" s="178"/>
      <c r="C273" s="172"/>
      <c r="D273" s="170"/>
      <c r="E273" s="170"/>
      <c r="F273" s="170"/>
      <c r="G273" s="170"/>
      <c r="H273" s="170"/>
      <c r="I273" s="170"/>
      <c r="J273" s="170"/>
      <c r="K273" s="153"/>
      <c r="L273" s="153"/>
    </row>
    <row r="274" spans="1:12" ht="15.75" customHeight="1">
      <c r="A274" s="169"/>
      <c r="B274" s="178"/>
      <c r="C274" s="172"/>
      <c r="D274" s="170"/>
      <c r="E274" s="170"/>
      <c r="F274" s="170"/>
      <c r="G274" s="170"/>
      <c r="H274" s="170"/>
      <c r="I274" s="170"/>
      <c r="J274" s="170"/>
      <c r="K274" s="153"/>
      <c r="L274" s="153"/>
    </row>
    <row r="275" spans="1:12" ht="15.75" customHeight="1">
      <c r="A275" s="169"/>
      <c r="B275" s="178"/>
      <c r="C275" s="169"/>
      <c r="D275" s="170"/>
      <c r="E275" s="170"/>
      <c r="F275" s="170"/>
      <c r="G275" s="170"/>
      <c r="H275" s="170"/>
      <c r="I275" s="170"/>
      <c r="J275" s="170"/>
      <c r="K275" s="153"/>
      <c r="L275" s="153"/>
    </row>
    <row r="276" spans="1:12" ht="15.75" customHeight="1">
      <c r="A276" s="169"/>
      <c r="B276" s="178"/>
      <c r="C276" s="169"/>
      <c r="D276" s="170"/>
      <c r="E276" s="170"/>
      <c r="F276" s="170"/>
      <c r="G276" s="170"/>
      <c r="H276" s="170"/>
      <c r="I276" s="170"/>
      <c r="J276" s="170"/>
      <c r="K276" s="153"/>
      <c r="L276" s="153"/>
    </row>
    <row r="277" spans="1:12" ht="15.75" customHeight="1">
      <c r="A277" s="169"/>
      <c r="B277" s="178"/>
      <c r="C277" s="169"/>
      <c r="D277" s="170"/>
      <c r="E277" s="170"/>
      <c r="F277" s="170"/>
      <c r="G277" s="170"/>
      <c r="H277" s="170"/>
      <c r="I277" s="170"/>
      <c r="J277" s="170"/>
      <c r="K277" s="153"/>
      <c r="L277" s="153"/>
    </row>
    <row r="278" spans="1:12" ht="15.75" customHeight="1">
      <c r="A278" s="167"/>
      <c r="B278" s="178"/>
      <c r="C278" s="167"/>
      <c r="D278" s="170"/>
      <c r="E278" s="170"/>
      <c r="F278" s="170"/>
      <c r="G278" s="167"/>
      <c r="H278" s="167"/>
      <c r="I278" s="170"/>
      <c r="J278" s="170"/>
      <c r="K278" s="167"/>
      <c r="L278" s="167"/>
    </row>
    <row r="279" spans="1:12" ht="15.75" customHeight="1">
      <c r="A279" s="167"/>
      <c r="B279" s="178"/>
      <c r="C279" s="173"/>
      <c r="D279" s="170"/>
      <c r="E279" s="170"/>
      <c r="F279" s="170"/>
      <c r="G279" s="167"/>
      <c r="H279" s="167"/>
      <c r="I279" s="170"/>
      <c r="J279" s="170"/>
      <c r="K279" s="167"/>
      <c r="L279" s="167"/>
    </row>
    <row r="280" spans="1:12" ht="15.75" customHeight="1">
      <c r="A280" s="167"/>
      <c r="B280" s="178"/>
      <c r="C280" s="167"/>
      <c r="D280" s="170"/>
      <c r="E280" s="170"/>
      <c r="F280" s="170"/>
      <c r="G280" s="170"/>
      <c r="H280" s="170"/>
      <c r="I280" s="170"/>
      <c r="J280" s="170"/>
      <c r="K280" s="167"/>
      <c r="L280" s="167"/>
    </row>
    <row r="281" spans="1:12" ht="15.75" customHeight="1">
      <c r="A281" s="167"/>
      <c r="B281" s="178"/>
      <c r="C281" s="167"/>
      <c r="D281" s="170"/>
      <c r="E281" s="170"/>
      <c r="F281" s="170"/>
      <c r="G281" s="170"/>
      <c r="H281" s="170"/>
      <c r="I281" s="170"/>
      <c r="J281" s="170"/>
      <c r="K281" s="167"/>
      <c r="L281" s="167"/>
    </row>
    <row r="282" spans="1:12" ht="15.75" customHeight="1">
      <c r="A282" s="167"/>
      <c r="B282" s="173"/>
      <c r="C282" s="167"/>
      <c r="D282" s="170"/>
      <c r="E282" s="170"/>
      <c r="F282" s="170"/>
      <c r="G282" s="167"/>
      <c r="H282" s="167"/>
      <c r="I282" s="170"/>
      <c r="J282" s="170"/>
      <c r="K282" s="167"/>
      <c r="L282" s="167"/>
    </row>
    <row r="283" spans="1:12" ht="15.75" customHeight="1">
      <c r="A283" s="167"/>
      <c r="B283" s="173"/>
      <c r="C283" s="173"/>
      <c r="D283" s="170"/>
      <c r="E283" s="170"/>
      <c r="F283" s="170"/>
      <c r="G283" s="167"/>
      <c r="H283" s="167"/>
      <c r="I283" s="170"/>
      <c r="J283" s="170"/>
      <c r="K283" s="167"/>
      <c r="L283" s="167"/>
    </row>
    <row r="284" spans="1:12" ht="15.75" customHeight="1">
      <c r="A284" s="167"/>
      <c r="B284" s="173"/>
      <c r="C284" s="173"/>
      <c r="D284" s="170"/>
      <c r="E284" s="170"/>
      <c r="F284" s="170"/>
      <c r="G284" s="167"/>
      <c r="H284" s="167"/>
      <c r="I284" s="170"/>
      <c r="J284" s="170"/>
      <c r="K284" s="167"/>
      <c r="L284" s="167"/>
    </row>
    <row r="285" spans="1:12" ht="15.75" customHeight="1">
      <c r="A285" s="180"/>
      <c r="B285" s="173"/>
      <c r="C285" s="167"/>
      <c r="D285" s="170"/>
      <c r="E285" s="170"/>
      <c r="F285" s="170"/>
      <c r="G285" s="170"/>
      <c r="H285" s="170"/>
      <c r="I285" s="170"/>
      <c r="J285" s="170"/>
      <c r="K285" s="167"/>
      <c r="L285" s="167"/>
    </row>
    <row r="286" spans="1:12" ht="15.75" customHeight="1">
      <c r="A286" s="167"/>
      <c r="B286" s="173"/>
      <c r="C286" s="167"/>
      <c r="D286" s="170"/>
      <c r="E286" s="170"/>
      <c r="F286" s="170"/>
      <c r="G286" s="170"/>
      <c r="H286" s="170"/>
      <c r="I286" s="170"/>
      <c r="J286" s="170"/>
      <c r="K286" s="167"/>
      <c r="L286" s="167"/>
    </row>
    <row r="287" spans="1:12" ht="15.75" customHeight="1">
      <c r="A287" s="167"/>
      <c r="B287" s="173"/>
      <c r="C287" s="167"/>
      <c r="D287" s="170"/>
      <c r="E287" s="170"/>
      <c r="F287" s="170"/>
      <c r="G287" s="167"/>
      <c r="H287" s="167"/>
      <c r="I287" s="170"/>
      <c r="J287" s="170"/>
      <c r="K287" s="167"/>
      <c r="L287" s="167"/>
    </row>
    <row r="288" spans="1:12" ht="15.75" customHeight="1">
      <c r="A288" s="167"/>
      <c r="B288" s="173"/>
      <c r="C288" s="167"/>
      <c r="D288" s="170"/>
      <c r="E288" s="170"/>
      <c r="F288" s="170"/>
      <c r="G288" s="167"/>
      <c r="H288" s="167"/>
      <c r="I288" s="170"/>
      <c r="J288" s="170"/>
      <c r="K288" s="167"/>
      <c r="L288" s="167"/>
    </row>
    <row r="289" spans="1:12" ht="15.75" customHeight="1">
      <c r="A289" s="167"/>
      <c r="B289" s="173"/>
      <c r="C289" s="167"/>
      <c r="D289" s="170"/>
      <c r="E289" s="170"/>
      <c r="F289" s="170"/>
      <c r="G289" s="167"/>
      <c r="H289" s="167"/>
      <c r="I289" s="170"/>
      <c r="J289" s="170"/>
      <c r="K289" s="167"/>
      <c r="L289" s="167"/>
    </row>
    <row r="290" spans="1:12" ht="15.75" customHeight="1">
      <c r="A290" s="167"/>
      <c r="B290" s="173"/>
      <c r="C290" s="167"/>
      <c r="D290" s="170"/>
      <c r="E290" s="170"/>
      <c r="F290" s="170"/>
      <c r="G290" s="167"/>
      <c r="H290" s="167"/>
      <c r="I290" s="170"/>
      <c r="J290" s="170"/>
      <c r="K290" s="167"/>
      <c r="L290" s="167"/>
    </row>
    <row r="291" spans="1:12" ht="15.75" customHeight="1">
      <c r="A291" s="167"/>
      <c r="B291" s="173"/>
      <c r="C291" s="167"/>
      <c r="D291" s="170"/>
      <c r="E291" s="170"/>
      <c r="F291" s="170"/>
      <c r="G291" s="167"/>
      <c r="H291" s="167"/>
      <c r="I291" s="170"/>
      <c r="J291" s="170"/>
      <c r="K291" s="167"/>
      <c r="L291" s="167"/>
    </row>
    <row r="292" spans="1:12" ht="15.75" customHeight="1">
      <c r="A292" s="167"/>
      <c r="B292" s="173"/>
      <c r="C292" s="173"/>
      <c r="D292" s="170"/>
      <c r="E292" s="170"/>
      <c r="F292" s="170"/>
      <c r="G292" s="167"/>
      <c r="H292" s="167"/>
      <c r="I292" s="170"/>
      <c r="J292" s="170"/>
      <c r="K292" s="167"/>
      <c r="L292" s="167"/>
    </row>
    <row r="293" spans="1:12" ht="15.75" customHeight="1">
      <c r="A293" s="167"/>
      <c r="B293" s="173"/>
      <c r="C293" s="167"/>
      <c r="D293" s="170"/>
      <c r="E293" s="170"/>
      <c r="F293" s="170"/>
      <c r="G293" s="167"/>
      <c r="H293" s="167"/>
      <c r="I293" s="170"/>
      <c r="J293" s="170"/>
      <c r="K293" s="167"/>
      <c r="L293" s="167"/>
    </row>
    <row r="294" spans="1:12" ht="15.75" customHeight="1">
      <c r="A294" s="167"/>
      <c r="B294" s="173"/>
      <c r="C294" s="167"/>
      <c r="D294" s="170"/>
      <c r="E294" s="170"/>
      <c r="F294" s="170"/>
      <c r="G294" s="170"/>
      <c r="H294" s="170"/>
      <c r="I294" s="170"/>
      <c r="J294" s="170"/>
      <c r="K294" s="167"/>
      <c r="L294" s="167"/>
    </row>
    <row r="295" spans="1:12" ht="15.75" customHeight="1">
      <c r="A295" s="167"/>
      <c r="B295" s="173"/>
      <c r="C295" s="167"/>
      <c r="D295" s="170"/>
      <c r="E295" s="170"/>
      <c r="F295" s="170"/>
      <c r="G295" s="167"/>
      <c r="H295" s="167"/>
      <c r="I295" s="170"/>
      <c r="J295" s="170"/>
      <c r="K295" s="167"/>
      <c r="L295" s="167"/>
    </row>
    <row r="296" spans="1:12" ht="15.75" customHeight="1">
      <c r="A296" s="167"/>
      <c r="B296" s="173"/>
      <c r="C296" s="167"/>
      <c r="D296" s="170"/>
      <c r="E296" s="170"/>
      <c r="F296" s="170"/>
      <c r="G296" s="167"/>
      <c r="H296" s="167"/>
      <c r="I296" s="170"/>
      <c r="J296" s="170"/>
      <c r="K296" s="167"/>
      <c r="L296" s="167"/>
    </row>
    <row r="297" spans="1:12" ht="15.75" customHeight="1">
      <c r="A297" s="167"/>
      <c r="B297" s="173"/>
      <c r="C297" s="167"/>
      <c r="D297" s="170"/>
      <c r="E297" s="170"/>
      <c r="F297" s="170"/>
      <c r="G297" s="167"/>
      <c r="H297" s="167"/>
      <c r="I297" s="170"/>
      <c r="J297" s="170"/>
      <c r="K297" s="167"/>
      <c r="L297" s="167"/>
    </row>
    <row r="298" spans="1:12" ht="15.75" customHeight="1">
      <c r="A298" s="167"/>
      <c r="B298" s="173"/>
      <c r="C298" s="167"/>
      <c r="D298" s="170"/>
      <c r="E298" s="170"/>
      <c r="F298" s="170"/>
      <c r="G298" s="170"/>
      <c r="H298" s="170"/>
      <c r="I298" s="170"/>
      <c r="J298" s="170"/>
      <c r="K298" s="167"/>
      <c r="L298" s="167"/>
    </row>
    <row r="299" spans="1:12" ht="15.75" customHeight="1">
      <c r="A299" s="167"/>
      <c r="B299" s="173"/>
      <c r="C299" s="167"/>
      <c r="D299" s="170"/>
      <c r="E299" s="170"/>
      <c r="F299" s="170"/>
      <c r="G299" s="167"/>
      <c r="H299" s="167"/>
      <c r="I299" s="170"/>
      <c r="J299" s="170"/>
      <c r="K299" s="167"/>
      <c r="L299" s="167"/>
    </row>
    <row r="300" spans="1:12" ht="15.75" customHeight="1">
      <c r="A300" s="167"/>
      <c r="B300" s="173"/>
      <c r="C300" s="167"/>
      <c r="D300" s="170"/>
      <c r="E300" s="170"/>
      <c r="F300" s="170"/>
      <c r="G300" s="167"/>
      <c r="H300" s="167"/>
      <c r="I300" s="170"/>
      <c r="J300" s="170"/>
      <c r="K300" s="167"/>
      <c r="L300" s="167"/>
    </row>
    <row r="301" spans="1:12" ht="15.75" customHeight="1">
      <c r="A301" s="167"/>
      <c r="B301" s="173"/>
      <c r="C301" s="167"/>
      <c r="D301" s="170"/>
      <c r="E301" s="170"/>
      <c r="F301" s="170"/>
      <c r="G301" s="167"/>
      <c r="H301" s="167"/>
      <c r="I301" s="170"/>
      <c r="J301" s="170"/>
      <c r="K301" s="167"/>
      <c r="L301" s="167"/>
    </row>
    <row r="302" spans="1:12" ht="15.75" customHeight="1">
      <c r="A302" s="167"/>
      <c r="B302" s="173"/>
      <c r="C302" s="167"/>
      <c r="D302" s="170"/>
      <c r="E302" s="170"/>
      <c r="F302" s="170"/>
      <c r="G302" s="167"/>
      <c r="H302" s="167"/>
      <c r="I302" s="170"/>
      <c r="J302" s="170"/>
      <c r="K302" s="167"/>
      <c r="L302" s="167"/>
    </row>
    <row r="303" spans="1:12" ht="15.75" customHeight="1">
      <c r="A303" s="167"/>
      <c r="B303" s="173"/>
      <c r="C303" s="167"/>
      <c r="D303" s="170"/>
      <c r="E303" s="170"/>
      <c r="F303" s="170"/>
      <c r="G303" s="170"/>
      <c r="H303" s="170"/>
      <c r="I303" s="170"/>
      <c r="J303" s="170"/>
      <c r="K303" s="167"/>
      <c r="L303" s="167"/>
    </row>
    <row r="304" spans="1:12" ht="15.75" customHeight="1">
      <c r="A304" s="167"/>
      <c r="B304" s="173"/>
      <c r="C304" s="167"/>
      <c r="D304" s="170"/>
      <c r="E304" s="170"/>
      <c r="F304" s="170"/>
      <c r="G304" s="167"/>
      <c r="H304" s="167"/>
      <c r="I304" s="170"/>
      <c r="J304" s="170"/>
      <c r="K304" s="167"/>
      <c r="L304" s="167"/>
    </row>
    <row r="305" spans="1:12" ht="15.75" customHeight="1">
      <c r="A305" s="167"/>
      <c r="B305" s="173"/>
      <c r="C305" s="167"/>
      <c r="D305" s="170"/>
      <c r="E305" s="170"/>
      <c r="F305" s="170"/>
      <c r="G305" s="167"/>
      <c r="H305" s="167"/>
      <c r="I305" s="170"/>
      <c r="J305" s="170"/>
      <c r="K305" s="167"/>
      <c r="L305" s="167"/>
    </row>
    <row r="306" spans="1:12" ht="15.75" customHeight="1">
      <c r="A306" s="167"/>
      <c r="B306" s="173"/>
      <c r="C306" s="167"/>
      <c r="D306" s="170"/>
      <c r="E306" s="170"/>
      <c r="F306" s="170"/>
      <c r="G306" s="167"/>
      <c r="H306" s="167"/>
      <c r="I306" s="170"/>
      <c r="J306" s="170"/>
      <c r="K306" s="167"/>
      <c r="L306" s="167"/>
    </row>
    <row r="307" spans="1:12" ht="15.75" customHeight="1">
      <c r="A307" s="167"/>
      <c r="B307" s="173"/>
      <c r="C307" s="167"/>
      <c r="D307" s="170"/>
      <c r="E307" s="170"/>
      <c r="F307" s="170"/>
      <c r="G307" s="170"/>
      <c r="H307" s="170"/>
      <c r="I307" s="170"/>
      <c r="J307" s="170"/>
      <c r="K307" s="167"/>
      <c r="L307" s="167"/>
    </row>
    <row r="308" spans="1:12" ht="15.75" customHeight="1">
      <c r="A308" s="167"/>
      <c r="B308" s="173"/>
      <c r="C308" s="173"/>
      <c r="D308" s="170"/>
      <c r="E308" s="170"/>
      <c r="F308" s="170"/>
      <c r="G308" s="170"/>
      <c r="H308" s="170"/>
      <c r="I308" s="170"/>
      <c r="J308" s="170"/>
      <c r="K308" s="167"/>
      <c r="L308" s="167"/>
    </row>
    <row r="309" spans="1:12" ht="15.75" customHeight="1">
      <c r="A309" s="167"/>
      <c r="B309" s="173"/>
      <c r="C309" s="167"/>
      <c r="D309" s="170"/>
      <c r="E309" s="170"/>
      <c r="F309" s="170"/>
      <c r="G309" s="170"/>
      <c r="H309" s="170"/>
      <c r="I309" s="170"/>
      <c r="J309" s="170"/>
      <c r="K309" s="167"/>
      <c r="L309" s="167"/>
    </row>
    <row r="310" spans="1:12" ht="15.75" customHeight="1">
      <c r="A310" s="167"/>
      <c r="B310" s="173"/>
      <c r="C310" s="167"/>
      <c r="D310" s="170"/>
      <c r="E310" s="170"/>
      <c r="F310" s="170"/>
      <c r="G310" s="167"/>
      <c r="H310" s="167"/>
      <c r="I310" s="170"/>
      <c r="J310" s="170"/>
      <c r="K310" s="167"/>
      <c r="L310" s="167"/>
    </row>
    <row r="311" spans="1:12" ht="15.75" customHeight="1">
      <c r="A311" s="167"/>
      <c r="B311" s="173"/>
      <c r="C311" s="167"/>
      <c r="D311" s="170"/>
      <c r="E311" s="170"/>
      <c r="F311" s="170"/>
      <c r="G311" s="167"/>
      <c r="H311" s="167"/>
      <c r="I311" s="170"/>
      <c r="J311" s="170"/>
      <c r="K311" s="167"/>
      <c r="L311" s="167"/>
    </row>
    <row r="312" spans="1:12" ht="15.75" customHeight="1">
      <c r="A312" s="167"/>
      <c r="B312" s="173"/>
      <c r="C312" s="167"/>
      <c r="D312" s="170"/>
      <c r="E312" s="170"/>
      <c r="F312" s="170"/>
      <c r="G312" s="167"/>
      <c r="H312" s="167"/>
      <c r="I312" s="170"/>
      <c r="J312" s="170"/>
      <c r="K312" s="167"/>
      <c r="L312" s="167"/>
    </row>
    <row r="313" spans="1:12" ht="15.75" customHeight="1">
      <c r="A313" s="167"/>
      <c r="B313" s="173"/>
      <c r="C313" s="173"/>
      <c r="D313" s="170"/>
      <c r="E313" s="170"/>
      <c r="F313" s="170"/>
      <c r="G313" s="167"/>
      <c r="H313" s="167"/>
      <c r="I313" s="170"/>
      <c r="J313" s="170"/>
      <c r="K313" s="167"/>
      <c r="L313" s="167"/>
    </row>
    <row r="314" spans="1:12" ht="15.75" customHeight="1">
      <c r="A314" s="167"/>
      <c r="B314" s="173"/>
      <c r="C314" s="167"/>
      <c r="D314" s="170"/>
      <c r="E314" s="170"/>
      <c r="F314" s="170"/>
      <c r="G314" s="170"/>
      <c r="H314" s="170"/>
      <c r="I314" s="170"/>
      <c r="J314" s="170"/>
      <c r="K314" s="167"/>
      <c r="L314" s="167"/>
    </row>
    <row r="315" spans="1:12" ht="15.75" customHeight="1">
      <c r="A315" s="167"/>
      <c r="B315" s="173"/>
      <c r="C315" s="167"/>
      <c r="D315" s="170"/>
      <c r="E315" s="170"/>
      <c r="F315" s="170"/>
      <c r="G315" s="170"/>
      <c r="H315" s="170"/>
      <c r="I315" s="170"/>
      <c r="J315" s="170"/>
      <c r="K315" s="167"/>
      <c r="L315" s="167"/>
    </row>
    <row r="316" spans="1:12" ht="15.75" customHeight="1">
      <c r="A316" s="167"/>
      <c r="B316" s="173"/>
      <c r="C316" s="167"/>
      <c r="D316" s="170"/>
      <c r="E316" s="170"/>
      <c r="F316" s="170"/>
      <c r="G316" s="170"/>
      <c r="H316" s="170"/>
      <c r="I316" s="170"/>
      <c r="J316" s="170"/>
      <c r="K316" s="167"/>
      <c r="L316" s="167"/>
    </row>
    <row r="317" spans="1:12" ht="15.75" customHeight="1">
      <c r="A317" s="167"/>
      <c r="B317" s="173"/>
      <c r="C317" s="167"/>
      <c r="D317" s="170"/>
      <c r="E317" s="170"/>
      <c r="F317" s="170"/>
      <c r="G317" s="170"/>
      <c r="H317" s="170"/>
      <c r="I317" s="170"/>
      <c r="J317" s="170"/>
      <c r="K317" s="167"/>
      <c r="L317" s="167"/>
    </row>
    <row r="318" spans="1:12" ht="15.75" customHeight="1">
      <c r="A318" s="167"/>
      <c r="B318" s="173"/>
      <c r="C318" s="167"/>
      <c r="D318" s="170"/>
      <c r="E318" s="170"/>
      <c r="F318" s="170"/>
      <c r="G318" s="167"/>
      <c r="H318" s="167"/>
      <c r="I318" s="170"/>
      <c r="J318" s="170"/>
      <c r="K318" s="167"/>
      <c r="L318" s="167"/>
    </row>
    <row r="319" spans="1:12" ht="15.75" customHeight="1">
      <c r="A319" s="167"/>
      <c r="B319" s="173"/>
      <c r="C319" s="167"/>
      <c r="D319" s="170"/>
      <c r="E319" s="170"/>
      <c r="F319" s="170"/>
      <c r="G319" s="170"/>
      <c r="H319" s="170"/>
      <c r="I319" s="170"/>
      <c r="J319" s="170"/>
      <c r="K319" s="167"/>
      <c r="L319" s="167"/>
    </row>
    <row r="320" spans="1:12" ht="15.75" customHeight="1">
      <c r="A320" s="167"/>
      <c r="B320" s="173"/>
      <c r="C320" s="167"/>
      <c r="D320" s="170"/>
      <c r="E320" s="170"/>
      <c r="F320" s="170"/>
      <c r="G320" s="170"/>
      <c r="H320" s="170"/>
      <c r="I320" s="170"/>
      <c r="J320" s="170"/>
      <c r="K320" s="167"/>
      <c r="L320" s="167"/>
    </row>
    <row r="321" spans="1:12" ht="15.75" customHeight="1">
      <c r="A321" s="167"/>
      <c r="B321" s="173"/>
      <c r="C321" s="167"/>
      <c r="D321" s="170"/>
      <c r="E321" s="170"/>
      <c r="F321" s="170"/>
      <c r="G321" s="170"/>
      <c r="H321" s="170"/>
      <c r="I321" s="170"/>
      <c r="J321" s="170"/>
      <c r="K321" s="167"/>
      <c r="L321" s="167"/>
    </row>
    <row r="322" spans="1:12" ht="15.75" customHeight="1">
      <c r="A322" s="167"/>
      <c r="B322" s="173"/>
      <c r="C322" s="167"/>
      <c r="D322" s="170"/>
      <c r="E322" s="170"/>
      <c r="F322" s="170"/>
      <c r="G322" s="170"/>
      <c r="H322" s="170"/>
      <c r="I322" s="170"/>
      <c r="J322" s="170"/>
      <c r="K322" s="167"/>
      <c r="L322" s="167"/>
    </row>
    <row r="323" spans="1:12" ht="15.75" customHeight="1">
      <c r="A323" s="167"/>
      <c r="B323" s="173"/>
      <c r="C323" s="167"/>
      <c r="D323" s="167"/>
      <c r="E323" s="167"/>
      <c r="F323" s="167"/>
      <c r="G323" s="167"/>
      <c r="H323" s="167"/>
      <c r="I323" s="167"/>
      <c r="J323" s="167"/>
      <c r="K323" s="167"/>
      <c r="L323" s="167"/>
    </row>
    <row r="324" spans="1:12" ht="15.75" customHeight="1">
      <c r="A324" s="167"/>
      <c r="B324" s="173"/>
      <c r="C324" s="167"/>
      <c r="D324" s="167"/>
      <c r="E324" s="167"/>
      <c r="F324" s="167"/>
      <c r="G324" s="167"/>
      <c r="H324" s="167"/>
      <c r="I324" s="167"/>
      <c r="J324" s="167"/>
      <c r="K324" s="167"/>
      <c r="L324" s="167"/>
    </row>
    <row r="325" spans="1:12" ht="15.75" customHeight="1">
      <c r="B325" s="181"/>
    </row>
    <row r="326" spans="1:12" ht="15.75" customHeight="1">
      <c r="B326" s="181"/>
    </row>
    <row r="327" spans="1:12" ht="15.75" customHeight="1">
      <c r="B327" s="181"/>
    </row>
    <row r="328" spans="1:12" ht="15.75" customHeight="1">
      <c r="B328" s="181"/>
    </row>
    <row r="329" spans="1:12" ht="15.75" customHeight="1">
      <c r="B329" s="181"/>
    </row>
    <row r="330" spans="1:12" ht="15.75" customHeight="1">
      <c r="B330" s="181"/>
    </row>
    <row r="331" spans="1:12" ht="15.75" customHeight="1">
      <c r="B331" s="181"/>
    </row>
    <row r="332" spans="1:12" ht="15.75" customHeight="1">
      <c r="B332" s="181"/>
    </row>
    <row r="333" spans="1:12" ht="15.75" customHeight="1">
      <c r="B333" s="181"/>
    </row>
    <row r="334" spans="1:12" ht="15.75" customHeight="1">
      <c r="B334" s="181"/>
    </row>
    <row r="335" spans="1:12" ht="15.75" customHeight="1">
      <c r="B335" s="181"/>
    </row>
    <row r="336" spans="1:12" ht="15.75" customHeight="1">
      <c r="B336" s="181"/>
    </row>
    <row r="337" spans="2:2" ht="15.75" customHeight="1">
      <c r="B337" s="181"/>
    </row>
    <row r="338" spans="2:2" ht="15.75" customHeight="1">
      <c r="B338" s="181"/>
    </row>
    <row r="339" spans="2:2" ht="15.75" customHeight="1">
      <c r="B339" s="181"/>
    </row>
    <row r="340" spans="2:2" ht="15.75" customHeight="1">
      <c r="B340" s="181"/>
    </row>
    <row r="341" spans="2:2" ht="15.75" customHeight="1">
      <c r="B341" s="181"/>
    </row>
    <row r="342" spans="2:2" ht="15.75" customHeight="1">
      <c r="B342" s="181"/>
    </row>
    <row r="343" spans="2:2" ht="15.75" customHeight="1">
      <c r="B343" s="181"/>
    </row>
    <row r="344" spans="2:2" ht="15.75" customHeight="1">
      <c r="B344" s="181"/>
    </row>
    <row r="345" spans="2:2" ht="15.75" customHeight="1">
      <c r="B345" s="181"/>
    </row>
    <row r="346" spans="2:2" ht="15.75" customHeight="1">
      <c r="B346" s="181"/>
    </row>
    <row r="347" spans="2:2" ht="15.75" customHeight="1">
      <c r="B347" s="181"/>
    </row>
    <row r="348" spans="2:2" ht="15.75" customHeight="1">
      <c r="B348" s="181"/>
    </row>
    <row r="349" spans="2:2" ht="15.75" customHeight="1">
      <c r="B349" s="181"/>
    </row>
    <row r="350" spans="2:2" ht="15.75" customHeight="1">
      <c r="B350" s="181"/>
    </row>
    <row r="351" spans="2:2" ht="15.75" customHeight="1">
      <c r="B351" s="181"/>
    </row>
    <row r="352" spans="2:2" ht="15.75" customHeight="1">
      <c r="B352" s="181"/>
    </row>
    <row r="353" spans="2:2" ht="15.75" customHeight="1">
      <c r="B353" s="181"/>
    </row>
    <row r="354" spans="2:2" ht="15.75" customHeight="1">
      <c r="B354" s="181"/>
    </row>
    <row r="355" spans="2:2" ht="15.75" customHeight="1">
      <c r="B355" s="181"/>
    </row>
    <row r="356" spans="2:2" ht="15.75" customHeight="1">
      <c r="B356" s="181"/>
    </row>
    <row r="357" spans="2:2" ht="15.75" customHeight="1">
      <c r="B357" s="181"/>
    </row>
    <row r="358" spans="2:2" ht="15.75" customHeight="1">
      <c r="B358" s="181"/>
    </row>
    <row r="359" spans="2:2" ht="15.75" customHeight="1">
      <c r="B359" s="181"/>
    </row>
    <row r="360" spans="2:2" ht="15.75" customHeight="1">
      <c r="B360" s="181"/>
    </row>
    <row r="361" spans="2:2" ht="15.75" customHeight="1">
      <c r="B361" s="181"/>
    </row>
    <row r="362" spans="2:2" ht="15.75" customHeight="1">
      <c r="B362" s="181"/>
    </row>
    <row r="363" spans="2:2" ht="15.75" customHeight="1">
      <c r="B363" s="181"/>
    </row>
    <row r="364" spans="2:2" ht="15.75" customHeight="1">
      <c r="B364" s="181"/>
    </row>
    <row r="365" spans="2:2" ht="15.75" customHeight="1">
      <c r="B365" s="181"/>
    </row>
    <row r="366" spans="2:2" ht="15.75" customHeight="1">
      <c r="B366" s="181"/>
    </row>
    <row r="367" spans="2:2" ht="15.75" customHeight="1">
      <c r="B367" s="181"/>
    </row>
    <row r="368" spans="2:2" ht="15.75" customHeight="1">
      <c r="B368" s="181"/>
    </row>
    <row r="369" spans="2:2" ht="15.75" customHeight="1">
      <c r="B369" s="181"/>
    </row>
    <row r="370" spans="2:2" ht="15.75" customHeight="1">
      <c r="B370" s="181"/>
    </row>
    <row r="371" spans="2:2" ht="15.75" customHeight="1">
      <c r="B371" s="181"/>
    </row>
    <row r="372" spans="2:2" ht="15.75" customHeight="1">
      <c r="B372" s="181"/>
    </row>
    <row r="373" spans="2:2" ht="15.75" customHeight="1">
      <c r="B373" s="181"/>
    </row>
    <row r="374" spans="2:2" ht="15.75" customHeight="1">
      <c r="B374" s="181"/>
    </row>
    <row r="375" spans="2:2" ht="15.75" customHeight="1">
      <c r="B375" s="181"/>
    </row>
    <row r="376" spans="2:2" ht="15.75" customHeight="1">
      <c r="B376" s="181"/>
    </row>
    <row r="377" spans="2:2" ht="15.75" customHeight="1">
      <c r="B377" s="181"/>
    </row>
    <row r="378" spans="2:2" ht="15.75" customHeight="1">
      <c r="B378" s="181"/>
    </row>
    <row r="379" spans="2:2" ht="15.75" customHeight="1">
      <c r="B379" s="181"/>
    </row>
    <row r="380" spans="2:2" ht="15.75" customHeight="1">
      <c r="B380" s="181"/>
    </row>
    <row r="381" spans="2:2" ht="15.75" customHeight="1">
      <c r="B381" s="181"/>
    </row>
    <row r="382" spans="2:2" ht="15.75" customHeight="1">
      <c r="B382" s="181"/>
    </row>
    <row r="383" spans="2:2" ht="15.75" customHeight="1">
      <c r="B383" s="181"/>
    </row>
    <row r="384" spans="2:2" ht="15.75" customHeight="1">
      <c r="B384" s="181"/>
    </row>
    <row r="385" spans="2:2" ht="15.75" customHeight="1">
      <c r="B385" s="181"/>
    </row>
    <row r="386" spans="2:2" ht="15.75" customHeight="1">
      <c r="B386" s="181"/>
    </row>
    <row r="387" spans="2:2" ht="15.75" customHeight="1">
      <c r="B387" s="181"/>
    </row>
    <row r="388" spans="2:2" ht="15.75" customHeight="1">
      <c r="B388" s="181"/>
    </row>
    <row r="389" spans="2:2" ht="15.75" customHeight="1">
      <c r="B389" s="181"/>
    </row>
    <row r="390" spans="2:2" ht="15.75" customHeight="1">
      <c r="B390" s="181"/>
    </row>
    <row r="391" spans="2:2" ht="15.75" customHeight="1">
      <c r="B391" s="181"/>
    </row>
    <row r="392" spans="2:2" ht="15.75" customHeight="1">
      <c r="B392" s="181"/>
    </row>
    <row r="393" spans="2:2" ht="15.75" customHeight="1">
      <c r="B393" s="181"/>
    </row>
    <row r="394" spans="2:2" ht="15.75" customHeight="1">
      <c r="B394" s="181"/>
    </row>
    <row r="395" spans="2:2" ht="15.75" customHeight="1">
      <c r="B395" s="181"/>
    </row>
    <row r="396" spans="2:2" ht="15.75" customHeight="1">
      <c r="B396" s="181"/>
    </row>
    <row r="397" spans="2:2" ht="15.75" customHeight="1">
      <c r="B397" s="181"/>
    </row>
    <row r="398" spans="2:2" ht="15.75" customHeight="1">
      <c r="B398" s="181"/>
    </row>
    <row r="399" spans="2:2" ht="15.75" customHeight="1">
      <c r="B399" s="181"/>
    </row>
    <row r="400" spans="2:2" ht="15.75" customHeight="1">
      <c r="B400" s="181"/>
    </row>
    <row r="401" spans="2:2" ht="15.75" customHeight="1">
      <c r="B401" s="181"/>
    </row>
    <row r="402" spans="2:2" ht="15.75" customHeight="1">
      <c r="B402" s="181"/>
    </row>
    <row r="403" spans="2:2" ht="15.75" customHeight="1">
      <c r="B403" s="181"/>
    </row>
    <row r="404" spans="2:2" ht="15.75" customHeight="1">
      <c r="B404" s="181"/>
    </row>
    <row r="405" spans="2:2" ht="15.75" customHeight="1">
      <c r="B405" s="181"/>
    </row>
    <row r="406" spans="2:2" ht="15.75" customHeight="1">
      <c r="B406" s="181"/>
    </row>
    <row r="407" spans="2:2" ht="15.75" customHeight="1">
      <c r="B407" s="181"/>
    </row>
    <row r="408" spans="2:2" ht="15.75" customHeight="1">
      <c r="B408" s="181"/>
    </row>
    <row r="409" spans="2:2" ht="15.75" customHeight="1">
      <c r="B409" s="181"/>
    </row>
    <row r="410" spans="2:2" ht="15.75" customHeight="1">
      <c r="B410" s="181"/>
    </row>
    <row r="411" spans="2:2" ht="15.75" customHeight="1">
      <c r="B411" s="181"/>
    </row>
    <row r="412" spans="2:2" ht="15.75" customHeight="1">
      <c r="B412" s="181"/>
    </row>
    <row r="413" spans="2:2" ht="15.75" customHeight="1">
      <c r="B413" s="181"/>
    </row>
    <row r="414" spans="2:2" ht="15.75" customHeight="1">
      <c r="B414" s="181"/>
    </row>
    <row r="415" spans="2:2" ht="15.75" customHeight="1">
      <c r="B415" s="181"/>
    </row>
    <row r="416" spans="2:2" ht="15.75" customHeight="1">
      <c r="B416" s="181"/>
    </row>
    <row r="417" spans="2:2" ht="15.75" customHeight="1">
      <c r="B417" s="181"/>
    </row>
    <row r="418" spans="2:2" ht="15.75" customHeight="1">
      <c r="B418" s="181"/>
    </row>
    <row r="419" spans="2:2" ht="15.75" customHeight="1">
      <c r="B419" s="181"/>
    </row>
    <row r="420" spans="2:2" ht="15.75" customHeight="1">
      <c r="B420" s="181"/>
    </row>
    <row r="421" spans="2:2" ht="15.75" customHeight="1">
      <c r="B421" s="181"/>
    </row>
    <row r="422" spans="2:2" ht="15.75" customHeight="1">
      <c r="B422" s="181"/>
    </row>
    <row r="423" spans="2:2" ht="15.75" customHeight="1">
      <c r="B423" s="181"/>
    </row>
    <row r="424" spans="2:2" ht="15.75" customHeight="1">
      <c r="B424" s="181"/>
    </row>
    <row r="425" spans="2:2" ht="15.75" customHeight="1">
      <c r="B425" s="181"/>
    </row>
    <row r="426" spans="2:2" ht="15.75" customHeight="1">
      <c r="B426" s="181"/>
    </row>
    <row r="427" spans="2:2" ht="15.75" customHeight="1">
      <c r="B427" s="181"/>
    </row>
    <row r="428" spans="2:2" ht="15.75" customHeight="1">
      <c r="B428" s="181"/>
    </row>
    <row r="429" spans="2:2" ht="15.75" customHeight="1">
      <c r="B429" s="181"/>
    </row>
    <row r="430" spans="2:2" ht="15.75" customHeight="1">
      <c r="B430" s="181"/>
    </row>
    <row r="431" spans="2:2" ht="15.75" customHeight="1">
      <c r="B431" s="181"/>
    </row>
    <row r="432" spans="2:2" ht="15.75" customHeight="1">
      <c r="B432" s="181"/>
    </row>
    <row r="433" spans="2:2" ht="15.75" customHeight="1">
      <c r="B433" s="181"/>
    </row>
    <row r="434" spans="2:2" ht="15.75" customHeight="1">
      <c r="B434" s="181"/>
    </row>
    <row r="435" spans="2:2" ht="15.75" customHeight="1">
      <c r="B435" s="181"/>
    </row>
    <row r="436" spans="2:2" ht="15.75" customHeight="1">
      <c r="B436" s="181"/>
    </row>
    <row r="437" spans="2:2" ht="15.75" customHeight="1">
      <c r="B437" s="181"/>
    </row>
    <row r="438" spans="2:2" ht="15.75" customHeight="1">
      <c r="B438" s="181"/>
    </row>
    <row r="439" spans="2:2" ht="15.75" customHeight="1">
      <c r="B439" s="181"/>
    </row>
    <row r="440" spans="2:2" ht="15.75" customHeight="1">
      <c r="B440" s="181"/>
    </row>
    <row r="441" spans="2:2" ht="15.75" customHeight="1">
      <c r="B441" s="181"/>
    </row>
    <row r="442" spans="2:2" ht="15.75" customHeight="1">
      <c r="B442" s="181"/>
    </row>
    <row r="443" spans="2:2" ht="15.75" customHeight="1">
      <c r="B443" s="181"/>
    </row>
    <row r="444" spans="2:2" ht="15.75" customHeight="1">
      <c r="B444" s="181"/>
    </row>
    <row r="445" spans="2:2" ht="15.75" customHeight="1">
      <c r="B445" s="181"/>
    </row>
    <row r="446" spans="2:2" ht="15.75" customHeight="1">
      <c r="B446" s="181"/>
    </row>
    <row r="447" spans="2:2" ht="15.75" customHeight="1">
      <c r="B447" s="181"/>
    </row>
    <row r="448" spans="2:2" ht="15.75" customHeight="1">
      <c r="B448" s="181"/>
    </row>
    <row r="449" spans="2:2" ht="15.75" customHeight="1">
      <c r="B449" s="181"/>
    </row>
    <row r="450" spans="2:2" ht="15.75" customHeight="1">
      <c r="B450" s="181"/>
    </row>
    <row r="451" spans="2:2" ht="15.75" customHeight="1">
      <c r="B451" s="181"/>
    </row>
    <row r="452" spans="2:2" ht="15.75" customHeight="1">
      <c r="B452" s="181"/>
    </row>
    <row r="453" spans="2:2" ht="15.75" customHeight="1">
      <c r="B453" s="181"/>
    </row>
    <row r="454" spans="2:2" ht="15.75" customHeight="1">
      <c r="B454" s="181"/>
    </row>
    <row r="455" spans="2:2" ht="15.75" customHeight="1">
      <c r="B455" s="181"/>
    </row>
    <row r="456" spans="2:2" ht="15.75" customHeight="1">
      <c r="B456" s="181"/>
    </row>
    <row r="457" spans="2:2" ht="15.75" customHeight="1">
      <c r="B457" s="181"/>
    </row>
    <row r="458" spans="2:2" ht="15.75" customHeight="1">
      <c r="B458" s="181"/>
    </row>
    <row r="459" spans="2:2" ht="15.75" customHeight="1">
      <c r="B459" s="181"/>
    </row>
    <row r="460" spans="2:2" ht="15.75" customHeight="1">
      <c r="B460" s="181"/>
    </row>
    <row r="461" spans="2:2" ht="15.75" customHeight="1">
      <c r="B461" s="181"/>
    </row>
    <row r="462" spans="2:2" ht="15.75" customHeight="1">
      <c r="B462" s="181"/>
    </row>
    <row r="463" spans="2:2" ht="15.75" customHeight="1">
      <c r="B463" s="181"/>
    </row>
    <row r="464" spans="2:2" ht="15.75" customHeight="1">
      <c r="B464" s="181"/>
    </row>
    <row r="465" spans="2:2" ht="15.75" customHeight="1">
      <c r="B465" s="181"/>
    </row>
    <row r="466" spans="2:2" ht="15.75" customHeight="1">
      <c r="B466" s="181"/>
    </row>
    <row r="467" spans="2:2" ht="15.75" customHeight="1">
      <c r="B467" s="181"/>
    </row>
    <row r="468" spans="2:2" ht="15.75" customHeight="1">
      <c r="B468" s="181"/>
    </row>
    <row r="469" spans="2:2" ht="15.75" customHeight="1">
      <c r="B469" s="181"/>
    </row>
    <row r="470" spans="2:2" ht="15.75" customHeight="1">
      <c r="B470" s="181"/>
    </row>
    <row r="471" spans="2:2" ht="15.75" customHeight="1">
      <c r="B471" s="181"/>
    </row>
    <row r="472" spans="2:2" ht="15.75" customHeight="1">
      <c r="B472" s="181"/>
    </row>
    <row r="473" spans="2:2" ht="15.75" customHeight="1">
      <c r="B473" s="181"/>
    </row>
    <row r="474" spans="2:2" ht="15.75" customHeight="1">
      <c r="B474" s="181"/>
    </row>
    <row r="475" spans="2:2" ht="15.75" customHeight="1">
      <c r="B475" s="181"/>
    </row>
    <row r="476" spans="2:2" ht="15.75" customHeight="1">
      <c r="B476" s="181"/>
    </row>
    <row r="477" spans="2:2" ht="15.75" customHeight="1">
      <c r="B477" s="181"/>
    </row>
    <row r="478" spans="2:2" ht="15.75" customHeight="1">
      <c r="B478" s="181"/>
    </row>
    <row r="479" spans="2:2" ht="15.75" customHeight="1">
      <c r="B479" s="181"/>
    </row>
    <row r="480" spans="2:2" ht="15.75" customHeight="1">
      <c r="B480" s="181"/>
    </row>
    <row r="481" spans="2:2" ht="15.75" customHeight="1">
      <c r="B481" s="181"/>
    </row>
    <row r="482" spans="2:2" ht="15.75" customHeight="1">
      <c r="B482" s="181"/>
    </row>
    <row r="483" spans="2:2" ht="15.75" customHeight="1">
      <c r="B483" s="181"/>
    </row>
    <row r="484" spans="2:2" ht="15.75" customHeight="1">
      <c r="B484" s="181"/>
    </row>
    <row r="485" spans="2:2" ht="15.75" customHeight="1">
      <c r="B485" s="181"/>
    </row>
    <row r="486" spans="2:2" ht="15.75" customHeight="1">
      <c r="B486" s="181"/>
    </row>
    <row r="487" spans="2:2" ht="15.75" customHeight="1">
      <c r="B487" s="181"/>
    </row>
    <row r="488" spans="2:2" ht="15.75" customHeight="1">
      <c r="B488" s="181"/>
    </row>
    <row r="489" spans="2:2" ht="15.75" customHeight="1">
      <c r="B489" s="181"/>
    </row>
    <row r="490" spans="2:2" ht="15.75" customHeight="1">
      <c r="B490" s="181"/>
    </row>
    <row r="491" spans="2:2" ht="15.75" customHeight="1">
      <c r="B491" s="181"/>
    </row>
    <row r="492" spans="2:2" ht="15.75" customHeight="1">
      <c r="B492" s="181"/>
    </row>
    <row r="493" spans="2:2" ht="15.75" customHeight="1">
      <c r="B493" s="181"/>
    </row>
    <row r="494" spans="2:2" ht="15.75" customHeight="1">
      <c r="B494" s="181"/>
    </row>
    <row r="495" spans="2:2" ht="15.75" customHeight="1">
      <c r="B495" s="181"/>
    </row>
    <row r="496" spans="2:2" ht="15.75" customHeight="1">
      <c r="B496" s="181"/>
    </row>
    <row r="497" spans="2:2" ht="15.75" customHeight="1">
      <c r="B497" s="181"/>
    </row>
    <row r="498" spans="2:2" ht="15.75" customHeight="1">
      <c r="B498" s="181"/>
    </row>
    <row r="499" spans="2:2" ht="15.75" customHeight="1">
      <c r="B499" s="181"/>
    </row>
    <row r="500" spans="2:2" ht="15.75" customHeight="1">
      <c r="B500" s="181"/>
    </row>
    <row r="501" spans="2:2" ht="15.75" customHeight="1">
      <c r="B501" s="181"/>
    </row>
    <row r="502" spans="2:2" ht="15.75" customHeight="1">
      <c r="B502" s="181"/>
    </row>
    <row r="503" spans="2:2" ht="15.75" customHeight="1">
      <c r="B503" s="181"/>
    </row>
    <row r="504" spans="2:2" ht="15.75" customHeight="1">
      <c r="B504" s="181"/>
    </row>
    <row r="505" spans="2:2" ht="15.75" customHeight="1">
      <c r="B505" s="181"/>
    </row>
    <row r="506" spans="2:2" ht="15.75" customHeight="1">
      <c r="B506" s="181"/>
    </row>
    <row r="507" spans="2:2" ht="15.75" customHeight="1">
      <c r="B507" s="181"/>
    </row>
    <row r="508" spans="2:2" ht="15.75" customHeight="1">
      <c r="B508" s="181"/>
    </row>
    <row r="509" spans="2:2" ht="15.75" customHeight="1">
      <c r="B509" s="181"/>
    </row>
    <row r="510" spans="2:2" ht="15.75" customHeight="1">
      <c r="B510" s="181"/>
    </row>
    <row r="511" spans="2:2" ht="15.75" customHeight="1">
      <c r="B511" s="181"/>
    </row>
    <row r="512" spans="2:2" ht="15.75" customHeight="1">
      <c r="B512" s="181"/>
    </row>
    <row r="513" spans="2:2" ht="15.75" customHeight="1">
      <c r="B513" s="181"/>
    </row>
    <row r="514" spans="2:2" ht="15.75" customHeight="1">
      <c r="B514" s="181"/>
    </row>
    <row r="515" spans="2:2" ht="15.75" customHeight="1">
      <c r="B515" s="181"/>
    </row>
    <row r="516" spans="2:2" ht="15.75" customHeight="1">
      <c r="B516" s="181"/>
    </row>
    <row r="517" spans="2:2" ht="15.75" customHeight="1">
      <c r="B517" s="181"/>
    </row>
    <row r="518" spans="2:2" ht="15.75" customHeight="1">
      <c r="B518" s="181"/>
    </row>
    <row r="519" spans="2:2" ht="15.75" customHeight="1">
      <c r="B519" s="181"/>
    </row>
    <row r="520" spans="2:2" ht="15.75" customHeight="1">
      <c r="B520" s="181"/>
    </row>
    <row r="521" spans="2:2" ht="15.75" customHeight="1">
      <c r="B521" s="181"/>
    </row>
    <row r="522" spans="2:2" ht="15.75" customHeight="1">
      <c r="B522" s="181"/>
    </row>
    <row r="523" spans="2:2" ht="15.75" customHeight="1">
      <c r="B523" s="181"/>
    </row>
    <row r="524" spans="2:2" ht="15.75" customHeight="1">
      <c r="B524" s="181"/>
    </row>
    <row r="525" spans="2:2" ht="15.75" customHeight="1">
      <c r="B525" s="181"/>
    </row>
    <row r="526" spans="2:2" ht="15.75" customHeight="1">
      <c r="B526" s="181"/>
    </row>
    <row r="527" spans="2:2" ht="15.75" customHeight="1">
      <c r="B527" s="181"/>
    </row>
    <row r="528" spans="2:2" ht="15.75" customHeight="1">
      <c r="B528" s="181"/>
    </row>
    <row r="529" spans="2:2" ht="15.75" customHeight="1">
      <c r="B529" s="181"/>
    </row>
    <row r="530" spans="2:2" ht="15.75" customHeight="1">
      <c r="B530" s="181"/>
    </row>
    <row r="531" spans="2:2" ht="15.75" customHeight="1">
      <c r="B531" s="181"/>
    </row>
    <row r="532" spans="2:2" ht="15.75" customHeight="1">
      <c r="B532" s="181"/>
    </row>
    <row r="533" spans="2:2" ht="15.75" customHeight="1">
      <c r="B533" s="181"/>
    </row>
    <row r="534" spans="2:2" ht="15.75" customHeight="1">
      <c r="B534" s="181"/>
    </row>
    <row r="535" spans="2:2" ht="15.75" customHeight="1">
      <c r="B535" s="181"/>
    </row>
    <row r="536" spans="2:2" ht="15.75" customHeight="1">
      <c r="B536" s="181"/>
    </row>
    <row r="537" spans="2:2" ht="15.75" customHeight="1">
      <c r="B537" s="181"/>
    </row>
    <row r="538" spans="2:2" ht="15.75" customHeight="1">
      <c r="B538" s="181"/>
    </row>
    <row r="539" spans="2:2" ht="15.75" customHeight="1">
      <c r="B539" s="181"/>
    </row>
    <row r="540" spans="2:2" ht="15.75" customHeight="1">
      <c r="B540" s="181"/>
    </row>
    <row r="541" spans="2:2" ht="15.75" customHeight="1">
      <c r="B541" s="181"/>
    </row>
    <row r="542" spans="2:2" ht="15.75" customHeight="1">
      <c r="B542" s="181"/>
    </row>
    <row r="543" spans="2:2" ht="15.75" customHeight="1">
      <c r="B543" s="181"/>
    </row>
    <row r="544" spans="2:2" ht="15.75" customHeight="1">
      <c r="B544" s="181"/>
    </row>
    <row r="545" spans="2:2" ht="15.75" customHeight="1">
      <c r="B545" s="181"/>
    </row>
    <row r="546" spans="2:2" ht="15.75" customHeight="1">
      <c r="B546" s="181"/>
    </row>
    <row r="547" spans="2:2" ht="15.75" customHeight="1">
      <c r="B547" s="181"/>
    </row>
    <row r="548" spans="2:2" ht="15.75" customHeight="1">
      <c r="B548" s="181"/>
    </row>
    <row r="549" spans="2:2" ht="15.75" customHeight="1">
      <c r="B549" s="181"/>
    </row>
    <row r="550" spans="2:2" ht="15.75" customHeight="1">
      <c r="B550" s="181"/>
    </row>
    <row r="551" spans="2:2" ht="15.75" customHeight="1">
      <c r="B551" s="181"/>
    </row>
    <row r="552" spans="2:2" ht="15.75" customHeight="1">
      <c r="B552" s="181"/>
    </row>
    <row r="553" spans="2:2" ht="15.75" customHeight="1">
      <c r="B553" s="181"/>
    </row>
    <row r="554" spans="2:2" ht="15.75" customHeight="1">
      <c r="B554" s="181"/>
    </row>
    <row r="555" spans="2:2" ht="15.75" customHeight="1">
      <c r="B555" s="181"/>
    </row>
    <row r="556" spans="2:2" ht="15.75" customHeight="1">
      <c r="B556" s="181"/>
    </row>
    <row r="557" spans="2:2" ht="15.75" customHeight="1">
      <c r="B557" s="181"/>
    </row>
    <row r="558" spans="2:2" ht="15.75" customHeight="1">
      <c r="B558" s="181"/>
    </row>
    <row r="559" spans="2:2" ht="15.75" customHeight="1">
      <c r="B559" s="181"/>
    </row>
    <row r="560" spans="2:2" ht="15.75" customHeight="1">
      <c r="B560" s="181"/>
    </row>
    <row r="561" spans="2:2" ht="15.75" customHeight="1">
      <c r="B561" s="181"/>
    </row>
    <row r="562" spans="2:2" ht="15.75" customHeight="1">
      <c r="B562" s="181"/>
    </row>
    <row r="563" spans="2:2" ht="15.75" customHeight="1">
      <c r="B563" s="181"/>
    </row>
    <row r="564" spans="2:2" ht="15.75" customHeight="1">
      <c r="B564" s="181"/>
    </row>
    <row r="565" spans="2:2" ht="15.75" customHeight="1">
      <c r="B565" s="181"/>
    </row>
    <row r="566" spans="2:2" ht="15.75" customHeight="1">
      <c r="B566" s="181"/>
    </row>
    <row r="567" spans="2:2" ht="15.75" customHeight="1">
      <c r="B567" s="181"/>
    </row>
    <row r="568" spans="2:2" ht="15.75" customHeight="1">
      <c r="B568" s="181"/>
    </row>
    <row r="569" spans="2:2" ht="15.75" customHeight="1">
      <c r="B569" s="181"/>
    </row>
    <row r="570" spans="2:2" ht="15.75" customHeight="1">
      <c r="B570" s="181"/>
    </row>
    <row r="571" spans="2:2" ht="15.75" customHeight="1">
      <c r="B571" s="181"/>
    </row>
    <row r="572" spans="2:2" ht="15.75" customHeight="1">
      <c r="B572" s="181"/>
    </row>
    <row r="573" spans="2:2" ht="15.75" customHeight="1">
      <c r="B573" s="181"/>
    </row>
    <row r="574" spans="2:2" ht="15.75" customHeight="1">
      <c r="B574" s="181"/>
    </row>
    <row r="575" spans="2:2" ht="15.75" customHeight="1">
      <c r="B575" s="181"/>
    </row>
    <row r="576" spans="2:2" ht="15.75" customHeight="1">
      <c r="B576" s="181"/>
    </row>
    <row r="577" spans="2:2" ht="15.75" customHeight="1">
      <c r="B577" s="181"/>
    </row>
    <row r="578" spans="2:2" ht="15.75" customHeight="1">
      <c r="B578" s="181"/>
    </row>
    <row r="579" spans="2:2" ht="15.75" customHeight="1">
      <c r="B579" s="181"/>
    </row>
    <row r="580" spans="2:2" ht="15.75" customHeight="1">
      <c r="B580" s="181"/>
    </row>
    <row r="581" spans="2:2" ht="15.75" customHeight="1">
      <c r="B581" s="181"/>
    </row>
    <row r="582" spans="2:2" ht="15.75" customHeight="1">
      <c r="B582" s="181"/>
    </row>
    <row r="583" spans="2:2" ht="15.75" customHeight="1">
      <c r="B583" s="181"/>
    </row>
    <row r="584" spans="2:2" ht="15.75" customHeight="1">
      <c r="B584" s="181"/>
    </row>
    <row r="585" spans="2:2" ht="15.75" customHeight="1">
      <c r="B585" s="181"/>
    </row>
    <row r="586" spans="2:2" ht="15.75" customHeight="1">
      <c r="B586" s="181"/>
    </row>
    <row r="587" spans="2:2" ht="15.75" customHeight="1">
      <c r="B587" s="181"/>
    </row>
    <row r="588" spans="2:2" ht="15.75" customHeight="1">
      <c r="B588" s="181"/>
    </row>
    <row r="589" spans="2:2" ht="15.75" customHeight="1">
      <c r="B589" s="181"/>
    </row>
    <row r="590" spans="2:2" ht="15.75" customHeight="1">
      <c r="B590" s="181"/>
    </row>
    <row r="591" spans="2:2" ht="15.75" customHeight="1">
      <c r="B591" s="181"/>
    </row>
    <row r="592" spans="2:2" ht="15.75" customHeight="1">
      <c r="B592" s="181"/>
    </row>
    <row r="593" spans="2:2" ht="15.75" customHeight="1">
      <c r="B593" s="181"/>
    </row>
    <row r="594" spans="2:2" ht="15.75" customHeight="1">
      <c r="B594" s="181"/>
    </row>
    <row r="595" spans="2:2" ht="15.75" customHeight="1">
      <c r="B595" s="181"/>
    </row>
    <row r="596" spans="2:2" ht="15.75" customHeight="1">
      <c r="B596" s="181"/>
    </row>
    <row r="597" spans="2:2" ht="15.75" customHeight="1">
      <c r="B597" s="181"/>
    </row>
    <row r="598" spans="2:2" ht="15.75" customHeight="1">
      <c r="B598" s="181"/>
    </row>
    <row r="599" spans="2:2" ht="15.75" customHeight="1">
      <c r="B599" s="181"/>
    </row>
    <row r="600" spans="2:2" ht="15.75" customHeight="1">
      <c r="B600" s="181"/>
    </row>
    <row r="601" spans="2:2" ht="15.75" customHeight="1">
      <c r="B601" s="181"/>
    </row>
    <row r="602" spans="2:2" ht="15.75" customHeight="1">
      <c r="B602" s="181"/>
    </row>
    <row r="603" spans="2:2" ht="15.75" customHeight="1">
      <c r="B603" s="181"/>
    </row>
    <row r="604" spans="2:2" ht="15.75" customHeight="1">
      <c r="B604" s="181"/>
    </row>
    <row r="605" spans="2:2" ht="15.75" customHeight="1">
      <c r="B605" s="181"/>
    </row>
    <row r="606" spans="2:2" ht="15.75" customHeight="1">
      <c r="B606" s="181"/>
    </row>
    <row r="607" spans="2:2" ht="15.75" customHeight="1">
      <c r="B607" s="181"/>
    </row>
    <row r="608" spans="2:2" ht="15.75" customHeight="1">
      <c r="B608" s="181"/>
    </row>
    <row r="609" spans="2:2" ht="15.75" customHeight="1">
      <c r="B609" s="181"/>
    </row>
    <row r="610" spans="2:2" ht="15.75" customHeight="1">
      <c r="B610" s="181"/>
    </row>
    <row r="611" spans="2:2" ht="15.75" customHeight="1">
      <c r="B611" s="181"/>
    </row>
    <row r="612" spans="2:2" ht="15.75" customHeight="1">
      <c r="B612" s="181"/>
    </row>
    <row r="613" spans="2:2" ht="15.75" customHeight="1">
      <c r="B613" s="181"/>
    </row>
    <row r="614" spans="2:2" ht="15.75" customHeight="1">
      <c r="B614" s="181"/>
    </row>
    <row r="615" spans="2:2" ht="15.75" customHeight="1">
      <c r="B615" s="181"/>
    </row>
    <row r="616" spans="2:2" ht="15.75" customHeight="1">
      <c r="B616" s="181"/>
    </row>
    <row r="617" spans="2:2" ht="15.75" customHeight="1">
      <c r="B617" s="181"/>
    </row>
    <row r="618" spans="2:2" ht="15.75" customHeight="1">
      <c r="B618" s="181"/>
    </row>
    <row r="619" spans="2:2" ht="15.75" customHeight="1">
      <c r="B619" s="181"/>
    </row>
    <row r="620" spans="2:2" ht="15.75" customHeight="1">
      <c r="B620" s="181"/>
    </row>
    <row r="621" spans="2:2" ht="15.75" customHeight="1">
      <c r="B621" s="181"/>
    </row>
    <row r="622" spans="2:2" ht="15.75" customHeight="1">
      <c r="B622" s="181"/>
    </row>
    <row r="623" spans="2:2" ht="15.75" customHeight="1">
      <c r="B623" s="181"/>
    </row>
    <row r="624" spans="2:2" ht="15.75" customHeight="1">
      <c r="B624" s="181"/>
    </row>
    <row r="625" spans="2:2" ht="15.75" customHeight="1">
      <c r="B625" s="181"/>
    </row>
    <row r="626" spans="2:2" ht="15.75" customHeight="1">
      <c r="B626" s="181"/>
    </row>
    <row r="627" spans="2:2" ht="15.75" customHeight="1">
      <c r="B627" s="181"/>
    </row>
    <row r="628" spans="2:2" ht="15.75" customHeight="1">
      <c r="B628" s="181"/>
    </row>
    <row r="629" spans="2:2" ht="15.75" customHeight="1">
      <c r="B629" s="181"/>
    </row>
    <row r="630" spans="2:2" ht="15.75" customHeight="1">
      <c r="B630" s="181"/>
    </row>
    <row r="631" spans="2:2" ht="15.75" customHeight="1">
      <c r="B631" s="181"/>
    </row>
    <row r="632" spans="2:2" ht="15.75" customHeight="1">
      <c r="B632" s="181"/>
    </row>
    <row r="633" spans="2:2" ht="15.75" customHeight="1">
      <c r="B633" s="181"/>
    </row>
    <row r="634" spans="2:2" ht="15.75" customHeight="1">
      <c r="B634" s="181"/>
    </row>
    <row r="635" spans="2:2" ht="15.75" customHeight="1">
      <c r="B635" s="181"/>
    </row>
    <row r="636" spans="2:2" ht="15.75" customHeight="1">
      <c r="B636" s="181"/>
    </row>
    <row r="637" spans="2:2" ht="15.75" customHeight="1">
      <c r="B637" s="181"/>
    </row>
    <row r="638" spans="2:2" ht="15.75" customHeight="1">
      <c r="B638" s="181"/>
    </row>
    <row r="639" spans="2:2" ht="15.75" customHeight="1">
      <c r="B639" s="181"/>
    </row>
    <row r="640" spans="2:2" ht="15.75" customHeight="1">
      <c r="B640" s="181"/>
    </row>
    <row r="641" spans="2:2" ht="15.75" customHeight="1">
      <c r="B641" s="181"/>
    </row>
    <row r="642" spans="2:2" ht="15.75" customHeight="1">
      <c r="B642" s="181"/>
    </row>
    <row r="643" spans="2:2" ht="15.75" customHeight="1">
      <c r="B643" s="181"/>
    </row>
    <row r="644" spans="2:2" ht="15.75" customHeight="1">
      <c r="B644" s="181"/>
    </row>
    <row r="645" spans="2:2" ht="15.75" customHeight="1">
      <c r="B645" s="181"/>
    </row>
    <row r="646" spans="2:2" ht="15.75" customHeight="1">
      <c r="B646" s="181"/>
    </row>
    <row r="647" spans="2:2" ht="15.75" customHeight="1">
      <c r="B647" s="181"/>
    </row>
    <row r="648" spans="2:2" ht="15.75" customHeight="1">
      <c r="B648" s="181"/>
    </row>
    <row r="649" spans="2:2" ht="15.75" customHeight="1">
      <c r="B649" s="181"/>
    </row>
    <row r="650" spans="2:2" ht="15.75" customHeight="1">
      <c r="B650" s="181"/>
    </row>
    <row r="651" spans="2:2" ht="15.75" customHeight="1">
      <c r="B651" s="181"/>
    </row>
    <row r="652" spans="2:2" ht="15.75" customHeight="1">
      <c r="B652" s="181"/>
    </row>
    <row r="653" spans="2:2" ht="15.75" customHeight="1">
      <c r="B653" s="181"/>
    </row>
    <row r="654" spans="2:2" ht="15.75" customHeight="1">
      <c r="B654" s="181"/>
    </row>
    <row r="655" spans="2:2" ht="15.75" customHeight="1">
      <c r="B655" s="181"/>
    </row>
    <row r="656" spans="2:2" ht="15.75" customHeight="1">
      <c r="B656" s="181"/>
    </row>
    <row r="657" spans="2:2" ht="15.75" customHeight="1">
      <c r="B657" s="181"/>
    </row>
    <row r="658" spans="2:2" ht="15.75" customHeight="1">
      <c r="B658" s="181"/>
    </row>
    <row r="659" spans="2:2" ht="15.75" customHeight="1">
      <c r="B659" s="181"/>
    </row>
    <row r="660" spans="2:2" ht="15.75" customHeight="1">
      <c r="B660" s="181"/>
    </row>
    <row r="661" spans="2:2" ht="15.75" customHeight="1">
      <c r="B661" s="181"/>
    </row>
    <row r="662" spans="2:2" ht="15.75" customHeight="1">
      <c r="B662" s="181"/>
    </row>
    <row r="663" spans="2:2" ht="15.75" customHeight="1">
      <c r="B663" s="181"/>
    </row>
    <row r="664" spans="2:2" ht="15.75" customHeight="1">
      <c r="B664" s="181"/>
    </row>
    <row r="665" spans="2:2" ht="15.75" customHeight="1">
      <c r="B665" s="181"/>
    </row>
    <row r="666" spans="2:2" ht="15.75" customHeight="1">
      <c r="B666" s="181"/>
    </row>
    <row r="667" spans="2:2" ht="15.75" customHeight="1">
      <c r="B667" s="181"/>
    </row>
    <row r="668" spans="2:2" ht="15.75" customHeight="1">
      <c r="B668" s="181"/>
    </row>
    <row r="669" spans="2:2" ht="15.75" customHeight="1">
      <c r="B669" s="181"/>
    </row>
    <row r="670" spans="2:2" ht="15.75" customHeight="1">
      <c r="B670" s="181"/>
    </row>
    <row r="671" spans="2:2" ht="15.75" customHeight="1">
      <c r="B671" s="181"/>
    </row>
    <row r="672" spans="2:2" ht="15.75" customHeight="1">
      <c r="B672" s="181"/>
    </row>
    <row r="673" spans="2:2" ht="15.75" customHeight="1">
      <c r="B673" s="181"/>
    </row>
    <row r="674" spans="2:2" ht="15.75" customHeight="1">
      <c r="B674" s="181"/>
    </row>
    <row r="675" spans="2:2" ht="15.75" customHeight="1">
      <c r="B675" s="181"/>
    </row>
    <row r="676" spans="2:2" ht="15.75" customHeight="1">
      <c r="B676" s="181"/>
    </row>
    <row r="677" spans="2:2" ht="15.75" customHeight="1">
      <c r="B677" s="181"/>
    </row>
    <row r="678" spans="2:2" ht="15.75" customHeight="1">
      <c r="B678" s="181"/>
    </row>
    <row r="679" spans="2:2" ht="15.75" customHeight="1">
      <c r="B679" s="181"/>
    </row>
    <row r="680" spans="2:2" ht="15.75" customHeight="1">
      <c r="B680" s="181"/>
    </row>
    <row r="681" spans="2:2" ht="15.75" customHeight="1">
      <c r="B681" s="181"/>
    </row>
    <row r="682" spans="2:2" ht="15.75" customHeight="1">
      <c r="B682" s="181"/>
    </row>
    <row r="683" spans="2:2" ht="15.75" customHeight="1">
      <c r="B683" s="181"/>
    </row>
    <row r="684" spans="2:2" ht="15.75" customHeight="1">
      <c r="B684" s="181"/>
    </row>
    <row r="685" spans="2:2" ht="15.75" customHeight="1">
      <c r="B685" s="181"/>
    </row>
    <row r="686" spans="2:2" ht="15.75" customHeight="1">
      <c r="B686" s="181"/>
    </row>
    <row r="687" spans="2:2" ht="15.75" customHeight="1">
      <c r="B687" s="181"/>
    </row>
    <row r="688" spans="2:2" ht="15.75" customHeight="1">
      <c r="B688" s="181"/>
    </row>
    <row r="689" spans="2:2" ht="15.75" customHeight="1">
      <c r="B689" s="181"/>
    </row>
    <row r="690" spans="2:2" ht="15.75" customHeight="1">
      <c r="B690" s="181"/>
    </row>
    <row r="691" spans="2:2" ht="15.75" customHeight="1">
      <c r="B691" s="181"/>
    </row>
    <row r="692" spans="2:2" ht="15.75" customHeight="1">
      <c r="B692" s="181"/>
    </row>
    <row r="693" spans="2:2" ht="15.75" customHeight="1">
      <c r="B693" s="181"/>
    </row>
    <row r="694" spans="2:2" ht="15.75" customHeight="1">
      <c r="B694" s="181"/>
    </row>
    <row r="695" spans="2:2" ht="15.75" customHeight="1">
      <c r="B695" s="181"/>
    </row>
    <row r="696" spans="2:2" ht="15.75" customHeight="1">
      <c r="B696" s="181"/>
    </row>
    <row r="697" spans="2:2" ht="15.75" customHeight="1">
      <c r="B697" s="181"/>
    </row>
    <row r="698" spans="2:2" ht="15.75" customHeight="1">
      <c r="B698" s="181"/>
    </row>
    <row r="699" spans="2:2" ht="15.75" customHeight="1">
      <c r="B699" s="181"/>
    </row>
    <row r="700" spans="2:2" ht="15.75" customHeight="1">
      <c r="B700" s="181"/>
    </row>
    <row r="701" spans="2:2" ht="15.75" customHeight="1">
      <c r="B701" s="181"/>
    </row>
    <row r="702" spans="2:2" ht="15.75" customHeight="1">
      <c r="B702" s="181"/>
    </row>
    <row r="703" spans="2:2" ht="15.75" customHeight="1">
      <c r="B703" s="181"/>
    </row>
    <row r="704" spans="2:2" ht="15.75" customHeight="1">
      <c r="B704" s="181"/>
    </row>
    <row r="705" spans="2:2" ht="15.75" customHeight="1">
      <c r="B705" s="181"/>
    </row>
    <row r="706" spans="2:2" ht="15.75" customHeight="1">
      <c r="B706" s="181"/>
    </row>
    <row r="707" spans="2:2" ht="15.75" customHeight="1">
      <c r="B707" s="181"/>
    </row>
    <row r="708" spans="2:2" ht="15.75" customHeight="1">
      <c r="B708" s="181"/>
    </row>
    <row r="709" spans="2:2" ht="15.75" customHeight="1">
      <c r="B709" s="181"/>
    </row>
    <row r="710" spans="2:2" ht="15.75" customHeight="1">
      <c r="B710" s="181"/>
    </row>
    <row r="711" spans="2:2" ht="15.75" customHeight="1">
      <c r="B711" s="181"/>
    </row>
    <row r="712" spans="2:2" ht="15.75" customHeight="1">
      <c r="B712" s="181"/>
    </row>
    <row r="713" spans="2:2" ht="15.75" customHeight="1">
      <c r="B713" s="181"/>
    </row>
    <row r="714" spans="2:2" ht="15.75" customHeight="1">
      <c r="B714" s="181"/>
    </row>
    <row r="715" spans="2:2" ht="15.75" customHeight="1">
      <c r="B715" s="181"/>
    </row>
    <row r="716" spans="2:2" ht="15.75" customHeight="1">
      <c r="B716" s="181"/>
    </row>
    <row r="717" spans="2:2" ht="15.75" customHeight="1">
      <c r="B717" s="181"/>
    </row>
    <row r="718" spans="2:2" ht="15.75" customHeight="1">
      <c r="B718" s="181"/>
    </row>
    <row r="719" spans="2:2" ht="15.75" customHeight="1">
      <c r="B719" s="181"/>
    </row>
    <row r="720" spans="2:2" ht="15.75" customHeight="1">
      <c r="B720" s="181"/>
    </row>
    <row r="721" spans="2:2" ht="15.75" customHeight="1">
      <c r="B721" s="181"/>
    </row>
    <row r="722" spans="2:2" ht="15.75" customHeight="1">
      <c r="B722" s="181"/>
    </row>
    <row r="723" spans="2:2" ht="15.75" customHeight="1">
      <c r="B723" s="181"/>
    </row>
    <row r="724" spans="2:2" ht="15.75" customHeight="1">
      <c r="B724" s="181"/>
    </row>
    <row r="725" spans="2:2" ht="15.75" customHeight="1">
      <c r="B725" s="181"/>
    </row>
    <row r="726" spans="2:2" ht="15.75" customHeight="1">
      <c r="B726" s="181"/>
    </row>
    <row r="727" spans="2:2" ht="15.75" customHeight="1">
      <c r="B727" s="181"/>
    </row>
    <row r="728" spans="2:2" ht="15.75" customHeight="1">
      <c r="B728" s="181"/>
    </row>
    <row r="729" spans="2:2" ht="15.75" customHeight="1">
      <c r="B729" s="181"/>
    </row>
    <row r="730" spans="2:2" ht="15.75" customHeight="1">
      <c r="B730" s="181"/>
    </row>
    <row r="731" spans="2:2" ht="15.75" customHeight="1">
      <c r="B731" s="181"/>
    </row>
    <row r="732" spans="2:2" ht="15.75" customHeight="1">
      <c r="B732" s="181"/>
    </row>
    <row r="733" spans="2:2" ht="15.75" customHeight="1">
      <c r="B733" s="181"/>
    </row>
    <row r="734" spans="2:2" ht="15.75" customHeight="1">
      <c r="B734" s="181"/>
    </row>
    <row r="735" spans="2:2" ht="15.75" customHeight="1">
      <c r="B735" s="181"/>
    </row>
    <row r="736" spans="2:2" ht="15.75" customHeight="1">
      <c r="B736" s="181"/>
    </row>
    <row r="737" spans="2:2" ht="15.75" customHeight="1">
      <c r="B737" s="181"/>
    </row>
    <row r="738" spans="2:2" ht="15.75" customHeight="1">
      <c r="B738" s="181"/>
    </row>
    <row r="739" spans="2:2" ht="15.75" customHeight="1">
      <c r="B739" s="181"/>
    </row>
    <row r="740" spans="2:2" ht="15.75" customHeight="1">
      <c r="B740" s="181"/>
    </row>
    <row r="741" spans="2:2" ht="15.75" customHeight="1">
      <c r="B741" s="181"/>
    </row>
    <row r="742" spans="2:2" ht="15.75" customHeight="1">
      <c r="B742" s="181"/>
    </row>
    <row r="743" spans="2:2" ht="15.75" customHeight="1">
      <c r="B743" s="181"/>
    </row>
    <row r="744" spans="2:2" ht="15.75" customHeight="1">
      <c r="B744" s="181"/>
    </row>
    <row r="745" spans="2:2" ht="15.75" customHeight="1">
      <c r="B745" s="181"/>
    </row>
    <row r="746" spans="2:2" ht="15.75" customHeight="1">
      <c r="B746" s="181"/>
    </row>
    <row r="747" spans="2:2" ht="15.75" customHeight="1">
      <c r="B747" s="181"/>
    </row>
    <row r="748" spans="2:2" ht="15.75" customHeight="1">
      <c r="B748" s="181"/>
    </row>
    <row r="749" spans="2:2" ht="15.75" customHeight="1">
      <c r="B749" s="181"/>
    </row>
    <row r="750" spans="2:2" ht="15.75" customHeight="1">
      <c r="B750" s="181"/>
    </row>
    <row r="751" spans="2:2" ht="15.75" customHeight="1">
      <c r="B751" s="181"/>
    </row>
    <row r="752" spans="2:2" ht="15.75" customHeight="1">
      <c r="B752" s="181"/>
    </row>
    <row r="753" spans="2:2" ht="15.75" customHeight="1">
      <c r="B753" s="181"/>
    </row>
    <row r="754" spans="2:2" ht="15.75" customHeight="1">
      <c r="B754" s="181"/>
    </row>
    <row r="755" spans="2:2" ht="15.75" customHeight="1">
      <c r="B755" s="181"/>
    </row>
    <row r="756" spans="2:2" ht="15.75" customHeight="1">
      <c r="B756" s="181"/>
    </row>
    <row r="757" spans="2:2" ht="15.75" customHeight="1">
      <c r="B757" s="181"/>
    </row>
    <row r="758" spans="2:2" ht="15.75" customHeight="1">
      <c r="B758" s="181"/>
    </row>
    <row r="759" spans="2:2" ht="15.75" customHeight="1">
      <c r="B759" s="181"/>
    </row>
    <row r="760" spans="2:2" ht="15.75" customHeight="1">
      <c r="B760" s="181"/>
    </row>
    <row r="761" spans="2:2" ht="15.75" customHeight="1">
      <c r="B761" s="181"/>
    </row>
    <row r="762" spans="2:2" ht="15.75" customHeight="1">
      <c r="B762" s="181"/>
    </row>
    <row r="763" spans="2:2" ht="15.75" customHeight="1">
      <c r="B763" s="181"/>
    </row>
    <row r="764" spans="2:2" ht="15.75" customHeight="1">
      <c r="B764" s="181"/>
    </row>
    <row r="765" spans="2:2" ht="15.75" customHeight="1">
      <c r="B765" s="181"/>
    </row>
    <row r="766" spans="2:2" ht="15.75" customHeight="1">
      <c r="B766" s="181"/>
    </row>
    <row r="767" spans="2:2" ht="15.75" customHeight="1">
      <c r="B767" s="181"/>
    </row>
    <row r="768" spans="2:2" ht="15.75" customHeight="1">
      <c r="B768" s="181"/>
    </row>
    <row r="769" spans="2:2" ht="15.75" customHeight="1">
      <c r="B769" s="181"/>
    </row>
    <row r="770" spans="2:2" ht="15.75" customHeight="1">
      <c r="B770" s="181"/>
    </row>
    <row r="771" spans="2:2" ht="15.75" customHeight="1">
      <c r="B771" s="181"/>
    </row>
    <row r="772" spans="2:2" ht="15.75" customHeight="1">
      <c r="B772" s="181"/>
    </row>
    <row r="773" spans="2:2" ht="15.75" customHeight="1">
      <c r="B773" s="181"/>
    </row>
    <row r="774" spans="2:2" ht="15.75" customHeight="1">
      <c r="B774" s="181"/>
    </row>
    <row r="775" spans="2:2" ht="15.75" customHeight="1">
      <c r="B775" s="181"/>
    </row>
    <row r="776" spans="2:2" ht="15.75" customHeight="1">
      <c r="B776" s="181"/>
    </row>
    <row r="777" spans="2:2" ht="15.75" customHeight="1">
      <c r="B777" s="181"/>
    </row>
    <row r="778" spans="2:2" ht="15.75" customHeight="1">
      <c r="B778" s="181"/>
    </row>
    <row r="779" spans="2:2" ht="15.75" customHeight="1">
      <c r="B779" s="181"/>
    </row>
    <row r="780" spans="2:2" ht="15.75" customHeight="1">
      <c r="B780" s="181"/>
    </row>
    <row r="781" spans="2:2" ht="15.75" customHeight="1">
      <c r="B781" s="181"/>
    </row>
    <row r="782" spans="2:2" ht="15.75" customHeight="1">
      <c r="B782" s="181"/>
    </row>
    <row r="783" spans="2:2" ht="15.75" customHeight="1">
      <c r="B783" s="181"/>
    </row>
    <row r="784" spans="2:2" ht="15.75" customHeight="1">
      <c r="B784" s="181"/>
    </row>
    <row r="785" spans="2:2" ht="15.75" customHeight="1">
      <c r="B785" s="181"/>
    </row>
    <row r="786" spans="2:2" ht="15.75" customHeight="1">
      <c r="B786" s="181"/>
    </row>
    <row r="787" spans="2:2" ht="15.75" customHeight="1">
      <c r="B787" s="181"/>
    </row>
    <row r="788" spans="2:2" ht="15.75" customHeight="1">
      <c r="B788" s="181"/>
    </row>
    <row r="789" spans="2:2" ht="15.75" customHeight="1">
      <c r="B789" s="181"/>
    </row>
    <row r="790" spans="2:2" ht="15.75" customHeight="1">
      <c r="B790" s="181"/>
    </row>
    <row r="791" spans="2:2" ht="15.75" customHeight="1">
      <c r="B791" s="181"/>
    </row>
    <row r="792" spans="2:2" ht="15.75" customHeight="1">
      <c r="B792" s="181"/>
    </row>
    <row r="793" spans="2:2" ht="15.75" customHeight="1">
      <c r="B793" s="181"/>
    </row>
    <row r="794" spans="2:2" ht="15.75" customHeight="1">
      <c r="B794" s="181"/>
    </row>
    <row r="795" spans="2:2" ht="15.75" customHeight="1">
      <c r="B795" s="181"/>
    </row>
    <row r="796" spans="2:2" ht="15.75" customHeight="1">
      <c r="B796" s="181"/>
    </row>
    <row r="797" spans="2:2" ht="15.75" customHeight="1">
      <c r="B797" s="181"/>
    </row>
    <row r="798" spans="2:2" ht="15.75" customHeight="1">
      <c r="B798" s="181"/>
    </row>
    <row r="799" spans="2:2" ht="15.75" customHeight="1">
      <c r="B799" s="181"/>
    </row>
    <row r="800" spans="2:2" ht="15.75" customHeight="1">
      <c r="B800" s="181"/>
    </row>
    <row r="801" spans="2:2" ht="15.75" customHeight="1">
      <c r="B801" s="181"/>
    </row>
    <row r="802" spans="2:2" ht="15.75" customHeight="1">
      <c r="B802" s="181"/>
    </row>
    <row r="803" spans="2:2" ht="15.75" customHeight="1">
      <c r="B803" s="181"/>
    </row>
    <row r="804" spans="2:2" ht="15.75" customHeight="1">
      <c r="B804" s="181"/>
    </row>
    <row r="805" spans="2:2" ht="15.75" customHeight="1">
      <c r="B805" s="181"/>
    </row>
    <row r="806" spans="2:2" ht="15.75" customHeight="1">
      <c r="B806" s="181"/>
    </row>
    <row r="807" spans="2:2" ht="15.75" customHeight="1">
      <c r="B807" s="181"/>
    </row>
    <row r="808" spans="2:2" ht="15.75" customHeight="1">
      <c r="B808" s="181"/>
    </row>
    <row r="809" spans="2:2" ht="15.75" customHeight="1">
      <c r="B809" s="181"/>
    </row>
    <row r="810" spans="2:2" ht="15.75" customHeight="1">
      <c r="B810" s="181"/>
    </row>
    <row r="811" spans="2:2" ht="15.75" customHeight="1">
      <c r="B811" s="181"/>
    </row>
    <row r="812" spans="2:2" ht="15.75" customHeight="1">
      <c r="B812" s="181"/>
    </row>
    <row r="813" spans="2:2" ht="15.75" customHeight="1">
      <c r="B813" s="181"/>
    </row>
    <row r="814" spans="2:2" ht="15.75" customHeight="1">
      <c r="B814" s="181"/>
    </row>
    <row r="815" spans="2:2" ht="15.75" customHeight="1">
      <c r="B815" s="181"/>
    </row>
    <row r="816" spans="2:2" ht="15.75" customHeight="1">
      <c r="B816" s="181"/>
    </row>
    <row r="817" spans="2:2" ht="15.75" customHeight="1">
      <c r="B817" s="181"/>
    </row>
    <row r="818" spans="2:2" ht="15.75" customHeight="1">
      <c r="B818" s="181"/>
    </row>
    <row r="819" spans="2:2" ht="15.75" customHeight="1">
      <c r="B819" s="181"/>
    </row>
    <row r="820" spans="2:2" ht="15.75" customHeight="1">
      <c r="B820" s="181"/>
    </row>
    <row r="821" spans="2:2" ht="15.75" customHeight="1">
      <c r="B821" s="181"/>
    </row>
    <row r="822" spans="2:2" ht="15.75" customHeight="1">
      <c r="B822" s="181"/>
    </row>
    <row r="823" spans="2:2" ht="15.75" customHeight="1">
      <c r="B823" s="181"/>
    </row>
    <row r="824" spans="2:2" ht="15.75" customHeight="1">
      <c r="B824" s="181"/>
    </row>
    <row r="825" spans="2:2" ht="15.75" customHeight="1">
      <c r="B825" s="181"/>
    </row>
    <row r="826" spans="2:2" ht="15.75" customHeight="1">
      <c r="B826" s="181"/>
    </row>
    <row r="827" spans="2:2" ht="15.75" customHeight="1">
      <c r="B827" s="181"/>
    </row>
    <row r="828" spans="2:2" ht="15.75" customHeight="1">
      <c r="B828" s="181"/>
    </row>
    <row r="829" spans="2:2" ht="15.75" customHeight="1">
      <c r="B829" s="181"/>
    </row>
    <row r="830" spans="2:2" ht="15.75" customHeight="1">
      <c r="B830" s="181"/>
    </row>
    <row r="831" spans="2:2" ht="15.75" customHeight="1">
      <c r="B831" s="181"/>
    </row>
    <row r="832" spans="2:2" ht="15.75" customHeight="1">
      <c r="B832" s="181"/>
    </row>
    <row r="833" spans="2:2" ht="15.75" customHeight="1">
      <c r="B833" s="181"/>
    </row>
    <row r="834" spans="2:2" ht="15.75" customHeight="1">
      <c r="B834" s="181"/>
    </row>
    <row r="835" spans="2:2" ht="15.75" customHeight="1">
      <c r="B835" s="181"/>
    </row>
    <row r="836" spans="2:2" ht="15.75" customHeight="1">
      <c r="B836" s="181"/>
    </row>
    <row r="837" spans="2:2" ht="15.75" customHeight="1">
      <c r="B837" s="181"/>
    </row>
    <row r="838" spans="2:2" ht="15.75" customHeight="1">
      <c r="B838" s="181"/>
    </row>
    <row r="839" spans="2:2" ht="15.75" customHeight="1">
      <c r="B839" s="181"/>
    </row>
    <row r="840" spans="2:2" ht="15.75" customHeight="1">
      <c r="B840" s="181"/>
    </row>
    <row r="841" spans="2:2" ht="15.75" customHeight="1">
      <c r="B841" s="181"/>
    </row>
    <row r="842" spans="2:2" ht="15.75" customHeight="1">
      <c r="B842" s="181"/>
    </row>
    <row r="843" spans="2:2" ht="15.75" customHeight="1">
      <c r="B843" s="181"/>
    </row>
    <row r="844" spans="2:2" ht="15.75" customHeight="1">
      <c r="B844" s="181"/>
    </row>
    <row r="845" spans="2:2" ht="15.75" customHeight="1">
      <c r="B845" s="181"/>
    </row>
    <row r="846" spans="2:2" ht="15.75" customHeight="1">
      <c r="B846" s="181"/>
    </row>
    <row r="847" spans="2:2" ht="15.75" customHeight="1">
      <c r="B847" s="181"/>
    </row>
    <row r="848" spans="2:2" ht="15.75" customHeight="1">
      <c r="B848" s="181"/>
    </row>
    <row r="849" spans="2:2" ht="15.75" customHeight="1">
      <c r="B849" s="181"/>
    </row>
    <row r="850" spans="2:2" ht="15.75" customHeight="1">
      <c r="B850" s="181"/>
    </row>
    <row r="851" spans="2:2" ht="15.75" customHeight="1">
      <c r="B851" s="181"/>
    </row>
    <row r="852" spans="2:2" ht="15.75" customHeight="1">
      <c r="B852" s="181"/>
    </row>
    <row r="853" spans="2:2" ht="15.75" customHeight="1">
      <c r="B853" s="181"/>
    </row>
    <row r="854" spans="2:2" ht="15.75" customHeight="1">
      <c r="B854" s="181"/>
    </row>
    <row r="855" spans="2:2" ht="15.75" customHeight="1">
      <c r="B855" s="181"/>
    </row>
    <row r="856" spans="2:2" ht="15.75" customHeight="1">
      <c r="B856" s="181"/>
    </row>
    <row r="857" spans="2:2" ht="15.75" customHeight="1">
      <c r="B857" s="181"/>
    </row>
    <row r="858" spans="2:2" ht="15.75" customHeight="1">
      <c r="B858" s="181"/>
    </row>
    <row r="859" spans="2:2" ht="15.75" customHeight="1">
      <c r="B859" s="181"/>
    </row>
    <row r="860" spans="2:2" ht="15.75" customHeight="1">
      <c r="B860" s="181"/>
    </row>
    <row r="861" spans="2:2" ht="15.75" customHeight="1">
      <c r="B861" s="181"/>
    </row>
    <row r="862" spans="2:2" ht="15.75" customHeight="1">
      <c r="B862" s="181"/>
    </row>
    <row r="863" spans="2:2" ht="15.75" customHeight="1">
      <c r="B863" s="181"/>
    </row>
    <row r="864" spans="2:2" ht="15.75" customHeight="1">
      <c r="B864" s="181"/>
    </row>
    <row r="865" spans="2:2" ht="15.75" customHeight="1">
      <c r="B865" s="181"/>
    </row>
    <row r="866" spans="2:2" ht="15.75" customHeight="1">
      <c r="B866" s="181"/>
    </row>
    <row r="867" spans="2:2" ht="15.75" customHeight="1">
      <c r="B867" s="181"/>
    </row>
    <row r="868" spans="2:2" ht="15.75" customHeight="1">
      <c r="B868" s="181"/>
    </row>
    <row r="869" spans="2:2" ht="15.75" customHeight="1">
      <c r="B869" s="181"/>
    </row>
    <row r="870" spans="2:2" ht="15.75" customHeight="1">
      <c r="B870" s="181"/>
    </row>
    <row r="871" spans="2:2" ht="15.75" customHeight="1">
      <c r="B871" s="181"/>
    </row>
    <row r="872" spans="2:2" ht="15.75" customHeight="1">
      <c r="B872" s="181"/>
    </row>
    <row r="873" spans="2:2" ht="15.75" customHeight="1">
      <c r="B873" s="181"/>
    </row>
    <row r="874" spans="2:2" ht="15.75" customHeight="1">
      <c r="B874" s="181"/>
    </row>
    <row r="875" spans="2:2" ht="15.75" customHeight="1">
      <c r="B875" s="181"/>
    </row>
    <row r="876" spans="2:2" ht="15.75" customHeight="1">
      <c r="B876" s="181"/>
    </row>
    <row r="877" spans="2:2" ht="15.75" customHeight="1">
      <c r="B877" s="181"/>
    </row>
    <row r="878" spans="2:2" ht="15.75" customHeight="1">
      <c r="B878" s="181"/>
    </row>
    <row r="879" spans="2:2" ht="15.75" customHeight="1">
      <c r="B879" s="181"/>
    </row>
    <row r="880" spans="2:2" ht="15.75" customHeight="1">
      <c r="B880" s="181"/>
    </row>
    <row r="881" spans="2:2" ht="15.75" customHeight="1">
      <c r="B881" s="181"/>
    </row>
    <row r="882" spans="2:2" ht="15.75" customHeight="1">
      <c r="B882" s="181"/>
    </row>
    <row r="883" spans="2:2" ht="15.75" customHeight="1">
      <c r="B883" s="181"/>
    </row>
    <row r="884" spans="2:2" ht="15.75" customHeight="1">
      <c r="B884" s="181"/>
    </row>
    <row r="885" spans="2:2" ht="15.75" customHeight="1">
      <c r="B885" s="181"/>
    </row>
    <row r="886" spans="2:2" ht="15.75" customHeight="1">
      <c r="B886" s="181"/>
    </row>
    <row r="887" spans="2:2" ht="15.75" customHeight="1">
      <c r="B887" s="181"/>
    </row>
    <row r="888" spans="2:2" ht="15.75" customHeight="1">
      <c r="B888" s="181"/>
    </row>
    <row r="889" spans="2:2" ht="15.75" customHeight="1">
      <c r="B889" s="181"/>
    </row>
    <row r="890" spans="2:2" ht="15.75" customHeight="1">
      <c r="B890" s="181"/>
    </row>
    <row r="891" spans="2:2" ht="15.75" customHeight="1">
      <c r="B891" s="181"/>
    </row>
    <row r="892" spans="2:2" ht="15.75" customHeight="1">
      <c r="B892" s="181"/>
    </row>
    <row r="893" spans="2:2" ht="15.75" customHeight="1">
      <c r="B893" s="181"/>
    </row>
    <row r="894" spans="2:2" ht="15.75" customHeight="1">
      <c r="B894" s="181"/>
    </row>
    <row r="895" spans="2:2" ht="15.75" customHeight="1">
      <c r="B895" s="181"/>
    </row>
    <row r="896" spans="2:2" ht="15.75" customHeight="1">
      <c r="B896" s="181"/>
    </row>
    <row r="897" spans="2:2" ht="15.75" customHeight="1">
      <c r="B897" s="181"/>
    </row>
    <row r="898" spans="2:2" ht="15.75" customHeight="1">
      <c r="B898" s="181"/>
    </row>
    <row r="899" spans="2:2" ht="15.75" customHeight="1">
      <c r="B899" s="181"/>
    </row>
    <row r="900" spans="2:2" ht="15.75" customHeight="1">
      <c r="B900" s="181"/>
    </row>
    <row r="901" spans="2:2" ht="15.75" customHeight="1">
      <c r="B901" s="181"/>
    </row>
    <row r="902" spans="2:2" ht="15.75" customHeight="1">
      <c r="B902" s="181"/>
    </row>
    <row r="903" spans="2:2" ht="15.75" customHeight="1">
      <c r="B903" s="181"/>
    </row>
    <row r="904" spans="2:2" ht="15.75" customHeight="1">
      <c r="B904" s="181"/>
    </row>
    <row r="905" spans="2:2" ht="15.75" customHeight="1">
      <c r="B905" s="181"/>
    </row>
    <row r="906" spans="2:2" ht="15.75" customHeight="1">
      <c r="B906" s="181"/>
    </row>
    <row r="907" spans="2:2" ht="15.75" customHeight="1">
      <c r="B907" s="181"/>
    </row>
    <row r="908" spans="2:2" ht="15.75" customHeight="1">
      <c r="B908" s="181"/>
    </row>
    <row r="909" spans="2:2" ht="15.75" customHeight="1">
      <c r="B909" s="181"/>
    </row>
    <row r="910" spans="2:2" ht="15.75" customHeight="1">
      <c r="B910" s="181"/>
    </row>
    <row r="911" spans="2:2" ht="15.75" customHeight="1">
      <c r="B911" s="181"/>
    </row>
    <row r="912" spans="2:2" ht="15.75" customHeight="1">
      <c r="B912" s="181"/>
    </row>
    <row r="913" spans="2:2" ht="15.75" customHeight="1">
      <c r="B913" s="181"/>
    </row>
    <row r="914" spans="2:2" ht="15.75" customHeight="1">
      <c r="B914" s="181"/>
    </row>
    <row r="915" spans="2:2" ht="15.75" customHeight="1">
      <c r="B915" s="181"/>
    </row>
    <row r="916" spans="2:2" ht="15.75" customHeight="1">
      <c r="B916" s="181"/>
    </row>
    <row r="917" spans="2:2" ht="15.75" customHeight="1">
      <c r="B917" s="181"/>
    </row>
    <row r="918" spans="2:2" ht="15.75" customHeight="1">
      <c r="B918" s="181"/>
    </row>
    <row r="919" spans="2:2" ht="15.75" customHeight="1">
      <c r="B919" s="181"/>
    </row>
    <row r="920" spans="2:2" ht="15.75" customHeight="1">
      <c r="B920" s="181"/>
    </row>
    <row r="921" spans="2:2" ht="15.75" customHeight="1">
      <c r="B921" s="181"/>
    </row>
    <row r="922" spans="2:2" ht="15.75" customHeight="1">
      <c r="B922" s="181"/>
    </row>
    <row r="923" spans="2:2" ht="15.75" customHeight="1">
      <c r="B923" s="181"/>
    </row>
    <row r="924" spans="2:2" ht="15.75" customHeight="1">
      <c r="B924" s="181"/>
    </row>
    <row r="925" spans="2:2" ht="15.75" customHeight="1">
      <c r="B925" s="181"/>
    </row>
    <row r="926" spans="2:2" ht="15.75" customHeight="1">
      <c r="B926" s="181"/>
    </row>
    <row r="927" spans="2:2" ht="15.75" customHeight="1">
      <c r="B927" s="181"/>
    </row>
    <row r="928" spans="2:2" ht="15.75" customHeight="1">
      <c r="B928" s="181"/>
    </row>
    <row r="929" spans="2:2" ht="15.75" customHeight="1">
      <c r="B929" s="181"/>
    </row>
    <row r="930" spans="2:2" ht="15.75" customHeight="1">
      <c r="B930" s="181"/>
    </row>
    <row r="931" spans="2:2" ht="15.75" customHeight="1">
      <c r="B931" s="181"/>
    </row>
    <row r="932" spans="2:2" ht="15.75" customHeight="1">
      <c r="B932" s="181"/>
    </row>
    <row r="933" spans="2:2" ht="15.75" customHeight="1">
      <c r="B933" s="181"/>
    </row>
    <row r="934" spans="2:2" ht="15.75" customHeight="1">
      <c r="B934" s="181"/>
    </row>
    <row r="935" spans="2:2" ht="15.75" customHeight="1">
      <c r="B935" s="181"/>
    </row>
    <row r="936" spans="2:2" ht="15.75" customHeight="1">
      <c r="B936" s="181"/>
    </row>
    <row r="937" spans="2:2" ht="15.75" customHeight="1">
      <c r="B937" s="181"/>
    </row>
    <row r="938" spans="2:2" ht="15.75" customHeight="1">
      <c r="B938" s="181"/>
    </row>
    <row r="939" spans="2:2" ht="15.75" customHeight="1">
      <c r="B939" s="181"/>
    </row>
    <row r="940" spans="2:2" ht="15.75" customHeight="1">
      <c r="B940" s="181"/>
    </row>
    <row r="941" spans="2:2" ht="15.75" customHeight="1">
      <c r="B941" s="181"/>
    </row>
    <row r="942" spans="2:2" ht="15.75" customHeight="1">
      <c r="B942" s="181"/>
    </row>
    <row r="943" spans="2:2" ht="15.75" customHeight="1">
      <c r="B943" s="181"/>
    </row>
    <row r="944" spans="2:2" ht="15.75" customHeight="1">
      <c r="B944" s="181"/>
    </row>
    <row r="945" spans="2:2" ht="15.75" customHeight="1">
      <c r="B945" s="181"/>
    </row>
    <row r="946" spans="2:2" ht="15.75" customHeight="1">
      <c r="B946" s="181"/>
    </row>
    <row r="947" spans="2:2" ht="15.75" customHeight="1">
      <c r="B947" s="181"/>
    </row>
    <row r="948" spans="2:2" ht="15.75" customHeight="1">
      <c r="B948" s="181"/>
    </row>
    <row r="949" spans="2:2" ht="15.75" customHeight="1">
      <c r="B949" s="181"/>
    </row>
    <row r="950" spans="2:2" ht="15.75" customHeight="1">
      <c r="B950" s="181"/>
    </row>
    <row r="951" spans="2:2" ht="15.75" customHeight="1">
      <c r="B951" s="181"/>
    </row>
    <row r="952" spans="2:2" ht="15.75" customHeight="1">
      <c r="B952" s="181"/>
    </row>
    <row r="953" spans="2:2" ht="15.75" customHeight="1">
      <c r="B953" s="181"/>
    </row>
    <row r="954" spans="2:2" ht="15.75" customHeight="1">
      <c r="B954" s="181"/>
    </row>
    <row r="955" spans="2:2" ht="15.75" customHeight="1">
      <c r="B955" s="181"/>
    </row>
    <row r="956" spans="2:2" ht="15.75" customHeight="1">
      <c r="B956" s="181"/>
    </row>
    <row r="957" spans="2:2" ht="15.75" customHeight="1">
      <c r="B957" s="181"/>
    </row>
    <row r="958" spans="2:2" ht="15.75" customHeight="1">
      <c r="B958" s="181"/>
    </row>
    <row r="959" spans="2:2" ht="15.75" customHeight="1">
      <c r="B959" s="181"/>
    </row>
    <row r="960" spans="2:2" ht="15.75" customHeight="1">
      <c r="B960" s="181"/>
    </row>
    <row r="961" spans="2:2" ht="15.75" customHeight="1">
      <c r="B961" s="181"/>
    </row>
    <row r="962" spans="2:2" ht="15.75" customHeight="1">
      <c r="B962" s="181"/>
    </row>
    <row r="963" spans="2:2" ht="15.75" customHeight="1">
      <c r="B963" s="181"/>
    </row>
    <row r="964" spans="2:2" ht="15.75" customHeight="1">
      <c r="B964" s="181"/>
    </row>
    <row r="965" spans="2:2" ht="15.75" customHeight="1">
      <c r="B965" s="181"/>
    </row>
    <row r="966" spans="2:2" ht="15.75" customHeight="1">
      <c r="B966" s="181"/>
    </row>
    <row r="967" spans="2:2" ht="15.75" customHeight="1">
      <c r="B967" s="181"/>
    </row>
    <row r="968" spans="2:2" ht="15.75" customHeight="1">
      <c r="B968" s="181"/>
    </row>
    <row r="969" spans="2:2" ht="15.75" customHeight="1">
      <c r="B969" s="181"/>
    </row>
    <row r="970" spans="2:2" ht="15.75" customHeight="1">
      <c r="B970" s="181"/>
    </row>
    <row r="971" spans="2:2" ht="15.75" customHeight="1">
      <c r="B971" s="181"/>
    </row>
    <row r="972" spans="2:2" ht="15.75" customHeight="1">
      <c r="B972" s="181"/>
    </row>
    <row r="973" spans="2:2" ht="15.75" customHeight="1">
      <c r="B973" s="181"/>
    </row>
    <row r="974" spans="2:2" ht="15.75" customHeight="1">
      <c r="B974" s="181"/>
    </row>
    <row r="975" spans="2:2" ht="15.75" customHeight="1">
      <c r="B975" s="181"/>
    </row>
    <row r="976" spans="2:2" ht="15.75" customHeight="1">
      <c r="B976" s="181"/>
    </row>
    <row r="977" spans="2:2" ht="15.75" customHeight="1">
      <c r="B977" s="181"/>
    </row>
    <row r="978" spans="2:2" ht="15.75" customHeight="1">
      <c r="B978" s="181"/>
    </row>
    <row r="979" spans="2:2" ht="15.75" customHeight="1">
      <c r="B979" s="181"/>
    </row>
    <row r="980" spans="2:2" ht="15.75" customHeight="1">
      <c r="B980" s="181"/>
    </row>
    <row r="981" spans="2:2" ht="15.75" customHeight="1">
      <c r="B981" s="181"/>
    </row>
    <row r="982" spans="2:2" ht="15.75" customHeight="1">
      <c r="B982" s="181"/>
    </row>
    <row r="983" spans="2:2" ht="15.75" customHeight="1">
      <c r="B983" s="181"/>
    </row>
    <row r="984" spans="2:2" ht="15.75" customHeight="1">
      <c r="B984" s="181"/>
    </row>
    <row r="985" spans="2:2" ht="15.75" customHeight="1">
      <c r="B985" s="181"/>
    </row>
    <row r="986" spans="2:2" ht="15.75" customHeight="1">
      <c r="B986" s="181"/>
    </row>
    <row r="987" spans="2:2" ht="15.75" customHeight="1">
      <c r="B987" s="181"/>
    </row>
    <row r="988" spans="2:2" ht="15.75" customHeight="1">
      <c r="B988" s="181"/>
    </row>
    <row r="989" spans="2:2" ht="15.75" customHeight="1">
      <c r="B989" s="181"/>
    </row>
    <row r="990" spans="2:2" ht="15.75" customHeight="1">
      <c r="B990" s="181"/>
    </row>
    <row r="991" spans="2:2" ht="15.75" customHeight="1">
      <c r="B991" s="181"/>
    </row>
    <row r="992" spans="2:2" ht="15.75" customHeight="1">
      <c r="B992" s="181"/>
    </row>
    <row r="993" spans="2:2" ht="15.75" customHeight="1">
      <c r="B993" s="181"/>
    </row>
    <row r="994" spans="2:2" ht="15.75" customHeight="1">
      <c r="B994" s="181"/>
    </row>
    <row r="995" spans="2:2" ht="15.75" customHeight="1">
      <c r="B995" s="181"/>
    </row>
    <row r="996" spans="2:2" ht="15.75" customHeight="1">
      <c r="B996" s="181"/>
    </row>
    <row r="997" spans="2:2" ht="15.75" customHeight="1">
      <c r="B997" s="181"/>
    </row>
    <row r="998" spans="2:2" ht="15.75" customHeight="1">
      <c r="B998" s="181"/>
    </row>
    <row r="999" spans="2:2" ht="15.75" customHeight="1">
      <c r="B999" s="181"/>
    </row>
    <row r="1000" spans="2:2" ht="15.75" customHeight="1">
      <c r="B1000" s="181"/>
    </row>
    <row r="1001" spans="2:2" ht="15.75" customHeight="1">
      <c r="B1001" s="181"/>
    </row>
    <row r="1002" spans="2:2" ht="15.75" customHeight="1">
      <c r="B1002" s="181"/>
    </row>
    <row r="1003" spans="2:2" ht="15.75" customHeight="1">
      <c r="B1003" s="181"/>
    </row>
    <row r="1004" spans="2:2" ht="15.75" customHeight="1">
      <c r="B1004" s="181"/>
    </row>
    <row r="1005" spans="2:2" ht="15.75" customHeight="1">
      <c r="B1005" s="181"/>
    </row>
    <row r="1006" spans="2:2" ht="15.75" customHeight="1">
      <c r="B1006" s="181"/>
    </row>
    <row r="1007" spans="2:2" ht="15.75" customHeight="1">
      <c r="B1007" s="181"/>
    </row>
    <row r="1008" spans="2:2" ht="15.75" customHeight="1">
      <c r="B1008" s="181"/>
    </row>
    <row r="1009" spans="2:2" ht="15.75" customHeight="1">
      <c r="B1009" s="181"/>
    </row>
    <row r="1010" spans="2:2" ht="15.75" customHeight="1">
      <c r="B1010" s="181"/>
    </row>
    <row r="1011" spans="2:2" ht="15.75" customHeight="1">
      <c r="B1011" s="181"/>
    </row>
    <row r="1012" spans="2:2" ht="15.75" customHeight="1">
      <c r="B1012" s="181"/>
    </row>
    <row r="1013" spans="2:2" ht="15.75" customHeight="1">
      <c r="B1013" s="181"/>
    </row>
    <row r="1014" spans="2:2" ht="15.75" customHeight="1">
      <c r="B1014" s="181"/>
    </row>
    <row r="1015" spans="2:2" ht="15.75" customHeight="1">
      <c r="B1015" s="181"/>
    </row>
    <row r="1016" spans="2:2" ht="15.75" customHeight="1">
      <c r="B1016" s="181"/>
    </row>
    <row r="1017" spans="2:2" ht="15.75" customHeight="1">
      <c r="B1017" s="181"/>
    </row>
    <row r="1018" spans="2:2" ht="15.75" customHeight="1">
      <c r="B1018" s="181"/>
    </row>
    <row r="1019" spans="2:2" ht="15.75" customHeight="1">
      <c r="B1019" s="181"/>
    </row>
    <row r="1020" spans="2:2" ht="15.75" customHeight="1">
      <c r="B1020" s="181"/>
    </row>
    <row r="1021" spans="2:2" ht="15.75" customHeight="1">
      <c r="B1021" s="181"/>
    </row>
    <row r="1022" spans="2:2" ht="15.75" customHeight="1">
      <c r="B1022" s="181"/>
    </row>
    <row r="1023" spans="2:2" ht="15.75" customHeight="1">
      <c r="B1023" s="181"/>
    </row>
    <row r="1024" spans="2:2" ht="15.75" customHeight="1">
      <c r="B1024" s="181"/>
    </row>
    <row r="1025" spans="2:2" ht="15.75" customHeight="1">
      <c r="B1025" s="181"/>
    </row>
    <row r="1026" spans="2:2" ht="15.75" customHeight="1">
      <c r="B1026" s="181"/>
    </row>
    <row r="1027" spans="2:2" ht="15.75" customHeight="1">
      <c r="B1027" s="181"/>
    </row>
    <row r="1028" spans="2:2" ht="15.75" customHeight="1">
      <c r="B1028" s="181"/>
    </row>
    <row r="1029" spans="2:2" ht="15.75" customHeight="1">
      <c r="B1029" s="181"/>
    </row>
    <row r="1030" spans="2:2" ht="15.75" customHeight="1">
      <c r="B1030" s="181"/>
    </row>
    <row r="1031" spans="2:2" ht="15.75" customHeight="1">
      <c r="B1031" s="181"/>
    </row>
    <row r="1032" spans="2:2" ht="15.75" customHeight="1">
      <c r="B1032" s="181"/>
    </row>
    <row r="1033" spans="2:2" ht="15.75" customHeight="1">
      <c r="B1033" s="181"/>
    </row>
    <row r="1034" spans="2:2" ht="15.75" customHeight="1">
      <c r="B1034" s="181"/>
    </row>
    <row r="1035" spans="2:2" ht="15.75" customHeight="1">
      <c r="B1035" s="181"/>
    </row>
    <row r="1036" spans="2:2" ht="15.75" customHeight="1">
      <c r="B1036" s="181"/>
    </row>
    <row r="1037" spans="2:2" ht="15.75" customHeight="1">
      <c r="B1037" s="181"/>
    </row>
    <row r="1038" spans="2:2" ht="15.75" customHeight="1">
      <c r="B1038" s="181"/>
    </row>
    <row r="1039" spans="2:2" ht="15.75" customHeight="1">
      <c r="B1039" s="181"/>
    </row>
    <row r="1040" spans="2:2" ht="15.75" customHeight="1">
      <c r="B1040" s="181"/>
    </row>
    <row r="1041" spans="2:2" ht="15.75" customHeight="1">
      <c r="B1041" s="181"/>
    </row>
    <row r="1042" spans="2:2" ht="15.75" customHeight="1">
      <c r="B1042" s="181"/>
    </row>
    <row r="1043" spans="2:2" ht="15.75" customHeight="1">
      <c r="B1043" s="181"/>
    </row>
    <row r="1044" spans="2:2" ht="15.75" customHeight="1">
      <c r="B1044" s="181"/>
    </row>
    <row r="1045" spans="2:2" ht="15.75" customHeight="1">
      <c r="B1045" s="181"/>
    </row>
    <row r="1046" spans="2:2" ht="15.75" customHeight="1">
      <c r="B1046" s="181"/>
    </row>
    <row r="1047" spans="2:2" ht="15.75" customHeight="1">
      <c r="B1047" s="181"/>
    </row>
    <row r="1048" spans="2:2" ht="15.75" customHeight="1">
      <c r="B1048" s="181"/>
    </row>
    <row r="1049" spans="2:2" ht="15.75" customHeight="1">
      <c r="B1049" s="181"/>
    </row>
    <row r="1050" spans="2:2" ht="15.75" customHeight="1">
      <c r="B1050" s="181"/>
    </row>
    <row r="1051" spans="2:2" ht="15.75" customHeight="1">
      <c r="B1051" s="181"/>
    </row>
    <row r="1052" spans="2:2" ht="15.75" customHeight="1">
      <c r="B1052" s="181"/>
    </row>
    <row r="1053" spans="2:2" ht="15.75" customHeight="1">
      <c r="B1053" s="181"/>
    </row>
    <row r="1054" spans="2:2" ht="15.75" customHeight="1">
      <c r="B1054" s="181"/>
    </row>
    <row r="1055" spans="2:2" ht="15.75" customHeight="1">
      <c r="B1055" s="181"/>
    </row>
    <row r="1056" spans="2:2" ht="15.75" customHeight="1">
      <c r="B1056" s="181"/>
    </row>
    <row r="1057" spans="2:2" ht="15.75" customHeight="1">
      <c r="B1057" s="181"/>
    </row>
    <row r="1058" spans="2:2" ht="15.75" customHeight="1">
      <c r="B1058" s="181"/>
    </row>
    <row r="1059" spans="2:2" ht="15.75" customHeight="1">
      <c r="B1059" s="181"/>
    </row>
    <row r="1060" spans="2:2" ht="15.75" customHeight="1">
      <c r="B1060" s="181"/>
    </row>
    <row r="1061" spans="2:2" ht="15.75" customHeight="1">
      <c r="B1061" s="181"/>
    </row>
    <row r="1062" spans="2:2" ht="15.75" customHeight="1">
      <c r="B1062" s="181"/>
    </row>
    <row r="1063" spans="2:2" ht="15.75" customHeight="1">
      <c r="B1063" s="181"/>
    </row>
    <row r="1064" spans="2:2" ht="15.75" customHeight="1">
      <c r="B1064" s="181"/>
    </row>
    <row r="1065" spans="2:2" ht="15.75" customHeight="1">
      <c r="B1065" s="181"/>
    </row>
    <row r="1066" spans="2:2" ht="15.75" customHeight="1">
      <c r="B1066" s="181"/>
    </row>
    <row r="1067" spans="2:2" ht="15.75" customHeight="1">
      <c r="B1067" s="181"/>
    </row>
    <row r="1068" spans="2:2" ht="15.75" customHeight="1">
      <c r="B1068" s="181"/>
    </row>
    <row r="1069" spans="2:2" ht="15.75" customHeight="1">
      <c r="B1069" s="181"/>
    </row>
    <row r="1070" spans="2:2" ht="15.75" customHeight="1">
      <c r="B1070" s="181"/>
    </row>
    <row r="1071" spans="2:2" ht="15.75" customHeight="1">
      <c r="B1071" s="181"/>
    </row>
    <row r="1072" spans="2:2" ht="15.75" customHeight="1">
      <c r="B1072" s="181"/>
    </row>
    <row r="1073" spans="2:2" ht="15.75" customHeight="1">
      <c r="B1073" s="181"/>
    </row>
    <row r="1074" spans="2:2" ht="15.75" customHeight="1">
      <c r="B1074" s="181"/>
    </row>
    <row r="1075" spans="2:2" ht="15.75" customHeight="1">
      <c r="B1075" s="181"/>
    </row>
    <row r="1076" spans="2:2" ht="15.75" customHeight="1">
      <c r="B1076" s="181"/>
    </row>
    <row r="1077" spans="2:2" ht="15.75" customHeight="1">
      <c r="B1077" s="181"/>
    </row>
    <row r="1078" spans="2:2" ht="15.75" customHeight="1">
      <c r="B1078" s="181"/>
    </row>
    <row r="1079" spans="2:2" ht="15.75" customHeight="1">
      <c r="B1079" s="181"/>
    </row>
    <row r="1080" spans="2:2" ht="15.75" customHeight="1">
      <c r="B1080" s="181"/>
    </row>
    <row r="1081" spans="2:2" ht="15.75" customHeight="1">
      <c r="B1081" s="181"/>
    </row>
    <row r="1082" spans="2:2" ht="15.75" customHeight="1">
      <c r="B1082" s="181"/>
    </row>
    <row r="1083" spans="2:2" ht="15.75" customHeight="1">
      <c r="B1083" s="181"/>
    </row>
    <row r="1084" spans="2:2" ht="15.75" customHeight="1">
      <c r="B1084" s="181"/>
    </row>
    <row r="1085" spans="2:2" ht="15.75" customHeight="1">
      <c r="B1085" s="181"/>
    </row>
    <row r="1086" spans="2:2" ht="15.75" customHeight="1">
      <c r="B1086" s="181"/>
    </row>
    <row r="1087" spans="2:2" ht="15.75" customHeight="1">
      <c r="B1087" s="181"/>
    </row>
    <row r="1088" spans="2:2" ht="15.75" customHeight="1">
      <c r="B1088" s="181"/>
    </row>
    <row r="1089" spans="2:2" ht="15.75" customHeight="1">
      <c r="B1089" s="181"/>
    </row>
    <row r="1090" spans="2:2" ht="15.75" customHeight="1">
      <c r="B1090" s="181"/>
    </row>
    <row r="1091" spans="2:2" ht="15.75" customHeight="1">
      <c r="B1091" s="181"/>
    </row>
    <row r="1092" spans="2:2" ht="15.75" customHeight="1">
      <c r="B1092" s="181"/>
    </row>
    <row r="1093" spans="2:2" ht="15.75" customHeight="1">
      <c r="B1093" s="181"/>
    </row>
    <row r="1094" spans="2:2" ht="15.75" customHeight="1">
      <c r="B1094" s="181"/>
    </row>
    <row r="1095" spans="2:2" ht="15.75" customHeight="1">
      <c r="B1095" s="181"/>
    </row>
    <row r="1096" spans="2:2" ht="15.75" customHeight="1">
      <c r="B1096" s="181"/>
    </row>
    <row r="1097" spans="2:2" ht="15.75" customHeight="1">
      <c r="B1097" s="181"/>
    </row>
    <row r="1098" spans="2:2" ht="15.75" customHeight="1">
      <c r="B1098" s="181"/>
    </row>
    <row r="1099" spans="2:2" ht="15.75" customHeight="1">
      <c r="B1099" s="181"/>
    </row>
    <row r="1100" spans="2:2" ht="15.75" customHeight="1">
      <c r="B1100" s="181"/>
    </row>
    <row r="1101" spans="2:2" ht="15.75" customHeight="1">
      <c r="B1101" s="181"/>
    </row>
    <row r="1102" spans="2:2" ht="15.75" customHeight="1">
      <c r="B1102" s="181"/>
    </row>
    <row r="1103" spans="2:2" ht="15.75" customHeight="1">
      <c r="B1103" s="181"/>
    </row>
    <row r="1104" spans="2:2" ht="15.75" customHeight="1">
      <c r="B1104" s="181"/>
    </row>
    <row r="1105" spans="2:2" ht="15.75" customHeight="1">
      <c r="B1105" s="181"/>
    </row>
    <row r="1106" spans="2:2" ht="15.75" customHeight="1">
      <c r="B1106" s="181"/>
    </row>
    <row r="1107" spans="2:2" ht="15.75" customHeight="1">
      <c r="B1107" s="181"/>
    </row>
    <row r="1108" spans="2:2" ht="15.75" customHeight="1">
      <c r="B1108" s="181"/>
    </row>
    <row r="1109" spans="2:2" ht="15.75" customHeight="1">
      <c r="B1109" s="181"/>
    </row>
    <row r="1110" spans="2:2" ht="15.75" customHeight="1">
      <c r="B1110" s="181"/>
    </row>
    <row r="1111" spans="2:2" ht="15.75" customHeight="1">
      <c r="B1111" s="181"/>
    </row>
    <row r="1112" spans="2:2" ht="15.75" customHeight="1">
      <c r="B1112" s="181"/>
    </row>
    <row r="1113" spans="2:2" ht="15.75" customHeight="1">
      <c r="B1113" s="181"/>
    </row>
    <row r="1114" spans="2:2" ht="15.75" customHeight="1">
      <c r="B1114" s="181"/>
    </row>
    <row r="1115" spans="2:2" ht="15.75" customHeight="1">
      <c r="B1115" s="181"/>
    </row>
    <row r="1116" spans="2:2" ht="15.75" customHeight="1">
      <c r="B1116" s="181"/>
    </row>
    <row r="1117" spans="2:2" ht="15.75" customHeight="1">
      <c r="B1117" s="181"/>
    </row>
    <row r="1118" spans="2:2" ht="15.75" customHeight="1">
      <c r="B1118" s="181"/>
    </row>
    <row r="1119" spans="2:2" ht="15.75" customHeight="1">
      <c r="B1119" s="181"/>
    </row>
    <row r="1120" spans="2:2" ht="15.75" customHeight="1">
      <c r="B1120" s="181"/>
    </row>
    <row r="1121" spans="2:2" ht="15.75" customHeight="1">
      <c r="B1121" s="181"/>
    </row>
    <row r="1122" spans="2:2" ht="15.75" customHeight="1">
      <c r="B1122" s="181"/>
    </row>
    <row r="1123" spans="2:2" ht="15.75" customHeight="1">
      <c r="B1123" s="181"/>
    </row>
    <row r="1124" spans="2:2" ht="15.75" customHeight="1">
      <c r="B1124" s="181"/>
    </row>
  </sheetData>
  <dataValidations count="2">
    <dataValidation type="list" allowBlank="1" showErrorMessage="1" sqref="A2:A201" xr:uid="{00000000-0002-0000-0300-000000000000}">
      <formula1>"Cebu,Negros Oriental,Bohol,Siquijor"</formula1>
    </dataValidation>
    <dataValidation type="custom" allowBlank="1" showDropDown="1" showInputMessage="1" showErrorMessage="1" prompt="Enter a valid date (MM/DD/YYYY)" sqref="K2:L5 E6:F7 D8:F12 I6:L12 D13:L47 G48:H48 K48:L48 D49:L147" xr:uid="{00000000-0002-0000-0300-000001000000}">
      <formula1>OR(NOT(ISERROR(DATEVALUE(D2))), AND(ISNUMBER(D2), LEFT(CELL("format", D2))="D"))</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outlinePr summaryBelow="0" summaryRight="0"/>
  </sheetPr>
  <dimension ref="A1:M1123"/>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ColWidth="12.5703125" defaultRowHeight="15" customHeight="1"/>
  <cols>
    <col min="1" max="1" width="17.5703125" customWidth="1"/>
    <col min="2" max="2" width="34.42578125" customWidth="1"/>
    <col min="3" max="3" width="27.85546875" customWidth="1"/>
    <col min="4" max="4" width="14.7109375" customWidth="1"/>
    <col min="5" max="5" width="14.85546875" customWidth="1"/>
    <col min="6" max="6" width="16" customWidth="1"/>
    <col min="7" max="7" width="17.42578125" customWidth="1"/>
    <col min="8" max="8" width="18.85546875" customWidth="1"/>
    <col min="9" max="9" width="23.7109375" customWidth="1"/>
    <col min="10" max="10" width="21" customWidth="1"/>
    <col min="12" max="12" width="21.7109375" customWidth="1"/>
  </cols>
  <sheetData>
    <row r="1" spans="1:12" ht="15.75" customHeight="1">
      <c r="A1" s="58" t="s">
        <v>1</v>
      </c>
      <c r="B1" s="58" t="s">
        <v>3419</v>
      </c>
      <c r="C1" s="58" t="s">
        <v>3420</v>
      </c>
      <c r="D1" s="58" t="s">
        <v>3421</v>
      </c>
      <c r="E1" s="58" t="s">
        <v>3422</v>
      </c>
      <c r="F1" s="58" t="s">
        <v>3423</v>
      </c>
      <c r="G1" s="58" t="s">
        <v>3424</v>
      </c>
      <c r="H1" s="58" t="s">
        <v>3425</v>
      </c>
      <c r="I1" s="58" t="s">
        <v>3426</v>
      </c>
      <c r="J1" s="58" t="s">
        <v>3427</v>
      </c>
      <c r="K1" s="58" t="s">
        <v>3428</v>
      </c>
      <c r="L1" s="58" t="s">
        <v>3429</v>
      </c>
    </row>
    <row r="2" spans="1:12" ht="15.75" customHeight="1">
      <c r="A2" s="182" t="s">
        <v>11</v>
      </c>
      <c r="B2" s="183" t="s">
        <v>3564</v>
      </c>
      <c r="C2" s="184" t="s">
        <v>200</v>
      </c>
      <c r="D2" s="185">
        <v>45337</v>
      </c>
      <c r="E2" s="185">
        <v>45652</v>
      </c>
      <c r="F2" s="185">
        <v>45653</v>
      </c>
      <c r="G2" s="185">
        <v>45659</v>
      </c>
      <c r="H2" s="185">
        <v>45659</v>
      </c>
      <c r="I2" s="185">
        <v>45660</v>
      </c>
      <c r="J2" s="185">
        <v>45660</v>
      </c>
      <c r="K2" s="63"/>
      <c r="L2" s="63"/>
    </row>
    <row r="3" spans="1:12" ht="15.75" customHeight="1">
      <c r="A3" s="182" t="s">
        <v>27</v>
      </c>
      <c r="B3" s="186" t="s">
        <v>1805</v>
      </c>
      <c r="C3" s="187" t="s">
        <v>486</v>
      </c>
      <c r="D3" s="188">
        <v>45399</v>
      </c>
      <c r="E3" s="188">
        <v>45653</v>
      </c>
      <c r="F3" s="188">
        <v>45659</v>
      </c>
      <c r="G3" s="188">
        <v>45660</v>
      </c>
      <c r="H3" s="188">
        <v>45660</v>
      </c>
      <c r="I3" s="188">
        <v>45663</v>
      </c>
      <c r="J3" s="188">
        <v>45663</v>
      </c>
      <c r="K3" s="63"/>
      <c r="L3" s="63"/>
    </row>
    <row r="4" spans="1:12" ht="15.75" customHeight="1">
      <c r="A4" s="182" t="s">
        <v>11</v>
      </c>
      <c r="B4" s="189" t="s">
        <v>3565</v>
      </c>
      <c r="C4" s="190" t="s">
        <v>2620</v>
      </c>
      <c r="D4" s="191">
        <v>45463</v>
      </c>
      <c r="E4" s="191">
        <v>45663</v>
      </c>
      <c r="F4" s="191">
        <v>45664</v>
      </c>
      <c r="G4" s="191">
        <v>45665</v>
      </c>
      <c r="H4" s="191">
        <v>45665</v>
      </c>
      <c r="I4" s="191">
        <v>45666</v>
      </c>
      <c r="J4" s="191">
        <v>45666</v>
      </c>
      <c r="K4" s="63"/>
      <c r="L4" s="63"/>
    </row>
    <row r="5" spans="1:12" ht="15.75" customHeight="1">
      <c r="A5" s="182" t="s">
        <v>11</v>
      </c>
      <c r="B5" s="192" t="s">
        <v>3565</v>
      </c>
      <c r="C5" s="193" t="s">
        <v>200</v>
      </c>
      <c r="D5" s="194">
        <v>45463</v>
      </c>
      <c r="E5" s="194">
        <v>45663</v>
      </c>
      <c r="F5" s="194">
        <v>45664</v>
      </c>
      <c r="G5" s="194">
        <v>45665</v>
      </c>
      <c r="H5" s="194">
        <v>45665</v>
      </c>
      <c r="I5" s="194">
        <v>45666</v>
      </c>
      <c r="J5" s="194">
        <v>45666</v>
      </c>
      <c r="K5" s="63"/>
      <c r="L5" s="63"/>
    </row>
    <row r="6" spans="1:12" ht="15.75" customHeight="1">
      <c r="A6" s="182" t="s">
        <v>27</v>
      </c>
      <c r="B6" s="189" t="s">
        <v>3566</v>
      </c>
      <c r="C6" s="195" t="s">
        <v>279</v>
      </c>
      <c r="D6" s="191">
        <v>45491</v>
      </c>
      <c r="E6" s="191">
        <v>45667</v>
      </c>
      <c r="F6" s="191">
        <v>45670</v>
      </c>
      <c r="G6" s="191">
        <v>45671</v>
      </c>
      <c r="H6" s="191">
        <v>45671</v>
      </c>
      <c r="I6" s="191">
        <v>45672</v>
      </c>
      <c r="J6" s="191">
        <v>45672</v>
      </c>
      <c r="K6" s="63"/>
      <c r="L6" s="63"/>
    </row>
    <row r="7" spans="1:12" ht="15.75" customHeight="1">
      <c r="A7" s="182" t="s">
        <v>11</v>
      </c>
      <c r="B7" s="189" t="s">
        <v>1662</v>
      </c>
      <c r="C7" s="190" t="s">
        <v>2649</v>
      </c>
      <c r="D7" s="196">
        <v>45575</v>
      </c>
      <c r="E7" s="196">
        <v>45668</v>
      </c>
      <c r="F7" s="196">
        <v>45670</v>
      </c>
      <c r="G7" s="196">
        <v>45671</v>
      </c>
      <c r="H7" s="196">
        <v>45671</v>
      </c>
      <c r="I7" s="196">
        <v>45672</v>
      </c>
      <c r="J7" s="196">
        <v>45672</v>
      </c>
      <c r="K7" s="63"/>
      <c r="L7" s="63"/>
    </row>
    <row r="8" spans="1:12" ht="15.75" customHeight="1">
      <c r="A8" s="182" t="s">
        <v>11</v>
      </c>
      <c r="B8" s="189" t="s">
        <v>3496</v>
      </c>
      <c r="C8" s="195" t="s">
        <v>3431</v>
      </c>
      <c r="D8" s="191">
        <v>45636</v>
      </c>
      <c r="E8" s="191">
        <v>45672</v>
      </c>
      <c r="F8" s="191">
        <v>45672</v>
      </c>
      <c r="G8" s="197" t="s">
        <v>22</v>
      </c>
      <c r="H8" s="197" t="s">
        <v>22</v>
      </c>
      <c r="I8" s="191">
        <v>45673</v>
      </c>
      <c r="J8" s="191">
        <v>45674</v>
      </c>
      <c r="K8" s="63"/>
      <c r="L8" s="63"/>
    </row>
    <row r="9" spans="1:12" ht="15.75" customHeight="1">
      <c r="A9" s="182" t="s">
        <v>49</v>
      </c>
      <c r="B9" s="189" t="s">
        <v>1788</v>
      </c>
      <c r="C9" s="195" t="s">
        <v>3472</v>
      </c>
      <c r="D9" s="191">
        <v>45040</v>
      </c>
      <c r="E9" s="191">
        <v>45652</v>
      </c>
      <c r="F9" s="191">
        <v>45673</v>
      </c>
      <c r="G9" s="197" t="s">
        <v>22</v>
      </c>
      <c r="H9" s="197" t="s">
        <v>22</v>
      </c>
      <c r="I9" s="191">
        <v>45674</v>
      </c>
      <c r="J9" s="191">
        <v>45677</v>
      </c>
      <c r="K9" s="63"/>
      <c r="L9" s="63"/>
    </row>
    <row r="10" spans="1:12" ht="15.75" customHeight="1">
      <c r="A10" s="182" t="s">
        <v>27</v>
      </c>
      <c r="B10" s="186" t="s">
        <v>3567</v>
      </c>
      <c r="C10" s="198" t="s">
        <v>105</v>
      </c>
      <c r="D10" s="196">
        <v>45615</v>
      </c>
      <c r="E10" s="196">
        <v>45674</v>
      </c>
      <c r="F10" s="196">
        <v>45677</v>
      </c>
      <c r="G10" s="196">
        <v>45678</v>
      </c>
      <c r="H10" s="196">
        <v>45678</v>
      </c>
      <c r="I10" s="196">
        <v>45679</v>
      </c>
      <c r="J10" s="196">
        <v>45679</v>
      </c>
      <c r="K10" s="63"/>
      <c r="L10" s="63"/>
    </row>
    <row r="11" spans="1:12" ht="15.75" customHeight="1">
      <c r="A11" s="199" t="s">
        <v>11</v>
      </c>
      <c r="B11" s="200" t="s">
        <v>3555</v>
      </c>
      <c r="C11" s="198" t="s">
        <v>2858</v>
      </c>
      <c r="D11" s="201">
        <v>45617</v>
      </c>
      <c r="E11" s="201">
        <v>45672</v>
      </c>
      <c r="F11" s="201">
        <v>45678</v>
      </c>
      <c r="G11" s="201">
        <v>45679</v>
      </c>
      <c r="H11" s="201">
        <v>45679</v>
      </c>
      <c r="I11" s="201">
        <v>45680</v>
      </c>
      <c r="J11" s="201">
        <v>45680</v>
      </c>
      <c r="K11" s="63"/>
      <c r="L11" s="63"/>
    </row>
    <row r="12" spans="1:12" ht="15.75" customHeight="1">
      <c r="A12" s="199" t="s">
        <v>11</v>
      </c>
      <c r="B12" s="186" t="s">
        <v>1632</v>
      </c>
      <c r="C12" s="195" t="s">
        <v>3490</v>
      </c>
      <c r="D12" s="201">
        <v>45518</v>
      </c>
      <c r="E12" s="201">
        <v>45680</v>
      </c>
      <c r="F12" s="201">
        <v>45687</v>
      </c>
      <c r="G12" s="201">
        <v>45688</v>
      </c>
      <c r="H12" s="201">
        <v>45688</v>
      </c>
      <c r="I12" s="201">
        <v>45691</v>
      </c>
      <c r="J12" s="201">
        <v>45691</v>
      </c>
      <c r="K12" s="63"/>
      <c r="L12" s="63"/>
    </row>
    <row r="13" spans="1:12" ht="15.75" customHeight="1">
      <c r="A13" s="199" t="s">
        <v>400</v>
      </c>
      <c r="B13" s="189" t="s">
        <v>3466</v>
      </c>
      <c r="C13" s="195" t="s">
        <v>1810</v>
      </c>
      <c r="D13" s="202">
        <v>45659</v>
      </c>
      <c r="E13" s="202">
        <v>45666</v>
      </c>
      <c r="F13" s="202">
        <v>45692</v>
      </c>
      <c r="G13" s="202">
        <v>45692</v>
      </c>
      <c r="H13" s="202">
        <v>45692</v>
      </c>
      <c r="I13" s="202">
        <v>45693</v>
      </c>
      <c r="J13" s="202">
        <v>45694</v>
      </c>
      <c r="K13" s="63"/>
      <c r="L13" s="63"/>
    </row>
    <row r="14" spans="1:12" ht="15.75" customHeight="1">
      <c r="A14" s="203" t="s">
        <v>11</v>
      </c>
      <c r="B14" s="204" t="s">
        <v>3568</v>
      </c>
      <c r="C14" s="195" t="s">
        <v>3467</v>
      </c>
      <c r="D14" s="191">
        <v>45645</v>
      </c>
      <c r="E14" s="191">
        <v>45695</v>
      </c>
      <c r="F14" s="191">
        <v>45698</v>
      </c>
      <c r="G14" s="197" t="s">
        <v>22</v>
      </c>
      <c r="H14" s="197" t="s">
        <v>22</v>
      </c>
      <c r="I14" s="191">
        <v>45699</v>
      </c>
      <c r="J14" s="191">
        <v>45700</v>
      </c>
      <c r="K14" s="63"/>
      <c r="L14" s="63"/>
    </row>
    <row r="15" spans="1:12" ht="15.75" customHeight="1">
      <c r="A15" s="203" t="s">
        <v>11</v>
      </c>
      <c r="B15" s="189" t="s">
        <v>1662</v>
      </c>
      <c r="C15" s="195" t="s">
        <v>39</v>
      </c>
      <c r="D15" s="191">
        <v>45575</v>
      </c>
      <c r="E15" s="191">
        <v>45696</v>
      </c>
      <c r="F15" s="191">
        <v>45698</v>
      </c>
      <c r="G15" s="191">
        <v>45699</v>
      </c>
      <c r="H15" s="191">
        <v>45699</v>
      </c>
      <c r="I15" s="191">
        <v>45700</v>
      </c>
      <c r="J15" s="191">
        <v>45700</v>
      </c>
      <c r="K15" s="63"/>
      <c r="L15" s="63"/>
    </row>
    <row r="16" spans="1:12" ht="15.75" customHeight="1">
      <c r="A16" s="203" t="s">
        <v>27</v>
      </c>
      <c r="B16" s="189" t="s">
        <v>3569</v>
      </c>
      <c r="C16" s="195" t="s">
        <v>228</v>
      </c>
      <c r="D16" s="191">
        <v>45546</v>
      </c>
      <c r="E16" s="191">
        <v>45699</v>
      </c>
      <c r="F16" s="191">
        <v>45700</v>
      </c>
      <c r="G16" s="191">
        <v>45701</v>
      </c>
      <c r="H16" s="191">
        <v>45701</v>
      </c>
      <c r="I16" s="191">
        <v>45702</v>
      </c>
      <c r="J16" s="191">
        <v>45702</v>
      </c>
      <c r="K16" s="63"/>
      <c r="L16" s="63"/>
    </row>
    <row r="17" spans="1:12" ht="15.75" customHeight="1">
      <c r="A17" s="203" t="s">
        <v>11</v>
      </c>
      <c r="B17" s="189" t="s">
        <v>3570</v>
      </c>
      <c r="C17" s="195" t="s">
        <v>3490</v>
      </c>
      <c r="D17" s="191">
        <v>45568</v>
      </c>
      <c r="E17" s="191">
        <v>45700</v>
      </c>
      <c r="F17" s="191">
        <v>45700</v>
      </c>
      <c r="G17" s="191">
        <v>45701</v>
      </c>
      <c r="H17" s="191">
        <v>45701</v>
      </c>
      <c r="I17" s="191">
        <v>45336</v>
      </c>
      <c r="J17" s="191">
        <v>45336</v>
      </c>
      <c r="K17" s="63"/>
      <c r="L17" s="63"/>
    </row>
    <row r="18" spans="1:12" ht="15.75" customHeight="1">
      <c r="A18" s="203" t="s">
        <v>49</v>
      </c>
      <c r="B18" s="189" t="s">
        <v>1573</v>
      </c>
      <c r="C18" s="190" t="s">
        <v>1033</v>
      </c>
      <c r="D18" s="191">
        <v>45572</v>
      </c>
      <c r="E18" s="191">
        <v>45701</v>
      </c>
      <c r="F18" s="191">
        <v>45701</v>
      </c>
      <c r="G18" s="191">
        <v>45702</v>
      </c>
      <c r="H18" s="191">
        <v>45702</v>
      </c>
      <c r="I18" s="191">
        <v>45705</v>
      </c>
      <c r="J18" s="191">
        <v>45705</v>
      </c>
      <c r="K18" s="63"/>
      <c r="L18" s="63"/>
    </row>
    <row r="19" spans="1:12" ht="15.75" customHeight="1">
      <c r="A19" s="203" t="s">
        <v>49</v>
      </c>
      <c r="B19" s="192" t="s">
        <v>1573</v>
      </c>
      <c r="C19" s="193" t="s">
        <v>2649</v>
      </c>
      <c r="D19" s="194">
        <v>45572</v>
      </c>
      <c r="E19" s="194">
        <v>45701</v>
      </c>
      <c r="F19" s="194">
        <v>45701</v>
      </c>
      <c r="G19" s="194">
        <v>45702</v>
      </c>
      <c r="H19" s="194">
        <v>45702</v>
      </c>
      <c r="I19" s="194">
        <v>45705</v>
      </c>
      <c r="J19" s="194">
        <v>45705</v>
      </c>
      <c r="K19" s="63"/>
      <c r="L19" s="63"/>
    </row>
    <row r="20" spans="1:12" ht="15.75" customHeight="1">
      <c r="A20" s="203" t="s">
        <v>49</v>
      </c>
      <c r="B20" s="192" t="s">
        <v>1573</v>
      </c>
      <c r="C20" s="193" t="s">
        <v>161</v>
      </c>
      <c r="D20" s="194">
        <v>45572</v>
      </c>
      <c r="E20" s="194">
        <v>45701</v>
      </c>
      <c r="F20" s="194">
        <v>45702</v>
      </c>
      <c r="G20" s="194">
        <v>45705</v>
      </c>
      <c r="H20" s="194">
        <v>45705</v>
      </c>
      <c r="I20" s="194">
        <v>45706</v>
      </c>
      <c r="J20" s="194">
        <v>45706</v>
      </c>
      <c r="K20" s="63"/>
      <c r="L20" s="63"/>
    </row>
    <row r="21" spans="1:12" ht="15.75" customHeight="1">
      <c r="A21" s="203" t="s">
        <v>11</v>
      </c>
      <c r="B21" s="189" t="s">
        <v>3571</v>
      </c>
      <c r="C21" s="195" t="s">
        <v>105</v>
      </c>
      <c r="D21" s="191">
        <v>45649</v>
      </c>
      <c r="E21" s="191">
        <v>45706</v>
      </c>
      <c r="F21" s="191">
        <v>45707</v>
      </c>
      <c r="G21" s="191">
        <v>45707</v>
      </c>
      <c r="H21" s="191">
        <v>45707</v>
      </c>
      <c r="I21" s="191">
        <v>45708</v>
      </c>
      <c r="J21" s="191">
        <v>45709</v>
      </c>
      <c r="K21" s="63"/>
      <c r="L21" s="63"/>
    </row>
    <row r="22" spans="1:12" ht="15.75" customHeight="1">
      <c r="A22" s="203" t="s">
        <v>11</v>
      </c>
      <c r="B22" s="192" t="s">
        <v>3571</v>
      </c>
      <c r="C22" s="205" t="s">
        <v>3572</v>
      </c>
      <c r="D22" s="194">
        <v>45649</v>
      </c>
      <c r="E22" s="194">
        <v>45706</v>
      </c>
      <c r="F22" s="194">
        <v>45707</v>
      </c>
      <c r="G22" s="194">
        <v>45707</v>
      </c>
      <c r="H22" s="194">
        <v>45707</v>
      </c>
      <c r="I22" s="194">
        <v>45708</v>
      </c>
      <c r="J22" s="194">
        <v>45709</v>
      </c>
      <c r="K22" s="63"/>
      <c r="L22" s="63"/>
    </row>
    <row r="23" spans="1:12" ht="15.75" customHeight="1">
      <c r="A23" s="203" t="s">
        <v>11</v>
      </c>
      <c r="B23" s="189" t="s">
        <v>2234</v>
      </c>
      <c r="C23" s="195" t="s">
        <v>3433</v>
      </c>
      <c r="D23" s="191">
        <v>45713</v>
      </c>
      <c r="E23" s="191">
        <v>45713</v>
      </c>
      <c r="F23" s="191">
        <v>45713</v>
      </c>
      <c r="G23" s="197" t="s">
        <v>22</v>
      </c>
      <c r="H23" s="197" t="s">
        <v>22</v>
      </c>
      <c r="I23" s="191">
        <v>45714</v>
      </c>
      <c r="J23" s="191">
        <v>45715</v>
      </c>
      <c r="K23" s="63"/>
      <c r="L23" s="63"/>
    </row>
    <row r="24" spans="1:12" ht="15.75" customHeight="1">
      <c r="A24" s="203" t="s">
        <v>11</v>
      </c>
      <c r="B24" s="192" t="s">
        <v>2234</v>
      </c>
      <c r="C24" s="205" t="s">
        <v>3434</v>
      </c>
      <c r="D24" s="194">
        <v>45713</v>
      </c>
      <c r="E24" s="194">
        <v>45713</v>
      </c>
      <c r="F24" s="194">
        <v>45713</v>
      </c>
      <c r="G24" s="206" t="s">
        <v>22</v>
      </c>
      <c r="H24" s="206" t="s">
        <v>22</v>
      </c>
      <c r="I24" s="194">
        <v>45714</v>
      </c>
      <c r="J24" s="194">
        <v>45715</v>
      </c>
      <c r="K24" s="63"/>
      <c r="L24" s="63"/>
    </row>
    <row r="25" spans="1:12" ht="15.75" customHeight="1">
      <c r="A25" s="203" t="s">
        <v>11</v>
      </c>
      <c r="B25" s="189" t="s">
        <v>3573</v>
      </c>
      <c r="C25" s="195" t="s">
        <v>120</v>
      </c>
      <c r="D25" s="191">
        <v>45568</v>
      </c>
      <c r="E25" s="191">
        <v>45694</v>
      </c>
      <c r="F25" s="191">
        <v>45713</v>
      </c>
      <c r="G25" s="191">
        <v>45714</v>
      </c>
      <c r="H25" s="191">
        <v>45714</v>
      </c>
      <c r="I25" s="191">
        <v>45715</v>
      </c>
      <c r="J25" s="191">
        <v>45715</v>
      </c>
      <c r="K25" s="63"/>
      <c r="L25" s="63"/>
    </row>
    <row r="26" spans="1:12" ht="15.75" customHeight="1">
      <c r="A26" s="203" t="s">
        <v>49</v>
      </c>
      <c r="B26" s="207" t="s">
        <v>3574</v>
      </c>
      <c r="C26" s="208" t="s">
        <v>1033</v>
      </c>
      <c r="D26" s="196">
        <v>45642</v>
      </c>
      <c r="E26" s="196">
        <v>45712</v>
      </c>
      <c r="F26" s="196">
        <v>45713</v>
      </c>
      <c r="G26" s="196">
        <v>45714</v>
      </c>
      <c r="H26" s="196">
        <v>45714</v>
      </c>
      <c r="I26" s="196">
        <v>45715</v>
      </c>
      <c r="J26" s="196">
        <v>45715</v>
      </c>
      <c r="K26" s="63"/>
      <c r="L26" s="63"/>
    </row>
    <row r="27" spans="1:12" ht="15.75" customHeight="1">
      <c r="A27" s="203" t="s">
        <v>49</v>
      </c>
      <c r="B27" s="209" t="s">
        <v>3574</v>
      </c>
      <c r="C27" s="193" t="s">
        <v>426</v>
      </c>
      <c r="D27" s="188">
        <v>45642</v>
      </c>
      <c r="E27" s="188">
        <v>45712</v>
      </c>
      <c r="F27" s="188">
        <v>45713</v>
      </c>
      <c r="G27" s="188">
        <v>45714</v>
      </c>
      <c r="H27" s="188">
        <v>45714</v>
      </c>
      <c r="I27" s="188">
        <v>45715</v>
      </c>
      <c r="J27" s="188">
        <v>45715</v>
      </c>
      <c r="K27" s="63"/>
      <c r="L27" s="63"/>
    </row>
    <row r="28" spans="1:12" ht="15.75" customHeight="1">
      <c r="A28" s="203" t="s">
        <v>49</v>
      </c>
      <c r="B28" s="192" t="s">
        <v>1573</v>
      </c>
      <c r="C28" s="203" t="s">
        <v>228</v>
      </c>
      <c r="D28" s="191">
        <v>45642</v>
      </c>
      <c r="E28" s="191">
        <v>45712</v>
      </c>
      <c r="F28" s="191">
        <v>45713</v>
      </c>
      <c r="G28" s="191">
        <v>45714</v>
      </c>
      <c r="H28" s="191">
        <v>45714</v>
      </c>
      <c r="I28" s="191">
        <v>45715</v>
      </c>
      <c r="J28" s="191">
        <v>45715</v>
      </c>
      <c r="K28" s="63"/>
      <c r="L28" s="63"/>
    </row>
    <row r="29" spans="1:12" ht="15.75" customHeight="1">
      <c r="A29" s="203" t="s">
        <v>11</v>
      </c>
      <c r="B29" s="189" t="s">
        <v>3575</v>
      </c>
      <c r="C29" s="190" t="s">
        <v>3490</v>
      </c>
      <c r="D29" s="191">
        <v>45518</v>
      </c>
      <c r="E29" s="191">
        <v>45709</v>
      </c>
      <c r="F29" s="191">
        <v>45715</v>
      </c>
      <c r="G29" s="191">
        <v>45716</v>
      </c>
      <c r="H29" s="191">
        <v>45716</v>
      </c>
      <c r="I29" s="191">
        <v>45719</v>
      </c>
      <c r="J29" s="191">
        <v>45719</v>
      </c>
      <c r="K29" s="63"/>
      <c r="L29" s="63"/>
    </row>
    <row r="30" spans="1:12" ht="15.75" customHeight="1">
      <c r="A30" s="203" t="s">
        <v>49</v>
      </c>
      <c r="B30" s="204" t="s">
        <v>3574</v>
      </c>
      <c r="C30" s="190" t="s">
        <v>427</v>
      </c>
      <c r="D30" s="191">
        <v>45642</v>
      </c>
      <c r="E30" s="191">
        <v>45713</v>
      </c>
      <c r="F30" s="191">
        <v>45715</v>
      </c>
      <c r="G30" s="191">
        <v>45716</v>
      </c>
      <c r="H30" s="191">
        <v>45716</v>
      </c>
      <c r="I30" s="191">
        <v>45719</v>
      </c>
      <c r="J30" s="191">
        <v>45719</v>
      </c>
      <c r="K30" s="63"/>
      <c r="L30" s="63"/>
    </row>
    <row r="31" spans="1:12" ht="15.75" customHeight="1">
      <c r="A31" s="203" t="s">
        <v>49</v>
      </c>
      <c r="B31" s="210" t="s">
        <v>3574</v>
      </c>
      <c r="C31" s="193" t="s">
        <v>1856</v>
      </c>
      <c r="D31" s="194">
        <v>45642</v>
      </c>
      <c r="E31" s="194">
        <v>45713</v>
      </c>
      <c r="F31" s="194">
        <v>45715</v>
      </c>
      <c r="G31" s="194">
        <v>45716</v>
      </c>
      <c r="H31" s="194">
        <v>45716</v>
      </c>
      <c r="I31" s="194">
        <v>45719</v>
      </c>
      <c r="J31" s="194">
        <v>45719</v>
      </c>
      <c r="K31" s="63"/>
      <c r="L31" s="63"/>
    </row>
    <row r="32" spans="1:12" ht="15.75" customHeight="1">
      <c r="A32" s="203" t="s">
        <v>49</v>
      </c>
      <c r="B32" s="210" t="s">
        <v>3574</v>
      </c>
      <c r="C32" s="205" t="s">
        <v>279</v>
      </c>
      <c r="D32" s="194">
        <v>45642</v>
      </c>
      <c r="E32" s="194">
        <v>45713</v>
      </c>
      <c r="F32" s="194">
        <v>45715</v>
      </c>
      <c r="G32" s="194">
        <v>45716</v>
      </c>
      <c r="H32" s="194">
        <v>45716</v>
      </c>
      <c r="I32" s="194">
        <v>45719</v>
      </c>
      <c r="J32" s="194">
        <v>45719</v>
      </c>
      <c r="K32" s="63"/>
      <c r="L32" s="63"/>
    </row>
    <row r="33" spans="1:13" ht="15.75" customHeight="1">
      <c r="A33" s="203" t="s">
        <v>11</v>
      </c>
      <c r="B33" s="204" t="s">
        <v>3576</v>
      </c>
      <c r="C33" s="195" t="s">
        <v>3440</v>
      </c>
      <c r="D33" s="191">
        <v>45699</v>
      </c>
      <c r="E33" s="191">
        <v>45716</v>
      </c>
      <c r="F33" s="191">
        <v>45719</v>
      </c>
      <c r="G33" s="197" t="s">
        <v>22</v>
      </c>
      <c r="H33" s="197" t="s">
        <v>22</v>
      </c>
      <c r="I33" s="191">
        <v>45720</v>
      </c>
      <c r="J33" s="191">
        <v>45721</v>
      </c>
      <c r="K33" s="63"/>
      <c r="L33" s="63"/>
    </row>
    <row r="34" spans="1:13" ht="15.75" customHeight="1">
      <c r="A34" s="203" t="s">
        <v>27</v>
      </c>
      <c r="B34" s="211" t="s">
        <v>3577</v>
      </c>
      <c r="C34" s="212" t="s">
        <v>3578</v>
      </c>
      <c r="D34" s="191">
        <v>45695</v>
      </c>
      <c r="E34" s="191">
        <v>45715</v>
      </c>
      <c r="F34" s="191">
        <v>45716</v>
      </c>
      <c r="G34" s="191">
        <v>45719</v>
      </c>
      <c r="H34" s="191">
        <v>45719</v>
      </c>
      <c r="I34" s="191">
        <v>45720</v>
      </c>
      <c r="J34" s="191">
        <v>45720</v>
      </c>
      <c r="K34" s="63"/>
      <c r="L34" s="63"/>
      <c r="M34" s="213" t="s">
        <v>3579</v>
      </c>
    </row>
    <row r="35" spans="1:13" ht="15.75" customHeight="1">
      <c r="A35" s="199" t="s">
        <v>11</v>
      </c>
      <c r="B35" s="189" t="s">
        <v>3580</v>
      </c>
      <c r="C35" s="190" t="s">
        <v>2731</v>
      </c>
      <c r="D35" s="191">
        <v>45518</v>
      </c>
      <c r="E35" s="191">
        <v>45720</v>
      </c>
      <c r="F35" s="191">
        <v>45720</v>
      </c>
      <c r="G35" s="191">
        <v>45721</v>
      </c>
      <c r="H35" s="191">
        <v>45721</v>
      </c>
      <c r="I35" s="191">
        <v>45722</v>
      </c>
      <c r="J35" s="191">
        <v>45722</v>
      </c>
      <c r="K35" s="63"/>
      <c r="L35" s="63"/>
    </row>
    <row r="36" spans="1:13" ht="15.75" customHeight="1">
      <c r="A36" s="199" t="s">
        <v>11</v>
      </c>
      <c r="B36" s="214" t="s">
        <v>3539</v>
      </c>
      <c r="C36" s="215" t="s">
        <v>3440</v>
      </c>
      <c r="D36" s="202">
        <v>45699</v>
      </c>
      <c r="E36" s="202">
        <v>45716</v>
      </c>
      <c r="F36" s="202">
        <v>45722</v>
      </c>
      <c r="G36" s="216" t="s">
        <v>22</v>
      </c>
      <c r="H36" s="216" t="s">
        <v>22</v>
      </c>
      <c r="I36" s="202">
        <v>45723</v>
      </c>
      <c r="J36" s="202">
        <v>45724</v>
      </c>
      <c r="K36" s="63"/>
      <c r="L36" s="63"/>
    </row>
    <row r="37" spans="1:13" ht="15.75" customHeight="1">
      <c r="A37" s="199" t="s">
        <v>11</v>
      </c>
      <c r="B37" s="211" t="s">
        <v>3581</v>
      </c>
      <c r="C37" s="212" t="s">
        <v>2873</v>
      </c>
      <c r="D37" s="191">
        <v>45708</v>
      </c>
      <c r="E37" s="191">
        <v>45721</v>
      </c>
      <c r="F37" s="191">
        <v>45721</v>
      </c>
      <c r="G37" s="191">
        <v>45722</v>
      </c>
      <c r="H37" s="191">
        <v>45722</v>
      </c>
      <c r="I37" s="191">
        <v>45723</v>
      </c>
      <c r="J37" s="191">
        <v>45723</v>
      </c>
      <c r="K37" s="63"/>
      <c r="L37" s="63"/>
      <c r="M37" s="11" t="s">
        <v>3579</v>
      </c>
    </row>
    <row r="38" spans="1:13" ht="15.75" customHeight="1">
      <c r="A38" s="199" t="s">
        <v>11</v>
      </c>
      <c r="B38" s="217" t="s">
        <v>3581</v>
      </c>
      <c r="C38" s="218" t="s">
        <v>3582</v>
      </c>
      <c r="D38" s="191">
        <v>45708</v>
      </c>
      <c r="E38" s="194">
        <v>45721</v>
      </c>
      <c r="F38" s="194">
        <v>45721</v>
      </c>
      <c r="G38" s="194">
        <v>45722</v>
      </c>
      <c r="H38" s="194">
        <v>45722</v>
      </c>
      <c r="I38" s="194">
        <v>45723</v>
      </c>
      <c r="J38" s="194">
        <v>45723</v>
      </c>
      <c r="K38" s="63"/>
      <c r="L38" s="63"/>
      <c r="M38" s="11" t="s">
        <v>3579</v>
      </c>
    </row>
    <row r="39" spans="1:13" ht="15.75" customHeight="1">
      <c r="A39" s="199" t="s">
        <v>11</v>
      </c>
      <c r="B39" s="217" t="s">
        <v>3581</v>
      </c>
      <c r="C39" s="218" t="s">
        <v>2814</v>
      </c>
      <c r="D39" s="191">
        <v>45708</v>
      </c>
      <c r="E39" s="194">
        <v>45721</v>
      </c>
      <c r="F39" s="194">
        <v>45721</v>
      </c>
      <c r="G39" s="194">
        <v>45722</v>
      </c>
      <c r="H39" s="194">
        <v>45722</v>
      </c>
      <c r="I39" s="194">
        <v>45723</v>
      </c>
      <c r="J39" s="194">
        <v>45723</v>
      </c>
      <c r="K39" s="63"/>
      <c r="L39" s="63"/>
      <c r="M39" s="11" t="s">
        <v>3579</v>
      </c>
    </row>
    <row r="40" spans="1:13" ht="15.75" customHeight="1">
      <c r="A40" s="199" t="s">
        <v>11</v>
      </c>
      <c r="B40" s="217" t="s">
        <v>3581</v>
      </c>
      <c r="C40" s="218" t="s">
        <v>2761</v>
      </c>
      <c r="D40" s="191">
        <v>45708</v>
      </c>
      <c r="E40" s="194">
        <v>45721</v>
      </c>
      <c r="F40" s="194">
        <v>45721</v>
      </c>
      <c r="G40" s="194">
        <v>45722</v>
      </c>
      <c r="H40" s="194">
        <v>45722</v>
      </c>
      <c r="I40" s="194">
        <v>45723</v>
      </c>
      <c r="J40" s="194">
        <v>45723</v>
      </c>
      <c r="K40" s="63"/>
      <c r="L40" s="63"/>
      <c r="M40" s="11" t="s">
        <v>3579</v>
      </c>
    </row>
    <row r="41" spans="1:13" ht="15.75" customHeight="1">
      <c r="A41" s="199" t="s">
        <v>11</v>
      </c>
      <c r="B41" s="217" t="s">
        <v>3581</v>
      </c>
      <c r="C41" s="218" t="s">
        <v>2782</v>
      </c>
      <c r="D41" s="191">
        <v>45708</v>
      </c>
      <c r="E41" s="194">
        <v>45721</v>
      </c>
      <c r="F41" s="194">
        <v>45721</v>
      </c>
      <c r="G41" s="194">
        <v>45722</v>
      </c>
      <c r="H41" s="194">
        <v>45722</v>
      </c>
      <c r="I41" s="194">
        <v>45723</v>
      </c>
      <c r="J41" s="194">
        <v>45723</v>
      </c>
      <c r="K41" s="63"/>
      <c r="L41" s="63"/>
      <c r="M41" s="11" t="s">
        <v>3579</v>
      </c>
    </row>
    <row r="42" spans="1:13" ht="15.75" customHeight="1">
      <c r="A42" s="203" t="s">
        <v>11</v>
      </c>
      <c r="B42" s="212" t="s">
        <v>3583</v>
      </c>
      <c r="C42" s="219" t="s">
        <v>3584</v>
      </c>
      <c r="D42" s="220">
        <v>45708</v>
      </c>
      <c r="E42" s="191">
        <v>45723</v>
      </c>
      <c r="F42" s="191">
        <v>45723</v>
      </c>
      <c r="G42" s="191">
        <v>45723</v>
      </c>
      <c r="H42" s="191">
        <v>45723</v>
      </c>
      <c r="I42" s="191">
        <v>45726</v>
      </c>
      <c r="J42" s="191">
        <v>45727</v>
      </c>
      <c r="K42" s="63"/>
      <c r="L42" s="63"/>
      <c r="M42" s="11" t="s">
        <v>3579</v>
      </c>
    </row>
    <row r="43" spans="1:13" ht="15.75" customHeight="1">
      <c r="A43" s="203" t="s">
        <v>11</v>
      </c>
      <c r="B43" s="212" t="s">
        <v>3583</v>
      </c>
      <c r="C43" s="217" t="s">
        <v>3585</v>
      </c>
      <c r="D43" s="194">
        <v>45708</v>
      </c>
      <c r="E43" s="194">
        <v>45723</v>
      </c>
      <c r="F43" s="194">
        <v>45723</v>
      </c>
      <c r="G43" s="194">
        <v>45723</v>
      </c>
      <c r="H43" s="194">
        <v>45723</v>
      </c>
      <c r="I43" s="194">
        <v>45726</v>
      </c>
      <c r="J43" s="194">
        <v>45727</v>
      </c>
      <c r="K43" s="63"/>
      <c r="L43" s="63"/>
      <c r="M43" s="11" t="s">
        <v>3579</v>
      </c>
    </row>
    <row r="44" spans="1:13" ht="15.75" customHeight="1">
      <c r="A44" s="203" t="s">
        <v>11</v>
      </c>
      <c r="B44" s="212" t="s">
        <v>3583</v>
      </c>
      <c r="C44" s="217" t="s">
        <v>3586</v>
      </c>
      <c r="D44" s="194">
        <v>45708</v>
      </c>
      <c r="E44" s="194">
        <v>45723</v>
      </c>
      <c r="F44" s="194">
        <v>45723</v>
      </c>
      <c r="G44" s="194">
        <v>45723</v>
      </c>
      <c r="H44" s="194">
        <v>45723</v>
      </c>
      <c r="I44" s="194">
        <v>45726</v>
      </c>
      <c r="J44" s="194">
        <v>45727</v>
      </c>
      <c r="K44" s="63"/>
      <c r="L44" s="63"/>
      <c r="M44" s="11" t="s">
        <v>3579</v>
      </c>
    </row>
    <row r="45" spans="1:13" ht="15.75" customHeight="1">
      <c r="A45" s="221" t="s">
        <v>11</v>
      </c>
      <c r="B45" s="189" t="s">
        <v>1730</v>
      </c>
      <c r="C45" s="190" t="s">
        <v>105</v>
      </c>
      <c r="D45" s="191">
        <v>45708</v>
      </c>
      <c r="E45" s="191">
        <v>45720</v>
      </c>
      <c r="F45" s="191">
        <v>45722</v>
      </c>
      <c r="G45" s="191">
        <v>45723</v>
      </c>
      <c r="H45" s="191">
        <v>45723</v>
      </c>
      <c r="I45" s="191">
        <v>45726</v>
      </c>
      <c r="J45" s="191">
        <v>45726</v>
      </c>
      <c r="K45" s="63"/>
      <c r="L45" s="63"/>
    </row>
    <row r="46" spans="1:13" ht="15.75" customHeight="1">
      <c r="A46" s="203" t="s">
        <v>11</v>
      </c>
      <c r="B46" s="189" t="s">
        <v>3587</v>
      </c>
      <c r="C46" s="190" t="s">
        <v>1033</v>
      </c>
      <c r="D46" s="191">
        <v>45649</v>
      </c>
      <c r="E46" s="191">
        <v>45723</v>
      </c>
      <c r="F46" s="191">
        <v>45726</v>
      </c>
      <c r="G46" s="191">
        <v>45727</v>
      </c>
      <c r="H46" s="191">
        <v>45727</v>
      </c>
      <c r="I46" s="191">
        <v>45728</v>
      </c>
      <c r="J46" s="191">
        <v>45728</v>
      </c>
      <c r="K46" s="63"/>
      <c r="L46" s="63"/>
    </row>
    <row r="47" spans="1:13" ht="15.75" customHeight="1">
      <c r="A47" s="221" t="s">
        <v>11</v>
      </c>
      <c r="B47" s="192" t="s">
        <v>3587</v>
      </c>
      <c r="C47" s="193" t="s">
        <v>161</v>
      </c>
      <c r="D47" s="194">
        <v>45649</v>
      </c>
      <c r="E47" s="194">
        <v>45723</v>
      </c>
      <c r="F47" s="194">
        <v>45726</v>
      </c>
      <c r="G47" s="194">
        <v>45727</v>
      </c>
      <c r="H47" s="194">
        <v>45727</v>
      </c>
      <c r="I47" s="194">
        <v>45728</v>
      </c>
      <c r="J47" s="194">
        <v>45728</v>
      </c>
      <c r="K47" s="63"/>
      <c r="L47" s="63"/>
    </row>
    <row r="48" spans="1:13" ht="15.75" customHeight="1">
      <c r="A48" s="221" t="s">
        <v>11</v>
      </c>
      <c r="B48" s="210" t="s">
        <v>3588</v>
      </c>
      <c r="C48" s="222" t="s">
        <v>3589</v>
      </c>
      <c r="D48" s="220">
        <v>45688</v>
      </c>
      <c r="E48" s="191">
        <v>45727</v>
      </c>
      <c r="F48" s="191">
        <v>45727</v>
      </c>
      <c r="G48" s="191">
        <v>45728</v>
      </c>
      <c r="H48" s="191">
        <v>45728</v>
      </c>
      <c r="I48" s="191">
        <v>45729</v>
      </c>
      <c r="J48" s="191">
        <v>45729</v>
      </c>
      <c r="K48" s="63"/>
      <c r="L48" s="63"/>
    </row>
    <row r="49" spans="1:12" ht="15.75" customHeight="1">
      <c r="A49" s="221" t="s">
        <v>11</v>
      </c>
      <c r="B49" s="189" t="s">
        <v>3590</v>
      </c>
      <c r="C49" s="190" t="s">
        <v>3591</v>
      </c>
      <c r="D49" s="191">
        <v>45714</v>
      </c>
      <c r="E49" s="191">
        <v>45728</v>
      </c>
      <c r="F49" s="191">
        <v>45729</v>
      </c>
      <c r="G49" s="191">
        <v>45729</v>
      </c>
      <c r="H49" s="191">
        <v>45729</v>
      </c>
      <c r="I49" s="191">
        <v>45730</v>
      </c>
      <c r="J49" s="191">
        <v>45733</v>
      </c>
      <c r="K49" s="63"/>
      <c r="L49" s="63"/>
    </row>
    <row r="50" spans="1:12" ht="15.75" customHeight="1">
      <c r="A50" s="221" t="s">
        <v>11</v>
      </c>
      <c r="B50" s="192" t="s">
        <v>3590</v>
      </c>
      <c r="C50" s="193" t="s">
        <v>3592</v>
      </c>
      <c r="D50" s="194">
        <v>45714</v>
      </c>
      <c r="E50" s="194">
        <v>45728</v>
      </c>
      <c r="F50" s="194">
        <v>45729</v>
      </c>
      <c r="G50" s="194">
        <v>45729</v>
      </c>
      <c r="H50" s="194">
        <v>45729</v>
      </c>
      <c r="I50" s="194">
        <v>45730</v>
      </c>
      <c r="J50" s="194">
        <v>45733</v>
      </c>
      <c r="K50" s="63"/>
      <c r="L50" s="63"/>
    </row>
    <row r="51" spans="1:12" ht="15.75" customHeight="1">
      <c r="A51" s="221" t="s">
        <v>11</v>
      </c>
      <c r="B51" s="192" t="s">
        <v>3590</v>
      </c>
      <c r="C51" s="193" t="s">
        <v>3593</v>
      </c>
      <c r="D51" s="194">
        <v>45714</v>
      </c>
      <c r="E51" s="194">
        <v>45728</v>
      </c>
      <c r="F51" s="194">
        <v>45729</v>
      </c>
      <c r="G51" s="194">
        <v>45729</v>
      </c>
      <c r="H51" s="194">
        <v>45729</v>
      </c>
      <c r="I51" s="194">
        <v>45730</v>
      </c>
      <c r="J51" s="194">
        <v>45733</v>
      </c>
      <c r="K51" s="63"/>
      <c r="L51" s="63"/>
    </row>
    <row r="52" spans="1:12" ht="15.75" customHeight="1">
      <c r="A52" s="221" t="s">
        <v>11</v>
      </c>
      <c r="B52" s="192" t="s">
        <v>3594</v>
      </c>
      <c r="C52" s="223" t="s">
        <v>3595</v>
      </c>
      <c r="D52" s="194">
        <v>45688</v>
      </c>
      <c r="E52" s="194">
        <v>45729</v>
      </c>
      <c r="F52" s="194">
        <v>45729</v>
      </c>
      <c r="G52" s="194">
        <v>45729</v>
      </c>
      <c r="H52" s="194">
        <v>45729</v>
      </c>
      <c r="I52" s="194">
        <v>45730</v>
      </c>
      <c r="J52" s="194">
        <v>45733</v>
      </c>
      <c r="K52" s="63"/>
      <c r="L52" s="63"/>
    </row>
    <row r="53" spans="1:12" ht="15.75" customHeight="1">
      <c r="A53" s="221" t="s">
        <v>11</v>
      </c>
      <c r="B53" s="189" t="s">
        <v>3596</v>
      </c>
      <c r="C53" s="190" t="s">
        <v>3597</v>
      </c>
      <c r="D53" s="191">
        <v>45688</v>
      </c>
      <c r="E53" s="191">
        <v>45729</v>
      </c>
      <c r="F53" s="191">
        <v>45729</v>
      </c>
      <c r="G53" s="191">
        <v>45729</v>
      </c>
      <c r="H53" s="191">
        <v>45729</v>
      </c>
      <c r="I53" s="191">
        <v>45730</v>
      </c>
      <c r="J53" s="191">
        <v>45733</v>
      </c>
      <c r="K53" s="63"/>
      <c r="L53" s="63"/>
    </row>
    <row r="54" spans="1:12" ht="15.75" customHeight="1">
      <c r="A54" s="221" t="s">
        <v>11</v>
      </c>
      <c r="B54" s="204" t="s">
        <v>3598</v>
      </c>
      <c r="C54" s="195" t="s">
        <v>3454</v>
      </c>
      <c r="D54" s="191">
        <v>45720</v>
      </c>
      <c r="E54" s="191">
        <v>45729</v>
      </c>
      <c r="F54" s="191">
        <v>45729</v>
      </c>
      <c r="G54" s="197" t="s">
        <v>22</v>
      </c>
      <c r="H54" s="197" t="s">
        <v>22</v>
      </c>
      <c r="I54" s="191">
        <v>45730</v>
      </c>
      <c r="J54" s="191">
        <v>45733</v>
      </c>
      <c r="K54" s="63"/>
      <c r="L54" s="63"/>
    </row>
    <row r="55" spans="1:12" ht="15.75" customHeight="1">
      <c r="A55" s="221" t="s">
        <v>11</v>
      </c>
      <c r="B55" s="189" t="s">
        <v>3580</v>
      </c>
      <c r="C55" s="195" t="s">
        <v>3505</v>
      </c>
      <c r="D55" s="191">
        <v>45518</v>
      </c>
      <c r="E55" s="191">
        <v>45728</v>
      </c>
      <c r="F55" s="191">
        <v>45728</v>
      </c>
      <c r="G55" s="191">
        <v>45729</v>
      </c>
      <c r="H55" s="191">
        <v>45729</v>
      </c>
      <c r="I55" s="191">
        <v>45730</v>
      </c>
      <c r="J55" s="191">
        <v>45730</v>
      </c>
      <c r="K55" s="63"/>
      <c r="L55" s="63"/>
    </row>
    <row r="56" spans="1:12" ht="15.75" customHeight="1">
      <c r="A56" s="221" t="s">
        <v>11</v>
      </c>
      <c r="B56" s="189" t="s">
        <v>3599</v>
      </c>
      <c r="C56" s="190" t="s">
        <v>161</v>
      </c>
      <c r="D56" s="191">
        <v>45708</v>
      </c>
      <c r="E56" s="191">
        <v>45706</v>
      </c>
      <c r="F56" s="191">
        <v>45729</v>
      </c>
      <c r="G56" s="191">
        <v>45730</v>
      </c>
      <c r="H56" s="191">
        <v>45730</v>
      </c>
      <c r="I56" s="191">
        <v>45733</v>
      </c>
      <c r="J56" s="191">
        <v>45733</v>
      </c>
      <c r="K56" s="63"/>
      <c r="L56" s="63"/>
    </row>
    <row r="57" spans="1:12" ht="15.75" customHeight="1">
      <c r="A57" s="221" t="s">
        <v>11</v>
      </c>
      <c r="B57" s="192" t="s">
        <v>3599</v>
      </c>
      <c r="C57" s="193" t="s">
        <v>156</v>
      </c>
      <c r="D57" s="194">
        <v>45708</v>
      </c>
      <c r="E57" s="194">
        <v>45706</v>
      </c>
      <c r="F57" s="194">
        <v>45729</v>
      </c>
      <c r="G57" s="194">
        <v>45730</v>
      </c>
      <c r="H57" s="194">
        <v>45730</v>
      </c>
      <c r="I57" s="194">
        <v>45733</v>
      </c>
      <c r="J57" s="194">
        <v>45733</v>
      </c>
      <c r="K57" s="63"/>
      <c r="L57" s="63"/>
    </row>
    <row r="58" spans="1:12" ht="15.75" customHeight="1">
      <c r="A58" s="221" t="s">
        <v>11</v>
      </c>
      <c r="B58" s="192" t="s">
        <v>3599</v>
      </c>
      <c r="C58" s="224" t="s">
        <v>105</v>
      </c>
      <c r="D58" s="194">
        <v>45708</v>
      </c>
      <c r="E58" s="194">
        <v>45706</v>
      </c>
      <c r="F58" s="194">
        <v>45729</v>
      </c>
      <c r="G58" s="194">
        <v>45730</v>
      </c>
      <c r="H58" s="194">
        <v>45730</v>
      </c>
      <c r="I58" s="194">
        <v>45733</v>
      </c>
      <c r="J58" s="194">
        <v>45733</v>
      </c>
      <c r="K58" s="63"/>
      <c r="L58" s="63"/>
    </row>
    <row r="59" spans="1:12" ht="15.75" customHeight="1">
      <c r="A59" s="221" t="s">
        <v>11</v>
      </c>
      <c r="B59" s="192" t="s">
        <v>3599</v>
      </c>
      <c r="C59" s="190" t="s">
        <v>228</v>
      </c>
      <c r="D59" s="194">
        <v>45708</v>
      </c>
      <c r="E59" s="194">
        <v>45706</v>
      </c>
      <c r="F59" s="194">
        <v>45729</v>
      </c>
      <c r="G59" s="194">
        <v>45730</v>
      </c>
      <c r="H59" s="194">
        <v>45730</v>
      </c>
      <c r="I59" s="194">
        <v>45733</v>
      </c>
      <c r="J59" s="194">
        <v>45733</v>
      </c>
      <c r="K59" s="63"/>
      <c r="L59" s="63"/>
    </row>
    <row r="60" spans="1:12" ht="15.75" customHeight="1">
      <c r="A60" s="221" t="s">
        <v>400</v>
      </c>
      <c r="B60" s="189" t="s">
        <v>163</v>
      </c>
      <c r="C60" s="225" t="s">
        <v>108</v>
      </c>
      <c r="D60" s="191">
        <v>45677</v>
      </c>
      <c r="E60" s="191">
        <v>45731</v>
      </c>
      <c r="F60" s="191">
        <v>45733</v>
      </c>
      <c r="G60" s="191">
        <v>45734</v>
      </c>
      <c r="H60" s="191">
        <v>45734</v>
      </c>
      <c r="I60" s="191">
        <v>45735</v>
      </c>
      <c r="J60" s="191">
        <v>45735</v>
      </c>
      <c r="K60" s="63"/>
      <c r="L60" s="63"/>
    </row>
    <row r="61" spans="1:12" ht="15.75" customHeight="1">
      <c r="A61" s="100" t="s">
        <v>27</v>
      </c>
      <c r="B61" s="192" t="s">
        <v>3460</v>
      </c>
      <c r="C61" s="190" t="s">
        <v>3600</v>
      </c>
      <c r="D61" s="191">
        <v>45705</v>
      </c>
      <c r="E61" s="191">
        <v>45734</v>
      </c>
      <c r="F61" s="191">
        <v>45735</v>
      </c>
      <c r="G61" s="191">
        <v>45736</v>
      </c>
      <c r="H61" s="191">
        <v>45736</v>
      </c>
      <c r="I61" s="191">
        <v>45737</v>
      </c>
      <c r="J61" s="191">
        <v>45737</v>
      </c>
      <c r="K61" s="63"/>
      <c r="L61" s="63"/>
    </row>
    <row r="62" spans="1:12" ht="15.75" customHeight="1">
      <c r="A62" s="100" t="s">
        <v>11</v>
      </c>
      <c r="B62" s="189" t="s">
        <v>3601</v>
      </c>
      <c r="C62" s="222" t="s">
        <v>3490</v>
      </c>
      <c r="D62" s="220">
        <v>45737</v>
      </c>
      <c r="E62" s="191">
        <v>45730</v>
      </c>
      <c r="F62" s="191">
        <v>45737</v>
      </c>
      <c r="G62" s="191">
        <v>45740</v>
      </c>
      <c r="H62" s="191">
        <v>45740</v>
      </c>
      <c r="I62" s="191">
        <v>45741</v>
      </c>
      <c r="J62" s="191">
        <v>45741</v>
      </c>
      <c r="K62" s="63"/>
      <c r="L62" s="63"/>
    </row>
    <row r="63" spans="1:12" ht="15.75" customHeight="1">
      <c r="A63" s="100" t="s">
        <v>11</v>
      </c>
      <c r="B63" s="189" t="s">
        <v>3602</v>
      </c>
      <c r="C63" s="190" t="s">
        <v>2821</v>
      </c>
      <c r="D63" s="194">
        <v>45708</v>
      </c>
      <c r="E63" s="194">
        <v>45733</v>
      </c>
      <c r="F63" s="194">
        <v>45737</v>
      </c>
      <c r="G63" s="194">
        <v>45740</v>
      </c>
      <c r="H63" s="194">
        <v>45740</v>
      </c>
      <c r="I63" s="194">
        <v>45741</v>
      </c>
      <c r="J63" s="194">
        <v>45741</v>
      </c>
      <c r="K63" s="63"/>
      <c r="L63" s="63"/>
    </row>
    <row r="64" spans="1:12" ht="15.75" customHeight="1">
      <c r="A64" s="100" t="s">
        <v>11</v>
      </c>
      <c r="B64" s="192" t="s">
        <v>3602</v>
      </c>
      <c r="C64" s="193" t="s">
        <v>2814</v>
      </c>
      <c r="D64" s="194">
        <v>45708</v>
      </c>
      <c r="E64" s="194">
        <v>45733</v>
      </c>
      <c r="F64" s="194">
        <v>45737</v>
      </c>
      <c r="G64" s="194">
        <v>45740</v>
      </c>
      <c r="H64" s="194">
        <v>45740</v>
      </c>
      <c r="I64" s="194">
        <v>45741</v>
      </c>
      <c r="J64" s="194">
        <v>45741</v>
      </c>
      <c r="K64" s="63"/>
      <c r="L64" s="63"/>
    </row>
    <row r="65" spans="1:12" ht="15.75" customHeight="1">
      <c r="A65" s="100" t="s">
        <v>11</v>
      </c>
      <c r="B65" s="192" t="s">
        <v>3602</v>
      </c>
      <c r="C65" s="193" t="s">
        <v>2761</v>
      </c>
      <c r="D65" s="194">
        <v>45708</v>
      </c>
      <c r="E65" s="194">
        <v>45733</v>
      </c>
      <c r="F65" s="194">
        <v>45737</v>
      </c>
      <c r="G65" s="194">
        <v>45740</v>
      </c>
      <c r="H65" s="194">
        <v>45740</v>
      </c>
      <c r="I65" s="194">
        <v>45741</v>
      </c>
      <c r="J65" s="194">
        <v>45741</v>
      </c>
      <c r="K65" s="63"/>
      <c r="L65" s="63"/>
    </row>
    <row r="66" spans="1:12" ht="15.75" customHeight="1">
      <c r="A66" s="100" t="s">
        <v>11</v>
      </c>
      <c r="B66" s="204" t="s">
        <v>3502</v>
      </c>
      <c r="C66" s="195" t="s">
        <v>3603</v>
      </c>
      <c r="D66" s="191">
        <v>45700</v>
      </c>
      <c r="E66" s="191">
        <v>45722</v>
      </c>
      <c r="F66" s="191">
        <v>45744</v>
      </c>
      <c r="G66" s="197" t="s">
        <v>22</v>
      </c>
      <c r="H66" s="197" t="s">
        <v>22</v>
      </c>
      <c r="I66" s="191">
        <v>45747</v>
      </c>
      <c r="J66" s="191">
        <v>45749</v>
      </c>
      <c r="K66" s="63"/>
      <c r="L66" s="63"/>
    </row>
    <row r="67" spans="1:12" ht="15.75" customHeight="1">
      <c r="A67" s="100" t="s">
        <v>11</v>
      </c>
      <c r="B67" s="210" t="s">
        <v>3502</v>
      </c>
      <c r="C67" s="205" t="s">
        <v>3440</v>
      </c>
      <c r="D67" s="194">
        <v>45700</v>
      </c>
      <c r="E67" s="194">
        <v>45722</v>
      </c>
      <c r="F67" s="194">
        <v>45744</v>
      </c>
      <c r="G67" s="206" t="s">
        <v>22</v>
      </c>
      <c r="H67" s="206" t="s">
        <v>22</v>
      </c>
      <c r="I67" s="194">
        <v>45747</v>
      </c>
      <c r="J67" s="194">
        <v>45749</v>
      </c>
      <c r="K67" s="63"/>
      <c r="L67" s="63"/>
    </row>
    <row r="68" spans="1:12" ht="15.75" customHeight="1">
      <c r="A68" s="100" t="s">
        <v>11</v>
      </c>
      <c r="B68" s="189" t="s">
        <v>733</v>
      </c>
      <c r="C68" s="190" t="s">
        <v>742</v>
      </c>
      <c r="D68" s="191">
        <v>45708</v>
      </c>
      <c r="E68" s="191">
        <v>45721</v>
      </c>
      <c r="F68" s="191">
        <v>45743</v>
      </c>
      <c r="G68" s="191">
        <v>45744</v>
      </c>
      <c r="H68" s="191">
        <v>45744</v>
      </c>
      <c r="I68" s="191">
        <v>45747</v>
      </c>
      <c r="J68" s="191">
        <v>45747</v>
      </c>
      <c r="K68" s="63"/>
      <c r="L68" s="63"/>
    </row>
    <row r="69" spans="1:12" ht="23.25" customHeight="1">
      <c r="A69" s="65" t="s">
        <v>11</v>
      </c>
      <c r="B69" s="189" t="s">
        <v>3543</v>
      </c>
      <c r="C69" s="190" t="s">
        <v>156</v>
      </c>
      <c r="D69" s="191">
        <v>45001</v>
      </c>
      <c r="E69" s="191">
        <v>45743</v>
      </c>
      <c r="F69" s="191">
        <v>45743</v>
      </c>
      <c r="G69" s="191">
        <v>45744</v>
      </c>
      <c r="H69" s="191">
        <v>45744</v>
      </c>
      <c r="I69" s="191">
        <v>45747</v>
      </c>
      <c r="J69" s="191">
        <v>45747</v>
      </c>
      <c r="K69" s="63"/>
      <c r="L69" s="63"/>
    </row>
    <row r="70" spans="1:12" ht="15.75" customHeight="1">
      <c r="A70" s="65" t="s">
        <v>27</v>
      </c>
      <c r="B70" s="200" t="s">
        <v>3604</v>
      </c>
      <c r="C70" s="226" t="s">
        <v>2725</v>
      </c>
      <c r="D70" s="201">
        <v>45596</v>
      </c>
      <c r="E70" s="201">
        <v>45744</v>
      </c>
      <c r="F70" s="201">
        <v>45747</v>
      </c>
      <c r="G70" s="201">
        <v>45749</v>
      </c>
      <c r="H70" s="201">
        <v>45749</v>
      </c>
      <c r="I70" s="201">
        <v>45750</v>
      </c>
      <c r="J70" s="201">
        <v>45750</v>
      </c>
      <c r="K70" s="63"/>
      <c r="L70" s="63"/>
    </row>
    <row r="71" spans="1:12" ht="15.75" customHeight="1">
      <c r="A71" s="65" t="s">
        <v>11</v>
      </c>
      <c r="B71" s="189" t="s">
        <v>685</v>
      </c>
      <c r="C71" s="195" t="s">
        <v>486</v>
      </c>
      <c r="D71" s="191">
        <v>45649</v>
      </c>
      <c r="E71" s="191">
        <v>45721</v>
      </c>
      <c r="F71" s="191">
        <v>45749</v>
      </c>
      <c r="G71" s="191">
        <v>45750</v>
      </c>
      <c r="H71" s="191">
        <v>45750</v>
      </c>
      <c r="I71" s="191">
        <v>45751</v>
      </c>
      <c r="J71" s="191">
        <v>45751</v>
      </c>
      <c r="K71" s="63"/>
      <c r="L71" s="63"/>
    </row>
    <row r="72" spans="1:12" ht="15.75" customHeight="1">
      <c r="A72" s="86" t="s">
        <v>11</v>
      </c>
      <c r="B72" s="189" t="s">
        <v>3605</v>
      </c>
      <c r="C72" s="195" t="s">
        <v>228</v>
      </c>
      <c r="D72" s="191">
        <v>45337</v>
      </c>
      <c r="E72" s="191">
        <v>45737</v>
      </c>
      <c r="F72" s="191">
        <v>45749</v>
      </c>
      <c r="G72" s="191">
        <v>45750</v>
      </c>
      <c r="H72" s="191">
        <v>45750</v>
      </c>
      <c r="I72" s="191">
        <v>45751</v>
      </c>
      <c r="J72" s="191">
        <v>45751</v>
      </c>
      <c r="K72" s="63"/>
      <c r="L72" s="63"/>
    </row>
    <row r="73" spans="1:12" ht="15.75" customHeight="1">
      <c r="A73" s="89" t="s">
        <v>11</v>
      </c>
      <c r="B73" s="189" t="s">
        <v>3447</v>
      </c>
      <c r="C73" s="195" t="s">
        <v>200</v>
      </c>
      <c r="D73" s="191">
        <v>45309</v>
      </c>
      <c r="E73" s="191">
        <v>45737</v>
      </c>
      <c r="F73" s="191">
        <v>45749</v>
      </c>
      <c r="G73" s="191">
        <v>45750</v>
      </c>
      <c r="H73" s="191">
        <v>45750</v>
      </c>
      <c r="I73" s="191">
        <v>45751</v>
      </c>
      <c r="J73" s="191">
        <v>45751</v>
      </c>
      <c r="K73" s="63"/>
      <c r="L73" s="63"/>
    </row>
    <row r="74" spans="1:12" ht="15.75" customHeight="1">
      <c r="A74" s="89" t="s">
        <v>27</v>
      </c>
      <c r="B74" s="189" t="s">
        <v>2150</v>
      </c>
      <c r="C74" s="225" t="s">
        <v>1023</v>
      </c>
      <c r="D74" s="191">
        <v>45672</v>
      </c>
      <c r="E74" s="191">
        <v>45758</v>
      </c>
      <c r="F74" s="191">
        <v>45761</v>
      </c>
      <c r="G74" s="191">
        <v>45762</v>
      </c>
      <c r="H74" s="191">
        <v>45762</v>
      </c>
      <c r="I74" s="191">
        <v>45763</v>
      </c>
      <c r="J74" s="191">
        <v>45763</v>
      </c>
      <c r="K74" s="63"/>
      <c r="L74" s="63"/>
    </row>
    <row r="75" spans="1:12" ht="15.75" customHeight="1">
      <c r="A75" s="89" t="s">
        <v>27</v>
      </c>
      <c r="B75" s="189" t="s">
        <v>3471</v>
      </c>
      <c r="C75" s="190" t="s">
        <v>120</v>
      </c>
      <c r="D75" s="191">
        <v>45504</v>
      </c>
      <c r="E75" s="191">
        <v>45762</v>
      </c>
      <c r="F75" s="191">
        <v>45763</v>
      </c>
      <c r="G75" s="191">
        <v>45768</v>
      </c>
      <c r="H75" s="191">
        <v>45768</v>
      </c>
      <c r="I75" s="191">
        <v>45769</v>
      </c>
      <c r="J75" s="191">
        <v>45769</v>
      </c>
      <c r="K75" s="63"/>
      <c r="L75" s="63"/>
    </row>
    <row r="76" spans="1:12" ht="15.75" customHeight="1">
      <c r="A76" s="89" t="s">
        <v>27</v>
      </c>
      <c r="B76" s="189" t="s">
        <v>2215</v>
      </c>
      <c r="C76" s="195" t="s">
        <v>279</v>
      </c>
      <c r="D76" s="227">
        <v>45685</v>
      </c>
      <c r="E76" s="227">
        <v>45772</v>
      </c>
      <c r="F76" s="191">
        <v>45775</v>
      </c>
      <c r="G76" s="191">
        <v>45776</v>
      </c>
      <c r="H76" s="191">
        <v>45776</v>
      </c>
      <c r="I76" s="191">
        <v>45777</v>
      </c>
      <c r="J76" s="191">
        <v>45777</v>
      </c>
      <c r="K76" s="63"/>
      <c r="L76" s="63"/>
    </row>
    <row r="77" spans="1:12" ht="15.75" customHeight="1">
      <c r="A77" s="89" t="s">
        <v>11</v>
      </c>
      <c r="B77" s="189" t="s">
        <v>3606</v>
      </c>
      <c r="C77" s="195" t="s">
        <v>2863</v>
      </c>
      <c r="D77" s="191">
        <v>45736</v>
      </c>
      <c r="E77" s="191">
        <v>45772</v>
      </c>
      <c r="F77" s="191">
        <v>45772</v>
      </c>
      <c r="G77" s="191">
        <v>45775</v>
      </c>
      <c r="H77" s="191">
        <v>45775</v>
      </c>
      <c r="I77" s="191">
        <v>45776</v>
      </c>
      <c r="J77" s="191">
        <v>45776</v>
      </c>
      <c r="K77" s="63"/>
      <c r="L77" s="63"/>
    </row>
    <row r="78" spans="1:12" ht="15.75" customHeight="1">
      <c r="A78" s="89" t="s">
        <v>11</v>
      </c>
      <c r="B78" s="204" t="s">
        <v>3522</v>
      </c>
      <c r="C78" s="195" t="s">
        <v>3442</v>
      </c>
      <c r="D78" s="191">
        <v>45758</v>
      </c>
      <c r="E78" s="191">
        <v>45776</v>
      </c>
      <c r="F78" s="191">
        <v>45779</v>
      </c>
      <c r="G78" s="197" t="s">
        <v>22</v>
      </c>
      <c r="H78" s="197" t="s">
        <v>22</v>
      </c>
      <c r="I78" s="191">
        <v>45782</v>
      </c>
      <c r="J78" s="191">
        <v>45783</v>
      </c>
      <c r="K78" s="63"/>
      <c r="L78" s="63"/>
    </row>
    <row r="79" spans="1:12" ht="15.75" customHeight="1">
      <c r="A79" s="89" t="s">
        <v>11</v>
      </c>
      <c r="B79" s="210" t="s">
        <v>3607</v>
      </c>
      <c r="C79" s="195" t="s">
        <v>434</v>
      </c>
      <c r="D79" s="191">
        <v>45648</v>
      </c>
      <c r="E79" s="191">
        <v>45751</v>
      </c>
      <c r="F79" s="191">
        <v>45779</v>
      </c>
      <c r="G79" s="191">
        <v>45782</v>
      </c>
      <c r="H79" s="191">
        <v>45782</v>
      </c>
      <c r="I79" s="191">
        <v>45783</v>
      </c>
      <c r="J79" s="191">
        <v>45783</v>
      </c>
      <c r="K79" s="63"/>
      <c r="L79" s="63"/>
    </row>
    <row r="80" spans="1:12" ht="15.75" customHeight="1">
      <c r="A80" s="67" t="s">
        <v>27</v>
      </c>
      <c r="B80" s="189" t="s">
        <v>2184</v>
      </c>
      <c r="C80" s="195" t="s">
        <v>2725</v>
      </c>
      <c r="D80" s="191">
        <v>45733</v>
      </c>
      <c r="E80" s="191">
        <v>45779</v>
      </c>
      <c r="F80" s="191">
        <v>45782</v>
      </c>
      <c r="G80" s="191">
        <v>45783</v>
      </c>
      <c r="H80" s="191">
        <v>45783</v>
      </c>
      <c r="I80" s="191">
        <v>45784</v>
      </c>
      <c r="J80" s="191">
        <v>45784</v>
      </c>
      <c r="K80" s="63"/>
      <c r="L80" s="63"/>
    </row>
    <row r="81" spans="1:12" ht="15.75" customHeight="1">
      <c r="A81" s="67" t="s">
        <v>11</v>
      </c>
      <c r="B81" s="189" t="s">
        <v>2210</v>
      </c>
      <c r="C81" s="190" t="s">
        <v>2761</v>
      </c>
      <c r="D81" s="191">
        <v>45064</v>
      </c>
      <c r="E81" s="191">
        <v>45783</v>
      </c>
      <c r="F81" s="191">
        <v>45783</v>
      </c>
      <c r="G81" s="191">
        <v>45784</v>
      </c>
      <c r="H81" s="191">
        <v>45784</v>
      </c>
      <c r="I81" s="191">
        <v>45785</v>
      </c>
      <c r="J81" s="191">
        <v>45785</v>
      </c>
      <c r="K81" s="63"/>
      <c r="L81" s="63"/>
    </row>
    <row r="82" spans="1:12" ht="15.75" customHeight="1">
      <c r="A82" s="67" t="s">
        <v>11</v>
      </c>
      <c r="B82" s="192" t="s">
        <v>2210</v>
      </c>
      <c r="C82" s="193" t="s">
        <v>2766</v>
      </c>
      <c r="D82" s="194">
        <v>45064</v>
      </c>
      <c r="E82" s="194">
        <v>45783</v>
      </c>
      <c r="F82" s="194">
        <v>45783</v>
      </c>
      <c r="G82" s="194">
        <v>45784</v>
      </c>
      <c r="H82" s="194">
        <v>45784</v>
      </c>
      <c r="I82" s="194">
        <v>45785</v>
      </c>
      <c r="J82" s="194">
        <v>45785</v>
      </c>
      <c r="K82" s="63"/>
      <c r="L82" s="63"/>
    </row>
    <row r="83" spans="1:12" ht="15.75" customHeight="1">
      <c r="A83" s="67" t="s">
        <v>11</v>
      </c>
      <c r="B83" s="189" t="s">
        <v>3565</v>
      </c>
      <c r="C83" s="190" t="s">
        <v>120</v>
      </c>
      <c r="D83" s="191">
        <v>45463</v>
      </c>
      <c r="E83" s="191">
        <v>45737</v>
      </c>
      <c r="F83" s="191">
        <v>45784</v>
      </c>
      <c r="G83" s="191">
        <v>45785</v>
      </c>
      <c r="H83" s="191">
        <v>45785</v>
      </c>
      <c r="I83" s="191">
        <v>45786</v>
      </c>
      <c r="J83" s="191">
        <v>45786</v>
      </c>
      <c r="K83" s="63"/>
      <c r="L83" s="63"/>
    </row>
    <row r="84" spans="1:12" ht="15.75" customHeight="1">
      <c r="A84" s="67" t="s">
        <v>11</v>
      </c>
      <c r="B84" s="192" t="s">
        <v>3565</v>
      </c>
      <c r="C84" s="193" t="s">
        <v>2670</v>
      </c>
      <c r="D84" s="194">
        <v>45463</v>
      </c>
      <c r="E84" s="194">
        <v>45737</v>
      </c>
      <c r="F84" s="194">
        <v>45784</v>
      </c>
      <c r="G84" s="194">
        <v>45785</v>
      </c>
      <c r="H84" s="194">
        <v>45785</v>
      </c>
      <c r="I84" s="194">
        <v>45786</v>
      </c>
      <c r="J84" s="194">
        <v>45786</v>
      </c>
      <c r="K84" s="63"/>
      <c r="L84" s="63"/>
    </row>
    <row r="85" spans="1:12" ht="15.75" customHeight="1">
      <c r="A85" s="67" t="s">
        <v>11</v>
      </c>
      <c r="B85" s="192" t="s">
        <v>3565</v>
      </c>
      <c r="C85" s="193" t="s">
        <v>486</v>
      </c>
      <c r="D85" s="194">
        <v>45463</v>
      </c>
      <c r="E85" s="194">
        <v>45737</v>
      </c>
      <c r="F85" s="194">
        <v>45784</v>
      </c>
      <c r="G85" s="194">
        <v>45785</v>
      </c>
      <c r="H85" s="194">
        <v>45785</v>
      </c>
      <c r="I85" s="194">
        <v>45786</v>
      </c>
      <c r="J85" s="194">
        <v>45786</v>
      </c>
      <c r="K85" s="63"/>
      <c r="L85" s="63"/>
    </row>
    <row r="86" spans="1:12" ht="15.75" customHeight="1">
      <c r="A86" s="96" t="s">
        <v>11</v>
      </c>
      <c r="B86" s="189" t="s">
        <v>3435</v>
      </c>
      <c r="C86" s="195" t="s">
        <v>33</v>
      </c>
      <c r="D86" s="191">
        <v>45519</v>
      </c>
      <c r="E86" s="191">
        <v>45761</v>
      </c>
      <c r="F86" s="191">
        <v>45784</v>
      </c>
      <c r="G86" s="191">
        <v>45785</v>
      </c>
      <c r="H86" s="191">
        <v>45785</v>
      </c>
      <c r="I86" s="191">
        <v>45786</v>
      </c>
      <c r="J86" s="191">
        <v>45786</v>
      </c>
      <c r="K86" s="63"/>
      <c r="L86" s="63"/>
    </row>
    <row r="87" spans="1:12" ht="15.75" customHeight="1">
      <c r="A87" s="100" t="s">
        <v>11</v>
      </c>
      <c r="B87" s="192" t="s">
        <v>3435</v>
      </c>
      <c r="C87" s="205" t="s">
        <v>228</v>
      </c>
      <c r="D87" s="194">
        <v>45519</v>
      </c>
      <c r="E87" s="194">
        <v>45761</v>
      </c>
      <c r="F87" s="194">
        <v>45784</v>
      </c>
      <c r="G87" s="194">
        <v>45785</v>
      </c>
      <c r="H87" s="194">
        <v>45785</v>
      </c>
      <c r="I87" s="194">
        <v>45786</v>
      </c>
      <c r="J87" s="194">
        <v>45786</v>
      </c>
      <c r="K87" s="63"/>
      <c r="L87" s="63"/>
    </row>
    <row r="88" spans="1:12" ht="15.75" customHeight="1">
      <c r="A88" s="65" t="s">
        <v>11</v>
      </c>
      <c r="B88" s="192" t="s">
        <v>3435</v>
      </c>
      <c r="C88" s="205" t="s">
        <v>1008</v>
      </c>
      <c r="D88" s="194">
        <v>45519</v>
      </c>
      <c r="E88" s="194">
        <v>45761</v>
      </c>
      <c r="F88" s="194">
        <v>45784</v>
      </c>
      <c r="G88" s="194">
        <v>45785</v>
      </c>
      <c r="H88" s="194">
        <v>45785</v>
      </c>
      <c r="I88" s="194">
        <v>45786</v>
      </c>
      <c r="J88" s="194">
        <v>45786</v>
      </c>
      <c r="K88" s="63"/>
      <c r="L88" s="63"/>
    </row>
    <row r="89" spans="1:12" ht="15.75" customHeight="1">
      <c r="A89" s="65" t="s">
        <v>11</v>
      </c>
      <c r="B89" s="189" t="s">
        <v>3555</v>
      </c>
      <c r="C89" s="190" t="s">
        <v>161</v>
      </c>
      <c r="D89" s="191">
        <v>45617</v>
      </c>
      <c r="E89" s="191">
        <v>45785</v>
      </c>
      <c r="F89" s="191">
        <v>45786</v>
      </c>
      <c r="G89" s="191">
        <v>45790</v>
      </c>
      <c r="H89" s="191">
        <v>45790</v>
      </c>
      <c r="I89" s="191">
        <v>45791</v>
      </c>
      <c r="J89" s="191">
        <v>45791</v>
      </c>
      <c r="K89" s="63"/>
      <c r="L89" s="63"/>
    </row>
    <row r="90" spans="1:12" ht="15.75" customHeight="1">
      <c r="A90" s="67" t="s">
        <v>11</v>
      </c>
      <c r="B90" s="189" t="s">
        <v>3525</v>
      </c>
      <c r="C90" s="190" t="s">
        <v>2731</v>
      </c>
      <c r="D90" s="191">
        <v>45518</v>
      </c>
      <c r="E90" s="191">
        <v>45790</v>
      </c>
      <c r="F90" s="191">
        <v>45791</v>
      </c>
      <c r="G90" s="191">
        <v>45792</v>
      </c>
      <c r="H90" s="191">
        <v>45792</v>
      </c>
      <c r="I90" s="191">
        <v>45793</v>
      </c>
      <c r="J90" s="191">
        <v>45793</v>
      </c>
      <c r="K90" s="63"/>
      <c r="L90" s="63"/>
    </row>
    <row r="91" spans="1:12" ht="15.75" customHeight="1">
      <c r="A91" s="71" t="s">
        <v>11</v>
      </c>
      <c r="B91" s="189" t="s">
        <v>3608</v>
      </c>
      <c r="C91" s="190" t="s">
        <v>3490</v>
      </c>
      <c r="D91" s="191">
        <v>45736</v>
      </c>
      <c r="E91" s="191">
        <v>45790</v>
      </c>
      <c r="F91" s="191">
        <v>45791</v>
      </c>
      <c r="G91" s="191">
        <v>45792</v>
      </c>
      <c r="H91" s="191">
        <v>45792</v>
      </c>
      <c r="I91" s="191">
        <v>45793</v>
      </c>
      <c r="J91" s="191">
        <v>45793</v>
      </c>
      <c r="K91" s="63"/>
      <c r="L91" s="63"/>
    </row>
    <row r="92" spans="1:12" ht="15.75" customHeight="1">
      <c r="A92" s="117" t="s">
        <v>11</v>
      </c>
      <c r="B92" s="189" t="s">
        <v>3565</v>
      </c>
      <c r="C92" s="195" t="s">
        <v>3609</v>
      </c>
      <c r="D92" s="191">
        <v>45702</v>
      </c>
      <c r="E92" s="191">
        <v>45736</v>
      </c>
      <c r="F92" s="191">
        <v>45793</v>
      </c>
      <c r="G92" s="197" t="s">
        <v>22</v>
      </c>
      <c r="H92" s="197" t="s">
        <v>22</v>
      </c>
      <c r="I92" s="191">
        <v>45796</v>
      </c>
      <c r="J92" s="191">
        <v>45797</v>
      </c>
      <c r="K92" s="63"/>
      <c r="L92" s="63"/>
    </row>
    <row r="93" spans="1:12" ht="15.75" customHeight="1">
      <c r="A93" s="117" t="s">
        <v>11</v>
      </c>
      <c r="B93" s="192" t="s">
        <v>3565</v>
      </c>
      <c r="C93" s="205" t="s">
        <v>3445</v>
      </c>
      <c r="D93" s="194">
        <v>45702</v>
      </c>
      <c r="E93" s="194">
        <v>45736</v>
      </c>
      <c r="F93" s="194">
        <v>45793</v>
      </c>
      <c r="G93" s="206" t="s">
        <v>22</v>
      </c>
      <c r="H93" s="206" t="s">
        <v>22</v>
      </c>
      <c r="I93" s="194">
        <v>45796</v>
      </c>
      <c r="J93" s="194">
        <v>45797</v>
      </c>
      <c r="K93" s="63"/>
      <c r="L93" s="63"/>
    </row>
    <row r="94" spans="1:12" ht="15.75" customHeight="1">
      <c r="A94" s="71" t="s">
        <v>49</v>
      </c>
      <c r="B94" s="189" t="s">
        <v>3610</v>
      </c>
      <c r="C94" s="195" t="s">
        <v>200</v>
      </c>
      <c r="D94" s="191">
        <v>45644</v>
      </c>
      <c r="E94" s="191">
        <v>45784</v>
      </c>
      <c r="F94" s="191">
        <v>45795</v>
      </c>
      <c r="G94" s="191">
        <v>45796</v>
      </c>
      <c r="H94" s="191">
        <v>45796</v>
      </c>
      <c r="I94" s="191">
        <v>45797</v>
      </c>
      <c r="J94" s="191">
        <v>45797</v>
      </c>
      <c r="K94" s="63"/>
      <c r="L94" s="63"/>
    </row>
    <row r="95" spans="1:12" ht="15.75" customHeight="1">
      <c r="A95" s="117" t="s">
        <v>49</v>
      </c>
      <c r="B95" s="189" t="s">
        <v>3451</v>
      </c>
      <c r="C95" s="190" t="s">
        <v>197</v>
      </c>
      <c r="D95" s="191">
        <v>45525</v>
      </c>
      <c r="E95" s="191">
        <v>45793</v>
      </c>
      <c r="F95" s="191">
        <v>45796</v>
      </c>
      <c r="G95" s="191">
        <v>45797</v>
      </c>
      <c r="H95" s="191">
        <v>45797</v>
      </c>
      <c r="I95" s="191">
        <v>45798</v>
      </c>
      <c r="J95" s="191">
        <v>45798</v>
      </c>
      <c r="K95" s="63"/>
      <c r="L95" s="63"/>
    </row>
    <row r="96" spans="1:12" ht="15.75" customHeight="1">
      <c r="A96" s="119" t="s">
        <v>49</v>
      </c>
      <c r="B96" s="204" t="s">
        <v>1442</v>
      </c>
      <c r="C96" s="195" t="s">
        <v>3603</v>
      </c>
      <c r="D96" s="191">
        <v>45040</v>
      </c>
      <c r="E96" s="191">
        <v>45799</v>
      </c>
      <c r="F96" s="191">
        <v>45800</v>
      </c>
      <c r="G96" s="197" t="s">
        <v>22</v>
      </c>
      <c r="H96" s="197" t="s">
        <v>22</v>
      </c>
      <c r="I96" s="191">
        <v>45803</v>
      </c>
      <c r="J96" s="191">
        <v>45804</v>
      </c>
      <c r="K96" s="63"/>
      <c r="L96" s="63"/>
    </row>
    <row r="97" spans="1:12" ht="15.75" customHeight="1">
      <c r="A97" s="119" t="s">
        <v>11</v>
      </c>
      <c r="B97" s="189" t="s">
        <v>1120</v>
      </c>
      <c r="C97" s="195" t="s">
        <v>33</v>
      </c>
      <c r="D97" s="191">
        <v>45309</v>
      </c>
      <c r="E97" s="191">
        <v>45796</v>
      </c>
      <c r="F97" s="191">
        <v>45803</v>
      </c>
      <c r="G97" s="191">
        <v>45804</v>
      </c>
      <c r="H97" s="191">
        <v>45804</v>
      </c>
      <c r="I97" s="228">
        <v>45805</v>
      </c>
      <c r="J97" s="228">
        <v>45805</v>
      </c>
      <c r="K97" s="63"/>
      <c r="L97" s="63"/>
    </row>
    <row r="98" spans="1:12" ht="15.75" customHeight="1">
      <c r="A98" s="96" t="s">
        <v>11</v>
      </c>
      <c r="B98" s="189" t="s">
        <v>3611</v>
      </c>
      <c r="C98" s="190" t="s">
        <v>200</v>
      </c>
      <c r="D98" s="191">
        <v>45708</v>
      </c>
      <c r="E98" s="191">
        <v>45772</v>
      </c>
      <c r="F98" s="191">
        <v>45805</v>
      </c>
      <c r="G98" s="191">
        <v>45806</v>
      </c>
      <c r="H98" s="191">
        <v>45806</v>
      </c>
      <c r="I98" s="228">
        <v>45807</v>
      </c>
      <c r="J98" s="228">
        <v>45807</v>
      </c>
      <c r="K98" s="63"/>
      <c r="L98" s="63"/>
    </row>
    <row r="99" spans="1:12" ht="15.75" customHeight="1">
      <c r="A99" s="96" t="s">
        <v>49</v>
      </c>
      <c r="B99" s="189" t="s">
        <v>3451</v>
      </c>
      <c r="C99" s="195" t="s">
        <v>550</v>
      </c>
      <c r="D99" s="191">
        <v>45525</v>
      </c>
      <c r="E99" s="191">
        <v>45803</v>
      </c>
      <c r="F99" s="191">
        <v>45810</v>
      </c>
      <c r="G99" s="191">
        <v>45810</v>
      </c>
      <c r="H99" s="191">
        <v>45810</v>
      </c>
      <c r="I99" s="228">
        <v>45811</v>
      </c>
      <c r="J99" s="228">
        <v>45812</v>
      </c>
      <c r="K99" s="63"/>
      <c r="L99" s="63"/>
    </row>
    <row r="100" spans="1:12" ht="15.75" customHeight="1">
      <c r="A100" s="96" t="s">
        <v>11</v>
      </c>
      <c r="B100" s="229" t="s">
        <v>2085</v>
      </c>
      <c r="C100" s="230" t="s">
        <v>39</v>
      </c>
      <c r="D100" s="228">
        <v>45708</v>
      </c>
      <c r="E100" s="228">
        <v>45786</v>
      </c>
      <c r="F100" s="228">
        <v>45803</v>
      </c>
      <c r="G100" s="228">
        <v>45804</v>
      </c>
      <c r="H100" s="228">
        <v>45804</v>
      </c>
      <c r="I100" s="228">
        <v>45812</v>
      </c>
      <c r="J100" s="228">
        <v>45812</v>
      </c>
      <c r="K100" s="63"/>
      <c r="L100" s="231" t="s">
        <v>3612</v>
      </c>
    </row>
    <row r="101" spans="1:12" ht="15.75" customHeight="1">
      <c r="A101" s="96" t="s">
        <v>11</v>
      </c>
      <c r="B101" s="189" t="s">
        <v>1662</v>
      </c>
      <c r="C101" s="230" t="s">
        <v>3454</v>
      </c>
      <c r="D101" s="228">
        <v>45040</v>
      </c>
      <c r="E101" s="228">
        <v>45807</v>
      </c>
      <c r="F101" s="228">
        <v>45813</v>
      </c>
      <c r="G101" s="232" t="s">
        <v>22</v>
      </c>
      <c r="H101" s="232" t="s">
        <v>22</v>
      </c>
      <c r="I101" s="228">
        <v>45817</v>
      </c>
      <c r="J101" s="228">
        <v>45817</v>
      </c>
      <c r="K101" s="63"/>
      <c r="L101" s="63"/>
    </row>
    <row r="102" spans="1:12" ht="15.75" customHeight="1">
      <c r="A102" s="96" t="s">
        <v>11</v>
      </c>
      <c r="B102" s="189" t="s">
        <v>3611</v>
      </c>
      <c r="C102" s="230" t="s">
        <v>39</v>
      </c>
      <c r="D102" s="191">
        <v>45708</v>
      </c>
      <c r="E102" s="191">
        <v>45772</v>
      </c>
      <c r="F102" s="191">
        <v>45812</v>
      </c>
      <c r="G102" s="191">
        <v>45813</v>
      </c>
      <c r="H102" s="191">
        <v>45813</v>
      </c>
      <c r="I102" s="228">
        <v>45817</v>
      </c>
      <c r="J102" s="228">
        <v>45817</v>
      </c>
      <c r="K102" s="63"/>
      <c r="L102" s="63"/>
    </row>
    <row r="103" spans="1:12" ht="15.75" customHeight="1">
      <c r="A103" s="96" t="s">
        <v>11</v>
      </c>
      <c r="B103" s="233" t="s">
        <v>3613</v>
      </c>
      <c r="C103" s="234" t="s">
        <v>2620</v>
      </c>
      <c r="D103" s="235">
        <v>45568</v>
      </c>
      <c r="E103" s="235">
        <v>45812</v>
      </c>
      <c r="F103" s="235">
        <v>45819</v>
      </c>
      <c r="G103" s="235">
        <v>45821</v>
      </c>
      <c r="H103" s="235">
        <v>45821</v>
      </c>
      <c r="I103" s="236">
        <v>45824</v>
      </c>
      <c r="J103" s="236">
        <v>45824</v>
      </c>
      <c r="K103" s="63"/>
      <c r="L103" s="63"/>
    </row>
    <row r="104" spans="1:12" ht="15.75" customHeight="1">
      <c r="A104" s="96" t="s">
        <v>11</v>
      </c>
      <c r="B104" s="237" t="s">
        <v>3555</v>
      </c>
      <c r="C104" s="223" t="s">
        <v>3614</v>
      </c>
      <c r="D104" s="238">
        <v>45688</v>
      </c>
      <c r="E104" s="235">
        <v>45727</v>
      </c>
      <c r="F104" s="235">
        <v>45728</v>
      </c>
      <c r="G104" s="235">
        <v>45728</v>
      </c>
      <c r="H104" s="235">
        <v>45728</v>
      </c>
      <c r="I104" s="235">
        <v>45729</v>
      </c>
      <c r="J104" s="235">
        <v>45730</v>
      </c>
      <c r="K104" s="63"/>
      <c r="L104" s="63"/>
    </row>
    <row r="105" spans="1:12" ht="15.75" customHeight="1">
      <c r="A105" s="96" t="s">
        <v>11</v>
      </c>
      <c r="B105" s="239" t="s">
        <v>3615</v>
      </c>
      <c r="C105" s="240" t="s">
        <v>3616</v>
      </c>
      <c r="D105" s="241">
        <v>45736</v>
      </c>
      <c r="E105" s="242">
        <v>45772</v>
      </c>
      <c r="F105" s="242">
        <v>45772</v>
      </c>
      <c r="G105" s="242">
        <v>45775</v>
      </c>
      <c r="H105" s="242">
        <v>45775</v>
      </c>
      <c r="I105" s="242">
        <v>45776</v>
      </c>
      <c r="J105" s="242">
        <v>45776</v>
      </c>
      <c r="K105" s="63"/>
      <c r="L105" s="63"/>
    </row>
    <row r="106" spans="1:12" ht="15.75" customHeight="1">
      <c r="A106" s="96" t="s">
        <v>11</v>
      </c>
      <c r="B106" s="189" t="s">
        <v>3617</v>
      </c>
      <c r="C106" s="195" t="s">
        <v>85</v>
      </c>
      <c r="D106" s="227">
        <v>45708</v>
      </c>
      <c r="E106" s="227">
        <v>45819</v>
      </c>
      <c r="F106" s="227">
        <v>45821</v>
      </c>
      <c r="G106" s="227">
        <v>45824</v>
      </c>
      <c r="H106" s="227">
        <v>45824</v>
      </c>
      <c r="I106" s="228">
        <v>45825</v>
      </c>
      <c r="J106" s="228">
        <v>45825</v>
      </c>
      <c r="K106" s="63"/>
      <c r="L106" s="63"/>
    </row>
    <row r="107" spans="1:12" ht="15.75" customHeight="1">
      <c r="A107" s="96" t="s">
        <v>11</v>
      </c>
      <c r="B107" s="229" t="s">
        <v>3525</v>
      </c>
      <c r="C107" s="243" t="s">
        <v>3505</v>
      </c>
      <c r="D107" s="191">
        <v>45518</v>
      </c>
      <c r="E107" s="191">
        <v>45796</v>
      </c>
      <c r="F107" s="191">
        <v>45821</v>
      </c>
      <c r="G107" s="191">
        <v>45824</v>
      </c>
      <c r="H107" s="191">
        <v>45824</v>
      </c>
      <c r="I107" s="228">
        <v>45825</v>
      </c>
      <c r="J107" s="228">
        <v>45825</v>
      </c>
      <c r="K107" s="63"/>
      <c r="L107" s="63"/>
    </row>
    <row r="108" spans="1:12" ht="15.75" customHeight="1">
      <c r="A108" s="96" t="s">
        <v>49</v>
      </c>
      <c r="B108" s="189" t="s">
        <v>1986</v>
      </c>
      <c r="C108" s="195" t="s">
        <v>93</v>
      </c>
      <c r="D108" s="191">
        <v>45701</v>
      </c>
      <c r="E108" s="191">
        <v>45827</v>
      </c>
      <c r="F108" s="191">
        <v>45832</v>
      </c>
      <c r="G108" s="191">
        <v>45833</v>
      </c>
      <c r="H108" s="191">
        <v>45833</v>
      </c>
      <c r="I108" s="228">
        <v>45834</v>
      </c>
      <c r="J108" s="228">
        <v>45834</v>
      </c>
      <c r="K108" s="63"/>
      <c r="L108" s="63"/>
    </row>
    <row r="109" spans="1:12" ht="15.75" customHeight="1">
      <c r="A109" s="96" t="s">
        <v>11</v>
      </c>
      <c r="B109" s="189" t="s">
        <v>1973</v>
      </c>
      <c r="C109" s="190" t="s">
        <v>36</v>
      </c>
      <c r="D109" s="244">
        <v>45708</v>
      </c>
      <c r="E109" s="244">
        <v>45843</v>
      </c>
      <c r="F109" s="244">
        <v>45845</v>
      </c>
      <c r="G109" s="244">
        <v>45846</v>
      </c>
      <c r="H109" s="244">
        <v>45846</v>
      </c>
      <c r="I109" s="244">
        <v>45847</v>
      </c>
      <c r="J109" s="244">
        <v>45847</v>
      </c>
      <c r="K109" s="245"/>
      <c r="L109" s="245"/>
    </row>
    <row r="110" spans="1:12" ht="15.75" customHeight="1">
      <c r="A110" s="96" t="s">
        <v>11</v>
      </c>
      <c r="B110" s="189" t="s">
        <v>1042</v>
      </c>
      <c r="C110" s="203" t="s">
        <v>3277</v>
      </c>
      <c r="D110" s="246">
        <v>45708</v>
      </c>
      <c r="E110" s="185">
        <v>45845</v>
      </c>
      <c r="F110" s="185">
        <v>45846</v>
      </c>
      <c r="G110" s="185">
        <v>45847</v>
      </c>
      <c r="H110" s="185">
        <v>45847</v>
      </c>
      <c r="I110" s="185">
        <v>45848</v>
      </c>
      <c r="J110" s="185">
        <v>45848</v>
      </c>
      <c r="K110" s="63"/>
      <c r="L110" s="63"/>
    </row>
    <row r="111" spans="1:12" ht="15.75" customHeight="1">
      <c r="A111" s="96" t="s">
        <v>27</v>
      </c>
      <c r="B111" s="247" t="s">
        <v>3618</v>
      </c>
      <c r="C111" s="221" t="s">
        <v>3619</v>
      </c>
      <c r="D111" s="248">
        <v>45761</v>
      </c>
      <c r="E111" s="249">
        <v>45845</v>
      </c>
      <c r="F111" s="244">
        <v>45846</v>
      </c>
      <c r="G111" s="244">
        <v>45847</v>
      </c>
      <c r="H111" s="244">
        <v>45847</v>
      </c>
      <c r="I111" s="244">
        <v>45848</v>
      </c>
      <c r="J111" s="244">
        <v>45848</v>
      </c>
      <c r="K111" s="63"/>
      <c r="L111" s="63"/>
    </row>
    <row r="112" spans="1:12" ht="15.75" customHeight="1">
      <c r="A112" s="96" t="s">
        <v>11</v>
      </c>
      <c r="B112" s="247" t="s">
        <v>3555</v>
      </c>
      <c r="C112" s="221" t="s">
        <v>3620</v>
      </c>
      <c r="D112" s="249">
        <v>45030</v>
      </c>
      <c r="E112" s="244">
        <v>45776</v>
      </c>
      <c r="F112" s="244">
        <v>45482</v>
      </c>
      <c r="G112" s="250" t="s">
        <v>22</v>
      </c>
      <c r="H112" s="250" t="s">
        <v>22</v>
      </c>
      <c r="I112" s="244">
        <v>45848</v>
      </c>
      <c r="J112" s="244">
        <v>45848</v>
      </c>
      <c r="K112" s="63"/>
      <c r="L112" s="63"/>
    </row>
    <row r="113" spans="1:12" ht="15.75" customHeight="1">
      <c r="A113" s="96" t="s">
        <v>11</v>
      </c>
      <c r="B113" s="189" t="s">
        <v>3447</v>
      </c>
      <c r="C113" s="224" t="s">
        <v>3506</v>
      </c>
      <c r="D113" s="251">
        <v>45366</v>
      </c>
      <c r="E113" s="196">
        <v>45847</v>
      </c>
      <c r="F113" s="196">
        <v>45848</v>
      </c>
      <c r="G113" s="252" t="s">
        <v>22</v>
      </c>
      <c r="H113" s="252" t="s">
        <v>22</v>
      </c>
      <c r="I113" s="196">
        <v>45849</v>
      </c>
      <c r="J113" s="196">
        <v>45852</v>
      </c>
      <c r="K113" s="63"/>
      <c r="L113" s="63"/>
    </row>
    <row r="114" spans="1:12" ht="15.75" customHeight="1">
      <c r="A114" s="96" t="s">
        <v>11</v>
      </c>
      <c r="B114" s="192" t="s">
        <v>3447</v>
      </c>
      <c r="C114" s="190" t="s">
        <v>3445</v>
      </c>
      <c r="D114" s="253">
        <v>45366</v>
      </c>
      <c r="E114" s="188">
        <v>45847</v>
      </c>
      <c r="F114" s="188">
        <v>45848</v>
      </c>
      <c r="G114" s="254" t="s">
        <v>22</v>
      </c>
      <c r="H114" s="254" t="s">
        <v>22</v>
      </c>
      <c r="I114" s="188">
        <v>45849</v>
      </c>
      <c r="J114" s="188">
        <v>45852</v>
      </c>
      <c r="K114" s="63"/>
      <c r="L114" s="63"/>
    </row>
    <row r="115" spans="1:12" ht="15.75" customHeight="1">
      <c r="A115" s="96" t="s">
        <v>27</v>
      </c>
      <c r="B115" s="189" t="s">
        <v>3621</v>
      </c>
      <c r="C115" s="195" t="s">
        <v>3622</v>
      </c>
      <c r="D115" s="251">
        <v>45750</v>
      </c>
      <c r="E115" s="196">
        <v>45847</v>
      </c>
      <c r="F115" s="196">
        <v>45848</v>
      </c>
      <c r="G115" s="196">
        <v>45849</v>
      </c>
      <c r="H115" s="196">
        <v>45849</v>
      </c>
      <c r="I115" s="196">
        <v>45852</v>
      </c>
      <c r="J115" s="196">
        <v>45852</v>
      </c>
      <c r="K115" s="63"/>
      <c r="L115" s="63"/>
    </row>
    <row r="116" spans="1:12" ht="15.75" customHeight="1">
      <c r="A116" s="96" t="s">
        <v>27</v>
      </c>
      <c r="B116" s="203" t="s">
        <v>3621</v>
      </c>
      <c r="C116" s="190" t="s">
        <v>3623</v>
      </c>
      <c r="D116" s="251">
        <v>45750</v>
      </c>
      <c r="E116" s="196">
        <v>45847</v>
      </c>
      <c r="F116" s="196">
        <v>45848</v>
      </c>
      <c r="G116" s="196">
        <v>45849</v>
      </c>
      <c r="H116" s="196">
        <v>45849</v>
      </c>
      <c r="I116" s="196">
        <v>45852</v>
      </c>
      <c r="J116" s="196">
        <v>45852</v>
      </c>
      <c r="K116" s="63"/>
      <c r="L116" s="63"/>
    </row>
    <row r="117" spans="1:12" ht="15.75" customHeight="1">
      <c r="A117" s="96" t="s">
        <v>11</v>
      </c>
      <c r="B117" s="221" t="s">
        <v>3522</v>
      </c>
      <c r="C117" s="193" t="s">
        <v>2477</v>
      </c>
      <c r="D117" s="253">
        <v>45519</v>
      </c>
      <c r="E117" s="188">
        <v>45846</v>
      </c>
      <c r="F117" s="188">
        <v>45849</v>
      </c>
      <c r="G117" s="188">
        <v>45852</v>
      </c>
      <c r="H117" s="188">
        <v>45852</v>
      </c>
      <c r="I117" s="188">
        <v>45853</v>
      </c>
      <c r="J117" s="188">
        <v>45853</v>
      </c>
      <c r="K117" s="63"/>
      <c r="L117" s="63"/>
    </row>
    <row r="118" spans="1:12" ht="15.75" customHeight="1">
      <c r="A118" s="96" t="s">
        <v>11</v>
      </c>
      <c r="B118" s="203" t="s">
        <v>3502</v>
      </c>
      <c r="C118" s="195" t="s">
        <v>105</v>
      </c>
      <c r="D118" s="220">
        <v>45463</v>
      </c>
      <c r="E118" s="191">
        <v>45845</v>
      </c>
      <c r="F118" s="191">
        <v>45846</v>
      </c>
      <c r="G118" s="191">
        <v>45847</v>
      </c>
      <c r="H118" s="191">
        <v>45847</v>
      </c>
      <c r="I118" s="191">
        <v>45854</v>
      </c>
      <c r="J118" s="191">
        <v>45854</v>
      </c>
      <c r="K118" s="245"/>
      <c r="L118" s="245" t="s">
        <v>3624</v>
      </c>
    </row>
    <row r="119" spans="1:12" ht="15.75" customHeight="1">
      <c r="A119" s="96" t="s">
        <v>27</v>
      </c>
      <c r="B119" s="199" t="s">
        <v>3569</v>
      </c>
      <c r="C119" s="199" t="s">
        <v>309</v>
      </c>
      <c r="D119" s="220">
        <v>45546</v>
      </c>
      <c r="E119" s="191">
        <v>45854</v>
      </c>
      <c r="F119" s="191">
        <v>45855</v>
      </c>
      <c r="G119" s="191">
        <v>45856</v>
      </c>
      <c r="H119" s="191">
        <v>45856</v>
      </c>
      <c r="I119" s="191">
        <v>45859</v>
      </c>
      <c r="J119" s="191">
        <v>45859</v>
      </c>
      <c r="K119" s="63"/>
      <c r="L119" s="63"/>
    </row>
    <row r="120" spans="1:12" ht="15.75" customHeight="1">
      <c r="A120" s="96" t="s">
        <v>27</v>
      </c>
      <c r="B120" s="203" t="s">
        <v>3460</v>
      </c>
      <c r="C120" s="190" t="s">
        <v>3625</v>
      </c>
      <c r="D120" s="220">
        <v>45848</v>
      </c>
      <c r="E120" s="191">
        <v>45855</v>
      </c>
      <c r="F120" s="191">
        <v>45855</v>
      </c>
      <c r="G120" s="191">
        <v>45856</v>
      </c>
      <c r="H120" s="191">
        <v>45856</v>
      </c>
      <c r="I120" s="191">
        <v>45859</v>
      </c>
      <c r="J120" s="191">
        <v>45859</v>
      </c>
      <c r="K120" s="63"/>
      <c r="L120" s="63"/>
    </row>
    <row r="121" spans="1:12" ht="15.75" customHeight="1">
      <c r="A121" s="96" t="s">
        <v>27</v>
      </c>
      <c r="B121" s="189" t="s">
        <v>2215</v>
      </c>
      <c r="C121" s="203" t="s">
        <v>268</v>
      </c>
      <c r="D121" s="220">
        <v>45797</v>
      </c>
      <c r="E121" s="220">
        <v>45867</v>
      </c>
      <c r="F121" s="220">
        <v>45867</v>
      </c>
      <c r="G121" s="220">
        <v>45868</v>
      </c>
      <c r="H121" s="220">
        <v>45868</v>
      </c>
      <c r="I121" s="255">
        <v>45869</v>
      </c>
      <c r="J121" s="255">
        <v>45869</v>
      </c>
      <c r="K121" s="63"/>
      <c r="L121" s="63"/>
    </row>
    <row r="122" spans="1:12" ht="15.75" customHeight="1">
      <c r="A122" s="96" t="s">
        <v>27</v>
      </c>
      <c r="B122" s="189" t="s">
        <v>2184</v>
      </c>
      <c r="C122" s="203" t="s">
        <v>126</v>
      </c>
      <c r="D122" s="220">
        <v>45733</v>
      </c>
      <c r="E122" s="220">
        <v>45867</v>
      </c>
      <c r="F122" s="220">
        <v>45867</v>
      </c>
      <c r="G122" s="220">
        <v>45868</v>
      </c>
      <c r="H122" s="220">
        <v>45868</v>
      </c>
      <c r="I122" s="255">
        <v>45869</v>
      </c>
      <c r="J122" s="255">
        <v>45869</v>
      </c>
      <c r="K122" s="63"/>
      <c r="L122" s="63"/>
    </row>
    <row r="123" spans="1:12" ht="15.75" customHeight="1">
      <c r="A123" s="96" t="s">
        <v>400</v>
      </c>
      <c r="B123" s="189" t="s">
        <v>2049</v>
      </c>
      <c r="C123" s="203" t="s">
        <v>2414</v>
      </c>
      <c r="D123" s="220">
        <v>45848</v>
      </c>
      <c r="E123" s="220">
        <v>45867</v>
      </c>
      <c r="F123" s="220">
        <v>45867</v>
      </c>
      <c r="G123" s="220">
        <v>45868</v>
      </c>
      <c r="H123" s="220">
        <v>45868</v>
      </c>
      <c r="I123" s="255">
        <v>45869</v>
      </c>
      <c r="J123" s="255">
        <v>45869</v>
      </c>
      <c r="K123" s="63"/>
      <c r="L123" s="63"/>
    </row>
    <row r="124" spans="1:12" ht="15.75" customHeight="1">
      <c r="A124" s="96" t="s">
        <v>11</v>
      </c>
      <c r="B124" s="189" t="s">
        <v>3626</v>
      </c>
      <c r="C124" s="203" t="s">
        <v>434</v>
      </c>
      <c r="D124" s="220">
        <v>45827</v>
      </c>
      <c r="E124" s="220">
        <v>45866</v>
      </c>
      <c r="F124" s="220">
        <v>45867</v>
      </c>
      <c r="G124" s="220">
        <v>45868</v>
      </c>
      <c r="H124" s="220">
        <v>45868</v>
      </c>
      <c r="I124" s="255">
        <v>45869</v>
      </c>
      <c r="J124" s="255">
        <v>45869</v>
      </c>
      <c r="K124" s="63"/>
      <c r="L124" s="63"/>
    </row>
    <row r="125" spans="1:12" ht="15.75" customHeight="1">
      <c r="A125" s="96" t="s">
        <v>11</v>
      </c>
      <c r="B125" s="189" t="s">
        <v>3626</v>
      </c>
      <c r="C125" s="203" t="s">
        <v>2821</v>
      </c>
      <c r="D125" s="220">
        <v>45827</v>
      </c>
      <c r="E125" s="220">
        <v>45866</v>
      </c>
      <c r="F125" s="220">
        <v>45867</v>
      </c>
      <c r="G125" s="220">
        <v>45868</v>
      </c>
      <c r="H125" s="220">
        <v>45868</v>
      </c>
      <c r="I125" s="255">
        <v>45869</v>
      </c>
      <c r="J125" s="255">
        <v>45869</v>
      </c>
      <c r="K125" s="63"/>
      <c r="L125" s="63"/>
    </row>
    <row r="126" spans="1:12" ht="15.75" customHeight="1">
      <c r="A126" s="96" t="s">
        <v>11</v>
      </c>
      <c r="B126" s="189" t="s">
        <v>3627</v>
      </c>
      <c r="C126" s="203" t="s">
        <v>161</v>
      </c>
      <c r="D126" s="220">
        <v>45584</v>
      </c>
      <c r="E126" s="220">
        <v>45866</v>
      </c>
      <c r="F126" s="220">
        <v>45867</v>
      </c>
      <c r="G126" s="220">
        <v>45868</v>
      </c>
      <c r="H126" s="220">
        <v>45868</v>
      </c>
      <c r="I126" s="255">
        <v>45869</v>
      </c>
      <c r="J126" s="255">
        <v>45869</v>
      </c>
      <c r="K126" s="63"/>
      <c r="L126" s="63"/>
    </row>
    <row r="127" spans="1:12" ht="15.75" customHeight="1">
      <c r="A127" s="96" t="s">
        <v>11</v>
      </c>
      <c r="B127" s="189" t="s">
        <v>3627</v>
      </c>
      <c r="C127" s="203" t="s">
        <v>228</v>
      </c>
      <c r="D127" s="220">
        <v>45584</v>
      </c>
      <c r="E127" s="220">
        <v>45866</v>
      </c>
      <c r="F127" s="220">
        <v>45867</v>
      </c>
      <c r="G127" s="220">
        <v>45868</v>
      </c>
      <c r="H127" s="220">
        <v>45868</v>
      </c>
      <c r="I127" s="255">
        <v>45869</v>
      </c>
      <c r="J127" s="255">
        <v>45869</v>
      </c>
      <c r="K127" s="63"/>
      <c r="L127" s="63"/>
    </row>
    <row r="128" spans="1:12" ht="15.75" customHeight="1">
      <c r="A128" s="96" t="s">
        <v>11</v>
      </c>
      <c r="B128" s="204" t="s">
        <v>3628</v>
      </c>
      <c r="C128" s="189" t="s">
        <v>279</v>
      </c>
      <c r="D128" s="220">
        <v>45827</v>
      </c>
      <c r="E128" s="220">
        <v>45868</v>
      </c>
      <c r="F128" s="220">
        <v>45868</v>
      </c>
      <c r="G128" s="256" t="s">
        <v>22</v>
      </c>
      <c r="H128" s="256" t="s">
        <v>22</v>
      </c>
      <c r="I128" s="255">
        <v>45869</v>
      </c>
      <c r="J128" s="255">
        <v>45869</v>
      </c>
      <c r="K128" s="63"/>
      <c r="L128" s="63"/>
    </row>
    <row r="129" spans="1:12" ht="15.75" customHeight="1">
      <c r="A129" s="96" t="s">
        <v>11</v>
      </c>
      <c r="B129" s="189" t="s">
        <v>3629</v>
      </c>
      <c r="C129" s="203" t="s">
        <v>3630</v>
      </c>
      <c r="D129" s="220">
        <v>45827</v>
      </c>
      <c r="E129" s="220">
        <v>45847</v>
      </c>
      <c r="F129" s="220">
        <v>45867</v>
      </c>
      <c r="G129" s="220">
        <v>45868</v>
      </c>
      <c r="H129" s="220">
        <v>45868</v>
      </c>
      <c r="I129" s="255">
        <v>45869</v>
      </c>
      <c r="J129" s="255">
        <v>45869</v>
      </c>
      <c r="K129" s="63"/>
      <c r="L129" s="63"/>
    </row>
    <row r="130" spans="1:12" ht="15.75" customHeight="1">
      <c r="A130" s="96" t="s">
        <v>11</v>
      </c>
      <c r="B130" s="189" t="s">
        <v>3629</v>
      </c>
      <c r="C130" s="203" t="s">
        <v>3631</v>
      </c>
      <c r="D130" s="220">
        <v>45827</v>
      </c>
      <c r="E130" s="220">
        <v>45847</v>
      </c>
      <c r="F130" s="220">
        <v>45867</v>
      </c>
      <c r="G130" s="220">
        <v>45868</v>
      </c>
      <c r="H130" s="220">
        <v>45868</v>
      </c>
      <c r="I130" s="255">
        <v>45869</v>
      </c>
      <c r="J130" s="255">
        <v>45869</v>
      </c>
      <c r="K130" s="63"/>
      <c r="L130" s="63"/>
    </row>
    <row r="131" spans="1:12" ht="15.75" customHeight="1">
      <c r="A131" s="96" t="s">
        <v>49</v>
      </c>
      <c r="B131" s="189" t="s">
        <v>3632</v>
      </c>
      <c r="C131" s="203" t="s">
        <v>382</v>
      </c>
      <c r="D131" s="220">
        <v>45708</v>
      </c>
      <c r="E131" s="220">
        <v>45853</v>
      </c>
      <c r="F131" s="220">
        <v>45868</v>
      </c>
      <c r="G131" s="220">
        <v>45869</v>
      </c>
      <c r="H131" s="220">
        <v>45869</v>
      </c>
      <c r="I131" s="255">
        <v>45870</v>
      </c>
      <c r="J131" s="255">
        <v>45870</v>
      </c>
      <c r="K131" s="63"/>
      <c r="L131" s="63"/>
    </row>
    <row r="132" spans="1:12" ht="15.75" customHeight="1">
      <c r="A132" s="96" t="s">
        <v>11</v>
      </c>
      <c r="B132" s="204" t="s">
        <v>1662</v>
      </c>
      <c r="C132" s="189" t="s">
        <v>3467</v>
      </c>
      <c r="D132" s="220">
        <v>45040</v>
      </c>
      <c r="E132" s="220">
        <v>45807</v>
      </c>
      <c r="F132" s="220">
        <v>45877</v>
      </c>
      <c r="G132" s="256" t="s">
        <v>22</v>
      </c>
      <c r="H132" s="256" t="s">
        <v>22</v>
      </c>
      <c r="I132" s="255">
        <v>45880</v>
      </c>
      <c r="J132" s="255">
        <v>45881</v>
      </c>
      <c r="K132" s="63"/>
      <c r="L132" s="63"/>
    </row>
    <row r="133" spans="1:12" ht="15.75" customHeight="1">
      <c r="A133" s="96" t="s">
        <v>11</v>
      </c>
      <c r="B133" s="189" t="s">
        <v>3633</v>
      </c>
      <c r="C133" s="203" t="s">
        <v>36</v>
      </c>
      <c r="D133" s="220">
        <v>45708</v>
      </c>
      <c r="E133" s="220">
        <v>45859</v>
      </c>
      <c r="F133" s="220">
        <v>45902</v>
      </c>
      <c r="G133" s="220">
        <v>45903</v>
      </c>
      <c r="H133" s="220">
        <v>45903</v>
      </c>
      <c r="I133" s="255">
        <v>45904</v>
      </c>
      <c r="J133" s="255">
        <v>45904</v>
      </c>
      <c r="K133" s="63"/>
      <c r="L133" s="63"/>
    </row>
    <row r="134" spans="1:12" ht="15.75" customHeight="1">
      <c r="A134" s="96" t="s">
        <v>11</v>
      </c>
      <c r="B134" s="257" t="s">
        <v>3634</v>
      </c>
      <c r="C134" s="258" t="s">
        <v>2563</v>
      </c>
      <c r="D134" s="220">
        <v>45889</v>
      </c>
      <c r="E134" s="220">
        <v>45903</v>
      </c>
      <c r="F134" s="220">
        <v>45903</v>
      </c>
      <c r="G134" s="220">
        <v>45904</v>
      </c>
      <c r="H134" s="220">
        <v>45904</v>
      </c>
      <c r="I134" s="255">
        <v>45905</v>
      </c>
      <c r="J134" s="255">
        <v>45905</v>
      </c>
      <c r="K134" s="63"/>
      <c r="L134" s="63"/>
    </row>
    <row r="135" spans="1:12" ht="15.75" customHeight="1">
      <c r="A135" s="96" t="s">
        <v>11</v>
      </c>
      <c r="B135" s="189" t="s">
        <v>3635</v>
      </c>
      <c r="C135" s="259" t="s">
        <v>105</v>
      </c>
      <c r="D135" s="220">
        <v>45889</v>
      </c>
      <c r="E135" s="220">
        <v>45904</v>
      </c>
      <c r="F135" s="220">
        <v>45905</v>
      </c>
      <c r="G135" s="220">
        <v>45908</v>
      </c>
      <c r="H135" s="220">
        <v>45908</v>
      </c>
      <c r="I135" s="220">
        <v>45910</v>
      </c>
      <c r="J135" s="220">
        <v>45910</v>
      </c>
      <c r="K135" s="63"/>
      <c r="L135" s="63"/>
    </row>
    <row r="136" spans="1:12" ht="15.75" customHeight="1">
      <c r="A136" s="96" t="s">
        <v>11</v>
      </c>
      <c r="B136" s="189" t="s">
        <v>3635</v>
      </c>
      <c r="C136" s="259" t="s">
        <v>88</v>
      </c>
      <c r="D136" s="220">
        <v>45889</v>
      </c>
      <c r="E136" s="220">
        <v>45904</v>
      </c>
      <c r="F136" s="220">
        <v>45905</v>
      </c>
      <c r="G136" s="220">
        <v>45908</v>
      </c>
      <c r="H136" s="220">
        <v>45908</v>
      </c>
      <c r="I136" s="220">
        <v>45910</v>
      </c>
      <c r="J136" s="220">
        <v>45910</v>
      </c>
      <c r="K136" s="63"/>
      <c r="L136" s="63"/>
    </row>
    <row r="137" spans="1:12" ht="15.75" customHeight="1">
      <c r="A137" s="96" t="s">
        <v>11</v>
      </c>
      <c r="B137" s="210" t="s">
        <v>854</v>
      </c>
      <c r="C137" s="189" t="s">
        <v>3440</v>
      </c>
      <c r="D137" s="220">
        <v>45051</v>
      </c>
      <c r="E137" s="220">
        <v>45884</v>
      </c>
      <c r="F137" s="220">
        <v>45911</v>
      </c>
      <c r="G137" s="256" t="s">
        <v>22</v>
      </c>
      <c r="H137" s="256" t="s">
        <v>22</v>
      </c>
      <c r="I137" s="220">
        <v>45912</v>
      </c>
      <c r="J137" s="220">
        <v>45915</v>
      </c>
      <c r="K137" s="63"/>
      <c r="L137" s="63"/>
    </row>
    <row r="138" spans="1:12" ht="15.75" customHeight="1">
      <c r="A138" s="96" t="s">
        <v>11</v>
      </c>
      <c r="B138" s="205" t="s">
        <v>3636</v>
      </c>
      <c r="C138" s="260" t="s">
        <v>3637</v>
      </c>
      <c r="D138" s="246">
        <v>45898</v>
      </c>
      <c r="E138" s="185">
        <v>45910</v>
      </c>
      <c r="F138" s="185">
        <v>45911</v>
      </c>
      <c r="G138" s="185">
        <v>45912</v>
      </c>
      <c r="H138" s="185">
        <v>45912</v>
      </c>
      <c r="I138" s="185">
        <v>45915</v>
      </c>
      <c r="J138" s="185">
        <v>45915</v>
      </c>
      <c r="K138" s="63"/>
      <c r="L138" s="63"/>
    </row>
    <row r="139" spans="1:12" ht="15.75" customHeight="1">
      <c r="A139" s="96" t="s">
        <v>11</v>
      </c>
      <c r="B139" s="189" t="s">
        <v>3638</v>
      </c>
      <c r="C139" s="203" t="s">
        <v>3637</v>
      </c>
      <c r="D139" s="220">
        <v>45898</v>
      </c>
      <c r="E139" s="220">
        <v>45910</v>
      </c>
      <c r="F139" s="220">
        <v>45911</v>
      </c>
      <c r="G139" s="220">
        <v>45912</v>
      </c>
      <c r="H139" s="220">
        <v>45912</v>
      </c>
      <c r="I139" s="220">
        <v>45915</v>
      </c>
      <c r="J139" s="220">
        <v>45915</v>
      </c>
      <c r="K139" s="63"/>
      <c r="L139" s="63"/>
    </row>
    <row r="140" spans="1:12" ht="15.75" customHeight="1">
      <c r="A140" s="96" t="s">
        <v>11</v>
      </c>
      <c r="B140" s="189" t="s">
        <v>3639</v>
      </c>
      <c r="C140" s="259" t="s">
        <v>1023</v>
      </c>
      <c r="D140" s="220">
        <v>45889</v>
      </c>
      <c r="E140" s="220">
        <v>45912</v>
      </c>
      <c r="F140" s="220">
        <v>45915</v>
      </c>
      <c r="G140" s="220">
        <v>45916</v>
      </c>
      <c r="H140" s="220">
        <v>45916</v>
      </c>
      <c r="I140" s="220">
        <v>45917</v>
      </c>
      <c r="J140" s="220">
        <v>45917</v>
      </c>
      <c r="K140" s="63"/>
      <c r="L140" s="63"/>
    </row>
    <row r="141" spans="1:12" ht="15.75" customHeight="1">
      <c r="A141" s="96" t="s">
        <v>11</v>
      </c>
      <c r="B141" s="189" t="s">
        <v>3639</v>
      </c>
      <c r="C141" s="259" t="s">
        <v>434</v>
      </c>
      <c r="D141" s="220">
        <v>45889</v>
      </c>
      <c r="E141" s="220">
        <v>45912</v>
      </c>
      <c r="F141" s="220">
        <v>45915</v>
      </c>
      <c r="G141" s="220">
        <v>45916</v>
      </c>
      <c r="H141" s="220">
        <v>45916</v>
      </c>
      <c r="I141" s="220">
        <v>45917</v>
      </c>
      <c r="J141" s="220">
        <v>45917</v>
      </c>
      <c r="K141" s="63"/>
      <c r="L141" s="63"/>
    </row>
    <row r="142" spans="1:12" ht="15.75" customHeight="1">
      <c r="A142" s="96" t="s">
        <v>11</v>
      </c>
      <c r="B142" s="189" t="s">
        <v>3639</v>
      </c>
      <c r="C142" s="259" t="s">
        <v>144</v>
      </c>
      <c r="D142" s="220">
        <v>45889</v>
      </c>
      <c r="E142" s="220">
        <v>45912</v>
      </c>
      <c r="F142" s="220">
        <v>45915</v>
      </c>
      <c r="G142" s="220">
        <v>45916</v>
      </c>
      <c r="H142" s="220">
        <v>45916</v>
      </c>
      <c r="I142" s="220">
        <v>45917</v>
      </c>
      <c r="J142" s="220">
        <v>45917</v>
      </c>
      <c r="K142" s="63"/>
      <c r="L142" s="63"/>
    </row>
    <row r="143" spans="1:12" ht="15.75" customHeight="1">
      <c r="A143" s="96"/>
      <c r="B143" s="124"/>
      <c r="C143" s="98"/>
      <c r="D143" s="136"/>
      <c r="E143" s="137"/>
      <c r="F143" s="137"/>
      <c r="G143" s="137"/>
      <c r="H143" s="137"/>
      <c r="I143" s="137"/>
      <c r="J143" s="137"/>
      <c r="K143" s="63"/>
      <c r="L143" s="63"/>
    </row>
    <row r="144" spans="1:12" ht="15.75" customHeight="1">
      <c r="A144" s="96"/>
      <c r="B144" s="124"/>
      <c r="C144" s="98"/>
      <c r="D144" s="114"/>
      <c r="E144" s="99"/>
      <c r="F144" s="99"/>
      <c r="G144" s="99"/>
      <c r="H144" s="99"/>
      <c r="I144" s="137"/>
      <c r="J144" s="137"/>
      <c r="K144" s="63"/>
      <c r="L144" s="63"/>
    </row>
    <row r="145" spans="1:12" ht="15.75" customHeight="1">
      <c r="A145" s="96"/>
      <c r="B145" s="101"/>
      <c r="C145" s="147"/>
      <c r="D145" s="152"/>
      <c r="E145" s="130"/>
      <c r="F145" s="131"/>
      <c r="G145" s="131"/>
      <c r="H145" s="131"/>
      <c r="I145" s="131"/>
      <c r="J145" s="131"/>
      <c r="K145" s="63"/>
      <c r="L145" s="63"/>
    </row>
    <row r="146" spans="1:12" ht="15.75" customHeight="1">
      <c r="A146" s="96"/>
      <c r="B146" s="96"/>
      <c r="C146" s="97"/>
      <c r="D146" s="136"/>
      <c r="E146" s="137"/>
      <c r="F146" s="137"/>
      <c r="G146" s="137"/>
      <c r="H146" s="137"/>
      <c r="I146" s="137"/>
      <c r="J146" s="137"/>
      <c r="K146" s="63"/>
      <c r="L146" s="63"/>
    </row>
    <row r="147" spans="1:12" ht="15.75" customHeight="1">
      <c r="A147" s="96"/>
      <c r="B147" s="139"/>
      <c r="C147" s="97"/>
      <c r="D147" s="61"/>
      <c r="E147" s="152"/>
      <c r="F147" s="152"/>
      <c r="G147" s="143"/>
      <c r="H147" s="143"/>
      <c r="I147" s="152"/>
      <c r="J147" s="152"/>
      <c r="K147" s="153"/>
      <c r="L147" s="153"/>
    </row>
    <row r="148" spans="1:12" ht="15.75" customHeight="1">
      <c r="A148" s="96"/>
      <c r="B148" s="101"/>
      <c r="C148" s="125"/>
      <c r="D148" s="130"/>
      <c r="E148" s="131"/>
      <c r="F148" s="131"/>
      <c r="G148" s="131"/>
      <c r="H148" s="131"/>
      <c r="I148" s="131"/>
      <c r="J148" s="131"/>
      <c r="K148" s="153"/>
      <c r="L148" s="153"/>
    </row>
    <row r="149" spans="1:12" ht="15.75" customHeight="1">
      <c r="A149" s="96"/>
      <c r="B149" s="101"/>
      <c r="C149" s="148"/>
      <c r="D149" s="130"/>
      <c r="E149" s="131"/>
      <c r="F149" s="131"/>
      <c r="G149" s="131"/>
      <c r="H149" s="131"/>
      <c r="I149" s="131"/>
      <c r="J149" s="131"/>
      <c r="K149" s="153"/>
      <c r="L149" s="153"/>
    </row>
    <row r="150" spans="1:12" ht="15.75" customHeight="1">
      <c r="A150" s="96"/>
      <c r="B150" s="101"/>
      <c r="C150" s="96"/>
      <c r="D150" s="130"/>
      <c r="E150" s="131"/>
      <c r="F150" s="131"/>
      <c r="G150" s="131"/>
      <c r="H150" s="131"/>
      <c r="I150" s="131"/>
      <c r="J150" s="131"/>
      <c r="K150" s="153"/>
      <c r="L150" s="153"/>
    </row>
    <row r="151" spans="1:12" ht="15.75" customHeight="1">
      <c r="A151" s="96"/>
      <c r="B151" s="101"/>
      <c r="C151" s="147"/>
      <c r="D151" s="130"/>
      <c r="E151" s="131"/>
      <c r="F151" s="131"/>
      <c r="G151" s="131"/>
      <c r="H151" s="131"/>
      <c r="I151" s="131"/>
      <c r="J151" s="131"/>
      <c r="K151" s="153"/>
      <c r="L151" s="153"/>
    </row>
    <row r="152" spans="1:12" ht="15.75" customHeight="1">
      <c r="A152" s="96"/>
      <c r="B152" s="101"/>
      <c r="C152" s="141"/>
      <c r="D152" s="136"/>
      <c r="E152" s="137"/>
      <c r="F152" s="137"/>
      <c r="G152" s="137"/>
      <c r="H152" s="137"/>
      <c r="I152" s="137"/>
      <c r="J152" s="137"/>
      <c r="K152" s="153"/>
      <c r="L152" s="153"/>
    </row>
    <row r="153" spans="1:12" ht="15.75" customHeight="1">
      <c r="A153" s="96"/>
      <c r="B153" s="101"/>
      <c r="C153" s="154"/>
      <c r="D153" s="130"/>
      <c r="E153" s="131"/>
      <c r="F153" s="131"/>
      <c r="G153" s="131"/>
      <c r="H153" s="131"/>
      <c r="I153" s="131"/>
      <c r="J153" s="131"/>
      <c r="K153" s="153"/>
      <c r="L153" s="153"/>
    </row>
    <row r="154" spans="1:12" ht="15.75" customHeight="1">
      <c r="A154" s="96"/>
      <c r="B154" s="96"/>
      <c r="C154" s="98"/>
      <c r="D154" s="137"/>
      <c r="E154" s="137"/>
      <c r="F154" s="137"/>
      <c r="G154" s="137"/>
      <c r="H154" s="137"/>
      <c r="I154" s="137"/>
      <c r="J154" s="137"/>
      <c r="K154" s="153"/>
      <c r="L154" s="153"/>
    </row>
    <row r="155" spans="1:12" ht="15.75" customHeight="1">
      <c r="A155" s="96"/>
      <c r="B155" s="102"/>
      <c r="C155" s="102"/>
      <c r="D155" s="145"/>
      <c r="E155" s="146"/>
      <c r="F155" s="146"/>
      <c r="G155" s="155"/>
      <c r="H155" s="155"/>
      <c r="I155" s="146"/>
      <c r="J155" s="146"/>
      <c r="K155" s="153"/>
      <c r="L155" s="153"/>
    </row>
    <row r="156" spans="1:12" ht="15.75" customHeight="1">
      <c r="A156" s="96"/>
      <c r="B156" s="138"/>
      <c r="C156" s="97"/>
      <c r="D156" s="137"/>
      <c r="E156" s="137"/>
      <c r="F156" s="137"/>
      <c r="G156" s="137"/>
      <c r="H156" s="137"/>
      <c r="I156" s="137"/>
      <c r="J156" s="137"/>
      <c r="K156" s="153"/>
      <c r="L156" s="153"/>
    </row>
    <row r="157" spans="1:12" ht="15.75" customHeight="1">
      <c r="A157" s="96"/>
      <c r="B157" s="101"/>
      <c r="C157" s="101"/>
      <c r="D157" s="130"/>
      <c r="E157" s="131"/>
      <c r="F157" s="131"/>
      <c r="G157" s="131"/>
      <c r="H157" s="131"/>
      <c r="I157" s="131"/>
      <c r="J157" s="131"/>
      <c r="K157" s="153"/>
      <c r="L157" s="153"/>
    </row>
    <row r="158" spans="1:12" ht="15.75" customHeight="1">
      <c r="A158" s="96"/>
      <c r="B158" s="147"/>
      <c r="C158" s="125"/>
      <c r="D158" s="131"/>
      <c r="E158" s="131"/>
      <c r="F158" s="131"/>
      <c r="G158" s="131"/>
      <c r="H158" s="131"/>
      <c r="I158" s="131"/>
      <c r="J158" s="131"/>
      <c r="K158" s="153"/>
      <c r="L158" s="153"/>
    </row>
    <row r="159" spans="1:12" ht="15.75" customHeight="1">
      <c r="A159" s="96"/>
      <c r="B159" s="132"/>
      <c r="C159" s="140"/>
      <c r="D159" s="131"/>
      <c r="E159" s="131"/>
      <c r="F159" s="131"/>
      <c r="G159" s="131"/>
      <c r="H159" s="131"/>
      <c r="I159" s="131"/>
      <c r="J159" s="131"/>
      <c r="K159" s="153"/>
      <c r="L159" s="153"/>
    </row>
    <row r="160" spans="1:12" ht="15.75" customHeight="1">
      <c r="A160" s="96"/>
      <c r="B160" s="132"/>
      <c r="C160" s="141"/>
      <c r="D160" s="135"/>
      <c r="E160" s="135"/>
      <c r="F160" s="135"/>
      <c r="G160" s="135"/>
      <c r="H160" s="135"/>
      <c r="I160" s="135"/>
      <c r="J160" s="135"/>
      <c r="K160" s="153"/>
      <c r="L160" s="153"/>
    </row>
    <row r="161" spans="1:12" ht="15.75" customHeight="1">
      <c r="A161" s="96"/>
      <c r="B161" s="84"/>
      <c r="C161" s="147"/>
      <c r="D161" s="130"/>
      <c r="E161" s="131"/>
      <c r="F161" s="131"/>
      <c r="G161" s="140"/>
      <c r="H161" s="140"/>
      <c r="I161" s="131"/>
      <c r="J161" s="131"/>
      <c r="K161" s="153"/>
      <c r="L161" s="153"/>
    </row>
    <row r="162" spans="1:12" ht="15.75" customHeight="1">
      <c r="A162" s="96"/>
      <c r="B162" s="101"/>
      <c r="C162" s="101"/>
      <c r="D162" s="136"/>
      <c r="E162" s="137"/>
      <c r="F162" s="137"/>
      <c r="G162" s="97"/>
      <c r="H162" s="97"/>
      <c r="I162" s="137"/>
      <c r="J162" s="137"/>
      <c r="K162" s="153"/>
      <c r="L162" s="153"/>
    </row>
    <row r="163" spans="1:12" ht="15.75" customHeight="1">
      <c r="A163" s="96"/>
      <c r="B163" s="124"/>
      <c r="C163" s="97"/>
      <c r="D163" s="137"/>
      <c r="E163" s="137"/>
      <c r="F163" s="137"/>
      <c r="G163" s="97"/>
      <c r="H163" s="97"/>
      <c r="I163" s="137"/>
      <c r="J163" s="137"/>
      <c r="K163" s="153"/>
      <c r="L163" s="153"/>
    </row>
    <row r="164" spans="1:12" ht="15.75" customHeight="1">
      <c r="A164" s="96"/>
      <c r="B164" s="125"/>
      <c r="C164" s="140"/>
      <c r="D164" s="131"/>
      <c r="E164" s="131"/>
      <c r="F164" s="131"/>
      <c r="G164" s="131"/>
      <c r="H164" s="131"/>
      <c r="I164" s="131"/>
      <c r="J164" s="131"/>
      <c r="K164" s="153"/>
      <c r="L164" s="153"/>
    </row>
    <row r="165" spans="1:12" ht="15.75" customHeight="1">
      <c r="A165" s="96"/>
      <c r="B165" s="96"/>
      <c r="C165" s="98"/>
      <c r="D165" s="137"/>
      <c r="E165" s="137"/>
      <c r="F165" s="137"/>
      <c r="G165" s="137"/>
      <c r="H165" s="137"/>
      <c r="I165" s="137"/>
      <c r="J165" s="137"/>
      <c r="K165" s="153"/>
      <c r="L165" s="153"/>
    </row>
    <row r="166" spans="1:12" ht="15.75" customHeight="1">
      <c r="A166" s="96"/>
      <c r="B166" s="138"/>
      <c r="C166" s="97"/>
      <c r="D166" s="137"/>
      <c r="E166" s="137"/>
      <c r="F166" s="137"/>
      <c r="G166" s="137"/>
      <c r="H166" s="137"/>
      <c r="I166" s="137"/>
      <c r="J166" s="137"/>
      <c r="K166" s="153"/>
      <c r="L166" s="153"/>
    </row>
    <row r="167" spans="1:12" ht="15.75" customHeight="1">
      <c r="A167" s="96"/>
      <c r="B167" s="84"/>
      <c r="C167" s="140"/>
      <c r="D167" s="131"/>
      <c r="E167" s="131"/>
      <c r="F167" s="131"/>
      <c r="G167" s="131"/>
      <c r="H167" s="131"/>
      <c r="I167" s="131"/>
      <c r="J167" s="131"/>
      <c r="K167" s="153"/>
      <c r="L167" s="153"/>
    </row>
    <row r="168" spans="1:12" ht="15.75" customHeight="1">
      <c r="A168" s="96"/>
      <c r="B168" s="124"/>
      <c r="C168" s="97"/>
      <c r="D168" s="137"/>
      <c r="E168" s="137"/>
      <c r="F168" s="137"/>
      <c r="G168" s="97"/>
      <c r="H168" s="97"/>
      <c r="I168" s="137"/>
      <c r="J168" s="137"/>
      <c r="K168" s="153"/>
      <c r="L168" s="153"/>
    </row>
    <row r="169" spans="1:12" ht="15.75" customHeight="1">
      <c r="A169" s="96"/>
      <c r="B169" s="124"/>
      <c r="C169" s="124"/>
      <c r="D169" s="137"/>
      <c r="E169" s="137"/>
      <c r="F169" s="137"/>
      <c r="G169" s="97"/>
      <c r="H169" s="97"/>
      <c r="I169" s="137"/>
      <c r="J169" s="137"/>
      <c r="K169" s="153"/>
      <c r="L169" s="153"/>
    </row>
    <row r="170" spans="1:12" ht="15.75" customHeight="1">
      <c r="A170" s="96"/>
      <c r="B170" s="138"/>
      <c r="C170" s="97"/>
      <c r="D170" s="137"/>
      <c r="E170" s="137"/>
      <c r="F170" s="137"/>
      <c r="G170" s="137"/>
      <c r="H170" s="137"/>
      <c r="I170" s="137"/>
      <c r="J170" s="137"/>
      <c r="K170" s="153"/>
      <c r="L170" s="153"/>
    </row>
    <row r="171" spans="1:12" ht="15.75" customHeight="1">
      <c r="A171" s="96"/>
      <c r="B171" s="125"/>
      <c r="C171" s="140"/>
      <c r="D171" s="131"/>
      <c r="E171" s="131"/>
      <c r="F171" s="131"/>
      <c r="G171" s="131"/>
      <c r="H171" s="131"/>
      <c r="I171" s="131"/>
      <c r="J171" s="131"/>
      <c r="K171" s="153"/>
      <c r="L171" s="153"/>
    </row>
    <row r="172" spans="1:12" ht="15.75" customHeight="1">
      <c r="A172" s="96"/>
      <c r="B172" s="138"/>
      <c r="C172" s="97"/>
      <c r="D172" s="137"/>
      <c r="E172" s="137"/>
      <c r="F172" s="137"/>
      <c r="G172" s="137"/>
      <c r="H172" s="137"/>
      <c r="I172" s="137"/>
      <c r="J172" s="137"/>
      <c r="K172" s="153"/>
      <c r="L172" s="153"/>
    </row>
    <row r="173" spans="1:12" ht="15.75" customHeight="1">
      <c r="A173" s="96"/>
      <c r="B173" s="96"/>
      <c r="C173" s="97"/>
      <c r="D173" s="137"/>
      <c r="E173" s="137"/>
      <c r="F173" s="137"/>
      <c r="G173" s="137"/>
      <c r="H173" s="137"/>
      <c r="I173" s="137"/>
      <c r="J173" s="137"/>
      <c r="K173" s="153"/>
      <c r="L173" s="153"/>
    </row>
    <row r="174" spans="1:12" ht="15.75" customHeight="1">
      <c r="A174" s="96"/>
      <c r="B174" s="100"/>
      <c r="C174" s="97"/>
      <c r="D174" s="137"/>
      <c r="E174" s="137"/>
      <c r="F174" s="137"/>
      <c r="G174" s="137"/>
      <c r="H174" s="137"/>
      <c r="I174" s="137"/>
      <c r="J174" s="137"/>
      <c r="K174" s="153"/>
      <c r="L174" s="153"/>
    </row>
    <row r="175" spans="1:12" ht="15.75" customHeight="1">
      <c r="A175" s="96"/>
      <c r="B175" s="96"/>
      <c r="C175" s="97"/>
      <c r="D175" s="137"/>
      <c r="E175" s="137"/>
      <c r="F175" s="137"/>
      <c r="G175" s="137"/>
      <c r="H175" s="137"/>
      <c r="I175" s="137"/>
      <c r="J175" s="137"/>
      <c r="K175" s="153"/>
      <c r="L175" s="153"/>
    </row>
    <row r="176" spans="1:12" ht="15.75" customHeight="1">
      <c r="A176" s="96"/>
      <c r="B176" s="138"/>
      <c r="C176" s="98"/>
      <c r="D176" s="137"/>
      <c r="E176" s="137"/>
      <c r="F176" s="137"/>
      <c r="G176" s="137"/>
      <c r="H176" s="137"/>
      <c r="I176" s="137"/>
      <c r="J176" s="137"/>
      <c r="K176" s="153"/>
      <c r="L176" s="153"/>
    </row>
    <row r="177" spans="1:12" ht="15.75" customHeight="1">
      <c r="A177" s="96"/>
      <c r="B177" s="138"/>
      <c r="C177" s="97"/>
      <c r="D177" s="137"/>
      <c r="E177" s="137"/>
      <c r="F177" s="137"/>
      <c r="G177" s="97"/>
      <c r="H177" s="97"/>
      <c r="I177" s="137"/>
      <c r="J177" s="137"/>
      <c r="K177" s="153"/>
      <c r="L177" s="153"/>
    </row>
    <row r="178" spans="1:12" ht="15.75" customHeight="1">
      <c r="A178" s="96"/>
      <c r="B178" s="124"/>
      <c r="C178" s="98"/>
      <c r="D178" s="137"/>
      <c r="E178" s="137"/>
      <c r="F178" s="137"/>
      <c r="G178" s="137"/>
      <c r="H178" s="137"/>
      <c r="I178" s="137"/>
      <c r="J178" s="137"/>
      <c r="K178" s="153"/>
      <c r="L178" s="153"/>
    </row>
    <row r="179" spans="1:12" ht="15.75" customHeight="1">
      <c r="A179" s="96"/>
      <c r="B179" s="96"/>
      <c r="C179" s="98"/>
      <c r="D179" s="137"/>
      <c r="E179" s="137"/>
      <c r="F179" s="137"/>
      <c r="G179" s="137"/>
      <c r="H179" s="137"/>
      <c r="I179" s="137"/>
      <c r="J179" s="137"/>
      <c r="K179" s="153"/>
      <c r="L179" s="153"/>
    </row>
    <row r="180" spans="1:12" ht="15.75" customHeight="1">
      <c r="A180" s="96"/>
      <c r="B180" s="96"/>
      <c r="C180" s="98"/>
      <c r="D180" s="137"/>
      <c r="E180" s="137"/>
      <c r="F180" s="137"/>
      <c r="G180" s="137"/>
      <c r="H180" s="137"/>
      <c r="I180" s="137"/>
      <c r="J180" s="137"/>
      <c r="K180" s="153"/>
      <c r="L180" s="153"/>
    </row>
    <row r="181" spans="1:12" ht="15.75" customHeight="1">
      <c r="A181" s="96"/>
      <c r="B181" s="96"/>
      <c r="C181" s="98"/>
      <c r="D181" s="137"/>
      <c r="E181" s="137"/>
      <c r="F181" s="137"/>
      <c r="G181" s="137"/>
      <c r="H181" s="137"/>
      <c r="I181" s="137"/>
      <c r="J181" s="137"/>
      <c r="K181" s="153"/>
      <c r="L181" s="153"/>
    </row>
    <row r="182" spans="1:12" ht="15.75" customHeight="1">
      <c r="A182" s="96"/>
      <c r="B182" s="138"/>
      <c r="C182" s="97"/>
      <c r="D182" s="137"/>
      <c r="E182" s="137"/>
      <c r="F182" s="137"/>
      <c r="G182" s="137"/>
      <c r="H182" s="137"/>
      <c r="I182" s="137"/>
      <c r="J182" s="137"/>
      <c r="K182" s="153"/>
      <c r="L182" s="153"/>
    </row>
    <row r="183" spans="1:12" ht="15.75" customHeight="1">
      <c r="A183" s="96"/>
      <c r="B183" s="124"/>
      <c r="C183" s="98"/>
      <c r="D183" s="137"/>
      <c r="E183" s="137"/>
      <c r="F183" s="137"/>
      <c r="G183" s="137"/>
      <c r="H183" s="137"/>
      <c r="I183" s="137"/>
      <c r="J183" s="137"/>
      <c r="K183" s="153"/>
      <c r="L183" s="153"/>
    </row>
    <row r="184" spans="1:12" ht="15.75" customHeight="1">
      <c r="A184" s="96"/>
      <c r="B184" s="124"/>
      <c r="C184" s="98"/>
      <c r="D184" s="137"/>
      <c r="E184" s="137"/>
      <c r="F184" s="137"/>
      <c r="G184" s="137"/>
      <c r="H184" s="137"/>
      <c r="I184" s="137"/>
      <c r="J184" s="137"/>
      <c r="K184" s="153"/>
      <c r="L184" s="153"/>
    </row>
    <row r="185" spans="1:12" ht="15.75" customHeight="1">
      <c r="A185" s="96"/>
      <c r="B185" s="124"/>
      <c r="C185" s="98"/>
      <c r="D185" s="137"/>
      <c r="E185" s="137"/>
      <c r="F185" s="137"/>
      <c r="G185" s="137"/>
      <c r="H185" s="137"/>
      <c r="I185" s="137"/>
      <c r="J185" s="137"/>
      <c r="K185" s="153"/>
      <c r="L185" s="153"/>
    </row>
    <row r="186" spans="1:12" ht="15.75" customHeight="1">
      <c r="A186" s="96"/>
      <c r="B186" s="100"/>
      <c r="C186" s="84"/>
      <c r="D186" s="130"/>
      <c r="E186" s="131"/>
      <c r="F186" s="131"/>
      <c r="G186" s="131"/>
      <c r="H186" s="131"/>
      <c r="I186" s="131"/>
      <c r="J186" s="131"/>
      <c r="K186" s="153"/>
      <c r="L186" s="153"/>
    </row>
    <row r="187" spans="1:12" ht="15.75" customHeight="1">
      <c r="A187" s="96"/>
      <c r="B187" s="100"/>
      <c r="C187" s="143"/>
      <c r="D187" s="130"/>
      <c r="E187" s="131"/>
      <c r="F187" s="131"/>
      <c r="G187" s="140"/>
      <c r="H187" s="140"/>
      <c r="I187" s="131"/>
      <c r="J187" s="131"/>
      <c r="K187" s="153"/>
      <c r="L187" s="153"/>
    </row>
    <row r="188" spans="1:12" ht="15.75" customHeight="1">
      <c r="A188" s="96"/>
      <c r="B188" s="100"/>
      <c r="C188" s="143"/>
      <c r="D188" s="134"/>
      <c r="E188" s="135"/>
      <c r="F188" s="135"/>
      <c r="G188" s="141"/>
      <c r="H188" s="141"/>
      <c r="I188" s="135"/>
      <c r="J188" s="135"/>
      <c r="K188" s="153"/>
      <c r="L188" s="153"/>
    </row>
    <row r="189" spans="1:12" ht="15.75" customHeight="1">
      <c r="A189" s="96"/>
      <c r="B189" s="84"/>
      <c r="C189" s="140"/>
      <c r="D189" s="131"/>
      <c r="E189" s="131"/>
      <c r="F189" s="131"/>
      <c r="G189" s="131"/>
      <c r="H189" s="131"/>
      <c r="I189" s="131"/>
      <c r="J189" s="131"/>
      <c r="K189" s="153"/>
      <c r="L189" s="153"/>
    </row>
    <row r="190" spans="1:12" ht="15.75" customHeight="1">
      <c r="A190" s="96"/>
      <c r="B190" s="84"/>
      <c r="C190" s="140"/>
      <c r="D190" s="131"/>
      <c r="E190" s="131"/>
      <c r="F190" s="131"/>
      <c r="G190" s="131"/>
      <c r="H190" s="131"/>
      <c r="I190" s="131"/>
      <c r="J190" s="131"/>
      <c r="K190" s="153"/>
      <c r="L190" s="153"/>
    </row>
    <row r="191" spans="1:12" ht="15.75" customHeight="1">
      <c r="A191" s="96"/>
      <c r="B191" s="84"/>
      <c r="C191" s="97"/>
      <c r="D191" s="131"/>
      <c r="E191" s="131"/>
      <c r="F191" s="131"/>
      <c r="G191" s="131"/>
      <c r="H191" s="131"/>
      <c r="I191" s="131"/>
      <c r="J191" s="131"/>
      <c r="K191" s="153"/>
      <c r="L191" s="153"/>
    </row>
    <row r="192" spans="1:12" ht="15.75" customHeight="1">
      <c r="A192" s="96"/>
      <c r="B192" s="102"/>
      <c r="C192" s="125"/>
      <c r="D192" s="122"/>
      <c r="E192" s="122"/>
      <c r="F192" s="122"/>
      <c r="G192" s="122"/>
      <c r="H192" s="122"/>
      <c r="I192" s="122"/>
      <c r="J192" s="122"/>
      <c r="K192" s="153"/>
      <c r="L192" s="153"/>
    </row>
    <row r="193" spans="1:12" ht="15.75" customHeight="1">
      <c r="A193" s="96"/>
      <c r="B193" s="102"/>
      <c r="C193" s="132"/>
      <c r="D193" s="152"/>
      <c r="E193" s="152"/>
      <c r="F193" s="152"/>
      <c r="G193" s="152"/>
      <c r="H193" s="152"/>
      <c r="I193" s="152"/>
      <c r="J193" s="152"/>
      <c r="K193" s="153"/>
      <c r="L193" s="153"/>
    </row>
    <row r="194" spans="1:12" ht="15.75" customHeight="1">
      <c r="A194" s="96"/>
      <c r="B194" s="156"/>
      <c r="C194" s="157"/>
      <c r="D194" s="158"/>
      <c r="E194" s="159"/>
      <c r="F194" s="159"/>
      <c r="G194" s="160"/>
      <c r="H194" s="160"/>
      <c r="I194" s="158"/>
      <c r="J194" s="159"/>
      <c r="K194" s="153"/>
      <c r="L194" s="153"/>
    </row>
    <row r="195" spans="1:12" ht="15.75" customHeight="1">
      <c r="A195" s="96"/>
      <c r="B195" s="156"/>
      <c r="C195" s="157"/>
      <c r="D195" s="158"/>
      <c r="E195" s="159"/>
      <c r="F195" s="159"/>
      <c r="G195" s="160"/>
      <c r="H195" s="160"/>
      <c r="I195" s="158"/>
      <c r="J195" s="159"/>
      <c r="K195" s="153"/>
      <c r="L195" s="153"/>
    </row>
    <row r="196" spans="1:12" ht="15.75" customHeight="1">
      <c r="A196" s="96"/>
      <c r="B196" s="156"/>
      <c r="C196" s="157"/>
      <c r="D196" s="158"/>
      <c r="E196" s="159"/>
      <c r="F196" s="159"/>
      <c r="G196" s="160"/>
      <c r="H196" s="160"/>
      <c r="I196" s="158"/>
      <c r="J196" s="159"/>
      <c r="K196" s="153"/>
      <c r="L196" s="153"/>
    </row>
    <row r="197" spans="1:12" ht="15.75" customHeight="1">
      <c r="A197" s="96"/>
      <c r="B197" s="156"/>
      <c r="C197" s="157"/>
      <c r="D197" s="158"/>
      <c r="E197" s="159"/>
      <c r="F197" s="159"/>
      <c r="G197" s="160"/>
      <c r="H197" s="160"/>
      <c r="I197" s="158"/>
      <c r="J197" s="159"/>
      <c r="K197" s="153"/>
      <c r="L197" s="153"/>
    </row>
    <row r="198" spans="1:12" ht="15.75" customHeight="1">
      <c r="A198" s="96"/>
      <c r="B198" s="156"/>
      <c r="C198" s="157"/>
      <c r="D198" s="158"/>
      <c r="E198" s="159"/>
      <c r="F198" s="159"/>
      <c r="G198" s="160"/>
      <c r="H198" s="160"/>
      <c r="I198" s="158"/>
      <c r="J198" s="159"/>
      <c r="K198" s="153"/>
      <c r="L198" s="153"/>
    </row>
    <row r="199" spans="1:12" ht="15.75" customHeight="1">
      <c r="A199" s="96"/>
      <c r="B199" s="156"/>
      <c r="C199" s="157"/>
      <c r="D199" s="158"/>
      <c r="E199" s="158"/>
      <c r="F199" s="158"/>
      <c r="G199" s="160"/>
      <c r="H199" s="160"/>
      <c r="I199" s="158"/>
      <c r="J199" s="158"/>
      <c r="K199" s="153"/>
      <c r="L199" s="153"/>
    </row>
    <row r="200" spans="1:12" ht="15.75" customHeight="1">
      <c r="A200" s="96"/>
      <c r="B200" s="156"/>
      <c r="C200" s="157"/>
      <c r="D200" s="158"/>
      <c r="E200" s="158"/>
      <c r="F200" s="158"/>
      <c r="G200" s="160"/>
      <c r="H200" s="160"/>
      <c r="I200" s="158"/>
      <c r="J200" s="158"/>
      <c r="K200" s="153"/>
      <c r="L200" s="153"/>
    </row>
    <row r="201" spans="1:12" ht="15.75" customHeight="1">
      <c r="A201" s="161"/>
      <c r="B201" s="156"/>
      <c r="C201" s="157"/>
      <c r="D201" s="158"/>
      <c r="E201" s="158"/>
      <c r="F201" s="158"/>
      <c r="G201" s="160"/>
      <c r="H201" s="160"/>
      <c r="I201" s="158"/>
      <c r="J201" s="158"/>
      <c r="K201" s="153"/>
      <c r="L201" s="153"/>
    </row>
    <row r="202" spans="1:12" ht="15.75" customHeight="1">
      <c r="A202" s="161"/>
      <c r="B202" s="156"/>
      <c r="C202" s="157"/>
      <c r="D202" s="158"/>
      <c r="E202" s="158"/>
      <c r="F202" s="158"/>
      <c r="G202" s="160"/>
      <c r="H202" s="160"/>
      <c r="I202" s="158"/>
      <c r="J202" s="158"/>
      <c r="K202" s="153"/>
      <c r="L202" s="153"/>
    </row>
    <row r="203" spans="1:12" ht="15.75" customHeight="1">
      <c r="A203" s="161"/>
      <c r="B203" s="156"/>
      <c r="C203" s="157"/>
      <c r="D203" s="158"/>
      <c r="E203" s="158"/>
      <c r="F203" s="158"/>
      <c r="G203" s="160"/>
      <c r="H203" s="160"/>
      <c r="I203" s="158"/>
      <c r="J203" s="158"/>
      <c r="K203" s="153"/>
      <c r="L203" s="153"/>
    </row>
    <row r="204" spans="1:12" ht="15.75" customHeight="1">
      <c r="A204" s="161"/>
      <c r="B204" s="156"/>
      <c r="C204" s="157"/>
      <c r="D204" s="158"/>
      <c r="E204" s="158"/>
      <c r="F204" s="158"/>
      <c r="G204" s="160"/>
      <c r="H204" s="160"/>
      <c r="I204" s="158"/>
      <c r="J204" s="158"/>
      <c r="K204" s="153"/>
      <c r="L204" s="153"/>
    </row>
    <row r="205" spans="1:12" ht="15.75" customHeight="1">
      <c r="A205" s="161"/>
      <c r="B205" s="156"/>
      <c r="C205" s="157"/>
      <c r="D205" s="158"/>
      <c r="E205" s="158"/>
      <c r="F205" s="158"/>
      <c r="G205" s="160"/>
      <c r="H205" s="160"/>
      <c r="I205" s="158"/>
      <c r="J205" s="158"/>
      <c r="K205" s="153"/>
      <c r="L205" s="153"/>
    </row>
    <row r="206" spans="1:12" ht="15.75" customHeight="1">
      <c r="A206" s="161"/>
      <c r="B206" s="156"/>
      <c r="C206" s="157"/>
      <c r="D206" s="158"/>
      <c r="E206" s="158"/>
      <c r="F206" s="158"/>
      <c r="G206" s="160"/>
      <c r="H206" s="160"/>
      <c r="I206" s="158"/>
      <c r="J206" s="158"/>
      <c r="K206" s="153"/>
      <c r="L206" s="153"/>
    </row>
    <row r="207" spans="1:12" ht="15.75" customHeight="1">
      <c r="A207" s="161"/>
      <c r="B207" s="156"/>
      <c r="C207" s="157"/>
      <c r="D207" s="158"/>
      <c r="E207" s="158"/>
      <c r="F207" s="158"/>
      <c r="G207" s="160"/>
      <c r="H207" s="160"/>
      <c r="I207" s="158"/>
      <c r="J207" s="158"/>
      <c r="K207" s="153"/>
      <c r="L207" s="153"/>
    </row>
    <row r="208" spans="1:12" ht="15.75" customHeight="1">
      <c r="A208" s="161"/>
      <c r="B208" s="156"/>
      <c r="C208" s="157"/>
      <c r="D208" s="158"/>
      <c r="E208" s="158"/>
      <c r="F208" s="158"/>
      <c r="G208" s="160"/>
      <c r="H208" s="160"/>
      <c r="I208" s="158"/>
      <c r="J208" s="158"/>
      <c r="K208" s="153"/>
      <c r="L208" s="153"/>
    </row>
    <row r="209" spans="1:12" ht="15.75" customHeight="1">
      <c r="A209" s="161"/>
      <c r="B209" s="156"/>
      <c r="C209" s="157"/>
      <c r="D209" s="158"/>
      <c r="E209" s="158"/>
      <c r="F209" s="158"/>
      <c r="G209" s="160"/>
      <c r="H209" s="160"/>
      <c r="I209" s="158"/>
      <c r="J209" s="158"/>
      <c r="K209" s="153"/>
      <c r="L209" s="153"/>
    </row>
    <row r="210" spans="1:12" ht="15.75" customHeight="1">
      <c r="A210" s="161"/>
      <c r="B210" s="156"/>
      <c r="C210" s="157"/>
      <c r="D210" s="158"/>
      <c r="E210" s="158"/>
      <c r="F210" s="158"/>
      <c r="G210" s="160"/>
      <c r="H210" s="160"/>
      <c r="I210" s="158"/>
      <c r="J210" s="158"/>
      <c r="K210" s="153"/>
      <c r="L210" s="153"/>
    </row>
    <row r="211" spans="1:12" ht="15.75" customHeight="1">
      <c r="A211" s="161"/>
      <c r="B211" s="156"/>
      <c r="C211" s="157"/>
      <c r="D211" s="158"/>
      <c r="E211" s="158"/>
      <c r="F211" s="158"/>
      <c r="G211" s="160"/>
      <c r="H211" s="160"/>
      <c r="I211" s="158"/>
      <c r="J211" s="158"/>
      <c r="K211" s="153"/>
      <c r="L211" s="153"/>
    </row>
    <row r="212" spans="1:12" ht="15.75" customHeight="1">
      <c r="A212" s="161"/>
      <c r="B212" s="156"/>
      <c r="C212" s="157"/>
      <c r="D212" s="158"/>
      <c r="E212" s="158"/>
      <c r="F212" s="158"/>
      <c r="G212" s="160"/>
      <c r="H212" s="160"/>
      <c r="I212" s="158"/>
      <c r="J212" s="158"/>
      <c r="K212" s="153"/>
      <c r="L212" s="153"/>
    </row>
    <row r="213" spans="1:12" ht="15.75" customHeight="1">
      <c r="A213" s="161"/>
      <c r="B213" s="162"/>
      <c r="C213" s="157"/>
      <c r="D213" s="158"/>
      <c r="E213" s="158"/>
      <c r="F213" s="158"/>
      <c r="G213" s="160"/>
      <c r="H213" s="160"/>
      <c r="I213" s="158"/>
      <c r="J213" s="158"/>
      <c r="K213" s="153"/>
      <c r="L213" s="153"/>
    </row>
    <row r="214" spans="1:12" ht="15.75" customHeight="1">
      <c r="A214" s="161"/>
      <c r="B214" s="156"/>
      <c r="C214" s="157"/>
      <c r="D214" s="158"/>
      <c r="E214" s="158"/>
      <c r="F214" s="158"/>
      <c r="G214" s="160"/>
      <c r="H214" s="160"/>
      <c r="I214" s="158"/>
      <c r="J214" s="158"/>
      <c r="K214" s="153"/>
      <c r="L214" s="153"/>
    </row>
    <row r="215" spans="1:12" ht="15.75" customHeight="1">
      <c r="A215" s="163"/>
      <c r="B215" s="164"/>
      <c r="C215" s="165"/>
      <c r="D215" s="166"/>
      <c r="E215" s="166"/>
      <c r="F215" s="166"/>
      <c r="G215" s="166"/>
      <c r="H215" s="166"/>
      <c r="I215" s="166"/>
      <c r="J215" s="166"/>
      <c r="K215" s="167"/>
      <c r="L215" s="167"/>
    </row>
    <row r="216" spans="1:12" ht="15.75" customHeight="1">
      <c r="A216" s="167"/>
      <c r="B216" s="168"/>
      <c r="C216" s="169"/>
      <c r="D216" s="170"/>
      <c r="E216" s="170"/>
      <c r="F216" s="170"/>
      <c r="G216" s="170"/>
      <c r="H216" s="170"/>
      <c r="I216" s="170"/>
      <c r="J216" s="170"/>
      <c r="K216" s="167"/>
      <c r="L216" s="167"/>
    </row>
    <row r="217" spans="1:12" ht="15.75" customHeight="1">
      <c r="A217" s="167"/>
      <c r="B217" s="171"/>
      <c r="C217" s="169"/>
      <c r="D217" s="170"/>
      <c r="E217" s="170"/>
      <c r="F217" s="170"/>
      <c r="G217" s="170"/>
      <c r="H217" s="170"/>
      <c r="I217" s="170"/>
      <c r="J217" s="170"/>
      <c r="K217" s="167"/>
      <c r="L217" s="167"/>
    </row>
    <row r="218" spans="1:12" ht="15.75" customHeight="1">
      <c r="A218" s="167"/>
      <c r="B218" s="171"/>
      <c r="C218" s="169"/>
      <c r="D218" s="170"/>
      <c r="E218" s="170"/>
      <c r="F218" s="170"/>
      <c r="G218" s="170"/>
      <c r="H218" s="170"/>
      <c r="I218" s="170"/>
      <c r="J218" s="170"/>
      <c r="K218" s="167"/>
      <c r="L218" s="167"/>
    </row>
    <row r="219" spans="1:12" ht="15.75" customHeight="1">
      <c r="A219" s="167"/>
      <c r="B219" s="172"/>
      <c r="C219" s="172"/>
      <c r="D219" s="170"/>
      <c r="E219" s="170"/>
      <c r="F219" s="170"/>
      <c r="G219" s="167"/>
      <c r="H219" s="167"/>
      <c r="I219" s="170"/>
      <c r="J219" s="170"/>
      <c r="K219" s="153"/>
      <c r="L219" s="153"/>
    </row>
    <row r="220" spans="1:12" ht="15.75" customHeight="1">
      <c r="A220" s="167"/>
      <c r="B220" s="172"/>
      <c r="C220" s="172"/>
      <c r="D220" s="170"/>
      <c r="E220" s="170"/>
      <c r="F220" s="170"/>
      <c r="G220" s="167"/>
      <c r="H220" s="167"/>
      <c r="I220" s="170"/>
      <c r="J220" s="170"/>
      <c r="K220" s="153"/>
      <c r="L220" s="153"/>
    </row>
    <row r="221" spans="1:12" ht="15.75" customHeight="1">
      <c r="A221" s="167"/>
      <c r="B221" s="172"/>
      <c r="C221" s="172"/>
      <c r="D221" s="170"/>
      <c r="E221" s="170"/>
      <c r="F221" s="170"/>
      <c r="G221" s="167"/>
      <c r="H221" s="167"/>
      <c r="I221" s="170"/>
      <c r="J221" s="170"/>
      <c r="K221" s="153"/>
      <c r="L221" s="153"/>
    </row>
    <row r="222" spans="1:12" ht="15.75" customHeight="1">
      <c r="A222" s="167"/>
      <c r="B222" s="172"/>
      <c r="C222" s="169"/>
      <c r="D222" s="170"/>
      <c r="E222" s="170"/>
      <c r="F222" s="170"/>
      <c r="G222" s="167"/>
      <c r="H222" s="167"/>
      <c r="I222" s="170"/>
      <c r="J222" s="170"/>
      <c r="K222" s="153"/>
      <c r="L222" s="153"/>
    </row>
    <row r="223" spans="1:12" ht="15.75" customHeight="1">
      <c r="A223" s="167"/>
      <c r="B223" s="173"/>
      <c r="C223" s="172"/>
      <c r="D223" s="170"/>
      <c r="E223" s="170"/>
      <c r="F223" s="170"/>
      <c r="G223" s="167"/>
      <c r="H223" s="167"/>
      <c r="I223" s="170"/>
      <c r="J223" s="170"/>
      <c r="K223" s="153"/>
      <c r="L223" s="153"/>
    </row>
    <row r="224" spans="1:12" ht="15.75" customHeight="1">
      <c r="A224" s="167"/>
      <c r="B224" s="173"/>
      <c r="C224" s="172"/>
      <c r="D224" s="170"/>
      <c r="E224" s="170"/>
      <c r="F224" s="170"/>
      <c r="G224" s="167"/>
      <c r="H224" s="167"/>
      <c r="I224" s="170"/>
      <c r="J224" s="170"/>
      <c r="K224" s="153"/>
      <c r="L224" s="153"/>
    </row>
    <row r="225" spans="1:12" ht="15.75" customHeight="1">
      <c r="A225" s="167"/>
      <c r="B225" s="173"/>
      <c r="C225" s="172"/>
      <c r="D225" s="170"/>
      <c r="E225" s="170"/>
      <c r="F225" s="170"/>
      <c r="G225" s="167"/>
      <c r="H225" s="167"/>
      <c r="I225" s="170"/>
      <c r="J225" s="170"/>
      <c r="K225" s="153"/>
      <c r="L225" s="153"/>
    </row>
    <row r="226" spans="1:12" ht="15.75" customHeight="1">
      <c r="A226" s="167"/>
      <c r="B226" s="173"/>
      <c r="C226" s="172"/>
      <c r="D226" s="170"/>
      <c r="E226" s="170"/>
      <c r="F226" s="170"/>
      <c r="G226" s="167"/>
      <c r="H226" s="167"/>
      <c r="I226" s="170"/>
      <c r="J226" s="170"/>
      <c r="K226" s="153"/>
      <c r="L226" s="153"/>
    </row>
    <row r="227" spans="1:12" ht="15.75" customHeight="1">
      <c r="A227" s="167"/>
      <c r="B227" s="172"/>
      <c r="C227" s="169"/>
      <c r="D227" s="170"/>
      <c r="E227" s="170"/>
      <c r="F227" s="170"/>
      <c r="G227" s="167"/>
      <c r="H227" s="167"/>
      <c r="I227" s="170"/>
      <c r="J227" s="170"/>
      <c r="K227" s="153"/>
      <c r="L227" s="153"/>
    </row>
    <row r="228" spans="1:12" ht="15.75" customHeight="1">
      <c r="A228" s="167"/>
      <c r="B228" s="172"/>
      <c r="C228" s="169"/>
      <c r="D228" s="170"/>
      <c r="E228" s="170"/>
      <c r="F228" s="170"/>
      <c r="G228" s="167"/>
      <c r="H228" s="167"/>
      <c r="I228" s="170"/>
      <c r="J228" s="170"/>
      <c r="K228" s="153"/>
      <c r="L228" s="153"/>
    </row>
    <row r="229" spans="1:12" ht="15.75" customHeight="1">
      <c r="A229" s="167"/>
      <c r="B229" s="172"/>
      <c r="C229" s="169"/>
      <c r="D229" s="170"/>
      <c r="E229" s="170"/>
      <c r="F229" s="170"/>
      <c r="G229" s="167"/>
      <c r="H229" s="167"/>
      <c r="I229" s="170"/>
      <c r="J229" s="170"/>
      <c r="K229" s="153"/>
      <c r="L229" s="153"/>
    </row>
    <row r="230" spans="1:12" ht="15.75" customHeight="1">
      <c r="A230" s="167"/>
      <c r="B230" s="172"/>
      <c r="C230" s="169"/>
      <c r="D230" s="170"/>
      <c r="E230" s="170"/>
      <c r="F230" s="170"/>
      <c r="G230" s="167"/>
      <c r="H230" s="167"/>
      <c r="I230" s="170"/>
      <c r="J230" s="170"/>
      <c r="K230" s="153"/>
      <c r="L230" s="153"/>
    </row>
    <row r="231" spans="1:12" ht="15.75" customHeight="1">
      <c r="A231" s="167"/>
      <c r="B231" s="172"/>
      <c r="C231" s="169"/>
      <c r="D231" s="170"/>
      <c r="E231" s="170"/>
      <c r="F231" s="170"/>
      <c r="G231" s="167"/>
      <c r="H231" s="167"/>
      <c r="I231" s="170"/>
      <c r="J231" s="170"/>
      <c r="K231" s="153"/>
      <c r="L231" s="153"/>
    </row>
    <row r="232" spans="1:12" ht="15.75" customHeight="1">
      <c r="A232" s="167"/>
      <c r="B232" s="172"/>
      <c r="C232" s="169"/>
      <c r="D232" s="170"/>
      <c r="E232" s="170"/>
      <c r="F232" s="170"/>
      <c r="G232" s="167"/>
      <c r="H232" s="167"/>
      <c r="I232" s="170"/>
      <c r="J232" s="170"/>
      <c r="K232" s="153"/>
      <c r="L232" s="153"/>
    </row>
    <row r="233" spans="1:12" ht="15.75" customHeight="1">
      <c r="A233" s="167"/>
      <c r="B233" s="172"/>
      <c r="C233" s="172"/>
      <c r="D233" s="170"/>
      <c r="E233" s="170"/>
      <c r="F233" s="170"/>
      <c r="G233" s="167"/>
      <c r="H233" s="167"/>
      <c r="I233" s="170"/>
      <c r="J233" s="170"/>
      <c r="K233" s="153"/>
      <c r="L233" s="153"/>
    </row>
    <row r="234" spans="1:12" ht="15.75" customHeight="1">
      <c r="A234" s="167"/>
      <c r="B234" s="174"/>
      <c r="C234" s="172"/>
      <c r="D234" s="170"/>
      <c r="E234" s="170"/>
      <c r="F234" s="170"/>
      <c r="G234" s="167"/>
      <c r="H234" s="167"/>
      <c r="I234" s="170"/>
      <c r="J234" s="170"/>
      <c r="K234" s="153"/>
      <c r="L234" s="153"/>
    </row>
    <row r="235" spans="1:12" ht="15.75" customHeight="1">
      <c r="A235" s="167"/>
      <c r="B235" s="174"/>
      <c r="C235" s="172"/>
      <c r="D235" s="170"/>
      <c r="E235" s="170"/>
      <c r="F235" s="170"/>
      <c r="G235" s="167"/>
      <c r="H235" s="167"/>
      <c r="I235" s="170"/>
      <c r="J235" s="170"/>
      <c r="K235" s="153"/>
      <c r="L235" s="153"/>
    </row>
    <row r="236" spans="1:12" ht="15.75" customHeight="1">
      <c r="A236" s="167"/>
      <c r="B236" s="174"/>
      <c r="C236" s="172"/>
      <c r="D236" s="170"/>
      <c r="E236" s="170"/>
      <c r="F236" s="170"/>
      <c r="G236" s="167"/>
      <c r="H236" s="167"/>
      <c r="I236" s="170"/>
      <c r="J236" s="170"/>
      <c r="K236" s="153"/>
      <c r="L236" s="153"/>
    </row>
    <row r="237" spans="1:12" ht="15.75" customHeight="1">
      <c r="A237" s="167"/>
      <c r="B237" s="174"/>
      <c r="C237" s="172"/>
      <c r="D237" s="170"/>
      <c r="E237" s="170"/>
      <c r="F237" s="170"/>
      <c r="G237" s="167"/>
      <c r="H237" s="167"/>
      <c r="I237" s="170"/>
      <c r="J237" s="170"/>
      <c r="K237" s="153"/>
      <c r="L237" s="153"/>
    </row>
    <row r="238" spans="1:12" ht="15.75" customHeight="1">
      <c r="A238" s="167"/>
      <c r="B238" s="174"/>
      <c r="C238" s="169"/>
      <c r="D238" s="170"/>
      <c r="E238" s="170"/>
      <c r="F238" s="170"/>
      <c r="G238" s="167"/>
      <c r="H238" s="167"/>
      <c r="I238" s="170"/>
      <c r="J238" s="170"/>
      <c r="K238" s="153"/>
      <c r="L238" s="153"/>
    </row>
    <row r="239" spans="1:12" ht="15.75" customHeight="1">
      <c r="A239" s="167"/>
      <c r="B239" s="171"/>
      <c r="C239" s="169"/>
      <c r="D239" s="170"/>
      <c r="E239" s="170"/>
      <c r="F239" s="170"/>
      <c r="G239" s="170"/>
      <c r="H239" s="170"/>
      <c r="I239" s="170"/>
      <c r="J239" s="170"/>
      <c r="K239" s="153"/>
      <c r="L239" s="153"/>
    </row>
    <row r="240" spans="1:12" ht="15.75" customHeight="1">
      <c r="A240" s="167"/>
      <c r="B240" s="175"/>
      <c r="C240" s="176"/>
      <c r="D240" s="170"/>
      <c r="E240" s="170"/>
      <c r="F240" s="170"/>
      <c r="G240" s="167"/>
      <c r="H240" s="167"/>
      <c r="I240" s="170"/>
      <c r="J240" s="170"/>
      <c r="K240" s="153"/>
      <c r="L240" s="153"/>
    </row>
    <row r="241" spans="1:12" ht="15.75" customHeight="1">
      <c r="A241" s="167"/>
      <c r="B241" s="175"/>
      <c r="C241" s="177"/>
      <c r="D241" s="170"/>
      <c r="E241" s="170"/>
      <c r="F241" s="170"/>
      <c r="G241" s="167"/>
      <c r="H241" s="167"/>
      <c r="I241" s="170"/>
      <c r="J241" s="170"/>
      <c r="K241" s="153"/>
      <c r="L241" s="153"/>
    </row>
    <row r="242" spans="1:12" ht="15.75" customHeight="1">
      <c r="A242" s="167"/>
      <c r="B242" s="175"/>
      <c r="C242" s="177"/>
      <c r="D242" s="170"/>
      <c r="E242" s="170"/>
      <c r="F242" s="170"/>
      <c r="G242" s="167"/>
      <c r="H242" s="167"/>
      <c r="I242" s="170"/>
      <c r="J242" s="170"/>
      <c r="K242" s="153"/>
      <c r="L242" s="153"/>
    </row>
    <row r="243" spans="1:12" ht="15.75" customHeight="1">
      <c r="A243" s="167"/>
      <c r="B243" s="175"/>
      <c r="C243" s="177"/>
      <c r="D243" s="170"/>
      <c r="E243" s="170"/>
      <c r="F243" s="170"/>
      <c r="G243" s="167"/>
      <c r="H243" s="167"/>
      <c r="I243" s="170"/>
      <c r="J243" s="170"/>
      <c r="K243" s="153"/>
      <c r="L243" s="153"/>
    </row>
    <row r="244" spans="1:12" ht="15.75" customHeight="1">
      <c r="A244" s="167"/>
      <c r="B244" s="175"/>
      <c r="C244" s="177"/>
      <c r="D244" s="170"/>
      <c r="E244" s="170"/>
      <c r="F244" s="170"/>
      <c r="G244" s="167"/>
      <c r="H244" s="167"/>
      <c r="I244" s="170"/>
      <c r="J244" s="170"/>
      <c r="K244" s="153"/>
      <c r="L244" s="153"/>
    </row>
    <row r="245" spans="1:12" ht="15.75" customHeight="1">
      <c r="A245" s="167"/>
      <c r="B245" s="175"/>
      <c r="C245" s="177"/>
      <c r="D245" s="170"/>
      <c r="E245" s="170"/>
      <c r="F245" s="170"/>
      <c r="G245" s="167"/>
      <c r="H245" s="167"/>
      <c r="I245" s="170"/>
      <c r="J245" s="170"/>
      <c r="K245" s="153"/>
      <c r="L245" s="153"/>
    </row>
    <row r="246" spans="1:12" ht="15.75" customHeight="1">
      <c r="A246" s="167"/>
      <c r="B246" s="175"/>
      <c r="C246" s="177"/>
      <c r="D246" s="170"/>
      <c r="E246" s="170"/>
      <c r="F246" s="170"/>
      <c r="G246" s="167"/>
      <c r="H246" s="167"/>
      <c r="I246" s="170"/>
      <c r="J246" s="170"/>
      <c r="K246" s="153"/>
      <c r="L246" s="153"/>
    </row>
    <row r="247" spans="1:12" ht="15.75" customHeight="1">
      <c r="A247" s="167"/>
      <c r="B247" s="176"/>
      <c r="C247" s="177"/>
      <c r="D247" s="170"/>
      <c r="E247" s="170"/>
      <c r="F247" s="170"/>
      <c r="G247" s="167"/>
      <c r="H247" s="167"/>
      <c r="I247" s="170"/>
      <c r="J247" s="170"/>
      <c r="K247" s="153"/>
      <c r="L247" s="153"/>
    </row>
    <row r="248" spans="1:12" ht="15.75" customHeight="1">
      <c r="A248" s="167"/>
      <c r="B248" s="175"/>
      <c r="C248" s="177"/>
      <c r="D248" s="170"/>
      <c r="E248" s="170"/>
      <c r="F248" s="170"/>
      <c r="G248" s="167"/>
      <c r="H248" s="167"/>
      <c r="I248" s="170"/>
      <c r="J248" s="170"/>
      <c r="K248" s="153"/>
      <c r="L248" s="153"/>
    </row>
    <row r="249" spans="1:12" ht="15.75" customHeight="1">
      <c r="A249" s="167"/>
      <c r="B249" s="178"/>
      <c r="C249" s="177"/>
      <c r="D249" s="170"/>
      <c r="E249" s="170"/>
      <c r="F249" s="170"/>
      <c r="G249" s="167"/>
      <c r="H249" s="167"/>
      <c r="I249" s="170"/>
      <c r="J249" s="170"/>
      <c r="K249" s="153"/>
      <c r="L249" s="153"/>
    </row>
    <row r="250" spans="1:12" ht="15.75" customHeight="1">
      <c r="A250" s="167"/>
      <c r="B250" s="178"/>
      <c r="C250" s="169"/>
      <c r="D250" s="179"/>
      <c r="E250" s="159"/>
      <c r="F250" s="159"/>
      <c r="G250" s="159"/>
      <c r="H250" s="159"/>
      <c r="I250" s="159"/>
      <c r="J250" s="159"/>
      <c r="K250" s="153"/>
      <c r="L250" s="153"/>
    </row>
    <row r="251" spans="1:12" ht="15.75" customHeight="1">
      <c r="A251" s="167"/>
      <c r="B251" s="172"/>
      <c r="C251" s="169"/>
      <c r="D251" s="179"/>
      <c r="E251" s="159"/>
      <c r="F251" s="159"/>
      <c r="G251" s="159"/>
      <c r="H251" s="159"/>
      <c r="I251" s="159"/>
      <c r="J251" s="159"/>
      <c r="K251" s="153"/>
      <c r="L251" s="153"/>
    </row>
    <row r="252" spans="1:12" ht="15.75" customHeight="1">
      <c r="A252" s="167"/>
      <c r="B252" s="178"/>
      <c r="C252" s="169"/>
      <c r="D252" s="170"/>
      <c r="E252" s="170"/>
      <c r="F252" s="170"/>
      <c r="G252" s="167"/>
      <c r="H252" s="167"/>
      <c r="I252" s="170"/>
      <c r="J252" s="159"/>
      <c r="K252" s="153"/>
      <c r="L252" s="153"/>
    </row>
    <row r="253" spans="1:12" ht="15.75" customHeight="1">
      <c r="A253" s="167"/>
      <c r="B253" s="178"/>
      <c r="C253" s="169"/>
      <c r="D253" s="170"/>
      <c r="E253" s="170"/>
      <c r="F253" s="170"/>
      <c r="G253" s="167"/>
      <c r="H253" s="167"/>
      <c r="I253" s="170"/>
      <c r="J253" s="159"/>
      <c r="K253" s="153"/>
      <c r="L253" s="153"/>
    </row>
    <row r="254" spans="1:12" ht="15.75" customHeight="1">
      <c r="A254" s="167"/>
      <c r="B254" s="178"/>
      <c r="C254" s="172"/>
      <c r="D254" s="170"/>
      <c r="E254" s="170"/>
      <c r="F254" s="170"/>
      <c r="G254" s="167"/>
      <c r="H254" s="167"/>
      <c r="I254" s="170"/>
      <c r="J254" s="159"/>
      <c r="K254" s="153"/>
      <c r="L254" s="153"/>
    </row>
    <row r="255" spans="1:12" ht="15.75" customHeight="1">
      <c r="A255" s="167"/>
      <c r="B255" s="178"/>
      <c r="C255" s="169"/>
      <c r="D255" s="170"/>
      <c r="E255" s="170"/>
      <c r="F255" s="170"/>
      <c r="G255" s="167"/>
      <c r="H255" s="167"/>
      <c r="I255" s="170"/>
      <c r="J255" s="159"/>
      <c r="K255" s="153"/>
      <c r="L255" s="153"/>
    </row>
    <row r="256" spans="1:12" ht="15.75" customHeight="1">
      <c r="A256" s="167"/>
      <c r="B256" s="178"/>
      <c r="C256" s="169"/>
      <c r="D256" s="170"/>
      <c r="E256" s="170"/>
      <c r="F256" s="170"/>
      <c r="G256" s="167"/>
      <c r="H256" s="167"/>
      <c r="I256" s="170"/>
      <c r="J256" s="159"/>
      <c r="K256" s="153"/>
      <c r="L256" s="153"/>
    </row>
    <row r="257" spans="1:12" ht="15.75" customHeight="1">
      <c r="A257" s="167"/>
      <c r="B257" s="178"/>
      <c r="C257" s="169"/>
      <c r="D257" s="170"/>
      <c r="E257" s="170"/>
      <c r="F257" s="170"/>
      <c r="G257" s="170"/>
      <c r="H257" s="167"/>
      <c r="I257" s="170"/>
      <c r="J257" s="170"/>
      <c r="K257" s="153"/>
      <c r="L257" s="153"/>
    </row>
    <row r="258" spans="1:12" ht="15.75" customHeight="1">
      <c r="A258" s="167"/>
      <c r="B258" s="178"/>
      <c r="C258" s="169"/>
      <c r="D258" s="170"/>
      <c r="E258" s="170"/>
      <c r="F258" s="170"/>
      <c r="G258" s="167"/>
      <c r="H258" s="167"/>
      <c r="I258" s="170"/>
      <c r="J258" s="170"/>
      <c r="K258" s="153"/>
      <c r="L258" s="153"/>
    </row>
    <row r="259" spans="1:12" ht="15.75" customHeight="1">
      <c r="A259" s="167"/>
      <c r="B259" s="178"/>
      <c r="C259" s="169"/>
      <c r="D259" s="170"/>
      <c r="E259" s="170"/>
      <c r="F259" s="170"/>
      <c r="G259" s="167"/>
      <c r="H259" s="167"/>
      <c r="I259" s="170"/>
      <c r="J259" s="170"/>
      <c r="K259" s="153"/>
      <c r="L259" s="153"/>
    </row>
    <row r="260" spans="1:12" ht="15.75" customHeight="1">
      <c r="A260" s="167"/>
      <c r="B260" s="178"/>
      <c r="C260" s="169"/>
      <c r="D260" s="170"/>
      <c r="E260" s="170"/>
      <c r="F260" s="170"/>
      <c r="G260" s="170"/>
      <c r="H260" s="170"/>
      <c r="I260" s="170"/>
      <c r="J260" s="170"/>
      <c r="K260" s="153"/>
      <c r="L260" s="153"/>
    </row>
    <row r="261" spans="1:12" ht="15.75" customHeight="1">
      <c r="A261" s="167"/>
      <c r="B261" s="178"/>
      <c r="C261" s="169"/>
      <c r="D261" s="170"/>
      <c r="E261" s="170"/>
      <c r="F261" s="170"/>
      <c r="G261" s="170"/>
      <c r="H261" s="170"/>
      <c r="I261" s="170"/>
      <c r="J261" s="170"/>
      <c r="K261" s="153"/>
      <c r="L261" s="153"/>
    </row>
    <row r="262" spans="1:12" ht="15.75" customHeight="1">
      <c r="A262" s="167"/>
      <c r="B262" s="178"/>
      <c r="C262" s="169"/>
      <c r="D262" s="170"/>
      <c r="E262" s="170"/>
      <c r="F262" s="170"/>
      <c r="G262" s="167"/>
      <c r="H262" s="167"/>
      <c r="I262" s="170"/>
      <c r="J262" s="170"/>
      <c r="K262" s="153"/>
      <c r="L262" s="153"/>
    </row>
    <row r="263" spans="1:12" ht="15.75" customHeight="1">
      <c r="A263" s="167"/>
      <c r="B263" s="178"/>
      <c r="C263" s="169"/>
      <c r="D263" s="170"/>
      <c r="E263" s="170"/>
      <c r="F263" s="170"/>
      <c r="G263" s="167"/>
      <c r="H263" s="167"/>
      <c r="I263" s="170"/>
      <c r="J263" s="170"/>
      <c r="K263" s="153"/>
      <c r="L263" s="153"/>
    </row>
    <row r="264" spans="1:12" ht="15.75" customHeight="1">
      <c r="A264" s="167"/>
      <c r="B264" s="178"/>
      <c r="C264" s="169"/>
      <c r="D264" s="170"/>
      <c r="E264" s="170"/>
      <c r="F264" s="170"/>
      <c r="G264" s="167"/>
      <c r="H264" s="167"/>
      <c r="I264" s="170"/>
      <c r="J264" s="170"/>
      <c r="K264" s="153"/>
      <c r="L264" s="153"/>
    </row>
    <row r="265" spans="1:12" ht="15.75" customHeight="1">
      <c r="A265" s="167"/>
      <c r="B265" s="178"/>
      <c r="C265" s="169"/>
      <c r="D265" s="170"/>
      <c r="E265" s="170"/>
      <c r="F265" s="170"/>
      <c r="G265" s="167"/>
      <c r="H265" s="167"/>
      <c r="I265" s="170"/>
      <c r="J265" s="170"/>
      <c r="K265" s="153"/>
      <c r="L265" s="153"/>
    </row>
    <row r="266" spans="1:12" ht="15.75" customHeight="1">
      <c r="A266" s="169"/>
      <c r="B266" s="178"/>
      <c r="C266" s="169"/>
      <c r="D266" s="170"/>
      <c r="E266" s="170"/>
      <c r="F266" s="170"/>
      <c r="G266" s="167"/>
      <c r="H266" s="167"/>
      <c r="I266" s="170"/>
      <c r="J266" s="170"/>
      <c r="K266" s="153"/>
      <c r="L266" s="153"/>
    </row>
    <row r="267" spans="1:12" ht="15.75" customHeight="1">
      <c r="A267" s="169"/>
      <c r="B267" s="178"/>
      <c r="C267" s="169"/>
      <c r="D267" s="170"/>
      <c r="E267" s="170"/>
      <c r="F267" s="170"/>
      <c r="G267" s="167"/>
      <c r="H267" s="167"/>
      <c r="I267" s="170"/>
      <c r="J267" s="170"/>
      <c r="K267" s="153"/>
      <c r="L267" s="153"/>
    </row>
    <row r="268" spans="1:12" ht="15.75" customHeight="1">
      <c r="A268" s="169"/>
      <c r="B268" s="178"/>
      <c r="C268" s="169"/>
      <c r="D268" s="170"/>
      <c r="E268" s="170"/>
      <c r="F268" s="170"/>
      <c r="G268" s="167"/>
      <c r="H268" s="167"/>
      <c r="I268" s="170"/>
      <c r="J268" s="170"/>
      <c r="K268" s="153"/>
      <c r="L268" s="153"/>
    </row>
    <row r="269" spans="1:12" ht="15.75" customHeight="1">
      <c r="A269" s="169"/>
      <c r="B269" s="178"/>
      <c r="C269" s="169"/>
      <c r="D269" s="170"/>
      <c r="E269" s="170"/>
      <c r="F269" s="170"/>
      <c r="G269" s="167"/>
      <c r="H269" s="167"/>
      <c r="I269" s="170"/>
      <c r="J269" s="170"/>
      <c r="K269" s="153"/>
      <c r="L269" s="153"/>
    </row>
    <row r="270" spans="1:12" ht="15.75" customHeight="1">
      <c r="A270" s="169"/>
      <c r="B270" s="178"/>
      <c r="C270" s="172"/>
      <c r="D270" s="170"/>
      <c r="E270" s="170"/>
      <c r="F270" s="170"/>
      <c r="G270" s="167"/>
      <c r="H270" s="167"/>
      <c r="I270" s="170"/>
      <c r="J270" s="170"/>
      <c r="K270" s="153"/>
      <c r="L270" s="153"/>
    </row>
    <row r="271" spans="1:12" ht="15.75" customHeight="1">
      <c r="A271" s="169"/>
      <c r="B271" s="178"/>
      <c r="C271" s="172"/>
      <c r="D271" s="170"/>
      <c r="E271" s="170"/>
      <c r="F271" s="170"/>
      <c r="G271" s="167"/>
      <c r="H271" s="167"/>
      <c r="I271" s="170"/>
      <c r="J271" s="170"/>
      <c r="K271" s="153"/>
      <c r="L271" s="153"/>
    </row>
    <row r="272" spans="1:12" ht="15.75" customHeight="1">
      <c r="A272" s="169"/>
      <c r="B272" s="178"/>
      <c r="C272" s="172"/>
      <c r="D272" s="170"/>
      <c r="E272" s="170"/>
      <c r="F272" s="170"/>
      <c r="G272" s="170"/>
      <c r="H272" s="170"/>
      <c r="I272" s="170"/>
      <c r="J272" s="170"/>
      <c r="K272" s="153"/>
      <c r="L272" s="153"/>
    </row>
    <row r="273" spans="1:12" ht="15.75" customHeight="1">
      <c r="A273" s="169"/>
      <c r="B273" s="178"/>
      <c r="C273" s="172"/>
      <c r="D273" s="170"/>
      <c r="E273" s="170"/>
      <c r="F273" s="170"/>
      <c r="G273" s="170"/>
      <c r="H273" s="170"/>
      <c r="I273" s="170"/>
      <c r="J273" s="170"/>
      <c r="K273" s="153"/>
      <c r="L273" s="153"/>
    </row>
    <row r="274" spans="1:12" ht="15.75" customHeight="1">
      <c r="A274" s="169"/>
      <c r="B274" s="178"/>
      <c r="C274" s="169"/>
      <c r="D274" s="170"/>
      <c r="E274" s="170"/>
      <c r="F274" s="170"/>
      <c r="G274" s="170"/>
      <c r="H274" s="170"/>
      <c r="I274" s="170"/>
      <c r="J274" s="170"/>
      <c r="K274" s="153"/>
      <c r="L274" s="153"/>
    </row>
    <row r="275" spans="1:12" ht="15.75" customHeight="1">
      <c r="A275" s="169"/>
      <c r="B275" s="178"/>
      <c r="C275" s="169"/>
      <c r="D275" s="170"/>
      <c r="E275" s="170"/>
      <c r="F275" s="170"/>
      <c r="G275" s="170"/>
      <c r="H275" s="170"/>
      <c r="I275" s="170"/>
      <c r="J275" s="170"/>
      <c r="K275" s="153"/>
      <c r="L275" s="153"/>
    </row>
    <row r="276" spans="1:12" ht="15.75" customHeight="1">
      <c r="A276" s="169"/>
      <c r="B276" s="178"/>
      <c r="C276" s="169"/>
      <c r="D276" s="170"/>
      <c r="E276" s="170"/>
      <c r="F276" s="170"/>
      <c r="G276" s="170"/>
      <c r="H276" s="170"/>
      <c r="I276" s="170"/>
      <c r="J276" s="170"/>
      <c r="K276" s="153"/>
      <c r="L276" s="153"/>
    </row>
    <row r="277" spans="1:12" ht="15.75" customHeight="1">
      <c r="A277" s="167"/>
      <c r="B277" s="178"/>
      <c r="C277" s="167"/>
      <c r="D277" s="170"/>
      <c r="E277" s="170"/>
      <c r="F277" s="170"/>
      <c r="G277" s="167"/>
      <c r="H277" s="167"/>
      <c r="I277" s="170"/>
      <c r="J277" s="170"/>
      <c r="K277" s="167"/>
      <c r="L277" s="167"/>
    </row>
    <row r="278" spans="1:12" ht="15.75" customHeight="1">
      <c r="A278" s="167"/>
      <c r="B278" s="178"/>
      <c r="C278" s="173"/>
      <c r="D278" s="170"/>
      <c r="E278" s="170"/>
      <c r="F278" s="170"/>
      <c r="G278" s="167"/>
      <c r="H278" s="167"/>
      <c r="I278" s="170"/>
      <c r="J278" s="170"/>
      <c r="K278" s="167"/>
      <c r="L278" s="167"/>
    </row>
    <row r="279" spans="1:12" ht="15.75" customHeight="1">
      <c r="A279" s="167"/>
      <c r="B279" s="178"/>
      <c r="C279" s="167"/>
      <c r="D279" s="170"/>
      <c r="E279" s="170"/>
      <c r="F279" s="170"/>
      <c r="G279" s="170"/>
      <c r="H279" s="170"/>
      <c r="I279" s="170"/>
      <c r="J279" s="170"/>
      <c r="K279" s="167"/>
      <c r="L279" s="167"/>
    </row>
    <row r="280" spans="1:12" ht="15.75" customHeight="1">
      <c r="A280" s="167"/>
      <c r="B280" s="178"/>
      <c r="C280" s="167"/>
      <c r="D280" s="170"/>
      <c r="E280" s="170"/>
      <c r="F280" s="170"/>
      <c r="G280" s="170"/>
      <c r="H280" s="170"/>
      <c r="I280" s="170"/>
      <c r="J280" s="170"/>
      <c r="K280" s="167"/>
      <c r="L280" s="167"/>
    </row>
    <row r="281" spans="1:12" ht="15.75" customHeight="1">
      <c r="A281" s="167"/>
      <c r="B281" s="173"/>
      <c r="C281" s="167"/>
      <c r="D281" s="170"/>
      <c r="E281" s="170"/>
      <c r="F281" s="170"/>
      <c r="G281" s="167"/>
      <c r="H281" s="167"/>
      <c r="I281" s="170"/>
      <c r="J281" s="170"/>
      <c r="K281" s="167"/>
      <c r="L281" s="167"/>
    </row>
    <row r="282" spans="1:12" ht="15.75" customHeight="1">
      <c r="A282" s="167"/>
      <c r="B282" s="173"/>
      <c r="C282" s="173"/>
      <c r="D282" s="170"/>
      <c r="E282" s="170"/>
      <c r="F282" s="170"/>
      <c r="G282" s="167"/>
      <c r="H282" s="167"/>
      <c r="I282" s="170"/>
      <c r="J282" s="170"/>
      <c r="K282" s="167"/>
      <c r="L282" s="167"/>
    </row>
    <row r="283" spans="1:12" ht="15.75" customHeight="1">
      <c r="A283" s="167"/>
      <c r="B283" s="173"/>
      <c r="C283" s="173"/>
      <c r="D283" s="170"/>
      <c r="E283" s="170"/>
      <c r="F283" s="170"/>
      <c r="G283" s="167"/>
      <c r="H283" s="167"/>
      <c r="I283" s="170"/>
      <c r="J283" s="170"/>
      <c r="K283" s="167"/>
      <c r="L283" s="167"/>
    </row>
    <row r="284" spans="1:12" ht="15.75" customHeight="1">
      <c r="A284" s="180"/>
      <c r="B284" s="173"/>
      <c r="C284" s="167"/>
      <c r="D284" s="170"/>
      <c r="E284" s="170"/>
      <c r="F284" s="170"/>
      <c r="G284" s="170"/>
      <c r="H284" s="170"/>
      <c r="I284" s="170"/>
      <c r="J284" s="170"/>
      <c r="K284" s="167"/>
      <c r="L284" s="167"/>
    </row>
    <row r="285" spans="1:12" ht="15.75" customHeight="1">
      <c r="A285" s="167"/>
      <c r="B285" s="173"/>
      <c r="C285" s="167"/>
      <c r="D285" s="170"/>
      <c r="E285" s="170"/>
      <c r="F285" s="170"/>
      <c r="G285" s="170"/>
      <c r="H285" s="170"/>
      <c r="I285" s="170"/>
      <c r="J285" s="170"/>
      <c r="K285" s="167"/>
      <c r="L285" s="167"/>
    </row>
    <row r="286" spans="1:12" ht="15.75" customHeight="1">
      <c r="A286" s="167"/>
      <c r="B286" s="173"/>
      <c r="C286" s="167"/>
      <c r="D286" s="170"/>
      <c r="E286" s="170"/>
      <c r="F286" s="170"/>
      <c r="G286" s="167"/>
      <c r="H286" s="167"/>
      <c r="I286" s="170"/>
      <c r="J286" s="170"/>
      <c r="K286" s="167"/>
      <c r="L286" s="167"/>
    </row>
    <row r="287" spans="1:12" ht="15.75" customHeight="1">
      <c r="A287" s="167"/>
      <c r="B287" s="173"/>
      <c r="C287" s="167"/>
      <c r="D287" s="170"/>
      <c r="E287" s="170"/>
      <c r="F287" s="170"/>
      <c r="G287" s="167"/>
      <c r="H287" s="167"/>
      <c r="I287" s="170"/>
      <c r="J287" s="170"/>
      <c r="K287" s="167"/>
      <c r="L287" s="167"/>
    </row>
    <row r="288" spans="1:12" ht="15.75" customHeight="1">
      <c r="A288" s="167"/>
      <c r="B288" s="173"/>
      <c r="C288" s="167"/>
      <c r="D288" s="170"/>
      <c r="E288" s="170"/>
      <c r="F288" s="170"/>
      <c r="G288" s="167"/>
      <c r="H288" s="167"/>
      <c r="I288" s="170"/>
      <c r="J288" s="170"/>
      <c r="K288" s="167"/>
      <c r="L288" s="167"/>
    </row>
    <row r="289" spans="1:12" ht="15.75" customHeight="1">
      <c r="A289" s="167"/>
      <c r="B289" s="173"/>
      <c r="C289" s="167"/>
      <c r="D289" s="170"/>
      <c r="E289" s="170"/>
      <c r="F289" s="170"/>
      <c r="G289" s="167"/>
      <c r="H289" s="167"/>
      <c r="I289" s="170"/>
      <c r="J289" s="170"/>
      <c r="K289" s="167"/>
      <c r="L289" s="167"/>
    </row>
    <row r="290" spans="1:12" ht="15.75" customHeight="1">
      <c r="A290" s="167"/>
      <c r="B290" s="173"/>
      <c r="C290" s="167"/>
      <c r="D290" s="170"/>
      <c r="E290" s="170"/>
      <c r="F290" s="170"/>
      <c r="G290" s="167"/>
      <c r="H290" s="167"/>
      <c r="I290" s="170"/>
      <c r="J290" s="170"/>
      <c r="K290" s="167"/>
      <c r="L290" s="167"/>
    </row>
    <row r="291" spans="1:12" ht="15.75" customHeight="1">
      <c r="A291" s="167"/>
      <c r="B291" s="173"/>
      <c r="C291" s="173"/>
      <c r="D291" s="170"/>
      <c r="E291" s="170"/>
      <c r="F291" s="170"/>
      <c r="G291" s="167"/>
      <c r="H291" s="167"/>
      <c r="I291" s="170"/>
      <c r="J291" s="170"/>
      <c r="K291" s="167"/>
      <c r="L291" s="167"/>
    </row>
    <row r="292" spans="1:12" ht="15.75" customHeight="1">
      <c r="A292" s="167"/>
      <c r="B292" s="173"/>
      <c r="C292" s="167"/>
      <c r="D292" s="170"/>
      <c r="E292" s="170"/>
      <c r="F292" s="170"/>
      <c r="G292" s="167"/>
      <c r="H292" s="167"/>
      <c r="I292" s="170"/>
      <c r="J292" s="170"/>
      <c r="K292" s="167"/>
      <c r="L292" s="167"/>
    </row>
    <row r="293" spans="1:12" ht="15.75" customHeight="1">
      <c r="A293" s="167"/>
      <c r="B293" s="173"/>
      <c r="C293" s="167"/>
      <c r="D293" s="170"/>
      <c r="E293" s="170"/>
      <c r="F293" s="170"/>
      <c r="G293" s="170"/>
      <c r="H293" s="170"/>
      <c r="I293" s="170"/>
      <c r="J293" s="170"/>
      <c r="K293" s="167"/>
      <c r="L293" s="167"/>
    </row>
    <row r="294" spans="1:12" ht="15.75" customHeight="1">
      <c r="A294" s="167"/>
      <c r="B294" s="173"/>
      <c r="C294" s="167"/>
      <c r="D294" s="170"/>
      <c r="E294" s="170"/>
      <c r="F294" s="170"/>
      <c r="G294" s="167"/>
      <c r="H294" s="167"/>
      <c r="I294" s="170"/>
      <c r="J294" s="170"/>
      <c r="K294" s="167"/>
      <c r="L294" s="167"/>
    </row>
    <row r="295" spans="1:12" ht="15.75" customHeight="1">
      <c r="A295" s="167"/>
      <c r="B295" s="173"/>
      <c r="C295" s="167"/>
      <c r="D295" s="170"/>
      <c r="E295" s="170"/>
      <c r="F295" s="170"/>
      <c r="G295" s="167"/>
      <c r="H295" s="167"/>
      <c r="I295" s="170"/>
      <c r="J295" s="170"/>
      <c r="K295" s="167"/>
      <c r="L295" s="167"/>
    </row>
    <row r="296" spans="1:12" ht="15.75" customHeight="1">
      <c r="A296" s="167"/>
      <c r="B296" s="173"/>
      <c r="C296" s="167"/>
      <c r="D296" s="170"/>
      <c r="E296" s="170"/>
      <c r="F296" s="170"/>
      <c r="G296" s="167"/>
      <c r="H296" s="167"/>
      <c r="I296" s="170"/>
      <c r="J296" s="170"/>
      <c r="K296" s="167"/>
      <c r="L296" s="167"/>
    </row>
    <row r="297" spans="1:12" ht="15.75" customHeight="1">
      <c r="A297" s="167"/>
      <c r="B297" s="173"/>
      <c r="C297" s="167"/>
      <c r="D297" s="170"/>
      <c r="E297" s="170"/>
      <c r="F297" s="170"/>
      <c r="G297" s="170"/>
      <c r="H297" s="170"/>
      <c r="I297" s="170"/>
      <c r="J297" s="170"/>
      <c r="K297" s="167"/>
      <c r="L297" s="167"/>
    </row>
    <row r="298" spans="1:12" ht="15.75" customHeight="1">
      <c r="A298" s="167"/>
      <c r="B298" s="173"/>
      <c r="C298" s="167"/>
      <c r="D298" s="170"/>
      <c r="E298" s="170"/>
      <c r="F298" s="170"/>
      <c r="G298" s="167"/>
      <c r="H298" s="167"/>
      <c r="I298" s="170"/>
      <c r="J298" s="170"/>
      <c r="K298" s="167"/>
      <c r="L298" s="167"/>
    </row>
    <row r="299" spans="1:12" ht="15.75" customHeight="1">
      <c r="A299" s="167"/>
      <c r="B299" s="173"/>
      <c r="C299" s="167"/>
      <c r="D299" s="170"/>
      <c r="E299" s="170"/>
      <c r="F299" s="170"/>
      <c r="G299" s="167"/>
      <c r="H299" s="167"/>
      <c r="I299" s="170"/>
      <c r="J299" s="170"/>
      <c r="K299" s="167"/>
      <c r="L299" s="167"/>
    </row>
    <row r="300" spans="1:12" ht="15.75" customHeight="1">
      <c r="A300" s="167"/>
      <c r="B300" s="173"/>
      <c r="C300" s="167"/>
      <c r="D300" s="170"/>
      <c r="E300" s="170"/>
      <c r="F300" s="170"/>
      <c r="G300" s="167"/>
      <c r="H300" s="167"/>
      <c r="I300" s="170"/>
      <c r="J300" s="170"/>
      <c r="K300" s="167"/>
      <c r="L300" s="167"/>
    </row>
    <row r="301" spans="1:12" ht="15.75" customHeight="1">
      <c r="A301" s="167"/>
      <c r="B301" s="173"/>
      <c r="C301" s="167"/>
      <c r="D301" s="170"/>
      <c r="E301" s="170"/>
      <c r="F301" s="170"/>
      <c r="G301" s="167"/>
      <c r="H301" s="167"/>
      <c r="I301" s="170"/>
      <c r="J301" s="170"/>
      <c r="K301" s="167"/>
      <c r="L301" s="167"/>
    </row>
    <row r="302" spans="1:12" ht="15.75" customHeight="1">
      <c r="A302" s="167"/>
      <c r="B302" s="173"/>
      <c r="C302" s="167"/>
      <c r="D302" s="170"/>
      <c r="E302" s="170"/>
      <c r="F302" s="170"/>
      <c r="G302" s="170"/>
      <c r="H302" s="170"/>
      <c r="I302" s="170"/>
      <c r="J302" s="170"/>
      <c r="K302" s="167"/>
      <c r="L302" s="167"/>
    </row>
    <row r="303" spans="1:12" ht="15.75" customHeight="1">
      <c r="A303" s="167"/>
      <c r="B303" s="173"/>
      <c r="C303" s="167"/>
      <c r="D303" s="170"/>
      <c r="E303" s="170"/>
      <c r="F303" s="170"/>
      <c r="G303" s="167"/>
      <c r="H303" s="167"/>
      <c r="I303" s="170"/>
      <c r="J303" s="170"/>
      <c r="K303" s="167"/>
      <c r="L303" s="167"/>
    </row>
    <row r="304" spans="1:12" ht="15.75" customHeight="1">
      <c r="A304" s="167"/>
      <c r="B304" s="173"/>
      <c r="C304" s="167"/>
      <c r="D304" s="170"/>
      <c r="E304" s="170"/>
      <c r="F304" s="170"/>
      <c r="G304" s="167"/>
      <c r="H304" s="167"/>
      <c r="I304" s="170"/>
      <c r="J304" s="170"/>
      <c r="K304" s="167"/>
      <c r="L304" s="167"/>
    </row>
    <row r="305" spans="1:12" ht="15.75" customHeight="1">
      <c r="A305" s="167"/>
      <c r="B305" s="173"/>
      <c r="C305" s="167"/>
      <c r="D305" s="170"/>
      <c r="E305" s="170"/>
      <c r="F305" s="170"/>
      <c r="G305" s="167"/>
      <c r="H305" s="167"/>
      <c r="I305" s="170"/>
      <c r="J305" s="170"/>
      <c r="K305" s="167"/>
      <c r="L305" s="167"/>
    </row>
    <row r="306" spans="1:12" ht="15.75" customHeight="1">
      <c r="A306" s="167"/>
      <c r="B306" s="173"/>
      <c r="C306" s="167"/>
      <c r="D306" s="170"/>
      <c r="E306" s="170"/>
      <c r="F306" s="170"/>
      <c r="G306" s="170"/>
      <c r="H306" s="170"/>
      <c r="I306" s="170"/>
      <c r="J306" s="170"/>
      <c r="K306" s="167"/>
      <c r="L306" s="167"/>
    </row>
    <row r="307" spans="1:12" ht="15.75" customHeight="1">
      <c r="A307" s="167"/>
      <c r="B307" s="173"/>
      <c r="C307" s="173"/>
      <c r="D307" s="170"/>
      <c r="E307" s="170"/>
      <c r="F307" s="170"/>
      <c r="G307" s="170"/>
      <c r="H307" s="170"/>
      <c r="I307" s="170"/>
      <c r="J307" s="170"/>
      <c r="K307" s="167"/>
      <c r="L307" s="167"/>
    </row>
    <row r="308" spans="1:12" ht="15.75" customHeight="1">
      <c r="A308" s="167"/>
      <c r="B308" s="173"/>
      <c r="C308" s="167"/>
      <c r="D308" s="170"/>
      <c r="E308" s="170"/>
      <c r="F308" s="170"/>
      <c r="G308" s="170"/>
      <c r="H308" s="170"/>
      <c r="I308" s="170"/>
      <c r="J308" s="170"/>
      <c r="K308" s="167"/>
      <c r="L308" s="167"/>
    </row>
    <row r="309" spans="1:12" ht="15.75" customHeight="1">
      <c r="A309" s="167"/>
      <c r="B309" s="173"/>
      <c r="C309" s="167"/>
      <c r="D309" s="170"/>
      <c r="E309" s="170"/>
      <c r="F309" s="170"/>
      <c r="G309" s="167"/>
      <c r="H309" s="167"/>
      <c r="I309" s="170"/>
      <c r="J309" s="170"/>
      <c r="K309" s="167"/>
      <c r="L309" s="167"/>
    </row>
    <row r="310" spans="1:12" ht="15.75" customHeight="1">
      <c r="A310" s="167"/>
      <c r="B310" s="173"/>
      <c r="C310" s="167"/>
      <c r="D310" s="170"/>
      <c r="E310" s="170"/>
      <c r="F310" s="170"/>
      <c r="G310" s="167"/>
      <c r="H310" s="167"/>
      <c r="I310" s="170"/>
      <c r="J310" s="170"/>
      <c r="K310" s="167"/>
      <c r="L310" s="167"/>
    </row>
    <row r="311" spans="1:12" ht="15.75" customHeight="1">
      <c r="A311" s="167"/>
      <c r="B311" s="173"/>
      <c r="C311" s="167"/>
      <c r="D311" s="170"/>
      <c r="E311" s="170"/>
      <c r="F311" s="170"/>
      <c r="G311" s="167"/>
      <c r="H311" s="167"/>
      <c r="I311" s="170"/>
      <c r="J311" s="170"/>
      <c r="K311" s="167"/>
      <c r="L311" s="167"/>
    </row>
    <row r="312" spans="1:12" ht="15.75" customHeight="1">
      <c r="A312" s="167"/>
      <c r="B312" s="173"/>
      <c r="C312" s="173"/>
      <c r="D312" s="170"/>
      <c r="E312" s="170"/>
      <c r="F312" s="170"/>
      <c r="G312" s="167"/>
      <c r="H312" s="167"/>
      <c r="I312" s="170"/>
      <c r="J312" s="170"/>
      <c r="K312" s="167"/>
      <c r="L312" s="167"/>
    </row>
    <row r="313" spans="1:12" ht="15.75" customHeight="1">
      <c r="A313" s="167"/>
      <c r="B313" s="173"/>
      <c r="C313" s="167"/>
      <c r="D313" s="170"/>
      <c r="E313" s="170"/>
      <c r="F313" s="170"/>
      <c r="G313" s="170"/>
      <c r="H313" s="170"/>
      <c r="I313" s="170"/>
      <c r="J313" s="170"/>
      <c r="K313" s="167"/>
      <c r="L313" s="167"/>
    </row>
    <row r="314" spans="1:12" ht="15.75" customHeight="1">
      <c r="A314" s="167"/>
      <c r="B314" s="173"/>
      <c r="C314" s="167"/>
      <c r="D314" s="170"/>
      <c r="E314" s="170"/>
      <c r="F314" s="170"/>
      <c r="G314" s="170"/>
      <c r="H314" s="170"/>
      <c r="I314" s="170"/>
      <c r="J314" s="170"/>
      <c r="K314" s="167"/>
      <c r="L314" s="167"/>
    </row>
    <row r="315" spans="1:12" ht="15.75" customHeight="1">
      <c r="A315" s="167"/>
      <c r="B315" s="173"/>
      <c r="C315" s="167"/>
      <c r="D315" s="170"/>
      <c r="E315" s="170"/>
      <c r="F315" s="170"/>
      <c r="G315" s="170"/>
      <c r="H315" s="170"/>
      <c r="I315" s="170"/>
      <c r="J315" s="170"/>
      <c r="K315" s="167"/>
      <c r="L315" s="167"/>
    </row>
    <row r="316" spans="1:12" ht="15.75" customHeight="1">
      <c r="A316" s="167"/>
      <c r="B316" s="173"/>
      <c r="C316" s="167"/>
      <c r="D316" s="170"/>
      <c r="E316" s="170"/>
      <c r="F316" s="170"/>
      <c r="G316" s="170"/>
      <c r="H316" s="170"/>
      <c r="I316" s="170"/>
      <c r="J316" s="170"/>
      <c r="K316" s="167"/>
      <c r="L316" s="167"/>
    </row>
    <row r="317" spans="1:12" ht="15.75" customHeight="1">
      <c r="A317" s="167"/>
      <c r="B317" s="173"/>
      <c r="C317" s="167"/>
      <c r="D317" s="170"/>
      <c r="E317" s="170"/>
      <c r="F317" s="170"/>
      <c r="G317" s="167"/>
      <c r="H317" s="167"/>
      <c r="I317" s="170"/>
      <c r="J317" s="170"/>
      <c r="K317" s="167"/>
      <c r="L317" s="167"/>
    </row>
    <row r="318" spans="1:12" ht="15.75" customHeight="1">
      <c r="A318" s="167"/>
      <c r="B318" s="173"/>
      <c r="C318" s="167"/>
      <c r="D318" s="170"/>
      <c r="E318" s="170"/>
      <c r="F318" s="170"/>
      <c r="G318" s="170"/>
      <c r="H318" s="170"/>
      <c r="I318" s="170"/>
      <c r="J318" s="170"/>
      <c r="K318" s="167"/>
      <c r="L318" s="167"/>
    </row>
    <row r="319" spans="1:12" ht="15.75" customHeight="1">
      <c r="A319" s="167"/>
      <c r="B319" s="173"/>
      <c r="C319" s="167"/>
      <c r="D319" s="170"/>
      <c r="E319" s="170"/>
      <c r="F319" s="170"/>
      <c r="G319" s="170"/>
      <c r="H319" s="170"/>
      <c r="I319" s="170"/>
      <c r="J319" s="170"/>
      <c r="K319" s="167"/>
      <c r="L319" s="167"/>
    </row>
    <row r="320" spans="1:12" ht="15.75" customHeight="1">
      <c r="A320" s="167"/>
      <c r="B320" s="173"/>
      <c r="C320" s="167"/>
      <c r="D320" s="170"/>
      <c r="E320" s="170"/>
      <c r="F320" s="170"/>
      <c r="G320" s="170"/>
      <c r="H320" s="170"/>
      <c r="I320" s="170"/>
      <c r="J320" s="170"/>
      <c r="K320" s="167"/>
      <c r="L320" s="167"/>
    </row>
    <row r="321" spans="1:12" ht="15.75" customHeight="1">
      <c r="A321" s="167"/>
      <c r="B321" s="173"/>
      <c r="C321" s="167"/>
      <c r="D321" s="170"/>
      <c r="E321" s="170"/>
      <c r="F321" s="170"/>
      <c r="G321" s="170"/>
      <c r="H321" s="170"/>
      <c r="I321" s="170"/>
      <c r="J321" s="170"/>
      <c r="K321" s="167"/>
      <c r="L321" s="167"/>
    </row>
    <row r="322" spans="1:12" ht="15.75" customHeight="1">
      <c r="A322" s="167"/>
      <c r="B322" s="173"/>
      <c r="C322" s="167"/>
      <c r="D322" s="167"/>
      <c r="E322" s="167"/>
      <c r="F322" s="167"/>
      <c r="G322" s="167"/>
      <c r="H322" s="167"/>
      <c r="I322" s="167"/>
      <c r="J322" s="167"/>
      <c r="K322" s="167"/>
      <c r="L322" s="167"/>
    </row>
    <row r="323" spans="1:12" ht="15.75" customHeight="1">
      <c r="A323" s="167"/>
      <c r="B323" s="173"/>
      <c r="C323" s="167"/>
      <c r="D323" s="167"/>
      <c r="E323" s="167"/>
      <c r="F323" s="167"/>
      <c r="G323" s="167"/>
      <c r="H323" s="167"/>
      <c r="I323" s="167"/>
      <c r="J323" s="167"/>
      <c r="K323" s="167"/>
      <c r="L323" s="167"/>
    </row>
    <row r="324" spans="1:12" ht="15.75" customHeight="1">
      <c r="B324" s="181"/>
    </row>
    <row r="325" spans="1:12" ht="15.75" customHeight="1">
      <c r="B325" s="181"/>
    </row>
    <row r="326" spans="1:12" ht="15.75" customHeight="1">
      <c r="B326" s="181"/>
    </row>
    <row r="327" spans="1:12" ht="15.75" customHeight="1">
      <c r="B327" s="181"/>
    </row>
    <row r="328" spans="1:12" ht="15.75" customHeight="1">
      <c r="B328" s="181"/>
    </row>
    <row r="329" spans="1:12" ht="15.75" customHeight="1">
      <c r="B329" s="181"/>
    </row>
    <row r="330" spans="1:12" ht="15.75" customHeight="1">
      <c r="B330" s="181"/>
    </row>
    <row r="331" spans="1:12" ht="15.75" customHeight="1">
      <c r="B331" s="181"/>
    </row>
    <row r="332" spans="1:12" ht="15.75" customHeight="1">
      <c r="B332" s="181"/>
    </row>
    <row r="333" spans="1:12" ht="15.75" customHeight="1">
      <c r="B333" s="181"/>
    </row>
    <row r="334" spans="1:12" ht="15.75" customHeight="1">
      <c r="B334" s="181"/>
    </row>
    <row r="335" spans="1:12" ht="15.75" customHeight="1">
      <c r="B335" s="181"/>
    </row>
    <row r="336" spans="1:12" ht="15.75" customHeight="1">
      <c r="B336" s="181"/>
    </row>
    <row r="337" spans="2:2" ht="15.75" customHeight="1">
      <c r="B337" s="181"/>
    </row>
    <row r="338" spans="2:2" ht="15.75" customHeight="1">
      <c r="B338" s="181"/>
    </row>
    <row r="339" spans="2:2" ht="15.75" customHeight="1">
      <c r="B339" s="181"/>
    </row>
    <row r="340" spans="2:2" ht="15.75" customHeight="1">
      <c r="B340" s="181"/>
    </row>
    <row r="341" spans="2:2" ht="15.75" customHeight="1">
      <c r="B341" s="181"/>
    </row>
    <row r="342" spans="2:2" ht="15.75" customHeight="1">
      <c r="B342" s="181"/>
    </row>
    <row r="343" spans="2:2" ht="15.75" customHeight="1">
      <c r="B343" s="181"/>
    </row>
    <row r="344" spans="2:2" ht="15.75" customHeight="1">
      <c r="B344" s="181"/>
    </row>
    <row r="345" spans="2:2" ht="15.75" customHeight="1">
      <c r="B345" s="181"/>
    </row>
    <row r="346" spans="2:2" ht="15.75" customHeight="1">
      <c r="B346" s="181"/>
    </row>
    <row r="347" spans="2:2" ht="15.75" customHeight="1">
      <c r="B347" s="181"/>
    </row>
    <row r="348" spans="2:2" ht="15.75" customHeight="1">
      <c r="B348" s="181"/>
    </row>
    <row r="349" spans="2:2" ht="15.75" customHeight="1">
      <c r="B349" s="181"/>
    </row>
    <row r="350" spans="2:2" ht="15.75" customHeight="1">
      <c r="B350" s="181"/>
    </row>
    <row r="351" spans="2:2" ht="15.75" customHeight="1">
      <c r="B351" s="181"/>
    </row>
    <row r="352" spans="2:2" ht="15.75" customHeight="1">
      <c r="B352" s="181"/>
    </row>
    <row r="353" spans="2:2" ht="15.75" customHeight="1">
      <c r="B353" s="181"/>
    </row>
    <row r="354" spans="2:2" ht="15.75" customHeight="1">
      <c r="B354" s="181"/>
    </row>
    <row r="355" spans="2:2" ht="15.75" customHeight="1">
      <c r="B355" s="181"/>
    </row>
    <row r="356" spans="2:2" ht="15.75" customHeight="1">
      <c r="B356" s="181"/>
    </row>
    <row r="357" spans="2:2" ht="15.75" customHeight="1">
      <c r="B357" s="181"/>
    </row>
    <row r="358" spans="2:2" ht="15.75" customHeight="1">
      <c r="B358" s="181"/>
    </row>
    <row r="359" spans="2:2" ht="15.75" customHeight="1">
      <c r="B359" s="181"/>
    </row>
    <row r="360" spans="2:2" ht="15.75" customHeight="1">
      <c r="B360" s="181"/>
    </row>
    <row r="361" spans="2:2" ht="15.75" customHeight="1">
      <c r="B361" s="181"/>
    </row>
    <row r="362" spans="2:2" ht="15.75" customHeight="1">
      <c r="B362" s="181"/>
    </row>
    <row r="363" spans="2:2" ht="15.75" customHeight="1">
      <c r="B363" s="181"/>
    </row>
    <row r="364" spans="2:2" ht="15.75" customHeight="1">
      <c r="B364" s="181"/>
    </row>
    <row r="365" spans="2:2" ht="15.75" customHeight="1">
      <c r="B365" s="181"/>
    </row>
    <row r="366" spans="2:2" ht="15.75" customHeight="1">
      <c r="B366" s="181"/>
    </row>
    <row r="367" spans="2:2" ht="15.75" customHeight="1">
      <c r="B367" s="181"/>
    </row>
    <row r="368" spans="2:2" ht="15.75" customHeight="1">
      <c r="B368" s="181"/>
    </row>
    <row r="369" spans="2:2" ht="15.75" customHeight="1">
      <c r="B369" s="181"/>
    </row>
    <row r="370" spans="2:2" ht="15.75" customHeight="1">
      <c r="B370" s="181"/>
    </row>
    <row r="371" spans="2:2" ht="15.75" customHeight="1">
      <c r="B371" s="181"/>
    </row>
    <row r="372" spans="2:2" ht="15.75" customHeight="1">
      <c r="B372" s="181"/>
    </row>
    <row r="373" spans="2:2" ht="15.75" customHeight="1">
      <c r="B373" s="181"/>
    </row>
    <row r="374" spans="2:2" ht="15.75" customHeight="1">
      <c r="B374" s="181"/>
    </row>
    <row r="375" spans="2:2" ht="15.75" customHeight="1">
      <c r="B375" s="181"/>
    </row>
    <row r="376" spans="2:2" ht="15.75" customHeight="1">
      <c r="B376" s="181"/>
    </row>
    <row r="377" spans="2:2" ht="15.75" customHeight="1">
      <c r="B377" s="181"/>
    </row>
    <row r="378" spans="2:2" ht="15.75" customHeight="1">
      <c r="B378" s="181"/>
    </row>
    <row r="379" spans="2:2" ht="15.75" customHeight="1">
      <c r="B379" s="181"/>
    </row>
    <row r="380" spans="2:2" ht="15.75" customHeight="1">
      <c r="B380" s="181"/>
    </row>
    <row r="381" spans="2:2" ht="15.75" customHeight="1">
      <c r="B381" s="181"/>
    </row>
    <row r="382" spans="2:2" ht="15.75" customHeight="1">
      <c r="B382" s="181"/>
    </row>
    <row r="383" spans="2:2" ht="15.75" customHeight="1">
      <c r="B383" s="181"/>
    </row>
    <row r="384" spans="2:2" ht="15.75" customHeight="1">
      <c r="B384" s="181"/>
    </row>
    <row r="385" spans="2:2" ht="15.75" customHeight="1">
      <c r="B385" s="181"/>
    </row>
    <row r="386" spans="2:2" ht="15.75" customHeight="1">
      <c r="B386" s="181"/>
    </row>
    <row r="387" spans="2:2" ht="15.75" customHeight="1">
      <c r="B387" s="181"/>
    </row>
    <row r="388" spans="2:2" ht="15.75" customHeight="1">
      <c r="B388" s="181"/>
    </row>
    <row r="389" spans="2:2" ht="15.75" customHeight="1">
      <c r="B389" s="181"/>
    </row>
    <row r="390" spans="2:2" ht="15.75" customHeight="1">
      <c r="B390" s="181"/>
    </row>
    <row r="391" spans="2:2" ht="15.75" customHeight="1">
      <c r="B391" s="181"/>
    </row>
    <row r="392" spans="2:2" ht="15.75" customHeight="1">
      <c r="B392" s="181"/>
    </row>
    <row r="393" spans="2:2" ht="15.75" customHeight="1">
      <c r="B393" s="181"/>
    </row>
    <row r="394" spans="2:2" ht="15.75" customHeight="1">
      <c r="B394" s="181"/>
    </row>
    <row r="395" spans="2:2" ht="15.75" customHeight="1">
      <c r="B395" s="181"/>
    </row>
    <row r="396" spans="2:2" ht="15.75" customHeight="1">
      <c r="B396" s="181"/>
    </row>
    <row r="397" spans="2:2" ht="15.75" customHeight="1">
      <c r="B397" s="181"/>
    </row>
    <row r="398" spans="2:2" ht="15.75" customHeight="1">
      <c r="B398" s="181"/>
    </row>
    <row r="399" spans="2:2" ht="15.75" customHeight="1">
      <c r="B399" s="181"/>
    </row>
    <row r="400" spans="2:2" ht="15.75" customHeight="1">
      <c r="B400" s="181"/>
    </row>
    <row r="401" spans="2:2" ht="15.75" customHeight="1">
      <c r="B401" s="181"/>
    </row>
    <row r="402" spans="2:2" ht="15.75" customHeight="1">
      <c r="B402" s="181"/>
    </row>
    <row r="403" spans="2:2" ht="15.75" customHeight="1">
      <c r="B403" s="181"/>
    </row>
    <row r="404" spans="2:2" ht="15.75" customHeight="1">
      <c r="B404" s="181"/>
    </row>
    <row r="405" spans="2:2" ht="15.75" customHeight="1">
      <c r="B405" s="181"/>
    </row>
    <row r="406" spans="2:2" ht="15.75" customHeight="1">
      <c r="B406" s="181"/>
    </row>
    <row r="407" spans="2:2" ht="15.75" customHeight="1">
      <c r="B407" s="181"/>
    </row>
    <row r="408" spans="2:2" ht="15.75" customHeight="1">
      <c r="B408" s="181"/>
    </row>
    <row r="409" spans="2:2" ht="15.75" customHeight="1">
      <c r="B409" s="181"/>
    </row>
    <row r="410" spans="2:2" ht="15.75" customHeight="1">
      <c r="B410" s="181"/>
    </row>
    <row r="411" spans="2:2" ht="15.75" customHeight="1">
      <c r="B411" s="181"/>
    </row>
    <row r="412" spans="2:2" ht="15.75" customHeight="1">
      <c r="B412" s="181"/>
    </row>
    <row r="413" spans="2:2" ht="15.75" customHeight="1">
      <c r="B413" s="181"/>
    </row>
    <row r="414" spans="2:2" ht="15.75" customHeight="1">
      <c r="B414" s="181"/>
    </row>
    <row r="415" spans="2:2" ht="15.75" customHeight="1">
      <c r="B415" s="181"/>
    </row>
    <row r="416" spans="2:2" ht="15.75" customHeight="1">
      <c r="B416" s="181"/>
    </row>
    <row r="417" spans="2:2" ht="15.75" customHeight="1">
      <c r="B417" s="181"/>
    </row>
    <row r="418" spans="2:2" ht="15.75" customHeight="1">
      <c r="B418" s="181"/>
    </row>
    <row r="419" spans="2:2" ht="15.75" customHeight="1">
      <c r="B419" s="181"/>
    </row>
    <row r="420" spans="2:2" ht="15.75" customHeight="1">
      <c r="B420" s="181"/>
    </row>
    <row r="421" spans="2:2" ht="15.75" customHeight="1">
      <c r="B421" s="181"/>
    </row>
    <row r="422" spans="2:2" ht="15.75" customHeight="1">
      <c r="B422" s="181"/>
    </row>
    <row r="423" spans="2:2" ht="15.75" customHeight="1">
      <c r="B423" s="181"/>
    </row>
    <row r="424" spans="2:2" ht="15.75" customHeight="1">
      <c r="B424" s="181"/>
    </row>
    <row r="425" spans="2:2" ht="15.75" customHeight="1">
      <c r="B425" s="181"/>
    </row>
    <row r="426" spans="2:2" ht="15.75" customHeight="1">
      <c r="B426" s="181"/>
    </row>
    <row r="427" spans="2:2" ht="15.75" customHeight="1">
      <c r="B427" s="181"/>
    </row>
    <row r="428" spans="2:2" ht="15.75" customHeight="1">
      <c r="B428" s="181"/>
    </row>
    <row r="429" spans="2:2" ht="15.75" customHeight="1">
      <c r="B429" s="181"/>
    </row>
    <row r="430" spans="2:2" ht="15.75" customHeight="1">
      <c r="B430" s="181"/>
    </row>
    <row r="431" spans="2:2" ht="15.75" customHeight="1">
      <c r="B431" s="181"/>
    </row>
    <row r="432" spans="2:2" ht="15.75" customHeight="1">
      <c r="B432" s="181"/>
    </row>
    <row r="433" spans="2:2" ht="15.75" customHeight="1">
      <c r="B433" s="181"/>
    </row>
    <row r="434" spans="2:2" ht="15.75" customHeight="1">
      <c r="B434" s="181"/>
    </row>
    <row r="435" spans="2:2" ht="15.75" customHeight="1">
      <c r="B435" s="181"/>
    </row>
    <row r="436" spans="2:2" ht="15.75" customHeight="1">
      <c r="B436" s="181"/>
    </row>
    <row r="437" spans="2:2" ht="15.75" customHeight="1">
      <c r="B437" s="181"/>
    </row>
    <row r="438" spans="2:2" ht="15.75" customHeight="1">
      <c r="B438" s="181"/>
    </row>
    <row r="439" spans="2:2" ht="15.75" customHeight="1">
      <c r="B439" s="181"/>
    </row>
    <row r="440" spans="2:2" ht="15.75" customHeight="1">
      <c r="B440" s="181"/>
    </row>
    <row r="441" spans="2:2" ht="15.75" customHeight="1">
      <c r="B441" s="181"/>
    </row>
    <row r="442" spans="2:2" ht="15.75" customHeight="1">
      <c r="B442" s="181"/>
    </row>
    <row r="443" spans="2:2" ht="15.75" customHeight="1">
      <c r="B443" s="181"/>
    </row>
    <row r="444" spans="2:2" ht="15.75" customHeight="1">
      <c r="B444" s="181"/>
    </row>
    <row r="445" spans="2:2" ht="15.75" customHeight="1">
      <c r="B445" s="181"/>
    </row>
    <row r="446" spans="2:2" ht="15.75" customHeight="1">
      <c r="B446" s="181"/>
    </row>
    <row r="447" spans="2:2" ht="15.75" customHeight="1">
      <c r="B447" s="181"/>
    </row>
    <row r="448" spans="2:2" ht="15.75" customHeight="1">
      <c r="B448" s="181"/>
    </row>
    <row r="449" spans="2:2" ht="15.75" customHeight="1">
      <c r="B449" s="181"/>
    </row>
    <row r="450" spans="2:2" ht="15.75" customHeight="1">
      <c r="B450" s="181"/>
    </row>
    <row r="451" spans="2:2" ht="15.75" customHeight="1">
      <c r="B451" s="181"/>
    </row>
    <row r="452" spans="2:2" ht="15.75" customHeight="1">
      <c r="B452" s="181"/>
    </row>
    <row r="453" spans="2:2" ht="15.75" customHeight="1">
      <c r="B453" s="181"/>
    </row>
    <row r="454" spans="2:2" ht="15.75" customHeight="1">
      <c r="B454" s="181"/>
    </row>
    <row r="455" spans="2:2" ht="15.75" customHeight="1">
      <c r="B455" s="181"/>
    </row>
    <row r="456" spans="2:2" ht="15.75" customHeight="1">
      <c r="B456" s="181"/>
    </row>
    <row r="457" spans="2:2" ht="15.75" customHeight="1">
      <c r="B457" s="181"/>
    </row>
    <row r="458" spans="2:2" ht="15.75" customHeight="1">
      <c r="B458" s="181"/>
    </row>
    <row r="459" spans="2:2" ht="15.75" customHeight="1">
      <c r="B459" s="181"/>
    </row>
    <row r="460" spans="2:2" ht="15.75" customHeight="1">
      <c r="B460" s="181"/>
    </row>
    <row r="461" spans="2:2" ht="15.75" customHeight="1">
      <c r="B461" s="181"/>
    </row>
    <row r="462" spans="2:2" ht="15.75" customHeight="1">
      <c r="B462" s="181"/>
    </row>
    <row r="463" spans="2:2" ht="15.75" customHeight="1">
      <c r="B463" s="181"/>
    </row>
    <row r="464" spans="2:2" ht="15.75" customHeight="1">
      <c r="B464" s="181"/>
    </row>
    <row r="465" spans="2:2" ht="15.75" customHeight="1">
      <c r="B465" s="181"/>
    </row>
    <row r="466" spans="2:2" ht="15.75" customHeight="1">
      <c r="B466" s="181"/>
    </row>
    <row r="467" spans="2:2" ht="15.75" customHeight="1">
      <c r="B467" s="181"/>
    </row>
    <row r="468" spans="2:2" ht="15.75" customHeight="1">
      <c r="B468" s="181"/>
    </row>
    <row r="469" spans="2:2" ht="15.75" customHeight="1">
      <c r="B469" s="181"/>
    </row>
    <row r="470" spans="2:2" ht="15.75" customHeight="1">
      <c r="B470" s="181"/>
    </row>
    <row r="471" spans="2:2" ht="15.75" customHeight="1">
      <c r="B471" s="181"/>
    </row>
    <row r="472" spans="2:2" ht="15.75" customHeight="1">
      <c r="B472" s="181"/>
    </row>
    <row r="473" spans="2:2" ht="15.75" customHeight="1">
      <c r="B473" s="181"/>
    </row>
    <row r="474" spans="2:2" ht="15.75" customHeight="1">
      <c r="B474" s="181"/>
    </row>
    <row r="475" spans="2:2" ht="15.75" customHeight="1">
      <c r="B475" s="181"/>
    </row>
    <row r="476" spans="2:2" ht="15.75" customHeight="1">
      <c r="B476" s="181"/>
    </row>
    <row r="477" spans="2:2" ht="15.75" customHeight="1">
      <c r="B477" s="181"/>
    </row>
    <row r="478" spans="2:2" ht="15.75" customHeight="1">
      <c r="B478" s="181"/>
    </row>
    <row r="479" spans="2:2" ht="15.75" customHeight="1">
      <c r="B479" s="181"/>
    </row>
    <row r="480" spans="2:2" ht="15.75" customHeight="1">
      <c r="B480" s="181"/>
    </row>
    <row r="481" spans="2:2" ht="15.75" customHeight="1">
      <c r="B481" s="181"/>
    </row>
    <row r="482" spans="2:2" ht="15.75" customHeight="1">
      <c r="B482" s="181"/>
    </row>
    <row r="483" spans="2:2" ht="15.75" customHeight="1">
      <c r="B483" s="181"/>
    </row>
    <row r="484" spans="2:2" ht="15.75" customHeight="1">
      <c r="B484" s="181"/>
    </row>
    <row r="485" spans="2:2" ht="15.75" customHeight="1">
      <c r="B485" s="181"/>
    </row>
    <row r="486" spans="2:2" ht="15.75" customHeight="1">
      <c r="B486" s="181"/>
    </row>
    <row r="487" spans="2:2" ht="15.75" customHeight="1">
      <c r="B487" s="181"/>
    </row>
    <row r="488" spans="2:2" ht="15.75" customHeight="1">
      <c r="B488" s="181"/>
    </row>
    <row r="489" spans="2:2" ht="15.75" customHeight="1">
      <c r="B489" s="181"/>
    </row>
    <row r="490" spans="2:2" ht="15.75" customHeight="1">
      <c r="B490" s="181"/>
    </row>
    <row r="491" spans="2:2" ht="15.75" customHeight="1">
      <c r="B491" s="181"/>
    </row>
    <row r="492" spans="2:2" ht="15.75" customHeight="1">
      <c r="B492" s="181"/>
    </row>
    <row r="493" spans="2:2" ht="15.75" customHeight="1">
      <c r="B493" s="181"/>
    </row>
    <row r="494" spans="2:2" ht="15.75" customHeight="1">
      <c r="B494" s="181"/>
    </row>
    <row r="495" spans="2:2" ht="15.75" customHeight="1">
      <c r="B495" s="181"/>
    </row>
    <row r="496" spans="2:2" ht="15.75" customHeight="1">
      <c r="B496" s="181"/>
    </row>
    <row r="497" spans="2:2" ht="15.75" customHeight="1">
      <c r="B497" s="181"/>
    </row>
    <row r="498" spans="2:2" ht="15.75" customHeight="1">
      <c r="B498" s="181"/>
    </row>
    <row r="499" spans="2:2" ht="15.75" customHeight="1">
      <c r="B499" s="181"/>
    </row>
    <row r="500" spans="2:2" ht="15.75" customHeight="1">
      <c r="B500" s="181"/>
    </row>
    <row r="501" spans="2:2" ht="15.75" customHeight="1">
      <c r="B501" s="181"/>
    </row>
    <row r="502" spans="2:2" ht="15.75" customHeight="1">
      <c r="B502" s="181"/>
    </row>
    <row r="503" spans="2:2" ht="15.75" customHeight="1">
      <c r="B503" s="181"/>
    </row>
    <row r="504" spans="2:2" ht="15.75" customHeight="1">
      <c r="B504" s="181"/>
    </row>
    <row r="505" spans="2:2" ht="15.75" customHeight="1">
      <c r="B505" s="181"/>
    </row>
    <row r="506" spans="2:2" ht="15.75" customHeight="1">
      <c r="B506" s="181"/>
    </row>
    <row r="507" spans="2:2" ht="15.75" customHeight="1">
      <c r="B507" s="181"/>
    </row>
    <row r="508" spans="2:2" ht="15.75" customHeight="1">
      <c r="B508" s="181"/>
    </row>
    <row r="509" spans="2:2" ht="15.75" customHeight="1">
      <c r="B509" s="181"/>
    </row>
    <row r="510" spans="2:2" ht="15.75" customHeight="1">
      <c r="B510" s="181"/>
    </row>
    <row r="511" spans="2:2" ht="15.75" customHeight="1">
      <c r="B511" s="181"/>
    </row>
    <row r="512" spans="2:2" ht="15.75" customHeight="1">
      <c r="B512" s="181"/>
    </row>
    <row r="513" spans="2:2" ht="15.75" customHeight="1">
      <c r="B513" s="181"/>
    </row>
    <row r="514" spans="2:2" ht="15.75" customHeight="1">
      <c r="B514" s="181"/>
    </row>
    <row r="515" spans="2:2" ht="15.75" customHeight="1">
      <c r="B515" s="181"/>
    </row>
    <row r="516" spans="2:2" ht="15.75" customHeight="1">
      <c r="B516" s="181"/>
    </row>
    <row r="517" spans="2:2" ht="15.75" customHeight="1">
      <c r="B517" s="181"/>
    </row>
    <row r="518" spans="2:2" ht="15.75" customHeight="1">
      <c r="B518" s="181"/>
    </row>
    <row r="519" spans="2:2" ht="15.75" customHeight="1">
      <c r="B519" s="181"/>
    </row>
    <row r="520" spans="2:2" ht="15.75" customHeight="1">
      <c r="B520" s="181"/>
    </row>
    <row r="521" spans="2:2" ht="15.75" customHeight="1">
      <c r="B521" s="181"/>
    </row>
    <row r="522" spans="2:2" ht="15.75" customHeight="1">
      <c r="B522" s="181"/>
    </row>
    <row r="523" spans="2:2" ht="15.75" customHeight="1">
      <c r="B523" s="181"/>
    </row>
    <row r="524" spans="2:2" ht="15.75" customHeight="1">
      <c r="B524" s="181"/>
    </row>
    <row r="525" spans="2:2" ht="15.75" customHeight="1">
      <c r="B525" s="181"/>
    </row>
    <row r="526" spans="2:2" ht="15.75" customHeight="1">
      <c r="B526" s="181"/>
    </row>
    <row r="527" spans="2:2" ht="15.75" customHeight="1">
      <c r="B527" s="181"/>
    </row>
    <row r="528" spans="2:2" ht="15.75" customHeight="1">
      <c r="B528" s="181"/>
    </row>
    <row r="529" spans="2:2" ht="15.75" customHeight="1">
      <c r="B529" s="181"/>
    </row>
    <row r="530" spans="2:2" ht="15.75" customHeight="1">
      <c r="B530" s="181"/>
    </row>
    <row r="531" spans="2:2" ht="15.75" customHeight="1">
      <c r="B531" s="181"/>
    </row>
    <row r="532" spans="2:2" ht="15.75" customHeight="1">
      <c r="B532" s="181"/>
    </row>
    <row r="533" spans="2:2" ht="15.75" customHeight="1">
      <c r="B533" s="181"/>
    </row>
    <row r="534" spans="2:2" ht="15.75" customHeight="1">
      <c r="B534" s="181"/>
    </row>
    <row r="535" spans="2:2" ht="15.75" customHeight="1">
      <c r="B535" s="181"/>
    </row>
    <row r="536" spans="2:2" ht="15.75" customHeight="1">
      <c r="B536" s="181"/>
    </row>
    <row r="537" spans="2:2" ht="15.75" customHeight="1">
      <c r="B537" s="181"/>
    </row>
    <row r="538" spans="2:2" ht="15.75" customHeight="1">
      <c r="B538" s="181"/>
    </row>
    <row r="539" spans="2:2" ht="15.75" customHeight="1">
      <c r="B539" s="181"/>
    </row>
    <row r="540" spans="2:2" ht="15.75" customHeight="1">
      <c r="B540" s="181"/>
    </row>
    <row r="541" spans="2:2" ht="15.75" customHeight="1">
      <c r="B541" s="181"/>
    </row>
    <row r="542" spans="2:2" ht="15.75" customHeight="1">
      <c r="B542" s="181"/>
    </row>
    <row r="543" spans="2:2" ht="15.75" customHeight="1">
      <c r="B543" s="181"/>
    </row>
    <row r="544" spans="2:2" ht="15.75" customHeight="1">
      <c r="B544" s="181"/>
    </row>
    <row r="545" spans="2:2" ht="15.75" customHeight="1">
      <c r="B545" s="181"/>
    </row>
    <row r="546" spans="2:2" ht="15.75" customHeight="1">
      <c r="B546" s="181"/>
    </row>
    <row r="547" spans="2:2" ht="15.75" customHeight="1">
      <c r="B547" s="181"/>
    </row>
    <row r="548" spans="2:2" ht="15.75" customHeight="1">
      <c r="B548" s="181"/>
    </row>
    <row r="549" spans="2:2" ht="15.75" customHeight="1">
      <c r="B549" s="181"/>
    </row>
    <row r="550" spans="2:2" ht="15.75" customHeight="1">
      <c r="B550" s="181"/>
    </row>
    <row r="551" spans="2:2" ht="15.75" customHeight="1">
      <c r="B551" s="181"/>
    </row>
    <row r="552" spans="2:2" ht="15.75" customHeight="1">
      <c r="B552" s="181"/>
    </row>
    <row r="553" spans="2:2" ht="15.75" customHeight="1">
      <c r="B553" s="181"/>
    </row>
    <row r="554" spans="2:2" ht="15.75" customHeight="1">
      <c r="B554" s="181"/>
    </row>
    <row r="555" spans="2:2" ht="15.75" customHeight="1">
      <c r="B555" s="181"/>
    </row>
    <row r="556" spans="2:2" ht="15.75" customHeight="1">
      <c r="B556" s="181"/>
    </row>
    <row r="557" spans="2:2" ht="15.75" customHeight="1">
      <c r="B557" s="181"/>
    </row>
    <row r="558" spans="2:2" ht="15.75" customHeight="1">
      <c r="B558" s="181"/>
    </row>
    <row r="559" spans="2:2" ht="15.75" customHeight="1">
      <c r="B559" s="181"/>
    </row>
    <row r="560" spans="2:2" ht="15.75" customHeight="1">
      <c r="B560" s="181"/>
    </row>
    <row r="561" spans="2:2" ht="15.75" customHeight="1">
      <c r="B561" s="181"/>
    </row>
    <row r="562" spans="2:2" ht="15.75" customHeight="1">
      <c r="B562" s="181"/>
    </row>
    <row r="563" spans="2:2" ht="15.75" customHeight="1">
      <c r="B563" s="181"/>
    </row>
    <row r="564" spans="2:2" ht="15.75" customHeight="1">
      <c r="B564" s="181"/>
    </row>
    <row r="565" spans="2:2" ht="15.75" customHeight="1">
      <c r="B565" s="181"/>
    </row>
    <row r="566" spans="2:2" ht="15.75" customHeight="1">
      <c r="B566" s="181"/>
    </row>
    <row r="567" spans="2:2" ht="15.75" customHeight="1">
      <c r="B567" s="181"/>
    </row>
    <row r="568" spans="2:2" ht="15.75" customHeight="1">
      <c r="B568" s="181"/>
    </row>
    <row r="569" spans="2:2" ht="15.75" customHeight="1">
      <c r="B569" s="181"/>
    </row>
    <row r="570" spans="2:2" ht="15.75" customHeight="1">
      <c r="B570" s="181"/>
    </row>
    <row r="571" spans="2:2" ht="15.75" customHeight="1">
      <c r="B571" s="181"/>
    </row>
    <row r="572" spans="2:2" ht="15.75" customHeight="1">
      <c r="B572" s="181"/>
    </row>
    <row r="573" spans="2:2" ht="15.75" customHeight="1">
      <c r="B573" s="181"/>
    </row>
    <row r="574" spans="2:2" ht="15.75" customHeight="1">
      <c r="B574" s="181"/>
    </row>
    <row r="575" spans="2:2" ht="15.75" customHeight="1">
      <c r="B575" s="181"/>
    </row>
    <row r="576" spans="2:2" ht="15.75" customHeight="1">
      <c r="B576" s="181"/>
    </row>
    <row r="577" spans="2:2" ht="15.75" customHeight="1">
      <c r="B577" s="181"/>
    </row>
    <row r="578" spans="2:2" ht="15.75" customHeight="1">
      <c r="B578" s="181"/>
    </row>
    <row r="579" spans="2:2" ht="15.75" customHeight="1">
      <c r="B579" s="181"/>
    </row>
    <row r="580" spans="2:2" ht="15.75" customHeight="1">
      <c r="B580" s="181"/>
    </row>
    <row r="581" spans="2:2" ht="15.75" customHeight="1">
      <c r="B581" s="181"/>
    </row>
    <row r="582" spans="2:2" ht="15.75" customHeight="1">
      <c r="B582" s="181"/>
    </row>
    <row r="583" spans="2:2" ht="15.75" customHeight="1">
      <c r="B583" s="181"/>
    </row>
    <row r="584" spans="2:2" ht="15.75" customHeight="1">
      <c r="B584" s="181"/>
    </row>
    <row r="585" spans="2:2" ht="15.75" customHeight="1">
      <c r="B585" s="181"/>
    </row>
    <row r="586" spans="2:2" ht="15.75" customHeight="1">
      <c r="B586" s="181"/>
    </row>
    <row r="587" spans="2:2" ht="15.75" customHeight="1">
      <c r="B587" s="181"/>
    </row>
    <row r="588" spans="2:2" ht="15.75" customHeight="1">
      <c r="B588" s="181"/>
    </row>
    <row r="589" spans="2:2" ht="15.75" customHeight="1">
      <c r="B589" s="181"/>
    </row>
    <row r="590" spans="2:2" ht="15.75" customHeight="1">
      <c r="B590" s="181"/>
    </row>
    <row r="591" spans="2:2" ht="15.75" customHeight="1">
      <c r="B591" s="181"/>
    </row>
    <row r="592" spans="2:2" ht="15.75" customHeight="1">
      <c r="B592" s="181"/>
    </row>
    <row r="593" spans="2:2" ht="15.75" customHeight="1">
      <c r="B593" s="181"/>
    </row>
    <row r="594" spans="2:2" ht="15.75" customHeight="1">
      <c r="B594" s="181"/>
    </row>
    <row r="595" spans="2:2" ht="15.75" customHeight="1">
      <c r="B595" s="181"/>
    </row>
    <row r="596" spans="2:2" ht="15.75" customHeight="1">
      <c r="B596" s="181"/>
    </row>
    <row r="597" spans="2:2" ht="15.75" customHeight="1">
      <c r="B597" s="181"/>
    </row>
    <row r="598" spans="2:2" ht="15.75" customHeight="1">
      <c r="B598" s="181"/>
    </row>
    <row r="599" spans="2:2" ht="15.75" customHeight="1">
      <c r="B599" s="181"/>
    </row>
    <row r="600" spans="2:2" ht="15.75" customHeight="1">
      <c r="B600" s="181"/>
    </row>
    <row r="601" spans="2:2" ht="15.75" customHeight="1">
      <c r="B601" s="181"/>
    </row>
    <row r="602" spans="2:2" ht="15.75" customHeight="1">
      <c r="B602" s="181"/>
    </row>
    <row r="603" spans="2:2" ht="15.75" customHeight="1">
      <c r="B603" s="181"/>
    </row>
    <row r="604" spans="2:2" ht="15.75" customHeight="1">
      <c r="B604" s="181"/>
    </row>
    <row r="605" spans="2:2" ht="15.75" customHeight="1">
      <c r="B605" s="181"/>
    </row>
    <row r="606" spans="2:2" ht="15.75" customHeight="1">
      <c r="B606" s="181"/>
    </row>
    <row r="607" spans="2:2" ht="15.75" customHeight="1">
      <c r="B607" s="181"/>
    </row>
    <row r="608" spans="2:2" ht="15.75" customHeight="1">
      <c r="B608" s="181"/>
    </row>
    <row r="609" spans="2:2" ht="15.75" customHeight="1">
      <c r="B609" s="181"/>
    </row>
    <row r="610" spans="2:2" ht="15.75" customHeight="1">
      <c r="B610" s="181"/>
    </row>
    <row r="611" spans="2:2" ht="15.75" customHeight="1">
      <c r="B611" s="181"/>
    </row>
    <row r="612" spans="2:2" ht="15.75" customHeight="1">
      <c r="B612" s="181"/>
    </row>
    <row r="613" spans="2:2" ht="15.75" customHeight="1">
      <c r="B613" s="181"/>
    </row>
    <row r="614" spans="2:2" ht="15.75" customHeight="1">
      <c r="B614" s="181"/>
    </row>
    <row r="615" spans="2:2" ht="15.75" customHeight="1">
      <c r="B615" s="181"/>
    </row>
    <row r="616" spans="2:2" ht="15.75" customHeight="1">
      <c r="B616" s="181"/>
    </row>
    <row r="617" spans="2:2" ht="15.75" customHeight="1">
      <c r="B617" s="181"/>
    </row>
    <row r="618" spans="2:2" ht="15.75" customHeight="1">
      <c r="B618" s="181"/>
    </row>
    <row r="619" spans="2:2" ht="15.75" customHeight="1">
      <c r="B619" s="181"/>
    </row>
    <row r="620" spans="2:2" ht="15.75" customHeight="1">
      <c r="B620" s="181"/>
    </row>
    <row r="621" spans="2:2" ht="15.75" customHeight="1">
      <c r="B621" s="181"/>
    </row>
    <row r="622" spans="2:2" ht="15.75" customHeight="1">
      <c r="B622" s="181"/>
    </row>
    <row r="623" spans="2:2" ht="15.75" customHeight="1">
      <c r="B623" s="181"/>
    </row>
    <row r="624" spans="2:2" ht="15.75" customHeight="1">
      <c r="B624" s="181"/>
    </row>
    <row r="625" spans="2:2" ht="15.75" customHeight="1">
      <c r="B625" s="181"/>
    </row>
    <row r="626" spans="2:2" ht="15.75" customHeight="1">
      <c r="B626" s="181"/>
    </row>
    <row r="627" spans="2:2" ht="15.75" customHeight="1">
      <c r="B627" s="181"/>
    </row>
    <row r="628" spans="2:2" ht="15.75" customHeight="1">
      <c r="B628" s="181"/>
    </row>
    <row r="629" spans="2:2" ht="15.75" customHeight="1">
      <c r="B629" s="181"/>
    </row>
    <row r="630" spans="2:2" ht="15.75" customHeight="1">
      <c r="B630" s="181"/>
    </row>
    <row r="631" spans="2:2" ht="15.75" customHeight="1">
      <c r="B631" s="181"/>
    </row>
    <row r="632" spans="2:2" ht="15.75" customHeight="1">
      <c r="B632" s="181"/>
    </row>
    <row r="633" spans="2:2" ht="15.75" customHeight="1">
      <c r="B633" s="181"/>
    </row>
    <row r="634" spans="2:2" ht="15.75" customHeight="1">
      <c r="B634" s="181"/>
    </row>
    <row r="635" spans="2:2" ht="15.75" customHeight="1">
      <c r="B635" s="181"/>
    </row>
    <row r="636" spans="2:2" ht="15.75" customHeight="1">
      <c r="B636" s="181"/>
    </row>
    <row r="637" spans="2:2" ht="15.75" customHeight="1">
      <c r="B637" s="181"/>
    </row>
    <row r="638" spans="2:2" ht="15.75" customHeight="1">
      <c r="B638" s="181"/>
    </row>
    <row r="639" spans="2:2" ht="15.75" customHeight="1">
      <c r="B639" s="181"/>
    </row>
    <row r="640" spans="2:2" ht="15.75" customHeight="1">
      <c r="B640" s="181"/>
    </row>
    <row r="641" spans="2:2" ht="15.75" customHeight="1">
      <c r="B641" s="181"/>
    </row>
    <row r="642" spans="2:2" ht="15.75" customHeight="1">
      <c r="B642" s="181"/>
    </row>
    <row r="643" spans="2:2" ht="15.75" customHeight="1">
      <c r="B643" s="181"/>
    </row>
    <row r="644" spans="2:2" ht="15.75" customHeight="1">
      <c r="B644" s="181"/>
    </row>
    <row r="645" spans="2:2" ht="15.75" customHeight="1">
      <c r="B645" s="181"/>
    </row>
    <row r="646" spans="2:2" ht="15.75" customHeight="1">
      <c r="B646" s="181"/>
    </row>
    <row r="647" spans="2:2" ht="15.75" customHeight="1">
      <c r="B647" s="181"/>
    </row>
    <row r="648" spans="2:2" ht="15.75" customHeight="1">
      <c r="B648" s="181"/>
    </row>
    <row r="649" spans="2:2" ht="15.75" customHeight="1">
      <c r="B649" s="181"/>
    </row>
    <row r="650" spans="2:2" ht="15.75" customHeight="1">
      <c r="B650" s="181"/>
    </row>
    <row r="651" spans="2:2" ht="15.75" customHeight="1">
      <c r="B651" s="181"/>
    </row>
    <row r="652" spans="2:2" ht="15.75" customHeight="1">
      <c r="B652" s="181"/>
    </row>
    <row r="653" spans="2:2" ht="15.75" customHeight="1">
      <c r="B653" s="181"/>
    </row>
    <row r="654" spans="2:2" ht="15.75" customHeight="1">
      <c r="B654" s="181"/>
    </row>
    <row r="655" spans="2:2" ht="15.75" customHeight="1">
      <c r="B655" s="181"/>
    </row>
    <row r="656" spans="2:2" ht="15.75" customHeight="1">
      <c r="B656" s="181"/>
    </row>
    <row r="657" spans="2:2" ht="15.75" customHeight="1">
      <c r="B657" s="181"/>
    </row>
    <row r="658" spans="2:2" ht="15.75" customHeight="1">
      <c r="B658" s="181"/>
    </row>
    <row r="659" spans="2:2" ht="15.75" customHeight="1">
      <c r="B659" s="181"/>
    </row>
    <row r="660" spans="2:2" ht="15.75" customHeight="1">
      <c r="B660" s="181"/>
    </row>
    <row r="661" spans="2:2" ht="15.75" customHeight="1">
      <c r="B661" s="181"/>
    </row>
    <row r="662" spans="2:2" ht="15.75" customHeight="1">
      <c r="B662" s="181"/>
    </row>
    <row r="663" spans="2:2" ht="15.75" customHeight="1">
      <c r="B663" s="181"/>
    </row>
    <row r="664" spans="2:2" ht="15.75" customHeight="1">
      <c r="B664" s="181"/>
    </row>
    <row r="665" spans="2:2" ht="15.75" customHeight="1">
      <c r="B665" s="181"/>
    </row>
    <row r="666" spans="2:2" ht="15.75" customHeight="1">
      <c r="B666" s="181"/>
    </row>
    <row r="667" spans="2:2" ht="15.75" customHeight="1">
      <c r="B667" s="181"/>
    </row>
    <row r="668" spans="2:2" ht="15.75" customHeight="1">
      <c r="B668" s="181"/>
    </row>
    <row r="669" spans="2:2" ht="15.75" customHeight="1">
      <c r="B669" s="181"/>
    </row>
    <row r="670" spans="2:2" ht="15.75" customHeight="1">
      <c r="B670" s="181"/>
    </row>
    <row r="671" spans="2:2" ht="15.75" customHeight="1">
      <c r="B671" s="181"/>
    </row>
    <row r="672" spans="2:2" ht="15.75" customHeight="1">
      <c r="B672" s="181"/>
    </row>
    <row r="673" spans="2:2" ht="15.75" customHeight="1">
      <c r="B673" s="181"/>
    </row>
    <row r="674" spans="2:2" ht="15.75" customHeight="1">
      <c r="B674" s="181"/>
    </row>
    <row r="675" spans="2:2" ht="15.75" customHeight="1">
      <c r="B675" s="181"/>
    </row>
    <row r="676" spans="2:2" ht="15.75" customHeight="1">
      <c r="B676" s="181"/>
    </row>
    <row r="677" spans="2:2" ht="15.75" customHeight="1">
      <c r="B677" s="181"/>
    </row>
    <row r="678" spans="2:2" ht="15.75" customHeight="1">
      <c r="B678" s="181"/>
    </row>
    <row r="679" spans="2:2" ht="15.75" customHeight="1">
      <c r="B679" s="181"/>
    </row>
    <row r="680" spans="2:2" ht="15.75" customHeight="1">
      <c r="B680" s="181"/>
    </row>
    <row r="681" spans="2:2" ht="15.75" customHeight="1">
      <c r="B681" s="181"/>
    </row>
    <row r="682" spans="2:2" ht="15.75" customHeight="1">
      <c r="B682" s="181"/>
    </row>
    <row r="683" spans="2:2" ht="15.75" customHeight="1">
      <c r="B683" s="181"/>
    </row>
    <row r="684" spans="2:2" ht="15.75" customHeight="1">
      <c r="B684" s="181"/>
    </row>
    <row r="685" spans="2:2" ht="15.75" customHeight="1">
      <c r="B685" s="181"/>
    </row>
    <row r="686" spans="2:2" ht="15.75" customHeight="1">
      <c r="B686" s="181"/>
    </row>
    <row r="687" spans="2:2" ht="15.75" customHeight="1">
      <c r="B687" s="181"/>
    </row>
    <row r="688" spans="2:2" ht="15.75" customHeight="1">
      <c r="B688" s="181"/>
    </row>
    <row r="689" spans="2:2" ht="15.75" customHeight="1">
      <c r="B689" s="181"/>
    </row>
    <row r="690" spans="2:2" ht="15.75" customHeight="1">
      <c r="B690" s="181"/>
    </row>
    <row r="691" spans="2:2" ht="15.75" customHeight="1">
      <c r="B691" s="181"/>
    </row>
    <row r="692" spans="2:2" ht="15.75" customHeight="1">
      <c r="B692" s="181"/>
    </row>
    <row r="693" spans="2:2" ht="15.75" customHeight="1">
      <c r="B693" s="181"/>
    </row>
    <row r="694" spans="2:2" ht="15.75" customHeight="1">
      <c r="B694" s="181"/>
    </row>
    <row r="695" spans="2:2" ht="15.75" customHeight="1">
      <c r="B695" s="181"/>
    </row>
    <row r="696" spans="2:2" ht="15.75" customHeight="1">
      <c r="B696" s="181"/>
    </row>
    <row r="697" spans="2:2" ht="15.75" customHeight="1">
      <c r="B697" s="181"/>
    </row>
    <row r="698" spans="2:2" ht="15.75" customHeight="1">
      <c r="B698" s="181"/>
    </row>
    <row r="699" spans="2:2" ht="15.75" customHeight="1">
      <c r="B699" s="181"/>
    </row>
    <row r="700" spans="2:2" ht="15.75" customHeight="1">
      <c r="B700" s="181"/>
    </row>
    <row r="701" spans="2:2" ht="15.75" customHeight="1">
      <c r="B701" s="181"/>
    </row>
    <row r="702" spans="2:2" ht="15.75" customHeight="1">
      <c r="B702" s="181"/>
    </row>
    <row r="703" spans="2:2" ht="15.75" customHeight="1">
      <c r="B703" s="181"/>
    </row>
    <row r="704" spans="2:2" ht="15.75" customHeight="1">
      <c r="B704" s="181"/>
    </row>
    <row r="705" spans="2:2" ht="15.75" customHeight="1">
      <c r="B705" s="181"/>
    </row>
    <row r="706" spans="2:2" ht="15.75" customHeight="1">
      <c r="B706" s="181"/>
    </row>
    <row r="707" spans="2:2" ht="15.75" customHeight="1">
      <c r="B707" s="181"/>
    </row>
    <row r="708" spans="2:2" ht="15.75" customHeight="1">
      <c r="B708" s="181"/>
    </row>
    <row r="709" spans="2:2" ht="15.75" customHeight="1">
      <c r="B709" s="181"/>
    </row>
    <row r="710" spans="2:2" ht="15.75" customHeight="1">
      <c r="B710" s="181"/>
    </row>
    <row r="711" spans="2:2" ht="15.75" customHeight="1">
      <c r="B711" s="181"/>
    </row>
    <row r="712" spans="2:2" ht="15.75" customHeight="1">
      <c r="B712" s="181"/>
    </row>
    <row r="713" spans="2:2" ht="15.75" customHeight="1">
      <c r="B713" s="181"/>
    </row>
    <row r="714" spans="2:2" ht="15.75" customHeight="1">
      <c r="B714" s="181"/>
    </row>
    <row r="715" spans="2:2" ht="15.75" customHeight="1">
      <c r="B715" s="181"/>
    </row>
    <row r="716" spans="2:2" ht="15.75" customHeight="1">
      <c r="B716" s="181"/>
    </row>
    <row r="717" spans="2:2" ht="15.75" customHeight="1">
      <c r="B717" s="181"/>
    </row>
    <row r="718" spans="2:2" ht="15.75" customHeight="1">
      <c r="B718" s="181"/>
    </row>
    <row r="719" spans="2:2" ht="15.75" customHeight="1">
      <c r="B719" s="181"/>
    </row>
    <row r="720" spans="2:2" ht="15.75" customHeight="1">
      <c r="B720" s="181"/>
    </row>
    <row r="721" spans="2:2" ht="15.75" customHeight="1">
      <c r="B721" s="181"/>
    </row>
    <row r="722" spans="2:2" ht="15.75" customHeight="1">
      <c r="B722" s="181"/>
    </row>
    <row r="723" spans="2:2" ht="15.75" customHeight="1">
      <c r="B723" s="181"/>
    </row>
    <row r="724" spans="2:2" ht="15.75" customHeight="1">
      <c r="B724" s="181"/>
    </row>
    <row r="725" spans="2:2" ht="15.75" customHeight="1">
      <c r="B725" s="181"/>
    </row>
    <row r="726" spans="2:2" ht="15.75" customHeight="1">
      <c r="B726" s="181"/>
    </row>
    <row r="727" spans="2:2" ht="15.75" customHeight="1">
      <c r="B727" s="181"/>
    </row>
    <row r="728" spans="2:2" ht="15.75" customHeight="1">
      <c r="B728" s="181"/>
    </row>
    <row r="729" spans="2:2" ht="15.75" customHeight="1">
      <c r="B729" s="181"/>
    </row>
    <row r="730" spans="2:2" ht="15.75" customHeight="1">
      <c r="B730" s="181"/>
    </row>
    <row r="731" spans="2:2" ht="15.75" customHeight="1">
      <c r="B731" s="181"/>
    </row>
    <row r="732" spans="2:2" ht="15.75" customHeight="1">
      <c r="B732" s="181"/>
    </row>
    <row r="733" spans="2:2" ht="15.75" customHeight="1">
      <c r="B733" s="181"/>
    </row>
    <row r="734" spans="2:2" ht="15.75" customHeight="1">
      <c r="B734" s="181"/>
    </row>
    <row r="735" spans="2:2" ht="15.75" customHeight="1">
      <c r="B735" s="181"/>
    </row>
    <row r="736" spans="2:2" ht="15.75" customHeight="1">
      <c r="B736" s="181"/>
    </row>
    <row r="737" spans="2:2" ht="15.75" customHeight="1">
      <c r="B737" s="181"/>
    </row>
    <row r="738" spans="2:2" ht="15.75" customHeight="1">
      <c r="B738" s="181"/>
    </row>
    <row r="739" spans="2:2" ht="15.75" customHeight="1">
      <c r="B739" s="181"/>
    </row>
    <row r="740" spans="2:2" ht="15.75" customHeight="1">
      <c r="B740" s="181"/>
    </row>
    <row r="741" spans="2:2" ht="15.75" customHeight="1">
      <c r="B741" s="181"/>
    </row>
    <row r="742" spans="2:2" ht="15.75" customHeight="1">
      <c r="B742" s="181"/>
    </row>
    <row r="743" spans="2:2" ht="15.75" customHeight="1">
      <c r="B743" s="181"/>
    </row>
    <row r="744" spans="2:2" ht="15.75" customHeight="1">
      <c r="B744" s="181"/>
    </row>
    <row r="745" spans="2:2" ht="15.75" customHeight="1">
      <c r="B745" s="181"/>
    </row>
    <row r="746" spans="2:2" ht="15.75" customHeight="1">
      <c r="B746" s="181"/>
    </row>
    <row r="747" spans="2:2" ht="15.75" customHeight="1">
      <c r="B747" s="181"/>
    </row>
    <row r="748" spans="2:2" ht="15.75" customHeight="1">
      <c r="B748" s="181"/>
    </row>
    <row r="749" spans="2:2" ht="15.75" customHeight="1">
      <c r="B749" s="181"/>
    </row>
    <row r="750" spans="2:2" ht="15.75" customHeight="1">
      <c r="B750" s="181"/>
    </row>
    <row r="751" spans="2:2" ht="15.75" customHeight="1">
      <c r="B751" s="181"/>
    </row>
    <row r="752" spans="2:2" ht="15.75" customHeight="1">
      <c r="B752" s="181"/>
    </row>
    <row r="753" spans="2:2" ht="15.75" customHeight="1">
      <c r="B753" s="181"/>
    </row>
    <row r="754" spans="2:2" ht="15.75" customHeight="1">
      <c r="B754" s="181"/>
    </row>
    <row r="755" spans="2:2" ht="15.75" customHeight="1">
      <c r="B755" s="181"/>
    </row>
    <row r="756" spans="2:2" ht="15.75" customHeight="1">
      <c r="B756" s="181"/>
    </row>
    <row r="757" spans="2:2" ht="15.75" customHeight="1">
      <c r="B757" s="181"/>
    </row>
    <row r="758" spans="2:2" ht="15.75" customHeight="1">
      <c r="B758" s="181"/>
    </row>
    <row r="759" spans="2:2" ht="15.75" customHeight="1">
      <c r="B759" s="181"/>
    </row>
    <row r="760" spans="2:2" ht="15.75" customHeight="1">
      <c r="B760" s="181"/>
    </row>
    <row r="761" spans="2:2" ht="15.75" customHeight="1">
      <c r="B761" s="181"/>
    </row>
    <row r="762" spans="2:2" ht="15.75" customHeight="1">
      <c r="B762" s="181"/>
    </row>
    <row r="763" spans="2:2" ht="15.75" customHeight="1">
      <c r="B763" s="181"/>
    </row>
    <row r="764" spans="2:2" ht="15.75" customHeight="1">
      <c r="B764" s="181"/>
    </row>
    <row r="765" spans="2:2" ht="15.75" customHeight="1">
      <c r="B765" s="181"/>
    </row>
    <row r="766" spans="2:2" ht="15.75" customHeight="1">
      <c r="B766" s="181"/>
    </row>
    <row r="767" spans="2:2" ht="15.75" customHeight="1">
      <c r="B767" s="181"/>
    </row>
    <row r="768" spans="2:2" ht="15.75" customHeight="1">
      <c r="B768" s="181"/>
    </row>
    <row r="769" spans="2:2" ht="15.75" customHeight="1">
      <c r="B769" s="181"/>
    </row>
    <row r="770" spans="2:2" ht="15.75" customHeight="1">
      <c r="B770" s="181"/>
    </row>
    <row r="771" spans="2:2" ht="15.75" customHeight="1">
      <c r="B771" s="181"/>
    </row>
    <row r="772" spans="2:2" ht="15.75" customHeight="1">
      <c r="B772" s="181"/>
    </row>
    <row r="773" spans="2:2" ht="15.75" customHeight="1">
      <c r="B773" s="181"/>
    </row>
    <row r="774" spans="2:2" ht="15.75" customHeight="1">
      <c r="B774" s="181"/>
    </row>
    <row r="775" spans="2:2" ht="15.75" customHeight="1">
      <c r="B775" s="181"/>
    </row>
    <row r="776" spans="2:2" ht="15.75" customHeight="1">
      <c r="B776" s="181"/>
    </row>
    <row r="777" spans="2:2" ht="15.75" customHeight="1">
      <c r="B777" s="181"/>
    </row>
    <row r="778" spans="2:2" ht="15.75" customHeight="1">
      <c r="B778" s="181"/>
    </row>
    <row r="779" spans="2:2" ht="15.75" customHeight="1">
      <c r="B779" s="181"/>
    </row>
    <row r="780" spans="2:2" ht="15.75" customHeight="1">
      <c r="B780" s="181"/>
    </row>
    <row r="781" spans="2:2" ht="15.75" customHeight="1">
      <c r="B781" s="181"/>
    </row>
    <row r="782" spans="2:2" ht="15.75" customHeight="1">
      <c r="B782" s="181"/>
    </row>
    <row r="783" spans="2:2" ht="15.75" customHeight="1">
      <c r="B783" s="181"/>
    </row>
    <row r="784" spans="2:2" ht="15.75" customHeight="1">
      <c r="B784" s="181"/>
    </row>
    <row r="785" spans="2:2" ht="15.75" customHeight="1">
      <c r="B785" s="181"/>
    </row>
    <row r="786" spans="2:2" ht="15.75" customHeight="1">
      <c r="B786" s="181"/>
    </row>
    <row r="787" spans="2:2" ht="15.75" customHeight="1">
      <c r="B787" s="181"/>
    </row>
    <row r="788" spans="2:2" ht="15.75" customHeight="1">
      <c r="B788" s="181"/>
    </row>
    <row r="789" spans="2:2" ht="15.75" customHeight="1">
      <c r="B789" s="181"/>
    </row>
    <row r="790" spans="2:2" ht="15.75" customHeight="1">
      <c r="B790" s="181"/>
    </row>
    <row r="791" spans="2:2" ht="15.75" customHeight="1">
      <c r="B791" s="181"/>
    </row>
    <row r="792" spans="2:2" ht="15.75" customHeight="1">
      <c r="B792" s="181"/>
    </row>
    <row r="793" spans="2:2" ht="15.75" customHeight="1">
      <c r="B793" s="181"/>
    </row>
    <row r="794" spans="2:2" ht="15.75" customHeight="1">
      <c r="B794" s="181"/>
    </row>
    <row r="795" spans="2:2" ht="15.75" customHeight="1">
      <c r="B795" s="181"/>
    </row>
    <row r="796" spans="2:2" ht="15.75" customHeight="1">
      <c r="B796" s="181"/>
    </row>
    <row r="797" spans="2:2" ht="15.75" customHeight="1">
      <c r="B797" s="181"/>
    </row>
    <row r="798" spans="2:2" ht="15.75" customHeight="1">
      <c r="B798" s="181"/>
    </row>
    <row r="799" spans="2:2" ht="15.75" customHeight="1">
      <c r="B799" s="181"/>
    </row>
    <row r="800" spans="2:2" ht="15.75" customHeight="1">
      <c r="B800" s="181"/>
    </row>
    <row r="801" spans="2:2" ht="15.75" customHeight="1">
      <c r="B801" s="181"/>
    </row>
    <row r="802" spans="2:2" ht="15.75" customHeight="1">
      <c r="B802" s="181"/>
    </row>
    <row r="803" spans="2:2" ht="15.75" customHeight="1">
      <c r="B803" s="181"/>
    </row>
    <row r="804" spans="2:2" ht="15.75" customHeight="1">
      <c r="B804" s="181"/>
    </row>
    <row r="805" spans="2:2" ht="15.75" customHeight="1">
      <c r="B805" s="181"/>
    </row>
    <row r="806" spans="2:2" ht="15.75" customHeight="1">
      <c r="B806" s="181"/>
    </row>
    <row r="807" spans="2:2" ht="15.75" customHeight="1">
      <c r="B807" s="181"/>
    </row>
    <row r="808" spans="2:2" ht="15.75" customHeight="1">
      <c r="B808" s="181"/>
    </row>
    <row r="809" spans="2:2" ht="15.75" customHeight="1">
      <c r="B809" s="181"/>
    </row>
    <row r="810" spans="2:2" ht="15.75" customHeight="1">
      <c r="B810" s="181"/>
    </row>
    <row r="811" spans="2:2" ht="15.75" customHeight="1">
      <c r="B811" s="181"/>
    </row>
    <row r="812" spans="2:2" ht="15.75" customHeight="1">
      <c r="B812" s="181"/>
    </row>
    <row r="813" spans="2:2" ht="15.75" customHeight="1">
      <c r="B813" s="181"/>
    </row>
    <row r="814" spans="2:2" ht="15.75" customHeight="1">
      <c r="B814" s="181"/>
    </row>
    <row r="815" spans="2:2" ht="15.75" customHeight="1">
      <c r="B815" s="181"/>
    </row>
    <row r="816" spans="2:2" ht="15.75" customHeight="1">
      <c r="B816" s="181"/>
    </row>
    <row r="817" spans="2:2" ht="15.75" customHeight="1">
      <c r="B817" s="181"/>
    </row>
    <row r="818" spans="2:2" ht="15.75" customHeight="1">
      <c r="B818" s="181"/>
    </row>
    <row r="819" spans="2:2" ht="15.75" customHeight="1">
      <c r="B819" s="181"/>
    </row>
    <row r="820" spans="2:2" ht="15.75" customHeight="1">
      <c r="B820" s="181"/>
    </row>
    <row r="821" spans="2:2" ht="15.75" customHeight="1">
      <c r="B821" s="181"/>
    </row>
    <row r="822" spans="2:2" ht="15.75" customHeight="1">
      <c r="B822" s="181"/>
    </row>
    <row r="823" spans="2:2" ht="15.75" customHeight="1">
      <c r="B823" s="181"/>
    </row>
    <row r="824" spans="2:2" ht="15.75" customHeight="1">
      <c r="B824" s="181"/>
    </row>
    <row r="825" spans="2:2" ht="15.75" customHeight="1">
      <c r="B825" s="181"/>
    </row>
    <row r="826" spans="2:2" ht="15.75" customHeight="1">
      <c r="B826" s="181"/>
    </row>
    <row r="827" spans="2:2" ht="15.75" customHeight="1">
      <c r="B827" s="181"/>
    </row>
    <row r="828" spans="2:2" ht="15.75" customHeight="1">
      <c r="B828" s="181"/>
    </row>
    <row r="829" spans="2:2" ht="15.75" customHeight="1">
      <c r="B829" s="181"/>
    </row>
    <row r="830" spans="2:2" ht="15.75" customHeight="1">
      <c r="B830" s="181"/>
    </row>
    <row r="831" spans="2:2" ht="15.75" customHeight="1">
      <c r="B831" s="181"/>
    </row>
    <row r="832" spans="2:2" ht="15.75" customHeight="1">
      <c r="B832" s="181"/>
    </row>
    <row r="833" spans="2:2" ht="15.75" customHeight="1">
      <c r="B833" s="181"/>
    </row>
    <row r="834" spans="2:2" ht="15.75" customHeight="1">
      <c r="B834" s="181"/>
    </row>
    <row r="835" spans="2:2" ht="15.75" customHeight="1">
      <c r="B835" s="181"/>
    </row>
    <row r="836" spans="2:2" ht="15.75" customHeight="1">
      <c r="B836" s="181"/>
    </row>
    <row r="837" spans="2:2" ht="15.75" customHeight="1">
      <c r="B837" s="181"/>
    </row>
    <row r="838" spans="2:2" ht="15.75" customHeight="1">
      <c r="B838" s="181"/>
    </row>
    <row r="839" spans="2:2" ht="15.75" customHeight="1">
      <c r="B839" s="181"/>
    </row>
    <row r="840" spans="2:2" ht="15.75" customHeight="1">
      <c r="B840" s="181"/>
    </row>
    <row r="841" spans="2:2" ht="15.75" customHeight="1">
      <c r="B841" s="181"/>
    </row>
    <row r="842" spans="2:2" ht="15.75" customHeight="1">
      <c r="B842" s="181"/>
    </row>
    <row r="843" spans="2:2" ht="15.75" customHeight="1">
      <c r="B843" s="181"/>
    </row>
    <row r="844" spans="2:2" ht="15.75" customHeight="1">
      <c r="B844" s="181"/>
    </row>
    <row r="845" spans="2:2" ht="15.75" customHeight="1">
      <c r="B845" s="181"/>
    </row>
    <row r="846" spans="2:2" ht="15.75" customHeight="1">
      <c r="B846" s="181"/>
    </row>
    <row r="847" spans="2:2" ht="15.75" customHeight="1">
      <c r="B847" s="181"/>
    </row>
    <row r="848" spans="2:2" ht="15.75" customHeight="1">
      <c r="B848" s="181"/>
    </row>
    <row r="849" spans="2:2" ht="15.75" customHeight="1">
      <c r="B849" s="181"/>
    </row>
    <row r="850" spans="2:2" ht="15.75" customHeight="1">
      <c r="B850" s="181"/>
    </row>
    <row r="851" spans="2:2" ht="15.75" customHeight="1">
      <c r="B851" s="181"/>
    </row>
    <row r="852" spans="2:2" ht="15.75" customHeight="1">
      <c r="B852" s="181"/>
    </row>
    <row r="853" spans="2:2" ht="15.75" customHeight="1">
      <c r="B853" s="181"/>
    </row>
    <row r="854" spans="2:2" ht="15.75" customHeight="1">
      <c r="B854" s="181"/>
    </row>
    <row r="855" spans="2:2" ht="15.75" customHeight="1">
      <c r="B855" s="181"/>
    </row>
    <row r="856" spans="2:2" ht="15.75" customHeight="1">
      <c r="B856" s="181"/>
    </row>
    <row r="857" spans="2:2" ht="15.75" customHeight="1">
      <c r="B857" s="181"/>
    </row>
    <row r="858" spans="2:2" ht="15.75" customHeight="1">
      <c r="B858" s="181"/>
    </row>
    <row r="859" spans="2:2" ht="15.75" customHeight="1">
      <c r="B859" s="181"/>
    </row>
    <row r="860" spans="2:2" ht="15.75" customHeight="1">
      <c r="B860" s="181"/>
    </row>
    <row r="861" spans="2:2" ht="15.75" customHeight="1">
      <c r="B861" s="181"/>
    </row>
    <row r="862" spans="2:2" ht="15.75" customHeight="1">
      <c r="B862" s="181"/>
    </row>
    <row r="863" spans="2:2" ht="15.75" customHeight="1">
      <c r="B863" s="181"/>
    </row>
    <row r="864" spans="2:2" ht="15.75" customHeight="1">
      <c r="B864" s="181"/>
    </row>
    <row r="865" spans="2:2" ht="15.75" customHeight="1">
      <c r="B865" s="181"/>
    </row>
    <row r="866" spans="2:2" ht="15.75" customHeight="1">
      <c r="B866" s="181"/>
    </row>
    <row r="867" spans="2:2" ht="15.75" customHeight="1">
      <c r="B867" s="181"/>
    </row>
    <row r="868" spans="2:2" ht="15.75" customHeight="1">
      <c r="B868" s="181"/>
    </row>
    <row r="869" spans="2:2" ht="15.75" customHeight="1">
      <c r="B869" s="181"/>
    </row>
    <row r="870" spans="2:2" ht="15.75" customHeight="1">
      <c r="B870" s="181"/>
    </row>
    <row r="871" spans="2:2" ht="15.75" customHeight="1">
      <c r="B871" s="181"/>
    </row>
    <row r="872" spans="2:2" ht="15.75" customHeight="1">
      <c r="B872" s="181"/>
    </row>
    <row r="873" spans="2:2" ht="15.75" customHeight="1">
      <c r="B873" s="181"/>
    </row>
    <row r="874" spans="2:2" ht="15.75" customHeight="1">
      <c r="B874" s="181"/>
    </row>
    <row r="875" spans="2:2" ht="15.75" customHeight="1">
      <c r="B875" s="181"/>
    </row>
    <row r="876" spans="2:2" ht="15.75" customHeight="1">
      <c r="B876" s="181"/>
    </row>
    <row r="877" spans="2:2" ht="15.75" customHeight="1">
      <c r="B877" s="181"/>
    </row>
    <row r="878" spans="2:2" ht="15.75" customHeight="1">
      <c r="B878" s="181"/>
    </row>
    <row r="879" spans="2:2" ht="15.75" customHeight="1">
      <c r="B879" s="181"/>
    </row>
    <row r="880" spans="2:2" ht="15.75" customHeight="1">
      <c r="B880" s="181"/>
    </row>
    <row r="881" spans="2:2" ht="15.75" customHeight="1">
      <c r="B881" s="181"/>
    </row>
    <row r="882" spans="2:2" ht="15.75" customHeight="1">
      <c r="B882" s="181"/>
    </row>
    <row r="883" spans="2:2" ht="15.75" customHeight="1">
      <c r="B883" s="181"/>
    </row>
    <row r="884" spans="2:2" ht="15.75" customHeight="1">
      <c r="B884" s="181"/>
    </row>
    <row r="885" spans="2:2" ht="15.75" customHeight="1">
      <c r="B885" s="181"/>
    </row>
    <row r="886" spans="2:2" ht="15.75" customHeight="1">
      <c r="B886" s="181"/>
    </row>
    <row r="887" spans="2:2" ht="15.75" customHeight="1">
      <c r="B887" s="181"/>
    </row>
    <row r="888" spans="2:2" ht="15.75" customHeight="1">
      <c r="B888" s="181"/>
    </row>
    <row r="889" spans="2:2" ht="15.75" customHeight="1">
      <c r="B889" s="181"/>
    </row>
    <row r="890" spans="2:2" ht="15.75" customHeight="1">
      <c r="B890" s="181"/>
    </row>
    <row r="891" spans="2:2" ht="15.75" customHeight="1">
      <c r="B891" s="181"/>
    </row>
    <row r="892" spans="2:2" ht="15.75" customHeight="1">
      <c r="B892" s="181"/>
    </row>
    <row r="893" spans="2:2" ht="15.75" customHeight="1">
      <c r="B893" s="181"/>
    </row>
    <row r="894" spans="2:2" ht="15.75" customHeight="1">
      <c r="B894" s="181"/>
    </row>
    <row r="895" spans="2:2" ht="15.75" customHeight="1">
      <c r="B895" s="181"/>
    </row>
    <row r="896" spans="2:2" ht="15.75" customHeight="1">
      <c r="B896" s="181"/>
    </row>
    <row r="897" spans="2:2" ht="15.75" customHeight="1">
      <c r="B897" s="181"/>
    </row>
    <row r="898" spans="2:2" ht="15.75" customHeight="1">
      <c r="B898" s="181"/>
    </row>
    <row r="899" spans="2:2" ht="15.75" customHeight="1">
      <c r="B899" s="181"/>
    </row>
    <row r="900" spans="2:2" ht="15.75" customHeight="1">
      <c r="B900" s="181"/>
    </row>
    <row r="901" spans="2:2" ht="15.75" customHeight="1">
      <c r="B901" s="181"/>
    </row>
    <row r="902" spans="2:2" ht="15.75" customHeight="1">
      <c r="B902" s="181"/>
    </row>
    <row r="903" spans="2:2" ht="15.75" customHeight="1">
      <c r="B903" s="181"/>
    </row>
    <row r="904" spans="2:2" ht="15.75" customHeight="1">
      <c r="B904" s="181"/>
    </row>
    <row r="905" spans="2:2" ht="15.75" customHeight="1">
      <c r="B905" s="181"/>
    </row>
    <row r="906" spans="2:2" ht="15.75" customHeight="1">
      <c r="B906" s="181"/>
    </row>
    <row r="907" spans="2:2" ht="15.75" customHeight="1">
      <c r="B907" s="181"/>
    </row>
    <row r="908" spans="2:2" ht="15.75" customHeight="1">
      <c r="B908" s="181"/>
    </row>
    <row r="909" spans="2:2" ht="15.75" customHeight="1">
      <c r="B909" s="181"/>
    </row>
    <row r="910" spans="2:2" ht="15.75" customHeight="1">
      <c r="B910" s="181"/>
    </row>
    <row r="911" spans="2:2" ht="15.75" customHeight="1">
      <c r="B911" s="181"/>
    </row>
    <row r="912" spans="2:2" ht="15.75" customHeight="1">
      <c r="B912" s="181"/>
    </row>
    <row r="913" spans="2:2" ht="15.75" customHeight="1">
      <c r="B913" s="181"/>
    </row>
    <row r="914" spans="2:2" ht="15.75" customHeight="1">
      <c r="B914" s="181"/>
    </row>
    <row r="915" spans="2:2" ht="15.75" customHeight="1">
      <c r="B915" s="181"/>
    </row>
    <row r="916" spans="2:2" ht="15.75" customHeight="1">
      <c r="B916" s="181"/>
    </row>
    <row r="917" spans="2:2" ht="15.75" customHeight="1">
      <c r="B917" s="181"/>
    </row>
    <row r="918" spans="2:2" ht="15.75" customHeight="1">
      <c r="B918" s="181"/>
    </row>
    <row r="919" spans="2:2" ht="15.75" customHeight="1">
      <c r="B919" s="181"/>
    </row>
    <row r="920" spans="2:2" ht="15.75" customHeight="1">
      <c r="B920" s="181"/>
    </row>
    <row r="921" spans="2:2" ht="15.75" customHeight="1">
      <c r="B921" s="181"/>
    </row>
    <row r="922" spans="2:2" ht="15.75" customHeight="1">
      <c r="B922" s="181"/>
    </row>
    <row r="923" spans="2:2" ht="15.75" customHeight="1">
      <c r="B923" s="181"/>
    </row>
    <row r="924" spans="2:2" ht="15.75" customHeight="1">
      <c r="B924" s="181"/>
    </row>
    <row r="925" spans="2:2" ht="15.75" customHeight="1">
      <c r="B925" s="181"/>
    </row>
    <row r="926" spans="2:2" ht="15.75" customHeight="1">
      <c r="B926" s="181"/>
    </row>
    <row r="927" spans="2:2" ht="15.75" customHeight="1">
      <c r="B927" s="181"/>
    </row>
    <row r="928" spans="2:2" ht="15.75" customHeight="1">
      <c r="B928" s="181"/>
    </row>
    <row r="929" spans="2:2" ht="15.75" customHeight="1">
      <c r="B929" s="181"/>
    </row>
    <row r="930" spans="2:2" ht="15.75" customHeight="1">
      <c r="B930" s="181"/>
    </row>
    <row r="931" spans="2:2" ht="15.75" customHeight="1">
      <c r="B931" s="181"/>
    </row>
    <row r="932" spans="2:2" ht="15.75" customHeight="1">
      <c r="B932" s="181"/>
    </row>
    <row r="933" spans="2:2" ht="15.75" customHeight="1">
      <c r="B933" s="181"/>
    </row>
    <row r="934" spans="2:2" ht="15.75" customHeight="1">
      <c r="B934" s="181"/>
    </row>
    <row r="935" spans="2:2" ht="15.75" customHeight="1">
      <c r="B935" s="181"/>
    </row>
    <row r="936" spans="2:2" ht="15.75" customHeight="1">
      <c r="B936" s="181"/>
    </row>
    <row r="937" spans="2:2" ht="15.75" customHeight="1">
      <c r="B937" s="181"/>
    </row>
    <row r="938" spans="2:2" ht="15.75" customHeight="1">
      <c r="B938" s="181"/>
    </row>
    <row r="939" spans="2:2" ht="15.75" customHeight="1">
      <c r="B939" s="181"/>
    </row>
    <row r="940" spans="2:2" ht="15.75" customHeight="1">
      <c r="B940" s="181"/>
    </row>
    <row r="941" spans="2:2" ht="15.75" customHeight="1">
      <c r="B941" s="181"/>
    </row>
    <row r="942" spans="2:2" ht="15.75" customHeight="1">
      <c r="B942" s="181"/>
    </row>
    <row r="943" spans="2:2" ht="15.75" customHeight="1">
      <c r="B943" s="181"/>
    </row>
    <row r="944" spans="2:2" ht="15.75" customHeight="1">
      <c r="B944" s="181"/>
    </row>
    <row r="945" spans="2:2" ht="15.75" customHeight="1">
      <c r="B945" s="181"/>
    </row>
    <row r="946" spans="2:2" ht="15.75" customHeight="1">
      <c r="B946" s="181"/>
    </row>
    <row r="947" spans="2:2" ht="15.75" customHeight="1">
      <c r="B947" s="181"/>
    </row>
    <row r="948" spans="2:2" ht="15.75" customHeight="1">
      <c r="B948" s="181"/>
    </row>
    <row r="949" spans="2:2" ht="15.75" customHeight="1">
      <c r="B949" s="181"/>
    </row>
    <row r="950" spans="2:2" ht="15.75" customHeight="1">
      <c r="B950" s="181"/>
    </row>
    <row r="951" spans="2:2" ht="15.75" customHeight="1">
      <c r="B951" s="181"/>
    </row>
    <row r="952" spans="2:2" ht="15.75" customHeight="1">
      <c r="B952" s="181"/>
    </row>
    <row r="953" spans="2:2" ht="15.75" customHeight="1">
      <c r="B953" s="181"/>
    </row>
    <row r="954" spans="2:2" ht="15.75" customHeight="1">
      <c r="B954" s="181"/>
    </row>
    <row r="955" spans="2:2" ht="15.75" customHeight="1">
      <c r="B955" s="181"/>
    </row>
    <row r="956" spans="2:2" ht="15.75" customHeight="1">
      <c r="B956" s="181"/>
    </row>
    <row r="957" spans="2:2" ht="15.75" customHeight="1">
      <c r="B957" s="181"/>
    </row>
    <row r="958" spans="2:2" ht="15.75" customHeight="1">
      <c r="B958" s="181"/>
    </row>
    <row r="959" spans="2:2" ht="15.75" customHeight="1">
      <c r="B959" s="181"/>
    </row>
    <row r="960" spans="2:2" ht="15.75" customHeight="1">
      <c r="B960" s="181"/>
    </row>
    <row r="961" spans="2:2" ht="15.75" customHeight="1">
      <c r="B961" s="181"/>
    </row>
    <row r="962" spans="2:2" ht="15.75" customHeight="1">
      <c r="B962" s="181"/>
    </row>
    <row r="963" spans="2:2" ht="15.75" customHeight="1">
      <c r="B963" s="181"/>
    </row>
    <row r="964" spans="2:2" ht="15.75" customHeight="1">
      <c r="B964" s="181"/>
    </row>
    <row r="965" spans="2:2" ht="15.75" customHeight="1">
      <c r="B965" s="181"/>
    </row>
    <row r="966" spans="2:2" ht="15.75" customHeight="1">
      <c r="B966" s="181"/>
    </row>
    <row r="967" spans="2:2" ht="15.75" customHeight="1">
      <c r="B967" s="181"/>
    </row>
    <row r="968" spans="2:2" ht="15.75" customHeight="1">
      <c r="B968" s="181"/>
    </row>
    <row r="969" spans="2:2" ht="15.75" customHeight="1">
      <c r="B969" s="181"/>
    </row>
    <row r="970" spans="2:2" ht="15.75" customHeight="1">
      <c r="B970" s="181"/>
    </row>
    <row r="971" spans="2:2" ht="15.75" customHeight="1">
      <c r="B971" s="181"/>
    </row>
    <row r="972" spans="2:2" ht="15.75" customHeight="1">
      <c r="B972" s="181"/>
    </row>
    <row r="973" spans="2:2" ht="15.75" customHeight="1">
      <c r="B973" s="181"/>
    </row>
    <row r="974" spans="2:2" ht="15.75" customHeight="1">
      <c r="B974" s="181"/>
    </row>
    <row r="975" spans="2:2" ht="15.75" customHeight="1">
      <c r="B975" s="181"/>
    </row>
    <row r="976" spans="2:2" ht="15.75" customHeight="1">
      <c r="B976" s="181"/>
    </row>
    <row r="977" spans="2:2" ht="15.75" customHeight="1">
      <c r="B977" s="181"/>
    </row>
    <row r="978" spans="2:2" ht="15.75" customHeight="1">
      <c r="B978" s="181"/>
    </row>
    <row r="979" spans="2:2" ht="15.75" customHeight="1">
      <c r="B979" s="181"/>
    </row>
    <row r="980" spans="2:2" ht="15.75" customHeight="1">
      <c r="B980" s="181"/>
    </row>
    <row r="981" spans="2:2" ht="15.75" customHeight="1">
      <c r="B981" s="181"/>
    </row>
    <row r="982" spans="2:2" ht="15.75" customHeight="1">
      <c r="B982" s="181"/>
    </row>
    <row r="983" spans="2:2" ht="15.75" customHeight="1">
      <c r="B983" s="181"/>
    </row>
    <row r="984" spans="2:2" ht="15.75" customHeight="1">
      <c r="B984" s="181"/>
    </row>
    <row r="985" spans="2:2" ht="15.75" customHeight="1">
      <c r="B985" s="181"/>
    </row>
    <row r="986" spans="2:2" ht="15.75" customHeight="1">
      <c r="B986" s="181"/>
    </row>
    <row r="987" spans="2:2" ht="15.75" customHeight="1">
      <c r="B987" s="181"/>
    </row>
    <row r="988" spans="2:2" ht="15.75" customHeight="1">
      <c r="B988" s="181"/>
    </row>
    <row r="989" spans="2:2" ht="15.75" customHeight="1">
      <c r="B989" s="181"/>
    </row>
    <row r="990" spans="2:2" ht="15.75" customHeight="1">
      <c r="B990" s="181"/>
    </row>
    <row r="991" spans="2:2" ht="15.75" customHeight="1">
      <c r="B991" s="181"/>
    </row>
    <row r="992" spans="2:2" ht="15.75" customHeight="1">
      <c r="B992" s="181"/>
    </row>
    <row r="993" spans="2:2" ht="15.75" customHeight="1">
      <c r="B993" s="181"/>
    </row>
    <row r="994" spans="2:2" ht="15.75" customHeight="1">
      <c r="B994" s="181"/>
    </row>
    <row r="995" spans="2:2" ht="15.75" customHeight="1">
      <c r="B995" s="181"/>
    </row>
    <row r="996" spans="2:2" ht="15.75" customHeight="1">
      <c r="B996" s="181"/>
    </row>
    <row r="997" spans="2:2" ht="15.75" customHeight="1">
      <c r="B997" s="181"/>
    </row>
    <row r="998" spans="2:2" ht="15.75" customHeight="1">
      <c r="B998" s="181"/>
    </row>
    <row r="999" spans="2:2" ht="15.75" customHeight="1">
      <c r="B999" s="181"/>
    </row>
    <row r="1000" spans="2:2" ht="15.75" customHeight="1">
      <c r="B1000" s="181"/>
    </row>
    <row r="1001" spans="2:2" ht="15.75" customHeight="1">
      <c r="B1001" s="181"/>
    </row>
    <row r="1002" spans="2:2" ht="15.75" customHeight="1">
      <c r="B1002" s="181"/>
    </row>
    <row r="1003" spans="2:2" ht="15.75" customHeight="1">
      <c r="B1003" s="181"/>
    </row>
    <row r="1004" spans="2:2" ht="15.75" customHeight="1">
      <c r="B1004" s="181"/>
    </row>
    <row r="1005" spans="2:2" ht="15.75" customHeight="1">
      <c r="B1005" s="181"/>
    </row>
    <row r="1006" spans="2:2" ht="15.75" customHeight="1">
      <c r="B1006" s="181"/>
    </row>
    <row r="1007" spans="2:2" ht="15.75" customHeight="1">
      <c r="B1007" s="181"/>
    </row>
    <row r="1008" spans="2:2" ht="15.75" customHeight="1">
      <c r="B1008" s="181"/>
    </row>
    <row r="1009" spans="2:2" ht="15.75" customHeight="1">
      <c r="B1009" s="181"/>
    </row>
    <row r="1010" spans="2:2" ht="15.75" customHeight="1">
      <c r="B1010" s="181"/>
    </row>
    <row r="1011" spans="2:2" ht="15.75" customHeight="1">
      <c r="B1011" s="181"/>
    </row>
    <row r="1012" spans="2:2" ht="15.75" customHeight="1">
      <c r="B1012" s="181"/>
    </row>
    <row r="1013" spans="2:2" ht="15.75" customHeight="1">
      <c r="B1013" s="181"/>
    </row>
    <row r="1014" spans="2:2" ht="15.75" customHeight="1">
      <c r="B1014" s="181"/>
    </row>
    <row r="1015" spans="2:2" ht="15.75" customHeight="1">
      <c r="B1015" s="181"/>
    </row>
    <row r="1016" spans="2:2" ht="15.75" customHeight="1">
      <c r="B1016" s="181"/>
    </row>
    <row r="1017" spans="2:2" ht="15.75" customHeight="1">
      <c r="B1017" s="181"/>
    </row>
    <row r="1018" spans="2:2" ht="15.75" customHeight="1">
      <c r="B1018" s="181"/>
    </row>
    <row r="1019" spans="2:2" ht="15.75" customHeight="1">
      <c r="B1019" s="181"/>
    </row>
    <row r="1020" spans="2:2" ht="15.75" customHeight="1">
      <c r="B1020" s="181"/>
    </row>
    <row r="1021" spans="2:2" ht="15.75" customHeight="1">
      <c r="B1021" s="181"/>
    </row>
    <row r="1022" spans="2:2" ht="15.75" customHeight="1">
      <c r="B1022" s="181"/>
    </row>
    <row r="1023" spans="2:2" ht="15.75" customHeight="1">
      <c r="B1023" s="181"/>
    </row>
    <row r="1024" spans="2:2" ht="15.75" customHeight="1">
      <c r="B1024" s="181"/>
    </row>
    <row r="1025" spans="2:2" ht="15.75" customHeight="1">
      <c r="B1025" s="181"/>
    </row>
    <row r="1026" spans="2:2" ht="15.75" customHeight="1">
      <c r="B1026" s="181"/>
    </row>
    <row r="1027" spans="2:2" ht="15.75" customHeight="1">
      <c r="B1027" s="181"/>
    </row>
    <row r="1028" spans="2:2" ht="15.75" customHeight="1">
      <c r="B1028" s="181"/>
    </row>
    <row r="1029" spans="2:2" ht="15.75" customHeight="1">
      <c r="B1029" s="181"/>
    </row>
    <row r="1030" spans="2:2" ht="15.75" customHeight="1">
      <c r="B1030" s="181"/>
    </row>
    <row r="1031" spans="2:2" ht="15.75" customHeight="1">
      <c r="B1031" s="181"/>
    </row>
    <row r="1032" spans="2:2" ht="15.75" customHeight="1">
      <c r="B1032" s="181"/>
    </row>
    <row r="1033" spans="2:2" ht="15.75" customHeight="1">
      <c r="B1033" s="181"/>
    </row>
    <row r="1034" spans="2:2" ht="15.75" customHeight="1">
      <c r="B1034" s="181"/>
    </row>
    <row r="1035" spans="2:2" ht="15.75" customHeight="1">
      <c r="B1035" s="181"/>
    </row>
    <row r="1036" spans="2:2" ht="15.75" customHeight="1">
      <c r="B1036" s="181"/>
    </row>
    <row r="1037" spans="2:2" ht="15.75" customHeight="1">
      <c r="B1037" s="181"/>
    </row>
    <row r="1038" spans="2:2" ht="15.75" customHeight="1">
      <c r="B1038" s="181"/>
    </row>
    <row r="1039" spans="2:2" ht="15.75" customHeight="1">
      <c r="B1039" s="181"/>
    </row>
    <row r="1040" spans="2:2" ht="15.75" customHeight="1">
      <c r="B1040" s="181"/>
    </row>
    <row r="1041" spans="2:2" ht="15.75" customHeight="1">
      <c r="B1041" s="181"/>
    </row>
    <row r="1042" spans="2:2" ht="15.75" customHeight="1">
      <c r="B1042" s="181"/>
    </row>
    <row r="1043" spans="2:2" ht="15.75" customHeight="1">
      <c r="B1043" s="181"/>
    </row>
    <row r="1044" spans="2:2" ht="15.75" customHeight="1">
      <c r="B1044" s="181"/>
    </row>
    <row r="1045" spans="2:2" ht="15.75" customHeight="1">
      <c r="B1045" s="181"/>
    </row>
    <row r="1046" spans="2:2" ht="15.75" customHeight="1">
      <c r="B1046" s="181"/>
    </row>
    <row r="1047" spans="2:2" ht="15.75" customHeight="1">
      <c r="B1047" s="181"/>
    </row>
    <row r="1048" spans="2:2" ht="15.75" customHeight="1">
      <c r="B1048" s="181"/>
    </row>
    <row r="1049" spans="2:2" ht="15.75" customHeight="1">
      <c r="B1049" s="181"/>
    </row>
    <row r="1050" spans="2:2" ht="15.75" customHeight="1">
      <c r="B1050" s="181"/>
    </row>
    <row r="1051" spans="2:2" ht="15.75" customHeight="1">
      <c r="B1051" s="181"/>
    </row>
    <row r="1052" spans="2:2" ht="15.75" customHeight="1">
      <c r="B1052" s="181"/>
    </row>
    <row r="1053" spans="2:2" ht="15.75" customHeight="1">
      <c r="B1053" s="181"/>
    </row>
    <row r="1054" spans="2:2" ht="15.75" customHeight="1">
      <c r="B1054" s="181"/>
    </row>
    <row r="1055" spans="2:2" ht="15.75" customHeight="1">
      <c r="B1055" s="181"/>
    </row>
    <row r="1056" spans="2:2" ht="15.75" customHeight="1">
      <c r="B1056" s="181"/>
    </row>
    <row r="1057" spans="2:2" ht="15.75" customHeight="1">
      <c r="B1057" s="181"/>
    </row>
    <row r="1058" spans="2:2" ht="15.75" customHeight="1">
      <c r="B1058" s="181"/>
    </row>
    <row r="1059" spans="2:2" ht="15.75" customHeight="1">
      <c r="B1059" s="181"/>
    </row>
    <row r="1060" spans="2:2" ht="15.75" customHeight="1">
      <c r="B1060" s="181"/>
    </row>
    <row r="1061" spans="2:2" ht="15.75" customHeight="1">
      <c r="B1061" s="181"/>
    </row>
    <row r="1062" spans="2:2" ht="15.75" customHeight="1">
      <c r="B1062" s="181"/>
    </row>
    <row r="1063" spans="2:2" ht="15.75" customHeight="1">
      <c r="B1063" s="181"/>
    </row>
    <row r="1064" spans="2:2" ht="15.75" customHeight="1">
      <c r="B1064" s="181"/>
    </row>
    <row r="1065" spans="2:2" ht="15.75" customHeight="1">
      <c r="B1065" s="181"/>
    </row>
    <row r="1066" spans="2:2" ht="15.75" customHeight="1">
      <c r="B1066" s="181"/>
    </row>
    <row r="1067" spans="2:2" ht="15.75" customHeight="1">
      <c r="B1067" s="181"/>
    </row>
    <row r="1068" spans="2:2" ht="15.75" customHeight="1">
      <c r="B1068" s="181"/>
    </row>
    <row r="1069" spans="2:2" ht="15.75" customHeight="1">
      <c r="B1069" s="181"/>
    </row>
    <row r="1070" spans="2:2" ht="15.75" customHeight="1">
      <c r="B1070" s="181"/>
    </row>
    <row r="1071" spans="2:2" ht="15.75" customHeight="1">
      <c r="B1071" s="181"/>
    </row>
    <row r="1072" spans="2:2" ht="15.75" customHeight="1">
      <c r="B1072" s="181"/>
    </row>
    <row r="1073" spans="2:2" ht="15.75" customHeight="1">
      <c r="B1073" s="181"/>
    </row>
    <row r="1074" spans="2:2" ht="15.75" customHeight="1">
      <c r="B1074" s="181"/>
    </row>
    <row r="1075" spans="2:2" ht="15.75" customHeight="1">
      <c r="B1075" s="181"/>
    </row>
    <row r="1076" spans="2:2" ht="15.75" customHeight="1">
      <c r="B1076" s="181"/>
    </row>
    <row r="1077" spans="2:2" ht="15.75" customHeight="1">
      <c r="B1077" s="181"/>
    </row>
    <row r="1078" spans="2:2" ht="15.75" customHeight="1">
      <c r="B1078" s="181"/>
    </row>
    <row r="1079" spans="2:2" ht="15.75" customHeight="1">
      <c r="B1079" s="181"/>
    </row>
    <row r="1080" spans="2:2" ht="15.75" customHeight="1">
      <c r="B1080" s="181"/>
    </row>
    <row r="1081" spans="2:2" ht="15.75" customHeight="1">
      <c r="B1081" s="181"/>
    </row>
    <row r="1082" spans="2:2" ht="15.75" customHeight="1">
      <c r="B1082" s="181"/>
    </row>
    <row r="1083" spans="2:2" ht="15.75" customHeight="1">
      <c r="B1083" s="181"/>
    </row>
    <row r="1084" spans="2:2" ht="15.75" customHeight="1">
      <c r="B1084" s="181"/>
    </row>
    <row r="1085" spans="2:2" ht="15.75" customHeight="1">
      <c r="B1085" s="181"/>
    </row>
    <row r="1086" spans="2:2" ht="15.75" customHeight="1">
      <c r="B1086" s="181"/>
    </row>
    <row r="1087" spans="2:2" ht="15.75" customHeight="1">
      <c r="B1087" s="181"/>
    </row>
    <row r="1088" spans="2:2" ht="15.75" customHeight="1">
      <c r="B1088" s="181"/>
    </row>
    <row r="1089" spans="2:2" ht="15.75" customHeight="1">
      <c r="B1089" s="181"/>
    </row>
    <row r="1090" spans="2:2" ht="15.75" customHeight="1">
      <c r="B1090" s="181"/>
    </row>
    <row r="1091" spans="2:2" ht="15.75" customHeight="1">
      <c r="B1091" s="181"/>
    </row>
    <row r="1092" spans="2:2" ht="15.75" customHeight="1">
      <c r="B1092" s="181"/>
    </row>
    <row r="1093" spans="2:2" ht="15.75" customHeight="1">
      <c r="B1093" s="181"/>
    </row>
    <row r="1094" spans="2:2" ht="15.75" customHeight="1">
      <c r="B1094" s="181"/>
    </row>
    <row r="1095" spans="2:2" ht="15.75" customHeight="1">
      <c r="B1095" s="181"/>
    </row>
    <row r="1096" spans="2:2" ht="15.75" customHeight="1">
      <c r="B1096" s="181"/>
    </row>
    <row r="1097" spans="2:2" ht="15.75" customHeight="1">
      <c r="B1097" s="181"/>
    </row>
    <row r="1098" spans="2:2" ht="15.75" customHeight="1">
      <c r="B1098" s="181"/>
    </row>
    <row r="1099" spans="2:2" ht="15.75" customHeight="1">
      <c r="B1099" s="181"/>
    </row>
    <row r="1100" spans="2:2" ht="15.75" customHeight="1">
      <c r="B1100" s="181"/>
    </row>
    <row r="1101" spans="2:2" ht="15.75" customHeight="1">
      <c r="B1101" s="181"/>
    </row>
    <row r="1102" spans="2:2" ht="15.75" customHeight="1">
      <c r="B1102" s="181"/>
    </row>
    <row r="1103" spans="2:2" ht="15.75" customHeight="1">
      <c r="B1103" s="181"/>
    </row>
    <row r="1104" spans="2:2" ht="15.75" customHeight="1">
      <c r="B1104" s="181"/>
    </row>
    <row r="1105" spans="2:2" ht="15.75" customHeight="1">
      <c r="B1105" s="181"/>
    </row>
    <row r="1106" spans="2:2" ht="15.75" customHeight="1">
      <c r="B1106" s="181"/>
    </row>
    <row r="1107" spans="2:2" ht="15.75" customHeight="1">
      <c r="B1107" s="181"/>
    </row>
    <row r="1108" spans="2:2" ht="15.75" customHeight="1">
      <c r="B1108" s="181"/>
    </row>
    <row r="1109" spans="2:2" ht="15.75" customHeight="1">
      <c r="B1109" s="181"/>
    </row>
    <row r="1110" spans="2:2" ht="15.75" customHeight="1">
      <c r="B1110" s="181"/>
    </row>
    <row r="1111" spans="2:2" ht="15.75" customHeight="1">
      <c r="B1111" s="181"/>
    </row>
    <row r="1112" spans="2:2" ht="15.75" customHeight="1">
      <c r="B1112" s="181"/>
    </row>
    <row r="1113" spans="2:2" ht="15.75" customHeight="1">
      <c r="B1113" s="181"/>
    </row>
    <row r="1114" spans="2:2" ht="15.75" customHeight="1">
      <c r="B1114" s="181"/>
    </row>
    <row r="1115" spans="2:2" ht="15.75" customHeight="1">
      <c r="B1115" s="181"/>
    </row>
    <row r="1116" spans="2:2" ht="15.75" customHeight="1">
      <c r="B1116" s="181"/>
    </row>
    <row r="1117" spans="2:2" ht="15.75" customHeight="1">
      <c r="B1117" s="181"/>
    </row>
    <row r="1118" spans="2:2" ht="15.75" customHeight="1">
      <c r="B1118" s="181"/>
    </row>
    <row r="1119" spans="2:2" ht="15.75" customHeight="1">
      <c r="B1119" s="181"/>
    </row>
    <row r="1120" spans="2:2" ht="15.75" customHeight="1">
      <c r="B1120" s="181"/>
    </row>
    <row r="1121" spans="2:2" ht="15.75" customHeight="1">
      <c r="B1121" s="181"/>
    </row>
    <row r="1122" spans="2:2" ht="15.75" customHeight="1">
      <c r="B1122" s="181"/>
    </row>
    <row r="1123" spans="2:2" ht="15.75" customHeight="1">
      <c r="B1123" s="181"/>
    </row>
  </sheetData>
  <dataValidations count="2">
    <dataValidation type="list" allowBlank="1" showErrorMessage="1" sqref="A2:A200" xr:uid="{00000000-0002-0000-0400-000000000000}">
      <formula1>"Cebu,Negros Oriental,Bohol,Siquijor"</formula1>
    </dataValidation>
    <dataValidation type="custom" allowBlank="1" showDropDown="1" showInputMessage="1" showErrorMessage="1" prompt="Enter a valid date (MM/DD/YYYY)" sqref="K2:L5 E6:F7 D8:F12 I6:L12 D13:L47 G48:H48 K48:L48 D49:L146" xr:uid="{00000000-0002-0000-0400-000001000000}">
      <formula1>OR(NOT(ISERROR(DATEVALUE(D2))), AND(ISNUMBER(D2), LEFT(CELL("format", D2))="D"))</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Q119"/>
  <sheetViews>
    <sheetView workbookViewId="0">
      <pane ySplit="1" topLeftCell="A2" activePane="bottomLeft" state="frozen"/>
      <selection pane="bottomLeft" activeCell="B3" sqref="B3"/>
    </sheetView>
  </sheetViews>
  <sheetFormatPr defaultColWidth="12.5703125" defaultRowHeight="15" customHeight="1"/>
  <cols>
    <col min="1" max="1" width="20" customWidth="1"/>
    <col min="2" max="2" width="32.140625" customWidth="1"/>
    <col min="3" max="3" width="28.140625" customWidth="1"/>
    <col min="4" max="4" width="16.28515625" customWidth="1"/>
    <col min="5" max="5" width="19.140625" customWidth="1"/>
    <col min="7" max="7" width="19.42578125" customWidth="1"/>
    <col min="8" max="8" width="16.140625" customWidth="1"/>
    <col min="9" max="9" width="15.140625" customWidth="1"/>
  </cols>
  <sheetData>
    <row r="1" spans="1:13" ht="121.5">
      <c r="A1" s="261" t="s">
        <v>3640</v>
      </c>
      <c r="B1" s="261" t="s">
        <v>3641</v>
      </c>
      <c r="C1" s="261" t="s">
        <v>3420</v>
      </c>
      <c r="D1" s="261" t="s">
        <v>3642</v>
      </c>
      <c r="E1" s="261" t="s">
        <v>3643</v>
      </c>
      <c r="F1" s="261" t="s">
        <v>3644</v>
      </c>
      <c r="G1" s="261" t="s">
        <v>3645</v>
      </c>
      <c r="H1" s="261" t="s">
        <v>3646</v>
      </c>
      <c r="I1" s="261" t="s">
        <v>3647</v>
      </c>
      <c r="J1" s="261" t="s">
        <v>3648</v>
      </c>
      <c r="K1" s="261" t="s">
        <v>3649</v>
      </c>
      <c r="L1" s="261" t="s">
        <v>3428</v>
      </c>
      <c r="M1" s="261" t="s">
        <v>3429</v>
      </c>
    </row>
    <row r="2" spans="1:13">
      <c r="A2" s="262" t="s">
        <v>11</v>
      </c>
      <c r="B2" s="189" t="s">
        <v>3633</v>
      </c>
      <c r="C2" s="203" t="s">
        <v>36</v>
      </c>
      <c r="D2" s="220">
        <v>45708</v>
      </c>
      <c r="E2" s="263"/>
      <c r="F2" s="220">
        <v>45859</v>
      </c>
      <c r="G2" s="220">
        <v>45902</v>
      </c>
      <c r="H2" s="220">
        <v>45903</v>
      </c>
      <c r="I2" s="220">
        <v>45903</v>
      </c>
      <c r="J2" s="255">
        <v>45904</v>
      </c>
      <c r="K2" s="255">
        <v>45904</v>
      </c>
      <c r="L2" s="262"/>
      <c r="M2" s="262"/>
    </row>
    <row r="3" spans="1:13" ht="30">
      <c r="A3" s="262" t="s">
        <v>11</v>
      </c>
      <c r="B3" s="189" t="s">
        <v>3634</v>
      </c>
      <c r="C3" s="204" t="s">
        <v>2563</v>
      </c>
      <c r="D3" s="220">
        <v>45889</v>
      </c>
      <c r="E3" s="220">
        <v>45889</v>
      </c>
      <c r="F3" s="220">
        <v>45903</v>
      </c>
      <c r="G3" s="220">
        <v>45903</v>
      </c>
      <c r="H3" s="220">
        <v>45904</v>
      </c>
      <c r="I3" s="220">
        <v>45904</v>
      </c>
      <c r="J3" s="255">
        <v>45905</v>
      </c>
      <c r="K3" s="255">
        <v>45905</v>
      </c>
      <c r="L3" s="262"/>
      <c r="M3" s="262"/>
    </row>
    <row r="4" spans="1:13">
      <c r="A4" s="262" t="s">
        <v>11</v>
      </c>
      <c r="B4" s="189" t="s">
        <v>3635</v>
      </c>
      <c r="C4" s="259" t="s">
        <v>105</v>
      </c>
      <c r="D4" s="220">
        <v>45889</v>
      </c>
      <c r="E4" s="220">
        <v>45889</v>
      </c>
      <c r="F4" s="220">
        <v>45904</v>
      </c>
      <c r="G4" s="220">
        <v>45905</v>
      </c>
      <c r="H4" s="220">
        <v>45908</v>
      </c>
      <c r="I4" s="220">
        <v>45908</v>
      </c>
      <c r="J4" s="220">
        <v>45910</v>
      </c>
      <c r="K4" s="220">
        <v>45910</v>
      </c>
      <c r="L4" s="262"/>
      <c r="M4" s="262"/>
    </row>
    <row r="5" spans="1:13" ht="30">
      <c r="A5" s="262" t="s">
        <v>11</v>
      </c>
      <c r="B5" s="189" t="s">
        <v>3635</v>
      </c>
      <c r="C5" s="259" t="s">
        <v>88</v>
      </c>
      <c r="D5" s="220">
        <v>45889</v>
      </c>
      <c r="E5" s="220">
        <v>45889</v>
      </c>
      <c r="F5" s="220">
        <v>45904</v>
      </c>
      <c r="G5" s="220">
        <v>45905</v>
      </c>
      <c r="H5" s="220">
        <v>45908</v>
      </c>
      <c r="I5" s="220">
        <v>45908</v>
      </c>
      <c r="J5" s="220">
        <v>45910</v>
      </c>
      <c r="K5" s="220">
        <v>45910</v>
      </c>
      <c r="L5" s="262"/>
      <c r="M5" s="262"/>
    </row>
    <row r="6" spans="1:13" ht="30">
      <c r="A6" s="262" t="s">
        <v>11</v>
      </c>
      <c r="B6" s="210" t="s">
        <v>854</v>
      </c>
      <c r="C6" s="189" t="s">
        <v>3440</v>
      </c>
      <c r="D6" s="220">
        <v>45051</v>
      </c>
      <c r="E6" s="264">
        <v>45860</v>
      </c>
      <c r="F6" s="220">
        <v>45884</v>
      </c>
      <c r="G6" s="220">
        <v>45911</v>
      </c>
      <c r="H6" s="256" t="s">
        <v>22</v>
      </c>
      <c r="I6" s="256" t="s">
        <v>22</v>
      </c>
      <c r="J6" s="220">
        <v>45912</v>
      </c>
      <c r="K6" s="220">
        <v>45915</v>
      </c>
      <c r="L6" s="262"/>
      <c r="M6" s="262"/>
    </row>
    <row r="7" spans="1:13" ht="15" customHeight="1">
      <c r="A7" s="262" t="s">
        <v>11</v>
      </c>
      <c r="B7" s="205" t="s">
        <v>3636</v>
      </c>
      <c r="C7" s="260" t="s">
        <v>3637</v>
      </c>
      <c r="D7" s="246">
        <v>45898</v>
      </c>
      <c r="E7" s="246">
        <v>45901</v>
      </c>
      <c r="F7" s="185">
        <v>45910</v>
      </c>
      <c r="G7" s="185">
        <v>45911</v>
      </c>
      <c r="H7" s="185">
        <v>45912</v>
      </c>
      <c r="I7" s="185">
        <v>45912</v>
      </c>
      <c r="J7" s="185">
        <v>45915</v>
      </c>
      <c r="K7" s="185">
        <v>45915</v>
      </c>
      <c r="L7" s="262"/>
      <c r="M7" s="262"/>
    </row>
    <row r="8" spans="1:13" ht="45">
      <c r="A8" s="262" t="s">
        <v>11</v>
      </c>
      <c r="B8" s="189" t="s">
        <v>3638</v>
      </c>
      <c r="C8" s="203" t="s">
        <v>3637</v>
      </c>
      <c r="D8" s="220">
        <v>45898</v>
      </c>
      <c r="E8" s="246">
        <v>45901</v>
      </c>
      <c r="F8" s="220">
        <v>45910</v>
      </c>
      <c r="G8" s="220">
        <v>45911</v>
      </c>
      <c r="H8" s="220">
        <v>45912</v>
      </c>
      <c r="I8" s="220">
        <v>45912</v>
      </c>
      <c r="J8" s="220">
        <v>45915</v>
      </c>
      <c r="K8" s="220">
        <v>45915</v>
      </c>
      <c r="L8" s="262"/>
      <c r="M8" s="262"/>
    </row>
    <row r="9" spans="1:13" ht="30">
      <c r="A9" s="262" t="s">
        <v>11</v>
      </c>
      <c r="B9" s="189" t="s">
        <v>3639</v>
      </c>
      <c r="C9" s="259" t="s">
        <v>1023</v>
      </c>
      <c r="D9" s="220">
        <v>45889</v>
      </c>
      <c r="E9" s="246">
        <v>45908</v>
      </c>
      <c r="F9" s="220">
        <v>45912</v>
      </c>
      <c r="G9" s="220">
        <v>45915</v>
      </c>
      <c r="H9" s="220">
        <v>45916</v>
      </c>
      <c r="I9" s="220">
        <v>45916</v>
      </c>
      <c r="J9" s="220">
        <v>45917</v>
      </c>
      <c r="K9" s="220">
        <v>45917</v>
      </c>
      <c r="L9" s="262"/>
      <c r="M9" s="262"/>
    </row>
    <row r="10" spans="1:13" ht="30">
      <c r="A10" s="262" t="s">
        <v>11</v>
      </c>
      <c r="B10" s="189" t="s">
        <v>3639</v>
      </c>
      <c r="C10" s="259" t="s">
        <v>434</v>
      </c>
      <c r="D10" s="220">
        <v>45889</v>
      </c>
      <c r="E10" s="246">
        <v>45908</v>
      </c>
      <c r="F10" s="220">
        <v>45912</v>
      </c>
      <c r="G10" s="220">
        <v>45915</v>
      </c>
      <c r="H10" s="220">
        <v>45916</v>
      </c>
      <c r="I10" s="220">
        <v>45916</v>
      </c>
      <c r="J10" s="220">
        <v>45917</v>
      </c>
      <c r="K10" s="220">
        <v>45917</v>
      </c>
      <c r="L10" s="262"/>
      <c r="M10" s="262"/>
    </row>
    <row r="11" spans="1:13" ht="30">
      <c r="A11" s="262" t="s">
        <v>11</v>
      </c>
      <c r="B11" s="189" t="s">
        <v>3639</v>
      </c>
      <c r="C11" s="259" t="s">
        <v>144</v>
      </c>
      <c r="D11" s="220">
        <v>45889</v>
      </c>
      <c r="E11" s="246">
        <v>45908</v>
      </c>
      <c r="F11" s="220">
        <v>45912</v>
      </c>
      <c r="G11" s="220">
        <v>45915</v>
      </c>
      <c r="H11" s="220">
        <v>45916</v>
      </c>
      <c r="I11" s="220">
        <v>45916</v>
      </c>
      <c r="J11" s="220">
        <v>45917</v>
      </c>
      <c r="K11" s="220">
        <v>45917</v>
      </c>
      <c r="L11" s="262"/>
      <c r="M11" s="262"/>
    </row>
    <row r="12" spans="1:13" ht="30">
      <c r="A12" s="262" t="s">
        <v>11</v>
      </c>
      <c r="B12" s="204" t="s">
        <v>3518</v>
      </c>
      <c r="C12" s="189" t="s">
        <v>3454</v>
      </c>
      <c r="D12" s="251">
        <v>45589</v>
      </c>
      <c r="E12" s="264">
        <v>45889</v>
      </c>
      <c r="F12" s="251">
        <v>45917</v>
      </c>
      <c r="G12" s="251">
        <v>45917</v>
      </c>
      <c r="H12" s="265" t="s">
        <v>22</v>
      </c>
      <c r="I12" s="265" t="s">
        <v>22</v>
      </c>
      <c r="J12" s="251">
        <v>45918</v>
      </c>
      <c r="K12" s="251">
        <v>45919</v>
      </c>
      <c r="L12" s="262"/>
      <c r="M12" s="262"/>
    </row>
    <row r="13" spans="1:13" ht="30">
      <c r="A13" s="262" t="s">
        <v>11</v>
      </c>
      <c r="B13" s="204" t="s">
        <v>3518</v>
      </c>
      <c r="C13" s="189" t="s">
        <v>3461</v>
      </c>
      <c r="D13" s="251">
        <v>45589</v>
      </c>
      <c r="E13" s="264">
        <v>45889</v>
      </c>
      <c r="F13" s="251">
        <v>45917</v>
      </c>
      <c r="G13" s="251">
        <v>45917</v>
      </c>
      <c r="H13" s="265" t="s">
        <v>22</v>
      </c>
      <c r="I13" s="265" t="s">
        <v>22</v>
      </c>
      <c r="J13" s="251">
        <v>45918</v>
      </c>
      <c r="K13" s="251">
        <v>45919</v>
      </c>
      <c r="L13" s="262"/>
      <c r="M13" s="262"/>
    </row>
    <row r="14" spans="1:13" ht="30">
      <c r="A14" s="262" t="s">
        <v>11</v>
      </c>
      <c r="B14" s="210" t="s">
        <v>3650</v>
      </c>
      <c r="C14" s="266" t="s">
        <v>3442</v>
      </c>
      <c r="D14" s="251">
        <v>45589</v>
      </c>
      <c r="E14" s="264">
        <v>45887</v>
      </c>
      <c r="F14" s="251">
        <v>45917</v>
      </c>
      <c r="G14" s="251">
        <v>45919</v>
      </c>
      <c r="H14" s="265" t="s">
        <v>22</v>
      </c>
      <c r="I14" s="265" t="s">
        <v>22</v>
      </c>
      <c r="J14" s="251">
        <v>45922</v>
      </c>
      <c r="K14" s="251">
        <v>45923</v>
      </c>
      <c r="L14" s="262"/>
      <c r="M14" s="262"/>
    </row>
    <row r="15" spans="1:13" ht="30">
      <c r="A15" s="262" t="s">
        <v>11</v>
      </c>
      <c r="B15" s="189" t="s">
        <v>3651</v>
      </c>
      <c r="C15" s="266" t="s">
        <v>434</v>
      </c>
      <c r="D15" s="220">
        <v>45898</v>
      </c>
      <c r="E15" s="246">
        <v>45916</v>
      </c>
      <c r="F15" s="251">
        <v>45917</v>
      </c>
      <c r="G15" s="251">
        <v>45918</v>
      </c>
      <c r="H15" s="251">
        <v>45918</v>
      </c>
      <c r="I15" s="251">
        <v>45918</v>
      </c>
      <c r="J15" s="251">
        <v>45922</v>
      </c>
      <c r="K15" s="251">
        <v>45923</v>
      </c>
      <c r="L15" s="262"/>
      <c r="M15" s="262"/>
    </row>
    <row r="16" spans="1:13" ht="30">
      <c r="A16" s="262" t="s">
        <v>11</v>
      </c>
      <c r="B16" s="189" t="s">
        <v>3651</v>
      </c>
      <c r="C16" s="203" t="s">
        <v>2839</v>
      </c>
      <c r="D16" s="220">
        <v>45898</v>
      </c>
      <c r="E16" s="246">
        <v>45916</v>
      </c>
      <c r="F16" s="251">
        <v>45917</v>
      </c>
      <c r="G16" s="251">
        <v>45918</v>
      </c>
      <c r="H16" s="251">
        <v>45918</v>
      </c>
      <c r="I16" s="251">
        <v>45918</v>
      </c>
      <c r="J16" s="251">
        <v>45922</v>
      </c>
      <c r="K16" s="251">
        <v>45923</v>
      </c>
      <c r="L16" s="262"/>
      <c r="M16" s="262"/>
    </row>
    <row r="17" spans="1:17" ht="30">
      <c r="A17" s="262" t="s">
        <v>11</v>
      </c>
      <c r="B17" s="189" t="s">
        <v>3651</v>
      </c>
      <c r="C17" s="203" t="s">
        <v>2821</v>
      </c>
      <c r="D17" s="220">
        <v>45898</v>
      </c>
      <c r="E17" s="246">
        <v>45916</v>
      </c>
      <c r="F17" s="251">
        <v>45917</v>
      </c>
      <c r="G17" s="251">
        <v>45918</v>
      </c>
      <c r="H17" s="251">
        <v>45918</v>
      </c>
      <c r="I17" s="251">
        <v>45918</v>
      </c>
      <c r="J17" s="251">
        <v>45922</v>
      </c>
      <c r="K17" s="251">
        <v>45923</v>
      </c>
      <c r="L17" s="262"/>
      <c r="M17" s="262"/>
    </row>
    <row r="18" spans="1:17" ht="30">
      <c r="A18" s="262" t="s">
        <v>11</v>
      </c>
      <c r="B18" s="189" t="s">
        <v>3651</v>
      </c>
      <c r="C18" s="203" t="s">
        <v>2823</v>
      </c>
      <c r="D18" s="220">
        <v>45898</v>
      </c>
      <c r="E18" s="246">
        <v>45916</v>
      </c>
      <c r="F18" s="251">
        <v>45917</v>
      </c>
      <c r="G18" s="251">
        <v>45918</v>
      </c>
      <c r="H18" s="251">
        <v>45918</v>
      </c>
      <c r="I18" s="251">
        <v>45918</v>
      </c>
      <c r="J18" s="251">
        <v>45922</v>
      </c>
      <c r="K18" s="251">
        <v>45923</v>
      </c>
      <c r="L18" s="262"/>
      <c r="M18" s="262"/>
    </row>
    <row r="19" spans="1:17" ht="30">
      <c r="A19" s="262" t="s">
        <v>11</v>
      </c>
      <c r="B19" s="189" t="s">
        <v>3518</v>
      </c>
      <c r="C19" s="266" t="s">
        <v>434</v>
      </c>
      <c r="D19" s="220">
        <v>45889</v>
      </c>
      <c r="E19" s="264">
        <v>45908</v>
      </c>
      <c r="F19" s="251">
        <v>45922</v>
      </c>
      <c r="G19" s="251">
        <v>45923</v>
      </c>
      <c r="H19" s="251">
        <v>45924</v>
      </c>
      <c r="I19" s="251">
        <v>45924</v>
      </c>
      <c r="J19" s="251">
        <v>45925</v>
      </c>
      <c r="K19" s="251">
        <v>45925</v>
      </c>
      <c r="L19" s="262"/>
      <c r="M19" s="262"/>
    </row>
    <row r="20" spans="1:17" ht="30">
      <c r="A20" s="262" t="s">
        <v>49</v>
      </c>
      <c r="B20" s="210" t="s">
        <v>3526</v>
      </c>
      <c r="C20" s="204" t="s">
        <v>3454</v>
      </c>
      <c r="D20" s="251">
        <v>45040</v>
      </c>
      <c r="E20" s="264">
        <v>45881</v>
      </c>
      <c r="F20" s="220">
        <v>45912</v>
      </c>
      <c r="G20" s="220">
        <v>45926</v>
      </c>
      <c r="H20" s="256" t="s">
        <v>22</v>
      </c>
      <c r="I20" s="256" t="s">
        <v>22</v>
      </c>
      <c r="J20" s="267">
        <v>45929</v>
      </c>
      <c r="K20" s="267">
        <v>45930</v>
      </c>
      <c r="L20" s="262"/>
      <c r="M20" s="262"/>
    </row>
    <row r="21" spans="1:17" ht="30">
      <c r="A21" s="262" t="s">
        <v>49</v>
      </c>
      <c r="B21" s="210" t="s">
        <v>3526</v>
      </c>
      <c r="C21" s="204" t="s">
        <v>3535</v>
      </c>
      <c r="D21" s="251">
        <v>45040</v>
      </c>
      <c r="E21" s="264">
        <v>45881</v>
      </c>
      <c r="F21" s="220">
        <v>45912</v>
      </c>
      <c r="G21" s="220">
        <v>45926</v>
      </c>
      <c r="H21" s="256" t="s">
        <v>22</v>
      </c>
      <c r="I21" s="256" t="s">
        <v>22</v>
      </c>
      <c r="J21" s="267">
        <v>45929</v>
      </c>
      <c r="K21" s="267">
        <v>45930</v>
      </c>
      <c r="L21" s="262"/>
      <c r="M21" s="262"/>
    </row>
    <row r="22" spans="1:17" ht="30">
      <c r="A22" s="262" t="s">
        <v>49</v>
      </c>
      <c r="B22" s="210" t="s">
        <v>3526</v>
      </c>
      <c r="C22" s="268" t="s">
        <v>3431</v>
      </c>
      <c r="D22" s="251">
        <v>45040</v>
      </c>
      <c r="E22" s="264">
        <v>45881</v>
      </c>
      <c r="F22" s="220">
        <v>45912</v>
      </c>
      <c r="G22" s="220">
        <v>45926</v>
      </c>
      <c r="H22" s="256" t="s">
        <v>22</v>
      </c>
      <c r="I22" s="256" t="s">
        <v>22</v>
      </c>
      <c r="J22" s="267">
        <v>45929</v>
      </c>
      <c r="K22" s="267">
        <v>45930</v>
      </c>
      <c r="L22" s="262"/>
      <c r="M22" s="262"/>
    </row>
    <row r="23" spans="1:17" ht="15" customHeight="1">
      <c r="A23" s="262" t="s">
        <v>11</v>
      </c>
      <c r="B23" s="214" t="s">
        <v>3464</v>
      </c>
      <c r="C23" s="269" t="s">
        <v>3437</v>
      </c>
      <c r="D23" s="249">
        <v>45839</v>
      </c>
      <c r="E23" s="270">
        <v>45876</v>
      </c>
      <c r="F23" s="270">
        <v>45932</v>
      </c>
      <c r="G23" s="270">
        <v>45932</v>
      </c>
      <c r="H23" s="256" t="s">
        <v>22</v>
      </c>
      <c r="I23" s="256" t="s">
        <v>22</v>
      </c>
      <c r="J23" s="246">
        <v>45933</v>
      </c>
      <c r="K23" s="246">
        <v>45936</v>
      </c>
      <c r="L23" s="262"/>
      <c r="M23" s="262"/>
    </row>
    <row r="24" spans="1:17" ht="75">
      <c r="A24" s="262" t="s">
        <v>11</v>
      </c>
      <c r="B24" s="189" t="s">
        <v>3652</v>
      </c>
      <c r="C24" s="203" t="s">
        <v>3490</v>
      </c>
      <c r="D24" s="220">
        <v>45898</v>
      </c>
      <c r="E24" s="249">
        <v>45923</v>
      </c>
      <c r="F24" s="271">
        <v>45931</v>
      </c>
      <c r="G24" s="249">
        <v>45933</v>
      </c>
      <c r="H24" s="249">
        <v>45934</v>
      </c>
      <c r="I24" s="249">
        <v>45934</v>
      </c>
      <c r="J24" s="249">
        <v>45936</v>
      </c>
      <c r="K24" s="249">
        <v>45936</v>
      </c>
      <c r="L24" s="262"/>
      <c r="M24" s="262"/>
    </row>
    <row r="25" spans="1:17" ht="30">
      <c r="A25" s="262" t="s">
        <v>11</v>
      </c>
      <c r="B25" s="189" t="s">
        <v>3653</v>
      </c>
      <c r="C25" s="189" t="s">
        <v>2725</v>
      </c>
      <c r="D25" s="246">
        <v>45918</v>
      </c>
      <c r="E25" s="246">
        <v>45933</v>
      </c>
      <c r="F25" s="246">
        <v>45937</v>
      </c>
      <c r="G25" s="246">
        <v>45938</v>
      </c>
      <c r="H25" s="246">
        <v>45939</v>
      </c>
      <c r="I25" s="246">
        <v>45939</v>
      </c>
      <c r="J25" s="246">
        <v>45940</v>
      </c>
      <c r="K25" s="246">
        <v>45940</v>
      </c>
      <c r="L25" s="262"/>
      <c r="M25" s="262"/>
    </row>
    <row r="26" spans="1:17" ht="15" customHeight="1">
      <c r="A26" s="262" t="s">
        <v>11</v>
      </c>
      <c r="B26" s="239" t="s">
        <v>3654</v>
      </c>
      <c r="C26" s="214" t="s">
        <v>434</v>
      </c>
      <c r="D26" s="246">
        <v>45898</v>
      </c>
      <c r="E26" s="272">
        <v>45937</v>
      </c>
      <c r="F26" s="246">
        <v>45938</v>
      </c>
      <c r="G26" s="246">
        <v>45939</v>
      </c>
      <c r="H26" s="246">
        <v>45940</v>
      </c>
      <c r="I26" s="246">
        <v>45940</v>
      </c>
      <c r="J26" s="246">
        <v>45943</v>
      </c>
      <c r="K26" s="246">
        <v>45943</v>
      </c>
      <c r="L26" s="262"/>
      <c r="M26" s="262"/>
    </row>
    <row r="27" spans="1:17" ht="15" customHeight="1">
      <c r="A27" s="262" t="s">
        <v>11</v>
      </c>
      <c r="B27" s="239" t="s">
        <v>3654</v>
      </c>
      <c r="C27" s="203" t="s">
        <v>200</v>
      </c>
      <c r="D27" s="249">
        <v>45898</v>
      </c>
      <c r="E27" s="249">
        <v>45898</v>
      </c>
      <c r="F27" s="249">
        <v>45929</v>
      </c>
      <c r="G27" s="249">
        <v>45938</v>
      </c>
      <c r="H27" s="249">
        <v>45938</v>
      </c>
      <c r="I27" s="249">
        <v>45939</v>
      </c>
      <c r="J27" s="249">
        <v>45939</v>
      </c>
      <c r="K27" s="249">
        <v>45940</v>
      </c>
      <c r="L27" s="249">
        <v>45940</v>
      </c>
      <c r="M27" s="249">
        <v>45940</v>
      </c>
      <c r="N27" s="249">
        <v>45940</v>
      </c>
      <c r="O27" s="249">
        <v>45943</v>
      </c>
      <c r="P27" s="249">
        <v>45944</v>
      </c>
      <c r="Q27" s="249">
        <v>45944</v>
      </c>
    </row>
    <row r="28" spans="1:17" ht="15" customHeight="1">
      <c r="A28" s="262" t="s">
        <v>11</v>
      </c>
      <c r="B28" s="200" t="s">
        <v>3655</v>
      </c>
      <c r="C28" s="273" t="s">
        <v>2858</v>
      </c>
      <c r="D28" s="274">
        <v>45918</v>
      </c>
      <c r="E28" s="272">
        <v>45937</v>
      </c>
      <c r="F28" s="272">
        <v>45943</v>
      </c>
      <c r="G28" s="272">
        <v>45943</v>
      </c>
      <c r="H28" s="272">
        <v>45944</v>
      </c>
      <c r="I28" s="272">
        <v>45944</v>
      </c>
      <c r="J28" s="272">
        <v>45945</v>
      </c>
      <c r="K28" s="272">
        <v>45945</v>
      </c>
      <c r="L28" s="262"/>
      <c r="M28" s="262"/>
    </row>
    <row r="29" spans="1:17">
      <c r="A29" s="262" t="s">
        <v>11</v>
      </c>
      <c r="B29" s="189" t="s">
        <v>3656</v>
      </c>
      <c r="C29" s="189" t="s">
        <v>33</v>
      </c>
      <c r="D29" s="246">
        <v>45898</v>
      </c>
      <c r="E29" s="246">
        <v>45933</v>
      </c>
      <c r="F29" s="246">
        <v>45945</v>
      </c>
      <c r="G29" s="246">
        <v>45945</v>
      </c>
      <c r="H29" s="246">
        <v>45946</v>
      </c>
      <c r="I29" s="246">
        <v>45946</v>
      </c>
      <c r="J29" s="246">
        <v>45947</v>
      </c>
      <c r="K29" s="246">
        <v>45947</v>
      </c>
      <c r="L29" s="262"/>
      <c r="M29" s="262"/>
    </row>
    <row r="30" spans="1:17" ht="30">
      <c r="A30" s="262" t="s">
        <v>11</v>
      </c>
      <c r="B30" s="189" t="s">
        <v>3656</v>
      </c>
      <c r="C30" s="189" t="s">
        <v>1810</v>
      </c>
      <c r="D30" s="246">
        <v>45889</v>
      </c>
      <c r="E30" s="246">
        <v>45936</v>
      </c>
      <c r="F30" s="246">
        <v>45945</v>
      </c>
      <c r="G30" s="246">
        <v>45945</v>
      </c>
      <c r="H30" s="246">
        <v>45946</v>
      </c>
      <c r="I30" s="246">
        <v>45946</v>
      </c>
      <c r="J30" s="246">
        <v>45947</v>
      </c>
      <c r="K30" s="246">
        <v>45947</v>
      </c>
      <c r="L30" s="262"/>
      <c r="M30" s="262"/>
    </row>
    <row r="31" spans="1:17">
      <c r="A31" s="262" t="s">
        <v>11</v>
      </c>
      <c r="B31" s="189" t="s">
        <v>3656</v>
      </c>
      <c r="C31" s="189" t="s">
        <v>36</v>
      </c>
      <c r="D31" s="246">
        <v>45889</v>
      </c>
      <c r="E31" s="246">
        <v>45936</v>
      </c>
      <c r="F31" s="246">
        <v>45945</v>
      </c>
      <c r="G31" s="246">
        <v>45945</v>
      </c>
      <c r="H31" s="246">
        <v>45946</v>
      </c>
      <c r="I31" s="246">
        <v>45946</v>
      </c>
      <c r="J31" s="246">
        <v>45947</v>
      </c>
      <c r="K31" s="246">
        <v>45947</v>
      </c>
      <c r="L31" s="262"/>
      <c r="M31" s="262"/>
    </row>
    <row r="32" spans="1:17" ht="30">
      <c r="A32" s="262" t="s">
        <v>11</v>
      </c>
      <c r="B32" s="189" t="s">
        <v>3657</v>
      </c>
      <c r="C32" s="203" t="s">
        <v>666</v>
      </c>
      <c r="D32" s="246">
        <v>45889</v>
      </c>
      <c r="E32" s="246">
        <v>45939</v>
      </c>
      <c r="F32" s="246">
        <v>45944</v>
      </c>
      <c r="G32" s="246">
        <v>45947</v>
      </c>
      <c r="H32" s="246">
        <v>45950</v>
      </c>
      <c r="I32" s="246">
        <v>45950</v>
      </c>
      <c r="J32" s="246">
        <v>45951</v>
      </c>
      <c r="K32" s="246">
        <v>45951</v>
      </c>
      <c r="L32" s="262"/>
      <c r="M32" s="262"/>
    </row>
    <row r="33" spans="1:17" ht="30">
      <c r="A33" s="262" t="s">
        <v>11</v>
      </c>
      <c r="B33" s="189" t="s">
        <v>3658</v>
      </c>
      <c r="C33" s="204" t="s">
        <v>39</v>
      </c>
      <c r="D33" s="246">
        <v>45898</v>
      </c>
      <c r="E33" s="246">
        <v>45933</v>
      </c>
      <c r="F33" s="246">
        <v>45940</v>
      </c>
      <c r="G33" s="246">
        <v>45947</v>
      </c>
      <c r="H33" s="246">
        <v>45950</v>
      </c>
      <c r="I33" s="246">
        <v>45950</v>
      </c>
      <c r="J33" s="246">
        <v>45951</v>
      </c>
      <c r="K33" s="246">
        <v>45951</v>
      </c>
      <c r="L33" s="262"/>
      <c r="M33" s="262"/>
    </row>
    <row r="34" spans="1:17">
      <c r="A34" s="262" t="s">
        <v>11</v>
      </c>
      <c r="B34" s="189" t="s">
        <v>3658</v>
      </c>
      <c r="C34" s="204" t="s">
        <v>161</v>
      </c>
      <c r="D34" s="246">
        <v>45898</v>
      </c>
      <c r="E34" s="246">
        <v>45936</v>
      </c>
      <c r="F34" s="246">
        <v>45943</v>
      </c>
      <c r="G34" s="246">
        <v>45947</v>
      </c>
      <c r="H34" s="246">
        <v>45950</v>
      </c>
      <c r="I34" s="246">
        <v>45950</v>
      </c>
      <c r="J34" s="246">
        <v>45951</v>
      </c>
      <c r="K34" s="246">
        <v>45951</v>
      </c>
      <c r="L34" s="262"/>
      <c r="M34" s="262"/>
    </row>
    <row r="35" spans="1:17" ht="30">
      <c r="A35" s="262" t="s">
        <v>11</v>
      </c>
      <c r="B35" s="189" t="s">
        <v>3658</v>
      </c>
      <c r="C35" s="204" t="s">
        <v>228</v>
      </c>
      <c r="D35" s="246">
        <v>45898</v>
      </c>
      <c r="E35" s="246">
        <v>45936</v>
      </c>
      <c r="F35" s="246">
        <v>45943</v>
      </c>
      <c r="G35" s="246">
        <v>45947</v>
      </c>
      <c r="H35" s="246">
        <v>45950</v>
      </c>
      <c r="I35" s="246">
        <v>45950</v>
      </c>
      <c r="J35" s="246">
        <v>45951</v>
      </c>
      <c r="K35" s="246">
        <v>45951</v>
      </c>
      <c r="L35" s="262"/>
      <c r="M35" s="262"/>
    </row>
    <row r="36" spans="1:17" ht="30">
      <c r="A36" s="262" t="s">
        <v>11</v>
      </c>
      <c r="B36" s="189" t="s">
        <v>3658</v>
      </c>
      <c r="C36" s="203" t="s">
        <v>3659</v>
      </c>
      <c r="D36" s="246">
        <v>45898</v>
      </c>
      <c r="E36" s="246">
        <v>45936</v>
      </c>
      <c r="F36" s="246">
        <v>45944</v>
      </c>
      <c r="G36" s="246">
        <v>45947</v>
      </c>
      <c r="H36" s="246">
        <v>45950</v>
      </c>
      <c r="I36" s="246">
        <v>45950</v>
      </c>
      <c r="J36" s="246">
        <v>45951</v>
      </c>
      <c r="K36" s="246">
        <v>45951</v>
      </c>
      <c r="L36" s="275"/>
      <c r="M36" s="275"/>
    </row>
    <row r="37" spans="1:17" ht="30">
      <c r="A37" s="262" t="s">
        <v>11</v>
      </c>
      <c r="B37" s="276" t="s">
        <v>1892</v>
      </c>
      <c r="C37" s="277" t="s">
        <v>3660</v>
      </c>
      <c r="D37" s="249">
        <v>45889</v>
      </c>
      <c r="E37" s="249">
        <v>45936</v>
      </c>
      <c r="F37" s="249">
        <v>45936</v>
      </c>
      <c r="G37" s="249">
        <v>45940</v>
      </c>
      <c r="H37" s="249">
        <v>45940</v>
      </c>
      <c r="I37" s="249">
        <v>45951</v>
      </c>
      <c r="J37" s="249">
        <v>45951</v>
      </c>
      <c r="K37" s="278">
        <v>45952</v>
      </c>
      <c r="L37" s="249"/>
      <c r="M37" s="249"/>
      <c r="N37" s="279"/>
      <c r="O37" s="279"/>
      <c r="P37" s="279"/>
      <c r="Q37" s="279"/>
    </row>
    <row r="38" spans="1:17" ht="30">
      <c r="A38" s="262" t="s">
        <v>11</v>
      </c>
      <c r="B38" s="204" t="s">
        <v>3661</v>
      </c>
      <c r="C38" s="229" t="s">
        <v>3445</v>
      </c>
      <c r="D38" s="246">
        <v>45889</v>
      </c>
      <c r="E38" s="246">
        <v>45929</v>
      </c>
      <c r="F38" s="246">
        <v>45954</v>
      </c>
      <c r="G38" s="246">
        <v>45957</v>
      </c>
      <c r="H38" s="280" t="s">
        <v>22</v>
      </c>
      <c r="I38" s="280" t="s">
        <v>22</v>
      </c>
      <c r="J38" s="246">
        <v>45958</v>
      </c>
      <c r="K38" s="246">
        <v>45959</v>
      </c>
      <c r="L38" s="281"/>
      <c r="M38" s="281"/>
    </row>
    <row r="39" spans="1:17" ht="30">
      <c r="A39" s="262" t="s">
        <v>27</v>
      </c>
      <c r="B39" s="189" t="s">
        <v>3662</v>
      </c>
      <c r="C39" s="259" t="s">
        <v>47</v>
      </c>
      <c r="D39" s="246">
        <v>45923</v>
      </c>
      <c r="E39" s="246">
        <v>45916</v>
      </c>
      <c r="F39" s="246">
        <v>45954</v>
      </c>
      <c r="G39" s="246">
        <v>45957</v>
      </c>
      <c r="H39" s="246">
        <v>47054</v>
      </c>
      <c r="I39" s="246">
        <v>47054</v>
      </c>
      <c r="J39" s="246">
        <v>45959</v>
      </c>
      <c r="K39" s="246">
        <v>45959</v>
      </c>
      <c r="L39" s="262"/>
      <c r="M39" s="262"/>
    </row>
    <row r="40" spans="1:17" ht="30">
      <c r="A40" s="262" t="s">
        <v>11</v>
      </c>
      <c r="B40" s="189" t="s">
        <v>1734</v>
      </c>
      <c r="C40" s="204" t="s">
        <v>108</v>
      </c>
      <c r="D40" s="246">
        <v>45918</v>
      </c>
      <c r="E40" s="246">
        <v>45950</v>
      </c>
      <c r="F40" s="246">
        <v>45954</v>
      </c>
      <c r="G40" s="246">
        <v>45957</v>
      </c>
      <c r="H40" s="246">
        <v>45958</v>
      </c>
      <c r="I40" s="246">
        <v>45958</v>
      </c>
      <c r="J40" s="246">
        <v>45959</v>
      </c>
      <c r="K40" s="246">
        <v>45959</v>
      </c>
      <c r="L40" s="262"/>
      <c r="M40" s="262"/>
    </row>
    <row r="41" spans="1:17" ht="30">
      <c r="A41" s="262" t="s">
        <v>11</v>
      </c>
      <c r="B41" s="189" t="s">
        <v>1734</v>
      </c>
      <c r="C41" s="204" t="s">
        <v>666</v>
      </c>
      <c r="D41" s="246">
        <v>45918</v>
      </c>
      <c r="E41" s="246">
        <v>45950</v>
      </c>
      <c r="F41" s="246">
        <v>45954</v>
      </c>
      <c r="G41" s="246">
        <v>45957</v>
      </c>
      <c r="H41" s="246">
        <v>45958</v>
      </c>
      <c r="I41" s="246">
        <v>45958</v>
      </c>
      <c r="J41" s="246">
        <v>45959</v>
      </c>
      <c r="K41" s="246">
        <v>45959</v>
      </c>
      <c r="L41" s="262"/>
      <c r="M41" s="262"/>
    </row>
    <row r="42" spans="1:17" ht="45">
      <c r="A42" s="262" t="s">
        <v>11</v>
      </c>
      <c r="B42" s="189" t="s">
        <v>3663</v>
      </c>
      <c r="C42" s="203" t="s">
        <v>2731</v>
      </c>
      <c r="D42" s="246">
        <v>45898</v>
      </c>
      <c r="E42" s="246">
        <v>45950</v>
      </c>
      <c r="F42" s="246">
        <v>45957</v>
      </c>
      <c r="G42" s="246">
        <v>45957</v>
      </c>
      <c r="H42" s="246">
        <v>45958</v>
      </c>
      <c r="I42" s="246">
        <v>45958</v>
      </c>
      <c r="J42" s="246">
        <v>45959</v>
      </c>
      <c r="K42" s="246">
        <v>45959</v>
      </c>
      <c r="L42" s="275"/>
      <c r="M42" s="275"/>
    </row>
    <row r="43" spans="1:17">
      <c r="A43" s="262" t="s">
        <v>11</v>
      </c>
      <c r="B43" s="189" t="s">
        <v>3664</v>
      </c>
      <c r="C43" s="204" t="s">
        <v>118</v>
      </c>
      <c r="D43" s="249">
        <v>45946</v>
      </c>
      <c r="E43" s="249">
        <v>45853</v>
      </c>
      <c r="F43" s="249">
        <v>45937</v>
      </c>
      <c r="G43" s="249">
        <v>45939</v>
      </c>
      <c r="H43" s="249">
        <v>45954</v>
      </c>
      <c r="I43" s="249">
        <v>45959</v>
      </c>
      <c r="J43" s="249">
        <v>45959</v>
      </c>
      <c r="K43" s="278">
        <v>45960</v>
      </c>
      <c r="L43" s="249"/>
      <c r="M43" s="249"/>
      <c r="N43" s="279"/>
      <c r="O43" s="279"/>
      <c r="P43" s="279"/>
      <c r="Q43" s="279"/>
    </row>
    <row r="44" spans="1:17" ht="45">
      <c r="A44" s="262" t="s">
        <v>27</v>
      </c>
      <c r="B44" s="189" t="s">
        <v>1805</v>
      </c>
      <c r="C44" s="204" t="s">
        <v>1008</v>
      </c>
      <c r="D44" s="246">
        <v>45803</v>
      </c>
      <c r="E44" s="246">
        <v>45947</v>
      </c>
      <c r="F44" s="246">
        <v>45961</v>
      </c>
      <c r="G44" s="246">
        <v>45964</v>
      </c>
      <c r="H44" s="246">
        <v>45966</v>
      </c>
      <c r="I44" s="246">
        <v>45966</v>
      </c>
      <c r="J44" s="246">
        <v>45967</v>
      </c>
      <c r="K44" s="246">
        <v>45968</v>
      </c>
      <c r="L44" s="281"/>
      <c r="M44" s="281"/>
    </row>
    <row r="45" spans="1:17" ht="30">
      <c r="A45" s="262" t="s">
        <v>27</v>
      </c>
      <c r="B45" s="189" t="s">
        <v>163</v>
      </c>
      <c r="C45" s="204" t="s">
        <v>108</v>
      </c>
      <c r="D45" s="246">
        <v>45898</v>
      </c>
      <c r="E45" s="246">
        <v>45902</v>
      </c>
      <c r="F45" s="246">
        <v>45960</v>
      </c>
      <c r="G45" s="246">
        <v>45964</v>
      </c>
      <c r="H45" s="246">
        <v>45966</v>
      </c>
      <c r="I45" s="246">
        <v>45966</v>
      </c>
      <c r="J45" s="246">
        <v>45967</v>
      </c>
      <c r="K45" s="246">
        <v>45968</v>
      </c>
      <c r="L45" s="262"/>
      <c r="M45" s="262"/>
    </row>
    <row r="46" spans="1:17" ht="45">
      <c r="A46" s="262" t="s">
        <v>49</v>
      </c>
      <c r="B46" s="204" t="s">
        <v>3559</v>
      </c>
      <c r="C46" s="229" t="s">
        <v>3665</v>
      </c>
      <c r="D46" s="246">
        <v>45715</v>
      </c>
      <c r="E46" s="246">
        <v>45881</v>
      </c>
      <c r="F46" s="246">
        <v>45924</v>
      </c>
      <c r="G46" s="246">
        <v>45967</v>
      </c>
      <c r="H46" s="280" t="s">
        <v>22</v>
      </c>
      <c r="I46" s="280" t="s">
        <v>22</v>
      </c>
      <c r="J46" s="246">
        <v>45968</v>
      </c>
      <c r="K46" s="282">
        <v>45971</v>
      </c>
      <c r="L46" s="262"/>
      <c r="M46" s="262"/>
    </row>
    <row r="47" spans="1:17" ht="45">
      <c r="A47" s="262" t="s">
        <v>49</v>
      </c>
      <c r="B47" s="204" t="s">
        <v>3559</v>
      </c>
      <c r="C47" s="283" t="s">
        <v>3535</v>
      </c>
      <c r="D47" s="246">
        <v>45715</v>
      </c>
      <c r="E47" s="246">
        <v>45881</v>
      </c>
      <c r="F47" s="246">
        <v>45924</v>
      </c>
      <c r="G47" s="246">
        <v>45967</v>
      </c>
      <c r="H47" s="280" t="s">
        <v>22</v>
      </c>
      <c r="I47" s="280" t="s">
        <v>22</v>
      </c>
      <c r="J47" s="246">
        <v>45968</v>
      </c>
      <c r="K47" s="282">
        <v>45971</v>
      </c>
      <c r="L47" s="262"/>
      <c r="M47" s="262"/>
    </row>
    <row r="48" spans="1:17" ht="45">
      <c r="A48" s="262" t="s">
        <v>49</v>
      </c>
      <c r="B48" s="204" t="s">
        <v>3559</v>
      </c>
      <c r="C48" s="283" t="s">
        <v>3432</v>
      </c>
      <c r="D48" s="246">
        <v>45715</v>
      </c>
      <c r="E48" s="246">
        <v>45881</v>
      </c>
      <c r="F48" s="246">
        <v>45924</v>
      </c>
      <c r="G48" s="246">
        <v>45967</v>
      </c>
      <c r="H48" s="280" t="s">
        <v>22</v>
      </c>
      <c r="I48" s="280" t="s">
        <v>22</v>
      </c>
      <c r="J48" s="246">
        <v>45968</v>
      </c>
      <c r="K48" s="282">
        <v>45971</v>
      </c>
      <c r="L48" s="262"/>
      <c r="M48" s="262"/>
    </row>
    <row r="49" spans="1:13" ht="45">
      <c r="A49" s="262" t="s">
        <v>11</v>
      </c>
      <c r="B49" s="276" t="s">
        <v>3663</v>
      </c>
      <c r="C49" s="189" t="s">
        <v>3505</v>
      </c>
      <c r="D49" s="284">
        <v>45898</v>
      </c>
      <c r="E49" s="284">
        <v>45961</v>
      </c>
      <c r="F49" s="284">
        <v>45967</v>
      </c>
      <c r="G49" s="284">
        <v>45967</v>
      </c>
      <c r="H49" s="284">
        <v>45968</v>
      </c>
      <c r="I49" s="284">
        <v>45968</v>
      </c>
      <c r="J49" s="284">
        <v>45971</v>
      </c>
      <c r="K49" s="285">
        <v>45972</v>
      </c>
      <c r="L49" s="262"/>
      <c r="M49" s="262"/>
    </row>
    <row r="50" spans="1:13" ht="15.75">
      <c r="A50" s="262" t="s">
        <v>400</v>
      </c>
      <c r="B50" s="286" t="s">
        <v>784</v>
      </c>
      <c r="C50" s="287" t="s">
        <v>1033</v>
      </c>
      <c r="D50" s="246">
        <v>45933</v>
      </c>
      <c r="E50" s="246">
        <v>45959</v>
      </c>
      <c r="F50" s="246">
        <v>45967</v>
      </c>
      <c r="G50" s="246">
        <v>45973</v>
      </c>
      <c r="H50" s="246">
        <v>45974</v>
      </c>
      <c r="I50" s="246">
        <v>45974</v>
      </c>
      <c r="J50" s="246">
        <v>45975</v>
      </c>
      <c r="K50" s="288">
        <v>45978</v>
      </c>
      <c r="L50" s="262"/>
      <c r="M50" s="262"/>
    </row>
    <row r="51" spans="1:13" ht="31.5">
      <c r="A51" s="262" t="s">
        <v>11</v>
      </c>
      <c r="B51" s="257" t="s">
        <v>3502</v>
      </c>
      <c r="C51" s="258" t="s">
        <v>120</v>
      </c>
      <c r="D51" s="262"/>
      <c r="E51" s="262"/>
      <c r="F51" s="264">
        <v>45960</v>
      </c>
      <c r="G51" s="264">
        <v>45974</v>
      </c>
      <c r="H51" s="264">
        <v>45975</v>
      </c>
      <c r="I51" s="282">
        <v>45975</v>
      </c>
      <c r="J51" s="264">
        <v>45978</v>
      </c>
      <c r="K51" s="288">
        <v>45979</v>
      </c>
      <c r="L51" s="262"/>
      <c r="M51" s="262"/>
    </row>
    <row r="52" spans="1:13" ht="31.5">
      <c r="A52" s="262" t="s">
        <v>11</v>
      </c>
      <c r="B52" s="257" t="s">
        <v>1766</v>
      </c>
      <c r="C52" s="204" t="s">
        <v>2649</v>
      </c>
      <c r="D52" s="246">
        <v>45889</v>
      </c>
      <c r="E52" s="246">
        <v>45895</v>
      </c>
      <c r="F52" s="246">
        <v>45958</v>
      </c>
      <c r="G52" s="246">
        <v>45978</v>
      </c>
      <c r="H52" s="246">
        <v>45979</v>
      </c>
      <c r="I52" s="246">
        <v>45979</v>
      </c>
      <c r="J52" s="246">
        <v>45980</v>
      </c>
      <c r="K52" s="246">
        <v>45981</v>
      </c>
      <c r="L52" s="262"/>
      <c r="M52" s="262"/>
    </row>
    <row r="53" spans="1:13" ht="78.75">
      <c r="A53" s="262" t="s">
        <v>49</v>
      </c>
      <c r="B53" s="257" t="s">
        <v>3632</v>
      </c>
      <c r="C53" s="259" t="s">
        <v>388</v>
      </c>
      <c r="D53" s="246">
        <v>45971</v>
      </c>
      <c r="E53" s="246">
        <v>45967</v>
      </c>
      <c r="F53" s="246">
        <v>45975</v>
      </c>
      <c r="G53" s="246">
        <v>45980</v>
      </c>
      <c r="H53" s="246">
        <v>45981</v>
      </c>
      <c r="I53" s="246">
        <v>45981</v>
      </c>
      <c r="J53" s="246">
        <v>45982</v>
      </c>
      <c r="K53" s="246">
        <v>45985</v>
      </c>
      <c r="L53" s="262"/>
      <c r="M53" s="262"/>
    </row>
    <row r="54" spans="1:13" ht="31.5">
      <c r="A54" s="262" t="s">
        <v>11</v>
      </c>
      <c r="B54" s="257" t="s">
        <v>3666</v>
      </c>
      <c r="C54" s="204" t="s">
        <v>3667</v>
      </c>
      <c r="D54" s="246">
        <v>45889</v>
      </c>
      <c r="E54" s="246">
        <v>45972</v>
      </c>
      <c r="F54" s="246">
        <v>45979</v>
      </c>
      <c r="G54" s="246">
        <v>45981</v>
      </c>
      <c r="H54" s="246">
        <v>45982</v>
      </c>
      <c r="I54" s="246">
        <v>45982</v>
      </c>
      <c r="J54" s="246">
        <v>45985</v>
      </c>
      <c r="K54" s="246">
        <v>45986</v>
      </c>
      <c r="L54" s="262"/>
      <c r="M54" s="262"/>
    </row>
    <row r="55" spans="1:13" ht="30">
      <c r="A55" s="262" t="s">
        <v>11</v>
      </c>
      <c r="B55" s="204" t="s">
        <v>1027</v>
      </c>
      <c r="C55" s="229" t="s">
        <v>3665</v>
      </c>
      <c r="D55" s="264">
        <v>45771</v>
      </c>
      <c r="E55" s="246">
        <v>45946</v>
      </c>
      <c r="F55" s="246">
        <v>45982</v>
      </c>
      <c r="G55" s="246">
        <v>45982</v>
      </c>
      <c r="H55" s="280" t="s">
        <v>22</v>
      </c>
      <c r="I55" s="280" t="s">
        <v>22</v>
      </c>
      <c r="J55" s="246">
        <v>45985</v>
      </c>
      <c r="K55" s="246">
        <v>45986</v>
      </c>
      <c r="L55" s="262"/>
      <c r="M55" s="262"/>
    </row>
    <row r="56" spans="1:13" ht="45">
      <c r="A56" s="262" t="s">
        <v>11</v>
      </c>
      <c r="B56" s="204" t="s">
        <v>2226</v>
      </c>
      <c r="C56" s="229" t="s">
        <v>3445</v>
      </c>
      <c r="D56" s="246">
        <v>45030</v>
      </c>
      <c r="E56" s="246">
        <v>45973</v>
      </c>
      <c r="F56" s="246">
        <v>45985</v>
      </c>
      <c r="G56" s="246">
        <v>45985</v>
      </c>
      <c r="H56" s="280" t="s">
        <v>22</v>
      </c>
      <c r="I56" s="280" t="s">
        <v>22</v>
      </c>
      <c r="J56" s="246">
        <v>45986</v>
      </c>
      <c r="K56" s="246">
        <v>45987</v>
      </c>
      <c r="L56" s="262"/>
      <c r="M56" s="262"/>
    </row>
    <row r="57" spans="1:13" ht="30">
      <c r="A57" s="262" t="s">
        <v>27</v>
      </c>
      <c r="B57" s="204" t="s">
        <v>3508</v>
      </c>
      <c r="C57" s="229" t="s">
        <v>3668</v>
      </c>
      <c r="D57" s="274">
        <v>45040</v>
      </c>
      <c r="E57" s="272">
        <v>45959</v>
      </c>
      <c r="F57" s="272">
        <v>45979</v>
      </c>
      <c r="G57" s="272">
        <v>45987</v>
      </c>
      <c r="H57" s="280" t="s">
        <v>22</v>
      </c>
      <c r="I57" s="280" t="s">
        <v>22</v>
      </c>
      <c r="J57" s="272">
        <v>45988</v>
      </c>
      <c r="K57" s="272">
        <v>45989</v>
      </c>
      <c r="L57" s="262"/>
      <c r="M57" s="262"/>
    </row>
    <row r="58" spans="1:13" ht="30">
      <c r="A58" s="262" t="s">
        <v>27</v>
      </c>
      <c r="B58" s="204" t="s">
        <v>3508</v>
      </c>
      <c r="C58" s="229" t="s">
        <v>3669</v>
      </c>
      <c r="D58" s="274">
        <v>45040</v>
      </c>
      <c r="E58" s="272">
        <v>45959</v>
      </c>
      <c r="F58" s="272">
        <v>45979</v>
      </c>
      <c r="G58" s="272">
        <v>45987</v>
      </c>
      <c r="H58" s="280" t="s">
        <v>22</v>
      </c>
      <c r="I58" s="280" t="s">
        <v>22</v>
      </c>
      <c r="J58" s="272">
        <v>45988</v>
      </c>
      <c r="K58" s="272">
        <v>45989</v>
      </c>
      <c r="L58" s="262"/>
      <c r="M58" s="262"/>
    </row>
    <row r="59" spans="1:13" ht="47.25">
      <c r="A59" s="262" t="s">
        <v>27</v>
      </c>
      <c r="B59" s="257" t="s">
        <v>1805</v>
      </c>
      <c r="C59" s="258" t="s">
        <v>3625</v>
      </c>
      <c r="D59" s="249">
        <v>45803</v>
      </c>
      <c r="E59" s="249">
        <v>45978</v>
      </c>
      <c r="F59" s="249">
        <v>45986</v>
      </c>
      <c r="G59" s="249">
        <v>45987</v>
      </c>
      <c r="H59" s="249">
        <v>45988</v>
      </c>
      <c r="I59" s="249">
        <v>45988</v>
      </c>
      <c r="J59" s="249">
        <v>45989</v>
      </c>
      <c r="K59" s="249">
        <v>45992</v>
      </c>
      <c r="L59" s="262"/>
      <c r="M59" s="262"/>
    </row>
    <row r="60" spans="1:13" ht="31.5">
      <c r="A60" s="262" t="s">
        <v>27</v>
      </c>
      <c r="B60" s="289" t="s">
        <v>163</v>
      </c>
      <c r="C60" s="258" t="s">
        <v>666</v>
      </c>
      <c r="D60" s="246">
        <v>45878</v>
      </c>
      <c r="E60" s="246">
        <v>45954</v>
      </c>
      <c r="F60" s="246">
        <v>45987</v>
      </c>
      <c r="G60" s="246">
        <v>45988</v>
      </c>
      <c r="H60" s="246">
        <v>45989</v>
      </c>
      <c r="I60" s="246">
        <v>45989</v>
      </c>
      <c r="J60" s="246">
        <v>45992</v>
      </c>
      <c r="K60" s="246">
        <v>45993</v>
      </c>
      <c r="L60" s="262"/>
      <c r="M60" s="262"/>
    </row>
    <row r="61" spans="1:13" ht="31.5">
      <c r="A61" s="262" t="s">
        <v>11</v>
      </c>
      <c r="B61" s="289" t="s">
        <v>3670</v>
      </c>
      <c r="C61" s="258" t="s">
        <v>39</v>
      </c>
      <c r="D61" s="246">
        <v>45898</v>
      </c>
      <c r="E61" s="246">
        <v>45980</v>
      </c>
      <c r="F61" s="246">
        <v>45982</v>
      </c>
      <c r="G61" s="246">
        <v>45988</v>
      </c>
      <c r="H61" s="246">
        <v>45989</v>
      </c>
      <c r="I61" s="246">
        <v>45989</v>
      </c>
      <c r="J61" s="246">
        <v>45992</v>
      </c>
      <c r="K61" s="246">
        <v>45993</v>
      </c>
      <c r="L61" s="262"/>
      <c r="M61" s="262"/>
    </row>
    <row r="62" spans="1:13" ht="31.5">
      <c r="A62" s="262" t="s">
        <v>11</v>
      </c>
      <c r="B62" s="289" t="s">
        <v>3670</v>
      </c>
      <c r="C62" s="258" t="s">
        <v>105</v>
      </c>
      <c r="D62" s="246">
        <v>45898</v>
      </c>
      <c r="E62" s="246">
        <v>45980</v>
      </c>
      <c r="F62" s="246">
        <v>45982</v>
      </c>
      <c r="G62" s="246">
        <v>45988</v>
      </c>
      <c r="H62" s="246">
        <v>45989</v>
      </c>
      <c r="I62" s="246">
        <v>45989</v>
      </c>
      <c r="J62" s="246">
        <v>45992</v>
      </c>
      <c r="K62" s="246">
        <v>45993</v>
      </c>
      <c r="L62" s="262"/>
      <c r="M62" s="262"/>
    </row>
    <row r="63" spans="1:13" ht="31.5">
      <c r="A63" s="262" t="s">
        <v>11</v>
      </c>
      <c r="B63" s="289" t="s">
        <v>3670</v>
      </c>
      <c r="C63" s="258" t="s">
        <v>93</v>
      </c>
      <c r="D63" s="246">
        <v>45898</v>
      </c>
      <c r="E63" s="246">
        <v>45980</v>
      </c>
      <c r="F63" s="246">
        <v>45982</v>
      </c>
      <c r="G63" s="246">
        <v>45988</v>
      </c>
      <c r="H63" s="246">
        <v>45989</v>
      </c>
      <c r="I63" s="246">
        <v>45989</v>
      </c>
      <c r="J63" s="246">
        <v>45992</v>
      </c>
      <c r="K63" s="246">
        <v>45993</v>
      </c>
      <c r="L63" s="262"/>
      <c r="M63" s="262"/>
    </row>
    <row r="64" spans="1:13" ht="31.5">
      <c r="A64" s="262" t="s">
        <v>11</v>
      </c>
      <c r="B64" s="289" t="s">
        <v>3670</v>
      </c>
      <c r="C64" s="258" t="s">
        <v>85</v>
      </c>
      <c r="D64" s="246">
        <v>45898</v>
      </c>
      <c r="E64" s="246">
        <v>45980</v>
      </c>
      <c r="F64" s="246">
        <v>45982</v>
      </c>
      <c r="G64" s="246">
        <v>45988</v>
      </c>
      <c r="H64" s="246">
        <v>45989</v>
      </c>
      <c r="I64" s="246">
        <v>45989</v>
      </c>
      <c r="J64" s="246">
        <v>45992</v>
      </c>
      <c r="K64" s="246">
        <v>45993</v>
      </c>
      <c r="L64" s="262"/>
      <c r="M64" s="262"/>
    </row>
    <row r="65" spans="1:13" ht="31.5">
      <c r="A65" s="262" t="s">
        <v>11</v>
      </c>
      <c r="B65" s="257" t="s">
        <v>1027</v>
      </c>
      <c r="C65" s="258" t="s">
        <v>1194</v>
      </c>
      <c r="D65" s="264">
        <v>45918</v>
      </c>
      <c r="E65" s="264">
        <v>45980</v>
      </c>
      <c r="F65" s="246">
        <v>45982</v>
      </c>
      <c r="G65" s="246">
        <v>45995</v>
      </c>
      <c r="H65" s="246">
        <v>45996</v>
      </c>
      <c r="I65" s="246">
        <v>45996</v>
      </c>
      <c r="J65" s="246">
        <v>46000</v>
      </c>
      <c r="K65" s="246">
        <v>46001</v>
      </c>
      <c r="L65" s="262"/>
      <c r="M65" s="262"/>
    </row>
    <row r="66" spans="1:13" ht="31.5">
      <c r="A66" s="262" t="s">
        <v>49</v>
      </c>
      <c r="B66" s="258" t="s">
        <v>1483</v>
      </c>
      <c r="C66" s="290" t="s">
        <v>3535</v>
      </c>
      <c r="D66" s="246">
        <v>45040</v>
      </c>
      <c r="E66" s="246">
        <v>45881</v>
      </c>
      <c r="F66" s="246">
        <v>45964</v>
      </c>
      <c r="G66" s="246">
        <v>46000</v>
      </c>
      <c r="H66" s="280" t="s">
        <v>22</v>
      </c>
      <c r="I66" s="280" t="s">
        <v>22</v>
      </c>
      <c r="J66" s="246">
        <v>46001</v>
      </c>
      <c r="K66" s="291">
        <v>46002</v>
      </c>
      <c r="L66" s="262"/>
      <c r="M66" s="262"/>
    </row>
    <row r="67" spans="1:13" ht="31.5">
      <c r="A67" s="262" t="s">
        <v>49</v>
      </c>
      <c r="B67" s="258" t="s">
        <v>1483</v>
      </c>
      <c r="C67" s="290" t="s">
        <v>3535</v>
      </c>
      <c r="D67" s="246">
        <v>45040</v>
      </c>
      <c r="E67" s="246">
        <v>45881</v>
      </c>
      <c r="F67" s="246">
        <v>45964</v>
      </c>
      <c r="G67" s="246">
        <v>46000</v>
      </c>
      <c r="H67" s="280" t="s">
        <v>22</v>
      </c>
      <c r="I67" s="280" t="s">
        <v>22</v>
      </c>
      <c r="J67" s="246">
        <v>46001</v>
      </c>
      <c r="K67" s="291">
        <v>46002</v>
      </c>
      <c r="L67" s="262"/>
      <c r="M67" s="262"/>
    </row>
    <row r="68" spans="1:13" ht="47.25">
      <c r="A68" s="262" t="s">
        <v>49</v>
      </c>
      <c r="B68" s="258" t="s">
        <v>3671</v>
      </c>
      <c r="C68" s="290" t="s">
        <v>3665</v>
      </c>
      <c r="D68" s="246">
        <v>45040</v>
      </c>
      <c r="E68" s="246">
        <v>45881</v>
      </c>
      <c r="F68" s="246">
        <v>45938</v>
      </c>
      <c r="G68" s="246">
        <v>46000</v>
      </c>
      <c r="H68" s="280" t="s">
        <v>22</v>
      </c>
      <c r="I68" s="280" t="s">
        <v>22</v>
      </c>
      <c r="J68" s="246">
        <v>46001</v>
      </c>
      <c r="K68" s="291">
        <v>46002</v>
      </c>
      <c r="L68" s="262"/>
      <c r="M68" s="262"/>
    </row>
    <row r="69" spans="1:13" ht="47.25">
      <c r="A69" s="262" t="s">
        <v>49</v>
      </c>
      <c r="B69" s="258" t="s">
        <v>3493</v>
      </c>
      <c r="C69" s="290" t="s">
        <v>3672</v>
      </c>
      <c r="D69" s="246">
        <v>45040</v>
      </c>
      <c r="E69" s="246">
        <v>45943</v>
      </c>
      <c r="F69" s="246">
        <v>45973</v>
      </c>
      <c r="G69" s="246">
        <v>46000</v>
      </c>
      <c r="H69" s="280" t="s">
        <v>22</v>
      </c>
      <c r="I69" s="280" t="s">
        <v>22</v>
      </c>
      <c r="J69" s="246">
        <v>46001</v>
      </c>
      <c r="K69" s="291">
        <v>46002</v>
      </c>
      <c r="L69" s="262"/>
      <c r="M69" s="262"/>
    </row>
    <row r="70" spans="1:13" ht="47.25">
      <c r="A70" s="262" t="s">
        <v>11</v>
      </c>
      <c r="B70" s="257" t="s">
        <v>3673</v>
      </c>
      <c r="C70" s="258" t="s">
        <v>2440</v>
      </c>
      <c r="D70" s="249">
        <v>45918</v>
      </c>
      <c r="E70" s="249">
        <v>45971</v>
      </c>
      <c r="F70" s="249">
        <v>45974</v>
      </c>
      <c r="G70" s="249">
        <v>46000</v>
      </c>
      <c r="H70" s="249">
        <v>46001</v>
      </c>
      <c r="I70" s="249">
        <v>46001</v>
      </c>
      <c r="J70" s="249">
        <v>46002</v>
      </c>
      <c r="K70" s="249">
        <v>46003</v>
      </c>
      <c r="L70" s="262"/>
      <c r="M70" s="262"/>
    </row>
    <row r="71" spans="1:13" ht="47.25">
      <c r="A71" s="262" t="s">
        <v>11</v>
      </c>
      <c r="B71" s="257" t="s">
        <v>3673</v>
      </c>
      <c r="C71" s="292" t="s">
        <v>3674</v>
      </c>
      <c r="D71" s="246">
        <v>45918</v>
      </c>
      <c r="E71" s="246">
        <v>45973</v>
      </c>
      <c r="F71" s="246">
        <v>45973</v>
      </c>
      <c r="G71" s="246">
        <v>46000</v>
      </c>
      <c r="H71" s="246">
        <v>46001</v>
      </c>
      <c r="I71" s="249">
        <v>46001</v>
      </c>
      <c r="J71" s="249">
        <v>46002</v>
      </c>
      <c r="K71" s="249">
        <v>46003</v>
      </c>
      <c r="L71" s="262"/>
      <c r="M71" s="262"/>
    </row>
    <row r="72" spans="1:13" ht="47.25">
      <c r="A72" s="262" t="s">
        <v>11</v>
      </c>
      <c r="B72" s="257" t="s">
        <v>3673</v>
      </c>
      <c r="C72" s="258" t="s">
        <v>666</v>
      </c>
      <c r="D72" s="246">
        <v>45918</v>
      </c>
      <c r="E72" s="249">
        <v>45971</v>
      </c>
      <c r="F72" s="249">
        <v>45974</v>
      </c>
      <c r="G72" s="246">
        <v>46000</v>
      </c>
      <c r="H72" s="246">
        <v>46001</v>
      </c>
      <c r="I72" s="249">
        <v>46001</v>
      </c>
      <c r="J72" s="249">
        <v>46002</v>
      </c>
      <c r="K72" s="249">
        <v>46003</v>
      </c>
      <c r="L72" s="262"/>
      <c r="M72" s="262"/>
    </row>
    <row r="73" spans="1:13" ht="47.25">
      <c r="A73" s="262" t="s">
        <v>11</v>
      </c>
      <c r="B73" s="257" t="s">
        <v>3673</v>
      </c>
      <c r="C73" s="293" t="s">
        <v>2461</v>
      </c>
      <c r="D73" s="246">
        <v>45918</v>
      </c>
      <c r="E73" s="249">
        <v>45971</v>
      </c>
      <c r="F73" s="249">
        <v>45974</v>
      </c>
      <c r="G73" s="246">
        <v>46000</v>
      </c>
      <c r="H73" s="246">
        <v>46001</v>
      </c>
      <c r="I73" s="249">
        <v>46001</v>
      </c>
      <c r="J73" s="249">
        <v>46002</v>
      </c>
      <c r="K73" s="249">
        <v>46003</v>
      </c>
      <c r="L73" s="262"/>
      <c r="M73" s="262"/>
    </row>
    <row r="74" spans="1:13" ht="47.25">
      <c r="A74" s="262" t="s">
        <v>11</v>
      </c>
      <c r="B74" s="257" t="s">
        <v>3673</v>
      </c>
      <c r="C74" s="258" t="s">
        <v>2464</v>
      </c>
      <c r="D74" s="246">
        <v>45918</v>
      </c>
      <c r="E74" s="249">
        <v>45971</v>
      </c>
      <c r="F74" s="249">
        <v>45974</v>
      </c>
      <c r="G74" s="246">
        <v>46000</v>
      </c>
      <c r="H74" s="246">
        <v>46001</v>
      </c>
      <c r="I74" s="249">
        <v>46001</v>
      </c>
      <c r="J74" s="249">
        <v>46002</v>
      </c>
      <c r="K74" s="249">
        <v>46003</v>
      </c>
      <c r="L74" s="262"/>
      <c r="M74" s="262"/>
    </row>
    <row r="75" spans="1:13" ht="47.25">
      <c r="A75" s="262" t="s">
        <v>11</v>
      </c>
      <c r="B75" s="257" t="s">
        <v>3673</v>
      </c>
      <c r="C75" s="293" t="s">
        <v>2475</v>
      </c>
      <c r="D75" s="246">
        <v>45918</v>
      </c>
      <c r="E75" s="249">
        <v>45971</v>
      </c>
      <c r="F75" s="249">
        <v>45974</v>
      </c>
      <c r="G75" s="246">
        <v>46000</v>
      </c>
      <c r="H75" s="246">
        <v>46001</v>
      </c>
      <c r="I75" s="249">
        <v>46001</v>
      </c>
      <c r="J75" s="249">
        <v>46002</v>
      </c>
      <c r="K75" s="249">
        <v>46003</v>
      </c>
      <c r="L75" s="262"/>
      <c r="M75" s="262"/>
    </row>
    <row r="76" spans="1:13" ht="47.25">
      <c r="A76" s="262" t="s">
        <v>11</v>
      </c>
      <c r="B76" s="257" t="s">
        <v>3675</v>
      </c>
      <c r="C76" s="294" t="s">
        <v>3490</v>
      </c>
      <c r="D76" s="246">
        <v>45918</v>
      </c>
      <c r="E76" s="246">
        <v>45996</v>
      </c>
      <c r="F76" s="246">
        <v>46000</v>
      </c>
      <c r="G76" s="246">
        <v>46000</v>
      </c>
      <c r="H76" s="246">
        <v>46001</v>
      </c>
      <c r="I76" s="246">
        <v>46001</v>
      </c>
      <c r="J76" s="249">
        <v>46002</v>
      </c>
      <c r="K76" s="249">
        <v>46003</v>
      </c>
      <c r="L76" s="262"/>
      <c r="M76" s="262"/>
    </row>
    <row r="77" spans="1:13" ht="47.25">
      <c r="A77" s="262" t="s">
        <v>27</v>
      </c>
      <c r="B77" s="258" t="s">
        <v>3460</v>
      </c>
      <c r="C77" s="290" t="s">
        <v>3676</v>
      </c>
      <c r="D77" s="246">
        <v>45040</v>
      </c>
      <c r="E77" s="246">
        <v>45994</v>
      </c>
      <c r="F77" s="246">
        <v>46002</v>
      </c>
      <c r="G77" s="246">
        <v>46002</v>
      </c>
      <c r="H77" s="280" t="s">
        <v>22</v>
      </c>
      <c r="I77" s="280" t="s">
        <v>22</v>
      </c>
      <c r="J77" s="246">
        <v>46003</v>
      </c>
      <c r="K77" s="246">
        <v>46006</v>
      </c>
      <c r="L77" s="262"/>
      <c r="M77" s="262"/>
    </row>
    <row r="78" spans="1:13" ht="47.25">
      <c r="A78" s="262" t="s">
        <v>27</v>
      </c>
      <c r="B78" s="258" t="s">
        <v>3677</v>
      </c>
      <c r="C78" s="290" t="s">
        <v>3434</v>
      </c>
      <c r="D78" s="246">
        <v>45040</v>
      </c>
      <c r="E78" s="246">
        <v>45993</v>
      </c>
      <c r="F78" s="246">
        <v>46002</v>
      </c>
      <c r="G78" s="246">
        <v>46002</v>
      </c>
      <c r="H78" s="280" t="s">
        <v>22</v>
      </c>
      <c r="I78" s="280" t="s">
        <v>22</v>
      </c>
      <c r="J78" s="246">
        <v>46003</v>
      </c>
      <c r="K78" s="246">
        <v>46006</v>
      </c>
      <c r="L78" s="262"/>
      <c r="M78" s="262"/>
    </row>
    <row r="79" spans="1:13" ht="31.5">
      <c r="A79" s="262" t="s">
        <v>27</v>
      </c>
      <c r="B79" s="258" t="s">
        <v>3529</v>
      </c>
      <c r="C79" s="290" t="s">
        <v>3454</v>
      </c>
      <c r="D79" s="246">
        <v>45040</v>
      </c>
      <c r="E79" s="264">
        <v>45992</v>
      </c>
      <c r="F79" s="246">
        <v>46002</v>
      </c>
      <c r="G79" s="246">
        <v>46002</v>
      </c>
      <c r="H79" s="280" t="s">
        <v>22</v>
      </c>
      <c r="I79" s="280" t="s">
        <v>22</v>
      </c>
      <c r="J79" s="246">
        <v>46003</v>
      </c>
      <c r="K79" s="246">
        <v>46006</v>
      </c>
      <c r="L79" s="262"/>
      <c r="M79" s="262"/>
    </row>
    <row r="80" spans="1:13" ht="31.5">
      <c r="A80" s="262" t="s">
        <v>27</v>
      </c>
      <c r="B80" s="258" t="s">
        <v>3529</v>
      </c>
      <c r="C80" s="290" t="s">
        <v>3678</v>
      </c>
      <c r="D80" s="246">
        <v>45040</v>
      </c>
      <c r="E80" s="264">
        <v>45992</v>
      </c>
      <c r="F80" s="246">
        <v>46002</v>
      </c>
      <c r="G80" s="246">
        <v>46002</v>
      </c>
      <c r="H80" s="280" t="s">
        <v>22</v>
      </c>
      <c r="I80" s="280" t="s">
        <v>22</v>
      </c>
      <c r="J80" s="246">
        <v>46003</v>
      </c>
      <c r="K80" s="246">
        <v>46006</v>
      </c>
      <c r="L80" s="262"/>
      <c r="M80" s="262"/>
    </row>
    <row r="81" spans="1:13" ht="45">
      <c r="A81" s="262" t="s">
        <v>400</v>
      </c>
      <c r="B81" s="257" t="s">
        <v>3466</v>
      </c>
      <c r="C81" s="203" t="s">
        <v>2301</v>
      </c>
      <c r="D81" s="249">
        <v>45988</v>
      </c>
      <c r="E81" s="249">
        <v>45987</v>
      </c>
      <c r="F81" s="249">
        <v>46002</v>
      </c>
      <c r="G81" s="249">
        <v>46002</v>
      </c>
      <c r="H81" s="249">
        <v>46002</v>
      </c>
      <c r="I81" s="249">
        <v>46002</v>
      </c>
      <c r="J81" s="249">
        <v>46003</v>
      </c>
      <c r="K81" s="249">
        <v>46006</v>
      </c>
      <c r="L81" s="262"/>
      <c r="M81" s="262"/>
    </row>
    <row r="82" spans="1:13" ht="60">
      <c r="A82" s="262" t="s">
        <v>400</v>
      </c>
      <c r="B82" s="257" t="s">
        <v>3466</v>
      </c>
      <c r="C82" s="203" t="s">
        <v>3679</v>
      </c>
      <c r="D82" s="249">
        <v>45988</v>
      </c>
      <c r="E82" s="249">
        <v>45987</v>
      </c>
      <c r="F82" s="249">
        <v>46002</v>
      </c>
      <c r="G82" s="249">
        <v>46002</v>
      </c>
      <c r="H82" s="249">
        <v>46002</v>
      </c>
      <c r="I82" s="249">
        <v>46002</v>
      </c>
      <c r="J82" s="249">
        <v>46003</v>
      </c>
      <c r="K82" s="249">
        <v>46006</v>
      </c>
      <c r="L82" s="262"/>
      <c r="M82" s="262"/>
    </row>
    <row r="83" spans="1:13" ht="31.5">
      <c r="A83" s="262" t="s">
        <v>11</v>
      </c>
      <c r="B83" s="258" t="s">
        <v>1885</v>
      </c>
      <c r="C83" s="290" t="s">
        <v>3445</v>
      </c>
      <c r="D83" s="246">
        <v>45589</v>
      </c>
      <c r="E83" s="246">
        <v>45960</v>
      </c>
      <c r="F83" s="246">
        <v>46003</v>
      </c>
      <c r="G83" s="246">
        <v>46003</v>
      </c>
      <c r="H83" s="280" t="s">
        <v>22</v>
      </c>
      <c r="I83" s="280" t="s">
        <v>22</v>
      </c>
      <c r="J83" s="246">
        <v>46006</v>
      </c>
      <c r="K83" s="246">
        <v>46007</v>
      </c>
      <c r="L83" s="262"/>
      <c r="M83" s="262"/>
    </row>
    <row r="84" spans="1:13" ht="31.5">
      <c r="A84" s="262" t="s">
        <v>11</v>
      </c>
      <c r="B84" s="257" t="s">
        <v>1055</v>
      </c>
      <c r="C84" s="257" t="s">
        <v>2798</v>
      </c>
      <c r="D84" s="246">
        <v>45946</v>
      </c>
      <c r="E84" s="246">
        <v>45964</v>
      </c>
      <c r="F84" s="246">
        <v>46001</v>
      </c>
      <c r="G84" s="246">
        <v>46002</v>
      </c>
      <c r="H84" s="246">
        <v>46003</v>
      </c>
      <c r="I84" s="246">
        <v>46003</v>
      </c>
      <c r="J84" s="246">
        <v>46006</v>
      </c>
      <c r="K84" s="246">
        <v>46007</v>
      </c>
      <c r="L84" s="262"/>
      <c r="M84" s="262"/>
    </row>
    <row r="85" spans="1:13" ht="47.25">
      <c r="A85" s="262" t="s">
        <v>11</v>
      </c>
      <c r="B85" s="257" t="s">
        <v>3680</v>
      </c>
      <c r="C85" s="258" t="s">
        <v>3284</v>
      </c>
      <c r="D85" s="246">
        <v>45981</v>
      </c>
      <c r="E85" s="246">
        <v>45996</v>
      </c>
      <c r="F85" s="246">
        <v>46000</v>
      </c>
      <c r="G85" s="246">
        <v>46006</v>
      </c>
      <c r="H85" s="246">
        <v>46007</v>
      </c>
      <c r="I85" s="246">
        <v>46007</v>
      </c>
      <c r="J85" s="246">
        <v>46008</v>
      </c>
      <c r="K85" s="246">
        <v>46009</v>
      </c>
      <c r="L85" s="262"/>
      <c r="M85" s="262"/>
    </row>
    <row r="86" spans="1:13" ht="47.25">
      <c r="A86" s="262" t="s">
        <v>11</v>
      </c>
      <c r="B86" s="257" t="s">
        <v>3602</v>
      </c>
      <c r="C86" s="258" t="s">
        <v>2649</v>
      </c>
      <c r="D86" s="246">
        <v>45981</v>
      </c>
      <c r="E86" s="246">
        <v>45996</v>
      </c>
      <c r="F86" s="246">
        <v>46006</v>
      </c>
      <c r="G86" s="246">
        <v>46006</v>
      </c>
      <c r="H86" s="246">
        <v>46007</v>
      </c>
      <c r="I86" s="246">
        <v>46007</v>
      </c>
      <c r="J86" s="246">
        <v>46008</v>
      </c>
      <c r="K86" s="246">
        <v>46009</v>
      </c>
      <c r="L86" s="262"/>
      <c r="M86" s="262"/>
    </row>
    <row r="87" spans="1:13" ht="47.25">
      <c r="A87" s="262" t="s">
        <v>49</v>
      </c>
      <c r="B87" s="257" t="s">
        <v>1506</v>
      </c>
      <c r="C87" s="294" t="s">
        <v>3490</v>
      </c>
      <c r="D87" s="246">
        <v>45967</v>
      </c>
      <c r="E87" s="246">
        <v>45978</v>
      </c>
      <c r="F87" s="246">
        <v>45993</v>
      </c>
      <c r="G87" s="246">
        <v>46007</v>
      </c>
      <c r="H87" s="291">
        <v>46008</v>
      </c>
      <c r="I87" s="246">
        <v>46008</v>
      </c>
      <c r="J87" s="246">
        <v>46009</v>
      </c>
      <c r="K87" s="246">
        <v>46010</v>
      </c>
      <c r="L87" s="262"/>
      <c r="M87" s="262"/>
    </row>
    <row r="88" spans="1:13" ht="31.5">
      <c r="A88" s="262" t="s">
        <v>11</v>
      </c>
      <c r="B88" s="258" t="s">
        <v>3681</v>
      </c>
      <c r="C88" s="290" t="s">
        <v>3609</v>
      </c>
      <c r="D88" s="246">
        <v>45947</v>
      </c>
      <c r="E88" s="246">
        <v>45974</v>
      </c>
      <c r="F88" s="246">
        <v>46009</v>
      </c>
      <c r="G88" s="246">
        <v>46009</v>
      </c>
      <c r="H88" s="280" t="s">
        <v>22</v>
      </c>
      <c r="I88" s="280" t="s">
        <v>22</v>
      </c>
      <c r="J88" s="246">
        <v>46010</v>
      </c>
      <c r="K88" s="246">
        <v>46013</v>
      </c>
      <c r="L88" s="262"/>
      <c r="M88" s="262"/>
    </row>
    <row r="89" spans="1:13" ht="31.5">
      <c r="A89" s="262" t="s">
        <v>49</v>
      </c>
      <c r="B89" s="257" t="s">
        <v>3682</v>
      </c>
      <c r="C89" s="258" t="s">
        <v>434</v>
      </c>
      <c r="D89" s="246">
        <v>45968</v>
      </c>
      <c r="E89" s="246">
        <v>45968</v>
      </c>
      <c r="F89" s="246">
        <v>45994</v>
      </c>
      <c r="G89" s="246">
        <v>46008</v>
      </c>
      <c r="H89" s="246">
        <v>46009</v>
      </c>
      <c r="I89" s="246">
        <v>46009</v>
      </c>
      <c r="J89" s="246">
        <v>46010</v>
      </c>
      <c r="K89" s="246">
        <v>46013</v>
      </c>
      <c r="L89" s="262"/>
      <c r="M89" s="262"/>
    </row>
    <row r="90" spans="1:13" ht="38.25">
      <c r="A90" s="262" t="s">
        <v>11</v>
      </c>
      <c r="B90" s="257" t="s">
        <v>1042</v>
      </c>
      <c r="C90" s="258" t="s">
        <v>161</v>
      </c>
      <c r="D90" s="246">
        <v>45981</v>
      </c>
      <c r="E90" s="246">
        <v>45981</v>
      </c>
      <c r="F90" s="246">
        <v>46000</v>
      </c>
      <c r="G90" s="246">
        <v>46001</v>
      </c>
      <c r="H90" s="246">
        <v>46002</v>
      </c>
      <c r="I90" s="246">
        <v>46002</v>
      </c>
      <c r="J90" s="246">
        <v>46010</v>
      </c>
      <c r="K90" s="246">
        <v>46013</v>
      </c>
      <c r="L90" s="262"/>
      <c r="M90" s="295" t="s">
        <v>3683</v>
      </c>
    </row>
    <row r="91" spans="1:13" ht="31.5">
      <c r="A91" s="262" t="s">
        <v>27</v>
      </c>
      <c r="B91" s="258" t="s">
        <v>3513</v>
      </c>
      <c r="C91" s="290" t="s">
        <v>3678</v>
      </c>
      <c r="D91" s="246">
        <v>45040</v>
      </c>
      <c r="E91" s="246">
        <v>46003</v>
      </c>
      <c r="F91" s="246">
        <v>46007</v>
      </c>
      <c r="G91" s="246">
        <v>46009</v>
      </c>
      <c r="H91" s="280" t="s">
        <v>22</v>
      </c>
      <c r="I91" s="280" t="s">
        <v>22</v>
      </c>
      <c r="J91" s="246">
        <v>46010</v>
      </c>
      <c r="K91" s="246">
        <v>46013</v>
      </c>
      <c r="L91" s="262"/>
      <c r="M91" s="262"/>
    </row>
    <row r="92" spans="1:13" ht="47.25">
      <c r="A92" s="262" t="s">
        <v>27</v>
      </c>
      <c r="B92" s="258" t="s">
        <v>3513</v>
      </c>
      <c r="C92" s="290" t="s">
        <v>3684</v>
      </c>
      <c r="D92" s="246">
        <v>45040</v>
      </c>
      <c r="E92" s="246">
        <v>46003</v>
      </c>
      <c r="F92" s="246">
        <v>46007</v>
      </c>
      <c r="G92" s="246">
        <v>46009</v>
      </c>
      <c r="H92" s="280" t="s">
        <v>22</v>
      </c>
      <c r="I92" s="280" t="s">
        <v>22</v>
      </c>
      <c r="J92" s="246">
        <v>46010</v>
      </c>
      <c r="K92" s="246">
        <v>46013</v>
      </c>
      <c r="L92" s="262"/>
      <c r="M92" s="262"/>
    </row>
    <row r="93" spans="1:13" ht="47.25">
      <c r="A93" s="262" t="s">
        <v>27</v>
      </c>
      <c r="B93" s="258" t="s">
        <v>3513</v>
      </c>
      <c r="C93" s="258" t="s">
        <v>3284</v>
      </c>
      <c r="D93" s="246">
        <v>45978</v>
      </c>
      <c r="E93" s="246">
        <v>45993</v>
      </c>
      <c r="F93" s="246">
        <v>46008</v>
      </c>
      <c r="G93" s="246">
        <v>46009</v>
      </c>
      <c r="H93" s="246">
        <v>46010</v>
      </c>
      <c r="I93" s="246">
        <v>46010</v>
      </c>
      <c r="J93" s="246">
        <v>46013</v>
      </c>
      <c r="K93" s="246">
        <v>46014</v>
      </c>
      <c r="L93" s="262"/>
      <c r="M93" s="262"/>
    </row>
    <row r="94" spans="1:13" ht="47.25">
      <c r="A94" s="262" t="s">
        <v>27</v>
      </c>
      <c r="B94" s="257" t="s">
        <v>3677</v>
      </c>
      <c r="C94" s="258" t="s">
        <v>3284</v>
      </c>
      <c r="D94" s="246">
        <v>45978</v>
      </c>
      <c r="E94" s="246">
        <v>46003</v>
      </c>
      <c r="F94" s="246">
        <v>46008</v>
      </c>
      <c r="G94" s="246">
        <v>46009</v>
      </c>
      <c r="H94" s="246">
        <v>46010</v>
      </c>
      <c r="I94" s="246">
        <v>46010</v>
      </c>
      <c r="J94" s="246">
        <v>46013</v>
      </c>
      <c r="K94" s="246">
        <v>46014</v>
      </c>
      <c r="L94" s="262"/>
      <c r="M94" s="262"/>
    </row>
    <row r="95" spans="1:13" ht="47.25">
      <c r="A95" s="262" t="s">
        <v>27</v>
      </c>
      <c r="B95" s="257" t="s">
        <v>3529</v>
      </c>
      <c r="C95" s="258" t="s">
        <v>3284</v>
      </c>
      <c r="D95" s="246">
        <v>45978</v>
      </c>
      <c r="E95" s="246">
        <v>46002</v>
      </c>
      <c r="F95" s="246">
        <v>46008</v>
      </c>
      <c r="G95" s="246">
        <v>46009</v>
      </c>
      <c r="H95" s="246">
        <v>46010</v>
      </c>
      <c r="I95" s="246">
        <v>46010</v>
      </c>
      <c r="J95" s="246">
        <v>46013</v>
      </c>
      <c r="K95" s="246">
        <v>46014</v>
      </c>
      <c r="L95" s="262"/>
      <c r="M95" s="262"/>
    </row>
    <row r="96" spans="1:13" ht="47.25">
      <c r="A96" s="262" t="s">
        <v>27</v>
      </c>
      <c r="B96" s="257" t="s">
        <v>3508</v>
      </c>
      <c r="C96" s="258" t="s">
        <v>3284</v>
      </c>
      <c r="D96" s="246">
        <v>45978</v>
      </c>
      <c r="E96" s="246">
        <v>45995</v>
      </c>
      <c r="F96" s="246">
        <v>46008</v>
      </c>
      <c r="G96" s="246">
        <v>46009</v>
      </c>
      <c r="H96" s="246">
        <v>46010</v>
      </c>
      <c r="I96" s="246">
        <v>46010</v>
      </c>
      <c r="J96" s="246">
        <v>46013</v>
      </c>
      <c r="K96" s="246">
        <v>46014</v>
      </c>
      <c r="L96" s="262"/>
      <c r="M96" s="262"/>
    </row>
    <row r="97" spans="1:13" ht="63">
      <c r="A97" s="262" t="s">
        <v>11</v>
      </c>
      <c r="B97" s="257" t="s">
        <v>3685</v>
      </c>
      <c r="C97" s="294" t="s">
        <v>3686</v>
      </c>
      <c r="D97" s="264">
        <v>45852</v>
      </c>
      <c r="E97" s="246">
        <v>45996</v>
      </c>
      <c r="F97" s="246">
        <v>46009</v>
      </c>
      <c r="G97" s="246">
        <v>46009</v>
      </c>
      <c r="H97" s="246">
        <v>46010</v>
      </c>
      <c r="I97" s="246">
        <v>46010</v>
      </c>
      <c r="J97" s="246">
        <v>46013</v>
      </c>
      <c r="K97" s="246">
        <v>46014</v>
      </c>
      <c r="L97" s="262"/>
      <c r="M97" s="262"/>
    </row>
    <row r="98" spans="1:13" ht="31.5">
      <c r="A98" s="262" t="s">
        <v>49</v>
      </c>
      <c r="B98" s="257" t="s">
        <v>1986</v>
      </c>
      <c r="C98" s="258" t="s">
        <v>1194</v>
      </c>
      <c r="D98" s="249">
        <v>45972</v>
      </c>
      <c r="E98" s="249">
        <v>45987</v>
      </c>
      <c r="F98" s="249">
        <v>46005</v>
      </c>
      <c r="G98" s="249">
        <v>46013</v>
      </c>
      <c r="H98" s="249">
        <v>46013</v>
      </c>
      <c r="I98" s="249">
        <v>46013</v>
      </c>
      <c r="J98" s="249">
        <v>46014</v>
      </c>
      <c r="K98" s="249">
        <v>46017</v>
      </c>
      <c r="L98" s="262"/>
      <c r="M98" s="262"/>
    </row>
    <row r="99" spans="1:13" ht="31.5">
      <c r="A99" s="262" t="s">
        <v>49</v>
      </c>
      <c r="B99" s="257" t="s">
        <v>1986</v>
      </c>
      <c r="C99" s="258" t="s">
        <v>228</v>
      </c>
      <c r="D99" s="249">
        <v>45972</v>
      </c>
      <c r="E99" s="249">
        <v>45987</v>
      </c>
      <c r="F99" s="249">
        <v>46005</v>
      </c>
      <c r="G99" s="249">
        <v>46013</v>
      </c>
      <c r="H99" s="249">
        <v>46013</v>
      </c>
      <c r="I99" s="249">
        <v>46013</v>
      </c>
      <c r="J99" s="249">
        <v>46014</v>
      </c>
      <c r="K99" s="249">
        <v>46017</v>
      </c>
      <c r="L99" s="262"/>
      <c r="M99" s="262"/>
    </row>
    <row r="100" spans="1:13" ht="47.25">
      <c r="A100" s="262" t="s">
        <v>27</v>
      </c>
      <c r="B100" s="258" t="s">
        <v>1805</v>
      </c>
      <c r="C100" s="296" t="s">
        <v>3687</v>
      </c>
      <c r="D100" s="246">
        <v>45803</v>
      </c>
      <c r="E100" s="246">
        <v>46003</v>
      </c>
      <c r="F100" s="246">
        <v>46007</v>
      </c>
      <c r="G100" s="246">
        <v>46013</v>
      </c>
      <c r="H100" s="280" t="s">
        <v>22</v>
      </c>
      <c r="I100" s="280" t="s">
        <v>22</v>
      </c>
      <c r="J100" s="246">
        <v>46014</v>
      </c>
      <c r="K100" s="246">
        <v>46017</v>
      </c>
      <c r="L100" s="262"/>
      <c r="M100" s="262"/>
    </row>
    <row r="101" spans="1:13" ht="31.5">
      <c r="A101" s="262" t="s">
        <v>27</v>
      </c>
      <c r="B101" s="257" t="s">
        <v>3460</v>
      </c>
      <c r="C101" s="258" t="s">
        <v>2666</v>
      </c>
      <c r="D101" s="272">
        <v>45848</v>
      </c>
      <c r="E101" s="272">
        <v>45968</v>
      </c>
      <c r="F101" s="272">
        <v>46013</v>
      </c>
      <c r="G101" s="272">
        <v>46013</v>
      </c>
      <c r="H101" s="272">
        <v>46014</v>
      </c>
      <c r="I101" s="272">
        <v>46014</v>
      </c>
      <c r="J101" s="272">
        <v>46017</v>
      </c>
      <c r="K101" s="272">
        <v>46027</v>
      </c>
      <c r="L101" s="262"/>
      <c r="M101" s="262"/>
    </row>
    <row r="102" spans="1:13" ht="31.5">
      <c r="A102" s="262" t="s">
        <v>49</v>
      </c>
      <c r="B102" s="257" t="s">
        <v>1483</v>
      </c>
      <c r="C102" s="258" t="s">
        <v>1033</v>
      </c>
      <c r="D102" s="246">
        <v>45974</v>
      </c>
      <c r="E102" s="246">
        <v>45988</v>
      </c>
      <c r="F102" s="246">
        <v>45989</v>
      </c>
      <c r="G102" s="246">
        <v>46014</v>
      </c>
      <c r="H102" s="246">
        <v>46017</v>
      </c>
      <c r="I102" s="246">
        <v>46017</v>
      </c>
      <c r="J102" s="246">
        <v>46017</v>
      </c>
      <c r="K102" s="246">
        <v>46027</v>
      </c>
      <c r="L102" s="262"/>
      <c r="M102" s="262"/>
    </row>
    <row r="103" spans="1:13" ht="31.5">
      <c r="A103" s="262" t="s">
        <v>49</v>
      </c>
      <c r="B103" s="257" t="s">
        <v>1483</v>
      </c>
      <c r="C103" s="258" t="s">
        <v>1194</v>
      </c>
      <c r="D103" s="246">
        <v>45974</v>
      </c>
      <c r="E103" s="246">
        <v>45988</v>
      </c>
      <c r="F103" s="246">
        <v>45989</v>
      </c>
      <c r="G103" s="246">
        <v>46014</v>
      </c>
      <c r="H103" s="246">
        <v>46017</v>
      </c>
      <c r="I103" s="246">
        <v>46017</v>
      </c>
      <c r="J103" s="246">
        <v>46017</v>
      </c>
      <c r="K103" s="246">
        <v>46027</v>
      </c>
      <c r="L103" s="262"/>
      <c r="M103" s="262"/>
    </row>
    <row r="104" spans="1:13" ht="31.5">
      <c r="A104" s="262" t="s">
        <v>49</v>
      </c>
      <c r="B104" s="257" t="s">
        <v>1483</v>
      </c>
      <c r="C104" s="259" t="s">
        <v>2649</v>
      </c>
      <c r="D104" s="246">
        <v>45987</v>
      </c>
      <c r="E104" s="246">
        <v>45988</v>
      </c>
      <c r="F104" s="246">
        <v>45989</v>
      </c>
      <c r="G104" s="246">
        <v>46014</v>
      </c>
      <c r="H104" s="246">
        <v>46017</v>
      </c>
      <c r="I104" s="246">
        <v>46017</v>
      </c>
      <c r="J104" s="246">
        <v>46017</v>
      </c>
      <c r="K104" s="246">
        <v>46027</v>
      </c>
      <c r="L104" s="262"/>
      <c r="M104" s="262"/>
    </row>
    <row r="105" spans="1:13" ht="47.25">
      <c r="A105" s="262" t="s">
        <v>49</v>
      </c>
      <c r="B105" s="257" t="s">
        <v>3688</v>
      </c>
      <c r="C105" s="258" t="s">
        <v>200</v>
      </c>
      <c r="D105" s="246">
        <v>45960</v>
      </c>
      <c r="E105" s="246">
        <v>46001</v>
      </c>
      <c r="F105" s="246">
        <v>46006</v>
      </c>
      <c r="G105" s="246">
        <v>46014</v>
      </c>
      <c r="H105" s="246">
        <v>46017</v>
      </c>
      <c r="I105" s="246">
        <v>46017</v>
      </c>
      <c r="J105" s="246">
        <v>46017</v>
      </c>
      <c r="K105" s="246">
        <v>46027</v>
      </c>
      <c r="L105" s="262"/>
      <c r="M105" s="262"/>
    </row>
    <row r="106" spans="1:13" ht="31.5">
      <c r="A106" s="262" t="s">
        <v>49</v>
      </c>
      <c r="B106" s="257" t="s">
        <v>3689</v>
      </c>
      <c r="C106" s="258" t="s">
        <v>47</v>
      </c>
      <c r="D106" s="249">
        <v>46002</v>
      </c>
      <c r="E106" s="249">
        <v>46003</v>
      </c>
      <c r="F106" s="249">
        <v>46008</v>
      </c>
      <c r="G106" s="249">
        <v>46014</v>
      </c>
      <c r="H106" s="249">
        <v>46017</v>
      </c>
      <c r="I106" s="249">
        <v>46017</v>
      </c>
      <c r="J106" s="249">
        <v>46017</v>
      </c>
      <c r="K106" s="249">
        <v>46027</v>
      </c>
      <c r="L106" s="262"/>
      <c r="M106" s="262"/>
    </row>
    <row r="107" spans="1:13" ht="31.5">
      <c r="A107" s="262" t="s">
        <v>49</v>
      </c>
      <c r="B107" s="257" t="s">
        <v>3689</v>
      </c>
      <c r="C107" s="204" t="s">
        <v>486</v>
      </c>
      <c r="D107" s="249">
        <v>46002</v>
      </c>
      <c r="E107" s="249">
        <v>46003</v>
      </c>
      <c r="F107" s="249">
        <v>46008</v>
      </c>
      <c r="G107" s="249">
        <v>46014</v>
      </c>
      <c r="H107" s="249">
        <v>46017</v>
      </c>
      <c r="I107" s="249">
        <v>46017</v>
      </c>
      <c r="J107" s="249">
        <v>46017</v>
      </c>
      <c r="K107" s="249">
        <v>46027</v>
      </c>
      <c r="L107" s="262"/>
      <c r="M107" s="262"/>
    </row>
    <row r="108" spans="1:13" ht="31.5">
      <c r="A108" s="262" t="s">
        <v>49</v>
      </c>
      <c r="B108" s="257" t="s">
        <v>3689</v>
      </c>
      <c r="C108" s="258" t="s">
        <v>228</v>
      </c>
      <c r="D108" s="249">
        <v>46002</v>
      </c>
      <c r="E108" s="249">
        <v>46003</v>
      </c>
      <c r="F108" s="249">
        <v>46008</v>
      </c>
      <c r="G108" s="249">
        <v>46014</v>
      </c>
      <c r="H108" s="249">
        <v>46017</v>
      </c>
      <c r="I108" s="249">
        <v>46017</v>
      </c>
      <c r="J108" s="249">
        <v>46017</v>
      </c>
      <c r="K108" s="249">
        <v>46027</v>
      </c>
      <c r="L108" s="262"/>
      <c r="M108" s="262"/>
    </row>
    <row r="109" spans="1:13" ht="47.25">
      <c r="A109" s="262" t="s">
        <v>49</v>
      </c>
      <c r="B109" s="289" t="s">
        <v>1573</v>
      </c>
      <c r="C109" s="297" t="s">
        <v>3284</v>
      </c>
      <c r="D109" s="246">
        <v>46003</v>
      </c>
      <c r="E109" s="246">
        <v>46003</v>
      </c>
      <c r="F109" s="246">
        <v>46009</v>
      </c>
      <c r="G109" s="246">
        <v>46014</v>
      </c>
      <c r="H109" s="246">
        <v>46014</v>
      </c>
      <c r="I109" s="246">
        <v>46014</v>
      </c>
      <c r="J109" s="249">
        <v>46017</v>
      </c>
      <c r="K109" s="249">
        <v>46027</v>
      </c>
      <c r="L109" s="262"/>
      <c r="M109" s="262"/>
    </row>
    <row r="110" spans="1:13" ht="94.5">
      <c r="A110" s="262" t="s">
        <v>400</v>
      </c>
      <c r="B110" s="257" t="s">
        <v>2049</v>
      </c>
      <c r="C110" s="258" t="s">
        <v>3690</v>
      </c>
      <c r="D110" s="246">
        <v>46006</v>
      </c>
      <c r="E110" s="249">
        <v>46003</v>
      </c>
      <c r="F110" s="246">
        <v>46014</v>
      </c>
      <c r="G110" s="249">
        <v>46014</v>
      </c>
      <c r="H110" s="249">
        <v>46014</v>
      </c>
      <c r="I110" s="249">
        <v>46014</v>
      </c>
      <c r="J110" s="249">
        <v>46017</v>
      </c>
      <c r="K110" s="249">
        <v>46027</v>
      </c>
      <c r="L110" s="262"/>
      <c r="M110" s="262"/>
    </row>
    <row r="111" spans="1:13" ht="47.25">
      <c r="A111" s="262" t="s">
        <v>49</v>
      </c>
      <c r="B111" s="294" t="s">
        <v>3455</v>
      </c>
      <c r="C111" s="258" t="s">
        <v>3467</v>
      </c>
      <c r="D111" s="298">
        <v>45684</v>
      </c>
      <c r="E111" s="246">
        <v>45881</v>
      </c>
      <c r="F111" s="246">
        <v>45975</v>
      </c>
      <c r="G111" s="246">
        <v>46017</v>
      </c>
      <c r="H111" s="280" t="s">
        <v>22</v>
      </c>
      <c r="I111" s="280" t="s">
        <v>22</v>
      </c>
      <c r="J111" s="246">
        <v>46017</v>
      </c>
      <c r="K111" s="249">
        <v>46027</v>
      </c>
      <c r="L111" s="262"/>
      <c r="M111" s="262"/>
    </row>
    <row r="112" spans="1:13" ht="12.75">
      <c r="A112" s="262"/>
      <c r="B112" s="262"/>
      <c r="C112" s="262"/>
      <c r="D112" s="262"/>
      <c r="E112" s="262"/>
      <c r="F112" s="262"/>
      <c r="G112" s="262"/>
      <c r="H112" s="262"/>
      <c r="I112" s="262"/>
      <c r="J112" s="262"/>
      <c r="K112" s="262"/>
      <c r="L112" s="262"/>
      <c r="M112" s="262"/>
    </row>
    <row r="113" spans="1:13" ht="12.75">
      <c r="A113" s="262"/>
      <c r="B113" s="262"/>
      <c r="C113" s="262"/>
      <c r="D113" s="262"/>
      <c r="E113" s="262"/>
      <c r="F113" s="262"/>
      <c r="G113" s="262"/>
      <c r="H113" s="262"/>
      <c r="I113" s="262"/>
      <c r="J113" s="262"/>
      <c r="K113" s="262"/>
      <c r="L113" s="262"/>
      <c r="M113" s="262"/>
    </row>
    <row r="114" spans="1:13" ht="12.75">
      <c r="A114" s="262"/>
      <c r="B114" s="262"/>
      <c r="C114" s="262"/>
      <c r="D114" s="262"/>
      <c r="E114" s="262"/>
      <c r="F114" s="262"/>
      <c r="G114" s="262"/>
      <c r="H114" s="262"/>
      <c r="I114" s="262"/>
      <c r="J114" s="262"/>
      <c r="K114" s="262"/>
      <c r="L114" s="262"/>
      <c r="M114" s="262"/>
    </row>
    <row r="115" spans="1:13" ht="12.75">
      <c r="A115" s="262"/>
      <c r="B115" s="262"/>
      <c r="C115" s="262"/>
      <c r="D115" s="262"/>
      <c r="E115" s="262"/>
      <c r="F115" s="262"/>
      <c r="G115" s="262"/>
      <c r="H115" s="262"/>
      <c r="I115" s="262"/>
      <c r="J115" s="262"/>
      <c r="K115" s="262"/>
      <c r="L115" s="262"/>
      <c r="M115" s="262"/>
    </row>
    <row r="116" spans="1:13" ht="12.75">
      <c r="A116" s="262"/>
      <c r="B116" s="262"/>
      <c r="C116" s="262"/>
      <c r="D116" s="262"/>
      <c r="E116" s="262"/>
      <c r="F116" s="262"/>
      <c r="G116" s="262"/>
      <c r="H116" s="262"/>
      <c r="I116" s="262"/>
      <c r="J116" s="262"/>
      <c r="K116" s="262"/>
      <c r="L116" s="262"/>
      <c r="M116" s="262"/>
    </row>
    <row r="117" spans="1:13" ht="12.75">
      <c r="A117" s="262"/>
      <c r="B117" s="262"/>
      <c r="C117" s="262"/>
      <c r="D117" s="262"/>
      <c r="E117" s="262"/>
      <c r="F117" s="262"/>
      <c r="G117" s="262"/>
      <c r="H117" s="262"/>
      <c r="I117" s="262"/>
      <c r="J117" s="262"/>
      <c r="K117" s="262"/>
      <c r="L117" s="262"/>
      <c r="M117" s="262"/>
    </row>
    <row r="118" spans="1:13" ht="12.75">
      <c r="A118" s="262"/>
      <c r="B118" s="262"/>
      <c r="C118" s="262"/>
      <c r="D118" s="262"/>
      <c r="E118" s="262"/>
      <c r="F118" s="262"/>
      <c r="G118" s="262"/>
      <c r="H118" s="262"/>
      <c r="I118" s="262"/>
      <c r="J118" s="262"/>
      <c r="K118" s="262"/>
      <c r="L118" s="262"/>
      <c r="M118" s="262"/>
    </row>
    <row r="119" spans="1:13" ht="12.75">
      <c r="A119" s="262"/>
      <c r="B119" s="262"/>
      <c r="C119" s="262"/>
      <c r="D119" s="262"/>
      <c r="E119" s="262"/>
      <c r="F119" s="262"/>
      <c r="G119" s="262"/>
      <c r="H119" s="262"/>
      <c r="I119" s="262"/>
      <c r="J119" s="262"/>
      <c r="K119" s="262"/>
      <c r="L119" s="262"/>
      <c r="M119" s="262"/>
    </row>
  </sheetData>
  <dataValidations count="2">
    <dataValidation type="list" allowBlank="1" showErrorMessage="1" sqref="A2:A119" xr:uid="{00000000-0002-0000-0500-000000000000}">
      <formula1>"Bohol,Cebu,Negros Oriental,Siquijor"</formula1>
    </dataValidation>
    <dataValidation type="custom" allowBlank="1" showDropDown="1" showInputMessage="1" showErrorMessage="1" prompt="Enter a valid date (MM/DD/YYYY)" sqref="D2 F2:K2 D3:K5 D6:D11 F6:K11" xr:uid="{00000000-0002-0000-0500-000001000000}">
      <formula1>OR(NOT(ISERROR(DATEVALUE(D2))), AND(ISNUMBER(D2), LEFT(CELL("format", D2))="D"))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FF"/>
    <outlinePr summaryBelow="0" summaryRight="0"/>
  </sheetPr>
  <dimension ref="A1:Z416"/>
  <sheetViews>
    <sheetView workbookViewId="0">
      <pane ySplit="1" topLeftCell="A2" activePane="bottomLeft" state="frozen"/>
      <selection pane="bottomLeft" activeCell="B3" sqref="B3"/>
    </sheetView>
  </sheetViews>
  <sheetFormatPr defaultColWidth="12.5703125" defaultRowHeight="15" customHeight="1"/>
  <cols>
    <col min="1" max="1" width="7.140625" customWidth="1"/>
    <col min="7" max="7" width="28.28515625" customWidth="1"/>
    <col min="8" max="8" width="27.42578125" customWidth="1"/>
    <col min="12" max="12" width="13.42578125" customWidth="1"/>
  </cols>
  <sheetData>
    <row r="1" spans="1:12" ht="51.75">
      <c r="A1" s="300" t="s">
        <v>0</v>
      </c>
      <c r="B1" s="301" t="s">
        <v>1</v>
      </c>
      <c r="C1" s="301" t="s">
        <v>3694</v>
      </c>
      <c r="D1" s="301" t="s">
        <v>3695</v>
      </c>
      <c r="E1" s="301" t="s">
        <v>3696</v>
      </c>
      <c r="F1" s="302" t="s">
        <v>3697</v>
      </c>
      <c r="G1" s="303" t="s">
        <v>2</v>
      </c>
      <c r="H1" s="301" t="s">
        <v>3698</v>
      </c>
      <c r="I1" s="304" t="s">
        <v>3699</v>
      </c>
      <c r="J1" s="305" t="s">
        <v>3700</v>
      </c>
      <c r="K1" s="301" t="s">
        <v>3701</v>
      </c>
      <c r="L1" s="301" t="s">
        <v>3702</v>
      </c>
    </row>
    <row r="2" spans="1:12" ht="12.75">
      <c r="A2" s="176" t="s">
        <v>10</v>
      </c>
      <c r="B2" s="306" t="s">
        <v>27</v>
      </c>
      <c r="C2" s="306" t="s">
        <v>28</v>
      </c>
      <c r="D2" s="306" t="s">
        <v>299</v>
      </c>
      <c r="E2" s="306" t="s">
        <v>28</v>
      </c>
      <c r="F2" s="306"/>
      <c r="G2" s="306" t="s">
        <v>3508</v>
      </c>
      <c r="H2" s="176" t="s">
        <v>301</v>
      </c>
      <c r="I2" s="307">
        <v>712</v>
      </c>
      <c r="J2" s="307">
        <v>1</v>
      </c>
      <c r="K2" s="308" t="str">
        <f t="shared" ref="K2:K256" si="0">CONCATENATE(TEXT(I2,"0000"),"-",TEXT(J2,"0000"))</f>
        <v>0712-0001</v>
      </c>
    </row>
    <row r="3" spans="1:12" ht="12.75">
      <c r="A3" s="177" t="s">
        <v>10</v>
      </c>
      <c r="B3" s="309" t="s">
        <v>27</v>
      </c>
      <c r="C3" s="309" t="s">
        <v>50</v>
      </c>
      <c r="D3" s="309" t="s">
        <v>80</v>
      </c>
      <c r="E3" s="309" t="s">
        <v>28</v>
      </c>
      <c r="F3" s="309"/>
      <c r="G3" s="309" t="s">
        <v>81</v>
      </c>
      <c r="H3" s="177" t="s">
        <v>82</v>
      </c>
      <c r="I3" s="307">
        <v>712</v>
      </c>
      <c r="J3" s="307">
        <v>2</v>
      </c>
      <c r="K3" s="308" t="str">
        <f t="shared" si="0"/>
        <v>0712-0002</v>
      </c>
    </row>
    <row r="4" spans="1:12" ht="12.75">
      <c r="A4" s="177" t="s">
        <v>10</v>
      </c>
      <c r="B4" s="309" t="s">
        <v>27</v>
      </c>
      <c r="C4" s="309" t="s">
        <v>123</v>
      </c>
      <c r="D4" s="309" t="s">
        <v>124</v>
      </c>
      <c r="E4" s="309" t="s">
        <v>509</v>
      </c>
      <c r="F4" s="309"/>
      <c r="G4" s="309" t="s">
        <v>3460</v>
      </c>
      <c r="H4" s="177" t="s">
        <v>227</v>
      </c>
      <c r="I4" s="307">
        <v>712</v>
      </c>
      <c r="J4" s="307">
        <v>3</v>
      </c>
      <c r="K4" s="308" t="str">
        <f t="shared" si="0"/>
        <v>0712-0003</v>
      </c>
    </row>
    <row r="5" spans="1:12" ht="12.75">
      <c r="A5" s="177" t="s">
        <v>10</v>
      </c>
      <c r="B5" s="309" t="s">
        <v>27</v>
      </c>
      <c r="C5" s="309" t="s">
        <v>50</v>
      </c>
      <c r="D5" s="309" t="s">
        <v>248</v>
      </c>
      <c r="E5" s="309" t="s">
        <v>123</v>
      </c>
      <c r="F5" s="309"/>
      <c r="G5" s="309" t="s">
        <v>3513</v>
      </c>
      <c r="H5" s="177" t="s">
        <v>250</v>
      </c>
      <c r="I5" s="307">
        <v>712</v>
      </c>
      <c r="J5" s="307">
        <v>4</v>
      </c>
      <c r="K5" s="308" t="str">
        <f t="shared" si="0"/>
        <v>0712-0004</v>
      </c>
    </row>
    <row r="6" spans="1:12" ht="12.75">
      <c r="A6" s="177" t="s">
        <v>10</v>
      </c>
      <c r="B6" s="309" t="s">
        <v>27</v>
      </c>
      <c r="C6" s="309" t="s">
        <v>123</v>
      </c>
      <c r="D6" s="309" t="s">
        <v>285</v>
      </c>
      <c r="E6" s="309" t="s">
        <v>509</v>
      </c>
      <c r="F6" s="309"/>
      <c r="G6" s="309" t="s">
        <v>3529</v>
      </c>
      <c r="H6" s="177" t="s">
        <v>286</v>
      </c>
      <c r="I6" s="307">
        <v>712</v>
      </c>
      <c r="J6" s="307">
        <v>5</v>
      </c>
      <c r="K6" s="308" t="str">
        <f t="shared" si="0"/>
        <v>0712-0005</v>
      </c>
    </row>
    <row r="7" spans="1:12" ht="25.5">
      <c r="A7" s="177" t="s">
        <v>10</v>
      </c>
      <c r="B7" s="309" t="s">
        <v>27</v>
      </c>
      <c r="C7" s="309" t="s">
        <v>28</v>
      </c>
      <c r="D7" s="309" t="s">
        <v>29</v>
      </c>
      <c r="E7" s="309" t="s">
        <v>30</v>
      </c>
      <c r="F7" s="309"/>
      <c r="G7" s="309" t="s">
        <v>102</v>
      </c>
      <c r="H7" s="177" t="s">
        <v>103</v>
      </c>
      <c r="I7" s="307">
        <v>712</v>
      </c>
      <c r="J7" s="307">
        <v>6</v>
      </c>
      <c r="K7" s="308" t="str">
        <f t="shared" si="0"/>
        <v>0712-0006</v>
      </c>
    </row>
    <row r="8" spans="1:12" ht="25.5">
      <c r="A8" s="177" t="s">
        <v>10</v>
      </c>
      <c r="B8" s="309" t="s">
        <v>27</v>
      </c>
      <c r="C8" s="309" t="s">
        <v>28</v>
      </c>
      <c r="D8" s="309" t="s">
        <v>29</v>
      </c>
      <c r="E8" s="309" t="s">
        <v>30</v>
      </c>
      <c r="F8" s="309"/>
      <c r="G8" s="309" t="s">
        <v>31</v>
      </c>
      <c r="H8" s="177" t="s">
        <v>3703</v>
      </c>
      <c r="I8" s="307">
        <v>712</v>
      </c>
      <c r="J8" s="307">
        <v>7</v>
      </c>
      <c r="K8" s="308" t="str">
        <f t="shared" si="0"/>
        <v>0712-0007</v>
      </c>
    </row>
    <row r="9" spans="1:12" ht="25.5">
      <c r="A9" s="177" t="s">
        <v>10</v>
      </c>
      <c r="B9" s="309" t="s">
        <v>27</v>
      </c>
      <c r="C9" s="309" t="s">
        <v>28</v>
      </c>
      <c r="D9" s="309" t="s">
        <v>29</v>
      </c>
      <c r="E9" s="309" t="s">
        <v>30</v>
      </c>
      <c r="F9" s="309"/>
      <c r="G9" s="309" t="s">
        <v>3704</v>
      </c>
      <c r="H9" s="177" t="s">
        <v>97</v>
      </c>
      <c r="I9" s="307">
        <v>712</v>
      </c>
      <c r="J9" s="307">
        <v>8</v>
      </c>
      <c r="K9" s="308" t="str">
        <f t="shared" si="0"/>
        <v>0712-0008</v>
      </c>
    </row>
    <row r="10" spans="1:12" ht="25.5">
      <c r="A10" s="177" t="s">
        <v>10</v>
      </c>
      <c r="B10" s="309" t="s">
        <v>27</v>
      </c>
      <c r="C10" s="309" t="s">
        <v>28</v>
      </c>
      <c r="D10" s="309" t="s">
        <v>29</v>
      </c>
      <c r="E10" s="309" t="s">
        <v>30</v>
      </c>
      <c r="F10" s="309"/>
      <c r="G10" s="309" t="s">
        <v>3705</v>
      </c>
      <c r="H10" s="177" t="s">
        <v>818</v>
      </c>
      <c r="I10" s="307">
        <v>712</v>
      </c>
      <c r="J10" s="307">
        <v>9</v>
      </c>
      <c r="K10" s="308" t="str">
        <f t="shared" si="0"/>
        <v>0712-0009</v>
      </c>
    </row>
    <row r="11" spans="1:12" ht="25.5">
      <c r="A11" s="177" t="s">
        <v>10</v>
      </c>
      <c r="B11" s="309" t="s">
        <v>27</v>
      </c>
      <c r="C11" s="309" t="s">
        <v>28</v>
      </c>
      <c r="D11" s="309" t="s">
        <v>29</v>
      </c>
      <c r="E11" s="309" t="s">
        <v>30</v>
      </c>
      <c r="F11" s="309"/>
      <c r="G11" s="309" t="s">
        <v>163</v>
      </c>
      <c r="H11" s="177" t="s">
        <v>3706</v>
      </c>
      <c r="I11" s="307">
        <v>712</v>
      </c>
      <c r="J11" s="307">
        <v>10</v>
      </c>
      <c r="K11" s="308" t="str">
        <f t="shared" si="0"/>
        <v>0712-0010</v>
      </c>
    </row>
    <row r="12" spans="1:12" ht="25.5">
      <c r="A12" s="177" t="s">
        <v>10</v>
      </c>
      <c r="B12" s="309" t="s">
        <v>27</v>
      </c>
      <c r="C12" s="309" t="s">
        <v>123</v>
      </c>
      <c r="D12" s="309" t="s">
        <v>213</v>
      </c>
      <c r="E12" s="309" t="s">
        <v>146</v>
      </c>
      <c r="F12" s="309"/>
      <c r="G12" s="309" t="s">
        <v>214</v>
      </c>
      <c r="H12" s="177" t="s">
        <v>215</v>
      </c>
      <c r="I12" s="307">
        <v>712</v>
      </c>
      <c r="J12" s="307">
        <v>11</v>
      </c>
      <c r="K12" s="308" t="str">
        <f t="shared" si="0"/>
        <v>0712-0011</v>
      </c>
    </row>
    <row r="13" spans="1:12" ht="25.5">
      <c r="A13" s="177" t="s">
        <v>10</v>
      </c>
      <c r="B13" s="309" t="s">
        <v>27</v>
      </c>
      <c r="C13" s="309" t="s">
        <v>28</v>
      </c>
      <c r="D13" s="309" t="s">
        <v>575</v>
      </c>
      <c r="E13" s="309" t="s">
        <v>509</v>
      </c>
      <c r="F13" s="309"/>
      <c r="G13" s="309" t="s">
        <v>576</v>
      </c>
      <c r="H13" s="177" t="s">
        <v>577</v>
      </c>
      <c r="I13" s="307">
        <v>712</v>
      </c>
      <c r="J13" s="307">
        <v>12</v>
      </c>
      <c r="K13" s="308" t="str">
        <f t="shared" si="0"/>
        <v>0712-0012</v>
      </c>
    </row>
    <row r="14" spans="1:12" ht="12.75">
      <c r="A14" s="177" t="s">
        <v>10</v>
      </c>
      <c r="B14" s="309" t="s">
        <v>27</v>
      </c>
      <c r="C14" s="309" t="s">
        <v>123</v>
      </c>
      <c r="D14" s="309" t="s">
        <v>270</v>
      </c>
      <c r="E14" s="309" t="s">
        <v>123</v>
      </c>
      <c r="F14" s="309"/>
      <c r="G14" s="309" t="s">
        <v>3677</v>
      </c>
      <c r="H14" s="177" t="s">
        <v>271</v>
      </c>
      <c r="I14" s="307">
        <v>712</v>
      </c>
      <c r="J14" s="307">
        <v>13</v>
      </c>
      <c r="K14" s="308" t="str">
        <f t="shared" si="0"/>
        <v>0712-0013</v>
      </c>
    </row>
    <row r="15" spans="1:12" ht="12.75">
      <c r="A15" s="177" t="s">
        <v>10</v>
      </c>
      <c r="B15" s="309" t="s">
        <v>27</v>
      </c>
      <c r="C15" s="309" t="s">
        <v>28</v>
      </c>
      <c r="D15" s="309" t="s">
        <v>1745</v>
      </c>
      <c r="E15" s="309" t="s">
        <v>509</v>
      </c>
      <c r="F15" s="309"/>
      <c r="G15" s="310" t="s">
        <v>1746</v>
      </c>
      <c r="H15" s="63" t="s">
        <v>1747</v>
      </c>
      <c r="I15" s="307">
        <v>712</v>
      </c>
      <c r="J15" s="307">
        <v>14</v>
      </c>
      <c r="K15" s="308" t="str">
        <f t="shared" si="0"/>
        <v>0712-0014</v>
      </c>
    </row>
    <row r="16" spans="1:12" ht="51">
      <c r="A16" s="177" t="s">
        <v>10</v>
      </c>
      <c r="B16" s="309" t="s">
        <v>27</v>
      </c>
      <c r="C16" s="309" t="s">
        <v>28</v>
      </c>
      <c r="D16" s="309" t="s">
        <v>29</v>
      </c>
      <c r="E16" s="309" t="s">
        <v>30</v>
      </c>
      <c r="F16" s="309"/>
      <c r="G16" s="309" t="s">
        <v>1805</v>
      </c>
      <c r="H16" s="177" t="s">
        <v>3707</v>
      </c>
      <c r="I16" s="307">
        <v>712</v>
      </c>
      <c r="J16" s="307">
        <v>15</v>
      </c>
      <c r="K16" s="308" t="str">
        <f t="shared" si="0"/>
        <v>0712-0015</v>
      </c>
    </row>
    <row r="17" spans="1:11" ht="25.5">
      <c r="A17" s="177" t="s">
        <v>10</v>
      </c>
      <c r="B17" s="309" t="s">
        <v>27</v>
      </c>
      <c r="C17" s="309" t="s">
        <v>123</v>
      </c>
      <c r="D17" s="309" t="s">
        <v>159</v>
      </c>
      <c r="E17" s="309" t="s">
        <v>509</v>
      </c>
      <c r="F17" s="309"/>
      <c r="G17" s="309" t="s">
        <v>2032</v>
      </c>
      <c r="H17" s="177" t="s">
        <v>2033</v>
      </c>
      <c r="I17" s="307">
        <v>712</v>
      </c>
      <c r="J17" s="307">
        <v>16</v>
      </c>
      <c r="K17" s="308" t="str">
        <f t="shared" si="0"/>
        <v>0712-0016</v>
      </c>
    </row>
    <row r="18" spans="1:11" ht="25.5">
      <c r="A18" s="177" t="s">
        <v>10</v>
      </c>
      <c r="B18" s="309" t="s">
        <v>27</v>
      </c>
      <c r="C18" s="309" t="s">
        <v>50</v>
      </c>
      <c r="D18" s="309" t="s">
        <v>445</v>
      </c>
      <c r="E18" s="309" t="s">
        <v>146</v>
      </c>
      <c r="F18" s="309"/>
      <c r="G18" s="309" t="s">
        <v>2091</v>
      </c>
      <c r="H18" s="177" t="s">
        <v>2092</v>
      </c>
      <c r="I18" s="307">
        <v>712</v>
      </c>
      <c r="J18" s="307">
        <v>17</v>
      </c>
      <c r="K18" s="308" t="str">
        <f t="shared" si="0"/>
        <v>0712-0017</v>
      </c>
    </row>
    <row r="19" spans="1:11" ht="38.25">
      <c r="A19" s="177" t="s">
        <v>10</v>
      </c>
      <c r="B19" s="309" t="s">
        <v>27</v>
      </c>
      <c r="C19" s="309" t="s">
        <v>50</v>
      </c>
      <c r="D19" s="309" t="s">
        <v>1017</v>
      </c>
      <c r="E19" s="309" t="s">
        <v>28</v>
      </c>
      <c r="F19" s="309"/>
      <c r="G19" s="309" t="s">
        <v>2203</v>
      </c>
      <c r="H19" s="177" t="s">
        <v>2204</v>
      </c>
      <c r="I19" s="307">
        <v>712</v>
      </c>
      <c r="J19" s="307">
        <v>18</v>
      </c>
      <c r="K19" s="308" t="str">
        <f t="shared" si="0"/>
        <v>0712-0018</v>
      </c>
    </row>
    <row r="20" spans="1:11" ht="12.75">
      <c r="A20" s="177" t="s">
        <v>10</v>
      </c>
      <c r="B20" s="309" t="s">
        <v>27</v>
      </c>
      <c r="C20" s="309" t="s">
        <v>28</v>
      </c>
      <c r="D20" s="309" t="s">
        <v>2131</v>
      </c>
      <c r="E20" s="309" t="s">
        <v>50</v>
      </c>
      <c r="F20" s="309"/>
      <c r="G20" s="309" t="s">
        <v>2132</v>
      </c>
      <c r="H20" s="177" t="s">
        <v>2133</v>
      </c>
      <c r="I20" s="307">
        <v>712</v>
      </c>
      <c r="J20" s="307">
        <v>19</v>
      </c>
      <c r="K20" s="308" t="str">
        <f t="shared" si="0"/>
        <v>0712-0019</v>
      </c>
    </row>
    <row r="21" spans="1:11" ht="25.5">
      <c r="A21" s="177" t="s">
        <v>10</v>
      </c>
      <c r="B21" s="309" t="s">
        <v>27</v>
      </c>
      <c r="C21" s="309" t="s">
        <v>28</v>
      </c>
      <c r="D21" s="309" t="s">
        <v>2149</v>
      </c>
      <c r="E21" s="309" t="s">
        <v>146</v>
      </c>
      <c r="F21" s="309"/>
      <c r="G21" s="309" t="s">
        <v>2150</v>
      </c>
      <c r="H21" s="177" t="s">
        <v>2151</v>
      </c>
      <c r="I21" s="307">
        <v>712</v>
      </c>
      <c r="J21" s="307">
        <v>20</v>
      </c>
      <c r="K21" s="308" t="str">
        <f t="shared" si="0"/>
        <v>0712-0020</v>
      </c>
    </row>
    <row r="22" spans="1:11" ht="25.5">
      <c r="A22" s="177" t="s">
        <v>10</v>
      </c>
      <c r="B22" s="309" t="s">
        <v>27</v>
      </c>
      <c r="C22" s="309" t="s">
        <v>28</v>
      </c>
      <c r="D22" s="309" t="s">
        <v>3708</v>
      </c>
      <c r="E22" s="309" t="s">
        <v>509</v>
      </c>
      <c r="F22" s="309"/>
      <c r="G22" s="309" t="s">
        <v>2212</v>
      </c>
      <c r="H22" s="177" t="s">
        <v>3709</v>
      </c>
      <c r="I22" s="307">
        <v>712</v>
      </c>
      <c r="J22" s="307">
        <v>21</v>
      </c>
      <c r="K22" s="308" t="str">
        <f t="shared" si="0"/>
        <v>0712-0021</v>
      </c>
    </row>
    <row r="23" spans="1:11" ht="38.25">
      <c r="A23" s="177" t="s">
        <v>10</v>
      </c>
      <c r="B23" s="309" t="s">
        <v>27</v>
      </c>
      <c r="C23" s="309" t="s">
        <v>28</v>
      </c>
      <c r="D23" s="309" t="s">
        <v>29</v>
      </c>
      <c r="E23" s="309" t="s">
        <v>30</v>
      </c>
      <c r="F23" s="309"/>
      <c r="G23" s="310" t="s">
        <v>3710</v>
      </c>
      <c r="H23" s="63" t="s">
        <v>2263</v>
      </c>
      <c r="I23" s="307">
        <v>712</v>
      </c>
      <c r="J23" s="307">
        <v>22</v>
      </c>
      <c r="K23" s="308" t="str">
        <f t="shared" si="0"/>
        <v>0712-0022</v>
      </c>
    </row>
    <row r="24" spans="1:11" ht="38.25">
      <c r="A24" s="177" t="s">
        <v>10</v>
      </c>
      <c r="B24" s="309" t="s">
        <v>27</v>
      </c>
      <c r="C24" s="309" t="s">
        <v>28</v>
      </c>
      <c r="D24" s="309" t="s">
        <v>29</v>
      </c>
      <c r="E24" s="309" t="s">
        <v>30</v>
      </c>
      <c r="F24" s="309"/>
      <c r="G24" s="309" t="s">
        <v>207</v>
      </c>
      <c r="H24" s="177" t="s">
        <v>3711</v>
      </c>
      <c r="I24" s="307">
        <v>712</v>
      </c>
      <c r="J24" s="307">
        <v>23</v>
      </c>
      <c r="K24" s="308" t="str">
        <f t="shared" si="0"/>
        <v>0712-0023</v>
      </c>
    </row>
    <row r="25" spans="1:11" ht="25.5">
      <c r="A25" s="177" t="s">
        <v>10</v>
      </c>
      <c r="B25" s="309" t="s">
        <v>27</v>
      </c>
      <c r="C25" s="309" t="s">
        <v>28</v>
      </c>
      <c r="D25" s="309" t="s">
        <v>29</v>
      </c>
      <c r="E25" s="309" t="s">
        <v>30</v>
      </c>
      <c r="F25" s="309"/>
      <c r="G25" s="309" t="s">
        <v>984</v>
      </c>
      <c r="H25" s="177" t="s">
        <v>985</v>
      </c>
      <c r="I25" s="307">
        <v>712</v>
      </c>
      <c r="J25" s="307">
        <v>24</v>
      </c>
      <c r="K25" s="308" t="str">
        <f t="shared" si="0"/>
        <v>0712-0024</v>
      </c>
    </row>
    <row r="26" spans="1:11" ht="38.25">
      <c r="A26" s="177" t="s">
        <v>10</v>
      </c>
      <c r="B26" s="309" t="s">
        <v>27</v>
      </c>
      <c r="C26" s="309" t="s">
        <v>28</v>
      </c>
      <c r="D26" s="309" t="s">
        <v>29</v>
      </c>
      <c r="E26" s="309" t="s">
        <v>30</v>
      </c>
      <c r="F26" s="309"/>
      <c r="G26" s="309" t="s">
        <v>3495</v>
      </c>
      <c r="H26" s="174" t="s">
        <v>3712</v>
      </c>
      <c r="I26" s="307">
        <v>712</v>
      </c>
      <c r="J26" s="307">
        <v>25</v>
      </c>
      <c r="K26" s="308" t="str">
        <f t="shared" si="0"/>
        <v>0712-0025</v>
      </c>
    </row>
    <row r="27" spans="1:11" ht="25.5">
      <c r="A27" s="177" t="s">
        <v>10</v>
      </c>
      <c r="B27" s="309" t="s">
        <v>27</v>
      </c>
      <c r="C27" s="309" t="s">
        <v>123</v>
      </c>
      <c r="D27" s="309" t="s">
        <v>285</v>
      </c>
      <c r="E27" s="309" t="s">
        <v>509</v>
      </c>
      <c r="F27" s="309"/>
      <c r="G27" s="309" t="s">
        <v>2068</v>
      </c>
      <c r="H27" s="177" t="s">
        <v>2069</v>
      </c>
      <c r="I27" s="307">
        <v>712</v>
      </c>
      <c r="J27" s="307">
        <v>26</v>
      </c>
      <c r="K27" s="308" t="str">
        <f t="shared" si="0"/>
        <v>0712-0026</v>
      </c>
    </row>
    <row r="28" spans="1:11" ht="12.75">
      <c r="A28" s="177" t="s">
        <v>10</v>
      </c>
      <c r="B28" s="309" t="s">
        <v>27</v>
      </c>
      <c r="C28" s="309" t="s">
        <v>28</v>
      </c>
      <c r="D28" s="309" t="s">
        <v>3713</v>
      </c>
      <c r="E28" s="309" t="s">
        <v>509</v>
      </c>
      <c r="F28" s="309"/>
      <c r="G28" s="309" t="s">
        <v>3714</v>
      </c>
      <c r="H28" s="177" t="s">
        <v>3715</v>
      </c>
      <c r="I28" s="307">
        <v>712</v>
      </c>
      <c r="J28" s="307">
        <v>27</v>
      </c>
      <c r="K28" s="308" t="str">
        <f t="shared" si="0"/>
        <v>0712-0027</v>
      </c>
    </row>
    <row r="29" spans="1:11" ht="12.75">
      <c r="A29" s="177" t="s">
        <v>10</v>
      </c>
      <c r="B29" s="309" t="s">
        <v>27</v>
      </c>
      <c r="C29" s="309" t="s">
        <v>50</v>
      </c>
      <c r="D29" s="309" t="s">
        <v>80</v>
      </c>
      <c r="E29" s="309" t="s">
        <v>28</v>
      </c>
      <c r="F29" s="309"/>
      <c r="G29" s="309" t="s">
        <v>2108</v>
      </c>
      <c r="H29" s="177" t="s">
        <v>2109</v>
      </c>
      <c r="I29" s="307">
        <v>712</v>
      </c>
      <c r="J29" s="307">
        <v>28</v>
      </c>
      <c r="K29" s="308" t="str">
        <f t="shared" si="0"/>
        <v>0712-0028</v>
      </c>
    </row>
    <row r="30" spans="1:11" ht="12.75">
      <c r="A30" s="177" t="s">
        <v>10</v>
      </c>
      <c r="B30" s="309" t="s">
        <v>27</v>
      </c>
      <c r="C30" s="309" t="s">
        <v>50</v>
      </c>
      <c r="D30" s="309" t="s">
        <v>1017</v>
      </c>
      <c r="E30" s="309" t="s">
        <v>28</v>
      </c>
      <c r="F30" s="309"/>
      <c r="G30" s="309" t="s">
        <v>2184</v>
      </c>
      <c r="H30" s="177" t="s">
        <v>2185</v>
      </c>
      <c r="I30" s="307">
        <v>712</v>
      </c>
      <c r="J30" s="307">
        <v>29</v>
      </c>
      <c r="K30" s="308" t="str">
        <f t="shared" si="0"/>
        <v>0712-0029</v>
      </c>
    </row>
    <row r="31" spans="1:11" ht="12.75">
      <c r="A31" s="177" t="s">
        <v>10</v>
      </c>
      <c r="B31" s="309" t="s">
        <v>27</v>
      </c>
      <c r="C31" s="309" t="s">
        <v>50</v>
      </c>
      <c r="D31" s="309" t="s">
        <v>218</v>
      </c>
      <c r="E31" s="309" t="s">
        <v>123</v>
      </c>
      <c r="F31" s="309"/>
      <c r="G31" s="309" t="s">
        <v>219</v>
      </c>
      <c r="H31" s="177" t="s">
        <v>221</v>
      </c>
      <c r="I31" s="307">
        <v>712</v>
      </c>
      <c r="J31" s="307">
        <v>30</v>
      </c>
      <c r="K31" s="308" t="str">
        <f t="shared" si="0"/>
        <v>0712-0030</v>
      </c>
    </row>
    <row r="32" spans="1:11" ht="25.5">
      <c r="A32" s="177" t="s">
        <v>10</v>
      </c>
      <c r="B32" s="309" t="s">
        <v>27</v>
      </c>
      <c r="C32" s="309" t="s">
        <v>123</v>
      </c>
      <c r="D32" s="309" t="s">
        <v>887</v>
      </c>
      <c r="E32" s="309" t="s">
        <v>509</v>
      </c>
      <c r="F32" s="309"/>
      <c r="G32" s="309" t="s">
        <v>3716</v>
      </c>
      <c r="H32" s="177" t="s">
        <v>889</v>
      </c>
      <c r="I32" s="307">
        <v>712</v>
      </c>
      <c r="J32" s="307">
        <v>31</v>
      </c>
      <c r="K32" s="308" t="str">
        <f t="shared" si="0"/>
        <v>0712-0031</v>
      </c>
    </row>
    <row r="33" spans="1:11" ht="25.5">
      <c r="A33" s="177" t="s">
        <v>10</v>
      </c>
      <c r="B33" s="309" t="s">
        <v>27</v>
      </c>
      <c r="C33" s="309" t="s">
        <v>50</v>
      </c>
      <c r="D33" s="309" t="s">
        <v>445</v>
      </c>
      <c r="E33" s="309" t="s">
        <v>146</v>
      </c>
      <c r="F33" s="309"/>
      <c r="G33" s="309" t="s">
        <v>446</v>
      </c>
      <c r="H33" s="177" t="s">
        <v>447</v>
      </c>
      <c r="I33" s="307">
        <v>712</v>
      </c>
      <c r="J33" s="307">
        <v>32</v>
      </c>
      <c r="K33" s="308" t="str">
        <f t="shared" si="0"/>
        <v>0712-0032</v>
      </c>
    </row>
    <row r="34" spans="1:11" ht="25.5">
      <c r="A34" s="177" t="s">
        <v>10</v>
      </c>
      <c r="B34" s="309" t="s">
        <v>27</v>
      </c>
      <c r="C34" s="309" t="s">
        <v>28</v>
      </c>
      <c r="D34" s="309" t="s">
        <v>29</v>
      </c>
      <c r="E34" s="309" t="s">
        <v>30</v>
      </c>
      <c r="F34" s="309"/>
      <c r="G34" s="309" t="s">
        <v>3507</v>
      </c>
      <c r="H34" s="177" t="s">
        <v>155</v>
      </c>
      <c r="I34" s="307">
        <v>712</v>
      </c>
      <c r="J34" s="307">
        <v>33</v>
      </c>
      <c r="K34" s="308" t="str">
        <f t="shared" si="0"/>
        <v>0712-0033</v>
      </c>
    </row>
    <row r="35" spans="1:11" ht="36">
      <c r="A35" s="177" t="s">
        <v>10</v>
      </c>
      <c r="B35" s="309" t="s">
        <v>27</v>
      </c>
      <c r="C35" s="309" t="s">
        <v>28</v>
      </c>
      <c r="D35" s="309" t="s">
        <v>29</v>
      </c>
      <c r="E35" s="309" t="s">
        <v>30</v>
      </c>
      <c r="F35" s="309"/>
      <c r="G35" s="309" t="s">
        <v>3507</v>
      </c>
      <c r="H35" s="177" t="s">
        <v>3717</v>
      </c>
      <c r="I35" s="307">
        <v>712</v>
      </c>
      <c r="J35" s="307">
        <v>33</v>
      </c>
      <c r="K35" s="308" t="str">
        <f t="shared" si="0"/>
        <v>0712-0033</v>
      </c>
    </row>
    <row r="36" spans="1:11" ht="25.5">
      <c r="A36" s="177" t="s">
        <v>10</v>
      </c>
      <c r="B36" s="309" t="s">
        <v>27</v>
      </c>
      <c r="C36" s="309" t="s">
        <v>28</v>
      </c>
      <c r="D36" s="309" t="s">
        <v>74</v>
      </c>
      <c r="E36" s="309" t="s">
        <v>146</v>
      </c>
      <c r="F36" s="309"/>
      <c r="G36" s="309" t="s">
        <v>75</v>
      </c>
      <c r="H36" s="177" t="s">
        <v>76</v>
      </c>
      <c r="I36" s="307">
        <v>712</v>
      </c>
      <c r="J36" s="307">
        <v>34</v>
      </c>
      <c r="K36" s="308" t="str">
        <f t="shared" si="0"/>
        <v>0712-0034</v>
      </c>
    </row>
    <row r="37" spans="1:11" ht="12.75">
      <c r="A37" s="177" t="s">
        <v>10</v>
      </c>
      <c r="B37" s="309" t="s">
        <v>27</v>
      </c>
      <c r="C37" s="309" t="s">
        <v>28</v>
      </c>
      <c r="D37" s="309" t="s">
        <v>29</v>
      </c>
      <c r="E37" s="309" t="s">
        <v>30</v>
      </c>
      <c r="F37" s="309"/>
      <c r="G37" s="309" t="s">
        <v>771</v>
      </c>
      <c r="H37" s="177" t="s">
        <v>772</v>
      </c>
      <c r="I37" s="307">
        <v>712</v>
      </c>
      <c r="J37" s="307">
        <v>35</v>
      </c>
      <c r="K37" s="308" t="str">
        <f t="shared" si="0"/>
        <v>0712-0035</v>
      </c>
    </row>
    <row r="38" spans="1:11" ht="12.75">
      <c r="A38" s="177" t="s">
        <v>10</v>
      </c>
      <c r="B38" s="309" t="s">
        <v>27</v>
      </c>
      <c r="C38" s="309" t="s">
        <v>50</v>
      </c>
      <c r="D38" s="309" t="s">
        <v>499</v>
      </c>
      <c r="E38" s="309" t="s">
        <v>28</v>
      </c>
      <c r="F38" s="309"/>
      <c r="G38" s="309" t="s">
        <v>500</v>
      </c>
      <c r="H38" s="177" t="s">
        <v>3718</v>
      </c>
      <c r="I38" s="307">
        <v>712</v>
      </c>
      <c r="J38" s="307">
        <v>36</v>
      </c>
      <c r="K38" s="308" t="str">
        <f t="shared" si="0"/>
        <v>0712-0036</v>
      </c>
    </row>
    <row r="39" spans="1:11" ht="25.5">
      <c r="A39" s="177" t="s">
        <v>10</v>
      </c>
      <c r="B39" s="309" t="s">
        <v>27</v>
      </c>
      <c r="C39" s="309" t="s">
        <v>123</v>
      </c>
      <c r="D39" s="309" t="s">
        <v>887</v>
      </c>
      <c r="E39" s="309" t="s">
        <v>509</v>
      </c>
      <c r="F39" s="309"/>
      <c r="G39" s="309" t="s">
        <v>1691</v>
      </c>
      <c r="H39" s="177" t="s">
        <v>1693</v>
      </c>
      <c r="I39" s="311">
        <v>712</v>
      </c>
      <c r="J39" s="307">
        <v>37</v>
      </c>
      <c r="K39" s="308" t="str">
        <f t="shared" si="0"/>
        <v>0712-0037</v>
      </c>
    </row>
    <row r="40" spans="1:11" ht="25.5">
      <c r="A40" s="177" t="s">
        <v>10</v>
      </c>
      <c r="B40" s="309" t="s">
        <v>27</v>
      </c>
      <c r="C40" s="309" t="s">
        <v>123</v>
      </c>
      <c r="D40" s="309" t="s">
        <v>887</v>
      </c>
      <c r="E40" s="309" t="s">
        <v>509</v>
      </c>
      <c r="F40" s="309"/>
      <c r="G40" s="309" t="s">
        <v>1691</v>
      </c>
      <c r="H40" s="177" t="s">
        <v>1692</v>
      </c>
      <c r="I40" s="311">
        <v>712</v>
      </c>
      <c r="J40" s="307">
        <v>37</v>
      </c>
      <c r="K40" s="308" t="str">
        <f t="shared" si="0"/>
        <v>0712-0037</v>
      </c>
    </row>
    <row r="41" spans="1:11" ht="25.5">
      <c r="A41" s="177" t="s">
        <v>10</v>
      </c>
      <c r="B41" s="309" t="s">
        <v>27</v>
      </c>
      <c r="C41" s="309" t="s">
        <v>28</v>
      </c>
      <c r="D41" s="309" t="s">
        <v>29</v>
      </c>
      <c r="E41" s="309" t="s">
        <v>30</v>
      </c>
      <c r="F41" s="309"/>
      <c r="G41" s="309" t="s">
        <v>3719</v>
      </c>
      <c r="H41" s="177" t="s">
        <v>484</v>
      </c>
      <c r="I41" s="307">
        <v>712</v>
      </c>
      <c r="J41" s="307">
        <v>38</v>
      </c>
      <c r="K41" s="308" t="str">
        <f t="shared" si="0"/>
        <v>0712-0038</v>
      </c>
    </row>
    <row r="42" spans="1:11" ht="25.5">
      <c r="A42" s="177" t="s">
        <v>10</v>
      </c>
      <c r="B42" s="309" t="s">
        <v>27</v>
      </c>
      <c r="C42" s="309" t="s">
        <v>28</v>
      </c>
      <c r="D42" s="309" t="s">
        <v>29</v>
      </c>
      <c r="E42" s="309" t="s">
        <v>30</v>
      </c>
      <c r="F42" s="309"/>
      <c r="G42" s="309" t="s">
        <v>3720</v>
      </c>
      <c r="H42" s="177" t="s">
        <v>3721</v>
      </c>
      <c r="I42" s="312">
        <v>712</v>
      </c>
      <c r="J42" s="307">
        <v>39</v>
      </c>
      <c r="K42" s="308" t="str">
        <f t="shared" si="0"/>
        <v>0712-0039</v>
      </c>
    </row>
    <row r="43" spans="1:11" ht="25.5">
      <c r="A43" s="177" t="s">
        <v>10</v>
      </c>
      <c r="B43" s="309" t="s">
        <v>27</v>
      </c>
      <c r="C43" s="309" t="s">
        <v>28</v>
      </c>
      <c r="D43" s="309" t="s">
        <v>29</v>
      </c>
      <c r="E43" s="309" t="s">
        <v>30</v>
      </c>
      <c r="F43" s="309"/>
      <c r="G43" s="309" t="s">
        <v>2072</v>
      </c>
      <c r="H43" s="177" t="s">
        <v>2073</v>
      </c>
      <c r="I43" s="312">
        <v>712</v>
      </c>
      <c r="J43" s="307">
        <v>40</v>
      </c>
      <c r="K43" s="308" t="str">
        <f t="shared" si="0"/>
        <v>0712-0040</v>
      </c>
    </row>
    <row r="44" spans="1:11" ht="25.5">
      <c r="A44" s="177" t="s">
        <v>10</v>
      </c>
      <c r="B44" s="309" t="s">
        <v>27</v>
      </c>
      <c r="C44" s="309" t="s">
        <v>28</v>
      </c>
      <c r="D44" s="309" t="s">
        <v>3722</v>
      </c>
      <c r="E44" s="309" t="s">
        <v>509</v>
      </c>
      <c r="F44" s="309"/>
      <c r="G44" s="309" t="s">
        <v>3521</v>
      </c>
      <c r="H44" s="177" t="s">
        <v>3723</v>
      </c>
      <c r="I44" s="312">
        <v>712</v>
      </c>
      <c r="J44" s="307">
        <v>41</v>
      </c>
      <c r="K44" s="308" t="str">
        <f t="shared" si="0"/>
        <v>0712-0041</v>
      </c>
    </row>
    <row r="45" spans="1:11" ht="38.25">
      <c r="A45" s="177" t="s">
        <v>10</v>
      </c>
      <c r="B45" s="309" t="s">
        <v>27</v>
      </c>
      <c r="C45" s="309" t="s">
        <v>123</v>
      </c>
      <c r="D45" s="309" t="s">
        <v>3724</v>
      </c>
      <c r="E45" s="309" t="s">
        <v>509</v>
      </c>
      <c r="F45" s="309"/>
      <c r="G45" s="309" t="s">
        <v>3465</v>
      </c>
      <c r="H45" s="177" t="s">
        <v>3725</v>
      </c>
      <c r="I45" s="312">
        <v>712</v>
      </c>
      <c r="J45" s="307">
        <v>42</v>
      </c>
      <c r="K45" s="308" t="str">
        <f t="shared" si="0"/>
        <v>0712-0042</v>
      </c>
    </row>
    <row r="46" spans="1:11" ht="38.25">
      <c r="A46" s="177" t="s">
        <v>10</v>
      </c>
      <c r="B46" s="309" t="s">
        <v>27</v>
      </c>
      <c r="C46" s="309" t="s">
        <v>28</v>
      </c>
      <c r="D46" s="309" t="s">
        <v>1745</v>
      </c>
      <c r="E46" s="309" t="s">
        <v>509</v>
      </c>
      <c r="F46" s="309"/>
      <c r="G46" s="309" t="s">
        <v>3475</v>
      </c>
      <c r="H46" s="177" t="s">
        <v>3726</v>
      </c>
      <c r="I46" s="312">
        <v>712</v>
      </c>
      <c r="J46" s="307">
        <v>43</v>
      </c>
      <c r="K46" s="308" t="str">
        <f t="shared" si="0"/>
        <v>0712-0043</v>
      </c>
    </row>
    <row r="47" spans="1:11" ht="12.75">
      <c r="A47" s="177" t="s">
        <v>10</v>
      </c>
      <c r="B47" s="309" t="s">
        <v>27</v>
      </c>
      <c r="C47" s="309" t="s">
        <v>28</v>
      </c>
      <c r="D47" s="309" t="s">
        <v>299</v>
      </c>
      <c r="E47" s="309" t="s">
        <v>28</v>
      </c>
      <c r="F47" s="309"/>
      <c r="G47" s="309" t="s">
        <v>3727</v>
      </c>
      <c r="H47" s="177" t="s">
        <v>3728</v>
      </c>
      <c r="I47" s="312">
        <v>712</v>
      </c>
      <c r="J47" s="307">
        <v>44</v>
      </c>
      <c r="K47" s="308" t="str">
        <f t="shared" si="0"/>
        <v>0712-0044</v>
      </c>
    </row>
    <row r="48" spans="1:11" ht="12.75">
      <c r="A48" s="177" t="s">
        <v>10</v>
      </c>
      <c r="B48" s="309" t="s">
        <v>27</v>
      </c>
      <c r="C48" s="309" t="s">
        <v>123</v>
      </c>
      <c r="D48" s="309" t="s">
        <v>130</v>
      </c>
      <c r="E48" s="309" t="s">
        <v>509</v>
      </c>
      <c r="F48" s="309"/>
      <c r="G48" s="309" t="s">
        <v>3567</v>
      </c>
      <c r="H48" s="177" t="s">
        <v>133</v>
      </c>
      <c r="I48" s="312">
        <v>712</v>
      </c>
      <c r="J48" s="307">
        <v>45</v>
      </c>
      <c r="K48" s="308" t="str">
        <f t="shared" si="0"/>
        <v>0712-0045</v>
      </c>
    </row>
    <row r="49" spans="1:26" ht="38.25">
      <c r="A49" s="177" t="s">
        <v>10</v>
      </c>
      <c r="B49" s="309" t="s">
        <v>27</v>
      </c>
      <c r="C49" s="309" t="s">
        <v>28</v>
      </c>
      <c r="D49" s="309" t="s">
        <v>29</v>
      </c>
      <c r="E49" s="309" t="s">
        <v>30</v>
      </c>
      <c r="F49" s="309"/>
      <c r="G49" s="309" t="s">
        <v>3485</v>
      </c>
      <c r="H49" s="177" t="s">
        <v>3729</v>
      </c>
      <c r="I49" s="307">
        <v>712</v>
      </c>
      <c r="J49" s="307">
        <v>46</v>
      </c>
      <c r="K49" s="308" t="str">
        <f t="shared" si="0"/>
        <v>0712-0046</v>
      </c>
    </row>
    <row r="50" spans="1:26" ht="38.25">
      <c r="A50" s="174" t="s">
        <v>10</v>
      </c>
      <c r="B50" s="174" t="s">
        <v>27</v>
      </c>
      <c r="C50" s="174" t="s">
        <v>28</v>
      </c>
      <c r="D50" s="63" t="s">
        <v>29</v>
      </c>
      <c r="E50" s="63" t="s">
        <v>30</v>
      </c>
      <c r="F50" s="309"/>
      <c r="G50" s="174" t="s">
        <v>3471</v>
      </c>
      <c r="H50" s="174" t="s">
        <v>3730</v>
      </c>
      <c r="I50" s="312">
        <v>712</v>
      </c>
      <c r="J50" s="307">
        <v>47</v>
      </c>
      <c r="K50" s="308" t="str">
        <f t="shared" si="0"/>
        <v>0712-0047</v>
      </c>
      <c r="L50" s="11">
        <v>1</v>
      </c>
    </row>
    <row r="51" spans="1:26" ht="25.5">
      <c r="A51" s="176" t="s">
        <v>10</v>
      </c>
      <c r="B51" s="176" t="s">
        <v>27</v>
      </c>
      <c r="C51" s="176" t="s">
        <v>123</v>
      </c>
      <c r="D51" s="313" t="s">
        <v>3724</v>
      </c>
      <c r="E51" s="313" t="s">
        <v>509</v>
      </c>
      <c r="F51" s="314" t="str">
        <f t="array" ref="F51">IFERROR(INDEX(UIID!$K$2:$K1107, MATCH(CONCATENATE(B51,D51,G51,J51), UIID!$B$2:$B1107&amp;UIID!$D$2:$D1107&amp;UIID!$G$2:$G1107&amp;UIID!$H$2:$H1107, 0),), "Not Found")</f>
        <v>Not Found</v>
      </c>
      <c r="G51" s="176" t="s">
        <v>3528</v>
      </c>
      <c r="H51" s="176" t="s">
        <v>3731</v>
      </c>
      <c r="I51" s="307">
        <v>712</v>
      </c>
      <c r="J51" s="307">
        <v>48</v>
      </c>
      <c r="K51" s="308" t="str">
        <f t="shared" si="0"/>
        <v>0712-0048</v>
      </c>
      <c r="L51" s="11"/>
    </row>
    <row r="52" spans="1:26" ht="38.25">
      <c r="A52" s="63" t="s">
        <v>10</v>
      </c>
      <c r="B52" s="63" t="s">
        <v>27</v>
      </c>
      <c r="C52" s="174" t="s">
        <v>50</v>
      </c>
      <c r="D52" s="63" t="s">
        <v>3732</v>
      </c>
      <c r="E52" s="63" t="s">
        <v>146</v>
      </c>
      <c r="F52" s="315" t="str">
        <f t="array" ref="F52">IFERROR(INDEX(UIID!$K$2:$K1107, MATCH(CONCATENATE(B52,D52,G52,J52), UIID!$B$2:$B1107&amp;UIID!$D$2:$D1107&amp;UIID!$G$2:$G1107&amp;UIID!$H$2:$H1107, 0),), "Not Found")</f>
        <v>Not Found</v>
      </c>
      <c r="G52" s="174" t="s">
        <v>3733</v>
      </c>
      <c r="H52" s="174" t="s">
        <v>3734</v>
      </c>
      <c r="I52" s="312">
        <v>712</v>
      </c>
      <c r="J52" s="307">
        <v>49</v>
      </c>
      <c r="K52" s="308" t="str">
        <f t="shared" si="0"/>
        <v>0712-0049</v>
      </c>
      <c r="L52" s="11"/>
    </row>
    <row r="53" spans="1:26" ht="25.5">
      <c r="A53" s="313" t="s">
        <v>10</v>
      </c>
      <c r="B53" s="313" t="s">
        <v>27</v>
      </c>
      <c r="C53" s="174" t="s">
        <v>28</v>
      </c>
      <c r="D53" s="63" t="s">
        <v>29</v>
      </c>
      <c r="E53" s="63" t="s">
        <v>30</v>
      </c>
      <c r="F53" s="315" t="str">
        <f t="array" ref="F53">IFERROR(INDEX(UIID!$K$2:$K1107, MATCH(CONCATENATE(B53,D53,G53,J53), UIID!$B$2:$B1107&amp;UIID!$D$2:$D1107&amp;UIID!$G$2:$G1107&amp;UIID!$H$2:$H1107, 0),), "Not Found")</f>
        <v>Not Found</v>
      </c>
      <c r="G53" s="176" t="s">
        <v>3569</v>
      </c>
      <c r="H53" s="176" t="s">
        <v>3735</v>
      </c>
      <c r="I53" s="307">
        <v>712</v>
      </c>
      <c r="J53" s="307">
        <v>50</v>
      </c>
      <c r="K53" s="308" t="str">
        <f t="shared" si="0"/>
        <v>0712-0050</v>
      </c>
      <c r="L53" s="11"/>
    </row>
    <row r="54" spans="1:26" ht="51">
      <c r="A54" s="174" t="s">
        <v>10</v>
      </c>
      <c r="B54" s="174" t="s">
        <v>27</v>
      </c>
      <c r="C54" s="174" t="s">
        <v>28</v>
      </c>
      <c r="D54" s="63" t="s">
        <v>3722</v>
      </c>
      <c r="E54" s="63" t="s">
        <v>509</v>
      </c>
      <c r="F54" s="316"/>
      <c r="G54" s="176" t="s">
        <v>3577</v>
      </c>
      <c r="H54" s="176" t="s">
        <v>3736</v>
      </c>
      <c r="I54" s="312">
        <v>712</v>
      </c>
      <c r="J54" s="307">
        <v>51</v>
      </c>
      <c r="K54" s="308" t="str">
        <f t="shared" si="0"/>
        <v>0712-0051</v>
      </c>
      <c r="L54" s="11"/>
    </row>
    <row r="55" spans="1:26" ht="25.5">
      <c r="A55" s="176" t="s">
        <v>10</v>
      </c>
      <c r="B55" s="176" t="s">
        <v>27</v>
      </c>
      <c r="C55" s="174" t="s">
        <v>28</v>
      </c>
      <c r="D55" s="63" t="s">
        <v>2131</v>
      </c>
      <c r="E55" s="63" t="s">
        <v>50</v>
      </c>
      <c r="F55" s="314" t="str">
        <f t="array" ref="F55">IFERROR(INDEX(UIID!$K$2:$K1107, MATCH(CONCATENATE(B55,D55,G55,J55), UIID!$B$2:$B1107&amp;UIID!$D$2:$D1107&amp;UIID!$G$2:$G1107&amp;UIID!$H$2:$H1107, 0),), "Not Found")</f>
        <v>Not Found</v>
      </c>
      <c r="G55" s="174" t="s">
        <v>3737</v>
      </c>
      <c r="H55" s="174" t="s">
        <v>3738</v>
      </c>
      <c r="I55" s="307">
        <v>712</v>
      </c>
      <c r="J55" s="307">
        <v>52</v>
      </c>
      <c r="K55" s="308" t="str">
        <f t="shared" si="0"/>
        <v>0712-0052</v>
      </c>
      <c r="L55" s="11"/>
    </row>
    <row r="56" spans="1:26" ht="51">
      <c r="A56" s="176" t="s">
        <v>10</v>
      </c>
      <c r="B56" s="176" t="s">
        <v>27</v>
      </c>
      <c r="C56" s="174" t="s">
        <v>50</v>
      </c>
      <c r="D56" s="63" t="s">
        <v>499</v>
      </c>
      <c r="E56" s="63" t="s">
        <v>28</v>
      </c>
      <c r="F56" s="315" t="str">
        <f t="array" ref="F56">IFERROR(INDEX(UIID!$K$2:$K1107, MATCH(CONCATENATE(B56,D56,G56,J56), UIID!$B$2:$B1107&amp;UIID!$D$2:$D1107&amp;UIID!$G$2:$G1107&amp;UIID!$H$2:$H1107, 0),), "Not Found")</f>
        <v>Not Found</v>
      </c>
      <c r="G56" s="174" t="s">
        <v>3739</v>
      </c>
      <c r="H56" s="174" t="s">
        <v>3740</v>
      </c>
      <c r="I56" s="312">
        <v>712</v>
      </c>
      <c r="J56" s="307">
        <v>53</v>
      </c>
      <c r="K56" s="308" t="str">
        <f t="shared" si="0"/>
        <v>0712-0053</v>
      </c>
      <c r="L56" s="11"/>
    </row>
    <row r="57" spans="1:26" ht="25.5">
      <c r="A57" s="174" t="s">
        <v>10</v>
      </c>
      <c r="B57" s="174" t="s">
        <v>27</v>
      </c>
      <c r="C57" s="174" t="s">
        <v>123</v>
      </c>
      <c r="D57" s="63" t="s">
        <v>887</v>
      </c>
      <c r="E57" s="63" t="s">
        <v>509</v>
      </c>
      <c r="F57" s="315" t="str">
        <f t="array" ref="F57">IFERROR(INDEX(UIID!$K$2:$K1107, MATCH(CONCATENATE(B57,D57,G57,J57), UIID!$B$2:$B1107&amp;UIID!$D$2:$D1107&amp;UIID!$G$2:$G1107&amp;UIID!$H$2:$H1107, 0),), "Not Found")</f>
        <v>Not Found</v>
      </c>
      <c r="G57" s="174" t="s">
        <v>3741</v>
      </c>
      <c r="H57" s="174" t="s">
        <v>3742</v>
      </c>
      <c r="I57" s="307">
        <v>712</v>
      </c>
      <c r="J57" s="307">
        <v>54</v>
      </c>
      <c r="K57" s="308" t="str">
        <f t="shared" si="0"/>
        <v>0712-0054</v>
      </c>
      <c r="L57" s="11"/>
    </row>
    <row r="58" spans="1:26" ht="38.25">
      <c r="A58" s="174" t="s">
        <v>10</v>
      </c>
      <c r="B58" s="174" t="s">
        <v>27</v>
      </c>
      <c r="C58" s="174" t="s">
        <v>28</v>
      </c>
      <c r="D58" s="63" t="s">
        <v>1745</v>
      </c>
      <c r="E58" s="63" t="s">
        <v>509</v>
      </c>
      <c r="F58" s="315" t="str">
        <f t="array" ref="F58">IFERROR(INDEX(UIID!$K$2:$K1107, MATCH(CONCATENATE(B58,D58,G58,J58), UIID!$B$2:$B1107&amp;UIID!$D$2:$D1107&amp;UIID!$G$2:$G1107&amp;UIID!$H$2:$H1107, 0),), "Not Found")</f>
        <v>Not Found</v>
      </c>
      <c r="G58" s="174" t="s">
        <v>3743</v>
      </c>
      <c r="H58" s="174" t="s">
        <v>3744</v>
      </c>
      <c r="I58" s="312">
        <v>712</v>
      </c>
      <c r="J58" s="307">
        <v>55</v>
      </c>
      <c r="K58" s="308" t="str">
        <f t="shared" si="0"/>
        <v>0712-0055</v>
      </c>
      <c r="L58" s="11"/>
    </row>
    <row r="59" spans="1:26" ht="25.5">
      <c r="A59" s="174" t="s">
        <v>10</v>
      </c>
      <c r="B59" s="174" t="s">
        <v>27</v>
      </c>
      <c r="C59" s="174" t="s">
        <v>28</v>
      </c>
      <c r="D59" s="63" t="s">
        <v>3745</v>
      </c>
      <c r="E59" s="63" t="s">
        <v>509</v>
      </c>
      <c r="F59" s="315" t="str">
        <f t="array" ref="F59">IFERROR(INDEX(UIID!$K$2:$K1107, MATCH(CONCATENATE(B59,D59,G59,J59), UIID!$B$2:$B1107&amp;UIID!$D$2:$D1107&amp;UIID!$G$2:$G1107&amp;UIID!$H$2:$H1107, 0),), "Not Found")</f>
        <v>Not Found</v>
      </c>
      <c r="G59" s="174" t="s">
        <v>3746</v>
      </c>
      <c r="H59" s="174" t="s">
        <v>3747</v>
      </c>
      <c r="I59" s="307">
        <v>712</v>
      </c>
      <c r="J59" s="307">
        <v>56</v>
      </c>
      <c r="K59" s="308" t="str">
        <f t="shared" si="0"/>
        <v>0712-0056</v>
      </c>
      <c r="L59" s="11"/>
    </row>
    <row r="60" spans="1:26" ht="38.25">
      <c r="A60" s="174" t="s">
        <v>10</v>
      </c>
      <c r="B60" s="174" t="s">
        <v>27</v>
      </c>
      <c r="C60" s="317"/>
      <c r="D60" s="318" t="s">
        <v>3748</v>
      </c>
      <c r="E60" s="318"/>
      <c r="F60" s="316"/>
      <c r="G60" s="174" t="s">
        <v>3749</v>
      </c>
      <c r="H60" s="174" t="s">
        <v>3750</v>
      </c>
      <c r="I60" s="312">
        <v>712</v>
      </c>
      <c r="J60" s="307">
        <v>57</v>
      </c>
      <c r="K60" s="308" t="str">
        <f t="shared" si="0"/>
        <v>0712-0057</v>
      </c>
      <c r="L60" s="11"/>
    </row>
    <row r="61" spans="1:26" ht="38.25">
      <c r="A61" s="174" t="s">
        <v>10</v>
      </c>
      <c r="B61" s="174" t="s">
        <v>27</v>
      </c>
      <c r="C61" s="174" t="s">
        <v>50</v>
      </c>
      <c r="D61" s="63" t="s">
        <v>3751</v>
      </c>
      <c r="E61" s="63" t="s">
        <v>509</v>
      </c>
      <c r="F61" s="315" t="str">
        <f t="array" ref="F61">IFERROR(INDEX(UIID!$K$2:$K1107, MATCH(CONCATENATE(B61,D61,G61,J61), UIID!$B$2:$B1107&amp;UIID!$D$2:$D1107&amp;UIID!$G$2:$G1107&amp;UIID!$H$2:$H1107, 0),), "Not Found")</f>
        <v>Not Found</v>
      </c>
      <c r="G61" s="174" t="s">
        <v>3752</v>
      </c>
      <c r="H61" s="174" t="s">
        <v>3753</v>
      </c>
      <c r="I61" s="307">
        <v>712</v>
      </c>
      <c r="J61" s="307">
        <v>58</v>
      </c>
      <c r="K61" s="308" t="str">
        <f t="shared" si="0"/>
        <v>0712-0058</v>
      </c>
      <c r="L61" s="11"/>
    </row>
    <row r="62" spans="1:26" ht="25.5">
      <c r="A62" s="174" t="s">
        <v>10</v>
      </c>
      <c r="B62" s="174" t="s">
        <v>27</v>
      </c>
      <c r="C62" s="174" t="s">
        <v>28</v>
      </c>
      <c r="D62" s="63" t="s">
        <v>1745</v>
      </c>
      <c r="E62" s="318"/>
      <c r="F62" s="316"/>
      <c r="G62" s="174" t="s">
        <v>3754</v>
      </c>
      <c r="H62" s="174" t="s">
        <v>3755</v>
      </c>
      <c r="I62" s="312">
        <v>712</v>
      </c>
      <c r="J62" s="307">
        <v>59</v>
      </c>
      <c r="K62" s="308" t="str">
        <f t="shared" si="0"/>
        <v>0712-0059</v>
      </c>
      <c r="L62" s="11"/>
    </row>
    <row r="63" spans="1:26" ht="25.5">
      <c r="A63" s="319" t="s">
        <v>10</v>
      </c>
      <c r="B63" s="320" t="s">
        <v>11</v>
      </c>
      <c r="C63" s="320" t="s">
        <v>12</v>
      </c>
      <c r="D63" s="320" t="s">
        <v>13</v>
      </c>
      <c r="E63" s="320" t="s">
        <v>3756</v>
      </c>
      <c r="F63" s="320"/>
      <c r="G63" s="320" t="s">
        <v>3757</v>
      </c>
      <c r="H63" s="320" t="s">
        <v>701</v>
      </c>
      <c r="I63" s="321">
        <v>722</v>
      </c>
      <c r="J63" s="321">
        <v>1</v>
      </c>
      <c r="K63" s="322" t="str">
        <f t="shared" si="0"/>
        <v>0722-0001</v>
      </c>
      <c r="L63" s="323">
        <v>1</v>
      </c>
      <c r="M63" s="324">
        <v>722</v>
      </c>
      <c r="N63" s="325" t="s">
        <v>11</v>
      </c>
      <c r="O63" s="325"/>
      <c r="P63" s="325"/>
      <c r="Q63" s="325"/>
      <c r="R63" s="325"/>
      <c r="S63" s="325"/>
      <c r="T63" s="325"/>
      <c r="U63" s="325"/>
      <c r="V63" s="325"/>
      <c r="W63" s="325"/>
      <c r="X63" s="325"/>
      <c r="Y63" s="325"/>
      <c r="Z63" s="325"/>
    </row>
    <row r="64" spans="1:26" ht="51">
      <c r="A64" s="326" t="s">
        <v>10</v>
      </c>
      <c r="B64" s="327" t="s">
        <v>11</v>
      </c>
      <c r="C64" s="327" t="s">
        <v>378</v>
      </c>
      <c r="D64" s="327" t="s">
        <v>374</v>
      </c>
      <c r="E64" s="327" t="s">
        <v>3756</v>
      </c>
      <c r="F64" s="327"/>
      <c r="G64" s="327" t="s">
        <v>685</v>
      </c>
      <c r="H64" s="327" t="s">
        <v>3758</v>
      </c>
      <c r="I64" s="307">
        <v>722</v>
      </c>
      <c r="J64" s="307">
        <v>2</v>
      </c>
      <c r="K64" s="308" t="str">
        <f t="shared" si="0"/>
        <v>0722-0002</v>
      </c>
      <c r="L64" s="328">
        <v>1</v>
      </c>
      <c r="M64" s="329"/>
    </row>
    <row r="65" spans="1:14" ht="25.5">
      <c r="A65" s="326" t="s">
        <v>10</v>
      </c>
      <c r="B65" s="327" t="s">
        <v>11</v>
      </c>
      <c r="C65" s="327" t="s">
        <v>123</v>
      </c>
      <c r="D65" s="327" t="s">
        <v>1069</v>
      </c>
      <c r="E65" s="327" t="s">
        <v>30</v>
      </c>
      <c r="F65" s="327"/>
      <c r="G65" s="327" t="s">
        <v>1070</v>
      </c>
      <c r="H65" s="327" t="s">
        <v>1071</v>
      </c>
      <c r="I65" s="307">
        <v>722</v>
      </c>
      <c r="J65" s="307">
        <v>3</v>
      </c>
      <c r="K65" s="308" t="str">
        <f t="shared" si="0"/>
        <v>0722-0003</v>
      </c>
      <c r="L65" s="328">
        <v>1</v>
      </c>
      <c r="M65" s="329">
        <v>761</v>
      </c>
      <c r="N65" s="11" t="s">
        <v>400</v>
      </c>
    </row>
    <row r="66" spans="1:14" ht="25.5">
      <c r="A66" s="326" t="s">
        <v>10</v>
      </c>
      <c r="B66" s="327" t="s">
        <v>11</v>
      </c>
      <c r="C66" s="327" t="s">
        <v>146</v>
      </c>
      <c r="D66" s="327" t="s">
        <v>1017</v>
      </c>
      <c r="E66" s="327" t="s">
        <v>123</v>
      </c>
      <c r="F66" s="327"/>
      <c r="G66" s="327" t="s">
        <v>1018</v>
      </c>
      <c r="H66" s="327" t="s">
        <v>1019</v>
      </c>
      <c r="I66" s="307">
        <v>722</v>
      </c>
      <c r="J66" s="307">
        <v>4</v>
      </c>
      <c r="K66" s="308" t="str">
        <f t="shared" si="0"/>
        <v>0722-0004</v>
      </c>
      <c r="L66" s="328">
        <v>1</v>
      </c>
    </row>
    <row r="67" spans="1:14">
      <c r="A67" s="326" t="s">
        <v>10</v>
      </c>
      <c r="B67" s="327" t="s">
        <v>11</v>
      </c>
      <c r="C67" s="327" t="s">
        <v>176</v>
      </c>
      <c r="D67" s="327" t="s">
        <v>3759</v>
      </c>
      <c r="E67" s="327" t="s">
        <v>3756</v>
      </c>
      <c r="F67" s="327"/>
      <c r="G67" s="330" t="s">
        <v>1082</v>
      </c>
      <c r="H67" s="327" t="s">
        <v>1083</v>
      </c>
      <c r="I67" s="307">
        <v>722</v>
      </c>
      <c r="J67" s="307">
        <v>5</v>
      </c>
      <c r="K67" s="308" t="str">
        <f t="shared" si="0"/>
        <v>0722-0005</v>
      </c>
      <c r="L67" s="328">
        <v>1</v>
      </c>
    </row>
    <row r="68" spans="1:14" ht="25.5">
      <c r="A68" s="326" t="s">
        <v>10</v>
      </c>
      <c r="B68" s="327" t="s">
        <v>11</v>
      </c>
      <c r="C68" s="327" t="s">
        <v>28</v>
      </c>
      <c r="D68" s="327" t="s">
        <v>977</v>
      </c>
      <c r="E68" s="327" t="s">
        <v>28</v>
      </c>
      <c r="F68" s="327"/>
      <c r="G68" s="327" t="s">
        <v>978</v>
      </c>
      <c r="H68" s="327" t="s">
        <v>979</v>
      </c>
      <c r="I68" s="307">
        <v>722</v>
      </c>
      <c r="J68" s="307">
        <v>6</v>
      </c>
      <c r="K68" s="308" t="str">
        <f t="shared" si="0"/>
        <v>0722-0006</v>
      </c>
      <c r="L68" s="328">
        <v>1</v>
      </c>
    </row>
    <row r="69" spans="1:14" ht="25.5">
      <c r="A69" s="326" t="s">
        <v>10</v>
      </c>
      <c r="B69" s="327" t="s">
        <v>11</v>
      </c>
      <c r="C69" s="327" t="s">
        <v>146</v>
      </c>
      <c r="D69" s="327" t="s">
        <v>656</v>
      </c>
      <c r="E69" s="327" t="s">
        <v>28</v>
      </c>
      <c r="F69" s="327"/>
      <c r="G69" s="331" t="s">
        <v>3760</v>
      </c>
      <c r="H69" s="327" t="s">
        <v>658</v>
      </c>
      <c r="I69" s="307">
        <v>722</v>
      </c>
      <c r="J69" s="307">
        <v>7</v>
      </c>
      <c r="K69" s="308" t="str">
        <f t="shared" si="0"/>
        <v>0722-0007</v>
      </c>
      <c r="L69" s="328">
        <v>1</v>
      </c>
    </row>
    <row r="70" spans="1:14" ht="25.5">
      <c r="A70" s="326" t="s">
        <v>10</v>
      </c>
      <c r="B70" s="327" t="s">
        <v>11</v>
      </c>
      <c r="C70" s="327" t="s">
        <v>12</v>
      </c>
      <c r="D70" s="327" t="s">
        <v>13</v>
      </c>
      <c r="E70" s="327" t="s">
        <v>3756</v>
      </c>
      <c r="F70" s="327"/>
      <c r="G70" s="327" t="s">
        <v>472</v>
      </c>
      <c r="H70" s="331" t="s">
        <v>3761</v>
      </c>
      <c r="I70" s="307">
        <v>722</v>
      </c>
      <c r="J70" s="307">
        <v>8</v>
      </c>
      <c r="K70" s="308" t="str">
        <f t="shared" si="0"/>
        <v>0722-0008</v>
      </c>
      <c r="L70" s="328">
        <v>1</v>
      </c>
    </row>
    <row r="71" spans="1:14">
      <c r="A71" s="326" t="s">
        <v>10</v>
      </c>
      <c r="B71" s="327" t="s">
        <v>11</v>
      </c>
      <c r="C71" s="327" t="s">
        <v>123</v>
      </c>
      <c r="D71" s="327" t="s">
        <v>513</v>
      </c>
      <c r="E71" s="327" t="s">
        <v>28</v>
      </c>
      <c r="F71" s="327"/>
      <c r="G71" s="327" t="s">
        <v>514</v>
      </c>
      <c r="H71" s="327" t="s">
        <v>515</v>
      </c>
      <c r="I71" s="307">
        <v>722</v>
      </c>
      <c r="J71" s="307">
        <v>9</v>
      </c>
      <c r="K71" s="308" t="str">
        <f t="shared" si="0"/>
        <v>0722-0009</v>
      </c>
      <c r="L71" s="328">
        <v>1</v>
      </c>
    </row>
    <row r="72" spans="1:14" ht="38.25">
      <c r="A72" s="326" t="s">
        <v>10</v>
      </c>
      <c r="B72" s="327" t="s">
        <v>11</v>
      </c>
      <c r="C72" s="327" t="s">
        <v>12</v>
      </c>
      <c r="D72" s="327" t="s">
        <v>13</v>
      </c>
      <c r="E72" s="327" t="s">
        <v>3756</v>
      </c>
      <c r="F72" s="327"/>
      <c r="G72" s="331" t="s">
        <v>3705</v>
      </c>
      <c r="H72" s="327" t="s">
        <v>815</v>
      </c>
      <c r="I72" s="307">
        <v>722</v>
      </c>
      <c r="J72" s="307">
        <v>10</v>
      </c>
      <c r="K72" s="308" t="str">
        <f t="shared" si="0"/>
        <v>0722-0010</v>
      </c>
      <c r="L72" s="328">
        <v>1</v>
      </c>
    </row>
    <row r="73" spans="1:14" ht="25.5">
      <c r="A73" s="326" t="s">
        <v>10</v>
      </c>
      <c r="B73" s="327" t="s">
        <v>11</v>
      </c>
      <c r="C73" s="327" t="s">
        <v>12</v>
      </c>
      <c r="D73" s="327" t="s">
        <v>13</v>
      </c>
      <c r="E73" s="327" t="s">
        <v>3756</v>
      </c>
      <c r="F73" s="327"/>
      <c r="G73" s="331" t="s">
        <v>3762</v>
      </c>
      <c r="H73" s="327" t="s">
        <v>543</v>
      </c>
      <c r="I73" s="307">
        <v>722</v>
      </c>
      <c r="J73" s="307">
        <v>11</v>
      </c>
      <c r="K73" s="308" t="str">
        <f t="shared" si="0"/>
        <v>0722-0011</v>
      </c>
      <c r="L73" s="328">
        <v>1</v>
      </c>
    </row>
    <row r="74" spans="1:14" ht="25.5">
      <c r="A74" s="326" t="s">
        <v>10</v>
      </c>
      <c r="B74" s="327" t="s">
        <v>11</v>
      </c>
      <c r="C74" s="327" t="s">
        <v>310</v>
      </c>
      <c r="D74" s="327" t="s">
        <v>13</v>
      </c>
      <c r="E74" s="327" t="s">
        <v>3756</v>
      </c>
      <c r="F74" s="327"/>
      <c r="G74" s="327" t="s">
        <v>1169</v>
      </c>
      <c r="H74" s="327" t="s">
        <v>1170</v>
      </c>
      <c r="I74" s="307">
        <v>722</v>
      </c>
      <c r="J74" s="307">
        <v>12</v>
      </c>
      <c r="K74" s="308" t="str">
        <f t="shared" si="0"/>
        <v>0722-0012</v>
      </c>
      <c r="L74" s="328">
        <v>1</v>
      </c>
    </row>
    <row r="75" spans="1:14" ht="25.5">
      <c r="A75" s="326" t="s">
        <v>10</v>
      </c>
      <c r="B75" s="327" t="s">
        <v>11</v>
      </c>
      <c r="C75" s="327" t="s">
        <v>28</v>
      </c>
      <c r="D75" s="327" t="s">
        <v>458</v>
      </c>
      <c r="E75" s="327" t="s">
        <v>30</v>
      </c>
      <c r="F75" s="327"/>
      <c r="G75" s="327" t="s">
        <v>1134</v>
      </c>
      <c r="H75" s="327" t="s">
        <v>1135</v>
      </c>
      <c r="I75" s="307">
        <v>722</v>
      </c>
      <c r="J75" s="307">
        <v>13</v>
      </c>
      <c r="K75" s="308" t="str">
        <f t="shared" si="0"/>
        <v>0722-0013</v>
      </c>
      <c r="L75" s="328">
        <v>1</v>
      </c>
    </row>
    <row r="76" spans="1:14" ht="25.5">
      <c r="A76" s="326" t="s">
        <v>10</v>
      </c>
      <c r="B76" s="327" t="s">
        <v>11</v>
      </c>
      <c r="C76" s="327" t="s">
        <v>28</v>
      </c>
      <c r="D76" s="327" t="s">
        <v>977</v>
      </c>
      <c r="E76" s="327" t="s">
        <v>28</v>
      </c>
      <c r="F76" s="327"/>
      <c r="G76" s="327" t="s">
        <v>1134</v>
      </c>
      <c r="H76" s="327" t="s">
        <v>1137</v>
      </c>
      <c r="I76" s="307">
        <v>722</v>
      </c>
      <c r="J76" s="307">
        <v>14</v>
      </c>
      <c r="K76" s="308" t="str">
        <f t="shared" si="0"/>
        <v>0722-0014</v>
      </c>
      <c r="L76" s="328">
        <v>1</v>
      </c>
    </row>
    <row r="77" spans="1:14" ht="25.5">
      <c r="A77" s="326" t="s">
        <v>10</v>
      </c>
      <c r="B77" s="327" t="s">
        <v>11</v>
      </c>
      <c r="C77" s="327" t="s">
        <v>146</v>
      </c>
      <c r="D77" s="327" t="s">
        <v>147</v>
      </c>
      <c r="E77" s="327" t="s">
        <v>123</v>
      </c>
      <c r="F77" s="327"/>
      <c r="G77" s="327" t="s">
        <v>2264</v>
      </c>
      <c r="H77" s="327" t="s">
        <v>1112</v>
      </c>
      <c r="I77" s="307">
        <v>722</v>
      </c>
      <c r="J77" s="307">
        <v>15</v>
      </c>
      <c r="K77" s="308" t="str">
        <f t="shared" si="0"/>
        <v>0722-0015</v>
      </c>
      <c r="L77" s="328">
        <v>1</v>
      </c>
    </row>
    <row r="78" spans="1:14" ht="25.5">
      <c r="A78" s="326" t="s">
        <v>10</v>
      </c>
      <c r="B78" s="327" t="s">
        <v>11</v>
      </c>
      <c r="C78" s="327" t="s">
        <v>509</v>
      </c>
      <c r="D78" s="327" t="s">
        <v>551</v>
      </c>
      <c r="E78" s="327" t="s">
        <v>30</v>
      </c>
      <c r="F78" s="327"/>
      <c r="G78" s="327" t="s">
        <v>552</v>
      </c>
      <c r="H78" s="327" t="s">
        <v>553</v>
      </c>
      <c r="I78" s="307">
        <v>722</v>
      </c>
      <c r="J78" s="307">
        <v>16</v>
      </c>
      <c r="K78" s="308" t="str">
        <f t="shared" si="0"/>
        <v>0722-0016</v>
      </c>
      <c r="L78" s="328">
        <v>1</v>
      </c>
    </row>
    <row r="79" spans="1:14" ht="25.5">
      <c r="A79" s="326" t="s">
        <v>10</v>
      </c>
      <c r="B79" s="327" t="s">
        <v>11</v>
      </c>
      <c r="C79" s="327" t="s">
        <v>509</v>
      </c>
      <c r="D79" s="327" t="s">
        <v>1177</v>
      </c>
      <c r="E79" s="327" t="s">
        <v>123</v>
      </c>
      <c r="F79" s="327"/>
      <c r="G79" s="327" t="s">
        <v>1178</v>
      </c>
      <c r="H79" s="327" t="s">
        <v>1179</v>
      </c>
      <c r="I79" s="307">
        <v>722</v>
      </c>
      <c r="J79" s="307">
        <v>17</v>
      </c>
      <c r="K79" s="308" t="str">
        <f t="shared" si="0"/>
        <v>0722-0017</v>
      </c>
      <c r="L79" s="328">
        <v>1</v>
      </c>
    </row>
    <row r="80" spans="1:14" ht="25.5">
      <c r="A80" s="326" t="s">
        <v>10</v>
      </c>
      <c r="B80" s="327" t="s">
        <v>11</v>
      </c>
      <c r="C80" s="327" t="s">
        <v>12</v>
      </c>
      <c r="D80" s="327" t="s">
        <v>13</v>
      </c>
      <c r="E80" s="327" t="s">
        <v>3756</v>
      </c>
      <c r="F80" s="327"/>
      <c r="G80" s="331" t="s">
        <v>2210</v>
      </c>
      <c r="H80" s="327" t="s">
        <v>588</v>
      </c>
      <c r="I80" s="307">
        <v>722</v>
      </c>
      <c r="J80" s="307">
        <v>18</v>
      </c>
      <c r="K80" s="308" t="str">
        <f t="shared" si="0"/>
        <v>0722-0018</v>
      </c>
      <c r="L80" s="332" t="s">
        <v>3763</v>
      </c>
    </row>
    <row r="81" spans="1:12" ht="25.5">
      <c r="A81" s="326" t="s">
        <v>10</v>
      </c>
      <c r="B81" s="327" t="s">
        <v>11</v>
      </c>
      <c r="C81" s="327" t="s">
        <v>12</v>
      </c>
      <c r="D81" s="327" t="s">
        <v>13</v>
      </c>
      <c r="E81" s="327" t="s">
        <v>3756</v>
      </c>
      <c r="F81" s="327"/>
      <c r="G81" s="327" t="s">
        <v>2210</v>
      </c>
      <c r="H81" s="327" t="s">
        <v>3764</v>
      </c>
      <c r="I81" s="307">
        <v>722</v>
      </c>
      <c r="J81" s="307">
        <v>18</v>
      </c>
      <c r="K81" s="308" t="str">
        <f t="shared" si="0"/>
        <v>0722-0018</v>
      </c>
      <c r="L81" s="332" t="s">
        <v>3763</v>
      </c>
    </row>
    <row r="82" spans="1:12" ht="25.5">
      <c r="A82" s="326" t="s">
        <v>10</v>
      </c>
      <c r="B82" s="327" t="s">
        <v>11</v>
      </c>
      <c r="C82" s="327" t="s">
        <v>28</v>
      </c>
      <c r="D82" s="327" t="s">
        <v>977</v>
      </c>
      <c r="E82" s="327" t="s">
        <v>28</v>
      </c>
      <c r="F82" s="327"/>
      <c r="G82" s="327" t="s">
        <v>1042</v>
      </c>
      <c r="H82" s="327" t="s">
        <v>1043</v>
      </c>
      <c r="I82" s="307">
        <v>722</v>
      </c>
      <c r="J82" s="307">
        <v>19</v>
      </c>
      <c r="K82" s="308" t="str">
        <f t="shared" si="0"/>
        <v>0722-0019</v>
      </c>
      <c r="L82" s="328">
        <v>1</v>
      </c>
    </row>
    <row r="83" spans="1:12" ht="25.5">
      <c r="A83" s="326" t="s">
        <v>10</v>
      </c>
      <c r="B83" s="327" t="s">
        <v>11</v>
      </c>
      <c r="C83" s="327" t="s">
        <v>28</v>
      </c>
      <c r="D83" s="327" t="s">
        <v>458</v>
      </c>
      <c r="E83" s="327" t="s">
        <v>30</v>
      </c>
      <c r="F83" s="327"/>
      <c r="G83" s="327" t="s">
        <v>2226</v>
      </c>
      <c r="H83" s="331" t="s">
        <v>3765</v>
      </c>
      <c r="I83" s="307">
        <v>722</v>
      </c>
      <c r="J83" s="307">
        <v>20</v>
      </c>
      <c r="K83" s="308" t="str">
        <f t="shared" si="0"/>
        <v>0722-0020</v>
      </c>
      <c r="L83" s="328">
        <v>1</v>
      </c>
    </row>
    <row r="84" spans="1:12">
      <c r="A84" s="326" t="s">
        <v>10</v>
      </c>
      <c r="B84" s="327" t="s">
        <v>11</v>
      </c>
      <c r="C84" s="327" t="s">
        <v>12</v>
      </c>
      <c r="D84" s="327" t="s">
        <v>13</v>
      </c>
      <c r="E84" s="327" t="s">
        <v>3756</v>
      </c>
      <c r="F84" s="327"/>
      <c r="G84" s="327" t="s">
        <v>1262</v>
      </c>
      <c r="H84" s="327" t="s">
        <v>1263</v>
      </c>
      <c r="I84" s="307">
        <v>722</v>
      </c>
      <c r="J84" s="307">
        <v>21</v>
      </c>
      <c r="K84" s="308" t="str">
        <f t="shared" si="0"/>
        <v>0722-0021</v>
      </c>
      <c r="L84" s="328">
        <v>1</v>
      </c>
    </row>
    <row r="85" spans="1:12" ht="25.5">
      <c r="A85" s="326" t="s">
        <v>10</v>
      </c>
      <c r="B85" s="327" t="s">
        <v>11</v>
      </c>
      <c r="C85" s="327" t="s">
        <v>28</v>
      </c>
      <c r="D85" s="327" t="s">
        <v>581</v>
      </c>
      <c r="E85" s="327" t="s">
        <v>30</v>
      </c>
      <c r="F85" s="327"/>
      <c r="G85" s="331" t="s">
        <v>3766</v>
      </c>
      <c r="H85" s="331" t="s">
        <v>3767</v>
      </c>
      <c r="I85" s="307">
        <v>722</v>
      </c>
      <c r="J85" s="307">
        <v>22</v>
      </c>
      <c r="K85" s="308" t="str">
        <f t="shared" si="0"/>
        <v>0722-0022</v>
      </c>
      <c r="L85" s="328">
        <v>1</v>
      </c>
    </row>
    <row r="86" spans="1:12" ht="25.5">
      <c r="A86" s="326" t="s">
        <v>10</v>
      </c>
      <c r="B86" s="327" t="s">
        <v>11</v>
      </c>
      <c r="C86" s="327" t="s">
        <v>509</v>
      </c>
      <c r="D86" s="327" t="s">
        <v>935</v>
      </c>
      <c r="E86" s="327" t="s">
        <v>3756</v>
      </c>
      <c r="F86" s="327"/>
      <c r="G86" s="327" t="s">
        <v>3768</v>
      </c>
      <c r="H86" s="327" t="s">
        <v>3769</v>
      </c>
      <c r="I86" s="307">
        <v>722</v>
      </c>
      <c r="J86" s="307">
        <v>23</v>
      </c>
      <c r="K86" s="308" t="str">
        <f t="shared" si="0"/>
        <v>0722-0023</v>
      </c>
      <c r="L86" s="328">
        <v>1</v>
      </c>
    </row>
    <row r="87" spans="1:12">
      <c r="A87" s="326" t="s">
        <v>10</v>
      </c>
      <c r="B87" s="327" t="s">
        <v>11</v>
      </c>
      <c r="C87" s="327" t="s">
        <v>509</v>
      </c>
      <c r="D87" s="327" t="s">
        <v>935</v>
      </c>
      <c r="E87" s="327" t="s">
        <v>509</v>
      </c>
      <c r="F87" s="327"/>
      <c r="G87" s="327" t="s">
        <v>936</v>
      </c>
      <c r="H87" s="327" t="s">
        <v>937</v>
      </c>
      <c r="I87" s="307">
        <v>722</v>
      </c>
      <c r="J87" s="307">
        <v>24</v>
      </c>
      <c r="K87" s="308" t="str">
        <f t="shared" si="0"/>
        <v>0722-0024</v>
      </c>
      <c r="L87" s="328">
        <v>1</v>
      </c>
    </row>
    <row r="88" spans="1:12" ht="38.25">
      <c r="A88" s="326" t="s">
        <v>10</v>
      </c>
      <c r="B88" s="327" t="s">
        <v>11</v>
      </c>
      <c r="C88" s="327" t="s">
        <v>12</v>
      </c>
      <c r="D88" s="327" t="s">
        <v>13</v>
      </c>
      <c r="E88" s="327" t="s">
        <v>3756</v>
      </c>
      <c r="F88" s="327"/>
      <c r="G88" s="327" t="s">
        <v>1888</v>
      </c>
      <c r="H88" s="327" t="s">
        <v>1889</v>
      </c>
      <c r="I88" s="307">
        <v>722</v>
      </c>
      <c r="J88" s="307">
        <v>25</v>
      </c>
      <c r="K88" s="308" t="str">
        <f t="shared" si="0"/>
        <v>0722-0025</v>
      </c>
      <c r="L88" s="328">
        <v>1</v>
      </c>
    </row>
    <row r="89" spans="1:12">
      <c r="A89" s="326" t="s">
        <v>10</v>
      </c>
      <c r="B89" s="327" t="s">
        <v>11</v>
      </c>
      <c r="C89" s="327" t="s">
        <v>12</v>
      </c>
      <c r="D89" s="327" t="s">
        <v>13</v>
      </c>
      <c r="E89" s="327" t="s">
        <v>3756</v>
      </c>
      <c r="F89" s="327"/>
      <c r="G89" s="327" t="s">
        <v>787</v>
      </c>
      <c r="H89" s="327" t="s">
        <v>793</v>
      </c>
      <c r="I89" s="307">
        <v>722</v>
      </c>
      <c r="J89" s="307">
        <v>26</v>
      </c>
      <c r="K89" s="308" t="str">
        <f t="shared" si="0"/>
        <v>0722-0026</v>
      </c>
      <c r="L89" s="328">
        <v>1</v>
      </c>
    </row>
    <row r="90" spans="1:12">
      <c r="A90" s="326" t="s">
        <v>10</v>
      </c>
      <c r="B90" s="327" t="s">
        <v>11</v>
      </c>
      <c r="C90" s="327" t="s">
        <v>12</v>
      </c>
      <c r="D90" s="327" t="s">
        <v>13</v>
      </c>
      <c r="E90" s="327" t="s">
        <v>3756</v>
      </c>
      <c r="F90" s="327"/>
      <c r="G90" s="327" t="s">
        <v>787</v>
      </c>
      <c r="H90" s="327" t="s">
        <v>788</v>
      </c>
      <c r="I90" s="307">
        <v>722</v>
      </c>
      <c r="J90" s="307">
        <v>27</v>
      </c>
      <c r="K90" s="308" t="str">
        <f t="shared" si="0"/>
        <v>0722-0027</v>
      </c>
      <c r="L90" s="328">
        <v>1</v>
      </c>
    </row>
    <row r="91" spans="1:12" ht="25.5">
      <c r="A91" s="326" t="s">
        <v>10</v>
      </c>
      <c r="B91" s="327" t="s">
        <v>11</v>
      </c>
      <c r="C91" s="327" t="s">
        <v>310</v>
      </c>
      <c r="D91" s="327" t="s">
        <v>13</v>
      </c>
      <c r="E91" s="327" t="s">
        <v>3756</v>
      </c>
      <c r="F91" s="327"/>
      <c r="G91" s="327" t="s">
        <v>436</v>
      </c>
      <c r="H91" s="327" t="s">
        <v>442</v>
      </c>
      <c r="I91" s="307">
        <v>722</v>
      </c>
      <c r="J91" s="307">
        <v>28</v>
      </c>
      <c r="K91" s="308" t="str">
        <f t="shared" si="0"/>
        <v>0722-0028</v>
      </c>
      <c r="L91" s="328">
        <v>1</v>
      </c>
    </row>
    <row r="92" spans="1:12" ht="25.5">
      <c r="A92" s="326" t="s">
        <v>10</v>
      </c>
      <c r="B92" s="327" t="s">
        <v>11</v>
      </c>
      <c r="C92" s="327" t="s">
        <v>12</v>
      </c>
      <c r="D92" s="327" t="s">
        <v>13</v>
      </c>
      <c r="E92" s="327" t="s">
        <v>3756</v>
      </c>
      <c r="F92" s="327"/>
      <c r="G92" s="327" t="s">
        <v>850</v>
      </c>
      <c r="H92" s="327" t="s">
        <v>3770</v>
      </c>
      <c r="I92" s="307">
        <v>722</v>
      </c>
      <c r="J92" s="307">
        <v>29</v>
      </c>
      <c r="K92" s="308" t="str">
        <f t="shared" si="0"/>
        <v>0722-0029</v>
      </c>
      <c r="L92" s="328">
        <v>1</v>
      </c>
    </row>
    <row r="93" spans="1:12">
      <c r="A93" s="326" t="s">
        <v>10</v>
      </c>
      <c r="B93" s="327" t="s">
        <v>11</v>
      </c>
      <c r="C93" s="327" t="s">
        <v>123</v>
      </c>
      <c r="D93" s="327" t="s">
        <v>513</v>
      </c>
      <c r="E93" s="327" t="s">
        <v>28</v>
      </c>
      <c r="F93" s="327"/>
      <c r="G93" s="327" t="s">
        <v>1323</v>
      </c>
      <c r="H93" s="327" t="s">
        <v>1324</v>
      </c>
      <c r="I93" s="307">
        <v>722</v>
      </c>
      <c r="J93" s="307">
        <v>30</v>
      </c>
      <c r="K93" s="308" t="str">
        <f t="shared" si="0"/>
        <v>0722-0030</v>
      </c>
      <c r="L93" s="328">
        <v>1</v>
      </c>
    </row>
    <row r="94" spans="1:12" ht="38.25">
      <c r="A94" s="326" t="s">
        <v>10</v>
      </c>
      <c r="B94" s="327" t="s">
        <v>11</v>
      </c>
      <c r="C94" s="327" t="s">
        <v>12</v>
      </c>
      <c r="D94" s="327" t="s">
        <v>13</v>
      </c>
      <c r="E94" s="327" t="s">
        <v>3756</v>
      </c>
      <c r="F94" s="327"/>
      <c r="G94" s="327" t="s">
        <v>795</v>
      </c>
      <c r="H94" s="327" t="s">
        <v>796</v>
      </c>
      <c r="I94" s="307">
        <v>722</v>
      </c>
      <c r="J94" s="307">
        <v>31</v>
      </c>
      <c r="K94" s="308" t="str">
        <f t="shared" si="0"/>
        <v>0722-0031</v>
      </c>
      <c r="L94" s="328">
        <v>1</v>
      </c>
    </row>
    <row r="95" spans="1:12" ht="25.5">
      <c r="A95" s="326" t="s">
        <v>10</v>
      </c>
      <c r="B95" s="327" t="s">
        <v>11</v>
      </c>
      <c r="C95" s="327" t="s">
        <v>12</v>
      </c>
      <c r="D95" s="327" t="s">
        <v>13</v>
      </c>
      <c r="E95" s="327" t="s">
        <v>3756</v>
      </c>
      <c r="F95" s="327"/>
      <c r="G95" s="327" t="s">
        <v>3555</v>
      </c>
      <c r="H95" s="327" t="s">
        <v>3771</v>
      </c>
      <c r="I95" s="307">
        <v>722</v>
      </c>
      <c r="J95" s="307">
        <v>32</v>
      </c>
      <c r="K95" s="308" t="str">
        <f t="shared" si="0"/>
        <v>0722-0032</v>
      </c>
      <c r="L95" s="332" t="s">
        <v>3772</v>
      </c>
    </row>
    <row r="96" spans="1:12" ht="25.5">
      <c r="A96" s="326" t="s">
        <v>10</v>
      </c>
      <c r="B96" s="327" t="s">
        <v>11</v>
      </c>
      <c r="C96" s="327" t="s">
        <v>13</v>
      </c>
      <c r="D96" s="327" t="s">
        <v>13</v>
      </c>
      <c r="E96" s="327" t="s">
        <v>3756</v>
      </c>
      <c r="F96" s="327"/>
      <c r="G96" s="327" t="s">
        <v>1186</v>
      </c>
      <c r="H96" s="327" t="s">
        <v>1187</v>
      </c>
      <c r="I96" s="307">
        <v>722</v>
      </c>
      <c r="J96" s="307">
        <v>32</v>
      </c>
      <c r="K96" s="308" t="str">
        <f t="shared" si="0"/>
        <v>0722-0032</v>
      </c>
      <c r="L96" s="332" t="s">
        <v>3772</v>
      </c>
    </row>
    <row r="97" spans="1:12" ht="25.5">
      <c r="A97" s="326" t="s">
        <v>10</v>
      </c>
      <c r="B97" s="327" t="s">
        <v>11</v>
      </c>
      <c r="C97" s="327" t="s">
        <v>12</v>
      </c>
      <c r="D97" s="327" t="s">
        <v>13</v>
      </c>
      <c r="E97" s="327" t="s">
        <v>3756</v>
      </c>
      <c r="F97" s="327"/>
      <c r="G97" s="327" t="s">
        <v>1199</v>
      </c>
      <c r="H97" s="327" t="s">
        <v>1200</v>
      </c>
      <c r="I97" s="307">
        <v>722</v>
      </c>
      <c r="J97" s="307">
        <v>32</v>
      </c>
      <c r="K97" s="308" t="str">
        <f t="shared" si="0"/>
        <v>0722-0032</v>
      </c>
      <c r="L97" s="332" t="s">
        <v>3772</v>
      </c>
    </row>
    <row r="98" spans="1:12" ht="25.5">
      <c r="A98" s="326" t="s">
        <v>10</v>
      </c>
      <c r="B98" s="327" t="s">
        <v>11</v>
      </c>
      <c r="C98" s="327" t="s">
        <v>12</v>
      </c>
      <c r="D98" s="327" t="s">
        <v>13</v>
      </c>
      <c r="E98" s="327" t="s">
        <v>3756</v>
      </c>
      <c r="F98" s="327"/>
      <c r="G98" s="331" t="s">
        <v>3773</v>
      </c>
      <c r="H98" s="327" t="s">
        <v>1354</v>
      </c>
      <c r="I98" s="307">
        <v>722</v>
      </c>
      <c r="J98" s="307">
        <v>33</v>
      </c>
      <c r="K98" s="308" t="str">
        <f t="shared" si="0"/>
        <v>0722-0033</v>
      </c>
      <c r="L98" s="328">
        <v>1</v>
      </c>
    </row>
    <row r="99" spans="1:12" ht="25.5">
      <c r="A99" s="326" t="s">
        <v>10</v>
      </c>
      <c r="B99" s="327" t="s">
        <v>11</v>
      </c>
      <c r="C99" s="327" t="s">
        <v>310</v>
      </c>
      <c r="D99" s="327" t="s">
        <v>13</v>
      </c>
      <c r="E99" s="327" t="s">
        <v>3756</v>
      </c>
      <c r="F99" s="327"/>
      <c r="G99" s="331" t="s">
        <v>3774</v>
      </c>
      <c r="H99" s="327" t="s">
        <v>1281</v>
      </c>
      <c r="I99" s="307">
        <v>722</v>
      </c>
      <c r="J99" s="307">
        <v>34</v>
      </c>
      <c r="K99" s="308" t="str">
        <f t="shared" si="0"/>
        <v>0722-0034</v>
      </c>
      <c r="L99" s="328">
        <v>1</v>
      </c>
    </row>
    <row r="100" spans="1:12" ht="25.5">
      <c r="A100" s="326" t="s">
        <v>10</v>
      </c>
      <c r="B100" s="327" t="s">
        <v>11</v>
      </c>
      <c r="C100" s="327" t="s">
        <v>12</v>
      </c>
      <c r="D100" s="327" t="s">
        <v>13</v>
      </c>
      <c r="E100" s="327" t="s">
        <v>3756</v>
      </c>
      <c r="F100" s="327"/>
      <c r="G100" s="327" t="s">
        <v>1364</v>
      </c>
      <c r="H100" s="327" t="s">
        <v>1365</v>
      </c>
      <c r="I100" s="307">
        <v>722</v>
      </c>
      <c r="J100" s="307">
        <v>35</v>
      </c>
      <c r="K100" s="308" t="str">
        <f t="shared" si="0"/>
        <v>0722-0035</v>
      </c>
      <c r="L100" s="328">
        <v>1</v>
      </c>
    </row>
    <row r="101" spans="1:12" ht="38.25">
      <c r="A101" s="326" t="s">
        <v>10</v>
      </c>
      <c r="B101" s="327" t="s">
        <v>11</v>
      </c>
      <c r="C101" s="327" t="s">
        <v>12</v>
      </c>
      <c r="D101" s="327" t="s">
        <v>13</v>
      </c>
      <c r="E101" s="327" t="s">
        <v>3756</v>
      </c>
      <c r="F101" s="327"/>
      <c r="G101" s="327" t="s">
        <v>872</v>
      </c>
      <c r="H101" s="327" t="s">
        <v>873</v>
      </c>
      <c r="I101" s="307">
        <v>722</v>
      </c>
      <c r="J101" s="307">
        <v>36</v>
      </c>
      <c r="K101" s="308" t="str">
        <f t="shared" si="0"/>
        <v>0722-0036</v>
      </c>
      <c r="L101" s="328">
        <v>1</v>
      </c>
    </row>
    <row r="102" spans="1:12" ht="25.5">
      <c r="A102" s="326" t="s">
        <v>10</v>
      </c>
      <c r="B102" s="327" t="s">
        <v>11</v>
      </c>
      <c r="C102" s="327" t="s">
        <v>12</v>
      </c>
      <c r="D102" s="327" t="s">
        <v>13</v>
      </c>
      <c r="E102" s="327" t="s">
        <v>3756</v>
      </c>
      <c r="F102" s="327"/>
      <c r="G102" s="327" t="s">
        <v>465</v>
      </c>
      <c r="H102" s="327" t="s">
        <v>466</v>
      </c>
      <c r="I102" s="307">
        <v>722</v>
      </c>
      <c r="J102" s="307">
        <v>37</v>
      </c>
      <c r="K102" s="308" t="str">
        <f t="shared" si="0"/>
        <v>0722-0037</v>
      </c>
      <c r="L102" s="328">
        <v>1</v>
      </c>
    </row>
    <row r="103" spans="1:12" ht="25.5">
      <c r="A103" s="326" t="s">
        <v>10</v>
      </c>
      <c r="B103" s="327" t="s">
        <v>11</v>
      </c>
      <c r="C103" s="327" t="s">
        <v>12</v>
      </c>
      <c r="D103" s="327" t="s">
        <v>13</v>
      </c>
      <c r="E103" s="327" t="s">
        <v>3756</v>
      </c>
      <c r="F103" s="327"/>
      <c r="G103" s="331" t="s">
        <v>3775</v>
      </c>
      <c r="H103" s="327" t="s">
        <v>1332</v>
      </c>
      <c r="I103" s="307">
        <v>722</v>
      </c>
      <c r="J103" s="307">
        <v>38</v>
      </c>
      <c r="K103" s="308" t="str">
        <f t="shared" si="0"/>
        <v>0722-0038</v>
      </c>
      <c r="L103" s="328">
        <v>1</v>
      </c>
    </row>
    <row r="104" spans="1:12" ht="38.25">
      <c r="A104" s="326" t="s">
        <v>10</v>
      </c>
      <c r="B104" s="327" t="s">
        <v>11</v>
      </c>
      <c r="C104" s="327" t="s">
        <v>12</v>
      </c>
      <c r="D104" s="327" t="s">
        <v>13</v>
      </c>
      <c r="E104" s="327" t="s">
        <v>3756</v>
      </c>
      <c r="F104" s="327"/>
      <c r="G104" s="331" t="s">
        <v>3776</v>
      </c>
      <c r="H104" s="331" t="s">
        <v>3777</v>
      </c>
      <c r="I104" s="307">
        <v>722</v>
      </c>
      <c r="J104" s="307">
        <v>39</v>
      </c>
      <c r="K104" s="308" t="str">
        <f t="shared" si="0"/>
        <v>0722-0039</v>
      </c>
      <c r="L104" s="328">
        <v>1</v>
      </c>
    </row>
    <row r="105" spans="1:12" ht="25.5">
      <c r="A105" s="326" t="s">
        <v>10</v>
      </c>
      <c r="B105" s="327" t="s">
        <v>11</v>
      </c>
      <c r="C105" s="327" t="s">
        <v>12</v>
      </c>
      <c r="D105" s="327" t="s">
        <v>13</v>
      </c>
      <c r="E105" s="327" t="s">
        <v>3756</v>
      </c>
      <c r="F105" s="327"/>
      <c r="G105" s="327" t="s">
        <v>713</v>
      </c>
      <c r="H105" s="327" t="s">
        <v>714</v>
      </c>
      <c r="I105" s="307">
        <v>722</v>
      </c>
      <c r="J105" s="307">
        <v>40</v>
      </c>
      <c r="K105" s="308" t="str">
        <f t="shared" si="0"/>
        <v>0722-0040</v>
      </c>
      <c r="L105" s="328">
        <v>1</v>
      </c>
    </row>
    <row r="106" spans="1:12" ht="25.5">
      <c r="A106" s="326" t="s">
        <v>10</v>
      </c>
      <c r="B106" s="327" t="s">
        <v>11</v>
      </c>
      <c r="C106" s="327" t="s">
        <v>176</v>
      </c>
      <c r="D106" s="327" t="s">
        <v>3759</v>
      </c>
      <c r="E106" s="327" t="s">
        <v>3756</v>
      </c>
      <c r="F106" s="327"/>
      <c r="G106" s="327" t="s">
        <v>894</v>
      </c>
      <c r="H106" s="327" t="s">
        <v>895</v>
      </c>
      <c r="I106" s="307">
        <v>722</v>
      </c>
      <c r="J106" s="307">
        <v>41</v>
      </c>
      <c r="K106" s="308" t="str">
        <f t="shared" si="0"/>
        <v>0722-0041</v>
      </c>
      <c r="L106" s="328">
        <v>1</v>
      </c>
    </row>
    <row r="107" spans="1:12" ht="25.5">
      <c r="A107" s="326" t="s">
        <v>10</v>
      </c>
      <c r="B107" s="327" t="s">
        <v>11</v>
      </c>
      <c r="C107" s="327" t="s">
        <v>12</v>
      </c>
      <c r="D107" s="327" t="s">
        <v>13</v>
      </c>
      <c r="E107" s="327" t="s">
        <v>3756</v>
      </c>
      <c r="F107" s="327"/>
      <c r="G107" s="331" t="s">
        <v>3778</v>
      </c>
      <c r="H107" s="327" t="s">
        <v>595</v>
      </c>
      <c r="I107" s="307">
        <v>722</v>
      </c>
      <c r="J107" s="307">
        <v>42</v>
      </c>
      <c r="K107" s="308" t="str">
        <f t="shared" si="0"/>
        <v>0722-0042</v>
      </c>
      <c r="L107" s="328">
        <v>1</v>
      </c>
    </row>
    <row r="108" spans="1:12" ht="25.5">
      <c r="A108" s="326" t="s">
        <v>10</v>
      </c>
      <c r="B108" s="327" t="s">
        <v>11</v>
      </c>
      <c r="C108" s="327" t="s">
        <v>310</v>
      </c>
      <c r="D108" s="327" t="s">
        <v>13</v>
      </c>
      <c r="E108" s="327" t="s">
        <v>3756</v>
      </c>
      <c r="F108" s="327"/>
      <c r="G108" s="327" t="s">
        <v>1265</v>
      </c>
      <c r="H108" s="327" t="s">
        <v>1266</v>
      </c>
      <c r="I108" s="307">
        <v>722</v>
      </c>
      <c r="J108" s="307">
        <v>43</v>
      </c>
      <c r="K108" s="308" t="str">
        <f t="shared" si="0"/>
        <v>0722-0043</v>
      </c>
      <c r="L108" s="328">
        <v>1</v>
      </c>
    </row>
    <row r="109" spans="1:12" ht="63.75">
      <c r="A109" s="326" t="s">
        <v>10</v>
      </c>
      <c r="B109" s="327" t="s">
        <v>11</v>
      </c>
      <c r="C109" s="327" t="s">
        <v>378</v>
      </c>
      <c r="D109" s="327" t="s">
        <v>374</v>
      </c>
      <c r="E109" s="327" t="s">
        <v>3756</v>
      </c>
      <c r="F109" s="327"/>
      <c r="G109" s="327" t="s">
        <v>1343</v>
      </c>
      <c r="H109" s="327" t="s">
        <v>3779</v>
      </c>
      <c r="I109" s="307">
        <v>722</v>
      </c>
      <c r="J109" s="307">
        <v>44</v>
      </c>
      <c r="K109" s="308" t="str">
        <f t="shared" si="0"/>
        <v>0722-0044</v>
      </c>
      <c r="L109" s="328">
        <v>1</v>
      </c>
    </row>
    <row r="110" spans="1:12" ht="38.25">
      <c r="A110" s="326" t="s">
        <v>10</v>
      </c>
      <c r="B110" s="327" t="s">
        <v>11</v>
      </c>
      <c r="C110" s="327" t="s">
        <v>12</v>
      </c>
      <c r="D110" s="327" t="s">
        <v>13</v>
      </c>
      <c r="E110" s="327" t="s">
        <v>3756</v>
      </c>
      <c r="F110" s="327"/>
      <c r="G110" s="327" t="s">
        <v>1109</v>
      </c>
      <c r="H110" s="327" t="s">
        <v>1110</v>
      </c>
      <c r="I110" s="307">
        <v>722</v>
      </c>
      <c r="J110" s="307">
        <v>45</v>
      </c>
      <c r="K110" s="308" t="str">
        <f t="shared" si="0"/>
        <v>0722-0045</v>
      </c>
      <c r="L110" s="328">
        <v>1</v>
      </c>
    </row>
    <row r="111" spans="1:12" ht="51">
      <c r="A111" s="326" t="s">
        <v>10</v>
      </c>
      <c r="B111" s="327" t="s">
        <v>11</v>
      </c>
      <c r="C111" s="327" t="s">
        <v>12</v>
      </c>
      <c r="D111" s="327" t="s">
        <v>13</v>
      </c>
      <c r="E111" s="327" t="s">
        <v>3756</v>
      </c>
      <c r="F111" s="327"/>
      <c r="G111" s="330" t="s">
        <v>1100</v>
      </c>
      <c r="H111" s="327" t="s">
        <v>1101</v>
      </c>
      <c r="I111" s="307">
        <v>722</v>
      </c>
      <c r="J111" s="307">
        <v>46</v>
      </c>
      <c r="K111" s="308" t="str">
        <f t="shared" si="0"/>
        <v>0722-0046</v>
      </c>
      <c r="L111" s="328">
        <v>1</v>
      </c>
    </row>
    <row r="112" spans="1:12" ht="25.5">
      <c r="A112" s="333" t="s">
        <v>10</v>
      </c>
      <c r="B112" s="334" t="s">
        <v>11</v>
      </c>
      <c r="C112" s="334" t="s">
        <v>123</v>
      </c>
      <c r="D112" s="334" t="s">
        <v>513</v>
      </c>
      <c r="E112" s="334" t="s">
        <v>28</v>
      </c>
      <c r="F112" s="334"/>
      <c r="G112" s="334" t="s">
        <v>1288</v>
      </c>
      <c r="H112" s="334" t="s">
        <v>1289</v>
      </c>
      <c r="I112" s="307">
        <v>722</v>
      </c>
      <c r="J112" s="307">
        <v>47</v>
      </c>
      <c r="K112" s="308" t="str">
        <f t="shared" si="0"/>
        <v>0722-0047</v>
      </c>
      <c r="L112" s="328">
        <v>1</v>
      </c>
    </row>
    <row r="113" spans="1:12" ht="25.5">
      <c r="A113" s="326" t="s">
        <v>10</v>
      </c>
      <c r="B113" s="327" t="s">
        <v>11</v>
      </c>
      <c r="C113" s="327" t="s">
        <v>12</v>
      </c>
      <c r="D113" s="327" t="s">
        <v>13</v>
      </c>
      <c r="E113" s="327" t="s">
        <v>3756</v>
      </c>
      <c r="F113" s="327"/>
      <c r="G113" s="330" t="s">
        <v>826</v>
      </c>
      <c r="H113" s="327" t="s">
        <v>827</v>
      </c>
      <c r="I113" s="307">
        <v>722</v>
      </c>
      <c r="J113" s="307">
        <v>48</v>
      </c>
      <c r="K113" s="308" t="str">
        <f t="shared" si="0"/>
        <v>0722-0048</v>
      </c>
      <c r="L113" s="328">
        <v>1</v>
      </c>
    </row>
    <row r="114" spans="1:12" ht="25.5">
      <c r="A114" s="326" t="s">
        <v>10</v>
      </c>
      <c r="B114" s="327" t="s">
        <v>11</v>
      </c>
      <c r="C114" s="327" t="s">
        <v>310</v>
      </c>
      <c r="D114" s="327" t="s">
        <v>13</v>
      </c>
      <c r="E114" s="327" t="s">
        <v>3756</v>
      </c>
      <c r="F114" s="327"/>
      <c r="G114" s="63" t="s">
        <v>3780</v>
      </c>
      <c r="H114" s="63" t="s">
        <v>1150</v>
      </c>
      <c r="I114" s="307">
        <v>722</v>
      </c>
      <c r="J114" s="307">
        <v>49</v>
      </c>
      <c r="K114" s="308" t="str">
        <f t="shared" si="0"/>
        <v>0722-0049</v>
      </c>
      <c r="L114" s="328">
        <v>1</v>
      </c>
    </row>
    <row r="115" spans="1:12" ht="25.5">
      <c r="A115" s="326" t="s">
        <v>10</v>
      </c>
      <c r="B115" s="327" t="s">
        <v>11</v>
      </c>
      <c r="C115" s="327" t="s">
        <v>12</v>
      </c>
      <c r="D115" s="327" t="s">
        <v>13</v>
      </c>
      <c r="E115" s="327" t="s">
        <v>3756</v>
      </c>
      <c r="F115" s="327"/>
      <c r="G115" s="327" t="s">
        <v>390</v>
      </c>
      <c r="H115" s="327" t="s">
        <v>391</v>
      </c>
      <c r="I115" s="307">
        <v>722</v>
      </c>
      <c r="J115" s="307">
        <v>50</v>
      </c>
      <c r="K115" s="308" t="str">
        <f t="shared" si="0"/>
        <v>0722-0050</v>
      </c>
      <c r="L115" s="328">
        <v>1</v>
      </c>
    </row>
    <row r="116" spans="1:12">
      <c r="A116" s="326" t="s">
        <v>10</v>
      </c>
      <c r="B116" s="327" t="s">
        <v>11</v>
      </c>
      <c r="C116" s="327" t="s">
        <v>378</v>
      </c>
      <c r="D116" s="327" t="s">
        <v>374</v>
      </c>
      <c r="E116" s="327" t="s">
        <v>3756</v>
      </c>
      <c r="F116" s="327"/>
      <c r="G116" s="331" t="s">
        <v>3781</v>
      </c>
      <c r="H116" s="327" t="s">
        <v>3782</v>
      </c>
      <c r="I116" s="307">
        <v>722</v>
      </c>
      <c r="J116" s="307">
        <v>51</v>
      </c>
      <c r="K116" s="308" t="str">
        <f t="shared" si="0"/>
        <v>0722-0051</v>
      </c>
      <c r="L116" s="328">
        <v>1</v>
      </c>
    </row>
    <row r="117" spans="1:12" ht="25.5">
      <c r="A117" s="326" t="s">
        <v>10</v>
      </c>
      <c r="B117" s="327" t="s">
        <v>11</v>
      </c>
      <c r="C117" s="327" t="s">
        <v>28</v>
      </c>
      <c r="D117" s="327" t="s">
        <v>458</v>
      </c>
      <c r="E117" s="327" t="s">
        <v>30</v>
      </c>
      <c r="F117" s="327"/>
      <c r="G117" s="327" t="s">
        <v>1246</v>
      </c>
      <c r="H117" s="327" t="s">
        <v>1250</v>
      </c>
      <c r="I117" s="307">
        <v>722</v>
      </c>
      <c r="J117" s="307">
        <v>52</v>
      </c>
      <c r="K117" s="308" t="str">
        <f t="shared" si="0"/>
        <v>0722-0052</v>
      </c>
      <c r="L117" s="328">
        <v>1</v>
      </c>
    </row>
    <row r="118" spans="1:12" ht="25.5">
      <c r="A118" s="326" t="s">
        <v>10</v>
      </c>
      <c r="B118" s="327" t="s">
        <v>11</v>
      </c>
      <c r="C118" s="327" t="s">
        <v>12</v>
      </c>
      <c r="D118" s="327" t="s">
        <v>13</v>
      </c>
      <c r="E118" s="327" t="s">
        <v>3756</v>
      </c>
      <c r="F118" s="327"/>
      <c r="G118" s="327" t="s">
        <v>1291</v>
      </c>
      <c r="H118" s="327" t="s">
        <v>1292</v>
      </c>
      <c r="I118" s="307">
        <v>722</v>
      </c>
      <c r="J118" s="307">
        <v>53</v>
      </c>
      <c r="K118" s="308" t="str">
        <f t="shared" si="0"/>
        <v>0722-0053</v>
      </c>
      <c r="L118" s="328">
        <v>1</v>
      </c>
    </row>
    <row r="119" spans="1:12" ht="25.5">
      <c r="A119" s="326" t="s">
        <v>10</v>
      </c>
      <c r="B119" s="327" t="s">
        <v>11</v>
      </c>
      <c r="C119" s="327" t="s">
        <v>378</v>
      </c>
      <c r="D119" s="327" t="s">
        <v>374</v>
      </c>
      <c r="E119" s="327" t="s">
        <v>3756</v>
      </c>
      <c r="F119" s="327"/>
      <c r="G119" s="331" t="s">
        <v>3783</v>
      </c>
      <c r="H119" s="327" t="s">
        <v>1252</v>
      </c>
      <c r="I119" s="307">
        <v>722</v>
      </c>
      <c r="J119" s="307">
        <v>54</v>
      </c>
      <c r="K119" s="308" t="str">
        <f t="shared" si="0"/>
        <v>0722-0054</v>
      </c>
      <c r="L119" s="328">
        <v>1</v>
      </c>
    </row>
    <row r="120" spans="1:12" ht="25.5">
      <c r="A120" s="326" t="s">
        <v>10</v>
      </c>
      <c r="B120" s="327" t="s">
        <v>11</v>
      </c>
      <c r="C120" s="327" t="s">
        <v>50</v>
      </c>
      <c r="D120" s="327" t="s">
        <v>1054</v>
      </c>
      <c r="E120" s="327" t="s">
        <v>146</v>
      </c>
      <c r="F120" s="327"/>
      <c r="G120" s="327" t="s">
        <v>1055</v>
      </c>
      <c r="H120" s="327" t="s">
        <v>1056</v>
      </c>
      <c r="I120" s="307">
        <v>722</v>
      </c>
      <c r="J120" s="307">
        <v>55</v>
      </c>
      <c r="K120" s="308" t="str">
        <f t="shared" si="0"/>
        <v>0722-0055</v>
      </c>
      <c r="L120" s="328">
        <v>1</v>
      </c>
    </row>
    <row r="121" spans="1:12">
      <c r="A121" s="326" t="s">
        <v>10</v>
      </c>
      <c r="B121" s="327" t="s">
        <v>11</v>
      </c>
      <c r="C121" s="327" t="s">
        <v>12</v>
      </c>
      <c r="D121" s="327" t="s">
        <v>13</v>
      </c>
      <c r="E121" s="327" t="s">
        <v>3756</v>
      </c>
      <c r="F121" s="327"/>
      <c r="G121" s="327" t="s">
        <v>638</v>
      </c>
      <c r="H121" s="331" t="s">
        <v>3784</v>
      </c>
      <c r="I121" s="307">
        <v>722</v>
      </c>
      <c r="J121" s="307">
        <v>56</v>
      </c>
      <c r="K121" s="308" t="str">
        <f t="shared" si="0"/>
        <v>0722-0056</v>
      </c>
      <c r="L121" s="328">
        <v>1</v>
      </c>
    </row>
    <row r="122" spans="1:12" ht="25.5">
      <c r="A122" s="326" t="s">
        <v>10</v>
      </c>
      <c r="B122" s="327" t="s">
        <v>11</v>
      </c>
      <c r="C122" s="327" t="s">
        <v>12</v>
      </c>
      <c r="D122" s="327" t="s">
        <v>13</v>
      </c>
      <c r="E122" s="327" t="s">
        <v>3756</v>
      </c>
      <c r="F122" s="327"/>
      <c r="G122" s="327" t="s">
        <v>939</v>
      </c>
      <c r="H122" s="327" t="s">
        <v>940</v>
      </c>
      <c r="I122" s="307">
        <v>722</v>
      </c>
      <c r="J122" s="307">
        <v>57</v>
      </c>
      <c r="K122" s="308" t="str">
        <f t="shared" si="0"/>
        <v>0722-0057</v>
      </c>
      <c r="L122" s="328">
        <v>1</v>
      </c>
    </row>
    <row r="123" spans="1:12" ht="25.5">
      <c r="A123" s="326" t="s">
        <v>10</v>
      </c>
      <c r="B123" s="327" t="s">
        <v>11</v>
      </c>
      <c r="C123" s="327" t="s">
        <v>310</v>
      </c>
      <c r="D123" s="327" t="s">
        <v>13</v>
      </c>
      <c r="E123" s="327" t="s">
        <v>3756</v>
      </c>
      <c r="F123" s="327"/>
      <c r="G123" s="327" t="s">
        <v>733</v>
      </c>
      <c r="H123" s="327" t="s">
        <v>734</v>
      </c>
      <c r="I123" s="307">
        <v>722</v>
      </c>
      <c r="J123" s="307">
        <v>58</v>
      </c>
      <c r="K123" s="308" t="str">
        <f t="shared" si="0"/>
        <v>0722-0058</v>
      </c>
      <c r="L123" s="328">
        <v>1</v>
      </c>
    </row>
    <row r="124" spans="1:12" ht="38.25">
      <c r="A124" s="326" t="s">
        <v>10</v>
      </c>
      <c r="B124" s="327" t="s">
        <v>11</v>
      </c>
      <c r="C124" s="327" t="s">
        <v>378</v>
      </c>
      <c r="D124" s="327" t="s">
        <v>374</v>
      </c>
      <c r="E124" s="327" t="s">
        <v>3756</v>
      </c>
      <c r="F124" s="327"/>
      <c r="G124" s="327" t="s">
        <v>819</v>
      </c>
      <c r="H124" s="327" t="s">
        <v>3785</v>
      </c>
      <c r="I124" s="307">
        <v>722</v>
      </c>
      <c r="J124" s="307">
        <v>59</v>
      </c>
      <c r="K124" s="308" t="str">
        <f t="shared" si="0"/>
        <v>0722-0059</v>
      </c>
      <c r="L124" s="328">
        <v>1</v>
      </c>
    </row>
    <row r="125" spans="1:12" ht="25.5">
      <c r="A125" s="326" t="s">
        <v>10</v>
      </c>
      <c r="B125" s="327" t="s">
        <v>11</v>
      </c>
      <c r="C125" s="327" t="s">
        <v>176</v>
      </c>
      <c r="D125" s="327" t="s">
        <v>3759</v>
      </c>
      <c r="E125" s="327" t="s">
        <v>3756</v>
      </c>
      <c r="F125" s="327"/>
      <c r="G125" s="327" t="s">
        <v>1374</v>
      </c>
      <c r="H125" s="327" t="s">
        <v>1375</v>
      </c>
      <c r="I125" s="307">
        <v>722</v>
      </c>
      <c r="J125" s="307">
        <v>60</v>
      </c>
      <c r="K125" s="308" t="str">
        <f t="shared" si="0"/>
        <v>0722-0060</v>
      </c>
      <c r="L125" s="328">
        <v>1</v>
      </c>
    </row>
    <row r="126" spans="1:12" ht="25.5">
      <c r="A126" s="326" t="s">
        <v>10</v>
      </c>
      <c r="B126" s="327" t="s">
        <v>11</v>
      </c>
      <c r="C126" s="327" t="s">
        <v>28</v>
      </c>
      <c r="D126" s="327" t="s">
        <v>458</v>
      </c>
      <c r="E126" s="327" t="s">
        <v>30</v>
      </c>
      <c r="F126" s="327"/>
      <c r="G126" s="327" t="s">
        <v>610</v>
      </c>
      <c r="H126" s="327" t="s">
        <v>614</v>
      </c>
      <c r="I126" s="307">
        <v>722</v>
      </c>
      <c r="J126" s="307">
        <v>61</v>
      </c>
      <c r="K126" s="308" t="str">
        <f t="shared" si="0"/>
        <v>0722-0061</v>
      </c>
      <c r="L126" s="328">
        <v>1</v>
      </c>
    </row>
    <row r="127" spans="1:12">
      <c r="A127" s="326" t="s">
        <v>10</v>
      </c>
      <c r="B127" s="327" t="s">
        <v>11</v>
      </c>
      <c r="C127" s="327" t="s">
        <v>12</v>
      </c>
      <c r="D127" s="327" t="s">
        <v>13</v>
      </c>
      <c r="E127" s="327" t="s">
        <v>3756</v>
      </c>
      <c r="F127" s="327"/>
      <c r="G127" s="327" t="s">
        <v>1300</v>
      </c>
      <c r="H127" s="327" t="s">
        <v>1301</v>
      </c>
      <c r="I127" s="307">
        <v>722</v>
      </c>
      <c r="J127" s="307">
        <v>62</v>
      </c>
      <c r="K127" s="308" t="str">
        <f t="shared" si="0"/>
        <v>0722-0062</v>
      </c>
      <c r="L127" s="328">
        <v>1</v>
      </c>
    </row>
    <row r="128" spans="1:12" ht="25.5">
      <c r="A128" s="326" t="s">
        <v>10</v>
      </c>
      <c r="B128" s="327" t="s">
        <v>11</v>
      </c>
      <c r="C128" s="327" t="s">
        <v>12</v>
      </c>
      <c r="D128" s="327" t="s">
        <v>13</v>
      </c>
      <c r="E128" s="327" t="s">
        <v>3756</v>
      </c>
      <c r="F128" s="327"/>
      <c r="G128" s="174" t="s">
        <v>3786</v>
      </c>
      <c r="H128" s="327" t="s">
        <v>1301</v>
      </c>
      <c r="I128" s="307">
        <v>722</v>
      </c>
      <c r="J128" s="307">
        <v>62</v>
      </c>
      <c r="K128" s="308" t="str">
        <f t="shared" si="0"/>
        <v>0722-0062</v>
      </c>
      <c r="L128" s="328"/>
    </row>
    <row r="129" spans="1:12" ht="25.5">
      <c r="A129" s="326" t="s">
        <v>10</v>
      </c>
      <c r="B129" s="327" t="s">
        <v>11</v>
      </c>
      <c r="C129" s="327" t="s">
        <v>310</v>
      </c>
      <c r="D129" s="327" t="s">
        <v>13</v>
      </c>
      <c r="E129" s="327" t="s">
        <v>3756</v>
      </c>
      <c r="F129" s="327"/>
      <c r="G129" s="63" t="s">
        <v>3540</v>
      </c>
      <c r="H129" s="327" t="s">
        <v>312</v>
      </c>
      <c r="I129" s="307">
        <v>722</v>
      </c>
      <c r="J129" s="307">
        <v>63</v>
      </c>
      <c r="K129" s="308" t="str">
        <f t="shared" si="0"/>
        <v>0722-0063</v>
      </c>
      <c r="L129" s="328">
        <v>1</v>
      </c>
    </row>
    <row r="130" spans="1:12" ht="25.5">
      <c r="A130" s="326" t="s">
        <v>10</v>
      </c>
      <c r="B130" s="327" t="s">
        <v>11</v>
      </c>
      <c r="C130" s="327" t="s">
        <v>12</v>
      </c>
      <c r="D130" s="327" t="s">
        <v>13</v>
      </c>
      <c r="E130" s="327" t="s">
        <v>3756</v>
      </c>
      <c r="F130" s="327"/>
      <c r="G130" s="331" t="s">
        <v>3787</v>
      </c>
      <c r="H130" s="327" t="s">
        <v>497</v>
      </c>
      <c r="I130" s="307">
        <v>722</v>
      </c>
      <c r="J130" s="307">
        <v>64</v>
      </c>
      <c r="K130" s="308" t="str">
        <f t="shared" si="0"/>
        <v>0722-0064</v>
      </c>
      <c r="L130" s="328">
        <v>1</v>
      </c>
    </row>
    <row r="131" spans="1:12" ht="25.5">
      <c r="A131" s="326" t="s">
        <v>10</v>
      </c>
      <c r="B131" s="327" t="s">
        <v>11</v>
      </c>
      <c r="C131" s="327" t="s">
        <v>176</v>
      </c>
      <c r="D131" s="327" t="s">
        <v>3759</v>
      </c>
      <c r="E131" s="327" t="s">
        <v>3756</v>
      </c>
      <c r="F131" s="327"/>
      <c r="G131" s="327" t="s">
        <v>775</v>
      </c>
      <c r="H131" s="327" t="s">
        <v>776</v>
      </c>
      <c r="I131" s="307">
        <v>722</v>
      </c>
      <c r="J131" s="307">
        <v>65</v>
      </c>
      <c r="K131" s="308" t="str">
        <f t="shared" si="0"/>
        <v>0722-0065</v>
      </c>
      <c r="L131" s="328">
        <v>1</v>
      </c>
    </row>
    <row r="132" spans="1:12">
      <c r="A132" s="326" t="s">
        <v>10</v>
      </c>
      <c r="B132" s="327" t="s">
        <v>11</v>
      </c>
      <c r="C132" s="327" t="s">
        <v>123</v>
      </c>
      <c r="D132" s="327" t="s">
        <v>2267</v>
      </c>
      <c r="E132" s="327" t="s">
        <v>123</v>
      </c>
      <c r="F132" s="327"/>
      <c r="G132" s="327" t="s">
        <v>673</v>
      </c>
      <c r="H132" s="327" t="s">
        <v>3788</v>
      </c>
      <c r="I132" s="307">
        <v>722</v>
      </c>
      <c r="J132" s="307">
        <v>66</v>
      </c>
      <c r="K132" s="308" t="str">
        <f t="shared" si="0"/>
        <v>0722-0066</v>
      </c>
      <c r="L132" s="328">
        <v>1</v>
      </c>
    </row>
    <row r="133" spans="1:12" ht="38.25">
      <c r="A133" s="326" t="s">
        <v>10</v>
      </c>
      <c r="B133" s="327" t="s">
        <v>11</v>
      </c>
      <c r="C133" s="327" t="s">
        <v>28</v>
      </c>
      <c r="D133" s="327" t="s">
        <v>13</v>
      </c>
      <c r="E133" s="327" t="s">
        <v>3756</v>
      </c>
      <c r="F133" s="327"/>
      <c r="G133" s="327" t="s">
        <v>610</v>
      </c>
      <c r="H133" s="327" t="s">
        <v>611</v>
      </c>
      <c r="I133" s="307">
        <v>722</v>
      </c>
      <c r="J133" s="307">
        <v>67</v>
      </c>
      <c r="K133" s="308" t="str">
        <f t="shared" si="0"/>
        <v>0722-0067</v>
      </c>
      <c r="L133" s="328">
        <v>1</v>
      </c>
    </row>
    <row r="134" spans="1:12">
      <c r="A134" s="326" t="s">
        <v>10</v>
      </c>
      <c r="B134" s="327" t="s">
        <v>11</v>
      </c>
      <c r="C134" s="327" t="s">
        <v>146</v>
      </c>
      <c r="D134" s="327" t="s">
        <v>668</v>
      </c>
      <c r="E134" s="327" t="s">
        <v>30</v>
      </c>
      <c r="F134" s="327"/>
      <c r="G134" s="327" t="s">
        <v>729</v>
      </c>
      <c r="H134" s="327" t="s">
        <v>730</v>
      </c>
      <c r="I134" s="307">
        <v>722</v>
      </c>
      <c r="J134" s="307">
        <v>68</v>
      </c>
      <c r="K134" s="308" t="str">
        <f t="shared" si="0"/>
        <v>0722-0068</v>
      </c>
      <c r="L134" s="328">
        <v>1</v>
      </c>
    </row>
    <row r="135" spans="1:12" ht="25.5">
      <c r="A135" s="326" t="s">
        <v>10</v>
      </c>
      <c r="B135" s="327" t="s">
        <v>11</v>
      </c>
      <c r="C135" s="327" t="s">
        <v>12</v>
      </c>
      <c r="D135" s="327" t="s">
        <v>13</v>
      </c>
      <c r="E135" s="327" t="s">
        <v>3756</v>
      </c>
      <c r="F135" s="327"/>
      <c r="G135" s="327" t="s">
        <v>876</v>
      </c>
      <c r="H135" s="331" t="s">
        <v>3789</v>
      </c>
      <c r="I135" s="307">
        <v>722</v>
      </c>
      <c r="J135" s="307">
        <v>69</v>
      </c>
      <c r="K135" s="308" t="str">
        <f t="shared" si="0"/>
        <v>0722-0069</v>
      </c>
      <c r="L135" s="328">
        <v>1</v>
      </c>
    </row>
    <row r="136" spans="1:12" ht="25.5">
      <c r="A136" s="326" t="s">
        <v>10</v>
      </c>
      <c r="B136" s="327" t="s">
        <v>11</v>
      </c>
      <c r="C136" s="327" t="s">
        <v>123</v>
      </c>
      <c r="D136" s="327" t="s">
        <v>1709</v>
      </c>
      <c r="E136" s="327" t="s">
        <v>50</v>
      </c>
      <c r="F136" s="327"/>
      <c r="G136" s="327" t="s">
        <v>1710</v>
      </c>
      <c r="H136" s="327" t="s">
        <v>1711</v>
      </c>
      <c r="I136" s="307">
        <v>722</v>
      </c>
      <c r="J136" s="307">
        <v>70</v>
      </c>
      <c r="K136" s="308" t="str">
        <f t="shared" si="0"/>
        <v>0722-0070</v>
      </c>
      <c r="L136" s="332" t="s">
        <v>3790</v>
      </c>
    </row>
    <row r="137" spans="1:12">
      <c r="A137" s="326" t="s">
        <v>10</v>
      </c>
      <c r="B137" s="327" t="s">
        <v>11</v>
      </c>
      <c r="C137" s="327" t="s">
        <v>123</v>
      </c>
      <c r="D137" s="327" t="s">
        <v>1709</v>
      </c>
      <c r="E137" s="327" t="s">
        <v>50</v>
      </c>
      <c r="F137" s="327"/>
      <c r="G137" s="327" t="s">
        <v>1730</v>
      </c>
      <c r="H137" s="327" t="s">
        <v>1711</v>
      </c>
      <c r="I137" s="307">
        <v>722</v>
      </c>
      <c r="J137" s="307">
        <v>70</v>
      </c>
      <c r="K137" s="308" t="str">
        <f t="shared" si="0"/>
        <v>0722-0070</v>
      </c>
      <c r="L137" s="332" t="s">
        <v>3790</v>
      </c>
    </row>
    <row r="138" spans="1:12" ht="38.25">
      <c r="A138" s="326" t="s">
        <v>10</v>
      </c>
      <c r="B138" s="327" t="s">
        <v>11</v>
      </c>
      <c r="C138" s="327" t="s">
        <v>28</v>
      </c>
      <c r="D138" s="327" t="s">
        <v>1011</v>
      </c>
      <c r="E138" s="327" t="s">
        <v>30</v>
      </c>
      <c r="F138" s="327"/>
      <c r="G138" s="327" t="s">
        <v>1734</v>
      </c>
      <c r="H138" s="327" t="s">
        <v>1735</v>
      </c>
      <c r="I138" s="307">
        <v>722</v>
      </c>
      <c r="J138" s="307">
        <v>71</v>
      </c>
      <c r="K138" s="308" t="str">
        <f t="shared" si="0"/>
        <v>0722-0071</v>
      </c>
      <c r="L138" s="328">
        <v>1</v>
      </c>
    </row>
    <row r="139" spans="1:12" ht="25.5">
      <c r="A139" s="326" t="s">
        <v>10</v>
      </c>
      <c r="B139" s="327" t="s">
        <v>11</v>
      </c>
      <c r="C139" s="327" t="s">
        <v>378</v>
      </c>
      <c r="D139" s="327" t="s">
        <v>374</v>
      </c>
      <c r="E139" s="327" t="s">
        <v>3756</v>
      </c>
      <c r="F139" s="327"/>
      <c r="G139" s="327" t="s">
        <v>379</v>
      </c>
      <c r="H139" s="327" t="s">
        <v>380</v>
      </c>
      <c r="I139" s="307">
        <v>722</v>
      </c>
      <c r="J139" s="307">
        <v>72</v>
      </c>
      <c r="K139" s="308" t="str">
        <f t="shared" si="0"/>
        <v>0722-0072</v>
      </c>
      <c r="L139" s="328">
        <v>1</v>
      </c>
    </row>
    <row r="140" spans="1:12" ht="38.25">
      <c r="A140" s="326" t="s">
        <v>10</v>
      </c>
      <c r="B140" s="327" t="s">
        <v>11</v>
      </c>
      <c r="C140" s="327" t="s">
        <v>509</v>
      </c>
      <c r="D140" s="327" t="s">
        <v>551</v>
      </c>
      <c r="E140" s="327" t="s">
        <v>30</v>
      </c>
      <c r="F140" s="327"/>
      <c r="G140" s="309" t="s">
        <v>1662</v>
      </c>
      <c r="H140" s="327" t="s">
        <v>3791</v>
      </c>
      <c r="I140" s="307">
        <v>722</v>
      </c>
      <c r="J140" s="307">
        <v>73</v>
      </c>
      <c r="K140" s="308" t="str">
        <f t="shared" si="0"/>
        <v>0722-0073</v>
      </c>
      <c r="L140" s="328">
        <v>1</v>
      </c>
    </row>
    <row r="141" spans="1:12" ht="25.5">
      <c r="A141" s="326" t="s">
        <v>10</v>
      </c>
      <c r="B141" s="327" t="s">
        <v>11</v>
      </c>
      <c r="C141" s="327" t="s">
        <v>509</v>
      </c>
      <c r="D141" s="327" t="s">
        <v>551</v>
      </c>
      <c r="E141" s="327" t="s">
        <v>30</v>
      </c>
      <c r="F141" s="327"/>
      <c r="G141" s="309" t="s">
        <v>1662</v>
      </c>
      <c r="H141" s="174" t="s">
        <v>3792</v>
      </c>
      <c r="I141" s="307">
        <v>722</v>
      </c>
      <c r="J141" s="307">
        <v>73</v>
      </c>
      <c r="K141" s="308" t="str">
        <f t="shared" si="0"/>
        <v>0722-0073</v>
      </c>
      <c r="L141" s="328"/>
    </row>
    <row r="142" spans="1:12">
      <c r="A142" s="326" t="s">
        <v>10</v>
      </c>
      <c r="B142" s="327" t="s">
        <v>11</v>
      </c>
      <c r="C142" s="327" t="s">
        <v>146</v>
      </c>
      <c r="D142" s="327" t="s">
        <v>656</v>
      </c>
      <c r="E142" s="327" t="s">
        <v>28</v>
      </c>
      <c r="F142" s="327"/>
      <c r="G142" s="331" t="s">
        <v>3793</v>
      </c>
      <c r="H142" s="327" t="s">
        <v>3794</v>
      </c>
      <c r="I142" s="307">
        <v>722</v>
      </c>
      <c r="J142" s="307">
        <v>74</v>
      </c>
      <c r="K142" s="308" t="str">
        <f t="shared" si="0"/>
        <v>0722-0074</v>
      </c>
      <c r="L142" s="328">
        <v>1</v>
      </c>
    </row>
    <row r="143" spans="1:12" ht="38.25">
      <c r="A143" s="326" t="s">
        <v>10</v>
      </c>
      <c r="B143" s="327" t="s">
        <v>11</v>
      </c>
      <c r="C143" s="327" t="s">
        <v>123</v>
      </c>
      <c r="D143" s="327" t="s">
        <v>513</v>
      </c>
      <c r="E143" s="327" t="s">
        <v>28</v>
      </c>
      <c r="F143" s="327"/>
      <c r="G143" s="327" t="s">
        <v>1775</v>
      </c>
      <c r="H143" s="327" t="s">
        <v>1776</v>
      </c>
      <c r="I143" s="307">
        <v>722</v>
      </c>
      <c r="J143" s="307">
        <v>75</v>
      </c>
      <c r="K143" s="308" t="str">
        <f t="shared" si="0"/>
        <v>0722-0075</v>
      </c>
      <c r="L143" s="328">
        <v>1</v>
      </c>
    </row>
    <row r="144" spans="1:12" ht="25.5">
      <c r="A144" s="326" t="s">
        <v>10</v>
      </c>
      <c r="B144" s="327" t="s">
        <v>11</v>
      </c>
      <c r="C144" s="327" t="s">
        <v>509</v>
      </c>
      <c r="D144" s="327" t="s">
        <v>1026</v>
      </c>
      <c r="E144" s="327" t="s">
        <v>28</v>
      </c>
      <c r="F144" s="327"/>
      <c r="G144" s="327" t="s">
        <v>1027</v>
      </c>
      <c r="H144" s="327" t="s">
        <v>1028</v>
      </c>
      <c r="I144" s="307">
        <v>722</v>
      </c>
      <c r="J144" s="307">
        <v>76</v>
      </c>
      <c r="K144" s="308" t="str">
        <f t="shared" si="0"/>
        <v>0722-0076</v>
      </c>
      <c r="L144" s="328">
        <v>1</v>
      </c>
    </row>
    <row r="145" spans="1:26" ht="25.5">
      <c r="A145" s="326" t="s">
        <v>10</v>
      </c>
      <c r="B145" s="327" t="s">
        <v>11</v>
      </c>
      <c r="C145" s="327" t="s">
        <v>12</v>
      </c>
      <c r="D145" s="327" t="s">
        <v>13</v>
      </c>
      <c r="E145" s="327" t="s">
        <v>3756</v>
      </c>
      <c r="F145" s="327"/>
      <c r="G145" s="327" t="s">
        <v>1766</v>
      </c>
      <c r="H145" s="327" t="s">
        <v>3795</v>
      </c>
      <c r="I145" s="307">
        <v>722</v>
      </c>
      <c r="J145" s="307">
        <v>77</v>
      </c>
      <c r="K145" s="308" t="str">
        <f t="shared" si="0"/>
        <v>0722-0077</v>
      </c>
      <c r="L145" s="328">
        <v>1</v>
      </c>
    </row>
    <row r="146" spans="1:26">
      <c r="A146" s="326" t="s">
        <v>10</v>
      </c>
      <c r="B146" s="327" t="s">
        <v>11</v>
      </c>
      <c r="C146" s="327" t="s">
        <v>123</v>
      </c>
      <c r="D146" s="327" t="s">
        <v>513</v>
      </c>
      <c r="E146" s="327" t="s">
        <v>28</v>
      </c>
      <c r="F146" s="327"/>
      <c r="G146" s="327" t="s">
        <v>3796</v>
      </c>
      <c r="H146" s="327" t="s">
        <v>1846</v>
      </c>
      <c r="I146" s="307">
        <v>722</v>
      </c>
      <c r="J146" s="307">
        <v>78</v>
      </c>
      <c r="K146" s="308" t="str">
        <f t="shared" si="0"/>
        <v>0722-0078</v>
      </c>
      <c r="L146" s="328">
        <v>1</v>
      </c>
    </row>
    <row r="147" spans="1:26" ht="38.25">
      <c r="A147" s="326" t="s">
        <v>10</v>
      </c>
      <c r="B147" s="327" t="s">
        <v>11</v>
      </c>
      <c r="C147" s="327" t="s">
        <v>12</v>
      </c>
      <c r="D147" s="327" t="s">
        <v>13</v>
      </c>
      <c r="E147" s="327" t="s">
        <v>3756</v>
      </c>
      <c r="F147" s="327"/>
      <c r="G147" s="327" t="s">
        <v>1831</v>
      </c>
      <c r="H147" s="327" t="s">
        <v>1832</v>
      </c>
      <c r="I147" s="307">
        <v>722</v>
      </c>
      <c r="J147" s="307">
        <v>79</v>
      </c>
      <c r="K147" s="308" t="str">
        <f t="shared" si="0"/>
        <v>0722-0079</v>
      </c>
      <c r="L147" s="332" t="s">
        <v>3797</v>
      </c>
    </row>
    <row r="148" spans="1:26" ht="38.25">
      <c r="A148" s="326" t="s">
        <v>10</v>
      </c>
      <c r="B148" s="327" t="s">
        <v>11</v>
      </c>
      <c r="C148" s="327" t="s">
        <v>310</v>
      </c>
      <c r="D148" s="327" t="s">
        <v>13</v>
      </c>
      <c r="E148" s="327" t="s">
        <v>3756</v>
      </c>
      <c r="F148" s="327"/>
      <c r="G148" s="327" t="s">
        <v>1831</v>
      </c>
      <c r="H148" s="327" t="s">
        <v>769</v>
      </c>
      <c r="I148" s="307">
        <v>722</v>
      </c>
      <c r="J148" s="307">
        <v>79</v>
      </c>
      <c r="K148" s="308" t="str">
        <f t="shared" si="0"/>
        <v>0722-0079</v>
      </c>
      <c r="L148" s="332" t="s">
        <v>3797</v>
      </c>
    </row>
    <row r="149" spans="1:26" ht="38.25">
      <c r="A149" s="326" t="s">
        <v>10</v>
      </c>
      <c r="B149" s="327" t="s">
        <v>11</v>
      </c>
      <c r="C149" s="327" t="s">
        <v>12</v>
      </c>
      <c r="D149" s="327" t="s">
        <v>13</v>
      </c>
      <c r="E149" s="327" t="s">
        <v>3756</v>
      </c>
      <c r="F149" s="327"/>
      <c r="G149" s="327" t="s">
        <v>1130</v>
      </c>
      <c r="H149" s="327" t="s">
        <v>1131</v>
      </c>
      <c r="I149" s="307">
        <v>722</v>
      </c>
      <c r="J149" s="307">
        <v>80</v>
      </c>
      <c r="K149" s="308" t="str">
        <f t="shared" si="0"/>
        <v>0722-0080</v>
      </c>
      <c r="L149" s="328">
        <v>1</v>
      </c>
    </row>
    <row r="150" spans="1:26" ht="38.25">
      <c r="A150" s="326" t="s">
        <v>10</v>
      </c>
      <c r="B150" s="327" t="s">
        <v>11</v>
      </c>
      <c r="C150" s="327" t="s">
        <v>28</v>
      </c>
      <c r="D150" s="327" t="s">
        <v>13</v>
      </c>
      <c r="E150" s="327" t="s">
        <v>3756</v>
      </c>
      <c r="F150" s="327"/>
      <c r="G150" s="327" t="s">
        <v>1935</v>
      </c>
      <c r="H150" s="327" t="s">
        <v>1936</v>
      </c>
      <c r="I150" s="307">
        <v>722</v>
      </c>
      <c r="J150" s="307">
        <v>81</v>
      </c>
      <c r="K150" s="308" t="str">
        <f t="shared" si="0"/>
        <v>0722-0081</v>
      </c>
      <c r="L150" s="328">
        <v>1</v>
      </c>
    </row>
    <row r="151" spans="1:26" ht="25.5">
      <c r="A151" s="326" t="s">
        <v>10</v>
      </c>
      <c r="B151" s="327" t="s">
        <v>11</v>
      </c>
      <c r="C151" s="327" t="s">
        <v>146</v>
      </c>
      <c r="D151" s="327" t="s">
        <v>656</v>
      </c>
      <c r="E151" s="327" t="s">
        <v>28</v>
      </c>
      <c r="F151" s="327"/>
      <c r="G151" s="327" t="s">
        <v>1973</v>
      </c>
      <c r="H151" s="327" t="s">
        <v>1974</v>
      </c>
      <c r="I151" s="307">
        <v>722</v>
      </c>
      <c r="J151" s="307">
        <v>82</v>
      </c>
      <c r="K151" s="308" t="str">
        <f t="shared" si="0"/>
        <v>0722-0082</v>
      </c>
      <c r="L151" s="332" t="s">
        <v>3798</v>
      </c>
    </row>
    <row r="152" spans="1:26" ht="51">
      <c r="A152" s="326" t="s">
        <v>10</v>
      </c>
      <c r="B152" s="327" t="s">
        <v>11</v>
      </c>
      <c r="C152" s="327" t="s">
        <v>146</v>
      </c>
      <c r="D152" s="327" t="s">
        <v>656</v>
      </c>
      <c r="E152" s="327" t="s">
        <v>28</v>
      </c>
      <c r="F152" s="327"/>
      <c r="G152" s="327" t="s">
        <v>3799</v>
      </c>
      <c r="H152" s="327" t="s">
        <v>1974</v>
      </c>
      <c r="I152" s="307">
        <v>722</v>
      </c>
      <c r="J152" s="307">
        <v>82</v>
      </c>
      <c r="K152" s="308" t="str">
        <f t="shared" si="0"/>
        <v>0722-0082</v>
      </c>
      <c r="L152" s="332" t="s">
        <v>3798</v>
      </c>
    </row>
    <row r="153" spans="1:26" ht="25.5">
      <c r="A153" s="326" t="s">
        <v>10</v>
      </c>
      <c r="B153" s="327" t="s">
        <v>11</v>
      </c>
      <c r="C153" s="327" t="s">
        <v>123</v>
      </c>
      <c r="D153" s="327" t="s">
        <v>513</v>
      </c>
      <c r="E153" s="327" t="s">
        <v>28</v>
      </c>
      <c r="F153" s="327"/>
      <c r="G153" s="327" t="s">
        <v>1892</v>
      </c>
      <c r="H153" s="327" t="s">
        <v>1893</v>
      </c>
      <c r="I153" s="307">
        <v>722</v>
      </c>
      <c r="J153" s="307">
        <v>83</v>
      </c>
      <c r="K153" s="308" t="str">
        <f t="shared" si="0"/>
        <v>0722-0083</v>
      </c>
      <c r="L153" s="328">
        <v>1</v>
      </c>
    </row>
    <row r="154" spans="1:26" ht="51">
      <c r="A154" s="326" t="s">
        <v>10</v>
      </c>
      <c r="B154" s="327" t="s">
        <v>11</v>
      </c>
      <c r="C154" s="327" t="s">
        <v>146</v>
      </c>
      <c r="D154" s="327" t="s">
        <v>668</v>
      </c>
      <c r="E154" s="327" t="s">
        <v>30</v>
      </c>
      <c r="F154" s="327"/>
      <c r="G154" s="327" t="s">
        <v>2085</v>
      </c>
      <c r="H154" s="327" t="s">
        <v>3800</v>
      </c>
      <c r="I154" s="307">
        <v>722</v>
      </c>
      <c r="J154" s="307">
        <v>84</v>
      </c>
      <c r="K154" s="308" t="str">
        <f t="shared" si="0"/>
        <v>0722-0084</v>
      </c>
      <c r="L154" s="332" t="s">
        <v>3801</v>
      </c>
    </row>
    <row r="155" spans="1:26" ht="38.25">
      <c r="A155" s="326" t="s">
        <v>10</v>
      </c>
      <c r="B155" s="327" t="s">
        <v>11</v>
      </c>
      <c r="C155" s="327" t="s">
        <v>146</v>
      </c>
      <c r="D155" s="327" t="s">
        <v>668</v>
      </c>
      <c r="E155" s="327" t="s">
        <v>30</v>
      </c>
      <c r="F155" s="327"/>
      <c r="G155" s="327" t="s">
        <v>2085</v>
      </c>
      <c r="H155" s="327" t="s">
        <v>2088</v>
      </c>
      <c r="I155" s="307">
        <v>722</v>
      </c>
      <c r="J155" s="307">
        <v>84</v>
      </c>
      <c r="K155" s="308" t="str">
        <f t="shared" si="0"/>
        <v>0722-0084</v>
      </c>
      <c r="L155" s="332"/>
    </row>
    <row r="156" spans="1:26" ht="25.5">
      <c r="A156" s="177" t="s">
        <v>10</v>
      </c>
      <c r="B156" s="309" t="s">
        <v>11</v>
      </c>
      <c r="C156" s="309" t="s">
        <v>146</v>
      </c>
      <c r="D156" s="309" t="s">
        <v>668</v>
      </c>
      <c r="E156" s="309" t="s">
        <v>30</v>
      </c>
      <c r="F156" s="309"/>
      <c r="G156" s="309" t="s">
        <v>2085</v>
      </c>
      <c r="H156" s="309" t="s">
        <v>3802</v>
      </c>
      <c r="I156" s="312">
        <v>722</v>
      </c>
      <c r="J156" s="312">
        <v>84</v>
      </c>
      <c r="K156" s="335" t="str">
        <f t="shared" si="0"/>
        <v>0722-0084</v>
      </c>
      <c r="L156" s="336"/>
      <c r="M156" s="337"/>
      <c r="N156" s="337"/>
      <c r="O156" s="337"/>
      <c r="P156" s="337"/>
      <c r="Q156" s="337"/>
      <c r="R156" s="337"/>
      <c r="S156" s="337"/>
      <c r="T156" s="337"/>
      <c r="U156" s="337"/>
      <c r="V156" s="337"/>
      <c r="W156" s="337"/>
      <c r="X156" s="337"/>
      <c r="Y156" s="337"/>
      <c r="Z156" s="337"/>
    </row>
    <row r="157" spans="1:26" ht="25.5">
      <c r="A157" s="326" t="s">
        <v>10</v>
      </c>
      <c r="B157" s="327" t="s">
        <v>11</v>
      </c>
      <c r="C157" s="327" t="s">
        <v>28</v>
      </c>
      <c r="D157" s="327" t="s">
        <v>1594</v>
      </c>
      <c r="E157" s="327" t="s">
        <v>50</v>
      </c>
      <c r="F157" s="327"/>
      <c r="G157" s="327" t="s">
        <v>1595</v>
      </c>
      <c r="H157" s="327" t="s">
        <v>1596</v>
      </c>
      <c r="I157" s="307">
        <v>722</v>
      </c>
      <c r="J157" s="307">
        <v>85</v>
      </c>
      <c r="K157" s="308" t="str">
        <f t="shared" si="0"/>
        <v>0722-0085</v>
      </c>
      <c r="L157" s="328">
        <v>1</v>
      </c>
    </row>
    <row r="158" spans="1:26" ht="25.5">
      <c r="A158" s="326" t="s">
        <v>10</v>
      </c>
      <c r="B158" s="327" t="s">
        <v>11</v>
      </c>
      <c r="C158" s="327" t="s">
        <v>378</v>
      </c>
      <c r="D158" s="327" t="s">
        <v>3759</v>
      </c>
      <c r="E158" s="327" t="s">
        <v>3756</v>
      </c>
      <c r="F158" s="327"/>
      <c r="G158" s="327" t="s">
        <v>2080</v>
      </c>
      <c r="H158" s="327" t="s">
        <v>2081</v>
      </c>
      <c r="I158" s="307">
        <v>722</v>
      </c>
      <c r="J158" s="307">
        <v>86</v>
      </c>
      <c r="K158" s="308" t="str">
        <f t="shared" si="0"/>
        <v>0722-0086</v>
      </c>
      <c r="L158" s="328">
        <v>1</v>
      </c>
    </row>
    <row r="159" spans="1:26" ht="38.25">
      <c r="A159" s="326" t="s">
        <v>10</v>
      </c>
      <c r="B159" s="327" t="s">
        <v>11</v>
      </c>
      <c r="C159" s="327" t="s">
        <v>378</v>
      </c>
      <c r="D159" s="327" t="s">
        <v>374</v>
      </c>
      <c r="E159" s="327" t="s">
        <v>3756</v>
      </c>
      <c r="F159" s="327"/>
      <c r="G159" s="327" t="s">
        <v>561</v>
      </c>
      <c r="H159" s="327" t="s">
        <v>3803</v>
      </c>
      <c r="I159" s="307">
        <v>722</v>
      </c>
      <c r="J159" s="307">
        <v>87</v>
      </c>
      <c r="K159" s="308" t="str">
        <f t="shared" si="0"/>
        <v>0722-0087</v>
      </c>
      <c r="L159" s="328">
        <v>1</v>
      </c>
    </row>
    <row r="160" spans="1:26" ht="25.5">
      <c r="A160" s="174" t="s">
        <v>10</v>
      </c>
      <c r="B160" s="63" t="s">
        <v>11</v>
      </c>
      <c r="C160" s="63" t="s">
        <v>50</v>
      </c>
      <c r="D160" s="63" t="s">
        <v>13</v>
      </c>
      <c r="E160" s="63" t="s">
        <v>3756</v>
      </c>
      <c r="F160" s="315" t="str">
        <f t="array" ref="F160">IFERROR(INDEX(UIID!$K$2:$K1107, MATCH(CONCATENATE(B160,D160,G160,J160), UIID!$B$2:$B1107&amp;UIID!$D$2:$D1107&amp;UIID!$G$2:$G1107&amp;UIID!$H$2:$H1107, 0),), "Not Found")</f>
        <v>Not Found</v>
      </c>
      <c r="G160" s="63" t="s">
        <v>3653</v>
      </c>
      <c r="H160" s="327" t="s">
        <v>2111</v>
      </c>
      <c r="I160" s="307">
        <v>722</v>
      </c>
      <c r="J160" s="307">
        <v>88</v>
      </c>
      <c r="K160" s="308" t="str">
        <f t="shared" si="0"/>
        <v>0722-0088</v>
      </c>
      <c r="L160" s="328"/>
    </row>
    <row r="161" spans="1:12" ht="25.5">
      <c r="A161" s="326" t="s">
        <v>10</v>
      </c>
      <c r="B161" s="327" t="s">
        <v>11</v>
      </c>
      <c r="C161" s="327" t="s">
        <v>146</v>
      </c>
      <c r="D161" s="327" t="s">
        <v>656</v>
      </c>
      <c r="E161" s="327" t="s">
        <v>28</v>
      </c>
      <c r="F161" s="327"/>
      <c r="G161" s="331" t="s">
        <v>3654</v>
      </c>
      <c r="H161" s="327" t="s">
        <v>905</v>
      </c>
      <c r="I161" s="307">
        <v>722</v>
      </c>
      <c r="J161" s="307">
        <v>89</v>
      </c>
      <c r="K161" s="308" t="str">
        <f t="shared" si="0"/>
        <v>0722-0089</v>
      </c>
      <c r="L161" s="328">
        <v>1</v>
      </c>
    </row>
    <row r="162" spans="1:12" ht="38.25">
      <c r="A162" s="326" t="s">
        <v>10</v>
      </c>
      <c r="B162" s="327" t="s">
        <v>11</v>
      </c>
      <c r="C162" s="327" t="s">
        <v>13</v>
      </c>
      <c r="D162" s="327" t="s">
        <v>13</v>
      </c>
      <c r="E162" s="327" t="s">
        <v>3756</v>
      </c>
      <c r="F162" s="327"/>
      <c r="G162" s="327" t="s">
        <v>2135</v>
      </c>
      <c r="H162" s="327" t="s">
        <v>2136</v>
      </c>
      <c r="I162" s="307">
        <v>722</v>
      </c>
      <c r="J162" s="307">
        <v>90</v>
      </c>
      <c r="K162" s="308" t="str">
        <f t="shared" si="0"/>
        <v>0722-0090</v>
      </c>
      <c r="L162" s="328">
        <v>1</v>
      </c>
    </row>
    <row r="163" spans="1:12" ht="38.25">
      <c r="A163" s="326" t="s">
        <v>10</v>
      </c>
      <c r="B163" s="327" t="s">
        <v>11</v>
      </c>
      <c r="C163" s="327" t="s">
        <v>13</v>
      </c>
      <c r="D163" s="327" t="s">
        <v>13</v>
      </c>
      <c r="E163" s="327" t="s">
        <v>3756</v>
      </c>
      <c r="F163" s="327"/>
      <c r="G163" s="331" t="s">
        <v>2114</v>
      </c>
      <c r="H163" s="327" t="s">
        <v>2115</v>
      </c>
      <c r="I163" s="307">
        <v>722</v>
      </c>
      <c r="J163" s="307">
        <v>91</v>
      </c>
      <c r="K163" s="308" t="str">
        <f t="shared" si="0"/>
        <v>0722-0091</v>
      </c>
      <c r="L163" s="328">
        <v>1</v>
      </c>
    </row>
    <row r="164" spans="1:12" ht="51">
      <c r="A164" s="326" t="s">
        <v>10</v>
      </c>
      <c r="B164" s="327" t="s">
        <v>11</v>
      </c>
      <c r="C164" s="327" t="s">
        <v>378</v>
      </c>
      <c r="D164" s="327" t="s">
        <v>374</v>
      </c>
      <c r="E164" s="327" t="s">
        <v>3756</v>
      </c>
      <c r="F164" s="327"/>
      <c r="G164" s="327" t="s">
        <v>2163</v>
      </c>
      <c r="H164" s="327" t="s">
        <v>2164</v>
      </c>
      <c r="I164" s="307">
        <v>722</v>
      </c>
      <c r="J164" s="307">
        <v>92</v>
      </c>
      <c r="K164" s="308" t="str">
        <f t="shared" si="0"/>
        <v>0722-0092</v>
      </c>
      <c r="L164" s="328">
        <v>1</v>
      </c>
    </row>
    <row r="165" spans="1:12">
      <c r="A165" s="326" t="s">
        <v>10</v>
      </c>
      <c r="B165" s="327" t="s">
        <v>11</v>
      </c>
      <c r="C165" s="327" t="s">
        <v>123</v>
      </c>
      <c r="D165" s="327" t="s">
        <v>977</v>
      </c>
      <c r="E165" s="327" t="s">
        <v>28</v>
      </c>
      <c r="F165" s="327"/>
      <c r="G165" s="327" t="s">
        <v>2198</v>
      </c>
      <c r="H165" s="327" t="s">
        <v>2199</v>
      </c>
      <c r="I165" s="307">
        <v>722</v>
      </c>
      <c r="J165" s="307">
        <v>93</v>
      </c>
      <c r="K165" s="308" t="str">
        <f t="shared" si="0"/>
        <v>0722-0093</v>
      </c>
      <c r="L165" s="328">
        <v>1</v>
      </c>
    </row>
    <row r="166" spans="1:12" ht="25.5">
      <c r="A166" s="326" t="s">
        <v>10</v>
      </c>
      <c r="B166" s="327" t="s">
        <v>11</v>
      </c>
      <c r="C166" s="327" t="s">
        <v>50</v>
      </c>
      <c r="D166" s="327" t="s">
        <v>2158</v>
      </c>
      <c r="E166" s="327" t="s">
        <v>28</v>
      </c>
      <c r="F166" s="327"/>
      <c r="G166" s="331" t="s">
        <v>3804</v>
      </c>
      <c r="H166" s="174" t="s">
        <v>3805</v>
      </c>
      <c r="I166" s="307">
        <v>722</v>
      </c>
      <c r="J166" s="307">
        <v>94</v>
      </c>
      <c r="K166" s="308" t="str">
        <f t="shared" si="0"/>
        <v>0722-0094</v>
      </c>
      <c r="L166" s="328">
        <v>1</v>
      </c>
    </row>
    <row r="167" spans="1:12" ht="25.5">
      <c r="A167" s="326" t="s">
        <v>10</v>
      </c>
      <c r="B167" s="327" t="s">
        <v>11</v>
      </c>
      <c r="C167" s="327" t="s">
        <v>123</v>
      </c>
      <c r="D167" s="327" t="s">
        <v>2267</v>
      </c>
      <c r="E167" s="327" t="s">
        <v>123</v>
      </c>
      <c r="F167" s="327"/>
      <c r="G167" s="327" t="s">
        <v>1766</v>
      </c>
      <c r="H167" s="327" t="s">
        <v>2268</v>
      </c>
      <c r="I167" s="307">
        <v>722</v>
      </c>
      <c r="J167" s="307">
        <v>95</v>
      </c>
      <c r="K167" s="308" t="str">
        <f t="shared" si="0"/>
        <v>0722-0095</v>
      </c>
      <c r="L167" s="328">
        <v>1</v>
      </c>
    </row>
    <row r="168" spans="1:12" ht="38.25">
      <c r="A168" s="326" t="s">
        <v>10</v>
      </c>
      <c r="B168" s="327" t="s">
        <v>11</v>
      </c>
      <c r="C168" s="327" t="s">
        <v>176</v>
      </c>
      <c r="D168" s="327" t="s">
        <v>3759</v>
      </c>
      <c r="E168" s="327" t="s">
        <v>3756</v>
      </c>
      <c r="F168" s="327"/>
      <c r="G168" s="327" t="s">
        <v>3806</v>
      </c>
      <c r="H168" s="327" t="s">
        <v>3807</v>
      </c>
      <c r="I168" s="307">
        <v>722</v>
      </c>
      <c r="J168" s="307">
        <v>96</v>
      </c>
      <c r="K168" s="308" t="str">
        <f t="shared" si="0"/>
        <v>0722-0096</v>
      </c>
      <c r="L168" s="328">
        <v>1</v>
      </c>
    </row>
    <row r="169" spans="1:12" ht="25.5">
      <c r="A169" s="326" t="s">
        <v>10</v>
      </c>
      <c r="B169" s="327" t="s">
        <v>11</v>
      </c>
      <c r="C169" s="327" t="s">
        <v>146</v>
      </c>
      <c r="D169" s="327" t="s">
        <v>668</v>
      </c>
      <c r="E169" s="327" t="s">
        <v>30</v>
      </c>
      <c r="F169" s="327"/>
      <c r="G169" s="327" t="s">
        <v>3808</v>
      </c>
      <c r="H169" s="327" t="s">
        <v>2221</v>
      </c>
      <c r="I169" s="307">
        <v>722</v>
      </c>
      <c r="J169" s="307">
        <v>97</v>
      </c>
      <c r="K169" s="308" t="str">
        <f t="shared" si="0"/>
        <v>0722-0097</v>
      </c>
      <c r="L169" s="328">
        <v>1</v>
      </c>
    </row>
    <row r="170" spans="1:12" ht="38.25">
      <c r="A170" s="326" t="s">
        <v>10</v>
      </c>
      <c r="B170" s="327" t="s">
        <v>11</v>
      </c>
      <c r="C170" s="327" t="s">
        <v>50</v>
      </c>
      <c r="D170" s="327" t="s">
        <v>656</v>
      </c>
      <c r="E170" s="327" t="s">
        <v>28</v>
      </c>
      <c r="F170" s="327"/>
      <c r="G170" s="327" t="s">
        <v>3809</v>
      </c>
      <c r="H170" s="327" t="s">
        <v>2235</v>
      </c>
      <c r="I170" s="307">
        <v>722</v>
      </c>
      <c r="J170" s="307">
        <v>98</v>
      </c>
      <c r="K170" s="308" t="str">
        <f t="shared" si="0"/>
        <v>0722-0098</v>
      </c>
      <c r="L170" s="328">
        <v>1</v>
      </c>
    </row>
    <row r="171" spans="1:12" ht="38.25">
      <c r="A171" s="326" t="s">
        <v>10</v>
      </c>
      <c r="B171" s="327" t="s">
        <v>11</v>
      </c>
      <c r="C171" s="327" t="s">
        <v>13</v>
      </c>
      <c r="D171" s="327" t="s">
        <v>13</v>
      </c>
      <c r="E171" s="327" t="s">
        <v>3756</v>
      </c>
      <c r="F171" s="327"/>
      <c r="G171" s="327" t="s">
        <v>3810</v>
      </c>
      <c r="H171" s="327" t="s">
        <v>2269</v>
      </c>
      <c r="I171" s="307">
        <v>722</v>
      </c>
      <c r="J171" s="307">
        <v>99</v>
      </c>
      <c r="K171" s="308" t="str">
        <f t="shared" si="0"/>
        <v>0722-0099</v>
      </c>
      <c r="L171" s="328">
        <v>1</v>
      </c>
    </row>
    <row r="172" spans="1:12" ht="25.5">
      <c r="A172" s="326" t="s">
        <v>10</v>
      </c>
      <c r="B172" s="327" t="s">
        <v>11</v>
      </c>
      <c r="C172" s="327" t="s">
        <v>28</v>
      </c>
      <c r="D172" s="327" t="s">
        <v>458</v>
      </c>
      <c r="E172" s="327" t="s">
        <v>30</v>
      </c>
      <c r="F172" s="327"/>
      <c r="G172" s="327" t="s">
        <v>3811</v>
      </c>
      <c r="H172" s="327" t="s">
        <v>2248</v>
      </c>
      <c r="I172" s="307">
        <v>722</v>
      </c>
      <c r="J172" s="307">
        <v>100</v>
      </c>
      <c r="K172" s="308" t="str">
        <f t="shared" si="0"/>
        <v>0722-0100</v>
      </c>
      <c r="L172" s="328">
        <v>1</v>
      </c>
    </row>
    <row r="173" spans="1:12" ht="25.5">
      <c r="A173" s="326" t="s">
        <v>10</v>
      </c>
      <c r="B173" s="327" t="s">
        <v>11</v>
      </c>
      <c r="C173" s="327" t="s">
        <v>28</v>
      </c>
      <c r="D173" s="327" t="s">
        <v>458</v>
      </c>
      <c r="E173" s="327" t="s">
        <v>30</v>
      </c>
      <c r="F173" s="327"/>
      <c r="G173" s="327" t="s">
        <v>2247</v>
      </c>
      <c r="H173" s="327" t="s">
        <v>2248</v>
      </c>
      <c r="I173" s="307">
        <v>722</v>
      </c>
      <c r="J173" s="307">
        <v>101</v>
      </c>
      <c r="K173" s="308" t="str">
        <f t="shared" si="0"/>
        <v>0722-0101</v>
      </c>
      <c r="L173" s="328">
        <v>1</v>
      </c>
    </row>
    <row r="174" spans="1:12" ht="38.25">
      <c r="A174" s="326" t="s">
        <v>10</v>
      </c>
      <c r="B174" s="327" t="s">
        <v>11</v>
      </c>
      <c r="C174" s="327" t="s">
        <v>146</v>
      </c>
      <c r="D174" s="327" t="s">
        <v>668</v>
      </c>
      <c r="E174" s="327" t="s">
        <v>30</v>
      </c>
      <c r="F174" s="327"/>
      <c r="G174" s="327" t="s">
        <v>3812</v>
      </c>
      <c r="H174" s="327" t="s">
        <v>3813</v>
      </c>
      <c r="I174" s="307">
        <v>722</v>
      </c>
      <c r="J174" s="307">
        <v>102</v>
      </c>
      <c r="K174" s="308" t="str">
        <f t="shared" si="0"/>
        <v>0722-0102</v>
      </c>
      <c r="L174" s="328">
        <v>1</v>
      </c>
    </row>
    <row r="175" spans="1:12" ht="38.25">
      <c r="A175" s="326" t="s">
        <v>10</v>
      </c>
      <c r="B175" s="327" t="s">
        <v>11</v>
      </c>
      <c r="C175" s="327" t="s">
        <v>378</v>
      </c>
      <c r="D175" s="327" t="s">
        <v>3814</v>
      </c>
      <c r="E175" s="327" t="s">
        <v>28</v>
      </c>
      <c r="F175" s="327"/>
      <c r="G175" s="327" t="s">
        <v>3815</v>
      </c>
      <c r="H175" s="327" t="s">
        <v>3816</v>
      </c>
      <c r="I175" s="307">
        <v>722</v>
      </c>
      <c r="J175" s="307">
        <v>103</v>
      </c>
      <c r="K175" s="308" t="str">
        <f t="shared" si="0"/>
        <v>0722-0103</v>
      </c>
      <c r="L175" s="328">
        <v>1</v>
      </c>
    </row>
    <row r="176" spans="1:12">
      <c r="A176" s="326" t="s">
        <v>10</v>
      </c>
      <c r="B176" s="327" t="s">
        <v>11</v>
      </c>
      <c r="C176" s="327" t="s">
        <v>146</v>
      </c>
      <c r="D176" s="327" t="s">
        <v>668</v>
      </c>
      <c r="E176" s="327" t="s">
        <v>30</v>
      </c>
      <c r="F176" s="327"/>
      <c r="G176" s="327" t="s">
        <v>3817</v>
      </c>
      <c r="H176" s="327" t="s">
        <v>3818</v>
      </c>
      <c r="I176" s="307">
        <v>722</v>
      </c>
      <c r="J176" s="307">
        <v>104</v>
      </c>
      <c r="K176" s="308" t="str">
        <f t="shared" si="0"/>
        <v>0722-0104</v>
      </c>
      <c r="L176" s="328">
        <v>1</v>
      </c>
    </row>
    <row r="177" spans="1:12" ht="25.5">
      <c r="A177" s="326" t="s">
        <v>10</v>
      </c>
      <c r="B177" s="327" t="s">
        <v>11</v>
      </c>
      <c r="C177" s="327" t="s">
        <v>2328</v>
      </c>
      <c r="D177" s="327" t="s">
        <v>3819</v>
      </c>
      <c r="E177" s="327" t="s">
        <v>123</v>
      </c>
      <c r="F177" s="327"/>
      <c r="G177" s="327" t="s">
        <v>3481</v>
      </c>
      <c r="H177" s="327" t="s">
        <v>3820</v>
      </c>
      <c r="I177" s="307">
        <v>722</v>
      </c>
      <c r="J177" s="307">
        <v>105</v>
      </c>
      <c r="K177" s="308" t="str">
        <f t="shared" si="0"/>
        <v>0722-0105</v>
      </c>
      <c r="L177" s="328">
        <v>1</v>
      </c>
    </row>
    <row r="178" spans="1:12" ht="25.5">
      <c r="A178" s="326" t="s">
        <v>10</v>
      </c>
      <c r="B178" s="327" t="s">
        <v>11</v>
      </c>
      <c r="C178" s="327" t="s">
        <v>12</v>
      </c>
      <c r="D178" s="327" t="s">
        <v>13</v>
      </c>
      <c r="E178" s="327" t="s">
        <v>3756</v>
      </c>
      <c r="F178" s="327"/>
      <c r="G178" s="327" t="s">
        <v>3471</v>
      </c>
      <c r="H178" s="327" t="s">
        <v>3821</v>
      </c>
      <c r="I178" s="307">
        <v>722</v>
      </c>
      <c r="J178" s="307">
        <v>106</v>
      </c>
      <c r="K178" s="308" t="str">
        <f t="shared" si="0"/>
        <v>0722-0106</v>
      </c>
      <c r="L178" s="328">
        <v>1</v>
      </c>
    </row>
    <row r="179" spans="1:12" ht="25.5">
      <c r="A179" s="326" t="s">
        <v>10</v>
      </c>
      <c r="B179" s="327" t="s">
        <v>11</v>
      </c>
      <c r="C179" s="327" t="s">
        <v>12</v>
      </c>
      <c r="D179" s="327" t="s">
        <v>13</v>
      </c>
      <c r="E179" s="327" t="s">
        <v>3756</v>
      </c>
      <c r="F179" s="327"/>
      <c r="G179" s="327" t="s">
        <v>3822</v>
      </c>
      <c r="H179" s="327" t="s">
        <v>3764</v>
      </c>
      <c r="I179" s="307">
        <v>722</v>
      </c>
      <c r="J179" s="307">
        <v>107</v>
      </c>
      <c r="K179" s="308" t="str">
        <f t="shared" si="0"/>
        <v>0722-0107</v>
      </c>
      <c r="L179" s="328">
        <v>1</v>
      </c>
    </row>
    <row r="180" spans="1:12" ht="25.5">
      <c r="A180" s="326" t="s">
        <v>10</v>
      </c>
      <c r="B180" s="327" t="s">
        <v>11</v>
      </c>
      <c r="C180" s="327" t="s">
        <v>378</v>
      </c>
      <c r="D180" s="327" t="s">
        <v>909</v>
      </c>
      <c r="E180" s="327" t="s">
        <v>123</v>
      </c>
      <c r="F180" s="327"/>
      <c r="G180" s="331" t="s">
        <v>3654</v>
      </c>
      <c r="H180" s="327" t="s">
        <v>3823</v>
      </c>
      <c r="I180" s="307">
        <v>722</v>
      </c>
      <c r="J180" s="307">
        <v>108</v>
      </c>
      <c r="K180" s="308" t="str">
        <f t="shared" si="0"/>
        <v>0722-0108</v>
      </c>
      <c r="L180" s="328">
        <v>1</v>
      </c>
    </row>
    <row r="181" spans="1:12" ht="38.25">
      <c r="A181" s="326" t="s">
        <v>10</v>
      </c>
      <c r="B181" s="327" t="s">
        <v>11</v>
      </c>
      <c r="C181" s="327" t="s">
        <v>378</v>
      </c>
      <c r="D181" s="327" t="s">
        <v>374</v>
      </c>
      <c r="E181" s="327" t="s">
        <v>3756</v>
      </c>
      <c r="F181" s="327"/>
      <c r="G181" s="327" t="s">
        <v>3824</v>
      </c>
      <c r="H181" s="327" t="s">
        <v>3825</v>
      </c>
      <c r="I181" s="307">
        <v>722</v>
      </c>
      <c r="J181" s="307">
        <v>109</v>
      </c>
      <c r="K181" s="308" t="str">
        <f t="shared" si="0"/>
        <v>0722-0109</v>
      </c>
      <c r="L181" s="328">
        <v>1</v>
      </c>
    </row>
    <row r="182" spans="1:12" ht="38.25">
      <c r="A182" s="326" t="s">
        <v>10</v>
      </c>
      <c r="B182" s="327" t="s">
        <v>11</v>
      </c>
      <c r="C182" s="327" t="s">
        <v>28</v>
      </c>
      <c r="D182" s="327" t="s">
        <v>977</v>
      </c>
      <c r="E182" s="327" t="s">
        <v>28</v>
      </c>
      <c r="F182" s="327"/>
      <c r="G182" s="327" t="s">
        <v>3822</v>
      </c>
      <c r="H182" s="327" t="s">
        <v>3826</v>
      </c>
      <c r="I182" s="307">
        <v>722</v>
      </c>
      <c r="J182" s="307">
        <v>110</v>
      </c>
      <c r="K182" s="308" t="str">
        <f t="shared" si="0"/>
        <v>0722-0110</v>
      </c>
      <c r="L182" s="328">
        <v>1</v>
      </c>
    </row>
    <row r="183" spans="1:12" ht="38.25">
      <c r="A183" s="326" t="s">
        <v>10</v>
      </c>
      <c r="B183" s="327" t="s">
        <v>11</v>
      </c>
      <c r="C183" s="327" t="s">
        <v>509</v>
      </c>
      <c r="D183" s="327" t="s">
        <v>551</v>
      </c>
      <c r="E183" s="327" t="s">
        <v>30</v>
      </c>
      <c r="F183" s="327"/>
      <c r="G183" s="327" t="s">
        <v>3543</v>
      </c>
      <c r="H183" s="327" t="s">
        <v>3827</v>
      </c>
      <c r="I183" s="307">
        <v>722</v>
      </c>
      <c r="J183" s="307">
        <v>111</v>
      </c>
      <c r="K183" s="308" t="str">
        <f t="shared" si="0"/>
        <v>0722-0111</v>
      </c>
      <c r="L183" s="328">
        <v>1</v>
      </c>
    </row>
    <row r="184" spans="1:12" ht="38.25">
      <c r="A184" s="326" t="s">
        <v>10</v>
      </c>
      <c r="B184" s="327" t="s">
        <v>11</v>
      </c>
      <c r="C184" s="327" t="s">
        <v>50</v>
      </c>
      <c r="D184" s="327" t="s">
        <v>1054</v>
      </c>
      <c r="E184" s="327" t="s">
        <v>146</v>
      </c>
      <c r="F184" s="327"/>
      <c r="G184" s="327" t="s">
        <v>3828</v>
      </c>
      <c r="H184" s="327" t="s">
        <v>3829</v>
      </c>
      <c r="I184" s="307">
        <v>722</v>
      </c>
      <c r="J184" s="307">
        <v>112</v>
      </c>
      <c r="K184" s="308" t="str">
        <f t="shared" si="0"/>
        <v>0722-0112</v>
      </c>
      <c r="L184" s="328">
        <v>1</v>
      </c>
    </row>
    <row r="185" spans="1:12" ht="25.5">
      <c r="A185" s="326" t="s">
        <v>10</v>
      </c>
      <c r="B185" s="327" t="s">
        <v>11</v>
      </c>
      <c r="C185" s="327" t="s">
        <v>12</v>
      </c>
      <c r="D185" s="327" t="s">
        <v>13</v>
      </c>
      <c r="E185" s="327" t="s">
        <v>3756</v>
      </c>
      <c r="F185" s="327"/>
      <c r="G185" s="331" t="s">
        <v>3830</v>
      </c>
      <c r="H185" s="331" t="s">
        <v>3831</v>
      </c>
      <c r="I185" s="307">
        <v>722</v>
      </c>
      <c r="J185" s="307">
        <v>113</v>
      </c>
      <c r="K185" s="308" t="str">
        <f t="shared" si="0"/>
        <v>0722-0113</v>
      </c>
      <c r="L185" s="328">
        <v>1</v>
      </c>
    </row>
    <row r="186" spans="1:12" ht="38.25">
      <c r="A186" s="326" t="s">
        <v>10</v>
      </c>
      <c r="B186" s="327" t="s">
        <v>11</v>
      </c>
      <c r="C186" s="327" t="s">
        <v>310</v>
      </c>
      <c r="D186" s="327" t="s">
        <v>13</v>
      </c>
      <c r="E186" s="327" t="s">
        <v>3756</v>
      </c>
      <c r="F186" s="327"/>
      <c r="G186" s="327" t="s">
        <v>806</v>
      </c>
      <c r="H186" s="327" t="s">
        <v>807</v>
      </c>
      <c r="I186" s="307">
        <v>722</v>
      </c>
      <c r="J186" s="307">
        <v>114</v>
      </c>
      <c r="K186" s="308" t="str">
        <f t="shared" si="0"/>
        <v>0722-0114</v>
      </c>
      <c r="L186" s="328">
        <v>1</v>
      </c>
    </row>
    <row r="187" spans="1:12" ht="25.5">
      <c r="A187" s="326" t="s">
        <v>10</v>
      </c>
      <c r="B187" s="327" t="s">
        <v>11</v>
      </c>
      <c r="C187" s="327" t="s">
        <v>12</v>
      </c>
      <c r="D187" s="327" t="s">
        <v>13</v>
      </c>
      <c r="E187" s="327" t="s">
        <v>3756</v>
      </c>
      <c r="F187" s="327"/>
      <c r="G187" s="327" t="s">
        <v>1241</v>
      </c>
      <c r="H187" s="327" t="s">
        <v>1242</v>
      </c>
      <c r="I187" s="307">
        <v>722</v>
      </c>
      <c r="J187" s="307">
        <v>115</v>
      </c>
      <c r="K187" s="308" t="str">
        <f t="shared" si="0"/>
        <v>0722-0115</v>
      </c>
      <c r="L187" s="328">
        <v>1</v>
      </c>
    </row>
    <row r="188" spans="1:12" ht="38.25">
      <c r="A188" s="326" t="s">
        <v>10</v>
      </c>
      <c r="B188" s="327" t="s">
        <v>11</v>
      </c>
      <c r="C188" s="327" t="s">
        <v>12</v>
      </c>
      <c r="D188" s="327" t="s">
        <v>13</v>
      </c>
      <c r="E188" s="327" t="s">
        <v>3756</v>
      </c>
      <c r="F188" s="327"/>
      <c r="G188" s="327" t="s">
        <v>320</v>
      </c>
      <c r="H188" s="331" t="s">
        <v>3832</v>
      </c>
      <c r="I188" s="307">
        <v>722</v>
      </c>
      <c r="J188" s="307">
        <v>116</v>
      </c>
      <c r="K188" s="308" t="str">
        <f t="shared" si="0"/>
        <v>0722-0116</v>
      </c>
      <c r="L188" s="328">
        <v>1</v>
      </c>
    </row>
    <row r="189" spans="1:12" ht="25.5">
      <c r="A189" s="326" t="s">
        <v>10</v>
      </c>
      <c r="B189" s="327" t="s">
        <v>11</v>
      </c>
      <c r="C189" s="327" t="s">
        <v>12</v>
      </c>
      <c r="D189" s="327" t="s">
        <v>13</v>
      </c>
      <c r="E189" s="327" t="s">
        <v>3756</v>
      </c>
      <c r="F189" s="327"/>
      <c r="G189" s="327" t="s">
        <v>346</v>
      </c>
      <c r="H189" s="327" t="s">
        <v>351</v>
      </c>
      <c r="I189" s="307">
        <v>722</v>
      </c>
      <c r="J189" s="307">
        <v>117</v>
      </c>
      <c r="K189" s="308" t="str">
        <f t="shared" si="0"/>
        <v>0722-0117</v>
      </c>
      <c r="L189" s="332" t="s">
        <v>3833</v>
      </c>
    </row>
    <row r="190" spans="1:12" ht="25.5">
      <c r="A190" s="326" t="s">
        <v>10</v>
      </c>
      <c r="B190" s="327" t="s">
        <v>11</v>
      </c>
      <c r="C190" s="327" t="s">
        <v>12</v>
      </c>
      <c r="D190" s="327" t="s">
        <v>13</v>
      </c>
      <c r="E190" s="327" t="s">
        <v>3756</v>
      </c>
      <c r="F190" s="327"/>
      <c r="G190" s="327" t="s">
        <v>346</v>
      </c>
      <c r="H190" s="327" t="s">
        <v>347</v>
      </c>
      <c r="I190" s="307">
        <v>722</v>
      </c>
      <c r="J190" s="307">
        <v>117</v>
      </c>
      <c r="K190" s="308" t="str">
        <f t="shared" si="0"/>
        <v>0722-0117</v>
      </c>
      <c r="L190" s="332" t="s">
        <v>3833</v>
      </c>
    </row>
    <row r="191" spans="1:12" ht="38.25">
      <c r="A191" s="326" t="s">
        <v>10</v>
      </c>
      <c r="B191" s="327" t="s">
        <v>11</v>
      </c>
      <c r="C191" s="327" t="s">
        <v>176</v>
      </c>
      <c r="D191" s="327" t="s">
        <v>3759</v>
      </c>
      <c r="E191" s="327" t="s">
        <v>3756</v>
      </c>
      <c r="F191" s="327"/>
      <c r="G191" s="327" t="s">
        <v>601</v>
      </c>
      <c r="H191" s="327" t="s">
        <v>602</v>
      </c>
      <c r="I191" s="307">
        <v>722</v>
      </c>
      <c r="J191" s="307">
        <v>118</v>
      </c>
      <c r="K191" s="308" t="str">
        <f t="shared" si="0"/>
        <v>0722-0118</v>
      </c>
      <c r="L191" s="328">
        <v>1</v>
      </c>
    </row>
    <row r="192" spans="1:12" ht="25.5">
      <c r="A192" s="326" t="s">
        <v>10</v>
      </c>
      <c r="B192" s="327" t="s">
        <v>11</v>
      </c>
      <c r="C192" s="327" t="s">
        <v>378</v>
      </c>
      <c r="D192" s="327" t="s">
        <v>374</v>
      </c>
      <c r="E192" s="327" t="s">
        <v>3756</v>
      </c>
      <c r="F192" s="327"/>
      <c r="G192" s="330" t="s">
        <v>597</v>
      </c>
      <c r="H192" s="327" t="s">
        <v>598</v>
      </c>
      <c r="I192" s="307">
        <v>722</v>
      </c>
      <c r="J192" s="307">
        <v>119</v>
      </c>
      <c r="K192" s="308" t="str">
        <f t="shared" si="0"/>
        <v>0722-0119</v>
      </c>
      <c r="L192" s="328">
        <v>1</v>
      </c>
    </row>
    <row r="193" spans="1:12" ht="25.5">
      <c r="A193" s="326" t="s">
        <v>10</v>
      </c>
      <c r="B193" s="327" t="s">
        <v>11</v>
      </c>
      <c r="C193" s="327" t="s">
        <v>12</v>
      </c>
      <c r="D193" s="327" t="s">
        <v>13</v>
      </c>
      <c r="E193" s="327" t="s">
        <v>3756</v>
      </c>
      <c r="F193" s="327"/>
      <c r="G193" s="327" t="s">
        <v>1327</v>
      </c>
      <c r="H193" s="327" t="s">
        <v>3834</v>
      </c>
      <c r="I193" s="307">
        <v>722</v>
      </c>
      <c r="J193" s="307">
        <v>120</v>
      </c>
      <c r="K193" s="308" t="str">
        <f t="shared" si="0"/>
        <v>0722-0120</v>
      </c>
      <c r="L193" s="328">
        <v>1</v>
      </c>
    </row>
    <row r="194" spans="1:12" ht="38.25">
      <c r="A194" s="326" t="s">
        <v>10</v>
      </c>
      <c r="B194" s="327" t="s">
        <v>11</v>
      </c>
      <c r="C194" s="327" t="s">
        <v>12</v>
      </c>
      <c r="D194" s="327" t="s">
        <v>13</v>
      </c>
      <c r="E194" s="327" t="s">
        <v>3756</v>
      </c>
      <c r="F194" s="327"/>
      <c r="G194" s="327" t="s">
        <v>1617</v>
      </c>
      <c r="H194" s="174" t="s">
        <v>3835</v>
      </c>
      <c r="I194" s="307">
        <v>722</v>
      </c>
      <c r="J194" s="307">
        <v>121</v>
      </c>
      <c r="K194" s="308" t="str">
        <f t="shared" si="0"/>
        <v>0722-0121</v>
      </c>
      <c r="L194" s="328">
        <v>1</v>
      </c>
    </row>
    <row r="195" spans="1:12" ht="25.5">
      <c r="A195" s="326" t="s">
        <v>10</v>
      </c>
      <c r="B195" s="327" t="s">
        <v>11</v>
      </c>
      <c r="C195" s="327" t="s">
        <v>12</v>
      </c>
      <c r="D195" s="327" t="s">
        <v>13</v>
      </c>
      <c r="E195" s="327" t="s">
        <v>3756</v>
      </c>
      <c r="F195" s="327"/>
      <c r="G195" s="327" t="s">
        <v>368</v>
      </c>
      <c r="H195" s="327" t="s">
        <v>3836</v>
      </c>
      <c r="I195" s="307">
        <v>722</v>
      </c>
      <c r="J195" s="307">
        <v>122</v>
      </c>
      <c r="K195" s="308" t="str">
        <f t="shared" si="0"/>
        <v>0722-0122</v>
      </c>
      <c r="L195" s="328">
        <v>1</v>
      </c>
    </row>
    <row r="196" spans="1:12" ht="38.25">
      <c r="A196" s="326" t="s">
        <v>10</v>
      </c>
      <c r="B196" s="327" t="s">
        <v>11</v>
      </c>
      <c r="C196" s="327" t="s">
        <v>12</v>
      </c>
      <c r="D196" s="327" t="s">
        <v>13</v>
      </c>
      <c r="E196" s="327" t="s">
        <v>3756</v>
      </c>
      <c r="F196" s="327"/>
      <c r="G196" s="327" t="s">
        <v>834</v>
      </c>
      <c r="H196" s="327" t="s">
        <v>835</v>
      </c>
      <c r="I196" s="307">
        <v>722</v>
      </c>
      <c r="J196" s="307">
        <v>123</v>
      </c>
      <c r="K196" s="308" t="str">
        <f t="shared" si="0"/>
        <v>0722-0123</v>
      </c>
      <c r="L196" s="328">
        <v>1</v>
      </c>
    </row>
    <row r="197" spans="1:12" ht="25.5">
      <c r="A197" s="326" t="s">
        <v>10</v>
      </c>
      <c r="B197" s="327" t="s">
        <v>11</v>
      </c>
      <c r="C197" s="327" t="s">
        <v>146</v>
      </c>
      <c r="D197" s="327" t="s">
        <v>147</v>
      </c>
      <c r="E197" s="327" t="s">
        <v>123</v>
      </c>
      <c r="F197" s="327"/>
      <c r="G197" s="327" t="s">
        <v>148</v>
      </c>
      <c r="H197" s="327" t="s">
        <v>149</v>
      </c>
      <c r="I197" s="307">
        <v>722</v>
      </c>
      <c r="J197" s="307">
        <v>124</v>
      </c>
      <c r="K197" s="308" t="str">
        <f t="shared" si="0"/>
        <v>0722-0124</v>
      </c>
      <c r="L197" s="328">
        <v>1</v>
      </c>
    </row>
    <row r="198" spans="1:12" ht="38.25">
      <c r="A198" s="326" t="s">
        <v>10</v>
      </c>
      <c r="B198" s="327" t="s">
        <v>11</v>
      </c>
      <c r="C198" s="327" t="s">
        <v>12</v>
      </c>
      <c r="D198" s="327" t="s">
        <v>13</v>
      </c>
      <c r="E198" s="327" t="s">
        <v>3756</v>
      </c>
      <c r="F198" s="327"/>
      <c r="G198" s="327" t="s">
        <v>1632</v>
      </c>
      <c r="H198" s="327" t="s">
        <v>1633</v>
      </c>
      <c r="I198" s="307">
        <v>722</v>
      </c>
      <c r="J198" s="307">
        <v>125</v>
      </c>
      <c r="K198" s="308" t="str">
        <f t="shared" si="0"/>
        <v>0722-0125</v>
      </c>
      <c r="L198" s="328">
        <v>1</v>
      </c>
    </row>
    <row r="199" spans="1:12" ht="25.5">
      <c r="A199" s="326" t="s">
        <v>10</v>
      </c>
      <c r="B199" s="327" t="s">
        <v>11</v>
      </c>
      <c r="C199" s="327" t="s">
        <v>12</v>
      </c>
      <c r="D199" s="327" t="s">
        <v>13</v>
      </c>
      <c r="E199" s="327" t="s">
        <v>3756</v>
      </c>
      <c r="F199" s="327"/>
      <c r="G199" s="331" t="s">
        <v>3837</v>
      </c>
      <c r="H199" s="331" t="s">
        <v>1677</v>
      </c>
      <c r="I199" s="307">
        <v>722</v>
      </c>
      <c r="J199" s="307">
        <v>126</v>
      </c>
      <c r="K199" s="308" t="str">
        <f t="shared" si="0"/>
        <v>0722-0126</v>
      </c>
      <c r="L199" s="328">
        <v>1</v>
      </c>
    </row>
    <row r="200" spans="1:12" ht="25.5">
      <c r="A200" s="326" t="s">
        <v>10</v>
      </c>
      <c r="B200" s="327" t="s">
        <v>11</v>
      </c>
      <c r="C200" s="327" t="s">
        <v>146</v>
      </c>
      <c r="D200" s="327" t="s">
        <v>656</v>
      </c>
      <c r="E200" s="327" t="s">
        <v>28</v>
      </c>
      <c r="F200" s="327"/>
      <c r="G200" s="331" t="s">
        <v>3838</v>
      </c>
      <c r="H200" s="331" t="s">
        <v>3839</v>
      </c>
      <c r="I200" s="307">
        <v>722</v>
      </c>
      <c r="J200" s="307">
        <v>127</v>
      </c>
      <c r="K200" s="308" t="str">
        <f t="shared" si="0"/>
        <v>0722-0127</v>
      </c>
      <c r="L200" s="328">
        <v>1</v>
      </c>
    </row>
    <row r="201" spans="1:12" ht="25.5">
      <c r="A201" s="326" t="s">
        <v>10</v>
      </c>
      <c r="B201" s="327" t="s">
        <v>11</v>
      </c>
      <c r="C201" s="327" t="s">
        <v>146</v>
      </c>
      <c r="D201" s="327" t="s">
        <v>147</v>
      </c>
      <c r="E201" s="327" t="s">
        <v>123</v>
      </c>
      <c r="F201" s="327"/>
      <c r="G201" s="327" t="s">
        <v>946</v>
      </c>
      <c r="H201" s="327" t="s">
        <v>947</v>
      </c>
      <c r="I201" s="307">
        <v>722</v>
      </c>
      <c r="J201" s="307">
        <v>128</v>
      </c>
      <c r="K201" s="308" t="str">
        <f t="shared" si="0"/>
        <v>0722-0128</v>
      </c>
      <c r="L201" s="328">
        <v>1</v>
      </c>
    </row>
    <row r="202" spans="1:12" ht="38.25">
      <c r="A202" s="326" t="s">
        <v>10</v>
      </c>
      <c r="B202" s="327" t="s">
        <v>11</v>
      </c>
      <c r="C202" s="327" t="s">
        <v>12</v>
      </c>
      <c r="D202" s="327" t="s">
        <v>13</v>
      </c>
      <c r="E202" s="327" t="s">
        <v>3756</v>
      </c>
      <c r="F202" s="327"/>
      <c r="G202" s="327" t="s">
        <v>1304</v>
      </c>
      <c r="H202" s="327" t="s">
        <v>1305</v>
      </c>
      <c r="I202" s="307">
        <v>722</v>
      </c>
      <c r="J202" s="307">
        <v>129</v>
      </c>
      <c r="K202" s="308" t="str">
        <f t="shared" si="0"/>
        <v>0722-0129</v>
      </c>
      <c r="L202" s="328">
        <v>1</v>
      </c>
    </row>
    <row r="203" spans="1:12" ht="38.25">
      <c r="A203" s="326" t="s">
        <v>10</v>
      </c>
      <c r="B203" s="327" t="s">
        <v>11</v>
      </c>
      <c r="C203" s="327" t="s">
        <v>12</v>
      </c>
      <c r="D203" s="327" t="s">
        <v>13</v>
      </c>
      <c r="E203" s="327" t="s">
        <v>3756</v>
      </c>
      <c r="F203" s="327"/>
      <c r="G203" s="327" t="s">
        <v>3840</v>
      </c>
      <c r="H203" s="327" t="s">
        <v>1813</v>
      </c>
      <c r="I203" s="307">
        <v>722</v>
      </c>
      <c r="J203" s="307">
        <v>130</v>
      </c>
      <c r="K203" s="308" t="str">
        <f t="shared" si="0"/>
        <v>0722-0130</v>
      </c>
      <c r="L203" s="328">
        <v>1</v>
      </c>
    </row>
    <row r="204" spans="1:12" ht="51">
      <c r="A204" s="326" t="s">
        <v>10</v>
      </c>
      <c r="B204" s="327" t="s">
        <v>11</v>
      </c>
      <c r="C204" s="327" t="s">
        <v>13</v>
      </c>
      <c r="D204" s="327" t="s">
        <v>13</v>
      </c>
      <c r="E204" s="327" t="s">
        <v>3756</v>
      </c>
      <c r="F204" s="327"/>
      <c r="G204" s="327" t="s">
        <v>3841</v>
      </c>
      <c r="H204" s="327" t="s">
        <v>2029</v>
      </c>
      <c r="I204" s="307">
        <v>722</v>
      </c>
      <c r="J204" s="307">
        <v>131</v>
      </c>
      <c r="K204" s="308" t="str">
        <f t="shared" si="0"/>
        <v>0722-0131</v>
      </c>
      <c r="L204" s="328">
        <v>1</v>
      </c>
    </row>
    <row r="205" spans="1:12" ht="38.25">
      <c r="A205" s="326" t="s">
        <v>10</v>
      </c>
      <c r="B205" s="327" t="s">
        <v>11</v>
      </c>
      <c r="C205" s="327" t="s">
        <v>378</v>
      </c>
      <c r="D205" s="327" t="s">
        <v>374</v>
      </c>
      <c r="E205" s="327" t="s">
        <v>3756</v>
      </c>
      <c r="F205" s="327"/>
      <c r="G205" s="327" t="s">
        <v>2172</v>
      </c>
      <c r="H205" s="327" t="s">
        <v>2173</v>
      </c>
      <c r="I205" s="307">
        <v>722</v>
      </c>
      <c r="J205" s="307">
        <v>132</v>
      </c>
      <c r="K205" s="308" t="str">
        <f t="shared" si="0"/>
        <v>0722-0132</v>
      </c>
      <c r="L205" s="328">
        <v>1</v>
      </c>
    </row>
    <row r="206" spans="1:12" ht="25.5">
      <c r="A206" s="326" t="s">
        <v>10</v>
      </c>
      <c r="B206" s="327" t="s">
        <v>11</v>
      </c>
      <c r="C206" s="327" t="s">
        <v>13</v>
      </c>
      <c r="D206" s="327" t="s">
        <v>13</v>
      </c>
      <c r="E206" s="327" t="s">
        <v>3756</v>
      </c>
      <c r="F206" s="327"/>
      <c r="G206" s="327" t="s">
        <v>3842</v>
      </c>
      <c r="H206" s="327" t="s">
        <v>2238</v>
      </c>
      <c r="I206" s="307">
        <v>722</v>
      </c>
      <c r="J206" s="307">
        <v>133</v>
      </c>
      <c r="K206" s="308" t="str">
        <f t="shared" si="0"/>
        <v>0722-0133</v>
      </c>
      <c r="L206" s="328">
        <v>1</v>
      </c>
    </row>
    <row r="207" spans="1:12" ht="38.25">
      <c r="A207" s="326" t="s">
        <v>10</v>
      </c>
      <c r="B207" s="327" t="s">
        <v>11</v>
      </c>
      <c r="C207" s="327" t="s">
        <v>13</v>
      </c>
      <c r="D207" s="327" t="s">
        <v>13</v>
      </c>
      <c r="E207" s="327" t="s">
        <v>3756</v>
      </c>
      <c r="F207" s="327"/>
      <c r="G207" s="338" t="s">
        <v>3843</v>
      </c>
      <c r="H207" s="327" t="s">
        <v>2238</v>
      </c>
      <c r="I207" s="307">
        <v>722</v>
      </c>
      <c r="J207" s="307">
        <v>133</v>
      </c>
      <c r="K207" s="308" t="str">
        <f t="shared" si="0"/>
        <v>0722-0133</v>
      </c>
      <c r="L207" s="328"/>
    </row>
    <row r="208" spans="1:12" ht="38.25">
      <c r="A208" s="326" t="s">
        <v>10</v>
      </c>
      <c r="B208" s="327" t="s">
        <v>11</v>
      </c>
      <c r="C208" s="327" t="s">
        <v>378</v>
      </c>
      <c r="D208" s="327" t="s">
        <v>374</v>
      </c>
      <c r="E208" s="327" t="s">
        <v>3756</v>
      </c>
      <c r="F208" s="327"/>
      <c r="G208" s="327" t="s">
        <v>508</v>
      </c>
      <c r="H208" s="63" t="s">
        <v>3844</v>
      </c>
      <c r="I208" s="307">
        <v>722</v>
      </c>
      <c r="J208" s="307">
        <v>134</v>
      </c>
      <c r="K208" s="308" t="str">
        <f t="shared" si="0"/>
        <v>0722-0134</v>
      </c>
      <c r="L208" s="328">
        <v>1</v>
      </c>
    </row>
    <row r="209" spans="1:12" ht="51">
      <c r="A209" s="326" t="s">
        <v>10</v>
      </c>
      <c r="B209" s="327" t="s">
        <v>11</v>
      </c>
      <c r="C209" s="327" t="s">
        <v>176</v>
      </c>
      <c r="D209" s="327" t="s">
        <v>3759</v>
      </c>
      <c r="E209" s="327" t="s">
        <v>3756</v>
      </c>
      <c r="F209" s="327"/>
      <c r="G209" s="327" t="s">
        <v>3845</v>
      </c>
      <c r="H209" s="327" t="s">
        <v>3846</v>
      </c>
      <c r="I209" s="307">
        <v>722</v>
      </c>
      <c r="J209" s="307">
        <v>135</v>
      </c>
      <c r="K209" s="308" t="str">
        <f t="shared" si="0"/>
        <v>0722-0135</v>
      </c>
      <c r="L209" s="328">
        <v>1</v>
      </c>
    </row>
    <row r="210" spans="1:12" ht="51">
      <c r="A210" s="326" t="s">
        <v>10</v>
      </c>
      <c r="B210" s="327" t="s">
        <v>11</v>
      </c>
      <c r="C210" s="327" t="s">
        <v>176</v>
      </c>
      <c r="D210" s="327" t="s">
        <v>3759</v>
      </c>
      <c r="E210" s="327" t="s">
        <v>3756</v>
      </c>
      <c r="F210" s="327"/>
      <c r="G210" s="327" t="s">
        <v>3847</v>
      </c>
      <c r="H210" s="327" t="s">
        <v>3848</v>
      </c>
      <c r="I210" s="307">
        <v>722</v>
      </c>
      <c r="J210" s="307">
        <v>136</v>
      </c>
      <c r="K210" s="308" t="str">
        <f t="shared" si="0"/>
        <v>0722-0136</v>
      </c>
      <c r="L210" s="328">
        <v>1</v>
      </c>
    </row>
    <row r="211" spans="1:12" ht="38.25">
      <c r="A211" s="326" t="s">
        <v>10</v>
      </c>
      <c r="B211" s="327" t="s">
        <v>11</v>
      </c>
      <c r="C211" s="327" t="s">
        <v>378</v>
      </c>
      <c r="D211" s="327" t="s">
        <v>374</v>
      </c>
      <c r="E211" s="327" t="s">
        <v>3756</v>
      </c>
      <c r="F211" s="327"/>
      <c r="G211" s="327" t="s">
        <v>3849</v>
      </c>
      <c r="H211" s="327" t="s">
        <v>3850</v>
      </c>
      <c r="I211" s="307">
        <v>722</v>
      </c>
      <c r="J211" s="307">
        <v>137</v>
      </c>
      <c r="K211" s="308" t="str">
        <f t="shared" si="0"/>
        <v>0722-0137</v>
      </c>
      <c r="L211" s="328">
        <v>1</v>
      </c>
    </row>
    <row r="212" spans="1:12" ht="51">
      <c r="A212" s="333" t="s">
        <v>10</v>
      </c>
      <c r="B212" s="334" t="s">
        <v>11</v>
      </c>
      <c r="C212" s="334" t="s">
        <v>378</v>
      </c>
      <c r="D212" s="327" t="s">
        <v>374</v>
      </c>
      <c r="E212" s="327" t="s">
        <v>3756</v>
      </c>
      <c r="F212" s="334"/>
      <c r="G212" s="334" t="s">
        <v>3851</v>
      </c>
      <c r="H212" s="334" t="s">
        <v>3852</v>
      </c>
      <c r="I212" s="307">
        <v>722</v>
      </c>
      <c r="J212" s="307">
        <v>138</v>
      </c>
      <c r="K212" s="308" t="str">
        <f t="shared" si="0"/>
        <v>0722-0138</v>
      </c>
      <c r="L212" s="328">
        <v>1</v>
      </c>
    </row>
    <row r="213" spans="1:12" ht="51">
      <c r="A213" s="326" t="s">
        <v>10</v>
      </c>
      <c r="B213" s="327" t="s">
        <v>11</v>
      </c>
      <c r="C213" s="327" t="s">
        <v>12</v>
      </c>
      <c r="D213" s="327" t="s">
        <v>13</v>
      </c>
      <c r="E213" s="327" t="s">
        <v>3756</v>
      </c>
      <c r="F213" s="327"/>
      <c r="G213" s="327" t="s">
        <v>3853</v>
      </c>
      <c r="H213" s="327" t="s">
        <v>3854</v>
      </c>
      <c r="I213" s="307">
        <v>722</v>
      </c>
      <c r="J213" s="307">
        <v>139</v>
      </c>
      <c r="K213" s="308" t="str">
        <f t="shared" si="0"/>
        <v>0722-0139</v>
      </c>
      <c r="L213" s="328">
        <v>1</v>
      </c>
    </row>
    <row r="214" spans="1:12" ht="38.25">
      <c r="A214" s="326" t="s">
        <v>10</v>
      </c>
      <c r="B214" s="327" t="s">
        <v>11</v>
      </c>
      <c r="C214" s="327" t="s">
        <v>176</v>
      </c>
      <c r="D214" s="327" t="s">
        <v>3759</v>
      </c>
      <c r="E214" s="327" t="s">
        <v>3756</v>
      </c>
      <c r="F214" s="327"/>
      <c r="G214" s="327" t="s">
        <v>3855</v>
      </c>
      <c r="H214" s="327" t="s">
        <v>3856</v>
      </c>
      <c r="I214" s="307">
        <v>722</v>
      </c>
      <c r="J214" s="307">
        <v>140</v>
      </c>
      <c r="K214" s="308" t="str">
        <f t="shared" si="0"/>
        <v>0722-0140</v>
      </c>
      <c r="L214" s="328">
        <v>1</v>
      </c>
    </row>
    <row r="215" spans="1:12" ht="51">
      <c r="A215" s="326" t="s">
        <v>10</v>
      </c>
      <c r="B215" s="327" t="s">
        <v>11</v>
      </c>
      <c r="C215" s="327" t="s">
        <v>378</v>
      </c>
      <c r="D215" s="327" t="s">
        <v>374</v>
      </c>
      <c r="E215" s="327" t="s">
        <v>3756</v>
      </c>
      <c r="F215" s="327"/>
      <c r="G215" s="327" t="s">
        <v>3857</v>
      </c>
      <c r="H215" s="327" t="s">
        <v>3858</v>
      </c>
      <c r="I215" s="307">
        <v>722</v>
      </c>
      <c r="J215" s="307">
        <v>141</v>
      </c>
      <c r="K215" s="308" t="str">
        <f t="shared" si="0"/>
        <v>0722-0141</v>
      </c>
      <c r="L215" s="328">
        <v>1</v>
      </c>
    </row>
    <row r="216" spans="1:12" ht="25.5">
      <c r="A216" s="326" t="s">
        <v>10</v>
      </c>
      <c r="B216" s="327" t="s">
        <v>11</v>
      </c>
      <c r="C216" s="327" t="s">
        <v>28</v>
      </c>
      <c r="D216" s="327" t="s">
        <v>13</v>
      </c>
      <c r="E216" s="327" t="s">
        <v>3756</v>
      </c>
      <c r="F216" s="327"/>
      <c r="G216" s="327" t="s">
        <v>3636</v>
      </c>
      <c r="H216" s="327" t="s">
        <v>1714</v>
      </c>
      <c r="I216" s="307">
        <v>722</v>
      </c>
      <c r="J216" s="307">
        <v>142</v>
      </c>
      <c r="K216" s="308" t="str">
        <f t="shared" si="0"/>
        <v>0722-0142</v>
      </c>
      <c r="L216" s="328">
        <v>1</v>
      </c>
    </row>
    <row r="217" spans="1:12" ht="38.25">
      <c r="A217" s="326" t="s">
        <v>10</v>
      </c>
      <c r="B217" s="327" t="s">
        <v>11</v>
      </c>
      <c r="C217" s="327" t="s">
        <v>12</v>
      </c>
      <c r="D217" s="327" t="s">
        <v>13</v>
      </c>
      <c r="E217" s="327" t="s">
        <v>3756</v>
      </c>
      <c r="F217" s="327"/>
      <c r="G217" s="327" t="s">
        <v>1863</v>
      </c>
      <c r="H217" s="327" t="s">
        <v>1864</v>
      </c>
      <c r="I217" s="307">
        <v>722</v>
      </c>
      <c r="J217" s="307">
        <v>143</v>
      </c>
      <c r="K217" s="308" t="str">
        <f t="shared" si="0"/>
        <v>0722-0143</v>
      </c>
      <c r="L217" s="328">
        <v>1</v>
      </c>
    </row>
    <row r="218" spans="1:12" ht="25.5">
      <c r="A218" s="326" t="s">
        <v>10</v>
      </c>
      <c r="B218" s="327" t="s">
        <v>11</v>
      </c>
      <c r="C218" s="327" t="s">
        <v>378</v>
      </c>
      <c r="D218" s="327" t="s">
        <v>374</v>
      </c>
      <c r="E218" s="327" t="s">
        <v>3756</v>
      </c>
      <c r="F218" s="327"/>
      <c r="G218" s="327" t="s">
        <v>1871</v>
      </c>
      <c r="H218" s="327" t="s">
        <v>1872</v>
      </c>
      <c r="I218" s="307">
        <v>722</v>
      </c>
      <c r="J218" s="307">
        <v>144</v>
      </c>
      <c r="K218" s="308" t="str">
        <f t="shared" si="0"/>
        <v>0722-0144</v>
      </c>
      <c r="L218" s="328">
        <v>1</v>
      </c>
    </row>
    <row r="219" spans="1:12" ht="51">
      <c r="A219" s="326" t="s">
        <v>10</v>
      </c>
      <c r="B219" s="327" t="s">
        <v>11</v>
      </c>
      <c r="C219" s="327" t="s">
        <v>28</v>
      </c>
      <c r="D219" s="327" t="s">
        <v>977</v>
      </c>
      <c r="E219" s="327" t="s">
        <v>28</v>
      </c>
      <c r="F219" s="327"/>
      <c r="G219" s="327" t="s">
        <v>1960</v>
      </c>
      <c r="H219" s="327" t="s">
        <v>1961</v>
      </c>
      <c r="I219" s="307">
        <v>722</v>
      </c>
      <c r="J219" s="307">
        <v>145</v>
      </c>
      <c r="K219" s="308" t="str">
        <f t="shared" si="0"/>
        <v>0722-0145</v>
      </c>
      <c r="L219" s="328">
        <v>1</v>
      </c>
    </row>
    <row r="220" spans="1:12" ht="51">
      <c r="A220" s="326" t="s">
        <v>10</v>
      </c>
      <c r="B220" s="327" t="s">
        <v>11</v>
      </c>
      <c r="C220" s="327" t="s">
        <v>13</v>
      </c>
      <c r="D220" s="327" t="s">
        <v>13</v>
      </c>
      <c r="E220" s="327" t="s">
        <v>3756</v>
      </c>
      <c r="F220" s="327"/>
      <c r="G220" s="327" t="s">
        <v>1997</v>
      </c>
      <c r="H220" s="331" t="s">
        <v>3859</v>
      </c>
      <c r="I220" s="307">
        <v>722</v>
      </c>
      <c r="J220" s="307">
        <v>146</v>
      </c>
      <c r="K220" s="308" t="str">
        <f t="shared" si="0"/>
        <v>0722-0146</v>
      </c>
      <c r="L220" s="328">
        <v>1</v>
      </c>
    </row>
    <row r="221" spans="1:12" ht="25.5">
      <c r="A221" s="326" t="s">
        <v>10</v>
      </c>
      <c r="B221" s="327" t="s">
        <v>11</v>
      </c>
      <c r="C221" s="327" t="s">
        <v>28</v>
      </c>
      <c r="D221" s="327" t="s">
        <v>977</v>
      </c>
      <c r="E221" s="327" t="s">
        <v>28</v>
      </c>
      <c r="F221" s="327"/>
      <c r="G221" s="327" t="s">
        <v>2015</v>
      </c>
      <c r="H221" s="327" t="s">
        <v>2016</v>
      </c>
      <c r="I221" s="307">
        <v>722</v>
      </c>
      <c r="J221" s="307">
        <v>147</v>
      </c>
      <c r="K221" s="308" t="str">
        <f t="shared" si="0"/>
        <v>0722-0147</v>
      </c>
      <c r="L221" s="328">
        <v>1</v>
      </c>
    </row>
    <row r="222" spans="1:12" ht="51">
      <c r="A222" s="326" t="s">
        <v>10</v>
      </c>
      <c r="B222" s="327" t="s">
        <v>11</v>
      </c>
      <c r="C222" s="327" t="s">
        <v>13</v>
      </c>
      <c r="D222" s="327" t="s">
        <v>13</v>
      </c>
      <c r="E222" s="327" t="s">
        <v>3756</v>
      </c>
      <c r="F222" s="327"/>
      <c r="G222" s="327" t="s">
        <v>2075</v>
      </c>
      <c r="H222" s="327" t="s">
        <v>2076</v>
      </c>
      <c r="I222" s="307">
        <v>722</v>
      </c>
      <c r="J222" s="307">
        <v>148</v>
      </c>
      <c r="K222" s="308" t="str">
        <f t="shared" si="0"/>
        <v>0722-0148</v>
      </c>
      <c r="L222" s="328">
        <v>1</v>
      </c>
    </row>
    <row r="223" spans="1:12" ht="25.5">
      <c r="A223" s="326" t="s">
        <v>10</v>
      </c>
      <c r="B223" s="327" t="s">
        <v>11</v>
      </c>
      <c r="C223" s="327" t="s">
        <v>13</v>
      </c>
      <c r="D223" s="327" t="s">
        <v>13</v>
      </c>
      <c r="E223" s="327" t="s">
        <v>3756</v>
      </c>
      <c r="F223" s="327"/>
      <c r="G223" s="327" t="s">
        <v>436</v>
      </c>
      <c r="H223" s="327" t="s">
        <v>437</v>
      </c>
      <c r="I223" s="307">
        <v>722</v>
      </c>
      <c r="J223" s="307">
        <v>28</v>
      </c>
      <c r="K223" s="308" t="str">
        <f t="shared" si="0"/>
        <v>0722-0028</v>
      </c>
      <c r="L223" s="328"/>
    </row>
    <row r="224" spans="1:12" ht="38.25">
      <c r="A224" s="326" t="s">
        <v>10</v>
      </c>
      <c r="B224" s="327" t="s">
        <v>11</v>
      </c>
      <c r="C224" s="327" t="s">
        <v>378</v>
      </c>
      <c r="D224" s="327" t="s">
        <v>374</v>
      </c>
      <c r="E224" s="327" t="s">
        <v>3756</v>
      </c>
      <c r="F224" s="327"/>
      <c r="G224" s="327" t="s">
        <v>2122</v>
      </c>
      <c r="H224" s="331" t="s">
        <v>3860</v>
      </c>
      <c r="I224" s="307">
        <v>722</v>
      </c>
      <c r="J224" s="307">
        <v>150</v>
      </c>
      <c r="K224" s="308" t="str">
        <f t="shared" si="0"/>
        <v>0722-0150</v>
      </c>
      <c r="L224" s="328">
        <v>1</v>
      </c>
    </row>
    <row r="225" spans="1:12" ht="25.5">
      <c r="A225" s="326" t="s">
        <v>10</v>
      </c>
      <c r="B225" s="327" t="s">
        <v>11</v>
      </c>
      <c r="C225" s="327" t="s">
        <v>28</v>
      </c>
      <c r="D225" s="327" t="s">
        <v>13</v>
      </c>
      <c r="E225" s="327" t="s">
        <v>3756</v>
      </c>
      <c r="F225" s="327"/>
      <c r="G225" s="327" t="s">
        <v>2206</v>
      </c>
      <c r="H225" s="327" t="s">
        <v>2207</v>
      </c>
      <c r="I225" s="307">
        <v>722</v>
      </c>
      <c r="J225" s="307">
        <v>151</v>
      </c>
      <c r="K225" s="308" t="str">
        <f t="shared" si="0"/>
        <v>0722-0151</v>
      </c>
      <c r="L225" s="328">
        <v>1</v>
      </c>
    </row>
    <row r="226" spans="1:12" ht="25.5">
      <c r="A226" s="326" t="s">
        <v>10</v>
      </c>
      <c r="B226" s="327" t="s">
        <v>11</v>
      </c>
      <c r="C226" s="327" t="s">
        <v>123</v>
      </c>
      <c r="D226" s="327" t="s">
        <v>977</v>
      </c>
      <c r="E226" s="327" t="s">
        <v>28</v>
      </c>
      <c r="F226" s="327"/>
      <c r="G226" s="331" t="s">
        <v>3450</v>
      </c>
      <c r="H226" s="327" t="s">
        <v>2213</v>
      </c>
      <c r="I226" s="307">
        <v>722</v>
      </c>
      <c r="J226" s="307">
        <v>152</v>
      </c>
      <c r="K226" s="308" t="str">
        <f t="shared" si="0"/>
        <v>0722-0152</v>
      </c>
      <c r="L226" s="328">
        <v>1</v>
      </c>
    </row>
    <row r="227" spans="1:12" ht="25.5">
      <c r="A227" s="326" t="s">
        <v>10</v>
      </c>
      <c r="B227" s="327" t="s">
        <v>11</v>
      </c>
      <c r="C227" s="327" t="s">
        <v>176</v>
      </c>
      <c r="D227" s="327" t="s">
        <v>3759</v>
      </c>
      <c r="E227" s="327" t="s">
        <v>3756</v>
      </c>
      <c r="F227" s="327"/>
      <c r="G227" s="327" t="s">
        <v>3861</v>
      </c>
      <c r="H227" s="327" t="s">
        <v>2224</v>
      </c>
      <c r="I227" s="307">
        <v>722</v>
      </c>
      <c r="J227" s="307">
        <v>153</v>
      </c>
      <c r="K227" s="308" t="str">
        <f t="shared" si="0"/>
        <v>0722-0153</v>
      </c>
      <c r="L227" s="328">
        <v>1</v>
      </c>
    </row>
    <row r="228" spans="1:12" ht="114.75">
      <c r="A228" s="326" t="s">
        <v>10</v>
      </c>
      <c r="B228" s="327" t="s">
        <v>11</v>
      </c>
      <c r="C228" s="327" t="s">
        <v>12</v>
      </c>
      <c r="D228" s="327" t="s">
        <v>13</v>
      </c>
      <c r="E228" s="327" t="s">
        <v>3756</v>
      </c>
      <c r="F228" s="327"/>
      <c r="G228" s="327" t="s">
        <v>517</v>
      </c>
      <c r="H228" s="327" t="s">
        <v>3862</v>
      </c>
      <c r="I228" s="307">
        <v>722</v>
      </c>
      <c r="J228" s="307">
        <v>154</v>
      </c>
      <c r="K228" s="308" t="str">
        <f t="shared" si="0"/>
        <v>0722-0154</v>
      </c>
      <c r="L228" s="328">
        <v>1</v>
      </c>
    </row>
    <row r="229" spans="1:12" ht="25.5">
      <c r="A229" s="326" t="s">
        <v>10</v>
      </c>
      <c r="B229" s="327" t="s">
        <v>11</v>
      </c>
      <c r="C229" s="327" t="s">
        <v>50</v>
      </c>
      <c r="D229" s="327" t="s">
        <v>138</v>
      </c>
      <c r="E229" s="327" t="s">
        <v>28</v>
      </c>
      <c r="F229" s="327"/>
      <c r="G229" s="331" t="s">
        <v>3863</v>
      </c>
      <c r="H229" s="327" t="s">
        <v>140</v>
      </c>
      <c r="I229" s="307">
        <v>722</v>
      </c>
      <c r="J229" s="307">
        <v>155</v>
      </c>
      <c r="K229" s="308" t="str">
        <f t="shared" si="0"/>
        <v>0722-0155</v>
      </c>
      <c r="L229" s="328">
        <v>1</v>
      </c>
    </row>
    <row r="230" spans="1:12">
      <c r="A230" s="326" t="s">
        <v>10</v>
      </c>
      <c r="B230" s="327" t="s">
        <v>11</v>
      </c>
      <c r="C230" s="327" t="s">
        <v>28</v>
      </c>
      <c r="D230" s="327" t="s">
        <v>458</v>
      </c>
      <c r="E230" s="327" t="s">
        <v>30</v>
      </c>
      <c r="F230" s="327"/>
      <c r="G230" s="327" t="s">
        <v>1181</v>
      </c>
      <c r="H230" s="327" t="s">
        <v>1182</v>
      </c>
      <c r="I230" s="307">
        <v>722</v>
      </c>
      <c r="J230" s="307">
        <v>156</v>
      </c>
      <c r="K230" s="308" t="str">
        <f t="shared" si="0"/>
        <v>0722-0156</v>
      </c>
      <c r="L230" s="328">
        <v>1</v>
      </c>
    </row>
    <row r="231" spans="1:12" ht="25.5">
      <c r="A231" s="326" t="s">
        <v>10</v>
      </c>
      <c r="B231" s="327" t="s">
        <v>11</v>
      </c>
      <c r="C231" s="327" t="s">
        <v>310</v>
      </c>
      <c r="D231" s="327" t="s">
        <v>13</v>
      </c>
      <c r="E231" s="327" t="s">
        <v>3756</v>
      </c>
      <c r="F231" s="327"/>
      <c r="G231" s="331" t="s">
        <v>3864</v>
      </c>
      <c r="H231" s="327" t="s">
        <v>883</v>
      </c>
      <c r="I231" s="307">
        <v>722</v>
      </c>
      <c r="J231" s="307">
        <v>157</v>
      </c>
      <c r="K231" s="308" t="str">
        <f t="shared" si="0"/>
        <v>0722-0157</v>
      </c>
      <c r="L231" s="328">
        <v>1</v>
      </c>
    </row>
    <row r="232" spans="1:12" ht="25.5">
      <c r="A232" s="326" t="s">
        <v>10</v>
      </c>
      <c r="B232" s="327" t="s">
        <v>11</v>
      </c>
      <c r="C232" s="327" t="s">
        <v>176</v>
      </c>
      <c r="D232" s="327" t="s">
        <v>3759</v>
      </c>
      <c r="E232" s="327" t="s">
        <v>3756</v>
      </c>
      <c r="F232" s="327"/>
      <c r="G232" s="331" t="s">
        <v>3865</v>
      </c>
      <c r="H232" s="327" t="s">
        <v>951</v>
      </c>
      <c r="I232" s="307">
        <v>722</v>
      </c>
      <c r="J232" s="307">
        <v>158</v>
      </c>
      <c r="K232" s="308" t="str">
        <f t="shared" si="0"/>
        <v>0722-0158</v>
      </c>
      <c r="L232" s="328">
        <v>1</v>
      </c>
    </row>
    <row r="233" spans="1:12" ht="38.25">
      <c r="A233" s="326" t="s">
        <v>10</v>
      </c>
      <c r="B233" s="327" t="s">
        <v>11</v>
      </c>
      <c r="C233" s="327" t="s">
        <v>28</v>
      </c>
      <c r="D233" s="327" t="s">
        <v>458</v>
      </c>
      <c r="E233" s="327" t="s">
        <v>30</v>
      </c>
      <c r="F233" s="327"/>
      <c r="G233" s="331" t="s">
        <v>3602</v>
      </c>
      <c r="H233" s="327" t="s">
        <v>1234</v>
      </c>
      <c r="I233" s="307">
        <v>722</v>
      </c>
      <c r="J233" s="307">
        <v>159</v>
      </c>
      <c r="K233" s="308" t="str">
        <f t="shared" si="0"/>
        <v>0722-0159</v>
      </c>
      <c r="L233" s="328">
        <v>1</v>
      </c>
    </row>
    <row r="234" spans="1:12">
      <c r="A234" s="326" t="s">
        <v>10</v>
      </c>
      <c r="B234" s="327" t="s">
        <v>11</v>
      </c>
      <c r="C234" s="327" t="s">
        <v>12</v>
      </c>
      <c r="D234" s="327" t="s">
        <v>13</v>
      </c>
      <c r="E234" s="327" t="s">
        <v>3756</v>
      </c>
      <c r="F234" s="327"/>
      <c r="G234" s="327" t="s">
        <v>1276</v>
      </c>
      <c r="H234" s="327" t="s">
        <v>13</v>
      </c>
      <c r="I234" s="307">
        <v>722</v>
      </c>
      <c r="J234" s="307">
        <v>160</v>
      </c>
      <c r="K234" s="308" t="str">
        <f t="shared" si="0"/>
        <v>0722-0160</v>
      </c>
      <c r="L234" s="328">
        <v>1</v>
      </c>
    </row>
    <row r="235" spans="1:12">
      <c r="A235" s="326" t="s">
        <v>10</v>
      </c>
      <c r="B235" s="327" t="s">
        <v>11</v>
      </c>
      <c r="C235" s="327" t="s">
        <v>146</v>
      </c>
      <c r="D235" s="327" t="s">
        <v>668</v>
      </c>
      <c r="E235" s="327" t="s">
        <v>30</v>
      </c>
      <c r="F235" s="327"/>
      <c r="G235" s="327" t="s">
        <v>723</v>
      </c>
      <c r="H235" s="327" t="s">
        <v>724</v>
      </c>
      <c r="I235" s="307">
        <v>722</v>
      </c>
      <c r="J235" s="307">
        <v>161</v>
      </c>
      <c r="K235" s="308" t="str">
        <f t="shared" si="0"/>
        <v>0722-0161</v>
      </c>
      <c r="L235" s="328">
        <v>1</v>
      </c>
    </row>
    <row r="236" spans="1:12" ht="25.5">
      <c r="A236" s="326" t="s">
        <v>10</v>
      </c>
      <c r="B236" s="327" t="s">
        <v>11</v>
      </c>
      <c r="C236" s="327" t="s">
        <v>378</v>
      </c>
      <c r="D236" s="327" t="s">
        <v>13</v>
      </c>
      <c r="E236" s="327" t="s">
        <v>3756</v>
      </c>
      <c r="F236" s="327"/>
      <c r="G236" s="327" t="s">
        <v>854</v>
      </c>
      <c r="H236" s="327" t="s">
        <v>855</v>
      </c>
      <c r="I236" s="307">
        <v>722</v>
      </c>
      <c r="J236" s="307">
        <v>162</v>
      </c>
      <c r="K236" s="308" t="str">
        <f t="shared" si="0"/>
        <v>0722-0162</v>
      </c>
      <c r="L236" s="328">
        <v>1</v>
      </c>
    </row>
    <row r="237" spans="1:12" ht="25.5">
      <c r="A237" s="326" t="s">
        <v>10</v>
      </c>
      <c r="B237" s="327" t="s">
        <v>11</v>
      </c>
      <c r="C237" s="327" t="s">
        <v>12</v>
      </c>
      <c r="D237" s="327" t="s">
        <v>13</v>
      </c>
      <c r="E237" s="327" t="s">
        <v>3756</v>
      </c>
      <c r="F237" s="327"/>
      <c r="G237" s="331" t="s">
        <v>3450</v>
      </c>
      <c r="H237" s="327" t="s">
        <v>186</v>
      </c>
      <c r="I237" s="307">
        <v>722</v>
      </c>
      <c r="J237" s="307">
        <v>163</v>
      </c>
      <c r="K237" s="308" t="str">
        <f t="shared" si="0"/>
        <v>0722-0163</v>
      </c>
      <c r="L237" s="328">
        <v>1</v>
      </c>
    </row>
    <row r="238" spans="1:12" ht="25.5">
      <c r="A238" s="326" t="s">
        <v>10</v>
      </c>
      <c r="B238" s="327" t="s">
        <v>11</v>
      </c>
      <c r="C238" s="327" t="s">
        <v>310</v>
      </c>
      <c r="D238" s="327" t="s">
        <v>13</v>
      </c>
      <c r="E238" s="327" t="s">
        <v>3756</v>
      </c>
      <c r="F238" s="327"/>
      <c r="G238" s="331" t="s">
        <v>3866</v>
      </c>
      <c r="H238" s="327" t="s">
        <v>676</v>
      </c>
      <c r="I238" s="307">
        <v>722</v>
      </c>
      <c r="J238" s="307">
        <v>164</v>
      </c>
      <c r="K238" s="308" t="str">
        <f t="shared" si="0"/>
        <v>0722-0164</v>
      </c>
      <c r="L238" s="328">
        <v>1</v>
      </c>
    </row>
    <row r="239" spans="1:12" ht="38.25">
      <c r="A239" s="326" t="s">
        <v>10</v>
      </c>
      <c r="B239" s="327" t="s">
        <v>11</v>
      </c>
      <c r="C239" s="327" t="s">
        <v>12</v>
      </c>
      <c r="D239" s="327" t="s">
        <v>13</v>
      </c>
      <c r="E239" s="327" t="s">
        <v>3756</v>
      </c>
      <c r="F239" s="327"/>
      <c r="G239" s="331" t="s">
        <v>3654</v>
      </c>
      <c r="H239" s="327" t="s">
        <v>915</v>
      </c>
      <c r="I239" s="307">
        <v>722</v>
      </c>
      <c r="J239" s="307">
        <v>165</v>
      </c>
      <c r="K239" s="308" t="str">
        <f t="shared" si="0"/>
        <v>0722-0165</v>
      </c>
      <c r="L239" s="328">
        <v>1</v>
      </c>
    </row>
    <row r="240" spans="1:12">
      <c r="A240" s="326" t="s">
        <v>10</v>
      </c>
      <c r="B240" s="327" t="s">
        <v>11</v>
      </c>
      <c r="C240" s="327" t="s">
        <v>310</v>
      </c>
      <c r="D240" s="327" t="s">
        <v>13</v>
      </c>
      <c r="E240" s="327" t="s">
        <v>3756</v>
      </c>
      <c r="F240" s="327"/>
      <c r="G240" s="174" t="s">
        <v>3510</v>
      </c>
      <c r="H240" s="327" t="s">
        <v>1273</v>
      </c>
      <c r="I240" s="307">
        <v>722</v>
      </c>
      <c r="J240" s="307">
        <v>166</v>
      </c>
      <c r="K240" s="308" t="str">
        <f t="shared" si="0"/>
        <v>0722-0166</v>
      </c>
      <c r="L240" s="328">
        <v>1</v>
      </c>
    </row>
    <row r="241" spans="1:26" ht="25.5">
      <c r="A241" s="326" t="s">
        <v>10</v>
      </c>
      <c r="B241" s="327" t="s">
        <v>11</v>
      </c>
      <c r="C241" s="327" t="s">
        <v>50</v>
      </c>
      <c r="D241" s="327" t="s">
        <v>1119</v>
      </c>
      <c r="E241" s="327" t="s">
        <v>509</v>
      </c>
      <c r="F241" s="327"/>
      <c r="G241" s="327" t="s">
        <v>1120</v>
      </c>
      <c r="H241" s="327" t="s">
        <v>1121</v>
      </c>
      <c r="I241" s="307">
        <v>722</v>
      </c>
      <c r="J241" s="307">
        <v>167</v>
      </c>
      <c r="K241" s="308" t="str">
        <f t="shared" si="0"/>
        <v>0722-0167</v>
      </c>
      <c r="L241" s="328">
        <v>1</v>
      </c>
    </row>
    <row r="242" spans="1:26" ht="38.25">
      <c r="A242" s="326" t="s">
        <v>10</v>
      </c>
      <c r="B242" s="327" t="s">
        <v>11</v>
      </c>
      <c r="C242" s="327" t="s">
        <v>12</v>
      </c>
      <c r="D242" s="327" t="s">
        <v>13</v>
      </c>
      <c r="E242" s="327" t="s">
        <v>3756</v>
      </c>
      <c r="F242" s="327"/>
      <c r="G242" s="327" t="s">
        <v>530</v>
      </c>
      <c r="H242" s="327" t="s">
        <v>531</v>
      </c>
      <c r="I242" s="307">
        <v>722</v>
      </c>
      <c r="J242" s="307">
        <v>168</v>
      </c>
      <c r="K242" s="308" t="str">
        <f t="shared" si="0"/>
        <v>0722-0168</v>
      </c>
      <c r="L242" s="328">
        <v>1</v>
      </c>
    </row>
    <row r="243" spans="1:26" ht="25.5">
      <c r="A243" s="326" t="s">
        <v>10</v>
      </c>
      <c r="B243" s="327" t="s">
        <v>11</v>
      </c>
      <c r="C243" s="327" t="s">
        <v>12</v>
      </c>
      <c r="D243" s="327" t="s">
        <v>13</v>
      </c>
      <c r="E243" s="327" t="s">
        <v>3756</v>
      </c>
      <c r="F243" s="327"/>
      <c r="G243" s="327" t="s">
        <v>561</v>
      </c>
      <c r="H243" s="327" t="s">
        <v>565</v>
      </c>
      <c r="I243" s="307">
        <v>722</v>
      </c>
      <c r="J243" s="307">
        <v>169</v>
      </c>
      <c r="K243" s="308" t="str">
        <f t="shared" si="0"/>
        <v>0722-0169</v>
      </c>
      <c r="L243" s="328">
        <v>1</v>
      </c>
    </row>
    <row r="244" spans="1:26" ht="38.25">
      <c r="A244" s="326" t="s">
        <v>10</v>
      </c>
      <c r="B244" s="327" t="s">
        <v>11</v>
      </c>
      <c r="C244" s="327" t="s">
        <v>12</v>
      </c>
      <c r="D244" s="327" t="s">
        <v>13</v>
      </c>
      <c r="E244" s="327" t="s">
        <v>3756</v>
      </c>
      <c r="F244" s="327"/>
      <c r="G244" s="327" t="s">
        <v>489</v>
      </c>
      <c r="H244" s="327" t="s">
        <v>490</v>
      </c>
      <c r="I244" s="307">
        <v>722</v>
      </c>
      <c r="J244" s="307">
        <v>170</v>
      </c>
      <c r="K244" s="308" t="str">
        <f t="shared" si="0"/>
        <v>0722-0170</v>
      </c>
      <c r="L244" s="328">
        <v>1</v>
      </c>
    </row>
    <row r="245" spans="1:26" ht="25.5">
      <c r="A245" s="326" t="s">
        <v>10</v>
      </c>
      <c r="B245" s="327" t="s">
        <v>11</v>
      </c>
      <c r="C245" s="327" t="s">
        <v>310</v>
      </c>
      <c r="D245" s="327" t="s">
        <v>1011</v>
      </c>
      <c r="E245" s="327" t="s">
        <v>30</v>
      </c>
      <c r="F245" s="327"/>
      <c r="G245" s="327" t="s">
        <v>1012</v>
      </c>
      <c r="H245" s="327" t="s">
        <v>1013</v>
      </c>
      <c r="I245" s="307">
        <v>722</v>
      </c>
      <c r="J245" s="307">
        <v>171</v>
      </c>
      <c r="K245" s="308" t="str">
        <f t="shared" si="0"/>
        <v>0722-0171</v>
      </c>
      <c r="L245" s="328">
        <v>1</v>
      </c>
    </row>
    <row r="246" spans="1:26">
      <c r="A246" s="326" t="s">
        <v>10</v>
      </c>
      <c r="B246" s="327" t="s">
        <v>11</v>
      </c>
      <c r="C246" s="327" t="s">
        <v>146</v>
      </c>
      <c r="D246" s="327" t="s">
        <v>656</v>
      </c>
      <c r="E246" s="327" t="s">
        <v>28</v>
      </c>
      <c r="F246" s="327"/>
      <c r="G246" s="327" t="s">
        <v>746</v>
      </c>
      <c r="H246" s="327" t="s">
        <v>747</v>
      </c>
      <c r="I246" s="307">
        <v>722</v>
      </c>
      <c r="J246" s="307">
        <v>172</v>
      </c>
      <c r="K246" s="308" t="str">
        <f t="shared" si="0"/>
        <v>0722-0172</v>
      </c>
      <c r="L246" s="328">
        <v>1</v>
      </c>
    </row>
    <row r="247" spans="1:26" ht="25.5">
      <c r="A247" s="326" t="s">
        <v>10</v>
      </c>
      <c r="B247" s="327" t="s">
        <v>11</v>
      </c>
      <c r="C247" s="327" t="s">
        <v>509</v>
      </c>
      <c r="D247" s="327" t="s">
        <v>551</v>
      </c>
      <c r="E247" s="327" t="s">
        <v>30</v>
      </c>
      <c r="F247" s="327"/>
      <c r="G247" s="327" t="s">
        <v>1164</v>
      </c>
      <c r="H247" s="327" t="s">
        <v>1165</v>
      </c>
      <c r="I247" s="307">
        <v>722</v>
      </c>
      <c r="J247" s="307">
        <v>173</v>
      </c>
      <c r="K247" s="308" t="str">
        <f t="shared" si="0"/>
        <v>0722-0173</v>
      </c>
      <c r="L247" s="328">
        <v>1</v>
      </c>
    </row>
    <row r="248" spans="1:26" ht="38.25">
      <c r="A248" s="326" t="s">
        <v>10</v>
      </c>
      <c r="B248" s="327" t="s">
        <v>11</v>
      </c>
      <c r="C248" s="327" t="s">
        <v>310</v>
      </c>
      <c r="D248" s="327" t="s">
        <v>13</v>
      </c>
      <c r="E248" s="327" t="s">
        <v>3756</v>
      </c>
      <c r="F248" s="327"/>
      <c r="G248" s="327" t="s">
        <v>3867</v>
      </c>
      <c r="H248" s="327" t="s">
        <v>3868</v>
      </c>
      <c r="I248" s="307">
        <v>722</v>
      </c>
      <c r="J248" s="307">
        <v>174</v>
      </c>
      <c r="K248" s="308" t="str">
        <f t="shared" si="0"/>
        <v>0722-0174</v>
      </c>
      <c r="L248" s="328">
        <v>1</v>
      </c>
    </row>
    <row r="249" spans="1:26" ht="25.5">
      <c r="A249" s="326" t="s">
        <v>10</v>
      </c>
      <c r="B249" s="327" t="s">
        <v>11</v>
      </c>
      <c r="C249" s="327" t="s">
        <v>123</v>
      </c>
      <c r="D249" s="327" t="s">
        <v>1881</v>
      </c>
      <c r="E249" s="327" t="s">
        <v>50</v>
      </c>
      <c r="F249" s="327"/>
      <c r="G249" s="327" t="s">
        <v>1882</v>
      </c>
      <c r="H249" s="327" t="s">
        <v>1883</v>
      </c>
      <c r="I249" s="307">
        <v>722</v>
      </c>
      <c r="J249" s="307">
        <v>175</v>
      </c>
      <c r="K249" s="308" t="str">
        <f t="shared" si="0"/>
        <v>0722-0175</v>
      </c>
      <c r="L249" s="328">
        <v>1</v>
      </c>
    </row>
    <row r="250" spans="1:26" ht="25.5">
      <c r="A250" s="326" t="s">
        <v>10</v>
      </c>
      <c r="B250" s="327" t="s">
        <v>11</v>
      </c>
      <c r="C250" s="327" t="s">
        <v>176</v>
      </c>
      <c r="D250" s="327" t="s">
        <v>13</v>
      </c>
      <c r="E250" s="327" t="s">
        <v>3756</v>
      </c>
      <c r="F250" s="327"/>
      <c r="G250" s="327" t="s">
        <v>3523</v>
      </c>
      <c r="H250" s="327" t="s">
        <v>3869</v>
      </c>
      <c r="I250" s="307">
        <v>722</v>
      </c>
      <c r="J250" s="307">
        <v>176</v>
      </c>
      <c r="K250" s="308" t="str">
        <f t="shared" si="0"/>
        <v>0722-0176</v>
      </c>
      <c r="L250" s="328">
        <v>1</v>
      </c>
    </row>
    <row r="251" spans="1:26" ht="51">
      <c r="A251" s="326" t="s">
        <v>10</v>
      </c>
      <c r="B251" s="327" t="s">
        <v>11</v>
      </c>
      <c r="C251" s="327" t="s">
        <v>12</v>
      </c>
      <c r="D251" s="327" t="s">
        <v>13</v>
      </c>
      <c r="E251" s="327" t="s">
        <v>3756</v>
      </c>
      <c r="F251" s="327"/>
      <c r="G251" s="327" t="s">
        <v>3464</v>
      </c>
      <c r="H251" s="327" t="s">
        <v>3870</v>
      </c>
      <c r="I251" s="307">
        <v>722</v>
      </c>
      <c r="J251" s="307">
        <v>177</v>
      </c>
      <c r="K251" s="308" t="str">
        <f t="shared" si="0"/>
        <v>0722-0177</v>
      </c>
      <c r="L251" s="332" t="s">
        <v>3871</v>
      </c>
    </row>
    <row r="252" spans="1:26" ht="51">
      <c r="A252" s="326" t="s">
        <v>10</v>
      </c>
      <c r="B252" s="327" t="s">
        <v>11</v>
      </c>
      <c r="C252" s="327" t="s">
        <v>12</v>
      </c>
      <c r="D252" s="327" t="s">
        <v>13</v>
      </c>
      <c r="E252" s="327" t="s">
        <v>3756</v>
      </c>
      <c r="F252" s="327"/>
      <c r="G252" s="327" t="s">
        <v>3464</v>
      </c>
      <c r="H252" s="327" t="s">
        <v>3872</v>
      </c>
      <c r="I252" s="307">
        <v>722</v>
      </c>
      <c r="J252" s="307">
        <v>177</v>
      </c>
      <c r="K252" s="308" t="str">
        <f t="shared" si="0"/>
        <v>0722-0177</v>
      </c>
      <c r="L252" s="332" t="s">
        <v>3871</v>
      </c>
    </row>
    <row r="253" spans="1:26" ht="63.75">
      <c r="A253" s="177" t="s">
        <v>10</v>
      </c>
      <c r="B253" s="309" t="s">
        <v>11</v>
      </c>
      <c r="C253" s="309" t="s">
        <v>123</v>
      </c>
      <c r="D253" s="309" t="s">
        <v>3873</v>
      </c>
      <c r="E253" s="309" t="s">
        <v>50</v>
      </c>
      <c r="F253" s="309"/>
      <c r="G253" s="309" t="s">
        <v>3628</v>
      </c>
      <c r="H253" s="309" t="s">
        <v>3874</v>
      </c>
      <c r="I253" s="312">
        <v>722</v>
      </c>
      <c r="J253" s="312">
        <v>178</v>
      </c>
      <c r="K253" s="335" t="str">
        <f t="shared" si="0"/>
        <v>0722-0178</v>
      </c>
      <c r="L253" s="339">
        <v>1</v>
      </c>
      <c r="M253" s="337"/>
      <c r="N253" s="337"/>
      <c r="O253" s="337"/>
      <c r="P253" s="337"/>
      <c r="Q253" s="337"/>
      <c r="R253" s="337"/>
      <c r="S253" s="337"/>
      <c r="T253" s="337"/>
      <c r="U253" s="337"/>
      <c r="V253" s="337"/>
      <c r="W253" s="337"/>
      <c r="X253" s="337"/>
      <c r="Y253" s="337"/>
      <c r="Z253" s="337"/>
    </row>
    <row r="254" spans="1:26" ht="51">
      <c r="A254" s="326" t="s">
        <v>10</v>
      </c>
      <c r="B254" s="327" t="s">
        <v>11</v>
      </c>
      <c r="C254" s="327" t="s">
        <v>12</v>
      </c>
      <c r="D254" s="327" t="s">
        <v>13</v>
      </c>
      <c r="E254" s="327" t="s">
        <v>3756</v>
      </c>
      <c r="F254" s="327"/>
      <c r="G254" s="327" t="s">
        <v>3444</v>
      </c>
      <c r="H254" s="327" t="s">
        <v>3875</v>
      </c>
      <c r="I254" s="307">
        <v>722</v>
      </c>
      <c r="J254" s="307">
        <v>179</v>
      </c>
      <c r="K254" s="308" t="str">
        <f t="shared" si="0"/>
        <v>0722-0179</v>
      </c>
      <c r="L254" s="328">
        <v>1</v>
      </c>
    </row>
    <row r="255" spans="1:26" ht="51">
      <c r="A255" s="326" t="s">
        <v>10</v>
      </c>
      <c r="B255" s="327" t="s">
        <v>11</v>
      </c>
      <c r="C255" s="327" t="s">
        <v>12</v>
      </c>
      <c r="D255" s="327" t="s">
        <v>13</v>
      </c>
      <c r="E255" s="327" t="s">
        <v>3756</v>
      </c>
      <c r="F255" s="327"/>
      <c r="G255" s="327" t="s">
        <v>3444</v>
      </c>
      <c r="H255" s="174" t="s">
        <v>3876</v>
      </c>
      <c r="I255" s="307">
        <v>722</v>
      </c>
      <c r="J255" s="307">
        <v>179</v>
      </c>
      <c r="K255" s="308" t="str">
        <f t="shared" si="0"/>
        <v>0722-0179</v>
      </c>
      <c r="L255" s="332"/>
    </row>
    <row r="256" spans="1:26">
      <c r="A256" s="326" t="s">
        <v>10</v>
      </c>
      <c r="B256" s="327" t="s">
        <v>11</v>
      </c>
      <c r="C256" s="327" t="s">
        <v>123</v>
      </c>
      <c r="D256" s="327" t="s">
        <v>1881</v>
      </c>
      <c r="E256" s="327" t="s">
        <v>50</v>
      </c>
      <c r="F256" s="327"/>
      <c r="G256" s="327" t="s">
        <v>3658</v>
      </c>
      <c r="H256" s="327" t="s">
        <v>3877</v>
      </c>
      <c r="I256" s="307">
        <v>722</v>
      </c>
      <c r="J256" s="307">
        <v>180</v>
      </c>
      <c r="K256" s="308" t="str">
        <f t="shared" si="0"/>
        <v>0722-0180</v>
      </c>
      <c r="L256" s="332" t="s">
        <v>3878</v>
      </c>
    </row>
    <row r="257" spans="1:26" ht="25.5">
      <c r="A257" s="326" t="s">
        <v>10</v>
      </c>
      <c r="B257" s="327" t="s">
        <v>11</v>
      </c>
      <c r="C257" s="327" t="s">
        <v>123</v>
      </c>
      <c r="D257" s="327" t="s">
        <v>1881</v>
      </c>
      <c r="E257" s="327" t="s">
        <v>50</v>
      </c>
      <c r="F257" s="327"/>
      <c r="G257" s="327" t="s">
        <v>3879</v>
      </c>
      <c r="H257" s="327" t="s">
        <v>3877</v>
      </c>
      <c r="I257" s="307">
        <v>722</v>
      </c>
      <c r="J257" s="307">
        <v>180</v>
      </c>
      <c r="K257" s="308" t="str">
        <f t="shared" ref="K257:K415" si="1">CONCATENATE(TEXT(I257,"0000"),"-",TEXT(J257,"0000"))</f>
        <v>0722-0180</v>
      </c>
      <c r="L257" s="332" t="s">
        <v>3878</v>
      </c>
    </row>
    <row r="258" spans="1:26" ht="25.5">
      <c r="A258" s="326" t="s">
        <v>10</v>
      </c>
      <c r="B258" s="327" t="s">
        <v>11</v>
      </c>
      <c r="C258" s="327" t="s">
        <v>378</v>
      </c>
      <c r="D258" s="327" t="s">
        <v>3814</v>
      </c>
      <c r="E258" s="327" t="s">
        <v>28</v>
      </c>
      <c r="F258" s="327"/>
      <c r="G258" s="327" t="s">
        <v>3880</v>
      </c>
      <c r="H258" s="327" t="s">
        <v>3881</v>
      </c>
      <c r="I258" s="307">
        <v>722</v>
      </c>
      <c r="J258" s="307">
        <v>181</v>
      </c>
      <c r="K258" s="308" t="str">
        <f t="shared" si="1"/>
        <v>0722-0181</v>
      </c>
      <c r="L258" s="328">
        <v>1</v>
      </c>
    </row>
    <row r="259" spans="1:26" ht="38.25">
      <c r="A259" s="326" t="s">
        <v>10</v>
      </c>
      <c r="B259" s="327" t="s">
        <v>11</v>
      </c>
      <c r="C259" s="327" t="s">
        <v>50</v>
      </c>
      <c r="D259" s="327" t="s">
        <v>2158</v>
      </c>
      <c r="E259" s="327" t="s">
        <v>28</v>
      </c>
      <c r="F259" s="327"/>
      <c r="G259" s="327" t="s">
        <v>3557</v>
      </c>
      <c r="H259" s="327" t="s">
        <v>3882</v>
      </c>
      <c r="I259" s="307">
        <v>722</v>
      </c>
      <c r="J259" s="307">
        <v>182</v>
      </c>
      <c r="K259" s="308" t="str">
        <f t="shared" si="1"/>
        <v>0722-0182</v>
      </c>
      <c r="L259" s="328">
        <v>1</v>
      </c>
    </row>
    <row r="260" spans="1:26" ht="25.5">
      <c r="A260" s="326" t="s">
        <v>10</v>
      </c>
      <c r="B260" s="327" t="s">
        <v>11</v>
      </c>
      <c r="C260" s="327" t="s">
        <v>28</v>
      </c>
      <c r="D260" s="327" t="s">
        <v>458</v>
      </c>
      <c r="E260" s="327" t="s">
        <v>30</v>
      </c>
      <c r="F260" s="327"/>
      <c r="G260" s="327" t="s">
        <v>1515</v>
      </c>
      <c r="H260" s="327" t="s">
        <v>3883</v>
      </c>
      <c r="I260" s="307">
        <v>722</v>
      </c>
      <c r="J260" s="307">
        <v>183</v>
      </c>
      <c r="K260" s="308" t="str">
        <f t="shared" si="1"/>
        <v>0722-0183</v>
      </c>
      <c r="L260" s="328">
        <v>1</v>
      </c>
    </row>
    <row r="261" spans="1:26" ht="38.25">
      <c r="A261" s="326" t="s">
        <v>10</v>
      </c>
      <c r="B261" s="327" t="s">
        <v>11</v>
      </c>
      <c r="C261" s="327" t="s">
        <v>378</v>
      </c>
      <c r="D261" s="327" t="s">
        <v>374</v>
      </c>
      <c r="E261" s="327" t="s">
        <v>3756</v>
      </c>
      <c r="F261" s="327"/>
      <c r="G261" s="327" t="s">
        <v>3884</v>
      </c>
      <c r="H261" s="327" t="s">
        <v>3885</v>
      </c>
      <c r="I261" s="307">
        <v>722</v>
      </c>
      <c r="J261" s="307">
        <v>184</v>
      </c>
      <c r="K261" s="308" t="str">
        <f t="shared" si="1"/>
        <v>0722-0184</v>
      </c>
      <c r="L261" s="328">
        <v>1</v>
      </c>
    </row>
    <row r="262" spans="1:26" ht="51">
      <c r="A262" s="326" t="s">
        <v>10</v>
      </c>
      <c r="B262" s="327" t="s">
        <v>11</v>
      </c>
      <c r="C262" s="327" t="s">
        <v>123</v>
      </c>
      <c r="D262" s="327" t="s">
        <v>1069</v>
      </c>
      <c r="E262" s="327" t="s">
        <v>30</v>
      </c>
      <c r="F262" s="327"/>
      <c r="G262" s="331" t="s">
        <v>3886</v>
      </c>
      <c r="H262" s="327" t="s">
        <v>3887</v>
      </c>
      <c r="I262" s="307">
        <v>722</v>
      </c>
      <c r="J262" s="307">
        <v>185</v>
      </c>
      <c r="K262" s="308" t="str">
        <f t="shared" si="1"/>
        <v>0722-0185</v>
      </c>
      <c r="L262" s="328">
        <v>1</v>
      </c>
    </row>
    <row r="263" spans="1:26" ht="38.25">
      <c r="A263" s="326" t="s">
        <v>10</v>
      </c>
      <c r="B263" s="327" t="s">
        <v>11</v>
      </c>
      <c r="C263" s="327" t="s">
        <v>378</v>
      </c>
      <c r="D263" s="327" t="s">
        <v>909</v>
      </c>
      <c r="E263" s="327" t="s">
        <v>123</v>
      </c>
      <c r="F263" s="327"/>
      <c r="G263" s="327" t="s">
        <v>3496</v>
      </c>
      <c r="H263" s="327" t="s">
        <v>3888</v>
      </c>
      <c r="I263" s="307">
        <v>722</v>
      </c>
      <c r="J263" s="307">
        <v>186</v>
      </c>
      <c r="K263" s="308" t="str">
        <f t="shared" si="1"/>
        <v>0722-0186</v>
      </c>
      <c r="L263" s="328">
        <v>1</v>
      </c>
    </row>
    <row r="264" spans="1:26" ht="51">
      <c r="A264" s="326" t="s">
        <v>10</v>
      </c>
      <c r="B264" s="327" t="s">
        <v>11</v>
      </c>
      <c r="C264" s="327" t="s">
        <v>378</v>
      </c>
      <c r="D264" s="327" t="s">
        <v>3814</v>
      </c>
      <c r="E264" s="327" t="s">
        <v>28</v>
      </c>
      <c r="F264" s="327"/>
      <c r="G264" s="327" t="s">
        <v>3484</v>
      </c>
      <c r="H264" s="327" t="s">
        <v>3889</v>
      </c>
      <c r="I264" s="307">
        <v>722</v>
      </c>
      <c r="J264" s="307">
        <v>187</v>
      </c>
      <c r="K264" s="308" t="str">
        <f t="shared" si="1"/>
        <v>0722-0187</v>
      </c>
      <c r="L264" s="328">
        <v>1</v>
      </c>
    </row>
    <row r="265" spans="1:26" ht="76.5">
      <c r="A265" s="326" t="s">
        <v>10</v>
      </c>
      <c r="B265" s="327" t="s">
        <v>11</v>
      </c>
      <c r="C265" s="327" t="s">
        <v>176</v>
      </c>
      <c r="D265" s="327" t="s">
        <v>3759</v>
      </c>
      <c r="E265" s="327" t="s">
        <v>3756</v>
      </c>
      <c r="F265" s="327"/>
      <c r="G265" s="327" t="s">
        <v>3463</v>
      </c>
      <c r="H265" s="327" t="s">
        <v>3890</v>
      </c>
      <c r="I265" s="307">
        <v>722</v>
      </c>
      <c r="J265" s="307">
        <v>188</v>
      </c>
      <c r="K265" s="308" t="str">
        <f t="shared" si="1"/>
        <v>0722-0188</v>
      </c>
      <c r="L265" s="328">
        <v>1</v>
      </c>
    </row>
    <row r="266" spans="1:26" ht="38.25">
      <c r="A266" s="326" t="s">
        <v>10</v>
      </c>
      <c r="B266" s="327" t="s">
        <v>11</v>
      </c>
      <c r="C266" s="327" t="s">
        <v>176</v>
      </c>
      <c r="D266" s="327" t="s">
        <v>374</v>
      </c>
      <c r="E266" s="327" t="s">
        <v>3756</v>
      </c>
      <c r="F266" s="327"/>
      <c r="G266" s="327" t="s">
        <v>3487</v>
      </c>
      <c r="H266" s="327" t="s">
        <v>3891</v>
      </c>
      <c r="I266" s="307">
        <v>722</v>
      </c>
      <c r="J266" s="307">
        <v>189</v>
      </c>
      <c r="K266" s="308" t="str">
        <f t="shared" si="1"/>
        <v>0722-0189</v>
      </c>
      <c r="L266" s="328">
        <v>1</v>
      </c>
    </row>
    <row r="267" spans="1:26" ht="51">
      <c r="A267" s="326" t="s">
        <v>10</v>
      </c>
      <c r="B267" s="327" t="s">
        <v>11</v>
      </c>
      <c r="C267" s="327" t="s">
        <v>176</v>
      </c>
      <c r="D267" s="327" t="s">
        <v>3759</v>
      </c>
      <c r="E267" s="327" t="s">
        <v>3756</v>
      </c>
      <c r="F267" s="327"/>
      <c r="G267" s="327" t="s">
        <v>3447</v>
      </c>
      <c r="H267" s="327" t="s">
        <v>3892</v>
      </c>
      <c r="I267" s="307">
        <v>722</v>
      </c>
      <c r="J267" s="307">
        <v>190</v>
      </c>
      <c r="K267" s="308" t="str">
        <f t="shared" si="1"/>
        <v>0722-0190</v>
      </c>
      <c r="L267" s="328">
        <v>1</v>
      </c>
    </row>
    <row r="268" spans="1:26" ht="38.25">
      <c r="A268" s="326" t="s">
        <v>10</v>
      </c>
      <c r="B268" s="327" t="s">
        <v>11</v>
      </c>
      <c r="C268" s="327" t="s">
        <v>176</v>
      </c>
      <c r="D268" s="327" t="s">
        <v>374</v>
      </c>
      <c r="E268" s="327" t="s">
        <v>3756</v>
      </c>
      <c r="F268" s="327"/>
      <c r="G268" s="327" t="s">
        <v>3478</v>
      </c>
      <c r="H268" s="327" t="s">
        <v>3893</v>
      </c>
      <c r="I268" s="307">
        <v>722</v>
      </c>
      <c r="J268" s="307">
        <v>191</v>
      </c>
      <c r="K268" s="308" t="str">
        <f t="shared" si="1"/>
        <v>0722-0191</v>
      </c>
      <c r="L268" s="328">
        <v>1</v>
      </c>
    </row>
    <row r="269" spans="1:26" ht="51">
      <c r="A269" s="326" t="s">
        <v>10</v>
      </c>
      <c r="B269" s="327" t="s">
        <v>11</v>
      </c>
      <c r="C269" s="327" t="s">
        <v>28</v>
      </c>
      <c r="D269" s="327" t="s">
        <v>458</v>
      </c>
      <c r="E269" s="327" t="s">
        <v>30</v>
      </c>
      <c r="F269" s="327"/>
      <c r="G269" s="327" t="s">
        <v>3477</v>
      </c>
      <c r="H269" s="327" t="s">
        <v>3894</v>
      </c>
      <c r="I269" s="307">
        <v>722</v>
      </c>
      <c r="J269" s="307">
        <v>192</v>
      </c>
      <c r="K269" s="308" t="str">
        <f t="shared" si="1"/>
        <v>0722-0192</v>
      </c>
      <c r="L269" s="328">
        <v>1</v>
      </c>
    </row>
    <row r="270" spans="1:26" ht="51">
      <c r="A270" s="177" t="s">
        <v>10</v>
      </c>
      <c r="B270" s="309" t="s">
        <v>11</v>
      </c>
      <c r="C270" s="309" t="s">
        <v>50</v>
      </c>
      <c r="D270" s="309" t="s">
        <v>2158</v>
      </c>
      <c r="E270" s="309" t="s">
        <v>28</v>
      </c>
      <c r="F270" s="309"/>
      <c r="G270" s="309" t="s">
        <v>3446</v>
      </c>
      <c r="H270" s="309" t="s">
        <v>3895</v>
      </c>
      <c r="I270" s="312">
        <v>722</v>
      </c>
      <c r="J270" s="312">
        <v>193</v>
      </c>
      <c r="K270" s="335" t="str">
        <f t="shared" si="1"/>
        <v>0722-0193</v>
      </c>
      <c r="L270" s="339">
        <v>1</v>
      </c>
      <c r="M270" s="337"/>
      <c r="N270" s="337"/>
      <c r="O270" s="337"/>
      <c r="P270" s="337"/>
      <c r="Q270" s="337"/>
      <c r="R270" s="337"/>
      <c r="S270" s="337"/>
      <c r="T270" s="337"/>
      <c r="U270" s="337"/>
      <c r="V270" s="337"/>
      <c r="W270" s="337"/>
      <c r="X270" s="337"/>
      <c r="Y270" s="337"/>
      <c r="Z270" s="337"/>
    </row>
    <row r="271" spans="1:26" ht="38.25">
      <c r="A271" s="326" t="s">
        <v>10</v>
      </c>
      <c r="B271" s="327" t="s">
        <v>11</v>
      </c>
      <c r="C271" s="327" t="s">
        <v>176</v>
      </c>
      <c r="D271" s="327" t="s">
        <v>3759</v>
      </c>
      <c r="E271" s="327" t="s">
        <v>3756</v>
      </c>
      <c r="F271" s="327"/>
      <c r="G271" s="331" t="s">
        <v>3896</v>
      </c>
      <c r="H271" s="327" t="s">
        <v>3897</v>
      </c>
      <c r="I271" s="307">
        <v>722</v>
      </c>
      <c r="J271" s="307">
        <v>194</v>
      </c>
      <c r="K271" s="308" t="str">
        <f t="shared" si="1"/>
        <v>0722-0194</v>
      </c>
      <c r="L271" s="328">
        <v>1</v>
      </c>
    </row>
    <row r="272" spans="1:26" ht="38.25">
      <c r="A272" s="326" t="s">
        <v>10</v>
      </c>
      <c r="B272" s="327" t="s">
        <v>11</v>
      </c>
      <c r="C272" s="327" t="s">
        <v>378</v>
      </c>
      <c r="D272" s="327" t="s">
        <v>374</v>
      </c>
      <c r="E272" s="327" t="s">
        <v>3756</v>
      </c>
      <c r="F272" s="327"/>
      <c r="G272" s="327" t="s">
        <v>1885</v>
      </c>
      <c r="H272" s="331" t="s">
        <v>3898</v>
      </c>
      <c r="I272" s="307">
        <v>722</v>
      </c>
      <c r="J272" s="307">
        <v>195</v>
      </c>
      <c r="K272" s="308" t="str">
        <f t="shared" si="1"/>
        <v>0722-0195</v>
      </c>
      <c r="L272" s="328">
        <v>1</v>
      </c>
    </row>
    <row r="273" spans="1:26" ht="38.25">
      <c r="A273" s="174" t="s">
        <v>10</v>
      </c>
      <c r="B273" s="174" t="s">
        <v>11</v>
      </c>
      <c r="C273" s="174" t="s">
        <v>509</v>
      </c>
      <c r="D273" s="63" t="s">
        <v>1026</v>
      </c>
      <c r="E273" s="63" t="s">
        <v>28</v>
      </c>
      <c r="F273" s="340" t="str">
        <f t="array" ref="F273">IFERROR(INDEX(UIID!$K$2:$K1107, MATCH(CONCATENATE(B273,D273,G273,J273), UIID!$B$2:$B1107&amp;UIID!$D$2:$D1107&amp;UIID!$G$2:$G1107&amp;UIID!$H$2:$H1107, 0),), "Not Found")</f>
        <v>Not Found</v>
      </c>
      <c r="G273" s="174" t="s">
        <v>3498</v>
      </c>
      <c r="H273" s="174" t="s">
        <v>3899</v>
      </c>
      <c r="I273" s="307">
        <v>722</v>
      </c>
      <c r="J273" s="307">
        <v>196</v>
      </c>
      <c r="K273" s="308" t="str">
        <f t="shared" si="1"/>
        <v>0722-0196</v>
      </c>
      <c r="L273" s="328">
        <v>1</v>
      </c>
    </row>
    <row r="274" spans="1:26" ht="25.5">
      <c r="A274" s="174" t="s">
        <v>10</v>
      </c>
      <c r="B274" s="174" t="s">
        <v>11</v>
      </c>
      <c r="C274" s="174" t="s">
        <v>123</v>
      </c>
      <c r="D274" s="63" t="s">
        <v>2267</v>
      </c>
      <c r="E274" s="63" t="s">
        <v>123</v>
      </c>
      <c r="F274" s="340" t="str">
        <f t="array" ref="F274">IFERROR(INDEX(UIID!$K$2:$K1107, MATCH(CONCATENATE(B274,D274,G274,J274), UIID!$B$2:$B1107&amp;UIID!$D$2:$D1107&amp;UIID!$G$2:$G1107&amp;UIID!$H$2:$H1107, 0),), "Not Found")</f>
        <v>Not Found</v>
      </c>
      <c r="G274" s="174" t="s">
        <v>3502</v>
      </c>
      <c r="H274" s="174" t="s">
        <v>3900</v>
      </c>
      <c r="I274" s="307">
        <v>722</v>
      </c>
      <c r="J274" s="307">
        <v>197</v>
      </c>
      <c r="K274" s="308" t="str">
        <f t="shared" si="1"/>
        <v>0722-0197</v>
      </c>
      <c r="L274" s="328">
        <v>1</v>
      </c>
    </row>
    <row r="275" spans="1:26" ht="51">
      <c r="A275" s="176" t="s">
        <v>10</v>
      </c>
      <c r="B275" s="176" t="s">
        <v>11</v>
      </c>
      <c r="C275" s="176" t="s">
        <v>12</v>
      </c>
      <c r="D275" s="313" t="s">
        <v>13</v>
      </c>
      <c r="E275" s="313" t="s">
        <v>3756</v>
      </c>
      <c r="F275" s="341" t="str">
        <f t="array" ref="F275">IFERROR(INDEX(UIID!$K$2:$K1107, MATCH(CONCATENATE(B275,D275,G275,J275), UIID!$B$2:$B1107&amp;UIID!$D$2:$D1107&amp;UIID!$G$2:$G1107&amp;UIID!$H$2:$H1107, 0),), "Not Found")</f>
        <v>Not Found</v>
      </c>
      <c r="G275" s="176" t="s">
        <v>3504</v>
      </c>
      <c r="H275" s="176" t="s">
        <v>3901</v>
      </c>
      <c r="I275" s="307">
        <v>722</v>
      </c>
      <c r="J275" s="307">
        <v>198</v>
      </c>
      <c r="K275" s="308" t="str">
        <f t="shared" si="1"/>
        <v>0722-0198</v>
      </c>
      <c r="L275" s="328">
        <v>1</v>
      </c>
    </row>
    <row r="276" spans="1:26" ht="25.5">
      <c r="A276" s="174" t="s">
        <v>10</v>
      </c>
      <c r="B276" s="63" t="s">
        <v>11</v>
      </c>
      <c r="C276" s="63" t="s">
        <v>146</v>
      </c>
      <c r="D276" s="63" t="s">
        <v>668</v>
      </c>
      <c r="E276" s="63" t="s">
        <v>30</v>
      </c>
      <c r="F276" s="315" t="str">
        <f t="array" ref="F276">IFERROR(INDEX(UIID!$K$2:$K1107, MATCH(CONCATENATE(B276,D276,G276,J276), UIID!$B$2:$B1107&amp;UIID!$D$2:$D1107&amp;UIID!$G$2:$G1107&amp;UIID!$H$2:$H1107, 0),), "Not Found")</f>
        <v>Not Found</v>
      </c>
      <c r="G276" s="63" t="s">
        <v>2085</v>
      </c>
      <c r="H276" s="63" t="s">
        <v>3902</v>
      </c>
      <c r="I276" s="312">
        <v>722</v>
      </c>
      <c r="J276" s="312">
        <v>84</v>
      </c>
      <c r="K276" s="335" t="str">
        <f t="shared" si="1"/>
        <v>0722-0084</v>
      </c>
      <c r="L276" s="328"/>
    </row>
    <row r="277" spans="1:26" ht="25.5">
      <c r="A277" s="174" t="s">
        <v>10</v>
      </c>
      <c r="B277" s="63" t="s">
        <v>11</v>
      </c>
      <c r="C277" s="63" t="s">
        <v>310</v>
      </c>
      <c r="D277" s="63" t="s">
        <v>13</v>
      </c>
      <c r="E277" s="63" t="s">
        <v>3756</v>
      </c>
      <c r="F277" s="315" t="str">
        <f t="array" ref="F277">IFERROR(INDEX(UIID!$K$2:$K1107, MATCH(CONCATENATE(B277,D277,G277,J277), UIID!$B$2:$B1107&amp;UIID!$D$2:$D1107&amp;UIID!$G$2:$G1107&amp;UIID!$H$2:$H1107, 0),), "Not Found")</f>
        <v>Not Found</v>
      </c>
      <c r="G277" s="63" t="s">
        <v>3903</v>
      </c>
      <c r="H277" s="63" t="s">
        <v>1170</v>
      </c>
      <c r="I277" s="307">
        <v>722</v>
      </c>
      <c r="J277" s="307">
        <v>200</v>
      </c>
      <c r="K277" s="308" t="str">
        <f t="shared" si="1"/>
        <v>0722-0200</v>
      </c>
      <c r="L277" s="328"/>
    </row>
    <row r="278" spans="1:26" ht="38.25">
      <c r="A278" s="174" t="s">
        <v>10</v>
      </c>
      <c r="B278" s="63" t="s">
        <v>11</v>
      </c>
      <c r="C278" s="174" t="s">
        <v>146</v>
      </c>
      <c r="D278" s="63" t="s">
        <v>3904</v>
      </c>
      <c r="E278" s="63" t="s">
        <v>123</v>
      </c>
      <c r="F278" s="315" t="str">
        <f t="array" ref="F278">IFERROR(INDEX(UIID!$K$2:$K1107, MATCH(CONCATENATE(B278,D278,G278,J278), UIID!$B$2:$B1107&amp;UIID!$D$2:$D1107&amp;UIID!$G$2:$G1107&amp;UIID!$H$2:$H1107, 0),), "Not Found")</f>
        <v>Not Found</v>
      </c>
      <c r="G278" s="174" t="s">
        <v>3512</v>
      </c>
      <c r="H278" s="174" t="s">
        <v>3905</v>
      </c>
      <c r="I278" s="307">
        <v>722</v>
      </c>
      <c r="J278" s="307">
        <v>201</v>
      </c>
      <c r="K278" s="308" t="str">
        <f t="shared" si="1"/>
        <v>0722-0201</v>
      </c>
      <c r="L278" s="328"/>
    </row>
    <row r="279" spans="1:26" ht="51">
      <c r="A279" s="174" t="s">
        <v>10</v>
      </c>
      <c r="B279" s="174" t="s">
        <v>11</v>
      </c>
      <c r="C279" s="174" t="s">
        <v>28</v>
      </c>
      <c r="D279" s="63" t="s">
        <v>13</v>
      </c>
      <c r="E279" s="63" t="s">
        <v>3756</v>
      </c>
      <c r="F279" s="315" t="str">
        <f t="array" ref="F279">IFERROR(INDEX(UIID!$K$2:$K1107, MATCH(CONCATENATE(B279,D279,G279,J279), UIID!$B$2:$B1107&amp;UIID!$D$2:$D1107&amp;UIID!$G$2:$G1107&amp;UIID!$H$2:$H1107, 0),), "Not Found")</f>
        <v>Not Found</v>
      </c>
      <c r="G279" s="174" t="s">
        <v>3516</v>
      </c>
      <c r="H279" s="174" t="s">
        <v>3906</v>
      </c>
      <c r="I279" s="307">
        <v>722</v>
      </c>
      <c r="J279" s="307">
        <v>202</v>
      </c>
      <c r="K279" s="308" t="str">
        <f t="shared" si="1"/>
        <v>0722-0202</v>
      </c>
      <c r="L279" s="339"/>
      <c r="M279" s="337"/>
      <c r="N279" s="337"/>
      <c r="O279" s="337"/>
      <c r="P279" s="337"/>
      <c r="Q279" s="337"/>
      <c r="R279" s="337"/>
      <c r="S279" s="337"/>
      <c r="T279" s="337"/>
      <c r="U279" s="337"/>
      <c r="V279" s="337"/>
      <c r="W279" s="337"/>
      <c r="X279" s="337"/>
      <c r="Y279" s="337"/>
      <c r="Z279" s="337"/>
    </row>
    <row r="280" spans="1:26" ht="63.75">
      <c r="A280" s="174" t="s">
        <v>10</v>
      </c>
      <c r="B280" s="174" t="s">
        <v>11</v>
      </c>
      <c r="C280" s="174" t="s">
        <v>176</v>
      </c>
      <c r="D280" s="63" t="s">
        <v>3759</v>
      </c>
      <c r="E280" s="63" t="s">
        <v>3756</v>
      </c>
      <c r="F280" s="315" t="str">
        <f t="array" ref="F280">IFERROR(INDEX(UIID!$K$2:$K1107, MATCH(CONCATENATE(B280,D280,G280,J280), UIID!$B$2:$B1107&amp;UIID!$D$2:$D1107&amp;UIID!$G$2:$G1107&amp;UIID!$H$2:$H1107, 0),), "Not Found")</f>
        <v>Not Found</v>
      </c>
      <c r="G280" s="174" t="s">
        <v>3518</v>
      </c>
      <c r="H280" s="174" t="s">
        <v>3907</v>
      </c>
      <c r="I280" s="307">
        <v>722</v>
      </c>
      <c r="J280" s="307">
        <v>203</v>
      </c>
      <c r="K280" s="308" t="str">
        <f t="shared" si="1"/>
        <v>0722-0203</v>
      </c>
      <c r="L280" s="339"/>
      <c r="M280" s="337"/>
      <c r="N280" s="337"/>
      <c r="O280" s="337"/>
      <c r="P280" s="337"/>
      <c r="Q280" s="337"/>
      <c r="R280" s="337"/>
      <c r="S280" s="337"/>
      <c r="T280" s="337"/>
      <c r="U280" s="337"/>
      <c r="V280" s="337"/>
      <c r="W280" s="337"/>
      <c r="X280" s="337"/>
      <c r="Y280" s="337"/>
      <c r="Z280" s="337"/>
    </row>
    <row r="281" spans="1:26" ht="63.75">
      <c r="A281" s="174" t="s">
        <v>10</v>
      </c>
      <c r="B281" s="174" t="s">
        <v>11</v>
      </c>
      <c r="C281" s="174" t="s">
        <v>28</v>
      </c>
      <c r="D281" s="63" t="s">
        <v>13</v>
      </c>
      <c r="E281" s="63" t="s">
        <v>3756</v>
      </c>
      <c r="F281" s="315" t="str">
        <f t="array" ref="F281">IFERROR(INDEX(UIID!$K$2:$K1107, MATCH(CONCATENATE(B281,D281,G281,J281), UIID!$B$2:$B1107&amp;UIID!$D$2:$D1107&amp;UIID!$G$2:$G1107&amp;UIID!$H$2:$H1107, 0),), "Not Found")</f>
        <v>Not Found</v>
      </c>
      <c r="G281" s="174" t="s">
        <v>3519</v>
      </c>
      <c r="H281" s="174" t="s">
        <v>3908</v>
      </c>
      <c r="I281" s="307">
        <v>722</v>
      </c>
      <c r="J281" s="307">
        <v>204</v>
      </c>
      <c r="K281" s="308" t="str">
        <f t="shared" si="1"/>
        <v>0722-0204</v>
      </c>
      <c r="L281" s="339"/>
      <c r="M281" s="337"/>
      <c r="N281" s="337"/>
      <c r="O281" s="337"/>
      <c r="P281" s="337"/>
      <c r="Q281" s="337"/>
      <c r="R281" s="337"/>
      <c r="S281" s="337"/>
      <c r="T281" s="337"/>
      <c r="U281" s="337"/>
      <c r="V281" s="337"/>
      <c r="W281" s="337"/>
      <c r="X281" s="337"/>
      <c r="Y281" s="337"/>
      <c r="Z281" s="337"/>
    </row>
    <row r="282" spans="1:26" ht="51">
      <c r="A282" s="174" t="s">
        <v>10</v>
      </c>
      <c r="B282" s="174" t="s">
        <v>11</v>
      </c>
      <c r="C282" s="174" t="s">
        <v>509</v>
      </c>
      <c r="D282" s="63" t="s">
        <v>551</v>
      </c>
      <c r="E282" s="63" t="s">
        <v>30</v>
      </c>
      <c r="F282" s="315" t="str">
        <f t="array" ref="F282">IFERROR(INDEX(UIID!$K$2:$K1107, MATCH(CONCATENATE(B282,D282,G282,J282), UIID!$B$2:$B1107&amp;UIID!$D$2:$D1107&amp;UIID!$G$2:$G1107&amp;UIID!$H$2:$H1107, 0),), "Not Found")</f>
        <v>Not Found</v>
      </c>
      <c r="G282" s="174" t="s">
        <v>3522</v>
      </c>
      <c r="H282" s="174" t="s">
        <v>3909</v>
      </c>
      <c r="I282" s="307">
        <v>722</v>
      </c>
      <c r="J282" s="307">
        <v>205</v>
      </c>
      <c r="K282" s="308" t="str">
        <f t="shared" si="1"/>
        <v>0722-0205</v>
      </c>
      <c r="L282" s="339"/>
      <c r="M282" s="337"/>
      <c r="N282" s="337"/>
      <c r="O282" s="337"/>
      <c r="P282" s="337"/>
      <c r="Q282" s="337"/>
      <c r="R282" s="337"/>
      <c r="S282" s="337"/>
      <c r="T282" s="337"/>
      <c r="U282" s="337"/>
      <c r="V282" s="337"/>
      <c r="W282" s="337"/>
      <c r="X282" s="337"/>
      <c r="Y282" s="337"/>
      <c r="Z282" s="337"/>
    </row>
    <row r="283" spans="1:26" ht="51">
      <c r="A283" s="174" t="s">
        <v>10</v>
      </c>
      <c r="B283" s="174" t="s">
        <v>11</v>
      </c>
      <c r="C283" s="174" t="s">
        <v>176</v>
      </c>
      <c r="D283" s="63" t="s">
        <v>3759</v>
      </c>
      <c r="E283" s="63" t="s">
        <v>3756</v>
      </c>
      <c r="F283" s="315" t="str">
        <f t="array" ref="F283">IFERROR(INDEX(UIID!$K$2:$K1107, MATCH(CONCATENATE(B283,D283,G283,J283), UIID!$B$2:$B1107&amp;UIID!$D$2:$D1107&amp;UIID!$G$2:$G1107&amp;UIID!$H$2:$H1107, 0),), "Not Found")</f>
        <v>Not Found</v>
      </c>
      <c r="G283" s="174" t="s">
        <v>3525</v>
      </c>
      <c r="H283" s="174" t="s">
        <v>3910</v>
      </c>
      <c r="I283" s="307">
        <v>722</v>
      </c>
      <c r="J283" s="307">
        <v>206</v>
      </c>
      <c r="K283" s="308" t="str">
        <f t="shared" si="1"/>
        <v>0722-0206</v>
      </c>
      <c r="L283" s="339"/>
      <c r="M283" s="337"/>
      <c r="N283" s="337"/>
      <c r="O283" s="337"/>
      <c r="P283" s="337"/>
      <c r="Q283" s="337"/>
      <c r="R283" s="337"/>
      <c r="S283" s="337"/>
      <c r="T283" s="337"/>
      <c r="U283" s="337"/>
      <c r="V283" s="337"/>
      <c r="W283" s="337"/>
      <c r="X283" s="337"/>
      <c r="Y283" s="337"/>
      <c r="Z283" s="337"/>
    </row>
    <row r="284" spans="1:26" ht="38.25">
      <c r="A284" s="174" t="s">
        <v>10</v>
      </c>
      <c r="B284" s="63" t="s">
        <v>11</v>
      </c>
      <c r="C284" s="174" t="s">
        <v>28</v>
      </c>
      <c r="D284" s="63" t="s">
        <v>13</v>
      </c>
      <c r="E284" s="63" t="s">
        <v>3756</v>
      </c>
      <c r="F284" s="315" t="str">
        <f t="array" ref="F284">IFERROR(INDEX(UIID!$K$2:$K1107, MATCH(CONCATENATE(B284,D284,G284,J284), UIID!$B$2:$B1107&amp;UIID!$D$2:$D1107&amp;UIID!$G$2:$G1107&amp;UIID!$H$2:$H1107, 0),), "Not Found")</f>
        <v>Not Found</v>
      </c>
      <c r="G284" s="174" t="s">
        <v>3530</v>
      </c>
      <c r="H284" s="174" t="s">
        <v>3911</v>
      </c>
      <c r="I284" s="307">
        <v>722</v>
      </c>
      <c r="J284" s="307">
        <v>207</v>
      </c>
      <c r="K284" s="308" t="str">
        <f t="shared" si="1"/>
        <v>0722-0207</v>
      </c>
      <c r="L284" s="339"/>
      <c r="M284" s="337"/>
      <c r="N284" s="337"/>
      <c r="O284" s="337"/>
      <c r="P284" s="337"/>
      <c r="Q284" s="337"/>
      <c r="R284" s="337"/>
      <c r="S284" s="337"/>
      <c r="T284" s="337"/>
      <c r="U284" s="337"/>
      <c r="V284" s="337"/>
      <c r="W284" s="337"/>
      <c r="X284" s="337"/>
      <c r="Y284" s="337"/>
      <c r="Z284" s="337"/>
    </row>
    <row r="285" spans="1:26" ht="38.25">
      <c r="A285" s="174" t="s">
        <v>10</v>
      </c>
      <c r="B285" s="63" t="s">
        <v>11</v>
      </c>
      <c r="C285" s="174" t="s">
        <v>28</v>
      </c>
      <c r="D285" s="63" t="s">
        <v>1594</v>
      </c>
      <c r="E285" s="63" t="s">
        <v>50</v>
      </c>
      <c r="F285" s="315" t="str">
        <f t="array" ref="F285">IFERROR(INDEX(UIID!$K$2:$K1107, MATCH(CONCATENATE(B285,D285,G285,J285), UIID!$B$2:$B1107&amp;UIID!$D$2:$D1107&amp;UIID!$G$2:$G1107&amp;UIID!$H$2:$H1107, 0),), "Not Found")</f>
        <v>Not Found</v>
      </c>
      <c r="G285" s="174" t="s">
        <v>3532</v>
      </c>
      <c r="H285" s="174" t="s">
        <v>3912</v>
      </c>
      <c r="I285" s="307">
        <v>722</v>
      </c>
      <c r="J285" s="307">
        <v>208</v>
      </c>
      <c r="K285" s="308" t="str">
        <f t="shared" si="1"/>
        <v>0722-0208</v>
      </c>
      <c r="L285" s="339"/>
      <c r="M285" s="337"/>
      <c r="N285" s="337"/>
      <c r="O285" s="337"/>
      <c r="P285" s="337"/>
      <c r="Q285" s="337"/>
      <c r="R285" s="337"/>
      <c r="S285" s="337"/>
      <c r="T285" s="337"/>
      <c r="U285" s="337"/>
      <c r="V285" s="337"/>
      <c r="W285" s="337"/>
      <c r="X285" s="337"/>
      <c r="Y285" s="337"/>
      <c r="Z285" s="337"/>
    </row>
    <row r="286" spans="1:26" ht="51">
      <c r="A286" s="174" t="s">
        <v>10</v>
      </c>
      <c r="B286" s="63" t="s">
        <v>11</v>
      </c>
      <c r="C286" s="174" t="s">
        <v>176</v>
      </c>
      <c r="D286" s="63" t="s">
        <v>3759</v>
      </c>
      <c r="E286" s="63" t="s">
        <v>3756</v>
      </c>
      <c r="F286" s="315" t="str">
        <f t="array" ref="F286">IFERROR(INDEX(UIID!$K$2:$K1107, MATCH(CONCATENATE(B286,D286,G286,J286), UIID!$B$2:$B1107&amp;UIID!$D$2:$D1107&amp;UIID!$G$2:$G1107&amp;UIID!$H$2:$H1107, 0),), "Not Found")</f>
        <v>Not Found</v>
      </c>
      <c r="G286" s="174" t="s">
        <v>3913</v>
      </c>
      <c r="H286" s="174" t="s">
        <v>3914</v>
      </c>
      <c r="I286" s="307">
        <v>722</v>
      </c>
      <c r="J286" s="307">
        <v>209</v>
      </c>
      <c r="K286" s="308" t="str">
        <f t="shared" si="1"/>
        <v>0722-0209</v>
      </c>
      <c r="L286" s="339"/>
      <c r="M286" s="337"/>
      <c r="N286" s="337"/>
      <c r="O286" s="337"/>
      <c r="P286" s="337"/>
      <c r="Q286" s="337"/>
      <c r="R286" s="337"/>
      <c r="S286" s="337"/>
      <c r="T286" s="337"/>
      <c r="U286" s="337"/>
      <c r="V286" s="337"/>
      <c r="W286" s="337"/>
      <c r="X286" s="337"/>
      <c r="Y286" s="337"/>
      <c r="Z286" s="337"/>
    </row>
    <row r="287" spans="1:26" ht="51">
      <c r="A287" s="174" t="s">
        <v>10</v>
      </c>
      <c r="B287" s="63" t="s">
        <v>11</v>
      </c>
      <c r="C287" s="174" t="s">
        <v>176</v>
      </c>
      <c r="D287" s="63" t="s">
        <v>3759</v>
      </c>
      <c r="E287" s="63" t="s">
        <v>3756</v>
      </c>
      <c r="F287" s="315" t="str">
        <f t="array" ref="F287">IFERROR(INDEX(UIID!$K$2:$K1107, MATCH(CONCATENATE(B287,D287,G287,J287), UIID!$B$2:$B1107&amp;UIID!$D$2:$D1107&amp;UIID!$G$2:$G1107&amp;UIID!$H$2:$H1107, 0),), "Not Found")</f>
        <v>Not Found</v>
      </c>
      <c r="G287" s="174" t="s">
        <v>3517</v>
      </c>
      <c r="H287" s="174" t="s">
        <v>3914</v>
      </c>
      <c r="I287" s="307">
        <v>722</v>
      </c>
      <c r="J287" s="307">
        <v>210</v>
      </c>
      <c r="K287" s="308" t="str">
        <f t="shared" si="1"/>
        <v>0722-0210</v>
      </c>
      <c r="L287" s="339"/>
      <c r="M287" s="337"/>
      <c r="N287" s="337"/>
      <c r="O287" s="337"/>
      <c r="P287" s="337"/>
      <c r="Q287" s="337"/>
      <c r="R287" s="337"/>
      <c r="S287" s="337"/>
      <c r="T287" s="337"/>
      <c r="U287" s="337"/>
      <c r="V287" s="337"/>
      <c r="W287" s="337"/>
      <c r="X287" s="337"/>
      <c r="Y287" s="337"/>
      <c r="Z287" s="337"/>
    </row>
    <row r="288" spans="1:26" ht="51">
      <c r="A288" s="174" t="s">
        <v>10</v>
      </c>
      <c r="B288" s="63" t="s">
        <v>11</v>
      </c>
      <c r="C288" s="174" t="s">
        <v>28</v>
      </c>
      <c r="D288" s="63" t="s">
        <v>13</v>
      </c>
      <c r="E288" s="63" t="s">
        <v>3756</v>
      </c>
      <c r="F288" s="315" t="str">
        <f t="array" ref="F288">IFERROR(INDEX(UIID!$K$2:$K1107, MATCH(CONCATENATE(B288,D288,G288,J288), UIID!$B$2:$B1107&amp;UIID!$D$2:$D1107&amp;UIID!$G$2:$G1107&amp;UIID!$H$2:$H1107, 0),), "Not Found")</f>
        <v>Not Found</v>
      </c>
      <c r="G288" s="174" t="s">
        <v>3533</v>
      </c>
      <c r="H288" s="174" t="s">
        <v>3915</v>
      </c>
      <c r="I288" s="307">
        <v>722</v>
      </c>
      <c r="J288" s="307">
        <v>211</v>
      </c>
      <c r="K288" s="308" t="str">
        <f t="shared" si="1"/>
        <v>0722-0211</v>
      </c>
      <c r="L288" s="339"/>
      <c r="M288" s="337"/>
      <c r="N288" s="337"/>
      <c r="O288" s="337"/>
      <c r="P288" s="337"/>
      <c r="Q288" s="337"/>
      <c r="R288" s="337"/>
      <c r="S288" s="337"/>
      <c r="T288" s="337"/>
      <c r="U288" s="337"/>
      <c r="V288" s="337"/>
      <c r="W288" s="337"/>
      <c r="X288" s="337"/>
      <c r="Y288" s="337"/>
      <c r="Z288" s="337"/>
    </row>
    <row r="289" spans="1:26" ht="51">
      <c r="A289" s="174" t="s">
        <v>10</v>
      </c>
      <c r="B289" s="63" t="s">
        <v>11</v>
      </c>
      <c r="C289" s="174" t="s">
        <v>176</v>
      </c>
      <c r="D289" s="63" t="s">
        <v>3759</v>
      </c>
      <c r="E289" s="63" t="s">
        <v>3756</v>
      </c>
      <c r="F289" s="315" t="str">
        <f t="array" ref="F289">IFERROR(INDEX(UIID!$K$2:$K1107, MATCH(CONCATENATE(B289,D289,G289,J289), UIID!$B$2:$B1107&amp;UIID!$D$2:$D1107&amp;UIID!$G$2:$G1107&amp;UIID!$H$2:$H1107, 0),), "Not Found")</f>
        <v>Not Found</v>
      </c>
      <c r="G289" s="174" t="s">
        <v>3517</v>
      </c>
      <c r="H289" s="174" t="s">
        <v>3914</v>
      </c>
      <c r="I289" s="307">
        <v>722</v>
      </c>
      <c r="J289" s="307">
        <v>212</v>
      </c>
      <c r="K289" s="308" t="str">
        <f t="shared" si="1"/>
        <v>0722-0212</v>
      </c>
      <c r="L289" s="339"/>
      <c r="M289" s="337"/>
      <c r="N289" s="337"/>
      <c r="O289" s="337"/>
      <c r="P289" s="337"/>
      <c r="Q289" s="337"/>
      <c r="R289" s="337"/>
      <c r="S289" s="337"/>
      <c r="T289" s="337"/>
      <c r="U289" s="337"/>
      <c r="V289" s="337"/>
      <c r="W289" s="337"/>
      <c r="X289" s="337"/>
      <c r="Y289" s="337"/>
      <c r="Z289" s="337"/>
    </row>
    <row r="290" spans="1:26" ht="51">
      <c r="A290" s="174" t="s">
        <v>10</v>
      </c>
      <c r="B290" s="63" t="s">
        <v>11</v>
      </c>
      <c r="C290" s="174" t="s">
        <v>378</v>
      </c>
      <c r="D290" s="63" t="s">
        <v>909</v>
      </c>
      <c r="E290" s="63" t="s">
        <v>123</v>
      </c>
      <c r="F290" s="315" t="str">
        <f t="array" ref="F290">IFERROR(INDEX(UIID!$K$2:$K1107, MATCH(CONCATENATE(B290,D290,G290,J290), UIID!$B$2:$B1107&amp;UIID!$D$2:$D1107&amp;UIID!$G$2:$G1107&amp;UIID!$H$2:$H1107, 0),), "Not Found")</f>
        <v>Not Found</v>
      </c>
      <c r="G290" s="174" t="s">
        <v>3539</v>
      </c>
      <c r="H290" s="174" t="s">
        <v>3916</v>
      </c>
      <c r="I290" s="307">
        <v>722</v>
      </c>
      <c r="J290" s="307">
        <v>213</v>
      </c>
      <c r="K290" s="308" t="str">
        <f t="shared" si="1"/>
        <v>0722-0213</v>
      </c>
      <c r="L290" s="339"/>
      <c r="M290" s="337"/>
      <c r="N290" s="337"/>
      <c r="O290" s="337"/>
      <c r="P290" s="337"/>
      <c r="Q290" s="337"/>
      <c r="R290" s="337"/>
      <c r="S290" s="337"/>
      <c r="T290" s="337"/>
      <c r="U290" s="337"/>
      <c r="V290" s="337"/>
      <c r="W290" s="337"/>
      <c r="X290" s="337"/>
      <c r="Y290" s="337"/>
      <c r="Z290" s="337"/>
    </row>
    <row r="291" spans="1:26" ht="25.5">
      <c r="A291" s="63" t="s">
        <v>10</v>
      </c>
      <c r="B291" s="63" t="s">
        <v>11</v>
      </c>
      <c r="C291" s="174" t="s">
        <v>509</v>
      </c>
      <c r="D291" s="63" t="s">
        <v>3917</v>
      </c>
      <c r="E291" s="63" t="s">
        <v>123</v>
      </c>
      <c r="F291" s="315" t="str">
        <f t="array" ref="F291">IFERROR(INDEX(UIID!$K$2:$K1107, MATCH(CONCATENATE(B291,D291,G291,J291), UIID!$B$2:$B1107&amp;UIID!$D$2:$D1107&amp;UIID!$G$2:$G1107&amp;UIID!$H$2:$H1107, 0),), "Not Found")</f>
        <v>Not Found</v>
      </c>
      <c r="G291" s="174" t="s">
        <v>3541</v>
      </c>
      <c r="H291" s="174" t="s">
        <v>3918</v>
      </c>
      <c r="I291" s="307">
        <v>722</v>
      </c>
      <c r="J291" s="307">
        <v>214</v>
      </c>
      <c r="K291" s="308" t="str">
        <f t="shared" si="1"/>
        <v>0722-0214</v>
      </c>
      <c r="L291" s="339"/>
      <c r="M291" s="337"/>
      <c r="N291" s="337"/>
      <c r="O291" s="337"/>
      <c r="P291" s="337"/>
      <c r="Q291" s="337"/>
      <c r="R291" s="337"/>
      <c r="S291" s="337"/>
      <c r="T291" s="337"/>
      <c r="U291" s="337"/>
      <c r="V291" s="337"/>
      <c r="W291" s="337"/>
      <c r="X291" s="337"/>
      <c r="Y291" s="337"/>
      <c r="Z291" s="337"/>
    </row>
    <row r="292" spans="1:26" ht="63.75">
      <c r="A292" s="174" t="s">
        <v>10</v>
      </c>
      <c r="B292" s="174" t="s">
        <v>11</v>
      </c>
      <c r="C292" s="174" t="s">
        <v>28</v>
      </c>
      <c r="D292" s="63" t="s">
        <v>13</v>
      </c>
      <c r="E292" s="63" t="s">
        <v>3756</v>
      </c>
      <c r="F292" s="315" t="str">
        <f t="array" ref="F292">IFERROR(INDEX(UIID!$K$2:$K1107, MATCH(CONCATENATE(B292,D292,G292,J292), UIID!$B$2:$B1107&amp;UIID!$D$2:$D1107&amp;UIID!$G$2:$G1107&amp;UIID!$H$2:$H1107, 0),), "Not Found")</f>
        <v>Not Found</v>
      </c>
      <c r="G292" s="174" t="s">
        <v>3544</v>
      </c>
      <c r="H292" s="174" t="s">
        <v>3919</v>
      </c>
      <c r="I292" s="307">
        <v>722</v>
      </c>
      <c r="J292" s="307">
        <v>215</v>
      </c>
      <c r="K292" s="308" t="str">
        <f t="shared" si="1"/>
        <v>0722-0215</v>
      </c>
      <c r="L292" s="339"/>
      <c r="M292" s="337"/>
      <c r="N292" s="337"/>
      <c r="O292" s="337"/>
      <c r="P292" s="337"/>
      <c r="Q292" s="337"/>
      <c r="R292" s="337"/>
      <c r="S292" s="337"/>
      <c r="T292" s="337"/>
      <c r="U292" s="337"/>
      <c r="V292" s="337"/>
      <c r="W292" s="337"/>
      <c r="X292" s="337"/>
      <c r="Y292" s="337"/>
      <c r="Z292" s="337"/>
    </row>
    <row r="293" spans="1:26" ht="51">
      <c r="A293" s="174" t="s">
        <v>10</v>
      </c>
      <c r="B293" s="174" t="s">
        <v>11</v>
      </c>
      <c r="C293" s="174" t="s">
        <v>28</v>
      </c>
      <c r="D293" s="63" t="s">
        <v>13</v>
      </c>
      <c r="E293" s="63" t="s">
        <v>3756</v>
      </c>
      <c r="F293" s="315" t="str">
        <f t="array" ref="F293">IFERROR(INDEX(UIID!$K$2:$K1107, MATCH(CONCATENATE(B293,D293,G293,J293), UIID!$B$2:$B1107&amp;UIID!$D$2:$D1107&amp;UIID!$G$2:$G1107&amp;UIID!$H$2:$H1107, 0),), "Not Found")</f>
        <v>Not Found</v>
      </c>
      <c r="G293" s="174" t="s">
        <v>3545</v>
      </c>
      <c r="H293" s="174" t="s">
        <v>3920</v>
      </c>
      <c r="I293" s="307">
        <v>722</v>
      </c>
      <c r="J293" s="307">
        <v>216</v>
      </c>
      <c r="K293" s="308" t="str">
        <f t="shared" si="1"/>
        <v>0722-0216</v>
      </c>
      <c r="L293" s="339"/>
      <c r="M293" s="337"/>
      <c r="N293" s="337"/>
      <c r="O293" s="337"/>
      <c r="P293" s="337"/>
      <c r="Q293" s="337"/>
      <c r="R293" s="337"/>
      <c r="S293" s="337"/>
      <c r="T293" s="337"/>
      <c r="U293" s="337"/>
      <c r="V293" s="337"/>
      <c r="W293" s="337"/>
      <c r="X293" s="337"/>
      <c r="Y293" s="337"/>
      <c r="Z293" s="337"/>
    </row>
    <row r="294" spans="1:26" ht="38.25">
      <c r="A294" s="174" t="s">
        <v>10</v>
      </c>
      <c r="B294" s="174" t="s">
        <v>11</v>
      </c>
      <c r="C294" s="174" t="s">
        <v>176</v>
      </c>
      <c r="D294" s="63" t="s">
        <v>3759</v>
      </c>
      <c r="E294" s="63" t="s">
        <v>3756</v>
      </c>
      <c r="F294" s="315" t="str">
        <f t="array" ref="F294">IFERROR(INDEX(UIID!$K$2:$K1107, MATCH(CONCATENATE(B294,D294,G294,J294), UIID!$B$2:$B1107&amp;UIID!$D$2:$D1107&amp;UIID!$G$2:$G1107&amp;UIID!$H$2:$H1107, 0),), "Not Found")</f>
        <v>Not Found</v>
      </c>
      <c r="G294" s="174" t="s">
        <v>3553</v>
      </c>
      <c r="H294" s="174" t="s">
        <v>3921</v>
      </c>
      <c r="I294" s="307">
        <v>722</v>
      </c>
      <c r="J294" s="307">
        <v>217</v>
      </c>
      <c r="K294" s="308" t="str">
        <f t="shared" si="1"/>
        <v>0722-0217</v>
      </c>
      <c r="L294" s="339"/>
      <c r="M294" s="337"/>
      <c r="N294" s="337"/>
      <c r="O294" s="337"/>
      <c r="P294" s="337"/>
      <c r="Q294" s="337"/>
      <c r="R294" s="337"/>
      <c r="S294" s="337"/>
      <c r="T294" s="337"/>
      <c r="U294" s="337"/>
      <c r="V294" s="337"/>
      <c r="W294" s="337"/>
      <c r="X294" s="337"/>
      <c r="Y294" s="337"/>
      <c r="Z294" s="337"/>
    </row>
    <row r="295" spans="1:26" ht="25.5">
      <c r="A295" s="174" t="s">
        <v>10</v>
      </c>
      <c r="B295" s="174" t="s">
        <v>11</v>
      </c>
      <c r="C295" s="174" t="s">
        <v>28</v>
      </c>
      <c r="D295" s="63" t="s">
        <v>13</v>
      </c>
      <c r="E295" s="63" t="s">
        <v>3756</v>
      </c>
      <c r="F295" s="315" t="str">
        <f t="array" ref="F295">IFERROR(INDEX(UIID!$K$2:$K1107, MATCH(CONCATENATE(B295,D295,G295,J295), UIID!$B$2:$B1107&amp;UIID!$D$2:$D1107&amp;UIID!$G$2:$G1107&amp;UIID!$H$2:$H1107, 0),), "Not Found")</f>
        <v>Not Found</v>
      </c>
      <c r="G295" s="174" t="s">
        <v>3922</v>
      </c>
      <c r="H295" s="174" t="s">
        <v>3923</v>
      </c>
      <c r="I295" s="307">
        <v>722</v>
      </c>
      <c r="J295" s="307">
        <v>218</v>
      </c>
      <c r="K295" s="308" t="str">
        <f t="shared" si="1"/>
        <v>0722-0218</v>
      </c>
      <c r="L295" s="339"/>
      <c r="M295" s="337"/>
      <c r="N295" s="337"/>
      <c r="O295" s="337"/>
      <c r="P295" s="337"/>
      <c r="Q295" s="337"/>
      <c r="R295" s="337"/>
      <c r="S295" s="337"/>
      <c r="T295" s="337"/>
      <c r="U295" s="337"/>
      <c r="V295" s="337"/>
      <c r="W295" s="337"/>
      <c r="X295" s="337"/>
      <c r="Y295" s="337"/>
      <c r="Z295" s="337"/>
    </row>
    <row r="296" spans="1:26" ht="51">
      <c r="A296" s="176" t="s">
        <v>10</v>
      </c>
      <c r="B296" s="313" t="s">
        <v>11</v>
      </c>
      <c r="C296" s="176" t="s">
        <v>146</v>
      </c>
      <c r="D296" s="313" t="s">
        <v>3904</v>
      </c>
      <c r="E296" s="313" t="s">
        <v>123</v>
      </c>
      <c r="F296" s="314" t="str">
        <f t="array" ref="F296">IFERROR(INDEX(UIID!$K$2:$K1107, MATCH(CONCATENATE(B296,D296,G296,J296), UIID!$B$2:$B1107&amp;UIID!$D$2:$D1107&amp;UIID!$G$2:$G1107&amp;UIID!$H$2:$H1107, 0),), "Not Found")</f>
        <v>Not Found</v>
      </c>
      <c r="G296" s="176" t="s">
        <v>3568</v>
      </c>
      <c r="H296" s="176" t="s">
        <v>3924</v>
      </c>
      <c r="I296" s="307">
        <v>722</v>
      </c>
      <c r="J296" s="307">
        <v>219</v>
      </c>
      <c r="K296" s="308" t="str">
        <f t="shared" si="1"/>
        <v>0722-0219</v>
      </c>
      <c r="L296" s="339"/>
      <c r="M296" s="337"/>
      <c r="N296" s="337"/>
      <c r="O296" s="337"/>
      <c r="P296" s="337"/>
      <c r="Q296" s="337"/>
      <c r="R296" s="337"/>
      <c r="S296" s="337"/>
      <c r="T296" s="337"/>
      <c r="U296" s="337"/>
      <c r="V296" s="337"/>
      <c r="W296" s="337"/>
      <c r="X296" s="337"/>
      <c r="Y296" s="337"/>
      <c r="Z296" s="337"/>
    </row>
    <row r="297" spans="1:26" ht="51">
      <c r="A297" s="174" t="s">
        <v>10</v>
      </c>
      <c r="B297" s="174" t="s">
        <v>11</v>
      </c>
      <c r="C297" s="174" t="s">
        <v>146</v>
      </c>
      <c r="D297" s="63" t="s">
        <v>656</v>
      </c>
      <c r="E297" s="63" t="s">
        <v>28</v>
      </c>
      <c r="F297" s="315" t="str">
        <f t="array" ref="F297">IFERROR(INDEX(UIID!$K$2:$K1107, MATCH(CONCATENATE(B297,D297,G297,J297), UIID!$B$2:$B1107&amp;UIID!$D$2:$D1107&amp;UIID!$G$2:$G1107&amp;UIID!$H$2:$H1107, 0),), "Not Found")</f>
        <v>Not Found</v>
      </c>
      <c r="G297" s="174" t="s">
        <v>3560</v>
      </c>
      <c r="H297" s="174" t="s">
        <v>3925</v>
      </c>
      <c r="I297" s="307">
        <v>722</v>
      </c>
      <c r="J297" s="307">
        <v>220</v>
      </c>
      <c r="K297" s="308" t="str">
        <f t="shared" si="1"/>
        <v>0722-0220</v>
      </c>
      <c r="L297" s="339"/>
      <c r="M297" s="337"/>
      <c r="N297" s="337"/>
      <c r="O297" s="337"/>
      <c r="P297" s="337"/>
      <c r="Q297" s="337"/>
      <c r="R297" s="337"/>
      <c r="S297" s="337"/>
      <c r="T297" s="337"/>
      <c r="U297" s="337"/>
      <c r="V297" s="337"/>
      <c r="W297" s="337"/>
      <c r="X297" s="337"/>
      <c r="Y297" s="337"/>
      <c r="Z297" s="337"/>
    </row>
    <row r="298" spans="1:26" ht="51">
      <c r="A298" s="174" t="s">
        <v>10</v>
      </c>
      <c r="B298" s="174" t="s">
        <v>11</v>
      </c>
      <c r="C298" s="174" t="s">
        <v>28</v>
      </c>
      <c r="D298" s="63" t="s">
        <v>13</v>
      </c>
      <c r="E298" s="63" t="s">
        <v>3756</v>
      </c>
      <c r="F298" s="315" t="str">
        <f t="array" ref="F298">IFERROR(INDEX(UIID!$K$2:$K1107, MATCH(CONCATENATE(B298,D298,G298,J298), UIID!$B$2:$B1107&amp;UIID!$D$2:$D1107&amp;UIID!$G$2:$G1107&amp;UIID!$H$2:$H1107, 0),), "Not Found")</f>
        <v>Not Found</v>
      </c>
      <c r="G298" s="342" t="s">
        <v>3563</v>
      </c>
      <c r="H298" s="174" t="s">
        <v>3926</v>
      </c>
      <c r="I298" s="307">
        <v>722</v>
      </c>
      <c r="J298" s="307">
        <v>221</v>
      </c>
      <c r="K298" s="308" t="str">
        <f t="shared" si="1"/>
        <v>0722-0221</v>
      </c>
      <c r="L298" s="339"/>
      <c r="M298" s="337"/>
      <c r="N298" s="337"/>
      <c r="O298" s="337"/>
      <c r="P298" s="337"/>
      <c r="Q298" s="337"/>
      <c r="R298" s="337"/>
      <c r="S298" s="337"/>
      <c r="T298" s="337"/>
      <c r="U298" s="337"/>
      <c r="V298" s="337"/>
      <c r="W298" s="337"/>
      <c r="X298" s="337"/>
      <c r="Y298" s="337"/>
      <c r="Z298" s="337"/>
    </row>
    <row r="299" spans="1:26" ht="38.25">
      <c r="A299" s="174" t="s">
        <v>10</v>
      </c>
      <c r="B299" s="174" t="s">
        <v>11</v>
      </c>
      <c r="C299" s="174" t="s">
        <v>176</v>
      </c>
      <c r="D299" s="63" t="s">
        <v>374</v>
      </c>
      <c r="E299" s="63" t="s">
        <v>3756</v>
      </c>
      <c r="F299" s="315" t="str">
        <f t="array" ref="F299">IFERROR(INDEX(UIID!$K$2:$K1107, MATCH(CONCATENATE(B299,D299,G299,J299), UIID!$B$2:$B1107&amp;UIID!$D$2:$D1107&amp;UIID!$G$2:$G1107&amp;UIID!$H$2:$H1107, 0),), "Not Found")</f>
        <v>Not Found</v>
      </c>
      <c r="G299" s="174" t="s">
        <v>3927</v>
      </c>
      <c r="H299" s="174" t="s">
        <v>3928</v>
      </c>
      <c r="I299" s="307">
        <v>722</v>
      </c>
      <c r="J299" s="307">
        <v>222</v>
      </c>
      <c r="K299" s="308" t="str">
        <f t="shared" si="1"/>
        <v>0722-0222</v>
      </c>
      <c r="L299" s="339"/>
      <c r="M299" s="337"/>
      <c r="N299" s="337"/>
      <c r="O299" s="337"/>
      <c r="P299" s="337"/>
      <c r="Q299" s="337"/>
      <c r="R299" s="337"/>
      <c r="S299" s="337"/>
      <c r="T299" s="337"/>
      <c r="U299" s="337"/>
      <c r="V299" s="337"/>
      <c r="W299" s="337"/>
      <c r="X299" s="337"/>
      <c r="Y299" s="337"/>
      <c r="Z299" s="337"/>
    </row>
    <row r="300" spans="1:26" ht="38.25">
      <c r="A300" s="174" t="s">
        <v>10</v>
      </c>
      <c r="B300" s="174" t="s">
        <v>11</v>
      </c>
      <c r="C300" s="174" t="s">
        <v>176</v>
      </c>
      <c r="D300" s="63" t="s">
        <v>3759</v>
      </c>
      <c r="E300" s="63" t="s">
        <v>3756</v>
      </c>
      <c r="F300" s="315" t="str">
        <f t="array" ref="F300">IFERROR(INDEX(UIID!$K$2:$K1107, MATCH(CONCATENATE(B300,D300,G300,J300), UIID!$B$2:$B1107&amp;UIID!$D$2:$D1107&amp;UIID!$G$2:$G1107&amp;UIID!$H$2:$H1107, 0),), "Not Found")</f>
        <v>Not Found</v>
      </c>
      <c r="G300" s="174" t="s">
        <v>3565</v>
      </c>
      <c r="H300" s="174" t="s">
        <v>3929</v>
      </c>
      <c r="I300" s="307">
        <v>722</v>
      </c>
      <c r="J300" s="307">
        <v>223</v>
      </c>
      <c r="K300" s="308" t="str">
        <f t="shared" si="1"/>
        <v>0722-0223</v>
      </c>
      <c r="L300" s="339"/>
      <c r="M300" s="337"/>
      <c r="N300" s="337"/>
      <c r="O300" s="337"/>
      <c r="P300" s="337"/>
      <c r="Q300" s="337"/>
      <c r="R300" s="337"/>
      <c r="S300" s="337"/>
      <c r="T300" s="337"/>
      <c r="U300" s="337"/>
      <c r="V300" s="337"/>
      <c r="W300" s="337"/>
      <c r="X300" s="337"/>
      <c r="Y300" s="337"/>
      <c r="Z300" s="337"/>
    </row>
    <row r="301" spans="1:26" ht="51">
      <c r="A301" s="174" t="s">
        <v>10</v>
      </c>
      <c r="B301" s="174" t="s">
        <v>11</v>
      </c>
      <c r="C301" s="174" t="s">
        <v>28</v>
      </c>
      <c r="D301" s="63" t="s">
        <v>13</v>
      </c>
      <c r="E301" s="63" t="s">
        <v>3756</v>
      </c>
      <c r="F301" s="315" t="str">
        <f t="array" ref="F301">IFERROR(INDEX(UIID!$K$2:$K1107, MATCH(CONCATENATE(B301,D301,G301,J301), UIID!$B$2:$B1107&amp;UIID!$D$2:$D1107&amp;UIID!$G$2:$G1107&amp;UIID!$H$2:$H1107, 0),), "Not Found")</f>
        <v>Not Found</v>
      </c>
      <c r="G301" s="174" t="s">
        <v>3930</v>
      </c>
      <c r="H301" s="174" t="s">
        <v>3931</v>
      </c>
      <c r="I301" s="307">
        <v>722</v>
      </c>
      <c r="J301" s="307">
        <v>224</v>
      </c>
      <c r="K301" s="308" t="str">
        <f t="shared" si="1"/>
        <v>0722-0224</v>
      </c>
      <c r="L301" s="339"/>
      <c r="M301" s="337"/>
      <c r="N301" s="337"/>
      <c r="O301" s="337"/>
      <c r="P301" s="337"/>
      <c r="Q301" s="337"/>
      <c r="R301" s="337"/>
      <c r="S301" s="337"/>
      <c r="T301" s="337"/>
      <c r="U301" s="337"/>
      <c r="V301" s="337"/>
      <c r="W301" s="337"/>
      <c r="X301" s="337"/>
      <c r="Y301" s="337"/>
      <c r="Z301" s="337"/>
    </row>
    <row r="302" spans="1:26" ht="51">
      <c r="A302" s="174" t="s">
        <v>10</v>
      </c>
      <c r="B302" s="174" t="s">
        <v>11</v>
      </c>
      <c r="C302" s="174" t="s">
        <v>176</v>
      </c>
      <c r="D302" s="63" t="s">
        <v>374</v>
      </c>
      <c r="E302" s="63" t="s">
        <v>3756</v>
      </c>
      <c r="F302" s="315" t="str">
        <f t="array" ref="F302">IFERROR(INDEX(UIID!$K$2:$K1107, MATCH(CONCATENATE(B302,D302,G302,J302), UIID!$B$2:$B1107&amp;UIID!$D$2:$D1107&amp;UIID!$G$2:$G1107&amp;UIID!$H$2:$H1107, 0),), "Not Found")</f>
        <v>Not Found</v>
      </c>
      <c r="G302" s="174" t="s">
        <v>3932</v>
      </c>
      <c r="H302" s="174" t="s">
        <v>3933</v>
      </c>
      <c r="I302" s="307">
        <v>722</v>
      </c>
      <c r="J302" s="307">
        <v>225</v>
      </c>
      <c r="K302" s="308" t="str">
        <f t="shared" si="1"/>
        <v>0722-0225</v>
      </c>
      <c r="L302" s="339"/>
      <c r="M302" s="337"/>
      <c r="N302" s="337"/>
      <c r="O302" s="337"/>
      <c r="P302" s="337"/>
      <c r="Q302" s="337"/>
      <c r="R302" s="337"/>
      <c r="S302" s="337"/>
      <c r="T302" s="337"/>
      <c r="U302" s="337"/>
      <c r="V302" s="337"/>
      <c r="W302" s="337"/>
      <c r="X302" s="337"/>
      <c r="Y302" s="337"/>
      <c r="Z302" s="337"/>
    </row>
    <row r="303" spans="1:26" ht="38.25">
      <c r="A303" s="174" t="s">
        <v>10</v>
      </c>
      <c r="B303" s="174" t="s">
        <v>11</v>
      </c>
      <c r="C303" s="174" t="s">
        <v>123</v>
      </c>
      <c r="D303" s="63" t="s">
        <v>1069</v>
      </c>
      <c r="E303" s="63" t="s">
        <v>30</v>
      </c>
      <c r="F303" s="315" t="str">
        <f t="array" ref="F303">IFERROR(INDEX(UIID!$K$2:$K1107, MATCH(CONCATENATE(B303,D303,G303,J303), UIID!$B$2:$B1107&amp;UIID!$D$2:$D1107&amp;UIID!$G$2:$G1107&amp;UIID!$H$2:$H1107, 0),), "Not Found")</f>
        <v>Not Found</v>
      </c>
      <c r="G303" s="174" t="s">
        <v>3934</v>
      </c>
      <c r="H303" s="174" t="s">
        <v>3935</v>
      </c>
      <c r="I303" s="307">
        <v>722</v>
      </c>
      <c r="J303" s="307">
        <v>226</v>
      </c>
      <c r="K303" s="308" t="str">
        <f t="shared" si="1"/>
        <v>0722-0226</v>
      </c>
      <c r="L303" s="339"/>
      <c r="M303" s="337"/>
      <c r="N303" s="337"/>
      <c r="O303" s="337"/>
      <c r="P303" s="337"/>
      <c r="Q303" s="337"/>
      <c r="R303" s="337"/>
      <c r="S303" s="337"/>
      <c r="T303" s="337"/>
      <c r="U303" s="337"/>
      <c r="V303" s="337"/>
      <c r="W303" s="337"/>
      <c r="X303" s="337"/>
      <c r="Y303" s="337"/>
      <c r="Z303" s="337"/>
    </row>
    <row r="304" spans="1:26" ht="51">
      <c r="A304" s="174" t="s">
        <v>10</v>
      </c>
      <c r="B304" s="174" t="s">
        <v>11</v>
      </c>
      <c r="C304" s="174" t="s">
        <v>28</v>
      </c>
      <c r="D304" s="63" t="s">
        <v>13</v>
      </c>
      <c r="E304" s="63" t="s">
        <v>3756</v>
      </c>
      <c r="F304" s="315" t="str">
        <f t="array" ref="F304">IFERROR(INDEX(UIID!$K$2:$K1107, MATCH(CONCATENATE(B304,D304,G304,J304), UIID!$B$2:$B1107&amp;UIID!$D$2:$D1107&amp;UIID!$G$2:$G1107&amp;UIID!$H$2:$H1107, 0),), "Not Found")</f>
        <v>Not Found</v>
      </c>
      <c r="G304" s="174" t="s">
        <v>3936</v>
      </c>
      <c r="H304" s="174" t="s">
        <v>3937</v>
      </c>
      <c r="I304" s="307">
        <v>722</v>
      </c>
      <c r="J304" s="307">
        <v>227</v>
      </c>
      <c r="K304" s="308" t="str">
        <f t="shared" si="1"/>
        <v>0722-0227</v>
      </c>
      <c r="L304" s="339"/>
      <c r="M304" s="337"/>
      <c r="N304" s="337"/>
      <c r="O304" s="337"/>
      <c r="P304" s="337"/>
      <c r="Q304" s="337"/>
      <c r="R304" s="337"/>
      <c r="S304" s="337"/>
      <c r="T304" s="337"/>
      <c r="U304" s="337"/>
      <c r="V304" s="337"/>
      <c r="W304" s="337"/>
      <c r="X304" s="337"/>
      <c r="Y304" s="337"/>
      <c r="Z304" s="337"/>
    </row>
    <row r="305" spans="1:26" ht="51">
      <c r="A305" s="174" t="s">
        <v>10</v>
      </c>
      <c r="B305" s="174" t="s">
        <v>11</v>
      </c>
      <c r="C305" s="174" t="s">
        <v>176</v>
      </c>
      <c r="D305" s="63" t="s">
        <v>3759</v>
      </c>
      <c r="E305" s="63" t="s">
        <v>3756</v>
      </c>
      <c r="F305" s="315" t="str">
        <f t="array" ref="F305">IFERROR(INDEX(UIID!$K$2:$K1107, MATCH(CONCATENATE(B305,D305,G305,J305), UIID!$B$2:$B1107&amp;UIID!$D$2:$D1107&amp;UIID!$G$2:$G1107&amp;UIID!$H$2:$H1107, 0),), "Not Found")</f>
        <v>Not Found</v>
      </c>
      <c r="G305" s="174" t="s">
        <v>3938</v>
      </c>
      <c r="H305" s="174" t="s">
        <v>3939</v>
      </c>
      <c r="I305" s="307">
        <v>722</v>
      </c>
      <c r="J305" s="307">
        <v>228</v>
      </c>
      <c r="K305" s="308" t="str">
        <f t="shared" si="1"/>
        <v>0722-0228</v>
      </c>
      <c r="L305" s="339"/>
      <c r="M305" s="337"/>
      <c r="N305" s="337"/>
      <c r="O305" s="337"/>
      <c r="P305" s="337"/>
      <c r="Q305" s="337"/>
      <c r="R305" s="337"/>
      <c r="S305" s="337"/>
      <c r="T305" s="337"/>
      <c r="U305" s="337"/>
      <c r="V305" s="337"/>
      <c r="W305" s="337"/>
      <c r="X305" s="337"/>
      <c r="Y305" s="337"/>
      <c r="Z305" s="337"/>
    </row>
    <row r="306" spans="1:26" ht="51">
      <c r="A306" s="174" t="s">
        <v>10</v>
      </c>
      <c r="B306" s="174" t="s">
        <v>11</v>
      </c>
      <c r="C306" s="174" t="s">
        <v>50</v>
      </c>
      <c r="D306" s="63" t="s">
        <v>13</v>
      </c>
      <c r="E306" s="63" t="s">
        <v>3756</v>
      </c>
      <c r="F306" s="315" t="str">
        <f t="array" ref="F306">IFERROR(INDEX(UIID!$K$2:$K1107, MATCH(CONCATENATE(B306,D306,G306,J306), UIID!$B$2:$B1107&amp;UIID!$D$2:$D1107&amp;UIID!$G$2:$G1107&amp;UIID!$H$2:$H1107, 0),), "Not Found")</f>
        <v>Not Found</v>
      </c>
      <c r="G306" s="174" t="s">
        <v>3940</v>
      </c>
      <c r="H306" s="174" t="s">
        <v>3941</v>
      </c>
      <c r="I306" s="307">
        <v>722</v>
      </c>
      <c r="J306" s="307">
        <v>229</v>
      </c>
      <c r="K306" s="308" t="str">
        <f t="shared" si="1"/>
        <v>0722-0229</v>
      </c>
      <c r="L306" s="339"/>
      <c r="M306" s="337"/>
      <c r="N306" s="337"/>
      <c r="O306" s="337"/>
      <c r="P306" s="337"/>
      <c r="Q306" s="337"/>
      <c r="R306" s="337"/>
      <c r="S306" s="337"/>
      <c r="T306" s="337"/>
      <c r="U306" s="337"/>
      <c r="V306" s="337"/>
      <c r="W306" s="337"/>
      <c r="X306" s="337"/>
      <c r="Y306" s="337"/>
      <c r="Z306" s="337"/>
    </row>
    <row r="307" spans="1:26" ht="25.5">
      <c r="A307" s="174" t="s">
        <v>10</v>
      </c>
      <c r="B307" s="174" t="s">
        <v>11</v>
      </c>
      <c r="C307" s="174" t="s">
        <v>176</v>
      </c>
      <c r="D307" s="63" t="s">
        <v>374</v>
      </c>
      <c r="E307" s="63" t="s">
        <v>3756</v>
      </c>
      <c r="F307" s="315" t="str">
        <f t="array" ref="F307">IFERROR(INDEX(UIID!$K$2:$K1107, MATCH(CONCATENATE(B307,D307,G307,J307), UIID!$B$2:$B1107&amp;UIID!$D$2:$D1107&amp;UIID!$G$2:$G1107&amp;UIID!$H$2:$H1107, 0),), "Not Found")</f>
        <v>Not Found</v>
      </c>
      <c r="G307" s="174" t="s">
        <v>3583</v>
      </c>
      <c r="H307" s="174" t="s">
        <v>3942</v>
      </c>
      <c r="I307" s="307">
        <v>722</v>
      </c>
      <c r="J307" s="307">
        <v>230</v>
      </c>
      <c r="K307" s="308" t="str">
        <f t="shared" si="1"/>
        <v>0722-0230</v>
      </c>
      <c r="L307" s="339"/>
      <c r="M307" s="337"/>
      <c r="N307" s="337"/>
      <c r="O307" s="337"/>
      <c r="P307" s="337"/>
      <c r="Q307" s="337"/>
      <c r="R307" s="337"/>
      <c r="S307" s="337"/>
      <c r="T307" s="337"/>
      <c r="U307" s="337"/>
      <c r="V307" s="337"/>
      <c r="W307" s="337"/>
      <c r="X307" s="337"/>
      <c r="Y307" s="337"/>
      <c r="Z307" s="337"/>
    </row>
    <row r="308" spans="1:26" ht="38.25">
      <c r="A308" s="174" t="s">
        <v>10</v>
      </c>
      <c r="B308" s="174" t="s">
        <v>11</v>
      </c>
      <c r="C308" s="174" t="s">
        <v>509</v>
      </c>
      <c r="D308" s="63" t="s">
        <v>3943</v>
      </c>
      <c r="E308" s="63" t="s">
        <v>509</v>
      </c>
      <c r="F308" s="315" t="str">
        <f t="array" ref="F308">IFERROR(INDEX(UIID!$K$2:$K1107, MATCH(CONCATENATE(B308,D308,G308,J308), UIID!$B$2:$B1107&amp;UIID!$D$2:$D1107&amp;UIID!$G$2:$G1107&amp;UIID!$H$2:$H1107, 0),), "Not Found")</f>
        <v>Not Found</v>
      </c>
      <c r="G308" s="174" t="s">
        <v>3944</v>
      </c>
      <c r="H308" s="174" t="s">
        <v>3945</v>
      </c>
      <c r="I308" s="307">
        <v>722</v>
      </c>
      <c r="J308" s="307">
        <v>231</v>
      </c>
      <c r="K308" s="308" t="str">
        <f t="shared" si="1"/>
        <v>0722-0231</v>
      </c>
      <c r="L308" s="339"/>
      <c r="M308" s="337"/>
      <c r="N308" s="337"/>
      <c r="O308" s="337"/>
      <c r="P308" s="337"/>
      <c r="Q308" s="337"/>
      <c r="R308" s="337"/>
      <c r="S308" s="337"/>
      <c r="T308" s="337"/>
      <c r="U308" s="337"/>
      <c r="V308" s="337"/>
      <c r="W308" s="337"/>
      <c r="X308" s="337"/>
      <c r="Y308" s="337"/>
      <c r="Z308" s="337"/>
    </row>
    <row r="309" spans="1:26" ht="76.5">
      <c r="A309" s="174" t="s">
        <v>10</v>
      </c>
      <c r="B309" s="174" t="s">
        <v>11</v>
      </c>
      <c r="C309" s="174" t="s">
        <v>176</v>
      </c>
      <c r="D309" s="63" t="s">
        <v>374</v>
      </c>
      <c r="E309" s="63" t="s">
        <v>3756</v>
      </c>
      <c r="F309" s="315" t="str">
        <f t="array" ref="F309">IFERROR(INDEX(UIID!$K$2:$K1107, MATCH(CONCATENATE(B309,D309,G309,J309), UIID!$B$2:$B1107&amp;UIID!$D$2:$D1107&amp;UIID!$G$2:$G1107&amp;UIID!$H$2:$H1107, 0),), "Not Found")</f>
        <v>Not Found</v>
      </c>
      <c r="G309" s="174" t="s">
        <v>3946</v>
      </c>
      <c r="H309" s="174" t="s">
        <v>3947</v>
      </c>
      <c r="I309" s="307">
        <v>722</v>
      </c>
      <c r="J309" s="307">
        <v>232</v>
      </c>
      <c r="K309" s="308" t="str">
        <f t="shared" si="1"/>
        <v>0722-0232</v>
      </c>
      <c r="L309" s="339"/>
      <c r="M309" s="337"/>
      <c r="N309" s="337"/>
      <c r="O309" s="337"/>
      <c r="P309" s="337"/>
      <c r="Q309" s="337"/>
      <c r="R309" s="337"/>
      <c r="S309" s="337"/>
      <c r="T309" s="337"/>
      <c r="U309" s="337"/>
      <c r="V309" s="337"/>
      <c r="W309" s="337"/>
      <c r="X309" s="337"/>
      <c r="Y309" s="337"/>
      <c r="Z309" s="337"/>
    </row>
    <row r="310" spans="1:26" ht="38.25">
      <c r="A310" s="174" t="s">
        <v>10</v>
      </c>
      <c r="B310" s="174" t="s">
        <v>11</v>
      </c>
      <c r="C310" s="63" t="s">
        <v>28</v>
      </c>
      <c r="D310" s="63" t="s">
        <v>13</v>
      </c>
      <c r="E310" s="63" t="s">
        <v>3756</v>
      </c>
      <c r="F310" s="315" t="str">
        <f t="array" ref="F310">IFERROR(INDEX(UIID!$K$2:$K1107, MATCH(CONCATENATE(B310,D310,G310,J310), UIID!$B$2:$B1107&amp;UIID!$D$2:$D1107&amp;UIID!$G$2:$G1107&amp;UIID!$H$2:$H1107, 0),), "Not Found")</f>
        <v>Not Found</v>
      </c>
      <c r="G310" s="174" t="s">
        <v>3948</v>
      </c>
      <c r="H310" s="174" t="s">
        <v>3949</v>
      </c>
      <c r="I310" s="307">
        <v>722</v>
      </c>
      <c r="J310" s="307">
        <v>233</v>
      </c>
      <c r="K310" s="308" t="str">
        <f t="shared" si="1"/>
        <v>0722-0233</v>
      </c>
      <c r="L310" s="339"/>
      <c r="M310" s="337"/>
      <c r="N310" s="337"/>
      <c r="O310" s="337"/>
      <c r="P310" s="337"/>
      <c r="Q310" s="337"/>
      <c r="R310" s="337"/>
      <c r="S310" s="337"/>
      <c r="T310" s="337"/>
      <c r="U310" s="337"/>
      <c r="V310" s="337"/>
      <c r="W310" s="337"/>
      <c r="X310" s="337"/>
      <c r="Y310" s="337"/>
      <c r="Z310" s="337"/>
    </row>
    <row r="311" spans="1:26" ht="38.25">
      <c r="A311" s="174" t="s">
        <v>10</v>
      </c>
      <c r="B311" s="174" t="s">
        <v>11</v>
      </c>
      <c r="C311" s="174" t="s">
        <v>123</v>
      </c>
      <c r="D311" s="63" t="s">
        <v>513</v>
      </c>
      <c r="E311" s="63" t="s">
        <v>28</v>
      </c>
      <c r="F311" s="315" t="str">
        <f t="array" ref="F311">IFERROR(INDEX(UIID!$K$2:$K1107, MATCH(CONCATENATE(B311,D311,G311,J311), UIID!$B$2:$B1107&amp;UIID!$D$2:$D1107&amp;UIID!$G$2:$G1107&amp;UIID!$H$2:$H1107, 0),), "Not Found")</f>
        <v>Not Found</v>
      </c>
      <c r="G311" s="174" t="s">
        <v>3950</v>
      </c>
      <c r="H311" s="174" t="s">
        <v>3951</v>
      </c>
      <c r="I311" s="307">
        <v>722</v>
      </c>
      <c r="J311" s="307">
        <v>234</v>
      </c>
      <c r="K311" s="308" t="str">
        <f t="shared" si="1"/>
        <v>0722-0234</v>
      </c>
      <c r="L311" s="339"/>
      <c r="M311" s="337"/>
      <c r="N311" s="337"/>
      <c r="O311" s="337"/>
      <c r="P311" s="337"/>
      <c r="Q311" s="337"/>
      <c r="R311" s="337"/>
      <c r="S311" s="337"/>
      <c r="T311" s="337"/>
      <c r="U311" s="337"/>
      <c r="V311" s="337"/>
      <c r="W311" s="337"/>
      <c r="X311" s="337"/>
      <c r="Y311" s="337"/>
      <c r="Z311" s="337"/>
    </row>
    <row r="312" spans="1:26" ht="51">
      <c r="A312" s="174" t="s">
        <v>10</v>
      </c>
      <c r="B312" s="174" t="s">
        <v>11</v>
      </c>
      <c r="C312" s="174" t="s">
        <v>28</v>
      </c>
      <c r="D312" s="63" t="s">
        <v>13</v>
      </c>
      <c r="E312" s="63" t="s">
        <v>3756</v>
      </c>
      <c r="F312" s="315" t="str">
        <f t="array" ref="F312">IFERROR(INDEX(UIID!$K$2:$K1107, MATCH(CONCATENATE(B312,D312,G312,J312), UIID!$B$2:$B1107&amp;UIID!$D$2:$D1107&amp;UIID!$G$2:$G1107&amp;UIID!$H$2:$H1107, 0),), "Not Found")</f>
        <v>Not Found</v>
      </c>
      <c r="G312" s="174" t="s">
        <v>3952</v>
      </c>
      <c r="H312" s="174" t="s">
        <v>3953</v>
      </c>
      <c r="I312" s="307">
        <v>722</v>
      </c>
      <c r="J312" s="307">
        <v>235</v>
      </c>
      <c r="K312" s="308" t="str">
        <f t="shared" si="1"/>
        <v>0722-0235</v>
      </c>
      <c r="L312" s="339"/>
      <c r="M312" s="337"/>
      <c r="N312" s="337"/>
      <c r="O312" s="337"/>
      <c r="P312" s="337"/>
      <c r="Q312" s="337"/>
      <c r="R312" s="337"/>
      <c r="S312" s="337"/>
      <c r="T312" s="337"/>
      <c r="U312" s="337"/>
      <c r="V312" s="337"/>
      <c r="W312" s="337"/>
      <c r="X312" s="337"/>
      <c r="Y312" s="337"/>
      <c r="Z312" s="337"/>
    </row>
    <row r="313" spans="1:26" ht="51">
      <c r="A313" s="174" t="s">
        <v>10</v>
      </c>
      <c r="B313" s="174" t="s">
        <v>11</v>
      </c>
      <c r="C313" s="174" t="s">
        <v>123</v>
      </c>
      <c r="D313" s="63" t="s">
        <v>1069</v>
      </c>
      <c r="E313" s="63" t="s">
        <v>30</v>
      </c>
      <c r="F313" s="315" t="str">
        <f t="array" ref="F313">IFERROR(INDEX(UIID!$K$2:$K1107, MATCH(CONCATENATE(B313,D313,G313,J313), UIID!$B$2:$B1107&amp;UIID!$D$2:$D1107&amp;UIID!$G$2:$G1107&amp;UIID!$H$2:$H1107, 0),), "Not Found")</f>
        <v>Not Found</v>
      </c>
      <c r="G313" s="174" t="s">
        <v>3954</v>
      </c>
      <c r="H313" s="174" t="s">
        <v>3955</v>
      </c>
      <c r="I313" s="307">
        <v>722</v>
      </c>
      <c r="J313" s="307">
        <v>236</v>
      </c>
      <c r="K313" s="308" t="str">
        <f t="shared" si="1"/>
        <v>0722-0236</v>
      </c>
      <c r="L313" s="339"/>
      <c r="M313" s="337"/>
      <c r="N313" s="337"/>
      <c r="O313" s="337"/>
      <c r="P313" s="337"/>
      <c r="Q313" s="337"/>
      <c r="R313" s="337"/>
      <c r="S313" s="337"/>
      <c r="T313" s="337"/>
      <c r="U313" s="337"/>
      <c r="V313" s="337"/>
      <c r="W313" s="337"/>
      <c r="X313" s="337"/>
      <c r="Y313" s="337"/>
      <c r="Z313" s="337"/>
    </row>
    <row r="314" spans="1:26" ht="38.25">
      <c r="A314" s="174" t="s">
        <v>10</v>
      </c>
      <c r="B314" s="174" t="s">
        <v>11</v>
      </c>
      <c r="C314" s="174" t="s">
        <v>28</v>
      </c>
      <c r="D314" s="63" t="s">
        <v>581</v>
      </c>
      <c r="E314" s="63" t="s">
        <v>30</v>
      </c>
      <c r="F314" s="315" t="str">
        <f t="array" ref="F314">IFERROR(INDEX(UIID!$K$2:$K1107, MATCH(CONCATENATE(B314,D314,G314,J314), UIID!$B$2:$B1107&amp;UIID!$D$2:$D1107&amp;UIID!$G$2:$G1107&amp;UIID!$H$2:$H1107, 0),), "Not Found")</f>
        <v>Not Found</v>
      </c>
      <c r="G314" s="174" t="s">
        <v>3956</v>
      </c>
      <c r="H314" s="174" t="s">
        <v>3957</v>
      </c>
      <c r="I314" s="307">
        <v>722</v>
      </c>
      <c r="J314" s="307">
        <v>237</v>
      </c>
      <c r="K314" s="308" t="str">
        <f t="shared" si="1"/>
        <v>0722-0237</v>
      </c>
      <c r="L314" s="339"/>
      <c r="M314" s="337"/>
      <c r="N314" s="337"/>
      <c r="O314" s="337"/>
      <c r="P314" s="337"/>
      <c r="Q314" s="337"/>
      <c r="R314" s="337"/>
      <c r="S314" s="337"/>
      <c r="T314" s="337"/>
      <c r="U314" s="337"/>
      <c r="V314" s="337"/>
      <c r="W314" s="337"/>
      <c r="X314" s="337"/>
      <c r="Y314" s="337"/>
      <c r="Z314" s="337"/>
    </row>
    <row r="315" spans="1:26" ht="38.25">
      <c r="A315" s="174" t="s">
        <v>10</v>
      </c>
      <c r="B315" s="174" t="s">
        <v>11</v>
      </c>
      <c r="C315" s="174" t="s">
        <v>176</v>
      </c>
      <c r="D315" s="63" t="s">
        <v>3759</v>
      </c>
      <c r="E315" s="63" t="s">
        <v>3756</v>
      </c>
      <c r="F315" s="315" t="str">
        <f t="array" ref="F315">IFERROR(INDEX(UIID!$K$2:$K1107, MATCH(CONCATENATE(B315,D315,G315,J315), UIID!$B$2:$B1107&amp;UIID!$D$2:$D1107&amp;UIID!$G$2:$G1107&amp;UIID!$H$2:$H1107, 0),), "Not Found")</f>
        <v>Not Found</v>
      </c>
      <c r="G315" s="174" t="s">
        <v>3958</v>
      </c>
      <c r="H315" s="174" t="s">
        <v>3959</v>
      </c>
      <c r="I315" s="307">
        <v>722</v>
      </c>
      <c r="J315" s="307">
        <v>238</v>
      </c>
      <c r="K315" s="308" t="str">
        <f t="shared" si="1"/>
        <v>0722-0238</v>
      </c>
      <c r="L315" s="339"/>
      <c r="M315" s="337"/>
      <c r="N315" s="337"/>
      <c r="O315" s="337"/>
      <c r="P315" s="337"/>
      <c r="Q315" s="337"/>
      <c r="R315" s="337"/>
      <c r="S315" s="337"/>
      <c r="T315" s="337"/>
      <c r="U315" s="337"/>
      <c r="V315" s="337"/>
      <c r="W315" s="337"/>
      <c r="X315" s="337"/>
      <c r="Y315" s="337"/>
      <c r="Z315" s="337"/>
    </row>
    <row r="316" spans="1:26" ht="51">
      <c r="A316" s="174" t="s">
        <v>10</v>
      </c>
      <c r="B316" s="174" t="s">
        <v>11</v>
      </c>
      <c r="C316" s="174" t="s">
        <v>176</v>
      </c>
      <c r="D316" s="63" t="s">
        <v>3759</v>
      </c>
      <c r="E316" s="63" t="s">
        <v>3756</v>
      </c>
      <c r="F316" s="316"/>
      <c r="G316" s="174" t="s">
        <v>3608</v>
      </c>
      <c r="H316" s="174" t="s">
        <v>3960</v>
      </c>
      <c r="I316" s="307">
        <v>722</v>
      </c>
      <c r="J316" s="307">
        <v>239</v>
      </c>
      <c r="K316" s="308" t="str">
        <f t="shared" si="1"/>
        <v>0722-0239</v>
      </c>
      <c r="L316" s="339"/>
      <c r="M316" s="337"/>
      <c r="N316" s="337"/>
      <c r="O316" s="337"/>
      <c r="P316" s="337"/>
      <c r="Q316" s="337"/>
      <c r="R316" s="337"/>
      <c r="S316" s="337"/>
      <c r="T316" s="337"/>
      <c r="U316" s="337"/>
      <c r="V316" s="337"/>
      <c r="W316" s="337"/>
      <c r="X316" s="337"/>
      <c r="Y316" s="337"/>
      <c r="Z316" s="337"/>
    </row>
    <row r="317" spans="1:26" ht="63.75">
      <c r="A317" s="176" t="s">
        <v>10</v>
      </c>
      <c r="B317" s="176" t="s">
        <v>11</v>
      </c>
      <c r="C317" s="176" t="s">
        <v>50</v>
      </c>
      <c r="D317" s="313" t="s">
        <v>2158</v>
      </c>
      <c r="E317" s="313" t="s">
        <v>28</v>
      </c>
      <c r="F317" s="314" t="str">
        <f t="array" ref="F317">IFERROR(INDEX(UIID!$K$2:$K1107, MATCH(CONCATENATE(B317,D317,G317,J317), UIID!$B$2:$B1107&amp;UIID!$D$2:$D1107&amp;UIID!$G$2:$G1107&amp;UIID!$H$2:$H1107, 0),), "Not Found")</f>
        <v>Not Found</v>
      </c>
      <c r="G317" s="176" t="s">
        <v>3611</v>
      </c>
      <c r="H317" s="176" t="s">
        <v>3961</v>
      </c>
      <c r="I317" s="307">
        <v>722</v>
      </c>
      <c r="J317" s="307">
        <v>240</v>
      </c>
      <c r="K317" s="308" t="str">
        <f t="shared" si="1"/>
        <v>0722-0240</v>
      </c>
      <c r="L317" s="339"/>
      <c r="M317" s="337"/>
      <c r="N317" s="337"/>
      <c r="O317" s="337"/>
      <c r="P317" s="337"/>
      <c r="Q317" s="337"/>
      <c r="R317" s="337"/>
      <c r="S317" s="337"/>
      <c r="T317" s="337"/>
      <c r="U317" s="337"/>
      <c r="V317" s="337"/>
      <c r="W317" s="337"/>
      <c r="X317" s="337"/>
      <c r="Y317" s="337"/>
      <c r="Z317" s="337"/>
    </row>
    <row r="318" spans="1:26" ht="38.25">
      <c r="A318" s="174" t="s">
        <v>10</v>
      </c>
      <c r="B318" s="63" t="s">
        <v>11</v>
      </c>
      <c r="C318" s="174" t="s">
        <v>146</v>
      </c>
      <c r="D318" s="63" t="s">
        <v>1017</v>
      </c>
      <c r="E318" s="63" t="s">
        <v>123</v>
      </c>
      <c r="F318" s="315" t="str">
        <f t="array" ref="F318">IFERROR(INDEX(UIID!$K$2:$K1107, MATCH(CONCATENATE(B318,D318,G318,J318), UIID!$B$2:$B1107&amp;UIID!$D$2:$D1107&amp;UIID!$G$2:$G1107&amp;UIID!$H$2:$H1107, 0),), "Not Found")</f>
        <v>Not Found</v>
      </c>
      <c r="G318" s="174" t="s">
        <v>3962</v>
      </c>
      <c r="H318" s="174" t="s">
        <v>3963</v>
      </c>
      <c r="I318" s="307">
        <v>722</v>
      </c>
      <c r="J318" s="307">
        <v>241</v>
      </c>
      <c r="K318" s="308" t="str">
        <f t="shared" si="1"/>
        <v>0722-0241</v>
      </c>
      <c r="L318" s="339"/>
      <c r="M318" s="337"/>
      <c r="N318" s="337"/>
      <c r="O318" s="337"/>
      <c r="P318" s="337"/>
      <c r="Q318" s="337"/>
      <c r="R318" s="337"/>
      <c r="S318" s="337"/>
      <c r="T318" s="337"/>
      <c r="U318" s="337"/>
      <c r="V318" s="337"/>
      <c r="W318" s="337"/>
      <c r="X318" s="337"/>
      <c r="Y318" s="337"/>
      <c r="Z318" s="337"/>
    </row>
    <row r="319" spans="1:26" ht="51">
      <c r="A319" s="174" t="s">
        <v>10</v>
      </c>
      <c r="B319" s="63" t="s">
        <v>11</v>
      </c>
      <c r="C319" s="174" t="s">
        <v>146</v>
      </c>
      <c r="D319" s="63" t="s">
        <v>668</v>
      </c>
      <c r="E319" s="63" t="s">
        <v>30</v>
      </c>
      <c r="F319" s="315" t="str">
        <f t="array" ref="F319">IFERROR(INDEX(UIID!$K$2:$K1107, MATCH(CONCATENATE(B319,D319,G319,J319), UIID!$B$2:$B1107&amp;UIID!$D$2:$D1107&amp;UIID!$G$2:$G1107&amp;UIID!$H$2:$H1107, 0),), "Not Found")</f>
        <v>Not Found</v>
      </c>
      <c r="G319" s="174" t="s">
        <v>3964</v>
      </c>
      <c r="H319" s="174" t="s">
        <v>3965</v>
      </c>
      <c r="I319" s="307">
        <v>722</v>
      </c>
      <c r="J319" s="307">
        <v>242</v>
      </c>
      <c r="K319" s="308" t="str">
        <f t="shared" si="1"/>
        <v>0722-0242</v>
      </c>
      <c r="L319" s="339"/>
      <c r="M319" s="337"/>
      <c r="N319" s="337"/>
      <c r="O319" s="337"/>
      <c r="P319" s="337"/>
      <c r="Q319" s="337"/>
      <c r="R319" s="337"/>
      <c r="S319" s="337"/>
      <c r="T319" s="337"/>
      <c r="U319" s="337"/>
      <c r="V319" s="337"/>
      <c r="W319" s="337"/>
      <c r="X319" s="337"/>
      <c r="Y319" s="337"/>
      <c r="Z319" s="337"/>
    </row>
    <row r="320" spans="1:26" ht="51">
      <c r="A320" s="174" t="s">
        <v>10</v>
      </c>
      <c r="B320" s="174" t="s">
        <v>11</v>
      </c>
      <c r="C320" s="174" t="s">
        <v>146</v>
      </c>
      <c r="D320" s="63" t="s">
        <v>656</v>
      </c>
      <c r="E320" s="63" t="s">
        <v>28</v>
      </c>
      <c r="F320" s="315" t="str">
        <f t="array" ref="F320">IFERROR(INDEX(UIID!$K$2:$K1107, MATCH(CONCATENATE(B320,D320,G320,J320), UIID!$B$2:$B1107&amp;UIID!$D$2:$D1107&amp;UIID!$G$2:$G1107&amp;UIID!$H$2:$H1107, 0),), "Not Found")</f>
        <v>Not Found</v>
      </c>
      <c r="G320" s="174" t="s">
        <v>3966</v>
      </c>
      <c r="H320" s="174" t="s">
        <v>3967</v>
      </c>
      <c r="I320" s="307">
        <v>722</v>
      </c>
      <c r="J320" s="307">
        <v>243</v>
      </c>
      <c r="K320" s="308" t="str">
        <f t="shared" si="1"/>
        <v>0722-0243</v>
      </c>
      <c r="L320" s="339"/>
      <c r="M320" s="337"/>
      <c r="N320" s="337"/>
      <c r="O320" s="337"/>
      <c r="P320" s="337"/>
      <c r="Q320" s="337"/>
      <c r="R320" s="337"/>
      <c r="S320" s="337"/>
      <c r="T320" s="337"/>
      <c r="U320" s="337"/>
      <c r="V320" s="337"/>
      <c r="W320" s="337"/>
      <c r="X320" s="337"/>
      <c r="Y320" s="337"/>
      <c r="Z320" s="337"/>
    </row>
    <row r="321" spans="1:26" ht="63.75">
      <c r="A321" s="174" t="s">
        <v>10</v>
      </c>
      <c r="B321" s="174" t="s">
        <v>11</v>
      </c>
      <c r="C321" s="174" t="s">
        <v>28</v>
      </c>
      <c r="D321" s="63" t="s">
        <v>13</v>
      </c>
      <c r="E321" s="63" t="s">
        <v>3756</v>
      </c>
      <c r="F321" s="315" t="str">
        <f t="array" ref="F321">IFERROR(INDEX(UIID!$K$2:$K1107, MATCH(CONCATENATE(B321,D321,G321,J321), UIID!$B$2:$B1107&amp;UIID!$D$2:$D1107&amp;UIID!$G$2:$G1107&amp;UIID!$H$2:$H1107, 0),), "Not Found")</f>
        <v>Not Found</v>
      </c>
      <c r="G321" s="174" t="s">
        <v>3968</v>
      </c>
      <c r="H321" s="174" t="s">
        <v>3969</v>
      </c>
      <c r="I321" s="307">
        <v>722</v>
      </c>
      <c r="J321" s="307">
        <v>244</v>
      </c>
      <c r="K321" s="308" t="str">
        <f t="shared" si="1"/>
        <v>0722-0244</v>
      </c>
      <c r="L321" s="339"/>
      <c r="M321" s="337"/>
      <c r="N321" s="337"/>
      <c r="O321" s="337"/>
      <c r="P321" s="337"/>
      <c r="Q321" s="337"/>
      <c r="R321" s="337"/>
      <c r="S321" s="337"/>
      <c r="T321" s="337"/>
      <c r="U321" s="337"/>
      <c r="V321" s="337"/>
      <c r="W321" s="337"/>
      <c r="X321" s="337"/>
      <c r="Y321" s="337"/>
      <c r="Z321" s="337"/>
    </row>
    <row r="322" spans="1:26" ht="38.25">
      <c r="A322" s="174" t="s">
        <v>10</v>
      </c>
      <c r="B322" s="174" t="s">
        <v>11</v>
      </c>
      <c r="C322" s="174" t="s">
        <v>28</v>
      </c>
      <c r="D322" s="63" t="s">
        <v>13</v>
      </c>
      <c r="E322" s="63" t="s">
        <v>3756</v>
      </c>
      <c r="F322" s="315" t="str">
        <f t="array" ref="F322">IFERROR(INDEX(UIID!$K$2:$K1107, MATCH(CONCATENATE(B322,D322,G322,J322), UIID!$B$2:$B1107&amp;UIID!$D$2:$D1107&amp;UIID!$G$2:$G1107&amp;UIID!$H$2:$H1107, 0),), "Not Found")</f>
        <v>Not Found</v>
      </c>
      <c r="G322" s="174" t="s">
        <v>3970</v>
      </c>
      <c r="H322" s="174" t="s">
        <v>3971</v>
      </c>
      <c r="I322" s="307">
        <v>722</v>
      </c>
      <c r="J322" s="307">
        <v>245</v>
      </c>
      <c r="K322" s="308" t="str">
        <f t="shared" si="1"/>
        <v>0722-0245</v>
      </c>
      <c r="L322" s="339"/>
      <c r="M322" s="337"/>
      <c r="N322" s="337"/>
      <c r="O322" s="337"/>
      <c r="P322" s="337"/>
      <c r="Q322" s="337"/>
      <c r="R322" s="337"/>
      <c r="S322" s="337"/>
      <c r="T322" s="337"/>
      <c r="U322" s="337"/>
      <c r="V322" s="337"/>
      <c r="W322" s="337"/>
      <c r="X322" s="337"/>
      <c r="Y322" s="337"/>
      <c r="Z322" s="337"/>
    </row>
    <row r="323" spans="1:26" ht="38.25">
      <c r="A323" s="174" t="s">
        <v>10</v>
      </c>
      <c r="B323" s="174" t="s">
        <v>11</v>
      </c>
      <c r="C323" s="174" t="s">
        <v>28</v>
      </c>
      <c r="D323" s="63" t="s">
        <v>13</v>
      </c>
      <c r="E323" s="63" t="s">
        <v>3756</v>
      </c>
      <c r="F323" s="315" t="str">
        <f t="array" ref="F323">IFERROR(INDEX(UIID!$K$2:$K1107, MATCH(CONCATENATE(B323,D323,G323,J323), UIID!$B$2:$B1107&amp;UIID!$D$2:$D1107&amp;UIID!$G$2:$G1107&amp;UIID!$H$2:$H1107, 0),), "Not Found")</f>
        <v>Not Found</v>
      </c>
      <c r="G323" s="174" t="s">
        <v>3972</v>
      </c>
      <c r="H323" s="174" t="s">
        <v>3973</v>
      </c>
      <c r="I323" s="307">
        <v>722</v>
      </c>
      <c r="J323" s="307">
        <v>246</v>
      </c>
      <c r="K323" s="308" t="str">
        <f t="shared" si="1"/>
        <v>0722-0246</v>
      </c>
      <c r="L323" s="339"/>
      <c r="M323" s="337"/>
      <c r="N323" s="337"/>
      <c r="O323" s="337"/>
      <c r="P323" s="337"/>
      <c r="Q323" s="337"/>
      <c r="R323" s="337"/>
      <c r="S323" s="337"/>
      <c r="T323" s="337"/>
      <c r="U323" s="337"/>
      <c r="V323" s="337"/>
      <c r="W323" s="337"/>
      <c r="X323" s="337"/>
      <c r="Y323" s="337"/>
      <c r="Z323" s="337"/>
    </row>
    <row r="324" spans="1:26" ht="51">
      <c r="A324" s="174" t="s">
        <v>10</v>
      </c>
      <c r="B324" s="174" t="s">
        <v>11</v>
      </c>
      <c r="C324" s="174" t="s">
        <v>28</v>
      </c>
      <c r="D324" s="63" t="s">
        <v>13</v>
      </c>
      <c r="E324" s="63" t="s">
        <v>3756</v>
      </c>
      <c r="F324" s="315" t="str">
        <f t="array" ref="F324">IFERROR(INDEX(UIID!$K$2:$K1107, MATCH(CONCATENATE(B324,D324,G324,J324), UIID!$B$2:$B1107&amp;UIID!$D$2:$D1107&amp;UIID!$G$2:$G1107&amp;UIID!$H$2:$H1107, 0),), "Not Found")</f>
        <v>Not Found</v>
      </c>
      <c r="G324" s="174" t="s">
        <v>3974</v>
      </c>
      <c r="H324" s="174" t="s">
        <v>3975</v>
      </c>
      <c r="I324" s="307">
        <v>722</v>
      </c>
      <c r="J324" s="307">
        <v>247</v>
      </c>
      <c r="K324" s="308" t="str">
        <f t="shared" si="1"/>
        <v>0722-0247</v>
      </c>
      <c r="L324" s="339"/>
      <c r="M324" s="337"/>
      <c r="N324" s="337"/>
      <c r="O324" s="337"/>
      <c r="P324" s="337"/>
      <c r="Q324" s="337"/>
      <c r="R324" s="337"/>
      <c r="S324" s="337"/>
      <c r="T324" s="337"/>
      <c r="U324" s="337"/>
      <c r="V324" s="337"/>
      <c r="W324" s="337"/>
      <c r="X324" s="337"/>
      <c r="Y324" s="337"/>
      <c r="Z324" s="337"/>
    </row>
    <row r="325" spans="1:26" ht="76.5">
      <c r="A325" s="174" t="s">
        <v>10</v>
      </c>
      <c r="B325" s="174" t="s">
        <v>11</v>
      </c>
      <c r="C325" s="174" t="s">
        <v>176</v>
      </c>
      <c r="D325" s="63" t="s">
        <v>374</v>
      </c>
      <c r="E325" s="63" t="s">
        <v>3756</v>
      </c>
      <c r="F325" s="315" t="str">
        <f t="array" ref="F325">IFERROR(INDEX(UIID!$K$2:$K1107, MATCH(CONCATENATE(B325,D325,G325,J325), UIID!$B$2:$B1107&amp;UIID!$D$2:$D1107&amp;UIID!$G$2:$G1107&amp;UIID!$H$2:$H1107, 0),), "Not Found")</f>
        <v>Not Found</v>
      </c>
      <c r="G325" s="174" t="s">
        <v>3976</v>
      </c>
      <c r="H325" s="174" t="s">
        <v>3977</v>
      </c>
      <c r="I325" s="307">
        <v>722</v>
      </c>
      <c r="J325" s="307">
        <v>248</v>
      </c>
      <c r="K325" s="308" t="str">
        <f t="shared" si="1"/>
        <v>0722-0248</v>
      </c>
      <c r="L325" s="339"/>
      <c r="M325" s="337"/>
      <c r="N325" s="337"/>
      <c r="O325" s="337"/>
      <c r="P325" s="337"/>
      <c r="Q325" s="337"/>
      <c r="R325" s="337"/>
      <c r="S325" s="337"/>
      <c r="T325" s="337"/>
      <c r="U325" s="337"/>
      <c r="V325" s="337"/>
      <c r="W325" s="337"/>
      <c r="X325" s="337"/>
      <c r="Y325" s="337"/>
      <c r="Z325" s="337"/>
    </row>
    <row r="326" spans="1:26" ht="63.75">
      <c r="A326" s="174" t="s">
        <v>10</v>
      </c>
      <c r="B326" s="174" t="s">
        <v>11</v>
      </c>
      <c r="C326" s="317"/>
      <c r="D326" s="63" t="s">
        <v>3759</v>
      </c>
      <c r="E326" s="318"/>
      <c r="F326" s="316"/>
      <c r="G326" s="174" t="s">
        <v>3978</v>
      </c>
      <c r="H326" s="174" t="s">
        <v>3979</v>
      </c>
      <c r="I326" s="307">
        <v>722</v>
      </c>
      <c r="J326" s="307">
        <v>249</v>
      </c>
      <c r="K326" s="308" t="str">
        <f t="shared" si="1"/>
        <v>0722-0249</v>
      </c>
      <c r="L326" s="339"/>
      <c r="M326" s="337"/>
      <c r="N326" s="337"/>
      <c r="O326" s="337"/>
      <c r="P326" s="337"/>
      <c r="Q326" s="337"/>
      <c r="R326" s="337"/>
      <c r="S326" s="337"/>
      <c r="T326" s="337"/>
      <c r="U326" s="337"/>
      <c r="V326" s="337"/>
      <c r="W326" s="337"/>
      <c r="X326" s="337"/>
      <c r="Y326" s="337"/>
      <c r="Z326" s="337"/>
    </row>
    <row r="327" spans="1:26" ht="38.25">
      <c r="A327" s="326" t="s">
        <v>10</v>
      </c>
      <c r="B327" s="327" t="s">
        <v>11</v>
      </c>
      <c r="C327" s="327" t="s">
        <v>378</v>
      </c>
      <c r="D327" s="327" t="s">
        <v>909</v>
      </c>
      <c r="E327" s="327" t="s">
        <v>123</v>
      </c>
      <c r="F327" s="327"/>
      <c r="G327" s="331" t="s">
        <v>3654</v>
      </c>
      <c r="H327" s="174" t="s">
        <v>3980</v>
      </c>
      <c r="I327" s="307">
        <v>722</v>
      </c>
      <c r="J327" s="307">
        <v>250</v>
      </c>
      <c r="K327" s="308" t="str">
        <f t="shared" si="1"/>
        <v>0722-0250</v>
      </c>
      <c r="L327" s="328">
        <v>1</v>
      </c>
      <c r="M327" s="337"/>
      <c r="N327" s="337"/>
      <c r="O327" s="337"/>
      <c r="P327" s="337"/>
      <c r="Q327" s="337"/>
      <c r="R327" s="337"/>
      <c r="S327" s="337"/>
      <c r="T327" s="337"/>
      <c r="U327" s="337"/>
      <c r="V327" s="337"/>
      <c r="W327" s="337"/>
      <c r="X327" s="337"/>
      <c r="Y327" s="337"/>
      <c r="Z327" s="337"/>
    </row>
    <row r="328" spans="1:26" ht="63.75">
      <c r="A328" s="174" t="s">
        <v>10</v>
      </c>
      <c r="B328" s="174" t="s">
        <v>11</v>
      </c>
      <c r="C328" s="174" t="s">
        <v>176</v>
      </c>
      <c r="D328" s="63" t="s">
        <v>374</v>
      </c>
      <c r="E328" s="63" t="s">
        <v>3756</v>
      </c>
      <c r="F328" s="315" t="str">
        <f t="array" ref="F328">IFERROR(INDEX(UIID!$K$2:$K1107, MATCH(CONCATENATE(B328,D328,G328,J328), UIID!$B$2:$B1107&amp;UIID!$D$2:$D1107&amp;UIID!$G$2:$G1107&amp;UIID!$H$2:$H1107, 0),), "Not Found")</f>
        <v>Not Found</v>
      </c>
      <c r="G328" s="174" t="s">
        <v>3981</v>
      </c>
      <c r="H328" s="174" t="s">
        <v>3982</v>
      </c>
      <c r="I328" s="307">
        <v>722</v>
      </c>
      <c r="J328" s="307">
        <v>251</v>
      </c>
      <c r="K328" s="308" t="str">
        <f t="shared" si="1"/>
        <v>0722-0251</v>
      </c>
      <c r="L328" s="328"/>
      <c r="M328" s="337"/>
      <c r="N328" s="337"/>
      <c r="O328" s="337"/>
      <c r="P328" s="337"/>
      <c r="Q328" s="337"/>
      <c r="R328" s="337"/>
      <c r="S328" s="337"/>
      <c r="T328" s="337"/>
      <c r="U328" s="337"/>
      <c r="V328" s="337"/>
      <c r="W328" s="337"/>
      <c r="X328" s="337"/>
      <c r="Y328" s="337"/>
      <c r="Z328" s="337"/>
    </row>
    <row r="329" spans="1:26" ht="38.25">
      <c r="A329" s="174" t="s">
        <v>10</v>
      </c>
      <c r="B329" s="174" t="s">
        <v>11</v>
      </c>
      <c r="C329" s="174" t="s">
        <v>28</v>
      </c>
      <c r="D329" s="63" t="s">
        <v>13</v>
      </c>
      <c r="E329" s="63" t="s">
        <v>3756</v>
      </c>
      <c r="F329" s="315" t="str">
        <f t="array" ref="F329">IFERROR(INDEX(UIID!$K$2:$K1107, MATCH(CONCATENATE(B329,D329,G329,J329), UIID!$B$2:$B1107&amp;UIID!$D$2:$D1107&amp;UIID!$G$2:$G1107&amp;UIID!$H$2:$H1107, 0),), "Not Found")</f>
        <v>Not Found</v>
      </c>
      <c r="G329" s="174" t="s">
        <v>3983</v>
      </c>
      <c r="H329" s="174" t="s">
        <v>3984</v>
      </c>
      <c r="I329" s="307">
        <v>722</v>
      </c>
      <c r="J329" s="307">
        <v>252</v>
      </c>
      <c r="K329" s="308" t="str">
        <f t="shared" si="1"/>
        <v>0722-0252</v>
      </c>
      <c r="L329" s="328"/>
      <c r="M329" s="337"/>
      <c r="N329" s="337"/>
      <c r="O329" s="337"/>
      <c r="P329" s="337"/>
      <c r="Q329" s="337"/>
      <c r="R329" s="337"/>
      <c r="S329" s="337"/>
      <c r="T329" s="337"/>
      <c r="U329" s="337"/>
      <c r="V329" s="337"/>
      <c r="W329" s="337"/>
      <c r="X329" s="337"/>
      <c r="Y329" s="337"/>
      <c r="Z329" s="337"/>
    </row>
    <row r="330" spans="1:26" ht="51">
      <c r="A330" s="174" t="s">
        <v>10</v>
      </c>
      <c r="B330" s="174" t="s">
        <v>11</v>
      </c>
      <c r="C330" s="174" t="s">
        <v>28</v>
      </c>
      <c r="D330" s="63" t="s">
        <v>13</v>
      </c>
      <c r="E330" s="63" t="s">
        <v>3756</v>
      </c>
      <c r="F330" s="315" t="str">
        <f t="array" ref="F330">IFERROR(INDEX(UIID!$K$2:$K1107, MATCH(CONCATENATE(B330,D330,G330,J330), UIID!$B$2:$B1107&amp;UIID!$D$2:$D1107&amp;UIID!$G$2:$G1107&amp;UIID!$H$2:$H1107, 0),), "Not Found")</f>
        <v>Not Found</v>
      </c>
      <c r="G330" s="174" t="s">
        <v>3985</v>
      </c>
      <c r="H330" s="174" t="s">
        <v>3986</v>
      </c>
      <c r="I330" s="307">
        <v>722</v>
      </c>
      <c r="J330" s="307">
        <v>253</v>
      </c>
      <c r="K330" s="308" t="str">
        <f t="shared" si="1"/>
        <v>0722-0253</v>
      </c>
      <c r="L330" s="328"/>
      <c r="M330" s="337"/>
      <c r="N330" s="337"/>
      <c r="O330" s="337"/>
      <c r="P330" s="337"/>
      <c r="Q330" s="337"/>
      <c r="R330" s="337"/>
      <c r="S330" s="337"/>
      <c r="T330" s="337"/>
      <c r="U330" s="337"/>
      <c r="V330" s="337"/>
      <c r="W330" s="337"/>
      <c r="X330" s="337"/>
      <c r="Y330" s="337"/>
      <c r="Z330" s="337"/>
    </row>
    <row r="331" spans="1:26" ht="25.5">
      <c r="A331" s="174" t="s">
        <v>10</v>
      </c>
      <c r="B331" s="174" t="s">
        <v>11</v>
      </c>
      <c r="C331" s="174" t="s">
        <v>50</v>
      </c>
      <c r="D331" s="63" t="s">
        <v>3987</v>
      </c>
      <c r="E331" s="63" t="s">
        <v>509</v>
      </c>
      <c r="F331" s="315" t="str">
        <f t="array" ref="F331">IFERROR(INDEX(UIID!$K$2:$K1107, MATCH(CONCATENATE(B331,D331,G331,J331), UIID!$B$2:$B1107&amp;UIID!$D$2:$D1107&amp;UIID!$G$2:$G1107&amp;UIID!$H$2:$H1107, 0),), "Not Found")</f>
        <v>Not Found</v>
      </c>
      <c r="G331" s="174" t="s">
        <v>3988</v>
      </c>
      <c r="H331" s="174" t="s">
        <v>3989</v>
      </c>
      <c r="I331" s="307">
        <v>722</v>
      </c>
      <c r="J331" s="307">
        <v>254</v>
      </c>
      <c r="K331" s="308" t="str">
        <f t="shared" si="1"/>
        <v>0722-0254</v>
      </c>
      <c r="L331" s="328"/>
      <c r="M331" s="337"/>
      <c r="N331" s="337"/>
      <c r="O331" s="337"/>
      <c r="P331" s="337"/>
      <c r="Q331" s="337"/>
      <c r="R331" s="337"/>
      <c r="S331" s="337"/>
      <c r="T331" s="337"/>
      <c r="U331" s="337"/>
      <c r="V331" s="337"/>
      <c r="W331" s="337"/>
      <c r="X331" s="337"/>
      <c r="Y331" s="337"/>
      <c r="Z331" s="337"/>
    </row>
    <row r="332" spans="1:26" ht="38.25">
      <c r="A332" s="174" t="s">
        <v>10</v>
      </c>
      <c r="B332" s="174" t="s">
        <v>11</v>
      </c>
      <c r="C332" s="174" t="s">
        <v>50</v>
      </c>
      <c r="D332" s="63" t="s">
        <v>13</v>
      </c>
      <c r="E332" s="63" t="s">
        <v>3756</v>
      </c>
      <c r="F332" s="315" t="str">
        <f t="array" ref="F332">IFERROR(INDEX(UIID!$K$2:$K1107, MATCH(CONCATENATE(B332,D332,G332,J332), UIID!$B$2:$B1107&amp;UIID!$D$2:$D1107&amp;UIID!$G$2:$G1107&amp;UIID!$H$2:$H1107, 0),), "Not Found")</f>
        <v>Not Found</v>
      </c>
      <c r="G332" s="174" t="s">
        <v>3988</v>
      </c>
      <c r="H332" s="174" t="s">
        <v>3990</v>
      </c>
      <c r="I332" s="307">
        <v>722</v>
      </c>
      <c r="J332" s="307">
        <v>255</v>
      </c>
      <c r="K332" s="308" t="str">
        <f t="shared" si="1"/>
        <v>0722-0255</v>
      </c>
      <c r="L332" s="328"/>
      <c r="M332" s="337"/>
      <c r="N332" s="337"/>
      <c r="O332" s="337"/>
      <c r="P332" s="337"/>
      <c r="Q332" s="337"/>
      <c r="R332" s="337"/>
      <c r="S332" s="337"/>
      <c r="T332" s="337"/>
      <c r="U332" s="337"/>
      <c r="V332" s="337"/>
      <c r="W332" s="337"/>
      <c r="X332" s="337"/>
      <c r="Y332" s="337"/>
      <c r="Z332" s="337"/>
    </row>
    <row r="333" spans="1:26" ht="51">
      <c r="A333" s="176" t="s">
        <v>10</v>
      </c>
      <c r="B333" s="176" t="s">
        <v>11</v>
      </c>
      <c r="C333" s="176" t="s">
        <v>28</v>
      </c>
      <c r="D333" s="313" t="s">
        <v>581</v>
      </c>
      <c r="E333" s="313" t="s">
        <v>30</v>
      </c>
      <c r="F333" s="314" t="str">
        <f t="array" ref="F333">IFERROR(INDEX(UIID!$K$2:$K1107, MATCH(CONCATENATE(B333,D333,G333,J333), UIID!$B$2:$B1107&amp;UIID!$D$2:$D1107&amp;UIID!$G$2:$G1107&amp;UIID!$H$2:$H1107, 0),), "Not Found")</f>
        <v>Not Found</v>
      </c>
      <c r="G333" s="176" t="s">
        <v>3991</v>
      </c>
      <c r="H333" s="176" t="s">
        <v>3992</v>
      </c>
      <c r="I333" s="307">
        <v>722</v>
      </c>
      <c r="J333" s="307">
        <v>256</v>
      </c>
      <c r="K333" s="308" t="str">
        <f t="shared" si="1"/>
        <v>0722-0256</v>
      </c>
      <c r="L333" s="328"/>
      <c r="M333" s="337"/>
      <c r="N333" s="337"/>
      <c r="O333" s="337"/>
      <c r="P333" s="337"/>
      <c r="Q333" s="337"/>
      <c r="R333" s="337"/>
      <c r="S333" s="337"/>
      <c r="T333" s="337"/>
      <c r="U333" s="337"/>
      <c r="V333" s="337"/>
      <c r="W333" s="337"/>
      <c r="X333" s="337"/>
      <c r="Y333" s="337"/>
      <c r="Z333" s="337"/>
    </row>
    <row r="334" spans="1:26" ht="51">
      <c r="A334" s="174" t="s">
        <v>10</v>
      </c>
      <c r="B334" s="174" t="s">
        <v>11</v>
      </c>
      <c r="C334" s="174" t="s">
        <v>28</v>
      </c>
      <c r="D334" s="63" t="s">
        <v>13</v>
      </c>
      <c r="E334" s="63" t="s">
        <v>3756</v>
      </c>
      <c r="F334" s="315" t="str">
        <f t="array" ref="F334">IFERROR(INDEX(UIID!$K$2:$K1107, MATCH(CONCATENATE(B334,D334,G334,J334), UIID!$B$2:$B1107&amp;UIID!$D$2:$D1107&amp;UIID!$G$2:$G1107&amp;UIID!$H$2:$H1107, 0),), "Not Found")</f>
        <v>Not Found</v>
      </c>
      <c r="G334" s="174" t="s">
        <v>3993</v>
      </c>
      <c r="H334" s="174" t="s">
        <v>3994</v>
      </c>
      <c r="I334" s="307">
        <v>722</v>
      </c>
      <c r="J334" s="307">
        <v>257</v>
      </c>
      <c r="K334" s="308" t="str">
        <f t="shared" si="1"/>
        <v>0722-0257</v>
      </c>
      <c r="L334" s="328"/>
      <c r="M334" s="337"/>
      <c r="N334" s="337"/>
      <c r="O334" s="337"/>
      <c r="P334" s="337"/>
      <c r="Q334" s="337"/>
      <c r="R334" s="337"/>
      <c r="S334" s="337"/>
      <c r="T334" s="337"/>
      <c r="U334" s="337"/>
      <c r="V334" s="337"/>
      <c r="W334" s="337"/>
      <c r="X334" s="337"/>
      <c r="Y334" s="337"/>
      <c r="Z334" s="337"/>
    </row>
    <row r="335" spans="1:26" ht="38.25">
      <c r="A335" s="172" t="s">
        <v>10</v>
      </c>
      <c r="B335" s="172" t="s">
        <v>11</v>
      </c>
      <c r="C335" s="172" t="s">
        <v>509</v>
      </c>
      <c r="D335" s="172" t="s">
        <v>1026</v>
      </c>
      <c r="E335" s="172" t="s">
        <v>28</v>
      </c>
      <c r="F335" s="343" t="str">
        <f t="array" ref="F335">IFERROR(INDEX(UIID!$K$2:$K1107, MATCH(CONCATENATE(B335,D335,G335,J335), UIID!$B$2:$B1107&amp;UIID!$D$2:$D1107&amp;UIID!$G$2:$G1107&amp;UIID!$H$2:$H1107, 0),), "Not Found")</f>
        <v>Not Found</v>
      </c>
      <c r="G335" s="172" t="s">
        <v>3995</v>
      </c>
      <c r="H335" s="174" t="s">
        <v>3996</v>
      </c>
      <c r="I335" s="307">
        <v>722</v>
      </c>
      <c r="J335" s="307">
        <v>258</v>
      </c>
      <c r="K335" s="308" t="str">
        <f t="shared" si="1"/>
        <v>0722-0258</v>
      </c>
      <c r="L335" s="328"/>
      <c r="M335" s="337"/>
      <c r="N335" s="337"/>
      <c r="O335" s="337"/>
      <c r="P335" s="337"/>
      <c r="Q335" s="337"/>
      <c r="R335" s="337"/>
      <c r="S335" s="337"/>
      <c r="T335" s="337"/>
      <c r="U335" s="337"/>
      <c r="V335" s="337"/>
      <c r="W335" s="337"/>
      <c r="X335" s="337"/>
      <c r="Y335" s="337"/>
      <c r="Z335" s="337"/>
    </row>
    <row r="336" spans="1:26" ht="38.25">
      <c r="A336" s="174" t="s">
        <v>10</v>
      </c>
      <c r="B336" s="174" t="s">
        <v>11</v>
      </c>
      <c r="C336" s="174" t="s">
        <v>176</v>
      </c>
      <c r="D336" s="63" t="s">
        <v>3997</v>
      </c>
      <c r="E336" s="63" t="s">
        <v>3756</v>
      </c>
      <c r="F336" s="315" t="str">
        <f t="array" ref="F336">IFERROR(INDEX(UIID!$K$2:$K1107, MATCH(CONCATENATE(B336,D336,G336,J336), UIID!$B$2:$B1107&amp;UIID!$D$2:$D1107&amp;UIID!$G$2:$G1107&amp;UIID!$H$2:$H1107, 0),), "Not Found")</f>
        <v>Not Found</v>
      </c>
      <c r="G336" s="174" t="s">
        <v>3998</v>
      </c>
      <c r="H336" s="174" t="s">
        <v>3999</v>
      </c>
      <c r="I336" s="307">
        <v>722</v>
      </c>
      <c r="J336" s="307">
        <v>259</v>
      </c>
      <c r="K336" s="308" t="str">
        <f t="shared" si="1"/>
        <v>0722-0259</v>
      </c>
      <c r="L336" s="328"/>
      <c r="M336" s="337"/>
      <c r="N336" s="337"/>
      <c r="O336" s="337"/>
      <c r="P336" s="337"/>
      <c r="Q336" s="337"/>
      <c r="R336" s="337"/>
      <c r="S336" s="337"/>
      <c r="T336" s="337"/>
      <c r="U336" s="337"/>
      <c r="V336" s="337"/>
      <c r="W336" s="337"/>
      <c r="X336" s="337"/>
      <c r="Y336" s="337"/>
      <c r="Z336" s="337"/>
    </row>
    <row r="337" spans="1:26" ht="76.5">
      <c r="A337" s="176" t="s">
        <v>10</v>
      </c>
      <c r="B337" s="176" t="s">
        <v>11</v>
      </c>
      <c r="C337" s="176" t="s">
        <v>50</v>
      </c>
      <c r="D337" s="313" t="s">
        <v>13</v>
      </c>
      <c r="E337" s="313" t="s">
        <v>3756</v>
      </c>
      <c r="F337" s="314" t="str">
        <f t="array" ref="F337">IFERROR(INDEX(UIID!$K$2:$K1107, MATCH(CONCATENATE(B337,D337,G337,J337), UIID!$B$2:$B1107&amp;UIID!$D$2:$D1107&amp;UIID!$G$2:$G1107&amp;UIID!$H$2:$H1107, 0),), "Not Found")</f>
        <v>Not Found</v>
      </c>
      <c r="G337" s="176" t="s">
        <v>4000</v>
      </c>
      <c r="H337" s="176" t="s">
        <v>4001</v>
      </c>
      <c r="I337" s="307">
        <v>722</v>
      </c>
      <c r="J337" s="307">
        <v>260</v>
      </c>
      <c r="K337" s="308" t="str">
        <f t="shared" si="1"/>
        <v>0722-0260</v>
      </c>
      <c r="L337" s="328"/>
      <c r="M337" s="337"/>
      <c r="N337" s="337"/>
      <c r="O337" s="337"/>
      <c r="P337" s="337"/>
      <c r="Q337" s="337"/>
      <c r="R337" s="337"/>
      <c r="S337" s="337"/>
      <c r="T337" s="337"/>
      <c r="U337" s="337"/>
      <c r="V337" s="337"/>
      <c r="W337" s="337"/>
      <c r="X337" s="337"/>
      <c r="Y337" s="337"/>
      <c r="Z337" s="337"/>
    </row>
    <row r="338" spans="1:26" ht="51">
      <c r="A338" s="174" t="s">
        <v>10</v>
      </c>
      <c r="B338" s="174" t="s">
        <v>11</v>
      </c>
      <c r="C338" s="174" t="s">
        <v>28</v>
      </c>
      <c r="D338" s="63" t="s">
        <v>581</v>
      </c>
      <c r="E338" s="63" t="s">
        <v>30</v>
      </c>
      <c r="F338" s="315" t="str">
        <f t="array" ref="F338">IFERROR(INDEX(UIID!$K$2:$K1107, MATCH(CONCATENATE(B338,D338,G338,J338), UIID!$B$2:$B1107&amp;UIID!$D$2:$D1107&amp;UIID!$G$2:$G1107&amp;UIID!$H$2:$H1107, 0),), "Not Found")</f>
        <v>Not Found</v>
      </c>
      <c r="G338" s="174" t="s">
        <v>4002</v>
      </c>
      <c r="H338" s="174" t="s">
        <v>4003</v>
      </c>
      <c r="I338" s="307">
        <v>722</v>
      </c>
      <c r="J338" s="307">
        <v>261</v>
      </c>
      <c r="K338" s="308" t="str">
        <f t="shared" si="1"/>
        <v>0722-0261</v>
      </c>
      <c r="L338" s="328"/>
      <c r="M338" s="337"/>
      <c r="N338" s="337"/>
      <c r="O338" s="337"/>
      <c r="P338" s="337"/>
      <c r="Q338" s="337"/>
      <c r="R338" s="337"/>
      <c r="S338" s="337"/>
      <c r="T338" s="337"/>
      <c r="U338" s="337"/>
      <c r="V338" s="337"/>
      <c r="W338" s="337"/>
      <c r="X338" s="337"/>
      <c r="Y338" s="337"/>
      <c r="Z338" s="337"/>
    </row>
    <row r="339" spans="1:26" ht="38.25">
      <c r="A339" s="176" t="s">
        <v>10</v>
      </c>
      <c r="B339" s="176" t="s">
        <v>11</v>
      </c>
      <c r="C339" s="176" t="s">
        <v>50</v>
      </c>
      <c r="D339" s="313" t="s">
        <v>13</v>
      </c>
      <c r="E339" s="313" t="s">
        <v>3756</v>
      </c>
      <c r="F339" s="314" t="str">
        <f t="array" ref="F339">IFERROR(INDEX(UIID!$K$2:$K1107, MATCH(CONCATENATE(B339,D339,G339,J339), UIID!$B$2:$B1107&amp;UIID!$D$2:$D1107&amp;UIID!$G$2:$G1107&amp;UIID!$H$2:$H1107, 0),), "Not Found")</f>
        <v>Not Found</v>
      </c>
      <c r="G339" s="176" t="s">
        <v>4004</v>
      </c>
      <c r="H339" s="176" t="s">
        <v>4005</v>
      </c>
      <c r="I339" s="307">
        <v>722</v>
      </c>
      <c r="J339" s="307">
        <v>262</v>
      </c>
      <c r="K339" s="308" t="str">
        <f t="shared" si="1"/>
        <v>0722-0262</v>
      </c>
      <c r="L339" s="328"/>
      <c r="M339" s="337"/>
      <c r="N339" s="337"/>
      <c r="O339" s="337"/>
      <c r="P339" s="337"/>
      <c r="Q339" s="337"/>
      <c r="R339" s="337"/>
      <c r="S339" s="337"/>
      <c r="T339" s="337"/>
      <c r="U339" s="337"/>
      <c r="V339" s="337"/>
      <c r="W339" s="337"/>
      <c r="X339" s="337"/>
      <c r="Y339" s="337"/>
      <c r="Z339" s="337"/>
    </row>
    <row r="340" spans="1:26" ht="38.25">
      <c r="A340" s="344" t="s">
        <v>10</v>
      </c>
      <c r="B340" s="344" t="s">
        <v>11</v>
      </c>
      <c r="C340" s="344" t="s">
        <v>28</v>
      </c>
      <c r="D340" s="344" t="s">
        <v>13</v>
      </c>
      <c r="E340" s="344" t="s">
        <v>3756</v>
      </c>
      <c r="F340" s="345" t="str">
        <f t="array" ref="F340">IFERROR(INDEX(UIID!$K$2:$K1107, MATCH(CONCATENATE(B340,D340,G340,J340), UIID!$B$2:$B1107&amp;UIID!$D$2:$D1107&amp;UIID!$G$2:$G1107&amp;UIID!$H$2:$H1107, 0),), "Not Found")</f>
        <v>Not Found</v>
      </c>
      <c r="G340" s="319" t="s">
        <v>4006</v>
      </c>
      <c r="H340" s="319" t="s">
        <v>4007</v>
      </c>
      <c r="I340" s="307">
        <v>722</v>
      </c>
      <c r="J340" s="307">
        <v>263</v>
      </c>
      <c r="K340" s="308" t="str">
        <f t="shared" si="1"/>
        <v>0722-0263</v>
      </c>
      <c r="L340" s="328"/>
      <c r="M340" s="337"/>
      <c r="N340" s="337"/>
      <c r="O340" s="337"/>
      <c r="P340" s="337"/>
      <c r="Q340" s="337"/>
      <c r="R340" s="337"/>
      <c r="S340" s="337"/>
      <c r="T340" s="337"/>
      <c r="U340" s="337"/>
      <c r="V340" s="337"/>
      <c r="W340" s="337"/>
      <c r="X340" s="337"/>
      <c r="Y340" s="337"/>
      <c r="Z340" s="337"/>
    </row>
    <row r="341" spans="1:26" ht="76.5">
      <c r="A341" s="63" t="s">
        <v>10</v>
      </c>
      <c r="B341" s="174" t="s">
        <v>11</v>
      </c>
      <c r="C341" s="174" t="s">
        <v>176</v>
      </c>
      <c r="D341" s="63" t="s">
        <v>3997</v>
      </c>
      <c r="E341" s="63" t="s">
        <v>3756</v>
      </c>
      <c r="F341" s="315" t="str">
        <f t="array" ref="F341">IFERROR(INDEX(UIID!$K$2:$K1107, MATCH(CONCATENATE(B341,D341,G341,J341), UIID!$B$2:$B1107&amp;UIID!$D$2:$D1107&amp;UIID!$G$2:$G1107&amp;UIID!$H$2:$H1107, 0),), "Not Found")</f>
        <v>Not Found</v>
      </c>
      <c r="G341" s="174" t="s">
        <v>4008</v>
      </c>
      <c r="H341" s="174" t="s">
        <v>4009</v>
      </c>
      <c r="I341" s="307">
        <v>722</v>
      </c>
      <c r="J341" s="307">
        <v>264</v>
      </c>
      <c r="K341" s="308" t="str">
        <f t="shared" si="1"/>
        <v>0722-0264</v>
      </c>
      <c r="L341" s="328"/>
      <c r="M341" s="337"/>
      <c r="N341" s="337"/>
      <c r="O341" s="337"/>
      <c r="P341" s="337"/>
      <c r="Q341" s="337"/>
      <c r="R341" s="337"/>
      <c r="S341" s="337"/>
      <c r="T341" s="337"/>
      <c r="U341" s="337"/>
      <c r="V341" s="337"/>
      <c r="W341" s="337"/>
      <c r="X341" s="337"/>
      <c r="Y341" s="337"/>
      <c r="Z341" s="337"/>
    </row>
    <row r="342" spans="1:26" ht="38.25">
      <c r="A342" s="63" t="s">
        <v>10</v>
      </c>
      <c r="B342" s="174" t="s">
        <v>11</v>
      </c>
      <c r="C342" s="174" t="s">
        <v>176</v>
      </c>
      <c r="D342" s="63" t="s">
        <v>3997</v>
      </c>
      <c r="E342" s="63" t="s">
        <v>3756</v>
      </c>
      <c r="F342" s="315" t="str">
        <f t="array" ref="F342">IFERROR(INDEX(UIID!$K$2:$K1107, MATCH(CONCATENATE(B342,D342,G342,J342), UIID!$B$2:$B1107&amp;UIID!$D$2:$D1107&amp;UIID!$G$2:$G1107&amp;UIID!$H$2:$H1107, 0),), "Not Found")</f>
        <v>Not Found</v>
      </c>
      <c r="G342" s="174" t="s">
        <v>4010</v>
      </c>
      <c r="H342" s="174" t="s">
        <v>4011</v>
      </c>
      <c r="I342" s="307">
        <v>722</v>
      </c>
      <c r="J342" s="307">
        <v>265</v>
      </c>
      <c r="K342" s="308" t="str">
        <f t="shared" si="1"/>
        <v>0722-0265</v>
      </c>
      <c r="L342" s="328"/>
      <c r="M342" s="337"/>
      <c r="N342" s="337"/>
      <c r="O342" s="337"/>
      <c r="P342" s="337"/>
      <c r="Q342" s="337"/>
      <c r="R342" s="337"/>
      <c r="S342" s="337"/>
      <c r="T342" s="337"/>
      <c r="U342" s="337"/>
      <c r="V342" s="337"/>
      <c r="W342" s="337"/>
      <c r="X342" s="337"/>
      <c r="Y342" s="337"/>
      <c r="Z342" s="337"/>
    </row>
    <row r="343" spans="1:26" ht="38.25">
      <c r="A343" s="63" t="s">
        <v>10</v>
      </c>
      <c r="B343" s="174" t="s">
        <v>11</v>
      </c>
      <c r="C343" s="174" t="s">
        <v>28</v>
      </c>
      <c r="D343" s="63" t="s">
        <v>977</v>
      </c>
      <c r="E343" s="63" t="s">
        <v>28</v>
      </c>
      <c r="F343" s="315" t="str">
        <f t="array" ref="F343">IFERROR(INDEX(UIID!$K$2:$K1107, MATCH(CONCATENATE(B343,D343,G343,J343), UIID!$B$2:$B1107&amp;UIID!$D$2:$D1107&amp;UIID!$G$2:$G1107&amp;UIID!$H$2:$H1107, 0),), "Not Found")</f>
        <v>Not Found</v>
      </c>
      <c r="G343" s="174" t="s">
        <v>4012</v>
      </c>
      <c r="H343" s="174" t="s">
        <v>4013</v>
      </c>
      <c r="I343" s="307">
        <v>722</v>
      </c>
      <c r="J343" s="307">
        <v>266</v>
      </c>
      <c r="K343" s="308" t="str">
        <f t="shared" si="1"/>
        <v>0722-0266</v>
      </c>
      <c r="L343" s="328"/>
      <c r="M343" s="337"/>
      <c r="N343" s="337"/>
      <c r="O343" s="337"/>
      <c r="P343" s="337"/>
      <c r="Q343" s="337"/>
      <c r="R343" s="337"/>
      <c r="S343" s="337"/>
      <c r="T343" s="337"/>
      <c r="U343" s="337"/>
      <c r="V343" s="337"/>
      <c r="W343" s="337"/>
      <c r="X343" s="337"/>
      <c r="Y343" s="337"/>
      <c r="Z343" s="337"/>
    </row>
    <row r="344" spans="1:26" ht="51">
      <c r="A344" s="63" t="s">
        <v>10</v>
      </c>
      <c r="B344" s="174" t="s">
        <v>11</v>
      </c>
      <c r="C344" s="174" t="s">
        <v>28</v>
      </c>
      <c r="D344" s="63" t="s">
        <v>13</v>
      </c>
      <c r="E344" s="63" t="s">
        <v>28</v>
      </c>
      <c r="F344" s="315" t="str">
        <f t="array" ref="F344">IFERROR(INDEX(UIID!$K$2:$K1107, MATCH(CONCATENATE(B344,D344,G344,J344), UIID!$B$2:$B1107&amp;UIID!$D$2:$D1107&amp;UIID!$G$2:$G1107&amp;UIID!$H$2:$H1107, 0),), "Not Found")</f>
        <v>Not Found</v>
      </c>
      <c r="G344" s="174" t="s">
        <v>4012</v>
      </c>
      <c r="H344" s="174" t="s">
        <v>4014</v>
      </c>
      <c r="I344" s="307">
        <v>722</v>
      </c>
      <c r="J344" s="307">
        <v>267</v>
      </c>
      <c r="K344" s="308" t="str">
        <f t="shared" si="1"/>
        <v>0722-0267</v>
      </c>
      <c r="L344" s="328"/>
      <c r="M344" s="337"/>
      <c r="N344" s="337"/>
      <c r="O344" s="337"/>
      <c r="P344" s="337"/>
      <c r="Q344" s="337"/>
      <c r="R344" s="337"/>
      <c r="S344" s="337"/>
      <c r="T344" s="337"/>
      <c r="U344" s="337"/>
      <c r="V344" s="337"/>
      <c r="W344" s="337"/>
      <c r="X344" s="337"/>
      <c r="Y344" s="337"/>
      <c r="Z344" s="337"/>
    </row>
    <row r="345" spans="1:26" ht="51">
      <c r="A345" s="63" t="s">
        <v>10</v>
      </c>
      <c r="B345" s="174" t="s">
        <v>11</v>
      </c>
      <c r="C345" s="174" t="s">
        <v>28</v>
      </c>
      <c r="D345" s="63" t="s">
        <v>13</v>
      </c>
      <c r="E345" s="63" t="s">
        <v>3756</v>
      </c>
      <c r="F345" s="315" t="str">
        <f t="array" ref="F345">IFERROR(INDEX(UIID!$K$2:$K1107, MATCH(CONCATENATE(B345,D345,G345,J345), UIID!$B$2:$B1107&amp;UIID!$D$2:$D1107&amp;UIID!$G$2:$G1107&amp;UIID!$H$2:$H1107, 0),), "Not Found")</f>
        <v>Not Found</v>
      </c>
      <c r="G345" s="174" t="s">
        <v>4012</v>
      </c>
      <c r="H345" s="174" t="s">
        <v>4015</v>
      </c>
      <c r="I345" s="307">
        <v>722</v>
      </c>
      <c r="J345" s="307">
        <v>268</v>
      </c>
      <c r="K345" s="308" t="str">
        <f t="shared" si="1"/>
        <v>0722-0268</v>
      </c>
      <c r="L345" s="328"/>
      <c r="M345" s="337"/>
      <c r="N345" s="337"/>
      <c r="O345" s="337"/>
      <c r="P345" s="337"/>
      <c r="Q345" s="337"/>
      <c r="R345" s="337"/>
      <c r="S345" s="337"/>
      <c r="T345" s="337"/>
      <c r="U345" s="337"/>
      <c r="V345" s="337"/>
      <c r="W345" s="337"/>
      <c r="X345" s="337"/>
      <c r="Y345" s="337"/>
      <c r="Z345" s="337"/>
    </row>
    <row r="346" spans="1:26" ht="51">
      <c r="A346" s="63" t="s">
        <v>10</v>
      </c>
      <c r="B346" s="174" t="s">
        <v>11</v>
      </c>
      <c r="C346" s="174" t="s">
        <v>176</v>
      </c>
      <c r="D346" s="63" t="s">
        <v>374</v>
      </c>
      <c r="E346" s="63" t="s">
        <v>3756</v>
      </c>
      <c r="F346" s="315" t="str">
        <f t="array" ref="F346">IFERROR(INDEX(UIID!$K$2:$K1107, MATCH(CONCATENATE(B346,D346,G346,J346), UIID!$B$2:$B1107&amp;UIID!$D$2:$D1107&amp;UIID!$G$2:$G1107&amp;UIID!$H$2:$H1107, 0),), "Not Found")</f>
        <v>Not Found</v>
      </c>
      <c r="G346" s="319" t="s">
        <v>4016</v>
      </c>
      <c r="H346" s="319" t="s">
        <v>4017</v>
      </c>
      <c r="I346" s="307">
        <v>722</v>
      </c>
      <c r="J346" s="307">
        <v>269</v>
      </c>
      <c r="K346" s="308" t="str">
        <f t="shared" si="1"/>
        <v>0722-0269</v>
      </c>
      <c r="L346" s="328"/>
      <c r="M346" s="337"/>
      <c r="N346" s="337"/>
      <c r="O346" s="337"/>
      <c r="P346" s="337"/>
      <c r="Q346" s="337"/>
      <c r="R346" s="337"/>
      <c r="S346" s="337"/>
      <c r="T346" s="337"/>
      <c r="U346" s="337"/>
      <c r="V346" s="337"/>
      <c r="W346" s="337"/>
      <c r="X346" s="337"/>
      <c r="Y346" s="337"/>
      <c r="Z346" s="337"/>
    </row>
    <row r="347" spans="1:26" ht="63.75">
      <c r="A347" s="63" t="s">
        <v>10</v>
      </c>
      <c r="B347" s="174" t="s">
        <v>11</v>
      </c>
      <c r="C347" s="174" t="s">
        <v>176</v>
      </c>
      <c r="D347" s="63" t="s">
        <v>374</v>
      </c>
      <c r="E347" s="63" t="s">
        <v>3756</v>
      </c>
      <c r="F347" s="315" t="str">
        <f t="array" ref="F347">IFERROR(INDEX(UIID!$K$2:$K1107, MATCH(CONCATENATE(B347,D347,G347,J347), UIID!$B$2:$B1107&amp;UIID!$D$2:$D1107&amp;UIID!$G$2:$G1107&amp;UIID!$H$2:$H1107, 0),), "Not Found")</f>
        <v>Not Found</v>
      </c>
      <c r="G347" s="174" t="s">
        <v>3692</v>
      </c>
      <c r="H347" s="174" t="s">
        <v>4018</v>
      </c>
      <c r="I347" s="307">
        <v>722</v>
      </c>
      <c r="J347" s="307">
        <v>270</v>
      </c>
      <c r="K347" s="308" t="str">
        <f t="shared" si="1"/>
        <v>0722-0270</v>
      </c>
      <c r="L347" s="328"/>
      <c r="M347" s="337"/>
      <c r="N347" s="337"/>
      <c r="O347" s="337"/>
      <c r="P347" s="337"/>
      <c r="Q347" s="337"/>
      <c r="R347" s="337"/>
      <c r="S347" s="337"/>
      <c r="T347" s="337"/>
      <c r="U347" s="337"/>
      <c r="V347" s="337"/>
      <c r="W347" s="337"/>
      <c r="X347" s="337"/>
      <c r="Y347" s="337"/>
      <c r="Z347" s="337"/>
    </row>
    <row r="348" spans="1:26" ht="38.25">
      <c r="A348" s="63" t="s">
        <v>10</v>
      </c>
      <c r="B348" s="174" t="s">
        <v>11</v>
      </c>
      <c r="C348" s="174" t="s">
        <v>28</v>
      </c>
      <c r="D348" s="63" t="s">
        <v>13</v>
      </c>
      <c r="E348" s="63" t="s">
        <v>3756</v>
      </c>
      <c r="F348" s="315" t="str">
        <f t="array" ref="F348">IFERROR(INDEX(UIID!$K$2:$K1107, MATCH(CONCATENATE(B348,D348,G348,J348), UIID!$B$2:$B1107&amp;UIID!$D$2:$D1107&amp;UIID!$G$2:$G1107&amp;UIID!$H$2:$H1107, 0),), "Not Found")</f>
        <v>Not Found</v>
      </c>
      <c r="G348" s="174" t="s">
        <v>3693</v>
      </c>
      <c r="H348" s="174" t="s">
        <v>4019</v>
      </c>
      <c r="I348" s="307">
        <v>722</v>
      </c>
      <c r="J348" s="307">
        <v>271</v>
      </c>
      <c r="K348" s="308" t="str">
        <f t="shared" si="1"/>
        <v>0722-0271</v>
      </c>
      <c r="L348" s="328"/>
      <c r="M348" s="337"/>
      <c r="N348" s="337"/>
      <c r="O348" s="337"/>
      <c r="P348" s="337"/>
      <c r="Q348" s="337"/>
      <c r="R348" s="337"/>
      <c r="S348" s="337"/>
      <c r="T348" s="337"/>
      <c r="U348" s="337"/>
      <c r="V348" s="337"/>
      <c r="W348" s="337"/>
      <c r="X348" s="337"/>
      <c r="Y348" s="337"/>
      <c r="Z348" s="337"/>
    </row>
    <row r="349" spans="1:26" ht="38.25">
      <c r="A349" s="63" t="s">
        <v>10</v>
      </c>
      <c r="B349" s="174" t="s">
        <v>11</v>
      </c>
      <c r="C349" s="174" t="s">
        <v>176</v>
      </c>
      <c r="D349" s="63" t="s">
        <v>3997</v>
      </c>
      <c r="E349" s="63" t="s">
        <v>3756</v>
      </c>
      <c r="F349" s="315" t="str">
        <f t="array" ref="F349">IFERROR(INDEX(UIID!$K$2:$K1107, MATCH(CONCATENATE(B349,D349,G349,J349), UIID!$B$2:$B1107&amp;UIID!$D$2:$D1107&amp;UIID!$G$2:$G1107&amp;UIID!$H$2:$H1107, 0),), "Not Found")</f>
        <v>Not Found</v>
      </c>
      <c r="G349" s="174" t="s">
        <v>4020</v>
      </c>
      <c r="H349" s="174" t="s">
        <v>4021</v>
      </c>
      <c r="I349" s="307">
        <v>722</v>
      </c>
      <c r="J349" s="307">
        <v>272</v>
      </c>
      <c r="K349" s="308" t="str">
        <f t="shared" si="1"/>
        <v>0722-0272</v>
      </c>
      <c r="L349" s="328"/>
      <c r="M349" s="337"/>
      <c r="N349" s="337"/>
      <c r="O349" s="337"/>
      <c r="P349" s="337"/>
      <c r="Q349" s="337"/>
      <c r="R349" s="337"/>
      <c r="S349" s="337"/>
      <c r="T349" s="337"/>
      <c r="U349" s="337"/>
      <c r="V349" s="337"/>
      <c r="W349" s="337"/>
      <c r="X349" s="337"/>
      <c r="Y349" s="337"/>
      <c r="Z349" s="337"/>
    </row>
    <row r="350" spans="1:26" ht="38.25">
      <c r="A350" s="319" t="s">
        <v>10</v>
      </c>
      <c r="B350" s="320" t="s">
        <v>49</v>
      </c>
      <c r="C350" s="320" t="s">
        <v>50</v>
      </c>
      <c r="D350" s="320" t="s">
        <v>51</v>
      </c>
      <c r="E350" s="320" t="s">
        <v>30</v>
      </c>
      <c r="F350" s="320"/>
      <c r="G350" s="346" t="s">
        <v>4022</v>
      </c>
      <c r="H350" s="347" t="s">
        <v>1411</v>
      </c>
      <c r="I350" s="321">
        <v>746</v>
      </c>
      <c r="J350" s="321">
        <v>1</v>
      </c>
      <c r="K350" s="322" t="str">
        <f t="shared" si="1"/>
        <v>0746-0001</v>
      </c>
      <c r="L350" s="323">
        <v>1</v>
      </c>
      <c r="M350" s="325"/>
      <c r="N350" s="325"/>
      <c r="O350" s="325"/>
      <c r="P350" s="325"/>
      <c r="Q350" s="325"/>
      <c r="R350" s="325"/>
      <c r="S350" s="325"/>
      <c r="T350" s="325"/>
      <c r="U350" s="325"/>
      <c r="V350" s="325"/>
      <c r="W350" s="325"/>
      <c r="X350" s="325"/>
      <c r="Y350" s="325"/>
      <c r="Z350" s="325"/>
    </row>
    <row r="351" spans="1:26" ht="25.5">
      <c r="A351" s="326" t="s">
        <v>10</v>
      </c>
      <c r="B351" s="327" t="s">
        <v>49</v>
      </c>
      <c r="C351" s="327" t="s">
        <v>123</v>
      </c>
      <c r="D351" s="327" t="s">
        <v>1447</v>
      </c>
      <c r="E351" s="327" t="s">
        <v>30</v>
      </c>
      <c r="F351" s="327"/>
      <c r="G351" s="348" t="s">
        <v>1483</v>
      </c>
      <c r="H351" s="349" t="s">
        <v>1488</v>
      </c>
      <c r="I351" s="307">
        <v>746</v>
      </c>
      <c r="J351" s="307">
        <v>2</v>
      </c>
      <c r="K351" s="308" t="str">
        <f t="shared" si="1"/>
        <v>0746-0002</v>
      </c>
      <c r="L351" s="328">
        <v>1</v>
      </c>
    </row>
    <row r="352" spans="1:26" ht="25.5">
      <c r="A352" s="326" t="s">
        <v>10</v>
      </c>
      <c r="B352" s="327" t="s">
        <v>49</v>
      </c>
      <c r="C352" s="327" t="s">
        <v>50</v>
      </c>
      <c r="D352" s="327" t="s">
        <v>51</v>
      </c>
      <c r="E352" s="327" t="s">
        <v>30</v>
      </c>
      <c r="F352" s="327"/>
      <c r="G352" s="348" t="s">
        <v>3552</v>
      </c>
      <c r="H352" s="349" t="s">
        <v>1480</v>
      </c>
      <c r="I352" s="307">
        <v>746</v>
      </c>
      <c r="J352" s="307">
        <v>3</v>
      </c>
      <c r="K352" s="308" t="str">
        <f t="shared" si="1"/>
        <v>0746-0003</v>
      </c>
      <c r="L352" s="328">
        <v>1</v>
      </c>
    </row>
    <row r="353" spans="1:26" ht="25.5">
      <c r="A353" s="326" t="s">
        <v>10</v>
      </c>
      <c r="B353" s="327" t="s">
        <v>49</v>
      </c>
      <c r="C353" s="327" t="s">
        <v>28</v>
      </c>
      <c r="D353" s="327" t="s">
        <v>2060</v>
      </c>
      <c r="E353" s="327" t="s">
        <v>30</v>
      </c>
      <c r="F353" s="327"/>
      <c r="G353" s="348" t="s">
        <v>1442</v>
      </c>
      <c r="H353" s="349" t="s">
        <v>4023</v>
      </c>
      <c r="I353" s="307">
        <v>746</v>
      </c>
      <c r="J353" s="307">
        <v>4</v>
      </c>
      <c r="K353" s="308" t="str">
        <f t="shared" si="1"/>
        <v>0746-0004</v>
      </c>
      <c r="L353" s="328">
        <v>1</v>
      </c>
    </row>
    <row r="354" spans="1:26">
      <c r="A354" s="326" t="s">
        <v>10</v>
      </c>
      <c r="B354" s="327" t="s">
        <v>49</v>
      </c>
      <c r="C354" s="327" t="s">
        <v>50</v>
      </c>
      <c r="D354" s="327" t="s">
        <v>51</v>
      </c>
      <c r="E354" s="327" t="s">
        <v>30</v>
      </c>
      <c r="F354" s="327"/>
      <c r="G354" s="348" t="s">
        <v>1583</v>
      </c>
      <c r="H354" s="349" t="s">
        <v>1584</v>
      </c>
      <c r="I354" s="307">
        <v>746</v>
      </c>
      <c r="J354" s="307">
        <v>5</v>
      </c>
      <c r="K354" s="308" t="str">
        <f t="shared" si="1"/>
        <v>0746-0005</v>
      </c>
      <c r="L354" s="328">
        <v>1</v>
      </c>
    </row>
    <row r="355" spans="1:26" ht="25.5">
      <c r="A355" s="326" t="s">
        <v>10</v>
      </c>
      <c r="B355" s="327" t="s">
        <v>49</v>
      </c>
      <c r="C355" s="327" t="s">
        <v>50</v>
      </c>
      <c r="D355" s="327" t="s">
        <v>51</v>
      </c>
      <c r="E355" s="327" t="s">
        <v>30</v>
      </c>
      <c r="F355" s="327"/>
      <c r="G355" s="348" t="s">
        <v>1420</v>
      </c>
      <c r="H355" s="349" t="s">
        <v>4024</v>
      </c>
      <c r="I355" s="307">
        <v>746</v>
      </c>
      <c r="J355" s="307">
        <v>6</v>
      </c>
      <c r="K355" s="308" t="str">
        <f t="shared" si="1"/>
        <v>0746-0006</v>
      </c>
      <c r="L355" s="328">
        <v>1</v>
      </c>
    </row>
    <row r="356" spans="1:26" ht="38.25">
      <c r="A356" s="326" t="s">
        <v>10</v>
      </c>
      <c r="B356" s="327" t="s">
        <v>49</v>
      </c>
      <c r="C356" s="327" t="s">
        <v>50</v>
      </c>
      <c r="D356" s="327" t="s">
        <v>51</v>
      </c>
      <c r="E356" s="327" t="s">
        <v>30</v>
      </c>
      <c r="F356" s="327"/>
      <c r="G356" s="348" t="s">
        <v>1561</v>
      </c>
      <c r="H356" s="350" t="s">
        <v>4025</v>
      </c>
      <c r="I356" s="307">
        <v>746</v>
      </c>
      <c r="J356" s="307">
        <v>7</v>
      </c>
      <c r="K356" s="308" t="str">
        <f t="shared" si="1"/>
        <v>0746-0007</v>
      </c>
      <c r="L356" s="332" t="s">
        <v>3797</v>
      </c>
    </row>
    <row r="357" spans="1:26" ht="25.5">
      <c r="A357" s="177" t="s">
        <v>10</v>
      </c>
      <c r="B357" s="309" t="s">
        <v>49</v>
      </c>
      <c r="C357" s="309" t="s">
        <v>50</v>
      </c>
      <c r="D357" s="309" t="s">
        <v>51</v>
      </c>
      <c r="E357" s="309" t="s">
        <v>30</v>
      </c>
      <c r="F357" s="309"/>
      <c r="G357" s="351" t="s">
        <v>1561</v>
      </c>
      <c r="H357" s="352" t="s">
        <v>4026</v>
      </c>
      <c r="I357" s="307">
        <v>746</v>
      </c>
      <c r="J357" s="307">
        <v>7</v>
      </c>
      <c r="K357" s="308" t="str">
        <f t="shared" si="1"/>
        <v>0746-0007</v>
      </c>
      <c r="L357" s="336" t="s">
        <v>3797</v>
      </c>
      <c r="M357" s="337"/>
      <c r="N357" s="337"/>
      <c r="O357" s="337"/>
      <c r="P357" s="337"/>
      <c r="Q357" s="337"/>
      <c r="R357" s="337"/>
      <c r="S357" s="337"/>
      <c r="T357" s="337"/>
      <c r="U357" s="337"/>
      <c r="V357" s="337"/>
      <c r="W357" s="337"/>
      <c r="X357" s="337"/>
      <c r="Y357" s="337"/>
      <c r="Z357" s="337"/>
    </row>
    <row r="358" spans="1:26" ht="25.5">
      <c r="A358" s="326" t="s">
        <v>10</v>
      </c>
      <c r="B358" s="327" t="s">
        <v>49</v>
      </c>
      <c r="C358" s="327" t="s">
        <v>50</v>
      </c>
      <c r="D358" s="327" t="s">
        <v>51</v>
      </c>
      <c r="E358" s="327" t="s">
        <v>30</v>
      </c>
      <c r="F358" s="327"/>
      <c r="G358" s="348" t="s">
        <v>4027</v>
      </c>
      <c r="H358" s="349" t="s">
        <v>4028</v>
      </c>
      <c r="I358" s="307">
        <v>746</v>
      </c>
      <c r="J358" s="307">
        <v>8</v>
      </c>
      <c r="K358" s="308" t="str">
        <f t="shared" si="1"/>
        <v>0746-0008</v>
      </c>
      <c r="L358" s="328">
        <v>1</v>
      </c>
    </row>
    <row r="359" spans="1:26">
      <c r="A359" s="326" t="s">
        <v>10</v>
      </c>
      <c r="B359" s="327" t="s">
        <v>49</v>
      </c>
      <c r="C359" s="327" t="s">
        <v>50</v>
      </c>
      <c r="D359" s="327" t="s">
        <v>51</v>
      </c>
      <c r="E359" s="327" t="s">
        <v>30</v>
      </c>
      <c r="F359" s="327"/>
      <c r="G359" s="348" t="s">
        <v>1573</v>
      </c>
      <c r="H359" s="349" t="s">
        <v>1574</v>
      </c>
      <c r="I359" s="307">
        <v>746</v>
      </c>
      <c r="J359" s="307">
        <v>9</v>
      </c>
      <c r="K359" s="308" t="str">
        <f t="shared" si="1"/>
        <v>0746-0009</v>
      </c>
      <c r="L359" s="328">
        <v>1</v>
      </c>
    </row>
    <row r="360" spans="1:26" ht="51">
      <c r="A360" s="174" t="s">
        <v>10</v>
      </c>
      <c r="B360" s="174" t="s">
        <v>49</v>
      </c>
      <c r="C360" s="174" t="s">
        <v>50</v>
      </c>
      <c r="D360" s="174" t="s">
        <v>51</v>
      </c>
      <c r="E360" s="174" t="s">
        <v>30</v>
      </c>
      <c r="F360" s="315" t="str">
        <f t="array" ref="F360">IFERROR(INDEX(UIID!$K$2:$K1107, MATCH(CONCATENATE(B360,D360,G360,J360), UIID!$B$2:$B1107&amp;UIID!$D$2:$D1107&amp;UIID!$G$2:$G1107&amp;UIID!$H$2:$H1107, 0),), "Not Found")</f>
        <v>Not Found</v>
      </c>
      <c r="G360" s="174" t="s">
        <v>4029</v>
      </c>
      <c r="H360" s="174" t="s">
        <v>4030</v>
      </c>
      <c r="I360" s="307">
        <v>746</v>
      </c>
      <c r="J360" s="307">
        <v>9</v>
      </c>
      <c r="K360" s="308" t="str">
        <f t="shared" si="1"/>
        <v>0746-0009</v>
      </c>
      <c r="L360" s="328"/>
    </row>
    <row r="361" spans="1:26" ht="38.25">
      <c r="A361" s="326" t="s">
        <v>10</v>
      </c>
      <c r="B361" s="327" t="s">
        <v>49</v>
      </c>
      <c r="C361" s="327" t="s">
        <v>50</v>
      </c>
      <c r="D361" s="327" t="s">
        <v>51</v>
      </c>
      <c r="E361" s="327" t="s">
        <v>30</v>
      </c>
      <c r="F361" s="327"/>
      <c r="G361" s="348" t="s">
        <v>1520</v>
      </c>
      <c r="H361" s="174" t="s">
        <v>4031</v>
      </c>
      <c r="I361" s="307">
        <v>746</v>
      </c>
      <c r="J361" s="307">
        <v>10</v>
      </c>
      <c r="K361" s="308" t="str">
        <f t="shared" si="1"/>
        <v>0746-0010</v>
      </c>
      <c r="L361" s="353">
        <v>1</v>
      </c>
    </row>
    <row r="362" spans="1:26" ht="25.5">
      <c r="A362" s="326" t="s">
        <v>10</v>
      </c>
      <c r="B362" s="327" t="s">
        <v>49</v>
      </c>
      <c r="C362" s="327" t="s">
        <v>50</v>
      </c>
      <c r="D362" s="327" t="s">
        <v>51</v>
      </c>
      <c r="E362" s="327" t="s">
        <v>30</v>
      </c>
      <c r="F362" s="327"/>
      <c r="G362" s="348" t="s">
        <v>1788</v>
      </c>
      <c r="H362" s="349" t="s">
        <v>1789</v>
      </c>
      <c r="I362" s="307">
        <v>746</v>
      </c>
      <c r="J362" s="307">
        <v>11</v>
      </c>
      <c r="K362" s="308" t="str">
        <f t="shared" si="1"/>
        <v>0746-0011</v>
      </c>
      <c r="L362" s="328">
        <v>1</v>
      </c>
    </row>
    <row r="363" spans="1:26" ht="25.5">
      <c r="A363" s="326" t="s">
        <v>10</v>
      </c>
      <c r="B363" s="327" t="s">
        <v>49</v>
      </c>
      <c r="C363" s="327" t="s">
        <v>50</v>
      </c>
      <c r="D363" s="327" t="s">
        <v>451</v>
      </c>
      <c r="E363" s="327" t="s">
        <v>30</v>
      </c>
      <c r="F363" s="327"/>
      <c r="G363" s="354" t="s">
        <v>3691</v>
      </c>
      <c r="H363" s="350" t="s">
        <v>4032</v>
      </c>
      <c r="I363" s="307">
        <v>746</v>
      </c>
      <c r="J363" s="307">
        <v>12</v>
      </c>
      <c r="K363" s="308" t="str">
        <f t="shared" si="1"/>
        <v>0746-0012</v>
      </c>
      <c r="L363" s="328">
        <v>1</v>
      </c>
    </row>
    <row r="364" spans="1:26" ht="25.5">
      <c r="A364" s="326" t="s">
        <v>10</v>
      </c>
      <c r="B364" s="327" t="s">
        <v>49</v>
      </c>
      <c r="C364" s="327" t="s">
        <v>50</v>
      </c>
      <c r="D364" s="327" t="s">
        <v>51</v>
      </c>
      <c r="E364" s="327" t="s">
        <v>30</v>
      </c>
      <c r="F364" s="327"/>
      <c r="G364" s="348" t="s">
        <v>1986</v>
      </c>
      <c r="H364" s="349" t="s">
        <v>4033</v>
      </c>
      <c r="I364" s="307">
        <v>746</v>
      </c>
      <c r="J364" s="307">
        <v>13</v>
      </c>
      <c r="K364" s="308" t="str">
        <f t="shared" si="1"/>
        <v>0746-0013</v>
      </c>
      <c r="L364" s="328">
        <v>1</v>
      </c>
    </row>
    <row r="365" spans="1:26" ht="25.5">
      <c r="A365" s="326" t="s">
        <v>10</v>
      </c>
      <c r="B365" s="327" t="s">
        <v>49</v>
      </c>
      <c r="C365" s="327" t="s">
        <v>50</v>
      </c>
      <c r="D365" s="327" t="s">
        <v>51</v>
      </c>
      <c r="E365" s="327" t="s">
        <v>30</v>
      </c>
      <c r="F365" s="327"/>
      <c r="G365" s="348" t="s">
        <v>4034</v>
      </c>
      <c r="H365" s="350" t="s">
        <v>4035</v>
      </c>
      <c r="I365" s="307">
        <v>746</v>
      </c>
      <c r="J365" s="307">
        <v>14</v>
      </c>
      <c r="K365" s="308" t="str">
        <f t="shared" si="1"/>
        <v>0746-0014</v>
      </c>
      <c r="L365" s="328">
        <v>1</v>
      </c>
    </row>
    <row r="366" spans="1:26" ht="38.25">
      <c r="A366" s="326" t="s">
        <v>10</v>
      </c>
      <c r="B366" s="327" t="s">
        <v>49</v>
      </c>
      <c r="C366" s="327" t="s">
        <v>50</v>
      </c>
      <c r="D366" s="327" t="s">
        <v>51</v>
      </c>
      <c r="E366" s="327" t="s">
        <v>30</v>
      </c>
      <c r="F366" s="327"/>
      <c r="G366" s="348" t="s">
        <v>1246</v>
      </c>
      <c r="H366" s="349" t="s">
        <v>1247</v>
      </c>
      <c r="I366" s="307">
        <v>746</v>
      </c>
      <c r="J366" s="307">
        <v>15</v>
      </c>
      <c r="K366" s="308" t="str">
        <f t="shared" si="1"/>
        <v>0746-0015</v>
      </c>
      <c r="L366" s="328">
        <v>1</v>
      </c>
    </row>
    <row r="367" spans="1:26" ht="25.5">
      <c r="A367" s="326" t="s">
        <v>10</v>
      </c>
      <c r="B367" s="327" t="s">
        <v>49</v>
      </c>
      <c r="C367" s="327" t="s">
        <v>28</v>
      </c>
      <c r="D367" s="327" t="s">
        <v>2060</v>
      </c>
      <c r="E367" s="327" t="s">
        <v>30</v>
      </c>
      <c r="F367" s="327"/>
      <c r="G367" s="348" t="s">
        <v>2061</v>
      </c>
      <c r="H367" s="349" t="s">
        <v>2062</v>
      </c>
      <c r="I367" s="307">
        <v>746</v>
      </c>
      <c r="J367" s="307">
        <v>16</v>
      </c>
      <c r="K367" s="308" t="str">
        <f t="shared" si="1"/>
        <v>0746-0016</v>
      </c>
      <c r="L367" s="328">
        <v>1</v>
      </c>
    </row>
    <row r="368" spans="1:26" ht="25.5">
      <c r="A368" s="326" t="s">
        <v>10</v>
      </c>
      <c r="B368" s="327" t="s">
        <v>49</v>
      </c>
      <c r="C368" s="327" t="s">
        <v>28</v>
      </c>
      <c r="D368" s="327" t="s">
        <v>2095</v>
      </c>
      <c r="E368" s="327" t="s">
        <v>50</v>
      </c>
      <c r="F368" s="327"/>
      <c r="G368" s="348" t="s">
        <v>4036</v>
      </c>
      <c r="H368" s="349" t="s">
        <v>2097</v>
      </c>
      <c r="I368" s="307">
        <v>746</v>
      </c>
      <c r="J368" s="307">
        <v>17</v>
      </c>
      <c r="K368" s="308" t="str">
        <f t="shared" si="1"/>
        <v>0746-0017</v>
      </c>
      <c r="L368" s="328">
        <v>1</v>
      </c>
    </row>
    <row r="369" spans="1:12" ht="38.25">
      <c r="A369" s="326" t="s">
        <v>10</v>
      </c>
      <c r="B369" s="327" t="s">
        <v>49</v>
      </c>
      <c r="C369" s="327" t="s">
        <v>28</v>
      </c>
      <c r="D369" s="327" t="s">
        <v>51</v>
      </c>
      <c r="E369" s="327" t="s">
        <v>30</v>
      </c>
      <c r="F369" s="327"/>
      <c r="G369" s="348" t="s">
        <v>2191</v>
      </c>
      <c r="H369" s="349" t="s">
        <v>2192</v>
      </c>
      <c r="I369" s="307">
        <v>746</v>
      </c>
      <c r="J369" s="307">
        <v>18</v>
      </c>
      <c r="K369" s="308" t="str">
        <f t="shared" si="1"/>
        <v>0746-0018</v>
      </c>
      <c r="L369" s="328">
        <v>1</v>
      </c>
    </row>
    <row r="370" spans="1:12" ht="51">
      <c r="A370" s="326" t="s">
        <v>10</v>
      </c>
      <c r="B370" s="327" t="s">
        <v>49</v>
      </c>
      <c r="C370" s="327" t="s">
        <v>28</v>
      </c>
      <c r="D370" s="327" t="s">
        <v>51</v>
      </c>
      <c r="E370" s="327" t="s">
        <v>30</v>
      </c>
      <c r="F370" s="327"/>
      <c r="G370" s="348" t="s">
        <v>2187</v>
      </c>
      <c r="H370" s="350" t="s">
        <v>4037</v>
      </c>
      <c r="I370" s="307">
        <v>746</v>
      </c>
      <c r="J370" s="307">
        <v>19</v>
      </c>
      <c r="K370" s="308" t="str">
        <f t="shared" si="1"/>
        <v>0746-0019</v>
      </c>
      <c r="L370" s="328">
        <v>1</v>
      </c>
    </row>
    <row r="371" spans="1:12" ht="25.5">
      <c r="A371" s="326" t="s">
        <v>10</v>
      </c>
      <c r="B371" s="327" t="s">
        <v>49</v>
      </c>
      <c r="C371" s="327" t="s">
        <v>28</v>
      </c>
      <c r="D371" s="327" t="s">
        <v>1415</v>
      </c>
      <c r="E371" s="327" t="s">
        <v>50</v>
      </c>
      <c r="F371" s="327"/>
      <c r="G371" s="348" t="s">
        <v>2244</v>
      </c>
      <c r="H371" s="349" t="s">
        <v>2245</v>
      </c>
      <c r="I371" s="307">
        <v>746</v>
      </c>
      <c r="J371" s="307">
        <v>20</v>
      </c>
      <c r="K371" s="308" t="str">
        <f t="shared" si="1"/>
        <v>0746-0020</v>
      </c>
      <c r="L371" s="328">
        <v>1</v>
      </c>
    </row>
    <row r="372" spans="1:12" ht="38.25">
      <c r="A372" s="326" t="s">
        <v>10</v>
      </c>
      <c r="B372" s="327" t="s">
        <v>49</v>
      </c>
      <c r="C372" s="327" t="s">
        <v>50</v>
      </c>
      <c r="D372" s="327" t="s">
        <v>51</v>
      </c>
      <c r="E372" s="327" t="s">
        <v>30</v>
      </c>
      <c r="F372" s="327"/>
      <c r="G372" s="354" t="s">
        <v>4038</v>
      </c>
      <c r="H372" s="349" t="s">
        <v>4039</v>
      </c>
      <c r="I372" s="307">
        <v>746</v>
      </c>
      <c r="J372" s="307">
        <v>21</v>
      </c>
      <c r="K372" s="308" t="str">
        <f t="shared" si="1"/>
        <v>0746-0021</v>
      </c>
      <c r="L372" s="328">
        <v>1</v>
      </c>
    </row>
    <row r="373" spans="1:12" ht="38.25">
      <c r="A373" s="326" t="s">
        <v>10</v>
      </c>
      <c r="B373" s="327" t="s">
        <v>49</v>
      </c>
      <c r="C373" s="327" t="s">
        <v>50</v>
      </c>
      <c r="D373" s="327" t="s">
        <v>51</v>
      </c>
      <c r="E373" s="327" t="s">
        <v>30</v>
      </c>
      <c r="F373" s="327"/>
      <c r="G373" s="348" t="s">
        <v>1464</v>
      </c>
      <c r="H373" s="349" t="s">
        <v>1465</v>
      </c>
      <c r="I373" s="307">
        <v>746</v>
      </c>
      <c r="J373" s="307">
        <v>22</v>
      </c>
      <c r="K373" s="308" t="str">
        <f t="shared" si="1"/>
        <v>0746-0022</v>
      </c>
      <c r="L373" s="328">
        <v>1</v>
      </c>
    </row>
    <row r="374" spans="1:12" ht="25.5">
      <c r="A374" s="326" t="s">
        <v>10</v>
      </c>
      <c r="B374" s="327" t="s">
        <v>49</v>
      </c>
      <c r="C374" s="327" t="s">
        <v>50</v>
      </c>
      <c r="D374" s="327" t="s">
        <v>51</v>
      </c>
      <c r="E374" s="327" t="s">
        <v>30</v>
      </c>
      <c r="F374" s="327"/>
      <c r="G374" s="348" t="s">
        <v>1929</v>
      </c>
      <c r="H374" s="349" t="s">
        <v>1930</v>
      </c>
      <c r="I374" s="307">
        <v>746</v>
      </c>
      <c r="J374" s="307">
        <v>23</v>
      </c>
      <c r="K374" s="308" t="str">
        <f t="shared" si="1"/>
        <v>0746-0023</v>
      </c>
      <c r="L374" s="328">
        <v>1</v>
      </c>
    </row>
    <row r="375" spans="1:12" ht="38.25">
      <c r="A375" s="326" t="s">
        <v>10</v>
      </c>
      <c r="B375" s="327" t="s">
        <v>49</v>
      </c>
      <c r="C375" s="327" t="s">
        <v>50</v>
      </c>
      <c r="D375" s="327" t="s">
        <v>51</v>
      </c>
      <c r="E375" s="327" t="s">
        <v>30</v>
      </c>
      <c r="F375" s="327"/>
      <c r="G375" s="348" t="s">
        <v>1515</v>
      </c>
      <c r="H375" s="349" t="s">
        <v>1516</v>
      </c>
      <c r="I375" s="307">
        <v>746</v>
      </c>
      <c r="J375" s="307">
        <v>24</v>
      </c>
      <c r="K375" s="308" t="str">
        <f t="shared" si="1"/>
        <v>0746-0024</v>
      </c>
      <c r="L375" s="328">
        <v>1</v>
      </c>
    </row>
    <row r="376" spans="1:12" ht="25.5">
      <c r="A376" s="326" t="s">
        <v>10</v>
      </c>
      <c r="B376" s="327" t="s">
        <v>49</v>
      </c>
      <c r="C376" s="327" t="s">
        <v>28</v>
      </c>
      <c r="D376" s="327" t="s">
        <v>4040</v>
      </c>
      <c r="E376" s="327" t="s">
        <v>30</v>
      </c>
      <c r="F376" s="327"/>
      <c r="G376" s="348" t="s">
        <v>4041</v>
      </c>
      <c r="H376" s="349" t="s">
        <v>4042</v>
      </c>
      <c r="I376" s="307">
        <v>746</v>
      </c>
      <c r="J376" s="307">
        <v>25</v>
      </c>
      <c r="K376" s="308" t="str">
        <f t="shared" si="1"/>
        <v>0746-0025</v>
      </c>
      <c r="L376" s="328">
        <v>1</v>
      </c>
    </row>
    <row r="377" spans="1:12" ht="25.5">
      <c r="A377" s="326" t="s">
        <v>10</v>
      </c>
      <c r="B377" s="327" t="s">
        <v>49</v>
      </c>
      <c r="C377" s="327" t="s">
        <v>50</v>
      </c>
      <c r="D377" s="327" t="s">
        <v>51</v>
      </c>
      <c r="E377" s="327" t="s">
        <v>30</v>
      </c>
      <c r="F377" s="327"/>
      <c r="G377" s="348" t="s">
        <v>3500</v>
      </c>
      <c r="H377" s="349" t="s">
        <v>4043</v>
      </c>
      <c r="I377" s="307">
        <v>746</v>
      </c>
      <c r="J377" s="307">
        <v>26</v>
      </c>
      <c r="K377" s="308" t="str">
        <f t="shared" si="1"/>
        <v>0746-0026</v>
      </c>
      <c r="L377" s="328">
        <v>1</v>
      </c>
    </row>
    <row r="378" spans="1:12" ht="38.25">
      <c r="A378" s="326" t="s">
        <v>10</v>
      </c>
      <c r="B378" s="327" t="s">
        <v>49</v>
      </c>
      <c r="C378" s="327" t="s">
        <v>50</v>
      </c>
      <c r="D378" s="327" t="s">
        <v>51</v>
      </c>
      <c r="E378" s="327" t="s">
        <v>30</v>
      </c>
      <c r="F378" s="327"/>
      <c r="G378" s="348" t="s">
        <v>2065</v>
      </c>
      <c r="H378" s="350" t="s">
        <v>4044</v>
      </c>
      <c r="I378" s="307">
        <v>746</v>
      </c>
      <c r="J378" s="307">
        <v>27</v>
      </c>
      <c r="K378" s="308" t="str">
        <f t="shared" si="1"/>
        <v>0746-0027</v>
      </c>
      <c r="L378" s="328">
        <v>1</v>
      </c>
    </row>
    <row r="379" spans="1:12" ht="25.5">
      <c r="A379" s="326" t="s">
        <v>10</v>
      </c>
      <c r="B379" s="327" t="s">
        <v>49</v>
      </c>
      <c r="C379" s="327" t="s">
        <v>28</v>
      </c>
      <c r="D379" s="327" t="s">
        <v>2095</v>
      </c>
      <c r="E379" s="327" t="s">
        <v>50</v>
      </c>
      <c r="F379" s="327"/>
      <c r="G379" s="348" t="s">
        <v>2195</v>
      </c>
      <c r="H379" s="349" t="s">
        <v>2196</v>
      </c>
      <c r="I379" s="307">
        <v>746</v>
      </c>
      <c r="J379" s="307">
        <v>28</v>
      </c>
      <c r="K379" s="308" t="str">
        <f t="shared" si="1"/>
        <v>0746-0028</v>
      </c>
      <c r="L379" s="328">
        <v>1</v>
      </c>
    </row>
    <row r="380" spans="1:12" ht="38.25">
      <c r="A380" s="326" t="s">
        <v>10</v>
      </c>
      <c r="B380" s="327" t="s">
        <v>49</v>
      </c>
      <c r="C380" s="327" t="s">
        <v>50</v>
      </c>
      <c r="D380" s="327" t="s">
        <v>51</v>
      </c>
      <c r="E380" s="327" t="s">
        <v>30</v>
      </c>
      <c r="F380" s="327"/>
      <c r="G380" s="354" t="s">
        <v>4045</v>
      </c>
      <c r="H380" s="349" t="s">
        <v>4046</v>
      </c>
      <c r="I380" s="307">
        <v>746</v>
      </c>
      <c r="J380" s="307">
        <v>29</v>
      </c>
      <c r="K380" s="308" t="str">
        <f t="shared" si="1"/>
        <v>0746-0029</v>
      </c>
      <c r="L380" s="328">
        <v>1</v>
      </c>
    </row>
    <row r="381" spans="1:12" ht="25.5">
      <c r="A381" s="326" t="s">
        <v>10</v>
      </c>
      <c r="B381" s="327" t="s">
        <v>49</v>
      </c>
      <c r="C381" s="327" t="s">
        <v>28</v>
      </c>
      <c r="D381" s="327" t="s">
        <v>51</v>
      </c>
      <c r="E381" s="327" t="s">
        <v>30</v>
      </c>
      <c r="F381" s="327"/>
      <c r="G381" s="354" t="s">
        <v>3507</v>
      </c>
      <c r="H381" s="349" t="s">
        <v>1407</v>
      </c>
      <c r="I381" s="307">
        <v>746</v>
      </c>
      <c r="J381" s="307">
        <v>30</v>
      </c>
      <c r="K381" s="308" t="str">
        <f t="shared" si="1"/>
        <v>0746-0030</v>
      </c>
      <c r="L381" s="328">
        <v>1</v>
      </c>
    </row>
    <row r="382" spans="1:12" ht="38.25">
      <c r="A382" s="326" t="s">
        <v>10</v>
      </c>
      <c r="B382" s="327" t="s">
        <v>49</v>
      </c>
      <c r="C382" s="327" t="s">
        <v>50</v>
      </c>
      <c r="D382" s="327" t="s">
        <v>51</v>
      </c>
      <c r="E382" s="327" t="s">
        <v>30</v>
      </c>
      <c r="F382" s="327"/>
      <c r="G382" s="348" t="s">
        <v>1546</v>
      </c>
      <c r="H382" s="350" t="s">
        <v>4047</v>
      </c>
      <c r="I382" s="307">
        <v>746</v>
      </c>
      <c r="J382" s="307">
        <v>31</v>
      </c>
      <c r="K382" s="308" t="str">
        <f t="shared" si="1"/>
        <v>0746-0031</v>
      </c>
      <c r="L382" s="332" t="s">
        <v>3763</v>
      </c>
    </row>
    <row r="383" spans="1:12" ht="25.5">
      <c r="A383" s="326" t="s">
        <v>10</v>
      </c>
      <c r="B383" s="327" t="s">
        <v>49</v>
      </c>
      <c r="C383" s="327" t="s">
        <v>50</v>
      </c>
      <c r="D383" s="327" t="s">
        <v>51</v>
      </c>
      <c r="E383" s="327" t="s">
        <v>30</v>
      </c>
      <c r="F383" s="327"/>
      <c r="G383" s="348" t="s">
        <v>1546</v>
      </c>
      <c r="H383" s="349" t="s">
        <v>1547</v>
      </c>
      <c r="I383" s="307">
        <v>746</v>
      </c>
      <c r="J383" s="307">
        <v>31</v>
      </c>
      <c r="K383" s="308" t="str">
        <f t="shared" si="1"/>
        <v>0746-0031</v>
      </c>
      <c r="L383" s="332" t="s">
        <v>3763</v>
      </c>
    </row>
    <row r="384" spans="1:12" ht="25.5">
      <c r="A384" s="326" t="s">
        <v>10</v>
      </c>
      <c r="B384" s="327" t="s">
        <v>49</v>
      </c>
      <c r="C384" s="327" t="s">
        <v>50</v>
      </c>
      <c r="D384" s="327" t="s">
        <v>51</v>
      </c>
      <c r="E384" s="327" t="s">
        <v>30</v>
      </c>
      <c r="F384" s="327"/>
      <c r="G384" s="354" t="s">
        <v>4048</v>
      </c>
      <c r="H384" s="350" t="s">
        <v>4049</v>
      </c>
      <c r="I384" s="307">
        <v>746</v>
      </c>
      <c r="J384" s="307">
        <v>32</v>
      </c>
      <c r="K384" s="308" t="str">
        <f t="shared" si="1"/>
        <v>0746-0032</v>
      </c>
      <c r="L384" s="328">
        <v>1</v>
      </c>
    </row>
    <row r="385" spans="1:26" ht="25.5">
      <c r="A385" s="326" t="s">
        <v>10</v>
      </c>
      <c r="B385" s="327" t="s">
        <v>49</v>
      </c>
      <c r="C385" s="327" t="s">
        <v>50</v>
      </c>
      <c r="D385" s="327" t="s">
        <v>1447</v>
      </c>
      <c r="E385" s="327" t="s">
        <v>30</v>
      </c>
      <c r="F385" s="327"/>
      <c r="G385" s="354" t="s">
        <v>4050</v>
      </c>
      <c r="H385" s="349" t="s">
        <v>1450</v>
      </c>
      <c r="I385" s="307">
        <v>746</v>
      </c>
      <c r="J385" s="307">
        <v>33</v>
      </c>
      <c r="K385" s="308" t="str">
        <f t="shared" si="1"/>
        <v>0746-0033</v>
      </c>
      <c r="L385" s="328">
        <v>1</v>
      </c>
    </row>
    <row r="386" spans="1:26" ht="38.25">
      <c r="A386" s="326" t="s">
        <v>10</v>
      </c>
      <c r="B386" s="327" t="s">
        <v>49</v>
      </c>
      <c r="C386" s="327" t="s">
        <v>123</v>
      </c>
      <c r="D386" s="327" t="s">
        <v>1336</v>
      </c>
      <c r="E386" s="327" t="s">
        <v>509</v>
      </c>
      <c r="F386" s="327"/>
      <c r="G386" s="174" t="s">
        <v>3474</v>
      </c>
      <c r="H386" s="352" t="s">
        <v>4051</v>
      </c>
      <c r="I386" s="307">
        <v>746</v>
      </c>
      <c r="J386" s="307">
        <v>34</v>
      </c>
      <c r="K386" s="308" t="str">
        <f t="shared" si="1"/>
        <v>0746-0034</v>
      </c>
      <c r="L386" s="332" t="s">
        <v>3798</v>
      </c>
    </row>
    <row r="387" spans="1:26" ht="38.25">
      <c r="A387" s="326" t="s">
        <v>10</v>
      </c>
      <c r="B387" s="327" t="s">
        <v>49</v>
      </c>
      <c r="C387" s="327" t="s">
        <v>50</v>
      </c>
      <c r="D387" s="327" t="s">
        <v>451</v>
      </c>
      <c r="E387" s="327" t="s">
        <v>30</v>
      </c>
      <c r="F387" s="327"/>
      <c r="G387" s="348" t="s">
        <v>452</v>
      </c>
      <c r="H387" s="349" t="s">
        <v>453</v>
      </c>
      <c r="I387" s="307">
        <v>746</v>
      </c>
      <c r="J387" s="307">
        <v>35</v>
      </c>
      <c r="K387" s="308" t="str">
        <f t="shared" si="1"/>
        <v>0746-0035</v>
      </c>
      <c r="L387" s="328">
        <v>1</v>
      </c>
    </row>
    <row r="388" spans="1:26" ht="25.5">
      <c r="A388" s="326" t="s">
        <v>10</v>
      </c>
      <c r="B388" s="327" t="s">
        <v>49</v>
      </c>
      <c r="C388" s="327" t="s">
        <v>50</v>
      </c>
      <c r="D388" s="327" t="s">
        <v>451</v>
      </c>
      <c r="E388" s="327" t="s">
        <v>30</v>
      </c>
      <c r="F388" s="327"/>
      <c r="G388" s="348" t="s">
        <v>1555</v>
      </c>
      <c r="H388" s="349" t="s">
        <v>1556</v>
      </c>
      <c r="I388" s="307">
        <v>746</v>
      </c>
      <c r="J388" s="307">
        <v>36</v>
      </c>
      <c r="K388" s="308" t="str">
        <f t="shared" si="1"/>
        <v>0746-0036</v>
      </c>
      <c r="L388" s="328">
        <v>1</v>
      </c>
    </row>
    <row r="389" spans="1:26" ht="25.5">
      <c r="A389" s="326" t="s">
        <v>10</v>
      </c>
      <c r="B389" s="327" t="s">
        <v>49</v>
      </c>
      <c r="C389" s="327" t="s">
        <v>28</v>
      </c>
      <c r="D389" s="327" t="s">
        <v>4040</v>
      </c>
      <c r="E389" s="327" t="s">
        <v>30</v>
      </c>
      <c r="F389" s="327"/>
      <c r="G389" s="348" t="s">
        <v>4052</v>
      </c>
      <c r="H389" s="350" t="s">
        <v>4053</v>
      </c>
      <c r="I389" s="307">
        <v>746</v>
      </c>
      <c r="J389" s="307">
        <v>37</v>
      </c>
      <c r="K389" s="308" t="str">
        <f t="shared" si="1"/>
        <v>0746-0037</v>
      </c>
      <c r="L389" s="328">
        <v>1</v>
      </c>
    </row>
    <row r="390" spans="1:26" ht="25.5">
      <c r="A390" s="333" t="s">
        <v>10</v>
      </c>
      <c r="B390" s="327" t="s">
        <v>49</v>
      </c>
      <c r="C390" s="327" t="s">
        <v>50</v>
      </c>
      <c r="D390" s="327" t="s">
        <v>1447</v>
      </c>
      <c r="E390" s="327" t="s">
        <v>30</v>
      </c>
      <c r="F390" s="327"/>
      <c r="G390" s="348" t="s">
        <v>4054</v>
      </c>
      <c r="H390" s="349" t="s">
        <v>4055</v>
      </c>
      <c r="I390" s="307">
        <v>746</v>
      </c>
      <c r="J390" s="307">
        <v>38</v>
      </c>
      <c r="K390" s="308" t="str">
        <f t="shared" si="1"/>
        <v>0746-0038</v>
      </c>
      <c r="L390" s="328">
        <v>1</v>
      </c>
    </row>
    <row r="391" spans="1:26" ht="38.25">
      <c r="A391" s="326" t="s">
        <v>10</v>
      </c>
      <c r="B391" s="327" t="s">
        <v>49</v>
      </c>
      <c r="C391" s="327" t="s">
        <v>28</v>
      </c>
      <c r="D391" s="327" t="s">
        <v>4040</v>
      </c>
      <c r="E391" s="327" t="s">
        <v>30</v>
      </c>
      <c r="F391" s="327"/>
      <c r="G391" s="348" t="s">
        <v>3473</v>
      </c>
      <c r="H391" s="349" t="s">
        <v>4056</v>
      </c>
      <c r="I391" s="307">
        <v>746</v>
      </c>
      <c r="J391" s="307">
        <v>39</v>
      </c>
      <c r="K391" s="308" t="str">
        <f t="shared" si="1"/>
        <v>0746-0039</v>
      </c>
      <c r="L391" s="328">
        <v>1</v>
      </c>
    </row>
    <row r="392" spans="1:26" ht="51">
      <c r="A392" s="326" t="s">
        <v>10</v>
      </c>
      <c r="B392" s="327" t="s">
        <v>49</v>
      </c>
      <c r="C392" s="327" t="s">
        <v>50</v>
      </c>
      <c r="D392" s="327" t="s">
        <v>51</v>
      </c>
      <c r="E392" s="327" t="s">
        <v>30</v>
      </c>
      <c r="F392" s="327"/>
      <c r="G392" s="348" t="s">
        <v>3451</v>
      </c>
      <c r="H392" s="349" t="s">
        <v>4057</v>
      </c>
      <c r="I392" s="307">
        <v>746</v>
      </c>
      <c r="J392" s="307">
        <v>40</v>
      </c>
      <c r="K392" s="308" t="str">
        <f t="shared" si="1"/>
        <v>0746-0040</v>
      </c>
      <c r="L392" s="328">
        <v>1</v>
      </c>
    </row>
    <row r="393" spans="1:26" ht="25.5">
      <c r="A393" s="326" t="s">
        <v>10</v>
      </c>
      <c r="B393" s="327" t="s">
        <v>49</v>
      </c>
      <c r="C393" s="327" t="s">
        <v>50</v>
      </c>
      <c r="D393" s="327" t="s">
        <v>1447</v>
      </c>
      <c r="E393" s="327" t="s">
        <v>30</v>
      </c>
      <c r="F393" s="327"/>
      <c r="G393" s="348" t="s">
        <v>3455</v>
      </c>
      <c r="H393" s="349" t="s">
        <v>4058</v>
      </c>
      <c r="I393" s="307">
        <v>746</v>
      </c>
      <c r="J393" s="307">
        <v>41</v>
      </c>
      <c r="K393" s="308" t="str">
        <f t="shared" si="1"/>
        <v>0746-0041</v>
      </c>
      <c r="L393" s="328">
        <v>1</v>
      </c>
    </row>
    <row r="394" spans="1:26" ht="38.25">
      <c r="A394" s="174" t="s">
        <v>10</v>
      </c>
      <c r="B394" s="174" t="s">
        <v>49</v>
      </c>
      <c r="C394" s="174" t="s">
        <v>28</v>
      </c>
      <c r="D394" s="174" t="s">
        <v>51</v>
      </c>
      <c r="E394" s="174" t="s">
        <v>30</v>
      </c>
      <c r="F394" s="315" t="str">
        <f t="array" ref="F394">IFERROR(INDEX(UIID!$K$2:$K1107, MATCH(CONCATENATE(B394,D394,G394,J394), UIID!$B$2:$B1107&amp;UIID!$D$2:$D1107&amp;UIID!$G$2:$G1107&amp;UIID!$H$2:$H1107, 0),), "Not Found")</f>
        <v>Not Found</v>
      </c>
      <c r="G394" s="174" t="s">
        <v>3511</v>
      </c>
      <c r="H394" s="174" t="s">
        <v>4059</v>
      </c>
      <c r="I394" s="307">
        <v>746</v>
      </c>
      <c r="J394" s="307">
        <v>42</v>
      </c>
      <c r="K394" s="308" t="str">
        <f t="shared" si="1"/>
        <v>0746-0042</v>
      </c>
      <c r="L394" s="328">
        <v>1</v>
      </c>
    </row>
    <row r="395" spans="1:26" ht="25.5">
      <c r="A395" s="174" t="s">
        <v>10</v>
      </c>
      <c r="B395" s="174" t="s">
        <v>49</v>
      </c>
      <c r="C395" s="174" t="s">
        <v>28</v>
      </c>
      <c r="D395" s="174" t="s">
        <v>4060</v>
      </c>
      <c r="E395" s="174" t="s">
        <v>123</v>
      </c>
      <c r="F395" s="315" t="str">
        <f t="array" ref="F395">IFERROR(INDEX(UIID!$K$2:$K1107, MATCH(CONCATENATE(B395,D395,G395,J395), UIID!$B$2:$B1107&amp;UIID!$D$2:$D1107&amp;UIID!$G$2:$G1107&amp;UIID!$H$2:$H1107, 0),), "Not Found")</f>
        <v>Not Found</v>
      </c>
      <c r="G395" s="174" t="s">
        <v>3520</v>
      </c>
      <c r="H395" s="174" t="s">
        <v>4061</v>
      </c>
      <c r="I395" s="307">
        <v>746</v>
      </c>
      <c r="J395" s="307">
        <v>43</v>
      </c>
      <c r="K395" s="308" t="str">
        <f t="shared" si="1"/>
        <v>0746-0043</v>
      </c>
      <c r="L395" s="337"/>
      <c r="M395" s="337"/>
      <c r="N395" s="355"/>
      <c r="O395" s="337"/>
      <c r="P395" s="337"/>
      <c r="Q395" s="337"/>
      <c r="R395" s="337"/>
      <c r="S395" s="337"/>
      <c r="T395" s="337"/>
      <c r="U395" s="337"/>
      <c r="V395" s="337"/>
      <c r="W395" s="337"/>
      <c r="X395" s="337"/>
      <c r="Y395" s="337"/>
      <c r="Z395" s="337"/>
    </row>
    <row r="396" spans="1:26" ht="38.25">
      <c r="A396" s="174" t="s">
        <v>10</v>
      </c>
      <c r="B396" s="174" t="s">
        <v>49</v>
      </c>
      <c r="C396" s="174" t="s">
        <v>28</v>
      </c>
      <c r="D396" s="174" t="s">
        <v>1415</v>
      </c>
      <c r="E396" s="174" t="s">
        <v>50</v>
      </c>
      <c r="F396" s="315" t="str">
        <f t="array" ref="F396">IFERROR(INDEX(UIID!$K$2:$K1107, MATCH(CONCATENATE(B396,D396,G396,J396), UIID!$B$2:$B1107&amp;UIID!$D$2:$D1107&amp;UIID!$G$2:$G1107&amp;UIID!$H$2:$H1107, 0),), "Not Found")</f>
        <v>Not Found</v>
      </c>
      <c r="G396" s="174" t="s">
        <v>1416</v>
      </c>
      <c r="H396" s="174" t="s">
        <v>4062</v>
      </c>
      <c r="I396" s="307">
        <v>746</v>
      </c>
      <c r="J396" s="307">
        <v>44</v>
      </c>
      <c r="K396" s="308" t="str">
        <f t="shared" si="1"/>
        <v>0746-0044</v>
      </c>
      <c r="L396" s="337"/>
      <c r="M396" s="337"/>
      <c r="N396" s="355"/>
      <c r="O396" s="337"/>
      <c r="P396" s="337"/>
      <c r="Q396" s="337"/>
      <c r="R396" s="337"/>
      <c r="S396" s="337"/>
      <c r="T396" s="337"/>
      <c r="U396" s="337"/>
      <c r="V396" s="337"/>
      <c r="W396" s="337"/>
      <c r="X396" s="337"/>
      <c r="Y396" s="337"/>
      <c r="Z396" s="337"/>
    </row>
    <row r="397" spans="1:26" ht="51">
      <c r="A397" s="174" t="s">
        <v>10</v>
      </c>
      <c r="B397" s="174" t="s">
        <v>49</v>
      </c>
      <c r="C397" s="174" t="s">
        <v>50</v>
      </c>
      <c r="D397" s="174" t="s">
        <v>1447</v>
      </c>
      <c r="E397" s="174" t="s">
        <v>30</v>
      </c>
      <c r="F397" s="315" t="str">
        <f t="array" ref="F397">IFERROR(INDEX(UIID!$K$2:$K1107, MATCH(CONCATENATE(B397,D397,G397,J397), UIID!$B$2:$B1107&amp;UIID!$D$2:$D1107&amp;UIID!$G$2:$G1107&amp;UIID!$H$2:$H1107, 0),), "Not Found")</f>
        <v>Not Found</v>
      </c>
      <c r="G397" s="174" t="s">
        <v>3559</v>
      </c>
      <c r="H397" s="174" t="s">
        <v>4063</v>
      </c>
      <c r="I397" s="307">
        <v>746</v>
      </c>
      <c r="J397" s="307">
        <v>45</v>
      </c>
      <c r="K397" s="308" t="str">
        <f t="shared" si="1"/>
        <v>0746-0045</v>
      </c>
      <c r="L397" s="337"/>
      <c r="M397" s="337"/>
      <c r="N397" s="355"/>
      <c r="O397" s="337"/>
      <c r="P397" s="337"/>
      <c r="Q397" s="337"/>
      <c r="R397" s="337"/>
      <c r="S397" s="337"/>
      <c r="T397" s="337"/>
      <c r="U397" s="337"/>
      <c r="V397" s="337"/>
      <c r="W397" s="337"/>
      <c r="X397" s="337"/>
      <c r="Y397" s="337"/>
      <c r="Z397" s="337"/>
    </row>
    <row r="398" spans="1:26" ht="25.5">
      <c r="A398" s="174" t="s">
        <v>10</v>
      </c>
      <c r="B398" s="174" t="s">
        <v>49</v>
      </c>
      <c r="C398" s="174" t="s">
        <v>50</v>
      </c>
      <c r="D398" s="174" t="s">
        <v>51</v>
      </c>
      <c r="E398" s="174" t="s">
        <v>30</v>
      </c>
      <c r="F398" s="315" t="str">
        <f t="array" ref="F398">IFERROR(INDEX(UIID!$K$2:$K1107, MATCH(CONCATENATE(B398,D398,G398,J398), UIID!$B$2:$B1107&amp;UIID!$D$2:$D1107&amp;UIID!$G$2:$G1107&amp;UIID!$H$2:$H1107, 0),), "Not Found")</f>
        <v>Not Found</v>
      </c>
      <c r="G398" s="174" t="s">
        <v>3574</v>
      </c>
      <c r="H398" s="174" t="s">
        <v>4064</v>
      </c>
      <c r="I398" s="307">
        <v>746</v>
      </c>
      <c r="J398" s="307">
        <v>46</v>
      </c>
      <c r="K398" s="308" t="str">
        <f t="shared" si="1"/>
        <v>0746-0046</v>
      </c>
      <c r="L398" s="337"/>
      <c r="M398" s="337"/>
      <c r="N398" s="355"/>
      <c r="O398" s="337"/>
      <c r="P398" s="337"/>
      <c r="Q398" s="337"/>
      <c r="R398" s="337"/>
      <c r="S398" s="337"/>
      <c r="T398" s="337"/>
      <c r="U398" s="337"/>
      <c r="V398" s="337"/>
      <c r="W398" s="337"/>
      <c r="X398" s="337"/>
      <c r="Y398" s="337"/>
      <c r="Z398" s="337"/>
    </row>
    <row r="399" spans="1:26" ht="38.25">
      <c r="A399" s="174" t="s">
        <v>10</v>
      </c>
      <c r="B399" s="174" t="s">
        <v>49</v>
      </c>
      <c r="C399" s="317"/>
      <c r="D399" s="174" t="s">
        <v>4065</v>
      </c>
      <c r="E399" s="317"/>
      <c r="F399" s="316"/>
      <c r="G399" s="174" t="s">
        <v>4066</v>
      </c>
      <c r="H399" s="174" t="s">
        <v>4067</v>
      </c>
      <c r="I399" s="307">
        <v>746</v>
      </c>
      <c r="J399" s="307">
        <v>47</v>
      </c>
      <c r="K399" s="308" t="str">
        <f t="shared" si="1"/>
        <v>0746-0047</v>
      </c>
      <c r="L399" s="337"/>
      <c r="M399" s="337"/>
      <c r="N399" s="355"/>
      <c r="O399" s="337"/>
      <c r="P399" s="337"/>
      <c r="Q399" s="337"/>
      <c r="R399" s="337"/>
      <c r="S399" s="337"/>
      <c r="T399" s="337"/>
      <c r="U399" s="337"/>
      <c r="V399" s="337"/>
      <c r="W399" s="337"/>
      <c r="X399" s="337"/>
      <c r="Y399" s="337"/>
      <c r="Z399" s="337"/>
    </row>
    <row r="400" spans="1:26" ht="63.75">
      <c r="A400" s="174" t="s">
        <v>10</v>
      </c>
      <c r="B400" s="174" t="s">
        <v>49</v>
      </c>
      <c r="C400" s="174" t="s">
        <v>50</v>
      </c>
      <c r="D400" s="174" t="s">
        <v>51</v>
      </c>
      <c r="E400" s="174" t="s">
        <v>30</v>
      </c>
      <c r="F400" s="315" t="str">
        <f t="array" ref="F400">IFERROR(INDEX(UIID!$K$2:$K1107, MATCH(CONCATENATE(B400,D400,G400,J400), UIID!$B$2:$B1107&amp;UIID!$D$2:$D1107&amp;UIID!$G$2:$G1107&amp;UIID!$H$2:$H1107, 0),), "Not Found")</f>
        <v>Not Found</v>
      </c>
      <c r="G400" s="174" t="s">
        <v>4068</v>
      </c>
      <c r="H400" s="174" t="s">
        <v>4069</v>
      </c>
      <c r="I400" s="307">
        <v>746</v>
      </c>
      <c r="J400" s="307">
        <v>48</v>
      </c>
      <c r="K400" s="308" t="str">
        <f t="shared" si="1"/>
        <v>0746-0048</v>
      </c>
      <c r="L400" s="337"/>
      <c r="M400" s="337"/>
      <c r="N400" s="355"/>
      <c r="O400" s="337"/>
      <c r="P400" s="337"/>
      <c r="Q400" s="337"/>
      <c r="R400" s="337"/>
      <c r="S400" s="337"/>
      <c r="T400" s="337"/>
      <c r="U400" s="337"/>
      <c r="V400" s="337"/>
      <c r="W400" s="337"/>
      <c r="X400" s="337"/>
      <c r="Y400" s="337"/>
      <c r="Z400" s="337"/>
    </row>
    <row r="401" spans="1:26" ht="38.25">
      <c r="A401" s="174" t="s">
        <v>10</v>
      </c>
      <c r="B401" s="174" t="s">
        <v>49</v>
      </c>
      <c r="C401" s="174" t="s">
        <v>50</v>
      </c>
      <c r="D401" s="174" t="s">
        <v>51</v>
      </c>
      <c r="E401" s="174" t="s">
        <v>30</v>
      </c>
      <c r="F401" s="315" t="str">
        <f t="array" ref="F401">IFERROR(INDEX(UIID!$K$2:$K1107, MATCH(CONCATENATE(B401,D401,G401,J401), UIID!$B$2:$B1107&amp;UIID!$D$2:$D1107&amp;UIID!$G$2:$G1107&amp;UIID!$H$2:$H1107, 0),), "Not Found")</f>
        <v>Not Found</v>
      </c>
      <c r="G401" s="174" t="s">
        <v>4070</v>
      </c>
      <c r="H401" s="174" t="s">
        <v>4071</v>
      </c>
      <c r="I401" s="307">
        <v>746</v>
      </c>
      <c r="J401" s="307">
        <v>49</v>
      </c>
      <c r="K401" s="308" t="str">
        <f t="shared" si="1"/>
        <v>0746-0049</v>
      </c>
      <c r="L401" s="337"/>
      <c r="M401" s="337"/>
      <c r="N401" s="355"/>
      <c r="O401" s="337"/>
      <c r="P401" s="337"/>
      <c r="Q401" s="337"/>
      <c r="R401" s="337"/>
      <c r="S401" s="337"/>
      <c r="T401" s="337"/>
      <c r="U401" s="337"/>
      <c r="V401" s="337"/>
      <c r="W401" s="337"/>
      <c r="X401" s="337"/>
      <c r="Y401" s="337"/>
      <c r="Z401" s="337"/>
    </row>
    <row r="402" spans="1:26" ht="63.75">
      <c r="A402" s="174" t="s">
        <v>10</v>
      </c>
      <c r="B402" s="174" t="s">
        <v>49</v>
      </c>
      <c r="C402" s="174" t="s">
        <v>50</v>
      </c>
      <c r="D402" s="174" t="s">
        <v>51</v>
      </c>
      <c r="E402" s="174" t="s">
        <v>30</v>
      </c>
      <c r="F402" s="315" t="str">
        <f t="array" ref="F402">IFERROR(INDEX(UIID!$K$2:$K1107, MATCH(CONCATENATE(B402,D402,G402,J402), UIID!$B$2:$B1107&amp;UIID!$D$2:$D1107&amp;UIID!$G$2:$G1107&amp;UIID!$H$2:$H1107, 0),), "Not Found")</f>
        <v>Not Found</v>
      </c>
      <c r="G402" s="174" t="s">
        <v>4072</v>
      </c>
      <c r="H402" s="174" t="s">
        <v>4073</v>
      </c>
      <c r="I402" s="307">
        <v>746</v>
      </c>
      <c r="J402" s="307">
        <v>50</v>
      </c>
      <c r="K402" s="308" t="str">
        <f t="shared" si="1"/>
        <v>0746-0050</v>
      </c>
      <c r="L402" s="337"/>
      <c r="M402" s="337"/>
      <c r="N402" s="355"/>
      <c r="O402" s="337"/>
      <c r="P402" s="337"/>
      <c r="Q402" s="337"/>
      <c r="R402" s="337"/>
      <c r="S402" s="337"/>
      <c r="T402" s="337"/>
      <c r="U402" s="337"/>
      <c r="V402" s="337"/>
      <c r="W402" s="337"/>
      <c r="X402" s="337"/>
      <c r="Y402" s="337"/>
      <c r="Z402" s="337"/>
    </row>
    <row r="403" spans="1:26" ht="63.75">
      <c r="A403" s="174" t="s">
        <v>10</v>
      </c>
      <c r="B403" s="174" t="s">
        <v>49</v>
      </c>
      <c r="C403" s="174" t="s">
        <v>123</v>
      </c>
      <c r="D403" s="174" t="s">
        <v>1447</v>
      </c>
      <c r="E403" s="174" t="s">
        <v>30</v>
      </c>
      <c r="F403" s="315" t="str">
        <f t="array" ref="F403">IFERROR(INDEX(UIID!$K$2:$K1107, MATCH(CONCATENATE(B403,D403,G403,J403), UIID!$B$2:$B1107&amp;UIID!$D$2:$D1107&amp;UIID!$G$2:$G1107&amp;UIID!$H$2:$H1107, 0),), "Not Found")</f>
        <v>Not Found</v>
      </c>
      <c r="G403" s="174" t="s">
        <v>4074</v>
      </c>
      <c r="H403" s="174" t="s">
        <v>4075</v>
      </c>
      <c r="I403" s="307">
        <v>746</v>
      </c>
      <c r="J403" s="307">
        <v>51</v>
      </c>
      <c r="K403" s="308" t="str">
        <f t="shared" si="1"/>
        <v>0746-0051</v>
      </c>
      <c r="L403" s="337"/>
      <c r="M403" s="337"/>
      <c r="N403" s="355"/>
      <c r="O403" s="337"/>
      <c r="P403" s="337"/>
      <c r="Q403" s="337"/>
      <c r="R403" s="337"/>
      <c r="S403" s="337"/>
      <c r="T403" s="337"/>
      <c r="U403" s="337"/>
      <c r="V403" s="337"/>
      <c r="W403" s="337"/>
      <c r="X403" s="337"/>
      <c r="Y403" s="337"/>
      <c r="Z403" s="337"/>
    </row>
    <row r="404" spans="1:26" ht="63.75">
      <c r="A404" s="174" t="s">
        <v>10</v>
      </c>
      <c r="B404" s="174" t="s">
        <v>49</v>
      </c>
      <c r="C404" s="174" t="s">
        <v>50</v>
      </c>
      <c r="D404" s="174" t="s">
        <v>51</v>
      </c>
      <c r="E404" s="174" t="s">
        <v>30</v>
      </c>
      <c r="F404" s="315" t="str">
        <f t="array" ref="F404">IFERROR(INDEX(UIID!$K$2:$K1107, MATCH(CONCATENATE(B404,D404,G404,J404), UIID!$B$2:$B1107&amp;UIID!$D$2:$D1107&amp;UIID!$G$2:$G1107&amp;UIID!$H$2:$H1107, 0),), "Not Found")</f>
        <v>Not Found</v>
      </c>
      <c r="G404" s="174" t="s">
        <v>4076</v>
      </c>
      <c r="H404" s="174" t="s">
        <v>4077</v>
      </c>
      <c r="I404" s="307">
        <v>746</v>
      </c>
      <c r="J404" s="307">
        <v>52</v>
      </c>
      <c r="K404" s="308" t="str">
        <f t="shared" si="1"/>
        <v>0746-0052</v>
      </c>
      <c r="L404" s="337"/>
      <c r="M404" s="337"/>
      <c r="N404" s="355"/>
      <c r="O404" s="337"/>
      <c r="P404" s="337"/>
      <c r="Q404" s="337"/>
      <c r="R404" s="337"/>
      <c r="S404" s="337"/>
      <c r="T404" s="337"/>
      <c r="U404" s="337"/>
      <c r="V404" s="337"/>
      <c r="W404" s="337"/>
      <c r="X404" s="337"/>
      <c r="Y404" s="337"/>
      <c r="Z404" s="337"/>
    </row>
    <row r="405" spans="1:26" ht="38.25">
      <c r="A405" s="174" t="s">
        <v>4078</v>
      </c>
      <c r="B405" s="174" t="s">
        <v>49</v>
      </c>
      <c r="C405" s="174" t="s">
        <v>123</v>
      </c>
      <c r="D405" s="174" t="s">
        <v>4065</v>
      </c>
      <c r="E405" s="174" t="s">
        <v>509</v>
      </c>
      <c r="F405" s="315" t="str">
        <f t="array" ref="F405">IFERROR(INDEX(UIID!$K$2:$K1107, MATCH(CONCATENATE(B405,D405,G405,J405), UIID!$B$2:$B1107&amp;UIID!$D$2:$D1107&amp;UIID!$G$2:$G1107&amp;UIID!$H$2:$H1107, 0),), "Not Found")</f>
        <v>Not Found</v>
      </c>
      <c r="G405" s="174" t="s">
        <v>4079</v>
      </c>
      <c r="H405" s="174" t="s">
        <v>4080</v>
      </c>
      <c r="I405" s="307">
        <v>746</v>
      </c>
      <c r="J405" s="307">
        <v>53</v>
      </c>
      <c r="K405" s="308" t="str">
        <f t="shared" si="1"/>
        <v>0746-0053</v>
      </c>
      <c r="L405" s="337"/>
      <c r="M405" s="337"/>
      <c r="N405" s="355"/>
      <c r="O405" s="337"/>
      <c r="P405" s="337"/>
      <c r="Q405" s="337"/>
      <c r="R405" s="337"/>
      <c r="S405" s="337"/>
      <c r="T405" s="337"/>
      <c r="U405" s="337"/>
      <c r="V405" s="337"/>
      <c r="W405" s="337"/>
      <c r="X405" s="337"/>
      <c r="Y405" s="337"/>
      <c r="Z405" s="337"/>
    </row>
    <row r="406" spans="1:26" ht="51">
      <c r="A406" s="174" t="s">
        <v>4078</v>
      </c>
      <c r="B406" s="174" t="s">
        <v>49</v>
      </c>
      <c r="C406" s="174" t="s">
        <v>28</v>
      </c>
      <c r="D406" s="174" t="s">
        <v>1415</v>
      </c>
      <c r="E406" s="174" t="s">
        <v>50</v>
      </c>
      <c r="F406" s="315" t="str">
        <f t="array" ref="F406">IFERROR(INDEX(UIID!$K$2:$K1107, MATCH(CONCATENATE(B406,D406,G406,J406), UIID!$B$2:$B1107&amp;UIID!$D$2:$D1107&amp;UIID!$G$2:$G1107&amp;UIID!$H$2:$H1107, 0),), "Not Found")</f>
        <v>Not Found</v>
      </c>
      <c r="G406" s="174" t="s">
        <v>4081</v>
      </c>
      <c r="H406" s="174" t="s">
        <v>4082</v>
      </c>
      <c r="I406" s="307">
        <v>746</v>
      </c>
      <c r="J406" s="307">
        <v>54</v>
      </c>
      <c r="K406" s="308" t="str">
        <f t="shared" si="1"/>
        <v>0746-0054</v>
      </c>
      <c r="L406" s="337"/>
      <c r="M406" s="337"/>
      <c r="N406" s="355"/>
      <c r="O406" s="337"/>
      <c r="P406" s="337"/>
      <c r="Q406" s="337"/>
      <c r="R406" s="337"/>
      <c r="S406" s="337"/>
      <c r="T406" s="337"/>
      <c r="U406" s="337"/>
      <c r="V406" s="337"/>
      <c r="W406" s="337"/>
      <c r="X406" s="337"/>
      <c r="Y406" s="337"/>
      <c r="Z406" s="337"/>
    </row>
    <row r="407" spans="1:26" ht="12.75">
      <c r="A407" s="319" t="s">
        <v>10</v>
      </c>
      <c r="B407" s="320" t="s">
        <v>400</v>
      </c>
      <c r="C407" s="320" t="s">
        <v>176</v>
      </c>
      <c r="D407" s="320" t="s">
        <v>401</v>
      </c>
      <c r="E407" s="320" t="s">
        <v>509</v>
      </c>
      <c r="F407" s="320"/>
      <c r="G407" s="346" t="s">
        <v>3466</v>
      </c>
      <c r="H407" s="347" t="s">
        <v>403</v>
      </c>
      <c r="I407" s="321">
        <v>761</v>
      </c>
      <c r="J407" s="321">
        <v>1</v>
      </c>
      <c r="K407" s="322" t="str">
        <f t="shared" si="1"/>
        <v>0761-0001</v>
      </c>
      <c r="L407" s="325"/>
      <c r="M407" s="325"/>
      <c r="N407" s="324">
        <v>761</v>
      </c>
      <c r="O407" s="325" t="s">
        <v>400</v>
      </c>
      <c r="P407" s="325"/>
      <c r="Q407" s="325"/>
      <c r="R407" s="325"/>
      <c r="S407" s="325"/>
      <c r="T407" s="325"/>
      <c r="U407" s="325"/>
      <c r="V407" s="325"/>
      <c r="W407" s="325"/>
      <c r="X407" s="325"/>
      <c r="Y407" s="325"/>
      <c r="Z407" s="325"/>
    </row>
    <row r="408" spans="1:26" ht="38.25">
      <c r="A408" s="326" t="s">
        <v>10</v>
      </c>
      <c r="B408" s="327" t="s">
        <v>400</v>
      </c>
      <c r="C408" s="327" t="s">
        <v>176</v>
      </c>
      <c r="D408" s="327" t="s">
        <v>401</v>
      </c>
      <c r="E408" s="327" t="s">
        <v>509</v>
      </c>
      <c r="F408" s="327"/>
      <c r="G408" s="354" t="s">
        <v>3482</v>
      </c>
      <c r="H408" s="349" t="s">
        <v>1950</v>
      </c>
      <c r="I408" s="307">
        <v>761</v>
      </c>
      <c r="J408" s="307">
        <v>2</v>
      </c>
      <c r="K408" s="308" t="str">
        <f t="shared" si="1"/>
        <v>0761-0002</v>
      </c>
    </row>
    <row r="409" spans="1:26" ht="12.75">
      <c r="A409" s="326" t="s">
        <v>10</v>
      </c>
      <c r="B409" s="327" t="s">
        <v>400</v>
      </c>
      <c r="C409" s="327" t="s">
        <v>50</v>
      </c>
      <c r="D409" s="327" t="s">
        <v>401</v>
      </c>
      <c r="E409" s="327" t="s">
        <v>509</v>
      </c>
      <c r="F409" s="327"/>
      <c r="G409" s="348" t="s">
        <v>2049</v>
      </c>
      <c r="H409" s="349" t="s">
        <v>2050</v>
      </c>
      <c r="I409" s="307">
        <v>761</v>
      </c>
      <c r="J409" s="307">
        <v>3</v>
      </c>
      <c r="K409" s="308" t="str">
        <f t="shared" si="1"/>
        <v>0761-0003</v>
      </c>
    </row>
    <row r="410" spans="1:26" ht="25.5">
      <c r="A410" s="326" t="s">
        <v>10</v>
      </c>
      <c r="B410" s="327" t="s">
        <v>400</v>
      </c>
      <c r="C410" s="327" t="s">
        <v>176</v>
      </c>
      <c r="D410" s="327" t="s">
        <v>400</v>
      </c>
      <c r="E410" s="327" t="s">
        <v>509</v>
      </c>
      <c r="F410" s="327"/>
      <c r="G410" s="348" t="s">
        <v>585</v>
      </c>
      <c r="H410" s="349" t="s">
        <v>586</v>
      </c>
      <c r="I410" s="307">
        <v>761</v>
      </c>
      <c r="J410" s="307">
        <v>4</v>
      </c>
      <c r="K410" s="308" t="str">
        <f t="shared" si="1"/>
        <v>0761-0004</v>
      </c>
    </row>
    <row r="411" spans="1:26" ht="25.5">
      <c r="A411" s="326" t="s">
        <v>10</v>
      </c>
      <c r="B411" s="327" t="s">
        <v>400</v>
      </c>
      <c r="C411" s="327" t="s">
        <v>176</v>
      </c>
      <c r="D411" s="327" t="s">
        <v>783</v>
      </c>
      <c r="E411" s="327" t="s">
        <v>146</v>
      </c>
      <c r="F411" s="327"/>
      <c r="G411" s="348" t="s">
        <v>4083</v>
      </c>
      <c r="H411" s="349" t="s">
        <v>4084</v>
      </c>
      <c r="I411" s="307">
        <v>761</v>
      </c>
      <c r="J411" s="307">
        <v>5</v>
      </c>
      <c r="K411" s="308" t="str">
        <f t="shared" si="1"/>
        <v>0761-0005</v>
      </c>
    </row>
    <row r="412" spans="1:26" ht="12.75">
      <c r="A412" s="326" t="s">
        <v>10</v>
      </c>
      <c r="B412" s="327" t="s">
        <v>400</v>
      </c>
      <c r="C412" s="327" t="s">
        <v>176</v>
      </c>
      <c r="D412" s="327" t="s">
        <v>783</v>
      </c>
      <c r="E412" s="327" t="s">
        <v>146</v>
      </c>
      <c r="F412" s="327"/>
      <c r="G412" s="348" t="s">
        <v>784</v>
      </c>
      <c r="H412" s="349" t="s">
        <v>785</v>
      </c>
      <c r="I412" s="307">
        <v>761</v>
      </c>
      <c r="J412" s="307">
        <v>6</v>
      </c>
      <c r="K412" s="308" t="str">
        <f t="shared" si="1"/>
        <v>0761-0006</v>
      </c>
    </row>
    <row r="413" spans="1:26" ht="38.25">
      <c r="A413" s="177" t="s">
        <v>10</v>
      </c>
      <c r="B413" s="309" t="s">
        <v>400</v>
      </c>
      <c r="C413" s="309" t="s">
        <v>176</v>
      </c>
      <c r="D413" s="309" t="s">
        <v>4085</v>
      </c>
      <c r="E413" s="309" t="s">
        <v>146</v>
      </c>
      <c r="F413" s="309"/>
      <c r="G413" s="351" t="s">
        <v>4086</v>
      </c>
      <c r="H413" s="352" t="s">
        <v>4087</v>
      </c>
      <c r="I413" s="307">
        <v>761</v>
      </c>
      <c r="J413" s="307">
        <v>7</v>
      </c>
      <c r="K413" s="308" t="str">
        <f t="shared" si="1"/>
        <v>0761-0007</v>
      </c>
      <c r="L413" s="337"/>
      <c r="M413" s="337"/>
      <c r="N413" s="337"/>
      <c r="O413" s="337"/>
      <c r="P413" s="337"/>
      <c r="Q413" s="337"/>
      <c r="R413" s="337"/>
      <c r="S413" s="337"/>
      <c r="T413" s="337"/>
      <c r="U413" s="337"/>
      <c r="V413" s="337"/>
      <c r="W413" s="337"/>
      <c r="X413" s="337"/>
      <c r="Y413" s="337"/>
      <c r="Z413" s="337"/>
    </row>
    <row r="414" spans="1:26" ht="38.25">
      <c r="A414" s="326" t="s">
        <v>10</v>
      </c>
      <c r="B414" s="327" t="s">
        <v>400</v>
      </c>
      <c r="C414" s="327" t="s">
        <v>176</v>
      </c>
      <c r="D414" s="327" t="s">
        <v>4088</v>
      </c>
      <c r="E414" s="327" t="s">
        <v>146</v>
      </c>
      <c r="F414" s="327"/>
      <c r="G414" s="348" t="s">
        <v>1805</v>
      </c>
      <c r="H414" s="349" t="s">
        <v>4089</v>
      </c>
      <c r="I414" s="307">
        <v>761</v>
      </c>
      <c r="J414" s="307">
        <v>8</v>
      </c>
      <c r="K414" s="308" t="str">
        <f t="shared" si="1"/>
        <v>0761-0008</v>
      </c>
    </row>
    <row r="415" spans="1:26" ht="38.25">
      <c r="A415" s="356" t="s">
        <v>10</v>
      </c>
      <c r="B415" s="357" t="s">
        <v>400</v>
      </c>
      <c r="C415" s="358" t="s">
        <v>176</v>
      </c>
      <c r="D415" s="356" t="s">
        <v>4088</v>
      </c>
      <c r="E415" s="356" t="s">
        <v>146</v>
      </c>
      <c r="F415" s="359" t="str">
        <f t="array" ref="F415">IFERROR(INDEX(UIID!$K$2:$K1107, MATCH(CONCATENATE(B415,D415,G415,J415), UIID!$B$2:$B1107&amp;UIID!$D$2:$D1107&amp;UIID!$G$2:$G1107&amp;UIID!$H$2:$H1107, 0),), "Not Found")</f>
        <v>Not Found</v>
      </c>
      <c r="G415" s="356" t="s">
        <v>4090</v>
      </c>
      <c r="H415" s="356" t="s">
        <v>4091</v>
      </c>
      <c r="I415" s="307">
        <v>761</v>
      </c>
      <c r="J415" s="307">
        <v>9</v>
      </c>
      <c r="K415" s="308" t="str">
        <f t="shared" si="1"/>
        <v>0761-0009</v>
      </c>
    </row>
    <row r="416" spans="1:26" ht="12.75">
      <c r="G416" s="310"/>
      <c r="H416" s="63"/>
    </row>
  </sheetData>
  <autoFilter ref="A1:O415" xr:uid="{00000000-0009-0000-0000-000007000000}"/>
  <conditionalFormatting sqref="A50:E62 G50:H62">
    <cfRule type="expression" dxfId="191" priority="69">
      <formula>COUNTIF($Z$3:$Z557,$Z50)&gt;1</formula>
    </cfRule>
  </conditionalFormatting>
  <conditionalFormatting sqref="A54:E62 G54:H62">
    <cfRule type="expression" dxfId="190" priority="47">
      <formula>COUNTIF($Z$3:$Z478,$Z54)&gt;1</formula>
    </cfRule>
  </conditionalFormatting>
  <conditionalFormatting sqref="A51:H62 F395">
    <cfRule type="expression" dxfId="189" priority="61">
      <formula>COUNTIF($Z$3:$Z545,$Z51)&gt;1</formula>
    </cfRule>
  </conditionalFormatting>
  <conditionalFormatting sqref="A52:H62">
    <cfRule type="expression" dxfId="188" priority="52">
      <formula>COUNTIF($Z$3:$Z486,$Z52)&gt;1</formula>
    </cfRule>
  </conditionalFormatting>
  <conditionalFormatting sqref="A55:H62">
    <cfRule type="expression" dxfId="187" priority="38">
      <formula>COUNTIF($Z$3:$Z467,$Z55)&gt;1</formula>
    </cfRule>
  </conditionalFormatting>
  <conditionalFormatting sqref="A56:H62">
    <cfRule type="expression" dxfId="186" priority="37">
      <formula>COUNTIF($Z$3:$Z467,$Z56)&gt;1</formula>
    </cfRule>
  </conditionalFormatting>
  <conditionalFormatting sqref="A57:H62">
    <cfRule type="expression" dxfId="185" priority="36">
      <formula>COUNTIF($Z$3:$Z467,$Z57)&gt;1</formula>
    </cfRule>
  </conditionalFormatting>
  <conditionalFormatting sqref="A58:H62">
    <cfRule type="expression" dxfId="184" priority="30">
      <formula>COUNTIF($Z$3:$Z461,$Z58)&gt;1</formula>
    </cfRule>
  </conditionalFormatting>
  <conditionalFormatting sqref="A61:H62 F406">
    <cfRule type="expression" dxfId="183" priority="7">
      <formula>COUNTIF($AA$3:$AA425,$AA61)&gt;1</formula>
    </cfRule>
  </conditionalFormatting>
  <conditionalFormatting sqref="F160 F317:F326">
    <cfRule type="expression" dxfId="182" priority="32">
      <formula>COUNTIF($Z$3:$Z456,$Z160)&gt;1</formula>
    </cfRule>
  </conditionalFormatting>
  <conditionalFormatting sqref="F273:F278 F394">
    <cfRule type="expression" dxfId="181" priority="71">
      <formula>COUNTIF($Z$3:$Z763,$Z273)&gt;1</formula>
    </cfRule>
  </conditionalFormatting>
  <conditionalFormatting sqref="F276:F278">
    <cfRule type="expression" dxfId="180" priority="68">
      <formula>COUNTIF($Z$3:$Z765,$Z276)&gt;1</formula>
    </cfRule>
  </conditionalFormatting>
  <conditionalFormatting sqref="F277:F278">
    <cfRule type="expression" dxfId="179" priority="67">
      <formula>COUNTIF($Z$3:$Z765,$Z277)&gt;1</formula>
    </cfRule>
  </conditionalFormatting>
  <conditionalFormatting sqref="F278">
    <cfRule type="expression" dxfId="178" priority="66">
      <formula>COUNTIF($Z$3:$Z765,$Z278)&gt;1</formula>
    </cfRule>
  </conditionalFormatting>
  <conditionalFormatting sqref="F279:F283">
    <cfRule type="expression" dxfId="177" priority="62">
      <formula>COUNTIF($Z$3:$Z760,$Z279)&gt;1</formula>
    </cfRule>
  </conditionalFormatting>
  <conditionalFormatting sqref="F284:F291">
    <cfRule type="expression" dxfId="176" priority="58">
      <formula>COUNTIF($Z$3:$Z755,$Z284)&gt;1</formula>
    </cfRule>
  </conditionalFormatting>
  <conditionalFormatting sqref="F292:F326">
    <cfRule type="expression" dxfId="175" priority="57">
      <formula>COUNTIF($Z$3:$Z762,$Z292)&gt;1</formula>
    </cfRule>
  </conditionalFormatting>
  <conditionalFormatting sqref="F294:F326">
    <cfRule type="expression" dxfId="174" priority="56">
      <formula>COUNTIF($Z$3:$Z763,$Z294)&gt;1</formula>
    </cfRule>
  </conditionalFormatting>
  <conditionalFormatting sqref="F295:F326">
    <cfRule type="expression" dxfId="173" priority="55">
      <formula>COUNTIF($Z$3:$Z763,$Z295)&gt;1</formula>
    </cfRule>
  </conditionalFormatting>
  <conditionalFormatting sqref="F296:F326 F396:F406">
    <cfRule type="expression" dxfId="172" priority="54">
      <formula>COUNTIF($Z$3:$Z763,$Z296)&gt;1</formula>
    </cfRule>
  </conditionalFormatting>
  <conditionalFormatting sqref="F297:F326">
    <cfRule type="expression" dxfId="171" priority="51">
      <formula>COUNTIF($Z$3:$Z610,$Z297)&gt;1</formula>
    </cfRule>
  </conditionalFormatting>
  <conditionalFormatting sqref="F299 F313:F326">
    <cfRule type="expression" dxfId="170" priority="40">
      <formula>COUNTIF($Z$3:$Z598,$Z299)&gt;1</formula>
    </cfRule>
  </conditionalFormatting>
  <conditionalFormatting sqref="F301:F326">
    <cfRule type="expression" dxfId="169" priority="49">
      <formula>COUNTIF($Z$3:$Z611,$Z301)&gt;1</formula>
    </cfRule>
  </conditionalFormatting>
  <conditionalFormatting sqref="F304:F305">
    <cfRule type="expression" dxfId="168" priority="46">
      <formula>COUNTIF($Z$3:$Z611,$Z304)&gt;1</formula>
    </cfRule>
  </conditionalFormatting>
  <conditionalFormatting sqref="F306:F326">
    <cfRule type="expression" dxfId="167" priority="45">
      <formula>COUNTIF($Z$3:$Z611,$Z306)&gt;1</formula>
    </cfRule>
  </conditionalFormatting>
  <conditionalFormatting sqref="F309:F326">
    <cfRule type="expression" dxfId="166" priority="43">
      <formula>COUNTIF($Z$3:$Z612,$Z309)&gt;1</formula>
    </cfRule>
  </conditionalFormatting>
  <conditionalFormatting sqref="F310:F326">
    <cfRule type="expression" dxfId="165" priority="42">
      <formula>COUNTIF($Z$3:$Z612,$Z310)&gt;1</formula>
    </cfRule>
  </conditionalFormatting>
  <conditionalFormatting sqref="F311:F326">
    <cfRule type="expression" dxfId="164" priority="41">
      <formula>COUNTIF($Z$3:$Z611,$Z311)&gt;1</formula>
    </cfRule>
  </conditionalFormatting>
  <conditionalFormatting sqref="F314:F326">
    <cfRule type="expression" dxfId="163" priority="34">
      <formula>COUNTIF($Z$3:$Z611,$Z314)&gt;1</formula>
    </cfRule>
  </conditionalFormatting>
  <conditionalFormatting sqref="F318:F326">
    <cfRule type="expression" dxfId="162" priority="28">
      <formula>COUNTIF($Z$3:$Z611,$Z318)&gt;1</formula>
    </cfRule>
  </conditionalFormatting>
  <conditionalFormatting sqref="F319:F326">
    <cfRule type="expression" dxfId="161" priority="27">
      <formula>COUNTIF($Z$3:$Z611,$Z319)&gt;1</formula>
    </cfRule>
  </conditionalFormatting>
  <conditionalFormatting sqref="F320:F326">
    <cfRule type="expression" dxfId="160" priority="26">
      <formula>COUNTIF($AA$3:$AA611,$AA320)&gt;1</formula>
    </cfRule>
  </conditionalFormatting>
  <conditionalFormatting sqref="F321:F322">
    <cfRule type="expression" dxfId="159" priority="24">
      <formula>COUNTIF($AA$3:$AA608,$AA321)&gt;1</formula>
    </cfRule>
  </conditionalFormatting>
  <conditionalFormatting sqref="F323">
    <cfRule type="expression" dxfId="158" priority="23">
      <formula>COUNTIF($AA$3:$AA609,$AA323)&gt;1</formula>
    </cfRule>
  </conditionalFormatting>
  <conditionalFormatting sqref="F324:F326">
    <cfRule type="expression" dxfId="157" priority="22">
      <formula>COUNTIF($AA$3:$AA609,$AA324)&gt;1</formula>
    </cfRule>
  </conditionalFormatting>
  <conditionalFormatting sqref="F328:F349">
    <cfRule type="expression" dxfId="156" priority="20">
      <formula>COUNTIF($AA$3:$AA610,$AA328)&gt;1</formula>
    </cfRule>
  </conditionalFormatting>
  <conditionalFormatting sqref="F329:F349">
    <cfRule type="expression" dxfId="155" priority="19">
      <formula>COUNTIF($AA$3:$AA610,$AA329)&gt;1</formula>
    </cfRule>
  </conditionalFormatting>
  <conditionalFormatting sqref="F330:F349">
    <cfRule type="expression" dxfId="154" priority="18">
      <formula>COUNTIF($AA$3:$AA610,$AA330)&gt;1</formula>
    </cfRule>
  </conditionalFormatting>
  <conditionalFormatting sqref="F331:F349">
    <cfRule type="expression" dxfId="153" priority="17">
      <formula>COUNTIF($AA$3:$AA609,$AA331)&gt;1</formula>
    </cfRule>
  </conditionalFormatting>
  <conditionalFormatting sqref="F333:F349">
    <cfRule type="expression" dxfId="152" priority="16">
      <formula>COUNTIF($AA$3:$AA610,$AA333)&gt;1</formula>
    </cfRule>
  </conditionalFormatting>
  <conditionalFormatting sqref="F334:F349">
    <cfRule type="expression" dxfId="151" priority="15">
      <formula>COUNTIF($AA$3:$AA610,$AA334)&gt;1</formula>
    </cfRule>
  </conditionalFormatting>
  <conditionalFormatting sqref="F336:F349">
    <cfRule type="expression" dxfId="150" priority="14">
      <formula>COUNTIF($AA$3:$AA610,$AA336)&gt;1</formula>
    </cfRule>
  </conditionalFormatting>
  <conditionalFormatting sqref="F337:F349">
    <cfRule type="expression" dxfId="149" priority="13">
      <formula>COUNTIF($AA$3:$AA610,$AA337)&gt;1</formula>
    </cfRule>
  </conditionalFormatting>
  <conditionalFormatting sqref="F338:F349">
    <cfRule type="expression" dxfId="148" priority="9">
      <formula>COUNTIF($AA$3:$AA595,$AA338)&gt;1</formula>
    </cfRule>
  </conditionalFormatting>
  <conditionalFormatting sqref="F339:F349">
    <cfRule type="expression" dxfId="147" priority="8">
      <formula>COUNTIF($AA$3:$AA595,$AA339)&gt;1</formula>
    </cfRule>
  </conditionalFormatting>
  <conditionalFormatting sqref="F341:F349">
    <cfRule type="expression" dxfId="146" priority="4">
      <formula>COUNTIF($AA$3:$AA593,$AA341)&gt;1</formula>
    </cfRule>
  </conditionalFormatting>
  <conditionalFormatting sqref="F342:F349">
    <cfRule type="expression" dxfId="145" priority="3">
      <formula>COUNTIF($AA$3:$AA593,$AA342)&gt;1</formula>
    </cfRule>
  </conditionalFormatting>
  <conditionalFormatting sqref="F343:F349">
    <cfRule type="expression" dxfId="144" priority="2">
      <formula>COUNTIF($AA$3:$AA592,$AA343)&gt;1</formula>
    </cfRule>
  </conditionalFormatting>
  <conditionalFormatting sqref="F346:F349">
    <cfRule type="expression" dxfId="143" priority="1">
      <formula>COUNTIF($AA$3:$AA593,$AA346)&gt;1</formula>
    </cfRule>
  </conditionalFormatting>
  <conditionalFormatting sqref="F360">
    <cfRule type="expression" dxfId="142" priority="48">
      <formula>COUNTIF($Z$3:$Z724,$Z360)&gt;1</formula>
    </cfRule>
  </conditionalFormatting>
  <conditionalFormatting sqref="F397:F406">
    <cfRule type="expression" dxfId="141" priority="53">
      <formula>COUNTIF($Z$3:$Z810,$Z397)&gt;1</formula>
    </cfRule>
  </conditionalFormatting>
  <conditionalFormatting sqref="F398:F406">
    <cfRule type="expression" dxfId="140" priority="44">
      <formula>COUNTIF($Z$3:$Z761,$Z398)&gt;1</formula>
    </cfRule>
  </conditionalFormatting>
  <conditionalFormatting sqref="F400:F406">
    <cfRule type="expression" dxfId="139" priority="25">
      <formula>COUNTIF($AA$3:$AA761,$AA400)&gt;1</formula>
    </cfRule>
  </conditionalFormatting>
  <conditionalFormatting sqref="F401:F406">
    <cfRule type="expression" dxfId="138" priority="12">
      <formula>COUNTIF($AA$3:$AA760,$AA401)&gt;1</formula>
    </cfRule>
  </conditionalFormatting>
  <conditionalFormatting sqref="F403:F406">
    <cfRule type="expression" dxfId="137" priority="11">
      <formula>COUNTIF($AA$3:$AA761,$AA403)&gt;1</formula>
    </cfRule>
  </conditionalFormatting>
  <conditionalFormatting sqref="F404:F406">
    <cfRule type="expression" dxfId="136" priority="10">
      <formula>COUNTIF($AA$3:$AA761,$AA404)&gt;1</formula>
    </cfRule>
  </conditionalFormatting>
  <conditionalFormatting sqref="F405:F406">
    <cfRule type="expression" dxfId="135" priority="6">
      <formula>COUNTIF($AA$3:$AA759,$AA405)&gt;1</formula>
    </cfRule>
  </conditionalFormatting>
  <conditionalFormatting sqref="F415">
    <cfRule type="expression" dxfId="134" priority="39">
      <formula>COUNTIF($Z$3:$Z807,$Z415)&gt;1</formula>
    </cfRule>
  </conditionalFormatting>
  <conditionalFormatting sqref="G55">
    <cfRule type="expression" dxfId="133" priority="33">
      <formula>COUNTIF($Z$3:$Z460,$Z55)&gt;1</formula>
    </cfRule>
  </conditionalFormatting>
  <conditionalFormatting sqref="G15:H15 A53:H62">
    <cfRule type="expression" dxfId="132" priority="50">
      <formula>COUNTIF($Z$3:$Z444,$Z15)&gt;1</formula>
    </cfRule>
  </conditionalFormatting>
  <conditionalFormatting sqref="G23:H23 G416:H416">
    <cfRule type="expression" dxfId="131" priority="70">
      <formula>COUNTIF($Z$3:$Z532,$Z23)&gt;1</formula>
    </cfRule>
  </conditionalFormatting>
  <conditionalFormatting sqref="G53:H53 A59:H62">
    <cfRule type="expression" dxfId="130" priority="29">
      <formula>COUNTIF($Z$3:$Z455,$Z53)&gt;1</formula>
    </cfRule>
  </conditionalFormatting>
  <conditionalFormatting sqref="G54:H54">
    <cfRule type="expression" dxfId="129" priority="31">
      <formula>COUNTIF($Z$3:$Z458,$Z54)&gt;1</formula>
    </cfRule>
  </conditionalFormatting>
  <conditionalFormatting sqref="G60:H62">
    <cfRule type="expression" dxfId="128" priority="21">
      <formula>COUNTIF($AA$3:$AA452,$AA60)&gt;1</formula>
    </cfRule>
  </conditionalFormatting>
  <conditionalFormatting sqref="G62:H62">
    <cfRule type="expression" dxfId="127" priority="5">
      <formula>COUNTIF($AA$3:$AA422,$AA62)&gt;1</formula>
    </cfRule>
  </conditionalFormatting>
  <conditionalFormatting sqref="H26">
    <cfRule type="expression" dxfId="126" priority="72">
      <formula>COUNTIF($Z$3:$Z537,$Z26)&gt;1</formula>
    </cfRule>
  </conditionalFormatting>
  <dataValidations count="1">
    <dataValidation type="list" allowBlank="1" showErrorMessage="1" sqref="E50:E62 E160 E273:E326 E328:E349 E360 E394:E406 E415" xr:uid="{00000000-0002-0000-0700-000000000000}">
      <formula1>"1st,2nd,3rd,4th,5th,Component,HUC"</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700-000001000000}">
          <x14:formula1>
            <xm:f>Ref!$H$15:$H$28</xm:f>
          </x14:formula1>
          <xm:sqref>C50:C62 C160 C273:C326 C328:C349 C360 C394:C406 C415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FF00"/>
    <outlinePr summaryBelow="0" summaryRight="0"/>
  </sheetPr>
  <dimension ref="A1:AC232"/>
  <sheetViews>
    <sheetView workbookViewId="0">
      <pane xSplit="7" ySplit="1" topLeftCell="K2" activePane="bottomRight" state="frozen"/>
      <selection pane="topRight" activeCell="H1" sqref="H1"/>
      <selection pane="bottomLeft" activeCell="A4" sqref="A4"/>
      <selection pane="bottomRight" activeCell="I215" sqref="I215"/>
    </sheetView>
  </sheetViews>
  <sheetFormatPr defaultColWidth="12.5703125" defaultRowHeight="15" customHeight="1"/>
  <cols>
    <col min="1" max="1" width="6.42578125" style="1105" customWidth="1"/>
    <col min="2" max="2" width="10.42578125" style="1105" customWidth="1"/>
    <col min="3" max="3" width="12.140625" style="1105" customWidth="1"/>
    <col min="4" max="4" width="14.140625" style="1105" customWidth="1"/>
    <col min="5" max="5" width="11" style="1105" customWidth="1"/>
    <col min="6" max="6" width="13.85546875" style="1105" customWidth="1"/>
    <col min="7" max="7" width="33.42578125" style="1105" customWidth="1"/>
    <col min="8" max="8" width="20.7109375" style="1105" customWidth="1"/>
    <col min="9" max="9" width="15.42578125" style="1105" customWidth="1"/>
    <col min="10" max="10" width="32.42578125" style="1105" customWidth="1"/>
    <col min="11" max="11" width="10.28515625" style="1105" customWidth="1"/>
    <col min="12" max="12" width="10.85546875" style="1105" customWidth="1"/>
    <col min="13" max="13" width="13.7109375" style="1105" customWidth="1"/>
    <col min="14" max="14" width="18.7109375" style="1105" customWidth="1"/>
    <col min="15" max="15" width="9.85546875" style="1105" customWidth="1"/>
    <col min="16" max="16" width="14.140625" style="1105" customWidth="1"/>
    <col min="17" max="17" width="9.140625" style="1105" customWidth="1"/>
    <col min="18" max="18" width="17.28515625" style="1105" customWidth="1"/>
    <col min="19" max="19" width="26.7109375" style="1105" customWidth="1"/>
    <col min="20" max="20" width="8.28515625" style="1105" customWidth="1"/>
    <col min="21" max="21" width="9.140625" style="1105" customWidth="1"/>
    <col min="22" max="22" width="21.7109375" style="1105" customWidth="1"/>
    <col min="23" max="23" width="13.5703125" style="1105" customWidth="1"/>
    <col min="24" max="24" width="12.5703125" style="1105"/>
    <col min="25" max="25" width="18.85546875" style="1105" customWidth="1"/>
    <col min="26" max="26" width="19.5703125" style="1393" customWidth="1"/>
    <col min="27" max="27" width="14" style="1105" hidden="1" customWidth="1"/>
    <col min="28" max="28" width="11.28515625" style="1105" hidden="1" customWidth="1"/>
    <col min="29" max="29" width="14.85546875" style="1105" hidden="1" customWidth="1"/>
    <col min="30" max="16384" width="12.5703125" style="1105"/>
  </cols>
  <sheetData>
    <row r="1" spans="1:29" ht="56.25" customHeight="1">
      <c r="A1" s="1099" t="s">
        <v>0</v>
      </c>
      <c r="B1" s="1099" t="s">
        <v>1</v>
      </c>
      <c r="C1" s="1099" t="s">
        <v>3694</v>
      </c>
      <c r="D1" s="1099" t="s">
        <v>3695</v>
      </c>
      <c r="E1" s="1099" t="s">
        <v>3696</v>
      </c>
      <c r="F1" s="1100" t="s">
        <v>3697</v>
      </c>
      <c r="G1" s="1099" t="s">
        <v>2</v>
      </c>
      <c r="H1" s="1101" t="s">
        <v>4101</v>
      </c>
      <c r="I1" s="1099" t="s">
        <v>4102</v>
      </c>
      <c r="J1" s="1099" t="s">
        <v>3698</v>
      </c>
      <c r="K1" s="1099" t="s">
        <v>4103</v>
      </c>
      <c r="L1" s="1099" t="s">
        <v>4104</v>
      </c>
      <c r="M1" s="1099" t="s">
        <v>3</v>
      </c>
      <c r="N1" s="1099" t="s">
        <v>4105</v>
      </c>
      <c r="O1" s="1099" t="s">
        <v>4106</v>
      </c>
      <c r="P1" s="1099" t="s">
        <v>4107</v>
      </c>
      <c r="Q1" s="1099" t="s">
        <v>8</v>
      </c>
      <c r="R1" s="1099" t="s">
        <v>4</v>
      </c>
      <c r="S1" s="1102" t="s">
        <v>4109</v>
      </c>
      <c r="T1" s="1099" t="s">
        <v>4113</v>
      </c>
      <c r="U1" s="1099" t="s">
        <v>6</v>
      </c>
      <c r="V1" s="1099" t="s">
        <v>4114</v>
      </c>
      <c r="W1" s="1099" t="s">
        <v>7</v>
      </c>
      <c r="X1" s="1099" t="s">
        <v>4115</v>
      </c>
      <c r="Y1" s="1099" t="s">
        <v>4118</v>
      </c>
      <c r="Z1" s="1099" t="s">
        <v>4119</v>
      </c>
      <c r="AA1" s="1103" t="s">
        <v>4143</v>
      </c>
      <c r="AB1" s="1103" t="s">
        <v>4144</v>
      </c>
      <c r="AC1" s="1104" t="s">
        <v>4147</v>
      </c>
    </row>
    <row r="2" spans="1:29" ht="15.75" customHeight="1">
      <c r="A2" s="1106" t="s">
        <v>10</v>
      </c>
      <c r="B2" s="1106" t="s">
        <v>27</v>
      </c>
      <c r="C2" s="1106" t="s">
        <v>28</v>
      </c>
      <c r="D2" s="1106" t="s">
        <v>29</v>
      </c>
      <c r="E2" s="1106" t="s">
        <v>30</v>
      </c>
      <c r="F2" s="1107" t="str">
        <f t="array" ref="F2">IFERROR(INDEX(UIID!$K$2:$K354, MATCH(CONCATENATE(B2,D2,G2,J2), UIID!$B$2:$B354&amp;UIID!$D$2:$D354&amp;UIID!$G$2:$G354&amp;UIID!$H$2:$H354, 0),), "Not Found")</f>
        <v>0712-0038</v>
      </c>
      <c r="G2" s="1108" t="s">
        <v>3719</v>
      </c>
      <c r="H2" s="1106"/>
      <c r="I2" s="1106" t="s">
        <v>4153</v>
      </c>
      <c r="J2" s="1106" t="s">
        <v>484</v>
      </c>
      <c r="K2" s="1106">
        <v>9.6422049677231794</v>
      </c>
      <c r="L2" s="1106">
        <v>123.862409353896</v>
      </c>
      <c r="M2" s="1106" t="s">
        <v>4154</v>
      </c>
      <c r="N2" s="1106" t="s">
        <v>4155</v>
      </c>
      <c r="O2" s="1106" t="s">
        <v>15</v>
      </c>
      <c r="P2" s="1106" t="s">
        <v>16</v>
      </c>
      <c r="Q2" s="1106" t="s">
        <v>35</v>
      </c>
      <c r="R2" s="1106" t="s">
        <v>32</v>
      </c>
      <c r="S2" s="1106" t="s">
        <v>228</v>
      </c>
      <c r="T2" s="1106" t="s">
        <v>4157</v>
      </c>
      <c r="U2" s="1106" t="s">
        <v>362</v>
      </c>
      <c r="V2" s="1106" t="s">
        <v>485</v>
      </c>
      <c r="W2" s="1109">
        <v>45329</v>
      </c>
      <c r="X2" s="1109">
        <v>47157</v>
      </c>
      <c r="Y2" s="1106" t="s">
        <v>4160</v>
      </c>
      <c r="Z2" s="1106" t="s">
        <v>4161</v>
      </c>
      <c r="AA2" s="1110">
        <v>45387</v>
      </c>
      <c r="AB2" s="1111" t="s">
        <v>4163</v>
      </c>
      <c r="AC2" s="1112">
        <v>44204</v>
      </c>
    </row>
    <row r="3" spans="1:29" ht="15.75" customHeight="1">
      <c r="A3" s="1106" t="s">
        <v>10</v>
      </c>
      <c r="B3" s="1106" t="s">
        <v>27</v>
      </c>
      <c r="C3" s="1106" t="s">
        <v>28</v>
      </c>
      <c r="D3" s="1106" t="s">
        <v>29</v>
      </c>
      <c r="E3" s="1106" t="s">
        <v>30</v>
      </c>
      <c r="F3" s="1107" t="str">
        <f t="array" ref="F3">IFERROR(INDEX(UIID!$K$2:$K354, MATCH(CONCATENATE(B3,D3,G3,J3), UIID!$B$2:$B354&amp;UIID!$D$2:$D354&amp;UIID!$G$2:$G354&amp;UIID!$H$2:$H354, 0),), "Not Found")</f>
        <v>0712-0038</v>
      </c>
      <c r="G3" s="1108" t="s">
        <v>3719</v>
      </c>
      <c r="H3" s="1106"/>
      <c r="I3" s="1106" t="s">
        <v>4153</v>
      </c>
      <c r="J3" s="1106" t="s">
        <v>484</v>
      </c>
      <c r="K3" s="1106">
        <v>9.6422049677231794</v>
      </c>
      <c r="L3" s="1106">
        <v>123.862409353896</v>
      </c>
      <c r="M3" s="1106" t="s">
        <v>4154</v>
      </c>
      <c r="N3" s="1106" t="s">
        <v>4155</v>
      </c>
      <c r="O3" s="1106" t="s">
        <v>15</v>
      </c>
      <c r="P3" s="1106" t="s">
        <v>16</v>
      </c>
      <c r="Q3" s="1106" t="s">
        <v>35</v>
      </c>
      <c r="R3" s="1106" t="s">
        <v>32</v>
      </c>
      <c r="S3" s="1106" t="s">
        <v>47</v>
      </c>
      <c r="T3" s="1106" t="s">
        <v>4164</v>
      </c>
      <c r="U3" s="1106" t="s">
        <v>78</v>
      </c>
      <c r="V3" s="1106" t="s">
        <v>4165</v>
      </c>
      <c r="W3" s="1109">
        <v>45329</v>
      </c>
      <c r="X3" s="1109">
        <v>47157</v>
      </c>
      <c r="Y3" s="1106" t="s">
        <v>4166</v>
      </c>
      <c r="Z3" s="1106" t="s">
        <v>4167</v>
      </c>
      <c r="AA3" s="1113"/>
      <c r="AB3" s="1111"/>
      <c r="AC3" s="1114">
        <v>43196</v>
      </c>
    </row>
    <row r="4" spans="1:29" ht="15.75" customHeight="1">
      <c r="A4" s="1106" t="s">
        <v>10</v>
      </c>
      <c r="B4" s="1106" t="s">
        <v>27</v>
      </c>
      <c r="C4" s="1106" t="s">
        <v>28</v>
      </c>
      <c r="D4" s="1106" t="s">
        <v>29</v>
      </c>
      <c r="E4" s="1106" t="s">
        <v>30</v>
      </c>
      <c r="F4" s="1107" t="str">
        <f t="array" ref="F4">IFERROR(INDEX(UIID!$K$2:$K354, MATCH(CONCATENATE(B4,D4,G4,J4), UIID!$B$2:$B354&amp;UIID!$D$2:$D354&amp;UIID!$G$2:$G354&amp;UIID!$H$2:$H354, 0),), "Not Found")</f>
        <v>0712-0038</v>
      </c>
      <c r="G4" s="1108" t="s">
        <v>3719</v>
      </c>
      <c r="H4" s="1106"/>
      <c r="I4" s="1106" t="s">
        <v>4153</v>
      </c>
      <c r="J4" s="1106" t="s">
        <v>484</v>
      </c>
      <c r="K4" s="1106">
        <v>9.6422049677231794</v>
      </c>
      <c r="L4" s="1106">
        <v>123.862409353896</v>
      </c>
      <c r="M4" s="1106" t="s">
        <v>4154</v>
      </c>
      <c r="N4" s="1106" t="s">
        <v>4155</v>
      </c>
      <c r="O4" s="1106" t="s">
        <v>15</v>
      </c>
      <c r="P4" s="1106" t="s">
        <v>16</v>
      </c>
      <c r="Q4" s="1106" t="s">
        <v>35</v>
      </c>
      <c r="R4" s="1106" t="s">
        <v>32</v>
      </c>
      <c r="S4" s="1106" t="s">
        <v>486</v>
      </c>
      <c r="T4" s="1106" t="s">
        <v>4164</v>
      </c>
      <c r="U4" s="1106" t="s">
        <v>487</v>
      </c>
      <c r="V4" s="1106" t="s">
        <v>488</v>
      </c>
      <c r="W4" s="1109">
        <v>45329</v>
      </c>
      <c r="X4" s="1109">
        <v>47157</v>
      </c>
      <c r="Y4" s="1106" t="s">
        <v>4170</v>
      </c>
      <c r="Z4" s="1106" t="s">
        <v>4171</v>
      </c>
      <c r="AA4" s="1115">
        <v>45387</v>
      </c>
      <c r="AB4" s="1111" t="s">
        <v>4163</v>
      </c>
      <c r="AC4" s="1114">
        <v>43517</v>
      </c>
    </row>
    <row r="5" spans="1:29" ht="15.75" customHeight="1">
      <c r="A5" s="1106" t="s">
        <v>10</v>
      </c>
      <c r="B5" s="1106" t="s">
        <v>27</v>
      </c>
      <c r="C5" s="1106" t="s">
        <v>28</v>
      </c>
      <c r="D5" s="1106" t="s">
        <v>29</v>
      </c>
      <c r="E5" s="1106" t="s">
        <v>30</v>
      </c>
      <c r="F5" s="1107" t="str">
        <f t="array" ref="F5">IFERROR(INDEX(UIID!$K$2:$K354, MATCH(CONCATENATE(B5,D5,G5,J5), UIID!$B$2:$B354&amp;UIID!$D$2:$D354&amp;UIID!$G$2:$G354&amp;UIID!$H$2:$H354, 0),), "Not Found")</f>
        <v>0712-0007</v>
      </c>
      <c r="G5" s="313" t="s">
        <v>31</v>
      </c>
      <c r="H5" s="1106"/>
      <c r="I5" s="1106" t="s">
        <v>4173</v>
      </c>
      <c r="J5" s="1106" t="s">
        <v>3703</v>
      </c>
      <c r="K5" s="1106">
        <v>9.6696704426758693</v>
      </c>
      <c r="L5" s="1106">
        <v>123.86621636021199</v>
      </c>
      <c r="M5" s="1106" t="s">
        <v>4174</v>
      </c>
      <c r="N5" s="1106" t="s">
        <v>4175</v>
      </c>
      <c r="O5" s="1106" t="s">
        <v>15</v>
      </c>
      <c r="P5" s="1106" t="s">
        <v>16</v>
      </c>
      <c r="Q5" s="1106" t="s">
        <v>35</v>
      </c>
      <c r="R5" s="1106" t="s">
        <v>32</v>
      </c>
      <c r="S5" s="1106" t="s">
        <v>33</v>
      </c>
      <c r="T5" s="1106" t="s">
        <v>4164</v>
      </c>
      <c r="U5" s="1106" t="s">
        <v>34</v>
      </c>
      <c r="V5" s="1106">
        <v>201407012146</v>
      </c>
      <c r="W5" s="1116">
        <v>45204</v>
      </c>
      <c r="X5" s="1117">
        <v>47032</v>
      </c>
      <c r="Y5" s="1106" t="s">
        <v>4177</v>
      </c>
      <c r="Z5" s="1106" t="s">
        <v>4178</v>
      </c>
      <c r="AA5" s="1115">
        <v>45730</v>
      </c>
      <c r="AB5" s="1111" t="s">
        <v>4163</v>
      </c>
      <c r="AC5" s="1114">
        <v>41890</v>
      </c>
    </row>
    <row r="6" spans="1:29" ht="15.75" customHeight="1">
      <c r="A6" s="1106" t="s">
        <v>10</v>
      </c>
      <c r="B6" s="1106" t="s">
        <v>27</v>
      </c>
      <c r="C6" s="1106" t="s">
        <v>28</v>
      </c>
      <c r="D6" s="1106" t="s">
        <v>29</v>
      </c>
      <c r="E6" s="1106" t="s">
        <v>30</v>
      </c>
      <c r="F6" s="1107" t="str">
        <f t="array" ref="F6">IFERROR(INDEX(UIID!$K$2:$K354, MATCH(CONCATENATE(B6,D6,G6,J6), UIID!$B$2:$B354&amp;UIID!$D$2:$D354&amp;UIID!$G$2:$G354&amp;UIID!$H$2:$H354, 0),), "Not Found")</f>
        <v>0712-0007</v>
      </c>
      <c r="G6" s="313" t="s">
        <v>31</v>
      </c>
      <c r="H6" s="1106"/>
      <c r="I6" s="1106" t="s">
        <v>4173</v>
      </c>
      <c r="J6" s="1106" t="s">
        <v>3703</v>
      </c>
      <c r="K6" s="1106">
        <v>9.6696704426758693</v>
      </c>
      <c r="L6" s="1106">
        <v>123.86621636021199</v>
      </c>
      <c r="M6" s="1106" t="s">
        <v>4174</v>
      </c>
      <c r="N6" s="1106" t="s">
        <v>4175</v>
      </c>
      <c r="O6" s="1106" t="s">
        <v>15</v>
      </c>
      <c r="P6" s="1106" t="s">
        <v>16</v>
      </c>
      <c r="Q6" s="1106" t="s">
        <v>35</v>
      </c>
      <c r="R6" s="1106" t="s">
        <v>32</v>
      </c>
      <c r="S6" s="1106" t="s">
        <v>36</v>
      </c>
      <c r="T6" s="1106" t="s">
        <v>4164</v>
      </c>
      <c r="U6" s="1106" t="s">
        <v>37</v>
      </c>
      <c r="V6" s="1106" t="s">
        <v>38</v>
      </c>
      <c r="W6" s="1116">
        <v>45005</v>
      </c>
      <c r="X6" s="1117">
        <v>46961</v>
      </c>
      <c r="Y6" s="1118" t="s">
        <v>4179</v>
      </c>
      <c r="Z6" s="1118" t="s">
        <v>4180</v>
      </c>
      <c r="AA6" s="1115">
        <v>45730</v>
      </c>
      <c r="AB6" s="1111" t="s">
        <v>4163</v>
      </c>
      <c r="AC6" s="1114">
        <v>43283</v>
      </c>
    </row>
    <row r="7" spans="1:29" ht="15.75" customHeight="1">
      <c r="A7" s="1106" t="s">
        <v>10</v>
      </c>
      <c r="B7" s="1106" t="s">
        <v>27</v>
      </c>
      <c r="C7" s="1106" t="s">
        <v>28</v>
      </c>
      <c r="D7" s="1106" t="s">
        <v>29</v>
      </c>
      <c r="E7" s="1106" t="s">
        <v>30</v>
      </c>
      <c r="F7" s="1107" t="str">
        <f t="array" ref="F7">IFERROR(INDEX(UIID!$K$2:$K354, MATCH(CONCATENATE(B7,D7,G7,J7), UIID!$B$2:$B354&amp;UIID!$D$2:$D354&amp;UIID!$G$2:$G354&amp;UIID!$H$2:$H354, 0),), "Not Found")</f>
        <v>0712-0007</v>
      </c>
      <c r="G7" s="313" t="s">
        <v>31</v>
      </c>
      <c r="H7" s="1106"/>
      <c r="I7" s="1106" t="s">
        <v>4173</v>
      </c>
      <c r="J7" s="1106" t="s">
        <v>3703</v>
      </c>
      <c r="K7" s="1106">
        <v>9.6696704426758693</v>
      </c>
      <c r="L7" s="1106">
        <v>123.86621636021199</v>
      </c>
      <c r="M7" s="1106" t="s">
        <v>4174</v>
      </c>
      <c r="N7" s="1106" t="s">
        <v>4175</v>
      </c>
      <c r="O7" s="1106" t="s">
        <v>15</v>
      </c>
      <c r="P7" s="1106" t="s">
        <v>16</v>
      </c>
      <c r="Q7" s="1106" t="s">
        <v>35</v>
      </c>
      <c r="R7" s="1106" t="s">
        <v>32</v>
      </c>
      <c r="S7" s="1106" t="s">
        <v>39</v>
      </c>
      <c r="T7" s="1106" t="s">
        <v>4164</v>
      </c>
      <c r="U7" s="1106" t="s">
        <v>40</v>
      </c>
      <c r="V7" s="1106">
        <v>201407012172</v>
      </c>
      <c r="W7" s="1116">
        <v>45204</v>
      </c>
      <c r="X7" s="1117">
        <v>47032</v>
      </c>
      <c r="Y7" s="1106" t="s">
        <v>4183</v>
      </c>
      <c r="Z7" s="1106" t="s">
        <v>4184</v>
      </c>
      <c r="AA7" s="1115">
        <v>45730</v>
      </c>
      <c r="AB7" s="1111" t="s">
        <v>4163</v>
      </c>
      <c r="AC7" s="1114">
        <v>41915</v>
      </c>
    </row>
    <row r="8" spans="1:29" ht="15.75" customHeight="1">
      <c r="A8" s="1106" t="s">
        <v>10</v>
      </c>
      <c r="B8" s="1106" t="s">
        <v>27</v>
      </c>
      <c r="C8" s="1106" t="s">
        <v>28</v>
      </c>
      <c r="D8" s="1106" t="s">
        <v>74</v>
      </c>
      <c r="E8" s="1106" t="s">
        <v>146</v>
      </c>
      <c r="F8" s="1107" t="str">
        <f t="array" ref="F8">IFERROR(INDEX(UIID!$K$2:$K354, MATCH(CONCATENATE(B8,D8,G8,J8), UIID!$B$2:$B354&amp;UIID!$D$2:$D354&amp;UIID!$G$2:$G354&amp;UIID!$H$2:$H354, 0),), "Not Found")</f>
        <v>0712-0034</v>
      </c>
      <c r="G8" s="1108" t="s">
        <v>75</v>
      </c>
      <c r="H8" s="1108" t="s">
        <v>4186</v>
      </c>
      <c r="I8" s="1106" t="s">
        <v>4187</v>
      </c>
      <c r="J8" s="1106" t="s">
        <v>76</v>
      </c>
      <c r="K8" s="1106">
        <v>9.6955984627562906</v>
      </c>
      <c r="L8" s="1106">
        <v>123.874943895611</v>
      </c>
      <c r="M8" s="1106" t="s">
        <v>4188</v>
      </c>
      <c r="N8" s="1106" t="s">
        <v>4189</v>
      </c>
      <c r="O8" s="1106" t="s">
        <v>15</v>
      </c>
      <c r="P8" s="1106" t="s">
        <v>16</v>
      </c>
      <c r="Q8" s="1106" t="s">
        <v>35</v>
      </c>
      <c r="R8" s="1106" t="s">
        <v>32</v>
      </c>
      <c r="S8" s="1106" t="s">
        <v>39</v>
      </c>
      <c r="T8" s="1106" t="s">
        <v>4164</v>
      </c>
      <c r="U8" s="1106" t="s">
        <v>40</v>
      </c>
      <c r="V8" s="1106" t="s">
        <v>77</v>
      </c>
      <c r="W8" s="1116">
        <v>45365</v>
      </c>
      <c r="X8" s="1117">
        <v>47192</v>
      </c>
      <c r="Y8" s="1106" t="s">
        <v>4191</v>
      </c>
      <c r="Z8" s="1106" t="s">
        <v>4192</v>
      </c>
      <c r="AA8" s="1113"/>
      <c r="AB8" s="1111"/>
      <c r="AC8" s="1114">
        <v>42447</v>
      </c>
    </row>
    <row r="9" spans="1:29" ht="15.75" customHeight="1">
      <c r="A9" s="1106" t="s">
        <v>10</v>
      </c>
      <c r="B9" s="1106" t="s">
        <v>27</v>
      </c>
      <c r="C9" s="1106" t="s">
        <v>28</v>
      </c>
      <c r="D9" s="1106" t="s">
        <v>74</v>
      </c>
      <c r="E9" s="1106" t="s">
        <v>146</v>
      </c>
      <c r="F9" s="1107" t="str">
        <f t="array" ref="F9">IFERROR(INDEX(UIID!$K$2:$K354, MATCH(CONCATENATE(B9,D9,G9,J9), UIID!$B$2:$B354&amp;UIID!$D$2:$D354&amp;UIID!$G$2:$G354&amp;UIID!$H$2:$H354, 0),), "Not Found")</f>
        <v>0712-0034</v>
      </c>
      <c r="G9" s="1108" t="s">
        <v>75</v>
      </c>
      <c r="H9" s="1108" t="s">
        <v>4186</v>
      </c>
      <c r="I9" s="1106" t="s">
        <v>4187</v>
      </c>
      <c r="J9" s="1106" t="s">
        <v>76</v>
      </c>
      <c r="K9" s="1106">
        <v>9.6955984627562906</v>
      </c>
      <c r="L9" s="1106">
        <v>123.874943895611</v>
      </c>
      <c r="M9" s="1106" t="s">
        <v>4188</v>
      </c>
      <c r="N9" s="1106" t="s">
        <v>4189</v>
      </c>
      <c r="O9" s="1106" t="s">
        <v>15</v>
      </c>
      <c r="P9" s="1106" t="s">
        <v>16</v>
      </c>
      <c r="Q9" s="1106" t="s">
        <v>35</v>
      </c>
      <c r="R9" s="1106" t="s">
        <v>32</v>
      </c>
      <c r="S9" s="1106" t="s">
        <v>47</v>
      </c>
      <c r="T9" s="1106" t="s">
        <v>4164</v>
      </c>
      <c r="U9" s="1106" t="s">
        <v>78</v>
      </c>
      <c r="V9" s="1106">
        <v>201507012093</v>
      </c>
      <c r="W9" s="1116">
        <v>45365</v>
      </c>
      <c r="X9" s="1117">
        <v>47192</v>
      </c>
      <c r="Y9" s="1106" t="s">
        <v>4195</v>
      </c>
      <c r="Z9" s="1106" t="s">
        <v>4196</v>
      </c>
      <c r="AA9" s="1115">
        <v>45387</v>
      </c>
      <c r="AB9" s="1111" t="s">
        <v>4163</v>
      </c>
      <c r="AC9" s="1114">
        <v>42156</v>
      </c>
    </row>
    <row r="10" spans="1:29" ht="15.75" customHeight="1">
      <c r="A10" s="1106" t="s">
        <v>10</v>
      </c>
      <c r="B10" s="1106" t="s">
        <v>27</v>
      </c>
      <c r="C10" s="1106" t="s">
        <v>28</v>
      </c>
      <c r="D10" s="1106" t="s">
        <v>74</v>
      </c>
      <c r="E10" s="1106" t="s">
        <v>146</v>
      </c>
      <c r="F10" s="1107" t="str">
        <f t="array" ref="F10">IFERROR(INDEX(UIID!$K$2:$K354, MATCH(CONCATENATE(B10,D10,G10,J10), UIID!$B$2:$B354&amp;UIID!$D$2:$D354&amp;UIID!$G$2:$G354&amp;UIID!$H$2:$H354, 0),), "Not Found")</f>
        <v>0712-0034</v>
      </c>
      <c r="G10" s="1108" t="s">
        <v>75</v>
      </c>
      <c r="H10" s="1108" t="s">
        <v>4186</v>
      </c>
      <c r="I10" s="1106" t="s">
        <v>4187</v>
      </c>
      <c r="J10" s="1106" t="s">
        <v>76</v>
      </c>
      <c r="K10" s="1106">
        <v>9.6955984627562906</v>
      </c>
      <c r="L10" s="1106">
        <v>123.874943895611</v>
      </c>
      <c r="M10" s="1106" t="s">
        <v>4188</v>
      </c>
      <c r="N10" s="1106" t="s">
        <v>4189</v>
      </c>
      <c r="O10" s="1106" t="s">
        <v>15</v>
      </c>
      <c r="P10" s="1106" t="s">
        <v>16</v>
      </c>
      <c r="Q10" s="1106" t="s">
        <v>35</v>
      </c>
      <c r="R10" s="1106" t="s">
        <v>32</v>
      </c>
      <c r="S10" s="1106" t="s">
        <v>33</v>
      </c>
      <c r="T10" s="1106" t="s">
        <v>4164</v>
      </c>
      <c r="U10" s="1106" t="s">
        <v>34</v>
      </c>
      <c r="V10" s="1119" t="s">
        <v>79</v>
      </c>
      <c r="W10" s="1116">
        <v>45365</v>
      </c>
      <c r="X10" s="1117">
        <v>47192</v>
      </c>
      <c r="Y10" s="1106" t="s">
        <v>4198</v>
      </c>
      <c r="Z10" s="1106" t="s">
        <v>4199</v>
      </c>
      <c r="AA10" s="1115">
        <v>45387</v>
      </c>
      <c r="AB10" s="1111" t="s">
        <v>4163</v>
      </c>
      <c r="AC10" s="1114">
        <v>43007</v>
      </c>
    </row>
    <row r="11" spans="1:29" ht="15.75" customHeight="1">
      <c r="A11" s="1106" t="s">
        <v>10</v>
      </c>
      <c r="B11" s="1106" t="s">
        <v>27</v>
      </c>
      <c r="C11" s="1106" t="s">
        <v>50</v>
      </c>
      <c r="D11" s="1106" t="s">
        <v>80</v>
      </c>
      <c r="E11" s="1106" t="s">
        <v>28</v>
      </c>
      <c r="F11" s="1107" t="str">
        <f t="array" ref="F11">IFERROR(INDEX(UIID!$K$2:$K354, MATCH(CONCATENATE(B11,D11,G11,J11), UIID!$B$2:$B354&amp;UIID!$D$2:$D354&amp;UIID!$G$2:$G354&amp;UIID!$H$2:$H354, 0),), "Not Found")</f>
        <v>0712-0002</v>
      </c>
      <c r="G11" s="1106" t="s">
        <v>81</v>
      </c>
      <c r="H11" s="1106"/>
      <c r="I11" s="1106" t="s">
        <v>4201</v>
      </c>
      <c r="J11" s="1106" t="s">
        <v>82</v>
      </c>
      <c r="K11" s="1106">
        <v>10.054040478366399</v>
      </c>
      <c r="L11" s="1106">
        <v>124.47082765349801</v>
      </c>
      <c r="M11" s="1106" t="s">
        <v>83</v>
      </c>
      <c r="N11" s="1106" t="s">
        <v>4202</v>
      </c>
      <c r="O11" s="1106" t="s">
        <v>15</v>
      </c>
      <c r="P11" s="1106" t="s">
        <v>16</v>
      </c>
      <c r="Q11" s="1106" t="s">
        <v>35</v>
      </c>
      <c r="R11" s="1106" t="s">
        <v>84</v>
      </c>
      <c r="S11" s="1106" t="s">
        <v>85</v>
      </c>
      <c r="T11" s="1106" t="s">
        <v>4164</v>
      </c>
      <c r="U11" s="1106" t="s">
        <v>86</v>
      </c>
      <c r="V11" s="1106">
        <v>807012047</v>
      </c>
      <c r="W11" s="1116">
        <v>45365</v>
      </c>
      <c r="X11" s="1117">
        <v>47192</v>
      </c>
      <c r="Y11" s="1106" t="s">
        <v>4203</v>
      </c>
      <c r="Z11" s="1106" t="s">
        <v>4204</v>
      </c>
      <c r="AA11" s="1113"/>
      <c r="AB11" s="1111"/>
      <c r="AC11" s="1114">
        <v>39650</v>
      </c>
    </row>
    <row r="12" spans="1:29" ht="15.75" customHeight="1">
      <c r="A12" s="1106" t="s">
        <v>10</v>
      </c>
      <c r="B12" s="1106" t="s">
        <v>27</v>
      </c>
      <c r="C12" s="1106" t="s">
        <v>50</v>
      </c>
      <c r="D12" s="1106" t="s">
        <v>80</v>
      </c>
      <c r="E12" s="1106" t="s">
        <v>28</v>
      </c>
      <c r="F12" s="1107" t="str">
        <f t="array" ref="F12">IFERROR(INDEX(UIID!$K$2:$K354, MATCH(CONCATENATE(B12,D12,G12,J12), UIID!$B$2:$B354&amp;UIID!$D$2:$D354&amp;UIID!$G$2:$G354&amp;UIID!$H$2:$H354, 0),), "Not Found")</f>
        <v>0712-0002</v>
      </c>
      <c r="G12" s="1106" t="s">
        <v>81</v>
      </c>
      <c r="H12" s="1106"/>
      <c r="I12" s="1106" t="s">
        <v>4201</v>
      </c>
      <c r="J12" s="1106" t="s">
        <v>82</v>
      </c>
      <c r="K12" s="1106">
        <v>10.054040478366399</v>
      </c>
      <c r="L12" s="1106">
        <v>124.47082765349801</v>
      </c>
      <c r="M12" s="1106" t="s">
        <v>83</v>
      </c>
      <c r="N12" s="1106" t="s">
        <v>4205</v>
      </c>
      <c r="O12" s="1106" t="s">
        <v>15</v>
      </c>
      <c r="P12" s="1106" t="s">
        <v>16</v>
      </c>
      <c r="Q12" s="1106" t="s">
        <v>35</v>
      </c>
      <c r="R12" s="1106" t="s">
        <v>87</v>
      </c>
      <c r="S12" s="1106" t="s">
        <v>88</v>
      </c>
      <c r="T12" s="1106" t="s">
        <v>4164</v>
      </c>
      <c r="U12" s="1106" t="s">
        <v>89</v>
      </c>
      <c r="V12" s="1106" t="s">
        <v>90</v>
      </c>
      <c r="W12" s="1116">
        <v>45365</v>
      </c>
      <c r="X12" s="1117">
        <v>47192</v>
      </c>
      <c r="Y12" s="1120" t="s">
        <v>4207</v>
      </c>
      <c r="Z12" s="1106">
        <v>222207121200331</v>
      </c>
      <c r="AA12" s="1113"/>
      <c r="AB12" s="1111"/>
      <c r="AC12" s="1114">
        <v>43111</v>
      </c>
    </row>
    <row r="13" spans="1:29" ht="15.75" customHeight="1">
      <c r="A13" s="1106" t="s">
        <v>10</v>
      </c>
      <c r="B13" s="1106" t="s">
        <v>27</v>
      </c>
      <c r="C13" s="1106" t="s">
        <v>50</v>
      </c>
      <c r="D13" s="1106" t="s">
        <v>80</v>
      </c>
      <c r="E13" s="1106" t="s">
        <v>28</v>
      </c>
      <c r="F13" s="1107" t="str">
        <f t="array" ref="F13">IFERROR(INDEX(UIID!$K$2:$K354, MATCH(CONCATENATE(B13,D13,G13,J13), UIID!$B$2:$B354&amp;UIID!$D$2:$D354&amp;UIID!$G$2:$G354&amp;UIID!$H$2:$H354, 0),), "Not Found")</f>
        <v>0712-0002</v>
      </c>
      <c r="G13" s="1106" t="s">
        <v>81</v>
      </c>
      <c r="H13" s="1106"/>
      <c r="I13" s="1106" t="s">
        <v>4201</v>
      </c>
      <c r="J13" s="1106" t="s">
        <v>82</v>
      </c>
      <c r="K13" s="1106">
        <v>10.054040478366399</v>
      </c>
      <c r="L13" s="1106">
        <v>124.47082765349801</v>
      </c>
      <c r="M13" s="1106" t="s">
        <v>83</v>
      </c>
      <c r="N13" s="1106" t="s">
        <v>4205</v>
      </c>
      <c r="O13" s="1106" t="s">
        <v>15</v>
      </c>
      <c r="P13" s="1106" t="s">
        <v>16</v>
      </c>
      <c r="Q13" s="1106" t="s">
        <v>35</v>
      </c>
      <c r="R13" s="1106" t="s">
        <v>32</v>
      </c>
      <c r="S13" s="1106" t="s">
        <v>33</v>
      </c>
      <c r="T13" s="1106" t="s">
        <v>4164</v>
      </c>
      <c r="U13" s="1106" t="s">
        <v>34</v>
      </c>
      <c r="V13" s="1106">
        <v>201507012058</v>
      </c>
      <c r="W13" s="1116">
        <v>45365</v>
      </c>
      <c r="X13" s="1117">
        <v>47192</v>
      </c>
      <c r="Y13" s="1106" t="s">
        <v>4211</v>
      </c>
      <c r="Z13" s="1106" t="s">
        <v>4212</v>
      </c>
      <c r="AA13" s="1115">
        <v>45387</v>
      </c>
      <c r="AB13" s="1111" t="s">
        <v>4163</v>
      </c>
      <c r="AC13" s="1114">
        <v>42109</v>
      </c>
    </row>
    <row r="14" spans="1:29" ht="15.75" customHeight="1">
      <c r="A14" s="1106" t="s">
        <v>10</v>
      </c>
      <c r="B14" s="1106" t="s">
        <v>27</v>
      </c>
      <c r="C14" s="1106" t="s">
        <v>50</v>
      </c>
      <c r="D14" s="1106" t="s">
        <v>80</v>
      </c>
      <c r="E14" s="1106" t="s">
        <v>28</v>
      </c>
      <c r="F14" s="1107" t="str">
        <f t="array" ref="F14">IFERROR(INDEX(UIID!$K$2:$K354, MATCH(CONCATENATE(B14,D14,G14,J14), UIID!$B$2:$B354&amp;UIID!$D$2:$D354&amp;UIID!$G$2:$G354&amp;UIID!$H$2:$H354, 0),), "Not Found")</f>
        <v>0712-0002</v>
      </c>
      <c r="G14" s="1106" t="s">
        <v>81</v>
      </c>
      <c r="H14" s="1106"/>
      <c r="I14" s="1106" t="s">
        <v>4201</v>
      </c>
      <c r="J14" s="1106" t="s">
        <v>82</v>
      </c>
      <c r="K14" s="1106">
        <v>10.054040478366399</v>
      </c>
      <c r="L14" s="1106">
        <v>124.47082765349801</v>
      </c>
      <c r="M14" s="1106" t="s">
        <v>83</v>
      </c>
      <c r="N14" s="1106" t="s">
        <v>4205</v>
      </c>
      <c r="O14" s="1106" t="s">
        <v>15</v>
      </c>
      <c r="P14" s="1106" t="s">
        <v>16</v>
      </c>
      <c r="Q14" s="1106" t="s">
        <v>35</v>
      </c>
      <c r="R14" s="1106" t="s">
        <v>84</v>
      </c>
      <c r="S14" s="1106" t="s">
        <v>93</v>
      </c>
      <c r="T14" s="1106" t="s">
        <v>4213</v>
      </c>
      <c r="U14" s="1106" t="s">
        <v>94</v>
      </c>
      <c r="V14" s="1106" t="s">
        <v>95</v>
      </c>
      <c r="W14" s="1116">
        <v>45365</v>
      </c>
      <c r="X14" s="1117">
        <v>47192</v>
      </c>
      <c r="Y14" s="1106" t="s">
        <v>4203</v>
      </c>
      <c r="Z14" s="1106" t="s">
        <v>4204</v>
      </c>
      <c r="AA14" s="1115">
        <v>45387</v>
      </c>
      <c r="AB14" s="1111" t="s">
        <v>4163</v>
      </c>
      <c r="AC14" s="1114">
        <v>43066</v>
      </c>
    </row>
    <row r="15" spans="1:29" ht="15.75" customHeight="1">
      <c r="A15" s="1106" t="s">
        <v>10</v>
      </c>
      <c r="B15" s="1106" t="s">
        <v>27</v>
      </c>
      <c r="C15" s="1106" t="s">
        <v>28</v>
      </c>
      <c r="D15" s="1106" t="s">
        <v>29</v>
      </c>
      <c r="E15" s="1106" t="s">
        <v>30</v>
      </c>
      <c r="F15" s="1107" t="str">
        <f t="array" ref="F15">IFERROR(INDEX(UIID!$K$2:$K354, MATCH(CONCATENATE(B15,D15,G15,J15), UIID!$B$2:$B354&amp;UIID!$D$2:$D354&amp;UIID!$G$2:$G354&amp;UIID!$H$2:$H354, 0),), "Not Found")</f>
        <v>0712-0008</v>
      </c>
      <c r="G15" s="1108" t="s">
        <v>3704</v>
      </c>
      <c r="H15" s="1106"/>
      <c r="I15" s="1106" t="s">
        <v>4215</v>
      </c>
      <c r="J15" s="1106" t="s">
        <v>97</v>
      </c>
      <c r="K15" s="1106">
        <v>9.6588668741703092</v>
      </c>
      <c r="L15" s="1106">
        <v>123.872431282376</v>
      </c>
      <c r="M15" s="1106" t="s">
        <v>98</v>
      </c>
      <c r="N15" s="1106" t="s">
        <v>4216</v>
      </c>
      <c r="O15" s="1106" t="s">
        <v>15</v>
      </c>
      <c r="P15" s="1106" t="s">
        <v>16</v>
      </c>
      <c r="Q15" s="1106" t="s">
        <v>35</v>
      </c>
      <c r="R15" s="1106" t="s">
        <v>32</v>
      </c>
      <c r="S15" s="1106" t="s">
        <v>33</v>
      </c>
      <c r="T15" s="1106" t="s">
        <v>4164</v>
      </c>
      <c r="U15" s="1106" t="s">
        <v>34</v>
      </c>
      <c r="V15" s="1106">
        <v>201507012007</v>
      </c>
      <c r="W15" s="1116">
        <v>45348</v>
      </c>
      <c r="X15" s="1117">
        <v>47176</v>
      </c>
      <c r="Y15" s="1106" t="s">
        <v>4218</v>
      </c>
      <c r="Z15" s="1106" t="s">
        <v>4219</v>
      </c>
      <c r="AA15" s="1115">
        <v>45387</v>
      </c>
      <c r="AB15" s="1111" t="s">
        <v>4163</v>
      </c>
      <c r="AC15" s="1114">
        <v>42036</v>
      </c>
    </row>
    <row r="16" spans="1:29" ht="15.75" customHeight="1">
      <c r="A16" s="1106" t="s">
        <v>10</v>
      </c>
      <c r="B16" s="1106" t="s">
        <v>27</v>
      </c>
      <c r="C16" s="1106" t="s">
        <v>28</v>
      </c>
      <c r="D16" s="1106" t="s">
        <v>29</v>
      </c>
      <c r="E16" s="1106" t="s">
        <v>30</v>
      </c>
      <c r="F16" s="1107" t="str">
        <f t="array" ref="F16">IFERROR(INDEX(UIID!$K$2:$K354, MATCH(CONCATENATE(B16,D16,G16,J16), UIID!$B$2:$B354&amp;UIID!$D$2:$D354&amp;UIID!$G$2:$G354&amp;UIID!$H$2:$H354, 0),), "Not Found")</f>
        <v>0712-0008</v>
      </c>
      <c r="G16" s="1108" t="s">
        <v>3704</v>
      </c>
      <c r="H16" s="1106"/>
      <c r="I16" s="1106" t="s">
        <v>4215</v>
      </c>
      <c r="J16" s="1106" t="s">
        <v>97</v>
      </c>
      <c r="K16" s="1106">
        <v>9.6588668741703092</v>
      </c>
      <c r="L16" s="1106">
        <v>123.872431282376</v>
      </c>
      <c r="M16" s="1106" t="s">
        <v>98</v>
      </c>
      <c r="N16" s="1106" t="s">
        <v>4216</v>
      </c>
      <c r="O16" s="1106" t="s">
        <v>15</v>
      </c>
      <c r="P16" s="1106" t="s">
        <v>16</v>
      </c>
      <c r="Q16" s="1106" t="s">
        <v>35</v>
      </c>
      <c r="R16" s="1106" t="s">
        <v>32</v>
      </c>
      <c r="S16" s="1106" t="s">
        <v>47</v>
      </c>
      <c r="T16" s="1106" t="s">
        <v>4164</v>
      </c>
      <c r="U16" s="1106" t="s">
        <v>78</v>
      </c>
      <c r="V16" s="1106">
        <v>201507012125</v>
      </c>
      <c r="W16" s="1116">
        <v>45348</v>
      </c>
      <c r="X16" s="1117">
        <v>47176</v>
      </c>
      <c r="Y16" s="1106" t="s">
        <v>4225</v>
      </c>
      <c r="Z16" s="1106" t="s">
        <v>4226</v>
      </c>
      <c r="AA16" s="1115">
        <v>45387</v>
      </c>
      <c r="AB16" s="1111" t="s">
        <v>4163</v>
      </c>
      <c r="AC16" s="1114">
        <v>42212</v>
      </c>
    </row>
    <row r="17" spans="1:29" ht="15.75" customHeight="1">
      <c r="A17" s="1106" t="s">
        <v>10</v>
      </c>
      <c r="B17" s="1106" t="s">
        <v>27</v>
      </c>
      <c r="C17" s="1106" t="s">
        <v>123</v>
      </c>
      <c r="D17" s="1106" t="s">
        <v>887</v>
      </c>
      <c r="E17" s="1106" t="s">
        <v>509</v>
      </c>
      <c r="F17" s="1107" t="str">
        <f t="array" ref="F17">IFERROR(INDEX(UIID!$K$2:$K354, MATCH(CONCATENATE(B17,D17,G17,J17), UIID!$B$2:$B354&amp;UIID!$D$2:$D354&amp;UIID!$G$2:$G354&amp;UIID!$H$2:$H354, 0),), "Not Found")</f>
        <v>0712-0037</v>
      </c>
      <c r="G17" s="1106" t="s">
        <v>1691</v>
      </c>
      <c r="H17" s="1106"/>
      <c r="I17" s="1106" t="s">
        <v>4228</v>
      </c>
      <c r="J17" s="1106" t="s">
        <v>1692</v>
      </c>
      <c r="K17" s="1106">
        <v>9.6075969861800807</v>
      </c>
      <c r="L17" s="1106">
        <v>124.286684065719</v>
      </c>
      <c r="M17" s="1106">
        <v>9308033037</v>
      </c>
      <c r="N17" s="1106" t="s">
        <v>4229</v>
      </c>
      <c r="O17" s="1106" t="s">
        <v>15</v>
      </c>
      <c r="P17" s="1106" t="s">
        <v>16</v>
      </c>
      <c r="Q17" s="1106" t="s">
        <v>35</v>
      </c>
      <c r="R17" s="1106" t="s">
        <v>104</v>
      </c>
      <c r="S17" s="1106" t="s">
        <v>105</v>
      </c>
      <c r="T17" s="1106" t="s">
        <v>4164</v>
      </c>
      <c r="U17" s="1106" t="s">
        <v>4230</v>
      </c>
      <c r="V17" s="1106" t="s">
        <v>4231</v>
      </c>
      <c r="W17" s="1116">
        <v>45309</v>
      </c>
      <c r="X17" s="1117">
        <v>47137</v>
      </c>
      <c r="Y17" s="1106" t="s">
        <v>4228</v>
      </c>
      <c r="Z17" s="1106" t="s">
        <v>4232</v>
      </c>
      <c r="AA17" s="1113"/>
      <c r="AB17" s="1111"/>
      <c r="AC17" s="1121"/>
    </row>
    <row r="18" spans="1:29" ht="15.75" customHeight="1">
      <c r="A18" s="1106" t="s">
        <v>10</v>
      </c>
      <c r="B18" s="1106" t="s">
        <v>27</v>
      </c>
      <c r="C18" s="1106" t="s">
        <v>123</v>
      </c>
      <c r="D18" s="1106" t="s">
        <v>887</v>
      </c>
      <c r="E18" s="1106" t="s">
        <v>509</v>
      </c>
      <c r="F18" s="1107" t="str">
        <f t="array" ref="F18">IFERROR(INDEX(UIID!$K$2:$K354, MATCH(CONCATENATE(B18,D18,G18,J18), UIID!$B$2:$B354&amp;UIID!$D$2:$D354&amp;UIID!$G$2:$G354&amp;UIID!$H$2:$H354, 0),), "Not Found")</f>
        <v>0712-0037</v>
      </c>
      <c r="G18" s="1106" t="s">
        <v>1691</v>
      </c>
      <c r="H18" s="1106"/>
      <c r="I18" s="1106" t="s">
        <v>4228</v>
      </c>
      <c r="J18" s="1106" t="s">
        <v>1692</v>
      </c>
      <c r="K18" s="1106">
        <v>9.6075969861800807</v>
      </c>
      <c r="L18" s="1106">
        <v>124.286684065719</v>
      </c>
      <c r="M18" s="1106">
        <v>9308033037</v>
      </c>
      <c r="N18" s="1106" t="s">
        <v>4229</v>
      </c>
      <c r="O18" s="1106" t="s">
        <v>15</v>
      </c>
      <c r="P18" s="1106" t="s">
        <v>16</v>
      </c>
      <c r="Q18" s="1106" t="s">
        <v>35</v>
      </c>
      <c r="R18" s="1106" t="s">
        <v>84</v>
      </c>
      <c r="S18" s="1106" t="s">
        <v>93</v>
      </c>
      <c r="T18" s="1106" t="s">
        <v>4213</v>
      </c>
      <c r="U18" s="1106" t="s">
        <v>94</v>
      </c>
      <c r="V18" s="1106" t="s">
        <v>4234</v>
      </c>
      <c r="W18" s="1116">
        <v>45309</v>
      </c>
      <c r="X18" s="1117">
        <v>47137</v>
      </c>
      <c r="Y18" s="1106" t="s">
        <v>4236</v>
      </c>
      <c r="Z18" s="1106" t="s">
        <v>4237</v>
      </c>
      <c r="AA18" s="1113"/>
      <c r="AB18" s="1111"/>
      <c r="AC18" s="1114">
        <v>43857</v>
      </c>
    </row>
    <row r="19" spans="1:29" ht="15.75" customHeight="1">
      <c r="A19" s="1106" t="s">
        <v>10</v>
      </c>
      <c r="B19" s="1106" t="s">
        <v>27</v>
      </c>
      <c r="C19" s="1106" t="s">
        <v>123</v>
      </c>
      <c r="D19" s="1106" t="s">
        <v>887</v>
      </c>
      <c r="E19" s="1106" t="s">
        <v>509</v>
      </c>
      <c r="F19" s="1107" t="str">
        <f t="array" ref="F19">IFERROR(INDEX(UIID!$K$2:$K354, MATCH(CONCATENATE(B19,D19,G19,J19), UIID!$B$2:$B354&amp;UIID!$D$2:$D354&amp;UIID!$G$2:$G354&amp;UIID!$H$2:$H354, 0),), "Not Found")</f>
        <v>0712-0037</v>
      </c>
      <c r="G19" s="1106" t="s">
        <v>1691</v>
      </c>
      <c r="H19" s="1106"/>
      <c r="I19" s="1106" t="s">
        <v>4228</v>
      </c>
      <c r="J19" s="1106" t="s">
        <v>1692</v>
      </c>
      <c r="K19" s="1106">
        <v>9.6075969861800807</v>
      </c>
      <c r="L19" s="1106">
        <v>124.286684065719</v>
      </c>
      <c r="M19" s="1106">
        <v>9308033037</v>
      </c>
      <c r="N19" s="1106" t="s">
        <v>4229</v>
      </c>
      <c r="O19" s="1106" t="s">
        <v>15</v>
      </c>
      <c r="P19" s="1106" t="s">
        <v>16</v>
      </c>
      <c r="Q19" s="1106" t="s">
        <v>35</v>
      </c>
      <c r="R19" s="1106" t="s">
        <v>84</v>
      </c>
      <c r="S19" s="1106" t="s">
        <v>85</v>
      </c>
      <c r="T19" s="1106" t="s">
        <v>4164</v>
      </c>
      <c r="U19" s="1106" t="s">
        <v>94</v>
      </c>
      <c r="V19" s="1106" t="s">
        <v>4238</v>
      </c>
      <c r="W19" s="1116">
        <v>45309</v>
      </c>
      <c r="X19" s="1117">
        <v>47137</v>
      </c>
      <c r="Y19" s="1106" t="s">
        <v>4236</v>
      </c>
      <c r="Z19" s="1106" t="s">
        <v>4240</v>
      </c>
      <c r="AA19" s="1122"/>
      <c r="AB19" s="1111"/>
      <c r="AC19" s="1114">
        <v>43857</v>
      </c>
    </row>
    <row r="20" spans="1:29" ht="15.75" customHeight="1">
      <c r="A20" s="1106" t="s">
        <v>10</v>
      </c>
      <c r="B20" s="1106" t="s">
        <v>27</v>
      </c>
      <c r="C20" s="1106" t="s">
        <v>123</v>
      </c>
      <c r="D20" s="1106" t="s">
        <v>887</v>
      </c>
      <c r="E20" s="1106" t="s">
        <v>509</v>
      </c>
      <c r="F20" s="1107" t="str">
        <f t="array" ref="F20">IFERROR(INDEX(UIID!$K$2:$K354, MATCH(CONCATENATE(B20,D20,G20,J20), UIID!$B$2:$B354&amp;UIID!$D$2:$D354&amp;UIID!$G$2:$G354&amp;UIID!$H$2:$H354, 0),), "Not Found")</f>
        <v>0712-0037</v>
      </c>
      <c r="G20" s="1106" t="s">
        <v>1691</v>
      </c>
      <c r="H20" s="1106"/>
      <c r="I20" s="1106" t="s">
        <v>4241</v>
      </c>
      <c r="J20" s="1106" t="s">
        <v>1693</v>
      </c>
      <c r="K20" s="1106">
        <v>9.66813199184495</v>
      </c>
      <c r="L20" s="1106">
        <v>124.29156758734599</v>
      </c>
      <c r="M20" s="1106">
        <v>9308033037</v>
      </c>
      <c r="N20" s="1106" t="s">
        <v>4229</v>
      </c>
      <c r="O20" s="1106" t="s">
        <v>15</v>
      </c>
      <c r="P20" s="1106" t="s">
        <v>16</v>
      </c>
      <c r="Q20" s="1106" t="s">
        <v>35</v>
      </c>
      <c r="R20" s="1106" t="s">
        <v>32</v>
      </c>
      <c r="S20" s="1106" t="s">
        <v>33</v>
      </c>
      <c r="T20" s="1106" t="s">
        <v>4164</v>
      </c>
      <c r="U20" s="1106" t="s">
        <v>34</v>
      </c>
      <c r="V20" s="1106" t="s">
        <v>4242</v>
      </c>
      <c r="W20" s="1116">
        <v>45309</v>
      </c>
      <c r="X20" s="1117">
        <v>47137</v>
      </c>
      <c r="Y20" s="1106" t="s">
        <v>4241</v>
      </c>
      <c r="Z20" s="1106" t="s">
        <v>4244</v>
      </c>
      <c r="AA20" s="1113"/>
      <c r="AB20" s="1111"/>
      <c r="AC20" s="1114">
        <v>43235</v>
      </c>
    </row>
    <row r="21" spans="1:29" ht="15.75" customHeight="1">
      <c r="A21" s="1106" t="s">
        <v>10</v>
      </c>
      <c r="B21" s="1106" t="s">
        <v>27</v>
      </c>
      <c r="C21" s="1106" t="s">
        <v>28</v>
      </c>
      <c r="D21" s="1106" t="s">
        <v>575</v>
      </c>
      <c r="E21" s="1106" t="s">
        <v>509</v>
      </c>
      <c r="F21" s="1107" t="str">
        <f t="array" ref="F21">IFERROR(INDEX(UIID!$K$2:$K354, MATCH(CONCATENATE(B21,D21,G21,J21), UIID!$B$2:$B354&amp;UIID!$D$2:$D354&amp;UIID!$G$2:$G354&amp;UIID!$H$2:$H354, 0),), "Not Found")</f>
        <v>0712-0012</v>
      </c>
      <c r="G21" s="1106" t="s">
        <v>576</v>
      </c>
      <c r="H21" s="1106"/>
      <c r="I21" s="1106" t="s">
        <v>4245</v>
      </c>
      <c r="J21" s="1106" t="s">
        <v>577</v>
      </c>
      <c r="K21" s="1106">
        <v>9.6306066208165806</v>
      </c>
      <c r="L21" s="1106">
        <v>123.901535782731</v>
      </c>
      <c r="M21" s="1106" t="s">
        <v>578</v>
      </c>
      <c r="N21" s="1106" t="s">
        <v>4246</v>
      </c>
      <c r="O21" s="1106" t="s">
        <v>15</v>
      </c>
      <c r="P21" s="1106" t="s">
        <v>16</v>
      </c>
      <c r="Q21" s="1106" t="s">
        <v>35</v>
      </c>
      <c r="R21" s="1106" t="s">
        <v>32</v>
      </c>
      <c r="S21" s="1106" t="s">
        <v>36</v>
      </c>
      <c r="T21" s="1106" t="s">
        <v>4164</v>
      </c>
      <c r="U21" s="1106" t="s">
        <v>91</v>
      </c>
      <c r="V21" s="1106" t="s">
        <v>579</v>
      </c>
      <c r="W21" s="1116">
        <v>45348</v>
      </c>
      <c r="X21" s="1117">
        <v>47176</v>
      </c>
      <c r="Y21" s="1106" t="s">
        <v>4247</v>
      </c>
      <c r="Z21" s="1106" t="s">
        <v>4248</v>
      </c>
      <c r="AA21" s="1123">
        <v>45415</v>
      </c>
      <c r="AB21" s="1111" t="s">
        <v>4163</v>
      </c>
      <c r="AC21" s="1114">
        <v>43647</v>
      </c>
    </row>
    <row r="22" spans="1:29" ht="15.75" customHeight="1">
      <c r="A22" s="1106" t="s">
        <v>10</v>
      </c>
      <c r="B22" s="1106" t="s">
        <v>27</v>
      </c>
      <c r="C22" s="1106" t="s">
        <v>28</v>
      </c>
      <c r="D22" s="1106" t="s">
        <v>575</v>
      </c>
      <c r="E22" s="1106" t="s">
        <v>509</v>
      </c>
      <c r="F22" s="1107" t="str">
        <f t="array" ref="F22">IFERROR(INDEX(UIID!$K$2:$K354, MATCH(CONCATENATE(B22,D22,G22,J22), UIID!$B$2:$B354&amp;UIID!$D$2:$D354&amp;UIID!$G$2:$G354&amp;UIID!$H$2:$H354, 0),), "Not Found")</f>
        <v>0712-0012</v>
      </c>
      <c r="G22" s="1106" t="s">
        <v>576</v>
      </c>
      <c r="H22" s="1106"/>
      <c r="I22" s="1106" t="s">
        <v>4245</v>
      </c>
      <c r="J22" s="1106" t="s">
        <v>577</v>
      </c>
      <c r="K22" s="1106">
        <v>9.6306066208165806</v>
      </c>
      <c r="L22" s="1106">
        <v>123.901535782731</v>
      </c>
      <c r="M22" s="1106" t="s">
        <v>578</v>
      </c>
      <c r="N22" s="1106" t="s">
        <v>4246</v>
      </c>
      <c r="O22" s="1106" t="s">
        <v>15</v>
      </c>
      <c r="P22" s="1106" t="s">
        <v>16</v>
      </c>
      <c r="Q22" s="1106" t="s">
        <v>35</v>
      </c>
      <c r="R22" s="1106" t="s">
        <v>32</v>
      </c>
      <c r="S22" s="1106" t="s">
        <v>39</v>
      </c>
      <c r="T22" s="1106" t="s">
        <v>4164</v>
      </c>
      <c r="U22" s="1106" t="s">
        <v>40</v>
      </c>
      <c r="V22" s="1106" t="s">
        <v>580</v>
      </c>
      <c r="W22" s="1116">
        <v>45348</v>
      </c>
      <c r="X22" s="1117">
        <v>47176</v>
      </c>
      <c r="Y22" s="1106" t="s">
        <v>4247</v>
      </c>
      <c r="Z22" s="1106" t="s">
        <v>4251</v>
      </c>
      <c r="AA22" s="1123">
        <v>45415</v>
      </c>
      <c r="AB22" s="1111" t="s">
        <v>4163</v>
      </c>
      <c r="AC22" s="1114">
        <v>43038</v>
      </c>
    </row>
    <row r="23" spans="1:29" ht="15.75" customHeight="1">
      <c r="A23" s="1106" t="s">
        <v>10</v>
      </c>
      <c r="B23" s="1106" t="s">
        <v>27</v>
      </c>
      <c r="C23" s="1106" t="s">
        <v>28</v>
      </c>
      <c r="D23" s="1106" t="s">
        <v>29</v>
      </c>
      <c r="E23" s="1106" t="s">
        <v>30</v>
      </c>
      <c r="F23" s="1107" t="str">
        <f t="array" ref="F23">IFERROR(INDEX(UIID!$K$2:$K354, MATCH(CONCATENATE(B23,D23,G23,J23), UIID!$B$2:$B354&amp;UIID!$D$2:$D354&amp;UIID!$G$2:$G354&amp;UIID!$H$2:$H354, 0),), "Not Found")</f>
        <v>0712-0022</v>
      </c>
      <c r="G23" s="1108" t="s">
        <v>3710</v>
      </c>
      <c r="H23" s="1108" t="s">
        <v>4252</v>
      </c>
      <c r="I23" s="1120" t="s">
        <v>4253</v>
      </c>
      <c r="J23" s="1106" t="s">
        <v>2263</v>
      </c>
      <c r="K23" s="1106">
        <v>9.6473124496180809</v>
      </c>
      <c r="L23" s="1106">
        <v>123.851781698073</v>
      </c>
      <c r="M23" s="1106" t="s">
        <v>1347</v>
      </c>
      <c r="N23" s="1106" t="s">
        <v>4254</v>
      </c>
      <c r="O23" s="1106" t="s">
        <v>15</v>
      </c>
      <c r="P23" s="1106" t="s">
        <v>16</v>
      </c>
      <c r="Q23" s="1106" t="s">
        <v>35</v>
      </c>
      <c r="R23" s="1106" t="s">
        <v>117</v>
      </c>
      <c r="S23" s="1106" t="s">
        <v>120</v>
      </c>
      <c r="T23" s="1106" t="s">
        <v>4164</v>
      </c>
      <c r="U23" s="1106" t="s">
        <v>4255</v>
      </c>
      <c r="V23" s="1106" t="s">
        <v>4256</v>
      </c>
      <c r="W23" s="1116">
        <v>45225</v>
      </c>
      <c r="X23" s="1124">
        <v>47053</v>
      </c>
      <c r="Y23" s="1106" t="s">
        <v>4258</v>
      </c>
      <c r="Z23" s="1106" t="s">
        <v>4259</v>
      </c>
      <c r="AA23" s="1115">
        <v>45387</v>
      </c>
      <c r="AB23" s="1111" t="s">
        <v>4163</v>
      </c>
      <c r="AC23" s="1114">
        <v>44927</v>
      </c>
    </row>
    <row r="24" spans="1:29" ht="15.75" customHeight="1">
      <c r="A24" s="1106" t="s">
        <v>10</v>
      </c>
      <c r="B24" s="1106" t="s">
        <v>27</v>
      </c>
      <c r="C24" s="1106" t="s">
        <v>28</v>
      </c>
      <c r="D24" s="1106" t="s">
        <v>29</v>
      </c>
      <c r="E24" s="1106" t="s">
        <v>30</v>
      </c>
      <c r="F24" s="1107" t="str">
        <f t="array" ref="F24">IFERROR(INDEX(UIID!$K$2:$K354, MATCH(CONCATENATE(B24,D24,G24,J24), UIID!$B$2:$B354&amp;UIID!$D$2:$D354&amp;UIID!$G$2:$G354&amp;UIID!$H$2:$H354, 0),), "Not Found")</f>
        <v>0712-0022</v>
      </c>
      <c r="G24" s="1108" t="s">
        <v>3710</v>
      </c>
      <c r="H24" s="1108" t="s">
        <v>4252</v>
      </c>
      <c r="I24" s="1120" t="s">
        <v>4253</v>
      </c>
      <c r="J24" s="1106" t="s">
        <v>2263</v>
      </c>
      <c r="K24" s="1106">
        <v>9.6473124496180809</v>
      </c>
      <c r="L24" s="1106">
        <v>123.851781698073</v>
      </c>
      <c r="M24" s="1106" t="s">
        <v>4261</v>
      </c>
      <c r="N24" s="1106" t="s">
        <v>4254</v>
      </c>
      <c r="O24" s="1106" t="s">
        <v>15</v>
      </c>
      <c r="P24" s="1106" t="s">
        <v>16</v>
      </c>
      <c r="Q24" s="1106" t="s">
        <v>4262</v>
      </c>
      <c r="R24" s="1106" t="s">
        <v>3006</v>
      </c>
      <c r="S24" s="1106" t="s">
        <v>1349</v>
      </c>
      <c r="T24" s="1106" t="s">
        <v>22</v>
      </c>
      <c r="U24" s="1106" t="s">
        <v>444</v>
      </c>
      <c r="V24" s="1106" t="s">
        <v>4263</v>
      </c>
      <c r="W24" s="1116">
        <v>44809</v>
      </c>
      <c r="X24" s="1117">
        <v>46634</v>
      </c>
      <c r="Y24" s="1106" t="s">
        <v>4264</v>
      </c>
      <c r="Z24" s="1106" t="s">
        <v>4265</v>
      </c>
      <c r="AA24" s="1123">
        <v>45146</v>
      </c>
      <c r="AB24" s="1111" t="s">
        <v>4163</v>
      </c>
      <c r="AC24" s="1121"/>
    </row>
    <row r="25" spans="1:29" ht="15.75" customHeight="1">
      <c r="A25" s="1106" t="s">
        <v>10</v>
      </c>
      <c r="B25" s="1106" t="s">
        <v>27</v>
      </c>
      <c r="C25" s="1106" t="s">
        <v>28</v>
      </c>
      <c r="D25" s="1106" t="s">
        <v>29</v>
      </c>
      <c r="E25" s="1106" t="s">
        <v>30</v>
      </c>
      <c r="F25" s="1107" t="str">
        <f t="array" ref="F25">IFERROR(INDEX(UIID!$K$2:$K354, MATCH(CONCATENATE(B25,D25,G25,J25), UIID!$B$2:$B354&amp;UIID!$D$2:$D354&amp;UIID!$G$2:$G354&amp;UIID!$H$2:$H354, 0),), "Not Found")</f>
        <v>0712-0022</v>
      </c>
      <c r="G25" s="1108" t="s">
        <v>3710</v>
      </c>
      <c r="H25" s="1108" t="s">
        <v>4252</v>
      </c>
      <c r="I25" s="1120" t="s">
        <v>4253</v>
      </c>
      <c r="J25" s="1106" t="s">
        <v>2263</v>
      </c>
      <c r="K25" s="1106">
        <v>9.6473124496180809</v>
      </c>
      <c r="L25" s="1106">
        <v>123.851781698073</v>
      </c>
      <c r="M25" s="1106" t="s">
        <v>4266</v>
      </c>
      <c r="N25" s="1106" t="s">
        <v>4254</v>
      </c>
      <c r="O25" s="1106" t="s">
        <v>15</v>
      </c>
      <c r="P25" s="1106" t="s">
        <v>16</v>
      </c>
      <c r="Q25" s="1106" t="s">
        <v>35</v>
      </c>
      <c r="R25" s="1106" t="s">
        <v>117</v>
      </c>
      <c r="S25" s="1106" t="s">
        <v>118</v>
      </c>
      <c r="T25" s="1106" t="s">
        <v>4164</v>
      </c>
      <c r="U25" s="1106" t="s">
        <v>1350</v>
      </c>
      <c r="V25" s="1106" t="s">
        <v>4267</v>
      </c>
      <c r="W25" s="1116">
        <v>45289</v>
      </c>
      <c r="X25" s="1117">
        <v>47120</v>
      </c>
      <c r="Y25" s="1106" t="s">
        <v>4268</v>
      </c>
      <c r="Z25" s="1106">
        <v>151407121200174</v>
      </c>
      <c r="AA25" s="1123">
        <v>45146</v>
      </c>
      <c r="AB25" s="1111" t="s">
        <v>4163</v>
      </c>
      <c r="AC25" s="1121"/>
    </row>
    <row r="26" spans="1:29" ht="15.75" customHeight="1">
      <c r="A26" s="1106" t="s">
        <v>10</v>
      </c>
      <c r="B26" s="1106" t="s">
        <v>27</v>
      </c>
      <c r="C26" s="1106" t="s">
        <v>28</v>
      </c>
      <c r="D26" s="1106" t="s">
        <v>29</v>
      </c>
      <c r="E26" s="1106" t="s">
        <v>30</v>
      </c>
      <c r="F26" s="1107" t="str">
        <f t="array" ref="F26">IFERROR(INDEX(UIID!$K$2:$K354, MATCH(CONCATENATE(B26,D26,G26,J26), UIID!$B$2:$B354&amp;UIID!$D$2:$D354&amp;UIID!$G$2:$G354&amp;UIID!$H$2:$H354, 0),), "Not Found")</f>
        <v>0712-0035</v>
      </c>
      <c r="G26" s="1106" t="s">
        <v>771</v>
      </c>
      <c r="H26" s="1106"/>
      <c r="I26" s="1106" t="s">
        <v>4275</v>
      </c>
      <c r="J26" s="1106" t="s">
        <v>772</v>
      </c>
      <c r="K26" s="1106">
        <v>9.6820802909087895</v>
      </c>
      <c r="L26" s="1106">
        <v>123.85744226554201</v>
      </c>
      <c r="M26" s="1106" t="s">
        <v>4276</v>
      </c>
      <c r="N26" s="1106" t="s">
        <v>4277</v>
      </c>
      <c r="O26" s="1106" t="s">
        <v>15</v>
      </c>
      <c r="P26" s="1106" t="s">
        <v>16</v>
      </c>
      <c r="Q26" s="1106" t="s">
        <v>35</v>
      </c>
      <c r="R26" s="1106" t="s">
        <v>32</v>
      </c>
      <c r="S26" s="1106" t="s">
        <v>33</v>
      </c>
      <c r="T26" s="1106" t="s">
        <v>4164</v>
      </c>
      <c r="U26" s="1106" t="s">
        <v>34</v>
      </c>
      <c r="V26" s="1106" t="s">
        <v>773</v>
      </c>
      <c r="W26" s="1116">
        <v>45289</v>
      </c>
      <c r="X26" s="1117">
        <v>47120</v>
      </c>
      <c r="Y26" s="1106" t="s">
        <v>4279</v>
      </c>
      <c r="Z26" s="1106" t="s">
        <v>4280</v>
      </c>
      <c r="AA26" s="1115">
        <v>45751</v>
      </c>
      <c r="AB26" s="1111" t="s">
        <v>4163</v>
      </c>
      <c r="AC26" s="1114">
        <v>42572</v>
      </c>
    </row>
    <row r="27" spans="1:29" ht="15.75" customHeight="1">
      <c r="A27" s="1106" t="s">
        <v>10</v>
      </c>
      <c r="B27" s="1106" t="s">
        <v>27</v>
      </c>
      <c r="C27" s="1106" t="s">
        <v>28</v>
      </c>
      <c r="D27" s="1106" t="s">
        <v>29</v>
      </c>
      <c r="E27" s="1106" t="s">
        <v>30</v>
      </c>
      <c r="F27" s="1107" t="str">
        <f t="array" ref="F27">IFERROR(INDEX(UIID!$K$2:$K354, MATCH(CONCATENATE(B27,D27,G27,J27), UIID!$B$2:$B354&amp;UIID!$D$2:$D354&amp;UIID!$G$2:$G354&amp;UIID!$H$2:$H354, 0),), "Not Found")</f>
        <v>0712-0035</v>
      </c>
      <c r="G27" s="1106" t="s">
        <v>771</v>
      </c>
      <c r="H27" s="1106"/>
      <c r="I27" s="1106" t="s">
        <v>4275</v>
      </c>
      <c r="J27" s="1106" t="s">
        <v>772</v>
      </c>
      <c r="K27" s="1106">
        <v>9.6820802909087895</v>
      </c>
      <c r="L27" s="1106">
        <v>123.85744226554201</v>
      </c>
      <c r="M27" s="1106" t="s">
        <v>4276</v>
      </c>
      <c r="N27" s="1106" t="s">
        <v>4277</v>
      </c>
      <c r="O27" s="1106" t="s">
        <v>15</v>
      </c>
      <c r="P27" s="1106" t="s">
        <v>16</v>
      </c>
      <c r="Q27" s="1106" t="s">
        <v>35</v>
      </c>
      <c r="R27" s="1106" t="s">
        <v>32</v>
      </c>
      <c r="S27" s="1106" t="s">
        <v>47</v>
      </c>
      <c r="T27" s="1106" t="s">
        <v>4164</v>
      </c>
      <c r="U27" s="1106" t="s">
        <v>48</v>
      </c>
      <c r="V27" s="1106" t="s">
        <v>774</v>
      </c>
      <c r="W27" s="1116">
        <v>45524</v>
      </c>
      <c r="X27" s="1117">
        <v>47351</v>
      </c>
      <c r="Y27" s="1106" t="s">
        <v>4282</v>
      </c>
      <c r="Z27" s="1106" t="s">
        <v>4283</v>
      </c>
      <c r="AA27" s="1113"/>
      <c r="AB27" s="1111"/>
      <c r="AC27" s="1114">
        <v>42572</v>
      </c>
    </row>
    <row r="28" spans="1:29" ht="15.75" customHeight="1">
      <c r="A28" s="1106" t="s">
        <v>10</v>
      </c>
      <c r="B28" s="313" t="s">
        <v>27</v>
      </c>
      <c r="C28" s="313" t="s">
        <v>123</v>
      </c>
      <c r="D28" s="313" t="s">
        <v>887</v>
      </c>
      <c r="E28" s="313" t="s">
        <v>509</v>
      </c>
      <c r="F28" s="1107" t="str">
        <f t="array" ref="F28">IFERROR(INDEX(UIID!$K$2:$K354, MATCH(CONCATENATE(B28,D28,G28,J28), UIID!$B$2:$B354&amp;UIID!$D$2:$D354&amp;UIID!$G$2:$G354&amp;UIID!$H$2:$H354, 0),), "Not Found")</f>
        <v>0712-0031</v>
      </c>
      <c r="G28" s="1108" t="s">
        <v>3716</v>
      </c>
      <c r="H28" s="313"/>
      <c r="I28" s="313" t="s">
        <v>4284</v>
      </c>
      <c r="J28" s="313" t="s">
        <v>889</v>
      </c>
      <c r="K28" s="313">
        <v>9.6636951223798508</v>
      </c>
      <c r="L28" s="313">
        <v>124.29107193855501</v>
      </c>
      <c r="M28" s="313">
        <v>9092712102</v>
      </c>
      <c r="N28" s="313" t="s">
        <v>4285</v>
      </c>
      <c r="O28" s="313" t="s">
        <v>15</v>
      </c>
      <c r="P28" s="313" t="s">
        <v>16</v>
      </c>
      <c r="Q28" s="313" t="s">
        <v>35</v>
      </c>
      <c r="R28" s="1106" t="s">
        <v>32</v>
      </c>
      <c r="S28" s="313" t="s">
        <v>47</v>
      </c>
      <c r="T28" s="313" t="s">
        <v>4164</v>
      </c>
      <c r="U28" s="313" t="s">
        <v>78</v>
      </c>
      <c r="V28" s="313" t="s">
        <v>890</v>
      </c>
      <c r="W28" s="455">
        <v>45316</v>
      </c>
      <c r="X28" s="456">
        <v>47144</v>
      </c>
      <c r="Y28" s="313" t="s">
        <v>4286</v>
      </c>
      <c r="Z28" s="313">
        <v>211907121200002</v>
      </c>
      <c r="AA28" s="460">
        <v>45387</v>
      </c>
      <c r="AB28" s="461" t="s">
        <v>4163</v>
      </c>
      <c r="AC28" s="1114">
        <v>42326</v>
      </c>
    </row>
    <row r="29" spans="1:29" ht="15.75" customHeight="1">
      <c r="A29" s="1106" t="s">
        <v>10</v>
      </c>
      <c r="B29" s="313" t="s">
        <v>27</v>
      </c>
      <c r="C29" s="313" t="s">
        <v>123</v>
      </c>
      <c r="D29" s="313" t="s">
        <v>887</v>
      </c>
      <c r="E29" s="313" t="s">
        <v>509</v>
      </c>
      <c r="F29" s="1107" t="str">
        <f t="array" ref="F29">IFERROR(INDEX(UIID!$K$2:$K354, MATCH(CONCATENATE(B29,D29,G29,J29), UIID!$B$2:$B354&amp;UIID!$D$2:$D354&amp;UIID!$G$2:$G354&amp;UIID!$H$2:$H354, 0),), "Not Found")</f>
        <v>0712-0031</v>
      </c>
      <c r="G29" s="1108" t="s">
        <v>3716</v>
      </c>
      <c r="H29" s="313"/>
      <c r="I29" s="313" t="s">
        <v>4284</v>
      </c>
      <c r="J29" s="313" t="s">
        <v>889</v>
      </c>
      <c r="K29" s="313">
        <v>9.6636951223798508</v>
      </c>
      <c r="L29" s="313">
        <v>124.29107193855501</v>
      </c>
      <c r="M29" s="313">
        <v>9092712102</v>
      </c>
      <c r="N29" s="313" t="s">
        <v>4285</v>
      </c>
      <c r="O29" s="313" t="s">
        <v>15</v>
      </c>
      <c r="P29" s="313" t="s">
        <v>16</v>
      </c>
      <c r="Q29" s="313" t="s">
        <v>35</v>
      </c>
      <c r="R29" s="1106" t="s">
        <v>32</v>
      </c>
      <c r="S29" s="313" t="s">
        <v>33</v>
      </c>
      <c r="T29" s="313" t="s">
        <v>4164</v>
      </c>
      <c r="U29" s="313" t="s">
        <v>34</v>
      </c>
      <c r="V29" s="313" t="s">
        <v>891</v>
      </c>
      <c r="W29" s="455">
        <v>45316</v>
      </c>
      <c r="X29" s="456">
        <v>47144</v>
      </c>
      <c r="Y29" s="313" t="s">
        <v>4287</v>
      </c>
      <c r="Z29" s="313" t="s">
        <v>4288</v>
      </c>
      <c r="AA29" s="462"/>
      <c r="AB29" s="461"/>
      <c r="AC29" s="1114">
        <v>43203</v>
      </c>
    </row>
    <row r="30" spans="1:29" ht="15.75" customHeight="1">
      <c r="A30" s="1106" t="s">
        <v>10</v>
      </c>
      <c r="B30" s="313" t="s">
        <v>27</v>
      </c>
      <c r="C30" s="313" t="s">
        <v>123</v>
      </c>
      <c r="D30" s="313" t="s">
        <v>887</v>
      </c>
      <c r="E30" s="313" t="s">
        <v>509</v>
      </c>
      <c r="F30" s="1107" t="str">
        <f t="array" ref="F30">IFERROR(INDEX(UIID!$K$2:$K354, MATCH(CONCATENATE(B30,D30,G30,J30), UIID!$B$2:$B354&amp;UIID!$D$2:$D354&amp;UIID!$G$2:$G354&amp;UIID!$H$2:$H354, 0),), "Not Found")</f>
        <v>0712-0031</v>
      </c>
      <c r="G30" s="1108" t="s">
        <v>3716</v>
      </c>
      <c r="H30" s="313"/>
      <c r="I30" s="313" t="s">
        <v>4284</v>
      </c>
      <c r="J30" s="313" t="s">
        <v>889</v>
      </c>
      <c r="K30" s="313">
        <v>9.6636951223798508</v>
      </c>
      <c r="L30" s="313">
        <v>124.29107193855501</v>
      </c>
      <c r="M30" s="313">
        <v>9092712102</v>
      </c>
      <c r="N30" s="313" t="s">
        <v>4285</v>
      </c>
      <c r="O30" s="313" t="s">
        <v>15</v>
      </c>
      <c r="P30" s="313" t="s">
        <v>16</v>
      </c>
      <c r="Q30" s="313" t="s">
        <v>35</v>
      </c>
      <c r="R30" s="313" t="s">
        <v>84</v>
      </c>
      <c r="S30" s="313" t="s">
        <v>85</v>
      </c>
      <c r="T30" s="313" t="s">
        <v>4164</v>
      </c>
      <c r="U30" s="313" t="s">
        <v>94</v>
      </c>
      <c r="V30" s="313" t="s">
        <v>892</v>
      </c>
      <c r="W30" s="455">
        <v>45316</v>
      </c>
      <c r="X30" s="456">
        <v>47144</v>
      </c>
      <c r="Y30" s="313" t="s">
        <v>4290</v>
      </c>
      <c r="Z30" s="313" t="s">
        <v>4291</v>
      </c>
      <c r="AA30" s="462"/>
      <c r="AB30" s="461"/>
      <c r="AC30" s="1114">
        <v>42479</v>
      </c>
    </row>
    <row r="31" spans="1:29" ht="15.75" customHeight="1">
      <c r="A31" s="1106" t="s">
        <v>10</v>
      </c>
      <c r="B31" s="313" t="s">
        <v>27</v>
      </c>
      <c r="C31" s="313" t="s">
        <v>123</v>
      </c>
      <c r="D31" s="313" t="s">
        <v>887</v>
      </c>
      <c r="E31" s="313" t="s">
        <v>509</v>
      </c>
      <c r="F31" s="1107" t="str">
        <f t="array" ref="F31">IFERROR(INDEX(UIID!$K$2:$K354, MATCH(CONCATENATE(B31,D31,G31,J31), UIID!$B$2:$B354&amp;UIID!$D$2:$D354&amp;UIID!$G$2:$G354&amp;UIID!$H$2:$H354, 0),), "Not Found")</f>
        <v>0712-0031</v>
      </c>
      <c r="G31" s="1108" t="s">
        <v>3716</v>
      </c>
      <c r="H31" s="313"/>
      <c r="I31" s="313" t="s">
        <v>4284</v>
      </c>
      <c r="J31" s="313" t="s">
        <v>889</v>
      </c>
      <c r="K31" s="313">
        <v>9.6636951223798508</v>
      </c>
      <c r="L31" s="313">
        <v>124.29107193855501</v>
      </c>
      <c r="M31" s="313">
        <v>9092712102</v>
      </c>
      <c r="N31" s="313" t="s">
        <v>4285</v>
      </c>
      <c r="O31" s="313" t="s">
        <v>15</v>
      </c>
      <c r="P31" s="313" t="s">
        <v>16</v>
      </c>
      <c r="Q31" s="313" t="s">
        <v>35</v>
      </c>
      <c r="R31" s="313" t="s">
        <v>84</v>
      </c>
      <c r="S31" s="313" t="s">
        <v>93</v>
      </c>
      <c r="T31" s="313" t="s">
        <v>4213</v>
      </c>
      <c r="U31" s="313" t="s">
        <v>94</v>
      </c>
      <c r="V31" s="313" t="s">
        <v>893</v>
      </c>
      <c r="W31" s="455">
        <v>45316</v>
      </c>
      <c r="X31" s="456">
        <v>47144</v>
      </c>
      <c r="Y31" s="313" t="s">
        <v>4290</v>
      </c>
      <c r="Z31" s="313" t="s">
        <v>4291</v>
      </c>
      <c r="AA31" s="463">
        <v>45387</v>
      </c>
      <c r="AB31" s="461" t="s">
        <v>4163</v>
      </c>
      <c r="AC31" s="1114">
        <v>43000</v>
      </c>
    </row>
    <row r="32" spans="1:29" ht="15.75" customHeight="1">
      <c r="A32" s="1106" t="s">
        <v>10</v>
      </c>
      <c r="B32" s="1106" t="s">
        <v>27</v>
      </c>
      <c r="C32" s="1106" t="s">
        <v>50</v>
      </c>
      <c r="D32" s="1106" t="s">
        <v>499</v>
      </c>
      <c r="E32" s="1106" t="s">
        <v>28</v>
      </c>
      <c r="F32" s="1107" t="str">
        <f t="array" ref="F32">IFERROR(INDEX(UIID!$K$2:$K354, MATCH(CONCATENATE(B32,D32,G32,J32), UIID!$B$2:$B354&amp;UIID!$D$2:$D354&amp;UIID!$G$2:$G354&amp;UIID!$H$2:$H354, 0),), "Not Found")</f>
        <v>0712-0036</v>
      </c>
      <c r="G32" s="1106" t="s">
        <v>500</v>
      </c>
      <c r="H32" s="1106"/>
      <c r="I32" s="1106" t="s">
        <v>4295</v>
      </c>
      <c r="J32" s="1106" t="s">
        <v>3718</v>
      </c>
      <c r="K32" s="1106">
        <v>10.1424177828168</v>
      </c>
      <c r="L32" s="1106">
        <v>124.316393970722</v>
      </c>
      <c r="M32" s="1106" t="s">
        <v>502</v>
      </c>
      <c r="N32" s="1106" t="s">
        <v>4296</v>
      </c>
      <c r="O32" s="1106" t="s">
        <v>15</v>
      </c>
      <c r="P32" s="1106" t="s">
        <v>16</v>
      </c>
      <c r="Q32" s="1106" t="s">
        <v>35</v>
      </c>
      <c r="R32" s="1106" t="s">
        <v>2222</v>
      </c>
      <c r="S32" s="1120" t="s">
        <v>871</v>
      </c>
      <c r="T32" s="1106" t="s">
        <v>4157</v>
      </c>
      <c r="U32" s="1106" t="s">
        <v>503</v>
      </c>
      <c r="V32" s="1120" t="s">
        <v>504</v>
      </c>
      <c r="W32" s="1116">
        <v>45261</v>
      </c>
      <c r="X32" s="1117">
        <v>47091</v>
      </c>
      <c r="Y32" s="1120" t="s">
        <v>4297</v>
      </c>
      <c r="Z32" s="1120" t="s">
        <v>4298</v>
      </c>
      <c r="AA32" s="1115">
        <v>45387</v>
      </c>
      <c r="AB32" s="1111" t="s">
        <v>4163</v>
      </c>
      <c r="AC32" s="1114">
        <v>44543</v>
      </c>
    </row>
    <row r="33" spans="1:29" ht="15.75" customHeight="1">
      <c r="A33" s="1106" t="s">
        <v>10</v>
      </c>
      <c r="B33" s="1106" t="s">
        <v>27</v>
      </c>
      <c r="C33" s="1106" t="s">
        <v>50</v>
      </c>
      <c r="D33" s="1106" t="s">
        <v>499</v>
      </c>
      <c r="E33" s="1106" t="s">
        <v>28</v>
      </c>
      <c r="F33" s="1107" t="str">
        <f t="array" ref="F33">IFERROR(INDEX(UIID!$K$2:$K354, MATCH(CONCATENATE(B33,D33,G33,J33), UIID!$B$2:$B354&amp;UIID!$D$2:$D354&amp;UIID!$G$2:$G354&amp;UIID!$H$2:$H354, 0),), "Not Found")</f>
        <v>0712-0036</v>
      </c>
      <c r="G33" s="1106" t="s">
        <v>500</v>
      </c>
      <c r="H33" s="1106"/>
      <c r="I33" s="1106" t="s">
        <v>4295</v>
      </c>
      <c r="J33" s="1106" t="s">
        <v>3718</v>
      </c>
      <c r="K33" s="1106">
        <v>10.1424177828168</v>
      </c>
      <c r="L33" s="1106">
        <v>124.316393970722</v>
      </c>
      <c r="M33" s="1106" t="s">
        <v>502</v>
      </c>
      <c r="N33" s="1106" t="s">
        <v>4296</v>
      </c>
      <c r="O33" s="1106" t="s">
        <v>15</v>
      </c>
      <c r="P33" s="1106" t="s">
        <v>16</v>
      </c>
      <c r="Q33" s="1106" t="s">
        <v>35</v>
      </c>
      <c r="R33" s="1106" t="s">
        <v>2230</v>
      </c>
      <c r="S33" s="1106" t="s">
        <v>161</v>
      </c>
      <c r="T33" s="1106" t="s">
        <v>4157</v>
      </c>
      <c r="U33" s="1106" t="s">
        <v>364</v>
      </c>
      <c r="V33" s="1106" t="s">
        <v>4300</v>
      </c>
      <c r="W33" s="1116">
        <v>45261</v>
      </c>
      <c r="X33" s="1117">
        <v>47091</v>
      </c>
      <c r="Y33" s="1106" t="s">
        <v>4302</v>
      </c>
      <c r="Z33" s="1106" t="s">
        <v>4303</v>
      </c>
      <c r="AA33" s="1115">
        <v>45387</v>
      </c>
      <c r="AB33" s="1111" t="s">
        <v>4163</v>
      </c>
      <c r="AC33" s="1114">
        <v>43021</v>
      </c>
    </row>
    <row r="34" spans="1:29" ht="15.75" customHeight="1">
      <c r="A34" s="1106" t="s">
        <v>10</v>
      </c>
      <c r="B34" s="1106" t="s">
        <v>27</v>
      </c>
      <c r="C34" s="1106" t="s">
        <v>50</v>
      </c>
      <c r="D34" s="1106" t="s">
        <v>499</v>
      </c>
      <c r="E34" s="1106" t="s">
        <v>28</v>
      </c>
      <c r="F34" s="1107" t="str">
        <f t="array" ref="F34">IFERROR(INDEX(UIID!$K$2:$K354, MATCH(CONCATENATE(B34,D34,G34,J34), UIID!$B$2:$B354&amp;UIID!$D$2:$D354&amp;UIID!$G$2:$G354&amp;UIID!$H$2:$H354, 0),), "Not Found")</f>
        <v>0712-0036</v>
      </c>
      <c r="G34" s="1106" t="s">
        <v>500</v>
      </c>
      <c r="H34" s="1106"/>
      <c r="I34" s="1106" t="s">
        <v>4295</v>
      </c>
      <c r="J34" s="1106" t="s">
        <v>3718</v>
      </c>
      <c r="K34" s="1106">
        <v>10.1424177828168</v>
      </c>
      <c r="L34" s="1106">
        <v>124.316393970722</v>
      </c>
      <c r="M34" s="1106" t="s">
        <v>4305</v>
      </c>
      <c r="N34" s="1106" t="s">
        <v>4296</v>
      </c>
      <c r="O34" s="1106" t="s">
        <v>15</v>
      </c>
      <c r="P34" s="1106" t="s">
        <v>16</v>
      </c>
      <c r="Q34" s="1106" t="s">
        <v>35</v>
      </c>
      <c r="R34" s="1106" t="s">
        <v>272</v>
      </c>
      <c r="S34" s="1106" t="s">
        <v>2649</v>
      </c>
      <c r="T34" s="1106" t="s">
        <v>4306</v>
      </c>
      <c r="U34" s="1106" t="s">
        <v>276</v>
      </c>
      <c r="V34" s="1106" t="s">
        <v>4307</v>
      </c>
      <c r="W34" s="1116">
        <v>45261</v>
      </c>
      <c r="X34" s="1117">
        <v>47091</v>
      </c>
      <c r="Y34" s="1106" t="s">
        <v>4309</v>
      </c>
      <c r="Z34" s="1106" t="s">
        <v>4310</v>
      </c>
      <c r="AA34" s="1115">
        <v>45387</v>
      </c>
      <c r="AB34" s="1111" t="s">
        <v>4163</v>
      </c>
      <c r="AC34" s="1114">
        <v>43608</v>
      </c>
    </row>
    <row r="35" spans="1:29" ht="15.75" customHeight="1">
      <c r="A35" s="1106" t="s">
        <v>10</v>
      </c>
      <c r="B35" s="1106" t="s">
        <v>27</v>
      </c>
      <c r="C35" s="1106" t="s">
        <v>50</v>
      </c>
      <c r="D35" s="1106" t="s">
        <v>499</v>
      </c>
      <c r="E35" s="1106" t="s">
        <v>28</v>
      </c>
      <c r="F35" s="1107" t="str">
        <f t="array" ref="F35">IFERROR(INDEX(UIID!$K$2:$K354, MATCH(CONCATENATE(B35,D35,G35,J35), UIID!$B$2:$B354&amp;UIID!$D$2:$D354&amp;UIID!$G$2:$G354&amp;UIID!$H$2:$H354, 0),), "Not Found")</f>
        <v>0712-0036</v>
      </c>
      <c r="G35" s="1106" t="s">
        <v>500</v>
      </c>
      <c r="H35" s="1106"/>
      <c r="I35" s="1106" t="s">
        <v>4295</v>
      </c>
      <c r="J35" s="1106" t="s">
        <v>3718</v>
      </c>
      <c r="K35" s="1106">
        <v>10.1424177828168</v>
      </c>
      <c r="L35" s="1106">
        <v>124.316393970722</v>
      </c>
      <c r="M35" s="1106" t="s">
        <v>502</v>
      </c>
      <c r="N35" s="1106" t="s">
        <v>4296</v>
      </c>
      <c r="O35" s="1106" t="s">
        <v>15</v>
      </c>
      <c r="P35" s="1106" t="s">
        <v>16</v>
      </c>
      <c r="Q35" s="1106" t="s">
        <v>35</v>
      </c>
      <c r="R35" s="1106" t="s">
        <v>87</v>
      </c>
      <c r="S35" s="1106" t="s">
        <v>434</v>
      </c>
      <c r="T35" s="1106" t="s">
        <v>4164</v>
      </c>
      <c r="U35" s="1106" t="s">
        <v>505</v>
      </c>
      <c r="V35" s="1106" t="s">
        <v>4311</v>
      </c>
      <c r="W35" s="1116">
        <v>45261</v>
      </c>
      <c r="X35" s="1117">
        <v>47091</v>
      </c>
      <c r="Y35" s="1106" t="s">
        <v>4313</v>
      </c>
      <c r="Z35" s="1106" t="s">
        <v>4314</v>
      </c>
      <c r="AA35" s="1115">
        <v>45387</v>
      </c>
      <c r="AB35" s="1111" t="s">
        <v>4163</v>
      </c>
      <c r="AC35" s="1114">
        <v>43021</v>
      </c>
    </row>
    <row r="36" spans="1:29" ht="15.75" customHeight="1">
      <c r="A36" s="1106" t="s">
        <v>10</v>
      </c>
      <c r="B36" s="1106" t="s">
        <v>27</v>
      </c>
      <c r="C36" s="1106" t="s">
        <v>28</v>
      </c>
      <c r="D36" s="1106" t="s">
        <v>29</v>
      </c>
      <c r="E36" s="1106" t="s">
        <v>30</v>
      </c>
      <c r="F36" s="1107" t="str">
        <f t="array" ref="F36">IFERROR(INDEX(UIID!$K$2:$K354, MATCH(CONCATENATE(B36,D36,G36,J36), UIID!$B$2:$B354&amp;UIID!$D$2:$D354&amp;UIID!$G$2:$G354&amp;UIID!$H$2:$H354, 0),), "Not Found")</f>
        <v>0712-0024</v>
      </c>
      <c r="G36" s="1106" t="s">
        <v>984</v>
      </c>
      <c r="H36" s="1106"/>
      <c r="I36" s="1106" t="s">
        <v>4315</v>
      </c>
      <c r="J36" s="1106" t="s">
        <v>985</v>
      </c>
      <c r="K36" s="1106">
        <v>9.6723878222163098</v>
      </c>
      <c r="L36" s="1106">
        <v>123.853597080884</v>
      </c>
      <c r="M36" s="1106" t="s">
        <v>4316</v>
      </c>
      <c r="N36" s="1106" t="s">
        <v>4317</v>
      </c>
      <c r="O36" s="1106" t="s">
        <v>15</v>
      </c>
      <c r="P36" s="1106" t="s">
        <v>16</v>
      </c>
      <c r="Q36" s="1106" t="s">
        <v>4262</v>
      </c>
      <c r="R36" s="1106" t="s">
        <v>32</v>
      </c>
      <c r="S36" s="1106" t="s">
        <v>986</v>
      </c>
      <c r="T36" s="1106" t="s">
        <v>22</v>
      </c>
      <c r="U36" s="1106" t="s">
        <v>181</v>
      </c>
      <c r="V36" s="1106" t="s">
        <v>987</v>
      </c>
      <c r="W36" s="1116">
        <v>45083</v>
      </c>
      <c r="X36" s="1117">
        <v>46911</v>
      </c>
      <c r="Y36" s="1106" t="s">
        <v>4319</v>
      </c>
      <c r="Z36" s="1106" t="s">
        <v>4320</v>
      </c>
      <c r="AA36" s="1123">
        <v>45516</v>
      </c>
      <c r="AB36" s="1111" t="s">
        <v>4163</v>
      </c>
      <c r="AC36" s="1114">
        <v>42220</v>
      </c>
    </row>
    <row r="37" spans="1:29" ht="15.75" customHeight="1">
      <c r="A37" s="1106" t="s">
        <v>10</v>
      </c>
      <c r="B37" s="1106" t="s">
        <v>27</v>
      </c>
      <c r="C37" s="1106" t="s">
        <v>28</v>
      </c>
      <c r="D37" s="1106" t="s">
        <v>29</v>
      </c>
      <c r="E37" s="1106" t="s">
        <v>30</v>
      </c>
      <c r="F37" s="1107" t="str">
        <f t="array" ref="F37">IFERROR(INDEX(UIID!$K$2:$K354, MATCH(CONCATENATE(B37,D37,G37,J37), UIID!$B$2:$B354&amp;UIID!$D$2:$D354&amp;UIID!$G$2:$G354&amp;UIID!$H$2:$H354, 0),), "Not Found")</f>
        <v>0712-0033</v>
      </c>
      <c r="G37" s="1108" t="s">
        <v>3507</v>
      </c>
      <c r="H37" s="1106"/>
      <c r="I37" s="1106" t="s">
        <v>4321</v>
      </c>
      <c r="J37" s="1106" t="s">
        <v>155</v>
      </c>
      <c r="K37" s="1106">
        <v>9.64850366317199</v>
      </c>
      <c r="L37" s="1106">
        <v>123.855226840402</v>
      </c>
      <c r="M37" s="1106" t="s">
        <v>4322</v>
      </c>
      <c r="N37" s="1106" t="s">
        <v>4323</v>
      </c>
      <c r="O37" s="1106" t="s">
        <v>15</v>
      </c>
      <c r="P37" s="1106" t="s">
        <v>16</v>
      </c>
      <c r="Q37" s="1106" t="s">
        <v>35</v>
      </c>
      <c r="R37" s="1106" t="s">
        <v>2222</v>
      </c>
      <c r="S37" s="1106" t="s">
        <v>156</v>
      </c>
      <c r="T37" s="1106" t="s">
        <v>4164</v>
      </c>
      <c r="U37" s="1106" t="s">
        <v>157</v>
      </c>
      <c r="V37" s="1106" t="s">
        <v>158</v>
      </c>
      <c r="W37" s="1116">
        <v>45434</v>
      </c>
      <c r="X37" s="1117">
        <v>47261</v>
      </c>
      <c r="Y37" s="1106" t="s">
        <v>4325</v>
      </c>
      <c r="Z37" s="1106" t="s">
        <v>4326</v>
      </c>
      <c r="AA37" s="1113"/>
      <c r="AB37" s="1111"/>
      <c r="AC37" s="1114">
        <v>42444</v>
      </c>
    </row>
    <row r="38" spans="1:29" ht="15.75" customHeight="1">
      <c r="A38" s="1106" t="s">
        <v>10</v>
      </c>
      <c r="B38" s="1106" t="s">
        <v>27</v>
      </c>
      <c r="C38" s="1106" t="s">
        <v>123</v>
      </c>
      <c r="D38" s="1106" t="s">
        <v>124</v>
      </c>
      <c r="E38" s="1106" t="s">
        <v>509</v>
      </c>
      <c r="F38" s="1107" t="str">
        <f t="array" ref="F38">IFERROR(INDEX(UIID!$K$2:$K354, MATCH(CONCATENATE(B38,D38,G38,J38), UIID!$B$2:$B354&amp;UIID!$D$2:$D354&amp;UIID!$G$2:$G354&amp;UIID!$H$2:$H354, 0),), "Not Found")</f>
        <v>0712-0003</v>
      </c>
      <c r="G38" s="1106" t="s">
        <v>3460</v>
      </c>
      <c r="H38" s="1106"/>
      <c r="I38" s="1106" t="s">
        <v>4328</v>
      </c>
      <c r="J38" s="1106" t="s">
        <v>227</v>
      </c>
      <c r="K38" s="1106">
        <v>9.7021431242957092</v>
      </c>
      <c r="L38" s="1106">
        <v>124.10275016739</v>
      </c>
      <c r="M38" s="1106" t="s">
        <v>4329</v>
      </c>
      <c r="N38" s="1106" t="s">
        <v>4330</v>
      </c>
      <c r="O38" s="1106" t="s">
        <v>113</v>
      </c>
      <c r="P38" s="1106" t="s">
        <v>2229</v>
      </c>
      <c r="Q38" s="1106" t="s">
        <v>35</v>
      </c>
      <c r="R38" s="1106" t="s">
        <v>2230</v>
      </c>
      <c r="S38" s="1106" t="s">
        <v>161</v>
      </c>
      <c r="T38" s="1106" t="s">
        <v>4157</v>
      </c>
      <c r="U38" s="1106" t="s">
        <v>4332</v>
      </c>
      <c r="V38" s="1106" t="s">
        <v>4333</v>
      </c>
      <c r="W38" s="1116">
        <v>45342</v>
      </c>
      <c r="X38" s="1117">
        <v>47170</v>
      </c>
      <c r="Y38" s="1106" t="s">
        <v>4334</v>
      </c>
      <c r="Z38" s="1106" t="s">
        <v>4335</v>
      </c>
      <c r="AA38" s="1113"/>
      <c r="AB38" s="1111"/>
      <c r="AC38" s="1121"/>
    </row>
    <row r="39" spans="1:29" ht="15.75" customHeight="1">
      <c r="A39" s="1106" t="s">
        <v>10</v>
      </c>
      <c r="B39" s="1106" t="s">
        <v>27</v>
      </c>
      <c r="C39" s="1106" t="s">
        <v>123</v>
      </c>
      <c r="D39" s="1106" t="s">
        <v>124</v>
      </c>
      <c r="E39" s="1106" t="s">
        <v>509</v>
      </c>
      <c r="F39" s="1107" t="str">
        <f t="array" ref="F39">IFERROR(INDEX(UIID!$K$2:$K354, MATCH(CONCATENATE(B39,D39,G39,J39), UIID!$B$2:$B354&amp;UIID!$D$2:$D354&amp;UIID!$G$2:$G354&amp;UIID!$H$2:$H354, 0),), "Not Found")</f>
        <v>0712-0003</v>
      </c>
      <c r="G39" s="1106" t="s">
        <v>3460</v>
      </c>
      <c r="H39" s="1106"/>
      <c r="I39" s="1106" t="s">
        <v>4328</v>
      </c>
      <c r="J39" s="1106" t="s">
        <v>227</v>
      </c>
      <c r="K39" s="1106">
        <v>9.7021431242957092</v>
      </c>
      <c r="L39" s="1106">
        <v>124.10275016739</v>
      </c>
      <c r="M39" s="1106" t="s">
        <v>4329</v>
      </c>
      <c r="N39" s="1106" t="s">
        <v>4330</v>
      </c>
      <c r="O39" s="1106" t="s">
        <v>113</v>
      </c>
      <c r="P39" s="1106" t="s">
        <v>2229</v>
      </c>
      <c r="Q39" s="1106" t="s">
        <v>35</v>
      </c>
      <c r="R39" s="1106" t="s">
        <v>32</v>
      </c>
      <c r="S39" s="1106" t="s">
        <v>228</v>
      </c>
      <c r="T39" s="1106" t="s">
        <v>4157</v>
      </c>
      <c r="U39" s="1106" t="s">
        <v>229</v>
      </c>
      <c r="V39" s="1106" t="s">
        <v>230</v>
      </c>
      <c r="W39" s="1116">
        <v>45342</v>
      </c>
      <c r="X39" s="1117">
        <v>47170</v>
      </c>
      <c r="Y39" s="1120" t="s">
        <v>4337</v>
      </c>
      <c r="Z39" s="1120" t="s">
        <v>4338</v>
      </c>
      <c r="AA39" s="1123">
        <v>45418</v>
      </c>
      <c r="AB39" s="1111" t="s">
        <v>4163</v>
      </c>
      <c r="AC39" s="1114">
        <v>44473</v>
      </c>
    </row>
    <row r="40" spans="1:29" ht="15.75" customHeight="1">
      <c r="A40" s="1106" t="s">
        <v>10</v>
      </c>
      <c r="B40" s="1106" t="s">
        <v>27</v>
      </c>
      <c r="C40" s="1106" t="s">
        <v>123</v>
      </c>
      <c r="D40" s="1106" t="s">
        <v>124</v>
      </c>
      <c r="E40" s="1106" t="s">
        <v>509</v>
      </c>
      <c r="F40" s="1107" t="str">
        <f t="array" ref="F40">IFERROR(INDEX(UIID!$K$2:$K354, MATCH(CONCATENATE(B40,D40,G40,J40), UIID!$B$2:$B354&amp;UIID!$D$2:$D354&amp;UIID!$G$2:$G354&amp;UIID!$H$2:$H354, 0),), "Not Found")</f>
        <v>0712-0003</v>
      </c>
      <c r="G40" s="1106" t="s">
        <v>3460</v>
      </c>
      <c r="H40" s="1106"/>
      <c r="I40" s="1106" t="s">
        <v>4328</v>
      </c>
      <c r="J40" s="1106" t="s">
        <v>227</v>
      </c>
      <c r="K40" s="1106">
        <v>9.7021431242957092</v>
      </c>
      <c r="L40" s="1106">
        <v>124.10275016739</v>
      </c>
      <c r="M40" s="1106" t="s">
        <v>4329</v>
      </c>
      <c r="N40" s="1106" t="s">
        <v>4330</v>
      </c>
      <c r="O40" s="1106" t="s">
        <v>113</v>
      </c>
      <c r="P40" s="1106" t="s">
        <v>2229</v>
      </c>
      <c r="Q40" s="1106" t="s">
        <v>35</v>
      </c>
      <c r="R40" s="1106" t="s">
        <v>87</v>
      </c>
      <c r="S40" s="1106" t="s">
        <v>231</v>
      </c>
      <c r="T40" s="1106" t="s">
        <v>4157</v>
      </c>
      <c r="U40" s="1106" t="s">
        <v>232</v>
      </c>
      <c r="V40" s="1106" t="s">
        <v>233</v>
      </c>
      <c r="W40" s="1116">
        <v>45342</v>
      </c>
      <c r="X40" s="1117">
        <v>47170</v>
      </c>
      <c r="Y40" s="1106" t="s">
        <v>4340</v>
      </c>
      <c r="Z40" s="1106" t="s">
        <v>4341</v>
      </c>
      <c r="AA40" s="1113"/>
      <c r="AB40" s="1111"/>
      <c r="AC40" s="1114">
        <v>44168</v>
      </c>
    </row>
    <row r="41" spans="1:29" ht="15.75" customHeight="1">
      <c r="A41" s="1106" t="s">
        <v>10</v>
      </c>
      <c r="B41" s="1106" t="s">
        <v>27</v>
      </c>
      <c r="C41" s="1106" t="s">
        <v>123</v>
      </c>
      <c r="D41" s="1106" t="s">
        <v>124</v>
      </c>
      <c r="E41" s="1106" t="s">
        <v>509</v>
      </c>
      <c r="F41" s="1107" t="str">
        <f t="array" ref="F41">IFERROR(INDEX(UIID!$K$2:$K354, MATCH(CONCATENATE(B41,D41,G41,J41), UIID!$B$2:$B354&amp;UIID!$D$2:$D354&amp;UIID!$G$2:$G354&amp;UIID!$H$2:$H354, 0),), "Not Found")</f>
        <v>0712-0003</v>
      </c>
      <c r="G41" s="1106" t="s">
        <v>3460</v>
      </c>
      <c r="H41" s="1106"/>
      <c r="I41" s="1106" t="s">
        <v>4328</v>
      </c>
      <c r="J41" s="1106" t="s">
        <v>227</v>
      </c>
      <c r="K41" s="1106">
        <v>9.7021431242957092</v>
      </c>
      <c r="L41" s="1106">
        <v>124.10275016739</v>
      </c>
      <c r="M41" s="1106" t="s">
        <v>4329</v>
      </c>
      <c r="N41" s="1106" t="s">
        <v>4330</v>
      </c>
      <c r="O41" s="1106" t="s">
        <v>113</v>
      </c>
      <c r="P41" s="1106" t="s">
        <v>2229</v>
      </c>
      <c r="Q41" s="1106" t="s">
        <v>35</v>
      </c>
      <c r="R41" s="1106" t="s">
        <v>125</v>
      </c>
      <c r="S41" s="1106" t="s">
        <v>126</v>
      </c>
      <c r="T41" s="1106" t="s">
        <v>4164</v>
      </c>
      <c r="U41" s="1106" t="s">
        <v>127</v>
      </c>
      <c r="V41" s="1106" t="s">
        <v>239</v>
      </c>
      <c r="W41" s="1116">
        <v>45342</v>
      </c>
      <c r="X41" s="1117">
        <v>46833</v>
      </c>
      <c r="Y41" s="1106" t="s">
        <v>4343</v>
      </c>
      <c r="Z41" s="1106" t="s">
        <v>4344</v>
      </c>
      <c r="AA41" s="1123">
        <v>45418</v>
      </c>
      <c r="AB41" s="1111" t="s">
        <v>4163</v>
      </c>
      <c r="AC41" s="1114">
        <v>43752</v>
      </c>
    </row>
    <row r="42" spans="1:29" ht="15.75" customHeight="1">
      <c r="A42" s="1106" t="s">
        <v>10</v>
      </c>
      <c r="B42" s="1106" t="s">
        <v>27</v>
      </c>
      <c r="C42" s="1106" t="s">
        <v>123</v>
      </c>
      <c r="D42" s="1106" t="s">
        <v>124</v>
      </c>
      <c r="E42" s="1106" t="s">
        <v>509</v>
      </c>
      <c r="F42" s="1107" t="str">
        <f t="array" ref="F42">IFERROR(INDEX(UIID!$K$2:$K354, MATCH(CONCATENATE(B42,D42,G42,J42), UIID!$B$2:$B354&amp;UIID!$D$2:$D354&amp;UIID!$G$2:$G354&amp;UIID!$H$2:$H354, 0),), "Not Found")</f>
        <v>0712-0003</v>
      </c>
      <c r="G42" s="1106" t="s">
        <v>3460</v>
      </c>
      <c r="H42" s="1106"/>
      <c r="I42" s="1106" t="s">
        <v>4328</v>
      </c>
      <c r="J42" s="1106" t="s">
        <v>227</v>
      </c>
      <c r="K42" s="1106">
        <v>9.7021431242957092</v>
      </c>
      <c r="L42" s="1106">
        <v>124.10275016739</v>
      </c>
      <c r="M42" s="1106" t="s">
        <v>4329</v>
      </c>
      <c r="N42" s="1106" t="s">
        <v>4330</v>
      </c>
      <c r="O42" s="1106" t="s">
        <v>113</v>
      </c>
      <c r="P42" s="1106" t="s">
        <v>2229</v>
      </c>
      <c r="Q42" s="1106" t="s">
        <v>35</v>
      </c>
      <c r="R42" s="1106" t="s">
        <v>104</v>
      </c>
      <c r="S42" s="1106" t="s">
        <v>243</v>
      </c>
      <c r="T42" s="1106" t="s">
        <v>4164</v>
      </c>
      <c r="U42" s="1106" t="s">
        <v>244</v>
      </c>
      <c r="V42" s="1106" t="s">
        <v>245</v>
      </c>
      <c r="W42" s="1116">
        <v>45342</v>
      </c>
      <c r="X42" s="1117">
        <v>47170</v>
      </c>
      <c r="Y42" s="1106" t="s">
        <v>4347</v>
      </c>
      <c r="Z42" s="1106" t="s">
        <v>4348</v>
      </c>
      <c r="AA42" s="1113"/>
      <c r="AB42" s="1111"/>
      <c r="AC42" s="1114">
        <v>43334</v>
      </c>
    </row>
    <row r="43" spans="1:29" ht="15.75" customHeight="1">
      <c r="A43" s="1106" t="s">
        <v>10</v>
      </c>
      <c r="B43" s="1106" t="s">
        <v>27</v>
      </c>
      <c r="C43" s="1106" t="s">
        <v>123</v>
      </c>
      <c r="D43" s="1106" t="s">
        <v>124</v>
      </c>
      <c r="E43" s="1106" t="s">
        <v>509</v>
      </c>
      <c r="F43" s="1107" t="str">
        <f t="array" ref="F43">IFERROR(INDEX(UIID!$K$2:$K354, MATCH(CONCATENATE(B43,D43,G43,J43), UIID!$B$2:$B354&amp;UIID!$D$2:$D354&amp;UIID!$G$2:$G354&amp;UIID!$H$2:$H354, 0),), "Not Found")</f>
        <v>0712-0003</v>
      </c>
      <c r="G43" s="1106" t="s">
        <v>3460</v>
      </c>
      <c r="H43" s="1106"/>
      <c r="I43" s="1106" t="s">
        <v>4328</v>
      </c>
      <c r="J43" s="1106" t="s">
        <v>227</v>
      </c>
      <c r="K43" s="1106">
        <v>9.7021431242957092</v>
      </c>
      <c r="L43" s="1106">
        <v>124.10275016739</v>
      </c>
      <c r="M43" s="1106" t="s">
        <v>4329</v>
      </c>
      <c r="N43" s="1106" t="s">
        <v>4330</v>
      </c>
      <c r="O43" s="1106" t="s">
        <v>113</v>
      </c>
      <c r="P43" s="1106" t="s">
        <v>2229</v>
      </c>
      <c r="Q43" s="1106" t="s">
        <v>35</v>
      </c>
      <c r="R43" s="1106" t="s">
        <v>104</v>
      </c>
      <c r="S43" s="1106" t="s">
        <v>105</v>
      </c>
      <c r="T43" s="1106" t="s">
        <v>4164</v>
      </c>
      <c r="U43" s="1106" t="s">
        <v>106</v>
      </c>
      <c r="V43" s="1106">
        <v>907012039</v>
      </c>
      <c r="W43" s="1116">
        <v>45342</v>
      </c>
      <c r="X43" s="1117">
        <v>47170</v>
      </c>
      <c r="Y43" s="1106" t="s">
        <v>4347</v>
      </c>
      <c r="Z43" s="1106" t="s">
        <v>4350</v>
      </c>
      <c r="AA43" s="1123">
        <v>45418</v>
      </c>
      <c r="AB43" s="1111" t="s">
        <v>4163</v>
      </c>
      <c r="AC43" s="1114">
        <v>39933</v>
      </c>
    </row>
    <row r="44" spans="1:29" ht="15.75" customHeight="1">
      <c r="A44" s="1106" t="s">
        <v>10</v>
      </c>
      <c r="B44" s="1106" t="s">
        <v>27</v>
      </c>
      <c r="C44" s="1106" t="s">
        <v>123</v>
      </c>
      <c r="D44" s="1106" t="s">
        <v>124</v>
      </c>
      <c r="E44" s="1106" t="s">
        <v>509</v>
      </c>
      <c r="F44" s="1107" t="str">
        <f t="array" ref="F44">IFERROR(INDEX(UIID!$K$2:$K354, MATCH(CONCATENATE(B44,D44,G44,J44), UIID!$B$2:$B354&amp;UIID!$D$2:$D354&amp;UIID!$G$2:$G354&amp;UIID!$H$2:$H354, 0),), "Not Found")</f>
        <v>0712-0003</v>
      </c>
      <c r="G44" s="1106" t="s">
        <v>3460</v>
      </c>
      <c r="H44" s="1106"/>
      <c r="I44" s="1106" t="s">
        <v>4328</v>
      </c>
      <c r="J44" s="1106" t="s">
        <v>227</v>
      </c>
      <c r="K44" s="1106">
        <v>9.7021431242957092</v>
      </c>
      <c r="L44" s="1106">
        <v>124.10275016739</v>
      </c>
      <c r="M44" s="1106" t="s">
        <v>4329</v>
      </c>
      <c r="N44" s="1106" t="s">
        <v>4330</v>
      </c>
      <c r="O44" s="1106" t="s">
        <v>113</v>
      </c>
      <c r="P44" s="1106" t="s">
        <v>2229</v>
      </c>
      <c r="Q44" s="1106" t="s">
        <v>35</v>
      </c>
      <c r="R44" s="1106" t="s">
        <v>107</v>
      </c>
      <c r="S44" s="1106" t="s">
        <v>197</v>
      </c>
      <c r="T44" s="1106" t="s">
        <v>4164</v>
      </c>
      <c r="U44" s="1106" t="s">
        <v>198</v>
      </c>
      <c r="V44" s="1120" t="s">
        <v>246</v>
      </c>
      <c r="W44" s="1116">
        <v>45010</v>
      </c>
      <c r="X44" s="1117">
        <v>46838</v>
      </c>
      <c r="Y44" s="1106" t="s">
        <v>4351</v>
      </c>
      <c r="Z44" s="1106" t="s">
        <v>4352</v>
      </c>
      <c r="AA44" s="1115">
        <v>45821</v>
      </c>
      <c r="AB44" s="1111" t="s">
        <v>4163</v>
      </c>
      <c r="AC44" s="1114">
        <v>43923</v>
      </c>
    </row>
    <row r="45" spans="1:29" ht="15.75" customHeight="1">
      <c r="A45" s="1106" t="s">
        <v>10</v>
      </c>
      <c r="B45" s="1106" t="s">
        <v>27</v>
      </c>
      <c r="C45" s="1106" t="s">
        <v>123</v>
      </c>
      <c r="D45" s="1106" t="s">
        <v>124</v>
      </c>
      <c r="E45" s="1106" t="s">
        <v>509</v>
      </c>
      <c r="F45" s="1107" t="str">
        <f t="array" ref="F45">IFERROR(INDEX(UIID!$K$2:$K354, MATCH(CONCATENATE(B45,D45,G45,J45), UIID!$B$2:$B354&amp;UIID!$D$2:$D354&amp;UIID!$G$2:$G354&amp;UIID!$H$2:$H354, 0),), "Not Found")</f>
        <v>0712-0003</v>
      </c>
      <c r="G45" s="1106" t="s">
        <v>3460</v>
      </c>
      <c r="H45" s="1106"/>
      <c r="I45" s="1106" t="s">
        <v>4328</v>
      </c>
      <c r="J45" s="1106" t="s">
        <v>227</v>
      </c>
      <c r="K45" s="1106">
        <v>9.7021431242957092</v>
      </c>
      <c r="L45" s="1106">
        <v>124.10275016739</v>
      </c>
      <c r="M45" s="1106" t="s">
        <v>4329</v>
      </c>
      <c r="N45" s="1106" t="s">
        <v>4330</v>
      </c>
      <c r="O45" s="1106" t="s">
        <v>113</v>
      </c>
      <c r="P45" s="1106" t="s">
        <v>2229</v>
      </c>
      <c r="Q45" s="1106" t="s">
        <v>35</v>
      </c>
      <c r="R45" s="1106" t="s">
        <v>87</v>
      </c>
      <c r="S45" s="1106" t="s">
        <v>88</v>
      </c>
      <c r="T45" s="1106" t="s">
        <v>4164</v>
      </c>
      <c r="U45" s="1106" t="s">
        <v>89</v>
      </c>
      <c r="V45" s="1120" t="s">
        <v>4353</v>
      </c>
      <c r="W45" s="1116">
        <v>45342</v>
      </c>
      <c r="X45" s="1117">
        <v>47170</v>
      </c>
      <c r="Y45" s="1106" t="s">
        <v>4340</v>
      </c>
      <c r="Z45" s="1106" t="s">
        <v>4355</v>
      </c>
      <c r="AA45" s="1113"/>
      <c r="AB45" s="1111"/>
      <c r="AC45" s="1114">
        <v>43174</v>
      </c>
    </row>
    <row r="46" spans="1:29" ht="15.75" customHeight="1">
      <c r="A46" s="1106" t="s">
        <v>10</v>
      </c>
      <c r="B46" s="1106" t="s">
        <v>27</v>
      </c>
      <c r="C46" s="1106" t="s">
        <v>123</v>
      </c>
      <c r="D46" s="1106" t="s">
        <v>124</v>
      </c>
      <c r="E46" s="1106" t="s">
        <v>509</v>
      </c>
      <c r="F46" s="1107" t="str">
        <f t="array" ref="F46">IFERROR(INDEX(UIID!$K$2:$K354, MATCH(CONCATENATE(B46,D46,G46,J46), UIID!$B$2:$B354&amp;UIID!$D$2:$D354&amp;UIID!$G$2:$G354&amp;UIID!$H$2:$H354, 0),), "Not Found")</f>
        <v>0712-0003</v>
      </c>
      <c r="G46" s="1106" t="s">
        <v>3460</v>
      </c>
      <c r="H46" s="1106"/>
      <c r="I46" s="1106" t="s">
        <v>4328</v>
      </c>
      <c r="J46" s="1106" t="s">
        <v>227</v>
      </c>
      <c r="K46" s="1106">
        <v>9.7021431242957092</v>
      </c>
      <c r="L46" s="1106">
        <v>124.10275016739</v>
      </c>
      <c r="M46" s="1106" t="s">
        <v>4329</v>
      </c>
      <c r="N46" s="1106" t="s">
        <v>4330</v>
      </c>
      <c r="O46" s="1106" t="s">
        <v>113</v>
      </c>
      <c r="P46" s="1106" t="s">
        <v>2229</v>
      </c>
      <c r="Q46" s="1106" t="s">
        <v>35</v>
      </c>
      <c r="R46" s="1106" t="s">
        <v>32</v>
      </c>
      <c r="S46" s="1106" t="s">
        <v>33</v>
      </c>
      <c r="T46" s="1106" t="s">
        <v>4164</v>
      </c>
      <c r="U46" s="1106" t="s">
        <v>34</v>
      </c>
      <c r="V46" s="1106">
        <v>201407012115</v>
      </c>
      <c r="W46" s="1116">
        <v>45342</v>
      </c>
      <c r="X46" s="1117">
        <v>47170</v>
      </c>
      <c r="Y46" s="1106" t="s">
        <v>4357</v>
      </c>
      <c r="Z46" s="1106" t="s">
        <v>4358</v>
      </c>
      <c r="AA46" s="1113"/>
      <c r="AB46" s="1111"/>
      <c r="AC46" s="1114">
        <v>41831</v>
      </c>
    </row>
    <row r="47" spans="1:29" ht="15.75" customHeight="1">
      <c r="A47" s="1106" t="s">
        <v>10</v>
      </c>
      <c r="B47" s="1106" t="s">
        <v>27</v>
      </c>
      <c r="C47" s="1106" t="s">
        <v>123</v>
      </c>
      <c r="D47" s="1106" t="s">
        <v>124</v>
      </c>
      <c r="E47" s="1106" t="s">
        <v>509</v>
      </c>
      <c r="F47" s="1107" t="str">
        <f t="array" ref="F47">IFERROR(INDEX(UIID!$K$2:$K354, MATCH(CONCATENATE(B47,D47,G47,J47), UIID!$B$2:$B354&amp;UIID!$D$2:$D354&amp;UIID!$G$2:$G354&amp;UIID!$H$2:$H354, 0),), "Not Found")</f>
        <v>0712-0003</v>
      </c>
      <c r="G47" s="1106" t="s">
        <v>3460</v>
      </c>
      <c r="H47" s="1106"/>
      <c r="I47" s="1106" t="s">
        <v>4328</v>
      </c>
      <c r="J47" s="1106" t="s">
        <v>227</v>
      </c>
      <c r="K47" s="1106">
        <v>9.7021431242957092</v>
      </c>
      <c r="L47" s="1106">
        <v>124.10275016739</v>
      </c>
      <c r="M47" s="1106" t="s">
        <v>4329</v>
      </c>
      <c r="N47" s="1106" t="s">
        <v>4330</v>
      </c>
      <c r="O47" s="1106" t="s">
        <v>113</v>
      </c>
      <c r="P47" s="1106" t="s">
        <v>2229</v>
      </c>
      <c r="Q47" s="1106" t="s">
        <v>35</v>
      </c>
      <c r="R47" s="1106" t="s">
        <v>32</v>
      </c>
      <c r="S47" s="1106" t="s">
        <v>39</v>
      </c>
      <c r="T47" s="1106" t="s">
        <v>4164</v>
      </c>
      <c r="U47" s="1106" t="s">
        <v>40</v>
      </c>
      <c r="V47" s="1106" t="s">
        <v>247</v>
      </c>
      <c r="W47" s="1116">
        <v>45342</v>
      </c>
      <c r="X47" s="1117">
        <v>47170</v>
      </c>
      <c r="Y47" s="1106" t="s">
        <v>4361</v>
      </c>
      <c r="Z47" s="1106" t="s">
        <v>4362</v>
      </c>
      <c r="AA47" s="1123">
        <v>45418</v>
      </c>
      <c r="AB47" s="1111" t="s">
        <v>4163</v>
      </c>
      <c r="AC47" s="1114">
        <v>42809</v>
      </c>
    </row>
    <row r="48" spans="1:29" ht="15.75" customHeight="1">
      <c r="A48" s="1106" t="s">
        <v>10</v>
      </c>
      <c r="B48" s="1106" t="s">
        <v>27</v>
      </c>
      <c r="C48" s="1106" t="s">
        <v>50</v>
      </c>
      <c r="D48" s="1106" t="s">
        <v>248</v>
      </c>
      <c r="E48" s="1106" t="s">
        <v>123</v>
      </c>
      <c r="F48" s="1107" t="str">
        <f t="array" ref="F48">IFERROR(INDEX(UIID!$K$2:$K354, MATCH(CONCATENATE(B48,D48,G48,J48), UIID!$B$2:$B354&amp;UIID!$D$2:$D354&amp;UIID!$G$2:$G354&amp;UIID!$H$2:$H354, 0),), "Not Found")</f>
        <v>0712-0004</v>
      </c>
      <c r="G48" s="1108" t="s">
        <v>3513</v>
      </c>
      <c r="H48" s="1106"/>
      <c r="I48" s="1106" t="s">
        <v>4363</v>
      </c>
      <c r="J48" s="1106" t="s">
        <v>250</v>
      </c>
      <c r="K48" s="1106">
        <v>10.051349891515599</v>
      </c>
      <c r="L48" s="1106">
        <v>124.079209349663</v>
      </c>
      <c r="M48" s="1106" t="s">
        <v>251</v>
      </c>
      <c r="N48" s="1106" t="s">
        <v>4364</v>
      </c>
      <c r="O48" s="1106" t="s">
        <v>113</v>
      </c>
      <c r="P48" s="1106" t="s">
        <v>2229</v>
      </c>
      <c r="Q48" s="1106" t="s">
        <v>35</v>
      </c>
      <c r="R48" s="1106" t="s">
        <v>32</v>
      </c>
      <c r="S48" s="1106" t="s">
        <v>39</v>
      </c>
      <c r="T48" s="1106" t="s">
        <v>4164</v>
      </c>
      <c r="U48" s="1106" t="s">
        <v>253</v>
      </c>
      <c r="V48" s="1106" t="s">
        <v>254</v>
      </c>
      <c r="W48" s="1116">
        <v>45365</v>
      </c>
      <c r="X48" s="1117">
        <v>47192</v>
      </c>
      <c r="Y48" s="1106" t="s">
        <v>4366</v>
      </c>
      <c r="Z48" s="1106" t="s">
        <v>4367</v>
      </c>
      <c r="AA48" s="1113"/>
      <c r="AB48" s="1111"/>
      <c r="AC48" s="1114">
        <v>44180</v>
      </c>
    </row>
    <row r="49" spans="1:29" ht="15.75" customHeight="1">
      <c r="A49" s="1106" t="s">
        <v>10</v>
      </c>
      <c r="B49" s="1106" t="s">
        <v>27</v>
      </c>
      <c r="C49" s="1106" t="s">
        <v>50</v>
      </c>
      <c r="D49" s="1106" t="s">
        <v>248</v>
      </c>
      <c r="E49" s="1106" t="s">
        <v>123</v>
      </c>
      <c r="F49" s="1107" t="str">
        <f t="array" ref="F49">IFERROR(INDEX(UIID!$K$2:$K354, MATCH(CONCATENATE(B49,D49,G49,J49), UIID!$B$2:$B354&amp;UIID!$D$2:$D354&amp;UIID!$G$2:$G354&amp;UIID!$H$2:$H354, 0),), "Not Found")</f>
        <v>0712-0004</v>
      </c>
      <c r="G49" s="1108" t="s">
        <v>3513</v>
      </c>
      <c r="H49" s="1106"/>
      <c r="I49" s="1106" t="s">
        <v>4363</v>
      </c>
      <c r="J49" s="1106" t="s">
        <v>250</v>
      </c>
      <c r="K49" s="1106">
        <v>10.051349891515599</v>
      </c>
      <c r="L49" s="1106">
        <v>124.079209349663</v>
      </c>
      <c r="M49" s="1106" t="s">
        <v>251</v>
      </c>
      <c r="N49" s="1106" t="s">
        <v>4364</v>
      </c>
      <c r="O49" s="1106" t="s">
        <v>113</v>
      </c>
      <c r="P49" s="1106" t="s">
        <v>2229</v>
      </c>
      <c r="Q49" s="1106" t="s">
        <v>35</v>
      </c>
      <c r="R49" s="1106" t="s">
        <v>87</v>
      </c>
      <c r="S49" s="1106" t="s">
        <v>88</v>
      </c>
      <c r="T49" s="1106" t="s">
        <v>4164</v>
      </c>
      <c r="U49" s="1106" t="s">
        <v>89</v>
      </c>
      <c r="V49" s="1106" t="s">
        <v>255</v>
      </c>
      <c r="W49" s="1116">
        <v>45365</v>
      </c>
      <c r="X49" s="1117">
        <v>47192</v>
      </c>
      <c r="Y49" s="1106" t="s">
        <v>4369</v>
      </c>
      <c r="Z49" s="1106" t="s">
        <v>4370</v>
      </c>
      <c r="AA49" s="1115">
        <v>45406</v>
      </c>
      <c r="AB49" s="1111" t="s">
        <v>4163</v>
      </c>
      <c r="AC49" s="1114">
        <v>43074</v>
      </c>
    </row>
    <row r="50" spans="1:29" ht="15.75" customHeight="1">
      <c r="A50" s="1106" t="s">
        <v>10</v>
      </c>
      <c r="B50" s="1106" t="s">
        <v>27</v>
      </c>
      <c r="C50" s="1106" t="s">
        <v>50</v>
      </c>
      <c r="D50" s="1106" t="s">
        <v>248</v>
      </c>
      <c r="E50" s="1106" t="s">
        <v>123</v>
      </c>
      <c r="F50" s="1107" t="str">
        <f t="array" ref="F50">IFERROR(INDEX(UIID!$K$2:$K354, MATCH(CONCATENATE(B50,D50,G50,J50), UIID!$B$2:$B354&amp;UIID!$D$2:$D354&amp;UIID!$G$2:$G354&amp;UIID!$H$2:$H354, 0),), "Not Found")</f>
        <v>0712-0004</v>
      </c>
      <c r="G50" s="1108" t="s">
        <v>3513</v>
      </c>
      <c r="H50" s="1106"/>
      <c r="I50" s="1106" t="s">
        <v>4363</v>
      </c>
      <c r="J50" s="1106" t="s">
        <v>250</v>
      </c>
      <c r="K50" s="1106">
        <v>10.051349891515599</v>
      </c>
      <c r="L50" s="1106">
        <v>124.079209349663</v>
      </c>
      <c r="M50" s="1106" t="s">
        <v>256</v>
      </c>
      <c r="N50" s="1106" t="s">
        <v>4364</v>
      </c>
      <c r="O50" s="1106" t="s">
        <v>113</v>
      </c>
      <c r="P50" s="1106" t="s">
        <v>2229</v>
      </c>
      <c r="Q50" s="1106" t="s">
        <v>35</v>
      </c>
      <c r="R50" s="1106" t="s">
        <v>107</v>
      </c>
      <c r="S50" s="1106" t="s">
        <v>191</v>
      </c>
      <c r="T50" s="1106" t="s">
        <v>4164</v>
      </c>
      <c r="U50" s="1106" t="s">
        <v>192</v>
      </c>
      <c r="V50" s="1106" t="s">
        <v>257</v>
      </c>
      <c r="W50" s="1116">
        <v>45010</v>
      </c>
      <c r="X50" s="1117">
        <v>46838</v>
      </c>
      <c r="Y50" s="1106" t="s">
        <v>4351</v>
      </c>
      <c r="Z50" s="1106" t="s">
        <v>4372</v>
      </c>
      <c r="AA50" s="1115">
        <v>45405</v>
      </c>
      <c r="AB50" s="1111" t="s">
        <v>4163</v>
      </c>
      <c r="AC50" s="1114">
        <v>43756</v>
      </c>
    </row>
    <row r="51" spans="1:29" ht="15.75" customHeight="1">
      <c r="A51" s="1106" t="s">
        <v>10</v>
      </c>
      <c r="B51" s="1106" t="s">
        <v>27</v>
      </c>
      <c r="C51" s="1106" t="s">
        <v>50</v>
      </c>
      <c r="D51" s="1106" t="s">
        <v>248</v>
      </c>
      <c r="E51" s="1106" t="s">
        <v>123</v>
      </c>
      <c r="F51" s="1107" t="str">
        <f t="array" ref="F51">IFERROR(INDEX(UIID!$K$2:$K354, MATCH(CONCATENATE(B51,D51,G51,J51), UIID!$B$2:$B354&amp;UIID!$D$2:$D354&amp;UIID!$G$2:$G354&amp;UIID!$H$2:$H354, 0),), "Not Found")</f>
        <v>0712-0004</v>
      </c>
      <c r="G51" s="1108" t="s">
        <v>3513</v>
      </c>
      <c r="H51" s="1106"/>
      <c r="I51" s="1106" t="s">
        <v>4363</v>
      </c>
      <c r="J51" s="1106" t="s">
        <v>250</v>
      </c>
      <c r="K51" s="1106">
        <v>10.051349891515599</v>
      </c>
      <c r="L51" s="1106">
        <v>124.079209349663</v>
      </c>
      <c r="M51" s="1106" t="s">
        <v>256</v>
      </c>
      <c r="N51" s="1106" t="s">
        <v>4364</v>
      </c>
      <c r="O51" s="1106" t="s">
        <v>113</v>
      </c>
      <c r="P51" s="1106" t="s">
        <v>2229</v>
      </c>
      <c r="Q51" s="1106" t="s">
        <v>35</v>
      </c>
      <c r="R51" s="1106" t="s">
        <v>104</v>
      </c>
      <c r="S51" s="1106" t="s">
        <v>105</v>
      </c>
      <c r="T51" s="1106" t="s">
        <v>4164</v>
      </c>
      <c r="U51" s="1106" t="s">
        <v>106</v>
      </c>
      <c r="V51" s="1106" t="s">
        <v>258</v>
      </c>
      <c r="W51" s="1116">
        <v>45365</v>
      </c>
      <c r="X51" s="1117">
        <v>47192</v>
      </c>
      <c r="Y51" s="1106" t="s">
        <v>4374</v>
      </c>
      <c r="Z51" s="1106" t="s">
        <v>4375</v>
      </c>
      <c r="AA51" s="1115">
        <v>45405</v>
      </c>
      <c r="AB51" s="1111" t="s">
        <v>4163</v>
      </c>
      <c r="AC51" s="1114">
        <v>43752</v>
      </c>
    </row>
    <row r="52" spans="1:29" ht="15.75" customHeight="1">
      <c r="A52" s="1106" t="s">
        <v>10</v>
      </c>
      <c r="B52" s="1106" t="s">
        <v>27</v>
      </c>
      <c r="C52" s="1106" t="s">
        <v>50</v>
      </c>
      <c r="D52" s="1106" t="s">
        <v>248</v>
      </c>
      <c r="E52" s="1106" t="s">
        <v>123</v>
      </c>
      <c r="F52" s="1107" t="str">
        <f t="array" ref="F52">IFERROR(INDEX(UIID!$K$2:$K354, MATCH(CONCATENATE(B52,D52,G52,J52), UIID!$B$2:$B354&amp;UIID!$D$2:$D354&amp;UIID!$G$2:$G354&amp;UIID!$H$2:$H354, 0),), "Not Found")</f>
        <v>0712-0004</v>
      </c>
      <c r="G52" s="1108" t="s">
        <v>3513</v>
      </c>
      <c r="H52" s="1106"/>
      <c r="I52" s="1106" t="s">
        <v>4363</v>
      </c>
      <c r="J52" s="1106" t="s">
        <v>250</v>
      </c>
      <c r="K52" s="1106">
        <v>10.051349891515599</v>
      </c>
      <c r="L52" s="1106">
        <v>124.079209349663</v>
      </c>
      <c r="M52" s="1106" t="s">
        <v>251</v>
      </c>
      <c r="N52" s="1106" t="s">
        <v>4364</v>
      </c>
      <c r="O52" s="1106" t="s">
        <v>113</v>
      </c>
      <c r="P52" s="1106" t="s">
        <v>2229</v>
      </c>
      <c r="Q52" s="1106" t="s">
        <v>35</v>
      </c>
      <c r="R52" s="1106" t="s">
        <v>87</v>
      </c>
      <c r="S52" s="1106" t="s">
        <v>231</v>
      </c>
      <c r="T52" s="1106" t="s">
        <v>4157</v>
      </c>
      <c r="U52" s="1106" t="s">
        <v>259</v>
      </c>
      <c r="V52" s="1106" t="s">
        <v>260</v>
      </c>
      <c r="W52" s="1116">
        <v>45010</v>
      </c>
      <c r="X52" s="1117">
        <v>46838</v>
      </c>
      <c r="Y52" s="1106" t="s">
        <v>4378</v>
      </c>
      <c r="Z52" s="1106" t="s">
        <v>4379</v>
      </c>
      <c r="AA52" s="1115">
        <v>45728</v>
      </c>
      <c r="AB52" s="1111" t="s">
        <v>4163</v>
      </c>
      <c r="AC52" s="1114">
        <v>43217</v>
      </c>
    </row>
    <row r="53" spans="1:29" ht="15.75" customHeight="1">
      <c r="A53" s="1106" t="s">
        <v>10</v>
      </c>
      <c r="B53" s="1106" t="s">
        <v>27</v>
      </c>
      <c r="C53" s="1106" t="s">
        <v>50</v>
      </c>
      <c r="D53" s="1106" t="s">
        <v>248</v>
      </c>
      <c r="E53" s="1106" t="s">
        <v>123</v>
      </c>
      <c r="F53" s="1107" t="str">
        <f t="array" ref="F53">IFERROR(INDEX(UIID!$K$2:$K354, MATCH(CONCATENATE(B53,D53,G53,J53), UIID!$B$2:$B354&amp;UIID!$D$2:$D354&amp;UIID!$G$2:$G354&amp;UIID!$H$2:$H354, 0),), "Not Found")</f>
        <v>0712-0004</v>
      </c>
      <c r="G53" s="1108" t="s">
        <v>3513</v>
      </c>
      <c r="H53" s="1106"/>
      <c r="I53" s="1106" t="s">
        <v>4363</v>
      </c>
      <c r="J53" s="1106" t="s">
        <v>250</v>
      </c>
      <c r="K53" s="1106">
        <v>10.051349891515599</v>
      </c>
      <c r="L53" s="1106">
        <v>124.079209349663</v>
      </c>
      <c r="M53" s="1106" t="s">
        <v>251</v>
      </c>
      <c r="N53" s="1106" t="s">
        <v>4364</v>
      </c>
      <c r="O53" s="1106" t="s">
        <v>113</v>
      </c>
      <c r="P53" s="1106" t="s">
        <v>2229</v>
      </c>
      <c r="Q53" s="1106" t="s">
        <v>35</v>
      </c>
      <c r="R53" s="1106" t="s">
        <v>84</v>
      </c>
      <c r="S53" s="1106" t="s">
        <v>93</v>
      </c>
      <c r="T53" s="1106" t="s">
        <v>4213</v>
      </c>
      <c r="U53" s="1106" t="s">
        <v>261</v>
      </c>
      <c r="V53" s="1106">
        <v>201407011198</v>
      </c>
      <c r="W53" s="1116">
        <v>45365</v>
      </c>
      <c r="X53" s="1117">
        <v>47192</v>
      </c>
      <c r="Y53" s="1106" t="s">
        <v>4381</v>
      </c>
      <c r="Z53" s="1106" t="s">
        <v>4382</v>
      </c>
      <c r="AA53" s="1113"/>
      <c r="AB53" s="1111"/>
      <c r="AC53" s="1114">
        <v>41955</v>
      </c>
    </row>
    <row r="54" spans="1:29" ht="15.75" customHeight="1">
      <c r="A54" s="1106" t="s">
        <v>10</v>
      </c>
      <c r="B54" s="1106" t="s">
        <v>27</v>
      </c>
      <c r="C54" s="1106" t="s">
        <v>50</v>
      </c>
      <c r="D54" s="1106" t="s">
        <v>248</v>
      </c>
      <c r="E54" s="1106" t="s">
        <v>123</v>
      </c>
      <c r="F54" s="1107" t="str">
        <f t="array" ref="F54">IFERROR(INDEX(UIID!$K$2:$K354, MATCH(CONCATENATE(B54,D54,G54,J54), UIID!$B$2:$B354&amp;UIID!$D$2:$D354&amp;UIID!$G$2:$G354&amp;UIID!$H$2:$H354, 0),), "Not Found")</f>
        <v>0712-0004</v>
      </c>
      <c r="G54" s="1108" t="s">
        <v>3513</v>
      </c>
      <c r="H54" s="1106"/>
      <c r="I54" s="1106" t="s">
        <v>4363</v>
      </c>
      <c r="J54" s="1106" t="s">
        <v>250</v>
      </c>
      <c r="K54" s="1106">
        <v>10.051349891515599</v>
      </c>
      <c r="L54" s="1106">
        <v>124.079209349663</v>
      </c>
      <c r="M54" s="1106" t="s">
        <v>251</v>
      </c>
      <c r="N54" s="1106" t="s">
        <v>4364</v>
      </c>
      <c r="O54" s="1106" t="s">
        <v>113</v>
      </c>
      <c r="P54" s="1106" t="s">
        <v>2229</v>
      </c>
      <c r="Q54" s="1106" t="s">
        <v>35</v>
      </c>
      <c r="R54" s="1106" t="s">
        <v>84</v>
      </c>
      <c r="S54" s="1106" t="s">
        <v>268</v>
      </c>
      <c r="T54" s="1106" t="s">
        <v>4164</v>
      </c>
      <c r="U54" s="1106" t="s">
        <v>181</v>
      </c>
      <c r="V54" s="1106" t="s">
        <v>269</v>
      </c>
      <c r="W54" s="1116">
        <v>45365</v>
      </c>
      <c r="X54" s="1117">
        <v>47192</v>
      </c>
      <c r="Y54" s="1106" t="s">
        <v>4384</v>
      </c>
      <c r="Z54" s="1106">
        <v>211907121300433</v>
      </c>
      <c r="AA54" s="1113"/>
      <c r="AB54" s="1111"/>
      <c r="AC54" s="1114">
        <v>43201</v>
      </c>
    </row>
    <row r="55" spans="1:29" ht="15.75" customHeight="1">
      <c r="A55" s="1106" t="s">
        <v>10</v>
      </c>
      <c r="B55" s="1106" t="s">
        <v>27</v>
      </c>
      <c r="C55" s="1106" t="s">
        <v>50</v>
      </c>
      <c r="D55" s="1106" t="s">
        <v>248</v>
      </c>
      <c r="E55" s="1106" t="s">
        <v>123</v>
      </c>
      <c r="F55" s="1107" t="str">
        <f t="array" ref="F55">IFERROR(INDEX(UIID!$K$2:$K354, MATCH(CONCATENATE(B55,D55,G55,J55), UIID!$B$2:$B354&amp;UIID!$D$2:$D354&amp;UIID!$G$2:$G354&amp;UIID!$H$2:$H354, 0),), "Not Found")</f>
        <v>0712-0004</v>
      </c>
      <c r="G55" s="1108" t="s">
        <v>3513</v>
      </c>
      <c r="H55" s="1106"/>
      <c r="I55" s="1106" t="s">
        <v>4363</v>
      </c>
      <c r="J55" s="1106" t="s">
        <v>250</v>
      </c>
      <c r="K55" s="1106">
        <v>10.051349891515599</v>
      </c>
      <c r="L55" s="1106">
        <v>124.079209349663</v>
      </c>
      <c r="M55" s="1106" t="s">
        <v>251</v>
      </c>
      <c r="N55" s="1106" t="s">
        <v>4364</v>
      </c>
      <c r="O55" s="1106" t="s">
        <v>113</v>
      </c>
      <c r="P55" s="1106" t="s">
        <v>2229</v>
      </c>
      <c r="Q55" s="1106" t="s">
        <v>35</v>
      </c>
      <c r="R55" s="1106" t="s">
        <v>84</v>
      </c>
      <c r="S55" s="1106" t="s">
        <v>85</v>
      </c>
      <c r="T55" s="1106" t="s">
        <v>4164</v>
      </c>
      <c r="U55" s="1106" t="s">
        <v>261</v>
      </c>
      <c r="V55" s="1106" t="s">
        <v>4385</v>
      </c>
      <c r="W55" s="1116">
        <v>45365</v>
      </c>
      <c r="X55" s="1117">
        <v>47192</v>
      </c>
      <c r="Y55" s="1106" t="s">
        <v>4384</v>
      </c>
      <c r="Z55" s="1106" t="s">
        <v>4382</v>
      </c>
      <c r="AA55" s="1115">
        <v>45406</v>
      </c>
      <c r="AB55" s="1111" t="s">
        <v>4163</v>
      </c>
      <c r="AC55" s="1114">
        <v>42774</v>
      </c>
    </row>
    <row r="56" spans="1:29" ht="15.75" customHeight="1">
      <c r="A56" s="1106" t="s">
        <v>10</v>
      </c>
      <c r="B56" s="1106" t="s">
        <v>27</v>
      </c>
      <c r="C56" s="1106" t="s">
        <v>123</v>
      </c>
      <c r="D56" s="1106" t="s">
        <v>270</v>
      </c>
      <c r="E56" s="1106" t="s">
        <v>123</v>
      </c>
      <c r="F56" s="1107" t="str">
        <f t="array" ref="F56">IFERROR(INDEX(UIID!$K$2:$K354, MATCH(CONCATENATE(B56,D56,G56,J56), UIID!$B$2:$B354&amp;UIID!$D$2:$D354&amp;UIID!$G$2:$G354&amp;UIID!$H$2:$H354, 0),), "Not Found")</f>
        <v>0712-0013</v>
      </c>
      <c r="G56" s="1106" t="s">
        <v>3677</v>
      </c>
      <c r="H56" s="1106"/>
      <c r="I56" s="1106" t="s">
        <v>4387</v>
      </c>
      <c r="J56" s="1106" t="s">
        <v>271</v>
      </c>
      <c r="K56" s="1106">
        <v>9.6667974582748997</v>
      </c>
      <c r="L56" s="1106">
        <v>124.36827289016099</v>
      </c>
      <c r="M56" s="1106" t="s">
        <v>4388</v>
      </c>
      <c r="N56" s="1106" t="s">
        <v>4389</v>
      </c>
      <c r="O56" s="1106" t="s">
        <v>113</v>
      </c>
      <c r="P56" s="1106" t="s">
        <v>2229</v>
      </c>
      <c r="Q56" s="1106" t="s">
        <v>4262</v>
      </c>
      <c r="R56" s="1106" t="s">
        <v>272</v>
      </c>
      <c r="S56" s="1106" t="s">
        <v>273</v>
      </c>
      <c r="T56" s="1106" t="s">
        <v>22</v>
      </c>
      <c r="U56" s="1106" t="s">
        <v>274</v>
      </c>
      <c r="V56" s="1106" t="s">
        <v>275</v>
      </c>
      <c r="W56" s="1116">
        <v>45049</v>
      </c>
      <c r="X56" s="1117">
        <v>47156</v>
      </c>
      <c r="Y56" s="1120" t="s">
        <v>4390</v>
      </c>
      <c r="Z56" s="1120" t="s">
        <v>4391</v>
      </c>
      <c r="AA56" s="1115">
        <v>45418</v>
      </c>
      <c r="AB56" s="1111" t="s">
        <v>4163</v>
      </c>
      <c r="AC56" s="1114">
        <v>44489</v>
      </c>
    </row>
    <row r="57" spans="1:29" ht="15.75" customHeight="1">
      <c r="A57" s="1106" t="s">
        <v>10</v>
      </c>
      <c r="B57" s="1106" t="s">
        <v>27</v>
      </c>
      <c r="C57" s="1106" t="s">
        <v>123</v>
      </c>
      <c r="D57" s="1106" t="s">
        <v>270</v>
      </c>
      <c r="E57" s="1106" t="s">
        <v>123</v>
      </c>
      <c r="F57" s="1107" t="str">
        <f t="array" ref="F57">IFERROR(INDEX(UIID!$K$2:$K354, MATCH(CONCATENATE(B57,D57,G57,J57), UIID!$B$2:$B354&amp;UIID!$D$2:$D354&amp;UIID!$G$2:$G354&amp;UIID!$H$2:$H354, 0),), "Not Found")</f>
        <v>0712-0013</v>
      </c>
      <c r="G57" s="1106" t="s">
        <v>3677</v>
      </c>
      <c r="H57" s="1106"/>
      <c r="I57" s="1106" t="s">
        <v>4387</v>
      </c>
      <c r="J57" s="1106" t="s">
        <v>271</v>
      </c>
      <c r="K57" s="1106">
        <v>9.6667974582748997</v>
      </c>
      <c r="L57" s="1106">
        <v>124.36827289016099</v>
      </c>
      <c r="M57" s="1106" t="s">
        <v>4388</v>
      </c>
      <c r="N57" s="1106" t="s">
        <v>4389</v>
      </c>
      <c r="O57" s="1106" t="s">
        <v>113</v>
      </c>
      <c r="P57" s="1106" t="s">
        <v>2229</v>
      </c>
      <c r="Q57" s="1106" t="s">
        <v>35</v>
      </c>
      <c r="R57" s="1106" t="s">
        <v>272</v>
      </c>
      <c r="S57" s="1106" t="s">
        <v>2649</v>
      </c>
      <c r="T57" s="1106" t="s">
        <v>4306</v>
      </c>
      <c r="U57" s="1106" t="s">
        <v>276</v>
      </c>
      <c r="V57" s="1106" t="s">
        <v>277</v>
      </c>
      <c r="W57" s="1116">
        <v>45010</v>
      </c>
      <c r="X57" s="1117">
        <v>46838</v>
      </c>
      <c r="Y57" s="1106" t="s">
        <v>4393</v>
      </c>
      <c r="Z57" s="1106" t="s">
        <v>4394</v>
      </c>
      <c r="AA57" s="1115">
        <v>45418</v>
      </c>
      <c r="AB57" s="1111" t="s">
        <v>4163</v>
      </c>
      <c r="AC57" s="1114">
        <v>43768</v>
      </c>
    </row>
    <row r="58" spans="1:29" ht="15.75" customHeight="1">
      <c r="A58" s="1106" t="s">
        <v>10</v>
      </c>
      <c r="B58" s="1106" t="s">
        <v>27</v>
      </c>
      <c r="C58" s="1106" t="s">
        <v>123</v>
      </c>
      <c r="D58" s="1106" t="s">
        <v>270</v>
      </c>
      <c r="E58" s="1106" t="s">
        <v>123</v>
      </c>
      <c r="F58" s="1107" t="str">
        <f t="array" ref="F58">IFERROR(INDEX(UIID!$K$2:$K354, MATCH(CONCATENATE(B58,D58,G58,J58), UIID!$B$2:$B354&amp;UIID!$D$2:$D354&amp;UIID!$G$2:$G354&amp;UIID!$H$2:$H354, 0),), "Not Found")</f>
        <v>0712-0013</v>
      </c>
      <c r="G58" s="1106" t="s">
        <v>3677</v>
      </c>
      <c r="H58" s="1106"/>
      <c r="I58" s="1106" t="s">
        <v>4387</v>
      </c>
      <c r="J58" s="1106" t="s">
        <v>271</v>
      </c>
      <c r="K58" s="1106">
        <v>9.6667974582748997</v>
      </c>
      <c r="L58" s="1106">
        <v>124.36827289016099</v>
      </c>
      <c r="M58" s="1106" t="s">
        <v>4388</v>
      </c>
      <c r="N58" s="1106" t="s">
        <v>4389</v>
      </c>
      <c r="O58" s="1106" t="s">
        <v>113</v>
      </c>
      <c r="P58" s="1106" t="s">
        <v>2229</v>
      </c>
      <c r="Q58" s="1106" t="s">
        <v>35</v>
      </c>
      <c r="R58" s="1106" t="s">
        <v>2230</v>
      </c>
      <c r="S58" s="1106" t="s">
        <v>161</v>
      </c>
      <c r="T58" s="1106" t="s">
        <v>4157</v>
      </c>
      <c r="U58" s="1106" t="s">
        <v>162</v>
      </c>
      <c r="V58" s="1106" t="s">
        <v>278</v>
      </c>
      <c r="W58" s="1116">
        <v>45005</v>
      </c>
      <c r="X58" s="1117">
        <v>46833</v>
      </c>
      <c r="Y58" s="1106" t="s">
        <v>4397</v>
      </c>
      <c r="Z58" s="1106" t="s">
        <v>4398</v>
      </c>
      <c r="AA58" s="1115">
        <v>45418</v>
      </c>
      <c r="AB58" s="1111" t="s">
        <v>4163</v>
      </c>
      <c r="AC58" s="1114">
        <v>43768</v>
      </c>
    </row>
    <row r="59" spans="1:29" ht="15.75" customHeight="1">
      <c r="A59" s="1106" t="s">
        <v>10</v>
      </c>
      <c r="B59" s="1106" t="s">
        <v>27</v>
      </c>
      <c r="C59" s="1106" t="s">
        <v>123</v>
      </c>
      <c r="D59" s="1106" t="s">
        <v>270</v>
      </c>
      <c r="E59" s="1106" t="s">
        <v>123</v>
      </c>
      <c r="F59" s="1107" t="str">
        <f t="array" ref="F59">IFERROR(INDEX(UIID!$K$2:$K354, MATCH(CONCATENATE(B59,D59,G59,J59), UIID!$B$2:$B354&amp;UIID!$D$2:$D354&amp;UIID!$G$2:$G354&amp;UIID!$H$2:$H354, 0),), "Not Found")</f>
        <v>0712-0013</v>
      </c>
      <c r="G59" s="1106" t="s">
        <v>3677</v>
      </c>
      <c r="H59" s="1106"/>
      <c r="I59" s="1106" t="s">
        <v>4387</v>
      </c>
      <c r="J59" s="1106" t="s">
        <v>271</v>
      </c>
      <c r="K59" s="1106">
        <v>9.6667974582748997</v>
      </c>
      <c r="L59" s="1106">
        <v>124.36827289016099</v>
      </c>
      <c r="M59" s="1106" t="s">
        <v>4388</v>
      </c>
      <c r="N59" s="1106" t="s">
        <v>4389</v>
      </c>
      <c r="O59" s="1106" t="s">
        <v>113</v>
      </c>
      <c r="P59" s="1106" t="s">
        <v>2229</v>
      </c>
      <c r="Q59" s="1106" t="s">
        <v>35</v>
      </c>
      <c r="R59" s="1106" t="s">
        <v>125</v>
      </c>
      <c r="S59" s="1106" t="s">
        <v>279</v>
      </c>
      <c r="T59" s="1106" t="s">
        <v>4164</v>
      </c>
      <c r="U59" s="1106" t="s">
        <v>127</v>
      </c>
      <c r="V59" s="1106" t="s">
        <v>280</v>
      </c>
      <c r="W59" s="1116">
        <v>45010</v>
      </c>
      <c r="X59" s="1117">
        <v>46838</v>
      </c>
      <c r="Y59" s="1106" t="s">
        <v>4400</v>
      </c>
      <c r="Z59" s="1106" t="s">
        <v>4401</v>
      </c>
      <c r="AA59" s="1115">
        <v>45418</v>
      </c>
      <c r="AB59" s="1111" t="s">
        <v>4163</v>
      </c>
      <c r="AC59" s="1114">
        <v>43769</v>
      </c>
    </row>
    <row r="60" spans="1:29" ht="15.75" customHeight="1">
      <c r="A60" s="1106" t="s">
        <v>10</v>
      </c>
      <c r="B60" s="1106" t="s">
        <v>27</v>
      </c>
      <c r="C60" s="1106" t="s">
        <v>123</v>
      </c>
      <c r="D60" s="1106" t="s">
        <v>270</v>
      </c>
      <c r="E60" s="1106" t="s">
        <v>123</v>
      </c>
      <c r="F60" s="1107" t="str">
        <f t="array" ref="F60">IFERROR(INDEX(UIID!$K$2:$K354, MATCH(CONCATENATE(B60,D60,G60,J60), UIID!$B$2:$B354&amp;UIID!$D$2:$D354&amp;UIID!$G$2:$G354&amp;UIID!$H$2:$H354, 0),), "Not Found")</f>
        <v>0712-0013</v>
      </c>
      <c r="G60" s="1106" t="s">
        <v>3677</v>
      </c>
      <c r="H60" s="1106"/>
      <c r="I60" s="1106" t="s">
        <v>4387</v>
      </c>
      <c r="J60" s="1106" t="s">
        <v>271</v>
      </c>
      <c r="K60" s="1106">
        <v>9.6667974582748997</v>
      </c>
      <c r="L60" s="1106">
        <v>124.36827289016099</v>
      </c>
      <c r="M60" s="1106" t="s">
        <v>4388</v>
      </c>
      <c r="N60" s="1106" t="s">
        <v>4389</v>
      </c>
      <c r="O60" s="1106" t="s">
        <v>113</v>
      </c>
      <c r="P60" s="1106" t="s">
        <v>2229</v>
      </c>
      <c r="Q60" s="1106" t="s">
        <v>35</v>
      </c>
      <c r="R60" s="1106" t="s">
        <v>104</v>
      </c>
      <c r="S60" s="1106" t="s">
        <v>105</v>
      </c>
      <c r="T60" s="1106" t="s">
        <v>4164</v>
      </c>
      <c r="U60" s="1106" t="s">
        <v>106</v>
      </c>
      <c r="V60" s="1106" t="s">
        <v>281</v>
      </c>
      <c r="W60" s="1116">
        <v>45342</v>
      </c>
      <c r="X60" s="1117">
        <v>47170</v>
      </c>
      <c r="Y60" s="1106" t="s">
        <v>4390</v>
      </c>
      <c r="Z60" s="1106" t="s">
        <v>4404</v>
      </c>
      <c r="AA60" s="1115">
        <v>45418</v>
      </c>
      <c r="AB60" s="1111" t="s">
        <v>4163</v>
      </c>
      <c r="AC60" s="1114">
        <v>43752</v>
      </c>
    </row>
    <row r="61" spans="1:29" ht="15.75" customHeight="1">
      <c r="A61" s="1106" t="s">
        <v>10</v>
      </c>
      <c r="B61" s="1106" t="s">
        <v>27</v>
      </c>
      <c r="C61" s="1106" t="s">
        <v>123</v>
      </c>
      <c r="D61" s="1106" t="s">
        <v>270</v>
      </c>
      <c r="E61" s="1106" t="s">
        <v>123</v>
      </c>
      <c r="F61" s="1107" t="str">
        <f t="array" ref="F61">IFERROR(INDEX(UIID!$K$2:$K354, MATCH(CONCATENATE(B61,D61,G61,J61), UIID!$B$2:$B354&amp;UIID!$D$2:$D354&amp;UIID!$G$2:$G354&amp;UIID!$H$2:$H354, 0),), "Not Found")</f>
        <v>0712-0013</v>
      </c>
      <c r="G61" s="1106" t="s">
        <v>3677</v>
      </c>
      <c r="H61" s="1106"/>
      <c r="I61" s="1106" t="s">
        <v>4387</v>
      </c>
      <c r="J61" s="1106" t="s">
        <v>271</v>
      </c>
      <c r="K61" s="1106">
        <v>9.6667974582748997</v>
      </c>
      <c r="L61" s="1106">
        <v>124.36827289016099</v>
      </c>
      <c r="M61" s="1106" t="s">
        <v>4388</v>
      </c>
      <c r="N61" s="1106" t="s">
        <v>4389</v>
      </c>
      <c r="O61" s="1106" t="s">
        <v>113</v>
      </c>
      <c r="P61" s="1106" t="s">
        <v>2229</v>
      </c>
      <c r="Q61" s="1106" t="s">
        <v>35</v>
      </c>
      <c r="R61" s="1106" t="s">
        <v>84</v>
      </c>
      <c r="S61" s="1106" t="s">
        <v>93</v>
      </c>
      <c r="T61" s="1106" t="s">
        <v>4213</v>
      </c>
      <c r="U61" s="1106" t="s">
        <v>94</v>
      </c>
      <c r="V61" s="1106" t="s">
        <v>282</v>
      </c>
      <c r="W61" s="1116">
        <v>45342</v>
      </c>
      <c r="X61" s="1117">
        <v>47170</v>
      </c>
      <c r="Y61" s="1106" t="s">
        <v>4406</v>
      </c>
      <c r="Z61" s="1106" t="s">
        <v>4407</v>
      </c>
      <c r="AA61" s="1115">
        <v>45418</v>
      </c>
      <c r="AB61" s="1111" t="s">
        <v>4163</v>
      </c>
      <c r="AC61" s="1114">
        <v>43752</v>
      </c>
    </row>
    <row r="62" spans="1:29" ht="15.75" customHeight="1">
      <c r="A62" s="1106" t="s">
        <v>10</v>
      </c>
      <c r="B62" s="1106" t="s">
        <v>27</v>
      </c>
      <c r="C62" s="1106" t="s">
        <v>123</v>
      </c>
      <c r="D62" s="1106" t="s">
        <v>270</v>
      </c>
      <c r="E62" s="1106" t="s">
        <v>123</v>
      </c>
      <c r="F62" s="1107" t="str">
        <f t="array" ref="F62">IFERROR(INDEX(UIID!$K$2:$K354, MATCH(CONCATENATE(B62,D62,G62,J62), UIID!$B$2:$B354&amp;UIID!$D$2:$D354&amp;UIID!$G$2:$G354&amp;UIID!$H$2:$H354, 0),), "Not Found")</f>
        <v>0712-0013</v>
      </c>
      <c r="G62" s="1106" t="s">
        <v>3677</v>
      </c>
      <c r="H62" s="1106"/>
      <c r="I62" s="1106" t="s">
        <v>4387</v>
      </c>
      <c r="J62" s="1106" t="s">
        <v>271</v>
      </c>
      <c r="K62" s="1106">
        <v>9.6667974582748997</v>
      </c>
      <c r="L62" s="1106">
        <v>124.36827289016099</v>
      </c>
      <c r="M62" s="1106" t="s">
        <v>4388</v>
      </c>
      <c r="N62" s="1106" t="s">
        <v>4389</v>
      </c>
      <c r="O62" s="1106" t="s">
        <v>113</v>
      </c>
      <c r="P62" s="1106" t="s">
        <v>2229</v>
      </c>
      <c r="Q62" s="1106" t="s">
        <v>35</v>
      </c>
      <c r="R62" s="1106" t="s">
        <v>87</v>
      </c>
      <c r="S62" s="1106" t="s">
        <v>88</v>
      </c>
      <c r="T62" s="1106" t="s">
        <v>4164</v>
      </c>
      <c r="U62" s="1106" t="s">
        <v>89</v>
      </c>
      <c r="V62" s="1106" t="s">
        <v>283</v>
      </c>
      <c r="W62" s="1116">
        <v>43262</v>
      </c>
      <c r="X62" s="1117">
        <v>46838</v>
      </c>
      <c r="Y62" s="1106" t="s">
        <v>4409</v>
      </c>
      <c r="Z62" s="1106">
        <v>221907121200263</v>
      </c>
      <c r="AA62" s="1115">
        <v>45728</v>
      </c>
      <c r="AB62" s="1111" t="s">
        <v>4163</v>
      </c>
      <c r="AC62" s="1121"/>
    </row>
    <row r="63" spans="1:29" ht="15.75" customHeight="1">
      <c r="A63" s="1106" t="s">
        <v>10</v>
      </c>
      <c r="B63" s="1106" t="s">
        <v>27</v>
      </c>
      <c r="C63" s="1106" t="s">
        <v>123</v>
      </c>
      <c r="D63" s="1106" t="s">
        <v>270</v>
      </c>
      <c r="E63" s="1106" t="s">
        <v>123</v>
      </c>
      <c r="F63" s="1107" t="str">
        <f t="array" ref="F63">IFERROR(INDEX(UIID!$K$2:$K354, MATCH(CONCATENATE(B63,D63,G63,J63), UIID!$B$2:$B354&amp;UIID!$D$2:$D354&amp;UIID!$G$2:$G354&amp;UIID!$H$2:$H354, 0),), "Not Found")</f>
        <v>0712-0013</v>
      </c>
      <c r="G63" s="1106" t="s">
        <v>3677</v>
      </c>
      <c r="H63" s="1106"/>
      <c r="I63" s="1106" t="s">
        <v>4387</v>
      </c>
      <c r="J63" s="1106" t="s">
        <v>271</v>
      </c>
      <c r="K63" s="1106">
        <v>9.6667974582748997</v>
      </c>
      <c r="L63" s="1106">
        <v>124.36827289016099</v>
      </c>
      <c r="M63" s="1106" t="s">
        <v>4388</v>
      </c>
      <c r="N63" s="1106" t="s">
        <v>4389</v>
      </c>
      <c r="O63" s="1106" t="s">
        <v>113</v>
      </c>
      <c r="P63" s="1106" t="s">
        <v>2229</v>
      </c>
      <c r="Q63" s="1106" t="s">
        <v>35</v>
      </c>
      <c r="R63" s="1106" t="s">
        <v>32</v>
      </c>
      <c r="S63" s="1106" t="s">
        <v>39</v>
      </c>
      <c r="T63" s="1106" t="s">
        <v>4164</v>
      </c>
      <c r="U63" s="1106" t="s">
        <v>40</v>
      </c>
      <c r="V63" s="1106" t="s">
        <v>284</v>
      </c>
      <c r="W63" s="1116">
        <v>45010</v>
      </c>
      <c r="X63" s="1117">
        <v>46838</v>
      </c>
      <c r="Y63" s="1106" t="s">
        <v>4411</v>
      </c>
      <c r="Z63" s="1106">
        <v>191907121200206</v>
      </c>
      <c r="AA63" s="1115">
        <v>45418</v>
      </c>
      <c r="AB63" s="1111" t="s">
        <v>4163</v>
      </c>
      <c r="AC63" s="1114">
        <v>42831</v>
      </c>
    </row>
    <row r="64" spans="1:29" ht="15.75" customHeight="1">
      <c r="A64" s="1106" t="s">
        <v>10</v>
      </c>
      <c r="B64" s="1106" t="s">
        <v>27</v>
      </c>
      <c r="C64" s="1106" t="s">
        <v>123</v>
      </c>
      <c r="D64" s="1106" t="s">
        <v>285</v>
      </c>
      <c r="E64" s="1106" t="s">
        <v>509</v>
      </c>
      <c r="F64" s="1107" t="str">
        <f t="array" ref="F64">IFERROR(INDEX(UIID!$K$2:$K354, MATCH(CONCATENATE(B64,D64,G64,J64), UIID!$B$2:$B354&amp;UIID!$D$2:$D354&amp;UIID!$G$2:$G354&amp;UIID!$H$2:$H354, 0),), "Not Found")</f>
        <v>0712-0005</v>
      </c>
      <c r="G64" s="1106" t="s">
        <v>3529</v>
      </c>
      <c r="H64" s="1106"/>
      <c r="I64" s="1106" t="s">
        <v>4412</v>
      </c>
      <c r="J64" s="1106" t="s">
        <v>286</v>
      </c>
      <c r="K64" s="1106">
        <v>9.8567162226397809</v>
      </c>
      <c r="L64" s="1106">
        <v>124.336426906886</v>
      </c>
      <c r="M64" s="1106" t="s">
        <v>287</v>
      </c>
      <c r="N64" s="1106" t="s">
        <v>4413</v>
      </c>
      <c r="O64" s="1106" t="s">
        <v>113</v>
      </c>
      <c r="P64" s="1106" t="s">
        <v>2229</v>
      </c>
      <c r="Q64" s="1106" t="s">
        <v>35</v>
      </c>
      <c r="R64" s="1106" t="s">
        <v>32</v>
      </c>
      <c r="S64" s="1106" t="s">
        <v>39</v>
      </c>
      <c r="T64" s="1106" t="s">
        <v>4164</v>
      </c>
      <c r="U64" s="1106" t="s">
        <v>253</v>
      </c>
      <c r="V64" s="1106" t="s">
        <v>288</v>
      </c>
      <c r="W64" s="1116">
        <v>45329</v>
      </c>
      <c r="X64" s="1117">
        <v>47157</v>
      </c>
      <c r="Y64" s="1106" t="s">
        <v>4414</v>
      </c>
      <c r="Z64" s="1106" t="s">
        <v>4415</v>
      </c>
      <c r="AA64" s="1113"/>
      <c r="AB64" s="1111"/>
      <c r="AC64" s="1114">
        <v>44175</v>
      </c>
    </row>
    <row r="65" spans="1:29" ht="15.75" customHeight="1">
      <c r="A65" s="1106" t="s">
        <v>10</v>
      </c>
      <c r="B65" s="1106" t="s">
        <v>27</v>
      </c>
      <c r="C65" s="1106" t="s">
        <v>123</v>
      </c>
      <c r="D65" s="1106" t="s">
        <v>285</v>
      </c>
      <c r="E65" s="1106" t="s">
        <v>509</v>
      </c>
      <c r="F65" s="1107" t="str">
        <f t="array" ref="F65">IFERROR(INDEX(UIID!$K$2:$K354, MATCH(CONCATENATE(B65,D65,G65,J65), UIID!$B$2:$B354&amp;UIID!$D$2:$D354&amp;UIID!$G$2:$G354&amp;UIID!$H$2:$H354, 0),), "Not Found")</f>
        <v>0712-0005</v>
      </c>
      <c r="G65" s="1106" t="s">
        <v>3529</v>
      </c>
      <c r="H65" s="1106"/>
      <c r="I65" s="1106" t="s">
        <v>4412</v>
      </c>
      <c r="J65" s="1106" t="s">
        <v>286</v>
      </c>
      <c r="K65" s="1106">
        <v>9.8567162226397809</v>
      </c>
      <c r="L65" s="1106">
        <v>124.336426906886</v>
      </c>
      <c r="M65" s="1106" t="s">
        <v>287</v>
      </c>
      <c r="N65" s="1106" t="s">
        <v>4413</v>
      </c>
      <c r="O65" s="1106" t="s">
        <v>113</v>
      </c>
      <c r="P65" s="1106" t="s">
        <v>2229</v>
      </c>
      <c r="Q65" s="1106" t="s">
        <v>35</v>
      </c>
      <c r="R65" s="1106" t="s">
        <v>107</v>
      </c>
      <c r="S65" s="1106" t="s">
        <v>262</v>
      </c>
      <c r="T65" s="1106" t="s">
        <v>4213</v>
      </c>
      <c r="U65" s="1106" t="s">
        <v>289</v>
      </c>
      <c r="V65" s="1106" t="s">
        <v>290</v>
      </c>
      <c r="W65" s="1116">
        <v>45014</v>
      </c>
      <c r="X65" s="1117">
        <v>46842</v>
      </c>
      <c r="Y65" s="1106" t="s">
        <v>4417</v>
      </c>
      <c r="Z65" s="1106" t="s">
        <v>4418</v>
      </c>
      <c r="AA65" s="1115">
        <v>45798</v>
      </c>
      <c r="AB65" s="1111" t="s">
        <v>4163</v>
      </c>
      <c r="AC65" s="1114">
        <v>44176</v>
      </c>
    </row>
    <row r="66" spans="1:29" ht="15.75" customHeight="1">
      <c r="A66" s="1106" t="s">
        <v>10</v>
      </c>
      <c r="B66" s="1106" t="s">
        <v>27</v>
      </c>
      <c r="C66" s="1106" t="s">
        <v>123</v>
      </c>
      <c r="D66" s="1106" t="s">
        <v>285</v>
      </c>
      <c r="E66" s="1106" t="s">
        <v>509</v>
      </c>
      <c r="F66" s="1107" t="str">
        <f t="array" ref="F66">IFERROR(INDEX(UIID!$K$2:$K354, MATCH(CONCATENATE(B66,D66,G66,J66), UIID!$B$2:$B354&amp;UIID!$D$2:$D354&amp;UIID!$G$2:$G354&amp;UIID!$H$2:$H354, 0),), "Not Found")</f>
        <v>0712-0005</v>
      </c>
      <c r="G66" s="1106" t="s">
        <v>3529</v>
      </c>
      <c r="H66" s="1106"/>
      <c r="I66" s="1106" t="s">
        <v>4419</v>
      </c>
      <c r="J66" s="1106" t="s">
        <v>286</v>
      </c>
      <c r="K66" s="1106">
        <v>9.8567162226397809</v>
      </c>
      <c r="L66" s="1106">
        <v>124.336426906886</v>
      </c>
      <c r="M66" s="1106" t="s">
        <v>287</v>
      </c>
      <c r="N66" s="1106" t="s">
        <v>4413</v>
      </c>
      <c r="O66" s="1106" t="s">
        <v>113</v>
      </c>
      <c r="P66" s="1106" t="s">
        <v>2229</v>
      </c>
      <c r="Q66" s="1106" t="s">
        <v>4262</v>
      </c>
      <c r="R66" s="1106" t="s">
        <v>125</v>
      </c>
      <c r="S66" s="1106" t="s">
        <v>2697</v>
      </c>
      <c r="T66" s="1106" t="s">
        <v>22</v>
      </c>
      <c r="U66" s="1106" t="s">
        <v>291</v>
      </c>
      <c r="V66" s="1106" t="s">
        <v>292</v>
      </c>
      <c r="W66" s="1116">
        <v>45014</v>
      </c>
      <c r="X66" s="1117">
        <v>46842</v>
      </c>
      <c r="Y66" s="1106" t="s">
        <v>4420</v>
      </c>
      <c r="Z66" s="1106" t="s">
        <v>4421</v>
      </c>
      <c r="AA66" s="1115">
        <v>45798</v>
      </c>
      <c r="AB66" s="1111" t="s">
        <v>4163</v>
      </c>
      <c r="AC66" s="1114">
        <v>44042</v>
      </c>
    </row>
    <row r="67" spans="1:29" ht="15.75" customHeight="1">
      <c r="A67" s="1106" t="s">
        <v>10</v>
      </c>
      <c r="B67" s="1106" t="s">
        <v>27</v>
      </c>
      <c r="C67" s="1106" t="s">
        <v>123</v>
      </c>
      <c r="D67" s="1106" t="s">
        <v>285</v>
      </c>
      <c r="E67" s="1106" t="s">
        <v>509</v>
      </c>
      <c r="F67" s="1107" t="str">
        <f t="array" ref="F67">IFERROR(INDEX(UIID!$K$2:$K354, MATCH(CONCATENATE(B67,D67,G67,J67), UIID!$B$2:$B354&amp;UIID!$D$2:$D354&amp;UIID!$G$2:$G354&amp;UIID!$H$2:$H354, 0),), "Not Found")</f>
        <v>0712-0005</v>
      </c>
      <c r="G67" s="1106" t="s">
        <v>3529</v>
      </c>
      <c r="H67" s="1106"/>
      <c r="I67" s="1106" t="s">
        <v>4419</v>
      </c>
      <c r="J67" s="1106" t="s">
        <v>286</v>
      </c>
      <c r="K67" s="1106">
        <v>9.8567162226397809</v>
      </c>
      <c r="L67" s="1106">
        <v>124.336426906886</v>
      </c>
      <c r="M67" s="1106" t="s">
        <v>287</v>
      </c>
      <c r="N67" s="1106" t="s">
        <v>4413</v>
      </c>
      <c r="O67" s="1106" t="s">
        <v>113</v>
      </c>
      <c r="P67" s="1106" t="s">
        <v>2229</v>
      </c>
      <c r="Q67" s="1106" t="s">
        <v>35</v>
      </c>
      <c r="R67" s="1106" t="s">
        <v>125</v>
      </c>
      <c r="S67" s="1106" t="s">
        <v>279</v>
      </c>
      <c r="T67" s="1106" t="s">
        <v>4164</v>
      </c>
      <c r="U67" s="1106" t="s">
        <v>127</v>
      </c>
      <c r="V67" s="1106" t="s">
        <v>293</v>
      </c>
      <c r="W67" s="1116">
        <v>45329</v>
      </c>
      <c r="X67" s="1117">
        <v>47157</v>
      </c>
      <c r="Y67" s="1106" t="s">
        <v>4423</v>
      </c>
      <c r="Z67" s="1106" t="s">
        <v>4424</v>
      </c>
      <c r="AA67" s="1123">
        <v>45467</v>
      </c>
      <c r="AB67" s="1111" t="s">
        <v>4163</v>
      </c>
      <c r="AC67" s="1114">
        <v>43754</v>
      </c>
    </row>
    <row r="68" spans="1:29" ht="15.75" customHeight="1">
      <c r="A68" s="1106" t="s">
        <v>10</v>
      </c>
      <c r="B68" s="1106" t="s">
        <v>27</v>
      </c>
      <c r="C68" s="1106" t="s">
        <v>123</v>
      </c>
      <c r="D68" s="1106" t="s">
        <v>285</v>
      </c>
      <c r="E68" s="1106" t="s">
        <v>509</v>
      </c>
      <c r="F68" s="1107" t="str">
        <f t="array" ref="F68">IFERROR(INDEX(UIID!$K$2:$K354, MATCH(CONCATENATE(B68,D68,G68,J68), UIID!$B$2:$B354&amp;UIID!$D$2:$D354&amp;UIID!$G$2:$G354&amp;UIID!$H$2:$H354, 0),), "Not Found")</f>
        <v>0712-0005</v>
      </c>
      <c r="G68" s="1106" t="s">
        <v>3529</v>
      </c>
      <c r="H68" s="1106"/>
      <c r="I68" s="1106" t="s">
        <v>4419</v>
      </c>
      <c r="J68" s="1106" t="s">
        <v>286</v>
      </c>
      <c r="K68" s="1106">
        <v>9.8567162226397809</v>
      </c>
      <c r="L68" s="1106">
        <v>124.336426906886</v>
      </c>
      <c r="M68" s="1106" t="s">
        <v>287</v>
      </c>
      <c r="N68" s="1106" t="s">
        <v>4413</v>
      </c>
      <c r="O68" s="1106" t="s">
        <v>113</v>
      </c>
      <c r="P68" s="1106" t="s">
        <v>2229</v>
      </c>
      <c r="Q68" s="1106" t="s">
        <v>35</v>
      </c>
      <c r="R68" s="1106" t="s">
        <v>104</v>
      </c>
      <c r="S68" s="1106" t="s">
        <v>105</v>
      </c>
      <c r="T68" s="1106" t="s">
        <v>4164</v>
      </c>
      <c r="U68" s="1106" t="s">
        <v>106</v>
      </c>
      <c r="V68" s="1106" t="s">
        <v>294</v>
      </c>
      <c r="W68" s="1116">
        <v>45329</v>
      </c>
      <c r="X68" s="1117">
        <v>47157</v>
      </c>
      <c r="Y68" s="1106" t="s">
        <v>4427</v>
      </c>
      <c r="Z68" s="1106" t="s">
        <v>4428</v>
      </c>
      <c r="AA68" s="1123">
        <v>45467</v>
      </c>
      <c r="AB68" s="1111" t="s">
        <v>4163</v>
      </c>
      <c r="AC68" s="1114">
        <v>43752</v>
      </c>
    </row>
    <row r="69" spans="1:29" ht="15.75" customHeight="1">
      <c r="A69" s="1106" t="s">
        <v>10</v>
      </c>
      <c r="B69" s="1106" t="s">
        <v>27</v>
      </c>
      <c r="C69" s="1106" t="s">
        <v>123</v>
      </c>
      <c r="D69" s="1106" t="s">
        <v>285</v>
      </c>
      <c r="E69" s="1106" t="s">
        <v>509</v>
      </c>
      <c r="F69" s="1107" t="str">
        <f t="array" ref="F69">IFERROR(INDEX(UIID!$K$2:$K354, MATCH(CONCATENATE(B69,D69,G69,J69), UIID!$B$2:$B354&amp;UIID!$D$2:$D354&amp;UIID!$G$2:$G354&amp;UIID!$H$2:$H354, 0),), "Not Found")</f>
        <v>0712-0005</v>
      </c>
      <c r="G69" s="1106" t="s">
        <v>3529</v>
      </c>
      <c r="H69" s="1106"/>
      <c r="I69" s="1106" t="s">
        <v>4419</v>
      </c>
      <c r="J69" s="1106" t="s">
        <v>286</v>
      </c>
      <c r="K69" s="1106">
        <v>9.8567162226397809</v>
      </c>
      <c r="L69" s="1106">
        <v>124.336426906886</v>
      </c>
      <c r="M69" s="1106" t="s">
        <v>287</v>
      </c>
      <c r="N69" s="1106" t="s">
        <v>4413</v>
      </c>
      <c r="O69" s="1106" t="s">
        <v>113</v>
      </c>
      <c r="P69" s="1106" t="s">
        <v>2229</v>
      </c>
      <c r="Q69" s="1106" t="s">
        <v>35</v>
      </c>
      <c r="R69" s="1106" t="s">
        <v>84</v>
      </c>
      <c r="S69" s="1106" t="s">
        <v>93</v>
      </c>
      <c r="T69" s="1106" t="s">
        <v>4213</v>
      </c>
      <c r="U69" s="1106" t="s">
        <v>261</v>
      </c>
      <c r="V69" s="1106">
        <v>201407011199</v>
      </c>
      <c r="W69" s="1116">
        <v>45329</v>
      </c>
      <c r="X69" s="1117">
        <v>47157</v>
      </c>
      <c r="Y69" s="1106" t="s">
        <v>4430</v>
      </c>
      <c r="Z69" s="1106" t="s">
        <v>4431</v>
      </c>
      <c r="AA69" s="1113"/>
      <c r="AB69" s="1111"/>
      <c r="AC69" s="1114">
        <v>41955</v>
      </c>
    </row>
    <row r="70" spans="1:29" ht="15.75" customHeight="1">
      <c r="A70" s="1106" t="s">
        <v>10</v>
      </c>
      <c r="B70" s="1106" t="s">
        <v>27</v>
      </c>
      <c r="C70" s="1106" t="s">
        <v>123</v>
      </c>
      <c r="D70" s="1106" t="s">
        <v>285</v>
      </c>
      <c r="E70" s="1106" t="s">
        <v>509</v>
      </c>
      <c r="F70" s="1107" t="str">
        <f t="array" ref="F70">IFERROR(INDEX(UIID!$K$2:$K354, MATCH(CONCATENATE(B70,D70,G70,J70), UIID!$B$2:$B354&amp;UIID!$D$2:$D354&amp;UIID!$G$2:$G354&amp;UIID!$H$2:$H354, 0),), "Not Found")</f>
        <v>0712-0005</v>
      </c>
      <c r="G70" s="1106" t="s">
        <v>3529</v>
      </c>
      <c r="H70" s="1106"/>
      <c r="I70" s="1106" t="s">
        <v>4419</v>
      </c>
      <c r="J70" s="1106" t="s">
        <v>286</v>
      </c>
      <c r="K70" s="1106">
        <v>9.8567162226397809</v>
      </c>
      <c r="L70" s="1106">
        <v>124.336426906886</v>
      </c>
      <c r="M70" s="1106" t="s">
        <v>287</v>
      </c>
      <c r="N70" s="1106" t="s">
        <v>4413</v>
      </c>
      <c r="O70" s="1106" t="s">
        <v>113</v>
      </c>
      <c r="P70" s="1106" t="s">
        <v>2229</v>
      </c>
      <c r="Q70" s="1106" t="s">
        <v>35</v>
      </c>
      <c r="R70" s="1106" t="s">
        <v>87</v>
      </c>
      <c r="S70" s="1106" t="s">
        <v>88</v>
      </c>
      <c r="T70" s="1106" t="s">
        <v>4164</v>
      </c>
      <c r="U70" s="1106" t="s">
        <v>165</v>
      </c>
      <c r="V70" s="1106" t="s">
        <v>295</v>
      </c>
      <c r="W70" s="1116">
        <v>45329</v>
      </c>
      <c r="X70" s="1117">
        <v>47157</v>
      </c>
      <c r="Y70" s="1106" t="s">
        <v>4433</v>
      </c>
      <c r="Z70" s="1106" t="s">
        <v>4434</v>
      </c>
      <c r="AA70" s="1113"/>
      <c r="AB70" s="1111"/>
      <c r="AC70" s="1114">
        <v>43074</v>
      </c>
    </row>
    <row r="71" spans="1:29" ht="15.75" customHeight="1">
      <c r="A71" s="1106" t="s">
        <v>10</v>
      </c>
      <c r="B71" s="1106" t="s">
        <v>27</v>
      </c>
      <c r="C71" s="1106" t="s">
        <v>123</v>
      </c>
      <c r="D71" s="1106" t="s">
        <v>285</v>
      </c>
      <c r="E71" s="1106" t="s">
        <v>509</v>
      </c>
      <c r="F71" s="1107" t="str">
        <f t="array" ref="F71">IFERROR(INDEX(UIID!$K$2:$K354, MATCH(CONCATENATE(B71,D71,G71,J71), UIID!$B$2:$B354&amp;UIID!$D$2:$D354&amp;UIID!$G$2:$G354&amp;UIID!$H$2:$H354, 0),), "Not Found")</f>
        <v>0712-0005</v>
      </c>
      <c r="G71" s="1106" t="s">
        <v>3529</v>
      </c>
      <c r="H71" s="1106"/>
      <c r="I71" s="1106" t="s">
        <v>4419</v>
      </c>
      <c r="J71" s="1106" t="s">
        <v>286</v>
      </c>
      <c r="K71" s="1106">
        <v>9.8567162226397809</v>
      </c>
      <c r="L71" s="1106">
        <v>124.336426906886</v>
      </c>
      <c r="M71" s="1106" t="s">
        <v>287</v>
      </c>
      <c r="N71" s="1106" t="s">
        <v>4413</v>
      </c>
      <c r="O71" s="1106" t="s">
        <v>113</v>
      </c>
      <c r="P71" s="1106" t="s">
        <v>2229</v>
      </c>
      <c r="Q71" s="1106" t="s">
        <v>35</v>
      </c>
      <c r="R71" s="1106" t="s">
        <v>87</v>
      </c>
      <c r="S71" s="1106" t="s">
        <v>231</v>
      </c>
      <c r="T71" s="1106" t="s">
        <v>4157</v>
      </c>
      <c r="U71" s="1106" t="s">
        <v>259</v>
      </c>
      <c r="V71" s="1106" t="s">
        <v>296</v>
      </c>
      <c r="W71" s="1116">
        <v>45329</v>
      </c>
      <c r="X71" s="1117">
        <v>47157</v>
      </c>
      <c r="Y71" s="1106" t="s">
        <v>4417</v>
      </c>
      <c r="Z71" s="1106">
        <v>222207121300351</v>
      </c>
      <c r="AA71" s="1113"/>
      <c r="AB71" s="1111"/>
      <c r="AC71" s="1114">
        <v>43201</v>
      </c>
    </row>
    <row r="72" spans="1:29" ht="15.75" customHeight="1">
      <c r="A72" s="1106" t="s">
        <v>10</v>
      </c>
      <c r="B72" s="1106" t="s">
        <v>27</v>
      </c>
      <c r="C72" s="1106" t="s">
        <v>123</v>
      </c>
      <c r="D72" s="1106" t="s">
        <v>285</v>
      </c>
      <c r="E72" s="1106" t="s">
        <v>509</v>
      </c>
      <c r="F72" s="1107" t="str">
        <f t="array" ref="F72">IFERROR(INDEX(UIID!$K$2:$K354, MATCH(CONCATENATE(B72,D72,G72,J72), UIID!$B$2:$B354&amp;UIID!$D$2:$D354&amp;UIID!$G$2:$G354&amp;UIID!$H$2:$H354, 0),), "Not Found")</f>
        <v>0712-0005</v>
      </c>
      <c r="G72" s="1106" t="s">
        <v>3529</v>
      </c>
      <c r="H72" s="1106"/>
      <c r="I72" s="1106" t="s">
        <v>4419</v>
      </c>
      <c r="J72" s="1106" t="s">
        <v>286</v>
      </c>
      <c r="K72" s="1106">
        <v>9.8567162226397809</v>
      </c>
      <c r="L72" s="1106">
        <v>124.336426906886</v>
      </c>
      <c r="M72" s="1106" t="s">
        <v>287</v>
      </c>
      <c r="N72" s="1106" t="s">
        <v>4413</v>
      </c>
      <c r="O72" s="1106" t="s">
        <v>113</v>
      </c>
      <c r="P72" s="1106" t="s">
        <v>2229</v>
      </c>
      <c r="Q72" s="1106" t="s">
        <v>35</v>
      </c>
      <c r="R72" s="1106" t="s">
        <v>84</v>
      </c>
      <c r="S72" s="1106" t="s">
        <v>268</v>
      </c>
      <c r="T72" s="1106" t="s">
        <v>4164</v>
      </c>
      <c r="U72" s="1106" t="s">
        <v>181</v>
      </c>
      <c r="V72" s="1106" t="s">
        <v>297</v>
      </c>
      <c r="W72" s="1116">
        <v>45329</v>
      </c>
      <c r="X72" s="1117">
        <v>47157</v>
      </c>
      <c r="Y72" s="1106" t="s">
        <v>4427</v>
      </c>
      <c r="Z72" s="1106" t="s">
        <v>4438</v>
      </c>
      <c r="AA72" s="1113"/>
      <c r="AB72" s="1111"/>
      <c r="AC72" s="1114">
        <v>43220</v>
      </c>
    </row>
    <row r="73" spans="1:29" ht="15.75" customHeight="1">
      <c r="A73" s="1106" t="s">
        <v>10</v>
      </c>
      <c r="B73" s="1106" t="s">
        <v>27</v>
      </c>
      <c r="C73" s="1106" t="s">
        <v>123</v>
      </c>
      <c r="D73" s="1106" t="s">
        <v>285</v>
      </c>
      <c r="E73" s="1106" t="s">
        <v>509</v>
      </c>
      <c r="F73" s="1107" t="str">
        <f t="array" ref="F73">IFERROR(INDEX(UIID!$K$2:$K354, MATCH(CONCATENATE(B73,D73,G73,J73), UIID!$B$2:$B354&amp;UIID!$D$2:$D354&amp;UIID!$G$2:$G354&amp;UIID!$H$2:$H354, 0),), "Not Found")</f>
        <v>0712-0005</v>
      </c>
      <c r="G73" s="1106" t="s">
        <v>3529</v>
      </c>
      <c r="H73" s="1106"/>
      <c r="I73" s="1106" t="s">
        <v>4419</v>
      </c>
      <c r="J73" s="1106" t="s">
        <v>286</v>
      </c>
      <c r="K73" s="1106">
        <v>9.8567162226397809</v>
      </c>
      <c r="L73" s="1106">
        <v>124.336426906886</v>
      </c>
      <c r="M73" s="1106" t="s">
        <v>287</v>
      </c>
      <c r="N73" s="1106" t="s">
        <v>4413</v>
      </c>
      <c r="O73" s="1106" t="s">
        <v>113</v>
      </c>
      <c r="P73" s="1106" t="s">
        <v>2229</v>
      </c>
      <c r="Q73" s="1106" t="s">
        <v>35</v>
      </c>
      <c r="R73" s="1106" t="s">
        <v>84</v>
      </c>
      <c r="S73" s="1106" t="s">
        <v>85</v>
      </c>
      <c r="T73" s="1106" t="s">
        <v>4164</v>
      </c>
      <c r="U73" s="1106" t="s">
        <v>261</v>
      </c>
      <c r="V73" s="1106" t="s">
        <v>298</v>
      </c>
      <c r="W73" s="1116">
        <v>45329</v>
      </c>
      <c r="X73" s="1117">
        <v>47157</v>
      </c>
      <c r="Y73" s="1106" t="s">
        <v>4440</v>
      </c>
      <c r="Z73" s="1106" t="s">
        <v>4441</v>
      </c>
      <c r="AA73" s="1113"/>
      <c r="AB73" s="1111"/>
      <c r="AC73" s="1114">
        <v>42796</v>
      </c>
    </row>
    <row r="74" spans="1:29" ht="15.75" customHeight="1">
      <c r="A74" s="1106" t="s">
        <v>10</v>
      </c>
      <c r="B74" s="1106" t="s">
        <v>27</v>
      </c>
      <c r="C74" s="1106" t="s">
        <v>28</v>
      </c>
      <c r="D74" s="1106" t="s">
        <v>299</v>
      </c>
      <c r="E74" s="1106" t="s">
        <v>28</v>
      </c>
      <c r="F74" s="1107" t="str">
        <f t="array" ref="F74">IFERROR(INDEX(UIID!$K$2:$K354, MATCH(CONCATENATE(B74,D74,G74,J74), UIID!$B$2:$B354&amp;UIID!$D$2:$D354&amp;UIID!$G$2:$G354&amp;UIID!$H$2:$H354, 0),), "Not Found")</f>
        <v>0712-0001</v>
      </c>
      <c r="G74" s="1106" t="s">
        <v>3508</v>
      </c>
      <c r="H74" s="1106"/>
      <c r="I74" s="1106" t="s">
        <v>4442</v>
      </c>
      <c r="J74" s="1106" t="s">
        <v>301</v>
      </c>
      <c r="K74" s="1106">
        <v>9.9612859268488005</v>
      </c>
      <c r="L74" s="1106">
        <v>123.955908234931</v>
      </c>
      <c r="M74" s="1106" t="s">
        <v>302</v>
      </c>
      <c r="N74" s="1106" t="s">
        <v>4443</v>
      </c>
      <c r="O74" s="1106" t="s">
        <v>113</v>
      </c>
      <c r="P74" s="1106" t="s">
        <v>2229</v>
      </c>
      <c r="Q74" s="1106" t="s">
        <v>35</v>
      </c>
      <c r="R74" s="1106" t="s">
        <v>143</v>
      </c>
      <c r="S74" s="1106" t="s">
        <v>144</v>
      </c>
      <c r="T74" s="1106" t="s">
        <v>4164</v>
      </c>
      <c r="U74" s="1106" t="s">
        <v>308</v>
      </c>
      <c r="V74" s="1106">
        <v>607012039</v>
      </c>
      <c r="W74" s="1116">
        <v>45014</v>
      </c>
      <c r="X74" s="1117">
        <v>47032</v>
      </c>
      <c r="Y74" s="1106" t="s">
        <v>4446</v>
      </c>
      <c r="Z74" s="1106" t="s">
        <v>4447</v>
      </c>
      <c r="AA74" s="1115">
        <v>45730</v>
      </c>
      <c r="AB74" s="1111" t="s">
        <v>4163</v>
      </c>
      <c r="AC74" s="1114">
        <v>39066</v>
      </c>
    </row>
    <row r="75" spans="1:29" ht="15.75" customHeight="1">
      <c r="A75" s="1106" t="s">
        <v>10</v>
      </c>
      <c r="B75" s="1106" t="s">
        <v>27</v>
      </c>
      <c r="C75" s="1106" t="s">
        <v>28</v>
      </c>
      <c r="D75" s="1106" t="s">
        <v>299</v>
      </c>
      <c r="E75" s="1106" t="s">
        <v>28</v>
      </c>
      <c r="F75" s="1107" t="str">
        <f t="array" ref="F75">IFERROR(INDEX(UIID!$K$2:$K354, MATCH(CONCATENATE(B75,D75,G75,J75), UIID!$B$2:$B354&amp;UIID!$D$2:$D354&amp;UIID!$G$2:$G354&amp;UIID!$H$2:$H354, 0),), "Not Found")</f>
        <v>0712-0001</v>
      </c>
      <c r="G75" s="1106" t="s">
        <v>3508</v>
      </c>
      <c r="H75" s="1106"/>
      <c r="I75" s="1106" t="s">
        <v>4442</v>
      </c>
      <c r="J75" s="1106" t="s">
        <v>301</v>
      </c>
      <c r="K75" s="1106">
        <v>9.9612859268488005</v>
      </c>
      <c r="L75" s="1106">
        <v>123.955908234931</v>
      </c>
      <c r="M75" s="1106" t="s">
        <v>302</v>
      </c>
      <c r="N75" s="1106" t="s">
        <v>4443</v>
      </c>
      <c r="O75" s="1106" t="s">
        <v>113</v>
      </c>
      <c r="P75" s="1106" t="s">
        <v>2229</v>
      </c>
      <c r="Q75" s="1106" t="s">
        <v>35</v>
      </c>
      <c r="R75" s="1106" t="s">
        <v>143</v>
      </c>
      <c r="S75" s="1106" t="s">
        <v>309</v>
      </c>
      <c r="T75" s="1106" t="s">
        <v>4164</v>
      </c>
      <c r="U75" s="1106" t="s">
        <v>308</v>
      </c>
      <c r="V75" s="1106">
        <v>607012040</v>
      </c>
      <c r="W75" s="1116">
        <v>45443</v>
      </c>
      <c r="X75" s="1117">
        <v>47270</v>
      </c>
      <c r="Y75" s="1106" t="s">
        <v>4449</v>
      </c>
      <c r="Z75" s="1106" t="s">
        <v>4450</v>
      </c>
      <c r="AA75" s="1113"/>
      <c r="AB75" s="1111"/>
      <c r="AC75" s="1114">
        <v>39066</v>
      </c>
    </row>
    <row r="76" spans="1:29" ht="15.75" customHeight="1">
      <c r="A76" s="1106" t="s">
        <v>10</v>
      </c>
      <c r="B76" s="1106" t="s">
        <v>27</v>
      </c>
      <c r="C76" s="1106" t="s">
        <v>28</v>
      </c>
      <c r="D76" s="1106" t="s">
        <v>299</v>
      </c>
      <c r="E76" s="1106" t="s">
        <v>28</v>
      </c>
      <c r="F76" s="1107" t="str">
        <f t="array" ref="F76">IFERROR(INDEX(UIID!$K$2:$K354, MATCH(CONCATENATE(B76,D76,G76,J76), UIID!$B$2:$B354&amp;UIID!$D$2:$D354&amp;UIID!$G$2:$G354&amp;UIID!$H$2:$H354, 0),), "Not Found")</f>
        <v>0712-0001</v>
      </c>
      <c r="G76" s="1106" t="s">
        <v>3508</v>
      </c>
      <c r="H76" s="1106"/>
      <c r="I76" s="1106" t="s">
        <v>4442</v>
      </c>
      <c r="J76" s="1106" t="s">
        <v>301</v>
      </c>
      <c r="K76" s="1106">
        <v>9.9612859268488005</v>
      </c>
      <c r="L76" s="1106">
        <v>123.955908234931</v>
      </c>
      <c r="M76" s="1106" t="s">
        <v>302</v>
      </c>
      <c r="N76" s="1106" t="s">
        <v>4443</v>
      </c>
      <c r="O76" s="1106" t="s">
        <v>113</v>
      </c>
      <c r="P76" s="1106" t="s">
        <v>2229</v>
      </c>
      <c r="Q76" s="1106" t="s">
        <v>35</v>
      </c>
      <c r="R76" s="1106" t="s">
        <v>104</v>
      </c>
      <c r="S76" s="1106" t="s">
        <v>105</v>
      </c>
      <c r="T76" s="1106" t="s">
        <v>4164</v>
      </c>
      <c r="U76" s="1106" t="s">
        <v>106</v>
      </c>
      <c r="V76" s="1106">
        <v>201407012032</v>
      </c>
      <c r="W76" s="1116">
        <v>45443</v>
      </c>
      <c r="X76" s="1117">
        <v>47270</v>
      </c>
      <c r="Y76" s="1106" t="s">
        <v>4452</v>
      </c>
      <c r="Z76" s="1106" t="s">
        <v>4453</v>
      </c>
      <c r="AA76" s="1113"/>
      <c r="AB76" s="1111"/>
      <c r="AC76" s="1114">
        <v>41669</v>
      </c>
    </row>
    <row r="77" spans="1:29" ht="15.75" customHeight="1">
      <c r="A77" s="1106" t="s">
        <v>10</v>
      </c>
      <c r="B77" s="1106" t="s">
        <v>27</v>
      </c>
      <c r="C77" s="1106" t="s">
        <v>28</v>
      </c>
      <c r="D77" s="1106" t="s">
        <v>299</v>
      </c>
      <c r="E77" s="1106" t="s">
        <v>28</v>
      </c>
      <c r="F77" s="1107" t="str">
        <f t="array" ref="F77">IFERROR(INDEX(UIID!$K$2:$K354, MATCH(CONCATENATE(B77,D77,G77,J77), UIID!$B$2:$B354&amp;UIID!$D$2:$D354&amp;UIID!$G$2:$G354&amp;UIID!$H$2:$H354, 0),), "Not Found")</f>
        <v>0712-0001</v>
      </c>
      <c r="G77" s="1106" t="s">
        <v>3508</v>
      </c>
      <c r="H77" s="1106"/>
      <c r="I77" s="1106" t="s">
        <v>4442</v>
      </c>
      <c r="J77" s="1106" t="s">
        <v>301</v>
      </c>
      <c r="K77" s="1106">
        <v>9.9612859268488005</v>
      </c>
      <c r="L77" s="1106">
        <v>123.955908234931</v>
      </c>
      <c r="M77" s="1106" t="s">
        <v>302</v>
      </c>
      <c r="N77" s="1106" t="s">
        <v>4443</v>
      </c>
      <c r="O77" s="1106" t="s">
        <v>113</v>
      </c>
      <c r="P77" s="1106" t="s">
        <v>2229</v>
      </c>
      <c r="Q77" s="1106" t="s">
        <v>35</v>
      </c>
      <c r="R77" s="1106" t="s">
        <v>32</v>
      </c>
      <c r="S77" s="1106" t="s">
        <v>39</v>
      </c>
      <c r="T77" s="1106" t="s">
        <v>4164</v>
      </c>
      <c r="U77" s="1106" t="s">
        <v>40</v>
      </c>
      <c r="V77" s="1106">
        <v>201407012068</v>
      </c>
      <c r="W77" s="1116">
        <v>45014</v>
      </c>
      <c r="X77" s="1117">
        <v>47032</v>
      </c>
      <c r="Y77" s="1106" t="s">
        <v>4456</v>
      </c>
      <c r="Z77" s="1106" t="s">
        <v>4457</v>
      </c>
      <c r="AA77" s="1115">
        <v>45730</v>
      </c>
      <c r="AB77" s="1111" t="s">
        <v>4163</v>
      </c>
      <c r="AC77" s="1114">
        <v>41744</v>
      </c>
    </row>
    <row r="78" spans="1:29" ht="15.75" customHeight="1">
      <c r="A78" s="1106" t="s">
        <v>10</v>
      </c>
      <c r="B78" s="1106" t="s">
        <v>27</v>
      </c>
      <c r="C78" s="1106" t="s">
        <v>28</v>
      </c>
      <c r="D78" s="1106" t="s">
        <v>299</v>
      </c>
      <c r="E78" s="1106" t="s">
        <v>28</v>
      </c>
      <c r="F78" s="1107" t="str">
        <f t="array" ref="F78">IFERROR(INDEX(UIID!$K$2:$K354, MATCH(CONCATENATE(B78,D78,G78,J78), UIID!$B$2:$B354&amp;UIID!$D$2:$D354&amp;UIID!$G$2:$G354&amp;UIID!$H$2:$H354, 0),), "Not Found")</f>
        <v>0712-0001</v>
      </c>
      <c r="G78" s="1106" t="s">
        <v>3508</v>
      </c>
      <c r="H78" s="1106"/>
      <c r="I78" s="1106" t="s">
        <v>4442</v>
      </c>
      <c r="J78" s="1106" t="s">
        <v>301</v>
      </c>
      <c r="K78" s="1106">
        <v>9.9612859268488005</v>
      </c>
      <c r="L78" s="1106">
        <v>123.955908234931</v>
      </c>
      <c r="M78" s="1106" t="s">
        <v>302</v>
      </c>
      <c r="N78" s="1106" t="s">
        <v>4443</v>
      </c>
      <c r="O78" s="1106" t="s">
        <v>113</v>
      </c>
      <c r="P78" s="1106" t="s">
        <v>2229</v>
      </c>
      <c r="Q78" s="1106" t="s">
        <v>35</v>
      </c>
      <c r="R78" s="1106" t="s">
        <v>117</v>
      </c>
      <c r="S78" s="1106" t="s">
        <v>200</v>
      </c>
      <c r="T78" s="1106" t="s">
        <v>4164</v>
      </c>
      <c r="U78" s="1106" t="s">
        <v>181</v>
      </c>
      <c r="V78" s="1106">
        <v>201407012216</v>
      </c>
      <c r="W78" s="1116">
        <v>45005</v>
      </c>
      <c r="X78" s="1117">
        <v>47032</v>
      </c>
      <c r="Y78" s="1106" t="s">
        <v>4460</v>
      </c>
      <c r="Z78" s="1106" t="s">
        <v>4461</v>
      </c>
      <c r="AA78" s="1115">
        <v>45730</v>
      </c>
      <c r="AB78" s="1111" t="s">
        <v>4163</v>
      </c>
      <c r="AC78" s="1114">
        <v>41991</v>
      </c>
    </row>
    <row r="79" spans="1:29" ht="15.75" customHeight="1">
      <c r="A79" s="1106" t="s">
        <v>10</v>
      </c>
      <c r="B79" s="1106" t="s">
        <v>27</v>
      </c>
      <c r="C79" s="1106" t="s">
        <v>28</v>
      </c>
      <c r="D79" s="1106" t="s">
        <v>299</v>
      </c>
      <c r="E79" s="1106" t="s">
        <v>28</v>
      </c>
      <c r="F79" s="1107" t="str">
        <f t="array" ref="F79">IFERROR(INDEX(UIID!$K$2:$K354, MATCH(CONCATENATE(B79,D79,G79,J79), UIID!$B$2:$B354&amp;UIID!$D$2:$D354&amp;UIID!$G$2:$G354&amp;UIID!$H$2:$H354, 0),), "Not Found")</f>
        <v>0712-0001</v>
      </c>
      <c r="G79" s="1106" t="s">
        <v>3508</v>
      </c>
      <c r="H79" s="1106"/>
      <c r="I79" s="1106" t="s">
        <v>4442</v>
      </c>
      <c r="J79" s="1106" t="s">
        <v>301</v>
      </c>
      <c r="K79" s="1106">
        <v>9.9612859268488005</v>
      </c>
      <c r="L79" s="1106">
        <v>123.955908234931</v>
      </c>
      <c r="M79" s="1106" t="s">
        <v>302</v>
      </c>
      <c r="N79" s="1106" t="s">
        <v>4443</v>
      </c>
      <c r="O79" s="1106" t="s">
        <v>113</v>
      </c>
      <c r="P79" s="1106" t="s">
        <v>2229</v>
      </c>
      <c r="Q79" s="1106" t="s">
        <v>35</v>
      </c>
      <c r="R79" s="1106" t="s">
        <v>32</v>
      </c>
      <c r="S79" s="1106" t="s">
        <v>33</v>
      </c>
      <c r="T79" s="1106" t="s">
        <v>4164</v>
      </c>
      <c r="U79" s="1106" t="s">
        <v>34</v>
      </c>
      <c r="V79" s="1106">
        <v>201507012027</v>
      </c>
      <c r="W79" s="1116">
        <v>45355</v>
      </c>
      <c r="X79" s="1117">
        <v>47182</v>
      </c>
      <c r="Y79" s="1106" t="s">
        <v>4456</v>
      </c>
      <c r="Z79" s="1106" t="s">
        <v>4463</v>
      </c>
      <c r="AA79" s="1123">
        <v>45443</v>
      </c>
      <c r="AB79" s="1111" t="s">
        <v>4163</v>
      </c>
      <c r="AC79" s="1114">
        <v>42051</v>
      </c>
    </row>
    <row r="80" spans="1:29" ht="15.75" customHeight="1">
      <c r="A80" s="1106" t="s">
        <v>10</v>
      </c>
      <c r="B80" s="1106" t="s">
        <v>27</v>
      </c>
      <c r="C80" s="1106" t="s">
        <v>50</v>
      </c>
      <c r="D80" s="1106" t="s">
        <v>445</v>
      </c>
      <c r="E80" s="1106" t="s">
        <v>146</v>
      </c>
      <c r="F80" s="1107" t="str">
        <f t="array" ref="F80">IFERROR(INDEX(UIID!$K$2:$K354, MATCH(CONCATENATE(B80,D80,G80,J80), UIID!$B$2:$B354&amp;UIID!$D$2:$D354&amp;UIID!$G$2:$G354&amp;UIID!$H$2:$H354, 0),), "Not Found")</f>
        <v>0712-0032</v>
      </c>
      <c r="G80" s="1106" t="s">
        <v>446</v>
      </c>
      <c r="H80" s="1106"/>
      <c r="I80" s="1106" t="s">
        <v>4466</v>
      </c>
      <c r="J80" s="1106" t="s">
        <v>447</v>
      </c>
      <c r="K80" s="1106">
        <v>9.9534861372196595</v>
      </c>
      <c r="L80" s="1106">
        <v>124.01075726739199</v>
      </c>
      <c r="M80" s="1106" t="s">
        <v>448</v>
      </c>
      <c r="N80" s="1106" t="s">
        <v>4467</v>
      </c>
      <c r="O80" s="1106" t="s">
        <v>15</v>
      </c>
      <c r="P80" s="1106" t="s">
        <v>16</v>
      </c>
      <c r="Q80" s="1106" t="s">
        <v>35</v>
      </c>
      <c r="R80" s="1106" t="s">
        <v>32</v>
      </c>
      <c r="S80" s="1106" t="s">
        <v>39</v>
      </c>
      <c r="T80" s="1106" t="s">
        <v>4164</v>
      </c>
      <c r="U80" s="1106" t="s">
        <v>40</v>
      </c>
      <c r="V80" s="1106" t="s">
        <v>449</v>
      </c>
      <c r="W80" s="1116">
        <v>45338</v>
      </c>
      <c r="X80" s="1117">
        <v>45341</v>
      </c>
      <c r="Y80" s="1106" t="s">
        <v>4469</v>
      </c>
      <c r="Z80" s="1106" t="s">
        <v>4470</v>
      </c>
      <c r="AA80" s="1113"/>
      <c r="AB80" s="1111"/>
      <c r="AC80" s="1114">
        <v>42418</v>
      </c>
    </row>
    <row r="81" spans="1:29" ht="15.75" customHeight="1">
      <c r="A81" s="1106" t="s">
        <v>10</v>
      </c>
      <c r="B81" s="1106" t="s">
        <v>27</v>
      </c>
      <c r="C81" s="1106" t="s">
        <v>50</v>
      </c>
      <c r="D81" s="1106" t="s">
        <v>445</v>
      </c>
      <c r="E81" s="1106" t="s">
        <v>146</v>
      </c>
      <c r="F81" s="1107" t="str">
        <f t="array" ref="F81">IFERROR(INDEX(UIID!$K$2:$K354, MATCH(CONCATENATE(B81,D81,G81,J81), UIID!$B$2:$B354&amp;UIID!$D$2:$D354&amp;UIID!$G$2:$G354&amp;UIID!$H$2:$H354, 0),), "Not Found")</f>
        <v>0712-0032</v>
      </c>
      <c r="G81" s="1106" t="s">
        <v>446</v>
      </c>
      <c r="H81" s="1106"/>
      <c r="I81" s="1106" t="s">
        <v>4466</v>
      </c>
      <c r="J81" s="1106" t="s">
        <v>447</v>
      </c>
      <c r="K81" s="1106">
        <v>9.9534861372196595</v>
      </c>
      <c r="L81" s="1106">
        <v>124.01075726739199</v>
      </c>
      <c r="M81" s="1106" t="s">
        <v>448</v>
      </c>
      <c r="N81" s="1106" t="s">
        <v>4467</v>
      </c>
      <c r="O81" s="1106" t="s">
        <v>15</v>
      </c>
      <c r="P81" s="1106" t="s">
        <v>16</v>
      </c>
      <c r="Q81" s="1106" t="s">
        <v>35</v>
      </c>
      <c r="R81" s="1106" t="s">
        <v>32</v>
      </c>
      <c r="S81" s="1106" t="s">
        <v>33</v>
      </c>
      <c r="T81" s="1106" t="s">
        <v>4164</v>
      </c>
      <c r="U81" s="1106" t="s">
        <v>34</v>
      </c>
      <c r="V81" s="1106" t="s">
        <v>450</v>
      </c>
      <c r="W81" s="1116">
        <v>45338</v>
      </c>
      <c r="X81" s="1117">
        <v>45341</v>
      </c>
      <c r="Y81" s="1106" t="s">
        <v>4469</v>
      </c>
      <c r="Z81" s="1106">
        <v>202007121200346</v>
      </c>
      <c r="AA81" s="1113"/>
      <c r="AB81" s="1111"/>
      <c r="AC81" s="1114">
        <v>42418</v>
      </c>
    </row>
    <row r="82" spans="1:29" ht="15.75" customHeight="1">
      <c r="A82" s="1106" t="s">
        <v>10</v>
      </c>
      <c r="B82" s="313" t="s">
        <v>27</v>
      </c>
      <c r="C82" s="313" t="s">
        <v>28</v>
      </c>
      <c r="D82" s="1106" t="s">
        <v>29</v>
      </c>
      <c r="E82" s="313" t="s">
        <v>30</v>
      </c>
      <c r="F82" s="1107" t="str">
        <f t="array" ref="F82">IFERROR(INDEX(UIID!$K$2:$K354, MATCH(CONCATENATE(B82,D82,G82,J82), UIID!$B$2:$B354&amp;UIID!$D$2:$D354&amp;UIID!$G$2:$G354&amp;UIID!$H$2:$H354, 0),), "Not Found")</f>
        <v>0712-0010</v>
      </c>
      <c r="G82" s="313" t="s">
        <v>163</v>
      </c>
      <c r="H82" s="313"/>
      <c r="I82" s="313" t="s">
        <v>4471</v>
      </c>
      <c r="J82" s="313" t="s">
        <v>3706</v>
      </c>
      <c r="K82" s="313">
        <v>9.6895627850084391</v>
      </c>
      <c r="L82" s="313">
        <v>123.861600352049</v>
      </c>
      <c r="M82" s="313" t="s">
        <v>164</v>
      </c>
      <c r="N82" s="313" t="s">
        <v>4472</v>
      </c>
      <c r="O82" s="313" t="s">
        <v>15</v>
      </c>
      <c r="P82" s="313" t="s">
        <v>16</v>
      </c>
      <c r="Q82" s="313" t="s">
        <v>35</v>
      </c>
      <c r="R82" s="313" t="s">
        <v>87</v>
      </c>
      <c r="S82" s="313" t="s">
        <v>88</v>
      </c>
      <c r="T82" s="313" t="s">
        <v>4164</v>
      </c>
      <c r="U82" s="313" t="s">
        <v>165</v>
      </c>
      <c r="V82" s="313" t="s">
        <v>166</v>
      </c>
      <c r="W82" s="455">
        <v>45309</v>
      </c>
      <c r="X82" s="456">
        <v>47137</v>
      </c>
      <c r="Y82" s="313" t="s">
        <v>4473</v>
      </c>
      <c r="Z82" s="313" t="s">
        <v>4474</v>
      </c>
      <c r="AA82" s="462"/>
      <c r="AB82" s="461"/>
      <c r="AC82" s="1114">
        <v>44130</v>
      </c>
    </row>
    <row r="83" spans="1:29" ht="15.75" customHeight="1">
      <c r="A83" s="1106" t="s">
        <v>10</v>
      </c>
      <c r="B83" s="313" t="s">
        <v>27</v>
      </c>
      <c r="C83" s="313" t="s">
        <v>28</v>
      </c>
      <c r="D83" s="1106" t="s">
        <v>29</v>
      </c>
      <c r="E83" s="313" t="s">
        <v>30</v>
      </c>
      <c r="F83" s="1107" t="str">
        <f t="array" ref="F83">IFERROR(INDEX(UIID!$K$2:$K354, MATCH(CONCATENATE(B83,D83,G83,J83), UIID!$B$2:$B354&amp;UIID!$D$2:$D354&amp;UIID!$G$2:$G354&amp;UIID!$H$2:$H354, 0),), "Not Found")</f>
        <v>0712-0010</v>
      </c>
      <c r="G83" s="313" t="s">
        <v>163</v>
      </c>
      <c r="H83" s="313"/>
      <c r="I83" s="313" t="s">
        <v>4471</v>
      </c>
      <c r="J83" s="313" t="s">
        <v>3706</v>
      </c>
      <c r="K83" s="313">
        <v>9.6895627850084391</v>
      </c>
      <c r="L83" s="313">
        <v>123.861600352049</v>
      </c>
      <c r="M83" s="313" t="s">
        <v>164</v>
      </c>
      <c r="N83" s="313" t="s">
        <v>4472</v>
      </c>
      <c r="O83" s="313" t="s">
        <v>15</v>
      </c>
      <c r="P83" s="313" t="s">
        <v>16</v>
      </c>
      <c r="Q83" s="313" t="s">
        <v>35</v>
      </c>
      <c r="R83" s="313" t="s">
        <v>84</v>
      </c>
      <c r="S83" s="313" t="s">
        <v>85</v>
      </c>
      <c r="T83" s="313" t="s">
        <v>4164</v>
      </c>
      <c r="U83" s="313" t="s">
        <v>94</v>
      </c>
      <c r="V83" s="313">
        <v>201507012180</v>
      </c>
      <c r="W83" s="455">
        <v>45309</v>
      </c>
      <c r="X83" s="456">
        <v>47137</v>
      </c>
      <c r="Y83" s="313" t="s">
        <v>4476</v>
      </c>
      <c r="Z83" s="313" t="s">
        <v>4477</v>
      </c>
      <c r="AA83" s="465">
        <v>45523</v>
      </c>
      <c r="AB83" s="461" t="s">
        <v>4163</v>
      </c>
      <c r="AC83" s="1114">
        <v>42304</v>
      </c>
    </row>
    <row r="84" spans="1:29" ht="15.75" customHeight="1">
      <c r="A84" s="1106" t="s">
        <v>10</v>
      </c>
      <c r="B84" s="313" t="s">
        <v>27</v>
      </c>
      <c r="C84" s="313" t="s">
        <v>28</v>
      </c>
      <c r="D84" s="1106" t="s">
        <v>29</v>
      </c>
      <c r="E84" s="313" t="s">
        <v>30</v>
      </c>
      <c r="F84" s="1107" t="str">
        <f t="array" ref="F84">IFERROR(INDEX(UIID!$K$2:$K354, MATCH(CONCATENATE(B84,D84,G84,J84), UIID!$B$2:$B354&amp;UIID!$D$2:$D354&amp;UIID!$G$2:$G354&amp;UIID!$H$2:$H354, 0),), "Not Found")</f>
        <v>0712-0010</v>
      </c>
      <c r="G84" s="313" t="s">
        <v>163</v>
      </c>
      <c r="H84" s="313"/>
      <c r="I84" s="313" t="s">
        <v>4471</v>
      </c>
      <c r="J84" s="313" t="s">
        <v>3706</v>
      </c>
      <c r="K84" s="313">
        <v>9.6895627850084391</v>
      </c>
      <c r="L84" s="313">
        <v>123.861600352049</v>
      </c>
      <c r="M84" s="313" t="s">
        <v>164</v>
      </c>
      <c r="N84" s="313" t="s">
        <v>4472</v>
      </c>
      <c r="O84" s="313" t="s">
        <v>15</v>
      </c>
      <c r="P84" s="313" t="s">
        <v>16</v>
      </c>
      <c r="Q84" s="313" t="s">
        <v>35</v>
      </c>
      <c r="R84" s="313" t="s">
        <v>84</v>
      </c>
      <c r="S84" s="313" t="s">
        <v>93</v>
      </c>
      <c r="T84" s="313" t="s">
        <v>4213</v>
      </c>
      <c r="U84" s="313" t="s">
        <v>94</v>
      </c>
      <c r="V84" s="313" t="s">
        <v>169</v>
      </c>
      <c r="W84" s="455">
        <v>45309</v>
      </c>
      <c r="X84" s="456">
        <v>47137</v>
      </c>
      <c r="Y84" s="313" t="s">
        <v>4476</v>
      </c>
      <c r="Z84" s="313" t="s">
        <v>4477</v>
      </c>
      <c r="AA84" s="462"/>
      <c r="AB84" s="461"/>
      <c r="AC84" s="1114">
        <v>42633</v>
      </c>
    </row>
    <row r="85" spans="1:29" ht="15.75" customHeight="1">
      <c r="A85" s="1106" t="s">
        <v>10</v>
      </c>
      <c r="B85" s="1106" t="s">
        <v>27</v>
      </c>
      <c r="C85" s="1106" t="s">
        <v>28</v>
      </c>
      <c r="D85" s="1106" t="s">
        <v>29</v>
      </c>
      <c r="E85" s="1106" t="s">
        <v>30</v>
      </c>
      <c r="F85" s="1107" t="str">
        <f t="array" ref="F85">IFERROR(INDEX(UIID!$K$2:$K354, MATCH(CONCATENATE(B85,D85,G85,J85), UIID!$B$2:$B354&amp;UIID!$D$2:$D354&amp;UIID!$G$2:$G354&amp;UIID!$H$2:$H354, 0),), "Not Found")</f>
        <v>0712-0010</v>
      </c>
      <c r="G85" s="1106" t="s">
        <v>163</v>
      </c>
      <c r="H85" s="1106"/>
      <c r="I85" s="1106" t="s">
        <v>4471</v>
      </c>
      <c r="J85" s="1106" t="s">
        <v>3706</v>
      </c>
      <c r="K85" s="313">
        <v>9.6895627850084391</v>
      </c>
      <c r="L85" s="313">
        <v>123.861600352049</v>
      </c>
      <c r="M85" s="1106" t="s">
        <v>4481</v>
      </c>
      <c r="N85" s="313" t="s">
        <v>4472</v>
      </c>
      <c r="O85" s="1106" t="s">
        <v>15</v>
      </c>
      <c r="P85" s="1106" t="s">
        <v>16</v>
      </c>
      <c r="Q85" s="1106" t="s">
        <v>35</v>
      </c>
      <c r="R85" s="1106" t="s">
        <v>104</v>
      </c>
      <c r="S85" s="1106" t="s">
        <v>105</v>
      </c>
      <c r="T85" s="1106" t="s">
        <v>4164</v>
      </c>
      <c r="U85" s="1106" t="s">
        <v>106</v>
      </c>
      <c r="V85" s="1106" t="s">
        <v>172</v>
      </c>
      <c r="W85" s="1116">
        <v>45309</v>
      </c>
      <c r="X85" s="1117">
        <v>47137</v>
      </c>
      <c r="Y85" s="1106" t="s">
        <v>4482</v>
      </c>
      <c r="Z85" s="1106" t="s">
        <v>4483</v>
      </c>
      <c r="AA85" s="1113"/>
      <c r="AB85" s="1111"/>
      <c r="AC85" s="1114">
        <v>43251</v>
      </c>
    </row>
    <row r="86" spans="1:29" ht="15.75" customHeight="1">
      <c r="A86" s="1106" t="s">
        <v>10</v>
      </c>
      <c r="B86" s="1106" t="s">
        <v>27</v>
      </c>
      <c r="C86" s="1106" t="s">
        <v>28</v>
      </c>
      <c r="D86" s="1106" t="s">
        <v>29</v>
      </c>
      <c r="E86" s="1106" t="s">
        <v>30</v>
      </c>
      <c r="F86" s="1107" t="str">
        <f t="array" ref="F86">IFERROR(INDEX(UIID!$K$2:$K354, MATCH(CONCATENATE(B86,D86,G86,J86), UIID!$B$2:$B354&amp;UIID!$D$2:$D354&amp;UIID!$G$2:$G354&amp;UIID!$H$2:$H354, 0),), "Not Found")</f>
        <v>0712-0010</v>
      </c>
      <c r="G86" s="1106" t="s">
        <v>163</v>
      </c>
      <c r="H86" s="1106"/>
      <c r="I86" s="1106" t="s">
        <v>4471</v>
      </c>
      <c r="J86" s="1106" t="s">
        <v>3706</v>
      </c>
      <c r="K86" s="313">
        <v>9.6895627850084391</v>
      </c>
      <c r="L86" s="313">
        <v>123.861600352049</v>
      </c>
      <c r="M86" s="1106" t="s">
        <v>4481</v>
      </c>
      <c r="N86" s="313" t="s">
        <v>4472</v>
      </c>
      <c r="O86" s="1106" t="s">
        <v>15</v>
      </c>
      <c r="P86" s="1106" t="s">
        <v>16</v>
      </c>
      <c r="Q86" s="1106" t="s">
        <v>35</v>
      </c>
      <c r="R86" s="1106" t="s">
        <v>2222</v>
      </c>
      <c r="S86" s="1106" t="s">
        <v>156</v>
      </c>
      <c r="T86" s="1106" t="s">
        <v>4164</v>
      </c>
      <c r="U86" s="1106" t="s">
        <v>157</v>
      </c>
      <c r="V86" s="1106" t="s">
        <v>175</v>
      </c>
      <c r="W86" s="1116">
        <v>45309</v>
      </c>
      <c r="X86" s="1117">
        <v>47137</v>
      </c>
      <c r="Y86" s="1106" t="s">
        <v>4486</v>
      </c>
      <c r="Z86" s="1106" t="s">
        <v>4487</v>
      </c>
      <c r="AA86" s="1123">
        <v>45523</v>
      </c>
      <c r="AB86" s="1111" t="s">
        <v>4163</v>
      </c>
      <c r="AC86" s="1114">
        <v>43052</v>
      </c>
    </row>
    <row r="87" spans="1:29" ht="15.75" customHeight="1">
      <c r="A87" s="1106" t="s">
        <v>10</v>
      </c>
      <c r="B87" s="1106" t="s">
        <v>27</v>
      </c>
      <c r="C87" s="1106" t="s">
        <v>28</v>
      </c>
      <c r="D87" s="1106" t="s">
        <v>29</v>
      </c>
      <c r="E87" s="1106" t="s">
        <v>30</v>
      </c>
      <c r="F87" s="1107" t="str">
        <f t="array" ref="F87">IFERROR(INDEX(UIID!$K$2:$K354, MATCH(CONCATENATE(B87,D87,G87,J87), UIID!$B$2:$B354&amp;UIID!$D$2:$D354&amp;UIID!$G$2:$G354&amp;UIID!$H$2:$H354, 0),), "Not Found")</f>
        <v>0712-0023</v>
      </c>
      <c r="G87" s="1106" t="s">
        <v>207</v>
      </c>
      <c r="H87" s="1106"/>
      <c r="I87" s="1106" t="s">
        <v>4488</v>
      </c>
      <c r="J87" s="1106" t="s">
        <v>3711</v>
      </c>
      <c r="K87" s="1106">
        <v>9.6517059529465801</v>
      </c>
      <c r="L87" s="1106">
        <v>123.86685578088399</v>
      </c>
      <c r="M87" s="1106" t="s">
        <v>4489</v>
      </c>
      <c r="N87" s="1120" t="s">
        <v>4490</v>
      </c>
      <c r="O87" s="1106" t="s">
        <v>15</v>
      </c>
      <c r="P87" s="1106" t="s">
        <v>16</v>
      </c>
      <c r="Q87" s="1106" t="s">
        <v>35</v>
      </c>
      <c r="R87" s="1106" t="s">
        <v>32</v>
      </c>
      <c r="S87" s="1106" t="s">
        <v>47</v>
      </c>
      <c r="T87" s="1106" t="s">
        <v>4164</v>
      </c>
      <c r="U87" s="1106" t="s">
        <v>2251</v>
      </c>
      <c r="V87" s="1106" t="s">
        <v>4492</v>
      </c>
      <c r="W87" s="1116">
        <v>45338</v>
      </c>
      <c r="X87" s="1117">
        <v>47168</v>
      </c>
      <c r="Y87" s="1106" t="s">
        <v>4493</v>
      </c>
      <c r="Z87" s="1106" t="s">
        <v>4494</v>
      </c>
      <c r="AA87" s="1113"/>
      <c r="AB87" s="1111"/>
      <c r="AC87" s="1121"/>
    </row>
    <row r="88" spans="1:29" ht="15.75" customHeight="1">
      <c r="A88" s="1106" t="s">
        <v>10</v>
      </c>
      <c r="B88" s="1106" t="s">
        <v>27</v>
      </c>
      <c r="C88" s="1106" t="s">
        <v>28</v>
      </c>
      <c r="D88" s="1106" t="s">
        <v>29</v>
      </c>
      <c r="E88" s="1106" t="s">
        <v>30</v>
      </c>
      <c r="F88" s="1107" t="str">
        <f t="array" ref="F88">IFERROR(INDEX(UIID!$K$2:$K354, MATCH(CONCATENATE(B88,D88,G88,J88), UIID!$B$2:$B354&amp;UIID!$D$2:$D354&amp;UIID!$G$2:$G354&amp;UIID!$H$2:$H354, 0),), "Not Found")</f>
        <v>0712-0023</v>
      </c>
      <c r="G88" s="1106" t="s">
        <v>207</v>
      </c>
      <c r="H88" s="1106"/>
      <c r="I88" s="1106" t="s">
        <v>4488</v>
      </c>
      <c r="J88" s="1106" t="s">
        <v>3711</v>
      </c>
      <c r="K88" s="1106">
        <v>9.6517059529465801</v>
      </c>
      <c r="L88" s="1106">
        <v>123.86685578088399</v>
      </c>
      <c r="M88" s="1106" t="s">
        <v>4489</v>
      </c>
      <c r="N88" s="1120" t="s">
        <v>4490</v>
      </c>
      <c r="O88" s="1106" t="s">
        <v>15</v>
      </c>
      <c r="P88" s="1106" t="s">
        <v>16</v>
      </c>
      <c r="Q88" s="1106" t="s">
        <v>35</v>
      </c>
      <c r="R88" s="1106" t="s">
        <v>32</v>
      </c>
      <c r="S88" s="1106" t="s">
        <v>36</v>
      </c>
      <c r="T88" s="1106" t="s">
        <v>4164</v>
      </c>
      <c r="U88" s="1106" t="s">
        <v>2233</v>
      </c>
      <c r="V88" s="1106" t="s">
        <v>4498</v>
      </c>
      <c r="W88" s="1116">
        <v>45338</v>
      </c>
      <c r="X88" s="1117">
        <v>47168</v>
      </c>
      <c r="Y88" s="1106" t="s">
        <v>4500</v>
      </c>
      <c r="Z88" s="1106" t="s">
        <v>4501</v>
      </c>
      <c r="AA88" s="1113"/>
      <c r="AB88" s="1111"/>
      <c r="AC88" s="1121"/>
    </row>
    <row r="89" spans="1:29" ht="15.75" customHeight="1">
      <c r="A89" s="1106" t="s">
        <v>10</v>
      </c>
      <c r="B89" s="1106" t="s">
        <v>27</v>
      </c>
      <c r="C89" s="1106" t="s">
        <v>123</v>
      </c>
      <c r="D89" s="1106" t="s">
        <v>213</v>
      </c>
      <c r="E89" s="1106" t="s">
        <v>146</v>
      </c>
      <c r="F89" s="1107" t="str">
        <f t="array" ref="F89">IFERROR(INDEX(UIID!$K$2:$K354, MATCH(CONCATENATE(B89,D89,G89,J89), UIID!$B$2:$B354&amp;UIID!$D$2:$D354&amp;UIID!$G$2:$G354&amp;UIID!$H$2:$H354, 0),), "Not Found")</f>
        <v>0712-0011</v>
      </c>
      <c r="G89" s="1106" t="s">
        <v>214</v>
      </c>
      <c r="H89" s="1106"/>
      <c r="I89" s="1106" t="s">
        <v>4502</v>
      </c>
      <c r="J89" s="1106" t="s">
        <v>215</v>
      </c>
      <c r="K89" s="1106">
        <v>9.5896911526042405</v>
      </c>
      <c r="L89" s="1106">
        <v>124.070411582731</v>
      </c>
      <c r="M89" s="1106" t="s">
        <v>4503</v>
      </c>
      <c r="N89" s="1106" t="s">
        <v>4504</v>
      </c>
      <c r="O89" s="1106" t="s">
        <v>15</v>
      </c>
      <c r="P89" s="1106" t="s">
        <v>16</v>
      </c>
      <c r="Q89" s="1106" t="s">
        <v>35</v>
      </c>
      <c r="R89" s="1106" t="s">
        <v>84</v>
      </c>
      <c r="S89" s="1106" t="s">
        <v>93</v>
      </c>
      <c r="T89" s="1106" t="s">
        <v>4213</v>
      </c>
      <c r="U89" s="1106" t="s">
        <v>94</v>
      </c>
      <c r="V89" s="1106" t="s">
        <v>216</v>
      </c>
      <c r="W89" s="1116">
        <v>45338</v>
      </c>
      <c r="X89" s="1117">
        <v>47168</v>
      </c>
      <c r="Y89" s="1106" t="s">
        <v>4505</v>
      </c>
      <c r="Z89" s="1106" t="s">
        <v>4506</v>
      </c>
      <c r="AA89" s="1115">
        <v>45387</v>
      </c>
      <c r="AB89" s="1111" t="s">
        <v>4163</v>
      </c>
      <c r="AC89" s="1114">
        <v>43045</v>
      </c>
    </row>
    <row r="90" spans="1:29" ht="15.75" customHeight="1">
      <c r="A90" s="1106" t="s">
        <v>10</v>
      </c>
      <c r="B90" s="1106" t="s">
        <v>27</v>
      </c>
      <c r="C90" s="1106" t="s">
        <v>123</v>
      </c>
      <c r="D90" s="1106" t="s">
        <v>213</v>
      </c>
      <c r="E90" s="1106" t="s">
        <v>146</v>
      </c>
      <c r="F90" s="1107" t="str">
        <f t="array" ref="F90">IFERROR(INDEX(UIID!$K$2:$K354, MATCH(CONCATENATE(B90,D90,G90,J90), UIID!$B$2:$B354&amp;UIID!$D$2:$D354&amp;UIID!$G$2:$G354&amp;UIID!$H$2:$H354, 0),), "Not Found")</f>
        <v>0712-0011</v>
      </c>
      <c r="G90" s="1106" t="s">
        <v>214</v>
      </c>
      <c r="H90" s="1106"/>
      <c r="I90" s="1106" t="s">
        <v>4502</v>
      </c>
      <c r="J90" s="1106" t="s">
        <v>215</v>
      </c>
      <c r="K90" s="1106">
        <v>9.5896911526042405</v>
      </c>
      <c r="L90" s="1106">
        <v>124.070411582731</v>
      </c>
      <c r="M90" s="1106" t="s">
        <v>4503</v>
      </c>
      <c r="N90" s="1106" t="s">
        <v>4504</v>
      </c>
      <c r="O90" s="1106" t="s">
        <v>15</v>
      </c>
      <c r="P90" s="1106" t="s">
        <v>16</v>
      </c>
      <c r="Q90" s="1106" t="s">
        <v>35</v>
      </c>
      <c r="R90" s="1106" t="s">
        <v>84</v>
      </c>
      <c r="S90" s="1106" t="s">
        <v>85</v>
      </c>
      <c r="T90" s="1106" t="s">
        <v>4164</v>
      </c>
      <c r="U90" s="1106" t="s">
        <v>94</v>
      </c>
      <c r="V90" s="1106" t="s">
        <v>217</v>
      </c>
      <c r="W90" s="1116">
        <v>45338</v>
      </c>
      <c r="X90" s="1117">
        <v>47168</v>
      </c>
      <c r="Y90" s="1106" t="s">
        <v>4505</v>
      </c>
      <c r="Z90" s="1106" t="s">
        <v>4506</v>
      </c>
      <c r="AA90" s="1115">
        <v>45387</v>
      </c>
      <c r="AB90" s="1111" t="s">
        <v>4163</v>
      </c>
      <c r="AC90" s="1114">
        <v>43060</v>
      </c>
    </row>
    <row r="91" spans="1:29" ht="15.75" customHeight="1">
      <c r="A91" s="1106" t="s">
        <v>10</v>
      </c>
      <c r="B91" s="1106" t="s">
        <v>27</v>
      </c>
      <c r="C91" s="1106" t="s">
        <v>50</v>
      </c>
      <c r="D91" s="1106" t="s">
        <v>218</v>
      </c>
      <c r="E91" s="1106" t="s">
        <v>123</v>
      </c>
      <c r="F91" s="1107" t="str">
        <f t="array" ref="F91">IFERROR(INDEX(UIID!$K$2:$K354, MATCH(CONCATENATE(B91,D91,G91,J91), UIID!$B$2:$B354&amp;UIID!$D$2:$D354&amp;UIID!$G$2:$G354&amp;UIID!$H$2:$H354, 0),), "Not Found")</f>
        <v>0712-0030</v>
      </c>
      <c r="G91" s="1106" t="s">
        <v>219</v>
      </c>
      <c r="H91" s="1106"/>
      <c r="I91" s="1106" t="s">
        <v>4507</v>
      </c>
      <c r="J91" s="1106" t="s">
        <v>221</v>
      </c>
      <c r="K91" s="1106">
        <v>10.0810511275964</v>
      </c>
      <c r="L91" s="1106">
        <v>124.343122298076</v>
      </c>
      <c r="M91" s="1106" t="s">
        <v>4508</v>
      </c>
      <c r="N91" s="1106" t="s">
        <v>4509</v>
      </c>
      <c r="O91" s="1106" t="s">
        <v>113</v>
      </c>
      <c r="P91" s="1106" t="s">
        <v>220</v>
      </c>
      <c r="Q91" s="1106" t="s">
        <v>35</v>
      </c>
      <c r="R91" s="1106" t="s">
        <v>84</v>
      </c>
      <c r="S91" s="1106" t="s">
        <v>93</v>
      </c>
      <c r="T91" s="1106" t="s">
        <v>4213</v>
      </c>
      <c r="U91" s="1106" t="s">
        <v>94</v>
      </c>
      <c r="V91" s="1106" t="s">
        <v>222</v>
      </c>
      <c r="W91" s="1116">
        <v>45365</v>
      </c>
      <c r="X91" s="1117">
        <v>47192</v>
      </c>
      <c r="Y91" s="1106" t="s">
        <v>4510</v>
      </c>
      <c r="Z91" s="1106">
        <v>211707121200434</v>
      </c>
      <c r="AA91" s="1113"/>
      <c r="AB91" s="1111"/>
      <c r="AC91" s="1114">
        <v>43200</v>
      </c>
    </row>
    <row r="92" spans="1:29" ht="15.75" customHeight="1">
      <c r="A92" s="1106" t="s">
        <v>10</v>
      </c>
      <c r="B92" s="1106" t="s">
        <v>27</v>
      </c>
      <c r="C92" s="1106" t="s">
        <v>50</v>
      </c>
      <c r="D92" s="1106" t="s">
        <v>218</v>
      </c>
      <c r="E92" s="1106" t="s">
        <v>123</v>
      </c>
      <c r="F92" s="1107" t="str">
        <f t="array" ref="F92">IFERROR(INDEX(UIID!$K$2:$K354, MATCH(CONCATENATE(B92,D92,G92,J92), UIID!$B$2:$B354&amp;UIID!$D$2:$D354&amp;UIID!$G$2:$G354&amp;UIID!$H$2:$H354, 0),), "Not Found")</f>
        <v>0712-0030</v>
      </c>
      <c r="G92" s="1106" t="s">
        <v>219</v>
      </c>
      <c r="H92" s="1106"/>
      <c r="I92" s="1106" t="s">
        <v>4507</v>
      </c>
      <c r="J92" s="1106" t="s">
        <v>221</v>
      </c>
      <c r="K92" s="1106">
        <v>10.0810511275964</v>
      </c>
      <c r="L92" s="1106">
        <v>124.343122298076</v>
      </c>
      <c r="M92" s="1106" t="s">
        <v>4508</v>
      </c>
      <c r="N92" s="1106" t="s">
        <v>4509</v>
      </c>
      <c r="O92" s="1106" t="s">
        <v>113</v>
      </c>
      <c r="P92" s="1106" t="s">
        <v>220</v>
      </c>
      <c r="Q92" s="1106" t="s">
        <v>35</v>
      </c>
      <c r="R92" s="1106" t="s">
        <v>84</v>
      </c>
      <c r="S92" s="1106" t="s">
        <v>85</v>
      </c>
      <c r="T92" s="1106" t="s">
        <v>4164</v>
      </c>
      <c r="U92" s="1106" t="s">
        <v>94</v>
      </c>
      <c r="V92" s="1106" t="s">
        <v>223</v>
      </c>
      <c r="W92" s="1116">
        <v>45518</v>
      </c>
      <c r="X92" s="1117">
        <v>46980</v>
      </c>
      <c r="Y92" s="1106" t="s">
        <v>4283</v>
      </c>
      <c r="Z92" s="1106" t="s">
        <v>4283</v>
      </c>
      <c r="AA92" s="1123">
        <v>45516</v>
      </c>
      <c r="AB92" s="1111" t="s">
        <v>4163</v>
      </c>
      <c r="AC92" s="1114">
        <v>42305</v>
      </c>
    </row>
    <row r="93" spans="1:29" ht="15.75" customHeight="1">
      <c r="A93" s="1106" t="s">
        <v>10</v>
      </c>
      <c r="B93" s="1106" t="s">
        <v>27</v>
      </c>
      <c r="C93" s="1106" t="s">
        <v>28</v>
      </c>
      <c r="D93" s="1106" t="s">
        <v>1745</v>
      </c>
      <c r="E93" s="1106" t="s">
        <v>509</v>
      </c>
      <c r="F93" s="1107" t="str">
        <f t="array" ref="F93">IFERROR(INDEX(UIID!$K$2:$K354, MATCH(CONCATENATE(B93,D93,G93,J93), UIID!$B$2:$B354&amp;UIID!$D$2:$D354&amp;UIID!$G$2:$G354&amp;UIID!$H$2:$H354, 0),), "Not Found")</f>
        <v>0712-0014</v>
      </c>
      <c r="G93" s="1108" t="s">
        <v>1746</v>
      </c>
      <c r="H93" s="1108"/>
      <c r="I93" s="1106" t="s">
        <v>4511</v>
      </c>
      <c r="J93" s="1106" t="s">
        <v>1747</v>
      </c>
      <c r="K93" s="1106">
        <v>9.6118688371941907</v>
      </c>
      <c r="L93" s="1106">
        <v>123.812470767389</v>
      </c>
      <c r="M93" s="1106">
        <v>9176240668</v>
      </c>
      <c r="N93" s="1106" t="s">
        <v>4512</v>
      </c>
      <c r="O93" s="1106" t="s">
        <v>15</v>
      </c>
      <c r="P93" s="1106" t="s">
        <v>1449</v>
      </c>
      <c r="Q93" s="1106" t="s">
        <v>35</v>
      </c>
      <c r="R93" s="1106" t="s">
        <v>125</v>
      </c>
      <c r="S93" s="1106" t="s">
        <v>279</v>
      </c>
      <c r="T93" s="1106" t="s">
        <v>4164</v>
      </c>
      <c r="U93" s="1106" t="s">
        <v>421</v>
      </c>
      <c r="V93" s="1106" t="s">
        <v>1748</v>
      </c>
      <c r="W93" s="1116">
        <v>45316</v>
      </c>
      <c r="X93" s="1117">
        <v>47144</v>
      </c>
      <c r="Y93" s="1106" t="s">
        <v>4513</v>
      </c>
      <c r="Z93" s="1106" t="s">
        <v>4514</v>
      </c>
      <c r="AA93" s="1123">
        <v>45415</v>
      </c>
      <c r="AB93" s="1111" t="s">
        <v>4163</v>
      </c>
      <c r="AC93" s="1114">
        <v>43558</v>
      </c>
    </row>
    <row r="94" spans="1:29" ht="15.75" customHeight="1">
      <c r="A94" s="1106" t="s">
        <v>10</v>
      </c>
      <c r="B94" s="1106" t="s">
        <v>27</v>
      </c>
      <c r="C94" s="1106" t="s">
        <v>28</v>
      </c>
      <c r="D94" s="1106" t="s">
        <v>29</v>
      </c>
      <c r="E94" s="1106" t="s">
        <v>30</v>
      </c>
      <c r="F94" s="1107" t="str">
        <f t="array" ref="F94">IFERROR(INDEX(UIID!$K$2:$K354, MATCH(CONCATENATE(B94,D94,G94,J94), UIID!$B$2:$B354&amp;UIID!$D$2:$D354&amp;UIID!$G$2:$G354&amp;UIID!$H$2:$H354, 0),), "Not Found")</f>
        <v>0712-0015</v>
      </c>
      <c r="G94" s="1106" t="s">
        <v>1805</v>
      </c>
      <c r="H94" s="1106"/>
      <c r="I94" s="1106" t="s">
        <v>4517</v>
      </c>
      <c r="J94" s="1106" t="s">
        <v>3707</v>
      </c>
      <c r="K94" s="1106">
        <v>9.6450429112988108</v>
      </c>
      <c r="L94" s="1106">
        <v>123.862470952048</v>
      </c>
      <c r="M94" s="1106" t="s">
        <v>1807</v>
      </c>
      <c r="N94" s="1106" t="s">
        <v>4518</v>
      </c>
      <c r="O94" s="1106" t="s">
        <v>15</v>
      </c>
      <c r="P94" s="1106" t="s">
        <v>16</v>
      </c>
      <c r="Q94" s="1106" t="s">
        <v>35</v>
      </c>
      <c r="R94" s="1106" t="s">
        <v>32</v>
      </c>
      <c r="S94" s="1106" t="s">
        <v>228</v>
      </c>
      <c r="T94" s="1106" t="s">
        <v>4157</v>
      </c>
      <c r="U94" s="1106" t="s">
        <v>362</v>
      </c>
      <c r="V94" s="1106" t="s">
        <v>1809</v>
      </c>
      <c r="W94" s="1116">
        <v>45348</v>
      </c>
      <c r="X94" s="1117">
        <v>47176</v>
      </c>
      <c r="Y94" s="1106" t="s">
        <v>4520</v>
      </c>
      <c r="Z94" s="1106" t="s">
        <v>4521</v>
      </c>
      <c r="AA94" s="1125">
        <v>45558</v>
      </c>
      <c r="AB94" s="1111" t="s">
        <v>4163</v>
      </c>
      <c r="AC94" s="1114">
        <v>43537</v>
      </c>
    </row>
    <row r="95" spans="1:29" ht="15.75" customHeight="1">
      <c r="A95" s="1106" t="s">
        <v>10</v>
      </c>
      <c r="B95" s="1106" t="s">
        <v>27</v>
      </c>
      <c r="C95" s="1106" t="s">
        <v>28</v>
      </c>
      <c r="D95" s="1106" t="s">
        <v>29</v>
      </c>
      <c r="E95" s="1106" t="s">
        <v>30</v>
      </c>
      <c r="F95" s="1107" t="str">
        <f t="array" ref="F95">IFERROR(INDEX(UIID!$K$2:$K354, MATCH(CONCATENATE(B95,D95,G95,J95), UIID!$B$2:$B354&amp;UIID!$D$2:$D354&amp;UIID!$G$2:$G354&amp;UIID!$H$2:$H354, 0),), "Not Found")</f>
        <v>0712-0015</v>
      </c>
      <c r="G95" s="1106" t="s">
        <v>1805</v>
      </c>
      <c r="H95" s="1106"/>
      <c r="I95" s="1106" t="s">
        <v>4517</v>
      </c>
      <c r="J95" s="1106" t="s">
        <v>3707</v>
      </c>
      <c r="K95" s="1106">
        <v>9.6450429112988108</v>
      </c>
      <c r="L95" s="1106">
        <v>123.862470952048</v>
      </c>
      <c r="M95" s="1106" t="s">
        <v>1807</v>
      </c>
      <c r="N95" s="1106" t="s">
        <v>4518</v>
      </c>
      <c r="O95" s="1106" t="s">
        <v>15</v>
      </c>
      <c r="P95" s="1106" t="s">
        <v>16</v>
      </c>
      <c r="Q95" s="1106" t="s">
        <v>35</v>
      </c>
      <c r="R95" s="1106" t="s">
        <v>2230</v>
      </c>
      <c r="S95" s="1106" t="s">
        <v>161</v>
      </c>
      <c r="T95" s="1106" t="s">
        <v>4157</v>
      </c>
      <c r="U95" s="1106" t="s">
        <v>162</v>
      </c>
      <c r="V95" s="1106" t="s">
        <v>1808</v>
      </c>
      <c r="W95" s="1116">
        <v>45348</v>
      </c>
      <c r="X95" s="1117">
        <v>47176</v>
      </c>
      <c r="Y95" s="1106" t="s">
        <v>4524</v>
      </c>
      <c r="Z95" s="1106" t="s">
        <v>4525</v>
      </c>
      <c r="AA95" s="1125">
        <v>45558</v>
      </c>
      <c r="AB95" s="1111" t="s">
        <v>4163</v>
      </c>
      <c r="AC95" s="1114">
        <v>43522</v>
      </c>
    </row>
    <row r="96" spans="1:29" ht="15.75" customHeight="1">
      <c r="A96" s="1106" t="s">
        <v>10</v>
      </c>
      <c r="B96" s="1106" t="s">
        <v>27</v>
      </c>
      <c r="C96" s="1106" t="s">
        <v>123</v>
      </c>
      <c r="D96" s="1106" t="s">
        <v>159</v>
      </c>
      <c r="E96" s="1106" t="s">
        <v>509</v>
      </c>
      <c r="F96" s="1107" t="str">
        <f t="array" ref="F96">IFERROR(INDEX(UIID!$K$2:$K354, MATCH(CONCATENATE(B96,D96,G96,J96), UIID!$B$2:$B354&amp;UIID!$D$2:$D354&amp;UIID!$G$2:$G354&amp;UIID!$H$2:$H354, 0),), "Not Found")</f>
        <v>0712-0016</v>
      </c>
      <c r="G96" s="1106" t="s">
        <v>2032</v>
      </c>
      <c r="H96" s="1106"/>
      <c r="I96" s="1106" t="s">
        <v>4527</v>
      </c>
      <c r="J96" s="1106" t="s">
        <v>2033</v>
      </c>
      <c r="K96" s="1106">
        <v>9.6092663937095608</v>
      </c>
      <c r="L96" s="1106">
        <v>124.15756261212699</v>
      </c>
      <c r="M96" s="1106">
        <v>9753950543</v>
      </c>
      <c r="N96" s="1106"/>
      <c r="O96" s="1106" t="s">
        <v>15</v>
      </c>
      <c r="P96" s="1106" t="s">
        <v>1449</v>
      </c>
      <c r="Q96" s="1106" t="s">
        <v>35</v>
      </c>
      <c r="R96" s="1106" t="s">
        <v>125</v>
      </c>
      <c r="S96" s="1106" t="s">
        <v>279</v>
      </c>
      <c r="T96" s="1106" t="s">
        <v>4164</v>
      </c>
      <c r="U96" s="1106" t="s">
        <v>127</v>
      </c>
      <c r="V96" s="1106" t="s">
        <v>2034</v>
      </c>
      <c r="W96" s="1116">
        <v>45366</v>
      </c>
      <c r="X96" s="1117">
        <v>47195</v>
      </c>
      <c r="Y96" s="1106" t="s">
        <v>4529</v>
      </c>
      <c r="Z96" s="1106" t="s">
        <v>4530</v>
      </c>
      <c r="AA96" s="1126"/>
      <c r="AB96" s="1111"/>
      <c r="AC96" s="1114">
        <v>44139</v>
      </c>
    </row>
    <row r="97" spans="1:29" ht="15.75" customHeight="1">
      <c r="A97" s="1106" t="s">
        <v>10</v>
      </c>
      <c r="B97" s="1106" t="s">
        <v>27</v>
      </c>
      <c r="C97" s="1106" t="s">
        <v>123</v>
      </c>
      <c r="D97" s="1106" t="s">
        <v>285</v>
      </c>
      <c r="E97" s="1106" t="s">
        <v>509</v>
      </c>
      <c r="F97" s="1107" t="str">
        <f t="array" ref="F97">IFERROR(INDEX(UIID!$K$2:$K354, MATCH(CONCATENATE(B97,D97,G97,J97), UIID!$B$2:$B354&amp;UIID!$D$2:$D354&amp;UIID!$G$2:$G354&amp;UIID!$H$2:$H354, 0),), "Not Found")</f>
        <v>0712-0026</v>
      </c>
      <c r="G97" s="1106" t="s">
        <v>2068</v>
      </c>
      <c r="H97" s="1106"/>
      <c r="I97" s="1106" t="s">
        <v>4532</v>
      </c>
      <c r="J97" s="1106" t="s">
        <v>2069</v>
      </c>
      <c r="K97" s="1106">
        <v>9.9025946771280005</v>
      </c>
      <c r="L97" s="1106">
        <v>124.346684209721</v>
      </c>
      <c r="M97" s="1106" t="s">
        <v>4533</v>
      </c>
      <c r="N97" s="1106"/>
      <c r="O97" s="1106" t="s">
        <v>15</v>
      </c>
      <c r="P97" s="1106" t="s">
        <v>1449</v>
      </c>
      <c r="Q97" s="1106" t="s">
        <v>4262</v>
      </c>
      <c r="R97" s="1106" t="s">
        <v>125</v>
      </c>
      <c r="S97" s="1106" t="s">
        <v>2697</v>
      </c>
      <c r="T97" s="1106" t="s">
        <v>22</v>
      </c>
      <c r="U97" s="1106" t="s">
        <v>1461</v>
      </c>
      <c r="V97" s="1106" t="s">
        <v>2071</v>
      </c>
      <c r="W97" s="1116">
        <v>45029</v>
      </c>
      <c r="X97" s="1117">
        <v>46857</v>
      </c>
      <c r="Y97" s="1106" t="s">
        <v>4534</v>
      </c>
      <c r="Z97" s="1106" t="s">
        <v>4421</v>
      </c>
      <c r="AA97" s="1115">
        <v>45819</v>
      </c>
      <c r="AB97" s="1111" t="s">
        <v>4163</v>
      </c>
      <c r="AC97" s="1114">
        <v>44039</v>
      </c>
    </row>
    <row r="98" spans="1:29" ht="15.75" customHeight="1">
      <c r="A98" s="1106" t="s">
        <v>10</v>
      </c>
      <c r="B98" s="1106" t="s">
        <v>27</v>
      </c>
      <c r="C98" s="1106" t="s">
        <v>28</v>
      </c>
      <c r="D98" s="1106" t="s">
        <v>3713</v>
      </c>
      <c r="E98" s="1106" t="s">
        <v>509</v>
      </c>
      <c r="F98" s="1107" t="str">
        <f t="array" ref="F98">IFERROR(INDEX(UIID!$K$2:$K354, MATCH(CONCATENATE(B98,D98,G98,J98), UIID!$B$2:$B354&amp;UIID!$D$2:$D354&amp;UIID!$G$2:$G354&amp;UIID!$H$2:$H354, 0),), "Not Found")</f>
        <v>0712-0027</v>
      </c>
      <c r="G98" s="1108" t="s">
        <v>3714</v>
      </c>
      <c r="H98" s="1106"/>
      <c r="I98" s="1106" t="s">
        <v>4536</v>
      </c>
      <c r="J98" s="1108" t="s">
        <v>3715</v>
      </c>
      <c r="K98" s="1127">
        <v>9.8017179999999993</v>
      </c>
      <c r="L98" s="1127">
        <v>124.4961885</v>
      </c>
      <c r="M98" s="1106">
        <v>9554282534</v>
      </c>
      <c r="N98" s="1106" t="s">
        <v>4537</v>
      </c>
      <c r="O98" s="1106" t="s">
        <v>15</v>
      </c>
      <c r="P98" s="1106" t="s">
        <v>1449</v>
      </c>
      <c r="Q98" s="1106" t="s">
        <v>4262</v>
      </c>
      <c r="R98" s="1106" t="s">
        <v>125</v>
      </c>
      <c r="S98" s="1106" t="s">
        <v>2697</v>
      </c>
      <c r="T98" s="1106" t="s">
        <v>22</v>
      </c>
      <c r="U98" s="1106" t="s">
        <v>1461</v>
      </c>
      <c r="V98" s="1106" t="s">
        <v>2074</v>
      </c>
      <c r="W98" s="1116">
        <v>45014</v>
      </c>
      <c r="X98" s="1117">
        <v>46842</v>
      </c>
      <c r="Y98" s="1106" t="s">
        <v>4538</v>
      </c>
      <c r="Z98" s="1106" t="s">
        <v>4421</v>
      </c>
      <c r="AA98" s="1115">
        <v>45791</v>
      </c>
      <c r="AB98" s="1111" t="s">
        <v>4163</v>
      </c>
      <c r="AC98" s="1114">
        <v>44039</v>
      </c>
    </row>
    <row r="99" spans="1:29" ht="15.75" customHeight="1">
      <c r="A99" s="1106" t="s">
        <v>10</v>
      </c>
      <c r="B99" s="1106" t="s">
        <v>27</v>
      </c>
      <c r="C99" s="1106" t="s">
        <v>50</v>
      </c>
      <c r="D99" s="1106" t="s">
        <v>445</v>
      </c>
      <c r="E99" s="1106" t="s">
        <v>146</v>
      </c>
      <c r="F99" s="1107" t="str">
        <f t="array" ref="F99">IFERROR(INDEX(UIID!$K$2:$K354, MATCH(CONCATENATE(B99,D99,G99,J99), UIID!$B$2:$B354&amp;UIID!$D$2:$D354&amp;UIID!$G$2:$G354&amp;UIID!$H$2:$H354, 0),), "Not Found")</f>
        <v>0712-0017</v>
      </c>
      <c r="G99" s="1106" t="s">
        <v>2091</v>
      </c>
      <c r="H99" s="1106"/>
      <c r="I99" s="1106" t="s">
        <v>4539</v>
      </c>
      <c r="J99" s="1106" t="s">
        <v>2092</v>
      </c>
      <c r="K99" s="1106">
        <v>9.9566945626296199</v>
      </c>
      <c r="L99" s="1106">
        <v>124.01955394040399</v>
      </c>
      <c r="M99" s="1106">
        <v>9989782358</v>
      </c>
      <c r="N99" s="1106" t="s">
        <v>4540</v>
      </c>
      <c r="O99" s="1106" t="s">
        <v>15</v>
      </c>
      <c r="P99" s="1106" t="s">
        <v>16</v>
      </c>
      <c r="Q99" s="1106" t="s">
        <v>35</v>
      </c>
      <c r="R99" s="1106" t="s">
        <v>84</v>
      </c>
      <c r="S99" s="1106" t="s">
        <v>93</v>
      </c>
      <c r="T99" s="1106" t="s">
        <v>4213</v>
      </c>
      <c r="U99" s="1106" t="s">
        <v>94</v>
      </c>
      <c r="V99" s="1106" t="s">
        <v>2093</v>
      </c>
      <c r="W99" s="1116">
        <v>45416</v>
      </c>
      <c r="X99" s="1117">
        <v>47243</v>
      </c>
      <c r="Y99" s="1106" t="s">
        <v>4541</v>
      </c>
      <c r="Z99" s="1106" t="s">
        <v>4542</v>
      </c>
      <c r="AA99" s="1113"/>
      <c r="AB99" s="1111"/>
      <c r="AC99" s="1114">
        <v>44123</v>
      </c>
    </row>
    <row r="100" spans="1:29" ht="15.75" customHeight="1">
      <c r="A100" s="1106" t="s">
        <v>10</v>
      </c>
      <c r="B100" s="1106" t="s">
        <v>27</v>
      </c>
      <c r="C100" s="1106" t="s">
        <v>50</v>
      </c>
      <c r="D100" s="1106" t="s">
        <v>445</v>
      </c>
      <c r="E100" s="1106" t="s">
        <v>146</v>
      </c>
      <c r="F100" s="1107" t="str">
        <f t="array" ref="F100">IFERROR(INDEX(UIID!$K$2:$K354, MATCH(CONCATENATE(B100,D100,G100,J100), UIID!$B$2:$B354&amp;UIID!$D$2:$D354&amp;UIID!$G$2:$G354&amp;UIID!$H$2:$H354, 0),), "Not Found")</f>
        <v>0712-0017</v>
      </c>
      <c r="G100" s="1106" t="s">
        <v>2091</v>
      </c>
      <c r="H100" s="1106"/>
      <c r="I100" s="1106" t="s">
        <v>4539</v>
      </c>
      <c r="J100" s="1106" t="s">
        <v>2092</v>
      </c>
      <c r="K100" s="1106">
        <v>9.9566945626296199</v>
      </c>
      <c r="L100" s="1106">
        <v>124.01955394040399</v>
      </c>
      <c r="M100" s="1106">
        <v>9989782358</v>
      </c>
      <c r="N100" s="1106" t="s">
        <v>4540</v>
      </c>
      <c r="O100" s="1106" t="s">
        <v>15</v>
      </c>
      <c r="P100" s="1106" t="s">
        <v>16</v>
      </c>
      <c r="Q100" s="1106" t="s">
        <v>35</v>
      </c>
      <c r="R100" s="1106" t="s">
        <v>84</v>
      </c>
      <c r="S100" s="1106" t="s">
        <v>85</v>
      </c>
      <c r="T100" s="1106" t="s">
        <v>4164</v>
      </c>
      <c r="U100" s="1106" t="s">
        <v>94</v>
      </c>
      <c r="V100" s="1106" t="s">
        <v>2094</v>
      </c>
      <c r="W100" s="1116">
        <v>45416</v>
      </c>
      <c r="X100" s="1117">
        <v>47243</v>
      </c>
      <c r="Y100" s="1106" t="s">
        <v>4541</v>
      </c>
      <c r="Z100" s="1106" t="s">
        <v>4542</v>
      </c>
      <c r="AA100" s="1122"/>
      <c r="AB100" s="1111"/>
      <c r="AC100" s="1114">
        <v>44123</v>
      </c>
    </row>
    <row r="101" spans="1:29" ht="15.75" customHeight="1">
      <c r="A101" s="1106" t="s">
        <v>10</v>
      </c>
      <c r="B101" s="1106" t="s">
        <v>27</v>
      </c>
      <c r="C101" s="1106" t="s">
        <v>50</v>
      </c>
      <c r="D101" s="1106" t="s">
        <v>80</v>
      </c>
      <c r="E101" s="1106" t="s">
        <v>28</v>
      </c>
      <c r="F101" s="1107" t="str">
        <f t="array" ref="F101">IFERROR(INDEX(UIID!$K$2:$K354, MATCH(CONCATENATE(B101,D101,G101,J101), UIID!$B$2:$B354&amp;UIID!$D$2:$D354&amp;UIID!$G$2:$G354&amp;UIID!$H$2:$H354, 0),), "Not Found")</f>
        <v>0712-0028</v>
      </c>
      <c r="G101" s="1106" t="s">
        <v>2108</v>
      </c>
      <c r="H101" s="1106"/>
      <c r="I101" s="1106" t="s">
        <v>4544</v>
      </c>
      <c r="J101" s="1106" t="s">
        <v>2109</v>
      </c>
      <c r="K101" s="1128">
        <v>10.046890640699299</v>
      </c>
      <c r="L101" s="1128">
        <v>124.472526539372</v>
      </c>
      <c r="M101" s="1106" t="s">
        <v>4545</v>
      </c>
      <c r="N101" s="1106" t="s">
        <v>4546</v>
      </c>
      <c r="O101" s="1106" t="s">
        <v>15</v>
      </c>
      <c r="P101" s="1106" t="s">
        <v>1449</v>
      </c>
      <c r="Q101" s="1106" t="s">
        <v>4262</v>
      </c>
      <c r="R101" s="1106" t="s">
        <v>125</v>
      </c>
      <c r="S101" s="1106" t="s">
        <v>2697</v>
      </c>
      <c r="T101" s="1106" t="s">
        <v>22</v>
      </c>
      <c r="U101" s="1106" t="s">
        <v>291</v>
      </c>
      <c r="V101" s="1106" t="s">
        <v>4547</v>
      </c>
      <c r="W101" s="1116">
        <v>45029</v>
      </c>
      <c r="X101" s="1117">
        <v>46857</v>
      </c>
      <c r="Y101" s="1106" t="s">
        <v>4544</v>
      </c>
      <c r="Z101" s="1106" t="s">
        <v>22</v>
      </c>
      <c r="AA101" s="1123">
        <v>45516</v>
      </c>
      <c r="AB101" s="1111" t="s">
        <v>4163</v>
      </c>
      <c r="AC101" s="1114">
        <v>44265</v>
      </c>
    </row>
    <row r="102" spans="1:29" ht="15.75" customHeight="1">
      <c r="A102" s="1106" t="s">
        <v>10</v>
      </c>
      <c r="B102" s="1106" t="s">
        <v>27</v>
      </c>
      <c r="C102" s="1106" t="s">
        <v>28</v>
      </c>
      <c r="D102" s="1106" t="s">
        <v>2131</v>
      </c>
      <c r="E102" s="1106" t="s">
        <v>50</v>
      </c>
      <c r="F102" s="1107" t="str">
        <f t="array" ref="F102">IFERROR(INDEX(UIID!$K$2:$K354, MATCH(CONCATENATE(B102,D102,G102,J102), UIID!$B$2:$B354&amp;UIID!$D$2:$D354&amp;UIID!$G$2:$G354&amp;UIID!$H$2:$H354, 0),), "Not Found")</f>
        <v>0712-0019</v>
      </c>
      <c r="G102" s="1120" t="s">
        <v>2132</v>
      </c>
      <c r="H102" s="1120"/>
      <c r="I102" s="1120" t="s">
        <v>4548</v>
      </c>
      <c r="J102" s="1120" t="s">
        <v>2133</v>
      </c>
      <c r="K102" s="1120">
        <v>9.8050667884779692</v>
      </c>
      <c r="L102" s="1120">
        <v>123.797421096226</v>
      </c>
      <c r="M102" s="1120">
        <v>9229417436</v>
      </c>
      <c r="N102" s="1120" t="s">
        <v>4549</v>
      </c>
      <c r="O102" s="1106" t="s">
        <v>113</v>
      </c>
      <c r="P102" s="1106" t="s">
        <v>132</v>
      </c>
      <c r="Q102" s="1106" t="s">
        <v>35</v>
      </c>
      <c r="R102" s="1106" t="s">
        <v>2230</v>
      </c>
      <c r="S102" s="1120" t="s">
        <v>161</v>
      </c>
      <c r="T102" s="1106" t="s">
        <v>4157</v>
      </c>
      <c r="U102" s="1106" t="s">
        <v>364</v>
      </c>
      <c r="V102" s="1120" t="s">
        <v>2134</v>
      </c>
      <c r="W102" s="1116">
        <v>45435</v>
      </c>
      <c r="X102" s="1117">
        <v>47262</v>
      </c>
      <c r="Y102" s="1120" t="s">
        <v>4550</v>
      </c>
      <c r="Z102" s="1120" t="s">
        <v>4551</v>
      </c>
      <c r="AA102" s="1123">
        <v>45456</v>
      </c>
      <c r="AB102" s="1111" t="s">
        <v>4163</v>
      </c>
      <c r="AC102" s="1114">
        <v>44337</v>
      </c>
    </row>
    <row r="103" spans="1:29" ht="15.75" customHeight="1">
      <c r="A103" s="1106" t="s">
        <v>10</v>
      </c>
      <c r="B103" s="1106" t="s">
        <v>27</v>
      </c>
      <c r="C103" s="1106" t="s">
        <v>28</v>
      </c>
      <c r="D103" s="1106" t="s">
        <v>2149</v>
      </c>
      <c r="E103" s="1106" t="s">
        <v>146</v>
      </c>
      <c r="F103" s="1107" t="str">
        <f t="array" ref="F103">IFERROR(INDEX(UIID!$K$2:$K354, MATCH(CONCATENATE(B103,D103,G103,J103), UIID!$B$2:$B354&amp;UIID!$D$2:$D354&amp;UIID!$G$2:$G354&amp;UIID!$H$2:$H354, 0),), "Not Found")</f>
        <v>0712-0020</v>
      </c>
      <c r="G103" s="1120" t="s">
        <v>2150</v>
      </c>
      <c r="H103" s="1120"/>
      <c r="I103" s="1120" t="s">
        <v>4552</v>
      </c>
      <c r="J103" s="1120" t="s">
        <v>2151</v>
      </c>
      <c r="K103" s="1120">
        <v>9.6189160285138193</v>
      </c>
      <c r="L103" s="1120">
        <v>123.94610653855401</v>
      </c>
      <c r="M103" s="1120">
        <v>9422952781</v>
      </c>
      <c r="N103" s="1120" t="s">
        <v>4553</v>
      </c>
      <c r="O103" s="1106" t="s">
        <v>15</v>
      </c>
      <c r="P103" s="1106" t="s">
        <v>1449</v>
      </c>
      <c r="Q103" s="1106" t="s">
        <v>35</v>
      </c>
      <c r="R103" s="1106" t="s">
        <v>125</v>
      </c>
      <c r="S103" s="1120" t="s">
        <v>279</v>
      </c>
      <c r="T103" s="1106" t="s">
        <v>4164</v>
      </c>
      <c r="U103" s="1106" t="s">
        <v>152</v>
      </c>
      <c r="V103" s="1120" t="s">
        <v>4554</v>
      </c>
      <c r="W103" s="1116">
        <v>45363</v>
      </c>
      <c r="X103" s="1117">
        <v>47190</v>
      </c>
      <c r="Y103" s="1106" t="s">
        <v>4555</v>
      </c>
      <c r="Z103" s="1106" t="s">
        <v>4556</v>
      </c>
      <c r="AA103" s="1122"/>
      <c r="AB103" s="1111"/>
      <c r="AC103" s="1121"/>
    </row>
    <row r="104" spans="1:29" ht="15.75" customHeight="1">
      <c r="A104" s="1106" t="s">
        <v>10</v>
      </c>
      <c r="B104" s="1106" t="s">
        <v>27</v>
      </c>
      <c r="C104" s="1106" t="s">
        <v>50</v>
      </c>
      <c r="D104" s="1106" t="s">
        <v>1017</v>
      </c>
      <c r="E104" s="1106" t="s">
        <v>28</v>
      </c>
      <c r="F104" s="1107" t="str">
        <f t="array" ref="F104">IFERROR(INDEX(UIID!$K$2:$K354, MATCH(CONCATENATE(B104,D104,G104,J104), UIID!$B$2:$B354&amp;UIID!$D$2:$D354&amp;UIID!$G$2:$G354&amp;UIID!$H$2:$H354, 0),), "Not Found")</f>
        <v>0712-0029</v>
      </c>
      <c r="G104" s="1120" t="s">
        <v>2184</v>
      </c>
      <c r="H104" s="1120"/>
      <c r="I104" s="1120" t="s">
        <v>4558</v>
      </c>
      <c r="J104" s="1120" t="s">
        <v>2185</v>
      </c>
      <c r="K104" s="1120">
        <v>9.8903564025708999</v>
      </c>
      <c r="L104" s="1120">
        <v>124.153065967391</v>
      </c>
      <c r="M104" s="1120" t="s">
        <v>4559</v>
      </c>
      <c r="N104" s="1120" t="s">
        <v>4560</v>
      </c>
      <c r="O104" s="1106" t="s">
        <v>15</v>
      </c>
      <c r="P104" s="1106" t="s">
        <v>1449</v>
      </c>
      <c r="Q104" s="1106" t="s">
        <v>4262</v>
      </c>
      <c r="R104" s="1106" t="s">
        <v>125</v>
      </c>
      <c r="S104" s="1106" t="s">
        <v>2697</v>
      </c>
      <c r="T104" s="1106" t="s">
        <v>22</v>
      </c>
      <c r="U104" s="1120" t="s">
        <v>1461</v>
      </c>
      <c r="V104" s="1120" t="s">
        <v>2186</v>
      </c>
      <c r="W104" s="1116">
        <v>45010</v>
      </c>
      <c r="X104" s="1117">
        <v>46838</v>
      </c>
      <c r="Y104" s="1120" t="s">
        <v>4561</v>
      </c>
      <c r="Z104" s="1120" t="s">
        <v>4562</v>
      </c>
      <c r="AA104" s="1115">
        <v>45415</v>
      </c>
      <c r="AB104" s="1111" t="s">
        <v>4163</v>
      </c>
      <c r="AC104" s="1114">
        <v>44449</v>
      </c>
    </row>
    <row r="105" spans="1:29" ht="15.75" customHeight="1">
      <c r="A105" s="1106" t="s">
        <v>10</v>
      </c>
      <c r="B105" s="1120" t="s">
        <v>27</v>
      </c>
      <c r="C105" s="1120" t="s">
        <v>50</v>
      </c>
      <c r="D105" s="1106" t="s">
        <v>1017</v>
      </c>
      <c r="E105" s="1106" t="s">
        <v>28</v>
      </c>
      <c r="F105" s="1107" t="str">
        <f t="array" ref="F105">IFERROR(INDEX(UIID!$K$2:$K354, MATCH(CONCATENATE(B105,D105,G105,J105), UIID!$B$2:$B354&amp;UIID!$D$2:$D354&amp;UIID!$G$2:$G354&amp;UIID!$H$2:$H354, 0),), "Not Found")</f>
        <v>0712-0018</v>
      </c>
      <c r="G105" s="1120" t="s">
        <v>2203</v>
      </c>
      <c r="H105" s="1120"/>
      <c r="I105" s="1120" t="s">
        <v>4563</v>
      </c>
      <c r="J105" s="1120" t="s">
        <v>2204</v>
      </c>
      <c r="K105" s="1120">
        <v>9.6477142938849294</v>
      </c>
      <c r="L105" s="1120">
        <v>123.852874887526</v>
      </c>
      <c r="M105" s="1120">
        <v>9281349165</v>
      </c>
      <c r="N105" s="1120" t="s">
        <v>4564</v>
      </c>
      <c r="O105" s="1106" t="s">
        <v>15</v>
      </c>
      <c r="P105" s="1106" t="s">
        <v>1449</v>
      </c>
      <c r="Q105" s="1106" t="s">
        <v>35</v>
      </c>
      <c r="R105" s="1106" t="s">
        <v>125</v>
      </c>
      <c r="S105" s="1120" t="s">
        <v>279</v>
      </c>
      <c r="T105" s="1106" t="s">
        <v>4164</v>
      </c>
      <c r="U105" s="1120" t="s">
        <v>127</v>
      </c>
      <c r="V105" s="1120" t="s">
        <v>2205</v>
      </c>
      <c r="W105" s="1116">
        <v>45348</v>
      </c>
      <c r="X105" s="1129">
        <v>47176</v>
      </c>
      <c r="Y105" s="1120" t="s">
        <v>4565</v>
      </c>
      <c r="Z105" s="1120" t="s">
        <v>4566</v>
      </c>
      <c r="AA105" s="1123">
        <v>45415</v>
      </c>
      <c r="AB105" s="1111" t="s">
        <v>4163</v>
      </c>
      <c r="AC105" s="1114">
        <v>44512</v>
      </c>
    </row>
    <row r="106" spans="1:29" ht="15.75" customHeight="1">
      <c r="A106" s="1106" t="s">
        <v>10</v>
      </c>
      <c r="B106" s="1120" t="s">
        <v>27</v>
      </c>
      <c r="C106" s="1120" t="s">
        <v>28</v>
      </c>
      <c r="D106" s="1106" t="s">
        <v>3708</v>
      </c>
      <c r="E106" s="1106" t="s">
        <v>509</v>
      </c>
      <c r="F106" s="1107" t="str">
        <f t="array" ref="F106">IFERROR(INDEX(UIID!$K$2:$K354, MATCH(CONCATENATE(B106,D106,G106,J106), UIID!$B$2:$B354&amp;UIID!$D$2:$D354&amp;UIID!$G$2:$G354&amp;UIID!$H$2:$H354, 0),), "Not Found")</f>
        <v>0712-0021</v>
      </c>
      <c r="G106" s="1120" t="s">
        <v>2212</v>
      </c>
      <c r="H106" s="1120"/>
      <c r="I106" s="1120" t="s">
        <v>4568</v>
      </c>
      <c r="J106" s="1130" t="s">
        <v>3709</v>
      </c>
      <c r="K106" s="1120">
        <v>10.084083662702801</v>
      </c>
      <c r="L106" s="1120">
        <v>124.112433925064</v>
      </c>
      <c r="M106" s="1120" t="s">
        <v>4569</v>
      </c>
      <c r="N106" s="1120" t="s">
        <v>4570</v>
      </c>
      <c r="O106" s="1106" t="s">
        <v>15</v>
      </c>
      <c r="P106" s="1106" t="s">
        <v>16</v>
      </c>
      <c r="Q106" s="1106" t="s">
        <v>35</v>
      </c>
      <c r="R106" s="1106" t="s">
        <v>107</v>
      </c>
      <c r="S106" s="1120" t="s">
        <v>189</v>
      </c>
      <c r="T106" s="1106" t="s">
        <v>4164</v>
      </c>
      <c r="U106" s="1120" t="s">
        <v>663</v>
      </c>
      <c r="V106" s="1120" t="s">
        <v>4572</v>
      </c>
      <c r="W106" s="1116">
        <v>45315</v>
      </c>
      <c r="X106" s="1117">
        <v>47143</v>
      </c>
      <c r="Y106" s="1120" t="s">
        <v>4573</v>
      </c>
      <c r="Z106" s="1120" t="s">
        <v>4574</v>
      </c>
      <c r="AA106" s="472">
        <v>45558</v>
      </c>
      <c r="AB106" s="1111" t="s">
        <v>4163</v>
      </c>
      <c r="AC106" s="1121"/>
    </row>
    <row r="107" spans="1:29" ht="15.75" customHeight="1">
      <c r="A107" s="1106" t="s">
        <v>10</v>
      </c>
      <c r="B107" s="1120" t="s">
        <v>27</v>
      </c>
      <c r="C107" s="1120" t="s">
        <v>28</v>
      </c>
      <c r="D107" s="1106" t="s">
        <v>29</v>
      </c>
      <c r="E107" s="1106" t="s">
        <v>30</v>
      </c>
      <c r="F107" s="1107" t="str">
        <f t="array" ref="F107">IFERROR(INDEX(UIID!$K$2:$K354, MATCH(CONCATENATE(B107,D107,G107,J107), UIID!$B$2:$B354&amp;UIID!$D$2:$D354&amp;UIID!$G$2:$G354&amp;UIID!$H$2:$H354, 0),), "Not Found")</f>
        <v>0712-0022</v>
      </c>
      <c r="G107" s="1120" t="s">
        <v>3710</v>
      </c>
      <c r="H107" s="1120" t="s">
        <v>4252</v>
      </c>
      <c r="I107" s="1120" t="s">
        <v>4253</v>
      </c>
      <c r="J107" s="1120" t="s">
        <v>2263</v>
      </c>
      <c r="K107" s="1106">
        <v>9.6473124496180809</v>
      </c>
      <c r="L107" s="1106">
        <v>123.851781698073</v>
      </c>
      <c r="M107" s="1106" t="s">
        <v>4261</v>
      </c>
      <c r="N107" s="1120" t="s">
        <v>4254</v>
      </c>
      <c r="O107" s="1106" t="s">
        <v>15</v>
      </c>
      <c r="P107" s="1106" t="s">
        <v>16</v>
      </c>
      <c r="Q107" s="1106" t="s">
        <v>35</v>
      </c>
      <c r="R107" s="1106" t="s">
        <v>2230</v>
      </c>
      <c r="S107" s="1120" t="s">
        <v>2647</v>
      </c>
      <c r="T107" s="1106" t="s">
        <v>4164</v>
      </c>
      <c r="U107" s="1120" t="s">
        <v>4577</v>
      </c>
      <c r="V107" s="1120" t="s">
        <v>4578</v>
      </c>
      <c r="W107" s="1116">
        <v>44860</v>
      </c>
      <c r="X107" s="1117">
        <v>46685</v>
      </c>
      <c r="Y107" s="1120" t="s">
        <v>4579</v>
      </c>
      <c r="Z107" s="1120" t="s">
        <v>4580</v>
      </c>
      <c r="AA107" s="474">
        <v>45387</v>
      </c>
      <c r="AB107" s="1111" t="s">
        <v>4163</v>
      </c>
      <c r="AC107" s="1121"/>
    </row>
    <row r="108" spans="1:29" ht="15.75" customHeight="1">
      <c r="A108" s="1106" t="s">
        <v>10</v>
      </c>
      <c r="B108" s="1120" t="s">
        <v>27</v>
      </c>
      <c r="C108" s="1120" t="s">
        <v>28</v>
      </c>
      <c r="D108" s="1106" t="s">
        <v>29</v>
      </c>
      <c r="E108" s="1106" t="s">
        <v>30</v>
      </c>
      <c r="F108" s="1107" t="str">
        <f t="array" ref="F108">IFERROR(INDEX(UIID!$K$2:$K354, MATCH(CONCATENATE(B108,D108,G108,J108), UIID!$B$2:$B354&amp;UIID!$D$2:$D354&amp;UIID!$G$2:$G354&amp;UIID!$H$2:$H354, 0),), "Not Found")</f>
        <v>0712-0039</v>
      </c>
      <c r="G108" s="1130" t="s">
        <v>3720</v>
      </c>
      <c r="H108" s="1120"/>
      <c r="I108" s="1106" t="s">
        <v>4173</v>
      </c>
      <c r="J108" s="1120" t="s">
        <v>3721</v>
      </c>
      <c r="K108" s="1120">
        <v>9.6697798632166307</v>
      </c>
      <c r="L108" s="1120">
        <v>123.866131629498</v>
      </c>
      <c r="M108" s="1120" t="s">
        <v>4581</v>
      </c>
      <c r="N108" s="1120" t="s">
        <v>4175</v>
      </c>
      <c r="O108" s="1106" t="s">
        <v>15</v>
      </c>
      <c r="P108" s="1108" t="s">
        <v>1449</v>
      </c>
      <c r="Q108" s="1106" t="s">
        <v>35</v>
      </c>
      <c r="R108" s="1106" t="s">
        <v>125</v>
      </c>
      <c r="S108" s="1120" t="s">
        <v>279</v>
      </c>
      <c r="T108" s="1106" t="s">
        <v>4164</v>
      </c>
      <c r="U108" s="1120">
        <v>272</v>
      </c>
      <c r="V108" s="1120" t="s">
        <v>4583</v>
      </c>
      <c r="W108" s="1116">
        <v>45261</v>
      </c>
      <c r="X108" s="1117">
        <v>47091</v>
      </c>
      <c r="Y108" s="1120" t="s">
        <v>4584</v>
      </c>
      <c r="Z108" s="1120" t="s">
        <v>4585</v>
      </c>
      <c r="AA108" s="474">
        <v>45387</v>
      </c>
      <c r="AB108" s="1111" t="s">
        <v>4163</v>
      </c>
      <c r="AC108" s="1131">
        <v>44881</v>
      </c>
    </row>
    <row r="109" spans="1:29" ht="15.75" customHeight="1">
      <c r="A109" s="1106" t="s">
        <v>10</v>
      </c>
      <c r="B109" s="1120" t="s">
        <v>27</v>
      </c>
      <c r="C109" s="1120" t="s">
        <v>28</v>
      </c>
      <c r="D109" s="1106" t="s">
        <v>29</v>
      </c>
      <c r="E109" s="1106" t="s">
        <v>30</v>
      </c>
      <c r="F109" s="1107" t="str">
        <f t="array" ref="F109">IFERROR(INDEX(UIID!$K$2:$K354, MATCH(CONCATENATE(B109,D109,G109,J109), UIID!$B$2:$B354&amp;UIID!$D$2:$D354&amp;UIID!$G$2:$G354&amp;UIID!$H$2:$H354, 0),), "Not Found")</f>
        <v>0712-0023</v>
      </c>
      <c r="G109" s="1120" t="s">
        <v>207</v>
      </c>
      <c r="H109" s="1120"/>
      <c r="I109" s="1120" t="s">
        <v>4488</v>
      </c>
      <c r="J109" s="1106" t="s">
        <v>3711</v>
      </c>
      <c r="K109" s="1106">
        <v>9.6517059529465801</v>
      </c>
      <c r="L109" s="1106">
        <v>123.86685578088399</v>
      </c>
      <c r="M109" s="1120" t="s">
        <v>4586</v>
      </c>
      <c r="N109" s="1120" t="s">
        <v>4490</v>
      </c>
      <c r="O109" s="1106" t="s">
        <v>15</v>
      </c>
      <c r="P109" s="1106" t="s">
        <v>16</v>
      </c>
      <c r="Q109" s="1106" t="s">
        <v>35</v>
      </c>
      <c r="R109" s="1106" t="s">
        <v>117</v>
      </c>
      <c r="S109" s="1106" t="s">
        <v>120</v>
      </c>
      <c r="T109" s="1106" t="s">
        <v>4164</v>
      </c>
      <c r="U109" s="1120">
        <v>946</v>
      </c>
      <c r="V109" s="1120" t="s">
        <v>4588</v>
      </c>
      <c r="W109" s="1116">
        <v>45338</v>
      </c>
      <c r="X109" s="1117">
        <v>47168</v>
      </c>
      <c r="Y109" s="1120" t="s">
        <v>4589</v>
      </c>
      <c r="Z109" s="1120" t="s">
        <v>4590</v>
      </c>
      <c r="AA109" s="472">
        <v>45415</v>
      </c>
      <c r="AB109" s="1111" t="s">
        <v>4163</v>
      </c>
      <c r="AC109" s="1121"/>
    </row>
    <row r="110" spans="1:29" ht="15.75" customHeight="1">
      <c r="A110" s="1106" t="s">
        <v>10</v>
      </c>
      <c r="B110" s="1120" t="s">
        <v>27</v>
      </c>
      <c r="C110" s="1120" t="s">
        <v>28</v>
      </c>
      <c r="D110" s="1106" t="s">
        <v>299</v>
      </c>
      <c r="E110" s="1106" t="s">
        <v>28</v>
      </c>
      <c r="F110" s="1107" t="str">
        <f t="array" ref="F110">IFERROR(INDEX(UIID!$K$2:$K354, MATCH(CONCATENATE(B110,D110,G110,J110), UIID!$B$2:$B354&amp;UIID!$D$2:$D354&amp;UIID!$G$2:$G354&amp;UIID!$H$2:$H354, 0),), "Not Found")</f>
        <v>0712-0001</v>
      </c>
      <c r="G110" s="1120" t="s">
        <v>3508</v>
      </c>
      <c r="H110" s="1120"/>
      <c r="I110" s="1120" t="s">
        <v>4442</v>
      </c>
      <c r="J110" s="1120" t="s">
        <v>301</v>
      </c>
      <c r="K110" s="1106">
        <v>9.9612859268488005</v>
      </c>
      <c r="L110" s="1106">
        <v>123.955908234931</v>
      </c>
      <c r="M110" s="1106" t="s">
        <v>302</v>
      </c>
      <c r="N110" s="1120" t="s">
        <v>4443</v>
      </c>
      <c r="O110" s="1106" t="s">
        <v>113</v>
      </c>
      <c r="P110" s="1106" t="s">
        <v>2229</v>
      </c>
      <c r="Q110" s="1106" t="s">
        <v>35</v>
      </c>
      <c r="R110" s="1106" t="s">
        <v>107</v>
      </c>
      <c r="S110" s="1120" t="s">
        <v>191</v>
      </c>
      <c r="T110" s="1106" t="s">
        <v>4164</v>
      </c>
      <c r="U110" s="1120">
        <v>229</v>
      </c>
      <c r="V110" s="1120" t="s">
        <v>4593</v>
      </c>
      <c r="W110" s="1116">
        <v>45513</v>
      </c>
      <c r="X110" s="1117">
        <v>47340</v>
      </c>
      <c r="Y110" s="1120" t="s">
        <v>4594</v>
      </c>
      <c r="Z110" s="1120" t="s">
        <v>4595</v>
      </c>
      <c r="AA110" s="472">
        <v>45443</v>
      </c>
      <c r="AB110" s="1111" t="s">
        <v>4163</v>
      </c>
      <c r="AC110" s="1121"/>
    </row>
    <row r="111" spans="1:29" ht="15.75" customHeight="1">
      <c r="A111" s="1106" t="s">
        <v>10</v>
      </c>
      <c r="B111" s="1120" t="s">
        <v>27</v>
      </c>
      <c r="C111" s="1120" t="s">
        <v>28</v>
      </c>
      <c r="D111" s="1106" t="s">
        <v>29</v>
      </c>
      <c r="E111" s="1106" t="s">
        <v>30</v>
      </c>
      <c r="F111" s="1107" t="str">
        <f t="array" ref="F111">IFERROR(INDEX(UIID!$K$2:$K354, MATCH(CONCATENATE(B111,D111,G111,J111), UIID!$B$2:$B354&amp;UIID!$D$2:$D354&amp;UIID!$G$2:$G354&amp;UIID!$H$2:$H354, 0),), "Not Found")</f>
        <v>0712-0008</v>
      </c>
      <c r="G111" s="1120" t="s">
        <v>3704</v>
      </c>
      <c r="H111" s="1120"/>
      <c r="I111" s="1120" t="s">
        <v>4596</v>
      </c>
      <c r="J111" s="1120" t="s">
        <v>97</v>
      </c>
      <c r="K111" s="1106">
        <v>9.6588668741703092</v>
      </c>
      <c r="L111" s="1106">
        <v>123.872431282376</v>
      </c>
      <c r="M111" s="1120" t="s">
        <v>4597</v>
      </c>
      <c r="N111" s="1120"/>
      <c r="O111" s="1106" t="s">
        <v>15</v>
      </c>
      <c r="P111" s="1106" t="s">
        <v>16</v>
      </c>
      <c r="Q111" s="1106" t="s">
        <v>35</v>
      </c>
      <c r="R111" s="1106" t="s">
        <v>32</v>
      </c>
      <c r="S111" s="1120" t="s">
        <v>36</v>
      </c>
      <c r="T111" s="1106" t="s">
        <v>4164</v>
      </c>
      <c r="U111" s="1120">
        <v>556</v>
      </c>
      <c r="V111" s="1120" t="s">
        <v>4598</v>
      </c>
      <c r="W111" s="1116">
        <v>45348</v>
      </c>
      <c r="X111" s="1117">
        <v>47176</v>
      </c>
      <c r="Y111" s="1120" t="s">
        <v>4599</v>
      </c>
      <c r="Z111" s="1120" t="s">
        <v>4600</v>
      </c>
      <c r="AA111" s="474">
        <v>45387</v>
      </c>
      <c r="AB111" s="1111" t="s">
        <v>4163</v>
      </c>
      <c r="AC111" s="1114">
        <v>44904</v>
      </c>
    </row>
    <row r="112" spans="1:29" ht="15.75" customHeight="1">
      <c r="A112" s="1106" t="s">
        <v>10</v>
      </c>
      <c r="B112" s="176" t="s">
        <v>27</v>
      </c>
      <c r="C112" s="176" t="s">
        <v>123</v>
      </c>
      <c r="D112" s="313" t="s">
        <v>124</v>
      </c>
      <c r="E112" s="313" t="s">
        <v>509</v>
      </c>
      <c r="F112" s="1107" t="str">
        <f t="array" ref="F112">IFERROR(INDEX(UIID!$K$2:$K354, MATCH(CONCATENATE(B112,D112,G112,J112), UIID!$B$2:$B354&amp;UIID!$D$2:$D354&amp;UIID!$G$2:$G354&amp;UIID!$H$2:$H354, 0),), "Not Found")</f>
        <v>0712-0003</v>
      </c>
      <c r="G112" s="176" t="s">
        <v>3460</v>
      </c>
      <c r="H112" s="176"/>
      <c r="I112" s="176" t="s">
        <v>4602</v>
      </c>
      <c r="J112" s="176" t="s">
        <v>227</v>
      </c>
      <c r="K112" s="1106">
        <v>9.7021431242957092</v>
      </c>
      <c r="L112" s="1106">
        <v>124.10275016739</v>
      </c>
      <c r="M112" s="313" t="s">
        <v>4329</v>
      </c>
      <c r="N112" s="176" t="s">
        <v>4330</v>
      </c>
      <c r="O112" s="313" t="s">
        <v>113</v>
      </c>
      <c r="P112" s="1106" t="s">
        <v>2229</v>
      </c>
      <c r="Q112" s="313" t="s">
        <v>35</v>
      </c>
      <c r="R112" s="1106" t="s">
        <v>32</v>
      </c>
      <c r="S112" s="176" t="s">
        <v>1810</v>
      </c>
      <c r="T112" s="313" t="s">
        <v>4157</v>
      </c>
      <c r="U112" s="176">
        <v>600</v>
      </c>
      <c r="V112" s="176" t="s">
        <v>4604</v>
      </c>
      <c r="W112" s="455">
        <v>44911</v>
      </c>
      <c r="X112" s="456">
        <v>46736</v>
      </c>
      <c r="Y112" s="176" t="s">
        <v>4337</v>
      </c>
      <c r="Z112" s="176" t="s">
        <v>4605</v>
      </c>
      <c r="AA112" s="472">
        <v>45418</v>
      </c>
      <c r="AB112" s="1111" t="s">
        <v>4163</v>
      </c>
      <c r="AC112" s="1121"/>
    </row>
    <row r="113" spans="1:29" ht="15.75" customHeight="1">
      <c r="A113" s="1106" t="s">
        <v>10</v>
      </c>
      <c r="B113" s="1132" t="s">
        <v>27</v>
      </c>
      <c r="C113" s="1132" t="s">
        <v>123</v>
      </c>
      <c r="D113" s="1133" t="s">
        <v>3724</v>
      </c>
      <c r="E113" s="1133" t="s">
        <v>509</v>
      </c>
      <c r="F113" s="1107" t="str">
        <f t="array" ref="F113">IFERROR(INDEX(UIID!$K$2:$K354, MATCH(CONCATENATE(B113,D113,G113,J113), UIID!$B$2:$B354&amp;UIID!$D$2:$D354&amp;UIID!$G$2:$G354&amp;UIID!$H$2:$H354, 0),), "Not Found")</f>
        <v>0712-0042</v>
      </c>
      <c r="G113" s="1132" t="s">
        <v>3465</v>
      </c>
      <c r="H113" s="1132"/>
      <c r="I113" s="1132" t="s">
        <v>4606</v>
      </c>
      <c r="J113" s="1132" t="s">
        <v>3725</v>
      </c>
      <c r="K113" s="1127">
        <v>9.6884893069999993</v>
      </c>
      <c r="L113" s="1127">
        <v>124.4007778</v>
      </c>
      <c r="M113" s="1132" t="s">
        <v>4607</v>
      </c>
      <c r="N113" s="1132" t="s">
        <v>4608</v>
      </c>
      <c r="O113" s="1133" t="s">
        <v>15</v>
      </c>
      <c r="P113" s="1133" t="s">
        <v>16</v>
      </c>
      <c r="Q113" s="1133" t="s">
        <v>35</v>
      </c>
      <c r="R113" s="1106" t="s">
        <v>32</v>
      </c>
      <c r="S113" s="1132" t="s">
        <v>47</v>
      </c>
      <c r="T113" s="1133" t="s">
        <v>4164</v>
      </c>
      <c r="U113" s="1132">
        <v>436</v>
      </c>
      <c r="V113" s="1132" t="s">
        <v>4609</v>
      </c>
      <c r="W113" s="1134">
        <v>45212</v>
      </c>
      <c r="X113" s="1135">
        <v>47042</v>
      </c>
      <c r="Y113" s="1132" t="s">
        <v>4610</v>
      </c>
      <c r="Z113" s="1132" t="s">
        <v>4611</v>
      </c>
      <c r="AA113" s="1136">
        <v>45415</v>
      </c>
      <c r="AB113" s="1111" t="s">
        <v>4163</v>
      </c>
      <c r="AC113" s="1121"/>
    </row>
    <row r="114" spans="1:29" ht="15.75" customHeight="1">
      <c r="A114" s="1106" t="s">
        <v>10</v>
      </c>
      <c r="B114" s="1120" t="s">
        <v>27</v>
      </c>
      <c r="C114" s="1120" t="s">
        <v>28</v>
      </c>
      <c r="D114" s="1106" t="s">
        <v>2149</v>
      </c>
      <c r="E114" s="1106" t="s">
        <v>146</v>
      </c>
      <c r="F114" s="1107" t="str">
        <f t="array" ref="F114">IFERROR(INDEX(UIID!$K$2:$K354, MATCH(CONCATENATE(B114,D114,G114,J114), UIID!$B$2:$B354&amp;UIID!$D$2:$D354&amp;UIID!$G$2:$G354&amp;UIID!$H$2:$H354, 0),), "Not Found")</f>
        <v>0712-0020</v>
      </c>
      <c r="G114" s="1120" t="s">
        <v>2150</v>
      </c>
      <c r="H114" s="1120"/>
      <c r="I114" s="1120" t="s">
        <v>4612</v>
      </c>
      <c r="J114" s="1120" t="s">
        <v>2151</v>
      </c>
      <c r="K114" s="1120">
        <v>9.6189160285138193</v>
      </c>
      <c r="L114" s="1120">
        <v>123.94610653855401</v>
      </c>
      <c r="M114" s="1120">
        <v>9422952781</v>
      </c>
      <c r="N114" s="1120"/>
      <c r="O114" s="1106" t="s">
        <v>15</v>
      </c>
      <c r="P114" s="1106" t="s">
        <v>1449</v>
      </c>
      <c r="Q114" s="1106" t="s">
        <v>35</v>
      </c>
      <c r="R114" s="1106" t="s">
        <v>125</v>
      </c>
      <c r="S114" s="1120" t="s">
        <v>2276</v>
      </c>
      <c r="T114" s="1106" t="s">
        <v>4213</v>
      </c>
      <c r="U114" s="1120">
        <v>350</v>
      </c>
      <c r="V114" s="1120" t="s">
        <v>4614</v>
      </c>
      <c r="W114" s="1116">
        <v>45385</v>
      </c>
      <c r="X114" s="1117">
        <v>47212</v>
      </c>
      <c r="Y114" s="1120" t="s">
        <v>4615</v>
      </c>
      <c r="Z114" s="1120" t="s">
        <v>4616</v>
      </c>
      <c r="AA114" s="474">
        <v>45392</v>
      </c>
      <c r="AB114" s="1111" t="s">
        <v>4163</v>
      </c>
      <c r="AC114" s="1121"/>
    </row>
    <row r="115" spans="1:29" ht="15.75" customHeight="1">
      <c r="A115" s="1106" t="s">
        <v>10</v>
      </c>
      <c r="B115" s="1120" t="s">
        <v>27</v>
      </c>
      <c r="C115" s="1120" t="s">
        <v>28</v>
      </c>
      <c r="D115" s="1106" t="s">
        <v>2131</v>
      </c>
      <c r="E115" s="1106" t="s">
        <v>50</v>
      </c>
      <c r="F115" s="1107" t="str">
        <f t="array" ref="F115">IFERROR(INDEX(UIID!$K$2:$K354, MATCH(CONCATENATE(B115,D115,G115,J115), UIID!$B$2:$B354&amp;UIID!$D$2:$D354&amp;UIID!$G$2:$G354&amp;UIID!$H$2:$H354, 0),), "Not Found")</f>
        <v>0712-0019</v>
      </c>
      <c r="G115" s="1120" t="s">
        <v>2132</v>
      </c>
      <c r="H115" s="1120"/>
      <c r="I115" s="1120" t="s">
        <v>4617</v>
      </c>
      <c r="J115" s="1120" t="s">
        <v>2133</v>
      </c>
      <c r="K115" s="1120">
        <v>9.8050667884779692</v>
      </c>
      <c r="L115" s="1120">
        <v>123.797421096226</v>
      </c>
      <c r="M115" s="1120">
        <v>9229417436</v>
      </c>
      <c r="N115" s="1120" t="s">
        <v>4549</v>
      </c>
      <c r="O115" s="1106" t="s">
        <v>113</v>
      </c>
      <c r="P115" s="1106" t="s">
        <v>132</v>
      </c>
      <c r="Q115" s="1106" t="s">
        <v>35</v>
      </c>
      <c r="R115" s="1106" t="s">
        <v>84</v>
      </c>
      <c r="S115" s="1120" t="s">
        <v>93</v>
      </c>
      <c r="T115" s="1106" t="s">
        <v>4213</v>
      </c>
      <c r="U115" s="1120">
        <v>308</v>
      </c>
      <c r="V115" s="1120" t="s">
        <v>4619</v>
      </c>
      <c r="W115" s="1116">
        <v>44964</v>
      </c>
      <c r="X115" s="1117">
        <v>47175</v>
      </c>
      <c r="Y115" s="1120" t="s">
        <v>4620</v>
      </c>
      <c r="Z115" s="1120" t="s">
        <v>4621</v>
      </c>
      <c r="AA115" s="472">
        <v>45456</v>
      </c>
      <c r="AB115" s="1111" t="s">
        <v>4163</v>
      </c>
      <c r="AC115" s="1114">
        <v>44964</v>
      </c>
    </row>
    <row r="116" spans="1:29" ht="15.75" customHeight="1">
      <c r="A116" s="1106" t="s">
        <v>10</v>
      </c>
      <c r="B116" s="1120" t="s">
        <v>27</v>
      </c>
      <c r="C116" s="1120" t="s">
        <v>28</v>
      </c>
      <c r="D116" s="1106" t="s">
        <v>2131</v>
      </c>
      <c r="E116" s="1106" t="s">
        <v>50</v>
      </c>
      <c r="F116" s="1107" t="str">
        <f t="array" ref="F116">IFERROR(INDEX(UIID!$K$2:$K354, MATCH(CONCATENATE(B116,D116,G116,J116), UIID!$B$2:$B354&amp;UIID!$D$2:$D354&amp;UIID!$G$2:$G354&amp;UIID!$H$2:$H354, 0),), "Not Found")</f>
        <v>0712-0019</v>
      </c>
      <c r="G116" s="1120" t="s">
        <v>2132</v>
      </c>
      <c r="H116" s="1120"/>
      <c r="I116" s="1120" t="s">
        <v>4617</v>
      </c>
      <c r="J116" s="1120" t="s">
        <v>2133</v>
      </c>
      <c r="K116" s="1120">
        <v>9.8050667884779692</v>
      </c>
      <c r="L116" s="1120">
        <v>123.797421096226</v>
      </c>
      <c r="M116" s="1120">
        <v>9229417436</v>
      </c>
      <c r="N116" s="1120" t="s">
        <v>4549</v>
      </c>
      <c r="O116" s="1106" t="s">
        <v>113</v>
      </c>
      <c r="P116" s="1106" t="s">
        <v>132</v>
      </c>
      <c r="Q116" s="1106" t="s">
        <v>35</v>
      </c>
      <c r="R116" s="1106" t="s">
        <v>84</v>
      </c>
      <c r="S116" s="1120" t="s">
        <v>85</v>
      </c>
      <c r="T116" s="1106" t="s">
        <v>4164</v>
      </c>
      <c r="U116" s="1120">
        <v>308</v>
      </c>
      <c r="V116" s="1120" t="s">
        <v>4624</v>
      </c>
      <c r="W116" s="1116">
        <v>44964</v>
      </c>
      <c r="X116" s="1117">
        <v>47175</v>
      </c>
      <c r="Y116" s="1120" t="s">
        <v>4620</v>
      </c>
      <c r="Z116" s="1120" t="s">
        <v>4621</v>
      </c>
      <c r="AA116" s="472">
        <v>45456</v>
      </c>
      <c r="AB116" s="1111" t="s">
        <v>4163</v>
      </c>
      <c r="AC116" s="1114">
        <v>44964</v>
      </c>
    </row>
    <row r="117" spans="1:29" ht="15.75" customHeight="1">
      <c r="A117" s="1106" t="s">
        <v>10</v>
      </c>
      <c r="B117" s="1120" t="s">
        <v>27</v>
      </c>
      <c r="C117" s="1120" t="s">
        <v>28</v>
      </c>
      <c r="D117" s="1106" t="s">
        <v>3708</v>
      </c>
      <c r="E117" s="1106" t="s">
        <v>509</v>
      </c>
      <c r="F117" s="1107" t="str">
        <f t="array" ref="F117">IFERROR(INDEX(UIID!$K$2:$K354, MATCH(CONCATENATE(B117,D117,G117,J117), UIID!$B$2:$B354&amp;UIID!$D$2:$D354&amp;UIID!$G$2:$G354&amp;UIID!$H$2:$H354, 0),), "Not Found")</f>
        <v>0712-0021</v>
      </c>
      <c r="G117" s="1120" t="s">
        <v>2212</v>
      </c>
      <c r="H117" s="1120"/>
      <c r="I117" s="1120" t="s">
        <v>4625</v>
      </c>
      <c r="J117" s="1120" t="s">
        <v>3709</v>
      </c>
      <c r="K117" s="1120">
        <v>10.084083662702801</v>
      </c>
      <c r="L117" s="1120">
        <v>124.112433925064</v>
      </c>
      <c r="M117" s="1120" t="s">
        <v>4569</v>
      </c>
      <c r="N117" s="1120" t="s">
        <v>4570</v>
      </c>
      <c r="O117" s="1106" t="s">
        <v>15</v>
      </c>
      <c r="P117" s="1106" t="s">
        <v>16</v>
      </c>
      <c r="Q117" s="1106" t="s">
        <v>35</v>
      </c>
      <c r="R117" s="1106" t="s">
        <v>107</v>
      </c>
      <c r="S117" s="1120" t="s">
        <v>191</v>
      </c>
      <c r="T117" s="1106" t="s">
        <v>4164</v>
      </c>
      <c r="U117" s="1120">
        <v>261</v>
      </c>
      <c r="V117" s="1120" t="s">
        <v>4626</v>
      </c>
      <c r="W117" s="1116">
        <v>45040</v>
      </c>
      <c r="X117" s="1117">
        <v>46866</v>
      </c>
      <c r="Y117" s="1120" t="s">
        <v>4627</v>
      </c>
      <c r="Z117" s="1120" t="s">
        <v>4628</v>
      </c>
      <c r="AA117" s="472">
        <v>45415</v>
      </c>
      <c r="AB117" s="1111" t="s">
        <v>4163</v>
      </c>
      <c r="AC117" s="1121"/>
    </row>
    <row r="118" spans="1:29" ht="15.75" customHeight="1">
      <c r="A118" s="1106" t="s">
        <v>10</v>
      </c>
      <c r="B118" s="1120" t="s">
        <v>27</v>
      </c>
      <c r="C118" s="1120" t="s">
        <v>28</v>
      </c>
      <c r="D118" s="1106" t="s">
        <v>3708</v>
      </c>
      <c r="E118" s="1106" t="s">
        <v>509</v>
      </c>
      <c r="F118" s="1107" t="str">
        <f t="array" ref="F118">IFERROR(INDEX(UIID!$K$2:$K354, MATCH(CONCATENATE(B118,D118,G118,J118), UIID!$B$2:$B354&amp;UIID!$D$2:$D354&amp;UIID!$G$2:$G354&amp;UIID!$H$2:$H354, 0),), "Not Found")</f>
        <v>0712-0021</v>
      </c>
      <c r="G118" s="1120" t="s">
        <v>2212</v>
      </c>
      <c r="H118" s="1120"/>
      <c r="I118" s="1120" t="s">
        <v>4625</v>
      </c>
      <c r="J118" s="1120" t="s">
        <v>3709</v>
      </c>
      <c r="K118" s="1120">
        <v>10.084083662702801</v>
      </c>
      <c r="L118" s="1120">
        <v>124.112433925064</v>
      </c>
      <c r="M118" s="1120" t="s">
        <v>4569</v>
      </c>
      <c r="N118" s="1120" t="s">
        <v>4570</v>
      </c>
      <c r="O118" s="1106" t="s">
        <v>15</v>
      </c>
      <c r="P118" s="1106" t="s">
        <v>16</v>
      </c>
      <c r="Q118" s="1106" t="s">
        <v>35</v>
      </c>
      <c r="R118" s="1106" t="s">
        <v>107</v>
      </c>
      <c r="S118" s="1120" t="s">
        <v>193</v>
      </c>
      <c r="T118" s="1106" t="s">
        <v>4164</v>
      </c>
      <c r="U118" s="1120">
        <v>242</v>
      </c>
      <c r="V118" s="1120" t="s">
        <v>4631</v>
      </c>
      <c r="W118" s="1116">
        <v>45040</v>
      </c>
      <c r="X118" s="1117">
        <v>46866</v>
      </c>
      <c r="Y118" s="1120" t="s">
        <v>4627</v>
      </c>
      <c r="Z118" s="1120" t="s">
        <v>4632</v>
      </c>
      <c r="AA118" s="472">
        <v>45415</v>
      </c>
      <c r="AB118" s="1111" t="s">
        <v>4163</v>
      </c>
      <c r="AC118" s="1121"/>
    </row>
    <row r="119" spans="1:29" ht="15.75" customHeight="1">
      <c r="A119" s="1106" t="s">
        <v>10</v>
      </c>
      <c r="B119" s="1120" t="s">
        <v>27</v>
      </c>
      <c r="C119" s="1120" t="s">
        <v>28</v>
      </c>
      <c r="D119" s="1106" t="s">
        <v>3708</v>
      </c>
      <c r="E119" s="1106" t="s">
        <v>509</v>
      </c>
      <c r="F119" s="1107" t="str">
        <f t="array" ref="F119">IFERROR(INDEX(UIID!$K$2:$K354, MATCH(CONCATENATE(B119,D119,G119,J119), UIID!$B$2:$B354&amp;UIID!$D$2:$D354&amp;UIID!$G$2:$G354&amp;UIID!$H$2:$H354, 0),), "Not Found")</f>
        <v>0712-0021</v>
      </c>
      <c r="G119" s="1120" t="s">
        <v>2212</v>
      </c>
      <c r="H119" s="1120"/>
      <c r="I119" s="1120" t="s">
        <v>4625</v>
      </c>
      <c r="J119" s="1120" t="s">
        <v>3709</v>
      </c>
      <c r="K119" s="1120">
        <v>10.084083662702801</v>
      </c>
      <c r="L119" s="1120">
        <v>124.112433925064</v>
      </c>
      <c r="M119" s="1120" t="s">
        <v>4569</v>
      </c>
      <c r="N119" s="1120" t="s">
        <v>4570</v>
      </c>
      <c r="O119" s="1106" t="s">
        <v>15</v>
      </c>
      <c r="P119" s="1106" t="s">
        <v>16</v>
      </c>
      <c r="Q119" s="1106" t="s">
        <v>35</v>
      </c>
      <c r="R119" s="1106" t="s">
        <v>107</v>
      </c>
      <c r="S119" s="1120" t="s">
        <v>492</v>
      </c>
      <c r="T119" s="1106" t="s">
        <v>4164</v>
      </c>
      <c r="U119" s="1120">
        <v>197</v>
      </c>
      <c r="V119" s="1120" t="s">
        <v>4635</v>
      </c>
      <c r="W119" s="1116">
        <v>45040</v>
      </c>
      <c r="X119" s="1117">
        <v>46866</v>
      </c>
      <c r="Y119" s="1120" t="s">
        <v>4568</v>
      </c>
      <c r="Z119" s="1120" t="s">
        <v>4636</v>
      </c>
      <c r="AA119" s="472">
        <v>45415</v>
      </c>
      <c r="AB119" s="1111" t="s">
        <v>4163</v>
      </c>
      <c r="AC119" s="1121"/>
    </row>
    <row r="120" spans="1:29" ht="15.75" customHeight="1">
      <c r="A120" s="1106" t="s">
        <v>10</v>
      </c>
      <c r="B120" s="1132" t="s">
        <v>27</v>
      </c>
      <c r="C120" s="1132" t="s">
        <v>123</v>
      </c>
      <c r="D120" s="1133" t="s">
        <v>270</v>
      </c>
      <c r="E120" s="1133" t="s">
        <v>123</v>
      </c>
      <c r="F120" s="1107" t="str">
        <f t="array" ref="F120">IFERROR(INDEX(UIID!$K$2:$K354, MATCH(CONCATENATE(B120,D120,G120,J120), UIID!$B$2:$B354&amp;UIID!$D$2:$D354&amp;UIID!$G$2:$G354&amp;UIID!$H$2:$H354, 0),), "Not Found")</f>
        <v>0712-0013</v>
      </c>
      <c r="G120" s="1132" t="s">
        <v>3677</v>
      </c>
      <c r="H120" s="1132"/>
      <c r="I120" s="1132" t="s">
        <v>4637</v>
      </c>
      <c r="J120" s="1132" t="s">
        <v>4638</v>
      </c>
      <c r="K120" s="1133">
        <v>9.6667974582748997</v>
      </c>
      <c r="L120" s="1133">
        <v>124.36827289016099</v>
      </c>
      <c r="M120" s="1133" t="s">
        <v>4388</v>
      </c>
      <c r="N120" s="1132" t="s">
        <v>4389</v>
      </c>
      <c r="O120" s="1133" t="s">
        <v>113</v>
      </c>
      <c r="P120" s="1106" t="s">
        <v>2229</v>
      </c>
      <c r="Q120" s="1133" t="s">
        <v>35</v>
      </c>
      <c r="R120" s="1133" t="s">
        <v>84</v>
      </c>
      <c r="S120" s="1132" t="s">
        <v>85</v>
      </c>
      <c r="T120" s="1133" t="s">
        <v>4164</v>
      </c>
      <c r="U120" s="1132">
        <v>268</v>
      </c>
      <c r="V120" s="1132" t="s">
        <v>4639</v>
      </c>
      <c r="W120" s="1134">
        <v>45056</v>
      </c>
      <c r="X120" s="1135">
        <v>46884</v>
      </c>
      <c r="Y120" s="1132" t="s">
        <v>4406</v>
      </c>
      <c r="Z120" s="1132" t="s">
        <v>4407</v>
      </c>
      <c r="AA120" s="1136">
        <v>45467</v>
      </c>
      <c r="AB120" s="1111" t="s">
        <v>4163</v>
      </c>
      <c r="AC120" s="1121"/>
    </row>
    <row r="121" spans="1:29" ht="15.75" customHeight="1">
      <c r="A121" s="1106" t="s">
        <v>10</v>
      </c>
      <c r="B121" s="1120" t="s">
        <v>27</v>
      </c>
      <c r="C121" s="1120" t="s">
        <v>28</v>
      </c>
      <c r="D121" s="1106" t="s">
        <v>2131</v>
      </c>
      <c r="E121" s="1106" t="s">
        <v>50</v>
      </c>
      <c r="F121" s="1107" t="str">
        <f t="array" ref="F121">IFERROR(INDEX(UIID!$K$2:$K354, MATCH(CONCATENATE(B121,D121,G121,J121), UIID!$B$2:$B354&amp;UIID!$D$2:$D354&amp;UIID!$G$2:$G354&amp;UIID!$H$2:$H354, 0),), "Not Found")</f>
        <v>0712-0019</v>
      </c>
      <c r="G121" s="1120" t="s">
        <v>2132</v>
      </c>
      <c r="H121" s="1120"/>
      <c r="I121" s="1120" t="s">
        <v>4617</v>
      </c>
      <c r="J121" s="1120" t="s">
        <v>2133</v>
      </c>
      <c r="K121" s="1120">
        <v>9.8050667884779692</v>
      </c>
      <c r="L121" s="1120">
        <v>123.797421096226</v>
      </c>
      <c r="M121" s="1120">
        <v>9229417436</v>
      </c>
      <c r="N121" s="1120" t="s">
        <v>4549</v>
      </c>
      <c r="O121" s="1106" t="s">
        <v>113</v>
      </c>
      <c r="P121" s="1106" t="s">
        <v>132</v>
      </c>
      <c r="Q121" s="1137" t="s">
        <v>35</v>
      </c>
      <c r="R121" s="1106" t="s">
        <v>32</v>
      </c>
      <c r="S121" s="1120" t="s">
        <v>39</v>
      </c>
      <c r="T121" s="1106" t="s">
        <v>4164</v>
      </c>
      <c r="U121" s="1120">
        <v>141</v>
      </c>
      <c r="V121" s="1120" t="s">
        <v>4641</v>
      </c>
      <c r="W121" s="1116">
        <v>45084</v>
      </c>
      <c r="X121" s="1117">
        <v>46912</v>
      </c>
      <c r="Y121" s="1120" t="s">
        <v>4642</v>
      </c>
      <c r="Z121" s="1120" t="s">
        <v>4643</v>
      </c>
      <c r="AA121" s="472">
        <v>45456</v>
      </c>
      <c r="AB121" s="1111" t="s">
        <v>4163</v>
      </c>
      <c r="AC121" s="1121"/>
    </row>
    <row r="122" spans="1:29" ht="15.75" customHeight="1">
      <c r="A122" s="1106" t="s">
        <v>10</v>
      </c>
      <c r="B122" s="1120" t="s">
        <v>27</v>
      </c>
      <c r="C122" s="1120" t="s">
        <v>50</v>
      </c>
      <c r="D122" s="1106" t="s">
        <v>248</v>
      </c>
      <c r="E122" s="1106" t="s">
        <v>123</v>
      </c>
      <c r="F122" s="1107" t="str">
        <f t="array" ref="F122">IFERROR(INDEX(UIID!$K$2:$K354, MATCH(CONCATENATE(B122,D122,G122,J122), UIID!$B$2:$B354&amp;UIID!$D$2:$D354&amp;UIID!$G$2:$G354&amp;UIID!$H$2:$H354, 0),), "Not Found")</f>
        <v>0712-0004</v>
      </c>
      <c r="G122" s="1108" t="s">
        <v>3513</v>
      </c>
      <c r="H122" s="1120"/>
      <c r="I122" s="1106" t="s">
        <v>4644</v>
      </c>
      <c r="J122" s="1120" t="s">
        <v>250</v>
      </c>
      <c r="K122" s="1106">
        <v>10.051349891515599</v>
      </c>
      <c r="L122" s="1106">
        <v>124.079209349663</v>
      </c>
      <c r="M122" s="1106" t="s">
        <v>251</v>
      </c>
      <c r="N122" s="1120" t="s">
        <v>4364</v>
      </c>
      <c r="O122" s="1106" t="s">
        <v>113</v>
      </c>
      <c r="P122" s="1139" t="s">
        <v>2229</v>
      </c>
      <c r="Q122" s="1140" t="s">
        <v>10389</v>
      </c>
      <c r="R122" s="1141" t="s">
        <v>107</v>
      </c>
      <c r="S122" s="1120" t="s">
        <v>1610</v>
      </c>
      <c r="T122" s="1106" t="s">
        <v>4164</v>
      </c>
      <c r="U122" s="1120">
        <v>181</v>
      </c>
      <c r="V122" s="1120" t="s">
        <v>4645</v>
      </c>
      <c r="W122" s="1116">
        <v>45072</v>
      </c>
      <c r="X122" s="1117">
        <v>46838</v>
      </c>
      <c r="Y122" s="1120" t="s">
        <v>4351</v>
      </c>
      <c r="Z122" s="1120" t="s">
        <v>4372</v>
      </c>
      <c r="AA122" s="472">
        <v>45495</v>
      </c>
      <c r="AB122" s="1111" t="s">
        <v>4163</v>
      </c>
      <c r="AC122" s="1121"/>
    </row>
    <row r="123" spans="1:29" ht="15.75" customHeight="1">
      <c r="A123" s="1106" t="s">
        <v>10</v>
      </c>
      <c r="B123" s="1120" t="s">
        <v>27</v>
      </c>
      <c r="C123" s="1120" t="s">
        <v>28</v>
      </c>
      <c r="D123" s="1106" t="s">
        <v>299</v>
      </c>
      <c r="E123" s="1106" t="s">
        <v>28</v>
      </c>
      <c r="F123" s="1107" t="str">
        <f t="array" ref="F123">IFERROR(INDEX(UIID!$K$2:$K354, MATCH(CONCATENATE(B123,D123,G123,J123), UIID!$B$2:$B354&amp;UIID!$D$2:$D354&amp;UIID!$G$2:$G354&amp;UIID!$H$2:$H354, 0),), "Not Found")</f>
        <v>0712-0001</v>
      </c>
      <c r="G123" s="1120" t="s">
        <v>3508</v>
      </c>
      <c r="H123" s="1120"/>
      <c r="I123" s="1120" t="s">
        <v>4647</v>
      </c>
      <c r="J123" s="1120" t="s">
        <v>301</v>
      </c>
      <c r="K123" s="1106">
        <v>9.9612859268488005</v>
      </c>
      <c r="L123" s="1106">
        <v>123.955908234931</v>
      </c>
      <c r="M123" s="1106" t="s">
        <v>302</v>
      </c>
      <c r="N123" s="1120" t="s">
        <v>4443</v>
      </c>
      <c r="O123" s="1106" t="s">
        <v>113</v>
      </c>
      <c r="P123" s="1139" t="s">
        <v>2229</v>
      </c>
      <c r="Q123" s="1140" t="s">
        <v>10389</v>
      </c>
      <c r="R123" s="1141" t="s">
        <v>32</v>
      </c>
      <c r="S123" s="1120" t="s">
        <v>43</v>
      </c>
      <c r="T123" s="1106" t="s">
        <v>4164</v>
      </c>
      <c r="U123" s="1120">
        <v>141</v>
      </c>
      <c r="V123" s="1120" t="s">
        <v>4648</v>
      </c>
      <c r="W123" s="1116">
        <v>45075</v>
      </c>
      <c r="X123" s="1117">
        <v>46842</v>
      </c>
      <c r="Y123" s="1120" t="s">
        <v>4649</v>
      </c>
      <c r="Z123" s="1120" t="s">
        <v>4650</v>
      </c>
      <c r="AA123" s="472">
        <v>45443</v>
      </c>
      <c r="AB123" s="1111" t="s">
        <v>4163</v>
      </c>
      <c r="AC123" s="1121"/>
    </row>
    <row r="124" spans="1:29" ht="15.75" customHeight="1">
      <c r="A124" s="1106" t="s">
        <v>10</v>
      </c>
      <c r="B124" s="1120" t="s">
        <v>27</v>
      </c>
      <c r="C124" s="1120" t="s">
        <v>28</v>
      </c>
      <c r="D124" s="1106" t="s">
        <v>299</v>
      </c>
      <c r="E124" s="1106" t="s">
        <v>28</v>
      </c>
      <c r="F124" s="1107" t="str">
        <f t="array" ref="F124">IFERROR(INDEX(UIID!$K$2:$K354, MATCH(CONCATENATE(B124,D124,G124,J124), UIID!$B$2:$B354&amp;UIID!$D$2:$D354&amp;UIID!$G$2:$G354&amp;UIID!$H$2:$H354, 0),), "Not Found")</f>
        <v>0712-0001</v>
      </c>
      <c r="G124" s="1120" t="s">
        <v>3508</v>
      </c>
      <c r="H124" s="1120"/>
      <c r="I124" s="1120" t="s">
        <v>4647</v>
      </c>
      <c r="J124" s="1120" t="s">
        <v>301</v>
      </c>
      <c r="K124" s="1106">
        <v>9.9612859268488005</v>
      </c>
      <c r="L124" s="1106">
        <v>123.955908234931</v>
      </c>
      <c r="M124" s="1106" t="s">
        <v>302</v>
      </c>
      <c r="N124" s="1120" t="s">
        <v>4443</v>
      </c>
      <c r="O124" s="1106" t="s">
        <v>113</v>
      </c>
      <c r="P124" s="1139" t="s">
        <v>2229</v>
      </c>
      <c r="Q124" s="1140" t="s">
        <v>10389</v>
      </c>
      <c r="R124" s="1141" t="s">
        <v>32</v>
      </c>
      <c r="S124" s="1120" t="s">
        <v>45</v>
      </c>
      <c r="T124" s="1106" t="s">
        <v>4164</v>
      </c>
      <c r="U124" s="1120">
        <v>316</v>
      </c>
      <c r="V124" s="1120" t="s">
        <v>4653</v>
      </c>
      <c r="W124" s="1116">
        <v>45355</v>
      </c>
      <c r="X124" s="1117">
        <v>47182</v>
      </c>
      <c r="Y124" s="1120" t="s">
        <v>4456</v>
      </c>
      <c r="Z124" s="1120" t="s">
        <v>4463</v>
      </c>
      <c r="AA124" s="472">
        <v>45443</v>
      </c>
      <c r="AB124" s="1111" t="s">
        <v>4163</v>
      </c>
      <c r="AC124" s="1121"/>
    </row>
    <row r="125" spans="1:29" ht="15.75" customHeight="1">
      <c r="A125" s="1106" t="s">
        <v>10</v>
      </c>
      <c r="B125" s="1120" t="s">
        <v>27</v>
      </c>
      <c r="C125" s="1120" t="s">
        <v>123</v>
      </c>
      <c r="D125" s="1106" t="s">
        <v>285</v>
      </c>
      <c r="E125" s="1106" t="s">
        <v>509</v>
      </c>
      <c r="F125" s="1107" t="str">
        <f t="array" ref="F125">IFERROR(INDEX(UIID!$K$2:$K354, MATCH(CONCATENATE(B125,D125,G125,J125), UIID!$B$2:$B354&amp;UIID!$D$2:$D354&amp;UIID!$G$2:$G354&amp;UIID!$H$2:$H354, 0),), "Not Found")</f>
        <v>0712-0005</v>
      </c>
      <c r="G125" s="1120" t="s">
        <v>3529</v>
      </c>
      <c r="H125" s="1120"/>
      <c r="I125" s="1120" t="s">
        <v>4655</v>
      </c>
      <c r="J125" s="1120" t="s">
        <v>286</v>
      </c>
      <c r="K125" s="1106">
        <v>9.8567162226397809</v>
      </c>
      <c r="L125" s="1106">
        <v>124.336426906886</v>
      </c>
      <c r="M125" s="1106" t="s">
        <v>287</v>
      </c>
      <c r="N125" s="1120" t="s">
        <v>4413</v>
      </c>
      <c r="O125" s="1106" t="s">
        <v>113</v>
      </c>
      <c r="P125" s="1106" t="s">
        <v>2229</v>
      </c>
      <c r="Q125" s="1140" t="s">
        <v>10389</v>
      </c>
      <c r="R125" s="1106" t="s">
        <v>125</v>
      </c>
      <c r="S125" s="1120" t="s">
        <v>1849</v>
      </c>
      <c r="T125" s="1106" t="s">
        <v>4164</v>
      </c>
      <c r="U125" s="1120">
        <v>232</v>
      </c>
      <c r="V125" s="1120" t="s">
        <v>4656</v>
      </c>
      <c r="W125" s="1116">
        <v>45329</v>
      </c>
      <c r="X125" s="1117">
        <v>47157</v>
      </c>
      <c r="Y125" s="1142" t="s">
        <v>4657</v>
      </c>
      <c r="Z125" s="1120" t="s">
        <v>4658</v>
      </c>
      <c r="AA125" s="472">
        <v>45467</v>
      </c>
      <c r="AB125" s="1111" t="s">
        <v>4163</v>
      </c>
      <c r="AC125" s="1114">
        <v>45099</v>
      </c>
    </row>
    <row r="126" spans="1:29" ht="15.75" customHeight="1">
      <c r="A126" s="1106" t="s">
        <v>10</v>
      </c>
      <c r="B126" s="1120" t="s">
        <v>27</v>
      </c>
      <c r="C126" s="1120" t="s">
        <v>123</v>
      </c>
      <c r="D126" s="1106" t="s">
        <v>285</v>
      </c>
      <c r="E126" s="1106" t="s">
        <v>509</v>
      </c>
      <c r="F126" s="1107" t="str">
        <f t="array" ref="F126">IFERROR(INDEX(UIID!$K$2:$K354, MATCH(CONCATENATE(B126,D126,G126,J126), UIID!$B$2:$B354&amp;UIID!$D$2:$D354&amp;UIID!$G$2:$G354&amp;UIID!$H$2:$H354, 0),), "Not Found")</f>
        <v>0712-0005</v>
      </c>
      <c r="G126" s="1120" t="s">
        <v>3529</v>
      </c>
      <c r="H126" s="1120"/>
      <c r="I126" s="1120" t="s">
        <v>4655</v>
      </c>
      <c r="J126" s="1120" t="s">
        <v>286</v>
      </c>
      <c r="K126" s="1106">
        <v>9.8567162226397809</v>
      </c>
      <c r="L126" s="1106">
        <v>124.336426906886</v>
      </c>
      <c r="M126" s="1106" t="s">
        <v>287</v>
      </c>
      <c r="N126" s="1120" t="s">
        <v>4413</v>
      </c>
      <c r="O126" s="1106" t="s">
        <v>113</v>
      </c>
      <c r="P126" s="1106" t="s">
        <v>2229</v>
      </c>
      <c r="Q126" s="1140" t="s">
        <v>10389</v>
      </c>
      <c r="R126" s="1106" t="s">
        <v>107</v>
      </c>
      <c r="S126" s="1120" t="s">
        <v>3304</v>
      </c>
      <c r="T126" s="1106" t="s">
        <v>4213</v>
      </c>
      <c r="U126" s="1120">
        <v>123</v>
      </c>
      <c r="V126" s="1120" t="s">
        <v>4660</v>
      </c>
      <c r="W126" s="1116">
        <v>45099</v>
      </c>
      <c r="X126" s="1117">
        <v>46842</v>
      </c>
      <c r="Y126" s="1120" t="s">
        <v>4417</v>
      </c>
      <c r="Z126" s="1120" t="s">
        <v>4418</v>
      </c>
      <c r="AA126" s="472">
        <v>45467</v>
      </c>
      <c r="AB126" s="1111" t="s">
        <v>4163</v>
      </c>
      <c r="AC126" s="1114"/>
    </row>
    <row r="127" spans="1:29" ht="15.75" customHeight="1">
      <c r="A127" s="1106" t="s">
        <v>10</v>
      </c>
      <c r="B127" s="1120" t="s">
        <v>27</v>
      </c>
      <c r="C127" s="1120" t="s">
        <v>123</v>
      </c>
      <c r="D127" s="1106" t="s">
        <v>285</v>
      </c>
      <c r="E127" s="1106" t="s">
        <v>509</v>
      </c>
      <c r="F127" s="1107" t="str">
        <f t="array" ref="F127">IFERROR(INDEX(UIID!$K$2:$K354, MATCH(CONCATENATE(B127,D127,G127,J127), UIID!$B$2:$B354&amp;UIID!$D$2:$D354&amp;UIID!$G$2:$G354&amp;UIID!$H$2:$H354, 0),), "Not Found")</f>
        <v>0712-0005</v>
      </c>
      <c r="G127" s="1120" t="s">
        <v>3529</v>
      </c>
      <c r="H127" s="1120"/>
      <c r="I127" s="1120" t="s">
        <v>4655</v>
      </c>
      <c r="J127" s="1120" t="s">
        <v>286</v>
      </c>
      <c r="K127" s="1106">
        <v>9.8567162226397809</v>
      </c>
      <c r="L127" s="1106">
        <v>124.336426906886</v>
      </c>
      <c r="M127" s="1106" t="s">
        <v>287</v>
      </c>
      <c r="N127" s="1120" t="s">
        <v>4413</v>
      </c>
      <c r="O127" s="1106" t="s">
        <v>113</v>
      </c>
      <c r="P127" s="1106" t="s">
        <v>2229</v>
      </c>
      <c r="Q127" s="1140" t="s">
        <v>10389</v>
      </c>
      <c r="R127" s="1106" t="s">
        <v>104</v>
      </c>
      <c r="S127" s="1120" t="s">
        <v>173</v>
      </c>
      <c r="T127" s="1106" t="s">
        <v>4164</v>
      </c>
      <c r="U127" s="1120">
        <v>118</v>
      </c>
      <c r="V127" s="1120" t="s">
        <v>4662</v>
      </c>
      <c r="W127" s="1116">
        <v>45329</v>
      </c>
      <c r="X127" s="1117">
        <v>47157</v>
      </c>
      <c r="Y127" s="1120" t="s">
        <v>4427</v>
      </c>
      <c r="Z127" s="1120" t="s">
        <v>4428</v>
      </c>
      <c r="AA127" s="472">
        <v>45467</v>
      </c>
      <c r="AB127" s="1111" t="s">
        <v>4163</v>
      </c>
      <c r="AC127" s="1114">
        <v>45099</v>
      </c>
    </row>
    <row r="128" spans="1:29" ht="15.75" customHeight="1">
      <c r="A128" s="1106" t="s">
        <v>10</v>
      </c>
      <c r="B128" s="1120" t="s">
        <v>27</v>
      </c>
      <c r="C128" s="1120" t="s">
        <v>123</v>
      </c>
      <c r="D128" s="1106" t="s">
        <v>270</v>
      </c>
      <c r="E128" s="1106" t="s">
        <v>123</v>
      </c>
      <c r="F128" s="1107" t="str">
        <f t="array" ref="F128">IFERROR(INDEX(UIID!$K$2:$K354, MATCH(CONCATENATE(B128,D128,G128,J128), UIID!$B$2:$B354&amp;UIID!$D$2:$D354&amp;UIID!$G$2:$G354&amp;UIID!$H$2:$H354, 0),), "Not Found")</f>
        <v>0712-0013</v>
      </c>
      <c r="G128" s="1120" t="s">
        <v>3677</v>
      </c>
      <c r="H128" s="1120"/>
      <c r="I128" s="1120" t="s">
        <v>4637</v>
      </c>
      <c r="J128" s="1120" t="s">
        <v>271</v>
      </c>
      <c r="K128" s="1106">
        <v>9.6667974582748997</v>
      </c>
      <c r="L128" s="1106">
        <v>124.36827289016099</v>
      </c>
      <c r="M128" s="1106" t="s">
        <v>4388</v>
      </c>
      <c r="N128" s="1120" t="s">
        <v>4389</v>
      </c>
      <c r="O128" s="1106" t="s">
        <v>113</v>
      </c>
      <c r="P128" s="1106" t="s">
        <v>2229</v>
      </c>
      <c r="Q128" s="1140" t="s">
        <v>10389</v>
      </c>
      <c r="R128" s="1106" t="s">
        <v>32</v>
      </c>
      <c r="S128" s="1120" t="s">
        <v>43</v>
      </c>
      <c r="T128" s="1106" t="s">
        <v>4164</v>
      </c>
      <c r="U128" s="1120">
        <v>141</v>
      </c>
      <c r="V128" s="1120" t="s">
        <v>4663</v>
      </c>
      <c r="W128" s="1116">
        <v>45100</v>
      </c>
      <c r="X128" s="1117">
        <v>46838</v>
      </c>
      <c r="Y128" s="1120" t="s">
        <v>4411</v>
      </c>
      <c r="Z128" s="1120" t="s">
        <v>4664</v>
      </c>
      <c r="AA128" s="472">
        <v>45467</v>
      </c>
      <c r="AB128" s="1111" t="s">
        <v>4163</v>
      </c>
      <c r="AC128" s="1121"/>
    </row>
    <row r="129" spans="1:29" ht="15.75" customHeight="1">
      <c r="A129" s="1106" t="s">
        <v>10</v>
      </c>
      <c r="B129" s="1120" t="s">
        <v>27</v>
      </c>
      <c r="C129" s="1120" t="s">
        <v>123</v>
      </c>
      <c r="D129" s="1106" t="s">
        <v>270</v>
      </c>
      <c r="E129" s="1106" t="s">
        <v>123</v>
      </c>
      <c r="F129" s="1107" t="str">
        <f t="array" ref="F129">IFERROR(INDEX(UIID!$K$2:$K354, MATCH(CONCATENATE(B129,D129,G129,J129), UIID!$B$2:$B354&amp;UIID!$D$2:$D354&amp;UIID!$G$2:$G354&amp;UIID!$H$2:$H354, 0),), "Not Found")</f>
        <v>0712-0013</v>
      </c>
      <c r="G129" s="1120" t="s">
        <v>3677</v>
      </c>
      <c r="H129" s="1120"/>
      <c r="I129" s="1120" t="s">
        <v>4637</v>
      </c>
      <c r="J129" s="1120" t="s">
        <v>271</v>
      </c>
      <c r="K129" s="1106">
        <v>9.6667974582748997</v>
      </c>
      <c r="L129" s="1106">
        <v>124.36827289016099</v>
      </c>
      <c r="M129" s="1106" t="s">
        <v>4388</v>
      </c>
      <c r="N129" s="1120" t="s">
        <v>4389</v>
      </c>
      <c r="O129" s="1106" t="s">
        <v>113</v>
      </c>
      <c r="P129" s="1106" t="s">
        <v>2229</v>
      </c>
      <c r="Q129" s="1140" t="s">
        <v>10389</v>
      </c>
      <c r="R129" s="1106" t="s">
        <v>2230</v>
      </c>
      <c r="S129" s="1120" t="s">
        <v>1795</v>
      </c>
      <c r="T129" s="1106" t="s">
        <v>4157</v>
      </c>
      <c r="U129" s="1120">
        <v>292</v>
      </c>
      <c r="V129" s="1120" t="s">
        <v>4666</v>
      </c>
      <c r="W129" s="1116">
        <v>45342</v>
      </c>
      <c r="X129" s="1117">
        <v>47032</v>
      </c>
      <c r="Y129" s="1120" t="s">
        <v>4397</v>
      </c>
      <c r="Z129" s="1120" t="s">
        <v>4398</v>
      </c>
      <c r="AA129" s="472">
        <v>45467</v>
      </c>
      <c r="AB129" s="1111" t="s">
        <v>4163</v>
      </c>
      <c r="AC129" s="1121"/>
    </row>
    <row r="130" spans="1:29" ht="15.75" customHeight="1">
      <c r="A130" s="1106" t="s">
        <v>10</v>
      </c>
      <c r="B130" s="1120" t="s">
        <v>27</v>
      </c>
      <c r="C130" s="1120" t="s">
        <v>123</v>
      </c>
      <c r="D130" s="1106" t="s">
        <v>270</v>
      </c>
      <c r="E130" s="1106" t="s">
        <v>123</v>
      </c>
      <c r="F130" s="1107" t="str">
        <f t="array" ref="F130">IFERROR(INDEX(UIID!$K$2:$K354, MATCH(CONCATENATE(B130,D130,G130,J130), UIID!$B$2:$B354&amp;UIID!$D$2:$D354&amp;UIID!$G$2:$G354&amp;UIID!$H$2:$H354, 0),), "Not Found")</f>
        <v>0712-0013</v>
      </c>
      <c r="G130" s="1120" t="s">
        <v>3677</v>
      </c>
      <c r="H130" s="1120"/>
      <c r="I130" s="1120" t="s">
        <v>4637</v>
      </c>
      <c r="J130" s="1120" t="s">
        <v>271</v>
      </c>
      <c r="K130" s="1106">
        <v>9.6667974582748997</v>
      </c>
      <c r="L130" s="1106">
        <v>124.36827289016099</v>
      </c>
      <c r="M130" s="1106" t="s">
        <v>4388</v>
      </c>
      <c r="N130" s="1120" t="s">
        <v>4389</v>
      </c>
      <c r="O130" s="1106" t="s">
        <v>113</v>
      </c>
      <c r="P130" s="1106" t="s">
        <v>2229</v>
      </c>
      <c r="Q130" s="1140" t="s">
        <v>10389</v>
      </c>
      <c r="R130" s="1106" t="s">
        <v>104</v>
      </c>
      <c r="S130" s="1120" t="s">
        <v>173</v>
      </c>
      <c r="T130" s="1106" t="s">
        <v>4164</v>
      </c>
      <c r="U130" s="1120">
        <v>118</v>
      </c>
      <c r="V130" s="1120" t="s">
        <v>4667</v>
      </c>
      <c r="W130" s="1116">
        <v>44247</v>
      </c>
      <c r="X130" s="1117">
        <v>47170</v>
      </c>
      <c r="Y130" s="1120" t="s">
        <v>4390</v>
      </c>
      <c r="Z130" s="1120" t="s">
        <v>4404</v>
      </c>
      <c r="AA130" s="472">
        <v>45467</v>
      </c>
      <c r="AB130" s="1111" t="s">
        <v>4163</v>
      </c>
      <c r="AC130" s="1121"/>
    </row>
    <row r="131" spans="1:29" ht="15.75" customHeight="1">
      <c r="A131" s="1106" t="s">
        <v>10</v>
      </c>
      <c r="B131" s="1120" t="s">
        <v>27</v>
      </c>
      <c r="C131" s="1120" t="s">
        <v>123</v>
      </c>
      <c r="D131" s="1106" t="s">
        <v>270</v>
      </c>
      <c r="E131" s="1106" t="s">
        <v>123</v>
      </c>
      <c r="F131" s="1107" t="str">
        <f t="array" ref="F131">IFERROR(INDEX(UIID!$K$2:$K354, MATCH(CONCATENATE(B131,D131,G131,J131), UIID!$B$2:$B354&amp;UIID!$D$2:$D354&amp;UIID!$G$2:$G354&amp;UIID!$H$2:$H354, 0),), "Not Found")</f>
        <v>0712-0013</v>
      </c>
      <c r="G131" s="1120" t="s">
        <v>3677</v>
      </c>
      <c r="H131" s="1120"/>
      <c r="I131" s="1120" t="s">
        <v>4637</v>
      </c>
      <c r="J131" s="1120" t="s">
        <v>271</v>
      </c>
      <c r="K131" s="1106">
        <v>9.6667974582748997</v>
      </c>
      <c r="L131" s="1106">
        <v>124.36827289016099</v>
      </c>
      <c r="M131" s="1106" t="s">
        <v>4388</v>
      </c>
      <c r="N131" s="1120" t="s">
        <v>4389</v>
      </c>
      <c r="O131" s="1106" t="s">
        <v>113</v>
      </c>
      <c r="P131" s="1106" t="s">
        <v>2229</v>
      </c>
      <c r="Q131" s="1140" t="s">
        <v>10389</v>
      </c>
      <c r="R131" s="1106" t="s">
        <v>87</v>
      </c>
      <c r="S131" s="1120" t="s">
        <v>737</v>
      </c>
      <c r="T131" s="1106" t="s">
        <v>4164</v>
      </c>
      <c r="U131" s="1120">
        <v>196</v>
      </c>
      <c r="V131" s="1120" t="s">
        <v>4669</v>
      </c>
      <c r="W131" s="1116">
        <v>44247</v>
      </c>
      <c r="X131" s="1117">
        <v>47032</v>
      </c>
      <c r="Y131" s="1120" t="s">
        <v>4409</v>
      </c>
      <c r="Z131" s="1120" t="s">
        <v>4670</v>
      </c>
      <c r="AA131" s="472">
        <v>45467</v>
      </c>
      <c r="AB131" s="1111" t="s">
        <v>4163</v>
      </c>
      <c r="AC131" s="1121"/>
    </row>
    <row r="132" spans="1:29" ht="15.75" customHeight="1">
      <c r="A132" s="1106" t="s">
        <v>10</v>
      </c>
      <c r="B132" s="1120" t="s">
        <v>27</v>
      </c>
      <c r="C132" s="1120" t="s">
        <v>123</v>
      </c>
      <c r="D132" s="1106" t="s">
        <v>270</v>
      </c>
      <c r="E132" s="1106" t="s">
        <v>123</v>
      </c>
      <c r="F132" s="1107" t="str">
        <f t="array" ref="F132">IFERROR(INDEX(UIID!$K$2:$K354, MATCH(CONCATENATE(B132,D132,G132,J132), UIID!$B$2:$B354&amp;UIID!$D$2:$D354&amp;UIID!$G$2:$G354&amp;UIID!$H$2:$H354, 0),), "Not Found")</f>
        <v>0712-0013</v>
      </c>
      <c r="G132" s="1120" t="s">
        <v>3677</v>
      </c>
      <c r="H132" s="1120"/>
      <c r="I132" s="1120" t="s">
        <v>4637</v>
      </c>
      <c r="J132" s="1120" t="s">
        <v>271</v>
      </c>
      <c r="K132" s="1106">
        <v>9.6667974582748997</v>
      </c>
      <c r="L132" s="1106">
        <v>124.36827289016099</v>
      </c>
      <c r="M132" s="1106" t="s">
        <v>4388</v>
      </c>
      <c r="N132" s="1120" t="s">
        <v>4389</v>
      </c>
      <c r="O132" s="1106" t="s">
        <v>113</v>
      </c>
      <c r="P132" s="1106" t="s">
        <v>2229</v>
      </c>
      <c r="Q132" s="1140" t="s">
        <v>10389</v>
      </c>
      <c r="R132" s="1106" t="s">
        <v>125</v>
      </c>
      <c r="S132" s="1120" t="s">
        <v>1849</v>
      </c>
      <c r="T132" s="1106" t="s">
        <v>4164</v>
      </c>
      <c r="U132" s="1120">
        <v>232</v>
      </c>
      <c r="V132" s="1120" t="s">
        <v>4671</v>
      </c>
      <c r="W132" s="1116">
        <v>44247</v>
      </c>
      <c r="X132" s="1117">
        <v>47098</v>
      </c>
      <c r="Y132" s="1143" t="s">
        <v>4672</v>
      </c>
      <c r="Z132" s="1120" t="s">
        <v>4673</v>
      </c>
      <c r="AA132" s="472">
        <v>45467</v>
      </c>
      <c r="AB132" s="1111" t="s">
        <v>4163</v>
      </c>
      <c r="AC132" s="1121"/>
    </row>
    <row r="133" spans="1:29" ht="15.75" customHeight="1">
      <c r="A133" s="1106" t="s">
        <v>10</v>
      </c>
      <c r="B133" s="1120" t="s">
        <v>27</v>
      </c>
      <c r="C133" s="1120" t="s">
        <v>123</v>
      </c>
      <c r="D133" s="1106" t="s">
        <v>270</v>
      </c>
      <c r="E133" s="1106" t="s">
        <v>123</v>
      </c>
      <c r="F133" s="1107" t="str">
        <f t="array" ref="F133">IFERROR(INDEX(UIID!$K$2:$K354, MATCH(CONCATENATE(B133,D133,G133,J133), UIID!$B$2:$B354&amp;UIID!$D$2:$D354&amp;UIID!$G$2:$G354&amp;UIID!$H$2:$H354, 0),), "Not Found")</f>
        <v>0712-0013</v>
      </c>
      <c r="G133" s="1120" t="s">
        <v>3677</v>
      </c>
      <c r="H133" s="1120"/>
      <c r="I133" s="1120" t="s">
        <v>4637</v>
      </c>
      <c r="J133" s="1120" t="s">
        <v>271</v>
      </c>
      <c r="K133" s="1106">
        <v>9.6667974582748997</v>
      </c>
      <c r="L133" s="1106">
        <v>124.36827289016099</v>
      </c>
      <c r="M133" s="1106" t="s">
        <v>4388</v>
      </c>
      <c r="N133" s="1120" t="s">
        <v>4389</v>
      </c>
      <c r="O133" s="1106" t="s">
        <v>113</v>
      </c>
      <c r="P133" s="1106" t="s">
        <v>2229</v>
      </c>
      <c r="Q133" s="1140" t="s">
        <v>10389</v>
      </c>
      <c r="R133" s="1106" t="s">
        <v>84</v>
      </c>
      <c r="S133" s="1120" t="s">
        <v>170</v>
      </c>
      <c r="T133" s="1106" t="s">
        <v>4213</v>
      </c>
      <c r="U133" s="1120">
        <v>268</v>
      </c>
      <c r="V133" s="1120" t="s">
        <v>4675</v>
      </c>
      <c r="W133" s="1116">
        <v>44247</v>
      </c>
      <c r="X133" s="1117">
        <v>47170</v>
      </c>
      <c r="Y133" s="1120" t="s">
        <v>4406</v>
      </c>
      <c r="Z133" s="1120" t="s">
        <v>4407</v>
      </c>
      <c r="AA133" s="472">
        <v>45467</v>
      </c>
      <c r="AB133" s="1111" t="s">
        <v>4163</v>
      </c>
      <c r="AC133" s="1121"/>
    </row>
    <row r="134" spans="1:29" ht="15.75" customHeight="1">
      <c r="A134" s="1106" t="s">
        <v>10</v>
      </c>
      <c r="B134" s="1120" t="s">
        <v>27</v>
      </c>
      <c r="C134" s="1120" t="s">
        <v>123</v>
      </c>
      <c r="D134" s="1106" t="s">
        <v>124</v>
      </c>
      <c r="E134" s="1106" t="s">
        <v>509</v>
      </c>
      <c r="F134" s="1107" t="str">
        <f t="array" ref="F134">IFERROR(INDEX(UIID!$K$2:$K354, MATCH(CONCATENATE(B134,D134,G134,J134), UIID!$B$2:$B354&amp;UIID!$D$2:$D354&amp;UIID!$G$2:$G354&amp;UIID!$H$2:$H354, 0),), "Not Found")</f>
        <v>0712-0003</v>
      </c>
      <c r="G134" s="1120" t="s">
        <v>3460</v>
      </c>
      <c r="H134" s="1120"/>
      <c r="I134" s="1120" t="s">
        <v>4676</v>
      </c>
      <c r="J134" s="1120" t="s">
        <v>227</v>
      </c>
      <c r="K134" s="1106">
        <v>9.7021431242957092</v>
      </c>
      <c r="L134" s="1106">
        <v>124.10275016739</v>
      </c>
      <c r="M134" s="1106" t="s">
        <v>4329</v>
      </c>
      <c r="N134" s="1120" t="s">
        <v>4330</v>
      </c>
      <c r="O134" s="1106" t="s">
        <v>113</v>
      </c>
      <c r="P134" s="1106" t="s">
        <v>2229</v>
      </c>
      <c r="Q134" s="1140" t="s">
        <v>10389</v>
      </c>
      <c r="R134" s="1106" t="s">
        <v>104</v>
      </c>
      <c r="S134" s="1120" t="s">
        <v>173</v>
      </c>
      <c r="T134" s="1106" t="s">
        <v>4164</v>
      </c>
      <c r="U134" s="1120">
        <v>118</v>
      </c>
      <c r="V134" s="1120" t="s">
        <v>4677</v>
      </c>
      <c r="W134" s="1116">
        <v>45342</v>
      </c>
      <c r="X134" s="1117">
        <v>47170</v>
      </c>
      <c r="Y134" s="1120" t="s">
        <v>4340</v>
      </c>
      <c r="Z134" s="1120" t="s">
        <v>4678</v>
      </c>
      <c r="AA134" s="472">
        <v>45481</v>
      </c>
      <c r="AB134" s="1111" t="s">
        <v>4163</v>
      </c>
      <c r="AC134" s="1121"/>
    </row>
    <row r="135" spans="1:29" ht="15.75" customHeight="1">
      <c r="A135" s="1106" t="s">
        <v>10</v>
      </c>
      <c r="B135" s="1132" t="s">
        <v>27</v>
      </c>
      <c r="C135" s="1132" t="s">
        <v>123</v>
      </c>
      <c r="D135" s="1133" t="s">
        <v>124</v>
      </c>
      <c r="E135" s="1133" t="s">
        <v>509</v>
      </c>
      <c r="F135" s="1107" t="str">
        <f t="array" ref="F135">IFERROR(INDEX(UIID!$K$2:$K354, MATCH(CONCATENATE(B135,D135,G135,J135), UIID!$B$2:$B354&amp;UIID!$D$2:$D354&amp;UIID!$G$2:$G354&amp;UIID!$H$2:$H354, 0),), "Not Found")</f>
        <v>0712-0003</v>
      </c>
      <c r="G135" s="1132" t="s">
        <v>3460</v>
      </c>
      <c r="H135" s="1132"/>
      <c r="I135" s="1132" t="s">
        <v>4676</v>
      </c>
      <c r="J135" s="1132" t="s">
        <v>227</v>
      </c>
      <c r="K135" s="1133">
        <v>9.7021431242957092</v>
      </c>
      <c r="L135" s="1133">
        <v>124.10275016739</v>
      </c>
      <c r="M135" s="1133" t="s">
        <v>4329</v>
      </c>
      <c r="N135" s="1132" t="s">
        <v>4330</v>
      </c>
      <c r="O135" s="1133" t="s">
        <v>113</v>
      </c>
      <c r="P135" s="1106" t="s">
        <v>2229</v>
      </c>
      <c r="Q135" s="1140" t="s">
        <v>10389</v>
      </c>
      <c r="R135" s="1133" t="s">
        <v>87</v>
      </c>
      <c r="S135" s="1132" t="s">
        <v>737</v>
      </c>
      <c r="T135" s="1133" t="s">
        <v>4164</v>
      </c>
      <c r="U135" s="1132">
        <v>196</v>
      </c>
      <c r="V135" s="1132" t="s">
        <v>4679</v>
      </c>
      <c r="W135" s="1134">
        <v>45342</v>
      </c>
      <c r="X135" s="1135">
        <v>47170</v>
      </c>
      <c r="Y135" s="1132" t="s">
        <v>4340</v>
      </c>
      <c r="Z135" s="1132" t="s">
        <v>4680</v>
      </c>
      <c r="AA135" s="472">
        <v>45481</v>
      </c>
      <c r="AB135" s="1111" t="s">
        <v>4163</v>
      </c>
      <c r="AC135" s="1121"/>
    </row>
    <row r="136" spans="1:29" ht="15.75" customHeight="1">
      <c r="A136" s="1106" t="s">
        <v>10</v>
      </c>
      <c r="B136" s="1120" t="s">
        <v>27</v>
      </c>
      <c r="C136" s="1106" t="s">
        <v>50</v>
      </c>
      <c r="D136" s="1106" t="s">
        <v>248</v>
      </c>
      <c r="E136" s="1106" t="s">
        <v>123</v>
      </c>
      <c r="F136" s="1107" t="str">
        <f t="array" ref="F136">IFERROR(INDEX(UIID!$K$2:$K354, MATCH(CONCATENATE(B136,D136,G136,J136), UIID!$B$2:$B354&amp;UIID!$D$2:$D354&amp;UIID!$G$2:$G354&amp;UIID!$H$2:$H354, 0),), "Not Found")</f>
        <v>0712-0004</v>
      </c>
      <c r="G136" s="1108" t="s">
        <v>3513</v>
      </c>
      <c r="H136" s="1106"/>
      <c r="I136" s="1106" t="s">
        <v>4644</v>
      </c>
      <c r="J136" s="1106" t="s">
        <v>250</v>
      </c>
      <c r="K136" s="1106">
        <v>10.051349891515599</v>
      </c>
      <c r="L136" s="1106">
        <v>124.079209349663</v>
      </c>
      <c r="M136" s="1106" t="s">
        <v>256</v>
      </c>
      <c r="N136" s="1106" t="s">
        <v>4364</v>
      </c>
      <c r="O136" s="1106" t="s">
        <v>113</v>
      </c>
      <c r="P136" s="1106" t="s">
        <v>2229</v>
      </c>
      <c r="Q136" s="1140" t="s">
        <v>10389</v>
      </c>
      <c r="R136" s="1106" t="s">
        <v>84</v>
      </c>
      <c r="S136" s="1120" t="s">
        <v>170</v>
      </c>
      <c r="T136" s="1106" t="s">
        <v>4213</v>
      </c>
      <c r="U136" s="1120" t="s">
        <v>94</v>
      </c>
      <c r="V136" s="1120" t="s">
        <v>4681</v>
      </c>
      <c r="W136" s="1116">
        <v>45365</v>
      </c>
      <c r="X136" s="1117">
        <v>47192</v>
      </c>
      <c r="Y136" s="1138" t="s">
        <v>4682</v>
      </c>
      <c r="Z136" s="1120" t="s">
        <v>4683</v>
      </c>
      <c r="AA136" s="472">
        <v>45495</v>
      </c>
      <c r="AB136" s="1111" t="s">
        <v>4163</v>
      </c>
      <c r="AC136" s="1121"/>
    </row>
    <row r="137" spans="1:29" ht="15.75" customHeight="1">
      <c r="A137" s="1106" t="s">
        <v>10</v>
      </c>
      <c r="B137" s="1120" t="s">
        <v>27</v>
      </c>
      <c r="C137" s="1106" t="s">
        <v>50</v>
      </c>
      <c r="D137" s="1106" t="s">
        <v>248</v>
      </c>
      <c r="E137" s="1106" t="s">
        <v>123</v>
      </c>
      <c r="F137" s="1107" t="str">
        <f t="array" ref="F137">IFERROR(INDEX(UIID!$K$2:$K354, MATCH(CONCATENATE(B137,D137,G137,J137), UIID!$B$2:$B354&amp;UIID!$D$2:$D354&amp;UIID!$G$2:$G354&amp;UIID!$H$2:$H354, 0),), "Not Found")</f>
        <v>0712-0004</v>
      </c>
      <c r="G137" s="1108" t="s">
        <v>3513</v>
      </c>
      <c r="H137" s="1106"/>
      <c r="I137" s="1106" t="s">
        <v>4644</v>
      </c>
      <c r="J137" s="1106" t="s">
        <v>250</v>
      </c>
      <c r="K137" s="1106">
        <v>10.051349891515599</v>
      </c>
      <c r="L137" s="1106">
        <v>124.079209349663</v>
      </c>
      <c r="M137" s="1106" t="s">
        <v>256</v>
      </c>
      <c r="N137" s="1106" t="s">
        <v>4364</v>
      </c>
      <c r="O137" s="1106" t="s">
        <v>113</v>
      </c>
      <c r="P137" s="1106" t="s">
        <v>2229</v>
      </c>
      <c r="Q137" s="1140" t="s">
        <v>10389</v>
      </c>
      <c r="R137" s="1106" t="s">
        <v>84</v>
      </c>
      <c r="S137" s="1120" t="s">
        <v>167</v>
      </c>
      <c r="T137" s="1106" t="s">
        <v>4164</v>
      </c>
      <c r="U137" s="1120" t="s">
        <v>94</v>
      </c>
      <c r="V137" s="1120" t="s">
        <v>4685</v>
      </c>
      <c r="W137" s="1116">
        <v>45365</v>
      </c>
      <c r="X137" s="1117">
        <v>47192</v>
      </c>
      <c r="Y137" s="1138" t="s">
        <v>4682</v>
      </c>
      <c r="Z137" s="1120" t="s">
        <v>4683</v>
      </c>
      <c r="AA137" s="472">
        <v>45495</v>
      </c>
      <c r="AB137" s="1111" t="s">
        <v>4163</v>
      </c>
      <c r="AC137" s="1121"/>
    </row>
    <row r="138" spans="1:29" ht="15.75" customHeight="1">
      <c r="A138" s="1106" t="s">
        <v>10</v>
      </c>
      <c r="B138" s="1132" t="s">
        <v>27</v>
      </c>
      <c r="C138" s="1133" t="s">
        <v>50</v>
      </c>
      <c r="D138" s="1133" t="s">
        <v>248</v>
      </c>
      <c r="E138" s="1133" t="s">
        <v>123</v>
      </c>
      <c r="F138" s="1107" t="str">
        <f t="array" ref="F138">IFERROR(INDEX(UIID!$K$2:$K354, MATCH(CONCATENATE(B138,D138,G138,J138), UIID!$B$2:$B354&amp;UIID!$D$2:$D354&amp;UIID!$G$2:$G354&amp;UIID!$H$2:$H354, 0),), "Not Found")</f>
        <v>0712-0004</v>
      </c>
      <c r="G138" s="1108" t="s">
        <v>3513</v>
      </c>
      <c r="H138" s="1133"/>
      <c r="I138" s="1133" t="s">
        <v>4644</v>
      </c>
      <c r="J138" s="1133" t="s">
        <v>250</v>
      </c>
      <c r="K138" s="1106">
        <v>10.051349891515599</v>
      </c>
      <c r="L138" s="1106">
        <v>124.079209349663</v>
      </c>
      <c r="M138" s="1133" t="s">
        <v>256</v>
      </c>
      <c r="N138" s="1133" t="s">
        <v>4364</v>
      </c>
      <c r="O138" s="1133" t="s">
        <v>113</v>
      </c>
      <c r="P138" s="1106" t="s">
        <v>2229</v>
      </c>
      <c r="Q138" s="1140" t="s">
        <v>10389</v>
      </c>
      <c r="R138" s="1133" t="s">
        <v>87</v>
      </c>
      <c r="S138" s="1132" t="s">
        <v>737</v>
      </c>
      <c r="T138" s="1133" t="s">
        <v>4164</v>
      </c>
      <c r="U138" s="1132" t="s">
        <v>165</v>
      </c>
      <c r="V138" s="1132" t="s">
        <v>4686</v>
      </c>
      <c r="W138" s="1134">
        <v>45365</v>
      </c>
      <c r="X138" s="1135">
        <v>47192</v>
      </c>
      <c r="Y138" s="1132" t="s">
        <v>4369</v>
      </c>
      <c r="Z138" s="1132" t="s">
        <v>4370</v>
      </c>
      <c r="AA138" s="472">
        <v>45495</v>
      </c>
      <c r="AB138" s="1111" t="s">
        <v>4163</v>
      </c>
      <c r="AC138" s="1121"/>
    </row>
    <row r="139" spans="1:29" ht="15.75" customHeight="1">
      <c r="A139" s="1106" t="s">
        <v>10</v>
      </c>
      <c r="B139" s="1106" t="s">
        <v>27</v>
      </c>
      <c r="C139" s="1106" t="s">
        <v>28</v>
      </c>
      <c r="D139" s="1106" t="s">
        <v>29</v>
      </c>
      <c r="E139" s="1106" t="s">
        <v>30</v>
      </c>
      <c r="F139" s="1107" t="str">
        <f t="array" ref="F139">IFERROR(INDEX(UIID!$K$2:$K354, MATCH(CONCATENATE(B139,D139,G139,J139), UIID!$B$2:$B354&amp;UIID!$D$2:$D354&amp;UIID!$G$2:$G354&amp;UIID!$H$2:$H354, 0),), "Not Found")</f>
        <v>0712-0010</v>
      </c>
      <c r="G139" s="1106" t="s">
        <v>163</v>
      </c>
      <c r="H139" s="1106"/>
      <c r="I139" s="1106" t="s">
        <v>4471</v>
      </c>
      <c r="J139" s="1106" t="s">
        <v>3706</v>
      </c>
      <c r="K139" s="313">
        <v>9.6895627850084391</v>
      </c>
      <c r="L139" s="313">
        <v>123.861600352049</v>
      </c>
      <c r="M139" s="1106" t="s">
        <v>164</v>
      </c>
      <c r="N139" s="1106" t="s">
        <v>4472</v>
      </c>
      <c r="O139" s="1106" t="s">
        <v>15</v>
      </c>
      <c r="P139" s="1106" t="s">
        <v>16</v>
      </c>
      <c r="Q139" s="1140" t="s">
        <v>10389</v>
      </c>
      <c r="R139" s="1106" t="s">
        <v>84</v>
      </c>
      <c r="S139" s="1120" t="s">
        <v>170</v>
      </c>
      <c r="T139" s="1106" t="s">
        <v>4213</v>
      </c>
      <c r="U139" s="1120" t="s">
        <v>94</v>
      </c>
      <c r="V139" s="1120" t="s">
        <v>4687</v>
      </c>
      <c r="W139" s="1116">
        <v>45309</v>
      </c>
      <c r="X139" s="1117">
        <v>47137</v>
      </c>
      <c r="Y139" s="1120" t="s">
        <v>4688</v>
      </c>
      <c r="Z139" s="1120" t="s">
        <v>4689</v>
      </c>
      <c r="AA139" s="472">
        <v>45523</v>
      </c>
      <c r="AB139" s="1111" t="s">
        <v>4163</v>
      </c>
      <c r="AC139" s="1114">
        <v>45140</v>
      </c>
    </row>
    <row r="140" spans="1:29" ht="15.75" customHeight="1">
      <c r="A140" s="1106" t="s">
        <v>10</v>
      </c>
      <c r="B140" s="1120" t="s">
        <v>27</v>
      </c>
      <c r="C140" s="1106" t="s">
        <v>28</v>
      </c>
      <c r="D140" s="1106" t="s">
        <v>29</v>
      </c>
      <c r="E140" s="1106" t="s">
        <v>30</v>
      </c>
      <c r="F140" s="1107" t="str">
        <f t="array" ref="F140">IFERROR(INDEX(UIID!$K$2:$K354, MATCH(CONCATENATE(B140,D140,G140,J140), UIID!$B$2:$B354&amp;UIID!$D$2:$D354&amp;UIID!$G$2:$G354&amp;UIID!$H$2:$H354, 0),), "Not Found")</f>
        <v>0712-0010</v>
      </c>
      <c r="G140" s="1106" t="s">
        <v>163</v>
      </c>
      <c r="H140" s="1106"/>
      <c r="I140" s="1106" t="s">
        <v>4471</v>
      </c>
      <c r="J140" s="1106" t="s">
        <v>3706</v>
      </c>
      <c r="K140" s="313">
        <v>9.6895627850084391</v>
      </c>
      <c r="L140" s="313">
        <v>123.861600352049</v>
      </c>
      <c r="M140" s="1106" t="s">
        <v>164</v>
      </c>
      <c r="N140" s="1106" t="s">
        <v>4472</v>
      </c>
      <c r="O140" s="1106" t="s">
        <v>15</v>
      </c>
      <c r="P140" s="1106" t="s">
        <v>16</v>
      </c>
      <c r="Q140" s="1140" t="s">
        <v>10389</v>
      </c>
      <c r="R140" s="1106" t="s">
        <v>84</v>
      </c>
      <c r="S140" s="1120" t="s">
        <v>167</v>
      </c>
      <c r="T140" s="1106" t="s">
        <v>4164</v>
      </c>
      <c r="U140" s="1120" t="s">
        <v>94</v>
      </c>
      <c r="V140" s="1120" t="s">
        <v>4692</v>
      </c>
      <c r="W140" s="1116">
        <v>45309</v>
      </c>
      <c r="X140" s="1117">
        <v>47137</v>
      </c>
      <c r="Y140" s="1120" t="s">
        <v>4688</v>
      </c>
      <c r="Z140" s="1120" t="s">
        <v>4689</v>
      </c>
      <c r="AA140" s="472">
        <v>45523</v>
      </c>
      <c r="AB140" s="1111" t="s">
        <v>4163</v>
      </c>
      <c r="AC140" s="1114">
        <v>45140</v>
      </c>
    </row>
    <row r="141" spans="1:29" ht="15.75" customHeight="1">
      <c r="A141" s="1106" t="s">
        <v>10</v>
      </c>
      <c r="B141" s="1120" t="s">
        <v>27</v>
      </c>
      <c r="C141" s="1106" t="s">
        <v>28</v>
      </c>
      <c r="D141" s="1106" t="s">
        <v>29</v>
      </c>
      <c r="E141" s="1106" t="s">
        <v>30</v>
      </c>
      <c r="F141" s="1107" t="str">
        <f t="array" ref="F141">IFERROR(INDEX(UIID!$K$2:$K354, MATCH(CONCATENATE(B141,D141,G141,J141), UIID!$B$2:$B354&amp;UIID!$D$2:$D354&amp;UIID!$G$2:$G354&amp;UIID!$H$2:$H354, 0),), "Not Found")</f>
        <v>0712-0010</v>
      </c>
      <c r="G141" s="1106" t="s">
        <v>163</v>
      </c>
      <c r="H141" s="1106"/>
      <c r="I141" s="1106" t="s">
        <v>4471</v>
      </c>
      <c r="J141" s="1106" t="s">
        <v>3706</v>
      </c>
      <c r="K141" s="313">
        <v>9.6895627850084391</v>
      </c>
      <c r="L141" s="313">
        <v>123.861600352049</v>
      </c>
      <c r="M141" s="1106" t="s">
        <v>164</v>
      </c>
      <c r="N141" s="1106" t="s">
        <v>4472</v>
      </c>
      <c r="O141" s="1106" t="s">
        <v>15</v>
      </c>
      <c r="P141" s="1106" t="s">
        <v>16</v>
      </c>
      <c r="Q141" s="1140" t="s">
        <v>10389</v>
      </c>
      <c r="R141" s="1106" t="s">
        <v>104</v>
      </c>
      <c r="S141" s="1120" t="s">
        <v>173</v>
      </c>
      <c r="T141" s="1106" t="s">
        <v>4164</v>
      </c>
      <c r="U141" s="1120" t="s">
        <v>106</v>
      </c>
      <c r="V141" s="1120" t="s">
        <v>4693</v>
      </c>
      <c r="W141" s="1116">
        <v>45309</v>
      </c>
      <c r="X141" s="1117">
        <v>47137</v>
      </c>
      <c r="Y141" s="1120" t="s">
        <v>4694</v>
      </c>
      <c r="Z141" s="1120" t="s">
        <v>4695</v>
      </c>
      <c r="AA141" s="472">
        <v>45523</v>
      </c>
      <c r="AB141" s="1111" t="s">
        <v>4163</v>
      </c>
      <c r="AC141" s="1114">
        <v>45140</v>
      </c>
    </row>
    <row r="142" spans="1:29" ht="15.75" customHeight="1">
      <c r="A142" s="1106" t="s">
        <v>10</v>
      </c>
      <c r="B142" s="1120" t="s">
        <v>27</v>
      </c>
      <c r="C142" s="1106" t="s">
        <v>28</v>
      </c>
      <c r="D142" s="1106" t="s">
        <v>29</v>
      </c>
      <c r="E142" s="1106" t="s">
        <v>30</v>
      </c>
      <c r="F142" s="1107" t="str">
        <f t="array" ref="F142">IFERROR(INDEX(UIID!$K$2:$K354, MATCH(CONCATENATE(B142,D142,G142,J142), UIID!$B$2:$B354&amp;UIID!$D$2:$D354&amp;UIID!$G$2:$G354&amp;UIID!$H$2:$H354, 0),), "Not Found")</f>
        <v>0712-0010</v>
      </c>
      <c r="G142" s="1106" t="s">
        <v>163</v>
      </c>
      <c r="H142" s="1106"/>
      <c r="I142" s="1106" t="s">
        <v>4471</v>
      </c>
      <c r="J142" s="1106" t="s">
        <v>3706</v>
      </c>
      <c r="K142" s="313">
        <v>9.6895627850084391</v>
      </c>
      <c r="L142" s="313">
        <v>123.861600352049</v>
      </c>
      <c r="M142" s="1106" t="s">
        <v>164</v>
      </c>
      <c r="N142" s="1106" t="s">
        <v>4472</v>
      </c>
      <c r="O142" s="1106" t="s">
        <v>15</v>
      </c>
      <c r="P142" s="1106" t="s">
        <v>16</v>
      </c>
      <c r="Q142" s="1106" t="s">
        <v>35</v>
      </c>
      <c r="R142" s="1106" t="s">
        <v>87</v>
      </c>
      <c r="S142" s="1120" t="s">
        <v>434</v>
      </c>
      <c r="T142" s="1106" t="s">
        <v>4164</v>
      </c>
      <c r="U142" s="1120" t="s">
        <v>1139</v>
      </c>
      <c r="V142" s="1120" t="s">
        <v>4698</v>
      </c>
      <c r="W142" s="1116">
        <v>45155</v>
      </c>
      <c r="X142" s="1117">
        <v>46983</v>
      </c>
      <c r="Y142" s="1120" t="s">
        <v>4486</v>
      </c>
      <c r="Z142" s="1120" t="s">
        <v>4699</v>
      </c>
      <c r="AA142" s="472">
        <v>45523</v>
      </c>
      <c r="AB142" s="1111" t="s">
        <v>4163</v>
      </c>
      <c r="AC142" s="1121"/>
    </row>
    <row r="143" spans="1:29" ht="15.75" customHeight="1">
      <c r="A143" s="1106" t="s">
        <v>10</v>
      </c>
      <c r="B143" s="1133" t="s">
        <v>27</v>
      </c>
      <c r="C143" s="1133" t="s">
        <v>28</v>
      </c>
      <c r="D143" s="1106" t="s">
        <v>29</v>
      </c>
      <c r="E143" s="1133" t="s">
        <v>30</v>
      </c>
      <c r="F143" s="1107" t="str">
        <f t="array" ref="F143">IFERROR(INDEX(UIID!$K$2:$K354, MATCH(CONCATENATE(B143,D143,G143,J143), UIID!$B$2:$B354&amp;UIID!$D$2:$D354&amp;UIID!$G$2:$G354&amp;UIID!$H$2:$H354, 0),), "Not Found")</f>
        <v>0712-0040</v>
      </c>
      <c r="G143" s="1133" t="s">
        <v>2072</v>
      </c>
      <c r="H143" s="1133"/>
      <c r="I143" s="1133" t="s">
        <v>4536</v>
      </c>
      <c r="J143" s="1133" t="s">
        <v>2073</v>
      </c>
      <c r="K143" s="1133">
        <v>9.6752560913338197</v>
      </c>
      <c r="L143" s="1133">
        <v>123.879969738555</v>
      </c>
      <c r="M143" s="1133">
        <v>9554282534</v>
      </c>
      <c r="N143" s="1133" t="s">
        <v>4537</v>
      </c>
      <c r="O143" s="1133" t="s">
        <v>15</v>
      </c>
      <c r="P143" s="1106" t="s">
        <v>1449</v>
      </c>
      <c r="Q143" s="1133" t="s">
        <v>35</v>
      </c>
      <c r="R143" s="1133" t="s">
        <v>125</v>
      </c>
      <c r="S143" s="1132" t="s">
        <v>279</v>
      </c>
      <c r="T143" s="1133" t="s">
        <v>4164</v>
      </c>
      <c r="U143" s="1132" t="s">
        <v>127</v>
      </c>
      <c r="V143" s="1132" t="s">
        <v>4700</v>
      </c>
      <c r="W143" s="1134">
        <v>45163</v>
      </c>
      <c r="X143" s="1135">
        <v>46994</v>
      </c>
      <c r="Y143" s="1132" t="s">
        <v>4701</v>
      </c>
      <c r="Z143" s="1132" t="s">
        <v>4702</v>
      </c>
      <c r="AA143" s="1136">
        <v>45532</v>
      </c>
      <c r="AB143" s="1111" t="s">
        <v>4163</v>
      </c>
      <c r="AC143" s="1121"/>
    </row>
    <row r="144" spans="1:29" ht="15.75" customHeight="1">
      <c r="A144" s="1106" t="s">
        <v>10</v>
      </c>
      <c r="B144" s="1106" t="s">
        <v>27</v>
      </c>
      <c r="C144" s="1106" t="s">
        <v>28</v>
      </c>
      <c r="D144" s="1106" t="s">
        <v>29</v>
      </c>
      <c r="E144" s="1106" t="s">
        <v>30</v>
      </c>
      <c r="F144" s="1107" t="str">
        <f t="array" ref="F144">IFERROR(INDEX(UIID!$K$2:$K354, MATCH(CONCATENATE(B144,D144,G144,J144), UIID!$B$2:$B354&amp;UIID!$D$2:$D354&amp;UIID!$G$2:$G354&amp;UIID!$H$2:$H354, 0),), "Not Found")</f>
        <v>0712-0015</v>
      </c>
      <c r="G144" s="1106" t="s">
        <v>1805</v>
      </c>
      <c r="H144" s="1106"/>
      <c r="I144" s="1106" t="s">
        <v>4517</v>
      </c>
      <c r="J144" s="1106" t="s">
        <v>3707</v>
      </c>
      <c r="K144" s="1106">
        <v>9.6450429112988108</v>
      </c>
      <c r="L144" s="1106">
        <v>123.862470952048</v>
      </c>
      <c r="M144" s="1106" t="s">
        <v>1807</v>
      </c>
      <c r="N144" s="1106" t="s">
        <v>4704</v>
      </c>
      <c r="O144" s="1106" t="s">
        <v>15</v>
      </c>
      <c r="P144" s="1106" t="s">
        <v>16</v>
      </c>
      <c r="Q144" s="1106" t="s">
        <v>35</v>
      </c>
      <c r="R144" s="1106" t="s">
        <v>272</v>
      </c>
      <c r="S144" s="1120" t="s">
        <v>2649</v>
      </c>
      <c r="T144" s="1106" t="s">
        <v>4306</v>
      </c>
      <c r="U144" s="1120" t="s">
        <v>276</v>
      </c>
      <c r="V144" s="1120" t="s">
        <v>4706</v>
      </c>
      <c r="W144" s="1116">
        <v>45187</v>
      </c>
      <c r="X144" s="1117">
        <v>47015</v>
      </c>
      <c r="Y144" s="1120" t="s">
        <v>4707</v>
      </c>
      <c r="Z144" s="1120" t="s">
        <v>4708</v>
      </c>
      <c r="AA144" s="472">
        <v>45558</v>
      </c>
      <c r="AB144" s="1111" t="s">
        <v>4163</v>
      </c>
      <c r="AC144" s="1121"/>
    </row>
    <row r="145" spans="1:29" ht="15.75" customHeight="1">
      <c r="A145" s="1106" t="s">
        <v>10</v>
      </c>
      <c r="B145" s="1132" t="s">
        <v>27</v>
      </c>
      <c r="C145" s="1133" t="s">
        <v>28</v>
      </c>
      <c r="D145" s="1133" t="s">
        <v>3722</v>
      </c>
      <c r="E145" s="1133" t="s">
        <v>509</v>
      </c>
      <c r="F145" s="1107" t="str">
        <f t="array" ref="F145">IFERROR(INDEX(UIID!$K$2:$K354, MATCH(CONCATENATE(B145,D145,G145,J145), UIID!$B$2:$B354&amp;UIID!$D$2:$D354&amp;UIID!$G$2:$G354&amp;UIID!$H$2:$H354, 0),), "Not Found")</f>
        <v>0712-0041</v>
      </c>
      <c r="G145" s="1132" t="s">
        <v>3521</v>
      </c>
      <c r="H145" s="1132"/>
      <c r="I145" s="1132" t="s">
        <v>4710</v>
      </c>
      <c r="J145" s="1132" t="s">
        <v>3723</v>
      </c>
      <c r="K145" s="176">
        <v>9.5878754278814995</v>
      </c>
      <c r="L145" s="176">
        <v>123.757692267389</v>
      </c>
      <c r="M145" s="1144" t="s">
        <v>4711</v>
      </c>
      <c r="N145" s="1132" t="s">
        <v>4712</v>
      </c>
      <c r="O145" s="1133" t="s">
        <v>15</v>
      </c>
      <c r="P145" s="1133" t="s">
        <v>16</v>
      </c>
      <c r="Q145" s="1133" t="s">
        <v>35</v>
      </c>
      <c r="R145" s="1133" t="s">
        <v>107</v>
      </c>
      <c r="S145" s="1132" t="s">
        <v>108</v>
      </c>
      <c r="T145" s="1133" t="s">
        <v>4164</v>
      </c>
      <c r="U145" s="1132" t="s">
        <v>192</v>
      </c>
      <c r="V145" s="1132" t="s">
        <v>4714</v>
      </c>
      <c r="W145" s="1134">
        <v>45189</v>
      </c>
      <c r="X145" s="1135">
        <v>47017</v>
      </c>
      <c r="Y145" s="1132" t="s">
        <v>4715</v>
      </c>
      <c r="Z145" s="1132" t="s">
        <v>4716</v>
      </c>
      <c r="AA145" s="1136">
        <v>45558</v>
      </c>
      <c r="AB145" s="1111" t="s">
        <v>4163</v>
      </c>
      <c r="AC145" s="1121"/>
    </row>
    <row r="146" spans="1:29" ht="15.75" customHeight="1">
      <c r="A146" s="1106" t="s">
        <v>10</v>
      </c>
      <c r="B146" s="1133" t="s">
        <v>27</v>
      </c>
      <c r="C146" s="1133" t="s">
        <v>50</v>
      </c>
      <c r="D146" s="1133" t="s">
        <v>499</v>
      </c>
      <c r="E146" s="1133" t="s">
        <v>28</v>
      </c>
      <c r="F146" s="1107" t="str">
        <f t="array" ref="F146">IFERROR(INDEX(UIID!$K$2:$K354, MATCH(CONCATENATE(B146,D146,G146,J146), UIID!$B$2:$B354&amp;UIID!$D$2:$D354&amp;UIID!$G$2:$G354&amp;UIID!$H$2:$H354, 0),), "Not Found")</f>
        <v>0712-0036</v>
      </c>
      <c r="G146" s="1133" t="s">
        <v>500</v>
      </c>
      <c r="H146" s="1133"/>
      <c r="I146" s="1133" t="s">
        <v>4717</v>
      </c>
      <c r="J146" s="1106" t="s">
        <v>3718</v>
      </c>
      <c r="K146" s="1133">
        <v>10.1424177828168</v>
      </c>
      <c r="L146" s="1133">
        <v>124.316393970722</v>
      </c>
      <c r="M146" s="1133" t="s">
        <v>502</v>
      </c>
      <c r="N146" s="1133" t="s">
        <v>4296</v>
      </c>
      <c r="O146" s="1133" t="s">
        <v>15</v>
      </c>
      <c r="P146" s="1133" t="s">
        <v>16</v>
      </c>
      <c r="Q146" s="1133" t="s">
        <v>35</v>
      </c>
      <c r="R146" s="1133" t="s">
        <v>2222</v>
      </c>
      <c r="S146" s="1132" t="s">
        <v>156</v>
      </c>
      <c r="T146" s="1133" t="s">
        <v>4164</v>
      </c>
      <c r="U146" s="1132" t="s">
        <v>157</v>
      </c>
      <c r="V146" s="1132" t="s">
        <v>4719</v>
      </c>
      <c r="W146" s="1134">
        <v>45245</v>
      </c>
      <c r="X146" s="1135">
        <v>47073</v>
      </c>
      <c r="Y146" s="1132" t="s">
        <v>4720</v>
      </c>
      <c r="Z146" s="1132" t="s">
        <v>4721</v>
      </c>
      <c r="AA146" s="1145">
        <v>45824</v>
      </c>
      <c r="AB146" s="1111" t="s">
        <v>4163</v>
      </c>
      <c r="AC146" s="1121"/>
    </row>
    <row r="147" spans="1:29" ht="15.75" customHeight="1">
      <c r="A147" s="1106" t="s">
        <v>10</v>
      </c>
      <c r="B147" s="1106" t="s">
        <v>27</v>
      </c>
      <c r="C147" s="1106" t="s">
        <v>50</v>
      </c>
      <c r="D147" s="1106" t="s">
        <v>248</v>
      </c>
      <c r="E147" s="1106" t="s">
        <v>123</v>
      </c>
      <c r="F147" s="1107" t="str">
        <f t="array" ref="F147">IFERROR(INDEX(UIID!$K$2:$K354, MATCH(CONCATENATE(B147,D147,G147,J147), UIID!$B$2:$B354&amp;UIID!$D$2:$D354&amp;UIID!$G$2:$G354&amp;UIID!$H$2:$H354, 0),), "Not Found")</f>
        <v>0712-0004</v>
      </c>
      <c r="G147" s="1108" t="s">
        <v>3513</v>
      </c>
      <c r="H147" s="1106"/>
      <c r="I147" s="1106" t="s">
        <v>4644</v>
      </c>
      <c r="J147" s="1106" t="s">
        <v>250</v>
      </c>
      <c r="K147" s="1106">
        <v>10.051349891515599</v>
      </c>
      <c r="L147" s="1106">
        <v>124.079209349663</v>
      </c>
      <c r="M147" s="1106" t="s">
        <v>251</v>
      </c>
      <c r="N147" s="1106" t="s">
        <v>4364</v>
      </c>
      <c r="O147" s="1106" t="s">
        <v>113</v>
      </c>
      <c r="P147" s="1106" t="s">
        <v>2229</v>
      </c>
      <c r="Q147" s="1140" t="s">
        <v>10389</v>
      </c>
      <c r="R147" s="1106" t="s">
        <v>32</v>
      </c>
      <c r="S147" s="1120" t="s">
        <v>43</v>
      </c>
      <c r="T147" s="1106" t="s">
        <v>4164</v>
      </c>
      <c r="U147" s="1120" t="s">
        <v>253</v>
      </c>
      <c r="V147" s="1120" t="s">
        <v>4722</v>
      </c>
      <c r="W147" s="1116">
        <v>45365</v>
      </c>
      <c r="X147" s="1117">
        <v>47192</v>
      </c>
      <c r="Y147" s="1120" t="s">
        <v>4723</v>
      </c>
      <c r="Z147" s="1120" t="s">
        <v>4724</v>
      </c>
      <c r="AA147" s="473"/>
      <c r="AB147" s="1111"/>
      <c r="AC147" s="1121"/>
    </row>
    <row r="148" spans="1:29" ht="15.75" customHeight="1">
      <c r="A148" s="1106" t="s">
        <v>10</v>
      </c>
      <c r="B148" s="1120" t="s">
        <v>27</v>
      </c>
      <c r="C148" s="1106" t="s">
        <v>50</v>
      </c>
      <c r="D148" s="1106" t="s">
        <v>248</v>
      </c>
      <c r="E148" s="1106" t="s">
        <v>123</v>
      </c>
      <c r="F148" s="1107" t="str">
        <f t="array" ref="F148">IFERROR(INDEX(UIID!$K$2:$K354, MATCH(CONCATENATE(B148,D148,G148,J148), UIID!$B$2:$B354&amp;UIID!$D$2:$D354&amp;UIID!$G$2:$G354&amp;UIID!$H$2:$H354, 0),), "Not Found")</f>
        <v>0712-0004</v>
      </c>
      <c r="G148" s="1108" t="s">
        <v>3513</v>
      </c>
      <c r="H148" s="1106"/>
      <c r="I148" s="1106" t="s">
        <v>4644</v>
      </c>
      <c r="J148" s="1106" t="s">
        <v>250</v>
      </c>
      <c r="K148" s="1106">
        <v>10.051349891515599</v>
      </c>
      <c r="L148" s="1106">
        <v>124.079209349663</v>
      </c>
      <c r="M148" s="1106" t="s">
        <v>251</v>
      </c>
      <c r="N148" s="1106" t="s">
        <v>4364</v>
      </c>
      <c r="O148" s="1106" t="s">
        <v>113</v>
      </c>
      <c r="P148" s="1106" t="s">
        <v>2229</v>
      </c>
      <c r="Q148" s="1140" t="s">
        <v>10389</v>
      </c>
      <c r="R148" s="1106" t="s">
        <v>104</v>
      </c>
      <c r="S148" s="1120" t="s">
        <v>173</v>
      </c>
      <c r="T148" s="1106" t="s">
        <v>4164</v>
      </c>
      <c r="U148" s="1120" t="s">
        <v>106</v>
      </c>
      <c r="V148" s="1120" t="s">
        <v>4726</v>
      </c>
      <c r="W148" s="1116">
        <v>45365</v>
      </c>
      <c r="X148" s="1117">
        <v>47192</v>
      </c>
      <c r="Y148" s="1120" t="s">
        <v>4727</v>
      </c>
      <c r="Z148" s="1120" t="s">
        <v>4728</v>
      </c>
      <c r="AA148" s="473"/>
      <c r="AB148" s="1111"/>
      <c r="AC148" s="1121"/>
    </row>
    <row r="149" spans="1:29" ht="15.75" customHeight="1">
      <c r="A149" s="1106" t="s">
        <v>10</v>
      </c>
      <c r="B149" s="1106" t="s">
        <v>27</v>
      </c>
      <c r="C149" s="1106" t="s">
        <v>50</v>
      </c>
      <c r="D149" s="1106" t="s">
        <v>445</v>
      </c>
      <c r="E149" s="1106" t="s">
        <v>146</v>
      </c>
      <c r="F149" s="1107" t="str">
        <f t="array" ref="F149">IFERROR(INDEX(UIID!$K$2:$K354, MATCH(CONCATENATE(B149,D149,G149,J149), UIID!$B$2:$B354&amp;UIID!$D$2:$D354&amp;UIID!$G$2:$G354&amp;UIID!$H$2:$H354, 0),), "Not Found")</f>
        <v>0712-0017</v>
      </c>
      <c r="G149" s="1106" t="s">
        <v>2091</v>
      </c>
      <c r="H149" s="1106"/>
      <c r="I149" s="1106" t="s">
        <v>4730</v>
      </c>
      <c r="J149" s="1106" t="s">
        <v>2092</v>
      </c>
      <c r="K149" s="1106">
        <v>9.9566945626296199</v>
      </c>
      <c r="L149" s="1106">
        <v>124.01955394040399</v>
      </c>
      <c r="M149" s="1106">
        <v>9989782358</v>
      </c>
      <c r="N149" s="1106" t="s">
        <v>4540</v>
      </c>
      <c r="O149" s="1106" t="s">
        <v>15</v>
      </c>
      <c r="P149" s="1106" t="s">
        <v>16</v>
      </c>
      <c r="Q149" s="1106" t="s">
        <v>35</v>
      </c>
      <c r="R149" s="1106" t="s">
        <v>2677</v>
      </c>
      <c r="S149" s="1120" t="s">
        <v>2681</v>
      </c>
      <c r="T149" s="1106" t="s">
        <v>4164</v>
      </c>
      <c r="U149" s="1120" t="s">
        <v>1139</v>
      </c>
      <c r="V149" s="1120" t="s">
        <v>4732</v>
      </c>
      <c r="W149" s="1116">
        <v>45280</v>
      </c>
      <c r="X149" s="1117">
        <v>45281</v>
      </c>
      <c r="Y149" s="1120" t="s">
        <v>4733</v>
      </c>
      <c r="Z149" s="1120" t="s">
        <v>4734</v>
      </c>
      <c r="AA149" s="474">
        <v>45784</v>
      </c>
      <c r="AB149" s="1111" t="s">
        <v>4163</v>
      </c>
      <c r="AC149" s="1121"/>
    </row>
    <row r="150" spans="1:29" ht="15.75" customHeight="1">
      <c r="A150" s="1106" t="s">
        <v>10</v>
      </c>
      <c r="B150" s="1106" t="s">
        <v>27</v>
      </c>
      <c r="C150" s="1106" t="s">
        <v>28</v>
      </c>
      <c r="D150" s="1106" t="s">
        <v>29</v>
      </c>
      <c r="E150" s="1106" t="s">
        <v>30</v>
      </c>
      <c r="F150" s="1107" t="str">
        <f t="array" ref="F150">IFERROR(INDEX(UIID!$K$2:$K354, MATCH(CONCATENATE(B150,D150,G150,J150), UIID!$B$2:$B354&amp;UIID!$D$2:$D354&amp;UIID!$G$2:$G354&amp;UIID!$H$2:$H354, 0),), "Not Found")</f>
        <v>0712-0007</v>
      </c>
      <c r="G150" s="1106" t="s">
        <v>31</v>
      </c>
      <c r="H150" s="1106"/>
      <c r="I150" s="1106" t="s">
        <v>4173</v>
      </c>
      <c r="J150" s="1106" t="s">
        <v>3703</v>
      </c>
      <c r="K150" s="1106">
        <v>9.6696704426758693</v>
      </c>
      <c r="L150" s="1106">
        <v>123.86621636021199</v>
      </c>
      <c r="M150" s="1106" t="s">
        <v>4174</v>
      </c>
      <c r="N150" s="1106" t="s">
        <v>4175</v>
      </c>
      <c r="O150" s="1106" t="s">
        <v>15</v>
      </c>
      <c r="P150" s="1106" t="s">
        <v>16</v>
      </c>
      <c r="Q150" s="1140" t="s">
        <v>10389</v>
      </c>
      <c r="R150" s="1106" t="s">
        <v>32</v>
      </c>
      <c r="S150" s="1120" t="s">
        <v>43</v>
      </c>
      <c r="T150" s="1106" t="s">
        <v>4164</v>
      </c>
      <c r="U150" s="1120" t="s">
        <v>253</v>
      </c>
      <c r="V150" s="1120" t="s">
        <v>4735</v>
      </c>
      <c r="W150" s="1116">
        <v>45281</v>
      </c>
      <c r="X150" s="1117">
        <v>46914</v>
      </c>
      <c r="Y150" s="1120" t="s">
        <v>4736</v>
      </c>
      <c r="Z150" s="1120" t="s">
        <v>4737</v>
      </c>
      <c r="AA150" s="474">
        <v>45847</v>
      </c>
      <c r="AB150" s="1111" t="s">
        <v>4163</v>
      </c>
      <c r="AC150" s="1121"/>
    </row>
    <row r="151" spans="1:29" ht="15.75" customHeight="1">
      <c r="A151" s="1106" t="s">
        <v>10</v>
      </c>
      <c r="B151" s="1120" t="s">
        <v>27</v>
      </c>
      <c r="C151" s="1106" t="s">
        <v>28</v>
      </c>
      <c r="D151" s="1106" t="s">
        <v>29</v>
      </c>
      <c r="E151" s="1106" t="s">
        <v>30</v>
      </c>
      <c r="F151" s="1107" t="str">
        <f t="array" ref="F151">IFERROR(INDEX(UIID!$K$2:$K354, MATCH(CONCATENATE(B151,D151,G151,J151), UIID!$B$2:$B354&amp;UIID!$D$2:$D354&amp;UIID!$G$2:$G354&amp;UIID!$H$2:$H354, 0),), "Not Found")</f>
        <v>0712-0039</v>
      </c>
      <c r="G151" s="1108" t="s">
        <v>3720</v>
      </c>
      <c r="H151" s="1106"/>
      <c r="I151" s="1106" t="s">
        <v>4173</v>
      </c>
      <c r="J151" s="1120" t="s">
        <v>3721</v>
      </c>
      <c r="K151" s="1120">
        <v>9.6697798632166307</v>
      </c>
      <c r="L151" s="1120">
        <v>123.866131629498</v>
      </c>
      <c r="M151" s="1106" t="s">
        <v>4174</v>
      </c>
      <c r="N151" s="1106" t="s">
        <v>4175</v>
      </c>
      <c r="O151" s="1106" t="s">
        <v>15</v>
      </c>
      <c r="P151" s="1108" t="s">
        <v>1449</v>
      </c>
      <c r="Q151" s="1140" t="s">
        <v>10389</v>
      </c>
      <c r="R151" s="1106" t="s">
        <v>125</v>
      </c>
      <c r="S151" s="1120" t="s">
        <v>1849</v>
      </c>
      <c r="T151" s="1106" t="s">
        <v>4164</v>
      </c>
      <c r="U151" s="1120" t="s">
        <v>127</v>
      </c>
      <c r="V151" s="1120" t="s">
        <v>4739</v>
      </c>
      <c r="W151" s="1116">
        <v>45281</v>
      </c>
      <c r="X151" s="1117">
        <v>46855</v>
      </c>
      <c r="Y151" s="1120" t="s">
        <v>4740</v>
      </c>
      <c r="Z151" s="1106" t="s">
        <v>4283</v>
      </c>
      <c r="AA151" s="474">
        <v>45847</v>
      </c>
      <c r="AB151" s="1111" t="s">
        <v>4163</v>
      </c>
      <c r="AC151" s="1121"/>
    </row>
    <row r="152" spans="1:29" ht="15.75" customHeight="1">
      <c r="A152" s="1106" t="s">
        <v>10</v>
      </c>
      <c r="B152" s="1133" t="s">
        <v>27</v>
      </c>
      <c r="C152" s="1133" t="s">
        <v>50</v>
      </c>
      <c r="D152" s="1133" t="s">
        <v>499</v>
      </c>
      <c r="E152" s="1133" t="s">
        <v>28</v>
      </c>
      <c r="F152" s="1107" t="str">
        <f t="array" ref="F152">IFERROR(INDEX(UIID!$K$2:$K354, MATCH(CONCATENATE(B152,D152,G152,J152), UIID!$B$2:$B354&amp;UIID!$D$2:$D354&amp;UIID!$G$2:$G354&amp;UIID!$H$2:$H354, 0),), "Not Found")</f>
        <v>0712-0036</v>
      </c>
      <c r="G152" s="1133" t="s">
        <v>500</v>
      </c>
      <c r="H152" s="1133"/>
      <c r="I152" s="1133" t="s">
        <v>4717</v>
      </c>
      <c r="J152" s="1133" t="s">
        <v>3718</v>
      </c>
      <c r="K152" s="1133">
        <v>10.1424177828168</v>
      </c>
      <c r="L152" s="1133">
        <v>124.316393970722</v>
      </c>
      <c r="M152" s="1133" t="s">
        <v>502</v>
      </c>
      <c r="N152" s="1133" t="s">
        <v>4296</v>
      </c>
      <c r="O152" s="1133" t="s">
        <v>15</v>
      </c>
      <c r="P152" s="1133" t="s">
        <v>16</v>
      </c>
      <c r="Q152" s="1133" t="s">
        <v>35</v>
      </c>
      <c r="R152" s="1133" t="s">
        <v>2222</v>
      </c>
      <c r="S152" s="1132" t="s">
        <v>870</v>
      </c>
      <c r="T152" s="1133" t="s">
        <v>4157</v>
      </c>
      <c r="U152" s="1132" t="s">
        <v>4742</v>
      </c>
      <c r="V152" s="1132" t="s">
        <v>4743</v>
      </c>
      <c r="W152" s="1134">
        <v>45287</v>
      </c>
      <c r="X152" s="1135">
        <v>47115</v>
      </c>
      <c r="Y152" s="1132" t="s">
        <v>4297</v>
      </c>
      <c r="Z152" s="1132" t="s">
        <v>4744</v>
      </c>
      <c r="AA152" s="1145">
        <v>45824</v>
      </c>
      <c r="AB152" s="1111" t="s">
        <v>4163</v>
      </c>
      <c r="AC152" s="1121"/>
    </row>
    <row r="153" spans="1:29" ht="15.75" customHeight="1">
      <c r="A153" s="1106" t="s">
        <v>10</v>
      </c>
      <c r="B153" s="1106" t="s">
        <v>27</v>
      </c>
      <c r="C153" s="1106" t="s">
        <v>123</v>
      </c>
      <c r="D153" s="1106" t="s">
        <v>124</v>
      </c>
      <c r="E153" s="1106" t="s">
        <v>509</v>
      </c>
      <c r="F153" s="1107" t="str">
        <f t="array" ref="F153">IFERROR(INDEX(UIID!$K$2:$K354, MATCH(CONCATENATE(B153,D153,G153,J153), UIID!$B$2:$B354&amp;UIID!$D$2:$D354&amp;UIID!$G$2:$G354&amp;UIID!$H$2:$H354, 0),), "Not Found")</f>
        <v>0712-0003</v>
      </c>
      <c r="G153" s="1106" t="s">
        <v>3460</v>
      </c>
      <c r="H153" s="1106"/>
      <c r="I153" s="1106" t="s">
        <v>4676</v>
      </c>
      <c r="J153" s="1106" t="s">
        <v>227</v>
      </c>
      <c r="K153" s="1106">
        <v>9.7021431242957092</v>
      </c>
      <c r="L153" s="1106">
        <v>124.10275016739</v>
      </c>
      <c r="M153" s="1106" t="s">
        <v>4329</v>
      </c>
      <c r="N153" s="1106" t="s">
        <v>4330</v>
      </c>
      <c r="O153" s="1106" t="s">
        <v>113</v>
      </c>
      <c r="P153" s="1106" t="s">
        <v>2229</v>
      </c>
      <c r="Q153" s="1140" t="s">
        <v>10389</v>
      </c>
      <c r="R153" s="1106" t="s">
        <v>32</v>
      </c>
      <c r="S153" s="1120" t="s">
        <v>43</v>
      </c>
      <c r="T153" s="1106" t="s">
        <v>4164</v>
      </c>
      <c r="U153" s="1120" t="s">
        <v>253</v>
      </c>
      <c r="V153" s="1120" t="s">
        <v>4745</v>
      </c>
      <c r="W153" s="1116">
        <v>45287</v>
      </c>
      <c r="X153" s="1117">
        <v>46838</v>
      </c>
      <c r="Y153" s="1120" t="s">
        <v>4361</v>
      </c>
      <c r="Z153" s="1120" t="s">
        <v>4746</v>
      </c>
      <c r="AA153" s="474">
        <v>45821</v>
      </c>
      <c r="AB153" s="1111" t="s">
        <v>4163</v>
      </c>
      <c r="AC153" s="1121"/>
    </row>
    <row r="154" spans="1:29" ht="15.75" customHeight="1">
      <c r="A154" s="1106" t="s">
        <v>10</v>
      </c>
      <c r="B154" s="1120" t="s">
        <v>27</v>
      </c>
      <c r="C154" s="1106" t="s">
        <v>123</v>
      </c>
      <c r="D154" s="1106" t="s">
        <v>124</v>
      </c>
      <c r="E154" s="1106" t="s">
        <v>509</v>
      </c>
      <c r="F154" s="1107" t="str">
        <f t="array" ref="F154">IFERROR(INDEX(UIID!$K$2:$K354, MATCH(CONCATENATE(B154,D154,G154,J154), UIID!$B$2:$B354&amp;UIID!$D$2:$D354&amp;UIID!$G$2:$G354&amp;UIID!$H$2:$H354, 0),), "Not Found")</f>
        <v>0712-0003</v>
      </c>
      <c r="G154" s="1106" t="s">
        <v>3460</v>
      </c>
      <c r="H154" s="1106"/>
      <c r="I154" s="1106" t="s">
        <v>4676</v>
      </c>
      <c r="J154" s="1106" t="s">
        <v>227</v>
      </c>
      <c r="K154" s="1106">
        <v>9.7021431242957092</v>
      </c>
      <c r="L154" s="1106">
        <v>124.10275016739</v>
      </c>
      <c r="M154" s="1106" t="s">
        <v>4329</v>
      </c>
      <c r="N154" s="1106" t="s">
        <v>4330</v>
      </c>
      <c r="O154" s="1106" t="s">
        <v>113</v>
      </c>
      <c r="P154" s="1106" t="s">
        <v>2229</v>
      </c>
      <c r="Q154" s="1140" t="s">
        <v>10389</v>
      </c>
      <c r="R154" s="1106" t="s">
        <v>32</v>
      </c>
      <c r="S154" s="1120" t="s">
        <v>45</v>
      </c>
      <c r="T154" s="1106" t="s">
        <v>4164</v>
      </c>
      <c r="U154" s="1120" t="s">
        <v>1770</v>
      </c>
      <c r="V154" s="1120" t="s">
        <v>4748</v>
      </c>
      <c r="W154" s="1116">
        <v>45342</v>
      </c>
      <c r="X154" s="1117">
        <v>47170</v>
      </c>
      <c r="Y154" s="1120" t="s">
        <v>4337</v>
      </c>
      <c r="Z154" s="1120" t="s">
        <v>4749</v>
      </c>
      <c r="AA154" s="473"/>
      <c r="AB154" s="1111"/>
      <c r="AC154" s="1121"/>
    </row>
    <row r="155" spans="1:29" ht="15.75" customHeight="1">
      <c r="A155" s="1106" t="s">
        <v>10</v>
      </c>
      <c r="B155" s="1120" t="s">
        <v>27</v>
      </c>
      <c r="C155" s="1106" t="s">
        <v>123</v>
      </c>
      <c r="D155" s="1106" t="s">
        <v>124</v>
      </c>
      <c r="E155" s="1106" t="s">
        <v>509</v>
      </c>
      <c r="F155" s="1107" t="str">
        <f t="array" ref="F155">IFERROR(INDEX(UIID!$K$2:$K354, MATCH(CONCATENATE(B155,D155,G155,J155), UIID!$B$2:$B354&amp;UIID!$D$2:$D354&amp;UIID!$G$2:$G354&amp;UIID!$H$2:$H354, 0),), "Not Found")</f>
        <v>0712-0003</v>
      </c>
      <c r="G155" s="1106" t="s">
        <v>3460</v>
      </c>
      <c r="H155" s="1106"/>
      <c r="I155" s="1106" t="s">
        <v>4676</v>
      </c>
      <c r="J155" s="1106" t="s">
        <v>227</v>
      </c>
      <c r="K155" s="1106">
        <v>9.7021431242957092</v>
      </c>
      <c r="L155" s="1106">
        <v>124.10275016739</v>
      </c>
      <c r="M155" s="1106" t="s">
        <v>4329</v>
      </c>
      <c r="N155" s="1106" t="s">
        <v>4330</v>
      </c>
      <c r="O155" s="1106" t="s">
        <v>113</v>
      </c>
      <c r="P155" s="1106" t="s">
        <v>2229</v>
      </c>
      <c r="Q155" s="1140" t="s">
        <v>10389</v>
      </c>
      <c r="R155" s="1106" t="s">
        <v>107</v>
      </c>
      <c r="S155" s="1120" t="s">
        <v>1608</v>
      </c>
      <c r="T155" s="1106" t="s">
        <v>4164</v>
      </c>
      <c r="U155" s="1120" t="s">
        <v>1601</v>
      </c>
      <c r="V155" s="1120" t="s">
        <v>4751</v>
      </c>
      <c r="W155" s="1116">
        <v>45287</v>
      </c>
      <c r="X155" s="1117">
        <v>46838</v>
      </c>
      <c r="Y155" s="1120" t="s">
        <v>4752</v>
      </c>
      <c r="Z155" s="1120" t="s">
        <v>4753</v>
      </c>
      <c r="AA155" s="474">
        <v>45821</v>
      </c>
      <c r="AB155" s="1111" t="s">
        <v>4163</v>
      </c>
      <c r="AC155" s="1121"/>
    </row>
    <row r="156" spans="1:29" ht="15.75" customHeight="1">
      <c r="A156" s="1106" t="s">
        <v>10</v>
      </c>
      <c r="B156" s="176" t="s">
        <v>27</v>
      </c>
      <c r="C156" s="313" t="s">
        <v>28</v>
      </c>
      <c r="D156" s="313" t="s">
        <v>3722</v>
      </c>
      <c r="E156" s="313" t="s">
        <v>509</v>
      </c>
      <c r="F156" s="1107" t="str">
        <f t="array" ref="F156">IFERROR(INDEX(UIID!$K$2:$K354, MATCH(CONCATENATE(B156,D156,G156,J156), UIID!$B$2:$B354&amp;UIID!$D$2:$D354&amp;UIID!$G$2:$G354&amp;UIID!$H$2:$H354, 0),), "Not Found")</f>
        <v>0712-0041</v>
      </c>
      <c r="G156" s="176" t="s">
        <v>3521</v>
      </c>
      <c r="H156" s="176"/>
      <c r="I156" s="176" t="s">
        <v>4710</v>
      </c>
      <c r="J156" s="176" t="s">
        <v>3723</v>
      </c>
      <c r="K156" s="176">
        <v>9.5878754278814995</v>
      </c>
      <c r="L156" s="176">
        <v>123.757692267389</v>
      </c>
      <c r="M156" s="485" t="s">
        <v>4754</v>
      </c>
      <c r="N156" s="176" t="s">
        <v>4712</v>
      </c>
      <c r="O156" s="313" t="s">
        <v>15</v>
      </c>
      <c r="P156" s="313" t="s">
        <v>16</v>
      </c>
      <c r="Q156" s="313" t="s">
        <v>35</v>
      </c>
      <c r="R156" s="1106" t="s">
        <v>104</v>
      </c>
      <c r="S156" s="1120" t="s">
        <v>105</v>
      </c>
      <c r="T156" s="1106" t="s">
        <v>4164</v>
      </c>
      <c r="U156" s="1120" t="s">
        <v>106</v>
      </c>
      <c r="V156" s="1120" t="s">
        <v>4755</v>
      </c>
      <c r="W156" s="1116">
        <v>45336</v>
      </c>
      <c r="X156" s="1117">
        <v>47164</v>
      </c>
      <c r="Y156" s="1120" t="s">
        <v>4756</v>
      </c>
      <c r="Z156" s="1120" t="s">
        <v>4757</v>
      </c>
      <c r="AA156" s="473"/>
      <c r="AB156" s="1111"/>
      <c r="AC156" s="1121"/>
    </row>
    <row r="157" spans="1:29" ht="15.75" customHeight="1">
      <c r="A157" s="1106" t="s">
        <v>10</v>
      </c>
      <c r="B157" s="1120" t="s">
        <v>27</v>
      </c>
      <c r="C157" s="313" t="s">
        <v>28</v>
      </c>
      <c r="D157" s="313" t="s">
        <v>3722</v>
      </c>
      <c r="E157" s="313" t="s">
        <v>509</v>
      </c>
      <c r="F157" s="1107" t="str">
        <f t="array" ref="F157">IFERROR(INDEX(UIID!$K$2:$K354, MATCH(CONCATENATE(B157,D157,G157,J157), UIID!$B$2:$B354&amp;UIID!$D$2:$D354&amp;UIID!$G$2:$G354&amp;UIID!$H$2:$H354, 0),), "Not Found")</f>
        <v>0712-0041</v>
      </c>
      <c r="G157" s="176" t="s">
        <v>3521</v>
      </c>
      <c r="H157" s="176"/>
      <c r="I157" s="176" t="s">
        <v>4710</v>
      </c>
      <c r="J157" s="176" t="s">
        <v>3723</v>
      </c>
      <c r="K157" s="176">
        <v>9.5878754278814995</v>
      </c>
      <c r="L157" s="176">
        <v>123.757692267389</v>
      </c>
      <c r="M157" s="485" t="s">
        <v>4754</v>
      </c>
      <c r="N157" s="176" t="s">
        <v>4712</v>
      </c>
      <c r="O157" s="313" t="s">
        <v>15</v>
      </c>
      <c r="P157" s="313" t="s">
        <v>16</v>
      </c>
      <c r="Q157" s="313" t="s">
        <v>35</v>
      </c>
      <c r="R157" s="1106" t="s">
        <v>104</v>
      </c>
      <c r="S157" s="1120" t="s">
        <v>2413</v>
      </c>
      <c r="T157" s="1106" t="s">
        <v>4157</v>
      </c>
      <c r="U157" s="1120" t="s">
        <v>880</v>
      </c>
      <c r="V157" s="1120" t="s">
        <v>4759</v>
      </c>
      <c r="W157" s="1116">
        <v>45336</v>
      </c>
      <c r="X157" s="1117">
        <v>47164</v>
      </c>
      <c r="Y157" s="1120" t="s">
        <v>4760</v>
      </c>
      <c r="Z157" s="1120" t="s">
        <v>4761</v>
      </c>
      <c r="AA157" s="473"/>
      <c r="AB157" s="1111"/>
      <c r="AC157" s="1121"/>
    </row>
    <row r="158" spans="1:29" ht="15.75" customHeight="1">
      <c r="A158" s="1106" t="s">
        <v>10</v>
      </c>
      <c r="B158" s="1120" t="s">
        <v>27</v>
      </c>
      <c r="C158" s="313" t="s">
        <v>28</v>
      </c>
      <c r="D158" s="313" t="s">
        <v>3722</v>
      </c>
      <c r="E158" s="313" t="s">
        <v>509</v>
      </c>
      <c r="F158" s="1107" t="str">
        <f t="array" ref="F158">IFERROR(INDEX(UIID!$K$2:$K354, MATCH(CONCATENATE(B158,D158,G158,J158), UIID!$B$2:$B354&amp;UIID!$D$2:$D354&amp;UIID!$G$2:$G354&amp;UIID!$H$2:$H354, 0),), "Not Found")</f>
        <v>0712-0041</v>
      </c>
      <c r="G158" s="176" t="s">
        <v>3521</v>
      </c>
      <c r="H158" s="176"/>
      <c r="I158" s="176" t="s">
        <v>4710</v>
      </c>
      <c r="J158" s="176" t="s">
        <v>3723</v>
      </c>
      <c r="K158" s="176">
        <v>9.5878754278814995</v>
      </c>
      <c r="L158" s="176">
        <v>123.757692267389</v>
      </c>
      <c r="M158" s="485" t="s">
        <v>4754</v>
      </c>
      <c r="N158" s="176" t="s">
        <v>4712</v>
      </c>
      <c r="O158" s="313" t="s">
        <v>15</v>
      </c>
      <c r="P158" s="313" t="s">
        <v>16</v>
      </c>
      <c r="Q158" s="313" t="s">
        <v>35</v>
      </c>
      <c r="R158" s="1106" t="s">
        <v>107</v>
      </c>
      <c r="S158" s="1120" t="s">
        <v>2138</v>
      </c>
      <c r="T158" s="1106" t="s">
        <v>4164</v>
      </c>
      <c r="U158" s="1120" t="s">
        <v>192</v>
      </c>
      <c r="V158" s="1120" t="s">
        <v>4763</v>
      </c>
      <c r="W158" s="1116">
        <v>45336</v>
      </c>
      <c r="X158" s="1117">
        <v>47164</v>
      </c>
      <c r="Y158" s="1120" t="s">
        <v>4760</v>
      </c>
      <c r="Z158" s="1120" t="s">
        <v>4764</v>
      </c>
      <c r="AA158" s="473"/>
      <c r="AB158" s="1111"/>
      <c r="AC158" s="1121"/>
    </row>
    <row r="159" spans="1:29" ht="15.75" customHeight="1">
      <c r="A159" s="1106" t="s">
        <v>10</v>
      </c>
      <c r="B159" s="1120" t="s">
        <v>27</v>
      </c>
      <c r="C159" s="313" t="s">
        <v>28</v>
      </c>
      <c r="D159" s="313" t="s">
        <v>3722</v>
      </c>
      <c r="E159" s="313" t="s">
        <v>509</v>
      </c>
      <c r="F159" s="1107" t="str">
        <f t="array" ref="F159">IFERROR(INDEX(UIID!$K$2:$K354, MATCH(CONCATENATE(B159,D159,G159,J159), UIID!$B$2:$B354&amp;UIID!$D$2:$D354&amp;UIID!$G$2:$G354&amp;UIID!$H$2:$H354, 0),), "Not Found")</f>
        <v>0712-0041</v>
      </c>
      <c r="G159" s="176" t="s">
        <v>3521</v>
      </c>
      <c r="H159" s="176"/>
      <c r="I159" s="176" t="s">
        <v>4710</v>
      </c>
      <c r="J159" s="176" t="s">
        <v>3723</v>
      </c>
      <c r="K159" s="176">
        <v>9.5878754278814995</v>
      </c>
      <c r="L159" s="176">
        <v>123.757692267389</v>
      </c>
      <c r="M159" s="485" t="s">
        <v>4754</v>
      </c>
      <c r="N159" s="176" t="s">
        <v>4712</v>
      </c>
      <c r="O159" s="313" t="s">
        <v>15</v>
      </c>
      <c r="P159" s="313" t="s">
        <v>16</v>
      </c>
      <c r="Q159" s="313" t="s">
        <v>35</v>
      </c>
      <c r="R159" s="1106" t="s">
        <v>107</v>
      </c>
      <c r="S159" s="1120" t="s">
        <v>2465</v>
      </c>
      <c r="T159" s="1106" t="s">
        <v>4164</v>
      </c>
      <c r="U159" s="1120" t="s">
        <v>4766</v>
      </c>
      <c r="V159" s="1120" t="s">
        <v>4767</v>
      </c>
      <c r="W159" s="1116">
        <v>45336</v>
      </c>
      <c r="X159" s="1117">
        <v>47164</v>
      </c>
      <c r="Y159" s="1120" t="s">
        <v>4760</v>
      </c>
      <c r="Z159" s="1120" t="s">
        <v>4768</v>
      </c>
      <c r="AA159" s="473"/>
      <c r="AB159" s="1111"/>
      <c r="AC159" s="1121"/>
    </row>
    <row r="160" spans="1:29" ht="15.75" customHeight="1">
      <c r="A160" s="1106" t="s">
        <v>10</v>
      </c>
      <c r="B160" s="176" t="s">
        <v>27</v>
      </c>
      <c r="C160" s="176" t="s">
        <v>123</v>
      </c>
      <c r="D160" s="313" t="s">
        <v>3724</v>
      </c>
      <c r="E160" s="313" t="s">
        <v>509</v>
      </c>
      <c r="F160" s="1107" t="str">
        <f t="array" ref="F160">IFERROR(INDEX(UIID!$K$2:$K354, MATCH(CONCATENATE(B160,D160,G160,J160), UIID!$B$2:$B354&amp;UIID!$D$2:$D354&amp;UIID!$G$2:$G354&amp;UIID!$H$2:$H354, 0),), "Not Found")</f>
        <v>0712-0042</v>
      </c>
      <c r="G160" s="176" t="s">
        <v>3465</v>
      </c>
      <c r="H160" s="176"/>
      <c r="I160" s="176" t="s">
        <v>4606</v>
      </c>
      <c r="J160" s="176" t="s">
        <v>3725</v>
      </c>
      <c r="K160" s="1127">
        <v>9.6884893069999993</v>
      </c>
      <c r="L160" s="1127">
        <v>124.4007778</v>
      </c>
      <c r="M160" s="176" t="s">
        <v>4607</v>
      </c>
      <c r="N160" s="176" t="s">
        <v>4608</v>
      </c>
      <c r="O160" s="313" t="s">
        <v>15</v>
      </c>
      <c r="P160" s="313" t="s">
        <v>16</v>
      </c>
      <c r="Q160" s="1140" t="s">
        <v>10389</v>
      </c>
      <c r="R160" s="1106" t="s">
        <v>32</v>
      </c>
      <c r="S160" s="1120" t="s">
        <v>422</v>
      </c>
      <c r="T160" s="1106" t="s">
        <v>4164</v>
      </c>
      <c r="U160" s="1120" t="s">
        <v>91</v>
      </c>
      <c r="V160" s="1120" t="s">
        <v>4769</v>
      </c>
      <c r="W160" s="1116">
        <v>45342</v>
      </c>
      <c r="X160" s="1117">
        <v>47042</v>
      </c>
      <c r="Y160" s="1120" t="s">
        <v>4610</v>
      </c>
      <c r="Z160" s="1120" t="s">
        <v>4611</v>
      </c>
      <c r="AA160" s="473"/>
      <c r="AB160" s="1111"/>
      <c r="AC160" s="1121"/>
    </row>
    <row r="161" spans="1:29" ht="15.75" customHeight="1">
      <c r="A161" s="1106" t="s">
        <v>10</v>
      </c>
      <c r="B161" s="1133" t="s">
        <v>27</v>
      </c>
      <c r="C161" s="1133" t="s">
        <v>28</v>
      </c>
      <c r="D161" s="1133" t="s">
        <v>299</v>
      </c>
      <c r="E161" s="1133" t="s">
        <v>28</v>
      </c>
      <c r="F161" s="1107" t="str">
        <f t="array" ref="F161">IFERROR(INDEX(UIID!$K$2:$K354, MATCH(CONCATENATE(B161,D161,G161,J161), UIID!$B$2:$B354&amp;UIID!$D$2:$D354&amp;UIID!$G$2:$G354&amp;UIID!$H$2:$H354, 0),), "Not Found")</f>
        <v>0712-0044</v>
      </c>
      <c r="G161" s="1130" t="s">
        <v>3727</v>
      </c>
      <c r="H161" s="1132"/>
      <c r="I161" s="1132" t="s">
        <v>4770</v>
      </c>
      <c r="J161" s="1132" t="s">
        <v>3728</v>
      </c>
      <c r="K161" s="1146">
        <v>9.9119499999999992</v>
      </c>
      <c r="L161" s="1146">
        <v>123.93519000000001</v>
      </c>
      <c r="M161" s="1132" t="s">
        <v>4771</v>
      </c>
      <c r="N161" s="1132" t="s">
        <v>4772</v>
      </c>
      <c r="O161" s="1133" t="s">
        <v>15</v>
      </c>
      <c r="P161" s="1133" t="s">
        <v>16</v>
      </c>
      <c r="Q161" s="1133" t="s">
        <v>35</v>
      </c>
      <c r="R161" s="1133" t="s">
        <v>87</v>
      </c>
      <c r="S161" s="1132" t="s">
        <v>88</v>
      </c>
      <c r="T161" s="1133" t="s">
        <v>4164</v>
      </c>
      <c r="U161" s="1132" t="s">
        <v>165</v>
      </c>
      <c r="V161" s="1132" t="s">
        <v>4773</v>
      </c>
      <c r="W161" s="1134">
        <v>45345</v>
      </c>
      <c r="X161" s="1135">
        <v>47175</v>
      </c>
      <c r="Y161" s="1132" t="s">
        <v>4774</v>
      </c>
      <c r="Z161" s="1132" t="s">
        <v>4775</v>
      </c>
      <c r="AA161" s="1147"/>
      <c r="AB161" s="1148"/>
      <c r="AC161" s="1121"/>
    </row>
    <row r="162" spans="1:29" ht="15.75" customHeight="1">
      <c r="A162" s="1106" t="s">
        <v>10</v>
      </c>
      <c r="B162" s="176" t="s">
        <v>27</v>
      </c>
      <c r="C162" s="176" t="s">
        <v>123</v>
      </c>
      <c r="D162" s="313" t="s">
        <v>3724</v>
      </c>
      <c r="E162" s="313" t="s">
        <v>509</v>
      </c>
      <c r="F162" s="1107" t="str">
        <f t="array" ref="F162">IFERROR(INDEX(UIID!$K$2:$K354, MATCH(CONCATENATE(B162,D162,G162,J162), UIID!$B$2:$B354&amp;UIID!$D$2:$D354&amp;UIID!$G$2:$G354&amp;UIID!$H$2:$H354, 0),), "Not Found")</f>
        <v>0712-0042</v>
      </c>
      <c r="G162" s="176" t="s">
        <v>3465</v>
      </c>
      <c r="H162" s="176"/>
      <c r="I162" s="176" t="s">
        <v>4606</v>
      </c>
      <c r="J162" s="176" t="s">
        <v>3725</v>
      </c>
      <c r="K162" s="1127">
        <v>9.6884893069999993</v>
      </c>
      <c r="L162" s="1127">
        <v>124.4007778</v>
      </c>
      <c r="M162" s="176" t="s">
        <v>4607</v>
      </c>
      <c r="N162" s="176" t="s">
        <v>4608</v>
      </c>
      <c r="O162" s="313" t="s">
        <v>15</v>
      </c>
      <c r="P162" s="313" t="s">
        <v>16</v>
      </c>
      <c r="Q162" s="313" t="s">
        <v>35</v>
      </c>
      <c r="R162" s="1106" t="s">
        <v>32</v>
      </c>
      <c r="S162" s="1120" t="s">
        <v>36</v>
      </c>
      <c r="T162" s="1106" t="s">
        <v>4164</v>
      </c>
      <c r="U162" s="1120" t="s">
        <v>91</v>
      </c>
      <c r="V162" s="1120" t="s">
        <v>4776</v>
      </c>
      <c r="W162" s="1116">
        <v>45358</v>
      </c>
      <c r="X162" s="1117">
        <v>47185</v>
      </c>
      <c r="Y162" s="1120" t="s">
        <v>4610</v>
      </c>
      <c r="Z162" s="1120" t="s">
        <v>4777</v>
      </c>
      <c r="AA162" s="473"/>
      <c r="AB162" s="1111"/>
      <c r="AC162" s="1121"/>
    </row>
    <row r="163" spans="1:29" ht="15.75" customHeight="1">
      <c r="A163" s="1106" t="s">
        <v>10</v>
      </c>
      <c r="B163" s="1106" t="s">
        <v>27</v>
      </c>
      <c r="C163" s="1106" t="s">
        <v>28</v>
      </c>
      <c r="D163" s="1106" t="s">
        <v>2149</v>
      </c>
      <c r="E163" s="1106" t="s">
        <v>146</v>
      </c>
      <c r="F163" s="1107" t="str">
        <f t="array" ref="F163">IFERROR(INDEX(UIID!$K$2:$K354, MATCH(CONCATENATE(B163,D163,G163,J163), UIID!$B$2:$B354&amp;UIID!$D$2:$D354&amp;UIID!$G$2:$G354&amp;UIID!$H$2:$H354, 0),), "Not Found")</f>
        <v>0712-0020</v>
      </c>
      <c r="G163" s="1120" t="s">
        <v>2150</v>
      </c>
      <c r="H163" s="1120"/>
      <c r="I163" s="1120" t="s">
        <v>4778</v>
      </c>
      <c r="J163" s="1120" t="s">
        <v>2151</v>
      </c>
      <c r="K163" s="1120">
        <v>9.6189160285138193</v>
      </c>
      <c r="L163" s="1120">
        <v>123.94610653855401</v>
      </c>
      <c r="M163" s="1120">
        <v>9422952781</v>
      </c>
      <c r="N163" s="1120" t="s">
        <v>4779</v>
      </c>
      <c r="O163" s="1106" t="s">
        <v>15</v>
      </c>
      <c r="P163" s="1106" t="s">
        <v>1449</v>
      </c>
      <c r="Q163" s="1140" t="s">
        <v>10389</v>
      </c>
      <c r="R163" s="1106" t="s">
        <v>125</v>
      </c>
      <c r="S163" s="1120" t="s">
        <v>1849</v>
      </c>
      <c r="T163" s="1106" t="s">
        <v>4164</v>
      </c>
      <c r="U163" s="1120" t="s">
        <v>127</v>
      </c>
      <c r="V163" s="1120" t="s">
        <v>4780</v>
      </c>
      <c r="W163" s="1116">
        <v>45363</v>
      </c>
      <c r="X163" s="1117">
        <v>47190</v>
      </c>
      <c r="Y163" s="1120" t="s">
        <v>4781</v>
      </c>
      <c r="Z163" s="1106" t="s">
        <v>4283</v>
      </c>
      <c r="AA163" s="473"/>
      <c r="AB163" s="1111"/>
      <c r="AC163" s="1121"/>
    </row>
    <row r="164" spans="1:29" ht="15.75" customHeight="1">
      <c r="A164" s="1106" t="s">
        <v>10</v>
      </c>
      <c r="B164" s="176" t="s">
        <v>27</v>
      </c>
      <c r="C164" s="176" t="s">
        <v>123</v>
      </c>
      <c r="D164" s="176" t="s">
        <v>130</v>
      </c>
      <c r="E164" s="176" t="s">
        <v>509</v>
      </c>
      <c r="F164" s="1107" t="str">
        <f t="array" ref="F164">IFERROR(INDEX(UIID!$K$2:$K354, MATCH(CONCATENATE(B164,D164,G164,J164), UIID!$B$2:$B354&amp;UIID!$D$2:$D354&amp;UIID!$G$2:$G354&amp;UIID!$H$2:$H354, 0),), "Not Found")</f>
        <v>0712-0045</v>
      </c>
      <c r="G164" s="176" t="s">
        <v>3567</v>
      </c>
      <c r="H164" s="1130" t="s">
        <v>4782</v>
      </c>
      <c r="I164" s="176" t="s">
        <v>4783</v>
      </c>
      <c r="J164" s="176" t="s">
        <v>133</v>
      </c>
      <c r="K164" s="176">
        <v>9.6554155427494592</v>
      </c>
      <c r="L164" s="176">
        <v>124.030171988671</v>
      </c>
      <c r="M164" s="176">
        <v>9190659149</v>
      </c>
      <c r="N164" s="176" t="s">
        <v>4784</v>
      </c>
      <c r="O164" s="176" t="s">
        <v>113</v>
      </c>
      <c r="P164" s="176" t="s">
        <v>132</v>
      </c>
      <c r="Q164" s="176" t="s">
        <v>35</v>
      </c>
      <c r="R164" s="1106" t="s">
        <v>32</v>
      </c>
      <c r="S164" s="176" t="s">
        <v>99</v>
      </c>
      <c r="T164" s="176" t="s">
        <v>4164</v>
      </c>
      <c r="U164" s="176" t="s">
        <v>134</v>
      </c>
      <c r="V164" s="176" t="s">
        <v>4785</v>
      </c>
      <c r="W164" s="488">
        <v>45356</v>
      </c>
      <c r="X164" s="456">
        <v>47183</v>
      </c>
      <c r="Y164" s="313" t="s">
        <v>4786</v>
      </c>
      <c r="Z164" s="313" t="s">
        <v>4787</v>
      </c>
      <c r="AA164" s="462"/>
      <c r="AB164" s="461"/>
      <c r="AC164" s="1114">
        <v>43320</v>
      </c>
    </row>
    <row r="165" spans="1:29" ht="15.75" customHeight="1">
      <c r="A165" s="1106" t="s">
        <v>10</v>
      </c>
      <c r="B165" s="1106" t="s">
        <v>27</v>
      </c>
      <c r="C165" s="1106" t="s">
        <v>123</v>
      </c>
      <c r="D165" s="1106" t="s">
        <v>130</v>
      </c>
      <c r="E165" s="1106" t="s">
        <v>509</v>
      </c>
      <c r="F165" s="1107" t="str">
        <f t="array" ref="F165">IFERROR(INDEX(UIID!$K$2:$K354, MATCH(CONCATENATE(B165,D165,G165,J165), UIID!$B$2:$B354&amp;UIID!$D$2:$D354&amp;UIID!$G$2:$G354&amp;UIID!$H$2:$H354, 0),), "Not Found")</f>
        <v>0712-0045</v>
      </c>
      <c r="G165" s="176" t="s">
        <v>3567</v>
      </c>
      <c r="H165" s="1130" t="s">
        <v>4782</v>
      </c>
      <c r="I165" s="176" t="s">
        <v>4783</v>
      </c>
      <c r="J165" s="1106" t="s">
        <v>133</v>
      </c>
      <c r="K165" s="176">
        <v>9.6554155427494592</v>
      </c>
      <c r="L165" s="176">
        <v>124.030171988671</v>
      </c>
      <c r="M165" s="1106">
        <v>9190659149</v>
      </c>
      <c r="N165" s="1106" t="s">
        <v>4784</v>
      </c>
      <c r="O165" s="1106" t="s">
        <v>113</v>
      </c>
      <c r="P165" s="1106" t="s">
        <v>132</v>
      </c>
      <c r="Q165" s="1106" t="s">
        <v>35</v>
      </c>
      <c r="R165" s="1106" t="s">
        <v>32</v>
      </c>
      <c r="S165" s="1106" t="s">
        <v>47</v>
      </c>
      <c r="T165" s="1106" t="s">
        <v>4164</v>
      </c>
      <c r="U165" s="1106" t="s">
        <v>78</v>
      </c>
      <c r="V165" s="1149" t="s">
        <v>4788</v>
      </c>
      <c r="W165" s="488">
        <v>45356</v>
      </c>
      <c r="X165" s="456">
        <v>47183</v>
      </c>
      <c r="Y165" s="1106" t="s">
        <v>4789</v>
      </c>
      <c r="Z165" s="1106" t="s">
        <v>4790</v>
      </c>
      <c r="AA165" s="1122"/>
      <c r="AB165" s="1111"/>
      <c r="AC165" s="1114">
        <v>43320</v>
      </c>
    </row>
    <row r="166" spans="1:29" ht="15.75" customHeight="1">
      <c r="A166" s="1106" t="s">
        <v>10</v>
      </c>
      <c r="B166" s="1106" t="s">
        <v>27</v>
      </c>
      <c r="C166" s="1106" t="s">
        <v>123</v>
      </c>
      <c r="D166" s="1106" t="s">
        <v>130</v>
      </c>
      <c r="E166" s="1106" t="s">
        <v>509</v>
      </c>
      <c r="F166" s="1107" t="str">
        <f t="array" ref="F166">IFERROR(INDEX(UIID!$K$2:$K354, MATCH(CONCATENATE(B166,D166,G166,J166), UIID!$B$2:$B354&amp;UIID!$D$2:$D354&amp;UIID!$G$2:$G354&amp;UIID!$H$2:$H354, 0),), "Not Found")</f>
        <v>0712-0045</v>
      </c>
      <c r="G166" s="176" t="s">
        <v>3567</v>
      </c>
      <c r="H166" s="1130" t="s">
        <v>4782</v>
      </c>
      <c r="I166" s="176" t="s">
        <v>4783</v>
      </c>
      <c r="J166" s="1106" t="s">
        <v>133</v>
      </c>
      <c r="K166" s="176">
        <v>9.6554155427494592</v>
      </c>
      <c r="L166" s="176">
        <v>124.030171988671</v>
      </c>
      <c r="M166" s="1106">
        <v>9190659149</v>
      </c>
      <c r="N166" s="1106" t="s">
        <v>4784</v>
      </c>
      <c r="O166" s="1106" t="s">
        <v>113</v>
      </c>
      <c r="P166" s="1106" t="s">
        <v>132</v>
      </c>
      <c r="Q166" s="1106" t="s">
        <v>35</v>
      </c>
      <c r="R166" s="1106" t="s">
        <v>32</v>
      </c>
      <c r="S166" s="1106" t="s">
        <v>36</v>
      </c>
      <c r="T166" s="1106" t="s">
        <v>4164</v>
      </c>
      <c r="U166" s="1106" t="s">
        <v>37</v>
      </c>
      <c r="V166" s="1120" t="s">
        <v>4791</v>
      </c>
      <c r="W166" s="488">
        <v>45356</v>
      </c>
      <c r="X166" s="456">
        <v>47183</v>
      </c>
      <c r="Y166" s="1106" t="s">
        <v>4792</v>
      </c>
      <c r="Z166" s="1106" t="s">
        <v>4793</v>
      </c>
      <c r="AA166" s="1125">
        <v>45532</v>
      </c>
      <c r="AB166" s="1111" t="s">
        <v>4163</v>
      </c>
      <c r="AC166" s="1114">
        <v>43077</v>
      </c>
    </row>
    <row r="167" spans="1:29" ht="15.75" customHeight="1">
      <c r="A167" s="1106" t="s">
        <v>10</v>
      </c>
      <c r="B167" s="1133" t="s">
        <v>27</v>
      </c>
      <c r="C167" s="1133" t="s">
        <v>123</v>
      </c>
      <c r="D167" s="1133" t="s">
        <v>130</v>
      </c>
      <c r="E167" s="1133" t="s">
        <v>509</v>
      </c>
      <c r="F167" s="1107" t="str">
        <f t="array" ref="F167">IFERROR(INDEX(UIID!$K$2:$K354, MATCH(CONCATENATE(B167,D167,G167,J167), UIID!$B$2:$B354&amp;UIID!$D$2:$D354&amp;UIID!$G$2:$G354&amp;UIID!$H$2:$H354, 0),), "Not Found")</f>
        <v>0712-0045</v>
      </c>
      <c r="G167" s="1132" t="s">
        <v>3567</v>
      </c>
      <c r="H167" s="1130" t="s">
        <v>4782</v>
      </c>
      <c r="I167" s="1133" t="s">
        <v>4783</v>
      </c>
      <c r="J167" s="1133" t="s">
        <v>133</v>
      </c>
      <c r="K167" s="1132">
        <v>9.6555609655009302</v>
      </c>
      <c r="L167" s="1132">
        <v>124.03017466739</v>
      </c>
      <c r="M167" s="1133">
        <v>9190659149</v>
      </c>
      <c r="N167" s="1133" t="s">
        <v>4794</v>
      </c>
      <c r="O167" s="1133" t="s">
        <v>113</v>
      </c>
      <c r="P167" s="1133" t="s">
        <v>132</v>
      </c>
      <c r="Q167" s="1133" t="s">
        <v>35</v>
      </c>
      <c r="R167" s="1106" t="s">
        <v>32</v>
      </c>
      <c r="S167" s="1132" t="s">
        <v>39</v>
      </c>
      <c r="T167" s="1133" t="s">
        <v>4164</v>
      </c>
      <c r="U167" s="1132" t="s">
        <v>253</v>
      </c>
      <c r="V167" s="1132" t="s">
        <v>4795</v>
      </c>
      <c r="W167" s="1150">
        <v>45356</v>
      </c>
      <c r="X167" s="1135">
        <v>47183</v>
      </c>
      <c r="Y167" s="1132" t="s">
        <v>4796</v>
      </c>
      <c r="Z167" s="1132" t="s">
        <v>4797</v>
      </c>
      <c r="AA167" s="1136">
        <v>45532</v>
      </c>
      <c r="AB167" s="1148" t="s">
        <v>4163</v>
      </c>
      <c r="AC167" s="1114">
        <v>45106</v>
      </c>
    </row>
    <row r="168" spans="1:29" ht="15.75" customHeight="1">
      <c r="A168" s="1106" t="s">
        <v>10</v>
      </c>
      <c r="B168" s="1120" t="s">
        <v>27</v>
      </c>
      <c r="C168" s="1120" t="s">
        <v>28</v>
      </c>
      <c r="D168" s="1106" t="s">
        <v>1745</v>
      </c>
      <c r="E168" s="1106" t="s">
        <v>509</v>
      </c>
      <c r="F168" s="1107" t="str">
        <f t="array" ref="F168">IFERROR(INDEX(UIID!$K$2:$K354, MATCH(CONCATENATE(B168,D168,G168,J168), UIID!$B$2:$B354&amp;UIID!$D$2:$D354&amp;UIID!$G$2:$G354&amp;UIID!$H$2:$H354, 0),), "Not Found")</f>
        <v>0712-0043</v>
      </c>
      <c r="G168" s="1120" t="s">
        <v>3475</v>
      </c>
      <c r="H168" s="1120"/>
      <c r="I168" s="1120" t="s">
        <v>4798</v>
      </c>
      <c r="J168" s="1120" t="s">
        <v>3726</v>
      </c>
      <c r="K168" s="1151">
        <v>9.6347500000000004</v>
      </c>
      <c r="L168" s="1151">
        <v>123.82559000000001</v>
      </c>
      <c r="M168" s="1120" t="s">
        <v>4799</v>
      </c>
      <c r="N168" s="1120" t="s">
        <v>4800</v>
      </c>
      <c r="O168" s="1106" t="s">
        <v>15</v>
      </c>
      <c r="P168" s="1106" t="s">
        <v>16</v>
      </c>
      <c r="Q168" s="1106" t="s">
        <v>35</v>
      </c>
      <c r="R168" s="1106" t="s">
        <v>87</v>
      </c>
      <c r="S168" s="1120" t="s">
        <v>434</v>
      </c>
      <c r="T168" s="1106" t="s">
        <v>4164</v>
      </c>
      <c r="U168" s="1120" t="s">
        <v>1139</v>
      </c>
      <c r="V168" s="1120" t="s">
        <v>4801</v>
      </c>
      <c r="W168" s="1116">
        <v>45393</v>
      </c>
      <c r="X168" s="1117">
        <v>47220</v>
      </c>
      <c r="Y168" s="1120" t="s">
        <v>4802</v>
      </c>
      <c r="Z168" s="1120" t="s">
        <v>4803</v>
      </c>
      <c r="AA168" s="473"/>
      <c r="AB168" s="1111"/>
      <c r="AC168" s="1121"/>
    </row>
    <row r="169" spans="1:29" ht="15.75" customHeight="1">
      <c r="A169" s="1106" t="s">
        <v>10</v>
      </c>
      <c r="B169" s="1106" t="s">
        <v>27</v>
      </c>
      <c r="C169" s="1106" t="s">
        <v>28</v>
      </c>
      <c r="D169" s="1106" t="s">
        <v>29</v>
      </c>
      <c r="E169" s="1106" t="s">
        <v>30</v>
      </c>
      <c r="F169" s="1107" t="str">
        <f t="array" ref="F169">IFERROR(INDEX(UIID!$K$2:$K354, MATCH(CONCATENATE(B169,D169,G169,J169), UIID!$B$2:$B354&amp;UIID!$D$2:$D354&amp;UIID!$G$2:$G354&amp;UIID!$H$2:$H354, 0),), "Not Found")</f>
        <v>0712-0023</v>
      </c>
      <c r="G169" s="1106" t="s">
        <v>207</v>
      </c>
      <c r="H169" s="1106"/>
      <c r="I169" s="1106" t="s">
        <v>4804</v>
      </c>
      <c r="J169" s="1106" t="s">
        <v>3711</v>
      </c>
      <c r="K169" s="1106">
        <v>9.6517059529465801</v>
      </c>
      <c r="L169" s="1106">
        <v>123.86685578088399</v>
      </c>
      <c r="M169" s="1106" t="s">
        <v>4805</v>
      </c>
      <c r="N169" s="1106" t="s">
        <v>4490</v>
      </c>
      <c r="O169" s="1106" t="s">
        <v>15</v>
      </c>
      <c r="P169" s="1106" t="s">
        <v>16</v>
      </c>
      <c r="Q169" s="1106" t="s">
        <v>35</v>
      </c>
      <c r="R169" s="1106" t="s">
        <v>2230</v>
      </c>
      <c r="S169" s="1120" t="s">
        <v>161</v>
      </c>
      <c r="T169" s="1106" t="s">
        <v>4157</v>
      </c>
      <c r="U169" s="1120" t="s">
        <v>957</v>
      </c>
      <c r="V169" s="1120" t="s">
        <v>4807</v>
      </c>
      <c r="W169" s="1116">
        <v>45405</v>
      </c>
      <c r="X169" s="1117">
        <v>47232</v>
      </c>
      <c r="Y169" s="1120" t="s">
        <v>4808</v>
      </c>
      <c r="Z169" s="1120" t="s">
        <v>4809</v>
      </c>
      <c r="AA169" s="473"/>
      <c r="AB169" s="1111"/>
      <c r="AC169" s="1121"/>
    </row>
    <row r="170" spans="1:29" ht="15.75" customHeight="1">
      <c r="A170" s="1106" t="s">
        <v>10</v>
      </c>
      <c r="B170" s="1132" t="s">
        <v>27</v>
      </c>
      <c r="C170" s="1133" t="s">
        <v>28</v>
      </c>
      <c r="D170" s="1133" t="s">
        <v>29</v>
      </c>
      <c r="E170" s="1133" t="s">
        <v>30</v>
      </c>
      <c r="F170" s="1107" t="str">
        <f t="array" ref="F170">IFERROR(INDEX(UIID!$K$2:$K354, MATCH(CONCATENATE(B170,D170,G170,J170), UIID!$B$2:$B354&amp;UIID!$D$2:$D354&amp;UIID!$G$2:$G354&amp;UIID!$H$2:$H354, 0),), "Not Found")</f>
        <v>0712-0023</v>
      </c>
      <c r="G170" s="1133" t="s">
        <v>207</v>
      </c>
      <c r="H170" s="1133"/>
      <c r="I170" s="1133" t="s">
        <v>4804</v>
      </c>
      <c r="J170" s="1133" t="s">
        <v>3711</v>
      </c>
      <c r="K170" s="1133">
        <v>9.6517059529465801</v>
      </c>
      <c r="L170" s="1133">
        <v>123.86685578088399</v>
      </c>
      <c r="M170" s="1133" t="s">
        <v>4805</v>
      </c>
      <c r="N170" s="1133" t="s">
        <v>4490</v>
      </c>
      <c r="O170" s="1133" t="s">
        <v>15</v>
      </c>
      <c r="P170" s="1133" t="s">
        <v>16</v>
      </c>
      <c r="Q170" s="1133" t="s">
        <v>35</v>
      </c>
      <c r="R170" s="1133" t="s">
        <v>117</v>
      </c>
      <c r="S170" s="1132" t="s">
        <v>1497</v>
      </c>
      <c r="T170" s="1133" t="s">
        <v>4164</v>
      </c>
      <c r="U170" s="1132" t="s">
        <v>1498</v>
      </c>
      <c r="V170" s="1132" t="s">
        <v>4811</v>
      </c>
      <c r="W170" s="1134">
        <v>45405</v>
      </c>
      <c r="X170" s="1135">
        <v>47232</v>
      </c>
      <c r="Y170" s="1132" t="s">
        <v>4812</v>
      </c>
      <c r="Z170" s="1132" t="s">
        <v>4813</v>
      </c>
      <c r="AA170" s="1147"/>
      <c r="AB170" s="1148"/>
      <c r="AC170" s="1121"/>
    </row>
    <row r="171" spans="1:29" ht="15.75" customHeight="1">
      <c r="A171" s="1106" t="s">
        <v>10</v>
      </c>
      <c r="B171" s="1120" t="s">
        <v>27</v>
      </c>
      <c r="C171" s="1120" t="s">
        <v>28</v>
      </c>
      <c r="D171" s="1106" t="s">
        <v>29</v>
      </c>
      <c r="E171" s="1106" t="s">
        <v>30</v>
      </c>
      <c r="F171" s="1107" t="str">
        <f t="array" ref="F171">IFERROR(INDEX(UIID!$K$2:$K354, MATCH(CONCATENATE(B171,D171,G171,J171), UIID!$B$2:$B354&amp;UIID!$D$2:$D354&amp;UIID!$G$2:$G354&amp;UIID!$H$2:$H354, 0),), "Not Found")</f>
        <v>0712-0046</v>
      </c>
      <c r="G171" s="1120" t="s">
        <v>3485</v>
      </c>
      <c r="H171" s="1120"/>
      <c r="I171" s="1120" t="s">
        <v>4814</v>
      </c>
      <c r="J171" s="1120" t="s">
        <v>3729</v>
      </c>
      <c r="K171" s="1120">
        <v>9.6319290116162506</v>
      </c>
      <c r="L171" s="1120">
        <v>123.86841496064299</v>
      </c>
      <c r="M171" s="1120" t="s">
        <v>4815</v>
      </c>
      <c r="N171" s="1120" t="s">
        <v>4816</v>
      </c>
      <c r="O171" s="1106" t="s">
        <v>15</v>
      </c>
      <c r="P171" s="1106" t="s">
        <v>16</v>
      </c>
      <c r="Q171" s="1106" t="s">
        <v>35</v>
      </c>
      <c r="R171" s="1106" t="s">
        <v>32</v>
      </c>
      <c r="S171" s="1120" t="s">
        <v>33</v>
      </c>
      <c r="T171" s="1106" t="s">
        <v>4164</v>
      </c>
      <c r="U171" s="1120" t="s">
        <v>1770</v>
      </c>
      <c r="V171" s="1120" t="s">
        <v>4817</v>
      </c>
      <c r="W171" s="1116">
        <v>45435</v>
      </c>
      <c r="X171" s="1117">
        <v>47262</v>
      </c>
      <c r="Y171" s="1120" t="s">
        <v>4818</v>
      </c>
      <c r="Z171" s="1120" t="s">
        <v>4819</v>
      </c>
      <c r="AA171" s="473"/>
      <c r="AB171" s="1111"/>
      <c r="AC171" s="1121"/>
    </row>
    <row r="172" spans="1:29" ht="15.75" customHeight="1">
      <c r="A172" s="1106" t="s">
        <v>10</v>
      </c>
      <c r="B172" s="1132" t="s">
        <v>27</v>
      </c>
      <c r="C172" s="1132" t="s">
        <v>28</v>
      </c>
      <c r="D172" s="1133" t="s">
        <v>29</v>
      </c>
      <c r="E172" s="1133" t="s">
        <v>30</v>
      </c>
      <c r="F172" s="1107" t="str">
        <f t="array" ref="F172">IFERROR(INDEX(UIID!$K$2:$K354, MATCH(CONCATENATE(B172,D172,G172,J172), UIID!$B$2:$B354&amp;UIID!$D$2:$D354&amp;UIID!$G$2:$G354&amp;UIID!$H$2:$H354, 0),), "Not Found")</f>
        <v>0712-0046</v>
      </c>
      <c r="G172" s="1132" t="s">
        <v>3485</v>
      </c>
      <c r="H172" s="1132"/>
      <c r="I172" s="1132" t="s">
        <v>4814</v>
      </c>
      <c r="J172" s="1132" t="s">
        <v>3729</v>
      </c>
      <c r="K172" s="1132">
        <v>9.6319290116162506</v>
      </c>
      <c r="L172" s="1132">
        <v>123.86841496064299</v>
      </c>
      <c r="M172" s="1132" t="s">
        <v>4815</v>
      </c>
      <c r="N172" s="1132" t="s">
        <v>4816</v>
      </c>
      <c r="O172" s="1133" t="s">
        <v>15</v>
      </c>
      <c r="P172" s="1133" t="s">
        <v>16</v>
      </c>
      <c r="Q172" s="1133" t="s">
        <v>35</v>
      </c>
      <c r="R172" s="1106" t="s">
        <v>32</v>
      </c>
      <c r="S172" s="1132" t="s">
        <v>47</v>
      </c>
      <c r="T172" s="1133" t="s">
        <v>4164</v>
      </c>
      <c r="U172" s="1132" t="s">
        <v>78</v>
      </c>
      <c r="V172" s="1132" t="s">
        <v>4820</v>
      </c>
      <c r="W172" s="1134">
        <v>45435</v>
      </c>
      <c r="X172" s="1135">
        <v>47262</v>
      </c>
      <c r="Y172" s="1132" t="s">
        <v>4821</v>
      </c>
      <c r="Z172" s="1132" t="s">
        <v>4822</v>
      </c>
      <c r="AA172" s="1147"/>
      <c r="AB172" s="1148"/>
      <c r="AC172" s="1121"/>
    </row>
    <row r="173" spans="1:29" ht="15.75" customHeight="1">
      <c r="A173" s="1106" t="s">
        <v>10</v>
      </c>
      <c r="B173" s="1120" t="s">
        <v>27</v>
      </c>
      <c r="C173" s="1120" t="s">
        <v>28</v>
      </c>
      <c r="D173" s="313" t="s">
        <v>29</v>
      </c>
      <c r="E173" s="1106" t="s">
        <v>30</v>
      </c>
      <c r="F173" s="1107" t="str">
        <f t="array" ref="F173">IFERROR(INDEX(UIID!$K$2:$K354, MATCH(CONCATENATE(B173,D173,G173,J173), UIID!$B$2:$B354&amp;UIID!$D$2:$D354&amp;UIID!$G$2:$G354&amp;UIID!$H$2:$H354, 0),), "Not Found")</f>
        <v>0712-0025</v>
      </c>
      <c r="G173" s="1120" t="s">
        <v>3495</v>
      </c>
      <c r="H173" s="1120"/>
      <c r="I173" s="1120" t="s">
        <v>4823</v>
      </c>
      <c r="J173" s="1132" t="s">
        <v>3712</v>
      </c>
      <c r="K173" s="1120">
        <v>9.6512112612147707</v>
      </c>
      <c r="L173" s="1120">
        <v>123.85114229622501</v>
      </c>
      <c r="M173" s="1120" t="s">
        <v>4824</v>
      </c>
      <c r="N173" s="1152" t="s">
        <v>4825</v>
      </c>
      <c r="O173" s="1106" t="s">
        <v>15</v>
      </c>
      <c r="P173" s="1106" t="s">
        <v>16</v>
      </c>
      <c r="Q173" s="1106" t="s">
        <v>4262</v>
      </c>
      <c r="R173" s="1106" t="s">
        <v>3006</v>
      </c>
      <c r="S173" s="1120" t="s">
        <v>3490</v>
      </c>
      <c r="T173" s="1106" t="s">
        <v>22</v>
      </c>
      <c r="U173" s="1120" t="s">
        <v>1048</v>
      </c>
      <c r="V173" s="1120" t="s">
        <v>4826</v>
      </c>
      <c r="W173" s="1116">
        <v>45456</v>
      </c>
      <c r="X173" s="1117">
        <v>47283</v>
      </c>
      <c r="Y173" s="1120" t="s">
        <v>4827</v>
      </c>
      <c r="Z173" s="1120" t="s">
        <v>4828</v>
      </c>
      <c r="AA173" s="473"/>
      <c r="AB173" s="1111"/>
      <c r="AC173" s="1121"/>
    </row>
    <row r="174" spans="1:29" ht="15.75" customHeight="1">
      <c r="A174" s="1106" t="s">
        <v>10</v>
      </c>
      <c r="B174" s="1132" t="s">
        <v>27</v>
      </c>
      <c r="C174" s="1132" t="s">
        <v>28</v>
      </c>
      <c r="D174" s="1133" t="s">
        <v>29</v>
      </c>
      <c r="E174" s="1133" t="s">
        <v>30</v>
      </c>
      <c r="F174" s="1153" t="str">
        <f t="array" ref="F174">IFERROR(INDEX(UIID!$K$2:$K354, MATCH(CONCATENATE(B174,D174,G174,J174), UIID!$B$2:$B354&amp;UIID!$D$2:$D354&amp;UIID!$G$2:$G354&amp;UIID!$H$2:$H354, 0),), "Not Found")</f>
        <v>0712-0025</v>
      </c>
      <c r="G174" s="1132" t="s">
        <v>3495</v>
      </c>
      <c r="H174" s="1132"/>
      <c r="I174" s="1132" t="s">
        <v>4823</v>
      </c>
      <c r="J174" s="1132" t="s">
        <v>3712</v>
      </c>
      <c r="K174" s="1132">
        <v>9.6512112612147707</v>
      </c>
      <c r="L174" s="1132">
        <v>123.85114229622501</v>
      </c>
      <c r="M174" s="1132" t="s">
        <v>4824</v>
      </c>
      <c r="N174" s="1154" t="s">
        <v>4825</v>
      </c>
      <c r="O174" s="1133" t="s">
        <v>15</v>
      </c>
      <c r="P174" s="1133" t="s">
        <v>16</v>
      </c>
      <c r="Q174" s="1106" t="s">
        <v>4262</v>
      </c>
      <c r="R174" s="1133" t="s">
        <v>3006</v>
      </c>
      <c r="S174" s="1132" t="s">
        <v>2731</v>
      </c>
      <c r="T174" s="1133" t="s">
        <v>22</v>
      </c>
      <c r="U174" s="1132" t="s">
        <v>59</v>
      </c>
      <c r="V174" s="1132" t="s">
        <v>4829</v>
      </c>
      <c r="W174" s="1134">
        <v>45469</v>
      </c>
      <c r="X174" s="1135">
        <v>47296</v>
      </c>
      <c r="Y174" s="1132" t="s">
        <v>4830</v>
      </c>
      <c r="Z174" s="1132" t="s">
        <v>4828</v>
      </c>
      <c r="AA174" s="1147"/>
      <c r="AB174" s="1148"/>
      <c r="AC174" s="1155"/>
    </row>
    <row r="175" spans="1:29" ht="15.75" customHeight="1">
      <c r="A175" s="1106" t="s">
        <v>10</v>
      </c>
      <c r="B175" s="1106" t="s">
        <v>27</v>
      </c>
      <c r="C175" s="1106" t="s">
        <v>123</v>
      </c>
      <c r="D175" s="1106" t="s">
        <v>124</v>
      </c>
      <c r="E175" s="1106" t="s">
        <v>509</v>
      </c>
      <c r="F175" s="1107" t="str">
        <f t="array" ref="F175">IFERROR(INDEX(UIID!$K$2:$K354, MATCH(CONCATENATE(B175,D175,G175,J175), UIID!$B$2:$B354&amp;UIID!$D$2:$D354&amp;UIID!$G$2:$G354&amp;UIID!$H$2:$H354, 0),), "Not Found")</f>
        <v>0712-0003</v>
      </c>
      <c r="G175" s="1106" t="s">
        <v>3460</v>
      </c>
      <c r="H175" s="1106"/>
      <c r="I175" s="1106" t="s">
        <v>4676</v>
      </c>
      <c r="J175" s="1106" t="s">
        <v>227</v>
      </c>
      <c r="K175" s="1106">
        <v>9.7021431242957092</v>
      </c>
      <c r="L175" s="1106">
        <v>124.10275016739</v>
      </c>
      <c r="M175" s="1106" t="s">
        <v>4329</v>
      </c>
      <c r="N175" s="1106" t="s">
        <v>4330</v>
      </c>
      <c r="O175" s="1106" t="s">
        <v>113</v>
      </c>
      <c r="P175" s="1106" t="s">
        <v>2229</v>
      </c>
      <c r="Q175" s="1106" t="s">
        <v>35</v>
      </c>
      <c r="R175" s="1106" t="s">
        <v>272</v>
      </c>
      <c r="S175" s="1120" t="s">
        <v>2649</v>
      </c>
      <c r="T175" s="1106" t="s">
        <v>4306</v>
      </c>
      <c r="U175" s="1120" t="s">
        <v>276</v>
      </c>
      <c r="V175" s="1120" t="s">
        <v>4831</v>
      </c>
      <c r="W175" s="1116">
        <v>45484</v>
      </c>
      <c r="X175" s="1117">
        <v>45485</v>
      </c>
      <c r="Y175" s="1120" t="s">
        <v>4337</v>
      </c>
      <c r="Z175" s="1120" t="s">
        <v>4832</v>
      </c>
      <c r="AA175" s="473"/>
      <c r="AB175" s="1111"/>
      <c r="AC175" s="1121"/>
    </row>
    <row r="176" spans="1:29" ht="15.75" customHeight="1">
      <c r="A176" s="1106" t="s">
        <v>10</v>
      </c>
      <c r="B176" s="1132" t="s">
        <v>27</v>
      </c>
      <c r="C176" s="1132" t="s">
        <v>28</v>
      </c>
      <c r="D176" s="1133" t="s">
        <v>29</v>
      </c>
      <c r="E176" s="1133" t="s">
        <v>30</v>
      </c>
      <c r="F176" s="1153" t="str">
        <f t="array" ref="F176">IFERROR(INDEX(UIID!$K$2:$K354, MATCH(CONCATENATE(B176,D176,G176,J176), UIID!$B$2:$B354&amp;UIID!$D$2:$D354&amp;UIID!$G$2:$G354&amp;UIID!$H$2:$H354, 0),), "Not Found")</f>
        <v>0712-0025</v>
      </c>
      <c r="G176" s="1132" t="s">
        <v>3495</v>
      </c>
      <c r="H176" s="1132"/>
      <c r="I176" s="1132" t="s">
        <v>4823</v>
      </c>
      <c r="J176" s="1132" t="s">
        <v>3712</v>
      </c>
      <c r="K176" s="1132">
        <v>9.6512112612147707</v>
      </c>
      <c r="L176" s="1132">
        <v>123.85114229622501</v>
      </c>
      <c r="M176" s="1132" t="s">
        <v>4824</v>
      </c>
      <c r="N176" s="1154" t="s">
        <v>4825</v>
      </c>
      <c r="O176" s="1133" t="s">
        <v>15</v>
      </c>
      <c r="P176" s="1133" t="s">
        <v>16</v>
      </c>
      <c r="Q176" s="1106" t="s">
        <v>4262</v>
      </c>
      <c r="R176" s="1133" t="s">
        <v>3006</v>
      </c>
      <c r="S176" s="1132" t="s">
        <v>3505</v>
      </c>
      <c r="T176" s="1133" t="s">
        <v>22</v>
      </c>
      <c r="U176" s="1132" t="s">
        <v>59</v>
      </c>
      <c r="V176" s="1132" t="s">
        <v>4833</v>
      </c>
      <c r="W176" s="1134">
        <v>45495</v>
      </c>
      <c r="X176" s="1135">
        <v>47322</v>
      </c>
      <c r="Y176" s="1132" t="s">
        <v>4830</v>
      </c>
      <c r="Z176" s="1132" t="s">
        <v>4828</v>
      </c>
      <c r="AA176" s="1147"/>
      <c r="AB176" s="1148"/>
      <c r="AC176" s="1155"/>
    </row>
    <row r="177" spans="1:29" ht="15.75" customHeight="1">
      <c r="A177" s="1106" t="s">
        <v>10</v>
      </c>
      <c r="B177" s="1106" t="s">
        <v>27</v>
      </c>
      <c r="C177" s="1106" t="s">
        <v>28</v>
      </c>
      <c r="D177" s="1106" t="s">
        <v>29</v>
      </c>
      <c r="E177" s="1106" t="s">
        <v>30</v>
      </c>
      <c r="F177" s="1107" t="str">
        <f t="array" ref="F177">IFERROR(INDEX(UIID!$K$2:$K354, MATCH(CONCATENATE(B177,D177,G177,J177), UIID!$B$2:$B354&amp;UIID!$D$2:$D354&amp;UIID!$G$2:$G354&amp;UIID!$H$2:$H354, 0),), "Not Found")</f>
        <v>0712-0033</v>
      </c>
      <c r="G177" s="1156" t="s">
        <v>3507</v>
      </c>
      <c r="H177" s="1120"/>
      <c r="I177" s="1120" t="s">
        <v>4834</v>
      </c>
      <c r="J177" s="1120" t="s">
        <v>4835</v>
      </c>
      <c r="K177" s="1120">
        <v>9.6742052148976203</v>
      </c>
      <c r="L177" s="1120">
        <v>123.856438675211</v>
      </c>
      <c r="M177" s="1120">
        <v>9088217961</v>
      </c>
      <c r="N177" s="1120" t="s">
        <v>4836</v>
      </c>
      <c r="O177" s="1106" t="s">
        <v>15</v>
      </c>
      <c r="P177" s="1106" t="s">
        <v>16</v>
      </c>
      <c r="Q177" s="1106" t="s">
        <v>35</v>
      </c>
      <c r="R177" s="1106" t="s">
        <v>87</v>
      </c>
      <c r="S177" s="1120" t="s">
        <v>434</v>
      </c>
      <c r="T177" s="1106" t="s">
        <v>4164</v>
      </c>
      <c r="U177" s="1120" t="s">
        <v>1139</v>
      </c>
      <c r="V177" s="1120" t="s">
        <v>4837</v>
      </c>
      <c r="W177" s="1116">
        <v>45505</v>
      </c>
      <c r="X177" s="1117">
        <v>47332</v>
      </c>
      <c r="Y177" s="1120" t="s">
        <v>4838</v>
      </c>
      <c r="Z177" s="1120" t="s">
        <v>4839</v>
      </c>
      <c r="AA177" s="473"/>
      <c r="AB177" s="1111"/>
      <c r="AC177" s="1121"/>
    </row>
    <row r="178" spans="1:29" ht="15.75" customHeight="1">
      <c r="A178" s="1106" t="s">
        <v>10</v>
      </c>
      <c r="B178" s="1120" t="s">
        <v>27</v>
      </c>
      <c r="C178" s="1120" t="s">
        <v>28</v>
      </c>
      <c r="D178" s="1106" t="s">
        <v>29</v>
      </c>
      <c r="E178" s="1106" t="s">
        <v>30</v>
      </c>
      <c r="F178" s="1107" t="str">
        <f t="array" ref="F178">IFERROR(INDEX(UIID!$K$2:$K354, MATCH(CONCATENATE(B178,D178,G178,J178), UIID!$B$2:$B354&amp;UIID!$D$2:$D354&amp;UIID!$G$2:$G354&amp;UIID!$H$2:$H354, 0),), "Not Found")</f>
        <v>0712-0047</v>
      </c>
      <c r="G178" s="1120" t="s">
        <v>3471</v>
      </c>
      <c r="H178" s="1120"/>
      <c r="I178" s="1120" t="s">
        <v>4841</v>
      </c>
      <c r="J178" s="1120" t="s">
        <v>3730</v>
      </c>
      <c r="K178" s="1120">
        <v>9.6502380848941502</v>
      </c>
      <c r="L178" s="1120">
        <v>123.856728140402</v>
      </c>
      <c r="M178" s="1120" t="s">
        <v>4842</v>
      </c>
      <c r="N178" s="1120" t="s">
        <v>4843</v>
      </c>
      <c r="O178" s="1106" t="s">
        <v>15</v>
      </c>
      <c r="P178" s="1106" t="s">
        <v>16</v>
      </c>
      <c r="Q178" s="1106" t="s">
        <v>35</v>
      </c>
      <c r="R178" s="1106" t="s">
        <v>117</v>
      </c>
      <c r="S178" s="1120" t="s">
        <v>120</v>
      </c>
      <c r="T178" s="1106" t="s">
        <v>4164</v>
      </c>
      <c r="U178" s="1120" t="s">
        <v>4844</v>
      </c>
      <c r="V178" s="1120" t="s">
        <v>4845</v>
      </c>
      <c r="W178" s="1116">
        <v>45525</v>
      </c>
      <c r="X178" s="1117">
        <v>45526</v>
      </c>
      <c r="Y178" s="1120" t="s">
        <v>4846</v>
      </c>
      <c r="Z178" s="1120" t="s">
        <v>4847</v>
      </c>
      <c r="AA178" s="473"/>
      <c r="AB178" s="1111"/>
      <c r="AC178" s="1121"/>
    </row>
    <row r="179" spans="1:29" ht="15.75" customHeight="1">
      <c r="A179" s="1106" t="s">
        <v>10</v>
      </c>
      <c r="B179" s="1133" t="s">
        <v>27</v>
      </c>
      <c r="C179" s="1133" t="s">
        <v>50</v>
      </c>
      <c r="D179" s="1133" t="s">
        <v>248</v>
      </c>
      <c r="E179" s="1133" t="s">
        <v>123</v>
      </c>
      <c r="F179" s="1153" t="str">
        <f t="array" ref="F179">IFERROR(INDEX(UIID!$K$2:$K354, MATCH(CONCATENATE(B179,D179,G179,J179), UIID!$B$2:$B354&amp;UIID!$D$2:$D354&amp;UIID!$G$2:$G354&amp;UIID!$H$2:$H354, 0),), "Not Found")</f>
        <v>0712-0004</v>
      </c>
      <c r="G179" s="1132" t="s">
        <v>3513</v>
      </c>
      <c r="H179" s="1132"/>
      <c r="I179" s="1132" t="s">
        <v>4644</v>
      </c>
      <c r="J179" s="1132" t="s">
        <v>250</v>
      </c>
      <c r="K179" s="1132">
        <v>10.029578266343</v>
      </c>
      <c r="L179" s="1132">
        <v>124.080873040405</v>
      </c>
      <c r="M179" s="1132" t="s">
        <v>4849</v>
      </c>
      <c r="N179" s="1132" t="s">
        <v>4364</v>
      </c>
      <c r="O179" s="1133" t="s">
        <v>113</v>
      </c>
      <c r="P179" s="1106" t="s">
        <v>2229</v>
      </c>
      <c r="Q179" s="1133" t="s">
        <v>35</v>
      </c>
      <c r="R179" s="1133" t="s">
        <v>272</v>
      </c>
      <c r="S179" s="1132" t="s">
        <v>2649</v>
      </c>
      <c r="T179" s="1133" t="s">
        <v>4306</v>
      </c>
      <c r="U179" s="1132" t="s">
        <v>276</v>
      </c>
      <c r="V179" s="1132" t="s">
        <v>4850</v>
      </c>
      <c r="W179" s="1134">
        <v>45533</v>
      </c>
      <c r="X179" s="1135">
        <v>47360</v>
      </c>
      <c r="Y179" s="1132" t="s">
        <v>4369</v>
      </c>
      <c r="Z179" s="1132" t="s">
        <v>4851</v>
      </c>
      <c r="AA179" s="1147"/>
      <c r="AB179" s="1148"/>
      <c r="AC179" s="1155"/>
    </row>
    <row r="180" spans="1:29" ht="15.75" customHeight="1">
      <c r="A180" s="1106" t="s">
        <v>10</v>
      </c>
      <c r="B180" s="1120" t="s">
        <v>27</v>
      </c>
      <c r="C180" s="1120" t="s">
        <v>28</v>
      </c>
      <c r="D180" s="1106" t="s">
        <v>3722</v>
      </c>
      <c r="E180" s="1106" t="s">
        <v>509</v>
      </c>
      <c r="F180" s="1107" t="str">
        <f t="array" ref="F180">IFERROR(INDEX(UIID!$K$2:$K354, MATCH(CONCATENATE(B180,D180,G180,J180), UIID!$B$2:$B354&amp;UIID!$D$2:$D354&amp;UIID!$G$2:$G354&amp;UIID!$H$2:$H354, 0),), "Not Found")</f>
        <v>0712-0041</v>
      </c>
      <c r="G180" s="176" t="s">
        <v>3521</v>
      </c>
      <c r="H180" s="176"/>
      <c r="I180" s="176" t="s">
        <v>4710</v>
      </c>
      <c r="J180" s="176" t="s">
        <v>3723</v>
      </c>
      <c r="K180" s="176">
        <v>9.5878754278814995</v>
      </c>
      <c r="L180" s="176">
        <v>123.757692267389</v>
      </c>
      <c r="M180" s="485" t="s">
        <v>4754</v>
      </c>
      <c r="N180" s="176" t="s">
        <v>4712</v>
      </c>
      <c r="O180" s="313" t="s">
        <v>15</v>
      </c>
      <c r="P180" s="313" t="s">
        <v>16</v>
      </c>
      <c r="Q180" s="1106" t="s">
        <v>35</v>
      </c>
      <c r="R180" s="1106" t="s">
        <v>107</v>
      </c>
      <c r="S180" s="1120" t="s">
        <v>666</v>
      </c>
      <c r="T180" s="1106" t="s">
        <v>4164</v>
      </c>
      <c r="U180" s="1120" t="s">
        <v>192</v>
      </c>
      <c r="V180" s="1120" t="s">
        <v>4853</v>
      </c>
      <c r="W180" s="1116">
        <v>45554</v>
      </c>
      <c r="X180" s="1117">
        <v>47381</v>
      </c>
      <c r="Y180" s="1120" t="s">
        <v>4715</v>
      </c>
      <c r="Z180" s="1120" t="s">
        <v>4854</v>
      </c>
      <c r="AA180" s="473"/>
      <c r="AB180" s="1111"/>
      <c r="AC180" s="1121"/>
    </row>
    <row r="181" spans="1:29" ht="15.75" customHeight="1">
      <c r="A181" s="1106" t="s">
        <v>10</v>
      </c>
      <c r="B181" s="1106" t="s">
        <v>27</v>
      </c>
      <c r="C181" s="1106" t="s">
        <v>123</v>
      </c>
      <c r="D181" s="1106" t="s">
        <v>285</v>
      </c>
      <c r="E181" s="1106" t="s">
        <v>509</v>
      </c>
      <c r="F181" s="1107" t="str">
        <f t="array" ref="F181">IFERROR(INDEX(UIID!$K$2:$K354, MATCH(CONCATENATE(B181,D181,G181,J181), UIID!$B$2:$B354&amp;UIID!$D$2:$D354&amp;UIID!$G$2:$G354&amp;UIID!$H$2:$H354, 0),), "Not Found")</f>
        <v>0712-0005</v>
      </c>
      <c r="G181" s="1120" t="s">
        <v>3529</v>
      </c>
      <c r="H181" s="1120"/>
      <c r="I181" s="1120" t="s">
        <v>4412</v>
      </c>
      <c r="J181" s="1120" t="s">
        <v>286</v>
      </c>
      <c r="K181" s="1106">
        <v>9.8567162226397809</v>
      </c>
      <c r="L181" s="1106">
        <v>124.336426906886</v>
      </c>
      <c r="M181" s="1106" t="s">
        <v>287</v>
      </c>
      <c r="N181" s="1106" t="s">
        <v>4413</v>
      </c>
      <c r="O181" s="1106" t="s">
        <v>113</v>
      </c>
      <c r="P181" s="1106" t="s">
        <v>2229</v>
      </c>
      <c r="Q181" s="1140" t="s">
        <v>10389</v>
      </c>
      <c r="R181" s="1106" t="s">
        <v>84</v>
      </c>
      <c r="S181" s="1120" t="s">
        <v>170</v>
      </c>
      <c r="T181" s="1106" t="s">
        <v>4213</v>
      </c>
      <c r="U181" s="1120" t="s">
        <v>94</v>
      </c>
      <c r="V181" s="1120" t="s">
        <v>4863</v>
      </c>
      <c r="W181" s="1116">
        <v>45566</v>
      </c>
      <c r="X181" s="1117">
        <v>47157</v>
      </c>
      <c r="Y181" s="1120" t="s">
        <v>4864</v>
      </c>
      <c r="Z181" s="1120" t="s">
        <v>4865</v>
      </c>
      <c r="AA181" s="473"/>
      <c r="AB181" s="1111"/>
      <c r="AC181" s="1121"/>
    </row>
    <row r="182" spans="1:29" ht="15.75" customHeight="1">
      <c r="A182" s="1106" t="s">
        <v>10</v>
      </c>
      <c r="B182" s="1120" t="s">
        <v>27</v>
      </c>
      <c r="C182" s="1106" t="s">
        <v>123</v>
      </c>
      <c r="D182" s="1106" t="s">
        <v>285</v>
      </c>
      <c r="E182" s="1106" t="s">
        <v>509</v>
      </c>
      <c r="F182" s="1107" t="str">
        <f t="array" ref="F182">IFERROR(INDEX(UIID!$K$2:$K354, MATCH(CONCATENATE(B182,D182,G182,J182), UIID!$B$2:$B354&amp;UIID!$D$2:$D354&amp;UIID!$G$2:$G354&amp;UIID!$H$2:$H354, 0),), "Not Found")</f>
        <v>0712-0005</v>
      </c>
      <c r="G182" s="1120" t="s">
        <v>3529</v>
      </c>
      <c r="H182" s="1120"/>
      <c r="I182" s="1120" t="s">
        <v>4412</v>
      </c>
      <c r="J182" s="1120" t="s">
        <v>286</v>
      </c>
      <c r="K182" s="1106">
        <v>9.8567162226397809</v>
      </c>
      <c r="L182" s="1106">
        <v>124.336426906886</v>
      </c>
      <c r="M182" s="1106" t="s">
        <v>287</v>
      </c>
      <c r="N182" s="1106" t="s">
        <v>4413</v>
      </c>
      <c r="O182" s="1106" t="s">
        <v>113</v>
      </c>
      <c r="P182" s="1106" t="s">
        <v>2229</v>
      </c>
      <c r="Q182" s="1140" t="s">
        <v>10389</v>
      </c>
      <c r="R182" s="1106" t="s">
        <v>84</v>
      </c>
      <c r="S182" s="1120" t="s">
        <v>167</v>
      </c>
      <c r="T182" s="1106" t="s">
        <v>4164</v>
      </c>
      <c r="U182" s="1120" t="s">
        <v>94</v>
      </c>
      <c r="V182" s="1120" t="s">
        <v>4867</v>
      </c>
      <c r="W182" s="1116">
        <v>45566</v>
      </c>
      <c r="X182" s="1117">
        <v>47157</v>
      </c>
      <c r="Y182" s="1120" t="s">
        <v>4864</v>
      </c>
      <c r="Z182" s="1120" t="s">
        <v>4865</v>
      </c>
      <c r="AA182" s="473"/>
      <c r="AB182" s="1111"/>
      <c r="AC182" s="1121"/>
    </row>
    <row r="183" spans="1:29" ht="15.75" customHeight="1">
      <c r="A183" s="1106" t="s">
        <v>10</v>
      </c>
      <c r="B183" s="1106" t="s">
        <v>27</v>
      </c>
      <c r="C183" s="1106" t="s">
        <v>28</v>
      </c>
      <c r="D183" s="1106" t="s">
        <v>2131</v>
      </c>
      <c r="E183" s="1106" t="s">
        <v>50</v>
      </c>
      <c r="F183" s="1107" t="str">
        <f t="array" ref="F183">IFERROR(INDEX(UIID!$K$2:$K354, MATCH(CONCATENATE(B183,D183,G183,J183), UIID!$B$2:$B354&amp;UIID!$D$2:$D354&amp;UIID!$G$2:$G354&amp;UIID!$H$2:$H354, 0),), "Not Found")</f>
        <v>0712-0019</v>
      </c>
      <c r="G183" s="1120" t="s">
        <v>2132</v>
      </c>
      <c r="H183" s="1120"/>
      <c r="I183" s="1120" t="s">
        <v>4548</v>
      </c>
      <c r="J183" s="1120" t="s">
        <v>2133</v>
      </c>
      <c r="K183" s="1120">
        <v>9.8050667884779692</v>
      </c>
      <c r="L183" s="1120">
        <v>123.797421096226</v>
      </c>
      <c r="M183" s="1120">
        <v>9229417436</v>
      </c>
      <c r="N183" s="1120" t="s">
        <v>4549</v>
      </c>
      <c r="O183" s="1106" t="s">
        <v>113</v>
      </c>
      <c r="P183" s="1106" t="s">
        <v>132</v>
      </c>
      <c r="Q183" s="1106" t="s">
        <v>35</v>
      </c>
      <c r="R183" s="1106" t="s">
        <v>104</v>
      </c>
      <c r="S183" s="1120" t="s">
        <v>105</v>
      </c>
      <c r="T183" s="1106" t="s">
        <v>4164</v>
      </c>
      <c r="U183" s="1120" t="s">
        <v>106</v>
      </c>
      <c r="V183" s="1120" t="s">
        <v>4868</v>
      </c>
      <c r="W183" s="1116">
        <v>45574</v>
      </c>
      <c r="X183" s="1117">
        <v>47401</v>
      </c>
      <c r="Y183" s="1138" t="s">
        <v>4869</v>
      </c>
      <c r="Z183" s="1162" t="s">
        <v>4870</v>
      </c>
      <c r="AA183" s="473"/>
      <c r="AB183" s="1111"/>
      <c r="AC183" s="1121"/>
    </row>
    <row r="184" spans="1:29" ht="15.75" customHeight="1">
      <c r="A184" s="1106" t="s">
        <v>10</v>
      </c>
      <c r="B184" s="1106" t="s">
        <v>27</v>
      </c>
      <c r="C184" s="1106" t="s">
        <v>28</v>
      </c>
      <c r="D184" s="1106" t="s">
        <v>29</v>
      </c>
      <c r="E184" s="1106" t="s">
        <v>30</v>
      </c>
      <c r="F184" s="1107" t="str">
        <f t="array" ref="F184">IFERROR(INDEX(UIID!$K$2:$K354, MATCH(CONCATENATE(B184,D184,G184,J184), UIID!$B$2:$B354&amp;UIID!$D$2:$D354&amp;UIID!$G$2:$G354&amp;UIID!$H$2:$H354, 0),), "Not Found")</f>
        <v>0712-0015</v>
      </c>
      <c r="G184" s="1106" t="s">
        <v>1805</v>
      </c>
      <c r="H184" s="1106"/>
      <c r="I184" s="1106" t="s">
        <v>4517</v>
      </c>
      <c r="J184" s="1106" t="s">
        <v>3707</v>
      </c>
      <c r="K184" s="1106">
        <v>9.6450429112988108</v>
      </c>
      <c r="L184" s="1106">
        <v>123.862470952048</v>
      </c>
      <c r="M184" s="1106" t="s">
        <v>1807</v>
      </c>
      <c r="N184" s="1106" t="s">
        <v>4518</v>
      </c>
      <c r="O184" s="1106" t="s">
        <v>15</v>
      </c>
      <c r="P184" s="1106" t="s">
        <v>16</v>
      </c>
      <c r="Q184" s="1140" t="s">
        <v>10389</v>
      </c>
      <c r="R184" s="1106" t="s">
        <v>2230</v>
      </c>
      <c r="S184" s="1120" t="s">
        <v>1795</v>
      </c>
      <c r="T184" s="1106" t="s">
        <v>4157</v>
      </c>
      <c r="U184" s="1120" t="s">
        <v>162</v>
      </c>
      <c r="V184" s="1120" t="s">
        <v>4871</v>
      </c>
      <c r="W184" s="1116">
        <v>45576</v>
      </c>
      <c r="X184" s="1117">
        <v>47176</v>
      </c>
      <c r="Y184" s="1120" t="s">
        <v>4872</v>
      </c>
      <c r="Z184" s="1120" t="s">
        <v>4873</v>
      </c>
      <c r="AA184" s="473"/>
      <c r="AB184" s="1111"/>
      <c r="AC184" s="1121"/>
    </row>
    <row r="185" spans="1:29" ht="15.75" customHeight="1">
      <c r="A185" s="1106" t="s">
        <v>10</v>
      </c>
      <c r="B185" s="1120" t="s">
        <v>27</v>
      </c>
      <c r="C185" s="1106" t="s">
        <v>28</v>
      </c>
      <c r="D185" s="1106" t="s">
        <v>29</v>
      </c>
      <c r="E185" s="1106" t="s">
        <v>30</v>
      </c>
      <c r="F185" s="1107" t="str">
        <f t="array" ref="F185">IFERROR(INDEX(UIID!$K$2:$K354, MATCH(CONCATENATE(B185,D185,G185,J185), UIID!$B$2:$B354&amp;UIID!$D$2:$D354&amp;UIID!$G$2:$G354&amp;UIID!$H$2:$H354, 0),), "Not Found")</f>
        <v>0712-0015</v>
      </c>
      <c r="G185" s="1106" t="s">
        <v>1805</v>
      </c>
      <c r="H185" s="1120"/>
      <c r="I185" s="1106" t="s">
        <v>4517</v>
      </c>
      <c r="J185" s="1106" t="s">
        <v>3707</v>
      </c>
      <c r="K185" s="1106">
        <v>9.6450429112988108</v>
      </c>
      <c r="L185" s="1106">
        <v>123.862470952048</v>
      </c>
      <c r="M185" s="1106" t="s">
        <v>1807</v>
      </c>
      <c r="N185" s="1106" t="s">
        <v>4518</v>
      </c>
      <c r="O185" s="1106" t="s">
        <v>15</v>
      </c>
      <c r="P185" s="1106" t="s">
        <v>16</v>
      </c>
      <c r="Q185" s="1140" t="s">
        <v>10389</v>
      </c>
      <c r="R185" s="1106" t="s">
        <v>32</v>
      </c>
      <c r="S185" s="1120" t="s">
        <v>3142</v>
      </c>
      <c r="T185" s="1106" t="s">
        <v>4157</v>
      </c>
      <c r="U185" s="1120" t="s">
        <v>4859</v>
      </c>
      <c r="V185" s="1120" t="s">
        <v>4875</v>
      </c>
      <c r="W185" s="1116">
        <v>45576</v>
      </c>
      <c r="X185" s="1117">
        <v>47176</v>
      </c>
      <c r="Y185" s="1120" t="s">
        <v>4876</v>
      </c>
      <c r="Z185" s="1120" t="s">
        <v>4877</v>
      </c>
      <c r="AA185" s="473"/>
      <c r="AB185" s="1111"/>
      <c r="AC185" s="1121"/>
    </row>
    <row r="186" spans="1:29" ht="15.75" customHeight="1">
      <c r="A186" s="1106" t="s">
        <v>10</v>
      </c>
      <c r="B186" s="1120" t="s">
        <v>27</v>
      </c>
      <c r="C186" s="1106" t="s">
        <v>28</v>
      </c>
      <c r="D186" s="1106" t="s">
        <v>29</v>
      </c>
      <c r="E186" s="1106" t="s">
        <v>30</v>
      </c>
      <c r="F186" s="1107" t="str">
        <f t="array" ref="F186">IFERROR(INDEX(UIID!$K$2:$K354, MATCH(CONCATENATE(B186,D186,G186,J186), UIID!$B$2:$B354&amp;UIID!$D$2:$D354&amp;UIID!$G$2:$G354&amp;UIID!$H$2:$H354, 0),), "Not Found")</f>
        <v>0712-0015</v>
      </c>
      <c r="G186" s="1106" t="s">
        <v>1805</v>
      </c>
      <c r="H186" s="1120"/>
      <c r="I186" s="1106" t="s">
        <v>4517</v>
      </c>
      <c r="J186" s="1106" t="s">
        <v>3707</v>
      </c>
      <c r="K186" s="1106">
        <v>9.6450429112988108</v>
      </c>
      <c r="L186" s="1106">
        <v>123.862470952048</v>
      </c>
      <c r="M186" s="1106" t="s">
        <v>1807</v>
      </c>
      <c r="N186" s="1106" t="s">
        <v>4518</v>
      </c>
      <c r="O186" s="1106" t="s">
        <v>15</v>
      </c>
      <c r="P186" s="1106" t="s">
        <v>16</v>
      </c>
      <c r="Q186" s="1140" t="s">
        <v>10389</v>
      </c>
      <c r="R186" s="1106" t="s">
        <v>272</v>
      </c>
      <c r="S186" s="1120" t="s">
        <v>3046</v>
      </c>
      <c r="T186" s="1106" t="s">
        <v>4306</v>
      </c>
      <c r="U186" s="1120" t="s">
        <v>276</v>
      </c>
      <c r="V186" s="1120" t="s">
        <v>4879</v>
      </c>
      <c r="W186" s="1116">
        <v>45576</v>
      </c>
      <c r="X186" s="1117">
        <v>47015</v>
      </c>
      <c r="Y186" s="1120" t="s">
        <v>4880</v>
      </c>
      <c r="Z186" s="1120" t="s">
        <v>4881</v>
      </c>
      <c r="AA186" s="473"/>
      <c r="AB186" s="1111"/>
      <c r="AC186" s="1121"/>
    </row>
    <row r="187" spans="1:29" ht="15.75" customHeight="1">
      <c r="A187" s="1106" t="s">
        <v>10</v>
      </c>
      <c r="B187" s="1132" t="s">
        <v>27</v>
      </c>
      <c r="C187" s="1132" t="s">
        <v>123</v>
      </c>
      <c r="D187" s="1133" t="s">
        <v>285</v>
      </c>
      <c r="E187" s="1133" t="s">
        <v>509</v>
      </c>
      <c r="F187" s="1153" t="str">
        <f t="array" ref="F187">IFERROR(INDEX(UIID!$K$2:$K354, MATCH(CONCATENATE(B187,D187,G187,J187), UIID!$B$2:$B354&amp;UIID!$D$2:$D354&amp;UIID!$G$2:$G354&amp;UIID!$H$2:$H354, 0),), "Not Found")</f>
        <v>0712-0005</v>
      </c>
      <c r="G187" s="1132" t="s">
        <v>3529</v>
      </c>
      <c r="H187" s="1132"/>
      <c r="I187" s="1132" t="s">
        <v>4412</v>
      </c>
      <c r="J187" s="1132" t="s">
        <v>286</v>
      </c>
      <c r="K187" s="1133">
        <v>9.8567162226397809</v>
      </c>
      <c r="L187" s="1133">
        <v>124.336426906886</v>
      </c>
      <c r="M187" s="1133" t="s">
        <v>287</v>
      </c>
      <c r="N187" s="1133" t="s">
        <v>4413</v>
      </c>
      <c r="O187" s="1133" t="s">
        <v>113</v>
      </c>
      <c r="P187" s="1106" t="s">
        <v>2229</v>
      </c>
      <c r="Q187" s="1133" t="s">
        <v>35</v>
      </c>
      <c r="R187" s="1133" t="s">
        <v>272</v>
      </c>
      <c r="S187" s="1132" t="s">
        <v>2649</v>
      </c>
      <c r="T187" s="1133" t="s">
        <v>4306</v>
      </c>
      <c r="U187" s="1132" t="s">
        <v>276</v>
      </c>
      <c r="V187" s="1132" t="s">
        <v>4883</v>
      </c>
      <c r="W187" s="1134">
        <v>45589</v>
      </c>
      <c r="X187" s="1135">
        <v>47416</v>
      </c>
      <c r="Y187" s="1158" t="s">
        <v>4884</v>
      </c>
      <c r="Z187" s="1161" t="s">
        <v>4885</v>
      </c>
      <c r="AA187" s="1147"/>
      <c r="AB187" s="1148"/>
      <c r="AC187" s="1155"/>
    </row>
    <row r="188" spans="1:29" ht="15.75" customHeight="1">
      <c r="A188" s="1106" t="s">
        <v>10</v>
      </c>
      <c r="B188" s="313" t="s">
        <v>27</v>
      </c>
      <c r="C188" s="313" t="s">
        <v>28</v>
      </c>
      <c r="D188" s="313" t="s">
        <v>29</v>
      </c>
      <c r="E188" s="313" t="s">
        <v>30</v>
      </c>
      <c r="F188" s="1107" t="str">
        <f t="array" ref="F188">IFERROR(INDEX(UIID!$K$2:$K354, MATCH(CONCATENATE(B188,D188,G188,J188), UIID!$B$2:$B354&amp;UIID!$D$2:$D354&amp;UIID!$G$2:$G354&amp;UIID!$H$2:$H354, 0),), "Not Found")</f>
        <v>0712-0040</v>
      </c>
      <c r="G188" s="1120" t="s">
        <v>2072</v>
      </c>
      <c r="H188" s="1120"/>
      <c r="I188" s="1120" t="s">
        <v>4887</v>
      </c>
      <c r="J188" s="1120" t="s">
        <v>2073</v>
      </c>
      <c r="K188" s="1120">
        <v>9.6752455151032493</v>
      </c>
      <c r="L188" s="1120">
        <v>123.880012653896</v>
      </c>
      <c r="M188" s="1138" t="s">
        <v>4888</v>
      </c>
      <c r="N188" s="1160" t="s">
        <v>4889</v>
      </c>
      <c r="O188" s="1106" t="s">
        <v>15</v>
      </c>
      <c r="P188" s="1106" t="s">
        <v>1449</v>
      </c>
      <c r="Q188" s="1106" t="s">
        <v>4262</v>
      </c>
      <c r="R188" s="1106" t="s">
        <v>125</v>
      </c>
      <c r="S188" s="1120" t="s">
        <v>2725</v>
      </c>
      <c r="T188" s="1106" t="s">
        <v>4890</v>
      </c>
      <c r="U188" s="1120" t="s">
        <v>2041</v>
      </c>
      <c r="V188" s="1120" t="s">
        <v>4891</v>
      </c>
      <c r="W188" s="1116">
        <v>45750</v>
      </c>
      <c r="X188" s="1117">
        <v>47577</v>
      </c>
      <c r="Y188" s="1138" t="s">
        <v>4892</v>
      </c>
      <c r="Z188" s="1162" t="s">
        <v>4893</v>
      </c>
      <c r="AA188" s="473"/>
      <c r="AB188" s="1111"/>
      <c r="AC188" s="1121"/>
    </row>
    <row r="189" spans="1:29" ht="15.75" customHeight="1">
      <c r="A189" s="1106" t="s">
        <v>10</v>
      </c>
      <c r="B189" s="1120" t="s">
        <v>27</v>
      </c>
      <c r="C189" s="1120" t="s">
        <v>50</v>
      </c>
      <c r="D189" s="1106" t="s">
        <v>1017</v>
      </c>
      <c r="E189" s="1106" t="s">
        <v>50</v>
      </c>
      <c r="F189" s="1107" t="str">
        <f t="array" ref="F189">IFERROR(INDEX(UIID!$K$2:$K354, MATCH(CONCATENATE(B189,D189,G189,J189), UIID!$B$2:$B354&amp;UIID!$D$2:$D354&amp;UIID!$G$2:$G354&amp;UIID!$H$2:$H354, 0),), "Not Found")</f>
        <v>0712-0018</v>
      </c>
      <c r="G189" s="1120" t="s">
        <v>2203</v>
      </c>
      <c r="H189" s="1120"/>
      <c r="I189" s="1120" t="s">
        <v>4563</v>
      </c>
      <c r="J189" s="1120" t="s">
        <v>2204</v>
      </c>
      <c r="K189" s="1120">
        <v>9.6477142938849294</v>
      </c>
      <c r="L189" s="1120">
        <v>123.852874887526</v>
      </c>
      <c r="M189" s="1120">
        <v>9281349165</v>
      </c>
      <c r="N189" s="1120" t="s">
        <v>4564</v>
      </c>
      <c r="O189" s="1106" t="s">
        <v>15</v>
      </c>
      <c r="P189" s="1106" t="s">
        <v>1449</v>
      </c>
      <c r="Q189" s="1140" t="s">
        <v>10389</v>
      </c>
      <c r="R189" s="1106" t="s">
        <v>125</v>
      </c>
      <c r="S189" s="1120" t="s">
        <v>1849</v>
      </c>
      <c r="T189" s="1106" t="s">
        <v>4164</v>
      </c>
      <c r="U189" s="1120" t="s">
        <v>127</v>
      </c>
      <c r="V189" s="1120" t="s">
        <v>4894</v>
      </c>
      <c r="W189" s="1116">
        <v>45604</v>
      </c>
      <c r="X189" s="1117">
        <v>47176</v>
      </c>
      <c r="Y189" s="1120" t="s">
        <v>4895</v>
      </c>
      <c r="Z189" s="1162" t="s">
        <v>4893</v>
      </c>
      <c r="AA189" s="473"/>
      <c r="AB189" s="1111"/>
      <c r="AC189" s="1121"/>
    </row>
    <row r="190" spans="1:29" ht="15.75" customHeight="1">
      <c r="A190" s="1106" t="s">
        <v>10</v>
      </c>
      <c r="B190" s="1133" t="s">
        <v>27</v>
      </c>
      <c r="C190" s="1133" t="s">
        <v>123</v>
      </c>
      <c r="D190" s="1133" t="s">
        <v>124</v>
      </c>
      <c r="E190" s="1133" t="s">
        <v>509</v>
      </c>
      <c r="F190" s="1153" t="str">
        <f t="array" ref="F190">IFERROR(INDEX(UIID!$K$2:$K354, MATCH(CONCATENATE(B190,D190,G190,J190), UIID!$B$2:$B354&amp;UIID!$D$2:$D354&amp;UIID!$G$2:$G354&amp;UIID!$H$2:$H354, 0),), "Not Found")</f>
        <v>0712-0003</v>
      </c>
      <c r="G190" s="1132" t="s">
        <v>3460</v>
      </c>
      <c r="H190" s="1132"/>
      <c r="I190" s="1132" t="s">
        <v>4676</v>
      </c>
      <c r="J190" s="1132" t="s">
        <v>227</v>
      </c>
      <c r="K190" s="1133">
        <v>9.7021431242957092</v>
      </c>
      <c r="L190" s="1133">
        <v>124.10275016739</v>
      </c>
      <c r="M190" s="1133" t="s">
        <v>4329</v>
      </c>
      <c r="N190" s="1133" t="s">
        <v>4330</v>
      </c>
      <c r="O190" s="1133" t="s">
        <v>113</v>
      </c>
      <c r="P190" s="1106" t="s">
        <v>2229</v>
      </c>
      <c r="Q190" s="1106" t="s">
        <v>4262</v>
      </c>
      <c r="R190" s="1133" t="s">
        <v>1255</v>
      </c>
      <c r="S190" s="1132" t="s">
        <v>2798</v>
      </c>
      <c r="T190" s="1133"/>
      <c r="U190" s="1132" t="s">
        <v>4896</v>
      </c>
      <c r="V190" s="1132" t="s">
        <v>4897</v>
      </c>
      <c r="W190" s="1134">
        <v>45617</v>
      </c>
      <c r="X190" s="1135">
        <v>47444</v>
      </c>
      <c r="Y190" s="1132" t="s">
        <v>4898</v>
      </c>
      <c r="Z190" s="1161" t="s">
        <v>4899</v>
      </c>
      <c r="AA190" s="1147"/>
      <c r="AB190" s="1148"/>
      <c r="AC190" s="1155"/>
    </row>
    <row r="191" spans="1:29" ht="15.75" customHeight="1">
      <c r="A191" s="1106" t="s">
        <v>10</v>
      </c>
      <c r="B191" s="1133" t="s">
        <v>27</v>
      </c>
      <c r="C191" s="1133" t="s">
        <v>28</v>
      </c>
      <c r="D191" s="1133" t="s">
        <v>29</v>
      </c>
      <c r="E191" s="1133" t="s">
        <v>30</v>
      </c>
      <c r="F191" s="1153" t="str">
        <f t="array" ref="F191">IFERROR(INDEX(UIID!$K$2:$K354, MATCH(CONCATENATE(B191,D191,G191,J191), UIID!$B$2:$B354&amp;UIID!$D$2:$D354&amp;UIID!$G$2:$G354&amp;UIID!$H$2:$H354, 0),), "Not Found")</f>
        <v>0712-0023</v>
      </c>
      <c r="G191" s="1132" t="s">
        <v>207</v>
      </c>
      <c r="H191" s="1132"/>
      <c r="I191" s="1132" t="s">
        <v>4804</v>
      </c>
      <c r="J191" s="1133" t="s">
        <v>3711</v>
      </c>
      <c r="K191" s="1133">
        <v>9.6517059529465801</v>
      </c>
      <c r="L191" s="1133">
        <v>123.86685578088399</v>
      </c>
      <c r="M191" s="1133" t="s">
        <v>4586</v>
      </c>
      <c r="N191" s="1132" t="s">
        <v>4490</v>
      </c>
      <c r="O191" s="1133" t="s">
        <v>15</v>
      </c>
      <c r="P191" s="1133" t="s">
        <v>16</v>
      </c>
      <c r="Q191" s="1133" t="s">
        <v>35</v>
      </c>
      <c r="R191" s="1133" t="s">
        <v>117</v>
      </c>
      <c r="S191" s="1132" t="s">
        <v>118</v>
      </c>
      <c r="T191" s="1133" t="s">
        <v>4164</v>
      </c>
      <c r="U191" s="1132" t="s">
        <v>119</v>
      </c>
      <c r="V191" s="1132" t="s">
        <v>4902</v>
      </c>
      <c r="W191" s="1134">
        <v>45652</v>
      </c>
      <c r="X191" s="1135">
        <v>47479</v>
      </c>
      <c r="Y191" s="1132" t="s">
        <v>4903</v>
      </c>
      <c r="Z191" s="1132" t="s">
        <v>4904</v>
      </c>
      <c r="AA191" s="1147"/>
      <c r="AB191" s="1148"/>
      <c r="AC191" s="1155"/>
    </row>
    <row r="192" spans="1:29" ht="15.75" customHeight="1">
      <c r="A192" s="1106" t="s">
        <v>10</v>
      </c>
      <c r="B192" s="1106" t="s">
        <v>27</v>
      </c>
      <c r="C192" s="1106" t="s">
        <v>28</v>
      </c>
      <c r="D192" s="1106" t="s">
        <v>29</v>
      </c>
      <c r="E192" s="1106" t="s">
        <v>30</v>
      </c>
      <c r="F192" s="1107" t="str">
        <f t="array" ref="F192">IFERROR(INDEX(UIID!$K$2:$K354, MATCH(CONCATENATE(B192,D192,G192,J192), UIID!$B$2:$B354&amp;UIID!$D$2:$D354&amp;UIID!$G$2:$G354&amp;UIID!$H$2:$H354, 0),), "Not Found")</f>
        <v>0712-0015</v>
      </c>
      <c r="G192" s="1106" t="s">
        <v>1805</v>
      </c>
      <c r="H192" s="1120"/>
      <c r="I192" s="1120" t="s">
        <v>4906</v>
      </c>
      <c r="J192" s="1106" t="s">
        <v>3707</v>
      </c>
      <c r="K192" s="1120">
        <v>9.6450640656576603</v>
      </c>
      <c r="L192" s="1120">
        <v>123.86251386739001</v>
      </c>
      <c r="M192" s="1120" t="s">
        <v>4907</v>
      </c>
      <c r="N192" s="1120" t="s">
        <v>4908</v>
      </c>
      <c r="O192" s="1106" t="s">
        <v>15</v>
      </c>
      <c r="P192" s="1106" t="s">
        <v>16</v>
      </c>
      <c r="Q192" s="1106" t="s">
        <v>35</v>
      </c>
      <c r="R192" s="1106" t="s">
        <v>32</v>
      </c>
      <c r="S192" s="1120" t="s">
        <v>486</v>
      </c>
      <c r="T192" s="1106" t="s">
        <v>4164</v>
      </c>
      <c r="U192" s="1120" t="s">
        <v>4910</v>
      </c>
      <c r="V192" s="1120" t="s">
        <v>4911</v>
      </c>
      <c r="W192" s="1116">
        <v>45663</v>
      </c>
      <c r="X192" s="1117">
        <v>47490</v>
      </c>
      <c r="Y192" s="1138" t="s">
        <v>4912</v>
      </c>
      <c r="Z192" s="1162" t="s">
        <v>4913</v>
      </c>
      <c r="AA192" s="473"/>
      <c r="AB192" s="1111"/>
      <c r="AC192" s="1121"/>
    </row>
    <row r="193" spans="1:29" ht="15.75" customHeight="1">
      <c r="A193" s="1106" t="s">
        <v>10</v>
      </c>
      <c r="B193" s="1106" t="s">
        <v>27</v>
      </c>
      <c r="C193" s="1120" t="s">
        <v>50</v>
      </c>
      <c r="D193" s="1106" t="s">
        <v>3732</v>
      </c>
      <c r="E193" s="1106" t="s">
        <v>146</v>
      </c>
      <c r="F193" s="1107" t="str">
        <f t="array" ref="F193">IFERROR(INDEX(UIID!$K$2:$K354, MATCH(CONCATENATE(B193,D193,G193,J193), UIID!$B$2:$B354&amp;UIID!$D$2:$D354&amp;UIID!$G$2:$G354&amp;UIID!$H$2:$H354, 0),), "Not Found")</f>
        <v>0712-0049</v>
      </c>
      <c r="G193" s="1120" t="s">
        <v>3733</v>
      </c>
      <c r="H193" s="1120"/>
      <c r="I193" s="1120" t="s">
        <v>4915</v>
      </c>
      <c r="J193" s="1120" t="s">
        <v>3734</v>
      </c>
      <c r="K193" s="1120">
        <v>9.8610262590439799</v>
      </c>
      <c r="L193" s="1120">
        <v>123.955898395171</v>
      </c>
      <c r="M193" s="1120" t="s">
        <v>4916</v>
      </c>
      <c r="N193" s="1120" t="s">
        <v>4917</v>
      </c>
      <c r="O193" s="1106" t="s">
        <v>15</v>
      </c>
      <c r="P193" s="1106" t="s">
        <v>16</v>
      </c>
      <c r="Q193" s="1106" t="s">
        <v>35</v>
      </c>
      <c r="R193" s="1106" t="s">
        <v>125</v>
      </c>
      <c r="S193" s="1120" t="s">
        <v>279</v>
      </c>
      <c r="T193" s="1106" t="s">
        <v>4164</v>
      </c>
      <c r="U193" s="1120" t="s">
        <v>127</v>
      </c>
      <c r="V193" s="1120" t="s">
        <v>4918</v>
      </c>
      <c r="W193" s="1116">
        <v>45672</v>
      </c>
      <c r="X193" s="1117">
        <v>47499</v>
      </c>
      <c r="Y193" s="1120" t="s">
        <v>4919</v>
      </c>
      <c r="Z193" s="1162" t="s">
        <v>4920</v>
      </c>
      <c r="AA193" s="473"/>
      <c r="AB193" s="1111"/>
      <c r="AC193" s="1121"/>
    </row>
    <row r="194" spans="1:29" ht="15.75" customHeight="1">
      <c r="A194" s="1106" t="s">
        <v>10</v>
      </c>
      <c r="B194" s="1133" t="s">
        <v>27</v>
      </c>
      <c r="C194" s="1132" t="s">
        <v>123</v>
      </c>
      <c r="D194" s="1133" t="s">
        <v>130</v>
      </c>
      <c r="E194" s="1133" t="s">
        <v>509</v>
      </c>
      <c r="F194" s="1153" t="str">
        <f t="array" ref="F194">IFERROR(INDEX(UIID!$K$2:$K354, MATCH(CONCATENATE(B194,D194,G194,J194), UIID!$B$2:$B354&amp;UIID!$D$2:$D354&amp;UIID!$G$2:$G354&amp;UIID!$H$2:$H354, 0),), "Not Found")</f>
        <v>0712-0045</v>
      </c>
      <c r="G194" s="1132" t="s">
        <v>3567</v>
      </c>
      <c r="H194" s="1132" t="s">
        <v>4782</v>
      </c>
      <c r="I194" s="1132" t="s">
        <v>4921</v>
      </c>
      <c r="J194" s="1133" t="s">
        <v>133</v>
      </c>
      <c r="K194" s="1132">
        <v>9.6554155427494592</v>
      </c>
      <c r="L194" s="1132">
        <v>124.030171988671</v>
      </c>
      <c r="M194" s="1133" t="s">
        <v>4922</v>
      </c>
      <c r="N194" s="1133" t="s">
        <v>4923</v>
      </c>
      <c r="O194" s="1133" t="s">
        <v>113</v>
      </c>
      <c r="P194" s="1133" t="s">
        <v>132</v>
      </c>
      <c r="Q194" s="1133" t="s">
        <v>35</v>
      </c>
      <c r="R194" s="1133" t="s">
        <v>104</v>
      </c>
      <c r="S194" s="1132" t="s">
        <v>105</v>
      </c>
      <c r="T194" s="1133" t="s">
        <v>4164</v>
      </c>
      <c r="U194" s="1132" t="s">
        <v>106</v>
      </c>
      <c r="V194" s="1132" t="s">
        <v>4924</v>
      </c>
      <c r="W194" s="1134">
        <v>45679</v>
      </c>
      <c r="X194" s="1135">
        <v>47506</v>
      </c>
      <c r="Y194" s="1132" t="s">
        <v>4786</v>
      </c>
      <c r="Z194" s="1161" t="s">
        <v>4925</v>
      </c>
      <c r="AA194" s="1147"/>
      <c r="AB194" s="1148"/>
      <c r="AC194" s="1155"/>
    </row>
    <row r="195" spans="1:29" ht="15.75" customHeight="1">
      <c r="A195" s="1106" t="s">
        <v>10</v>
      </c>
      <c r="B195" s="1133" t="s">
        <v>27</v>
      </c>
      <c r="C195" s="1132" t="s">
        <v>28</v>
      </c>
      <c r="D195" s="1133" t="s">
        <v>29</v>
      </c>
      <c r="E195" s="1133" t="s">
        <v>30</v>
      </c>
      <c r="F195" s="1153" t="str">
        <f t="array" ref="F195">IFERROR(INDEX(UIID!$K$2:$K354, MATCH(CONCATENATE(B195,D195,G195,J195), UIID!$B$2:$B354&amp;UIID!$D$2:$D354&amp;UIID!$G$2:$G354&amp;UIID!$H$2:$H354, 0),), "Not Found")</f>
        <v>0712-0050</v>
      </c>
      <c r="G195" s="176" t="s">
        <v>3569</v>
      </c>
      <c r="H195" s="1132"/>
      <c r="I195" s="1132" t="s">
        <v>4926</v>
      </c>
      <c r="J195" s="176" t="s">
        <v>3735</v>
      </c>
      <c r="K195" s="1132">
        <v>9.6523391834410202</v>
      </c>
      <c r="L195" s="1132">
        <v>123.872323694377</v>
      </c>
      <c r="M195" s="1132" t="s">
        <v>4927</v>
      </c>
      <c r="N195" s="1132" t="s">
        <v>4928</v>
      </c>
      <c r="O195" s="1133" t="s">
        <v>113</v>
      </c>
      <c r="P195" s="1133" t="s">
        <v>220</v>
      </c>
      <c r="Q195" s="1133" t="s">
        <v>35</v>
      </c>
      <c r="R195" s="1106" t="s">
        <v>32</v>
      </c>
      <c r="S195" s="1132" t="s">
        <v>228</v>
      </c>
      <c r="T195" s="1133" t="s">
        <v>4157</v>
      </c>
      <c r="U195" s="1132" t="s">
        <v>4859</v>
      </c>
      <c r="V195" s="1132" t="s">
        <v>4929</v>
      </c>
      <c r="W195" s="1134">
        <v>45702</v>
      </c>
      <c r="X195" s="1135">
        <v>47529</v>
      </c>
      <c r="Y195" s="1132" t="s">
        <v>4930</v>
      </c>
      <c r="Z195" s="1161" t="s">
        <v>4931</v>
      </c>
      <c r="AA195" s="1147"/>
      <c r="AB195" s="1148"/>
      <c r="AC195" s="1155"/>
    </row>
    <row r="196" spans="1:29" ht="15.75" customHeight="1">
      <c r="A196" s="1106" t="s">
        <v>10</v>
      </c>
      <c r="B196" s="176" t="s">
        <v>27</v>
      </c>
      <c r="C196" s="176" t="s">
        <v>28</v>
      </c>
      <c r="D196" s="313" t="s">
        <v>3722</v>
      </c>
      <c r="E196" s="313" t="s">
        <v>509</v>
      </c>
      <c r="F196" s="314" t="str">
        <f t="array" ref="F196">IFERROR(INDEX(UIID!$K$2:$K354, MATCH(CONCATENATE(B196,D196,G196,J196), UIID!$B$2:$B354&amp;UIID!$D$2:$D354&amp;UIID!$G$2:$G354&amp;UIID!$H$2:$H354, 0),), "Not Found")</f>
        <v>0712-0051</v>
      </c>
      <c r="G196" s="176" t="s">
        <v>3577</v>
      </c>
      <c r="H196" s="176"/>
      <c r="I196" s="176" t="s">
        <v>4932</v>
      </c>
      <c r="J196" s="176" t="s">
        <v>3736</v>
      </c>
      <c r="K196" s="176">
        <v>9.5490771180959104</v>
      </c>
      <c r="L196" s="176">
        <v>123.771164506582</v>
      </c>
      <c r="M196" s="176" t="s">
        <v>4933</v>
      </c>
      <c r="N196" s="506" t="s">
        <v>4934</v>
      </c>
      <c r="O196" s="313" t="s">
        <v>15</v>
      </c>
      <c r="P196" s="313" t="s">
        <v>2288</v>
      </c>
      <c r="Q196" s="313" t="s">
        <v>4935</v>
      </c>
      <c r="R196" s="1106" t="s">
        <v>32</v>
      </c>
      <c r="S196" s="176" t="s">
        <v>4936</v>
      </c>
      <c r="T196" s="313" t="s">
        <v>4938</v>
      </c>
      <c r="U196" s="176" t="s">
        <v>274</v>
      </c>
      <c r="V196" s="176" t="s">
        <v>4939</v>
      </c>
      <c r="W196" s="455">
        <v>45720</v>
      </c>
      <c r="X196" s="456">
        <v>47547</v>
      </c>
      <c r="Y196" s="176" t="s">
        <v>4940</v>
      </c>
      <c r="Z196" s="306" t="s">
        <v>4941</v>
      </c>
      <c r="AA196" s="473"/>
      <c r="AB196" s="461"/>
      <c r="AC196" s="426"/>
    </row>
    <row r="197" spans="1:29" ht="15.75" customHeight="1">
      <c r="A197" s="1106" t="s">
        <v>10</v>
      </c>
      <c r="B197" s="1132" t="s">
        <v>27</v>
      </c>
      <c r="C197" s="1132" t="s">
        <v>123</v>
      </c>
      <c r="D197" s="1133" t="s">
        <v>124</v>
      </c>
      <c r="E197" s="1133" t="s">
        <v>509</v>
      </c>
      <c r="F197" s="1153" t="str">
        <f t="array" ref="F197">IFERROR(INDEX(UIID!$K$2:$K354, MATCH(CONCATENATE(B197,D197,G197,J197), UIID!$B$2:$B354&amp;UIID!$D$2:$D354&amp;UIID!$G$2:$G354&amp;UIID!$H$2:$H354, 0),), "Not Found")</f>
        <v>0712-0003</v>
      </c>
      <c r="G197" s="1132" t="s">
        <v>3460</v>
      </c>
      <c r="H197" s="1132"/>
      <c r="I197" s="1132" t="s">
        <v>4387</v>
      </c>
      <c r="J197" s="1132" t="s">
        <v>227</v>
      </c>
      <c r="K197" s="1132">
        <v>9.7020796719911395</v>
      </c>
      <c r="L197" s="1132">
        <v>124.10279308273201</v>
      </c>
      <c r="M197" s="1132" t="s">
        <v>4942</v>
      </c>
      <c r="N197" s="1132" t="s">
        <v>4330</v>
      </c>
      <c r="O197" s="1133" t="s">
        <v>113</v>
      </c>
      <c r="P197" s="1106" t="s">
        <v>2229</v>
      </c>
      <c r="Q197" s="1133" t="s">
        <v>4935</v>
      </c>
      <c r="R197" s="1133" t="s">
        <v>240</v>
      </c>
      <c r="S197" s="1132" t="s">
        <v>2610</v>
      </c>
      <c r="T197" s="1133"/>
      <c r="U197" s="1132" t="s">
        <v>1048</v>
      </c>
      <c r="V197" s="1132" t="s">
        <v>4943</v>
      </c>
      <c r="W197" s="1134">
        <v>45737</v>
      </c>
      <c r="X197" s="1135">
        <v>47564</v>
      </c>
      <c r="Y197" s="1132" t="s">
        <v>4361</v>
      </c>
      <c r="Z197" s="1161" t="s">
        <v>4944</v>
      </c>
      <c r="AA197" s="1147"/>
      <c r="AB197" s="1148"/>
      <c r="AC197" s="1155"/>
    </row>
    <row r="198" spans="1:29" ht="15.75" customHeight="1">
      <c r="A198" s="1106" t="s">
        <v>10</v>
      </c>
      <c r="B198" s="176" t="s">
        <v>27</v>
      </c>
      <c r="C198" s="1120" t="s">
        <v>28</v>
      </c>
      <c r="D198" s="1106" t="s">
        <v>2131</v>
      </c>
      <c r="E198" s="1106" t="s">
        <v>50</v>
      </c>
      <c r="F198" s="314" t="str">
        <f t="array" ref="F198">IFERROR(INDEX(UIID!$K$2:$K354, MATCH(CONCATENATE(B198,D198,G198,J198), UIID!$B$2:$B354&amp;UIID!$D$2:$D354&amp;UIID!$G$2:$G354&amp;UIID!$H$2:$H354, 0),), "Not Found")</f>
        <v>0712-0052</v>
      </c>
      <c r="G198" s="1120" t="s">
        <v>3737</v>
      </c>
      <c r="H198" s="1120"/>
      <c r="I198" s="1120" t="s">
        <v>4945</v>
      </c>
      <c r="J198" s="1120" t="s">
        <v>3738</v>
      </c>
      <c r="K198" s="1106">
        <v>9.8219180377870998</v>
      </c>
      <c r="L198" s="1106">
        <v>123.80326183266099</v>
      </c>
      <c r="M198" s="1106" t="s">
        <v>4946</v>
      </c>
      <c r="N198" s="1120" t="s">
        <v>4947</v>
      </c>
      <c r="O198" s="1106" t="s">
        <v>15</v>
      </c>
      <c r="P198" s="1106" t="s">
        <v>1449</v>
      </c>
      <c r="Q198" s="1106" t="s">
        <v>4262</v>
      </c>
      <c r="R198" s="1106" t="s">
        <v>125</v>
      </c>
      <c r="S198" s="1120" t="s">
        <v>2725</v>
      </c>
      <c r="T198" s="1106" t="s">
        <v>4890</v>
      </c>
      <c r="U198" s="1120" t="s">
        <v>4948</v>
      </c>
      <c r="V198" s="176" t="s">
        <v>4949</v>
      </c>
      <c r="W198" s="1116">
        <v>45750</v>
      </c>
      <c r="X198" s="1117">
        <v>47577</v>
      </c>
      <c r="Y198" s="1120" t="s">
        <v>4950</v>
      </c>
      <c r="Z198" s="1120" t="s">
        <v>4893</v>
      </c>
      <c r="AA198" s="474"/>
      <c r="AB198" s="1111"/>
      <c r="AC198" s="1121"/>
    </row>
    <row r="199" spans="1:29" ht="15.75" customHeight="1">
      <c r="A199" s="1106" t="s">
        <v>10</v>
      </c>
      <c r="B199" s="176" t="s">
        <v>27</v>
      </c>
      <c r="C199" s="1120" t="s">
        <v>28</v>
      </c>
      <c r="D199" s="1106" t="s">
        <v>2149</v>
      </c>
      <c r="E199" s="1106" t="s">
        <v>146</v>
      </c>
      <c r="F199" s="314" t="str">
        <f t="array" ref="F199">IFERROR(INDEX(UIID!$K$2:$K354, MATCH(CONCATENATE(B199,D199,G199,J199), UIID!$B$2:$B354&amp;UIID!$D$2:$D354&amp;UIID!$G$2:$G354&amp;UIID!$H$2:$H354, 0),), "Not Found")</f>
        <v>0712-0020</v>
      </c>
      <c r="G199" s="1120" t="s">
        <v>2150</v>
      </c>
      <c r="H199" s="1120"/>
      <c r="I199" s="1120" t="s">
        <v>4951</v>
      </c>
      <c r="J199" s="1120" t="s">
        <v>2151</v>
      </c>
      <c r="K199" s="1120">
        <v>9.6189160285138193</v>
      </c>
      <c r="L199" s="1120">
        <v>123.94610653855401</v>
      </c>
      <c r="M199" s="1120" t="s">
        <v>4952</v>
      </c>
      <c r="N199" s="1120" t="s">
        <v>4953</v>
      </c>
      <c r="O199" s="1106" t="s">
        <v>15</v>
      </c>
      <c r="P199" s="1106" t="s">
        <v>1449</v>
      </c>
      <c r="Q199" s="1106" t="s">
        <v>35</v>
      </c>
      <c r="R199" s="1106" t="s">
        <v>125</v>
      </c>
      <c r="S199" s="1120" t="s">
        <v>1023</v>
      </c>
      <c r="T199" s="1106" t="s">
        <v>4164</v>
      </c>
      <c r="U199" s="1120" t="s">
        <v>1024</v>
      </c>
      <c r="V199" s="1120" t="s">
        <v>4954</v>
      </c>
      <c r="W199" s="1116">
        <v>45763</v>
      </c>
      <c r="X199" s="1117">
        <v>47590</v>
      </c>
      <c r="Y199" s="1120" t="s">
        <v>4955</v>
      </c>
      <c r="Z199" s="1162" t="s">
        <v>4956</v>
      </c>
      <c r="AA199" s="473"/>
      <c r="AB199" s="1111"/>
      <c r="AC199" s="1121"/>
    </row>
    <row r="200" spans="1:29" ht="15.75" customHeight="1">
      <c r="A200" s="1106" t="s">
        <v>10</v>
      </c>
      <c r="B200" s="176" t="s">
        <v>27</v>
      </c>
      <c r="C200" s="176" t="s">
        <v>50</v>
      </c>
      <c r="D200" s="313" t="s">
        <v>499</v>
      </c>
      <c r="E200" s="313" t="s">
        <v>28</v>
      </c>
      <c r="F200" s="314" t="str">
        <f t="array" ref="F200">IFERROR(INDEX(UIID!$K$2:$K354, MATCH(CONCATENATE(B200,D200,G200,J200), UIID!$B$2:$B354&amp;UIID!$D$2:$D354&amp;UIID!$G$2:$G354&amp;UIID!$H$2:$H354, 0),), "Not Found")</f>
        <v>0712-0053</v>
      </c>
      <c r="G200" s="176" t="s">
        <v>3739</v>
      </c>
      <c r="H200" s="176"/>
      <c r="I200" s="176" t="s">
        <v>4958</v>
      </c>
      <c r="J200" s="176" t="s">
        <v>3740</v>
      </c>
      <c r="K200" s="176">
        <v>10.147621365791201</v>
      </c>
      <c r="L200" s="176">
        <v>124.32423215198099</v>
      </c>
      <c r="M200" s="176" t="s">
        <v>4959</v>
      </c>
      <c r="N200" s="176" t="s">
        <v>4960</v>
      </c>
      <c r="O200" s="313" t="s">
        <v>15</v>
      </c>
      <c r="P200" s="313" t="s">
        <v>16</v>
      </c>
      <c r="Q200" s="313" t="s">
        <v>35</v>
      </c>
      <c r="R200" s="313" t="s">
        <v>117</v>
      </c>
      <c r="S200" s="176" t="s">
        <v>120</v>
      </c>
      <c r="T200" s="313" t="s">
        <v>4164</v>
      </c>
      <c r="U200" s="176" t="s">
        <v>4961</v>
      </c>
      <c r="V200" s="176" t="s">
        <v>4962</v>
      </c>
      <c r="W200" s="455">
        <v>45769</v>
      </c>
      <c r="X200" s="456">
        <v>47596</v>
      </c>
      <c r="Y200" s="176" t="s">
        <v>4963</v>
      </c>
      <c r="Z200" s="176" t="s">
        <v>4964</v>
      </c>
      <c r="AA200" s="473"/>
      <c r="AB200" s="461"/>
      <c r="AC200" s="426"/>
    </row>
    <row r="201" spans="1:29" ht="15.75" customHeight="1">
      <c r="A201" s="1106" t="s">
        <v>10</v>
      </c>
      <c r="B201" s="1132" t="s">
        <v>27</v>
      </c>
      <c r="C201" s="1132" t="s">
        <v>123</v>
      </c>
      <c r="D201" s="1133" t="s">
        <v>887</v>
      </c>
      <c r="E201" s="1133" t="s">
        <v>509</v>
      </c>
      <c r="F201" s="1153" t="str">
        <f t="array" ref="F201">IFERROR(INDEX(UIID!$K$2:$K354, MATCH(CONCATENATE(B201,D201,G201,J201), UIID!$B$2:$B354&amp;UIID!$D$2:$D354&amp;UIID!$G$2:$G354&amp;UIID!$H$2:$H354, 0),), "Not Found")</f>
        <v>0712-0054</v>
      </c>
      <c r="G201" s="1132" t="s">
        <v>3741</v>
      </c>
      <c r="H201" s="1132"/>
      <c r="I201" s="1132" t="s">
        <v>4966</v>
      </c>
      <c r="J201" s="1132" t="s">
        <v>3742</v>
      </c>
      <c r="K201" s="1132">
        <v>9.6665271249317701</v>
      </c>
      <c r="L201" s="1132">
        <v>124.291666824148</v>
      </c>
      <c r="M201" s="1132" t="s">
        <v>4967</v>
      </c>
      <c r="N201" s="1132" t="s">
        <v>4968</v>
      </c>
      <c r="O201" s="1133" t="s">
        <v>15</v>
      </c>
      <c r="P201" s="1133" t="s">
        <v>1449</v>
      </c>
      <c r="Q201" s="1133" t="s">
        <v>35</v>
      </c>
      <c r="R201" s="1133" t="s">
        <v>125</v>
      </c>
      <c r="S201" s="1132" t="s">
        <v>279</v>
      </c>
      <c r="T201" s="1133" t="s">
        <v>4164</v>
      </c>
      <c r="U201" s="1132" t="s">
        <v>127</v>
      </c>
      <c r="V201" s="1132" t="s">
        <v>4969</v>
      </c>
      <c r="W201" s="1134">
        <v>45777</v>
      </c>
      <c r="X201" s="1135">
        <v>47605</v>
      </c>
      <c r="Y201" s="1132" t="s">
        <v>4970</v>
      </c>
      <c r="Z201" s="1161" t="s">
        <v>4971</v>
      </c>
      <c r="AA201" s="1147"/>
      <c r="AB201" s="1148"/>
      <c r="AC201" s="1155"/>
    </row>
    <row r="202" spans="1:29" ht="15.75" customHeight="1">
      <c r="A202" s="1106" t="s">
        <v>10</v>
      </c>
      <c r="B202" s="1132" t="s">
        <v>27</v>
      </c>
      <c r="C202" s="1132" t="s">
        <v>50</v>
      </c>
      <c r="D202" s="1133" t="s">
        <v>1017</v>
      </c>
      <c r="E202" s="1133" t="s">
        <v>28</v>
      </c>
      <c r="F202" s="1153" t="str">
        <f t="array" ref="F202">IFERROR(INDEX(UIID!$K$2:$K354, MATCH(CONCATENATE(B202,D202,G202,J202), UIID!$B$2:$B354&amp;UIID!$D$2:$D354&amp;UIID!$G$2:$G354&amp;UIID!$H$2:$H354, 0),), "Not Found")</f>
        <v>0712-0029</v>
      </c>
      <c r="G202" s="1132" t="s">
        <v>2184</v>
      </c>
      <c r="H202" s="1132"/>
      <c r="I202" s="1132" t="s">
        <v>4558</v>
      </c>
      <c r="J202" s="1132" t="s">
        <v>2185</v>
      </c>
      <c r="K202" s="1132">
        <v>9.8903564025708999</v>
      </c>
      <c r="L202" s="1132">
        <v>124.153065967391</v>
      </c>
      <c r="M202" s="1132" t="s">
        <v>4559</v>
      </c>
      <c r="N202" s="1132" t="s">
        <v>4560</v>
      </c>
      <c r="O202" s="1133" t="s">
        <v>15</v>
      </c>
      <c r="P202" s="1133" t="s">
        <v>1449</v>
      </c>
      <c r="Q202" s="1106" t="s">
        <v>4262</v>
      </c>
      <c r="R202" s="1133" t="s">
        <v>125</v>
      </c>
      <c r="S202" s="1132" t="s">
        <v>2725</v>
      </c>
      <c r="T202" s="1133" t="s">
        <v>4890</v>
      </c>
      <c r="U202" s="1132" t="s">
        <v>4948</v>
      </c>
      <c r="V202" s="1132" t="s">
        <v>4972</v>
      </c>
      <c r="W202" s="1134">
        <v>45784</v>
      </c>
      <c r="X202" s="1135">
        <v>47611</v>
      </c>
      <c r="Y202" s="1132" t="s">
        <v>4973</v>
      </c>
      <c r="Z202" s="1161" t="s">
        <v>4974</v>
      </c>
      <c r="AA202" s="1147"/>
      <c r="AB202" s="1148"/>
      <c r="AC202" s="1155"/>
    </row>
    <row r="203" spans="1:29" ht="15.75" customHeight="1">
      <c r="A203" s="1106" t="s">
        <v>10</v>
      </c>
      <c r="B203" s="1120" t="s">
        <v>27</v>
      </c>
      <c r="C203" s="1120" t="s">
        <v>28</v>
      </c>
      <c r="D203" s="1106" t="s">
        <v>3745</v>
      </c>
      <c r="E203" s="1106" t="s">
        <v>509</v>
      </c>
      <c r="F203" s="1107" t="str">
        <f t="array" ref="F203">IFERROR(INDEX(UIID!$K$2:$K354, MATCH(CONCATENATE(B203,D203,G203,J203), UIID!$B$2:$B354&amp;UIID!$D$2:$D354&amp;UIID!$G$2:$G354&amp;UIID!$H$2:$H354, 0),), "Not Found")</f>
        <v>0712-0056</v>
      </c>
      <c r="G203" s="1120" t="s">
        <v>3746</v>
      </c>
      <c r="H203" s="1120"/>
      <c r="I203" s="1120" t="s">
        <v>4976</v>
      </c>
      <c r="J203" s="1120" t="s">
        <v>3747</v>
      </c>
      <c r="K203" s="1120">
        <v>9.7839947189714405</v>
      </c>
      <c r="L203" s="1120">
        <v>124.001868308094</v>
      </c>
      <c r="M203" s="1120" t="s">
        <v>4977</v>
      </c>
      <c r="N203" s="1120" t="s">
        <v>4978</v>
      </c>
      <c r="O203" s="1106" t="s">
        <v>15</v>
      </c>
      <c r="P203" s="1106" t="s">
        <v>1449</v>
      </c>
      <c r="Q203" s="1106" t="s">
        <v>4262</v>
      </c>
      <c r="R203" s="1106" t="s">
        <v>125</v>
      </c>
      <c r="S203" s="1120" t="s">
        <v>3619</v>
      </c>
      <c r="T203" s="1106" t="s">
        <v>4979</v>
      </c>
      <c r="U203" s="1120" t="s">
        <v>127</v>
      </c>
      <c r="V203" s="1120" t="s">
        <v>4980</v>
      </c>
      <c r="W203" s="1116">
        <v>45848</v>
      </c>
      <c r="X203" s="1117">
        <v>47675</v>
      </c>
      <c r="Y203" s="1120" t="s">
        <v>4981</v>
      </c>
      <c r="Z203" s="1120" t="s">
        <v>4893</v>
      </c>
      <c r="AA203" s="473"/>
      <c r="AB203" s="1111"/>
      <c r="AC203" s="1121"/>
    </row>
    <row r="204" spans="1:29" ht="15.75" customHeight="1">
      <c r="A204" s="1106" t="s">
        <v>10</v>
      </c>
      <c r="B204" s="1120" t="s">
        <v>27</v>
      </c>
      <c r="C204" s="1120" t="s">
        <v>28</v>
      </c>
      <c r="D204" s="1106" t="s">
        <v>1745</v>
      </c>
      <c r="E204" s="1106" t="s">
        <v>509</v>
      </c>
      <c r="F204" s="1107" t="str">
        <f t="array" ref="F204">IFERROR(INDEX(UIID!$K$2:$K354, MATCH(CONCATENATE(B204,D204,G204,J204), UIID!$B$2:$B354&amp;UIID!$D$2:$D354&amp;UIID!$G$2:$G354&amp;UIID!$H$2:$H354, 0),), "Not Found")</f>
        <v>0712-0055</v>
      </c>
      <c r="G204" s="1120" t="s">
        <v>3743</v>
      </c>
      <c r="H204" s="1120"/>
      <c r="I204" s="1120" t="s">
        <v>4982</v>
      </c>
      <c r="J204" s="1120" t="s">
        <v>3744</v>
      </c>
      <c r="K204" s="1120">
        <v>9.6294693992443996</v>
      </c>
      <c r="L204" s="1120">
        <v>123.8533352946</v>
      </c>
      <c r="M204" s="1120" t="s">
        <v>4983</v>
      </c>
      <c r="N204" s="1120" t="s">
        <v>4984</v>
      </c>
      <c r="O204" s="1106" t="s">
        <v>15</v>
      </c>
      <c r="P204" s="1106" t="s">
        <v>2288</v>
      </c>
      <c r="Q204" s="1106" t="s">
        <v>4935</v>
      </c>
      <c r="R204" s="1106" t="s">
        <v>32</v>
      </c>
      <c r="S204" s="1120" t="s">
        <v>4985</v>
      </c>
      <c r="T204" s="1106"/>
      <c r="U204" s="1120" t="s">
        <v>4986</v>
      </c>
      <c r="V204" s="1120" t="s">
        <v>4987</v>
      </c>
      <c r="W204" s="1116">
        <v>45852</v>
      </c>
      <c r="X204" s="1117">
        <v>47679</v>
      </c>
      <c r="Y204" s="1120" t="s">
        <v>4988</v>
      </c>
      <c r="Z204" s="1120" t="s">
        <v>4989</v>
      </c>
      <c r="AA204" s="473"/>
      <c r="AB204" s="1111"/>
      <c r="AC204" s="1121"/>
    </row>
    <row r="205" spans="1:29" ht="15.75" customHeight="1">
      <c r="A205" s="1106" t="s">
        <v>10</v>
      </c>
      <c r="B205" s="1120" t="s">
        <v>27</v>
      </c>
      <c r="C205" s="1120" t="s">
        <v>28</v>
      </c>
      <c r="D205" s="1106" t="s">
        <v>1745</v>
      </c>
      <c r="E205" s="1106" t="s">
        <v>509</v>
      </c>
      <c r="F205" s="1107" t="str">
        <f t="array" ref="F205">IFERROR(INDEX(UIID!$K$2:$K354, MATCH(CONCATENATE(B205,D205,G205,J205), UIID!$B$2:$B354&amp;UIID!$D$2:$D354&amp;UIID!$G$2:$G354&amp;UIID!$H$2:$H354, 0),), "Not Found")</f>
        <v>0712-0055</v>
      </c>
      <c r="G205" s="1120" t="s">
        <v>3743</v>
      </c>
      <c r="H205" s="1120"/>
      <c r="I205" s="1120" t="s">
        <v>4982</v>
      </c>
      <c r="J205" s="1120" t="s">
        <v>3744</v>
      </c>
      <c r="K205" s="1120">
        <v>9.6294693992443996</v>
      </c>
      <c r="L205" s="1120">
        <v>123.8533352946</v>
      </c>
      <c r="M205" s="1120" t="s">
        <v>4983</v>
      </c>
      <c r="N205" s="1120" t="s">
        <v>4984</v>
      </c>
      <c r="O205" s="1106" t="s">
        <v>15</v>
      </c>
      <c r="P205" s="1106" t="s">
        <v>2288</v>
      </c>
      <c r="Q205" s="1106" t="s">
        <v>4935</v>
      </c>
      <c r="R205" s="1106" t="s">
        <v>32</v>
      </c>
      <c r="S205" s="1120" t="s">
        <v>3623</v>
      </c>
      <c r="T205" s="1106"/>
      <c r="U205" s="1120" t="s">
        <v>4990</v>
      </c>
      <c r="V205" s="1120" t="s">
        <v>4991</v>
      </c>
      <c r="W205" s="1116">
        <v>45852</v>
      </c>
      <c r="X205" s="1117">
        <v>47679</v>
      </c>
      <c r="Y205" s="1120" t="s">
        <v>4988</v>
      </c>
      <c r="Z205" s="1120" t="s">
        <v>4992</v>
      </c>
      <c r="AA205" s="473"/>
      <c r="AB205" s="1111"/>
      <c r="AC205" s="1121"/>
    </row>
    <row r="206" spans="1:29" ht="15.75" customHeight="1">
      <c r="A206" s="1106" t="s">
        <v>10</v>
      </c>
      <c r="B206" s="1120" t="s">
        <v>27</v>
      </c>
      <c r="C206" s="1120" t="s">
        <v>28</v>
      </c>
      <c r="D206" s="1106" t="s">
        <v>29</v>
      </c>
      <c r="E206" s="1106" t="s">
        <v>30</v>
      </c>
      <c r="F206" s="1107" t="str">
        <f t="array" ref="F206">IFERROR(INDEX(UIID!$K$2:$K354, MATCH(CONCATENATE(B206,D206,G206,J206), UIID!$B$2:$B354&amp;UIID!$D$2:$D354&amp;UIID!$G$2:$G354&amp;UIID!$H$2:$H354, 0),), "Not Found")</f>
        <v>0712-0050</v>
      </c>
      <c r="G206" s="176" t="s">
        <v>3569</v>
      </c>
      <c r="H206" s="176"/>
      <c r="I206" s="176" t="s">
        <v>4926</v>
      </c>
      <c r="J206" s="176" t="s">
        <v>3735</v>
      </c>
      <c r="K206" s="176">
        <v>9.6523391834410202</v>
      </c>
      <c r="L206" s="176">
        <v>123.872323694377</v>
      </c>
      <c r="M206" s="176" t="s">
        <v>4927</v>
      </c>
      <c r="N206" s="176" t="s">
        <v>4928</v>
      </c>
      <c r="O206" s="313" t="s">
        <v>113</v>
      </c>
      <c r="P206" s="313" t="s">
        <v>220</v>
      </c>
      <c r="Q206" s="1106" t="s">
        <v>35</v>
      </c>
      <c r="R206" s="1106" t="s">
        <v>143</v>
      </c>
      <c r="S206" s="1120" t="s">
        <v>309</v>
      </c>
      <c r="T206" s="1106"/>
      <c r="U206" s="1120" t="s">
        <v>4993</v>
      </c>
      <c r="V206" s="1120" t="s">
        <v>4994</v>
      </c>
      <c r="W206" s="1116">
        <v>45859</v>
      </c>
      <c r="X206" s="1117">
        <v>47686</v>
      </c>
      <c r="Y206" s="1120" t="s">
        <v>4446</v>
      </c>
      <c r="Z206" s="1120" t="s">
        <v>4995</v>
      </c>
      <c r="AA206" s="473"/>
      <c r="AB206" s="1111"/>
      <c r="AC206" s="1121"/>
    </row>
    <row r="207" spans="1:29" ht="15.75" customHeight="1">
      <c r="A207" s="1106" t="s">
        <v>10</v>
      </c>
      <c r="B207" s="1120" t="s">
        <v>27</v>
      </c>
      <c r="C207" s="1120" t="s">
        <v>123</v>
      </c>
      <c r="D207" s="1106" t="s">
        <v>124</v>
      </c>
      <c r="E207" s="1106" t="s">
        <v>509</v>
      </c>
      <c r="F207" s="1107" t="str">
        <f t="array" ref="F207">IFERROR(INDEX(UIID!$K$2:$K354, MATCH(CONCATENATE(B207,D207,G207,J207), UIID!$B$2:$B354&amp;UIID!$D$2:$D354&amp;UIID!$G$2:$G354&amp;UIID!$H$2:$H354, 0),), "Not Found")</f>
        <v>0712-0003</v>
      </c>
      <c r="G207" s="1106" t="s">
        <v>3460</v>
      </c>
      <c r="H207" s="1106"/>
      <c r="I207" s="1106" t="s">
        <v>4328</v>
      </c>
      <c r="J207" s="1106" t="s">
        <v>227</v>
      </c>
      <c r="K207" s="1106">
        <v>9.7021431242957092</v>
      </c>
      <c r="L207" s="1106">
        <v>124.10275016739</v>
      </c>
      <c r="M207" s="1106" t="s">
        <v>4329</v>
      </c>
      <c r="N207" s="1106" t="s">
        <v>4330</v>
      </c>
      <c r="O207" s="1106" t="s">
        <v>113</v>
      </c>
      <c r="P207" s="1106" t="s">
        <v>2229</v>
      </c>
      <c r="Q207" s="1106" t="s">
        <v>35</v>
      </c>
      <c r="R207" s="1106" t="s">
        <v>2230</v>
      </c>
      <c r="S207" s="1120" t="s">
        <v>3284</v>
      </c>
      <c r="T207" s="1106"/>
      <c r="U207" s="1120" t="s">
        <v>4996</v>
      </c>
      <c r="V207" s="1120" t="s">
        <v>4997</v>
      </c>
      <c r="W207" s="1116">
        <v>45859</v>
      </c>
      <c r="X207" s="1117">
        <v>47686</v>
      </c>
      <c r="Y207" s="1120" t="s">
        <v>4998</v>
      </c>
      <c r="Z207" s="1120" t="s">
        <v>4999</v>
      </c>
      <c r="AA207" s="473"/>
      <c r="AB207" s="1111"/>
      <c r="AC207" s="1121"/>
    </row>
    <row r="208" spans="1:29" ht="15.75" customHeight="1">
      <c r="A208" s="1106" t="s">
        <v>10</v>
      </c>
      <c r="B208" s="1120" t="s">
        <v>27</v>
      </c>
      <c r="C208" s="1120" t="s">
        <v>123</v>
      </c>
      <c r="D208" s="1106" t="s">
        <v>887</v>
      </c>
      <c r="E208" s="1106" t="s">
        <v>509</v>
      </c>
      <c r="F208" s="1107" t="str">
        <f t="array" ref="F208">IFERROR(INDEX(UIID!$K$2:$K354, MATCH(CONCATENATE(B208,D208,G208,J208), UIID!$B$2:$B354&amp;UIID!$D$2:$D354&amp;UIID!$G$2:$G354&amp;UIID!$H$2:$H354, 0),), "Not Found")</f>
        <v>0712-0037</v>
      </c>
      <c r="G208" s="1106" t="s">
        <v>1691</v>
      </c>
      <c r="H208" s="1120"/>
      <c r="I208" s="1120" t="s">
        <v>5000</v>
      </c>
      <c r="J208" s="1106" t="s">
        <v>1692</v>
      </c>
      <c r="K208" s="1106">
        <v>9.6075969861800807</v>
      </c>
      <c r="L208" s="1106">
        <v>124.286684065719</v>
      </c>
      <c r="M208" s="1120" t="s">
        <v>5001</v>
      </c>
      <c r="N208" s="1120" t="s">
        <v>4968</v>
      </c>
      <c r="O208" s="1106" t="s">
        <v>15</v>
      </c>
      <c r="P208" s="1106" t="s">
        <v>16</v>
      </c>
      <c r="Q208" s="1106" t="s">
        <v>35</v>
      </c>
      <c r="R208" s="1106" t="s">
        <v>84</v>
      </c>
      <c r="S208" s="1120" t="s">
        <v>268</v>
      </c>
      <c r="T208" s="1106" t="s">
        <v>4157</v>
      </c>
      <c r="U208" s="1120" t="s">
        <v>59</v>
      </c>
      <c r="V208" s="1120" t="s">
        <v>5003</v>
      </c>
      <c r="W208" s="1116">
        <v>45869</v>
      </c>
      <c r="X208" s="1117">
        <v>47696</v>
      </c>
      <c r="Y208" s="1120" t="s">
        <v>4236</v>
      </c>
      <c r="Z208" s="1120" t="s">
        <v>5004</v>
      </c>
      <c r="AA208" s="473"/>
      <c r="AB208" s="1111"/>
      <c r="AC208" s="1121"/>
    </row>
    <row r="209" spans="1:29" ht="15.75" customHeight="1">
      <c r="A209" s="1106" t="s">
        <v>10</v>
      </c>
      <c r="B209" s="1132" t="s">
        <v>27</v>
      </c>
      <c r="C209" s="1132" t="s">
        <v>50</v>
      </c>
      <c r="D209" s="1133" t="s">
        <v>1017</v>
      </c>
      <c r="E209" s="1133" t="s">
        <v>28</v>
      </c>
      <c r="F209" s="1153" t="str">
        <f t="array" ref="F209">IFERROR(INDEX(UIID!$K$2:$K354, MATCH(CONCATENATE(B209,D209,G209,J209), UIID!$B$2:$B354&amp;UIID!$D$2:$D354&amp;UIID!$G$2:$G354&amp;UIID!$H$2:$H354, 0),), "Not Found")</f>
        <v>0712-0029</v>
      </c>
      <c r="G209" s="1132" t="s">
        <v>2184</v>
      </c>
      <c r="H209" s="1132"/>
      <c r="I209" s="1132" t="s">
        <v>4558</v>
      </c>
      <c r="J209" s="1132" t="s">
        <v>2185</v>
      </c>
      <c r="K209" s="1132">
        <v>9.8903564025708999</v>
      </c>
      <c r="L209" s="1132">
        <v>124.153065967391</v>
      </c>
      <c r="M209" s="1132" t="s">
        <v>4559</v>
      </c>
      <c r="N209" s="1132" t="s">
        <v>4560</v>
      </c>
      <c r="O209" s="1133" t="s">
        <v>15</v>
      </c>
      <c r="P209" s="1133" t="s">
        <v>1449</v>
      </c>
      <c r="Q209" s="1133" t="s">
        <v>35</v>
      </c>
      <c r="R209" s="1133" t="s">
        <v>125</v>
      </c>
      <c r="S209" s="1132" t="s">
        <v>126</v>
      </c>
      <c r="T209" s="1133" t="s">
        <v>4164</v>
      </c>
      <c r="U209" s="1132" t="s">
        <v>127</v>
      </c>
      <c r="V209" s="1132" t="s">
        <v>5006</v>
      </c>
      <c r="W209" s="1134">
        <v>45869</v>
      </c>
      <c r="X209" s="1135">
        <v>47696</v>
      </c>
      <c r="Y209" s="1132" t="s">
        <v>4558</v>
      </c>
      <c r="Z209" s="1132" t="s">
        <v>4893</v>
      </c>
      <c r="AA209" s="1147"/>
      <c r="AB209" s="1148"/>
      <c r="AC209" s="1155"/>
    </row>
    <row r="210" spans="1:29" ht="15.75" customHeight="1">
      <c r="A210" s="1106" t="s">
        <v>10</v>
      </c>
      <c r="B210" s="1132" t="s">
        <v>27</v>
      </c>
      <c r="C210" s="1132" t="s">
        <v>123</v>
      </c>
      <c r="D210" s="1133" t="s">
        <v>3748</v>
      </c>
      <c r="E210" s="1133" t="s">
        <v>509</v>
      </c>
      <c r="F210" s="1153" t="str">
        <f t="array" ref="F210">IFERROR(INDEX(UIID!$K$2:$K354, MATCH(CONCATENATE(B210,D210,G210,J210), UIID!$B$2:$B354&amp;UIID!$D$2:$D354&amp;UIID!$G$2:$G354&amp;UIID!$H$2:$H354, 0),), "Not Found")</f>
        <v>0712-0057</v>
      </c>
      <c r="G210" s="1132" t="s">
        <v>3749</v>
      </c>
      <c r="H210" s="1132"/>
      <c r="I210" s="1132" t="s">
        <v>5007</v>
      </c>
      <c r="J210" s="1132" t="s">
        <v>3750</v>
      </c>
      <c r="K210" s="1132">
        <v>9.8661503075012398</v>
      </c>
      <c r="L210" s="1132">
        <v>124.52279778491101</v>
      </c>
      <c r="M210" s="1132" t="s">
        <v>5008</v>
      </c>
      <c r="N210" s="1132" t="s">
        <v>5009</v>
      </c>
      <c r="O210" s="1133" t="s">
        <v>15</v>
      </c>
      <c r="P210" s="1133" t="s">
        <v>16</v>
      </c>
      <c r="Q210" s="1133" t="s">
        <v>35</v>
      </c>
      <c r="R210" s="1133" t="s">
        <v>32</v>
      </c>
      <c r="S210" s="1132" t="s">
        <v>47</v>
      </c>
      <c r="T210" s="1133" t="s">
        <v>4164</v>
      </c>
      <c r="U210" s="1132" t="s">
        <v>91</v>
      </c>
      <c r="V210" s="1132" t="s">
        <v>5010</v>
      </c>
      <c r="W210" s="1134">
        <v>45959</v>
      </c>
      <c r="X210" s="1135">
        <v>47786</v>
      </c>
      <c r="Y210" s="1158" t="s">
        <v>5011</v>
      </c>
      <c r="Z210" s="1132" t="s">
        <v>5012</v>
      </c>
      <c r="AA210" s="1147"/>
      <c r="AB210" s="1148"/>
      <c r="AC210" s="1155"/>
    </row>
    <row r="211" spans="1:29" ht="15.75" customHeight="1">
      <c r="A211" s="1106" t="s">
        <v>10</v>
      </c>
      <c r="B211" s="1120" t="s">
        <v>27</v>
      </c>
      <c r="C211" s="1120" t="s">
        <v>28</v>
      </c>
      <c r="D211" s="1106" t="s">
        <v>29</v>
      </c>
      <c r="E211" s="1106" t="s">
        <v>30</v>
      </c>
      <c r="F211" s="1107" t="str">
        <f t="array" ref="F211">IFERROR(INDEX(UIID!$K$2:$K354, MATCH(CONCATENATE(B211,D211,G211,J211), UIID!$B$2:$B354&amp;UIID!$D$2:$D354&amp;UIID!$G$2:$G354&amp;UIID!$H$2:$H354, 0),), "Not Found")</f>
        <v>0712-0015</v>
      </c>
      <c r="G211" s="1106" t="s">
        <v>1805</v>
      </c>
      <c r="H211" s="1106"/>
      <c r="I211" s="1106" t="s">
        <v>4517</v>
      </c>
      <c r="J211" s="1106" t="s">
        <v>3707</v>
      </c>
      <c r="K211" s="1106">
        <v>9.6450429112988108</v>
      </c>
      <c r="L211" s="1106">
        <v>123.862470952048</v>
      </c>
      <c r="M211" s="1106" t="s">
        <v>1807</v>
      </c>
      <c r="N211" s="1106" t="s">
        <v>4518</v>
      </c>
      <c r="O211" s="1106" t="s">
        <v>15</v>
      </c>
      <c r="P211" s="1106" t="s">
        <v>16</v>
      </c>
      <c r="Q211" s="1106" t="s">
        <v>35</v>
      </c>
      <c r="R211" s="1106" t="s">
        <v>32</v>
      </c>
      <c r="S211" s="1120" t="s">
        <v>1008</v>
      </c>
      <c r="T211" s="1106" t="s">
        <v>4164</v>
      </c>
      <c r="U211" s="1120" t="s">
        <v>5014</v>
      </c>
      <c r="V211" s="1120" t="s">
        <v>5015</v>
      </c>
      <c r="W211" s="1116">
        <v>45967</v>
      </c>
      <c r="X211" s="1117">
        <v>47794</v>
      </c>
      <c r="Y211" s="176" t="s">
        <v>4930</v>
      </c>
      <c r="Z211" s="176" t="s">
        <v>5016</v>
      </c>
      <c r="AA211" s="473"/>
      <c r="AB211" s="1111"/>
      <c r="AC211" s="1121"/>
    </row>
    <row r="212" spans="1:29" ht="15.75" customHeight="1">
      <c r="A212" s="1106" t="s">
        <v>10</v>
      </c>
      <c r="B212" s="1120" t="s">
        <v>27</v>
      </c>
      <c r="C212" s="1120" t="s">
        <v>28</v>
      </c>
      <c r="D212" s="1106" t="s">
        <v>29</v>
      </c>
      <c r="E212" s="1106" t="s">
        <v>30</v>
      </c>
      <c r="F212" s="1107" t="str">
        <f t="array" ref="F212">IFERROR(INDEX(UIID!$K$2:$K354, MATCH(CONCATENATE(B212,D212,G212,J212), UIID!$B$2:$B354&amp;UIID!$D$2:$D354&amp;UIID!$G$2:$G354&amp;UIID!$H$2:$H354, 0),), "Not Found")</f>
        <v>0712-0010</v>
      </c>
      <c r="G212" s="313" t="s">
        <v>163</v>
      </c>
      <c r="H212" s="1120"/>
      <c r="I212" s="313" t="s">
        <v>4471</v>
      </c>
      <c r="J212" s="1106" t="s">
        <v>3706</v>
      </c>
      <c r="K212" s="313">
        <v>9.6895627850084391</v>
      </c>
      <c r="L212" s="313">
        <v>123.861600352049</v>
      </c>
      <c r="M212" s="313" t="s">
        <v>164</v>
      </c>
      <c r="N212" s="313" t="s">
        <v>4472</v>
      </c>
      <c r="O212" s="313" t="s">
        <v>15</v>
      </c>
      <c r="P212" s="313" t="s">
        <v>16</v>
      </c>
      <c r="Q212" s="313" t="s">
        <v>35</v>
      </c>
      <c r="R212" s="1106" t="s">
        <v>107</v>
      </c>
      <c r="S212" s="1120" t="s">
        <v>108</v>
      </c>
      <c r="T212" s="1106" t="s">
        <v>4164</v>
      </c>
      <c r="U212" s="1120" t="s">
        <v>5017</v>
      </c>
      <c r="V212" s="1120" t="s">
        <v>5018</v>
      </c>
      <c r="W212" s="1116">
        <v>45967</v>
      </c>
      <c r="X212" s="1117">
        <v>47794</v>
      </c>
      <c r="Y212" s="1138" t="s">
        <v>4715</v>
      </c>
      <c r="Z212" s="1120" t="s">
        <v>4716</v>
      </c>
      <c r="AA212" s="473"/>
      <c r="AB212" s="1111"/>
      <c r="AC212" s="1121"/>
    </row>
    <row r="213" spans="1:29" ht="15.75" customHeight="1">
      <c r="A213" s="1106" t="s">
        <v>10</v>
      </c>
      <c r="B213" s="1120" t="s">
        <v>27</v>
      </c>
      <c r="C213" s="1120" t="s">
        <v>28</v>
      </c>
      <c r="D213" s="1106" t="s">
        <v>299</v>
      </c>
      <c r="E213" s="1106" t="s">
        <v>28</v>
      </c>
      <c r="F213" s="1107" t="str">
        <f t="array" ref="F213">IFERROR(INDEX(UIID!$K$2:$K354, MATCH(CONCATENATE(B213,D213,G213,J213), UIID!$B$2:$B354&amp;UIID!$D$2:$D354&amp;UIID!$G$2:$G354&amp;UIID!$H$2:$H354, 0),), "Not Found")</f>
        <v>0712-0001</v>
      </c>
      <c r="G213" s="1106" t="s">
        <v>3508</v>
      </c>
      <c r="H213" s="1106"/>
      <c r="I213" s="1106" t="s">
        <v>4442</v>
      </c>
      <c r="J213" s="1106" t="s">
        <v>301</v>
      </c>
      <c r="K213" s="1106">
        <v>9.9612859268488005</v>
      </c>
      <c r="L213" s="1106">
        <v>123.955908234931</v>
      </c>
      <c r="M213" s="1106" t="s">
        <v>302</v>
      </c>
      <c r="N213" s="1106" t="s">
        <v>4443</v>
      </c>
      <c r="O213" s="1106" t="s">
        <v>113</v>
      </c>
      <c r="P213" s="1106" t="s">
        <v>2229</v>
      </c>
      <c r="Q213" s="1140" t="s">
        <v>10389</v>
      </c>
      <c r="R213" s="1106" t="s">
        <v>104</v>
      </c>
      <c r="S213" s="1120" t="s">
        <v>173</v>
      </c>
      <c r="T213" s="1106" t="s">
        <v>4164</v>
      </c>
      <c r="U213" s="1120" t="s">
        <v>5020</v>
      </c>
      <c r="V213" s="1120" t="s">
        <v>5021</v>
      </c>
      <c r="W213" s="1116">
        <v>45988</v>
      </c>
      <c r="X213" s="1117">
        <v>47270</v>
      </c>
      <c r="Y213" s="1163" t="s">
        <v>4452</v>
      </c>
      <c r="Z213" s="1251" t="s">
        <v>5022</v>
      </c>
      <c r="AA213" s="473"/>
      <c r="AB213" s="1111"/>
      <c r="AC213" s="1121"/>
    </row>
    <row r="214" spans="1:29" ht="15.75" customHeight="1">
      <c r="A214" s="1106" t="s">
        <v>10</v>
      </c>
      <c r="B214" s="1120" t="s">
        <v>27</v>
      </c>
      <c r="C214" s="1120" t="s">
        <v>28</v>
      </c>
      <c r="D214" s="1106" t="s">
        <v>299</v>
      </c>
      <c r="E214" s="1106" t="s">
        <v>28</v>
      </c>
      <c r="F214" s="1107" t="str">
        <f t="array" ref="F214">IFERROR(INDEX(UIID!$K$2:$K354, MATCH(CONCATENATE(B214,D214,G214,J214), UIID!$B$2:$B354&amp;UIID!$D$2:$D354&amp;UIID!$G$2:$G354&amp;UIID!$H$2:$H354, 0),), "Not Found")</f>
        <v>0712-0001</v>
      </c>
      <c r="G214" s="1106" t="s">
        <v>3508</v>
      </c>
      <c r="H214" s="1106"/>
      <c r="I214" s="1106" t="s">
        <v>4442</v>
      </c>
      <c r="J214" s="1106" t="s">
        <v>301</v>
      </c>
      <c r="K214" s="1106">
        <v>9.9612859268488005</v>
      </c>
      <c r="L214" s="1106">
        <v>123.955908234931</v>
      </c>
      <c r="M214" s="1106" t="s">
        <v>302</v>
      </c>
      <c r="N214" s="1106" t="s">
        <v>4443</v>
      </c>
      <c r="O214" s="1106" t="s">
        <v>113</v>
      </c>
      <c r="P214" s="1106" t="s">
        <v>2229</v>
      </c>
      <c r="Q214" s="1140" t="s">
        <v>10389</v>
      </c>
      <c r="R214" s="1106" t="s">
        <v>107</v>
      </c>
      <c r="S214" s="1120" t="s">
        <v>1610</v>
      </c>
      <c r="T214" s="1106" t="s">
        <v>4164</v>
      </c>
      <c r="U214" s="1120" t="s">
        <v>5024</v>
      </c>
      <c r="V214" s="1120" t="s">
        <v>5025</v>
      </c>
      <c r="W214" s="1116">
        <v>46050</v>
      </c>
      <c r="X214" s="1117">
        <v>47340</v>
      </c>
      <c r="Y214" s="1163" t="s">
        <v>4594</v>
      </c>
      <c r="Z214" s="1251" t="s">
        <v>5026</v>
      </c>
      <c r="AA214" s="473"/>
      <c r="AB214" s="1111"/>
      <c r="AC214" s="1121"/>
    </row>
    <row r="215" spans="1:29" ht="15.75" customHeight="1">
      <c r="A215" s="1106" t="s">
        <v>10</v>
      </c>
      <c r="B215" s="1132" t="s">
        <v>27</v>
      </c>
      <c r="C215" s="1132" t="s">
        <v>28</v>
      </c>
      <c r="D215" s="1133" t="s">
        <v>29</v>
      </c>
      <c r="E215" s="1133" t="s">
        <v>30</v>
      </c>
      <c r="F215" s="1153" t="str">
        <f t="array" ref="F215">IFERROR(INDEX(UIID!$K$2:$K354, MATCH(CONCATENATE(B215,D215,G215,J215), UIID!$B$2:$B354&amp;UIID!$D$2:$D354&amp;UIID!$G$2:$G354&amp;UIID!$H$2:$H354, 0),), "Not Found")</f>
        <v>0712-0015</v>
      </c>
      <c r="G215" s="1133" t="s">
        <v>1805</v>
      </c>
      <c r="H215" s="1133"/>
      <c r="I215" s="1133" t="s">
        <v>4517</v>
      </c>
      <c r="J215" s="1133" t="s">
        <v>3707</v>
      </c>
      <c r="K215" s="1133">
        <v>9.6450429112988108</v>
      </c>
      <c r="L215" s="1133">
        <v>123.862470952048</v>
      </c>
      <c r="M215" s="1133" t="s">
        <v>1807</v>
      </c>
      <c r="N215" s="1133" t="s">
        <v>4518</v>
      </c>
      <c r="O215" s="1133" t="s">
        <v>15</v>
      </c>
      <c r="P215" s="1133" t="s">
        <v>16</v>
      </c>
      <c r="Q215" s="1133" t="s">
        <v>35</v>
      </c>
      <c r="R215" s="1133" t="s">
        <v>2230</v>
      </c>
      <c r="S215" s="1132" t="s">
        <v>3284</v>
      </c>
      <c r="T215" s="1133" t="s">
        <v>4157</v>
      </c>
      <c r="U215" s="1132" t="s">
        <v>4996</v>
      </c>
      <c r="V215" s="1132" t="s">
        <v>5028</v>
      </c>
      <c r="W215" s="1134">
        <v>45989</v>
      </c>
      <c r="X215" s="1135">
        <v>47816</v>
      </c>
      <c r="Y215" s="1132" t="s">
        <v>5029</v>
      </c>
      <c r="Z215" s="1132" t="s">
        <v>5030</v>
      </c>
      <c r="AA215" s="1147"/>
      <c r="AB215" s="1148"/>
      <c r="AC215" s="1155"/>
    </row>
    <row r="216" spans="1:29" ht="15.75" customHeight="1">
      <c r="A216" s="1106" t="s">
        <v>10</v>
      </c>
      <c r="B216" s="1120" t="s">
        <v>27</v>
      </c>
      <c r="C216" s="1120" t="s">
        <v>28</v>
      </c>
      <c r="D216" s="1106" t="s">
        <v>29</v>
      </c>
      <c r="E216" s="1106" t="s">
        <v>30</v>
      </c>
      <c r="F216" s="1107" t="str">
        <f t="array" ref="F216">IFERROR(INDEX(UIID!$K$2:$K354, MATCH(CONCATENATE(B216,D216,G216,J216), UIID!$B$2:$B354&amp;UIID!$D$2:$D354&amp;UIID!$G$2:$G354&amp;UIID!$H$2:$H354, 0),), "Not Found")</f>
        <v>0712-0010</v>
      </c>
      <c r="G216" s="313" t="s">
        <v>163</v>
      </c>
      <c r="H216" s="1120"/>
      <c r="I216" s="313" t="s">
        <v>4471</v>
      </c>
      <c r="J216" s="1106" t="s">
        <v>3706</v>
      </c>
      <c r="K216" s="313">
        <v>9.6895627850084391</v>
      </c>
      <c r="L216" s="313">
        <v>123.861600352049</v>
      </c>
      <c r="M216" s="313" t="s">
        <v>164</v>
      </c>
      <c r="N216" s="313" t="s">
        <v>4472</v>
      </c>
      <c r="O216" s="313" t="s">
        <v>15</v>
      </c>
      <c r="P216" s="1106" t="s">
        <v>16</v>
      </c>
      <c r="Q216" s="1106" t="s">
        <v>35</v>
      </c>
      <c r="R216" s="1106" t="s">
        <v>107</v>
      </c>
      <c r="S216" s="1120" t="s">
        <v>666</v>
      </c>
      <c r="T216" s="1106" t="s">
        <v>4164</v>
      </c>
      <c r="U216" s="1120" t="s">
        <v>5017</v>
      </c>
      <c r="V216" s="1120" t="s">
        <v>5031</v>
      </c>
      <c r="W216" s="1116">
        <v>45992</v>
      </c>
      <c r="X216" s="1117">
        <v>47819</v>
      </c>
      <c r="Y216" s="341" t="s">
        <v>5032</v>
      </c>
      <c r="Z216" s="176" t="s">
        <v>5033</v>
      </c>
      <c r="AA216" s="473"/>
      <c r="AB216" s="1111"/>
      <c r="AC216" s="1121"/>
    </row>
    <row r="217" spans="1:29" ht="15.75" customHeight="1">
      <c r="A217" s="1106" t="s">
        <v>10</v>
      </c>
      <c r="B217" s="1120" t="s">
        <v>27</v>
      </c>
      <c r="C217" s="1120" t="s">
        <v>123</v>
      </c>
      <c r="D217" s="1106" t="s">
        <v>124</v>
      </c>
      <c r="E217" s="1106" t="s">
        <v>509</v>
      </c>
      <c r="F217" s="1107" t="str">
        <f t="array" ref="F217">IFERROR(INDEX(UIID!$K$2:$K354, MATCH(CONCATENATE(B217,D217,G217,J217), UIID!$B$2:$B354&amp;UIID!$D$2:$D354&amp;UIID!$G$2:$G354&amp;UIID!$H$2:$H354, 0),), "Not Found")</f>
        <v>0712-0003</v>
      </c>
      <c r="G217" s="1106" t="s">
        <v>3460</v>
      </c>
      <c r="H217" s="1106"/>
      <c r="I217" s="1106" t="s">
        <v>4328</v>
      </c>
      <c r="J217" s="1106" t="s">
        <v>227</v>
      </c>
      <c r="K217" s="1106">
        <v>9.7021431242957092</v>
      </c>
      <c r="L217" s="1106">
        <v>124.10275016739</v>
      </c>
      <c r="M217" s="1106" t="s">
        <v>4329</v>
      </c>
      <c r="N217" s="1106" t="s">
        <v>4330</v>
      </c>
      <c r="O217" s="1106" t="s">
        <v>113</v>
      </c>
      <c r="P217" s="1106" t="s">
        <v>2229</v>
      </c>
      <c r="Q217" s="1140" t="s">
        <v>10389</v>
      </c>
      <c r="R217" s="1106" t="s">
        <v>2230</v>
      </c>
      <c r="S217" s="1120" t="s">
        <v>3287</v>
      </c>
      <c r="T217" s="1106" t="s">
        <v>4157</v>
      </c>
      <c r="U217" s="1120" t="s">
        <v>4996</v>
      </c>
      <c r="V217" s="1120" t="s">
        <v>5034</v>
      </c>
      <c r="W217" s="1116">
        <v>46003</v>
      </c>
      <c r="X217" s="1117">
        <v>47686</v>
      </c>
      <c r="Y217" s="1164" t="s">
        <v>4998</v>
      </c>
      <c r="Z217" s="1251" t="s">
        <v>4999</v>
      </c>
      <c r="AA217" s="473"/>
      <c r="AB217" s="1111"/>
      <c r="AC217" s="1121"/>
    </row>
    <row r="218" spans="1:29" ht="15.75" customHeight="1">
      <c r="A218" s="1106" t="s">
        <v>10</v>
      </c>
      <c r="B218" s="1120" t="s">
        <v>27</v>
      </c>
      <c r="C218" s="1120" t="s">
        <v>123</v>
      </c>
      <c r="D218" s="1106" t="s">
        <v>270</v>
      </c>
      <c r="E218" s="1106" t="s">
        <v>123</v>
      </c>
      <c r="F218" s="1107" t="str">
        <f t="array" ref="F218">IFERROR(INDEX(UIID!$K$2:$K354, MATCH(CONCATENATE(B218,D218,G218,J218), UIID!$B$2:$B354&amp;UIID!$D$2:$D354&amp;UIID!$G$2:$G354&amp;UIID!$H$2:$H354, 0),), "Not Found")</f>
        <v>0712-0013</v>
      </c>
      <c r="G218" s="1106" t="s">
        <v>3677</v>
      </c>
      <c r="H218" s="1106"/>
      <c r="I218" s="1106" t="s">
        <v>5035</v>
      </c>
      <c r="J218" s="1106" t="s">
        <v>271</v>
      </c>
      <c r="K218" s="1106">
        <v>9.6667974582748997</v>
      </c>
      <c r="L218" s="1106">
        <v>124.36827289016099</v>
      </c>
      <c r="M218" s="1106" t="s">
        <v>4388</v>
      </c>
      <c r="N218" s="1106" t="s">
        <v>4389</v>
      </c>
      <c r="O218" s="1106" t="s">
        <v>113</v>
      </c>
      <c r="P218" s="1106" t="s">
        <v>2229</v>
      </c>
      <c r="Q218" s="1140" t="s">
        <v>10389</v>
      </c>
      <c r="R218" s="1106" t="s">
        <v>84</v>
      </c>
      <c r="S218" s="1120" t="s">
        <v>167</v>
      </c>
      <c r="T218" s="1106" t="s">
        <v>4164</v>
      </c>
      <c r="U218" s="1120" t="s">
        <v>94</v>
      </c>
      <c r="V218" s="1120" t="s">
        <v>5036</v>
      </c>
      <c r="W218" s="1116">
        <v>46003</v>
      </c>
      <c r="X218" s="1117">
        <v>46884</v>
      </c>
      <c r="Y218" s="1165" t="s">
        <v>4406</v>
      </c>
      <c r="Z218" s="1251" t="s">
        <v>5037</v>
      </c>
      <c r="AA218" s="473"/>
      <c r="AB218" s="1111"/>
      <c r="AC218" s="1121"/>
    </row>
    <row r="219" spans="1:29" ht="15.75" customHeight="1">
      <c r="A219" s="1106" t="s">
        <v>10</v>
      </c>
      <c r="B219" s="1120" t="s">
        <v>27</v>
      </c>
      <c r="C219" s="1120" t="s">
        <v>123</v>
      </c>
      <c r="D219" s="1106" t="s">
        <v>285</v>
      </c>
      <c r="E219" s="1106" t="s">
        <v>509</v>
      </c>
      <c r="F219" s="1107" t="str">
        <f t="array" ref="F219">IFERROR(INDEX(UIID!$K$2:$K354, MATCH(CONCATENATE(B219,D219,G219,J219), UIID!$B$2:$B354&amp;UIID!$D$2:$D354&amp;UIID!$G$2:$G354&amp;UIID!$H$2:$H354, 0),), "Not Found")</f>
        <v>0712-0005</v>
      </c>
      <c r="G219" s="1106" t="s">
        <v>3529</v>
      </c>
      <c r="H219" s="1106"/>
      <c r="I219" s="1106" t="s">
        <v>4412</v>
      </c>
      <c r="J219" s="1106" t="s">
        <v>286</v>
      </c>
      <c r="K219" s="1106">
        <v>9.8567162226397809</v>
      </c>
      <c r="L219" s="1106">
        <v>124.336426906886</v>
      </c>
      <c r="M219" s="1106" t="s">
        <v>287</v>
      </c>
      <c r="N219" s="1106" t="s">
        <v>4413</v>
      </c>
      <c r="O219" s="1106" t="s">
        <v>113</v>
      </c>
      <c r="P219" s="1106" t="s">
        <v>2229</v>
      </c>
      <c r="Q219" s="1140" t="s">
        <v>10389</v>
      </c>
      <c r="R219" s="1106" t="s">
        <v>32</v>
      </c>
      <c r="S219" s="1120" t="s">
        <v>43</v>
      </c>
      <c r="T219" s="1106" t="s">
        <v>4164</v>
      </c>
      <c r="U219" s="1120" t="s">
        <v>5038</v>
      </c>
      <c r="V219" s="1120" t="s">
        <v>5039</v>
      </c>
      <c r="W219" s="1116">
        <v>46003</v>
      </c>
      <c r="X219" s="1117">
        <v>47157</v>
      </c>
      <c r="Y219" s="1163" t="s">
        <v>5040</v>
      </c>
      <c r="Z219" s="1251" t="s">
        <v>5041</v>
      </c>
      <c r="AA219" s="473"/>
      <c r="AB219" s="1111"/>
      <c r="AC219" s="1121"/>
    </row>
    <row r="220" spans="1:29" ht="15.75" customHeight="1">
      <c r="A220" s="1106" t="s">
        <v>10</v>
      </c>
      <c r="B220" s="1120" t="s">
        <v>27</v>
      </c>
      <c r="C220" s="1120" t="s">
        <v>123</v>
      </c>
      <c r="D220" s="1106" t="s">
        <v>285</v>
      </c>
      <c r="E220" s="1106" t="s">
        <v>509</v>
      </c>
      <c r="F220" s="1107" t="str">
        <f t="array" ref="F220">IFERROR(INDEX(UIID!$K$2:$K354, MATCH(CONCATENATE(B220,D220,G220,J220), UIID!$B$2:$B354&amp;UIID!$D$2:$D354&amp;UIID!$G$2:$G354&amp;UIID!$H$2:$H354, 0),), "Not Found")</f>
        <v>0712-0005</v>
      </c>
      <c r="G220" s="1106" t="s">
        <v>3529</v>
      </c>
      <c r="H220" s="1120"/>
      <c r="I220" s="1106" t="s">
        <v>4412</v>
      </c>
      <c r="J220" s="1106" t="s">
        <v>286</v>
      </c>
      <c r="K220" s="1106">
        <v>9.8567162226397809</v>
      </c>
      <c r="L220" s="1106">
        <v>124.336426906886</v>
      </c>
      <c r="M220" s="1106" t="s">
        <v>287</v>
      </c>
      <c r="N220" s="1106" t="s">
        <v>4413</v>
      </c>
      <c r="O220" s="1106" t="s">
        <v>113</v>
      </c>
      <c r="P220" s="1106" t="s">
        <v>2229</v>
      </c>
      <c r="Q220" s="1140" t="s">
        <v>10389</v>
      </c>
      <c r="R220" s="1106" t="s">
        <v>87</v>
      </c>
      <c r="S220" s="1120" t="s">
        <v>3102</v>
      </c>
      <c r="T220" s="1106" t="s">
        <v>4157</v>
      </c>
      <c r="U220" s="1120" t="s">
        <v>5044</v>
      </c>
      <c r="V220" s="1120" t="s">
        <v>5045</v>
      </c>
      <c r="W220" s="1116">
        <v>46003</v>
      </c>
      <c r="X220" s="1117">
        <v>47157</v>
      </c>
      <c r="Y220" s="1164" t="s">
        <v>4417</v>
      </c>
      <c r="Z220" s="1251" t="s">
        <v>5046</v>
      </c>
      <c r="AA220" s="473"/>
      <c r="AB220" s="1111"/>
      <c r="AC220" s="1121"/>
    </row>
    <row r="221" spans="1:29" ht="15.75" customHeight="1">
      <c r="A221" s="1106" t="s">
        <v>10</v>
      </c>
      <c r="B221" s="1120" t="s">
        <v>27</v>
      </c>
      <c r="C221" s="1120" t="s">
        <v>50</v>
      </c>
      <c r="D221" s="1106" t="s">
        <v>248</v>
      </c>
      <c r="E221" s="1106" t="s">
        <v>123</v>
      </c>
      <c r="F221" s="1107" t="str">
        <f t="array" ref="F221">IFERROR(INDEX(UIID!$K$2:$K354, MATCH(CONCATENATE(B221,D221,G221,J221), UIID!$B$2:$B354&amp;UIID!$D$2:$D354&amp;UIID!$G$2:$G354&amp;UIID!$H$2:$H354, 0),), "Not Found")</f>
        <v>0712-0004</v>
      </c>
      <c r="G221" s="313" t="s">
        <v>3513</v>
      </c>
      <c r="H221" s="1106"/>
      <c r="I221" s="1106" t="s">
        <v>5047</v>
      </c>
      <c r="J221" s="1106" t="s">
        <v>250</v>
      </c>
      <c r="K221" s="1106">
        <v>10.051349891515599</v>
      </c>
      <c r="L221" s="1106">
        <v>124.079209349663</v>
      </c>
      <c r="M221" s="1106" t="s">
        <v>251</v>
      </c>
      <c r="N221" s="1106" t="s">
        <v>4364</v>
      </c>
      <c r="O221" s="1106" t="s">
        <v>113</v>
      </c>
      <c r="P221" s="1106" t="s">
        <v>2229</v>
      </c>
      <c r="Q221" s="1140" t="s">
        <v>10389</v>
      </c>
      <c r="R221" s="1106" t="s">
        <v>87</v>
      </c>
      <c r="S221" s="1120" t="s">
        <v>3102</v>
      </c>
      <c r="T221" s="1106" t="s">
        <v>4157</v>
      </c>
      <c r="U221" s="1120" t="s">
        <v>5044</v>
      </c>
      <c r="V221" s="1120" t="s">
        <v>5048</v>
      </c>
      <c r="W221" s="1116">
        <v>46010</v>
      </c>
      <c r="X221" s="1117">
        <v>47192</v>
      </c>
      <c r="Y221" s="1166" t="s">
        <v>4369</v>
      </c>
      <c r="Z221" s="1251" t="s">
        <v>4379</v>
      </c>
      <c r="AA221" s="473"/>
      <c r="AB221" s="1111"/>
      <c r="AC221" s="1121"/>
    </row>
    <row r="222" spans="1:29" ht="15.75" customHeight="1">
      <c r="A222" s="1106" t="s">
        <v>10</v>
      </c>
      <c r="B222" s="1120" t="s">
        <v>27</v>
      </c>
      <c r="C222" s="1120" t="s">
        <v>50</v>
      </c>
      <c r="D222" s="1106" t="s">
        <v>248</v>
      </c>
      <c r="E222" s="1106" t="s">
        <v>123</v>
      </c>
      <c r="F222" s="1107" t="str">
        <f t="array" ref="F222">IFERROR(INDEX(UIID!$K$2:$K354, MATCH(CONCATENATE(B222,D222,G222,J222), UIID!$B$2:$B354&amp;UIID!$D$2:$D354&amp;UIID!$G$2:$G354&amp;UIID!$H$2:$H354, 0),), "Not Found")</f>
        <v>0712-0004</v>
      </c>
      <c r="G222" s="313" t="s">
        <v>3513</v>
      </c>
      <c r="H222" s="1120"/>
      <c r="I222" s="1106" t="s">
        <v>5047</v>
      </c>
      <c r="J222" s="1106" t="s">
        <v>250</v>
      </c>
      <c r="K222" s="1106">
        <v>10.051349891515599</v>
      </c>
      <c r="L222" s="1106">
        <v>124.079209349663</v>
      </c>
      <c r="M222" s="1106" t="s">
        <v>251</v>
      </c>
      <c r="N222" s="1106" t="s">
        <v>4364</v>
      </c>
      <c r="O222" s="1106" t="s">
        <v>113</v>
      </c>
      <c r="P222" s="1106" t="s">
        <v>2229</v>
      </c>
      <c r="Q222" s="1140" t="s">
        <v>10389</v>
      </c>
      <c r="R222" s="1106" t="s">
        <v>84</v>
      </c>
      <c r="S222" s="1120" t="s">
        <v>1154</v>
      </c>
      <c r="T222" s="1106" t="s">
        <v>4157</v>
      </c>
      <c r="U222" s="1120" t="s">
        <v>5049</v>
      </c>
      <c r="V222" s="1120" t="s">
        <v>5050</v>
      </c>
      <c r="W222" s="1116">
        <v>46010</v>
      </c>
      <c r="X222" s="1117">
        <v>47192</v>
      </c>
      <c r="Y222" s="1164" t="s">
        <v>5051</v>
      </c>
      <c r="Z222" s="1251" t="s">
        <v>5052</v>
      </c>
      <c r="AA222" s="473"/>
      <c r="AB222" s="1111"/>
      <c r="AC222" s="1121"/>
    </row>
    <row r="223" spans="1:29" ht="15.75" customHeight="1">
      <c r="A223" s="1106" t="s">
        <v>10</v>
      </c>
      <c r="B223" s="1120" t="s">
        <v>27</v>
      </c>
      <c r="C223" s="1120" t="s">
        <v>50</v>
      </c>
      <c r="D223" s="1106" t="s">
        <v>248</v>
      </c>
      <c r="E223" s="1106" t="s">
        <v>123</v>
      </c>
      <c r="F223" s="1107" t="str">
        <f t="array" ref="F223">IFERROR(INDEX(UIID!$K$2:$K354, MATCH(CONCATENATE(B223,D223,G223,J223), UIID!$B$2:$B354&amp;UIID!$D$2:$D354&amp;UIID!$G$2:$G354&amp;UIID!$H$2:$H354, 0),), "Not Found")</f>
        <v>0712-0004</v>
      </c>
      <c r="G223" s="313" t="s">
        <v>3513</v>
      </c>
      <c r="H223" s="1120"/>
      <c r="I223" s="1106" t="s">
        <v>5047</v>
      </c>
      <c r="J223" s="1106" t="s">
        <v>250</v>
      </c>
      <c r="K223" s="1106">
        <v>10.051349891515599</v>
      </c>
      <c r="L223" s="1106">
        <v>124.079209349663</v>
      </c>
      <c r="M223" s="1106" t="s">
        <v>251</v>
      </c>
      <c r="N223" s="1106" t="s">
        <v>4364</v>
      </c>
      <c r="O223" s="1106" t="s">
        <v>113</v>
      </c>
      <c r="P223" s="1106" t="s">
        <v>2229</v>
      </c>
      <c r="Q223" s="1106" t="s">
        <v>35</v>
      </c>
      <c r="R223" s="1106" t="s">
        <v>2230</v>
      </c>
      <c r="S223" s="1120" t="s">
        <v>3284</v>
      </c>
      <c r="T223" s="1106" t="s">
        <v>4157</v>
      </c>
      <c r="U223" s="1120" t="s">
        <v>5053</v>
      </c>
      <c r="V223" s="1120" t="s">
        <v>5054</v>
      </c>
      <c r="W223" s="1116">
        <v>46013</v>
      </c>
      <c r="X223" s="1117">
        <v>47840</v>
      </c>
      <c r="Y223" s="341" t="s">
        <v>5055</v>
      </c>
      <c r="Z223" s="176" t="s">
        <v>5056</v>
      </c>
      <c r="AA223" s="473"/>
      <c r="AB223" s="1111"/>
      <c r="AC223" s="1121"/>
    </row>
    <row r="224" spans="1:29" ht="15.75" customHeight="1">
      <c r="A224" s="1106" t="s">
        <v>10</v>
      </c>
      <c r="B224" s="1120" t="s">
        <v>27</v>
      </c>
      <c r="C224" s="1120" t="s">
        <v>123</v>
      </c>
      <c r="D224" s="1106" t="s">
        <v>270</v>
      </c>
      <c r="E224" s="1106" t="s">
        <v>123</v>
      </c>
      <c r="F224" s="1107" t="str">
        <f t="array" ref="F224">IFERROR(INDEX(UIID!$K$2:$K354, MATCH(CONCATENATE(B224,D224,G224,J224), UIID!$B$2:$B354&amp;UIID!$D$2:$D354&amp;UIID!$G$2:$G354&amp;UIID!$H$2:$H354, 0),), "Not Found")</f>
        <v>0712-0013</v>
      </c>
      <c r="G224" s="1106" t="s">
        <v>3677</v>
      </c>
      <c r="H224" s="1106"/>
      <c r="I224" s="1106" t="s">
        <v>5035</v>
      </c>
      <c r="J224" s="1106" t="s">
        <v>271</v>
      </c>
      <c r="K224" s="1106">
        <v>9.6667974582748997</v>
      </c>
      <c r="L224" s="1106">
        <v>124.36827289016099</v>
      </c>
      <c r="M224" s="1106" t="s">
        <v>4388</v>
      </c>
      <c r="N224" s="1106" t="s">
        <v>4389</v>
      </c>
      <c r="O224" s="1106" t="s">
        <v>113</v>
      </c>
      <c r="P224" s="1106" t="s">
        <v>2229</v>
      </c>
      <c r="Q224" s="1106" t="s">
        <v>35</v>
      </c>
      <c r="R224" s="1106" t="s">
        <v>2230</v>
      </c>
      <c r="S224" s="1120" t="s">
        <v>3284</v>
      </c>
      <c r="T224" s="1106" t="s">
        <v>4157</v>
      </c>
      <c r="U224" s="1120" t="s">
        <v>5053</v>
      </c>
      <c r="V224" s="1120" t="s">
        <v>5057</v>
      </c>
      <c r="W224" s="1116">
        <v>46013</v>
      </c>
      <c r="X224" s="1117">
        <v>47840</v>
      </c>
      <c r="Y224" s="1138" t="s">
        <v>5058</v>
      </c>
      <c r="Z224" s="1120" t="s">
        <v>5059</v>
      </c>
      <c r="AA224" s="473"/>
      <c r="AB224" s="1111"/>
      <c r="AC224" s="1121"/>
    </row>
    <row r="225" spans="1:29" ht="15.75" customHeight="1">
      <c r="A225" s="1106" t="s">
        <v>10</v>
      </c>
      <c r="B225" s="1120" t="s">
        <v>27</v>
      </c>
      <c r="C225" s="1120" t="s">
        <v>123</v>
      </c>
      <c r="D225" s="1106" t="s">
        <v>285</v>
      </c>
      <c r="E225" s="1106" t="s">
        <v>509</v>
      </c>
      <c r="F225" s="1107" t="str">
        <f t="array" ref="F225">IFERROR(INDEX(UIID!$K$2:$K354, MATCH(CONCATENATE(B225,D225,G225,J225), UIID!$B$2:$B354&amp;UIID!$D$2:$D354&amp;UIID!$G$2:$G354&amp;UIID!$H$2:$H354, 0),), "Not Found")</f>
        <v>0712-0005</v>
      </c>
      <c r="G225" s="1106" t="s">
        <v>3529</v>
      </c>
      <c r="H225" s="1120"/>
      <c r="I225" s="1106" t="s">
        <v>4412</v>
      </c>
      <c r="J225" s="1106" t="s">
        <v>286</v>
      </c>
      <c r="K225" s="1106">
        <v>9.8567162226397809</v>
      </c>
      <c r="L225" s="1106">
        <v>124.336426906886</v>
      </c>
      <c r="M225" s="1106" t="s">
        <v>287</v>
      </c>
      <c r="N225" s="1106" t="s">
        <v>4413</v>
      </c>
      <c r="O225" s="1106" t="s">
        <v>113</v>
      </c>
      <c r="P225" s="1106" t="s">
        <v>2229</v>
      </c>
      <c r="Q225" s="1106" t="s">
        <v>35</v>
      </c>
      <c r="R225" s="1106" t="s">
        <v>2230</v>
      </c>
      <c r="S225" s="1120" t="s">
        <v>3284</v>
      </c>
      <c r="T225" s="1106" t="s">
        <v>4157</v>
      </c>
      <c r="U225" s="1120" t="s">
        <v>5053</v>
      </c>
      <c r="V225" s="1120" t="s">
        <v>5060</v>
      </c>
      <c r="W225" s="1116">
        <v>46013</v>
      </c>
      <c r="X225" s="1117">
        <v>47840</v>
      </c>
      <c r="Y225" s="1138" t="s">
        <v>5058</v>
      </c>
      <c r="Z225" s="1120" t="s">
        <v>5059</v>
      </c>
      <c r="AA225" s="473"/>
      <c r="AB225" s="1111"/>
      <c r="AC225" s="1121"/>
    </row>
    <row r="226" spans="1:29" ht="15.75" customHeight="1">
      <c r="A226" s="1106" t="s">
        <v>10</v>
      </c>
      <c r="B226" s="1120" t="s">
        <v>27</v>
      </c>
      <c r="C226" s="1120" t="s">
        <v>28</v>
      </c>
      <c r="D226" s="1106" t="s">
        <v>299</v>
      </c>
      <c r="E226" s="1106" t="s">
        <v>28</v>
      </c>
      <c r="F226" s="1107" t="str">
        <f t="array" ref="F226">IFERROR(INDEX(UIID!$K$2:$K354, MATCH(CONCATENATE(B226,D226,G226,J226), UIID!$B$2:$B354&amp;UIID!$D$2:$D354&amp;UIID!$G$2:$G354&amp;UIID!$H$2:$H354, 0),), "Not Found")</f>
        <v>0712-0001</v>
      </c>
      <c r="G226" s="1106" t="s">
        <v>3508</v>
      </c>
      <c r="H226" s="1106"/>
      <c r="I226" s="1106" t="s">
        <v>4644</v>
      </c>
      <c r="J226" s="1106" t="s">
        <v>301</v>
      </c>
      <c r="K226" s="1106">
        <v>9.9612859268488005</v>
      </c>
      <c r="L226" s="1106">
        <v>123.955908234931</v>
      </c>
      <c r="M226" s="1106" t="s">
        <v>302</v>
      </c>
      <c r="N226" s="1106" t="s">
        <v>4443</v>
      </c>
      <c r="O226" s="1106" t="s">
        <v>113</v>
      </c>
      <c r="P226" s="1106" t="s">
        <v>2229</v>
      </c>
      <c r="Q226" s="1106" t="s">
        <v>35</v>
      </c>
      <c r="R226" s="1106" t="s">
        <v>2230</v>
      </c>
      <c r="S226" s="1120" t="s">
        <v>3284</v>
      </c>
      <c r="T226" s="1106" t="s">
        <v>4157</v>
      </c>
      <c r="U226" s="1120" t="s">
        <v>5053</v>
      </c>
      <c r="V226" s="1120" t="s">
        <v>5061</v>
      </c>
      <c r="W226" s="1116">
        <v>46013</v>
      </c>
      <c r="X226" s="1117">
        <v>47840</v>
      </c>
      <c r="Y226" s="1138" t="s">
        <v>5055</v>
      </c>
      <c r="Z226" s="1120" t="s">
        <v>5056</v>
      </c>
      <c r="AA226" s="473"/>
      <c r="AB226" s="1111"/>
      <c r="AC226" s="1121"/>
    </row>
    <row r="227" spans="1:29" ht="15.75" customHeight="1">
      <c r="A227" s="1106" t="s">
        <v>10</v>
      </c>
      <c r="B227" s="1120" t="s">
        <v>27</v>
      </c>
      <c r="C227" s="1120" t="s">
        <v>28</v>
      </c>
      <c r="D227" s="1106" t="s">
        <v>29</v>
      </c>
      <c r="E227" s="1106" t="s">
        <v>30</v>
      </c>
      <c r="F227" s="1107" t="str">
        <f t="array" ref="F227">IFERROR(INDEX(UIID!$K$2:$K354, MATCH(CONCATENATE(B227,D227,G227,J227), UIID!$B$2:$B354&amp;UIID!$D$2:$D354&amp;UIID!$G$2:$G354&amp;UIID!$H$2:$H354, 0),), "Not Found")</f>
        <v>0712-0015</v>
      </c>
      <c r="G227" s="1106" t="s">
        <v>1805</v>
      </c>
      <c r="H227" s="1106"/>
      <c r="I227" s="1106" t="s">
        <v>4517</v>
      </c>
      <c r="J227" s="1106" t="s">
        <v>3707</v>
      </c>
      <c r="K227" s="1106">
        <v>9.6450429112988108</v>
      </c>
      <c r="L227" s="1106">
        <v>123.862470952048</v>
      </c>
      <c r="M227" s="1106" t="s">
        <v>1807</v>
      </c>
      <c r="N227" s="1106" t="s">
        <v>4518</v>
      </c>
      <c r="O227" s="1106" t="s">
        <v>15</v>
      </c>
      <c r="P227" s="1106" t="s">
        <v>16</v>
      </c>
      <c r="Q227" s="1140" t="s">
        <v>10389</v>
      </c>
      <c r="R227" s="1106" t="s">
        <v>32</v>
      </c>
      <c r="S227" s="1120" t="s">
        <v>1631</v>
      </c>
      <c r="T227" s="1106" t="s">
        <v>4164</v>
      </c>
      <c r="U227" s="1120" t="s">
        <v>5062</v>
      </c>
      <c r="V227" s="1120" t="s">
        <v>5063</v>
      </c>
      <c r="W227" s="1116">
        <v>46014</v>
      </c>
      <c r="X227" s="1117">
        <v>47490</v>
      </c>
      <c r="Y227" s="1165" t="s">
        <v>5064</v>
      </c>
      <c r="Z227" s="1251" t="s">
        <v>5065</v>
      </c>
      <c r="AA227" s="473"/>
      <c r="AB227" s="1111"/>
      <c r="AC227" s="1121"/>
    </row>
    <row r="228" spans="1:29" ht="15.75" customHeight="1">
      <c r="A228" s="1106" t="s">
        <v>10</v>
      </c>
      <c r="B228" s="1132" t="s">
        <v>27</v>
      </c>
      <c r="C228" s="1132" t="s">
        <v>123</v>
      </c>
      <c r="D228" s="1133" t="s">
        <v>124</v>
      </c>
      <c r="E228" s="1133" t="s">
        <v>509</v>
      </c>
      <c r="F228" s="1153" t="str">
        <f t="array" ref="F228">IFERROR(INDEX(UIID!$K$2:$K354, MATCH(CONCATENATE(B228,D228,G228,J228), UIID!$B$2:$B354&amp;UIID!$D$2:$D354&amp;UIID!$G$2:$G354&amp;UIID!$H$2:$H354, 0),), "Not Found")</f>
        <v>0712-0003</v>
      </c>
      <c r="G228" s="1133" t="s">
        <v>3460</v>
      </c>
      <c r="H228" s="1133"/>
      <c r="I228" s="1133" t="s">
        <v>4328</v>
      </c>
      <c r="J228" s="1133" t="s">
        <v>227</v>
      </c>
      <c r="K228" s="1133">
        <v>9.7021431242957092</v>
      </c>
      <c r="L228" s="1133">
        <v>124.10275016739</v>
      </c>
      <c r="M228" s="1133" t="s">
        <v>4329</v>
      </c>
      <c r="N228" s="1133" t="s">
        <v>4330</v>
      </c>
      <c r="O228" s="1133" t="s">
        <v>113</v>
      </c>
      <c r="P228" s="1133" t="s">
        <v>2229</v>
      </c>
      <c r="Q228" s="1133" t="s">
        <v>35</v>
      </c>
      <c r="R228" s="1133" t="s">
        <v>32</v>
      </c>
      <c r="S228" s="1132" t="s">
        <v>2666</v>
      </c>
      <c r="T228" s="1133" t="s">
        <v>4157</v>
      </c>
      <c r="U228" s="1132" t="s">
        <v>5068</v>
      </c>
      <c r="V228" s="1132" t="s">
        <v>5069</v>
      </c>
      <c r="W228" s="1134">
        <v>46017</v>
      </c>
      <c r="X228" s="1135">
        <v>47844</v>
      </c>
      <c r="Y228" s="1132" t="s">
        <v>4337</v>
      </c>
      <c r="Z228" s="1132" t="s">
        <v>5070</v>
      </c>
      <c r="AA228" s="1147"/>
      <c r="AB228" s="1148"/>
      <c r="AC228" s="1155"/>
    </row>
    <row r="229" spans="1:29" ht="15.75" customHeight="1">
      <c r="A229" s="1106" t="s">
        <v>10</v>
      </c>
      <c r="B229" s="1120" t="s">
        <v>27</v>
      </c>
      <c r="C229" s="1120" t="s">
        <v>50</v>
      </c>
      <c r="D229" s="1106" t="s">
        <v>3751</v>
      </c>
      <c r="E229" s="1106" t="s">
        <v>509</v>
      </c>
      <c r="F229" s="1107" t="str">
        <f t="array" ref="F229">IFERROR(INDEX(UIID!$K$2:$K354, MATCH(CONCATENATE(B229,D229,G229,J229), UIID!$B$2:$B354&amp;UIID!$D$2:$D354&amp;UIID!$G$2:$G354&amp;UIID!$H$2:$H354, 0),), "Not Found")</f>
        <v>0712-0058</v>
      </c>
      <c r="G229" s="1120" t="s">
        <v>3752</v>
      </c>
      <c r="H229" s="1120"/>
      <c r="I229" s="1120" t="s">
        <v>5071</v>
      </c>
      <c r="J229" s="1120" t="s">
        <v>3753</v>
      </c>
      <c r="K229" s="1120">
        <v>9.9928040188735903</v>
      </c>
      <c r="L229" s="1120">
        <v>124.28250688569</v>
      </c>
      <c r="M229" s="1120" t="s">
        <v>5072</v>
      </c>
      <c r="N229" s="1120" t="s">
        <v>5073</v>
      </c>
      <c r="O229" s="1106" t="s">
        <v>15</v>
      </c>
      <c r="P229" s="1106" t="s">
        <v>1449</v>
      </c>
      <c r="Q229" s="1106" t="s">
        <v>35</v>
      </c>
      <c r="R229" s="1106" t="s">
        <v>125</v>
      </c>
      <c r="S229" s="1120" t="s">
        <v>1023</v>
      </c>
      <c r="T229" s="1106" t="s">
        <v>4164</v>
      </c>
      <c r="U229" s="1120" t="s">
        <v>5075</v>
      </c>
      <c r="V229" s="1120" t="s">
        <v>5076</v>
      </c>
      <c r="W229" s="1116">
        <v>46057</v>
      </c>
      <c r="X229" s="1117">
        <v>47884</v>
      </c>
      <c r="Y229" s="176" t="s">
        <v>5077</v>
      </c>
      <c r="Z229" s="176" t="s">
        <v>5078</v>
      </c>
      <c r="AA229" s="473"/>
      <c r="AB229" s="1111"/>
      <c r="AC229" s="1121"/>
    </row>
    <row r="230" spans="1:29" ht="15.75" customHeight="1">
      <c r="A230" s="1106" t="s">
        <v>10</v>
      </c>
      <c r="B230" s="1132" t="s">
        <v>27</v>
      </c>
      <c r="C230" s="1132" t="s">
        <v>123</v>
      </c>
      <c r="D230" s="1133" t="s">
        <v>3724</v>
      </c>
      <c r="E230" s="1133" t="s">
        <v>509</v>
      </c>
      <c r="F230" s="1153" t="str">
        <f t="array" ref="F230">IFERROR(INDEX(UIID!$K$2:$K354, MATCH(CONCATENATE(B230,D230,G230,J230), UIID!$B$2:$B354&amp;UIID!$D$2:$D354&amp;UIID!$G$2:$G354&amp;UIID!$H$2:$H354, 0),), "Not Found")</f>
        <v>0712-0042</v>
      </c>
      <c r="G230" s="1132" t="s">
        <v>3465</v>
      </c>
      <c r="H230" s="1132"/>
      <c r="I230" s="1132" t="s">
        <v>4606</v>
      </c>
      <c r="J230" s="1132" t="s">
        <v>3725</v>
      </c>
      <c r="K230" s="1146">
        <v>9.6884893069999993</v>
      </c>
      <c r="L230" s="1146">
        <v>124.4007778</v>
      </c>
      <c r="M230" s="1132" t="s">
        <v>4607</v>
      </c>
      <c r="N230" s="1132" t="s">
        <v>4608</v>
      </c>
      <c r="O230" s="1133" t="s">
        <v>15</v>
      </c>
      <c r="P230" s="1133" t="s">
        <v>16</v>
      </c>
      <c r="Q230" s="1133" t="s">
        <v>35</v>
      </c>
      <c r="R230" s="1133" t="s">
        <v>2230</v>
      </c>
      <c r="S230" s="1132" t="s">
        <v>3284</v>
      </c>
      <c r="T230" s="1133" t="s">
        <v>4157</v>
      </c>
      <c r="U230" s="1132" t="s">
        <v>5079</v>
      </c>
      <c r="V230" s="1132" t="s">
        <v>5080</v>
      </c>
      <c r="W230" s="1134">
        <v>46078</v>
      </c>
      <c r="X230" s="1135">
        <v>47905</v>
      </c>
      <c r="Y230" s="1132" t="s">
        <v>5081</v>
      </c>
      <c r="Z230" s="1132" t="s">
        <v>5082</v>
      </c>
      <c r="AA230" s="1147"/>
      <c r="AB230" s="1148"/>
      <c r="AC230" s="1155"/>
    </row>
    <row r="231" spans="1:29" ht="15.75" customHeight="1">
      <c r="A231" s="1379" t="s">
        <v>10</v>
      </c>
      <c r="B231" s="1380" t="s">
        <v>27</v>
      </c>
      <c r="C231" s="1380" t="s">
        <v>28</v>
      </c>
      <c r="D231" s="1379" t="s">
        <v>1745</v>
      </c>
      <c r="E231" s="1379" t="s">
        <v>509</v>
      </c>
      <c r="F231" s="1381" t="str">
        <f t="array" ref="F231">IFERROR(INDEX(UIID!$K$2:$K354, MATCH(CONCATENATE(B231,D231,G231,J231), UIID!$B$2:$B354&amp;UIID!$D$2:$D354&amp;UIID!$G$2:$G354&amp;UIID!$H$2:$H354, 0),), "Not Found")</f>
        <v>0712-0059</v>
      </c>
      <c r="G231" s="1380" t="s">
        <v>3754</v>
      </c>
      <c r="H231" s="1380"/>
      <c r="I231" s="1380" t="s">
        <v>5083</v>
      </c>
      <c r="J231" s="1380" t="s">
        <v>3755</v>
      </c>
      <c r="K231" s="1380">
        <v>9.6352860752923206</v>
      </c>
      <c r="L231" s="1380">
        <v>123.84971926739</v>
      </c>
      <c r="M231" s="1380" t="s">
        <v>5084</v>
      </c>
      <c r="N231" s="1380" t="s">
        <v>5085</v>
      </c>
      <c r="O231" s="1379" t="s">
        <v>15</v>
      </c>
      <c r="P231" s="1379" t="s">
        <v>16</v>
      </c>
      <c r="Q231" s="1379" t="s">
        <v>4262</v>
      </c>
      <c r="R231" s="1379" t="s">
        <v>3006</v>
      </c>
      <c r="S231" s="1380" t="s">
        <v>2753</v>
      </c>
      <c r="T231" s="1379" t="s">
        <v>22</v>
      </c>
      <c r="U231" s="1380" t="s">
        <v>5087</v>
      </c>
      <c r="V231" s="1380" t="s">
        <v>5088</v>
      </c>
      <c r="W231" s="1387">
        <v>46099</v>
      </c>
      <c r="X231" s="1388">
        <v>47926</v>
      </c>
      <c r="Y231" s="1380" t="s">
        <v>5089</v>
      </c>
      <c r="Z231" s="1380" t="s">
        <v>4828</v>
      </c>
      <c r="AA231" s="1147"/>
      <c r="AB231" s="1148"/>
      <c r="AC231" s="1155"/>
    </row>
    <row r="232" spans="1:29" ht="15" customHeight="1">
      <c r="A232" s="1382" t="s">
        <v>10</v>
      </c>
      <c r="B232" s="1382" t="s">
        <v>27</v>
      </c>
      <c r="C232" s="1382" t="s">
        <v>28</v>
      </c>
      <c r="D232" s="1382" t="s">
        <v>29</v>
      </c>
      <c r="E232" s="1382" t="s">
        <v>30</v>
      </c>
      <c r="F232" s="1383" t="s">
        <v>8893</v>
      </c>
      <c r="G232" s="1382" t="s">
        <v>1805</v>
      </c>
      <c r="H232" s="1385"/>
      <c r="I232" s="1382" t="s">
        <v>4517</v>
      </c>
      <c r="J232" s="1382" t="s">
        <v>3707</v>
      </c>
      <c r="K232" s="1382">
        <v>9.6450429110000009</v>
      </c>
      <c r="L232" s="1382">
        <v>123.862471</v>
      </c>
      <c r="M232" s="1382" t="s">
        <v>10398</v>
      </c>
      <c r="N232" s="1382" t="s">
        <v>4518</v>
      </c>
      <c r="O232" s="1382" t="s">
        <v>15</v>
      </c>
      <c r="P232" s="1386" t="s">
        <v>16</v>
      </c>
      <c r="Q232" s="1140" t="s">
        <v>10389</v>
      </c>
      <c r="R232" s="1382" t="s">
        <v>2230</v>
      </c>
      <c r="S232" s="1382" t="s">
        <v>3287</v>
      </c>
      <c r="T232" s="1394" t="s">
        <v>4157</v>
      </c>
      <c r="U232" s="1382" t="s">
        <v>4996</v>
      </c>
      <c r="V232" s="1382" t="s">
        <v>10399</v>
      </c>
      <c r="W232" s="1390">
        <v>46147</v>
      </c>
      <c r="X232" s="1391">
        <v>47816</v>
      </c>
      <c r="Y232" s="1382" t="s">
        <v>10400</v>
      </c>
      <c r="Z232" s="1392" t="s">
        <v>5030</v>
      </c>
      <c r="AA232" s="1389">
        <v>47770</v>
      </c>
    </row>
  </sheetData>
  <autoFilter ref="A1:Z232" xr:uid="{00000000-0001-0000-0800-000000000000}"/>
  <conditionalFormatting sqref="A2:W2 AC2">
    <cfRule type="expression" dxfId="125" priority="265">
      <formula>COUNTIF($V$1:$V231,$V2)&gt;1</formula>
    </cfRule>
  </conditionalFormatting>
  <conditionalFormatting sqref="A13:W15">
    <cfRule type="expression" dxfId="124" priority="297">
      <formula>COUNTIF($V$1:$V231,$V13)&gt;1</formula>
    </cfRule>
  </conditionalFormatting>
  <conditionalFormatting sqref="A16:W17 AC26:AC27 V26:V163 A26:U180 W26:W180 AC32:AC33 AC36:AC37 AC56 AC74:AC75 AC91:AC92 AC97 AC101:AC102 AC104:AC105 AC108 AC111 AC115:AC116 AC125:AC127 AC139:AC141 AC167 V168:V180">
    <cfRule type="expression" dxfId="123" priority="269">
      <formula>COUNTIF($V$1:$V231,$V16)&gt;1</formula>
    </cfRule>
  </conditionalFormatting>
  <conditionalFormatting sqref="A18:W25 AC23">
    <cfRule type="expression" dxfId="122" priority="292">
      <formula>COUNTIF($V$1:$V232,$V18)&gt;1</formula>
    </cfRule>
  </conditionalFormatting>
  <conditionalFormatting sqref="Q232">
    <cfRule type="expression" dxfId="121" priority="1">
      <formula>COUNTIF($V$1:$V448,$V232)&gt;1</formula>
    </cfRule>
  </conditionalFormatting>
  <conditionalFormatting sqref="S181:S195 A181:R231 T181:W231 S197:S231 T232">
    <cfRule type="expression" dxfId="120" priority="261">
      <formula>COUNTIF($V$1:$V397,$V181)&gt;1</formula>
    </cfRule>
  </conditionalFormatting>
  <conditionalFormatting sqref="W87:W88">
    <cfRule type="expression" dxfId="119" priority="300">
      <formula>COUNTIF($T$1:$T327,$T87)&gt;1</formula>
    </cfRule>
  </conditionalFormatting>
  <conditionalFormatting sqref="AC3:AC4 A3:W6">
    <cfRule type="expression" dxfId="118" priority="288">
      <formula>COUNTIF($V$1:$V231,$V3)&gt;1</formula>
    </cfRule>
  </conditionalFormatting>
  <conditionalFormatting sqref="AC7 A7:W12">
    <cfRule type="expression" dxfId="117" priority="301">
      <formula>COUNTIF($V$1:$V231,$V7)&gt;1</formula>
    </cfRule>
  </conditionalFormatting>
  <dataValidations count="8">
    <dataValidation type="list" allowBlank="1" showErrorMessage="1" sqref="Q142:Q146 Q149 Q152 Q156:Q159 Q161:Q162 Q164:Q180 Q183 Q187:Q188 Q190:Q212 Q215:Q216 Q223:Q226 Q2:Q121 Q228:Q231" xr:uid="{00000000-0002-0000-0800-000003000000}">
      <formula1>"WTR,RTP,CoC,Bundled Programs,WTR-MCC,RTP-MCC"</formula1>
    </dataValidation>
    <dataValidation type="custom" allowBlank="1" showDropDown="1" showInputMessage="1" showErrorMessage="1" prompt="Enter a valid date (mm/dd/yyy)" sqref="AC18:AC23 AC34:AC37 AC39:AC61 AC63:AC86 AC89:AC102 AC104:AC105 AC111 AC115:AC116 AC125:AC127 AC139:AC141 AC164:AC167 AC2:AC16 AC26:AC32 W2:W231" xr:uid="{00000000-0002-0000-0800-00000C000000}">
      <formula1>OR(NOT(ISERROR(DATEVALUE(W2))), AND(ISNUMBER(W2), LEFT(CELL("format", W2))="D"))</formula1>
    </dataValidation>
    <dataValidation type="list" allowBlank="1" showErrorMessage="1" sqref="AB2:AB231" xr:uid="{00000000-0002-0000-0800-000006000000}">
      <formula1>"C,NC,CLOSED"</formula1>
    </dataValidation>
    <dataValidation type="list" allowBlank="1" showErrorMessage="1" sqref="E2:E231" xr:uid="{00000000-0002-0000-0800-000009000000}">
      <formula1>"1st,2nd,3rd,4th,5th,Component,HUC"</formula1>
    </dataValidation>
    <dataValidation type="list" allowBlank="1" showErrorMessage="1" sqref="O2:O231" xr:uid="{00000000-0002-0000-0800-00000B000000}">
      <formula1>"Private,Public"</formula1>
    </dataValidation>
    <dataValidation type="list" allowBlank="1" showErrorMessage="1" sqref="P2:P231" xr:uid="{00000000-0002-0000-0800-00000E000000}">
      <formula1>"TVI,HEI,NGO,LUC,NGA,SUC,LGU,Farm School,TTI,Enterprise"</formula1>
    </dataValidation>
    <dataValidation type="custom" allowBlank="1" showDropDown="1" showInputMessage="1" showErrorMessage="1" prompt="Enter a valid date (mm/dd/yyyy)" sqref="X2:X231" xr:uid="{00000000-0002-0000-0800-000014000000}">
      <formula1>OR(NOT(ISERROR(DATEVALUE(X2))), AND(ISNUMBER(X2), LEFT(CELL("format", X2))="D"))</formula1>
    </dataValidation>
    <dataValidation type="list" allowBlank="1" showErrorMessage="1" sqref="T2:T232" xr:uid="{00000000-0002-0000-0800-000015000000}">
      <formula1>"NC I,NC II,NC III,NC IV,Level I,Level II,Level III,Level IV,N/A"</formula1>
    </dataValidation>
  </dataValidations>
  <hyperlinks>
    <hyperlink ref="N173" r:id="rId1" xr:uid="{00000000-0004-0000-0800-00007A000000}"/>
    <hyperlink ref="N174" r:id="rId2" xr:uid="{00000000-0004-0000-0800-00007B000000}"/>
    <hyperlink ref="N176" r:id="rId3" xr:uid="{00000000-0004-0000-0800-00007C000000}"/>
    <hyperlink ref="N188" r:id="rId4" xr:uid="{00000000-0004-0000-0800-00007D000000}"/>
  </hyperlink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xr:uid="{00000000-0002-0000-0800-000000000000}">
          <x14:formula1>
            <xm:f>Ref!$I$467:$I$556</xm:f>
          </x14:formula1>
          <xm:sqref>S24 S36 S56 S66 S97:S98 S101 S104 S173:S174 S176 S188 S190 S198 S202:S203 S231</xm:sqref>
        </x14:dataValidation>
        <x14:dataValidation type="list" allowBlank="1" xr:uid="{00000000-0002-0000-0800-000012000000}">
          <x14:formula1>
            <xm:f>Ref!$H$15:$H$26</xm:f>
          </x14:formula1>
          <xm:sqref>C2</xm:sqref>
        </x14:dataValidation>
        <x14:dataValidation type="list" allowBlank="1" showErrorMessage="1" xr:uid="{00000000-0002-0000-0800-000013000000}">
          <x14:formula1>
            <xm:f>'Ref2'!$A$2:$Z$200</xm:f>
          </x14:formula1>
          <xm:sqref>S2:S195 S197:S231</xm:sqref>
        </x14:dataValidation>
        <x14:dataValidation type="list" allowBlank="1" showErrorMessage="1" xr:uid="{00000000-0002-0000-0800-000001000000}">
          <x14:formula1>
            <xm:f>Ref!$H$15:$H$28</xm:f>
          </x14:formula1>
          <xm:sqref>C3:C231</xm:sqref>
        </x14:dataValidation>
        <x14:dataValidation type="list" allowBlank="1" showErrorMessage="1" xr:uid="{00000000-0002-0000-0800-00000F000000}">
          <x14:formula1>
            <xm:f>Ref!$B$2:$B$718</xm:f>
          </x14:formula1>
          <xm:sqref>R2:R231</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tabColor rgb="FF00FF00"/>
    <outlinePr summaryBelow="0" summaryRight="0"/>
  </sheetPr>
  <dimension ref="A1:AD943"/>
  <sheetViews>
    <sheetView workbookViewId="0">
      <pane xSplit="7" ySplit="1" topLeftCell="H749" activePane="bottomRight" state="frozen"/>
      <selection pane="topRight" activeCell="H1" sqref="H1"/>
      <selection pane="bottomLeft" activeCell="A4" sqref="A4"/>
      <selection pane="bottomRight" activeCell="J1" sqref="J1:J1048576"/>
    </sheetView>
  </sheetViews>
  <sheetFormatPr defaultColWidth="12.5703125" defaultRowHeight="15" customHeight="1"/>
  <cols>
    <col min="1" max="1" width="9.28515625" style="1105" customWidth="1"/>
    <col min="2" max="2" width="12" style="1105" customWidth="1"/>
    <col min="3" max="3" width="11" style="1105" customWidth="1"/>
    <col min="4" max="4" width="14" style="1105" customWidth="1"/>
    <col min="5" max="5" width="12.28515625" style="1105" customWidth="1"/>
    <col min="6" max="6" width="13.140625" style="1105" customWidth="1"/>
    <col min="7" max="7" width="33.42578125" style="1105" customWidth="1"/>
    <col min="8" max="9" width="15.42578125" style="1105" customWidth="1"/>
    <col min="10" max="10" width="32.42578125" style="1105" customWidth="1"/>
    <col min="11" max="11" width="10.28515625" style="1105" customWidth="1"/>
    <col min="12" max="12" width="10.85546875" style="1105" customWidth="1"/>
    <col min="13" max="13" width="13.7109375" style="1105" customWidth="1"/>
    <col min="14" max="14" width="21.42578125" style="1105" customWidth="1"/>
    <col min="15" max="15" width="9.85546875" style="1105" customWidth="1"/>
    <col min="16" max="16" width="14.140625" style="1105" customWidth="1"/>
    <col min="17" max="17" width="10.42578125" style="1105" customWidth="1"/>
    <col min="18" max="18" width="17.28515625" style="1105" customWidth="1"/>
    <col min="19" max="19" width="26.7109375" style="1105" customWidth="1"/>
    <col min="20" max="20" width="8.7109375" style="1105" customWidth="1"/>
    <col min="21" max="21" width="11.140625" style="1105" customWidth="1"/>
    <col min="22" max="22" width="23" style="1105" customWidth="1"/>
    <col min="23" max="23" width="13.5703125" style="1105" customWidth="1"/>
    <col min="24" max="24" width="15.140625" style="1105" customWidth="1"/>
    <col min="25" max="25" width="21" style="1105" customWidth="1"/>
    <col min="26" max="26" width="33.85546875" style="1105" customWidth="1"/>
    <col min="27" max="27" width="15" style="1105" customWidth="1"/>
    <col min="28" max="28" width="14.5703125" style="1105" hidden="1" customWidth="1"/>
    <col min="29" max="29" width="15.140625" style="1105" hidden="1" customWidth="1"/>
    <col min="30" max="30" width="12.28515625" style="1105" hidden="1" customWidth="1"/>
    <col min="31" max="16384" width="12.5703125" style="1105"/>
  </cols>
  <sheetData>
    <row r="1" spans="1:30" ht="43.5" customHeight="1">
      <c r="A1" s="1099" t="s">
        <v>0</v>
      </c>
      <c r="B1" s="1099" t="s">
        <v>1</v>
      </c>
      <c r="C1" s="1099" t="s">
        <v>3694</v>
      </c>
      <c r="D1" s="1099" t="s">
        <v>3695</v>
      </c>
      <c r="E1" s="1099" t="s">
        <v>3696</v>
      </c>
      <c r="F1" s="1100" t="s">
        <v>3697</v>
      </c>
      <c r="G1" s="1099" t="s">
        <v>2</v>
      </c>
      <c r="H1" s="1101" t="s">
        <v>4101</v>
      </c>
      <c r="I1" s="1099" t="s">
        <v>4102</v>
      </c>
      <c r="J1" s="1099" t="s">
        <v>3698</v>
      </c>
      <c r="K1" s="1099" t="s">
        <v>4103</v>
      </c>
      <c r="L1" s="1099" t="s">
        <v>4104</v>
      </c>
      <c r="M1" s="1099" t="s">
        <v>3</v>
      </c>
      <c r="N1" s="1099" t="s">
        <v>4105</v>
      </c>
      <c r="O1" s="1099" t="s">
        <v>4106</v>
      </c>
      <c r="P1" s="1099" t="s">
        <v>4107</v>
      </c>
      <c r="Q1" s="1099" t="s">
        <v>8</v>
      </c>
      <c r="R1" s="1099" t="s">
        <v>4</v>
      </c>
      <c r="S1" s="1102" t="s">
        <v>4109</v>
      </c>
      <c r="T1" s="1099" t="s">
        <v>4113</v>
      </c>
      <c r="U1" s="1099" t="s">
        <v>6</v>
      </c>
      <c r="V1" s="1099" t="s">
        <v>4114</v>
      </c>
      <c r="W1" s="1099" t="s">
        <v>7</v>
      </c>
      <c r="X1" s="1099" t="s">
        <v>4115</v>
      </c>
      <c r="Y1" s="1099" t="s">
        <v>4118</v>
      </c>
      <c r="Z1" s="1099" t="s">
        <v>4119</v>
      </c>
      <c r="AA1" s="1099" t="s">
        <v>4120</v>
      </c>
      <c r="AB1" s="1167" t="s">
        <v>4143</v>
      </c>
      <c r="AC1" s="1167" t="s">
        <v>4144</v>
      </c>
      <c r="AD1" s="1104" t="s">
        <v>4147</v>
      </c>
    </row>
    <row r="2" spans="1:30" ht="15.75" customHeight="1">
      <c r="A2" s="1106" t="s">
        <v>10</v>
      </c>
      <c r="B2" s="1106" t="s">
        <v>11</v>
      </c>
      <c r="C2" s="1106" t="s">
        <v>28</v>
      </c>
      <c r="D2" s="1106" t="s">
        <v>458</v>
      </c>
      <c r="E2" s="1106" t="s">
        <v>30</v>
      </c>
      <c r="F2" s="1107" t="str">
        <f t="array" ref="F2">IFERROR(INDEX(UIID!$K$2:$K1725, MATCH(CONCATENATE(B2,D2,G2,J2), UIID!$B$2:$B1725&amp;UIID!$D$2:$D1725&amp;UIID!$G$2:$G1725&amp;UIID!$H$2:$H1725, 0),), "Not Found")</f>
        <v>0722-0020</v>
      </c>
      <c r="G2" s="1106" t="s">
        <v>2226</v>
      </c>
      <c r="H2" s="1106"/>
      <c r="I2" s="1106" t="s">
        <v>5090</v>
      </c>
      <c r="J2" s="1108" t="s">
        <v>3765</v>
      </c>
      <c r="K2" s="1106">
        <v>10.2597173075652</v>
      </c>
      <c r="L2" s="1106">
        <v>123.845349938559</v>
      </c>
      <c r="M2" s="1106" t="s">
        <v>459</v>
      </c>
      <c r="N2" s="1106" t="s">
        <v>5091</v>
      </c>
      <c r="O2" s="1106" t="s">
        <v>15</v>
      </c>
      <c r="P2" s="1106" t="s">
        <v>16</v>
      </c>
      <c r="Q2" s="1106" t="s">
        <v>35</v>
      </c>
      <c r="R2" s="1106" t="s">
        <v>117</v>
      </c>
      <c r="S2" s="1106" t="s">
        <v>200</v>
      </c>
      <c r="T2" s="1106" t="s">
        <v>4164</v>
      </c>
      <c r="U2" s="1106" t="s">
        <v>572</v>
      </c>
      <c r="V2" s="1106" t="s">
        <v>5092</v>
      </c>
      <c r="W2" s="1109">
        <v>45301</v>
      </c>
      <c r="X2" s="1109">
        <v>47129</v>
      </c>
      <c r="Y2" s="1106" t="s">
        <v>5093</v>
      </c>
      <c r="Z2" s="1106" t="s">
        <v>5094</v>
      </c>
      <c r="AA2" s="1168">
        <v>44977</v>
      </c>
      <c r="AB2" s="1110"/>
      <c r="AC2" s="1111"/>
      <c r="AD2" s="1121"/>
    </row>
    <row r="3" spans="1:30" ht="15.75" customHeight="1">
      <c r="A3" s="1106" t="s">
        <v>10</v>
      </c>
      <c r="B3" s="1106" t="s">
        <v>11</v>
      </c>
      <c r="C3" s="1106" t="s">
        <v>28</v>
      </c>
      <c r="D3" s="1106" t="s">
        <v>458</v>
      </c>
      <c r="E3" s="1106" t="s">
        <v>30</v>
      </c>
      <c r="F3" s="1107" t="str">
        <f t="array" ref="F3">IFERROR(INDEX(UIID!$K$2:$K1725, MATCH(CONCATENATE(B3,D3,G3,J3), UIID!$B$2:$B1725&amp;UIID!$D$2:$D1725&amp;UIID!$G$2:$G1725&amp;UIID!$H$2:$H1725, 0),), "Not Found")</f>
        <v>0722-0020</v>
      </c>
      <c r="G3" s="1106" t="s">
        <v>2226</v>
      </c>
      <c r="H3" s="1106"/>
      <c r="I3" s="1106" t="s">
        <v>5090</v>
      </c>
      <c r="J3" s="1108" t="s">
        <v>3765</v>
      </c>
      <c r="K3" s="1106">
        <v>10.2597173075652</v>
      </c>
      <c r="L3" s="1106">
        <v>123.845349938559</v>
      </c>
      <c r="M3" s="1106" t="s">
        <v>459</v>
      </c>
      <c r="N3" s="1106" t="s">
        <v>5091</v>
      </c>
      <c r="O3" s="1106" t="s">
        <v>15</v>
      </c>
      <c r="P3" s="1106" t="s">
        <v>16</v>
      </c>
      <c r="Q3" s="1106" t="s">
        <v>35</v>
      </c>
      <c r="R3" s="1106" t="s">
        <v>117</v>
      </c>
      <c r="S3" s="1106" t="s">
        <v>120</v>
      </c>
      <c r="T3" s="1106" t="s">
        <v>4164</v>
      </c>
      <c r="U3" s="1106" t="s">
        <v>460</v>
      </c>
      <c r="V3" s="1106">
        <v>907022084</v>
      </c>
      <c r="W3" s="1109">
        <v>45301</v>
      </c>
      <c r="X3" s="1109">
        <v>47129</v>
      </c>
      <c r="Y3" s="1106" t="s">
        <v>5090</v>
      </c>
      <c r="Z3" s="1106" t="s">
        <v>5096</v>
      </c>
      <c r="AA3" s="1168">
        <v>45174</v>
      </c>
      <c r="AB3" s="529">
        <v>45397</v>
      </c>
      <c r="AC3" s="1111" t="s">
        <v>4163</v>
      </c>
      <c r="AD3" s="1114">
        <v>39993</v>
      </c>
    </row>
    <row r="4" spans="1:30" ht="15.75" customHeight="1">
      <c r="A4" s="1106" t="s">
        <v>10</v>
      </c>
      <c r="B4" s="1106" t="s">
        <v>11</v>
      </c>
      <c r="C4" s="1106" t="s">
        <v>28</v>
      </c>
      <c r="D4" s="1106" t="s">
        <v>458</v>
      </c>
      <c r="E4" s="1106" t="s">
        <v>30</v>
      </c>
      <c r="F4" s="1107" t="str">
        <f t="array" ref="F4">IFERROR(INDEX(UIID!$K$2:$K1725, MATCH(CONCATENATE(B4,D4,G4,J4), UIID!$B$2:$B1725&amp;UIID!$D$2:$D1725&amp;UIID!$G$2:$G1725&amp;UIID!$H$2:$H1725, 0),), "Not Found")</f>
        <v>0722-0020</v>
      </c>
      <c r="G4" s="1106" t="s">
        <v>2226</v>
      </c>
      <c r="H4" s="1106"/>
      <c r="I4" s="1106" t="s">
        <v>5090</v>
      </c>
      <c r="J4" s="1108" t="s">
        <v>3765</v>
      </c>
      <c r="K4" s="1106">
        <v>10.2597173075652</v>
      </c>
      <c r="L4" s="1106">
        <v>123.845349938559</v>
      </c>
      <c r="M4" s="1106" t="s">
        <v>459</v>
      </c>
      <c r="N4" s="1106" t="s">
        <v>5091</v>
      </c>
      <c r="O4" s="1106" t="s">
        <v>15</v>
      </c>
      <c r="P4" s="1106" t="s">
        <v>16</v>
      </c>
      <c r="Q4" s="1106" t="s">
        <v>35</v>
      </c>
      <c r="R4" s="1106" t="s">
        <v>32</v>
      </c>
      <c r="S4" s="1106" t="s">
        <v>36</v>
      </c>
      <c r="T4" s="1106" t="s">
        <v>4164</v>
      </c>
      <c r="U4" s="1106" t="s">
        <v>463</v>
      </c>
      <c r="V4" s="1106" t="s">
        <v>464</v>
      </c>
      <c r="W4" s="1109">
        <v>45301</v>
      </c>
      <c r="X4" s="1109">
        <v>47129</v>
      </c>
      <c r="Y4" s="1106" t="s">
        <v>5098</v>
      </c>
      <c r="Z4" s="1106" t="s">
        <v>5099</v>
      </c>
      <c r="AA4" s="1106" t="s">
        <v>5100</v>
      </c>
      <c r="AB4" s="529">
        <v>45397</v>
      </c>
      <c r="AC4" s="1111" t="s">
        <v>4163</v>
      </c>
      <c r="AD4" s="1114">
        <v>42760</v>
      </c>
    </row>
    <row r="5" spans="1:30" ht="15.75" customHeight="1">
      <c r="A5" s="1106" t="s">
        <v>10</v>
      </c>
      <c r="B5" s="1106" t="s">
        <v>11</v>
      </c>
      <c r="C5" s="1106" t="s">
        <v>28</v>
      </c>
      <c r="D5" s="1106" t="s">
        <v>13</v>
      </c>
      <c r="E5" s="1106" t="s">
        <v>3756</v>
      </c>
      <c r="F5" s="1107" t="str">
        <f t="array" ref="F5">IFERROR(INDEX(UIID!$K$2:$K1725, MATCH(CONCATENATE(B5,D5,G5,J5), UIID!$B$2:$B1725&amp;UIID!$D$2:$D1725&amp;UIID!$G$2:$G1725&amp;UIID!$H$2:$H1725, 0),), "Not Found")</f>
        <v>0722-0170</v>
      </c>
      <c r="G5" s="1106" t="s">
        <v>489</v>
      </c>
      <c r="H5" s="1106"/>
      <c r="I5" s="1106" t="s">
        <v>5102</v>
      </c>
      <c r="J5" s="1120" t="s">
        <v>490</v>
      </c>
      <c r="K5" s="1120">
        <v>10.292542057522599</v>
      </c>
      <c r="L5" s="1120">
        <v>123.906837409723</v>
      </c>
      <c r="M5" s="1106" t="s">
        <v>491</v>
      </c>
      <c r="N5" s="1106" t="s">
        <v>5103</v>
      </c>
      <c r="O5" s="1106" t="s">
        <v>15</v>
      </c>
      <c r="P5" s="1106" t="s">
        <v>16</v>
      </c>
      <c r="Q5" s="1106" t="s">
        <v>35</v>
      </c>
      <c r="R5" s="1106" t="s">
        <v>107</v>
      </c>
      <c r="S5" s="1106" t="s">
        <v>492</v>
      </c>
      <c r="T5" s="1106" t="s">
        <v>4164</v>
      </c>
      <c r="U5" s="1106" t="s">
        <v>493</v>
      </c>
      <c r="V5" s="1120" t="s">
        <v>494</v>
      </c>
      <c r="W5" s="1116">
        <v>45017</v>
      </c>
      <c r="X5" s="1109">
        <v>46845</v>
      </c>
      <c r="Y5" s="1106" t="s">
        <v>5104</v>
      </c>
      <c r="Z5" s="1106" t="s">
        <v>5105</v>
      </c>
      <c r="AA5" s="1106" t="s">
        <v>5106</v>
      </c>
      <c r="AB5" s="465">
        <v>45516</v>
      </c>
      <c r="AC5" s="1111" t="s">
        <v>4163</v>
      </c>
      <c r="AD5" s="1114">
        <v>44336</v>
      </c>
    </row>
    <row r="6" spans="1:30" ht="15.75" customHeight="1">
      <c r="A6" s="1106" t="s">
        <v>10</v>
      </c>
      <c r="B6" s="1106" t="s">
        <v>11</v>
      </c>
      <c r="C6" s="1106" t="s">
        <v>28</v>
      </c>
      <c r="D6" s="1106" t="s">
        <v>13</v>
      </c>
      <c r="E6" s="1106" t="s">
        <v>3756</v>
      </c>
      <c r="F6" s="1107" t="str">
        <f t="array" ref="F6">IFERROR(INDEX(UIID!$K$2:$K1725, MATCH(CONCATENATE(B6,D6,G6,J6), UIID!$B$2:$B1725&amp;UIID!$D$2:$D1725&amp;UIID!$G$2:$G1725&amp;UIID!$H$2:$H1725, 0),), "Not Found")</f>
        <v>0722-0170</v>
      </c>
      <c r="G6" s="1106" t="s">
        <v>489</v>
      </c>
      <c r="H6" s="1106"/>
      <c r="I6" s="1106" t="s">
        <v>5102</v>
      </c>
      <c r="J6" s="1120" t="s">
        <v>490</v>
      </c>
      <c r="K6" s="1120">
        <v>10.292542057522599</v>
      </c>
      <c r="L6" s="1120">
        <v>123.906837409723</v>
      </c>
      <c r="M6" s="1106" t="s">
        <v>491</v>
      </c>
      <c r="N6" s="1106" t="s">
        <v>5103</v>
      </c>
      <c r="O6" s="1106" t="s">
        <v>15</v>
      </c>
      <c r="P6" s="1106" t="s">
        <v>16</v>
      </c>
      <c r="Q6" s="1106" t="s">
        <v>35</v>
      </c>
      <c r="R6" s="1106" t="s">
        <v>117</v>
      </c>
      <c r="S6" s="1106" t="s">
        <v>200</v>
      </c>
      <c r="T6" s="1106" t="s">
        <v>4164</v>
      </c>
      <c r="U6" s="1106" t="s">
        <v>235</v>
      </c>
      <c r="V6" s="1106" t="s">
        <v>5107</v>
      </c>
      <c r="W6" s="1116">
        <v>45337</v>
      </c>
      <c r="X6" s="1109">
        <v>47165</v>
      </c>
      <c r="Y6" s="1106" t="s">
        <v>5108</v>
      </c>
      <c r="Z6" s="1106" t="s">
        <v>5109</v>
      </c>
      <c r="AA6" s="1116">
        <v>43676</v>
      </c>
      <c r="AB6" s="465">
        <v>45516</v>
      </c>
      <c r="AC6" s="1111" t="s">
        <v>4163</v>
      </c>
      <c r="AD6" s="1114">
        <v>42857</v>
      </c>
    </row>
    <row r="7" spans="1:30" ht="15.75" customHeight="1">
      <c r="A7" s="1106" t="s">
        <v>10</v>
      </c>
      <c r="B7" s="1106" t="s">
        <v>11</v>
      </c>
      <c r="C7" s="1106" t="s">
        <v>28</v>
      </c>
      <c r="D7" s="1106" t="s">
        <v>13</v>
      </c>
      <c r="E7" s="1106" t="s">
        <v>3756</v>
      </c>
      <c r="F7" s="1107" t="str">
        <f t="array" ref="F7">IFERROR(INDEX(UIID!$K$2:$K1725, MATCH(CONCATENATE(B7,D7,G7,J7), UIID!$B$2:$B1725&amp;UIID!$D$2:$D1725&amp;UIID!$G$2:$G1725&amp;UIID!$H$2:$H1725, 0),), "Not Found")</f>
        <v>0722-0064</v>
      </c>
      <c r="G7" s="1108" t="s">
        <v>3787</v>
      </c>
      <c r="H7" s="1106"/>
      <c r="I7" s="1106" t="s">
        <v>5110</v>
      </c>
      <c r="J7" s="1106" t="s">
        <v>497</v>
      </c>
      <c r="K7" s="1106">
        <v>10.2990881734666</v>
      </c>
      <c r="L7" s="1106">
        <v>123.89613281157099</v>
      </c>
      <c r="M7" s="1106" t="s">
        <v>498</v>
      </c>
      <c r="N7" s="1106"/>
      <c r="O7" s="1106" t="s">
        <v>15</v>
      </c>
      <c r="P7" s="1106" t="s">
        <v>16</v>
      </c>
      <c r="Q7" s="1106" t="s">
        <v>35</v>
      </c>
      <c r="R7" s="1106" t="s">
        <v>32</v>
      </c>
      <c r="S7" s="1106" t="s">
        <v>33</v>
      </c>
      <c r="T7" s="1106" t="s">
        <v>4164</v>
      </c>
      <c r="U7" s="1106" t="s">
        <v>34</v>
      </c>
      <c r="V7" s="1106">
        <v>201507022063</v>
      </c>
      <c r="W7" s="1116">
        <v>45436</v>
      </c>
      <c r="X7" s="1109">
        <v>47265</v>
      </c>
      <c r="Y7" s="1106" t="s">
        <v>5111</v>
      </c>
      <c r="Z7" s="1106" t="s">
        <v>5112</v>
      </c>
      <c r="AA7" s="1117">
        <v>46454</v>
      </c>
      <c r="AB7" s="465">
        <v>45567</v>
      </c>
      <c r="AC7" s="1111" t="s">
        <v>4163</v>
      </c>
      <c r="AD7" s="1114">
        <v>42123</v>
      </c>
    </row>
    <row r="8" spans="1:30" ht="15.75" customHeight="1">
      <c r="A8" s="1106" t="s">
        <v>10</v>
      </c>
      <c r="B8" s="1106" t="s">
        <v>11</v>
      </c>
      <c r="C8" s="1106" t="s">
        <v>28</v>
      </c>
      <c r="D8" s="1106" t="s">
        <v>13</v>
      </c>
      <c r="E8" s="1106" t="s">
        <v>3756</v>
      </c>
      <c r="F8" s="1107" t="str">
        <f t="array" ref="F8">IFERROR(INDEX(UIID!$K$2:$K1725, MATCH(CONCATENATE(B8,D8,G8,J8), UIID!$B$2:$B1725&amp;UIID!$D$2:$D1725&amp;UIID!$G$2:$G1725&amp;UIID!$H$2:$H1725, 0),), "Not Found")</f>
        <v>0722-0025</v>
      </c>
      <c r="G8" s="1106" t="s">
        <v>1888</v>
      </c>
      <c r="H8" s="1106"/>
      <c r="I8" s="1106" t="s">
        <v>5113</v>
      </c>
      <c r="J8" s="1106" t="s">
        <v>1889</v>
      </c>
      <c r="K8" s="1127">
        <v>10.298921</v>
      </c>
      <c r="L8" s="1127">
        <v>123.895436</v>
      </c>
      <c r="M8" s="1106" t="s">
        <v>1890</v>
      </c>
      <c r="N8" s="1106"/>
      <c r="O8" s="1106" t="s">
        <v>15</v>
      </c>
      <c r="P8" s="1106" t="s">
        <v>16</v>
      </c>
      <c r="Q8" s="1106" t="s">
        <v>35</v>
      </c>
      <c r="R8" s="1106" t="s">
        <v>117</v>
      </c>
      <c r="S8" s="1106" t="s">
        <v>120</v>
      </c>
      <c r="T8" s="1106" t="s">
        <v>4164</v>
      </c>
      <c r="U8" s="1106" t="s">
        <v>1891</v>
      </c>
      <c r="V8" s="1106">
        <v>1007022069</v>
      </c>
      <c r="W8" s="1116">
        <v>45436</v>
      </c>
      <c r="X8" s="1109">
        <v>47265</v>
      </c>
      <c r="Y8" s="1106" t="s">
        <v>5114</v>
      </c>
      <c r="Z8" s="1106" t="s">
        <v>5115</v>
      </c>
      <c r="AA8" s="1117">
        <v>46770</v>
      </c>
      <c r="AB8" s="462"/>
      <c r="AC8" s="1111"/>
      <c r="AD8" s="1114">
        <v>40429</v>
      </c>
    </row>
    <row r="9" spans="1:30" ht="15.75" customHeight="1">
      <c r="A9" s="1106" t="s">
        <v>10</v>
      </c>
      <c r="B9" s="1106" t="s">
        <v>11</v>
      </c>
      <c r="C9" s="1106" t="s">
        <v>176</v>
      </c>
      <c r="D9" s="1106" t="s">
        <v>374</v>
      </c>
      <c r="E9" s="1106" t="s">
        <v>3756</v>
      </c>
      <c r="F9" s="1107" t="str">
        <f t="array" ref="F9">IFERROR(INDEX(UIID!$K$2:$K1725, MATCH(CONCATENATE(B9,D9,G9,J9), UIID!$B$2:$B1725&amp;UIID!$D$2:$D1725&amp;UIID!$G$2:$G1725&amp;UIID!$H$2:$H1725, 0),), "Not Found")</f>
        <v>0722-0134</v>
      </c>
      <c r="G9" s="1106" t="s">
        <v>508</v>
      </c>
      <c r="H9" s="1106"/>
      <c r="I9" s="1106" t="s">
        <v>5116</v>
      </c>
      <c r="J9" s="1106" t="s">
        <v>3844</v>
      </c>
      <c r="K9" s="1106">
        <v>10.3345860828409</v>
      </c>
      <c r="L9" s="1106">
        <v>123.934308007876</v>
      </c>
      <c r="M9" s="1106" t="s">
        <v>396</v>
      </c>
      <c r="N9" s="1106"/>
      <c r="O9" s="1106" t="s">
        <v>15</v>
      </c>
      <c r="P9" s="1106" t="s">
        <v>16</v>
      </c>
      <c r="Q9" s="1106" t="s">
        <v>4262</v>
      </c>
      <c r="R9" s="1106" t="s">
        <v>3006</v>
      </c>
      <c r="S9" s="1106" t="s">
        <v>18</v>
      </c>
      <c r="T9" s="1106" t="s">
        <v>22</v>
      </c>
      <c r="U9" s="1106" t="s">
        <v>393</v>
      </c>
      <c r="V9" s="1106" t="s">
        <v>2260</v>
      </c>
      <c r="W9" s="1116">
        <v>45516</v>
      </c>
      <c r="X9" s="1109">
        <v>47343</v>
      </c>
      <c r="Y9" s="1120" t="s">
        <v>5117</v>
      </c>
      <c r="Z9" s="1120" t="s">
        <v>5118</v>
      </c>
      <c r="AA9" s="1169">
        <v>45662</v>
      </c>
      <c r="AB9" s="462"/>
      <c r="AC9" s="1111"/>
      <c r="AD9" s="1121"/>
    </row>
    <row r="10" spans="1:30" ht="15.75" customHeight="1">
      <c r="A10" s="1106" t="s">
        <v>10</v>
      </c>
      <c r="B10" s="1106" t="s">
        <v>11</v>
      </c>
      <c r="C10" s="1106" t="s">
        <v>176</v>
      </c>
      <c r="D10" s="1106" t="s">
        <v>374</v>
      </c>
      <c r="E10" s="1106" t="s">
        <v>3756</v>
      </c>
      <c r="F10" s="1107" t="str">
        <f t="array" ref="F10">IFERROR(INDEX(UIID!$K$2:$K1725, MATCH(CONCATENATE(B10,D10,G10,J10), UIID!$B$2:$B1725&amp;UIID!$D$2:$D1725&amp;UIID!$G$2:$G1725&amp;UIID!$H$2:$H1725, 0),), "Not Found")</f>
        <v>0722-0134</v>
      </c>
      <c r="G10" s="1106" t="s">
        <v>508</v>
      </c>
      <c r="H10" s="1106"/>
      <c r="I10" s="1106" t="s">
        <v>5116</v>
      </c>
      <c r="J10" s="1106" t="s">
        <v>3844</v>
      </c>
      <c r="K10" s="1106">
        <v>10.3345860828409</v>
      </c>
      <c r="L10" s="1106">
        <v>123.934308007876</v>
      </c>
      <c r="M10" s="1106" t="s">
        <v>396</v>
      </c>
      <c r="N10" s="1106"/>
      <c r="O10" s="1106" t="s">
        <v>15</v>
      </c>
      <c r="P10" s="1106" t="s">
        <v>16</v>
      </c>
      <c r="Q10" s="1106" t="s">
        <v>4262</v>
      </c>
      <c r="R10" s="1106" t="s">
        <v>3006</v>
      </c>
      <c r="S10" s="1106" t="s">
        <v>23</v>
      </c>
      <c r="T10" s="1106" t="s">
        <v>22</v>
      </c>
      <c r="U10" s="1106" t="s">
        <v>393</v>
      </c>
      <c r="V10" s="1106" t="s">
        <v>2261</v>
      </c>
      <c r="W10" s="1116">
        <v>45516</v>
      </c>
      <c r="X10" s="1116">
        <v>47343</v>
      </c>
      <c r="Y10" s="1120" t="s">
        <v>5117</v>
      </c>
      <c r="Z10" s="1120" t="s">
        <v>5118</v>
      </c>
      <c r="AA10" s="1170">
        <v>45662</v>
      </c>
      <c r="AB10" s="462"/>
      <c r="AC10" s="1111"/>
      <c r="AD10" s="1121"/>
    </row>
    <row r="11" spans="1:30" ht="15.75" customHeight="1">
      <c r="A11" s="1106" t="s">
        <v>10</v>
      </c>
      <c r="B11" s="1106" t="s">
        <v>11</v>
      </c>
      <c r="C11" s="1106" t="s">
        <v>176</v>
      </c>
      <c r="D11" s="1106" t="s">
        <v>374</v>
      </c>
      <c r="E11" s="1106" t="s">
        <v>3756</v>
      </c>
      <c r="F11" s="1107" t="str">
        <f t="array" ref="F11">IFERROR(INDEX(UIID!$K$2:$K1725, MATCH(CONCATENATE(B11,D11,G11,J11), UIID!$B$2:$B1725&amp;UIID!$D$2:$D1725&amp;UIID!$G$2:$G1725&amp;UIID!$H$2:$H1725, 0),), "Not Found")</f>
        <v>0722-0134</v>
      </c>
      <c r="G11" s="1106" t="s">
        <v>508</v>
      </c>
      <c r="H11" s="1106"/>
      <c r="I11" s="1106" t="s">
        <v>5116</v>
      </c>
      <c r="J11" s="1106" t="s">
        <v>3844</v>
      </c>
      <c r="K11" s="1106">
        <v>10.3345860828409</v>
      </c>
      <c r="L11" s="1106">
        <v>123.934308007876</v>
      </c>
      <c r="M11" s="1106" t="s">
        <v>396</v>
      </c>
      <c r="N11" s="1106"/>
      <c r="O11" s="1106" t="s">
        <v>15</v>
      </c>
      <c r="P11" s="1106" t="s">
        <v>16</v>
      </c>
      <c r="Q11" s="1106" t="s">
        <v>4262</v>
      </c>
      <c r="R11" s="1106" t="s">
        <v>3006</v>
      </c>
      <c r="S11" s="1106" t="s">
        <v>25</v>
      </c>
      <c r="T11" s="1106" t="s">
        <v>22</v>
      </c>
      <c r="U11" s="1106" t="s">
        <v>393</v>
      </c>
      <c r="V11" s="1106" t="s">
        <v>2262</v>
      </c>
      <c r="W11" s="1116">
        <v>45516</v>
      </c>
      <c r="X11" s="1116">
        <v>47343</v>
      </c>
      <c r="Y11" s="1120" t="s">
        <v>5117</v>
      </c>
      <c r="Z11" s="1120" t="s">
        <v>5118</v>
      </c>
      <c r="AA11" s="1171">
        <v>45662</v>
      </c>
      <c r="AB11" s="462"/>
      <c r="AC11" s="1111"/>
      <c r="AD11" s="1121"/>
    </row>
    <row r="12" spans="1:30" ht="15.75" customHeight="1">
      <c r="A12" s="1106" t="s">
        <v>10</v>
      </c>
      <c r="B12" s="1106" t="s">
        <v>11</v>
      </c>
      <c r="C12" s="1106" t="s">
        <v>50</v>
      </c>
      <c r="D12" s="1106" t="s">
        <v>13</v>
      </c>
      <c r="E12" s="1106" t="s">
        <v>3756</v>
      </c>
      <c r="F12" s="1107" t="str">
        <f t="array" ref="F12">IFERROR(INDEX(UIID!$K$2:$K1725, MATCH(CONCATENATE(B12,D12,G12,J12), UIID!$B$2:$B1725&amp;UIID!$D$2:$D1725&amp;UIID!$G$2:$G1725&amp;UIID!$H$2:$H1725, 0),), "Not Found")</f>
        <v>0722-0063</v>
      </c>
      <c r="G12" s="1106" t="s">
        <v>3540</v>
      </c>
      <c r="H12" s="1106" t="s">
        <v>311</v>
      </c>
      <c r="I12" s="1120" t="s">
        <v>5119</v>
      </c>
      <c r="J12" s="1106" t="s">
        <v>312</v>
      </c>
      <c r="K12" s="1106">
        <v>10.300025934385699</v>
      </c>
      <c r="L12" s="1106">
        <v>123.867005202915</v>
      </c>
      <c r="M12" s="1106" t="s">
        <v>5120</v>
      </c>
      <c r="N12" s="1106" t="s">
        <v>5121</v>
      </c>
      <c r="O12" s="1106" t="s">
        <v>15</v>
      </c>
      <c r="P12" s="1106" t="s">
        <v>16</v>
      </c>
      <c r="Q12" s="1106" t="s">
        <v>35</v>
      </c>
      <c r="R12" s="1106" t="s">
        <v>117</v>
      </c>
      <c r="S12" s="1106" t="s">
        <v>200</v>
      </c>
      <c r="T12" s="1106" t="s">
        <v>4164</v>
      </c>
      <c r="U12" s="1106" t="s">
        <v>181</v>
      </c>
      <c r="V12" s="1106">
        <v>201507022046</v>
      </c>
      <c r="W12" s="1116">
        <v>45021</v>
      </c>
      <c r="X12" s="1116">
        <v>46849</v>
      </c>
      <c r="Y12" s="1106" t="s">
        <v>4283</v>
      </c>
      <c r="Z12" s="1106" t="s">
        <v>4283</v>
      </c>
      <c r="AA12" s="1106" t="s">
        <v>4283</v>
      </c>
      <c r="AB12" s="465">
        <v>45523</v>
      </c>
      <c r="AC12" s="1111" t="s">
        <v>4163</v>
      </c>
      <c r="AD12" s="1114">
        <v>42087</v>
      </c>
    </row>
    <row r="13" spans="1:30" ht="15.75" hidden="1" customHeight="1">
      <c r="A13" s="1106" t="s">
        <v>10</v>
      </c>
      <c r="B13" s="1106" t="s">
        <v>11</v>
      </c>
      <c r="C13" s="1106" t="s">
        <v>123</v>
      </c>
      <c r="D13" s="1106" t="s">
        <v>513</v>
      </c>
      <c r="E13" s="1106" t="s">
        <v>28</v>
      </c>
      <c r="F13" s="1107" t="str">
        <f t="array" ref="F13">IFERROR(INDEX(UIID!$K$2:$K1725, MATCH(CONCATENATE(B13,D13,G13,J13), UIID!$B$2:$B1725&amp;UIID!$D$2:$D1725&amp;UIID!$G$2:$G1725&amp;UIID!$H$2:$H1725, 0),), "Not Found")</f>
        <v>0722-0009</v>
      </c>
      <c r="G13" s="1106" t="s">
        <v>514</v>
      </c>
      <c r="H13" s="1106"/>
      <c r="I13" s="1106" t="s">
        <v>5122</v>
      </c>
      <c r="J13" s="1106" t="s">
        <v>515</v>
      </c>
      <c r="K13" s="1127">
        <v>10.567295</v>
      </c>
      <c r="L13" s="1127">
        <v>123.721036</v>
      </c>
      <c r="M13" s="1106" t="s">
        <v>516</v>
      </c>
      <c r="N13" s="1106"/>
      <c r="O13" s="1106" t="s">
        <v>113</v>
      </c>
      <c r="P13" s="1106" t="s">
        <v>132</v>
      </c>
      <c r="Q13" s="1106" t="s">
        <v>35</v>
      </c>
      <c r="R13" s="1106" t="s">
        <v>84</v>
      </c>
      <c r="S13" s="1106" t="s">
        <v>85</v>
      </c>
      <c r="T13" s="1106" t="s">
        <v>4164</v>
      </c>
      <c r="U13" s="1106" t="s">
        <v>372</v>
      </c>
      <c r="V13" s="1106">
        <v>807022004</v>
      </c>
      <c r="W13" s="1116">
        <v>45434</v>
      </c>
      <c r="X13" s="1116">
        <v>47261</v>
      </c>
      <c r="Y13" s="1172" t="s">
        <v>5123</v>
      </c>
      <c r="Z13" s="1106" t="s">
        <v>4283</v>
      </c>
      <c r="AA13" s="1106" t="s">
        <v>4283</v>
      </c>
      <c r="AB13" s="462"/>
      <c r="AC13" s="1111"/>
      <c r="AD13" s="1114">
        <v>39504</v>
      </c>
    </row>
    <row r="14" spans="1:30" ht="15.75" hidden="1" customHeight="1">
      <c r="A14" s="1106" t="s">
        <v>10</v>
      </c>
      <c r="B14" s="1106" t="s">
        <v>11</v>
      </c>
      <c r="C14" s="1106" t="s">
        <v>176</v>
      </c>
      <c r="D14" s="1106" t="s">
        <v>374</v>
      </c>
      <c r="E14" s="1106" t="s">
        <v>3756</v>
      </c>
      <c r="F14" s="1107" t="str">
        <f t="array" ref="F14">IFERROR(INDEX(UIID!$K$2:$K1725, MATCH(CONCATENATE(B14,D14,G14,J14), UIID!$B$2:$B1725&amp;UIID!$D$2:$D1725&amp;UIID!$G$2:$G1725&amp;UIID!$H$2:$H1725, 0),), "Not Found")</f>
        <v>0722-0051</v>
      </c>
      <c r="G14" s="1108" t="s">
        <v>3781</v>
      </c>
      <c r="H14" s="1106"/>
      <c r="I14" s="1106" t="s">
        <v>5124</v>
      </c>
      <c r="J14" s="1106" t="s">
        <v>3782</v>
      </c>
      <c r="K14" s="1106">
        <v>10.3373862023857</v>
      </c>
      <c r="L14" s="1106">
        <v>123.93004579623</v>
      </c>
      <c r="M14" s="1106" t="s">
        <v>526</v>
      </c>
      <c r="N14" s="1106" t="s">
        <v>5125</v>
      </c>
      <c r="O14" s="1106" t="s">
        <v>15</v>
      </c>
      <c r="P14" s="1106" t="s">
        <v>525</v>
      </c>
      <c r="Q14" s="1106" t="s">
        <v>35</v>
      </c>
      <c r="R14" s="1106" t="s">
        <v>84</v>
      </c>
      <c r="S14" s="1106" t="s">
        <v>85</v>
      </c>
      <c r="T14" s="1106" t="s">
        <v>4164</v>
      </c>
      <c r="U14" s="1106" t="s">
        <v>94</v>
      </c>
      <c r="V14" s="1106">
        <v>201407022015</v>
      </c>
      <c r="W14" s="1116">
        <v>45362</v>
      </c>
      <c r="X14" s="1116">
        <v>47189</v>
      </c>
      <c r="Y14" s="1106" t="s">
        <v>4283</v>
      </c>
      <c r="Z14" s="1106" t="s">
        <v>4283</v>
      </c>
      <c r="AA14" s="1106" t="s">
        <v>4283</v>
      </c>
      <c r="AB14" s="462"/>
      <c r="AC14" s="1111"/>
      <c r="AD14" s="1114">
        <v>41668</v>
      </c>
    </row>
    <row r="15" spans="1:30" ht="15.75" hidden="1" customHeight="1">
      <c r="A15" s="1106" t="s">
        <v>10</v>
      </c>
      <c r="B15" s="1106" t="s">
        <v>11</v>
      </c>
      <c r="C15" s="1106" t="s">
        <v>176</v>
      </c>
      <c r="D15" s="1106" t="s">
        <v>374</v>
      </c>
      <c r="E15" s="1106" t="s">
        <v>3756</v>
      </c>
      <c r="F15" s="1107" t="str">
        <f t="array" ref="F15">IFERROR(INDEX(UIID!$K$2:$K1725, MATCH(CONCATENATE(B15,D15,G15,J15), UIID!$B$2:$B1725&amp;UIID!$D$2:$D1725&amp;UIID!$G$2:$G1725&amp;UIID!$H$2:$H1725, 0),), "Not Found")</f>
        <v>0722-0051</v>
      </c>
      <c r="G15" s="1108" t="s">
        <v>3781</v>
      </c>
      <c r="H15" s="1106"/>
      <c r="I15" s="1106" t="s">
        <v>5124</v>
      </c>
      <c r="J15" s="1106" t="s">
        <v>3782</v>
      </c>
      <c r="K15" s="1106">
        <v>10.3373862023857</v>
      </c>
      <c r="L15" s="1106">
        <v>123.93004579623</v>
      </c>
      <c r="M15" s="1106" t="s">
        <v>526</v>
      </c>
      <c r="N15" s="1106" t="s">
        <v>5125</v>
      </c>
      <c r="O15" s="1106" t="s">
        <v>15</v>
      </c>
      <c r="P15" s="1106" t="s">
        <v>525</v>
      </c>
      <c r="Q15" s="1106" t="s">
        <v>35</v>
      </c>
      <c r="R15" s="1106" t="s">
        <v>84</v>
      </c>
      <c r="S15" s="1106" t="s">
        <v>93</v>
      </c>
      <c r="T15" s="1106" t="s">
        <v>4213</v>
      </c>
      <c r="U15" s="1106" t="s">
        <v>94</v>
      </c>
      <c r="V15" s="1106">
        <v>201407022038</v>
      </c>
      <c r="W15" s="1116">
        <v>45362</v>
      </c>
      <c r="X15" s="1116">
        <v>47189</v>
      </c>
      <c r="Y15" s="1106" t="s">
        <v>4283</v>
      </c>
      <c r="Z15" s="1106" t="s">
        <v>4283</v>
      </c>
      <c r="AA15" s="1106" t="s">
        <v>4283</v>
      </c>
      <c r="AB15" s="462"/>
      <c r="AC15" s="1111"/>
      <c r="AD15" s="1121"/>
    </row>
    <row r="16" spans="1:30" ht="15.75" hidden="1" customHeight="1">
      <c r="A16" s="1106" t="s">
        <v>10</v>
      </c>
      <c r="B16" s="1106" t="s">
        <v>11</v>
      </c>
      <c r="C16" s="1106" t="s">
        <v>176</v>
      </c>
      <c r="D16" s="1106" t="s">
        <v>374</v>
      </c>
      <c r="E16" s="1106" t="s">
        <v>3756</v>
      </c>
      <c r="F16" s="1107" t="str">
        <f t="array" ref="F16">IFERROR(INDEX(UIID!$K$2:$K1725, MATCH(CONCATENATE(B16,D16,G16,J16), UIID!$B$2:$B1725&amp;UIID!$D$2:$D1725&amp;UIID!$G$2:$G1725&amp;UIID!$H$2:$H1725, 0),), "Not Found")</f>
        <v>0722-0051</v>
      </c>
      <c r="G16" s="1108" t="s">
        <v>3781</v>
      </c>
      <c r="H16" s="1106"/>
      <c r="I16" s="1106" t="s">
        <v>5124</v>
      </c>
      <c r="J16" s="1106" t="s">
        <v>3782</v>
      </c>
      <c r="K16" s="1106">
        <v>10.3373862023857</v>
      </c>
      <c r="L16" s="1106">
        <v>123.93004579623</v>
      </c>
      <c r="M16" s="1106" t="s">
        <v>526</v>
      </c>
      <c r="N16" s="1106" t="s">
        <v>5125</v>
      </c>
      <c r="O16" s="1106" t="s">
        <v>15</v>
      </c>
      <c r="P16" s="1106" t="s">
        <v>525</v>
      </c>
      <c r="Q16" s="1106" t="s">
        <v>35</v>
      </c>
      <c r="R16" s="1106" t="s">
        <v>32</v>
      </c>
      <c r="S16" s="1106" t="s">
        <v>33</v>
      </c>
      <c r="T16" s="1106" t="s">
        <v>4164</v>
      </c>
      <c r="U16" s="1106" t="s">
        <v>34</v>
      </c>
      <c r="V16" s="1106">
        <v>201407022159</v>
      </c>
      <c r="W16" s="1116">
        <v>45362</v>
      </c>
      <c r="X16" s="1116">
        <v>47189</v>
      </c>
      <c r="Y16" s="1106" t="s">
        <v>4283</v>
      </c>
      <c r="Z16" s="1106" t="s">
        <v>4283</v>
      </c>
      <c r="AA16" s="1106" t="s">
        <v>4283</v>
      </c>
      <c r="AB16" s="462"/>
      <c r="AC16" s="1111"/>
      <c r="AD16" s="1114">
        <v>41901</v>
      </c>
    </row>
    <row r="17" spans="1:30" ht="15.75" hidden="1" customHeight="1">
      <c r="A17" s="1106" t="s">
        <v>10</v>
      </c>
      <c r="B17" s="1106" t="s">
        <v>11</v>
      </c>
      <c r="C17" s="1106" t="s">
        <v>176</v>
      </c>
      <c r="D17" s="1106" t="s">
        <v>374</v>
      </c>
      <c r="E17" s="1106" t="s">
        <v>3756</v>
      </c>
      <c r="F17" s="1107" t="str">
        <f t="array" ref="F17">IFERROR(INDEX(UIID!$K$2:$K1725, MATCH(CONCATENATE(B17,D17,G17,J17), UIID!$B$2:$B1725&amp;UIID!$D$2:$D1725&amp;UIID!$G$2:$G1725&amp;UIID!$H$2:$H1725, 0),), "Not Found")</f>
        <v>0722-0051</v>
      </c>
      <c r="G17" s="1108" t="s">
        <v>3781</v>
      </c>
      <c r="H17" s="1106"/>
      <c r="I17" s="1106" t="s">
        <v>5124</v>
      </c>
      <c r="J17" s="1106" t="s">
        <v>3782</v>
      </c>
      <c r="K17" s="1106">
        <v>10.3373862023857</v>
      </c>
      <c r="L17" s="1106">
        <v>123.93004579623</v>
      </c>
      <c r="M17" s="1106" t="s">
        <v>526</v>
      </c>
      <c r="N17" s="1106" t="s">
        <v>5125</v>
      </c>
      <c r="O17" s="1106" t="s">
        <v>15</v>
      </c>
      <c r="P17" s="1106" t="s">
        <v>525</v>
      </c>
      <c r="Q17" s="1106" t="s">
        <v>35</v>
      </c>
      <c r="R17" s="1106" t="s">
        <v>32</v>
      </c>
      <c r="S17" s="1106" t="s">
        <v>39</v>
      </c>
      <c r="T17" s="1106" t="s">
        <v>4164</v>
      </c>
      <c r="U17" s="1106" t="s">
        <v>40</v>
      </c>
      <c r="V17" s="1106">
        <v>201507022213</v>
      </c>
      <c r="W17" s="1116">
        <v>45362</v>
      </c>
      <c r="X17" s="1116">
        <v>47189</v>
      </c>
      <c r="Y17" s="1106" t="s">
        <v>4283</v>
      </c>
      <c r="Z17" s="1106" t="s">
        <v>4283</v>
      </c>
      <c r="AA17" s="1106" t="s">
        <v>4283</v>
      </c>
      <c r="AB17" s="465">
        <v>45476</v>
      </c>
      <c r="AC17" s="1111" t="s">
        <v>4163</v>
      </c>
      <c r="AD17" s="1114">
        <v>42334</v>
      </c>
    </row>
    <row r="18" spans="1:30" ht="15.75" hidden="1" customHeight="1">
      <c r="A18" s="1106" t="s">
        <v>10</v>
      </c>
      <c r="B18" s="1106" t="s">
        <v>11</v>
      </c>
      <c r="C18" s="1106" t="s">
        <v>176</v>
      </c>
      <c r="D18" s="1106" t="s">
        <v>374</v>
      </c>
      <c r="E18" s="1106" t="s">
        <v>3756</v>
      </c>
      <c r="F18" s="1107" t="str">
        <f t="array" ref="F18">IFERROR(INDEX(UIID!$K$2:$K1725, MATCH(CONCATENATE(B18,D18,G18,J18), UIID!$B$2:$B1725&amp;UIID!$D$2:$D1725&amp;UIID!$G$2:$G1725&amp;UIID!$H$2:$H1725, 0),), "Not Found")</f>
        <v>0722-0051</v>
      </c>
      <c r="G18" s="1108" t="s">
        <v>3781</v>
      </c>
      <c r="H18" s="1106"/>
      <c r="I18" s="1106" t="s">
        <v>5124</v>
      </c>
      <c r="J18" s="1106" t="s">
        <v>3782</v>
      </c>
      <c r="K18" s="1106">
        <v>10.3373862023857</v>
      </c>
      <c r="L18" s="1106">
        <v>123.93004579623</v>
      </c>
      <c r="M18" s="1106" t="s">
        <v>526</v>
      </c>
      <c r="N18" s="1106" t="s">
        <v>5125</v>
      </c>
      <c r="O18" s="1106" t="s">
        <v>15</v>
      </c>
      <c r="P18" s="1106" t="s">
        <v>525</v>
      </c>
      <c r="Q18" s="1106" t="s">
        <v>35</v>
      </c>
      <c r="R18" s="1106" t="s">
        <v>87</v>
      </c>
      <c r="S18" s="1106" t="s">
        <v>434</v>
      </c>
      <c r="T18" s="1106" t="s">
        <v>4164</v>
      </c>
      <c r="U18" s="1106" t="s">
        <v>152</v>
      </c>
      <c r="V18" s="1106" t="s">
        <v>528</v>
      </c>
      <c r="W18" s="1116">
        <v>45362</v>
      </c>
      <c r="X18" s="1116">
        <v>47189</v>
      </c>
      <c r="Y18" s="1106" t="s">
        <v>5126</v>
      </c>
      <c r="Z18" s="1106" t="s">
        <v>5127</v>
      </c>
      <c r="AA18" s="1106" t="s">
        <v>4283</v>
      </c>
      <c r="AB18" s="462"/>
      <c r="AC18" s="1111"/>
      <c r="AD18" s="1114">
        <v>42621</v>
      </c>
    </row>
    <row r="19" spans="1:30" ht="15.75" hidden="1" customHeight="1">
      <c r="A19" s="1106" t="s">
        <v>10</v>
      </c>
      <c r="B19" s="1106" t="s">
        <v>11</v>
      </c>
      <c r="C19" s="1106" t="s">
        <v>176</v>
      </c>
      <c r="D19" s="1106" t="s">
        <v>374</v>
      </c>
      <c r="E19" s="1106" t="s">
        <v>3756</v>
      </c>
      <c r="F19" s="1107" t="str">
        <f t="array" ref="F19">IFERROR(INDEX(UIID!$K$2:$K1725, MATCH(CONCATENATE(B19,D19,G19,J19), UIID!$B$2:$B1725&amp;UIID!$D$2:$D1725&amp;UIID!$G$2:$G1725&amp;UIID!$H$2:$H1725, 0),), "Not Found")</f>
        <v>0722-0051</v>
      </c>
      <c r="G19" s="1108" t="s">
        <v>3781</v>
      </c>
      <c r="H19" s="1106"/>
      <c r="I19" s="1106" t="s">
        <v>5124</v>
      </c>
      <c r="J19" s="1106" t="s">
        <v>3782</v>
      </c>
      <c r="K19" s="1106">
        <v>10.3373862023857</v>
      </c>
      <c r="L19" s="1106">
        <v>123.93004579623</v>
      </c>
      <c r="M19" s="1106" t="s">
        <v>526</v>
      </c>
      <c r="N19" s="1106" t="s">
        <v>5125</v>
      </c>
      <c r="O19" s="1106" t="s">
        <v>15</v>
      </c>
      <c r="P19" s="1106" t="s">
        <v>525</v>
      </c>
      <c r="Q19" s="1106" t="s">
        <v>35</v>
      </c>
      <c r="R19" s="1106" t="s">
        <v>32</v>
      </c>
      <c r="S19" s="1106" t="s">
        <v>36</v>
      </c>
      <c r="T19" s="1106" t="s">
        <v>4164</v>
      </c>
      <c r="U19" s="1106" t="s">
        <v>91</v>
      </c>
      <c r="V19" s="1106" t="s">
        <v>5128</v>
      </c>
      <c r="W19" s="1116">
        <v>45362</v>
      </c>
      <c r="X19" s="1116">
        <v>47189</v>
      </c>
      <c r="Y19" s="1106" t="s">
        <v>5129</v>
      </c>
      <c r="Z19" s="1106" t="s">
        <v>5130</v>
      </c>
      <c r="AA19" s="1106" t="s">
        <v>5131</v>
      </c>
      <c r="AB19" s="465">
        <v>45476</v>
      </c>
      <c r="AC19" s="1111" t="s">
        <v>4163</v>
      </c>
      <c r="AD19" s="1114">
        <v>42851</v>
      </c>
    </row>
    <row r="20" spans="1:30" ht="15.75" hidden="1" customHeight="1">
      <c r="A20" s="1106" t="s">
        <v>10</v>
      </c>
      <c r="B20" s="1106" t="s">
        <v>11</v>
      </c>
      <c r="C20" s="1106" t="s">
        <v>176</v>
      </c>
      <c r="D20" s="1106" t="s">
        <v>374</v>
      </c>
      <c r="E20" s="1106" t="s">
        <v>3756</v>
      </c>
      <c r="F20" s="1107" t="str">
        <f t="array" ref="F20">IFERROR(INDEX(UIID!$K$2:$K1725, MATCH(CONCATENATE(B20,D20,G20,J20), UIID!$B$2:$B1725&amp;UIID!$D$2:$D1725&amp;UIID!$G$2:$G1725&amp;UIID!$H$2:$H1725, 0),), "Not Found")</f>
        <v>0722-0051</v>
      </c>
      <c r="G20" s="1108" t="s">
        <v>3781</v>
      </c>
      <c r="H20" s="1106"/>
      <c r="I20" s="1106" t="s">
        <v>5124</v>
      </c>
      <c r="J20" s="1106" t="s">
        <v>3782</v>
      </c>
      <c r="K20" s="1106">
        <v>10.3373862023857</v>
      </c>
      <c r="L20" s="1106">
        <v>123.93004579623</v>
      </c>
      <c r="M20" s="1106" t="s">
        <v>526</v>
      </c>
      <c r="N20" s="1106" t="s">
        <v>5125</v>
      </c>
      <c r="O20" s="1106" t="s">
        <v>15</v>
      </c>
      <c r="P20" s="1106" t="s">
        <v>525</v>
      </c>
      <c r="Q20" s="1106" t="s">
        <v>35</v>
      </c>
      <c r="R20" s="1106" t="s">
        <v>32</v>
      </c>
      <c r="S20" s="1106" t="s">
        <v>47</v>
      </c>
      <c r="T20" s="1106" t="s">
        <v>4164</v>
      </c>
      <c r="U20" s="1106" t="s">
        <v>78</v>
      </c>
      <c r="V20" s="1106" t="s">
        <v>5132</v>
      </c>
      <c r="W20" s="1116">
        <v>45362</v>
      </c>
      <c r="X20" s="1116">
        <v>47189</v>
      </c>
      <c r="Y20" s="1106" t="s">
        <v>5133</v>
      </c>
      <c r="Z20" s="1106" t="s">
        <v>5134</v>
      </c>
      <c r="AA20" s="1173">
        <v>45651</v>
      </c>
      <c r="AB20" s="465">
        <v>45476</v>
      </c>
      <c r="AC20" s="1111" t="s">
        <v>4163</v>
      </c>
      <c r="AD20" s="1114">
        <v>42955</v>
      </c>
    </row>
    <row r="21" spans="1:30" ht="15.75" hidden="1" customHeight="1">
      <c r="A21" s="1106" t="s">
        <v>10</v>
      </c>
      <c r="B21" s="1106" t="s">
        <v>11</v>
      </c>
      <c r="C21" s="1106" t="s">
        <v>176</v>
      </c>
      <c r="D21" s="1106" t="s">
        <v>374</v>
      </c>
      <c r="E21" s="1106" t="s">
        <v>3756</v>
      </c>
      <c r="F21" s="1107" t="str">
        <f t="array" ref="F21">IFERROR(INDEX(UIID!$K$2:$K1725, MATCH(CONCATENATE(B21,D21,G21,J21), UIID!$B$2:$B1725&amp;UIID!$D$2:$D1725&amp;UIID!$G$2:$G1725&amp;UIID!$H$2:$H1725, 0),), "Not Found")</f>
        <v>0722-0051</v>
      </c>
      <c r="G21" s="1108" t="s">
        <v>3781</v>
      </c>
      <c r="H21" s="1106"/>
      <c r="I21" s="1106" t="s">
        <v>5124</v>
      </c>
      <c r="J21" s="1106" t="s">
        <v>3782</v>
      </c>
      <c r="K21" s="1106">
        <v>10.3373862023857</v>
      </c>
      <c r="L21" s="1106">
        <v>123.93004579623</v>
      </c>
      <c r="M21" s="1106" t="s">
        <v>526</v>
      </c>
      <c r="N21" s="1106" t="s">
        <v>5125</v>
      </c>
      <c r="O21" s="1106" t="s">
        <v>15</v>
      </c>
      <c r="P21" s="1106" t="s">
        <v>525</v>
      </c>
      <c r="Q21" s="1106" t="s">
        <v>35</v>
      </c>
      <c r="R21" s="1106" t="s">
        <v>32</v>
      </c>
      <c r="S21" s="1106" t="s">
        <v>99</v>
      </c>
      <c r="T21" s="1106" t="s">
        <v>4164</v>
      </c>
      <c r="U21" s="1106" t="s">
        <v>134</v>
      </c>
      <c r="V21" s="1106" t="s">
        <v>5135</v>
      </c>
      <c r="W21" s="1116">
        <v>45362</v>
      </c>
      <c r="X21" s="1116">
        <v>47189</v>
      </c>
      <c r="Y21" s="1106" t="s">
        <v>5133</v>
      </c>
      <c r="Z21" s="1106" t="s">
        <v>5136</v>
      </c>
      <c r="AA21" s="1116">
        <v>43980</v>
      </c>
      <c r="AB21" s="465">
        <v>45476</v>
      </c>
      <c r="AC21" s="1111" t="s">
        <v>4163</v>
      </c>
      <c r="AD21" s="1114">
        <v>42992</v>
      </c>
    </row>
    <row r="22" spans="1:30" ht="15.75" customHeight="1">
      <c r="A22" s="1106" t="s">
        <v>10</v>
      </c>
      <c r="B22" s="1106" t="s">
        <v>11</v>
      </c>
      <c r="C22" s="1106" t="s">
        <v>28</v>
      </c>
      <c r="D22" s="1106" t="s">
        <v>13</v>
      </c>
      <c r="E22" s="1106" t="s">
        <v>3756</v>
      </c>
      <c r="F22" s="1107" t="str">
        <f t="array" ref="F22">IFERROR(INDEX(UIID!$K$2:$K1725, MATCH(CONCATENATE(B22,D22,G22,J22), UIID!$B$2:$B1725&amp;UIID!$D$2:$D1725&amp;UIID!$G$2:$G1725&amp;UIID!$H$2:$H1725, 0),), "Not Found")</f>
        <v>0722-0039</v>
      </c>
      <c r="G22" s="1108" t="s">
        <v>3776</v>
      </c>
      <c r="H22" s="1106"/>
      <c r="I22" s="1106" t="s">
        <v>5137</v>
      </c>
      <c r="J22" s="1108" t="s">
        <v>3777</v>
      </c>
      <c r="K22" s="1127">
        <v>10.293635999999999</v>
      </c>
      <c r="L22" s="1127">
        <v>123.89980199999999</v>
      </c>
      <c r="M22" s="1106" t="s">
        <v>536</v>
      </c>
      <c r="N22" s="1106" t="s">
        <v>5138</v>
      </c>
      <c r="O22" s="1106" t="s">
        <v>15</v>
      </c>
      <c r="P22" s="1106" t="s">
        <v>16</v>
      </c>
      <c r="Q22" s="1106" t="s">
        <v>4262</v>
      </c>
      <c r="R22" s="1106" t="s">
        <v>3006</v>
      </c>
      <c r="S22" s="1106" t="s">
        <v>180</v>
      </c>
      <c r="T22" s="1106" t="s">
        <v>22</v>
      </c>
      <c r="U22" s="1106" t="s">
        <v>393</v>
      </c>
      <c r="V22" s="1106">
        <v>201307020081</v>
      </c>
      <c r="W22" s="1116">
        <v>45646</v>
      </c>
      <c r="X22" s="1116">
        <v>47473</v>
      </c>
      <c r="Y22" s="1106" t="s">
        <v>4283</v>
      </c>
      <c r="Z22" s="1106" t="s">
        <v>4283</v>
      </c>
      <c r="AA22" s="1106" t="s">
        <v>4283</v>
      </c>
      <c r="AB22" s="465">
        <v>45427</v>
      </c>
      <c r="AC22" s="1111" t="s">
        <v>4163</v>
      </c>
      <c r="AD22" s="1121"/>
    </row>
    <row r="23" spans="1:30" ht="15.75" customHeight="1">
      <c r="A23" s="1106" t="s">
        <v>10</v>
      </c>
      <c r="B23" s="1106" t="s">
        <v>11</v>
      </c>
      <c r="C23" s="1106" t="s">
        <v>28</v>
      </c>
      <c r="D23" s="1106" t="s">
        <v>13</v>
      </c>
      <c r="E23" s="1106" t="s">
        <v>3756</v>
      </c>
      <c r="F23" s="1107" t="str">
        <f t="array" ref="F23">IFERROR(INDEX(UIID!$K$2:$K1725, MATCH(CONCATENATE(B23,D23,G23,J23), UIID!$B$2:$B1725&amp;UIID!$D$2:$D1725&amp;UIID!$G$2:$G1725&amp;UIID!$H$2:$H1725, 0),), "Not Found")</f>
        <v>0722-0039</v>
      </c>
      <c r="G23" s="1108" t="s">
        <v>3776</v>
      </c>
      <c r="H23" s="1106"/>
      <c r="I23" s="1106" t="s">
        <v>5137</v>
      </c>
      <c r="J23" s="1108" t="s">
        <v>3777</v>
      </c>
      <c r="K23" s="1127">
        <v>10.293635999999999</v>
      </c>
      <c r="L23" s="1127">
        <v>123.89980199999999</v>
      </c>
      <c r="M23" s="1106" t="s">
        <v>536</v>
      </c>
      <c r="N23" s="1106" t="s">
        <v>5138</v>
      </c>
      <c r="O23" s="1106" t="s">
        <v>15</v>
      </c>
      <c r="P23" s="1106" t="s">
        <v>16</v>
      </c>
      <c r="Q23" s="1106" t="s">
        <v>4262</v>
      </c>
      <c r="R23" s="1106" t="s">
        <v>3006</v>
      </c>
      <c r="S23" s="1106" t="s">
        <v>183</v>
      </c>
      <c r="T23" s="1106" t="s">
        <v>22</v>
      </c>
      <c r="U23" s="1106" t="s">
        <v>313</v>
      </c>
      <c r="V23" s="1106">
        <v>201307020082</v>
      </c>
      <c r="W23" s="1116">
        <v>45646</v>
      </c>
      <c r="X23" s="1116">
        <v>47473</v>
      </c>
      <c r="Y23" s="1106" t="s">
        <v>4283</v>
      </c>
      <c r="Z23" s="1106" t="s">
        <v>4283</v>
      </c>
      <c r="AA23" s="1106" t="s">
        <v>4283</v>
      </c>
      <c r="AB23" s="465">
        <v>45427</v>
      </c>
      <c r="AC23" s="1111" t="s">
        <v>4163</v>
      </c>
      <c r="AD23" s="1121"/>
    </row>
    <row r="24" spans="1:30" ht="15.75" customHeight="1">
      <c r="A24" s="1106" t="s">
        <v>10</v>
      </c>
      <c r="B24" s="1106" t="s">
        <v>11</v>
      </c>
      <c r="C24" s="1106" t="s">
        <v>28</v>
      </c>
      <c r="D24" s="1106" t="s">
        <v>13</v>
      </c>
      <c r="E24" s="1106" t="s">
        <v>3756</v>
      </c>
      <c r="F24" s="1107" t="str">
        <f t="array" ref="F24">IFERROR(INDEX(UIID!$K$2:$K1725, MATCH(CONCATENATE(B24,D24,G24,J24), UIID!$B$2:$B1725&amp;UIID!$D$2:$D1725&amp;UIID!$G$2:$G1725&amp;UIID!$H$2:$H1725, 0),), "Not Found")</f>
        <v>0722-0039</v>
      </c>
      <c r="G24" s="1108" t="s">
        <v>3776</v>
      </c>
      <c r="H24" s="1106"/>
      <c r="I24" s="1106" t="s">
        <v>5137</v>
      </c>
      <c r="J24" s="1108" t="s">
        <v>3777</v>
      </c>
      <c r="K24" s="1127">
        <v>10.293635999999999</v>
      </c>
      <c r="L24" s="1127">
        <v>123.89980199999999</v>
      </c>
      <c r="M24" s="1106" t="s">
        <v>536</v>
      </c>
      <c r="N24" s="1106" t="s">
        <v>5138</v>
      </c>
      <c r="O24" s="1106" t="s">
        <v>15</v>
      </c>
      <c r="P24" s="1106" t="s">
        <v>16</v>
      </c>
      <c r="Q24" s="1106" t="s">
        <v>4262</v>
      </c>
      <c r="R24" s="1106" t="s">
        <v>3006</v>
      </c>
      <c r="S24" s="1106" t="s">
        <v>537</v>
      </c>
      <c r="T24" s="1106" t="s">
        <v>22</v>
      </c>
      <c r="U24" s="1106" t="s">
        <v>313</v>
      </c>
      <c r="V24" s="1106">
        <v>201307020083</v>
      </c>
      <c r="W24" s="1116">
        <v>45646</v>
      </c>
      <c r="X24" s="1116">
        <v>47473</v>
      </c>
      <c r="Y24" s="1106" t="s">
        <v>4283</v>
      </c>
      <c r="Z24" s="1106" t="s">
        <v>4283</v>
      </c>
      <c r="AA24" s="1106" t="s">
        <v>4283</v>
      </c>
      <c r="AB24" s="465">
        <v>45427</v>
      </c>
      <c r="AC24" s="1111" t="s">
        <v>4163</v>
      </c>
      <c r="AD24" s="1121"/>
    </row>
    <row r="25" spans="1:30" ht="15.75" hidden="1" customHeight="1">
      <c r="A25" s="1106" t="s">
        <v>10</v>
      </c>
      <c r="B25" s="1106" t="s">
        <v>11</v>
      </c>
      <c r="C25" s="1106" t="s">
        <v>509</v>
      </c>
      <c r="D25" s="1106" t="s">
        <v>551</v>
      </c>
      <c r="E25" s="1106" t="s">
        <v>30</v>
      </c>
      <c r="F25" s="1107" t="str">
        <f t="array" ref="F25">IFERROR(INDEX(UIID!$K$2:$K1725, MATCH(CONCATENATE(B25,D25,G25,J25), UIID!$B$2:$B1725&amp;UIID!$D$2:$D1725&amp;UIID!$G$2:$G1725&amp;UIID!$H$2:$H1725, 0),), "Not Found")</f>
        <v>0722-0016</v>
      </c>
      <c r="G25" s="1106" t="s">
        <v>552</v>
      </c>
      <c r="H25" s="1106"/>
      <c r="I25" s="1106" t="s">
        <v>5139</v>
      </c>
      <c r="J25" s="1106" t="s">
        <v>553</v>
      </c>
      <c r="K25" s="1106">
        <v>11.010892823173799</v>
      </c>
      <c r="L25" s="1106">
        <v>123.989070996235</v>
      </c>
      <c r="M25" s="1106" t="s">
        <v>554</v>
      </c>
      <c r="N25" s="1106"/>
      <c r="O25" s="1106" t="s">
        <v>113</v>
      </c>
      <c r="P25" s="1106" t="s">
        <v>132</v>
      </c>
      <c r="Q25" s="1106" t="s">
        <v>35</v>
      </c>
      <c r="R25" s="1106" t="s">
        <v>104</v>
      </c>
      <c r="S25" s="1106" t="s">
        <v>105</v>
      </c>
      <c r="T25" s="1106" t="s">
        <v>4164</v>
      </c>
      <c r="U25" s="1120" t="s">
        <v>556</v>
      </c>
      <c r="V25" s="1120" t="s">
        <v>557</v>
      </c>
      <c r="W25" s="1116">
        <v>45017</v>
      </c>
      <c r="X25" s="1116">
        <v>46845</v>
      </c>
      <c r="Y25" s="1120" t="s">
        <v>5140</v>
      </c>
      <c r="Z25" s="1120" t="s">
        <v>5141</v>
      </c>
      <c r="AA25" s="1174">
        <v>45939</v>
      </c>
      <c r="AB25" s="536">
        <v>45399</v>
      </c>
      <c r="AC25" s="1111" t="s">
        <v>4163</v>
      </c>
      <c r="AD25" s="1114">
        <v>44526</v>
      </c>
    </row>
    <row r="26" spans="1:30" ht="15.75" hidden="1" customHeight="1">
      <c r="A26" s="1106" t="s">
        <v>10</v>
      </c>
      <c r="B26" s="1106" t="s">
        <v>11</v>
      </c>
      <c r="C26" s="1106" t="s">
        <v>509</v>
      </c>
      <c r="D26" s="1106" t="s">
        <v>551</v>
      </c>
      <c r="E26" s="1106" t="s">
        <v>30</v>
      </c>
      <c r="F26" s="1107" t="str">
        <f t="array" ref="F26">IFERROR(INDEX(UIID!$K$2:$K1725, MATCH(CONCATENATE(B26,D26,G26,J26), UIID!$B$2:$B1725&amp;UIID!$D$2:$D1725&amp;UIID!$G$2:$G1725&amp;UIID!$H$2:$H1725, 0),), "Not Found")</f>
        <v>0722-0016</v>
      </c>
      <c r="G26" s="1106" t="s">
        <v>552</v>
      </c>
      <c r="H26" s="1106"/>
      <c r="I26" s="1106" t="s">
        <v>5139</v>
      </c>
      <c r="J26" s="1106" t="s">
        <v>553</v>
      </c>
      <c r="K26" s="1106">
        <v>11.010892823173799</v>
      </c>
      <c r="L26" s="1106">
        <v>123.989070996235</v>
      </c>
      <c r="M26" s="1106" t="s">
        <v>554</v>
      </c>
      <c r="N26" s="1106"/>
      <c r="O26" s="1106" t="s">
        <v>113</v>
      </c>
      <c r="P26" s="1106" t="s">
        <v>132</v>
      </c>
      <c r="Q26" s="1106" t="s">
        <v>35</v>
      </c>
      <c r="R26" s="1106" t="s">
        <v>84</v>
      </c>
      <c r="S26" s="1106" t="s">
        <v>93</v>
      </c>
      <c r="T26" s="1106" t="s">
        <v>4213</v>
      </c>
      <c r="U26" s="1106" t="s">
        <v>94</v>
      </c>
      <c r="V26" s="1120" t="s">
        <v>558</v>
      </c>
      <c r="W26" s="1116">
        <v>45017</v>
      </c>
      <c r="X26" s="1116">
        <v>46845</v>
      </c>
      <c r="Y26" s="1120" t="s">
        <v>5142</v>
      </c>
      <c r="Z26" s="1120" t="s">
        <v>5143</v>
      </c>
      <c r="AA26" s="1124">
        <v>45642</v>
      </c>
      <c r="AB26" s="536">
        <v>45399</v>
      </c>
      <c r="AC26" s="1111" t="s">
        <v>4163</v>
      </c>
      <c r="AD26" s="1114">
        <v>44337</v>
      </c>
    </row>
    <row r="27" spans="1:30" ht="15.75" hidden="1" customHeight="1">
      <c r="A27" s="1106" t="s">
        <v>10</v>
      </c>
      <c r="B27" s="1106" t="s">
        <v>11</v>
      </c>
      <c r="C27" s="1106" t="s">
        <v>509</v>
      </c>
      <c r="D27" s="1106" t="s">
        <v>551</v>
      </c>
      <c r="E27" s="1106" t="s">
        <v>30</v>
      </c>
      <c r="F27" s="1107" t="str">
        <f t="array" ref="F27">IFERROR(INDEX(UIID!$K$2:$K1725, MATCH(CONCATENATE(B27,D27,G27,J27), UIID!$B$2:$B1725&amp;UIID!$D$2:$D1725&amp;UIID!$G$2:$G1725&amp;UIID!$H$2:$H1725, 0),), "Not Found")</f>
        <v>0722-0016</v>
      </c>
      <c r="G27" s="1106" t="s">
        <v>552</v>
      </c>
      <c r="H27" s="1106"/>
      <c r="I27" s="1106" t="s">
        <v>5139</v>
      </c>
      <c r="J27" s="1106" t="s">
        <v>553</v>
      </c>
      <c r="K27" s="1106">
        <v>11.010892823173799</v>
      </c>
      <c r="L27" s="1106">
        <v>123.989070996235</v>
      </c>
      <c r="M27" s="1106" t="s">
        <v>554</v>
      </c>
      <c r="N27" s="1106"/>
      <c r="O27" s="1106" t="s">
        <v>113</v>
      </c>
      <c r="P27" s="1106" t="s">
        <v>132</v>
      </c>
      <c r="Q27" s="1106" t="s">
        <v>35</v>
      </c>
      <c r="R27" s="1106" t="s">
        <v>84</v>
      </c>
      <c r="S27" s="1106" t="s">
        <v>85</v>
      </c>
      <c r="T27" s="1106" t="s">
        <v>4164</v>
      </c>
      <c r="U27" s="1106" t="s">
        <v>94</v>
      </c>
      <c r="V27" s="1106">
        <v>907022002</v>
      </c>
      <c r="W27" s="1116">
        <v>45017</v>
      </c>
      <c r="X27" s="1116">
        <v>46845</v>
      </c>
      <c r="Y27" s="1106" t="s">
        <v>4283</v>
      </c>
      <c r="Z27" s="1106" t="s">
        <v>4283</v>
      </c>
      <c r="AA27" s="1106" t="s">
        <v>4283</v>
      </c>
      <c r="AB27" s="536">
        <v>45399</v>
      </c>
      <c r="AC27" s="1111" t="s">
        <v>4163</v>
      </c>
      <c r="AD27" s="1114">
        <v>39839</v>
      </c>
    </row>
    <row r="28" spans="1:30" ht="15.75" hidden="1" customHeight="1">
      <c r="A28" s="1106" t="s">
        <v>10</v>
      </c>
      <c r="B28" s="1106" t="s">
        <v>11</v>
      </c>
      <c r="C28" s="1106" t="s">
        <v>509</v>
      </c>
      <c r="D28" s="1106" t="s">
        <v>551</v>
      </c>
      <c r="E28" s="1106" t="s">
        <v>30</v>
      </c>
      <c r="F28" s="1107" t="str">
        <f t="array" ref="F28">IFERROR(INDEX(UIID!$K$2:$K1725, MATCH(CONCATENATE(B28,D28,G28,J28), UIID!$B$2:$B1725&amp;UIID!$D$2:$D1725&amp;UIID!$G$2:$G1725&amp;UIID!$H$2:$H1725, 0),), "Not Found")</f>
        <v>0722-0016</v>
      </c>
      <c r="G28" s="1106" t="s">
        <v>552</v>
      </c>
      <c r="H28" s="1106"/>
      <c r="I28" s="1106" t="s">
        <v>5139</v>
      </c>
      <c r="J28" s="1106" t="s">
        <v>553</v>
      </c>
      <c r="K28" s="1106">
        <v>11.010892823173799</v>
      </c>
      <c r="L28" s="1106">
        <v>123.989070996235</v>
      </c>
      <c r="M28" s="1106" t="s">
        <v>554</v>
      </c>
      <c r="N28" s="1106"/>
      <c r="O28" s="1106" t="s">
        <v>113</v>
      </c>
      <c r="P28" s="1106" t="s">
        <v>132</v>
      </c>
      <c r="Q28" s="1106" t="s">
        <v>35</v>
      </c>
      <c r="R28" s="1106" t="s">
        <v>143</v>
      </c>
      <c r="S28" s="1106" t="s">
        <v>144</v>
      </c>
      <c r="T28" s="1106" t="s">
        <v>4164</v>
      </c>
      <c r="U28" s="1106" t="s">
        <v>308</v>
      </c>
      <c r="V28" s="1106">
        <v>907022003</v>
      </c>
      <c r="W28" s="1116">
        <v>45017</v>
      </c>
      <c r="X28" s="1116">
        <v>46845</v>
      </c>
      <c r="Y28" s="1106" t="s">
        <v>4283</v>
      </c>
      <c r="Z28" s="1106" t="s">
        <v>4283</v>
      </c>
      <c r="AA28" s="1106" t="s">
        <v>4283</v>
      </c>
      <c r="AB28" s="536">
        <v>45399</v>
      </c>
      <c r="AC28" s="1111" t="s">
        <v>4163</v>
      </c>
      <c r="AD28" s="1114">
        <v>39839</v>
      </c>
    </row>
    <row r="29" spans="1:30" ht="15.75" hidden="1" customHeight="1">
      <c r="A29" s="1106" t="s">
        <v>10</v>
      </c>
      <c r="B29" s="1106" t="s">
        <v>11</v>
      </c>
      <c r="C29" s="1106" t="s">
        <v>509</v>
      </c>
      <c r="D29" s="1106" t="s">
        <v>551</v>
      </c>
      <c r="E29" s="1106" t="s">
        <v>30</v>
      </c>
      <c r="F29" s="1107" t="str">
        <f t="array" ref="F29">IFERROR(INDEX(UIID!$K$2:$K1725, MATCH(CONCATENATE(B29,D29,G29,J29), UIID!$B$2:$B1725&amp;UIID!$D$2:$D1725&amp;UIID!$G$2:$G1725&amp;UIID!$H$2:$H1725, 0),), "Not Found")</f>
        <v>0722-0016</v>
      </c>
      <c r="G29" s="1106" t="s">
        <v>552</v>
      </c>
      <c r="H29" s="1106"/>
      <c r="I29" s="1106" t="s">
        <v>5139</v>
      </c>
      <c r="J29" s="1106" t="s">
        <v>553</v>
      </c>
      <c r="K29" s="1106">
        <v>11.010892823173799</v>
      </c>
      <c r="L29" s="1106">
        <v>123.989070996235</v>
      </c>
      <c r="M29" s="1106" t="s">
        <v>554</v>
      </c>
      <c r="N29" s="1106"/>
      <c r="O29" s="1106" t="s">
        <v>113</v>
      </c>
      <c r="P29" s="1106" t="s">
        <v>132</v>
      </c>
      <c r="Q29" s="1106" t="s">
        <v>35</v>
      </c>
      <c r="R29" s="1106" t="s">
        <v>84</v>
      </c>
      <c r="S29" s="1106" t="s">
        <v>550</v>
      </c>
      <c r="T29" s="1106" t="s">
        <v>4164</v>
      </c>
      <c r="U29" s="1106" t="s">
        <v>261</v>
      </c>
      <c r="V29" s="1106">
        <v>201207022185</v>
      </c>
      <c r="W29" s="1116">
        <v>45017</v>
      </c>
      <c r="X29" s="1116">
        <v>46845</v>
      </c>
      <c r="Y29" s="1106" t="s">
        <v>5144</v>
      </c>
      <c r="Z29" s="1106" t="s">
        <v>5145</v>
      </c>
      <c r="AA29" s="1175">
        <v>45490</v>
      </c>
      <c r="AB29" s="465">
        <v>45791</v>
      </c>
      <c r="AC29" s="1111" t="s">
        <v>4163</v>
      </c>
      <c r="AD29" s="1114">
        <v>43887</v>
      </c>
    </row>
    <row r="30" spans="1:30" ht="15.75" hidden="1" customHeight="1">
      <c r="A30" s="1106" t="s">
        <v>10</v>
      </c>
      <c r="B30" s="1106" t="s">
        <v>11</v>
      </c>
      <c r="C30" s="1106" t="s">
        <v>509</v>
      </c>
      <c r="D30" s="1106" t="s">
        <v>551</v>
      </c>
      <c r="E30" s="1106" t="s">
        <v>30</v>
      </c>
      <c r="F30" s="1107" t="str">
        <f t="array" ref="F30">IFERROR(INDEX(UIID!$K$2:$K1725, MATCH(CONCATENATE(B30,D30,G30,J30), UIID!$B$2:$B1725&amp;UIID!$D$2:$D1725&amp;UIID!$G$2:$G1725&amp;UIID!$H$2:$H1725, 0),), "Not Found")</f>
        <v>0722-0016</v>
      </c>
      <c r="G30" s="1106" t="s">
        <v>552</v>
      </c>
      <c r="H30" s="1106"/>
      <c r="I30" s="1106" t="s">
        <v>5139</v>
      </c>
      <c r="J30" s="1106" t="s">
        <v>553</v>
      </c>
      <c r="K30" s="1106">
        <v>11.010892823173799</v>
      </c>
      <c r="L30" s="1106">
        <v>123.989070996235</v>
      </c>
      <c r="M30" s="1106" t="s">
        <v>554</v>
      </c>
      <c r="N30" s="1106"/>
      <c r="O30" s="1106" t="s">
        <v>113</v>
      </c>
      <c r="P30" s="1106" t="s">
        <v>132</v>
      </c>
      <c r="Q30" s="1106" t="s">
        <v>35</v>
      </c>
      <c r="R30" s="1106" t="s">
        <v>32</v>
      </c>
      <c r="S30" s="1106" t="s">
        <v>36</v>
      </c>
      <c r="T30" s="1106" t="s">
        <v>4164</v>
      </c>
      <c r="U30" s="1106" t="s">
        <v>37</v>
      </c>
      <c r="V30" s="1106" t="s">
        <v>559</v>
      </c>
      <c r="W30" s="1116">
        <v>45017</v>
      </c>
      <c r="X30" s="1116">
        <v>46845</v>
      </c>
      <c r="Y30" s="1106" t="s">
        <v>4283</v>
      </c>
      <c r="Z30" s="1106" t="s">
        <v>4283</v>
      </c>
      <c r="AA30" s="1106" t="s">
        <v>4283</v>
      </c>
      <c r="AB30" s="465">
        <v>45791</v>
      </c>
      <c r="AC30" s="1111" t="s">
        <v>4163</v>
      </c>
      <c r="AD30" s="1114">
        <v>42716</v>
      </c>
    </row>
    <row r="31" spans="1:30" ht="15.75" customHeight="1">
      <c r="A31" s="1106" t="s">
        <v>10</v>
      </c>
      <c r="B31" s="1106" t="s">
        <v>11</v>
      </c>
      <c r="C31" s="1106" t="s">
        <v>176</v>
      </c>
      <c r="D31" s="1106" t="s">
        <v>374</v>
      </c>
      <c r="E31" s="1106" t="s">
        <v>3756</v>
      </c>
      <c r="F31" s="1107" t="str">
        <f t="array" ref="F31">IFERROR(INDEX(UIID!$K$2:$K1725, MATCH(CONCATENATE(B31,D31,G31,J31), UIID!$B$2:$B1725&amp;UIID!$D$2:$D1725&amp;UIID!$G$2:$G1725&amp;UIID!$H$2:$H1725, 0),), "Not Found")</f>
        <v>0722-0087</v>
      </c>
      <c r="G31" s="1106" t="s">
        <v>561</v>
      </c>
      <c r="H31" s="1106"/>
      <c r="I31" s="1106" t="s">
        <v>5146</v>
      </c>
      <c r="J31" s="1106" t="s">
        <v>3803</v>
      </c>
      <c r="K31" s="1127">
        <v>10.322089999999999</v>
      </c>
      <c r="L31" s="1127">
        <v>123.96924</v>
      </c>
      <c r="M31" s="1106" t="s">
        <v>562</v>
      </c>
      <c r="N31" s="1106" t="s">
        <v>5147</v>
      </c>
      <c r="O31" s="1106" t="s">
        <v>15</v>
      </c>
      <c r="P31" s="1106" t="s">
        <v>16</v>
      </c>
      <c r="Q31" s="1106" t="s">
        <v>35</v>
      </c>
      <c r="R31" s="1106" t="s">
        <v>117</v>
      </c>
      <c r="S31" s="1106" t="s">
        <v>120</v>
      </c>
      <c r="T31" s="1106" t="s">
        <v>4164</v>
      </c>
      <c r="U31" s="1106" t="s">
        <v>563</v>
      </c>
      <c r="V31" s="1106" t="s">
        <v>564</v>
      </c>
      <c r="W31" s="1116">
        <v>45365</v>
      </c>
      <c r="X31" s="1116">
        <v>47192</v>
      </c>
      <c r="Y31" s="1106" t="s">
        <v>5148</v>
      </c>
      <c r="Z31" s="1106" t="s">
        <v>5149</v>
      </c>
      <c r="AA31" s="1117">
        <v>45582</v>
      </c>
      <c r="AB31" s="462"/>
      <c r="AC31" s="1111"/>
      <c r="AD31" s="1114">
        <v>44092</v>
      </c>
    </row>
    <row r="32" spans="1:30" ht="15.75" customHeight="1">
      <c r="A32" s="1106" t="s">
        <v>10</v>
      </c>
      <c r="B32" s="1106" t="s">
        <v>11</v>
      </c>
      <c r="C32" s="1106" t="s">
        <v>28</v>
      </c>
      <c r="D32" s="1106" t="s">
        <v>13</v>
      </c>
      <c r="E32" s="1106" t="s">
        <v>3756</v>
      </c>
      <c r="F32" s="1107" t="str">
        <f t="array" ref="F32">IFERROR(INDEX(UIID!$K$2:$K1725, MATCH(CONCATENATE(B32,D32,G32,J32), UIID!$B$2:$B1725&amp;UIID!$D$2:$D1725&amp;UIID!$G$2:$G1725&amp;UIID!$H$2:$H1725, 0),), "Not Found")</f>
        <v>0722-0169</v>
      </c>
      <c r="G32" s="1106" t="s">
        <v>561</v>
      </c>
      <c r="H32" s="1106"/>
      <c r="I32" s="1106" t="s">
        <v>5146</v>
      </c>
      <c r="J32" s="1106" t="s">
        <v>565</v>
      </c>
      <c r="K32" s="1106">
        <v>10.306969693136701</v>
      </c>
      <c r="L32" s="1106">
        <v>123.89501608427</v>
      </c>
      <c r="M32" s="1106" t="s">
        <v>566</v>
      </c>
      <c r="N32" s="1106" t="s">
        <v>5147</v>
      </c>
      <c r="O32" s="1106" t="s">
        <v>15</v>
      </c>
      <c r="P32" s="1106" t="s">
        <v>16</v>
      </c>
      <c r="Q32" s="1106" t="s">
        <v>35</v>
      </c>
      <c r="R32" s="1106" t="s">
        <v>117</v>
      </c>
      <c r="S32" s="1106" t="s">
        <v>120</v>
      </c>
      <c r="T32" s="1106" t="s">
        <v>4164</v>
      </c>
      <c r="U32" s="1106" t="s">
        <v>121</v>
      </c>
      <c r="V32" s="1106" t="s">
        <v>567</v>
      </c>
      <c r="W32" s="1116">
        <v>45365</v>
      </c>
      <c r="X32" s="1116">
        <v>47192</v>
      </c>
      <c r="Y32" s="1106" t="s">
        <v>5150</v>
      </c>
      <c r="Z32" s="1106" t="s">
        <v>5151</v>
      </c>
      <c r="AA32" s="1117">
        <v>45992</v>
      </c>
      <c r="AB32" s="465">
        <v>45545</v>
      </c>
      <c r="AC32" s="1111" t="s">
        <v>4163</v>
      </c>
      <c r="AD32" s="1114">
        <v>42963</v>
      </c>
    </row>
    <row r="33" spans="1:30" ht="15.75" customHeight="1">
      <c r="A33" s="1106" t="s">
        <v>10</v>
      </c>
      <c r="B33" s="1106" t="s">
        <v>11</v>
      </c>
      <c r="C33" s="1106" t="s">
        <v>28</v>
      </c>
      <c r="D33" s="1106" t="s">
        <v>13</v>
      </c>
      <c r="E33" s="1106" t="s">
        <v>3756</v>
      </c>
      <c r="F33" s="1107" t="str">
        <f t="array" ref="F33">IFERROR(INDEX(UIID!$K$2:$K1725, MATCH(CONCATENATE(B33,D33,G33,J33), UIID!$B$2:$B1725&amp;UIID!$D$2:$D1725&amp;UIID!$G$2:$G1725&amp;UIID!$H$2:$H1725, 0),), "Not Found")</f>
        <v>0722-0018</v>
      </c>
      <c r="G33" s="1108" t="s">
        <v>2210</v>
      </c>
      <c r="H33" s="1106"/>
      <c r="I33" s="1106" t="s">
        <v>4321</v>
      </c>
      <c r="J33" s="1106" t="s">
        <v>588</v>
      </c>
      <c r="K33" s="1106">
        <v>10.311030190164001</v>
      </c>
      <c r="L33" s="1106">
        <v>123.89675499623</v>
      </c>
      <c r="M33" s="1106" t="s">
        <v>5152</v>
      </c>
      <c r="N33" s="1106" t="s">
        <v>5153</v>
      </c>
      <c r="O33" s="1106" t="s">
        <v>15</v>
      </c>
      <c r="P33" s="1106" t="s">
        <v>16</v>
      </c>
      <c r="Q33" s="1106" t="s">
        <v>35</v>
      </c>
      <c r="R33" s="1106" t="s">
        <v>2222</v>
      </c>
      <c r="S33" s="1106" t="s">
        <v>156</v>
      </c>
      <c r="T33" s="1106" t="s">
        <v>4164</v>
      </c>
      <c r="U33" s="1106" t="s">
        <v>591</v>
      </c>
      <c r="V33" s="1106" t="s">
        <v>593</v>
      </c>
      <c r="W33" s="1116">
        <v>45436</v>
      </c>
      <c r="X33" s="1116">
        <v>47265</v>
      </c>
      <c r="Y33" s="1106" t="s">
        <v>5156</v>
      </c>
      <c r="Z33" s="1106" t="s">
        <v>5157</v>
      </c>
      <c r="AA33" s="1106" t="s">
        <v>4283</v>
      </c>
      <c r="AB33" s="465">
        <v>45464</v>
      </c>
      <c r="AC33" s="1111" t="s">
        <v>4163</v>
      </c>
      <c r="AD33" s="1114">
        <v>42286</v>
      </c>
    </row>
    <row r="34" spans="1:30" ht="15.75" hidden="1" customHeight="1">
      <c r="A34" s="1106" t="s">
        <v>10</v>
      </c>
      <c r="B34" s="1106" t="s">
        <v>11</v>
      </c>
      <c r="C34" s="1106" t="s">
        <v>28</v>
      </c>
      <c r="D34" s="1106" t="s">
        <v>581</v>
      </c>
      <c r="E34" s="1106" t="s">
        <v>30</v>
      </c>
      <c r="F34" s="1107" t="str">
        <f t="array" ref="F34">IFERROR(INDEX(UIID!$K$2:$K1725, MATCH(CONCATENATE(B34,D34,G34,J34), UIID!$B$2:$B1725&amp;UIID!$D$2:$D1725&amp;UIID!$G$2:$G1725&amp;UIID!$H$2:$H1725, 0),), "Not Found")</f>
        <v>0722-0022</v>
      </c>
      <c r="G34" s="1108" t="s">
        <v>3766</v>
      </c>
      <c r="H34" s="1106"/>
      <c r="I34" s="1106" t="s">
        <v>5158</v>
      </c>
      <c r="J34" s="1108" t="s">
        <v>3767</v>
      </c>
      <c r="K34" s="1106">
        <v>10.098065268107799</v>
      </c>
      <c r="L34" s="1106">
        <v>123.632952567393</v>
      </c>
      <c r="M34" s="1106" t="s">
        <v>584</v>
      </c>
      <c r="N34" s="1106"/>
      <c r="O34" s="1106" t="s">
        <v>113</v>
      </c>
      <c r="P34" s="1106" t="s">
        <v>132</v>
      </c>
      <c r="Q34" s="1106" t="s">
        <v>35</v>
      </c>
      <c r="R34" s="1106" t="s">
        <v>143</v>
      </c>
      <c r="S34" s="1106" t="s">
        <v>144</v>
      </c>
      <c r="T34" s="1106" t="s">
        <v>4164</v>
      </c>
      <c r="U34" s="1106" t="s">
        <v>308</v>
      </c>
      <c r="V34" s="1106">
        <v>907022149</v>
      </c>
      <c r="W34" s="1116">
        <v>45316</v>
      </c>
      <c r="X34" s="1116">
        <v>47144</v>
      </c>
      <c r="Y34" s="1106" t="s">
        <v>5159</v>
      </c>
      <c r="Z34" s="1106" t="s">
        <v>5160</v>
      </c>
      <c r="AA34" s="1117">
        <v>45468</v>
      </c>
      <c r="AB34" s="465">
        <v>45567</v>
      </c>
      <c r="AC34" s="1111" t="s">
        <v>4163</v>
      </c>
      <c r="AD34" s="1114">
        <v>40052</v>
      </c>
    </row>
    <row r="35" spans="1:30" ht="15.75" customHeight="1">
      <c r="A35" s="1106" t="s">
        <v>10</v>
      </c>
      <c r="B35" s="1106" t="s">
        <v>11</v>
      </c>
      <c r="C35" s="1106" t="s">
        <v>28</v>
      </c>
      <c r="D35" s="1106" t="s">
        <v>13</v>
      </c>
      <c r="E35" s="1106" t="s">
        <v>3756</v>
      </c>
      <c r="F35" s="1107" t="str">
        <f t="array" ref="F35">IFERROR(INDEX(UIID!$K$2:$K1725, MATCH(CONCATENATE(B35,D35,G35,J35), UIID!$B$2:$B1725&amp;UIID!$D$2:$D1725&amp;UIID!$G$2:$G1725&amp;UIID!$H$2:$H1725, 0),), "Not Found")</f>
        <v>0722-0035</v>
      </c>
      <c r="G35" s="1106" t="s">
        <v>1364</v>
      </c>
      <c r="H35" s="1106"/>
      <c r="I35" s="1106" t="s">
        <v>5161</v>
      </c>
      <c r="J35" s="1106" t="s">
        <v>1365</v>
      </c>
      <c r="K35" s="1106">
        <v>10.3145181662148</v>
      </c>
      <c r="L35" s="1106">
        <v>123.88990112506499</v>
      </c>
      <c r="M35" s="1106" t="s">
        <v>1366</v>
      </c>
      <c r="N35" s="1106"/>
      <c r="O35" s="1106" t="s">
        <v>15</v>
      </c>
      <c r="P35" s="1106" t="s">
        <v>16</v>
      </c>
      <c r="Q35" s="1106" t="s">
        <v>4262</v>
      </c>
      <c r="R35" s="1106" t="s">
        <v>3006</v>
      </c>
      <c r="S35" s="1106" t="s">
        <v>1367</v>
      </c>
      <c r="T35" s="1106" t="s">
        <v>22</v>
      </c>
      <c r="U35" s="1106" t="s">
        <v>235</v>
      </c>
      <c r="V35" s="1106">
        <v>1207020158</v>
      </c>
      <c r="W35" s="1116">
        <v>45180</v>
      </c>
      <c r="X35" s="1116">
        <v>47008</v>
      </c>
      <c r="Y35" s="1106" t="s">
        <v>5162</v>
      </c>
      <c r="Z35" s="1106" t="s">
        <v>5163</v>
      </c>
      <c r="AA35" s="1106" t="s">
        <v>4283</v>
      </c>
      <c r="AB35" s="465">
        <v>45758</v>
      </c>
      <c r="AC35" s="1111" t="s">
        <v>4163</v>
      </c>
      <c r="AD35" s="1114">
        <v>41221</v>
      </c>
    </row>
    <row r="36" spans="1:30" ht="15.75" customHeight="1">
      <c r="A36" s="1106" t="s">
        <v>10</v>
      </c>
      <c r="B36" s="1106" t="s">
        <v>11</v>
      </c>
      <c r="C36" s="1106" t="s">
        <v>28</v>
      </c>
      <c r="D36" s="1106" t="s">
        <v>13</v>
      </c>
      <c r="E36" s="1106" t="s">
        <v>3756</v>
      </c>
      <c r="F36" s="1107" t="str">
        <f t="array" ref="F36">IFERROR(INDEX(UIID!$K$2:$K1725, MATCH(CONCATENATE(B36,D36,G36,J36), UIID!$B$2:$B1725&amp;UIID!$D$2:$D1725&amp;UIID!$G$2:$G1725&amp;UIID!$H$2:$H1725, 0),), "Not Found")</f>
        <v>0722-0035</v>
      </c>
      <c r="G36" s="1106" t="s">
        <v>1364</v>
      </c>
      <c r="H36" s="1106"/>
      <c r="I36" s="1106" t="s">
        <v>5161</v>
      </c>
      <c r="J36" s="1106" t="s">
        <v>1365</v>
      </c>
      <c r="K36" s="1106">
        <v>10.3145181662148</v>
      </c>
      <c r="L36" s="1106">
        <v>123.88990112506499</v>
      </c>
      <c r="M36" s="1106" t="s">
        <v>1366</v>
      </c>
      <c r="N36" s="1106"/>
      <c r="O36" s="1106" t="s">
        <v>15</v>
      </c>
      <c r="P36" s="1106" t="s">
        <v>16</v>
      </c>
      <c r="Q36" s="1106" t="s">
        <v>4262</v>
      </c>
      <c r="R36" s="1106" t="s">
        <v>3006</v>
      </c>
      <c r="S36" s="1106" t="s">
        <v>1368</v>
      </c>
      <c r="T36" s="1106" t="s">
        <v>22</v>
      </c>
      <c r="U36" s="1106" t="s">
        <v>235</v>
      </c>
      <c r="V36" s="1106">
        <v>1207020159</v>
      </c>
      <c r="W36" s="1116">
        <v>45180</v>
      </c>
      <c r="X36" s="1116">
        <v>47008</v>
      </c>
      <c r="Y36" s="1106" t="s">
        <v>5162</v>
      </c>
      <c r="Z36" s="1106" t="s">
        <v>5163</v>
      </c>
      <c r="AA36" s="1106" t="s">
        <v>4283</v>
      </c>
      <c r="AB36" s="465">
        <v>45758</v>
      </c>
      <c r="AC36" s="1111" t="s">
        <v>4163</v>
      </c>
      <c r="AD36" s="1114">
        <v>41221</v>
      </c>
    </row>
    <row r="37" spans="1:30" ht="15.75" customHeight="1">
      <c r="A37" s="1106" t="s">
        <v>10</v>
      </c>
      <c r="B37" s="1106" t="s">
        <v>11</v>
      </c>
      <c r="C37" s="1106" t="s">
        <v>28</v>
      </c>
      <c r="D37" s="1106" t="s">
        <v>13</v>
      </c>
      <c r="E37" s="1106" t="s">
        <v>3756</v>
      </c>
      <c r="F37" s="1107" t="str">
        <f t="array" ref="F37">IFERROR(INDEX(UIID!$K$2:$K1725, MATCH(CONCATENATE(B37,D37,G37,J37), UIID!$B$2:$B1725&amp;UIID!$D$2:$D1725&amp;UIID!$G$2:$G1725&amp;UIID!$H$2:$H1725, 0),), "Not Found")</f>
        <v>0722-0035</v>
      </c>
      <c r="G37" s="1106" t="s">
        <v>1364</v>
      </c>
      <c r="H37" s="1106"/>
      <c r="I37" s="1106" t="s">
        <v>5161</v>
      </c>
      <c r="J37" s="1106" t="s">
        <v>1365</v>
      </c>
      <c r="K37" s="1106">
        <v>10.3145181662148</v>
      </c>
      <c r="L37" s="1106">
        <v>123.88990112506499</v>
      </c>
      <c r="M37" s="1106" t="s">
        <v>1366</v>
      </c>
      <c r="N37" s="1106"/>
      <c r="O37" s="1106" t="s">
        <v>15</v>
      </c>
      <c r="P37" s="1106" t="s">
        <v>16</v>
      </c>
      <c r="Q37" s="1106" t="s">
        <v>4262</v>
      </c>
      <c r="R37" s="1106" t="s">
        <v>3006</v>
      </c>
      <c r="S37" s="1106" t="s">
        <v>1369</v>
      </c>
      <c r="T37" s="1106" t="s">
        <v>22</v>
      </c>
      <c r="U37" s="1106" t="s">
        <v>235</v>
      </c>
      <c r="V37" s="1106">
        <v>1207020157</v>
      </c>
      <c r="W37" s="1116">
        <v>45180</v>
      </c>
      <c r="X37" s="1116">
        <v>47008</v>
      </c>
      <c r="Y37" s="1106" t="s">
        <v>5162</v>
      </c>
      <c r="Z37" s="1106" t="s">
        <v>5163</v>
      </c>
      <c r="AA37" s="1106" t="s">
        <v>4283</v>
      </c>
      <c r="AB37" s="465">
        <v>45758</v>
      </c>
      <c r="AC37" s="1111" t="s">
        <v>4163</v>
      </c>
      <c r="AD37" s="1114">
        <v>41221</v>
      </c>
    </row>
    <row r="38" spans="1:30" ht="15.75" customHeight="1">
      <c r="A38" s="1106" t="s">
        <v>10</v>
      </c>
      <c r="B38" s="1106" t="s">
        <v>11</v>
      </c>
      <c r="C38" s="1106" t="s">
        <v>176</v>
      </c>
      <c r="D38" s="1106" t="s">
        <v>3759</v>
      </c>
      <c r="E38" s="1106" t="s">
        <v>3756</v>
      </c>
      <c r="F38" s="1107" t="str">
        <f t="array" ref="F38">IFERROR(INDEX(UIID!$K$2:$K1725, MATCH(CONCATENATE(B38,D38,G38,J38), UIID!$B$2:$B1725&amp;UIID!$D$2:$D1725&amp;UIID!$G$2:$G1725&amp;UIID!$H$2:$H1725, 0),), "Not Found")</f>
        <v>0722-0060</v>
      </c>
      <c r="G38" s="1106" t="s">
        <v>1374</v>
      </c>
      <c r="H38" s="1106"/>
      <c r="I38" s="1106" t="s">
        <v>5164</v>
      </c>
      <c r="J38" s="1106" t="s">
        <v>1375</v>
      </c>
      <c r="K38" s="1106">
        <v>10.2853120928078</v>
      </c>
      <c r="L38" s="1106">
        <v>123.996840738559</v>
      </c>
      <c r="M38" s="1106" t="s">
        <v>1376</v>
      </c>
      <c r="N38" s="1106" t="s">
        <v>5165</v>
      </c>
      <c r="O38" s="1106" t="s">
        <v>15</v>
      </c>
      <c r="P38" s="1106" t="s">
        <v>16</v>
      </c>
      <c r="Q38" s="1106" t="s">
        <v>4262</v>
      </c>
      <c r="R38" s="1106" t="s">
        <v>3006</v>
      </c>
      <c r="S38" s="1106" t="s">
        <v>1377</v>
      </c>
      <c r="T38" s="1106" t="s">
        <v>22</v>
      </c>
      <c r="U38" s="1106" t="s">
        <v>1378</v>
      </c>
      <c r="V38" s="1106">
        <v>201507020069</v>
      </c>
      <c r="W38" s="1116">
        <v>45043</v>
      </c>
      <c r="X38" s="1116">
        <v>46869</v>
      </c>
      <c r="Y38" s="1106" t="s">
        <v>5166</v>
      </c>
      <c r="Z38" s="1106" t="s">
        <v>5167</v>
      </c>
      <c r="AA38" s="1106" t="s">
        <v>4283</v>
      </c>
      <c r="AB38" s="465">
        <v>45478</v>
      </c>
      <c r="AC38" s="1111" t="s">
        <v>4163</v>
      </c>
      <c r="AD38" s="1114">
        <v>42131</v>
      </c>
    </row>
    <row r="39" spans="1:30" ht="15.75" customHeight="1">
      <c r="A39" s="1106" t="s">
        <v>10</v>
      </c>
      <c r="B39" s="1106" t="s">
        <v>11</v>
      </c>
      <c r="C39" s="1106" t="s">
        <v>176</v>
      </c>
      <c r="D39" s="1106" t="s">
        <v>3759</v>
      </c>
      <c r="E39" s="1106" t="s">
        <v>3756</v>
      </c>
      <c r="F39" s="1107" t="str">
        <f t="array" ref="F39">IFERROR(INDEX(UIID!$K$2:$K1725, MATCH(CONCATENATE(B39,D39,G39,J39), UIID!$B$2:$B1725&amp;UIID!$D$2:$D1725&amp;UIID!$G$2:$G1725&amp;UIID!$H$2:$H1725, 0),), "Not Found")</f>
        <v>0722-0060</v>
      </c>
      <c r="G39" s="1106" t="s">
        <v>1374</v>
      </c>
      <c r="H39" s="1106"/>
      <c r="I39" s="1106" t="s">
        <v>5164</v>
      </c>
      <c r="J39" s="1106" t="s">
        <v>1375</v>
      </c>
      <c r="K39" s="1106">
        <v>10.2853120928078</v>
      </c>
      <c r="L39" s="1106">
        <v>123.996840738559</v>
      </c>
      <c r="M39" s="1106" t="s">
        <v>1376</v>
      </c>
      <c r="N39" s="1106" t="s">
        <v>5165</v>
      </c>
      <c r="O39" s="1106" t="s">
        <v>15</v>
      </c>
      <c r="P39" s="1106" t="s">
        <v>16</v>
      </c>
      <c r="Q39" s="1106" t="s">
        <v>4262</v>
      </c>
      <c r="R39" s="1106" t="s">
        <v>3006</v>
      </c>
      <c r="S39" s="1106" t="s">
        <v>1379</v>
      </c>
      <c r="T39" s="1106" t="s">
        <v>22</v>
      </c>
      <c r="U39" s="1106" t="s">
        <v>1378</v>
      </c>
      <c r="V39" s="1106">
        <v>201507020070</v>
      </c>
      <c r="W39" s="1116">
        <v>45043</v>
      </c>
      <c r="X39" s="1116">
        <v>46869</v>
      </c>
      <c r="Y39" s="1106" t="s">
        <v>5166</v>
      </c>
      <c r="Z39" s="1106" t="s">
        <v>5167</v>
      </c>
      <c r="AA39" s="1106" t="s">
        <v>4283</v>
      </c>
      <c r="AB39" s="465">
        <v>45478</v>
      </c>
      <c r="AC39" s="1111" t="s">
        <v>4163</v>
      </c>
      <c r="AD39" s="1114">
        <v>42131</v>
      </c>
    </row>
    <row r="40" spans="1:30" ht="15.75" customHeight="1">
      <c r="A40" s="1106" t="s">
        <v>10</v>
      </c>
      <c r="B40" s="1106" t="s">
        <v>11</v>
      </c>
      <c r="C40" s="1106" t="s">
        <v>176</v>
      </c>
      <c r="D40" s="1106" t="s">
        <v>3759</v>
      </c>
      <c r="E40" s="1106" t="s">
        <v>3756</v>
      </c>
      <c r="F40" s="1107" t="str">
        <f t="array" ref="F40">IFERROR(INDEX(UIID!$K$2:$K1725, MATCH(CONCATENATE(B40,D40,G40,J40), UIID!$B$2:$B1725&amp;UIID!$D$2:$D1725&amp;UIID!$G$2:$G1725&amp;UIID!$H$2:$H1725, 0),), "Not Found")</f>
        <v>0722-0060</v>
      </c>
      <c r="G40" s="1106" t="s">
        <v>1374</v>
      </c>
      <c r="H40" s="1106"/>
      <c r="I40" s="1106" t="s">
        <v>5164</v>
      </c>
      <c r="J40" s="1106" t="s">
        <v>1375</v>
      </c>
      <c r="K40" s="1106">
        <v>10.2853120928078</v>
      </c>
      <c r="L40" s="1106">
        <v>123.996840738559</v>
      </c>
      <c r="M40" s="1106" t="s">
        <v>1376</v>
      </c>
      <c r="N40" s="1106" t="s">
        <v>5165</v>
      </c>
      <c r="O40" s="1106" t="s">
        <v>15</v>
      </c>
      <c r="P40" s="1106" t="s">
        <v>16</v>
      </c>
      <c r="Q40" s="1106" t="s">
        <v>4262</v>
      </c>
      <c r="R40" s="1106" t="s">
        <v>3006</v>
      </c>
      <c r="S40" s="1106" t="s">
        <v>1380</v>
      </c>
      <c r="T40" s="1106" t="s">
        <v>22</v>
      </c>
      <c r="U40" s="1106" t="s">
        <v>1378</v>
      </c>
      <c r="V40" s="1106">
        <v>201507020071</v>
      </c>
      <c r="W40" s="1116">
        <v>45043</v>
      </c>
      <c r="X40" s="1116">
        <v>46869</v>
      </c>
      <c r="Y40" s="1106" t="s">
        <v>5166</v>
      </c>
      <c r="Z40" s="1106" t="s">
        <v>5167</v>
      </c>
      <c r="AA40" s="1106" t="s">
        <v>4283</v>
      </c>
      <c r="AB40" s="465">
        <v>45478</v>
      </c>
      <c r="AC40" s="1111" t="s">
        <v>4163</v>
      </c>
      <c r="AD40" s="1114">
        <v>42131</v>
      </c>
    </row>
    <row r="41" spans="1:30" ht="15.75" customHeight="1">
      <c r="A41" s="1106" t="s">
        <v>10</v>
      </c>
      <c r="B41" s="1106" t="s">
        <v>11</v>
      </c>
      <c r="C41" s="1106" t="s">
        <v>28</v>
      </c>
      <c r="D41" s="1106" t="s">
        <v>13</v>
      </c>
      <c r="E41" s="1106" t="s">
        <v>3756</v>
      </c>
      <c r="F41" s="1107" t="str">
        <f t="array" ref="F41">IFERROR(INDEX(UIID!$K$2:$K1725, MATCH(CONCATENATE(B41,D41,G41,J41), UIID!$B$2:$B1725&amp;UIID!$D$2:$D1725&amp;UIID!$G$2:$G1725&amp;UIID!$H$2:$H1725, 0),), "Not Found")</f>
        <v>0722-0018</v>
      </c>
      <c r="G41" s="1108" t="s">
        <v>2210</v>
      </c>
      <c r="H41" s="1106"/>
      <c r="I41" s="1106" t="s">
        <v>4321</v>
      </c>
      <c r="J41" s="1108" t="s">
        <v>588</v>
      </c>
      <c r="K41" s="1106">
        <v>10.311030190164001</v>
      </c>
      <c r="L41" s="1106">
        <v>123.89675499623</v>
      </c>
      <c r="M41" s="1106" t="s">
        <v>5152</v>
      </c>
      <c r="N41" s="1106" t="s">
        <v>5153</v>
      </c>
      <c r="O41" s="1106" t="s">
        <v>15</v>
      </c>
      <c r="P41" s="1106" t="s">
        <v>16</v>
      </c>
      <c r="Q41" s="1106" t="s">
        <v>4262</v>
      </c>
      <c r="R41" s="1106" t="s">
        <v>2222</v>
      </c>
      <c r="S41" s="1106" t="s">
        <v>2914</v>
      </c>
      <c r="T41" s="1106" t="s">
        <v>22</v>
      </c>
      <c r="U41" s="1106" t="s">
        <v>591</v>
      </c>
      <c r="V41" s="1106" t="s">
        <v>5168</v>
      </c>
      <c r="W41" s="1116">
        <v>44676</v>
      </c>
      <c r="X41" s="1116">
        <v>46501</v>
      </c>
      <c r="Y41" s="1106" t="s">
        <v>5169</v>
      </c>
      <c r="Z41" s="1106" t="s">
        <v>4283</v>
      </c>
      <c r="AA41" s="1106" t="s">
        <v>4283</v>
      </c>
      <c r="AB41" s="462"/>
      <c r="AC41" s="1111"/>
      <c r="AD41" s="1121"/>
    </row>
    <row r="42" spans="1:30" ht="15.75" customHeight="1">
      <c r="A42" s="1106" t="s">
        <v>10</v>
      </c>
      <c r="B42" s="1106" t="s">
        <v>11</v>
      </c>
      <c r="C42" s="1106" t="s">
        <v>28</v>
      </c>
      <c r="D42" s="1106" t="s">
        <v>13</v>
      </c>
      <c r="E42" s="1106" t="s">
        <v>3756</v>
      </c>
      <c r="F42" s="1107" t="str">
        <f t="array" ref="F42">IFERROR(INDEX(UIID!$K$2:$K1725, MATCH(CONCATENATE(B42,D42,G42,J42), UIID!$B$2:$B1725&amp;UIID!$D$2:$D1725&amp;UIID!$G$2:$G1725&amp;UIID!$H$2:$H1725, 0),), "Not Found")</f>
        <v>0722-0018</v>
      </c>
      <c r="G42" s="1108" t="s">
        <v>2210</v>
      </c>
      <c r="H42" s="1106"/>
      <c r="I42" s="1106" t="s">
        <v>4321</v>
      </c>
      <c r="J42" s="1108" t="s">
        <v>588</v>
      </c>
      <c r="K42" s="1106">
        <v>10.311030190164001</v>
      </c>
      <c r="L42" s="1106">
        <v>123.89675499623</v>
      </c>
      <c r="M42" s="1106" t="s">
        <v>5152</v>
      </c>
      <c r="N42" s="1106" t="s">
        <v>5153</v>
      </c>
      <c r="O42" s="1106" t="s">
        <v>15</v>
      </c>
      <c r="P42" s="1106" t="s">
        <v>16</v>
      </c>
      <c r="Q42" s="1106" t="s">
        <v>35</v>
      </c>
      <c r="R42" s="1106" t="s">
        <v>32</v>
      </c>
      <c r="S42" s="1106" t="s">
        <v>228</v>
      </c>
      <c r="T42" s="1106" t="s">
        <v>4157</v>
      </c>
      <c r="U42" s="1106" t="s">
        <v>880</v>
      </c>
      <c r="V42" s="1106" t="s">
        <v>1384</v>
      </c>
      <c r="W42" s="1116">
        <v>45436</v>
      </c>
      <c r="X42" s="1116">
        <v>47265</v>
      </c>
      <c r="Y42" s="1106" t="s">
        <v>5171</v>
      </c>
      <c r="Z42" s="1106" t="s">
        <v>5172</v>
      </c>
      <c r="AA42" s="1173">
        <v>44963</v>
      </c>
      <c r="AB42" s="462"/>
      <c r="AC42" s="1111"/>
      <c r="AD42" s="1114">
        <v>44141</v>
      </c>
    </row>
    <row r="43" spans="1:30" ht="15.75" customHeight="1">
      <c r="A43" s="1106" t="s">
        <v>10</v>
      </c>
      <c r="B43" s="1106" t="s">
        <v>11</v>
      </c>
      <c r="C43" s="1106" t="s">
        <v>28</v>
      </c>
      <c r="D43" s="1106" t="s">
        <v>13</v>
      </c>
      <c r="E43" s="1106" t="s">
        <v>3756</v>
      </c>
      <c r="F43" s="1107" t="str">
        <f t="array" ref="F43">IFERROR(INDEX(UIID!$K$2:$K1725, MATCH(CONCATENATE(B43,D43,G43,J43), UIID!$B$2:$B1725&amp;UIID!$D$2:$D1725&amp;UIID!$G$2:$G1725&amp;UIID!$H$2:$H1725, 0),), "Not Found")</f>
        <v>0722-0018</v>
      </c>
      <c r="G43" s="1108" t="s">
        <v>2210</v>
      </c>
      <c r="H43" s="1106"/>
      <c r="I43" s="1106" t="s">
        <v>4321</v>
      </c>
      <c r="J43" s="1108" t="s">
        <v>588</v>
      </c>
      <c r="K43" s="1106">
        <v>10.311030190164001</v>
      </c>
      <c r="L43" s="1106">
        <v>123.89675499623</v>
      </c>
      <c r="M43" s="1106" t="s">
        <v>5152</v>
      </c>
      <c r="N43" s="1106" t="s">
        <v>5153</v>
      </c>
      <c r="O43" s="1106" t="s">
        <v>15</v>
      </c>
      <c r="P43" s="1106" t="s">
        <v>16</v>
      </c>
      <c r="Q43" s="1106" t="s">
        <v>4262</v>
      </c>
      <c r="R43" s="1106" t="s">
        <v>2222</v>
      </c>
      <c r="S43" s="1106" t="s">
        <v>1385</v>
      </c>
      <c r="T43" s="1106" t="s">
        <v>22</v>
      </c>
      <c r="U43" s="1106" t="s">
        <v>235</v>
      </c>
      <c r="V43" s="1106" t="s">
        <v>1386</v>
      </c>
      <c r="W43" s="1116">
        <v>45029</v>
      </c>
      <c r="X43" s="1116">
        <v>46855</v>
      </c>
      <c r="Y43" s="1106" t="s">
        <v>5173</v>
      </c>
      <c r="Z43" s="1106" t="s">
        <v>5174</v>
      </c>
      <c r="AA43" s="1175">
        <v>45525</v>
      </c>
      <c r="AB43" s="463">
        <v>45812</v>
      </c>
      <c r="AC43" s="1111" t="s">
        <v>4163</v>
      </c>
      <c r="AD43" s="1114">
        <v>44155</v>
      </c>
    </row>
    <row r="44" spans="1:30" ht="15.75" customHeight="1">
      <c r="A44" s="1106" t="s">
        <v>10</v>
      </c>
      <c r="B44" s="1106" t="s">
        <v>11</v>
      </c>
      <c r="C44" s="1106" t="s">
        <v>176</v>
      </c>
      <c r="D44" s="1106" t="s">
        <v>3759</v>
      </c>
      <c r="E44" s="1106" t="s">
        <v>3756</v>
      </c>
      <c r="F44" s="1107" t="str">
        <f t="array" ref="F44">IFERROR(INDEX(UIID!$K$2:$K1725, MATCH(CONCATENATE(B44,D44,G44,J44), UIID!$B$2:$B1725&amp;UIID!$D$2:$D1725&amp;UIID!$G$2:$G1725&amp;UIID!$H$2:$H1725, 0),), "Not Found")</f>
        <v>0722-0118</v>
      </c>
      <c r="G44" s="1106" t="s">
        <v>601</v>
      </c>
      <c r="H44" s="1106"/>
      <c r="I44" s="1106" t="s">
        <v>5175</v>
      </c>
      <c r="J44" s="1106" t="s">
        <v>602</v>
      </c>
      <c r="K44" s="1127">
        <v>10.314513</v>
      </c>
      <c r="L44" s="1127">
        <v>123.95849200000001</v>
      </c>
      <c r="M44" s="1106" t="s">
        <v>603</v>
      </c>
      <c r="N44" s="1106"/>
      <c r="O44" s="1106" t="s">
        <v>15</v>
      </c>
      <c r="P44" s="1106" t="s">
        <v>16</v>
      </c>
      <c r="Q44" s="1106" t="s">
        <v>4262</v>
      </c>
      <c r="R44" s="1106" t="s">
        <v>3006</v>
      </c>
      <c r="S44" s="1106" t="s">
        <v>604</v>
      </c>
      <c r="T44" s="1106" t="s">
        <v>22</v>
      </c>
      <c r="U44" s="1106" t="s">
        <v>259</v>
      </c>
      <c r="V44" s="1106" t="s">
        <v>605</v>
      </c>
      <c r="W44" s="1116">
        <v>45064</v>
      </c>
      <c r="X44" s="1116">
        <v>46892</v>
      </c>
      <c r="Y44" s="1106" t="s">
        <v>4283</v>
      </c>
      <c r="Z44" s="1106" t="s">
        <v>4283</v>
      </c>
      <c r="AA44" s="1106" t="s">
        <v>4283</v>
      </c>
      <c r="AB44" s="465">
        <v>45763</v>
      </c>
      <c r="AC44" s="1111" t="s">
        <v>4163</v>
      </c>
      <c r="AD44" s="1114">
        <v>42523</v>
      </c>
    </row>
    <row r="45" spans="1:30" ht="15.75" customHeight="1">
      <c r="A45" s="1106" t="s">
        <v>10</v>
      </c>
      <c r="B45" s="1106" t="s">
        <v>11</v>
      </c>
      <c r="C45" s="1106" t="s">
        <v>176</v>
      </c>
      <c r="D45" s="1106" t="s">
        <v>3759</v>
      </c>
      <c r="E45" s="1106" t="s">
        <v>3756</v>
      </c>
      <c r="F45" s="1107" t="str">
        <f t="array" ref="F45">IFERROR(INDEX(UIID!$K$2:$K1725, MATCH(CONCATENATE(B45,D45,G45,J45), UIID!$B$2:$B1725&amp;UIID!$D$2:$D1725&amp;UIID!$G$2:$G1725&amp;UIID!$H$2:$H1725, 0),), "Not Found")</f>
        <v>0722-0118</v>
      </c>
      <c r="G45" s="1106" t="s">
        <v>601</v>
      </c>
      <c r="H45" s="1106"/>
      <c r="I45" s="1106" t="s">
        <v>5175</v>
      </c>
      <c r="J45" s="1106" t="s">
        <v>602</v>
      </c>
      <c r="K45" s="1127">
        <v>10.314513</v>
      </c>
      <c r="L45" s="1127">
        <v>123.95849200000001</v>
      </c>
      <c r="M45" s="1106" t="s">
        <v>603</v>
      </c>
      <c r="N45" s="1106"/>
      <c r="O45" s="1106" t="s">
        <v>15</v>
      </c>
      <c r="P45" s="1106" t="s">
        <v>16</v>
      </c>
      <c r="Q45" s="1106" t="s">
        <v>4262</v>
      </c>
      <c r="R45" s="1106" t="s">
        <v>3006</v>
      </c>
      <c r="S45" s="1106" t="s">
        <v>606</v>
      </c>
      <c r="T45" s="1106" t="s">
        <v>22</v>
      </c>
      <c r="U45" s="1106" t="s">
        <v>259</v>
      </c>
      <c r="V45" s="1106" t="s">
        <v>607</v>
      </c>
      <c r="W45" s="1116">
        <v>45064</v>
      </c>
      <c r="X45" s="1116">
        <v>46892</v>
      </c>
      <c r="Y45" s="1106" t="s">
        <v>4283</v>
      </c>
      <c r="Z45" s="1106" t="s">
        <v>4283</v>
      </c>
      <c r="AA45" s="1106" t="s">
        <v>4283</v>
      </c>
      <c r="AB45" s="465">
        <v>45763</v>
      </c>
      <c r="AC45" s="1111" t="s">
        <v>4163</v>
      </c>
      <c r="AD45" s="1114">
        <v>42523</v>
      </c>
    </row>
    <row r="46" spans="1:30" ht="15.75" customHeight="1">
      <c r="A46" s="1106" t="s">
        <v>10</v>
      </c>
      <c r="B46" s="1106" t="s">
        <v>11</v>
      </c>
      <c r="C46" s="1106" t="s">
        <v>176</v>
      </c>
      <c r="D46" s="1106" t="s">
        <v>3759</v>
      </c>
      <c r="E46" s="1106" t="s">
        <v>3756</v>
      </c>
      <c r="F46" s="1107" t="str">
        <f t="array" ref="F46">IFERROR(INDEX(UIID!$K$2:$K1725, MATCH(CONCATENATE(B46,D46,G46,J46), UIID!$B$2:$B1725&amp;UIID!$D$2:$D1725&amp;UIID!$G$2:$G1725&amp;UIID!$H$2:$H1725, 0),), "Not Found")</f>
        <v>0722-0118</v>
      </c>
      <c r="G46" s="1106" t="s">
        <v>601</v>
      </c>
      <c r="H46" s="1106"/>
      <c r="I46" s="1106" t="s">
        <v>5175</v>
      </c>
      <c r="J46" s="1106" t="s">
        <v>602</v>
      </c>
      <c r="K46" s="1127">
        <v>10.314513</v>
      </c>
      <c r="L46" s="1127">
        <v>123.95849200000001</v>
      </c>
      <c r="M46" s="1106" t="s">
        <v>603</v>
      </c>
      <c r="N46" s="1106"/>
      <c r="O46" s="1106" t="s">
        <v>15</v>
      </c>
      <c r="P46" s="1106" t="s">
        <v>16</v>
      </c>
      <c r="Q46" s="1106" t="s">
        <v>4262</v>
      </c>
      <c r="R46" s="1106" t="s">
        <v>3006</v>
      </c>
      <c r="S46" s="1106" t="s">
        <v>608</v>
      </c>
      <c r="T46" s="1106" t="s">
        <v>22</v>
      </c>
      <c r="U46" s="1106" t="s">
        <v>259</v>
      </c>
      <c r="V46" s="1106" t="s">
        <v>609</v>
      </c>
      <c r="W46" s="1116">
        <v>45064</v>
      </c>
      <c r="X46" s="1116">
        <v>46892</v>
      </c>
      <c r="Y46" s="1106" t="s">
        <v>4283</v>
      </c>
      <c r="Z46" s="1106" t="s">
        <v>4283</v>
      </c>
      <c r="AA46" s="1106" t="s">
        <v>4283</v>
      </c>
      <c r="AB46" s="465">
        <v>45763</v>
      </c>
      <c r="AC46" s="1111" t="s">
        <v>4163</v>
      </c>
      <c r="AD46" s="1114">
        <v>42523</v>
      </c>
    </row>
    <row r="47" spans="1:30" ht="15.75" customHeight="1">
      <c r="A47" s="1106" t="s">
        <v>10</v>
      </c>
      <c r="B47" s="1106" t="s">
        <v>11</v>
      </c>
      <c r="C47" s="1106" t="s">
        <v>28</v>
      </c>
      <c r="D47" s="1106" t="s">
        <v>13</v>
      </c>
      <c r="E47" s="1106" t="s">
        <v>3756</v>
      </c>
      <c r="F47" s="1107" t="str">
        <f t="array" ref="F47">IFERROR(INDEX(UIID!$K$2:$K1725, MATCH(CONCATENATE(B47,D47,G47,J47), UIID!$B$2:$B1725&amp;UIID!$D$2:$D1725&amp;UIID!$G$2:$G1725&amp;UIID!$H$2:$H1725, 0),), "Not Found")</f>
        <v>0722-0042</v>
      </c>
      <c r="G47" s="1108" t="s">
        <v>3778</v>
      </c>
      <c r="H47" s="1106"/>
      <c r="I47" s="1106" t="s">
        <v>5176</v>
      </c>
      <c r="J47" s="1106" t="s">
        <v>595</v>
      </c>
      <c r="K47" s="1106">
        <v>10.3069542578625</v>
      </c>
      <c r="L47" s="1106">
        <v>123.894966024924</v>
      </c>
      <c r="M47" s="1106" t="s">
        <v>596</v>
      </c>
      <c r="N47" s="1106"/>
      <c r="O47" s="1106" t="s">
        <v>15</v>
      </c>
      <c r="P47" s="1106" t="s">
        <v>16</v>
      </c>
      <c r="Q47" s="1106" t="s">
        <v>4262</v>
      </c>
      <c r="R47" s="1106" t="s">
        <v>3006</v>
      </c>
      <c r="S47" s="1106" t="s">
        <v>344</v>
      </c>
      <c r="T47" s="1106" t="s">
        <v>22</v>
      </c>
      <c r="U47" s="1106" t="s">
        <v>19</v>
      </c>
      <c r="V47" s="1106">
        <v>201307020211</v>
      </c>
      <c r="W47" s="1116">
        <v>45429</v>
      </c>
      <c r="X47" s="1116">
        <v>47258</v>
      </c>
      <c r="Y47" s="1106" t="s">
        <v>5177</v>
      </c>
      <c r="Z47" s="1106" t="s">
        <v>5178</v>
      </c>
      <c r="AA47" s="1117">
        <v>46698</v>
      </c>
      <c r="AB47" s="465">
        <v>45509</v>
      </c>
      <c r="AC47" s="1111" t="s">
        <v>4163</v>
      </c>
      <c r="AD47" s="1114">
        <v>41634</v>
      </c>
    </row>
    <row r="48" spans="1:30" ht="15.75" customHeight="1">
      <c r="A48" s="1106" t="s">
        <v>10</v>
      </c>
      <c r="B48" s="1106" t="s">
        <v>11</v>
      </c>
      <c r="C48" s="1106" t="s">
        <v>28</v>
      </c>
      <c r="D48" s="1106" t="s">
        <v>13</v>
      </c>
      <c r="E48" s="1106" t="s">
        <v>3756</v>
      </c>
      <c r="F48" s="1107" t="str">
        <f t="array" ref="F48">IFERROR(INDEX(UIID!$K$2:$K1725, MATCH(CONCATENATE(B48,D48,G48,J48), UIID!$B$2:$B1725&amp;UIID!$D$2:$D1725&amp;UIID!$G$2:$G1725&amp;UIID!$H$2:$H1725, 0),), "Not Found")</f>
        <v>0722-0042</v>
      </c>
      <c r="G48" s="1108" t="s">
        <v>3778</v>
      </c>
      <c r="H48" s="1106"/>
      <c r="I48" s="1106" t="s">
        <v>5176</v>
      </c>
      <c r="J48" s="1106" t="s">
        <v>595</v>
      </c>
      <c r="K48" s="1106">
        <v>10.3069542578625</v>
      </c>
      <c r="L48" s="1106">
        <v>123.894966024924</v>
      </c>
      <c r="M48" s="1106" t="s">
        <v>596</v>
      </c>
      <c r="N48" s="1106"/>
      <c r="O48" s="1106" t="s">
        <v>15</v>
      </c>
      <c r="P48" s="1106" t="s">
        <v>16</v>
      </c>
      <c r="Q48" s="1106" t="s">
        <v>4262</v>
      </c>
      <c r="R48" s="1106" t="s">
        <v>3006</v>
      </c>
      <c r="S48" s="1106" t="s">
        <v>180</v>
      </c>
      <c r="T48" s="1106" t="s">
        <v>22</v>
      </c>
      <c r="U48" s="1106" t="s">
        <v>19</v>
      </c>
      <c r="V48" s="1106">
        <v>201307020209</v>
      </c>
      <c r="W48" s="1116">
        <v>45429</v>
      </c>
      <c r="X48" s="1116">
        <v>47258</v>
      </c>
      <c r="Y48" s="1106" t="s">
        <v>4283</v>
      </c>
      <c r="Z48" s="1106" t="s">
        <v>4283</v>
      </c>
      <c r="AA48" s="1106" t="s">
        <v>4283</v>
      </c>
      <c r="AB48" s="465">
        <v>45509</v>
      </c>
      <c r="AC48" s="1111" t="s">
        <v>4163</v>
      </c>
      <c r="AD48" s="1121"/>
    </row>
    <row r="49" spans="1:30" ht="15.75" customHeight="1">
      <c r="A49" s="1106" t="s">
        <v>10</v>
      </c>
      <c r="B49" s="1106" t="s">
        <v>11</v>
      </c>
      <c r="C49" s="1106" t="s">
        <v>28</v>
      </c>
      <c r="D49" s="1106" t="s">
        <v>13</v>
      </c>
      <c r="E49" s="1106" t="s">
        <v>3756</v>
      </c>
      <c r="F49" s="1107" t="str">
        <f t="array" ref="F49">IFERROR(INDEX(UIID!$K$2:$K1725, MATCH(CONCATENATE(B49,D49,G49,J49), UIID!$B$2:$B1725&amp;UIID!$D$2:$D1725&amp;UIID!$G$2:$G1725&amp;UIID!$H$2:$H1725, 0),), "Not Found")</f>
        <v>0722-0042</v>
      </c>
      <c r="G49" s="1108" t="s">
        <v>3778</v>
      </c>
      <c r="H49" s="1106"/>
      <c r="I49" s="1106" t="s">
        <v>5176</v>
      </c>
      <c r="J49" s="1106" t="s">
        <v>595</v>
      </c>
      <c r="K49" s="1106">
        <v>10.3069542578625</v>
      </c>
      <c r="L49" s="1106">
        <v>123.894966024924</v>
      </c>
      <c r="M49" s="1106" t="s">
        <v>596</v>
      </c>
      <c r="N49" s="1106"/>
      <c r="O49" s="1106" t="s">
        <v>15</v>
      </c>
      <c r="P49" s="1106" t="s">
        <v>16</v>
      </c>
      <c r="Q49" s="1106" t="s">
        <v>4262</v>
      </c>
      <c r="R49" s="1106" t="s">
        <v>3006</v>
      </c>
      <c r="S49" s="1106" t="s">
        <v>183</v>
      </c>
      <c r="T49" s="1106" t="s">
        <v>22</v>
      </c>
      <c r="U49" s="1106" t="s">
        <v>19</v>
      </c>
      <c r="V49" s="1106">
        <v>201307020210</v>
      </c>
      <c r="W49" s="1116">
        <v>45429</v>
      </c>
      <c r="X49" s="1116">
        <v>47258</v>
      </c>
      <c r="Y49" s="1106" t="s">
        <v>4283</v>
      </c>
      <c r="Z49" s="1106" t="s">
        <v>4283</v>
      </c>
      <c r="AA49" s="1106" t="s">
        <v>4283</v>
      </c>
      <c r="AB49" s="465">
        <v>45509</v>
      </c>
      <c r="AC49" s="1111" t="s">
        <v>4163</v>
      </c>
      <c r="AD49" s="1121"/>
    </row>
    <row r="50" spans="1:30" ht="15.75" customHeight="1">
      <c r="A50" s="1106" t="s">
        <v>10</v>
      </c>
      <c r="B50" s="1106" t="s">
        <v>11</v>
      </c>
      <c r="C50" s="1106" t="s">
        <v>28</v>
      </c>
      <c r="D50" s="1106" t="s">
        <v>13</v>
      </c>
      <c r="E50" s="1106" t="s">
        <v>3756</v>
      </c>
      <c r="F50" s="1107" t="str">
        <f t="array" ref="F50">IFERROR(INDEX(UIID!$K$2:$K1725, MATCH(CONCATENATE(B50,D50,G50,J50), UIID!$B$2:$B1725&amp;UIID!$D$2:$D1725&amp;UIID!$G$2:$G1725&amp;UIID!$H$2:$H1725, 0),), "Not Found")</f>
        <v>0722-0067</v>
      </c>
      <c r="G50" s="1106" t="s">
        <v>610</v>
      </c>
      <c r="H50" s="1106"/>
      <c r="I50" s="1106" t="s">
        <v>5180</v>
      </c>
      <c r="J50" s="1106" t="s">
        <v>611</v>
      </c>
      <c r="K50" s="1106">
        <v>10.342762069404399</v>
      </c>
      <c r="L50" s="1106">
        <v>123.910378067613</v>
      </c>
      <c r="M50" s="1106" t="s">
        <v>612</v>
      </c>
      <c r="N50" s="1106"/>
      <c r="O50" s="1106" t="s">
        <v>15</v>
      </c>
      <c r="P50" s="1106" t="s">
        <v>16</v>
      </c>
      <c r="Q50" s="1106" t="s">
        <v>4262</v>
      </c>
      <c r="R50" s="1106" t="s">
        <v>3006</v>
      </c>
      <c r="S50" s="1106" t="s">
        <v>613</v>
      </c>
      <c r="T50" s="1106" t="s">
        <v>22</v>
      </c>
      <c r="U50" s="1106" t="s">
        <v>232</v>
      </c>
      <c r="V50" s="1106">
        <v>201807220076</v>
      </c>
      <c r="W50" s="1116">
        <v>45223</v>
      </c>
      <c r="X50" s="1116">
        <v>47051</v>
      </c>
      <c r="Y50" s="1106" t="s">
        <v>5181</v>
      </c>
      <c r="Z50" s="1106" t="s">
        <v>4828</v>
      </c>
      <c r="AA50" s="1106" t="s">
        <v>4283</v>
      </c>
      <c r="AB50" s="465">
        <v>45758</v>
      </c>
      <c r="AC50" s="1111" t="s">
        <v>4163</v>
      </c>
      <c r="AD50" s="1114">
        <v>43252</v>
      </c>
    </row>
    <row r="51" spans="1:30" ht="15.75" customHeight="1">
      <c r="A51" s="1106" t="s">
        <v>10</v>
      </c>
      <c r="B51" s="1106" t="s">
        <v>11</v>
      </c>
      <c r="C51" s="1106" t="s">
        <v>28</v>
      </c>
      <c r="D51" s="1106" t="s">
        <v>458</v>
      </c>
      <c r="E51" s="1106" t="s">
        <v>30</v>
      </c>
      <c r="F51" s="1107" t="str">
        <f t="array" ref="F51">IFERROR(INDEX(UIID!$K$2:$K1725, MATCH(CONCATENATE(B51,D51,G51,J51), UIID!$B$2:$B1725&amp;UIID!$D$2:$D1725&amp;UIID!$G$2:$G1725&amp;UIID!$H$2:$H1725, 0),), "Not Found")</f>
        <v>0722-0061</v>
      </c>
      <c r="G51" s="1106" t="s">
        <v>610</v>
      </c>
      <c r="H51" s="1106"/>
      <c r="I51" s="1106" t="s">
        <v>5180</v>
      </c>
      <c r="J51" s="1106" t="s">
        <v>614</v>
      </c>
      <c r="K51" s="1157">
        <v>10.256987000000001</v>
      </c>
      <c r="L51" s="1157">
        <v>123.829964</v>
      </c>
      <c r="M51" s="1106" t="s">
        <v>396</v>
      </c>
      <c r="N51" s="1106"/>
      <c r="O51" s="1106" t="s">
        <v>15</v>
      </c>
      <c r="P51" s="1106" t="s">
        <v>16</v>
      </c>
      <c r="Q51" s="1106" t="s">
        <v>4262</v>
      </c>
      <c r="R51" s="1106" t="s">
        <v>3006</v>
      </c>
      <c r="S51" s="1106" t="s">
        <v>615</v>
      </c>
      <c r="T51" s="1106" t="s">
        <v>22</v>
      </c>
      <c r="U51" s="1106" t="s">
        <v>259</v>
      </c>
      <c r="V51" s="1106">
        <v>201507020118</v>
      </c>
      <c r="W51" s="1116">
        <v>45223</v>
      </c>
      <c r="X51" s="1116">
        <v>47051</v>
      </c>
      <c r="Y51" s="1106" t="s">
        <v>5182</v>
      </c>
      <c r="Z51" s="1106" t="s">
        <v>4828</v>
      </c>
      <c r="AA51" s="1106" t="s">
        <v>4283</v>
      </c>
      <c r="AB51" s="536">
        <v>45397</v>
      </c>
      <c r="AC51" s="1111" t="s">
        <v>4163</v>
      </c>
      <c r="AD51" s="1114">
        <v>42186</v>
      </c>
    </row>
    <row r="52" spans="1:30" ht="15.75" customHeight="1">
      <c r="A52" s="1106" t="s">
        <v>10</v>
      </c>
      <c r="B52" s="1106" t="s">
        <v>11</v>
      </c>
      <c r="C52" s="1106" t="s">
        <v>28</v>
      </c>
      <c r="D52" s="1106" t="s">
        <v>458</v>
      </c>
      <c r="E52" s="1106" t="s">
        <v>30</v>
      </c>
      <c r="F52" s="1107" t="str">
        <f t="array" ref="F52">IFERROR(INDEX(UIID!$K$2:$K1725, MATCH(CONCATENATE(B52,D52,G52,J52), UIID!$B$2:$B1725&amp;UIID!$D$2:$D1725&amp;UIID!$G$2:$G1725&amp;UIID!$H$2:$H1725, 0),), "Not Found")</f>
        <v>0722-0061</v>
      </c>
      <c r="G52" s="1106" t="s">
        <v>610</v>
      </c>
      <c r="H52" s="1106"/>
      <c r="I52" s="1106" t="s">
        <v>5180</v>
      </c>
      <c r="J52" s="1106" t="s">
        <v>614</v>
      </c>
      <c r="K52" s="1157">
        <v>10.256987000000001</v>
      </c>
      <c r="L52" s="1157">
        <v>123.829964</v>
      </c>
      <c r="M52" s="1106" t="s">
        <v>396</v>
      </c>
      <c r="N52" s="1106"/>
      <c r="O52" s="1106" t="s">
        <v>15</v>
      </c>
      <c r="P52" s="1106" t="s">
        <v>16</v>
      </c>
      <c r="Q52" s="1106" t="s">
        <v>4262</v>
      </c>
      <c r="R52" s="1106" t="s">
        <v>3006</v>
      </c>
      <c r="S52" s="1106" t="s">
        <v>616</v>
      </c>
      <c r="T52" s="1106" t="s">
        <v>22</v>
      </c>
      <c r="U52" s="1106" t="s">
        <v>259</v>
      </c>
      <c r="V52" s="1106">
        <v>201507020119</v>
      </c>
      <c r="W52" s="1116">
        <v>45223</v>
      </c>
      <c r="X52" s="1116">
        <v>47051</v>
      </c>
      <c r="Y52" s="1106" t="s">
        <v>5182</v>
      </c>
      <c r="Z52" s="1106" t="s">
        <v>4828</v>
      </c>
      <c r="AA52" s="1106" t="s">
        <v>4283</v>
      </c>
      <c r="AB52" s="536">
        <v>45397</v>
      </c>
      <c r="AC52" s="1111" t="s">
        <v>4163</v>
      </c>
      <c r="AD52" s="1114">
        <v>42186</v>
      </c>
    </row>
    <row r="53" spans="1:30" ht="15.75" customHeight="1">
      <c r="A53" s="1106" t="s">
        <v>10</v>
      </c>
      <c r="B53" s="1106" t="s">
        <v>11</v>
      </c>
      <c r="C53" s="1106" t="s">
        <v>28</v>
      </c>
      <c r="D53" s="1106" t="s">
        <v>458</v>
      </c>
      <c r="E53" s="1106" t="s">
        <v>30</v>
      </c>
      <c r="F53" s="1107" t="str">
        <f t="array" ref="F53">IFERROR(INDEX(UIID!$K$2:$K1725, MATCH(CONCATENATE(B53,D53,G53,J53), UIID!$B$2:$B1725&amp;UIID!$D$2:$D1725&amp;UIID!$G$2:$G1725&amp;UIID!$H$2:$H1725, 0),), "Not Found")</f>
        <v>0722-0061</v>
      </c>
      <c r="G53" s="1106" t="s">
        <v>610</v>
      </c>
      <c r="H53" s="1106"/>
      <c r="I53" s="1106" t="s">
        <v>5180</v>
      </c>
      <c r="J53" s="1106" t="s">
        <v>614</v>
      </c>
      <c r="K53" s="1157">
        <v>10.256987000000001</v>
      </c>
      <c r="L53" s="1157">
        <v>123.829964</v>
      </c>
      <c r="M53" s="1106" t="s">
        <v>396</v>
      </c>
      <c r="N53" s="1106"/>
      <c r="O53" s="1106" t="s">
        <v>15</v>
      </c>
      <c r="P53" s="1106" t="s">
        <v>16</v>
      </c>
      <c r="Q53" s="1106" t="s">
        <v>4262</v>
      </c>
      <c r="R53" s="1106" t="s">
        <v>3006</v>
      </c>
      <c r="S53" s="1106" t="s">
        <v>617</v>
      </c>
      <c r="T53" s="1106" t="s">
        <v>22</v>
      </c>
      <c r="U53" s="1106" t="s">
        <v>259</v>
      </c>
      <c r="V53" s="1106">
        <v>201507020120</v>
      </c>
      <c r="W53" s="1116">
        <v>45223</v>
      </c>
      <c r="X53" s="1116">
        <v>47051</v>
      </c>
      <c r="Y53" s="1106" t="s">
        <v>5182</v>
      </c>
      <c r="Z53" s="1106" t="s">
        <v>4828</v>
      </c>
      <c r="AA53" s="1106" t="s">
        <v>4283</v>
      </c>
      <c r="AB53" s="536">
        <v>45397</v>
      </c>
      <c r="AC53" s="1111" t="s">
        <v>4163</v>
      </c>
      <c r="AD53" s="1114">
        <v>42186</v>
      </c>
    </row>
    <row r="54" spans="1:30" ht="15.75" customHeight="1">
      <c r="A54" s="1106" t="s">
        <v>10</v>
      </c>
      <c r="B54" s="1106" t="s">
        <v>11</v>
      </c>
      <c r="C54" s="1106" t="s">
        <v>28</v>
      </c>
      <c r="D54" s="1106" t="s">
        <v>13</v>
      </c>
      <c r="E54" s="1106" t="s">
        <v>3756</v>
      </c>
      <c r="F54" s="1107" t="str">
        <f t="array" ref="F54">IFERROR(INDEX(UIID!$K$2:$K1725, MATCH(CONCATENATE(B54,D54,G54,J54), UIID!$B$2:$B1725&amp;UIID!$D$2:$D1725&amp;UIID!$G$2:$G1725&amp;UIID!$H$2:$H1725, 0),), "Not Found")</f>
        <v>0722-0056</v>
      </c>
      <c r="G54" s="1106" t="s">
        <v>638</v>
      </c>
      <c r="H54" s="1106"/>
      <c r="I54" s="1106" t="s">
        <v>5183</v>
      </c>
      <c r="J54" s="1108" t="s">
        <v>3784</v>
      </c>
      <c r="K54" s="1106">
        <v>10.374514800264301</v>
      </c>
      <c r="L54" s="1106">
        <v>123.91884098854</v>
      </c>
      <c r="M54" s="1106" t="s">
        <v>640</v>
      </c>
      <c r="N54" s="1106"/>
      <c r="O54" s="1106" t="s">
        <v>15</v>
      </c>
      <c r="P54" s="1106" t="s">
        <v>16</v>
      </c>
      <c r="Q54" s="1106" t="s">
        <v>35</v>
      </c>
      <c r="R54" s="1106" t="s">
        <v>32</v>
      </c>
      <c r="S54" s="1106" t="s">
        <v>47</v>
      </c>
      <c r="T54" s="1106" t="s">
        <v>4164</v>
      </c>
      <c r="U54" s="1106" t="s">
        <v>48</v>
      </c>
      <c r="V54" s="1106" t="s">
        <v>642</v>
      </c>
      <c r="W54" s="1116">
        <v>45433</v>
      </c>
      <c r="X54" s="1116">
        <v>47260</v>
      </c>
      <c r="Y54" s="1106" t="s">
        <v>5185</v>
      </c>
      <c r="Z54" s="1106" t="s">
        <v>5186</v>
      </c>
      <c r="AA54" s="1176">
        <v>44345</v>
      </c>
      <c r="AB54" s="465">
        <v>45523</v>
      </c>
      <c r="AC54" s="1111" t="s">
        <v>4163</v>
      </c>
      <c r="AD54" s="1114">
        <v>44302</v>
      </c>
    </row>
    <row r="55" spans="1:30" ht="15.75" customHeight="1">
      <c r="A55" s="1106" t="s">
        <v>10</v>
      </c>
      <c r="B55" s="1106" t="s">
        <v>11</v>
      </c>
      <c r="C55" s="1106" t="s">
        <v>28</v>
      </c>
      <c r="D55" s="1106" t="s">
        <v>13</v>
      </c>
      <c r="E55" s="1106" t="s">
        <v>3756</v>
      </c>
      <c r="F55" s="1107" t="str">
        <f t="array" ref="F55">IFERROR(INDEX(UIID!$K$2:$K1725, MATCH(CONCATENATE(B55,D55,G55,J55), UIID!$B$2:$B1725&amp;UIID!$D$2:$D1725&amp;UIID!$G$2:$G1725&amp;UIID!$H$2:$H1725, 0),), "Not Found")</f>
        <v>0722-0056</v>
      </c>
      <c r="G55" s="1106" t="s">
        <v>638</v>
      </c>
      <c r="H55" s="1106"/>
      <c r="I55" s="1106" t="s">
        <v>5183</v>
      </c>
      <c r="J55" s="1108" t="s">
        <v>3784</v>
      </c>
      <c r="K55" s="1106">
        <v>10.374514800264301</v>
      </c>
      <c r="L55" s="1106">
        <v>123.91884098854</v>
      </c>
      <c r="M55" s="1106" t="s">
        <v>640</v>
      </c>
      <c r="N55" s="1106"/>
      <c r="O55" s="1106" t="s">
        <v>15</v>
      </c>
      <c r="P55" s="1106" t="s">
        <v>16</v>
      </c>
      <c r="Q55" s="1106" t="s">
        <v>35</v>
      </c>
      <c r="R55" s="1106" t="s">
        <v>32</v>
      </c>
      <c r="S55" s="1106" t="s">
        <v>39</v>
      </c>
      <c r="T55" s="1106" t="s">
        <v>4164</v>
      </c>
      <c r="U55" s="1106" t="s">
        <v>40</v>
      </c>
      <c r="V55" s="1106" t="s">
        <v>643</v>
      </c>
      <c r="W55" s="1116">
        <v>45433</v>
      </c>
      <c r="X55" s="1116">
        <v>47260</v>
      </c>
      <c r="Y55" s="1106" t="s">
        <v>5187</v>
      </c>
      <c r="Z55" s="1106" t="s">
        <v>5188</v>
      </c>
      <c r="AA55" s="1175">
        <v>45019</v>
      </c>
      <c r="AB55" s="465">
        <v>45523</v>
      </c>
      <c r="AC55" s="1111" t="s">
        <v>4163</v>
      </c>
      <c r="AD55" s="1114">
        <v>44253</v>
      </c>
    </row>
    <row r="56" spans="1:30" ht="15.75" customHeight="1">
      <c r="A56" s="1106" t="s">
        <v>10</v>
      </c>
      <c r="B56" s="1106" t="s">
        <v>11</v>
      </c>
      <c r="C56" s="1106" t="s">
        <v>28</v>
      </c>
      <c r="D56" s="1106" t="s">
        <v>13</v>
      </c>
      <c r="E56" s="1106" t="s">
        <v>3756</v>
      </c>
      <c r="F56" s="1107" t="str">
        <f t="array" ref="F56">IFERROR(INDEX(UIID!$K$2:$K1725, MATCH(CONCATENATE(B56,D56,G56,J56), UIID!$B$2:$B1725&amp;UIID!$D$2:$D1725&amp;UIID!$G$2:$G1725&amp;UIID!$H$2:$H1725, 0),), "Not Found")</f>
        <v>0722-0056</v>
      </c>
      <c r="G56" s="1106" t="s">
        <v>638</v>
      </c>
      <c r="H56" s="1106"/>
      <c r="I56" s="1106" t="s">
        <v>5183</v>
      </c>
      <c r="J56" s="1108" t="s">
        <v>3784</v>
      </c>
      <c r="K56" s="1106">
        <v>10.374514800264301</v>
      </c>
      <c r="L56" s="1106">
        <v>123.91884098854</v>
      </c>
      <c r="M56" s="1106" t="s">
        <v>640</v>
      </c>
      <c r="N56" s="1106"/>
      <c r="O56" s="1106" t="s">
        <v>15</v>
      </c>
      <c r="P56" s="1106" t="s">
        <v>16</v>
      </c>
      <c r="Q56" s="1106" t="s">
        <v>35</v>
      </c>
      <c r="R56" s="1106" t="s">
        <v>32</v>
      </c>
      <c r="S56" s="1106" t="s">
        <v>33</v>
      </c>
      <c r="T56" s="1106" t="s">
        <v>4164</v>
      </c>
      <c r="U56" s="1106" t="s">
        <v>34</v>
      </c>
      <c r="V56" s="1106">
        <v>201407022133</v>
      </c>
      <c r="W56" s="1116">
        <v>45433</v>
      </c>
      <c r="X56" s="1116">
        <v>47260</v>
      </c>
      <c r="Y56" s="1106" t="s">
        <v>4283</v>
      </c>
      <c r="Z56" s="1106" t="s">
        <v>4283</v>
      </c>
      <c r="AA56" s="1106" t="s">
        <v>4283</v>
      </c>
      <c r="AB56" s="462"/>
      <c r="AC56" s="1111"/>
      <c r="AD56" s="1114">
        <v>41873</v>
      </c>
    </row>
    <row r="57" spans="1:30" ht="15.75" customHeight="1">
      <c r="A57" s="1106" t="s">
        <v>10</v>
      </c>
      <c r="B57" s="1106" t="s">
        <v>11</v>
      </c>
      <c r="C57" s="1106" t="s">
        <v>28</v>
      </c>
      <c r="D57" s="1106" t="s">
        <v>13</v>
      </c>
      <c r="E57" s="1106" t="s">
        <v>3756</v>
      </c>
      <c r="F57" s="1107" t="str">
        <f t="array" ref="F57">IFERROR(INDEX(UIID!$K$2:$K1725, MATCH(CONCATENATE(B57,D57,G57,J57), UIID!$B$2:$B1725&amp;UIID!$D$2:$D1725&amp;UIID!$G$2:$G1725&amp;UIID!$H$2:$H1725, 0),), "Not Found")</f>
        <v>0722-0113</v>
      </c>
      <c r="G57" s="1108" t="s">
        <v>3830</v>
      </c>
      <c r="H57" s="1106"/>
      <c r="I57" s="1106" t="s">
        <v>5189</v>
      </c>
      <c r="J57" s="1108" t="s">
        <v>3831</v>
      </c>
      <c r="K57" s="1106">
        <v>10.3427881709493</v>
      </c>
      <c r="L57" s="1106">
        <v>123.892243609668</v>
      </c>
      <c r="M57" s="1106" t="s">
        <v>650</v>
      </c>
      <c r="N57" s="1106"/>
      <c r="O57" s="1106" t="s">
        <v>15</v>
      </c>
      <c r="P57" s="1106" t="s">
        <v>16</v>
      </c>
      <c r="Q57" s="1106" t="s">
        <v>4262</v>
      </c>
      <c r="R57" s="1106" t="s">
        <v>3006</v>
      </c>
      <c r="S57" s="1106" t="s">
        <v>651</v>
      </c>
      <c r="T57" s="1106" t="s">
        <v>22</v>
      </c>
      <c r="U57" s="1106" t="s">
        <v>19</v>
      </c>
      <c r="V57" s="1106" t="s">
        <v>652</v>
      </c>
      <c r="W57" s="1116">
        <v>45197</v>
      </c>
      <c r="X57" s="1116">
        <v>47025</v>
      </c>
      <c r="Y57" s="1106" t="s">
        <v>5190</v>
      </c>
      <c r="Z57" s="1106" t="s">
        <v>5191</v>
      </c>
      <c r="AA57" s="1117">
        <v>45626</v>
      </c>
      <c r="AB57" s="465">
        <v>45546</v>
      </c>
      <c r="AC57" s="1111" t="s">
        <v>4163</v>
      </c>
      <c r="AD57" s="1114">
        <v>42286</v>
      </c>
    </row>
    <row r="58" spans="1:30" ht="15.75" customHeight="1">
      <c r="A58" s="1106" t="s">
        <v>10</v>
      </c>
      <c r="B58" s="1106" t="s">
        <v>11</v>
      </c>
      <c r="C58" s="1106" t="s">
        <v>28</v>
      </c>
      <c r="D58" s="1106" t="s">
        <v>13</v>
      </c>
      <c r="E58" s="1106" t="s">
        <v>3756</v>
      </c>
      <c r="F58" s="1107" t="str">
        <f t="array" ref="F58">IFERROR(INDEX(UIID!$K$2:$K1725, MATCH(CONCATENATE(B58,D58,G58,J58), UIID!$B$2:$B1725&amp;UIID!$D$2:$D1725&amp;UIID!$G$2:$G1725&amp;UIID!$H$2:$H1725, 0),), "Not Found")</f>
        <v>0722-0113</v>
      </c>
      <c r="G58" s="1108" t="s">
        <v>3830</v>
      </c>
      <c r="H58" s="1106"/>
      <c r="I58" s="1106" t="s">
        <v>5189</v>
      </c>
      <c r="J58" s="1108" t="s">
        <v>3831</v>
      </c>
      <c r="K58" s="1106">
        <v>10.3427881709493</v>
      </c>
      <c r="L58" s="1106">
        <v>123.892243609668</v>
      </c>
      <c r="M58" s="1106" t="s">
        <v>650</v>
      </c>
      <c r="N58" s="1106"/>
      <c r="O58" s="1106" t="s">
        <v>15</v>
      </c>
      <c r="P58" s="1106" t="s">
        <v>16</v>
      </c>
      <c r="Q58" s="1106" t="s">
        <v>4262</v>
      </c>
      <c r="R58" s="1106" t="s">
        <v>3006</v>
      </c>
      <c r="S58" s="1106" t="s">
        <v>653</v>
      </c>
      <c r="T58" s="1106" t="s">
        <v>22</v>
      </c>
      <c r="U58" s="1106" t="s">
        <v>19</v>
      </c>
      <c r="V58" s="1106" t="s">
        <v>654</v>
      </c>
      <c r="W58" s="1116">
        <v>45197</v>
      </c>
      <c r="X58" s="1116">
        <v>47025</v>
      </c>
      <c r="Y58" s="1106" t="s">
        <v>5190</v>
      </c>
      <c r="Z58" s="1106" t="s">
        <v>5191</v>
      </c>
      <c r="AA58" s="1117">
        <v>45626</v>
      </c>
      <c r="AB58" s="465">
        <v>45546</v>
      </c>
      <c r="AC58" s="1111" t="s">
        <v>4163</v>
      </c>
      <c r="AD58" s="1114">
        <v>42286</v>
      </c>
    </row>
    <row r="59" spans="1:30" ht="15.75" customHeight="1">
      <c r="A59" s="1106" t="s">
        <v>10</v>
      </c>
      <c r="B59" s="1106" t="s">
        <v>11</v>
      </c>
      <c r="C59" s="1106" t="s">
        <v>28</v>
      </c>
      <c r="D59" s="1106" t="s">
        <v>13</v>
      </c>
      <c r="E59" s="1106" t="s">
        <v>3756</v>
      </c>
      <c r="F59" s="1107" t="str">
        <f t="array" ref="F59">IFERROR(INDEX(UIID!$K$2:$K1725, MATCH(CONCATENATE(B59,D59,G59,J59), UIID!$B$2:$B1725&amp;UIID!$D$2:$D1725&amp;UIID!$G$2:$G1725&amp;UIID!$H$2:$H1725, 0),), "Not Found")</f>
        <v>0722-0113</v>
      </c>
      <c r="G59" s="1108" t="s">
        <v>3830</v>
      </c>
      <c r="H59" s="1106"/>
      <c r="I59" s="1106" t="s">
        <v>5189</v>
      </c>
      <c r="J59" s="1108" t="s">
        <v>3831</v>
      </c>
      <c r="K59" s="1106">
        <v>10.3427881709493</v>
      </c>
      <c r="L59" s="1106">
        <v>123.892243609668</v>
      </c>
      <c r="M59" s="1106" t="s">
        <v>650</v>
      </c>
      <c r="N59" s="1106"/>
      <c r="O59" s="1106" t="s">
        <v>15</v>
      </c>
      <c r="P59" s="1106" t="s">
        <v>16</v>
      </c>
      <c r="Q59" s="1106" t="s">
        <v>4262</v>
      </c>
      <c r="R59" s="1106" t="s">
        <v>3006</v>
      </c>
      <c r="S59" s="1106" t="s">
        <v>344</v>
      </c>
      <c r="T59" s="1106" t="s">
        <v>22</v>
      </c>
      <c r="U59" s="1106" t="s">
        <v>19</v>
      </c>
      <c r="V59" s="1106" t="s">
        <v>655</v>
      </c>
      <c r="W59" s="1116">
        <v>45197</v>
      </c>
      <c r="X59" s="1116">
        <v>47025</v>
      </c>
      <c r="Y59" s="1106" t="s">
        <v>5190</v>
      </c>
      <c r="Z59" s="1106" t="s">
        <v>5191</v>
      </c>
      <c r="AA59" s="1117">
        <v>45626</v>
      </c>
      <c r="AB59" s="465">
        <v>45546</v>
      </c>
      <c r="AC59" s="1111" t="s">
        <v>4163</v>
      </c>
      <c r="AD59" s="1114">
        <v>42286</v>
      </c>
    </row>
    <row r="60" spans="1:30" ht="15.75" customHeight="1">
      <c r="A60" s="1106" t="s">
        <v>10</v>
      </c>
      <c r="B60" s="1106" t="s">
        <v>11</v>
      </c>
      <c r="C60" s="1106" t="s">
        <v>146</v>
      </c>
      <c r="D60" s="1106" t="s">
        <v>656</v>
      </c>
      <c r="E60" s="1106" t="s">
        <v>28</v>
      </c>
      <c r="F60" s="1107" t="str">
        <f t="array" ref="F60">IFERROR(INDEX(UIID!$K$2:$K1725, MATCH(CONCATENATE(B60,D60,G60,J60), UIID!$B$2:$B1725&amp;UIID!$D$2:$D1725&amp;UIID!$G$2:$G1725&amp;UIID!$H$2:$H1725, 0),), "Not Found")</f>
        <v>0722-0007</v>
      </c>
      <c r="G60" s="1108" t="s">
        <v>3760</v>
      </c>
      <c r="H60" s="1106"/>
      <c r="I60" s="1106" t="s">
        <v>5192</v>
      </c>
      <c r="J60" s="1106" t="s">
        <v>658</v>
      </c>
      <c r="K60" s="1106">
        <v>10.3890298463047</v>
      </c>
      <c r="L60" s="1106">
        <v>123.976779574327</v>
      </c>
      <c r="M60" s="1106" t="s">
        <v>659</v>
      </c>
      <c r="N60" s="1106" t="s">
        <v>5193</v>
      </c>
      <c r="O60" s="1106" t="s">
        <v>15</v>
      </c>
      <c r="P60" s="1106" t="s">
        <v>16</v>
      </c>
      <c r="Q60" s="1106" t="s">
        <v>35</v>
      </c>
      <c r="R60" s="1106" t="s">
        <v>84</v>
      </c>
      <c r="S60" s="1106" t="s">
        <v>93</v>
      </c>
      <c r="T60" s="1106" t="s">
        <v>4213</v>
      </c>
      <c r="U60" s="1106" t="s">
        <v>94</v>
      </c>
      <c r="V60" s="1106">
        <v>707021134</v>
      </c>
      <c r="W60" s="1116">
        <v>45399</v>
      </c>
      <c r="X60" s="1116">
        <v>47226</v>
      </c>
      <c r="Y60" s="1106" t="s">
        <v>4283</v>
      </c>
      <c r="Z60" s="1106" t="s">
        <v>4283</v>
      </c>
      <c r="AA60" s="1106" t="s">
        <v>4283</v>
      </c>
      <c r="AB60" s="465">
        <v>45399</v>
      </c>
      <c r="AC60" s="1111" t="s">
        <v>4163</v>
      </c>
      <c r="AD60" s="1114">
        <v>39290</v>
      </c>
    </row>
    <row r="61" spans="1:30" ht="15.75" customHeight="1">
      <c r="A61" s="1106" t="s">
        <v>10</v>
      </c>
      <c r="B61" s="1106" t="s">
        <v>11</v>
      </c>
      <c r="C61" s="1106" t="s">
        <v>146</v>
      </c>
      <c r="D61" s="1106" t="s">
        <v>656</v>
      </c>
      <c r="E61" s="1106" t="s">
        <v>28</v>
      </c>
      <c r="F61" s="1107" t="str">
        <f t="array" ref="F61">IFERROR(INDEX(UIID!$K$2:$K1725, MATCH(CONCATENATE(B61,D61,G61,J61), UIID!$B$2:$B1725&amp;UIID!$D$2:$D1725&amp;UIID!$G$2:$G1725&amp;UIID!$H$2:$H1725, 0),), "Not Found")</f>
        <v>0722-0007</v>
      </c>
      <c r="G61" s="1108" t="s">
        <v>3760</v>
      </c>
      <c r="H61" s="1106"/>
      <c r="I61" s="1106" t="s">
        <v>5192</v>
      </c>
      <c r="J61" s="1106" t="s">
        <v>658</v>
      </c>
      <c r="K61" s="1106">
        <v>10.3890298463047</v>
      </c>
      <c r="L61" s="1106">
        <v>123.976779574327</v>
      </c>
      <c r="M61" s="1106" t="s">
        <v>659</v>
      </c>
      <c r="N61" s="1106" t="s">
        <v>5193</v>
      </c>
      <c r="O61" s="1106" t="s">
        <v>15</v>
      </c>
      <c r="P61" s="1106" t="s">
        <v>16</v>
      </c>
      <c r="Q61" s="1106" t="s">
        <v>35</v>
      </c>
      <c r="R61" s="1106" t="s">
        <v>84</v>
      </c>
      <c r="S61" s="1106" t="s">
        <v>85</v>
      </c>
      <c r="T61" s="1106" t="s">
        <v>4164</v>
      </c>
      <c r="U61" s="1106" t="s">
        <v>86</v>
      </c>
      <c r="V61" s="1106">
        <v>707022135</v>
      </c>
      <c r="W61" s="1116">
        <v>45399</v>
      </c>
      <c r="X61" s="1116">
        <v>47226</v>
      </c>
      <c r="Y61" s="1106" t="s">
        <v>4283</v>
      </c>
      <c r="Z61" s="1106" t="s">
        <v>4283</v>
      </c>
      <c r="AA61" s="1106" t="s">
        <v>4283</v>
      </c>
      <c r="AB61" s="465">
        <v>45399</v>
      </c>
      <c r="AC61" s="1111" t="s">
        <v>4163</v>
      </c>
      <c r="AD61" s="1114">
        <v>39290</v>
      </c>
    </row>
    <row r="62" spans="1:30" ht="15.75" customHeight="1">
      <c r="A62" s="1106" t="s">
        <v>10</v>
      </c>
      <c r="B62" s="1106" t="s">
        <v>11</v>
      </c>
      <c r="C62" s="1106" t="s">
        <v>123</v>
      </c>
      <c r="D62" s="1106" t="s">
        <v>2267</v>
      </c>
      <c r="E62" s="1106" t="s">
        <v>123</v>
      </c>
      <c r="F62" s="1107" t="str">
        <f t="array" ref="F62">IFERROR(INDEX(UIID!$K$2:$K1725, MATCH(CONCATENATE(B62,D62,G62,J62), UIID!$B$2:$B1725&amp;UIID!$D$2:$D1725&amp;UIID!$G$2:$G1725&amp;UIID!$H$2:$H1725, 0),), "Not Found")</f>
        <v>0722-0066</v>
      </c>
      <c r="G62" s="1106" t="s">
        <v>673</v>
      </c>
      <c r="H62" s="1106"/>
      <c r="I62" s="1120" t="s">
        <v>5194</v>
      </c>
      <c r="J62" s="1106" t="s">
        <v>3788</v>
      </c>
      <c r="K62" s="1106">
        <v>10.5459085371198</v>
      </c>
      <c r="L62" s="1106">
        <v>123.714819752</v>
      </c>
      <c r="M62" s="1106" t="s">
        <v>674</v>
      </c>
      <c r="N62" s="1106" t="s">
        <v>5195</v>
      </c>
      <c r="O62" s="1106" t="s">
        <v>15</v>
      </c>
      <c r="P62" s="1106" t="s">
        <v>16</v>
      </c>
      <c r="Q62" s="1106" t="s">
        <v>35</v>
      </c>
      <c r="R62" s="1106" t="s">
        <v>84</v>
      </c>
      <c r="S62" s="1106" t="s">
        <v>85</v>
      </c>
      <c r="T62" s="1106" t="s">
        <v>4164</v>
      </c>
      <c r="U62" s="1106" t="s">
        <v>94</v>
      </c>
      <c r="V62" s="1106">
        <v>201507022136</v>
      </c>
      <c r="W62" s="1116">
        <v>45348</v>
      </c>
      <c r="X62" s="1116">
        <v>47176</v>
      </c>
      <c r="Y62" s="1106" t="s">
        <v>5196</v>
      </c>
      <c r="Z62" s="1106" t="s">
        <v>5197</v>
      </c>
      <c r="AA62" s="1106" t="s">
        <v>4283</v>
      </c>
      <c r="AB62" s="465">
        <v>45567</v>
      </c>
      <c r="AC62" s="1111" t="s">
        <v>4163</v>
      </c>
      <c r="AD62" s="1114">
        <v>42215</v>
      </c>
    </row>
    <row r="63" spans="1:30" ht="15.75" customHeight="1">
      <c r="A63" s="1106" t="s">
        <v>10</v>
      </c>
      <c r="B63" s="1106" t="s">
        <v>11</v>
      </c>
      <c r="C63" s="1106" t="s">
        <v>50</v>
      </c>
      <c r="D63" s="1106" t="s">
        <v>13</v>
      </c>
      <c r="E63" s="1106" t="s">
        <v>3756</v>
      </c>
      <c r="F63" s="1107" t="str">
        <f t="array" ref="F63">IFERROR(INDEX(UIID!$K$2:$K1725, MATCH(CONCATENATE(B63,D63,G63,J63), UIID!$B$2:$B1725&amp;UIID!$D$2:$D1725&amp;UIID!$G$2:$G1725&amp;UIID!$H$2:$H1725, 0),), "Not Found")</f>
        <v>0722-0164</v>
      </c>
      <c r="G63" s="1108" t="s">
        <v>3866</v>
      </c>
      <c r="H63" s="1106"/>
      <c r="I63" s="1106" t="s">
        <v>5198</v>
      </c>
      <c r="J63" s="1106" t="s">
        <v>676</v>
      </c>
      <c r="K63" s="1106">
        <v>10.2892744570388</v>
      </c>
      <c r="L63" s="1106">
        <v>123.87256772067801</v>
      </c>
      <c r="M63" s="1106" t="s">
        <v>677</v>
      </c>
      <c r="N63" s="1106" t="s">
        <v>5199</v>
      </c>
      <c r="O63" s="1106" t="s">
        <v>15</v>
      </c>
      <c r="P63" s="1106" t="s">
        <v>16</v>
      </c>
      <c r="Q63" s="1106" t="s">
        <v>35</v>
      </c>
      <c r="R63" s="1106" t="s">
        <v>107</v>
      </c>
      <c r="S63" s="1106" t="s">
        <v>2477</v>
      </c>
      <c r="T63" s="1106" t="s">
        <v>4164</v>
      </c>
      <c r="U63" s="1106" t="s">
        <v>678</v>
      </c>
      <c r="V63" s="1106" t="s">
        <v>679</v>
      </c>
      <c r="W63" s="1116">
        <v>45316</v>
      </c>
      <c r="X63" s="1116">
        <v>47144</v>
      </c>
      <c r="Y63" s="1106" t="s">
        <v>5200</v>
      </c>
      <c r="Z63" s="1106" t="s">
        <v>5201</v>
      </c>
      <c r="AA63" s="1177">
        <v>45061</v>
      </c>
      <c r="AB63" s="462"/>
      <c r="AC63" s="1111"/>
      <c r="AD63" s="1114">
        <v>44106</v>
      </c>
    </row>
    <row r="64" spans="1:30" ht="15.75" customHeight="1">
      <c r="A64" s="1106" t="s">
        <v>10</v>
      </c>
      <c r="B64" s="1106" t="s">
        <v>11</v>
      </c>
      <c r="C64" s="1106" t="s">
        <v>50</v>
      </c>
      <c r="D64" s="1106" t="s">
        <v>13</v>
      </c>
      <c r="E64" s="1106" t="s">
        <v>3756</v>
      </c>
      <c r="F64" s="1107" t="str">
        <f t="array" ref="F64">IFERROR(INDEX(UIID!$K$2:$K1725, MATCH(CONCATENATE(B64,D64,G64,J64), UIID!$B$2:$B1725&amp;UIID!$D$2:$D1725&amp;UIID!$G$2:$G1725&amp;UIID!$H$2:$H1725, 0),), "Not Found")</f>
        <v>0722-0164</v>
      </c>
      <c r="G64" s="1108" t="s">
        <v>3866</v>
      </c>
      <c r="H64" s="1106"/>
      <c r="I64" s="1106" t="s">
        <v>5198</v>
      </c>
      <c r="J64" s="1106" t="s">
        <v>676</v>
      </c>
      <c r="K64" s="1106">
        <v>10.2892744570388</v>
      </c>
      <c r="L64" s="1106">
        <v>123.87256772067801</v>
      </c>
      <c r="M64" s="1106" t="s">
        <v>5202</v>
      </c>
      <c r="N64" s="1106" t="s">
        <v>5199</v>
      </c>
      <c r="O64" s="1106" t="s">
        <v>15</v>
      </c>
      <c r="P64" s="1106" t="s">
        <v>16</v>
      </c>
      <c r="Q64" s="1106" t="s">
        <v>4262</v>
      </c>
      <c r="R64" s="1106" t="s">
        <v>2222</v>
      </c>
      <c r="S64" s="1106" t="s">
        <v>680</v>
      </c>
      <c r="T64" s="1106" t="s">
        <v>22</v>
      </c>
      <c r="U64" s="1106" t="s">
        <v>291</v>
      </c>
      <c r="V64" s="1106" t="s">
        <v>5203</v>
      </c>
      <c r="W64" s="1116">
        <v>45014</v>
      </c>
      <c r="X64" s="1116">
        <v>46842</v>
      </c>
      <c r="Y64" s="1106" t="s">
        <v>5200</v>
      </c>
      <c r="Z64" s="1106" t="s">
        <v>5204</v>
      </c>
      <c r="AA64" s="1175">
        <v>44999</v>
      </c>
      <c r="AB64" s="463">
        <v>45812</v>
      </c>
      <c r="AC64" s="1111" t="s">
        <v>4163</v>
      </c>
      <c r="AD64" s="1114">
        <v>43873</v>
      </c>
    </row>
    <row r="65" spans="1:30" ht="15.75" customHeight="1">
      <c r="A65" s="1106" t="s">
        <v>10</v>
      </c>
      <c r="B65" s="1106" t="s">
        <v>11</v>
      </c>
      <c r="C65" s="1106" t="s">
        <v>50</v>
      </c>
      <c r="D65" s="1106" t="s">
        <v>13</v>
      </c>
      <c r="E65" s="1106" t="s">
        <v>3756</v>
      </c>
      <c r="F65" s="1107" t="str">
        <f t="array" ref="F65">IFERROR(INDEX(UIID!$K$2:$K1725, MATCH(CONCATENATE(B65,D65,G65,J65), UIID!$B$2:$B1725&amp;UIID!$D$2:$D1725&amp;UIID!$G$2:$G1725&amp;UIID!$H$2:$H1725, 0),), "Not Found")</f>
        <v>0722-0164</v>
      </c>
      <c r="G65" s="1108" t="s">
        <v>3866</v>
      </c>
      <c r="H65" s="1106"/>
      <c r="I65" s="1106" t="s">
        <v>5198</v>
      </c>
      <c r="J65" s="1106" t="s">
        <v>676</v>
      </c>
      <c r="K65" s="1106">
        <v>10.2892744570388</v>
      </c>
      <c r="L65" s="1106">
        <v>123.87256772067801</v>
      </c>
      <c r="M65" s="1106" t="s">
        <v>5202</v>
      </c>
      <c r="N65" s="1106" t="s">
        <v>5199</v>
      </c>
      <c r="O65" s="1106" t="s">
        <v>15</v>
      </c>
      <c r="P65" s="1106" t="s">
        <v>16</v>
      </c>
      <c r="Q65" s="1106" t="s">
        <v>35</v>
      </c>
      <c r="R65" s="1106" t="s">
        <v>87</v>
      </c>
      <c r="S65" s="1106" t="s">
        <v>434</v>
      </c>
      <c r="T65" s="1106" t="s">
        <v>4164</v>
      </c>
      <c r="U65" s="1106" t="s">
        <v>152</v>
      </c>
      <c r="V65" s="1106" t="s">
        <v>682</v>
      </c>
      <c r="W65" s="1116">
        <v>45316</v>
      </c>
      <c r="X65" s="1116">
        <v>47144</v>
      </c>
      <c r="Y65" s="1106" t="s">
        <v>4283</v>
      </c>
      <c r="Z65" s="1106" t="s">
        <v>4283</v>
      </c>
      <c r="AA65" s="1106" t="s">
        <v>4283</v>
      </c>
      <c r="AB65" s="462"/>
      <c r="AC65" s="1111"/>
      <c r="AD65" s="1114">
        <v>42698</v>
      </c>
    </row>
    <row r="66" spans="1:30" ht="15.75" customHeight="1">
      <c r="A66" s="1106" t="s">
        <v>10</v>
      </c>
      <c r="B66" s="1106" t="s">
        <v>11</v>
      </c>
      <c r="C66" s="1106" t="s">
        <v>176</v>
      </c>
      <c r="D66" s="1106" t="s">
        <v>374</v>
      </c>
      <c r="E66" s="1106" t="s">
        <v>3756</v>
      </c>
      <c r="F66" s="1107" t="str">
        <f t="array" ref="F66">IFERROR(INDEX(UIID!$K$2:$K1725, MATCH(CONCATENATE(B66,D66,G66,J66), UIID!$B$2:$B1725&amp;UIID!$D$2:$D1725&amp;UIID!$G$2:$G1725&amp;UIID!$H$2:$H1725, 0),), "Not Found")</f>
        <v>0722-0002</v>
      </c>
      <c r="G66" s="1106" t="s">
        <v>685</v>
      </c>
      <c r="H66" s="1106" t="s">
        <v>5205</v>
      </c>
      <c r="I66" s="1106" t="s">
        <v>5206</v>
      </c>
      <c r="J66" s="1106" t="s">
        <v>3758</v>
      </c>
      <c r="K66" s="1106">
        <v>10.3319266775288</v>
      </c>
      <c r="L66" s="1106">
        <v>123.945461978983</v>
      </c>
      <c r="M66" s="1106" t="s">
        <v>687</v>
      </c>
      <c r="N66" s="1106" t="s">
        <v>5207</v>
      </c>
      <c r="O66" s="1106" t="s">
        <v>15</v>
      </c>
      <c r="P66" s="1106" t="s">
        <v>16</v>
      </c>
      <c r="Q66" s="1106" t="s">
        <v>35</v>
      </c>
      <c r="R66" s="1106" t="s">
        <v>117</v>
      </c>
      <c r="S66" s="1106" t="s">
        <v>120</v>
      </c>
      <c r="T66" s="1106" t="s">
        <v>4164</v>
      </c>
      <c r="U66" s="1106" t="s">
        <v>688</v>
      </c>
      <c r="V66" s="1106">
        <v>907022004</v>
      </c>
      <c r="W66" s="1116">
        <v>45523</v>
      </c>
      <c r="X66" s="1116">
        <v>47350</v>
      </c>
      <c r="Y66" s="1106" t="s">
        <v>4283</v>
      </c>
      <c r="Z66" s="1106" t="s">
        <v>4283</v>
      </c>
      <c r="AA66" s="1106" t="s">
        <v>4283</v>
      </c>
      <c r="AB66" s="465">
        <v>45469</v>
      </c>
      <c r="AC66" s="1111" t="s">
        <v>4163</v>
      </c>
      <c r="AD66" s="1114">
        <v>39839</v>
      </c>
    </row>
    <row r="67" spans="1:30" ht="15.75" customHeight="1">
      <c r="A67" s="1106" t="s">
        <v>10</v>
      </c>
      <c r="B67" s="1106" t="s">
        <v>11</v>
      </c>
      <c r="C67" s="1106" t="s">
        <v>176</v>
      </c>
      <c r="D67" s="1106" t="s">
        <v>374</v>
      </c>
      <c r="E67" s="1106" t="s">
        <v>3756</v>
      </c>
      <c r="F67" s="1107" t="str">
        <f t="array" ref="F67">IFERROR(INDEX(UIID!$K$2:$K1725, MATCH(CONCATENATE(B67,D67,G67,J67), UIID!$B$2:$B1725&amp;UIID!$D$2:$D1725&amp;UIID!$G$2:$G1725&amp;UIID!$H$2:$H1725, 0),), "Not Found")</f>
        <v>0722-0002</v>
      </c>
      <c r="G67" s="1106" t="s">
        <v>685</v>
      </c>
      <c r="H67" s="1106" t="s">
        <v>5205</v>
      </c>
      <c r="I67" s="1106" t="s">
        <v>5206</v>
      </c>
      <c r="J67" s="1106" t="s">
        <v>3758</v>
      </c>
      <c r="K67" s="1118">
        <v>10.3319266775288</v>
      </c>
      <c r="L67" s="1118">
        <v>123.945461978983</v>
      </c>
      <c r="M67" s="1106" t="s">
        <v>687</v>
      </c>
      <c r="N67" s="1106" t="s">
        <v>5207</v>
      </c>
      <c r="O67" s="1106" t="s">
        <v>15</v>
      </c>
      <c r="P67" s="1106" t="s">
        <v>16</v>
      </c>
      <c r="Q67" s="1106" t="s">
        <v>35</v>
      </c>
      <c r="R67" s="1106" t="s">
        <v>117</v>
      </c>
      <c r="S67" s="1106" t="s">
        <v>118</v>
      </c>
      <c r="T67" s="1106" t="s">
        <v>4164</v>
      </c>
      <c r="U67" s="1106" t="s">
        <v>119</v>
      </c>
      <c r="V67" s="1106">
        <v>907022012</v>
      </c>
      <c r="W67" s="1116">
        <v>45316</v>
      </c>
      <c r="X67" s="1116">
        <v>47144</v>
      </c>
      <c r="Y67" s="1106" t="s">
        <v>4283</v>
      </c>
      <c r="Z67" s="1106" t="s">
        <v>4283</v>
      </c>
      <c r="AA67" s="1106" t="s">
        <v>4283</v>
      </c>
      <c r="AB67" s="465">
        <v>45425</v>
      </c>
      <c r="AC67" s="1111" t="s">
        <v>4163</v>
      </c>
      <c r="AD67" s="1114">
        <v>39876</v>
      </c>
    </row>
    <row r="68" spans="1:30" ht="15.75" customHeight="1">
      <c r="A68" s="1106" t="s">
        <v>10</v>
      </c>
      <c r="B68" s="1106" t="s">
        <v>11</v>
      </c>
      <c r="C68" s="1106" t="s">
        <v>176</v>
      </c>
      <c r="D68" s="1106" t="s">
        <v>374</v>
      </c>
      <c r="E68" s="1106" t="s">
        <v>3756</v>
      </c>
      <c r="F68" s="1107" t="str">
        <f t="array" ref="F68">IFERROR(INDEX(UIID!$K$2:$K1725, MATCH(CONCATENATE(B68,D68,G68,J68), UIID!$B$2:$B1725&amp;UIID!$D$2:$D1725&amp;UIID!$G$2:$G1725&amp;UIID!$H$2:$H1725, 0),), "Not Found")</f>
        <v>0722-0002</v>
      </c>
      <c r="G68" s="1106" t="s">
        <v>685</v>
      </c>
      <c r="H68" s="1106" t="s">
        <v>5205</v>
      </c>
      <c r="I68" s="1106" t="s">
        <v>5206</v>
      </c>
      <c r="J68" s="1106" t="s">
        <v>3758</v>
      </c>
      <c r="K68" s="1106">
        <v>10.3319266775288</v>
      </c>
      <c r="L68" s="1106">
        <v>123.945461978983</v>
      </c>
      <c r="M68" s="1106" t="s">
        <v>687</v>
      </c>
      <c r="N68" s="1106" t="s">
        <v>5207</v>
      </c>
      <c r="O68" s="1106" t="s">
        <v>15</v>
      </c>
      <c r="P68" s="1106" t="s">
        <v>16</v>
      </c>
      <c r="Q68" s="1106" t="s">
        <v>35</v>
      </c>
      <c r="R68" s="1106" t="s">
        <v>117</v>
      </c>
      <c r="S68" s="1106" t="s">
        <v>200</v>
      </c>
      <c r="T68" s="1106" t="s">
        <v>4164</v>
      </c>
      <c r="U68" s="1106" t="s">
        <v>235</v>
      </c>
      <c r="V68" s="1106">
        <v>1007022065</v>
      </c>
      <c r="W68" s="1116">
        <v>45316</v>
      </c>
      <c r="X68" s="1116">
        <v>47144</v>
      </c>
      <c r="Y68" s="1106" t="s">
        <v>4283</v>
      </c>
      <c r="Z68" s="1106" t="s">
        <v>4283</v>
      </c>
      <c r="AA68" s="1106" t="s">
        <v>4283</v>
      </c>
      <c r="AB68" s="462"/>
      <c r="AC68" s="1111"/>
      <c r="AD68" s="1114">
        <v>40315</v>
      </c>
    </row>
    <row r="69" spans="1:30" ht="15.75" customHeight="1">
      <c r="A69" s="1106" t="s">
        <v>10</v>
      </c>
      <c r="B69" s="1106" t="s">
        <v>11</v>
      </c>
      <c r="C69" s="1106" t="s">
        <v>176</v>
      </c>
      <c r="D69" s="1106" t="s">
        <v>374</v>
      </c>
      <c r="E69" s="1106" t="s">
        <v>3756</v>
      </c>
      <c r="F69" s="1107" t="str">
        <f t="array" ref="F69">IFERROR(INDEX(UIID!$K$2:$K1725, MATCH(CONCATENATE(B69,D69,G69,J69), UIID!$B$2:$B1725&amp;UIID!$D$2:$D1725&amp;UIID!$G$2:$G1725&amp;UIID!$H$2:$H1725, 0),), "Not Found")</f>
        <v>0722-0002</v>
      </c>
      <c r="G69" s="1106" t="s">
        <v>685</v>
      </c>
      <c r="H69" s="1106" t="s">
        <v>5205</v>
      </c>
      <c r="I69" s="1106" t="s">
        <v>5206</v>
      </c>
      <c r="J69" s="1106" t="s">
        <v>3758</v>
      </c>
      <c r="K69" s="1106">
        <v>10.3319266775288</v>
      </c>
      <c r="L69" s="1106">
        <v>123.945461978983</v>
      </c>
      <c r="M69" s="1106" t="s">
        <v>687</v>
      </c>
      <c r="N69" s="1106" t="s">
        <v>5207</v>
      </c>
      <c r="O69" s="1106" t="s">
        <v>15</v>
      </c>
      <c r="P69" s="1106" t="s">
        <v>16</v>
      </c>
      <c r="Q69" s="1106" t="s">
        <v>35</v>
      </c>
      <c r="R69" s="1106" t="s">
        <v>32</v>
      </c>
      <c r="S69" s="1106" t="s">
        <v>36</v>
      </c>
      <c r="T69" s="1106" t="s">
        <v>4164</v>
      </c>
      <c r="U69" s="1106" t="s">
        <v>91</v>
      </c>
      <c r="V69" s="1106" t="s">
        <v>5210</v>
      </c>
      <c r="W69" s="1116">
        <v>45316</v>
      </c>
      <c r="X69" s="1116">
        <v>47144</v>
      </c>
      <c r="Y69" s="1106" t="s">
        <v>5211</v>
      </c>
      <c r="Z69" s="1106" t="s">
        <v>5212</v>
      </c>
      <c r="AA69" s="1175">
        <v>44215</v>
      </c>
      <c r="AB69" s="465">
        <v>45469</v>
      </c>
      <c r="AC69" s="1111" t="s">
        <v>4163</v>
      </c>
      <c r="AD69" s="1114">
        <v>42978</v>
      </c>
    </row>
    <row r="70" spans="1:30" ht="15.75" customHeight="1">
      <c r="A70" s="1106" t="s">
        <v>10</v>
      </c>
      <c r="B70" s="1178" t="s">
        <v>11</v>
      </c>
      <c r="C70" s="1106" t="s">
        <v>28</v>
      </c>
      <c r="D70" s="1178" t="s">
        <v>13</v>
      </c>
      <c r="E70" s="1178" t="s">
        <v>3756</v>
      </c>
      <c r="F70" s="1179" t="str">
        <f t="array" ref="F70">IFERROR(INDEX(UIID!$K$2:$K1725, MATCH(CONCATENATE(B70,D70,G70,J70), UIID!$B$2:$B1725&amp;UIID!$D$2:$D1725&amp;UIID!$G$2:$G1725&amp;UIID!$H$2:$H1725, 0),), "Not Found")</f>
        <v>0722-0001</v>
      </c>
      <c r="G70" s="1178" t="s">
        <v>3757</v>
      </c>
      <c r="H70" s="1178"/>
      <c r="I70" s="1178" t="s">
        <v>5213</v>
      </c>
      <c r="J70" s="1178" t="s">
        <v>701</v>
      </c>
      <c r="K70" s="1178">
        <v>10.376732423934101</v>
      </c>
      <c r="L70" s="1178">
        <v>123.91100633665501</v>
      </c>
      <c r="M70" s="1178" t="s">
        <v>702</v>
      </c>
      <c r="N70" s="1178" t="s">
        <v>5214</v>
      </c>
      <c r="O70" s="1178" t="s">
        <v>15</v>
      </c>
      <c r="P70" s="1178" t="s">
        <v>16</v>
      </c>
      <c r="Q70" s="1106" t="s">
        <v>4262</v>
      </c>
      <c r="R70" s="1178" t="s">
        <v>2230</v>
      </c>
      <c r="S70" s="1178" t="s">
        <v>703</v>
      </c>
      <c r="T70" s="1178" t="s">
        <v>22</v>
      </c>
      <c r="U70" s="1178" t="s">
        <v>704</v>
      </c>
      <c r="V70" s="1178">
        <v>607020016</v>
      </c>
      <c r="W70" s="1180">
        <v>45646</v>
      </c>
      <c r="X70" s="1180">
        <v>47473</v>
      </c>
      <c r="Y70" s="1178" t="s">
        <v>4283</v>
      </c>
      <c r="Z70" s="1178" t="s">
        <v>4283</v>
      </c>
      <c r="AA70" s="1178" t="s">
        <v>4283</v>
      </c>
      <c r="AB70" s="1181"/>
      <c r="AC70" s="1182"/>
      <c r="AD70" s="1183"/>
    </row>
    <row r="71" spans="1:30" ht="15.75" customHeight="1">
      <c r="A71" s="1106" t="s">
        <v>10</v>
      </c>
      <c r="B71" s="1106" t="s">
        <v>11</v>
      </c>
      <c r="C71" s="1106" t="s">
        <v>28</v>
      </c>
      <c r="D71" s="1106" t="s">
        <v>13</v>
      </c>
      <c r="E71" s="1106" t="s">
        <v>3756</v>
      </c>
      <c r="F71" s="1107" t="str">
        <f t="array" ref="F71">IFERROR(INDEX(UIID!$K$2:$K1725, MATCH(CONCATENATE(B71,D71,G71,J71), UIID!$B$2:$B1725&amp;UIID!$D$2:$D1725&amp;UIID!$G$2:$G1725&amp;UIID!$H$2:$H1725, 0),), "Not Found")</f>
        <v>0722-0001</v>
      </c>
      <c r="G71" s="1108" t="s">
        <v>3757</v>
      </c>
      <c r="H71" s="1106"/>
      <c r="I71" s="1106" t="s">
        <v>5213</v>
      </c>
      <c r="J71" s="1106" t="s">
        <v>701</v>
      </c>
      <c r="K71" s="1106">
        <v>10.376732423934101</v>
      </c>
      <c r="L71" s="1106">
        <v>123.91100633665501</v>
      </c>
      <c r="M71" s="1106" t="s">
        <v>702</v>
      </c>
      <c r="N71" s="1106" t="s">
        <v>5214</v>
      </c>
      <c r="O71" s="1106" t="s">
        <v>15</v>
      </c>
      <c r="P71" s="1106" t="s">
        <v>16</v>
      </c>
      <c r="Q71" s="1106" t="s">
        <v>35</v>
      </c>
      <c r="R71" s="1106" t="s">
        <v>84</v>
      </c>
      <c r="S71" s="1106" t="s">
        <v>705</v>
      </c>
      <c r="T71" s="1106" t="s">
        <v>4164</v>
      </c>
      <c r="U71" s="1106" t="s">
        <v>707</v>
      </c>
      <c r="V71" s="1106">
        <v>907022049</v>
      </c>
      <c r="W71" s="1116">
        <v>45434</v>
      </c>
      <c r="X71" s="1116">
        <v>47261</v>
      </c>
      <c r="Y71" s="1106" t="s">
        <v>4283</v>
      </c>
      <c r="Z71" s="1106" t="s">
        <v>4283</v>
      </c>
      <c r="AA71" s="1106" t="s">
        <v>4283</v>
      </c>
      <c r="AB71" s="465">
        <v>45462</v>
      </c>
      <c r="AC71" s="1111" t="s">
        <v>4163</v>
      </c>
      <c r="AD71" s="1114">
        <v>39939</v>
      </c>
    </row>
    <row r="72" spans="1:30" ht="15.75" customHeight="1">
      <c r="A72" s="1106" t="s">
        <v>10</v>
      </c>
      <c r="B72" s="1106" t="s">
        <v>11</v>
      </c>
      <c r="C72" s="1106" t="s">
        <v>28</v>
      </c>
      <c r="D72" s="1106" t="s">
        <v>13</v>
      </c>
      <c r="E72" s="1106" t="s">
        <v>3756</v>
      </c>
      <c r="F72" s="1107" t="str">
        <f t="array" ref="F72">IFERROR(INDEX(UIID!$K$2:$K1725, MATCH(CONCATENATE(B72,D72,G72,J72), UIID!$B$2:$B1725&amp;UIID!$D$2:$D1725&amp;UIID!$G$2:$G1725&amp;UIID!$H$2:$H1725, 0),), "Not Found")</f>
        <v>0722-0001</v>
      </c>
      <c r="G72" s="1108" t="s">
        <v>3757</v>
      </c>
      <c r="H72" s="1106"/>
      <c r="I72" s="1106" t="s">
        <v>5213</v>
      </c>
      <c r="J72" s="1106" t="s">
        <v>701</v>
      </c>
      <c r="K72" s="1106">
        <v>10.376732423934101</v>
      </c>
      <c r="L72" s="1106">
        <v>123.91100633665501</v>
      </c>
      <c r="M72" s="1106" t="s">
        <v>708</v>
      </c>
      <c r="N72" s="1106" t="s">
        <v>5214</v>
      </c>
      <c r="O72" s="1106" t="s">
        <v>15</v>
      </c>
      <c r="P72" s="1106" t="s">
        <v>16</v>
      </c>
      <c r="Q72" s="1106" t="s">
        <v>35</v>
      </c>
      <c r="R72" s="1106" t="s">
        <v>87</v>
      </c>
      <c r="S72" s="1106" t="s">
        <v>388</v>
      </c>
      <c r="T72" s="1106" t="s">
        <v>4164</v>
      </c>
      <c r="U72" s="1106" t="s">
        <v>709</v>
      </c>
      <c r="V72" s="1106" t="s">
        <v>710</v>
      </c>
      <c r="W72" s="1116">
        <v>45434</v>
      </c>
      <c r="X72" s="1116">
        <v>47261</v>
      </c>
      <c r="Y72" s="1106" t="s">
        <v>5218</v>
      </c>
      <c r="Z72" s="1106" t="s">
        <v>5219</v>
      </c>
      <c r="AA72" s="1173">
        <v>45203</v>
      </c>
      <c r="AB72" s="465">
        <v>45462</v>
      </c>
      <c r="AC72" s="1111" t="s">
        <v>4163</v>
      </c>
      <c r="AD72" s="1114">
        <v>43705</v>
      </c>
    </row>
    <row r="73" spans="1:30" ht="15.75" customHeight="1">
      <c r="A73" s="1106" t="s">
        <v>10</v>
      </c>
      <c r="B73" s="1106" t="s">
        <v>11</v>
      </c>
      <c r="C73" s="1106" t="s">
        <v>28</v>
      </c>
      <c r="D73" s="1106" t="s">
        <v>13</v>
      </c>
      <c r="E73" s="1106" t="s">
        <v>3756</v>
      </c>
      <c r="F73" s="1107" t="str">
        <f t="array" ref="F73">IFERROR(INDEX(UIID!$K$2:$K1725, MATCH(CONCATENATE(B73,D73,G73,J73), UIID!$B$2:$B1725&amp;UIID!$D$2:$D1725&amp;UIID!$G$2:$G1725&amp;UIID!$H$2:$H1725, 0),), "Not Found")</f>
        <v>0722-0001</v>
      </c>
      <c r="G73" s="1108" t="s">
        <v>3757</v>
      </c>
      <c r="H73" s="1106"/>
      <c r="I73" s="1106" t="s">
        <v>5213</v>
      </c>
      <c r="J73" s="1106" t="s">
        <v>701</v>
      </c>
      <c r="K73" s="1106">
        <v>10.376732423934101</v>
      </c>
      <c r="L73" s="1106">
        <v>123.91100633665501</v>
      </c>
      <c r="M73" s="1106" t="s">
        <v>702</v>
      </c>
      <c r="N73" s="1106" t="s">
        <v>5214</v>
      </c>
      <c r="O73" s="1106" t="s">
        <v>15</v>
      </c>
      <c r="P73" s="1106" t="s">
        <v>16</v>
      </c>
      <c r="Q73" s="1106" t="s">
        <v>35</v>
      </c>
      <c r="R73" s="1106" t="s">
        <v>87</v>
      </c>
      <c r="S73" s="1106" t="s">
        <v>2497</v>
      </c>
      <c r="T73" s="1106" t="s">
        <v>4164</v>
      </c>
      <c r="U73" s="1106" t="s">
        <v>505</v>
      </c>
      <c r="V73" s="1106" t="s">
        <v>711</v>
      </c>
      <c r="W73" s="1116">
        <v>45434</v>
      </c>
      <c r="X73" s="1116">
        <v>47261</v>
      </c>
      <c r="Y73" s="1106" t="s">
        <v>5220</v>
      </c>
      <c r="Z73" s="1106" t="s">
        <v>5221</v>
      </c>
      <c r="AA73" s="1106" t="s">
        <v>5222</v>
      </c>
      <c r="AB73" s="465">
        <v>45462</v>
      </c>
      <c r="AC73" s="1111" t="s">
        <v>4163</v>
      </c>
      <c r="AD73" s="1114">
        <v>42887</v>
      </c>
    </row>
    <row r="74" spans="1:30" ht="15.75" customHeight="1">
      <c r="A74" s="1106" t="s">
        <v>10</v>
      </c>
      <c r="B74" s="1106" t="s">
        <v>11</v>
      </c>
      <c r="C74" s="1106" t="s">
        <v>28</v>
      </c>
      <c r="D74" s="1106" t="s">
        <v>13</v>
      </c>
      <c r="E74" s="1106" t="s">
        <v>3756</v>
      </c>
      <c r="F74" s="1107" t="str">
        <f t="array" ref="F74">IFERROR(INDEX(UIID!$K$2:$K1725, MATCH(CONCATENATE(B74,D74,G74,J74), UIID!$B$2:$B1725&amp;UIID!$D$2:$D1725&amp;UIID!$G$2:$G1725&amp;UIID!$H$2:$H1725, 0),), "Not Found")</f>
        <v>0722-0001</v>
      </c>
      <c r="G74" s="1108" t="s">
        <v>3757</v>
      </c>
      <c r="H74" s="1106"/>
      <c r="I74" s="1106" t="s">
        <v>5213</v>
      </c>
      <c r="J74" s="1106" t="s">
        <v>701</v>
      </c>
      <c r="K74" s="1106">
        <v>10.376732423934101</v>
      </c>
      <c r="L74" s="1106">
        <v>123.91100633665501</v>
      </c>
      <c r="M74" s="1106" t="s">
        <v>702</v>
      </c>
      <c r="N74" s="1106" t="s">
        <v>5214</v>
      </c>
      <c r="O74" s="1106" t="s">
        <v>15</v>
      </c>
      <c r="P74" s="1106" t="s">
        <v>16</v>
      </c>
      <c r="Q74" s="1106" t="s">
        <v>35</v>
      </c>
      <c r="R74" s="1106" t="s">
        <v>87</v>
      </c>
      <c r="S74" s="1106" t="s">
        <v>434</v>
      </c>
      <c r="T74" s="1106" t="s">
        <v>4164</v>
      </c>
      <c r="U74" s="1106" t="s">
        <v>152</v>
      </c>
      <c r="V74" s="1106" t="s">
        <v>712</v>
      </c>
      <c r="W74" s="1116">
        <v>45434</v>
      </c>
      <c r="X74" s="1116">
        <v>47261</v>
      </c>
      <c r="Y74" s="1106" t="s">
        <v>5220</v>
      </c>
      <c r="Z74" s="1106" t="s">
        <v>5223</v>
      </c>
      <c r="AA74" s="1173">
        <v>43917</v>
      </c>
      <c r="AB74" s="465">
        <v>45462</v>
      </c>
      <c r="AC74" s="1111" t="s">
        <v>4163</v>
      </c>
      <c r="AD74" s="1114">
        <v>42900</v>
      </c>
    </row>
    <row r="75" spans="1:30" ht="15.75" customHeight="1">
      <c r="A75" s="1106" t="s">
        <v>10</v>
      </c>
      <c r="B75" s="1106" t="s">
        <v>11</v>
      </c>
      <c r="C75" s="1106" t="s">
        <v>28</v>
      </c>
      <c r="D75" s="1106" t="s">
        <v>13</v>
      </c>
      <c r="E75" s="1106" t="s">
        <v>3756</v>
      </c>
      <c r="F75" s="1107" t="str">
        <f t="array" ref="F75">IFERROR(INDEX(UIID!$K$2:$K1725, MATCH(CONCATENATE(B75,D75,G75,J75), UIID!$B$2:$B1725&amp;UIID!$D$2:$D1725&amp;UIID!$G$2:$G1725&amp;UIID!$H$2:$H1725, 0),), "Not Found")</f>
        <v>0722-0040</v>
      </c>
      <c r="G75" s="1106" t="s">
        <v>713</v>
      </c>
      <c r="H75" s="1106"/>
      <c r="I75" s="1106" t="s">
        <v>5224</v>
      </c>
      <c r="J75" s="1106" t="s">
        <v>714</v>
      </c>
      <c r="K75" s="1106">
        <v>10.3031093300186</v>
      </c>
      <c r="L75" s="1106">
        <v>123.906394409668</v>
      </c>
      <c r="M75" s="1106" t="s">
        <v>715</v>
      </c>
      <c r="N75" s="1106" t="s">
        <v>5225</v>
      </c>
      <c r="O75" s="1106" t="s">
        <v>15</v>
      </c>
      <c r="P75" s="1106" t="s">
        <v>16</v>
      </c>
      <c r="Q75" s="1106" t="s">
        <v>4262</v>
      </c>
      <c r="R75" s="1106" t="s">
        <v>3006</v>
      </c>
      <c r="S75" s="1106" t="s">
        <v>716</v>
      </c>
      <c r="T75" s="1106" t="s">
        <v>22</v>
      </c>
      <c r="U75" s="1106" t="s">
        <v>717</v>
      </c>
      <c r="V75" s="1106">
        <v>201307020191</v>
      </c>
      <c r="W75" s="1116">
        <v>45403</v>
      </c>
      <c r="X75" s="1116">
        <v>47230</v>
      </c>
      <c r="Y75" s="1106" t="s">
        <v>4283</v>
      </c>
      <c r="Z75" s="1106" t="s">
        <v>4283</v>
      </c>
      <c r="AA75" s="1106" t="s">
        <v>4283</v>
      </c>
      <c r="AB75" s="465">
        <v>45467</v>
      </c>
      <c r="AC75" s="1111" t="s">
        <v>4163</v>
      </c>
      <c r="AD75" s="1114">
        <v>41613</v>
      </c>
    </row>
    <row r="76" spans="1:30" ht="15.75" customHeight="1">
      <c r="A76" s="1106" t="s">
        <v>10</v>
      </c>
      <c r="B76" s="1106" t="s">
        <v>11</v>
      </c>
      <c r="C76" s="1106" t="s">
        <v>28</v>
      </c>
      <c r="D76" s="1106" t="s">
        <v>13</v>
      </c>
      <c r="E76" s="1106" t="s">
        <v>3756</v>
      </c>
      <c r="F76" s="1107" t="str">
        <f t="array" ref="F76">IFERROR(INDEX(UIID!$K$2:$K1725, MATCH(CONCATENATE(B76,D76,G76,J76), UIID!$B$2:$B1725&amp;UIID!$D$2:$D1725&amp;UIID!$G$2:$G1725&amp;UIID!$H$2:$H1725, 0),), "Not Found")</f>
        <v>0722-0040</v>
      </c>
      <c r="G76" s="1106" t="s">
        <v>713</v>
      </c>
      <c r="H76" s="1106"/>
      <c r="I76" s="1106" t="s">
        <v>5224</v>
      </c>
      <c r="J76" s="1106" t="s">
        <v>714</v>
      </c>
      <c r="K76" s="1106">
        <v>10.3031093300186</v>
      </c>
      <c r="L76" s="1106">
        <v>123.906394409668</v>
      </c>
      <c r="M76" s="1106" t="s">
        <v>715</v>
      </c>
      <c r="N76" s="1106" t="s">
        <v>5225</v>
      </c>
      <c r="O76" s="1106" t="s">
        <v>15</v>
      </c>
      <c r="P76" s="1106" t="s">
        <v>16</v>
      </c>
      <c r="Q76" s="1106" t="s">
        <v>4262</v>
      </c>
      <c r="R76" s="1106" t="s">
        <v>3006</v>
      </c>
      <c r="S76" s="1106" t="s">
        <v>718</v>
      </c>
      <c r="T76" s="1106" t="s">
        <v>22</v>
      </c>
      <c r="U76" s="1106" t="s">
        <v>717</v>
      </c>
      <c r="V76" s="1106">
        <v>201307020186</v>
      </c>
      <c r="W76" s="1116">
        <v>45403</v>
      </c>
      <c r="X76" s="1116">
        <v>47230</v>
      </c>
      <c r="Y76" s="1106" t="s">
        <v>4283</v>
      </c>
      <c r="Z76" s="1106" t="s">
        <v>4283</v>
      </c>
      <c r="AA76" s="1106" t="s">
        <v>4283</v>
      </c>
      <c r="AB76" s="465">
        <v>45467</v>
      </c>
      <c r="AC76" s="1111" t="s">
        <v>4163</v>
      </c>
      <c r="AD76" s="1114">
        <v>41613</v>
      </c>
    </row>
    <row r="77" spans="1:30" ht="15.75" customHeight="1">
      <c r="A77" s="1106" t="s">
        <v>10</v>
      </c>
      <c r="B77" s="1106" t="s">
        <v>11</v>
      </c>
      <c r="C77" s="1106" t="s">
        <v>28</v>
      </c>
      <c r="D77" s="1106" t="s">
        <v>13</v>
      </c>
      <c r="E77" s="1106" t="s">
        <v>3756</v>
      </c>
      <c r="F77" s="1107" t="str">
        <f t="array" ref="F77">IFERROR(INDEX(UIID!$K$2:$K1725, MATCH(CONCATENATE(B77,D77,G77,J77), UIID!$B$2:$B1725&amp;UIID!$D$2:$D1725&amp;UIID!$G$2:$G1725&amp;UIID!$H$2:$H1725, 0),), "Not Found")</f>
        <v>0722-0040</v>
      </c>
      <c r="G77" s="1106" t="s">
        <v>713</v>
      </c>
      <c r="H77" s="1106"/>
      <c r="I77" s="1106" t="s">
        <v>5224</v>
      </c>
      <c r="J77" s="1106" t="s">
        <v>714</v>
      </c>
      <c r="K77" s="1106">
        <v>10.3031093300186</v>
      </c>
      <c r="L77" s="1106">
        <v>123.906394409668</v>
      </c>
      <c r="M77" s="1106" t="s">
        <v>715</v>
      </c>
      <c r="N77" s="1106" t="s">
        <v>5225</v>
      </c>
      <c r="O77" s="1106" t="s">
        <v>15</v>
      </c>
      <c r="P77" s="1106" t="s">
        <v>16</v>
      </c>
      <c r="Q77" s="1106" t="s">
        <v>4262</v>
      </c>
      <c r="R77" s="1106" t="s">
        <v>3006</v>
      </c>
      <c r="S77" s="1106" t="s">
        <v>719</v>
      </c>
      <c r="T77" s="1106" t="s">
        <v>22</v>
      </c>
      <c r="U77" s="1106" t="s">
        <v>717</v>
      </c>
      <c r="V77" s="1106">
        <v>201307020187</v>
      </c>
      <c r="W77" s="1116">
        <v>45403</v>
      </c>
      <c r="X77" s="1116">
        <v>47230</v>
      </c>
      <c r="Y77" s="1106" t="s">
        <v>4283</v>
      </c>
      <c r="Z77" s="1106" t="s">
        <v>4283</v>
      </c>
      <c r="AA77" s="1106" t="s">
        <v>4283</v>
      </c>
      <c r="AB77" s="465">
        <v>45467</v>
      </c>
      <c r="AC77" s="1111" t="s">
        <v>4163</v>
      </c>
      <c r="AD77" s="1114">
        <v>41613</v>
      </c>
    </row>
    <row r="78" spans="1:30" ht="15.75" customHeight="1">
      <c r="A78" s="1106" t="s">
        <v>10</v>
      </c>
      <c r="B78" s="1106" t="s">
        <v>11</v>
      </c>
      <c r="C78" s="1106" t="s">
        <v>28</v>
      </c>
      <c r="D78" s="1106" t="s">
        <v>13</v>
      </c>
      <c r="E78" s="1106" t="s">
        <v>3756</v>
      </c>
      <c r="F78" s="1107" t="str">
        <f t="array" ref="F78">IFERROR(INDEX(UIID!$K$2:$K1725, MATCH(CONCATENATE(B78,D78,G78,J78), UIID!$B$2:$B1725&amp;UIID!$D$2:$D1725&amp;UIID!$G$2:$G1725&amp;UIID!$H$2:$H1725, 0),), "Not Found")</f>
        <v>0722-0040</v>
      </c>
      <c r="G78" s="1106" t="s">
        <v>713</v>
      </c>
      <c r="H78" s="1106"/>
      <c r="I78" s="1106" t="s">
        <v>5224</v>
      </c>
      <c r="J78" s="1106" t="s">
        <v>714</v>
      </c>
      <c r="K78" s="1106">
        <v>10.3031093300186</v>
      </c>
      <c r="L78" s="1106">
        <v>123.906394409668</v>
      </c>
      <c r="M78" s="1106" t="s">
        <v>715</v>
      </c>
      <c r="N78" s="1106" t="s">
        <v>5225</v>
      </c>
      <c r="O78" s="1106" t="s">
        <v>15</v>
      </c>
      <c r="P78" s="1106" t="s">
        <v>16</v>
      </c>
      <c r="Q78" s="1106" t="s">
        <v>4262</v>
      </c>
      <c r="R78" s="1106" t="s">
        <v>3006</v>
      </c>
      <c r="S78" s="1106" t="s">
        <v>720</v>
      </c>
      <c r="T78" s="1106" t="s">
        <v>22</v>
      </c>
      <c r="U78" s="1106" t="s">
        <v>717</v>
      </c>
      <c r="V78" s="1106">
        <v>201307020190</v>
      </c>
      <c r="W78" s="1116">
        <v>45403</v>
      </c>
      <c r="X78" s="1116">
        <v>47230</v>
      </c>
      <c r="Y78" s="1106" t="s">
        <v>4283</v>
      </c>
      <c r="Z78" s="1106" t="s">
        <v>4283</v>
      </c>
      <c r="AA78" s="1106" t="s">
        <v>4283</v>
      </c>
      <c r="AB78" s="465">
        <v>45467</v>
      </c>
      <c r="AC78" s="1111" t="s">
        <v>4163</v>
      </c>
      <c r="AD78" s="1114">
        <v>41613</v>
      </c>
    </row>
    <row r="79" spans="1:30" ht="15.75" customHeight="1">
      <c r="A79" s="1106" t="s">
        <v>10</v>
      </c>
      <c r="B79" s="1106" t="s">
        <v>11</v>
      </c>
      <c r="C79" s="1106" t="s">
        <v>28</v>
      </c>
      <c r="D79" s="1106" t="s">
        <v>13</v>
      </c>
      <c r="E79" s="1106" t="s">
        <v>3756</v>
      </c>
      <c r="F79" s="1107" t="str">
        <f t="array" ref="F79">IFERROR(INDEX(UIID!$K$2:$K1725, MATCH(CONCATENATE(B79,D79,G79,J79), UIID!$B$2:$B1725&amp;UIID!$D$2:$D1725&amp;UIID!$G$2:$G1725&amp;UIID!$H$2:$H1725, 0),), "Not Found")</f>
        <v>0722-0040</v>
      </c>
      <c r="G79" s="1106" t="s">
        <v>713</v>
      </c>
      <c r="H79" s="1106"/>
      <c r="I79" s="1106" t="s">
        <v>5224</v>
      </c>
      <c r="J79" s="1106" t="s">
        <v>714</v>
      </c>
      <c r="K79" s="1106">
        <v>10.3031093300186</v>
      </c>
      <c r="L79" s="1106">
        <v>123.906394409668</v>
      </c>
      <c r="M79" s="1106" t="s">
        <v>715</v>
      </c>
      <c r="N79" s="1106" t="s">
        <v>5225</v>
      </c>
      <c r="O79" s="1106" t="s">
        <v>15</v>
      </c>
      <c r="P79" s="1106" t="s">
        <v>16</v>
      </c>
      <c r="Q79" s="1106" t="s">
        <v>4262</v>
      </c>
      <c r="R79" s="1106" t="s">
        <v>3006</v>
      </c>
      <c r="S79" s="1106" t="s">
        <v>721</v>
      </c>
      <c r="T79" s="1106" t="s">
        <v>22</v>
      </c>
      <c r="U79" s="1106" t="s">
        <v>717</v>
      </c>
      <c r="V79" s="1106">
        <v>201307020189</v>
      </c>
      <c r="W79" s="1116">
        <v>45403</v>
      </c>
      <c r="X79" s="1116">
        <v>47230</v>
      </c>
      <c r="Y79" s="1106" t="s">
        <v>4283</v>
      </c>
      <c r="Z79" s="1106" t="s">
        <v>4283</v>
      </c>
      <c r="AA79" s="1106" t="s">
        <v>4283</v>
      </c>
      <c r="AB79" s="465">
        <v>45467</v>
      </c>
      <c r="AC79" s="1111" t="s">
        <v>4163</v>
      </c>
      <c r="AD79" s="1114">
        <v>41613</v>
      </c>
    </row>
    <row r="80" spans="1:30" ht="15.75" customHeight="1">
      <c r="A80" s="1106" t="s">
        <v>10</v>
      </c>
      <c r="B80" s="1106" t="s">
        <v>11</v>
      </c>
      <c r="C80" s="1106" t="s">
        <v>28</v>
      </c>
      <c r="D80" s="1106" t="s">
        <v>13</v>
      </c>
      <c r="E80" s="1106" t="s">
        <v>3756</v>
      </c>
      <c r="F80" s="1107" t="str">
        <f t="array" ref="F80">IFERROR(INDEX(UIID!$K$2:$K1725, MATCH(CONCATENATE(B80,D80,G80,J80), UIID!$B$2:$B1725&amp;UIID!$D$2:$D1725&amp;UIID!$G$2:$G1725&amp;UIID!$H$2:$H1725, 0),), "Not Found")</f>
        <v>0722-0040</v>
      </c>
      <c r="G80" s="1106" t="s">
        <v>713</v>
      </c>
      <c r="H80" s="1106"/>
      <c r="I80" s="1106" t="s">
        <v>5224</v>
      </c>
      <c r="J80" s="1106" t="s">
        <v>714</v>
      </c>
      <c r="K80" s="1106">
        <v>10.3031093300186</v>
      </c>
      <c r="L80" s="1106">
        <v>123.906394409668</v>
      </c>
      <c r="M80" s="1106" t="s">
        <v>715</v>
      </c>
      <c r="N80" s="1106" t="s">
        <v>5225</v>
      </c>
      <c r="O80" s="1106" t="s">
        <v>15</v>
      </c>
      <c r="P80" s="1106" t="s">
        <v>16</v>
      </c>
      <c r="Q80" s="1106" t="s">
        <v>4262</v>
      </c>
      <c r="R80" s="1106" t="s">
        <v>3006</v>
      </c>
      <c r="S80" s="1106" t="s">
        <v>722</v>
      </c>
      <c r="T80" s="1106" t="s">
        <v>22</v>
      </c>
      <c r="U80" s="1106" t="s">
        <v>717</v>
      </c>
      <c r="V80" s="1106">
        <v>201307020188</v>
      </c>
      <c r="W80" s="1116">
        <v>45403</v>
      </c>
      <c r="X80" s="1116">
        <v>47230</v>
      </c>
      <c r="Y80" s="1106" t="s">
        <v>4283</v>
      </c>
      <c r="Z80" s="1106" t="s">
        <v>4283</v>
      </c>
      <c r="AA80" s="1106" t="s">
        <v>4283</v>
      </c>
      <c r="AB80" s="465">
        <v>45467</v>
      </c>
      <c r="AC80" s="1111" t="s">
        <v>4163</v>
      </c>
      <c r="AD80" s="1114">
        <v>41613</v>
      </c>
    </row>
    <row r="81" spans="1:30" ht="15.75" customHeight="1">
      <c r="A81" s="1106" t="s">
        <v>10</v>
      </c>
      <c r="B81" s="1106" t="s">
        <v>11</v>
      </c>
      <c r="C81" s="1106" t="s">
        <v>146</v>
      </c>
      <c r="D81" s="1106" t="s">
        <v>668</v>
      </c>
      <c r="E81" s="1106" t="s">
        <v>30</v>
      </c>
      <c r="F81" s="1107" t="str">
        <f t="array" ref="F81">IFERROR(INDEX(UIID!$K$2:$K1725, MATCH(CONCATENATE(B81,D81,G81,J81), UIID!$B$2:$B1725&amp;UIID!$D$2:$D1725&amp;UIID!$G$2:$G1725&amp;UIID!$H$2:$H1725, 0),), "Not Found")</f>
        <v>0722-0161</v>
      </c>
      <c r="G81" s="1106" t="s">
        <v>723</v>
      </c>
      <c r="H81" s="1106"/>
      <c r="I81" s="1106" t="s">
        <v>5226</v>
      </c>
      <c r="J81" s="1106" t="s">
        <v>724</v>
      </c>
      <c r="K81" s="1106">
        <v>7.0687837441584103</v>
      </c>
      <c r="L81" s="1106">
        <v>125.611733694291</v>
      </c>
      <c r="M81" s="1106" t="s">
        <v>725</v>
      </c>
      <c r="N81" s="1106" t="s">
        <v>5227</v>
      </c>
      <c r="O81" s="1106" t="s">
        <v>15</v>
      </c>
      <c r="P81" s="1106" t="s">
        <v>16</v>
      </c>
      <c r="Q81" s="1106" t="s">
        <v>35</v>
      </c>
      <c r="R81" s="1106" t="s">
        <v>32</v>
      </c>
      <c r="S81" s="1106" t="s">
        <v>33</v>
      </c>
      <c r="T81" s="1106" t="s">
        <v>4164</v>
      </c>
      <c r="U81" s="1106" t="s">
        <v>34</v>
      </c>
      <c r="V81" s="1106" t="s">
        <v>726</v>
      </c>
      <c r="W81" s="1116">
        <v>45419</v>
      </c>
      <c r="X81" s="1116">
        <v>47246</v>
      </c>
      <c r="Y81" s="1106" t="s">
        <v>5228</v>
      </c>
      <c r="Z81" s="1106" t="s">
        <v>5229</v>
      </c>
      <c r="AA81" s="1175">
        <v>43751</v>
      </c>
      <c r="AB81" s="465">
        <v>45483</v>
      </c>
      <c r="AC81" s="1111" t="s">
        <v>4163</v>
      </c>
      <c r="AD81" s="1114">
        <v>43600</v>
      </c>
    </row>
    <row r="82" spans="1:30" ht="15.75" customHeight="1">
      <c r="A82" s="1106" t="s">
        <v>10</v>
      </c>
      <c r="B82" s="1106" t="s">
        <v>11</v>
      </c>
      <c r="C82" s="1106" t="s">
        <v>146</v>
      </c>
      <c r="D82" s="1106" t="s">
        <v>668</v>
      </c>
      <c r="E82" s="1106" t="s">
        <v>30</v>
      </c>
      <c r="F82" s="1107" t="str">
        <f t="array" ref="F82">IFERROR(INDEX(UIID!$K$2:$K1725, MATCH(CONCATENATE(B82,D82,G82,J82), UIID!$B$2:$B1725&amp;UIID!$D$2:$D1725&amp;UIID!$G$2:$G1725&amp;UIID!$H$2:$H1725, 0),), "Not Found")</f>
        <v>0722-0161</v>
      </c>
      <c r="G82" s="1106" t="s">
        <v>723</v>
      </c>
      <c r="H82" s="1106"/>
      <c r="I82" s="1106" t="s">
        <v>5226</v>
      </c>
      <c r="J82" s="1106" t="s">
        <v>724</v>
      </c>
      <c r="K82" s="1106">
        <v>7.0687837441584103</v>
      </c>
      <c r="L82" s="1106">
        <v>125.611733694291</v>
      </c>
      <c r="M82" s="1106" t="s">
        <v>727</v>
      </c>
      <c r="N82" s="1106" t="s">
        <v>5227</v>
      </c>
      <c r="O82" s="1106" t="s">
        <v>15</v>
      </c>
      <c r="P82" s="1106" t="s">
        <v>16</v>
      </c>
      <c r="Q82" s="1106" t="s">
        <v>35</v>
      </c>
      <c r="R82" s="1106" t="s">
        <v>32</v>
      </c>
      <c r="S82" s="1106" t="s">
        <v>36</v>
      </c>
      <c r="T82" s="1106" t="s">
        <v>4164</v>
      </c>
      <c r="U82" s="1106" t="s">
        <v>91</v>
      </c>
      <c r="V82" s="1106" t="s">
        <v>728</v>
      </c>
      <c r="W82" s="1116">
        <v>45419</v>
      </c>
      <c r="X82" s="1116">
        <v>47246</v>
      </c>
      <c r="Y82" s="1106" t="s">
        <v>4283</v>
      </c>
      <c r="Z82" s="1106" t="s">
        <v>4283</v>
      </c>
      <c r="AA82" s="1106" t="s">
        <v>4283</v>
      </c>
      <c r="AB82" s="462"/>
      <c r="AC82" s="1111"/>
      <c r="AD82" s="1114">
        <v>42535</v>
      </c>
    </row>
    <row r="83" spans="1:30" ht="15.75" hidden="1" customHeight="1">
      <c r="A83" s="1106" t="s">
        <v>10</v>
      </c>
      <c r="B83" s="1106" t="s">
        <v>11</v>
      </c>
      <c r="C83" s="1106" t="s">
        <v>146</v>
      </c>
      <c r="D83" s="1106" t="s">
        <v>668</v>
      </c>
      <c r="E83" s="1106" t="s">
        <v>30</v>
      </c>
      <c r="F83" s="1107" t="str">
        <f t="array" ref="F83">IFERROR(INDEX(UIID!$K$2:$K1725, MATCH(CONCATENATE(B83,D83,G83,J83), UIID!$B$2:$B1725&amp;UIID!$D$2:$D1725&amp;UIID!$G$2:$G1725&amp;UIID!$H$2:$H1725, 0),), "Not Found")</f>
        <v>0722-0068</v>
      </c>
      <c r="G83" s="1106" t="s">
        <v>729</v>
      </c>
      <c r="H83" s="1106"/>
      <c r="I83" s="1106" t="s">
        <v>5230</v>
      </c>
      <c r="J83" s="1106" t="s">
        <v>730</v>
      </c>
      <c r="K83" s="1106">
        <v>10.550173991732001</v>
      </c>
      <c r="L83" s="1106">
        <v>124.02335276733</v>
      </c>
      <c r="M83" s="1106" t="s">
        <v>731</v>
      </c>
      <c r="N83" s="1106"/>
      <c r="O83" s="1106" t="s">
        <v>15</v>
      </c>
      <c r="P83" s="1106" t="s">
        <v>525</v>
      </c>
      <c r="Q83" s="1106" t="s">
        <v>35</v>
      </c>
      <c r="R83" s="1106" t="s">
        <v>84</v>
      </c>
      <c r="S83" s="1106" t="s">
        <v>85</v>
      </c>
      <c r="T83" s="1106" t="s">
        <v>4164</v>
      </c>
      <c r="U83" s="1106" t="s">
        <v>261</v>
      </c>
      <c r="V83" s="1106">
        <v>2014074022066</v>
      </c>
      <c r="W83" s="1116">
        <v>45425</v>
      </c>
      <c r="X83" s="1116">
        <v>47252</v>
      </c>
      <c r="Y83" s="1106" t="s">
        <v>4283</v>
      </c>
      <c r="Z83" s="1106" t="s">
        <v>4283</v>
      </c>
      <c r="AA83" s="1106" t="s">
        <v>4283</v>
      </c>
      <c r="AB83" s="462"/>
      <c r="AC83" s="1111"/>
      <c r="AD83" s="1114">
        <v>41740</v>
      </c>
    </row>
    <row r="84" spans="1:30" ht="15.75" hidden="1" customHeight="1">
      <c r="A84" s="1106" t="s">
        <v>10</v>
      </c>
      <c r="B84" s="1106" t="s">
        <v>11</v>
      </c>
      <c r="C84" s="1106" t="s">
        <v>146</v>
      </c>
      <c r="D84" s="1106" t="s">
        <v>668</v>
      </c>
      <c r="E84" s="1106" t="s">
        <v>30</v>
      </c>
      <c r="F84" s="1107" t="str">
        <f t="array" ref="F84">IFERROR(INDEX(UIID!$K$2:$K1725, MATCH(CONCATENATE(B84,D84,G84,J84), UIID!$B$2:$B1725&amp;UIID!$D$2:$D1725&amp;UIID!$G$2:$G1725&amp;UIID!$H$2:$H1725, 0),), "Not Found")</f>
        <v>0722-0068</v>
      </c>
      <c r="G84" s="1106" t="s">
        <v>729</v>
      </c>
      <c r="H84" s="1106"/>
      <c r="I84" s="1106" t="s">
        <v>5230</v>
      </c>
      <c r="J84" s="1106" t="s">
        <v>730</v>
      </c>
      <c r="K84" s="1106">
        <v>10.550173991732001</v>
      </c>
      <c r="L84" s="1106">
        <v>124.02335276733</v>
      </c>
      <c r="M84" s="1106" t="s">
        <v>731</v>
      </c>
      <c r="N84" s="1106"/>
      <c r="O84" s="1106" t="s">
        <v>15</v>
      </c>
      <c r="P84" s="1106" t="s">
        <v>525</v>
      </c>
      <c r="Q84" s="1106" t="s">
        <v>35</v>
      </c>
      <c r="R84" s="1106" t="s">
        <v>84</v>
      </c>
      <c r="S84" s="1106" t="s">
        <v>93</v>
      </c>
      <c r="T84" s="1106" t="s">
        <v>4213</v>
      </c>
      <c r="U84" s="1106" t="s">
        <v>261</v>
      </c>
      <c r="V84" s="1106" t="s">
        <v>732</v>
      </c>
      <c r="W84" s="1116">
        <v>45425</v>
      </c>
      <c r="X84" s="1116">
        <v>47252</v>
      </c>
      <c r="Y84" s="1106" t="s">
        <v>4283</v>
      </c>
      <c r="Z84" s="1106" t="s">
        <v>4283</v>
      </c>
      <c r="AA84" s="1106" t="s">
        <v>4283</v>
      </c>
      <c r="AB84" s="462"/>
      <c r="AC84" s="1111"/>
      <c r="AD84" s="1114">
        <v>42584</v>
      </c>
    </row>
    <row r="85" spans="1:30" ht="15.75" customHeight="1">
      <c r="A85" s="1106" t="s">
        <v>10</v>
      </c>
      <c r="B85" s="1106" t="s">
        <v>11</v>
      </c>
      <c r="C85" s="1106" t="s">
        <v>50</v>
      </c>
      <c r="D85" s="1106" t="s">
        <v>13</v>
      </c>
      <c r="E85" s="1106" t="s">
        <v>3756</v>
      </c>
      <c r="F85" s="1107" t="str">
        <f t="array" ref="F85">IFERROR(INDEX(UIID!$K$2:$K1725, MATCH(CONCATENATE(B85,D85,G85,J85), UIID!$B$2:$B1725&amp;UIID!$D$2:$D1725&amp;UIID!$G$2:$G1725&amp;UIID!$H$2:$H1725, 0),), "Not Found")</f>
        <v>0722-0058</v>
      </c>
      <c r="G85" s="1106" t="s">
        <v>733</v>
      </c>
      <c r="H85" s="1106"/>
      <c r="I85" s="1106" t="s">
        <v>5231</v>
      </c>
      <c r="J85" s="1106" t="s">
        <v>734</v>
      </c>
      <c r="K85" s="1106">
        <v>10.298051878072901</v>
      </c>
      <c r="L85" s="1106">
        <v>123.89059436548899</v>
      </c>
      <c r="M85" s="1106" t="s">
        <v>735</v>
      </c>
      <c r="N85" s="1106" t="s">
        <v>5232</v>
      </c>
      <c r="O85" s="1106" t="s">
        <v>15</v>
      </c>
      <c r="P85" s="1106" t="s">
        <v>16</v>
      </c>
      <c r="Q85" s="1106" t="s">
        <v>35</v>
      </c>
      <c r="R85" s="1106" t="s">
        <v>104</v>
      </c>
      <c r="S85" s="1106" t="s">
        <v>243</v>
      </c>
      <c r="T85" s="1106" t="s">
        <v>4164</v>
      </c>
      <c r="U85" s="1106" t="s">
        <v>244</v>
      </c>
      <c r="V85" s="1106" t="s">
        <v>736</v>
      </c>
      <c r="W85" s="1116">
        <v>45422</v>
      </c>
      <c r="X85" s="1116">
        <v>47251</v>
      </c>
      <c r="Y85" s="1106" t="s">
        <v>5233</v>
      </c>
      <c r="Z85" s="1106" t="s">
        <v>5234</v>
      </c>
      <c r="AA85" s="1175">
        <v>44999</v>
      </c>
      <c r="AB85" s="465">
        <v>45495</v>
      </c>
      <c r="AC85" s="1111" t="s">
        <v>4163</v>
      </c>
      <c r="AD85" s="1114">
        <v>43704</v>
      </c>
    </row>
    <row r="86" spans="1:30" ht="15.75" customHeight="1">
      <c r="A86" s="1106" t="s">
        <v>10</v>
      </c>
      <c r="B86" s="1106" t="s">
        <v>11</v>
      </c>
      <c r="C86" s="1106" t="s">
        <v>50</v>
      </c>
      <c r="D86" s="1106" t="s">
        <v>13</v>
      </c>
      <c r="E86" s="1106" t="s">
        <v>3756</v>
      </c>
      <c r="F86" s="1107" t="str">
        <f t="array" ref="F86">IFERROR(INDEX(UIID!$K$2:$K1725, MATCH(CONCATENATE(B86,D86,G86,J86), UIID!$B$2:$B1725&amp;UIID!$D$2:$D1725&amp;UIID!$G$2:$G1725&amp;UIID!$H$2:$H1725, 0),), "Not Found")</f>
        <v>0722-0058</v>
      </c>
      <c r="G86" s="1106" t="s">
        <v>733</v>
      </c>
      <c r="H86" s="1106"/>
      <c r="I86" s="1106" t="s">
        <v>5231</v>
      </c>
      <c r="J86" s="1106" t="s">
        <v>734</v>
      </c>
      <c r="K86" s="1106">
        <v>10.298051878072901</v>
      </c>
      <c r="L86" s="1106">
        <v>123.89059436548899</v>
      </c>
      <c r="M86" s="1106" t="s">
        <v>735</v>
      </c>
      <c r="N86" s="1106" t="s">
        <v>5232</v>
      </c>
      <c r="O86" s="1106" t="s">
        <v>15</v>
      </c>
      <c r="P86" s="1106" t="s">
        <v>16</v>
      </c>
      <c r="Q86" s="1106" t="s">
        <v>35</v>
      </c>
      <c r="R86" s="1106" t="s">
        <v>84</v>
      </c>
      <c r="S86" s="1106" t="s">
        <v>550</v>
      </c>
      <c r="T86" s="1106" t="s">
        <v>4164</v>
      </c>
      <c r="U86" s="1106" t="s">
        <v>94</v>
      </c>
      <c r="V86" s="1106">
        <v>201507022011</v>
      </c>
      <c r="W86" s="1116">
        <v>45422</v>
      </c>
      <c r="X86" s="1116">
        <v>47251</v>
      </c>
      <c r="Y86" s="1106" t="s">
        <v>4283</v>
      </c>
      <c r="Z86" s="1106" t="s">
        <v>4283</v>
      </c>
      <c r="AA86" s="1106" t="s">
        <v>4283</v>
      </c>
      <c r="AB86" s="465">
        <v>45495</v>
      </c>
      <c r="AC86" s="1111" t="s">
        <v>4163</v>
      </c>
      <c r="AD86" s="1114">
        <v>42038</v>
      </c>
    </row>
    <row r="87" spans="1:30" ht="15.75" customHeight="1">
      <c r="A87" s="1106" t="s">
        <v>10</v>
      </c>
      <c r="B87" s="1106" t="s">
        <v>11</v>
      </c>
      <c r="C87" s="1106" t="s">
        <v>50</v>
      </c>
      <c r="D87" s="1106" t="s">
        <v>13</v>
      </c>
      <c r="E87" s="1106" t="s">
        <v>3756</v>
      </c>
      <c r="F87" s="1107" t="str">
        <f t="array" ref="F87">IFERROR(INDEX(UIID!$K$2:$K1725, MATCH(CONCATENATE(B87,D87,G87,J87), UIID!$B$2:$B1725&amp;UIID!$D$2:$D1725&amp;UIID!$G$2:$G1725&amp;UIID!$H$2:$H1725, 0),), "Not Found")</f>
        <v>0722-0058</v>
      </c>
      <c r="G87" s="1106" t="s">
        <v>733</v>
      </c>
      <c r="H87" s="1106"/>
      <c r="I87" s="1106" t="s">
        <v>5231</v>
      </c>
      <c r="J87" s="1106" t="s">
        <v>734</v>
      </c>
      <c r="K87" s="1106">
        <v>10.298051878072901</v>
      </c>
      <c r="L87" s="1106">
        <v>123.89059436548899</v>
      </c>
      <c r="M87" s="1106" t="s">
        <v>735</v>
      </c>
      <c r="N87" s="1106" t="s">
        <v>5232</v>
      </c>
      <c r="O87" s="1106" t="s">
        <v>15</v>
      </c>
      <c r="P87" s="1106" t="s">
        <v>16</v>
      </c>
      <c r="Q87" s="1106" t="s">
        <v>35</v>
      </c>
      <c r="R87" s="1106" t="s">
        <v>104</v>
      </c>
      <c r="S87" s="1106" t="s">
        <v>105</v>
      </c>
      <c r="T87" s="1106" t="s">
        <v>4164</v>
      </c>
      <c r="U87" s="1106" t="s">
        <v>739</v>
      </c>
      <c r="V87" s="1106">
        <v>201507022106</v>
      </c>
      <c r="W87" s="1116">
        <v>45422</v>
      </c>
      <c r="X87" s="1116">
        <v>47251</v>
      </c>
      <c r="Y87" s="1106" t="s">
        <v>4283</v>
      </c>
      <c r="Z87" s="1106" t="s">
        <v>4283</v>
      </c>
      <c r="AA87" s="1106" t="s">
        <v>4283</v>
      </c>
      <c r="AB87" s="465">
        <v>45495</v>
      </c>
      <c r="AC87" s="1111" t="s">
        <v>4163</v>
      </c>
      <c r="AD87" s="1114">
        <v>42166</v>
      </c>
    </row>
    <row r="88" spans="1:30" ht="15.75" customHeight="1">
      <c r="A88" s="1106" t="s">
        <v>10</v>
      </c>
      <c r="B88" s="1106" t="s">
        <v>11</v>
      </c>
      <c r="C88" s="1106" t="s">
        <v>50</v>
      </c>
      <c r="D88" s="1106" t="s">
        <v>13</v>
      </c>
      <c r="E88" s="1106" t="s">
        <v>3756</v>
      </c>
      <c r="F88" s="1107" t="str">
        <f t="array" ref="F88">IFERROR(INDEX(UIID!$K$2:$K1725, MATCH(CONCATENATE(B88,D88,G88,J88), UIID!$B$2:$B1725&amp;UIID!$D$2:$D1725&amp;UIID!$G$2:$G1725&amp;UIID!$H$2:$H1725, 0),), "Not Found")</f>
        <v>0722-0058</v>
      </c>
      <c r="G88" s="1106" t="s">
        <v>733</v>
      </c>
      <c r="H88" s="1106"/>
      <c r="I88" s="1106" t="s">
        <v>5231</v>
      </c>
      <c r="J88" s="1106" t="s">
        <v>734</v>
      </c>
      <c r="K88" s="1106">
        <v>10.298051878072901</v>
      </c>
      <c r="L88" s="1106">
        <v>123.89059436548899</v>
      </c>
      <c r="M88" s="1106" t="s">
        <v>735</v>
      </c>
      <c r="N88" s="1106" t="s">
        <v>5232</v>
      </c>
      <c r="O88" s="1106" t="s">
        <v>15</v>
      </c>
      <c r="P88" s="1106" t="s">
        <v>16</v>
      </c>
      <c r="Q88" s="1106" t="s">
        <v>35</v>
      </c>
      <c r="R88" s="1106" t="s">
        <v>84</v>
      </c>
      <c r="S88" s="1106" t="s">
        <v>85</v>
      </c>
      <c r="T88" s="1106" t="s">
        <v>4164</v>
      </c>
      <c r="U88" s="1106" t="s">
        <v>261</v>
      </c>
      <c r="V88" s="1106">
        <v>201407022233</v>
      </c>
      <c r="W88" s="1116">
        <v>45422</v>
      </c>
      <c r="X88" s="1116">
        <v>47251</v>
      </c>
      <c r="Y88" s="1106" t="s">
        <v>4283</v>
      </c>
      <c r="Z88" s="1106" t="s">
        <v>4283</v>
      </c>
      <c r="AA88" s="1106" t="s">
        <v>4283</v>
      </c>
      <c r="AB88" s="462"/>
      <c r="AC88" s="1111"/>
      <c r="AD88" s="1114">
        <v>42002</v>
      </c>
    </row>
    <row r="89" spans="1:30" ht="15.75" customHeight="1">
      <c r="A89" s="1106" t="s">
        <v>10</v>
      </c>
      <c r="B89" s="1106" t="s">
        <v>11</v>
      </c>
      <c r="C89" s="1106" t="s">
        <v>50</v>
      </c>
      <c r="D89" s="1106" t="s">
        <v>13</v>
      </c>
      <c r="E89" s="1106" t="s">
        <v>3756</v>
      </c>
      <c r="F89" s="1107" t="str">
        <f t="array" ref="F89">IFERROR(INDEX(UIID!$K$2:$K1725, MATCH(CONCATENATE(B89,D89,G89,J89), UIID!$B$2:$B1725&amp;UIID!$D$2:$D1725&amp;UIID!$G$2:$G1725&amp;UIID!$H$2:$H1725, 0),), "Not Found")</f>
        <v>0722-0058</v>
      </c>
      <c r="G89" s="1106" t="s">
        <v>733</v>
      </c>
      <c r="H89" s="1106"/>
      <c r="I89" s="1106" t="s">
        <v>5231</v>
      </c>
      <c r="J89" s="1106" t="s">
        <v>734</v>
      </c>
      <c r="K89" s="1106">
        <v>10.298051878072901</v>
      </c>
      <c r="L89" s="1106">
        <v>123.89059436548899</v>
      </c>
      <c r="M89" s="1106" t="s">
        <v>735</v>
      </c>
      <c r="N89" s="1106" t="s">
        <v>5232</v>
      </c>
      <c r="O89" s="1106" t="s">
        <v>15</v>
      </c>
      <c r="P89" s="1106" t="s">
        <v>16</v>
      </c>
      <c r="Q89" s="1106" t="s">
        <v>35</v>
      </c>
      <c r="R89" s="1106" t="s">
        <v>87</v>
      </c>
      <c r="S89" s="1106" t="s">
        <v>88</v>
      </c>
      <c r="T89" s="1106" t="s">
        <v>4164</v>
      </c>
      <c r="U89" s="1106" t="s">
        <v>165</v>
      </c>
      <c r="V89" s="1106" t="s">
        <v>740</v>
      </c>
      <c r="W89" s="1116">
        <v>45422</v>
      </c>
      <c r="X89" s="1116">
        <v>47251</v>
      </c>
      <c r="Y89" s="1106" t="s">
        <v>5235</v>
      </c>
      <c r="Z89" s="1106" t="s">
        <v>5236</v>
      </c>
      <c r="AA89" s="1175">
        <v>44802</v>
      </c>
      <c r="AB89" s="465">
        <v>45495</v>
      </c>
      <c r="AC89" s="1111" t="s">
        <v>4163</v>
      </c>
      <c r="AD89" s="1114">
        <v>43622</v>
      </c>
    </row>
    <row r="90" spans="1:30" ht="15.75" customHeight="1">
      <c r="A90" s="1106" t="s">
        <v>10</v>
      </c>
      <c r="B90" s="1106" t="s">
        <v>11</v>
      </c>
      <c r="C90" s="1106" t="s">
        <v>50</v>
      </c>
      <c r="D90" s="1106" t="s">
        <v>13</v>
      </c>
      <c r="E90" s="1106" t="s">
        <v>3756</v>
      </c>
      <c r="F90" s="1107" t="str">
        <f t="array" ref="F90">IFERROR(INDEX(UIID!$K$2:$K1725, MATCH(CONCATENATE(B90,D90,G90,J90), UIID!$B$2:$B1725&amp;UIID!$D$2:$D1725&amp;UIID!$G$2:$G1725&amp;UIID!$H$2:$H1725, 0),), "Not Found")</f>
        <v>0722-0058</v>
      </c>
      <c r="G90" s="1106" t="s">
        <v>733</v>
      </c>
      <c r="H90" s="1106"/>
      <c r="I90" s="1106" t="s">
        <v>5231</v>
      </c>
      <c r="J90" s="1106" t="s">
        <v>734</v>
      </c>
      <c r="K90" s="1106">
        <v>10.298051878072901</v>
      </c>
      <c r="L90" s="1106">
        <v>123.89059436548899</v>
      </c>
      <c r="M90" s="1106" t="s">
        <v>735</v>
      </c>
      <c r="N90" s="1106" t="s">
        <v>5232</v>
      </c>
      <c r="O90" s="1106" t="s">
        <v>15</v>
      </c>
      <c r="P90" s="1106" t="s">
        <v>16</v>
      </c>
      <c r="Q90" s="1106" t="s">
        <v>35</v>
      </c>
      <c r="R90" s="1106" t="s">
        <v>87</v>
      </c>
      <c r="S90" s="1106" t="s">
        <v>434</v>
      </c>
      <c r="T90" s="1106" t="s">
        <v>4164</v>
      </c>
      <c r="U90" s="1106" t="s">
        <v>152</v>
      </c>
      <c r="V90" s="1106" t="s">
        <v>741</v>
      </c>
      <c r="W90" s="1116">
        <v>45422</v>
      </c>
      <c r="X90" s="1116">
        <v>47251</v>
      </c>
      <c r="Y90" s="1106" t="s">
        <v>5237</v>
      </c>
      <c r="Z90" s="1106" t="s">
        <v>4283</v>
      </c>
      <c r="AA90" s="1106" t="s">
        <v>4283</v>
      </c>
      <c r="AB90" s="462"/>
      <c r="AC90" s="1111"/>
      <c r="AD90" s="1114">
        <v>42733</v>
      </c>
    </row>
    <row r="91" spans="1:30" ht="15.75" hidden="1" customHeight="1">
      <c r="A91" s="1106" t="s">
        <v>10</v>
      </c>
      <c r="B91" s="1106" t="s">
        <v>11</v>
      </c>
      <c r="C91" s="1106" t="s">
        <v>50</v>
      </c>
      <c r="D91" s="1106" t="s">
        <v>138</v>
      </c>
      <c r="E91" s="1106" t="s">
        <v>28</v>
      </c>
      <c r="F91" s="1107" t="str">
        <f t="array" ref="F91">IFERROR(INDEX(UIID!$K$2:$K1725, MATCH(CONCATENATE(B91,D91,G91,J91), UIID!$B$2:$B1725&amp;UIID!$D$2:$D1725&amp;UIID!$G$2:$G1725&amp;UIID!$H$2:$H1725, 0),), "Not Found")</f>
        <v>0722-0155</v>
      </c>
      <c r="G91" s="1108" t="s">
        <v>3863</v>
      </c>
      <c r="H91" s="1106"/>
      <c r="I91" s="1106" t="s">
        <v>5238</v>
      </c>
      <c r="J91" s="1106" t="s">
        <v>140</v>
      </c>
      <c r="K91" s="1106">
        <v>9.7668610600747101</v>
      </c>
      <c r="L91" s="1106">
        <v>123.535566740748</v>
      </c>
      <c r="M91" s="1106" t="s">
        <v>141</v>
      </c>
      <c r="N91" s="1106"/>
      <c r="O91" s="1106" t="s">
        <v>113</v>
      </c>
      <c r="P91" s="1106" t="s">
        <v>132</v>
      </c>
      <c r="Q91" s="1106" t="s">
        <v>35</v>
      </c>
      <c r="R91" s="1106" t="s">
        <v>32</v>
      </c>
      <c r="S91" s="1106" t="s">
        <v>36</v>
      </c>
      <c r="T91" s="1106" t="s">
        <v>4164</v>
      </c>
      <c r="U91" s="1106" t="s">
        <v>91</v>
      </c>
      <c r="V91" s="1106" t="s">
        <v>142</v>
      </c>
      <c r="W91" s="1116">
        <v>45784</v>
      </c>
      <c r="X91" s="1116">
        <v>47611</v>
      </c>
      <c r="Y91" s="1106" t="s">
        <v>5239</v>
      </c>
      <c r="Z91" s="1106" t="s">
        <v>5240</v>
      </c>
      <c r="AA91" s="1173">
        <v>45145</v>
      </c>
      <c r="AB91" s="465">
        <v>45397</v>
      </c>
      <c r="AC91" s="1111" t="s">
        <v>4163</v>
      </c>
      <c r="AD91" s="1114">
        <v>43615</v>
      </c>
    </row>
    <row r="92" spans="1:30" ht="15.75" hidden="1" customHeight="1">
      <c r="A92" s="1106" t="s">
        <v>10</v>
      </c>
      <c r="B92" s="1106" t="s">
        <v>11</v>
      </c>
      <c r="C92" s="1106" t="s">
        <v>50</v>
      </c>
      <c r="D92" s="1106" t="s">
        <v>138</v>
      </c>
      <c r="E92" s="1106" t="s">
        <v>28</v>
      </c>
      <c r="F92" s="1107" t="str">
        <f t="array" ref="F92">IFERROR(INDEX(UIID!$K$2:$K1725, MATCH(CONCATENATE(B92,D92,G92,J92), UIID!$B$2:$B1725&amp;UIID!$D$2:$D1725&amp;UIID!$G$2:$G1725&amp;UIID!$H$2:$H1725, 0),), "Not Found")</f>
        <v>0722-0155</v>
      </c>
      <c r="G92" s="1108" t="s">
        <v>3863</v>
      </c>
      <c r="H92" s="1106"/>
      <c r="I92" s="1106" t="s">
        <v>5238</v>
      </c>
      <c r="J92" s="1106" t="s">
        <v>140</v>
      </c>
      <c r="K92" s="1106">
        <v>9.7668610600747101</v>
      </c>
      <c r="L92" s="1106">
        <v>123.535566740748</v>
      </c>
      <c r="M92" s="1106" t="s">
        <v>141</v>
      </c>
      <c r="N92" s="1106"/>
      <c r="O92" s="1106" t="s">
        <v>113</v>
      </c>
      <c r="P92" s="1106" t="s">
        <v>132</v>
      </c>
      <c r="Q92" s="1106" t="s">
        <v>35</v>
      </c>
      <c r="R92" s="1106" t="s">
        <v>143</v>
      </c>
      <c r="S92" s="1106" t="s">
        <v>144</v>
      </c>
      <c r="T92" s="1106" t="s">
        <v>4164</v>
      </c>
      <c r="U92" s="1106" t="s">
        <v>145</v>
      </c>
      <c r="V92" s="1106" t="s">
        <v>5241</v>
      </c>
      <c r="W92" s="1116">
        <v>45784</v>
      </c>
      <c r="X92" s="1116">
        <v>47611</v>
      </c>
      <c r="Y92" s="1106" t="s">
        <v>4283</v>
      </c>
      <c r="Z92" s="1106" t="s">
        <v>4283</v>
      </c>
      <c r="AA92" s="1106" t="s">
        <v>4283</v>
      </c>
      <c r="AB92" s="465">
        <v>45397</v>
      </c>
      <c r="AC92" s="1111" t="s">
        <v>4163</v>
      </c>
      <c r="AD92" s="1114">
        <v>42346</v>
      </c>
    </row>
    <row r="93" spans="1:30" ht="15.75" hidden="1" customHeight="1">
      <c r="A93" s="1106" t="s">
        <v>10</v>
      </c>
      <c r="B93" s="1106" t="s">
        <v>11</v>
      </c>
      <c r="C93" s="1106" t="s">
        <v>50</v>
      </c>
      <c r="D93" s="1106" t="s">
        <v>138</v>
      </c>
      <c r="E93" s="1106" t="s">
        <v>28</v>
      </c>
      <c r="F93" s="1107" t="str">
        <f t="array" ref="F93">IFERROR(INDEX(UIID!$K$2:$K1725, MATCH(CONCATENATE(B93,D93,G93,J93), UIID!$B$2:$B1725&amp;UIID!$D$2:$D1725&amp;UIID!$G$2:$G1725&amp;UIID!$H$2:$H1725, 0),), "Not Found")</f>
        <v>0722-0155</v>
      </c>
      <c r="G93" s="1108" t="s">
        <v>3863</v>
      </c>
      <c r="H93" s="1106"/>
      <c r="I93" s="1106" t="s">
        <v>5238</v>
      </c>
      <c r="J93" s="1106" t="s">
        <v>140</v>
      </c>
      <c r="K93" s="1106">
        <v>9.7668610600747101</v>
      </c>
      <c r="L93" s="1106">
        <v>123.535566740748</v>
      </c>
      <c r="M93" s="1106" t="s">
        <v>141</v>
      </c>
      <c r="N93" s="1106"/>
      <c r="O93" s="1106" t="s">
        <v>113</v>
      </c>
      <c r="P93" s="1106" t="s">
        <v>132</v>
      </c>
      <c r="Q93" s="1106" t="s">
        <v>35</v>
      </c>
      <c r="R93" s="1106" t="s">
        <v>84</v>
      </c>
      <c r="S93" s="1106" t="s">
        <v>85</v>
      </c>
      <c r="T93" s="1106" t="s">
        <v>4164</v>
      </c>
      <c r="U93" s="1106" t="s">
        <v>94</v>
      </c>
      <c r="V93" s="1106" t="s">
        <v>5242</v>
      </c>
      <c r="W93" s="1116">
        <v>45784</v>
      </c>
      <c r="X93" s="1116">
        <v>47611</v>
      </c>
      <c r="Y93" s="1106" t="s">
        <v>4283</v>
      </c>
      <c r="Z93" s="1106" t="s">
        <v>4283</v>
      </c>
      <c r="AA93" s="1106" t="s">
        <v>4283</v>
      </c>
      <c r="AB93" s="462"/>
      <c r="AC93" s="1111"/>
      <c r="AD93" s="1114">
        <v>42486</v>
      </c>
    </row>
    <row r="94" spans="1:30" ht="15.75" customHeight="1">
      <c r="A94" s="1106" t="s">
        <v>10</v>
      </c>
      <c r="B94" s="1106" t="s">
        <v>11</v>
      </c>
      <c r="C94" s="1106" t="s">
        <v>146</v>
      </c>
      <c r="D94" s="1106" t="s">
        <v>656</v>
      </c>
      <c r="E94" s="1106" t="s">
        <v>28</v>
      </c>
      <c r="F94" s="1107" t="str">
        <f t="array" ref="F94">IFERROR(INDEX(UIID!$K$2:$K1725, MATCH(CONCATENATE(B94,D94,G94,J94), UIID!$B$2:$B1725&amp;UIID!$D$2:$D1725&amp;UIID!$G$2:$G1725&amp;UIID!$H$2:$H1725, 0),), "Not Found")</f>
        <v>0722-0172</v>
      </c>
      <c r="G94" s="1106" t="s">
        <v>746</v>
      </c>
      <c r="H94" s="1106"/>
      <c r="I94" s="1106" t="s">
        <v>5243</v>
      </c>
      <c r="J94" s="1106" t="s">
        <v>747</v>
      </c>
      <c r="K94" s="1106">
        <v>10.393711603993999</v>
      </c>
      <c r="L94" s="1106">
        <v>123.98450276734</v>
      </c>
      <c r="M94" s="1106" t="s">
        <v>748</v>
      </c>
      <c r="N94" s="1106" t="s">
        <v>5244</v>
      </c>
      <c r="O94" s="1106" t="s">
        <v>15</v>
      </c>
      <c r="P94" s="1106" t="s">
        <v>16</v>
      </c>
      <c r="Q94" s="1106" t="s">
        <v>35</v>
      </c>
      <c r="R94" s="1106" t="s">
        <v>32</v>
      </c>
      <c r="S94" s="1106" t="s">
        <v>39</v>
      </c>
      <c r="T94" s="1106" t="s">
        <v>4164</v>
      </c>
      <c r="U94" s="1106" t="s">
        <v>253</v>
      </c>
      <c r="V94" s="1106" t="s">
        <v>753</v>
      </c>
      <c r="W94" s="1116">
        <v>45363</v>
      </c>
      <c r="X94" s="1116">
        <v>47190</v>
      </c>
      <c r="Y94" s="1106" t="s">
        <v>5245</v>
      </c>
      <c r="Z94" s="1106" t="s">
        <v>5246</v>
      </c>
      <c r="AA94" s="1116">
        <v>43307</v>
      </c>
      <c r="AB94" s="465">
        <v>45399</v>
      </c>
      <c r="AC94" s="1111" t="s">
        <v>4163</v>
      </c>
      <c r="AD94" s="1114">
        <v>42835</v>
      </c>
    </row>
    <row r="95" spans="1:30" ht="15.75" customHeight="1">
      <c r="A95" s="1106" t="s">
        <v>10</v>
      </c>
      <c r="B95" s="1106" t="s">
        <v>11</v>
      </c>
      <c r="C95" s="1106" t="s">
        <v>146</v>
      </c>
      <c r="D95" s="1106" t="s">
        <v>656</v>
      </c>
      <c r="E95" s="1106" t="s">
        <v>28</v>
      </c>
      <c r="F95" s="1107" t="str">
        <f t="array" ref="F95">IFERROR(INDEX(UIID!$K$2:$K1725, MATCH(CONCATENATE(B95,D95,G95,J95), UIID!$B$2:$B1725&amp;UIID!$D$2:$D1725&amp;UIID!$G$2:$G1725&amp;UIID!$H$2:$H1725, 0),), "Not Found")</f>
        <v>0722-0172</v>
      </c>
      <c r="G95" s="1106" t="s">
        <v>746</v>
      </c>
      <c r="H95" s="1106"/>
      <c r="I95" s="1106" t="s">
        <v>5243</v>
      </c>
      <c r="J95" s="1106" t="s">
        <v>747</v>
      </c>
      <c r="K95" s="1106">
        <v>10.393711603993999</v>
      </c>
      <c r="L95" s="1106">
        <v>123.98450276734</v>
      </c>
      <c r="M95" s="1106" t="s">
        <v>748</v>
      </c>
      <c r="N95" s="1106" t="s">
        <v>5247</v>
      </c>
      <c r="O95" s="1106" t="s">
        <v>15</v>
      </c>
      <c r="P95" s="1106" t="s">
        <v>16</v>
      </c>
      <c r="Q95" s="1106" t="s">
        <v>35</v>
      </c>
      <c r="R95" s="1106" t="s">
        <v>272</v>
      </c>
      <c r="S95" s="1106" t="s">
        <v>2649</v>
      </c>
      <c r="T95" s="1106" t="s">
        <v>4306</v>
      </c>
      <c r="U95" s="1106" t="s">
        <v>366</v>
      </c>
      <c r="V95" s="1106" t="s">
        <v>755</v>
      </c>
      <c r="W95" s="1116">
        <v>45017</v>
      </c>
      <c r="X95" s="1116">
        <v>46845</v>
      </c>
      <c r="Y95" s="1106" t="s">
        <v>5248</v>
      </c>
      <c r="Z95" s="1106" t="s">
        <v>5249</v>
      </c>
      <c r="AA95" s="1116">
        <v>43165</v>
      </c>
      <c r="AB95" s="465">
        <v>45399</v>
      </c>
      <c r="AC95" s="1111" t="s">
        <v>4163</v>
      </c>
      <c r="AD95" s="1114">
        <v>42859</v>
      </c>
    </row>
    <row r="96" spans="1:30" ht="15.75" customHeight="1">
      <c r="A96" s="1106" t="s">
        <v>10</v>
      </c>
      <c r="B96" s="1106" t="s">
        <v>11</v>
      </c>
      <c r="C96" s="1106" t="s">
        <v>50</v>
      </c>
      <c r="D96" s="1106" t="s">
        <v>13</v>
      </c>
      <c r="E96" s="1106" t="s">
        <v>3756</v>
      </c>
      <c r="F96" s="1107" t="str">
        <f t="array" ref="F96">IFERROR(INDEX(UIID!$K$2:$K1725, MATCH(CONCATENATE(B96,D96,G96,J96), UIID!$B$2:$B1725&amp;UIID!$D$2:$D1725&amp;UIID!$G$2:$G1725&amp;UIID!$H$2:$H1725, 0),), "Not Found")</f>
        <v>0722-0079</v>
      </c>
      <c r="G96" s="1184" t="s">
        <v>1831</v>
      </c>
      <c r="H96" s="1106"/>
      <c r="I96" s="1106" t="s">
        <v>5250</v>
      </c>
      <c r="J96" s="1184" t="s">
        <v>769</v>
      </c>
      <c r="K96" s="1106">
        <v>10.2899083280613</v>
      </c>
      <c r="L96" s="1106">
        <v>123.895887823161</v>
      </c>
      <c r="M96" s="1106" t="s">
        <v>770</v>
      </c>
      <c r="N96" s="1106"/>
      <c r="O96" s="1106" t="s">
        <v>15</v>
      </c>
      <c r="P96" s="1106" t="s">
        <v>16</v>
      </c>
      <c r="Q96" s="1106" t="s">
        <v>35</v>
      </c>
      <c r="R96" s="1106" t="s">
        <v>84</v>
      </c>
      <c r="S96" s="1106" t="s">
        <v>705</v>
      </c>
      <c r="T96" s="1106" t="s">
        <v>4164</v>
      </c>
      <c r="U96" s="1106" t="s">
        <v>707</v>
      </c>
      <c r="V96" s="1120" t="s">
        <v>5251</v>
      </c>
      <c r="W96" s="1116">
        <v>45203</v>
      </c>
      <c r="X96" s="1116">
        <v>47031</v>
      </c>
      <c r="Y96" s="1106" t="s">
        <v>5252</v>
      </c>
      <c r="Z96" s="1106" t="s">
        <v>5253</v>
      </c>
      <c r="AA96" s="1116">
        <v>43828</v>
      </c>
      <c r="AB96" s="465">
        <v>45758</v>
      </c>
      <c r="AC96" s="1111" t="s">
        <v>4163</v>
      </c>
      <c r="AD96" s="1114">
        <v>43000</v>
      </c>
    </row>
    <row r="97" spans="1:30" ht="15.75" customHeight="1">
      <c r="A97" s="1106" t="s">
        <v>10</v>
      </c>
      <c r="B97" s="1106" t="s">
        <v>11</v>
      </c>
      <c r="C97" s="1106" t="s">
        <v>146</v>
      </c>
      <c r="D97" s="1106" t="s">
        <v>656</v>
      </c>
      <c r="E97" s="1106" t="s">
        <v>28</v>
      </c>
      <c r="F97" s="1107" t="str">
        <f t="array" ref="F97">IFERROR(INDEX(UIID!$K$2:$K1725, MATCH(CONCATENATE(B97,D97,G97,J97), UIID!$B$2:$B1725&amp;UIID!$D$2:$D1725&amp;UIID!$G$2:$G1725&amp;UIID!$H$2:$H1725, 0),), "Not Found")</f>
        <v>0722-0074</v>
      </c>
      <c r="G97" s="1108" t="s">
        <v>3793</v>
      </c>
      <c r="H97" s="1106"/>
      <c r="I97" s="1106" t="s">
        <v>5254</v>
      </c>
      <c r="J97" s="1106" t="s">
        <v>3794</v>
      </c>
      <c r="K97" s="1106">
        <v>10.433722018480699</v>
      </c>
      <c r="L97" s="1106">
        <v>123.997988265491</v>
      </c>
      <c r="M97" s="1106" t="s">
        <v>759</v>
      </c>
      <c r="N97" s="1106" t="s">
        <v>5255</v>
      </c>
      <c r="O97" s="1106" t="s">
        <v>15</v>
      </c>
      <c r="P97" s="1106" t="s">
        <v>16</v>
      </c>
      <c r="Q97" s="1106" t="s">
        <v>35</v>
      </c>
      <c r="R97" s="1106" t="s">
        <v>107</v>
      </c>
      <c r="S97" s="1106" t="s">
        <v>197</v>
      </c>
      <c r="T97" s="1106" t="s">
        <v>4164</v>
      </c>
      <c r="U97" s="1106" t="s">
        <v>198</v>
      </c>
      <c r="V97" s="1120" t="s">
        <v>760</v>
      </c>
      <c r="W97" s="1185">
        <v>44322</v>
      </c>
      <c r="X97" s="1185">
        <v>45033</v>
      </c>
      <c r="Y97" s="1120" t="s">
        <v>5256</v>
      </c>
      <c r="Z97" s="1120" t="s">
        <v>5257</v>
      </c>
      <c r="AA97" s="1124">
        <v>45950</v>
      </c>
      <c r="AB97" s="465">
        <v>45523</v>
      </c>
      <c r="AC97" s="1111" t="s">
        <v>4163</v>
      </c>
      <c r="AD97" s="1114">
        <v>44322</v>
      </c>
    </row>
    <row r="98" spans="1:30" ht="15.75" customHeight="1">
      <c r="A98" s="1106" t="s">
        <v>10</v>
      </c>
      <c r="B98" s="1106" t="s">
        <v>11</v>
      </c>
      <c r="C98" s="1106" t="s">
        <v>146</v>
      </c>
      <c r="D98" s="1106" t="s">
        <v>656</v>
      </c>
      <c r="E98" s="1106" t="s">
        <v>28</v>
      </c>
      <c r="F98" s="1107" t="str">
        <f t="array" ref="F98">IFERROR(INDEX(UIID!$K$2:$K1725, MATCH(CONCATENATE(B98,D98,G98,J98), UIID!$B$2:$B1725&amp;UIID!$D$2:$D1725&amp;UIID!$G$2:$G1725&amp;UIID!$H$2:$H1725, 0),), "Not Found")</f>
        <v>0722-0074</v>
      </c>
      <c r="G98" s="1108" t="s">
        <v>3793</v>
      </c>
      <c r="H98" s="1106"/>
      <c r="I98" s="1106" t="s">
        <v>5254</v>
      </c>
      <c r="J98" s="1106" t="s">
        <v>3794</v>
      </c>
      <c r="K98" s="1106">
        <v>10.433722018480699</v>
      </c>
      <c r="L98" s="1106">
        <v>123.997988265491</v>
      </c>
      <c r="M98" s="1106" t="s">
        <v>759</v>
      </c>
      <c r="N98" s="1106" t="s">
        <v>5255</v>
      </c>
      <c r="O98" s="1106" t="s">
        <v>15</v>
      </c>
      <c r="P98" s="1106" t="s">
        <v>16</v>
      </c>
      <c r="Q98" s="1106" t="s">
        <v>35</v>
      </c>
      <c r="R98" s="1106" t="s">
        <v>84</v>
      </c>
      <c r="S98" s="1106" t="s">
        <v>93</v>
      </c>
      <c r="T98" s="1106" t="s">
        <v>4213</v>
      </c>
      <c r="U98" s="1106" t="s">
        <v>94</v>
      </c>
      <c r="V98" s="1106" t="s">
        <v>761</v>
      </c>
      <c r="W98" s="1116">
        <v>45523</v>
      </c>
      <c r="X98" s="1116">
        <v>47350</v>
      </c>
      <c r="Y98" s="1106" t="s">
        <v>5258</v>
      </c>
      <c r="Z98" s="1106" t="s">
        <v>5259</v>
      </c>
      <c r="AA98" s="1175">
        <v>44133</v>
      </c>
      <c r="AB98" s="462"/>
      <c r="AC98" s="1111"/>
      <c r="AD98" s="1114">
        <v>43425</v>
      </c>
    </row>
    <row r="99" spans="1:30" ht="15.75" customHeight="1">
      <c r="A99" s="1106" t="s">
        <v>10</v>
      </c>
      <c r="B99" s="1106" t="s">
        <v>11</v>
      </c>
      <c r="C99" s="1106" t="s">
        <v>146</v>
      </c>
      <c r="D99" s="1106" t="s">
        <v>656</v>
      </c>
      <c r="E99" s="1106" t="s">
        <v>28</v>
      </c>
      <c r="F99" s="1107" t="str">
        <f t="array" ref="F99">IFERROR(INDEX(UIID!$K$2:$K1725, MATCH(CONCATENATE(B99,D99,G99,J99), UIID!$B$2:$B1725&amp;UIID!$D$2:$D1725&amp;UIID!$G$2:$G1725&amp;UIID!$H$2:$H1725, 0),), "Not Found")</f>
        <v>0722-0074</v>
      </c>
      <c r="G99" s="1108" t="s">
        <v>3793</v>
      </c>
      <c r="H99" s="1106"/>
      <c r="I99" s="1106" t="s">
        <v>5254</v>
      </c>
      <c r="J99" s="1106" t="s">
        <v>3794</v>
      </c>
      <c r="K99" s="1106">
        <v>10.433722018480699</v>
      </c>
      <c r="L99" s="1106">
        <v>123.997988265491</v>
      </c>
      <c r="M99" s="1106" t="s">
        <v>759</v>
      </c>
      <c r="N99" s="1106" t="s">
        <v>5255</v>
      </c>
      <c r="O99" s="1106" t="s">
        <v>15</v>
      </c>
      <c r="P99" s="1106" t="s">
        <v>16</v>
      </c>
      <c r="Q99" s="1106" t="s">
        <v>35</v>
      </c>
      <c r="R99" s="1106" t="s">
        <v>84</v>
      </c>
      <c r="S99" s="1106" t="s">
        <v>705</v>
      </c>
      <c r="T99" s="1106" t="s">
        <v>4164</v>
      </c>
      <c r="U99" s="1106" t="s">
        <v>707</v>
      </c>
      <c r="V99" s="1106" t="s">
        <v>762</v>
      </c>
      <c r="W99" s="1116">
        <v>45384</v>
      </c>
      <c r="X99" s="1116">
        <v>47211</v>
      </c>
      <c r="Y99" s="1106" t="s">
        <v>5258</v>
      </c>
      <c r="Z99" s="1106" t="s">
        <v>5260</v>
      </c>
      <c r="AA99" s="1106" t="s">
        <v>5261</v>
      </c>
      <c r="AB99" s="462"/>
      <c r="AC99" s="1111"/>
      <c r="AD99" s="1114">
        <v>43384</v>
      </c>
    </row>
    <row r="100" spans="1:30" ht="15.75" customHeight="1">
      <c r="A100" s="1106" t="s">
        <v>10</v>
      </c>
      <c r="B100" s="1106" t="s">
        <v>11</v>
      </c>
      <c r="C100" s="1106" t="s">
        <v>146</v>
      </c>
      <c r="D100" s="1106" t="s">
        <v>656</v>
      </c>
      <c r="E100" s="1106" t="s">
        <v>28</v>
      </c>
      <c r="F100" s="1107" t="str">
        <f t="array" ref="F100">IFERROR(INDEX(UIID!$K$2:$K1725, MATCH(CONCATENATE(B100,D100,G100,J100), UIID!$B$2:$B1725&amp;UIID!$D$2:$D1725&amp;UIID!$G$2:$G1725&amp;UIID!$H$2:$H1725, 0),), "Not Found")</f>
        <v>0722-0074</v>
      </c>
      <c r="G100" s="1108" t="s">
        <v>3793</v>
      </c>
      <c r="H100" s="1106"/>
      <c r="I100" s="1106" t="s">
        <v>5254</v>
      </c>
      <c r="J100" s="1106" t="s">
        <v>3794</v>
      </c>
      <c r="K100" s="1106">
        <v>10.433722018480699</v>
      </c>
      <c r="L100" s="1106">
        <v>123.997988265491</v>
      </c>
      <c r="M100" s="1106" t="s">
        <v>759</v>
      </c>
      <c r="N100" s="1106" t="s">
        <v>5255</v>
      </c>
      <c r="O100" s="1106" t="s">
        <v>15</v>
      </c>
      <c r="P100" s="1106" t="s">
        <v>16</v>
      </c>
      <c r="Q100" s="1106" t="s">
        <v>35</v>
      </c>
      <c r="R100" s="1106" t="s">
        <v>84</v>
      </c>
      <c r="S100" s="1106" t="s">
        <v>85</v>
      </c>
      <c r="T100" s="1106" t="s">
        <v>4164</v>
      </c>
      <c r="U100" s="1106" t="s">
        <v>94</v>
      </c>
      <c r="V100" s="1106" t="s">
        <v>763</v>
      </c>
      <c r="W100" s="1116">
        <v>45384</v>
      </c>
      <c r="X100" s="1116">
        <v>47211</v>
      </c>
      <c r="Y100" s="1106" t="s">
        <v>5258</v>
      </c>
      <c r="Z100" s="1106" t="s">
        <v>5259</v>
      </c>
      <c r="AA100" s="1106" t="s">
        <v>5261</v>
      </c>
      <c r="AB100" s="462"/>
      <c r="AC100" s="1111"/>
      <c r="AD100" s="1114">
        <v>43384</v>
      </c>
    </row>
    <row r="101" spans="1:30" ht="15.75" customHeight="1">
      <c r="A101" s="1106" t="s">
        <v>10</v>
      </c>
      <c r="B101" s="1106" t="s">
        <v>11</v>
      </c>
      <c r="C101" s="1106" t="s">
        <v>50</v>
      </c>
      <c r="D101" s="1106" t="s">
        <v>13</v>
      </c>
      <c r="E101" s="1106" t="s">
        <v>3756</v>
      </c>
      <c r="F101" s="1107" t="str">
        <f t="array" ref="F101">IFERROR(INDEX(UIID!$K$2:$K1725, MATCH(CONCATENATE(B101,D101,G101,J101), UIID!$B$2:$B1725&amp;UIID!$D$2:$D1725&amp;UIID!$G$2:$G1725&amp;UIID!$H$2:$H1725, 0),), "Not Found")</f>
        <v>0722-0174</v>
      </c>
      <c r="G101" s="1106" t="s">
        <v>3867</v>
      </c>
      <c r="H101" s="1106"/>
      <c r="I101" s="1106" t="s">
        <v>5262</v>
      </c>
      <c r="J101" s="1106" t="s">
        <v>3868</v>
      </c>
      <c r="K101" s="1106">
        <v>10.297773226488999</v>
      </c>
      <c r="L101" s="1106">
        <v>123.86353107898201</v>
      </c>
      <c r="M101" s="1106" t="s">
        <v>764</v>
      </c>
      <c r="N101" s="1106" t="s">
        <v>5263</v>
      </c>
      <c r="O101" s="1106" t="s">
        <v>15</v>
      </c>
      <c r="P101" s="1106" t="s">
        <v>16</v>
      </c>
      <c r="Q101" s="1106" t="s">
        <v>35</v>
      </c>
      <c r="R101" s="1106" t="s">
        <v>104</v>
      </c>
      <c r="S101" s="1106" t="s">
        <v>243</v>
      </c>
      <c r="T101" s="1106" t="s">
        <v>4164</v>
      </c>
      <c r="U101" s="1106" t="s">
        <v>244</v>
      </c>
      <c r="V101" s="1106" t="s">
        <v>765</v>
      </c>
      <c r="W101" s="1116">
        <v>45419</v>
      </c>
      <c r="X101" s="1116">
        <v>47246</v>
      </c>
      <c r="Y101" s="1106" t="s">
        <v>5264</v>
      </c>
      <c r="Z101" s="1106" t="s">
        <v>5265</v>
      </c>
      <c r="AA101" s="1168">
        <v>45390</v>
      </c>
      <c r="AB101" s="465">
        <v>45516</v>
      </c>
      <c r="AC101" s="1111" t="s">
        <v>4163</v>
      </c>
      <c r="AD101" s="1114">
        <v>44235</v>
      </c>
    </row>
    <row r="102" spans="1:30" ht="15.75" customHeight="1">
      <c r="A102" s="1106" t="s">
        <v>10</v>
      </c>
      <c r="B102" s="1106" t="s">
        <v>11</v>
      </c>
      <c r="C102" s="1106" t="s">
        <v>50</v>
      </c>
      <c r="D102" s="1106" t="s">
        <v>13</v>
      </c>
      <c r="E102" s="1106" t="s">
        <v>3756</v>
      </c>
      <c r="F102" s="1107" t="str">
        <f t="array" ref="F102">IFERROR(INDEX(UIID!$K$2:$K1725, MATCH(CONCATENATE(B102,D102,G102,J102), UIID!$B$2:$B1725&amp;UIID!$D$2:$D1725&amp;UIID!$G$2:$G1725&amp;UIID!$H$2:$H1725, 0),), "Not Found")</f>
        <v>0722-0174</v>
      </c>
      <c r="G102" s="1106" t="s">
        <v>3867</v>
      </c>
      <c r="H102" s="1106"/>
      <c r="I102" s="1106" t="s">
        <v>5262</v>
      </c>
      <c r="J102" s="1106" t="s">
        <v>3868</v>
      </c>
      <c r="K102" s="1106">
        <v>10.297773226488999</v>
      </c>
      <c r="L102" s="1106">
        <v>123.86353107898201</v>
      </c>
      <c r="M102" s="1106" t="s">
        <v>764</v>
      </c>
      <c r="N102" s="1106" t="s">
        <v>5266</v>
      </c>
      <c r="O102" s="1106" t="s">
        <v>15</v>
      </c>
      <c r="P102" s="1106" t="s">
        <v>16</v>
      </c>
      <c r="Q102" s="1106" t="s">
        <v>35</v>
      </c>
      <c r="R102" s="1106" t="s">
        <v>107</v>
      </c>
      <c r="S102" s="1106" t="s">
        <v>197</v>
      </c>
      <c r="T102" s="1106" t="s">
        <v>4164</v>
      </c>
      <c r="U102" s="1106" t="s">
        <v>1601</v>
      </c>
      <c r="V102" s="1106" t="s">
        <v>1702</v>
      </c>
      <c r="W102" s="1116">
        <v>45023</v>
      </c>
      <c r="X102" s="1116">
        <v>46849</v>
      </c>
      <c r="Y102" s="1106" t="s">
        <v>5252</v>
      </c>
      <c r="Z102" s="1106" t="s">
        <v>5267</v>
      </c>
      <c r="AA102" s="1168">
        <v>45518</v>
      </c>
      <c r="AB102" s="465">
        <v>45516</v>
      </c>
      <c r="AC102" s="1111" t="s">
        <v>4163</v>
      </c>
      <c r="AD102" s="1114">
        <v>44200</v>
      </c>
    </row>
    <row r="103" spans="1:30" ht="15.75" customHeight="1">
      <c r="A103" s="1106" t="s">
        <v>10</v>
      </c>
      <c r="B103" s="1106" t="s">
        <v>11</v>
      </c>
      <c r="C103" s="1106" t="s">
        <v>50</v>
      </c>
      <c r="D103" s="1106" t="s">
        <v>13</v>
      </c>
      <c r="E103" s="1106" t="s">
        <v>3756</v>
      </c>
      <c r="F103" s="1107" t="str">
        <f t="array" ref="F103">IFERROR(INDEX(UIID!$K$2:$K1725, MATCH(CONCATENATE(B103,D103,G103,J103), UIID!$B$2:$B1725&amp;UIID!$D$2:$D1725&amp;UIID!$G$2:$G1725&amp;UIID!$H$2:$H1725, 0),), "Not Found")</f>
        <v>0722-0174</v>
      </c>
      <c r="G103" s="1106" t="s">
        <v>3867</v>
      </c>
      <c r="H103" s="1106"/>
      <c r="I103" s="1106" t="s">
        <v>5262</v>
      </c>
      <c r="J103" s="1106" t="s">
        <v>3868</v>
      </c>
      <c r="K103" s="1106">
        <v>10.297773226488999</v>
      </c>
      <c r="L103" s="1106">
        <v>123.86353107898201</v>
      </c>
      <c r="M103" s="1106" t="s">
        <v>764</v>
      </c>
      <c r="N103" s="1106" t="s">
        <v>5263</v>
      </c>
      <c r="O103" s="1106" t="s">
        <v>15</v>
      </c>
      <c r="P103" s="1106" t="s">
        <v>16</v>
      </c>
      <c r="Q103" s="1106" t="s">
        <v>35</v>
      </c>
      <c r="R103" s="1106" t="s">
        <v>87</v>
      </c>
      <c r="S103" s="1106" t="s">
        <v>88</v>
      </c>
      <c r="T103" s="1106" t="s">
        <v>4164</v>
      </c>
      <c r="U103" s="1106" t="s">
        <v>165</v>
      </c>
      <c r="V103" s="1106" t="s">
        <v>1703</v>
      </c>
      <c r="W103" s="1116">
        <v>45419</v>
      </c>
      <c r="X103" s="1116">
        <v>47246</v>
      </c>
      <c r="Y103" s="1106" t="s">
        <v>5269</v>
      </c>
      <c r="Z103" s="1106" t="s">
        <v>5270</v>
      </c>
      <c r="AA103" s="1175">
        <v>45106</v>
      </c>
      <c r="AB103" s="465">
        <v>45516</v>
      </c>
      <c r="AC103" s="1111" t="s">
        <v>4163</v>
      </c>
      <c r="AD103" s="1114">
        <v>43486</v>
      </c>
    </row>
    <row r="104" spans="1:30" ht="15.75" customHeight="1">
      <c r="A104" s="1106" t="s">
        <v>10</v>
      </c>
      <c r="B104" s="1106" t="s">
        <v>11</v>
      </c>
      <c r="C104" s="1106" t="s">
        <v>50</v>
      </c>
      <c r="D104" s="1106" t="s">
        <v>13</v>
      </c>
      <c r="E104" s="1106" t="s">
        <v>3756</v>
      </c>
      <c r="F104" s="1107" t="str">
        <f t="array" ref="F104">IFERROR(INDEX(UIID!$K$2:$K1725, MATCH(CONCATENATE(B104,D104,G104,J104), UIID!$B$2:$B1725&amp;UIID!$D$2:$D1725&amp;UIID!$G$2:$G1725&amp;UIID!$H$2:$H1725, 0),), "Not Found")</f>
        <v>0722-0174</v>
      </c>
      <c r="G104" s="1106" t="s">
        <v>3867</v>
      </c>
      <c r="H104" s="1106"/>
      <c r="I104" s="1106" t="s">
        <v>5262</v>
      </c>
      <c r="J104" s="1106" t="s">
        <v>3868</v>
      </c>
      <c r="K104" s="1106">
        <v>10.297773226488999</v>
      </c>
      <c r="L104" s="1106">
        <v>123.86353107898201</v>
      </c>
      <c r="M104" s="1106" t="s">
        <v>5271</v>
      </c>
      <c r="N104" s="1106" t="s">
        <v>5263</v>
      </c>
      <c r="O104" s="1106" t="s">
        <v>15</v>
      </c>
      <c r="P104" s="1106" t="s">
        <v>16</v>
      </c>
      <c r="Q104" s="1106" t="s">
        <v>35</v>
      </c>
      <c r="R104" s="1106" t="s">
        <v>84</v>
      </c>
      <c r="S104" s="1106" t="s">
        <v>705</v>
      </c>
      <c r="T104" s="1106" t="s">
        <v>4164</v>
      </c>
      <c r="U104" s="1106" t="s">
        <v>1704</v>
      </c>
      <c r="V104" s="1106" t="s">
        <v>1705</v>
      </c>
      <c r="W104" s="1116">
        <v>45419</v>
      </c>
      <c r="X104" s="1116">
        <v>47246</v>
      </c>
      <c r="Y104" s="1106" t="s">
        <v>5252</v>
      </c>
      <c r="Z104" s="1106" t="s">
        <v>5253</v>
      </c>
      <c r="AA104" s="1175">
        <v>43828</v>
      </c>
      <c r="AB104" s="462"/>
      <c r="AC104" s="1111"/>
      <c r="AD104" s="1114">
        <v>43238</v>
      </c>
    </row>
    <row r="105" spans="1:30" ht="15.75" customHeight="1">
      <c r="A105" s="1106" t="s">
        <v>10</v>
      </c>
      <c r="B105" s="1106" t="s">
        <v>11</v>
      </c>
      <c r="C105" s="1106" t="s">
        <v>50</v>
      </c>
      <c r="D105" s="1106" t="s">
        <v>13</v>
      </c>
      <c r="E105" s="1106" t="s">
        <v>3756</v>
      </c>
      <c r="F105" s="1107" t="str">
        <f t="array" ref="F105">IFERROR(INDEX(UIID!$K$2:$K1725, MATCH(CONCATENATE(B105,D105,G105,J105), UIID!$B$2:$B1725&amp;UIID!$D$2:$D1725&amp;UIID!$G$2:$G1725&amp;UIID!$H$2:$H1725, 0),), "Not Found")</f>
        <v>0722-0174</v>
      </c>
      <c r="G105" s="1106" t="s">
        <v>3867</v>
      </c>
      <c r="H105" s="1106"/>
      <c r="I105" s="1106" t="s">
        <v>5262</v>
      </c>
      <c r="J105" s="1106" t="s">
        <v>3868</v>
      </c>
      <c r="K105" s="1106">
        <v>10.297773226488999</v>
      </c>
      <c r="L105" s="1106">
        <v>123.86353107898201</v>
      </c>
      <c r="M105" s="1106" t="s">
        <v>5271</v>
      </c>
      <c r="N105" s="1106" t="s">
        <v>5263</v>
      </c>
      <c r="O105" s="1106" t="s">
        <v>15</v>
      </c>
      <c r="P105" s="1106" t="s">
        <v>16</v>
      </c>
      <c r="Q105" s="1106" t="s">
        <v>35</v>
      </c>
      <c r="R105" s="1106" t="s">
        <v>84</v>
      </c>
      <c r="S105" s="1106" t="s">
        <v>1706</v>
      </c>
      <c r="T105" s="1106" t="s">
        <v>4213</v>
      </c>
      <c r="U105" s="1106" t="s">
        <v>1707</v>
      </c>
      <c r="V105" s="1106" t="s">
        <v>1708</v>
      </c>
      <c r="W105" s="1116">
        <v>45419</v>
      </c>
      <c r="X105" s="1116">
        <v>47246</v>
      </c>
      <c r="Y105" s="1106" t="s">
        <v>5273</v>
      </c>
      <c r="Z105" s="1106">
        <v>191907221200462</v>
      </c>
      <c r="AA105" s="1175">
        <v>45398</v>
      </c>
      <c r="AB105" s="462"/>
      <c r="AC105" s="1111"/>
      <c r="AD105" s="1114">
        <v>43238</v>
      </c>
    </row>
    <row r="106" spans="1:30" ht="15.75" customHeight="1">
      <c r="A106" s="1106" t="s">
        <v>10</v>
      </c>
      <c r="B106" s="1106" t="s">
        <v>11</v>
      </c>
      <c r="C106" s="1106" t="s">
        <v>50</v>
      </c>
      <c r="D106" s="1106" t="s">
        <v>13</v>
      </c>
      <c r="E106" s="1106" t="s">
        <v>3756</v>
      </c>
      <c r="F106" s="1107" t="str">
        <f t="array" ref="F106">IFERROR(INDEX(UIID!$K$2:$K1725, MATCH(CONCATENATE(B106,D106,G106,J106), UIID!$B$2:$B1725&amp;UIID!$D$2:$D1725&amp;UIID!$G$2:$G1725&amp;UIID!$H$2:$H1725, 0),), "Not Found")</f>
        <v>0722-0174</v>
      </c>
      <c r="G106" s="1106" t="s">
        <v>3867</v>
      </c>
      <c r="H106" s="1106"/>
      <c r="I106" s="1106" t="s">
        <v>5262</v>
      </c>
      <c r="J106" s="1106" t="s">
        <v>3868</v>
      </c>
      <c r="K106" s="1106">
        <v>10.297773226488999</v>
      </c>
      <c r="L106" s="1106">
        <v>123.86353107898201</v>
      </c>
      <c r="M106" s="1106" t="s">
        <v>5271</v>
      </c>
      <c r="N106" s="1106" t="s">
        <v>5263</v>
      </c>
      <c r="O106" s="1106" t="s">
        <v>15</v>
      </c>
      <c r="P106" s="1106" t="s">
        <v>16</v>
      </c>
      <c r="Q106" s="1106" t="s">
        <v>4262</v>
      </c>
      <c r="R106" s="1106" t="s">
        <v>766</v>
      </c>
      <c r="S106" s="1106" t="s">
        <v>767</v>
      </c>
      <c r="T106" s="1106" t="s">
        <v>22</v>
      </c>
      <c r="U106" s="1106" t="s">
        <v>42</v>
      </c>
      <c r="V106" s="1106" t="s">
        <v>768</v>
      </c>
      <c r="W106" s="1116">
        <v>45441</v>
      </c>
      <c r="X106" s="1116">
        <v>47268</v>
      </c>
      <c r="Y106" s="1106" t="s">
        <v>5252</v>
      </c>
      <c r="Z106" s="1106" t="s">
        <v>5275</v>
      </c>
      <c r="AA106" s="1175">
        <v>43307</v>
      </c>
      <c r="AB106" s="462"/>
      <c r="AC106" s="1111"/>
      <c r="AD106" s="1114">
        <v>43238</v>
      </c>
    </row>
    <row r="107" spans="1:30" ht="15.75" customHeight="1">
      <c r="A107" s="1106" t="s">
        <v>10</v>
      </c>
      <c r="B107" s="1106" t="s">
        <v>11</v>
      </c>
      <c r="C107" s="1106" t="s">
        <v>28</v>
      </c>
      <c r="D107" s="1106" t="s">
        <v>13</v>
      </c>
      <c r="E107" s="1106" t="s">
        <v>3756</v>
      </c>
      <c r="F107" s="1107" t="str">
        <f t="array" ref="F107">IFERROR(INDEX(UIID!$K$2:$K1725, MATCH(CONCATENATE(B107,D107,G107,J107), UIID!$B$2:$B1725&amp;UIID!$D$2:$D1725&amp;UIID!$G$2:$G1725&amp;UIID!$H$2:$H1725, 0),), "Not Found")</f>
        <v>0722-0116</v>
      </c>
      <c r="G107" s="1106" t="s">
        <v>320</v>
      </c>
      <c r="H107" s="1106"/>
      <c r="I107" s="1106" t="s">
        <v>5276</v>
      </c>
      <c r="J107" s="1108" t="s">
        <v>3832</v>
      </c>
      <c r="K107" s="1106">
        <v>10.3257256219739</v>
      </c>
      <c r="L107" s="1106">
        <v>123.919973207818</v>
      </c>
      <c r="M107" s="1106" t="s">
        <v>5277</v>
      </c>
      <c r="N107" s="1106" t="s">
        <v>5278</v>
      </c>
      <c r="O107" s="1106" t="s">
        <v>15</v>
      </c>
      <c r="P107" s="1106" t="s">
        <v>16</v>
      </c>
      <c r="Q107" s="1106" t="s">
        <v>4262</v>
      </c>
      <c r="R107" s="1106" t="s">
        <v>3006</v>
      </c>
      <c r="S107" s="1106" t="s">
        <v>322</v>
      </c>
      <c r="T107" s="1106" t="s">
        <v>22</v>
      </c>
      <c r="U107" s="1106" t="s">
        <v>323</v>
      </c>
      <c r="V107" s="1106" t="s">
        <v>324</v>
      </c>
      <c r="W107" s="1116">
        <v>45085</v>
      </c>
      <c r="X107" s="1116">
        <v>46913</v>
      </c>
      <c r="Y107" s="1106" t="s">
        <v>5279</v>
      </c>
      <c r="Z107" s="1106" t="s">
        <v>5280</v>
      </c>
      <c r="AA107" s="1106" t="s">
        <v>4283</v>
      </c>
      <c r="AB107" s="549">
        <v>45441</v>
      </c>
      <c r="AC107" s="1111" t="s">
        <v>4163</v>
      </c>
      <c r="AD107" s="1114">
        <v>43588</v>
      </c>
    </row>
    <row r="108" spans="1:30" ht="15.75" customHeight="1">
      <c r="A108" s="1106" t="s">
        <v>10</v>
      </c>
      <c r="B108" s="1106" t="s">
        <v>11</v>
      </c>
      <c r="C108" s="1106" t="s">
        <v>28</v>
      </c>
      <c r="D108" s="1106" t="s">
        <v>13</v>
      </c>
      <c r="E108" s="1106" t="s">
        <v>3756</v>
      </c>
      <c r="F108" s="1107" t="str">
        <f t="array" ref="F108">IFERROR(INDEX(UIID!$K$2:$K1725, MATCH(CONCATENATE(B108,D108,G108,J108), UIID!$B$2:$B1725&amp;UIID!$D$2:$D1725&amp;UIID!$G$2:$G1725&amp;UIID!$H$2:$H1725, 0),), "Not Found")</f>
        <v>0722-0116</v>
      </c>
      <c r="G108" s="1106" t="s">
        <v>320</v>
      </c>
      <c r="H108" s="1106"/>
      <c r="I108" s="1106" t="s">
        <v>5276</v>
      </c>
      <c r="J108" s="1108" t="s">
        <v>3832</v>
      </c>
      <c r="K108" s="1106">
        <v>10.3257256219739</v>
      </c>
      <c r="L108" s="1106">
        <v>123.919973207818</v>
      </c>
      <c r="M108" s="1106" t="s">
        <v>5277</v>
      </c>
      <c r="N108" s="1106" t="s">
        <v>5278</v>
      </c>
      <c r="O108" s="1106" t="s">
        <v>15</v>
      </c>
      <c r="P108" s="1106" t="s">
        <v>16</v>
      </c>
      <c r="Q108" s="1106" t="s">
        <v>4262</v>
      </c>
      <c r="R108" s="1106" t="s">
        <v>3006</v>
      </c>
      <c r="S108" s="1106" t="s">
        <v>325</v>
      </c>
      <c r="T108" s="1106" t="s">
        <v>22</v>
      </c>
      <c r="U108" s="1106" t="s">
        <v>326</v>
      </c>
      <c r="V108" s="1106" t="s">
        <v>327</v>
      </c>
      <c r="W108" s="1116">
        <v>45085</v>
      </c>
      <c r="X108" s="1116">
        <v>46913</v>
      </c>
      <c r="Y108" s="1106" t="s">
        <v>4283</v>
      </c>
      <c r="Z108" s="1106" t="s">
        <v>4283</v>
      </c>
      <c r="AA108" s="1106" t="s">
        <v>4283</v>
      </c>
      <c r="AB108" s="465">
        <v>45758</v>
      </c>
      <c r="AC108" s="1111" t="s">
        <v>4163</v>
      </c>
      <c r="AD108" s="1114">
        <v>42492</v>
      </c>
    </row>
    <row r="109" spans="1:30" ht="15.75" customHeight="1">
      <c r="A109" s="1106" t="s">
        <v>10</v>
      </c>
      <c r="B109" s="1106" t="s">
        <v>11</v>
      </c>
      <c r="C109" s="1106" t="s">
        <v>28</v>
      </c>
      <c r="D109" s="1106" t="s">
        <v>13</v>
      </c>
      <c r="E109" s="1106" t="s">
        <v>3756</v>
      </c>
      <c r="F109" s="1107" t="str">
        <f t="array" ref="F109">IFERROR(INDEX(UIID!$K$2:$K1725, MATCH(CONCATENATE(B109,D109,G109,J109), UIID!$B$2:$B1725&amp;UIID!$D$2:$D1725&amp;UIID!$G$2:$G1725&amp;UIID!$H$2:$H1725, 0),), "Not Found")</f>
        <v>0722-0116</v>
      </c>
      <c r="G109" s="1106" t="s">
        <v>320</v>
      </c>
      <c r="H109" s="1106"/>
      <c r="I109" s="1106" t="s">
        <v>5276</v>
      </c>
      <c r="J109" s="1108" t="s">
        <v>3832</v>
      </c>
      <c r="K109" s="1106">
        <v>10.3257256219739</v>
      </c>
      <c r="L109" s="1106">
        <v>123.919973207818</v>
      </c>
      <c r="M109" s="1106" t="s">
        <v>5277</v>
      </c>
      <c r="N109" s="1106" t="s">
        <v>5278</v>
      </c>
      <c r="O109" s="1106" t="s">
        <v>15</v>
      </c>
      <c r="P109" s="1106" t="s">
        <v>16</v>
      </c>
      <c r="Q109" s="1106" t="s">
        <v>4262</v>
      </c>
      <c r="R109" s="1106" t="s">
        <v>3006</v>
      </c>
      <c r="S109" s="1106" t="s">
        <v>328</v>
      </c>
      <c r="T109" s="1106" t="s">
        <v>22</v>
      </c>
      <c r="U109" s="1106" t="s">
        <v>326</v>
      </c>
      <c r="V109" s="1106" t="s">
        <v>329</v>
      </c>
      <c r="W109" s="1116">
        <v>45085</v>
      </c>
      <c r="X109" s="1116">
        <v>46913</v>
      </c>
      <c r="Y109" s="1106" t="s">
        <v>4283</v>
      </c>
      <c r="Z109" s="1106" t="s">
        <v>4283</v>
      </c>
      <c r="AA109" s="1106" t="s">
        <v>4283</v>
      </c>
      <c r="AB109" s="465">
        <v>45758</v>
      </c>
      <c r="AC109" s="1111" t="s">
        <v>4163</v>
      </c>
      <c r="AD109" s="1114">
        <v>42492</v>
      </c>
    </row>
    <row r="110" spans="1:30" ht="15.75" customHeight="1">
      <c r="A110" s="1106" t="s">
        <v>10</v>
      </c>
      <c r="B110" s="1106" t="s">
        <v>11</v>
      </c>
      <c r="C110" s="1106" t="s">
        <v>28</v>
      </c>
      <c r="D110" s="1106" t="s">
        <v>13</v>
      </c>
      <c r="E110" s="1106" t="s">
        <v>3756</v>
      </c>
      <c r="F110" s="1107" t="str">
        <f t="array" ref="F110">IFERROR(INDEX(UIID!$K$2:$K1725, MATCH(CONCATENATE(B110,D110,G110,J110), UIID!$B$2:$B1725&amp;UIID!$D$2:$D1725&amp;UIID!$G$2:$G1725&amp;UIID!$H$2:$H1725, 0),), "Not Found")</f>
        <v>0722-0116</v>
      </c>
      <c r="G110" s="1106" t="s">
        <v>320</v>
      </c>
      <c r="H110" s="1106"/>
      <c r="I110" s="1106" t="s">
        <v>5276</v>
      </c>
      <c r="J110" s="1108" t="s">
        <v>3832</v>
      </c>
      <c r="K110" s="1106">
        <v>10.3257256219739</v>
      </c>
      <c r="L110" s="1106">
        <v>123.919973207818</v>
      </c>
      <c r="M110" s="1106" t="s">
        <v>5277</v>
      </c>
      <c r="N110" s="1106" t="s">
        <v>5278</v>
      </c>
      <c r="O110" s="1106" t="s">
        <v>15</v>
      </c>
      <c r="P110" s="1106" t="s">
        <v>16</v>
      </c>
      <c r="Q110" s="1106" t="s">
        <v>4262</v>
      </c>
      <c r="R110" s="1106" t="s">
        <v>3006</v>
      </c>
      <c r="S110" s="1106" t="s">
        <v>330</v>
      </c>
      <c r="T110" s="1106" t="s">
        <v>22</v>
      </c>
      <c r="U110" s="1106" t="s">
        <v>326</v>
      </c>
      <c r="V110" s="1106" t="s">
        <v>331</v>
      </c>
      <c r="W110" s="1116">
        <v>45085</v>
      </c>
      <c r="X110" s="1116">
        <v>46913</v>
      </c>
      <c r="Y110" s="1106" t="s">
        <v>4283</v>
      </c>
      <c r="Z110" s="1106" t="s">
        <v>4283</v>
      </c>
      <c r="AA110" s="1106" t="s">
        <v>4283</v>
      </c>
      <c r="AB110" s="465">
        <v>45758</v>
      </c>
      <c r="AC110" s="1111" t="s">
        <v>4163</v>
      </c>
      <c r="AD110" s="1114">
        <v>42492</v>
      </c>
    </row>
    <row r="111" spans="1:30" ht="15.75" customHeight="1">
      <c r="A111" s="1106" t="s">
        <v>10</v>
      </c>
      <c r="B111" s="1106" t="s">
        <v>11</v>
      </c>
      <c r="C111" s="1106" t="s">
        <v>28</v>
      </c>
      <c r="D111" s="1106" t="s">
        <v>13</v>
      </c>
      <c r="E111" s="1106" t="s">
        <v>3756</v>
      </c>
      <c r="F111" s="1107" t="str">
        <f t="array" ref="F111">IFERROR(INDEX(UIID!$K$2:$K1725, MATCH(CONCATENATE(B111,D111,G111,J111), UIID!$B$2:$B1725&amp;UIID!$D$2:$D1725&amp;UIID!$G$2:$G1725&amp;UIID!$H$2:$H1725, 0),), "Not Found")</f>
        <v>0722-0116</v>
      </c>
      <c r="G111" s="1106" t="s">
        <v>320</v>
      </c>
      <c r="H111" s="1106"/>
      <c r="I111" s="1106" t="s">
        <v>5276</v>
      </c>
      <c r="J111" s="1108" t="s">
        <v>3832</v>
      </c>
      <c r="K111" s="1106">
        <v>10.3257256219739</v>
      </c>
      <c r="L111" s="1106">
        <v>123.919973207818</v>
      </c>
      <c r="M111" s="1106" t="s">
        <v>5277</v>
      </c>
      <c r="N111" s="1106" t="s">
        <v>5278</v>
      </c>
      <c r="O111" s="1106" t="s">
        <v>15</v>
      </c>
      <c r="P111" s="1106" t="s">
        <v>16</v>
      </c>
      <c r="Q111" s="1106" t="s">
        <v>4262</v>
      </c>
      <c r="R111" s="1106" t="s">
        <v>3006</v>
      </c>
      <c r="S111" s="1106" t="s">
        <v>180</v>
      </c>
      <c r="T111" s="1106" t="s">
        <v>22</v>
      </c>
      <c r="U111" s="1106" t="s">
        <v>332</v>
      </c>
      <c r="V111" s="1106" t="s">
        <v>333</v>
      </c>
      <c r="W111" s="1116">
        <v>45085</v>
      </c>
      <c r="X111" s="1116">
        <v>46913</v>
      </c>
      <c r="Y111" s="1106" t="s">
        <v>4283</v>
      </c>
      <c r="Z111" s="1106" t="s">
        <v>4283</v>
      </c>
      <c r="AA111" s="1106" t="s">
        <v>4283</v>
      </c>
      <c r="AB111" s="465">
        <v>45758</v>
      </c>
      <c r="AC111" s="1111" t="s">
        <v>4163</v>
      </c>
      <c r="AD111" s="1114">
        <v>42718</v>
      </c>
    </row>
    <row r="112" spans="1:30" ht="15.75" customHeight="1">
      <c r="A112" s="1106" t="s">
        <v>10</v>
      </c>
      <c r="B112" s="1106" t="s">
        <v>11</v>
      </c>
      <c r="C112" s="1106" t="s">
        <v>28</v>
      </c>
      <c r="D112" s="1106" t="s">
        <v>13</v>
      </c>
      <c r="E112" s="1106" t="s">
        <v>3756</v>
      </c>
      <c r="F112" s="1107" t="str">
        <f t="array" ref="F112">IFERROR(INDEX(UIID!$K$2:$K1725, MATCH(CONCATENATE(B112,D112,G112,J112), UIID!$B$2:$B1725&amp;UIID!$D$2:$D1725&amp;UIID!$G$2:$G1725&amp;UIID!$H$2:$H1725, 0),), "Not Found")</f>
        <v>0722-0116</v>
      </c>
      <c r="G112" s="1106" t="s">
        <v>320</v>
      </c>
      <c r="H112" s="1106"/>
      <c r="I112" s="1106" t="s">
        <v>5276</v>
      </c>
      <c r="J112" s="1108" t="s">
        <v>3832</v>
      </c>
      <c r="K112" s="1106">
        <v>10.3257256219739</v>
      </c>
      <c r="L112" s="1106">
        <v>123.919973207818</v>
      </c>
      <c r="M112" s="1106" t="s">
        <v>5277</v>
      </c>
      <c r="N112" s="1106" t="s">
        <v>5278</v>
      </c>
      <c r="O112" s="1106" t="s">
        <v>15</v>
      </c>
      <c r="P112" s="1106" t="s">
        <v>16</v>
      </c>
      <c r="Q112" s="1106" t="s">
        <v>4262</v>
      </c>
      <c r="R112" s="1106" t="s">
        <v>3006</v>
      </c>
      <c r="S112" s="1106" t="s">
        <v>334</v>
      </c>
      <c r="T112" s="1106" t="s">
        <v>22</v>
      </c>
      <c r="U112" s="1106" t="s">
        <v>274</v>
      </c>
      <c r="V112" s="1106" t="s">
        <v>335</v>
      </c>
      <c r="W112" s="1116">
        <v>45085</v>
      </c>
      <c r="X112" s="1116">
        <v>46913</v>
      </c>
      <c r="Y112" s="1106" t="s">
        <v>5281</v>
      </c>
      <c r="Z112" s="1106" t="s">
        <v>5282</v>
      </c>
      <c r="AA112" s="1106" t="s">
        <v>5283</v>
      </c>
      <c r="AB112" s="465">
        <v>45441</v>
      </c>
      <c r="AC112" s="1111" t="s">
        <v>4163</v>
      </c>
      <c r="AD112" s="1114">
        <v>43613</v>
      </c>
    </row>
    <row r="113" spans="1:30" ht="15.75" customHeight="1">
      <c r="A113" s="1106" t="s">
        <v>10</v>
      </c>
      <c r="B113" s="1106" t="s">
        <v>11</v>
      </c>
      <c r="C113" s="1106" t="s">
        <v>28</v>
      </c>
      <c r="D113" s="1106" t="s">
        <v>13</v>
      </c>
      <c r="E113" s="1106" t="s">
        <v>3756</v>
      </c>
      <c r="F113" s="1107" t="str">
        <f t="array" ref="F113">IFERROR(INDEX(UIID!$K$2:$K1725, MATCH(CONCATENATE(B113,D113,G113,J113), UIID!$B$2:$B1725&amp;UIID!$D$2:$D1725&amp;UIID!$G$2:$G1725&amp;UIID!$H$2:$H1725, 0),), "Not Found")</f>
        <v>0722-0116</v>
      </c>
      <c r="G113" s="1106" t="s">
        <v>320</v>
      </c>
      <c r="H113" s="1106"/>
      <c r="I113" s="1106" t="s">
        <v>5276</v>
      </c>
      <c r="J113" s="1108" t="s">
        <v>3832</v>
      </c>
      <c r="K113" s="1106">
        <v>10.3257256219739</v>
      </c>
      <c r="L113" s="1106">
        <v>123.919973207818</v>
      </c>
      <c r="M113" s="1106" t="s">
        <v>5277</v>
      </c>
      <c r="N113" s="1106" t="s">
        <v>5278</v>
      </c>
      <c r="O113" s="1106" t="s">
        <v>15</v>
      </c>
      <c r="P113" s="1106" t="s">
        <v>16</v>
      </c>
      <c r="Q113" s="1106" t="s">
        <v>4262</v>
      </c>
      <c r="R113" s="1106" t="s">
        <v>3006</v>
      </c>
      <c r="S113" s="1106" t="s">
        <v>336</v>
      </c>
      <c r="T113" s="1106" t="s">
        <v>22</v>
      </c>
      <c r="U113" s="1106" t="s">
        <v>274</v>
      </c>
      <c r="V113" s="1106" t="s">
        <v>337</v>
      </c>
      <c r="W113" s="1116">
        <v>45085</v>
      </c>
      <c r="X113" s="1116">
        <v>46913</v>
      </c>
      <c r="Y113" s="1106" t="s">
        <v>5281</v>
      </c>
      <c r="Z113" s="1106" t="s">
        <v>5282</v>
      </c>
      <c r="AA113" s="1106" t="s">
        <v>5283</v>
      </c>
      <c r="AB113" s="465">
        <v>45441</v>
      </c>
      <c r="AC113" s="1111" t="s">
        <v>4163</v>
      </c>
      <c r="AD113" s="1114">
        <v>43613</v>
      </c>
    </row>
    <row r="114" spans="1:30" ht="15.75" customHeight="1">
      <c r="A114" s="1106" t="s">
        <v>10</v>
      </c>
      <c r="B114" s="1106" t="s">
        <v>11</v>
      </c>
      <c r="C114" s="1106" t="s">
        <v>28</v>
      </c>
      <c r="D114" s="1106" t="s">
        <v>13</v>
      </c>
      <c r="E114" s="1106" t="s">
        <v>3756</v>
      </c>
      <c r="F114" s="1107" t="str">
        <f t="array" ref="F114">IFERROR(INDEX(UIID!$K$2:$K1725, MATCH(CONCATENATE(B114,D114,G114,J114), UIID!$B$2:$B1725&amp;UIID!$D$2:$D1725&amp;UIID!$G$2:$G1725&amp;UIID!$H$2:$H1725, 0),), "Not Found")</f>
        <v>0722-0116</v>
      </c>
      <c r="G114" s="1106" t="s">
        <v>320</v>
      </c>
      <c r="H114" s="1106"/>
      <c r="I114" s="1106" t="s">
        <v>5276</v>
      </c>
      <c r="J114" s="1108" t="s">
        <v>3832</v>
      </c>
      <c r="K114" s="1106">
        <v>10.3257256219739</v>
      </c>
      <c r="L114" s="1106">
        <v>123.919973207818</v>
      </c>
      <c r="M114" s="1106" t="s">
        <v>5277</v>
      </c>
      <c r="N114" s="1106" t="s">
        <v>5278</v>
      </c>
      <c r="O114" s="1106" t="s">
        <v>15</v>
      </c>
      <c r="P114" s="1106" t="s">
        <v>16</v>
      </c>
      <c r="Q114" s="1106" t="s">
        <v>4262</v>
      </c>
      <c r="R114" s="1106" t="s">
        <v>3006</v>
      </c>
      <c r="S114" s="1106" t="s">
        <v>338</v>
      </c>
      <c r="T114" s="1106" t="s">
        <v>22</v>
      </c>
      <c r="U114" s="1106" t="s">
        <v>274</v>
      </c>
      <c r="V114" s="1106" t="s">
        <v>339</v>
      </c>
      <c r="W114" s="1116">
        <v>45085</v>
      </c>
      <c r="X114" s="1116">
        <v>46913</v>
      </c>
      <c r="Y114" s="1106" t="s">
        <v>5281</v>
      </c>
      <c r="Z114" s="1106" t="s">
        <v>5282</v>
      </c>
      <c r="AA114" s="1106" t="s">
        <v>5283</v>
      </c>
      <c r="AB114" s="465">
        <v>45441</v>
      </c>
      <c r="AC114" s="1111" t="s">
        <v>4163</v>
      </c>
      <c r="AD114" s="1114">
        <v>43613</v>
      </c>
    </row>
    <row r="115" spans="1:30" ht="15.75" customHeight="1">
      <c r="A115" s="1106" t="s">
        <v>10</v>
      </c>
      <c r="B115" s="1106" t="s">
        <v>11</v>
      </c>
      <c r="C115" s="1106" t="s">
        <v>28</v>
      </c>
      <c r="D115" s="1106" t="s">
        <v>13</v>
      </c>
      <c r="E115" s="1106" t="s">
        <v>3756</v>
      </c>
      <c r="F115" s="1107" t="str">
        <f t="array" ref="F115">IFERROR(INDEX(UIID!$K$2:$K1725, MATCH(CONCATENATE(B115,D115,G115,J115), UIID!$B$2:$B1725&amp;UIID!$D$2:$D1725&amp;UIID!$G$2:$G1725&amp;UIID!$H$2:$H1725, 0),), "Not Found")</f>
        <v>0722-0116</v>
      </c>
      <c r="G115" s="1106" t="s">
        <v>320</v>
      </c>
      <c r="H115" s="1106"/>
      <c r="I115" s="1106" t="s">
        <v>5276</v>
      </c>
      <c r="J115" s="1108" t="s">
        <v>3832</v>
      </c>
      <c r="K115" s="1106">
        <v>10.3257256219739</v>
      </c>
      <c r="L115" s="1106">
        <v>123.919973207818</v>
      </c>
      <c r="M115" s="1106" t="s">
        <v>5277</v>
      </c>
      <c r="N115" s="1106" t="s">
        <v>5278</v>
      </c>
      <c r="O115" s="1106" t="s">
        <v>15</v>
      </c>
      <c r="P115" s="1106" t="s">
        <v>16</v>
      </c>
      <c r="Q115" s="1106" t="s">
        <v>4262</v>
      </c>
      <c r="R115" s="1106" t="s">
        <v>3006</v>
      </c>
      <c r="S115" s="1106" t="s">
        <v>340</v>
      </c>
      <c r="T115" s="1106" t="s">
        <v>22</v>
      </c>
      <c r="U115" s="1106" t="s">
        <v>274</v>
      </c>
      <c r="V115" s="1106" t="s">
        <v>341</v>
      </c>
      <c r="W115" s="1116">
        <v>45085</v>
      </c>
      <c r="X115" s="1116">
        <v>46913</v>
      </c>
      <c r="Y115" s="1106" t="s">
        <v>5281</v>
      </c>
      <c r="Z115" s="1106" t="s">
        <v>5282</v>
      </c>
      <c r="AA115" s="1106" t="s">
        <v>5283</v>
      </c>
      <c r="AB115" s="465">
        <v>45441</v>
      </c>
      <c r="AC115" s="1111" t="s">
        <v>4163</v>
      </c>
      <c r="AD115" s="1114">
        <v>43613</v>
      </c>
    </row>
    <row r="116" spans="1:30" ht="15.75" customHeight="1">
      <c r="A116" s="1106" t="s">
        <v>10</v>
      </c>
      <c r="B116" s="1106" t="s">
        <v>11</v>
      </c>
      <c r="C116" s="1106" t="s">
        <v>28</v>
      </c>
      <c r="D116" s="1106" t="s">
        <v>13</v>
      </c>
      <c r="E116" s="1106" t="s">
        <v>3756</v>
      </c>
      <c r="F116" s="1107" t="str">
        <f t="array" ref="F116">IFERROR(INDEX(UIID!$K$2:$K1725, MATCH(CONCATENATE(B116,D116,G116,J116), UIID!$B$2:$B1725&amp;UIID!$D$2:$D1725&amp;UIID!$G$2:$G1725&amp;UIID!$H$2:$H1725, 0),), "Not Found")</f>
        <v>0722-0116</v>
      </c>
      <c r="G116" s="1106" t="s">
        <v>320</v>
      </c>
      <c r="H116" s="1106"/>
      <c r="I116" s="1106" t="s">
        <v>5276</v>
      </c>
      <c r="J116" s="1108" t="s">
        <v>3832</v>
      </c>
      <c r="K116" s="1106">
        <v>10.3257256219739</v>
      </c>
      <c r="L116" s="1106">
        <v>123.919973207818</v>
      </c>
      <c r="M116" s="1106" t="s">
        <v>5277</v>
      </c>
      <c r="N116" s="1106" t="s">
        <v>5278</v>
      </c>
      <c r="O116" s="1106" t="s">
        <v>15</v>
      </c>
      <c r="P116" s="1106" t="s">
        <v>16</v>
      </c>
      <c r="Q116" s="1106" t="s">
        <v>4262</v>
      </c>
      <c r="R116" s="1106" t="s">
        <v>3006</v>
      </c>
      <c r="S116" s="1106" t="s">
        <v>342</v>
      </c>
      <c r="T116" s="1106" t="s">
        <v>22</v>
      </c>
      <c r="U116" s="1106" t="s">
        <v>274</v>
      </c>
      <c r="V116" s="1106" t="s">
        <v>343</v>
      </c>
      <c r="W116" s="1116">
        <v>45085</v>
      </c>
      <c r="X116" s="1116">
        <v>46913</v>
      </c>
      <c r="Y116" s="1106" t="s">
        <v>5281</v>
      </c>
      <c r="Z116" s="1106" t="s">
        <v>5282</v>
      </c>
      <c r="AA116" s="1106" t="s">
        <v>5283</v>
      </c>
      <c r="AB116" s="465">
        <v>45441</v>
      </c>
      <c r="AC116" s="1111" t="s">
        <v>4163</v>
      </c>
      <c r="AD116" s="1114">
        <v>43613</v>
      </c>
    </row>
    <row r="117" spans="1:30" ht="15.75" customHeight="1">
      <c r="A117" s="1106" t="s">
        <v>10</v>
      </c>
      <c r="B117" s="1106" t="s">
        <v>11</v>
      </c>
      <c r="C117" s="1106" t="s">
        <v>28</v>
      </c>
      <c r="D117" s="1106" t="s">
        <v>13</v>
      </c>
      <c r="E117" s="1106" t="s">
        <v>3756</v>
      </c>
      <c r="F117" s="1107" t="str">
        <f t="array" ref="F117">IFERROR(INDEX(UIID!$K$2:$K1725, MATCH(CONCATENATE(B117,D117,G117,J117), UIID!$B$2:$B1725&amp;UIID!$D$2:$D1725&amp;UIID!$G$2:$G1725&amp;UIID!$H$2:$H1725, 0),), "Not Found")</f>
        <v>0722-0116</v>
      </c>
      <c r="G117" s="1106" t="s">
        <v>320</v>
      </c>
      <c r="H117" s="1106"/>
      <c r="I117" s="1106" t="s">
        <v>5276</v>
      </c>
      <c r="J117" s="1108" t="s">
        <v>3832</v>
      </c>
      <c r="K117" s="1106">
        <v>10.3257256219739</v>
      </c>
      <c r="L117" s="1106">
        <v>123.919973207818</v>
      </c>
      <c r="M117" s="1106" t="s">
        <v>5277</v>
      </c>
      <c r="N117" s="1106" t="s">
        <v>5278</v>
      </c>
      <c r="O117" s="1106" t="s">
        <v>15</v>
      </c>
      <c r="P117" s="1106" t="s">
        <v>16</v>
      </c>
      <c r="Q117" s="1106" t="s">
        <v>4262</v>
      </c>
      <c r="R117" s="1106" t="s">
        <v>3006</v>
      </c>
      <c r="S117" s="1106" t="s">
        <v>344</v>
      </c>
      <c r="T117" s="1106" t="s">
        <v>22</v>
      </c>
      <c r="U117" s="1106" t="s">
        <v>332</v>
      </c>
      <c r="V117" s="1106" t="s">
        <v>345</v>
      </c>
      <c r="W117" s="1116">
        <v>45085</v>
      </c>
      <c r="X117" s="1116">
        <v>46913</v>
      </c>
      <c r="Y117" s="1106" t="s">
        <v>4283</v>
      </c>
      <c r="Z117" s="1106" t="s">
        <v>4283</v>
      </c>
      <c r="AA117" s="1106" t="s">
        <v>4283</v>
      </c>
      <c r="AB117" s="465">
        <v>45758</v>
      </c>
      <c r="AC117" s="1111" t="s">
        <v>4163</v>
      </c>
      <c r="AD117" s="1114">
        <v>42718</v>
      </c>
    </row>
    <row r="118" spans="1:30" ht="15.75" customHeight="1">
      <c r="A118" s="1106" t="s">
        <v>10</v>
      </c>
      <c r="B118" s="1106" t="s">
        <v>11</v>
      </c>
      <c r="C118" s="1106" t="s">
        <v>146</v>
      </c>
      <c r="D118" s="1106" t="s">
        <v>147</v>
      </c>
      <c r="E118" s="1106" t="s">
        <v>123</v>
      </c>
      <c r="F118" s="1107" t="str">
        <f t="array" ref="F118">IFERROR(INDEX(UIID!$K$2:$K1725, MATCH(CONCATENATE(B118,D118,G118,J118), UIID!$B$2:$B1725&amp;UIID!$D$2:$D1725&amp;UIID!$G$2:$G1725&amp;UIID!$H$2:$H1725, 0),), "Not Found")</f>
        <v>0722-0124</v>
      </c>
      <c r="G118" s="1106" t="s">
        <v>148</v>
      </c>
      <c r="H118" s="1106"/>
      <c r="I118" s="1106" t="s">
        <v>5284</v>
      </c>
      <c r="J118" s="1106" t="s">
        <v>149</v>
      </c>
      <c r="K118" s="1106">
        <v>10.433933031408699</v>
      </c>
      <c r="L118" s="1106">
        <v>124.00838795866299</v>
      </c>
      <c r="M118" s="1106" t="s">
        <v>150</v>
      </c>
      <c r="N118" s="1106"/>
      <c r="O118" s="1106" t="s">
        <v>15</v>
      </c>
      <c r="P118" s="1106" t="s">
        <v>16</v>
      </c>
      <c r="Q118" s="1106" t="s">
        <v>4262</v>
      </c>
      <c r="R118" s="1106" t="s">
        <v>3006</v>
      </c>
      <c r="S118" s="1106" t="s">
        <v>151</v>
      </c>
      <c r="T118" s="1106" t="s">
        <v>22</v>
      </c>
      <c r="U118" s="1106" t="s">
        <v>152</v>
      </c>
      <c r="V118" s="1106" t="s">
        <v>153</v>
      </c>
      <c r="W118" s="1116">
        <v>45328</v>
      </c>
      <c r="X118" s="1116">
        <v>47156</v>
      </c>
      <c r="Y118" s="1106" t="s">
        <v>5285</v>
      </c>
      <c r="Z118" s="1106" t="s">
        <v>22</v>
      </c>
      <c r="AA118" s="1106" t="s">
        <v>22</v>
      </c>
      <c r="AB118" s="462"/>
      <c r="AC118" s="1111"/>
      <c r="AD118" s="1114">
        <v>43116</v>
      </c>
    </row>
    <row r="119" spans="1:30" ht="15.75" customHeight="1">
      <c r="A119" s="1106" t="s">
        <v>10</v>
      </c>
      <c r="B119" s="1106" t="s">
        <v>11</v>
      </c>
      <c r="C119" s="1106" t="s">
        <v>176</v>
      </c>
      <c r="D119" s="1106" t="s">
        <v>3759</v>
      </c>
      <c r="E119" s="1106" t="s">
        <v>3756</v>
      </c>
      <c r="F119" s="1107" t="str">
        <f t="array" ref="F119">IFERROR(INDEX(UIID!$K$2:$K1725, MATCH(CONCATENATE(B119,D119,G119,J119), UIID!$B$2:$B1725&amp;UIID!$D$2:$D1725&amp;UIID!$G$2:$G1725&amp;UIID!$H$2:$H1725, 0),), "Not Found")</f>
        <v>0722-0065</v>
      </c>
      <c r="G119" s="1106" t="s">
        <v>775</v>
      </c>
      <c r="H119" s="1106"/>
      <c r="I119" s="1106" t="s">
        <v>5286</v>
      </c>
      <c r="J119" s="1106" t="s">
        <v>776</v>
      </c>
      <c r="K119" s="1106">
        <v>10.304293350041201</v>
      </c>
      <c r="L119" s="1106">
        <v>123.954020280832</v>
      </c>
      <c r="M119" s="1106" t="s">
        <v>777</v>
      </c>
      <c r="N119" s="1106" t="s">
        <v>5287</v>
      </c>
      <c r="O119" s="1106" t="s">
        <v>15</v>
      </c>
      <c r="P119" s="1106" t="s">
        <v>16</v>
      </c>
      <c r="Q119" s="1106" t="s">
        <v>35</v>
      </c>
      <c r="R119" s="1106" t="s">
        <v>143</v>
      </c>
      <c r="S119" s="1106" t="s">
        <v>144</v>
      </c>
      <c r="T119" s="1106" t="s">
        <v>4164</v>
      </c>
      <c r="U119" s="1106" t="s">
        <v>778</v>
      </c>
      <c r="V119" s="1106">
        <v>201507022082</v>
      </c>
      <c r="W119" s="1116">
        <v>45436</v>
      </c>
      <c r="X119" s="1116">
        <v>47265</v>
      </c>
      <c r="Y119" s="1106" t="s">
        <v>4283</v>
      </c>
      <c r="Z119" s="1106" t="s">
        <v>4283</v>
      </c>
      <c r="AA119" s="1106" t="s">
        <v>4283</v>
      </c>
      <c r="AB119" s="465">
        <v>45516</v>
      </c>
      <c r="AC119" s="1111" t="s">
        <v>4163</v>
      </c>
      <c r="AD119" s="1114">
        <v>42142</v>
      </c>
    </row>
    <row r="120" spans="1:30" ht="15.75" customHeight="1">
      <c r="A120" s="1106" t="s">
        <v>10</v>
      </c>
      <c r="B120" s="1106" t="s">
        <v>11</v>
      </c>
      <c r="C120" s="1106" t="s">
        <v>176</v>
      </c>
      <c r="D120" s="1106" t="s">
        <v>3759</v>
      </c>
      <c r="E120" s="1106" t="s">
        <v>3756</v>
      </c>
      <c r="F120" s="1107" t="str">
        <f t="array" ref="F120">IFERROR(INDEX(UIID!$K$2:$K1725, MATCH(CONCATENATE(B120,D120,G120,J120), UIID!$B$2:$B1725&amp;UIID!$D$2:$D1725&amp;UIID!$G$2:$G1725&amp;UIID!$H$2:$H1725, 0),), "Not Found")</f>
        <v>0722-0065</v>
      </c>
      <c r="G120" s="1106" t="s">
        <v>775</v>
      </c>
      <c r="H120" s="1106"/>
      <c r="I120" s="1106" t="s">
        <v>5286</v>
      </c>
      <c r="J120" s="1106" t="s">
        <v>776</v>
      </c>
      <c r="K120" s="1106">
        <v>10.304293350041201</v>
      </c>
      <c r="L120" s="1106">
        <v>123.954020280832</v>
      </c>
      <c r="M120" s="1106" t="s">
        <v>777</v>
      </c>
      <c r="N120" s="1106" t="s">
        <v>5287</v>
      </c>
      <c r="O120" s="1106" t="s">
        <v>15</v>
      </c>
      <c r="P120" s="1106" t="s">
        <v>16</v>
      </c>
      <c r="Q120" s="1106" t="s">
        <v>35</v>
      </c>
      <c r="R120" s="1106" t="s">
        <v>84</v>
      </c>
      <c r="S120" s="1106" t="s">
        <v>85</v>
      </c>
      <c r="T120" s="1106" t="s">
        <v>4164</v>
      </c>
      <c r="U120" s="1106" t="s">
        <v>261</v>
      </c>
      <c r="V120" s="1106">
        <v>201507022083</v>
      </c>
      <c r="W120" s="1116">
        <v>45443</v>
      </c>
      <c r="X120" s="1116">
        <v>47270</v>
      </c>
      <c r="Y120" s="1106" t="s">
        <v>4283</v>
      </c>
      <c r="Z120" s="1106" t="s">
        <v>4283</v>
      </c>
      <c r="AA120" s="1106" t="s">
        <v>4283</v>
      </c>
      <c r="AB120" s="465">
        <v>45516</v>
      </c>
      <c r="AC120" s="1111" t="s">
        <v>4163</v>
      </c>
      <c r="AD120" s="1114">
        <v>42142</v>
      </c>
    </row>
    <row r="121" spans="1:30" ht="15.75" customHeight="1">
      <c r="A121" s="1106" t="s">
        <v>10</v>
      </c>
      <c r="B121" s="1106" t="s">
        <v>11</v>
      </c>
      <c r="C121" s="1106" t="s">
        <v>176</v>
      </c>
      <c r="D121" s="1106" t="s">
        <v>3759</v>
      </c>
      <c r="E121" s="1106" t="s">
        <v>3756</v>
      </c>
      <c r="F121" s="1107" t="str">
        <f t="array" ref="F121">IFERROR(INDEX(UIID!$K$2:$K1725, MATCH(CONCATENATE(B121,D121,G121,J121), UIID!$B$2:$B1725&amp;UIID!$D$2:$D1725&amp;UIID!$G$2:$G1725&amp;UIID!$H$2:$H1725, 0),), "Not Found")</f>
        <v>0722-0065</v>
      </c>
      <c r="G121" s="1106" t="s">
        <v>775</v>
      </c>
      <c r="H121" s="1106"/>
      <c r="I121" s="1106" t="s">
        <v>5286</v>
      </c>
      <c r="J121" s="1106" t="s">
        <v>776</v>
      </c>
      <c r="K121" s="1106">
        <v>10.304293350041201</v>
      </c>
      <c r="L121" s="1106">
        <v>123.954020280832</v>
      </c>
      <c r="M121" s="1106" t="s">
        <v>777</v>
      </c>
      <c r="N121" s="1106" t="s">
        <v>5287</v>
      </c>
      <c r="O121" s="1106" t="s">
        <v>15</v>
      </c>
      <c r="P121" s="1106" t="s">
        <v>16</v>
      </c>
      <c r="Q121" s="1106" t="s">
        <v>35</v>
      </c>
      <c r="R121" s="1106" t="s">
        <v>84</v>
      </c>
      <c r="S121" s="1106" t="s">
        <v>93</v>
      </c>
      <c r="T121" s="1106" t="s">
        <v>4213</v>
      </c>
      <c r="U121" s="1106" t="s">
        <v>94</v>
      </c>
      <c r="V121" s="1106" t="s">
        <v>779</v>
      </c>
      <c r="W121" s="1116">
        <v>45443</v>
      </c>
      <c r="X121" s="1116">
        <v>47270</v>
      </c>
      <c r="Y121" s="1106" t="s">
        <v>4283</v>
      </c>
      <c r="Z121" s="1106" t="s">
        <v>4283</v>
      </c>
      <c r="AA121" s="1106" t="s">
        <v>4283</v>
      </c>
      <c r="AB121" s="465">
        <v>45516</v>
      </c>
      <c r="AC121" s="1111" t="s">
        <v>4163</v>
      </c>
      <c r="AD121" s="1114">
        <v>42367</v>
      </c>
    </row>
    <row r="122" spans="1:30" ht="15.75" customHeight="1">
      <c r="A122" s="1106" t="s">
        <v>10</v>
      </c>
      <c r="B122" s="1106" t="s">
        <v>11</v>
      </c>
      <c r="C122" s="1106" t="s">
        <v>176</v>
      </c>
      <c r="D122" s="1106" t="s">
        <v>3759</v>
      </c>
      <c r="E122" s="1106" t="s">
        <v>3756</v>
      </c>
      <c r="F122" s="1107" t="str">
        <f t="array" ref="F122">IFERROR(INDEX(UIID!$K$2:$K1725, MATCH(CONCATENATE(B122,D122,G122,J122), UIID!$B$2:$B1725&amp;UIID!$D$2:$D1725&amp;UIID!$G$2:$G1725&amp;UIID!$H$2:$H1725, 0),), "Not Found")</f>
        <v>0722-0065</v>
      </c>
      <c r="G122" s="1106" t="s">
        <v>775</v>
      </c>
      <c r="H122" s="1106"/>
      <c r="I122" s="1106" t="s">
        <v>5286</v>
      </c>
      <c r="J122" s="1106" t="s">
        <v>776</v>
      </c>
      <c r="K122" s="1106">
        <v>10.304293350041201</v>
      </c>
      <c r="L122" s="1106">
        <v>123.954020280832</v>
      </c>
      <c r="M122" s="1106" t="s">
        <v>777</v>
      </c>
      <c r="N122" s="1106" t="s">
        <v>5287</v>
      </c>
      <c r="O122" s="1106" t="s">
        <v>15</v>
      </c>
      <c r="P122" s="1106" t="s">
        <v>16</v>
      </c>
      <c r="Q122" s="1106" t="s">
        <v>35</v>
      </c>
      <c r="R122" s="1106" t="s">
        <v>87</v>
      </c>
      <c r="S122" s="1106" t="s">
        <v>2497</v>
      </c>
      <c r="T122" s="1106" t="s">
        <v>4164</v>
      </c>
      <c r="U122" s="1106" t="s">
        <v>780</v>
      </c>
      <c r="V122" s="1106" t="s">
        <v>781</v>
      </c>
      <c r="W122" s="1116">
        <v>45443</v>
      </c>
      <c r="X122" s="1116">
        <v>47270</v>
      </c>
      <c r="Y122" s="1106" t="s">
        <v>4283</v>
      </c>
      <c r="Z122" s="1106" t="s">
        <v>4283</v>
      </c>
      <c r="AA122" s="1106" t="s">
        <v>4283</v>
      </c>
      <c r="AB122" s="462"/>
      <c r="AC122" s="1111"/>
      <c r="AD122" s="1114">
        <v>42409</v>
      </c>
    </row>
    <row r="123" spans="1:30" ht="15.75" customHeight="1">
      <c r="A123" s="1106" t="s">
        <v>10</v>
      </c>
      <c r="B123" s="1106" t="s">
        <v>11</v>
      </c>
      <c r="C123" s="1106" t="s">
        <v>176</v>
      </c>
      <c r="D123" s="1106" t="s">
        <v>3759</v>
      </c>
      <c r="E123" s="1106" t="s">
        <v>3756</v>
      </c>
      <c r="F123" s="1107" t="str">
        <f t="array" ref="F123">IFERROR(INDEX(UIID!$K$2:$K1725, MATCH(CONCATENATE(B123,D123,G123,J123), UIID!$B$2:$B1725&amp;UIID!$D$2:$D1725&amp;UIID!$G$2:$G1725&amp;UIID!$H$2:$H1725, 0),), "Not Found")</f>
        <v>0722-0065</v>
      </c>
      <c r="G123" s="1106" t="s">
        <v>775</v>
      </c>
      <c r="H123" s="1106"/>
      <c r="I123" s="1106" t="s">
        <v>5286</v>
      </c>
      <c r="J123" s="1106" t="s">
        <v>776</v>
      </c>
      <c r="K123" s="1106">
        <v>10.304293350041201</v>
      </c>
      <c r="L123" s="1106">
        <v>123.954020280832</v>
      </c>
      <c r="M123" s="1106" t="s">
        <v>777</v>
      </c>
      <c r="N123" s="1106" t="s">
        <v>5287</v>
      </c>
      <c r="O123" s="1106" t="s">
        <v>15</v>
      </c>
      <c r="P123" s="1106" t="s">
        <v>16</v>
      </c>
      <c r="Q123" s="1106" t="s">
        <v>35</v>
      </c>
      <c r="R123" s="1106" t="s">
        <v>87</v>
      </c>
      <c r="S123" s="1106" t="s">
        <v>434</v>
      </c>
      <c r="T123" s="1106" t="s">
        <v>4164</v>
      </c>
      <c r="U123" s="1106" t="s">
        <v>152</v>
      </c>
      <c r="V123" s="1106" t="s">
        <v>782</v>
      </c>
      <c r="W123" s="1116">
        <v>45419</v>
      </c>
      <c r="X123" s="1116">
        <v>47246</v>
      </c>
      <c r="Y123" s="1106" t="s">
        <v>5288</v>
      </c>
      <c r="Z123" s="1106" t="s">
        <v>5289</v>
      </c>
      <c r="AA123" s="1117">
        <v>46576</v>
      </c>
      <c r="AB123" s="462"/>
      <c r="AC123" s="1111"/>
      <c r="AD123" s="1114">
        <v>42468</v>
      </c>
    </row>
    <row r="124" spans="1:30" ht="15.75" customHeight="1">
      <c r="A124" s="1106" t="s">
        <v>10</v>
      </c>
      <c r="B124" s="1106" t="s">
        <v>11</v>
      </c>
      <c r="C124" s="1106" t="s">
        <v>28</v>
      </c>
      <c r="D124" s="1106" t="s">
        <v>13</v>
      </c>
      <c r="E124" s="1106" t="s">
        <v>3756</v>
      </c>
      <c r="F124" s="1107" t="str">
        <f t="array" ref="F124">IFERROR(INDEX(UIID!$K$2:$K1725, MATCH(CONCATENATE(B124,D124,G124,J124), UIID!$B$2:$B1725&amp;UIID!$D$2:$D1725&amp;UIID!$G$2:$G1725&amp;UIID!$H$2:$H1725, 0),), "Not Found")</f>
        <v>0722-0027</v>
      </c>
      <c r="G124" s="1106" t="s">
        <v>787</v>
      </c>
      <c r="H124" s="1106"/>
      <c r="I124" s="1106" t="s">
        <v>5290</v>
      </c>
      <c r="J124" s="1106" t="s">
        <v>788</v>
      </c>
      <c r="K124" s="1106">
        <v>10.372255686067</v>
      </c>
      <c r="L124" s="1106">
        <v>123.91835596334199</v>
      </c>
      <c r="M124" s="1106" t="s">
        <v>789</v>
      </c>
      <c r="N124" s="1106"/>
      <c r="O124" s="1106" t="s">
        <v>15</v>
      </c>
      <c r="P124" s="1106" t="s">
        <v>16</v>
      </c>
      <c r="Q124" s="1106" t="s">
        <v>4262</v>
      </c>
      <c r="R124" s="1106" t="s">
        <v>3006</v>
      </c>
      <c r="S124" s="1106" t="s">
        <v>790</v>
      </c>
      <c r="T124" s="1106" t="s">
        <v>22</v>
      </c>
      <c r="U124" s="1106" t="s">
        <v>59</v>
      </c>
      <c r="V124" s="1106">
        <v>1107020044</v>
      </c>
      <c r="W124" s="1116">
        <v>45426</v>
      </c>
      <c r="X124" s="1116">
        <v>47253</v>
      </c>
      <c r="Y124" s="1106" t="s">
        <v>5291</v>
      </c>
      <c r="Z124" s="1106" t="s">
        <v>5292</v>
      </c>
      <c r="AA124" s="1106" t="s">
        <v>4283</v>
      </c>
      <c r="AB124" s="465">
        <v>45490</v>
      </c>
      <c r="AC124" s="1111" t="s">
        <v>4163</v>
      </c>
      <c r="AD124" s="1114">
        <v>40667</v>
      </c>
    </row>
    <row r="125" spans="1:30" ht="15.75" customHeight="1">
      <c r="A125" s="1106" t="s">
        <v>10</v>
      </c>
      <c r="B125" s="1106" t="s">
        <v>11</v>
      </c>
      <c r="C125" s="1106" t="s">
        <v>28</v>
      </c>
      <c r="D125" s="1106" t="s">
        <v>13</v>
      </c>
      <c r="E125" s="1106" t="s">
        <v>3756</v>
      </c>
      <c r="F125" s="1107" t="str">
        <f t="array" ref="F125">IFERROR(INDEX(UIID!$K$2:$K1725, MATCH(CONCATENATE(B125,D125,G125,J125), UIID!$B$2:$B1725&amp;UIID!$D$2:$D1725&amp;UIID!$G$2:$G1725&amp;UIID!$H$2:$H1725, 0),), "Not Found")</f>
        <v>0722-0027</v>
      </c>
      <c r="G125" s="1106" t="s">
        <v>787</v>
      </c>
      <c r="H125" s="1106"/>
      <c r="I125" s="1106" t="s">
        <v>5290</v>
      </c>
      <c r="J125" s="1106" t="s">
        <v>788</v>
      </c>
      <c r="K125" s="1106">
        <v>10.372255686067</v>
      </c>
      <c r="L125" s="1106">
        <v>123.91835596334199</v>
      </c>
      <c r="M125" s="1106" t="s">
        <v>789</v>
      </c>
      <c r="N125" s="1106"/>
      <c r="O125" s="1106" t="s">
        <v>15</v>
      </c>
      <c r="P125" s="1106" t="s">
        <v>16</v>
      </c>
      <c r="Q125" s="1106" t="s">
        <v>4262</v>
      </c>
      <c r="R125" s="1106" t="s">
        <v>3006</v>
      </c>
      <c r="S125" s="1106" t="s">
        <v>791</v>
      </c>
      <c r="T125" s="1106" t="s">
        <v>22</v>
      </c>
      <c r="U125" s="1106" t="s">
        <v>59</v>
      </c>
      <c r="V125" s="1106">
        <v>1107020045</v>
      </c>
      <c r="W125" s="1116">
        <v>45426</v>
      </c>
      <c r="X125" s="1116">
        <v>47253</v>
      </c>
      <c r="Y125" s="1106" t="s">
        <v>5291</v>
      </c>
      <c r="Z125" s="1106" t="s">
        <v>5292</v>
      </c>
      <c r="AA125" s="1106" t="s">
        <v>4283</v>
      </c>
      <c r="AB125" s="465">
        <v>45490</v>
      </c>
      <c r="AC125" s="1111" t="s">
        <v>4163</v>
      </c>
      <c r="AD125" s="1114">
        <v>40667</v>
      </c>
    </row>
    <row r="126" spans="1:30" ht="15.75" customHeight="1">
      <c r="A126" s="1106" t="s">
        <v>10</v>
      </c>
      <c r="B126" s="1106" t="s">
        <v>11</v>
      </c>
      <c r="C126" s="1106" t="s">
        <v>28</v>
      </c>
      <c r="D126" s="1106" t="s">
        <v>13</v>
      </c>
      <c r="E126" s="1106" t="s">
        <v>3756</v>
      </c>
      <c r="F126" s="1107" t="str">
        <f t="array" ref="F126">IFERROR(INDEX(UIID!$K$2:$K1725, MATCH(CONCATENATE(B126,D126,G126,J126), UIID!$B$2:$B1725&amp;UIID!$D$2:$D1725&amp;UIID!$G$2:$G1725&amp;UIID!$H$2:$H1725, 0),), "Not Found")</f>
        <v>0722-0027</v>
      </c>
      <c r="G126" s="1106" t="s">
        <v>787</v>
      </c>
      <c r="H126" s="1106"/>
      <c r="I126" s="1106" t="s">
        <v>5290</v>
      </c>
      <c r="J126" s="1106" t="s">
        <v>788</v>
      </c>
      <c r="K126" s="1106">
        <v>10.372255686067</v>
      </c>
      <c r="L126" s="1106">
        <v>123.91835596334199</v>
      </c>
      <c r="M126" s="1106" t="s">
        <v>789</v>
      </c>
      <c r="N126" s="1106"/>
      <c r="O126" s="1106" t="s">
        <v>15</v>
      </c>
      <c r="P126" s="1106" t="s">
        <v>16</v>
      </c>
      <c r="Q126" s="1106" t="s">
        <v>4262</v>
      </c>
      <c r="R126" s="1106" t="s">
        <v>3006</v>
      </c>
      <c r="S126" s="1106" t="s">
        <v>792</v>
      </c>
      <c r="T126" s="1106" t="s">
        <v>22</v>
      </c>
      <c r="U126" s="1106" t="s">
        <v>59</v>
      </c>
      <c r="V126" s="1106">
        <v>1107020046</v>
      </c>
      <c r="W126" s="1116">
        <v>45426</v>
      </c>
      <c r="X126" s="1116">
        <v>47253</v>
      </c>
      <c r="Y126" s="1106" t="s">
        <v>5291</v>
      </c>
      <c r="Z126" s="1106" t="s">
        <v>5292</v>
      </c>
      <c r="AA126" s="1106" t="s">
        <v>4283</v>
      </c>
      <c r="AB126" s="465">
        <v>45490</v>
      </c>
      <c r="AC126" s="1111" t="s">
        <v>4163</v>
      </c>
      <c r="AD126" s="1114">
        <v>40667</v>
      </c>
    </row>
    <row r="127" spans="1:30" ht="15.75" customHeight="1">
      <c r="A127" s="1106" t="s">
        <v>10</v>
      </c>
      <c r="B127" s="1106" t="s">
        <v>11</v>
      </c>
      <c r="C127" s="1106" t="s">
        <v>28</v>
      </c>
      <c r="D127" s="1106" t="s">
        <v>13</v>
      </c>
      <c r="E127" s="1106" t="s">
        <v>3756</v>
      </c>
      <c r="F127" s="1107" t="str">
        <f t="array" ref="F127">IFERROR(INDEX(UIID!$K$2:$K1725, MATCH(CONCATENATE(B127,D127,G127,J127), UIID!$B$2:$B1725&amp;UIID!$D$2:$D1725&amp;UIID!$G$2:$G1725&amp;UIID!$H$2:$H1725, 0),), "Not Found")</f>
        <v>0722-0026</v>
      </c>
      <c r="G127" s="1106" t="s">
        <v>787</v>
      </c>
      <c r="H127" s="1106"/>
      <c r="I127" s="1106" t="s">
        <v>5290</v>
      </c>
      <c r="J127" s="1106" t="s">
        <v>793</v>
      </c>
      <c r="K127" s="1106">
        <v>10.3776600261463</v>
      </c>
      <c r="L127" s="1106">
        <v>123.920365680373</v>
      </c>
      <c r="M127" s="1106" t="s">
        <v>789</v>
      </c>
      <c r="N127" s="1106"/>
      <c r="O127" s="1106" t="s">
        <v>15</v>
      </c>
      <c r="P127" s="1106" t="s">
        <v>16</v>
      </c>
      <c r="Q127" s="1106" t="s">
        <v>4262</v>
      </c>
      <c r="R127" s="1106" t="s">
        <v>3006</v>
      </c>
      <c r="S127" s="1106" t="s">
        <v>794</v>
      </c>
      <c r="T127" s="1106" t="s">
        <v>22</v>
      </c>
      <c r="U127" s="1106" t="s">
        <v>59</v>
      </c>
      <c r="V127" s="1106">
        <v>1107020043</v>
      </c>
      <c r="W127" s="1116">
        <v>45426</v>
      </c>
      <c r="X127" s="1116">
        <v>47253</v>
      </c>
      <c r="Y127" s="1106" t="s">
        <v>4283</v>
      </c>
      <c r="Z127" s="1106" t="s">
        <v>4283</v>
      </c>
      <c r="AA127" s="1106" t="s">
        <v>4283</v>
      </c>
      <c r="AB127" s="465">
        <v>45490</v>
      </c>
      <c r="AC127" s="1111" t="s">
        <v>4163</v>
      </c>
      <c r="AD127" s="1121"/>
    </row>
    <row r="128" spans="1:30" ht="15.75" customHeight="1">
      <c r="A128" s="1106" t="s">
        <v>10</v>
      </c>
      <c r="B128" s="1106" t="s">
        <v>11</v>
      </c>
      <c r="C128" s="1106" t="s">
        <v>28</v>
      </c>
      <c r="D128" s="1106" t="s">
        <v>13</v>
      </c>
      <c r="E128" s="1106" t="s">
        <v>3756</v>
      </c>
      <c r="F128" s="1107" t="str">
        <f t="array" ref="F128">IFERROR(INDEX(UIID!$K$2:$K1725, MATCH(CONCATENATE(B128,D128,G128,J128), UIID!$B$2:$B1725&amp;UIID!$D$2:$D1725&amp;UIID!$G$2:$G1725&amp;UIID!$H$2:$H1725, 0),), "Not Found")</f>
        <v>0722-0026</v>
      </c>
      <c r="G128" s="1106" t="s">
        <v>787</v>
      </c>
      <c r="H128" s="1106"/>
      <c r="I128" s="1106" t="s">
        <v>5290</v>
      </c>
      <c r="J128" s="1106" t="s">
        <v>793</v>
      </c>
      <c r="K128" s="1106">
        <v>10.3776600261463</v>
      </c>
      <c r="L128" s="1106">
        <v>123.920365680373</v>
      </c>
      <c r="M128" s="1106" t="s">
        <v>789</v>
      </c>
      <c r="N128" s="1106"/>
      <c r="O128" s="1106" t="s">
        <v>15</v>
      </c>
      <c r="P128" s="1106" t="s">
        <v>16</v>
      </c>
      <c r="Q128" s="1106" t="s">
        <v>4262</v>
      </c>
      <c r="R128" s="1106" t="s">
        <v>3006</v>
      </c>
      <c r="S128" s="1106" t="s">
        <v>790</v>
      </c>
      <c r="T128" s="1106" t="s">
        <v>22</v>
      </c>
      <c r="U128" s="1106" t="s">
        <v>59</v>
      </c>
      <c r="V128" s="1106">
        <v>1107020040</v>
      </c>
      <c r="W128" s="1116">
        <v>45426</v>
      </c>
      <c r="X128" s="1116">
        <v>47253</v>
      </c>
      <c r="Y128" s="1106" t="s">
        <v>4283</v>
      </c>
      <c r="Z128" s="1106" t="s">
        <v>4283</v>
      </c>
      <c r="AA128" s="1106" t="s">
        <v>4283</v>
      </c>
      <c r="AB128" s="465">
        <v>45490</v>
      </c>
      <c r="AC128" s="1111" t="s">
        <v>4163</v>
      </c>
      <c r="AD128" s="1121"/>
    </row>
    <row r="129" spans="1:30" ht="15.75" customHeight="1">
      <c r="A129" s="1106" t="s">
        <v>10</v>
      </c>
      <c r="B129" s="1106" t="s">
        <v>11</v>
      </c>
      <c r="C129" s="1106" t="s">
        <v>28</v>
      </c>
      <c r="D129" s="1106" t="s">
        <v>13</v>
      </c>
      <c r="E129" s="1106" t="s">
        <v>3756</v>
      </c>
      <c r="F129" s="1107" t="str">
        <f t="array" ref="F129">IFERROR(INDEX(UIID!$K$2:$K1725, MATCH(CONCATENATE(B129,D129,G129,J129), UIID!$B$2:$B1725&amp;UIID!$D$2:$D1725&amp;UIID!$G$2:$G1725&amp;UIID!$H$2:$H1725, 0),), "Not Found")</f>
        <v>0722-0026</v>
      </c>
      <c r="G129" s="1106" t="s">
        <v>787</v>
      </c>
      <c r="H129" s="1106"/>
      <c r="I129" s="1106" t="s">
        <v>5290</v>
      </c>
      <c r="J129" s="1106" t="s">
        <v>793</v>
      </c>
      <c r="K129" s="1106">
        <v>10.3776600261463</v>
      </c>
      <c r="L129" s="1106">
        <v>123.920365680373</v>
      </c>
      <c r="M129" s="1106" t="s">
        <v>789</v>
      </c>
      <c r="N129" s="1106"/>
      <c r="O129" s="1106" t="s">
        <v>15</v>
      </c>
      <c r="P129" s="1106" t="s">
        <v>16</v>
      </c>
      <c r="Q129" s="1106" t="s">
        <v>4262</v>
      </c>
      <c r="R129" s="1106" t="s">
        <v>3006</v>
      </c>
      <c r="S129" s="1106" t="s">
        <v>791</v>
      </c>
      <c r="T129" s="1106" t="s">
        <v>22</v>
      </c>
      <c r="U129" s="1106" t="s">
        <v>59</v>
      </c>
      <c r="V129" s="1106">
        <v>1107020041</v>
      </c>
      <c r="W129" s="1116">
        <v>45426</v>
      </c>
      <c r="X129" s="1116">
        <v>47253</v>
      </c>
      <c r="Y129" s="1106" t="s">
        <v>4283</v>
      </c>
      <c r="Z129" s="1106" t="s">
        <v>4283</v>
      </c>
      <c r="AA129" s="1106" t="s">
        <v>4283</v>
      </c>
      <c r="AB129" s="465">
        <v>45490</v>
      </c>
      <c r="AC129" s="1111" t="s">
        <v>4163</v>
      </c>
      <c r="AD129" s="1121"/>
    </row>
    <row r="130" spans="1:30" ht="15.75" customHeight="1">
      <c r="A130" s="1106" t="s">
        <v>10</v>
      </c>
      <c r="B130" s="1106" t="s">
        <v>11</v>
      </c>
      <c r="C130" s="1106" t="s">
        <v>28</v>
      </c>
      <c r="D130" s="1106" t="s">
        <v>13</v>
      </c>
      <c r="E130" s="1106" t="s">
        <v>3756</v>
      </c>
      <c r="F130" s="1107" t="str">
        <f t="array" ref="F130">IFERROR(INDEX(UIID!$K$2:$K1725, MATCH(CONCATENATE(B130,D130,G130,J130), UIID!$B$2:$B1725&amp;UIID!$D$2:$D1725&amp;UIID!$G$2:$G1725&amp;UIID!$H$2:$H1725, 0),), "Not Found")</f>
        <v>0722-0026</v>
      </c>
      <c r="G130" s="1106" t="s">
        <v>787</v>
      </c>
      <c r="H130" s="1106"/>
      <c r="I130" s="1106" t="s">
        <v>5290</v>
      </c>
      <c r="J130" s="1106" t="s">
        <v>793</v>
      </c>
      <c r="K130" s="1106">
        <v>10.3776600261463</v>
      </c>
      <c r="L130" s="1106">
        <v>123.920365680373</v>
      </c>
      <c r="M130" s="1106" t="s">
        <v>789</v>
      </c>
      <c r="N130" s="1106"/>
      <c r="O130" s="1106" t="s">
        <v>15</v>
      </c>
      <c r="P130" s="1106" t="s">
        <v>16</v>
      </c>
      <c r="Q130" s="1106" t="s">
        <v>4262</v>
      </c>
      <c r="R130" s="1106" t="s">
        <v>3006</v>
      </c>
      <c r="S130" s="1106" t="s">
        <v>792</v>
      </c>
      <c r="T130" s="1106" t="s">
        <v>22</v>
      </c>
      <c r="U130" s="1106" t="s">
        <v>59</v>
      </c>
      <c r="V130" s="1106">
        <v>1107020042</v>
      </c>
      <c r="W130" s="1116">
        <v>45426</v>
      </c>
      <c r="X130" s="1116">
        <v>47253</v>
      </c>
      <c r="Y130" s="1106" t="s">
        <v>4283</v>
      </c>
      <c r="Z130" s="1106" t="s">
        <v>4283</v>
      </c>
      <c r="AA130" s="1106" t="s">
        <v>4283</v>
      </c>
      <c r="AB130" s="465">
        <v>45490</v>
      </c>
      <c r="AC130" s="1111" t="s">
        <v>4163</v>
      </c>
      <c r="AD130" s="1121"/>
    </row>
    <row r="131" spans="1:30" ht="15.75" customHeight="1">
      <c r="A131" s="1106" t="s">
        <v>10</v>
      </c>
      <c r="B131" s="1106" t="s">
        <v>11</v>
      </c>
      <c r="C131" s="1106" t="s">
        <v>50</v>
      </c>
      <c r="D131" s="1106" t="s">
        <v>13</v>
      </c>
      <c r="E131" s="1106" t="s">
        <v>3756</v>
      </c>
      <c r="F131" s="1107" t="str">
        <f t="array" ref="F131">IFERROR(INDEX(UIID!$K$2:$K1725, MATCH(CONCATENATE(B131,D131,G131,J131), UIID!$B$2:$B1725&amp;UIID!$D$2:$D1725&amp;UIID!$G$2:$G1725&amp;UIID!$H$2:$H1725, 0),), "Not Found")</f>
        <v>0722-0114</v>
      </c>
      <c r="G131" s="1106" t="s">
        <v>806</v>
      </c>
      <c r="H131" s="1106"/>
      <c r="I131" s="1106" t="s">
        <v>5293</v>
      </c>
      <c r="J131" s="1106" t="s">
        <v>807</v>
      </c>
      <c r="K131" s="1106">
        <v>10.290163684151301</v>
      </c>
      <c r="L131" s="1106">
        <v>123.871414594325</v>
      </c>
      <c r="M131" s="1106" t="s">
        <v>808</v>
      </c>
      <c r="N131" s="1106"/>
      <c r="O131" s="1106" t="s">
        <v>15</v>
      </c>
      <c r="P131" s="1106" t="s">
        <v>16</v>
      </c>
      <c r="Q131" s="1106" t="s">
        <v>4262</v>
      </c>
      <c r="R131" s="1106" t="s">
        <v>3006</v>
      </c>
      <c r="S131" s="1106" t="s">
        <v>809</v>
      </c>
      <c r="T131" s="1106" t="s">
        <v>22</v>
      </c>
      <c r="U131" s="1106" t="s">
        <v>810</v>
      </c>
      <c r="V131" s="1106" t="s">
        <v>811</v>
      </c>
      <c r="W131" s="1116">
        <v>45107</v>
      </c>
      <c r="X131" s="1116">
        <v>46937</v>
      </c>
      <c r="Y131" s="1106" t="s">
        <v>5294</v>
      </c>
      <c r="Z131" s="1106" t="s">
        <v>5295</v>
      </c>
      <c r="AA131" s="1106" t="s">
        <v>4283</v>
      </c>
      <c r="AB131" s="465">
        <v>45770</v>
      </c>
      <c r="AC131" s="1111" t="s">
        <v>4163</v>
      </c>
      <c r="AD131" s="1114">
        <v>42440</v>
      </c>
    </row>
    <row r="132" spans="1:30" ht="15.75" customHeight="1">
      <c r="A132" s="1106" t="s">
        <v>10</v>
      </c>
      <c r="B132" s="1106" t="s">
        <v>11</v>
      </c>
      <c r="C132" s="1106" t="s">
        <v>50</v>
      </c>
      <c r="D132" s="1106" t="s">
        <v>13</v>
      </c>
      <c r="E132" s="1106" t="s">
        <v>3756</v>
      </c>
      <c r="F132" s="1107" t="str">
        <f t="array" ref="F132">IFERROR(INDEX(UIID!$K$2:$K1725, MATCH(CONCATENATE(B132,D132,G132,J132), UIID!$B$2:$B1725&amp;UIID!$D$2:$D1725&amp;UIID!$G$2:$G1725&amp;UIID!$H$2:$H1725, 0),), "Not Found")</f>
        <v>0722-0114</v>
      </c>
      <c r="G132" s="1106" t="s">
        <v>806</v>
      </c>
      <c r="H132" s="1106"/>
      <c r="I132" s="1106" t="s">
        <v>5293</v>
      </c>
      <c r="J132" s="1106" t="s">
        <v>807</v>
      </c>
      <c r="K132" s="1106">
        <v>10.290163684151301</v>
      </c>
      <c r="L132" s="1106">
        <v>123.871414594325</v>
      </c>
      <c r="M132" s="1106" t="s">
        <v>808</v>
      </c>
      <c r="N132" s="1106"/>
      <c r="O132" s="1106" t="s">
        <v>15</v>
      </c>
      <c r="P132" s="1106" t="s">
        <v>16</v>
      </c>
      <c r="Q132" s="1106" t="s">
        <v>4262</v>
      </c>
      <c r="R132" s="1106" t="s">
        <v>3006</v>
      </c>
      <c r="S132" s="1106" t="s">
        <v>812</v>
      </c>
      <c r="T132" s="1106" t="s">
        <v>22</v>
      </c>
      <c r="U132" s="1106" t="s">
        <v>56</v>
      </c>
      <c r="V132" s="1106" t="s">
        <v>813</v>
      </c>
      <c r="W132" s="1116">
        <v>45107</v>
      </c>
      <c r="X132" s="1116">
        <v>46937</v>
      </c>
      <c r="Y132" s="1106" t="s">
        <v>4283</v>
      </c>
      <c r="Z132" s="1106" t="s">
        <v>5295</v>
      </c>
      <c r="AA132" s="1106" t="s">
        <v>4283</v>
      </c>
      <c r="AB132" s="465">
        <v>45770</v>
      </c>
      <c r="AC132" s="1111" t="s">
        <v>4163</v>
      </c>
      <c r="AD132" s="1114">
        <v>42440</v>
      </c>
    </row>
    <row r="133" spans="1:30" ht="15.75" customHeight="1">
      <c r="A133" s="1106" t="s">
        <v>10</v>
      </c>
      <c r="B133" s="1106" t="s">
        <v>11</v>
      </c>
      <c r="C133" s="1106" t="s">
        <v>28</v>
      </c>
      <c r="D133" s="1106" t="s">
        <v>13</v>
      </c>
      <c r="E133" s="1106" t="s">
        <v>3756</v>
      </c>
      <c r="F133" s="1107" t="str">
        <f t="array" ref="F133">IFERROR(INDEX(UIID!$K$2:$K1725, MATCH(CONCATENATE(B133,D133,G133,J133), UIID!$B$2:$B1725&amp;UIID!$D$2:$D1725&amp;UIID!$G$2:$G1725&amp;UIID!$H$2:$H1725, 0),), "Not Found")</f>
        <v>0722-0126</v>
      </c>
      <c r="G133" s="1108" t="s">
        <v>3837</v>
      </c>
      <c r="H133" s="1106"/>
      <c r="I133" s="1106" t="s">
        <v>5296</v>
      </c>
      <c r="J133" s="1108" t="s">
        <v>1677</v>
      </c>
      <c r="K133" s="1106">
        <v>10.358420527537</v>
      </c>
      <c r="L133" s="1106">
        <v>123.914825144708</v>
      </c>
      <c r="M133" s="1106" t="s">
        <v>4283</v>
      </c>
      <c r="N133" s="1106"/>
      <c r="O133" s="1106" t="s">
        <v>15</v>
      </c>
      <c r="P133" s="1106" t="s">
        <v>16</v>
      </c>
      <c r="Q133" s="1106" t="s">
        <v>4262</v>
      </c>
      <c r="R133" s="1106" t="s">
        <v>3006</v>
      </c>
      <c r="S133" s="1106" t="s">
        <v>1674</v>
      </c>
      <c r="T133" s="1106" t="s">
        <v>22</v>
      </c>
      <c r="U133" s="1106" t="s">
        <v>276</v>
      </c>
      <c r="V133" s="1106" t="s">
        <v>1675</v>
      </c>
      <c r="W133" s="1116">
        <v>45054</v>
      </c>
      <c r="X133" s="1116">
        <v>46882</v>
      </c>
      <c r="Y133" s="1106" t="s">
        <v>5297</v>
      </c>
      <c r="Z133" s="1106" t="s">
        <v>5298</v>
      </c>
      <c r="AA133" s="1175">
        <v>45187</v>
      </c>
      <c r="AB133" s="463">
        <v>45812</v>
      </c>
      <c r="AC133" s="1111" t="s">
        <v>4163</v>
      </c>
      <c r="AD133" s="1114">
        <v>44007</v>
      </c>
    </row>
    <row r="134" spans="1:30" ht="15.75" customHeight="1">
      <c r="A134" s="1106" t="s">
        <v>10</v>
      </c>
      <c r="B134" s="1106" t="s">
        <v>11</v>
      </c>
      <c r="C134" s="1106" t="s">
        <v>28</v>
      </c>
      <c r="D134" s="1106" t="s">
        <v>13</v>
      </c>
      <c r="E134" s="1106" t="s">
        <v>3756</v>
      </c>
      <c r="F134" s="1107" t="str">
        <f t="array" ref="F134">IFERROR(INDEX(UIID!$K$2:$K1725, MATCH(CONCATENATE(B134,D134,G134,J134), UIID!$B$2:$B1725&amp;UIID!$D$2:$D1725&amp;UIID!$G$2:$G1725&amp;UIID!$H$2:$H1725, 0),), "Not Found")</f>
        <v>0722-0126</v>
      </c>
      <c r="G134" s="1108" t="s">
        <v>3837</v>
      </c>
      <c r="H134" s="1106"/>
      <c r="I134" s="1106" t="s">
        <v>5296</v>
      </c>
      <c r="J134" s="1108" t="s">
        <v>1677</v>
      </c>
      <c r="K134" s="1106">
        <v>10.358420527537</v>
      </c>
      <c r="L134" s="1106">
        <v>123.914825144708</v>
      </c>
      <c r="M134" s="1106" t="s">
        <v>1678</v>
      </c>
      <c r="N134" s="1106"/>
      <c r="O134" s="1106" t="s">
        <v>15</v>
      </c>
      <c r="P134" s="1106" t="s">
        <v>16</v>
      </c>
      <c r="Q134" s="1106" t="s">
        <v>4262</v>
      </c>
      <c r="R134" s="1106" t="s">
        <v>3006</v>
      </c>
      <c r="S134" s="1106" t="s">
        <v>1679</v>
      </c>
      <c r="T134" s="1106" t="s">
        <v>22</v>
      </c>
      <c r="U134" s="1106" t="s">
        <v>366</v>
      </c>
      <c r="V134" s="1106" t="s">
        <v>1680</v>
      </c>
      <c r="W134" s="1116">
        <v>45054</v>
      </c>
      <c r="X134" s="1116">
        <v>46882</v>
      </c>
      <c r="Y134" s="1106" t="s">
        <v>5299</v>
      </c>
      <c r="Z134" s="1106" t="s">
        <v>5300</v>
      </c>
      <c r="AA134" s="1106" t="s">
        <v>5301</v>
      </c>
      <c r="AB134" s="465">
        <v>45509</v>
      </c>
      <c r="AC134" s="1111" t="s">
        <v>4163</v>
      </c>
      <c r="AD134" s="1114">
        <v>43551</v>
      </c>
    </row>
    <row r="135" spans="1:30" ht="15.75" customHeight="1">
      <c r="A135" s="1106" t="s">
        <v>10</v>
      </c>
      <c r="B135" s="1106" t="s">
        <v>11</v>
      </c>
      <c r="C135" s="1106" t="s">
        <v>28</v>
      </c>
      <c r="D135" s="1106" t="s">
        <v>13</v>
      </c>
      <c r="E135" s="1106" t="s">
        <v>3756</v>
      </c>
      <c r="F135" s="1107" t="str">
        <f t="array" ref="F135">IFERROR(INDEX(UIID!$K$2:$K1725, MATCH(CONCATENATE(B135,D135,G135,J135), UIID!$B$2:$B1725&amp;UIID!$D$2:$D1725&amp;UIID!$G$2:$G1725&amp;UIID!$H$2:$H1725, 0),), "Not Found")</f>
        <v>0722-0126</v>
      </c>
      <c r="G135" s="1108" t="s">
        <v>3837</v>
      </c>
      <c r="H135" s="1106"/>
      <c r="I135" s="1106" t="s">
        <v>5296</v>
      </c>
      <c r="J135" s="1108" t="s">
        <v>1677</v>
      </c>
      <c r="K135" s="1106">
        <v>10.358420527537</v>
      </c>
      <c r="L135" s="1106">
        <v>123.914825144708</v>
      </c>
      <c r="M135" s="1106" t="s">
        <v>1678</v>
      </c>
      <c r="N135" s="1106"/>
      <c r="O135" s="1106" t="s">
        <v>15</v>
      </c>
      <c r="P135" s="1106" t="s">
        <v>16</v>
      </c>
      <c r="Q135" s="1106" t="s">
        <v>4262</v>
      </c>
      <c r="R135" s="1106" t="s">
        <v>3006</v>
      </c>
      <c r="S135" s="1106" t="s">
        <v>1681</v>
      </c>
      <c r="T135" s="1106" t="s">
        <v>22</v>
      </c>
      <c r="U135" s="1106" t="s">
        <v>366</v>
      </c>
      <c r="V135" s="1106" t="s">
        <v>1682</v>
      </c>
      <c r="W135" s="1116">
        <v>45054</v>
      </c>
      <c r="X135" s="1116">
        <v>46882</v>
      </c>
      <c r="Y135" s="1106" t="s">
        <v>5299</v>
      </c>
      <c r="Z135" s="1106" t="s">
        <v>5300</v>
      </c>
      <c r="AA135" s="1106" t="s">
        <v>5301</v>
      </c>
      <c r="AB135" s="465">
        <v>45509</v>
      </c>
      <c r="AC135" s="1111" t="s">
        <v>4163</v>
      </c>
      <c r="AD135" s="1114">
        <v>43551</v>
      </c>
    </row>
    <row r="136" spans="1:30" ht="15.75" customHeight="1">
      <c r="A136" s="1106" t="s">
        <v>10</v>
      </c>
      <c r="B136" s="1106" t="s">
        <v>11</v>
      </c>
      <c r="C136" s="1106" t="s">
        <v>28</v>
      </c>
      <c r="D136" s="1106" t="s">
        <v>13</v>
      </c>
      <c r="E136" s="1106" t="s">
        <v>3756</v>
      </c>
      <c r="F136" s="1107" t="str">
        <f t="array" ref="F136">IFERROR(INDEX(UIID!$K$2:$K1725, MATCH(CONCATENATE(B136,D136,G136,J136), UIID!$B$2:$B1725&amp;UIID!$D$2:$D1725&amp;UIID!$G$2:$G1725&amp;UIID!$H$2:$H1725, 0),), "Not Found")</f>
        <v>0722-0126</v>
      </c>
      <c r="G136" s="1108" t="s">
        <v>3837</v>
      </c>
      <c r="H136" s="1106"/>
      <c r="I136" s="1106" t="s">
        <v>5296</v>
      </c>
      <c r="J136" s="1108" t="s">
        <v>1677</v>
      </c>
      <c r="K136" s="1106">
        <v>10.358420527537</v>
      </c>
      <c r="L136" s="1106">
        <v>123.914825144708</v>
      </c>
      <c r="M136" s="1106" t="s">
        <v>1678</v>
      </c>
      <c r="N136" s="1106"/>
      <c r="O136" s="1106" t="s">
        <v>15</v>
      </c>
      <c r="P136" s="1106" t="s">
        <v>16</v>
      </c>
      <c r="Q136" s="1106" t="s">
        <v>4262</v>
      </c>
      <c r="R136" s="1106" t="s">
        <v>3006</v>
      </c>
      <c r="S136" s="1106" t="s">
        <v>1683</v>
      </c>
      <c r="T136" s="1106" t="s">
        <v>22</v>
      </c>
      <c r="U136" s="1106" t="s">
        <v>366</v>
      </c>
      <c r="V136" s="1106" t="s">
        <v>1684</v>
      </c>
      <c r="W136" s="1116">
        <v>45092</v>
      </c>
      <c r="X136" s="1116">
        <v>46920</v>
      </c>
      <c r="Y136" s="1106" t="s">
        <v>5299</v>
      </c>
      <c r="Z136" s="1106" t="s">
        <v>5300</v>
      </c>
      <c r="AA136" s="1106" t="s">
        <v>5301</v>
      </c>
      <c r="AB136" s="465">
        <v>45509</v>
      </c>
      <c r="AC136" s="1111" t="s">
        <v>4163</v>
      </c>
      <c r="AD136" s="1114">
        <v>43551</v>
      </c>
    </row>
    <row r="137" spans="1:30" ht="15.75" customHeight="1">
      <c r="A137" s="1106" t="s">
        <v>10</v>
      </c>
      <c r="B137" s="1106" t="s">
        <v>11</v>
      </c>
      <c r="C137" s="1106" t="s">
        <v>28</v>
      </c>
      <c r="D137" s="1106" t="s">
        <v>13</v>
      </c>
      <c r="E137" s="1106" t="s">
        <v>3756</v>
      </c>
      <c r="F137" s="1107" t="str">
        <f t="array" ref="F137">IFERROR(INDEX(UIID!$K$2:$K1725, MATCH(CONCATENATE(B137,D137,G137,J137), UIID!$B$2:$B1725&amp;UIID!$D$2:$D1725&amp;UIID!$G$2:$G1725&amp;UIID!$H$2:$H1725, 0),), "Not Found")</f>
        <v>0722-0126</v>
      </c>
      <c r="G137" s="1108" t="s">
        <v>3837</v>
      </c>
      <c r="H137" s="1106"/>
      <c r="I137" s="1106" t="s">
        <v>5296</v>
      </c>
      <c r="J137" s="1108" t="s">
        <v>1677</v>
      </c>
      <c r="K137" s="1106">
        <v>10.358420527537</v>
      </c>
      <c r="L137" s="1106">
        <v>123.914825144708</v>
      </c>
      <c r="M137" s="1106" t="s">
        <v>1678</v>
      </c>
      <c r="N137" s="1106"/>
      <c r="O137" s="1106" t="s">
        <v>15</v>
      </c>
      <c r="P137" s="1106" t="s">
        <v>16</v>
      </c>
      <c r="Q137" s="1106" t="s">
        <v>4262</v>
      </c>
      <c r="R137" s="1106" t="s">
        <v>3006</v>
      </c>
      <c r="S137" s="1106" t="s">
        <v>1685</v>
      </c>
      <c r="T137" s="1106" t="s">
        <v>22</v>
      </c>
      <c r="U137" s="1106" t="s">
        <v>1686</v>
      </c>
      <c r="V137" s="1106" t="s">
        <v>1687</v>
      </c>
      <c r="W137" s="1116">
        <v>45054</v>
      </c>
      <c r="X137" s="1116">
        <v>46882</v>
      </c>
      <c r="Y137" s="1106" t="s">
        <v>5302</v>
      </c>
      <c r="Z137" s="1106" t="s">
        <v>5303</v>
      </c>
      <c r="AA137" s="1175">
        <v>44754</v>
      </c>
      <c r="AB137" s="463">
        <v>45812</v>
      </c>
      <c r="AC137" s="1111" t="s">
        <v>4163</v>
      </c>
      <c r="AD137" s="1114">
        <v>43216</v>
      </c>
    </row>
    <row r="138" spans="1:30" ht="15.75" customHeight="1">
      <c r="A138" s="1106" t="s">
        <v>10</v>
      </c>
      <c r="B138" s="1106" t="s">
        <v>11</v>
      </c>
      <c r="C138" s="1106" t="s">
        <v>28</v>
      </c>
      <c r="D138" s="1106" t="s">
        <v>13</v>
      </c>
      <c r="E138" s="1106" t="s">
        <v>3756</v>
      </c>
      <c r="F138" s="1107" t="str">
        <f t="array" ref="F138">IFERROR(INDEX(UIID!$K$2:$K1725, MATCH(CONCATENATE(B138,D138,G138,J138), UIID!$B$2:$B1725&amp;UIID!$D$2:$D1725&amp;UIID!$G$2:$G1725&amp;UIID!$H$2:$H1725, 0),), "Not Found")</f>
        <v>0722-0010</v>
      </c>
      <c r="G138" s="1108" t="s">
        <v>3705</v>
      </c>
      <c r="H138" s="1106"/>
      <c r="I138" s="1106" t="s">
        <v>5304</v>
      </c>
      <c r="J138" s="1106" t="s">
        <v>815</v>
      </c>
      <c r="K138" s="1106">
        <v>10.313041155485999</v>
      </c>
      <c r="L138" s="1106">
        <v>123.891092807818</v>
      </c>
      <c r="M138" s="1106" t="s">
        <v>816</v>
      </c>
      <c r="N138" s="1106"/>
      <c r="O138" s="1106" t="s">
        <v>15</v>
      </c>
      <c r="P138" s="1106" t="s">
        <v>16</v>
      </c>
      <c r="Q138" s="1106" t="s">
        <v>35</v>
      </c>
      <c r="R138" s="1106" t="s">
        <v>117</v>
      </c>
      <c r="S138" s="1106" t="s">
        <v>120</v>
      </c>
      <c r="T138" s="1106" t="s">
        <v>4164</v>
      </c>
      <c r="U138" s="1106" t="s">
        <v>817</v>
      </c>
      <c r="V138" s="1106">
        <v>807022021</v>
      </c>
      <c r="W138" s="1116">
        <v>45418</v>
      </c>
      <c r="X138" s="1116">
        <v>47245</v>
      </c>
      <c r="Y138" s="1106" t="s">
        <v>5306</v>
      </c>
      <c r="Z138" s="1106" t="s">
        <v>5306</v>
      </c>
      <c r="AA138" s="1106" t="s">
        <v>5306</v>
      </c>
      <c r="AB138" s="462"/>
      <c r="AC138" s="1111"/>
      <c r="AD138" s="1114">
        <v>39573</v>
      </c>
    </row>
    <row r="139" spans="1:30" ht="15.75" customHeight="1">
      <c r="A139" s="1106" t="s">
        <v>10</v>
      </c>
      <c r="B139" s="1106" t="s">
        <v>11</v>
      </c>
      <c r="C139" s="1106" t="s">
        <v>176</v>
      </c>
      <c r="D139" s="1106" t="s">
        <v>374</v>
      </c>
      <c r="E139" s="1106" t="s">
        <v>3756</v>
      </c>
      <c r="F139" s="1107" t="str">
        <f t="array" ref="F139">IFERROR(INDEX(UIID!$K$2:$K1725, MATCH(CONCATENATE(B139,D139,G139,J139), UIID!$B$2:$B1725&amp;UIID!$D$2:$D1725&amp;UIID!$G$2:$G1725&amp;UIID!$H$2:$H1725, 0),), "Not Found")</f>
        <v>0722-0059</v>
      </c>
      <c r="G139" s="1106" t="s">
        <v>819</v>
      </c>
      <c r="H139" s="1106"/>
      <c r="I139" s="1106" t="s">
        <v>5307</v>
      </c>
      <c r="J139" s="1106" t="s">
        <v>3785</v>
      </c>
      <c r="K139" s="1106">
        <v>10.3303436432789</v>
      </c>
      <c r="L139" s="1106">
        <v>123.933785367339</v>
      </c>
      <c r="M139" s="1106" t="s">
        <v>825</v>
      </c>
      <c r="N139" s="1106"/>
      <c r="O139" s="1106" t="s">
        <v>15</v>
      </c>
      <c r="P139" s="1106" t="s">
        <v>16</v>
      </c>
      <c r="Q139" s="1106" t="s">
        <v>4262</v>
      </c>
      <c r="R139" s="1106" t="s">
        <v>3006</v>
      </c>
      <c r="S139" s="1106" t="s">
        <v>822</v>
      </c>
      <c r="T139" s="1106" t="s">
        <v>22</v>
      </c>
      <c r="U139" s="1106" t="s">
        <v>823</v>
      </c>
      <c r="V139" s="1106">
        <v>201507020012</v>
      </c>
      <c r="W139" s="1116">
        <v>45202</v>
      </c>
      <c r="X139" s="1116">
        <v>47030</v>
      </c>
      <c r="Y139" s="1106" t="s">
        <v>5308</v>
      </c>
      <c r="Z139" s="1106" t="s">
        <v>5309</v>
      </c>
      <c r="AA139" s="1168">
        <v>46010</v>
      </c>
      <c r="AB139" s="465">
        <v>45537</v>
      </c>
      <c r="AC139" s="1111" t="s">
        <v>4163</v>
      </c>
      <c r="AD139" s="1114">
        <v>42041</v>
      </c>
    </row>
    <row r="140" spans="1:30" ht="15.75" customHeight="1">
      <c r="A140" s="1106" t="s">
        <v>10</v>
      </c>
      <c r="B140" s="1106" t="s">
        <v>11</v>
      </c>
      <c r="C140" s="1106" t="s">
        <v>28</v>
      </c>
      <c r="D140" s="1106" t="s">
        <v>13</v>
      </c>
      <c r="E140" s="1106" t="s">
        <v>3756</v>
      </c>
      <c r="F140" s="1107" t="str">
        <f t="array" ref="F140">IFERROR(INDEX(UIID!$K$2:$K1725, MATCH(CONCATENATE(B140,D140,G140,J140), UIID!$B$2:$B1725&amp;UIID!$D$2:$D1725&amp;UIID!$G$2:$G1725&amp;UIID!$H$2:$H1725, 0),), "Not Found")</f>
        <v>0722-0029</v>
      </c>
      <c r="G140" s="1106" t="s">
        <v>850</v>
      </c>
      <c r="H140" s="1106"/>
      <c r="I140" s="1106" t="s">
        <v>5310</v>
      </c>
      <c r="J140" s="1106" t="s">
        <v>3770</v>
      </c>
      <c r="K140" s="1106">
        <v>10.313524300209099</v>
      </c>
      <c r="L140" s="1106">
        <v>123.891278738504</v>
      </c>
      <c r="M140" s="1106" t="s">
        <v>852</v>
      </c>
      <c r="N140" s="1106" t="s">
        <v>5311</v>
      </c>
      <c r="O140" s="1106" t="s">
        <v>15</v>
      </c>
      <c r="P140" s="1106" t="s">
        <v>16</v>
      </c>
      <c r="Q140" s="1106" t="s">
        <v>4262</v>
      </c>
      <c r="R140" s="1106" t="s">
        <v>3006</v>
      </c>
      <c r="S140" s="1106" t="s">
        <v>853</v>
      </c>
      <c r="T140" s="1106" t="s">
        <v>22</v>
      </c>
      <c r="U140" s="1106" t="s">
        <v>823</v>
      </c>
      <c r="V140" s="1106">
        <v>1107020089</v>
      </c>
      <c r="W140" s="1116">
        <v>45433</v>
      </c>
      <c r="X140" s="1116">
        <v>47260</v>
      </c>
      <c r="Y140" s="1106" t="s">
        <v>5312</v>
      </c>
      <c r="Z140" s="1106" t="s">
        <v>5313</v>
      </c>
      <c r="AA140" s="1106" t="s">
        <v>5314</v>
      </c>
      <c r="AB140" s="465">
        <v>45546</v>
      </c>
      <c r="AC140" s="1111" t="s">
        <v>4163</v>
      </c>
      <c r="AD140" s="1114">
        <v>40702</v>
      </c>
    </row>
    <row r="141" spans="1:30" ht="15.75" customHeight="1">
      <c r="A141" s="1106" t="s">
        <v>10</v>
      </c>
      <c r="B141" s="1106" t="s">
        <v>11</v>
      </c>
      <c r="C141" s="1106" t="s">
        <v>28</v>
      </c>
      <c r="D141" s="1106" t="s">
        <v>13</v>
      </c>
      <c r="E141" s="1106" t="s">
        <v>3756</v>
      </c>
      <c r="F141" s="1107" t="str">
        <f t="array" ref="F141">IFERROR(INDEX(UIID!$K$2:$K1725, MATCH(CONCATENATE(B141,D141,G141,J141), UIID!$B$2:$B1725&amp;UIID!$D$2:$D1725&amp;UIID!$G$2:$G1725&amp;UIID!$H$2:$H1725, 0),), "Not Found")</f>
        <v>0722-0162</v>
      </c>
      <c r="G141" s="1106" t="s">
        <v>854</v>
      </c>
      <c r="H141" s="1106"/>
      <c r="I141" s="1106" t="s">
        <v>5315</v>
      </c>
      <c r="J141" s="1106" t="s">
        <v>855</v>
      </c>
      <c r="K141" s="1106">
        <v>10.343322871213299</v>
      </c>
      <c r="L141" s="1106">
        <v>123.916668892476</v>
      </c>
      <c r="M141" s="1106" t="s">
        <v>856</v>
      </c>
      <c r="N141" s="1106" t="s">
        <v>5316</v>
      </c>
      <c r="O141" s="1106" t="s">
        <v>15</v>
      </c>
      <c r="P141" s="1106" t="s">
        <v>16</v>
      </c>
      <c r="Q141" s="1106" t="s">
        <v>35</v>
      </c>
      <c r="R141" s="1106" t="s">
        <v>32</v>
      </c>
      <c r="S141" s="1106" t="s">
        <v>47</v>
      </c>
      <c r="T141" s="1106" t="s">
        <v>4164</v>
      </c>
      <c r="U141" s="1106" t="s">
        <v>48</v>
      </c>
      <c r="V141" s="1106" t="s">
        <v>857</v>
      </c>
      <c r="W141" s="1116">
        <v>45064</v>
      </c>
      <c r="X141" s="1116">
        <v>46892</v>
      </c>
      <c r="Y141" s="1106" t="s">
        <v>4283</v>
      </c>
      <c r="Z141" s="1106" t="s">
        <v>4283</v>
      </c>
      <c r="AA141" s="1106" t="s">
        <v>4283</v>
      </c>
      <c r="AB141" s="462"/>
      <c r="AC141" s="1111"/>
      <c r="AD141" s="1114">
        <v>42543</v>
      </c>
    </row>
    <row r="142" spans="1:30" ht="15.75" customHeight="1">
      <c r="A142" s="1106" t="s">
        <v>10</v>
      </c>
      <c r="B142" s="1106" t="s">
        <v>11</v>
      </c>
      <c r="C142" s="1106" t="s">
        <v>28</v>
      </c>
      <c r="D142" s="1106" t="s">
        <v>13</v>
      </c>
      <c r="E142" s="1106" t="s">
        <v>3756</v>
      </c>
      <c r="F142" s="1107" t="str">
        <f t="array" ref="F142">IFERROR(INDEX(UIID!$K$2:$K1725, MATCH(CONCATENATE(B142,D142,G142,J142), UIID!$B$2:$B1725&amp;UIID!$D$2:$D1725&amp;UIID!$G$2:$G1725&amp;UIID!$H$2:$H1725, 0),), "Not Found")</f>
        <v>0722-0162</v>
      </c>
      <c r="G142" s="1106" t="s">
        <v>854</v>
      </c>
      <c r="H142" s="1106"/>
      <c r="I142" s="1106" t="s">
        <v>5315</v>
      </c>
      <c r="J142" s="1106" t="s">
        <v>855</v>
      </c>
      <c r="K142" s="1106">
        <v>10.343322871213299</v>
      </c>
      <c r="L142" s="1106">
        <v>123.916668892476</v>
      </c>
      <c r="M142" s="1106" t="s">
        <v>856</v>
      </c>
      <c r="N142" s="1106" t="s">
        <v>5316</v>
      </c>
      <c r="O142" s="1106" t="s">
        <v>15</v>
      </c>
      <c r="P142" s="1106" t="s">
        <v>16</v>
      </c>
      <c r="Q142" s="1106" t="s">
        <v>35</v>
      </c>
      <c r="R142" s="1106" t="s">
        <v>32</v>
      </c>
      <c r="S142" s="1106" t="s">
        <v>36</v>
      </c>
      <c r="T142" s="1106" t="s">
        <v>4164</v>
      </c>
      <c r="U142" s="1106" t="s">
        <v>37</v>
      </c>
      <c r="V142" s="1106" t="s">
        <v>858</v>
      </c>
      <c r="W142" s="1116">
        <v>45384</v>
      </c>
      <c r="X142" s="1116">
        <v>47211</v>
      </c>
      <c r="Y142" s="1106" t="s">
        <v>4283</v>
      </c>
      <c r="Z142" s="1106" t="s">
        <v>4283</v>
      </c>
      <c r="AA142" s="1106" t="s">
        <v>4283</v>
      </c>
      <c r="AB142" s="462"/>
      <c r="AC142" s="1111"/>
      <c r="AD142" s="1114">
        <v>42710</v>
      </c>
    </row>
    <row r="143" spans="1:30" ht="15.75" customHeight="1">
      <c r="A143" s="1106" t="s">
        <v>10</v>
      </c>
      <c r="B143" s="1106" t="s">
        <v>11</v>
      </c>
      <c r="C143" s="1106" t="s">
        <v>28</v>
      </c>
      <c r="D143" s="1106" t="s">
        <v>13</v>
      </c>
      <c r="E143" s="1106" t="s">
        <v>3756</v>
      </c>
      <c r="F143" s="1107" t="str">
        <f t="array" ref="F143">IFERROR(INDEX(UIID!$K$2:$K1725, MATCH(CONCATENATE(B143,D143,G143,J143), UIID!$B$2:$B1725&amp;UIID!$D$2:$D1725&amp;UIID!$G$2:$G1725&amp;UIID!$H$2:$H1725, 0),), "Not Found")</f>
        <v>0722-0162</v>
      </c>
      <c r="G143" s="1106" t="s">
        <v>854</v>
      </c>
      <c r="H143" s="1106"/>
      <c r="I143" s="1106" t="s">
        <v>5315</v>
      </c>
      <c r="J143" s="1106" t="s">
        <v>855</v>
      </c>
      <c r="K143" s="1106">
        <v>10.343322871213299</v>
      </c>
      <c r="L143" s="1106">
        <v>123.916668892476</v>
      </c>
      <c r="M143" s="1106" t="s">
        <v>856</v>
      </c>
      <c r="N143" s="1106" t="s">
        <v>5316</v>
      </c>
      <c r="O143" s="1106" t="s">
        <v>15</v>
      </c>
      <c r="P143" s="1106" t="s">
        <v>16</v>
      </c>
      <c r="Q143" s="1106" t="s">
        <v>35</v>
      </c>
      <c r="R143" s="1106" t="s">
        <v>32</v>
      </c>
      <c r="S143" s="1106" t="s">
        <v>39</v>
      </c>
      <c r="T143" s="1106" t="s">
        <v>4164</v>
      </c>
      <c r="U143" s="1106" t="s">
        <v>40</v>
      </c>
      <c r="V143" s="1106" t="s">
        <v>859</v>
      </c>
      <c r="W143" s="1116">
        <v>45384</v>
      </c>
      <c r="X143" s="1116">
        <v>47211</v>
      </c>
      <c r="Y143" s="1106" t="s">
        <v>5317</v>
      </c>
      <c r="Z143" s="1106" t="s">
        <v>5318</v>
      </c>
      <c r="AA143" s="1106" t="s">
        <v>4283</v>
      </c>
      <c r="AB143" s="465">
        <v>45511</v>
      </c>
      <c r="AC143" s="1111" t="s">
        <v>4163</v>
      </c>
      <c r="AD143" s="1114">
        <v>42807</v>
      </c>
    </row>
    <row r="144" spans="1:30" ht="15.75" customHeight="1">
      <c r="A144" s="1106" t="s">
        <v>10</v>
      </c>
      <c r="B144" s="1106" t="s">
        <v>11</v>
      </c>
      <c r="C144" s="1106" t="s">
        <v>28</v>
      </c>
      <c r="D144" s="1106" t="s">
        <v>13</v>
      </c>
      <c r="E144" s="1106" t="s">
        <v>3756</v>
      </c>
      <c r="F144" s="1107" t="str">
        <f t="array" ref="F144">IFERROR(INDEX(UIID!$K$2:$K1725, MATCH(CONCATENATE(B144,D144,G144,J144), UIID!$B$2:$B1725&amp;UIID!$D$2:$D1725&amp;UIID!$G$2:$G1725&amp;UIID!$H$2:$H1725, 0),), "Not Found")</f>
        <v>0722-0162</v>
      </c>
      <c r="G144" s="1106" t="s">
        <v>854</v>
      </c>
      <c r="H144" s="1106"/>
      <c r="I144" s="1106" t="s">
        <v>5315</v>
      </c>
      <c r="J144" s="1106" t="s">
        <v>855</v>
      </c>
      <c r="K144" s="1106">
        <v>10.343322871213299</v>
      </c>
      <c r="L144" s="1106">
        <v>123.916668892476</v>
      </c>
      <c r="M144" s="1106" t="s">
        <v>856</v>
      </c>
      <c r="N144" s="1106" t="s">
        <v>5316</v>
      </c>
      <c r="O144" s="1106" t="s">
        <v>15</v>
      </c>
      <c r="P144" s="1106" t="s">
        <v>16</v>
      </c>
      <c r="Q144" s="1106" t="s">
        <v>35</v>
      </c>
      <c r="R144" s="1106" t="s">
        <v>32</v>
      </c>
      <c r="S144" s="1106" t="s">
        <v>99</v>
      </c>
      <c r="T144" s="1106" t="s">
        <v>4164</v>
      </c>
      <c r="U144" s="1106" t="s">
        <v>134</v>
      </c>
      <c r="V144" s="1106" t="s">
        <v>860</v>
      </c>
      <c r="W144" s="1116">
        <v>45384</v>
      </c>
      <c r="X144" s="1116">
        <v>47211</v>
      </c>
      <c r="Y144" s="1106" t="s">
        <v>5319</v>
      </c>
      <c r="Z144" s="1106" t="s">
        <v>5320</v>
      </c>
      <c r="AA144" s="1186">
        <v>43980</v>
      </c>
      <c r="AB144" s="465">
        <v>45511</v>
      </c>
      <c r="AC144" s="1111" t="s">
        <v>4163</v>
      </c>
      <c r="AD144" s="1114">
        <v>42907</v>
      </c>
    </row>
    <row r="145" spans="1:30" ht="15.75" customHeight="1">
      <c r="A145" s="1106" t="s">
        <v>10</v>
      </c>
      <c r="B145" s="1106" t="s">
        <v>11</v>
      </c>
      <c r="C145" s="1106" t="s">
        <v>28</v>
      </c>
      <c r="D145" s="1106" t="s">
        <v>13</v>
      </c>
      <c r="E145" s="1106" t="s">
        <v>3756</v>
      </c>
      <c r="F145" s="1107" t="str">
        <f t="array" ref="F145">IFERROR(INDEX(UIID!$K$2:$K1725, MATCH(CONCATENATE(B145,D145,G145,J145), UIID!$B$2:$B1725&amp;UIID!$D$2:$D1725&amp;UIID!$G$2:$G1725&amp;UIID!$H$2:$H1725, 0),), "Not Found")</f>
        <v>0722-0117</v>
      </c>
      <c r="G145" s="1106" t="s">
        <v>346</v>
      </c>
      <c r="H145" s="1106"/>
      <c r="I145" s="1106" t="s">
        <v>5321</v>
      </c>
      <c r="J145" s="1108" t="s">
        <v>351</v>
      </c>
      <c r="K145" s="1106">
        <v>10.317247074005699</v>
      </c>
      <c r="L145" s="1106">
        <v>123.915328694325</v>
      </c>
      <c r="M145" s="1106" t="s">
        <v>5322</v>
      </c>
      <c r="N145" s="1106" t="s">
        <v>5323</v>
      </c>
      <c r="O145" s="1106" t="s">
        <v>15</v>
      </c>
      <c r="P145" s="1106" t="s">
        <v>16</v>
      </c>
      <c r="Q145" s="1106" t="s">
        <v>4262</v>
      </c>
      <c r="R145" s="1106" t="s">
        <v>3006</v>
      </c>
      <c r="S145" s="1106" t="s">
        <v>349</v>
      </c>
      <c r="T145" s="1106" t="s">
        <v>22</v>
      </c>
      <c r="U145" s="1106" t="s">
        <v>235</v>
      </c>
      <c r="V145" s="1106" t="s">
        <v>350</v>
      </c>
      <c r="W145" s="1116">
        <v>45106</v>
      </c>
      <c r="X145" s="1116">
        <v>46934</v>
      </c>
      <c r="Y145" s="1106" t="s">
        <v>5325</v>
      </c>
      <c r="Z145" s="1106" t="s">
        <v>5326</v>
      </c>
      <c r="AA145" s="1106" t="s">
        <v>4283</v>
      </c>
      <c r="AB145" s="465">
        <v>45509</v>
      </c>
      <c r="AC145" s="1111" t="s">
        <v>4163</v>
      </c>
      <c r="AD145" s="1114">
        <v>43587</v>
      </c>
    </row>
    <row r="146" spans="1:30" ht="15.75" customHeight="1">
      <c r="A146" s="1106" t="s">
        <v>10</v>
      </c>
      <c r="B146" s="1106" t="s">
        <v>11</v>
      </c>
      <c r="C146" s="1106" t="s">
        <v>28</v>
      </c>
      <c r="D146" s="1106" t="s">
        <v>13</v>
      </c>
      <c r="E146" s="1106" t="s">
        <v>3756</v>
      </c>
      <c r="F146" s="1107" t="str">
        <f t="array" ref="F146">IFERROR(INDEX(UIID!$K$2:$K1725, MATCH(CONCATENATE(B146,D146,G146,J146), UIID!$B$2:$B1725&amp;UIID!$D$2:$D1725&amp;UIID!$G$2:$G1725&amp;UIID!$H$2:$H1725, 0),), "Not Found")</f>
        <v>0722-0117</v>
      </c>
      <c r="G146" s="1106" t="s">
        <v>346</v>
      </c>
      <c r="H146" s="1106"/>
      <c r="I146" s="1106" t="s">
        <v>5321</v>
      </c>
      <c r="J146" s="1106" t="s">
        <v>351</v>
      </c>
      <c r="K146" s="1106">
        <v>10.317247074005699</v>
      </c>
      <c r="L146" s="1106">
        <v>123.915328694325</v>
      </c>
      <c r="M146" s="1106" t="s">
        <v>348</v>
      </c>
      <c r="N146" s="1106" t="s">
        <v>5323</v>
      </c>
      <c r="O146" s="1106" t="s">
        <v>15</v>
      </c>
      <c r="P146" s="1106" t="s">
        <v>16</v>
      </c>
      <c r="Q146" s="1106" t="s">
        <v>4262</v>
      </c>
      <c r="R146" s="1106" t="s">
        <v>3006</v>
      </c>
      <c r="S146" s="1106" t="s">
        <v>352</v>
      </c>
      <c r="T146" s="1106" t="s">
        <v>22</v>
      </c>
      <c r="U146" s="1106" t="s">
        <v>235</v>
      </c>
      <c r="V146" s="1106" t="s">
        <v>353</v>
      </c>
      <c r="W146" s="1116">
        <v>45106</v>
      </c>
      <c r="X146" s="1116">
        <v>46934</v>
      </c>
      <c r="Y146" s="1106" t="s">
        <v>5325</v>
      </c>
      <c r="Z146" s="1106" t="s">
        <v>5326</v>
      </c>
      <c r="AA146" s="1106" t="s">
        <v>4283</v>
      </c>
      <c r="AB146" s="460">
        <v>45761</v>
      </c>
      <c r="AC146" s="1111" t="s">
        <v>4163</v>
      </c>
      <c r="AD146" s="1114">
        <v>42492</v>
      </c>
    </row>
    <row r="147" spans="1:30" ht="15.75" customHeight="1">
      <c r="A147" s="1106" t="s">
        <v>10</v>
      </c>
      <c r="B147" s="1106" t="s">
        <v>11</v>
      </c>
      <c r="C147" s="1106" t="s">
        <v>50</v>
      </c>
      <c r="D147" s="1106" t="s">
        <v>13</v>
      </c>
      <c r="E147" s="1106" t="s">
        <v>3756</v>
      </c>
      <c r="F147" s="1107" t="str">
        <f t="array" ref="F147">IFERROR(INDEX(UIID!$K$2:$K1725, MATCH(CONCATENATE(B147,D147,G147,J147), UIID!$B$2:$B1725&amp;UIID!$D$2:$D1725&amp;UIID!$G$2:$G1725&amp;UIID!$H$2:$H1725, 0),), "Not Found")</f>
        <v>0722-0157</v>
      </c>
      <c r="G147" s="1108" t="s">
        <v>3864</v>
      </c>
      <c r="H147" s="1106"/>
      <c r="I147" s="1106" t="s">
        <v>5327</v>
      </c>
      <c r="J147" s="1106" t="s">
        <v>883</v>
      </c>
      <c r="K147" s="1106">
        <v>10.3248834646615</v>
      </c>
      <c r="L147" s="1106">
        <v>123.88235091657199</v>
      </c>
      <c r="M147" s="1106" t="s">
        <v>884</v>
      </c>
      <c r="N147" s="1106"/>
      <c r="O147" s="1106" t="s">
        <v>15</v>
      </c>
      <c r="P147" s="1106" t="s">
        <v>16</v>
      </c>
      <c r="Q147" s="1106" t="s">
        <v>35</v>
      </c>
      <c r="R147" s="1106" t="s">
        <v>32</v>
      </c>
      <c r="S147" s="1106" t="s">
        <v>33</v>
      </c>
      <c r="T147" s="1106" t="s">
        <v>4164</v>
      </c>
      <c r="U147" s="1106" t="s">
        <v>885</v>
      </c>
      <c r="V147" s="1106" t="s">
        <v>886</v>
      </c>
      <c r="W147" s="1116">
        <v>45261</v>
      </c>
      <c r="X147" s="1116">
        <v>47091</v>
      </c>
      <c r="Y147" s="1106" t="s">
        <v>4283</v>
      </c>
      <c r="Z147" s="1106" t="s">
        <v>4283</v>
      </c>
      <c r="AA147" s="1106" t="s">
        <v>4283</v>
      </c>
      <c r="AB147" s="465">
        <v>45784</v>
      </c>
      <c r="AC147" s="1111" t="s">
        <v>4163</v>
      </c>
      <c r="AD147" s="1121"/>
    </row>
    <row r="148" spans="1:30" ht="15.75" customHeight="1">
      <c r="A148" s="1106" t="s">
        <v>10</v>
      </c>
      <c r="B148" s="1106" t="s">
        <v>11</v>
      </c>
      <c r="C148" s="1106" t="s">
        <v>28</v>
      </c>
      <c r="D148" s="1106" t="s">
        <v>13</v>
      </c>
      <c r="E148" s="1106" t="s">
        <v>3756</v>
      </c>
      <c r="F148" s="1107" t="str">
        <f t="array" ref="F148">IFERROR(INDEX(UIID!$K$2:$K1725, MATCH(CONCATENATE(B148,D148,G148,J148), UIID!$B$2:$B1725&amp;UIID!$D$2:$D1725&amp;UIID!$G$2:$G1725&amp;UIID!$H$2:$H1725, 0),), "Not Found")</f>
        <v>0722-0036</v>
      </c>
      <c r="G148" s="1106" t="s">
        <v>872</v>
      </c>
      <c r="H148" s="1106"/>
      <c r="I148" s="1106" t="s">
        <v>5328</v>
      </c>
      <c r="J148" s="1106" t="s">
        <v>873</v>
      </c>
      <c r="K148" s="1106">
        <v>10.325386091681199</v>
      </c>
      <c r="L148" s="1106">
        <v>123.91958669432501</v>
      </c>
      <c r="M148" s="1106" t="s">
        <v>874</v>
      </c>
      <c r="N148" s="1106"/>
      <c r="O148" s="1106" t="s">
        <v>15</v>
      </c>
      <c r="P148" s="1106" t="s">
        <v>16</v>
      </c>
      <c r="Q148" s="1106" t="s">
        <v>35</v>
      </c>
      <c r="R148" s="1106" t="s">
        <v>32</v>
      </c>
      <c r="S148" s="1106" t="s">
        <v>39</v>
      </c>
      <c r="T148" s="1106" t="s">
        <v>4164</v>
      </c>
      <c r="U148" s="1106" t="s">
        <v>40</v>
      </c>
      <c r="V148" s="1106">
        <v>201207022063</v>
      </c>
      <c r="W148" s="1116">
        <v>45308</v>
      </c>
      <c r="X148" s="1116">
        <v>47136</v>
      </c>
      <c r="Y148" s="1106" t="s">
        <v>4283</v>
      </c>
      <c r="Z148" s="1106" t="s">
        <v>4283</v>
      </c>
      <c r="AA148" s="1106" t="s">
        <v>4283</v>
      </c>
      <c r="AB148" s="462"/>
      <c r="AC148" s="1111"/>
      <c r="AD148" s="1114">
        <v>41059</v>
      </c>
    </row>
    <row r="149" spans="1:30" ht="15.75" customHeight="1">
      <c r="A149" s="1106" t="s">
        <v>10</v>
      </c>
      <c r="B149" s="1106" t="s">
        <v>11</v>
      </c>
      <c r="C149" s="1106" t="s">
        <v>28</v>
      </c>
      <c r="D149" s="1106" t="s">
        <v>13</v>
      </c>
      <c r="E149" s="1106" t="s">
        <v>3756</v>
      </c>
      <c r="F149" s="1107" t="str">
        <f t="array" ref="F149">IFERROR(INDEX(UIID!$K$2:$K1725, MATCH(CONCATENATE(B149,D149,G149,J149), UIID!$B$2:$B1725&amp;UIID!$D$2:$D1725&amp;UIID!$G$2:$G1725&amp;UIID!$H$2:$H1725, 0),), "Not Found")</f>
        <v>0722-0036</v>
      </c>
      <c r="G149" s="1106" t="s">
        <v>872</v>
      </c>
      <c r="H149" s="1106"/>
      <c r="I149" s="1106" t="s">
        <v>5328</v>
      </c>
      <c r="J149" s="1106" t="s">
        <v>873</v>
      </c>
      <c r="K149" s="1106">
        <v>10.325386091681199</v>
      </c>
      <c r="L149" s="1106">
        <v>123.91958669432501</v>
      </c>
      <c r="M149" s="1106" t="s">
        <v>874</v>
      </c>
      <c r="N149" s="1106"/>
      <c r="O149" s="1106" t="s">
        <v>15</v>
      </c>
      <c r="P149" s="1106" t="s">
        <v>16</v>
      </c>
      <c r="Q149" s="1106" t="s">
        <v>35</v>
      </c>
      <c r="R149" s="1106" t="s">
        <v>32</v>
      </c>
      <c r="S149" s="1106" t="s">
        <v>33</v>
      </c>
      <c r="T149" s="1106" t="s">
        <v>4164</v>
      </c>
      <c r="U149" s="1106" t="s">
        <v>875</v>
      </c>
      <c r="V149" s="1106">
        <v>201507022096</v>
      </c>
      <c r="W149" s="1116">
        <v>45308</v>
      </c>
      <c r="X149" s="1116">
        <v>45309</v>
      </c>
      <c r="Y149" s="1106" t="s">
        <v>4283</v>
      </c>
      <c r="Z149" s="1106" t="s">
        <v>4283</v>
      </c>
      <c r="AA149" s="1106" t="s">
        <v>4283</v>
      </c>
      <c r="AB149" s="465">
        <v>45546</v>
      </c>
      <c r="AC149" s="1111" t="s">
        <v>4163</v>
      </c>
      <c r="AD149" s="1114">
        <v>42164</v>
      </c>
    </row>
    <row r="150" spans="1:30" ht="15.75" customHeight="1">
      <c r="A150" s="1106" t="s">
        <v>10</v>
      </c>
      <c r="B150" s="1106" t="s">
        <v>11</v>
      </c>
      <c r="C150" s="1106" t="s">
        <v>176</v>
      </c>
      <c r="D150" s="1106" t="s">
        <v>3759</v>
      </c>
      <c r="E150" s="1106" t="s">
        <v>3756</v>
      </c>
      <c r="F150" s="1107" t="str">
        <f t="array" ref="F150">IFERROR(INDEX(UIID!$K$2:$K1725, MATCH(CONCATENATE(B150,D150,G150,J150), UIID!$B$2:$B1725&amp;UIID!$D$2:$D1725&amp;UIID!$G$2:$G1725&amp;UIID!$H$2:$H1725, 0),), "Not Found")</f>
        <v>0722-0041</v>
      </c>
      <c r="G150" s="1106" t="s">
        <v>894</v>
      </c>
      <c r="H150" s="1106"/>
      <c r="I150" s="1106" t="s">
        <v>5331</v>
      </c>
      <c r="J150" s="1106" t="s">
        <v>895</v>
      </c>
      <c r="K150" s="1106">
        <v>10.319203851140401</v>
      </c>
      <c r="L150" s="1106">
        <v>123.965100821311</v>
      </c>
      <c r="M150" s="1106" t="s">
        <v>896</v>
      </c>
      <c r="N150" s="1106" t="s">
        <v>5332</v>
      </c>
      <c r="O150" s="1106" t="s">
        <v>15</v>
      </c>
      <c r="P150" s="1106" t="s">
        <v>16</v>
      </c>
      <c r="Q150" s="1106" t="s">
        <v>4262</v>
      </c>
      <c r="R150" s="1106" t="s">
        <v>3006</v>
      </c>
      <c r="S150" s="1106" t="s">
        <v>897</v>
      </c>
      <c r="T150" s="1106" t="s">
        <v>22</v>
      </c>
      <c r="U150" s="1106" t="s">
        <v>898</v>
      </c>
      <c r="V150" s="1106">
        <v>201307020203</v>
      </c>
      <c r="W150" s="1116">
        <v>45301</v>
      </c>
      <c r="X150" s="1116">
        <v>47129</v>
      </c>
      <c r="Y150" s="1106" t="s">
        <v>4283</v>
      </c>
      <c r="Z150" s="1106" t="s">
        <v>4283</v>
      </c>
      <c r="AA150" s="1106" t="s">
        <v>4283</v>
      </c>
      <c r="AB150" s="465">
        <v>45478</v>
      </c>
      <c r="AC150" s="1111" t="s">
        <v>4163</v>
      </c>
      <c r="AD150" s="1121"/>
    </row>
    <row r="151" spans="1:30" ht="15.75" customHeight="1">
      <c r="A151" s="1106" t="s">
        <v>10</v>
      </c>
      <c r="B151" s="1106" t="s">
        <v>11</v>
      </c>
      <c r="C151" s="1106" t="s">
        <v>176</v>
      </c>
      <c r="D151" s="1106" t="s">
        <v>3759</v>
      </c>
      <c r="E151" s="1106" t="s">
        <v>3756</v>
      </c>
      <c r="F151" s="1107" t="str">
        <f t="array" ref="F151">IFERROR(INDEX(UIID!$K$2:$K1725, MATCH(CONCATENATE(B151,D151,G151,J151), UIID!$B$2:$B1725&amp;UIID!$D$2:$D1725&amp;UIID!$G$2:$G1725&amp;UIID!$H$2:$H1725, 0),), "Not Found")</f>
        <v>0722-0041</v>
      </c>
      <c r="G151" s="1106" t="s">
        <v>894</v>
      </c>
      <c r="H151" s="1106"/>
      <c r="I151" s="1106" t="s">
        <v>5331</v>
      </c>
      <c r="J151" s="1106" t="s">
        <v>895</v>
      </c>
      <c r="K151" s="1106">
        <v>10.319203851140401</v>
      </c>
      <c r="L151" s="1106">
        <v>123.965100821311</v>
      </c>
      <c r="M151" s="1106" t="s">
        <v>896</v>
      </c>
      <c r="N151" s="1106" t="s">
        <v>5332</v>
      </c>
      <c r="O151" s="1106" t="s">
        <v>15</v>
      </c>
      <c r="P151" s="1106" t="s">
        <v>16</v>
      </c>
      <c r="Q151" s="1106" t="s">
        <v>4262</v>
      </c>
      <c r="R151" s="1106" t="s">
        <v>3006</v>
      </c>
      <c r="S151" s="1106" t="s">
        <v>899</v>
      </c>
      <c r="T151" s="1106" t="s">
        <v>22</v>
      </c>
      <c r="U151" s="1106" t="s">
        <v>898</v>
      </c>
      <c r="V151" s="1106">
        <v>201307020201</v>
      </c>
      <c r="W151" s="1116">
        <v>45301</v>
      </c>
      <c r="X151" s="1116">
        <v>47129</v>
      </c>
      <c r="Y151" s="1106" t="s">
        <v>4283</v>
      </c>
      <c r="Z151" s="1106" t="s">
        <v>4283</v>
      </c>
      <c r="AA151" s="1106" t="s">
        <v>4283</v>
      </c>
      <c r="AB151" s="465">
        <v>45478</v>
      </c>
      <c r="AC151" s="1111" t="s">
        <v>4163</v>
      </c>
      <c r="AD151" s="1121"/>
    </row>
    <row r="152" spans="1:30" ht="15.75" customHeight="1">
      <c r="A152" s="1106" t="s">
        <v>10</v>
      </c>
      <c r="B152" s="1106" t="s">
        <v>11</v>
      </c>
      <c r="C152" s="1106" t="s">
        <v>176</v>
      </c>
      <c r="D152" s="1106" t="s">
        <v>3759</v>
      </c>
      <c r="E152" s="1106" t="s">
        <v>3756</v>
      </c>
      <c r="F152" s="1107" t="str">
        <f t="array" ref="F152">IFERROR(INDEX(UIID!$K$2:$K1725, MATCH(CONCATENATE(B152,D152,G152,J152), UIID!$B$2:$B1725&amp;UIID!$D$2:$D1725&amp;UIID!$G$2:$G1725&amp;UIID!$H$2:$H1725, 0),), "Not Found")</f>
        <v>0722-0041</v>
      </c>
      <c r="G152" s="1106" t="s">
        <v>894</v>
      </c>
      <c r="H152" s="1106"/>
      <c r="I152" s="1106" t="s">
        <v>5331</v>
      </c>
      <c r="J152" s="1106" t="s">
        <v>895</v>
      </c>
      <c r="K152" s="1106">
        <v>10.319203851140401</v>
      </c>
      <c r="L152" s="1106">
        <v>123.965100821311</v>
      </c>
      <c r="M152" s="1106" t="s">
        <v>896</v>
      </c>
      <c r="N152" s="1106" t="s">
        <v>5332</v>
      </c>
      <c r="O152" s="1106" t="s">
        <v>15</v>
      </c>
      <c r="P152" s="1106" t="s">
        <v>16</v>
      </c>
      <c r="Q152" s="1106" t="s">
        <v>4262</v>
      </c>
      <c r="R152" s="1106" t="s">
        <v>3006</v>
      </c>
      <c r="S152" s="1106" t="s">
        <v>900</v>
      </c>
      <c r="T152" s="1106" t="s">
        <v>22</v>
      </c>
      <c r="U152" s="1106" t="s">
        <v>898</v>
      </c>
      <c r="V152" s="1106">
        <v>201307020202</v>
      </c>
      <c r="W152" s="1116">
        <v>45301</v>
      </c>
      <c r="X152" s="1116">
        <v>47129</v>
      </c>
      <c r="Y152" s="1106" t="s">
        <v>4283</v>
      </c>
      <c r="Z152" s="1106" t="s">
        <v>4283</v>
      </c>
      <c r="AA152" s="1106" t="s">
        <v>4283</v>
      </c>
      <c r="AB152" s="465">
        <v>45478</v>
      </c>
      <c r="AC152" s="1111" t="s">
        <v>4163</v>
      </c>
      <c r="AD152" s="1121"/>
    </row>
    <row r="153" spans="1:30" ht="15.75" customHeight="1">
      <c r="A153" s="1106" t="s">
        <v>10</v>
      </c>
      <c r="B153" s="1106" t="s">
        <v>11</v>
      </c>
      <c r="C153" s="1106" t="s">
        <v>146</v>
      </c>
      <c r="D153" s="1106" t="s">
        <v>656</v>
      </c>
      <c r="E153" s="1106" t="s">
        <v>28</v>
      </c>
      <c r="F153" s="1107" t="str">
        <f t="array" ref="F153">IFERROR(INDEX(UIID!$K$2:$K1725, MATCH(CONCATENATE(B153,D153,G153,J153), UIID!$B$2:$B1725&amp;UIID!$D$2:$D1725&amp;UIID!$G$2:$G1725&amp;UIID!$H$2:$H1725, 0),), "Not Found")</f>
        <v>0722-0089</v>
      </c>
      <c r="G153" s="1108" t="s">
        <v>3654</v>
      </c>
      <c r="H153" s="1106"/>
      <c r="I153" s="1106" t="s">
        <v>5333</v>
      </c>
      <c r="J153" s="1106" t="s">
        <v>905</v>
      </c>
      <c r="K153" s="1106">
        <v>10.396671090305199</v>
      </c>
      <c r="L153" s="1106">
        <v>124.00262116889</v>
      </c>
      <c r="M153" s="1106" t="s">
        <v>906</v>
      </c>
      <c r="N153" s="1106" t="s">
        <v>5334</v>
      </c>
      <c r="O153" s="1106" t="s">
        <v>15</v>
      </c>
      <c r="P153" s="1106" t="s">
        <v>16</v>
      </c>
      <c r="Q153" s="1106" t="s">
        <v>35</v>
      </c>
      <c r="R153" s="1106" t="s">
        <v>104</v>
      </c>
      <c r="S153" s="1106" t="s">
        <v>105</v>
      </c>
      <c r="T153" s="1106" t="s">
        <v>4164</v>
      </c>
      <c r="U153" s="1106" t="s">
        <v>907</v>
      </c>
      <c r="V153" s="1106" t="s">
        <v>908</v>
      </c>
      <c r="W153" s="1116">
        <v>45363</v>
      </c>
      <c r="X153" s="1116">
        <v>47190</v>
      </c>
      <c r="Y153" s="1120" t="s">
        <v>5335</v>
      </c>
      <c r="Z153" s="1120" t="s">
        <v>5336</v>
      </c>
      <c r="AA153" s="1169">
        <v>44427</v>
      </c>
      <c r="AB153" s="465">
        <v>45523</v>
      </c>
      <c r="AC153" s="1111" t="s">
        <v>4163</v>
      </c>
      <c r="AD153" s="1114">
        <v>44383</v>
      </c>
    </row>
    <row r="154" spans="1:30" ht="15.75" customHeight="1">
      <c r="A154" s="1106" t="s">
        <v>10</v>
      </c>
      <c r="B154" s="1106" t="s">
        <v>11</v>
      </c>
      <c r="C154" s="1106" t="s">
        <v>28</v>
      </c>
      <c r="D154" s="1106" t="s">
        <v>13</v>
      </c>
      <c r="E154" s="1106" t="s">
        <v>3756</v>
      </c>
      <c r="F154" s="1107" t="str">
        <f t="array" ref="F154">IFERROR(INDEX(UIID!$K$2:$K1725, MATCH(CONCATENATE(B154,D154,G154,J154), UIID!$B$2:$B1725&amp;UIID!$D$2:$D1725&amp;UIID!$G$2:$G1725&amp;UIID!$H$2:$H1725, 0),), "Not Found")</f>
        <v>0722-0165</v>
      </c>
      <c r="G154" s="1108" t="s">
        <v>3654</v>
      </c>
      <c r="H154" s="1106"/>
      <c r="I154" s="1106" t="s">
        <v>5333</v>
      </c>
      <c r="J154" s="1106" t="s">
        <v>915</v>
      </c>
      <c r="K154" s="1106">
        <v>10.294790068340401</v>
      </c>
      <c r="L154" s="1106">
        <v>123.90402275014701</v>
      </c>
      <c r="M154" s="1106" t="s">
        <v>916</v>
      </c>
      <c r="N154" s="1106" t="s">
        <v>5334</v>
      </c>
      <c r="O154" s="1106" t="s">
        <v>15</v>
      </c>
      <c r="P154" s="1106" t="s">
        <v>16</v>
      </c>
      <c r="Q154" s="1106" t="s">
        <v>35</v>
      </c>
      <c r="R154" s="1106" t="s">
        <v>32</v>
      </c>
      <c r="S154" s="1106" t="s">
        <v>33</v>
      </c>
      <c r="T154" s="1106" t="s">
        <v>4164</v>
      </c>
      <c r="U154" s="1106" t="s">
        <v>34</v>
      </c>
      <c r="V154" s="1106" t="s">
        <v>918</v>
      </c>
      <c r="W154" s="1116">
        <v>45363</v>
      </c>
      <c r="X154" s="1116">
        <v>47190</v>
      </c>
      <c r="Y154" s="1106" t="s">
        <v>5339</v>
      </c>
      <c r="Z154" s="1106" t="s">
        <v>5340</v>
      </c>
      <c r="AA154" s="1117">
        <v>45460</v>
      </c>
      <c r="AB154" s="462"/>
      <c r="AC154" s="1111"/>
      <c r="AD154" s="1114">
        <v>43382</v>
      </c>
    </row>
    <row r="155" spans="1:30" ht="15.75" customHeight="1">
      <c r="A155" s="1106" t="s">
        <v>10</v>
      </c>
      <c r="B155" s="1106" t="s">
        <v>11</v>
      </c>
      <c r="C155" s="1106" t="s">
        <v>28</v>
      </c>
      <c r="D155" s="1106" t="s">
        <v>13</v>
      </c>
      <c r="E155" s="1106" t="s">
        <v>3756</v>
      </c>
      <c r="F155" s="1107" t="str">
        <f t="array" ref="F155">IFERROR(INDEX(UIID!$K$2:$K1725, MATCH(CONCATENATE(B155,D155,G155,J155), UIID!$B$2:$B1725&amp;UIID!$D$2:$D1725&amp;UIID!$G$2:$G1725&amp;UIID!$H$2:$H1725, 0),), "Not Found")</f>
        <v>0722-0165</v>
      </c>
      <c r="G155" s="1108" t="s">
        <v>3654</v>
      </c>
      <c r="H155" s="1106"/>
      <c r="I155" s="1106" t="s">
        <v>5333</v>
      </c>
      <c r="J155" s="1106" t="s">
        <v>915</v>
      </c>
      <c r="K155" s="1106">
        <v>10.294790068340401</v>
      </c>
      <c r="L155" s="1106">
        <v>123.90402275014701</v>
      </c>
      <c r="M155" s="1106" t="s">
        <v>916</v>
      </c>
      <c r="N155" s="1106" t="s">
        <v>5334</v>
      </c>
      <c r="O155" s="1106" t="s">
        <v>15</v>
      </c>
      <c r="P155" s="1106" t="s">
        <v>16</v>
      </c>
      <c r="Q155" s="1106" t="s">
        <v>35</v>
      </c>
      <c r="R155" s="1106" t="s">
        <v>32</v>
      </c>
      <c r="S155" s="1106" t="s">
        <v>39</v>
      </c>
      <c r="T155" s="1106" t="s">
        <v>4164</v>
      </c>
      <c r="U155" s="1106" t="s">
        <v>40</v>
      </c>
      <c r="V155" s="1106" t="s">
        <v>919</v>
      </c>
      <c r="W155" s="1116">
        <v>45363</v>
      </c>
      <c r="X155" s="1116">
        <v>47190</v>
      </c>
      <c r="Y155" s="1106" t="s">
        <v>5339</v>
      </c>
      <c r="Z155" s="1106" t="s">
        <v>5342</v>
      </c>
      <c r="AA155" s="1175">
        <v>46593</v>
      </c>
      <c r="AB155" s="462"/>
      <c r="AC155" s="1111"/>
      <c r="AD155" s="1114">
        <v>43382</v>
      </c>
    </row>
    <row r="156" spans="1:30" ht="15.75" customHeight="1">
      <c r="A156" s="1106" t="s">
        <v>10</v>
      </c>
      <c r="B156" s="1106" t="s">
        <v>11</v>
      </c>
      <c r="C156" s="1106" t="s">
        <v>28</v>
      </c>
      <c r="D156" s="1106" t="s">
        <v>13</v>
      </c>
      <c r="E156" s="1106" t="s">
        <v>3756</v>
      </c>
      <c r="F156" s="1107" t="str">
        <f t="array" ref="F156">IFERROR(INDEX(UIID!$K$2:$K1725, MATCH(CONCATENATE(B156,D156,G156,J156), UIID!$B$2:$B1725&amp;UIID!$D$2:$D1725&amp;UIID!$G$2:$G1725&amp;UIID!$H$2:$H1725, 0),), "Not Found")</f>
        <v>0722-0165</v>
      </c>
      <c r="G156" s="1108" t="s">
        <v>3654</v>
      </c>
      <c r="H156" s="1106"/>
      <c r="I156" s="1106" t="s">
        <v>5333</v>
      </c>
      <c r="J156" s="1106" t="s">
        <v>915</v>
      </c>
      <c r="K156" s="1106">
        <v>10.294790068340401</v>
      </c>
      <c r="L156" s="1106">
        <v>123.90402275014701</v>
      </c>
      <c r="M156" s="1106" t="s">
        <v>916</v>
      </c>
      <c r="N156" s="1106" t="s">
        <v>5334</v>
      </c>
      <c r="O156" s="1106" t="s">
        <v>15</v>
      </c>
      <c r="P156" s="1106" t="s">
        <v>16</v>
      </c>
      <c r="Q156" s="1106" t="s">
        <v>35</v>
      </c>
      <c r="R156" s="1106" t="s">
        <v>922</v>
      </c>
      <c r="S156" s="1106" t="s">
        <v>923</v>
      </c>
      <c r="T156" s="1106" t="s">
        <v>4164</v>
      </c>
      <c r="U156" s="1106" t="s">
        <v>259</v>
      </c>
      <c r="V156" s="1106" t="s">
        <v>924</v>
      </c>
      <c r="W156" s="1116">
        <v>45017</v>
      </c>
      <c r="X156" s="1116">
        <v>46845</v>
      </c>
      <c r="Y156" s="1106" t="s">
        <v>4283</v>
      </c>
      <c r="Z156" s="1106" t="s">
        <v>4283</v>
      </c>
      <c r="AA156" s="1106" t="s">
        <v>4283</v>
      </c>
      <c r="AB156" s="462"/>
      <c r="AC156" s="1111"/>
      <c r="AD156" s="1114">
        <v>42608</v>
      </c>
    </row>
    <row r="157" spans="1:30" ht="15.75" customHeight="1">
      <c r="A157" s="1106" t="s">
        <v>10</v>
      </c>
      <c r="B157" s="1106" t="s">
        <v>11</v>
      </c>
      <c r="C157" s="1106" t="s">
        <v>28</v>
      </c>
      <c r="D157" s="1106" t="s">
        <v>13</v>
      </c>
      <c r="E157" s="1106" t="s">
        <v>3756</v>
      </c>
      <c r="F157" s="1107" t="str">
        <f t="array" ref="F157">IFERROR(INDEX(UIID!$K$2:$K1725, MATCH(CONCATENATE(B157,D157,G157,J157), UIID!$B$2:$B1725&amp;UIID!$D$2:$D1725&amp;UIID!$G$2:$G1725&amp;UIID!$H$2:$H1725, 0),), "Not Found")</f>
        <v>0722-0165</v>
      </c>
      <c r="G157" s="1108" t="s">
        <v>3654</v>
      </c>
      <c r="H157" s="1106"/>
      <c r="I157" s="1106" t="s">
        <v>5333</v>
      </c>
      <c r="J157" s="1106" t="s">
        <v>915</v>
      </c>
      <c r="K157" s="1106">
        <v>10.294790068340401</v>
      </c>
      <c r="L157" s="1106">
        <v>123.90402275014701</v>
      </c>
      <c r="M157" s="1106" t="s">
        <v>916</v>
      </c>
      <c r="N157" s="1106" t="s">
        <v>5334</v>
      </c>
      <c r="O157" s="1106" t="s">
        <v>15</v>
      </c>
      <c r="P157" s="1106" t="s">
        <v>16</v>
      </c>
      <c r="Q157" s="1106" t="s">
        <v>35</v>
      </c>
      <c r="R157" s="1106" t="s">
        <v>922</v>
      </c>
      <c r="S157" s="1106" t="s">
        <v>925</v>
      </c>
      <c r="T157" s="1106" t="s">
        <v>4213</v>
      </c>
      <c r="U157" s="1106" t="s">
        <v>926</v>
      </c>
      <c r="V157" s="1106" t="s">
        <v>927</v>
      </c>
      <c r="W157" s="1116">
        <v>45363</v>
      </c>
      <c r="X157" s="1116">
        <v>46838</v>
      </c>
      <c r="Y157" s="1106" t="s">
        <v>5339</v>
      </c>
      <c r="Z157" s="1106" t="s">
        <v>5343</v>
      </c>
      <c r="AA157" s="1116">
        <v>43383</v>
      </c>
      <c r="AB157" s="465">
        <v>45511</v>
      </c>
      <c r="AC157" s="1111" t="s">
        <v>4163</v>
      </c>
      <c r="AD157" s="1114">
        <v>42921</v>
      </c>
    </row>
    <row r="158" spans="1:30" ht="15.75" hidden="1" customHeight="1">
      <c r="A158" s="1106" t="s">
        <v>10</v>
      </c>
      <c r="B158" s="1106" t="s">
        <v>11</v>
      </c>
      <c r="C158" s="1106" t="s">
        <v>123</v>
      </c>
      <c r="D158" s="1106" t="s">
        <v>1709</v>
      </c>
      <c r="E158" s="1106" t="s">
        <v>50</v>
      </c>
      <c r="F158" s="1107" t="str">
        <f t="array" ref="F158">IFERROR(INDEX(UIID!$K$2:$K1725, MATCH(CONCATENATE(B158,D158,G158,J158), UIID!$B$2:$B1725&amp;UIID!$D$2:$D1725&amp;UIID!$G$2:$G1725&amp;UIID!$H$2:$H1725, 0),), "Not Found")</f>
        <v>0722-0070</v>
      </c>
      <c r="G158" s="1106" t="s">
        <v>1710</v>
      </c>
      <c r="H158" s="1106"/>
      <c r="I158" s="1106" t="s">
        <v>5344</v>
      </c>
      <c r="J158" s="1106" t="s">
        <v>1711</v>
      </c>
      <c r="K158" s="1106">
        <v>10.2746052393284</v>
      </c>
      <c r="L158" s="1106">
        <v>123.656167680832</v>
      </c>
      <c r="M158" s="1106" t="s">
        <v>1712</v>
      </c>
      <c r="N158" s="1106"/>
      <c r="O158" s="1106" t="s">
        <v>15</v>
      </c>
      <c r="P158" s="1106" t="s">
        <v>1449</v>
      </c>
      <c r="Q158" s="1106" t="s">
        <v>35</v>
      </c>
      <c r="R158" s="1106" t="s">
        <v>125</v>
      </c>
      <c r="S158" s="1106" t="s">
        <v>279</v>
      </c>
      <c r="T158" s="1106" t="s">
        <v>4164</v>
      </c>
      <c r="U158" s="1106" t="s">
        <v>421</v>
      </c>
      <c r="V158" s="1106" t="s">
        <v>1713</v>
      </c>
      <c r="W158" s="1116">
        <v>45434</v>
      </c>
      <c r="X158" s="1116">
        <v>47261</v>
      </c>
      <c r="Y158" s="1106" t="s">
        <v>5345</v>
      </c>
      <c r="Z158" s="1106" t="s">
        <v>5346</v>
      </c>
      <c r="AA158" s="1175">
        <v>44805</v>
      </c>
      <c r="AB158" s="462"/>
      <c r="AC158" s="1111"/>
      <c r="AD158" s="1114">
        <v>43252</v>
      </c>
    </row>
    <row r="159" spans="1:30" ht="15.75" customHeight="1">
      <c r="A159" s="1106" t="s">
        <v>10</v>
      </c>
      <c r="B159" s="1106" t="s">
        <v>11</v>
      </c>
      <c r="C159" s="1106" t="s">
        <v>146</v>
      </c>
      <c r="D159" s="1106" t="s">
        <v>656</v>
      </c>
      <c r="E159" s="1106" t="s">
        <v>28</v>
      </c>
      <c r="F159" s="1107" t="str">
        <f t="array" ref="F159">IFERROR(INDEX(UIID!$K$2:$K1725, MATCH(CONCATENATE(B159,D159,G159,J159), UIID!$B$2:$B1725&amp;UIID!$D$2:$D1725&amp;UIID!$G$2:$G1725&amp;UIID!$H$2:$H1725, 0),), "Not Found")</f>
        <v>0722-0127</v>
      </c>
      <c r="G159" s="1187" t="s">
        <v>3838</v>
      </c>
      <c r="H159" s="1106"/>
      <c r="I159" s="1106" t="s">
        <v>5347</v>
      </c>
      <c r="J159" s="1187" t="s">
        <v>3839</v>
      </c>
      <c r="K159" s="1106">
        <v>10.402142629852801</v>
      </c>
      <c r="L159" s="1106">
        <v>124.000568036655</v>
      </c>
      <c r="M159" s="1106" t="s">
        <v>5348</v>
      </c>
      <c r="N159" s="1106" t="s">
        <v>5349</v>
      </c>
      <c r="O159" s="1106" t="s">
        <v>15</v>
      </c>
      <c r="P159" s="1106" t="s">
        <v>16</v>
      </c>
      <c r="Q159" s="1106" t="s">
        <v>4262</v>
      </c>
      <c r="R159" s="1106" t="s">
        <v>3006</v>
      </c>
      <c r="S159" s="1106" t="s">
        <v>180</v>
      </c>
      <c r="T159" s="1106" t="s">
        <v>22</v>
      </c>
      <c r="U159" s="1106" t="s">
        <v>259</v>
      </c>
      <c r="V159" s="1106" t="s">
        <v>1690</v>
      </c>
      <c r="W159" s="1116">
        <v>45277</v>
      </c>
      <c r="X159" s="1116">
        <v>47105</v>
      </c>
      <c r="Y159" s="1106" t="s">
        <v>5350</v>
      </c>
      <c r="Z159" s="1106" t="s">
        <v>5351</v>
      </c>
      <c r="AA159" s="1175">
        <v>44877</v>
      </c>
      <c r="AB159" s="465">
        <v>45728</v>
      </c>
      <c r="AC159" s="1111" t="s">
        <v>4163</v>
      </c>
      <c r="AD159" s="1114">
        <v>43230</v>
      </c>
    </row>
    <row r="160" spans="1:30" ht="15.75" hidden="1" customHeight="1">
      <c r="A160" s="1106" t="s">
        <v>10</v>
      </c>
      <c r="B160" s="1106" t="s">
        <v>11</v>
      </c>
      <c r="C160" s="1106" t="s">
        <v>509</v>
      </c>
      <c r="D160" s="1106" t="s">
        <v>935</v>
      </c>
      <c r="E160" s="1106" t="s">
        <v>509</v>
      </c>
      <c r="F160" s="1107" t="str">
        <f t="array" ref="F160">IFERROR(INDEX(UIID!$K$2:$K1725, MATCH(CONCATENATE(B160,D160,G160,J160), UIID!$B$2:$B1725&amp;UIID!$D$2:$D1725&amp;UIID!$G$2:$G1725&amp;UIID!$H$2:$H1725, 0),), "Not Found")</f>
        <v>0722-0024</v>
      </c>
      <c r="G160" s="1106" t="s">
        <v>936</v>
      </c>
      <c r="H160" s="1106"/>
      <c r="I160" s="1106"/>
      <c r="J160" s="1106" t="s">
        <v>937</v>
      </c>
      <c r="K160" s="1106">
        <v>11.263823966025701</v>
      </c>
      <c r="L160" s="1106">
        <v>123.723540336667</v>
      </c>
      <c r="M160" s="1106" t="s">
        <v>938</v>
      </c>
      <c r="N160" s="1106"/>
      <c r="O160" s="1106" t="s">
        <v>113</v>
      </c>
      <c r="P160" s="1106" t="s">
        <v>220</v>
      </c>
      <c r="Q160" s="1106" t="s">
        <v>35</v>
      </c>
      <c r="R160" s="1106" t="s">
        <v>84</v>
      </c>
      <c r="S160" s="1106" t="s">
        <v>85</v>
      </c>
      <c r="T160" s="1106" t="s">
        <v>4164</v>
      </c>
      <c r="U160" s="1106" t="s">
        <v>94</v>
      </c>
      <c r="V160" s="1106">
        <v>1007022026</v>
      </c>
      <c r="W160" s="1116">
        <v>45422</v>
      </c>
      <c r="X160" s="1116">
        <v>47251</v>
      </c>
      <c r="Y160" s="1106" t="s">
        <v>4283</v>
      </c>
      <c r="Z160" s="1106" t="s">
        <v>4283</v>
      </c>
      <c r="AA160" s="1106" t="s">
        <v>4283</v>
      </c>
      <c r="AB160" s="462"/>
      <c r="AC160" s="1111"/>
      <c r="AD160" s="1114">
        <v>40287</v>
      </c>
    </row>
    <row r="161" spans="1:30" ht="15.75" customHeight="1">
      <c r="A161" s="1106" t="s">
        <v>10</v>
      </c>
      <c r="B161" s="1106" t="s">
        <v>11</v>
      </c>
      <c r="C161" s="1106" t="s">
        <v>146</v>
      </c>
      <c r="D161" s="1106" t="s">
        <v>147</v>
      </c>
      <c r="E161" s="1106" t="s">
        <v>123</v>
      </c>
      <c r="F161" s="1107" t="str">
        <f t="array" ref="F161">IFERROR(INDEX(UIID!$K$2:$K1725, MATCH(CONCATENATE(B161,D161,G161,J161), UIID!$B$2:$B1725&amp;UIID!$D$2:$D1725&amp;UIID!$G$2:$G1725&amp;UIID!$H$2:$H1725, 0),), "Not Found")</f>
        <v>0722-0128</v>
      </c>
      <c r="G161" s="1106" t="s">
        <v>946</v>
      </c>
      <c r="H161" s="1106"/>
      <c r="I161" s="1106" t="s">
        <v>5352</v>
      </c>
      <c r="J161" s="1106" t="s">
        <v>947</v>
      </c>
      <c r="K161" s="1157">
        <v>10.441157</v>
      </c>
      <c r="L161" s="1157">
        <v>124.005653</v>
      </c>
      <c r="M161" s="1106" t="s">
        <v>5353</v>
      </c>
      <c r="N161" s="1106"/>
      <c r="O161" s="1106" t="s">
        <v>15</v>
      </c>
      <c r="P161" s="1106" t="s">
        <v>16</v>
      </c>
      <c r="Q161" s="1106" t="s">
        <v>4262</v>
      </c>
      <c r="R161" s="1106" t="s">
        <v>3006</v>
      </c>
      <c r="S161" s="1118" t="s">
        <v>948</v>
      </c>
      <c r="T161" s="1106" t="s">
        <v>22</v>
      </c>
      <c r="U161" s="1106" t="s">
        <v>506</v>
      </c>
      <c r="V161" s="1118" t="s">
        <v>949</v>
      </c>
      <c r="W161" s="1116">
        <v>45314</v>
      </c>
      <c r="X161" s="1116">
        <v>47142</v>
      </c>
      <c r="Y161" s="1106" t="s">
        <v>5354</v>
      </c>
      <c r="Z161" s="1106" t="s">
        <v>5355</v>
      </c>
      <c r="AA161" s="1106" t="s">
        <v>4283</v>
      </c>
      <c r="AB161" s="462"/>
      <c r="AC161" s="1111"/>
      <c r="AD161" s="1114">
        <v>43292</v>
      </c>
    </row>
    <row r="162" spans="1:30" ht="15.75" customHeight="1">
      <c r="A162" s="1106" t="s">
        <v>10</v>
      </c>
      <c r="B162" s="1106" t="s">
        <v>11</v>
      </c>
      <c r="C162" s="1106" t="s">
        <v>28</v>
      </c>
      <c r="D162" s="1106" t="s">
        <v>13</v>
      </c>
      <c r="E162" s="1106" t="s">
        <v>3756</v>
      </c>
      <c r="F162" s="1107" t="str">
        <f t="array" ref="F162">IFERROR(INDEX(UIID!$K$2:$K1725, MATCH(CONCATENATE(B162,D162,G162,J162), UIID!$B$2:$B1725&amp;UIID!$D$2:$D1725&amp;UIID!$G$2:$G1725&amp;UIID!$H$2:$H1725, 0),), "Not Found")</f>
        <v>0722-0057</v>
      </c>
      <c r="G162" s="1106" t="s">
        <v>939</v>
      </c>
      <c r="H162" s="1106"/>
      <c r="I162" s="1106" t="s">
        <v>5356</v>
      </c>
      <c r="J162" s="1106" t="s">
        <v>940</v>
      </c>
      <c r="K162" s="1106">
        <v>10.305541416533901</v>
      </c>
      <c r="L162" s="1106">
        <v>123.897619778983</v>
      </c>
      <c r="M162" s="1106" t="s">
        <v>941</v>
      </c>
      <c r="N162" s="1106"/>
      <c r="O162" s="1106" t="s">
        <v>15</v>
      </c>
      <c r="P162" s="1106" t="s">
        <v>16</v>
      </c>
      <c r="Q162" s="1106" t="s">
        <v>35</v>
      </c>
      <c r="R162" s="1106" t="s">
        <v>32</v>
      </c>
      <c r="S162" s="1106" t="s">
        <v>33</v>
      </c>
      <c r="T162" s="1106" t="s">
        <v>4164</v>
      </c>
      <c r="U162" s="1106" t="s">
        <v>34</v>
      </c>
      <c r="V162" s="1106">
        <v>201407022187</v>
      </c>
      <c r="W162" s="1116">
        <v>45408</v>
      </c>
      <c r="X162" s="1116">
        <v>47237</v>
      </c>
      <c r="Y162" s="1106" t="s">
        <v>4283</v>
      </c>
      <c r="Z162" s="1106" t="s">
        <v>4283</v>
      </c>
      <c r="AA162" s="1106" t="s">
        <v>4283</v>
      </c>
      <c r="AB162" s="462"/>
      <c r="AC162" s="1111"/>
      <c r="AD162" s="1121"/>
    </row>
    <row r="163" spans="1:30" ht="15.75" customHeight="1">
      <c r="A163" s="1106" t="s">
        <v>10</v>
      </c>
      <c r="B163" s="1106" t="s">
        <v>11</v>
      </c>
      <c r="C163" s="1106" t="s">
        <v>28</v>
      </c>
      <c r="D163" s="1106" t="s">
        <v>13</v>
      </c>
      <c r="E163" s="1106" t="s">
        <v>3756</v>
      </c>
      <c r="F163" s="1107" t="str">
        <f t="array" ref="F163">IFERROR(INDEX(UIID!$K$2:$K1725, MATCH(CONCATENATE(B163,D163,G163,J163), UIID!$B$2:$B1725&amp;UIID!$D$2:$D1725&amp;UIID!$G$2:$G1725&amp;UIID!$H$2:$H1725, 0),), "Not Found")</f>
        <v>0722-0057</v>
      </c>
      <c r="G163" s="1106" t="s">
        <v>939</v>
      </c>
      <c r="H163" s="1106"/>
      <c r="I163" s="1106" t="s">
        <v>5356</v>
      </c>
      <c r="J163" s="1106" t="s">
        <v>940</v>
      </c>
      <c r="K163" s="1106">
        <v>10.305541416533901</v>
      </c>
      <c r="L163" s="1106">
        <v>123.897619778983</v>
      </c>
      <c r="M163" s="1106" t="s">
        <v>941</v>
      </c>
      <c r="N163" s="1106"/>
      <c r="O163" s="1106" t="s">
        <v>15</v>
      </c>
      <c r="P163" s="1106" t="s">
        <v>16</v>
      </c>
      <c r="Q163" s="1106" t="s">
        <v>35</v>
      </c>
      <c r="R163" s="1106" t="s">
        <v>32</v>
      </c>
      <c r="S163" s="1106" t="s">
        <v>39</v>
      </c>
      <c r="T163" s="1106" t="s">
        <v>4164</v>
      </c>
      <c r="U163" s="1106" t="s">
        <v>631</v>
      </c>
      <c r="V163" s="1106" t="s">
        <v>942</v>
      </c>
      <c r="W163" s="1116">
        <v>45408</v>
      </c>
      <c r="X163" s="1116">
        <v>47237</v>
      </c>
      <c r="Y163" s="1106" t="s">
        <v>5359</v>
      </c>
      <c r="Z163" s="1106" t="s">
        <v>5360</v>
      </c>
      <c r="AA163" s="1177">
        <v>43605</v>
      </c>
      <c r="AB163" s="462"/>
      <c r="AC163" s="1111"/>
      <c r="AD163" s="1121"/>
    </row>
    <row r="164" spans="1:30" ht="15.75" customHeight="1">
      <c r="A164" s="1106" t="s">
        <v>10</v>
      </c>
      <c r="B164" s="1106" t="s">
        <v>11</v>
      </c>
      <c r="C164" s="1106" t="s">
        <v>28</v>
      </c>
      <c r="D164" s="1106" t="s">
        <v>13</v>
      </c>
      <c r="E164" s="1106" t="s">
        <v>3756</v>
      </c>
      <c r="F164" s="1107" t="str">
        <f t="array" ref="F164">IFERROR(INDEX(UIID!$K$2:$K1725, MATCH(CONCATENATE(B164,D164,G164,J164), UIID!$B$2:$B1725&amp;UIID!$D$2:$D1725&amp;UIID!$G$2:$G1725&amp;UIID!$H$2:$H1725, 0),), "Not Found")</f>
        <v>0722-0057</v>
      </c>
      <c r="G164" s="1106" t="s">
        <v>939</v>
      </c>
      <c r="H164" s="1106"/>
      <c r="I164" s="1106" t="s">
        <v>5356</v>
      </c>
      <c r="J164" s="1106" t="s">
        <v>940</v>
      </c>
      <c r="K164" s="1106">
        <v>10.305541416533901</v>
      </c>
      <c r="L164" s="1106">
        <v>123.897619778983</v>
      </c>
      <c r="M164" s="1106" t="s">
        <v>941</v>
      </c>
      <c r="N164" s="1106"/>
      <c r="O164" s="1106" t="s">
        <v>15</v>
      </c>
      <c r="P164" s="1106" t="s">
        <v>16</v>
      </c>
      <c r="Q164" s="1106" t="s">
        <v>35</v>
      </c>
      <c r="R164" s="1106" t="s">
        <v>32</v>
      </c>
      <c r="S164" s="1106" t="s">
        <v>47</v>
      </c>
      <c r="T164" s="1106" t="s">
        <v>4164</v>
      </c>
      <c r="U164" s="1106" t="s">
        <v>943</v>
      </c>
      <c r="V164" s="1106" t="s">
        <v>944</v>
      </c>
      <c r="W164" s="1116">
        <v>45408</v>
      </c>
      <c r="X164" s="1116">
        <v>47237</v>
      </c>
      <c r="Y164" s="1106" t="s">
        <v>5362</v>
      </c>
      <c r="Z164" s="1106" t="s">
        <v>5363</v>
      </c>
      <c r="AA164" s="1106" t="s">
        <v>4283</v>
      </c>
      <c r="AB164" s="462"/>
      <c r="AC164" s="1111"/>
      <c r="AD164" s="1121"/>
    </row>
    <row r="165" spans="1:30" ht="15.75" customHeight="1">
      <c r="A165" s="1106" t="s">
        <v>10</v>
      </c>
      <c r="B165" s="1106" t="s">
        <v>11</v>
      </c>
      <c r="C165" s="1106" t="s">
        <v>28</v>
      </c>
      <c r="D165" s="1106" t="s">
        <v>13</v>
      </c>
      <c r="E165" s="1106" t="s">
        <v>3756</v>
      </c>
      <c r="F165" s="1107" t="str">
        <f t="array" ref="F165">IFERROR(INDEX(UIID!$K$2:$K1725, MATCH(CONCATENATE(B165,D165,G165,J165), UIID!$B$2:$B1725&amp;UIID!$D$2:$D1725&amp;UIID!$G$2:$G1725&amp;UIID!$H$2:$H1725, 0),), "Not Found")</f>
        <v>0722-0057</v>
      </c>
      <c r="G165" s="1106" t="s">
        <v>939</v>
      </c>
      <c r="H165" s="1106"/>
      <c r="I165" s="1106" t="s">
        <v>5356</v>
      </c>
      <c r="J165" s="1106" t="s">
        <v>940</v>
      </c>
      <c r="K165" s="1106">
        <v>10.305541416533901</v>
      </c>
      <c r="L165" s="1106">
        <v>123.897619778983</v>
      </c>
      <c r="M165" s="1106" t="s">
        <v>941</v>
      </c>
      <c r="N165" s="1106"/>
      <c r="O165" s="1106" t="s">
        <v>15</v>
      </c>
      <c r="P165" s="1106" t="s">
        <v>16</v>
      </c>
      <c r="Q165" s="1106" t="s">
        <v>35</v>
      </c>
      <c r="R165" s="1106" t="s">
        <v>32</v>
      </c>
      <c r="S165" s="1106" t="s">
        <v>36</v>
      </c>
      <c r="T165" s="1106" t="s">
        <v>4164</v>
      </c>
      <c r="U165" s="1106" t="s">
        <v>943</v>
      </c>
      <c r="V165" s="1106" t="s">
        <v>945</v>
      </c>
      <c r="W165" s="1116">
        <v>45408</v>
      </c>
      <c r="X165" s="1116">
        <v>47237</v>
      </c>
      <c r="Y165" s="1106" t="s">
        <v>5365</v>
      </c>
      <c r="Z165" s="1106" t="s">
        <v>5366</v>
      </c>
      <c r="AA165" s="1106" t="s">
        <v>4283</v>
      </c>
      <c r="AB165" s="462"/>
      <c r="AC165" s="1111"/>
      <c r="AD165" s="1121"/>
    </row>
    <row r="166" spans="1:30" ht="15.75" customHeight="1">
      <c r="A166" s="1106" t="s">
        <v>10</v>
      </c>
      <c r="B166" s="1106" t="s">
        <v>11</v>
      </c>
      <c r="C166" s="1106" t="s">
        <v>176</v>
      </c>
      <c r="D166" s="1106" t="s">
        <v>3759</v>
      </c>
      <c r="E166" s="1106" t="s">
        <v>3756</v>
      </c>
      <c r="F166" s="1107" t="str">
        <f t="array" ref="F166">IFERROR(INDEX(UIID!$K$2:$K1725, MATCH(CONCATENATE(B166,D166,G166,J166), UIID!$B$2:$B1725&amp;UIID!$D$2:$D1725&amp;UIID!$G$2:$G1725&amp;UIID!$H$2:$H1725, 0),), "Not Found")</f>
        <v>0722-0158</v>
      </c>
      <c r="G166" s="1108" t="s">
        <v>3865</v>
      </c>
      <c r="H166" s="1106"/>
      <c r="I166" s="1106" t="s">
        <v>5367</v>
      </c>
      <c r="J166" s="1106" t="s">
        <v>951</v>
      </c>
      <c r="K166" s="1106">
        <v>10.2846563659682</v>
      </c>
      <c r="L166" s="1106">
        <v>123.993916165489</v>
      </c>
      <c r="M166" s="1106" t="s">
        <v>952</v>
      </c>
      <c r="N166" s="1106" t="s">
        <v>5368</v>
      </c>
      <c r="O166" s="1106" t="s">
        <v>15</v>
      </c>
      <c r="P166" s="1106" t="s">
        <v>16</v>
      </c>
      <c r="Q166" s="1106" t="s">
        <v>35</v>
      </c>
      <c r="R166" s="1106" t="s">
        <v>32</v>
      </c>
      <c r="S166" s="1106" t="s">
        <v>39</v>
      </c>
      <c r="T166" s="1106" t="s">
        <v>4164</v>
      </c>
      <c r="U166" s="1106" t="s">
        <v>953</v>
      </c>
      <c r="V166" s="1106" t="s">
        <v>954</v>
      </c>
      <c r="W166" s="1116">
        <v>45315</v>
      </c>
      <c r="X166" s="1116">
        <v>47143</v>
      </c>
      <c r="Y166" s="1120" t="s">
        <v>5369</v>
      </c>
      <c r="Z166" s="1120" t="s">
        <v>5370</v>
      </c>
      <c r="AA166" s="1117">
        <v>46004</v>
      </c>
      <c r="AB166" s="465">
        <v>45469</v>
      </c>
      <c r="AC166" s="1111" t="s">
        <v>4163</v>
      </c>
      <c r="AD166" s="1114">
        <v>44474</v>
      </c>
    </row>
    <row r="167" spans="1:30" ht="15.75" customHeight="1">
      <c r="A167" s="1106" t="s">
        <v>10</v>
      </c>
      <c r="B167" s="1106" t="s">
        <v>11</v>
      </c>
      <c r="C167" s="1106" t="s">
        <v>176</v>
      </c>
      <c r="D167" s="1106" t="s">
        <v>3759</v>
      </c>
      <c r="E167" s="1106" t="s">
        <v>3756</v>
      </c>
      <c r="F167" s="1107" t="str">
        <f t="array" ref="F167">IFERROR(INDEX(UIID!$K$2:$K1725, MATCH(CONCATENATE(B167,D167,G167,J167), UIID!$B$2:$B1725&amp;UIID!$D$2:$D1725&amp;UIID!$G$2:$G1725&amp;UIID!$H$2:$H1725, 0),), "Not Found")</f>
        <v>0722-0158</v>
      </c>
      <c r="G167" s="1108" t="s">
        <v>3865</v>
      </c>
      <c r="H167" s="1106"/>
      <c r="I167" s="1106" t="s">
        <v>5367</v>
      </c>
      <c r="J167" s="1106" t="s">
        <v>951</v>
      </c>
      <c r="K167" s="1106">
        <v>10.2846563659682</v>
      </c>
      <c r="L167" s="1106">
        <v>123.993916165489</v>
      </c>
      <c r="M167" s="1106" t="s">
        <v>952</v>
      </c>
      <c r="N167" s="1106" t="s">
        <v>5368</v>
      </c>
      <c r="O167" s="1106" t="s">
        <v>15</v>
      </c>
      <c r="P167" s="1106" t="s">
        <v>16</v>
      </c>
      <c r="Q167" s="1106" t="s">
        <v>35</v>
      </c>
      <c r="R167" s="1106" t="s">
        <v>32</v>
      </c>
      <c r="S167" s="1106" t="s">
        <v>36</v>
      </c>
      <c r="T167" s="1106" t="s">
        <v>4164</v>
      </c>
      <c r="U167" s="1106" t="s">
        <v>91</v>
      </c>
      <c r="V167" s="1106" t="s">
        <v>955</v>
      </c>
      <c r="W167" s="1116">
        <v>45315</v>
      </c>
      <c r="X167" s="1116">
        <v>47143</v>
      </c>
      <c r="Y167" s="1106" t="s">
        <v>4283</v>
      </c>
      <c r="Z167" s="1106" t="s">
        <v>4283</v>
      </c>
      <c r="AA167" s="1106" t="s">
        <v>4283</v>
      </c>
      <c r="AB167" s="462"/>
      <c r="AC167" s="1111"/>
      <c r="AD167" s="1114">
        <v>42501</v>
      </c>
    </row>
    <row r="168" spans="1:30" ht="15.75" customHeight="1">
      <c r="A168" s="1106" t="s">
        <v>10</v>
      </c>
      <c r="B168" s="1106" t="s">
        <v>11</v>
      </c>
      <c r="C168" s="1106" t="s">
        <v>176</v>
      </c>
      <c r="D168" s="1106" t="s">
        <v>3759</v>
      </c>
      <c r="E168" s="1106" t="s">
        <v>3756</v>
      </c>
      <c r="F168" s="1107" t="str">
        <f t="array" ref="F168">IFERROR(INDEX(UIID!$K$2:$K1725, MATCH(CONCATENATE(B168,D168,G168,J168), UIID!$B$2:$B1725&amp;UIID!$D$2:$D1725&amp;UIID!$G$2:$G1725&amp;UIID!$H$2:$H1725, 0),), "Not Found")</f>
        <v>0722-0158</v>
      </c>
      <c r="G168" s="1108" t="s">
        <v>3865</v>
      </c>
      <c r="H168" s="1106"/>
      <c r="I168" s="1106" t="s">
        <v>5367</v>
      </c>
      <c r="J168" s="1106" t="s">
        <v>951</v>
      </c>
      <c r="K168" s="1106">
        <v>10.2846563659682</v>
      </c>
      <c r="L168" s="1106">
        <v>123.993916165489</v>
      </c>
      <c r="M168" s="1106" t="s">
        <v>952</v>
      </c>
      <c r="N168" s="1106" t="s">
        <v>5368</v>
      </c>
      <c r="O168" s="1106" t="s">
        <v>15</v>
      </c>
      <c r="P168" s="1106" t="s">
        <v>16</v>
      </c>
      <c r="Q168" s="1106" t="s">
        <v>35</v>
      </c>
      <c r="R168" s="1106" t="s">
        <v>32</v>
      </c>
      <c r="S168" s="1106" t="s">
        <v>33</v>
      </c>
      <c r="T168" s="1106" t="s">
        <v>4164</v>
      </c>
      <c r="U168" s="1106" t="s">
        <v>34</v>
      </c>
      <c r="V168" s="1106" t="s">
        <v>956</v>
      </c>
      <c r="W168" s="1116">
        <v>45315</v>
      </c>
      <c r="X168" s="1116">
        <v>47143</v>
      </c>
      <c r="Y168" s="1106" t="s">
        <v>5371</v>
      </c>
      <c r="Z168" s="1106" t="s">
        <v>5372</v>
      </c>
      <c r="AA168" s="1175">
        <v>43669</v>
      </c>
      <c r="AB168" s="465">
        <v>45469</v>
      </c>
      <c r="AC168" s="1111" t="s">
        <v>4163</v>
      </c>
      <c r="AD168" s="1114">
        <v>43531</v>
      </c>
    </row>
    <row r="169" spans="1:30" ht="15.75" customHeight="1">
      <c r="A169" s="1106" t="s">
        <v>10</v>
      </c>
      <c r="B169" s="1106" t="s">
        <v>11</v>
      </c>
      <c r="C169" s="1106" t="s">
        <v>176</v>
      </c>
      <c r="D169" s="1106" t="s">
        <v>3759</v>
      </c>
      <c r="E169" s="1106" t="s">
        <v>3756</v>
      </c>
      <c r="F169" s="1107" t="str">
        <f t="array" ref="F169">IFERROR(INDEX(UIID!$K$2:$K1725, MATCH(CONCATENATE(B169,D169,G169,J169), UIID!$B$2:$B1725&amp;UIID!$D$2:$D1725&amp;UIID!$G$2:$G1725&amp;UIID!$H$2:$H1725, 0),), "Not Found")</f>
        <v>0722-0158</v>
      </c>
      <c r="G169" s="1108" t="s">
        <v>3865</v>
      </c>
      <c r="H169" s="1106"/>
      <c r="I169" s="1106" t="s">
        <v>5367</v>
      </c>
      <c r="J169" s="1106" t="s">
        <v>951</v>
      </c>
      <c r="K169" s="1106">
        <v>10.2846563659682</v>
      </c>
      <c r="L169" s="1106">
        <v>123.993916165489</v>
      </c>
      <c r="M169" s="1106" t="s">
        <v>952</v>
      </c>
      <c r="N169" s="1106" t="s">
        <v>5368</v>
      </c>
      <c r="O169" s="1106" t="s">
        <v>15</v>
      </c>
      <c r="P169" s="1106" t="s">
        <v>16</v>
      </c>
      <c r="Q169" s="1106" t="s">
        <v>35</v>
      </c>
      <c r="R169" s="1106" t="s">
        <v>32</v>
      </c>
      <c r="S169" s="1106" t="s">
        <v>99</v>
      </c>
      <c r="T169" s="1106" t="s">
        <v>4164</v>
      </c>
      <c r="U169" s="1106" t="s">
        <v>957</v>
      </c>
      <c r="V169" s="1106" t="s">
        <v>958</v>
      </c>
      <c r="W169" s="1116">
        <v>45315</v>
      </c>
      <c r="X169" s="1116">
        <v>47143</v>
      </c>
      <c r="Y169" s="1106" t="s">
        <v>4283</v>
      </c>
      <c r="Z169" s="1106" t="s">
        <v>4283</v>
      </c>
      <c r="AA169" s="1106" t="s">
        <v>4283</v>
      </c>
      <c r="AB169" s="462"/>
      <c r="AC169" s="1111"/>
      <c r="AD169" s="1114">
        <v>42725</v>
      </c>
    </row>
    <row r="170" spans="1:30" ht="15.75" customHeight="1">
      <c r="A170" s="1106" t="s">
        <v>10</v>
      </c>
      <c r="B170" s="1106" t="s">
        <v>11</v>
      </c>
      <c r="C170" s="1106" t="s">
        <v>28</v>
      </c>
      <c r="D170" s="1106" t="s">
        <v>977</v>
      </c>
      <c r="E170" s="1106" t="s">
        <v>28</v>
      </c>
      <c r="F170" s="1107" t="str">
        <f t="array" ref="F170">IFERROR(INDEX(UIID!$K$2:$K1725, MATCH(CONCATENATE(B170,D170,G170,J170), UIID!$B$2:$B1725&amp;UIID!$D$2:$D1725&amp;UIID!$G$2:$G1725&amp;UIID!$H$2:$H1725, 0),), "Not Found")</f>
        <v>0722-0006</v>
      </c>
      <c r="G170" s="1106" t="s">
        <v>978</v>
      </c>
      <c r="H170" s="1106"/>
      <c r="I170" s="1106" t="s">
        <v>5373</v>
      </c>
      <c r="J170" s="1106" t="s">
        <v>979</v>
      </c>
      <c r="K170" s="1106">
        <v>10.240751790415899</v>
      </c>
      <c r="L170" s="1106">
        <v>123.782118194324</v>
      </c>
      <c r="M170" s="1106" t="s">
        <v>980</v>
      </c>
      <c r="N170" s="1106" t="s">
        <v>5374</v>
      </c>
      <c r="O170" s="1106" t="s">
        <v>15</v>
      </c>
      <c r="P170" s="1106" t="s">
        <v>16</v>
      </c>
      <c r="Q170" s="1106" t="s">
        <v>35</v>
      </c>
      <c r="R170" s="1106" t="s">
        <v>2230</v>
      </c>
      <c r="S170" s="1106" t="s">
        <v>161</v>
      </c>
      <c r="T170" s="1106" t="s">
        <v>4157</v>
      </c>
      <c r="U170" s="1106" t="s">
        <v>364</v>
      </c>
      <c r="V170" s="1106">
        <v>1007023077</v>
      </c>
      <c r="W170" s="1116">
        <v>45436</v>
      </c>
      <c r="X170" s="1116">
        <v>47265</v>
      </c>
      <c r="Y170" s="1106" t="s">
        <v>4283</v>
      </c>
      <c r="Z170" s="1106" t="s">
        <v>4283</v>
      </c>
      <c r="AA170" s="1106" t="s">
        <v>4283</v>
      </c>
      <c r="AB170" s="462"/>
      <c r="AC170" s="1111"/>
      <c r="AD170" s="1114">
        <v>40444</v>
      </c>
    </row>
    <row r="171" spans="1:30" ht="15.75" customHeight="1">
      <c r="A171" s="1106" t="s">
        <v>10</v>
      </c>
      <c r="B171" s="1106" t="s">
        <v>11</v>
      </c>
      <c r="C171" s="1106" t="s">
        <v>28</v>
      </c>
      <c r="D171" s="1106" t="s">
        <v>977</v>
      </c>
      <c r="E171" s="1106" t="s">
        <v>28</v>
      </c>
      <c r="F171" s="1107" t="str">
        <f t="array" ref="F171">IFERROR(INDEX(UIID!$K$2:$K1725, MATCH(CONCATENATE(B171,D171,G171,J171), UIID!$B$2:$B1725&amp;UIID!$D$2:$D1725&amp;UIID!$G$2:$G1725&amp;UIID!$H$2:$H1725, 0),), "Not Found")</f>
        <v>0722-0006</v>
      </c>
      <c r="G171" s="1106" t="s">
        <v>978</v>
      </c>
      <c r="H171" s="1106"/>
      <c r="I171" s="1106" t="s">
        <v>5373</v>
      </c>
      <c r="J171" s="1106" t="s">
        <v>979</v>
      </c>
      <c r="K171" s="1106">
        <v>10.240751790415899</v>
      </c>
      <c r="L171" s="1106">
        <v>123.782118194324</v>
      </c>
      <c r="M171" s="1106" t="s">
        <v>980</v>
      </c>
      <c r="N171" s="1106" t="s">
        <v>5374</v>
      </c>
      <c r="O171" s="1106" t="s">
        <v>15</v>
      </c>
      <c r="P171" s="1106" t="s">
        <v>16</v>
      </c>
      <c r="Q171" s="1106" t="s">
        <v>35</v>
      </c>
      <c r="R171" s="1106" t="s">
        <v>87</v>
      </c>
      <c r="S171" s="1106" t="s">
        <v>2497</v>
      </c>
      <c r="T171" s="1106" t="s">
        <v>4164</v>
      </c>
      <c r="U171" s="1106" t="s">
        <v>505</v>
      </c>
      <c r="V171" s="1106" t="s">
        <v>983</v>
      </c>
      <c r="W171" s="1116">
        <v>45436</v>
      </c>
      <c r="X171" s="1116">
        <v>47265</v>
      </c>
      <c r="Y171" s="1106" t="s">
        <v>5376</v>
      </c>
      <c r="Z171" s="1106" t="s">
        <v>4283</v>
      </c>
      <c r="AA171" s="1106" t="s">
        <v>4283</v>
      </c>
      <c r="AB171" s="465">
        <v>45393</v>
      </c>
      <c r="AC171" s="1111" t="s">
        <v>4163</v>
      </c>
      <c r="AD171" s="1114">
        <v>42760</v>
      </c>
    </row>
    <row r="172" spans="1:30" ht="15.75" customHeight="1">
      <c r="A172" s="1106" t="s">
        <v>10</v>
      </c>
      <c r="B172" s="1106" t="s">
        <v>11</v>
      </c>
      <c r="C172" s="1106" t="s">
        <v>28</v>
      </c>
      <c r="D172" s="1106" t="s">
        <v>13</v>
      </c>
      <c r="E172" s="1106" t="s">
        <v>3756</v>
      </c>
      <c r="F172" s="1107" t="str">
        <f t="array" ref="F172">IFERROR(INDEX(UIID!$K$2:$K1725, MATCH(CONCATENATE(B172,D172,G172,J172), UIID!$B$2:$B1725&amp;UIID!$D$2:$D1725&amp;UIID!$G$2:$G1725&amp;UIID!$H$2:$H1725, 0),), "Not Found")</f>
        <v>0722-0033</v>
      </c>
      <c r="G172" s="1108" t="s">
        <v>3773</v>
      </c>
      <c r="H172" s="1106"/>
      <c r="I172" s="1106" t="s">
        <v>5385</v>
      </c>
      <c r="J172" s="1106" t="s">
        <v>1354</v>
      </c>
      <c r="K172" s="1106">
        <v>10.3337972504709</v>
      </c>
      <c r="L172" s="1106">
        <v>123.89618016548999</v>
      </c>
      <c r="M172" s="1106" t="s">
        <v>1355</v>
      </c>
      <c r="N172" s="1106" t="s">
        <v>5386</v>
      </c>
      <c r="O172" s="1106" t="s">
        <v>15</v>
      </c>
      <c r="P172" s="1106" t="s">
        <v>16</v>
      </c>
      <c r="Q172" s="1106" t="s">
        <v>35</v>
      </c>
      <c r="R172" s="1106" t="s">
        <v>32</v>
      </c>
      <c r="S172" s="1106" t="s">
        <v>39</v>
      </c>
      <c r="T172" s="1106" t="s">
        <v>4164</v>
      </c>
      <c r="U172" s="1106" t="s">
        <v>253</v>
      </c>
      <c r="V172" s="1106">
        <v>1107022091</v>
      </c>
      <c r="W172" s="1116">
        <v>45316</v>
      </c>
      <c r="X172" s="1116">
        <v>47144</v>
      </c>
      <c r="Y172" s="1106" t="s">
        <v>4283</v>
      </c>
      <c r="Z172" s="1106" t="s">
        <v>4283</v>
      </c>
      <c r="AA172" s="1106" t="s">
        <v>4283</v>
      </c>
      <c r="AB172" s="465">
        <v>45429</v>
      </c>
      <c r="AC172" s="1111" t="s">
        <v>4163</v>
      </c>
      <c r="AD172" s="1114">
        <v>40710</v>
      </c>
    </row>
    <row r="173" spans="1:30" ht="15.75" customHeight="1">
      <c r="A173" s="1106" t="s">
        <v>10</v>
      </c>
      <c r="B173" s="1106" t="s">
        <v>11</v>
      </c>
      <c r="C173" s="1106" t="s">
        <v>28</v>
      </c>
      <c r="D173" s="1106" t="s">
        <v>13</v>
      </c>
      <c r="E173" s="1106" t="s">
        <v>3756</v>
      </c>
      <c r="F173" s="1107" t="str">
        <f t="array" ref="F173">IFERROR(INDEX(UIID!$K$2:$K1725, MATCH(CONCATENATE(B173,D173,G173,J173), UIID!$B$2:$B1725&amp;UIID!$D$2:$D1725&amp;UIID!$G$2:$G1725&amp;UIID!$H$2:$H1725, 0),), "Not Found")</f>
        <v>0722-0033</v>
      </c>
      <c r="G173" s="1108" t="s">
        <v>3773</v>
      </c>
      <c r="H173" s="1106"/>
      <c r="I173" s="1106" t="s">
        <v>5385</v>
      </c>
      <c r="J173" s="1106" t="s">
        <v>1354</v>
      </c>
      <c r="K173" s="1106">
        <v>10.3337972504709</v>
      </c>
      <c r="L173" s="1106">
        <v>123.89618016548999</v>
      </c>
      <c r="M173" s="1106" t="s">
        <v>1355</v>
      </c>
      <c r="N173" s="1106" t="s">
        <v>5387</v>
      </c>
      <c r="O173" s="1106" t="s">
        <v>15</v>
      </c>
      <c r="P173" s="1106" t="s">
        <v>16</v>
      </c>
      <c r="Q173" s="1106" t="s">
        <v>35</v>
      </c>
      <c r="R173" s="1106" t="s">
        <v>32</v>
      </c>
      <c r="S173" s="1106" t="s">
        <v>33</v>
      </c>
      <c r="T173" s="1106" t="s">
        <v>4164</v>
      </c>
      <c r="U173" s="1106" t="s">
        <v>34</v>
      </c>
      <c r="V173" s="1106">
        <v>201407022127</v>
      </c>
      <c r="W173" s="1116">
        <v>45316</v>
      </c>
      <c r="X173" s="1116">
        <v>47144</v>
      </c>
      <c r="Y173" s="1106" t="s">
        <v>4283</v>
      </c>
      <c r="Z173" s="1106" t="s">
        <v>4283</v>
      </c>
      <c r="AA173" s="1106" t="s">
        <v>4283</v>
      </c>
      <c r="AB173" s="462"/>
      <c r="AC173" s="1111"/>
      <c r="AD173" s="1114">
        <v>41865</v>
      </c>
    </row>
    <row r="174" spans="1:30" ht="15.75" customHeight="1">
      <c r="A174" s="1106" t="s">
        <v>10</v>
      </c>
      <c r="B174" s="1106" t="s">
        <v>11</v>
      </c>
      <c r="C174" s="1106" t="s">
        <v>28</v>
      </c>
      <c r="D174" s="1106" t="s">
        <v>13</v>
      </c>
      <c r="E174" s="1106" t="s">
        <v>3756</v>
      </c>
      <c r="F174" s="1107" t="str">
        <f t="array" ref="F174">IFERROR(INDEX(UIID!$K$2:$K1725, MATCH(CONCATENATE(B174,D174,G174,J174), UIID!$B$2:$B1725&amp;UIID!$D$2:$D1725&amp;UIID!$G$2:$G1725&amp;UIID!$H$2:$H1725, 0),), "Not Found")</f>
        <v>0722-0033</v>
      </c>
      <c r="G174" s="1108" t="s">
        <v>3773</v>
      </c>
      <c r="H174" s="1106"/>
      <c r="I174" s="1106" t="s">
        <v>5385</v>
      </c>
      <c r="J174" s="1106" t="s">
        <v>1354</v>
      </c>
      <c r="K174" s="1106">
        <v>10.3337972504709</v>
      </c>
      <c r="L174" s="1106">
        <v>123.89618016548999</v>
      </c>
      <c r="M174" s="1106" t="s">
        <v>1355</v>
      </c>
      <c r="N174" s="1106" t="s">
        <v>5387</v>
      </c>
      <c r="O174" s="1106" t="s">
        <v>15</v>
      </c>
      <c r="P174" s="1106" t="s">
        <v>16</v>
      </c>
      <c r="Q174" s="1106" t="s">
        <v>35</v>
      </c>
      <c r="R174" s="1106" t="s">
        <v>32</v>
      </c>
      <c r="S174" s="1106" t="s">
        <v>99</v>
      </c>
      <c r="T174" s="1106" t="s">
        <v>4164</v>
      </c>
      <c r="U174" s="1106" t="s">
        <v>100</v>
      </c>
      <c r="V174" s="1106" t="s">
        <v>1358</v>
      </c>
      <c r="W174" s="1116">
        <v>45316</v>
      </c>
      <c r="X174" s="1116">
        <v>47144</v>
      </c>
      <c r="Y174" s="1106" t="s">
        <v>4283</v>
      </c>
      <c r="Z174" s="1106" t="s">
        <v>4283</v>
      </c>
      <c r="AA174" s="1106" t="s">
        <v>4283</v>
      </c>
      <c r="AB174" s="465">
        <v>45429</v>
      </c>
      <c r="AC174" s="1111" t="s">
        <v>4163</v>
      </c>
      <c r="AD174" s="1114">
        <v>42349</v>
      </c>
    </row>
    <row r="175" spans="1:30" ht="15.75" customHeight="1">
      <c r="A175" s="1106" t="s">
        <v>10</v>
      </c>
      <c r="B175" s="1106" t="s">
        <v>11</v>
      </c>
      <c r="C175" s="1106" t="s">
        <v>28</v>
      </c>
      <c r="D175" s="1106" t="s">
        <v>13</v>
      </c>
      <c r="E175" s="1106" t="s">
        <v>3756</v>
      </c>
      <c r="F175" s="1107" t="str">
        <f t="array" ref="F175">IFERROR(INDEX(UIID!$K$2:$K1725, MATCH(CONCATENATE(B175,D175,G175,J175), UIID!$B$2:$B1725&amp;UIID!$D$2:$D1725&amp;UIID!$G$2:$G1725&amp;UIID!$H$2:$H1725, 0),), "Not Found")</f>
        <v>0722-0033</v>
      </c>
      <c r="G175" s="1108" t="s">
        <v>3773</v>
      </c>
      <c r="H175" s="1106"/>
      <c r="I175" s="1106" t="s">
        <v>5385</v>
      </c>
      <c r="J175" s="1106" t="s">
        <v>1354</v>
      </c>
      <c r="K175" s="1106">
        <v>10.3337972504709</v>
      </c>
      <c r="L175" s="1106">
        <v>123.89618016548999</v>
      </c>
      <c r="M175" s="1106" t="s">
        <v>1355</v>
      </c>
      <c r="N175" s="1106" t="s">
        <v>5387</v>
      </c>
      <c r="O175" s="1106" t="s">
        <v>15</v>
      </c>
      <c r="P175" s="1106" t="s">
        <v>16</v>
      </c>
      <c r="Q175" s="1106" t="s">
        <v>35</v>
      </c>
      <c r="R175" s="1106" t="s">
        <v>32</v>
      </c>
      <c r="S175" s="1106" t="s">
        <v>47</v>
      </c>
      <c r="T175" s="1106" t="s">
        <v>4164</v>
      </c>
      <c r="U175" s="1106" t="s">
        <v>78</v>
      </c>
      <c r="V175" s="1106" t="s">
        <v>1359</v>
      </c>
      <c r="W175" s="1116">
        <v>45316</v>
      </c>
      <c r="X175" s="1116">
        <v>47144</v>
      </c>
      <c r="Y175" s="1106" t="s">
        <v>4283</v>
      </c>
      <c r="Z175" s="1106" t="s">
        <v>4283</v>
      </c>
      <c r="AA175" s="1106" t="s">
        <v>4283</v>
      </c>
      <c r="AB175" s="465">
        <v>45429</v>
      </c>
      <c r="AC175" s="1111" t="s">
        <v>4163</v>
      </c>
      <c r="AD175" s="1114">
        <v>42349</v>
      </c>
    </row>
    <row r="176" spans="1:30" ht="15.75" customHeight="1">
      <c r="A176" s="1106" t="s">
        <v>10</v>
      </c>
      <c r="B176" s="1106" t="s">
        <v>11</v>
      </c>
      <c r="C176" s="1106" t="s">
        <v>28</v>
      </c>
      <c r="D176" s="1106" t="s">
        <v>13</v>
      </c>
      <c r="E176" s="1106" t="s">
        <v>3756</v>
      </c>
      <c r="F176" s="1107" t="str">
        <f t="array" ref="F176">IFERROR(INDEX(UIID!$K$2:$K1725, MATCH(CONCATENATE(B176,D176,G176,J176), UIID!$B$2:$B1725&amp;UIID!$D$2:$D1725&amp;UIID!$G$2:$G1725&amp;UIID!$H$2:$H1725, 0),), "Not Found")</f>
        <v>0722-0033</v>
      </c>
      <c r="G176" s="1108" t="s">
        <v>3773</v>
      </c>
      <c r="H176" s="1106"/>
      <c r="I176" s="1106" t="s">
        <v>5385</v>
      </c>
      <c r="J176" s="1106" t="s">
        <v>1354</v>
      </c>
      <c r="K176" s="1106">
        <v>10.3337972504709</v>
      </c>
      <c r="L176" s="1106">
        <v>123.89618016548999</v>
      </c>
      <c r="M176" s="1106" t="s">
        <v>1355</v>
      </c>
      <c r="N176" s="1106" t="s">
        <v>5387</v>
      </c>
      <c r="O176" s="1106" t="s">
        <v>15</v>
      </c>
      <c r="P176" s="1106" t="s">
        <v>16</v>
      </c>
      <c r="Q176" s="1106" t="s">
        <v>35</v>
      </c>
      <c r="R176" s="1106" t="s">
        <v>32</v>
      </c>
      <c r="S176" s="1106" t="s">
        <v>36</v>
      </c>
      <c r="T176" s="1106" t="s">
        <v>4164</v>
      </c>
      <c r="U176" s="1106" t="s">
        <v>37</v>
      </c>
      <c r="V176" s="1106" t="s">
        <v>1361</v>
      </c>
      <c r="W176" s="1116">
        <v>45316</v>
      </c>
      <c r="X176" s="1116">
        <v>47144</v>
      </c>
      <c r="Y176" s="1106" t="s">
        <v>4283</v>
      </c>
      <c r="Z176" s="1106" t="s">
        <v>4283</v>
      </c>
      <c r="AA176" s="1106" t="s">
        <v>4283</v>
      </c>
      <c r="AB176" s="462"/>
      <c r="AC176" s="1111"/>
      <c r="AD176" s="1121"/>
    </row>
    <row r="177" spans="1:30" ht="15.75" customHeight="1">
      <c r="A177" s="1106" t="s">
        <v>10</v>
      </c>
      <c r="B177" s="1106" t="s">
        <v>11</v>
      </c>
      <c r="C177" s="1106" t="s">
        <v>28</v>
      </c>
      <c r="D177" s="1106" t="s">
        <v>13</v>
      </c>
      <c r="E177" s="1106" t="s">
        <v>3756</v>
      </c>
      <c r="F177" s="1107" t="str">
        <f t="array" ref="F177">IFERROR(INDEX(UIID!$K$2:$K1725, MATCH(CONCATENATE(B177,D177,G177,J177), UIID!$B$2:$B1725&amp;UIID!$D$2:$D1725&amp;UIID!$G$2:$G1725&amp;UIID!$H$2:$H1725, 0),), "Not Found")</f>
        <v>0722-0050</v>
      </c>
      <c r="G177" s="1106" t="s">
        <v>390</v>
      </c>
      <c r="H177" s="1106"/>
      <c r="I177" s="1106" t="s">
        <v>5389</v>
      </c>
      <c r="J177" s="1106" t="s">
        <v>391</v>
      </c>
      <c r="K177" s="1106">
        <v>10.314600731687401</v>
      </c>
      <c r="L177" s="1106">
        <v>123.905256992476</v>
      </c>
      <c r="M177" s="1106" t="s">
        <v>5390</v>
      </c>
      <c r="N177" s="1106"/>
      <c r="O177" s="1106" t="s">
        <v>15</v>
      </c>
      <c r="P177" s="1106" t="s">
        <v>16</v>
      </c>
      <c r="Q177" s="1106" t="s">
        <v>4262</v>
      </c>
      <c r="R177" s="1106" t="s">
        <v>3006</v>
      </c>
      <c r="S177" s="1106" t="s">
        <v>392</v>
      </c>
      <c r="T177" s="1106" t="s">
        <v>22</v>
      </c>
      <c r="U177" s="1106" t="s">
        <v>393</v>
      </c>
      <c r="V177" s="1106">
        <v>201407020189</v>
      </c>
      <c r="W177" s="1116">
        <v>45428</v>
      </c>
      <c r="X177" s="1116">
        <v>47255</v>
      </c>
      <c r="Y177" s="1106" t="s">
        <v>5391</v>
      </c>
      <c r="Z177" s="1106" t="s">
        <v>22</v>
      </c>
      <c r="AA177" s="1106" t="s">
        <v>22</v>
      </c>
      <c r="AB177" s="462"/>
      <c r="AC177" s="1111"/>
      <c r="AD177" s="1114">
        <v>41941</v>
      </c>
    </row>
    <row r="178" spans="1:30" ht="15.75" customHeight="1">
      <c r="A178" s="1106" t="s">
        <v>10</v>
      </c>
      <c r="B178" s="1106" t="s">
        <v>11</v>
      </c>
      <c r="C178" s="1106" t="s">
        <v>28</v>
      </c>
      <c r="D178" s="1106" t="s">
        <v>1011</v>
      </c>
      <c r="E178" s="1106" t="s">
        <v>30</v>
      </c>
      <c r="F178" s="1107" t="str">
        <f t="array" ref="F178">IFERROR(INDEX(UIID!$K$2:$K1725, MATCH(CONCATENATE(B178,D178,G178,J178), UIID!$B$2:$B1725&amp;UIID!$D$2:$D1725&amp;UIID!$G$2:$G1725&amp;UIID!$H$2:$H1725, 0),), "Not Found")</f>
        <v>0722-0171</v>
      </c>
      <c r="G178" s="1106" t="s">
        <v>1012</v>
      </c>
      <c r="H178" s="1106"/>
      <c r="I178" s="1106" t="s">
        <v>5392</v>
      </c>
      <c r="J178" s="1106" t="s">
        <v>1013</v>
      </c>
      <c r="K178" s="1106">
        <v>10.2134652025797</v>
      </c>
      <c r="L178" s="1106">
        <v>123.753798003036</v>
      </c>
      <c r="M178" s="1119" t="s">
        <v>1014</v>
      </c>
      <c r="N178" s="1106"/>
      <c r="O178" s="1106" t="s">
        <v>15</v>
      </c>
      <c r="P178" s="1106" t="s">
        <v>16</v>
      </c>
      <c r="Q178" s="1106" t="s">
        <v>35</v>
      </c>
      <c r="R178" s="1106" t="s">
        <v>117</v>
      </c>
      <c r="S178" s="1106" t="s">
        <v>200</v>
      </c>
      <c r="T178" s="1106" t="s">
        <v>4164</v>
      </c>
      <c r="U178" s="1106" t="s">
        <v>235</v>
      </c>
      <c r="V178" s="1106" t="s">
        <v>1015</v>
      </c>
      <c r="W178" s="1116">
        <v>45316</v>
      </c>
      <c r="X178" s="1116">
        <v>47144</v>
      </c>
      <c r="Y178" s="1106" t="s">
        <v>5393</v>
      </c>
      <c r="Z178" s="1106" t="s">
        <v>5394</v>
      </c>
      <c r="AA178" s="1116">
        <v>43188</v>
      </c>
      <c r="AB178" s="465">
        <v>45392</v>
      </c>
      <c r="AC178" s="1111" t="s">
        <v>4163</v>
      </c>
      <c r="AD178" s="1114">
        <v>42970</v>
      </c>
    </row>
    <row r="179" spans="1:30" ht="15.75" customHeight="1">
      <c r="A179" s="1106" t="s">
        <v>10</v>
      </c>
      <c r="B179" s="1106" t="s">
        <v>11</v>
      </c>
      <c r="C179" s="1106" t="s">
        <v>28</v>
      </c>
      <c r="D179" s="1106" t="s">
        <v>1011</v>
      </c>
      <c r="E179" s="1106" t="s">
        <v>30</v>
      </c>
      <c r="F179" s="1107" t="str">
        <f t="array" ref="F179">IFERROR(INDEX(UIID!$K$2:$K1725, MATCH(CONCATENATE(B179,D179,G179,J179), UIID!$B$2:$B1725&amp;UIID!$D$2:$D1725&amp;UIID!$G$2:$G1725&amp;UIID!$H$2:$H1725, 0),), "Not Found")</f>
        <v>0722-0171</v>
      </c>
      <c r="G179" s="1106" t="s">
        <v>1012</v>
      </c>
      <c r="H179" s="1106"/>
      <c r="I179" s="1106" t="s">
        <v>5392</v>
      </c>
      <c r="J179" s="1106" t="s">
        <v>1013</v>
      </c>
      <c r="K179" s="1106">
        <v>10.2134652025797</v>
      </c>
      <c r="L179" s="1106">
        <v>123.753798003036</v>
      </c>
      <c r="M179" s="1119" t="s">
        <v>1014</v>
      </c>
      <c r="N179" s="1106"/>
      <c r="O179" s="1106" t="s">
        <v>15</v>
      </c>
      <c r="P179" s="1106" t="s">
        <v>16</v>
      </c>
      <c r="Q179" s="1106" t="s">
        <v>35</v>
      </c>
      <c r="R179" s="1106" t="s">
        <v>32</v>
      </c>
      <c r="S179" s="1106" t="s">
        <v>36</v>
      </c>
      <c r="T179" s="1106" t="s">
        <v>4164</v>
      </c>
      <c r="U179" s="1106" t="s">
        <v>37</v>
      </c>
      <c r="V179" s="1106" t="s">
        <v>1016</v>
      </c>
      <c r="W179" s="1116">
        <v>45316</v>
      </c>
      <c r="X179" s="1116">
        <v>47144</v>
      </c>
      <c r="Y179" s="1106" t="s">
        <v>5395</v>
      </c>
      <c r="Z179" s="1106" t="s">
        <v>5396</v>
      </c>
      <c r="AA179" s="1116">
        <v>44298</v>
      </c>
      <c r="AB179" s="465">
        <v>45392</v>
      </c>
      <c r="AC179" s="1111" t="s">
        <v>4163</v>
      </c>
      <c r="AD179" s="1114">
        <v>43026</v>
      </c>
    </row>
    <row r="180" spans="1:30" ht="15.75" hidden="1" customHeight="1">
      <c r="A180" s="1106" t="s">
        <v>10</v>
      </c>
      <c r="B180" s="1106" t="s">
        <v>11</v>
      </c>
      <c r="C180" s="1106" t="s">
        <v>146</v>
      </c>
      <c r="D180" s="1106" t="s">
        <v>1017</v>
      </c>
      <c r="E180" s="1106" t="s">
        <v>123</v>
      </c>
      <c r="F180" s="1107" t="str">
        <f t="array" ref="F180">IFERROR(INDEX(UIID!$K$2:$K1725, MATCH(CONCATENATE(B180,D180,G180,J180), UIID!$B$2:$B1725&amp;UIID!$D$2:$D1725&amp;UIID!$G$2:$G1725&amp;UIID!$H$2:$H1725, 0),), "Not Found")</f>
        <v>0722-0004</v>
      </c>
      <c r="G180" s="1106" t="s">
        <v>1018</v>
      </c>
      <c r="H180" s="1106"/>
      <c r="I180" s="1106" t="s">
        <v>5397</v>
      </c>
      <c r="J180" s="1106" t="s">
        <v>1019</v>
      </c>
      <c r="K180" s="1106">
        <v>10.588089474368299</v>
      </c>
      <c r="L180" s="1106">
        <v>124.016935380836</v>
      </c>
      <c r="M180" s="1106" t="s">
        <v>1020</v>
      </c>
      <c r="N180" s="1106" t="s">
        <v>5398</v>
      </c>
      <c r="O180" s="1106" t="s">
        <v>113</v>
      </c>
      <c r="P180" s="1106" t="s">
        <v>2229</v>
      </c>
      <c r="Q180" s="1106" t="s">
        <v>35</v>
      </c>
      <c r="R180" s="1106" t="s">
        <v>84</v>
      </c>
      <c r="S180" s="1106" t="s">
        <v>85</v>
      </c>
      <c r="T180" s="1106" t="s">
        <v>4164</v>
      </c>
      <c r="U180" s="1106" t="s">
        <v>86</v>
      </c>
      <c r="V180" s="1106">
        <v>607022140</v>
      </c>
      <c r="W180" s="1116">
        <v>45014</v>
      </c>
      <c r="X180" s="1116">
        <v>46972</v>
      </c>
      <c r="Y180" s="1106" t="s">
        <v>5400</v>
      </c>
      <c r="Z180" s="1106" t="s">
        <v>5401</v>
      </c>
      <c r="AA180" s="1106" t="s">
        <v>4283</v>
      </c>
      <c r="AB180" s="463">
        <v>45877</v>
      </c>
      <c r="AC180" s="1111" t="s">
        <v>4163</v>
      </c>
      <c r="AD180" s="1114">
        <v>39072</v>
      </c>
    </row>
    <row r="181" spans="1:30" ht="15.75" hidden="1" customHeight="1">
      <c r="A181" s="1106" t="s">
        <v>10</v>
      </c>
      <c r="B181" s="1106" t="s">
        <v>11</v>
      </c>
      <c r="C181" s="1106" t="s">
        <v>146</v>
      </c>
      <c r="D181" s="1106" t="s">
        <v>1017</v>
      </c>
      <c r="E181" s="1106" t="s">
        <v>123</v>
      </c>
      <c r="F181" s="1107" t="str">
        <f t="array" ref="F181">IFERROR(INDEX(UIID!$K$2:$K1725, MATCH(CONCATENATE(B181,D181,G181,J181), UIID!$B$2:$B1725&amp;UIID!$D$2:$D1725&amp;UIID!$G$2:$G1725&amp;UIID!$H$2:$H1725, 0),), "Not Found")</f>
        <v>0722-0004</v>
      </c>
      <c r="G181" s="1106" t="s">
        <v>1018</v>
      </c>
      <c r="H181" s="1106"/>
      <c r="I181" s="1106" t="s">
        <v>5397</v>
      </c>
      <c r="J181" s="1106" t="s">
        <v>1019</v>
      </c>
      <c r="K181" s="1106">
        <v>10.588089474368299</v>
      </c>
      <c r="L181" s="1106">
        <v>124.016935380836</v>
      </c>
      <c r="M181" s="1106" t="s">
        <v>1020</v>
      </c>
      <c r="N181" s="1106" t="s">
        <v>5398</v>
      </c>
      <c r="O181" s="1106" t="s">
        <v>113</v>
      </c>
      <c r="P181" s="1106" t="s">
        <v>2229</v>
      </c>
      <c r="Q181" s="1106" t="s">
        <v>35</v>
      </c>
      <c r="R181" s="1106" t="s">
        <v>125</v>
      </c>
      <c r="S181" s="1106" t="s">
        <v>1023</v>
      </c>
      <c r="T181" s="1106" t="s">
        <v>4164</v>
      </c>
      <c r="U181" s="1106" t="s">
        <v>1024</v>
      </c>
      <c r="V181" s="1106" t="s">
        <v>1025</v>
      </c>
      <c r="W181" s="1116">
        <v>45014</v>
      </c>
      <c r="X181" s="1116">
        <v>46842</v>
      </c>
      <c r="Y181" s="1106" t="s">
        <v>5403</v>
      </c>
      <c r="Z181" s="1188" t="s">
        <v>5404</v>
      </c>
      <c r="AA181" s="1175">
        <v>44821</v>
      </c>
      <c r="AB181" s="465">
        <v>45523</v>
      </c>
      <c r="AC181" s="1111" t="s">
        <v>4163</v>
      </c>
      <c r="AD181" s="1114">
        <v>43753</v>
      </c>
    </row>
    <row r="182" spans="1:30" ht="15.75" hidden="1" customHeight="1">
      <c r="A182" s="1106" t="s">
        <v>10</v>
      </c>
      <c r="B182" s="1106" t="s">
        <v>11</v>
      </c>
      <c r="C182" s="1106" t="s">
        <v>146</v>
      </c>
      <c r="D182" s="1106" t="s">
        <v>1017</v>
      </c>
      <c r="E182" s="1106" t="s">
        <v>123</v>
      </c>
      <c r="F182" s="1107" t="str">
        <f t="array" ref="F182">IFERROR(INDEX(UIID!$K$2:$K1725, MATCH(CONCATENATE(B182,D182,G182,J182), UIID!$B$2:$B1725&amp;UIID!$D$2:$D1725&amp;UIID!$G$2:$G1725&amp;UIID!$H$2:$H1725, 0),), "Not Found")</f>
        <v>0722-0004</v>
      </c>
      <c r="G182" s="1133" t="s">
        <v>1018</v>
      </c>
      <c r="H182" s="1106"/>
      <c r="I182" s="1106" t="s">
        <v>5397</v>
      </c>
      <c r="J182" s="1106" t="s">
        <v>1019</v>
      </c>
      <c r="K182" s="1106">
        <v>10.588089474368299</v>
      </c>
      <c r="L182" s="1106">
        <v>124.016935380836</v>
      </c>
      <c r="M182" s="1106" t="s">
        <v>1020</v>
      </c>
      <c r="N182" s="1106" t="s">
        <v>5398</v>
      </c>
      <c r="O182" s="1106" t="s">
        <v>113</v>
      </c>
      <c r="P182" s="1106" t="s">
        <v>2229</v>
      </c>
      <c r="Q182" s="1106" t="s">
        <v>35</v>
      </c>
      <c r="R182" s="1106" t="s">
        <v>143</v>
      </c>
      <c r="S182" s="1106" t="s">
        <v>144</v>
      </c>
      <c r="T182" s="1106" t="s">
        <v>4164</v>
      </c>
      <c r="U182" s="1106" t="s">
        <v>308</v>
      </c>
      <c r="V182" s="1106">
        <v>607022143</v>
      </c>
      <c r="W182" s="1116">
        <v>45014</v>
      </c>
      <c r="X182" s="1116">
        <v>46842</v>
      </c>
      <c r="Y182" s="1106" t="s">
        <v>5406</v>
      </c>
      <c r="Z182" s="1106" t="s">
        <v>5407</v>
      </c>
      <c r="AA182" s="1106" t="s">
        <v>4283</v>
      </c>
      <c r="AB182" s="463">
        <v>45877</v>
      </c>
      <c r="AC182" s="1111" t="s">
        <v>4163</v>
      </c>
      <c r="AD182" s="1114">
        <v>39072</v>
      </c>
    </row>
    <row r="183" spans="1:30" ht="15.75" hidden="1" customHeight="1">
      <c r="A183" s="1106" t="s">
        <v>10</v>
      </c>
      <c r="B183" s="1106" t="s">
        <v>11</v>
      </c>
      <c r="C183" s="1106" t="s">
        <v>146</v>
      </c>
      <c r="D183" s="1106" t="s">
        <v>1017</v>
      </c>
      <c r="E183" s="1106" t="s">
        <v>123</v>
      </c>
      <c r="F183" s="1107" t="str">
        <f t="array" ref="F183">IFERROR(INDEX(UIID!$K$2:$K1725, MATCH(CONCATENATE(B183,D183,G183,J183), UIID!$B$2:$B1725&amp;UIID!$D$2:$D1725&amp;UIID!$G$2:$G1725&amp;UIID!$H$2:$H1725, 0),), "Not Found")</f>
        <v>0722-0004</v>
      </c>
      <c r="G183" s="1106" t="s">
        <v>1018</v>
      </c>
      <c r="H183" s="1106"/>
      <c r="I183" s="1106" t="s">
        <v>5397</v>
      </c>
      <c r="J183" s="1106" t="s">
        <v>1019</v>
      </c>
      <c r="K183" s="1106">
        <v>10.588089474368299</v>
      </c>
      <c r="L183" s="1106">
        <v>124.016935380836</v>
      </c>
      <c r="M183" s="1106" t="s">
        <v>1020</v>
      </c>
      <c r="N183" s="1106" t="s">
        <v>5398</v>
      </c>
      <c r="O183" s="1106" t="s">
        <v>113</v>
      </c>
      <c r="P183" s="1106" t="s">
        <v>2229</v>
      </c>
      <c r="Q183" s="1106" t="s">
        <v>35</v>
      </c>
      <c r="R183" s="1106" t="s">
        <v>32</v>
      </c>
      <c r="S183" s="1106" t="s">
        <v>39</v>
      </c>
      <c r="T183" s="1106" t="s">
        <v>4164</v>
      </c>
      <c r="U183" s="1106" t="s">
        <v>40</v>
      </c>
      <c r="V183" s="1106">
        <v>201307022121</v>
      </c>
      <c r="W183" s="1116">
        <v>45017</v>
      </c>
      <c r="X183" s="1116">
        <v>46845</v>
      </c>
      <c r="Y183" s="1106" t="s">
        <v>5409</v>
      </c>
      <c r="Z183" s="1106" t="s">
        <v>5410</v>
      </c>
      <c r="AA183" s="1117">
        <v>45553</v>
      </c>
      <c r="AB183" s="465">
        <v>45523</v>
      </c>
      <c r="AC183" s="1111" t="s">
        <v>4163</v>
      </c>
      <c r="AD183" s="1114">
        <v>41500</v>
      </c>
    </row>
    <row r="184" spans="1:30" ht="15.75" hidden="1" customHeight="1">
      <c r="A184" s="1106" t="s">
        <v>10</v>
      </c>
      <c r="B184" s="1106" t="s">
        <v>11</v>
      </c>
      <c r="C184" s="1106" t="s">
        <v>146</v>
      </c>
      <c r="D184" s="1106" t="s">
        <v>1017</v>
      </c>
      <c r="E184" s="1106" t="s">
        <v>123</v>
      </c>
      <c r="F184" s="1107" t="str">
        <f t="array" ref="F184">IFERROR(INDEX(UIID!$K$2:$K1725, MATCH(CONCATENATE(B184,D184,G184,J184), UIID!$B$2:$B1725&amp;UIID!$D$2:$D1725&amp;UIID!$G$2:$G1725&amp;UIID!$H$2:$H1725, 0),), "Not Found")</f>
        <v>0722-0004</v>
      </c>
      <c r="G184" s="1106" t="s">
        <v>1018</v>
      </c>
      <c r="H184" s="1106"/>
      <c r="I184" s="1106" t="s">
        <v>5397</v>
      </c>
      <c r="J184" s="1106" t="s">
        <v>1019</v>
      </c>
      <c r="K184" s="1106">
        <v>10.588089474368299</v>
      </c>
      <c r="L184" s="1106">
        <v>124.016935380836</v>
      </c>
      <c r="M184" s="1106" t="s">
        <v>1020</v>
      </c>
      <c r="N184" s="1106" t="s">
        <v>5398</v>
      </c>
      <c r="O184" s="1106" t="s">
        <v>113</v>
      </c>
      <c r="P184" s="1106" t="s">
        <v>2229</v>
      </c>
      <c r="Q184" s="1106" t="s">
        <v>35</v>
      </c>
      <c r="R184" s="1106" t="s">
        <v>104</v>
      </c>
      <c r="S184" s="1106" t="s">
        <v>105</v>
      </c>
      <c r="T184" s="1106" t="s">
        <v>4164</v>
      </c>
      <c r="U184" s="1106" t="s">
        <v>106</v>
      </c>
      <c r="V184" s="1106">
        <v>607022142</v>
      </c>
      <c r="W184" s="1116">
        <v>45014</v>
      </c>
      <c r="X184" s="1116">
        <v>46842</v>
      </c>
      <c r="Y184" s="1106" t="s">
        <v>5411</v>
      </c>
      <c r="Z184" s="1106" t="s">
        <v>5412</v>
      </c>
      <c r="AA184" s="1117">
        <v>45042</v>
      </c>
      <c r="AB184" s="463">
        <v>45877</v>
      </c>
      <c r="AC184" s="1111" t="s">
        <v>4163</v>
      </c>
      <c r="AD184" s="1114">
        <v>39072</v>
      </c>
    </row>
    <row r="185" spans="1:30" ht="15.75" hidden="1" customHeight="1">
      <c r="A185" s="1106" t="s">
        <v>10</v>
      </c>
      <c r="B185" s="1106" t="s">
        <v>11</v>
      </c>
      <c r="C185" s="1106" t="s">
        <v>509</v>
      </c>
      <c r="D185" s="1106" t="s">
        <v>1026</v>
      </c>
      <c r="E185" s="1106" t="s">
        <v>28</v>
      </c>
      <c r="F185" s="1107" t="str">
        <f t="array" ref="F185">IFERROR(INDEX(UIID!$K$2:$K1725, MATCH(CONCATENATE(B185,D185,G185,J185), UIID!$B$2:$B1725&amp;UIID!$D$2:$D1725&amp;UIID!$G$2:$G1725&amp;UIID!$H$2:$H1725, 0),), "Not Found")</f>
        <v>0722-0076</v>
      </c>
      <c r="G185" s="1106" t="s">
        <v>1027</v>
      </c>
      <c r="H185" s="1106"/>
      <c r="I185" s="1106" t="s">
        <v>5413</v>
      </c>
      <c r="J185" s="1106" t="s">
        <v>1028</v>
      </c>
      <c r="K185" s="1106">
        <v>11.2537426850758</v>
      </c>
      <c r="L185" s="1106">
        <v>124.00586130968099</v>
      </c>
      <c r="M185" s="1106" t="s">
        <v>1029</v>
      </c>
      <c r="N185" s="1106" t="s">
        <v>5414</v>
      </c>
      <c r="O185" s="1106" t="s">
        <v>113</v>
      </c>
      <c r="P185" s="1106" t="s">
        <v>2229</v>
      </c>
      <c r="Q185" s="1106" t="s">
        <v>35</v>
      </c>
      <c r="R185" s="1106" t="s">
        <v>84</v>
      </c>
      <c r="S185" s="1106" t="s">
        <v>93</v>
      </c>
      <c r="T185" s="1106" t="s">
        <v>4213</v>
      </c>
      <c r="U185" s="1106" t="s">
        <v>94</v>
      </c>
      <c r="V185" s="1120" t="s">
        <v>1030</v>
      </c>
      <c r="W185" s="1116">
        <v>45443</v>
      </c>
      <c r="X185" s="1116">
        <v>47270</v>
      </c>
      <c r="Y185" s="1120" t="s">
        <v>5415</v>
      </c>
      <c r="Z185" s="1120" t="s">
        <v>5416</v>
      </c>
      <c r="AA185" s="1189">
        <v>45705</v>
      </c>
      <c r="AB185" s="465">
        <v>45432</v>
      </c>
      <c r="AC185" s="1111" t="s">
        <v>4163</v>
      </c>
      <c r="AD185" s="1190">
        <v>2021</v>
      </c>
    </row>
    <row r="186" spans="1:30" ht="15.75" hidden="1" customHeight="1">
      <c r="A186" s="1106" t="s">
        <v>10</v>
      </c>
      <c r="B186" s="1106" t="s">
        <v>11</v>
      </c>
      <c r="C186" s="1106" t="s">
        <v>509</v>
      </c>
      <c r="D186" s="1106" t="s">
        <v>1026</v>
      </c>
      <c r="E186" s="1106" t="s">
        <v>28</v>
      </c>
      <c r="F186" s="1107" t="str">
        <f t="array" ref="F186">IFERROR(INDEX(UIID!$K$2:$K1725, MATCH(CONCATENATE(B186,D186,G186,J186), UIID!$B$2:$B1725&amp;UIID!$D$2:$D1725&amp;UIID!$G$2:$G1725&amp;UIID!$H$2:$H1725, 0),), "Not Found")</f>
        <v>0722-0076</v>
      </c>
      <c r="G186" s="1106" t="s">
        <v>1027</v>
      </c>
      <c r="H186" s="1106"/>
      <c r="I186" s="1106" t="s">
        <v>5413</v>
      </c>
      <c r="J186" s="1106" t="s">
        <v>1028</v>
      </c>
      <c r="K186" s="1106">
        <v>11.2537426850758</v>
      </c>
      <c r="L186" s="1106">
        <v>124.00586130968099</v>
      </c>
      <c r="M186" s="1106" t="s">
        <v>1031</v>
      </c>
      <c r="N186" s="1106" t="s">
        <v>5414</v>
      </c>
      <c r="O186" s="1106" t="s">
        <v>113</v>
      </c>
      <c r="P186" s="1106" t="s">
        <v>2229</v>
      </c>
      <c r="Q186" s="1106" t="s">
        <v>35</v>
      </c>
      <c r="R186" s="1106" t="s">
        <v>2230</v>
      </c>
      <c r="S186" s="1106" t="s">
        <v>161</v>
      </c>
      <c r="T186" s="1106" t="s">
        <v>4157</v>
      </c>
      <c r="U186" s="1106" t="s">
        <v>364</v>
      </c>
      <c r="V186" s="1120" t="s">
        <v>1032</v>
      </c>
      <c r="W186" s="1116">
        <v>45425</v>
      </c>
      <c r="X186" s="1116">
        <v>47252</v>
      </c>
      <c r="Y186" s="1120" t="s">
        <v>5417</v>
      </c>
      <c r="Z186" s="1120" t="s">
        <v>5418</v>
      </c>
      <c r="AA186" s="1124">
        <v>44854</v>
      </c>
      <c r="AB186" s="465">
        <v>45432</v>
      </c>
      <c r="AC186" s="1111" t="s">
        <v>4163</v>
      </c>
      <c r="AD186" s="1114">
        <v>44335</v>
      </c>
    </row>
    <row r="187" spans="1:30" ht="15.75" hidden="1" customHeight="1">
      <c r="A187" s="1106" t="s">
        <v>10</v>
      </c>
      <c r="B187" s="1106" t="s">
        <v>11</v>
      </c>
      <c r="C187" s="1106" t="s">
        <v>509</v>
      </c>
      <c r="D187" s="1106" t="s">
        <v>1026</v>
      </c>
      <c r="E187" s="1106" t="s">
        <v>28</v>
      </c>
      <c r="F187" s="1107" t="str">
        <f t="array" ref="F187">IFERROR(INDEX(UIID!$K$2:$K1725, MATCH(CONCATENATE(B187,D187,G187,J187), UIID!$B$2:$B1725&amp;UIID!$D$2:$D1725&amp;UIID!$G$2:$G1725&amp;UIID!$H$2:$H1725, 0),), "Not Found")</f>
        <v>0722-0076</v>
      </c>
      <c r="G187" s="1106" t="s">
        <v>1027</v>
      </c>
      <c r="H187" s="1106"/>
      <c r="I187" s="1106" t="s">
        <v>5413</v>
      </c>
      <c r="J187" s="1106" t="s">
        <v>1028</v>
      </c>
      <c r="K187" s="1106">
        <v>11.2537426850758</v>
      </c>
      <c r="L187" s="1106">
        <v>124.00586130968099</v>
      </c>
      <c r="M187" s="1106" t="s">
        <v>1031</v>
      </c>
      <c r="N187" s="1106" t="s">
        <v>5414</v>
      </c>
      <c r="O187" s="1106" t="s">
        <v>113</v>
      </c>
      <c r="P187" s="1106" t="s">
        <v>2229</v>
      </c>
      <c r="Q187" s="1106" t="s">
        <v>35</v>
      </c>
      <c r="R187" s="1106" t="s">
        <v>125</v>
      </c>
      <c r="S187" s="1106" t="s">
        <v>1033</v>
      </c>
      <c r="T187" s="1106" t="s">
        <v>4164</v>
      </c>
      <c r="U187" s="1106" t="s">
        <v>1034</v>
      </c>
      <c r="V187" s="1106" t="s">
        <v>1035</v>
      </c>
      <c r="W187" s="1116">
        <v>45425</v>
      </c>
      <c r="X187" s="1116">
        <v>47252</v>
      </c>
      <c r="Y187" s="1106" t="s">
        <v>5419</v>
      </c>
      <c r="Z187" s="1106" t="s">
        <v>5420</v>
      </c>
      <c r="AA187" s="1176">
        <v>45414</v>
      </c>
      <c r="AB187" s="462"/>
      <c r="AC187" s="1111"/>
      <c r="AD187" s="1114">
        <v>44167</v>
      </c>
    </row>
    <row r="188" spans="1:30" ht="15.75" hidden="1" customHeight="1">
      <c r="A188" s="1106" t="s">
        <v>10</v>
      </c>
      <c r="B188" s="1106" t="s">
        <v>11</v>
      </c>
      <c r="C188" s="1106" t="s">
        <v>509</v>
      </c>
      <c r="D188" s="1106" t="s">
        <v>1026</v>
      </c>
      <c r="E188" s="1106" t="s">
        <v>28</v>
      </c>
      <c r="F188" s="1107" t="str">
        <f t="array" ref="F188">IFERROR(INDEX(UIID!$K$2:$K1725, MATCH(CONCATENATE(B188,D188,G188,J188), UIID!$B$2:$B1725&amp;UIID!$D$2:$D1725&amp;UIID!$G$2:$G1725&amp;UIID!$H$2:$H1725, 0),), "Not Found")</f>
        <v>0722-0076</v>
      </c>
      <c r="G188" s="1106" t="s">
        <v>1027</v>
      </c>
      <c r="H188" s="1106"/>
      <c r="I188" s="1106" t="s">
        <v>5413</v>
      </c>
      <c r="J188" s="1106" t="s">
        <v>1028</v>
      </c>
      <c r="K188" s="1106">
        <v>11.2537426850758</v>
      </c>
      <c r="L188" s="1106">
        <v>124.00586130968099</v>
      </c>
      <c r="M188" s="1106" t="s">
        <v>1031</v>
      </c>
      <c r="N188" s="1106" t="s">
        <v>5414</v>
      </c>
      <c r="O188" s="1106" t="s">
        <v>113</v>
      </c>
      <c r="P188" s="1106" t="s">
        <v>2229</v>
      </c>
      <c r="Q188" s="1106" t="s">
        <v>5421</v>
      </c>
      <c r="R188" s="1106" t="s">
        <v>125</v>
      </c>
      <c r="S188" s="1106" t="s">
        <v>3404</v>
      </c>
      <c r="T188" s="1106" t="s">
        <v>4164</v>
      </c>
      <c r="U188" s="1106" t="s">
        <v>237</v>
      </c>
      <c r="V188" s="1106" t="s">
        <v>1036</v>
      </c>
      <c r="W188" s="1116">
        <v>45425</v>
      </c>
      <c r="X188" s="1116">
        <v>47252</v>
      </c>
      <c r="Y188" s="1106" t="s">
        <v>5422</v>
      </c>
      <c r="Z188" s="1106" t="s">
        <v>5423</v>
      </c>
      <c r="AA188" s="1175">
        <v>44177</v>
      </c>
      <c r="AB188" s="462"/>
      <c r="AC188" s="1111"/>
      <c r="AD188" s="1114">
        <v>44168</v>
      </c>
    </row>
    <row r="189" spans="1:30" ht="15.75" hidden="1" customHeight="1">
      <c r="A189" s="1106" t="s">
        <v>10</v>
      </c>
      <c r="B189" s="1106" t="s">
        <v>11</v>
      </c>
      <c r="C189" s="1106" t="s">
        <v>509</v>
      </c>
      <c r="D189" s="1106" t="s">
        <v>1026</v>
      </c>
      <c r="E189" s="1106" t="s">
        <v>28</v>
      </c>
      <c r="F189" s="1107" t="str">
        <f t="array" ref="F189">IFERROR(INDEX(UIID!$K$2:$K1725, MATCH(CONCATENATE(B189,D189,G189,J189), UIID!$B$2:$B1725&amp;UIID!$D$2:$D1725&amp;UIID!$G$2:$G1725&amp;UIID!$H$2:$H1725, 0),), "Not Found")</f>
        <v>0722-0076</v>
      </c>
      <c r="G189" s="1106" t="s">
        <v>1027</v>
      </c>
      <c r="H189" s="1106"/>
      <c r="I189" s="1106" t="s">
        <v>5413</v>
      </c>
      <c r="J189" s="1106" t="s">
        <v>1028</v>
      </c>
      <c r="K189" s="1106">
        <v>11.2537426850758</v>
      </c>
      <c r="L189" s="1106">
        <v>124.00586130968099</v>
      </c>
      <c r="M189" s="1106" t="s">
        <v>1031</v>
      </c>
      <c r="N189" s="1106" t="s">
        <v>5414</v>
      </c>
      <c r="O189" s="1106" t="s">
        <v>113</v>
      </c>
      <c r="P189" s="1106" t="s">
        <v>2229</v>
      </c>
      <c r="Q189" s="1106" t="s">
        <v>35</v>
      </c>
      <c r="R189" s="1106" t="s">
        <v>107</v>
      </c>
      <c r="S189" s="1106" t="s">
        <v>191</v>
      </c>
      <c r="T189" s="1106" t="s">
        <v>4164</v>
      </c>
      <c r="U189" s="1106" t="s">
        <v>192</v>
      </c>
      <c r="V189" s="1106" t="s">
        <v>1037</v>
      </c>
      <c r="W189" s="1116">
        <v>45014</v>
      </c>
      <c r="X189" s="1116">
        <v>46842</v>
      </c>
      <c r="Y189" s="1106" t="s">
        <v>5424</v>
      </c>
      <c r="Z189" s="1106" t="s">
        <v>5425</v>
      </c>
      <c r="AA189" s="1191">
        <v>45671</v>
      </c>
      <c r="AB189" s="463">
        <v>45883</v>
      </c>
      <c r="AC189" s="1111" t="s">
        <v>4163</v>
      </c>
      <c r="AD189" s="1114">
        <v>44180</v>
      </c>
    </row>
    <row r="190" spans="1:30" ht="15.75" hidden="1" customHeight="1">
      <c r="A190" s="1106" t="s">
        <v>10</v>
      </c>
      <c r="B190" s="1106" t="s">
        <v>11</v>
      </c>
      <c r="C190" s="1106" t="s">
        <v>509</v>
      </c>
      <c r="D190" s="1106" t="s">
        <v>1026</v>
      </c>
      <c r="E190" s="1106" t="s">
        <v>28</v>
      </c>
      <c r="F190" s="1107" t="str">
        <f t="array" ref="F190">IFERROR(INDEX(UIID!$K$2:$K1725, MATCH(CONCATENATE(B190,D190,G190,J190), UIID!$B$2:$B1725&amp;UIID!$D$2:$D1725&amp;UIID!$G$2:$G1725&amp;UIID!$H$2:$H1725, 0),), "Not Found")</f>
        <v>0722-0076</v>
      </c>
      <c r="G190" s="1106" t="s">
        <v>1027</v>
      </c>
      <c r="H190" s="1106"/>
      <c r="I190" s="1106" t="s">
        <v>5413</v>
      </c>
      <c r="J190" s="1106" t="s">
        <v>1028</v>
      </c>
      <c r="K190" s="1106">
        <v>11.2537426850758</v>
      </c>
      <c r="L190" s="1106">
        <v>124.00586130968099</v>
      </c>
      <c r="M190" s="1106" t="s">
        <v>1031</v>
      </c>
      <c r="N190" s="1106" t="s">
        <v>5414</v>
      </c>
      <c r="O190" s="1106" t="s">
        <v>113</v>
      </c>
      <c r="P190" s="1106" t="s">
        <v>2229</v>
      </c>
      <c r="Q190" s="1106" t="s">
        <v>35</v>
      </c>
      <c r="R190" s="1106" t="s">
        <v>125</v>
      </c>
      <c r="S190" s="1106" t="s">
        <v>1023</v>
      </c>
      <c r="T190" s="1106" t="s">
        <v>4164</v>
      </c>
      <c r="U190" s="1106" t="s">
        <v>1039</v>
      </c>
      <c r="V190" s="1106" t="s">
        <v>5426</v>
      </c>
      <c r="W190" s="1116">
        <v>45425</v>
      </c>
      <c r="X190" s="1116">
        <v>47252</v>
      </c>
      <c r="Y190" s="1106" t="s">
        <v>5422</v>
      </c>
      <c r="Z190" s="1120" t="s">
        <v>5427</v>
      </c>
      <c r="AA190" s="1175">
        <v>44821</v>
      </c>
      <c r="AB190" s="465">
        <v>45432</v>
      </c>
      <c r="AC190" s="1111" t="s">
        <v>4163</v>
      </c>
      <c r="AD190" s="1114">
        <v>43752</v>
      </c>
    </row>
    <row r="191" spans="1:30" ht="15.75" hidden="1" customHeight="1">
      <c r="A191" s="1106" t="s">
        <v>10</v>
      </c>
      <c r="B191" s="1106" t="s">
        <v>11</v>
      </c>
      <c r="C191" s="1106" t="s">
        <v>509</v>
      </c>
      <c r="D191" s="1106" t="s">
        <v>1026</v>
      </c>
      <c r="E191" s="1106" t="s">
        <v>28</v>
      </c>
      <c r="F191" s="1107" t="str">
        <f t="array" ref="F191">IFERROR(INDEX(UIID!$K$2:$K1725, MATCH(CONCATENATE(B191,D191,G191,J191), UIID!$B$2:$B1725&amp;UIID!$D$2:$D1725&amp;UIID!$G$2:$G1725&amp;UIID!$H$2:$H1725, 0),), "Not Found")</f>
        <v>0722-0076</v>
      </c>
      <c r="G191" s="1106" t="s">
        <v>1027</v>
      </c>
      <c r="H191" s="1106"/>
      <c r="I191" s="1106" t="s">
        <v>5413</v>
      </c>
      <c r="J191" s="1106" t="s">
        <v>1028</v>
      </c>
      <c r="K191" s="1106">
        <v>11.2537426850758</v>
      </c>
      <c r="L191" s="1106">
        <v>124.00586130968099</v>
      </c>
      <c r="M191" s="1106" t="s">
        <v>1031</v>
      </c>
      <c r="N191" s="1106" t="s">
        <v>5414</v>
      </c>
      <c r="O191" s="1106" t="s">
        <v>113</v>
      </c>
      <c r="P191" s="1106" t="s">
        <v>2229</v>
      </c>
      <c r="Q191" s="1106" t="s">
        <v>35</v>
      </c>
      <c r="R191" s="1106" t="s">
        <v>104</v>
      </c>
      <c r="S191" s="1106" t="s">
        <v>105</v>
      </c>
      <c r="T191" s="1106" t="s">
        <v>4164</v>
      </c>
      <c r="U191" s="1106" t="s">
        <v>106</v>
      </c>
      <c r="V191" s="1106" t="s">
        <v>5428</v>
      </c>
      <c r="W191" s="1116">
        <v>45425</v>
      </c>
      <c r="X191" s="1116">
        <v>47252</v>
      </c>
      <c r="Y191" s="1106" t="s">
        <v>5430</v>
      </c>
      <c r="Z191" s="1106" t="s">
        <v>5431</v>
      </c>
      <c r="AA191" s="1173">
        <v>45023</v>
      </c>
      <c r="AB191" s="465">
        <v>45432</v>
      </c>
      <c r="AC191" s="1111" t="s">
        <v>4163</v>
      </c>
      <c r="AD191" s="1114">
        <v>43752</v>
      </c>
    </row>
    <row r="192" spans="1:30" ht="15.75" hidden="1" customHeight="1">
      <c r="A192" s="1106" t="s">
        <v>10</v>
      </c>
      <c r="B192" s="1106" t="s">
        <v>11</v>
      </c>
      <c r="C192" s="1106" t="s">
        <v>509</v>
      </c>
      <c r="D192" s="1106" t="s">
        <v>1026</v>
      </c>
      <c r="E192" s="1106" t="s">
        <v>28</v>
      </c>
      <c r="F192" s="1107" t="str">
        <f t="array" ref="F192">IFERROR(INDEX(UIID!$K$2:$K1725, MATCH(CONCATENATE(B192,D192,G192,J192), UIID!$B$2:$B1725&amp;UIID!$D$2:$D1725&amp;UIID!$G$2:$G1725&amp;UIID!$H$2:$H1725, 0),), "Not Found")</f>
        <v>0722-0076</v>
      </c>
      <c r="G192" s="1106" t="s">
        <v>1027</v>
      </c>
      <c r="H192" s="1106"/>
      <c r="I192" s="1106" t="s">
        <v>5413</v>
      </c>
      <c r="J192" s="1106" t="s">
        <v>1028</v>
      </c>
      <c r="K192" s="1106">
        <v>11.2537426850758</v>
      </c>
      <c r="L192" s="1106">
        <v>124.00586130968099</v>
      </c>
      <c r="M192" s="1106" t="s">
        <v>1031</v>
      </c>
      <c r="N192" s="1106" t="s">
        <v>5414</v>
      </c>
      <c r="O192" s="1106" t="s">
        <v>113</v>
      </c>
      <c r="P192" s="1106" t="s">
        <v>2229</v>
      </c>
      <c r="Q192" s="1106" t="s">
        <v>35</v>
      </c>
      <c r="R192" s="1106" t="s">
        <v>32</v>
      </c>
      <c r="S192" s="1106" t="s">
        <v>36</v>
      </c>
      <c r="T192" s="1106" t="s">
        <v>4164</v>
      </c>
      <c r="U192" s="1106" t="s">
        <v>91</v>
      </c>
      <c r="V192" s="1106" t="s">
        <v>1040</v>
      </c>
      <c r="W192" s="1116">
        <v>45425</v>
      </c>
      <c r="X192" s="1116">
        <v>47252</v>
      </c>
      <c r="Y192" s="1106" t="s">
        <v>5433</v>
      </c>
      <c r="Z192" s="1106">
        <v>201907221200205</v>
      </c>
      <c r="AA192" s="1177">
        <v>45060</v>
      </c>
      <c r="AB192" s="465">
        <v>45432</v>
      </c>
      <c r="AC192" s="1111" t="s">
        <v>4163</v>
      </c>
      <c r="AD192" s="1114">
        <v>43502</v>
      </c>
    </row>
    <row r="193" spans="1:30" ht="15.75" hidden="1" customHeight="1">
      <c r="A193" s="1106" t="s">
        <v>10</v>
      </c>
      <c r="B193" s="1106" t="s">
        <v>11</v>
      </c>
      <c r="C193" s="1106" t="s">
        <v>509</v>
      </c>
      <c r="D193" s="1106" t="s">
        <v>1026</v>
      </c>
      <c r="E193" s="1106" t="s">
        <v>28</v>
      </c>
      <c r="F193" s="1107" t="str">
        <f t="array" ref="F193">IFERROR(INDEX(UIID!$K$2:$K1725, MATCH(CONCATENATE(B193,D193,G193,J193), UIID!$B$2:$B1725&amp;UIID!$D$2:$D1725&amp;UIID!$G$2:$G1725&amp;UIID!$H$2:$H1725, 0),), "Not Found")</f>
        <v>0722-0076</v>
      </c>
      <c r="G193" s="1133" t="s">
        <v>1027</v>
      </c>
      <c r="H193" s="1106"/>
      <c r="I193" s="1106" t="s">
        <v>5413</v>
      </c>
      <c r="J193" s="1106" t="s">
        <v>1028</v>
      </c>
      <c r="K193" s="1106">
        <v>11.2537426850758</v>
      </c>
      <c r="L193" s="1106">
        <v>124.00586130968099</v>
      </c>
      <c r="M193" s="1106" t="s">
        <v>1031</v>
      </c>
      <c r="N193" s="1106" t="s">
        <v>5414</v>
      </c>
      <c r="O193" s="1106" t="s">
        <v>113</v>
      </c>
      <c r="P193" s="1106" t="s">
        <v>2229</v>
      </c>
      <c r="Q193" s="1106" t="s">
        <v>35</v>
      </c>
      <c r="R193" s="1106" t="s">
        <v>84</v>
      </c>
      <c r="S193" s="1106" t="s">
        <v>85</v>
      </c>
      <c r="T193" s="1106" t="s">
        <v>4164</v>
      </c>
      <c r="U193" s="1106" t="s">
        <v>94</v>
      </c>
      <c r="V193" s="1106" t="s">
        <v>1041</v>
      </c>
      <c r="W193" s="1116">
        <v>45425</v>
      </c>
      <c r="X193" s="1116">
        <v>47252</v>
      </c>
      <c r="Y193" s="1106" t="s">
        <v>5435</v>
      </c>
      <c r="Z193" s="1106" t="s">
        <v>5436</v>
      </c>
      <c r="AA193" s="1116">
        <v>44622</v>
      </c>
      <c r="AB193" s="462"/>
      <c r="AC193" s="1111"/>
      <c r="AD193" s="1114">
        <v>43118</v>
      </c>
    </row>
    <row r="194" spans="1:30" ht="15.75" hidden="1" customHeight="1">
      <c r="A194" s="1106" t="s">
        <v>10</v>
      </c>
      <c r="B194" s="1106" t="s">
        <v>11</v>
      </c>
      <c r="C194" s="1106" t="s">
        <v>28</v>
      </c>
      <c r="D194" s="1106" t="s">
        <v>977</v>
      </c>
      <c r="E194" s="1106" t="s">
        <v>28</v>
      </c>
      <c r="F194" s="1107" t="str">
        <f t="array" ref="F194">IFERROR(INDEX(UIID!$K$2:$K1725, MATCH(CONCATENATE(B194,D194,G194,J194), UIID!$B$2:$B1725&amp;UIID!$D$2:$D1725&amp;UIID!$G$2:$G1725&amp;UIID!$H$2:$H1725, 0),), "Not Found")</f>
        <v>0722-0019</v>
      </c>
      <c r="G194" s="1106" t="s">
        <v>1042</v>
      </c>
      <c r="H194" s="1106"/>
      <c r="I194" s="1106" t="s">
        <v>5437</v>
      </c>
      <c r="J194" s="1106" t="s">
        <v>1043</v>
      </c>
      <c r="K194" s="1106">
        <v>10.2393458355067</v>
      </c>
      <c r="L194" s="1106">
        <v>123.804914342475</v>
      </c>
      <c r="M194" s="1106" t="s">
        <v>1044</v>
      </c>
      <c r="N194" s="1106" t="s">
        <v>5438</v>
      </c>
      <c r="O194" s="1106" t="s">
        <v>113</v>
      </c>
      <c r="P194" s="1106" t="s">
        <v>2229</v>
      </c>
      <c r="Q194" s="1106" t="s">
        <v>35</v>
      </c>
      <c r="R194" s="1106" t="s">
        <v>84</v>
      </c>
      <c r="S194" s="1106" t="s">
        <v>85</v>
      </c>
      <c r="T194" s="1106" t="s">
        <v>4164</v>
      </c>
      <c r="U194" s="1106" t="s">
        <v>94</v>
      </c>
      <c r="V194" s="1106">
        <v>907022035</v>
      </c>
      <c r="W194" s="1116">
        <v>45301</v>
      </c>
      <c r="X194" s="1116">
        <v>47129</v>
      </c>
      <c r="Y194" s="1106" t="s">
        <v>5441</v>
      </c>
      <c r="Z194" s="1106" t="s">
        <v>5442</v>
      </c>
      <c r="AA194" s="1168">
        <v>44896</v>
      </c>
      <c r="AB194" s="465">
        <v>45394</v>
      </c>
      <c r="AC194" s="1111" t="s">
        <v>4163</v>
      </c>
      <c r="AD194" s="1114">
        <v>39933</v>
      </c>
    </row>
    <row r="195" spans="1:30" ht="15.75" hidden="1" customHeight="1">
      <c r="A195" s="1106" t="s">
        <v>10</v>
      </c>
      <c r="B195" s="1106" t="s">
        <v>11</v>
      </c>
      <c r="C195" s="1106" t="s">
        <v>28</v>
      </c>
      <c r="D195" s="1106" t="s">
        <v>977</v>
      </c>
      <c r="E195" s="1106" t="s">
        <v>28</v>
      </c>
      <c r="F195" s="1107" t="str">
        <f t="array" ref="F195">IFERROR(INDEX(UIID!$K$2:$K1725, MATCH(CONCATENATE(B195,D195,G195,J195), UIID!$B$2:$B1725&amp;UIID!$D$2:$D1725&amp;UIID!$G$2:$G1725&amp;UIID!$H$2:$H1725, 0),), "Not Found")</f>
        <v>0722-0019</v>
      </c>
      <c r="G195" s="1106" t="s">
        <v>1042</v>
      </c>
      <c r="H195" s="1106"/>
      <c r="I195" s="1106" t="s">
        <v>5437</v>
      </c>
      <c r="J195" s="1106" t="s">
        <v>1043</v>
      </c>
      <c r="K195" s="1106">
        <v>10.2393458355067</v>
      </c>
      <c r="L195" s="1106">
        <v>123.804914342475</v>
      </c>
      <c r="M195" s="1106" t="s">
        <v>1044</v>
      </c>
      <c r="N195" s="1106" t="s">
        <v>5438</v>
      </c>
      <c r="O195" s="1106" t="s">
        <v>113</v>
      </c>
      <c r="P195" s="1106" t="s">
        <v>2229</v>
      </c>
      <c r="Q195" s="1106" t="s">
        <v>35</v>
      </c>
      <c r="R195" s="1106" t="s">
        <v>104</v>
      </c>
      <c r="S195" s="1106" t="s">
        <v>105</v>
      </c>
      <c r="T195" s="1106" t="s">
        <v>4164</v>
      </c>
      <c r="U195" s="1106" t="s">
        <v>106</v>
      </c>
      <c r="V195" s="1106" t="s">
        <v>1050</v>
      </c>
      <c r="W195" s="1116">
        <v>45301</v>
      </c>
      <c r="X195" s="1116">
        <v>47129</v>
      </c>
      <c r="Y195" s="1106" t="s">
        <v>5444</v>
      </c>
      <c r="Z195" s="1106" t="s">
        <v>5445</v>
      </c>
      <c r="AA195" s="1175">
        <v>44737</v>
      </c>
      <c r="AB195" s="465">
        <v>45394</v>
      </c>
      <c r="AC195" s="1111" t="s">
        <v>4163</v>
      </c>
      <c r="AD195" s="1114">
        <v>43741</v>
      </c>
    </row>
    <row r="196" spans="1:30" ht="15.75" hidden="1" customHeight="1">
      <c r="A196" s="1106" t="s">
        <v>10</v>
      </c>
      <c r="B196" s="1106" t="s">
        <v>11</v>
      </c>
      <c r="C196" s="1106" t="s">
        <v>28</v>
      </c>
      <c r="D196" s="1106" t="s">
        <v>977</v>
      </c>
      <c r="E196" s="1106" t="s">
        <v>28</v>
      </c>
      <c r="F196" s="1107" t="str">
        <f t="array" ref="F196">IFERROR(INDEX(UIID!$K$2:$K1725, MATCH(CONCATENATE(B196,D196,G196,J196), UIID!$B$2:$B1725&amp;UIID!$D$2:$D1725&amp;UIID!$G$2:$G1725&amp;UIID!$H$2:$H1725, 0),), "Not Found")</f>
        <v>0722-0019</v>
      </c>
      <c r="G196" s="1106" t="s">
        <v>1042</v>
      </c>
      <c r="H196" s="1106"/>
      <c r="I196" s="1106" t="s">
        <v>5437</v>
      </c>
      <c r="J196" s="1106" t="s">
        <v>1043</v>
      </c>
      <c r="K196" s="1106">
        <v>10.2393458355067</v>
      </c>
      <c r="L196" s="1106">
        <v>123.804914342475</v>
      </c>
      <c r="M196" s="1106" t="s">
        <v>1044</v>
      </c>
      <c r="N196" s="1106" t="s">
        <v>5438</v>
      </c>
      <c r="O196" s="1106" t="s">
        <v>113</v>
      </c>
      <c r="P196" s="1106" t="s">
        <v>2229</v>
      </c>
      <c r="Q196" s="1106" t="s">
        <v>35</v>
      </c>
      <c r="R196" s="1106" t="s">
        <v>87</v>
      </c>
      <c r="S196" s="1106" t="s">
        <v>88</v>
      </c>
      <c r="T196" s="1106" t="s">
        <v>4164</v>
      </c>
      <c r="U196" s="1106" t="s">
        <v>89</v>
      </c>
      <c r="V196" s="1106" t="s">
        <v>1053</v>
      </c>
      <c r="W196" s="1116">
        <v>45301</v>
      </c>
      <c r="X196" s="1116">
        <v>47129</v>
      </c>
      <c r="Y196" s="1106" t="s">
        <v>5447</v>
      </c>
      <c r="Z196" s="1106" t="s">
        <v>5448</v>
      </c>
      <c r="AA196" s="1106" t="s">
        <v>5449</v>
      </c>
      <c r="AB196" s="462"/>
      <c r="AC196" s="1111"/>
      <c r="AD196" s="1114">
        <v>43245</v>
      </c>
    </row>
    <row r="197" spans="1:30" ht="15.75" hidden="1" customHeight="1">
      <c r="A197" s="1106" t="s">
        <v>10</v>
      </c>
      <c r="B197" s="1106" t="s">
        <v>11</v>
      </c>
      <c r="C197" s="1106" t="s">
        <v>50</v>
      </c>
      <c r="D197" s="1106" t="s">
        <v>1054</v>
      </c>
      <c r="E197" s="1106" t="s">
        <v>146</v>
      </c>
      <c r="F197" s="1107" t="str">
        <f t="array" ref="F197">IFERROR(INDEX(UIID!$K$2:$K1725, MATCH(CONCATENATE(B197,D197,G197,J197), UIID!$B$2:$B1725&amp;UIID!$D$2:$D1725&amp;UIID!$G$2:$G1725&amp;UIID!$H$2:$H1725, 0),), "Not Found")</f>
        <v>0722-0055</v>
      </c>
      <c r="G197" s="1106" t="s">
        <v>1055</v>
      </c>
      <c r="H197" s="1106"/>
      <c r="I197" s="1106" t="s">
        <v>5450</v>
      </c>
      <c r="J197" s="1106" t="s">
        <v>1056</v>
      </c>
      <c r="K197" s="1106">
        <v>9.5534578656574993</v>
      </c>
      <c r="L197" s="1106">
        <v>123.308575778535</v>
      </c>
      <c r="M197" s="1106" t="s">
        <v>1057</v>
      </c>
      <c r="N197" s="1106" t="s">
        <v>5451</v>
      </c>
      <c r="O197" s="1106" t="s">
        <v>113</v>
      </c>
      <c r="P197" s="1106" t="s">
        <v>2229</v>
      </c>
      <c r="Q197" s="1106" t="s">
        <v>35</v>
      </c>
      <c r="R197" s="1106" t="s">
        <v>107</v>
      </c>
      <c r="S197" s="1106" t="s">
        <v>191</v>
      </c>
      <c r="T197" s="1106" t="s">
        <v>4164</v>
      </c>
      <c r="U197" s="1106" t="s">
        <v>1058</v>
      </c>
      <c r="V197" s="1106" t="s">
        <v>1059</v>
      </c>
      <c r="W197" s="1116">
        <v>45014</v>
      </c>
      <c r="X197" s="1116">
        <v>46842</v>
      </c>
      <c r="Y197" s="1106" t="s">
        <v>5452</v>
      </c>
      <c r="Z197" s="1106" t="s">
        <v>5425</v>
      </c>
      <c r="AA197" s="1116">
        <v>45671</v>
      </c>
      <c r="AB197" s="465">
        <v>45439</v>
      </c>
      <c r="AC197" s="1111" t="s">
        <v>4163</v>
      </c>
      <c r="AD197" s="1114">
        <v>44309</v>
      </c>
    </row>
    <row r="198" spans="1:30" ht="15.75" hidden="1" customHeight="1">
      <c r="A198" s="1106" t="s">
        <v>10</v>
      </c>
      <c r="B198" s="1106" t="s">
        <v>11</v>
      </c>
      <c r="C198" s="1106" t="s">
        <v>50</v>
      </c>
      <c r="D198" s="1106" t="s">
        <v>1054</v>
      </c>
      <c r="E198" s="1106" t="s">
        <v>146</v>
      </c>
      <c r="F198" s="1107" t="str">
        <f t="array" ref="F198">IFERROR(INDEX(UIID!$K$2:$K1725, MATCH(CONCATENATE(B198,D198,G198,J198), UIID!$B$2:$B1725&amp;UIID!$D$2:$D1725&amp;UIID!$G$2:$G1725&amp;UIID!$H$2:$H1725, 0),), "Not Found")</f>
        <v>0722-0055</v>
      </c>
      <c r="G198" s="1106" t="s">
        <v>1055</v>
      </c>
      <c r="H198" s="1106"/>
      <c r="I198" s="1106" t="s">
        <v>5450</v>
      </c>
      <c r="J198" s="1106" t="s">
        <v>1056</v>
      </c>
      <c r="K198" s="1106">
        <v>9.5534578656574993</v>
      </c>
      <c r="L198" s="1106">
        <v>123.308575778535</v>
      </c>
      <c r="M198" s="1106" t="s">
        <v>1057</v>
      </c>
      <c r="N198" s="1106" t="s">
        <v>5451</v>
      </c>
      <c r="O198" s="1106" t="s">
        <v>113</v>
      </c>
      <c r="P198" s="1106" t="s">
        <v>2229</v>
      </c>
      <c r="Q198" s="1106" t="s">
        <v>35</v>
      </c>
      <c r="R198" s="1106" t="s">
        <v>84</v>
      </c>
      <c r="S198" s="1106" t="s">
        <v>85</v>
      </c>
      <c r="T198" s="1106" t="s">
        <v>4164</v>
      </c>
      <c r="U198" s="1106" t="s">
        <v>94</v>
      </c>
      <c r="V198" s="1106" t="s">
        <v>1060</v>
      </c>
      <c r="W198" s="1116">
        <v>45014</v>
      </c>
      <c r="X198" s="1116">
        <v>46842</v>
      </c>
      <c r="Y198" s="1106" t="s">
        <v>5454</v>
      </c>
      <c r="Z198" s="1106" t="s">
        <v>5455</v>
      </c>
      <c r="AA198" s="1168">
        <v>44930</v>
      </c>
      <c r="AB198" s="465">
        <v>45481</v>
      </c>
      <c r="AC198" s="1111" t="s">
        <v>4163</v>
      </c>
      <c r="AD198" s="1114">
        <v>44273</v>
      </c>
    </row>
    <row r="199" spans="1:30" ht="15.75" hidden="1" customHeight="1">
      <c r="A199" s="1106" t="s">
        <v>10</v>
      </c>
      <c r="B199" s="1106" t="s">
        <v>11</v>
      </c>
      <c r="C199" s="1106" t="s">
        <v>50</v>
      </c>
      <c r="D199" s="1106" t="s">
        <v>1054</v>
      </c>
      <c r="E199" s="1106" t="s">
        <v>146</v>
      </c>
      <c r="F199" s="1107" t="str">
        <f t="array" ref="F199">IFERROR(INDEX(UIID!$K$2:$K1725, MATCH(CONCATENATE(B199,D199,G199,J199), UIID!$B$2:$B1725&amp;UIID!$D$2:$D1725&amp;UIID!$G$2:$G1725&amp;UIID!$H$2:$H1725, 0),), "Not Found")</f>
        <v>0722-0055</v>
      </c>
      <c r="G199" s="1106" t="s">
        <v>1055</v>
      </c>
      <c r="H199" s="1106"/>
      <c r="I199" s="1106" t="s">
        <v>5450</v>
      </c>
      <c r="J199" s="1106" t="s">
        <v>1056</v>
      </c>
      <c r="K199" s="1106">
        <v>9.5534578656574993</v>
      </c>
      <c r="L199" s="1106">
        <v>123.308575778535</v>
      </c>
      <c r="M199" s="1106" t="s">
        <v>1057</v>
      </c>
      <c r="N199" s="1106" t="s">
        <v>5451</v>
      </c>
      <c r="O199" s="1106" t="s">
        <v>113</v>
      </c>
      <c r="P199" s="1106" t="s">
        <v>2229</v>
      </c>
      <c r="Q199" s="1106" t="s">
        <v>35</v>
      </c>
      <c r="R199" s="1106" t="s">
        <v>272</v>
      </c>
      <c r="S199" s="1106" t="s">
        <v>2649</v>
      </c>
      <c r="T199" s="1106" t="s">
        <v>4306</v>
      </c>
      <c r="U199" s="1106" t="s">
        <v>366</v>
      </c>
      <c r="V199" s="1106" t="s">
        <v>1063</v>
      </c>
      <c r="W199" s="1116">
        <v>45014</v>
      </c>
      <c r="X199" s="1116">
        <v>46842</v>
      </c>
      <c r="Y199" s="1106" t="s">
        <v>5457</v>
      </c>
      <c r="Z199" s="1106" t="s">
        <v>5458</v>
      </c>
      <c r="AA199" s="1168">
        <v>44604</v>
      </c>
      <c r="AB199" s="465">
        <v>45481</v>
      </c>
      <c r="AC199" s="1111" t="s">
        <v>4163</v>
      </c>
      <c r="AD199" s="1114">
        <v>44273</v>
      </c>
    </row>
    <row r="200" spans="1:30" ht="15.75" hidden="1" customHeight="1">
      <c r="A200" s="1106" t="s">
        <v>10</v>
      </c>
      <c r="B200" s="1106" t="s">
        <v>11</v>
      </c>
      <c r="C200" s="1106" t="s">
        <v>50</v>
      </c>
      <c r="D200" s="1106" t="s">
        <v>1054</v>
      </c>
      <c r="E200" s="1106" t="s">
        <v>146</v>
      </c>
      <c r="F200" s="1107" t="str">
        <f t="array" ref="F200">IFERROR(INDEX(UIID!$K$2:$K1725, MATCH(CONCATENATE(B200,D200,G200,J200), UIID!$B$2:$B1725&amp;UIID!$D$2:$D1725&amp;UIID!$G$2:$G1725&amp;UIID!$H$2:$H1725, 0),), "Not Found")</f>
        <v>0722-0055</v>
      </c>
      <c r="G200" s="1106" t="s">
        <v>1055</v>
      </c>
      <c r="H200" s="1106"/>
      <c r="I200" s="1106" t="s">
        <v>5450</v>
      </c>
      <c r="J200" s="1106" t="s">
        <v>1056</v>
      </c>
      <c r="K200" s="1106">
        <v>9.5534578656574993</v>
      </c>
      <c r="L200" s="1106">
        <v>123.308575778535</v>
      </c>
      <c r="M200" s="1106" t="s">
        <v>1057</v>
      </c>
      <c r="N200" s="1106" t="s">
        <v>5451</v>
      </c>
      <c r="O200" s="1106" t="s">
        <v>113</v>
      </c>
      <c r="P200" s="1106" t="s">
        <v>2229</v>
      </c>
      <c r="Q200" s="1106" t="s">
        <v>35</v>
      </c>
      <c r="R200" s="1106" t="s">
        <v>125</v>
      </c>
      <c r="S200" s="1106" t="s">
        <v>279</v>
      </c>
      <c r="T200" s="1106" t="s">
        <v>4164</v>
      </c>
      <c r="U200" s="1106" t="s">
        <v>127</v>
      </c>
      <c r="V200" s="1106" t="s">
        <v>1066</v>
      </c>
      <c r="W200" s="1116">
        <v>45014</v>
      </c>
      <c r="X200" s="1116">
        <v>46842</v>
      </c>
      <c r="Y200" s="1106" t="s">
        <v>5459</v>
      </c>
      <c r="Z200" s="1106" t="s">
        <v>5460</v>
      </c>
      <c r="AA200" s="1173">
        <v>44292</v>
      </c>
      <c r="AB200" s="465">
        <v>45481</v>
      </c>
      <c r="AC200" s="1111" t="s">
        <v>4163</v>
      </c>
      <c r="AD200" s="1114">
        <v>43753</v>
      </c>
    </row>
    <row r="201" spans="1:30" ht="15.75" hidden="1" customHeight="1">
      <c r="A201" s="1106" t="s">
        <v>10</v>
      </c>
      <c r="B201" s="1106" t="s">
        <v>11</v>
      </c>
      <c r="C201" s="1106" t="s">
        <v>50</v>
      </c>
      <c r="D201" s="1106" t="s">
        <v>1054</v>
      </c>
      <c r="E201" s="1106" t="s">
        <v>146</v>
      </c>
      <c r="F201" s="1107" t="str">
        <f t="array" ref="F201">IFERROR(INDEX(UIID!$K$2:$K1725, MATCH(CONCATENATE(B201,D201,G201,J201), UIID!$B$2:$B1725&amp;UIID!$D$2:$D1725&amp;UIID!$G$2:$G1725&amp;UIID!$H$2:$H1725, 0),), "Not Found")</f>
        <v>0722-0055</v>
      </c>
      <c r="G201" s="1106" t="s">
        <v>1055</v>
      </c>
      <c r="H201" s="1106"/>
      <c r="I201" s="1106" t="s">
        <v>5450</v>
      </c>
      <c r="J201" s="1106" t="s">
        <v>1056</v>
      </c>
      <c r="K201" s="1106">
        <v>9.5534578656574993</v>
      </c>
      <c r="L201" s="1106">
        <v>123.308575778535</v>
      </c>
      <c r="M201" s="1106" t="s">
        <v>1057</v>
      </c>
      <c r="N201" s="1106" t="s">
        <v>5451</v>
      </c>
      <c r="O201" s="1106" t="s">
        <v>113</v>
      </c>
      <c r="P201" s="1106" t="s">
        <v>2229</v>
      </c>
      <c r="Q201" s="1106" t="s">
        <v>35</v>
      </c>
      <c r="R201" s="1106" t="s">
        <v>104</v>
      </c>
      <c r="S201" s="1106" t="s">
        <v>105</v>
      </c>
      <c r="T201" s="1106" t="s">
        <v>4164</v>
      </c>
      <c r="U201" s="1106" t="s">
        <v>106</v>
      </c>
      <c r="V201" s="1106" t="s">
        <v>1067</v>
      </c>
      <c r="W201" s="1116">
        <v>45014</v>
      </c>
      <c r="X201" s="1116">
        <v>46842</v>
      </c>
      <c r="Y201" s="1106" t="s">
        <v>5461</v>
      </c>
      <c r="Z201" s="1106" t="s">
        <v>5462</v>
      </c>
      <c r="AA201" s="1175">
        <v>45095</v>
      </c>
      <c r="AB201" s="465">
        <v>45481</v>
      </c>
      <c r="AC201" s="1111" t="s">
        <v>4163</v>
      </c>
      <c r="AD201" s="1114">
        <v>43753</v>
      </c>
    </row>
    <row r="202" spans="1:30" ht="15.75" hidden="1" customHeight="1">
      <c r="A202" s="1106" t="s">
        <v>10</v>
      </c>
      <c r="B202" s="1106" t="s">
        <v>11</v>
      </c>
      <c r="C202" s="1106" t="s">
        <v>50</v>
      </c>
      <c r="D202" s="1106" t="s">
        <v>1054</v>
      </c>
      <c r="E202" s="1106" t="s">
        <v>146</v>
      </c>
      <c r="F202" s="1107" t="str">
        <f t="array" ref="F202">IFERROR(INDEX(UIID!$K$2:$K1725, MATCH(CONCATENATE(B202,D202,G202,J202), UIID!$B$2:$B1725&amp;UIID!$D$2:$D1725&amp;UIID!$G$2:$G1725&amp;UIID!$H$2:$H1725, 0),), "Not Found")</f>
        <v>0722-0055</v>
      </c>
      <c r="G202" s="1133" t="s">
        <v>1055</v>
      </c>
      <c r="H202" s="1106"/>
      <c r="I202" s="1106" t="s">
        <v>5450</v>
      </c>
      <c r="J202" s="1106" t="s">
        <v>1056</v>
      </c>
      <c r="K202" s="1106">
        <v>9.5534578656574993</v>
      </c>
      <c r="L202" s="1106">
        <v>123.308575778535</v>
      </c>
      <c r="M202" s="1106" t="s">
        <v>1057</v>
      </c>
      <c r="N202" s="1106" t="s">
        <v>5451</v>
      </c>
      <c r="O202" s="1106" t="s">
        <v>113</v>
      </c>
      <c r="P202" s="1106" t="s">
        <v>2229</v>
      </c>
      <c r="Q202" s="1106" t="s">
        <v>35</v>
      </c>
      <c r="R202" s="1106" t="s">
        <v>87</v>
      </c>
      <c r="S202" s="1106" t="s">
        <v>88</v>
      </c>
      <c r="T202" s="1106" t="s">
        <v>4164</v>
      </c>
      <c r="U202" s="1106" t="s">
        <v>89</v>
      </c>
      <c r="V202" s="1106" t="s">
        <v>1068</v>
      </c>
      <c r="W202" s="1116">
        <v>45014</v>
      </c>
      <c r="X202" s="1116">
        <v>46842</v>
      </c>
      <c r="Y202" s="1106" t="s">
        <v>5464</v>
      </c>
      <c r="Z202" s="1106" t="s">
        <v>5465</v>
      </c>
      <c r="AA202" s="1175">
        <v>44790</v>
      </c>
      <c r="AB202" s="465">
        <v>45730</v>
      </c>
      <c r="AC202" s="1111" t="s">
        <v>4163</v>
      </c>
      <c r="AD202" s="1114">
        <v>43437</v>
      </c>
    </row>
    <row r="203" spans="1:30" ht="15.75" hidden="1" customHeight="1">
      <c r="A203" s="1106" t="s">
        <v>10</v>
      </c>
      <c r="B203" s="1106" t="s">
        <v>11</v>
      </c>
      <c r="C203" s="1106" t="s">
        <v>50</v>
      </c>
      <c r="D203" s="1106" t="s">
        <v>1054</v>
      </c>
      <c r="E203" s="1106" t="s">
        <v>146</v>
      </c>
      <c r="F203" s="1107" t="str">
        <f t="array" ref="F203">IFERROR(INDEX(UIID!$K$2:$K1725, MATCH(CONCATENATE(B203,D203,G203,J203), UIID!$B$2:$B1725&amp;UIID!$D$2:$D1725&amp;UIID!$G$2:$G1725&amp;UIID!$H$2:$H1725, 0),), "Not Found")</f>
        <v>0722-0055</v>
      </c>
      <c r="G203" s="1106" t="s">
        <v>1055</v>
      </c>
      <c r="H203" s="1106"/>
      <c r="I203" s="1106" t="s">
        <v>5450</v>
      </c>
      <c r="J203" s="1106" t="s">
        <v>1056</v>
      </c>
      <c r="K203" s="1106">
        <v>9.5534578656574993</v>
      </c>
      <c r="L203" s="1106">
        <v>123.308575778535</v>
      </c>
      <c r="M203" s="1106" t="s">
        <v>1057</v>
      </c>
      <c r="N203" s="1106" t="s">
        <v>5451</v>
      </c>
      <c r="O203" s="1106" t="s">
        <v>113</v>
      </c>
      <c r="P203" s="1106" t="s">
        <v>2229</v>
      </c>
      <c r="Q203" s="1106" t="s">
        <v>35</v>
      </c>
      <c r="R203" s="1106" t="s">
        <v>32</v>
      </c>
      <c r="S203" s="1106" t="s">
        <v>33</v>
      </c>
      <c r="T203" s="1106" t="s">
        <v>4164</v>
      </c>
      <c r="U203" s="1106" t="s">
        <v>34</v>
      </c>
      <c r="V203" s="1106">
        <v>201407022132</v>
      </c>
      <c r="W203" s="1116">
        <v>45005</v>
      </c>
      <c r="X203" s="1116">
        <v>46833</v>
      </c>
      <c r="Y203" s="1106" t="s">
        <v>5467</v>
      </c>
      <c r="Z203" s="1106" t="s">
        <v>5468</v>
      </c>
      <c r="AA203" s="1117">
        <v>45228</v>
      </c>
      <c r="AB203" s="465">
        <v>45730</v>
      </c>
      <c r="AC203" s="1111" t="s">
        <v>4163</v>
      </c>
      <c r="AD203" s="1114">
        <v>41873</v>
      </c>
    </row>
    <row r="204" spans="1:30" ht="15.75" hidden="1" customHeight="1">
      <c r="A204" s="1106" t="s">
        <v>10</v>
      </c>
      <c r="B204" s="1106" t="s">
        <v>11</v>
      </c>
      <c r="C204" s="1106" t="s">
        <v>123</v>
      </c>
      <c r="D204" s="1106" t="s">
        <v>1069</v>
      </c>
      <c r="E204" s="1106" t="s">
        <v>30</v>
      </c>
      <c r="F204" s="1107" t="str">
        <f t="array" ref="F204">IFERROR(INDEX(UIID!$K$2:$K1725, MATCH(CONCATENATE(B204,D204,G204,J204), UIID!$B$2:$B1725&amp;UIID!$D$2:$D1725&amp;UIID!$G$2:$G1725&amp;UIID!$H$2:$H1725, 0),), "Not Found")</f>
        <v>0722-0003</v>
      </c>
      <c r="G204" s="1106" t="s">
        <v>1070</v>
      </c>
      <c r="H204" s="1106"/>
      <c r="I204" s="1106" t="s">
        <v>5397</v>
      </c>
      <c r="J204" s="1106" t="s">
        <v>1071</v>
      </c>
      <c r="K204" s="1106">
        <v>10.392226771024401</v>
      </c>
      <c r="L204" s="1106">
        <v>123.656294777905</v>
      </c>
      <c r="M204" s="1106" t="s">
        <v>1072</v>
      </c>
      <c r="N204" s="1106" t="s">
        <v>5469</v>
      </c>
      <c r="O204" s="1106" t="s">
        <v>113</v>
      </c>
      <c r="P204" s="1106" t="s">
        <v>2229</v>
      </c>
      <c r="Q204" s="1106" t="s">
        <v>35</v>
      </c>
      <c r="R204" s="1106" t="s">
        <v>84</v>
      </c>
      <c r="S204" s="1106" t="s">
        <v>85</v>
      </c>
      <c r="T204" s="1106" t="s">
        <v>4164</v>
      </c>
      <c r="U204" s="1106" t="s">
        <v>261</v>
      </c>
      <c r="V204" s="1106" t="s">
        <v>1073</v>
      </c>
      <c r="W204" s="1116">
        <v>45274</v>
      </c>
      <c r="X204" s="1116">
        <v>47102</v>
      </c>
      <c r="Y204" s="1106" t="s">
        <v>5471</v>
      </c>
      <c r="Z204" s="1106" t="s">
        <v>5472</v>
      </c>
      <c r="AA204" s="1168">
        <v>44934</v>
      </c>
      <c r="AB204" s="465">
        <v>45461</v>
      </c>
      <c r="AC204" s="1111" t="s">
        <v>4163</v>
      </c>
      <c r="AD204" s="1121"/>
    </row>
    <row r="205" spans="1:30" ht="15.75" hidden="1" customHeight="1">
      <c r="A205" s="1106" t="s">
        <v>10</v>
      </c>
      <c r="B205" s="1106" t="s">
        <v>11</v>
      </c>
      <c r="C205" s="1106" t="s">
        <v>123</v>
      </c>
      <c r="D205" s="1106" t="s">
        <v>1069</v>
      </c>
      <c r="E205" s="1106" t="s">
        <v>30</v>
      </c>
      <c r="F205" s="1107" t="str">
        <f t="array" ref="F205">IFERROR(INDEX(UIID!$K$2:$K1725, MATCH(CONCATENATE(B205,D205,G205,J205), UIID!$B$2:$B1725&amp;UIID!$D$2:$D1725&amp;UIID!$G$2:$G1725&amp;UIID!$H$2:$H1725, 0),), "Not Found")</f>
        <v>0722-0003</v>
      </c>
      <c r="G205" s="1106" t="s">
        <v>1070</v>
      </c>
      <c r="H205" s="1106"/>
      <c r="I205" s="1106" t="s">
        <v>5397</v>
      </c>
      <c r="J205" s="1106" t="s">
        <v>1071</v>
      </c>
      <c r="K205" s="1106">
        <v>10.392226771024401</v>
      </c>
      <c r="L205" s="1106">
        <v>123.656294777905</v>
      </c>
      <c r="M205" s="1106" t="s">
        <v>1072</v>
      </c>
      <c r="N205" s="1106" t="s">
        <v>5469</v>
      </c>
      <c r="O205" s="1106" t="s">
        <v>113</v>
      </c>
      <c r="P205" s="1106" t="s">
        <v>2229</v>
      </c>
      <c r="Q205" s="1106" t="s">
        <v>35</v>
      </c>
      <c r="R205" s="1106" t="s">
        <v>104</v>
      </c>
      <c r="S205" s="1106" t="s">
        <v>105</v>
      </c>
      <c r="T205" s="1106" t="s">
        <v>4164</v>
      </c>
      <c r="U205" s="1106" t="s">
        <v>106</v>
      </c>
      <c r="V205" s="1106" t="s">
        <v>1077</v>
      </c>
      <c r="W205" s="1116">
        <v>45274</v>
      </c>
      <c r="X205" s="1116">
        <v>47102</v>
      </c>
      <c r="Y205" s="1106" t="s">
        <v>5474</v>
      </c>
      <c r="Z205" s="1106" t="s">
        <v>5475</v>
      </c>
      <c r="AA205" s="1175">
        <v>44737</v>
      </c>
      <c r="AB205" s="465">
        <v>45461</v>
      </c>
      <c r="AC205" s="1111" t="s">
        <v>4163</v>
      </c>
      <c r="AD205" s="1114">
        <v>43752</v>
      </c>
    </row>
    <row r="206" spans="1:30" ht="15.75" hidden="1" customHeight="1">
      <c r="A206" s="1106" t="s">
        <v>10</v>
      </c>
      <c r="B206" s="1106" t="s">
        <v>11</v>
      </c>
      <c r="C206" s="1106" t="s">
        <v>123</v>
      </c>
      <c r="D206" s="1106" t="s">
        <v>1069</v>
      </c>
      <c r="E206" s="1106" t="s">
        <v>30</v>
      </c>
      <c r="F206" s="1107" t="str">
        <f t="array" ref="F206">IFERROR(INDEX(UIID!$K$2:$K1725, MATCH(CONCATENATE(B206,D206,G206,J206), UIID!$B$2:$B1725&amp;UIID!$D$2:$D1725&amp;UIID!$G$2:$G1725&amp;UIID!$H$2:$H1725, 0),), "Not Found")</f>
        <v>0722-0003</v>
      </c>
      <c r="G206" s="1106" t="s">
        <v>1070</v>
      </c>
      <c r="H206" s="1106"/>
      <c r="I206" s="1106" t="s">
        <v>5397</v>
      </c>
      <c r="J206" s="1106" t="s">
        <v>1071</v>
      </c>
      <c r="K206" s="1106">
        <v>10.392226771024401</v>
      </c>
      <c r="L206" s="1106">
        <v>123.656294777905</v>
      </c>
      <c r="M206" s="1106" t="s">
        <v>1072</v>
      </c>
      <c r="N206" s="1106" t="s">
        <v>5469</v>
      </c>
      <c r="O206" s="1106" t="s">
        <v>113</v>
      </c>
      <c r="P206" s="1106" t="s">
        <v>2229</v>
      </c>
      <c r="Q206" s="1106" t="s">
        <v>35</v>
      </c>
      <c r="R206" s="1106" t="s">
        <v>87</v>
      </c>
      <c r="S206" s="1106" t="s">
        <v>88</v>
      </c>
      <c r="T206" s="1106" t="s">
        <v>4164</v>
      </c>
      <c r="U206" s="1106" t="s">
        <v>89</v>
      </c>
      <c r="V206" s="1118" t="s">
        <v>1080</v>
      </c>
      <c r="W206" s="1116">
        <v>45274</v>
      </c>
      <c r="X206" s="1116">
        <v>47102</v>
      </c>
      <c r="Y206" s="1106" t="s">
        <v>5477</v>
      </c>
      <c r="Z206" s="1106" t="s">
        <v>5478</v>
      </c>
      <c r="AA206" s="1192">
        <v>44795</v>
      </c>
      <c r="AB206" s="465">
        <v>374453</v>
      </c>
      <c r="AC206" s="1111" t="s">
        <v>4163</v>
      </c>
      <c r="AD206" s="1114">
        <v>43292</v>
      </c>
    </row>
    <row r="207" spans="1:30" ht="15.75" hidden="1" customHeight="1">
      <c r="A207" s="1106" t="s">
        <v>10</v>
      </c>
      <c r="B207" s="1106" t="s">
        <v>11</v>
      </c>
      <c r="C207" s="1106" t="s">
        <v>123</v>
      </c>
      <c r="D207" s="1106" t="s">
        <v>1069</v>
      </c>
      <c r="E207" s="1106" t="s">
        <v>30</v>
      </c>
      <c r="F207" s="1107" t="str">
        <f t="array" ref="F207">IFERROR(INDEX(UIID!$K$2:$K1725, MATCH(CONCATENATE(B207,D207,G207,J207), UIID!$B$2:$B1725&amp;UIID!$D$2:$D1725&amp;UIID!$G$2:$G1725&amp;UIID!$H$2:$H1725, 0),), "Not Found")</f>
        <v>0722-0003</v>
      </c>
      <c r="G207" s="1133" t="s">
        <v>1070</v>
      </c>
      <c r="H207" s="1106"/>
      <c r="I207" s="1106" t="s">
        <v>5397</v>
      </c>
      <c r="J207" s="1106" t="s">
        <v>1071</v>
      </c>
      <c r="K207" s="1106">
        <v>10.392226771024401</v>
      </c>
      <c r="L207" s="1106">
        <v>123.656294777905</v>
      </c>
      <c r="M207" s="1106" t="s">
        <v>1072</v>
      </c>
      <c r="N207" s="1106" t="s">
        <v>5469</v>
      </c>
      <c r="O207" s="1106" t="s">
        <v>113</v>
      </c>
      <c r="P207" s="1106" t="s">
        <v>2229</v>
      </c>
      <c r="Q207" s="1106" t="s">
        <v>35</v>
      </c>
      <c r="R207" s="1106" t="s">
        <v>143</v>
      </c>
      <c r="S207" s="1106" t="s">
        <v>144</v>
      </c>
      <c r="T207" s="1106" t="s">
        <v>4164</v>
      </c>
      <c r="U207" s="1106" t="s">
        <v>308</v>
      </c>
      <c r="V207" s="1106">
        <v>607022131</v>
      </c>
      <c r="W207" s="1116">
        <v>45274</v>
      </c>
      <c r="X207" s="1116">
        <v>47102</v>
      </c>
      <c r="Y207" s="1106" t="s">
        <v>5480</v>
      </c>
      <c r="Z207" s="1106" t="s">
        <v>5481</v>
      </c>
      <c r="AA207" s="1106" t="s">
        <v>4283</v>
      </c>
      <c r="AB207" s="465">
        <v>374453</v>
      </c>
      <c r="AC207" s="1111" t="s">
        <v>4163</v>
      </c>
      <c r="AD207" s="1114">
        <v>39072</v>
      </c>
    </row>
    <row r="208" spans="1:30" ht="15.75" hidden="1" customHeight="1">
      <c r="A208" s="1106" t="s">
        <v>10</v>
      </c>
      <c r="B208" s="1106" t="s">
        <v>11</v>
      </c>
      <c r="C208" s="1106" t="s">
        <v>123</v>
      </c>
      <c r="D208" s="1106" t="s">
        <v>1069</v>
      </c>
      <c r="E208" s="1106" t="s">
        <v>30</v>
      </c>
      <c r="F208" s="1107" t="str">
        <f t="array" ref="F208">IFERROR(INDEX(UIID!$K$2:$K1725, MATCH(CONCATENATE(B208,D208,G208,J208), UIID!$B$2:$B1725&amp;UIID!$D$2:$D1725&amp;UIID!$G$2:$G1725&amp;UIID!$H$2:$H1725, 0),), "Not Found")</f>
        <v>0722-0003</v>
      </c>
      <c r="G208" s="1106" t="s">
        <v>1070</v>
      </c>
      <c r="H208" s="1106"/>
      <c r="I208" s="1106" t="s">
        <v>5397</v>
      </c>
      <c r="J208" s="1106" t="s">
        <v>1071</v>
      </c>
      <c r="K208" s="1106">
        <v>10.392226771024401</v>
      </c>
      <c r="L208" s="1106">
        <v>123.656294777905</v>
      </c>
      <c r="M208" s="1106" t="s">
        <v>1072</v>
      </c>
      <c r="N208" s="1106" t="s">
        <v>5469</v>
      </c>
      <c r="O208" s="1106" t="s">
        <v>113</v>
      </c>
      <c r="P208" s="1106" t="s">
        <v>2229</v>
      </c>
      <c r="Q208" s="1106" t="s">
        <v>35</v>
      </c>
      <c r="R208" s="1106" t="s">
        <v>87</v>
      </c>
      <c r="S208" s="1106" t="s">
        <v>2497</v>
      </c>
      <c r="T208" s="1106" t="s">
        <v>4164</v>
      </c>
      <c r="U208" s="1106" t="s">
        <v>505</v>
      </c>
      <c r="V208" s="1106" t="s">
        <v>1081</v>
      </c>
      <c r="W208" s="1116">
        <v>45274</v>
      </c>
      <c r="X208" s="1116">
        <v>47102</v>
      </c>
      <c r="Y208" s="1106" t="s">
        <v>5483</v>
      </c>
      <c r="Z208" s="1106" t="s">
        <v>5484</v>
      </c>
      <c r="AA208" s="1117">
        <v>45690</v>
      </c>
      <c r="AB208" s="465">
        <v>45461</v>
      </c>
      <c r="AC208" s="1111" t="s">
        <v>4163</v>
      </c>
      <c r="AD208" s="1114">
        <v>42314</v>
      </c>
    </row>
    <row r="209" spans="1:30" ht="15.75" customHeight="1">
      <c r="A209" s="1106" t="s">
        <v>10</v>
      </c>
      <c r="B209" s="1106" t="s">
        <v>11</v>
      </c>
      <c r="C209" s="1106" t="s">
        <v>50</v>
      </c>
      <c r="D209" s="1106" t="s">
        <v>13</v>
      </c>
      <c r="E209" s="1106" t="s">
        <v>3756</v>
      </c>
      <c r="F209" s="1107" t="str">
        <f t="array" ref="F209">IFERROR(INDEX(UIID!$K$2:$K1725, MATCH(CONCATENATE(B209,D209,G209,J209), UIID!$B$2:$B1725&amp;UIID!$D$2:$D1725&amp;UIID!$G$2:$G1725&amp;UIID!$H$2:$H1725, 0),), "Not Found")</f>
        <v>0722-0028</v>
      </c>
      <c r="G209" s="1106" t="s">
        <v>436</v>
      </c>
      <c r="H209" s="1106"/>
      <c r="I209" s="1106" t="s">
        <v>5485</v>
      </c>
      <c r="J209" s="1106" t="s">
        <v>437</v>
      </c>
      <c r="K209" s="1157">
        <v>10.3232922792692</v>
      </c>
      <c r="L209" s="1157">
        <v>123.884652536654</v>
      </c>
      <c r="M209" s="1106" t="s">
        <v>438</v>
      </c>
      <c r="N209" s="1106" t="s">
        <v>5486</v>
      </c>
      <c r="O209" s="1106" t="s">
        <v>15</v>
      </c>
      <c r="P209" s="1106" t="s">
        <v>16</v>
      </c>
      <c r="Q209" s="1106" t="s">
        <v>4262</v>
      </c>
      <c r="R209" s="1106" t="s">
        <v>3006</v>
      </c>
      <c r="S209" s="1106" t="s">
        <v>439</v>
      </c>
      <c r="T209" s="1106" t="s">
        <v>22</v>
      </c>
      <c r="U209" s="1106" t="s">
        <v>440</v>
      </c>
      <c r="V209" s="1106" t="s">
        <v>441</v>
      </c>
      <c r="W209" s="1116">
        <v>45151</v>
      </c>
      <c r="X209" s="1116">
        <v>46979</v>
      </c>
      <c r="Y209" s="1106" t="s">
        <v>5487</v>
      </c>
      <c r="Z209" s="1106" t="s">
        <v>5488</v>
      </c>
      <c r="AA209" s="1106" t="s">
        <v>5489</v>
      </c>
      <c r="AB209" s="463">
        <v>45812</v>
      </c>
      <c r="AC209" s="1111" t="s">
        <v>4163</v>
      </c>
      <c r="AD209" s="1114">
        <v>44140</v>
      </c>
    </row>
    <row r="210" spans="1:30" ht="15.75" customHeight="1">
      <c r="A210" s="1106" t="s">
        <v>10</v>
      </c>
      <c r="B210" s="1106" t="s">
        <v>11</v>
      </c>
      <c r="C210" s="1106" t="s">
        <v>50</v>
      </c>
      <c r="D210" s="1106" t="s">
        <v>13</v>
      </c>
      <c r="E210" s="1106" t="s">
        <v>3756</v>
      </c>
      <c r="F210" s="1107" t="str">
        <f t="array" ref="F210">IFERROR(INDEX(UIID!$K$2:$K1725, MATCH(CONCATENATE(B210,D210,G210,J210), UIID!$B$2:$B1725&amp;UIID!$D$2:$D1725&amp;UIID!$G$2:$G1725&amp;UIID!$H$2:$H1725, 0),), "Not Found")</f>
        <v>0722-0028</v>
      </c>
      <c r="G210" s="1106" t="s">
        <v>436</v>
      </c>
      <c r="H210" s="1106"/>
      <c r="I210" s="1106" t="s">
        <v>5485</v>
      </c>
      <c r="J210" s="1106" t="s">
        <v>442</v>
      </c>
      <c r="K210" s="1157">
        <v>10.3232922792692</v>
      </c>
      <c r="L210" s="1157">
        <v>123.884652536654</v>
      </c>
      <c r="M210" s="1106" t="s">
        <v>5490</v>
      </c>
      <c r="N210" s="1106" t="s">
        <v>5486</v>
      </c>
      <c r="O210" s="1106" t="s">
        <v>15</v>
      </c>
      <c r="P210" s="1106" t="s">
        <v>16</v>
      </c>
      <c r="Q210" s="1106" t="s">
        <v>4262</v>
      </c>
      <c r="R210" s="1106" t="s">
        <v>3006</v>
      </c>
      <c r="S210" s="1106" t="s">
        <v>443</v>
      </c>
      <c r="T210" s="1106" t="s">
        <v>22</v>
      </c>
      <c r="U210" s="1106" t="s">
        <v>444</v>
      </c>
      <c r="V210" s="1106">
        <v>1107020058</v>
      </c>
      <c r="W210" s="1116">
        <v>45151</v>
      </c>
      <c r="X210" s="1116">
        <v>46979</v>
      </c>
      <c r="Y210" s="1106" t="s">
        <v>4283</v>
      </c>
      <c r="Z210" s="1106" t="s">
        <v>4283</v>
      </c>
      <c r="AA210" s="1106" t="s">
        <v>4283</v>
      </c>
      <c r="AB210" s="465">
        <v>45546</v>
      </c>
      <c r="AC210" s="1111" t="s">
        <v>4163</v>
      </c>
      <c r="AD210" s="1114">
        <v>40679</v>
      </c>
    </row>
    <row r="211" spans="1:30" ht="15.75" customHeight="1">
      <c r="A211" s="1106" t="s">
        <v>10</v>
      </c>
      <c r="B211" s="1106" t="s">
        <v>11</v>
      </c>
      <c r="C211" s="1106" t="s">
        <v>28</v>
      </c>
      <c r="D211" s="1106" t="s">
        <v>13</v>
      </c>
      <c r="E211" s="1106" t="s">
        <v>3756</v>
      </c>
      <c r="F211" s="1107" t="str">
        <f t="array" ref="F211">IFERROR(INDEX(UIID!$K$2:$K1725, MATCH(CONCATENATE(B211,D211,G211,J211), UIID!$B$2:$B1725&amp;UIID!$D$2:$D1725&amp;UIID!$G$2:$G1725&amp;UIID!$H$2:$H1725, 0),), "Not Found")</f>
        <v>0722-0045</v>
      </c>
      <c r="G211" s="1106" t="s">
        <v>1109</v>
      </c>
      <c r="H211" s="1106"/>
      <c r="I211" s="1106"/>
      <c r="J211" s="1106" t="s">
        <v>1110</v>
      </c>
      <c r="K211" s="1157">
        <v>10.318263999999999</v>
      </c>
      <c r="L211" s="1157">
        <v>123.88644499999999</v>
      </c>
      <c r="M211" s="1106" t="s">
        <v>1111</v>
      </c>
      <c r="N211" s="1106"/>
      <c r="O211" s="1106" t="s">
        <v>15</v>
      </c>
      <c r="P211" s="1106" t="s">
        <v>16</v>
      </c>
      <c r="Q211" s="1106" t="s">
        <v>35</v>
      </c>
      <c r="R211" s="1106" t="s">
        <v>32</v>
      </c>
      <c r="S211" s="1106" t="s">
        <v>39</v>
      </c>
      <c r="T211" s="1106" t="s">
        <v>4164</v>
      </c>
      <c r="U211" s="1106" t="s">
        <v>40</v>
      </c>
      <c r="V211" s="1106">
        <v>201307022074</v>
      </c>
      <c r="W211" s="1116">
        <v>45315</v>
      </c>
      <c r="X211" s="1116">
        <v>47143</v>
      </c>
      <c r="Y211" s="1106" t="s">
        <v>4283</v>
      </c>
      <c r="Z211" s="1106" t="s">
        <v>4283</v>
      </c>
      <c r="AA211" s="1106" t="s">
        <v>4283</v>
      </c>
      <c r="AB211" s="462"/>
      <c r="AC211" s="1111"/>
      <c r="AD211" s="1121"/>
    </row>
    <row r="212" spans="1:30" ht="15.75" customHeight="1">
      <c r="A212" s="1106" t="s">
        <v>10</v>
      </c>
      <c r="B212" s="1120" t="s">
        <v>11</v>
      </c>
      <c r="C212" s="1120" t="s">
        <v>146</v>
      </c>
      <c r="D212" s="1106" t="s">
        <v>147</v>
      </c>
      <c r="E212" s="1106" t="s">
        <v>123</v>
      </c>
      <c r="F212" s="1107" t="str">
        <f t="array" ref="F212">IFERROR(INDEX(UIID!$K$2:$K1725, MATCH(CONCATENATE(B212,D212,G212,J212), UIID!$B$2:$B1725&amp;UIID!$D$2:$D1725&amp;UIID!$G$2:$G1725&amp;UIID!$H$2:$H1725, 0),), "Not Found")</f>
        <v>0722-0015</v>
      </c>
      <c r="G212" s="1120" t="s">
        <v>2264</v>
      </c>
      <c r="H212" s="1120"/>
      <c r="I212" s="1120" t="s">
        <v>5491</v>
      </c>
      <c r="J212" s="1120" t="s">
        <v>1112</v>
      </c>
      <c r="K212" s="1120">
        <v>10.450952355911699</v>
      </c>
      <c r="L212" s="1120">
        <v>124.011937765491</v>
      </c>
      <c r="M212" s="1120" t="s">
        <v>2265</v>
      </c>
      <c r="N212" s="1120" t="s">
        <v>5492</v>
      </c>
      <c r="O212" s="1106" t="s">
        <v>15</v>
      </c>
      <c r="P212" s="1106" t="s">
        <v>16</v>
      </c>
      <c r="Q212" s="1120" t="s">
        <v>35</v>
      </c>
      <c r="R212" s="1120" t="s">
        <v>107</v>
      </c>
      <c r="S212" s="1120" t="s">
        <v>2266</v>
      </c>
      <c r="T212" s="1106" t="s">
        <v>4164</v>
      </c>
      <c r="U212" s="1120" t="s">
        <v>198</v>
      </c>
      <c r="V212" s="1120" t="s">
        <v>5494</v>
      </c>
      <c r="W212" s="1116">
        <v>44790</v>
      </c>
      <c r="X212" s="1116">
        <v>46615</v>
      </c>
      <c r="Y212" s="1106" t="s">
        <v>5495</v>
      </c>
      <c r="Z212" s="1106" t="s">
        <v>5496</v>
      </c>
      <c r="AA212" s="1116">
        <v>46458</v>
      </c>
      <c r="AB212" s="462"/>
      <c r="AC212" s="1111"/>
      <c r="AD212" s="1121"/>
    </row>
    <row r="213" spans="1:30" ht="15.75" customHeight="1">
      <c r="A213" s="1106" t="s">
        <v>10</v>
      </c>
      <c r="B213" s="1106" t="s">
        <v>11</v>
      </c>
      <c r="C213" s="1106" t="s">
        <v>146</v>
      </c>
      <c r="D213" s="1106" t="s">
        <v>147</v>
      </c>
      <c r="E213" s="1106" t="s">
        <v>123</v>
      </c>
      <c r="F213" s="1107" t="str">
        <f t="array" ref="F213">IFERROR(INDEX(UIID!$K$2:$K1725, MATCH(CONCATENATE(B213,D213,G213,J213), UIID!$B$2:$B1725&amp;UIID!$D$2:$D1725&amp;UIID!$G$2:$G1725&amp;UIID!$H$2:$H1725, 0),), "Not Found")</f>
        <v>0722-0015</v>
      </c>
      <c r="G213" s="1106" t="s">
        <v>2264</v>
      </c>
      <c r="H213" s="1106"/>
      <c r="I213" s="1120" t="s">
        <v>5491</v>
      </c>
      <c r="J213" s="1106" t="s">
        <v>1112</v>
      </c>
      <c r="K213" s="1106">
        <v>10.450952355911699</v>
      </c>
      <c r="L213" s="1106">
        <v>124.011937765491</v>
      </c>
      <c r="M213" s="1106" t="s">
        <v>1113</v>
      </c>
      <c r="N213" s="1120" t="s">
        <v>5492</v>
      </c>
      <c r="O213" s="1106" t="s">
        <v>15</v>
      </c>
      <c r="P213" s="1106" t="s">
        <v>16</v>
      </c>
      <c r="Q213" s="1106" t="s">
        <v>35</v>
      </c>
      <c r="R213" s="1106" t="s">
        <v>104</v>
      </c>
      <c r="S213" s="1106" t="s">
        <v>105</v>
      </c>
      <c r="T213" s="1106" t="s">
        <v>4164</v>
      </c>
      <c r="U213" s="1106" t="s">
        <v>106</v>
      </c>
      <c r="V213" s="1106" t="s">
        <v>1114</v>
      </c>
      <c r="W213" s="1116">
        <v>45288</v>
      </c>
      <c r="X213" s="1116">
        <v>47116</v>
      </c>
      <c r="Y213" s="1106" t="s">
        <v>5497</v>
      </c>
      <c r="Z213" s="1106" t="s">
        <v>5498</v>
      </c>
      <c r="AA213" s="1175">
        <v>44144</v>
      </c>
      <c r="AB213" s="465">
        <v>45761</v>
      </c>
      <c r="AC213" s="1111" t="s">
        <v>4163</v>
      </c>
      <c r="AD213" s="1114">
        <v>43355</v>
      </c>
    </row>
    <row r="214" spans="1:30" ht="15.75" customHeight="1">
      <c r="A214" s="1106" t="s">
        <v>10</v>
      </c>
      <c r="B214" s="1106" t="s">
        <v>11</v>
      </c>
      <c r="C214" s="1106" t="s">
        <v>146</v>
      </c>
      <c r="D214" s="1106" t="s">
        <v>147</v>
      </c>
      <c r="E214" s="1106" t="s">
        <v>123</v>
      </c>
      <c r="F214" s="1107" t="str">
        <f t="array" ref="F214">IFERROR(INDEX(UIID!$K$2:$K1725, MATCH(CONCATENATE(B214,D214,G214,J214), UIID!$B$2:$B1725&amp;UIID!$D$2:$D1725&amp;UIID!$G$2:$G1725&amp;UIID!$H$2:$H1725, 0),), "Not Found")</f>
        <v>0722-0015</v>
      </c>
      <c r="G214" s="1106" t="s">
        <v>2264</v>
      </c>
      <c r="H214" s="1106"/>
      <c r="I214" s="1120" t="s">
        <v>5491</v>
      </c>
      <c r="J214" s="1106" t="s">
        <v>1112</v>
      </c>
      <c r="K214" s="1106">
        <v>10.450952355911699</v>
      </c>
      <c r="L214" s="1106">
        <v>124.011937765491</v>
      </c>
      <c r="M214" s="1106" t="s">
        <v>1115</v>
      </c>
      <c r="N214" s="1120" t="s">
        <v>5492</v>
      </c>
      <c r="O214" s="1106" t="s">
        <v>15</v>
      </c>
      <c r="P214" s="1106" t="s">
        <v>16</v>
      </c>
      <c r="Q214" s="1106" t="s">
        <v>35</v>
      </c>
      <c r="R214" s="1106" t="s">
        <v>87</v>
      </c>
      <c r="S214" s="1106" t="s">
        <v>434</v>
      </c>
      <c r="T214" s="1106" t="s">
        <v>4164</v>
      </c>
      <c r="U214" s="1106" t="s">
        <v>152</v>
      </c>
      <c r="V214" s="1106" t="s">
        <v>1116</v>
      </c>
      <c r="W214" s="1116">
        <v>45288</v>
      </c>
      <c r="X214" s="1116">
        <v>47116</v>
      </c>
      <c r="Y214" s="1106" t="s">
        <v>5500</v>
      </c>
      <c r="Z214" s="1106" t="s">
        <v>5501</v>
      </c>
      <c r="AA214" s="1175">
        <v>44861</v>
      </c>
      <c r="AB214" s="465">
        <v>45453</v>
      </c>
      <c r="AC214" s="1111" t="s">
        <v>4163</v>
      </c>
      <c r="AD214" s="1114">
        <v>43545</v>
      </c>
    </row>
    <row r="215" spans="1:30" ht="15.75" customHeight="1">
      <c r="A215" s="1106" t="s">
        <v>10</v>
      </c>
      <c r="B215" s="1106" t="s">
        <v>11</v>
      </c>
      <c r="C215" s="1106" t="s">
        <v>146</v>
      </c>
      <c r="D215" s="1106" t="s">
        <v>147</v>
      </c>
      <c r="E215" s="1106" t="s">
        <v>123</v>
      </c>
      <c r="F215" s="1107" t="str">
        <f t="array" ref="F215">IFERROR(INDEX(UIID!$K$2:$K1725, MATCH(CONCATENATE(B215,D215,G215,J215), UIID!$B$2:$B1725&amp;UIID!$D$2:$D1725&amp;UIID!$G$2:$G1725&amp;UIID!$H$2:$H1725, 0),), "Not Found")</f>
        <v>0722-0015</v>
      </c>
      <c r="G215" s="1106" t="s">
        <v>2264</v>
      </c>
      <c r="H215" s="1106"/>
      <c r="I215" s="1120" t="s">
        <v>5491</v>
      </c>
      <c r="J215" s="1106" t="s">
        <v>1112</v>
      </c>
      <c r="K215" s="1106">
        <v>10.450952355911699</v>
      </c>
      <c r="L215" s="1106">
        <v>124.011937765491</v>
      </c>
      <c r="M215" s="1106" t="s">
        <v>1113</v>
      </c>
      <c r="N215" s="1120" t="s">
        <v>5492</v>
      </c>
      <c r="O215" s="1106" t="s">
        <v>15</v>
      </c>
      <c r="P215" s="1106" t="s">
        <v>16</v>
      </c>
      <c r="Q215" s="1106" t="s">
        <v>35</v>
      </c>
      <c r="R215" s="1106" t="s">
        <v>87</v>
      </c>
      <c r="S215" s="1106" t="s">
        <v>88</v>
      </c>
      <c r="T215" s="1106" t="s">
        <v>4164</v>
      </c>
      <c r="U215" s="1106" t="s">
        <v>89</v>
      </c>
      <c r="V215" s="1106" t="s">
        <v>5502</v>
      </c>
      <c r="W215" s="1116">
        <v>45288</v>
      </c>
      <c r="X215" s="1116">
        <v>47116</v>
      </c>
      <c r="Y215" s="1106" t="s">
        <v>5504</v>
      </c>
      <c r="Z215" s="1106" t="s">
        <v>5505</v>
      </c>
      <c r="AA215" s="1116">
        <v>47107</v>
      </c>
      <c r="AB215" s="465">
        <v>45761</v>
      </c>
      <c r="AC215" s="1111" t="s">
        <v>4163</v>
      </c>
      <c r="AD215" s="1114">
        <v>43230</v>
      </c>
    </row>
    <row r="216" spans="1:30" ht="15.75" hidden="1" customHeight="1">
      <c r="A216" s="1106" t="s">
        <v>10</v>
      </c>
      <c r="B216" s="1106" t="s">
        <v>11</v>
      </c>
      <c r="C216" s="1106" t="s">
        <v>50</v>
      </c>
      <c r="D216" s="1106" t="s">
        <v>1119</v>
      </c>
      <c r="E216" s="1106" t="s">
        <v>509</v>
      </c>
      <c r="F216" s="1107" t="str">
        <f t="array" ref="F216">IFERROR(INDEX(UIID!$K$2:$K1725, MATCH(CONCATENATE(B216,D216,G216,J216), UIID!$B$2:$B1725&amp;UIID!$D$2:$D1725&amp;UIID!$G$2:$G1725&amp;UIID!$H$2:$H1725, 0),), "Not Found")</f>
        <v>0722-0167</v>
      </c>
      <c r="G216" s="1106" t="s">
        <v>1120</v>
      </c>
      <c r="H216" s="1106"/>
      <c r="I216" s="1106" t="s">
        <v>5506</v>
      </c>
      <c r="J216" s="1106" t="s">
        <v>1121</v>
      </c>
      <c r="K216" s="1106">
        <v>9.7810974132285793</v>
      </c>
      <c r="L216" s="1106">
        <v>123.35419264753401</v>
      </c>
      <c r="M216" s="1119" t="s">
        <v>1122</v>
      </c>
      <c r="N216" s="1106" t="s">
        <v>5507</v>
      </c>
      <c r="O216" s="1106" t="s">
        <v>15</v>
      </c>
      <c r="P216" s="1106" t="s">
        <v>1449</v>
      </c>
      <c r="Q216" s="1106" t="s">
        <v>35</v>
      </c>
      <c r="R216" s="1106" t="s">
        <v>125</v>
      </c>
      <c r="S216" s="1106" t="s">
        <v>279</v>
      </c>
      <c r="T216" s="1106" t="s">
        <v>4164</v>
      </c>
      <c r="U216" s="1106" t="s">
        <v>506</v>
      </c>
      <c r="V216" s="1106" t="s">
        <v>1123</v>
      </c>
      <c r="W216" s="1116">
        <v>45420</v>
      </c>
      <c r="X216" s="1116">
        <v>47247</v>
      </c>
      <c r="Y216" s="1106" t="s">
        <v>5508</v>
      </c>
      <c r="Z216" s="1106" t="s">
        <v>5509</v>
      </c>
      <c r="AA216" s="1106" t="s">
        <v>5510</v>
      </c>
      <c r="AB216" s="465">
        <v>45490</v>
      </c>
      <c r="AC216" s="1111" t="s">
        <v>4163</v>
      </c>
      <c r="AD216" s="1114">
        <v>42895</v>
      </c>
    </row>
    <row r="217" spans="1:30" ht="15.75" hidden="1" customHeight="1">
      <c r="A217" s="1106" t="s">
        <v>10</v>
      </c>
      <c r="B217" s="1106" t="s">
        <v>11</v>
      </c>
      <c r="C217" s="1106" t="s">
        <v>509</v>
      </c>
      <c r="D217" s="1106" t="s">
        <v>935</v>
      </c>
      <c r="E217" s="1106" t="s">
        <v>3756</v>
      </c>
      <c r="F217" s="1107" t="str">
        <f t="array" ref="F217">IFERROR(INDEX(UIID!$K$2:$K1725, MATCH(CONCATENATE(B217,D217,G217,J217), UIID!$B$2:$B1725&amp;UIID!$D$2:$D1725&amp;UIID!$G$2:$G1725&amp;UIID!$H$2:$H1725, 0),), "Not Found")</f>
        <v>0722-0023</v>
      </c>
      <c r="G217" s="1106" t="s">
        <v>3768</v>
      </c>
      <c r="H217" s="1106"/>
      <c r="I217" s="1106"/>
      <c r="J217" s="1106" t="s">
        <v>3769</v>
      </c>
      <c r="K217" s="1106">
        <v>11.337104026115499</v>
      </c>
      <c r="L217" s="1106">
        <v>123.72433730199801</v>
      </c>
      <c r="M217" s="1106" t="s">
        <v>5511</v>
      </c>
      <c r="N217" s="1106"/>
      <c r="O217" s="1106" t="s">
        <v>15</v>
      </c>
      <c r="P217" s="1106" t="s">
        <v>525</v>
      </c>
      <c r="Q217" s="1106" t="s">
        <v>35</v>
      </c>
      <c r="R217" s="1106" t="s">
        <v>84</v>
      </c>
      <c r="S217" s="1106" t="s">
        <v>85</v>
      </c>
      <c r="T217" s="1106" t="s">
        <v>4164</v>
      </c>
      <c r="U217" s="1106" t="s">
        <v>94</v>
      </c>
      <c r="V217" s="1193">
        <v>907022203</v>
      </c>
      <c r="W217" s="1116">
        <v>45436</v>
      </c>
      <c r="X217" s="1116">
        <v>47265</v>
      </c>
      <c r="Y217" s="1120" t="s">
        <v>5512</v>
      </c>
      <c r="Z217" s="1120" t="s">
        <v>5513</v>
      </c>
      <c r="AA217" s="1169">
        <v>45351</v>
      </c>
      <c r="AB217" s="465">
        <v>45544</v>
      </c>
      <c r="AC217" s="1111" t="s">
        <v>4163</v>
      </c>
      <c r="AD217" s="1121"/>
    </row>
    <row r="218" spans="1:30" ht="15.75" customHeight="1">
      <c r="A218" s="1106" t="s">
        <v>10</v>
      </c>
      <c r="B218" s="1106" t="s">
        <v>11</v>
      </c>
      <c r="C218" s="1106" t="s">
        <v>28</v>
      </c>
      <c r="D218" s="1106" t="s">
        <v>13</v>
      </c>
      <c r="E218" s="1106" t="s">
        <v>3756</v>
      </c>
      <c r="F218" s="1107" t="str">
        <f t="array" ref="F218">IFERROR(INDEX(UIID!$K$2:$K1725, MATCH(CONCATENATE(B218,D218,G218,J218), UIID!$B$2:$B1725&amp;UIID!$D$2:$D1725&amp;UIID!$G$2:$G1725&amp;UIID!$H$2:$H1725, 0),), "Not Found")</f>
        <v>0722-0163</v>
      </c>
      <c r="G218" s="1108" t="s">
        <v>3450</v>
      </c>
      <c r="H218" s="1106"/>
      <c r="I218" s="1106" t="s">
        <v>5514</v>
      </c>
      <c r="J218" s="1106" t="s">
        <v>186</v>
      </c>
      <c r="K218" s="1106">
        <v>10.309392424260601</v>
      </c>
      <c r="L218" s="1106">
        <v>123.90447328083199</v>
      </c>
      <c r="M218" s="1106" t="s">
        <v>5515</v>
      </c>
      <c r="N218" s="1106" t="s">
        <v>5516</v>
      </c>
      <c r="O218" s="1106" t="s">
        <v>15</v>
      </c>
      <c r="P218" s="1106" t="s">
        <v>16</v>
      </c>
      <c r="Q218" s="1106" t="s">
        <v>35</v>
      </c>
      <c r="R218" s="1106" t="s">
        <v>107</v>
      </c>
      <c r="S218" s="1106" t="s">
        <v>193</v>
      </c>
      <c r="T218" s="1106" t="s">
        <v>4164</v>
      </c>
      <c r="U218" s="1106" t="s">
        <v>2256</v>
      </c>
      <c r="V218" s="1120" t="s">
        <v>5518</v>
      </c>
      <c r="W218" s="1116">
        <v>45267</v>
      </c>
      <c r="X218" s="1116">
        <v>47098</v>
      </c>
      <c r="Y218" s="1120" t="s">
        <v>5519</v>
      </c>
      <c r="Z218" s="1120" t="s">
        <v>5520</v>
      </c>
      <c r="AA218" s="1120" t="s">
        <v>5521</v>
      </c>
      <c r="AB218" s="462"/>
      <c r="AC218" s="1111"/>
      <c r="AD218" s="1121"/>
    </row>
    <row r="219" spans="1:30" ht="15.75" customHeight="1">
      <c r="A219" s="1106" t="s">
        <v>10</v>
      </c>
      <c r="B219" s="1106" t="s">
        <v>11</v>
      </c>
      <c r="C219" s="1106" t="s">
        <v>28</v>
      </c>
      <c r="D219" s="1106" t="s">
        <v>13</v>
      </c>
      <c r="E219" s="1106" t="s">
        <v>3756</v>
      </c>
      <c r="F219" s="1107" t="str">
        <f t="array" ref="F219">IFERROR(INDEX(UIID!$K$2:$K1725, MATCH(CONCATENATE(B219,D219,G219,J219), UIID!$B$2:$B1725&amp;UIID!$D$2:$D1725&amp;UIID!$G$2:$G1725&amp;UIID!$H$2:$H1725, 0),), "Not Found")</f>
        <v>0722-0163</v>
      </c>
      <c r="G219" s="1108" t="s">
        <v>3450</v>
      </c>
      <c r="H219" s="1106"/>
      <c r="I219" s="1106" t="s">
        <v>5514</v>
      </c>
      <c r="J219" s="1106" t="s">
        <v>186</v>
      </c>
      <c r="K219" s="1106">
        <v>10.309392424260601</v>
      </c>
      <c r="L219" s="1106">
        <v>123.90447328083199</v>
      </c>
      <c r="M219" s="1106" t="s">
        <v>5515</v>
      </c>
      <c r="N219" s="1106" t="s">
        <v>5516</v>
      </c>
      <c r="O219" s="1106" t="s">
        <v>15</v>
      </c>
      <c r="P219" s="1106" t="s">
        <v>16</v>
      </c>
      <c r="Q219" s="1106" t="s">
        <v>35</v>
      </c>
      <c r="R219" s="1106" t="s">
        <v>107</v>
      </c>
      <c r="S219" s="1106" t="s">
        <v>662</v>
      </c>
      <c r="T219" s="1106" t="s">
        <v>4164</v>
      </c>
      <c r="U219" s="1106" t="s">
        <v>2257</v>
      </c>
      <c r="V219" s="1120" t="s">
        <v>5522</v>
      </c>
      <c r="W219" s="1116">
        <v>45267</v>
      </c>
      <c r="X219" s="1116">
        <v>47098</v>
      </c>
      <c r="Y219" s="1120" t="s">
        <v>5523</v>
      </c>
      <c r="Z219" s="1120" t="s">
        <v>5524</v>
      </c>
      <c r="AA219" s="1169">
        <v>45964</v>
      </c>
      <c r="AB219" s="462"/>
      <c r="AC219" s="1111"/>
      <c r="AD219" s="1121"/>
    </row>
    <row r="220" spans="1:30" ht="15.75" customHeight="1">
      <c r="A220" s="1106" t="s">
        <v>10</v>
      </c>
      <c r="B220" s="1106" t="s">
        <v>11</v>
      </c>
      <c r="C220" s="1106" t="s">
        <v>28</v>
      </c>
      <c r="D220" s="1106" t="s">
        <v>13</v>
      </c>
      <c r="E220" s="1106" t="s">
        <v>3756</v>
      </c>
      <c r="F220" s="1107" t="str">
        <f t="array" ref="F220">IFERROR(INDEX(UIID!$K$2:$K1725, MATCH(CONCATENATE(B220,D220,G220,J220), UIID!$B$2:$B1725&amp;UIID!$D$2:$D1725&amp;UIID!$G$2:$G1725&amp;UIID!$H$2:$H1725, 0),), "Not Found")</f>
        <v>0722-0163</v>
      </c>
      <c r="G220" s="1108" t="s">
        <v>3450</v>
      </c>
      <c r="H220" s="1106"/>
      <c r="I220" s="1106" t="s">
        <v>5514</v>
      </c>
      <c r="J220" s="1106" t="s">
        <v>186</v>
      </c>
      <c r="K220" s="1106">
        <v>10.309392424260601</v>
      </c>
      <c r="L220" s="1106">
        <v>123.90447328083199</v>
      </c>
      <c r="M220" s="1106" t="s">
        <v>5515</v>
      </c>
      <c r="N220" s="1106" t="s">
        <v>5516</v>
      </c>
      <c r="O220" s="1106" t="s">
        <v>15</v>
      </c>
      <c r="P220" s="1106" t="s">
        <v>16</v>
      </c>
      <c r="Q220" s="1106" t="s">
        <v>35</v>
      </c>
      <c r="R220" s="1106" t="s">
        <v>107</v>
      </c>
      <c r="S220" s="1106" t="s">
        <v>664</v>
      </c>
      <c r="T220" s="1106" t="s">
        <v>4164</v>
      </c>
      <c r="U220" s="1106" t="s">
        <v>2256</v>
      </c>
      <c r="V220" s="1120" t="s">
        <v>5525</v>
      </c>
      <c r="W220" s="1116">
        <v>45267</v>
      </c>
      <c r="X220" s="1116">
        <v>47098</v>
      </c>
      <c r="Y220" s="1120" t="s">
        <v>5523</v>
      </c>
      <c r="Z220" s="1120" t="s">
        <v>5526</v>
      </c>
      <c r="AA220" s="1169">
        <v>46035</v>
      </c>
      <c r="AB220" s="462"/>
      <c r="AC220" s="1111"/>
      <c r="AD220" s="1121"/>
    </row>
    <row r="221" spans="1:30" ht="15.75" customHeight="1">
      <c r="A221" s="1106" t="s">
        <v>10</v>
      </c>
      <c r="B221" s="1106" t="s">
        <v>11</v>
      </c>
      <c r="C221" s="1106" t="s">
        <v>28</v>
      </c>
      <c r="D221" s="1106" t="s">
        <v>13</v>
      </c>
      <c r="E221" s="1106" t="s">
        <v>3756</v>
      </c>
      <c r="F221" s="1107" t="str">
        <f t="array" ref="F221">IFERROR(INDEX(UIID!$K$2:$K1725, MATCH(CONCATENATE(B221,D221,G221,J221), UIID!$B$2:$B1725&amp;UIID!$D$2:$D1725&amp;UIID!$G$2:$G1725&amp;UIID!$H$2:$H1725, 0),), "Not Found")</f>
        <v>0722-0163</v>
      </c>
      <c r="G221" s="1108" t="s">
        <v>3450</v>
      </c>
      <c r="H221" s="1106"/>
      <c r="I221" s="1106" t="s">
        <v>5514</v>
      </c>
      <c r="J221" s="1106" t="s">
        <v>186</v>
      </c>
      <c r="K221" s="1106">
        <v>10.309392424260601</v>
      </c>
      <c r="L221" s="1106">
        <v>123.90447328083199</v>
      </c>
      <c r="M221" s="1106" t="s">
        <v>5515</v>
      </c>
      <c r="N221" s="1106" t="s">
        <v>5516</v>
      </c>
      <c r="O221" s="1106" t="s">
        <v>15</v>
      </c>
      <c r="P221" s="1106" t="s">
        <v>16</v>
      </c>
      <c r="Q221" s="1106" t="s">
        <v>35</v>
      </c>
      <c r="R221" s="1106" t="s">
        <v>107</v>
      </c>
      <c r="S221" s="1106" t="s">
        <v>203</v>
      </c>
      <c r="T221" s="1106" t="s">
        <v>4164</v>
      </c>
      <c r="U221" s="1106" t="s">
        <v>2258</v>
      </c>
      <c r="V221" s="1120" t="s">
        <v>5527</v>
      </c>
      <c r="W221" s="1116">
        <v>45267</v>
      </c>
      <c r="X221" s="1116">
        <v>47098</v>
      </c>
      <c r="Y221" s="1120" t="s">
        <v>5528</v>
      </c>
      <c r="Z221" s="1120" t="s">
        <v>5529</v>
      </c>
      <c r="AA221" s="1169">
        <v>46159</v>
      </c>
      <c r="AB221" s="462"/>
      <c r="AC221" s="1111"/>
      <c r="AD221" s="1121"/>
    </row>
    <row r="222" spans="1:30" ht="15.75" customHeight="1">
      <c r="A222" s="1106" t="s">
        <v>10</v>
      </c>
      <c r="B222" s="1106" t="s">
        <v>11</v>
      </c>
      <c r="C222" s="1106" t="s">
        <v>123</v>
      </c>
      <c r="D222" s="1106" t="s">
        <v>977</v>
      </c>
      <c r="E222" s="1106" t="s">
        <v>28</v>
      </c>
      <c r="F222" s="1107" t="str">
        <f t="array" ref="F222">IFERROR(INDEX(UIID!$K$2:$K1725, MATCH(CONCATENATE(B222,D222,G222,J222), UIID!$B$2:$B1725&amp;UIID!$D$2:$D1725&amp;UIID!$G$2:$G1725&amp;UIID!$H$2:$H1725, 0),), "Not Found")</f>
        <v>0722-0152</v>
      </c>
      <c r="G222" s="1108" t="s">
        <v>3450</v>
      </c>
      <c r="H222" s="1106"/>
      <c r="I222" s="1106" t="s">
        <v>5514</v>
      </c>
      <c r="J222" s="1106" t="s">
        <v>2213</v>
      </c>
      <c r="K222" s="1157">
        <v>10.308724</v>
      </c>
      <c r="L222" s="1157">
        <v>123.904753</v>
      </c>
      <c r="M222" s="1106" t="s">
        <v>5515</v>
      </c>
      <c r="N222" s="1106" t="s">
        <v>5516</v>
      </c>
      <c r="O222" s="1106" t="s">
        <v>15</v>
      </c>
      <c r="P222" s="1106" t="s">
        <v>16</v>
      </c>
      <c r="Q222" s="1106" t="s">
        <v>4262</v>
      </c>
      <c r="R222" s="1106" t="s">
        <v>117</v>
      </c>
      <c r="S222" s="1120" t="s">
        <v>2214</v>
      </c>
      <c r="T222" s="1106" t="s">
        <v>22</v>
      </c>
      <c r="U222" s="1106" t="s">
        <v>5530</v>
      </c>
      <c r="V222" s="1120" t="s">
        <v>5531</v>
      </c>
      <c r="W222" s="1116">
        <v>44573</v>
      </c>
      <c r="X222" s="1116">
        <v>46398</v>
      </c>
      <c r="Y222" s="1106" t="s">
        <v>5532</v>
      </c>
      <c r="Z222" s="1106" t="s">
        <v>5533</v>
      </c>
      <c r="AA222" s="1106" t="s">
        <v>4283</v>
      </c>
      <c r="AB222" s="462"/>
      <c r="AC222" s="1111"/>
      <c r="AD222" s="1121"/>
    </row>
    <row r="223" spans="1:30" ht="15.75" customHeight="1">
      <c r="A223" s="1106" t="s">
        <v>10</v>
      </c>
      <c r="B223" s="1106" t="s">
        <v>11</v>
      </c>
      <c r="C223" s="1106" t="s">
        <v>28</v>
      </c>
      <c r="D223" s="1106" t="s">
        <v>13</v>
      </c>
      <c r="E223" s="1106" t="s">
        <v>3756</v>
      </c>
      <c r="F223" s="1107" t="str">
        <f t="array" ref="F223">IFERROR(INDEX(UIID!$K$2:$K1725, MATCH(CONCATENATE(B223,D223,G223,J223), UIID!$B$2:$B1725&amp;UIID!$D$2:$D1725&amp;UIID!$G$2:$G1725&amp;UIID!$H$2:$H1725, 0),), "Not Found")</f>
        <v>0722-0163</v>
      </c>
      <c r="G223" s="1108" t="s">
        <v>3450</v>
      </c>
      <c r="H223" s="1106"/>
      <c r="I223" s="1106" t="s">
        <v>5514</v>
      </c>
      <c r="J223" s="1106" t="s">
        <v>186</v>
      </c>
      <c r="K223" s="1106">
        <v>10.309392424260601</v>
      </c>
      <c r="L223" s="1106">
        <v>123.90447328083199</v>
      </c>
      <c r="M223" s="1106" t="s">
        <v>5515</v>
      </c>
      <c r="N223" s="1106" t="s">
        <v>5516</v>
      </c>
      <c r="O223" s="1106" t="s">
        <v>15</v>
      </c>
      <c r="P223" s="1106" t="s">
        <v>16</v>
      </c>
      <c r="Q223" s="1106" t="s">
        <v>35</v>
      </c>
      <c r="R223" s="1106" t="s">
        <v>104</v>
      </c>
      <c r="S223" s="1120" t="s">
        <v>105</v>
      </c>
      <c r="T223" s="1106" t="s">
        <v>4164</v>
      </c>
      <c r="U223" s="1106" t="s">
        <v>907</v>
      </c>
      <c r="V223" s="1120" t="s">
        <v>5534</v>
      </c>
      <c r="W223" s="1116">
        <v>45267</v>
      </c>
      <c r="X223" s="1116">
        <v>47098</v>
      </c>
      <c r="Y223" s="1106" t="s">
        <v>4568</v>
      </c>
      <c r="Z223" s="1106" t="s">
        <v>5535</v>
      </c>
      <c r="AA223" s="1106" t="s">
        <v>4283</v>
      </c>
      <c r="AB223" s="462"/>
      <c r="AC223" s="1111"/>
      <c r="AD223" s="1121"/>
    </row>
    <row r="224" spans="1:30" ht="15.75" customHeight="1">
      <c r="A224" s="1106" t="s">
        <v>10</v>
      </c>
      <c r="B224" s="1106" t="s">
        <v>11</v>
      </c>
      <c r="C224" s="1106" t="s">
        <v>28</v>
      </c>
      <c r="D224" s="1106" t="s">
        <v>13</v>
      </c>
      <c r="E224" s="1106" t="s">
        <v>3756</v>
      </c>
      <c r="F224" s="1107" t="str">
        <f t="array" ref="F224">IFERROR(INDEX(UIID!$K$2:$K1725, MATCH(CONCATENATE(B224,D224,G224,J224), UIID!$B$2:$B1725&amp;UIID!$D$2:$D1725&amp;UIID!$G$2:$G1725&amp;UIID!$H$2:$H1725, 0),), "Not Found")</f>
        <v>0722-0163</v>
      </c>
      <c r="G224" s="1108" t="s">
        <v>3450</v>
      </c>
      <c r="H224" s="1106"/>
      <c r="I224" s="1106" t="s">
        <v>5514</v>
      </c>
      <c r="J224" s="1106" t="s">
        <v>186</v>
      </c>
      <c r="K224" s="1106">
        <v>10.309392424260601</v>
      </c>
      <c r="L224" s="1106">
        <v>123.90447328083199</v>
      </c>
      <c r="M224" s="1106" t="s">
        <v>5515</v>
      </c>
      <c r="N224" s="1106" t="s">
        <v>5516</v>
      </c>
      <c r="O224" s="1106" t="s">
        <v>15</v>
      </c>
      <c r="P224" s="1106" t="s">
        <v>16</v>
      </c>
      <c r="Q224" s="1106" t="s">
        <v>35</v>
      </c>
      <c r="R224" s="1106" t="s">
        <v>87</v>
      </c>
      <c r="S224" s="1120" t="s">
        <v>88</v>
      </c>
      <c r="T224" s="1106" t="s">
        <v>4164</v>
      </c>
      <c r="U224" s="1106" t="s">
        <v>187</v>
      </c>
      <c r="V224" s="1120" t="s">
        <v>188</v>
      </c>
      <c r="W224" s="1116">
        <v>45267</v>
      </c>
      <c r="X224" s="1116">
        <v>47098</v>
      </c>
      <c r="Y224" s="1120" t="s">
        <v>5536</v>
      </c>
      <c r="Z224" s="1120" t="s">
        <v>5537</v>
      </c>
      <c r="AA224" s="1116">
        <v>45090</v>
      </c>
      <c r="AB224" s="465">
        <v>45427</v>
      </c>
      <c r="AC224" s="1111" t="s">
        <v>4163</v>
      </c>
      <c r="AD224" s="1114">
        <v>44558</v>
      </c>
    </row>
    <row r="225" spans="1:30" ht="15.75" customHeight="1">
      <c r="A225" s="1106" t="s">
        <v>10</v>
      </c>
      <c r="B225" s="1106" t="s">
        <v>11</v>
      </c>
      <c r="C225" s="1106" t="s">
        <v>28</v>
      </c>
      <c r="D225" s="1106" t="s">
        <v>13</v>
      </c>
      <c r="E225" s="1106" t="s">
        <v>3756</v>
      </c>
      <c r="F225" s="1107" t="str">
        <f t="array" ref="F225">IFERROR(INDEX(UIID!$K$2:$K1725, MATCH(CONCATENATE(B225,D225,G225,J225), UIID!$B$2:$B1725&amp;UIID!$D$2:$D1725&amp;UIID!$G$2:$G1725&amp;UIID!$H$2:$H1725, 0),), "Not Found")</f>
        <v>0722-0163</v>
      </c>
      <c r="G225" s="1108" t="s">
        <v>3450</v>
      </c>
      <c r="H225" s="1106"/>
      <c r="I225" s="1106" t="s">
        <v>5514</v>
      </c>
      <c r="J225" s="1106" t="s">
        <v>186</v>
      </c>
      <c r="K225" s="1106">
        <v>10.309392424260601</v>
      </c>
      <c r="L225" s="1106">
        <v>123.90447328083199</v>
      </c>
      <c r="M225" s="1106" t="s">
        <v>5515</v>
      </c>
      <c r="N225" s="1106" t="s">
        <v>5516</v>
      </c>
      <c r="O225" s="1106" t="s">
        <v>15</v>
      </c>
      <c r="P225" s="1106" t="s">
        <v>16</v>
      </c>
      <c r="Q225" s="1106" t="s">
        <v>35</v>
      </c>
      <c r="R225" s="1106" t="s">
        <v>107</v>
      </c>
      <c r="S225" s="1120" t="s">
        <v>189</v>
      </c>
      <c r="T225" s="1106" t="s">
        <v>4164</v>
      </c>
      <c r="U225" s="1120" t="s">
        <v>165</v>
      </c>
      <c r="V225" s="1120" t="s">
        <v>190</v>
      </c>
      <c r="W225" s="1116">
        <v>45267</v>
      </c>
      <c r="X225" s="1116">
        <v>47098</v>
      </c>
      <c r="Y225" s="1120" t="s">
        <v>4568</v>
      </c>
      <c r="Z225" s="1120" t="s">
        <v>5538</v>
      </c>
      <c r="AA225" s="1189">
        <v>45637</v>
      </c>
      <c r="AB225" s="465">
        <v>45427</v>
      </c>
      <c r="AC225" s="1111" t="s">
        <v>4163</v>
      </c>
      <c r="AD225" s="1114">
        <v>44434</v>
      </c>
    </row>
    <row r="226" spans="1:30" ht="15.75" customHeight="1">
      <c r="A226" s="1106" t="s">
        <v>10</v>
      </c>
      <c r="B226" s="1106" t="s">
        <v>11</v>
      </c>
      <c r="C226" s="1106" t="s">
        <v>28</v>
      </c>
      <c r="D226" s="1106" t="s">
        <v>13</v>
      </c>
      <c r="E226" s="1106" t="s">
        <v>3756</v>
      </c>
      <c r="F226" s="1107" t="str">
        <f t="array" ref="F226">IFERROR(INDEX(UIID!$K$2:$K1725, MATCH(CONCATENATE(B226,D226,G226,J226), UIID!$B$2:$B1725&amp;UIID!$D$2:$D1725&amp;UIID!$G$2:$G1725&amp;UIID!$H$2:$H1725, 0),), "Not Found")</f>
        <v>0722-0163</v>
      </c>
      <c r="G226" s="1108" t="s">
        <v>3450</v>
      </c>
      <c r="H226" s="1106"/>
      <c r="I226" s="1106" t="s">
        <v>5514</v>
      </c>
      <c r="J226" s="1106" t="s">
        <v>186</v>
      </c>
      <c r="K226" s="1106">
        <v>10.309392424260601</v>
      </c>
      <c r="L226" s="1106">
        <v>123.90447328083199</v>
      </c>
      <c r="M226" s="1106" t="s">
        <v>5515</v>
      </c>
      <c r="N226" s="1106" t="s">
        <v>5516</v>
      </c>
      <c r="O226" s="1106" t="s">
        <v>15</v>
      </c>
      <c r="P226" s="1106" t="s">
        <v>16</v>
      </c>
      <c r="Q226" s="1106" t="s">
        <v>35</v>
      </c>
      <c r="R226" s="1106" t="s">
        <v>107</v>
      </c>
      <c r="S226" s="1106" t="s">
        <v>191</v>
      </c>
      <c r="T226" s="1106" t="s">
        <v>4164</v>
      </c>
      <c r="U226" s="1120" t="s">
        <v>5539</v>
      </c>
      <c r="V226" s="1120" t="s">
        <v>5540</v>
      </c>
      <c r="W226" s="1116">
        <v>44831</v>
      </c>
      <c r="X226" s="1116">
        <v>46656</v>
      </c>
      <c r="Y226" s="1120" t="s">
        <v>4568</v>
      </c>
      <c r="Z226" s="1120" t="s">
        <v>5541</v>
      </c>
      <c r="AA226" s="1169">
        <v>45665</v>
      </c>
      <c r="AB226" s="462"/>
      <c r="AC226" s="1111"/>
      <c r="AD226" s="1121"/>
    </row>
    <row r="227" spans="1:30" ht="15.75" customHeight="1">
      <c r="A227" s="1106" t="s">
        <v>10</v>
      </c>
      <c r="B227" s="1106" t="s">
        <v>11</v>
      </c>
      <c r="C227" s="1106" t="s">
        <v>28</v>
      </c>
      <c r="D227" s="1106" t="s">
        <v>13</v>
      </c>
      <c r="E227" s="1106" t="s">
        <v>3756</v>
      </c>
      <c r="F227" s="1107" t="str">
        <f t="array" ref="F227">IFERROR(INDEX(UIID!$K$2:$K1725, MATCH(CONCATENATE(B227,D227,G227,J227), UIID!$B$2:$B1725&amp;UIID!$D$2:$D1725&amp;UIID!$G$2:$G1725&amp;UIID!$H$2:$H1725, 0),), "Not Found")</f>
        <v>0722-0163</v>
      </c>
      <c r="G227" s="1108" t="s">
        <v>3450</v>
      </c>
      <c r="H227" s="1106"/>
      <c r="I227" s="1106" t="s">
        <v>5514</v>
      </c>
      <c r="J227" s="1106" t="s">
        <v>186</v>
      </c>
      <c r="K227" s="1106">
        <v>10.309392424260601</v>
      </c>
      <c r="L227" s="1106">
        <v>123.90447328083199</v>
      </c>
      <c r="M227" s="1106" t="s">
        <v>5515</v>
      </c>
      <c r="N227" s="1106" t="s">
        <v>5516</v>
      </c>
      <c r="O227" s="1106" t="s">
        <v>15</v>
      </c>
      <c r="P227" s="1106" t="s">
        <v>16</v>
      </c>
      <c r="Q227" s="1106" t="s">
        <v>35</v>
      </c>
      <c r="R227" s="1106" t="s">
        <v>107</v>
      </c>
      <c r="S227" s="1106" t="s">
        <v>199</v>
      </c>
      <c r="T227" s="1106" t="s">
        <v>4164</v>
      </c>
      <c r="U227" s="1120" t="s">
        <v>5539</v>
      </c>
      <c r="V227" s="1120" t="s">
        <v>5542</v>
      </c>
      <c r="W227" s="1116">
        <v>44831</v>
      </c>
      <c r="X227" s="1116">
        <v>46656</v>
      </c>
      <c r="Y227" s="1120" t="s">
        <v>4568</v>
      </c>
      <c r="Z227" s="1120" t="s">
        <v>5543</v>
      </c>
      <c r="AA227" s="1169">
        <v>45665</v>
      </c>
      <c r="AB227" s="462"/>
      <c r="AC227" s="1111"/>
      <c r="AD227" s="1121"/>
    </row>
    <row r="228" spans="1:30" ht="15.75" customHeight="1">
      <c r="A228" s="1106" t="s">
        <v>10</v>
      </c>
      <c r="B228" s="1106" t="s">
        <v>11</v>
      </c>
      <c r="C228" s="1106" t="s">
        <v>28</v>
      </c>
      <c r="D228" s="1106" t="s">
        <v>13</v>
      </c>
      <c r="E228" s="1106" t="s">
        <v>3756</v>
      </c>
      <c r="F228" s="1107" t="str">
        <f t="array" ref="F228">IFERROR(INDEX(UIID!$K$2:$K1725, MATCH(CONCATENATE(B228,D228,G228,J228), UIID!$B$2:$B1725&amp;UIID!$D$2:$D1725&amp;UIID!$G$2:$G1725&amp;UIID!$H$2:$H1725, 0),), "Not Found")</f>
        <v>0722-0163</v>
      </c>
      <c r="G228" s="1108" t="s">
        <v>3450</v>
      </c>
      <c r="H228" s="1106"/>
      <c r="I228" s="1106" t="s">
        <v>5514</v>
      </c>
      <c r="J228" s="1106" t="s">
        <v>186</v>
      </c>
      <c r="K228" s="1106">
        <v>10.309392424260601</v>
      </c>
      <c r="L228" s="1106">
        <v>123.90447328083199</v>
      </c>
      <c r="M228" s="1106" t="s">
        <v>5515</v>
      </c>
      <c r="N228" s="1106" t="s">
        <v>5516</v>
      </c>
      <c r="O228" s="1106" t="s">
        <v>15</v>
      </c>
      <c r="P228" s="1106" t="s">
        <v>16</v>
      </c>
      <c r="Q228" s="1106" t="s">
        <v>35</v>
      </c>
      <c r="R228" s="1106" t="s">
        <v>107</v>
      </c>
      <c r="S228" s="1106" t="s">
        <v>197</v>
      </c>
      <c r="T228" s="1106" t="s">
        <v>4164</v>
      </c>
      <c r="U228" s="1120" t="s">
        <v>5544</v>
      </c>
      <c r="V228" s="1120" t="s">
        <v>5545</v>
      </c>
      <c r="W228" s="1116">
        <v>44831</v>
      </c>
      <c r="X228" s="1116">
        <v>46656</v>
      </c>
      <c r="Y228" s="1120" t="s">
        <v>4568</v>
      </c>
      <c r="Z228" s="1120" t="s">
        <v>5546</v>
      </c>
      <c r="AA228" s="1169">
        <v>45487</v>
      </c>
      <c r="AB228" s="462"/>
      <c r="AC228" s="1111"/>
      <c r="AD228" s="1121"/>
    </row>
    <row r="229" spans="1:30" ht="15.75" customHeight="1">
      <c r="A229" s="1106" t="s">
        <v>10</v>
      </c>
      <c r="B229" s="1106" t="s">
        <v>11</v>
      </c>
      <c r="C229" s="1106" t="s">
        <v>28</v>
      </c>
      <c r="D229" s="1106" t="s">
        <v>13</v>
      </c>
      <c r="E229" s="1106" t="s">
        <v>3756</v>
      </c>
      <c r="F229" s="1107" t="str">
        <f t="array" ref="F229">IFERROR(INDEX(UIID!$K$2:$K1725, MATCH(CONCATENATE(B229,D229,G229,J229), UIID!$B$2:$B1725&amp;UIID!$D$2:$D1725&amp;UIID!$G$2:$G1725&amp;UIID!$H$2:$H1725, 0),), "Not Found")</f>
        <v>0722-0163</v>
      </c>
      <c r="G229" s="1108" t="s">
        <v>3450</v>
      </c>
      <c r="H229" s="1106"/>
      <c r="I229" s="1106" t="s">
        <v>5514</v>
      </c>
      <c r="J229" s="1106" t="s">
        <v>186</v>
      </c>
      <c r="K229" s="1106">
        <v>10.309392424260601</v>
      </c>
      <c r="L229" s="1106">
        <v>123.90447328083199</v>
      </c>
      <c r="M229" s="1106" t="s">
        <v>5515</v>
      </c>
      <c r="N229" s="1106" t="s">
        <v>5516</v>
      </c>
      <c r="O229" s="1106" t="s">
        <v>15</v>
      </c>
      <c r="P229" s="1106" t="s">
        <v>16</v>
      </c>
      <c r="Q229" s="1106" t="s">
        <v>35</v>
      </c>
      <c r="R229" s="1106" t="s">
        <v>107</v>
      </c>
      <c r="S229" s="1106" t="s">
        <v>492</v>
      </c>
      <c r="T229" s="1106" t="s">
        <v>4164</v>
      </c>
      <c r="U229" s="1106" t="s">
        <v>2231</v>
      </c>
      <c r="V229" s="1106" t="s">
        <v>2232</v>
      </c>
      <c r="W229" s="1116">
        <v>44628</v>
      </c>
      <c r="X229" s="1116">
        <v>46453</v>
      </c>
      <c r="Y229" s="1106" t="s">
        <v>4568</v>
      </c>
      <c r="Z229" s="1106" t="s">
        <v>4636</v>
      </c>
      <c r="AA229" s="1168">
        <v>45510</v>
      </c>
      <c r="AB229" s="462"/>
      <c r="AC229" s="1111"/>
      <c r="AD229" s="1121"/>
    </row>
    <row r="230" spans="1:30" ht="15.75" customHeight="1">
      <c r="A230" s="1106" t="s">
        <v>10</v>
      </c>
      <c r="B230" s="1106" t="s">
        <v>11</v>
      </c>
      <c r="C230" s="1106" t="s">
        <v>28</v>
      </c>
      <c r="D230" s="1106" t="s">
        <v>13</v>
      </c>
      <c r="E230" s="1106" t="s">
        <v>3756</v>
      </c>
      <c r="F230" s="1107" t="str">
        <f t="array" ref="F230">IFERROR(INDEX(UIID!$K$2:$K1725, MATCH(CONCATENATE(B230,D230,G230,J230), UIID!$B$2:$B1725&amp;UIID!$D$2:$D1725&amp;UIID!$G$2:$G1725&amp;UIID!$H$2:$H1725, 0),), "Not Found")</f>
        <v>0722-0163</v>
      </c>
      <c r="G230" s="1108" t="s">
        <v>3450</v>
      </c>
      <c r="H230" s="1106"/>
      <c r="I230" s="1106" t="s">
        <v>5514</v>
      </c>
      <c r="J230" s="1106" t="s">
        <v>186</v>
      </c>
      <c r="K230" s="1106">
        <v>10.309392424260601</v>
      </c>
      <c r="L230" s="1106">
        <v>123.90447328083199</v>
      </c>
      <c r="M230" s="1106" t="s">
        <v>5515</v>
      </c>
      <c r="N230" s="1106" t="s">
        <v>5516</v>
      </c>
      <c r="O230" s="1106" t="s">
        <v>15</v>
      </c>
      <c r="P230" s="1106" t="s">
        <v>16</v>
      </c>
      <c r="Q230" s="1106" t="s">
        <v>35</v>
      </c>
      <c r="R230" s="1106" t="s">
        <v>117</v>
      </c>
      <c r="S230" s="1106" t="s">
        <v>200</v>
      </c>
      <c r="T230" s="1106" t="s">
        <v>4164</v>
      </c>
      <c r="U230" s="1106" t="s">
        <v>181</v>
      </c>
      <c r="V230" s="1106" t="s">
        <v>201</v>
      </c>
      <c r="W230" s="1116">
        <v>45267</v>
      </c>
      <c r="X230" s="1116">
        <v>47098</v>
      </c>
      <c r="Y230" s="1106" t="s">
        <v>4283</v>
      </c>
      <c r="Z230" s="1106" t="s">
        <v>4283</v>
      </c>
      <c r="AA230" s="1106" t="s">
        <v>4283</v>
      </c>
      <c r="AB230" s="465">
        <v>45784</v>
      </c>
      <c r="AC230" s="1111" t="s">
        <v>4163</v>
      </c>
      <c r="AD230" s="1114">
        <v>42660</v>
      </c>
    </row>
    <row r="231" spans="1:30" ht="15.75" customHeight="1">
      <c r="A231" s="1106" t="s">
        <v>10</v>
      </c>
      <c r="B231" s="1106" t="s">
        <v>11</v>
      </c>
      <c r="C231" s="1106" t="s">
        <v>28</v>
      </c>
      <c r="D231" s="1106" t="s">
        <v>13</v>
      </c>
      <c r="E231" s="1106" t="s">
        <v>3756</v>
      </c>
      <c r="F231" s="1107" t="str">
        <f t="array" ref="F231">IFERROR(INDEX(UIID!$K$2:$K1725, MATCH(CONCATENATE(B231,D231,G231,J231), UIID!$B$2:$B1725&amp;UIID!$D$2:$D1725&amp;UIID!$G$2:$G1725&amp;UIID!$H$2:$H1725, 0),), "Not Found")</f>
        <v>0722-0163</v>
      </c>
      <c r="G231" s="1108" t="s">
        <v>3450</v>
      </c>
      <c r="H231" s="1106"/>
      <c r="I231" s="1106" t="s">
        <v>5514</v>
      </c>
      <c r="J231" s="1106" t="s">
        <v>186</v>
      </c>
      <c r="K231" s="1106">
        <v>10.309392424260601</v>
      </c>
      <c r="L231" s="1106">
        <v>123.90447328083199</v>
      </c>
      <c r="M231" s="1106" t="s">
        <v>5515</v>
      </c>
      <c r="N231" s="1106" t="s">
        <v>5516</v>
      </c>
      <c r="O231" s="1106" t="s">
        <v>15</v>
      </c>
      <c r="P231" s="1106" t="s">
        <v>16</v>
      </c>
      <c r="Q231" s="1106" t="s">
        <v>35</v>
      </c>
      <c r="R231" s="1106" t="s">
        <v>117</v>
      </c>
      <c r="S231" s="1106" t="s">
        <v>120</v>
      </c>
      <c r="T231" s="1106" t="s">
        <v>4164</v>
      </c>
      <c r="U231" s="1106" t="s">
        <v>121</v>
      </c>
      <c r="V231" s="1106" t="s">
        <v>202</v>
      </c>
      <c r="W231" s="1116">
        <v>45267</v>
      </c>
      <c r="X231" s="1116">
        <v>47098</v>
      </c>
      <c r="Y231" s="1106" t="s">
        <v>5547</v>
      </c>
      <c r="Z231" s="1106" t="s">
        <v>5548</v>
      </c>
      <c r="AA231" s="1175">
        <v>43731</v>
      </c>
      <c r="AB231" s="465">
        <v>45427</v>
      </c>
      <c r="AC231" s="1111" t="s">
        <v>4163</v>
      </c>
      <c r="AD231" s="1114">
        <v>43565</v>
      </c>
    </row>
    <row r="232" spans="1:30" ht="15.75" customHeight="1">
      <c r="A232" s="1106" t="s">
        <v>10</v>
      </c>
      <c r="B232" s="1106" t="s">
        <v>11</v>
      </c>
      <c r="C232" s="1106" t="s">
        <v>28</v>
      </c>
      <c r="D232" s="1106" t="s">
        <v>13</v>
      </c>
      <c r="E232" s="1106" t="s">
        <v>3756</v>
      </c>
      <c r="F232" s="1107" t="str">
        <f t="array" ref="F232">IFERROR(INDEX(UIID!$K$2:$K1725, MATCH(CONCATENATE(B232,D232,G232,J232), UIID!$B$2:$B1725&amp;UIID!$D$2:$D1725&amp;UIID!$G$2:$G1725&amp;UIID!$H$2:$H1725, 0),), "Not Found")</f>
        <v>0722-0163</v>
      </c>
      <c r="G232" s="1108" t="s">
        <v>3450</v>
      </c>
      <c r="H232" s="1106"/>
      <c r="I232" s="1106" t="s">
        <v>5514</v>
      </c>
      <c r="J232" s="1106" t="s">
        <v>186</v>
      </c>
      <c r="K232" s="1106">
        <v>10.309392424260601</v>
      </c>
      <c r="L232" s="1106">
        <v>123.90447328083199</v>
      </c>
      <c r="M232" s="1106" t="s">
        <v>5515</v>
      </c>
      <c r="N232" s="1106" t="s">
        <v>5516</v>
      </c>
      <c r="O232" s="1106" t="s">
        <v>15</v>
      </c>
      <c r="P232" s="1106" t="s">
        <v>16</v>
      </c>
      <c r="Q232" s="1106" t="s">
        <v>35</v>
      </c>
      <c r="R232" s="1106" t="s">
        <v>32</v>
      </c>
      <c r="S232" s="1106" t="s">
        <v>36</v>
      </c>
      <c r="T232" s="1106" t="s">
        <v>4164</v>
      </c>
      <c r="U232" s="1120" t="s">
        <v>2251</v>
      </c>
      <c r="V232" s="1120" t="s">
        <v>5549</v>
      </c>
      <c r="W232" s="1116">
        <v>45267</v>
      </c>
      <c r="X232" s="1116">
        <v>47098</v>
      </c>
      <c r="Y232" s="1106" t="s">
        <v>4283</v>
      </c>
      <c r="Z232" s="1106" t="s">
        <v>4283</v>
      </c>
      <c r="AA232" s="1106" t="s">
        <v>4283</v>
      </c>
      <c r="AB232" s="465">
        <v>45427</v>
      </c>
      <c r="AC232" s="1111" t="s">
        <v>4163</v>
      </c>
      <c r="AD232" s="1114">
        <v>44886</v>
      </c>
    </row>
    <row r="233" spans="1:30" ht="15.75" customHeight="1">
      <c r="A233" s="1106" t="s">
        <v>10</v>
      </c>
      <c r="B233" s="1106" t="s">
        <v>11</v>
      </c>
      <c r="C233" s="1106" t="s">
        <v>28</v>
      </c>
      <c r="D233" s="1106" t="s">
        <v>13</v>
      </c>
      <c r="E233" s="1106" t="s">
        <v>3756</v>
      </c>
      <c r="F233" s="1107" t="str">
        <f t="array" ref="F233">IFERROR(INDEX(UIID!$K$2:$K1725, MATCH(CONCATENATE(B233,D233,G233,J233), UIID!$B$2:$B1725&amp;UIID!$D$2:$D1725&amp;UIID!$G$2:$G1725&amp;UIID!$H$2:$H1725, 0),), "Not Found")</f>
        <v>0722-0163</v>
      </c>
      <c r="G233" s="1108" t="s">
        <v>3450</v>
      </c>
      <c r="H233" s="1106"/>
      <c r="I233" s="1106" t="s">
        <v>5514</v>
      </c>
      <c r="J233" s="1106" t="s">
        <v>186</v>
      </c>
      <c r="K233" s="1106">
        <v>10.309392424260601</v>
      </c>
      <c r="L233" s="1106">
        <v>123.90447328083199</v>
      </c>
      <c r="M233" s="1106" t="s">
        <v>5515</v>
      </c>
      <c r="N233" s="1106" t="s">
        <v>5516</v>
      </c>
      <c r="O233" s="1106" t="s">
        <v>15</v>
      </c>
      <c r="P233" s="1106" t="s">
        <v>16</v>
      </c>
      <c r="Q233" s="1106" t="s">
        <v>35</v>
      </c>
      <c r="R233" s="1106" t="s">
        <v>84</v>
      </c>
      <c r="S233" s="1106" t="s">
        <v>85</v>
      </c>
      <c r="T233" s="1106" t="s">
        <v>4164</v>
      </c>
      <c r="U233" s="1106" t="s">
        <v>94</v>
      </c>
      <c r="V233" s="1106" t="s">
        <v>205</v>
      </c>
      <c r="W233" s="1116">
        <v>45425</v>
      </c>
      <c r="X233" s="1116">
        <v>47252</v>
      </c>
      <c r="Y233" s="1106" t="s">
        <v>4283</v>
      </c>
      <c r="Z233" s="1106" t="s">
        <v>4283</v>
      </c>
      <c r="AA233" s="1106" t="s">
        <v>4283</v>
      </c>
      <c r="AB233" s="462"/>
      <c r="AC233" s="1111"/>
      <c r="AD233" s="1114">
        <v>42716</v>
      </c>
    </row>
    <row r="234" spans="1:30" ht="15.75" customHeight="1">
      <c r="A234" s="1106" t="s">
        <v>10</v>
      </c>
      <c r="B234" s="1106" t="s">
        <v>11</v>
      </c>
      <c r="C234" s="1106" t="s">
        <v>28</v>
      </c>
      <c r="D234" s="1106" t="s">
        <v>13</v>
      </c>
      <c r="E234" s="1106" t="s">
        <v>3756</v>
      </c>
      <c r="F234" s="1107" t="str">
        <f t="array" ref="F234">IFERROR(INDEX(UIID!$K$2:$K1725, MATCH(CONCATENATE(B234,D234,G234,J234), UIID!$B$2:$B1725&amp;UIID!$D$2:$D1725&amp;UIID!$G$2:$G1725&amp;UIID!$H$2:$H1725, 0),), "Not Found")</f>
        <v>0722-0163</v>
      </c>
      <c r="G234" s="1108" t="s">
        <v>3450</v>
      </c>
      <c r="H234" s="1106"/>
      <c r="I234" s="1106" t="s">
        <v>5514</v>
      </c>
      <c r="J234" s="1106" t="s">
        <v>186</v>
      </c>
      <c r="K234" s="1106">
        <v>10.309392424260601</v>
      </c>
      <c r="L234" s="1106">
        <v>123.90447328083199</v>
      </c>
      <c r="M234" s="1106" t="s">
        <v>5515</v>
      </c>
      <c r="N234" s="1106" t="s">
        <v>5516</v>
      </c>
      <c r="O234" s="1106" t="s">
        <v>15</v>
      </c>
      <c r="P234" s="1106" t="s">
        <v>16</v>
      </c>
      <c r="Q234" s="1106" t="s">
        <v>35</v>
      </c>
      <c r="R234" s="1106" t="s">
        <v>32</v>
      </c>
      <c r="S234" s="1106" t="s">
        <v>47</v>
      </c>
      <c r="T234" s="1106" t="s">
        <v>4164</v>
      </c>
      <c r="U234" s="1106" t="s">
        <v>78</v>
      </c>
      <c r="V234" s="1106" t="s">
        <v>206</v>
      </c>
      <c r="W234" s="1116">
        <v>45267</v>
      </c>
      <c r="X234" s="1116">
        <v>47098</v>
      </c>
      <c r="Y234" s="1106" t="s">
        <v>5319</v>
      </c>
      <c r="Z234" s="1106" t="s">
        <v>5551</v>
      </c>
      <c r="AA234" s="1116">
        <v>43943</v>
      </c>
      <c r="AB234" s="465">
        <v>45469</v>
      </c>
      <c r="AC234" s="1111" t="s">
        <v>4163</v>
      </c>
      <c r="AD234" s="1114">
        <v>42886</v>
      </c>
    </row>
    <row r="235" spans="1:30" ht="15.75" customHeight="1">
      <c r="A235" s="1106" t="s">
        <v>10</v>
      </c>
      <c r="B235" s="1106" t="s">
        <v>11</v>
      </c>
      <c r="C235" s="1106" t="s">
        <v>28</v>
      </c>
      <c r="D235" s="1106" t="s">
        <v>13</v>
      </c>
      <c r="E235" s="1106" t="s">
        <v>3756</v>
      </c>
      <c r="F235" s="1107" t="str">
        <f t="array" ref="F235">IFERROR(INDEX(UIID!$K$2:$K1725, MATCH(CONCATENATE(B235,D235,G235,J235), UIID!$B$2:$B1725&amp;UIID!$D$2:$D1725&amp;UIID!$G$2:$G1725&amp;UIID!$H$2:$H1725, 0),), "Not Found")</f>
        <v>0722-0163</v>
      </c>
      <c r="G235" s="1108" t="s">
        <v>3450</v>
      </c>
      <c r="H235" s="1106"/>
      <c r="I235" s="1106" t="s">
        <v>5514</v>
      </c>
      <c r="J235" s="1106" t="s">
        <v>186</v>
      </c>
      <c r="K235" s="1106">
        <v>10.309392424260601</v>
      </c>
      <c r="L235" s="1106">
        <v>123.90447328083199</v>
      </c>
      <c r="M235" s="1106" t="s">
        <v>5515</v>
      </c>
      <c r="N235" s="1106" t="s">
        <v>5516</v>
      </c>
      <c r="O235" s="1106" t="s">
        <v>15</v>
      </c>
      <c r="P235" s="1106" t="s">
        <v>16</v>
      </c>
      <c r="Q235" s="1106" t="s">
        <v>35</v>
      </c>
      <c r="R235" s="1106" t="s">
        <v>272</v>
      </c>
      <c r="S235" s="1106" t="s">
        <v>2649</v>
      </c>
      <c r="T235" s="1106" t="s">
        <v>4306</v>
      </c>
      <c r="U235" s="1106" t="s">
        <v>366</v>
      </c>
      <c r="V235" s="1119" t="s">
        <v>997</v>
      </c>
      <c r="W235" s="1116">
        <v>42929</v>
      </c>
      <c r="X235" s="1116">
        <v>46855</v>
      </c>
      <c r="Y235" s="1106" t="s">
        <v>5552</v>
      </c>
      <c r="Z235" s="1106" t="s">
        <v>5553</v>
      </c>
      <c r="AA235" s="1106" t="s">
        <v>5554</v>
      </c>
      <c r="AB235" s="465">
        <v>45427</v>
      </c>
      <c r="AC235" s="1111" t="s">
        <v>4163</v>
      </c>
      <c r="AD235" s="1114">
        <v>42929</v>
      </c>
    </row>
    <row r="236" spans="1:30" ht="15.75" customHeight="1">
      <c r="A236" s="1106" t="s">
        <v>10</v>
      </c>
      <c r="B236" s="1106" t="s">
        <v>11</v>
      </c>
      <c r="C236" s="1106" t="s">
        <v>28</v>
      </c>
      <c r="D236" s="1106" t="s">
        <v>13</v>
      </c>
      <c r="E236" s="1106" t="s">
        <v>3756</v>
      </c>
      <c r="F236" s="1107" t="str">
        <f t="array" ref="F236">IFERROR(INDEX(UIID!$K$2:$K1725, MATCH(CONCATENATE(B236,D236,G236,J236), UIID!$B$2:$B1725&amp;UIID!$D$2:$D1725&amp;UIID!$G$2:$G1725&amp;UIID!$H$2:$H1725, 0),), "Not Found")</f>
        <v>0722-0080</v>
      </c>
      <c r="G236" s="1106" t="s">
        <v>1130</v>
      </c>
      <c r="H236" s="1106"/>
      <c r="I236" s="1106" t="s">
        <v>5555</v>
      </c>
      <c r="J236" s="1106" t="s">
        <v>1131</v>
      </c>
      <c r="K236" s="1106">
        <v>10.311535178741501</v>
      </c>
      <c r="L236" s="1106">
        <v>123.89239690966799</v>
      </c>
      <c r="M236" s="1106" t="s">
        <v>5556</v>
      </c>
      <c r="N236" s="1106" t="s">
        <v>5557</v>
      </c>
      <c r="O236" s="1106" t="s">
        <v>15</v>
      </c>
      <c r="P236" s="1106" t="s">
        <v>16</v>
      </c>
      <c r="Q236" s="1106" t="s">
        <v>35</v>
      </c>
      <c r="R236" s="1106" t="s">
        <v>117</v>
      </c>
      <c r="S236" s="1106" t="s">
        <v>120</v>
      </c>
      <c r="T236" s="1106" t="s">
        <v>4164</v>
      </c>
      <c r="U236" s="1106" t="s">
        <v>1132</v>
      </c>
      <c r="V236" s="1106" t="s">
        <v>1133</v>
      </c>
      <c r="W236" s="1116">
        <v>45418</v>
      </c>
      <c r="X236" s="1116">
        <v>47245</v>
      </c>
      <c r="Y236" s="1106" t="s">
        <v>5558</v>
      </c>
      <c r="Z236" s="1106" t="s">
        <v>5559</v>
      </c>
      <c r="AA236" s="1106" t="s">
        <v>5560</v>
      </c>
      <c r="AB236" s="465">
        <v>45546</v>
      </c>
      <c r="AC236" s="1111" t="s">
        <v>4163</v>
      </c>
      <c r="AD236" s="1114">
        <v>43469</v>
      </c>
    </row>
    <row r="237" spans="1:30" ht="15.75" hidden="1" customHeight="1">
      <c r="A237" s="1106" t="s">
        <v>10</v>
      </c>
      <c r="B237" s="1106" t="s">
        <v>11</v>
      </c>
      <c r="C237" s="1106" t="s">
        <v>28</v>
      </c>
      <c r="D237" s="1106" t="s">
        <v>458</v>
      </c>
      <c r="E237" s="1106" t="s">
        <v>30</v>
      </c>
      <c r="F237" s="1107" t="str">
        <f t="array" ref="F237">IFERROR(INDEX(UIID!$K$2:$K1725, MATCH(CONCATENATE(B237,D237,G237,J237), UIID!$B$2:$B1725&amp;UIID!$D$2:$D1725&amp;UIID!$G$2:$G1725&amp;UIID!$H$2:$H1725, 0),), "Not Found")</f>
        <v>0722-0013</v>
      </c>
      <c r="G237" s="1106" t="s">
        <v>1134</v>
      </c>
      <c r="H237" s="1106"/>
      <c r="I237" s="1106"/>
      <c r="J237" s="1106" t="s">
        <v>1135</v>
      </c>
      <c r="K237" s="1106">
        <v>10.2463330755836</v>
      </c>
      <c r="L237" s="1106">
        <v>123.846387894324</v>
      </c>
      <c r="M237" s="1106" t="s">
        <v>1136</v>
      </c>
      <c r="N237" s="1106" t="s">
        <v>5561</v>
      </c>
      <c r="O237" s="1106" t="s">
        <v>15</v>
      </c>
      <c r="P237" s="1106" t="s">
        <v>525</v>
      </c>
      <c r="Q237" s="1106" t="s">
        <v>35</v>
      </c>
      <c r="R237" s="1106" t="s">
        <v>143</v>
      </c>
      <c r="S237" s="1106" t="s">
        <v>144</v>
      </c>
      <c r="T237" s="1106" t="s">
        <v>4164</v>
      </c>
      <c r="U237" s="1106" t="s">
        <v>308</v>
      </c>
      <c r="V237" s="1106">
        <v>807022073</v>
      </c>
      <c r="W237" s="1116">
        <v>45420</v>
      </c>
      <c r="X237" s="1116">
        <v>47247</v>
      </c>
      <c r="Y237" s="1106" t="s">
        <v>4283</v>
      </c>
      <c r="Z237" s="1106" t="s">
        <v>4283</v>
      </c>
      <c r="AA237" s="1106" t="s">
        <v>4283</v>
      </c>
      <c r="AB237" s="462"/>
      <c r="AC237" s="1111"/>
      <c r="AD237" s="1121"/>
    </row>
    <row r="238" spans="1:30" ht="15.75" customHeight="1">
      <c r="A238" s="1106" t="s">
        <v>10</v>
      </c>
      <c r="B238" s="1106" t="s">
        <v>11</v>
      </c>
      <c r="C238" s="1106" t="s">
        <v>28</v>
      </c>
      <c r="D238" s="1106" t="s">
        <v>977</v>
      </c>
      <c r="E238" s="1106" t="s">
        <v>28</v>
      </c>
      <c r="F238" s="1107" t="str">
        <f t="array" ref="F238">IFERROR(INDEX(UIID!$K$2:$K1725, MATCH(CONCATENATE(B238,D238,G238,J238), UIID!$B$2:$B1725&amp;UIID!$D$2:$D1725&amp;UIID!$G$2:$G1725&amp;UIID!$H$2:$H1725, 0),), "Not Found")</f>
        <v>0722-0014</v>
      </c>
      <c r="G238" s="1106" t="s">
        <v>1134</v>
      </c>
      <c r="H238" s="1106"/>
      <c r="I238" s="1106" t="s">
        <v>5563</v>
      </c>
      <c r="J238" s="1106" t="s">
        <v>1137</v>
      </c>
      <c r="K238" s="1106">
        <v>10.2387634467075</v>
      </c>
      <c r="L238" s="1106">
        <v>123.779034975058</v>
      </c>
      <c r="M238" s="1106" t="s">
        <v>1138</v>
      </c>
      <c r="N238" s="1106" t="s">
        <v>5561</v>
      </c>
      <c r="O238" s="1106" t="s">
        <v>15</v>
      </c>
      <c r="P238" s="1106" t="s">
        <v>16</v>
      </c>
      <c r="Q238" s="1106" t="s">
        <v>35</v>
      </c>
      <c r="R238" s="1106" t="s">
        <v>143</v>
      </c>
      <c r="S238" s="1106" t="s">
        <v>309</v>
      </c>
      <c r="T238" s="1106" t="s">
        <v>4164</v>
      </c>
      <c r="U238" s="1106" t="s">
        <v>308</v>
      </c>
      <c r="V238" s="1106">
        <v>807022104</v>
      </c>
      <c r="W238" s="1116">
        <v>45433</v>
      </c>
      <c r="X238" s="1116">
        <v>47260</v>
      </c>
      <c r="Y238" s="1106" t="s">
        <v>4283</v>
      </c>
      <c r="Z238" s="1106" t="s">
        <v>4283</v>
      </c>
      <c r="AA238" s="1106" t="s">
        <v>4283</v>
      </c>
      <c r="AB238" s="462"/>
      <c r="AC238" s="1111"/>
      <c r="AD238" s="1121"/>
    </row>
    <row r="239" spans="1:30" ht="15.75" customHeight="1">
      <c r="A239" s="1106" t="s">
        <v>10</v>
      </c>
      <c r="B239" s="1106" t="s">
        <v>11</v>
      </c>
      <c r="C239" s="1106" t="s">
        <v>28</v>
      </c>
      <c r="D239" s="1106" t="s">
        <v>977</v>
      </c>
      <c r="E239" s="1106" t="s">
        <v>28</v>
      </c>
      <c r="F239" s="1107" t="str">
        <f t="array" ref="F239">IFERROR(INDEX(UIID!$K$2:$K1725, MATCH(CONCATENATE(B239,D239,G239,J239), UIID!$B$2:$B1725&amp;UIID!$D$2:$D1725&amp;UIID!$G$2:$G1725&amp;UIID!$H$2:$H1725, 0),), "Not Found")</f>
        <v>0722-0014</v>
      </c>
      <c r="G239" s="1106" t="s">
        <v>1134</v>
      </c>
      <c r="H239" s="1106"/>
      <c r="I239" s="1106" t="s">
        <v>5563</v>
      </c>
      <c r="J239" s="1106" t="s">
        <v>1137</v>
      </c>
      <c r="K239" s="1106">
        <v>10.2387634467075</v>
      </c>
      <c r="L239" s="1106">
        <v>123.779034975058</v>
      </c>
      <c r="M239" s="1106" t="s">
        <v>1138</v>
      </c>
      <c r="N239" s="1106" t="s">
        <v>5561</v>
      </c>
      <c r="O239" s="1106" t="s">
        <v>15</v>
      </c>
      <c r="P239" s="1106" t="s">
        <v>16</v>
      </c>
      <c r="Q239" s="1106" t="s">
        <v>35</v>
      </c>
      <c r="R239" s="1106" t="s">
        <v>84</v>
      </c>
      <c r="S239" s="1106" t="s">
        <v>93</v>
      </c>
      <c r="T239" s="1106" t="s">
        <v>4213</v>
      </c>
      <c r="U239" s="1106" t="s">
        <v>94</v>
      </c>
      <c r="V239" s="1106">
        <v>907022120</v>
      </c>
      <c r="W239" s="1116">
        <v>45433</v>
      </c>
      <c r="X239" s="1116">
        <v>47260</v>
      </c>
      <c r="Y239" s="1106" t="s">
        <v>4283</v>
      </c>
      <c r="Z239" s="1106" t="s">
        <v>4283</v>
      </c>
      <c r="AA239" s="1106" t="s">
        <v>4283</v>
      </c>
      <c r="AB239" s="465">
        <v>45545</v>
      </c>
      <c r="AC239" s="1111" t="s">
        <v>4163</v>
      </c>
      <c r="AD239" s="1121"/>
    </row>
    <row r="240" spans="1:30" ht="15.75" hidden="1" customHeight="1">
      <c r="A240" s="1106" t="s">
        <v>10</v>
      </c>
      <c r="B240" s="1106" t="s">
        <v>11</v>
      </c>
      <c r="C240" s="1106" t="s">
        <v>28</v>
      </c>
      <c r="D240" s="1106" t="s">
        <v>458</v>
      </c>
      <c r="E240" s="1106" t="s">
        <v>30</v>
      </c>
      <c r="F240" s="1107" t="str">
        <f t="array" ref="F240">IFERROR(INDEX(UIID!$K$2:$K1725, MATCH(CONCATENATE(B240,D240,G240,J240), UIID!$B$2:$B1725&amp;UIID!$D$2:$D1725&amp;UIID!$G$2:$G1725&amp;UIID!$H$2:$H1725, 0),), "Not Found")</f>
        <v>0722-0013</v>
      </c>
      <c r="G240" s="1106" t="s">
        <v>1134</v>
      </c>
      <c r="H240" s="1106"/>
      <c r="I240" s="1106"/>
      <c r="J240" s="1106" t="s">
        <v>1135</v>
      </c>
      <c r="K240" s="1106">
        <v>10.2463330755836</v>
      </c>
      <c r="L240" s="1106">
        <v>123.846387894324</v>
      </c>
      <c r="M240" s="1106" t="s">
        <v>1136</v>
      </c>
      <c r="N240" s="1106" t="s">
        <v>5561</v>
      </c>
      <c r="O240" s="1106" t="s">
        <v>15</v>
      </c>
      <c r="P240" s="1106" t="s">
        <v>525</v>
      </c>
      <c r="Q240" s="1106" t="s">
        <v>35</v>
      </c>
      <c r="R240" s="1106" t="s">
        <v>2230</v>
      </c>
      <c r="S240" s="1106" t="s">
        <v>161</v>
      </c>
      <c r="T240" s="1106" t="s">
        <v>4157</v>
      </c>
      <c r="U240" s="1106" t="s">
        <v>364</v>
      </c>
      <c r="V240" s="1106">
        <v>201407023111</v>
      </c>
      <c r="W240" s="1116">
        <v>45420</v>
      </c>
      <c r="X240" s="1116">
        <v>47247</v>
      </c>
      <c r="Y240" s="1106" t="s">
        <v>5564</v>
      </c>
      <c r="Z240" s="1106" t="s">
        <v>5565</v>
      </c>
      <c r="AA240" s="1117">
        <v>46692</v>
      </c>
      <c r="AB240" s="462"/>
      <c r="AC240" s="1111"/>
      <c r="AD240" s="1114">
        <v>41830</v>
      </c>
    </row>
    <row r="241" spans="1:30" ht="15.75" hidden="1" customHeight="1">
      <c r="A241" s="1106" t="s">
        <v>10</v>
      </c>
      <c r="B241" s="1106" t="s">
        <v>11</v>
      </c>
      <c r="C241" s="1106" t="s">
        <v>28</v>
      </c>
      <c r="D241" s="1106" t="s">
        <v>458</v>
      </c>
      <c r="E241" s="1106" t="s">
        <v>30</v>
      </c>
      <c r="F241" s="1107" t="str">
        <f t="array" ref="F241">IFERROR(INDEX(UIID!$K$2:$K1725, MATCH(CONCATENATE(B241,D241,G241,J241), UIID!$B$2:$B1725&amp;UIID!$D$2:$D1725&amp;UIID!$G$2:$G1725&amp;UIID!$H$2:$H1725, 0),), "Not Found")</f>
        <v>0722-0013</v>
      </c>
      <c r="G241" s="1106" t="s">
        <v>1134</v>
      </c>
      <c r="H241" s="1106"/>
      <c r="I241" s="1106"/>
      <c r="J241" s="1106" t="s">
        <v>1135</v>
      </c>
      <c r="K241" s="1106">
        <v>10.2463330755836</v>
      </c>
      <c r="L241" s="1106">
        <v>123.846387894324</v>
      </c>
      <c r="M241" s="1106" t="s">
        <v>1136</v>
      </c>
      <c r="N241" s="1106" t="s">
        <v>5561</v>
      </c>
      <c r="O241" s="1106" t="s">
        <v>15</v>
      </c>
      <c r="P241" s="1106" t="s">
        <v>525</v>
      </c>
      <c r="Q241" s="1106" t="s">
        <v>35</v>
      </c>
      <c r="R241" s="1106" t="s">
        <v>87</v>
      </c>
      <c r="S241" s="1106" t="s">
        <v>434</v>
      </c>
      <c r="T241" s="1106" t="s">
        <v>4164</v>
      </c>
      <c r="U241" s="1106" t="s">
        <v>1139</v>
      </c>
      <c r="V241" s="1106" t="s">
        <v>1140</v>
      </c>
      <c r="W241" s="1116">
        <v>45420</v>
      </c>
      <c r="X241" s="1116">
        <v>47247</v>
      </c>
      <c r="Y241" s="1106" t="s">
        <v>4283</v>
      </c>
      <c r="Z241" s="1106" t="s">
        <v>4283</v>
      </c>
      <c r="AA241" s="1106" t="s">
        <v>4283</v>
      </c>
      <c r="AB241" s="462"/>
      <c r="AC241" s="1111"/>
      <c r="AD241" s="1114">
        <v>42606</v>
      </c>
    </row>
    <row r="242" spans="1:30" ht="15.75" hidden="1" customHeight="1">
      <c r="A242" s="1106" t="s">
        <v>10</v>
      </c>
      <c r="B242" s="1106" t="s">
        <v>11</v>
      </c>
      <c r="C242" s="1106" t="s">
        <v>28</v>
      </c>
      <c r="D242" s="1106" t="s">
        <v>458</v>
      </c>
      <c r="E242" s="1106" t="s">
        <v>30</v>
      </c>
      <c r="F242" s="1107" t="str">
        <f t="array" ref="F242">IFERROR(INDEX(UIID!$K$2:$K1725, MATCH(CONCATENATE(B242,D242,G242,J242), UIID!$B$2:$B1725&amp;UIID!$D$2:$D1725&amp;UIID!$G$2:$G1725&amp;UIID!$H$2:$H1725, 0),), "Not Found")</f>
        <v>0722-0013</v>
      </c>
      <c r="G242" s="1106" t="s">
        <v>1134</v>
      </c>
      <c r="H242" s="1106"/>
      <c r="I242" s="1106"/>
      <c r="J242" s="1106" t="s">
        <v>1135</v>
      </c>
      <c r="K242" s="1106">
        <v>10.2463330755836</v>
      </c>
      <c r="L242" s="1106">
        <v>123.846387894324</v>
      </c>
      <c r="M242" s="1106" t="s">
        <v>1136</v>
      </c>
      <c r="N242" s="1106" t="s">
        <v>5561</v>
      </c>
      <c r="O242" s="1106" t="s">
        <v>15</v>
      </c>
      <c r="P242" s="1106" t="s">
        <v>525</v>
      </c>
      <c r="Q242" s="1106" t="s">
        <v>35</v>
      </c>
      <c r="R242" s="1106" t="s">
        <v>87</v>
      </c>
      <c r="S242" s="1106" t="s">
        <v>2497</v>
      </c>
      <c r="T242" s="1106" t="s">
        <v>4164</v>
      </c>
      <c r="U242" s="1106" t="s">
        <v>505</v>
      </c>
      <c r="V242" s="1106" t="s">
        <v>1141</v>
      </c>
      <c r="W242" s="1116">
        <v>45420</v>
      </c>
      <c r="X242" s="1116">
        <v>47247</v>
      </c>
      <c r="Y242" s="1106" t="s">
        <v>5566</v>
      </c>
      <c r="Z242" s="1106" t="s">
        <v>5567</v>
      </c>
      <c r="AA242" s="1106" t="s">
        <v>5568</v>
      </c>
      <c r="AB242" s="462"/>
      <c r="AC242" s="1111"/>
      <c r="AD242" s="1114">
        <v>42606</v>
      </c>
    </row>
    <row r="243" spans="1:30" ht="15.75" hidden="1" customHeight="1">
      <c r="A243" s="1106" t="s">
        <v>10</v>
      </c>
      <c r="B243" s="1106" t="s">
        <v>11</v>
      </c>
      <c r="C243" s="1106" t="s">
        <v>28</v>
      </c>
      <c r="D243" s="1106" t="s">
        <v>458</v>
      </c>
      <c r="E243" s="1106" t="s">
        <v>30</v>
      </c>
      <c r="F243" s="1107" t="str">
        <f t="array" ref="F243">IFERROR(INDEX(UIID!$K$2:$K1725, MATCH(CONCATENATE(B243,D243,G243,J243), UIID!$B$2:$B1725&amp;UIID!$D$2:$D1725&amp;UIID!$G$2:$G1725&amp;UIID!$H$2:$H1725, 0),), "Not Found")</f>
        <v>0722-0013</v>
      </c>
      <c r="G243" s="1106" t="s">
        <v>1134</v>
      </c>
      <c r="H243" s="1106"/>
      <c r="I243" s="1106"/>
      <c r="J243" s="1106" t="s">
        <v>1135</v>
      </c>
      <c r="K243" s="1106">
        <v>10.2463330755836</v>
      </c>
      <c r="L243" s="1106">
        <v>123.846387894324</v>
      </c>
      <c r="M243" s="1106" t="s">
        <v>1136</v>
      </c>
      <c r="N243" s="1106" t="s">
        <v>5561</v>
      </c>
      <c r="O243" s="1106" t="s">
        <v>15</v>
      </c>
      <c r="P243" s="1106" t="s">
        <v>525</v>
      </c>
      <c r="Q243" s="1106" t="s">
        <v>35</v>
      </c>
      <c r="R243" s="1106" t="s">
        <v>107</v>
      </c>
      <c r="S243" s="1106" t="s">
        <v>1142</v>
      </c>
      <c r="T243" s="1106" t="s">
        <v>4164</v>
      </c>
      <c r="U243" s="1106" t="s">
        <v>1143</v>
      </c>
      <c r="V243" s="1106" t="s">
        <v>1144</v>
      </c>
      <c r="W243" s="1116">
        <v>45420</v>
      </c>
      <c r="X243" s="1116">
        <v>47247</v>
      </c>
      <c r="Y243" s="1106" t="s">
        <v>5569</v>
      </c>
      <c r="Z243" s="1106" t="s">
        <v>5570</v>
      </c>
      <c r="AA243" s="1106" t="s">
        <v>4283</v>
      </c>
      <c r="AB243" s="465">
        <v>45476</v>
      </c>
      <c r="AC243" s="1111" t="s">
        <v>4163</v>
      </c>
      <c r="AD243" s="1121"/>
    </row>
    <row r="244" spans="1:30" ht="15.75" customHeight="1">
      <c r="A244" s="1106" t="s">
        <v>10</v>
      </c>
      <c r="B244" s="1106" t="s">
        <v>11</v>
      </c>
      <c r="C244" s="1106" t="s">
        <v>50</v>
      </c>
      <c r="D244" s="1106" t="s">
        <v>13</v>
      </c>
      <c r="E244" s="1106" t="s">
        <v>3756</v>
      </c>
      <c r="F244" s="1107" t="str">
        <f t="array" ref="F244">IFERROR(INDEX(UIID!$K$2:$K1725, MATCH(CONCATENATE(B244,D244,G244,J244), UIID!$B$2:$B1725&amp;UIID!$D$2:$D1725&amp;UIID!$G$2:$G1725&amp;UIID!$H$2:$H1725, 0),), "Not Found")</f>
        <v>0722-0049</v>
      </c>
      <c r="G244" s="1106" t="s">
        <v>3780</v>
      </c>
      <c r="H244" s="1106"/>
      <c r="I244" s="1106" t="s">
        <v>5571</v>
      </c>
      <c r="J244" s="1106" t="s">
        <v>1150</v>
      </c>
      <c r="K244" s="1106">
        <v>10.322321894061</v>
      </c>
      <c r="L244" s="1106">
        <v>123.88705080624401</v>
      </c>
      <c r="M244" s="1106" t="s">
        <v>1151</v>
      </c>
      <c r="N244" s="1106"/>
      <c r="O244" s="1106" t="s">
        <v>15</v>
      </c>
      <c r="P244" s="1106" t="s">
        <v>16</v>
      </c>
      <c r="Q244" s="1106" t="s">
        <v>4262</v>
      </c>
      <c r="R244" s="1106" t="s">
        <v>3006</v>
      </c>
      <c r="S244" s="1106" t="s">
        <v>1148</v>
      </c>
      <c r="T244" s="1106" t="s">
        <v>22</v>
      </c>
      <c r="U244" s="1106" t="s">
        <v>235</v>
      </c>
      <c r="V244" s="1106">
        <v>201407020120</v>
      </c>
      <c r="W244" s="1116">
        <v>45428</v>
      </c>
      <c r="X244" s="1116">
        <v>47255</v>
      </c>
      <c r="Y244" s="1106" t="s">
        <v>5572</v>
      </c>
      <c r="Z244" s="1106" t="s">
        <v>4283</v>
      </c>
      <c r="AA244" s="1106" t="s">
        <v>4283</v>
      </c>
      <c r="AB244" s="462"/>
      <c r="AC244" s="1111"/>
      <c r="AD244" s="1114">
        <v>41850</v>
      </c>
    </row>
    <row r="245" spans="1:30" ht="15.75" customHeight="1">
      <c r="A245" s="1106" t="s">
        <v>10</v>
      </c>
      <c r="B245" s="1106" t="s">
        <v>11</v>
      </c>
      <c r="C245" s="1106" t="s">
        <v>146</v>
      </c>
      <c r="D245" s="1106" t="s">
        <v>147</v>
      </c>
      <c r="E245" s="1106" t="s">
        <v>123</v>
      </c>
      <c r="F245" s="1107" t="str">
        <f t="array" ref="F245">IFERROR(INDEX(UIID!$K$2:$K1725, MATCH(CONCATENATE(B245,D245,G245,J245), UIID!$B$2:$B1725&amp;UIID!$D$2:$D1725&amp;UIID!$G$2:$G1725&amp;UIID!$H$2:$H1725, 0),), "Not Found")</f>
        <v>0722-0015</v>
      </c>
      <c r="G245" s="1106" t="s">
        <v>2264</v>
      </c>
      <c r="H245" s="1106"/>
      <c r="I245" s="1120" t="s">
        <v>5491</v>
      </c>
      <c r="J245" s="1106" t="s">
        <v>1112</v>
      </c>
      <c r="K245" s="1106">
        <v>10.450952355911699</v>
      </c>
      <c r="L245" s="1106">
        <v>124.011937765491</v>
      </c>
      <c r="M245" s="1106" t="s">
        <v>1152</v>
      </c>
      <c r="N245" s="1106" t="s">
        <v>5492</v>
      </c>
      <c r="O245" s="1106" t="s">
        <v>15</v>
      </c>
      <c r="P245" s="1106" t="s">
        <v>16</v>
      </c>
      <c r="Q245" s="1106" t="s">
        <v>35</v>
      </c>
      <c r="R245" s="1106" t="s">
        <v>84</v>
      </c>
      <c r="S245" s="1106" t="s">
        <v>93</v>
      </c>
      <c r="T245" s="1106" t="s">
        <v>4213</v>
      </c>
      <c r="U245" s="1106" t="s">
        <v>94</v>
      </c>
      <c r="V245" s="1106">
        <v>907021069</v>
      </c>
      <c r="W245" s="1116">
        <v>45288</v>
      </c>
      <c r="X245" s="1116">
        <v>47116</v>
      </c>
      <c r="Y245" s="1106" t="s">
        <v>4283</v>
      </c>
      <c r="Z245" s="1106" t="s">
        <v>4283</v>
      </c>
      <c r="AA245" s="1106" t="s">
        <v>4283</v>
      </c>
      <c r="AB245" s="465">
        <v>45404</v>
      </c>
      <c r="AC245" s="1111" t="s">
        <v>4163</v>
      </c>
      <c r="AD245" s="1114">
        <v>39969</v>
      </c>
    </row>
    <row r="246" spans="1:30" ht="15.75" customHeight="1">
      <c r="A246" s="1106" t="s">
        <v>10</v>
      </c>
      <c r="B246" s="1106" t="s">
        <v>11</v>
      </c>
      <c r="C246" s="1106" t="s">
        <v>146</v>
      </c>
      <c r="D246" s="1106" t="s">
        <v>147</v>
      </c>
      <c r="E246" s="1106" t="s">
        <v>123</v>
      </c>
      <c r="F246" s="1107" t="str">
        <f t="array" ref="F246">IFERROR(INDEX(UIID!$K$2:$K1725, MATCH(CONCATENATE(B246,D246,G246,J246), UIID!$B$2:$B1725&amp;UIID!$D$2:$D1725&amp;UIID!$G$2:$G1725&amp;UIID!$H$2:$H1725, 0),), "Not Found")</f>
        <v>0722-0015</v>
      </c>
      <c r="G246" s="1106" t="s">
        <v>2264</v>
      </c>
      <c r="H246" s="1106"/>
      <c r="I246" s="1120" t="s">
        <v>5491</v>
      </c>
      <c r="J246" s="1106" t="s">
        <v>1112</v>
      </c>
      <c r="K246" s="1106">
        <v>10.450952355911699</v>
      </c>
      <c r="L246" s="1106">
        <v>124.011937765491</v>
      </c>
      <c r="M246" s="1106" t="s">
        <v>1152</v>
      </c>
      <c r="N246" s="1106" t="s">
        <v>5492</v>
      </c>
      <c r="O246" s="1106" t="s">
        <v>15</v>
      </c>
      <c r="P246" s="1106" t="s">
        <v>16</v>
      </c>
      <c r="Q246" s="1106" t="s">
        <v>35</v>
      </c>
      <c r="R246" s="1106" t="s">
        <v>84</v>
      </c>
      <c r="S246" s="1106" t="s">
        <v>85</v>
      </c>
      <c r="T246" s="1106" t="s">
        <v>4164</v>
      </c>
      <c r="U246" s="1106" t="s">
        <v>94</v>
      </c>
      <c r="V246" s="1106">
        <v>907022062</v>
      </c>
      <c r="W246" s="1116">
        <v>45288</v>
      </c>
      <c r="X246" s="1116">
        <v>47116</v>
      </c>
      <c r="Y246" s="1106" t="s">
        <v>4283</v>
      </c>
      <c r="Z246" s="1106" t="s">
        <v>4283</v>
      </c>
      <c r="AA246" s="1106" t="s">
        <v>4283</v>
      </c>
      <c r="AB246" s="465">
        <v>45404</v>
      </c>
      <c r="AC246" s="1111" t="s">
        <v>4163</v>
      </c>
      <c r="AD246" s="1114">
        <v>39969</v>
      </c>
    </row>
    <row r="247" spans="1:30" ht="15.75" customHeight="1">
      <c r="A247" s="1106" t="s">
        <v>10</v>
      </c>
      <c r="B247" s="1106" t="s">
        <v>11</v>
      </c>
      <c r="C247" s="1106" t="s">
        <v>146</v>
      </c>
      <c r="D247" s="1106" t="s">
        <v>147</v>
      </c>
      <c r="E247" s="1106" t="s">
        <v>123</v>
      </c>
      <c r="F247" s="1107" t="str">
        <f t="array" ref="F247">IFERROR(INDEX(UIID!$K$2:$K1725, MATCH(CONCATENATE(B247,D247,G247,J247), UIID!$B$2:$B1725&amp;UIID!$D$2:$D1725&amp;UIID!$G$2:$G1725&amp;UIID!$H$2:$H1725, 0),), "Not Found")</f>
        <v>0722-0015</v>
      </c>
      <c r="G247" s="1106" t="s">
        <v>2264</v>
      </c>
      <c r="H247" s="1106"/>
      <c r="I247" s="1120" t="s">
        <v>5491</v>
      </c>
      <c r="J247" s="1106" t="s">
        <v>1112</v>
      </c>
      <c r="K247" s="1106">
        <v>10.450952355911699</v>
      </c>
      <c r="L247" s="1106">
        <v>124.011937765491</v>
      </c>
      <c r="M247" s="1106" t="s">
        <v>1152</v>
      </c>
      <c r="N247" s="1106" t="s">
        <v>5492</v>
      </c>
      <c r="O247" s="1106" t="s">
        <v>15</v>
      </c>
      <c r="P247" s="1106" t="s">
        <v>16</v>
      </c>
      <c r="Q247" s="1106" t="s">
        <v>35</v>
      </c>
      <c r="R247" s="1106" t="s">
        <v>84</v>
      </c>
      <c r="S247" s="1106" t="s">
        <v>268</v>
      </c>
      <c r="T247" s="1106" t="s">
        <v>4164</v>
      </c>
      <c r="U247" s="1106" t="s">
        <v>235</v>
      </c>
      <c r="V247" s="1106">
        <v>907023063</v>
      </c>
      <c r="W247" s="1116">
        <v>45288</v>
      </c>
      <c r="X247" s="1116">
        <v>47116</v>
      </c>
      <c r="Y247" s="1106" t="s">
        <v>4283</v>
      </c>
      <c r="Z247" s="1106" t="s">
        <v>4283</v>
      </c>
      <c r="AA247" s="1106" t="s">
        <v>4283</v>
      </c>
      <c r="AB247" s="465">
        <v>45404</v>
      </c>
      <c r="AC247" s="1111" t="s">
        <v>4163</v>
      </c>
      <c r="AD247" s="1114">
        <v>39969</v>
      </c>
    </row>
    <row r="248" spans="1:30" ht="15.75" customHeight="1">
      <c r="A248" s="1106" t="s">
        <v>10</v>
      </c>
      <c r="B248" s="1106" t="s">
        <v>11</v>
      </c>
      <c r="C248" s="1106" t="s">
        <v>146</v>
      </c>
      <c r="D248" s="1106" t="s">
        <v>147</v>
      </c>
      <c r="E248" s="1106" t="s">
        <v>123</v>
      </c>
      <c r="F248" s="1107" t="str">
        <f t="array" ref="F248">IFERROR(INDEX(UIID!$K$2:$K1725, MATCH(CONCATENATE(B248,D248,G248,J248), UIID!$B$2:$B1725&amp;UIID!$D$2:$D1725&amp;UIID!$G$2:$G1725&amp;UIID!$H$2:$H1725, 0),), "Not Found")</f>
        <v>0722-0015</v>
      </c>
      <c r="G248" s="1106" t="s">
        <v>2264</v>
      </c>
      <c r="H248" s="1106"/>
      <c r="I248" s="1120" t="s">
        <v>5491</v>
      </c>
      <c r="J248" s="1106" t="s">
        <v>1112</v>
      </c>
      <c r="K248" s="1106">
        <v>10.450952355911699</v>
      </c>
      <c r="L248" s="1106">
        <v>124.011937765491</v>
      </c>
      <c r="M248" s="1106" t="s">
        <v>1152</v>
      </c>
      <c r="N248" s="1106" t="s">
        <v>5492</v>
      </c>
      <c r="O248" s="1106" t="s">
        <v>15</v>
      </c>
      <c r="P248" s="1106" t="s">
        <v>16</v>
      </c>
      <c r="Q248" s="1106" t="s">
        <v>35</v>
      </c>
      <c r="R248" s="1106" t="s">
        <v>84</v>
      </c>
      <c r="S248" s="1106" t="s">
        <v>550</v>
      </c>
      <c r="T248" s="1106" t="s">
        <v>4164</v>
      </c>
      <c r="U248" s="1106" t="s">
        <v>94</v>
      </c>
      <c r="V248" s="1106">
        <v>907022064</v>
      </c>
      <c r="W248" s="1116">
        <v>45288</v>
      </c>
      <c r="X248" s="1116">
        <v>45655</v>
      </c>
      <c r="Y248" s="1106" t="s">
        <v>4283</v>
      </c>
      <c r="Z248" s="1106" t="s">
        <v>4283</v>
      </c>
      <c r="AA248" s="1106" t="s">
        <v>4283</v>
      </c>
      <c r="AB248" s="465">
        <v>45404</v>
      </c>
      <c r="AC248" s="1111" t="s">
        <v>4163</v>
      </c>
      <c r="AD248" s="1121"/>
    </row>
    <row r="249" spans="1:30" ht="15.75" customHeight="1">
      <c r="A249" s="1106" t="s">
        <v>10</v>
      </c>
      <c r="B249" s="1106" t="s">
        <v>11</v>
      </c>
      <c r="C249" s="1106" t="s">
        <v>146</v>
      </c>
      <c r="D249" s="1106" t="s">
        <v>147</v>
      </c>
      <c r="E249" s="1106" t="s">
        <v>123</v>
      </c>
      <c r="F249" s="1107" t="str">
        <f t="array" ref="F249">IFERROR(INDEX(UIID!$K$2:$K1725, MATCH(CONCATENATE(B249,D249,G249,J249), UIID!$B$2:$B1725&amp;UIID!$D$2:$D1725&amp;UIID!$G$2:$G1725&amp;UIID!$H$2:$H1725, 0),), "Not Found")</f>
        <v>0722-0015</v>
      </c>
      <c r="G249" s="1106" t="s">
        <v>2264</v>
      </c>
      <c r="H249" s="1106"/>
      <c r="I249" s="1106" t="s">
        <v>5576</v>
      </c>
      <c r="J249" s="1106" t="s">
        <v>1112</v>
      </c>
      <c r="K249" s="1106">
        <v>10.450952355911699</v>
      </c>
      <c r="L249" s="1106">
        <v>124.011937765491</v>
      </c>
      <c r="M249" s="1106" t="s">
        <v>1152</v>
      </c>
      <c r="N249" s="1106" t="s">
        <v>5492</v>
      </c>
      <c r="O249" s="1106" t="s">
        <v>15</v>
      </c>
      <c r="P249" s="1106" t="s">
        <v>16</v>
      </c>
      <c r="Q249" s="1106" t="s">
        <v>35</v>
      </c>
      <c r="R249" s="1106" t="s">
        <v>84</v>
      </c>
      <c r="S249" s="1106" t="s">
        <v>545</v>
      </c>
      <c r="T249" s="1106" t="s">
        <v>4164</v>
      </c>
      <c r="U249" s="1106" t="s">
        <v>94</v>
      </c>
      <c r="V249" s="1106">
        <v>907022065</v>
      </c>
      <c r="W249" s="1116">
        <v>45288</v>
      </c>
      <c r="X249" s="1116">
        <v>47116</v>
      </c>
      <c r="Y249" s="1106" t="s">
        <v>4283</v>
      </c>
      <c r="Z249" s="1106" t="s">
        <v>4283</v>
      </c>
      <c r="AA249" s="1106" t="s">
        <v>4283</v>
      </c>
      <c r="AB249" s="465">
        <v>45404</v>
      </c>
      <c r="AC249" s="1111" t="s">
        <v>4163</v>
      </c>
      <c r="AD249" s="1121"/>
    </row>
    <row r="250" spans="1:30" ht="15.75" customHeight="1">
      <c r="A250" s="1106" t="s">
        <v>10</v>
      </c>
      <c r="B250" s="1106" t="s">
        <v>11</v>
      </c>
      <c r="C250" s="1106" t="s">
        <v>146</v>
      </c>
      <c r="D250" s="1106" t="s">
        <v>147</v>
      </c>
      <c r="E250" s="1106" t="s">
        <v>123</v>
      </c>
      <c r="F250" s="1107" t="str">
        <f t="array" ref="F250">IFERROR(INDEX(UIID!$K$2:$K1725, MATCH(CONCATENATE(B250,D250,G250,J250), UIID!$B$2:$B1725&amp;UIID!$D$2:$D1725&amp;UIID!$G$2:$G1725&amp;UIID!$H$2:$H1725, 0),), "Not Found")</f>
        <v>0722-0015</v>
      </c>
      <c r="G250" s="1106" t="s">
        <v>2264</v>
      </c>
      <c r="H250" s="1106"/>
      <c r="I250" s="1120" t="s">
        <v>5491</v>
      </c>
      <c r="J250" s="1106" t="s">
        <v>1112</v>
      </c>
      <c r="K250" s="1106">
        <v>10.450952355911699</v>
      </c>
      <c r="L250" s="1106">
        <v>124.011937765491</v>
      </c>
      <c r="M250" s="1106" t="s">
        <v>1152</v>
      </c>
      <c r="N250" s="1106" t="s">
        <v>5492</v>
      </c>
      <c r="O250" s="1106" t="s">
        <v>15</v>
      </c>
      <c r="P250" s="1106" t="s">
        <v>16</v>
      </c>
      <c r="Q250" s="1106" t="s">
        <v>35</v>
      </c>
      <c r="R250" s="1106" t="s">
        <v>84</v>
      </c>
      <c r="S250" s="1106" t="s">
        <v>1778</v>
      </c>
      <c r="T250" s="1106" t="s">
        <v>4164</v>
      </c>
      <c r="U250" s="1106" t="s">
        <v>1162</v>
      </c>
      <c r="V250" s="1106">
        <v>907022066</v>
      </c>
      <c r="W250" s="1116">
        <v>45288</v>
      </c>
      <c r="X250" s="1116">
        <v>47116</v>
      </c>
      <c r="Y250" s="1106" t="s">
        <v>4283</v>
      </c>
      <c r="Z250" s="1106" t="s">
        <v>4283</v>
      </c>
      <c r="AA250" s="1106" t="s">
        <v>4283</v>
      </c>
      <c r="AB250" s="465">
        <v>45453</v>
      </c>
      <c r="AC250" s="1111" t="s">
        <v>4163</v>
      </c>
      <c r="AD250" s="1121"/>
    </row>
    <row r="251" spans="1:30" ht="15.75" customHeight="1">
      <c r="A251" s="1106" t="s">
        <v>10</v>
      </c>
      <c r="B251" s="1106" t="s">
        <v>11</v>
      </c>
      <c r="C251" s="1106" t="s">
        <v>146</v>
      </c>
      <c r="D251" s="1106" t="s">
        <v>147</v>
      </c>
      <c r="E251" s="1106" t="s">
        <v>123</v>
      </c>
      <c r="F251" s="1107" t="str">
        <f t="array" ref="F251">IFERROR(INDEX(UIID!$K$2:$K1725, MATCH(CONCATENATE(B251,D251,G251,J251), UIID!$B$2:$B1725&amp;UIID!$D$2:$D1725&amp;UIID!$G$2:$G1725&amp;UIID!$H$2:$H1725, 0),), "Not Found")</f>
        <v>0722-0015</v>
      </c>
      <c r="G251" s="1106" t="s">
        <v>2264</v>
      </c>
      <c r="H251" s="1106"/>
      <c r="I251" s="1120" t="s">
        <v>5491</v>
      </c>
      <c r="J251" s="1106" t="s">
        <v>1112</v>
      </c>
      <c r="K251" s="1106">
        <v>10.450952355911699</v>
      </c>
      <c r="L251" s="1106">
        <v>124.011937765491</v>
      </c>
      <c r="M251" s="1106" t="s">
        <v>1152</v>
      </c>
      <c r="N251" s="1106" t="s">
        <v>5492</v>
      </c>
      <c r="O251" s="1106" t="s">
        <v>15</v>
      </c>
      <c r="P251" s="1106" t="s">
        <v>16</v>
      </c>
      <c r="Q251" s="1106" t="s">
        <v>35</v>
      </c>
      <c r="R251" s="1106" t="s">
        <v>143</v>
      </c>
      <c r="S251" s="1106" t="s">
        <v>144</v>
      </c>
      <c r="T251" s="1106" t="s">
        <v>4164</v>
      </c>
      <c r="U251" s="1106" t="s">
        <v>778</v>
      </c>
      <c r="V251" s="1106" t="s">
        <v>1163</v>
      </c>
      <c r="W251" s="1116">
        <v>45288</v>
      </c>
      <c r="X251" s="1116">
        <v>47116</v>
      </c>
      <c r="Y251" s="1106" t="s">
        <v>5579</v>
      </c>
      <c r="Z251" s="1106" t="s">
        <v>5580</v>
      </c>
      <c r="AA251" s="1117">
        <v>46253</v>
      </c>
      <c r="AB251" s="465">
        <v>45761</v>
      </c>
      <c r="AC251" s="1111" t="s">
        <v>4163</v>
      </c>
      <c r="AD251" s="1114">
        <v>42727</v>
      </c>
    </row>
    <row r="252" spans="1:30" ht="15.75" customHeight="1">
      <c r="A252" s="1106" t="s">
        <v>10</v>
      </c>
      <c r="B252" s="1106" t="s">
        <v>11</v>
      </c>
      <c r="C252" s="1106" t="s">
        <v>509</v>
      </c>
      <c r="D252" s="1106" t="s">
        <v>551</v>
      </c>
      <c r="E252" s="1106" t="s">
        <v>30</v>
      </c>
      <c r="F252" s="1107" t="str">
        <f t="array" ref="F252">IFERROR(INDEX(UIID!$K$2:$K1725, MATCH(CONCATENATE(B252,D252,G252,J252), UIID!$B$2:$B1725&amp;UIID!$D$2:$D1725&amp;UIID!$G$2:$G1725&amp;UIID!$H$2:$H1725, 0),), "Not Found")</f>
        <v>0722-0173</v>
      </c>
      <c r="G252" s="1106" t="s">
        <v>1164</v>
      </c>
      <c r="H252" s="1106"/>
      <c r="I252" s="1106" t="s">
        <v>5581</v>
      </c>
      <c r="J252" s="1106" t="s">
        <v>1165</v>
      </c>
      <c r="K252" s="1106">
        <v>11.052820205038399</v>
      </c>
      <c r="L252" s="1106">
        <v>124.004254636664</v>
      </c>
      <c r="M252" s="1106" t="s">
        <v>1166</v>
      </c>
      <c r="N252" s="1106"/>
      <c r="O252" s="1106" t="s">
        <v>15</v>
      </c>
      <c r="P252" s="1106" t="s">
        <v>16</v>
      </c>
      <c r="Q252" s="1106" t="s">
        <v>35</v>
      </c>
      <c r="R252" s="1106" t="s">
        <v>32</v>
      </c>
      <c r="S252" s="1106" t="s">
        <v>33</v>
      </c>
      <c r="T252" s="1106" t="s">
        <v>4164</v>
      </c>
      <c r="U252" s="1106" t="s">
        <v>34</v>
      </c>
      <c r="V252" s="1106" t="s">
        <v>1167</v>
      </c>
      <c r="W252" s="1116">
        <v>45418</v>
      </c>
      <c r="X252" s="1116">
        <v>47245</v>
      </c>
      <c r="Y252" s="1106" t="s">
        <v>5582</v>
      </c>
      <c r="Z252" s="1106" t="s">
        <v>5583</v>
      </c>
      <c r="AA252" s="1116">
        <v>44110</v>
      </c>
      <c r="AB252" s="465">
        <v>45461</v>
      </c>
      <c r="AC252" s="1111" t="s">
        <v>4163</v>
      </c>
      <c r="AD252" s="1114">
        <v>42978</v>
      </c>
    </row>
    <row r="253" spans="1:30" ht="15.75" customHeight="1">
      <c r="A253" s="1106" t="s">
        <v>10</v>
      </c>
      <c r="B253" s="1106" t="s">
        <v>11</v>
      </c>
      <c r="C253" s="1106" t="s">
        <v>509</v>
      </c>
      <c r="D253" s="1106" t="s">
        <v>551</v>
      </c>
      <c r="E253" s="1106" t="s">
        <v>30</v>
      </c>
      <c r="F253" s="1107" t="str">
        <f t="array" ref="F253">IFERROR(INDEX(UIID!$K$2:$K1725, MATCH(CONCATENATE(B253,D253,G253,J253), UIID!$B$2:$B1725&amp;UIID!$D$2:$D1725&amp;UIID!$G$2:$G1725&amp;UIID!$H$2:$H1725, 0),), "Not Found")</f>
        <v>0722-0173</v>
      </c>
      <c r="G253" s="1106" t="s">
        <v>1164</v>
      </c>
      <c r="H253" s="1106"/>
      <c r="I253" s="1106" t="s">
        <v>5581</v>
      </c>
      <c r="J253" s="1106" t="s">
        <v>1165</v>
      </c>
      <c r="K253" s="1106">
        <v>11.052820205038399</v>
      </c>
      <c r="L253" s="1106">
        <v>124.004254636664</v>
      </c>
      <c r="M253" s="1106" t="s">
        <v>1166</v>
      </c>
      <c r="N253" s="1106"/>
      <c r="O253" s="1106" t="s">
        <v>15</v>
      </c>
      <c r="P253" s="1106" t="s">
        <v>16</v>
      </c>
      <c r="Q253" s="1106" t="s">
        <v>35</v>
      </c>
      <c r="R253" s="1106" t="s">
        <v>32</v>
      </c>
      <c r="S253" s="1106" t="s">
        <v>47</v>
      </c>
      <c r="T253" s="1106" t="s">
        <v>4164</v>
      </c>
      <c r="U253" s="1106" t="s">
        <v>78</v>
      </c>
      <c r="V253" s="1106" t="s">
        <v>1168</v>
      </c>
      <c r="W253" s="1116">
        <v>45418</v>
      </c>
      <c r="X253" s="1116">
        <v>47245</v>
      </c>
      <c r="Y253" s="1106" t="s">
        <v>5584</v>
      </c>
      <c r="Z253" s="1106" t="s">
        <v>5585</v>
      </c>
      <c r="AA253" s="1186">
        <v>43943</v>
      </c>
      <c r="AB253" s="465">
        <v>45461</v>
      </c>
      <c r="AC253" s="1111" t="s">
        <v>4163</v>
      </c>
      <c r="AD253" s="1114">
        <v>43046</v>
      </c>
    </row>
    <row r="254" spans="1:30" ht="15.75" hidden="1" customHeight="1">
      <c r="A254" s="1106" t="s">
        <v>10</v>
      </c>
      <c r="B254" s="1106" t="s">
        <v>11</v>
      </c>
      <c r="C254" s="1106" t="s">
        <v>50</v>
      </c>
      <c r="D254" s="1106" t="s">
        <v>13</v>
      </c>
      <c r="E254" s="1106" t="s">
        <v>3756</v>
      </c>
      <c r="F254" s="1107" t="str">
        <f t="array" ref="F254">IFERROR(INDEX(UIID!$K$2:$K1725, MATCH(CONCATENATE(B254,D254,G254,J254), UIID!$B$2:$B1725&amp;UIID!$D$2:$D1725&amp;UIID!$G$2:$G1725&amp;UIID!$H$2:$H1725, 0),), "Not Found")</f>
        <v>0722-0200</v>
      </c>
      <c r="G254" s="1106" t="s">
        <v>3903</v>
      </c>
      <c r="H254" s="1106" t="s">
        <v>1169</v>
      </c>
      <c r="I254" s="1106" t="s">
        <v>5586</v>
      </c>
      <c r="J254" s="1106" t="s">
        <v>1170</v>
      </c>
      <c r="K254" s="1106">
        <v>10.3389381605989</v>
      </c>
      <c r="L254" s="1106">
        <v>123.935692324459</v>
      </c>
      <c r="M254" s="1106" t="s">
        <v>1171</v>
      </c>
      <c r="N254" s="1106"/>
      <c r="O254" s="1106" t="s">
        <v>15</v>
      </c>
      <c r="P254" s="1106" t="s">
        <v>525</v>
      </c>
      <c r="Q254" s="1106" t="s">
        <v>35</v>
      </c>
      <c r="R254" s="1106" t="s">
        <v>117</v>
      </c>
      <c r="S254" s="1106" t="s">
        <v>118</v>
      </c>
      <c r="T254" s="1106" t="s">
        <v>4164</v>
      </c>
      <c r="U254" s="1106" t="s">
        <v>1172</v>
      </c>
      <c r="V254" s="1120" t="s">
        <v>5587</v>
      </c>
      <c r="W254" s="1116">
        <v>45443</v>
      </c>
      <c r="X254" s="1116">
        <v>47270</v>
      </c>
      <c r="Y254" s="1106" t="s">
        <v>4283</v>
      </c>
      <c r="Z254" s="1106" t="s">
        <v>4283</v>
      </c>
      <c r="AA254" s="1106" t="s">
        <v>4283</v>
      </c>
      <c r="AB254" s="462"/>
      <c r="AC254" s="1111"/>
      <c r="AD254" s="1121"/>
    </row>
    <row r="255" spans="1:30" ht="15.75" customHeight="1">
      <c r="A255" s="1106" t="s">
        <v>10</v>
      </c>
      <c r="B255" s="1106" t="s">
        <v>11</v>
      </c>
      <c r="C255" s="1106" t="s">
        <v>28</v>
      </c>
      <c r="D255" s="1106" t="s">
        <v>1594</v>
      </c>
      <c r="E255" s="1106" t="s">
        <v>50</v>
      </c>
      <c r="F255" s="1107" t="str">
        <f t="array" ref="F255">IFERROR(INDEX(UIID!$K$2:$K1725, MATCH(CONCATENATE(B255,D255,G255,J255), UIID!$B$2:$B1725&amp;UIID!$D$2:$D1725&amp;UIID!$G$2:$G1725&amp;UIID!$H$2:$H1725, 0),), "Not Found")</f>
        <v>0722-0085</v>
      </c>
      <c r="G255" s="1106" t="s">
        <v>1595</v>
      </c>
      <c r="H255" s="1106"/>
      <c r="I255" s="1106" t="s">
        <v>5590</v>
      </c>
      <c r="J255" s="1106" t="s">
        <v>1596</v>
      </c>
      <c r="K255" s="1106">
        <v>10.1308019522402</v>
      </c>
      <c r="L255" s="1106">
        <v>123.687453594323</v>
      </c>
      <c r="M255" s="1106">
        <v>9955518689</v>
      </c>
      <c r="N255" s="1106" t="s">
        <v>5591</v>
      </c>
      <c r="O255" s="1106" t="s">
        <v>15</v>
      </c>
      <c r="P255" s="1106" t="s">
        <v>16</v>
      </c>
      <c r="Q255" s="1106" t="s">
        <v>35</v>
      </c>
      <c r="R255" s="1106" t="s">
        <v>107</v>
      </c>
      <c r="S255" s="1120" t="s">
        <v>199</v>
      </c>
      <c r="T255" s="1106" t="s">
        <v>4164</v>
      </c>
      <c r="U255" s="1120" t="s">
        <v>1597</v>
      </c>
      <c r="V255" s="1120" t="s">
        <v>1598</v>
      </c>
      <c r="W255" s="1194">
        <v>45019</v>
      </c>
      <c r="X255" s="1116">
        <v>46847</v>
      </c>
      <c r="Y255" s="1120" t="s">
        <v>5592</v>
      </c>
      <c r="Z255" s="1120" t="s">
        <v>5593</v>
      </c>
      <c r="AA255" s="1189">
        <v>45551</v>
      </c>
      <c r="AB255" s="529">
        <v>45397</v>
      </c>
      <c r="AC255" s="1111" t="s">
        <v>4163</v>
      </c>
      <c r="AD255" s="1114">
        <v>44511</v>
      </c>
    </row>
    <row r="256" spans="1:30" ht="15.75" customHeight="1">
      <c r="A256" s="1106" t="s">
        <v>10</v>
      </c>
      <c r="B256" s="1106" t="s">
        <v>11</v>
      </c>
      <c r="C256" s="1106" t="s">
        <v>28</v>
      </c>
      <c r="D256" s="1106" t="s">
        <v>1594</v>
      </c>
      <c r="E256" s="1106" t="s">
        <v>50</v>
      </c>
      <c r="F256" s="1107" t="str">
        <f t="array" ref="F256">IFERROR(INDEX(UIID!$K$2:$K1725, MATCH(CONCATENATE(B256,D256,G256,J256), UIID!$B$2:$B1725&amp;UIID!$D$2:$D1725&amp;UIID!$G$2:$G1725&amp;UIID!$H$2:$H1725, 0),), "Not Found")</f>
        <v>0722-0085</v>
      </c>
      <c r="G256" s="1106" t="s">
        <v>1595</v>
      </c>
      <c r="H256" s="1106"/>
      <c r="I256" s="1106" t="s">
        <v>5590</v>
      </c>
      <c r="J256" s="1106" t="s">
        <v>1596</v>
      </c>
      <c r="K256" s="1106">
        <v>10.1308019522402</v>
      </c>
      <c r="L256" s="1106">
        <v>123.687453594323</v>
      </c>
      <c r="M256" s="1106">
        <v>9955518689</v>
      </c>
      <c r="N256" s="1106" t="s">
        <v>5591</v>
      </c>
      <c r="O256" s="1106" t="s">
        <v>15</v>
      </c>
      <c r="P256" s="1106" t="s">
        <v>16</v>
      </c>
      <c r="Q256" s="1106" t="s">
        <v>35</v>
      </c>
      <c r="R256" s="1106" t="s">
        <v>107</v>
      </c>
      <c r="S256" s="1120" t="s">
        <v>492</v>
      </c>
      <c r="T256" s="1106" t="s">
        <v>4164</v>
      </c>
      <c r="U256" s="1120" t="s">
        <v>1599</v>
      </c>
      <c r="V256" s="1120" t="s">
        <v>1600</v>
      </c>
      <c r="W256" s="1194">
        <v>45019</v>
      </c>
      <c r="X256" s="1116">
        <v>46847</v>
      </c>
      <c r="Y256" s="1120" t="s">
        <v>5594</v>
      </c>
      <c r="Z256" s="1120" t="s">
        <v>5595</v>
      </c>
      <c r="AA256" s="1174">
        <v>45509</v>
      </c>
      <c r="AB256" s="529">
        <v>45397</v>
      </c>
      <c r="AC256" s="1111" t="s">
        <v>4163</v>
      </c>
      <c r="AD256" s="1114">
        <v>44511</v>
      </c>
    </row>
    <row r="257" spans="1:30" ht="15.75" customHeight="1">
      <c r="A257" s="1106" t="s">
        <v>10</v>
      </c>
      <c r="B257" s="1106" t="s">
        <v>11</v>
      </c>
      <c r="C257" s="1106" t="s">
        <v>28</v>
      </c>
      <c r="D257" s="1106" t="s">
        <v>1594</v>
      </c>
      <c r="E257" s="1106" t="s">
        <v>50</v>
      </c>
      <c r="F257" s="1107" t="str">
        <f t="array" ref="F257">IFERROR(INDEX(UIID!$K$2:$K1725, MATCH(CONCATENATE(B257,D257,G257,J257), UIID!$B$2:$B1725&amp;UIID!$D$2:$D1725&amp;UIID!$G$2:$G1725&amp;UIID!$H$2:$H1725, 0),), "Not Found")</f>
        <v>0722-0085</v>
      </c>
      <c r="G257" s="1106" t="s">
        <v>1595</v>
      </c>
      <c r="H257" s="1106"/>
      <c r="I257" s="1106" t="s">
        <v>5590</v>
      </c>
      <c r="J257" s="1106" t="s">
        <v>1596</v>
      </c>
      <c r="K257" s="1106">
        <v>10.1308019522402</v>
      </c>
      <c r="L257" s="1106">
        <v>123.687453594323</v>
      </c>
      <c r="M257" s="1106">
        <v>9955518689</v>
      </c>
      <c r="N257" s="1106" t="s">
        <v>5591</v>
      </c>
      <c r="O257" s="1106" t="s">
        <v>15</v>
      </c>
      <c r="P257" s="1106" t="s">
        <v>16</v>
      </c>
      <c r="Q257" s="1106" t="s">
        <v>35</v>
      </c>
      <c r="R257" s="1106" t="s">
        <v>107</v>
      </c>
      <c r="S257" s="1106" t="s">
        <v>197</v>
      </c>
      <c r="T257" s="1106" t="s">
        <v>4164</v>
      </c>
      <c r="U257" s="1106" t="s">
        <v>1601</v>
      </c>
      <c r="V257" s="1106" t="s">
        <v>1602</v>
      </c>
      <c r="W257" s="1194">
        <v>45019</v>
      </c>
      <c r="X257" s="1116">
        <v>46847</v>
      </c>
      <c r="Y257" s="1106" t="s">
        <v>5596</v>
      </c>
      <c r="Z257" s="1106" t="s">
        <v>5597</v>
      </c>
      <c r="AA257" s="1177">
        <v>45438</v>
      </c>
      <c r="AB257" s="463">
        <v>45882</v>
      </c>
      <c r="AC257" s="1111" t="s">
        <v>4163</v>
      </c>
      <c r="AD257" s="1114">
        <v>44109</v>
      </c>
    </row>
    <row r="258" spans="1:30" ht="15.75" customHeight="1">
      <c r="A258" s="1106" t="s">
        <v>10</v>
      </c>
      <c r="B258" s="1106" t="s">
        <v>11</v>
      </c>
      <c r="C258" s="1106" t="s">
        <v>28</v>
      </c>
      <c r="D258" s="1106" t="s">
        <v>1594</v>
      </c>
      <c r="E258" s="1106" t="s">
        <v>50</v>
      </c>
      <c r="F258" s="1107" t="str">
        <f t="array" ref="F258">IFERROR(INDEX(UIID!$K$2:$K1725, MATCH(CONCATENATE(B258,D258,G258,J258), UIID!$B$2:$B1725&amp;UIID!$D$2:$D1725&amp;UIID!$G$2:$G1725&amp;UIID!$H$2:$H1725, 0),), "Not Found")</f>
        <v>0722-0085</v>
      </c>
      <c r="G258" s="1106" t="s">
        <v>1595</v>
      </c>
      <c r="H258" s="1106"/>
      <c r="I258" s="1106" t="s">
        <v>5590</v>
      </c>
      <c r="J258" s="1106" t="s">
        <v>1596</v>
      </c>
      <c r="K258" s="1106">
        <v>10.1308019522402</v>
      </c>
      <c r="L258" s="1106">
        <v>123.687453594323</v>
      </c>
      <c r="M258" s="1106">
        <v>9955518689</v>
      </c>
      <c r="N258" s="1106" t="s">
        <v>5591</v>
      </c>
      <c r="O258" s="1106" t="s">
        <v>15</v>
      </c>
      <c r="P258" s="1106" t="s">
        <v>16</v>
      </c>
      <c r="Q258" s="1106" t="s">
        <v>35</v>
      </c>
      <c r="R258" s="1106" t="s">
        <v>107</v>
      </c>
      <c r="S258" s="1106" t="s">
        <v>191</v>
      </c>
      <c r="T258" s="1106" t="s">
        <v>4164</v>
      </c>
      <c r="U258" s="1106" t="s">
        <v>192</v>
      </c>
      <c r="V258" s="1106" t="s">
        <v>1603</v>
      </c>
      <c r="W258" s="1194">
        <v>45019</v>
      </c>
      <c r="X258" s="1116">
        <v>46847</v>
      </c>
      <c r="Y258" s="1106" t="s">
        <v>5592</v>
      </c>
      <c r="Z258" s="1106" t="s">
        <v>5598</v>
      </c>
      <c r="AA258" s="1175">
        <v>45551</v>
      </c>
      <c r="AB258" s="463">
        <v>45882</v>
      </c>
      <c r="AC258" s="1111" t="s">
        <v>4163</v>
      </c>
      <c r="AD258" s="1114">
        <v>44109</v>
      </c>
    </row>
    <row r="259" spans="1:30" ht="15.75" customHeight="1">
      <c r="A259" s="1106" t="s">
        <v>10</v>
      </c>
      <c r="B259" s="1106" t="s">
        <v>11</v>
      </c>
      <c r="C259" s="1106" t="s">
        <v>509</v>
      </c>
      <c r="D259" s="1106" t="s">
        <v>551</v>
      </c>
      <c r="E259" s="1106" t="s">
        <v>30</v>
      </c>
      <c r="F259" s="1107" t="str">
        <f t="array" ref="F259">IFERROR(INDEX(UIID!$K$2:$K1725, MATCH(CONCATENATE(B259,D259,G259,J259), UIID!$B$2:$B1725&amp;UIID!$D$2:$D1725&amp;UIID!$G$2:$G1725&amp;UIID!$H$2:$H1725, 0),), "Not Found")</f>
        <v>0722-0073</v>
      </c>
      <c r="G259" s="1184" t="s">
        <v>1662</v>
      </c>
      <c r="H259" s="1106"/>
      <c r="I259" s="1106" t="s">
        <v>5599</v>
      </c>
      <c r="J259" s="1184" t="s">
        <v>3792</v>
      </c>
      <c r="K259" s="1106">
        <v>11.0339924212638</v>
      </c>
      <c r="L259" s="1106">
        <v>124.00110840782899</v>
      </c>
      <c r="M259" s="1106" t="s">
        <v>1664</v>
      </c>
      <c r="N259" s="1106" t="s">
        <v>5600</v>
      </c>
      <c r="O259" s="1106" t="s">
        <v>15</v>
      </c>
      <c r="P259" s="1106" t="s">
        <v>16</v>
      </c>
      <c r="Q259" s="1106" t="s">
        <v>35</v>
      </c>
      <c r="R259" s="1106" t="s">
        <v>32</v>
      </c>
      <c r="S259" s="1120" t="s">
        <v>36</v>
      </c>
      <c r="T259" s="1106" t="s">
        <v>4164</v>
      </c>
      <c r="U259" s="1120" t="s">
        <v>1665</v>
      </c>
      <c r="V259" s="1120" t="s">
        <v>1666</v>
      </c>
      <c r="W259" s="1116">
        <v>45672</v>
      </c>
      <c r="X259" s="1116">
        <v>47499</v>
      </c>
      <c r="Y259" s="1120" t="s">
        <v>5602</v>
      </c>
      <c r="Z259" s="1120" t="s">
        <v>5603</v>
      </c>
      <c r="AA259" s="1189">
        <v>46295</v>
      </c>
      <c r="AB259" s="465">
        <v>45421</v>
      </c>
      <c r="AC259" s="1111" t="s">
        <v>4163</v>
      </c>
      <c r="AD259" s="1114">
        <v>44526</v>
      </c>
    </row>
    <row r="260" spans="1:30" ht="15.75" customHeight="1">
      <c r="A260" s="1106" t="s">
        <v>10</v>
      </c>
      <c r="B260" s="1106" t="s">
        <v>11</v>
      </c>
      <c r="C260" s="1106" t="s">
        <v>509</v>
      </c>
      <c r="D260" s="1106" t="s">
        <v>551</v>
      </c>
      <c r="E260" s="1106" t="s">
        <v>30</v>
      </c>
      <c r="F260" s="1107" t="str">
        <f t="array" ref="F260">IFERROR(INDEX(UIID!$K$2:$K1725, MATCH(CONCATENATE(B260,D260,G260,J260), UIID!$B$2:$B1725&amp;UIID!$D$2:$D1725&amp;UIID!$G$2:$G1725&amp;UIID!$H$2:$H1725, 0),), "Not Found")</f>
        <v>0722-0073</v>
      </c>
      <c r="G260" s="1106" t="s">
        <v>1662</v>
      </c>
      <c r="H260" s="1106"/>
      <c r="I260" s="1106" t="s">
        <v>5599</v>
      </c>
      <c r="J260" s="1184" t="s">
        <v>3792</v>
      </c>
      <c r="K260" s="1106">
        <v>11.0339924212638</v>
      </c>
      <c r="L260" s="1106">
        <v>124.00110840782899</v>
      </c>
      <c r="M260" s="1106" t="s">
        <v>5604</v>
      </c>
      <c r="N260" s="1106" t="s">
        <v>5600</v>
      </c>
      <c r="O260" s="1106" t="s">
        <v>15</v>
      </c>
      <c r="P260" s="1106" t="s">
        <v>16</v>
      </c>
      <c r="Q260" s="1106" t="s">
        <v>35</v>
      </c>
      <c r="R260" s="1106" t="s">
        <v>2230</v>
      </c>
      <c r="S260" s="1106" t="s">
        <v>161</v>
      </c>
      <c r="T260" s="1106" t="s">
        <v>4157</v>
      </c>
      <c r="U260" s="1106" t="s">
        <v>162</v>
      </c>
      <c r="V260" s="1106" t="s">
        <v>1667</v>
      </c>
      <c r="W260" s="1116">
        <v>45672</v>
      </c>
      <c r="X260" s="1116">
        <v>47499</v>
      </c>
      <c r="Y260" s="1106" t="s">
        <v>5605</v>
      </c>
      <c r="Z260" s="1106" t="s">
        <v>5606</v>
      </c>
      <c r="AA260" s="1168">
        <v>45366</v>
      </c>
      <c r="AB260" s="465">
        <v>45421</v>
      </c>
      <c r="AC260" s="1111" t="s">
        <v>4163</v>
      </c>
      <c r="AD260" s="1114">
        <v>44204</v>
      </c>
    </row>
    <row r="261" spans="1:30" ht="15.75" customHeight="1">
      <c r="A261" s="1106" t="s">
        <v>10</v>
      </c>
      <c r="B261" s="1106" t="s">
        <v>11</v>
      </c>
      <c r="C261" s="1106" t="s">
        <v>509</v>
      </c>
      <c r="D261" s="1106" t="s">
        <v>551</v>
      </c>
      <c r="E261" s="1106" t="s">
        <v>30</v>
      </c>
      <c r="F261" s="1107" t="str">
        <f t="array" ref="F261">IFERROR(INDEX(UIID!$K$2:$K1725, MATCH(CONCATENATE(B261,D261,G261,J261), UIID!$B$2:$B1725&amp;UIID!$D$2:$D1725&amp;UIID!$G$2:$G1725&amp;UIID!$H$2:$H1725, 0),), "Not Found")</f>
        <v>0722-0073</v>
      </c>
      <c r="G261" s="1106" t="s">
        <v>1662</v>
      </c>
      <c r="H261" s="1106"/>
      <c r="I261" s="1106" t="s">
        <v>5599</v>
      </c>
      <c r="J261" s="1184" t="s">
        <v>3792</v>
      </c>
      <c r="K261" s="1106">
        <v>11.0339924212638</v>
      </c>
      <c r="L261" s="1106">
        <v>124.00110840782899</v>
      </c>
      <c r="M261" s="1106" t="s">
        <v>5607</v>
      </c>
      <c r="N261" s="1106" t="s">
        <v>5600</v>
      </c>
      <c r="O261" s="1106" t="s">
        <v>15</v>
      </c>
      <c r="P261" s="1106" t="s">
        <v>16</v>
      </c>
      <c r="Q261" s="1106" t="s">
        <v>35</v>
      </c>
      <c r="R261" s="1106" t="s">
        <v>117</v>
      </c>
      <c r="S261" s="1106" t="s">
        <v>200</v>
      </c>
      <c r="T261" s="1106" t="s">
        <v>4164</v>
      </c>
      <c r="U261" s="1106" t="s">
        <v>181</v>
      </c>
      <c r="V261" s="1106" t="s">
        <v>1668</v>
      </c>
      <c r="W261" s="1116">
        <v>45672</v>
      </c>
      <c r="X261" s="1116">
        <v>47499</v>
      </c>
      <c r="Y261" s="1106" t="s">
        <v>5602</v>
      </c>
      <c r="Z261" s="1106" t="s">
        <v>5608</v>
      </c>
      <c r="AA261" s="1175">
        <v>43948</v>
      </c>
      <c r="AB261" s="462"/>
      <c r="AC261" s="1111"/>
      <c r="AD261" s="1114">
        <v>43214</v>
      </c>
    </row>
    <row r="262" spans="1:30" ht="15.75" hidden="1" customHeight="1">
      <c r="A262" s="1106" t="s">
        <v>10</v>
      </c>
      <c r="B262" s="1106" t="s">
        <v>11</v>
      </c>
      <c r="C262" s="1106" t="s">
        <v>28</v>
      </c>
      <c r="D262" s="1106" t="s">
        <v>13</v>
      </c>
      <c r="E262" s="1106" t="s">
        <v>3756</v>
      </c>
      <c r="F262" s="1107" t="str">
        <f t="array" ref="F262">IFERROR(INDEX(UIID!$K$2:$K1725, MATCH(CONCATENATE(B262,D262,G262,J262), UIID!$B$2:$B1725&amp;UIID!$D$2:$D1725&amp;UIID!$G$2:$G1725&amp;UIID!$H$2:$H1725, 0),), "Not Found")</f>
        <v>0722-0032</v>
      </c>
      <c r="G262" s="1120" t="s">
        <v>3555</v>
      </c>
      <c r="H262" s="1120"/>
      <c r="I262" s="1120" t="s">
        <v>5609</v>
      </c>
      <c r="J262" s="1120" t="s">
        <v>3771</v>
      </c>
      <c r="K262" s="1106">
        <v>10.326306333009599</v>
      </c>
      <c r="L262" s="1106">
        <v>123.906346830495</v>
      </c>
      <c r="M262" s="1106" t="s">
        <v>1188</v>
      </c>
      <c r="N262" s="1106" t="s">
        <v>5610</v>
      </c>
      <c r="O262" s="1106" t="s">
        <v>113</v>
      </c>
      <c r="P262" s="1106" t="s">
        <v>2229</v>
      </c>
      <c r="Q262" s="1106" t="s">
        <v>4262</v>
      </c>
      <c r="R262" s="1106" t="s">
        <v>272</v>
      </c>
      <c r="S262" s="1120" t="s">
        <v>1189</v>
      </c>
      <c r="T262" s="1106" t="s">
        <v>22</v>
      </c>
      <c r="U262" s="1120" t="s">
        <v>274</v>
      </c>
      <c r="V262" s="1120" t="s">
        <v>5612</v>
      </c>
      <c r="W262" s="1116">
        <v>45225</v>
      </c>
      <c r="X262" s="1116">
        <v>47053</v>
      </c>
      <c r="Y262" s="1120" t="s">
        <v>5614</v>
      </c>
      <c r="Z262" s="1120" t="s">
        <v>5615</v>
      </c>
      <c r="AA262" s="1120" t="s">
        <v>5616</v>
      </c>
      <c r="AB262" s="465">
        <v>45457</v>
      </c>
      <c r="AC262" s="1111" t="s">
        <v>4163</v>
      </c>
      <c r="AD262" s="1114">
        <v>44459</v>
      </c>
    </row>
    <row r="263" spans="1:30" ht="15.75" hidden="1" customHeight="1">
      <c r="A263" s="1106" t="s">
        <v>10</v>
      </c>
      <c r="B263" s="1106" t="s">
        <v>11</v>
      </c>
      <c r="C263" s="1106" t="s">
        <v>28</v>
      </c>
      <c r="D263" s="1106" t="s">
        <v>13</v>
      </c>
      <c r="E263" s="1106" t="s">
        <v>3756</v>
      </c>
      <c r="F263" s="1107" t="str">
        <f t="array" ref="F263">IFERROR(INDEX(UIID!$K$2:$K1725, MATCH(CONCATENATE(B263,D263,G263,J263), UIID!$B$2:$B1725&amp;UIID!$D$2:$D1725&amp;UIID!$G$2:$G1725&amp;UIID!$H$2:$H1725, 0),), "Not Found")</f>
        <v>0722-0032</v>
      </c>
      <c r="G263" s="1195" t="s">
        <v>3555</v>
      </c>
      <c r="H263" s="1196"/>
      <c r="I263" s="1120" t="s">
        <v>5609</v>
      </c>
      <c r="J263" s="1106" t="s">
        <v>3771</v>
      </c>
      <c r="K263" s="1106">
        <v>10.326306333009599</v>
      </c>
      <c r="L263" s="1106">
        <v>123.906346830495</v>
      </c>
      <c r="M263" s="1106" t="s">
        <v>1188</v>
      </c>
      <c r="N263" s="1106" t="s">
        <v>5610</v>
      </c>
      <c r="O263" s="1106" t="s">
        <v>113</v>
      </c>
      <c r="P263" s="1106" t="s">
        <v>2229</v>
      </c>
      <c r="Q263" s="1106" t="s">
        <v>35</v>
      </c>
      <c r="R263" s="1106" t="s">
        <v>272</v>
      </c>
      <c r="S263" s="1106" t="s">
        <v>2650</v>
      </c>
      <c r="T263" s="1106" t="s">
        <v>4164</v>
      </c>
      <c r="U263" s="1106" t="s">
        <v>242</v>
      </c>
      <c r="V263" s="1106" t="s">
        <v>5617</v>
      </c>
      <c r="W263" s="1116">
        <v>45349</v>
      </c>
      <c r="X263" s="1116">
        <v>47177</v>
      </c>
      <c r="Y263" s="1106" t="s">
        <v>5619</v>
      </c>
      <c r="Z263" s="1106" t="s">
        <v>5620</v>
      </c>
      <c r="AA263" s="1106" t="s">
        <v>5621</v>
      </c>
      <c r="AB263" s="465">
        <v>45476</v>
      </c>
      <c r="AC263" s="1111" t="s">
        <v>4163</v>
      </c>
      <c r="AD263" s="1114">
        <v>43816</v>
      </c>
    </row>
    <row r="264" spans="1:30" ht="15.75" hidden="1" customHeight="1">
      <c r="A264" s="1106" t="s">
        <v>10</v>
      </c>
      <c r="B264" s="1106" t="s">
        <v>11</v>
      </c>
      <c r="C264" s="1106" t="s">
        <v>28</v>
      </c>
      <c r="D264" s="1106" t="s">
        <v>13</v>
      </c>
      <c r="E264" s="1106" t="s">
        <v>3756</v>
      </c>
      <c r="F264" s="1107" t="str">
        <f t="array" ref="F264">IFERROR(INDEX(UIID!$K$2:$K1725, MATCH(CONCATENATE(B264,D264,G264,J264), UIID!$B$2:$B1725&amp;UIID!$D$2:$D1725&amp;UIID!$G$2:$G1725&amp;UIID!$H$2:$H1725, 0),), "Not Found")</f>
        <v>0722-0032</v>
      </c>
      <c r="G264" s="1195" t="s">
        <v>3555</v>
      </c>
      <c r="H264" s="1196"/>
      <c r="I264" s="1120" t="s">
        <v>5609</v>
      </c>
      <c r="J264" s="1106" t="s">
        <v>3771</v>
      </c>
      <c r="K264" s="1106">
        <v>10.326306333009599</v>
      </c>
      <c r="L264" s="1106">
        <v>123.906346830495</v>
      </c>
      <c r="M264" s="1106" t="s">
        <v>1188</v>
      </c>
      <c r="N264" s="1106" t="s">
        <v>5610</v>
      </c>
      <c r="O264" s="1106" t="s">
        <v>113</v>
      </c>
      <c r="P264" s="1106" t="s">
        <v>2229</v>
      </c>
      <c r="Q264" s="1106" t="s">
        <v>35</v>
      </c>
      <c r="R264" s="1106" t="s">
        <v>104</v>
      </c>
      <c r="S264" s="1106" t="s">
        <v>105</v>
      </c>
      <c r="T264" s="1106" t="s">
        <v>4164</v>
      </c>
      <c r="U264" s="1106" t="s">
        <v>1197</v>
      </c>
      <c r="V264" s="1106" t="s">
        <v>5625</v>
      </c>
      <c r="W264" s="1116">
        <v>45349</v>
      </c>
      <c r="X264" s="1116">
        <v>47177</v>
      </c>
      <c r="Y264" s="1106" t="s">
        <v>5626</v>
      </c>
      <c r="Z264" s="1106" t="s">
        <v>5627</v>
      </c>
      <c r="AA264" s="1175">
        <v>44737</v>
      </c>
      <c r="AB264" s="465">
        <v>45476</v>
      </c>
      <c r="AC264" s="1111" t="s">
        <v>4163</v>
      </c>
      <c r="AD264" s="1114">
        <v>43748</v>
      </c>
    </row>
    <row r="265" spans="1:30" ht="15.75" hidden="1" customHeight="1">
      <c r="A265" s="1106" t="s">
        <v>10</v>
      </c>
      <c r="B265" s="1106" t="s">
        <v>11</v>
      </c>
      <c r="C265" s="1106" t="s">
        <v>28</v>
      </c>
      <c r="D265" s="1106" t="s">
        <v>13</v>
      </c>
      <c r="E265" s="1106" t="s">
        <v>3756</v>
      </c>
      <c r="F265" s="1107" t="str">
        <f t="array" ref="F265">IFERROR(INDEX(UIID!$K$2:$K1725, MATCH(CONCATENATE(B265,D265,G265,J265), UIID!$B$2:$B1725&amp;UIID!$D$2:$D1725&amp;UIID!$G$2:$G1725&amp;UIID!$H$2:$H1725, 0),), "Not Found")</f>
        <v>0722-0032</v>
      </c>
      <c r="G265" s="1195" t="s">
        <v>3555</v>
      </c>
      <c r="H265" s="1196"/>
      <c r="I265" s="1120" t="s">
        <v>5609</v>
      </c>
      <c r="J265" s="1106" t="s">
        <v>3771</v>
      </c>
      <c r="K265" s="1106">
        <v>10.326306333009599</v>
      </c>
      <c r="L265" s="1106">
        <v>123.906346830495</v>
      </c>
      <c r="M265" s="1106" t="s">
        <v>5630</v>
      </c>
      <c r="N265" s="1106" t="s">
        <v>5610</v>
      </c>
      <c r="O265" s="1106" t="s">
        <v>113</v>
      </c>
      <c r="P265" s="1106" t="s">
        <v>2229</v>
      </c>
      <c r="Q265" s="1106" t="s">
        <v>35</v>
      </c>
      <c r="R265" s="1106" t="s">
        <v>107</v>
      </c>
      <c r="S265" s="1106" t="s">
        <v>203</v>
      </c>
      <c r="T265" s="1106" t="s">
        <v>4164</v>
      </c>
      <c r="U265" s="1106" t="s">
        <v>549</v>
      </c>
      <c r="V265" s="1106" t="s">
        <v>5631</v>
      </c>
      <c r="W265" s="1116">
        <v>45349</v>
      </c>
      <c r="X265" s="1116">
        <v>47177</v>
      </c>
      <c r="Y265" s="1106" t="s">
        <v>5632</v>
      </c>
      <c r="Z265" s="1106" t="s">
        <v>5633</v>
      </c>
      <c r="AA265" s="1175">
        <v>44591</v>
      </c>
      <c r="AB265" s="465">
        <v>45462</v>
      </c>
      <c r="AC265" s="1111" t="s">
        <v>4163</v>
      </c>
      <c r="AD265" s="1114">
        <v>43728</v>
      </c>
    </row>
    <row r="266" spans="1:30" ht="15.75" hidden="1" customHeight="1">
      <c r="A266" s="1106" t="s">
        <v>10</v>
      </c>
      <c r="B266" s="1106" t="s">
        <v>11</v>
      </c>
      <c r="C266" s="1106" t="s">
        <v>28</v>
      </c>
      <c r="D266" s="1106" t="s">
        <v>13</v>
      </c>
      <c r="E266" s="1106" t="s">
        <v>3756</v>
      </c>
      <c r="F266" s="1107" t="str">
        <f t="array" ref="F266">IFERROR(INDEX(UIID!$K$2:$K1725, MATCH(CONCATENATE(B266,D266,G266,J266), UIID!$B$2:$B1725&amp;UIID!$D$2:$D1725&amp;UIID!$G$2:$G1725&amp;UIID!$H$2:$H1725, 0),), "Not Found")</f>
        <v>0722-0032</v>
      </c>
      <c r="G266" s="1195" t="s">
        <v>3555</v>
      </c>
      <c r="H266" s="1106" t="s">
        <v>1199</v>
      </c>
      <c r="I266" s="1120" t="s">
        <v>5609</v>
      </c>
      <c r="J266" s="1106" t="s">
        <v>3771</v>
      </c>
      <c r="K266" s="1106">
        <v>10.326306333009599</v>
      </c>
      <c r="L266" s="1106">
        <v>123.906346830495</v>
      </c>
      <c r="M266" s="1106" t="s">
        <v>1202</v>
      </c>
      <c r="N266" s="1106" t="s">
        <v>5610</v>
      </c>
      <c r="O266" s="1106" t="s">
        <v>113</v>
      </c>
      <c r="P266" s="1106" t="s">
        <v>2229</v>
      </c>
      <c r="Q266" s="1106" t="s">
        <v>35</v>
      </c>
      <c r="R266" s="1106" t="s">
        <v>87</v>
      </c>
      <c r="S266" s="1106" t="s">
        <v>231</v>
      </c>
      <c r="T266" s="1106" t="s">
        <v>4157</v>
      </c>
      <c r="U266" s="1106" t="s">
        <v>326</v>
      </c>
      <c r="V266" s="1120" t="s">
        <v>1220</v>
      </c>
      <c r="W266" s="1116">
        <v>45443</v>
      </c>
      <c r="X266" s="1116">
        <v>45444</v>
      </c>
      <c r="Y266" s="1106" t="s">
        <v>5636</v>
      </c>
      <c r="Z266" s="1106" t="s">
        <v>5637</v>
      </c>
      <c r="AA266" s="1116">
        <v>44795</v>
      </c>
      <c r="AB266" s="462"/>
      <c r="AC266" s="1111"/>
      <c r="AD266" s="1121"/>
    </row>
    <row r="267" spans="1:30" ht="15.75" hidden="1" customHeight="1">
      <c r="A267" s="1106" t="s">
        <v>10</v>
      </c>
      <c r="B267" s="1106" t="s">
        <v>11</v>
      </c>
      <c r="C267" s="1106" t="s">
        <v>28</v>
      </c>
      <c r="D267" s="1106" t="s">
        <v>13</v>
      </c>
      <c r="E267" s="1106" t="s">
        <v>3756</v>
      </c>
      <c r="F267" s="1107" t="str">
        <f t="array" ref="F267">IFERROR(INDEX(UIID!$K$2:$K1725, MATCH(CONCATENATE(B267,D267,G267,J267), UIID!$B$2:$B1725&amp;UIID!$D$2:$D1725&amp;UIID!$G$2:$G1725&amp;UIID!$H$2:$H1725, 0),), "Not Found")</f>
        <v>0722-0032</v>
      </c>
      <c r="G267" s="1195" t="s">
        <v>3555</v>
      </c>
      <c r="H267" s="1106" t="s">
        <v>1199</v>
      </c>
      <c r="I267" s="1106"/>
      <c r="J267" s="1106" t="s">
        <v>3771</v>
      </c>
      <c r="K267" s="1106">
        <v>10.326306333009599</v>
      </c>
      <c r="L267" s="1106">
        <v>123.906346830495</v>
      </c>
      <c r="M267" s="1106" t="s">
        <v>1202</v>
      </c>
      <c r="N267" s="1106" t="s">
        <v>5610</v>
      </c>
      <c r="O267" s="1106" t="s">
        <v>113</v>
      </c>
      <c r="P267" s="1106" t="s">
        <v>2229</v>
      </c>
      <c r="Q267" s="1106" t="s">
        <v>35</v>
      </c>
      <c r="R267" s="1106" t="s">
        <v>87</v>
      </c>
      <c r="S267" s="1106" t="s">
        <v>88</v>
      </c>
      <c r="T267" s="1106" t="s">
        <v>4164</v>
      </c>
      <c r="U267" s="1106" t="s">
        <v>5638</v>
      </c>
      <c r="V267" s="1120" t="s">
        <v>5639</v>
      </c>
      <c r="W267" s="1116">
        <v>45443</v>
      </c>
      <c r="X267" s="1116">
        <v>47270</v>
      </c>
      <c r="Y267" s="1120" t="s">
        <v>5641</v>
      </c>
      <c r="Z267" s="1120" t="s">
        <v>5642</v>
      </c>
      <c r="AA267" s="1174">
        <v>44747</v>
      </c>
      <c r="AB267" s="465">
        <v>45462</v>
      </c>
      <c r="AC267" s="1111" t="s">
        <v>4163</v>
      </c>
      <c r="AD267" s="1121"/>
    </row>
    <row r="268" spans="1:30" ht="15.75" hidden="1" customHeight="1">
      <c r="A268" s="1106" t="s">
        <v>10</v>
      </c>
      <c r="B268" s="1106" t="s">
        <v>11</v>
      </c>
      <c r="C268" s="1106" t="s">
        <v>28</v>
      </c>
      <c r="D268" s="1106" t="s">
        <v>458</v>
      </c>
      <c r="E268" s="1106" t="s">
        <v>30</v>
      </c>
      <c r="F268" s="1107" t="str">
        <f t="array" ref="F268">IFERROR(INDEX(UIID!$K$2:$K1725, MATCH(CONCATENATE(B268,D268,G268,J268), UIID!$B$2:$B1725&amp;UIID!$D$2:$D1725&amp;UIID!$G$2:$G1725&amp;UIID!$H$2:$H1725, 0),), "Not Found")</f>
        <v>0722-0101</v>
      </c>
      <c r="G268" s="1106" t="s">
        <v>2247</v>
      </c>
      <c r="H268" s="1106"/>
      <c r="I268" s="1120" t="s">
        <v>5644</v>
      </c>
      <c r="J268" s="1106" t="s">
        <v>2248</v>
      </c>
      <c r="K268" s="1106">
        <v>10.2674777882937</v>
      </c>
      <c r="L268" s="1106">
        <v>123.832472713366</v>
      </c>
      <c r="M268" s="1106" t="s">
        <v>2249</v>
      </c>
      <c r="N268" s="1106" t="s">
        <v>5645</v>
      </c>
      <c r="O268" s="1106" t="s">
        <v>113</v>
      </c>
      <c r="P268" s="1106" t="s">
        <v>132</v>
      </c>
      <c r="Q268" s="1106" t="s">
        <v>35</v>
      </c>
      <c r="R268" s="1106" t="s">
        <v>32</v>
      </c>
      <c r="S268" s="1106" t="s">
        <v>39</v>
      </c>
      <c r="T268" s="1106" t="s">
        <v>4164</v>
      </c>
      <c r="U268" s="1106" t="s">
        <v>1895</v>
      </c>
      <c r="V268" s="1106" t="s">
        <v>5646</v>
      </c>
      <c r="W268" s="1116">
        <v>45315</v>
      </c>
      <c r="X268" s="1116">
        <v>47143</v>
      </c>
      <c r="Y268" s="1106" t="s">
        <v>5647</v>
      </c>
      <c r="Z268" s="1106" t="s">
        <v>5648</v>
      </c>
      <c r="AA268" s="1116">
        <v>46439</v>
      </c>
      <c r="AB268" s="462"/>
      <c r="AC268" s="1111"/>
      <c r="AD268" s="1121"/>
    </row>
    <row r="269" spans="1:30" ht="15.75" hidden="1" customHeight="1">
      <c r="A269" s="1106" t="s">
        <v>10</v>
      </c>
      <c r="B269" s="1106" t="s">
        <v>11</v>
      </c>
      <c r="C269" s="1106" t="s">
        <v>28</v>
      </c>
      <c r="D269" s="1106" t="s">
        <v>458</v>
      </c>
      <c r="E269" s="1106" t="s">
        <v>30</v>
      </c>
      <c r="F269" s="1107" t="str">
        <f t="array" ref="F269">IFERROR(INDEX(UIID!$K$2:$K1725, MATCH(CONCATENATE(B269,D269,G269,J269), UIID!$B$2:$B1725&amp;UIID!$D$2:$D1725&amp;UIID!$G$2:$G1725&amp;UIID!$H$2:$H1725, 0),), "Not Found")</f>
        <v>0722-0101</v>
      </c>
      <c r="G269" s="1106" t="s">
        <v>2247</v>
      </c>
      <c r="H269" s="1106"/>
      <c r="I269" s="1120" t="s">
        <v>5644</v>
      </c>
      <c r="J269" s="1106" t="s">
        <v>2248</v>
      </c>
      <c r="K269" s="1106">
        <v>10.2674777882937</v>
      </c>
      <c r="L269" s="1106">
        <v>123.832472713366</v>
      </c>
      <c r="M269" s="1106" t="s">
        <v>2249</v>
      </c>
      <c r="N269" s="1106" t="s">
        <v>5645</v>
      </c>
      <c r="O269" s="1106" t="s">
        <v>113</v>
      </c>
      <c r="P269" s="1106" t="s">
        <v>132</v>
      </c>
      <c r="Q269" s="1106" t="s">
        <v>35</v>
      </c>
      <c r="R269" s="1106" t="s">
        <v>87</v>
      </c>
      <c r="S269" s="1106" t="s">
        <v>88</v>
      </c>
      <c r="T269" s="1106" t="s">
        <v>4164</v>
      </c>
      <c r="U269" s="1106" t="s">
        <v>2250</v>
      </c>
      <c r="V269" s="1106" t="s">
        <v>5649</v>
      </c>
      <c r="W269" s="1116">
        <v>45523</v>
      </c>
      <c r="X269" s="1116">
        <v>47350</v>
      </c>
      <c r="Y269" s="1106" t="s">
        <v>5650</v>
      </c>
      <c r="Z269" s="1106" t="s">
        <v>5651</v>
      </c>
      <c r="AA269" s="1116">
        <v>45260</v>
      </c>
      <c r="AB269" s="462"/>
      <c r="AC269" s="1111"/>
      <c r="AD269" s="1121"/>
    </row>
    <row r="270" spans="1:30" ht="15.75" hidden="1" customHeight="1">
      <c r="A270" s="1106" t="s">
        <v>10</v>
      </c>
      <c r="B270" s="1106" t="s">
        <v>11</v>
      </c>
      <c r="C270" s="1106" t="s">
        <v>28</v>
      </c>
      <c r="D270" s="1106" t="s">
        <v>458</v>
      </c>
      <c r="E270" s="1106" t="s">
        <v>30</v>
      </c>
      <c r="F270" s="1107" t="str">
        <f t="array" ref="F270">IFERROR(INDEX(UIID!$K$2:$K1725, MATCH(CONCATENATE(B270,D270,G270,J270), UIID!$B$2:$B1725&amp;UIID!$D$2:$D1725&amp;UIID!$G$2:$G1725&amp;UIID!$H$2:$H1725, 0),), "Not Found")</f>
        <v>0722-0156</v>
      </c>
      <c r="G270" s="1106" t="s">
        <v>1181</v>
      </c>
      <c r="H270" s="1106"/>
      <c r="I270" s="1106"/>
      <c r="J270" s="1106" t="s">
        <v>1182</v>
      </c>
      <c r="K270" s="1106">
        <v>10.2674374530274</v>
      </c>
      <c r="L270" s="1106">
        <v>123.832411444439</v>
      </c>
      <c r="M270" s="1106" t="s">
        <v>1183</v>
      </c>
      <c r="N270" s="1106" t="s">
        <v>5645</v>
      </c>
      <c r="O270" s="1106" t="s">
        <v>113</v>
      </c>
      <c r="P270" s="1106" t="s">
        <v>132</v>
      </c>
      <c r="Q270" s="1106" t="s">
        <v>35</v>
      </c>
      <c r="R270" s="1106" t="s">
        <v>84</v>
      </c>
      <c r="S270" s="1106" t="s">
        <v>85</v>
      </c>
      <c r="T270" s="1106" t="s">
        <v>4164</v>
      </c>
      <c r="U270" s="1106" t="s">
        <v>94</v>
      </c>
      <c r="V270" s="1106" t="s">
        <v>1184</v>
      </c>
      <c r="W270" s="1116">
        <v>45315</v>
      </c>
      <c r="X270" s="1116">
        <v>47143</v>
      </c>
      <c r="Y270" s="1106" t="s">
        <v>4283</v>
      </c>
      <c r="Z270" s="1106" t="s">
        <v>4283</v>
      </c>
      <c r="AA270" s="1106" t="s">
        <v>4283</v>
      </c>
      <c r="AB270" s="465">
        <v>45432</v>
      </c>
      <c r="AC270" s="1111" t="s">
        <v>4163</v>
      </c>
      <c r="AD270" s="1114">
        <v>42356</v>
      </c>
    </row>
    <row r="271" spans="1:30" ht="15.75" hidden="1" customHeight="1">
      <c r="A271" s="1106" t="s">
        <v>10</v>
      </c>
      <c r="B271" s="1106" t="s">
        <v>11</v>
      </c>
      <c r="C271" s="1106" t="s">
        <v>28</v>
      </c>
      <c r="D271" s="1106" t="s">
        <v>13</v>
      </c>
      <c r="E271" s="1106" t="s">
        <v>3756</v>
      </c>
      <c r="F271" s="1107" t="str">
        <f t="array" ref="F271">IFERROR(INDEX(UIID!$K$2:$K1725, MATCH(CONCATENATE(B271,D271,G271,J271), UIID!$B$2:$B1725&amp;UIID!$D$2:$D1725&amp;UIID!$G$2:$G1725&amp;UIID!$H$2:$H1725, 0),), "Not Found")</f>
        <v>0722-0032</v>
      </c>
      <c r="G271" s="1120" t="s">
        <v>3555</v>
      </c>
      <c r="H271" s="1120"/>
      <c r="I271" s="1120" t="s">
        <v>5609</v>
      </c>
      <c r="J271" s="1120" t="s">
        <v>3771</v>
      </c>
      <c r="K271" s="1106">
        <v>10.326306333009599</v>
      </c>
      <c r="L271" s="1106">
        <v>123.906346830495</v>
      </c>
      <c r="M271" s="1106" t="s">
        <v>1214</v>
      </c>
      <c r="N271" s="1106" t="s">
        <v>5610</v>
      </c>
      <c r="O271" s="1106" t="s">
        <v>113</v>
      </c>
      <c r="P271" s="1106" t="s">
        <v>2229</v>
      </c>
      <c r="Q271" s="1106" t="s">
        <v>4262</v>
      </c>
      <c r="R271" s="1106" t="s">
        <v>2222</v>
      </c>
      <c r="S271" s="1106" t="s">
        <v>1215</v>
      </c>
      <c r="T271" s="1106" t="s">
        <v>22</v>
      </c>
      <c r="U271" s="1106" t="s">
        <v>1048</v>
      </c>
      <c r="V271" s="1106">
        <v>202307220024</v>
      </c>
      <c r="W271" s="1116">
        <v>45223</v>
      </c>
      <c r="X271" s="1116">
        <v>47051</v>
      </c>
      <c r="Y271" s="1106" t="s">
        <v>5653</v>
      </c>
      <c r="Z271" s="1106" t="s">
        <v>5654</v>
      </c>
      <c r="AA271" s="1106" t="s">
        <v>4283</v>
      </c>
      <c r="AB271" s="465">
        <v>45457</v>
      </c>
      <c r="AC271" s="1111" t="s">
        <v>4163</v>
      </c>
      <c r="AD271" s="1114">
        <v>39996</v>
      </c>
    </row>
    <row r="272" spans="1:30" ht="15.75" hidden="1" customHeight="1">
      <c r="A272" s="1106" t="s">
        <v>10</v>
      </c>
      <c r="B272" s="1106" t="s">
        <v>11</v>
      </c>
      <c r="C272" s="1106" t="s">
        <v>28</v>
      </c>
      <c r="D272" s="1106" t="s">
        <v>13</v>
      </c>
      <c r="E272" s="1106" t="s">
        <v>3756</v>
      </c>
      <c r="F272" s="1107" t="str">
        <f t="array" ref="F272">IFERROR(INDEX(UIID!$K$2:$K1725, MATCH(CONCATENATE(B272,D272,G272,J272), UIID!$B$2:$B1725&amp;UIID!$D$2:$D1725&amp;UIID!$G$2:$G1725&amp;UIID!$H$2:$H1725, 0),), "Not Found")</f>
        <v>0722-0032</v>
      </c>
      <c r="G272" s="1120" t="s">
        <v>3555</v>
      </c>
      <c r="H272" s="1120"/>
      <c r="I272" s="1120" t="s">
        <v>5609</v>
      </c>
      <c r="J272" s="1120" t="s">
        <v>3771</v>
      </c>
      <c r="K272" s="1106">
        <v>10.326306333009599</v>
      </c>
      <c r="L272" s="1106">
        <v>123.906346830495</v>
      </c>
      <c r="M272" s="1106" t="s">
        <v>1214</v>
      </c>
      <c r="N272" s="1106" t="s">
        <v>5610</v>
      </c>
      <c r="O272" s="1106" t="s">
        <v>113</v>
      </c>
      <c r="P272" s="1106" t="s">
        <v>2229</v>
      </c>
      <c r="Q272" s="1106" t="s">
        <v>4262</v>
      </c>
      <c r="R272" s="1106" t="s">
        <v>3006</v>
      </c>
      <c r="S272" s="1106" t="s">
        <v>1216</v>
      </c>
      <c r="T272" s="1106" t="s">
        <v>22</v>
      </c>
      <c r="U272" s="1106" t="s">
        <v>1048</v>
      </c>
      <c r="V272" s="1106">
        <v>202307220025</v>
      </c>
      <c r="W272" s="1116">
        <v>45223</v>
      </c>
      <c r="X272" s="1116">
        <v>47051</v>
      </c>
      <c r="Y272" s="1106" t="s">
        <v>5656</v>
      </c>
      <c r="Z272" s="1106" t="s">
        <v>5657</v>
      </c>
      <c r="AA272" s="1106" t="s">
        <v>4283</v>
      </c>
      <c r="AB272" s="560">
        <v>45457</v>
      </c>
      <c r="AC272" s="1111" t="s">
        <v>4163</v>
      </c>
      <c r="AD272" s="1114">
        <v>39996</v>
      </c>
    </row>
    <row r="273" spans="1:30" ht="15.75" hidden="1" customHeight="1">
      <c r="A273" s="1106" t="s">
        <v>10</v>
      </c>
      <c r="B273" s="1106" t="s">
        <v>11</v>
      </c>
      <c r="C273" s="1106" t="s">
        <v>28</v>
      </c>
      <c r="D273" s="1106" t="s">
        <v>13</v>
      </c>
      <c r="E273" s="1106" t="s">
        <v>3756</v>
      </c>
      <c r="F273" s="1107" t="str">
        <f t="array" ref="F273">IFERROR(INDEX(UIID!$K$2:$K1725, MATCH(CONCATENATE(B273,D273,G273,J273), UIID!$B$2:$B1725&amp;UIID!$D$2:$D1725&amp;UIID!$G$2:$G1725&amp;UIID!$H$2:$H1725, 0),), "Not Found")</f>
        <v>0722-0032</v>
      </c>
      <c r="G273" s="1195" t="s">
        <v>3555</v>
      </c>
      <c r="H273" s="1196"/>
      <c r="I273" s="1120" t="s">
        <v>5609</v>
      </c>
      <c r="J273" s="1106" t="s">
        <v>3771</v>
      </c>
      <c r="K273" s="1106">
        <v>10.326306333009599</v>
      </c>
      <c r="L273" s="1106">
        <v>123.906346830495</v>
      </c>
      <c r="M273" s="1106" t="s">
        <v>1202</v>
      </c>
      <c r="N273" s="1106" t="s">
        <v>5610</v>
      </c>
      <c r="O273" s="1106" t="s">
        <v>113</v>
      </c>
      <c r="P273" s="1106" t="s">
        <v>2229</v>
      </c>
      <c r="Q273" s="1106" t="s">
        <v>35</v>
      </c>
      <c r="R273" s="1106" t="s">
        <v>87</v>
      </c>
      <c r="S273" s="1106" t="s">
        <v>434</v>
      </c>
      <c r="T273" s="1106" t="s">
        <v>4164</v>
      </c>
      <c r="U273" s="1106" t="s">
        <v>1218</v>
      </c>
      <c r="V273" s="1106" t="s">
        <v>1219</v>
      </c>
      <c r="W273" s="1116">
        <v>45349</v>
      </c>
      <c r="X273" s="1116">
        <v>47177</v>
      </c>
      <c r="Y273" s="1106" t="s">
        <v>5660</v>
      </c>
      <c r="Z273" s="1106">
        <v>211807221200219</v>
      </c>
      <c r="AA273" s="1168">
        <v>46158</v>
      </c>
      <c r="AB273" s="465">
        <v>45462</v>
      </c>
      <c r="AC273" s="1111" t="s">
        <v>4163</v>
      </c>
      <c r="AD273" s="1114">
        <v>44484</v>
      </c>
    </row>
    <row r="274" spans="1:30" ht="15.75" hidden="1" customHeight="1">
      <c r="A274" s="1106" t="s">
        <v>10</v>
      </c>
      <c r="B274" s="1106" t="s">
        <v>11</v>
      </c>
      <c r="C274" s="1106" t="s">
        <v>28</v>
      </c>
      <c r="D274" s="1106" t="s">
        <v>13</v>
      </c>
      <c r="E274" s="1106" t="s">
        <v>3756</v>
      </c>
      <c r="F274" s="1107" t="str">
        <f t="array" ref="F274">IFERROR(INDEX(UIID!$K$2:$K1725, MATCH(CONCATENATE(B274,D274,G274,J274), UIID!$B$2:$B1725&amp;UIID!$D$2:$D1725&amp;UIID!$G$2:$G1725&amp;UIID!$H$2:$H1725, 0),), "Not Found")</f>
        <v>0722-0032</v>
      </c>
      <c r="G274" s="1195" t="s">
        <v>3555</v>
      </c>
      <c r="H274" s="1196"/>
      <c r="I274" s="1120" t="s">
        <v>5609</v>
      </c>
      <c r="J274" s="1106" t="s">
        <v>3771</v>
      </c>
      <c r="K274" s="1106">
        <v>10.326306333009599</v>
      </c>
      <c r="L274" s="1106">
        <v>123.906346830495</v>
      </c>
      <c r="M274" s="1106" t="s">
        <v>1202</v>
      </c>
      <c r="N274" s="1106" t="s">
        <v>5610</v>
      </c>
      <c r="O274" s="1106" t="s">
        <v>113</v>
      </c>
      <c r="P274" s="1106" t="s">
        <v>2229</v>
      </c>
      <c r="Q274" s="1106" t="s">
        <v>35</v>
      </c>
      <c r="R274" s="1106" t="s">
        <v>87</v>
      </c>
      <c r="S274" s="1106" t="s">
        <v>2497</v>
      </c>
      <c r="T274" s="1106" t="s">
        <v>4164</v>
      </c>
      <c r="U274" s="1106" t="s">
        <v>1226</v>
      </c>
      <c r="V274" s="1120" t="s">
        <v>1227</v>
      </c>
      <c r="W274" s="1116">
        <v>45349</v>
      </c>
      <c r="X274" s="1116">
        <v>47177</v>
      </c>
      <c r="Y274" s="1106" t="s">
        <v>5664</v>
      </c>
      <c r="Z274" s="1106" t="s">
        <v>5665</v>
      </c>
      <c r="AA274" s="1106" t="s">
        <v>4283</v>
      </c>
      <c r="AB274" s="465">
        <v>45462</v>
      </c>
      <c r="AC274" s="1111" t="s">
        <v>4163</v>
      </c>
      <c r="AD274" s="1114">
        <v>44421</v>
      </c>
    </row>
    <row r="275" spans="1:30" ht="15.75" hidden="1" customHeight="1">
      <c r="A275" s="1106" t="s">
        <v>10</v>
      </c>
      <c r="B275" s="1106" t="s">
        <v>11</v>
      </c>
      <c r="C275" s="1106" t="s">
        <v>28</v>
      </c>
      <c r="D275" s="1106" t="s">
        <v>13</v>
      </c>
      <c r="E275" s="1106" t="s">
        <v>3756</v>
      </c>
      <c r="F275" s="1107" t="str">
        <f t="array" ref="F275">IFERROR(INDEX(UIID!$K$2:$K1725, MATCH(CONCATENATE(B275,D275,G275,J275), UIID!$B$2:$B1725&amp;UIID!$D$2:$D1725&amp;UIID!$G$2:$G1725&amp;UIID!$H$2:$H1725, 0),), "Not Found")</f>
        <v>0722-0032</v>
      </c>
      <c r="G275" s="1195" t="s">
        <v>3555</v>
      </c>
      <c r="H275" s="1196"/>
      <c r="I275" s="1120" t="s">
        <v>5609</v>
      </c>
      <c r="J275" s="1106" t="s">
        <v>3771</v>
      </c>
      <c r="K275" s="1106">
        <v>10.326306333009599</v>
      </c>
      <c r="L275" s="1106">
        <v>123.906346830495</v>
      </c>
      <c r="M275" s="1106" t="s">
        <v>1202</v>
      </c>
      <c r="N275" s="1106" t="s">
        <v>5610</v>
      </c>
      <c r="O275" s="1106" t="s">
        <v>113</v>
      </c>
      <c r="P275" s="1106" t="s">
        <v>2229</v>
      </c>
      <c r="Q275" s="1106" t="s">
        <v>35</v>
      </c>
      <c r="R275" s="1106" t="s">
        <v>32</v>
      </c>
      <c r="S275" s="1106" t="s">
        <v>36</v>
      </c>
      <c r="T275" s="1106" t="s">
        <v>4164</v>
      </c>
      <c r="U275" s="1106" t="s">
        <v>1231</v>
      </c>
      <c r="V275" s="1120" t="s">
        <v>1232</v>
      </c>
      <c r="W275" s="1116">
        <v>45349</v>
      </c>
      <c r="X275" s="1116">
        <v>47177</v>
      </c>
      <c r="Y275" s="1106" t="s">
        <v>5668</v>
      </c>
      <c r="Z275" s="1106" t="s">
        <v>5669</v>
      </c>
      <c r="AA275" s="1117">
        <v>44492</v>
      </c>
      <c r="AB275" s="465">
        <v>45462</v>
      </c>
      <c r="AC275" s="1111" t="s">
        <v>4163</v>
      </c>
      <c r="AD275" s="1114">
        <v>44421</v>
      </c>
    </row>
    <row r="276" spans="1:30" ht="15.75" hidden="1" customHeight="1">
      <c r="A276" s="1106" t="s">
        <v>10</v>
      </c>
      <c r="B276" s="1106" t="s">
        <v>11</v>
      </c>
      <c r="C276" s="1106" t="s">
        <v>28</v>
      </c>
      <c r="D276" s="1106" t="s">
        <v>13</v>
      </c>
      <c r="E276" s="1106" t="s">
        <v>3756</v>
      </c>
      <c r="F276" s="1107" t="str">
        <f t="array" ref="F276">IFERROR(INDEX(UIID!$K$2:$K1725, MATCH(CONCATENATE(B276,D276,G276,J276), UIID!$B$2:$B1725&amp;UIID!$D$2:$D1725&amp;UIID!$G$2:$G1725&amp;UIID!$H$2:$H1725, 0),), "Not Found")</f>
        <v>0722-0032</v>
      </c>
      <c r="G276" s="1195" t="s">
        <v>3555</v>
      </c>
      <c r="H276" s="1106" t="s">
        <v>1199</v>
      </c>
      <c r="I276" s="1120" t="s">
        <v>5609</v>
      </c>
      <c r="J276" s="1106" t="s">
        <v>3771</v>
      </c>
      <c r="K276" s="1106">
        <v>10.326306333009599</v>
      </c>
      <c r="L276" s="1106">
        <v>123.906346830495</v>
      </c>
      <c r="M276" s="1106" t="s">
        <v>1202</v>
      </c>
      <c r="N276" s="1106" t="s">
        <v>5610</v>
      </c>
      <c r="O276" s="1106" t="s">
        <v>113</v>
      </c>
      <c r="P276" s="1106" t="s">
        <v>2229</v>
      </c>
      <c r="Q276" s="1106" t="s">
        <v>35</v>
      </c>
      <c r="R276" s="1106" t="s">
        <v>84</v>
      </c>
      <c r="S276" s="1106" t="s">
        <v>85</v>
      </c>
      <c r="T276" s="1106" t="s">
        <v>4164</v>
      </c>
      <c r="U276" s="1106" t="s">
        <v>1203</v>
      </c>
      <c r="V276" s="1106" t="s">
        <v>1204</v>
      </c>
      <c r="W276" s="1116">
        <v>45267</v>
      </c>
      <c r="X276" s="1116">
        <v>47098</v>
      </c>
      <c r="Y276" s="1106" t="s">
        <v>5672</v>
      </c>
      <c r="Z276" s="1106">
        <v>181507221200125</v>
      </c>
      <c r="AA276" s="1168">
        <v>44982</v>
      </c>
      <c r="AB276" s="465">
        <v>45462</v>
      </c>
      <c r="AC276" s="1111" t="s">
        <v>4163</v>
      </c>
      <c r="AD276" s="1121"/>
    </row>
    <row r="277" spans="1:30" ht="15.75" hidden="1" customHeight="1">
      <c r="A277" s="1106" t="s">
        <v>10</v>
      </c>
      <c r="B277" s="1106" t="s">
        <v>11</v>
      </c>
      <c r="C277" s="1106" t="s">
        <v>28</v>
      </c>
      <c r="D277" s="1106" t="s">
        <v>13</v>
      </c>
      <c r="E277" s="1106" t="s">
        <v>3756</v>
      </c>
      <c r="F277" s="1107" t="str">
        <f t="array" ref="F277">IFERROR(INDEX(UIID!$K$2:$K1725, MATCH(CONCATENATE(B277,D277,G277,J277), UIID!$B$2:$B1725&amp;UIID!$D$2:$D1725&amp;UIID!$G$2:$G1725&amp;UIID!$H$2:$H1725, 0),), "Not Found")</f>
        <v>0722-0032</v>
      </c>
      <c r="G277" s="1197" t="s">
        <v>3555</v>
      </c>
      <c r="H277" s="1196"/>
      <c r="I277" s="1120" t="s">
        <v>5609</v>
      </c>
      <c r="J277" s="1106" t="s">
        <v>3771</v>
      </c>
      <c r="K277" s="1106">
        <v>10.326306333009599</v>
      </c>
      <c r="L277" s="1106">
        <v>123.906346830495</v>
      </c>
      <c r="M277" s="1106" t="s">
        <v>1202</v>
      </c>
      <c r="N277" s="1106" t="s">
        <v>5610</v>
      </c>
      <c r="O277" s="1106" t="s">
        <v>113</v>
      </c>
      <c r="P277" s="1106" t="s">
        <v>2229</v>
      </c>
      <c r="Q277" s="1106" t="s">
        <v>35</v>
      </c>
      <c r="R277" s="1106" t="s">
        <v>143</v>
      </c>
      <c r="S277" s="1106" t="s">
        <v>144</v>
      </c>
      <c r="T277" s="1106" t="s">
        <v>4164</v>
      </c>
      <c r="U277" s="1106" t="s">
        <v>1205</v>
      </c>
      <c r="V277" s="1106" t="s">
        <v>1206</v>
      </c>
      <c r="W277" s="1116">
        <v>45349</v>
      </c>
      <c r="X277" s="1116">
        <v>47177</v>
      </c>
      <c r="Y277" s="1106" t="s">
        <v>5674</v>
      </c>
      <c r="Z277" s="1106" t="s">
        <v>5675</v>
      </c>
      <c r="AA277" s="1168">
        <v>45297</v>
      </c>
      <c r="AB277" s="465">
        <v>45462</v>
      </c>
      <c r="AC277" s="1111" t="s">
        <v>4163</v>
      </c>
      <c r="AD277" s="1114">
        <v>44483</v>
      </c>
    </row>
    <row r="278" spans="1:30" ht="15.75" hidden="1" customHeight="1">
      <c r="A278" s="1106" t="s">
        <v>10</v>
      </c>
      <c r="B278" s="1106" t="s">
        <v>11</v>
      </c>
      <c r="C278" s="1106" t="s">
        <v>28</v>
      </c>
      <c r="D278" s="1106" t="s">
        <v>13</v>
      </c>
      <c r="E278" s="1106" t="s">
        <v>3756</v>
      </c>
      <c r="F278" s="1107" t="str">
        <f t="array" ref="F278">IFERROR(INDEX(UIID!$K$2:$K1725, MATCH(CONCATENATE(B278,D278,G278,J278), UIID!$B$2:$B1725&amp;UIID!$D$2:$D1725&amp;UIID!$G$2:$G1725&amp;UIID!$H$2:$H1725, 0),), "Not Found")</f>
        <v>0722-0032</v>
      </c>
      <c r="G278" s="1120" t="s">
        <v>3555</v>
      </c>
      <c r="H278" s="1120"/>
      <c r="I278" s="1120" t="s">
        <v>5609</v>
      </c>
      <c r="J278" s="1120" t="s">
        <v>3771</v>
      </c>
      <c r="K278" s="1106">
        <v>10.326306333009599</v>
      </c>
      <c r="L278" s="1106">
        <v>123.906346830495</v>
      </c>
      <c r="M278" s="1106" t="s">
        <v>1202</v>
      </c>
      <c r="N278" s="1106" t="s">
        <v>5610</v>
      </c>
      <c r="O278" s="1106" t="s">
        <v>113</v>
      </c>
      <c r="P278" s="1106" t="s">
        <v>2229</v>
      </c>
      <c r="Q278" s="1106" t="s">
        <v>35</v>
      </c>
      <c r="R278" s="1106" t="s">
        <v>84</v>
      </c>
      <c r="S278" s="1106" t="s">
        <v>705</v>
      </c>
      <c r="T278" s="1106" t="s">
        <v>4164</v>
      </c>
      <c r="U278" s="1106" t="s">
        <v>1207</v>
      </c>
      <c r="V278" s="1120" t="s">
        <v>1208</v>
      </c>
      <c r="W278" s="1116">
        <v>45223</v>
      </c>
      <c r="X278" s="1116">
        <v>47051</v>
      </c>
      <c r="Y278" s="1120" t="s">
        <v>5678</v>
      </c>
      <c r="Z278" s="1120" t="s">
        <v>5679</v>
      </c>
      <c r="AA278" s="1170">
        <v>46144</v>
      </c>
      <c r="AB278" s="465">
        <v>45457</v>
      </c>
      <c r="AC278" s="1111" t="s">
        <v>4163</v>
      </c>
      <c r="AD278" s="1114">
        <v>44421</v>
      </c>
    </row>
    <row r="279" spans="1:30" ht="15.75" hidden="1" customHeight="1">
      <c r="A279" s="1106" t="s">
        <v>10</v>
      </c>
      <c r="B279" s="1106" t="s">
        <v>11</v>
      </c>
      <c r="C279" s="1106" t="s">
        <v>28</v>
      </c>
      <c r="D279" s="1106" t="s">
        <v>13</v>
      </c>
      <c r="E279" s="1106" t="s">
        <v>3756</v>
      </c>
      <c r="F279" s="1107" t="str">
        <f t="array" ref="F279">IFERROR(INDEX(UIID!$K$2:$K1725, MATCH(CONCATENATE(B279,D279,G279,J279), UIID!$B$2:$B1725&amp;UIID!$D$2:$D1725&amp;UIID!$G$2:$G1725&amp;UIID!$H$2:$H1725, 0),), "Not Found")</f>
        <v>0722-0032</v>
      </c>
      <c r="G279" s="1120" t="s">
        <v>3555</v>
      </c>
      <c r="H279" s="1120"/>
      <c r="I279" s="1120" t="s">
        <v>5609</v>
      </c>
      <c r="J279" s="1120" t="s">
        <v>3771</v>
      </c>
      <c r="K279" s="1106">
        <v>10.326306333009599</v>
      </c>
      <c r="L279" s="1106">
        <v>123.906346830495</v>
      </c>
      <c r="M279" s="1106" t="s">
        <v>1202</v>
      </c>
      <c r="N279" s="1106" t="s">
        <v>5610</v>
      </c>
      <c r="O279" s="1106" t="s">
        <v>113</v>
      </c>
      <c r="P279" s="1106" t="s">
        <v>2229</v>
      </c>
      <c r="Q279" s="1106" t="s">
        <v>35</v>
      </c>
      <c r="R279" s="1106" t="s">
        <v>272</v>
      </c>
      <c r="S279" s="1106" t="s">
        <v>2649</v>
      </c>
      <c r="T279" s="1106" t="s">
        <v>4306</v>
      </c>
      <c r="U279" s="1106" t="s">
        <v>366</v>
      </c>
      <c r="V279" s="1106">
        <v>1107021157</v>
      </c>
      <c r="W279" s="1116">
        <v>45197</v>
      </c>
      <c r="X279" s="1116">
        <v>47025</v>
      </c>
      <c r="Y279" s="1106" t="s">
        <v>5682</v>
      </c>
      <c r="Z279" s="1120">
        <v>201707221300098</v>
      </c>
      <c r="AA279" s="1168">
        <v>45686</v>
      </c>
      <c r="AB279" s="465">
        <v>45457</v>
      </c>
      <c r="AC279" s="1111" t="s">
        <v>4163</v>
      </c>
      <c r="AD279" s="1114">
        <v>40808</v>
      </c>
    </row>
    <row r="280" spans="1:30" ht="15.75" hidden="1" customHeight="1">
      <c r="A280" s="1106" t="s">
        <v>10</v>
      </c>
      <c r="B280" s="1106" t="s">
        <v>11</v>
      </c>
      <c r="C280" s="1106" t="s">
        <v>28</v>
      </c>
      <c r="D280" s="1106" t="s">
        <v>13</v>
      </c>
      <c r="E280" s="1106" t="s">
        <v>3756</v>
      </c>
      <c r="F280" s="1107" t="str">
        <f t="array" ref="F280">IFERROR(INDEX(UIID!$K$2:$K1725, MATCH(CONCATENATE(B280,D280,G280,J280), UIID!$B$2:$B1725&amp;UIID!$D$2:$D1725&amp;UIID!$G$2:$G1725&amp;UIID!$H$2:$H1725, 0),), "Not Found")</f>
        <v>0722-0032</v>
      </c>
      <c r="G280" s="1120" t="s">
        <v>3555</v>
      </c>
      <c r="H280" s="1120"/>
      <c r="I280" s="1120" t="s">
        <v>5609</v>
      </c>
      <c r="J280" s="1120" t="s">
        <v>3771</v>
      </c>
      <c r="K280" s="1106">
        <v>10.326306333009599</v>
      </c>
      <c r="L280" s="1106">
        <v>123.906346830495</v>
      </c>
      <c r="M280" s="1106" t="s">
        <v>1202</v>
      </c>
      <c r="N280" s="1106" t="s">
        <v>5610</v>
      </c>
      <c r="O280" s="1106" t="s">
        <v>113</v>
      </c>
      <c r="P280" s="1106" t="s">
        <v>2229</v>
      </c>
      <c r="Q280" s="1106" t="s">
        <v>35</v>
      </c>
      <c r="R280" s="1106" t="s">
        <v>84</v>
      </c>
      <c r="S280" s="1106" t="s">
        <v>1209</v>
      </c>
      <c r="T280" s="1106" t="s">
        <v>4164</v>
      </c>
      <c r="U280" s="1106" t="s">
        <v>1210</v>
      </c>
      <c r="V280" s="1120" t="s">
        <v>5683</v>
      </c>
      <c r="W280" s="1116">
        <v>45223</v>
      </c>
      <c r="X280" s="1116">
        <v>47051</v>
      </c>
      <c r="Y280" s="1120" t="s">
        <v>5678</v>
      </c>
      <c r="Z280" s="1120" t="s">
        <v>5685</v>
      </c>
      <c r="AA280" s="1106" t="s">
        <v>4283</v>
      </c>
      <c r="AB280" s="465">
        <v>45457</v>
      </c>
      <c r="AC280" s="1111" t="s">
        <v>4163</v>
      </c>
      <c r="AD280" s="1114">
        <v>44421</v>
      </c>
    </row>
    <row r="281" spans="1:30" ht="15.75" hidden="1" customHeight="1">
      <c r="A281" s="1106" t="s">
        <v>10</v>
      </c>
      <c r="B281" s="1106" t="s">
        <v>11</v>
      </c>
      <c r="C281" s="1106" t="s">
        <v>28</v>
      </c>
      <c r="D281" s="1106" t="s">
        <v>13</v>
      </c>
      <c r="E281" s="1106" t="s">
        <v>3756</v>
      </c>
      <c r="F281" s="1107" t="str">
        <f t="array" ref="F281">IFERROR(INDEX(UIID!$K$2:$K1725, MATCH(CONCATENATE(B281,D281,G281,J281), UIID!$B$2:$B1725&amp;UIID!$D$2:$D1725&amp;UIID!$G$2:$G1725&amp;UIID!$H$2:$H1725, 0),), "Not Found")</f>
        <v>0722-0032</v>
      </c>
      <c r="G281" s="1120" t="s">
        <v>3555</v>
      </c>
      <c r="H281" s="1120"/>
      <c r="I281" s="1120" t="s">
        <v>5609</v>
      </c>
      <c r="J281" s="1120" t="s">
        <v>3771</v>
      </c>
      <c r="K281" s="1106">
        <v>10.326306333009599</v>
      </c>
      <c r="L281" s="1106">
        <v>123.906346830495</v>
      </c>
      <c r="M281" s="1106" t="s">
        <v>1202</v>
      </c>
      <c r="N281" s="1106" t="s">
        <v>5610</v>
      </c>
      <c r="O281" s="1106" t="s">
        <v>113</v>
      </c>
      <c r="P281" s="1106" t="s">
        <v>2229</v>
      </c>
      <c r="Q281" s="1106" t="s">
        <v>35</v>
      </c>
      <c r="R281" s="1106" t="s">
        <v>84</v>
      </c>
      <c r="S281" s="1106" t="s">
        <v>1211</v>
      </c>
      <c r="T281" s="1106" t="s">
        <v>4164</v>
      </c>
      <c r="U281" s="1106" t="s">
        <v>1210</v>
      </c>
      <c r="V281" s="1120" t="s">
        <v>5686</v>
      </c>
      <c r="W281" s="1116">
        <v>45223</v>
      </c>
      <c r="X281" s="1116">
        <v>47051</v>
      </c>
      <c r="Y281" s="1106" t="s">
        <v>5678</v>
      </c>
      <c r="Z281" s="1106" t="s">
        <v>5688</v>
      </c>
      <c r="AA281" s="1106" t="s">
        <v>4283</v>
      </c>
      <c r="AB281" s="465">
        <v>45457</v>
      </c>
      <c r="AC281" s="1111" t="s">
        <v>4163</v>
      </c>
      <c r="AD281" s="1114">
        <v>44421</v>
      </c>
    </row>
    <row r="282" spans="1:30" ht="15.75" customHeight="1">
      <c r="A282" s="1106" t="s">
        <v>10</v>
      </c>
      <c r="B282" s="1106" t="s">
        <v>11</v>
      </c>
      <c r="C282" s="1106" t="s">
        <v>28</v>
      </c>
      <c r="D282" s="1106" t="s">
        <v>13</v>
      </c>
      <c r="E282" s="1106" t="s">
        <v>3756</v>
      </c>
      <c r="F282" s="1107" t="str">
        <f t="array" ref="F282">IFERROR(INDEX(UIID!$K$2:$K1725, MATCH(CONCATENATE(B282,D282,G282,J282), UIID!$B$2:$B1725&amp;UIID!$D$2:$D1725&amp;UIID!$G$2:$G1725&amp;UIID!$H$2:$H1725, 0),), "Not Found")</f>
        <v>Not Found</v>
      </c>
      <c r="G282" s="1106" t="s">
        <v>517</v>
      </c>
      <c r="H282" s="1106" t="s">
        <v>5689</v>
      </c>
      <c r="I282" s="1106" t="s">
        <v>5690</v>
      </c>
      <c r="J282" s="1120" t="s">
        <v>3862</v>
      </c>
      <c r="K282" s="1106">
        <v>10.323894247831401</v>
      </c>
      <c r="L282" s="1106">
        <v>123.90729105014699</v>
      </c>
      <c r="M282" s="1106" t="s">
        <v>519</v>
      </c>
      <c r="N282" s="1106" t="s">
        <v>5691</v>
      </c>
      <c r="O282" s="1106" t="s">
        <v>15</v>
      </c>
      <c r="P282" s="1106" t="s">
        <v>16</v>
      </c>
      <c r="Q282" s="1106" t="s">
        <v>35</v>
      </c>
      <c r="R282" s="1106" t="s">
        <v>32</v>
      </c>
      <c r="S282" s="1106" t="s">
        <v>39</v>
      </c>
      <c r="T282" s="1106" t="s">
        <v>4164</v>
      </c>
      <c r="U282" s="1106" t="s">
        <v>198</v>
      </c>
      <c r="V282" s="1106" t="s">
        <v>520</v>
      </c>
      <c r="W282" s="1116">
        <v>45017</v>
      </c>
      <c r="X282" s="1116">
        <v>46972</v>
      </c>
      <c r="Y282" s="1106" t="s">
        <v>4283</v>
      </c>
      <c r="Z282" s="1106" t="s">
        <v>4283</v>
      </c>
      <c r="AA282" s="1106" t="s">
        <v>4283</v>
      </c>
      <c r="AB282" s="465">
        <v>45516</v>
      </c>
      <c r="AC282" s="1111" t="s">
        <v>4163</v>
      </c>
      <c r="AD282" s="1114">
        <v>42265</v>
      </c>
    </row>
    <row r="283" spans="1:30" ht="15.75" customHeight="1">
      <c r="A283" s="1106" t="s">
        <v>10</v>
      </c>
      <c r="B283" s="1106" t="s">
        <v>11</v>
      </c>
      <c r="C283" s="1106" t="s">
        <v>28</v>
      </c>
      <c r="D283" s="1106" t="s">
        <v>13</v>
      </c>
      <c r="E283" s="1106" t="s">
        <v>3756</v>
      </c>
      <c r="F283" s="1107" t="str">
        <f t="array" ref="F283">IFERROR(INDEX(UIID!$K$2:$K1725, MATCH(CONCATENATE(B283,D283,G283,J283), UIID!$B$2:$B1725&amp;UIID!$D$2:$D1725&amp;UIID!$G$2:$G1725&amp;UIID!$H$2:$H1725, 0),), "Not Found")</f>
        <v>Not Found</v>
      </c>
      <c r="G283" s="1106" t="s">
        <v>517</v>
      </c>
      <c r="H283" s="1106" t="s">
        <v>5689</v>
      </c>
      <c r="I283" s="1106" t="s">
        <v>5690</v>
      </c>
      <c r="J283" s="1120" t="s">
        <v>3862</v>
      </c>
      <c r="K283" s="1106">
        <v>10.323894247831401</v>
      </c>
      <c r="L283" s="1106">
        <v>123.90729105014699</v>
      </c>
      <c r="M283" s="1106" t="s">
        <v>519</v>
      </c>
      <c r="N283" s="1106" t="s">
        <v>5691</v>
      </c>
      <c r="O283" s="1106" t="s">
        <v>15</v>
      </c>
      <c r="P283" s="1106" t="s">
        <v>16</v>
      </c>
      <c r="Q283" s="1106" t="s">
        <v>35</v>
      </c>
      <c r="R283" s="1106" t="s">
        <v>32</v>
      </c>
      <c r="S283" s="1106" t="s">
        <v>33</v>
      </c>
      <c r="T283" s="1106" t="s">
        <v>4164</v>
      </c>
      <c r="U283" s="1106" t="s">
        <v>5693</v>
      </c>
      <c r="V283" s="1106" t="s">
        <v>521</v>
      </c>
      <c r="W283" s="1116">
        <v>45014</v>
      </c>
      <c r="X283" s="1116">
        <v>46972</v>
      </c>
      <c r="Y283" s="1106" t="s">
        <v>4283</v>
      </c>
      <c r="Z283" s="1106" t="s">
        <v>4283</v>
      </c>
      <c r="AA283" s="1106" t="s">
        <v>4283</v>
      </c>
      <c r="AB283" s="465">
        <v>45784</v>
      </c>
      <c r="AC283" s="1111" t="s">
        <v>4163</v>
      </c>
      <c r="AD283" s="1114">
        <v>42648</v>
      </c>
    </row>
    <row r="284" spans="1:30" ht="15.75" customHeight="1">
      <c r="A284" s="1106" t="s">
        <v>10</v>
      </c>
      <c r="B284" s="1106" t="s">
        <v>11</v>
      </c>
      <c r="C284" s="1106" t="s">
        <v>28</v>
      </c>
      <c r="D284" s="1106" t="s">
        <v>13</v>
      </c>
      <c r="E284" s="1106" t="s">
        <v>3756</v>
      </c>
      <c r="F284" s="1107" t="str">
        <f t="array" ref="F284">IFERROR(INDEX(UIID!$K$2:$K1725, MATCH(CONCATENATE(B284,D284,G284,J284), UIID!$B$2:$B1725&amp;UIID!$D$2:$D1725&amp;UIID!$G$2:$G1725&amp;UIID!$H$2:$H1725, 0),), "Not Found")</f>
        <v>Not Found</v>
      </c>
      <c r="G284" s="1106" t="s">
        <v>517</v>
      </c>
      <c r="H284" s="1106" t="s">
        <v>5689</v>
      </c>
      <c r="I284" s="1106" t="s">
        <v>5690</v>
      </c>
      <c r="J284" s="1120" t="s">
        <v>3862</v>
      </c>
      <c r="K284" s="1106">
        <v>10.323894247831401</v>
      </c>
      <c r="L284" s="1106">
        <v>123.90729105014699</v>
      </c>
      <c r="M284" s="1106" t="s">
        <v>519</v>
      </c>
      <c r="N284" s="1106" t="s">
        <v>5691</v>
      </c>
      <c r="O284" s="1106" t="s">
        <v>15</v>
      </c>
      <c r="P284" s="1106" t="s">
        <v>16</v>
      </c>
      <c r="Q284" s="1106" t="s">
        <v>35</v>
      </c>
      <c r="R284" s="1106" t="s">
        <v>32</v>
      </c>
      <c r="S284" s="1106" t="s">
        <v>47</v>
      </c>
      <c r="T284" s="1106" t="s">
        <v>4164</v>
      </c>
      <c r="U284" s="1106" t="s">
        <v>2119</v>
      </c>
      <c r="V284" s="1106" t="s">
        <v>522</v>
      </c>
      <c r="W284" s="1116">
        <v>45017</v>
      </c>
      <c r="X284" s="1116">
        <v>46972</v>
      </c>
      <c r="Y284" s="1106" t="s">
        <v>5696</v>
      </c>
      <c r="Z284" s="1106" t="s">
        <v>5697</v>
      </c>
      <c r="AA284" s="1106" t="s">
        <v>5698</v>
      </c>
      <c r="AB284" s="465">
        <v>45784</v>
      </c>
      <c r="AC284" s="1111" t="s">
        <v>4163</v>
      </c>
      <c r="AD284" s="1114">
        <v>42648</v>
      </c>
    </row>
    <row r="285" spans="1:30" ht="15.75" customHeight="1">
      <c r="A285" s="1106" t="s">
        <v>10</v>
      </c>
      <c r="B285" s="1106" t="s">
        <v>11</v>
      </c>
      <c r="C285" s="1106" t="s">
        <v>28</v>
      </c>
      <c r="D285" s="1106" t="s">
        <v>13</v>
      </c>
      <c r="E285" s="1106" t="s">
        <v>3756</v>
      </c>
      <c r="F285" s="1107" t="str">
        <f t="array" ref="F285">IFERROR(INDEX(UIID!$K$2:$K1725, MATCH(CONCATENATE(B285,D285,G285,J285), UIID!$B$2:$B1725&amp;UIID!$D$2:$D1725&amp;UIID!$G$2:$G1725&amp;UIID!$H$2:$H1725, 0),), "Not Found")</f>
        <v>Not Found</v>
      </c>
      <c r="G285" s="1106" t="s">
        <v>517</v>
      </c>
      <c r="H285" s="1106" t="s">
        <v>5689</v>
      </c>
      <c r="I285" s="1106" t="s">
        <v>5690</v>
      </c>
      <c r="J285" s="1120" t="s">
        <v>3862</v>
      </c>
      <c r="K285" s="1106">
        <v>10.323894247831401</v>
      </c>
      <c r="L285" s="1106">
        <v>123.90729105014699</v>
      </c>
      <c r="M285" s="1106" t="s">
        <v>519</v>
      </c>
      <c r="N285" s="1106" t="s">
        <v>5691</v>
      </c>
      <c r="O285" s="1106" t="s">
        <v>15</v>
      </c>
      <c r="P285" s="1106" t="s">
        <v>16</v>
      </c>
      <c r="Q285" s="1106" t="s">
        <v>35</v>
      </c>
      <c r="R285" s="1106" t="s">
        <v>32</v>
      </c>
      <c r="S285" s="1106" t="s">
        <v>36</v>
      </c>
      <c r="T285" s="1106" t="s">
        <v>4164</v>
      </c>
      <c r="U285" s="1106" t="s">
        <v>5699</v>
      </c>
      <c r="V285" s="1106" t="s">
        <v>523</v>
      </c>
      <c r="W285" s="1116">
        <v>45014</v>
      </c>
      <c r="X285" s="1116">
        <v>46972</v>
      </c>
      <c r="Y285" s="1106" t="s">
        <v>4283</v>
      </c>
      <c r="Z285" s="1106" t="s">
        <v>4283</v>
      </c>
      <c r="AA285" s="1106" t="s">
        <v>4283</v>
      </c>
      <c r="AB285" s="465">
        <v>45784</v>
      </c>
      <c r="AC285" s="1111" t="s">
        <v>4163</v>
      </c>
      <c r="AD285" s="1114">
        <v>42648</v>
      </c>
    </row>
    <row r="286" spans="1:30" ht="15.75" customHeight="1">
      <c r="A286" s="1106" t="s">
        <v>10</v>
      </c>
      <c r="B286" s="1106" t="s">
        <v>11</v>
      </c>
      <c r="C286" s="1106" t="s">
        <v>28</v>
      </c>
      <c r="D286" s="1106" t="s">
        <v>458</v>
      </c>
      <c r="E286" s="1106" t="s">
        <v>30</v>
      </c>
      <c r="F286" s="1107" t="str">
        <f t="array" ref="F286">IFERROR(INDEX(UIID!$K$2:$K1725, MATCH(CONCATENATE(B286,D286,G286,J286), UIID!$B$2:$B1725&amp;UIID!$D$2:$D1725&amp;UIID!$G$2:$G1725&amp;UIID!$H$2:$H1725, 0),), "Not Found")</f>
        <v>0722-0159</v>
      </c>
      <c r="G286" s="1108" t="s">
        <v>3602</v>
      </c>
      <c r="H286" s="1106"/>
      <c r="I286" s="1120" t="s">
        <v>5701</v>
      </c>
      <c r="J286" s="1106" t="s">
        <v>1234</v>
      </c>
      <c r="K286" s="1106">
        <v>10.262368233914</v>
      </c>
      <c r="L286" s="1106">
        <v>123.84127420966701</v>
      </c>
      <c r="M286" s="1106" t="s">
        <v>1235</v>
      </c>
      <c r="N286" s="1106" t="s">
        <v>5702</v>
      </c>
      <c r="O286" s="1106" t="s">
        <v>15</v>
      </c>
      <c r="P286" s="1106" t="s">
        <v>16</v>
      </c>
      <c r="Q286" s="1106" t="s">
        <v>35</v>
      </c>
      <c r="R286" s="1106" t="s">
        <v>2230</v>
      </c>
      <c r="S286" s="1106" t="s">
        <v>161</v>
      </c>
      <c r="T286" s="1106" t="s">
        <v>4157</v>
      </c>
      <c r="U286" s="1106" t="s">
        <v>364</v>
      </c>
      <c r="V286" s="1106" t="s">
        <v>1236</v>
      </c>
      <c r="W286" s="1116">
        <v>45315</v>
      </c>
      <c r="X286" s="1116">
        <v>47143</v>
      </c>
      <c r="Y286" s="1106" t="s">
        <v>5703</v>
      </c>
      <c r="Z286" s="1106" t="s">
        <v>5704</v>
      </c>
      <c r="AA286" s="1117">
        <v>45373</v>
      </c>
      <c r="AB286" s="462"/>
      <c r="AC286" s="1111"/>
      <c r="AD286" s="1114">
        <v>42486</v>
      </c>
    </row>
    <row r="287" spans="1:30" ht="15.75" customHeight="1">
      <c r="A287" s="1106" t="s">
        <v>10</v>
      </c>
      <c r="B287" s="1106" t="s">
        <v>11</v>
      </c>
      <c r="C287" s="1106" t="s">
        <v>28</v>
      </c>
      <c r="D287" s="1106" t="s">
        <v>458</v>
      </c>
      <c r="E287" s="1106" t="s">
        <v>30</v>
      </c>
      <c r="F287" s="1107" t="str">
        <f t="array" ref="F287">IFERROR(INDEX(UIID!$K$2:$K1725, MATCH(CONCATENATE(B287,D287,G287,J287), UIID!$B$2:$B1725&amp;UIID!$D$2:$D1725&amp;UIID!$G$2:$G1725&amp;UIID!$H$2:$H1725, 0),), "Not Found")</f>
        <v>0722-0159</v>
      </c>
      <c r="G287" s="1108" t="s">
        <v>3602</v>
      </c>
      <c r="H287" s="1106"/>
      <c r="I287" s="1120" t="s">
        <v>5701</v>
      </c>
      <c r="J287" s="1106" t="s">
        <v>1234</v>
      </c>
      <c r="K287" s="1106">
        <v>10.262368233914</v>
      </c>
      <c r="L287" s="1106">
        <v>123.84127420966701</v>
      </c>
      <c r="M287" s="1106" t="s">
        <v>1235</v>
      </c>
      <c r="N287" s="1106" t="s">
        <v>5702</v>
      </c>
      <c r="O287" s="1106" t="s">
        <v>15</v>
      </c>
      <c r="P287" s="1106" t="s">
        <v>16</v>
      </c>
      <c r="Q287" s="1106" t="s">
        <v>35</v>
      </c>
      <c r="R287" s="1106" t="s">
        <v>32</v>
      </c>
      <c r="S287" s="1106" t="s">
        <v>39</v>
      </c>
      <c r="T287" s="1106" t="s">
        <v>4164</v>
      </c>
      <c r="U287" s="1106" t="s">
        <v>40</v>
      </c>
      <c r="V287" s="1106" t="s">
        <v>1237</v>
      </c>
      <c r="W287" s="1116">
        <v>45315</v>
      </c>
      <c r="X287" s="1116">
        <v>47143</v>
      </c>
      <c r="Y287" s="1106" t="s">
        <v>4283</v>
      </c>
      <c r="Z287" s="1106" t="s">
        <v>4283</v>
      </c>
      <c r="AA287" s="1106" t="s">
        <v>4283</v>
      </c>
      <c r="AB287" s="462"/>
      <c r="AC287" s="1111"/>
      <c r="AD287" s="1114">
        <v>42486</v>
      </c>
    </row>
    <row r="288" spans="1:30" ht="15.75" customHeight="1">
      <c r="A288" s="1106" t="s">
        <v>10</v>
      </c>
      <c r="B288" s="1106" t="s">
        <v>11</v>
      </c>
      <c r="C288" s="1106" t="s">
        <v>28</v>
      </c>
      <c r="D288" s="1106" t="s">
        <v>458</v>
      </c>
      <c r="E288" s="1106" t="s">
        <v>30</v>
      </c>
      <c r="F288" s="1107" t="str">
        <f t="array" ref="F288">IFERROR(INDEX(UIID!$K$2:$K1725, MATCH(CONCATENATE(B288,D288,G288,J288), UIID!$B$2:$B1725&amp;UIID!$D$2:$D1725&amp;UIID!$G$2:$G1725&amp;UIID!$H$2:$H1725, 0),), "Not Found")</f>
        <v>0722-0159</v>
      </c>
      <c r="G288" s="1108" t="s">
        <v>3602</v>
      </c>
      <c r="H288" s="1106"/>
      <c r="I288" s="1120" t="s">
        <v>5701</v>
      </c>
      <c r="J288" s="1106" t="s">
        <v>1234</v>
      </c>
      <c r="K288" s="1106">
        <v>10.262368233914</v>
      </c>
      <c r="L288" s="1106">
        <v>123.84127420966701</v>
      </c>
      <c r="M288" s="1106" t="s">
        <v>1235</v>
      </c>
      <c r="N288" s="1106" t="s">
        <v>5702</v>
      </c>
      <c r="O288" s="1106" t="s">
        <v>15</v>
      </c>
      <c r="P288" s="1106" t="s">
        <v>16</v>
      </c>
      <c r="Q288" s="1106" t="s">
        <v>35</v>
      </c>
      <c r="R288" s="1106" t="s">
        <v>87</v>
      </c>
      <c r="S288" s="1106" t="s">
        <v>434</v>
      </c>
      <c r="T288" s="1106" t="s">
        <v>4164</v>
      </c>
      <c r="U288" s="1106" t="s">
        <v>1239</v>
      </c>
      <c r="V288" s="1106" t="s">
        <v>1240</v>
      </c>
      <c r="W288" s="1116">
        <v>45315</v>
      </c>
      <c r="X288" s="1116">
        <v>47143</v>
      </c>
      <c r="Y288" s="1106" t="s">
        <v>5707</v>
      </c>
      <c r="Z288" s="1106" t="s">
        <v>5708</v>
      </c>
      <c r="AA288" s="1117">
        <v>46271</v>
      </c>
      <c r="AB288" s="462"/>
      <c r="AC288" s="1111"/>
      <c r="AD288" s="1114">
        <v>42486</v>
      </c>
    </row>
    <row r="289" spans="1:30" ht="15.75" customHeight="1">
      <c r="A289" s="1106" t="s">
        <v>10</v>
      </c>
      <c r="B289" s="1106" t="s">
        <v>11</v>
      </c>
      <c r="C289" s="1106" t="s">
        <v>28</v>
      </c>
      <c r="D289" s="1106" t="s">
        <v>13</v>
      </c>
      <c r="E289" s="1106" t="s">
        <v>3756</v>
      </c>
      <c r="F289" s="1107" t="str">
        <f t="array" ref="F289">IFERROR(INDEX(UIID!$K$2:$K1725, MATCH(CONCATENATE(B289,D289,G289,J289), UIID!$B$2:$B1725&amp;UIID!$D$2:$D1725&amp;UIID!$G$2:$G1725&amp;UIID!$H$2:$H1725, 0),), "Not Found")</f>
        <v>0722-0115</v>
      </c>
      <c r="G289" s="1106" t="s">
        <v>1241</v>
      </c>
      <c r="H289" s="1106"/>
      <c r="I289" s="1106" t="s">
        <v>5709</v>
      </c>
      <c r="J289" s="1106" t="s">
        <v>1242</v>
      </c>
      <c r="K289" s="1106">
        <v>10.294533668520801</v>
      </c>
      <c r="L289" s="1106">
        <v>123.904140180832</v>
      </c>
      <c r="M289" s="1106" t="s">
        <v>1243</v>
      </c>
      <c r="N289" s="1106"/>
      <c r="O289" s="1106" t="s">
        <v>15</v>
      </c>
      <c r="P289" s="1106" t="s">
        <v>16</v>
      </c>
      <c r="Q289" s="1106" t="s">
        <v>4262</v>
      </c>
      <c r="R289" s="1106" t="s">
        <v>2230</v>
      </c>
      <c r="S289" s="1106" t="s">
        <v>1244</v>
      </c>
      <c r="T289" s="1106" t="s">
        <v>22</v>
      </c>
      <c r="U289" s="1106" t="s">
        <v>838</v>
      </c>
      <c r="V289" s="1106" t="s">
        <v>1245</v>
      </c>
      <c r="W289" s="1116">
        <v>45429</v>
      </c>
      <c r="X289" s="1116">
        <v>47258</v>
      </c>
      <c r="Y289" s="1106" t="s">
        <v>5710</v>
      </c>
      <c r="Z289" s="1106" t="s">
        <v>5711</v>
      </c>
      <c r="AA289" s="1117">
        <v>45490</v>
      </c>
      <c r="AB289" s="462"/>
      <c r="AC289" s="1111"/>
      <c r="AD289" s="1114">
        <v>42451</v>
      </c>
    </row>
    <row r="290" spans="1:30" ht="15.75" customHeight="1">
      <c r="A290" s="1106" t="s">
        <v>10</v>
      </c>
      <c r="B290" s="1106" t="s">
        <v>11</v>
      </c>
      <c r="C290" s="1106" t="s">
        <v>28</v>
      </c>
      <c r="D290" s="1106" t="s">
        <v>458</v>
      </c>
      <c r="E290" s="1106" t="s">
        <v>30</v>
      </c>
      <c r="F290" s="1107" t="str">
        <f t="array" ref="F290">IFERROR(INDEX(UIID!$K$2:$K1725, MATCH(CONCATENATE(B290,D290,G290,J290), UIID!$B$2:$B1725&amp;UIID!$D$2:$D1725&amp;UIID!$G$2:$G1725&amp;UIID!$H$2:$H1725, 0),), "Not Found")</f>
        <v>0722-0052</v>
      </c>
      <c r="G290" s="1106" t="s">
        <v>1246</v>
      </c>
      <c r="H290" s="1106"/>
      <c r="I290" s="1106" t="s">
        <v>5712</v>
      </c>
      <c r="J290" s="1106" t="s">
        <v>1250</v>
      </c>
      <c r="K290" s="1106">
        <v>10.269997671034201</v>
      </c>
      <c r="L290" s="1106">
        <v>123.843510103451</v>
      </c>
      <c r="M290" s="1106" t="s">
        <v>1248</v>
      </c>
      <c r="N290" s="1198" t="s">
        <v>5713</v>
      </c>
      <c r="O290" s="1106" t="s">
        <v>15</v>
      </c>
      <c r="P290" s="1106" t="s">
        <v>16</v>
      </c>
      <c r="Q290" s="1106" t="s">
        <v>35</v>
      </c>
      <c r="R290" s="1106" t="s">
        <v>117</v>
      </c>
      <c r="S290" s="1106" t="s">
        <v>120</v>
      </c>
      <c r="T290" s="1106" t="s">
        <v>4164</v>
      </c>
      <c r="U290" s="1106" t="s">
        <v>121</v>
      </c>
      <c r="V290" s="1106">
        <v>201407022042</v>
      </c>
      <c r="W290" s="1116">
        <v>45434</v>
      </c>
      <c r="X290" s="1116">
        <v>47261</v>
      </c>
      <c r="Y290" s="1106" t="s">
        <v>5150</v>
      </c>
      <c r="Z290" s="1106" t="s">
        <v>5151</v>
      </c>
      <c r="AA290" s="1117">
        <v>45992</v>
      </c>
      <c r="AB290" s="462"/>
      <c r="AC290" s="1111"/>
      <c r="AD290" s="1114">
        <v>41676</v>
      </c>
    </row>
    <row r="291" spans="1:30" ht="15.75" customHeight="1">
      <c r="A291" s="1106" t="s">
        <v>10</v>
      </c>
      <c r="B291" s="1106" t="s">
        <v>11</v>
      </c>
      <c r="C291" s="1106" t="s">
        <v>28</v>
      </c>
      <c r="D291" s="1106" t="s">
        <v>13</v>
      </c>
      <c r="E291" s="1106" t="s">
        <v>3756</v>
      </c>
      <c r="F291" s="1107" t="str">
        <f t="array" ref="F291">IFERROR(INDEX(UIID!$K$2:$K1725, MATCH(CONCATENATE(B291,D291,G291,J291), UIID!$B$2:$B1725&amp;UIID!$D$2:$D1725&amp;UIID!$G$2:$G1725&amp;UIID!$H$2:$H1725, 0),), "Not Found")</f>
        <v>0722-0037</v>
      </c>
      <c r="G291" s="1106" t="s">
        <v>465</v>
      </c>
      <c r="H291" s="1106"/>
      <c r="I291" s="1106" t="s">
        <v>5714</v>
      </c>
      <c r="J291" s="1106" t="s">
        <v>466</v>
      </c>
      <c r="K291" s="1106">
        <v>10.309962990303699</v>
      </c>
      <c r="L291" s="1106">
        <v>123.895709492476</v>
      </c>
      <c r="M291" s="1106" t="s">
        <v>467</v>
      </c>
      <c r="N291" s="1106" t="s">
        <v>5715</v>
      </c>
      <c r="O291" s="1106" t="s">
        <v>15</v>
      </c>
      <c r="P291" s="1106" t="s">
        <v>16</v>
      </c>
      <c r="Q291" s="1106" t="s">
        <v>4262</v>
      </c>
      <c r="R291" s="1106" t="s">
        <v>3006</v>
      </c>
      <c r="S291" s="1106" t="s">
        <v>468</v>
      </c>
      <c r="T291" s="1106" t="s">
        <v>22</v>
      </c>
      <c r="U291" s="1106" t="s">
        <v>469</v>
      </c>
      <c r="V291" s="1106">
        <v>201307020032</v>
      </c>
      <c r="W291" s="1116">
        <v>45288</v>
      </c>
      <c r="X291" s="1116">
        <v>47116</v>
      </c>
      <c r="Y291" s="1106" t="s">
        <v>5716</v>
      </c>
      <c r="Z291" s="1106" t="s">
        <v>22</v>
      </c>
      <c r="AA291" s="1106" t="s">
        <v>22</v>
      </c>
      <c r="AB291" s="465">
        <v>45441</v>
      </c>
      <c r="AC291" s="1111" t="s">
        <v>4163</v>
      </c>
      <c r="AD291" s="1114">
        <v>41331</v>
      </c>
    </row>
    <row r="292" spans="1:30" ht="15.75" customHeight="1">
      <c r="A292" s="1106" t="s">
        <v>10</v>
      </c>
      <c r="B292" s="1106" t="s">
        <v>11</v>
      </c>
      <c r="C292" s="1106" t="s">
        <v>28</v>
      </c>
      <c r="D292" s="1106" t="s">
        <v>13</v>
      </c>
      <c r="E292" s="1106" t="s">
        <v>3756</v>
      </c>
      <c r="F292" s="1107" t="str">
        <f t="array" ref="F292">IFERROR(INDEX(UIID!$K$2:$K1725, MATCH(CONCATENATE(B292,D292,G292,J292), UIID!$B$2:$B1725&amp;UIID!$D$2:$D1725&amp;UIID!$G$2:$G1725&amp;UIID!$H$2:$H1725, 0),), "Not Found")</f>
        <v>0722-0037</v>
      </c>
      <c r="G292" s="1106" t="s">
        <v>465</v>
      </c>
      <c r="H292" s="1106"/>
      <c r="I292" s="1106" t="s">
        <v>5714</v>
      </c>
      <c r="J292" s="1106" t="s">
        <v>466</v>
      </c>
      <c r="K292" s="1106">
        <v>10.309962990303699</v>
      </c>
      <c r="L292" s="1106">
        <v>123.895709492476</v>
      </c>
      <c r="M292" s="1106" t="s">
        <v>467</v>
      </c>
      <c r="N292" s="1106" t="s">
        <v>5715</v>
      </c>
      <c r="O292" s="1106" t="s">
        <v>15</v>
      </c>
      <c r="P292" s="1106" t="s">
        <v>16</v>
      </c>
      <c r="Q292" s="1106" t="s">
        <v>4262</v>
      </c>
      <c r="R292" s="1106" t="s">
        <v>3006</v>
      </c>
      <c r="S292" s="1106" t="s">
        <v>470</v>
      </c>
      <c r="T292" s="1106" t="s">
        <v>22</v>
      </c>
      <c r="U292" s="1106" t="s">
        <v>469</v>
      </c>
      <c r="V292" s="1106">
        <v>201307020033</v>
      </c>
      <c r="W292" s="1116">
        <v>45288</v>
      </c>
      <c r="X292" s="1116">
        <v>47116</v>
      </c>
      <c r="Y292" s="1106" t="s">
        <v>5716</v>
      </c>
      <c r="Z292" s="1106" t="s">
        <v>22</v>
      </c>
      <c r="AA292" s="1106" t="s">
        <v>22</v>
      </c>
      <c r="AB292" s="465">
        <v>45441</v>
      </c>
      <c r="AC292" s="1111" t="s">
        <v>4163</v>
      </c>
      <c r="AD292" s="1114">
        <v>41331</v>
      </c>
    </row>
    <row r="293" spans="1:30" ht="15.75" customHeight="1">
      <c r="A293" s="1106" t="s">
        <v>10</v>
      </c>
      <c r="B293" s="1106" t="s">
        <v>11</v>
      </c>
      <c r="C293" s="1106" t="s">
        <v>28</v>
      </c>
      <c r="D293" s="1106" t="s">
        <v>13</v>
      </c>
      <c r="E293" s="1106" t="s">
        <v>3756</v>
      </c>
      <c r="F293" s="1107" t="str">
        <f t="array" ref="F293">IFERROR(INDEX(UIID!$K$2:$K1725, MATCH(CONCATENATE(B293,D293,G293,J293), UIID!$B$2:$B1725&amp;UIID!$D$2:$D1725&amp;UIID!$G$2:$G1725&amp;UIID!$H$2:$H1725, 0),), "Not Found")</f>
        <v>0722-0037</v>
      </c>
      <c r="G293" s="1106" t="s">
        <v>465</v>
      </c>
      <c r="H293" s="1106"/>
      <c r="I293" s="1106" t="s">
        <v>5714</v>
      </c>
      <c r="J293" s="1106" t="s">
        <v>466</v>
      </c>
      <c r="K293" s="1106">
        <v>10.309962990303699</v>
      </c>
      <c r="L293" s="1106">
        <v>123.895709492476</v>
      </c>
      <c r="M293" s="1106" t="s">
        <v>467</v>
      </c>
      <c r="N293" s="1106" t="s">
        <v>5715</v>
      </c>
      <c r="O293" s="1106" t="s">
        <v>15</v>
      </c>
      <c r="P293" s="1106" t="s">
        <v>16</v>
      </c>
      <c r="Q293" s="1106" t="s">
        <v>4262</v>
      </c>
      <c r="R293" s="1106" t="s">
        <v>3006</v>
      </c>
      <c r="S293" s="1106" t="s">
        <v>471</v>
      </c>
      <c r="T293" s="1106" t="s">
        <v>22</v>
      </c>
      <c r="U293" s="1106" t="s">
        <v>469</v>
      </c>
      <c r="V293" s="1106">
        <v>201307020034</v>
      </c>
      <c r="W293" s="1116">
        <v>45288</v>
      </c>
      <c r="X293" s="1116">
        <v>47116</v>
      </c>
      <c r="Y293" s="1106" t="s">
        <v>5716</v>
      </c>
      <c r="Z293" s="1106" t="s">
        <v>22</v>
      </c>
      <c r="AA293" s="1106" t="s">
        <v>22</v>
      </c>
      <c r="AB293" s="465">
        <v>45441</v>
      </c>
      <c r="AC293" s="1111" t="s">
        <v>4163</v>
      </c>
      <c r="AD293" s="1114">
        <v>41331</v>
      </c>
    </row>
    <row r="294" spans="1:30" ht="15.75" hidden="1" customHeight="1">
      <c r="A294" s="1106" t="s">
        <v>10</v>
      </c>
      <c r="B294" s="1106" t="s">
        <v>11</v>
      </c>
      <c r="C294" s="1106" t="s">
        <v>176</v>
      </c>
      <c r="D294" s="1106" t="s">
        <v>374</v>
      </c>
      <c r="E294" s="1106" t="s">
        <v>3756</v>
      </c>
      <c r="F294" s="1107" t="str">
        <f t="array" ref="F294">IFERROR(INDEX(UIID!$K$2:$K1725, MATCH(CONCATENATE(B294,D294,G294,J294), UIID!$B$2:$B1725&amp;UIID!$D$2:$D1725&amp;UIID!$G$2:$G1725&amp;UIID!$H$2:$H1725, 0),), "Not Found")</f>
        <v>0722-0054</v>
      </c>
      <c r="G294" s="1108" t="s">
        <v>3783</v>
      </c>
      <c r="H294" s="1106"/>
      <c r="I294" s="1106" t="s">
        <v>5717</v>
      </c>
      <c r="J294" s="1106" t="s">
        <v>1252</v>
      </c>
      <c r="K294" s="1106">
        <v>10.3253692222853</v>
      </c>
      <c r="L294" s="1106">
        <v>123.953133109668</v>
      </c>
      <c r="M294" s="1106" t="s">
        <v>1253</v>
      </c>
      <c r="N294" s="1106" t="s">
        <v>5718</v>
      </c>
      <c r="O294" s="1106" t="s">
        <v>15</v>
      </c>
      <c r="P294" s="1106" t="s">
        <v>525</v>
      </c>
      <c r="Q294" s="1106" t="s">
        <v>35</v>
      </c>
      <c r="R294" s="1106" t="s">
        <v>32</v>
      </c>
      <c r="S294" s="1106" t="s">
        <v>33</v>
      </c>
      <c r="T294" s="1106" t="s">
        <v>4164</v>
      </c>
      <c r="U294" s="1106" t="s">
        <v>34</v>
      </c>
      <c r="V294" s="1106">
        <v>201407022098</v>
      </c>
      <c r="W294" s="1116">
        <v>45435</v>
      </c>
      <c r="X294" s="1116">
        <v>47262</v>
      </c>
      <c r="Y294" s="1106" t="s">
        <v>4283</v>
      </c>
      <c r="Z294" s="1106" t="s">
        <v>4283</v>
      </c>
      <c r="AA294" s="1106" t="s">
        <v>4283</v>
      </c>
      <c r="AB294" s="462"/>
      <c r="AC294" s="1111"/>
      <c r="AD294" s="1114">
        <v>41781</v>
      </c>
    </row>
    <row r="295" spans="1:30" ht="15.75" hidden="1" customHeight="1">
      <c r="A295" s="1106" t="s">
        <v>10</v>
      </c>
      <c r="B295" s="1106" t="s">
        <v>11</v>
      </c>
      <c r="C295" s="1106" t="s">
        <v>176</v>
      </c>
      <c r="D295" s="1106" t="s">
        <v>374</v>
      </c>
      <c r="E295" s="1106" t="s">
        <v>3756</v>
      </c>
      <c r="F295" s="1107" t="str">
        <f t="array" ref="F295">IFERROR(INDEX(UIID!$K$2:$K1725, MATCH(CONCATENATE(B295,D295,G295,J295), UIID!$B$2:$B1725&amp;UIID!$D$2:$D1725&amp;UIID!$G$2:$G1725&amp;UIID!$H$2:$H1725, 0),), "Not Found")</f>
        <v>0722-0054</v>
      </c>
      <c r="G295" s="1108" t="s">
        <v>3783</v>
      </c>
      <c r="H295" s="1106"/>
      <c r="I295" s="1106" t="s">
        <v>5717</v>
      </c>
      <c r="J295" s="1106" t="s">
        <v>1252</v>
      </c>
      <c r="K295" s="1106">
        <v>10.3253692222853</v>
      </c>
      <c r="L295" s="1106">
        <v>123.953133109668</v>
      </c>
      <c r="M295" s="1106" t="s">
        <v>1253</v>
      </c>
      <c r="N295" s="1106" t="s">
        <v>5718</v>
      </c>
      <c r="O295" s="1106" t="s">
        <v>15</v>
      </c>
      <c r="P295" s="1106" t="s">
        <v>525</v>
      </c>
      <c r="Q295" s="1106" t="s">
        <v>35</v>
      </c>
      <c r="R295" s="1106" t="s">
        <v>32</v>
      </c>
      <c r="S295" s="1106" t="s">
        <v>36</v>
      </c>
      <c r="T295" s="1106" t="s">
        <v>4164</v>
      </c>
      <c r="U295" s="1106" t="s">
        <v>37</v>
      </c>
      <c r="V295" s="1106" t="s">
        <v>1260</v>
      </c>
      <c r="W295" s="1116">
        <v>45435</v>
      </c>
      <c r="X295" s="1116">
        <v>47262</v>
      </c>
      <c r="Y295" s="1106" t="s">
        <v>5719</v>
      </c>
      <c r="Z295" s="1106" t="s">
        <v>5720</v>
      </c>
      <c r="AA295" s="1116">
        <v>43978</v>
      </c>
      <c r="AB295" s="465">
        <v>45418</v>
      </c>
      <c r="AC295" s="1111" t="s">
        <v>4163</v>
      </c>
      <c r="AD295" s="1114">
        <v>42933</v>
      </c>
    </row>
    <row r="296" spans="1:30" ht="15.75" hidden="1" customHeight="1">
      <c r="A296" s="1106" t="s">
        <v>10</v>
      </c>
      <c r="B296" s="1106" t="s">
        <v>11</v>
      </c>
      <c r="C296" s="1106" t="s">
        <v>176</v>
      </c>
      <c r="D296" s="1106" t="s">
        <v>374</v>
      </c>
      <c r="E296" s="1106" t="s">
        <v>3756</v>
      </c>
      <c r="F296" s="1107" t="str">
        <f t="array" ref="F296">IFERROR(INDEX(UIID!$K$2:$K1725, MATCH(CONCATENATE(B296,D296,G296,J296), UIID!$B$2:$B1725&amp;UIID!$D$2:$D1725&amp;UIID!$G$2:$G1725&amp;UIID!$H$2:$H1725, 0),), "Not Found")</f>
        <v>0722-0054</v>
      </c>
      <c r="G296" s="1108" t="s">
        <v>3783</v>
      </c>
      <c r="H296" s="1106"/>
      <c r="I296" s="1106" t="s">
        <v>5717</v>
      </c>
      <c r="J296" s="1106" t="s">
        <v>1252</v>
      </c>
      <c r="K296" s="1106">
        <v>10.3253692222853</v>
      </c>
      <c r="L296" s="1106">
        <v>123.953133109668</v>
      </c>
      <c r="M296" s="1106" t="s">
        <v>1253</v>
      </c>
      <c r="N296" s="1106" t="s">
        <v>5718</v>
      </c>
      <c r="O296" s="1106" t="s">
        <v>15</v>
      </c>
      <c r="P296" s="1106" t="s">
        <v>525</v>
      </c>
      <c r="Q296" s="1106" t="s">
        <v>35</v>
      </c>
      <c r="R296" s="1106" t="s">
        <v>32</v>
      </c>
      <c r="S296" s="1106" t="s">
        <v>1008</v>
      </c>
      <c r="T296" s="1106" t="s">
        <v>4164</v>
      </c>
      <c r="U296" s="1106" t="s">
        <v>1009</v>
      </c>
      <c r="V296" s="1106" t="s">
        <v>1261</v>
      </c>
      <c r="W296" s="1116">
        <v>45435</v>
      </c>
      <c r="X296" s="1116">
        <v>47262</v>
      </c>
      <c r="Y296" s="1106" t="s">
        <v>5721</v>
      </c>
      <c r="Z296" s="1106" t="s">
        <v>5722</v>
      </c>
      <c r="AA296" s="1106" t="s">
        <v>5723</v>
      </c>
      <c r="AB296" s="465">
        <v>45418</v>
      </c>
      <c r="AC296" s="1111" t="s">
        <v>4163</v>
      </c>
      <c r="AD296" s="1114">
        <v>42874</v>
      </c>
    </row>
    <row r="297" spans="1:30" ht="15.75" hidden="1" customHeight="1">
      <c r="A297" s="1106" t="s">
        <v>10</v>
      </c>
      <c r="B297" s="1106" t="s">
        <v>11</v>
      </c>
      <c r="C297" s="1106" t="s">
        <v>28</v>
      </c>
      <c r="D297" s="1106" t="s">
        <v>13</v>
      </c>
      <c r="E297" s="1106" t="s">
        <v>3756</v>
      </c>
      <c r="F297" s="1107" t="str">
        <f t="array" ref="F297">IFERROR(INDEX(UIID!$K$2:$K1725, MATCH(CONCATENATE(B297,D297,G297,J297), UIID!$B$2:$B1725&amp;UIID!$D$2:$D1725&amp;UIID!$G$2:$G1725&amp;UIID!$H$2:$H1725, 0),), "Not Found")</f>
        <v>0722-0021</v>
      </c>
      <c r="G297" s="1106" t="s">
        <v>1262</v>
      </c>
      <c r="H297" s="1106"/>
      <c r="I297" s="1106" t="s">
        <v>5717</v>
      </c>
      <c r="J297" s="1106" t="s">
        <v>1263</v>
      </c>
      <c r="K297" s="1106">
        <v>10.350265075567901</v>
      </c>
      <c r="L297" s="1106">
        <v>123.944334037445</v>
      </c>
      <c r="M297" s="1106" t="s">
        <v>1264</v>
      </c>
      <c r="N297" s="1106" t="s">
        <v>5718</v>
      </c>
      <c r="O297" s="1106" t="s">
        <v>15</v>
      </c>
      <c r="P297" s="1106" t="s">
        <v>525</v>
      </c>
      <c r="Q297" s="1106" t="s">
        <v>35</v>
      </c>
      <c r="R297" s="1106" t="s">
        <v>117</v>
      </c>
      <c r="S297" s="1106" t="s">
        <v>118</v>
      </c>
      <c r="T297" s="1106" t="s">
        <v>4164</v>
      </c>
      <c r="U297" s="1106" t="s">
        <v>119</v>
      </c>
      <c r="V297" s="1106">
        <v>907022096</v>
      </c>
      <c r="W297" s="1116">
        <v>45440</v>
      </c>
      <c r="X297" s="1116">
        <v>47267</v>
      </c>
      <c r="Y297" s="1106" t="s">
        <v>4283</v>
      </c>
      <c r="Z297" s="1106" t="s">
        <v>4283</v>
      </c>
      <c r="AA297" s="1106" t="s">
        <v>4283</v>
      </c>
      <c r="AB297" s="465">
        <v>45546</v>
      </c>
      <c r="AC297" s="1111" t="s">
        <v>4163</v>
      </c>
      <c r="AD297" s="1114">
        <v>39994</v>
      </c>
    </row>
    <row r="298" spans="1:30" ht="15.75" hidden="1" customHeight="1">
      <c r="A298" s="1106" t="s">
        <v>10</v>
      </c>
      <c r="B298" s="1106" t="s">
        <v>11</v>
      </c>
      <c r="C298" s="1106" t="s">
        <v>50</v>
      </c>
      <c r="D298" s="1106" t="s">
        <v>13</v>
      </c>
      <c r="E298" s="1106" t="s">
        <v>3756</v>
      </c>
      <c r="F298" s="1107" t="str">
        <f t="array" ref="F298">IFERROR(INDEX(UIID!$K$2:$K1725, MATCH(CONCATENATE(B298,D298,G298,J298), UIID!$B$2:$B1725&amp;UIID!$D$2:$D1725&amp;UIID!$G$2:$G1725&amp;UIID!$H$2:$H1725, 0),), "Not Found")</f>
        <v>0722-0043</v>
      </c>
      <c r="G298" s="1106" t="s">
        <v>1265</v>
      </c>
      <c r="H298" s="1106"/>
      <c r="I298" s="1106" t="s">
        <v>5724</v>
      </c>
      <c r="J298" s="1106" t="s">
        <v>1266</v>
      </c>
      <c r="K298" s="1106">
        <v>10.2972588105629</v>
      </c>
      <c r="L298" s="1106">
        <v>123.896642536654</v>
      </c>
      <c r="M298" s="1106" t="s">
        <v>1267</v>
      </c>
      <c r="N298" s="1106" t="s">
        <v>5725</v>
      </c>
      <c r="O298" s="1106" t="s">
        <v>15</v>
      </c>
      <c r="P298" s="1106" t="s">
        <v>525</v>
      </c>
      <c r="Q298" s="1106" t="s">
        <v>35</v>
      </c>
      <c r="R298" s="1106" t="s">
        <v>272</v>
      </c>
      <c r="S298" s="1106" t="s">
        <v>2649</v>
      </c>
      <c r="T298" s="1106" t="s">
        <v>4306</v>
      </c>
      <c r="U298" s="1106" t="s">
        <v>366</v>
      </c>
      <c r="V298" s="1106">
        <v>201307022014</v>
      </c>
      <c r="W298" s="1116">
        <v>45021</v>
      </c>
      <c r="X298" s="1116">
        <v>46854</v>
      </c>
      <c r="Y298" s="1106" t="s">
        <v>4283</v>
      </c>
      <c r="Z298" s="1106" t="s">
        <v>4283</v>
      </c>
      <c r="AA298" s="1106" t="s">
        <v>4283</v>
      </c>
      <c r="AB298" s="465">
        <v>45469</v>
      </c>
      <c r="AC298" s="1111" t="s">
        <v>4163</v>
      </c>
      <c r="AD298" s="1121"/>
    </row>
    <row r="299" spans="1:30" ht="15.75" hidden="1" customHeight="1">
      <c r="A299" s="1106" t="s">
        <v>10</v>
      </c>
      <c r="B299" s="1106" t="s">
        <v>11</v>
      </c>
      <c r="C299" s="1106" t="s">
        <v>50</v>
      </c>
      <c r="D299" s="1106" t="s">
        <v>13</v>
      </c>
      <c r="E299" s="1106" t="s">
        <v>3756</v>
      </c>
      <c r="F299" s="1107" t="str">
        <f t="array" ref="F299">IFERROR(INDEX(UIID!$K$2:$K1725, MATCH(CONCATENATE(B299,D299,G299,J299), UIID!$B$2:$B1725&amp;UIID!$D$2:$D1725&amp;UIID!$G$2:$G1725&amp;UIID!$H$2:$H1725, 0),), "Not Found")</f>
        <v>0722-0043</v>
      </c>
      <c r="G299" s="1106" t="s">
        <v>1265</v>
      </c>
      <c r="H299" s="1106"/>
      <c r="I299" s="1106" t="s">
        <v>5724</v>
      </c>
      <c r="J299" s="1106" t="s">
        <v>1266</v>
      </c>
      <c r="K299" s="1106">
        <v>10.2972588105629</v>
      </c>
      <c r="L299" s="1106">
        <v>123.896642536654</v>
      </c>
      <c r="M299" s="1106" t="s">
        <v>1267</v>
      </c>
      <c r="N299" s="1106" t="s">
        <v>5725</v>
      </c>
      <c r="O299" s="1106" t="s">
        <v>15</v>
      </c>
      <c r="P299" s="1106" t="s">
        <v>525</v>
      </c>
      <c r="Q299" s="1106" t="s">
        <v>35</v>
      </c>
      <c r="R299" s="1106" t="s">
        <v>32</v>
      </c>
      <c r="S299" s="1106" t="s">
        <v>33</v>
      </c>
      <c r="T299" s="1106" t="s">
        <v>4164</v>
      </c>
      <c r="U299" s="1106" t="s">
        <v>34</v>
      </c>
      <c r="V299" s="1106">
        <v>201507022013</v>
      </c>
      <c r="W299" s="1116">
        <v>45436</v>
      </c>
      <c r="X299" s="1116">
        <v>47265</v>
      </c>
      <c r="Y299" s="1106" t="s">
        <v>4283</v>
      </c>
      <c r="Z299" s="1106" t="s">
        <v>4283</v>
      </c>
      <c r="AA299" s="1106" t="s">
        <v>4283</v>
      </c>
      <c r="AB299" s="465">
        <v>45469</v>
      </c>
      <c r="AC299" s="1111" t="s">
        <v>4163</v>
      </c>
      <c r="AD299" s="1121"/>
    </row>
    <row r="300" spans="1:30" ht="15.75" hidden="1" customHeight="1">
      <c r="A300" s="1106" t="s">
        <v>10</v>
      </c>
      <c r="B300" s="1106" t="s">
        <v>11</v>
      </c>
      <c r="C300" s="1106" t="s">
        <v>50</v>
      </c>
      <c r="D300" s="1106" t="s">
        <v>13</v>
      </c>
      <c r="E300" s="1106" t="s">
        <v>3756</v>
      </c>
      <c r="F300" s="1107" t="str">
        <f t="array" ref="F300">IFERROR(INDEX(UIID!$K$2:$K1725, MATCH(CONCATENATE(B300,D300,G300,J300), UIID!$B$2:$B1725&amp;UIID!$D$2:$D1725&amp;UIID!$G$2:$G1725&amp;UIID!$H$2:$H1725, 0),), "Not Found")</f>
        <v>0722-0043</v>
      </c>
      <c r="G300" s="1106" t="s">
        <v>1265</v>
      </c>
      <c r="H300" s="1106"/>
      <c r="I300" s="1106" t="s">
        <v>5724</v>
      </c>
      <c r="J300" s="1106" t="s">
        <v>1266</v>
      </c>
      <c r="K300" s="1106">
        <v>10.2972588105629</v>
      </c>
      <c r="L300" s="1106">
        <v>123.896642536654</v>
      </c>
      <c r="M300" s="1106" t="s">
        <v>1267</v>
      </c>
      <c r="N300" s="1106" t="s">
        <v>5725</v>
      </c>
      <c r="O300" s="1106" t="s">
        <v>15</v>
      </c>
      <c r="P300" s="1106" t="s">
        <v>525</v>
      </c>
      <c r="Q300" s="1106" t="s">
        <v>35</v>
      </c>
      <c r="R300" s="1106" t="s">
        <v>32</v>
      </c>
      <c r="S300" s="1106" t="s">
        <v>36</v>
      </c>
      <c r="T300" s="1106" t="s">
        <v>4164</v>
      </c>
      <c r="U300" s="1106" t="s">
        <v>91</v>
      </c>
      <c r="V300" s="1106" t="s">
        <v>1271</v>
      </c>
      <c r="W300" s="1116">
        <v>45436</v>
      </c>
      <c r="X300" s="1116">
        <v>47265</v>
      </c>
      <c r="Y300" s="1106" t="s">
        <v>5727</v>
      </c>
      <c r="Z300" s="1106" t="s">
        <v>4283</v>
      </c>
      <c r="AA300" s="1106" t="s">
        <v>4283</v>
      </c>
      <c r="AB300" s="465">
        <v>45469</v>
      </c>
      <c r="AC300" s="1111" t="s">
        <v>4163</v>
      </c>
      <c r="AD300" s="1121"/>
    </row>
    <row r="301" spans="1:30" ht="15.75" customHeight="1">
      <c r="A301" s="1106" t="s">
        <v>10</v>
      </c>
      <c r="B301" s="1106" t="s">
        <v>11</v>
      </c>
      <c r="C301" s="1106" t="s">
        <v>50</v>
      </c>
      <c r="D301" s="1106" t="s">
        <v>13</v>
      </c>
      <c r="E301" s="1106" t="s">
        <v>3756</v>
      </c>
      <c r="F301" s="1107" t="str">
        <f t="array" ref="F301">IFERROR(INDEX(UIID!$K$2:$K1725, MATCH(CONCATENATE(B301,D301,G301,J301), UIID!$B$2:$B1725&amp;UIID!$D$2:$D1725&amp;UIID!$G$2:$G1725&amp;UIID!$H$2:$H1725, 0),), "Not Found")</f>
        <v>0722-0166</v>
      </c>
      <c r="G301" s="1120" t="s">
        <v>3510</v>
      </c>
      <c r="H301" s="1106" t="s">
        <v>1272</v>
      </c>
      <c r="I301" s="1106" t="s">
        <v>5717</v>
      </c>
      <c r="J301" s="1106" t="s">
        <v>1273</v>
      </c>
      <c r="K301" s="1106">
        <v>10.2878018563352</v>
      </c>
      <c r="L301" s="1106">
        <v>123.877777229196</v>
      </c>
      <c r="M301" s="1106" t="s">
        <v>1274</v>
      </c>
      <c r="N301" s="1106"/>
      <c r="O301" s="1106" t="s">
        <v>15</v>
      </c>
      <c r="P301" s="1106" t="s">
        <v>16</v>
      </c>
      <c r="Q301" s="1106" t="s">
        <v>35</v>
      </c>
      <c r="R301" s="1106" t="s">
        <v>922</v>
      </c>
      <c r="S301" s="1106" t="s">
        <v>923</v>
      </c>
      <c r="T301" s="1106" t="s">
        <v>4164</v>
      </c>
      <c r="U301" s="1106" t="s">
        <v>232</v>
      </c>
      <c r="V301" s="1106" t="s">
        <v>1275</v>
      </c>
      <c r="W301" s="1116">
        <v>45351</v>
      </c>
      <c r="X301" s="1116">
        <v>47178</v>
      </c>
      <c r="Y301" s="1106" t="s">
        <v>5728</v>
      </c>
      <c r="Z301" s="1106" t="s">
        <v>4283</v>
      </c>
      <c r="AA301" s="1106" t="s">
        <v>4283</v>
      </c>
      <c r="AB301" s="465">
        <v>45467</v>
      </c>
      <c r="AC301" s="1111" t="s">
        <v>4163</v>
      </c>
      <c r="AD301" s="1114">
        <v>42769</v>
      </c>
    </row>
    <row r="302" spans="1:30" ht="15.75" customHeight="1">
      <c r="A302" s="1106" t="s">
        <v>10</v>
      </c>
      <c r="B302" s="1106" t="s">
        <v>11</v>
      </c>
      <c r="C302" s="1106" t="s">
        <v>28</v>
      </c>
      <c r="D302" s="1106" t="s">
        <v>13</v>
      </c>
      <c r="E302" s="1106" t="s">
        <v>3756</v>
      </c>
      <c r="F302" s="1107" t="str">
        <f t="array" ref="F302">IFERROR(INDEX(UIID!$K$2:$K1725, MATCH(CONCATENATE(B302,D302,G302,J302), UIID!$B$2:$B1725&amp;UIID!$D$2:$D1725&amp;UIID!$G$2:$G1725&amp;UIID!$H$2:$H1725, 0),), "Not Found")</f>
        <v>0722-0160</v>
      </c>
      <c r="G302" s="1106" t="s">
        <v>1276</v>
      </c>
      <c r="H302" s="1106"/>
      <c r="I302" s="1106"/>
      <c r="J302" s="1106" t="s">
        <v>13</v>
      </c>
      <c r="K302" s="313">
        <v>10.3032803026952</v>
      </c>
      <c r="L302" s="313">
        <v>123.898429404078</v>
      </c>
      <c r="M302" s="1106" t="s">
        <v>1277</v>
      </c>
      <c r="N302" s="1106"/>
      <c r="O302" s="1106" t="s">
        <v>15</v>
      </c>
      <c r="P302" s="1106" t="s">
        <v>16</v>
      </c>
      <c r="Q302" s="1106" t="s">
        <v>35</v>
      </c>
      <c r="R302" s="1106" t="s">
        <v>2230</v>
      </c>
      <c r="S302" s="1106" t="s">
        <v>161</v>
      </c>
      <c r="T302" s="1106" t="s">
        <v>4157</v>
      </c>
      <c r="U302" s="1106" t="s">
        <v>1278</v>
      </c>
      <c r="V302" s="1106" t="s">
        <v>1279</v>
      </c>
      <c r="W302" s="1116">
        <v>45316</v>
      </c>
      <c r="X302" s="1116">
        <v>47144</v>
      </c>
      <c r="Y302" s="1106" t="s">
        <v>4283</v>
      </c>
      <c r="Z302" s="1106" t="s">
        <v>4283</v>
      </c>
      <c r="AA302" s="1106" t="s">
        <v>4283</v>
      </c>
      <c r="AB302" s="462"/>
      <c r="AC302" s="1111"/>
      <c r="AD302" s="1114">
        <v>42517</v>
      </c>
    </row>
    <row r="303" spans="1:30" ht="15.75" hidden="1" customHeight="1">
      <c r="A303" s="1106" t="s">
        <v>10</v>
      </c>
      <c r="B303" s="1106" t="s">
        <v>11</v>
      </c>
      <c r="C303" s="1106" t="s">
        <v>50</v>
      </c>
      <c r="D303" s="1106" t="s">
        <v>13</v>
      </c>
      <c r="E303" s="1106" t="s">
        <v>3756</v>
      </c>
      <c r="F303" s="1107" t="str">
        <f t="array" ref="F303">IFERROR(INDEX(UIID!$K$2:$K1725, MATCH(CONCATENATE(B303,D303,G303,J303), UIID!$B$2:$B1725&amp;UIID!$D$2:$D1725&amp;UIID!$G$2:$G1725&amp;UIID!$H$2:$H1725, 0),), "Not Found")</f>
        <v>0722-0034</v>
      </c>
      <c r="G303" s="1108" t="s">
        <v>3774</v>
      </c>
      <c r="H303" s="1106"/>
      <c r="I303" s="1106" t="s">
        <v>5729</v>
      </c>
      <c r="J303" s="1106" t="s">
        <v>1281</v>
      </c>
      <c r="K303" s="1106">
        <v>10.2901763590325</v>
      </c>
      <c r="L303" s="1106">
        <v>123.861858807818</v>
      </c>
      <c r="M303" s="1106" t="s">
        <v>1282</v>
      </c>
      <c r="N303" s="1106" t="s">
        <v>5730</v>
      </c>
      <c r="O303" s="1106" t="s">
        <v>15</v>
      </c>
      <c r="P303" s="1106" t="s">
        <v>525</v>
      </c>
      <c r="Q303" s="1106" t="s">
        <v>35</v>
      </c>
      <c r="R303" s="1106" t="s">
        <v>143</v>
      </c>
      <c r="S303" s="1106" t="s">
        <v>144</v>
      </c>
      <c r="T303" s="1106" t="s">
        <v>4164</v>
      </c>
      <c r="U303" s="1106" t="s">
        <v>308</v>
      </c>
      <c r="V303" s="1106">
        <v>1107023182</v>
      </c>
      <c r="W303" s="1116">
        <v>45316</v>
      </c>
      <c r="X303" s="1116">
        <v>47144</v>
      </c>
      <c r="Y303" s="1106" t="s">
        <v>4283</v>
      </c>
      <c r="Z303" s="1106" t="s">
        <v>4283</v>
      </c>
      <c r="AA303" s="1106" t="s">
        <v>4283</v>
      </c>
      <c r="AB303" s="465">
        <v>45567</v>
      </c>
      <c r="AC303" s="1111" t="s">
        <v>4163</v>
      </c>
      <c r="AD303" s="1114">
        <v>40841</v>
      </c>
    </row>
    <row r="304" spans="1:30" ht="15.75" hidden="1" customHeight="1">
      <c r="A304" s="1106" t="s">
        <v>10</v>
      </c>
      <c r="B304" s="1106" t="s">
        <v>11</v>
      </c>
      <c r="C304" s="1106" t="s">
        <v>50</v>
      </c>
      <c r="D304" s="1106" t="s">
        <v>13</v>
      </c>
      <c r="E304" s="1106" t="s">
        <v>3756</v>
      </c>
      <c r="F304" s="1107" t="str">
        <f t="array" ref="F304">IFERROR(INDEX(UIID!$K$2:$K1725, MATCH(CONCATENATE(B304,D304,G304,J304), UIID!$B$2:$B1725&amp;UIID!$D$2:$D1725&amp;UIID!$G$2:$G1725&amp;UIID!$H$2:$H1725, 0),), "Not Found")</f>
        <v>0722-0034</v>
      </c>
      <c r="G304" s="1108" t="s">
        <v>3774</v>
      </c>
      <c r="H304" s="1106"/>
      <c r="I304" s="1106" t="s">
        <v>5729</v>
      </c>
      <c r="J304" s="1106" t="s">
        <v>1281</v>
      </c>
      <c r="K304" s="1106">
        <v>10.2901763590325</v>
      </c>
      <c r="L304" s="1106">
        <v>123.861858807818</v>
      </c>
      <c r="M304" s="1106" t="s">
        <v>1282</v>
      </c>
      <c r="N304" s="1106" t="s">
        <v>5730</v>
      </c>
      <c r="O304" s="1106" t="s">
        <v>15</v>
      </c>
      <c r="P304" s="1106" t="s">
        <v>525</v>
      </c>
      <c r="Q304" s="1106" t="s">
        <v>35</v>
      </c>
      <c r="R304" s="1106" t="s">
        <v>32</v>
      </c>
      <c r="S304" s="1106" t="s">
        <v>39</v>
      </c>
      <c r="T304" s="1106" t="s">
        <v>4164</v>
      </c>
      <c r="U304" s="1106" t="s">
        <v>40</v>
      </c>
      <c r="V304" s="1106">
        <v>1207022008</v>
      </c>
      <c r="W304" s="1116">
        <v>45316</v>
      </c>
      <c r="X304" s="1116">
        <v>47144</v>
      </c>
      <c r="Y304" s="1106" t="s">
        <v>4283</v>
      </c>
      <c r="Z304" s="1106" t="s">
        <v>4283</v>
      </c>
      <c r="AA304" s="1106" t="s">
        <v>4283</v>
      </c>
      <c r="AB304" s="462"/>
      <c r="AC304" s="1111"/>
      <c r="AD304" s="1114">
        <v>40918</v>
      </c>
    </row>
    <row r="305" spans="1:30" ht="15.75" hidden="1" customHeight="1">
      <c r="A305" s="1106" t="s">
        <v>10</v>
      </c>
      <c r="B305" s="1106" t="s">
        <v>11</v>
      </c>
      <c r="C305" s="1106" t="s">
        <v>50</v>
      </c>
      <c r="D305" s="1106" t="s">
        <v>13</v>
      </c>
      <c r="E305" s="1106" t="s">
        <v>3756</v>
      </c>
      <c r="F305" s="1107" t="str">
        <f t="array" ref="F305">IFERROR(INDEX(UIID!$K$2:$K1725, MATCH(CONCATENATE(B305,D305,G305,J305), UIID!$B$2:$B1725&amp;UIID!$D$2:$D1725&amp;UIID!$G$2:$G1725&amp;UIID!$H$2:$H1725, 0),), "Not Found")</f>
        <v>0722-0034</v>
      </c>
      <c r="G305" s="1108" t="s">
        <v>3774</v>
      </c>
      <c r="H305" s="1106"/>
      <c r="I305" s="1106" t="s">
        <v>5729</v>
      </c>
      <c r="J305" s="1106" t="s">
        <v>1281</v>
      </c>
      <c r="K305" s="1106">
        <v>10.2901763590325</v>
      </c>
      <c r="L305" s="1106">
        <v>123.861858807818</v>
      </c>
      <c r="M305" s="1106" t="s">
        <v>1282</v>
      </c>
      <c r="N305" s="1106" t="s">
        <v>5730</v>
      </c>
      <c r="O305" s="1106" t="s">
        <v>15</v>
      </c>
      <c r="P305" s="1106" t="s">
        <v>525</v>
      </c>
      <c r="Q305" s="1106" t="s">
        <v>35</v>
      </c>
      <c r="R305" s="1106" t="s">
        <v>272</v>
      </c>
      <c r="S305" s="1106" t="s">
        <v>2649</v>
      </c>
      <c r="T305" s="1106" t="s">
        <v>4306</v>
      </c>
      <c r="U305" s="1106" t="s">
        <v>366</v>
      </c>
      <c r="V305" s="1119" t="s">
        <v>1283</v>
      </c>
      <c r="W305" s="1116">
        <v>45014</v>
      </c>
      <c r="X305" s="1116">
        <v>46842</v>
      </c>
      <c r="Y305" s="1106" t="s">
        <v>4283</v>
      </c>
      <c r="Z305" s="1106" t="s">
        <v>4283</v>
      </c>
      <c r="AA305" s="1106" t="s">
        <v>4283</v>
      </c>
      <c r="AB305" s="465">
        <v>45762</v>
      </c>
      <c r="AC305" s="1111" t="s">
        <v>4163</v>
      </c>
      <c r="AD305" s="1114">
        <v>41198</v>
      </c>
    </row>
    <row r="306" spans="1:30" ht="15.75" hidden="1" customHeight="1">
      <c r="A306" s="1106" t="s">
        <v>10</v>
      </c>
      <c r="B306" s="1106" t="s">
        <v>11</v>
      </c>
      <c r="C306" s="1106" t="s">
        <v>50</v>
      </c>
      <c r="D306" s="1106" t="s">
        <v>13</v>
      </c>
      <c r="E306" s="1106" t="s">
        <v>3756</v>
      </c>
      <c r="F306" s="1107" t="str">
        <f t="array" ref="F306">IFERROR(INDEX(UIID!$K$2:$K1725, MATCH(CONCATENATE(B306,D306,G306,J306), UIID!$B$2:$B1725&amp;UIID!$D$2:$D1725&amp;UIID!$G$2:$G1725&amp;UIID!$H$2:$H1725, 0),), "Not Found")</f>
        <v>0722-0034</v>
      </c>
      <c r="G306" s="1108" t="s">
        <v>3774</v>
      </c>
      <c r="H306" s="1106"/>
      <c r="I306" s="1106" t="s">
        <v>5729</v>
      </c>
      <c r="J306" s="1106" t="s">
        <v>1281</v>
      </c>
      <c r="K306" s="1106">
        <v>10.2901763590325</v>
      </c>
      <c r="L306" s="1106">
        <v>123.861858807818</v>
      </c>
      <c r="M306" s="1106" t="s">
        <v>1282</v>
      </c>
      <c r="N306" s="1106" t="s">
        <v>5730</v>
      </c>
      <c r="O306" s="1106" t="s">
        <v>15</v>
      </c>
      <c r="P306" s="1106" t="s">
        <v>525</v>
      </c>
      <c r="Q306" s="1106" t="s">
        <v>35</v>
      </c>
      <c r="R306" s="1106" t="s">
        <v>2230</v>
      </c>
      <c r="S306" s="1106" t="s">
        <v>161</v>
      </c>
      <c r="T306" s="1106" t="s">
        <v>4157</v>
      </c>
      <c r="U306" s="1106" t="s">
        <v>162</v>
      </c>
      <c r="V306" s="1106">
        <v>201407023062</v>
      </c>
      <c r="W306" s="1116">
        <v>45316</v>
      </c>
      <c r="X306" s="1116">
        <v>47144</v>
      </c>
      <c r="Y306" s="1106" t="s">
        <v>4283</v>
      </c>
      <c r="Z306" s="1106" t="s">
        <v>4283</v>
      </c>
      <c r="AA306" s="1106" t="s">
        <v>4283</v>
      </c>
      <c r="AB306" s="462"/>
      <c r="AC306" s="1111"/>
      <c r="AD306" s="1114">
        <v>41732</v>
      </c>
    </row>
    <row r="307" spans="1:30" ht="15.75" hidden="1" customHeight="1">
      <c r="A307" s="1106" t="s">
        <v>10</v>
      </c>
      <c r="B307" s="313" t="s">
        <v>11</v>
      </c>
      <c r="C307" s="1106" t="s">
        <v>50</v>
      </c>
      <c r="D307" s="313" t="s">
        <v>13</v>
      </c>
      <c r="E307" s="313" t="s">
        <v>3756</v>
      </c>
      <c r="F307" s="1107" t="str">
        <f t="array" ref="F307">IFERROR(INDEX(UIID!$K$2:$K1725, MATCH(CONCATENATE(B307,D307,G307,J307), UIID!$B$2:$B1725&amp;UIID!$D$2:$D1725&amp;UIID!$G$2:$G1725&amp;UIID!$H$2:$H1725, 0),), "Not Found")</f>
        <v>0722-0034</v>
      </c>
      <c r="G307" s="1108" t="s">
        <v>3774</v>
      </c>
      <c r="H307" s="313"/>
      <c r="I307" s="1106" t="s">
        <v>5729</v>
      </c>
      <c r="J307" s="313" t="s">
        <v>1281</v>
      </c>
      <c r="K307" s="313">
        <v>10.2901763590325</v>
      </c>
      <c r="L307" s="313">
        <v>123.861858807818</v>
      </c>
      <c r="M307" s="313" t="s">
        <v>1282</v>
      </c>
      <c r="N307" s="1106" t="s">
        <v>5730</v>
      </c>
      <c r="O307" s="313" t="s">
        <v>15</v>
      </c>
      <c r="P307" s="313" t="s">
        <v>525</v>
      </c>
      <c r="Q307" s="313" t="s">
        <v>35</v>
      </c>
      <c r="R307" s="313" t="s">
        <v>107</v>
      </c>
      <c r="S307" s="313" t="s">
        <v>1142</v>
      </c>
      <c r="T307" s="313" t="s">
        <v>4164</v>
      </c>
      <c r="U307" s="313" t="s">
        <v>709</v>
      </c>
      <c r="V307" s="313">
        <v>201507022034</v>
      </c>
      <c r="W307" s="455">
        <v>45316</v>
      </c>
      <c r="X307" s="1116">
        <v>47144</v>
      </c>
      <c r="Y307" s="313" t="s">
        <v>4283</v>
      </c>
      <c r="Z307" s="313" t="s">
        <v>4283</v>
      </c>
      <c r="AA307" s="313" t="s">
        <v>4283</v>
      </c>
      <c r="AB307" s="465">
        <v>45567</v>
      </c>
      <c r="AC307" s="461" t="s">
        <v>4163</v>
      </c>
      <c r="AD307" s="1114">
        <v>42067</v>
      </c>
    </row>
    <row r="308" spans="1:30" ht="15.75" hidden="1" customHeight="1">
      <c r="A308" s="1106" t="s">
        <v>10</v>
      </c>
      <c r="B308" s="313" t="s">
        <v>11</v>
      </c>
      <c r="C308" s="1106" t="s">
        <v>50</v>
      </c>
      <c r="D308" s="313" t="s">
        <v>13</v>
      </c>
      <c r="E308" s="313" t="s">
        <v>3756</v>
      </c>
      <c r="F308" s="1107" t="str">
        <f t="array" ref="F308">IFERROR(INDEX(UIID!$K$2:$K1725, MATCH(CONCATENATE(B308,D308,G308,J308), UIID!$B$2:$B1725&amp;UIID!$D$2:$D1725&amp;UIID!$G$2:$G1725&amp;UIID!$H$2:$H1725, 0),), "Not Found")</f>
        <v>0722-0034</v>
      </c>
      <c r="G308" s="1108" t="s">
        <v>3774</v>
      </c>
      <c r="H308" s="313"/>
      <c r="I308" s="1106" t="s">
        <v>5729</v>
      </c>
      <c r="J308" s="313" t="s">
        <v>1281</v>
      </c>
      <c r="K308" s="313">
        <v>10.2901763590325</v>
      </c>
      <c r="L308" s="313">
        <v>123.861858807818</v>
      </c>
      <c r="M308" s="313" t="s">
        <v>1282</v>
      </c>
      <c r="N308" s="1106" t="s">
        <v>5730</v>
      </c>
      <c r="O308" s="313" t="s">
        <v>15</v>
      </c>
      <c r="P308" s="313" t="s">
        <v>525</v>
      </c>
      <c r="Q308" s="313" t="s">
        <v>35</v>
      </c>
      <c r="R308" s="313" t="s">
        <v>87</v>
      </c>
      <c r="S308" s="313" t="s">
        <v>434</v>
      </c>
      <c r="T308" s="313" t="s">
        <v>4164</v>
      </c>
      <c r="U308" s="313" t="s">
        <v>1139</v>
      </c>
      <c r="V308" s="313" t="s">
        <v>1284</v>
      </c>
      <c r="W308" s="455">
        <v>45316</v>
      </c>
      <c r="X308" s="1116">
        <v>47144</v>
      </c>
      <c r="Y308" s="313" t="s">
        <v>4283</v>
      </c>
      <c r="Z308" s="313" t="s">
        <v>4283</v>
      </c>
      <c r="AA308" s="313" t="s">
        <v>4283</v>
      </c>
      <c r="AB308" s="462"/>
      <c r="AC308" s="461"/>
      <c r="AD308" s="1114">
        <v>42636</v>
      </c>
    </row>
    <row r="309" spans="1:30" ht="15.75" hidden="1" customHeight="1">
      <c r="A309" s="1106" t="s">
        <v>10</v>
      </c>
      <c r="B309" s="313" t="s">
        <v>11</v>
      </c>
      <c r="C309" s="1106" t="s">
        <v>50</v>
      </c>
      <c r="D309" s="313" t="s">
        <v>13</v>
      </c>
      <c r="E309" s="313" t="s">
        <v>3756</v>
      </c>
      <c r="F309" s="1107" t="str">
        <f t="array" ref="F309">IFERROR(INDEX(UIID!$K$2:$K1725, MATCH(CONCATENATE(B309,D309,G309,J309), UIID!$B$2:$B1725&amp;UIID!$D$2:$D1725&amp;UIID!$G$2:$G1725&amp;UIID!$H$2:$H1725, 0),), "Not Found")</f>
        <v>0722-0034</v>
      </c>
      <c r="G309" s="1108" t="s">
        <v>3774</v>
      </c>
      <c r="H309" s="313"/>
      <c r="I309" s="1106" t="s">
        <v>5729</v>
      </c>
      <c r="J309" s="313" t="s">
        <v>1281</v>
      </c>
      <c r="K309" s="313">
        <v>10.2901763590325</v>
      </c>
      <c r="L309" s="313">
        <v>123.861858807818</v>
      </c>
      <c r="M309" s="313" t="s">
        <v>1282</v>
      </c>
      <c r="N309" s="1106" t="s">
        <v>5730</v>
      </c>
      <c r="O309" s="313" t="s">
        <v>15</v>
      </c>
      <c r="P309" s="313" t="s">
        <v>525</v>
      </c>
      <c r="Q309" s="313" t="s">
        <v>35</v>
      </c>
      <c r="R309" s="1106" t="s">
        <v>32</v>
      </c>
      <c r="S309" s="313" t="s">
        <v>33</v>
      </c>
      <c r="T309" s="313" t="s">
        <v>4164</v>
      </c>
      <c r="U309" s="313" t="s">
        <v>34</v>
      </c>
      <c r="V309" s="313" t="s">
        <v>1285</v>
      </c>
      <c r="W309" s="455">
        <v>45316</v>
      </c>
      <c r="X309" s="1116">
        <v>47144</v>
      </c>
      <c r="Y309" s="313" t="s">
        <v>4283</v>
      </c>
      <c r="Z309" s="313" t="s">
        <v>4283</v>
      </c>
      <c r="AA309" s="313" t="s">
        <v>4283</v>
      </c>
      <c r="AB309" s="462"/>
      <c r="AC309" s="461"/>
      <c r="AD309" s="1114">
        <v>42654</v>
      </c>
    </row>
    <row r="310" spans="1:30" ht="15.75" hidden="1" customHeight="1">
      <c r="A310" s="1106" t="s">
        <v>10</v>
      </c>
      <c r="B310" s="313" t="s">
        <v>11</v>
      </c>
      <c r="C310" s="1106" t="s">
        <v>50</v>
      </c>
      <c r="D310" s="313" t="s">
        <v>13</v>
      </c>
      <c r="E310" s="313" t="s">
        <v>3756</v>
      </c>
      <c r="F310" s="1107" t="str">
        <f t="array" ref="F310">IFERROR(INDEX(UIID!$K$2:$K1725, MATCH(CONCATENATE(B310,D310,G310,J310), UIID!$B$2:$B1725&amp;UIID!$D$2:$D1725&amp;UIID!$G$2:$G1725&amp;UIID!$H$2:$H1725, 0),), "Not Found")</f>
        <v>0722-0034</v>
      </c>
      <c r="G310" s="1108" t="s">
        <v>3774</v>
      </c>
      <c r="H310" s="313"/>
      <c r="I310" s="1106" t="s">
        <v>5729</v>
      </c>
      <c r="J310" s="313" t="s">
        <v>1281</v>
      </c>
      <c r="K310" s="313">
        <v>10.2901763590325</v>
      </c>
      <c r="L310" s="313">
        <v>123.861858807818</v>
      </c>
      <c r="M310" s="313" t="s">
        <v>1282</v>
      </c>
      <c r="N310" s="1106" t="s">
        <v>5730</v>
      </c>
      <c r="O310" s="313" t="s">
        <v>15</v>
      </c>
      <c r="P310" s="313" t="s">
        <v>525</v>
      </c>
      <c r="Q310" s="313" t="s">
        <v>35</v>
      </c>
      <c r="R310" s="1106" t="s">
        <v>32</v>
      </c>
      <c r="S310" s="313" t="s">
        <v>36</v>
      </c>
      <c r="T310" s="313" t="s">
        <v>4164</v>
      </c>
      <c r="U310" s="313" t="s">
        <v>91</v>
      </c>
      <c r="V310" s="313" t="s">
        <v>1286</v>
      </c>
      <c r="W310" s="455">
        <v>45316</v>
      </c>
      <c r="X310" s="1116">
        <v>47144</v>
      </c>
      <c r="Y310" s="313" t="s">
        <v>4283</v>
      </c>
      <c r="Z310" s="313" t="s">
        <v>4283</v>
      </c>
      <c r="AA310" s="313" t="s">
        <v>4283</v>
      </c>
      <c r="AB310" s="462"/>
      <c r="AC310" s="461"/>
      <c r="AD310" s="1114">
        <v>42654</v>
      </c>
    </row>
    <row r="311" spans="1:30" ht="15.75" hidden="1" customHeight="1">
      <c r="A311" s="1106" t="s">
        <v>10</v>
      </c>
      <c r="B311" s="1106" t="s">
        <v>11</v>
      </c>
      <c r="C311" s="1106" t="s">
        <v>50</v>
      </c>
      <c r="D311" s="1106" t="s">
        <v>13</v>
      </c>
      <c r="E311" s="1106" t="s">
        <v>3756</v>
      </c>
      <c r="F311" s="1107" t="str">
        <f t="array" ref="F311">IFERROR(INDEX(UIID!$K$2:$K1725, MATCH(CONCATENATE(B311,D311,G311,J311), UIID!$B$2:$B1725&amp;UIID!$D$2:$D1725&amp;UIID!$G$2:$G1725&amp;UIID!$H$2:$H1725, 0),), "Not Found")</f>
        <v>0722-0034</v>
      </c>
      <c r="G311" s="1108" t="s">
        <v>3774</v>
      </c>
      <c r="H311" s="1106"/>
      <c r="I311" s="1106" t="s">
        <v>5729</v>
      </c>
      <c r="J311" s="1106" t="s">
        <v>1281</v>
      </c>
      <c r="K311" s="1106">
        <v>10.2901763590325</v>
      </c>
      <c r="L311" s="1106">
        <v>123.861858807818</v>
      </c>
      <c r="M311" s="1106" t="s">
        <v>1282</v>
      </c>
      <c r="N311" s="1106" t="s">
        <v>5730</v>
      </c>
      <c r="O311" s="1106" t="s">
        <v>15</v>
      </c>
      <c r="P311" s="1106" t="s">
        <v>525</v>
      </c>
      <c r="Q311" s="1106" t="s">
        <v>35</v>
      </c>
      <c r="R311" s="1106" t="s">
        <v>117</v>
      </c>
      <c r="S311" s="1106" t="s">
        <v>689</v>
      </c>
      <c r="T311" s="1106" t="s">
        <v>4164</v>
      </c>
      <c r="U311" s="1106" t="s">
        <v>152</v>
      </c>
      <c r="V311" s="1120" t="s">
        <v>5736</v>
      </c>
      <c r="W311" s="455">
        <v>45429</v>
      </c>
      <c r="X311" s="455">
        <v>47258</v>
      </c>
      <c r="Y311" s="1106" t="s">
        <v>5737</v>
      </c>
      <c r="Z311" s="1106" t="s">
        <v>5738</v>
      </c>
      <c r="AA311" s="1106" t="s">
        <v>5739</v>
      </c>
      <c r="AB311" s="462"/>
      <c r="AC311" s="1111"/>
      <c r="AD311" s="1114">
        <v>42656</v>
      </c>
    </row>
    <row r="312" spans="1:30" ht="15.75" hidden="1" customHeight="1">
      <c r="A312" s="1106" t="s">
        <v>10</v>
      </c>
      <c r="B312" s="313" t="s">
        <v>11</v>
      </c>
      <c r="C312" s="313" t="s">
        <v>123</v>
      </c>
      <c r="D312" s="313" t="s">
        <v>513</v>
      </c>
      <c r="E312" s="313" t="s">
        <v>28</v>
      </c>
      <c r="F312" s="1107" t="str">
        <f t="array" ref="F312">IFERROR(INDEX(UIID!$K$2:$K1725, MATCH(CONCATENATE(B312,D312,G312,J312), UIID!$B$2:$B1725&amp;UIID!$D$2:$D1725&amp;UIID!$G$2:$G1725&amp;UIID!$H$2:$H1725, 0),), "Not Found")</f>
        <v>0722-0047</v>
      </c>
      <c r="G312" s="313" t="s">
        <v>1288</v>
      </c>
      <c r="H312" s="313"/>
      <c r="I312" s="313" t="s">
        <v>5741</v>
      </c>
      <c r="J312" s="313" t="s">
        <v>1289</v>
      </c>
      <c r="K312" s="313">
        <v>10.456045418840301</v>
      </c>
      <c r="L312" s="313">
        <v>123.68898009070099</v>
      </c>
      <c r="M312" s="313" t="s">
        <v>1290</v>
      </c>
      <c r="N312" s="1106" t="s">
        <v>5730</v>
      </c>
      <c r="O312" s="313" t="s">
        <v>15</v>
      </c>
      <c r="P312" s="313" t="s">
        <v>525</v>
      </c>
      <c r="Q312" s="313" t="s">
        <v>35</v>
      </c>
      <c r="R312" s="313" t="s">
        <v>107</v>
      </c>
      <c r="S312" s="313" t="s">
        <v>1142</v>
      </c>
      <c r="T312" s="313" t="s">
        <v>4164</v>
      </c>
      <c r="U312" s="313" t="s">
        <v>1268</v>
      </c>
      <c r="V312" s="313">
        <v>201407022070</v>
      </c>
      <c r="W312" s="455">
        <v>45308</v>
      </c>
      <c r="X312" s="1116">
        <v>47136</v>
      </c>
      <c r="Y312" s="313" t="s">
        <v>4283</v>
      </c>
      <c r="Z312" s="313" t="s">
        <v>4283</v>
      </c>
      <c r="AA312" s="313" t="s">
        <v>4283</v>
      </c>
      <c r="AB312" s="462"/>
      <c r="AC312" s="461"/>
      <c r="AD312" s="1114">
        <v>41744</v>
      </c>
    </row>
    <row r="313" spans="1:30" ht="15.75" hidden="1" customHeight="1">
      <c r="A313" s="1106" t="s">
        <v>10</v>
      </c>
      <c r="B313" s="313" t="s">
        <v>11</v>
      </c>
      <c r="C313" s="313" t="s">
        <v>123</v>
      </c>
      <c r="D313" s="313" t="s">
        <v>513</v>
      </c>
      <c r="E313" s="313" t="s">
        <v>28</v>
      </c>
      <c r="F313" s="1107" t="str">
        <f t="array" ref="F313">IFERROR(INDEX(UIID!$K$2:$K1725, MATCH(CONCATENATE(B313,D313,G313,J313), UIID!$B$2:$B1725&amp;UIID!$D$2:$D1725&amp;UIID!$G$2:$G1725&amp;UIID!$H$2:$H1725, 0),), "Not Found")</f>
        <v>0722-0047</v>
      </c>
      <c r="G313" s="313" t="s">
        <v>1288</v>
      </c>
      <c r="H313" s="313"/>
      <c r="I313" s="313" t="s">
        <v>5741</v>
      </c>
      <c r="J313" s="313" t="s">
        <v>1289</v>
      </c>
      <c r="K313" s="313">
        <v>10.456045418840301</v>
      </c>
      <c r="L313" s="313">
        <v>123.68898009070099</v>
      </c>
      <c r="M313" s="313" t="s">
        <v>1290</v>
      </c>
      <c r="N313" s="1106" t="s">
        <v>5730</v>
      </c>
      <c r="O313" s="313" t="s">
        <v>15</v>
      </c>
      <c r="P313" s="313" t="s">
        <v>525</v>
      </c>
      <c r="Q313" s="313" t="s">
        <v>35</v>
      </c>
      <c r="R313" s="313" t="s">
        <v>2230</v>
      </c>
      <c r="S313" s="313" t="s">
        <v>161</v>
      </c>
      <c r="T313" s="313" t="s">
        <v>4157</v>
      </c>
      <c r="U313" s="313" t="s">
        <v>162</v>
      </c>
      <c r="V313" s="313">
        <v>201407023099</v>
      </c>
      <c r="W313" s="455">
        <v>45308</v>
      </c>
      <c r="X313" s="1116">
        <v>47136</v>
      </c>
      <c r="Y313" s="313" t="s">
        <v>4283</v>
      </c>
      <c r="Z313" s="313" t="s">
        <v>4283</v>
      </c>
      <c r="AA313" s="313" t="s">
        <v>4283</v>
      </c>
      <c r="AB313" s="462"/>
      <c r="AC313" s="461"/>
      <c r="AD313" s="1114">
        <v>41792</v>
      </c>
    </row>
    <row r="314" spans="1:30" ht="15.75" hidden="1" customHeight="1">
      <c r="A314" s="1106" t="s">
        <v>10</v>
      </c>
      <c r="B314" s="313" t="s">
        <v>11</v>
      </c>
      <c r="C314" s="313" t="s">
        <v>123</v>
      </c>
      <c r="D314" s="313" t="s">
        <v>513</v>
      </c>
      <c r="E314" s="313" t="s">
        <v>28</v>
      </c>
      <c r="F314" s="1107" t="str">
        <f t="array" ref="F314">IFERROR(INDEX(UIID!$K$2:$K1725, MATCH(CONCATENATE(B314,D314,G314,J314), UIID!$B$2:$B1725&amp;UIID!$D$2:$D1725&amp;UIID!$G$2:$G1725&amp;UIID!$H$2:$H1725, 0),), "Not Found")</f>
        <v>0722-0047</v>
      </c>
      <c r="G314" s="313" t="s">
        <v>1288</v>
      </c>
      <c r="H314" s="313"/>
      <c r="I314" s="313" t="s">
        <v>5741</v>
      </c>
      <c r="J314" s="313" t="s">
        <v>1289</v>
      </c>
      <c r="K314" s="313">
        <v>10.456045418840301</v>
      </c>
      <c r="L314" s="313">
        <v>123.68898009070099</v>
      </c>
      <c r="M314" s="313" t="s">
        <v>1318</v>
      </c>
      <c r="N314" s="1106" t="s">
        <v>5730</v>
      </c>
      <c r="O314" s="313" t="s">
        <v>15</v>
      </c>
      <c r="P314" s="313" t="s">
        <v>525</v>
      </c>
      <c r="Q314" s="313" t="s">
        <v>35</v>
      </c>
      <c r="R314" s="1106" t="s">
        <v>32</v>
      </c>
      <c r="S314" s="313" t="s">
        <v>39</v>
      </c>
      <c r="T314" s="313" t="s">
        <v>4164</v>
      </c>
      <c r="U314" s="313" t="s">
        <v>40</v>
      </c>
      <c r="V314" s="313">
        <v>201407010073</v>
      </c>
      <c r="W314" s="455">
        <v>45308</v>
      </c>
      <c r="X314" s="1116">
        <v>47136</v>
      </c>
      <c r="Y314" s="313" t="s">
        <v>4283</v>
      </c>
      <c r="Z314" s="313" t="s">
        <v>4283</v>
      </c>
      <c r="AA314" s="313" t="s">
        <v>4283</v>
      </c>
      <c r="AB314" s="462"/>
      <c r="AC314" s="461"/>
      <c r="AD314" s="1114">
        <v>41758</v>
      </c>
    </row>
    <row r="315" spans="1:30" ht="15.75" hidden="1" customHeight="1">
      <c r="A315" s="1106" t="s">
        <v>10</v>
      </c>
      <c r="B315" s="1106" t="s">
        <v>11</v>
      </c>
      <c r="C315" s="1106" t="s">
        <v>28</v>
      </c>
      <c r="D315" s="1106" t="s">
        <v>13</v>
      </c>
      <c r="E315" s="1106" t="s">
        <v>3756</v>
      </c>
      <c r="F315" s="1107" t="str">
        <f t="array" ref="F315">IFERROR(INDEX(UIID!$K$2:$K1725, MATCH(CONCATENATE(B315,D315,G315,J315), UIID!$B$2:$B1725&amp;UIID!$D$2:$D1725&amp;UIID!$G$2:$G1725&amp;UIID!$H$2:$H1725, 0),), "Not Found")</f>
        <v>0722-0053</v>
      </c>
      <c r="G315" s="1106" t="s">
        <v>1291</v>
      </c>
      <c r="H315" s="1106"/>
      <c r="I315" s="1106" t="s">
        <v>5742</v>
      </c>
      <c r="J315" s="1106" t="s">
        <v>1292</v>
      </c>
      <c r="K315" s="1106">
        <v>10.3316993782091</v>
      </c>
      <c r="L315" s="1106">
        <v>123.901028359687</v>
      </c>
      <c r="M315" s="1106" t="s">
        <v>1293</v>
      </c>
      <c r="N315" s="1106"/>
      <c r="O315" s="1106" t="s">
        <v>15</v>
      </c>
      <c r="P315" s="1106" t="s">
        <v>525</v>
      </c>
      <c r="Q315" s="1106" t="s">
        <v>35</v>
      </c>
      <c r="R315" s="1106" t="s">
        <v>32</v>
      </c>
      <c r="S315" s="1106" t="s">
        <v>39</v>
      </c>
      <c r="T315" s="1106" t="s">
        <v>4164</v>
      </c>
      <c r="U315" s="1106" t="s">
        <v>1294</v>
      </c>
      <c r="V315" s="1106">
        <v>201407022086</v>
      </c>
      <c r="W315" s="1116">
        <v>45419</v>
      </c>
      <c r="X315" s="1116">
        <v>47246</v>
      </c>
      <c r="Y315" s="1106" t="s">
        <v>4283</v>
      </c>
      <c r="Z315" s="1106" t="s">
        <v>4283</v>
      </c>
      <c r="AA315" s="1106" t="s">
        <v>4283</v>
      </c>
      <c r="AB315" s="462"/>
      <c r="AC315" s="1111"/>
      <c r="AD315" s="1114">
        <v>41711</v>
      </c>
    </row>
    <row r="316" spans="1:30" ht="15.75" hidden="1" customHeight="1">
      <c r="A316" s="1106" t="s">
        <v>10</v>
      </c>
      <c r="B316" s="1106" t="s">
        <v>11</v>
      </c>
      <c r="C316" s="1106" t="s">
        <v>28</v>
      </c>
      <c r="D316" s="1106" t="s">
        <v>13</v>
      </c>
      <c r="E316" s="1106" t="s">
        <v>3756</v>
      </c>
      <c r="F316" s="1107" t="str">
        <f t="array" ref="F316">IFERROR(INDEX(UIID!$K$2:$K1725, MATCH(CONCATENATE(B316,D316,G316,J316), UIID!$B$2:$B1725&amp;UIID!$D$2:$D1725&amp;UIID!$G$2:$G1725&amp;UIID!$H$2:$H1725, 0),), "Not Found")</f>
        <v>0722-0053</v>
      </c>
      <c r="G316" s="1106" t="s">
        <v>1291</v>
      </c>
      <c r="H316" s="1106"/>
      <c r="I316" s="1106" t="s">
        <v>5742</v>
      </c>
      <c r="J316" s="1106" t="s">
        <v>1292</v>
      </c>
      <c r="K316" s="1106">
        <v>10.3316993782091</v>
      </c>
      <c r="L316" s="1106">
        <v>123.901028359687</v>
      </c>
      <c r="M316" s="1106" t="s">
        <v>1293</v>
      </c>
      <c r="N316" s="1106"/>
      <c r="O316" s="1106" t="s">
        <v>15</v>
      </c>
      <c r="P316" s="1106" t="s">
        <v>525</v>
      </c>
      <c r="Q316" s="1106" t="s">
        <v>35</v>
      </c>
      <c r="R316" s="1106" t="s">
        <v>32</v>
      </c>
      <c r="S316" s="1106" t="s">
        <v>33</v>
      </c>
      <c r="T316" s="1106" t="s">
        <v>4164</v>
      </c>
      <c r="U316" s="1106" t="s">
        <v>34</v>
      </c>
      <c r="V316" s="1106">
        <v>201407022110</v>
      </c>
      <c r="W316" s="1116">
        <v>45419</v>
      </c>
      <c r="X316" s="1116">
        <v>47246</v>
      </c>
      <c r="Y316" s="1106" t="s">
        <v>5743</v>
      </c>
      <c r="Z316" s="1106" t="s">
        <v>5744</v>
      </c>
      <c r="AA316" s="1117">
        <v>45693</v>
      </c>
      <c r="AB316" s="462"/>
      <c r="AC316" s="1111"/>
      <c r="AD316" s="1114">
        <v>41824</v>
      </c>
    </row>
    <row r="317" spans="1:30" ht="15.75" hidden="1" customHeight="1">
      <c r="A317" s="1106" t="s">
        <v>10</v>
      </c>
      <c r="B317" s="1106" t="s">
        <v>11</v>
      </c>
      <c r="C317" s="1106" t="s">
        <v>28</v>
      </c>
      <c r="D317" s="1106" t="s">
        <v>13</v>
      </c>
      <c r="E317" s="1106" t="s">
        <v>3756</v>
      </c>
      <c r="F317" s="1107" t="str">
        <f t="array" ref="F317">IFERROR(INDEX(UIID!$K$2:$K1725, MATCH(CONCATENATE(B317,D317,G317,J317), UIID!$B$2:$B1725&amp;UIID!$D$2:$D1725&amp;UIID!$G$2:$G1725&amp;UIID!$H$2:$H1725, 0),), "Not Found")</f>
        <v>0722-0053</v>
      </c>
      <c r="G317" s="1106" t="s">
        <v>1291</v>
      </c>
      <c r="H317" s="1106"/>
      <c r="I317" s="1106" t="s">
        <v>5742</v>
      </c>
      <c r="J317" s="1106" t="s">
        <v>1292</v>
      </c>
      <c r="K317" s="1106">
        <v>10.3316993782091</v>
      </c>
      <c r="L317" s="1106">
        <v>123.901028359687</v>
      </c>
      <c r="M317" s="1106" t="s">
        <v>1293</v>
      </c>
      <c r="N317" s="1106"/>
      <c r="O317" s="1106" t="s">
        <v>15</v>
      </c>
      <c r="P317" s="1106" t="s">
        <v>525</v>
      </c>
      <c r="Q317" s="1106" t="s">
        <v>35</v>
      </c>
      <c r="R317" s="1106" t="s">
        <v>272</v>
      </c>
      <c r="S317" s="1106" t="s">
        <v>2649</v>
      </c>
      <c r="T317" s="1106" t="s">
        <v>4306</v>
      </c>
      <c r="U317" s="1106" t="s">
        <v>366</v>
      </c>
      <c r="V317" s="1106">
        <v>201407022144</v>
      </c>
      <c r="W317" s="1116">
        <v>45014</v>
      </c>
      <c r="X317" s="1116">
        <v>46842</v>
      </c>
      <c r="Y317" s="1106" t="s">
        <v>5745</v>
      </c>
      <c r="Z317" s="1106" t="s">
        <v>5746</v>
      </c>
      <c r="AA317" s="1106" t="s">
        <v>4283</v>
      </c>
      <c r="AB317" s="465">
        <v>45762</v>
      </c>
      <c r="AC317" s="1111" t="s">
        <v>4163</v>
      </c>
      <c r="AD317" s="1114">
        <v>41890</v>
      </c>
    </row>
    <row r="318" spans="1:30" ht="15.75" hidden="1" customHeight="1">
      <c r="A318" s="1106" t="s">
        <v>10</v>
      </c>
      <c r="B318" s="1106" t="s">
        <v>11</v>
      </c>
      <c r="C318" s="1106" t="s">
        <v>28</v>
      </c>
      <c r="D318" s="1106" t="s">
        <v>13</v>
      </c>
      <c r="E318" s="1106" t="s">
        <v>3756</v>
      </c>
      <c r="F318" s="1107" t="str">
        <f t="array" ref="F318">IFERROR(INDEX(UIID!$K$2:$K1725, MATCH(CONCATENATE(B318,D318,G318,J318), UIID!$B$2:$B1725&amp;UIID!$D$2:$D1725&amp;UIID!$G$2:$G1725&amp;UIID!$H$2:$H1725, 0),), "Not Found")</f>
        <v>0722-0053</v>
      </c>
      <c r="G318" s="1106" t="s">
        <v>1291</v>
      </c>
      <c r="H318" s="1106"/>
      <c r="I318" s="1106" t="s">
        <v>5742</v>
      </c>
      <c r="J318" s="1106" t="s">
        <v>1292</v>
      </c>
      <c r="K318" s="1106">
        <v>10.3316993782091</v>
      </c>
      <c r="L318" s="1106">
        <v>123.901028359687</v>
      </c>
      <c r="M318" s="1106" t="s">
        <v>1293</v>
      </c>
      <c r="N318" s="1106"/>
      <c r="O318" s="1106" t="s">
        <v>15</v>
      </c>
      <c r="P318" s="1106" t="s">
        <v>525</v>
      </c>
      <c r="Q318" s="1106" t="s">
        <v>35</v>
      </c>
      <c r="R318" s="1106" t="s">
        <v>32</v>
      </c>
      <c r="S318" s="1106" t="s">
        <v>47</v>
      </c>
      <c r="T318" s="1106" t="s">
        <v>4164</v>
      </c>
      <c r="U318" s="1106" t="s">
        <v>78</v>
      </c>
      <c r="V318" s="1106" t="s">
        <v>1295</v>
      </c>
      <c r="W318" s="1116">
        <v>45419</v>
      </c>
      <c r="X318" s="1116">
        <v>47246</v>
      </c>
      <c r="Y318" s="1106" t="s">
        <v>5185</v>
      </c>
      <c r="Z318" s="1106" t="s">
        <v>5747</v>
      </c>
      <c r="AA318" s="1106" t="s">
        <v>4283</v>
      </c>
      <c r="AB318" s="462"/>
      <c r="AC318" s="1111"/>
      <c r="AD318" s="1114">
        <v>42478</v>
      </c>
    </row>
    <row r="319" spans="1:30" ht="15.75" hidden="1" customHeight="1">
      <c r="A319" s="1106" t="s">
        <v>10</v>
      </c>
      <c r="B319" s="1106" t="s">
        <v>11</v>
      </c>
      <c r="C319" s="1106" t="s">
        <v>28</v>
      </c>
      <c r="D319" s="1106" t="s">
        <v>13</v>
      </c>
      <c r="E319" s="1106" t="s">
        <v>3756</v>
      </c>
      <c r="F319" s="1107" t="str">
        <f t="array" ref="F319">IFERROR(INDEX(UIID!$K$2:$K1725, MATCH(CONCATENATE(B319,D319,G319,J319), UIID!$B$2:$B1725&amp;UIID!$D$2:$D1725&amp;UIID!$G$2:$G1725&amp;UIID!$H$2:$H1725, 0),), "Not Found")</f>
        <v>0722-0053</v>
      </c>
      <c r="G319" s="1106" t="s">
        <v>1291</v>
      </c>
      <c r="H319" s="1106"/>
      <c r="I319" s="1106" t="s">
        <v>5742</v>
      </c>
      <c r="J319" s="1106" t="s">
        <v>1292</v>
      </c>
      <c r="K319" s="1106">
        <v>10.3316993782091</v>
      </c>
      <c r="L319" s="1106">
        <v>123.901028359687</v>
      </c>
      <c r="M319" s="1106" t="s">
        <v>1293</v>
      </c>
      <c r="N319" s="1106"/>
      <c r="O319" s="1106" t="s">
        <v>15</v>
      </c>
      <c r="P319" s="1106" t="s">
        <v>525</v>
      </c>
      <c r="Q319" s="1106" t="s">
        <v>35</v>
      </c>
      <c r="R319" s="1106" t="s">
        <v>32</v>
      </c>
      <c r="S319" s="1106" t="s">
        <v>1296</v>
      </c>
      <c r="T319" s="1106" t="s">
        <v>4164</v>
      </c>
      <c r="U319" s="1106" t="s">
        <v>1297</v>
      </c>
      <c r="V319" s="1106" t="s">
        <v>1298</v>
      </c>
      <c r="W319" s="1116">
        <v>45419</v>
      </c>
      <c r="X319" s="1116">
        <v>47246</v>
      </c>
      <c r="Y319" s="1106" t="s">
        <v>4283</v>
      </c>
      <c r="Z319" s="1106" t="s">
        <v>4283</v>
      </c>
      <c r="AA319" s="1106" t="s">
        <v>4283</v>
      </c>
      <c r="AB319" s="462"/>
      <c r="AC319" s="1111"/>
      <c r="AD319" s="1114">
        <v>42489</v>
      </c>
    </row>
    <row r="320" spans="1:30" ht="15.75" hidden="1" customHeight="1">
      <c r="A320" s="1106" t="s">
        <v>10</v>
      </c>
      <c r="B320" s="1106" t="s">
        <v>11</v>
      </c>
      <c r="C320" s="1106" t="s">
        <v>28</v>
      </c>
      <c r="D320" s="1106" t="s">
        <v>13</v>
      </c>
      <c r="E320" s="1106" t="s">
        <v>3756</v>
      </c>
      <c r="F320" s="1107" t="str">
        <f t="array" ref="F320">IFERROR(INDEX(UIID!$K$2:$K1725, MATCH(CONCATENATE(B320,D320,G320,J320), UIID!$B$2:$B1725&amp;UIID!$D$2:$D1725&amp;UIID!$G$2:$G1725&amp;UIID!$H$2:$H1725, 0),), "Not Found")</f>
        <v>0722-0053</v>
      </c>
      <c r="G320" s="1106" t="s">
        <v>1291</v>
      </c>
      <c r="H320" s="1106"/>
      <c r="I320" s="1106" t="s">
        <v>5742</v>
      </c>
      <c r="J320" s="1106" t="s">
        <v>1292</v>
      </c>
      <c r="K320" s="1106">
        <v>10.3316993782091</v>
      </c>
      <c r="L320" s="1106">
        <v>123.901028359687</v>
      </c>
      <c r="M320" s="1106" t="s">
        <v>1293</v>
      </c>
      <c r="N320" s="1106"/>
      <c r="O320" s="1106" t="s">
        <v>15</v>
      </c>
      <c r="P320" s="1106" t="s">
        <v>525</v>
      </c>
      <c r="Q320" s="1106" t="s">
        <v>35</v>
      </c>
      <c r="R320" s="1106" t="s">
        <v>32</v>
      </c>
      <c r="S320" s="1106" t="s">
        <v>36</v>
      </c>
      <c r="T320" s="1106" t="s">
        <v>4164</v>
      </c>
      <c r="U320" s="1106" t="s">
        <v>37</v>
      </c>
      <c r="V320" s="1106" t="s">
        <v>1299</v>
      </c>
      <c r="W320" s="1116">
        <v>45419</v>
      </c>
      <c r="X320" s="1116">
        <v>47246</v>
      </c>
      <c r="Y320" s="1106" t="s">
        <v>4283</v>
      </c>
      <c r="Z320" s="1106" t="s">
        <v>4283</v>
      </c>
      <c r="AA320" s="1106" t="s">
        <v>4283</v>
      </c>
      <c r="AB320" s="462"/>
      <c r="AC320" s="1111"/>
      <c r="AD320" s="1114">
        <v>42725</v>
      </c>
    </row>
    <row r="321" spans="1:30" ht="15.75" hidden="1" customHeight="1">
      <c r="A321" s="1106" t="s">
        <v>10</v>
      </c>
      <c r="B321" s="1106" t="s">
        <v>11</v>
      </c>
      <c r="C321" s="1106" t="s">
        <v>28</v>
      </c>
      <c r="D321" s="1106" t="s">
        <v>13</v>
      </c>
      <c r="E321" s="1106" t="s">
        <v>3756</v>
      </c>
      <c r="F321" s="1107" t="str">
        <f t="array" ref="F321">IFERROR(INDEX(UIID!$K$2:$K1725, MATCH(CONCATENATE(B321,D321,G321,J321), UIID!$B$2:$B1725&amp;UIID!$D$2:$D1725&amp;UIID!$G$2:$G1725&amp;UIID!$H$2:$H1725, 0),), "Not Found")</f>
        <v>0722-0062</v>
      </c>
      <c r="G321" s="1106" t="s">
        <v>1300</v>
      </c>
      <c r="H321" s="1106"/>
      <c r="I321" s="1106" t="s">
        <v>5748</v>
      </c>
      <c r="J321" s="1106" t="s">
        <v>1301</v>
      </c>
      <c r="K321" s="1106">
        <v>10.2987120775639</v>
      </c>
      <c r="L321" s="1106">
        <v>123.901331909668</v>
      </c>
      <c r="M321" s="1106" t="s">
        <v>1302</v>
      </c>
      <c r="N321" s="1106" t="s">
        <v>5749</v>
      </c>
      <c r="O321" s="1106" t="s">
        <v>15</v>
      </c>
      <c r="P321" s="1106" t="s">
        <v>525</v>
      </c>
      <c r="Q321" s="1106" t="s">
        <v>35</v>
      </c>
      <c r="R321" s="1106" t="s">
        <v>32</v>
      </c>
      <c r="S321" s="1106" t="s">
        <v>39</v>
      </c>
      <c r="T321" s="1106" t="s">
        <v>4164</v>
      </c>
      <c r="U321" s="1106" t="s">
        <v>40</v>
      </c>
      <c r="V321" s="1106">
        <v>201507022022</v>
      </c>
      <c r="W321" s="1116">
        <v>45435</v>
      </c>
      <c r="X321" s="1116">
        <v>47262</v>
      </c>
      <c r="Y321" s="1106" t="s">
        <v>4283</v>
      </c>
      <c r="Z321" s="1106" t="s">
        <v>4283</v>
      </c>
      <c r="AA321" s="1106" t="s">
        <v>4283</v>
      </c>
      <c r="AB321" s="465">
        <v>45509</v>
      </c>
      <c r="AC321" s="1111" t="s">
        <v>4163</v>
      </c>
      <c r="AD321" s="1114">
        <v>42051</v>
      </c>
    </row>
    <row r="322" spans="1:30" ht="15.75" hidden="1" customHeight="1">
      <c r="A322" s="1106" t="s">
        <v>10</v>
      </c>
      <c r="B322" s="1106" t="s">
        <v>11</v>
      </c>
      <c r="C322" s="1106" t="s">
        <v>28</v>
      </c>
      <c r="D322" s="1106" t="s">
        <v>13</v>
      </c>
      <c r="E322" s="1106" t="s">
        <v>3756</v>
      </c>
      <c r="F322" s="1107" t="str">
        <f t="array" ref="F322">IFERROR(INDEX(UIID!$K$2:$K1725, MATCH(CONCATENATE(B322,D322,G322,J322), UIID!$B$2:$B1725&amp;UIID!$D$2:$D1725&amp;UIID!$G$2:$G1725&amp;UIID!$H$2:$H1725, 0),), "Not Found")</f>
        <v>0722-0062</v>
      </c>
      <c r="G322" s="1106" t="s">
        <v>1300</v>
      </c>
      <c r="H322" s="1106"/>
      <c r="I322" s="1106" t="s">
        <v>5748</v>
      </c>
      <c r="J322" s="1106" t="s">
        <v>1301</v>
      </c>
      <c r="K322" s="1106">
        <v>10.2987120775639</v>
      </c>
      <c r="L322" s="1106">
        <v>123.901331909668</v>
      </c>
      <c r="M322" s="1106" t="s">
        <v>1302</v>
      </c>
      <c r="N322" s="1106" t="s">
        <v>5749</v>
      </c>
      <c r="O322" s="1106" t="s">
        <v>15</v>
      </c>
      <c r="P322" s="1106" t="s">
        <v>525</v>
      </c>
      <c r="Q322" s="1106" t="s">
        <v>35</v>
      </c>
      <c r="R322" s="1106" t="s">
        <v>32</v>
      </c>
      <c r="S322" s="1106" t="s">
        <v>47</v>
      </c>
      <c r="T322" s="1106" t="s">
        <v>4164</v>
      </c>
      <c r="U322" s="1106" t="s">
        <v>78</v>
      </c>
      <c r="V322" s="1106">
        <v>201507022149</v>
      </c>
      <c r="W322" s="1116">
        <v>45435</v>
      </c>
      <c r="X322" s="1116">
        <v>47262</v>
      </c>
      <c r="Y322" s="1106" t="s">
        <v>4283</v>
      </c>
      <c r="Z322" s="1106" t="s">
        <v>4283</v>
      </c>
      <c r="AA322" s="1106" t="s">
        <v>4283</v>
      </c>
      <c r="AB322" s="465">
        <v>45509</v>
      </c>
      <c r="AC322" s="1111" t="s">
        <v>4163</v>
      </c>
      <c r="AD322" s="1114">
        <v>42240</v>
      </c>
    </row>
    <row r="323" spans="1:30" ht="15.75" hidden="1" customHeight="1">
      <c r="A323" s="1106" t="s">
        <v>10</v>
      </c>
      <c r="B323" s="1106" t="s">
        <v>11</v>
      </c>
      <c r="C323" s="1106" t="s">
        <v>28</v>
      </c>
      <c r="D323" s="1106" t="s">
        <v>13</v>
      </c>
      <c r="E323" s="1106" t="s">
        <v>3756</v>
      </c>
      <c r="F323" s="1107" t="str">
        <f t="array" ref="F323">IFERROR(INDEX(UIID!$K$2:$K1725, MATCH(CONCATENATE(B323,D323,G323,J323), UIID!$B$2:$B1725&amp;UIID!$D$2:$D1725&amp;UIID!$G$2:$G1725&amp;UIID!$H$2:$H1725, 0),), "Not Found")</f>
        <v>0722-0062</v>
      </c>
      <c r="G323" s="1106" t="s">
        <v>1300</v>
      </c>
      <c r="H323" s="1106"/>
      <c r="I323" s="1106" t="s">
        <v>5748</v>
      </c>
      <c r="J323" s="1106" t="s">
        <v>1301</v>
      </c>
      <c r="K323" s="1106">
        <v>10.2987120775639</v>
      </c>
      <c r="L323" s="1106">
        <v>123.901331909668</v>
      </c>
      <c r="M323" s="1106" t="s">
        <v>1302</v>
      </c>
      <c r="N323" s="1106" t="s">
        <v>5749</v>
      </c>
      <c r="O323" s="1106" t="s">
        <v>15</v>
      </c>
      <c r="P323" s="1106" t="s">
        <v>525</v>
      </c>
      <c r="Q323" s="1106" t="s">
        <v>35</v>
      </c>
      <c r="R323" s="1106" t="s">
        <v>32</v>
      </c>
      <c r="S323" s="1106" t="s">
        <v>36</v>
      </c>
      <c r="T323" s="1106" t="s">
        <v>4164</v>
      </c>
      <c r="U323" s="1106" t="s">
        <v>37</v>
      </c>
      <c r="V323" s="1106" t="s">
        <v>1303</v>
      </c>
      <c r="W323" s="1116">
        <v>45435</v>
      </c>
      <c r="X323" s="1116">
        <v>47262</v>
      </c>
      <c r="Y323" s="1106" t="s">
        <v>4821</v>
      </c>
      <c r="Z323" s="1106" t="s">
        <v>5750</v>
      </c>
      <c r="AA323" s="1116">
        <v>44076</v>
      </c>
      <c r="AB323" s="465">
        <v>45509</v>
      </c>
      <c r="AC323" s="1111" t="s">
        <v>4163</v>
      </c>
      <c r="AD323" s="1114">
        <v>42926</v>
      </c>
    </row>
    <row r="324" spans="1:30" ht="15.75" customHeight="1">
      <c r="A324" s="1106" t="s">
        <v>10</v>
      </c>
      <c r="B324" s="1106" t="s">
        <v>11</v>
      </c>
      <c r="C324" s="1106" t="s">
        <v>28</v>
      </c>
      <c r="D324" s="1106" t="s">
        <v>13</v>
      </c>
      <c r="E324" s="1106" t="s">
        <v>3756</v>
      </c>
      <c r="F324" s="1107" t="str">
        <f t="array" ref="F324">IFERROR(INDEX(UIID!$K$2:$K1725, MATCH(CONCATENATE(B324,D324,G324,J324), UIID!$B$2:$B1725&amp;UIID!$D$2:$D1725&amp;UIID!$G$2:$G1725&amp;UIID!$H$2:$H1725, 0),), "Not Found")</f>
        <v>0722-0129</v>
      </c>
      <c r="G324" s="1106" t="s">
        <v>1304</v>
      </c>
      <c r="H324" s="1106"/>
      <c r="I324" s="1106" t="s">
        <v>5751</v>
      </c>
      <c r="J324" s="1106" t="s">
        <v>1305</v>
      </c>
      <c r="K324" s="1106">
        <v>10.3051141399624</v>
      </c>
      <c r="L324" s="1106">
        <v>123.91185956363999</v>
      </c>
      <c r="M324" s="1106" t="s">
        <v>1306</v>
      </c>
      <c r="N324" s="1106"/>
      <c r="O324" s="1106" t="s">
        <v>15</v>
      </c>
      <c r="P324" s="1106" t="s">
        <v>16</v>
      </c>
      <c r="Q324" s="1106" t="s">
        <v>4262</v>
      </c>
      <c r="R324" s="1106" t="s">
        <v>3006</v>
      </c>
      <c r="S324" s="1106" t="s">
        <v>822</v>
      </c>
      <c r="T324" s="1106" t="s">
        <v>22</v>
      </c>
      <c r="U324" s="1106" t="s">
        <v>1139</v>
      </c>
      <c r="V324" s="1106" t="s">
        <v>1307</v>
      </c>
      <c r="W324" s="1116">
        <v>45238</v>
      </c>
      <c r="X324" s="1116">
        <v>47066</v>
      </c>
      <c r="Y324" s="1106" t="s">
        <v>5752</v>
      </c>
      <c r="Z324" s="1106" t="s">
        <v>5753</v>
      </c>
      <c r="AA324" s="1175">
        <v>44783</v>
      </c>
      <c r="AB324" s="465">
        <v>45545</v>
      </c>
      <c r="AC324" s="1111" t="s">
        <v>4163</v>
      </c>
      <c r="AD324" s="1114">
        <v>43518</v>
      </c>
    </row>
    <row r="325" spans="1:30" ht="15.75" customHeight="1">
      <c r="A325" s="1106" t="s">
        <v>10</v>
      </c>
      <c r="B325" s="1106" t="s">
        <v>11</v>
      </c>
      <c r="C325" s="1106" t="s">
        <v>123</v>
      </c>
      <c r="D325" s="1106" t="s">
        <v>513</v>
      </c>
      <c r="E325" s="1106" t="s">
        <v>28</v>
      </c>
      <c r="F325" s="1107" t="str">
        <f t="array" ref="F325">IFERROR(INDEX(UIID!$K$2:$K1725, MATCH(CONCATENATE(B325,D325,G325,J325), UIID!$B$2:$B1725&amp;UIID!$D$2:$D1725&amp;UIID!$G$2:$G1725&amp;UIID!$H$2:$H1725, 0),), "Not Found")</f>
        <v>0722-0030</v>
      </c>
      <c r="G325" s="1106" t="s">
        <v>1323</v>
      </c>
      <c r="H325" s="1106"/>
      <c r="I325" s="1106" t="s">
        <v>5754</v>
      </c>
      <c r="J325" s="1106" t="s">
        <v>1324</v>
      </c>
      <c r="K325" s="1106">
        <v>10.469669944690001</v>
      </c>
      <c r="L325" s="1106">
        <v>123.70088166549201</v>
      </c>
      <c r="M325" s="1106" t="s">
        <v>1325</v>
      </c>
      <c r="N325" s="1106" t="s">
        <v>5755</v>
      </c>
      <c r="O325" s="1106" t="s">
        <v>15</v>
      </c>
      <c r="P325" s="1106" t="s">
        <v>16</v>
      </c>
      <c r="Q325" s="1106" t="s">
        <v>4262</v>
      </c>
      <c r="R325" s="1106" t="s">
        <v>3006</v>
      </c>
      <c r="S325" s="1106" t="s">
        <v>812</v>
      </c>
      <c r="T325" s="1106" t="s">
        <v>22</v>
      </c>
      <c r="U325" s="1106" t="s">
        <v>1326</v>
      </c>
      <c r="V325" s="1106">
        <v>1107020132</v>
      </c>
      <c r="W325" s="1116">
        <v>45538</v>
      </c>
      <c r="X325" s="1116">
        <v>47365</v>
      </c>
      <c r="Y325" s="1106" t="s">
        <v>5756</v>
      </c>
      <c r="Z325" s="1106" t="s">
        <v>5757</v>
      </c>
      <c r="AA325" s="1106" t="s">
        <v>5758</v>
      </c>
      <c r="AB325" s="465">
        <v>45439</v>
      </c>
      <c r="AC325" s="1111" t="s">
        <v>4163</v>
      </c>
      <c r="AD325" s="1114">
        <v>40770</v>
      </c>
    </row>
    <row r="326" spans="1:30" ht="15.75" customHeight="1">
      <c r="A326" s="1106" t="s">
        <v>10</v>
      </c>
      <c r="B326" s="1106" t="s">
        <v>11</v>
      </c>
      <c r="C326" s="1106" t="s">
        <v>28</v>
      </c>
      <c r="D326" s="1106" t="s">
        <v>13</v>
      </c>
      <c r="E326" s="1106" t="s">
        <v>3756</v>
      </c>
      <c r="F326" s="1107" t="str">
        <f t="array" ref="F326">IFERROR(INDEX(UIID!$K$2:$K1725, MATCH(CONCATENATE(B326,D326,G326,J326), UIID!$B$2:$B1725&amp;UIID!$D$2:$D1725&amp;UIID!$G$2:$G1725&amp;UIID!$H$2:$H1725, 0),), "Not Found")</f>
        <v>0722-0120</v>
      </c>
      <c r="G326" s="1106" t="s">
        <v>1327</v>
      </c>
      <c r="H326" s="1106"/>
      <c r="I326" s="1106" t="s">
        <v>5759</v>
      </c>
      <c r="J326" s="1106" t="s">
        <v>3834</v>
      </c>
      <c r="K326" s="1106">
        <v>10.3097038337232</v>
      </c>
      <c r="L326" s="1106">
        <v>123.903726867763</v>
      </c>
      <c r="M326" s="1106" t="s">
        <v>1328</v>
      </c>
      <c r="N326" s="1106"/>
      <c r="O326" s="1106" t="s">
        <v>15</v>
      </c>
      <c r="P326" s="1106" t="s">
        <v>16</v>
      </c>
      <c r="Q326" s="1106" t="s">
        <v>4262</v>
      </c>
      <c r="R326" s="1106" t="s">
        <v>3006</v>
      </c>
      <c r="S326" s="1106" t="s">
        <v>1329</v>
      </c>
      <c r="T326" s="1106" t="s">
        <v>22</v>
      </c>
      <c r="U326" s="1106" t="s">
        <v>232</v>
      </c>
      <c r="V326" s="1106" t="s">
        <v>1330</v>
      </c>
      <c r="W326" s="1116">
        <v>45288</v>
      </c>
      <c r="X326" s="1116">
        <v>47116</v>
      </c>
      <c r="Y326" s="1106" t="s">
        <v>5760</v>
      </c>
      <c r="Z326" s="1106" t="s">
        <v>5761</v>
      </c>
      <c r="AA326" s="1106" t="s">
        <v>4283</v>
      </c>
      <c r="AB326" s="465">
        <v>45728</v>
      </c>
      <c r="AC326" s="1111" t="s">
        <v>4163</v>
      </c>
      <c r="AD326" s="1114">
        <v>42656</v>
      </c>
    </row>
    <row r="327" spans="1:30" ht="15.75" customHeight="1">
      <c r="A327" s="1106" t="s">
        <v>10</v>
      </c>
      <c r="B327" s="1106" t="s">
        <v>11</v>
      </c>
      <c r="C327" s="1106" t="s">
        <v>28</v>
      </c>
      <c r="D327" s="1106" t="s">
        <v>13</v>
      </c>
      <c r="E327" s="1106" t="s">
        <v>3756</v>
      </c>
      <c r="F327" s="1107" t="str">
        <f t="array" ref="F327">IFERROR(INDEX(UIID!$K$2:$K1725, MATCH(CONCATENATE(B327,D327,G327,J327), UIID!$B$2:$B1725&amp;UIID!$D$2:$D1725&amp;UIID!$G$2:$G1725&amp;UIID!$H$2:$H1725, 0),), "Not Found")</f>
        <v>0722-0038</v>
      </c>
      <c r="G327" s="1108" t="s">
        <v>3775</v>
      </c>
      <c r="H327" s="1106"/>
      <c r="I327" s="1106" t="s">
        <v>5763</v>
      </c>
      <c r="J327" s="1106" t="s">
        <v>1332</v>
      </c>
      <c r="K327" s="1106">
        <v>10.306716407251299</v>
      </c>
      <c r="L327" s="1106">
        <v>123.89660283661</v>
      </c>
      <c r="M327" s="1106" t="s">
        <v>396</v>
      </c>
      <c r="N327" s="1106" t="s">
        <v>5764</v>
      </c>
      <c r="O327" s="1106" t="s">
        <v>15</v>
      </c>
      <c r="P327" s="1106" t="s">
        <v>16</v>
      </c>
      <c r="Q327" s="1106" t="s">
        <v>4262</v>
      </c>
      <c r="R327" s="1106" t="s">
        <v>3006</v>
      </c>
      <c r="S327" s="1106" t="s">
        <v>1333</v>
      </c>
      <c r="T327" s="1106" t="s">
        <v>22</v>
      </c>
      <c r="U327" s="1106" t="s">
        <v>181</v>
      </c>
      <c r="V327" s="1106">
        <v>201307020077</v>
      </c>
      <c r="W327" s="1116">
        <v>45440</v>
      </c>
      <c r="X327" s="1116">
        <v>47267</v>
      </c>
      <c r="Y327" s="1106" t="s">
        <v>5766</v>
      </c>
      <c r="Z327" s="1106" t="s">
        <v>22</v>
      </c>
      <c r="AA327" s="1106" t="s">
        <v>4283</v>
      </c>
      <c r="AB327" s="465">
        <v>45511</v>
      </c>
      <c r="AC327" s="1111" t="s">
        <v>4163</v>
      </c>
      <c r="AD327" s="1114">
        <v>41410</v>
      </c>
    </row>
    <row r="328" spans="1:30" ht="15.75" customHeight="1">
      <c r="A328" s="1106" t="s">
        <v>10</v>
      </c>
      <c r="B328" s="1106" t="s">
        <v>11</v>
      </c>
      <c r="C328" s="1106" t="s">
        <v>28</v>
      </c>
      <c r="D328" s="1106" t="s">
        <v>13</v>
      </c>
      <c r="E328" s="1106" t="s">
        <v>3756</v>
      </c>
      <c r="F328" s="1107" t="str">
        <f t="array" ref="F328">IFERROR(INDEX(UIID!$K$2:$K1725, MATCH(CONCATENATE(B328,D328,G328,J328), UIID!$B$2:$B1725&amp;UIID!$D$2:$D1725&amp;UIID!$G$2:$G1725&amp;UIID!$H$2:$H1725, 0),), "Not Found")</f>
        <v>0722-0142</v>
      </c>
      <c r="G328" s="1184" t="s">
        <v>3636</v>
      </c>
      <c r="H328" s="1106" t="s">
        <v>5767</v>
      </c>
      <c r="I328" s="1106" t="s">
        <v>5768</v>
      </c>
      <c r="J328" s="1184" t="s">
        <v>1714</v>
      </c>
      <c r="K328" s="1106">
        <v>10.3436145704484</v>
      </c>
      <c r="L328" s="1106">
        <v>123.911714036654</v>
      </c>
      <c r="M328" s="1106" t="s">
        <v>1715</v>
      </c>
      <c r="N328" s="1106"/>
      <c r="O328" s="1106" t="s">
        <v>15</v>
      </c>
      <c r="P328" s="1106" t="s">
        <v>16</v>
      </c>
      <c r="Q328" s="1106" t="s">
        <v>4262</v>
      </c>
      <c r="R328" s="1106" t="s">
        <v>3006</v>
      </c>
      <c r="S328" s="1106" t="s">
        <v>651</v>
      </c>
      <c r="T328" s="1106" t="s">
        <v>22</v>
      </c>
      <c r="U328" s="1106" t="s">
        <v>560</v>
      </c>
      <c r="V328" s="1138" t="s">
        <v>5769</v>
      </c>
      <c r="W328" s="1116">
        <v>45078</v>
      </c>
      <c r="X328" s="1116">
        <v>46906</v>
      </c>
      <c r="Y328" s="1106" t="s">
        <v>5770</v>
      </c>
      <c r="Z328" s="1106" t="s">
        <v>5771</v>
      </c>
      <c r="AA328" s="1175">
        <v>44523</v>
      </c>
      <c r="AB328" s="465">
        <v>45734</v>
      </c>
      <c r="AC328" s="1111" t="s">
        <v>4163</v>
      </c>
      <c r="AD328" s="1114">
        <v>43269</v>
      </c>
    </row>
    <row r="329" spans="1:30" ht="15.75" customHeight="1">
      <c r="A329" s="1106" t="s">
        <v>10</v>
      </c>
      <c r="B329" s="1106" t="s">
        <v>11</v>
      </c>
      <c r="C329" s="1106" t="s">
        <v>28</v>
      </c>
      <c r="D329" s="1106" t="s">
        <v>13</v>
      </c>
      <c r="E329" s="1106" t="s">
        <v>3756</v>
      </c>
      <c r="F329" s="1107" t="str">
        <f t="array" ref="F329">IFERROR(INDEX(UIID!$K$2:$K1725, MATCH(CONCATENATE(B329,D329,G329,J329), UIID!$B$2:$B1725&amp;UIID!$D$2:$D1725&amp;UIID!$G$2:$G1725&amp;UIID!$H$2:$H1725, 0),), "Not Found")</f>
        <v>0722-0142</v>
      </c>
      <c r="G329" s="1184" t="s">
        <v>3636</v>
      </c>
      <c r="H329" s="1106" t="s">
        <v>5767</v>
      </c>
      <c r="I329" s="1106" t="s">
        <v>5768</v>
      </c>
      <c r="J329" s="1106" t="s">
        <v>1714</v>
      </c>
      <c r="K329" s="1106">
        <v>10.3436145704484</v>
      </c>
      <c r="L329" s="1106">
        <v>123.911714036654</v>
      </c>
      <c r="M329" s="1106" t="s">
        <v>1715</v>
      </c>
      <c r="N329" s="1106"/>
      <c r="O329" s="1106" t="s">
        <v>15</v>
      </c>
      <c r="P329" s="1106" t="s">
        <v>16</v>
      </c>
      <c r="Q329" s="1106" t="s">
        <v>4262</v>
      </c>
      <c r="R329" s="1106" t="s">
        <v>3006</v>
      </c>
      <c r="S329" s="1106" t="s">
        <v>653</v>
      </c>
      <c r="T329" s="1106" t="s">
        <v>22</v>
      </c>
      <c r="U329" s="1106" t="s">
        <v>560</v>
      </c>
      <c r="V329" s="1199" t="s">
        <v>5772</v>
      </c>
      <c r="W329" s="1116">
        <v>45078</v>
      </c>
      <c r="X329" s="1116">
        <v>46906</v>
      </c>
      <c r="Y329" s="1106" t="s">
        <v>5770</v>
      </c>
      <c r="Z329" s="1106" t="s">
        <v>5771</v>
      </c>
      <c r="AA329" s="1175">
        <v>44523</v>
      </c>
      <c r="AB329" s="465">
        <v>45734</v>
      </c>
      <c r="AC329" s="1111" t="s">
        <v>4163</v>
      </c>
      <c r="AD329" s="1114">
        <v>43269</v>
      </c>
    </row>
    <row r="330" spans="1:30" ht="15.75" customHeight="1">
      <c r="A330" s="1106" t="s">
        <v>10</v>
      </c>
      <c r="B330" s="1106" t="s">
        <v>11</v>
      </c>
      <c r="C330" s="1106" t="s">
        <v>28</v>
      </c>
      <c r="D330" s="1106" t="s">
        <v>13</v>
      </c>
      <c r="E330" s="1106" t="s">
        <v>3756</v>
      </c>
      <c r="F330" s="1107" t="str">
        <f t="array" ref="F330">IFERROR(INDEX(UIID!$K$2:$K1725, MATCH(CONCATENATE(B330,D330,G330,J330), UIID!$B$2:$B1725&amp;UIID!$D$2:$D1725&amp;UIID!$G$2:$G1725&amp;UIID!$H$2:$H1725, 0),), "Not Found")</f>
        <v>0722-0142</v>
      </c>
      <c r="G330" s="1184" t="s">
        <v>3636</v>
      </c>
      <c r="H330" s="1106" t="s">
        <v>5767</v>
      </c>
      <c r="I330" s="1106" t="s">
        <v>5768</v>
      </c>
      <c r="J330" s="1106" t="s">
        <v>1714</v>
      </c>
      <c r="K330" s="1106">
        <v>10.3436145704484</v>
      </c>
      <c r="L330" s="1106">
        <v>123.911714036654</v>
      </c>
      <c r="M330" s="1106" t="s">
        <v>1715</v>
      </c>
      <c r="N330" s="1106"/>
      <c r="O330" s="1106" t="s">
        <v>15</v>
      </c>
      <c r="P330" s="1106" t="s">
        <v>16</v>
      </c>
      <c r="Q330" s="1106" t="s">
        <v>4262</v>
      </c>
      <c r="R330" s="1106" t="s">
        <v>3006</v>
      </c>
      <c r="S330" s="1106" t="s">
        <v>1716</v>
      </c>
      <c r="T330" s="1106" t="s">
        <v>22</v>
      </c>
      <c r="U330" s="1106" t="s">
        <v>560</v>
      </c>
      <c r="V330" s="1199" t="s">
        <v>5773</v>
      </c>
      <c r="W330" s="1116">
        <v>45078</v>
      </c>
      <c r="X330" s="1116">
        <v>46906</v>
      </c>
      <c r="Y330" s="1106" t="s">
        <v>5770</v>
      </c>
      <c r="Z330" s="1106" t="s">
        <v>5771</v>
      </c>
      <c r="AA330" s="1175">
        <v>44523</v>
      </c>
      <c r="AB330" s="465">
        <v>45734</v>
      </c>
      <c r="AC330" s="1111" t="s">
        <v>4163</v>
      </c>
      <c r="AD330" s="1114">
        <v>43269</v>
      </c>
    </row>
    <row r="331" spans="1:30" ht="15.75" customHeight="1">
      <c r="A331" s="1106" t="s">
        <v>10</v>
      </c>
      <c r="B331" s="1106" t="s">
        <v>11</v>
      </c>
      <c r="C331" s="1106" t="s">
        <v>146</v>
      </c>
      <c r="D331" s="1106" t="s">
        <v>656</v>
      </c>
      <c r="E331" s="1106" t="s">
        <v>28</v>
      </c>
      <c r="F331" s="1107" t="str">
        <f t="array" ref="F331">IFERROR(INDEX(UIID!$K$2:$K1725, MATCH(CONCATENATE(B331,D331,G331,J331), UIID!$B$2:$B1725&amp;UIID!$D$2:$D1725&amp;UIID!$G$2:$G1725&amp;UIID!$H$2:$H1725, 0),), "Not Found")</f>
        <v>0722-0082</v>
      </c>
      <c r="G331" s="1106" t="s">
        <v>1973</v>
      </c>
      <c r="H331" s="1106" t="s">
        <v>5774</v>
      </c>
      <c r="I331" s="1106" t="s">
        <v>5775</v>
      </c>
      <c r="J331" s="1106" t="s">
        <v>1974</v>
      </c>
      <c r="K331" s="1106">
        <v>10.365009118761201</v>
      </c>
      <c r="L331" s="1106">
        <v>123.999971436655</v>
      </c>
      <c r="M331" s="1106" t="s">
        <v>5776</v>
      </c>
      <c r="N331" s="1106" t="s">
        <v>5777</v>
      </c>
      <c r="O331" s="1106" t="s">
        <v>15</v>
      </c>
      <c r="P331" s="1106" t="s">
        <v>16</v>
      </c>
      <c r="Q331" s="1106" t="s">
        <v>35</v>
      </c>
      <c r="R331" s="1106" t="s">
        <v>32</v>
      </c>
      <c r="S331" s="1106" t="s">
        <v>39</v>
      </c>
      <c r="T331" s="1106" t="s">
        <v>4164</v>
      </c>
      <c r="U331" s="1106" t="s">
        <v>253</v>
      </c>
      <c r="V331" s="1106" t="s">
        <v>1975</v>
      </c>
      <c r="W331" s="1116">
        <v>45384</v>
      </c>
      <c r="X331" s="1116">
        <v>47211</v>
      </c>
      <c r="Y331" s="1106" t="s">
        <v>5778</v>
      </c>
      <c r="Z331" s="1106" t="s">
        <v>5779</v>
      </c>
      <c r="AA331" s="1106" t="s">
        <v>5780</v>
      </c>
      <c r="AB331" s="462"/>
      <c r="AC331" s="1111"/>
      <c r="AD331" s="1114">
        <v>44159</v>
      </c>
    </row>
    <row r="332" spans="1:30" ht="15.75" customHeight="1">
      <c r="A332" s="1106" t="s">
        <v>10</v>
      </c>
      <c r="B332" s="1106" t="s">
        <v>11</v>
      </c>
      <c r="C332" s="1106" t="s">
        <v>146</v>
      </c>
      <c r="D332" s="1106" t="s">
        <v>656</v>
      </c>
      <c r="E332" s="1106" t="s">
        <v>28</v>
      </c>
      <c r="F332" s="1107" t="str">
        <f t="array" ref="F332">IFERROR(INDEX(UIID!$K$2:$K1725, MATCH(CONCATENATE(B332,D332,G332,J332), UIID!$B$2:$B1725&amp;UIID!$D$2:$D1725&amp;UIID!$G$2:$G1725&amp;UIID!$H$2:$H1725, 0),), "Not Found")</f>
        <v>0722-0082</v>
      </c>
      <c r="G332" s="1106" t="s">
        <v>1973</v>
      </c>
      <c r="H332" s="1106" t="s">
        <v>5774</v>
      </c>
      <c r="I332" s="1106" t="s">
        <v>5775</v>
      </c>
      <c r="J332" s="1106" t="s">
        <v>1974</v>
      </c>
      <c r="K332" s="1106">
        <v>10.365009118761201</v>
      </c>
      <c r="L332" s="1106">
        <v>123.999971436655</v>
      </c>
      <c r="M332" s="1106" t="s">
        <v>5776</v>
      </c>
      <c r="N332" s="1106" t="s">
        <v>5777</v>
      </c>
      <c r="O332" s="1106" t="s">
        <v>15</v>
      </c>
      <c r="P332" s="1106" t="s">
        <v>16</v>
      </c>
      <c r="Q332" s="1106" t="s">
        <v>35</v>
      </c>
      <c r="R332" s="1106" t="s">
        <v>84</v>
      </c>
      <c r="S332" s="1106" t="s">
        <v>1778</v>
      </c>
      <c r="T332" s="1106" t="s">
        <v>4164</v>
      </c>
      <c r="U332" s="1106" t="s">
        <v>94</v>
      </c>
      <c r="V332" s="1106" t="s">
        <v>1976</v>
      </c>
      <c r="W332" s="1116">
        <v>45384</v>
      </c>
      <c r="X332" s="1116">
        <v>47211</v>
      </c>
      <c r="Y332" s="1106" t="s">
        <v>5781</v>
      </c>
      <c r="Z332" s="1106" t="s">
        <v>5782</v>
      </c>
      <c r="AA332" s="1175">
        <v>45411</v>
      </c>
      <c r="AB332" s="462"/>
      <c r="AC332" s="1111"/>
      <c r="AD332" s="1114">
        <v>44159</v>
      </c>
    </row>
    <row r="333" spans="1:30" ht="15.75" customHeight="1">
      <c r="A333" s="1106" t="s">
        <v>10</v>
      </c>
      <c r="B333" s="1106" t="s">
        <v>11</v>
      </c>
      <c r="C333" s="1106" t="s">
        <v>146</v>
      </c>
      <c r="D333" s="1106" t="s">
        <v>656</v>
      </c>
      <c r="E333" s="1106" t="s">
        <v>28</v>
      </c>
      <c r="F333" s="1107" t="str">
        <f t="array" ref="F333">IFERROR(INDEX(UIID!$K$2:$K1725, MATCH(CONCATENATE(B333,D333,G333,J333), UIID!$B$2:$B1725&amp;UIID!$D$2:$D1725&amp;UIID!$G$2:$G1725&amp;UIID!$H$2:$H1725, 0),), "Not Found")</f>
        <v>0722-0082</v>
      </c>
      <c r="G333" s="1106" t="s">
        <v>1973</v>
      </c>
      <c r="H333" s="1106" t="s">
        <v>5774</v>
      </c>
      <c r="I333" s="1106" t="s">
        <v>5775</v>
      </c>
      <c r="J333" s="1106" t="s">
        <v>1974</v>
      </c>
      <c r="K333" s="1106">
        <v>10.365009118761201</v>
      </c>
      <c r="L333" s="1106">
        <v>123.999971436655</v>
      </c>
      <c r="M333" s="1106" t="s">
        <v>5776</v>
      </c>
      <c r="N333" s="1106" t="s">
        <v>5777</v>
      </c>
      <c r="O333" s="1106" t="s">
        <v>15</v>
      </c>
      <c r="P333" s="1106" t="s">
        <v>16</v>
      </c>
      <c r="Q333" s="1106" t="s">
        <v>35</v>
      </c>
      <c r="R333" s="1106" t="s">
        <v>84</v>
      </c>
      <c r="S333" s="1106" t="s">
        <v>550</v>
      </c>
      <c r="T333" s="1106" t="s">
        <v>4164</v>
      </c>
      <c r="U333" s="1106" t="s">
        <v>94</v>
      </c>
      <c r="V333" s="1106" t="s">
        <v>1977</v>
      </c>
      <c r="W333" s="1116">
        <v>45005</v>
      </c>
      <c r="X333" s="1116">
        <v>46833</v>
      </c>
      <c r="Y333" s="1106" t="s">
        <v>5783</v>
      </c>
      <c r="Z333" s="1106" t="s">
        <v>5784</v>
      </c>
      <c r="AA333" s="1106" t="s">
        <v>5785</v>
      </c>
      <c r="AB333" s="463">
        <v>45811</v>
      </c>
      <c r="AC333" s="1111" t="s">
        <v>4163</v>
      </c>
      <c r="AD333" s="1114">
        <v>43900</v>
      </c>
    </row>
    <row r="334" spans="1:30" ht="15.75" customHeight="1">
      <c r="A334" s="1106" t="s">
        <v>10</v>
      </c>
      <c r="B334" s="1106" t="s">
        <v>11</v>
      </c>
      <c r="C334" s="1106" t="s">
        <v>146</v>
      </c>
      <c r="D334" s="1106" t="s">
        <v>656</v>
      </c>
      <c r="E334" s="1106" t="s">
        <v>28</v>
      </c>
      <c r="F334" s="1107" t="str">
        <f t="array" ref="F334">IFERROR(INDEX(UIID!$K$2:$K1725, MATCH(CONCATENATE(B334,D334,G334,J334), UIID!$B$2:$B1725&amp;UIID!$D$2:$D1725&amp;UIID!$G$2:$G1725&amp;UIID!$H$2:$H1725, 0),), "Not Found")</f>
        <v>0722-0082</v>
      </c>
      <c r="G334" s="1106" t="s">
        <v>1973</v>
      </c>
      <c r="H334" s="1106" t="s">
        <v>5774</v>
      </c>
      <c r="I334" s="1106" t="s">
        <v>5775</v>
      </c>
      <c r="J334" s="1106" t="s">
        <v>1974</v>
      </c>
      <c r="K334" s="1106">
        <v>10.365009118761201</v>
      </c>
      <c r="L334" s="1106">
        <v>123.999971436655</v>
      </c>
      <c r="M334" s="1106" t="s">
        <v>5776</v>
      </c>
      <c r="N334" s="1106" t="s">
        <v>5777</v>
      </c>
      <c r="O334" s="1106" t="s">
        <v>15</v>
      </c>
      <c r="P334" s="1106" t="s">
        <v>16</v>
      </c>
      <c r="Q334" s="1106" t="s">
        <v>35</v>
      </c>
      <c r="R334" s="1106" t="s">
        <v>104</v>
      </c>
      <c r="S334" s="1106" t="s">
        <v>105</v>
      </c>
      <c r="T334" s="1106" t="s">
        <v>4164</v>
      </c>
      <c r="U334" s="1106" t="s">
        <v>408</v>
      </c>
      <c r="V334" s="1106" t="s">
        <v>1978</v>
      </c>
      <c r="W334" s="1116">
        <v>45017</v>
      </c>
      <c r="X334" s="1116">
        <v>46845</v>
      </c>
      <c r="Y334" s="1106" t="s">
        <v>5786</v>
      </c>
      <c r="Z334" s="1106" t="s">
        <v>5787</v>
      </c>
      <c r="AA334" s="1106" t="s">
        <v>5788</v>
      </c>
      <c r="AB334" s="463">
        <v>45811</v>
      </c>
      <c r="AC334" s="1111" t="s">
        <v>4163</v>
      </c>
      <c r="AD334" s="1114">
        <v>43859</v>
      </c>
    </row>
    <row r="335" spans="1:30" ht="15.75" customHeight="1">
      <c r="A335" s="1106" t="s">
        <v>10</v>
      </c>
      <c r="B335" s="1106" t="s">
        <v>11</v>
      </c>
      <c r="C335" s="1106" t="s">
        <v>146</v>
      </c>
      <c r="D335" s="1106" t="s">
        <v>656</v>
      </c>
      <c r="E335" s="1106" t="s">
        <v>28</v>
      </c>
      <c r="F335" s="1107" t="str">
        <f t="array" ref="F335">IFERROR(INDEX(UIID!$K$2:$K1725, MATCH(CONCATENATE(B335,D335,G335,J335), UIID!$B$2:$B1725&amp;UIID!$D$2:$D1725&amp;UIID!$G$2:$G1725&amp;UIID!$H$2:$H1725, 0),), "Not Found")</f>
        <v>0722-0082</v>
      </c>
      <c r="G335" s="1106" t="s">
        <v>1973</v>
      </c>
      <c r="H335" s="1106" t="s">
        <v>5774</v>
      </c>
      <c r="I335" s="1106" t="s">
        <v>5775</v>
      </c>
      <c r="J335" s="1106" t="s">
        <v>1974</v>
      </c>
      <c r="K335" s="1106">
        <v>10.365009118761201</v>
      </c>
      <c r="L335" s="1106">
        <v>123.999971436655</v>
      </c>
      <c r="M335" s="1106" t="s">
        <v>5776</v>
      </c>
      <c r="N335" s="1106" t="s">
        <v>5777</v>
      </c>
      <c r="O335" s="1106" t="s">
        <v>15</v>
      </c>
      <c r="P335" s="1106" t="s">
        <v>16</v>
      </c>
      <c r="Q335" s="1106" t="s">
        <v>35</v>
      </c>
      <c r="R335" s="1106" t="s">
        <v>84</v>
      </c>
      <c r="S335" s="1106" t="s">
        <v>93</v>
      </c>
      <c r="T335" s="1106" t="s">
        <v>4213</v>
      </c>
      <c r="U335" s="1106" t="s">
        <v>94</v>
      </c>
      <c r="V335" s="1106" t="s">
        <v>1979</v>
      </c>
      <c r="W335" s="1116">
        <v>45017</v>
      </c>
      <c r="X335" s="1116">
        <v>46845</v>
      </c>
      <c r="Y335" s="1106" t="s">
        <v>5789</v>
      </c>
      <c r="Z335" s="1106" t="s">
        <v>5790</v>
      </c>
      <c r="AA335" s="1106" t="s">
        <v>5791</v>
      </c>
      <c r="AB335" s="465">
        <v>45488</v>
      </c>
      <c r="AC335" s="1111" t="s">
        <v>4163</v>
      </c>
      <c r="AD335" s="1114">
        <v>43732</v>
      </c>
    </row>
    <row r="336" spans="1:30" ht="15.75" customHeight="1">
      <c r="A336" s="1106" t="s">
        <v>10</v>
      </c>
      <c r="B336" s="1106" t="s">
        <v>11</v>
      </c>
      <c r="C336" s="1106" t="s">
        <v>146</v>
      </c>
      <c r="D336" s="1106" t="s">
        <v>656</v>
      </c>
      <c r="E336" s="1106" t="s">
        <v>28</v>
      </c>
      <c r="F336" s="1107" t="str">
        <f t="array" ref="F336">IFERROR(INDEX(UIID!$K$2:$K1725, MATCH(CONCATENATE(B336,D336,G336,J336), UIID!$B$2:$B1725&amp;UIID!$D$2:$D1725&amp;UIID!$G$2:$G1725&amp;UIID!$H$2:$H1725, 0),), "Not Found")</f>
        <v>0722-0082</v>
      </c>
      <c r="G336" s="1106" t="s">
        <v>1973</v>
      </c>
      <c r="H336" s="1106" t="s">
        <v>5774</v>
      </c>
      <c r="I336" s="1106" t="s">
        <v>5775</v>
      </c>
      <c r="J336" s="1106" t="s">
        <v>1974</v>
      </c>
      <c r="K336" s="1106">
        <v>10.365009118761201</v>
      </c>
      <c r="L336" s="1106">
        <v>123.999971436655</v>
      </c>
      <c r="M336" s="1106" t="s">
        <v>5776</v>
      </c>
      <c r="N336" s="1106" t="s">
        <v>5777</v>
      </c>
      <c r="O336" s="1106" t="s">
        <v>15</v>
      </c>
      <c r="P336" s="1106" t="s">
        <v>16</v>
      </c>
      <c r="Q336" s="1106" t="s">
        <v>35</v>
      </c>
      <c r="R336" s="1106" t="s">
        <v>84</v>
      </c>
      <c r="S336" s="1106" t="s">
        <v>268</v>
      </c>
      <c r="T336" s="1106" t="s">
        <v>4164</v>
      </c>
      <c r="U336" s="1106" t="s">
        <v>235</v>
      </c>
      <c r="V336" s="1106" t="s">
        <v>1980</v>
      </c>
      <c r="W336" s="1116">
        <v>45017</v>
      </c>
      <c r="X336" s="1116">
        <v>46845</v>
      </c>
      <c r="Y336" s="1106" t="s">
        <v>5781</v>
      </c>
      <c r="Z336" s="1106" t="s">
        <v>5792</v>
      </c>
      <c r="AA336" s="1117">
        <v>43669</v>
      </c>
      <c r="AB336" s="465">
        <v>45488</v>
      </c>
      <c r="AC336" s="1111" t="s">
        <v>4163</v>
      </c>
      <c r="AD336" s="1114">
        <v>43732</v>
      </c>
    </row>
    <row r="337" spans="1:30" ht="15.75" customHeight="1">
      <c r="A337" s="1106" t="s">
        <v>10</v>
      </c>
      <c r="B337" s="1106" t="s">
        <v>11</v>
      </c>
      <c r="C337" s="1106" t="s">
        <v>146</v>
      </c>
      <c r="D337" s="1106" t="s">
        <v>656</v>
      </c>
      <c r="E337" s="1106" t="s">
        <v>28</v>
      </c>
      <c r="F337" s="1107" t="str">
        <f t="array" ref="F337">IFERROR(INDEX(UIID!$K$2:$K1725, MATCH(CONCATENATE(B337,D337,G337,J337), UIID!$B$2:$B1725&amp;UIID!$D$2:$D1725&amp;UIID!$G$2:$G1725&amp;UIID!$H$2:$H1725, 0),), "Not Found")</f>
        <v>0722-0082</v>
      </c>
      <c r="G337" s="1106" t="s">
        <v>1973</v>
      </c>
      <c r="H337" s="1106" t="s">
        <v>5774</v>
      </c>
      <c r="I337" s="1106" t="s">
        <v>5775</v>
      </c>
      <c r="J337" s="1106" t="s">
        <v>1974</v>
      </c>
      <c r="K337" s="1106">
        <v>10.365009118761201</v>
      </c>
      <c r="L337" s="1106">
        <v>123.999971436655</v>
      </c>
      <c r="M337" s="1106" t="s">
        <v>5776</v>
      </c>
      <c r="N337" s="1106" t="s">
        <v>5777</v>
      </c>
      <c r="O337" s="1106" t="s">
        <v>15</v>
      </c>
      <c r="P337" s="1106" t="s">
        <v>16</v>
      </c>
      <c r="Q337" s="1106" t="s">
        <v>35</v>
      </c>
      <c r="R337" s="1106" t="s">
        <v>84</v>
      </c>
      <c r="S337" s="1106" t="s">
        <v>85</v>
      </c>
      <c r="T337" s="1106" t="s">
        <v>4164</v>
      </c>
      <c r="U337" s="1106" t="s">
        <v>94</v>
      </c>
      <c r="V337" s="1106" t="s">
        <v>1981</v>
      </c>
      <c r="W337" s="1116">
        <v>45384</v>
      </c>
      <c r="X337" s="1116">
        <v>47211</v>
      </c>
      <c r="Y337" s="1106" t="s">
        <v>5789</v>
      </c>
      <c r="Z337" s="1106" t="s">
        <v>5790</v>
      </c>
      <c r="AA337" s="1106" t="s">
        <v>5791</v>
      </c>
      <c r="AB337" s="465">
        <v>45488</v>
      </c>
      <c r="AC337" s="1111" t="s">
        <v>4163</v>
      </c>
      <c r="AD337" s="1114">
        <v>43732</v>
      </c>
    </row>
    <row r="338" spans="1:30" ht="15.75" customHeight="1">
      <c r="A338" s="1106" t="s">
        <v>10</v>
      </c>
      <c r="B338" s="1106" t="s">
        <v>11</v>
      </c>
      <c r="C338" s="1106" t="s">
        <v>123</v>
      </c>
      <c r="D338" s="1106" t="s">
        <v>1709</v>
      </c>
      <c r="E338" s="1106" t="s">
        <v>50</v>
      </c>
      <c r="F338" s="1107" t="str">
        <f t="array" ref="F338">IFERROR(INDEX(UIID!$K$2:$K1725, MATCH(CONCATENATE(B338,D338,G338,J338), UIID!$B$2:$B1725&amp;UIID!$D$2:$D1725&amp;UIID!$G$2:$G1725&amp;UIID!$H$2:$H1725, 0),), "Not Found")</f>
        <v>0722-0070</v>
      </c>
      <c r="G338" s="1106" t="s">
        <v>1730</v>
      </c>
      <c r="H338" s="1106"/>
      <c r="I338" s="1106" t="s">
        <v>5344</v>
      </c>
      <c r="J338" s="1106" t="s">
        <v>1711</v>
      </c>
      <c r="K338" s="1106">
        <v>10.304722429887301</v>
      </c>
      <c r="L338" s="1106">
        <v>123.903103607018</v>
      </c>
      <c r="M338" s="1106" t="s">
        <v>1731</v>
      </c>
      <c r="N338" s="1106" t="s">
        <v>5793</v>
      </c>
      <c r="O338" s="1106" t="s">
        <v>15</v>
      </c>
      <c r="P338" s="1106" t="s">
        <v>16</v>
      </c>
      <c r="Q338" s="1106" t="s">
        <v>35</v>
      </c>
      <c r="R338" s="1106" t="s">
        <v>125</v>
      </c>
      <c r="S338" s="1106" t="s">
        <v>1194</v>
      </c>
      <c r="T338" s="1106" t="s">
        <v>4157</v>
      </c>
      <c r="U338" s="1106" t="s">
        <v>1732</v>
      </c>
      <c r="V338" s="1106" t="s">
        <v>1733</v>
      </c>
      <c r="W338" s="1116">
        <v>45434</v>
      </c>
      <c r="X338" s="1116">
        <v>47261</v>
      </c>
      <c r="Y338" s="1106" t="s">
        <v>5345</v>
      </c>
      <c r="Z338" s="1106" t="s">
        <v>5794</v>
      </c>
      <c r="AA338" s="1175">
        <v>44781</v>
      </c>
      <c r="AB338" s="462"/>
      <c r="AC338" s="1111"/>
      <c r="AD338" s="1114">
        <v>43334</v>
      </c>
    </row>
    <row r="339" spans="1:30" ht="15.75" customHeight="1">
      <c r="A339" s="1106" t="s">
        <v>10</v>
      </c>
      <c r="B339" s="1106" t="s">
        <v>11</v>
      </c>
      <c r="C339" s="1106" t="s">
        <v>123</v>
      </c>
      <c r="D339" s="1106" t="s">
        <v>1709</v>
      </c>
      <c r="E339" s="1106" t="s">
        <v>50</v>
      </c>
      <c r="F339" s="1107" t="str">
        <f t="array" ref="F339">IFERROR(INDEX(UIID!$K$2:$K1725, MATCH(CONCATENATE(B339,D339,G339,J339), UIID!$B$2:$B1725&amp;UIID!$D$2:$D1725&amp;UIID!$G$2:$G1725&amp;UIID!$H$2:$H1725, 0),), "Not Found")</f>
        <v>0722-0070</v>
      </c>
      <c r="G339" s="1106" t="s">
        <v>1730</v>
      </c>
      <c r="H339" s="1106"/>
      <c r="I339" s="1106" t="s">
        <v>5344</v>
      </c>
      <c r="J339" s="1106" t="s">
        <v>1711</v>
      </c>
      <c r="K339" s="1106">
        <v>10.304722429887301</v>
      </c>
      <c r="L339" s="1106">
        <v>123.903103607018</v>
      </c>
      <c r="M339" s="1106" t="s">
        <v>1731</v>
      </c>
      <c r="N339" s="1106" t="s">
        <v>5793</v>
      </c>
      <c r="O339" s="1106" t="s">
        <v>15</v>
      </c>
      <c r="P339" s="1106" t="s">
        <v>16</v>
      </c>
      <c r="Q339" s="1106" t="s">
        <v>35</v>
      </c>
      <c r="R339" s="1106" t="s">
        <v>125</v>
      </c>
      <c r="S339" s="1106" t="s">
        <v>1033</v>
      </c>
      <c r="T339" s="1106" t="s">
        <v>4164</v>
      </c>
      <c r="U339" s="1106" t="s">
        <v>1034</v>
      </c>
      <c r="V339" s="1106" t="s">
        <v>5795</v>
      </c>
      <c r="W339" s="1116">
        <v>45434</v>
      </c>
      <c r="X339" s="1116">
        <v>47261</v>
      </c>
      <c r="Y339" s="1106" t="s">
        <v>5345</v>
      </c>
      <c r="Z339" s="1106" t="s">
        <v>5794</v>
      </c>
      <c r="AA339" s="1175">
        <v>44781</v>
      </c>
      <c r="AB339" s="462"/>
      <c r="AC339" s="1111"/>
      <c r="AD339" s="1114">
        <v>43334</v>
      </c>
    </row>
    <row r="340" spans="1:30" ht="15.75" customHeight="1">
      <c r="A340" s="1106" t="s">
        <v>10</v>
      </c>
      <c r="B340" s="1106" t="s">
        <v>11</v>
      </c>
      <c r="C340" s="1106" t="s">
        <v>28</v>
      </c>
      <c r="D340" s="1106" t="s">
        <v>1011</v>
      </c>
      <c r="E340" s="1106" t="s">
        <v>30</v>
      </c>
      <c r="F340" s="1107" t="str">
        <f t="array" ref="F340">IFERROR(INDEX(UIID!$K$2:$K1725, MATCH(CONCATENATE(B340,D340,G340,J340), UIID!$B$2:$B1725&amp;UIID!$D$2:$D1725&amp;UIID!$G$2:$G1725&amp;UIID!$H$2:$H1725, 0),), "Not Found")</f>
        <v>0722-0071</v>
      </c>
      <c r="G340" s="1106" t="s">
        <v>1734</v>
      </c>
      <c r="H340" s="1106"/>
      <c r="I340" s="1106" t="s">
        <v>5796</v>
      </c>
      <c r="J340" s="1106" t="s">
        <v>1735</v>
      </c>
      <c r="K340" s="1106">
        <v>10.2068440347034</v>
      </c>
      <c r="L340" s="1106">
        <v>123.757356850146</v>
      </c>
      <c r="M340" s="1106" t="s">
        <v>1736</v>
      </c>
      <c r="N340" s="1106" t="s">
        <v>5797</v>
      </c>
      <c r="O340" s="1106" t="s">
        <v>15</v>
      </c>
      <c r="P340" s="1106" t="s">
        <v>16</v>
      </c>
      <c r="Q340" s="1106" t="s">
        <v>35</v>
      </c>
      <c r="R340" s="1106" t="s">
        <v>107</v>
      </c>
      <c r="S340" s="1106" t="s">
        <v>2455</v>
      </c>
      <c r="T340" s="1106" t="s">
        <v>4164</v>
      </c>
      <c r="U340" s="1106" t="s">
        <v>663</v>
      </c>
      <c r="V340" s="1106" t="s">
        <v>1743</v>
      </c>
      <c r="W340" s="1116">
        <v>45418</v>
      </c>
      <c r="X340" s="1116">
        <v>47245</v>
      </c>
      <c r="Y340" s="1106" t="s">
        <v>5798</v>
      </c>
      <c r="Z340" s="1106" t="s">
        <v>5799</v>
      </c>
      <c r="AA340" s="1175">
        <v>43899</v>
      </c>
      <c r="AB340" s="551"/>
      <c r="AC340" s="1111"/>
      <c r="AD340" s="1114">
        <v>43346</v>
      </c>
    </row>
    <row r="341" spans="1:30" ht="15.75" customHeight="1">
      <c r="A341" s="1106" t="s">
        <v>10</v>
      </c>
      <c r="B341" s="1106" t="s">
        <v>11</v>
      </c>
      <c r="C341" s="1106" t="s">
        <v>28</v>
      </c>
      <c r="D341" s="1106" t="s">
        <v>1011</v>
      </c>
      <c r="E341" s="1106" t="s">
        <v>30</v>
      </c>
      <c r="F341" s="1107" t="str">
        <f t="array" ref="F341">IFERROR(INDEX(UIID!$K$2:$K1725, MATCH(CONCATENATE(B341,D341,G341,J341), UIID!$B$2:$B1725&amp;UIID!$D$2:$D1725&amp;UIID!$G$2:$G1725&amp;UIID!$H$2:$H1725, 0),), "Not Found")</f>
        <v>0722-0071</v>
      </c>
      <c r="G341" s="1106" t="s">
        <v>1734</v>
      </c>
      <c r="H341" s="1106"/>
      <c r="I341" s="1106" t="s">
        <v>5796</v>
      </c>
      <c r="J341" s="1106" t="s">
        <v>1735</v>
      </c>
      <c r="K341" s="1106">
        <v>10.2068440347034</v>
      </c>
      <c r="L341" s="1106">
        <v>123.757356850146</v>
      </c>
      <c r="M341" s="1106" t="s">
        <v>1736</v>
      </c>
      <c r="N341" s="1106" t="s">
        <v>5797</v>
      </c>
      <c r="O341" s="1106" t="s">
        <v>15</v>
      </c>
      <c r="P341" s="1106" t="s">
        <v>16</v>
      </c>
      <c r="Q341" s="1106" t="s">
        <v>35</v>
      </c>
      <c r="R341" s="1106" t="s">
        <v>107</v>
      </c>
      <c r="S341" s="1106" t="s">
        <v>662</v>
      </c>
      <c r="T341" s="1106" t="s">
        <v>4164</v>
      </c>
      <c r="U341" s="1106" t="s">
        <v>663</v>
      </c>
      <c r="V341" s="1106" t="s">
        <v>1744</v>
      </c>
      <c r="W341" s="1116">
        <v>45418</v>
      </c>
      <c r="X341" s="1116">
        <v>47245</v>
      </c>
      <c r="Y341" s="1106" t="s">
        <v>5798</v>
      </c>
      <c r="Z341" s="1106" t="s">
        <v>5801</v>
      </c>
      <c r="AA341" s="1175">
        <v>43899</v>
      </c>
      <c r="AB341" s="551"/>
      <c r="AC341" s="1111"/>
      <c r="AD341" s="1114">
        <v>43346</v>
      </c>
    </row>
    <row r="342" spans="1:30" ht="15.75" customHeight="1">
      <c r="A342" s="1106" t="s">
        <v>10</v>
      </c>
      <c r="B342" s="1106" t="s">
        <v>11</v>
      </c>
      <c r="C342" s="1106" t="s">
        <v>123</v>
      </c>
      <c r="D342" s="1106" t="s">
        <v>2267</v>
      </c>
      <c r="E342" s="1106" t="s">
        <v>123</v>
      </c>
      <c r="F342" s="1107" t="str">
        <f t="array" ref="F342">IFERROR(INDEX(UIID!$K$2:$K1725, MATCH(CONCATENATE(B342,D342,G342,J342), UIID!$B$2:$B1725&amp;UIID!$D$2:$D1725&amp;UIID!$G$2:$G1725&amp;UIID!$H$2:$H1725, 0),), "Not Found")</f>
        <v>0722-0095</v>
      </c>
      <c r="G342" s="1106" t="s">
        <v>1766</v>
      </c>
      <c r="H342" s="1106"/>
      <c r="I342" s="1106" t="s">
        <v>5802</v>
      </c>
      <c r="J342" s="1106" t="s">
        <v>2268</v>
      </c>
      <c r="K342" s="1106">
        <v>10.632855179097399</v>
      </c>
      <c r="L342" s="1106">
        <v>123.76546660696</v>
      </c>
      <c r="M342" s="1106" t="s">
        <v>1768</v>
      </c>
      <c r="N342" s="1106" t="s">
        <v>5803</v>
      </c>
      <c r="O342" s="1106" t="s">
        <v>15</v>
      </c>
      <c r="P342" s="1106" t="s">
        <v>16</v>
      </c>
      <c r="Q342" s="1106" t="s">
        <v>35</v>
      </c>
      <c r="R342" s="1106" t="s">
        <v>87</v>
      </c>
      <c r="S342" s="1106" t="s">
        <v>88</v>
      </c>
      <c r="T342" s="1106" t="s">
        <v>4164</v>
      </c>
      <c r="U342" s="1106" t="s">
        <v>2243</v>
      </c>
      <c r="V342" s="1106" t="s">
        <v>5804</v>
      </c>
      <c r="W342" s="1116">
        <v>45362</v>
      </c>
      <c r="X342" s="1116">
        <v>47189</v>
      </c>
      <c r="Y342" s="1120" t="s">
        <v>5805</v>
      </c>
      <c r="Z342" s="1120" t="s">
        <v>5806</v>
      </c>
      <c r="AA342" s="1169">
        <v>45247</v>
      </c>
      <c r="AB342" s="462"/>
      <c r="AC342" s="1111"/>
      <c r="AD342" s="1121"/>
    </row>
    <row r="343" spans="1:30" ht="15.75" customHeight="1">
      <c r="A343" s="1106" t="s">
        <v>10</v>
      </c>
      <c r="B343" s="1106" t="s">
        <v>11</v>
      </c>
      <c r="C343" s="1106" t="s">
        <v>123</v>
      </c>
      <c r="D343" s="1106" t="s">
        <v>2267</v>
      </c>
      <c r="E343" s="1106" t="s">
        <v>123</v>
      </c>
      <c r="F343" s="1107" t="str">
        <f t="array" ref="F343">IFERROR(INDEX(UIID!$K$2:$K1725, MATCH(CONCATENATE(B343,D343,G343,J343), UIID!$B$2:$B1725&amp;UIID!$D$2:$D1725&amp;UIID!$G$2:$G1725&amp;UIID!$H$2:$H1725, 0),), "Not Found")</f>
        <v>0722-0095</v>
      </c>
      <c r="G343" s="1106" t="s">
        <v>1766</v>
      </c>
      <c r="H343" s="1106"/>
      <c r="I343" s="1106" t="s">
        <v>5802</v>
      </c>
      <c r="J343" s="1106" t="s">
        <v>2268</v>
      </c>
      <c r="K343" s="1106">
        <v>10.632855179097399</v>
      </c>
      <c r="L343" s="1106">
        <v>123.76546660696</v>
      </c>
      <c r="M343" s="1106" t="s">
        <v>1768</v>
      </c>
      <c r="N343" s="1106" t="s">
        <v>5803</v>
      </c>
      <c r="O343" s="1106" t="s">
        <v>15</v>
      </c>
      <c r="P343" s="1106" t="s">
        <v>16</v>
      </c>
      <c r="Q343" s="1106" t="s">
        <v>35</v>
      </c>
      <c r="R343" s="1106" t="s">
        <v>32</v>
      </c>
      <c r="S343" s="1106" t="s">
        <v>33</v>
      </c>
      <c r="T343" s="1106" t="s">
        <v>4164</v>
      </c>
      <c r="U343" s="1106" t="s">
        <v>78</v>
      </c>
      <c r="V343" s="1106" t="s">
        <v>5807</v>
      </c>
      <c r="W343" s="1116">
        <v>45362</v>
      </c>
      <c r="X343" s="1116">
        <v>47189</v>
      </c>
      <c r="Y343" s="1120" t="s">
        <v>5808</v>
      </c>
      <c r="Z343" s="1120" t="s">
        <v>5809</v>
      </c>
      <c r="AA343" s="1169">
        <v>46106</v>
      </c>
      <c r="AB343" s="551"/>
      <c r="AC343" s="1111"/>
      <c r="AD343" s="1121"/>
    </row>
    <row r="344" spans="1:30" ht="15.75" customHeight="1">
      <c r="A344" s="1106" t="s">
        <v>10</v>
      </c>
      <c r="B344" s="1106" t="s">
        <v>11</v>
      </c>
      <c r="C344" s="1106" t="s">
        <v>123</v>
      </c>
      <c r="D344" s="1106" t="s">
        <v>2267</v>
      </c>
      <c r="E344" s="1106" t="s">
        <v>123</v>
      </c>
      <c r="F344" s="1107" t="str">
        <f t="array" ref="F344">IFERROR(INDEX(UIID!$K$2:$K1725, MATCH(CONCATENATE(B344,D344,G344,J344), UIID!$B$2:$B1725&amp;UIID!$D$2:$D1725&amp;UIID!$G$2:$G1725&amp;UIID!$H$2:$H1725, 0),), "Not Found")</f>
        <v>0722-0095</v>
      </c>
      <c r="G344" s="1106" t="s">
        <v>1766</v>
      </c>
      <c r="H344" s="1106"/>
      <c r="I344" s="1106" t="s">
        <v>5802</v>
      </c>
      <c r="J344" s="1106" t="s">
        <v>2268</v>
      </c>
      <c r="K344" s="1106">
        <v>10.632855179097399</v>
      </c>
      <c r="L344" s="1106">
        <v>123.76546660696</v>
      </c>
      <c r="M344" s="1106" t="s">
        <v>1768</v>
      </c>
      <c r="N344" s="1106" t="s">
        <v>5803</v>
      </c>
      <c r="O344" s="1106" t="s">
        <v>15</v>
      </c>
      <c r="P344" s="1106" t="s">
        <v>16</v>
      </c>
      <c r="Q344" s="1106" t="s">
        <v>35</v>
      </c>
      <c r="R344" s="1106" t="s">
        <v>32</v>
      </c>
      <c r="S344" s="1106" t="s">
        <v>39</v>
      </c>
      <c r="T344" s="1106" t="s">
        <v>4164</v>
      </c>
      <c r="U344" s="1106" t="s">
        <v>192</v>
      </c>
      <c r="V344" s="1106" t="s">
        <v>5810</v>
      </c>
      <c r="W344" s="1116">
        <v>45362</v>
      </c>
      <c r="X344" s="1116">
        <v>47189</v>
      </c>
      <c r="Y344" s="1120" t="s">
        <v>5811</v>
      </c>
      <c r="Z344" s="1120" t="s">
        <v>5812</v>
      </c>
      <c r="AA344" s="1120" t="s">
        <v>5813</v>
      </c>
      <c r="AB344" s="551"/>
      <c r="AC344" s="1111"/>
      <c r="AD344" s="1121"/>
    </row>
    <row r="345" spans="1:30" ht="15.75" customHeight="1">
      <c r="A345" s="1106" t="s">
        <v>10</v>
      </c>
      <c r="B345" s="1106" t="s">
        <v>11</v>
      </c>
      <c r="C345" s="1106" t="s">
        <v>123</v>
      </c>
      <c r="D345" s="1106" t="s">
        <v>2267</v>
      </c>
      <c r="E345" s="1106" t="s">
        <v>123</v>
      </c>
      <c r="F345" s="1107" t="str">
        <f t="array" ref="F345">IFERROR(INDEX(UIID!$K$2:$K1725, MATCH(CONCATENATE(B345,D345,G345,J345), UIID!$B$2:$B1725&amp;UIID!$D$2:$D1725&amp;UIID!$G$2:$G1725&amp;UIID!$H$2:$H1725, 0),), "Not Found")</f>
        <v>0722-0095</v>
      </c>
      <c r="G345" s="1106" t="s">
        <v>1766</v>
      </c>
      <c r="H345" s="1106"/>
      <c r="I345" s="1106" t="s">
        <v>5802</v>
      </c>
      <c r="J345" s="1106" t="s">
        <v>2268</v>
      </c>
      <c r="K345" s="1106">
        <v>10.632855179097399</v>
      </c>
      <c r="L345" s="1106">
        <v>123.76546660696</v>
      </c>
      <c r="M345" s="1106" t="s">
        <v>1768</v>
      </c>
      <c r="N345" s="1106" t="s">
        <v>5803</v>
      </c>
      <c r="O345" s="1106" t="s">
        <v>15</v>
      </c>
      <c r="P345" s="1106" t="s">
        <v>16</v>
      </c>
      <c r="Q345" s="1106" t="s">
        <v>35</v>
      </c>
      <c r="R345" s="1106" t="s">
        <v>84</v>
      </c>
      <c r="S345" s="1106" t="s">
        <v>93</v>
      </c>
      <c r="T345" s="1106" t="s">
        <v>4213</v>
      </c>
      <c r="U345" s="1106" t="s">
        <v>2271</v>
      </c>
      <c r="V345" s="1106" t="s">
        <v>5814</v>
      </c>
      <c r="W345" s="1116">
        <v>45362</v>
      </c>
      <c r="X345" s="1116">
        <v>47189</v>
      </c>
      <c r="Y345" s="1120" t="s">
        <v>5815</v>
      </c>
      <c r="Z345" s="1120" t="s">
        <v>5816</v>
      </c>
      <c r="AA345" s="1120" t="s">
        <v>5817</v>
      </c>
      <c r="AB345" s="551"/>
      <c r="AC345" s="1111"/>
      <c r="AD345" s="1121"/>
    </row>
    <row r="346" spans="1:30" ht="15.75" customHeight="1">
      <c r="A346" s="1106" t="s">
        <v>10</v>
      </c>
      <c r="B346" s="1106" t="s">
        <v>11</v>
      </c>
      <c r="C346" s="1106" t="s">
        <v>123</v>
      </c>
      <c r="D346" s="1106" t="s">
        <v>2267</v>
      </c>
      <c r="E346" s="1106" t="s">
        <v>123</v>
      </c>
      <c r="F346" s="1107" t="str">
        <f t="array" ref="F346">IFERROR(INDEX(UIID!$K$2:$K1725, MATCH(CONCATENATE(B346,D346,G346,J346), UIID!$B$2:$B1725&amp;UIID!$D$2:$D1725&amp;UIID!$G$2:$G1725&amp;UIID!$H$2:$H1725, 0),), "Not Found")</f>
        <v>0722-0095</v>
      </c>
      <c r="G346" s="1106" t="s">
        <v>1766</v>
      </c>
      <c r="H346" s="1106"/>
      <c r="I346" s="1106" t="s">
        <v>5802</v>
      </c>
      <c r="J346" s="1106" t="s">
        <v>2268</v>
      </c>
      <c r="K346" s="1106">
        <v>10.632855179097399</v>
      </c>
      <c r="L346" s="1106">
        <v>123.76546660696</v>
      </c>
      <c r="M346" s="1106" t="s">
        <v>1768</v>
      </c>
      <c r="N346" s="1106" t="s">
        <v>5803</v>
      </c>
      <c r="O346" s="1106" t="s">
        <v>15</v>
      </c>
      <c r="P346" s="1106" t="s">
        <v>16</v>
      </c>
      <c r="Q346" s="1106" t="s">
        <v>35</v>
      </c>
      <c r="R346" s="1106" t="s">
        <v>84</v>
      </c>
      <c r="S346" s="1106" t="s">
        <v>85</v>
      </c>
      <c r="T346" s="1106" t="s">
        <v>4164</v>
      </c>
      <c r="U346" s="1106" t="s">
        <v>2271</v>
      </c>
      <c r="V346" s="1106" t="s">
        <v>5818</v>
      </c>
      <c r="W346" s="1116">
        <v>45362</v>
      </c>
      <c r="X346" s="1116">
        <v>47189</v>
      </c>
      <c r="Y346" s="1120" t="s">
        <v>5819</v>
      </c>
      <c r="Z346" s="1120" t="s">
        <v>5816</v>
      </c>
      <c r="AA346" s="1120" t="s">
        <v>5817</v>
      </c>
      <c r="AB346" s="551"/>
      <c r="AC346" s="1111"/>
      <c r="AD346" s="1121"/>
    </row>
    <row r="347" spans="1:30" ht="15.75" customHeight="1">
      <c r="A347" s="1106" t="s">
        <v>10</v>
      </c>
      <c r="B347" s="1106" t="s">
        <v>11</v>
      </c>
      <c r="C347" s="1106" t="s">
        <v>28</v>
      </c>
      <c r="D347" s="1106" t="s">
        <v>13</v>
      </c>
      <c r="E347" s="1106" t="s">
        <v>3756</v>
      </c>
      <c r="F347" s="1107" t="str">
        <f t="array" ref="F347">IFERROR(INDEX(UIID!$K$2:$K1725, MATCH(CONCATENATE(B347,D347,G347,J347), UIID!$B$2:$B1725&amp;UIID!$D$2:$D1725&amp;UIID!$G$2:$G1725&amp;UIID!$H$2:$H1725, 0),), "Not Found")</f>
        <v>0722-0077</v>
      </c>
      <c r="G347" s="1106" t="s">
        <v>1766</v>
      </c>
      <c r="H347" s="1106"/>
      <c r="I347" s="1106" t="s">
        <v>5802</v>
      </c>
      <c r="J347" s="1106" t="s">
        <v>3795</v>
      </c>
      <c r="K347" s="1106">
        <v>10.3244329810623</v>
      </c>
      <c r="L347" s="1106">
        <v>123.890733776613</v>
      </c>
      <c r="M347" s="1106" t="s">
        <v>1768</v>
      </c>
      <c r="N347" s="1106" t="s">
        <v>5803</v>
      </c>
      <c r="O347" s="1106" t="s">
        <v>15</v>
      </c>
      <c r="P347" s="1106" t="s">
        <v>16</v>
      </c>
      <c r="Q347" s="1106" t="s">
        <v>35</v>
      </c>
      <c r="R347" s="1106" t="s">
        <v>32</v>
      </c>
      <c r="S347" s="1106" t="s">
        <v>47</v>
      </c>
      <c r="T347" s="1106" t="s">
        <v>4164</v>
      </c>
      <c r="U347" s="1106" t="s">
        <v>78</v>
      </c>
      <c r="V347" s="1106" t="s">
        <v>1769</v>
      </c>
      <c r="W347" s="1116">
        <v>45267</v>
      </c>
      <c r="X347" s="1116">
        <v>47098</v>
      </c>
      <c r="Y347" s="1106" t="s">
        <v>5820</v>
      </c>
      <c r="Z347" s="1106" t="s">
        <v>5821</v>
      </c>
      <c r="AA347" s="1175">
        <v>44127</v>
      </c>
      <c r="AB347" s="465">
        <v>45784</v>
      </c>
      <c r="AC347" s="1111" t="s">
        <v>4163</v>
      </c>
      <c r="AD347" s="1114">
        <v>43420</v>
      </c>
    </row>
    <row r="348" spans="1:30" ht="15.75" customHeight="1">
      <c r="A348" s="1106" t="s">
        <v>10</v>
      </c>
      <c r="B348" s="1106" t="s">
        <v>11</v>
      </c>
      <c r="C348" s="1106" t="s">
        <v>28</v>
      </c>
      <c r="D348" s="1106" t="s">
        <v>13</v>
      </c>
      <c r="E348" s="1106" t="s">
        <v>3756</v>
      </c>
      <c r="F348" s="1107" t="str">
        <f t="array" ref="F348">IFERROR(INDEX(UIID!$K$2:$K1725, MATCH(CONCATENATE(B348,D348,G348,J348), UIID!$B$2:$B1725&amp;UIID!$D$2:$D1725&amp;UIID!$G$2:$G1725&amp;UIID!$H$2:$H1725, 0),), "Not Found")</f>
        <v>0722-0077</v>
      </c>
      <c r="G348" s="1106" t="s">
        <v>1766</v>
      </c>
      <c r="H348" s="1106"/>
      <c r="I348" s="1106" t="s">
        <v>5802</v>
      </c>
      <c r="J348" s="1106" t="s">
        <v>3795</v>
      </c>
      <c r="K348" s="1106">
        <v>10.3244329810623</v>
      </c>
      <c r="L348" s="1106">
        <v>123.890733776613</v>
      </c>
      <c r="M348" s="1106" t="s">
        <v>1768</v>
      </c>
      <c r="N348" s="1106" t="s">
        <v>5803</v>
      </c>
      <c r="O348" s="1106" t="s">
        <v>15</v>
      </c>
      <c r="P348" s="1106" t="s">
        <v>16</v>
      </c>
      <c r="Q348" s="1106" t="s">
        <v>35</v>
      </c>
      <c r="R348" s="1106" t="s">
        <v>32</v>
      </c>
      <c r="S348" s="1106" t="s">
        <v>39</v>
      </c>
      <c r="T348" s="1106" t="s">
        <v>4164</v>
      </c>
      <c r="U348" s="1106" t="s">
        <v>40</v>
      </c>
      <c r="V348" s="1108" t="s">
        <v>5822</v>
      </c>
      <c r="W348" s="1116">
        <v>45267</v>
      </c>
      <c r="X348" s="1116">
        <v>47098</v>
      </c>
      <c r="Y348" s="1106" t="s">
        <v>5823</v>
      </c>
      <c r="Z348" s="1106" t="s">
        <v>5824</v>
      </c>
      <c r="AA348" s="1106" t="s">
        <v>5825</v>
      </c>
      <c r="AB348" s="549">
        <v>45538</v>
      </c>
      <c r="AC348" s="1111" t="s">
        <v>4163</v>
      </c>
      <c r="AD348" s="1114">
        <v>43682</v>
      </c>
    </row>
    <row r="349" spans="1:30" ht="15.75" customHeight="1">
      <c r="A349" s="1106" t="s">
        <v>10</v>
      </c>
      <c r="B349" s="1106" t="s">
        <v>11</v>
      </c>
      <c r="C349" s="1106" t="s">
        <v>28</v>
      </c>
      <c r="D349" s="1106" t="s">
        <v>13</v>
      </c>
      <c r="E349" s="1106" t="s">
        <v>3756</v>
      </c>
      <c r="F349" s="1107" t="str">
        <f t="array" ref="F349">IFERROR(INDEX(UIID!$K$2:$K1725, MATCH(CONCATENATE(B349,D349,G349,J349), UIID!$B$2:$B1725&amp;UIID!$D$2:$D1725&amp;UIID!$G$2:$G1725&amp;UIID!$H$2:$H1725, 0),), "Not Found")</f>
        <v>0722-0077</v>
      </c>
      <c r="G349" s="1106" t="s">
        <v>1766</v>
      </c>
      <c r="H349" s="1106"/>
      <c r="I349" s="1106" t="s">
        <v>5802</v>
      </c>
      <c r="J349" s="1106" t="s">
        <v>3795</v>
      </c>
      <c r="K349" s="1106">
        <v>10.3244329810623</v>
      </c>
      <c r="L349" s="1106">
        <v>123.890733776613</v>
      </c>
      <c r="M349" s="1106" t="s">
        <v>1768</v>
      </c>
      <c r="N349" s="1106" t="s">
        <v>5803</v>
      </c>
      <c r="O349" s="1106" t="s">
        <v>15</v>
      </c>
      <c r="P349" s="1106" t="s">
        <v>16</v>
      </c>
      <c r="Q349" s="1106" t="s">
        <v>35</v>
      </c>
      <c r="R349" s="1106" t="s">
        <v>32</v>
      </c>
      <c r="S349" s="1106" t="s">
        <v>33</v>
      </c>
      <c r="T349" s="1106" t="s">
        <v>4164</v>
      </c>
      <c r="U349" s="1106" t="s">
        <v>1770</v>
      </c>
      <c r="V349" s="1106" t="s">
        <v>1771</v>
      </c>
      <c r="W349" s="1116">
        <v>45267</v>
      </c>
      <c r="X349" s="1116">
        <v>47098</v>
      </c>
      <c r="Y349" s="1106" t="s">
        <v>5728</v>
      </c>
      <c r="Z349" s="1106" t="s">
        <v>5826</v>
      </c>
      <c r="AA349" s="1175">
        <v>43643</v>
      </c>
      <c r="AB349" s="465">
        <v>45784</v>
      </c>
      <c r="AC349" s="1111" t="s">
        <v>4163</v>
      </c>
      <c r="AD349" s="1114">
        <v>43420</v>
      </c>
    </row>
    <row r="350" spans="1:30" ht="15.75" customHeight="1">
      <c r="A350" s="1106" t="s">
        <v>10</v>
      </c>
      <c r="B350" s="1106" t="s">
        <v>11</v>
      </c>
      <c r="C350" s="1106" t="s">
        <v>28</v>
      </c>
      <c r="D350" s="1106" t="s">
        <v>13</v>
      </c>
      <c r="E350" s="1106" t="s">
        <v>3756</v>
      </c>
      <c r="F350" s="1107" t="str">
        <f t="array" ref="F350">IFERROR(INDEX(UIID!$K$2:$K1725, MATCH(CONCATENATE(B350,D350,G350,J350), UIID!$B$2:$B1725&amp;UIID!$D$2:$D1725&amp;UIID!$G$2:$G1725&amp;UIID!$H$2:$H1725, 0),), "Not Found")</f>
        <v>0722-0077</v>
      </c>
      <c r="G350" s="1106" t="s">
        <v>1766</v>
      </c>
      <c r="H350" s="1106"/>
      <c r="I350" s="1106" t="s">
        <v>5802</v>
      </c>
      <c r="J350" s="1106" t="s">
        <v>3795</v>
      </c>
      <c r="K350" s="1106">
        <v>10.3244329810623</v>
      </c>
      <c r="L350" s="1106">
        <v>123.890733776613</v>
      </c>
      <c r="M350" s="1106" t="s">
        <v>5827</v>
      </c>
      <c r="N350" s="1106" t="s">
        <v>5803</v>
      </c>
      <c r="O350" s="1106" t="s">
        <v>15</v>
      </c>
      <c r="P350" s="1106" t="s">
        <v>16</v>
      </c>
      <c r="Q350" s="1106" t="s">
        <v>35</v>
      </c>
      <c r="R350" s="1106" t="s">
        <v>922</v>
      </c>
      <c r="S350" s="1106" t="s">
        <v>925</v>
      </c>
      <c r="T350" s="1106" t="s">
        <v>4213</v>
      </c>
      <c r="U350" s="1106" t="s">
        <v>926</v>
      </c>
      <c r="V350" s="1106" t="s">
        <v>1772</v>
      </c>
      <c r="W350" s="1116">
        <v>45267</v>
      </c>
      <c r="X350" s="1116">
        <v>47098</v>
      </c>
      <c r="Y350" s="1106" t="s">
        <v>5820</v>
      </c>
      <c r="Z350" s="1106" t="s">
        <v>5828</v>
      </c>
      <c r="AA350" s="1175">
        <v>45116</v>
      </c>
      <c r="AB350" s="465">
        <v>45784</v>
      </c>
      <c r="AC350" s="1111" t="s">
        <v>4163</v>
      </c>
      <c r="AD350" s="1114">
        <v>43420</v>
      </c>
    </row>
    <row r="351" spans="1:30" ht="15.75" customHeight="1">
      <c r="A351" s="1106" t="s">
        <v>10</v>
      </c>
      <c r="B351" s="1106" t="s">
        <v>11</v>
      </c>
      <c r="C351" s="1106" t="s">
        <v>28</v>
      </c>
      <c r="D351" s="1106" t="s">
        <v>13</v>
      </c>
      <c r="E351" s="1106" t="s">
        <v>3756</v>
      </c>
      <c r="F351" s="1107" t="str">
        <f t="array" ref="F351">IFERROR(INDEX(UIID!$K$2:$K1725, MATCH(CONCATENATE(B351,D351,G351,J351), UIID!$B$2:$B1725&amp;UIID!$D$2:$D1725&amp;UIID!$G$2:$G1725&amp;UIID!$H$2:$H1725, 0),), "Not Found")</f>
        <v>0722-0077</v>
      </c>
      <c r="G351" s="1106" t="s">
        <v>1766</v>
      </c>
      <c r="H351" s="1106"/>
      <c r="I351" s="1106" t="s">
        <v>5802</v>
      </c>
      <c r="J351" s="1106" t="s">
        <v>3795</v>
      </c>
      <c r="K351" s="1106">
        <v>10.3244329810623</v>
      </c>
      <c r="L351" s="1106">
        <v>123.890733776613</v>
      </c>
      <c r="M351" s="1106" t="s">
        <v>5827</v>
      </c>
      <c r="N351" s="1106" t="s">
        <v>5803</v>
      </c>
      <c r="O351" s="1106" t="s">
        <v>15</v>
      </c>
      <c r="P351" s="1106" t="s">
        <v>16</v>
      </c>
      <c r="Q351" s="1106" t="s">
        <v>35</v>
      </c>
      <c r="R351" s="1106" t="s">
        <v>32</v>
      </c>
      <c r="S351" s="1106" t="s">
        <v>36</v>
      </c>
      <c r="T351" s="1106" t="s">
        <v>4164</v>
      </c>
      <c r="U351" s="1106" t="s">
        <v>91</v>
      </c>
      <c r="V351" s="1106" t="s">
        <v>1773</v>
      </c>
      <c r="W351" s="1116">
        <v>45267</v>
      </c>
      <c r="X351" s="1116">
        <v>47098</v>
      </c>
      <c r="Y351" s="1106" t="s">
        <v>5820</v>
      </c>
      <c r="Z351" s="1106" t="s">
        <v>5829</v>
      </c>
      <c r="AA351" s="1175">
        <v>44100</v>
      </c>
      <c r="AB351" s="465">
        <v>45784</v>
      </c>
      <c r="AC351" s="1111" t="s">
        <v>4163</v>
      </c>
      <c r="AD351" s="1114">
        <v>43420</v>
      </c>
    </row>
    <row r="352" spans="1:30" ht="15.75" customHeight="1">
      <c r="A352" s="1106" t="s">
        <v>10</v>
      </c>
      <c r="B352" s="1106" t="s">
        <v>11</v>
      </c>
      <c r="C352" s="1106" t="s">
        <v>28</v>
      </c>
      <c r="D352" s="1106" t="s">
        <v>13</v>
      </c>
      <c r="E352" s="1106" t="s">
        <v>3756</v>
      </c>
      <c r="F352" s="1107" t="str">
        <f t="array" ref="F352">IFERROR(INDEX(UIID!$K$2:$K1725, MATCH(CONCATENATE(B352,D352,G352,J352), UIID!$B$2:$B1725&amp;UIID!$D$2:$D1725&amp;UIID!$G$2:$G1725&amp;UIID!$H$2:$H1725, 0),), "Not Found")</f>
        <v>0722-0077</v>
      </c>
      <c r="G352" s="1106" t="s">
        <v>1766</v>
      </c>
      <c r="H352" s="1106"/>
      <c r="I352" s="1106" t="s">
        <v>5802</v>
      </c>
      <c r="J352" s="1106" t="s">
        <v>3795</v>
      </c>
      <c r="K352" s="1106">
        <v>10.3244329810623</v>
      </c>
      <c r="L352" s="1106">
        <v>123.890733776613</v>
      </c>
      <c r="M352" s="1106" t="s">
        <v>5827</v>
      </c>
      <c r="N352" s="1106" t="s">
        <v>5803</v>
      </c>
      <c r="O352" s="1106" t="s">
        <v>15</v>
      </c>
      <c r="P352" s="1106" t="s">
        <v>16</v>
      </c>
      <c r="Q352" s="1106" t="s">
        <v>35</v>
      </c>
      <c r="R352" s="1106" t="s">
        <v>922</v>
      </c>
      <c r="S352" s="1106" t="s">
        <v>923</v>
      </c>
      <c r="T352" s="1106" t="s">
        <v>4164</v>
      </c>
      <c r="U352" s="1106" t="s">
        <v>232</v>
      </c>
      <c r="V352" s="1106" t="s">
        <v>1774</v>
      </c>
      <c r="W352" s="1116">
        <v>45267</v>
      </c>
      <c r="X352" s="1116">
        <v>47098</v>
      </c>
      <c r="Y352" s="1106" t="s">
        <v>5728</v>
      </c>
      <c r="Z352" s="1106" t="s">
        <v>5830</v>
      </c>
      <c r="AA352" s="1175">
        <v>44068</v>
      </c>
      <c r="AB352" s="465">
        <v>45784</v>
      </c>
      <c r="AC352" s="1111" t="s">
        <v>4163</v>
      </c>
      <c r="AD352" s="1114">
        <v>43420</v>
      </c>
    </row>
    <row r="353" spans="1:30" ht="15.75" customHeight="1">
      <c r="A353" s="1106" t="s">
        <v>10</v>
      </c>
      <c r="B353" s="1106" t="s">
        <v>11</v>
      </c>
      <c r="C353" s="1106" t="s">
        <v>123</v>
      </c>
      <c r="D353" s="1106" t="s">
        <v>513</v>
      </c>
      <c r="E353" s="1106" t="s">
        <v>28</v>
      </c>
      <c r="F353" s="1107" t="str">
        <f t="array" ref="F353">IFERROR(INDEX(UIID!$K$2:$K1725, MATCH(CONCATENATE(B353,D353,G353,J353), UIID!$B$2:$B1725&amp;UIID!$D$2:$D1725&amp;UIID!$G$2:$G1725&amp;UIID!$H$2:$H1725, 0),), "Not Found")</f>
        <v>0722-0075</v>
      </c>
      <c r="G353" s="1106" t="s">
        <v>1775</v>
      </c>
      <c r="H353" s="1106"/>
      <c r="I353" s="1106" t="s">
        <v>5250</v>
      </c>
      <c r="J353" s="1106" t="s">
        <v>1776</v>
      </c>
      <c r="K353" s="1106">
        <v>10.517144106243199</v>
      </c>
      <c r="L353" s="1106">
        <v>123.73554091193699</v>
      </c>
      <c r="M353" s="1106" t="s">
        <v>1777</v>
      </c>
      <c r="N353" s="1106" t="s">
        <v>5831</v>
      </c>
      <c r="O353" s="1106" t="s">
        <v>15</v>
      </c>
      <c r="P353" s="1106" t="s">
        <v>16</v>
      </c>
      <c r="Q353" s="1106" t="s">
        <v>35</v>
      </c>
      <c r="R353" s="1106" t="s">
        <v>87</v>
      </c>
      <c r="S353" s="1106" t="s">
        <v>88</v>
      </c>
      <c r="T353" s="1106" t="s">
        <v>4164</v>
      </c>
      <c r="U353" s="1106" t="s">
        <v>187</v>
      </c>
      <c r="V353" s="1106" t="s">
        <v>5832</v>
      </c>
      <c r="W353" s="1116">
        <v>45365</v>
      </c>
      <c r="X353" s="1116">
        <v>47192</v>
      </c>
      <c r="Y353" s="1106" t="s">
        <v>5504</v>
      </c>
      <c r="Z353" s="1106" t="s">
        <v>5833</v>
      </c>
      <c r="AA353" s="1168">
        <v>45311</v>
      </c>
      <c r="AB353" s="551"/>
      <c r="AC353" s="1111"/>
      <c r="AD353" s="1121"/>
    </row>
    <row r="354" spans="1:30" ht="15.75" customHeight="1">
      <c r="A354" s="1106" t="s">
        <v>10</v>
      </c>
      <c r="B354" s="1106" t="s">
        <v>11</v>
      </c>
      <c r="C354" s="1106" t="s">
        <v>123</v>
      </c>
      <c r="D354" s="1106" t="s">
        <v>513</v>
      </c>
      <c r="E354" s="1106" t="s">
        <v>28</v>
      </c>
      <c r="F354" s="1107" t="str">
        <f t="array" ref="F354">IFERROR(INDEX(UIID!$K$2:$K1725, MATCH(CONCATENATE(B354,D354,G354,J354), UIID!$B$2:$B1725&amp;UIID!$D$2:$D1725&amp;UIID!$G$2:$G1725&amp;UIID!$H$2:$H1725, 0),), "Not Found")</f>
        <v>0722-0075</v>
      </c>
      <c r="G354" s="1106" t="s">
        <v>1775</v>
      </c>
      <c r="H354" s="1106"/>
      <c r="I354" s="1106" t="s">
        <v>5250</v>
      </c>
      <c r="J354" s="1106" t="s">
        <v>1776</v>
      </c>
      <c r="K354" s="1106">
        <v>10.517144106243199</v>
      </c>
      <c r="L354" s="1106">
        <v>123.73554091193699</v>
      </c>
      <c r="M354" s="1106" t="s">
        <v>1777</v>
      </c>
      <c r="N354" s="1106" t="s">
        <v>5831</v>
      </c>
      <c r="O354" s="1106" t="s">
        <v>15</v>
      </c>
      <c r="P354" s="1106" t="s">
        <v>16</v>
      </c>
      <c r="Q354" s="1106" t="s">
        <v>35</v>
      </c>
      <c r="R354" s="1106" t="s">
        <v>84</v>
      </c>
      <c r="S354" s="1106" t="s">
        <v>1778</v>
      </c>
      <c r="T354" s="1106" t="s">
        <v>4164</v>
      </c>
      <c r="U354" s="1106" t="s">
        <v>261</v>
      </c>
      <c r="V354" s="1106" t="s">
        <v>1779</v>
      </c>
      <c r="W354" s="1116">
        <v>45365</v>
      </c>
      <c r="X354" s="1116">
        <v>47192</v>
      </c>
      <c r="Y354" s="1106" t="s">
        <v>5835</v>
      </c>
      <c r="Z354" s="1106" t="s">
        <v>5836</v>
      </c>
      <c r="AA354" s="1175">
        <v>45554</v>
      </c>
      <c r="AB354" s="551"/>
      <c r="AC354" s="1111"/>
      <c r="AD354" s="1114">
        <v>44018</v>
      </c>
    </row>
    <row r="355" spans="1:30" ht="15.75" customHeight="1">
      <c r="A355" s="1106" t="s">
        <v>10</v>
      </c>
      <c r="B355" s="1106" t="s">
        <v>11</v>
      </c>
      <c r="C355" s="1106" t="s">
        <v>123</v>
      </c>
      <c r="D355" s="1106" t="s">
        <v>513</v>
      </c>
      <c r="E355" s="1106" t="s">
        <v>28</v>
      </c>
      <c r="F355" s="1107" t="str">
        <f t="array" ref="F355">IFERROR(INDEX(UIID!$K$2:$K1725, MATCH(CONCATENATE(B355,D355,G355,J355), UIID!$B$2:$B1725&amp;UIID!$D$2:$D1725&amp;UIID!$G$2:$G1725&amp;UIID!$H$2:$H1725, 0),), "Not Found")</f>
        <v>0722-0075</v>
      </c>
      <c r="G355" s="1106" t="s">
        <v>1775</v>
      </c>
      <c r="H355" s="1106"/>
      <c r="I355" s="1106" t="s">
        <v>5250</v>
      </c>
      <c r="J355" s="1106" t="s">
        <v>1776</v>
      </c>
      <c r="K355" s="1106">
        <v>10.517144106243199</v>
      </c>
      <c r="L355" s="1106">
        <v>123.73554091193699</v>
      </c>
      <c r="M355" s="1106" t="s">
        <v>1777</v>
      </c>
      <c r="N355" s="1106" t="s">
        <v>5831</v>
      </c>
      <c r="O355" s="1106" t="s">
        <v>15</v>
      </c>
      <c r="P355" s="1106" t="s">
        <v>16</v>
      </c>
      <c r="Q355" s="1106" t="s">
        <v>35</v>
      </c>
      <c r="R355" s="1106" t="s">
        <v>84</v>
      </c>
      <c r="S355" s="1106" t="s">
        <v>545</v>
      </c>
      <c r="T355" s="1106" t="s">
        <v>4164</v>
      </c>
      <c r="U355" s="1106" t="s">
        <v>261</v>
      </c>
      <c r="V355" s="1106" t="s">
        <v>1780</v>
      </c>
      <c r="W355" s="1116">
        <v>45365</v>
      </c>
      <c r="X355" s="1116">
        <v>47192</v>
      </c>
      <c r="Y355" s="1106" t="s">
        <v>5838</v>
      </c>
      <c r="Z355" s="1106" t="s">
        <v>5839</v>
      </c>
      <c r="AA355" s="1175">
        <v>45495</v>
      </c>
      <c r="AB355" s="551"/>
      <c r="AC355" s="1111"/>
      <c r="AD355" s="1114">
        <v>44018</v>
      </c>
    </row>
    <row r="356" spans="1:30" ht="15.75" customHeight="1">
      <c r="A356" s="1106" t="s">
        <v>10</v>
      </c>
      <c r="B356" s="1106" t="s">
        <v>11</v>
      </c>
      <c r="C356" s="1106" t="s">
        <v>123</v>
      </c>
      <c r="D356" s="1106" t="s">
        <v>513</v>
      </c>
      <c r="E356" s="1106" t="s">
        <v>28</v>
      </c>
      <c r="F356" s="1107" t="str">
        <f t="array" ref="F356">IFERROR(INDEX(UIID!$K$2:$K1725, MATCH(CONCATENATE(B356,D356,G356,J356), UIID!$B$2:$B1725&amp;UIID!$D$2:$D1725&amp;UIID!$G$2:$G1725&amp;UIID!$H$2:$H1725, 0),), "Not Found")</f>
        <v>0722-0075</v>
      </c>
      <c r="G356" s="1106" t="s">
        <v>1775</v>
      </c>
      <c r="H356" s="1106"/>
      <c r="I356" s="1106" t="s">
        <v>5250</v>
      </c>
      <c r="J356" s="1106" t="s">
        <v>1776</v>
      </c>
      <c r="K356" s="1106">
        <v>10.517144106243199</v>
      </c>
      <c r="L356" s="1106">
        <v>123.73554091193699</v>
      </c>
      <c r="M356" s="1106" t="s">
        <v>1777</v>
      </c>
      <c r="N356" s="1106" t="s">
        <v>5831</v>
      </c>
      <c r="O356" s="1106" t="s">
        <v>15</v>
      </c>
      <c r="P356" s="1106" t="s">
        <v>16</v>
      </c>
      <c r="Q356" s="1106" t="s">
        <v>35</v>
      </c>
      <c r="R356" s="1106" t="s">
        <v>84</v>
      </c>
      <c r="S356" s="1106" t="s">
        <v>93</v>
      </c>
      <c r="T356" s="1106" t="s">
        <v>4213</v>
      </c>
      <c r="U356" s="1106" t="s">
        <v>261</v>
      </c>
      <c r="V356" s="1106" t="s">
        <v>1781</v>
      </c>
      <c r="W356" s="1116">
        <v>45365</v>
      </c>
      <c r="X356" s="1116">
        <v>47192</v>
      </c>
      <c r="Y356" s="1106" t="s">
        <v>5838</v>
      </c>
      <c r="Z356" s="1106" t="s">
        <v>5841</v>
      </c>
      <c r="AA356" s="1173">
        <v>44808</v>
      </c>
      <c r="AB356" s="462"/>
      <c r="AC356" s="1111"/>
      <c r="AD356" s="1114">
        <v>43447</v>
      </c>
    </row>
    <row r="357" spans="1:30" ht="15.75" customHeight="1">
      <c r="A357" s="1106" t="s">
        <v>10</v>
      </c>
      <c r="B357" s="1106" t="s">
        <v>11</v>
      </c>
      <c r="C357" s="1106" t="s">
        <v>123</v>
      </c>
      <c r="D357" s="1106" t="s">
        <v>513</v>
      </c>
      <c r="E357" s="1106" t="s">
        <v>28</v>
      </c>
      <c r="F357" s="1107" t="str">
        <f t="array" ref="F357">IFERROR(INDEX(UIID!$K$2:$K1725, MATCH(CONCATENATE(B357,D357,G357,J357), UIID!$B$2:$B1725&amp;UIID!$D$2:$D1725&amp;UIID!$G$2:$G1725&amp;UIID!$H$2:$H1725, 0),), "Not Found")</f>
        <v>0722-0075</v>
      </c>
      <c r="G357" s="1106" t="s">
        <v>1775</v>
      </c>
      <c r="H357" s="1106"/>
      <c r="I357" s="1106" t="s">
        <v>5250</v>
      </c>
      <c r="J357" s="1106" t="s">
        <v>1776</v>
      </c>
      <c r="K357" s="1106">
        <v>10.517144106243199</v>
      </c>
      <c r="L357" s="1106">
        <v>123.73554091193699</v>
      </c>
      <c r="M357" s="1106" t="s">
        <v>1777</v>
      </c>
      <c r="N357" s="1106" t="s">
        <v>5831</v>
      </c>
      <c r="O357" s="1106" t="s">
        <v>15</v>
      </c>
      <c r="P357" s="1106" t="s">
        <v>16</v>
      </c>
      <c r="Q357" s="1106" t="s">
        <v>35</v>
      </c>
      <c r="R357" s="1106" t="s">
        <v>84</v>
      </c>
      <c r="S357" s="1106" t="s">
        <v>85</v>
      </c>
      <c r="T357" s="1106" t="s">
        <v>4164</v>
      </c>
      <c r="U357" s="1106" t="s">
        <v>94</v>
      </c>
      <c r="V357" s="1106" t="s">
        <v>1783</v>
      </c>
      <c r="W357" s="1116">
        <v>45365</v>
      </c>
      <c r="X357" s="1116">
        <v>47192</v>
      </c>
      <c r="Y357" s="1106" t="s">
        <v>5835</v>
      </c>
      <c r="Z357" s="1106" t="s">
        <v>5843</v>
      </c>
      <c r="AA357" s="1175">
        <v>44753</v>
      </c>
      <c r="AB357" s="551"/>
      <c r="AC357" s="1111"/>
      <c r="AD357" s="1114">
        <v>43426</v>
      </c>
    </row>
    <row r="358" spans="1:30" ht="15.75" customHeight="1">
      <c r="A358" s="1106" t="s">
        <v>10</v>
      </c>
      <c r="B358" s="1106" t="s">
        <v>11</v>
      </c>
      <c r="C358" s="1106" t="s">
        <v>28</v>
      </c>
      <c r="D358" s="1106" t="s">
        <v>13</v>
      </c>
      <c r="E358" s="1106" t="s">
        <v>3756</v>
      </c>
      <c r="F358" s="1107" t="str">
        <f t="array" ref="F358">IFERROR(INDEX(UIID!$K$2:$K1725, MATCH(CONCATENATE(B358,D358,G358,J358), UIID!$B$2:$B1725&amp;UIID!$D$2:$D1725&amp;UIID!$G$2:$G1725&amp;UIID!$H$2:$H1725, 0),), "Not Found")</f>
        <v>0722-0091</v>
      </c>
      <c r="G358" s="1130" t="s">
        <v>2114</v>
      </c>
      <c r="H358" s="1120" t="s">
        <v>5844</v>
      </c>
      <c r="I358" s="1120" t="s">
        <v>5845</v>
      </c>
      <c r="J358" s="1106" t="s">
        <v>2115</v>
      </c>
      <c r="K358" s="1106">
        <v>10.294441380851501</v>
      </c>
      <c r="L358" s="1106">
        <v>123.904661582736</v>
      </c>
      <c r="M358" s="1106" t="s">
        <v>2116</v>
      </c>
      <c r="N358" s="1106"/>
      <c r="O358" s="1106" t="s">
        <v>15</v>
      </c>
      <c r="P358" s="1106" t="s">
        <v>16</v>
      </c>
      <c r="Q358" s="1106" t="s">
        <v>35</v>
      </c>
      <c r="R358" s="1106" t="s">
        <v>87</v>
      </c>
      <c r="S358" s="1106" t="s">
        <v>231</v>
      </c>
      <c r="T358" s="1106" t="s">
        <v>4157</v>
      </c>
      <c r="U358" s="1106" t="s">
        <v>259</v>
      </c>
      <c r="V358" s="1106" t="s">
        <v>2117</v>
      </c>
      <c r="W358" s="1116">
        <v>45408</v>
      </c>
      <c r="X358" s="1116">
        <v>47237</v>
      </c>
      <c r="Y358" s="1106" t="s">
        <v>5845</v>
      </c>
      <c r="Z358" s="1106" t="s">
        <v>5846</v>
      </c>
      <c r="AA358" s="1175">
        <v>45106</v>
      </c>
      <c r="AB358" s="529">
        <v>45397</v>
      </c>
      <c r="AC358" s="1111" t="s">
        <v>4163</v>
      </c>
      <c r="AD358" s="1114">
        <v>44321</v>
      </c>
    </row>
    <row r="359" spans="1:30" ht="15.75" customHeight="1">
      <c r="A359" s="1106" t="s">
        <v>10</v>
      </c>
      <c r="B359" s="1106" t="s">
        <v>11</v>
      </c>
      <c r="C359" s="1106" t="s">
        <v>28</v>
      </c>
      <c r="D359" s="1106" t="s">
        <v>13</v>
      </c>
      <c r="E359" s="1106" t="s">
        <v>3756</v>
      </c>
      <c r="F359" s="1107" t="str">
        <f t="array" ref="F359">IFERROR(INDEX(UIID!$K$2:$K1725, MATCH(CONCATENATE(B359,D359,G359,J359), UIID!$B$2:$B1725&amp;UIID!$D$2:$D1725&amp;UIID!$G$2:$G1725&amp;UIID!$H$2:$H1725, 0),), "Not Found")</f>
        <v>0722-0091</v>
      </c>
      <c r="G359" s="1130" t="s">
        <v>2114</v>
      </c>
      <c r="H359" s="1120" t="s">
        <v>5844</v>
      </c>
      <c r="I359" s="1120" t="s">
        <v>5845</v>
      </c>
      <c r="J359" s="1106" t="s">
        <v>2115</v>
      </c>
      <c r="K359" s="1106">
        <v>10.294441380851501</v>
      </c>
      <c r="L359" s="1106">
        <v>123.904661582736</v>
      </c>
      <c r="M359" s="1106" t="s">
        <v>2116</v>
      </c>
      <c r="N359" s="1106"/>
      <c r="O359" s="1106" t="s">
        <v>15</v>
      </c>
      <c r="P359" s="1106" t="s">
        <v>16</v>
      </c>
      <c r="Q359" s="1106" t="s">
        <v>35</v>
      </c>
      <c r="R359" s="1106" t="s">
        <v>87</v>
      </c>
      <c r="S359" s="1106" t="s">
        <v>388</v>
      </c>
      <c r="T359" s="1106" t="s">
        <v>4164</v>
      </c>
      <c r="U359" s="1106" t="s">
        <v>709</v>
      </c>
      <c r="V359" s="1106" t="s">
        <v>2121</v>
      </c>
      <c r="W359" s="1116">
        <v>45408</v>
      </c>
      <c r="X359" s="1116">
        <v>47237</v>
      </c>
      <c r="Y359" s="1106" t="s">
        <v>5845</v>
      </c>
      <c r="Z359" s="1106" t="s">
        <v>5847</v>
      </c>
      <c r="AA359" s="1175">
        <v>45376</v>
      </c>
      <c r="AB359" s="549">
        <v>45397</v>
      </c>
      <c r="AC359" s="1111" t="s">
        <v>4163</v>
      </c>
      <c r="AD359" s="1114">
        <v>44321</v>
      </c>
    </row>
    <row r="360" spans="1:30" ht="15.75" customHeight="1">
      <c r="A360" s="1106" t="s">
        <v>10</v>
      </c>
      <c r="B360" s="1106" t="s">
        <v>11</v>
      </c>
      <c r="C360" s="1106" t="s">
        <v>176</v>
      </c>
      <c r="D360" s="1106" t="s">
        <v>3759</v>
      </c>
      <c r="E360" s="1106" t="s">
        <v>3756</v>
      </c>
      <c r="F360" s="1107" t="str">
        <f t="array" ref="F360">IFERROR(INDEX(UIID!$K$2:$K1725, MATCH(CONCATENATE(B360,D360,G360,J360), UIID!$B$2:$B1725&amp;UIID!$D$2:$D1725&amp;UIID!$G$2:$G1725&amp;UIID!$H$2:$H1725, 0),), "Not Found")</f>
        <v>0722-0135</v>
      </c>
      <c r="G360" s="1106" t="s">
        <v>3845</v>
      </c>
      <c r="H360" s="1106"/>
      <c r="I360" s="1106" t="s">
        <v>5848</v>
      </c>
      <c r="J360" s="1120" t="s">
        <v>3846</v>
      </c>
      <c r="K360" s="1120">
        <v>10.2891312871309</v>
      </c>
      <c r="L360" s="1120">
        <v>123.97059297613001</v>
      </c>
      <c r="M360" s="1106">
        <v>9173015446</v>
      </c>
      <c r="N360" s="1106" t="s">
        <v>5849</v>
      </c>
      <c r="O360" s="1106" t="s">
        <v>15</v>
      </c>
      <c r="P360" s="1106" t="s">
        <v>16</v>
      </c>
      <c r="Q360" s="1106" t="s">
        <v>4262</v>
      </c>
      <c r="R360" s="1106" t="s">
        <v>3006</v>
      </c>
      <c r="S360" s="1106" t="s">
        <v>1804</v>
      </c>
      <c r="T360" s="1106" t="s">
        <v>22</v>
      </c>
      <c r="U360" s="1106" t="s">
        <v>232</v>
      </c>
      <c r="V360" s="1106" t="s">
        <v>5850</v>
      </c>
      <c r="W360" s="1116">
        <v>44825</v>
      </c>
      <c r="X360" s="1116">
        <v>46650</v>
      </c>
      <c r="Y360" s="1120" t="s">
        <v>5851</v>
      </c>
      <c r="Z360" s="1120" t="s">
        <v>5852</v>
      </c>
      <c r="AA360" s="1106" t="s">
        <v>4283</v>
      </c>
      <c r="AB360" s="462"/>
      <c r="AC360" s="1111"/>
      <c r="AD360" s="1121"/>
    </row>
    <row r="361" spans="1:30" ht="15.75" customHeight="1">
      <c r="A361" s="1106" t="s">
        <v>10</v>
      </c>
      <c r="B361" s="1106" t="s">
        <v>11</v>
      </c>
      <c r="C361" s="1106" t="s">
        <v>28</v>
      </c>
      <c r="D361" s="1106" t="s">
        <v>13</v>
      </c>
      <c r="E361" s="1106" t="s">
        <v>3756</v>
      </c>
      <c r="F361" s="1107" t="str">
        <f t="array" ref="F361">IFERROR(INDEX(UIID!$K$2:$K1725, MATCH(CONCATENATE(B361,D361,G361,J361), UIID!$B$2:$B1725&amp;UIID!$D$2:$D1725&amp;UIID!$G$2:$G1725&amp;UIID!$H$2:$H1725, 0),), "Not Found")</f>
        <v>0722-0079</v>
      </c>
      <c r="G361" s="1106" t="s">
        <v>1831</v>
      </c>
      <c r="H361" s="1106"/>
      <c r="I361" s="1106" t="s">
        <v>5250</v>
      </c>
      <c r="J361" s="1106" t="s">
        <v>1832</v>
      </c>
      <c r="K361" s="1106">
        <v>10.2899083280613</v>
      </c>
      <c r="L361" s="1106">
        <v>123.895887823161</v>
      </c>
      <c r="M361" s="1106" t="s">
        <v>1833</v>
      </c>
      <c r="N361" s="1106"/>
      <c r="O361" s="1106" t="s">
        <v>15</v>
      </c>
      <c r="P361" s="1106" t="s">
        <v>16</v>
      </c>
      <c r="Q361" s="1106" t="s">
        <v>35</v>
      </c>
      <c r="R361" s="1106" t="s">
        <v>104</v>
      </c>
      <c r="S361" s="1106" t="s">
        <v>243</v>
      </c>
      <c r="T361" s="1106" t="s">
        <v>4164</v>
      </c>
      <c r="U361" s="1106" t="s">
        <v>244</v>
      </c>
      <c r="V361" s="1106" t="s">
        <v>1834</v>
      </c>
      <c r="W361" s="1116">
        <v>45436</v>
      </c>
      <c r="X361" s="1116">
        <v>47265</v>
      </c>
      <c r="Y361" s="1106" t="s">
        <v>5853</v>
      </c>
      <c r="Z361" s="1106" t="s">
        <v>5854</v>
      </c>
      <c r="AA361" s="1175">
        <v>45097</v>
      </c>
      <c r="AB361" s="465">
        <v>45516</v>
      </c>
      <c r="AC361" s="1111" t="s">
        <v>4163</v>
      </c>
      <c r="AD361" s="1114">
        <v>43644</v>
      </c>
    </row>
    <row r="362" spans="1:30" ht="15.75" customHeight="1">
      <c r="A362" s="1106" t="s">
        <v>10</v>
      </c>
      <c r="B362" s="1106" t="s">
        <v>11</v>
      </c>
      <c r="C362" s="1106" t="s">
        <v>28</v>
      </c>
      <c r="D362" s="1106" t="s">
        <v>13</v>
      </c>
      <c r="E362" s="1106" t="s">
        <v>3756</v>
      </c>
      <c r="F362" s="1107" t="str">
        <f t="array" ref="F362">IFERROR(INDEX(UIID!$K$2:$K1725, MATCH(CONCATENATE(B362,D362,G362,J362), UIID!$B$2:$B1725&amp;UIID!$D$2:$D1725&amp;UIID!$G$2:$G1725&amp;UIID!$H$2:$H1725, 0),), "Not Found")</f>
        <v>0722-0079</v>
      </c>
      <c r="G362" s="1106" t="s">
        <v>1831</v>
      </c>
      <c r="H362" s="1106"/>
      <c r="I362" s="1106" t="s">
        <v>5250</v>
      </c>
      <c r="J362" s="1106" t="s">
        <v>1832</v>
      </c>
      <c r="K362" s="1106">
        <v>10.2899083280613</v>
      </c>
      <c r="L362" s="1106">
        <v>123.895887823161</v>
      </c>
      <c r="M362" s="1106" t="s">
        <v>1833</v>
      </c>
      <c r="N362" s="1106"/>
      <c r="O362" s="1106" t="s">
        <v>15</v>
      </c>
      <c r="P362" s="1106" t="s">
        <v>16</v>
      </c>
      <c r="Q362" s="1106" t="s">
        <v>35</v>
      </c>
      <c r="R362" s="1106" t="s">
        <v>143</v>
      </c>
      <c r="S362" s="1106" t="s">
        <v>144</v>
      </c>
      <c r="T362" s="1106" t="s">
        <v>4164</v>
      </c>
      <c r="U362" s="1106" t="s">
        <v>308</v>
      </c>
      <c r="V362" s="1106" t="s">
        <v>1835</v>
      </c>
      <c r="W362" s="1116">
        <v>45436</v>
      </c>
      <c r="X362" s="1116">
        <v>47265</v>
      </c>
      <c r="Y362" s="1106" t="s">
        <v>5855</v>
      </c>
      <c r="Z362" s="1106" t="s">
        <v>5856</v>
      </c>
      <c r="AA362" s="1175">
        <v>44861</v>
      </c>
      <c r="AB362" s="465">
        <v>45516</v>
      </c>
      <c r="AC362" s="1111" t="s">
        <v>4163</v>
      </c>
      <c r="AD362" s="1114">
        <v>43552</v>
      </c>
    </row>
    <row r="363" spans="1:30" ht="15.75" hidden="1" customHeight="1">
      <c r="A363" s="1106" t="s">
        <v>10</v>
      </c>
      <c r="B363" s="1106" t="s">
        <v>11</v>
      </c>
      <c r="C363" s="1106" t="s">
        <v>123</v>
      </c>
      <c r="D363" s="1106" t="s">
        <v>513</v>
      </c>
      <c r="E363" s="1106" t="s">
        <v>28</v>
      </c>
      <c r="F363" s="1107" t="str">
        <f t="array" ref="F363">IFERROR(INDEX(UIID!$K$2:$K1725, MATCH(CONCATENATE(B363,D363,G363,J363), UIID!$B$2:$B1725&amp;UIID!$D$2:$D1725&amp;UIID!$G$2:$G1725&amp;UIID!$H$2:$H1725, 0),), "Not Found")</f>
        <v>0722-0078</v>
      </c>
      <c r="G363" s="1106" t="s">
        <v>3796</v>
      </c>
      <c r="H363" s="1106"/>
      <c r="I363" s="1106" t="s">
        <v>5857</v>
      </c>
      <c r="J363" s="1106" t="s">
        <v>1846</v>
      </c>
      <c r="K363" s="1127">
        <v>10.526350000000001</v>
      </c>
      <c r="L363" s="1127">
        <v>123.727074</v>
      </c>
      <c r="M363" s="1106" t="s">
        <v>1847</v>
      </c>
      <c r="N363" s="1106" t="s">
        <v>5858</v>
      </c>
      <c r="O363" s="1106" t="s">
        <v>15</v>
      </c>
      <c r="P363" s="1106" t="s">
        <v>1449</v>
      </c>
      <c r="Q363" s="1106" t="s">
        <v>35</v>
      </c>
      <c r="R363" s="1106" t="s">
        <v>125</v>
      </c>
      <c r="S363" s="1106" t="s">
        <v>426</v>
      </c>
      <c r="T363" s="1106" t="s">
        <v>4164</v>
      </c>
      <c r="U363" s="1106" t="s">
        <v>1222</v>
      </c>
      <c r="V363" s="1106" t="s">
        <v>1848</v>
      </c>
      <c r="W363" s="1116">
        <v>45301</v>
      </c>
      <c r="X363" s="1116">
        <v>47129</v>
      </c>
      <c r="Y363" s="1106" t="s">
        <v>5859</v>
      </c>
      <c r="Z363" s="1106" t="s">
        <v>5860</v>
      </c>
      <c r="AA363" s="1173">
        <v>45019</v>
      </c>
      <c r="AB363" s="465">
        <v>45471</v>
      </c>
      <c r="AC363" s="1111" t="s">
        <v>4163</v>
      </c>
      <c r="AD363" s="1114">
        <v>43567</v>
      </c>
    </row>
    <row r="364" spans="1:30" ht="15.75" hidden="1" customHeight="1">
      <c r="A364" s="1106" t="s">
        <v>10</v>
      </c>
      <c r="B364" s="1106" t="s">
        <v>11</v>
      </c>
      <c r="C364" s="1106" t="s">
        <v>123</v>
      </c>
      <c r="D364" s="1106" t="s">
        <v>513</v>
      </c>
      <c r="E364" s="1106" t="s">
        <v>28</v>
      </c>
      <c r="F364" s="1107" t="str">
        <f t="array" ref="F364">IFERROR(INDEX(UIID!$K$2:$K1725, MATCH(CONCATENATE(B364,D364,G364,J364), UIID!$B$2:$B1725&amp;UIID!$D$2:$D1725&amp;UIID!$G$2:$G1725&amp;UIID!$H$2:$H1725, 0),), "Not Found")</f>
        <v>0722-0078</v>
      </c>
      <c r="G364" s="1106" t="s">
        <v>3796</v>
      </c>
      <c r="H364" s="1106"/>
      <c r="I364" s="1106" t="s">
        <v>5857</v>
      </c>
      <c r="J364" s="1106" t="s">
        <v>1846</v>
      </c>
      <c r="K364" s="1127">
        <v>10.526350000000001</v>
      </c>
      <c r="L364" s="1127">
        <v>123.727074</v>
      </c>
      <c r="M364" s="1106" t="s">
        <v>1847</v>
      </c>
      <c r="N364" s="1106" t="s">
        <v>5858</v>
      </c>
      <c r="O364" s="1106" t="s">
        <v>15</v>
      </c>
      <c r="P364" s="1106" t="s">
        <v>1449</v>
      </c>
      <c r="Q364" s="1106" t="s">
        <v>35</v>
      </c>
      <c r="R364" s="1106" t="s">
        <v>125</v>
      </c>
      <c r="S364" s="1106" t="s">
        <v>279</v>
      </c>
      <c r="T364" s="1106" t="s">
        <v>4164</v>
      </c>
      <c r="U364" s="1106" t="s">
        <v>421</v>
      </c>
      <c r="V364" s="1106" t="s">
        <v>1855</v>
      </c>
      <c r="W364" s="1116">
        <v>45301</v>
      </c>
      <c r="X364" s="1116">
        <v>47129</v>
      </c>
      <c r="Y364" s="1106" t="s">
        <v>5859</v>
      </c>
      <c r="Z364" s="1106" t="s">
        <v>5861</v>
      </c>
      <c r="AA364" s="1173">
        <v>45021</v>
      </c>
      <c r="AB364" s="568">
        <v>45471</v>
      </c>
      <c r="AC364" s="1111" t="s">
        <v>4163</v>
      </c>
      <c r="AD364" s="1114">
        <v>43567</v>
      </c>
    </row>
    <row r="365" spans="1:30" ht="15.75" hidden="1" customHeight="1">
      <c r="A365" s="1106" t="s">
        <v>10</v>
      </c>
      <c r="B365" s="1106" t="s">
        <v>11</v>
      </c>
      <c r="C365" s="1106" t="s">
        <v>123</v>
      </c>
      <c r="D365" s="1106" t="s">
        <v>513</v>
      </c>
      <c r="E365" s="1106" t="s">
        <v>28</v>
      </c>
      <c r="F365" s="1107" t="str">
        <f t="array" ref="F365">IFERROR(INDEX(UIID!$K$2:$K1725, MATCH(CONCATENATE(B365,D365,G365,J365), UIID!$B$2:$B1725&amp;UIID!$D$2:$D1725&amp;UIID!$G$2:$G1725&amp;UIID!$H$2:$H1725, 0),), "Not Found")</f>
        <v>0722-0078</v>
      </c>
      <c r="G365" s="1106" t="s">
        <v>3796</v>
      </c>
      <c r="H365" s="1106"/>
      <c r="I365" s="1106" t="s">
        <v>5857</v>
      </c>
      <c r="J365" s="1106" t="s">
        <v>1846</v>
      </c>
      <c r="K365" s="1127">
        <v>10.526350000000001</v>
      </c>
      <c r="L365" s="1127">
        <v>123.727074</v>
      </c>
      <c r="M365" s="1106" t="s">
        <v>1847</v>
      </c>
      <c r="N365" s="1106" t="s">
        <v>5858</v>
      </c>
      <c r="O365" s="1106" t="s">
        <v>15</v>
      </c>
      <c r="P365" s="1106" t="s">
        <v>1449</v>
      </c>
      <c r="Q365" s="1106" t="s">
        <v>35</v>
      </c>
      <c r="R365" s="1106" t="s">
        <v>125</v>
      </c>
      <c r="S365" s="1106" t="s">
        <v>1856</v>
      </c>
      <c r="T365" s="1106" t="s">
        <v>4164</v>
      </c>
      <c r="U365" s="1106" t="s">
        <v>416</v>
      </c>
      <c r="V365" s="1106" t="s">
        <v>1857</v>
      </c>
      <c r="W365" s="1116">
        <v>45301</v>
      </c>
      <c r="X365" s="1116">
        <v>47129</v>
      </c>
      <c r="Y365" s="1106" t="s">
        <v>5859</v>
      </c>
      <c r="Z365" s="1106" t="s">
        <v>5862</v>
      </c>
      <c r="AA365" s="1173">
        <v>45017</v>
      </c>
      <c r="AB365" s="568">
        <v>45471</v>
      </c>
      <c r="AC365" s="1111" t="s">
        <v>4163</v>
      </c>
      <c r="AD365" s="1114">
        <v>43567</v>
      </c>
    </row>
    <row r="366" spans="1:30" ht="15.75" hidden="1" customHeight="1">
      <c r="A366" s="1106" t="s">
        <v>10</v>
      </c>
      <c r="B366" s="1106" t="s">
        <v>11</v>
      </c>
      <c r="C366" s="1106" t="s">
        <v>123</v>
      </c>
      <c r="D366" s="1106" t="s">
        <v>513</v>
      </c>
      <c r="E366" s="1106" t="s">
        <v>28</v>
      </c>
      <c r="F366" s="1107" t="str">
        <f t="array" ref="F366">IFERROR(INDEX(UIID!$K$2:$K1725, MATCH(CONCATENATE(B366,D366,G366,J366), UIID!$B$2:$B1725&amp;UIID!$D$2:$D1725&amp;UIID!$G$2:$G1725&amp;UIID!$H$2:$H1725, 0),), "Not Found")</f>
        <v>0722-0078</v>
      </c>
      <c r="G366" s="1106" t="s">
        <v>3796</v>
      </c>
      <c r="H366" s="1106"/>
      <c r="I366" s="1106" t="s">
        <v>5857</v>
      </c>
      <c r="J366" s="1106" t="s">
        <v>1846</v>
      </c>
      <c r="K366" s="1127">
        <v>10.526350000000001</v>
      </c>
      <c r="L366" s="1127">
        <v>123.727074</v>
      </c>
      <c r="M366" s="1106" t="s">
        <v>1847</v>
      </c>
      <c r="N366" s="1106" t="s">
        <v>5858</v>
      </c>
      <c r="O366" s="1106" t="s">
        <v>15</v>
      </c>
      <c r="P366" s="1106" t="s">
        <v>1449</v>
      </c>
      <c r="Q366" s="1106" t="s">
        <v>35</v>
      </c>
      <c r="R366" s="1106" t="s">
        <v>125</v>
      </c>
      <c r="S366" s="1106" t="s">
        <v>427</v>
      </c>
      <c r="T366" s="1106" t="s">
        <v>4164</v>
      </c>
      <c r="U366" s="1106" t="s">
        <v>416</v>
      </c>
      <c r="V366" s="1106" t="s">
        <v>1858</v>
      </c>
      <c r="W366" s="1116">
        <v>45301</v>
      </c>
      <c r="X366" s="1116">
        <v>47129</v>
      </c>
      <c r="Y366" s="1106" t="s">
        <v>5859</v>
      </c>
      <c r="Z366" s="1106" t="s">
        <v>5863</v>
      </c>
      <c r="AA366" s="1173">
        <v>45018</v>
      </c>
      <c r="AB366" s="568">
        <v>45471</v>
      </c>
      <c r="AC366" s="1111" t="s">
        <v>4163</v>
      </c>
      <c r="AD366" s="1114">
        <v>43567</v>
      </c>
    </row>
    <row r="367" spans="1:30" ht="15.75" customHeight="1">
      <c r="A367" s="1106" t="s">
        <v>10</v>
      </c>
      <c r="B367" s="1106" t="s">
        <v>11</v>
      </c>
      <c r="C367" s="1106" t="s">
        <v>28</v>
      </c>
      <c r="D367" s="1106" t="s">
        <v>13</v>
      </c>
      <c r="E367" s="1106" t="s">
        <v>3756</v>
      </c>
      <c r="F367" s="1107" t="str">
        <f t="array" ref="F367">IFERROR(INDEX(UIID!$K$2:$K1725, MATCH(CONCATENATE(B367,D367,G367,J367), UIID!$B$2:$B1725&amp;UIID!$D$2:$D1725&amp;UIID!$G$2:$G1725&amp;UIID!$H$2:$H1725, 0),), "Not Found")</f>
        <v>0722-0143</v>
      </c>
      <c r="G367" s="1106" t="s">
        <v>1863</v>
      </c>
      <c r="H367" s="1106"/>
      <c r="I367" s="1106" t="s">
        <v>5864</v>
      </c>
      <c r="J367" s="1106" t="s">
        <v>1864</v>
      </c>
      <c r="K367" s="1106">
        <v>10.3181018626022</v>
      </c>
      <c r="L367" s="1106">
        <v>123.915367509668</v>
      </c>
      <c r="M367" s="1106" t="s">
        <v>1865</v>
      </c>
      <c r="N367" s="1106"/>
      <c r="O367" s="1106" t="s">
        <v>15</v>
      </c>
      <c r="P367" s="1106" t="s">
        <v>16</v>
      </c>
      <c r="Q367" s="1106" t="s">
        <v>4262</v>
      </c>
      <c r="R367" s="1106" t="s">
        <v>3006</v>
      </c>
      <c r="S367" s="1106" t="s">
        <v>1804</v>
      </c>
      <c r="T367" s="1106" t="s">
        <v>22</v>
      </c>
      <c r="U367" s="1106" t="s">
        <v>393</v>
      </c>
      <c r="V367" s="1106" t="s">
        <v>1866</v>
      </c>
      <c r="W367" s="1116">
        <v>45223</v>
      </c>
      <c r="X367" s="1116">
        <v>47051</v>
      </c>
      <c r="Y367" s="1106" t="s">
        <v>5865</v>
      </c>
      <c r="Z367" s="1106" t="s">
        <v>5866</v>
      </c>
      <c r="AA367" s="1106" t="s">
        <v>5867</v>
      </c>
      <c r="AB367" s="465">
        <v>45511</v>
      </c>
      <c r="AC367" s="1111" t="s">
        <v>4163</v>
      </c>
      <c r="AD367" s="1114">
        <v>43600</v>
      </c>
    </row>
    <row r="368" spans="1:30" ht="15.75" customHeight="1">
      <c r="A368" s="1106" t="s">
        <v>10</v>
      </c>
      <c r="B368" s="1106" t="s">
        <v>11</v>
      </c>
      <c r="C368" s="1106" t="s">
        <v>28</v>
      </c>
      <c r="D368" s="1106" t="s">
        <v>13</v>
      </c>
      <c r="E368" s="1106" t="s">
        <v>3756</v>
      </c>
      <c r="F368" s="1107" t="str">
        <f t="array" ref="F368">IFERROR(INDEX(UIID!$K$2:$K1725, MATCH(CONCATENATE(B368,D368,G368,J368), UIID!$B$2:$B1725&amp;UIID!$D$2:$D1725&amp;UIID!$G$2:$G1725&amp;UIID!$H$2:$H1725, 0),), "Not Found")</f>
        <v>0722-0143</v>
      </c>
      <c r="G368" s="1106" t="s">
        <v>1863</v>
      </c>
      <c r="H368" s="1106"/>
      <c r="I368" s="1106" t="s">
        <v>5864</v>
      </c>
      <c r="J368" s="1106" t="s">
        <v>1864</v>
      </c>
      <c r="K368" s="1106">
        <v>10.3181018626022</v>
      </c>
      <c r="L368" s="1106">
        <v>123.915367509668</v>
      </c>
      <c r="M368" s="1106" t="s">
        <v>1865</v>
      </c>
      <c r="N368" s="1106"/>
      <c r="O368" s="1106" t="s">
        <v>15</v>
      </c>
      <c r="P368" s="1106" t="s">
        <v>16</v>
      </c>
      <c r="Q368" s="1106" t="s">
        <v>4262</v>
      </c>
      <c r="R368" s="1106" t="s">
        <v>3006</v>
      </c>
      <c r="S368" s="1106" t="s">
        <v>1867</v>
      </c>
      <c r="T368" s="1106" t="s">
        <v>22</v>
      </c>
      <c r="U368" s="1106" t="s">
        <v>393</v>
      </c>
      <c r="V368" s="1106" t="s">
        <v>1868</v>
      </c>
      <c r="W368" s="1116">
        <v>45223</v>
      </c>
      <c r="X368" s="1116">
        <v>47051</v>
      </c>
      <c r="Y368" s="1106" t="s">
        <v>5865</v>
      </c>
      <c r="Z368" s="1106" t="s">
        <v>5866</v>
      </c>
      <c r="AA368" s="1106" t="s">
        <v>5867</v>
      </c>
      <c r="AB368" s="465">
        <v>45511</v>
      </c>
      <c r="AC368" s="1111" t="s">
        <v>4163</v>
      </c>
      <c r="AD368" s="1114">
        <v>43600</v>
      </c>
    </row>
    <row r="369" spans="1:30" ht="15.75" customHeight="1">
      <c r="A369" s="1106" t="s">
        <v>10</v>
      </c>
      <c r="B369" s="1106" t="s">
        <v>11</v>
      </c>
      <c r="C369" s="1106" t="s">
        <v>28</v>
      </c>
      <c r="D369" s="1106" t="s">
        <v>13</v>
      </c>
      <c r="E369" s="1106" t="s">
        <v>3756</v>
      </c>
      <c r="F369" s="1107" t="str">
        <f t="array" ref="F369">IFERROR(INDEX(UIID!$K$2:$K1725, MATCH(CONCATENATE(B369,D369,G369,J369), UIID!$B$2:$B1725&amp;UIID!$D$2:$D1725&amp;UIID!$G$2:$G1725&amp;UIID!$H$2:$H1725, 0),), "Not Found")</f>
        <v>0722-0143</v>
      </c>
      <c r="G369" s="1106" t="s">
        <v>1863</v>
      </c>
      <c r="H369" s="1106"/>
      <c r="I369" s="1106" t="s">
        <v>5864</v>
      </c>
      <c r="J369" s="1106" t="s">
        <v>1864</v>
      </c>
      <c r="K369" s="1106">
        <v>10.3181018626022</v>
      </c>
      <c r="L369" s="1106">
        <v>123.915367509668</v>
      </c>
      <c r="M369" s="1106" t="s">
        <v>1865</v>
      </c>
      <c r="N369" s="1106"/>
      <c r="O369" s="1106" t="s">
        <v>15</v>
      </c>
      <c r="P369" s="1106" t="s">
        <v>16</v>
      </c>
      <c r="Q369" s="1106" t="s">
        <v>4262</v>
      </c>
      <c r="R369" s="1106" t="s">
        <v>3006</v>
      </c>
      <c r="S369" s="1106" t="s">
        <v>1869</v>
      </c>
      <c r="T369" s="1106" t="s">
        <v>22</v>
      </c>
      <c r="U369" s="1106" t="s">
        <v>393</v>
      </c>
      <c r="V369" s="1106" t="s">
        <v>1870</v>
      </c>
      <c r="W369" s="1116">
        <v>45223</v>
      </c>
      <c r="X369" s="1116">
        <v>47051</v>
      </c>
      <c r="Y369" s="1106" t="s">
        <v>5865</v>
      </c>
      <c r="Z369" s="1106" t="s">
        <v>5866</v>
      </c>
      <c r="AA369" s="1106" t="s">
        <v>5867</v>
      </c>
      <c r="AB369" s="465">
        <v>45511</v>
      </c>
      <c r="AC369" s="1111" t="s">
        <v>4163</v>
      </c>
      <c r="AD369" s="1114">
        <v>43600</v>
      </c>
    </row>
    <row r="370" spans="1:30" ht="15.75" customHeight="1">
      <c r="A370" s="1106" t="s">
        <v>10</v>
      </c>
      <c r="B370" s="1106" t="s">
        <v>11</v>
      </c>
      <c r="C370" s="1106" t="s">
        <v>176</v>
      </c>
      <c r="D370" s="1106" t="s">
        <v>374</v>
      </c>
      <c r="E370" s="1106" t="s">
        <v>3756</v>
      </c>
      <c r="F370" s="1107" t="str">
        <f t="array" ref="F370">IFERROR(INDEX(UIID!$K$2:$K1725, MATCH(CONCATENATE(B370,D370,G370,J370), UIID!$B$2:$B1725&amp;UIID!$D$2:$D1725&amp;UIID!$G$2:$G1725&amp;UIID!$H$2:$H1725, 0),), "Not Found")</f>
        <v>0722-0144</v>
      </c>
      <c r="G370" s="1106" t="s">
        <v>1871</v>
      </c>
      <c r="H370" s="1106"/>
      <c r="I370" s="1106" t="s">
        <v>5868</v>
      </c>
      <c r="J370" s="1106" t="s">
        <v>1872</v>
      </c>
      <c r="K370" s="1106">
        <v>10.3244430230944</v>
      </c>
      <c r="L370" s="1106">
        <v>123.923749423161</v>
      </c>
      <c r="M370" s="1106" t="s">
        <v>5869</v>
      </c>
      <c r="N370" s="1106" t="s">
        <v>5870</v>
      </c>
      <c r="O370" s="1106" t="s">
        <v>15</v>
      </c>
      <c r="P370" s="1106" t="s">
        <v>16</v>
      </c>
      <c r="Q370" s="1106" t="s">
        <v>4262</v>
      </c>
      <c r="R370" s="1106" t="s">
        <v>117</v>
      </c>
      <c r="S370" s="1106" t="s">
        <v>1874</v>
      </c>
      <c r="T370" s="1106" t="s">
        <v>22</v>
      </c>
      <c r="U370" s="1106" t="s">
        <v>1875</v>
      </c>
      <c r="V370" s="1106" t="s">
        <v>1876</v>
      </c>
      <c r="W370" s="1116">
        <v>45225</v>
      </c>
      <c r="X370" s="1116">
        <v>47053</v>
      </c>
      <c r="Y370" s="1106" t="s">
        <v>5871</v>
      </c>
      <c r="Z370" s="1106" t="s">
        <v>5872</v>
      </c>
      <c r="AA370" s="1175">
        <v>45362</v>
      </c>
      <c r="AB370" s="465">
        <v>45539</v>
      </c>
      <c r="AC370" s="1111" t="s">
        <v>4163</v>
      </c>
      <c r="AD370" s="1114">
        <v>43602</v>
      </c>
    </row>
    <row r="371" spans="1:30" ht="15.75" customHeight="1">
      <c r="A371" s="1106" t="s">
        <v>10</v>
      </c>
      <c r="B371" s="1106" t="s">
        <v>11</v>
      </c>
      <c r="C371" s="1106" t="s">
        <v>176</v>
      </c>
      <c r="D371" s="1106" t="s">
        <v>374</v>
      </c>
      <c r="E371" s="1106" t="s">
        <v>3756</v>
      </c>
      <c r="F371" s="1107" t="str">
        <f t="array" ref="F371">IFERROR(INDEX(UIID!$K$2:$K1725, MATCH(CONCATENATE(B371,D371,G371,J371), UIID!$B$2:$B1725&amp;UIID!$D$2:$D1725&amp;UIID!$G$2:$G1725&amp;UIID!$H$2:$H1725, 0),), "Not Found")</f>
        <v>0722-0195</v>
      </c>
      <c r="G371" s="1106" t="s">
        <v>1885</v>
      </c>
      <c r="H371" s="1106"/>
      <c r="I371" s="1106" t="s">
        <v>5873</v>
      </c>
      <c r="J371" s="1108" t="s">
        <v>3898</v>
      </c>
      <c r="K371" s="1106">
        <v>10.3488743200052</v>
      </c>
      <c r="L371" s="1106">
        <v>123.921716338</v>
      </c>
      <c r="M371" s="1106" t="s">
        <v>1887</v>
      </c>
      <c r="N371" s="1106" t="s">
        <v>5874</v>
      </c>
      <c r="O371" s="1106" t="s">
        <v>15</v>
      </c>
      <c r="P371" s="1106" t="s">
        <v>16</v>
      </c>
      <c r="Q371" s="1106" t="s">
        <v>35</v>
      </c>
      <c r="R371" s="1106" t="s">
        <v>117</v>
      </c>
      <c r="S371" s="1106" t="s">
        <v>200</v>
      </c>
      <c r="T371" s="1106" t="s">
        <v>4164</v>
      </c>
      <c r="U371" s="1106" t="s">
        <v>235</v>
      </c>
      <c r="V371" s="1106" t="s">
        <v>5875</v>
      </c>
      <c r="W371" s="1116">
        <v>45014</v>
      </c>
      <c r="X371" s="1116">
        <v>46842</v>
      </c>
      <c r="Y371" s="1106" t="s">
        <v>5393</v>
      </c>
      <c r="Z371" s="1106" t="s">
        <v>5876</v>
      </c>
      <c r="AA371" s="1175">
        <v>45031</v>
      </c>
      <c r="AB371" s="465">
        <v>45439</v>
      </c>
      <c r="AC371" s="1111" t="s">
        <v>4163</v>
      </c>
      <c r="AD371" s="1114">
        <v>43615</v>
      </c>
    </row>
    <row r="372" spans="1:30" ht="15.75" customHeight="1">
      <c r="A372" s="1106" t="s">
        <v>10</v>
      </c>
      <c r="B372" s="1106" t="s">
        <v>11</v>
      </c>
      <c r="C372" s="1106" t="s">
        <v>123</v>
      </c>
      <c r="D372" s="1106" t="s">
        <v>513</v>
      </c>
      <c r="E372" s="1106" t="s">
        <v>28</v>
      </c>
      <c r="F372" s="1107" t="str">
        <f t="array" ref="F372">IFERROR(INDEX(UIID!$K$2:$K1725, MATCH(CONCATENATE(B372,D372,G372,J372), UIID!$B$2:$B1725&amp;UIID!$D$2:$D1725&amp;UIID!$G$2:$G1725&amp;UIID!$H$2:$H1725, 0),), "Not Found")</f>
        <v>0722-0083</v>
      </c>
      <c r="G372" s="1106" t="s">
        <v>1892</v>
      </c>
      <c r="H372" s="1106"/>
      <c r="I372" s="1106" t="s">
        <v>5857</v>
      </c>
      <c r="J372" s="1106" t="s">
        <v>1893</v>
      </c>
      <c r="K372" s="1106">
        <v>10.5126433671649</v>
      </c>
      <c r="L372" s="1106">
        <v>123.72945855390201</v>
      </c>
      <c r="M372" s="1106" t="s">
        <v>1894</v>
      </c>
      <c r="N372" s="1106" t="s">
        <v>5877</v>
      </c>
      <c r="O372" s="1106" t="s">
        <v>15</v>
      </c>
      <c r="P372" s="1106" t="s">
        <v>16</v>
      </c>
      <c r="Q372" s="1106" t="s">
        <v>35</v>
      </c>
      <c r="R372" s="1106" t="s">
        <v>32</v>
      </c>
      <c r="S372" s="1106" t="s">
        <v>39</v>
      </c>
      <c r="T372" s="1106" t="s">
        <v>4164</v>
      </c>
      <c r="U372" s="1106" t="s">
        <v>1058</v>
      </c>
      <c r="V372" s="1120" t="s">
        <v>5879</v>
      </c>
      <c r="W372" s="1116">
        <v>45301</v>
      </c>
      <c r="X372" s="1116">
        <v>47129</v>
      </c>
      <c r="Y372" s="1106" t="s">
        <v>5880</v>
      </c>
      <c r="Z372" s="1106" t="s">
        <v>5881</v>
      </c>
      <c r="AA372" s="1106" t="s">
        <v>4283</v>
      </c>
      <c r="AB372" s="551"/>
      <c r="AC372" s="1111"/>
      <c r="AD372" s="1121"/>
    </row>
    <row r="373" spans="1:30" ht="15.75" customHeight="1">
      <c r="A373" s="1106" t="s">
        <v>10</v>
      </c>
      <c r="B373" s="1106" t="s">
        <v>11</v>
      </c>
      <c r="C373" s="1106" t="s">
        <v>123</v>
      </c>
      <c r="D373" s="1106" t="s">
        <v>513</v>
      </c>
      <c r="E373" s="1106" t="s">
        <v>28</v>
      </c>
      <c r="F373" s="1107" t="str">
        <f t="array" ref="F373">IFERROR(INDEX(UIID!$K$2:$K1725, MATCH(CONCATENATE(B373,D373,G373,J373), UIID!$B$2:$B1725&amp;UIID!$D$2:$D1725&amp;UIID!$G$2:$G1725&amp;UIID!$H$2:$H1725, 0),), "Not Found")</f>
        <v>0722-0083</v>
      </c>
      <c r="G373" s="1106" t="s">
        <v>1892</v>
      </c>
      <c r="H373" s="1106"/>
      <c r="I373" s="1106" t="s">
        <v>5857</v>
      </c>
      <c r="J373" s="1106" t="s">
        <v>1893</v>
      </c>
      <c r="K373" s="1106">
        <v>10.5126433671649</v>
      </c>
      <c r="L373" s="1106">
        <v>123.72945855390201</v>
      </c>
      <c r="M373" s="1106" t="s">
        <v>1894</v>
      </c>
      <c r="N373" s="1106" t="s">
        <v>5877</v>
      </c>
      <c r="O373" s="1106" t="s">
        <v>15</v>
      </c>
      <c r="P373" s="1106" t="s">
        <v>16</v>
      </c>
      <c r="Q373" s="1106" t="s">
        <v>35</v>
      </c>
      <c r="R373" s="1106" t="s">
        <v>107</v>
      </c>
      <c r="S373" s="1120" t="s">
        <v>197</v>
      </c>
      <c r="T373" s="1106" t="s">
        <v>4164</v>
      </c>
      <c r="U373" s="1120" t="s">
        <v>1895</v>
      </c>
      <c r="V373" s="1120" t="s">
        <v>1896</v>
      </c>
      <c r="W373" s="1116">
        <v>45014</v>
      </c>
      <c r="X373" s="1116">
        <v>46842</v>
      </c>
      <c r="Y373" s="1120" t="s">
        <v>5882</v>
      </c>
      <c r="Z373" s="1120" t="s">
        <v>5883</v>
      </c>
      <c r="AA373" s="1189">
        <v>45460</v>
      </c>
      <c r="AB373" s="549">
        <v>45399</v>
      </c>
      <c r="AC373" s="1111" t="s">
        <v>4163</v>
      </c>
      <c r="AD373" s="1114">
        <v>44446</v>
      </c>
    </row>
    <row r="374" spans="1:30" ht="15.75" customHeight="1">
      <c r="A374" s="1106" t="s">
        <v>10</v>
      </c>
      <c r="B374" s="1106" t="s">
        <v>11</v>
      </c>
      <c r="C374" s="1106" t="s">
        <v>123</v>
      </c>
      <c r="D374" s="1106" t="s">
        <v>513</v>
      </c>
      <c r="E374" s="1106" t="s">
        <v>28</v>
      </c>
      <c r="F374" s="1107" t="str">
        <f t="array" ref="F374">IFERROR(INDEX(UIID!$K$2:$K1725, MATCH(CONCATENATE(B374,D374,G374,J374), UIID!$B$2:$B1725&amp;UIID!$D$2:$D1725&amp;UIID!$G$2:$G1725&amp;UIID!$H$2:$H1725, 0),), "Not Found")</f>
        <v>0722-0083</v>
      </c>
      <c r="G374" s="1106" t="s">
        <v>1892</v>
      </c>
      <c r="H374" s="1106"/>
      <c r="I374" s="1106" t="s">
        <v>5857</v>
      </c>
      <c r="J374" s="1106" t="s">
        <v>1893</v>
      </c>
      <c r="K374" s="1106">
        <v>10.5126433671649</v>
      </c>
      <c r="L374" s="1106">
        <v>123.72945855390201</v>
      </c>
      <c r="M374" s="1106" t="s">
        <v>1894</v>
      </c>
      <c r="N374" s="1106" t="s">
        <v>5877</v>
      </c>
      <c r="O374" s="1106" t="s">
        <v>15</v>
      </c>
      <c r="P374" s="1106" t="s">
        <v>16</v>
      </c>
      <c r="Q374" s="1106" t="s">
        <v>35</v>
      </c>
      <c r="R374" s="1106" t="s">
        <v>107</v>
      </c>
      <c r="S374" s="1120" t="s">
        <v>262</v>
      </c>
      <c r="T374" s="1106" t="s">
        <v>4213</v>
      </c>
      <c r="U374" s="1120" t="s">
        <v>1897</v>
      </c>
      <c r="V374" s="1120" t="s">
        <v>1898</v>
      </c>
      <c r="W374" s="1116">
        <v>45014</v>
      </c>
      <c r="X374" s="1116">
        <v>46842</v>
      </c>
      <c r="Y374" s="1120" t="s">
        <v>5882</v>
      </c>
      <c r="Z374" s="1120" t="s">
        <v>5884</v>
      </c>
      <c r="AA374" s="1189">
        <v>45460</v>
      </c>
      <c r="AB374" s="549">
        <v>45399</v>
      </c>
      <c r="AC374" s="1111" t="s">
        <v>4163</v>
      </c>
      <c r="AD374" s="1114">
        <v>44446</v>
      </c>
    </row>
    <row r="375" spans="1:30" ht="15.75" customHeight="1">
      <c r="A375" s="1106" t="s">
        <v>10</v>
      </c>
      <c r="B375" s="1106" t="s">
        <v>11</v>
      </c>
      <c r="C375" s="1106" t="s">
        <v>123</v>
      </c>
      <c r="D375" s="1106" t="s">
        <v>513</v>
      </c>
      <c r="E375" s="1106" t="s">
        <v>28</v>
      </c>
      <c r="F375" s="1107" t="str">
        <f t="array" ref="F375">IFERROR(INDEX(UIID!$K$2:$K1725, MATCH(CONCATENATE(B375,D375,G375,J375), UIID!$B$2:$B1725&amp;UIID!$D$2:$D1725&amp;UIID!$G$2:$G1725&amp;UIID!$H$2:$H1725, 0),), "Not Found")</f>
        <v>0722-0083</v>
      </c>
      <c r="G375" s="1106" t="s">
        <v>1892</v>
      </c>
      <c r="H375" s="1106"/>
      <c r="I375" s="1106" t="s">
        <v>5857</v>
      </c>
      <c r="J375" s="1106" t="s">
        <v>1893</v>
      </c>
      <c r="K375" s="1106">
        <v>10.5126433671649</v>
      </c>
      <c r="L375" s="1106">
        <v>123.72945855390201</v>
      </c>
      <c r="M375" s="1106" t="s">
        <v>1894</v>
      </c>
      <c r="N375" s="1106" t="s">
        <v>5877</v>
      </c>
      <c r="O375" s="1106" t="s">
        <v>15</v>
      </c>
      <c r="P375" s="1106" t="s">
        <v>16</v>
      </c>
      <c r="Q375" s="1106" t="s">
        <v>35</v>
      </c>
      <c r="R375" s="1106" t="s">
        <v>107</v>
      </c>
      <c r="S375" s="1120" t="s">
        <v>191</v>
      </c>
      <c r="T375" s="1106" t="s">
        <v>4164</v>
      </c>
      <c r="U375" s="1120" t="s">
        <v>1899</v>
      </c>
      <c r="V375" s="1120" t="s">
        <v>1900</v>
      </c>
      <c r="W375" s="1116">
        <v>45014</v>
      </c>
      <c r="X375" s="1116">
        <v>46842</v>
      </c>
      <c r="Y375" s="1120" t="s">
        <v>5882</v>
      </c>
      <c r="Z375" s="1120" t="s">
        <v>5884</v>
      </c>
      <c r="AA375" s="1189">
        <v>45460</v>
      </c>
      <c r="AB375" s="549">
        <v>45399</v>
      </c>
      <c r="AC375" s="1111" t="s">
        <v>4163</v>
      </c>
      <c r="AD375" s="1114">
        <v>44446</v>
      </c>
    </row>
    <row r="376" spans="1:30" ht="15.75" customHeight="1">
      <c r="A376" s="1106" t="s">
        <v>10</v>
      </c>
      <c r="B376" s="1106" t="s">
        <v>11</v>
      </c>
      <c r="C376" s="1106" t="s">
        <v>123</v>
      </c>
      <c r="D376" s="1106" t="s">
        <v>513</v>
      </c>
      <c r="E376" s="1106" t="s">
        <v>28</v>
      </c>
      <c r="F376" s="1107" t="str">
        <f t="array" ref="F376">IFERROR(INDEX(UIID!$K$2:$K1725, MATCH(CONCATENATE(B376,D376,G376,J376), UIID!$B$2:$B1725&amp;UIID!$D$2:$D1725&amp;UIID!$G$2:$G1725&amp;UIID!$H$2:$H1725, 0),), "Not Found")</f>
        <v>0722-0083</v>
      </c>
      <c r="G376" s="1106" t="s">
        <v>1892</v>
      </c>
      <c r="H376" s="1106"/>
      <c r="I376" s="1106" t="s">
        <v>5857</v>
      </c>
      <c r="J376" s="1106" t="s">
        <v>1893</v>
      </c>
      <c r="K376" s="1106">
        <v>10.5126433671649</v>
      </c>
      <c r="L376" s="1106">
        <v>123.72945855390201</v>
      </c>
      <c r="M376" s="1106" t="s">
        <v>1894</v>
      </c>
      <c r="N376" s="1106" t="s">
        <v>5877</v>
      </c>
      <c r="O376" s="1106" t="s">
        <v>15</v>
      </c>
      <c r="P376" s="1106" t="s">
        <v>16</v>
      </c>
      <c r="Q376" s="1106" t="s">
        <v>35</v>
      </c>
      <c r="R376" s="1106" t="s">
        <v>104</v>
      </c>
      <c r="S376" s="1106" t="s">
        <v>105</v>
      </c>
      <c r="T376" s="1106" t="s">
        <v>4164</v>
      </c>
      <c r="U376" s="1120" t="s">
        <v>1901</v>
      </c>
      <c r="V376" s="1120" t="s">
        <v>1902</v>
      </c>
      <c r="W376" s="1116">
        <v>45301</v>
      </c>
      <c r="X376" s="1116">
        <v>47129</v>
      </c>
      <c r="Y376" s="1120" t="s">
        <v>5885</v>
      </c>
      <c r="Z376" s="1120" t="s">
        <v>5886</v>
      </c>
      <c r="AA376" s="1174">
        <v>44808</v>
      </c>
      <c r="AB376" s="549">
        <v>45399</v>
      </c>
      <c r="AC376" s="1111" t="s">
        <v>4163</v>
      </c>
      <c r="AD376" s="1114">
        <v>44414</v>
      </c>
    </row>
    <row r="377" spans="1:30" ht="15.75" customHeight="1">
      <c r="A377" s="1106" t="s">
        <v>10</v>
      </c>
      <c r="B377" s="1106" t="s">
        <v>11</v>
      </c>
      <c r="C377" s="1106" t="s">
        <v>123</v>
      </c>
      <c r="D377" s="1106" t="s">
        <v>513</v>
      </c>
      <c r="E377" s="1106" t="s">
        <v>28</v>
      </c>
      <c r="F377" s="1107" t="str">
        <f t="array" ref="F377">IFERROR(INDEX(UIID!$K$2:$K1725, MATCH(CONCATENATE(B377,D377,G377,J377), UIID!$B$2:$B1725&amp;UIID!$D$2:$D1725&amp;UIID!$G$2:$G1725&amp;UIID!$H$2:$H1725, 0),), "Not Found")</f>
        <v>0722-0083</v>
      </c>
      <c r="G377" s="1106" t="s">
        <v>1892</v>
      </c>
      <c r="H377" s="1106"/>
      <c r="I377" s="1106" t="s">
        <v>5857</v>
      </c>
      <c r="J377" s="1106" t="s">
        <v>1893</v>
      </c>
      <c r="K377" s="1106">
        <v>10.5126433671649</v>
      </c>
      <c r="L377" s="1106">
        <v>123.72945855390201</v>
      </c>
      <c r="M377" s="1106" t="s">
        <v>1894</v>
      </c>
      <c r="N377" s="1106" t="s">
        <v>5877</v>
      </c>
      <c r="O377" s="1106" t="s">
        <v>15</v>
      </c>
      <c r="P377" s="1106" t="s">
        <v>16</v>
      </c>
      <c r="Q377" s="1106" t="s">
        <v>35</v>
      </c>
      <c r="R377" s="1106" t="s">
        <v>84</v>
      </c>
      <c r="S377" s="1106" t="s">
        <v>1778</v>
      </c>
      <c r="T377" s="1106" t="s">
        <v>4164</v>
      </c>
      <c r="U377" s="1106" t="s">
        <v>94</v>
      </c>
      <c r="V377" s="1106" t="s">
        <v>1903</v>
      </c>
      <c r="W377" s="1116">
        <v>45301</v>
      </c>
      <c r="X377" s="1116">
        <v>47129</v>
      </c>
      <c r="Y377" s="1106" t="s">
        <v>5887</v>
      </c>
      <c r="Z377" s="1106" t="s">
        <v>5888</v>
      </c>
      <c r="AA377" s="1175">
        <v>45306</v>
      </c>
      <c r="AB377" s="465">
        <v>45483</v>
      </c>
      <c r="AC377" s="1111" t="s">
        <v>4163</v>
      </c>
      <c r="AD377" s="1114">
        <v>43635</v>
      </c>
    </row>
    <row r="378" spans="1:30" ht="15.75" customHeight="1">
      <c r="A378" s="1106" t="s">
        <v>10</v>
      </c>
      <c r="B378" s="1106" t="s">
        <v>11</v>
      </c>
      <c r="C378" s="1106" t="s">
        <v>123</v>
      </c>
      <c r="D378" s="1106" t="s">
        <v>513</v>
      </c>
      <c r="E378" s="1106" t="s">
        <v>28</v>
      </c>
      <c r="F378" s="1107" t="str">
        <f t="array" ref="F378">IFERROR(INDEX(UIID!$K$2:$K1725, MATCH(CONCATENATE(B378,D378,G378,J378), UIID!$B$2:$B1725&amp;UIID!$D$2:$D1725&amp;UIID!$G$2:$G1725&amp;UIID!$H$2:$H1725, 0),), "Not Found")</f>
        <v>0722-0083</v>
      </c>
      <c r="G378" s="1106" t="s">
        <v>1892</v>
      </c>
      <c r="H378" s="1106"/>
      <c r="I378" s="1106" t="s">
        <v>5857</v>
      </c>
      <c r="J378" s="1106" t="s">
        <v>1893</v>
      </c>
      <c r="K378" s="1106">
        <v>10.5126433671649</v>
      </c>
      <c r="L378" s="1106">
        <v>123.72945855390201</v>
      </c>
      <c r="M378" s="1106" t="s">
        <v>1894</v>
      </c>
      <c r="N378" s="1106" t="s">
        <v>5877</v>
      </c>
      <c r="O378" s="1106" t="s">
        <v>15</v>
      </c>
      <c r="P378" s="1106" t="s">
        <v>16</v>
      </c>
      <c r="Q378" s="1106" t="s">
        <v>35</v>
      </c>
      <c r="R378" s="1106" t="s">
        <v>84</v>
      </c>
      <c r="S378" s="1106" t="s">
        <v>85</v>
      </c>
      <c r="T378" s="1106" t="s">
        <v>4164</v>
      </c>
      <c r="U378" s="1106" t="s">
        <v>94</v>
      </c>
      <c r="V378" s="1106" t="s">
        <v>1904</v>
      </c>
      <c r="W378" s="1116">
        <v>45301</v>
      </c>
      <c r="X378" s="1116">
        <v>47129</v>
      </c>
      <c r="Y378" s="1106" t="s">
        <v>5889</v>
      </c>
      <c r="Z378" s="1106" t="s">
        <v>5890</v>
      </c>
      <c r="AA378" s="1175">
        <v>44085</v>
      </c>
      <c r="AB378" s="549">
        <v>45483</v>
      </c>
      <c r="AC378" s="1111" t="s">
        <v>4163</v>
      </c>
      <c r="AD378" s="1114">
        <v>43635</v>
      </c>
    </row>
    <row r="379" spans="1:30" ht="15.75" customHeight="1">
      <c r="A379" s="1106" t="s">
        <v>10</v>
      </c>
      <c r="B379" s="1106" t="s">
        <v>11</v>
      </c>
      <c r="C379" s="1106" t="s">
        <v>123</v>
      </c>
      <c r="D379" s="1106" t="s">
        <v>513</v>
      </c>
      <c r="E379" s="1106" t="s">
        <v>28</v>
      </c>
      <c r="F379" s="1107" t="str">
        <f t="array" ref="F379">IFERROR(INDEX(UIID!$K$2:$K1725, MATCH(CONCATENATE(B379,D379,G379,J379), UIID!$B$2:$B1725&amp;UIID!$D$2:$D1725&amp;UIID!$G$2:$G1725&amp;UIID!$H$2:$H1725, 0),), "Not Found")</f>
        <v>0722-0083</v>
      </c>
      <c r="G379" s="1106" t="s">
        <v>1892</v>
      </c>
      <c r="H379" s="1106"/>
      <c r="I379" s="1106" t="s">
        <v>5857</v>
      </c>
      <c r="J379" s="1106" t="s">
        <v>1893</v>
      </c>
      <c r="K379" s="1106">
        <v>10.5126433671649</v>
      </c>
      <c r="L379" s="1106">
        <v>123.72945855390201</v>
      </c>
      <c r="M379" s="1106" t="s">
        <v>1894</v>
      </c>
      <c r="N379" s="1106" t="s">
        <v>5877</v>
      </c>
      <c r="O379" s="1106" t="s">
        <v>15</v>
      </c>
      <c r="P379" s="1106" t="s">
        <v>16</v>
      </c>
      <c r="Q379" s="1106" t="s">
        <v>35</v>
      </c>
      <c r="R379" s="1106" t="s">
        <v>84</v>
      </c>
      <c r="S379" s="1106" t="s">
        <v>93</v>
      </c>
      <c r="T379" s="1106" t="s">
        <v>4213</v>
      </c>
      <c r="U379" s="1106" t="s">
        <v>94</v>
      </c>
      <c r="V379" s="1106" t="s">
        <v>1905</v>
      </c>
      <c r="W379" s="1116">
        <v>45301</v>
      </c>
      <c r="X379" s="1116">
        <v>47129</v>
      </c>
      <c r="Y379" s="1106" t="s">
        <v>5889</v>
      </c>
      <c r="Z379" s="1106" t="s">
        <v>5890</v>
      </c>
      <c r="AA379" s="1175">
        <v>44085</v>
      </c>
      <c r="AB379" s="549">
        <v>45537</v>
      </c>
      <c r="AC379" s="1111" t="s">
        <v>4163</v>
      </c>
      <c r="AD379" s="1114">
        <v>43635</v>
      </c>
    </row>
    <row r="380" spans="1:30" ht="15.75" customHeight="1">
      <c r="A380" s="1106" t="s">
        <v>10</v>
      </c>
      <c r="B380" s="1106" t="s">
        <v>11</v>
      </c>
      <c r="C380" s="1106" t="s">
        <v>123</v>
      </c>
      <c r="D380" s="1106" t="s">
        <v>513</v>
      </c>
      <c r="E380" s="1106" t="s">
        <v>28</v>
      </c>
      <c r="F380" s="1107" t="str">
        <f t="array" ref="F380">IFERROR(INDEX(UIID!$K$2:$K1725, MATCH(CONCATENATE(B380,D380,G380,J380), UIID!$B$2:$B1725&amp;UIID!$D$2:$D1725&amp;UIID!$G$2:$G1725&amp;UIID!$H$2:$H1725, 0),), "Not Found")</f>
        <v>0722-0083</v>
      </c>
      <c r="G380" s="1106" t="s">
        <v>1892</v>
      </c>
      <c r="H380" s="1106"/>
      <c r="I380" s="1106" t="s">
        <v>5857</v>
      </c>
      <c r="J380" s="1106" t="s">
        <v>1893</v>
      </c>
      <c r="K380" s="1106">
        <v>10.5126433671649</v>
      </c>
      <c r="L380" s="1106">
        <v>123.72945855390201</v>
      </c>
      <c r="M380" s="1106" t="s">
        <v>1894</v>
      </c>
      <c r="N380" s="1106" t="s">
        <v>5877</v>
      </c>
      <c r="O380" s="1106" t="s">
        <v>15</v>
      </c>
      <c r="P380" s="1106" t="s">
        <v>16</v>
      </c>
      <c r="Q380" s="1106" t="s">
        <v>35</v>
      </c>
      <c r="R380" s="1106" t="s">
        <v>84</v>
      </c>
      <c r="S380" s="1106" t="s">
        <v>268</v>
      </c>
      <c r="T380" s="1106" t="s">
        <v>4164</v>
      </c>
      <c r="U380" s="1106" t="s">
        <v>235</v>
      </c>
      <c r="V380" s="1106" t="s">
        <v>1906</v>
      </c>
      <c r="W380" s="1116">
        <v>45301</v>
      </c>
      <c r="X380" s="1116">
        <v>47129</v>
      </c>
      <c r="Y380" s="1106" t="s">
        <v>5889</v>
      </c>
      <c r="Z380" s="1106" t="s">
        <v>5891</v>
      </c>
      <c r="AA380" s="1173">
        <v>44414</v>
      </c>
      <c r="AB380" s="549">
        <v>45537</v>
      </c>
      <c r="AC380" s="1111" t="s">
        <v>4163</v>
      </c>
      <c r="AD380" s="1114">
        <v>43635</v>
      </c>
    </row>
    <row r="381" spans="1:30" ht="15.75" customHeight="1">
      <c r="A381" s="1106" t="s">
        <v>10</v>
      </c>
      <c r="B381" s="1106" t="s">
        <v>11</v>
      </c>
      <c r="C381" s="1106" t="s">
        <v>123</v>
      </c>
      <c r="D381" s="1106" t="s">
        <v>513</v>
      </c>
      <c r="E381" s="1106" t="s">
        <v>28</v>
      </c>
      <c r="F381" s="1107" t="str">
        <f t="array" ref="F381">IFERROR(INDEX(UIID!$K$2:$K1725, MATCH(CONCATENATE(B381,D381,G381,J381), UIID!$B$2:$B1725&amp;UIID!$D$2:$D1725&amp;UIID!$G$2:$G1725&amp;UIID!$H$2:$H1725, 0),), "Not Found")</f>
        <v>0722-0083</v>
      </c>
      <c r="G381" s="1106" t="s">
        <v>1892</v>
      </c>
      <c r="H381" s="1106"/>
      <c r="I381" s="1106" t="s">
        <v>5857</v>
      </c>
      <c r="J381" s="1106" t="s">
        <v>1893</v>
      </c>
      <c r="K381" s="1106">
        <v>10.5126433671649</v>
      </c>
      <c r="L381" s="1106">
        <v>123.72945855390201</v>
      </c>
      <c r="M381" s="1106" t="s">
        <v>1894</v>
      </c>
      <c r="N381" s="1106" t="s">
        <v>5877</v>
      </c>
      <c r="O381" s="1106" t="s">
        <v>15</v>
      </c>
      <c r="P381" s="1106" t="s">
        <v>16</v>
      </c>
      <c r="Q381" s="1106" t="s">
        <v>35</v>
      </c>
      <c r="R381" s="1106" t="s">
        <v>84</v>
      </c>
      <c r="S381" s="1106" t="s">
        <v>545</v>
      </c>
      <c r="T381" s="1106" t="s">
        <v>4164</v>
      </c>
      <c r="U381" s="1106" t="s">
        <v>94</v>
      </c>
      <c r="V381" s="1106" t="s">
        <v>1910</v>
      </c>
      <c r="W381" s="1116">
        <v>45301</v>
      </c>
      <c r="X381" s="1116">
        <v>47129</v>
      </c>
      <c r="Y381" s="1106" t="s">
        <v>5887</v>
      </c>
      <c r="Z381" s="1106" t="s">
        <v>5892</v>
      </c>
      <c r="AA381" s="1175">
        <v>45306</v>
      </c>
      <c r="AB381" s="549">
        <v>45399</v>
      </c>
      <c r="AC381" s="1111" t="s">
        <v>4163</v>
      </c>
      <c r="AD381" s="1114">
        <v>43635</v>
      </c>
    </row>
    <row r="382" spans="1:30" ht="15.75" customHeight="1">
      <c r="A382" s="1106" t="s">
        <v>10</v>
      </c>
      <c r="B382" s="1106" t="s">
        <v>11</v>
      </c>
      <c r="C382" s="1106" t="s">
        <v>123</v>
      </c>
      <c r="D382" s="1106" t="s">
        <v>513</v>
      </c>
      <c r="E382" s="1106" t="s">
        <v>28</v>
      </c>
      <c r="F382" s="1107" t="str">
        <f t="array" ref="F382">IFERROR(INDEX(UIID!$K$2:$K1725, MATCH(CONCATENATE(B382,D382,G382,J382), UIID!$B$2:$B1725&amp;UIID!$D$2:$D1725&amp;UIID!$G$2:$G1725&amp;UIID!$H$2:$H1725, 0),), "Not Found")</f>
        <v>0722-0083</v>
      </c>
      <c r="G382" s="1106" t="s">
        <v>1892</v>
      </c>
      <c r="H382" s="1106"/>
      <c r="I382" s="1106" t="s">
        <v>5857</v>
      </c>
      <c r="J382" s="1106" t="s">
        <v>1893</v>
      </c>
      <c r="K382" s="1106">
        <v>10.5126433671649</v>
      </c>
      <c r="L382" s="1106">
        <v>123.72945855390201</v>
      </c>
      <c r="M382" s="1106" t="s">
        <v>1894</v>
      </c>
      <c r="N382" s="1106" t="s">
        <v>5877</v>
      </c>
      <c r="O382" s="1106" t="s">
        <v>15</v>
      </c>
      <c r="P382" s="1106" t="s">
        <v>16</v>
      </c>
      <c r="Q382" s="1106" t="s">
        <v>35</v>
      </c>
      <c r="R382" s="1106" t="s">
        <v>84</v>
      </c>
      <c r="S382" s="1106" t="s">
        <v>550</v>
      </c>
      <c r="T382" s="1106" t="s">
        <v>4164</v>
      </c>
      <c r="U382" s="1106" t="s">
        <v>94</v>
      </c>
      <c r="V382" s="1106" t="s">
        <v>1911</v>
      </c>
      <c r="W382" s="1116">
        <v>45301</v>
      </c>
      <c r="X382" s="1116">
        <v>47129</v>
      </c>
      <c r="Y382" s="1106" t="s">
        <v>5887</v>
      </c>
      <c r="Z382" s="1106" t="s">
        <v>5893</v>
      </c>
      <c r="AA382" s="1175">
        <v>45306</v>
      </c>
      <c r="AB382" s="549">
        <v>45399</v>
      </c>
      <c r="AC382" s="1111" t="s">
        <v>4163</v>
      </c>
      <c r="AD382" s="1114">
        <v>43635</v>
      </c>
    </row>
    <row r="383" spans="1:30" ht="15.75" customHeight="1">
      <c r="A383" s="1106" t="s">
        <v>10</v>
      </c>
      <c r="B383" s="1106" t="s">
        <v>11</v>
      </c>
      <c r="C383" s="1106" t="s">
        <v>123</v>
      </c>
      <c r="D383" s="1106" t="s">
        <v>513</v>
      </c>
      <c r="E383" s="1106" t="s">
        <v>28</v>
      </c>
      <c r="F383" s="1107" t="str">
        <f t="array" ref="F383">IFERROR(INDEX(UIID!$K$2:$K1725, MATCH(CONCATENATE(B383,D383,G383,J383), UIID!$B$2:$B1725&amp;UIID!$D$2:$D1725&amp;UIID!$G$2:$G1725&amp;UIID!$H$2:$H1725, 0),), "Not Found")</f>
        <v>0722-0083</v>
      </c>
      <c r="G383" s="1106" t="s">
        <v>1892</v>
      </c>
      <c r="H383" s="1106"/>
      <c r="I383" s="1106" t="s">
        <v>5857</v>
      </c>
      <c r="J383" s="1106" t="s">
        <v>1893</v>
      </c>
      <c r="K383" s="1106">
        <v>10.5126433671649</v>
      </c>
      <c r="L383" s="1106">
        <v>123.72945855390201</v>
      </c>
      <c r="M383" s="1106" t="s">
        <v>1894</v>
      </c>
      <c r="N383" s="1106" t="s">
        <v>5877</v>
      </c>
      <c r="O383" s="1106" t="s">
        <v>15</v>
      </c>
      <c r="P383" s="1106" t="s">
        <v>16</v>
      </c>
      <c r="Q383" s="1106" t="s">
        <v>35</v>
      </c>
      <c r="R383" s="1106" t="s">
        <v>87</v>
      </c>
      <c r="S383" s="1106" t="s">
        <v>88</v>
      </c>
      <c r="T383" s="1106" t="s">
        <v>4164</v>
      </c>
      <c r="U383" s="1106" t="s">
        <v>89</v>
      </c>
      <c r="V383" s="1106" t="s">
        <v>1913</v>
      </c>
      <c r="W383" s="1116">
        <v>45301</v>
      </c>
      <c r="X383" s="1116">
        <v>47129</v>
      </c>
      <c r="Y383" s="1106" t="s">
        <v>5894</v>
      </c>
      <c r="Z383" s="1106" t="s">
        <v>5895</v>
      </c>
      <c r="AA383" s="1175">
        <v>44646</v>
      </c>
      <c r="AB383" s="549">
        <v>45399</v>
      </c>
      <c r="AC383" s="1111" t="s">
        <v>4163</v>
      </c>
      <c r="AD383" s="1114">
        <v>43635</v>
      </c>
    </row>
    <row r="384" spans="1:30" ht="15.75" customHeight="1">
      <c r="A384" s="1106" t="s">
        <v>10</v>
      </c>
      <c r="B384" s="1106" t="s">
        <v>11</v>
      </c>
      <c r="C384" s="1106" t="s">
        <v>28</v>
      </c>
      <c r="D384" s="1106" t="s">
        <v>977</v>
      </c>
      <c r="E384" s="1106" t="s">
        <v>28</v>
      </c>
      <c r="F384" s="1107" t="str">
        <f t="array" ref="F384">IFERROR(INDEX(UIID!$K$2:$K1725, MATCH(CONCATENATE(B384,D384,G384,J384), UIID!$B$2:$B1725&amp;UIID!$D$2:$D1725&amp;UIID!$G$2:$G1725&amp;UIID!$H$2:$H1725, 0),), "Not Found")</f>
        <v>0722-0145</v>
      </c>
      <c r="G384" s="1106" t="s">
        <v>1960</v>
      </c>
      <c r="H384" s="1106"/>
      <c r="I384" s="1106" t="s">
        <v>5896</v>
      </c>
      <c r="J384" s="1106" t="s">
        <v>1961</v>
      </c>
      <c r="K384" s="1106">
        <v>10.2547359469332</v>
      </c>
      <c r="L384" s="1106">
        <v>123.791909656713</v>
      </c>
      <c r="M384" s="1120" t="s">
        <v>5897</v>
      </c>
      <c r="N384" s="1120" t="s">
        <v>5378</v>
      </c>
      <c r="O384" s="1106" t="s">
        <v>15</v>
      </c>
      <c r="P384" s="1106" t="s">
        <v>16</v>
      </c>
      <c r="Q384" s="1106" t="s">
        <v>35</v>
      </c>
      <c r="R384" s="1106" t="s">
        <v>87</v>
      </c>
      <c r="S384" s="1106" t="s">
        <v>434</v>
      </c>
      <c r="T384" s="1106" t="s">
        <v>4164</v>
      </c>
      <c r="U384" s="1106" t="s">
        <v>5898</v>
      </c>
      <c r="V384" s="1106" t="s">
        <v>5899</v>
      </c>
      <c r="W384" s="1116">
        <v>45355</v>
      </c>
      <c r="X384" s="1116">
        <v>47182</v>
      </c>
      <c r="Y384" s="1106" t="s">
        <v>5900</v>
      </c>
      <c r="Z384" s="1106" t="s">
        <v>5901</v>
      </c>
      <c r="AA384" s="1189">
        <v>45320</v>
      </c>
      <c r="AB384" s="551"/>
      <c r="AC384" s="1111"/>
      <c r="AD384" s="1114">
        <v>44585</v>
      </c>
    </row>
    <row r="385" spans="1:30" ht="15.75" customHeight="1">
      <c r="A385" s="1106" t="s">
        <v>10</v>
      </c>
      <c r="B385" s="1106" t="s">
        <v>11</v>
      </c>
      <c r="C385" s="1106" t="s">
        <v>28</v>
      </c>
      <c r="D385" s="1106" t="s">
        <v>977</v>
      </c>
      <c r="E385" s="1106" t="s">
        <v>28</v>
      </c>
      <c r="F385" s="1107" t="str">
        <f t="array" ref="F385">IFERROR(INDEX(UIID!$K$2:$K1725, MATCH(CONCATENATE(B385,D385,G385,J385), UIID!$B$2:$B1725&amp;UIID!$D$2:$D1725&amp;UIID!$G$2:$G1725&amp;UIID!$H$2:$H1725, 0),), "Not Found")</f>
        <v>0722-0145</v>
      </c>
      <c r="G385" s="1106" t="s">
        <v>1960</v>
      </c>
      <c r="H385" s="1106"/>
      <c r="I385" s="1106" t="s">
        <v>5896</v>
      </c>
      <c r="J385" s="1106" t="s">
        <v>1961</v>
      </c>
      <c r="K385" s="1106">
        <v>10.2547359469332</v>
      </c>
      <c r="L385" s="1106">
        <v>123.791909656713</v>
      </c>
      <c r="M385" s="1120" t="s">
        <v>5897</v>
      </c>
      <c r="N385" s="1120" t="s">
        <v>5378</v>
      </c>
      <c r="O385" s="1106" t="s">
        <v>15</v>
      </c>
      <c r="P385" s="1106" t="s">
        <v>16</v>
      </c>
      <c r="Q385" s="1106" t="s">
        <v>35</v>
      </c>
      <c r="R385" s="1106" t="s">
        <v>87</v>
      </c>
      <c r="S385" s="1106" t="s">
        <v>2497</v>
      </c>
      <c r="T385" s="1106" t="s">
        <v>4164</v>
      </c>
      <c r="U385" s="1106" t="s">
        <v>505</v>
      </c>
      <c r="V385" s="1106" t="s">
        <v>1962</v>
      </c>
      <c r="W385" s="1116">
        <v>45355</v>
      </c>
      <c r="X385" s="1116">
        <v>47182</v>
      </c>
      <c r="Y385" s="1106" t="s">
        <v>4774</v>
      </c>
      <c r="Z385" s="1106" t="s">
        <v>5903</v>
      </c>
      <c r="AA385" s="1175">
        <v>44540</v>
      </c>
      <c r="AB385" s="551"/>
      <c r="AC385" s="1111"/>
      <c r="AD385" s="1114">
        <v>44055</v>
      </c>
    </row>
    <row r="386" spans="1:30" ht="15.75" customHeight="1">
      <c r="A386" s="1106" t="s">
        <v>10</v>
      </c>
      <c r="B386" s="1106" t="s">
        <v>11</v>
      </c>
      <c r="C386" s="1106" t="s">
        <v>28</v>
      </c>
      <c r="D386" s="1106" t="s">
        <v>977</v>
      </c>
      <c r="E386" s="1106" t="s">
        <v>28</v>
      </c>
      <c r="F386" s="1107" t="str">
        <f t="array" ref="F386">IFERROR(INDEX(UIID!$K$2:$K1725, MATCH(CONCATENATE(B386,D386,G386,J386), UIID!$B$2:$B1725&amp;UIID!$D$2:$D1725&amp;UIID!$G$2:$G1725&amp;UIID!$H$2:$H1725, 0),), "Not Found")</f>
        <v>0722-0145</v>
      </c>
      <c r="G386" s="1106" t="s">
        <v>1960</v>
      </c>
      <c r="H386" s="1106"/>
      <c r="I386" s="1106" t="s">
        <v>5896</v>
      </c>
      <c r="J386" s="1106" t="s">
        <v>1961</v>
      </c>
      <c r="K386" s="1106">
        <v>10.2547359469332</v>
      </c>
      <c r="L386" s="1106">
        <v>123.791909656713</v>
      </c>
      <c r="M386" s="1120" t="s">
        <v>5897</v>
      </c>
      <c r="N386" s="1120" t="s">
        <v>5378</v>
      </c>
      <c r="O386" s="1106" t="s">
        <v>15</v>
      </c>
      <c r="P386" s="1106" t="s">
        <v>16</v>
      </c>
      <c r="Q386" s="1106" t="s">
        <v>4262</v>
      </c>
      <c r="R386" s="1106" t="s">
        <v>107</v>
      </c>
      <c r="S386" s="1106" t="s">
        <v>1244</v>
      </c>
      <c r="T386" s="1106" t="s">
        <v>22</v>
      </c>
      <c r="U386" s="1106" t="s">
        <v>810</v>
      </c>
      <c r="V386" s="1106" t="s">
        <v>1963</v>
      </c>
      <c r="W386" s="1116">
        <v>45021</v>
      </c>
      <c r="X386" s="1116">
        <v>46854</v>
      </c>
      <c r="Y386" s="1106" t="s">
        <v>5904</v>
      </c>
      <c r="Z386" s="1106" t="s">
        <v>5905</v>
      </c>
      <c r="AA386" s="1173">
        <v>45323</v>
      </c>
      <c r="AB386" s="465">
        <v>45394</v>
      </c>
      <c r="AC386" s="1111" t="s">
        <v>4163</v>
      </c>
      <c r="AD386" s="1114">
        <v>43732</v>
      </c>
    </row>
    <row r="387" spans="1:30" ht="15.75" customHeight="1">
      <c r="A387" s="1106" t="s">
        <v>10</v>
      </c>
      <c r="B387" s="1106" t="s">
        <v>11</v>
      </c>
      <c r="C387" s="1106" t="s">
        <v>28</v>
      </c>
      <c r="D387" s="1106" t="s">
        <v>13</v>
      </c>
      <c r="E387" s="1106" t="s">
        <v>3756</v>
      </c>
      <c r="F387" s="1107" t="str">
        <f t="array" ref="F387">IFERROR(INDEX(UIID!$K$2:$K1725, MATCH(CONCATENATE(B387,D387,G387,J387), UIID!$B$2:$B1725&amp;UIID!$D$2:$D1725&amp;UIID!$G$2:$G1725&amp;UIID!$H$2:$H1725, 0),), "Not Found")</f>
        <v>0722-0146</v>
      </c>
      <c r="G387" s="1106" t="s">
        <v>1997</v>
      </c>
      <c r="H387" s="1106" t="s">
        <v>5906</v>
      </c>
      <c r="I387" s="1106" t="s">
        <v>5907</v>
      </c>
      <c r="J387" s="1187" t="s">
        <v>3859</v>
      </c>
      <c r="K387" s="1106">
        <v>10.314249821048699</v>
      </c>
      <c r="L387" s="1106">
        <v>123.894527153846</v>
      </c>
      <c r="M387" s="1106" t="s">
        <v>1999</v>
      </c>
      <c r="N387" s="1106"/>
      <c r="O387" s="1106" t="s">
        <v>15</v>
      </c>
      <c r="P387" s="1106" t="s">
        <v>16</v>
      </c>
      <c r="Q387" s="1106" t="s">
        <v>4262</v>
      </c>
      <c r="R387" s="1106" t="s">
        <v>3006</v>
      </c>
      <c r="S387" s="1106" t="s">
        <v>2000</v>
      </c>
      <c r="T387" s="1106" t="s">
        <v>22</v>
      </c>
      <c r="U387" s="1106" t="s">
        <v>2001</v>
      </c>
      <c r="V387" s="1106" t="s">
        <v>2002</v>
      </c>
      <c r="W387" s="1116">
        <v>45287</v>
      </c>
      <c r="X387" s="1116">
        <v>47115</v>
      </c>
      <c r="Y387" s="1106" t="s">
        <v>5908</v>
      </c>
      <c r="Z387" s="1106" t="s">
        <v>5909</v>
      </c>
      <c r="AA387" s="1106" t="s">
        <v>5910</v>
      </c>
      <c r="AB387" s="465">
        <v>45434</v>
      </c>
      <c r="AC387" s="1111" t="s">
        <v>4163</v>
      </c>
      <c r="AD387" s="1114">
        <v>43759</v>
      </c>
    </row>
    <row r="388" spans="1:30" ht="15.75" customHeight="1">
      <c r="A388" s="1106" t="s">
        <v>10</v>
      </c>
      <c r="B388" s="1106" t="s">
        <v>11</v>
      </c>
      <c r="C388" s="1106" t="s">
        <v>28</v>
      </c>
      <c r="D388" s="1106" t="s">
        <v>13</v>
      </c>
      <c r="E388" s="1106" t="s">
        <v>3756</v>
      </c>
      <c r="F388" s="1107" t="str">
        <f t="array" ref="F388">IFERROR(INDEX(UIID!$K$2:$K1725, MATCH(CONCATENATE(B388,D388,G388,J388), UIID!$B$2:$B1725&amp;UIID!$D$2:$D1725&amp;UIID!$G$2:$G1725&amp;UIID!$H$2:$H1725, 0),), "Not Found")</f>
        <v>0722-0146</v>
      </c>
      <c r="G388" s="1106" t="s">
        <v>1997</v>
      </c>
      <c r="H388" s="1106" t="s">
        <v>5906</v>
      </c>
      <c r="I388" s="1106" t="s">
        <v>5907</v>
      </c>
      <c r="J388" s="1187" t="s">
        <v>3859</v>
      </c>
      <c r="K388" s="1106">
        <v>10.314249821048699</v>
      </c>
      <c r="L388" s="1106">
        <v>123.894527153846</v>
      </c>
      <c r="M388" s="1106" t="s">
        <v>1999</v>
      </c>
      <c r="N388" s="1106"/>
      <c r="O388" s="1106" t="s">
        <v>15</v>
      </c>
      <c r="P388" s="1106" t="s">
        <v>16</v>
      </c>
      <c r="Q388" s="1106" t="s">
        <v>4262</v>
      </c>
      <c r="R388" s="1106" t="s">
        <v>3006</v>
      </c>
      <c r="S388" s="1106" t="s">
        <v>2003</v>
      </c>
      <c r="T388" s="1106" t="s">
        <v>22</v>
      </c>
      <c r="U388" s="1106" t="s">
        <v>2001</v>
      </c>
      <c r="V388" s="1106" t="s">
        <v>2004</v>
      </c>
      <c r="W388" s="1116">
        <v>45287</v>
      </c>
      <c r="X388" s="1116">
        <v>47115</v>
      </c>
      <c r="Y388" s="1106" t="s">
        <v>5908</v>
      </c>
      <c r="Z388" s="1106" t="s">
        <v>5909</v>
      </c>
      <c r="AA388" s="1106" t="s">
        <v>5910</v>
      </c>
      <c r="AB388" s="465">
        <v>45434</v>
      </c>
      <c r="AC388" s="1111" t="s">
        <v>4163</v>
      </c>
      <c r="AD388" s="1114">
        <v>43759</v>
      </c>
    </row>
    <row r="389" spans="1:30" ht="15.75" customHeight="1">
      <c r="A389" s="1106" t="s">
        <v>10</v>
      </c>
      <c r="B389" s="1106" t="s">
        <v>11</v>
      </c>
      <c r="C389" s="1106" t="s">
        <v>28</v>
      </c>
      <c r="D389" s="1106" t="s">
        <v>13</v>
      </c>
      <c r="E389" s="1106" t="s">
        <v>3756</v>
      </c>
      <c r="F389" s="1107" t="str">
        <f t="array" ref="F389">IFERROR(INDEX(UIID!$K$2:$K1725, MATCH(CONCATENATE(B389,D389,G389,J389), UIID!$B$2:$B1725&amp;UIID!$D$2:$D1725&amp;UIID!$G$2:$G1725&amp;UIID!$H$2:$H1725, 0),), "Not Found")</f>
        <v>0722-0146</v>
      </c>
      <c r="G389" s="1106" t="s">
        <v>1997</v>
      </c>
      <c r="H389" s="1106" t="s">
        <v>5906</v>
      </c>
      <c r="I389" s="1106" t="s">
        <v>5907</v>
      </c>
      <c r="J389" s="1187" t="s">
        <v>3859</v>
      </c>
      <c r="K389" s="1106">
        <v>10.314249821048699</v>
      </c>
      <c r="L389" s="1106">
        <v>123.894527153846</v>
      </c>
      <c r="M389" s="1106" t="s">
        <v>1999</v>
      </c>
      <c r="N389" s="1106"/>
      <c r="O389" s="1106" t="s">
        <v>15</v>
      </c>
      <c r="P389" s="1106" t="s">
        <v>16</v>
      </c>
      <c r="Q389" s="1106" t="s">
        <v>4262</v>
      </c>
      <c r="R389" s="1106" t="s">
        <v>3006</v>
      </c>
      <c r="S389" s="1106" t="s">
        <v>2005</v>
      </c>
      <c r="T389" s="1106" t="s">
        <v>22</v>
      </c>
      <c r="U389" s="1106" t="s">
        <v>2001</v>
      </c>
      <c r="V389" s="1106" t="s">
        <v>2006</v>
      </c>
      <c r="W389" s="1116">
        <v>45287</v>
      </c>
      <c r="X389" s="1116">
        <v>47115</v>
      </c>
      <c r="Y389" s="1106" t="s">
        <v>5908</v>
      </c>
      <c r="Z389" s="1106" t="s">
        <v>5909</v>
      </c>
      <c r="AA389" s="1106" t="s">
        <v>5910</v>
      </c>
      <c r="AB389" s="465">
        <v>45434</v>
      </c>
      <c r="AC389" s="1111" t="s">
        <v>4163</v>
      </c>
      <c r="AD389" s="1114">
        <v>43759</v>
      </c>
    </row>
    <row r="390" spans="1:30" ht="15.75" customHeight="1">
      <c r="A390" s="1106" t="s">
        <v>10</v>
      </c>
      <c r="B390" s="1106" t="s">
        <v>11</v>
      </c>
      <c r="C390" s="1106" t="s">
        <v>28</v>
      </c>
      <c r="D390" s="1106" t="s">
        <v>13</v>
      </c>
      <c r="E390" s="1106" t="s">
        <v>3756</v>
      </c>
      <c r="F390" s="1107" t="str">
        <f t="array" ref="F390">IFERROR(INDEX(UIID!$K$2:$K1725, MATCH(CONCATENATE(B390,D390,G390,J390), UIID!$B$2:$B1725&amp;UIID!$D$2:$D1725&amp;UIID!$G$2:$G1725&amp;UIID!$H$2:$H1725, 0),), "Not Found")</f>
        <v>0722-0146</v>
      </c>
      <c r="G390" s="1106" t="s">
        <v>1997</v>
      </c>
      <c r="H390" s="1106" t="s">
        <v>5906</v>
      </c>
      <c r="I390" s="1106" t="s">
        <v>5907</v>
      </c>
      <c r="J390" s="1187" t="s">
        <v>3859</v>
      </c>
      <c r="K390" s="1106">
        <v>10.314249821048699</v>
      </c>
      <c r="L390" s="1106">
        <v>123.894527153846</v>
      </c>
      <c r="M390" s="1106" t="s">
        <v>1999</v>
      </c>
      <c r="N390" s="1106"/>
      <c r="O390" s="1106" t="s">
        <v>15</v>
      </c>
      <c r="P390" s="1106" t="s">
        <v>16</v>
      </c>
      <c r="Q390" s="1106" t="s">
        <v>4262</v>
      </c>
      <c r="R390" s="1106" t="s">
        <v>3006</v>
      </c>
      <c r="S390" s="1106" t="s">
        <v>2007</v>
      </c>
      <c r="T390" s="1106" t="s">
        <v>22</v>
      </c>
      <c r="U390" s="1106" t="s">
        <v>2008</v>
      </c>
      <c r="V390" s="1106" t="s">
        <v>2009</v>
      </c>
      <c r="W390" s="1116">
        <v>45287</v>
      </c>
      <c r="X390" s="1116">
        <v>47115</v>
      </c>
      <c r="Y390" s="1106" t="s">
        <v>5908</v>
      </c>
      <c r="Z390" s="1106" t="s">
        <v>5909</v>
      </c>
      <c r="AA390" s="1106" t="s">
        <v>5910</v>
      </c>
      <c r="AB390" s="465">
        <v>45434</v>
      </c>
      <c r="AC390" s="1111" t="s">
        <v>4163</v>
      </c>
      <c r="AD390" s="1114">
        <v>43759</v>
      </c>
    </row>
    <row r="391" spans="1:30" ht="15.75" customHeight="1">
      <c r="A391" s="1106" t="s">
        <v>10</v>
      </c>
      <c r="B391" s="1106" t="s">
        <v>11</v>
      </c>
      <c r="C391" s="1106" t="s">
        <v>28</v>
      </c>
      <c r="D391" s="1106" t="s">
        <v>13</v>
      </c>
      <c r="E391" s="1106" t="s">
        <v>3756</v>
      </c>
      <c r="F391" s="1107" t="str">
        <f t="array" ref="F391">IFERROR(INDEX(UIID!$K$2:$K1725, MATCH(CONCATENATE(B391,D391,G391,J391), UIID!$B$2:$B1725&amp;UIID!$D$2:$D1725&amp;UIID!$G$2:$G1725&amp;UIID!$H$2:$H1725, 0),), "Not Found")</f>
        <v>0722-0146</v>
      </c>
      <c r="G391" s="1106" t="s">
        <v>1997</v>
      </c>
      <c r="H391" s="1106" t="s">
        <v>5906</v>
      </c>
      <c r="I391" s="1106" t="s">
        <v>5907</v>
      </c>
      <c r="J391" s="1187" t="s">
        <v>3859</v>
      </c>
      <c r="K391" s="1106">
        <v>10.314249821048699</v>
      </c>
      <c r="L391" s="1106">
        <v>123.894527153846</v>
      </c>
      <c r="M391" s="1106" t="s">
        <v>1999</v>
      </c>
      <c r="N391" s="1106"/>
      <c r="O391" s="1106" t="s">
        <v>15</v>
      </c>
      <c r="P391" s="1106" t="s">
        <v>16</v>
      </c>
      <c r="Q391" s="1106" t="s">
        <v>4262</v>
      </c>
      <c r="R391" s="1106" t="s">
        <v>3006</v>
      </c>
      <c r="S391" s="1106" t="s">
        <v>2010</v>
      </c>
      <c r="T391" s="1106" t="s">
        <v>22</v>
      </c>
      <c r="U391" s="1106" t="s">
        <v>2008</v>
      </c>
      <c r="V391" s="1106" t="s">
        <v>2011</v>
      </c>
      <c r="W391" s="1116">
        <v>45287</v>
      </c>
      <c r="X391" s="1116">
        <v>47115</v>
      </c>
      <c r="Y391" s="1106" t="s">
        <v>5908</v>
      </c>
      <c r="Z391" s="1106" t="s">
        <v>5909</v>
      </c>
      <c r="AA391" s="1106" t="s">
        <v>5910</v>
      </c>
      <c r="AB391" s="465">
        <v>45434</v>
      </c>
      <c r="AC391" s="1111" t="s">
        <v>4163</v>
      </c>
      <c r="AD391" s="1114">
        <v>43759</v>
      </c>
    </row>
    <row r="392" spans="1:30" ht="15.75" customHeight="1">
      <c r="A392" s="1106" t="s">
        <v>10</v>
      </c>
      <c r="B392" s="1106" t="s">
        <v>11</v>
      </c>
      <c r="C392" s="1106" t="s">
        <v>28</v>
      </c>
      <c r="D392" s="1106" t="s">
        <v>13</v>
      </c>
      <c r="E392" s="1106" t="s">
        <v>3756</v>
      </c>
      <c r="F392" s="1107" t="str">
        <f t="array" ref="F392">IFERROR(INDEX(UIID!$K$2:$K1725, MATCH(CONCATENATE(B392,D392,G392,J392), UIID!$B$2:$B1725&amp;UIID!$D$2:$D1725&amp;UIID!$G$2:$G1725&amp;UIID!$H$2:$H1725, 0),), "Not Found")</f>
        <v>0722-0131</v>
      </c>
      <c r="G392" s="1106" t="s">
        <v>3841</v>
      </c>
      <c r="H392" s="1106"/>
      <c r="I392" s="1106" t="s">
        <v>5911</v>
      </c>
      <c r="J392" s="1106" t="s">
        <v>2029</v>
      </c>
      <c r="K392" s="1106">
        <v>10.3281555308652</v>
      </c>
      <c r="L392" s="1106">
        <v>123.908625836892</v>
      </c>
      <c r="M392" s="1106">
        <v>9236321007</v>
      </c>
      <c r="N392" s="1106"/>
      <c r="O392" s="1106" t="s">
        <v>15</v>
      </c>
      <c r="P392" s="1106" t="s">
        <v>16</v>
      </c>
      <c r="Q392" s="1106" t="s">
        <v>4262</v>
      </c>
      <c r="R392" s="1106" t="s">
        <v>3006</v>
      </c>
      <c r="S392" s="1106" t="s">
        <v>2030</v>
      </c>
      <c r="T392" s="1106" t="s">
        <v>22</v>
      </c>
      <c r="U392" s="1106" t="s">
        <v>235</v>
      </c>
      <c r="V392" s="1106" t="s">
        <v>2031</v>
      </c>
      <c r="W392" s="1116">
        <v>45041</v>
      </c>
      <c r="X392" s="1116">
        <v>46869</v>
      </c>
      <c r="Y392" s="1106" t="s">
        <v>5912</v>
      </c>
      <c r="Z392" s="1106" t="s">
        <v>5913</v>
      </c>
      <c r="AA392" s="1106" t="s">
        <v>4283</v>
      </c>
      <c r="AB392" s="465">
        <v>45546</v>
      </c>
      <c r="AC392" s="1111" t="s">
        <v>4163</v>
      </c>
      <c r="AD392" s="1114">
        <v>43801</v>
      </c>
    </row>
    <row r="393" spans="1:30" ht="15.75" hidden="1" customHeight="1">
      <c r="A393" s="1106" t="s">
        <v>10</v>
      </c>
      <c r="B393" s="1106" t="s">
        <v>11</v>
      </c>
      <c r="C393" s="1106" t="s">
        <v>123</v>
      </c>
      <c r="D393" s="1106" t="s">
        <v>1881</v>
      </c>
      <c r="E393" s="1106" t="s">
        <v>50</v>
      </c>
      <c r="F393" s="1107" t="str">
        <f t="array" ref="F393">IFERROR(INDEX(UIID!$K$2:$K1725, MATCH(CONCATENATE(B393,D393,G393,J393), UIID!$B$2:$B1725&amp;UIID!$D$2:$D1725&amp;UIID!$G$2:$G1725&amp;UIID!$H$2:$H1725, 0),), "Not Found")</f>
        <v>0722-0175</v>
      </c>
      <c r="G393" s="1106" t="s">
        <v>1882</v>
      </c>
      <c r="H393" s="1106"/>
      <c r="I393" s="1106" t="s">
        <v>5873</v>
      </c>
      <c r="J393" s="1106" t="s">
        <v>1883</v>
      </c>
      <c r="K393" s="1127">
        <v>10.105938999999999</v>
      </c>
      <c r="L393" s="1127">
        <v>123.549331</v>
      </c>
      <c r="M393" s="1106" t="s">
        <v>1884</v>
      </c>
      <c r="N393" s="1106" t="s">
        <v>5874</v>
      </c>
      <c r="O393" s="1106" t="s">
        <v>15</v>
      </c>
      <c r="P393" s="1106" t="s">
        <v>1449</v>
      </c>
      <c r="Q393" s="1106" t="s">
        <v>35</v>
      </c>
      <c r="R393" s="1106" t="s">
        <v>125</v>
      </c>
      <c r="S393" s="1106" t="s">
        <v>279</v>
      </c>
      <c r="T393" s="1106" t="s">
        <v>4164</v>
      </c>
      <c r="U393" s="1106" t="s">
        <v>127</v>
      </c>
      <c r="V393" s="1106" t="s">
        <v>5914</v>
      </c>
      <c r="W393" s="1116">
        <v>45014</v>
      </c>
      <c r="X393" s="1116">
        <v>46842</v>
      </c>
      <c r="Y393" s="1106" t="s">
        <v>5915</v>
      </c>
      <c r="Z393" s="1106" t="s">
        <v>5916</v>
      </c>
      <c r="AA393" s="1175">
        <v>44152</v>
      </c>
      <c r="AB393" s="465">
        <v>45545</v>
      </c>
      <c r="AC393" s="1111" t="s">
        <v>4163</v>
      </c>
      <c r="AD393" s="1114">
        <v>43822</v>
      </c>
    </row>
    <row r="394" spans="1:30" ht="15.75" customHeight="1">
      <c r="A394" s="1106" t="s">
        <v>10</v>
      </c>
      <c r="B394" s="1106" t="s">
        <v>11</v>
      </c>
      <c r="C394" s="1106" t="s">
        <v>28</v>
      </c>
      <c r="D394" s="1106" t="s">
        <v>13</v>
      </c>
      <c r="E394" s="1106" t="s">
        <v>3756</v>
      </c>
      <c r="F394" s="1107" t="str">
        <f t="array" ref="F394">IFERROR(INDEX(UIID!$K$2:$K1725, MATCH(CONCATENATE(B394,D394,G394,J394), UIID!$B$2:$B1725&amp;UIID!$D$2:$D1725&amp;UIID!$G$2:$G1725&amp;UIID!$H$2:$H1725, 0),), "Not Found")</f>
        <v>0722-0148</v>
      </c>
      <c r="G394" s="1106" t="s">
        <v>2075</v>
      </c>
      <c r="H394" s="1106"/>
      <c r="I394" s="1106" t="s">
        <v>5917</v>
      </c>
      <c r="J394" s="1106" t="s">
        <v>2076</v>
      </c>
      <c r="K394" s="1106">
        <v>10.320104741150701</v>
      </c>
      <c r="L394" s="1106">
        <v>123.904066555423</v>
      </c>
      <c r="M394" s="1106" t="s">
        <v>2077</v>
      </c>
      <c r="N394" s="1106"/>
      <c r="O394" s="1106" t="s">
        <v>15</v>
      </c>
      <c r="P394" s="1106" t="s">
        <v>16</v>
      </c>
      <c r="Q394" s="1106" t="s">
        <v>4262</v>
      </c>
      <c r="R394" s="1106" t="s">
        <v>3006</v>
      </c>
      <c r="S394" s="1106" t="s">
        <v>2078</v>
      </c>
      <c r="T394" s="1106" t="s">
        <v>22</v>
      </c>
      <c r="U394" s="1106" t="s">
        <v>274</v>
      </c>
      <c r="V394" s="1106" t="s">
        <v>2079</v>
      </c>
      <c r="W394" s="1116">
        <v>45440</v>
      </c>
      <c r="X394" s="1116">
        <v>47267</v>
      </c>
      <c r="Y394" s="1106" t="s">
        <v>5918</v>
      </c>
      <c r="Z394" s="1106" t="s">
        <v>5919</v>
      </c>
      <c r="AA394" s="1106" t="s">
        <v>5920</v>
      </c>
      <c r="AB394" s="462"/>
      <c r="AC394" s="1111"/>
      <c r="AD394" s="1114">
        <v>44056</v>
      </c>
    </row>
    <row r="395" spans="1:30" ht="15.75" customHeight="1">
      <c r="A395" s="1106" t="s">
        <v>10</v>
      </c>
      <c r="B395" s="1106" t="s">
        <v>11</v>
      </c>
      <c r="C395" s="1106" t="s">
        <v>176</v>
      </c>
      <c r="D395" s="1106" t="s">
        <v>3759</v>
      </c>
      <c r="E395" s="1106" t="s">
        <v>3756</v>
      </c>
      <c r="F395" s="1107" t="str">
        <f t="array" ref="F395">IFERROR(INDEX(UIID!$K$2:$K1725, MATCH(CONCATENATE(B395,D395,G395,J395), UIID!$B$2:$B1725&amp;UIID!$D$2:$D1725&amp;UIID!$G$2:$G1725&amp;UIID!$H$2:$H1725, 0),), "Not Found")</f>
        <v>0722-0086</v>
      </c>
      <c r="G395" s="1106" t="s">
        <v>2080</v>
      </c>
      <c r="H395" s="1106"/>
      <c r="I395" s="1106"/>
      <c r="J395" s="1106" t="s">
        <v>2081</v>
      </c>
      <c r="K395" s="313">
        <v>10.325303322342901</v>
      </c>
      <c r="L395" s="313">
        <v>123.974412825011</v>
      </c>
      <c r="M395" s="1106" t="s">
        <v>2082</v>
      </c>
      <c r="N395" s="1106"/>
      <c r="O395" s="1106" t="s">
        <v>15</v>
      </c>
      <c r="P395" s="1106" t="s">
        <v>16</v>
      </c>
      <c r="Q395" s="1106" t="s">
        <v>35</v>
      </c>
      <c r="R395" s="1106" t="s">
        <v>117</v>
      </c>
      <c r="S395" s="1106" t="s">
        <v>120</v>
      </c>
      <c r="T395" s="1106" t="s">
        <v>4164</v>
      </c>
      <c r="U395" s="1106" t="s">
        <v>2083</v>
      </c>
      <c r="V395" s="1106" t="s">
        <v>2084</v>
      </c>
      <c r="W395" s="1116">
        <v>45348</v>
      </c>
      <c r="X395" s="1116">
        <v>47176</v>
      </c>
      <c r="Y395" s="1106" t="s">
        <v>5921</v>
      </c>
      <c r="Z395" s="1106" t="s">
        <v>5922</v>
      </c>
      <c r="AA395" s="1173">
        <v>45663</v>
      </c>
      <c r="AB395" s="462"/>
      <c r="AC395" s="1111"/>
      <c r="AD395" s="1114">
        <v>44075</v>
      </c>
    </row>
    <row r="396" spans="1:30" ht="15.75" customHeight="1">
      <c r="A396" s="1106" t="s">
        <v>10</v>
      </c>
      <c r="B396" s="1106" t="s">
        <v>11</v>
      </c>
      <c r="C396" s="1106" t="s">
        <v>146</v>
      </c>
      <c r="D396" s="1106" t="s">
        <v>668</v>
      </c>
      <c r="E396" s="1106" t="s">
        <v>30</v>
      </c>
      <c r="F396" s="1107" t="str">
        <f t="array" ref="F396">IFERROR(INDEX(UIID!$K$2:$K1725, MATCH(CONCATENATE(B396,D396,G396,J396), UIID!$B$2:$B1725&amp;UIID!$D$2:$D1725&amp;UIID!$G$2:$G1725&amp;UIID!$H$2:$H1725, 0),), "Not Found")</f>
        <v>0722-0084</v>
      </c>
      <c r="G396" s="1106" t="s">
        <v>2085</v>
      </c>
      <c r="H396" s="1106"/>
      <c r="I396" s="1106" t="s">
        <v>5924</v>
      </c>
      <c r="J396" s="1106" t="s">
        <v>5925</v>
      </c>
      <c r="K396" s="313">
        <v>10.527661695614301</v>
      </c>
      <c r="L396" s="313">
        <v>123.997026051999</v>
      </c>
      <c r="M396" s="1106" t="s">
        <v>5926</v>
      </c>
      <c r="N396" s="1106" t="s">
        <v>5927</v>
      </c>
      <c r="O396" s="1106" t="s">
        <v>15</v>
      </c>
      <c r="P396" s="1106" t="s">
        <v>16</v>
      </c>
      <c r="Q396" s="1106" t="s">
        <v>35</v>
      </c>
      <c r="R396" s="1106" t="s">
        <v>2222</v>
      </c>
      <c r="S396" s="1106" t="s">
        <v>156</v>
      </c>
      <c r="T396" s="1106" t="s">
        <v>4164</v>
      </c>
      <c r="U396" s="1106" t="s">
        <v>157</v>
      </c>
      <c r="V396" s="1106" t="s">
        <v>2089</v>
      </c>
      <c r="W396" s="1116">
        <v>44104</v>
      </c>
      <c r="X396" s="1116">
        <v>46860</v>
      </c>
      <c r="Y396" s="1106" t="s">
        <v>5929</v>
      </c>
      <c r="Z396" s="1106" t="s">
        <v>5930</v>
      </c>
      <c r="AA396" s="1173">
        <v>44991</v>
      </c>
      <c r="AB396" s="462"/>
      <c r="AC396" s="1111"/>
      <c r="AD396" s="1114">
        <v>44104</v>
      </c>
    </row>
    <row r="397" spans="1:30" ht="15.75" customHeight="1">
      <c r="A397" s="1106" t="s">
        <v>10</v>
      </c>
      <c r="B397" s="1106" t="s">
        <v>11</v>
      </c>
      <c r="C397" s="1106" t="s">
        <v>146</v>
      </c>
      <c r="D397" s="1106" t="s">
        <v>668</v>
      </c>
      <c r="E397" s="1106" t="s">
        <v>30</v>
      </c>
      <c r="F397" s="1107" t="str">
        <f t="array" ref="F397">IFERROR(INDEX(UIID!$K$2:$K1725, MATCH(CONCATENATE(B397,D397,G397,J397), UIID!$B$2:$B1725&amp;UIID!$D$2:$D1725&amp;UIID!$G$2:$G1725&amp;UIID!$H$2:$H1725, 0),), "Not Found")</f>
        <v>0722-0084</v>
      </c>
      <c r="G397" s="1106" t="s">
        <v>2085</v>
      </c>
      <c r="H397" s="1106"/>
      <c r="I397" s="1106" t="s">
        <v>5924</v>
      </c>
      <c r="J397" s="1106" t="s">
        <v>3800</v>
      </c>
      <c r="K397" s="313">
        <v>10.522429051639399</v>
      </c>
      <c r="L397" s="313">
        <v>124.02644416685899</v>
      </c>
      <c r="M397" s="1106" t="s">
        <v>5926</v>
      </c>
      <c r="N397" s="1106" t="s">
        <v>5927</v>
      </c>
      <c r="O397" s="1106" t="s">
        <v>15</v>
      </c>
      <c r="P397" s="1106" t="s">
        <v>16</v>
      </c>
      <c r="Q397" s="1106" t="s">
        <v>35</v>
      </c>
      <c r="R397" s="1106" t="s">
        <v>104</v>
      </c>
      <c r="S397" s="1106" t="s">
        <v>105</v>
      </c>
      <c r="T397" s="1106" t="s">
        <v>4164</v>
      </c>
      <c r="U397" s="1106" t="s">
        <v>106</v>
      </c>
      <c r="V397" s="1106" t="s">
        <v>2090</v>
      </c>
      <c r="W397" s="1116">
        <v>45106</v>
      </c>
      <c r="X397" s="1116">
        <v>46934</v>
      </c>
      <c r="Y397" s="1106" t="s">
        <v>5931</v>
      </c>
      <c r="Z397" s="1106" t="s">
        <v>5932</v>
      </c>
      <c r="AA397" s="1175">
        <v>45229</v>
      </c>
      <c r="AB397" s="465">
        <v>45769</v>
      </c>
      <c r="AC397" s="1111" t="s">
        <v>4163</v>
      </c>
      <c r="AD397" s="1114">
        <v>44104</v>
      </c>
    </row>
    <row r="398" spans="1:30" ht="15.75" hidden="1" customHeight="1">
      <c r="A398" s="1106" t="s">
        <v>10</v>
      </c>
      <c r="B398" s="1106" t="s">
        <v>11</v>
      </c>
      <c r="C398" s="1106" t="s">
        <v>50</v>
      </c>
      <c r="D398" s="1106" t="s">
        <v>13</v>
      </c>
      <c r="E398" s="1106" t="s">
        <v>3756</v>
      </c>
      <c r="F398" s="1107" t="str">
        <f t="array" ref="F398">IFERROR(INDEX(UIID!$K$2:$K1725, MATCH(CONCATENATE(B398,D398,G398,J398), UIID!$B$2:$B1725&amp;UIID!$D$2:$D1725&amp;UIID!$G$2:$G1725&amp;UIID!$H$2:$H1725, 0),), "Not Found")</f>
        <v>0722-0088</v>
      </c>
      <c r="G398" s="1106" t="s">
        <v>3653</v>
      </c>
      <c r="H398" s="1106"/>
      <c r="I398" s="1120" t="s">
        <v>5933</v>
      </c>
      <c r="J398" s="1106" t="s">
        <v>2111</v>
      </c>
      <c r="K398" s="1106">
        <v>10.3445364055261</v>
      </c>
      <c r="L398" s="1106">
        <v>123.831453307819</v>
      </c>
      <c r="M398" s="1106" t="s">
        <v>2112</v>
      </c>
      <c r="N398" s="1106" t="s">
        <v>5934</v>
      </c>
      <c r="O398" s="1106" t="s">
        <v>15</v>
      </c>
      <c r="P398" s="1106" t="s">
        <v>1449</v>
      </c>
      <c r="Q398" s="1106" t="s">
        <v>35</v>
      </c>
      <c r="R398" s="1106" t="s">
        <v>125</v>
      </c>
      <c r="S398" s="1106" t="s">
        <v>279</v>
      </c>
      <c r="T398" s="1106" t="s">
        <v>4164</v>
      </c>
      <c r="U398" s="1106" t="s">
        <v>421</v>
      </c>
      <c r="V398" s="1120" t="s">
        <v>5935</v>
      </c>
      <c r="W398" s="1194">
        <v>45723</v>
      </c>
      <c r="X398" s="1194">
        <v>47550</v>
      </c>
      <c r="Y398" s="1106" t="s">
        <v>5936</v>
      </c>
      <c r="Z398" s="1106" t="s">
        <v>5937</v>
      </c>
      <c r="AA398" s="1106" t="s">
        <v>5938</v>
      </c>
      <c r="AB398" s="465">
        <v>45560</v>
      </c>
      <c r="AC398" s="1111" t="s">
        <v>4163</v>
      </c>
      <c r="AD398" s="1114">
        <v>44274</v>
      </c>
    </row>
    <row r="399" spans="1:30" ht="15.75" customHeight="1">
      <c r="A399" s="1106" t="s">
        <v>10</v>
      </c>
      <c r="B399" s="1106" t="s">
        <v>11</v>
      </c>
      <c r="C399" s="1106" t="s">
        <v>176</v>
      </c>
      <c r="D399" s="1106" t="s">
        <v>374</v>
      </c>
      <c r="E399" s="1106" t="s">
        <v>3756</v>
      </c>
      <c r="F399" s="1107" t="str">
        <f t="array" ref="F399">IFERROR(INDEX(UIID!$K$2:$K1725, MATCH(CONCATENATE(B399,D399,G399,J399), UIID!$B$2:$B1725&amp;UIID!$D$2:$D1725&amp;UIID!$G$2:$G1725&amp;UIID!$H$2:$H1725, 0),), "Not Found")</f>
        <v>0722-0150</v>
      </c>
      <c r="G399" s="1120" t="s">
        <v>2122</v>
      </c>
      <c r="H399" s="1120"/>
      <c r="I399" s="1120" t="s">
        <v>5939</v>
      </c>
      <c r="J399" s="1130" t="s">
        <v>3860</v>
      </c>
      <c r="K399" s="1127">
        <v>10.3385</v>
      </c>
      <c r="L399" s="1127">
        <v>123.92263</v>
      </c>
      <c r="M399" s="1120" t="s">
        <v>2124</v>
      </c>
      <c r="N399" s="1120"/>
      <c r="O399" s="1106" t="s">
        <v>15</v>
      </c>
      <c r="P399" s="1106" t="s">
        <v>16</v>
      </c>
      <c r="Q399" s="1106" t="s">
        <v>4262</v>
      </c>
      <c r="R399" s="1106" t="s">
        <v>3006</v>
      </c>
      <c r="S399" s="1120" t="s">
        <v>2125</v>
      </c>
      <c r="T399" s="1106" t="s">
        <v>22</v>
      </c>
      <c r="U399" s="1106" t="s">
        <v>560</v>
      </c>
      <c r="V399" s="1120" t="s">
        <v>2126</v>
      </c>
      <c r="W399" s="1116">
        <v>45270</v>
      </c>
      <c r="X399" s="1116">
        <v>47098</v>
      </c>
      <c r="Y399" s="1120" t="s">
        <v>5940</v>
      </c>
      <c r="Z399" s="1120" t="s">
        <v>5941</v>
      </c>
      <c r="AA399" s="1200">
        <v>45331</v>
      </c>
      <c r="AB399" s="465">
        <v>45483</v>
      </c>
      <c r="AC399" s="1111" t="s">
        <v>4163</v>
      </c>
      <c r="AD399" s="1114">
        <v>44323</v>
      </c>
    </row>
    <row r="400" spans="1:30" ht="15.75" customHeight="1">
      <c r="A400" s="1106" t="s">
        <v>10</v>
      </c>
      <c r="B400" s="1106" t="s">
        <v>11</v>
      </c>
      <c r="C400" s="1106" t="s">
        <v>176</v>
      </c>
      <c r="D400" s="1106" t="s">
        <v>374</v>
      </c>
      <c r="E400" s="1106" t="s">
        <v>3756</v>
      </c>
      <c r="F400" s="1107" t="str">
        <f t="array" ref="F400">IFERROR(INDEX(UIID!$K$2:$K1725, MATCH(CONCATENATE(B400,D400,G400,J400), UIID!$B$2:$B1725&amp;UIID!$D$2:$D1725&amp;UIID!$G$2:$G1725&amp;UIID!$H$2:$H1725, 0),), "Not Found")</f>
        <v>0722-0150</v>
      </c>
      <c r="G400" s="1120" t="s">
        <v>2122</v>
      </c>
      <c r="H400" s="1120"/>
      <c r="I400" s="1120" t="s">
        <v>5939</v>
      </c>
      <c r="J400" s="1130" t="s">
        <v>3860</v>
      </c>
      <c r="K400" s="1127">
        <v>10.3385</v>
      </c>
      <c r="L400" s="1127">
        <v>123.92263</v>
      </c>
      <c r="M400" s="1120" t="s">
        <v>2124</v>
      </c>
      <c r="N400" s="1120"/>
      <c r="O400" s="1106" t="s">
        <v>15</v>
      </c>
      <c r="P400" s="1106" t="s">
        <v>16</v>
      </c>
      <c r="Q400" s="1106" t="s">
        <v>4262</v>
      </c>
      <c r="R400" s="1106" t="s">
        <v>3006</v>
      </c>
      <c r="S400" s="1120" t="s">
        <v>2127</v>
      </c>
      <c r="T400" s="1106" t="s">
        <v>22</v>
      </c>
      <c r="U400" s="1106" t="s">
        <v>560</v>
      </c>
      <c r="V400" s="1120" t="s">
        <v>2128</v>
      </c>
      <c r="W400" s="1116">
        <v>45270</v>
      </c>
      <c r="X400" s="1116">
        <v>47098</v>
      </c>
      <c r="Y400" s="1120" t="s">
        <v>5940</v>
      </c>
      <c r="Z400" s="1120" t="s">
        <v>5941</v>
      </c>
      <c r="AA400" s="1200">
        <v>45331</v>
      </c>
      <c r="AB400" s="465">
        <v>45483</v>
      </c>
      <c r="AC400" s="1111" t="s">
        <v>4163</v>
      </c>
      <c r="AD400" s="1114">
        <v>44323</v>
      </c>
    </row>
    <row r="401" spans="1:30" ht="15.75" customHeight="1">
      <c r="A401" s="1106" t="s">
        <v>10</v>
      </c>
      <c r="B401" s="1106" t="s">
        <v>11</v>
      </c>
      <c r="C401" s="1106" t="s">
        <v>176</v>
      </c>
      <c r="D401" s="1106" t="s">
        <v>374</v>
      </c>
      <c r="E401" s="1106" t="s">
        <v>3756</v>
      </c>
      <c r="F401" s="1107" t="str">
        <f t="array" ref="F401">IFERROR(INDEX(UIID!$K$2:$K1725, MATCH(CONCATENATE(B401,D401,G401,J401), UIID!$B$2:$B1725&amp;UIID!$D$2:$D1725&amp;UIID!$G$2:$G1725&amp;UIID!$H$2:$H1725, 0),), "Not Found")</f>
        <v>0722-0150</v>
      </c>
      <c r="G401" s="1120" t="s">
        <v>2122</v>
      </c>
      <c r="H401" s="1120"/>
      <c r="I401" s="1120" t="s">
        <v>5939</v>
      </c>
      <c r="J401" s="1130" t="s">
        <v>3860</v>
      </c>
      <c r="K401" s="1127">
        <v>10.3385</v>
      </c>
      <c r="L401" s="1127">
        <v>123.92263</v>
      </c>
      <c r="M401" s="1120" t="s">
        <v>2124</v>
      </c>
      <c r="N401" s="1120"/>
      <c r="O401" s="1106" t="s">
        <v>15</v>
      </c>
      <c r="P401" s="1106" t="s">
        <v>16</v>
      </c>
      <c r="Q401" s="1106" t="s">
        <v>4262</v>
      </c>
      <c r="R401" s="1106" t="s">
        <v>3006</v>
      </c>
      <c r="S401" s="1120" t="s">
        <v>2129</v>
      </c>
      <c r="T401" s="1106" t="s">
        <v>22</v>
      </c>
      <c r="U401" s="1106" t="s">
        <v>560</v>
      </c>
      <c r="V401" s="1120" t="s">
        <v>2130</v>
      </c>
      <c r="W401" s="1116">
        <v>45270</v>
      </c>
      <c r="X401" s="1116">
        <v>47098</v>
      </c>
      <c r="Y401" s="1120" t="s">
        <v>5940</v>
      </c>
      <c r="Z401" s="1120" t="s">
        <v>5941</v>
      </c>
      <c r="AA401" s="1200">
        <v>45331</v>
      </c>
      <c r="AB401" s="465">
        <v>45483</v>
      </c>
      <c r="AC401" s="1111" t="s">
        <v>4163</v>
      </c>
      <c r="AD401" s="1114">
        <v>44323</v>
      </c>
    </row>
    <row r="402" spans="1:30" ht="15.75" customHeight="1">
      <c r="A402" s="1106" t="s">
        <v>10</v>
      </c>
      <c r="B402" s="1106" t="s">
        <v>11</v>
      </c>
      <c r="C402" s="1106" t="s">
        <v>28</v>
      </c>
      <c r="D402" s="1106" t="s">
        <v>13</v>
      </c>
      <c r="E402" s="1106" t="s">
        <v>3756</v>
      </c>
      <c r="F402" s="1107" t="str">
        <f t="array" ref="F402">IFERROR(INDEX(UIID!$K$2:$K1725, MATCH(CONCATENATE(B402,D402,G402,J402), UIID!$B$2:$B1725&amp;UIID!$D$2:$D1725&amp;UIID!$G$2:$G1725&amp;UIID!$H$2:$H1725, 0),), "Not Found")</f>
        <v>0722-0090</v>
      </c>
      <c r="G402" s="1120" t="s">
        <v>2135</v>
      </c>
      <c r="H402" s="1120"/>
      <c r="I402" s="1120" t="s">
        <v>5942</v>
      </c>
      <c r="J402" s="1106" t="s">
        <v>2136</v>
      </c>
      <c r="K402" s="1106">
        <v>10.3842326238381</v>
      </c>
      <c r="L402" s="1106">
        <v>123.921256851998</v>
      </c>
      <c r="M402" s="1120" t="s">
        <v>2137</v>
      </c>
      <c r="N402" s="1120" t="s">
        <v>5943</v>
      </c>
      <c r="O402" s="1106" t="s">
        <v>15</v>
      </c>
      <c r="P402" s="1106" t="s">
        <v>16</v>
      </c>
      <c r="Q402" s="1106" t="s">
        <v>35</v>
      </c>
      <c r="R402" s="1106" t="s">
        <v>84</v>
      </c>
      <c r="S402" s="1120" t="s">
        <v>85</v>
      </c>
      <c r="T402" s="1106" t="s">
        <v>4164</v>
      </c>
      <c r="U402" s="1106" t="s">
        <v>2141</v>
      </c>
      <c r="V402" s="1120" t="s">
        <v>2142</v>
      </c>
      <c r="W402" s="1116">
        <v>45316</v>
      </c>
      <c r="X402" s="1116">
        <v>47144</v>
      </c>
      <c r="Y402" s="1120" t="s">
        <v>5944</v>
      </c>
      <c r="Z402" s="1120" t="s">
        <v>5945</v>
      </c>
      <c r="AA402" s="1169">
        <v>44398</v>
      </c>
      <c r="AB402" s="549">
        <v>45462</v>
      </c>
      <c r="AC402" s="1111" t="s">
        <v>4163</v>
      </c>
      <c r="AD402" s="1114">
        <v>44383</v>
      </c>
    </row>
    <row r="403" spans="1:30" ht="15.75" customHeight="1">
      <c r="A403" s="1106" t="s">
        <v>10</v>
      </c>
      <c r="B403" s="1106" t="s">
        <v>11</v>
      </c>
      <c r="C403" s="1106" t="s">
        <v>28</v>
      </c>
      <c r="D403" s="1106" t="s">
        <v>13</v>
      </c>
      <c r="E403" s="1106" t="s">
        <v>3756</v>
      </c>
      <c r="F403" s="1107" t="str">
        <f t="array" ref="F403">IFERROR(INDEX(UIID!$K$2:$K1725, MATCH(CONCATENATE(B403,D403,G403,J403), UIID!$B$2:$B1725&amp;UIID!$D$2:$D1725&amp;UIID!$G$2:$G1725&amp;UIID!$H$2:$H1725, 0),), "Not Found")</f>
        <v>0722-0090</v>
      </c>
      <c r="G403" s="1120" t="s">
        <v>2135</v>
      </c>
      <c r="H403" s="1120"/>
      <c r="I403" s="1120" t="s">
        <v>5942</v>
      </c>
      <c r="J403" s="1106" t="s">
        <v>2136</v>
      </c>
      <c r="K403" s="1106">
        <v>10.3842326238381</v>
      </c>
      <c r="L403" s="1106">
        <v>123.921256851998</v>
      </c>
      <c r="M403" s="1120" t="s">
        <v>2137</v>
      </c>
      <c r="N403" s="1120" t="s">
        <v>5943</v>
      </c>
      <c r="O403" s="1106" t="s">
        <v>15</v>
      </c>
      <c r="P403" s="1106" t="s">
        <v>16</v>
      </c>
      <c r="Q403" s="1106" t="s">
        <v>35</v>
      </c>
      <c r="R403" s="1106" t="s">
        <v>107</v>
      </c>
      <c r="S403" s="1120" t="s">
        <v>665</v>
      </c>
      <c r="T403" s="1106" t="s">
        <v>4164</v>
      </c>
      <c r="U403" s="1106" t="s">
        <v>663</v>
      </c>
      <c r="V403" s="1120" t="s">
        <v>2143</v>
      </c>
      <c r="W403" s="1116">
        <v>45316</v>
      </c>
      <c r="X403" s="1116">
        <v>47144</v>
      </c>
      <c r="Y403" s="1120" t="s">
        <v>5946</v>
      </c>
      <c r="Z403" s="1120" t="s">
        <v>5947</v>
      </c>
      <c r="AA403" s="1200">
        <v>44726</v>
      </c>
      <c r="AB403" s="549">
        <v>45462</v>
      </c>
      <c r="AC403" s="1111" t="s">
        <v>4163</v>
      </c>
      <c r="AD403" s="1114">
        <v>44333</v>
      </c>
    </row>
    <row r="404" spans="1:30" ht="15.75" hidden="1" customHeight="1">
      <c r="A404" s="1106" t="s">
        <v>10</v>
      </c>
      <c r="B404" s="1106" t="s">
        <v>11</v>
      </c>
      <c r="C404" s="1106" t="s">
        <v>50</v>
      </c>
      <c r="D404" s="1106" t="s">
        <v>2158</v>
      </c>
      <c r="E404" s="1106" t="s">
        <v>28</v>
      </c>
      <c r="F404" s="1107" t="str">
        <f t="array" ref="F404">IFERROR(INDEX(UIID!$K$2:$K1725, MATCH(CONCATENATE(B404,D404,G404,J404), UIID!$B$2:$B1725&amp;UIID!$D$2:$D1725&amp;UIID!$G$2:$G1725&amp;UIID!$H$2:$H1725, 0),), "Not Found")</f>
        <v>0722-0094</v>
      </c>
      <c r="G404" s="1130" t="s">
        <v>3804</v>
      </c>
      <c r="H404" s="1120"/>
      <c r="I404" s="1120"/>
      <c r="J404" s="1120" t="s">
        <v>3805</v>
      </c>
      <c r="K404" s="1120">
        <v>9.9341959738584293</v>
      </c>
      <c r="L404" s="1120">
        <v>123.612926609667</v>
      </c>
      <c r="M404" s="1120" t="s">
        <v>2161</v>
      </c>
      <c r="N404" s="1120"/>
      <c r="O404" s="1106" t="s">
        <v>15</v>
      </c>
      <c r="P404" s="1106" t="s">
        <v>1449</v>
      </c>
      <c r="Q404" s="1106" t="s">
        <v>35</v>
      </c>
      <c r="R404" s="1106" t="s">
        <v>125</v>
      </c>
      <c r="S404" s="1120" t="s">
        <v>279</v>
      </c>
      <c r="T404" s="1106" t="s">
        <v>4164</v>
      </c>
      <c r="U404" s="1106" t="s">
        <v>421</v>
      </c>
      <c r="V404" s="1120" t="s">
        <v>2162</v>
      </c>
      <c r="W404" s="1116">
        <v>45457</v>
      </c>
      <c r="X404" s="1116">
        <v>47284</v>
      </c>
      <c r="Y404" s="1120" t="s">
        <v>5948</v>
      </c>
      <c r="Z404" s="1120" t="s">
        <v>5949</v>
      </c>
      <c r="AA404" s="1120" t="s">
        <v>5950</v>
      </c>
      <c r="AB404" s="465">
        <v>45567</v>
      </c>
      <c r="AC404" s="1111" t="s">
        <v>4163</v>
      </c>
      <c r="AD404" s="1114">
        <v>44358</v>
      </c>
    </row>
    <row r="405" spans="1:30" ht="15.75" customHeight="1">
      <c r="A405" s="1106" t="s">
        <v>10</v>
      </c>
      <c r="B405" s="1106" t="s">
        <v>11</v>
      </c>
      <c r="C405" s="1106" t="s">
        <v>28</v>
      </c>
      <c r="D405" s="1106" t="s">
        <v>977</v>
      </c>
      <c r="E405" s="1106" t="s">
        <v>28</v>
      </c>
      <c r="F405" s="1107" t="str">
        <f t="array" ref="F405">IFERROR(INDEX(UIID!$K$2:$K1725, MATCH(CONCATENATE(B405,D405,G405,J405), UIID!$B$2:$B1725&amp;UIID!$D$2:$D1725&amp;UIID!$G$2:$G1725&amp;UIID!$H$2:$H1725, 0),), "Not Found")</f>
        <v>0722-0145</v>
      </c>
      <c r="G405" s="1106" t="s">
        <v>1960</v>
      </c>
      <c r="H405" s="1106"/>
      <c r="I405" s="1106" t="s">
        <v>5896</v>
      </c>
      <c r="J405" s="1106" t="s">
        <v>1961</v>
      </c>
      <c r="K405" s="1106">
        <v>10.2547359469332</v>
      </c>
      <c r="L405" s="1106">
        <v>123.791909656713</v>
      </c>
      <c r="M405" s="1120" t="s">
        <v>5897</v>
      </c>
      <c r="N405" s="1120"/>
      <c r="O405" s="1106" t="s">
        <v>15</v>
      </c>
      <c r="P405" s="1106" t="s">
        <v>16</v>
      </c>
      <c r="Q405" s="1106" t="s">
        <v>35</v>
      </c>
      <c r="R405" s="1106" t="s">
        <v>87</v>
      </c>
      <c r="S405" s="1120" t="s">
        <v>388</v>
      </c>
      <c r="T405" s="1106" t="s">
        <v>4164</v>
      </c>
      <c r="U405" s="1120" t="s">
        <v>2170</v>
      </c>
      <c r="V405" s="1120" t="s">
        <v>2171</v>
      </c>
      <c r="W405" s="1116">
        <v>45355</v>
      </c>
      <c r="X405" s="1116">
        <v>47182</v>
      </c>
      <c r="Y405" s="1120" t="s">
        <v>5383</v>
      </c>
      <c r="Z405" s="1120" t="s">
        <v>5384</v>
      </c>
      <c r="AA405" s="1174">
        <v>45208</v>
      </c>
      <c r="AB405" s="529">
        <v>45394</v>
      </c>
      <c r="AC405" s="1111" t="s">
        <v>4163</v>
      </c>
      <c r="AD405" s="1114">
        <v>44419</v>
      </c>
    </row>
    <row r="406" spans="1:30" ht="15.75" customHeight="1">
      <c r="A406" s="1106" t="s">
        <v>10</v>
      </c>
      <c r="B406" s="1106" t="s">
        <v>11</v>
      </c>
      <c r="C406" s="1106" t="s">
        <v>176</v>
      </c>
      <c r="D406" s="1106" t="s">
        <v>374</v>
      </c>
      <c r="E406" s="1106" t="s">
        <v>3756</v>
      </c>
      <c r="F406" s="1107" t="str">
        <f t="array" ref="F406">IFERROR(INDEX(UIID!$K$2:$K1725, MATCH(CONCATENATE(B406,D406,G406,J406), UIID!$B$2:$B1725&amp;UIID!$D$2:$D1725&amp;UIID!$G$2:$G1725&amp;UIID!$H$2:$H1725, 0),), "Not Found")</f>
        <v>0722-0132</v>
      </c>
      <c r="G406" s="1120" t="s">
        <v>2172</v>
      </c>
      <c r="H406" s="1120"/>
      <c r="I406" s="1120" t="s">
        <v>5955</v>
      </c>
      <c r="J406" s="1120" t="s">
        <v>2173</v>
      </c>
      <c r="K406" s="1120">
        <v>10.3483611132464</v>
      </c>
      <c r="L406" s="1120">
        <v>123.926433294326</v>
      </c>
      <c r="M406" s="1120" t="s">
        <v>2174</v>
      </c>
      <c r="N406" s="1120"/>
      <c r="O406" s="1106" t="s">
        <v>15</v>
      </c>
      <c r="P406" s="1106" t="s">
        <v>16</v>
      </c>
      <c r="Q406" s="1106" t="s">
        <v>4262</v>
      </c>
      <c r="R406" s="1106" t="s">
        <v>3006</v>
      </c>
      <c r="S406" s="1120" t="s">
        <v>2175</v>
      </c>
      <c r="T406" s="1106" t="s">
        <v>22</v>
      </c>
      <c r="U406" s="1120" t="s">
        <v>232</v>
      </c>
      <c r="V406" s="1120" t="s">
        <v>2176</v>
      </c>
      <c r="W406" s="1116">
        <v>45267</v>
      </c>
      <c r="X406" s="1116">
        <v>47098</v>
      </c>
      <c r="Y406" s="1120" t="s">
        <v>5956</v>
      </c>
      <c r="Z406" s="1120" t="s">
        <v>22</v>
      </c>
      <c r="AA406" s="1120" t="s">
        <v>22</v>
      </c>
      <c r="AB406" s="465">
        <v>45429</v>
      </c>
      <c r="AC406" s="1111" t="s">
        <v>4163</v>
      </c>
      <c r="AD406" s="1114">
        <v>44427</v>
      </c>
    </row>
    <row r="407" spans="1:30" ht="15.75" customHeight="1">
      <c r="A407" s="1106" t="s">
        <v>10</v>
      </c>
      <c r="B407" s="1106" t="s">
        <v>11</v>
      </c>
      <c r="C407" s="1106" t="s">
        <v>176</v>
      </c>
      <c r="D407" s="1106" t="s">
        <v>374</v>
      </c>
      <c r="E407" s="1106" t="s">
        <v>3756</v>
      </c>
      <c r="F407" s="1107" t="str">
        <f t="array" ref="F407">IFERROR(INDEX(UIID!$K$2:$K1725, MATCH(CONCATENATE(B407,D407,G407,J407), UIID!$B$2:$B1725&amp;UIID!$D$2:$D1725&amp;UIID!$G$2:$G1725&amp;UIID!$H$2:$H1725, 0),), "Not Found")</f>
        <v>0722-0132</v>
      </c>
      <c r="G407" s="1120" t="s">
        <v>2172</v>
      </c>
      <c r="H407" s="1120"/>
      <c r="I407" s="1120" t="s">
        <v>5955</v>
      </c>
      <c r="J407" s="1120" t="s">
        <v>2173</v>
      </c>
      <c r="K407" s="1120">
        <v>10.3483611132464</v>
      </c>
      <c r="L407" s="1120">
        <v>123.926433294326</v>
      </c>
      <c r="M407" s="1120" t="s">
        <v>2174</v>
      </c>
      <c r="N407" s="1120"/>
      <c r="O407" s="1106" t="s">
        <v>15</v>
      </c>
      <c r="P407" s="1106" t="s">
        <v>16</v>
      </c>
      <c r="Q407" s="1106" t="s">
        <v>4262</v>
      </c>
      <c r="R407" s="1106" t="s">
        <v>3006</v>
      </c>
      <c r="S407" s="1120" t="s">
        <v>2177</v>
      </c>
      <c r="T407" s="1106" t="s">
        <v>22</v>
      </c>
      <c r="U407" s="1120" t="s">
        <v>232</v>
      </c>
      <c r="V407" s="1120" t="s">
        <v>2178</v>
      </c>
      <c r="W407" s="1116">
        <v>45267</v>
      </c>
      <c r="X407" s="1116">
        <v>47098</v>
      </c>
      <c r="Y407" s="1120" t="s">
        <v>5956</v>
      </c>
      <c r="Z407" s="1120" t="s">
        <v>22</v>
      </c>
      <c r="AA407" s="1120" t="s">
        <v>22</v>
      </c>
      <c r="AB407" s="465">
        <v>45429</v>
      </c>
      <c r="AC407" s="1111" t="s">
        <v>4163</v>
      </c>
      <c r="AD407" s="1114">
        <v>44427</v>
      </c>
    </row>
    <row r="408" spans="1:30" ht="15.75" customHeight="1">
      <c r="A408" s="1106" t="s">
        <v>10</v>
      </c>
      <c r="B408" s="1106" t="s">
        <v>11</v>
      </c>
      <c r="C408" s="1106" t="s">
        <v>176</v>
      </c>
      <c r="D408" s="1106" t="s">
        <v>374</v>
      </c>
      <c r="E408" s="1106" t="s">
        <v>3756</v>
      </c>
      <c r="F408" s="1107" t="str">
        <f t="array" ref="F408">IFERROR(INDEX(UIID!$K$2:$K1725, MATCH(CONCATENATE(B408,D408,G408,J408), UIID!$B$2:$B1725&amp;UIID!$D$2:$D1725&amp;UIID!$G$2:$G1725&amp;UIID!$H$2:$H1725, 0),), "Not Found")</f>
        <v>0722-0132</v>
      </c>
      <c r="G408" s="1120" t="s">
        <v>2172</v>
      </c>
      <c r="H408" s="1120"/>
      <c r="I408" s="1120" t="s">
        <v>5955</v>
      </c>
      <c r="J408" s="1120" t="s">
        <v>2173</v>
      </c>
      <c r="K408" s="1120">
        <v>10.3483611132464</v>
      </c>
      <c r="L408" s="1120">
        <v>123.926433294326</v>
      </c>
      <c r="M408" s="1120" t="s">
        <v>2174</v>
      </c>
      <c r="N408" s="1120"/>
      <c r="O408" s="1106" t="s">
        <v>15</v>
      </c>
      <c r="P408" s="1106" t="s">
        <v>16</v>
      </c>
      <c r="Q408" s="1106" t="s">
        <v>4262</v>
      </c>
      <c r="R408" s="1106" t="s">
        <v>3006</v>
      </c>
      <c r="S408" s="1120" t="s">
        <v>2179</v>
      </c>
      <c r="T408" s="1106" t="s">
        <v>22</v>
      </c>
      <c r="U408" s="1120" t="s">
        <v>232</v>
      </c>
      <c r="V408" s="1120" t="s">
        <v>2180</v>
      </c>
      <c r="W408" s="1116">
        <v>45267</v>
      </c>
      <c r="X408" s="1116">
        <v>47098</v>
      </c>
      <c r="Y408" s="1120" t="s">
        <v>5956</v>
      </c>
      <c r="Z408" s="1120" t="s">
        <v>22</v>
      </c>
      <c r="AA408" s="1120" t="s">
        <v>22</v>
      </c>
      <c r="AB408" s="465">
        <v>45429</v>
      </c>
      <c r="AC408" s="1111" t="s">
        <v>4163</v>
      </c>
      <c r="AD408" s="1114">
        <v>44427</v>
      </c>
    </row>
    <row r="409" spans="1:30" ht="15.75" customHeight="1">
      <c r="A409" s="1106" t="s">
        <v>10</v>
      </c>
      <c r="B409" s="1106" t="s">
        <v>11</v>
      </c>
      <c r="C409" s="1106" t="s">
        <v>176</v>
      </c>
      <c r="D409" s="1106" t="s">
        <v>374</v>
      </c>
      <c r="E409" s="1106" t="s">
        <v>3756</v>
      </c>
      <c r="F409" s="1107" t="str">
        <f t="array" ref="F409">IFERROR(INDEX(UIID!$K$2:$K1725, MATCH(CONCATENATE(B409,D409,G409,J409), UIID!$B$2:$B1725&amp;UIID!$D$2:$D1725&amp;UIID!$G$2:$G1725&amp;UIID!$H$2:$H1725, 0),), "Not Found")</f>
        <v>0722-0132</v>
      </c>
      <c r="G409" s="1120" t="s">
        <v>2172</v>
      </c>
      <c r="H409" s="1120"/>
      <c r="I409" s="1120" t="s">
        <v>5955</v>
      </c>
      <c r="J409" s="1120" t="s">
        <v>2173</v>
      </c>
      <c r="K409" s="1120">
        <v>10.3483611132464</v>
      </c>
      <c r="L409" s="1120">
        <v>123.926433294326</v>
      </c>
      <c r="M409" s="1120" t="s">
        <v>2174</v>
      </c>
      <c r="N409" s="1120"/>
      <c r="O409" s="1106" t="s">
        <v>15</v>
      </c>
      <c r="P409" s="1106" t="s">
        <v>16</v>
      </c>
      <c r="Q409" s="1106" t="s">
        <v>4262</v>
      </c>
      <c r="R409" s="1106" t="s">
        <v>3006</v>
      </c>
      <c r="S409" s="1120" t="s">
        <v>2181</v>
      </c>
      <c r="T409" s="1106" t="s">
        <v>22</v>
      </c>
      <c r="U409" s="1120" t="s">
        <v>232</v>
      </c>
      <c r="V409" s="1120" t="s">
        <v>2182</v>
      </c>
      <c r="W409" s="1116">
        <v>45270</v>
      </c>
      <c r="X409" s="1116">
        <v>47098</v>
      </c>
      <c r="Y409" s="1120" t="s">
        <v>5956</v>
      </c>
      <c r="Z409" s="1120" t="s">
        <v>22</v>
      </c>
      <c r="AA409" s="1120" t="s">
        <v>22</v>
      </c>
      <c r="AB409" s="465">
        <v>45429</v>
      </c>
      <c r="AC409" s="1111" t="s">
        <v>4163</v>
      </c>
      <c r="AD409" s="1114">
        <v>44427</v>
      </c>
    </row>
    <row r="410" spans="1:30" ht="15.75" customHeight="1">
      <c r="A410" s="1106" t="s">
        <v>10</v>
      </c>
      <c r="B410" s="1106" t="s">
        <v>11</v>
      </c>
      <c r="C410" s="1106" t="s">
        <v>123</v>
      </c>
      <c r="D410" s="1106" t="s">
        <v>977</v>
      </c>
      <c r="E410" s="1106" t="s">
        <v>28</v>
      </c>
      <c r="F410" s="1107" t="str">
        <f t="array" ref="F410">IFERROR(INDEX(UIID!$K$2:$K1725, MATCH(CONCATENATE(B410,D410,G410,J410), UIID!$B$2:$B1725&amp;UIID!$D$2:$D1725&amp;UIID!$G$2:$G1725&amp;UIID!$H$2:$H1725, 0),), "Not Found")</f>
        <v>0722-0093</v>
      </c>
      <c r="G410" s="1120" t="s">
        <v>2198</v>
      </c>
      <c r="H410" s="1120"/>
      <c r="I410" s="1120" t="s">
        <v>5957</v>
      </c>
      <c r="J410" s="1120" t="s">
        <v>2199</v>
      </c>
      <c r="K410" s="1120">
        <v>10.245007323366201</v>
      </c>
      <c r="L410" s="1120">
        <v>123.794432051996</v>
      </c>
      <c r="M410" s="1120" t="s">
        <v>2241</v>
      </c>
      <c r="N410" s="1120"/>
      <c r="O410" s="1106" t="s">
        <v>15</v>
      </c>
      <c r="P410" s="1106" t="s">
        <v>16</v>
      </c>
      <c r="Q410" s="1106" t="s">
        <v>35</v>
      </c>
      <c r="R410" s="1106" t="s">
        <v>87</v>
      </c>
      <c r="S410" s="1120" t="s">
        <v>434</v>
      </c>
      <c r="T410" s="1106" t="s">
        <v>4164</v>
      </c>
      <c r="U410" s="1120" t="s">
        <v>5958</v>
      </c>
      <c r="V410" s="1120" t="s">
        <v>5959</v>
      </c>
      <c r="W410" s="1116">
        <v>45316</v>
      </c>
      <c r="X410" s="1116">
        <v>47147</v>
      </c>
      <c r="Y410" s="1120" t="s">
        <v>5960</v>
      </c>
      <c r="Z410" s="1120" t="s">
        <v>5961</v>
      </c>
      <c r="AA410" s="1200">
        <v>46329</v>
      </c>
      <c r="AB410" s="551"/>
      <c r="AC410" s="1111"/>
      <c r="AD410" s="1114">
        <v>44714</v>
      </c>
    </row>
    <row r="411" spans="1:30" ht="15.75" customHeight="1">
      <c r="A411" s="1106" t="s">
        <v>10</v>
      </c>
      <c r="B411" s="1106" t="s">
        <v>11</v>
      </c>
      <c r="C411" s="1106" t="s">
        <v>123</v>
      </c>
      <c r="D411" s="1106" t="s">
        <v>977</v>
      </c>
      <c r="E411" s="1106" t="s">
        <v>28</v>
      </c>
      <c r="F411" s="1107" t="str">
        <f t="array" ref="F411">IFERROR(INDEX(UIID!$K$2:$K1725, MATCH(CONCATENATE(B411,D411,G411,J411), UIID!$B$2:$B1725&amp;UIID!$D$2:$D1725&amp;UIID!$G$2:$G1725&amp;UIID!$H$2:$H1725, 0),), "Not Found")</f>
        <v>0722-0093</v>
      </c>
      <c r="G411" s="1120" t="s">
        <v>2198</v>
      </c>
      <c r="H411" s="1120"/>
      <c r="I411" s="1120" t="s">
        <v>5957</v>
      </c>
      <c r="J411" s="1120" t="s">
        <v>2199</v>
      </c>
      <c r="K411" s="1120">
        <v>10.245007323366201</v>
      </c>
      <c r="L411" s="1120">
        <v>123.794432051996</v>
      </c>
      <c r="M411" s="1120" t="s">
        <v>2241</v>
      </c>
      <c r="N411" s="1120"/>
      <c r="O411" s="1106" t="s">
        <v>15</v>
      </c>
      <c r="P411" s="1106" t="s">
        <v>16</v>
      </c>
      <c r="Q411" s="1106" t="s">
        <v>35</v>
      </c>
      <c r="R411" s="1106" t="s">
        <v>32</v>
      </c>
      <c r="S411" s="1120" t="s">
        <v>39</v>
      </c>
      <c r="T411" s="1106" t="s">
        <v>4164</v>
      </c>
      <c r="U411" s="1120" t="s">
        <v>953</v>
      </c>
      <c r="V411" s="1120" t="s">
        <v>2200</v>
      </c>
      <c r="W411" s="1116">
        <v>45316</v>
      </c>
      <c r="X411" s="1116">
        <v>47147</v>
      </c>
      <c r="Y411" s="1120" t="s">
        <v>5962</v>
      </c>
      <c r="Z411" s="1120" t="s">
        <v>5963</v>
      </c>
      <c r="AA411" s="1168">
        <v>44473</v>
      </c>
      <c r="AB411" s="549">
        <v>45394</v>
      </c>
      <c r="AC411" s="1111" t="s">
        <v>4163</v>
      </c>
      <c r="AD411" s="1114">
        <v>44529</v>
      </c>
    </row>
    <row r="412" spans="1:30" ht="15.75" customHeight="1">
      <c r="A412" s="1106" t="s">
        <v>10</v>
      </c>
      <c r="B412" s="1106" t="s">
        <v>11</v>
      </c>
      <c r="C412" s="1106" t="s">
        <v>123</v>
      </c>
      <c r="D412" s="1106" t="s">
        <v>977</v>
      </c>
      <c r="E412" s="1106" t="s">
        <v>28</v>
      </c>
      <c r="F412" s="1107" t="str">
        <f t="array" ref="F412">IFERROR(INDEX(UIID!$K$2:$K1725, MATCH(CONCATENATE(B412,D412,G412,J412), UIID!$B$2:$B1725&amp;UIID!$D$2:$D1725&amp;UIID!$G$2:$G1725&amp;UIID!$H$2:$H1725, 0),), "Not Found")</f>
        <v>0722-0093</v>
      </c>
      <c r="G412" s="1120" t="s">
        <v>2198</v>
      </c>
      <c r="H412" s="1120"/>
      <c r="I412" s="1120" t="s">
        <v>5957</v>
      </c>
      <c r="J412" s="1120" t="s">
        <v>2199</v>
      </c>
      <c r="K412" s="1120">
        <v>10.245007323366201</v>
      </c>
      <c r="L412" s="1120">
        <v>123.794432051996</v>
      </c>
      <c r="M412" s="1120" t="s">
        <v>2241</v>
      </c>
      <c r="N412" s="1120"/>
      <c r="O412" s="1106" t="s">
        <v>15</v>
      </c>
      <c r="P412" s="1106" t="s">
        <v>16</v>
      </c>
      <c r="Q412" s="1106" t="s">
        <v>35</v>
      </c>
      <c r="R412" s="1106" t="s">
        <v>32</v>
      </c>
      <c r="S412" s="1120" t="s">
        <v>47</v>
      </c>
      <c r="T412" s="1106" t="s">
        <v>4164</v>
      </c>
      <c r="U412" s="1120" t="s">
        <v>1524</v>
      </c>
      <c r="V412" s="1120" t="s">
        <v>2201</v>
      </c>
      <c r="W412" s="1116">
        <v>45316</v>
      </c>
      <c r="X412" s="1116">
        <v>47147</v>
      </c>
      <c r="Y412" s="1120" t="s">
        <v>5962</v>
      </c>
      <c r="Z412" s="1120" t="s">
        <v>5964</v>
      </c>
      <c r="AA412" s="1117">
        <v>46096</v>
      </c>
      <c r="AB412" s="549">
        <v>45394</v>
      </c>
      <c r="AC412" s="1111" t="s">
        <v>4163</v>
      </c>
      <c r="AD412" s="1114">
        <v>44495</v>
      </c>
    </row>
    <row r="413" spans="1:30" ht="15.75" customHeight="1">
      <c r="A413" s="1106" t="s">
        <v>10</v>
      </c>
      <c r="B413" s="1120" t="s">
        <v>11</v>
      </c>
      <c r="C413" s="1120" t="s">
        <v>28</v>
      </c>
      <c r="D413" s="1106" t="s">
        <v>13</v>
      </c>
      <c r="E413" s="1106" t="s">
        <v>3756</v>
      </c>
      <c r="F413" s="1107" t="str">
        <f t="array" ref="F413">IFERROR(INDEX(UIID!$K$2:$K1725, MATCH(CONCATENATE(B413,D413,G413,J413), UIID!$B$2:$B1725&amp;UIID!$D$2:$D1725&amp;UIID!$G$2:$G1725&amp;UIID!$H$2:$H1725, 0),), "Not Found")</f>
        <v>0722-0151</v>
      </c>
      <c r="G413" s="1120" t="s">
        <v>2206</v>
      </c>
      <c r="H413" s="1120"/>
      <c r="I413" s="1120" t="s">
        <v>5965</v>
      </c>
      <c r="J413" s="1120" t="s">
        <v>2207</v>
      </c>
      <c r="K413" s="1157">
        <v>10.34427</v>
      </c>
      <c r="L413" s="1157">
        <v>123.90988900000001</v>
      </c>
      <c r="M413" s="1120" t="s">
        <v>2208</v>
      </c>
      <c r="N413" s="1120"/>
      <c r="O413" s="1106" t="s">
        <v>15</v>
      </c>
      <c r="P413" s="1106" t="s">
        <v>16</v>
      </c>
      <c r="Q413" s="1106" t="s">
        <v>4262</v>
      </c>
      <c r="R413" s="1106" t="s">
        <v>3006</v>
      </c>
      <c r="S413" s="1120" t="s">
        <v>1504</v>
      </c>
      <c r="T413" s="1106" t="s">
        <v>22</v>
      </c>
      <c r="U413" s="1120" t="s">
        <v>2041</v>
      </c>
      <c r="V413" s="1120" t="s">
        <v>2209</v>
      </c>
      <c r="W413" s="1116">
        <v>45050</v>
      </c>
      <c r="X413" s="1116">
        <v>46878</v>
      </c>
      <c r="Y413" s="1120" t="s">
        <v>5966</v>
      </c>
      <c r="Z413" s="1120" t="s">
        <v>5967</v>
      </c>
      <c r="AA413" s="1106" t="s">
        <v>4283</v>
      </c>
      <c r="AB413" s="465">
        <v>45567</v>
      </c>
      <c r="AC413" s="1111" t="s">
        <v>4163</v>
      </c>
      <c r="AD413" s="1114">
        <v>44515</v>
      </c>
    </row>
    <row r="414" spans="1:30" ht="15.75" customHeight="1">
      <c r="A414" s="1106" t="s">
        <v>10</v>
      </c>
      <c r="B414" s="1120" t="s">
        <v>11</v>
      </c>
      <c r="C414" s="1106" t="s">
        <v>176</v>
      </c>
      <c r="D414" s="1106" t="s">
        <v>3759</v>
      </c>
      <c r="E414" s="1106" t="s">
        <v>3756</v>
      </c>
      <c r="F414" s="1107" t="str">
        <f t="array" ref="F414">IFERROR(INDEX(UIID!$K$2:$K1725, MATCH(CONCATENATE(B414,D414,G414,J414), UIID!$B$2:$B1725&amp;UIID!$D$2:$D1725&amp;UIID!$G$2:$G1725&amp;UIID!$H$2:$H1725, 0),), "Not Found")</f>
        <v>0722-0096</v>
      </c>
      <c r="G414" s="1120" t="s">
        <v>3806</v>
      </c>
      <c r="H414" s="1120"/>
      <c r="I414" s="1120" t="s">
        <v>5968</v>
      </c>
      <c r="J414" s="1120" t="s">
        <v>3807</v>
      </c>
      <c r="K414" s="1120">
        <v>10.309713157831601</v>
      </c>
      <c r="L414" s="1120">
        <v>123.993229336654</v>
      </c>
      <c r="M414" s="1120" t="s">
        <v>2217</v>
      </c>
      <c r="N414" s="1120"/>
      <c r="O414" s="1106" t="s">
        <v>15</v>
      </c>
      <c r="P414" s="1106" t="s">
        <v>16</v>
      </c>
      <c r="Q414" s="1106" t="s">
        <v>35</v>
      </c>
      <c r="R414" s="1106" t="s">
        <v>117</v>
      </c>
      <c r="S414" s="1120" t="s">
        <v>200</v>
      </c>
      <c r="T414" s="1106" t="s">
        <v>4164</v>
      </c>
      <c r="U414" s="1120" t="s">
        <v>1161</v>
      </c>
      <c r="V414" s="1120" t="s">
        <v>5969</v>
      </c>
      <c r="W414" s="1116">
        <v>45316</v>
      </c>
      <c r="X414" s="1116">
        <v>47144</v>
      </c>
      <c r="Y414" s="1106" t="s">
        <v>5970</v>
      </c>
      <c r="Z414" s="1106" t="s">
        <v>5971</v>
      </c>
      <c r="AA414" s="1189">
        <v>45343</v>
      </c>
      <c r="AB414" s="462"/>
      <c r="AC414" s="1111"/>
      <c r="AD414" s="1114">
        <v>44587</v>
      </c>
    </row>
    <row r="415" spans="1:30" ht="15.75" customHeight="1">
      <c r="A415" s="1106" t="s">
        <v>10</v>
      </c>
      <c r="B415" s="1120" t="s">
        <v>11</v>
      </c>
      <c r="C415" s="1106" t="s">
        <v>176</v>
      </c>
      <c r="D415" s="1106" t="s">
        <v>3759</v>
      </c>
      <c r="E415" s="1106" t="s">
        <v>3756</v>
      </c>
      <c r="F415" s="1107" t="str">
        <f t="array" ref="F415">IFERROR(INDEX(UIID!$K$2:$K1725, MATCH(CONCATENATE(B415,D415,G415,J415), UIID!$B$2:$B1725&amp;UIID!$D$2:$D1725&amp;UIID!$G$2:$G1725&amp;UIID!$H$2:$H1725, 0),), "Not Found")</f>
        <v>0722-0096</v>
      </c>
      <c r="G415" s="1120" t="s">
        <v>3806</v>
      </c>
      <c r="H415" s="1120"/>
      <c r="I415" s="1120" t="s">
        <v>5968</v>
      </c>
      <c r="J415" s="1120" t="s">
        <v>3807</v>
      </c>
      <c r="K415" s="1120">
        <v>10.309713157831601</v>
      </c>
      <c r="L415" s="1120">
        <v>123.993229336654</v>
      </c>
      <c r="M415" s="1120" t="s">
        <v>2217</v>
      </c>
      <c r="N415" s="1120"/>
      <c r="O415" s="1106" t="s">
        <v>15</v>
      </c>
      <c r="P415" s="1106" t="s">
        <v>16</v>
      </c>
      <c r="Q415" s="1106" t="s">
        <v>35</v>
      </c>
      <c r="R415" s="1106" t="s">
        <v>104</v>
      </c>
      <c r="S415" s="1120" t="s">
        <v>105</v>
      </c>
      <c r="T415" s="1106" t="s">
        <v>4164</v>
      </c>
      <c r="U415" s="1120" t="s">
        <v>5972</v>
      </c>
      <c r="V415" s="1120" t="s">
        <v>5973</v>
      </c>
      <c r="W415" s="1116">
        <v>45316</v>
      </c>
      <c r="X415" s="1116">
        <v>47144</v>
      </c>
      <c r="Y415" s="1106" t="s">
        <v>5974</v>
      </c>
      <c r="Z415" s="1106" t="s">
        <v>5975</v>
      </c>
      <c r="AA415" s="1189">
        <v>45667</v>
      </c>
      <c r="AB415" s="551"/>
      <c r="AC415" s="1111"/>
      <c r="AD415" s="1114">
        <v>44587</v>
      </c>
    </row>
    <row r="416" spans="1:30" ht="15.75" customHeight="1">
      <c r="A416" s="1106" t="s">
        <v>10</v>
      </c>
      <c r="B416" s="1120" t="s">
        <v>11</v>
      </c>
      <c r="C416" s="1106" t="s">
        <v>176</v>
      </c>
      <c r="D416" s="1106" t="s">
        <v>3759</v>
      </c>
      <c r="E416" s="1106" t="s">
        <v>3756</v>
      </c>
      <c r="F416" s="1107" t="str">
        <f t="array" ref="F416">IFERROR(INDEX(UIID!$K$2:$K1725, MATCH(CONCATENATE(B416,D416,G416,J416), UIID!$B$2:$B1725&amp;UIID!$D$2:$D1725&amp;UIID!$G$2:$G1725&amp;UIID!$H$2:$H1725, 0),), "Not Found")</f>
        <v>0722-0096</v>
      </c>
      <c r="G416" s="1120" t="s">
        <v>3806</v>
      </c>
      <c r="H416" s="1120"/>
      <c r="I416" s="1120" t="s">
        <v>5968</v>
      </c>
      <c r="J416" s="1120" t="s">
        <v>3807</v>
      </c>
      <c r="K416" s="1120">
        <v>10.309713157831601</v>
      </c>
      <c r="L416" s="1120">
        <v>123.993229336654</v>
      </c>
      <c r="M416" s="1120" t="s">
        <v>2217</v>
      </c>
      <c r="N416" s="1120"/>
      <c r="O416" s="1106" t="s">
        <v>15</v>
      </c>
      <c r="P416" s="1106" t="s">
        <v>16</v>
      </c>
      <c r="Q416" s="1106" t="s">
        <v>35</v>
      </c>
      <c r="R416" s="1106" t="s">
        <v>32</v>
      </c>
      <c r="S416" s="1120" t="s">
        <v>36</v>
      </c>
      <c r="T416" s="1106" t="s">
        <v>4164</v>
      </c>
      <c r="U416" s="1120" t="s">
        <v>5976</v>
      </c>
      <c r="V416" s="1120" t="s">
        <v>5977</v>
      </c>
      <c r="W416" s="1116">
        <v>45316</v>
      </c>
      <c r="X416" s="1116">
        <v>47144</v>
      </c>
      <c r="Y416" s="1106" t="s">
        <v>5978</v>
      </c>
      <c r="Z416" s="1106" t="s">
        <v>5979</v>
      </c>
      <c r="AA416" s="1174">
        <v>45566</v>
      </c>
      <c r="AB416" s="551"/>
      <c r="AC416" s="1111"/>
      <c r="AD416" s="1114">
        <v>44587</v>
      </c>
    </row>
    <row r="417" spans="1:30" ht="15.75" customHeight="1">
      <c r="A417" s="1106" t="s">
        <v>10</v>
      </c>
      <c r="B417" s="1120" t="s">
        <v>11</v>
      </c>
      <c r="C417" s="1120" t="s">
        <v>146</v>
      </c>
      <c r="D417" s="1106" t="s">
        <v>668</v>
      </c>
      <c r="E417" s="1106" t="s">
        <v>30</v>
      </c>
      <c r="F417" s="1107" t="str">
        <f t="array" ref="F417">IFERROR(INDEX(UIID!$K$2:$K1725, MATCH(CONCATENATE(B417,D417,G417,J417), UIID!$B$2:$B1725&amp;UIID!$D$2:$D1725&amp;UIID!$G$2:$G1725&amp;UIID!$H$2:$H1725, 0),), "Not Found")</f>
        <v>0722-0097</v>
      </c>
      <c r="G417" s="1120" t="s">
        <v>3808</v>
      </c>
      <c r="H417" s="1120" t="s">
        <v>5980</v>
      </c>
      <c r="I417" s="1120" t="s">
        <v>5981</v>
      </c>
      <c r="J417" s="1120" t="s">
        <v>2221</v>
      </c>
      <c r="K417" s="1120">
        <v>10.5025895697556</v>
      </c>
      <c r="L417" s="1120">
        <v>124.027183294328</v>
      </c>
      <c r="M417" s="1120" t="s">
        <v>5982</v>
      </c>
      <c r="N417" s="1120"/>
      <c r="O417" s="1106" t="s">
        <v>15</v>
      </c>
      <c r="P417" s="1106" t="s">
        <v>16</v>
      </c>
      <c r="Q417" s="1106" t="s">
        <v>35</v>
      </c>
      <c r="R417" s="1106" t="s">
        <v>2222</v>
      </c>
      <c r="S417" s="1120" t="s">
        <v>156</v>
      </c>
      <c r="T417" s="1106" t="s">
        <v>4164</v>
      </c>
      <c r="U417" s="1120" t="s">
        <v>1094</v>
      </c>
      <c r="V417" s="1120" t="s">
        <v>5983</v>
      </c>
      <c r="W417" s="1116">
        <v>45315</v>
      </c>
      <c r="X417" s="1116">
        <v>47143</v>
      </c>
      <c r="Y417" s="1106" t="s">
        <v>5984</v>
      </c>
      <c r="Z417" s="1106" t="s">
        <v>5985</v>
      </c>
      <c r="AA417" s="1189">
        <v>45149</v>
      </c>
      <c r="AB417" s="462"/>
      <c r="AC417" s="1111"/>
      <c r="AD417" s="1121"/>
    </row>
    <row r="418" spans="1:30" ht="15.75" customHeight="1">
      <c r="A418" s="1106" t="s">
        <v>10</v>
      </c>
      <c r="B418" s="1120" t="s">
        <v>11</v>
      </c>
      <c r="C418" s="1106" t="s">
        <v>176</v>
      </c>
      <c r="D418" s="1106" t="s">
        <v>3759</v>
      </c>
      <c r="E418" s="1106" t="s">
        <v>3756</v>
      </c>
      <c r="F418" s="1107" t="str">
        <f t="array" ref="F418">IFERROR(INDEX(UIID!$K$2:$K1725, MATCH(CONCATENATE(B418,D418,G418,J418), UIID!$B$2:$B1725&amp;UIID!$D$2:$D1725&amp;UIID!$G$2:$G1725&amp;UIID!$H$2:$H1725, 0),), "Not Found")</f>
        <v>0722-0153</v>
      </c>
      <c r="G418" s="1106" t="s">
        <v>3861</v>
      </c>
      <c r="H418" s="1120"/>
      <c r="I418" s="1120" t="s">
        <v>5986</v>
      </c>
      <c r="J418" s="1120" t="s">
        <v>2224</v>
      </c>
      <c r="K418" s="1120">
        <v>10.304190829148199</v>
      </c>
      <c r="L418" s="1120">
        <v>123.986405307818</v>
      </c>
      <c r="M418" s="1120" t="s">
        <v>2225</v>
      </c>
      <c r="N418" s="1120"/>
      <c r="O418" s="1106" t="s">
        <v>15</v>
      </c>
      <c r="P418" s="1106" t="s">
        <v>16</v>
      </c>
      <c r="Q418" s="1106" t="s">
        <v>4262</v>
      </c>
      <c r="R418" s="1106" t="s">
        <v>3006</v>
      </c>
      <c r="S418" s="1120" t="s">
        <v>5987</v>
      </c>
      <c r="T418" s="1106" t="s">
        <v>22</v>
      </c>
      <c r="U418" s="1120" t="s">
        <v>5988</v>
      </c>
      <c r="V418" s="1120" t="s">
        <v>5989</v>
      </c>
      <c r="W418" s="1116">
        <v>44603</v>
      </c>
      <c r="X418" s="1116">
        <v>46428</v>
      </c>
      <c r="Y418" s="1106" t="s">
        <v>5990</v>
      </c>
      <c r="Z418" s="1106" t="s">
        <v>5991</v>
      </c>
      <c r="AA418" s="1189">
        <v>45615</v>
      </c>
      <c r="AB418" s="462"/>
      <c r="AC418" s="1111"/>
      <c r="AD418" s="1121"/>
    </row>
    <row r="419" spans="1:30" ht="15.75" customHeight="1">
      <c r="A419" s="1106" t="s">
        <v>10</v>
      </c>
      <c r="B419" s="1120" t="s">
        <v>11</v>
      </c>
      <c r="C419" s="1106" t="s">
        <v>176</v>
      </c>
      <c r="D419" s="1106" t="s">
        <v>3759</v>
      </c>
      <c r="E419" s="1106" t="s">
        <v>3756</v>
      </c>
      <c r="F419" s="1107" t="str">
        <f t="array" ref="F419">IFERROR(INDEX(UIID!$K$2:$K1725, MATCH(CONCATENATE(B419,D419,G419,J419), UIID!$B$2:$B1725&amp;UIID!$D$2:$D1725&amp;UIID!$G$2:$G1725&amp;UIID!$H$2:$H1725, 0),), "Not Found")</f>
        <v>0722-0153</v>
      </c>
      <c r="G419" s="1106" t="s">
        <v>3861</v>
      </c>
      <c r="H419" s="1120"/>
      <c r="I419" s="1120" t="s">
        <v>5986</v>
      </c>
      <c r="J419" s="1120" t="s">
        <v>2224</v>
      </c>
      <c r="K419" s="1120">
        <v>10.304190829148199</v>
      </c>
      <c r="L419" s="1120">
        <v>123.986405307818</v>
      </c>
      <c r="M419" s="1120" t="s">
        <v>2225</v>
      </c>
      <c r="N419" s="1120"/>
      <c r="O419" s="1106" t="s">
        <v>15</v>
      </c>
      <c r="P419" s="1106" t="s">
        <v>16</v>
      </c>
      <c r="Q419" s="1106" t="s">
        <v>4262</v>
      </c>
      <c r="R419" s="1106" t="s">
        <v>3006</v>
      </c>
      <c r="S419" s="1120" t="s">
        <v>5992</v>
      </c>
      <c r="T419" s="1106" t="s">
        <v>22</v>
      </c>
      <c r="U419" s="1120" t="s">
        <v>5988</v>
      </c>
      <c r="V419" s="1120" t="s">
        <v>5993</v>
      </c>
      <c r="W419" s="1116">
        <v>44603</v>
      </c>
      <c r="X419" s="1116">
        <v>46428</v>
      </c>
      <c r="Y419" s="1106" t="s">
        <v>5990</v>
      </c>
      <c r="Z419" s="1106" t="s">
        <v>5991</v>
      </c>
      <c r="AA419" s="1189">
        <v>45615</v>
      </c>
      <c r="AB419" s="551"/>
      <c r="AC419" s="1111"/>
      <c r="AD419" s="1121"/>
    </row>
    <row r="420" spans="1:30" ht="15.75" customHeight="1">
      <c r="A420" s="1106" t="s">
        <v>10</v>
      </c>
      <c r="B420" s="1120" t="s">
        <v>11</v>
      </c>
      <c r="C420" s="1106" t="s">
        <v>176</v>
      </c>
      <c r="D420" s="1106" t="s">
        <v>3759</v>
      </c>
      <c r="E420" s="1106" t="s">
        <v>3756</v>
      </c>
      <c r="F420" s="1107" t="str">
        <f t="array" ref="F420">IFERROR(INDEX(UIID!$K$2:$K1725, MATCH(CONCATENATE(B420,D420,G420,J420), UIID!$B$2:$B1725&amp;UIID!$D$2:$D1725&amp;UIID!$G$2:$G1725&amp;UIID!$H$2:$H1725, 0),), "Not Found")</f>
        <v>0722-0153</v>
      </c>
      <c r="G420" s="1106" t="s">
        <v>3861</v>
      </c>
      <c r="H420" s="1120"/>
      <c r="I420" s="1120" t="s">
        <v>5986</v>
      </c>
      <c r="J420" s="1120" t="s">
        <v>2224</v>
      </c>
      <c r="K420" s="1120">
        <v>10.304190829148199</v>
      </c>
      <c r="L420" s="1120">
        <v>123.986405307818</v>
      </c>
      <c r="M420" s="1120" t="s">
        <v>2225</v>
      </c>
      <c r="N420" s="1120"/>
      <c r="O420" s="1106" t="s">
        <v>15</v>
      </c>
      <c r="P420" s="1106" t="s">
        <v>16</v>
      </c>
      <c r="Q420" s="1106" t="s">
        <v>4262</v>
      </c>
      <c r="R420" s="1106" t="s">
        <v>3006</v>
      </c>
      <c r="S420" s="1120" t="s">
        <v>5994</v>
      </c>
      <c r="T420" s="1106" t="s">
        <v>22</v>
      </c>
      <c r="U420" s="1120" t="s">
        <v>5988</v>
      </c>
      <c r="V420" s="1120" t="s">
        <v>5995</v>
      </c>
      <c r="W420" s="1116">
        <v>44603</v>
      </c>
      <c r="X420" s="1116">
        <v>46428</v>
      </c>
      <c r="Y420" s="1106" t="s">
        <v>5990</v>
      </c>
      <c r="Z420" s="1106" t="s">
        <v>5991</v>
      </c>
      <c r="AA420" s="1189">
        <v>45615</v>
      </c>
      <c r="AB420" s="551"/>
      <c r="AC420" s="1111"/>
      <c r="AD420" s="1121"/>
    </row>
    <row r="421" spans="1:30" ht="15.75" customHeight="1">
      <c r="A421" s="1106" t="s">
        <v>10</v>
      </c>
      <c r="B421" s="1120" t="s">
        <v>11</v>
      </c>
      <c r="C421" s="1106" t="s">
        <v>176</v>
      </c>
      <c r="D421" s="1106" t="s">
        <v>3759</v>
      </c>
      <c r="E421" s="1106" t="s">
        <v>3756</v>
      </c>
      <c r="F421" s="1107" t="str">
        <f t="array" ref="F421">IFERROR(INDEX(UIID!$K$2:$K1725, MATCH(CONCATENATE(B421,D421,G421,J421), UIID!$B$2:$B1725&amp;UIID!$D$2:$D1725&amp;UIID!$G$2:$G1725&amp;UIID!$H$2:$H1725, 0),), "Not Found")</f>
        <v>0722-0153</v>
      </c>
      <c r="G421" s="1106" t="s">
        <v>3861</v>
      </c>
      <c r="H421" s="1120"/>
      <c r="I421" s="1120" t="s">
        <v>5986</v>
      </c>
      <c r="J421" s="1120" t="s">
        <v>2224</v>
      </c>
      <c r="K421" s="1120">
        <v>10.304190829148199</v>
      </c>
      <c r="L421" s="1120">
        <v>123.986405307818</v>
      </c>
      <c r="M421" s="1120" t="s">
        <v>2225</v>
      </c>
      <c r="N421" s="1120"/>
      <c r="O421" s="1106" t="s">
        <v>15</v>
      </c>
      <c r="P421" s="1106" t="s">
        <v>16</v>
      </c>
      <c r="Q421" s="1106" t="s">
        <v>4262</v>
      </c>
      <c r="R421" s="1106" t="s">
        <v>3006</v>
      </c>
      <c r="S421" s="1120" t="s">
        <v>5996</v>
      </c>
      <c r="T421" s="1106" t="s">
        <v>22</v>
      </c>
      <c r="U421" s="1120" t="s">
        <v>5988</v>
      </c>
      <c r="V421" s="1120" t="s">
        <v>5997</v>
      </c>
      <c r="W421" s="1116">
        <v>44603</v>
      </c>
      <c r="X421" s="1116">
        <v>46428</v>
      </c>
      <c r="Y421" s="1106" t="s">
        <v>5990</v>
      </c>
      <c r="Z421" s="1106" t="s">
        <v>5991</v>
      </c>
      <c r="AA421" s="1189">
        <v>45615</v>
      </c>
      <c r="AB421" s="551"/>
      <c r="AC421" s="1111"/>
      <c r="AD421" s="1121"/>
    </row>
    <row r="422" spans="1:30" ht="15.75" customHeight="1">
      <c r="A422" s="1106" t="s">
        <v>10</v>
      </c>
      <c r="B422" s="1120" t="s">
        <v>11</v>
      </c>
      <c r="C422" s="1120" t="s">
        <v>50</v>
      </c>
      <c r="D422" s="1106" t="s">
        <v>656</v>
      </c>
      <c r="E422" s="1106" t="s">
        <v>28</v>
      </c>
      <c r="F422" s="1107" t="str">
        <f t="array" ref="F422">IFERROR(INDEX(UIID!$K$2:$K1725, MATCH(CONCATENATE(B422,D422,G422,J422), UIID!$B$2:$B1725&amp;UIID!$D$2:$D1725&amp;UIID!$G$2:$G1725&amp;UIID!$H$2:$H1725, 0),), "Not Found")</f>
        <v>0722-0098</v>
      </c>
      <c r="G422" s="1120" t="s">
        <v>3809</v>
      </c>
      <c r="H422" s="1120"/>
      <c r="I422" s="1120" t="s">
        <v>5998</v>
      </c>
      <c r="J422" s="1120" t="s">
        <v>2235</v>
      </c>
      <c r="K422" s="1120">
        <v>10.3879723024755</v>
      </c>
      <c r="L422" s="1120">
        <v>124.00867825199801</v>
      </c>
      <c r="M422" s="1120" t="s">
        <v>2236</v>
      </c>
      <c r="N422" s="1120"/>
      <c r="O422" s="1106" t="s">
        <v>15</v>
      </c>
      <c r="P422" s="1106" t="s">
        <v>16</v>
      </c>
      <c r="Q422" s="1106" t="s">
        <v>35</v>
      </c>
      <c r="R422" s="1120" t="s">
        <v>84</v>
      </c>
      <c r="S422" s="1120" t="s">
        <v>93</v>
      </c>
      <c r="T422" s="1106" t="s">
        <v>4213</v>
      </c>
      <c r="U422" s="1120" t="s">
        <v>2237</v>
      </c>
      <c r="V422" s="1120" t="s">
        <v>5999</v>
      </c>
      <c r="W422" s="1116">
        <v>45435</v>
      </c>
      <c r="X422" s="1116">
        <v>47262</v>
      </c>
      <c r="Y422" s="1120" t="s">
        <v>6000</v>
      </c>
      <c r="Z422" s="1120" t="s">
        <v>6001</v>
      </c>
      <c r="AA422" s="1169">
        <v>45055</v>
      </c>
      <c r="AB422" s="462"/>
      <c r="AC422" s="1111"/>
      <c r="AD422" s="1121"/>
    </row>
    <row r="423" spans="1:30" ht="15.75" customHeight="1">
      <c r="A423" s="1106" t="s">
        <v>10</v>
      </c>
      <c r="B423" s="1120" t="s">
        <v>11</v>
      </c>
      <c r="C423" s="1120" t="s">
        <v>50</v>
      </c>
      <c r="D423" s="1106" t="s">
        <v>656</v>
      </c>
      <c r="E423" s="1106" t="s">
        <v>28</v>
      </c>
      <c r="F423" s="1107" t="str">
        <f t="array" ref="F423">IFERROR(INDEX(UIID!$K$2:$K1725, MATCH(CONCATENATE(B423,D423,G423,J423), UIID!$B$2:$B1725&amp;UIID!$D$2:$D1725&amp;UIID!$G$2:$G1725&amp;UIID!$H$2:$H1725, 0),), "Not Found")</f>
        <v>0722-0098</v>
      </c>
      <c r="G423" s="1120" t="s">
        <v>3809</v>
      </c>
      <c r="H423" s="1120"/>
      <c r="I423" s="1120" t="s">
        <v>5998</v>
      </c>
      <c r="J423" s="1120" t="s">
        <v>2235</v>
      </c>
      <c r="K423" s="1120">
        <v>10.3879723024755</v>
      </c>
      <c r="L423" s="1120">
        <v>124.00867825199801</v>
      </c>
      <c r="M423" s="1120" t="s">
        <v>2236</v>
      </c>
      <c r="N423" s="1120"/>
      <c r="O423" s="1106" t="s">
        <v>15</v>
      </c>
      <c r="P423" s="1106" t="s">
        <v>16</v>
      </c>
      <c r="Q423" s="1106" t="s">
        <v>35</v>
      </c>
      <c r="R423" s="1120" t="s">
        <v>84</v>
      </c>
      <c r="S423" s="1120" t="s">
        <v>85</v>
      </c>
      <c r="T423" s="1106" t="s">
        <v>4164</v>
      </c>
      <c r="U423" s="1120" t="s">
        <v>2237</v>
      </c>
      <c r="V423" s="1120" t="s">
        <v>6002</v>
      </c>
      <c r="W423" s="1116">
        <v>45435</v>
      </c>
      <c r="X423" s="1116">
        <v>47262</v>
      </c>
      <c r="Y423" s="1120" t="s">
        <v>6000</v>
      </c>
      <c r="Z423" s="1120" t="s">
        <v>6001</v>
      </c>
      <c r="AA423" s="1169">
        <v>45055</v>
      </c>
      <c r="AB423" s="551"/>
      <c r="AC423" s="1111"/>
      <c r="AD423" s="1121"/>
    </row>
    <row r="424" spans="1:30" ht="15.75" customHeight="1">
      <c r="A424" s="1106" t="s">
        <v>10</v>
      </c>
      <c r="B424" s="1120" t="s">
        <v>11</v>
      </c>
      <c r="C424" s="1120" t="s">
        <v>50</v>
      </c>
      <c r="D424" s="1106" t="s">
        <v>13</v>
      </c>
      <c r="E424" s="1106" t="s">
        <v>3756</v>
      </c>
      <c r="F424" s="1107" t="str">
        <f t="array" ref="F424">IFERROR(INDEX(UIID!$K$2:$K1725, MATCH(CONCATENATE(B424,D424,G424,J424), UIID!$B$2:$B1725&amp;UIID!$D$2:$D1725&amp;UIID!$G$2:$G1725&amp;UIID!$H$2:$H1725, 0),), "Not Found")</f>
        <v>0722-0133</v>
      </c>
      <c r="G424" s="1184" t="s">
        <v>3842</v>
      </c>
      <c r="H424" s="1120" t="s">
        <v>6003</v>
      </c>
      <c r="I424" s="1120" t="s">
        <v>6004</v>
      </c>
      <c r="J424" s="1184" t="s">
        <v>2238</v>
      </c>
      <c r="K424" s="1120">
        <v>10.299645658470499</v>
      </c>
      <c r="L424" s="1120">
        <v>123.869651818634</v>
      </c>
      <c r="M424" s="1120" t="s">
        <v>2239</v>
      </c>
      <c r="N424" s="1120"/>
      <c r="O424" s="1106" t="s">
        <v>15</v>
      </c>
      <c r="P424" s="1106" t="s">
        <v>16</v>
      </c>
      <c r="Q424" s="1106" t="s">
        <v>4262</v>
      </c>
      <c r="R424" s="1106" t="s">
        <v>3006</v>
      </c>
      <c r="S424" s="1120" t="s">
        <v>1804</v>
      </c>
      <c r="T424" s="1106" t="s">
        <v>22</v>
      </c>
      <c r="U424" s="1120" t="s">
        <v>235</v>
      </c>
      <c r="V424" s="1120" t="s">
        <v>2240</v>
      </c>
      <c r="W424" s="1116">
        <v>44698</v>
      </c>
      <c r="X424" s="1116">
        <v>46523</v>
      </c>
      <c r="Y424" s="1120" t="s">
        <v>6005</v>
      </c>
      <c r="Z424" s="1120" t="s">
        <v>6006</v>
      </c>
      <c r="AA424" s="1169">
        <v>46504</v>
      </c>
      <c r="AB424" s="462"/>
      <c r="AC424" s="1111"/>
      <c r="AD424" s="1121"/>
    </row>
    <row r="425" spans="1:30" ht="15.75" customHeight="1">
      <c r="A425" s="1106" t="s">
        <v>10</v>
      </c>
      <c r="B425" s="1120" t="s">
        <v>11</v>
      </c>
      <c r="C425" s="1120" t="s">
        <v>28</v>
      </c>
      <c r="D425" s="1106" t="s">
        <v>13</v>
      </c>
      <c r="E425" s="1106" t="s">
        <v>3756</v>
      </c>
      <c r="F425" s="1107" t="str">
        <f t="array" ref="F425">IFERROR(INDEX(UIID!$K$2:$K1725, MATCH(CONCATENATE(B425,D425,G425,J425), UIID!$B$2:$B1725&amp;UIID!$D$2:$D1725&amp;UIID!$G$2:$G1725&amp;UIID!$H$2:$H1725, 0),), "Not Found")</f>
        <v>0722-0099</v>
      </c>
      <c r="G425" s="1120" t="s">
        <v>3810</v>
      </c>
      <c r="H425" s="1120"/>
      <c r="I425" s="1120" t="s">
        <v>6007</v>
      </c>
      <c r="J425" s="1120" t="s">
        <v>2269</v>
      </c>
      <c r="K425" s="1120">
        <v>10.300892578359999</v>
      </c>
      <c r="L425" s="1120">
        <v>123.90656101042001</v>
      </c>
      <c r="M425" s="1120" t="s">
        <v>2270</v>
      </c>
      <c r="N425" s="1120"/>
      <c r="O425" s="1106" t="s">
        <v>15</v>
      </c>
      <c r="P425" s="1106" t="s">
        <v>16</v>
      </c>
      <c r="Q425" s="1120" t="s">
        <v>35</v>
      </c>
      <c r="R425" s="1120" t="s">
        <v>922</v>
      </c>
      <c r="S425" s="1120" t="s">
        <v>925</v>
      </c>
      <c r="T425" s="1106" t="s">
        <v>4213</v>
      </c>
      <c r="U425" s="1120" t="s">
        <v>695</v>
      </c>
      <c r="V425" s="1120" t="s">
        <v>6008</v>
      </c>
      <c r="W425" s="1116">
        <v>45316</v>
      </c>
      <c r="X425" s="1116">
        <v>47144</v>
      </c>
      <c r="Y425" s="1120" t="s">
        <v>6009</v>
      </c>
      <c r="Z425" s="1120" t="s">
        <v>6010</v>
      </c>
      <c r="AA425" s="1169">
        <v>45902</v>
      </c>
      <c r="AB425" s="462"/>
      <c r="AC425" s="1111"/>
      <c r="AD425" s="1121"/>
    </row>
    <row r="426" spans="1:30" ht="15.75" customHeight="1">
      <c r="A426" s="1106" t="s">
        <v>10</v>
      </c>
      <c r="B426" s="1120" t="s">
        <v>11</v>
      </c>
      <c r="C426" s="1120" t="s">
        <v>146</v>
      </c>
      <c r="D426" s="1106" t="s">
        <v>668</v>
      </c>
      <c r="E426" s="1106" t="s">
        <v>30</v>
      </c>
      <c r="F426" s="1107" t="str">
        <f t="array" ref="F426">IFERROR(INDEX(UIID!$K$2:$K1725, MATCH(CONCATENATE(B426,D426,G426,J426), UIID!$B$2:$B1725&amp;UIID!$D$2:$D1725&amp;UIID!$G$2:$G1725&amp;UIID!$H$2:$H1725, 0),), "Not Found")</f>
        <v>0722-0102</v>
      </c>
      <c r="G426" s="1120" t="s">
        <v>3812</v>
      </c>
      <c r="H426" s="1120"/>
      <c r="I426" s="1120" t="s">
        <v>6011</v>
      </c>
      <c r="J426" s="1120" t="s">
        <v>3813</v>
      </c>
      <c r="K426" s="1157">
        <v>10.529505</v>
      </c>
      <c r="L426" s="1157">
        <v>123.981268</v>
      </c>
      <c r="M426" s="1120" t="s">
        <v>6012</v>
      </c>
      <c r="N426" s="1120"/>
      <c r="O426" s="1106" t="s">
        <v>15</v>
      </c>
      <c r="P426" s="1106" t="s">
        <v>16</v>
      </c>
      <c r="Q426" s="1120" t="s">
        <v>35</v>
      </c>
      <c r="R426" s="1106" t="s">
        <v>32</v>
      </c>
      <c r="S426" s="1120" t="s">
        <v>33</v>
      </c>
      <c r="T426" s="1106" t="s">
        <v>4164</v>
      </c>
      <c r="U426" s="1120" t="s">
        <v>6013</v>
      </c>
      <c r="V426" s="1120" t="s">
        <v>6014</v>
      </c>
      <c r="W426" s="1116">
        <v>45440</v>
      </c>
      <c r="X426" s="1116">
        <v>47267</v>
      </c>
      <c r="Y426" s="1120" t="s">
        <v>5228</v>
      </c>
      <c r="Z426" s="1120" t="s">
        <v>6015</v>
      </c>
      <c r="AA426" s="1169">
        <v>45525</v>
      </c>
      <c r="AB426" s="462"/>
      <c r="AC426" s="1111"/>
      <c r="AD426" s="1121"/>
    </row>
    <row r="427" spans="1:30" ht="15.75" customHeight="1">
      <c r="A427" s="1106" t="s">
        <v>10</v>
      </c>
      <c r="B427" s="1120" t="s">
        <v>11</v>
      </c>
      <c r="C427" s="1120" t="s">
        <v>146</v>
      </c>
      <c r="D427" s="1106" t="s">
        <v>668</v>
      </c>
      <c r="E427" s="1106" t="s">
        <v>30</v>
      </c>
      <c r="F427" s="1107" t="str">
        <f t="array" ref="F427">IFERROR(INDEX(UIID!$K$2:$K1725, MATCH(CONCATENATE(B427,D427,G427,J427), UIID!$B$2:$B1725&amp;UIID!$D$2:$D1725&amp;UIID!$G$2:$G1725&amp;UIID!$H$2:$H1725, 0),), "Not Found")</f>
        <v>0722-0102</v>
      </c>
      <c r="G427" s="1120" t="s">
        <v>3812</v>
      </c>
      <c r="H427" s="1120"/>
      <c r="I427" s="1120" t="s">
        <v>6011</v>
      </c>
      <c r="J427" s="1120" t="s">
        <v>3813</v>
      </c>
      <c r="K427" s="1157">
        <v>10.529505</v>
      </c>
      <c r="L427" s="1157">
        <v>123.981268</v>
      </c>
      <c r="M427" s="1120" t="s">
        <v>6012</v>
      </c>
      <c r="N427" s="1120"/>
      <c r="O427" s="1106" t="s">
        <v>15</v>
      </c>
      <c r="P427" s="1106" t="s">
        <v>16</v>
      </c>
      <c r="Q427" s="1120" t="s">
        <v>35</v>
      </c>
      <c r="R427" s="1106" t="s">
        <v>32</v>
      </c>
      <c r="S427" s="1120" t="s">
        <v>39</v>
      </c>
      <c r="T427" s="1106" t="s">
        <v>4164</v>
      </c>
      <c r="U427" s="1120" t="s">
        <v>953</v>
      </c>
      <c r="V427" s="1120" t="s">
        <v>6017</v>
      </c>
      <c r="W427" s="1116">
        <v>45440</v>
      </c>
      <c r="X427" s="1116">
        <v>47267</v>
      </c>
      <c r="Y427" s="1120" t="s">
        <v>6018</v>
      </c>
      <c r="Z427" s="1120" t="s">
        <v>6019</v>
      </c>
      <c r="AA427" s="1169">
        <v>46337</v>
      </c>
      <c r="AB427" s="551"/>
      <c r="AC427" s="1111"/>
      <c r="AD427" s="1121"/>
    </row>
    <row r="428" spans="1:30" ht="15.75" customHeight="1">
      <c r="A428" s="1106" t="s">
        <v>10</v>
      </c>
      <c r="B428" s="1120" t="s">
        <v>11</v>
      </c>
      <c r="C428" s="1120" t="s">
        <v>28</v>
      </c>
      <c r="D428" s="1106" t="s">
        <v>977</v>
      </c>
      <c r="E428" s="1106" t="s">
        <v>28</v>
      </c>
      <c r="F428" s="1107" t="str">
        <f t="array" ref="F428">IFERROR(INDEX(UIID!$K$2:$K1725, MATCH(CONCATENATE(B428,D428,G428,J428), UIID!$B$2:$B1725&amp;UIID!$D$2:$D1725&amp;UIID!$G$2:$G1725&amp;UIID!$H$2:$H1725, 0),), "Not Found")</f>
        <v>0722-0110</v>
      </c>
      <c r="G428" s="1120" t="s">
        <v>3822</v>
      </c>
      <c r="H428" s="1120"/>
      <c r="I428" s="1120" t="s">
        <v>6020</v>
      </c>
      <c r="J428" s="1120" t="s">
        <v>3826</v>
      </c>
      <c r="K428" s="1120">
        <v>10.2527343367237</v>
      </c>
      <c r="L428" s="1120">
        <v>123.80748066082</v>
      </c>
      <c r="M428" s="1120" t="s">
        <v>6021</v>
      </c>
      <c r="N428" s="1120"/>
      <c r="O428" s="1106" t="s">
        <v>15</v>
      </c>
      <c r="P428" s="1106" t="s">
        <v>16</v>
      </c>
      <c r="Q428" s="1120" t="s">
        <v>35</v>
      </c>
      <c r="R428" s="1106" t="s">
        <v>117</v>
      </c>
      <c r="S428" s="1120" t="s">
        <v>200</v>
      </c>
      <c r="T428" s="1106" t="s">
        <v>4164</v>
      </c>
      <c r="U428" s="1120" t="s">
        <v>572</v>
      </c>
      <c r="V428" s="1120" t="s">
        <v>6022</v>
      </c>
      <c r="W428" s="1116">
        <v>45301</v>
      </c>
      <c r="X428" s="1116">
        <v>47129</v>
      </c>
      <c r="Y428" s="1120" t="s">
        <v>6023</v>
      </c>
      <c r="Z428" s="1120" t="s">
        <v>6024</v>
      </c>
      <c r="AA428" s="1169">
        <v>46369</v>
      </c>
      <c r="AB428" s="462"/>
      <c r="AC428" s="1111"/>
      <c r="AD428" s="1121"/>
    </row>
    <row r="429" spans="1:30" ht="15.75" hidden="1" customHeight="1">
      <c r="A429" s="1106" t="s">
        <v>10</v>
      </c>
      <c r="B429" s="1120" t="s">
        <v>11</v>
      </c>
      <c r="C429" s="1120" t="s">
        <v>28</v>
      </c>
      <c r="D429" s="1106" t="s">
        <v>458</v>
      </c>
      <c r="E429" s="1106" t="s">
        <v>30</v>
      </c>
      <c r="F429" s="1107" t="str">
        <f t="array" ref="F429">IFERROR(INDEX(UIID!$K$2:$K1725, MATCH(CONCATENATE(B429,D429,G429,J429), UIID!$B$2:$B1725&amp;UIID!$D$2:$D1725&amp;UIID!$G$2:$G1725&amp;UIID!$H$2:$H1725, 0),), "Not Found")</f>
        <v>0722-0100</v>
      </c>
      <c r="G429" s="1120" t="s">
        <v>3811</v>
      </c>
      <c r="H429" s="1120"/>
      <c r="I429" s="1120" t="s">
        <v>5644</v>
      </c>
      <c r="J429" s="1120" t="s">
        <v>2248</v>
      </c>
      <c r="K429" s="1120">
        <v>10.2674777882937</v>
      </c>
      <c r="L429" s="1120">
        <v>123.832472713366</v>
      </c>
      <c r="M429" s="1120" t="s">
        <v>6025</v>
      </c>
      <c r="N429" s="313" t="s">
        <v>6026</v>
      </c>
      <c r="O429" s="1106" t="s">
        <v>113</v>
      </c>
      <c r="P429" s="1106" t="s">
        <v>132</v>
      </c>
      <c r="Q429" s="1120" t="s">
        <v>35</v>
      </c>
      <c r="R429" s="1106" t="s">
        <v>2230</v>
      </c>
      <c r="S429" s="1120" t="s">
        <v>161</v>
      </c>
      <c r="T429" s="1106" t="s">
        <v>4157</v>
      </c>
      <c r="U429" s="1120" t="s">
        <v>6027</v>
      </c>
      <c r="V429" s="1120" t="s">
        <v>6028</v>
      </c>
      <c r="W429" s="1116">
        <v>45315</v>
      </c>
      <c r="X429" s="1116">
        <v>47143</v>
      </c>
      <c r="Y429" s="1120" t="s">
        <v>6029</v>
      </c>
      <c r="Z429" s="1120" t="s">
        <v>6030</v>
      </c>
      <c r="AA429" s="1169">
        <v>46552</v>
      </c>
      <c r="AB429" s="571">
        <v>45432</v>
      </c>
      <c r="AC429" s="1111" t="s">
        <v>4163</v>
      </c>
      <c r="AD429" s="1121"/>
    </row>
    <row r="430" spans="1:30" ht="15.75" hidden="1" customHeight="1">
      <c r="A430" s="1106" t="s">
        <v>10</v>
      </c>
      <c r="B430" s="1120" t="s">
        <v>11</v>
      </c>
      <c r="C430" s="1120" t="s">
        <v>28</v>
      </c>
      <c r="D430" s="1106" t="s">
        <v>458</v>
      </c>
      <c r="E430" s="1106" t="s">
        <v>30</v>
      </c>
      <c r="F430" s="1107" t="str">
        <f t="array" ref="F430">IFERROR(INDEX(UIID!$K$2:$K1725, MATCH(CONCATENATE(B430,D430,G430,J430), UIID!$B$2:$B1725&amp;UIID!$D$2:$D1725&amp;UIID!$G$2:$G1725&amp;UIID!$H$2:$H1725, 0),), "Not Found")</f>
        <v>0722-0100</v>
      </c>
      <c r="G430" s="1120" t="s">
        <v>3811</v>
      </c>
      <c r="H430" s="1120"/>
      <c r="I430" s="1120" t="s">
        <v>5644</v>
      </c>
      <c r="J430" s="1120" t="s">
        <v>2248</v>
      </c>
      <c r="K430" s="1120">
        <v>10.2674777882937</v>
      </c>
      <c r="L430" s="1120">
        <v>123.832472713366</v>
      </c>
      <c r="M430" s="1120" t="s">
        <v>6025</v>
      </c>
      <c r="N430" s="313" t="s">
        <v>6026</v>
      </c>
      <c r="O430" s="1106" t="s">
        <v>113</v>
      </c>
      <c r="P430" s="1106" t="s">
        <v>132</v>
      </c>
      <c r="Q430" s="1120" t="s">
        <v>35</v>
      </c>
      <c r="R430" s="1106" t="s">
        <v>32</v>
      </c>
      <c r="S430" s="1120" t="s">
        <v>33</v>
      </c>
      <c r="T430" s="1106" t="s">
        <v>4164</v>
      </c>
      <c r="U430" s="1120" t="s">
        <v>91</v>
      </c>
      <c r="V430" s="1120" t="s">
        <v>6031</v>
      </c>
      <c r="W430" s="1116">
        <v>45315</v>
      </c>
      <c r="X430" s="1116">
        <v>47143</v>
      </c>
      <c r="Y430" s="1120" t="s">
        <v>5369</v>
      </c>
      <c r="Z430" s="1120" t="s">
        <v>6032</v>
      </c>
      <c r="AA430" s="1169">
        <v>45672</v>
      </c>
      <c r="AB430" s="571">
        <v>45432</v>
      </c>
      <c r="AC430" s="1111" t="s">
        <v>4163</v>
      </c>
      <c r="AD430" s="1121"/>
    </row>
    <row r="431" spans="1:30" ht="15.75" hidden="1" customHeight="1">
      <c r="A431" s="1106" t="s">
        <v>10</v>
      </c>
      <c r="B431" s="1120" t="s">
        <v>11</v>
      </c>
      <c r="C431" s="1120" t="s">
        <v>28</v>
      </c>
      <c r="D431" s="1106" t="s">
        <v>458</v>
      </c>
      <c r="E431" s="1106" t="s">
        <v>30</v>
      </c>
      <c r="F431" s="1107" t="str">
        <f t="array" ref="F431">IFERROR(INDEX(UIID!$K$2:$K1725, MATCH(CONCATENATE(B431,D431,G431,J431), UIID!$B$2:$B1725&amp;UIID!$D$2:$D1725&amp;UIID!$G$2:$G1725&amp;UIID!$H$2:$H1725, 0),), "Not Found")</f>
        <v>0722-0100</v>
      </c>
      <c r="G431" s="1120" t="s">
        <v>3811</v>
      </c>
      <c r="H431" s="1120"/>
      <c r="I431" s="1120" t="s">
        <v>5644</v>
      </c>
      <c r="J431" s="1120" t="s">
        <v>2248</v>
      </c>
      <c r="K431" s="1120">
        <v>10.2674777882937</v>
      </c>
      <c r="L431" s="1120">
        <v>123.832472713366</v>
      </c>
      <c r="M431" s="1120" t="s">
        <v>6025</v>
      </c>
      <c r="N431" s="313" t="s">
        <v>6026</v>
      </c>
      <c r="O431" s="1106" t="s">
        <v>113</v>
      </c>
      <c r="P431" s="1106" t="s">
        <v>132</v>
      </c>
      <c r="Q431" s="1120" t="s">
        <v>35</v>
      </c>
      <c r="R431" s="1106" t="s">
        <v>104</v>
      </c>
      <c r="S431" s="1120" t="s">
        <v>105</v>
      </c>
      <c r="T431" s="1106" t="s">
        <v>4164</v>
      </c>
      <c r="U431" s="1120" t="s">
        <v>6033</v>
      </c>
      <c r="V431" s="1120" t="s">
        <v>6034</v>
      </c>
      <c r="W431" s="1116">
        <v>45315</v>
      </c>
      <c r="X431" s="1116">
        <v>47143</v>
      </c>
      <c r="Y431" s="1120" t="s">
        <v>6035</v>
      </c>
      <c r="Z431" s="1120" t="s">
        <v>6036</v>
      </c>
      <c r="AA431" s="1169">
        <v>45573</v>
      </c>
      <c r="AB431" s="571">
        <v>45432</v>
      </c>
      <c r="AC431" s="1111" t="s">
        <v>4163</v>
      </c>
      <c r="AD431" s="1121"/>
    </row>
    <row r="432" spans="1:30" ht="15.75" customHeight="1">
      <c r="A432" s="1106" t="s">
        <v>10</v>
      </c>
      <c r="B432" s="1120" t="s">
        <v>11</v>
      </c>
      <c r="C432" s="1106" t="s">
        <v>28</v>
      </c>
      <c r="D432" s="1106" t="s">
        <v>13</v>
      </c>
      <c r="E432" s="1106" t="s">
        <v>3756</v>
      </c>
      <c r="F432" s="1107" t="str">
        <f t="array" ref="F432">IFERROR(INDEX(UIID!$K$2:$K1725, MATCH(CONCATENATE(B432,D432,G432,J432), UIID!$B$2:$B1725&amp;UIID!$D$2:$D1725&amp;UIID!$G$2:$G1725&amp;UIID!$H$2:$H1725, 0),), "Not Found")</f>
        <v>0722-0090</v>
      </c>
      <c r="G432" s="1120" t="s">
        <v>2135</v>
      </c>
      <c r="H432" s="1120"/>
      <c r="I432" s="1120" t="s">
        <v>5942</v>
      </c>
      <c r="J432" s="1120" t="s">
        <v>2136</v>
      </c>
      <c r="K432" s="1120">
        <v>10.3842326238381</v>
      </c>
      <c r="L432" s="1120">
        <v>123.921256851998</v>
      </c>
      <c r="M432" s="1120" t="s">
        <v>2137</v>
      </c>
      <c r="N432" s="1120" t="s">
        <v>6037</v>
      </c>
      <c r="O432" s="1106" t="s">
        <v>15</v>
      </c>
      <c r="P432" s="1106" t="s">
        <v>16</v>
      </c>
      <c r="Q432" s="1120" t="s">
        <v>35</v>
      </c>
      <c r="R432" s="1106" t="s">
        <v>104</v>
      </c>
      <c r="S432" s="1120" t="s">
        <v>105</v>
      </c>
      <c r="T432" s="1106" t="s">
        <v>4164</v>
      </c>
      <c r="U432" s="1120" t="s">
        <v>2193</v>
      </c>
      <c r="V432" s="1120" t="s">
        <v>6038</v>
      </c>
      <c r="W432" s="1116">
        <v>44847</v>
      </c>
      <c r="X432" s="1116">
        <v>46672</v>
      </c>
      <c r="Y432" s="1120" t="s">
        <v>5946</v>
      </c>
      <c r="Z432" s="1120" t="s">
        <v>6039</v>
      </c>
      <c r="AA432" s="1169">
        <v>45694</v>
      </c>
      <c r="AB432" s="571">
        <v>45462</v>
      </c>
      <c r="AC432" s="1111" t="s">
        <v>4163</v>
      </c>
      <c r="AD432" s="1121"/>
    </row>
    <row r="433" spans="1:30" ht="15.75" customHeight="1">
      <c r="A433" s="1106" t="s">
        <v>10</v>
      </c>
      <c r="B433" s="1120" t="s">
        <v>11</v>
      </c>
      <c r="C433" s="1106" t="s">
        <v>176</v>
      </c>
      <c r="D433" s="1106" t="s">
        <v>3759</v>
      </c>
      <c r="E433" s="1106" t="s">
        <v>3756</v>
      </c>
      <c r="F433" s="1107" t="str">
        <f t="array" ref="F433">IFERROR(INDEX(UIID!$K$2:$K1725, MATCH(CONCATENATE(B433,D433,G433,J433), UIID!$B$2:$B1725&amp;UIID!$D$2:$D1725&amp;UIID!$G$2:$G1725&amp;UIID!$H$2:$H1725, 0),), "Not Found")</f>
        <v>0722-0136</v>
      </c>
      <c r="G433" s="1120" t="s">
        <v>3847</v>
      </c>
      <c r="H433" s="1120"/>
      <c r="I433" s="1120" t="s">
        <v>6040</v>
      </c>
      <c r="J433" s="1120" t="s">
        <v>3848</v>
      </c>
      <c r="K433" s="1120">
        <v>10.284688136687301</v>
      </c>
      <c r="L433" s="1120">
        <v>123.997209294325</v>
      </c>
      <c r="M433" s="1120" t="s">
        <v>2253</v>
      </c>
      <c r="N433" s="1120" t="s">
        <v>6041</v>
      </c>
      <c r="O433" s="1106" t="s">
        <v>15</v>
      </c>
      <c r="P433" s="1106" t="s">
        <v>16</v>
      </c>
      <c r="Q433" s="1106" t="s">
        <v>4262</v>
      </c>
      <c r="R433" s="1106" t="s">
        <v>3006</v>
      </c>
      <c r="S433" s="1120" t="s">
        <v>651</v>
      </c>
      <c r="T433" s="1106" t="s">
        <v>22</v>
      </c>
      <c r="U433" s="1120" t="s">
        <v>1417</v>
      </c>
      <c r="V433" s="1120" t="s">
        <v>6042</v>
      </c>
      <c r="W433" s="1116">
        <v>44846</v>
      </c>
      <c r="X433" s="1116">
        <v>46671</v>
      </c>
      <c r="Y433" s="1120" t="s">
        <v>6043</v>
      </c>
      <c r="Z433" s="1120" t="s">
        <v>22</v>
      </c>
      <c r="AA433" s="1120" t="s">
        <v>22</v>
      </c>
      <c r="AB433" s="571">
        <v>45478</v>
      </c>
      <c r="AC433" s="1111" t="s">
        <v>4163</v>
      </c>
      <c r="AD433" s="1121"/>
    </row>
    <row r="434" spans="1:30" ht="15.75" customHeight="1">
      <c r="A434" s="1106" t="s">
        <v>10</v>
      </c>
      <c r="B434" s="1120" t="s">
        <v>11</v>
      </c>
      <c r="C434" s="1106" t="s">
        <v>176</v>
      </c>
      <c r="D434" s="1106" t="s">
        <v>3759</v>
      </c>
      <c r="E434" s="1106" t="s">
        <v>3756</v>
      </c>
      <c r="F434" s="1107" t="str">
        <f t="array" ref="F434">IFERROR(INDEX(UIID!$K$2:$K1725, MATCH(CONCATENATE(B434,D434,G434,J434), UIID!$B$2:$B1725&amp;UIID!$D$2:$D1725&amp;UIID!$G$2:$G1725&amp;UIID!$H$2:$H1725, 0),), "Not Found")</f>
        <v>0722-0136</v>
      </c>
      <c r="G434" s="1120" t="s">
        <v>3847</v>
      </c>
      <c r="H434" s="1120"/>
      <c r="I434" s="1120" t="s">
        <v>6040</v>
      </c>
      <c r="J434" s="1120" t="s">
        <v>3848</v>
      </c>
      <c r="K434" s="1120">
        <v>10.284688136687301</v>
      </c>
      <c r="L434" s="1120">
        <v>123.997209294325</v>
      </c>
      <c r="M434" s="1120" t="s">
        <v>2253</v>
      </c>
      <c r="N434" s="1120" t="s">
        <v>6041</v>
      </c>
      <c r="O434" s="1106" t="s">
        <v>15</v>
      </c>
      <c r="P434" s="1106" t="s">
        <v>16</v>
      </c>
      <c r="Q434" s="1106" t="s">
        <v>4262</v>
      </c>
      <c r="R434" s="1106" t="s">
        <v>3006</v>
      </c>
      <c r="S434" s="1120" t="s">
        <v>653</v>
      </c>
      <c r="T434" s="1106" t="s">
        <v>22</v>
      </c>
      <c r="U434" s="1120" t="s">
        <v>232</v>
      </c>
      <c r="V434" s="1120" t="s">
        <v>6044</v>
      </c>
      <c r="W434" s="1116">
        <v>44846</v>
      </c>
      <c r="X434" s="1116">
        <v>46671</v>
      </c>
      <c r="Y434" s="1120" t="s">
        <v>6043</v>
      </c>
      <c r="Z434" s="1120" t="s">
        <v>22</v>
      </c>
      <c r="AA434" s="1120" t="s">
        <v>22</v>
      </c>
      <c r="AB434" s="571">
        <v>45478</v>
      </c>
      <c r="AC434" s="1111" t="s">
        <v>4163</v>
      </c>
      <c r="AD434" s="1121"/>
    </row>
    <row r="435" spans="1:30" ht="15.75" customHeight="1">
      <c r="A435" s="1106" t="s">
        <v>10</v>
      </c>
      <c r="B435" s="1120" t="s">
        <v>11</v>
      </c>
      <c r="C435" s="1106" t="s">
        <v>176</v>
      </c>
      <c r="D435" s="1106" t="s">
        <v>3759</v>
      </c>
      <c r="E435" s="1106" t="s">
        <v>3756</v>
      </c>
      <c r="F435" s="1107" t="str">
        <f t="array" ref="F435">IFERROR(INDEX(UIID!$K$2:$K1725, MATCH(CONCATENATE(B435,D435,G435,J435), UIID!$B$2:$B1725&amp;UIID!$D$2:$D1725&amp;UIID!$G$2:$G1725&amp;UIID!$H$2:$H1725, 0),), "Not Found")</f>
        <v>0722-0136</v>
      </c>
      <c r="G435" s="1120" t="s">
        <v>3847</v>
      </c>
      <c r="H435" s="1120"/>
      <c r="I435" s="1120" t="s">
        <v>6040</v>
      </c>
      <c r="J435" s="1120" t="s">
        <v>3848</v>
      </c>
      <c r="K435" s="1120">
        <v>10.284688136687301</v>
      </c>
      <c r="L435" s="1120">
        <v>123.997209294325</v>
      </c>
      <c r="M435" s="1120" t="s">
        <v>2253</v>
      </c>
      <c r="N435" s="1120" t="s">
        <v>6041</v>
      </c>
      <c r="O435" s="1106" t="s">
        <v>15</v>
      </c>
      <c r="P435" s="1106" t="s">
        <v>16</v>
      </c>
      <c r="Q435" s="1106" t="s">
        <v>4262</v>
      </c>
      <c r="R435" s="1106" t="s">
        <v>3006</v>
      </c>
      <c r="S435" s="1120" t="s">
        <v>1716</v>
      </c>
      <c r="T435" s="1106" t="s">
        <v>22</v>
      </c>
      <c r="U435" s="1120" t="s">
        <v>2189</v>
      </c>
      <c r="V435" s="1120" t="s">
        <v>6045</v>
      </c>
      <c r="W435" s="1116">
        <v>44846</v>
      </c>
      <c r="X435" s="1116">
        <v>46671</v>
      </c>
      <c r="Y435" s="1120" t="s">
        <v>6043</v>
      </c>
      <c r="Z435" s="1120" t="s">
        <v>22</v>
      </c>
      <c r="AA435" s="1120" t="s">
        <v>22</v>
      </c>
      <c r="AB435" s="571">
        <v>45478</v>
      </c>
      <c r="AC435" s="1111" t="s">
        <v>4163</v>
      </c>
      <c r="AD435" s="1121"/>
    </row>
    <row r="436" spans="1:30" ht="15.75" customHeight="1">
      <c r="A436" s="1106" t="s">
        <v>10</v>
      </c>
      <c r="B436" s="1120" t="s">
        <v>11</v>
      </c>
      <c r="C436" s="1120" t="s">
        <v>28</v>
      </c>
      <c r="D436" s="1106" t="s">
        <v>13</v>
      </c>
      <c r="E436" s="1106" t="s">
        <v>3756</v>
      </c>
      <c r="F436" s="1107" t="str">
        <f t="array" ref="F436">IFERROR(INDEX(UIID!$K$2:$K1725, MATCH(CONCATENATE(B436,D436,G436,J436), UIID!$B$2:$B1725&amp;UIID!$D$2:$D1725&amp;UIID!$G$2:$G1725&amp;UIID!$H$2:$H1725, 0),), "Not Found")</f>
        <v>0722-0176</v>
      </c>
      <c r="G436" s="1120" t="s">
        <v>3523</v>
      </c>
      <c r="H436" s="1120"/>
      <c r="I436" s="1120" t="s">
        <v>6046</v>
      </c>
      <c r="J436" s="1120" t="s">
        <v>3869</v>
      </c>
      <c r="K436" s="1120">
        <v>10.3166820083086</v>
      </c>
      <c r="L436" s="1120">
        <v>123.90199006549</v>
      </c>
      <c r="M436" s="1120" t="s">
        <v>6047</v>
      </c>
      <c r="N436" s="1120" t="s">
        <v>6048</v>
      </c>
      <c r="O436" s="1106" t="s">
        <v>15</v>
      </c>
      <c r="P436" s="1106" t="s">
        <v>16</v>
      </c>
      <c r="Q436" s="1120" t="s">
        <v>35</v>
      </c>
      <c r="R436" s="1106" t="s">
        <v>32</v>
      </c>
      <c r="S436" s="1120" t="s">
        <v>99</v>
      </c>
      <c r="T436" s="1106" t="s">
        <v>4164</v>
      </c>
      <c r="U436" s="1120">
        <v>366</v>
      </c>
      <c r="V436" s="1120" t="s">
        <v>6050</v>
      </c>
      <c r="W436" s="1116">
        <v>45351</v>
      </c>
      <c r="X436" s="1116">
        <v>47178</v>
      </c>
      <c r="Y436" s="1120" t="s">
        <v>6051</v>
      </c>
      <c r="Z436" s="1120" t="s">
        <v>6052</v>
      </c>
      <c r="AA436" s="1169">
        <v>45304</v>
      </c>
      <c r="AB436" s="571">
        <v>45518</v>
      </c>
      <c r="AC436" s="1111" t="s">
        <v>4163</v>
      </c>
      <c r="AD436" s="1121"/>
    </row>
    <row r="437" spans="1:30" ht="15.75" customHeight="1">
      <c r="A437" s="1106" t="s">
        <v>10</v>
      </c>
      <c r="B437" s="1120" t="s">
        <v>11</v>
      </c>
      <c r="C437" s="1106" t="s">
        <v>28</v>
      </c>
      <c r="D437" s="1106" t="s">
        <v>13</v>
      </c>
      <c r="E437" s="1106" t="s">
        <v>3756</v>
      </c>
      <c r="F437" s="1107" t="str">
        <f t="array" ref="F437">IFERROR(INDEX(UIID!$K$2:$K1725, MATCH(CONCATENATE(B437,D437,G437,J437), UIID!$B$2:$B1725&amp;UIID!$D$2:$D1725&amp;UIID!$G$2:$G1725&amp;UIID!$H$2:$H1725, 0),), "Not Found")</f>
        <v>0722-0176</v>
      </c>
      <c r="G437" s="1120" t="s">
        <v>3523</v>
      </c>
      <c r="H437" s="1120"/>
      <c r="I437" s="1120" t="s">
        <v>6046</v>
      </c>
      <c r="J437" s="1120" t="s">
        <v>3869</v>
      </c>
      <c r="K437" s="1120">
        <v>10.3166820083086</v>
      </c>
      <c r="L437" s="1120">
        <v>123.90199006549</v>
      </c>
      <c r="M437" s="1120" t="s">
        <v>6047</v>
      </c>
      <c r="N437" s="1120" t="s">
        <v>6048</v>
      </c>
      <c r="O437" s="1106" t="s">
        <v>15</v>
      </c>
      <c r="P437" s="1106" t="s">
        <v>16</v>
      </c>
      <c r="Q437" s="1120" t="s">
        <v>35</v>
      </c>
      <c r="R437" s="1106" t="s">
        <v>32</v>
      </c>
      <c r="S437" s="1120" t="s">
        <v>47</v>
      </c>
      <c r="T437" s="1106" t="s">
        <v>4164</v>
      </c>
      <c r="U437" s="1120">
        <v>396</v>
      </c>
      <c r="V437" s="1120" t="s">
        <v>6053</v>
      </c>
      <c r="W437" s="1116">
        <v>45351</v>
      </c>
      <c r="X437" s="1116">
        <v>47178</v>
      </c>
      <c r="Y437" s="1120" t="s">
        <v>6051</v>
      </c>
      <c r="Z437" s="1120" t="s">
        <v>6054</v>
      </c>
      <c r="AA437" s="1169">
        <v>45907</v>
      </c>
      <c r="AB437" s="571">
        <v>45518</v>
      </c>
      <c r="AC437" s="1111" t="s">
        <v>4163</v>
      </c>
      <c r="AD437" s="1121"/>
    </row>
    <row r="438" spans="1:30" ht="15.75" customHeight="1">
      <c r="A438" s="1106" t="s">
        <v>10</v>
      </c>
      <c r="B438" s="1120" t="s">
        <v>11</v>
      </c>
      <c r="C438" s="1106" t="s">
        <v>28</v>
      </c>
      <c r="D438" s="1106" t="s">
        <v>13</v>
      </c>
      <c r="E438" s="1106" t="s">
        <v>3756</v>
      </c>
      <c r="F438" s="1107" t="str">
        <f t="array" ref="F438">IFERROR(INDEX(UIID!$K$2:$K1725, MATCH(CONCATENATE(B438,D438,G438,J438), UIID!$B$2:$B1725&amp;UIID!$D$2:$D1725&amp;UIID!$G$2:$G1725&amp;UIID!$H$2:$H1725, 0),), "Not Found")</f>
        <v>0722-0176</v>
      </c>
      <c r="G438" s="1120" t="s">
        <v>3523</v>
      </c>
      <c r="H438" s="1120"/>
      <c r="I438" s="1120" t="s">
        <v>6046</v>
      </c>
      <c r="J438" s="1120" t="s">
        <v>3869</v>
      </c>
      <c r="K438" s="1120">
        <v>10.3166820083086</v>
      </c>
      <c r="L438" s="1120">
        <v>123.90199006549</v>
      </c>
      <c r="M438" s="1120" t="s">
        <v>6047</v>
      </c>
      <c r="N438" s="1120" t="s">
        <v>6048</v>
      </c>
      <c r="O438" s="1106" t="s">
        <v>15</v>
      </c>
      <c r="P438" s="1106" t="s">
        <v>16</v>
      </c>
      <c r="Q438" s="1120" t="s">
        <v>35</v>
      </c>
      <c r="R438" s="1106" t="s">
        <v>32</v>
      </c>
      <c r="S438" s="1120" t="s">
        <v>36</v>
      </c>
      <c r="T438" s="1106" t="s">
        <v>4164</v>
      </c>
      <c r="U438" s="1120">
        <v>476</v>
      </c>
      <c r="V438" s="1120" t="s">
        <v>6055</v>
      </c>
      <c r="W438" s="1116">
        <v>45351</v>
      </c>
      <c r="X438" s="1116">
        <v>47178</v>
      </c>
      <c r="Y438" s="1120" t="s">
        <v>6051</v>
      </c>
      <c r="Z438" s="1120" t="s">
        <v>6056</v>
      </c>
      <c r="AA438" s="1169">
        <v>45907</v>
      </c>
      <c r="AB438" s="571">
        <v>45518</v>
      </c>
      <c r="AC438" s="1111" t="s">
        <v>4163</v>
      </c>
      <c r="AD438" s="1121"/>
    </row>
    <row r="439" spans="1:30" ht="15.75" hidden="1" customHeight="1">
      <c r="A439" s="1106" t="s">
        <v>10</v>
      </c>
      <c r="B439" s="1120" t="s">
        <v>11</v>
      </c>
      <c r="C439" s="1120" t="s">
        <v>28</v>
      </c>
      <c r="D439" s="1106" t="s">
        <v>977</v>
      </c>
      <c r="E439" s="1106" t="s">
        <v>28</v>
      </c>
      <c r="F439" s="1107" t="str">
        <f t="array" ref="F439">IFERROR(INDEX(UIID!$K$2:$K1725, MATCH(CONCATENATE(B439,D439,G439,J439), UIID!$B$2:$B1725&amp;UIID!$D$2:$D1725&amp;UIID!$G$2:$G1725&amp;UIID!$H$2:$H1725, 0),), "Not Found")</f>
        <v>0722-0019</v>
      </c>
      <c r="G439" s="1120" t="s">
        <v>1042</v>
      </c>
      <c r="H439" s="1120"/>
      <c r="I439" s="1106" t="s">
        <v>5437</v>
      </c>
      <c r="J439" s="1120" t="s">
        <v>1043</v>
      </c>
      <c r="K439" s="1120">
        <v>10.2393458355067</v>
      </c>
      <c r="L439" s="1120">
        <v>123.804914342475</v>
      </c>
      <c r="M439" s="1120" t="s">
        <v>6057</v>
      </c>
      <c r="N439" s="1120" t="s">
        <v>6058</v>
      </c>
      <c r="O439" s="1106" t="s">
        <v>113</v>
      </c>
      <c r="P439" s="1106" t="s">
        <v>2229</v>
      </c>
      <c r="Q439" s="1120" t="s">
        <v>35</v>
      </c>
      <c r="R439" s="1106" t="s">
        <v>32</v>
      </c>
      <c r="S439" s="1120" t="s">
        <v>39</v>
      </c>
      <c r="T439" s="1106" t="s">
        <v>4164</v>
      </c>
      <c r="U439" s="1120">
        <v>317</v>
      </c>
      <c r="V439" s="1120" t="s">
        <v>6059</v>
      </c>
      <c r="W439" s="1116">
        <v>45301</v>
      </c>
      <c r="X439" s="1116">
        <v>47129</v>
      </c>
      <c r="Y439" s="1120" t="s">
        <v>6060</v>
      </c>
      <c r="Z439" s="1120" t="s">
        <v>6061</v>
      </c>
      <c r="AA439" s="1169">
        <v>44883</v>
      </c>
      <c r="AB439" s="573">
        <v>45394</v>
      </c>
      <c r="AC439" s="1111" t="s">
        <v>4163</v>
      </c>
      <c r="AD439" s="1121"/>
    </row>
    <row r="440" spans="1:30" ht="15.75" hidden="1" customHeight="1">
      <c r="A440" s="1106" t="s">
        <v>10</v>
      </c>
      <c r="B440" s="1120" t="s">
        <v>11</v>
      </c>
      <c r="C440" s="1120" t="s">
        <v>28</v>
      </c>
      <c r="D440" s="1106" t="s">
        <v>977</v>
      </c>
      <c r="E440" s="1106" t="s">
        <v>28</v>
      </c>
      <c r="F440" s="1107" t="str">
        <f t="array" ref="F440">IFERROR(INDEX(UIID!$K$2:$K1725, MATCH(CONCATENATE(B440,D440,G440,J440), UIID!$B$2:$B1725&amp;UIID!$D$2:$D1725&amp;UIID!$G$2:$G1725&amp;UIID!$H$2:$H1725, 0),), "Not Found")</f>
        <v>0722-0019</v>
      </c>
      <c r="G440" s="1132" t="s">
        <v>1042</v>
      </c>
      <c r="H440" s="1120"/>
      <c r="I440" s="1106" t="s">
        <v>5437</v>
      </c>
      <c r="J440" s="1120" t="s">
        <v>1043</v>
      </c>
      <c r="K440" s="1120">
        <v>10.2393458355067</v>
      </c>
      <c r="L440" s="1120">
        <v>123.804914342475</v>
      </c>
      <c r="M440" s="1120" t="s">
        <v>6057</v>
      </c>
      <c r="N440" s="1120" t="s">
        <v>6058</v>
      </c>
      <c r="O440" s="1106" t="s">
        <v>113</v>
      </c>
      <c r="P440" s="1106" t="s">
        <v>2229</v>
      </c>
      <c r="Q440" s="1120" t="s">
        <v>35</v>
      </c>
      <c r="R440" s="1106" t="s">
        <v>32</v>
      </c>
      <c r="S440" s="1120" t="s">
        <v>36</v>
      </c>
      <c r="T440" s="1106" t="s">
        <v>4164</v>
      </c>
      <c r="U440" s="1120">
        <v>632</v>
      </c>
      <c r="V440" s="1120" t="s">
        <v>6062</v>
      </c>
      <c r="W440" s="1116">
        <v>45301</v>
      </c>
      <c r="X440" s="1116">
        <v>47129</v>
      </c>
      <c r="Y440" s="1120" t="s">
        <v>6063</v>
      </c>
      <c r="Z440" s="1120" t="s">
        <v>6064</v>
      </c>
      <c r="AA440" s="1169">
        <v>44883</v>
      </c>
      <c r="AB440" s="573">
        <v>45394</v>
      </c>
      <c r="AC440" s="1111" t="s">
        <v>4163</v>
      </c>
      <c r="AD440" s="1121"/>
    </row>
    <row r="441" spans="1:30" ht="15.75" hidden="1" customHeight="1">
      <c r="A441" s="1106" t="s">
        <v>10</v>
      </c>
      <c r="B441" s="1120" t="s">
        <v>11</v>
      </c>
      <c r="C441" s="1120" t="s">
        <v>28</v>
      </c>
      <c r="D441" s="1106" t="s">
        <v>977</v>
      </c>
      <c r="E441" s="1106" t="s">
        <v>28</v>
      </c>
      <c r="F441" s="1107" t="str">
        <f t="array" ref="F441">IFERROR(INDEX(UIID!$K$2:$K1725, MATCH(CONCATENATE(B441,D441,G441,J441), UIID!$B$2:$B1725&amp;UIID!$D$2:$D1725&amp;UIID!$G$2:$G1725&amp;UIID!$H$2:$H1725, 0),), "Not Found")</f>
        <v>0722-0019</v>
      </c>
      <c r="G441" s="1120" t="s">
        <v>1042</v>
      </c>
      <c r="H441" s="1120"/>
      <c r="I441" s="1106" t="s">
        <v>5437</v>
      </c>
      <c r="J441" s="1120" t="s">
        <v>1043</v>
      </c>
      <c r="K441" s="1120">
        <v>10.2393458355067</v>
      </c>
      <c r="L441" s="1120">
        <v>123.804914342475</v>
      </c>
      <c r="M441" s="1120" t="s">
        <v>6057</v>
      </c>
      <c r="N441" s="1120" t="s">
        <v>6058</v>
      </c>
      <c r="O441" s="1106" t="s">
        <v>113</v>
      </c>
      <c r="P441" s="1106" t="s">
        <v>2229</v>
      </c>
      <c r="Q441" s="1120" t="s">
        <v>35</v>
      </c>
      <c r="R441" s="1106" t="s">
        <v>272</v>
      </c>
      <c r="S441" s="1106" t="s">
        <v>2649</v>
      </c>
      <c r="T441" s="1106" t="s">
        <v>4306</v>
      </c>
      <c r="U441" s="1120">
        <v>344</v>
      </c>
      <c r="V441" s="1120" t="s">
        <v>6066</v>
      </c>
      <c r="W441" s="1116">
        <v>44883</v>
      </c>
      <c r="X441" s="1116">
        <v>46708</v>
      </c>
      <c r="Y441" s="1120" t="s">
        <v>6067</v>
      </c>
      <c r="Z441" s="1120" t="s">
        <v>6068</v>
      </c>
      <c r="AA441" s="1106" t="s">
        <v>4283</v>
      </c>
      <c r="AB441" s="573">
        <v>45394</v>
      </c>
      <c r="AC441" s="1111" t="s">
        <v>4163</v>
      </c>
      <c r="AD441" s="1121"/>
    </row>
    <row r="442" spans="1:30" ht="15.75" customHeight="1">
      <c r="A442" s="1106" t="s">
        <v>10</v>
      </c>
      <c r="B442" s="1120" t="s">
        <v>11</v>
      </c>
      <c r="C442" s="1106" t="s">
        <v>176</v>
      </c>
      <c r="D442" s="1106" t="s">
        <v>374</v>
      </c>
      <c r="E442" s="1106" t="s">
        <v>3756</v>
      </c>
      <c r="F442" s="1107" t="str">
        <f t="array" ref="F442">IFERROR(INDEX(UIID!$K$2:$K1725, MATCH(CONCATENATE(B442,D442,G442,J442), UIID!$B$2:$B1725&amp;UIID!$D$2:$D1725&amp;UIID!$G$2:$G1725&amp;UIID!$H$2:$H1725, 0),), "Not Found")</f>
        <v>0722-0137</v>
      </c>
      <c r="G442" s="1120" t="s">
        <v>3849</v>
      </c>
      <c r="H442" s="1120"/>
      <c r="I442" s="1120" t="s">
        <v>6069</v>
      </c>
      <c r="J442" s="1120" t="s">
        <v>3850</v>
      </c>
      <c r="K442" s="1157">
        <v>10.349742000000001</v>
      </c>
      <c r="L442" s="1157">
        <v>123.94775</v>
      </c>
      <c r="M442" s="1106">
        <v>9694971748</v>
      </c>
      <c r="N442" s="1201" t="s">
        <v>6070</v>
      </c>
      <c r="O442" s="1106" t="s">
        <v>15</v>
      </c>
      <c r="P442" s="1106" t="s">
        <v>16</v>
      </c>
      <c r="Q442" s="1106" t="s">
        <v>4262</v>
      </c>
      <c r="R442" s="1106" t="s">
        <v>3006</v>
      </c>
      <c r="S442" s="1120" t="s">
        <v>651</v>
      </c>
      <c r="T442" s="1106" t="s">
        <v>22</v>
      </c>
      <c r="U442" s="1120">
        <v>240</v>
      </c>
      <c r="V442" s="1120" t="s">
        <v>6071</v>
      </c>
      <c r="W442" s="1116">
        <v>45841</v>
      </c>
      <c r="X442" s="1116">
        <v>47668</v>
      </c>
      <c r="Y442" s="1120" t="s">
        <v>6072</v>
      </c>
      <c r="Z442" s="1120" t="s">
        <v>6073</v>
      </c>
      <c r="AA442" s="1106" t="s">
        <v>4283</v>
      </c>
      <c r="AB442" s="571">
        <v>45483</v>
      </c>
      <c r="AC442" s="1111" t="s">
        <v>4163</v>
      </c>
      <c r="AD442" s="1121"/>
    </row>
    <row r="443" spans="1:30" ht="15.75" customHeight="1">
      <c r="A443" s="1106" t="s">
        <v>10</v>
      </c>
      <c r="B443" s="1120" t="s">
        <v>11</v>
      </c>
      <c r="C443" s="1106" t="s">
        <v>176</v>
      </c>
      <c r="D443" s="1106" t="s">
        <v>374</v>
      </c>
      <c r="E443" s="1106" t="s">
        <v>3756</v>
      </c>
      <c r="F443" s="1107" t="str">
        <f t="array" ref="F443">IFERROR(INDEX(UIID!$K$2:$K1725, MATCH(CONCATENATE(B443,D443,G443,J443), UIID!$B$2:$B1725&amp;UIID!$D$2:$D1725&amp;UIID!$G$2:$G1725&amp;UIID!$H$2:$H1725, 0),), "Not Found")</f>
        <v>0722-0137</v>
      </c>
      <c r="G443" s="1120" t="s">
        <v>3849</v>
      </c>
      <c r="H443" s="1120"/>
      <c r="I443" s="1120" t="s">
        <v>6074</v>
      </c>
      <c r="J443" s="1120" t="s">
        <v>3850</v>
      </c>
      <c r="K443" s="1157">
        <v>10.349742000000001</v>
      </c>
      <c r="L443" s="1157">
        <v>123.94775</v>
      </c>
      <c r="M443" s="1106">
        <v>9694971748</v>
      </c>
      <c r="N443" s="1202" t="s">
        <v>6070</v>
      </c>
      <c r="O443" s="1106" t="s">
        <v>15</v>
      </c>
      <c r="P443" s="1106" t="s">
        <v>16</v>
      </c>
      <c r="Q443" s="1106" t="s">
        <v>4262</v>
      </c>
      <c r="R443" s="1106" t="s">
        <v>3006</v>
      </c>
      <c r="S443" s="1120" t="s">
        <v>653</v>
      </c>
      <c r="T443" s="1106" t="s">
        <v>22</v>
      </c>
      <c r="U443" s="1120">
        <v>240</v>
      </c>
      <c r="V443" s="1120" t="s">
        <v>6075</v>
      </c>
      <c r="W443" s="1116">
        <v>45841</v>
      </c>
      <c r="X443" s="1116">
        <v>47668</v>
      </c>
      <c r="Y443" s="1120" t="s">
        <v>6072</v>
      </c>
      <c r="Z443" s="1120" t="s">
        <v>6073</v>
      </c>
      <c r="AA443" s="1106" t="s">
        <v>4283</v>
      </c>
      <c r="AB443" s="571">
        <v>45483</v>
      </c>
      <c r="AC443" s="1111" t="s">
        <v>4163</v>
      </c>
      <c r="AD443" s="1121"/>
    </row>
    <row r="444" spans="1:30" ht="15.75" customHeight="1">
      <c r="A444" s="1106" t="s">
        <v>10</v>
      </c>
      <c r="B444" s="1120" t="s">
        <v>11</v>
      </c>
      <c r="C444" s="1120" t="s">
        <v>123</v>
      </c>
      <c r="D444" s="1106" t="s">
        <v>2267</v>
      </c>
      <c r="E444" s="1106" t="s">
        <v>123</v>
      </c>
      <c r="F444" s="1107" t="str">
        <f t="array" ref="F444">IFERROR(INDEX(UIID!$K$2:$K1725, MATCH(CONCATENATE(B444,D444,G444,J444), UIID!$B$2:$B1725&amp;UIID!$D$2:$D1725&amp;UIID!$G$2:$G1725&amp;UIID!$H$2:$H1725, 0),), "Not Found")</f>
        <v>0722-0095</v>
      </c>
      <c r="G444" s="1120" t="s">
        <v>1766</v>
      </c>
      <c r="H444" s="1120"/>
      <c r="I444" s="1120" t="s">
        <v>6076</v>
      </c>
      <c r="J444" s="1120" t="s">
        <v>2268</v>
      </c>
      <c r="K444" s="1120">
        <v>10.632855179097399</v>
      </c>
      <c r="L444" s="1120">
        <v>123.76546660696</v>
      </c>
      <c r="M444" s="1106" t="s">
        <v>1768</v>
      </c>
      <c r="N444" s="1120" t="s">
        <v>5803</v>
      </c>
      <c r="O444" s="1106" t="s">
        <v>15</v>
      </c>
      <c r="P444" s="1106" t="s">
        <v>16</v>
      </c>
      <c r="Q444" s="1120" t="s">
        <v>35</v>
      </c>
      <c r="R444" s="1106" t="s">
        <v>125</v>
      </c>
      <c r="S444" s="1120" t="s">
        <v>1023</v>
      </c>
      <c r="T444" s="1106" t="s">
        <v>4164</v>
      </c>
      <c r="U444" s="1120">
        <v>360</v>
      </c>
      <c r="V444" s="1120" t="s">
        <v>6077</v>
      </c>
      <c r="W444" s="1116">
        <v>45362</v>
      </c>
      <c r="X444" s="1116">
        <v>47189</v>
      </c>
      <c r="Y444" s="1120" t="s">
        <v>6078</v>
      </c>
      <c r="Z444" s="1120" t="s">
        <v>6079</v>
      </c>
      <c r="AA444" s="1169">
        <v>45007</v>
      </c>
      <c r="AB444" s="571">
        <v>45397</v>
      </c>
      <c r="AC444" s="1111" t="s">
        <v>4163</v>
      </c>
      <c r="AD444" s="1121"/>
    </row>
    <row r="445" spans="1:30" ht="15.75" customHeight="1">
      <c r="A445" s="1106" t="s">
        <v>10</v>
      </c>
      <c r="B445" s="1120" t="s">
        <v>11</v>
      </c>
      <c r="C445" s="1106" t="s">
        <v>28</v>
      </c>
      <c r="D445" s="1106" t="s">
        <v>13</v>
      </c>
      <c r="E445" s="1106" t="s">
        <v>3756</v>
      </c>
      <c r="F445" s="1107" t="str">
        <f t="array" ref="F445">IFERROR(INDEX(UIID!$K$2:$K1725, MATCH(CONCATENATE(B445,D445,G445,J445), UIID!$B$2:$B1725&amp;UIID!$D$2:$D1725&amp;UIID!$G$2:$G1725&amp;UIID!$H$2:$H1725, 0),), "Not Found")</f>
        <v>0722-0077</v>
      </c>
      <c r="G445" s="1120" t="s">
        <v>1766</v>
      </c>
      <c r="H445" s="1120"/>
      <c r="I445" s="1120" t="s">
        <v>6076</v>
      </c>
      <c r="J445" s="1106" t="s">
        <v>3795</v>
      </c>
      <c r="K445" s="1120">
        <v>10.3244329810623</v>
      </c>
      <c r="L445" s="1120">
        <v>123.890733776613</v>
      </c>
      <c r="M445" s="1120" t="s">
        <v>1768</v>
      </c>
      <c r="N445" s="1120" t="s">
        <v>5803</v>
      </c>
      <c r="O445" s="1106" t="s">
        <v>15</v>
      </c>
      <c r="P445" s="1106" t="s">
        <v>16</v>
      </c>
      <c r="Q445" s="1120" t="s">
        <v>35</v>
      </c>
      <c r="R445" s="1106" t="s">
        <v>32</v>
      </c>
      <c r="S445" s="1120" t="s">
        <v>1296</v>
      </c>
      <c r="T445" s="1106" t="s">
        <v>4164</v>
      </c>
      <c r="U445" s="1120">
        <v>210</v>
      </c>
      <c r="V445" s="1120" t="s">
        <v>6081</v>
      </c>
      <c r="W445" s="1116">
        <v>45270</v>
      </c>
      <c r="X445" s="1116">
        <v>47098</v>
      </c>
      <c r="Y445" s="1120" t="s">
        <v>6082</v>
      </c>
      <c r="Z445" s="1120" t="s">
        <v>6083</v>
      </c>
      <c r="AA445" s="1169">
        <v>44937</v>
      </c>
      <c r="AB445" s="571">
        <v>45538</v>
      </c>
      <c r="AC445" s="1111" t="s">
        <v>4163</v>
      </c>
      <c r="AD445" s="1114">
        <v>44909</v>
      </c>
    </row>
    <row r="446" spans="1:30" ht="15.75" customHeight="1">
      <c r="A446" s="1106" t="s">
        <v>10</v>
      </c>
      <c r="B446" s="1120" t="s">
        <v>11</v>
      </c>
      <c r="C446" s="1106" t="s">
        <v>28</v>
      </c>
      <c r="D446" s="1106" t="s">
        <v>13</v>
      </c>
      <c r="E446" s="1106" t="s">
        <v>3756</v>
      </c>
      <c r="F446" s="1107" t="str">
        <f t="array" ref="F446">IFERROR(INDEX(UIID!$K$2:$K1725, MATCH(CONCATENATE(B446,D446,G446,J446), UIID!$B$2:$B1725&amp;UIID!$D$2:$D1725&amp;UIID!$G$2:$G1725&amp;UIID!$H$2:$H1725, 0),), "Not Found")</f>
        <v>0722-0077</v>
      </c>
      <c r="G446" s="1120" t="s">
        <v>1766</v>
      </c>
      <c r="H446" s="1120"/>
      <c r="I446" s="1120" t="s">
        <v>6076</v>
      </c>
      <c r="J446" s="1106" t="s">
        <v>3795</v>
      </c>
      <c r="K446" s="1120">
        <v>10.3244329810623</v>
      </c>
      <c r="L446" s="1120">
        <v>123.890733776613</v>
      </c>
      <c r="M446" s="1120" t="s">
        <v>1768</v>
      </c>
      <c r="N446" s="1120" t="s">
        <v>5803</v>
      </c>
      <c r="O446" s="1106" t="s">
        <v>15</v>
      </c>
      <c r="P446" s="1106" t="s">
        <v>16</v>
      </c>
      <c r="Q446" s="1120" t="s">
        <v>35</v>
      </c>
      <c r="R446" s="1106" t="s">
        <v>32</v>
      </c>
      <c r="S446" s="1120" t="s">
        <v>99</v>
      </c>
      <c r="T446" s="1106" t="s">
        <v>4164</v>
      </c>
      <c r="U446" s="1120">
        <v>462</v>
      </c>
      <c r="V446" s="1120" t="s">
        <v>6084</v>
      </c>
      <c r="W446" s="1116">
        <v>45270</v>
      </c>
      <c r="X446" s="1116">
        <v>47098</v>
      </c>
      <c r="Y446" s="1120" t="s">
        <v>5319</v>
      </c>
      <c r="Z446" s="1120" t="s">
        <v>6085</v>
      </c>
      <c r="AA446" s="1169">
        <v>46454</v>
      </c>
      <c r="AB446" s="571">
        <v>45538</v>
      </c>
      <c r="AC446" s="1111" t="s">
        <v>4163</v>
      </c>
      <c r="AD446" s="1114">
        <v>44909</v>
      </c>
    </row>
    <row r="447" spans="1:30" ht="15.75" customHeight="1">
      <c r="A447" s="1106" t="s">
        <v>10</v>
      </c>
      <c r="B447" s="1120" t="s">
        <v>11</v>
      </c>
      <c r="C447" s="1120" t="s">
        <v>123</v>
      </c>
      <c r="D447" s="1106" t="s">
        <v>2267</v>
      </c>
      <c r="E447" s="1106" t="s">
        <v>123</v>
      </c>
      <c r="F447" s="1107" t="str">
        <f t="array" ref="F447">IFERROR(INDEX(UIID!$K$2:$K1725, MATCH(CONCATENATE(B447,D447,G447,J447), UIID!$B$2:$B1725&amp;UIID!$D$2:$D1725&amp;UIID!$G$2:$G1725&amp;UIID!$H$2:$H1725, 0),), "Not Found")</f>
        <v>0722-0095</v>
      </c>
      <c r="G447" s="1120" t="s">
        <v>1766</v>
      </c>
      <c r="H447" s="1120"/>
      <c r="I447" s="1120" t="s">
        <v>6076</v>
      </c>
      <c r="J447" s="1120" t="s">
        <v>2268</v>
      </c>
      <c r="K447" s="1120">
        <v>10.632855179097399</v>
      </c>
      <c r="L447" s="1120">
        <v>123.76546660696</v>
      </c>
      <c r="M447" s="1120" t="s">
        <v>1768</v>
      </c>
      <c r="N447" s="1120" t="s">
        <v>5803</v>
      </c>
      <c r="O447" s="1106" t="s">
        <v>15</v>
      </c>
      <c r="P447" s="1106" t="s">
        <v>16</v>
      </c>
      <c r="Q447" s="1120" t="s">
        <v>35</v>
      </c>
      <c r="R447" s="1106" t="s">
        <v>32</v>
      </c>
      <c r="S447" s="1120" t="s">
        <v>47</v>
      </c>
      <c r="T447" s="1106" t="s">
        <v>4164</v>
      </c>
      <c r="U447" s="1120">
        <v>380</v>
      </c>
      <c r="V447" s="1120" t="s">
        <v>6086</v>
      </c>
      <c r="W447" s="1116">
        <v>45362</v>
      </c>
      <c r="X447" s="1116">
        <v>47189</v>
      </c>
      <c r="Y447" s="1120" t="s">
        <v>5962</v>
      </c>
      <c r="Z447" s="1120" t="s">
        <v>5964</v>
      </c>
      <c r="AA447" s="1169">
        <v>46096</v>
      </c>
      <c r="AB447" s="571">
        <v>45397</v>
      </c>
      <c r="AC447" s="1111" t="s">
        <v>4163</v>
      </c>
      <c r="AD447" s="1121"/>
    </row>
    <row r="448" spans="1:30" ht="15.75" customHeight="1">
      <c r="A448" s="1106" t="s">
        <v>10</v>
      </c>
      <c r="B448" s="1120" t="s">
        <v>11</v>
      </c>
      <c r="C448" s="1120" t="s">
        <v>123</v>
      </c>
      <c r="D448" s="1106" t="s">
        <v>2267</v>
      </c>
      <c r="E448" s="1106" t="s">
        <v>123</v>
      </c>
      <c r="F448" s="1107" t="str">
        <f t="array" ref="F448">IFERROR(INDEX(UIID!$K$2:$K1725, MATCH(CONCATENATE(B448,D448,G448,J448), UIID!$B$2:$B1725&amp;UIID!$D$2:$D1725&amp;UIID!$G$2:$G1725&amp;UIID!$H$2:$H1725, 0),), "Not Found")</f>
        <v>0722-0095</v>
      </c>
      <c r="G448" s="1120" t="s">
        <v>1766</v>
      </c>
      <c r="H448" s="1120"/>
      <c r="I448" s="1120" t="s">
        <v>6076</v>
      </c>
      <c r="J448" s="1120" t="s">
        <v>2268</v>
      </c>
      <c r="K448" s="1120">
        <v>10.632855179097399</v>
      </c>
      <c r="L448" s="1120">
        <v>123.76546660696</v>
      </c>
      <c r="M448" s="1120" t="s">
        <v>1768</v>
      </c>
      <c r="N448" s="1120" t="s">
        <v>5803</v>
      </c>
      <c r="O448" s="1106" t="s">
        <v>15</v>
      </c>
      <c r="P448" s="1106" t="s">
        <v>16</v>
      </c>
      <c r="Q448" s="1120" t="s">
        <v>35</v>
      </c>
      <c r="R448" s="1106" t="s">
        <v>32</v>
      </c>
      <c r="S448" s="1120" t="s">
        <v>36</v>
      </c>
      <c r="T448" s="1106" t="s">
        <v>4164</v>
      </c>
      <c r="U448" s="1120">
        <v>460</v>
      </c>
      <c r="V448" s="1120" t="s">
        <v>6087</v>
      </c>
      <c r="W448" s="1116">
        <v>45362</v>
      </c>
      <c r="X448" s="1116">
        <v>47189</v>
      </c>
      <c r="Y448" s="1120" t="s">
        <v>6088</v>
      </c>
      <c r="Z448" s="1120" t="s">
        <v>6089</v>
      </c>
      <c r="AA448" s="1120" t="s">
        <v>6090</v>
      </c>
      <c r="AB448" s="571">
        <v>45397</v>
      </c>
      <c r="AC448" s="1111" t="s">
        <v>4163</v>
      </c>
      <c r="AD448" s="1121"/>
    </row>
    <row r="449" spans="1:30" ht="15.75" customHeight="1">
      <c r="A449" s="1106" t="s">
        <v>10</v>
      </c>
      <c r="B449" s="1120" t="s">
        <v>11</v>
      </c>
      <c r="C449" s="1120" t="s">
        <v>123</v>
      </c>
      <c r="D449" s="1106" t="s">
        <v>2267</v>
      </c>
      <c r="E449" s="1106" t="s">
        <v>123</v>
      </c>
      <c r="F449" s="1107" t="str">
        <f t="array" ref="F449">IFERROR(INDEX(UIID!$K$2:$K1725, MATCH(CONCATENATE(B449,D449,G449,J449), UIID!$B$2:$B1725&amp;UIID!$D$2:$D1725&amp;UIID!$G$2:$G1725&amp;UIID!$H$2:$H1725, 0),), "Not Found")</f>
        <v>0722-0095</v>
      </c>
      <c r="G449" s="1120" t="s">
        <v>1766</v>
      </c>
      <c r="H449" s="1120"/>
      <c r="I449" s="1120" t="s">
        <v>6076</v>
      </c>
      <c r="J449" s="1120" t="s">
        <v>2268</v>
      </c>
      <c r="K449" s="1120">
        <v>10.632855179097399</v>
      </c>
      <c r="L449" s="1120">
        <v>123.76546660696</v>
      </c>
      <c r="M449" s="1120" t="s">
        <v>1768</v>
      </c>
      <c r="N449" s="1120" t="s">
        <v>5803</v>
      </c>
      <c r="O449" s="1106" t="s">
        <v>15</v>
      </c>
      <c r="P449" s="1106" t="s">
        <v>16</v>
      </c>
      <c r="Q449" s="1120" t="s">
        <v>35</v>
      </c>
      <c r="R449" s="1106" t="s">
        <v>922</v>
      </c>
      <c r="S449" s="1120" t="s">
        <v>925</v>
      </c>
      <c r="T449" s="1106" t="s">
        <v>4213</v>
      </c>
      <c r="U449" s="1120">
        <v>74</v>
      </c>
      <c r="V449" s="1120" t="s">
        <v>6092</v>
      </c>
      <c r="W449" s="1116">
        <v>45362</v>
      </c>
      <c r="X449" s="1116">
        <v>47189</v>
      </c>
      <c r="Y449" s="1120" t="s">
        <v>6093</v>
      </c>
      <c r="Z449" s="1120" t="s">
        <v>6094</v>
      </c>
      <c r="AA449" s="1120" t="s">
        <v>6095</v>
      </c>
      <c r="AB449" s="571">
        <v>45397</v>
      </c>
      <c r="AC449" s="1111" t="s">
        <v>4163</v>
      </c>
      <c r="AD449" s="1121"/>
    </row>
    <row r="450" spans="1:30" ht="15.75" customHeight="1">
      <c r="A450" s="1106" t="s">
        <v>10</v>
      </c>
      <c r="B450" s="1120" t="s">
        <v>11</v>
      </c>
      <c r="C450" s="1120" t="s">
        <v>123</v>
      </c>
      <c r="D450" s="1106" t="s">
        <v>2267</v>
      </c>
      <c r="E450" s="1106" t="s">
        <v>123</v>
      </c>
      <c r="F450" s="1107" t="str">
        <f t="array" ref="F450">IFERROR(INDEX(UIID!$K$2:$K1725, MATCH(CONCATENATE(B450,D450,G450,J450), UIID!$B$2:$B1725&amp;UIID!$D$2:$D1725&amp;UIID!$G$2:$G1725&amp;UIID!$H$2:$H1725, 0),), "Not Found")</f>
        <v>0722-0095</v>
      </c>
      <c r="G450" s="1120" t="s">
        <v>1766</v>
      </c>
      <c r="H450" s="1120"/>
      <c r="I450" s="1120" t="s">
        <v>6076</v>
      </c>
      <c r="J450" s="1120" t="s">
        <v>2268</v>
      </c>
      <c r="K450" s="1120">
        <v>10.632855179097399</v>
      </c>
      <c r="L450" s="1120">
        <v>123.76546660696</v>
      </c>
      <c r="M450" s="1120" t="s">
        <v>1768</v>
      </c>
      <c r="N450" s="1120" t="s">
        <v>5803</v>
      </c>
      <c r="O450" s="1106" t="s">
        <v>15</v>
      </c>
      <c r="P450" s="1106" t="s">
        <v>16</v>
      </c>
      <c r="Q450" s="1120" t="s">
        <v>35</v>
      </c>
      <c r="R450" s="1106" t="s">
        <v>922</v>
      </c>
      <c r="S450" s="1120" t="s">
        <v>923</v>
      </c>
      <c r="T450" s="1106" t="s">
        <v>4157</v>
      </c>
      <c r="U450" s="1120">
        <v>184</v>
      </c>
      <c r="V450" s="1120" t="s">
        <v>6097</v>
      </c>
      <c r="W450" s="1116">
        <v>44909</v>
      </c>
      <c r="X450" s="1116">
        <v>46734</v>
      </c>
      <c r="Y450" s="1120" t="s">
        <v>5808</v>
      </c>
      <c r="Z450" s="1120" t="s">
        <v>6098</v>
      </c>
      <c r="AA450" s="1169">
        <v>46429</v>
      </c>
      <c r="AB450" s="571">
        <v>45397</v>
      </c>
      <c r="AC450" s="1111" t="s">
        <v>4163</v>
      </c>
      <c r="AD450" s="1121"/>
    </row>
    <row r="451" spans="1:30" ht="15.75" customHeight="1">
      <c r="A451" s="1106" t="s">
        <v>10</v>
      </c>
      <c r="B451" s="1120" t="s">
        <v>11</v>
      </c>
      <c r="C451" s="1106" t="s">
        <v>28</v>
      </c>
      <c r="D451" s="1106" t="s">
        <v>13</v>
      </c>
      <c r="E451" s="1106" t="s">
        <v>3756</v>
      </c>
      <c r="F451" s="1107" t="str">
        <f t="array" ref="F451">IFERROR(INDEX(UIID!$K$2:$K1725, MATCH(CONCATENATE(B451,D451,G451,J451), UIID!$B$2:$B1725&amp;UIID!$D$2:$D1725&amp;UIID!$G$2:$G1725&amp;UIID!$H$2:$H1725, 0),), "Not Found")</f>
        <v>0722-0090</v>
      </c>
      <c r="G451" s="1120" t="s">
        <v>2135</v>
      </c>
      <c r="H451" s="1120"/>
      <c r="I451" s="1120" t="s">
        <v>5942</v>
      </c>
      <c r="J451" s="1120" t="s">
        <v>2136</v>
      </c>
      <c r="K451" s="1120">
        <v>10.3842326238381</v>
      </c>
      <c r="L451" s="1120">
        <v>123.921256851998</v>
      </c>
      <c r="M451" s="1120" t="s">
        <v>2137</v>
      </c>
      <c r="N451" s="1120" t="s">
        <v>6037</v>
      </c>
      <c r="O451" s="1106" t="s">
        <v>15</v>
      </c>
      <c r="P451" s="1106" t="s">
        <v>16</v>
      </c>
      <c r="Q451" s="1120" t="s">
        <v>35</v>
      </c>
      <c r="R451" s="1106" t="s">
        <v>87</v>
      </c>
      <c r="S451" s="1120" t="s">
        <v>88</v>
      </c>
      <c r="T451" s="1106" t="s">
        <v>4164</v>
      </c>
      <c r="U451" s="1120">
        <v>276</v>
      </c>
      <c r="V451" s="1120" t="s">
        <v>6099</v>
      </c>
      <c r="W451" s="1116">
        <v>45316</v>
      </c>
      <c r="X451" s="1116">
        <v>47144</v>
      </c>
      <c r="Y451" s="1120" t="s">
        <v>6100</v>
      </c>
      <c r="Z451" s="1120" t="s">
        <v>6101</v>
      </c>
      <c r="AA451" s="1169">
        <v>46488</v>
      </c>
      <c r="AB451" s="571">
        <v>45462</v>
      </c>
      <c r="AC451" s="1111" t="s">
        <v>4163</v>
      </c>
      <c r="AD451" s="1114">
        <v>44910</v>
      </c>
    </row>
    <row r="452" spans="1:30" ht="15.75" customHeight="1">
      <c r="A452" s="1106" t="s">
        <v>10</v>
      </c>
      <c r="B452" s="1120" t="s">
        <v>11</v>
      </c>
      <c r="C452" s="1120" t="s">
        <v>123</v>
      </c>
      <c r="D452" s="1106" t="s">
        <v>2267</v>
      </c>
      <c r="E452" s="1106" t="s">
        <v>123</v>
      </c>
      <c r="F452" s="1107" t="str">
        <f t="array" ref="F452">IFERROR(INDEX(UIID!$K$2:$K1725, MATCH(CONCATENATE(B452,D452,G452,J452), UIID!$B$2:$B1725&amp;UIID!$D$2:$D1725&amp;UIID!$G$2:$G1725&amp;UIID!$H$2:$H1725, 0),), "Not Found")</f>
        <v>0722-0095</v>
      </c>
      <c r="G452" s="1120" t="s">
        <v>1766</v>
      </c>
      <c r="H452" s="1120"/>
      <c r="I452" s="1120" t="s">
        <v>6076</v>
      </c>
      <c r="J452" s="1120" t="s">
        <v>2268</v>
      </c>
      <c r="K452" s="1120">
        <v>10.632855179097399</v>
      </c>
      <c r="L452" s="1120">
        <v>123.76546660696</v>
      </c>
      <c r="M452" s="1120" t="s">
        <v>1768</v>
      </c>
      <c r="N452" s="1120" t="s">
        <v>5803</v>
      </c>
      <c r="O452" s="1106" t="s">
        <v>15</v>
      </c>
      <c r="P452" s="1106" t="s">
        <v>16</v>
      </c>
      <c r="Q452" s="1120" t="s">
        <v>35</v>
      </c>
      <c r="R452" s="1106" t="s">
        <v>125</v>
      </c>
      <c r="S452" s="1120" t="s">
        <v>279</v>
      </c>
      <c r="T452" s="1106" t="s">
        <v>4164</v>
      </c>
      <c r="U452" s="1120">
        <v>256</v>
      </c>
      <c r="V452" s="1120" t="s">
        <v>6102</v>
      </c>
      <c r="W452" s="1116">
        <v>44911</v>
      </c>
      <c r="X452" s="1116">
        <v>46736</v>
      </c>
      <c r="Y452" s="1120" t="s">
        <v>5345</v>
      </c>
      <c r="Z452" s="1120" t="s">
        <v>6103</v>
      </c>
      <c r="AA452" s="1169">
        <v>46637</v>
      </c>
      <c r="AB452" s="571">
        <v>45397</v>
      </c>
      <c r="AC452" s="1111" t="s">
        <v>4163</v>
      </c>
      <c r="AD452" s="1121"/>
    </row>
    <row r="453" spans="1:30" ht="15.75" customHeight="1">
      <c r="A453" s="1106" t="s">
        <v>10</v>
      </c>
      <c r="B453" s="1120" t="s">
        <v>11</v>
      </c>
      <c r="C453" s="1106" t="s">
        <v>28</v>
      </c>
      <c r="D453" s="1106" t="s">
        <v>13</v>
      </c>
      <c r="E453" s="1106" t="s">
        <v>3756</v>
      </c>
      <c r="F453" s="1107" t="str">
        <f t="array" ref="F453">IFERROR(INDEX(UIID!$K$2:$K1725, MATCH(CONCATENATE(B453,D453,G453,J453), UIID!$B$2:$B1725&amp;UIID!$D$2:$D1725&amp;UIID!$G$2:$G1725&amp;UIID!$H$2:$H1725, 0),), "Not Found")</f>
        <v>0722-0177</v>
      </c>
      <c r="G453" s="1120" t="s">
        <v>3464</v>
      </c>
      <c r="H453" s="1120"/>
      <c r="I453" s="1120" t="s">
        <v>6104</v>
      </c>
      <c r="J453" s="1120" t="s">
        <v>3870</v>
      </c>
      <c r="K453" s="1120">
        <v>10.2948515999362</v>
      </c>
      <c r="L453" s="1120">
        <v>123.884745207818</v>
      </c>
      <c r="M453" s="1120" t="s">
        <v>6105</v>
      </c>
      <c r="N453" s="1120" t="s">
        <v>6106</v>
      </c>
      <c r="O453" s="1106" t="s">
        <v>15</v>
      </c>
      <c r="P453" s="1106" t="s">
        <v>16</v>
      </c>
      <c r="Q453" s="1120" t="s">
        <v>35</v>
      </c>
      <c r="R453" s="1106" t="s">
        <v>32</v>
      </c>
      <c r="S453" s="1120" t="s">
        <v>39</v>
      </c>
      <c r="T453" s="1106" t="s">
        <v>4164</v>
      </c>
      <c r="U453" s="1120">
        <v>181</v>
      </c>
      <c r="V453" s="1120" t="s">
        <v>6107</v>
      </c>
      <c r="W453" s="1116">
        <v>45224</v>
      </c>
      <c r="X453" s="1116">
        <v>47052</v>
      </c>
      <c r="Y453" s="1120" t="s">
        <v>6108</v>
      </c>
      <c r="Z453" s="1120" t="s">
        <v>6109</v>
      </c>
      <c r="AA453" s="1169">
        <v>46447</v>
      </c>
      <c r="AB453" s="571">
        <v>45567</v>
      </c>
      <c r="AC453" s="1111" t="s">
        <v>4163</v>
      </c>
      <c r="AD453" s="1121"/>
    </row>
    <row r="454" spans="1:30" ht="15.75" customHeight="1">
      <c r="A454" s="1106" t="s">
        <v>10</v>
      </c>
      <c r="B454" s="1120" t="s">
        <v>11</v>
      </c>
      <c r="C454" s="1120" t="s">
        <v>146</v>
      </c>
      <c r="D454" s="1106" t="s">
        <v>147</v>
      </c>
      <c r="E454" s="1106" t="s">
        <v>123</v>
      </c>
      <c r="F454" s="1107" t="str">
        <f t="array" ref="F454">IFERROR(INDEX(UIID!$K$2:$K1725, MATCH(CONCATENATE(B454,D454,G454,J454), UIID!$B$2:$B1725&amp;UIID!$D$2:$D1725&amp;UIID!$G$2:$G1725&amp;UIID!$H$2:$H1725, 0),), "Not Found")</f>
        <v>0722-0015</v>
      </c>
      <c r="G454" s="1120" t="s">
        <v>2264</v>
      </c>
      <c r="H454" s="1120"/>
      <c r="I454" s="1120" t="s">
        <v>5491</v>
      </c>
      <c r="J454" s="1120" t="s">
        <v>1112</v>
      </c>
      <c r="K454" s="1120">
        <v>10.450952355911699</v>
      </c>
      <c r="L454" s="1120">
        <v>124.011937765491</v>
      </c>
      <c r="M454" s="1120" t="s">
        <v>6110</v>
      </c>
      <c r="N454" s="1120" t="s">
        <v>6111</v>
      </c>
      <c r="O454" s="1106" t="s">
        <v>15</v>
      </c>
      <c r="P454" s="1106" t="s">
        <v>16</v>
      </c>
      <c r="Q454" s="1120" t="s">
        <v>35</v>
      </c>
      <c r="R454" s="1106" t="s">
        <v>107</v>
      </c>
      <c r="S454" s="1120" t="s">
        <v>197</v>
      </c>
      <c r="T454" s="1106" t="s">
        <v>4164</v>
      </c>
      <c r="U454" s="1120">
        <v>381</v>
      </c>
      <c r="V454" s="1120" t="s">
        <v>6112</v>
      </c>
      <c r="W454" s="1116">
        <v>44917</v>
      </c>
      <c r="X454" s="1116">
        <v>46742</v>
      </c>
      <c r="Y454" s="1120" t="s">
        <v>6113</v>
      </c>
      <c r="Z454" s="1120" t="s">
        <v>6114</v>
      </c>
      <c r="AA454" s="1169">
        <v>46089</v>
      </c>
      <c r="AB454" s="575">
        <v>45404</v>
      </c>
      <c r="AC454" s="1111" t="s">
        <v>4163</v>
      </c>
      <c r="AD454" s="1121"/>
    </row>
    <row r="455" spans="1:30" ht="15.75" customHeight="1">
      <c r="A455" s="1106" t="s">
        <v>10</v>
      </c>
      <c r="B455" s="1120" t="s">
        <v>11</v>
      </c>
      <c r="C455" s="1120" t="s">
        <v>146</v>
      </c>
      <c r="D455" s="1106" t="s">
        <v>668</v>
      </c>
      <c r="E455" s="1106" t="s">
        <v>30</v>
      </c>
      <c r="F455" s="1107" t="str">
        <f t="array" ref="F455">IFERROR(INDEX(UIID!$K$2:$K1725, MATCH(CONCATENATE(B455,D455,G455,J455), UIID!$B$2:$B1725&amp;UIID!$D$2:$D1725&amp;UIID!$G$2:$G1725&amp;UIID!$H$2:$H1725, 0),), "Not Found")</f>
        <v>0722-0161</v>
      </c>
      <c r="G455" s="1120" t="s">
        <v>723</v>
      </c>
      <c r="H455" s="1120"/>
      <c r="I455" s="1106" t="s">
        <v>5226</v>
      </c>
      <c r="J455" s="1120" t="s">
        <v>724</v>
      </c>
      <c r="K455" s="1120">
        <v>7.0687837441584103</v>
      </c>
      <c r="L455" s="1120">
        <v>125.611733694291</v>
      </c>
      <c r="M455" s="1120" t="s">
        <v>6115</v>
      </c>
      <c r="N455" s="1120" t="s">
        <v>6116</v>
      </c>
      <c r="O455" s="1106" t="s">
        <v>15</v>
      </c>
      <c r="P455" s="1106" t="s">
        <v>16</v>
      </c>
      <c r="Q455" s="1120" t="s">
        <v>35</v>
      </c>
      <c r="R455" s="1106" t="s">
        <v>32</v>
      </c>
      <c r="S455" s="1120" t="s">
        <v>39</v>
      </c>
      <c r="T455" s="1106" t="s">
        <v>4164</v>
      </c>
      <c r="U455" s="1120">
        <v>221</v>
      </c>
      <c r="V455" s="1120" t="s">
        <v>6117</v>
      </c>
      <c r="W455" s="1116">
        <v>45419</v>
      </c>
      <c r="X455" s="1116">
        <v>47246</v>
      </c>
      <c r="Y455" s="1120" t="s">
        <v>6118</v>
      </c>
      <c r="Z455" s="1120" t="s">
        <v>6119</v>
      </c>
      <c r="AA455" s="1169">
        <v>46613</v>
      </c>
      <c r="AB455" s="571">
        <v>45483</v>
      </c>
      <c r="AC455" s="1111" t="s">
        <v>4163</v>
      </c>
      <c r="AD455" s="1121"/>
    </row>
    <row r="456" spans="1:30" ht="15.75" hidden="1" customHeight="1">
      <c r="A456" s="1106" t="s">
        <v>10</v>
      </c>
      <c r="B456" s="1120" t="s">
        <v>11</v>
      </c>
      <c r="C456" s="1120" t="s">
        <v>28</v>
      </c>
      <c r="D456" s="1106" t="s">
        <v>977</v>
      </c>
      <c r="E456" s="1106" t="s">
        <v>28</v>
      </c>
      <c r="F456" s="1107" t="str">
        <f t="array" ref="F456">IFERROR(INDEX(UIID!$K$2:$K1725, MATCH(CONCATENATE(B456,D456,G456,J456), UIID!$B$2:$B1725&amp;UIID!$D$2:$D1725&amp;UIID!$G$2:$G1725&amp;UIID!$H$2:$H1725, 0),), "Not Found")</f>
        <v>0722-0019</v>
      </c>
      <c r="G456" s="1120" t="s">
        <v>1042</v>
      </c>
      <c r="H456" s="1120"/>
      <c r="I456" s="1106" t="s">
        <v>5437</v>
      </c>
      <c r="J456" s="1120" t="s">
        <v>1043</v>
      </c>
      <c r="K456" s="1120">
        <v>10.241711914757399</v>
      </c>
      <c r="L456" s="1120">
        <v>123.80532599007</v>
      </c>
      <c r="M456" s="1120" t="s">
        <v>1044</v>
      </c>
      <c r="N456" s="1120" t="s">
        <v>6120</v>
      </c>
      <c r="O456" s="1106" t="s">
        <v>113</v>
      </c>
      <c r="P456" s="1106" t="s">
        <v>2229</v>
      </c>
      <c r="Q456" s="1106" t="s">
        <v>4262</v>
      </c>
      <c r="R456" s="1106" t="s">
        <v>117</v>
      </c>
      <c r="S456" s="1120" t="s">
        <v>2707</v>
      </c>
      <c r="T456" s="1106" t="s">
        <v>4890</v>
      </c>
      <c r="U456" s="1120">
        <v>88</v>
      </c>
      <c r="V456" s="1120" t="s">
        <v>6121</v>
      </c>
      <c r="W456" s="1116">
        <v>44923</v>
      </c>
      <c r="X456" s="1116">
        <v>46748</v>
      </c>
      <c r="Y456" s="1120" t="s">
        <v>6122</v>
      </c>
      <c r="Z456" s="1120" t="s">
        <v>6123</v>
      </c>
      <c r="AA456" s="1106" t="s">
        <v>4283</v>
      </c>
      <c r="AB456" s="573">
        <v>45394</v>
      </c>
      <c r="AC456" s="1111" t="s">
        <v>4163</v>
      </c>
      <c r="AD456" s="1121"/>
    </row>
    <row r="457" spans="1:30" ht="15.75" customHeight="1">
      <c r="A457" s="1106" t="s">
        <v>10</v>
      </c>
      <c r="B457" s="1120" t="s">
        <v>11</v>
      </c>
      <c r="C457" s="1120" t="s">
        <v>509</v>
      </c>
      <c r="D457" s="1106" t="s">
        <v>551</v>
      </c>
      <c r="E457" s="1106" t="s">
        <v>30</v>
      </c>
      <c r="F457" s="1107" t="str">
        <f t="array" ref="F457">IFERROR(INDEX(UIID!$K$2:$K1725, MATCH(CONCATENATE(B457,D457,G457,J457), UIID!$B$2:$B1725&amp;UIID!$D$2:$D1725&amp;UIID!$G$2:$G1725&amp;UIID!$H$2:$H1725, 0),), "Not Found")</f>
        <v>0722-0073</v>
      </c>
      <c r="G457" s="1120" t="s">
        <v>1662</v>
      </c>
      <c r="H457" s="1120"/>
      <c r="I457" s="1120" t="s">
        <v>6124</v>
      </c>
      <c r="J457" s="1184" t="s">
        <v>3792</v>
      </c>
      <c r="K457" s="1120">
        <v>11.0339924212638</v>
      </c>
      <c r="L457" s="1120">
        <v>124.00110840782899</v>
      </c>
      <c r="M457" s="1120" t="s">
        <v>6125</v>
      </c>
      <c r="N457" s="1120" t="s">
        <v>6126</v>
      </c>
      <c r="O457" s="1106" t="s">
        <v>15</v>
      </c>
      <c r="P457" s="1106" t="s">
        <v>16</v>
      </c>
      <c r="Q457" s="1120" t="s">
        <v>35</v>
      </c>
      <c r="R457" s="1106" t="s">
        <v>104</v>
      </c>
      <c r="S457" s="1120" t="s">
        <v>105</v>
      </c>
      <c r="T457" s="1106" t="s">
        <v>4164</v>
      </c>
      <c r="U457" s="1120">
        <v>166</v>
      </c>
      <c r="V457" s="1120" t="s">
        <v>6127</v>
      </c>
      <c r="W457" s="1116">
        <v>45672</v>
      </c>
      <c r="X457" s="1116">
        <v>47499</v>
      </c>
      <c r="Y457" s="1120" t="s">
        <v>6128</v>
      </c>
      <c r="Z457" s="1120" t="s">
        <v>6129</v>
      </c>
      <c r="AA457" s="1169">
        <v>45946</v>
      </c>
      <c r="AB457" s="571">
        <v>45421</v>
      </c>
      <c r="AC457" s="1111" t="s">
        <v>4163</v>
      </c>
      <c r="AD457" s="1121"/>
    </row>
    <row r="458" spans="1:30" ht="15.75" hidden="1" customHeight="1">
      <c r="A458" s="1106" t="s">
        <v>10</v>
      </c>
      <c r="B458" s="1106" t="s">
        <v>11</v>
      </c>
      <c r="C458" s="1106" t="s">
        <v>28</v>
      </c>
      <c r="D458" s="1106" t="s">
        <v>13</v>
      </c>
      <c r="E458" s="1106" t="s">
        <v>3756</v>
      </c>
      <c r="F458" s="1107" t="str">
        <f t="array" ref="F458">IFERROR(INDEX(UIID!$K$2:$K1725, MATCH(CONCATENATE(B458,D458,G458,J458), UIID!$B$2:$B1725&amp;UIID!$D$2:$D1725&amp;UIID!$G$2:$G1725&amp;UIID!$H$2:$H1725, 0),), "Not Found")</f>
        <v>0722-0032</v>
      </c>
      <c r="G458" s="1120" t="s">
        <v>3555</v>
      </c>
      <c r="H458" s="1120"/>
      <c r="I458" s="1120" t="s">
        <v>5609</v>
      </c>
      <c r="J458" s="1106" t="s">
        <v>3771</v>
      </c>
      <c r="K458" s="1120">
        <v>10.326306333009599</v>
      </c>
      <c r="L458" s="1120">
        <v>123.906346830495</v>
      </c>
      <c r="M458" s="1106" t="s">
        <v>1188</v>
      </c>
      <c r="N458" s="1106" t="s">
        <v>5610</v>
      </c>
      <c r="O458" s="1106" t="s">
        <v>113</v>
      </c>
      <c r="P458" s="1106" t="s">
        <v>2229</v>
      </c>
      <c r="Q458" s="1106" t="s">
        <v>35</v>
      </c>
      <c r="R458" s="1106" t="s">
        <v>104</v>
      </c>
      <c r="S458" s="1120" t="s">
        <v>742</v>
      </c>
      <c r="T458" s="1106" t="s">
        <v>4213</v>
      </c>
      <c r="U458" s="1120">
        <v>645</v>
      </c>
      <c r="V458" s="1120" t="s">
        <v>6131</v>
      </c>
      <c r="W458" s="1116">
        <v>45274</v>
      </c>
      <c r="X458" s="1116">
        <v>47102</v>
      </c>
      <c r="Y458" s="1120" t="s">
        <v>6132</v>
      </c>
      <c r="Z458" s="1120" t="s">
        <v>6133</v>
      </c>
      <c r="AA458" s="1169">
        <v>46553</v>
      </c>
      <c r="AB458" s="571">
        <v>45476</v>
      </c>
      <c r="AC458" s="1111" t="s">
        <v>4163</v>
      </c>
      <c r="AD458" s="1121"/>
    </row>
    <row r="459" spans="1:30" ht="15.75" hidden="1" customHeight="1">
      <c r="A459" s="1106" t="s">
        <v>10</v>
      </c>
      <c r="B459" s="1106" t="s">
        <v>11</v>
      </c>
      <c r="C459" s="1106" t="s">
        <v>28</v>
      </c>
      <c r="D459" s="1106" t="s">
        <v>13</v>
      </c>
      <c r="E459" s="1106" t="s">
        <v>3756</v>
      </c>
      <c r="F459" s="1107" t="str">
        <f t="array" ref="F459">IFERROR(INDEX(UIID!$K$2:$K1725, MATCH(CONCATENATE(B459,D459,G459,J459), UIID!$B$2:$B1725&amp;UIID!$D$2:$D1725&amp;UIID!$G$2:$G1725&amp;UIID!$H$2:$H1725, 0),), "Not Found")</f>
        <v>0722-0032</v>
      </c>
      <c r="G459" s="1120" t="s">
        <v>3555</v>
      </c>
      <c r="H459" s="1120"/>
      <c r="I459" s="1120" t="s">
        <v>5609</v>
      </c>
      <c r="J459" s="1120" t="s">
        <v>3771</v>
      </c>
      <c r="K459" s="1120">
        <v>10.326306333009599</v>
      </c>
      <c r="L459" s="1120">
        <v>123.906346830495</v>
      </c>
      <c r="M459" s="1106" t="s">
        <v>1188</v>
      </c>
      <c r="N459" s="1106" t="s">
        <v>5610</v>
      </c>
      <c r="O459" s="1106" t="s">
        <v>113</v>
      </c>
      <c r="P459" s="1106" t="s">
        <v>2229</v>
      </c>
      <c r="Q459" s="1106" t="s">
        <v>35</v>
      </c>
      <c r="R459" s="1106" t="s">
        <v>104</v>
      </c>
      <c r="S459" s="1120" t="s">
        <v>2407</v>
      </c>
      <c r="T459" s="1106" t="s">
        <v>4164</v>
      </c>
      <c r="U459" s="1120">
        <v>465</v>
      </c>
      <c r="V459" s="1120" t="s">
        <v>6136</v>
      </c>
      <c r="W459" s="1116">
        <v>45223</v>
      </c>
      <c r="X459" s="1116">
        <v>47051</v>
      </c>
      <c r="Y459" s="1120" t="s">
        <v>6132</v>
      </c>
      <c r="Z459" s="1120" t="s">
        <v>6133</v>
      </c>
      <c r="AA459" s="1169">
        <v>46553</v>
      </c>
      <c r="AB459" s="571">
        <v>45476</v>
      </c>
      <c r="AC459" s="1111" t="s">
        <v>4163</v>
      </c>
      <c r="AD459" s="1114">
        <v>44924</v>
      </c>
    </row>
    <row r="460" spans="1:30" ht="15.75" hidden="1" customHeight="1">
      <c r="A460" s="1106" t="s">
        <v>10</v>
      </c>
      <c r="B460" s="1120" t="s">
        <v>11</v>
      </c>
      <c r="C460" s="1106" t="s">
        <v>28</v>
      </c>
      <c r="D460" s="1106" t="s">
        <v>13</v>
      </c>
      <c r="E460" s="1106" t="s">
        <v>3756</v>
      </c>
      <c r="F460" s="1107" t="str">
        <f t="array" ref="F460">IFERROR(INDEX(UIID!$K$2:$K1725, MATCH(CONCATENATE(B460,D460,G460,J460), UIID!$B$2:$B1725&amp;UIID!$D$2:$D1725&amp;UIID!$G$2:$G1725&amp;UIID!$H$2:$H1725, 0),), "Not Found")</f>
        <v>0722-0032</v>
      </c>
      <c r="G460" s="1120" t="s">
        <v>3555</v>
      </c>
      <c r="H460" s="1120"/>
      <c r="I460" s="1120" t="s">
        <v>5609</v>
      </c>
      <c r="J460" s="1120" t="s">
        <v>3771</v>
      </c>
      <c r="K460" s="1120">
        <v>10.326306333009599</v>
      </c>
      <c r="L460" s="1120">
        <v>123.906346830495</v>
      </c>
      <c r="M460" s="1106" t="s">
        <v>1188</v>
      </c>
      <c r="N460" s="1106" t="s">
        <v>5610</v>
      </c>
      <c r="O460" s="1106" t="s">
        <v>113</v>
      </c>
      <c r="P460" s="1106" t="s">
        <v>2229</v>
      </c>
      <c r="Q460" s="1106" t="s">
        <v>35</v>
      </c>
      <c r="R460" s="1106" t="s">
        <v>117</v>
      </c>
      <c r="S460" s="1120" t="s">
        <v>406</v>
      </c>
      <c r="T460" s="1106" t="s">
        <v>4164</v>
      </c>
      <c r="U460" s="1120">
        <v>583</v>
      </c>
      <c r="V460" s="1120" t="s">
        <v>6139</v>
      </c>
      <c r="W460" s="1116">
        <v>45223</v>
      </c>
      <c r="X460" s="1116">
        <v>47051</v>
      </c>
      <c r="Y460" s="1120" t="s">
        <v>6140</v>
      </c>
      <c r="Z460" s="1120" t="s">
        <v>6141</v>
      </c>
      <c r="AA460" s="1169">
        <v>46475</v>
      </c>
      <c r="AB460" s="571">
        <v>45476</v>
      </c>
      <c r="AC460" s="1111" t="s">
        <v>4163</v>
      </c>
      <c r="AD460" s="1114">
        <v>44924</v>
      </c>
    </row>
    <row r="461" spans="1:30" ht="15.75" customHeight="1">
      <c r="A461" s="1106" t="s">
        <v>10</v>
      </c>
      <c r="B461" s="176" t="s">
        <v>11</v>
      </c>
      <c r="C461" s="1106" t="s">
        <v>176</v>
      </c>
      <c r="D461" s="1106" t="s">
        <v>374</v>
      </c>
      <c r="E461" s="1106" t="s">
        <v>3756</v>
      </c>
      <c r="F461" s="1107" t="str">
        <f t="array" ref="F461">IFERROR(INDEX(UIID!$K$2:$K1725, MATCH(CONCATENATE(B461,D461,G461,J461), UIID!$B$2:$B1725&amp;UIID!$D$2:$D1725&amp;UIID!$G$2:$G1725&amp;UIID!$H$2:$H1725, 0),), "Not Found")</f>
        <v>0722-0138</v>
      </c>
      <c r="G461" s="176" t="s">
        <v>3851</v>
      </c>
      <c r="H461" s="176"/>
      <c r="I461" s="176" t="s">
        <v>6142</v>
      </c>
      <c r="J461" s="176" t="s">
        <v>3852</v>
      </c>
      <c r="K461" s="176">
        <v>10.328532324515599</v>
      </c>
      <c r="L461" s="176">
        <v>123.92992267343401</v>
      </c>
      <c r="M461" s="485" t="s">
        <v>6143</v>
      </c>
      <c r="N461" s="1106" t="s">
        <v>6144</v>
      </c>
      <c r="O461" s="313" t="s">
        <v>15</v>
      </c>
      <c r="P461" s="313" t="s">
        <v>16</v>
      </c>
      <c r="Q461" s="1106" t="s">
        <v>4262</v>
      </c>
      <c r="R461" s="313" t="s">
        <v>3006</v>
      </c>
      <c r="S461" s="176" t="s">
        <v>6145</v>
      </c>
      <c r="T461" s="313"/>
      <c r="U461" s="176">
        <v>400</v>
      </c>
      <c r="V461" s="176" t="s">
        <v>6146</v>
      </c>
      <c r="W461" s="455">
        <v>44924</v>
      </c>
      <c r="X461" s="1116">
        <v>46749</v>
      </c>
      <c r="Y461" s="176" t="s">
        <v>6147</v>
      </c>
      <c r="Z461" s="176" t="s">
        <v>6148</v>
      </c>
      <c r="AA461" s="488">
        <v>45420</v>
      </c>
      <c r="AB461" s="571">
        <v>45545</v>
      </c>
      <c r="AC461" s="1111" t="s">
        <v>4163</v>
      </c>
      <c r="AD461" s="1121"/>
    </row>
    <row r="462" spans="1:30" ht="15.75" customHeight="1">
      <c r="A462" s="1106" t="s">
        <v>10</v>
      </c>
      <c r="B462" s="1120" t="s">
        <v>11</v>
      </c>
      <c r="C462" s="1120" t="s">
        <v>28</v>
      </c>
      <c r="D462" s="1106" t="s">
        <v>458</v>
      </c>
      <c r="E462" s="1106" t="s">
        <v>30</v>
      </c>
      <c r="F462" s="1107" t="str">
        <f t="array" ref="F462">IFERROR(INDEX(UIID!$K$2:$K1725, MATCH(CONCATENATE(B462,D462,G462,J462), UIID!$B$2:$B1725&amp;UIID!$D$2:$D1725&amp;UIID!$G$2:$G1725&amp;UIID!$H$2:$H1725, 0),), "Not Found")</f>
        <v>0722-0183</v>
      </c>
      <c r="G462" s="1120" t="s">
        <v>1515</v>
      </c>
      <c r="H462" s="1120"/>
      <c r="I462" s="1120" t="s">
        <v>6149</v>
      </c>
      <c r="J462" s="1120" t="s">
        <v>3883</v>
      </c>
      <c r="K462" s="1127">
        <v>10.250292</v>
      </c>
      <c r="L462" s="1127">
        <v>123.826218</v>
      </c>
      <c r="M462" s="1120" t="s">
        <v>6150</v>
      </c>
      <c r="N462" s="1120" t="s">
        <v>6151</v>
      </c>
      <c r="O462" s="1106" t="s">
        <v>15</v>
      </c>
      <c r="P462" s="1106" t="s">
        <v>16</v>
      </c>
      <c r="Q462" s="1120" t="s">
        <v>35</v>
      </c>
      <c r="R462" s="1106" t="s">
        <v>240</v>
      </c>
      <c r="S462" s="1120" t="s">
        <v>2615</v>
      </c>
      <c r="T462" s="1106" t="s">
        <v>4164</v>
      </c>
      <c r="U462" s="1120">
        <v>560</v>
      </c>
      <c r="V462" s="1120" t="s">
        <v>6153</v>
      </c>
      <c r="W462" s="1116">
        <v>45316</v>
      </c>
      <c r="X462" s="1116">
        <v>47144</v>
      </c>
      <c r="Y462" s="1120" t="s">
        <v>6154</v>
      </c>
      <c r="Z462" s="1120" t="s">
        <v>6155</v>
      </c>
      <c r="AA462" s="1169">
        <v>45427</v>
      </c>
      <c r="AB462" s="576">
        <v>45397</v>
      </c>
      <c r="AC462" s="1111" t="s">
        <v>4163</v>
      </c>
      <c r="AD462" s="1114">
        <v>44944</v>
      </c>
    </row>
    <row r="463" spans="1:30" ht="15.75" customHeight="1">
      <c r="A463" s="1106" t="s">
        <v>10</v>
      </c>
      <c r="B463" s="1120" t="s">
        <v>11</v>
      </c>
      <c r="C463" s="1106" t="s">
        <v>28</v>
      </c>
      <c r="D463" s="1106" t="s">
        <v>13</v>
      </c>
      <c r="E463" s="1106" t="s">
        <v>3756</v>
      </c>
      <c r="F463" s="1107" t="str">
        <f t="array" ref="F463">IFERROR(INDEX(UIID!$K$2:$K1725, MATCH(CONCATENATE(B463,D463,G463,J463), UIID!$B$2:$B1725&amp;UIID!$D$2:$D1725&amp;UIID!$G$2:$G1725&amp;UIID!$H$2:$H1725, 0),), "Not Found")</f>
        <v>0722-0139</v>
      </c>
      <c r="G463" s="1120" t="s">
        <v>3853</v>
      </c>
      <c r="H463" s="1120"/>
      <c r="I463" s="1120" t="s">
        <v>6157</v>
      </c>
      <c r="J463" s="1120" t="s">
        <v>3854</v>
      </c>
      <c r="K463" s="1120">
        <v>10.322624330830701</v>
      </c>
      <c r="L463" s="1120">
        <v>123.913903613972</v>
      </c>
      <c r="M463" s="1120" t="s">
        <v>6158</v>
      </c>
      <c r="N463" s="1120" t="s">
        <v>6159</v>
      </c>
      <c r="O463" s="1106" t="s">
        <v>15</v>
      </c>
      <c r="P463" s="1106" t="s">
        <v>16</v>
      </c>
      <c r="Q463" s="1106" t="s">
        <v>4262</v>
      </c>
      <c r="R463" s="1106" t="s">
        <v>3006</v>
      </c>
      <c r="S463" s="1120" t="s">
        <v>180</v>
      </c>
      <c r="T463" s="1106" t="s">
        <v>22</v>
      </c>
      <c r="U463" s="1120">
        <v>120</v>
      </c>
      <c r="V463" s="1120" t="s">
        <v>6160</v>
      </c>
      <c r="W463" s="1116">
        <v>44942</v>
      </c>
      <c r="X463" s="1116">
        <v>46767</v>
      </c>
      <c r="Y463" s="1120" t="s">
        <v>6161</v>
      </c>
      <c r="Z463" s="1120" t="s">
        <v>6162</v>
      </c>
      <c r="AA463" s="1106" t="s">
        <v>4283</v>
      </c>
      <c r="AB463" s="577">
        <v>45351</v>
      </c>
      <c r="AC463" s="1111" t="s">
        <v>4163</v>
      </c>
      <c r="AD463" s="1121"/>
    </row>
    <row r="464" spans="1:30" ht="15.75" customHeight="1">
      <c r="A464" s="1106" t="s">
        <v>10</v>
      </c>
      <c r="B464" s="1120" t="s">
        <v>11</v>
      </c>
      <c r="C464" s="1106" t="s">
        <v>176</v>
      </c>
      <c r="D464" s="1106" t="s">
        <v>3759</v>
      </c>
      <c r="E464" s="1106" t="s">
        <v>3756</v>
      </c>
      <c r="F464" s="1107" t="str">
        <f t="array" ref="F464">IFERROR(INDEX(UIID!$K$2:$K1725, MATCH(CONCATENATE(B464,D464,G464,J464), UIID!$B$2:$B1725&amp;UIID!$D$2:$D1725&amp;UIID!$G$2:$G1725&amp;UIID!$H$2:$H1725, 0),), "Not Found")</f>
        <v>0722-0153</v>
      </c>
      <c r="G464" s="1120" t="s">
        <v>6163</v>
      </c>
      <c r="H464" s="1120"/>
      <c r="I464" s="1120" t="s">
        <v>6164</v>
      </c>
      <c r="J464" s="1120" t="s">
        <v>2224</v>
      </c>
      <c r="K464" s="1120">
        <v>10.304190829148199</v>
      </c>
      <c r="L464" s="1120">
        <v>123.986405307818</v>
      </c>
      <c r="M464" s="1120" t="s">
        <v>2225</v>
      </c>
      <c r="N464" s="1120" t="s">
        <v>6165</v>
      </c>
      <c r="O464" s="1106" t="s">
        <v>15</v>
      </c>
      <c r="P464" s="1106" t="s">
        <v>16</v>
      </c>
      <c r="Q464" s="1106" t="s">
        <v>4262</v>
      </c>
      <c r="R464" s="1106" t="s">
        <v>3006</v>
      </c>
      <c r="S464" s="1120" t="s">
        <v>6166</v>
      </c>
      <c r="T464" s="1106" t="s">
        <v>22</v>
      </c>
      <c r="U464" s="1120">
        <v>30</v>
      </c>
      <c r="V464" s="1120" t="s">
        <v>6167</v>
      </c>
      <c r="W464" s="1116">
        <v>44945</v>
      </c>
      <c r="X464" s="1116">
        <v>46770</v>
      </c>
      <c r="Y464" s="1120" t="s">
        <v>5990</v>
      </c>
      <c r="Z464" s="1120" t="s">
        <v>6168</v>
      </c>
      <c r="AA464" s="1106" t="s">
        <v>4283</v>
      </c>
      <c r="AB464" s="577">
        <v>45351</v>
      </c>
      <c r="AC464" s="1111" t="s">
        <v>4163</v>
      </c>
      <c r="AD464" s="1121"/>
    </row>
    <row r="465" spans="1:30" ht="15.75" customHeight="1">
      <c r="A465" s="1106" t="s">
        <v>10</v>
      </c>
      <c r="B465" s="1120" t="s">
        <v>11</v>
      </c>
      <c r="C465" s="1106" t="s">
        <v>176</v>
      </c>
      <c r="D465" s="1106" t="s">
        <v>3759</v>
      </c>
      <c r="E465" s="1106" t="s">
        <v>3756</v>
      </c>
      <c r="F465" s="1107" t="str">
        <f t="array" ref="F465">IFERROR(INDEX(UIID!$K$2:$K1725, MATCH(CONCATENATE(B465,D465,G465,J465), UIID!$B$2:$B1725&amp;UIID!$D$2:$D1725&amp;UIID!$G$2:$G1725&amp;UIID!$H$2:$H1725, 0),), "Not Found")</f>
        <v>0722-0153</v>
      </c>
      <c r="G465" s="1120" t="s">
        <v>6163</v>
      </c>
      <c r="H465" s="1120"/>
      <c r="I465" s="1120" t="s">
        <v>6164</v>
      </c>
      <c r="J465" s="1120" t="s">
        <v>2224</v>
      </c>
      <c r="K465" s="1120">
        <v>10.304190829148199</v>
      </c>
      <c r="L465" s="1120">
        <v>123.986405307818</v>
      </c>
      <c r="M465" s="1120" t="s">
        <v>2225</v>
      </c>
      <c r="N465" s="1120" t="s">
        <v>6165</v>
      </c>
      <c r="O465" s="1106" t="s">
        <v>15</v>
      </c>
      <c r="P465" s="1106" t="s">
        <v>16</v>
      </c>
      <c r="Q465" s="1106" t="s">
        <v>4262</v>
      </c>
      <c r="R465" s="1106" t="s">
        <v>3006</v>
      </c>
      <c r="S465" s="1120" t="s">
        <v>6169</v>
      </c>
      <c r="T465" s="1106" t="s">
        <v>22</v>
      </c>
      <c r="U465" s="1120">
        <v>30</v>
      </c>
      <c r="V465" s="1120" t="s">
        <v>6170</v>
      </c>
      <c r="W465" s="1116">
        <v>44945</v>
      </c>
      <c r="X465" s="1116">
        <v>46770</v>
      </c>
      <c r="Y465" s="1120" t="s">
        <v>5990</v>
      </c>
      <c r="Z465" s="1120" t="s">
        <v>6168</v>
      </c>
      <c r="AA465" s="1106" t="s">
        <v>4283</v>
      </c>
      <c r="AB465" s="577">
        <v>45351</v>
      </c>
      <c r="AC465" s="1111" t="s">
        <v>4163</v>
      </c>
      <c r="AD465" s="1121"/>
    </row>
    <row r="466" spans="1:30" ht="15.75" customHeight="1">
      <c r="A466" s="1106" t="s">
        <v>10</v>
      </c>
      <c r="B466" s="1120" t="s">
        <v>11</v>
      </c>
      <c r="C466" s="1106" t="s">
        <v>176</v>
      </c>
      <c r="D466" s="1106" t="s">
        <v>3759</v>
      </c>
      <c r="E466" s="1106" t="s">
        <v>3756</v>
      </c>
      <c r="F466" s="1107" t="str">
        <f t="array" ref="F466">IFERROR(INDEX(UIID!$K$2:$K1725, MATCH(CONCATENATE(B466,D466,G466,J466), UIID!$B$2:$B1725&amp;UIID!$D$2:$D1725&amp;UIID!$G$2:$G1725&amp;UIID!$H$2:$H1725, 0),), "Not Found")</f>
        <v>0722-0153</v>
      </c>
      <c r="G466" s="1120" t="s">
        <v>6163</v>
      </c>
      <c r="H466" s="1120"/>
      <c r="I466" s="1120" t="s">
        <v>6164</v>
      </c>
      <c r="J466" s="1120" t="s">
        <v>2224</v>
      </c>
      <c r="K466" s="1120">
        <v>10.304190829148199</v>
      </c>
      <c r="L466" s="1120">
        <v>123.986405307818</v>
      </c>
      <c r="M466" s="1120" t="s">
        <v>2225</v>
      </c>
      <c r="N466" s="1120" t="s">
        <v>6165</v>
      </c>
      <c r="O466" s="1106" t="s">
        <v>15</v>
      </c>
      <c r="P466" s="1106" t="s">
        <v>16</v>
      </c>
      <c r="Q466" s="1106" t="s">
        <v>4262</v>
      </c>
      <c r="R466" s="1106" t="s">
        <v>3006</v>
      </c>
      <c r="S466" s="1120" t="s">
        <v>6171</v>
      </c>
      <c r="T466" s="1106" t="s">
        <v>22</v>
      </c>
      <c r="U466" s="1120">
        <v>30</v>
      </c>
      <c r="V466" s="1120" t="s">
        <v>6172</v>
      </c>
      <c r="W466" s="1116">
        <v>44945</v>
      </c>
      <c r="X466" s="1116">
        <v>46770</v>
      </c>
      <c r="Y466" s="1120" t="s">
        <v>5990</v>
      </c>
      <c r="Z466" s="1120" t="s">
        <v>6168</v>
      </c>
      <c r="AA466" s="1106" t="s">
        <v>4283</v>
      </c>
      <c r="AB466" s="577">
        <v>45351</v>
      </c>
      <c r="AC466" s="1111" t="s">
        <v>4163</v>
      </c>
      <c r="AD466" s="1121"/>
    </row>
    <row r="467" spans="1:30" ht="15.75" customHeight="1">
      <c r="A467" s="1106" t="s">
        <v>10</v>
      </c>
      <c r="B467" s="1120" t="s">
        <v>11</v>
      </c>
      <c r="C467" s="1106" t="s">
        <v>176</v>
      </c>
      <c r="D467" s="1106" t="s">
        <v>3759</v>
      </c>
      <c r="E467" s="1106" t="s">
        <v>3756</v>
      </c>
      <c r="F467" s="1107" t="str">
        <f t="array" ref="F467">IFERROR(INDEX(UIID!$K$2:$K1725, MATCH(CONCATENATE(B467,D467,G467,J467), UIID!$B$2:$B1725&amp;UIID!$D$2:$D1725&amp;UIID!$G$2:$G1725&amp;UIID!$H$2:$H1725, 0),), "Not Found")</f>
        <v>0722-0153</v>
      </c>
      <c r="G467" s="1120" t="s">
        <v>6163</v>
      </c>
      <c r="H467" s="1120"/>
      <c r="I467" s="1120" t="s">
        <v>6164</v>
      </c>
      <c r="J467" s="1120" t="s">
        <v>2224</v>
      </c>
      <c r="K467" s="1120">
        <v>10.304190829148199</v>
      </c>
      <c r="L467" s="1120">
        <v>123.986405307818</v>
      </c>
      <c r="M467" s="1120" t="s">
        <v>2225</v>
      </c>
      <c r="N467" s="1120" t="s">
        <v>6165</v>
      </c>
      <c r="O467" s="1106" t="s">
        <v>15</v>
      </c>
      <c r="P467" s="1106" t="s">
        <v>16</v>
      </c>
      <c r="Q467" s="1106" t="s">
        <v>4262</v>
      </c>
      <c r="R467" s="1106" t="s">
        <v>3006</v>
      </c>
      <c r="S467" s="1120" t="s">
        <v>6173</v>
      </c>
      <c r="T467" s="1106" t="s">
        <v>22</v>
      </c>
      <c r="U467" s="1120">
        <v>30</v>
      </c>
      <c r="V467" s="1120" t="s">
        <v>6174</v>
      </c>
      <c r="W467" s="1116">
        <v>44945</v>
      </c>
      <c r="X467" s="1116">
        <v>46770</v>
      </c>
      <c r="Y467" s="1120" t="s">
        <v>5990</v>
      </c>
      <c r="Z467" s="1120" t="s">
        <v>6168</v>
      </c>
      <c r="AA467" s="1106" t="s">
        <v>4283</v>
      </c>
      <c r="AB467" s="577">
        <v>45351</v>
      </c>
      <c r="AC467" s="1111" t="s">
        <v>4163</v>
      </c>
      <c r="AD467" s="1121"/>
    </row>
    <row r="468" spans="1:30" ht="15.75" customHeight="1">
      <c r="A468" s="1106" t="s">
        <v>10</v>
      </c>
      <c r="B468" s="1132" t="s">
        <v>11</v>
      </c>
      <c r="C468" s="1106" t="s">
        <v>176</v>
      </c>
      <c r="D468" s="1106" t="s">
        <v>3759</v>
      </c>
      <c r="E468" s="1106" t="s">
        <v>3756</v>
      </c>
      <c r="F468" s="1107" t="str">
        <f t="array" ref="F468">IFERROR(INDEX(UIID!$K$2:$K1725, MATCH(CONCATENATE(B468,D468,G468,J468), UIID!$B$2:$B1725&amp;UIID!$D$2:$D1725&amp;UIID!$G$2:$G1725&amp;UIID!$H$2:$H1725, 0),), "Not Found")</f>
        <v>0722-0153</v>
      </c>
      <c r="G468" s="1132" t="s">
        <v>6163</v>
      </c>
      <c r="H468" s="1132"/>
      <c r="I468" s="1132" t="s">
        <v>6164</v>
      </c>
      <c r="J468" s="1132" t="s">
        <v>2224</v>
      </c>
      <c r="K468" s="1132">
        <v>10.304190829148199</v>
      </c>
      <c r="L468" s="1132">
        <v>123.986405307818</v>
      </c>
      <c r="M468" s="1132" t="s">
        <v>2225</v>
      </c>
      <c r="N468" s="1132" t="s">
        <v>6165</v>
      </c>
      <c r="O468" s="1133" t="s">
        <v>15</v>
      </c>
      <c r="P468" s="1133" t="s">
        <v>16</v>
      </c>
      <c r="Q468" s="1106" t="s">
        <v>4262</v>
      </c>
      <c r="R468" s="1133" t="s">
        <v>3006</v>
      </c>
      <c r="S468" s="1132" t="s">
        <v>6175</v>
      </c>
      <c r="T468" s="1133" t="s">
        <v>22</v>
      </c>
      <c r="U468" s="1132">
        <v>30</v>
      </c>
      <c r="V468" s="1132" t="s">
        <v>6176</v>
      </c>
      <c r="W468" s="1134">
        <v>44945</v>
      </c>
      <c r="X468" s="1116">
        <v>46770</v>
      </c>
      <c r="Y468" s="1132" t="s">
        <v>5990</v>
      </c>
      <c r="Z468" s="1132" t="s">
        <v>6168</v>
      </c>
      <c r="AA468" s="1106" t="s">
        <v>4283</v>
      </c>
      <c r="AB468" s="1203">
        <v>45351</v>
      </c>
      <c r="AC468" s="1111" t="s">
        <v>4163</v>
      </c>
      <c r="AD468" s="1121"/>
    </row>
    <row r="469" spans="1:30" ht="15.75" customHeight="1">
      <c r="A469" s="1106" t="s">
        <v>10</v>
      </c>
      <c r="B469" s="1120" t="s">
        <v>11</v>
      </c>
      <c r="C469" s="1106" t="s">
        <v>176</v>
      </c>
      <c r="D469" s="1106" t="s">
        <v>374</v>
      </c>
      <c r="E469" s="1106" t="s">
        <v>3756</v>
      </c>
      <c r="F469" s="1107" t="str">
        <f t="array" ref="F469">IFERROR(INDEX(UIID!$K$2:$K1725, MATCH(CONCATENATE(B469,D469,G469,J469), UIID!$B$2:$B1725&amp;UIID!$D$2:$D1725&amp;UIID!$G$2:$G1725&amp;UIID!$H$2:$H1725, 0),), "Not Found")</f>
        <v>0722-0184</v>
      </c>
      <c r="G469" s="1120" t="s">
        <v>3884</v>
      </c>
      <c r="H469" s="1120"/>
      <c r="I469" s="1120" t="s">
        <v>6177</v>
      </c>
      <c r="J469" s="1120" t="s">
        <v>3885</v>
      </c>
      <c r="K469" s="1120">
        <v>10.3420900842368</v>
      </c>
      <c r="L469" s="1120">
        <v>123.92613498750499</v>
      </c>
      <c r="M469" s="1106" t="s">
        <v>6178</v>
      </c>
      <c r="N469" s="1120" t="s">
        <v>6179</v>
      </c>
      <c r="O469" s="1106" t="s">
        <v>15</v>
      </c>
      <c r="P469" s="1106" t="s">
        <v>16</v>
      </c>
      <c r="Q469" s="1120" t="s">
        <v>35</v>
      </c>
      <c r="R469" s="1106" t="s">
        <v>32</v>
      </c>
      <c r="S469" s="176" t="s">
        <v>39</v>
      </c>
      <c r="T469" s="1106" t="s">
        <v>4164</v>
      </c>
      <c r="U469" s="176">
        <v>184</v>
      </c>
      <c r="V469" s="1120" t="s">
        <v>6180</v>
      </c>
      <c r="W469" s="1116">
        <v>44967</v>
      </c>
      <c r="X469" s="1116">
        <v>46792</v>
      </c>
      <c r="Y469" s="1120" t="s">
        <v>6181</v>
      </c>
      <c r="Z469" s="1120" t="s">
        <v>6182</v>
      </c>
      <c r="AA469" s="1106" t="s">
        <v>4283</v>
      </c>
      <c r="AB469" s="579">
        <v>45351</v>
      </c>
      <c r="AC469" s="1111" t="s">
        <v>4163</v>
      </c>
      <c r="AD469" s="1121"/>
    </row>
    <row r="470" spans="1:30" ht="15.75" customHeight="1">
      <c r="A470" s="1106" t="s">
        <v>10</v>
      </c>
      <c r="B470" s="1120" t="s">
        <v>11</v>
      </c>
      <c r="C470" s="1106" t="s">
        <v>176</v>
      </c>
      <c r="D470" s="1106" t="s">
        <v>374</v>
      </c>
      <c r="E470" s="1106" t="s">
        <v>3756</v>
      </c>
      <c r="F470" s="1107" t="str">
        <f t="array" ref="F470">IFERROR(INDEX(UIID!$K$2:$K1725, MATCH(CONCATENATE(B470,D470,G470,J470), UIID!$B$2:$B1725&amp;UIID!$D$2:$D1725&amp;UIID!$G$2:$G1725&amp;UIID!$H$2:$H1725, 0),), "Not Found")</f>
        <v>0722-0141</v>
      </c>
      <c r="G470" s="1184" t="s">
        <v>3857</v>
      </c>
      <c r="H470" s="1120" t="s">
        <v>6183</v>
      </c>
      <c r="I470" s="1120" t="s">
        <v>6184</v>
      </c>
      <c r="J470" s="1120" t="s">
        <v>3858</v>
      </c>
      <c r="K470" s="1120">
        <v>10.324100252579401</v>
      </c>
      <c r="L470" s="1120">
        <v>123.908864555615</v>
      </c>
      <c r="M470" s="1120" t="s">
        <v>6185</v>
      </c>
      <c r="N470" s="1120" t="s">
        <v>6186</v>
      </c>
      <c r="O470" s="1106" t="s">
        <v>15</v>
      </c>
      <c r="P470" s="1106" t="s">
        <v>16</v>
      </c>
      <c r="Q470" s="1106" t="s">
        <v>4262</v>
      </c>
      <c r="R470" s="1106" t="s">
        <v>3006</v>
      </c>
      <c r="S470" s="1120" t="s">
        <v>6187</v>
      </c>
      <c r="T470" s="1106" t="s">
        <v>22</v>
      </c>
      <c r="U470" s="1120" t="s">
        <v>810</v>
      </c>
      <c r="V470" s="1138" t="s">
        <v>6188</v>
      </c>
      <c r="W470" s="1124">
        <v>45055</v>
      </c>
      <c r="X470" s="1116">
        <v>46883</v>
      </c>
      <c r="Y470" s="1120" t="s">
        <v>6189</v>
      </c>
      <c r="Z470" s="1120" t="s">
        <v>22</v>
      </c>
      <c r="AA470" s="1106" t="s">
        <v>4283</v>
      </c>
      <c r="AB470" s="575">
        <v>45539</v>
      </c>
      <c r="AC470" s="1111" t="s">
        <v>4163</v>
      </c>
      <c r="AD470" s="1121"/>
    </row>
    <row r="471" spans="1:30" ht="15.75" customHeight="1">
      <c r="A471" s="1106" t="s">
        <v>10</v>
      </c>
      <c r="B471" s="1120" t="s">
        <v>11</v>
      </c>
      <c r="C471" s="1106" t="s">
        <v>176</v>
      </c>
      <c r="D471" s="1106" t="s">
        <v>374</v>
      </c>
      <c r="E471" s="1106" t="s">
        <v>3756</v>
      </c>
      <c r="F471" s="1107" t="str">
        <f t="array" ref="F471">IFERROR(INDEX(UIID!$K$2:$K1725, MATCH(CONCATENATE(B471,D471,G471,J471), UIID!$B$2:$B1725&amp;UIID!$D$2:$D1725&amp;UIID!$G$2:$G1725&amp;UIID!$H$2:$H1725, 0),), "Not Found")</f>
        <v>0722-0141</v>
      </c>
      <c r="G471" s="1184" t="s">
        <v>3857</v>
      </c>
      <c r="H471" s="1120" t="s">
        <v>6183</v>
      </c>
      <c r="I471" s="1120" t="s">
        <v>6184</v>
      </c>
      <c r="J471" s="1120" t="s">
        <v>3858</v>
      </c>
      <c r="K471" s="1120">
        <v>10.324100252579401</v>
      </c>
      <c r="L471" s="1120">
        <v>123.908864555615</v>
      </c>
      <c r="M471" s="1120" t="s">
        <v>6185</v>
      </c>
      <c r="N471" s="1120" t="s">
        <v>6186</v>
      </c>
      <c r="O471" s="1106" t="s">
        <v>15</v>
      </c>
      <c r="P471" s="1106" t="s">
        <v>16</v>
      </c>
      <c r="Q471" s="1106" t="s">
        <v>4262</v>
      </c>
      <c r="R471" s="1106" t="s">
        <v>3006</v>
      </c>
      <c r="S471" s="1120" t="s">
        <v>6190</v>
      </c>
      <c r="T471" s="1106" t="s">
        <v>22</v>
      </c>
      <c r="U471" s="1120" t="s">
        <v>963</v>
      </c>
      <c r="V471" s="1199" t="s">
        <v>6191</v>
      </c>
      <c r="W471" s="1124">
        <v>45055</v>
      </c>
      <c r="X471" s="1116">
        <v>46883</v>
      </c>
      <c r="Y471" s="1120" t="s">
        <v>6189</v>
      </c>
      <c r="Z471" s="1120" t="s">
        <v>22</v>
      </c>
      <c r="AA471" s="1106" t="s">
        <v>4283</v>
      </c>
      <c r="AB471" s="575">
        <v>45539</v>
      </c>
      <c r="AC471" s="1111" t="s">
        <v>4163</v>
      </c>
      <c r="AD471" s="1121"/>
    </row>
    <row r="472" spans="1:30" ht="15.75" customHeight="1">
      <c r="A472" s="1106" t="s">
        <v>10</v>
      </c>
      <c r="B472" s="1120" t="s">
        <v>11</v>
      </c>
      <c r="C472" s="1120" t="s">
        <v>509</v>
      </c>
      <c r="D472" s="1106" t="s">
        <v>551</v>
      </c>
      <c r="E472" s="1106" t="s">
        <v>30</v>
      </c>
      <c r="F472" s="1107" t="str">
        <f t="array" ref="F472">IFERROR(INDEX(UIID!$K$2:$K1725, MATCH(CONCATENATE(B472,D472,G472,J472), UIID!$B$2:$B1725&amp;UIID!$D$2:$D1725&amp;UIID!$G$2:$G1725&amp;UIID!$H$2:$H1725, 0),), "Not Found")</f>
        <v>0722-0073</v>
      </c>
      <c r="G472" s="1120" t="s">
        <v>1662</v>
      </c>
      <c r="H472" s="1120"/>
      <c r="I472" s="1120" t="s">
        <v>6124</v>
      </c>
      <c r="J472" s="1184" t="s">
        <v>3792</v>
      </c>
      <c r="K472" s="1120">
        <v>11.0339924212638</v>
      </c>
      <c r="L472" s="1120">
        <v>124.00110840782899</v>
      </c>
      <c r="M472" s="1106" t="s">
        <v>1664</v>
      </c>
      <c r="N472" s="1120" t="s">
        <v>6126</v>
      </c>
      <c r="O472" s="1106" t="s">
        <v>15</v>
      </c>
      <c r="P472" s="1106" t="s">
        <v>16</v>
      </c>
      <c r="Q472" s="1120" t="s">
        <v>35</v>
      </c>
      <c r="R472" s="1106" t="s">
        <v>2230</v>
      </c>
      <c r="S472" s="1120" t="s">
        <v>1096</v>
      </c>
      <c r="T472" s="1106" t="s">
        <v>4164</v>
      </c>
      <c r="U472" s="1120">
        <v>581</v>
      </c>
      <c r="V472" s="1120" t="s">
        <v>6192</v>
      </c>
      <c r="W472" s="1116">
        <v>45672</v>
      </c>
      <c r="X472" s="1116">
        <v>47499</v>
      </c>
      <c r="Y472" s="1120" t="s">
        <v>6193</v>
      </c>
      <c r="Z472" s="1120" t="s">
        <v>6194</v>
      </c>
      <c r="AA472" s="1169">
        <v>46683</v>
      </c>
      <c r="AB472" s="575">
        <v>45421</v>
      </c>
      <c r="AC472" s="1111" t="s">
        <v>4163</v>
      </c>
      <c r="AD472" s="1121"/>
    </row>
    <row r="473" spans="1:30" ht="15.75" customHeight="1">
      <c r="A473" s="1106" t="s">
        <v>10</v>
      </c>
      <c r="B473" s="1120" t="s">
        <v>11</v>
      </c>
      <c r="C473" s="1106" t="s">
        <v>176</v>
      </c>
      <c r="D473" s="1106" t="s">
        <v>3759</v>
      </c>
      <c r="E473" s="1106" t="s">
        <v>3756</v>
      </c>
      <c r="F473" s="1107" t="str">
        <f t="array" ref="F473">IFERROR(INDEX(UIID!$K$2:$K1725, MATCH(CONCATENATE(B473,D473,G473,J473), UIID!$B$2:$B1725&amp;UIID!$D$2:$D1725&amp;UIID!$G$2:$G1725&amp;UIID!$H$2:$H1725, 0),), "Not Found")</f>
        <v>0722-0096</v>
      </c>
      <c r="G473" s="1120" t="s">
        <v>2216</v>
      </c>
      <c r="H473" s="1120"/>
      <c r="I473" s="1120" t="s">
        <v>5968</v>
      </c>
      <c r="J473" s="1120" t="s">
        <v>3807</v>
      </c>
      <c r="K473" s="1120">
        <v>10.309713157831601</v>
      </c>
      <c r="L473" s="1120">
        <v>123.993229336654</v>
      </c>
      <c r="M473" s="1120" t="s">
        <v>2217</v>
      </c>
      <c r="N473" s="1120" t="s">
        <v>6195</v>
      </c>
      <c r="O473" s="1106" t="s">
        <v>15</v>
      </c>
      <c r="P473" s="1106" t="s">
        <v>16</v>
      </c>
      <c r="Q473" s="1120" t="s">
        <v>35</v>
      </c>
      <c r="R473" s="1106" t="s">
        <v>2230</v>
      </c>
      <c r="S473" s="1120" t="s">
        <v>1096</v>
      </c>
      <c r="T473" s="1106" t="s">
        <v>4164</v>
      </c>
      <c r="U473" s="1120">
        <v>581</v>
      </c>
      <c r="V473" s="1120" t="s">
        <v>6196</v>
      </c>
      <c r="W473" s="1116">
        <v>44988</v>
      </c>
      <c r="X473" s="1116">
        <v>46814</v>
      </c>
      <c r="Y473" s="1120" t="s">
        <v>6197</v>
      </c>
      <c r="Z473" s="1120" t="s">
        <v>6198</v>
      </c>
      <c r="AA473" s="1169">
        <v>46425</v>
      </c>
      <c r="AB473" s="575">
        <v>45483</v>
      </c>
      <c r="AC473" s="1111" t="s">
        <v>4163</v>
      </c>
      <c r="AD473" s="1121"/>
    </row>
    <row r="474" spans="1:30" ht="15.75" customHeight="1">
      <c r="A474" s="1106" t="s">
        <v>10</v>
      </c>
      <c r="B474" s="1120" t="s">
        <v>11</v>
      </c>
      <c r="C474" s="1120" t="s">
        <v>378</v>
      </c>
      <c r="D474" s="1106" t="s">
        <v>3814</v>
      </c>
      <c r="E474" s="1106" t="s">
        <v>28</v>
      </c>
      <c r="F474" s="1107" t="str">
        <f t="array" ref="F474">IFERROR(INDEX(UIID!$K$2:$K1725, MATCH(CONCATENATE(B474,D474,G474,J474), UIID!$B$2:$B1725&amp;UIID!$D$2:$D1725&amp;UIID!$G$2:$G1725&amp;UIID!$H$2:$H1725, 0),), "Not Found")</f>
        <v>0722-0181</v>
      </c>
      <c r="G474" s="1120" t="s">
        <v>3880</v>
      </c>
      <c r="H474" s="1120"/>
      <c r="I474" s="1120" t="s">
        <v>6199</v>
      </c>
      <c r="J474" s="1120" t="s">
        <v>3881</v>
      </c>
      <c r="K474" s="1120">
        <v>10.356225924980899</v>
      </c>
      <c r="L474" s="1120">
        <v>123.98540410781899</v>
      </c>
      <c r="M474" s="1120">
        <v>9777546152</v>
      </c>
      <c r="N474" s="1120" t="s">
        <v>6200</v>
      </c>
      <c r="O474" s="1106" t="s">
        <v>15</v>
      </c>
      <c r="P474" s="1106" t="s">
        <v>16</v>
      </c>
      <c r="Q474" s="1120" t="s">
        <v>35</v>
      </c>
      <c r="R474" s="1106" t="s">
        <v>84</v>
      </c>
      <c r="S474" s="1120" t="s">
        <v>85</v>
      </c>
      <c r="T474" s="1106" t="s">
        <v>4164</v>
      </c>
      <c r="U474" s="1120">
        <v>495</v>
      </c>
      <c r="V474" s="1120" t="s">
        <v>6201</v>
      </c>
      <c r="W474" s="1116">
        <v>44991</v>
      </c>
      <c r="X474" s="1116">
        <v>46817</v>
      </c>
      <c r="Y474" s="1120" t="s">
        <v>6202</v>
      </c>
      <c r="Z474" s="1120" t="s">
        <v>6203</v>
      </c>
      <c r="AA474" s="1169">
        <v>46420</v>
      </c>
      <c r="AB474" s="575">
        <v>45546</v>
      </c>
      <c r="AC474" s="1111" t="s">
        <v>4163</v>
      </c>
      <c r="AD474" s="1121"/>
    </row>
    <row r="475" spans="1:30" ht="15.75" customHeight="1">
      <c r="A475" s="1106" t="s">
        <v>10</v>
      </c>
      <c r="B475" s="1120" t="s">
        <v>11</v>
      </c>
      <c r="C475" s="1106" t="s">
        <v>176</v>
      </c>
      <c r="D475" s="1106" t="s">
        <v>3759</v>
      </c>
      <c r="E475" s="1106" t="s">
        <v>3756</v>
      </c>
      <c r="F475" s="1107" t="str">
        <f t="array" ref="F475">IFERROR(INDEX(UIID!$K$2:$K1725, MATCH(CONCATENATE(B475,D475,G475,J475), UIID!$B$2:$B1725&amp;UIID!$D$2:$D1725&amp;UIID!$G$2:$G1725&amp;UIID!$H$2:$H1725, 0),), "Not Found")</f>
        <v>0722-0140</v>
      </c>
      <c r="G475" s="1120" t="s">
        <v>3855</v>
      </c>
      <c r="H475" s="1120"/>
      <c r="I475" s="1120" t="s">
        <v>6204</v>
      </c>
      <c r="J475" s="1120" t="s">
        <v>3856</v>
      </c>
      <c r="K475" s="1120">
        <v>10.3003446644306</v>
      </c>
      <c r="L475" s="1120">
        <v>124.00795358083199</v>
      </c>
      <c r="M475" s="1204" t="s">
        <v>6205</v>
      </c>
      <c r="N475" s="1120" t="s">
        <v>6206</v>
      </c>
      <c r="O475" s="1106" t="s">
        <v>15</v>
      </c>
      <c r="P475" s="1106" t="s">
        <v>16</v>
      </c>
      <c r="Q475" s="1106" t="s">
        <v>4262</v>
      </c>
      <c r="R475" s="1106" t="s">
        <v>3006</v>
      </c>
      <c r="S475" s="1120" t="s">
        <v>625</v>
      </c>
      <c r="T475" s="1106" t="s">
        <v>22</v>
      </c>
      <c r="U475" s="1120">
        <v>120</v>
      </c>
      <c r="V475" s="1120" t="s">
        <v>6207</v>
      </c>
      <c r="W475" s="1116">
        <v>44995</v>
      </c>
      <c r="X475" s="1116">
        <v>46821</v>
      </c>
      <c r="Y475" s="1120" t="s">
        <v>6208</v>
      </c>
      <c r="Z475" s="1120" t="s">
        <v>6209</v>
      </c>
      <c r="AA475" s="1169">
        <v>44995</v>
      </c>
      <c r="AB475" s="575">
        <v>45429</v>
      </c>
      <c r="AC475" s="1111" t="s">
        <v>4163</v>
      </c>
      <c r="AD475" s="1121"/>
    </row>
    <row r="476" spans="1:30" ht="15.75" customHeight="1">
      <c r="A476" s="1106" t="s">
        <v>10</v>
      </c>
      <c r="B476" s="1120" t="s">
        <v>11</v>
      </c>
      <c r="C476" s="1106" t="s">
        <v>176</v>
      </c>
      <c r="D476" s="1106" t="s">
        <v>3759</v>
      </c>
      <c r="E476" s="1106" t="s">
        <v>3756</v>
      </c>
      <c r="F476" s="1107" t="str">
        <f t="array" ref="F476">IFERROR(INDEX(UIID!$K$2:$K1725, MATCH(CONCATENATE(B476,D476,G476,J476), UIID!$B$2:$B1725&amp;UIID!$D$2:$D1725&amp;UIID!$G$2:$G1725&amp;UIID!$H$2:$H1725, 0),), "Not Found")</f>
        <v>0722-0140</v>
      </c>
      <c r="G476" s="1120" t="s">
        <v>3855</v>
      </c>
      <c r="H476" s="1120"/>
      <c r="I476" s="1120" t="s">
        <v>6204</v>
      </c>
      <c r="J476" s="1120" t="s">
        <v>3856</v>
      </c>
      <c r="K476" s="1120">
        <v>10.3003446644306</v>
      </c>
      <c r="L476" s="1120">
        <v>124.00795358083199</v>
      </c>
      <c r="M476" s="1204" t="s">
        <v>6205</v>
      </c>
      <c r="N476" s="1120" t="s">
        <v>6206</v>
      </c>
      <c r="O476" s="1106" t="s">
        <v>15</v>
      </c>
      <c r="P476" s="1106" t="s">
        <v>16</v>
      </c>
      <c r="Q476" s="1106" t="s">
        <v>4262</v>
      </c>
      <c r="R476" s="1106" t="s">
        <v>3006</v>
      </c>
      <c r="S476" s="1120" t="s">
        <v>633</v>
      </c>
      <c r="T476" s="1106" t="s">
        <v>22</v>
      </c>
      <c r="U476" s="1120">
        <v>120</v>
      </c>
      <c r="V476" s="1120" t="s">
        <v>6210</v>
      </c>
      <c r="W476" s="1116">
        <v>44995</v>
      </c>
      <c r="X476" s="1116">
        <v>46821</v>
      </c>
      <c r="Y476" s="1120" t="s">
        <v>6208</v>
      </c>
      <c r="Z476" s="1120" t="s">
        <v>6209</v>
      </c>
      <c r="AA476" s="1169">
        <v>44995</v>
      </c>
      <c r="AB476" s="575">
        <v>45429</v>
      </c>
      <c r="AC476" s="1111" t="s">
        <v>4163</v>
      </c>
      <c r="AD476" s="1121"/>
    </row>
    <row r="477" spans="1:30" ht="15.75" customHeight="1">
      <c r="A477" s="1106" t="s">
        <v>10</v>
      </c>
      <c r="B477" s="1120" t="s">
        <v>11</v>
      </c>
      <c r="C477" s="1106" t="s">
        <v>176</v>
      </c>
      <c r="D477" s="1106" t="s">
        <v>3759</v>
      </c>
      <c r="E477" s="1106" t="s">
        <v>3756</v>
      </c>
      <c r="F477" s="1107" t="str">
        <f t="array" ref="F477">IFERROR(INDEX(UIID!$K$2:$K1725, MATCH(CONCATENATE(B477,D477,G477,J477), UIID!$B$2:$B1725&amp;UIID!$D$2:$D1725&amp;UIID!$G$2:$G1725&amp;UIID!$H$2:$H1725, 0),), "Not Found")</f>
        <v>0722-0140</v>
      </c>
      <c r="G477" s="1120" t="s">
        <v>3855</v>
      </c>
      <c r="H477" s="1120"/>
      <c r="I477" s="1120" t="s">
        <v>6204</v>
      </c>
      <c r="J477" s="1120" t="s">
        <v>3856</v>
      </c>
      <c r="K477" s="1120">
        <v>10.3003446644306</v>
      </c>
      <c r="L477" s="1120">
        <v>124.00795358083199</v>
      </c>
      <c r="M477" s="1204" t="s">
        <v>6205</v>
      </c>
      <c r="N477" s="1120" t="s">
        <v>6206</v>
      </c>
      <c r="O477" s="1106" t="s">
        <v>15</v>
      </c>
      <c r="P477" s="1106" t="s">
        <v>16</v>
      </c>
      <c r="Q477" s="1106" t="s">
        <v>4262</v>
      </c>
      <c r="R477" s="1106" t="s">
        <v>3006</v>
      </c>
      <c r="S477" s="1120" t="s">
        <v>634</v>
      </c>
      <c r="T477" s="1106" t="s">
        <v>22</v>
      </c>
      <c r="U477" s="1120">
        <v>120</v>
      </c>
      <c r="V477" s="1120" t="s">
        <v>6211</v>
      </c>
      <c r="W477" s="1116">
        <v>44995</v>
      </c>
      <c r="X477" s="1116">
        <v>46821</v>
      </c>
      <c r="Y477" s="1120" t="s">
        <v>6208</v>
      </c>
      <c r="Z477" s="1120" t="s">
        <v>6209</v>
      </c>
      <c r="AA477" s="1169">
        <v>44995</v>
      </c>
      <c r="AB477" s="575">
        <v>45429</v>
      </c>
      <c r="AC477" s="1111" t="s">
        <v>4163</v>
      </c>
      <c r="AD477" s="1121"/>
    </row>
    <row r="478" spans="1:30" ht="15.75" customHeight="1">
      <c r="A478" s="1106" t="s">
        <v>10</v>
      </c>
      <c r="B478" s="1120" t="s">
        <v>11</v>
      </c>
      <c r="C478" s="1106" t="s">
        <v>176</v>
      </c>
      <c r="D478" s="1106" t="s">
        <v>3759</v>
      </c>
      <c r="E478" s="1106" t="s">
        <v>3756</v>
      </c>
      <c r="F478" s="1107" t="str">
        <f t="array" ref="F478">IFERROR(INDEX(UIID!$K$2:$K1725, MATCH(CONCATENATE(B478,D478,G478,J478), UIID!$B$2:$B1725&amp;UIID!$D$2:$D1725&amp;UIID!$G$2:$G1725&amp;UIID!$H$2:$H1725, 0),), "Not Found")</f>
        <v>0722-0140</v>
      </c>
      <c r="G478" s="1120" t="s">
        <v>3855</v>
      </c>
      <c r="H478" s="1120"/>
      <c r="I478" s="1120" t="s">
        <v>6204</v>
      </c>
      <c r="J478" s="1120" t="s">
        <v>3856</v>
      </c>
      <c r="K478" s="1120">
        <v>10.3003446644306</v>
      </c>
      <c r="L478" s="1120">
        <v>124.00795358083199</v>
      </c>
      <c r="M478" s="1204" t="s">
        <v>6205</v>
      </c>
      <c r="N478" s="1120" t="s">
        <v>6206</v>
      </c>
      <c r="O478" s="1106" t="s">
        <v>15</v>
      </c>
      <c r="P478" s="1106" t="s">
        <v>16</v>
      </c>
      <c r="Q478" s="1106" t="s">
        <v>4262</v>
      </c>
      <c r="R478" s="1106" t="s">
        <v>3006</v>
      </c>
      <c r="S478" s="1120" t="s">
        <v>635</v>
      </c>
      <c r="T478" s="1106" t="s">
        <v>22</v>
      </c>
      <c r="U478" s="1120">
        <v>120</v>
      </c>
      <c r="V478" s="1120" t="s">
        <v>6212</v>
      </c>
      <c r="W478" s="1116">
        <v>44995</v>
      </c>
      <c r="X478" s="1116">
        <v>46821</v>
      </c>
      <c r="Y478" s="1120" t="s">
        <v>6208</v>
      </c>
      <c r="Z478" s="1120" t="s">
        <v>6209</v>
      </c>
      <c r="AA478" s="1169">
        <v>44995</v>
      </c>
      <c r="AB478" s="575">
        <v>45429</v>
      </c>
      <c r="AC478" s="1111" t="s">
        <v>4163</v>
      </c>
      <c r="AD478" s="1121"/>
    </row>
    <row r="479" spans="1:30" ht="15.75" customHeight="1">
      <c r="A479" s="1106" t="s">
        <v>10</v>
      </c>
      <c r="B479" s="1120" t="s">
        <v>11</v>
      </c>
      <c r="C479" s="1106" t="s">
        <v>176</v>
      </c>
      <c r="D479" s="1106" t="s">
        <v>3759</v>
      </c>
      <c r="E479" s="1106" t="s">
        <v>3756</v>
      </c>
      <c r="F479" s="1107" t="str">
        <f t="array" ref="F479">IFERROR(INDEX(UIID!$K$2:$K1725, MATCH(CONCATENATE(B479,D479,G479,J479), UIID!$B$2:$B1725&amp;UIID!$D$2:$D1725&amp;UIID!$G$2:$G1725&amp;UIID!$H$2:$H1725, 0),), "Not Found")</f>
        <v>0722-0140</v>
      </c>
      <c r="G479" s="1120" t="s">
        <v>3855</v>
      </c>
      <c r="H479" s="1120"/>
      <c r="I479" s="1120" t="s">
        <v>6204</v>
      </c>
      <c r="J479" s="1120" t="s">
        <v>3856</v>
      </c>
      <c r="K479" s="1120">
        <v>10.3003446644306</v>
      </c>
      <c r="L479" s="1120">
        <v>124.00795358083199</v>
      </c>
      <c r="M479" s="1204" t="s">
        <v>6205</v>
      </c>
      <c r="N479" s="1120" t="s">
        <v>6206</v>
      </c>
      <c r="O479" s="1106" t="s">
        <v>15</v>
      </c>
      <c r="P479" s="1106" t="s">
        <v>16</v>
      </c>
      <c r="Q479" s="1106" t="s">
        <v>4262</v>
      </c>
      <c r="R479" s="1106" t="s">
        <v>3006</v>
      </c>
      <c r="S479" s="1120" t="s">
        <v>636</v>
      </c>
      <c r="T479" s="1106" t="s">
        <v>22</v>
      </c>
      <c r="U479" s="1120">
        <v>120</v>
      </c>
      <c r="V479" s="1120" t="s">
        <v>6213</v>
      </c>
      <c r="W479" s="1116">
        <v>44995</v>
      </c>
      <c r="X479" s="1116">
        <v>46821</v>
      </c>
      <c r="Y479" s="1120" t="s">
        <v>6208</v>
      </c>
      <c r="Z479" s="1120" t="s">
        <v>6209</v>
      </c>
      <c r="AA479" s="1169">
        <v>44995</v>
      </c>
      <c r="AB479" s="575">
        <v>45429</v>
      </c>
      <c r="AC479" s="1111" t="s">
        <v>4163</v>
      </c>
      <c r="AD479" s="1121"/>
    </row>
    <row r="480" spans="1:30" ht="15.75" customHeight="1">
      <c r="A480" s="1106" t="s">
        <v>10</v>
      </c>
      <c r="B480" s="1120" t="s">
        <v>11</v>
      </c>
      <c r="C480" s="1106" t="s">
        <v>176</v>
      </c>
      <c r="D480" s="1106" t="s">
        <v>3759</v>
      </c>
      <c r="E480" s="1106" t="s">
        <v>3756</v>
      </c>
      <c r="F480" s="1107" t="str">
        <f t="array" ref="F480">IFERROR(INDEX(UIID!$K$2:$K1725, MATCH(CONCATENATE(B480,D480,G480,J480), UIID!$B$2:$B1725&amp;UIID!$D$2:$D1725&amp;UIID!$G$2:$G1725&amp;UIID!$H$2:$H1725, 0),), "Not Found")</f>
        <v>0722-0140</v>
      </c>
      <c r="G480" s="1120" t="s">
        <v>3855</v>
      </c>
      <c r="H480" s="1120"/>
      <c r="I480" s="1120" t="s">
        <v>6204</v>
      </c>
      <c r="J480" s="1120" t="s">
        <v>3856</v>
      </c>
      <c r="K480" s="1120">
        <v>10.3003446644306</v>
      </c>
      <c r="L480" s="1120">
        <v>124.00795358083199</v>
      </c>
      <c r="M480" s="1204" t="s">
        <v>6205</v>
      </c>
      <c r="N480" s="1120" t="s">
        <v>6206</v>
      </c>
      <c r="O480" s="1106" t="s">
        <v>15</v>
      </c>
      <c r="P480" s="1106" t="s">
        <v>16</v>
      </c>
      <c r="Q480" s="1106" t="s">
        <v>4262</v>
      </c>
      <c r="R480" s="1106" t="s">
        <v>3006</v>
      </c>
      <c r="S480" s="1120" t="s">
        <v>637</v>
      </c>
      <c r="T480" s="1106" t="s">
        <v>22</v>
      </c>
      <c r="U480" s="1120">
        <v>120</v>
      </c>
      <c r="V480" s="1120" t="s">
        <v>6214</v>
      </c>
      <c r="W480" s="1116">
        <v>44995</v>
      </c>
      <c r="X480" s="1116">
        <v>46821</v>
      </c>
      <c r="Y480" s="1120" t="s">
        <v>6208</v>
      </c>
      <c r="Z480" s="1120" t="s">
        <v>6209</v>
      </c>
      <c r="AA480" s="1169">
        <v>44995</v>
      </c>
      <c r="AB480" s="575">
        <v>45429</v>
      </c>
      <c r="AC480" s="1111" t="s">
        <v>4163</v>
      </c>
      <c r="AD480" s="1121"/>
    </row>
    <row r="481" spans="1:30" ht="15.75" customHeight="1">
      <c r="A481" s="1106" t="s">
        <v>10</v>
      </c>
      <c r="B481" s="1120" t="s">
        <v>11</v>
      </c>
      <c r="C481" s="1106" t="s">
        <v>176</v>
      </c>
      <c r="D481" s="1106" t="s">
        <v>3759</v>
      </c>
      <c r="E481" s="1106" t="s">
        <v>3756</v>
      </c>
      <c r="F481" s="1107" t="str">
        <f t="array" ref="F481">IFERROR(INDEX(UIID!$K$2:$K1725, MATCH(CONCATENATE(B481,D481,G481,J481), UIID!$B$2:$B1725&amp;UIID!$D$2:$D1725&amp;UIID!$G$2:$G1725&amp;UIID!$H$2:$H1725, 0),), "Not Found")</f>
        <v>0722-0140</v>
      </c>
      <c r="G481" s="1120" t="s">
        <v>3855</v>
      </c>
      <c r="H481" s="1120"/>
      <c r="I481" s="1120" t="s">
        <v>6204</v>
      </c>
      <c r="J481" s="1120" t="s">
        <v>3856</v>
      </c>
      <c r="K481" s="1120">
        <v>10.3003446644306</v>
      </c>
      <c r="L481" s="1120">
        <v>124.00795358083199</v>
      </c>
      <c r="M481" s="1204" t="s">
        <v>6205</v>
      </c>
      <c r="N481" s="1120" t="s">
        <v>6206</v>
      </c>
      <c r="O481" s="1106" t="s">
        <v>15</v>
      </c>
      <c r="P481" s="1106" t="s">
        <v>16</v>
      </c>
      <c r="Q481" s="1106" t="s">
        <v>4262</v>
      </c>
      <c r="R481" s="1106" t="s">
        <v>3006</v>
      </c>
      <c r="S481" s="1120" t="s">
        <v>627</v>
      </c>
      <c r="T481" s="1106" t="s">
        <v>22</v>
      </c>
      <c r="U481" s="1120">
        <v>130</v>
      </c>
      <c r="V481" s="1120" t="s">
        <v>6215</v>
      </c>
      <c r="W481" s="1116">
        <v>44995</v>
      </c>
      <c r="X481" s="1116">
        <v>46821</v>
      </c>
      <c r="Y481" s="1120" t="s">
        <v>6208</v>
      </c>
      <c r="Z481" s="1120" t="s">
        <v>6209</v>
      </c>
      <c r="AA481" s="1169">
        <v>44995</v>
      </c>
      <c r="AB481" s="575">
        <v>45429</v>
      </c>
      <c r="AC481" s="1111" t="s">
        <v>4163</v>
      </c>
      <c r="AD481" s="1121"/>
    </row>
    <row r="482" spans="1:30" ht="15.75" customHeight="1">
      <c r="A482" s="1106" t="s">
        <v>10</v>
      </c>
      <c r="B482" s="1120" t="s">
        <v>11</v>
      </c>
      <c r="C482" s="1106" t="s">
        <v>176</v>
      </c>
      <c r="D482" s="1106" t="s">
        <v>3759</v>
      </c>
      <c r="E482" s="1106" t="s">
        <v>3756</v>
      </c>
      <c r="F482" s="1107" t="str">
        <f t="array" ref="F482">IFERROR(INDEX(UIID!$K$2:$K1725, MATCH(CONCATENATE(B482,D482,G482,J482), UIID!$B$2:$B1725&amp;UIID!$D$2:$D1725&amp;UIID!$G$2:$G1725&amp;UIID!$H$2:$H1725, 0),), "Not Found")</f>
        <v>0722-0140</v>
      </c>
      <c r="G482" s="1120" t="s">
        <v>3855</v>
      </c>
      <c r="H482" s="1120"/>
      <c r="I482" s="1120" t="s">
        <v>6204</v>
      </c>
      <c r="J482" s="1120" t="s">
        <v>3856</v>
      </c>
      <c r="K482" s="1120">
        <v>10.3003446644306</v>
      </c>
      <c r="L482" s="1120">
        <v>124.00795358083199</v>
      </c>
      <c r="M482" s="1204" t="s">
        <v>6205</v>
      </c>
      <c r="N482" s="1120" t="s">
        <v>6206</v>
      </c>
      <c r="O482" s="1106" t="s">
        <v>15</v>
      </c>
      <c r="P482" s="1106" t="s">
        <v>16</v>
      </c>
      <c r="Q482" s="1106" t="s">
        <v>4262</v>
      </c>
      <c r="R482" s="1106" t="s">
        <v>3006</v>
      </c>
      <c r="S482" s="1120" t="s">
        <v>630</v>
      </c>
      <c r="T482" s="1106" t="s">
        <v>22</v>
      </c>
      <c r="U482" s="1120">
        <v>150</v>
      </c>
      <c r="V482" s="1120" t="s">
        <v>6216</v>
      </c>
      <c r="W482" s="1116">
        <v>44995</v>
      </c>
      <c r="X482" s="1116">
        <v>46821</v>
      </c>
      <c r="Y482" s="1120" t="s">
        <v>6208</v>
      </c>
      <c r="Z482" s="1120" t="s">
        <v>6209</v>
      </c>
      <c r="AA482" s="1169">
        <v>44995</v>
      </c>
      <c r="AB482" s="575">
        <v>45429</v>
      </c>
      <c r="AC482" s="1111" t="s">
        <v>4163</v>
      </c>
      <c r="AD482" s="1121"/>
    </row>
    <row r="483" spans="1:30" ht="15.75" customHeight="1">
      <c r="A483" s="1106" t="s">
        <v>10</v>
      </c>
      <c r="B483" s="1106" t="s">
        <v>11</v>
      </c>
      <c r="C483" s="1106" t="s">
        <v>378</v>
      </c>
      <c r="D483" s="1106" t="s">
        <v>909</v>
      </c>
      <c r="E483" s="1106" t="s">
        <v>123</v>
      </c>
      <c r="F483" s="1107" t="str">
        <f t="array" ref="F483">IFERROR(INDEX(UIID!$K$2:$K1725, MATCH(CONCATENATE(B483,D483,G483,J483), UIID!$B$2:$B1725&amp;UIID!$D$2:$D1725&amp;UIID!$G$2:$G1725&amp;UIID!$H$2:$H1725, 0),), "Not Found")</f>
        <v>0722-0108</v>
      </c>
      <c r="G483" s="1108" t="s">
        <v>3654</v>
      </c>
      <c r="H483" s="1106"/>
      <c r="I483" s="1106" t="s">
        <v>5333</v>
      </c>
      <c r="J483" s="1106" t="s">
        <v>3823</v>
      </c>
      <c r="K483" s="1157">
        <v>10.391501</v>
      </c>
      <c r="L483" s="1157">
        <v>123.999634</v>
      </c>
      <c r="M483" s="1106" t="s">
        <v>911</v>
      </c>
      <c r="N483" s="1106"/>
      <c r="O483" s="1106" t="s">
        <v>15</v>
      </c>
      <c r="P483" s="1106" t="s">
        <v>16</v>
      </c>
      <c r="Q483" s="1106" t="s">
        <v>35</v>
      </c>
      <c r="R483" s="1106" t="s">
        <v>87</v>
      </c>
      <c r="S483" s="1106" t="s">
        <v>88</v>
      </c>
      <c r="T483" s="1106" t="s">
        <v>4164</v>
      </c>
      <c r="U483" s="1120" t="s">
        <v>2257</v>
      </c>
      <c r="V483" s="1120" t="s">
        <v>6217</v>
      </c>
      <c r="W483" s="1116">
        <v>45384</v>
      </c>
      <c r="X483" s="1116">
        <v>47211</v>
      </c>
      <c r="Y483" s="1106" t="s">
        <v>6218</v>
      </c>
      <c r="Z483" s="1106" t="s">
        <v>6219</v>
      </c>
      <c r="AA483" s="1117">
        <v>45247</v>
      </c>
      <c r="AB483" s="529">
        <v>45462</v>
      </c>
      <c r="AC483" s="1111" t="s">
        <v>4163</v>
      </c>
      <c r="AD483" s="1114">
        <v>44237</v>
      </c>
    </row>
    <row r="484" spans="1:30" ht="15.75" customHeight="1">
      <c r="A484" s="1106" t="s">
        <v>10</v>
      </c>
      <c r="B484" s="1106" t="s">
        <v>11</v>
      </c>
      <c r="C484" s="1106" t="s">
        <v>378</v>
      </c>
      <c r="D484" s="1106" t="s">
        <v>909</v>
      </c>
      <c r="E484" s="1106" t="s">
        <v>123</v>
      </c>
      <c r="F484" s="1107" t="str">
        <f t="array" ref="F484">IFERROR(INDEX(UIID!$K$2:$K1725, MATCH(CONCATENATE(B484,D484,G484,J484), UIID!$B$2:$B1725&amp;UIID!$D$2:$D1725&amp;UIID!$G$2:$G1725&amp;UIID!$H$2:$H1725, 0),), "Not Found")</f>
        <v>0722-0108</v>
      </c>
      <c r="G484" s="1108" t="s">
        <v>3654</v>
      </c>
      <c r="H484" s="1106"/>
      <c r="I484" s="1106" t="s">
        <v>5333</v>
      </c>
      <c r="J484" s="1106" t="s">
        <v>3823</v>
      </c>
      <c r="K484" s="1157">
        <v>10.391501</v>
      </c>
      <c r="L484" s="1157">
        <v>123.999634</v>
      </c>
      <c r="M484" s="1106" t="s">
        <v>911</v>
      </c>
      <c r="N484" s="1106"/>
      <c r="O484" s="1106" t="s">
        <v>15</v>
      </c>
      <c r="P484" s="1106" t="s">
        <v>16</v>
      </c>
      <c r="Q484" s="1106" t="s">
        <v>35</v>
      </c>
      <c r="R484" s="1106" t="s">
        <v>84</v>
      </c>
      <c r="S484" s="1106" t="s">
        <v>93</v>
      </c>
      <c r="T484" s="1106" t="s">
        <v>4213</v>
      </c>
      <c r="U484" s="1120" t="s">
        <v>2237</v>
      </c>
      <c r="V484" s="1120" t="s">
        <v>6220</v>
      </c>
      <c r="W484" s="1116">
        <v>44993</v>
      </c>
      <c r="X484" s="1116">
        <v>46821</v>
      </c>
      <c r="Y484" s="1106" t="s">
        <v>6221</v>
      </c>
      <c r="Z484" s="1106" t="s">
        <v>6222</v>
      </c>
      <c r="AA484" s="1175">
        <v>44420</v>
      </c>
      <c r="AB484" s="529">
        <v>45462</v>
      </c>
      <c r="AC484" s="1111" t="s">
        <v>4163</v>
      </c>
      <c r="AD484" s="1114">
        <v>43768</v>
      </c>
    </row>
    <row r="485" spans="1:30" ht="15.75" customHeight="1">
      <c r="A485" s="1106" t="s">
        <v>10</v>
      </c>
      <c r="B485" s="1106" t="s">
        <v>11</v>
      </c>
      <c r="C485" s="1106" t="s">
        <v>378</v>
      </c>
      <c r="D485" s="1106" t="s">
        <v>909</v>
      </c>
      <c r="E485" s="1106" t="s">
        <v>123</v>
      </c>
      <c r="F485" s="1107" t="str">
        <f t="array" ref="F485">IFERROR(INDEX(UIID!$K$2:$K1725, MATCH(CONCATENATE(B485,D485,G485,J485), UIID!$B$2:$B1725&amp;UIID!$D$2:$D1725&amp;UIID!$G$2:$G1725&amp;UIID!$H$2:$H1725, 0),), "Not Found")</f>
        <v>0722-0108</v>
      </c>
      <c r="G485" s="1108" t="s">
        <v>3654</v>
      </c>
      <c r="H485" s="1106"/>
      <c r="I485" s="1106" t="s">
        <v>5333</v>
      </c>
      <c r="J485" s="1106" t="s">
        <v>3823</v>
      </c>
      <c r="K485" s="1157">
        <v>10.391501</v>
      </c>
      <c r="L485" s="1157">
        <v>123.999634</v>
      </c>
      <c r="M485" s="1106" t="s">
        <v>911</v>
      </c>
      <c r="N485" s="1106"/>
      <c r="O485" s="1106" t="s">
        <v>15</v>
      </c>
      <c r="P485" s="1106" t="s">
        <v>16</v>
      </c>
      <c r="Q485" s="1106" t="s">
        <v>35</v>
      </c>
      <c r="R485" s="1106" t="s">
        <v>84</v>
      </c>
      <c r="S485" s="1106" t="s">
        <v>85</v>
      </c>
      <c r="T485" s="1106" t="s">
        <v>4164</v>
      </c>
      <c r="U485" s="1120" t="s">
        <v>2237</v>
      </c>
      <c r="V485" s="1120" t="s">
        <v>6223</v>
      </c>
      <c r="W485" s="1116">
        <v>45384</v>
      </c>
      <c r="X485" s="1116">
        <v>47211</v>
      </c>
      <c r="Y485" s="1106" t="s">
        <v>6221</v>
      </c>
      <c r="Z485" s="1106" t="s">
        <v>6222</v>
      </c>
      <c r="AA485" s="1175">
        <v>44420</v>
      </c>
      <c r="AB485" s="529">
        <v>45462</v>
      </c>
      <c r="AC485" s="1111" t="s">
        <v>4163</v>
      </c>
      <c r="AD485" s="1114">
        <v>43768</v>
      </c>
    </row>
    <row r="486" spans="1:30" ht="15.75" hidden="1" customHeight="1">
      <c r="A486" s="1106" t="s">
        <v>10</v>
      </c>
      <c r="B486" s="1120" t="s">
        <v>11</v>
      </c>
      <c r="C486" s="1106" t="s">
        <v>28</v>
      </c>
      <c r="D486" s="1106" t="s">
        <v>13</v>
      </c>
      <c r="E486" s="1106" t="s">
        <v>3756</v>
      </c>
      <c r="F486" s="1107" t="str">
        <f t="array" ref="F486">IFERROR(INDEX(UIID!$K$2:$K1725, MATCH(CONCATENATE(B486,D486,G486,J486), UIID!$B$2:$B1725&amp;UIID!$D$2:$D1725&amp;UIID!$G$2:$G1725&amp;UIID!$H$2:$H1725, 0),), "Not Found")</f>
        <v>0722-0032</v>
      </c>
      <c r="G486" s="1120" t="s">
        <v>3555</v>
      </c>
      <c r="H486" s="1120"/>
      <c r="I486" s="1120" t="s">
        <v>5609</v>
      </c>
      <c r="J486" s="1120" t="s">
        <v>3771</v>
      </c>
      <c r="K486" s="1120">
        <v>10.326306333009599</v>
      </c>
      <c r="L486" s="1120">
        <v>123.906346830495</v>
      </c>
      <c r="M486" s="1106" t="s">
        <v>1188</v>
      </c>
      <c r="N486" s="1120" t="s">
        <v>5610</v>
      </c>
      <c r="O486" s="1106" t="s">
        <v>113</v>
      </c>
      <c r="P486" s="1106" t="s">
        <v>2229</v>
      </c>
      <c r="Q486" s="1120" t="s">
        <v>35</v>
      </c>
      <c r="R486" s="1106" t="s">
        <v>2515</v>
      </c>
      <c r="S486" s="1120" t="s">
        <v>2517</v>
      </c>
      <c r="T486" s="1106" t="s">
        <v>4157</v>
      </c>
      <c r="U486" s="1120" t="s">
        <v>6225</v>
      </c>
      <c r="V486" s="1120" t="s">
        <v>6226</v>
      </c>
      <c r="W486" s="1116">
        <v>45000</v>
      </c>
      <c r="X486" s="1116">
        <v>46826</v>
      </c>
      <c r="Y486" s="1120" t="s">
        <v>5682</v>
      </c>
      <c r="Z486" s="1120" t="s">
        <v>6227</v>
      </c>
      <c r="AA486" s="1169">
        <v>46531</v>
      </c>
      <c r="AB486" s="575">
        <v>45476</v>
      </c>
      <c r="AC486" s="1111" t="s">
        <v>4163</v>
      </c>
      <c r="AD486" s="1190">
        <v>2023</v>
      </c>
    </row>
    <row r="487" spans="1:30" ht="15.75" customHeight="1">
      <c r="A487" s="1106" t="s">
        <v>10</v>
      </c>
      <c r="B487" s="1120" t="s">
        <v>11</v>
      </c>
      <c r="C487" s="1120" t="s">
        <v>378</v>
      </c>
      <c r="D487" s="1106" t="s">
        <v>3814</v>
      </c>
      <c r="E487" s="1106" t="s">
        <v>28</v>
      </c>
      <c r="F487" s="1107" t="str">
        <f t="array" ref="F487">IFERROR(INDEX(UIID!$K$2:$K1725, MATCH(CONCATENATE(B487,D487,G487,J487), UIID!$B$2:$B1725&amp;UIID!$D$2:$D1725&amp;UIID!$G$2:$G1725&amp;UIID!$H$2:$H1725, 0),), "Not Found")</f>
        <v>0722-0103</v>
      </c>
      <c r="G487" s="1120" t="s">
        <v>3815</v>
      </c>
      <c r="H487" s="1120"/>
      <c r="I487" s="1120" t="s">
        <v>6230</v>
      </c>
      <c r="J487" s="1120" t="s">
        <v>3816</v>
      </c>
      <c r="K487" s="1120">
        <v>10.3767662036904</v>
      </c>
      <c r="L487" s="1120">
        <v>123.958614609669</v>
      </c>
      <c r="M487" s="1120" t="s">
        <v>6231</v>
      </c>
      <c r="N487" s="1120" t="s">
        <v>6232</v>
      </c>
      <c r="O487" s="1106" t="s">
        <v>15</v>
      </c>
      <c r="P487" s="1106" t="s">
        <v>16</v>
      </c>
      <c r="Q487" s="1120" t="s">
        <v>35</v>
      </c>
      <c r="R487" s="1106" t="s">
        <v>104</v>
      </c>
      <c r="S487" s="1120" t="s">
        <v>105</v>
      </c>
      <c r="T487" s="1106" t="s">
        <v>4164</v>
      </c>
      <c r="U487" s="1120" t="s">
        <v>6233</v>
      </c>
      <c r="V487" s="1120" t="s">
        <v>6234</v>
      </c>
      <c r="W487" s="1116">
        <v>45015</v>
      </c>
      <c r="X487" s="1116">
        <v>46841</v>
      </c>
      <c r="Y487" s="1120" t="s">
        <v>6235</v>
      </c>
      <c r="Z487" s="1120" t="s">
        <v>6236</v>
      </c>
      <c r="AA487" s="1169">
        <v>45732</v>
      </c>
      <c r="AB487" s="575">
        <v>45509</v>
      </c>
      <c r="AC487" s="1111" t="s">
        <v>4163</v>
      </c>
      <c r="AD487" s="1121"/>
    </row>
    <row r="488" spans="1:30" ht="15.75" customHeight="1">
      <c r="A488" s="1106" t="s">
        <v>10</v>
      </c>
      <c r="B488" s="1120" t="s">
        <v>11</v>
      </c>
      <c r="C488" s="1120" t="s">
        <v>50</v>
      </c>
      <c r="D488" s="1106" t="s">
        <v>1054</v>
      </c>
      <c r="E488" s="1106" t="s">
        <v>146</v>
      </c>
      <c r="F488" s="1107" t="str">
        <f t="array" ref="F488">IFERROR(INDEX(UIID!$K$2:$K1725, MATCH(CONCATENATE(B488,D488,G488,J488), UIID!$B$2:$B1725&amp;UIID!$D$2:$D1725&amp;UIID!$G$2:$G1725&amp;UIID!$H$2:$H1725, 0),), "Not Found")</f>
        <v>0722-0112</v>
      </c>
      <c r="G488" s="1120" t="s">
        <v>3828</v>
      </c>
      <c r="H488" s="1120"/>
      <c r="I488" s="1120" t="s">
        <v>6237</v>
      </c>
      <c r="J488" s="1120" t="s">
        <v>3829</v>
      </c>
      <c r="K488" s="1120">
        <v>9.5215749974316104</v>
      </c>
      <c r="L488" s="1120">
        <v>123.302813351986</v>
      </c>
      <c r="M488" s="1120">
        <v>9663004538</v>
      </c>
      <c r="N488" s="1120" t="s">
        <v>6238</v>
      </c>
      <c r="O488" s="1106" t="s">
        <v>15</v>
      </c>
      <c r="P488" s="1106" t="s">
        <v>16</v>
      </c>
      <c r="Q488" s="1120" t="s">
        <v>35</v>
      </c>
      <c r="R488" s="1106" t="s">
        <v>104</v>
      </c>
      <c r="S488" s="1120" t="s">
        <v>105</v>
      </c>
      <c r="T488" s="1106" t="s">
        <v>4164</v>
      </c>
      <c r="U488" s="1120" t="s">
        <v>2189</v>
      </c>
      <c r="V488" s="1120" t="s">
        <v>6239</v>
      </c>
      <c r="W488" s="1116">
        <v>45027</v>
      </c>
      <c r="X488" s="1116">
        <v>46853</v>
      </c>
      <c r="Y488" s="1120" t="s">
        <v>5454</v>
      </c>
      <c r="Z488" s="1120" t="s">
        <v>5462</v>
      </c>
      <c r="AA488" s="1169">
        <v>45324</v>
      </c>
      <c r="AB488" s="576">
        <v>45397</v>
      </c>
      <c r="AC488" s="1111" t="s">
        <v>4163</v>
      </c>
      <c r="AD488" s="1121"/>
    </row>
    <row r="489" spans="1:30" ht="15.75" customHeight="1">
      <c r="A489" s="1106" t="s">
        <v>10</v>
      </c>
      <c r="B489" s="1120" t="s">
        <v>11</v>
      </c>
      <c r="C489" s="1120" t="s">
        <v>50</v>
      </c>
      <c r="D489" s="1106" t="s">
        <v>1054</v>
      </c>
      <c r="E489" s="1106" t="s">
        <v>146</v>
      </c>
      <c r="F489" s="1107" t="str">
        <f t="array" ref="F489">IFERROR(INDEX(UIID!$K$2:$K1725, MATCH(CONCATENATE(B489,D489,G489,J489), UIID!$B$2:$B1725&amp;UIID!$D$2:$D1725&amp;UIID!$G$2:$G1725&amp;UIID!$H$2:$H1725, 0),), "Not Found")</f>
        <v>0722-0112</v>
      </c>
      <c r="G489" s="1120" t="s">
        <v>3828</v>
      </c>
      <c r="H489" s="1120"/>
      <c r="I489" s="1120" t="s">
        <v>6237</v>
      </c>
      <c r="J489" s="1120" t="s">
        <v>3829</v>
      </c>
      <c r="K489" s="1120">
        <v>9.5215749974316104</v>
      </c>
      <c r="L489" s="1120">
        <v>123.302813351986</v>
      </c>
      <c r="M489" s="1120">
        <v>9663004538</v>
      </c>
      <c r="N489" s="1120" t="s">
        <v>6238</v>
      </c>
      <c r="O489" s="1106" t="s">
        <v>15</v>
      </c>
      <c r="P489" s="1106" t="s">
        <v>16</v>
      </c>
      <c r="Q489" s="1120" t="s">
        <v>35</v>
      </c>
      <c r="R489" s="1106" t="s">
        <v>87</v>
      </c>
      <c r="S489" s="1120" t="s">
        <v>434</v>
      </c>
      <c r="T489" s="1106" t="s">
        <v>4164</v>
      </c>
      <c r="U489" s="1120" t="s">
        <v>1417</v>
      </c>
      <c r="V489" s="1120" t="s">
        <v>6240</v>
      </c>
      <c r="W489" s="1116">
        <v>45027</v>
      </c>
      <c r="X489" s="1116">
        <v>46853</v>
      </c>
      <c r="Y489" s="1120" t="s">
        <v>5200</v>
      </c>
      <c r="Z489" s="1120" t="s">
        <v>6241</v>
      </c>
      <c r="AA489" s="1169">
        <v>46694</v>
      </c>
      <c r="AB489" s="576">
        <v>45397</v>
      </c>
      <c r="AC489" s="1111" t="s">
        <v>4163</v>
      </c>
      <c r="AD489" s="1121"/>
    </row>
    <row r="490" spans="1:30" ht="15.75" customHeight="1">
      <c r="A490" s="1106" t="s">
        <v>10</v>
      </c>
      <c r="B490" s="1120" t="s">
        <v>11</v>
      </c>
      <c r="C490" s="1120" t="s">
        <v>50</v>
      </c>
      <c r="D490" s="1106" t="s">
        <v>1054</v>
      </c>
      <c r="E490" s="1106" t="s">
        <v>146</v>
      </c>
      <c r="F490" s="1107" t="str">
        <f t="array" ref="F490">IFERROR(INDEX(UIID!$K$2:$K1725, MATCH(CONCATENATE(B490,D490,G490,J490), UIID!$B$2:$B1725&amp;UIID!$D$2:$D1725&amp;UIID!$G$2:$G1725&amp;UIID!$H$2:$H1725, 0),), "Not Found")</f>
        <v>0722-0112</v>
      </c>
      <c r="G490" s="1120" t="s">
        <v>3828</v>
      </c>
      <c r="H490" s="1120"/>
      <c r="I490" s="1120" t="s">
        <v>6237</v>
      </c>
      <c r="J490" s="1120" t="s">
        <v>3829</v>
      </c>
      <c r="K490" s="1120">
        <v>9.5215749974316104</v>
      </c>
      <c r="L490" s="1120">
        <v>123.302813351986</v>
      </c>
      <c r="M490" s="1120">
        <v>9663004538</v>
      </c>
      <c r="N490" s="1120" t="s">
        <v>6238</v>
      </c>
      <c r="O490" s="1106" t="s">
        <v>15</v>
      </c>
      <c r="P490" s="1106" t="s">
        <v>16</v>
      </c>
      <c r="Q490" s="1120" t="s">
        <v>35</v>
      </c>
      <c r="R490" s="1106" t="s">
        <v>32</v>
      </c>
      <c r="S490" s="1120" t="s">
        <v>33</v>
      </c>
      <c r="T490" s="1106" t="s">
        <v>4164</v>
      </c>
      <c r="U490" s="1120" t="s">
        <v>6242</v>
      </c>
      <c r="V490" s="1120" t="s">
        <v>6243</v>
      </c>
      <c r="W490" s="1116">
        <v>45027</v>
      </c>
      <c r="X490" s="1116">
        <v>46853</v>
      </c>
      <c r="Y490" s="1120" t="s">
        <v>6244</v>
      </c>
      <c r="Z490" s="1120" t="s">
        <v>6245</v>
      </c>
      <c r="AA490" s="1169">
        <v>46495</v>
      </c>
      <c r="AB490" s="576">
        <v>45397</v>
      </c>
      <c r="AC490" s="1111" t="s">
        <v>4163</v>
      </c>
      <c r="AD490" s="1121"/>
    </row>
    <row r="491" spans="1:30" ht="15.75" customHeight="1">
      <c r="A491" s="1106" t="s">
        <v>10</v>
      </c>
      <c r="B491" s="1120" t="s">
        <v>11</v>
      </c>
      <c r="C491" s="1120" t="s">
        <v>50</v>
      </c>
      <c r="D491" s="1106" t="s">
        <v>1054</v>
      </c>
      <c r="E491" s="1106" t="s">
        <v>146</v>
      </c>
      <c r="F491" s="1107" t="str">
        <f t="array" ref="F491">IFERROR(INDEX(UIID!$K$2:$K1725, MATCH(CONCATENATE(B491,D491,G491,J491), UIID!$B$2:$B1725&amp;UIID!$D$2:$D1725&amp;UIID!$G$2:$G1725&amp;UIID!$H$2:$H1725, 0),), "Not Found")</f>
        <v>0722-0112</v>
      </c>
      <c r="G491" s="1120" t="s">
        <v>3828</v>
      </c>
      <c r="H491" s="1120"/>
      <c r="I491" s="1120" t="s">
        <v>6237</v>
      </c>
      <c r="J491" s="1120" t="s">
        <v>3829</v>
      </c>
      <c r="K491" s="1120">
        <v>9.5215749974316104</v>
      </c>
      <c r="L491" s="1120">
        <v>123.302813351986</v>
      </c>
      <c r="M491" s="1120">
        <v>9663004538</v>
      </c>
      <c r="N491" s="1120" t="s">
        <v>6238</v>
      </c>
      <c r="O491" s="1106" t="s">
        <v>15</v>
      </c>
      <c r="P491" s="1106" t="s">
        <v>16</v>
      </c>
      <c r="Q491" s="1120" t="s">
        <v>35</v>
      </c>
      <c r="R491" s="1106" t="s">
        <v>32</v>
      </c>
      <c r="S491" s="1120" t="s">
        <v>47</v>
      </c>
      <c r="T491" s="1106" t="s">
        <v>4164</v>
      </c>
      <c r="U491" s="1120" t="s">
        <v>6246</v>
      </c>
      <c r="V491" s="1120" t="s">
        <v>6247</v>
      </c>
      <c r="W491" s="1116">
        <v>45027</v>
      </c>
      <c r="X491" s="1116">
        <v>46853</v>
      </c>
      <c r="Y491" s="1120" t="s">
        <v>6248</v>
      </c>
      <c r="Z491" s="1120" t="s">
        <v>6249</v>
      </c>
      <c r="AA491" s="1169">
        <v>46280</v>
      </c>
      <c r="AB491" s="576">
        <v>45397</v>
      </c>
      <c r="AC491" s="1111" t="s">
        <v>4163</v>
      </c>
      <c r="AD491" s="1121"/>
    </row>
    <row r="492" spans="1:30" ht="15.75" customHeight="1">
      <c r="A492" s="1106" t="s">
        <v>10</v>
      </c>
      <c r="B492" s="1120" t="s">
        <v>11</v>
      </c>
      <c r="C492" s="1120" t="s">
        <v>50</v>
      </c>
      <c r="D492" s="1106" t="s">
        <v>1054</v>
      </c>
      <c r="E492" s="1106" t="s">
        <v>146</v>
      </c>
      <c r="F492" s="1107" t="str">
        <f t="array" ref="F492">IFERROR(INDEX(UIID!$K$2:$K1725, MATCH(CONCATENATE(B492,D492,G492,J492), UIID!$B$2:$B1725&amp;UIID!$D$2:$D1725&amp;UIID!$G$2:$G1725&amp;UIID!$H$2:$H1725, 0),), "Not Found")</f>
        <v>0722-0112</v>
      </c>
      <c r="G492" s="1120" t="s">
        <v>3828</v>
      </c>
      <c r="H492" s="1120"/>
      <c r="I492" s="1120" t="s">
        <v>6237</v>
      </c>
      <c r="J492" s="1120" t="s">
        <v>3829</v>
      </c>
      <c r="K492" s="1120">
        <v>9.5215749974316104</v>
      </c>
      <c r="L492" s="1120">
        <v>123.302813351986</v>
      </c>
      <c r="M492" s="1120">
        <v>9663004538</v>
      </c>
      <c r="N492" s="1120" t="s">
        <v>6238</v>
      </c>
      <c r="O492" s="1106" t="s">
        <v>15</v>
      </c>
      <c r="P492" s="1106" t="s">
        <v>16</v>
      </c>
      <c r="Q492" s="1120" t="s">
        <v>35</v>
      </c>
      <c r="R492" s="1106" t="s">
        <v>32</v>
      </c>
      <c r="S492" s="1120" t="s">
        <v>36</v>
      </c>
      <c r="T492" s="1106" t="s">
        <v>4164</v>
      </c>
      <c r="U492" s="1120" t="s">
        <v>6250</v>
      </c>
      <c r="V492" s="1120" t="s">
        <v>6251</v>
      </c>
      <c r="W492" s="1116">
        <v>45027</v>
      </c>
      <c r="X492" s="1116">
        <v>46853</v>
      </c>
      <c r="Y492" s="1120" t="s">
        <v>4821</v>
      </c>
      <c r="Z492" s="1120" t="s">
        <v>6252</v>
      </c>
      <c r="AA492" s="1169">
        <v>45937</v>
      </c>
      <c r="AB492" s="576">
        <v>45397</v>
      </c>
      <c r="AC492" s="1111" t="s">
        <v>4163</v>
      </c>
      <c r="AD492" s="1121"/>
    </row>
    <row r="493" spans="1:30" ht="15.75" customHeight="1">
      <c r="A493" s="1106" t="s">
        <v>10</v>
      </c>
      <c r="B493" s="1120" t="s">
        <v>11</v>
      </c>
      <c r="C493" s="1120" t="s">
        <v>50</v>
      </c>
      <c r="D493" s="1106" t="s">
        <v>1054</v>
      </c>
      <c r="E493" s="1106" t="s">
        <v>146</v>
      </c>
      <c r="F493" s="1107" t="str">
        <f t="array" ref="F493">IFERROR(INDEX(UIID!$K$2:$K1725, MATCH(CONCATENATE(B493,D493,G493,J493), UIID!$B$2:$B1725&amp;UIID!$D$2:$D1725&amp;UIID!$G$2:$G1725&amp;UIID!$H$2:$H1725, 0),), "Not Found")</f>
        <v>0722-0112</v>
      </c>
      <c r="G493" s="1120" t="s">
        <v>3828</v>
      </c>
      <c r="H493" s="1120"/>
      <c r="I493" s="1120" t="s">
        <v>6237</v>
      </c>
      <c r="J493" s="1120" t="s">
        <v>3829</v>
      </c>
      <c r="K493" s="1120">
        <v>9.5215749974316104</v>
      </c>
      <c r="L493" s="1120">
        <v>123.302813351986</v>
      </c>
      <c r="M493" s="1120">
        <v>9663004538</v>
      </c>
      <c r="N493" s="1120" t="s">
        <v>6238</v>
      </c>
      <c r="O493" s="1106" t="s">
        <v>15</v>
      </c>
      <c r="P493" s="1106" t="s">
        <v>16</v>
      </c>
      <c r="Q493" s="1120" t="s">
        <v>35</v>
      </c>
      <c r="R493" s="1106" t="s">
        <v>32</v>
      </c>
      <c r="S493" s="1120" t="s">
        <v>39</v>
      </c>
      <c r="T493" s="1106" t="s">
        <v>4164</v>
      </c>
      <c r="U493" s="1120" t="s">
        <v>6253</v>
      </c>
      <c r="V493" s="1120" t="s">
        <v>6254</v>
      </c>
      <c r="W493" s="1116">
        <v>45027</v>
      </c>
      <c r="X493" s="1116">
        <v>46853</v>
      </c>
      <c r="Y493" s="1120" t="s">
        <v>6255</v>
      </c>
      <c r="Z493" s="1120" t="s">
        <v>6256</v>
      </c>
      <c r="AA493" s="1169">
        <v>46200</v>
      </c>
      <c r="AB493" s="576">
        <v>45397</v>
      </c>
      <c r="AC493" s="1111" t="s">
        <v>4163</v>
      </c>
      <c r="AD493" s="1121"/>
    </row>
    <row r="494" spans="1:30" ht="15.75" customHeight="1">
      <c r="A494" s="1106" t="s">
        <v>10</v>
      </c>
      <c r="B494" s="1120" t="s">
        <v>11</v>
      </c>
      <c r="C494" s="1106" t="s">
        <v>176</v>
      </c>
      <c r="D494" s="1106" t="s">
        <v>374</v>
      </c>
      <c r="E494" s="1106" t="s">
        <v>3756</v>
      </c>
      <c r="F494" s="1107" t="str">
        <f t="array" ref="F494">IFERROR(INDEX(UIID!$K$2:$K1725, MATCH(CONCATENATE(B494,D494,G494,J494), UIID!$B$2:$B1725&amp;UIID!$D$2:$D1725&amp;UIID!$G$2:$G1725&amp;UIID!$H$2:$H1725, 0),), "Not Found")</f>
        <v>0722-0109</v>
      </c>
      <c r="G494" s="1106" t="s">
        <v>3824</v>
      </c>
      <c r="H494" s="1120"/>
      <c r="I494" s="1120" t="s">
        <v>6257</v>
      </c>
      <c r="J494" s="1120" t="s">
        <v>3825</v>
      </c>
      <c r="K494" s="1120">
        <v>10.3307920429622</v>
      </c>
      <c r="L494" s="1120">
        <v>123.948826009668</v>
      </c>
      <c r="M494" s="1120">
        <v>9175551855</v>
      </c>
      <c r="N494" s="1120" t="s">
        <v>6258</v>
      </c>
      <c r="O494" s="1106" t="s">
        <v>15</v>
      </c>
      <c r="P494" s="1106" t="s">
        <v>16</v>
      </c>
      <c r="Q494" s="1120" t="s">
        <v>35</v>
      </c>
      <c r="R494" s="1106" t="s">
        <v>84</v>
      </c>
      <c r="S494" s="1120" t="s">
        <v>93</v>
      </c>
      <c r="T494" s="1106" t="s">
        <v>4213</v>
      </c>
      <c r="U494" s="1120" t="s">
        <v>6259</v>
      </c>
      <c r="V494" s="1120" t="s">
        <v>6260</v>
      </c>
      <c r="W494" s="1116">
        <v>45028</v>
      </c>
      <c r="X494" s="1116">
        <v>46854</v>
      </c>
      <c r="Y494" s="1120" t="s">
        <v>6261</v>
      </c>
      <c r="Z494" s="1120" t="s">
        <v>6262</v>
      </c>
      <c r="AA494" s="1120" t="s">
        <v>6263</v>
      </c>
      <c r="AB494" s="575">
        <v>45427</v>
      </c>
      <c r="AC494" s="1111" t="s">
        <v>4163</v>
      </c>
      <c r="AD494" s="1121"/>
    </row>
    <row r="495" spans="1:30" ht="15.75" customHeight="1">
      <c r="A495" s="1106" t="s">
        <v>10</v>
      </c>
      <c r="B495" s="1120" t="s">
        <v>11</v>
      </c>
      <c r="C495" s="1106" t="s">
        <v>176</v>
      </c>
      <c r="D495" s="1106" t="s">
        <v>374</v>
      </c>
      <c r="E495" s="1106" t="s">
        <v>3756</v>
      </c>
      <c r="F495" s="1107" t="str">
        <f t="array" ref="F495">IFERROR(INDEX(UIID!$K$2:$K1725, MATCH(CONCATENATE(B495,D495,G495,J495), UIID!$B$2:$B1725&amp;UIID!$D$2:$D1725&amp;UIID!$G$2:$G1725&amp;UIID!$H$2:$H1725, 0),), "Not Found")</f>
        <v>0722-0109</v>
      </c>
      <c r="G495" s="1106" t="s">
        <v>3824</v>
      </c>
      <c r="H495" s="1120"/>
      <c r="I495" s="1120" t="s">
        <v>6257</v>
      </c>
      <c r="J495" s="1120" t="s">
        <v>3825</v>
      </c>
      <c r="K495" s="1120">
        <v>10.3307920429622</v>
      </c>
      <c r="L495" s="1120">
        <v>123.948826009668</v>
      </c>
      <c r="M495" s="1120">
        <v>9175551855</v>
      </c>
      <c r="N495" s="1120" t="s">
        <v>6258</v>
      </c>
      <c r="O495" s="1106" t="s">
        <v>15</v>
      </c>
      <c r="P495" s="1106" t="s">
        <v>16</v>
      </c>
      <c r="Q495" s="1120" t="s">
        <v>35</v>
      </c>
      <c r="R495" s="1106" t="s">
        <v>84</v>
      </c>
      <c r="S495" s="1120" t="s">
        <v>85</v>
      </c>
      <c r="T495" s="1106" t="s">
        <v>4164</v>
      </c>
      <c r="U495" s="1120" t="s">
        <v>6259</v>
      </c>
      <c r="V495" s="1120" t="s">
        <v>6264</v>
      </c>
      <c r="W495" s="1116">
        <v>45028</v>
      </c>
      <c r="X495" s="1116">
        <v>46854</v>
      </c>
      <c r="Y495" s="1120" t="s">
        <v>6261</v>
      </c>
      <c r="Z495" s="1120" t="s">
        <v>6262</v>
      </c>
      <c r="AA495" s="1120" t="s">
        <v>6263</v>
      </c>
      <c r="AB495" s="575">
        <v>45427</v>
      </c>
      <c r="AC495" s="1111" t="s">
        <v>4163</v>
      </c>
      <c r="AD495" s="1121"/>
    </row>
    <row r="496" spans="1:30" ht="15.75" customHeight="1">
      <c r="A496" s="1106" t="s">
        <v>10</v>
      </c>
      <c r="B496" s="1120" t="s">
        <v>11</v>
      </c>
      <c r="C496" s="1106" t="s">
        <v>176</v>
      </c>
      <c r="D496" s="1106" t="s">
        <v>374</v>
      </c>
      <c r="E496" s="1106" t="s">
        <v>3756</v>
      </c>
      <c r="F496" s="1107" t="str">
        <f t="array" ref="F496">IFERROR(INDEX(UIID!$K$2:$K1725, MATCH(CONCATENATE(B496,D496,G496,J496), UIID!$B$2:$B1725&amp;UIID!$D$2:$D1725&amp;UIID!$G$2:$G1725&amp;UIID!$H$2:$H1725, 0),), "Not Found")</f>
        <v>0722-0109</v>
      </c>
      <c r="G496" s="1106" t="s">
        <v>3824</v>
      </c>
      <c r="H496" s="1120"/>
      <c r="I496" s="1120" t="s">
        <v>6257</v>
      </c>
      <c r="J496" s="1120" t="s">
        <v>3825</v>
      </c>
      <c r="K496" s="1120">
        <v>10.3307920429622</v>
      </c>
      <c r="L496" s="1120">
        <v>123.948826009668</v>
      </c>
      <c r="M496" s="1120">
        <v>9175551855</v>
      </c>
      <c r="N496" s="1120" t="s">
        <v>6258</v>
      </c>
      <c r="O496" s="1106" t="s">
        <v>15</v>
      </c>
      <c r="P496" s="1106" t="s">
        <v>16</v>
      </c>
      <c r="Q496" s="1120" t="s">
        <v>35</v>
      </c>
      <c r="R496" s="1106" t="s">
        <v>84</v>
      </c>
      <c r="S496" s="1120" t="s">
        <v>550</v>
      </c>
      <c r="T496" s="1106" t="s">
        <v>4164</v>
      </c>
      <c r="U496" s="1120" t="s">
        <v>6259</v>
      </c>
      <c r="V496" s="1120" t="s">
        <v>6266</v>
      </c>
      <c r="W496" s="1116">
        <v>45028</v>
      </c>
      <c r="X496" s="1116">
        <v>46854</v>
      </c>
      <c r="Y496" s="1120" t="s">
        <v>6267</v>
      </c>
      <c r="Z496" s="1120" t="s">
        <v>6268</v>
      </c>
      <c r="AA496" s="1169">
        <v>45305</v>
      </c>
      <c r="AB496" s="575">
        <v>45427</v>
      </c>
      <c r="AC496" s="1111" t="s">
        <v>4163</v>
      </c>
      <c r="AD496" s="1121"/>
    </row>
    <row r="497" spans="1:30" ht="15.75" customHeight="1">
      <c r="A497" s="1106" t="s">
        <v>10</v>
      </c>
      <c r="B497" s="1120" t="s">
        <v>11</v>
      </c>
      <c r="C497" s="1106" t="s">
        <v>176</v>
      </c>
      <c r="D497" s="1106" t="s">
        <v>374</v>
      </c>
      <c r="E497" s="1106" t="s">
        <v>3756</v>
      </c>
      <c r="F497" s="1107" t="str">
        <f t="array" ref="F497">IFERROR(INDEX(UIID!$K$2:$K1725, MATCH(CONCATENATE(B497,D497,G497,J497), UIID!$B$2:$B1725&amp;UIID!$D$2:$D1725&amp;UIID!$G$2:$G1725&amp;UIID!$H$2:$H1725, 0),), "Not Found")</f>
        <v>0722-0109</v>
      </c>
      <c r="G497" s="1106" t="s">
        <v>3824</v>
      </c>
      <c r="H497" s="1120"/>
      <c r="I497" s="1120" t="s">
        <v>6257</v>
      </c>
      <c r="J497" s="1120" t="s">
        <v>3825</v>
      </c>
      <c r="K497" s="1120">
        <v>10.3307920429622</v>
      </c>
      <c r="L497" s="1120">
        <v>123.948826009668</v>
      </c>
      <c r="M497" s="1120">
        <v>9175551855</v>
      </c>
      <c r="N497" s="1120" t="s">
        <v>6258</v>
      </c>
      <c r="O497" s="1106" t="s">
        <v>15</v>
      </c>
      <c r="P497" s="1106" t="s">
        <v>16</v>
      </c>
      <c r="Q497" s="1120" t="s">
        <v>35</v>
      </c>
      <c r="R497" s="1106" t="s">
        <v>84</v>
      </c>
      <c r="S497" s="1120" t="s">
        <v>545</v>
      </c>
      <c r="T497" s="1106" t="s">
        <v>4164</v>
      </c>
      <c r="U497" s="1120" t="s">
        <v>6259</v>
      </c>
      <c r="V497" s="1120" t="s">
        <v>6270</v>
      </c>
      <c r="W497" s="1116">
        <v>45028</v>
      </c>
      <c r="X497" s="1116">
        <v>46854</v>
      </c>
      <c r="Y497" s="1120" t="s">
        <v>6261</v>
      </c>
      <c r="Z497" s="1120" t="s">
        <v>6271</v>
      </c>
      <c r="AA497" s="1120" t="s">
        <v>6263</v>
      </c>
      <c r="AB497" s="575">
        <v>45427</v>
      </c>
      <c r="AC497" s="1111" t="s">
        <v>4163</v>
      </c>
      <c r="AD497" s="1121"/>
    </row>
    <row r="498" spans="1:30" ht="15.75" customHeight="1">
      <c r="A498" s="1106" t="s">
        <v>10</v>
      </c>
      <c r="B498" s="1120" t="s">
        <v>11</v>
      </c>
      <c r="C498" s="1120" t="s">
        <v>2328</v>
      </c>
      <c r="D498" s="1106" t="s">
        <v>3819</v>
      </c>
      <c r="E498" s="1106" t="s">
        <v>123</v>
      </c>
      <c r="F498" s="1107" t="str">
        <f t="array" ref="F498">IFERROR(INDEX(UIID!$K$2:$K1725, MATCH(CONCATENATE(B498,D498,G498,J498), UIID!$B$2:$B1725&amp;UIID!$D$2:$D1725&amp;UIID!$G$2:$G1725&amp;UIID!$H$2:$H1725, 0),), "Not Found")</f>
        <v>0722-0105</v>
      </c>
      <c r="G498" s="1120" t="s">
        <v>3481</v>
      </c>
      <c r="H498" s="1120"/>
      <c r="I498" s="1120" t="s">
        <v>6272</v>
      </c>
      <c r="J498" s="1120" t="s">
        <v>3820</v>
      </c>
      <c r="K498" s="1120">
        <v>10.076473957007201</v>
      </c>
      <c r="L498" s="1120">
        <v>123.45233480781501</v>
      </c>
      <c r="M498" s="1120">
        <v>9606740771</v>
      </c>
      <c r="N498" s="1120" t="s">
        <v>6273</v>
      </c>
      <c r="O498" s="1106" t="s">
        <v>15</v>
      </c>
      <c r="P498" s="1106" t="s">
        <v>16</v>
      </c>
      <c r="Q498" s="1120" t="s">
        <v>35</v>
      </c>
      <c r="R498" s="1106" t="s">
        <v>87</v>
      </c>
      <c r="S498" s="1120" t="s">
        <v>88</v>
      </c>
      <c r="T498" s="1106" t="s">
        <v>4164</v>
      </c>
      <c r="U498" s="1120" t="s">
        <v>6274</v>
      </c>
      <c r="V498" s="1120" t="s">
        <v>6275</v>
      </c>
      <c r="W498" s="1116">
        <v>45042</v>
      </c>
      <c r="X498" s="1116">
        <v>46868</v>
      </c>
      <c r="Y498" s="1120" t="s">
        <v>6276</v>
      </c>
      <c r="Z498" s="1120" t="s">
        <v>6277</v>
      </c>
      <c r="AA498" s="1169">
        <v>46589</v>
      </c>
      <c r="AB498" s="575">
        <v>45490</v>
      </c>
      <c r="AC498" s="1111" t="s">
        <v>4163</v>
      </c>
      <c r="AD498" s="1121"/>
    </row>
    <row r="499" spans="1:30" ht="15.75" customHeight="1">
      <c r="A499" s="1106" t="s">
        <v>10</v>
      </c>
      <c r="B499" s="1120" t="s">
        <v>11</v>
      </c>
      <c r="C499" s="1120" t="s">
        <v>2328</v>
      </c>
      <c r="D499" s="1106" t="s">
        <v>3819</v>
      </c>
      <c r="E499" s="1106" t="s">
        <v>123</v>
      </c>
      <c r="F499" s="1107" t="str">
        <f t="array" ref="F499">IFERROR(INDEX(UIID!$K$2:$K1725, MATCH(CONCATENATE(B499,D499,G499,J499), UIID!$B$2:$B1725&amp;UIID!$D$2:$D1725&amp;UIID!$G$2:$G1725&amp;UIID!$H$2:$H1725, 0),), "Not Found")</f>
        <v>0722-0105</v>
      </c>
      <c r="G499" s="1120" t="s">
        <v>3481</v>
      </c>
      <c r="H499" s="1120"/>
      <c r="I499" s="1120" t="s">
        <v>6272</v>
      </c>
      <c r="J499" s="1120" t="s">
        <v>3820</v>
      </c>
      <c r="K499" s="1120">
        <v>10.076473957007201</v>
      </c>
      <c r="L499" s="1120">
        <v>123.45233480781501</v>
      </c>
      <c r="M499" s="1120">
        <v>9606740771</v>
      </c>
      <c r="N499" s="1120" t="s">
        <v>6273</v>
      </c>
      <c r="O499" s="1106" t="s">
        <v>15</v>
      </c>
      <c r="P499" s="1106" t="s">
        <v>16</v>
      </c>
      <c r="Q499" s="1120" t="s">
        <v>35</v>
      </c>
      <c r="R499" s="1106" t="s">
        <v>84</v>
      </c>
      <c r="S499" s="1120" t="s">
        <v>93</v>
      </c>
      <c r="T499" s="1106" t="s">
        <v>4213</v>
      </c>
      <c r="U499" s="1120" t="s">
        <v>6278</v>
      </c>
      <c r="V499" s="1120" t="s">
        <v>6279</v>
      </c>
      <c r="W499" s="1116">
        <v>45042</v>
      </c>
      <c r="X499" s="1116">
        <v>46868</v>
      </c>
      <c r="Y499" s="1120" t="s">
        <v>5838</v>
      </c>
      <c r="Z499" s="1120" t="s">
        <v>6280</v>
      </c>
      <c r="AA499" s="1169">
        <v>46592</v>
      </c>
      <c r="AB499" s="575">
        <v>45490</v>
      </c>
      <c r="AC499" s="1111" t="s">
        <v>4163</v>
      </c>
      <c r="AD499" s="1121"/>
    </row>
    <row r="500" spans="1:30" ht="15.75" customHeight="1">
      <c r="A500" s="1106" t="s">
        <v>10</v>
      </c>
      <c r="B500" s="1120" t="s">
        <v>11</v>
      </c>
      <c r="C500" s="1120" t="s">
        <v>2328</v>
      </c>
      <c r="D500" s="1106" t="s">
        <v>3819</v>
      </c>
      <c r="E500" s="1106" t="s">
        <v>123</v>
      </c>
      <c r="F500" s="1107" t="str">
        <f t="array" ref="F500">IFERROR(INDEX(UIID!$K$2:$K1725, MATCH(CONCATENATE(B500,D500,G500,J500), UIID!$B$2:$B1725&amp;UIID!$D$2:$D1725&amp;UIID!$G$2:$G1725&amp;UIID!$H$2:$H1725, 0),), "Not Found")</f>
        <v>0722-0105</v>
      </c>
      <c r="G500" s="1120" t="s">
        <v>3481</v>
      </c>
      <c r="H500" s="1120"/>
      <c r="I500" s="1120" t="s">
        <v>6272</v>
      </c>
      <c r="J500" s="1120" t="s">
        <v>3820</v>
      </c>
      <c r="K500" s="1120">
        <v>10.076473957007201</v>
      </c>
      <c r="L500" s="1120">
        <v>123.45233480781501</v>
      </c>
      <c r="M500" s="1120">
        <v>9606740771</v>
      </c>
      <c r="N500" s="1120" t="s">
        <v>6273</v>
      </c>
      <c r="O500" s="1106" t="s">
        <v>15</v>
      </c>
      <c r="P500" s="1106" t="s">
        <v>16</v>
      </c>
      <c r="Q500" s="1120" t="s">
        <v>35</v>
      </c>
      <c r="R500" s="1106" t="s">
        <v>84</v>
      </c>
      <c r="S500" s="1120" t="s">
        <v>85</v>
      </c>
      <c r="T500" s="1106" t="s">
        <v>4164</v>
      </c>
      <c r="U500" s="1120" t="s">
        <v>6278</v>
      </c>
      <c r="V500" s="1120" t="s">
        <v>6281</v>
      </c>
      <c r="W500" s="1116">
        <v>45042</v>
      </c>
      <c r="X500" s="1116">
        <v>46868</v>
      </c>
      <c r="Y500" s="1120" t="s">
        <v>5838</v>
      </c>
      <c r="Z500" s="1120" t="s">
        <v>6280</v>
      </c>
      <c r="AA500" s="1169">
        <v>46592</v>
      </c>
      <c r="AB500" s="575">
        <v>45490</v>
      </c>
      <c r="AC500" s="1111" t="s">
        <v>4163</v>
      </c>
      <c r="AD500" s="1121"/>
    </row>
    <row r="501" spans="1:30" ht="15.75" customHeight="1">
      <c r="A501" s="1106" t="s">
        <v>10</v>
      </c>
      <c r="B501" s="1120" t="s">
        <v>11</v>
      </c>
      <c r="C501" s="1120" t="s">
        <v>123</v>
      </c>
      <c r="D501" s="1106" t="s">
        <v>1069</v>
      </c>
      <c r="E501" s="1106" t="s">
        <v>30</v>
      </c>
      <c r="F501" s="1107" t="str">
        <f t="array" ref="F501">IFERROR(INDEX(UIID!$K$2:$K1725, MATCH(CONCATENATE(B501,D501,G501,J501), UIID!$B$2:$B1725&amp;UIID!$D$2:$D1725&amp;UIID!$G$2:$G1725&amp;UIID!$H$2:$H1725, 0),), "Not Found")</f>
        <v>0722-0185</v>
      </c>
      <c r="G501" s="1130" t="s">
        <v>3886</v>
      </c>
      <c r="H501" s="1120"/>
      <c r="I501" s="1120" t="s">
        <v>6282</v>
      </c>
      <c r="J501" s="1205" t="s">
        <v>3887</v>
      </c>
      <c r="K501" s="1120">
        <v>10.376722110458701</v>
      </c>
      <c r="L501" s="1120">
        <v>123.636490053847</v>
      </c>
      <c r="M501" s="582" t="s">
        <v>6283</v>
      </c>
      <c r="N501" s="583" t="s">
        <v>6284</v>
      </c>
      <c r="O501" s="1106" t="s">
        <v>15</v>
      </c>
      <c r="P501" s="1106" t="s">
        <v>16</v>
      </c>
      <c r="Q501" s="1120" t="s">
        <v>35</v>
      </c>
      <c r="R501" s="1106" t="s">
        <v>32</v>
      </c>
      <c r="S501" s="1120" t="s">
        <v>36</v>
      </c>
      <c r="T501" s="1106" t="s">
        <v>4164</v>
      </c>
      <c r="U501" s="1120" t="s">
        <v>6285</v>
      </c>
      <c r="V501" s="1120" t="s">
        <v>6286</v>
      </c>
      <c r="W501" s="1116">
        <v>45061</v>
      </c>
      <c r="X501" s="1116">
        <v>46889</v>
      </c>
      <c r="Y501" s="1120" t="s">
        <v>5820</v>
      </c>
      <c r="Z501" s="1120" t="s">
        <v>6287</v>
      </c>
      <c r="AA501" s="1169">
        <v>46158</v>
      </c>
      <c r="AB501" s="575">
        <v>45490</v>
      </c>
      <c r="AC501" s="1111" t="s">
        <v>4163</v>
      </c>
      <c r="AD501" s="1121"/>
    </row>
    <row r="502" spans="1:30" ht="15.75" customHeight="1">
      <c r="A502" s="1106" t="s">
        <v>10</v>
      </c>
      <c r="B502" s="1120" t="s">
        <v>11</v>
      </c>
      <c r="C502" s="1120" t="s">
        <v>123</v>
      </c>
      <c r="D502" s="1106" t="s">
        <v>1069</v>
      </c>
      <c r="E502" s="1106" t="s">
        <v>30</v>
      </c>
      <c r="F502" s="1107" t="str">
        <f t="array" ref="F502">IFERROR(INDEX(UIID!$K$2:$K1725, MATCH(CONCATENATE(B502,D502,G502,J502), UIID!$B$2:$B1725&amp;UIID!$D$2:$D1725&amp;UIID!$G$2:$G1725&amp;UIID!$H$2:$H1725, 0),), "Not Found")</f>
        <v>0722-0185</v>
      </c>
      <c r="G502" s="1130" t="s">
        <v>3886</v>
      </c>
      <c r="H502" s="1120"/>
      <c r="I502" s="1120" t="s">
        <v>6282</v>
      </c>
      <c r="J502" s="1206" t="s">
        <v>3887</v>
      </c>
      <c r="K502" s="1120">
        <v>10.376722110458701</v>
      </c>
      <c r="L502" s="1120">
        <v>123.636490053847</v>
      </c>
      <c r="M502" s="582" t="s">
        <v>6283</v>
      </c>
      <c r="N502" s="585" t="s">
        <v>6284</v>
      </c>
      <c r="O502" s="1106" t="s">
        <v>15</v>
      </c>
      <c r="P502" s="1106" t="s">
        <v>16</v>
      </c>
      <c r="Q502" s="1120" t="s">
        <v>35</v>
      </c>
      <c r="R502" s="1106" t="s">
        <v>117</v>
      </c>
      <c r="S502" s="1106" t="s">
        <v>120</v>
      </c>
      <c r="T502" s="1106" t="s">
        <v>4164</v>
      </c>
      <c r="U502" s="1120" t="s">
        <v>6288</v>
      </c>
      <c r="V502" s="1120" t="s">
        <v>6289</v>
      </c>
      <c r="W502" s="1116">
        <v>45061</v>
      </c>
      <c r="X502" s="1116">
        <v>46889</v>
      </c>
      <c r="Y502" s="1120" t="s">
        <v>6290</v>
      </c>
      <c r="Z502" s="1120" t="s">
        <v>6291</v>
      </c>
      <c r="AA502" s="1169">
        <v>45880</v>
      </c>
      <c r="AB502" s="575">
        <v>45490</v>
      </c>
      <c r="AC502" s="1111" t="s">
        <v>4163</v>
      </c>
      <c r="AD502" s="1121"/>
    </row>
    <row r="503" spans="1:30" ht="15.75" customHeight="1">
      <c r="A503" s="1106" t="s">
        <v>10</v>
      </c>
      <c r="B503" s="1120" t="s">
        <v>11</v>
      </c>
      <c r="C503" s="1120" t="s">
        <v>123</v>
      </c>
      <c r="D503" s="1106" t="s">
        <v>1069</v>
      </c>
      <c r="E503" s="1106" t="s">
        <v>30</v>
      </c>
      <c r="F503" s="1107" t="str">
        <f t="array" ref="F503">IFERROR(INDEX(UIID!$K$2:$K1725, MATCH(CONCATENATE(B503,D503,G503,J503), UIID!$B$2:$B1725&amp;UIID!$D$2:$D1725&amp;UIID!$G$2:$G1725&amp;UIID!$H$2:$H1725, 0),), "Not Found")</f>
        <v>0722-0185</v>
      </c>
      <c r="G503" s="1130" t="s">
        <v>3886</v>
      </c>
      <c r="H503" s="1120"/>
      <c r="I503" s="1120" t="s">
        <v>6282</v>
      </c>
      <c r="J503" s="1206" t="s">
        <v>3887</v>
      </c>
      <c r="K503" s="1120">
        <v>10.376722110458701</v>
      </c>
      <c r="L503" s="1120">
        <v>123.636490053847</v>
      </c>
      <c r="M503" s="582" t="s">
        <v>6283</v>
      </c>
      <c r="N503" s="585" t="s">
        <v>6284</v>
      </c>
      <c r="O503" s="1106" t="s">
        <v>15</v>
      </c>
      <c r="P503" s="1106" t="s">
        <v>16</v>
      </c>
      <c r="Q503" s="1120" t="s">
        <v>35</v>
      </c>
      <c r="R503" s="1106" t="s">
        <v>117</v>
      </c>
      <c r="S503" s="1120" t="s">
        <v>118</v>
      </c>
      <c r="T503" s="1106" t="s">
        <v>4164</v>
      </c>
      <c r="U503" s="1120" t="s">
        <v>6292</v>
      </c>
      <c r="V503" s="1120" t="s">
        <v>6293</v>
      </c>
      <c r="W503" s="1116">
        <v>45061</v>
      </c>
      <c r="X503" s="1116">
        <v>46889</v>
      </c>
      <c r="Y503" s="1120" t="s">
        <v>6290</v>
      </c>
      <c r="Z503" s="1120" t="s">
        <v>6294</v>
      </c>
      <c r="AA503" s="1169">
        <v>46833</v>
      </c>
      <c r="AB503" s="575">
        <v>45490</v>
      </c>
      <c r="AC503" s="1111" t="s">
        <v>4163</v>
      </c>
      <c r="AD503" s="1121"/>
    </row>
    <row r="504" spans="1:30" ht="15.75" hidden="1" customHeight="1">
      <c r="A504" s="1106" t="s">
        <v>10</v>
      </c>
      <c r="B504" s="1120" t="s">
        <v>11</v>
      </c>
      <c r="C504" s="1120" t="s">
        <v>28</v>
      </c>
      <c r="D504" s="1106" t="s">
        <v>458</v>
      </c>
      <c r="E504" s="1106" t="s">
        <v>30</v>
      </c>
      <c r="F504" s="1107" t="str">
        <f t="array" ref="F504">IFERROR(INDEX(UIID!$K$2:$K1725, MATCH(CONCATENATE(B504,D504,G504,J504), UIID!$B$2:$B1725&amp;UIID!$D$2:$D1725&amp;UIID!$G$2:$G1725&amp;UIID!$H$2:$H1725, 0),), "Not Found")</f>
        <v>0722-0100</v>
      </c>
      <c r="G504" s="1207" t="s">
        <v>3811</v>
      </c>
      <c r="H504" s="1120"/>
      <c r="I504" s="1120" t="s">
        <v>5644</v>
      </c>
      <c r="J504" s="1120" t="s">
        <v>2248</v>
      </c>
      <c r="K504" s="1120">
        <v>10.2674777882937</v>
      </c>
      <c r="L504" s="1120">
        <v>123.832472713366</v>
      </c>
      <c r="M504" s="1106" t="s">
        <v>2249</v>
      </c>
      <c r="N504" s="1120"/>
      <c r="O504" s="1106" t="s">
        <v>113</v>
      </c>
      <c r="P504" s="1106" t="s">
        <v>132</v>
      </c>
      <c r="Q504" s="1120" t="s">
        <v>35</v>
      </c>
      <c r="R504" s="1106" t="s">
        <v>32</v>
      </c>
      <c r="S504" s="1120" t="s">
        <v>36</v>
      </c>
      <c r="T504" s="1106" t="s">
        <v>4164</v>
      </c>
      <c r="U504" s="1120" t="s">
        <v>6295</v>
      </c>
      <c r="V504" s="1120" t="s">
        <v>6296</v>
      </c>
      <c r="W504" s="1116">
        <v>45062</v>
      </c>
      <c r="X504" s="1116">
        <v>46890</v>
      </c>
      <c r="Y504" s="1120" t="s">
        <v>6297</v>
      </c>
      <c r="Z504" s="1120" t="s">
        <v>6298</v>
      </c>
      <c r="AA504" s="1169">
        <v>46413</v>
      </c>
      <c r="AB504" s="575">
        <v>45432</v>
      </c>
      <c r="AC504" s="1111" t="s">
        <v>4163</v>
      </c>
      <c r="AD504" s="1121"/>
    </row>
    <row r="505" spans="1:30" ht="15.75" customHeight="1">
      <c r="A505" s="1106" t="s">
        <v>10</v>
      </c>
      <c r="B505" s="1120" t="s">
        <v>11</v>
      </c>
      <c r="C505" s="1120" t="s">
        <v>28</v>
      </c>
      <c r="D505" s="1106" t="s">
        <v>977</v>
      </c>
      <c r="E505" s="1106" t="s">
        <v>28</v>
      </c>
      <c r="F505" s="1107" t="str">
        <f t="array" ref="F505">IFERROR(INDEX(UIID!$K$2:$K1725, MATCH(CONCATENATE(B505,D505,G505,J505), UIID!$B$2:$B1725&amp;UIID!$D$2:$D1725&amp;UIID!$G$2:$G1725&amp;UIID!$H$2:$H1725, 0),), "Not Found")</f>
        <v>0722-0110</v>
      </c>
      <c r="G505" s="1138" t="s">
        <v>3822</v>
      </c>
      <c r="H505" s="1120"/>
      <c r="I505" s="1120" t="s">
        <v>6020</v>
      </c>
      <c r="J505" s="1120" t="s">
        <v>3826</v>
      </c>
      <c r="K505" s="1120">
        <v>10.2527343367237</v>
      </c>
      <c r="L505" s="1120">
        <v>123.80748066082</v>
      </c>
      <c r="M505" s="1120">
        <v>9568498347</v>
      </c>
      <c r="N505" s="1120"/>
      <c r="O505" s="1106" t="s">
        <v>15</v>
      </c>
      <c r="P505" s="1106" t="s">
        <v>16</v>
      </c>
      <c r="Q505" s="1120" t="s">
        <v>35</v>
      </c>
      <c r="R505" s="1106" t="s">
        <v>2230</v>
      </c>
      <c r="S505" s="1120" t="s">
        <v>1096</v>
      </c>
      <c r="T505" s="1106" t="s">
        <v>4164</v>
      </c>
      <c r="U505" s="1120" t="s">
        <v>6300</v>
      </c>
      <c r="V505" s="1120" t="s">
        <v>6301</v>
      </c>
      <c r="W505" s="1116">
        <v>45065</v>
      </c>
      <c r="X505" s="1116">
        <v>46893</v>
      </c>
      <c r="Y505" s="1120" t="s">
        <v>6023</v>
      </c>
      <c r="Z505" s="1120" t="s">
        <v>6302</v>
      </c>
      <c r="AA505" s="1169">
        <v>46456</v>
      </c>
      <c r="AB505" s="575">
        <v>45545</v>
      </c>
      <c r="AC505" s="1111" t="s">
        <v>4163</v>
      </c>
      <c r="AD505" s="1121"/>
    </row>
    <row r="506" spans="1:30" ht="15.75" customHeight="1">
      <c r="A506" s="1106" t="s">
        <v>10</v>
      </c>
      <c r="B506" s="1120" t="s">
        <v>11</v>
      </c>
      <c r="C506" s="1120" t="s">
        <v>28</v>
      </c>
      <c r="D506" s="1106" t="s">
        <v>13</v>
      </c>
      <c r="E506" s="1106" t="s">
        <v>3756</v>
      </c>
      <c r="F506" s="1107" t="str">
        <f t="array" ref="F506">IFERROR(INDEX(UIID!$K$2:$K1725, MATCH(CONCATENATE(B506,D506,G506,J506), UIID!$B$2:$B1725&amp;UIID!$D$2:$D1725&amp;UIID!$G$2:$G1725&amp;UIID!$H$2:$H1725, 0),), "Not Found")</f>
        <v>0722-0018</v>
      </c>
      <c r="G506" s="1138" t="s">
        <v>2210</v>
      </c>
      <c r="H506" s="1120"/>
      <c r="I506" s="1120" t="s">
        <v>6303</v>
      </c>
      <c r="J506" s="1120" t="s">
        <v>3764</v>
      </c>
      <c r="K506" s="1120">
        <v>10.311030190164001</v>
      </c>
      <c r="L506" s="1120">
        <v>123.89675499623</v>
      </c>
      <c r="M506" s="1106" t="s">
        <v>5152</v>
      </c>
      <c r="N506" s="1120" t="s">
        <v>6304</v>
      </c>
      <c r="O506" s="1106" t="s">
        <v>15</v>
      </c>
      <c r="P506" s="1106" t="s">
        <v>16</v>
      </c>
      <c r="Q506" s="1120" t="s">
        <v>35</v>
      </c>
      <c r="R506" s="1106" t="s">
        <v>2222</v>
      </c>
      <c r="S506" s="1120" t="s">
        <v>2558</v>
      </c>
      <c r="T506" s="1106" t="s">
        <v>4157</v>
      </c>
      <c r="U506" s="1120" t="s">
        <v>506</v>
      </c>
      <c r="V506" s="1120" t="s">
        <v>6306</v>
      </c>
      <c r="W506" s="1116">
        <v>45070</v>
      </c>
      <c r="X506" s="1116">
        <v>46898</v>
      </c>
      <c r="Y506" s="1120" t="s">
        <v>6307</v>
      </c>
      <c r="Z506" s="1120" t="s">
        <v>6308</v>
      </c>
      <c r="AA506" s="1169">
        <v>46476</v>
      </c>
      <c r="AB506" s="575">
        <v>45464</v>
      </c>
      <c r="AC506" s="1111" t="s">
        <v>4163</v>
      </c>
      <c r="AD506" s="1121"/>
    </row>
    <row r="507" spans="1:30" ht="15.75" customHeight="1">
      <c r="A507" s="1106" t="s">
        <v>10</v>
      </c>
      <c r="B507" s="1120" t="s">
        <v>11</v>
      </c>
      <c r="C507" s="1120" t="s">
        <v>123</v>
      </c>
      <c r="D507" s="1106" t="s">
        <v>513</v>
      </c>
      <c r="E507" s="1106" t="s">
        <v>28</v>
      </c>
      <c r="F507" s="1107" t="str">
        <f t="array" ref="F507">IFERROR(INDEX(UIID!$K$2:$K1725, MATCH(CONCATENATE(B507,D507,G507,J507), UIID!$B$2:$B1725&amp;UIID!$D$2:$D1725&amp;UIID!$G$2:$G1725&amp;UIID!$H$2:$H1725, 0),), "Not Found")</f>
        <v>0722-0075</v>
      </c>
      <c r="G507" s="1120" t="s">
        <v>1775</v>
      </c>
      <c r="H507" s="1120"/>
      <c r="I507" s="1120" t="s">
        <v>6309</v>
      </c>
      <c r="J507" s="1120" t="s">
        <v>1776</v>
      </c>
      <c r="K507" s="1120">
        <v>10.517144106243199</v>
      </c>
      <c r="L507" s="1120">
        <v>123.73554091193699</v>
      </c>
      <c r="M507" s="1106" t="s">
        <v>1777</v>
      </c>
      <c r="N507" s="1120" t="s">
        <v>5831</v>
      </c>
      <c r="O507" s="1106" t="s">
        <v>15</v>
      </c>
      <c r="P507" s="1106" t="s">
        <v>16</v>
      </c>
      <c r="Q507" s="1120" t="s">
        <v>35</v>
      </c>
      <c r="R507" s="1106" t="s">
        <v>104</v>
      </c>
      <c r="S507" s="1120" t="s">
        <v>105</v>
      </c>
      <c r="T507" s="1106" t="s">
        <v>4164</v>
      </c>
      <c r="U507" s="1120" t="s">
        <v>2193</v>
      </c>
      <c r="V507" s="1120" t="s">
        <v>6310</v>
      </c>
      <c r="W507" s="1116">
        <v>45071</v>
      </c>
      <c r="X507" s="1116">
        <v>46899</v>
      </c>
      <c r="Y507" s="1120" t="s">
        <v>6311</v>
      </c>
      <c r="Z507" s="1120" t="s">
        <v>6312</v>
      </c>
      <c r="AA507" s="1169">
        <v>45420</v>
      </c>
      <c r="AB507" s="575">
        <v>45449</v>
      </c>
      <c r="AC507" s="1111" t="s">
        <v>4163</v>
      </c>
      <c r="AD507" s="1121"/>
    </row>
    <row r="508" spans="1:30" ht="15.75" customHeight="1">
      <c r="A508" s="1106" t="s">
        <v>10</v>
      </c>
      <c r="B508" s="1120" t="s">
        <v>11</v>
      </c>
      <c r="C508" s="1120" t="s">
        <v>28</v>
      </c>
      <c r="D508" s="1106" t="s">
        <v>458</v>
      </c>
      <c r="E508" s="1106" t="s">
        <v>30</v>
      </c>
      <c r="F508" s="1107" t="str">
        <f t="array" ref="F508">IFERROR(INDEX(UIID!$K$2:$K1725, MATCH(CONCATENATE(B508,D508,G508,J508), UIID!$B$2:$B1725&amp;UIID!$D$2:$D1725&amp;UIID!$G$2:$G1725&amp;UIID!$H$2:$H1725, 0),), "Not Found")</f>
        <v>0722-0159</v>
      </c>
      <c r="G508" s="1120" t="s">
        <v>3602</v>
      </c>
      <c r="H508" s="1120"/>
      <c r="I508" s="1120" t="s">
        <v>5701</v>
      </c>
      <c r="J508" s="1120" t="s">
        <v>1234</v>
      </c>
      <c r="K508" s="1120">
        <v>10.262368233914</v>
      </c>
      <c r="L508" s="1120">
        <v>123.84127420966701</v>
      </c>
      <c r="M508" s="1120" t="s">
        <v>6313</v>
      </c>
      <c r="N508" s="1120" t="s">
        <v>6314</v>
      </c>
      <c r="O508" s="1106" t="s">
        <v>15</v>
      </c>
      <c r="P508" s="1106" t="s">
        <v>16</v>
      </c>
      <c r="Q508" s="1120" t="s">
        <v>35</v>
      </c>
      <c r="R508" s="1106" t="s">
        <v>32</v>
      </c>
      <c r="S508" s="1120" t="s">
        <v>47</v>
      </c>
      <c r="T508" s="1106" t="s">
        <v>4164</v>
      </c>
      <c r="U508" s="1120" t="s">
        <v>78</v>
      </c>
      <c r="V508" s="1120" t="s">
        <v>6315</v>
      </c>
      <c r="W508" s="1116">
        <v>45082</v>
      </c>
      <c r="X508" s="1116">
        <v>46910</v>
      </c>
      <c r="Y508" s="1120" t="s">
        <v>6316</v>
      </c>
      <c r="Z508" s="1120" t="s">
        <v>6317</v>
      </c>
      <c r="AA508" s="1169">
        <v>46133</v>
      </c>
      <c r="AB508" s="575">
        <v>45538</v>
      </c>
      <c r="AC508" s="1111" t="s">
        <v>4163</v>
      </c>
      <c r="AD508" s="1121"/>
    </row>
    <row r="509" spans="1:30" ht="15.75" customHeight="1">
      <c r="A509" s="1106" t="s">
        <v>10</v>
      </c>
      <c r="B509" s="1120" t="s">
        <v>11</v>
      </c>
      <c r="C509" s="1106" t="s">
        <v>28</v>
      </c>
      <c r="D509" s="1106" t="s">
        <v>13</v>
      </c>
      <c r="E509" s="1106" t="s">
        <v>3756</v>
      </c>
      <c r="F509" s="1107" t="str">
        <f t="array" ref="F509">IFERROR(INDEX(UIID!$K$2:$K1725, MATCH(CONCATENATE(B509,D509,G509,J509), UIID!$B$2:$B1725&amp;UIID!$D$2:$D1725&amp;UIID!$G$2:$G1725&amp;UIID!$H$2:$H1725, 0),), "Not Found")</f>
        <v>0722-0106</v>
      </c>
      <c r="G509" s="1120" t="s">
        <v>3471</v>
      </c>
      <c r="H509" s="1120"/>
      <c r="I509" s="1120" t="s">
        <v>6318</v>
      </c>
      <c r="J509" s="1120" t="s">
        <v>3821</v>
      </c>
      <c r="K509" s="1120">
        <v>10.302733830320699</v>
      </c>
      <c r="L509" s="1120">
        <v>123.906666896175</v>
      </c>
      <c r="M509" s="1120" t="s">
        <v>6319</v>
      </c>
      <c r="N509" s="1120" t="s">
        <v>6320</v>
      </c>
      <c r="O509" s="1106" t="s">
        <v>15</v>
      </c>
      <c r="P509" s="1106" t="s">
        <v>16</v>
      </c>
      <c r="Q509" s="1120" t="s">
        <v>35</v>
      </c>
      <c r="R509" s="1106" t="s">
        <v>117</v>
      </c>
      <c r="S509" s="1106" t="s">
        <v>120</v>
      </c>
      <c r="T509" s="1106" t="s">
        <v>4164</v>
      </c>
      <c r="U509" s="1120" t="s">
        <v>4961</v>
      </c>
      <c r="V509" s="1120" t="s">
        <v>6321</v>
      </c>
      <c r="W509" s="1116">
        <v>45083</v>
      </c>
      <c r="X509" s="1116">
        <v>46911</v>
      </c>
      <c r="Y509" s="1138" t="s">
        <v>6322</v>
      </c>
      <c r="Z509" s="1208" t="s">
        <v>6323</v>
      </c>
      <c r="AA509" s="1120" t="s">
        <v>6324</v>
      </c>
      <c r="AB509" s="575">
        <v>45509</v>
      </c>
      <c r="AC509" s="1111" t="s">
        <v>4163</v>
      </c>
      <c r="AD509" s="1121"/>
    </row>
    <row r="510" spans="1:30" ht="15.75" customHeight="1">
      <c r="A510" s="1106" t="s">
        <v>10</v>
      </c>
      <c r="B510" s="1120" t="s">
        <v>11</v>
      </c>
      <c r="C510" s="1106" t="s">
        <v>28</v>
      </c>
      <c r="D510" s="1106" t="s">
        <v>13</v>
      </c>
      <c r="E510" s="1106" t="s">
        <v>3756</v>
      </c>
      <c r="F510" s="1107" t="str">
        <f t="array" ref="F510">IFERROR(INDEX(UIID!$K$2:$K1725, MATCH(CONCATENATE(B510,D510,G510,J510), UIID!$B$2:$B1725&amp;UIID!$D$2:$D1725&amp;UIID!$G$2:$G1725&amp;UIID!$H$2:$H1725, 0),), "Not Found")</f>
        <v>0722-0090</v>
      </c>
      <c r="G510" s="1120" t="s">
        <v>2135</v>
      </c>
      <c r="H510" s="1120"/>
      <c r="I510" s="1120" t="s">
        <v>5942</v>
      </c>
      <c r="J510" s="1106" t="s">
        <v>2136</v>
      </c>
      <c r="K510" s="1120">
        <v>10.3842326238381</v>
      </c>
      <c r="L510" s="1120">
        <v>123.921256851998</v>
      </c>
      <c r="M510" s="1120" t="s">
        <v>6325</v>
      </c>
      <c r="N510" s="1120" t="s">
        <v>6326</v>
      </c>
      <c r="O510" s="1106" t="s">
        <v>15</v>
      </c>
      <c r="P510" s="1106" t="s">
        <v>16</v>
      </c>
      <c r="Q510" s="1120" t="s">
        <v>35</v>
      </c>
      <c r="R510" s="1106" t="s">
        <v>107</v>
      </c>
      <c r="S510" s="1120" t="s">
        <v>108</v>
      </c>
      <c r="T510" s="1106" t="s">
        <v>4164</v>
      </c>
      <c r="U510" s="1120" t="s">
        <v>6327</v>
      </c>
      <c r="V510" s="1120" t="s">
        <v>6328</v>
      </c>
      <c r="W510" s="1116">
        <v>45093</v>
      </c>
      <c r="X510" s="1116">
        <v>46923</v>
      </c>
      <c r="Y510" s="1120" t="s">
        <v>6329</v>
      </c>
      <c r="Z510" s="1120" t="s">
        <v>6330</v>
      </c>
      <c r="AA510" s="1120" t="s">
        <v>6331</v>
      </c>
      <c r="AB510" s="575">
        <v>45462</v>
      </c>
      <c r="AC510" s="1111" t="s">
        <v>4163</v>
      </c>
      <c r="AD510" s="1121"/>
    </row>
    <row r="511" spans="1:30" ht="15.75" customHeight="1">
      <c r="A511" s="1106" t="s">
        <v>10</v>
      </c>
      <c r="B511" s="1120" t="s">
        <v>11</v>
      </c>
      <c r="C511" s="1120" t="s">
        <v>509</v>
      </c>
      <c r="D511" s="1106" t="s">
        <v>551</v>
      </c>
      <c r="E511" s="1106" t="s">
        <v>30</v>
      </c>
      <c r="F511" s="1107" t="str">
        <f t="array" ref="F511">IFERROR(INDEX(UIID!$K$2:$K1725, MATCH(CONCATENATE(B511,D511,G511,J511), UIID!$B$2:$B1725&amp;UIID!$D$2:$D1725&amp;UIID!$G$2:$G1725&amp;UIID!$H$2:$H1725, 0),), "Not Found")</f>
        <v>0722-0111</v>
      </c>
      <c r="G511" s="1184" t="s">
        <v>3543</v>
      </c>
      <c r="H511" s="1120"/>
      <c r="I511" s="1120" t="s">
        <v>6332</v>
      </c>
      <c r="J511" s="1184" t="s">
        <v>3827</v>
      </c>
      <c r="K511" s="1120">
        <v>11.049208348225999</v>
      </c>
      <c r="L511" s="1120">
        <v>123.991413936664</v>
      </c>
      <c r="M511" s="1120" t="s">
        <v>6333</v>
      </c>
      <c r="N511" s="1120" t="s">
        <v>6334</v>
      </c>
      <c r="O511" s="1106" t="s">
        <v>15</v>
      </c>
      <c r="P511" s="1106" t="s">
        <v>16</v>
      </c>
      <c r="Q511" s="1120" t="s">
        <v>35</v>
      </c>
      <c r="R511" s="1106" t="s">
        <v>32</v>
      </c>
      <c r="S511" s="1120" t="s">
        <v>39</v>
      </c>
      <c r="T511" s="1106" t="s">
        <v>4164</v>
      </c>
      <c r="U511" s="1120" t="s">
        <v>253</v>
      </c>
      <c r="V511" s="1120" t="s">
        <v>6335</v>
      </c>
      <c r="W511" s="1116">
        <v>45093</v>
      </c>
      <c r="X511" s="1116">
        <v>46923</v>
      </c>
      <c r="Y511" s="1138" t="s">
        <v>6336</v>
      </c>
      <c r="Z511" s="1138" t="s">
        <v>6337</v>
      </c>
      <c r="AA511" s="1138" t="s">
        <v>6338</v>
      </c>
      <c r="AB511" s="575">
        <v>45461</v>
      </c>
      <c r="AC511" s="1111" t="s">
        <v>4163</v>
      </c>
      <c r="AD511" s="1121"/>
    </row>
    <row r="512" spans="1:30" ht="15.75" customHeight="1">
      <c r="A512" s="1106" t="s">
        <v>10</v>
      </c>
      <c r="B512" s="1120" t="s">
        <v>11</v>
      </c>
      <c r="C512" s="1120" t="s">
        <v>509</v>
      </c>
      <c r="D512" s="1106" t="s">
        <v>551</v>
      </c>
      <c r="E512" s="1106" t="s">
        <v>30</v>
      </c>
      <c r="F512" s="1107" t="str">
        <f t="array" ref="F512">IFERROR(INDEX(UIID!$K$2:$K1725, MATCH(CONCATENATE(B512,D512,G512,J512), UIID!$B$2:$B1725&amp;UIID!$D$2:$D1725&amp;UIID!$G$2:$G1725&amp;UIID!$H$2:$H1725, 0),), "Not Found")</f>
        <v>0722-0111</v>
      </c>
      <c r="G512" s="1120" t="s">
        <v>3543</v>
      </c>
      <c r="H512" s="1120"/>
      <c r="I512" s="1120" t="s">
        <v>6332</v>
      </c>
      <c r="J512" s="1184" t="s">
        <v>3827</v>
      </c>
      <c r="K512" s="1120">
        <v>11.049208348225999</v>
      </c>
      <c r="L512" s="1120">
        <v>123.991413936664</v>
      </c>
      <c r="M512" s="1120" t="s">
        <v>6333</v>
      </c>
      <c r="N512" s="1120" t="s">
        <v>6334</v>
      </c>
      <c r="O512" s="1106" t="s">
        <v>15</v>
      </c>
      <c r="P512" s="1106" t="s">
        <v>16</v>
      </c>
      <c r="Q512" s="1120" t="s">
        <v>35</v>
      </c>
      <c r="R512" s="1106" t="s">
        <v>104</v>
      </c>
      <c r="S512" s="1120" t="s">
        <v>105</v>
      </c>
      <c r="T512" s="1106" t="s">
        <v>4164</v>
      </c>
      <c r="U512" s="1120" t="s">
        <v>106</v>
      </c>
      <c r="V512" s="1120" t="s">
        <v>6339</v>
      </c>
      <c r="W512" s="1116">
        <v>45093</v>
      </c>
      <c r="X512" s="1116">
        <v>46923</v>
      </c>
      <c r="Y512" s="1138" t="s">
        <v>6340</v>
      </c>
      <c r="Z512" s="1138" t="s">
        <v>6341</v>
      </c>
      <c r="AA512" s="1209">
        <v>46523</v>
      </c>
      <c r="AB512" s="575">
        <v>45461</v>
      </c>
      <c r="AC512" s="1111" t="s">
        <v>4163</v>
      </c>
      <c r="AD512" s="1121"/>
    </row>
    <row r="513" spans="1:30" ht="15.75" customHeight="1">
      <c r="A513" s="1106" t="s">
        <v>10</v>
      </c>
      <c r="B513" s="1120" t="s">
        <v>11</v>
      </c>
      <c r="C513" s="1120" t="s">
        <v>509</v>
      </c>
      <c r="D513" s="1106" t="s">
        <v>551</v>
      </c>
      <c r="E513" s="1106" t="s">
        <v>30</v>
      </c>
      <c r="F513" s="1107" t="str">
        <f t="array" ref="F513">IFERROR(INDEX(UIID!$K$2:$K1725, MATCH(CONCATENATE(B513,D513,G513,J513), UIID!$B$2:$B1725&amp;UIID!$D$2:$D1725&amp;UIID!$G$2:$G1725&amp;UIID!$H$2:$H1725, 0),), "Not Found")</f>
        <v>0722-0111</v>
      </c>
      <c r="G513" s="1120" t="s">
        <v>3543</v>
      </c>
      <c r="H513" s="1120"/>
      <c r="I513" s="1120" t="s">
        <v>6332</v>
      </c>
      <c r="J513" s="1184" t="s">
        <v>3827</v>
      </c>
      <c r="K513" s="1120">
        <v>11.049208348225999</v>
      </c>
      <c r="L513" s="1120">
        <v>123.991413936664</v>
      </c>
      <c r="M513" s="1120" t="s">
        <v>6333</v>
      </c>
      <c r="N513" s="1120" t="s">
        <v>6334</v>
      </c>
      <c r="O513" s="1106" t="s">
        <v>15</v>
      </c>
      <c r="P513" s="1106" t="s">
        <v>16</v>
      </c>
      <c r="Q513" s="1120" t="s">
        <v>35</v>
      </c>
      <c r="R513" s="1106" t="s">
        <v>84</v>
      </c>
      <c r="S513" s="1120" t="s">
        <v>85</v>
      </c>
      <c r="T513" s="1106" t="s">
        <v>4164</v>
      </c>
      <c r="U513" s="1120" t="s">
        <v>94</v>
      </c>
      <c r="V513" s="1120" t="s">
        <v>6342</v>
      </c>
      <c r="W513" s="1116">
        <v>45093</v>
      </c>
      <c r="X513" s="1116">
        <v>46923</v>
      </c>
      <c r="Y513" s="1138" t="s">
        <v>6343</v>
      </c>
      <c r="Z513" s="1138" t="s">
        <v>6344</v>
      </c>
      <c r="AA513" s="1138" t="s">
        <v>6345</v>
      </c>
      <c r="AB513" s="575">
        <v>45461</v>
      </c>
      <c r="AC513" s="1111" t="s">
        <v>4163</v>
      </c>
      <c r="AD513" s="1121"/>
    </row>
    <row r="514" spans="1:30" ht="15.75" customHeight="1">
      <c r="A514" s="1106" t="s">
        <v>10</v>
      </c>
      <c r="B514" s="1120" t="s">
        <v>11</v>
      </c>
      <c r="C514" s="1106" t="s">
        <v>28</v>
      </c>
      <c r="D514" s="1106" t="s">
        <v>13</v>
      </c>
      <c r="E514" s="1106" t="s">
        <v>3756</v>
      </c>
      <c r="F514" s="1107" t="str">
        <f t="array" ref="F514">IFERROR(INDEX(UIID!$K$2:$K1725, MATCH(CONCATENATE(B514,D514,G514,J514), UIID!$B$2:$B1725&amp;UIID!$D$2:$D1725&amp;UIID!$G$2:$G1725&amp;UIID!$H$2:$H1725, 0),), "Not Found")</f>
        <v>0722-0018</v>
      </c>
      <c r="G514" s="1120" t="s">
        <v>2210</v>
      </c>
      <c r="H514" s="1120"/>
      <c r="I514" s="1120" t="s">
        <v>6346</v>
      </c>
      <c r="J514" s="1120" t="s">
        <v>3764</v>
      </c>
      <c r="K514" s="1120">
        <v>10.311030190164001</v>
      </c>
      <c r="L514" s="1120">
        <v>123.89675499623</v>
      </c>
      <c r="M514" s="1106" t="s">
        <v>5152</v>
      </c>
      <c r="N514" s="1120" t="s">
        <v>6304</v>
      </c>
      <c r="O514" s="1106" t="s">
        <v>15</v>
      </c>
      <c r="P514" s="1106" t="s">
        <v>16</v>
      </c>
      <c r="Q514" s="1210" t="s">
        <v>35</v>
      </c>
      <c r="R514" s="1106" t="s">
        <v>87</v>
      </c>
      <c r="S514" s="1120" t="s">
        <v>434</v>
      </c>
      <c r="T514" s="1106" t="s">
        <v>4164</v>
      </c>
      <c r="U514" s="1120" t="s">
        <v>1139</v>
      </c>
      <c r="V514" s="1120" t="s">
        <v>6347</v>
      </c>
      <c r="W514" s="1116">
        <v>45097</v>
      </c>
      <c r="X514" s="1116">
        <v>46925</v>
      </c>
      <c r="Y514" s="1120" t="s">
        <v>5200</v>
      </c>
      <c r="Z514" s="1162" t="s">
        <v>6241</v>
      </c>
      <c r="AA514" s="1211">
        <v>46694</v>
      </c>
      <c r="AB514" s="575">
        <v>45464</v>
      </c>
      <c r="AC514" s="1111" t="s">
        <v>4163</v>
      </c>
      <c r="AD514" s="1121"/>
    </row>
    <row r="515" spans="1:30" ht="15.75" hidden="1" customHeight="1">
      <c r="A515" s="1106" t="s">
        <v>10</v>
      </c>
      <c r="B515" s="1120" t="s">
        <v>11</v>
      </c>
      <c r="C515" s="1120" t="s">
        <v>50</v>
      </c>
      <c r="D515" s="1106" t="s">
        <v>13</v>
      </c>
      <c r="E515" s="1106" t="s">
        <v>3756</v>
      </c>
      <c r="F515" s="1107" t="str">
        <f t="array" ref="F515">IFERROR(INDEX(UIID!$K$2:$K1725, MATCH(CONCATENATE(B515,D515,G515,J515), UIID!$B$2:$B1725&amp;UIID!$D$2:$D1725&amp;UIID!$G$2:$G1725&amp;UIID!$H$2:$H1725, 0),), "Not Found")</f>
        <v>0722-0088</v>
      </c>
      <c r="G515" s="1106" t="s">
        <v>3653</v>
      </c>
      <c r="H515" s="1120"/>
      <c r="I515" s="1120" t="s">
        <v>5933</v>
      </c>
      <c r="J515" s="1120" t="s">
        <v>2111</v>
      </c>
      <c r="K515" s="1120">
        <v>10.3445364055261</v>
      </c>
      <c r="L515" s="1120">
        <v>123.831453307819</v>
      </c>
      <c r="M515" s="1106" t="s">
        <v>2112</v>
      </c>
      <c r="N515" s="1120" t="s">
        <v>5934</v>
      </c>
      <c r="O515" s="1106" t="s">
        <v>15</v>
      </c>
      <c r="P515" s="1139" t="s">
        <v>1449</v>
      </c>
      <c r="Q515" s="1140" t="s">
        <v>10389</v>
      </c>
      <c r="R515" s="1141" t="s">
        <v>125</v>
      </c>
      <c r="S515" s="1120" t="s">
        <v>1849</v>
      </c>
      <c r="T515" s="1106" t="s">
        <v>4164</v>
      </c>
      <c r="U515" s="1120" t="s">
        <v>127</v>
      </c>
      <c r="V515" s="1120" t="s">
        <v>6348</v>
      </c>
      <c r="W515" s="1116">
        <v>45056</v>
      </c>
      <c r="X515" s="1116">
        <v>46842</v>
      </c>
      <c r="Y515" s="587" t="s">
        <v>6349</v>
      </c>
      <c r="Z515" s="1106" t="s">
        <v>4283</v>
      </c>
      <c r="AA515" s="1106" t="s">
        <v>4283</v>
      </c>
      <c r="AB515" s="575">
        <v>45560</v>
      </c>
      <c r="AC515" s="1111" t="s">
        <v>4163</v>
      </c>
      <c r="AD515" s="1121"/>
    </row>
    <row r="516" spans="1:30" ht="15.75" customHeight="1">
      <c r="A516" s="1106" t="s">
        <v>10</v>
      </c>
      <c r="B516" s="1120" t="s">
        <v>11</v>
      </c>
      <c r="C516" s="1120" t="s">
        <v>28</v>
      </c>
      <c r="D516" s="1106" t="s">
        <v>458</v>
      </c>
      <c r="E516" s="1106" t="s">
        <v>30</v>
      </c>
      <c r="F516" s="1107" t="str">
        <f t="array" ref="F516">IFERROR(INDEX(UIID!$K$2:$K1725, MATCH(CONCATENATE(B516,D516,G516,J516), UIID!$B$2:$B1725&amp;UIID!$D$2:$D1725&amp;UIID!$G$2:$G1725&amp;UIID!$H$2:$H1725, 0),), "Not Found")</f>
        <v>0722-0159</v>
      </c>
      <c r="G516" s="1120" t="s">
        <v>3602</v>
      </c>
      <c r="H516" s="1120"/>
      <c r="I516" s="1120" t="s">
        <v>6350</v>
      </c>
      <c r="J516" s="1120" t="s">
        <v>1234</v>
      </c>
      <c r="K516" s="1120">
        <v>10.262368233914</v>
      </c>
      <c r="L516" s="1120">
        <v>123.84127420966701</v>
      </c>
      <c r="M516" s="1120" t="s">
        <v>6313</v>
      </c>
      <c r="N516" s="1120" t="s">
        <v>5702</v>
      </c>
      <c r="O516" s="1106" t="s">
        <v>15</v>
      </c>
      <c r="P516" s="1106" t="s">
        <v>16</v>
      </c>
      <c r="Q516" s="1140" t="s">
        <v>10389</v>
      </c>
      <c r="R516" s="1106" t="s">
        <v>32</v>
      </c>
      <c r="S516" s="1120" t="s">
        <v>43</v>
      </c>
      <c r="T516" s="1106" t="s">
        <v>4164</v>
      </c>
      <c r="U516" s="1120" t="s">
        <v>253</v>
      </c>
      <c r="V516" s="1120" t="s">
        <v>6351</v>
      </c>
      <c r="W516" s="1116">
        <v>45057</v>
      </c>
      <c r="X516" s="1116">
        <v>46842</v>
      </c>
      <c r="Y516" s="1212" t="s">
        <v>6060</v>
      </c>
      <c r="Z516" s="1120" t="s">
        <v>6061</v>
      </c>
      <c r="AA516" s="1169">
        <v>46308</v>
      </c>
      <c r="AB516" s="575">
        <v>45538</v>
      </c>
      <c r="AC516" s="1111" t="s">
        <v>4163</v>
      </c>
      <c r="AD516" s="1121"/>
    </row>
    <row r="517" spans="1:30" ht="15.75" customHeight="1">
      <c r="A517" s="1106" t="s">
        <v>10</v>
      </c>
      <c r="B517" s="1120" t="s">
        <v>11</v>
      </c>
      <c r="C517" s="1106" t="s">
        <v>50</v>
      </c>
      <c r="D517" s="1106" t="s">
        <v>13</v>
      </c>
      <c r="E517" s="1106" t="s">
        <v>3756</v>
      </c>
      <c r="F517" s="1107" t="str">
        <f t="array" ref="F517">IFERROR(INDEX(UIID!$K$2:$K1725, MATCH(CONCATENATE(B517,D517,G517,J517), UIID!$B$2:$B1725&amp;UIID!$D$2:$D1725&amp;UIID!$G$2:$G1725&amp;UIID!$H$2:$H1725, 0),), "Not Found")</f>
        <v>0722-0063</v>
      </c>
      <c r="G517" s="1106" t="s">
        <v>3540</v>
      </c>
      <c r="H517" s="1120"/>
      <c r="I517" s="1120" t="s">
        <v>5119</v>
      </c>
      <c r="J517" s="1106" t="s">
        <v>312</v>
      </c>
      <c r="K517" s="1106">
        <v>10.300025934385699</v>
      </c>
      <c r="L517" s="1106">
        <v>123.867005202915</v>
      </c>
      <c r="M517" s="1106" t="s">
        <v>5120</v>
      </c>
      <c r="N517" s="1120" t="s">
        <v>6352</v>
      </c>
      <c r="O517" s="1106" t="s">
        <v>15</v>
      </c>
      <c r="P517" s="1106" t="s">
        <v>16</v>
      </c>
      <c r="Q517" s="1140" t="s">
        <v>10389</v>
      </c>
      <c r="R517" s="1106" t="s">
        <v>117</v>
      </c>
      <c r="S517" s="1120" t="s">
        <v>315</v>
      </c>
      <c r="T517" s="1106" t="s">
        <v>4164</v>
      </c>
      <c r="U517" s="1120" t="s">
        <v>235</v>
      </c>
      <c r="V517" s="1120" t="s">
        <v>6354</v>
      </c>
      <c r="W517" s="1116">
        <v>45057</v>
      </c>
      <c r="X517" s="1116">
        <v>46849</v>
      </c>
      <c r="Y517" s="1213" t="s">
        <v>6355</v>
      </c>
      <c r="Z517" s="1120" t="s">
        <v>6356</v>
      </c>
      <c r="AA517" s="1120" t="s">
        <v>6357</v>
      </c>
      <c r="AB517" s="575">
        <v>45523</v>
      </c>
      <c r="AC517" s="1111" t="s">
        <v>4163</v>
      </c>
      <c r="AD517" s="1121"/>
    </row>
    <row r="518" spans="1:30" ht="15.75" customHeight="1">
      <c r="A518" s="1106" t="s">
        <v>10</v>
      </c>
      <c r="B518" s="1120" t="s">
        <v>11</v>
      </c>
      <c r="C518" s="1120" t="s">
        <v>509</v>
      </c>
      <c r="D518" s="1106" t="s">
        <v>551</v>
      </c>
      <c r="E518" s="1106" t="s">
        <v>30</v>
      </c>
      <c r="F518" s="1107" t="str">
        <f t="array" ref="F518">IFERROR(INDEX(UIID!$K$2:$K1725, MATCH(CONCATENATE(B518,D518,G518,J518), UIID!$B$2:$B1725&amp;UIID!$D$2:$D1725&amp;UIID!$G$2:$G1725&amp;UIID!$H$2:$H1725, 0),), "Not Found")</f>
        <v>0722-0073</v>
      </c>
      <c r="G518" s="1120" t="s">
        <v>1662</v>
      </c>
      <c r="H518" s="1120"/>
      <c r="I518" s="1120" t="s">
        <v>6124</v>
      </c>
      <c r="J518" s="1184" t="s">
        <v>3792</v>
      </c>
      <c r="K518" s="1120">
        <v>11.0339924212638</v>
      </c>
      <c r="L518" s="1120">
        <v>124.00110840782899</v>
      </c>
      <c r="M518" s="1120" t="s">
        <v>6125</v>
      </c>
      <c r="N518" s="1120" t="s">
        <v>6126</v>
      </c>
      <c r="O518" s="1106" t="s">
        <v>15</v>
      </c>
      <c r="P518" s="1106" t="s">
        <v>16</v>
      </c>
      <c r="Q518" s="1140" t="s">
        <v>10389</v>
      </c>
      <c r="R518" s="1106" t="s">
        <v>104</v>
      </c>
      <c r="S518" s="1120" t="s">
        <v>173</v>
      </c>
      <c r="T518" s="1106" t="s">
        <v>4164</v>
      </c>
      <c r="U518" s="1120" t="s">
        <v>106</v>
      </c>
      <c r="V518" s="1120" t="s">
        <v>6358</v>
      </c>
      <c r="W518" s="1116">
        <v>45672</v>
      </c>
      <c r="X518" s="1116">
        <v>47499</v>
      </c>
      <c r="Y518" s="1214" t="s">
        <v>6128</v>
      </c>
      <c r="Z518" s="1215" t="s">
        <v>6129</v>
      </c>
      <c r="AA518" s="1216">
        <v>45946</v>
      </c>
      <c r="AB518" s="575">
        <v>45421</v>
      </c>
      <c r="AC518" s="1111" t="s">
        <v>4163</v>
      </c>
      <c r="AD518" s="1121"/>
    </row>
    <row r="519" spans="1:30" ht="15.75" customHeight="1">
      <c r="A519" s="1106" t="s">
        <v>10</v>
      </c>
      <c r="B519" s="1120" t="s">
        <v>11</v>
      </c>
      <c r="C519" s="1120" t="s">
        <v>509</v>
      </c>
      <c r="D519" s="1106" t="s">
        <v>551</v>
      </c>
      <c r="E519" s="1106" t="s">
        <v>30</v>
      </c>
      <c r="F519" s="1107" t="str">
        <f t="array" ref="F519">IFERROR(INDEX(UIID!$K$2:$K1725, MATCH(CONCATENATE(B519,D519,G519,J519), UIID!$B$2:$B1725&amp;UIID!$D$2:$D1725&amp;UIID!$G$2:$G1725&amp;UIID!$H$2:$H1725, 0),), "Not Found")</f>
        <v>0722-0073</v>
      </c>
      <c r="G519" s="1120" t="s">
        <v>1662</v>
      </c>
      <c r="H519" s="1120"/>
      <c r="I519" s="1120" t="s">
        <v>6124</v>
      </c>
      <c r="J519" s="1184" t="s">
        <v>3792</v>
      </c>
      <c r="K519" s="1120">
        <v>11.0339924212638</v>
      </c>
      <c r="L519" s="1120">
        <v>124.00110840782899</v>
      </c>
      <c r="M519" s="1120" t="s">
        <v>6125</v>
      </c>
      <c r="N519" s="1120" t="s">
        <v>6126</v>
      </c>
      <c r="O519" s="1106" t="s">
        <v>15</v>
      </c>
      <c r="P519" s="1106" t="s">
        <v>16</v>
      </c>
      <c r="Q519" s="1140" t="s">
        <v>10389</v>
      </c>
      <c r="R519" s="1106" t="s">
        <v>117</v>
      </c>
      <c r="S519" s="1120" t="s">
        <v>315</v>
      </c>
      <c r="T519" s="1106" t="s">
        <v>4164</v>
      </c>
      <c r="U519" s="1120" t="s">
        <v>235</v>
      </c>
      <c r="V519" s="1120" t="s">
        <v>6359</v>
      </c>
      <c r="W519" s="1116">
        <v>45672</v>
      </c>
      <c r="X519" s="1116">
        <v>47499</v>
      </c>
      <c r="Y519" s="1217" t="s">
        <v>6360</v>
      </c>
      <c r="Z519" s="1218" t="s">
        <v>6361</v>
      </c>
      <c r="AA519" s="1218" t="s">
        <v>6362</v>
      </c>
      <c r="AB519" s="575">
        <v>45421</v>
      </c>
      <c r="AC519" s="1111" t="s">
        <v>4163</v>
      </c>
      <c r="AD519" s="1121"/>
    </row>
    <row r="520" spans="1:30" ht="15.75" customHeight="1">
      <c r="A520" s="1106" t="s">
        <v>10</v>
      </c>
      <c r="B520" s="1120" t="s">
        <v>11</v>
      </c>
      <c r="C520" s="1106" t="s">
        <v>176</v>
      </c>
      <c r="D520" s="1106" t="s">
        <v>3759</v>
      </c>
      <c r="E520" s="1106" t="s">
        <v>3756</v>
      </c>
      <c r="F520" s="1107" t="str">
        <f t="array" ref="F520">IFERROR(INDEX(UIID!$K$2:$K1725, MATCH(CONCATENATE(B520,D520,G520,J520), UIID!$B$2:$B1725&amp;UIID!$D$2:$D1725&amp;UIID!$G$2:$G1725&amp;UIID!$H$2:$H1725, 0),), "Not Found")</f>
        <v>0722-0096</v>
      </c>
      <c r="G520" s="1120" t="s">
        <v>3806</v>
      </c>
      <c r="H520" s="1120"/>
      <c r="I520" s="1120" t="s">
        <v>5968</v>
      </c>
      <c r="J520" s="1120" t="s">
        <v>3807</v>
      </c>
      <c r="K520" s="1120">
        <v>10.309713157831601</v>
      </c>
      <c r="L520" s="1120">
        <v>123.993229336654</v>
      </c>
      <c r="M520" s="1120" t="s">
        <v>2217</v>
      </c>
      <c r="N520" s="1120"/>
      <c r="O520" s="1106" t="s">
        <v>15</v>
      </c>
      <c r="P520" s="1106" t="s">
        <v>16</v>
      </c>
      <c r="Q520" s="1140" t="s">
        <v>10389</v>
      </c>
      <c r="R520" s="1106" t="s">
        <v>32</v>
      </c>
      <c r="S520" s="1120" t="s">
        <v>1362</v>
      </c>
      <c r="T520" s="1106" t="s">
        <v>4164</v>
      </c>
      <c r="U520" s="1120" t="s">
        <v>2220</v>
      </c>
      <c r="V520" s="1120" t="s">
        <v>6363</v>
      </c>
      <c r="W520" s="1116">
        <v>45058</v>
      </c>
      <c r="X520" s="1116">
        <v>46412</v>
      </c>
      <c r="Y520" s="1217" t="s">
        <v>6364</v>
      </c>
      <c r="Z520" s="1218" t="s">
        <v>6365</v>
      </c>
      <c r="AA520" s="1218" t="s">
        <v>6366</v>
      </c>
      <c r="AB520" s="575">
        <v>45483</v>
      </c>
      <c r="AC520" s="1111" t="s">
        <v>4163</v>
      </c>
      <c r="AD520" s="1121"/>
    </row>
    <row r="521" spans="1:30" ht="15.75" customHeight="1">
      <c r="A521" s="1106" t="s">
        <v>10</v>
      </c>
      <c r="B521" s="1120" t="s">
        <v>11</v>
      </c>
      <c r="C521" s="1106" t="s">
        <v>176</v>
      </c>
      <c r="D521" s="1106" t="s">
        <v>3759</v>
      </c>
      <c r="E521" s="1106" t="s">
        <v>3756</v>
      </c>
      <c r="F521" s="1107" t="str">
        <f t="array" ref="F521">IFERROR(INDEX(UIID!$K$2:$K1725, MATCH(CONCATENATE(B521,D521,G521,J521), UIID!$B$2:$B1725&amp;UIID!$D$2:$D1725&amp;UIID!$G$2:$G1725&amp;UIID!$H$2:$H1725, 0),), "Not Found")</f>
        <v>0722-0096</v>
      </c>
      <c r="G521" s="1120" t="s">
        <v>3806</v>
      </c>
      <c r="H521" s="1120"/>
      <c r="I521" s="1120" t="s">
        <v>5968</v>
      </c>
      <c r="J521" s="1120" t="s">
        <v>3807</v>
      </c>
      <c r="K521" s="1120">
        <v>10.309713157831601</v>
      </c>
      <c r="L521" s="1120">
        <v>123.993229336654</v>
      </c>
      <c r="M521" s="1120" t="s">
        <v>2217</v>
      </c>
      <c r="N521" s="1120"/>
      <c r="O521" s="1106" t="s">
        <v>15</v>
      </c>
      <c r="P521" s="1106" t="s">
        <v>16</v>
      </c>
      <c r="Q521" s="1140" t="s">
        <v>10389</v>
      </c>
      <c r="R521" s="1106" t="s">
        <v>104</v>
      </c>
      <c r="S521" s="1120" t="s">
        <v>173</v>
      </c>
      <c r="T521" s="1106" t="s">
        <v>4164</v>
      </c>
      <c r="U521" s="1120" t="s">
        <v>2219</v>
      </c>
      <c r="V521" s="1120" t="s">
        <v>6367</v>
      </c>
      <c r="W521" s="1116">
        <v>45058</v>
      </c>
      <c r="X521" s="1116">
        <v>46412</v>
      </c>
      <c r="Y521" s="1217" t="s">
        <v>6368</v>
      </c>
      <c r="Z521" s="1218" t="s">
        <v>6369</v>
      </c>
      <c r="AA521" s="1218" t="s">
        <v>6370</v>
      </c>
      <c r="AB521" s="575">
        <v>45483</v>
      </c>
      <c r="AC521" s="1111" t="s">
        <v>4163</v>
      </c>
      <c r="AD521" s="1121"/>
    </row>
    <row r="522" spans="1:30" ht="15.75" customHeight="1">
      <c r="A522" s="1106" t="s">
        <v>10</v>
      </c>
      <c r="B522" s="1120" t="s">
        <v>11</v>
      </c>
      <c r="C522" s="1106" t="s">
        <v>176</v>
      </c>
      <c r="D522" s="1106" t="s">
        <v>3759</v>
      </c>
      <c r="E522" s="1106" t="s">
        <v>3756</v>
      </c>
      <c r="F522" s="1107" t="str">
        <f t="array" ref="F522">IFERROR(INDEX(UIID!$K$2:$K1725, MATCH(CONCATENATE(B522,D522,G522,J522), UIID!$B$2:$B1725&amp;UIID!$D$2:$D1725&amp;UIID!$G$2:$G1725&amp;UIID!$H$2:$H1725, 0),), "Not Found")</f>
        <v>0722-0096</v>
      </c>
      <c r="G522" s="1120" t="s">
        <v>3806</v>
      </c>
      <c r="H522" s="1120"/>
      <c r="I522" s="1120" t="s">
        <v>5968</v>
      </c>
      <c r="J522" s="1120" t="s">
        <v>3807</v>
      </c>
      <c r="K522" s="1120">
        <v>10.309713157831601</v>
      </c>
      <c r="L522" s="1120">
        <v>123.993229336654</v>
      </c>
      <c r="M522" s="1120" t="s">
        <v>2217</v>
      </c>
      <c r="N522" s="1120"/>
      <c r="O522" s="1106" t="s">
        <v>15</v>
      </c>
      <c r="P522" s="1106" t="s">
        <v>16</v>
      </c>
      <c r="Q522" s="1140" t="s">
        <v>10389</v>
      </c>
      <c r="R522" s="1106" t="s">
        <v>117</v>
      </c>
      <c r="S522" s="1120" t="s">
        <v>315</v>
      </c>
      <c r="T522" s="1106" t="s">
        <v>4164</v>
      </c>
      <c r="U522" s="1120" t="s">
        <v>2218</v>
      </c>
      <c r="V522" s="1120" t="s">
        <v>6371</v>
      </c>
      <c r="W522" s="1116">
        <v>45058</v>
      </c>
      <c r="X522" s="1116">
        <v>46412</v>
      </c>
      <c r="Y522" s="1217" t="s">
        <v>6372</v>
      </c>
      <c r="Z522" s="1218" t="s">
        <v>6373</v>
      </c>
      <c r="AA522" s="1218" t="s">
        <v>6374</v>
      </c>
      <c r="AB522" s="575">
        <v>45483</v>
      </c>
      <c r="AC522" s="1111" t="s">
        <v>4163</v>
      </c>
      <c r="AD522" s="1121"/>
    </row>
    <row r="523" spans="1:30" ht="15.75" customHeight="1">
      <c r="A523" s="1106" t="s">
        <v>10</v>
      </c>
      <c r="B523" s="1120" t="s">
        <v>11</v>
      </c>
      <c r="C523" s="1120" t="s">
        <v>123</v>
      </c>
      <c r="D523" s="1106" t="s">
        <v>2267</v>
      </c>
      <c r="E523" s="1106" t="s">
        <v>123</v>
      </c>
      <c r="F523" s="1107" t="str">
        <f t="array" ref="F523">IFERROR(INDEX(UIID!$K$2:$K1725, MATCH(CONCATENATE(B523,D523,G523,J523), UIID!$B$2:$B1725&amp;UIID!$D$2:$D1725&amp;UIID!$G$2:$G1725&amp;UIID!$H$2:$H1725, 0),), "Not Found")</f>
        <v>0722-0095</v>
      </c>
      <c r="G523" s="1120" t="s">
        <v>1766</v>
      </c>
      <c r="H523" s="1120"/>
      <c r="I523" s="1120" t="s">
        <v>6076</v>
      </c>
      <c r="J523" s="1120" t="s">
        <v>2268</v>
      </c>
      <c r="K523" s="1120">
        <v>10.632855179097399</v>
      </c>
      <c r="L523" s="1120">
        <v>123.76546660696</v>
      </c>
      <c r="M523" s="1120" t="s">
        <v>1768</v>
      </c>
      <c r="N523" s="1120" t="s">
        <v>5803</v>
      </c>
      <c r="O523" s="1106" t="s">
        <v>15</v>
      </c>
      <c r="P523" s="1106" t="s">
        <v>16</v>
      </c>
      <c r="Q523" s="1140" t="s">
        <v>10389</v>
      </c>
      <c r="R523" s="1106" t="s">
        <v>32</v>
      </c>
      <c r="S523" s="1120" t="s">
        <v>1362</v>
      </c>
      <c r="T523" s="1106" t="s">
        <v>4164</v>
      </c>
      <c r="U523" s="1120" t="s">
        <v>6375</v>
      </c>
      <c r="V523" s="1120" t="s">
        <v>6376</v>
      </c>
      <c r="W523" s="1116">
        <v>45063</v>
      </c>
      <c r="X523" s="1116">
        <v>46734</v>
      </c>
      <c r="Y523" s="1217" t="s">
        <v>6377</v>
      </c>
      <c r="Z523" s="1218" t="s">
        <v>6378</v>
      </c>
      <c r="AA523" s="1219">
        <v>45103</v>
      </c>
      <c r="AB523" s="575">
        <v>45434</v>
      </c>
      <c r="AC523" s="1111" t="s">
        <v>4163</v>
      </c>
      <c r="AD523" s="1121"/>
    </row>
    <row r="524" spans="1:30" ht="15.75" customHeight="1">
      <c r="A524" s="1106" t="s">
        <v>10</v>
      </c>
      <c r="B524" s="1120" t="s">
        <v>11</v>
      </c>
      <c r="C524" s="1120" t="s">
        <v>123</v>
      </c>
      <c r="D524" s="1106" t="s">
        <v>2267</v>
      </c>
      <c r="E524" s="1106" t="s">
        <v>123</v>
      </c>
      <c r="F524" s="1107" t="str">
        <f t="array" ref="F524">IFERROR(INDEX(UIID!$K$2:$K1725, MATCH(CONCATENATE(B524,D524,G524,J524), UIID!$B$2:$B1725&amp;UIID!$D$2:$D1725&amp;UIID!$G$2:$G1725&amp;UIID!$H$2:$H1725, 0),), "Not Found")</f>
        <v>0722-0095</v>
      </c>
      <c r="G524" s="1120" t="s">
        <v>1766</v>
      </c>
      <c r="H524" s="1120"/>
      <c r="I524" s="1120" t="s">
        <v>6076</v>
      </c>
      <c r="J524" s="1120" t="s">
        <v>2268</v>
      </c>
      <c r="K524" s="1120">
        <v>10.632855179097399</v>
      </c>
      <c r="L524" s="1120">
        <v>123.76546660696</v>
      </c>
      <c r="M524" s="1120" t="s">
        <v>1768</v>
      </c>
      <c r="N524" s="1120" t="s">
        <v>5803</v>
      </c>
      <c r="O524" s="1106" t="s">
        <v>15</v>
      </c>
      <c r="P524" s="1106" t="s">
        <v>16</v>
      </c>
      <c r="Q524" s="1140" t="s">
        <v>10389</v>
      </c>
      <c r="R524" s="1106" t="s">
        <v>32</v>
      </c>
      <c r="S524" s="1120" t="s">
        <v>422</v>
      </c>
      <c r="T524" s="1106" t="s">
        <v>4164</v>
      </c>
      <c r="U524" s="1120" t="s">
        <v>2242</v>
      </c>
      <c r="V524" s="1120" t="s">
        <v>6379</v>
      </c>
      <c r="W524" s="1116">
        <v>45063</v>
      </c>
      <c r="X524" s="1116">
        <v>46734</v>
      </c>
      <c r="Y524" s="1217" t="s">
        <v>5962</v>
      </c>
      <c r="Z524" s="1218" t="s">
        <v>5964</v>
      </c>
      <c r="AA524" s="1219">
        <v>46096</v>
      </c>
      <c r="AB524" s="575">
        <v>45434</v>
      </c>
      <c r="AC524" s="1111" t="s">
        <v>4163</v>
      </c>
      <c r="AD524" s="1121"/>
    </row>
    <row r="525" spans="1:30" ht="15.75" customHeight="1">
      <c r="A525" s="1106" t="s">
        <v>10</v>
      </c>
      <c r="B525" s="1120" t="s">
        <v>11</v>
      </c>
      <c r="C525" s="1120" t="s">
        <v>123</v>
      </c>
      <c r="D525" s="1106" t="s">
        <v>2267</v>
      </c>
      <c r="E525" s="1106" t="s">
        <v>123</v>
      </c>
      <c r="F525" s="1107" t="str">
        <f t="array" ref="F525">IFERROR(INDEX(UIID!$K$2:$K1725, MATCH(CONCATENATE(B525,D525,G525,J525), UIID!$B$2:$B1725&amp;UIID!$D$2:$D1725&amp;UIID!$G$2:$G1725&amp;UIID!$H$2:$H1725, 0),), "Not Found")</f>
        <v>0722-0095</v>
      </c>
      <c r="G525" s="1120" t="s">
        <v>1766</v>
      </c>
      <c r="H525" s="1120"/>
      <c r="I525" s="1120" t="s">
        <v>6076</v>
      </c>
      <c r="J525" s="1120" t="s">
        <v>2268</v>
      </c>
      <c r="K525" s="1120">
        <v>10.632855179097399</v>
      </c>
      <c r="L525" s="1120">
        <v>123.76546660696</v>
      </c>
      <c r="M525" s="1120" t="s">
        <v>1768</v>
      </c>
      <c r="N525" s="1120" t="s">
        <v>5803</v>
      </c>
      <c r="O525" s="1106" t="s">
        <v>15</v>
      </c>
      <c r="P525" s="1106" t="s">
        <v>16</v>
      </c>
      <c r="Q525" s="1140" t="s">
        <v>10389</v>
      </c>
      <c r="R525" s="1106" t="s">
        <v>32</v>
      </c>
      <c r="S525" s="1120" t="s">
        <v>45</v>
      </c>
      <c r="T525" s="1106" t="s">
        <v>4164</v>
      </c>
      <c r="U525" s="1120" t="s">
        <v>78</v>
      </c>
      <c r="V525" s="1120" t="s">
        <v>6380</v>
      </c>
      <c r="W525" s="1116">
        <v>45063</v>
      </c>
      <c r="X525" s="1116">
        <v>46615</v>
      </c>
      <c r="Y525" s="1217" t="s">
        <v>6381</v>
      </c>
      <c r="Z525" s="1218" t="s">
        <v>5809</v>
      </c>
      <c r="AA525" s="1219">
        <v>46106</v>
      </c>
      <c r="AB525" s="575">
        <v>45434</v>
      </c>
      <c r="AC525" s="1111" t="s">
        <v>4163</v>
      </c>
      <c r="AD525" s="1121"/>
    </row>
    <row r="526" spans="1:30" ht="15.75" customHeight="1">
      <c r="A526" s="1106" t="s">
        <v>10</v>
      </c>
      <c r="B526" s="1120" t="s">
        <v>11</v>
      </c>
      <c r="C526" s="1120" t="s">
        <v>123</v>
      </c>
      <c r="D526" s="1106" t="s">
        <v>2267</v>
      </c>
      <c r="E526" s="1106" t="s">
        <v>123</v>
      </c>
      <c r="F526" s="1107" t="str">
        <f t="array" ref="F526">IFERROR(INDEX(UIID!$K$2:$K1725, MATCH(CONCATENATE(B526,D526,G526,J526), UIID!$B$2:$B1725&amp;UIID!$D$2:$D1725&amp;UIID!$G$2:$G1725&amp;UIID!$H$2:$H1725, 0),), "Not Found")</f>
        <v>0722-0095</v>
      </c>
      <c r="G526" s="1120" t="s">
        <v>1766</v>
      </c>
      <c r="H526" s="1120"/>
      <c r="I526" s="1120" t="s">
        <v>6076</v>
      </c>
      <c r="J526" s="1120" t="s">
        <v>2268</v>
      </c>
      <c r="K526" s="1120">
        <v>10.632855179097399</v>
      </c>
      <c r="L526" s="1120">
        <v>123.76546660696</v>
      </c>
      <c r="M526" s="1120" t="s">
        <v>1768</v>
      </c>
      <c r="N526" s="1120" t="s">
        <v>5803</v>
      </c>
      <c r="O526" s="1106" t="s">
        <v>15</v>
      </c>
      <c r="P526" s="1106" t="s">
        <v>16</v>
      </c>
      <c r="Q526" s="1140" t="s">
        <v>10389</v>
      </c>
      <c r="R526" s="1106" t="s">
        <v>32</v>
      </c>
      <c r="S526" s="1120" t="s">
        <v>43</v>
      </c>
      <c r="T526" s="1106" t="s">
        <v>4164</v>
      </c>
      <c r="U526" s="1120" t="s">
        <v>192</v>
      </c>
      <c r="V526" s="1120" t="s">
        <v>6382</v>
      </c>
      <c r="W526" s="1116">
        <v>45063</v>
      </c>
      <c r="X526" s="1116">
        <v>46615</v>
      </c>
      <c r="Y526" s="1217" t="s">
        <v>6383</v>
      </c>
      <c r="Z526" s="1218" t="s">
        <v>6384</v>
      </c>
      <c r="AA526" s="1219">
        <v>46367</v>
      </c>
      <c r="AB526" s="575">
        <v>45434</v>
      </c>
      <c r="AC526" s="1111" t="s">
        <v>4163</v>
      </c>
      <c r="AD526" s="1121"/>
    </row>
    <row r="527" spans="1:30" ht="15.75" customHeight="1">
      <c r="A527" s="1106" t="s">
        <v>10</v>
      </c>
      <c r="B527" s="1120" t="s">
        <v>11</v>
      </c>
      <c r="C527" s="1120" t="s">
        <v>123</v>
      </c>
      <c r="D527" s="1106" t="s">
        <v>2267</v>
      </c>
      <c r="E527" s="1106" t="s">
        <v>123</v>
      </c>
      <c r="F527" s="1107" t="str">
        <f t="array" ref="F527">IFERROR(INDEX(UIID!$K$2:$K1725, MATCH(CONCATENATE(B527,D527,G527,J527), UIID!$B$2:$B1725&amp;UIID!$D$2:$D1725&amp;UIID!$G$2:$G1725&amp;UIID!$H$2:$H1725, 0),), "Not Found")</f>
        <v>0722-0095</v>
      </c>
      <c r="G527" s="1120" t="s">
        <v>1766</v>
      </c>
      <c r="H527" s="1120"/>
      <c r="I527" s="1120" t="s">
        <v>6076</v>
      </c>
      <c r="J527" s="1120" t="s">
        <v>2268</v>
      </c>
      <c r="K527" s="1120">
        <v>10.632855179097399</v>
      </c>
      <c r="L527" s="1120">
        <v>123.76546660696</v>
      </c>
      <c r="M527" s="1120" t="s">
        <v>1768</v>
      </c>
      <c r="N527" s="1120" t="s">
        <v>5803</v>
      </c>
      <c r="O527" s="1106" t="s">
        <v>15</v>
      </c>
      <c r="P527" s="1106" t="s">
        <v>16</v>
      </c>
      <c r="Q527" s="1140" t="s">
        <v>10389</v>
      </c>
      <c r="R527" s="1106" t="s">
        <v>87</v>
      </c>
      <c r="S527" s="1120" t="s">
        <v>737</v>
      </c>
      <c r="T527" s="1106" t="s">
        <v>4164</v>
      </c>
      <c r="U527" s="1120" t="s">
        <v>2243</v>
      </c>
      <c r="V527" s="1120" t="s">
        <v>6385</v>
      </c>
      <c r="W527" s="1116">
        <v>45063</v>
      </c>
      <c r="X527" s="1116">
        <v>46615</v>
      </c>
      <c r="Y527" s="1217" t="s">
        <v>5805</v>
      </c>
      <c r="Z527" s="1218" t="s">
        <v>5806</v>
      </c>
      <c r="AA527" s="1219">
        <v>45247</v>
      </c>
      <c r="AB527" s="575">
        <v>45434</v>
      </c>
      <c r="AC527" s="1111" t="s">
        <v>4163</v>
      </c>
      <c r="AD527" s="1121"/>
    </row>
    <row r="528" spans="1:30" ht="15.75" customHeight="1">
      <c r="A528" s="1106" t="s">
        <v>10</v>
      </c>
      <c r="B528" s="1120" t="s">
        <v>11</v>
      </c>
      <c r="C528" s="1106" t="s">
        <v>28</v>
      </c>
      <c r="D528" s="1106" t="s">
        <v>13</v>
      </c>
      <c r="E528" s="1106" t="s">
        <v>3756</v>
      </c>
      <c r="F528" s="1107" t="str">
        <f t="array" ref="F528">IFERROR(INDEX(UIID!$K$2:$K1725, MATCH(CONCATENATE(B528,D528,G528,J528), UIID!$B$2:$B1725&amp;UIID!$D$2:$D1725&amp;UIID!$G$2:$G1725&amp;UIID!$H$2:$H1725, 0),), "Not Found")</f>
        <v>0722-0165</v>
      </c>
      <c r="G528" s="1108" t="s">
        <v>3654</v>
      </c>
      <c r="H528" s="1106"/>
      <c r="I528" s="1106" t="s">
        <v>6386</v>
      </c>
      <c r="J528" s="1106" t="s">
        <v>915</v>
      </c>
      <c r="K528" s="1106">
        <v>10.294790068340401</v>
      </c>
      <c r="L528" s="1106">
        <v>123.90402275014701</v>
      </c>
      <c r="M528" s="1106" t="s">
        <v>916</v>
      </c>
      <c r="N528" s="1106" t="s">
        <v>6387</v>
      </c>
      <c r="O528" s="1106" t="s">
        <v>15</v>
      </c>
      <c r="P528" s="1106" t="s">
        <v>16</v>
      </c>
      <c r="Q528" s="1140" t="s">
        <v>10389</v>
      </c>
      <c r="R528" s="1106" t="s">
        <v>32</v>
      </c>
      <c r="S528" s="1120" t="s">
        <v>45</v>
      </c>
      <c r="T528" s="1106" t="s">
        <v>4164</v>
      </c>
      <c r="U528" s="1120" t="s">
        <v>1770</v>
      </c>
      <c r="V528" s="1120" t="s">
        <v>6388</v>
      </c>
      <c r="W528" s="1116">
        <v>45516</v>
      </c>
      <c r="X528" s="1116">
        <v>47190</v>
      </c>
      <c r="Y528" s="1217" t="s">
        <v>6389</v>
      </c>
      <c r="Z528" s="1218" t="s">
        <v>6390</v>
      </c>
      <c r="AA528" s="1218" t="s">
        <v>6391</v>
      </c>
      <c r="AB528" s="575">
        <v>45511</v>
      </c>
      <c r="AC528" s="1111" t="s">
        <v>4163</v>
      </c>
      <c r="AD528" s="1121"/>
    </row>
    <row r="529" spans="1:30" ht="15.75" customHeight="1">
      <c r="A529" s="1106" t="s">
        <v>10</v>
      </c>
      <c r="B529" s="1120" t="s">
        <v>11</v>
      </c>
      <c r="C529" s="1106" t="s">
        <v>28</v>
      </c>
      <c r="D529" s="1106" t="s">
        <v>13</v>
      </c>
      <c r="E529" s="1106" t="s">
        <v>3756</v>
      </c>
      <c r="F529" s="1107" t="str">
        <f t="array" ref="F529">IFERROR(INDEX(UIID!$K$2:$K1725, MATCH(CONCATENATE(B529,D529,G529,J529), UIID!$B$2:$B1725&amp;UIID!$D$2:$D1725&amp;UIID!$G$2:$G1725&amp;UIID!$H$2:$H1725, 0),), "Not Found")</f>
        <v>0722-0165</v>
      </c>
      <c r="G529" s="1108" t="s">
        <v>3654</v>
      </c>
      <c r="H529" s="1106"/>
      <c r="I529" s="1106" t="s">
        <v>6386</v>
      </c>
      <c r="J529" s="1106" t="s">
        <v>915</v>
      </c>
      <c r="K529" s="1120">
        <v>10.294790068340401</v>
      </c>
      <c r="L529" s="1120">
        <v>123.90402275014701</v>
      </c>
      <c r="M529" s="1106" t="s">
        <v>916</v>
      </c>
      <c r="N529" s="1106" t="s">
        <v>6387</v>
      </c>
      <c r="O529" s="1106" t="s">
        <v>15</v>
      </c>
      <c r="P529" s="1106" t="s">
        <v>16</v>
      </c>
      <c r="Q529" s="1140" t="s">
        <v>10389</v>
      </c>
      <c r="R529" s="1106" t="s">
        <v>32</v>
      </c>
      <c r="S529" s="1120" t="s">
        <v>43</v>
      </c>
      <c r="T529" s="1106" t="s">
        <v>4164</v>
      </c>
      <c r="U529" s="1120" t="s">
        <v>253</v>
      </c>
      <c r="V529" s="1120" t="s">
        <v>6392</v>
      </c>
      <c r="W529" s="1116">
        <v>45516</v>
      </c>
      <c r="X529" s="1116">
        <v>47190</v>
      </c>
      <c r="Y529" s="1220" t="s">
        <v>5339</v>
      </c>
      <c r="Z529" s="1221" t="s">
        <v>5342</v>
      </c>
      <c r="AA529" s="1222">
        <v>46593</v>
      </c>
      <c r="AB529" s="575">
        <v>45511</v>
      </c>
      <c r="AC529" s="1111" t="s">
        <v>4163</v>
      </c>
      <c r="AD529" s="1121"/>
    </row>
    <row r="530" spans="1:30" ht="15.75" customHeight="1">
      <c r="A530" s="1106" t="s">
        <v>10</v>
      </c>
      <c r="B530" s="1120" t="s">
        <v>11</v>
      </c>
      <c r="C530" s="1106" t="s">
        <v>28</v>
      </c>
      <c r="D530" s="1106" t="s">
        <v>13</v>
      </c>
      <c r="E530" s="1106" t="s">
        <v>3756</v>
      </c>
      <c r="F530" s="1107" t="str">
        <f t="array" ref="F530">IFERROR(INDEX(UIID!$K$2:$K1725, MATCH(CONCATENATE(B530,D530,G530,J530), UIID!$B$2:$B1725&amp;UIID!$D$2:$D1725&amp;UIID!$G$2:$G1725&amp;UIID!$H$2:$H1725, 0),), "Not Found")</f>
        <v>0722-0033</v>
      </c>
      <c r="G530" s="1108" t="s">
        <v>3773</v>
      </c>
      <c r="H530" s="1106" t="s">
        <v>6393</v>
      </c>
      <c r="I530" s="1106" t="s">
        <v>5385</v>
      </c>
      <c r="J530" s="1106" t="s">
        <v>1354</v>
      </c>
      <c r="K530" s="1106">
        <v>10.3337972504709</v>
      </c>
      <c r="L530" s="1106">
        <v>123.89618016548999</v>
      </c>
      <c r="M530" s="1106" t="s">
        <v>1355</v>
      </c>
      <c r="N530" s="1106" t="s">
        <v>6394</v>
      </c>
      <c r="O530" s="1106" t="s">
        <v>15</v>
      </c>
      <c r="P530" s="1106" t="s">
        <v>16</v>
      </c>
      <c r="Q530" s="1140" t="s">
        <v>10389</v>
      </c>
      <c r="R530" s="1106" t="s">
        <v>32</v>
      </c>
      <c r="S530" s="1120" t="s">
        <v>3062</v>
      </c>
      <c r="T530" s="1106" t="s">
        <v>4164</v>
      </c>
      <c r="U530" s="1120" t="s">
        <v>957</v>
      </c>
      <c r="V530" s="1120" t="s">
        <v>6395</v>
      </c>
      <c r="W530" s="1116">
        <v>45063</v>
      </c>
      <c r="X530" s="1116">
        <v>46842</v>
      </c>
      <c r="Y530" s="1217" t="s">
        <v>6051</v>
      </c>
      <c r="Z530" s="1218" t="s">
        <v>6052</v>
      </c>
      <c r="AA530" s="1219">
        <v>45304</v>
      </c>
      <c r="AB530" s="575">
        <v>45429</v>
      </c>
      <c r="AC530" s="1111" t="s">
        <v>4163</v>
      </c>
      <c r="AD530" s="1121"/>
    </row>
    <row r="531" spans="1:30" ht="15.75" customHeight="1">
      <c r="A531" s="1106" t="s">
        <v>10</v>
      </c>
      <c r="B531" s="1120" t="s">
        <v>11</v>
      </c>
      <c r="C531" s="1106" t="s">
        <v>28</v>
      </c>
      <c r="D531" s="1106" t="s">
        <v>13</v>
      </c>
      <c r="E531" s="1106" t="s">
        <v>3756</v>
      </c>
      <c r="F531" s="1107" t="str">
        <f t="array" ref="F531">IFERROR(INDEX(UIID!$K$2:$K1725, MATCH(CONCATENATE(B531,D531,G531,J531), UIID!$B$2:$B1725&amp;UIID!$D$2:$D1725&amp;UIID!$G$2:$G1725&amp;UIID!$H$2:$H1725, 0),), "Not Found")</f>
        <v>0722-0033</v>
      </c>
      <c r="G531" s="1108" t="s">
        <v>3773</v>
      </c>
      <c r="H531" s="1106" t="s">
        <v>6393</v>
      </c>
      <c r="I531" s="1106" t="s">
        <v>5385</v>
      </c>
      <c r="J531" s="1106" t="s">
        <v>1354</v>
      </c>
      <c r="K531" s="1120">
        <v>10.3337972504709</v>
      </c>
      <c r="L531" s="1120">
        <v>123.89618016548999</v>
      </c>
      <c r="M531" s="1106" t="s">
        <v>1355</v>
      </c>
      <c r="N531" s="1106" t="s">
        <v>6394</v>
      </c>
      <c r="O531" s="1106" t="s">
        <v>15</v>
      </c>
      <c r="P531" s="1106" t="s">
        <v>16</v>
      </c>
      <c r="Q531" s="1140" t="s">
        <v>10389</v>
      </c>
      <c r="R531" s="1106" t="s">
        <v>32</v>
      </c>
      <c r="S531" s="1120" t="s">
        <v>43</v>
      </c>
      <c r="T531" s="1106" t="s">
        <v>4164</v>
      </c>
      <c r="U531" s="1120" t="s">
        <v>253</v>
      </c>
      <c r="V531" s="1120" t="s">
        <v>6396</v>
      </c>
      <c r="W531" s="1116">
        <v>45063</v>
      </c>
      <c r="X531" s="1116">
        <v>46842</v>
      </c>
      <c r="Y531" s="1217" t="s">
        <v>6397</v>
      </c>
      <c r="Z531" s="1218" t="s">
        <v>6398</v>
      </c>
      <c r="AA531" s="1219">
        <v>46420</v>
      </c>
      <c r="AB531" s="575">
        <v>45429</v>
      </c>
      <c r="AC531" s="1111" t="s">
        <v>4163</v>
      </c>
      <c r="AD531" s="1121"/>
    </row>
    <row r="532" spans="1:30" ht="15.75" customHeight="1">
      <c r="A532" s="1106" t="s">
        <v>10</v>
      </c>
      <c r="B532" s="1120" t="s">
        <v>11</v>
      </c>
      <c r="C532" s="1106" t="s">
        <v>28</v>
      </c>
      <c r="D532" s="1106" t="s">
        <v>13</v>
      </c>
      <c r="E532" s="1106" t="s">
        <v>3756</v>
      </c>
      <c r="F532" s="1107" t="str">
        <f t="array" ref="F532">IFERROR(INDEX(UIID!$K$2:$K1725, MATCH(CONCATENATE(B532,D532,G532,J532), UIID!$B$2:$B1725&amp;UIID!$D$2:$D1725&amp;UIID!$G$2:$G1725&amp;UIID!$H$2:$H1725, 0),), "Not Found")</f>
        <v>0722-0033</v>
      </c>
      <c r="G532" s="1108" t="s">
        <v>3773</v>
      </c>
      <c r="H532" s="1106" t="s">
        <v>6393</v>
      </c>
      <c r="I532" s="1106" t="s">
        <v>5385</v>
      </c>
      <c r="J532" s="1106" t="s">
        <v>1354</v>
      </c>
      <c r="K532" s="1120">
        <v>10.3337972504709</v>
      </c>
      <c r="L532" s="1120">
        <v>123.89618016548999</v>
      </c>
      <c r="M532" s="1106" t="s">
        <v>1355</v>
      </c>
      <c r="N532" s="1106" t="s">
        <v>6394</v>
      </c>
      <c r="O532" s="1106" t="s">
        <v>15</v>
      </c>
      <c r="P532" s="1106" t="s">
        <v>16</v>
      </c>
      <c r="Q532" s="1140" t="s">
        <v>10389</v>
      </c>
      <c r="R532" s="1106" t="s">
        <v>32</v>
      </c>
      <c r="S532" s="1120" t="s">
        <v>45</v>
      </c>
      <c r="T532" s="1106" t="s">
        <v>4164</v>
      </c>
      <c r="U532" s="1120" t="s">
        <v>1770</v>
      </c>
      <c r="V532" s="1120" t="s">
        <v>6399</v>
      </c>
      <c r="W532" s="1116">
        <v>45063</v>
      </c>
      <c r="X532" s="1116">
        <v>46842</v>
      </c>
      <c r="Y532" s="1217" t="s">
        <v>6400</v>
      </c>
      <c r="Z532" s="1218" t="s">
        <v>6401</v>
      </c>
      <c r="AA532" s="1219">
        <v>46712</v>
      </c>
      <c r="AB532" s="575">
        <v>45429</v>
      </c>
      <c r="AC532" s="1111" t="s">
        <v>4163</v>
      </c>
      <c r="AD532" s="1121"/>
    </row>
    <row r="533" spans="1:30" ht="15.75" customHeight="1">
      <c r="A533" s="1106" t="s">
        <v>10</v>
      </c>
      <c r="B533" s="1120" t="s">
        <v>11</v>
      </c>
      <c r="C533" s="1106" t="s">
        <v>28</v>
      </c>
      <c r="D533" s="1106" t="s">
        <v>13</v>
      </c>
      <c r="E533" s="1106" t="s">
        <v>3756</v>
      </c>
      <c r="F533" s="1107" t="str">
        <f t="array" ref="F533">IFERROR(INDEX(UIID!$K$2:$K1725, MATCH(CONCATENATE(B533,D533,G533,J533), UIID!$B$2:$B1725&amp;UIID!$D$2:$D1725&amp;UIID!$G$2:$G1725&amp;UIID!$H$2:$H1725, 0),), "Not Found")</f>
        <v>0722-0033</v>
      </c>
      <c r="G533" s="1108" t="s">
        <v>3773</v>
      </c>
      <c r="H533" s="1106" t="s">
        <v>6393</v>
      </c>
      <c r="I533" s="1106" t="s">
        <v>5385</v>
      </c>
      <c r="J533" s="1106" t="s">
        <v>1354</v>
      </c>
      <c r="K533" s="1120">
        <v>10.3337972504709</v>
      </c>
      <c r="L533" s="1120">
        <v>123.89618016548999</v>
      </c>
      <c r="M533" s="1106" t="s">
        <v>1355</v>
      </c>
      <c r="N533" s="1106" t="s">
        <v>6394</v>
      </c>
      <c r="O533" s="1106" t="s">
        <v>15</v>
      </c>
      <c r="P533" s="1106" t="s">
        <v>16</v>
      </c>
      <c r="Q533" s="1140" t="s">
        <v>10389</v>
      </c>
      <c r="R533" s="1106" t="s">
        <v>32</v>
      </c>
      <c r="S533" s="1120" t="s">
        <v>422</v>
      </c>
      <c r="T533" s="1106" t="s">
        <v>4164</v>
      </c>
      <c r="U533" s="1120" t="s">
        <v>78</v>
      </c>
      <c r="V533" s="1120" t="s">
        <v>6402</v>
      </c>
      <c r="W533" s="1116">
        <v>45063</v>
      </c>
      <c r="X533" s="1116">
        <v>46842</v>
      </c>
      <c r="Y533" s="1217" t="s">
        <v>6403</v>
      </c>
      <c r="Z533" s="1218" t="s">
        <v>6404</v>
      </c>
      <c r="AA533" s="1219">
        <v>45938</v>
      </c>
      <c r="AB533" s="575">
        <v>45429</v>
      </c>
      <c r="AC533" s="1111" t="s">
        <v>4163</v>
      </c>
      <c r="AD533" s="1121"/>
    </row>
    <row r="534" spans="1:30" ht="15.75" customHeight="1">
      <c r="A534" s="1106" t="s">
        <v>10</v>
      </c>
      <c r="B534" s="1120" t="s">
        <v>11</v>
      </c>
      <c r="C534" s="1106" t="s">
        <v>28</v>
      </c>
      <c r="D534" s="1106" t="s">
        <v>13</v>
      </c>
      <c r="E534" s="1106" t="s">
        <v>3756</v>
      </c>
      <c r="F534" s="1107" t="str">
        <f t="array" ref="F534">IFERROR(INDEX(UIID!$K$2:$K1725, MATCH(CONCATENATE(B534,D534,G534,J534), UIID!$B$2:$B1725&amp;UIID!$D$2:$D1725&amp;UIID!$G$2:$G1725&amp;UIID!$H$2:$H1725, 0),), "Not Found")</f>
        <v>0722-0033</v>
      </c>
      <c r="G534" s="1108" t="s">
        <v>3773</v>
      </c>
      <c r="H534" s="1106" t="s">
        <v>6393</v>
      </c>
      <c r="I534" s="1106" t="s">
        <v>5385</v>
      </c>
      <c r="J534" s="1106" t="s">
        <v>1354</v>
      </c>
      <c r="K534" s="1120">
        <v>10.3337972504709</v>
      </c>
      <c r="L534" s="1120">
        <v>123.89618016548999</v>
      </c>
      <c r="M534" s="1106" t="s">
        <v>1355</v>
      </c>
      <c r="N534" s="1106" t="s">
        <v>6394</v>
      </c>
      <c r="O534" s="1106" t="s">
        <v>15</v>
      </c>
      <c r="P534" s="1106" t="s">
        <v>16</v>
      </c>
      <c r="Q534" s="1140" t="s">
        <v>10389</v>
      </c>
      <c r="R534" s="1106" t="s">
        <v>32</v>
      </c>
      <c r="S534" s="1120" t="s">
        <v>1362</v>
      </c>
      <c r="T534" s="1106" t="s">
        <v>4164</v>
      </c>
      <c r="U534" s="1120" t="s">
        <v>91</v>
      </c>
      <c r="V534" s="1120" t="s">
        <v>6405</v>
      </c>
      <c r="W534" s="1116">
        <v>45063</v>
      </c>
      <c r="X534" s="1116">
        <v>46842</v>
      </c>
      <c r="Y534" s="1217" t="s">
        <v>6406</v>
      </c>
      <c r="Z534" s="1218" t="s">
        <v>6407</v>
      </c>
      <c r="AA534" s="1219">
        <v>46035</v>
      </c>
      <c r="AB534" s="575">
        <v>45429</v>
      </c>
      <c r="AC534" s="1111" t="s">
        <v>4163</v>
      </c>
      <c r="AD534" s="1121"/>
    </row>
    <row r="535" spans="1:30" ht="15.75" hidden="1" customHeight="1">
      <c r="A535" s="1106" t="s">
        <v>10</v>
      </c>
      <c r="B535" s="1120" t="s">
        <v>11</v>
      </c>
      <c r="C535" s="1106" t="s">
        <v>146</v>
      </c>
      <c r="D535" s="1106" t="s">
        <v>1017</v>
      </c>
      <c r="E535" s="1106" t="s">
        <v>123</v>
      </c>
      <c r="F535" s="1107" t="str">
        <f t="array" ref="F535">IFERROR(INDEX(UIID!$K$2:$K1725, MATCH(CONCATENATE(B535,D535,G535,J535), UIID!$B$2:$B1725&amp;UIID!$D$2:$D1725&amp;UIID!$G$2:$G1725&amp;UIID!$H$2:$H1725, 0),), "Not Found")</f>
        <v>0722-0004</v>
      </c>
      <c r="G535" s="1106" t="s">
        <v>1018</v>
      </c>
      <c r="H535" s="1106"/>
      <c r="I535" s="1106" t="s">
        <v>6408</v>
      </c>
      <c r="J535" s="1106" t="s">
        <v>1019</v>
      </c>
      <c r="K535" s="1106">
        <v>10.588089474368299</v>
      </c>
      <c r="L535" s="1106">
        <v>124.016935380836</v>
      </c>
      <c r="M535" s="1106" t="s">
        <v>1020</v>
      </c>
      <c r="N535" s="1106" t="s">
        <v>5398</v>
      </c>
      <c r="O535" s="1106" t="s">
        <v>113</v>
      </c>
      <c r="P535" s="1106" t="s">
        <v>2229</v>
      </c>
      <c r="Q535" s="1140" t="s">
        <v>10389</v>
      </c>
      <c r="R535" s="1106" t="s">
        <v>32</v>
      </c>
      <c r="S535" s="1120" t="s">
        <v>43</v>
      </c>
      <c r="T535" s="1106" t="s">
        <v>4164</v>
      </c>
      <c r="U535" s="1120" t="s">
        <v>253</v>
      </c>
      <c r="V535" s="1120" t="s">
        <v>6409</v>
      </c>
      <c r="W535" s="1116">
        <v>45063</v>
      </c>
      <c r="X535" s="1116">
        <v>46845</v>
      </c>
      <c r="Y535" s="1106" t="s">
        <v>5409</v>
      </c>
      <c r="Z535" s="1106" t="s">
        <v>5410</v>
      </c>
      <c r="AA535" s="1117">
        <v>45553</v>
      </c>
      <c r="AB535" s="575">
        <v>45523</v>
      </c>
      <c r="AC535" s="1111" t="s">
        <v>4163</v>
      </c>
      <c r="AD535" s="1121"/>
    </row>
    <row r="536" spans="1:30" ht="15.75" hidden="1" customHeight="1">
      <c r="A536" s="1106" t="s">
        <v>10</v>
      </c>
      <c r="B536" s="1120" t="s">
        <v>11</v>
      </c>
      <c r="C536" s="1106" t="s">
        <v>146</v>
      </c>
      <c r="D536" s="1106" t="s">
        <v>1017</v>
      </c>
      <c r="E536" s="1106" t="s">
        <v>123</v>
      </c>
      <c r="F536" s="1107" t="str">
        <f t="array" ref="F536">IFERROR(INDEX(UIID!$K$2:$K1725, MATCH(CONCATENATE(B536,D536,G536,J536), UIID!$B$2:$B1725&amp;UIID!$D$2:$D1725&amp;UIID!$G$2:$G1725&amp;UIID!$H$2:$H1725, 0),), "Not Found")</f>
        <v>0722-0004</v>
      </c>
      <c r="G536" s="1106" t="s">
        <v>1018</v>
      </c>
      <c r="H536" s="1106"/>
      <c r="I536" s="1106" t="s">
        <v>6408</v>
      </c>
      <c r="J536" s="1106" t="s">
        <v>1019</v>
      </c>
      <c r="K536" s="1120">
        <v>10.588089474368299</v>
      </c>
      <c r="L536" s="1120">
        <v>124.016935380836</v>
      </c>
      <c r="M536" s="1106" t="s">
        <v>1020</v>
      </c>
      <c r="N536" s="1106" t="s">
        <v>5398</v>
      </c>
      <c r="O536" s="1106" t="s">
        <v>113</v>
      </c>
      <c r="P536" s="1106" t="s">
        <v>2229</v>
      </c>
      <c r="Q536" s="1140" t="s">
        <v>10389</v>
      </c>
      <c r="R536" s="1106" t="s">
        <v>104</v>
      </c>
      <c r="S536" s="1120" t="s">
        <v>173</v>
      </c>
      <c r="T536" s="1106" t="s">
        <v>4164</v>
      </c>
      <c r="U536" s="1120" t="s">
        <v>106</v>
      </c>
      <c r="V536" s="1120" t="s">
        <v>6410</v>
      </c>
      <c r="W536" s="1116">
        <v>45063</v>
      </c>
      <c r="X536" s="1116">
        <v>46845</v>
      </c>
      <c r="Y536" s="1106" t="s">
        <v>5411</v>
      </c>
      <c r="Z536" s="1106" t="s">
        <v>5412</v>
      </c>
      <c r="AA536" s="1117">
        <v>45042</v>
      </c>
      <c r="AB536" s="575">
        <v>45523</v>
      </c>
      <c r="AC536" s="1111" t="s">
        <v>4163</v>
      </c>
      <c r="AD536" s="1223"/>
    </row>
    <row r="537" spans="1:30" ht="15.75" hidden="1" customHeight="1">
      <c r="A537" s="1106" t="s">
        <v>10</v>
      </c>
      <c r="B537" s="1120" t="s">
        <v>11</v>
      </c>
      <c r="C537" s="1106" t="s">
        <v>509</v>
      </c>
      <c r="D537" s="1106" t="s">
        <v>1026</v>
      </c>
      <c r="E537" s="1106" t="s">
        <v>28</v>
      </c>
      <c r="F537" s="1107" t="str">
        <f t="array" ref="F537">IFERROR(INDEX(UIID!$K$2:$K1725, MATCH(CONCATENATE(B537,D537,G537,J537), UIID!$B$2:$B1725&amp;UIID!$D$2:$D1725&amp;UIID!$G$2:$G1725&amp;UIID!$H$2:$H1725, 0),), "Not Found")</f>
        <v>0722-0076</v>
      </c>
      <c r="G537" s="1106" t="s">
        <v>1027</v>
      </c>
      <c r="H537" s="1106"/>
      <c r="I537" s="1106" t="s">
        <v>5413</v>
      </c>
      <c r="J537" s="1106" t="s">
        <v>1028</v>
      </c>
      <c r="K537" s="1106">
        <v>11.2537426850758</v>
      </c>
      <c r="L537" s="1106">
        <v>124.00586130968099</v>
      </c>
      <c r="M537" s="1106" t="s">
        <v>1031</v>
      </c>
      <c r="N537" s="1106" t="s">
        <v>5414</v>
      </c>
      <c r="O537" s="1106" t="s">
        <v>113</v>
      </c>
      <c r="P537" s="1106" t="s">
        <v>2229</v>
      </c>
      <c r="Q537" s="1140" t="s">
        <v>10389</v>
      </c>
      <c r="R537" s="1106" t="s">
        <v>104</v>
      </c>
      <c r="S537" s="1120" t="s">
        <v>173</v>
      </c>
      <c r="T537" s="1106" t="s">
        <v>4164</v>
      </c>
      <c r="U537" s="1120" t="s">
        <v>106</v>
      </c>
      <c r="V537" s="1120" t="s">
        <v>6411</v>
      </c>
      <c r="W537" s="1116">
        <v>45064</v>
      </c>
      <c r="X537" s="1116">
        <v>46842</v>
      </c>
      <c r="Y537" s="1106" t="s">
        <v>5430</v>
      </c>
      <c r="Z537" s="1106" t="s">
        <v>6412</v>
      </c>
      <c r="AA537" s="1173">
        <v>46827</v>
      </c>
      <c r="AB537" s="575">
        <v>45432</v>
      </c>
      <c r="AC537" s="1111" t="s">
        <v>4163</v>
      </c>
      <c r="AD537" s="1223"/>
    </row>
    <row r="538" spans="1:30" ht="15.75" hidden="1" customHeight="1">
      <c r="A538" s="1106" t="s">
        <v>10</v>
      </c>
      <c r="B538" s="1120" t="s">
        <v>11</v>
      </c>
      <c r="C538" s="1106" t="s">
        <v>509</v>
      </c>
      <c r="D538" s="1106" t="s">
        <v>1026</v>
      </c>
      <c r="E538" s="1106" t="s">
        <v>28</v>
      </c>
      <c r="F538" s="1107" t="str">
        <f t="array" ref="F538">IFERROR(INDEX(UIID!$K$2:$K1725, MATCH(CONCATENATE(B538,D538,G538,J538), UIID!$B$2:$B1725&amp;UIID!$D$2:$D1725&amp;UIID!$G$2:$G1725&amp;UIID!$H$2:$H1725, 0),), "Not Found")</f>
        <v>0722-0076</v>
      </c>
      <c r="G538" s="1106" t="s">
        <v>1027</v>
      </c>
      <c r="H538" s="1106"/>
      <c r="I538" s="1106" t="s">
        <v>6413</v>
      </c>
      <c r="J538" s="1106" t="s">
        <v>1028</v>
      </c>
      <c r="K538" s="1120">
        <v>11.2537426850758</v>
      </c>
      <c r="L538" s="1120">
        <v>124.00586130968099</v>
      </c>
      <c r="M538" s="1106" t="s">
        <v>1031</v>
      </c>
      <c r="N538" s="1106" t="s">
        <v>5414</v>
      </c>
      <c r="O538" s="1106" t="s">
        <v>113</v>
      </c>
      <c r="P538" s="1106" t="s">
        <v>2229</v>
      </c>
      <c r="Q538" s="1140" t="s">
        <v>10389</v>
      </c>
      <c r="R538" s="1106" t="s">
        <v>32</v>
      </c>
      <c r="S538" s="1120" t="s">
        <v>1362</v>
      </c>
      <c r="T538" s="1106" t="s">
        <v>4164</v>
      </c>
      <c r="U538" s="1120" t="s">
        <v>91</v>
      </c>
      <c r="V538" s="1120" t="s">
        <v>6414</v>
      </c>
      <c r="W538" s="1116">
        <v>45064</v>
      </c>
      <c r="X538" s="1116">
        <v>46842</v>
      </c>
      <c r="Y538" s="1224" t="s">
        <v>5433</v>
      </c>
      <c r="Z538" s="1225" t="s">
        <v>6415</v>
      </c>
      <c r="AA538" s="1226">
        <v>46866</v>
      </c>
      <c r="AB538" s="575">
        <v>45432</v>
      </c>
      <c r="AC538" s="1111" t="s">
        <v>4163</v>
      </c>
      <c r="AD538" s="1223"/>
    </row>
    <row r="539" spans="1:30" ht="15.75" hidden="1" customHeight="1">
      <c r="A539" s="1106" t="s">
        <v>10</v>
      </c>
      <c r="B539" s="1120" t="s">
        <v>11</v>
      </c>
      <c r="C539" s="1106" t="s">
        <v>509</v>
      </c>
      <c r="D539" s="1106" t="s">
        <v>1026</v>
      </c>
      <c r="E539" s="1106" t="s">
        <v>28</v>
      </c>
      <c r="F539" s="1107" t="str">
        <f t="array" ref="F539">IFERROR(INDEX(UIID!$K$2:$K1725, MATCH(CONCATENATE(B539,D539,G539,J539), UIID!$B$2:$B1725&amp;UIID!$D$2:$D1725&amp;UIID!$G$2:$G1725&amp;UIID!$H$2:$H1725, 0),), "Not Found")</f>
        <v>0722-0076</v>
      </c>
      <c r="G539" s="1106" t="s">
        <v>1027</v>
      </c>
      <c r="H539" s="1106"/>
      <c r="I539" s="1106" t="s">
        <v>6413</v>
      </c>
      <c r="J539" s="1106" t="s">
        <v>1028</v>
      </c>
      <c r="K539" s="1120">
        <v>11.2537426850758</v>
      </c>
      <c r="L539" s="1120">
        <v>124.00586130968099</v>
      </c>
      <c r="M539" s="1106" t="s">
        <v>1031</v>
      </c>
      <c r="N539" s="1106" t="s">
        <v>5414</v>
      </c>
      <c r="O539" s="1106" t="s">
        <v>113</v>
      </c>
      <c r="P539" s="1106" t="s">
        <v>2229</v>
      </c>
      <c r="Q539" s="1140" t="s">
        <v>10389</v>
      </c>
      <c r="R539" s="1106" t="s">
        <v>84</v>
      </c>
      <c r="S539" s="1120" t="s">
        <v>167</v>
      </c>
      <c r="T539" s="1106" t="s">
        <v>4164</v>
      </c>
      <c r="U539" s="1120" t="s">
        <v>94</v>
      </c>
      <c r="V539" s="1120" t="s">
        <v>6416</v>
      </c>
      <c r="W539" s="1116">
        <v>45064</v>
      </c>
      <c r="X539" s="1116">
        <v>46842</v>
      </c>
      <c r="Y539" s="1224" t="s">
        <v>6417</v>
      </c>
      <c r="Z539" s="1227" t="s">
        <v>6418</v>
      </c>
      <c r="AA539" s="1227" t="s">
        <v>6419</v>
      </c>
      <c r="AB539" s="575">
        <v>45432</v>
      </c>
      <c r="AC539" s="1111" t="s">
        <v>4163</v>
      </c>
      <c r="AD539" s="1223"/>
    </row>
    <row r="540" spans="1:30" ht="15.75" hidden="1" customHeight="1">
      <c r="A540" s="1106" t="s">
        <v>10</v>
      </c>
      <c r="B540" s="1120" t="s">
        <v>11</v>
      </c>
      <c r="C540" s="1106" t="s">
        <v>50</v>
      </c>
      <c r="D540" s="1106" t="s">
        <v>1054</v>
      </c>
      <c r="E540" s="1106" t="s">
        <v>146</v>
      </c>
      <c r="F540" s="1107" t="str">
        <f t="array" ref="F540">IFERROR(INDEX(UIID!$K$2:$K1725, MATCH(CONCATENATE(B540,D540,G540,J540), UIID!$B$2:$B1725&amp;UIID!$D$2:$D1725&amp;UIID!$G$2:$G1725&amp;UIID!$H$2:$H1725, 0),), "Not Found")</f>
        <v>0722-0055</v>
      </c>
      <c r="G540" s="1106" t="s">
        <v>1055</v>
      </c>
      <c r="H540" s="1106"/>
      <c r="I540" s="1106" t="s">
        <v>6420</v>
      </c>
      <c r="J540" s="1106" t="s">
        <v>1056</v>
      </c>
      <c r="K540" s="1106">
        <v>9.5534578656574993</v>
      </c>
      <c r="L540" s="1106">
        <v>123.308575778535</v>
      </c>
      <c r="M540" s="1106" t="s">
        <v>1057</v>
      </c>
      <c r="N540" s="1106" t="s">
        <v>5451</v>
      </c>
      <c r="O540" s="1106" t="s">
        <v>113</v>
      </c>
      <c r="P540" s="1106" t="s">
        <v>2229</v>
      </c>
      <c r="Q540" s="1140" t="s">
        <v>10389</v>
      </c>
      <c r="R540" s="1106" t="s">
        <v>32</v>
      </c>
      <c r="S540" s="1120" t="s">
        <v>45</v>
      </c>
      <c r="T540" s="1106" t="s">
        <v>4164</v>
      </c>
      <c r="U540" s="1120" t="s">
        <v>1770</v>
      </c>
      <c r="V540" s="1120" t="s">
        <v>6421</v>
      </c>
      <c r="W540" s="1116">
        <v>45068</v>
      </c>
      <c r="X540" s="1116">
        <v>46843</v>
      </c>
      <c r="Y540" s="1228" t="s">
        <v>6422</v>
      </c>
      <c r="Z540" s="1120" t="s">
        <v>6423</v>
      </c>
      <c r="AA540" s="1169">
        <v>45610</v>
      </c>
      <c r="AB540" s="575">
        <v>45439</v>
      </c>
      <c r="AC540" s="1111" t="s">
        <v>4163</v>
      </c>
      <c r="AD540" s="1223"/>
    </row>
    <row r="541" spans="1:30" ht="15.75" hidden="1" customHeight="1">
      <c r="A541" s="1106" t="s">
        <v>10</v>
      </c>
      <c r="B541" s="1120" t="s">
        <v>11</v>
      </c>
      <c r="C541" s="1106" t="s">
        <v>50</v>
      </c>
      <c r="D541" s="1106" t="s">
        <v>1054</v>
      </c>
      <c r="E541" s="1106" t="s">
        <v>146</v>
      </c>
      <c r="F541" s="1107" t="str">
        <f t="array" ref="F541">IFERROR(INDEX(UIID!$K$2:$K1725, MATCH(CONCATENATE(B541,D541,G541,J541), UIID!$B$2:$B1725&amp;UIID!$D$2:$D1725&amp;UIID!$G$2:$G1725&amp;UIID!$H$2:$H1725, 0),), "Not Found")</f>
        <v>0722-0055</v>
      </c>
      <c r="G541" s="1106" t="s">
        <v>1055</v>
      </c>
      <c r="H541" s="1106"/>
      <c r="I541" s="1106" t="s">
        <v>6420</v>
      </c>
      <c r="J541" s="1106" t="s">
        <v>1056</v>
      </c>
      <c r="K541" s="1120">
        <v>9.5534578656574993</v>
      </c>
      <c r="L541" s="1120">
        <v>123.308575778535</v>
      </c>
      <c r="M541" s="1106" t="s">
        <v>1057</v>
      </c>
      <c r="N541" s="1106" t="s">
        <v>5451</v>
      </c>
      <c r="O541" s="1106" t="s">
        <v>113</v>
      </c>
      <c r="P541" s="1106" t="s">
        <v>2229</v>
      </c>
      <c r="Q541" s="1140" t="s">
        <v>10389</v>
      </c>
      <c r="R541" s="1106" t="s">
        <v>104</v>
      </c>
      <c r="S541" s="1120" t="s">
        <v>173</v>
      </c>
      <c r="T541" s="1106" t="s">
        <v>4164</v>
      </c>
      <c r="U541" s="1120" t="s">
        <v>106</v>
      </c>
      <c r="V541" s="1120" t="s">
        <v>6424</v>
      </c>
      <c r="W541" s="1116">
        <v>45068</v>
      </c>
      <c r="X541" s="1116">
        <v>46842</v>
      </c>
      <c r="Y541" s="1106" t="s">
        <v>5461</v>
      </c>
      <c r="Z541" s="1106" t="s">
        <v>5462</v>
      </c>
      <c r="AA541" s="1175">
        <v>45095</v>
      </c>
      <c r="AB541" s="575">
        <v>45439</v>
      </c>
      <c r="AC541" s="1111" t="s">
        <v>4163</v>
      </c>
      <c r="AD541" s="1223"/>
    </row>
    <row r="542" spans="1:30" ht="15.75" hidden="1" customHeight="1">
      <c r="A542" s="1106" t="s">
        <v>10</v>
      </c>
      <c r="B542" s="1120" t="s">
        <v>11</v>
      </c>
      <c r="C542" s="1106" t="s">
        <v>50</v>
      </c>
      <c r="D542" s="1106" t="s">
        <v>1054</v>
      </c>
      <c r="E542" s="1106" t="s">
        <v>146</v>
      </c>
      <c r="F542" s="1107" t="str">
        <f t="array" ref="F542">IFERROR(INDEX(UIID!$K$2:$K1725, MATCH(CONCATENATE(B542,D542,G542,J542), UIID!$B$2:$B1725&amp;UIID!$D$2:$D1725&amp;UIID!$G$2:$G1725&amp;UIID!$H$2:$H1725, 0),), "Not Found")</f>
        <v>0722-0055</v>
      </c>
      <c r="G542" s="1106" t="s">
        <v>1055</v>
      </c>
      <c r="H542" s="1106"/>
      <c r="I542" s="1106" t="s">
        <v>6420</v>
      </c>
      <c r="J542" s="1106" t="s">
        <v>1056</v>
      </c>
      <c r="K542" s="1120">
        <v>9.5534578656574993</v>
      </c>
      <c r="L542" s="1120">
        <v>123.308575778535</v>
      </c>
      <c r="M542" s="1106" t="s">
        <v>1057</v>
      </c>
      <c r="N542" s="1106" t="s">
        <v>5451</v>
      </c>
      <c r="O542" s="1106" t="s">
        <v>113</v>
      </c>
      <c r="P542" s="1106" t="s">
        <v>2229</v>
      </c>
      <c r="Q542" s="1140" t="s">
        <v>10389</v>
      </c>
      <c r="R542" s="1106" t="s">
        <v>87</v>
      </c>
      <c r="S542" s="1120" t="s">
        <v>737</v>
      </c>
      <c r="T542" s="1106" t="s">
        <v>4164</v>
      </c>
      <c r="U542" s="1120" t="s">
        <v>165</v>
      </c>
      <c r="V542" s="1120" t="s">
        <v>6425</v>
      </c>
      <c r="W542" s="1116">
        <v>45068</v>
      </c>
      <c r="X542" s="1116">
        <v>46842</v>
      </c>
      <c r="Y542" s="1106" t="s">
        <v>5464</v>
      </c>
      <c r="Z542" s="1106" t="s">
        <v>6426</v>
      </c>
      <c r="AA542" s="1175">
        <v>46560</v>
      </c>
      <c r="AB542" s="575">
        <v>45439</v>
      </c>
      <c r="AC542" s="1111" t="s">
        <v>4163</v>
      </c>
      <c r="AD542" s="1223"/>
    </row>
    <row r="543" spans="1:30" ht="15.75" hidden="1" customHeight="1">
      <c r="A543" s="1106" t="s">
        <v>10</v>
      </c>
      <c r="B543" s="1120" t="s">
        <v>11</v>
      </c>
      <c r="C543" s="1106" t="s">
        <v>50</v>
      </c>
      <c r="D543" s="1106" t="s">
        <v>1054</v>
      </c>
      <c r="E543" s="1106" t="s">
        <v>146</v>
      </c>
      <c r="F543" s="1107" t="str">
        <f t="array" ref="F543">IFERROR(INDEX(UIID!$K$2:$K1725, MATCH(CONCATENATE(B543,D543,G543,J543), UIID!$B$2:$B1725&amp;UIID!$D$2:$D1725&amp;UIID!$G$2:$G1725&amp;UIID!$H$2:$H1725, 0),), "Not Found")</f>
        <v>0722-0055</v>
      </c>
      <c r="G543" s="1106" t="s">
        <v>1055</v>
      </c>
      <c r="H543" s="1106"/>
      <c r="I543" s="1106" t="s">
        <v>6420</v>
      </c>
      <c r="J543" s="1106" t="s">
        <v>1056</v>
      </c>
      <c r="K543" s="1120">
        <v>9.5534578656574993</v>
      </c>
      <c r="L543" s="1120">
        <v>123.308575778535</v>
      </c>
      <c r="M543" s="1106" t="s">
        <v>1057</v>
      </c>
      <c r="N543" s="1106" t="s">
        <v>5451</v>
      </c>
      <c r="O543" s="1106" t="s">
        <v>113</v>
      </c>
      <c r="P543" s="1106" t="s">
        <v>2229</v>
      </c>
      <c r="Q543" s="1140" t="s">
        <v>10389</v>
      </c>
      <c r="R543" s="1106" t="s">
        <v>107</v>
      </c>
      <c r="S543" s="1120" t="s">
        <v>1610</v>
      </c>
      <c r="T543" s="1106" t="s">
        <v>4164</v>
      </c>
      <c r="U543" s="1120" t="s">
        <v>192</v>
      </c>
      <c r="V543" s="1120" t="s">
        <v>6427</v>
      </c>
      <c r="W543" s="1116">
        <v>45068</v>
      </c>
      <c r="X543" s="1116">
        <v>46842</v>
      </c>
      <c r="Y543" s="1229" t="s">
        <v>6428</v>
      </c>
      <c r="Z543" s="1120" t="s">
        <v>6429</v>
      </c>
      <c r="AA543" s="1169">
        <v>46338</v>
      </c>
      <c r="AB543" s="575">
        <v>45439</v>
      </c>
      <c r="AC543" s="1111" t="s">
        <v>4163</v>
      </c>
      <c r="AD543" s="1223"/>
    </row>
    <row r="544" spans="1:30" ht="15.75" hidden="1" customHeight="1">
      <c r="A544" s="1106" t="s">
        <v>10</v>
      </c>
      <c r="B544" s="1120" t="s">
        <v>11</v>
      </c>
      <c r="C544" s="1106" t="s">
        <v>50</v>
      </c>
      <c r="D544" s="1106" t="s">
        <v>1054</v>
      </c>
      <c r="E544" s="1106" t="s">
        <v>146</v>
      </c>
      <c r="F544" s="1107" t="str">
        <f t="array" ref="F544">IFERROR(INDEX(UIID!$K$2:$K1725, MATCH(CONCATENATE(B544,D544,G544,J544), UIID!$B$2:$B1725&amp;UIID!$D$2:$D1725&amp;UIID!$G$2:$G1725&amp;UIID!$H$2:$H1725, 0),), "Not Found")</f>
        <v>0722-0055</v>
      </c>
      <c r="G544" s="1106" t="s">
        <v>1055</v>
      </c>
      <c r="H544" s="1106"/>
      <c r="I544" s="1106" t="s">
        <v>6420</v>
      </c>
      <c r="J544" s="1106" t="s">
        <v>1056</v>
      </c>
      <c r="K544" s="1120">
        <v>9.5534578656574993</v>
      </c>
      <c r="L544" s="1120">
        <v>123.308575778535</v>
      </c>
      <c r="M544" s="1106" t="s">
        <v>1057</v>
      </c>
      <c r="N544" s="1106" t="s">
        <v>5451</v>
      </c>
      <c r="O544" s="1106" t="s">
        <v>113</v>
      </c>
      <c r="P544" s="1106" t="s">
        <v>2229</v>
      </c>
      <c r="Q544" s="1140" t="s">
        <v>10389</v>
      </c>
      <c r="R544" s="1106" t="s">
        <v>84</v>
      </c>
      <c r="S544" s="1120" t="s">
        <v>167</v>
      </c>
      <c r="T544" s="1106" t="s">
        <v>4164</v>
      </c>
      <c r="U544" s="1120" t="s">
        <v>94</v>
      </c>
      <c r="V544" s="1120" t="s">
        <v>6430</v>
      </c>
      <c r="W544" s="1116">
        <v>45068</v>
      </c>
      <c r="X544" s="1116">
        <v>46842</v>
      </c>
      <c r="Y544" s="1229" t="s">
        <v>6431</v>
      </c>
      <c r="Z544" s="1120" t="s">
        <v>6432</v>
      </c>
      <c r="AA544" s="1169">
        <v>46321</v>
      </c>
      <c r="AB544" s="575">
        <v>45439</v>
      </c>
      <c r="AC544" s="1111" t="s">
        <v>4163</v>
      </c>
      <c r="AD544" s="1223"/>
    </row>
    <row r="545" spans="1:30" ht="15.75" customHeight="1">
      <c r="A545" s="1106" t="s">
        <v>10</v>
      </c>
      <c r="B545" s="1120" t="s">
        <v>11</v>
      </c>
      <c r="C545" s="1120" t="s">
        <v>378</v>
      </c>
      <c r="D545" s="1106" t="s">
        <v>909</v>
      </c>
      <c r="E545" s="1106" t="s">
        <v>123</v>
      </c>
      <c r="F545" s="1107" t="str">
        <f t="array" ref="F545">IFERROR(INDEX(UIID!$K$2:$K1725, MATCH(CONCATENATE(B545,D545,G545,J545), UIID!$B$2:$B1725&amp;UIID!$D$2:$D1725&amp;UIID!$G$2:$G1725&amp;UIID!$H$2:$H1725, 0),), "Not Found")</f>
        <v>0722-0108</v>
      </c>
      <c r="G545" s="1108" t="s">
        <v>3654</v>
      </c>
      <c r="H545" s="1120"/>
      <c r="I545" s="1120" t="s">
        <v>6386</v>
      </c>
      <c r="J545" s="1120" t="s">
        <v>3823</v>
      </c>
      <c r="K545" s="1157">
        <v>10.391501</v>
      </c>
      <c r="L545" s="1157">
        <v>123.999634</v>
      </c>
      <c r="M545" s="1106" t="s">
        <v>916</v>
      </c>
      <c r="N545" s="1120" t="s">
        <v>6387</v>
      </c>
      <c r="O545" s="1106" t="s">
        <v>15</v>
      </c>
      <c r="P545" s="1106" t="s">
        <v>16</v>
      </c>
      <c r="Q545" s="1140" t="s">
        <v>10389</v>
      </c>
      <c r="R545" s="1106" t="s">
        <v>84</v>
      </c>
      <c r="S545" s="1120" t="s">
        <v>170</v>
      </c>
      <c r="T545" s="1106" t="s">
        <v>4213</v>
      </c>
      <c r="U545" s="1120" t="s">
        <v>2237</v>
      </c>
      <c r="V545" s="1120" t="s">
        <v>6433</v>
      </c>
      <c r="W545" s="1116">
        <v>45072</v>
      </c>
      <c r="X545" s="1116">
        <v>46821</v>
      </c>
      <c r="Y545" s="1106" t="s">
        <v>6221</v>
      </c>
      <c r="Z545" s="1106" t="s">
        <v>6434</v>
      </c>
      <c r="AA545" s="1175">
        <v>46242</v>
      </c>
      <c r="AB545" s="575">
        <v>45462</v>
      </c>
      <c r="AC545" s="1111" t="s">
        <v>4163</v>
      </c>
      <c r="AD545" s="1223"/>
    </row>
    <row r="546" spans="1:30" ht="15.75" customHeight="1">
      <c r="A546" s="1106" t="s">
        <v>10</v>
      </c>
      <c r="B546" s="1120" t="s">
        <v>11</v>
      </c>
      <c r="C546" s="1120" t="s">
        <v>378</v>
      </c>
      <c r="D546" s="1106" t="s">
        <v>909</v>
      </c>
      <c r="E546" s="1106" t="s">
        <v>123</v>
      </c>
      <c r="F546" s="1107" t="str">
        <f t="array" ref="F546">IFERROR(INDEX(UIID!$K$2:$K1725, MATCH(CONCATENATE(B546,D546,G546,J546), UIID!$B$2:$B1725&amp;UIID!$D$2:$D1725&amp;UIID!$G$2:$G1725&amp;UIID!$H$2:$H1725, 0),), "Not Found")</f>
        <v>0722-0108</v>
      </c>
      <c r="G546" s="1108" t="s">
        <v>3654</v>
      </c>
      <c r="H546" s="1120"/>
      <c r="I546" s="1120" t="s">
        <v>6386</v>
      </c>
      <c r="J546" s="1120" t="s">
        <v>3823</v>
      </c>
      <c r="K546" s="1157">
        <v>10.391501</v>
      </c>
      <c r="L546" s="1157">
        <v>123.999634</v>
      </c>
      <c r="M546" s="1106" t="s">
        <v>916</v>
      </c>
      <c r="N546" s="1120" t="s">
        <v>6387</v>
      </c>
      <c r="O546" s="1106" t="s">
        <v>15</v>
      </c>
      <c r="P546" s="1106" t="s">
        <v>16</v>
      </c>
      <c r="Q546" s="1140" t="s">
        <v>10389</v>
      </c>
      <c r="R546" s="1106" t="s">
        <v>84</v>
      </c>
      <c r="S546" s="1120" t="s">
        <v>167</v>
      </c>
      <c r="T546" s="1106" t="s">
        <v>4164</v>
      </c>
      <c r="U546" s="1120" t="s">
        <v>2237</v>
      </c>
      <c r="V546" s="1120" t="s">
        <v>6435</v>
      </c>
      <c r="W546" s="1116">
        <v>45072</v>
      </c>
      <c r="X546" s="1116">
        <v>46821</v>
      </c>
      <c r="Y546" s="1106" t="s">
        <v>6221</v>
      </c>
      <c r="Z546" s="1106" t="s">
        <v>6434</v>
      </c>
      <c r="AA546" s="1175">
        <v>46242</v>
      </c>
      <c r="AB546" s="575">
        <v>45462</v>
      </c>
      <c r="AC546" s="1111" t="s">
        <v>4163</v>
      </c>
      <c r="AD546" s="1223"/>
    </row>
    <row r="547" spans="1:30" ht="15.75" customHeight="1">
      <c r="A547" s="1106" t="s">
        <v>10</v>
      </c>
      <c r="B547" s="1120" t="s">
        <v>11</v>
      </c>
      <c r="C547" s="1106" t="s">
        <v>28</v>
      </c>
      <c r="D547" s="1106" t="s">
        <v>1011</v>
      </c>
      <c r="E547" s="1106" t="s">
        <v>30</v>
      </c>
      <c r="F547" s="1107" t="str">
        <f t="array" ref="F547">IFERROR(INDEX(UIID!$K$2:$K1725, MATCH(CONCATENATE(B547,D547,G547,J547), UIID!$B$2:$B1725&amp;UIID!$D$2:$D1725&amp;UIID!$G$2:$G1725&amp;UIID!$H$2:$H1725, 0),), "Not Found")</f>
        <v>0722-0071</v>
      </c>
      <c r="G547" s="1106" t="s">
        <v>1734</v>
      </c>
      <c r="H547" s="1106"/>
      <c r="I547" s="1106" t="s">
        <v>5796</v>
      </c>
      <c r="J547" s="1106" t="s">
        <v>1735</v>
      </c>
      <c r="K547" s="1106">
        <v>10.2068440347034</v>
      </c>
      <c r="L547" s="1106">
        <v>123.757356850146</v>
      </c>
      <c r="M547" s="1106" t="s">
        <v>1736</v>
      </c>
      <c r="N547" s="1106" t="s">
        <v>5797</v>
      </c>
      <c r="O547" s="1106" t="s">
        <v>15</v>
      </c>
      <c r="P547" s="1106" t="s">
        <v>16</v>
      </c>
      <c r="Q547" s="1140" t="s">
        <v>10389</v>
      </c>
      <c r="R547" s="1106" t="s">
        <v>107</v>
      </c>
      <c r="S547" s="1120" t="s">
        <v>1741</v>
      </c>
      <c r="T547" s="1106" t="s">
        <v>4164</v>
      </c>
      <c r="U547" s="1120" t="s">
        <v>663</v>
      </c>
      <c r="V547" s="1120" t="s">
        <v>6437</v>
      </c>
      <c r="W547" s="1116">
        <v>45076</v>
      </c>
      <c r="X547" s="1116">
        <v>46845</v>
      </c>
      <c r="Y547" s="1120" t="s">
        <v>5798</v>
      </c>
      <c r="Z547" s="1120" t="s">
        <v>6438</v>
      </c>
      <c r="AA547" s="1124">
        <v>45705</v>
      </c>
      <c r="AB547" s="575">
        <v>45476</v>
      </c>
      <c r="AC547" s="1111" t="s">
        <v>4163</v>
      </c>
      <c r="AD547" s="1223"/>
    </row>
    <row r="548" spans="1:30" ht="15.75" customHeight="1">
      <c r="A548" s="1106" t="s">
        <v>10</v>
      </c>
      <c r="B548" s="1120" t="s">
        <v>11</v>
      </c>
      <c r="C548" s="1106" t="s">
        <v>28</v>
      </c>
      <c r="D548" s="1106" t="s">
        <v>1011</v>
      </c>
      <c r="E548" s="1106" t="s">
        <v>30</v>
      </c>
      <c r="F548" s="1107" t="str">
        <f t="array" ref="F548">IFERROR(INDEX(UIID!$K$2:$K1725, MATCH(CONCATENATE(B548,D548,G548,J548), UIID!$B$2:$B1725&amp;UIID!$D$2:$D1725&amp;UIID!$G$2:$G1725&amp;UIID!$H$2:$H1725, 0),), "Not Found")</f>
        <v>0722-0071</v>
      </c>
      <c r="G548" s="1106" t="s">
        <v>1734</v>
      </c>
      <c r="H548" s="1106"/>
      <c r="I548" s="1106" t="s">
        <v>5796</v>
      </c>
      <c r="J548" s="1106" t="s">
        <v>1735</v>
      </c>
      <c r="K548" s="1120">
        <v>10.2068440347034</v>
      </c>
      <c r="L548" s="1120">
        <v>123.757356850146</v>
      </c>
      <c r="M548" s="1106" t="s">
        <v>1736</v>
      </c>
      <c r="N548" s="1106" t="s">
        <v>5797</v>
      </c>
      <c r="O548" s="1106" t="s">
        <v>15</v>
      </c>
      <c r="P548" s="1106" t="s">
        <v>16</v>
      </c>
      <c r="Q548" s="1140" t="s">
        <v>10389</v>
      </c>
      <c r="R548" s="1106" t="s">
        <v>107</v>
      </c>
      <c r="S548" s="1120" t="s">
        <v>3207</v>
      </c>
      <c r="T548" s="1106" t="s">
        <v>4164</v>
      </c>
      <c r="U548" s="1120" t="s">
        <v>663</v>
      </c>
      <c r="V548" s="1120" t="s">
        <v>6440</v>
      </c>
      <c r="W548" s="1116">
        <v>45076</v>
      </c>
      <c r="X548" s="1116">
        <v>46903</v>
      </c>
      <c r="Y548" s="1120" t="s">
        <v>5798</v>
      </c>
      <c r="Z548" s="1120" t="s">
        <v>6441</v>
      </c>
      <c r="AA548" s="1124">
        <v>45705</v>
      </c>
      <c r="AB548" s="575">
        <v>45476</v>
      </c>
      <c r="AC548" s="1111" t="s">
        <v>4163</v>
      </c>
      <c r="AD548" s="1223"/>
    </row>
    <row r="549" spans="1:30" ht="15.75" customHeight="1">
      <c r="A549" s="1106" t="s">
        <v>10</v>
      </c>
      <c r="B549" s="1120" t="s">
        <v>11</v>
      </c>
      <c r="C549" s="1120" t="s">
        <v>50</v>
      </c>
      <c r="D549" s="1106" t="s">
        <v>1054</v>
      </c>
      <c r="E549" s="1106" t="s">
        <v>146</v>
      </c>
      <c r="F549" s="1107" t="str">
        <f t="array" ref="F549">IFERROR(INDEX(UIID!$K$2:$K1725, MATCH(CONCATENATE(B549,D549,G549,J549), UIID!$B$2:$B1725&amp;UIID!$D$2:$D1725&amp;UIID!$G$2:$G1725&amp;UIID!$H$2:$H1725, 0),), "Not Found")</f>
        <v>0722-0112</v>
      </c>
      <c r="G549" s="1120" t="s">
        <v>3828</v>
      </c>
      <c r="H549" s="1120"/>
      <c r="I549" s="1120" t="s">
        <v>6237</v>
      </c>
      <c r="J549" s="1120" t="s">
        <v>3829</v>
      </c>
      <c r="K549" s="1120">
        <v>9.5215749974316104</v>
      </c>
      <c r="L549" s="1120">
        <v>123.302813351986</v>
      </c>
      <c r="M549" s="1120">
        <v>9663004538</v>
      </c>
      <c r="N549" s="1120" t="s">
        <v>6238</v>
      </c>
      <c r="O549" s="1106" t="s">
        <v>15</v>
      </c>
      <c r="P549" s="1106" t="s">
        <v>16</v>
      </c>
      <c r="Q549" s="1140" t="s">
        <v>10389</v>
      </c>
      <c r="R549" s="1106" t="s">
        <v>32</v>
      </c>
      <c r="S549" s="1120" t="s">
        <v>43</v>
      </c>
      <c r="T549" s="1106" t="s">
        <v>4164</v>
      </c>
      <c r="U549" s="1120" t="s">
        <v>6253</v>
      </c>
      <c r="V549" s="1120" t="s">
        <v>6442</v>
      </c>
      <c r="W549" s="1116">
        <v>45076</v>
      </c>
      <c r="X549" s="1116">
        <v>46853</v>
      </c>
      <c r="Y549" s="1120" t="s">
        <v>6255</v>
      </c>
      <c r="Z549" s="1120" t="s">
        <v>6256</v>
      </c>
      <c r="AA549" s="1169">
        <v>46200</v>
      </c>
      <c r="AB549" s="575">
        <v>45457</v>
      </c>
      <c r="AC549" s="1111" t="s">
        <v>4163</v>
      </c>
      <c r="AD549" s="1223"/>
    </row>
    <row r="550" spans="1:30" ht="15.75" customHeight="1">
      <c r="A550" s="1106" t="s">
        <v>10</v>
      </c>
      <c r="B550" s="1120" t="s">
        <v>11</v>
      </c>
      <c r="C550" s="1120" t="s">
        <v>50</v>
      </c>
      <c r="D550" s="1106" t="s">
        <v>1054</v>
      </c>
      <c r="E550" s="1106" t="s">
        <v>146</v>
      </c>
      <c r="F550" s="1107" t="str">
        <f t="array" ref="F550">IFERROR(INDEX(UIID!$K$2:$K1725, MATCH(CONCATENATE(B550,D550,G550,J550), UIID!$B$2:$B1725&amp;UIID!$D$2:$D1725&amp;UIID!$G$2:$G1725&amp;UIID!$H$2:$H1725, 0),), "Not Found")</f>
        <v>0722-0112</v>
      </c>
      <c r="G550" s="1120" t="s">
        <v>3828</v>
      </c>
      <c r="H550" s="1120"/>
      <c r="I550" s="1120" t="s">
        <v>6237</v>
      </c>
      <c r="J550" s="1120" t="s">
        <v>3829</v>
      </c>
      <c r="K550" s="1120">
        <v>9.5215749974316104</v>
      </c>
      <c r="L550" s="1120">
        <v>123.302813351986</v>
      </c>
      <c r="M550" s="1120">
        <v>9663004538</v>
      </c>
      <c r="N550" s="1120" t="s">
        <v>6238</v>
      </c>
      <c r="O550" s="1106" t="s">
        <v>15</v>
      </c>
      <c r="P550" s="1106" t="s">
        <v>16</v>
      </c>
      <c r="Q550" s="1140" t="s">
        <v>10389</v>
      </c>
      <c r="R550" s="1106" t="s">
        <v>32</v>
      </c>
      <c r="S550" s="1120" t="s">
        <v>45</v>
      </c>
      <c r="T550" s="1106" t="s">
        <v>4164</v>
      </c>
      <c r="U550" s="1120" t="s">
        <v>6242</v>
      </c>
      <c r="V550" s="1120" t="s">
        <v>6443</v>
      </c>
      <c r="W550" s="1116">
        <v>45076</v>
      </c>
      <c r="X550" s="1116">
        <v>46853</v>
      </c>
      <c r="Y550" s="1120" t="s">
        <v>6244</v>
      </c>
      <c r="Z550" s="1120" t="s">
        <v>6245</v>
      </c>
      <c r="AA550" s="1169">
        <v>46495</v>
      </c>
      <c r="AB550" s="575">
        <v>45457</v>
      </c>
      <c r="AC550" s="1111" t="s">
        <v>4163</v>
      </c>
      <c r="AD550" s="1223"/>
    </row>
    <row r="551" spans="1:30" ht="15.75" customHeight="1">
      <c r="A551" s="1106" t="s">
        <v>10</v>
      </c>
      <c r="B551" s="1120" t="s">
        <v>11</v>
      </c>
      <c r="C551" s="1120" t="s">
        <v>50</v>
      </c>
      <c r="D551" s="1106" t="s">
        <v>1054</v>
      </c>
      <c r="E551" s="1106" t="s">
        <v>146</v>
      </c>
      <c r="F551" s="1107" t="str">
        <f t="array" ref="F551">IFERROR(INDEX(UIID!$K$2:$K1725, MATCH(CONCATENATE(B551,D551,G551,J551), UIID!$B$2:$B1725&amp;UIID!$D$2:$D1725&amp;UIID!$G$2:$G1725&amp;UIID!$H$2:$H1725, 0),), "Not Found")</f>
        <v>0722-0112</v>
      </c>
      <c r="G551" s="1120" t="s">
        <v>3828</v>
      </c>
      <c r="H551" s="1120"/>
      <c r="I551" s="1120" t="s">
        <v>6237</v>
      </c>
      <c r="J551" s="1120" t="s">
        <v>3829</v>
      </c>
      <c r="K551" s="1120">
        <v>9.5215749974316104</v>
      </c>
      <c r="L551" s="1120">
        <v>123.302813351986</v>
      </c>
      <c r="M551" s="1120">
        <v>9663004538</v>
      </c>
      <c r="N551" s="1120" t="s">
        <v>6238</v>
      </c>
      <c r="O551" s="1106" t="s">
        <v>15</v>
      </c>
      <c r="P551" s="1106" t="s">
        <v>16</v>
      </c>
      <c r="Q551" s="1140" t="s">
        <v>10389</v>
      </c>
      <c r="R551" s="1106" t="s">
        <v>87</v>
      </c>
      <c r="S551" s="1120" t="s">
        <v>683</v>
      </c>
      <c r="T551" s="1106" t="s">
        <v>4164</v>
      </c>
      <c r="U551" s="1120" t="s">
        <v>1417</v>
      </c>
      <c r="V551" s="1120" t="s">
        <v>6444</v>
      </c>
      <c r="W551" s="1116">
        <v>45076</v>
      </c>
      <c r="X551" s="1116">
        <v>46853</v>
      </c>
      <c r="Y551" s="1120" t="s">
        <v>5200</v>
      </c>
      <c r="Z551" s="1120" t="s">
        <v>6241</v>
      </c>
      <c r="AA551" s="1169">
        <v>46694</v>
      </c>
      <c r="AB551" s="575">
        <v>45457</v>
      </c>
      <c r="AC551" s="1111" t="s">
        <v>4163</v>
      </c>
      <c r="AD551" s="1223"/>
    </row>
    <row r="552" spans="1:30" ht="15.75" customHeight="1">
      <c r="A552" s="1106" t="s">
        <v>10</v>
      </c>
      <c r="B552" s="1120" t="s">
        <v>11</v>
      </c>
      <c r="C552" s="1120" t="s">
        <v>50</v>
      </c>
      <c r="D552" s="1106" t="s">
        <v>1054</v>
      </c>
      <c r="E552" s="1106" t="s">
        <v>146</v>
      </c>
      <c r="F552" s="1107" t="str">
        <f t="array" ref="F552">IFERROR(INDEX(UIID!$K$2:$K1725, MATCH(CONCATENATE(B552,D552,G552,J552), UIID!$B$2:$B1725&amp;UIID!$D$2:$D1725&amp;UIID!$G$2:$G1725&amp;UIID!$H$2:$H1725, 0),), "Not Found")</f>
        <v>0722-0112</v>
      </c>
      <c r="G552" s="1120" t="s">
        <v>3828</v>
      </c>
      <c r="H552" s="1120"/>
      <c r="I552" s="1120" t="s">
        <v>6237</v>
      </c>
      <c r="J552" s="1120" t="s">
        <v>3829</v>
      </c>
      <c r="K552" s="1120">
        <v>9.5215749974316104</v>
      </c>
      <c r="L552" s="1120">
        <v>123.302813351986</v>
      </c>
      <c r="M552" s="1120">
        <v>9663004538</v>
      </c>
      <c r="N552" s="1120" t="s">
        <v>6238</v>
      </c>
      <c r="O552" s="1106" t="s">
        <v>15</v>
      </c>
      <c r="P552" s="1106" t="s">
        <v>16</v>
      </c>
      <c r="Q552" s="1140" t="s">
        <v>10389</v>
      </c>
      <c r="R552" s="1106" t="s">
        <v>104</v>
      </c>
      <c r="S552" s="1120" t="s">
        <v>173</v>
      </c>
      <c r="T552" s="1106" t="s">
        <v>4164</v>
      </c>
      <c r="U552" s="1120" t="s">
        <v>2189</v>
      </c>
      <c r="V552" s="1120" t="s">
        <v>6445</v>
      </c>
      <c r="W552" s="1116">
        <v>45076</v>
      </c>
      <c r="X552" s="1116">
        <v>46853</v>
      </c>
      <c r="Y552" s="1120" t="s">
        <v>5454</v>
      </c>
      <c r="Z552" s="1120" t="s">
        <v>5462</v>
      </c>
      <c r="AA552" s="1169">
        <v>45324</v>
      </c>
      <c r="AB552" s="575">
        <v>45457</v>
      </c>
      <c r="AC552" s="1111" t="s">
        <v>4163</v>
      </c>
      <c r="AD552" s="1223"/>
    </row>
    <row r="553" spans="1:30" ht="15.75" customHeight="1">
      <c r="A553" s="1106" t="s">
        <v>10</v>
      </c>
      <c r="B553" s="1120" t="s">
        <v>11</v>
      </c>
      <c r="C553" s="1120" t="s">
        <v>50</v>
      </c>
      <c r="D553" s="1106" t="s">
        <v>1054</v>
      </c>
      <c r="E553" s="1106" t="s">
        <v>146</v>
      </c>
      <c r="F553" s="1107" t="str">
        <f t="array" ref="F553">IFERROR(INDEX(UIID!$K$2:$K1725, MATCH(CONCATENATE(B553,D553,G553,J553), UIID!$B$2:$B1725&amp;UIID!$D$2:$D1725&amp;UIID!$G$2:$G1725&amp;UIID!$H$2:$H1725, 0),), "Not Found")</f>
        <v>0722-0112</v>
      </c>
      <c r="G553" s="1120" t="s">
        <v>3828</v>
      </c>
      <c r="H553" s="1120"/>
      <c r="I553" s="1120" t="s">
        <v>6237</v>
      </c>
      <c r="J553" s="1120" t="s">
        <v>3829</v>
      </c>
      <c r="K553" s="1120">
        <v>9.5215749974316104</v>
      </c>
      <c r="L553" s="1120">
        <v>123.302813351986</v>
      </c>
      <c r="M553" s="1120">
        <v>9663004538</v>
      </c>
      <c r="N553" s="1120" t="s">
        <v>6238</v>
      </c>
      <c r="O553" s="1106" t="s">
        <v>15</v>
      </c>
      <c r="P553" s="1106" t="s">
        <v>16</v>
      </c>
      <c r="Q553" s="1140" t="s">
        <v>10389</v>
      </c>
      <c r="R553" s="1106" t="s">
        <v>32</v>
      </c>
      <c r="S553" s="1120" t="s">
        <v>422</v>
      </c>
      <c r="T553" s="1106" t="s">
        <v>4164</v>
      </c>
      <c r="U553" s="1120" t="s">
        <v>6246</v>
      </c>
      <c r="V553" s="1120" t="s">
        <v>6446</v>
      </c>
      <c r="W553" s="1116">
        <v>45076</v>
      </c>
      <c r="X553" s="1116">
        <v>46853</v>
      </c>
      <c r="Y553" s="1120" t="s">
        <v>6248</v>
      </c>
      <c r="Z553" s="1120" t="s">
        <v>6249</v>
      </c>
      <c r="AA553" s="1169">
        <v>46280</v>
      </c>
      <c r="AB553" s="575">
        <v>45457</v>
      </c>
      <c r="AC553" s="1111" t="s">
        <v>4163</v>
      </c>
      <c r="AD553" s="1223"/>
    </row>
    <row r="554" spans="1:30" ht="15.75" customHeight="1">
      <c r="A554" s="1106" t="s">
        <v>10</v>
      </c>
      <c r="B554" s="1120" t="s">
        <v>11</v>
      </c>
      <c r="C554" s="1120" t="s">
        <v>50</v>
      </c>
      <c r="D554" s="1106" t="s">
        <v>1054</v>
      </c>
      <c r="E554" s="1106" t="s">
        <v>146</v>
      </c>
      <c r="F554" s="1107" t="str">
        <f t="array" ref="F554">IFERROR(INDEX(UIID!$K$2:$K1725, MATCH(CONCATENATE(B554,D554,G554,J554), UIID!$B$2:$B1725&amp;UIID!$D$2:$D1725&amp;UIID!$G$2:$G1725&amp;UIID!$H$2:$H1725, 0),), "Not Found")</f>
        <v>0722-0112</v>
      </c>
      <c r="G554" s="1120" t="s">
        <v>3828</v>
      </c>
      <c r="H554" s="1120"/>
      <c r="I554" s="1120" t="s">
        <v>6237</v>
      </c>
      <c r="J554" s="1120" t="s">
        <v>3829</v>
      </c>
      <c r="K554" s="1120">
        <v>9.5215749974316104</v>
      </c>
      <c r="L554" s="1120">
        <v>123.302813351986</v>
      </c>
      <c r="M554" s="1120">
        <v>9663004538</v>
      </c>
      <c r="N554" s="1120" t="s">
        <v>6238</v>
      </c>
      <c r="O554" s="1106" t="s">
        <v>15</v>
      </c>
      <c r="P554" s="1106" t="s">
        <v>16</v>
      </c>
      <c r="Q554" s="1140" t="s">
        <v>10389</v>
      </c>
      <c r="R554" s="1106" t="s">
        <v>32</v>
      </c>
      <c r="S554" s="1120" t="s">
        <v>1362</v>
      </c>
      <c r="T554" s="1106" t="s">
        <v>4164</v>
      </c>
      <c r="U554" s="1120" t="s">
        <v>6250</v>
      </c>
      <c r="V554" s="1120" t="s">
        <v>6447</v>
      </c>
      <c r="W554" s="1116">
        <v>45076</v>
      </c>
      <c r="X554" s="1116">
        <v>46853</v>
      </c>
      <c r="Y554" s="1120" t="s">
        <v>4821</v>
      </c>
      <c r="Z554" s="1120" t="s">
        <v>6252</v>
      </c>
      <c r="AA554" s="1169">
        <v>45937</v>
      </c>
      <c r="AB554" s="575">
        <v>45457</v>
      </c>
      <c r="AC554" s="1111" t="s">
        <v>4163</v>
      </c>
      <c r="AD554" s="1223"/>
    </row>
    <row r="555" spans="1:30" ht="15.75" customHeight="1">
      <c r="A555" s="1106" t="s">
        <v>10</v>
      </c>
      <c r="B555" s="1120" t="s">
        <v>11</v>
      </c>
      <c r="C555" s="1106" t="s">
        <v>28</v>
      </c>
      <c r="D555" s="1106" t="s">
        <v>13</v>
      </c>
      <c r="E555" s="1106" t="s">
        <v>3756</v>
      </c>
      <c r="F555" s="1107" t="str">
        <f t="array" ref="F555">IFERROR(INDEX(UIID!$K$2:$K1725, MATCH(CONCATENATE(B555,D555,G555,J555), UIID!$B$2:$B1725&amp;UIID!$D$2:$D1725&amp;UIID!$G$2:$G1725&amp;UIID!$H$2:$H1725, 0),), "Not Found")</f>
        <v>0722-0170</v>
      </c>
      <c r="G555" s="1106" t="s">
        <v>489</v>
      </c>
      <c r="H555" s="1106"/>
      <c r="I555" s="1106" t="s">
        <v>5102</v>
      </c>
      <c r="J555" s="1120" t="s">
        <v>490</v>
      </c>
      <c r="K555" s="1120">
        <v>10.292542057522599</v>
      </c>
      <c r="L555" s="1120">
        <v>123.906837409723</v>
      </c>
      <c r="M555" s="1106" t="s">
        <v>491</v>
      </c>
      <c r="N555" s="1106" t="s">
        <v>5103</v>
      </c>
      <c r="O555" s="1106" t="s">
        <v>15</v>
      </c>
      <c r="P555" s="1106" t="s">
        <v>16</v>
      </c>
      <c r="Q555" s="1140" t="s">
        <v>10389</v>
      </c>
      <c r="R555" s="1106" t="s">
        <v>107</v>
      </c>
      <c r="S555" s="1120" t="s">
        <v>1613</v>
      </c>
      <c r="T555" s="1106" t="s">
        <v>4164</v>
      </c>
      <c r="U555" s="1120" t="s">
        <v>6448</v>
      </c>
      <c r="V555" s="1120" t="s">
        <v>6449</v>
      </c>
      <c r="W555" s="1116">
        <v>45079</v>
      </c>
      <c r="X555" s="1116">
        <v>46845</v>
      </c>
      <c r="Y555" s="1230" t="s">
        <v>6450</v>
      </c>
      <c r="Z555" s="1120" t="s">
        <v>6451</v>
      </c>
      <c r="AA555" s="1169">
        <v>45987</v>
      </c>
      <c r="AB555" s="575">
        <v>45516</v>
      </c>
      <c r="AC555" s="1111" t="s">
        <v>4163</v>
      </c>
      <c r="AD555" s="1223"/>
    </row>
    <row r="556" spans="1:30" ht="15.75" customHeight="1">
      <c r="A556" s="1106" t="s">
        <v>10</v>
      </c>
      <c r="B556" s="1120" t="s">
        <v>11</v>
      </c>
      <c r="C556" s="1106" t="s">
        <v>146</v>
      </c>
      <c r="D556" s="1106" t="s">
        <v>656</v>
      </c>
      <c r="E556" s="1106" t="s">
        <v>28</v>
      </c>
      <c r="F556" s="1107" t="str">
        <f t="array" ref="F556">IFERROR(INDEX(UIID!$K$2:$K1725, MATCH(CONCATENATE(B556,D556,G556,J556), UIID!$B$2:$B1725&amp;UIID!$D$2:$D1725&amp;UIID!$G$2:$G1725&amp;UIID!$H$2:$H1725, 0),), "Not Found")</f>
        <v>0722-0082</v>
      </c>
      <c r="G556" s="1106" t="s">
        <v>1973</v>
      </c>
      <c r="H556" s="1106" t="s">
        <v>5774</v>
      </c>
      <c r="I556" s="1106" t="s">
        <v>5775</v>
      </c>
      <c r="J556" s="1106" t="s">
        <v>1974</v>
      </c>
      <c r="K556" s="1106">
        <v>10.365009118761201</v>
      </c>
      <c r="L556" s="1106">
        <v>123.999971436655</v>
      </c>
      <c r="M556" s="1106" t="s">
        <v>5776</v>
      </c>
      <c r="N556" s="1106" t="s">
        <v>5777</v>
      </c>
      <c r="O556" s="1106" t="s">
        <v>15</v>
      </c>
      <c r="P556" s="1106" t="s">
        <v>16</v>
      </c>
      <c r="Q556" s="1140" t="s">
        <v>10389</v>
      </c>
      <c r="R556" s="1106" t="s">
        <v>84</v>
      </c>
      <c r="S556" s="1120" t="s">
        <v>170</v>
      </c>
      <c r="T556" s="1106" t="s">
        <v>4213</v>
      </c>
      <c r="U556" s="1120" t="s">
        <v>94</v>
      </c>
      <c r="V556" s="1120" t="s">
        <v>6452</v>
      </c>
      <c r="W556" s="1116">
        <v>45083</v>
      </c>
      <c r="X556" s="1116">
        <v>46845</v>
      </c>
      <c r="Y556" s="1120" t="s">
        <v>6453</v>
      </c>
      <c r="Z556" s="1120" t="s">
        <v>6454</v>
      </c>
      <c r="AA556" s="1169">
        <v>45448</v>
      </c>
      <c r="AB556" s="575">
        <v>45488</v>
      </c>
      <c r="AC556" s="1111" t="s">
        <v>4163</v>
      </c>
      <c r="AD556" s="1223"/>
    </row>
    <row r="557" spans="1:30" ht="28.5" customHeight="1">
      <c r="A557" s="1106" t="s">
        <v>10</v>
      </c>
      <c r="B557" s="1120" t="s">
        <v>11</v>
      </c>
      <c r="C557" s="1106" t="s">
        <v>146</v>
      </c>
      <c r="D557" s="1106" t="s">
        <v>656</v>
      </c>
      <c r="E557" s="1106" t="s">
        <v>28</v>
      </c>
      <c r="F557" s="1107" t="str">
        <f t="array" ref="F557">IFERROR(INDEX(UIID!$K$2:$K1725, MATCH(CONCATENATE(B557,D557,G557,J557), UIID!$B$2:$B1725&amp;UIID!$D$2:$D1725&amp;UIID!$G$2:$G1725&amp;UIID!$H$2:$H1725, 0),), "Not Found")</f>
        <v>0722-0082</v>
      </c>
      <c r="G557" s="1106" t="s">
        <v>1973</v>
      </c>
      <c r="H557" s="1106" t="s">
        <v>5774</v>
      </c>
      <c r="I557" s="1106" t="s">
        <v>5775</v>
      </c>
      <c r="J557" s="1106" t="s">
        <v>1974</v>
      </c>
      <c r="K557" s="1120">
        <v>10.365009118761201</v>
      </c>
      <c r="L557" s="1120">
        <v>123.999971436655</v>
      </c>
      <c r="M557" s="1106" t="s">
        <v>5776</v>
      </c>
      <c r="N557" s="1106" t="s">
        <v>5777</v>
      </c>
      <c r="O557" s="1106" t="s">
        <v>15</v>
      </c>
      <c r="P557" s="1106" t="s">
        <v>16</v>
      </c>
      <c r="Q557" s="1140" t="s">
        <v>10389</v>
      </c>
      <c r="R557" s="1106" t="s">
        <v>84</v>
      </c>
      <c r="S557" s="1120" t="s">
        <v>167</v>
      </c>
      <c r="T557" s="1106" t="s">
        <v>4164</v>
      </c>
      <c r="U557" s="1120" t="s">
        <v>94</v>
      </c>
      <c r="V557" s="1120" t="s">
        <v>6455</v>
      </c>
      <c r="W557" s="1116">
        <v>45083</v>
      </c>
      <c r="X557" s="1116">
        <v>46845</v>
      </c>
      <c r="Y557" s="1120" t="s">
        <v>6453</v>
      </c>
      <c r="Z557" s="1120" t="s">
        <v>6454</v>
      </c>
      <c r="AA557" s="1169">
        <v>45448</v>
      </c>
      <c r="AB557" s="575">
        <v>45488</v>
      </c>
      <c r="AC557" s="1111" t="s">
        <v>4163</v>
      </c>
      <c r="AD557" s="1223"/>
    </row>
    <row r="558" spans="1:30" ht="15.75" customHeight="1">
      <c r="A558" s="1106" t="s">
        <v>10</v>
      </c>
      <c r="B558" s="1120" t="s">
        <v>11</v>
      </c>
      <c r="C558" s="1106" t="s">
        <v>146</v>
      </c>
      <c r="D558" s="1106" t="s">
        <v>656</v>
      </c>
      <c r="E558" s="1106" t="s">
        <v>28</v>
      </c>
      <c r="F558" s="1107" t="str">
        <f t="array" ref="F558">IFERROR(INDEX(UIID!$K$2:$K1725, MATCH(CONCATENATE(B558,D558,G558,J558), UIID!$B$2:$B1725&amp;UIID!$D$2:$D1725&amp;UIID!$G$2:$G1725&amp;UIID!$H$2:$H1725, 0),), "Not Found")</f>
        <v>0722-0082</v>
      </c>
      <c r="G558" s="1106" t="s">
        <v>1973</v>
      </c>
      <c r="H558" s="1106" t="s">
        <v>5774</v>
      </c>
      <c r="I558" s="1106" t="s">
        <v>5775</v>
      </c>
      <c r="J558" s="1106" t="s">
        <v>1974</v>
      </c>
      <c r="K558" s="1120">
        <v>10.365009118761201</v>
      </c>
      <c r="L558" s="1120">
        <v>123.999971436655</v>
      </c>
      <c r="M558" s="1106" t="s">
        <v>5776</v>
      </c>
      <c r="N558" s="1106" t="s">
        <v>5777</v>
      </c>
      <c r="O558" s="1106" t="s">
        <v>15</v>
      </c>
      <c r="P558" s="1106" t="s">
        <v>16</v>
      </c>
      <c r="Q558" s="1140" t="s">
        <v>10389</v>
      </c>
      <c r="R558" s="1106" t="s">
        <v>104</v>
      </c>
      <c r="S558" s="1120" t="s">
        <v>173</v>
      </c>
      <c r="T558" s="1106" t="s">
        <v>4164</v>
      </c>
      <c r="U558" s="1120" t="s">
        <v>106</v>
      </c>
      <c r="V558" s="1120" t="s">
        <v>6456</v>
      </c>
      <c r="W558" s="1116">
        <v>45083</v>
      </c>
      <c r="X558" s="1116">
        <v>46845</v>
      </c>
      <c r="Y558" s="1120" t="s">
        <v>6340</v>
      </c>
      <c r="Z558" s="1120" t="s">
        <v>6341</v>
      </c>
      <c r="AA558" s="1169">
        <v>46523</v>
      </c>
      <c r="AB558" s="575">
        <v>45488</v>
      </c>
      <c r="AC558" s="1111" t="s">
        <v>4163</v>
      </c>
      <c r="AD558" s="1223"/>
    </row>
    <row r="559" spans="1:30" ht="15.75" customHeight="1">
      <c r="A559" s="1106" t="s">
        <v>10</v>
      </c>
      <c r="B559" s="1120" t="s">
        <v>11</v>
      </c>
      <c r="C559" s="1106" t="s">
        <v>146</v>
      </c>
      <c r="D559" s="1106" t="s">
        <v>656</v>
      </c>
      <c r="E559" s="1106" t="s">
        <v>28</v>
      </c>
      <c r="F559" s="1107" t="str">
        <f t="array" ref="F559">IFERROR(INDEX(UIID!$K$2:$K1725, MATCH(CONCATENATE(B559,D559,G559,J559), UIID!$B$2:$B1725&amp;UIID!$D$2:$D1725&amp;UIID!$G$2:$G1725&amp;UIID!$H$2:$H1725, 0),), "Not Found")</f>
        <v>0722-0082</v>
      </c>
      <c r="G559" s="1106" t="s">
        <v>1973</v>
      </c>
      <c r="H559" s="1106" t="s">
        <v>5774</v>
      </c>
      <c r="I559" s="1106" t="s">
        <v>5775</v>
      </c>
      <c r="J559" s="1106" t="s">
        <v>1974</v>
      </c>
      <c r="K559" s="1120">
        <v>10.365009118761201</v>
      </c>
      <c r="L559" s="1120">
        <v>123.999971436655</v>
      </c>
      <c r="M559" s="1106" t="s">
        <v>5776</v>
      </c>
      <c r="N559" s="1106" t="s">
        <v>5777</v>
      </c>
      <c r="O559" s="1106" t="s">
        <v>15</v>
      </c>
      <c r="P559" s="1106" t="s">
        <v>16</v>
      </c>
      <c r="Q559" s="1140" t="s">
        <v>10389</v>
      </c>
      <c r="R559" s="1106" t="s">
        <v>32</v>
      </c>
      <c r="S559" s="1120" t="s">
        <v>43</v>
      </c>
      <c r="T559" s="1106" t="s">
        <v>4164</v>
      </c>
      <c r="U559" s="1120" t="s">
        <v>253</v>
      </c>
      <c r="V559" s="1120" t="s">
        <v>6457</v>
      </c>
      <c r="W559" s="1116">
        <v>45083</v>
      </c>
      <c r="X559" s="1116">
        <v>46845</v>
      </c>
      <c r="Y559" s="1120" t="s">
        <v>6458</v>
      </c>
      <c r="Z559" s="1120" t="s">
        <v>6459</v>
      </c>
      <c r="AA559" s="1124">
        <v>46237</v>
      </c>
      <c r="AB559" s="575">
        <v>45488</v>
      </c>
      <c r="AC559" s="1111" t="s">
        <v>4163</v>
      </c>
      <c r="AD559" s="1223"/>
    </row>
    <row r="560" spans="1:30" ht="15.75" customHeight="1">
      <c r="A560" s="1106" t="s">
        <v>10</v>
      </c>
      <c r="B560" s="1120" t="s">
        <v>11</v>
      </c>
      <c r="C560" s="1120" t="s">
        <v>146</v>
      </c>
      <c r="D560" s="1106" t="s">
        <v>147</v>
      </c>
      <c r="E560" s="1106" t="s">
        <v>123</v>
      </c>
      <c r="F560" s="1107" t="str">
        <f t="array" ref="F560">IFERROR(INDEX(UIID!$K$2:$K1725, MATCH(CONCATENATE(B560,D560,G560,J560), UIID!$B$2:$B1725&amp;UIID!$D$2:$D1725&amp;UIID!$G$2:$G1725&amp;UIID!$H$2:$H1725, 0),), "Not Found")</f>
        <v>0722-0015</v>
      </c>
      <c r="G560" s="1120" t="s">
        <v>2264</v>
      </c>
      <c r="H560" s="1120"/>
      <c r="I560" s="1120" t="s">
        <v>6460</v>
      </c>
      <c r="J560" s="1120" t="s">
        <v>1112</v>
      </c>
      <c r="K560" s="1120">
        <v>10.450952355911699</v>
      </c>
      <c r="L560" s="1120">
        <v>124.011937765491</v>
      </c>
      <c r="M560" s="1120" t="s">
        <v>2265</v>
      </c>
      <c r="N560" s="1120" t="s">
        <v>5492</v>
      </c>
      <c r="O560" s="1106" t="s">
        <v>15</v>
      </c>
      <c r="P560" s="1106" t="s">
        <v>16</v>
      </c>
      <c r="Q560" s="1140" t="s">
        <v>10389</v>
      </c>
      <c r="R560" s="1106" t="s">
        <v>84</v>
      </c>
      <c r="S560" s="1120" t="s">
        <v>170</v>
      </c>
      <c r="T560" s="1106" t="s">
        <v>4213</v>
      </c>
      <c r="U560" s="1120" t="s">
        <v>94</v>
      </c>
      <c r="V560" s="1120" t="s">
        <v>6461</v>
      </c>
      <c r="W560" s="1116">
        <v>45084</v>
      </c>
      <c r="X560" s="1116">
        <v>46842</v>
      </c>
      <c r="Y560" s="1120" t="s">
        <v>6113</v>
      </c>
      <c r="Z560" s="1120" t="s">
        <v>6462</v>
      </c>
      <c r="AA560" s="1169">
        <v>45316</v>
      </c>
      <c r="AB560" s="575">
        <v>45453</v>
      </c>
      <c r="AC560" s="1111" t="s">
        <v>4163</v>
      </c>
      <c r="AD560" s="1223"/>
    </row>
    <row r="561" spans="1:30" ht="15.75" customHeight="1">
      <c r="A561" s="1106" t="s">
        <v>10</v>
      </c>
      <c r="B561" s="1120" t="s">
        <v>11</v>
      </c>
      <c r="C561" s="1120" t="s">
        <v>146</v>
      </c>
      <c r="D561" s="1106" t="s">
        <v>147</v>
      </c>
      <c r="E561" s="1106" t="s">
        <v>123</v>
      </c>
      <c r="F561" s="1107" t="str">
        <f t="array" ref="F561">IFERROR(INDEX(UIID!$K$2:$K1725, MATCH(CONCATENATE(B561,D561,G561,J561), UIID!$B$2:$B1725&amp;UIID!$D$2:$D1725&amp;UIID!$G$2:$G1725&amp;UIID!$H$2:$H1725, 0),), "Not Found")</f>
        <v>0722-0015</v>
      </c>
      <c r="G561" s="1120" t="s">
        <v>2264</v>
      </c>
      <c r="H561" s="1120"/>
      <c r="I561" s="1120" t="s">
        <v>6460</v>
      </c>
      <c r="J561" s="1120" t="s">
        <v>1112</v>
      </c>
      <c r="K561" s="1120">
        <v>10.450952355911699</v>
      </c>
      <c r="L561" s="1120">
        <v>124.011937765491</v>
      </c>
      <c r="M561" s="1120" t="s">
        <v>2265</v>
      </c>
      <c r="N561" s="1120" t="s">
        <v>5492</v>
      </c>
      <c r="O561" s="1106" t="s">
        <v>15</v>
      </c>
      <c r="P561" s="1106" t="s">
        <v>16</v>
      </c>
      <c r="Q561" s="1140" t="s">
        <v>10389</v>
      </c>
      <c r="R561" s="1106" t="s">
        <v>84</v>
      </c>
      <c r="S561" s="1120" t="s">
        <v>167</v>
      </c>
      <c r="T561" s="1106" t="s">
        <v>4164</v>
      </c>
      <c r="U561" s="1120" t="s">
        <v>94</v>
      </c>
      <c r="V561" s="1120" t="s">
        <v>6463</v>
      </c>
      <c r="W561" s="1116">
        <v>45084</v>
      </c>
      <c r="X561" s="1116">
        <v>46842</v>
      </c>
      <c r="Y561" s="1120" t="s">
        <v>6113</v>
      </c>
      <c r="Z561" s="1120" t="s">
        <v>6462</v>
      </c>
      <c r="AA561" s="1169">
        <v>45316</v>
      </c>
      <c r="AB561" s="575">
        <v>45453</v>
      </c>
      <c r="AC561" s="1111" t="s">
        <v>4163</v>
      </c>
      <c r="AD561" s="1223"/>
    </row>
    <row r="562" spans="1:30" ht="15.75" customHeight="1">
      <c r="A562" s="1106" t="s">
        <v>10</v>
      </c>
      <c r="B562" s="1120" t="s">
        <v>11</v>
      </c>
      <c r="C562" s="1120" t="s">
        <v>146</v>
      </c>
      <c r="D562" s="1106" t="s">
        <v>147</v>
      </c>
      <c r="E562" s="1106" t="s">
        <v>123</v>
      </c>
      <c r="F562" s="1107" t="str">
        <f t="array" ref="F562">IFERROR(INDEX(UIID!$K$2:$K1725, MATCH(CONCATENATE(B562,D562,G562,J562), UIID!$B$2:$B1725&amp;UIID!$D$2:$D1725&amp;UIID!$G$2:$G1725&amp;UIID!$H$2:$H1725, 0),), "Not Found")</f>
        <v>0722-0015</v>
      </c>
      <c r="G562" s="1120" t="s">
        <v>2264</v>
      </c>
      <c r="H562" s="1120"/>
      <c r="I562" s="1120" t="s">
        <v>6460</v>
      </c>
      <c r="J562" s="1120" t="s">
        <v>1112</v>
      </c>
      <c r="K562" s="1120">
        <v>10.450952355911699</v>
      </c>
      <c r="L562" s="1120">
        <v>124.011937765491</v>
      </c>
      <c r="M562" s="1120" t="s">
        <v>2265</v>
      </c>
      <c r="N562" s="1120" t="s">
        <v>5492</v>
      </c>
      <c r="O562" s="1106" t="s">
        <v>15</v>
      </c>
      <c r="P562" s="1106" t="s">
        <v>16</v>
      </c>
      <c r="Q562" s="1140" t="s">
        <v>10389</v>
      </c>
      <c r="R562" s="1106" t="s">
        <v>87</v>
      </c>
      <c r="S562" s="1120" t="s">
        <v>737</v>
      </c>
      <c r="T562" s="1106" t="s">
        <v>4164</v>
      </c>
      <c r="U562" s="1120" t="s">
        <v>165</v>
      </c>
      <c r="V562" s="1120" t="s">
        <v>6464</v>
      </c>
      <c r="W562" s="1116">
        <v>45084</v>
      </c>
      <c r="X562" s="1116">
        <v>46842</v>
      </c>
      <c r="Y562" s="1120" t="s">
        <v>6465</v>
      </c>
      <c r="Z562" s="1120" t="s">
        <v>6466</v>
      </c>
      <c r="AA562" s="1169">
        <v>45187</v>
      </c>
      <c r="AB562" s="575">
        <v>45453</v>
      </c>
      <c r="AC562" s="1111" t="s">
        <v>4163</v>
      </c>
      <c r="AD562" s="1223"/>
    </row>
    <row r="563" spans="1:30" ht="15.75" customHeight="1">
      <c r="A563" s="1106" t="s">
        <v>10</v>
      </c>
      <c r="B563" s="1120" t="s">
        <v>11</v>
      </c>
      <c r="C563" s="1120" t="s">
        <v>146</v>
      </c>
      <c r="D563" s="1106" t="s">
        <v>147</v>
      </c>
      <c r="E563" s="1106" t="s">
        <v>123</v>
      </c>
      <c r="F563" s="1107" t="str">
        <f t="array" ref="F563">IFERROR(INDEX(UIID!$K$2:$K1725, MATCH(CONCATENATE(B563,D563,G563,J563), UIID!$B$2:$B1725&amp;UIID!$D$2:$D1725&amp;UIID!$G$2:$G1725&amp;UIID!$H$2:$H1725, 0),), "Not Found")</f>
        <v>0722-0015</v>
      </c>
      <c r="G563" s="1120" t="s">
        <v>2264</v>
      </c>
      <c r="H563" s="1120"/>
      <c r="I563" s="1120" t="s">
        <v>6460</v>
      </c>
      <c r="J563" s="1120" t="s">
        <v>1112</v>
      </c>
      <c r="K563" s="1120">
        <v>10.450952355911699</v>
      </c>
      <c r="L563" s="1120">
        <v>124.011937765491</v>
      </c>
      <c r="M563" s="1120" t="s">
        <v>2265</v>
      </c>
      <c r="N563" s="1120" t="s">
        <v>5492</v>
      </c>
      <c r="O563" s="1106" t="s">
        <v>15</v>
      </c>
      <c r="P563" s="1106" t="s">
        <v>16</v>
      </c>
      <c r="Q563" s="1140" t="s">
        <v>10389</v>
      </c>
      <c r="R563" s="1106" t="s">
        <v>143</v>
      </c>
      <c r="S563" s="1120" t="s">
        <v>413</v>
      </c>
      <c r="T563" s="1106" t="s">
        <v>4164</v>
      </c>
      <c r="U563" s="1120" t="s">
        <v>308</v>
      </c>
      <c r="V563" s="1120" t="s">
        <v>6468</v>
      </c>
      <c r="W563" s="1116">
        <v>45084</v>
      </c>
      <c r="X563" s="1116">
        <v>46842</v>
      </c>
      <c r="Y563" s="1120" t="s">
        <v>6469</v>
      </c>
      <c r="Z563" s="1120" t="s">
        <v>6470</v>
      </c>
      <c r="AA563" s="1169">
        <v>45590</v>
      </c>
      <c r="AB563" s="575">
        <v>45453</v>
      </c>
      <c r="AC563" s="1111" t="s">
        <v>4163</v>
      </c>
      <c r="AD563" s="1223"/>
    </row>
    <row r="564" spans="1:30" ht="15.75" hidden="1" customHeight="1">
      <c r="A564" s="1106" t="s">
        <v>10</v>
      </c>
      <c r="B564" s="1120" t="s">
        <v>11</v>
      </c>
      <c r="C564" s="1106" t="s">
        <v>123</v>
      </c>
      <c r="D564" s="1106" t="s">
        <v>1069</v>
      </c>
      <c r="E564" s="1106" t="s">
        <v>30</v>
      </c>
      <c r="F564" s="1107" t="str">
        <f t="array" ref="F564">IFERROR(INDEX(UIID!$K$2:$K1725, MATCH(CONCATENATE(B564,D564,G564,J564), UIID!$B$2:$B1725&amp;UIID!$D$2:$D1725&amp;UIID!$G$2:$G1725&amp;UIID!$H$2:$H1725, 0),), "Not Found")</f>
        <v>0722-0003</v>
      </c>
      <c r="G564" s="1106" t="s">
        <v>1070</v>
      </c>
      <c r="H564" s="1106"/>
      <c r="I564" s="1106" t="s">
        <v>6471</v>
      </c>
      <c r="J564" s="1106" t="s">
        <v>1071</v>
      </c>
      <c r="K564" s="1106">
        <v>10.392226771024401</v>
      </c>
      <c r="L564" s="1106">
        <v>123.656294777905</v>
      </c>
      <c r="M564" s="1106" t="s">
        <v>1072</v>
      </c>
      <c r="N564" s="1106" t="s">
        <v>5469</v>
      </c>
      <c r="O564" s="1106" t="s">
        <v>113</v>
      </c>
      <c r="P564" s="1106" t="s">
        <v>2229</v>
      </c>
      <c r="Q564" s="1140" t="s">
        <v>10389</v>
      </c>
      <c r="R564" s="1106" t="s">
        <v>87</v>
      </c>
      <c r="S564" s="1120" t="s">
        <v>3132</v>
      </c>
      <c r="T564" s="1106" t="s">
        <v>4164</v>
      </c>
      <c r="U564" s="1120" t="s">
        <v>780</v>
      </c>
      <c r="V564" s="1120" t="s">
        <v>6473</v>
      </c>
      <c r="W564" s="1116">
        <v>45084</v>
      </c>
      <c r="X564" s="1116">
        <v>46834</v>
      </c>
      <c r="Y564" s="1120" t="s">
        <v>5483</v>
      </c>
      <c r="Z564" s="1120" t="s">
        <v>5484</v>
      </c>
      <c r="AA564" s="1169">
        <v>45690</v>
      </c>
      <c r="AB564" s="605">
        <v>45461</v>
      </c>
      <c r="AC564" s="1111" t="s">
        <v>4163</v>
      </c>
      <c r="AD564" s="1223"/>
    </row>
    <row r="565" spans="1:30" ht="15.75" hidden="1" customHeight="1">
      <c r="A565" s="1106" t="s">
        <v>10</v>
      </c>
      <c r="B565" s="1120" t="s">
        <v>11</v>
      </c>
      <c r="C565" s="1106" t="s">
        <v>123</v>
      </c>
      <c r="D565" s="1106" t="s">
        <v>1069</v>
      </c>
      <c r="E565" s="1106" t="s">
        <v>30</v>
      </c>
      <c r="F565" s="1107" t="str">
        <f t="array" ref="F565">IFERROR(INDEX(UIID!$K$2:$K1725, MATCH(CONCATENATE(B565,D565,G565,J565), UIID!$B$2:$B1725&amp;UIID!$D$2:$D1725&amp;UIID!$G$2:$G1725&amp;UIID!$H$2:$H1725, 0),), "Not Found")</f>
        <v>0722-0003</v>
      </c>
      <c r="G565" s="1106" t="s">
        <v>1070</v>
      </c>
      <c r="H565" s="1106"/>
      <c r="I565" s="1106" t="s">
        <v>6471</v>
      </c>
      <c r="J565" s="1106" t="s">
        <v>1071</v>
      </c>
      <c r="K565" s="1106">
        <v>10.392226771024401</v>
      </c>
      <c r="L565" s="1106">
        <v>123.656294777905</v>
      </c>
      <c r="M565" s="1106" t="s">
        <v>1072</v>
      </c>
      <c r="N565" s="1106" t="s">
        <v>5469</v>
      </c>
      <c r="O565" s="1106" t="s">
        <v>113</v>
      </c>
      <c r="P565" s="1106" t="s">
        <v>2229</v>
      </c>
      <c r="Q565" s="1140" t="s">
        <v>10389</v>
      </c>
      <c r="R565" s="1106" t="s">
        <v>87</v>
      </c>
      <c r="S565" s="1120" t="s">
        <v>737</v>
      </c>
      <c r="T565" s="1106" t="s">
        <v>4164</v>
      </c>
      <c r="U565" s="1120" t="s">
        <v>165</v>
      </c>
      <c r="V565" s="1120" t="s">
        <v>6474</v>
      </c>
      <c r="W565" s="1116">
        <v>45084</v>
      </c>
      <c r="X565" s="1116">
        <v>46845</v>
      </c>
      <c r="Y565" s="1106" t="s">
        <v>5477</v>
      </c>
      <c r="Z565" s="1106" t="s">
        <v>5478</v>
      </c>
      <c r="AA565" s="1192">
        <v>44795</v>
      </c>
      <c r="AB565" s="605">
        <v>45461</v>
      </c>
      <c r="AC565" s="1111" t="s">
        <v>4163</v>
      </c>
      <c r="AD565" s="1223"/>
    </row>
    <row r="566" spans="1:30" ht="15.75" hidden="1" customHeight="1">
      <c r="A566" s="1106" t="s">
        <v>10</v>
      </c>
      <c r="B566" s="1120" t="s">
        <v>11</v>
      </c>
      <c r="C566" s="1106" t="s">
        <v>123</v>
      </c>
      <c r="D566" s="1106" t="s">
        <v>1069</v>
      </c>
      <c r="E566" s="1106" t="s">
        <v>30</v>
      </c>
      <c r="F566" s="1107" t="str">
        <f t="array" ref="F566">IFERROR(INDEX(UIID!$K$2:$K1725, MATCH(CONCATENATE(B566,D566,G566,J566), UIID!$B$2:$B1725&amp;UIID!$D$2:$D1725&amp;UIID!$G$2:$G1725&amp;UIID!$H$2:$H1725, 0),), "Not Found")</f>
        <v>0722-0003</v>
      </c>
      <c r="G566" s="1106" t="s">
        <v>1070</v>
      </c>
      <c r="H566" s="1106"/>
      <c r="I566" s="1106" t="s">
        <v>6471</v>
      </c>
      <c r="J566" s="1106" t="s">
        <v>1071</v>
      </c>
      <c r="K566" s="1120">
        <v>10.392226771024401</v>
      </c>
      <c r="L566" s="1120">
        <v>123.656294777905</v>
      </c>
      <c r="M566" s="1106" t="s">
        <v>1072</v>
      </c>
      <c r="N566" s="1106" t="s">
        <v>5469</v>
      </c>
      <c r="O566" s="1106" t="s">
        <v>113</v>
      </c>
      <c r="P566" s="1106" t="s">
        <v>2229</v>
      </c>
      <c r="Q566" s="1140" t="s">
        <v>10389</v>
      </c>
      <c r="R566" s="1106" t="s">
        <v>104</v>
      </c>
      <c r="S566" s="1120" t="s">
        <v>173</v>
      </c>
      <c r="T566" s="1106" t="s">
        <v>4164</v>
      </c>
      <c r="U566" s="1120" t="s">
        <v>106</v>
      </c>
      <c r="V566" s="1120" t="s">
        <v>6475</v>
      </c>
      <c r="W566" s="1116">
        <v>45084</v>
      </c>
      <c r="X566" s="1116">
        <v>46845</v>
      </c>
      <c r="Y566" s="1106" t="s">
        <v>5474</v>
      </c>
      <c r="Z566" s="1106" t="s">
        <v>5475</v>
      </c>
      <c r="AA566" s="1175">
        <v>45258</v>
      </c>
      <c r="AB566" s="605">
        <v>45461</v>
      </c>
      <c r="AC566" s="1111" t="s">
        <v>4163</v>
      </c>
      <c r="AD566" s="1223"/>
    </row>
    <row r="567" spans="1:30" ht="15.75" hidden="1" customHeight="1">
      <c r="A567" s="1106" t="s">
        <v>10</v>
      </c>
      <c r="B567" s="1120" t="s">
        <v>11</v>
      </c>
      <c r="C567" s="1106" t="s">
        <v>123</v>
      </c>
      <c r="D567" s="1106" t="s">
        <v>1069</v>
      </c>
      <c r="E567" s="1106" t="s">
        <v>30</v>
      </c>
      <c r="F567" s="1107" t="str">
        <f t="array" ref="F567">IFERROR(INDEX(UIID!$K$2:$K1725, MATCH(CONCATENATE(B567,D567,G567,J567), UIID!$B$2:$B1725&amp;UIID!$D$2:$D1725&amp;UIID!$G$2:$G1725&amp;UIID!$H$2:$H1725, 0),), "Not Found")</f>
        <v>0722-0003</v>
      </c>
      <c r="G567" s="1106" t="s">
        <v>1070</v>
      </c>
      <c r="H567" s="1106"/>
      <c r="I567" s="1106" t="s">
        <v>6471</v>
      </c>
      <c r="J567" s="1106" t="s">
        <v>1071</v>
      </c>
      <c r="K567" s="1120">
        <v>10.392226771024401</v>
      </c>
      <c r="L567" s="1120">
        <v>123.656294777905</v>
      </c>
      <c r="M567" s="1106" t="s">
        <v>1072</v>
      </c>
      <c r="N567" s="1106" t="s">
        <v>5469</v>
      </c>
      <c r="O567" s="1106" t="s">
        <v>113</v>
      </c>
      <c r="P567" s="1106" t="s">
        <v>2229</v>
      </c>
      <c r="Q567" s="1140" t="s">
        <v>10389</v>
      </c>
      <c r="R567" s="1106" t="s">
        <v>84</v>
      </c>
      <c r="S567" s="1120" t="s">
        <v>167</v>
      </c>
      <c r="T567" s="1106" t="s">
        <v>4164</v>
      </c>
      <c r="U567" s="1120" t="s">
        <v>94</v>
      </c>
      <c r="V567" s="1120" t="s">
        <v>6476</v>
      </c>
      <c r="W567" s="1116">
        <v>45084</v>
      </c>
      <c r="X567" s="1116">
        <v>46845</v>
      </c>
      <c r="Y567" s="1106" t="s">
        <v>5471</v>
      </c>
      <c r="Z567" s="1106" t="s">
        <v>6477</v>
      </c>
      <c r="AA567" s="1168">
        <v>46739</v>
      </c>
      <c r="AB567" s="605">
        <v>45461</v>
      </c>
      <c r="AC567" s="1111" t="s">
        <v>4163</v>
      </c>
      <c r="AD567" s="1223"/>
    </row>
    <row r="568" spans="1:30" ht="15.75" customHeight="1">
      <c r="A568" s="1106" t="s">
        <v>10</v>
      </c>
      <c r="B568" s="1120" t="s">
        <v>11</v>
      </c>
      <c r="C568" s="1106" t="s">
        <v>176</v>
      </c>
      <c r="D568" s="1106" t="s">
        <v>374</v>
      </c>
      <c r="E568" s="1106" t="s">
        <v>3756</v>
      </c>
      <c r="F568" s="1107" t="str">
        <f t="array" ref="F568">IFERROR(INDEX(UIID!$K$2:$K1725, MATCH(CONCATENATE(B568,D568,G568,J568), UIID!$B$2:$B1725&amp;UIID!$D$2:$D1725&amp;UIID!$G$2:$G1725&amp;UIID!$H$2:$H1725, 0),), "Not Found")</f>
        <v>0722-0002</v>
      </c>
      <c r="G568" s="1106" t="s">
        <v>685</v>
      </c>
      <c r="H568" s="1106" t="s">
        <v>5205</v>
      </c>
      <c r="I568" s="1106" t="s">
        <v>6478</v>
      </c>
      <c r="J568" s="1106" t="s">
        <v>3758</v>
      </c>
      <c r="K568" s="1106">
        <v>10.3319266775288</v>
      </c>
      <c r="L568" s="1106">
        <v>123.945461978983</v>
      </c>
      <c r="M568" s="1106" t="s">
        <v>687</v>
      </c>
      <c r="N568" s="1106"/>
      <c r="O568" s="1106" t="s">
        <v>15</v>
      </c>
      <c r="P568" s="1106" t="s">
        <v>16</v>
      </c>
      <c r="Q568" s="1140" t="s">
        <v>10389</v>
      </c>
      <c r="R568" s="1106" t="s">
        <v>117</v>
      </c>
      <c r="S568" s="1120" t="s">
        <v>315</v>
      </c>
      <c r="T568" s="1106" t="s">
        <v>4164</v>
      </c>
      <c r="U568" s="1120" t="s">
        <v>235</v>
      </c>
      <c r="V568" s="1120" t="s">
        <v>6479</v>
      </c>
      <c r="W568" s="1116">
        <v>45092</v>
      </c>
      <c r="X568" s="1116">
        <v>46842</v>
      </c>
      <c r="Y568" s="1231" t="s">
        <v>6480</v>
      </c>
      <c r="Z568" s="1120" t="s">
        <v>6481</v>
      </c>
      <c r="AA568" s="1169">
        <v>46036</v>
      </c>
      <c r="AB568" s="605">
        <v>45469</v>
      </c>
      <c r="AC568" s="1111" t="s">
        <v>4163</v>
      </c>
      <c r="AD568" s="1223"/>
    </row>
    <row r="569" spans="1:30" ht="15.75" customHeight="1">
      <c r="A569" s="1106" t="s">
        <v>10</v>
      </c>
      <c r="B569" s="1120" t="s">
        <v>11</v>
      </c>
      <c r="C569" s="1120" t="s">
        <v>378</v>
      </c>
      <c r="D569" s="1106" t="s">
        <v>909</v>
      </c>
      <c r="E569" s="1106" t="s">
        <v>123</v>
      </c>
      <c r="F569" s="1107" t="str">
        <f t="array" ref="F569">IFERROR(INDEX(UIID!$K$2:$K1725, MATCH(CONCATENATE(B569,D569,G569,J569), UIID!$B$2:$B1725&amp;UIID!$D$2:$D1725&amp;UIID!$G$2:$G1725&amp;UIID!$H$2:$H1725, 0),), "Not Found")</f>
        <v>0722-0108</v>
      </c>
      <c r="G569" s="1108" t="s">
        <v>3654</v>
      </c>
      <c r="H569" s="1120"/>
      <c r="I569" s="1120" t="s">
        <v>6386</v>
      </c>
      <c r="J569" s="1120" t="s">
        <v>3823</v>
      </c>
      <c r="K569" s="1157">
        <v>10.391501</v>
      </c>
      <c r="L569" s="1157">
        <v>123.999634</v>
      </c>
      <c r="M569" s="1106" t="s">
        <v>916</v>
      </c>
      <c r="N569" s="1120" t="s">
        <v>5334</v>
      </c>
      <c r="O569" s="1106" t="s">
        <v>15</v>
      </c>
      <c r="P569" s="1106" t="s">
        <v>16</v>
      </c>
      <c r="Q569" s="1140" t="s">
        <v>10389</v>
      </c>
      <c r="R569" s="1106" t="s">
        <v>87</v>
      </c>
      <c r="S569" s="1120" t="s">
        <v>737</v>
      </c>
      <c r="T569" s="1106" t="s">
        <v>4164</v>
      </c>
      <c r="U569" s="1120" t="s">
        <v>2257</v>
      </c>
      <c r="V569" s="1120" t="s">
        <v>6482</v>
      </c>
      <c r="W569" s="1116">
        <v>45093</v>
      </c>
      <c r="X569" s="1116">
        <v>46821</v>
      </c>
      <c r="Y569" s="1106" t="s">
        <v>6218</v>
      </c>
      <c r="Z569" s="1106" t="s">
        <v>6219</v>
      </c>
      <c r="AA569" s="1117">
        <v>45247</v>
      </c>
      <c r="AB569" s="605">
        <v>45462</v>
      </c>
      <c r="AC569" s="1111" t="s">
        <v>4163</v>
      </c>
      <c r="AD569" s="1223"/>
    </row>
    <row r="570" spans="1:30" ht="15.75" customHeight="1">
      <c r="A570" s="1106" t="s">
        <v>10</v>
      </c>
      <c r="B570" s="1120" t="s">
        <v>11</v>
      </c>
      <c r="C570" s="1106" t="s">
        <v>146</v>
      </c>
      <c r="D570" s="1106" t="s">
        <v>656</v>
      </c>
      <c r="E570" s="1106" t="s">
        <v>28</v>
      </c>
      <c r="F570" s="1107" t="str">
        <f t="array" ref="F570">IFERROR(INDEX(UIID!$K$2:$K1725, MATCH(CONCATENATE(B570,D570,G570,J570), UIID!$B$2:$B1725&amp;UIID!$D$2:$D1725&amp;UIID!$G$2:$G1725&amp;UIID!$H$2:$H1725, 0),), "Not Found")</f>
        <v>0722-0089</v>
      </c>
      <c r="G570" s="1108" t="s">
        <v>3654</v>
      </c>
      <c r="H570" s="1106"/>
      <c r="I570" s="1106" t="s">
        <v>5333</v>
      </c>
      <c r="J570" s="1106" t="s">
        <v>905</v>
      </c>
      <c r="K570" s="1106">
        <v>10.396671090305199</v>
      </c>
      <c r="L570" s="1106">
        <v>124.00262116889</v>
      </c>
      <c r="M570" s="1106" t="s">
        <v>906</v>
      </c>
      <c r="N570" s="1120" t="s">
        <v>5334</v>
      </c>
      <c r="O570" s="1106" t="s">
        <v>15</v>
      </c>
      <c r="P570" s="1106" t="s">
        <v>16</v>
      </c>
      <c r="Q570" s="1140" t="s">
        <v>10389</v>
      </c>
      <c r="R570" s="1106" t="s">
        <v>104</v>
      </c>
      <c r="S570" s="1120" t="s">
        <v>173</v>
      </c>
      <c r="T570" s="1106" t="s">
        <v>4164</v>
      </c>
      <c r="U570" s="1120" t="s">
        <v>2170</v>
      </c>
      <c r="V570" s="1120" t="s">
        <v>6483</v>
      </c>
      <c r="W570" s="1116">
        <v>45093</v>
      </c>
      <c r="X570" s="1116">
        <v>46849</v>
      </c>
      <c r="Y570" s="1231" t="s">
        <v>5140</v>
      </c>
      <c r="Z570" s="1120" t="s">
        <v>5141</v>
      </c>
      <c r="AA570" s="1169">
        <v>45939</v>
      </c>
      <c r="AB570" s="605">
        <v>45523</v>
      </c>
      <c r="AC570" s="1111" t="s">
        <v>4163</v>
      </c>
      <c r="AD570" s="1223"/>
    </row>
    <row r="571" spans="1:30" ht="15.75" customHeight="1">
      <c r="A571" s="1106" t="s">
        <v>10</v>
      </c>
      <c r="B571" s="1120" t="s">
        <v>11</v>
      </c>
      <c r="C571" s="1106" t="s">
        <v>176</v>
      </c>
      <c r="D571" s="1106" t="s">
        <v>3759</v>
      </c>
      <c r="E571" s="1106" t="s">
        <v>3756</v>
      </c>
      <c r="F571" s="1107" t="str">
        <f t="array" ref="F571">IFERROR(INDEX(UIID!$K$2:$K1725, MATCH(CONCATENATE(B571,D571,G571,J571), UIID!$B$2:$B1725&amp;UIID!$D$2:$D1725&amp;UIID!$G$2:$G1725&amp;UIID!$H$2:$H1725, 0),), "Not Found")</f>
        <v>0722-0158</v>
      </c>
      <c r="G571" s="1108" t="s">
        <v>3865</v>
      </c>
      <c r="H571" s="1106"/>
      <c r="I571" s="1106" t="s">
        <v>5367</v>
      </c>
      <c r="J571" s="1106" t="s">
        <v>951</v>
      </c>
      <c r="K571" s="1106">
        <v>10.2846563659682</v>
      </c>
      <c r="L571" s="1106">
        <v>123.993916165489</v>
      </c>
      <c r="M571" s="1106" t="s">
        <v>952</v>
      </c>
      <c r="N571" s="1106" t="s">
        <v>5368</v>
      </c>
      <c r="O571" s="1106" t="s">
        <v>15</v>
      </c>
      <c r="P571" s="1106" t="s">
        <v>16</v>
      </c>
      <c r="Q571" s="1140" t="s">
        <v>10389</v>
      </c>
      <c r="R571" s="1106" t="s">
        <v>32</v>
      </c>
      <c r="S571" s="1120" t="s">
        <v>3062</v>
      </c>
      <c r="T571" s="1106" t="s">
        <v>4164</v>
      </c>
      <c r="U571" s="1120" t="s">
        <v>957</v>
      </c>
      <c r="V571" s="1120" t="s">
        <v>6485</v>
      </c>
      <c r="W571" s="1116">
        <v>45103</v>
      </c>
      <c r="X571" s="1116">
        <v>46842</v>
      </c>
      <c r="Y571" s="1120" t="s">
        <v>6486</v>
      </c>
      <c r="Z571" s="1120" t="s">
        <v>6487</v>
      </c>
      <c r="AA571" s="1169">
        <v>45873</v>
      </c>
      <c r="AB571" s="605">
        <v>45469</v>
      </c>
      <c r="AC571" s="1111" t="s">
        <v>4163</v>
      </c>
      <c r="AD571" s="1223"/>
    </row>
    <row r="572" spans="1:30" ht="15.75" customHeight="1">
      <c r="A572" s="1106" t="s">
        <v>10</v>
      </c>
      <c r="B572" s="1120" t="s">
        <v>11</v>
      </c>
      <c r="C572" s="1106" t="s">
        <v>176</v>
      </c>
      <c r="D572" s="1106" t="s">
        <v>3759</v>
      </c>
      <c r="E572" s="1106" t="s">
        <v>3756</v>
      </c>
      <c r="F572" s="1107" t="str">
        <f t="array" ref="F572">IFERROR(INDEX(UIID!$K$2:$K1725, MATCH(CONCATENATE(B572,D572,G572,J572), UIID!$B$2:$B1725&amp;UIID!$D$2:$D1725&amp;UIID!$G$2:$G1725&amp;UIID!$H$2:$H1725, 0),), "Not Found")</f>
        <v>0722-0158</v>
      </c>
      <c r="G572" s="1108" t="s">
        <v>3865</v>
      </c>
      <c r="H572" s="1106"/>
      <c r="I572" s="1106" t="s">
        <v>5367</v>
      </c>
      <c r="J572" s="1106" t="s">
        <v>951</v>
      </c>
      <c r="K572" s="1120">
        <v>10.2846563659682</v>
      </c>
      <c r="L572" s="1120">
        <v>123.993916165489</v>
      </c>
      <c r="M572" s="1106" t="s">
        <v>952</v>
      </c>
      <c r="N572" s="1106" t="s">
        <v>5368</v>
      </c>
      <c r="O572" s="1106" t="s">
        <v>15</v>
      </c>
      <c r="P572" s="1106" t="s">
        <v>16</v>
      </c>
      <c r="Q572" s="1140" t="s">
        <v>10389</v>
      </c>
      <c r="R572" s="1106" t="s">
        <v>32</v>
      </c>
      <c r="S572" s="1120" t="s">
        <v>43</v>
      </c>
      <c r="T572" s="1106" t="s">
        <v>4164</v>
      </c>
      <c r="U572" s="1120" t="s">
        <v>1899</v>
      </c>
      <c r="V572" s="1120" t="s">
        <v>6488</v>
      </c>
      <c r="W572" s="1116">
        <v>45103</v>
      </c>
      <c r="X572" s="1116">
        <v>46842</v>
      </c>
      <c r="Y572" s="1120" t="s">
        <v>5369</v>
      </c>
      <c r="Z572" s="1120" t="s">
        <v>5370</v>
      </c>
      <c r="AA572" s="1169">
        <v>46004</v>
      </c>
      <c r="AB572" s="605">
        <v>45469</v>
      </c>
      <c r="AC572" s="1111" t="s">
        <v>4163</v>
      </c>
      <c r="AD572" s="1223"/>
    </row>
    <row r="573" spans="1:30" ht="15.75" customHeight="1">
      <c r="A573" s="1106" t="s">
        <v>10</v>
      </c>
      <c r="B573" s="1120" t="s">
        <v>11</v>
      </c>
      <c r="C573" s="1106" t="s">
        <v>176</v>
      </c>
      <c r="D573" s="1106" t="s">
        <v>3759</v>
      </c>
      <c r="E573" s="1106" t="s">
        <v>3756</v>
      </c>
      <c r="F573" s="1107" t="str">
        <f t="array" ref="F573">IFERROR(INDEX(UIID!$K$2:$K1725, MATCH(CONCATENATE(B573,D573,G573,J573), UIID!$B$2:$B1725&amp;UIID!$D$2:$D1725&amp;UIID!$G$2:$G1725&amp;UIID!$H$2:$H1725, 0),), "Not Found")</f>
        <v>0722-0158</v>
      </c>
      <c r="G573" s="1108" t="s">
        <v>3865</v>
      </c>
      <c r="H573" s="1106"/>
      <c r="I573" s="1106" t="s">
        <v>5367</v>
      </c>
      <c r="J573" s="1106" t="s">
        <v>951</v>
      </c>
      <c r="K573" s="1120">
        <v>10.2846563659682</v>
      </c>
      <c r="L573" s="1120">
        <v>123.993916165489</v>
      </c>
      <c r="M573" s="1106" t="s">
        <v>952</v>
      </c>
      <c r="N573" s="1106" t="s">
        <v>5368</v>
      </c>
      <c r="O573" s="1106" t="s">
        <v>15</v>
      </c>
      <c r="P573" s="1106" t="s">
        <v>16</v>
      </c>
      <c r="Q573" s="1140" t="s">
        <v>10389</v>
      </c>
      <c r="R573" s="1106" t="s">
        <v>32</v>
      </c>
      <c r="S573" s="1120" t="s">
        <v>45</v>
      </c>
      <c r="T573" s="1106" t="s">
        <v>4164</v>
      </c>
      <c r="U573" s="1120" t="s">
        <v>1770</v>
      </c>
      <c r="V573" s="1120" t="s">
        <v>6489</v>
      </c>
      <c r="W573" s="1116">
        <v>45103</v>
      </c>
      <c r="X573" s="1116">
        <v>46842</v>
      </c>
      <c r="Y573" s="1217" t="s">
        <v>6490</v>
      </c>
      <c r="Z573" s="1120" t="s">
        <v>6491</v>
      </c>
      <c r="AA573" s="1169">
        <v>46125</v>
      </c>
      <c r="AB573" s="605">
        <v>45469</v>
      </c>
      <c r="AC573" s="1111" t="s">
        <v>4163</v>
      </c>
      <c r="AD573" s="1223"/>
    </row>
    <row r="574" spans="1:30" ht="15.75" customHeight="1">
      <c r="A574" s="1106" t="s">
        <v>10</v>
      </c>
      <c r="B574" s="1120" t="s">
        <v>11</v>
      </c>
      <c r="C574" s="1106" t="s">
        <v>176</v>
      </c>
      <c r="D574" s="1106" t="s">
        <v>3759</v>
      </c>
      <c r="E574" s="1106" t="s">
        <v>3756</v>
      </c>
      <c r="F574" s="1107" t="str">
        <f t="array" ref="F574">IFERROR(INDEX(UIID!$K$2:$K1725, MATCH(CONCATENATE(B574,D574,G574,J574), UIID!$B$2:$B1725&amp;UIID!$D$2:$D1725&amp;UIID!$G$2:$G1725&amp;UIID!$H$2:$H1725, 0),), "Not Found")</f>
        <v>0722-0158</v>
      </c>
      <c r="G574" s="1108" t="s">
        <v>3865</v>
      </c>
      <c r="H574" s="1106"/>
      <c r="I574" s="1106" t="s">
        <v>5367</v>
      </c>
      <c r="J574" s="1106" t="s">
        <v>951</v>
      </c>
      <c r="K574" s="1120">
        <v>10.2846563659682</v>
      </c>
      <c r="L574" s="1120">
        <v>123.993916165489</v>
      </c>
      <c r="M574" s="1106" t="s">
        <v>952</v>
      </c>
      <c r="N574" s="1106" t="s">
        <v>5368</v>
      </c>
      <c r="O574" s="1106" t="s">
        <v>15</v>
      </c>
      <c r="P574" s="1106" t="s">
        <v>16</v>
      </c>
      <c r="Q574" s="1140" t="s">
        <v>10389</v>
      </c>
      <c r="R574" s="1106" t="s">
        <v>32</v>
      </c>
      <c r="S574" s="1120" t="s">
        <v>1362</v>
      </c>
      <c r="T574" s="1106" t="s">
        <v>4164</v>
      </c>
      <c r="U574" s="1120" t="s">
        <v>91</v>
      </c>
      <c r="V574" s="1120" t="s">
        <v>6492</v>
      </c>
      <c r="W574" s="1116">
        <v>45103</v>
      </c>
      <c r="X574" s="1116">
        <v>46842</v>
      </c>
      <c r="Y574" s="1217" t="s">
        <v>6490</v>
      </c>
      <c r="Z574" s="1120" t="s">
        <v>6493</v>
      </c>
      <c r="AA574" s="1169">
        <v>45632</v>
      </c>
      <c r="AB574" s="605">
        <v>45469</v>
      </c>
      <c r="AC574" s="1111" t="s">
        <v>4163</v>
      </c>
      <c r="AD574" s="1223"/>
    </row>
    <row r="575" spans="1:30" ht="15.75" customHeight="1">
      <c r="A575" s="1106" t="s">
        <v>10</v>
      </c>
      <c r="B575" s="1120" t="s">
        <v>11</v>
      </c>
      <c r="C575" s="1120" t="s">
        <v>146</v>
      </c>
      <c r="D575" s="1106" t="s">
        <v>668</v>
      </c>
      <c r="E575" s="1106" t="s">
        <v>30</v>
      </c>
      <c r="F575" s="1107" t="str">
        <f t="array" ref="F575">IFERROR(INDEX(UIID!$K$2:$K1725, MATCH(CONCATENATE(B575,D575,G575,J575), UIID!$B$2:$B1725&amp;UIID!$D$2:$D1725&amp;UIID!$G$2:$G1725&amp;UIID!$H$2:$H1725, 0),), "Not Found")</f>
        <v>0722-0102</v>
      </c>
      <c r="G575" s="1120" t="s">
        <v>3812</v>
      </c>
      <c r="H575" s="1120"/>
      <c r="I575" s="1120" t="s">
        <v>6011</v>
      </c>
      <c r="J575" s="1120" t="s">
        <v>3813</v>
      </c>
      <c r="K575" s="1157">
        <v>10.529505</v>
      </c>
      <c r="L575" s="1157">
        <v>123.981268</v>
      </c>
      <c r="M575" s="1120" t="s">
        <v>6012</v>
      </c>
      <c r="N575" s="1120" t="s">
        <v>6494</v>
      </c>
      <c r="O575" s="1106" t="s">
        <v>15</v>
      </c>
      <c r="P575" s="1106" t="s">
        <v>16</v>
      </c>
      <c r="Q575" s="1140" t="s">
        <v>10389</v>
      </c>
      <c r="R575" s="1106" t="s">
        <v>32</v>
      </c>
      <c r="S575" s="1120" t="s">
        <v>43</v>
      </c>
      <c r="T575" s="1106" t="s">
        <v>4164</v>
      </c>
      <c r="U575" s="1120" t="s">
        <v>1899</v>
      </c>
      <c r="V575" s="1120" t="s">
        <v>6495</v>
      </c>
      <c r="W575" s="1116">
        <v>45103</v>
      </c>
      <c r="X575" s="1116">
        <v>46637</v>
      </c>
      <c r="Y575" s="1206" t="s">
        <v>6496</v>
      </c>
      <c r="Z575" s="1120" t="s">
        <v>6497</v>
      </c>
      <c r="AA575" s="1120" t="s">
        <v>6498</v>
      </c>
      <c r="AB575" s="605">
        <v>45488</v>
      </c>
      <c r="AC575" s="1111" t="s">
        <v>4163</v>
      </c>
      <c r="AD575" s="1223"/>
    </row>
    <row r="576" spans="1:30" ht="15.75" customHeight="1">
      <c r="A576" s="1106" t="s">
        <v>10</v>
      </c>
      <c r="B576" s="1120" t="s">
        <v>11</v>
      </c>
      <c r="C576" s="1120" t="s">
        <v>146</v>
      </c>
      <c r="D576" s="1106" t="s">
        <v>668</v>
      </c>
      <c r="E576" s="1106" t="s">
        <v>30</v>
      </c>
      <c r="F576" s="1107" t="str">
        <f t="array" ref="F576">IFERROR(INDEX(UIID!$K$2:$K1725, MATCH(CONCATENATE(B576,D576,G576,J576), UIID!$B$2:$B1725&amp;UIID!$D$2:$D1725&amp;UIID!$G$2:$G1725&amp;UIID!$H$2:$H1725, 0),), "Not Found")</f>
        <v>0722-0102</v>
      </c>
      <c r="G576" s="1120" t="s">
        <v>3812</v>
      </c>
      <c r="H576" s="1120"/>
      <c r="I576" s="1120" t="s">
        <v>6011</v>
      </c>
      <c r="J576" s="1120" t="s">
        <v>3813</v>
      </c>
      <c r="K576" s="1157">
        <v>10.529505</v>
      </c>
      <c r="L576" s="1157">
        <v>123.981268</v>
      </c>
      <c r="M576" s="1120" t="s">
        <v>6012</v>
      </c>
      <c r="N576" s="1120" t="s">
        <v>6494</v>
      </c>
      <c r="O576" s="1106" t="s">
        <v>15</v>
      </c>
      <c r="P576" s="1106" t="s">
        <v>16</v>
      </c>
      <c r="Q576" s="1140" t="s">
        <v>10389</v>
      </c>
      <c r="R576" s="1106" t="s">
        <v>32</v>
      </c>
      <c r="S576" s="1120" t="s">
        <v>45</v>
      </c>
      <c r="T576" s="1106" t="s">
        <v>4164</v>
      </c>
      <c r="U576" s="1120" t="s">
        <v>1770</v>
      </c>
      <c r="V576" s="1120" t="s">
        <v>6499</v>
      </c>
      <c r="W576" s="1116">
        <v>45103</v>
      </c>
      <c r="X576" s="1116">
        <v>46637</v>
      </c>
      <c r="Y576" s="1206" t="s">
        <v>6500</v>
      </c>
      <c r="Z576" s="1120" t="s">
        <v>6501</v>
      </c>
      <c r="AA576" s="1120" t="s">
        <v>6502</v>
      </c>
      <c r="AB576" s="605">
        <v>45488</v>
      </c>
      <c r="AC576" s="1111" t="s">
        <v>4163</v>
      </c>
      <c r="AD576" s="1223"/>
    </row>
    <row r="577" spans="1:30" ht="15.75" customHeight="1">
      <c r="A577" s="1106" t="s">
        <v>10</v>
      </c>
      <c r="B577" s="1120" t="s">
        <v>11</v>
      </c>
      <c r="C577" s="1106" t="s">
        <v>176</v>
      </c>
      <c r="D577" s="1106" t="s">
        <v>374</v>
      </c>
      <c r="E577" s="1106" t="s">
        <v>3756</v>
      </c>
      <c r="F577" s="1107" t="str">
        <f t="array" ref="F577">IFERROR(INDEX(UIID!$K$2:$K1725, MATCH(CONCATENATE(B577,D577,G577,J577), UIID!$B$2:$B1725&amp;UIID!$D$2:$D1725&amp;UIID!$G$2:$G1725&amp;UIID!$H$2:$H1725, 0),), "Not Found")</f>
        <v>0722-0002</v>
      </c>
      <c r="G577" s="1106" t="s">
        <v>685</v>
      </c>
      <c r="H577" s="1106" t="s">
        <v>5205</v>
      </c>
      <c r="I577" s="1106" t="s">
        <v>6503</v>
      </c>
      <c r="J577" s="1106" t="s">
        <v>3758</v>
      </c>
      <c r="K577" s="1106">
        <v>10.3319266775288</v>
      </c>
      <c r="L577" s="1106">
        <v>123.945461978983</v>
      </c>
      <c r="M577" s="1106" t="s">
        <v>687</v>
      </c>
      <c r="N577" s="1106"/>
      <c r="O577" s="1106" t="s">
        <v>15</v>
      </c>
      <c r="P577" s="1106" t="s">
        <v>16</v>
      </c>
      <c r="Q577" s="1140" t="s">
        <v>10389</v>
      </c>
      <c r="R577" s="1106" t="s">
        <v>32</v>
      </c>
      <c r="S577" s="1120" t="s">
        <v>1362</v>
      </c>
      <c r="T577" s="1106" t="s">
        <v>4164</v>
      </c>
      <c r="U577" s="1120" t="s">
        <v>91</v>
      </c>
      <c r="V577" s="1120" t="s">
        <v>6504</v>
      </c>
      <c r="W577" s="1116">
        <v>45103</v>
      </c>
      <c r="X577" s="1116">
        <v>46842</v>
      </c>
      <c r="Y577" s="1120" t="s">
        <v>6505</v>
      </c>
      <c r="Z577" s="1120" t="s">
        <v>6506</v>
      </c>
      <c r="AA577" s="1169">
        <v>45713</v>
      </c>
      <c r="AB577" s="605">
        <v>45469</v>
      </c>
      <c r="AC577" s="1111" t="s">
        <v>4163</v>
      </c>
      <c r="AD577" s="1223"/>
    </row>
    <row r="578" spans="1:30" ht="15.75" hidden="1" customHeight="1">
      <c r="A578" s="1106" t="s">
        <v>10</v>
      </c>
      <c r="B578" s="1120" t="s">
        <v>11</v>
      </c>
      <c r="C578" s="1106" t="s">
        <v>176</v>
      </c>
      <c r="D578" s="1106" t="s">
        <v>374</v>
      </c>
      <c r="E578" s="1106" t="s">
        <v>3756</v>
      </c>
      <c r="F578" s="1107" t="str">
        <f t="array" ref="F578">IFERROR(INDEX(UIID!$K$2:$K1725, MATCH(CONCATENATE(B578,D578,G578,J578), UIID!$B$2:$B1725&amp;UIID!$D$2:$D1725&amp;UIID!$G$2:$G1725&amp;UIID!$H$2:$H1725, 0),), "Not Found")</f>
        <v>0722-0051</v>
      </c>
      <c r="G578" s="1108" t="s">
        <v>3781</v>
      </c>
      <c r="H578" s="1106"/>
      <c r="I578" s="1106" t="s">
        <v>5124</v>
      </c>
      <c r="J578" s="1106" t="s">
        <v>3782</v>
      </c>
      <c r="K578" s="1106">
        <v>10.3373862023857</v>
      </c>
      <c r="L578" s="1106">
        <v>123.93004579623</v>
      </c>
      <c r="M578" s="1106" t="s">
        <v>526</v>
      </c>
      <c r="N578" s="1106" t="s">
        <v>6507</v>
      </c>
      <c r="O578" s="1106" t="s">
        <v>15</v>
      </c>
      <c r="P578" s="1106" t="s">
        <v>525</v>
      </c>
      <c r="Q578" s="1140" t="s">
        <v>10389</v>
      </c>
      <c r="R578" s="1106" t="s">
        <v>32</v>
      </c>
      <c r="S578" s="1120" t="s">
        <v>43</v>
      </c>
      <c r="T578" s="1106" t="s">
        <v>4164</v>
      </c>
      <c r="U578" s="1120" t="s">
        <v>253</v>
      </c>
      <c r="V578" s="1120" t="s">
        <v>6508</v>
      </c>
      <c r="W578" s="1116">
        <v>45516</v>
      </c>
      <c r="X578" s="1116">
        <v>47189</v>
      </c>
      <c r="Y578" s="1120" t="s">
        <v>6509</v>
      </c>
      <c r="Z578" s="1120" t="s">
        <v>6510</v>
      </c>
      <c r="AA578" s="1169">
        <v>45872</v>
      </c>
      <c r="AB578" s="605">
        <v>45476</v>
      </c>
      <c r="AC578" s="1111" t="s">
        <v>4163</v>
      </c>
      <c r="AD578" s="1223"/>
    </row>
    <row r="579" spans="1:30" ht="15.75" hidden="1" customHeight="1">
      <c r="A579" s="1106" t="s">
        <v>10</v>
      </c>
      <c r="B579" s="1120" t="s">
        <v>11</v>
      </c>
      <c r="C579" s="1106" t="s">
        <v>176</v>
      </c>
      <c r="D579" s="1106" t="s">
        <v>374</v>
      </c>
      <c r="E579" s="1106" t="s">
        <v>3756</v>
      </c>
      <c r="F579" s="1107" t="str">
        <f t="array" ref="F579">IFERROR(INDEX(UIID!$K$2:$K1725, MATCH(CONCATENATE(B579,D579,G579,J579), UIID!$B$2:$B1725&amp;UIID!$D$2:$D1725&amp;UIID!$G$2:$G1725&amp;UIID!$H$2:$H1725, 0),), "Not Found")</f>
        <v>0722-0051</v>
      </c>
      <c r="G579" s="1108" t="s">
        <v>3781</v>
      </c>
      <c r="H579" s="1106"/>
      <c r="I579" s="1106" t="s">
        <v>5124</v>
      </c>
      <c r="J579" s="1106" t="s">
        <v>3782</v>
      </c>
      <c r="K579" s="1106">
        <v>10.3373862023857</v>
      </c>
      <c r="L579" s="1106">
        <v>123.93004579623</v>
      </c>
      <c r="M579" s="1106" t="s">
        <v>526</v>
      </c>
      <c r="N579" s="1106" t="s">
        <v>6507</v>
      </c>
      <c r="O579" s="1106" t="s">
        <v>15</v>
      </c>
      <c r="P579" s="1106" t="s">
        <v>525</v>
      </c>
      <c r="Q579" s="1140" t="s">
        <v>10389</v>
      </c>
      <c r="R579" s="1106" t="s">
        <v>32</v>
      </c>
      <c r="S579" s="1120" t="s">
        <v>45</v>
      </c>
      <c r="T579" s="1106" t="s">
        <v>4164</v>
      </c>
      <c r="U579" s="1120" t="s">
        <v>1770</v>
      </c>
      <c r="V579" s="1120" t="s">
        <v>6511</v>
      </c>
      <c r="W579" s="1116">
        <v>45516</v>
      </c>
      <c r="X579" s="1116">
        <v>47189</v>
      </c>
      <c r="Y579" s="1120" t="s">
        <v>6509</v>
      </c>
      <c r="Z579" s="1120" t="s">
        <v>6512</v>
      </c>
      <c r="AA579" s="1169">
        <v>45496</v>
      </c>
      <c r="AB579" s="605">
        <v>45476</v>
      </c>
      <c r="AC579" s="1111" t="s">
        <v>4163</v>
      </c>
      <c r="AD579" s="1223"/>
    </row>
    <row r="580" spans="1:30" ht="15.75" hidden="1" customHeight="1">
      <c r="A580" s="1106" t="s">
        <v>10</v>
      </c>
      <c r="B580" s="1120" t="s">
        <v>11</v>
      </c>
      <c r="C580" s="1106" t="s">
        <v>176</v>
      </c>
      <c r="D580" s="1106" t="s">
        <v>374</v>
      </c>
      <c r="E580" s="1106" t="s">
        <v>3756</v>
      </c>
      <c r="F580" s="1107" t="str">
        <f t="array" ref="F580">IFERROR(INDEX(UIID!$K$2:$K1725, MATCH(CONCATENATE(B580,D580,G580,J580), UIID!$B$2:$B1725&amp;UIID!$D$2:$D1725&amp;UIID!$G$2:$G1725&amp;UIID!$H$2:$H1725, 0),), "Not Found")</f>
        <v>0722-0051</v>
      </c>
      <c r="G580" s="1108" t="s">
        <v>3781</v>
      </c>
      <c r="H580" s="1106"/>
      <c r="I580" s="1106" t="s">
        <v>5124</v>
      </c>
      <c r="J580" s="1106" t="s">
        <v>3782</v>
      </c>
      <c r="K580" s="1120">
        <v>10.3373862023857</v>
      </c>
      <c r="L580" s="1120">
        <v>123.93004579623</v>
      </c>
      <c r="M580" s="1106" t="s">
        <v>526</v>
      </c>
      <c r="N580" s="1106" t="s">
        <v>6507</v>
      </c>
      <c r="O580" s="1106" t="s">
        <v>15</v>
      </c>
      <c r="P580" s="1106" t="s">
        <v>525</v>
      </c>
      <c r="Q580" s="1140" t="s">
        <v>10389</v>
      </c>
      <c r="R580" s="1106" t="s">
        <v>32</v>
      </c>
      <c r="S580" s="1120" t="s">
        <v>1362</v>
      </c>
      <c r="T580" s="1106" t="s">
        <v>4164</v>
      </c>
      <c r="U580" s="1120" t="s">
        <v>91</v>
      </c>
      <c r="V580" s="1120" t="s">
        <v>6513</v>
      </c>
      <c r="W580" s="1116">
        <v>45516</v>
      </c>
      <c r="X580" s="1116">
        <v>47189</v>
      </c>
      <c r="Y580" s="1120" t="s">
        <v>5133</v>
      </c>
      <c r="Z580" s="1120" t="s">
        <v>6514</v>
      </c>
      <c r="AA580" s="1169">
        <v>46207</v>
      </c>
      <c r="AB580" s="605">
        <v>45476</v>
      </c>
      <c r="AC580" s="1111" t="s">
        <v>4163</v>
      </c>
      <c r="AD580" s="1223"/>
    </row>
    <row r="581" spans="1:30" ht="15.75" customHeight="1">
      <c r="A581" s="1106" t="s">
        <v>10</v>
      </c>
      <c r="B581" s="1120" t="s">
        <v>11</v>
      </c>
      <c r="C581" s="1106" t="s">
        <v>50</v>
      </c>
      <c r="D581" s="1106" t="s">
        <v>13</v>
      </c>
      <c r="E581" s="1106" t="s">
        <v>3756</v>
      </c>
      <c r="F581" s="1107" t="str">
        <f t="array" ref="F581">IFERROR(INDEX(UIID!$K$2:$K1725, MATCH(CONCATENATE(B581,D581,G581,J581), UIID!$B$2:$B1725&amp;UIID!$D$2:$D1725&amp;UIID!$G$2:$G1725&amp;UIID!$H$2:$H1725, 0),), "Not Found")</f>
        <v>0722-0164</v>
      </c>
      <c r="G581" s="1108" t="s">
        <v>3866</v>
      </c>
      <c r="H581" s="1106"/>
      <c r="I581" s="1106" t="s">
        <v>5198</v>
      </c>
      <c r="J581" s="1106" t="s">
        <v>676</v>
      </c>
      <c r="K581" s="1106">
        <v>10.2892744570388</v>
      </c>
      <c r="L581" s="1106">
        <v>123.87256772067801</v>
      </c>
      <c r="M581" s="1106" t="s">
        <v>5202</v>
      </c>
      <c r="N581" s="1106"/>
      <c r="O581" s="1106" t="s">
        <v>15</v>
      </c>
      <c r="P581" s="1106" t="s">
        <v>16</v>
      </c>
      <c r="Q581" s="1140" t="s">
        <v>10389</v>
      </c>
      <c r="R581" s="1106" t="s">
        <v>87</v>
      </c>
      <c r="S581" s="1120" t="s">
        <v>683</v>
      </c>
      <c r="T581" s="1106" t="s">
        <v>4164</v>
      </c>
      <c r="U581" s="1120" t="s">
        <v>1139</v>
      </c>
      <c r="V581" s="1120" t="s">
        <v>6515</v>
      </c>
      <c r="W581" s="1116">
        <v>45107</v>
      </c>
      <c r="X581" s="1116">
        <v>46842</v>
      </c>
      <c r="Y581" s="1231" t="s">
        <v>6516</v>
      </c>
      <c r="Z581" s="1120" t="s">
        <v>6517</v>
      </c>
      <c r="AA581" s="1169">
        <v>45971</v>
      </c>
      <c r="AB581" s="605">
        <v>45516</v>
      </c>
      <c r="AC581" s="1111" t="s">
        <v>4163</v>
      </c>
      <c r="AD581" s="1223"/>
    </row>
    <row r="582" spans="1:30" ht="15.75" customHeight="1">
      <c r="A582" s="1106" t="s">
        <v>10</v>
      </c>
      <c r="B582" s="1132" t="s">
        <v>11</v>
      </c>
      <c r="C582" s="1133" t="s">
        <v>146</v>
      </c>
      <c r="D582" s="1106" t="s">
        <v>668</v>
      </c>
      <c r="E582" s="1106" t="s">
        <v>30</v>
      </c>
      <c r="F582" s="1107" t="str">
        <f t="array" ref="F582">IFERROR(INDEX(UIID!$K$2:$K1725, MATCH(CONCATENATE(B582,D582,G582,J582), UIID!$B$2:$B1725&amp;UIID!$D$2:$D1725&amp;UIID!$G$2:$G1725&amp;UIID!$H$2:$H1725, 0),), "Not Found")</f>
        <v>0722-0084</v>
      </c>
      <c r="G582" s="1133" t="s">
        <v>2085</v>
      </c>
      <c r="H582" s="1133"/>
      <c r="I582" s="1133" t="s">
        <v>5924</v>
      </c>
      <c r="J582" s="1133" t="s">
        <v>3802</v>
      </c>
      <c r="K582" s="313">
        <v>10.5209088411428</v>
      </c>
      <c r="L582" s="313">
        <v>124.026547581801</v>
      </c>
      <c r="M582" s="1133">
        <v>9476660333</v>
      </c>
      <c r="N582" s="1133"/>
      <c r="O582" s="1133" t="s">
        <v>15</v>
      </c>
      <c r="P582" s="1133" t="s">
        <v>16</v>
      </c>
      <c r="Q582" s="1140" t="s">
        <v>10389</v>
      </c>
      <c r="R582" s="1133" t="s">
        <v>104</v>
      </c>
      <c r="S582" s="1132" t="s">
        <v>173</v>
      </c>
      <c r="T582" s="1133" t="s">
        <v>4164</v>
      </c>
      <c r="U582" s="1132" t="s">
        <v>106</v>
      </c>
      <c r="V582" s="1132" t="s">
        <v>6518</v>
      </c>
      <c r="W582" s="1134">
        <v>45107</v>
      </c>
      <c r="X582" s="1116">
        <v>46869</v>
      </c>
      <c r="Y582" s="1232" t="s">
        <v>6519</v>
      </c>
      <c r="Z582" s="1132" t="s">
        <v>6520</v>
      </c>
      <c r="AA582" s="1150">
        <v>45667</v>
      </c>
      <c r="AB582" s="1233">
        <v>45488</v>
      </c>
      <c r="AC582" s="1111" t="s">
        <v>4163</v>
      </c>
      <c r="AD582" s="1223"/>
    </row>
    <row r="583" spans="1:30" ht="15.75" hidden="1" customHeight="1">
      <c r="A583" s="1106" t="s">
        <v>10</v>
      </c>
      <c r="B583" s="1106" t="s">
        <v>11</v>
      </c>
      <c r="C583" s="1106" t="s">
        <v>50</v>
      </c>
      <c r="D583" s="1106" t="s">
        <v>1054</v>
      </c>
      <c r="E583" s="1106" t="s">
        <v>146</v>
      </c>
      <c r="F583" s="1107" t="str">
        <f t="array" ref="F583">IFERROR(INDEX(UIID!$K$2:$K1725, MATCH(CONCATENATE(B583,D583,G583,J583), UIID!$B$2:$B1725&amp;UIID!$D$2:$D1725&amp;UIID!$G$2:$G1725&amp;UIID!$H$2:$H1725, 0),), "Not Found")</f>
        <v>0722-0055</v>
      </c>
      <c r="G583" s="1106" t="s">
        <v>1055</v>
      </c>
      <c r="H583" s="1106"/>
      <c r="I583" s="1106" t="s">
        <v>5450</v>
      </c>
      <c r="J583" s="1106" t="s">
        <v>1056</v>
      </c>
      <c r="K583" s="1106">
        <v>9.5534578656574993</v>
      </c>
      <c r="L583" s="1106">
        <v>123.308575778535</v>
      </c>
      <c r="M583" s="1106" t="s">
        <v>1057</v>
      </c>
      <c r="N583" s="1120" t="s">
        <v>5451</v>
      </c>
      <c r="O583" s="1106" t="s">
        <v>113</v>
      </c>
      <c r="P583" s="1106" t="s">
        <v>2229</v>
      </c>
      <c r="Q583" s="1106" t="s">
        <v>4262</v>
      </c>
      <c r="R583" s="1106" t="s">
        <v>272</v>
      </c>
      <c r="S583" s="1120" t="s">
        <v>273</v>
      </c>
      <c r="T583" s="1106" t="s">
        <v>22</v>
      </c>
      <c r="U583" s="1120" t="s">
        <v>274</v>
      </c>
      <c r="V583" s="1120" t="s">
        <v>6521</v>
      </c>
      <c r="W583" s="1116">
        <v>45110</v>
      </c>
      <c r="X583" s="1116">
        <v>46938</v>
      </c>
      <c r="Y583" s="1120" t="s">
        <v>6523</v>
      </c>
      <c r="Z583" s="1120" t="s">
        <v>6524</v>
      </c>
      <c r="AA583" s="1120" t="s">
        <v>6525</v>
      </c>
      <c r="AB583" s="605">
        <v>45481</v>
      </c>
      <c r="AC583" s="1111" t="s">
        <v>4163</v>
      </c>
      <c r="AD583" s="1223"/>
    </row>
    <row r="584" spans="1:30" ht="15.75" customHeight="1">
      <c r="A584" s="1106" t="s">
        <v>10</v>
      </c>
      <c r="B584" s="1106" t="s">
        <v>11</v>
      </c>
      <c r="C584" s="1106" t="s">
        <v>28</v>
      </c>
      <c r="D584" s="1106" t="s">
        <v>13</v>
      </c>
      <c r="E584" s="1106" t="s">
        <v>3756</v>
      </c>
      <c r="F584" s="1107" t="str">
        <f t="array" ref="F584">IFERROR(INDEX(UIID!$K$2:$K1725, MATCH(CONCATENATE(B584,D584,G584,J584), UIID!$B$2:$B1725&amp;UIID!$D$2:$D1725&amp;UIID!$G$2:$G1725&amp;UIID!$H$2:$H1725, 0),), "Not Found")</f>
        <v>Not Found</v>
      </c>
      <c r="G584" s="1106" t="s">
        <v>517</v>
      </c>
      <c r="H584" s="1120"/>
      <c r="I584" s="1120" t="s">
        <v>6526</v>
      </c>
      <c r="J584" s="1120" t="s">
        <v>3862</v>
      </c>
      <c r="K584" s="1120">
        <v>10.323894247831401</v>
      </c>
      <c r="L584" s="1120">
        <v>123.90729105014699</v>
      </c>
      <c r="M584" s="1106" t="s">
        <v>519</v>
      </c>
      <c r="N584" s="1120" t="s">
        <v>5691</v>
      </c>
      <c r="O584" s="1106" t="s">
        <v>15</v>
      </c>
      <c r="P584" s="1106" t="s">
        <v>16</v>
      </c>
      <c r="Q584" s="1120" t="s">
        <v>35</v>
      </c>
      <c r="R584" s="1106" t="s">
        <v>117</v>
      </c>
      <c r="S584" s="1120" t="s">
        <v>118</v>
      </c>
      <c r="T584" s="1106" t="s">
        <v>4164</v>
      </c>
      <c r="U584" s="1120" t="s">
        <v>6527</v>
      </c>
      <c r="V584" s="1120" t="s">
        <v>6528</v>
      </c>
      <c r="W584" s="1116">
        <v>45117</v>
      </c>
      <c r="X584" s="1116">
        <v>46945</v>
      </c>
      <c r="Y584" s="1120" t="s">
        <v>6529</v>
      </c>
      <c r="Z584" s="1120" t="s">
        <v>6530</v>
      </c>
      <c r="AA584" s="1120" t="s">
        <v>6531</v>
      </c>
      <c r="AB584" s="605">
        <v>45516</v>
      </c>
      <c r="AC584" s="1111" t="s">
        <v>4163</v>
      </c>
      <c r="AD584" s="1223"/>
    </row>
    <row r="585" spans="1:30" ht="15.75" customHeight="1">
      <c r="A585" s="1106" t="s">
        <v>10</v>
      </c>
      <c r="B585" s="1106" t="s">
        <v>11</v>
      </c>
      <c r="C585" s="1106" t="s">
        <v>146</v>
      </c>
      <c r="D585" s="1106" t="s">
        <v>656</v>
      </c>
      <c r="E585" s="1106" t="s">
        <v>28</v>
      </c>
      <c r="F585" s="1107" t="str">
        <f t="array" ref="F585">IFERROR(INDEX(UIID!$K$2:$K1725, MATCH(CONCATENATE(B585,D585,G585,J585), UIID!$B$2:$B1725&amp;UIID!$D$2:$D1725&amp;UIID!$G$2:$G1725&amp;UIID!$H$2:$H1725, 0),), "Not Found")</f>
        <v>0722-0082</v>
      </c>
      <c r="G585" s="1106" t="s">
        <v>1973</v>
      </c>
      <c r="H585" s="1106" t="s">
        <v>6532</v>
      </c>
      <c r="I585" s="1120" t="s">
        <v>5775</v>
      </c>
      <c r="J585" s="1120" t="s">
        <v>1974</v>
      </c>
      <c r="K585" s="1120">
        <v>10.365009118761201</v>
      </c>
      <c r="L585" s="1120">
        <v>123.999971436655</v>
      </c>
      <c r="M585" s="1106" t="s">
        <v>5776</v>
      </c>
      <c r="N585" s="1120" t="s">
        <v>5777</v>
      </c>
      <c r="O585" s="1106" t="s">
        <v>15</v>
      </c>
      <c r="P585" s="1106" t="s">
        <v>16</v>
      </c>
      <c r="Q585" s="1120" t="s">
        <v>35</v>
      </c>
      <c r="R585" s="1106" t="s">
        <v>32</v>
      </c>
      <c r="S585" s="1120" t="s">
        <v>33</v>
      </c>
      <c r="T585" s="1106" t="s">
        <v>4164</v>
      </c>
      <c r="U585" s="1120" t="s">
        <v>1770</v>
      </c>
      <c r="V585" s="1120" t="s">
        <v>6533</v>
      </c>
      <c r="W585" s="1116">
        <v>45121</v>
      </c>
      <c r="X585" s="1116">
        <v>46951</v>
      </c>
      <c r="Y585" s="1120" t="s">
        <v>6534</v>
      </c>
      <c r="Z585" s="1120" t="s">
        <v>6535</v>
      </c>
      <c r="AA585" s="1169">
        <v>45977</v>
      </c>
      <c r="AB585" s="605">
        <v>45488</v>
      </c>
      <c r="AC585" s="1111" t="s">
        <v>4163</v>
      </c>
      <c r="AD585" s="1223"/>
    </row>
    <row r="586" spans="1:30" ht="15.75" hidden="1" customHeight="1">
      <c r="A586" s="1106" t="s">
        <v>10</v>
      </c>
      <c r="B586" s="1106" t="s">
        <v>11</v>
      </c>
      <c r="C586" s="1106" t="s">
        <v>123</v>
      </c>
      <c r="D586" s="1106" t="s">
        <v>513</v>
      </c>
      <c r="E586" s="1106" t="s">
        <v>28</v>
      </c>
      <c r="F586" s="1107" t="str">
        <f t="array" ref="F586">IFERROR(INDEX(UIID!$K$2:$K1725, MATCH(CONCATENATE(B586,D586,G586,J586), UIID!$B$2:$B1725&amp;UIID!$D$2:$D1725&amp;UIID!$G$2:$G1725&amp;UIID!$H$2:$H1725, 0),), "Not Found")</f>
        <v>0722-0078</v>
      </c>
      <c r="G586" s="1108" t="s">
        <v>3796</v>
      </c>
      <c r="H586" s="1106"/>
      <c r="I586" s="1106" t="s">
        <v>5857</v>
      </c>
      <c r="J586" s="1106" t="s">
        <v>1846</v>
      </c>
      <c r="K586" s="1127">
        <v>10.526350000000001</v>
      </c>
      <c r="L586" s="1127">
        <v>123.727074</v>
      </c>
      <c r="M586" s="1106" t="s">
        <v>1847</v>
      </c>
      <c r="N586" s="1106" t="s">
        <v>6536</v>
      </c>
      <c r="O586" s="1106" t="s">
        <v>15</v>
      </c>
      <c r="P586" s="1106" t="s">
        <v>1449</v>
      </c>
      <c r="Q586" s="1140" t="s">
        <v>10389</v>
      </c>
      <c r="R586" s="1106" t="s">
        <v>125</v>
      </c>
      <c r="S586" s="1120" t="s">
        <v>415</v>
      </c>
      <c r="T586" s="1106" t="s">
        <v>4164</v>
      </c>
      <c r="U586" s="1120" t="s">
        <v>2246</v>
      </c>
      <c r="V586" s="1120" t="s">
        <v>6538</v>
      </c>
      <c r="W586" s="1116">
        <v>45112</v>
      </c>
      <c r="X586" s="1116">
        <v>45018</v>
      </c>
      <c r="Y586" s="1230" t="s">
        <v>6539</v>
      </c>
      <c r="Z586" s="1120" t="s">
        <v>6540</v>
      </c>
      <c r="AA586" s="1120" t="s">
        <v>6541</v>
      </c>
      <c r="AB586" s="605">
        <v>45478</v>
      </c>
      <c r="AC586" s="1111" t="s">
        <v>4163</v>
      </c>
      <c r="AD586" s="1223"/>
    </row>
    <row r="587" spans="1:30" ht="15.75" hidden="1" customHeight="1">
      <c r="A587" s="1106" t="s">
        <v>10</v>
      </c>
      <c r="B587" s="1106" t="s">
        <v>11</v>
      </c>
      <c r="C587" s="1106" t="s">
        <v>123</v>
      </c>
      <c r="D587" s="1106" t="s">
        <v>513</v>
      </c>
      <c r="E587" s="1106" t="s">
        <v>28</v>
      </c>
      <c r="F587" s="1107" t="str">
        <f t="array" ref="F587">IFERROR(INDEX(UIID!$K$2:$K1725, MATCH(CONCATENATE(B587,D587,G587,J587), UIID!$B$2:$B1725&amp;UIID!$D$2:$D1725&amp;UIID!$G$2:$G1725&amp;UIID!$H$2:$H1725, 0),), "Not Found")</f>
        <v>0722-0078</v>
      </c>
      <c r="G587" s="1108" t="s">
        <v>3796</v>
      </c>
      <c r="H587" s="1106"/>
      <c r="I587" s="1106" t="s">
        <v>5857</v>
      </c>
      <c r="J587" s="1106" t="s">
        <v>1846</v>
      </c>
      <c r="K587" s="1127">
        <v>10.526350000000001</v>
      </c>
      <c r="L587" s="1127">
        <v>123.727074</v>
      </c>
      <c r="M587" s="1106" t="s">
        <v>1847</v>
      </c>
      <c r="N587" s="1106" t="s">
        <v>6536</v>
      </c>
      <c r="O587" s="1106" t="s">
        <v>15</v>
      </c>
      <c r="P587" s="1106" t="s">
        <v>1449</v>
      </c>
      <c r="Q587" s="1140" t="s">
        <v>10389</v>
      </c>
      <c r="R587" s="1106" t="s">
        <v>125</v>
      </c>
      <c r="S587" s="1120" t="s">
        <v>410</v>
      </c>
      <c r="T587" s="1106" t="s">
        <v>4164</v>
      </c>
      <c r="U587" s="1120" t="s">
        <v>6543</v>
      </c>
      <c r="V587" s="1120" t="s">
        <v>6544</v>
      </c>
      <c r="W587" s="1116">
        <v>45112</v>
      </c>
      <c r="X587" s="1116">
        <v>45018</v>
      </c>
      <c r="Y587" s="1230" t="s">
        <v>6539</v>
      </c>
      <c r="Z587" s="1120" t="s">
        <v>6545</v>
      </c>
      <c r="AA587" s="1120" t="s">
        <v>6546</v>
      </c>
      <c r="AB587" s="605">
        <v>45478</v>
      </c>
      <c r="AC587" s="1111" t="s">
        <v>4163</v>
      </c>
      <c r="AD587" s="1223"/>
    </row>
    <row r="588" spans="1:30" ht="15.75" hidden="1" customHeight="1">
      <c r="A588" s="1106" t="s">
        <v>10</v>
      </c>
      <c r="B588" s="1106" t="s">
        <v>11</v>
      </c>
      <c r="C588" s="1106" t="s">
        <v>123</v>
      </c>
      <c r="D588" s="1106" t="s">
        <v>513</v>
      </c>
      <c r="E588" s="1106" t="s">
        <v>28</v>
      </c>
      <c r="F588" s="1107" t="str">
        <f t="array" ref="F588">IFERROR(INDEX(UIID!$K$2:$K1725, MATCH(CONCATENATE(B588,D588,G588,J588), UIID!$B$2:$B1725&amp;UIID!$D$2:$D1725&amp;UIID!$G$2:$G1725&amp;UIID!$H$2:$H1725, 0),), "Not Found")</f>
        <v>0722-0078</v>
      </c>
      <c r="G588" s="1108" t="s">
        <v>3796</v>
      </c>
      <c r="H588" s="1106"/>
      <c r="I588" s="1106" t="s">
        <v>5857</v>
      </c>
      <c r="J588" s="1106" t="s">
        <v>1846</v>
      </c>
      <c r="K588" s="1127">
        <v>10.526350000000001</v>
      </c>
      <c r="L588" s="1127">
        <v>123.727074</v>
      </c>
      <c r="M588" s="1106" t="s">
        <v>1847</v>
      </c>
      <c r="N588" s="1106" t="s">
        <v>6536</v>
      </c>
      <c r="O588" s="1106" t="s">
        <v>15</v>
      </c>
      <c r="P588" s="1106" t="s">
        <v>1449</v>
      </c>
      <c r="Q588" s="1140" t="s">
        <v>10389</v>
      </c>
      <c r="R588" s="1106" t="s">
        <v>125</v>
      </c>
      <c r="S588" s="1120" t="s">
        <v>1852</v>
      </c>
      <c r="T588" s="1106" t="s">
        <v>4164</v>
      </c>
      <c r="U588" s="1120" t="s">
        <v>2246</v>
      </c>
      <c r="V588" s="1120" t="s">
        <v>6548</v>
      </c>
      <c r="W588" s="1116">
        <v>45112</v>
      </c>
      <c r="X588" s="1116">
        <v>45018</v>
      </c>
      <c r="Y588" s="1230" t="s">
        <v>6549</v>
      </c>
      <c r="Z588" s="1120" t="s">
        <v>6550</v>
      </c>
      <c r="AA588" s="1120" t="s">
        <v>6551</v>
      </c>
      <c r="AB588" s="605">
        <v>45478</v>
      </c>
      <c r="AC588" s="1111" t="s">
        <v>4163</v>
      </c>
      <c r="AD588" s="1223"/>
    </row>
    <row r="589" spans="1:30" ht="15.75" hidden="1" customHeight="1">
      <c r="A589" s="1106" t="s">
        <v>10</v>
      </c>
      <c r="B589" s="1106" t="s">
        <v>11</v>
      </c>
      <c r="C589" s="1106" t="s">
        <v>123</v>
      </c>
      <c r="D589" s="1106" t="s">
        <v>513</v>
      </c>
      <c r="E589" s="1106" t="s">
        <v>28</v>
      </c>
      <c r="F589" s="1107" t="str">
        <f t="array" ref="F589">IFERROR(INDEX(UIID!$K$2:$K1725, MATCH(CONCATENATE(B589,D589,G589,J589), UIID!$B$2:$B1725&amp;UIID!$D$2:$D1725&amp;UIID!$G$2:$G1725&amp;UIID!$H$2:$H1725, 0),), "Not Found")</f>
        <v>0722-0078</v>
      </c>
      <c r="G589" s="1108" t="s">
        <v>3796</v>
      </c>
      <c r="H589" s="1106"/>
      <c r="I589" s="1106" t="s">
        <v>5857</v>
      </c>
      <c r="J589" s="1106" t="s">
        <v>1846</v>
      </c>
      <c r="K589" s="1127">
        <v>10.526350000000001</v>
      </c>
      <c r="L589" s="1127">
        <v>123.727074</v>
      </c>
      <c r="M589" s="1106" t="s">
        <v>1847</v>
      </c>
      <c r="N589" s="1106" t="s">
        <v>6536</v>
      </c>
      <c r="O589" s="1106" t="s">
        <v>15</v>
      </c>
      <c r="P589" s="1106" t="s">
        <v>1449</v>
      </c>
      <c r="Q589" s="1140" t="s">
        <v>10389</v>
      </c>
      <c r="R589" s="1106" t="s">
        <v>125</v>
      </c>
      <c r="S589" s="1120" t="s">
        <v>1849</v>
      </c>
      <c r="T589" s="1106" t="s">
        <v>4164</v>
      </c>
      <c r="U589" s="1120" t="s">
        <v>127</v>
      </c>
      <c r="V589" s="1120" t="s">
        <v>6552</v>
      </c>
      <c r="W589" s="1116">
        <v>45112</v>
      </c>
      <c r="X589" s="1116">
        <v>45018</v>
      </c>
      <c r="Y589" s="1230" t="s">
        <v>6539</v>
      </c>
      <c r="Z589" s="1120" t="s">
        <v>6553</v>
      </c>
      <c r="AA589" s="1120" t="s">
        <v>6554</v>
      </c>
      <c r="AB589" s="605">
        <v>45478</v>
      </c>
      <c r="AC589" s="1111" t="s">
        <v>4163</v>
      </c>
      <c r="AD589" s="1223"/>
    </row>
    <row r="590" spans="1:30" ht="15.75" customHeight="1">
      <c r="A590" s="1106" t="s">
        <v>10</v>
      </c>
      <c r="B590" s="1106" t="s">
        <v>11</v>
      </c>
      <c r="C590" s="1106" t="s">
        <v>123</v>
      </c>
      <c r="D590" s="1106" t="s">
        <v>513</v>
      </c>
      <c r="E590" s="1106" t="s">
        <v>28</v>
      </c>
      <c r="F590" s="1107" t="str">
        <f t="array" ref="F590">IFERROR(INDEX(UIID!$K$2:$K1725, MATCH(CONCATENATE(B590,D590,G590,J590), UIID!$B$2:$B1725&amp;UIID!$D$2:$D1725&amp;UIID!$G$2:$G1725&amp;UIID!$H$2:$H1725, 0),), "Not Found")</f>
        <v>0722-0083</v>
      </c>
      <c r="G590" s="1106" t="s">
        <v>1892</v>
      </c>
      <c r="H590" s="1106"/>
      <c r="I590" s="1106" t="s">
        <v>5857</v>
      </c>
      <c r="J590" s="1106" t="s">
        <v>1893</v>
      </c>
      <c r="K590" s="1106">
        <v>10.5126433671649</v>
      </c>
      <c r="L590" s="1106">
        <v>123.72945855390201</v>
      </c>
      <c r="M590" s="1106" t="s">
        <v>1894</v>
      </c>
      <c r="N590" s="1106" t="s">
        <v>6536</v>
      </c>
      <c r="O590" s="1106" t="s">
        <v>15</v>
      </c>
      <c r="P590" s="1106" t="s">
        <v>16</v>
      </c>
      <c r="Q590" s="1140" t="s">
        <v>10389</v>
      </c>
      <c r="R590" s="1106" t="s">
        <v>87</v>
      </c>
      <c r="S590" s="1120" t="s">
        <v>737</v>
      </c>
      <c r="T590" s="1106" t="s">
        <v>4164</v>
      </c>
      <c r="U590" s="1120" t="s">
        <v>165</v>
      </c>
      <c r="V590" s="1120" t="s">
        <v>6555</v>
      </c>
      <c r="W590" s="1116">
        <v>45112</v>
      </c>
      <c r="X590" s="1116">
        <v>45015</v>
      </c>
      <c r="Y590" s="1230" t="s">
        <v>6556</v>
      </c>
      <c r="Z590" s="1120" t="s">
        <v>6557</v>
      </c>
      <c r="AA590" s="1120" t="s">
        <v>6558</v>
      </c>
      <c r="AB590" s="605">
        <v>45483</v>
      </c>
      <c r="AC590" s="1111" t="s">
        <v>4163</v>
      </c>
      <c r="AD590" s="1223"/>
    </row>
    <row r="591" spans="1:30" ht="15.75" customHeight="1">
      <c r="A591" s="1106" t="s">
        <v>10</v>
      </c>
      <c r="B591" s="1106" t="s">
        <v>11</v>
      </c>
      <c r="C591" s="1106" t="s">
        <v>123</v>
      </c>
      <c r="D591" s="1106" t="s">
        <v>513</v>
      </c>
      <c r="E591" s="1106" t="s">
        <v>28</v>
      </c>
      <c r="F591" s="1107" t="str">
        <f t="array" ref="F591">IFERROR(INDEX(UIID!$K$2:$K1725, MATCH(CONCATENATE(B591,D591,G591,J591), UIID!$B$2:$B1725&amp;UIID!$D$2:$D1725&amp;UIID!$G$2:$G1725&amp;UIID!$H$2:$H1725, 0),), "Not Found")</f>
        <v>0722-0083</v>
      </c>
      <c r="G591" s="1106" t="s">
        <v>1892</v>
      </c>
      <c r="H591" s="1106"/>
      <c r="I591" s="1106" t="s">
        <v>5857</v>
      </c>
      <c r="J591" s="1106" t="s">
        <v>1893</v>
      </c>
      <c r="K591" s="1106">
        <v>10.5126433671649</v>
      </c>
      <c r="L591" s="1106">
        <v>123.72945855390201</v>
      </c>
      <c r="M591" s="1106" t="s">
        <v>1894</v>
      </c>
      <c r="N591" s="1106" t="s">
        <v>6536</v>
      </c>
      <c r="O591" s="1106" t="s">
        <v>15</v>
      </c>
      <c r="P591" s="1106" t="s">
        <v>16</v>
      </c>
      <c r="Q591" s="1140" t="s">
        <v>10389</v>
      </c>
      <c r="R591" s="1106" t="s">
        <v>84</v>
      </c>
      <c r="S591" s="1120" t="s">
        <v>170</v>
      </c>
      <c r="T591" s="1106" t="s">
        <v>4213</v>
      </c>
      <c r="U591" s="1120" t="s">
        <v>94</v>
      </c>
      <c r="V591" s="1120" t="s">
        <v>6559</v>
      </c>
      <c r="W591" s="1116">
        <v>45112</v>
      </c>
      <c r="X591" s="1116">
        <v>45015</v>
      </c>
      <c r="Y591" s="1230" t="s">
        <v>6560</v>
      </c>
      <c r="Z591" s="1120" t="s">
        <v>6561</v>
      </c>
      <c r="AA591" s="1120" t="s">
        <v>6562</v>
      </c>
      <c r="AB591" s="605">
        <v>45483</v>
      </c>
      <c r="AC591" s="1111" t="s">
        <v>4163</v>
      </c>
      <c r="AD591" s="1223"/>
    </row>
    <row r="592" spans="1:30" ht="15.75" customHeight="1">
      <c r="A592" s="1106" t="s">
        <v>10</v>
      </c>
      <c r="B592" s="1106" t="s">
        <v>11</v>
      </c>
      <c r="C592" s="1106" t="s">
        <v>123</v>
      </c>
      <c r="D592" s="1106" t="s">
        <v>513</v>
      </c>
      <c r="E592" s="1106" t="s">
        <v>28</v>
      </c>
      <c r="F592" s="1107" t="str">
        <f t="array" ref="F592">IFERROR(INDEX(UIID!$K$2:$K1725, MATCH(CONCATENATE(B592,D592,G592,J592), UIID!$B$2:$B1725&amp;UIID!$D$2:$D1725&amp;UIID!$G$2:$G1725&amp;UIID!$H$2:$H1725, 0),), "Not Found")</f>
        <v>0722-0083</v>
      </c>
      <c r="G592" s="1106" t="s">
        <v>1892</v>
      </c>
      <c r="H592" s="1106"/>
      <c r="I592" s="1106" t="s">
        <v>5857</v>
      </c>
      <c r="J592" s="1106" t="s">
        <v>1893</v>
      </c>
      <c r="K592" s="1106">
        <v>10.5126433671649</v>
      </c>
      <c r="L592" s="1106">
        <v>123.72945855390201</v>
      </c>
      <c r="M592" s="1106" t="s">
        <v>1894</v>
      </c>
      <c r="N592" s="1106" t="s">
        <v>6536</v>
      </c>
      <c r="O592" s="1106" t="s">
        <v>15</v>
      </c>
      <c r="P592" s="1106" t="s">
        <v>16</v>
      </c>
      <c r="Q592" s="1140" t="s">
        <v>10389</v>
      </c>
      <c r="R592" s="1106" t="s">
        <v>84</v>
      </c>
      <c r="S592" s="1120" t="s">
        <v>167</v>
      </c>
      <c r="T592" s="1106" t="s">
        <v>4164</v>
      </c>
      <c r="U592" s="1120" t="s">
        <v>94</v>
      </c>
      <c r="V592" s="1120" t="s">
        <v>6563</v>
      </c>
      <c r="W592" s="1116">
        <v>45112</v>
      </c>
      <c r="X592" s="1116">
        <v>45015</v>
      </c>
      <c r="Y592" s="1230" t="s">
        <v>6560</v>
      </c>
      <c r="Z592" s="1120" t="s">
        <v>6561</v>
      </c>
      <c r="AA592" s="1120" t="s">
        <v>6562</v>
      </c>
      <c r="AB592" s="605">
        <v>45483</v>
      </c>
      <c r="AC592" s="1111" t="s">
        <v>4163</v>
      </c>
      <c r="AD592" s="1223"/>
    </row>
    <row r="593" spans="1:30" ht="15.75" customHeight="1">
      <c r="A593" s="1106" t="s">
        <v>10</v>
      </c>
      <c r="B593" s="1106" t="s">
        <v>11</v>
      </c>
      <c r="C593" s="1106" t="s">
        <v>123</v>
      </c>
      <c r="D593" s="1106" t="s">
        <v>513</v>
      </c>
      <c r="E593" s="1106" t="s">
        <v>28</v>
      </c>
      <c r="F593" s="1107" t="str">
        <f t="array" ref="F593">IFERROR(INDEX(UIID!$K$2:$K1725, MATCH(CONCATENATE(B593,D593,G593,J593), UIID!$B$2:$B1725&amp;UIID!$D$2:$D1725&amp;UIID!$G$2:$G1725&amp;UIID!$H$2:$H1725, 0),), "Not Found")</f>
        <v>0722-0083</v>
      </c>
      <c r="G593" s="1106" t="s">
        <v>1892</v>
      </c>
      <c r="H593" s="1106"/>
      <c r="I593" s="1106" t="s">
        <v>5857</v>
      </c>
      <c r="J593" s="1106" t="s">
        <v>1893</v>
      </c>
      <c r="K593" s="1106">
        <v>10.5126433671649</v>
      </c>
      <c r="L593" s="1106">
        <v>123.72945855390201</v>
      </c>
      <c r="M593" s="1106" t="s">
        <v>1894</v>
      </c>
      <c r="N593" s="1106" t="s">
        <v>6536</v>
      </c>
      <c r="O593" s="1106" t="s">
        <v>15</v>
      </c>
      <c r="P593" s="1106" t="s">
        <v>16</v>
      </c>
      <c r="Q593" s="1140" t="s">
        <v>10389</v>
      </c>
      <c r="R593" s="1106" t="s">
        <v>84</v>
      </c>
      <c r="S593" s="1120" t="s">
        <v>1154</v>
      </c>
      <c r="T593" s="1106" t="s">
        <v>4157</v>
      </c>
      <c r="U593" s="1120" t="s">
        <v>235</v>
      </c>
      <c r="V593" s="1120" t="s">
        <v>6564</v>
      </c>
      <c r="W593" s="1116">
        <v>45112</v>
      </c>
      <c r="X593" s="1116">
        <v>45015</v>
      </c>
      <c r="Y593" s="1230" t="s">
        <v>6565</v>
      </c>
      <c r="Z593" s="1120" t="s">
        <v>6566</v>
      </c>
      <c r="AA593" s="1120" t="s">
        <v>6567</v>
      </c>
      <c r="AB593" s="605">
        <v>45483</v>
      </c>
      <c r="AC593" s="1111" t="s">
        <v>4163</v>
      </c>
      <c r="AD593" s="1223"/>
    </row>
    <row r="594" spans="1:30" ht="15.75" customHeight="1">
      <c r="A594" s="1106" t="s">
        <v>10</v>
      </c>
      <c r="B594" s="1106" t="s">
        <v>11</v>
      </c>
      <c r="C594" s="1106" t="s">
        <v>28</v>
      </c>
      <c r="D594" s="1106" t="s">
        <v>13</v>
      </c>
      <c r="E594" s="1106" t="s">
        <v>3756</v>
      </c>
      <c r="F594" s="1107" t="str">
        <f t="array" ref="F594">IFERROR(INDEX(UIID!$K$2:$K1725, MATCH(CONCATENATE(B594,D594,G594,J594), UIID!$B$2:$B1725&amp;UIID!$D$2:$D1725&amp;UIID!$G$2:$G1725&amp;UIID!$H$2:$H1725, 0),), "Not Found")</f>
        <v>0722-0162</v>
      </c>
      <c r="G594" s="1106" t="s">
        <v>854</v>
      </c>
      <c r="H594" s="1106"/>
      <c r="I594" s="1106" t="s">
        <v>5315</v>
      </c>
      <c r="J594" s="1106" t="s">
        <v>855</v>
      </c>
      <c r="K594" s="1106">
        <v>10.343322871213299</v>
      </c>
      <c r="L594" s="1106">
        <v>123.916668892476</v>
      </c>
      <c r="M594" s="1106" t="s">
        <v>856</v>
      </c>
      <c r="N594" s="1106" t="s">
        <v>5316</v>
      </c>
      <c r="O594" s="1106" t="s">
        <v>15</v>
      </c>
      <c r="P594" s="1106" t="s">
        <v>16</v>
      </c>
      <c r="Q594" s="1140" t="s">
        <v>10389</v>
      </c>
      <c r="R594" s="1106" t="s">
        <v>32</v>
      </c>
      <c r="S594" s="1120" t="s">
        <v>43</v>
      </c>
      <c r="T594" s="1106" t="s">
        <v>4164</v>
      </c>
      <c r="U594" s="1120" t="s">
        <v>253</v>
      </c>
      <c r="V594" s="1120" t="s">
        <v>6568</v>
      </c>
      <c r="W594" s="1116">
        <v>45114</v>
      </c>
      <c r="X594" s="1116">
        <v>46892</v>
      </c>
      <c r="Y594" s="1120" t="s">
        <v>5187</v>
      </c>
      <c r="Z594" s="1120" t="s">
        <v>6569</v>
      </c>
      <c r="AA594" s="1169">
        <v>46783</v>
      </c>
      <c r="AB594" s="605">
        <v>45511</v>
      </c>
      <c r="AC594" s="1111" t="s">
        <v>4163</v>
      </c>
      <c r="AD594" s="1223"/>
    </row>
    <row r="595" spans="1:30" ht="15.75" customHeight="1">
      <c r="A595" s="1106" t="s">
        <v>10</v>
      </c>
      <c r="B595" s="1120" t="s">
        <v>11</v>
      </c>
      <c r="C595" s="1106" t="s">
        <v>50</v>
      </c>
      <c r="D595" s="1106" t="s">
        <v>13</v>
      </c>
      <c r="E595" s="1106" t="s">
        <v>3756</v>
      </c>
      <c r="F595" s="1107" t="str">
        <f t="array" ref="F595">IFERROR(INDEX(UIID!$K$2:$K1725, MATCH(CONCATENATE(B595,D595,G595,J595), UIID!$B$2:$B1725&amp;UIID!$D$2:$D1725&amp;UIID!$G$2:$G1725&amp;UIID!$H$2:$H1725, 0),), "Not Found")</f>
        <v>0722-0164</v>
      </c>
      <c r="G595" s="1108" t="s">
        <v>3866</v>
      </c>
      <c r="H595" s="1106"/>
      <c r="I595" s="1106" t="s">
        <v>5198</v>
      </c>
      <c r="J595" s="1106" t="s">
        <v>676</v>
      </c>
      <c r="K595" s="1106">
        <v>10.2892744570388</v>
      </c>
      <c r="L595" s="1106">
        <v>123.87256772067801</v>
      </c>
      <c r="M595" s="1106" t="s">
        <v>5202</v>
      </c>
      <c r="N595" s="1106"/>
      <c r="O595" s="1106" t="s">
        <v>15</v>
      </c>
      <c r="P595" s="1106" t="s">
        <v>16</v>
      </c>
      <c r="Q595" s="1140" t="s">
        <v>10389</v>
      </c>
      <c r="R595" s="1106" t="s">
        <v>107</v>
      </c>
      <c r="S595" s="1120" t="s">
        <v>3332</v>
      </c>
      <c r="T595" s="1106" t="s">
        <v>4164</v>
      </c>
      <c r="U595" s="1120" t="s">
        <v>6571</v>
      </c>
      <c r="V595" s="1120" t="s">
        <v>6572</v>
      </c>
      <c r="W595" s="1116">
        <v>45126</v>
      </c>
      <c r="X595" s="1116">
        <v>46842</v>
      </c>
      <c r="Y595" s="1120" t="s">
        <v>6573</v>
      </c>
      <c r="Z595" s="1120" t="s">
        <v>6574</v>
      </c>
      <c r="AA595" s="1169">
        <v>46716</v>
      </c>
      <c r="AB595" s="605">
        <v>45516</v>
      </c>
      <c r="AC595" s="1111" t="s">
        <v>4163</v>
      </c>
      <c r="AD595" s="1223"/>
    </row>
    <row r="596" spans="1:30" ht="15.75" customHeight="1">
      <c r="A596" s="1106" t="s">
        <v>10</v>
      </c>
      <c r="B596" s="1106" t="s">
        <v>11</v>
      </c>
      <c r="C596" s="1106" t="s">
        <v>50</v>
      </c>
      <c r="D596" s="1106" t="s">
        <v>13</v>
      </c>
      <c r="E596" s="1106" t="s">
        <v>3756</v>
      </c>
      <c r="F596" s="1107" t="str">
        <f t="array" ref="F596">IFERROR(INDEX(UIID!$K$2:$K1725, MATCH(CONCATENATE(B596,D596,G596,J596), UIID!$B$2:$B1725&amp;UIID!$D$2:$D1725&amp;UIID!$G$2:$G1725&amp;UIID!$H$2:$H1725, 0),), "Not Found")</f>
        <v>0722-0058</v>
      </c>
      <c r="G596" s="1106" t="s">
        <v>733</v>
      </c>
      <c r="H596" s="1106"/>
      <c r="I596" s="1106" t="s">
        <v>5231</v>
      </c>
      <c r="J596" s="1106" t="s">
        <v>734</v>
      </c>
      <c r="K596" s="1106">
        <v>10.298051878072901</v>
      </c>
      <c r="L596" s="1106">
        <v>123.89059436548899</v>
      </c>
      <c r="M596" s="1106" t="s">
        <v>735</v>
      </c>
      <c r="N596" s="1106"/>
      <c r="O596" s="1106" t="s">
        <v>15</v>
      </c>
      <c r="P596" s="1106" t="s">
        <v>16</v>
      </c>
      <c r="Q596" s="1140" t="s">
        <v>10389</v>
      </c>
      <c r="R596" s="1106" t="s">
        <v>87</v>
      </c>
      <c r="S596" s="1120" t="s">
        <v>737</v>
      </c>
      <c r="T596" s="1106" t="s">
        <v>4164</v>
      </c>
      <c r="U596" s="1120" t="s">
        <v>165</v>
      </c>
      <c r="V596" s="1120" t="s">
        <v>6575</v>
      </c>
      <c r="W596" s="1116">
        <v>45128</v>
      </c>
      <c r="X596" s="1116">
        <v>46845</v>
      </c>
      <c r="Y596" s="1120" t="s">
        <v>6576</v>
      </c>
      <c r="Z596" s="1120" t="s">
        <v>6577</v>
      </c>
      <c r="AA596" s="1169">
        <v>45389</v>
      </c>
      <c r="AB596" s="605">
        <v>45495</v>
      </c>
      <c r="AC596" s="1111" t="s">
        <v>4163</v>
      </c>
      <c r="AD596" s="1223"/>
    </row>
    <row r="597" spans="1:30" ht="15.75" hidden="1" customHeight="1">
      <c r="A597" s="1106" t="s">
        <v>10</v>
      </c>
      <c r="B597" s="1133" t="s">
        <v>11</v>
      </c>
      <c r="C597" s="1132" t="s">
        <v>123</v>
      </c>
      <c r="D597" s="1133" t="s">
        <v>3873</v>
      </c>
      <c r="E597" s="1133" t="s">
        <v>50</v>
      </c>
      <c r="F597" s="1107" t="str">
        <f t="array" ref="F597">IFERROR(INDEX(UIID!$K$2:$K1725, MATCH(CONCATENATE(B597,D597,G597,J597), UIID!$B$2:$B1725&amp;UIID!$D$2:$D1725&amp;UIID!$G$2:$G1725&amp;UIID!$H$2:$H1725, 0),), "Not Found")</f>
        <v>0722-0178</v>
      </c>
      <c r="G597" s="1234" t="s">
        <v>3628</v>
      </c>
      <c r="H597" s="1132"/>
      <c r="I597" s="1132" t="s">
        <v>6578</v>
      </c>
      <c r="J597" s="1132" t="s">
        <v>3874</v>
      </c>
      <c r="K597" s="1132">
        <v>10.7215555214219</v>
      </c>
      <c r="L597" s="1132">
        <v>123.811952713786</v>
      </c>
      <c r="M597" s="1144" t="s">
        <v>6579</v>
      </c>
      <c r="N597" s="1132"/>
      <c r="O597" s="1133" t="s">
        <v>15</v>
      </c>
      <c r="P597" s="1133" t="s">
        <v>1449</v>
      </c>
      <c r="Q597" s="1132" t="s">
        <v>35</v>
      </c>
      <c r="R597" s="1133" t="s">
        <v>125</v>
      </c>
      <c r="S597" s="1132" t="s">
        <v>279</v>
      </c>
      <c r="T597" s="1133" t="s">
        <v>4164</v>
      </c>
      <c r="U597" s="1132" t="s">
        <v>127</v>
      </c>
      <c r="V597" s="1132" t="s">
        <v>6580</v>
      </c>
      <c r="W597" s="1134">
        <v>45124</v>
      </c>
      <c r="X597" s="1116">
        <v>46952</v>
      </c>
      <c r="Y597" s="1158" t="s">
        <v>6581</v>
      </c>
      <c r="Z597" s="1158" t="s">
        <v>6582</v>
      </c>
      <c r="AA597" s="1132" t="s">
        <v>6583</v>
      </c>
      <c r="AB597" s="1233">
        <v>45490</v>
      </c>
      <c r="AC597" s="1111" t="s">
        <v>4163</v>
      </c>
      <c r="AD597" s="1223"/>
    </row>
    <row r="598" spans="1:30" ht="15.75" hidden="1" customHeight="1">
      <c r="A598" s="1106" t="s">
        <v>10</v>
      </c>
      <c r="B598" s="1106" t="s">
        <v>11</v>
      </c>
      <c r="C598" s="1106" t="s">
        <v>28</v>
      </c>
      <c r="D598" s="1106" t="s">
        <v>13</v>
      </c>
      <c r="E598" s="1106" t="s">
        <v>3756</v>
      </c>
      <c r="F598" s="1107" t="str">
        <f t="array" ref="F598">IFERROR(INDEX(UIID!$K$2:$K1725, MATCH(CONCATENATE(B598,D598,G598,J598), UIID!$B$2:$B1725&amp;UIID!$D$2:$D1725&amp;UIID!$G$2:$G1725&amp;UIID!$H$2:$H1725, 0),), "Not Found")</f>
        <v>0722-0062</v>
      </c>
      <c r="G598" s="1106" t="s">
        <v>1300</v>
      </c>
      <c r="H598" s="1106"/>
      <c r="I598" s="1106" t="s">
        <v>5748</v>
      </c>
      <c r="J598" s="1106" t="s">
        <v>1301</v>
      </c>
      <c r="K598" s="1106">
        <v>10.2987120775639</v>
      </c>
      <c r="L598" s="1106">
        <v>123.901331909668</v>
      </c>
      <c r="M598" s="1106" t="s">
        <v>1302</v>
      </c>
      <c r="N598" s="1106"/>
      <c r="O598" s="1106" t="s">
        <v>15</v>
      </c>
      <c r="P598" s="1106" t="s">
        <v>525</v>
      </c>
      <c r="Q598" s="1140" t="s">
        <v>10389</v>
      </c>
      <c r="R598" s="1106" t="s">
        <v>32</v>
      </c>
      <c r="S598" s="1120" t="s">
        <v>43</v>
      </c>
      <c r="T598" s="1106" t="s">
        <v>4164</v>
      </c>
      <c r="U598" s="1120" t="s">
        <v>253</v>
      </c>
      <c r="V598" s="1120" t="s">
        <v>6584</v>
      </c>
      <c r="W598" s="1116">
        <v>45142</v>
      </c>
      <c r="X598" s="1116">
        <v>46845</v>
      </c>
      <c r="Y598" s="1120" t="s">
        <v>4821</v>
      </c>
      <c r="Z598" s="1120" t="s">
        <v>6585</v>
      </c>
      <c r="AA598" s="1169">
        <v>46392</v>
      </c>
      <c r="AB598" s="605">
        <v>45509</v>
      </c>
      <c r="AC598" s="1111" t="s">
        <v>4163</v>
      </c>
      <c r="AD598" s="1223"/>
    </row>
    <row r="599" spans="1:30" ht="15.75" customHeight="1">
      <c r="A599" s="1106" t="s">
        <v>10</v>
      </c>
      <c r="B599" s="1106" t="s">
        <v>11</v>
      </c>
      <c r="C599" s="1106" t="s">
        <v>28</v>
      </c>
      <c r="D599" s="1106" t="s">
        <v>13</v>
      </c>
      <c r="E599" s="1106" t="s">
        <v>3756</v>
      </c>
      <c r="F599" s="1107" t="str">
        <f t="array" ref="F599">IFERROR(INDEX(UIID!$K$2:$K1725, MATCH(CONCATENATE(B599,D599,G599,J599), UIID!$B$2:$B1725&amp;UIID!$D$2:$D1725&amp;UIID!$G$2:$G1725&amp;UIID!$H$2:$H1725, 0),), "Not Found")</f>
        <v>0722-0163</v>
      </c>
      <c r="G599" s="1187" t="s">
        <v>3450</v>
      </c>
      <c r="H599" s="1106"/>
      <c r="I599" s="1106" t="s">
        <v>6586</v>
      </c>
      <c r="J599" s="1106" t="s">
        <v>186</v>
      </c>
      <c r="K599" s="1106">
        <v>10.309392424260601</v>
      </c>
      <c r="L599" s="1106">
        <v>123.90447328083199</v>
      </c>
      <c r="M599" s="1106" t="s">
        <v>5515</v>
      </c>
      <c r="N599" s="1106" t="s">
        <v>6587</v>
      </c>
      <c r="O599" s="1106" t="s">
        <v>15</v>
      </c>
      <c r="P599" s="1106" t="s">
        <v>16</v>
      </c>
      <c r="Q599" s="1140" t="s">
        <v>10389</v>
      </c>
      <c r="R599" s="1106" t="s">
        <v>107</v>
      </c>
      <c r="S599" s="1120" t="s">
        <v>1610</v>
      </c>
      <c r="T599" s="1106" t="s">
        <v>4164</v>
      </c>
      <c r="U599" s="1120" t="s">
        <v>192</v>
      </c>
      <c r="V599" s="1120" t="s">
        <v>6588</v>
      </c>
      <c r="W599" s="1116">
        <v>45148</v>
      </c>
      <c r="X599" s="1116">
        <v>46656</v>
      </c>
      <c r="Y599" s="1120" t="s">
        <v>6589</v>
      </c>
      <c r="Z599" s="1120" t="s">
        <v>4628</v>
      </c>
      <c r="AA599" s="1120" t="s">
        <v>4629</v>
      </c>
      <c r="AB599" s="605">
        <v>45516</v>
      </c>
      <c r="AC599" s="1111" t="s">
        <v>4163</v>
      </c>
      <c r="AD599" s="1223"/>
    </row>
    <row r="600" spans="1:30" ht="15.75" customHeight="1">
      <c r="A600" s="1106" t="s">
        <v>10</v>
      </c>
      <c r="B600" s="1106" t="s">
        <v>11</v>
      </c>
      <c r="C600" s="1106" t="s">
        <v>28</v>
      </c>
      <c r="D600" s="1106" t="s">
        <v>13</v>
      </c>
      <c r="E600" s="1106" t="s">
        <v>3756</v>
      </c>
      <c r="F600" s="1107" t="str">
        <f t="array" ref="F600">IFERROR(INDEX(UIID!$K$2:$K1725, MATCH(CONCATENATE(B600,D600,G600,J600), UIID!$B$2:$B1725&amp;UIID!$D$2:$D1725&amp;UIID!$G$2:$G1725&amp;UIID!$H$2:$H1725, 0),), "Not Found")</f>
        <v>0722-0163</v>
      </c>
      <c r="G600" s="1187" t="s">
        <v>3450</v>
      </c>
      <c r="H600" s="1106"/>
      <c r="I600" s="1106" t="s">
        <v>6586</v>
      </c>
      <c r="J600" s="1106" t="s">
        <v>186</v>
      </c>
      <c r="K600" s="1120">
        <v>10.309392424260601</v>
      </c>
      <c r="L600" s="1120">
        <v>123.90447328083199</v>
      </c>
      <c r="M600" s="1106" t="s">
        <v>5515</v>
      </c>
      <c r="N600" s="1106" t="s">
        <v>6587</v>
      </c>
      <c r="O600" s="1106" t="s">
        <v>15</v>
      </c>
      <c r="P600" s="1106" t="s">
        <v>16</v>
      </c>
      <c r="Q600" s="1140" t="s">
        <v>10389</v>
      </c>
      <c r="R600" s="1106" t="s">
        <v>107</v>
      </c>
      <c r="S600" s="1120" t="s">
        <v>3340</v>
      </c>
      <c r="T600" s="1106" t="s">
        <v>4164</v>
      </c>
      <c r="U600" s="1120" t="s">
        <v>194</v>
      </c>
      <c r="V600" s="1120" t="s">
        <v>6590</v>
      </c>
      <c r="W600" s="1116">
        <v>45148</v>
      </c>
      <c r="X600" s="1116">
        <v>46603</v>
      </c>
      <c r="Y600" s="1120" t="s">
        <v>6589</v>
      </c>
      <c r="Z600" s="1120" t="s">
        <v>6591</v>
      </c>
      <c r="AA600" s="1120" t="s">
        <v>4633</v>
      </c>
      <c r="AB600" s="605">
        <v>45516</v>
      </c>
      <c r="AC600" s="1111" t="s">
        <v>4163</v>
      </c>
      <c r="AD600" s="1223"/>
    </row>
    <row r="601" spans="1:30" ht="15.75" customHeight="1">
      <c r="A601" s="1106" t="s">
        <v>10</v>
      </c>
      <c r="B601" s="1106" t="s">
        <v>11</v>
      </c>
      <c r="C601" s="1106" t="s">
        <v>28</v>
      </c>
      <c r="D601" s="1106" t="s">
        <v>13</v>
      </c>
      <c r="E601" s="1106" t="s">
        <v>3756</v>
      </c>
      <c r="F601" s="1107" t="str">
        <f t="array" ref="F601">IFERROR(INDEX(UIID!$K$2:$K1725, MATCH(CONCATENATE(B601,D601,G601,J601), UIID!$B$2:$B1725&amp;UIID!$D$2:$D1725&amp;UIID!$G$2:$G1725&amp;UIID!$H$2:$H1725, 0),), "Not Found")</f>
        <v>0722-0163</v>
      </c>
      <c r="G601" s="1187" t="s">
        <v>3450</v>
      </c>
      <c r="H601" s="1106"/>
      <c r="I601" s="1106" t="s">
        <v>6586</v>
      </c>
      <c r="J601" s="1106" t="s">
        <v>186</v>
      </c>
      <c r="K601" s="1120">
        <v>10.309392424260601</v>
      </c>
      <c r="L601" s="1120">
        <v>123.90447328083199</v>
      </c>
      <c r="M601" s="1106" t="s">
        <v>5515</v>
      </c>
      <c r="N601" s="1106" t="s">
        <v>6587</v>
      </c>
      <c r="O601" s="1106" t="s">
        <v>15</v>
      </c>
      <c r="P601" s="1106" t="s">
        <v>16</v>
      </c>
      <c r="Q601" s="1140" t="s">
        <v>10389</v>
      </c>
      <c r="R601" s="1106" t="s">
        <v>107</v>
      </c>
      <c r="S601" s="1120" t="s">
        <v>3348</v>
      </c>
      <c r="T601" s="1106" t="s">
        <v>4164</v>
      </c>
      <c r="U601" s="1120" t="s">
        <v>192</v>
      </c>
      <c r="V601" s="1120" t="s">
        <v>6593</v>
      </c>
      <c r="W601" s="1116">
        <v>45148</v>
      </c>
      <c r="X601" s="1116">
        <v>46656</v>
      </c>
      <c r="Y601" s="1120" t="s">
        <v>6589</v>
      </c>
      <c r="Z601" s="1120" t="s">
        <v>6594</v>
      </c>
      <c r="AA601" s="1120" t="s">
        <v>6595</v>
      </c>
      <c r="AB601" s="605">
        <v>45516</v>
      </c>
      <c r="AC601" s="1111" t="s">
        <v>4163</v>
      </c>
      <c r="AD601" s="1223"/>
    </row>
    <row r="602" spans="1:30" ht="15.75" customHeight="1">
      <c r="A602" s="1106" t="s">
        <v>10</v>
      </c>
      <c r="B602" s="1106" t="s">
        <v>11</v>
      </c>
      <c r="C602" s="1106" t="s">
        <v>28</v>
      </c>
      <c r="D602" s="1106" t="s">
        <v>13</v>
      </c>
      <c r="E602" s="1106" t="s">
        <v>3756</v>
      </c>
      <c r="F602" s="1107" t="str">
        <f t="array" ref="F602">IFERROR(INDEX(UIID!$K$2:$K1725, MATCH(CONCATENATE(B602,D602,G602,J602), UIID!$B$2:$B1725&amp;UIID!$D$2:$D1725&amp;UIID!$G$2:$G1725&amp;UIID!$H$2:$H1725, 0),), "Not Found")</f>
        <v>0722-0163</v>
      </c>
      <c r="G602" s="1187" t="s">
        <v>3450</v>
      </c>
      <c r="H602" s="1106"/>
      <c r="I602" s="1106" t="s">
        <v>6586</v>
      </c>
      <c r="J602" s="1106" t="s">
        <v>186</v>
      </c>
      <c r="K602" s="1120">
        <v>10.309392424260601</v>
      </c>
      <c r="L602" s="1120">
        <v>123.90447328083199</v>
      </c>
      <c r="M602" s="1106" t="s">
        <v>5515</v>
      </c>
      <c r="N602" s="1106" t="s">
        <v>6587</v>
      </c>
      <c r="O602" s="1106" t="s">
        <v>15</v>
      </c>
      <c r="P602" s="1106" t="s">
        <v>16</v>
      </c>
      <c r="Q602" s="1140" t="s">
        <v>10389</v>
      </c>
      <c r="R602" s="1106" t="s">
        <v>107</v>
      </c>
      <c r="S602" s="1120" t="s">
        <v>3356</v>
      </c>
      <c r="T602" s="1106" t="s">
        <v>4164</v>
      </c>
      <c r="U602" s="1120" t="s">
        <v>6596</v>
      </c>
      <c r="V602" s="1120" t="s">
        <v>6597</v>
      </c>
      <c r="W602" s="1116">
        <v>45148</v>
      </c>
      <c r="X602" s="1116">
        <v>46676</v>
      </c>
      <c r="Y602" s="1120" t="s">
        <v>6589</v>
      </c>
      <c r="Z602" s="1120" t="s">
        <v>6598</v>
      </c>
      <c r="AA602" s="1120" t="s">
        <v>4575</v>
      </c>
      <c r="AB602" s="605">
        <v>45516</v>
      </c>
      <c r="AC602" s="1111" t="s">
        <v>4163</v>
      </c>
      <c r="AD602" s="1223"/>
    </row>
    <row r="603" spans="1:30" ht="15.75" customHeight="1">
      <c r="A603" s="1106" t="s">
        <v>10</v>
      </c>
      <c r="B603" s="1106" t="s">
        <v>11</v>
      </c>
      <c r="C603" s="1106" t="s">
        <v>28</v>
      </c>
      <c r="D603" s="1106" t="s">
        <v>13</v>
      </c>
      <c r="E603" s="1106" t="s">
        <v>3756</v>
      </c>
      <c r="F603" s="1107" t="str">
        <f t="array" ref="F603">IFERROR(INDEX(UIID!$K$2:$K1725, MATCH(CONCATENATE(B603,D603,G603,J603), UIID!$B$2:$B1725&amp;UIID!$D$2:$D1725&amp;UIID!$G$2:$G1725&amp;UIID!$H$2:$H1725, 0),), "Not Found")</f>
        <v>0722-0163</v>
      </c>
      <c r="G603" s="1187" t="s">
        <v>3450</v>
      </c>
      <c r="H603" s="1106"/>
      <c r="I603" s="1106" t="s">
        <v>6586</v>
      </c>
      <c r="J603" s="1106" t="s">
        <v>186</v>
      </c>
      <c r="K603" s="1120">
        <v>10.309392424260601</v>
      </c>
      <c r="L603" s="1120">
        <v>123.90447328083199</v>
      </c>
      <c r="M603" s="1106" t="s">
        <v>5515</v>
      </c>
      <c r="N603" s="1106" t="s">
        <v>6587</v>
      </c>
      <c r="O603" s="1106" t="s">
        <v>15</v>
      </c>
      <c r="P603" s="1106" t="s">
        <v>16</v>
      </c>
      <c r="Q603" s="1140" t="s">
        <v>10389</v>
      </c>
      <c r="R603" s="1106" t="s">
        <v>107</v>
      </c>
      <c r="S603" s="1120" t="s">
        <v>1613</v>
      </c>
      <c r="T603" s="1106" t="s">
        <v>4164</v>
      </c>
      <c r="U603" s="1120" t="s">
        <v>6448</v>
      </c>
      <c r="V603" s="1120" t="s">
        <v>6599</v>
      </c>
      <c r="W603" s="1116">
        <v>45148</v>
      </c>
      <c r="X603" s="1116">
        <v>46453</v>
      </c>
      <c r="Y603" s="1120" t="s">
        <v>6600</v>
      </c>
      <c r="Z603" s="1120" t="s">
        <v>4636</v>
      </c>
      <c r="AA603" s="1169">
        <v>45510</v>
      </c>
      <c r="AB603" s="605">
        <v>45516</v>
      </c>
      <c r="AC603" s="1111" t="s">
        <v>4163</v>
      </c>
      <c r="AD603" s="1223"/>
    </row>
    <row r="604" spans="1:30" ht="15.75" hidden="1" customHeight="1">
      <c r="A604" s="1106" t="s">
        <v>10</v>
      </c>
      <c r="B604" s="1106" t="s">
        <v>11</v>
      </c>
      <c r="C604" s="1106" t="s">
        <v>146</v>
      </c>
      <c r="D604" s="1106" t="s">
        <v>1017</v>
      </c>
      <c r="E604" s="1106" t="s">
        <v>123</v>
      </c>
      <c r="F604" s="1107" t="str">
        <f t="array" ref="F604">IFERROR(INDEX(UIID!$K$2:$K1725, MATCH(CONCATENATE(B604,D604,G604,J604), UIID!$B$2:$B1725&amp;UIID!$D$2:$D1725&amp;UIID!$G$2:$G1725&amp;UIID!$H$2:$H1725, 0),), "Not Found")</f>
        <v>0722-0004</v>
      </c>
      <c r="G604" s="1106" t="s">
        <v>1018</v>
      </c>
      <c r="H604" s="1106"/>
      <c r="I604" s="1106" t="s">
        <v>6601</v>
      </c>
      <c r="J604" s="1106" t="s">
        <v>1019</v>
      </c>
      <c r="K604" s="1106">
        <v>10.588089474368299</v>
      </c>
      <c r="L604" s="1106">
        <v>124.016935380836</v>
      </c>
      <c r="M604" s="1106" t="s">
        <v>1020</v>
      </c>
      <c r="N604" s="1106" t="s">
        <v>5398</v>
      </c>
      <c r="O604" s="1106" t="s">
        <v>113</v>
      </c>
      <c r="P604" s="1106" t="s">
        <v>2229</v>
      </c>
      <c r="Q604" s="1140" t="s">
        <v>10389</v>
      </c>
      <c r="R604" s="1106" t="s">
        <v>125</v>
      </c>
      <c r="S604" s="1120" t="s">
        <v>3030</v>
      </c>
      <c r="T604" s="1106" t="s">
        <v>4164</v>
      </c>
      <c r="U604" s="1120" t="s">
        <v>1024</v>
      </c>
      <c r="V604" s="1120" t="s">
        <v>6602</v>
      </c>
      <c r="W604" s="1116">
        <v>45155</v>
      </c>
      <c r="X604" s="1116">
        <v>46842</v>
      </c>
      <c r="Y604" s="1120" t="s">
        <v>5403</v>
      </c>
      <c r="Z604" s="1120" t="s">
        <v>6603</v>
      </c>
      <c r="AA604" s="1169">
        <v>45339</v>
      </c>
      <c r="AB604" s="605">
        <v>45523</v>
      </c>
      <c r="AC604" s="1111" t="s">
        <v>4163</v>
      </c>
      <c r="AD604" s="1223"/>
    </row>
    <row r="605" spans="1:30" ht="15.75" hidden="1" customHeight="1">
      <c r="A605" s="1106" t="s">
        <v>10</v>
      </c>
      <c r="B605" s="1106" t="s">
        <v>11</v>
      </c>
      <c r="C605" s="1106" t="s">
        <v>146</v>
      </c>
      <c r="D605" s="1106" t="s">
        <v>1017</v>
      </c>
      <c r="E605" s="1106" t="s">
        <v>123</v>
      </c>
      <c r="F605" s="1107" t="str">
        <f t="array" ref="F605">IFERROR(INDEX(UIID!$K$2:$K1725, MATCH(CONCATENATE(B605,D605,G605,J605), UIID!$B$2:$B1725&amp;UIID!$D$2:$D1725&amp;UIID!$G$2:$G1725&amp;UIID!$H$2:$H1725, 0),), "Not Found")</f>
        <v>0722-0004</v>
      </c>
      <c r="G605" s="1106" t="s">
        <v>1018</v>
      </c>
      <c r="H605" s="1106"/>
      <c r="I605" s="1106" t="s">
        <v>6601</v>
      </c>
      <c r="J605" s="1106" t="s">
        <v>1019</v>
      </c>
      <c r="K605" s="1120">
        <v>10.588089474368299</v>
      </c>
      <c r="L605" s="1120">
        <v>124.016935380836</v>
      </c>
      <c r="M605" s="1106" t="s">
        <v>1020</v>
      </c>
      <c r="N605" s="1106" t="s">
        <v>5398</v>
      </c>
      <c r="O605" s="1106" t="s">
        <v>113</v>
      </c>
      <c r="P605" s="1106" t="s">
        <v>2229</v>
      </c>
      <c r="Q605" s="1140" t="s">
        <v>10389</v>
      </c>
      <c r="R605" s="1106" t="s">
        <v>143</v>
      </c>
      <c r="S605" s="1120" t="s">
        <v>413</v>
      </c>
      <c r="T605" s="1106" t="s">
        <v>4164</v>
      </c>
      <c r="U605" s="1120" t="s">
        <v>308</v>
      </c>
      <c r="V605" s="1120" t="s">
        <v>6604</v>
      </c>
      <c r="W605" s="1116">
        <v>45155</v>
      </c>
      <c r="X605" s="1116">
        <v>46892</v>
      </c>
      <c r="Y605" s="1120" t="s">
        <v>6605</v>
      </c>
      <c r="Z605" s="1120" t="s">
        <v>5407</v>
      </c>
      <c r="AA605" s="1169">
        <v>45396</v>
      </c>
      <c r="AB605" s="605">
        <v>45523</v>
      </c>
      <c r="AC605" s="1111" t="s">
        <v>4163</v>
      </c>
      <c r="AD605" s="1223"/>
    </row>
    <row r="606" spans="1:30" ht="15.75" customHeight="1">
      <c r="A606" s="1106" t="s">
        <v>10</v>
      </c>
      <c r="B606" s="1132" t="s">
        <v>11</v>
      </c>
      <c r="C606" s="1132" t="s">
        <v>146</v>
      </c>
      <c r="D606" s="1106" t="s">
        <v>668</v>
      </c>
      <c r="E606" s="1106" t="s">
        <v>30</v>
      </c>
      <c r="F606" s="1107" t="str">
        <f t="array" ref="F606">IFERROR(INDEX(UIID!$K$2:$K1725, MATCH(CONCATENATE(B606,D606,G606,J606), UIID!$B$2:$B1725&amp;UIID!$D$2:$D1725&amp;UIID!$G$2:$G1725&amp;UIID!$H$2:$H1725, 0),), "Not Found")</f>
        <v>0722-0097</v>
      </c>
      <c r="G606" s="1132" t="s">
        <v>3808</v>
      </c>
      <c r="H606" s="1132" t="s">
        <v>6606</v>
      </c>
      <c r="I606" s="1132" t="s">
        <v>5981</v>
      </c>
      <c r="J606" s="1132" t="s">
        <v>2221</v>
      </c>
      <c r="K606" s="1132">
        <v>10.5025895697556</v>
      </c>
      <c r="L606" s="1132">
        <v>124.027183294328</v>
      </c>
      <c r="M606" s="1132" t="s">
        <v>5982</v>
      </c>
      <c r="N606" s="1132"/>
      <c r="O606" s="1133" t="s">
        <v>15</v>
      </c>
      <c r="P606" s="1133" t="s">
        <v>16</v>
      </c>
      <c r="Q606" s="1133" t="s">
        <v>35</v>
      </c>
      <c r="R606" s="1133" t="s">
        <v>87</v>
      </c>
      <c r="S606" s="1132" t="s">
        <v>434</v>
      </c>
      <c r="T606" s="1133" t="s">
        <v>4164</v>
      </c>
      <c r="U606" s="1132" t="s">
        <v>1139</v>
      </c>
      <c r="V606" s="1132" t="s">
        <v>6607</v>
      </c>
      <c r="W606" s="1134">
        <v>45156</v>
      </c>
      <c r="X606" s="1116">
        <v>46987</v>
      </c>
      <c r="Y606" s="1132" t="s">
        <v>6608</v>
      </c>
      <c r="Z606" s="1132" t="s">
        <v>6609</v>
      </c>
      <c r="AA606" s="1150">
        <v>46300</v>
      </c>
      <c r="AB606" s="1233">
        <v>45523</v>
      </c>
      <c r="AC606" s="1111" t="s">
        <v>4163</v>
      </c>
      <c r="AD606" s="1223"/>
    </row>
    <row r="607" spans="1:30" ht="15.75" customHeight="1">
      <c r="A607" s="1106" t="s">
        <v>10</v>
      </c>
      <c r="B607" s="1120" t="s">
        <v>11</v>
      </c>
      <c r="C607" s="1120" t="s">
        <v>146</v>
      </c>
      <c r="D607" s="1106" t="s">
        <v>668</v>
      </c>
      <c r="E607" s="1106" t="s">
        <v>30</v>
      </c>
      <c r="F607" s="1107" t="str">
        <f t="array" ref="F607">IFERROR(INDEX(UIID!$K$2:$K1725, MATCH(CONCATENATE(B607,D607,G607,J607), UIID!$B$2:$B1725&amp;UIID!$D$2:$D1725&amp;UIID!$G$2:$G1725&amp;UIID!$H$2:$H1725, 0),), "Not Found")</f>
        <v>0722-0102</v>
      </c>
      <c r="G607" s="1120" t="s">
        <v>3812</v>
      </c>
      <c r="H607" s="1120"/>
      <c r="I607" s="1120" t="s">
        <v>6011</v>
      </c>
      <c r="J607" s="1120" t="s">
        <v>3813</v>
      </c>
      <c r="K607" s="1157">
        <v>10.529505</v>
      </c>
      <c r="L607" s="1157">
        <v>123.981268</v>
      </c>
      <c r="M607" s="1120" t="s">
        <v>6012</v>
      </c>
      <c r="N607" s="1120"/>
      <c r="O607" s="1106" t="s">
        <v>15</v>
      </c>
      <c r="P607" s="1106" t="s">
        <v>16</v>
      </c>
      <c r="Q607" s="1120" t="s">
        <v>35</v>
      </c>
      <c r="R607" s="1106" t="s">
        <v>104</v>
      </c>
      <c r="S607" s="1120" t="s">
        <v>105</v>
      </c>
      <c r="T607" s="1106" t="s">
        <v>4164</v>
      </c>
      <c r="U607" s="1120" t="s">
        <v>4948</v>
      </c>
      <c r="V607" s="1120" t="s">
        <v>6610</v>
      </c>
      <c r="W607" s="1116">
        <v>45056</v>
      </c>
      <c r="X607" s="1116">
        <v>45057</v>
      </c>
      <c r="Y607" s="1120" t="s">
        <v>6611</v>
      </c>
      <c r="Z607" s="1120">
        <v>211807221200283</v>
      </c>
      <c r="AA607" s="1106" t="s">
        <v>4283</v>
      </c>
      <c r="AB607" s="605">
        <v>45488</v>
      </c>
      <c r="AC607" s="1111" t="s">
        <v>4163</v>
      </c>
      <c r="AD607" s="1223"/>
    </row>
    <row r="608" spans="1:30" ht="15.75" customHeight="1">
      <c r="A608" s="1106" t="s">
        <v>10</v>
      </c>
      <c r="B608" s="1120" t="s">
        <v>11</v>
      </c>
      <c r="C608" s="1106" t="s">
        <v>28</v>
      </c>
      <c r="D608" s="1106" t="s">
        <v>13</v>
      </c>
      <c r="E608" s="1106" t="s">
        <v>3756</v>
      </c>
      <c r="F608" s="1107" t="str">
        <f t="array" ref="F608">IFERROR(INDEX(UIID!$K$2:$K1725, MATCH(CONCATENATE(B608,D608,G608,J608), UIID!$B$2:$B1725&amp;UIID!$D$2:$D1725&amp;UIID!$G$2:$G1725&amp;UIID!$H$2:$H1725, 0),), "Not Found")</f>
        <v>0722-0077</v>
      </c>
      <c r="G608" s="1120" t="s">
        <v>1766</v>
      </c>
      <c r="H608" s="1120"/>
      <c r="I608" s="1120" t="s">
        <v>6076</v>
      </c>
      <c r="J608" s="1120" t="s">
        <v>3795</v>
      </c>
      <c r="K608" s="1120">
        <v>10.3244329810623</v>
      </c>
      <c r="L608" s="1120">
        <v>123.890733776613</v>
      </c>
      <c r="M608" s="1120" t="s">
        <v>1768</v>
      </c>
      <c r="N608" s="1120" t="s">
        <v>5803</v>
      </c>
      <c r="O608" s="1106" t="s">
        <v>15</v>
      </c>
      <c r="P608" s="1106" t="s">
        <v>16</v>
      </c>
      <c r="Q608" s="1140" t="s">
        <v>10389</v>
      </c>
      <c r="R608" s="1106" t="s">
        <v>32</v>
      </c>
      <c r="S608" s="1120" t="s">
        <v>3045</v>
      </c>
      <c r="T608" s="1106" t="s">
        <v>4164</v>
      </c>
      <c r="U608" s="1120" t="s">
        <v>6612</v>
      </c>
      <c r="V608" s="1120" t="s">
        <v>6613</v>
      </c>
      <c r="W608" s="1116">
        <v>45168</v>
      </c>
      <c r="X608" s="1116">
        <v>47098</v>
      </c>
      <c r="Y608" s="1120" t="s">
        <v>6082</v>
      </c>
      <c r="Z608" s="1120" t="s">
        <v>6614</v>
      </c>
      <c r="AA608" s="1169">
        <v>46777</v>
      </c>
      <c r="AB608" s="605">
        <v>45538</v>
      </c>
      <c r="AC608" s="1111" t="s">
        <v>4163</v>
      </c>
      <c r="AD608" s="1114">
        <v>45168</v>
      </c>
    </row>
    <row r="609" spans="1:30" ht="15.75" customHeight="1">
      <c r="A609" s="1106" t="s">
        <v>10</v>
      </c>
      <c r="B609" s="1120" t="s">
        <v>11</v>
      </c>
      <c r="C609" s="1106" t="s">
        <v>28</v>
      </c>
      <c r="D609" s="1106" t="s">
        <v>13</v>
      </c>
      <c r="E609" s="1106" t="s">
        <v>3756</v>
      </c>
      <c r="F609" s="1107" t="str">
        <f t="array" ref="F609">IFERROR(INDEX(UIID!$K$2:$K1725, MATCH(CONCATENATE(B609,D609,G609,J609), UIID!$B$2:$B1725&amp;UIID!$D$2:$D1725&amp;UIID!$G$2:$G1725&amp;UIID!$H$2:$H1725, 0),), "Not Found")</f>
        <v>0722-0077</v>
      </c>
      <c r="G609" s="1120" t="s">
        <v>1766</v>
      </c>
      <c r="H609" s="1120"/>
      <c r="I609" s="1120" t="s">
        <v>6076</v>
      </c>
      <c r="J609" s="1120" t="s">
        <v>3795</v>
      </c>
      <c r="K609" s="1120">
        <v>10.3244329810623</v>
      </c>
      <c r="L609" s="1120">
        <v>123.890733776613</v>
      </c>
      <c r="M609" s="1120" t="s">
        <v>1768</v>
      </c>
      <c r="N609" s="1120" t="s">
        <v>5803</v>
      </c>
      <c r="O609" s="1106" t="s">
        <v>15</v>
      </c>
      <c r="P609" s="1106" t="s">
        <v>16</v>
      </c>
      <c r="Q609" s="1140" t="s">
        <v>10389</v>
      </c>
      <c r="R609" s="1106" t="s">
        <v>32</v>
      </c>
      <c r="S609" s="1120" t="s">
        <v>3062</v>
      </c>
      <c r="T609" s="1106" t="s">
        <v>4164</v>
      </c>
      <c r="U609" s="1120" t="s">
        <v>6616</v>
      </c>
      <c r="V609" s="1120" t="s">
        <v>6617</v>
      </c>
      <c r="W609" s="1116">
        <v>45168</v>
      </c>
      <c r="X609" s="1116">
        <v>47098</v>
      </c>
      <c r="Y609" s="1235" t="s">
        <v>5319</v>
      </c>
      <c r="Z609" s="1120" t="s">
        <v>6085</v>
      </c>
      <c r="AA609" s="1169">
        <v>46454</v>
      </c>
      <c r="AB609" s="605">
        <v>45538</v>
      </c>
      <c r="AC609" s="1111" t="s">
        <v>4163</v>
      </c>
      <c r="AD609" s="1114">
        <v>45168</v>
      </c>
    </row>
    <row r="610" spans="1:30" ht="15.75" customHeight="1">
      <c r="A610" s="1106" t="s">
        <v>10</v>
      </c>
      <c r="B610" s="1106" t="s">
        <v>11</v>
      </c>
      <c r="C610" s="1106" t="s">
        <v>123</v>
      </c>
      <c r="D610" s="1106" t="s">
        <v>2267</v>
      </c>
      <c r="E610" s="1106" t="s">
        <v>123</v>
      </c>
      <c r="F610" s="1107" t="str">
        <f t="array" ref="F610">IFERROR(INDEX(UIID!$K$2:$K1725, MATCH(CONCATENATE(B610,D610,G610,J610), UIID!$B$2:$B1725&amp;UIID!$D$2:$D1725&amp;UIID!$G$2:$G1725&amp;UIID!$H$2:$H1725, 0),), "Not Found")</f>
        <v>0722-0095</v>
      </c>
      <c r="G610" s="1106" t="s">
        <v>1766</v>
      </c>
      <c r="H610" s="1120"/>
      <c r="I610" s="1120" t="s">
        <v>6076</v>
      </c>
      <c r="J610" s="1106" t="s">
        <v>2268</v>
      </c>
      <c r="K610" s="1106">
        <v>10.632855179097399</v>
      </c>
      <c r="L610" s="1106">
        <v>123.76546660696</v>
      </c>
      <c r="M610" s="1106" t="s">
        <v>1768</v>
      </c>
      <c r="N610" s="1120" t="s">
        <v>5803</v>
      </c>
      <c r="O610" s="1106" t="s">
        <v>15</v>
      </c>
      <c r="P610" s="1106" t="s">
        <v>16</v>
      </c>
      <c r="Q610" s="1140" t="s">
        <v>10389</v>
      </c>
      <c r="R610" s="1106" t="s">
        <v>125</v>
      </c>
      <c r="S610" s="1120" t="s">
        <v>3030</v>
      </c>
      <c r="T610" s="1106" t="s">
        <v>4164</v>
      </c>
      <c r="U610" s="1120" t="s">
        <v>506</v>
      </c>
      <c r="V610" s="1120" t="s">
        <v>6618</v>
      </c>
      <c r="W610" s="1116">
        <v>45168</v>
      </c>
      <c r="X610" s="1116">
        <v>46734</v>
      </c>
      <c r="Y610" s="1120" t="s">
        <v>6078</v>
      </c>
      <c r="Z610" s="1120" t="s">
        <v>6619</v>
      </c>
      <c r="AA610" s="1169">
        <v>46835</v>
      </c>
      <c r="AB610" s="605">
        <v>45539</v>
      </c>
      <c r="AC610" s="1111" t="s">
        <v>4163</v>
      </c>
      <c r="AD610" s="1223"/>
    </row>
    <row r="611" spans="1:30" ht="15.75" customHeight="1">
      <c r="A611" s="1106" t="s">
        <v>10</v>
      </c>
      <c r="B611" s="1106" t="s">
        <v>11</v>
      </c>
      <c r="C611" s="1106" t="s">
        <v>123</v>
      </c>
      <c r="D611" s="1106" t="s">
        <v>2267</v>
      </c>
      <c r="E611" s="1106" t="s">
        <v>123</v>
      </c>
      <c r="F611" s="1107" t="str">
        <f t="array" ref="F611">IFERROR(INDEX(UIID!$K$2:$K1725, MATCH(CONCATENATE(B611,D611,G611,J611), UIID!$B$2:$B1725&amp;UIID!$D$2:$D1725&amp;UIID!$G$2:$G1725&amp;UIID!$H$2:$H1725, 0),), "Not Found")</f>
        <v>0722-0095</v>
      </c>
      <c r="G611" s="1106" t="s">
        <v>1766</v>
      </c>
      <c r="H611" s="1120"/>
      <c r="I611" s="1120" t="s">
        <v>6076</v>
      </c>
      <c r="J611" s="1106" t="s">
        <v>2268</v>
      </c>
      <c r="K611" s="1120">
        <v>10.632855179097399</v>
      </c>
      <c r="L611" s="1120">
        <v>123.76546660696</v>
      </c>
      <c r="M611" s="1106" t="s">
        <v>1768</v>
      </c>
      <c r="N611" s="1120" t="s">
        <v>5803</v>
      </c>
      <c r="O611" s="1106" t="s">
        <v>15</v>
      </c>
      <c r="P611" s="1106" t="s">
        <v>16</v>
      </c>
      <c r="Q611" s="1140" t="s">
        <v>10389</v>
      </c>
      <c r="R611" s="1106" t="s">
        <v>125</v>
      </c>
      <c r="S611" s="1120" t="s">
        <v>1849</v>
      </c>
      <c r="T611" s="1106" t="s">
        <v>4164</v>
      </c>
      <c r="U611" s="1120" t="s">
        <v>6620</v>
      </c>
      <c r="V611" s="1120" t="s">
        <v>6621</v>
      </c>
      <c r="W611" s="1116">
        <v>45168</v>
      </c>
      <c r="X611" s="1116">
        <v>46736</v>
      </c>
      <c r="Y611" s="1120" t="s">
        <v>6078</v>
      </c>
      <c r="Z611" s="1120" t="s">
        <v>6622</v>
      </c>
      <c r="AA611" s="1169">
        <v>46694</v>
      </c>
      <c r="AB611" s="605">
        <v>45539</v>
      </c>
      <c r="AC611" s="1111" t="s">
        <v>4163</v>
      </c>
      <c r="AD611" s="1223"/>
    </row>
    <row r="612" spans="1:30" ht="15.75" customHeight="1">
      <c r="A612" s="1106" t="s">
        <v>10</v>
      </c>
      <c r="B612" s="1106" t="s">
        <v>11</v>
      </c>
      <c r="C612" s="1106" t="s">
        <v>123</v>
      </c>
      <c r="D612" s="1106" t="s">
        <v>2267</v>
      </c>
      <c r="E612" s="1106" t="s">
        <v>123</v>
      </c>
      <c r="F612" s="1107" t="str">
        <f t="array" ref="F612">IFERROR(INDEX(UIID!$K$2:$K1725, MATCH(CONCATENATE(B612,D612,G612,J612), UIID!$B$2:$B1725&amp;UIID!$D$2:$D1725&amp;UIID!$G$2:$G1725&amp;UIID!$H$2:$H1725, 0),), "Not Found")</f>
        <v>0722-0095</v>
      </c>
      <c r="G612" s="1106" t="s">
        <v>1766</v>
      </c>
      <c r="H612" s="1120"/>
      <c r="I612" s="1120" t="s">
        <v>6076</v>
      </c>
      <c r="J612" s="1106" t="s">
        <v>2268</v>
      </c>
      <c r="K612" s="1120">
        <v>10.632855179097399</v>
      </c>
      <c r="L612" s="1120">
        <v>123.76546660696</v>
      </c>
      <c r="M612" s="1106" t="s">
        <v>1768</v>
      </c>
      <c r="N612" s="1120" t="s">
        <v>5803</v>
      </c>
      <c r="O612" s="1106" t="s">
        <v>15</v>
      </c>
      <c r="P612" s="1106" t="s">
        <v>16</v>
      </c>
      <c r="Q612" s="1140" t="s">
        <v>10389</v>
      </c>
      <c r="R612" s="1106" t="s">
        <v>84</v>
      </c>
      <c r="S612" s="1120" t="s">
        <v>170</v>
      </c>
      <c r="T612" s="1106" t="s">
        <v>4213</v>
      </c>
      <c r="U612" s="1120" t="s">
        <v>2271</v>
      </c>
      <c r="V612" s="1120" t="s">
        <v>6623</v>
      </c>
      <c r="W612" s="1116">
        <v>45168</v>
      </c>
      <c r="X612" s="1116">
        <v>46624</v>
      </c>
      <c r="Y612" s="1120" t="s">
        <v>6624</v>
      </c>
      <c r="Z612" s="1120" t="s">
        <v>6625</v>
      </c>
      <c r="AA612" s="1120" t="s">
        <v>6626</v>
      </c>
      <c r="AB612" s="605">
        <v>45539</v>
      </c>
      <c r="AC612" s="1111" t="s">
        <v>4163</v>
      </c>
      <c r="AD612" s="1223"/>
    </row>
    <row r="613" spans="1:30" ht="15.75" customHeight="1">
      <c r="A613" s="1106" t="s">
        <v>10</v>
      </c>
      <c r="B613" s="1133" t="s">
        <v>11</v>
      </c>
      <c r="C613" s="1133" t="s">
        <v>123</v>
      </c>
      <c r="D613" s="1133" t="s">
        <v>2267</v>
      </c>
      <c r="E613" s="1133" t="s">
        <v>123</v>
      </c>
      <c r="F613" s="1107" t="str">
        <f t="array" ref="F613">IFERROR(INDEX(UIID!$K$2:$K1725, MATCH(CONCATENATE(B613,D613,G613,J613), UIID!$B$2:$B1725&amp;UIID!$D$2:$D1725&amp;UIID!$G$2:$G1725&amp;UIID!$H$2:$H1725, 0),), "Not Found")</f>
        <v>0722-0095</v>
      </c>
      <c r="G613" s="1133" t="s">
        <v>1766</v>
      </c>
      <c r="H613" s="1132"/>
      <c r="I613" s="1132" t="s">
        <v>6076</v>
      </c>
      <c r="J613" s="1133" t="s">
        <v>2268</v>
      </c>
      <c r="K613" s="1132">
        <v>10.632855179097399</v>
      </c>
      <c r="L613" s="1132">
        <v>123.76546660696</v>
      </c>
      <c r="M613" s="1133" t="s">
        <v>1768</v>
      </c>
      <c r="N613" s="1132" t="s">
        <v>5803</v>
      </c>
      <c r="O613" s="1133" t="s">
        <v>15</v>
      </c>
      <c r="P613" s="1133" t="s">
        <v>16</v>
      </c>
      <c r="Q613" s="1140" t="s">
        <v>10389</v>
      </c>
      <c r="R613" s="1133" t="s">
        <v>84</v>
      </c>
      <c r="S613" s="1132" t="s">
        <v>167</v>
      </c>
      <c r="T613" s="1133" t="s">
        <v>4164</v>
      </c>
      <c r="U613" s="1132" t="s">
        <v>2271</v>
      </c>
      <c r="V613" s="1132" t="s">
        <v>6627</v>
      </c>
      <c r="W613" s="1134">
        <v>45168</v>
      </c>
      <c r="X613" s="1116">
        <v>46624</v>
      </c>
      <c r="Y613" s="1132" t="s">
        <v>6624</v>
      </c>
      <c r="Z613" s="1132" t="s">
        <v>6625</v>
      </c>
      <c r="AA613" s="1132" t="s">
        <v>6626</v>
      </c>
      <c r="AB613" s="605">
        <v>45539</v>
      </c>
      <c r="AC613" s="1111" t="s">
        <v>4163</v>
      </c>
      <c r="AD613" s="1223"/>
    </row>
    <row r="614" spans="1:30" ht="15.75" hidden="1" customHeight="1">
      <c r="A614" s="1106" t="s">
        <v>10</v>
      </c>
      <c r="B614" s="1120" t="s">
        <v>11</v>
      </c>
      <c r="C614" s="1120" t="s">
        <v>28</v>
      </c>
      <c r="D614" s="1106" t="s">
        <v>977</v>
      </c>
      <c r="E614" s="1106" t="s">
        <v>28</v>
      </c>
      <c r="F614" s="1107" t="str">
        <f t="array" ref="F614">IFERROR(INDEX(UIID!$K$2:$K1725, MATCH(CONCATENATE(B614,D614,G614,J614), UIID!$B$2:$B1725&amp;UIID!$D$2:$D1725&amp;UIID!$G$2:$G1725&amp;UIID!$H$2:$H1725, 0),), "Not Found")</f>
        <v>0722-0019</v>
      </c>
      <c r="G614" s="1120" t="s">
        <v>1042</v>
      </c>
      <c r="H614" s="1120"/>
      <c r="I614" s="1106" t="s">
        <v>5437</v>
      </c>
      <c r="J614" s="1120" t="s">
        <v>1043</v>
      </c>
      <c r="K614" s="1120">
        <v>10.2422186929366</v>
      </c>
      <c r="L614" s="1120">
        <v>123.80532599007</v>
      </c>
      <c r="M614" s="1120" t="s">
        <v>6057</v>
      </c>
      <c r="N614" s="1120" t="s">
        <v>6058</v>
      </c>
      <c r="O614" s="1106" t="s">
        <v>113</v>
      </c>
      <c r="P614" s="1106" t="s">
        <v>2229</v>
      </c>
      <c r="Q614" s="1140" t="s">
        <v>10389</v>
      </c>
      <c r="R614" s="1106" t="s">
        <v>87</v>
      </c>
      <c r="S614" s="1120" t="s">
        <v>737</v>
      </c>
      <c r="T614" s="313" t="s">
        <v>4164</v>
      </c>
      <c r="U614" s="1120" t="s">
        <v>165</v>
      </c>
      <c r="V614" s="1120" t="s">
        <v>6628</v>
      </c>
      <c r="W614" s="1116">
        <v>45208</v>
      </c>
      <c r="X614" s="1116">
        <v>46842</v>
      </c>
      <c r="Y614" s="1120" t="s">
        <v>6629</v>
      </c>
      <c r="Z614" s="1120" t="s">
        <v>6630</v>
      </c>
      <c r="AA614" s="1120" t="s">
        <v>6631</v>
      </c>
      <c r="AB614" s="610">
        <v>45821</v>
      </c>
      <c r="AC614" s="1111" t="s">
        <v>4163</v>
      </c>
      <c r="AD614" s="1223"/>
    </row>
    <row r="615" spans="1:30" ht="15.75" hidden="1" customHeight="1">
      <c r="A615" s="1106" t="s">
        <v>10</v>
      </c>
      <c r="B615" s="1120" t="s">
        <v>11</v>
      </c>
      <c r="C615" s="1120" t="s">
        <v>28</v>
      </c>
      <c r="D615" s="1106" t="s">
        <v>977</v>
      </c>
      <c r="E615" s="1106" t="s">
        <v>28</v>
      </c>
      <c r="F615" s="1107" t="str">
        <f t="array" ref="F615">IFERROR(INDEX(UIID!$K$2:$K1725, MATCH(CONCATENATE(B615,D615,G615,J615), UIID!$B$2:$B1725&amp;UIID!$D$2:$D1725&amp;UIID!$G$2:$G1725&amp;UIID!$H$2:$H1725, 0),), "Not Found")</f>
        <v>0722-0019</v>
      </c>
      <c r="G615" s="1120" t="s">
        <v>1042</v>
      </c>
      <c r="H615" s="1120"/>
      <c r="I615" s="1106" t="s">
        <v>5437</v>
      </c>
      <c r="J615" s="1120" t="s">
        <v>1043</v>
      </c>
      <c r="K615" s="1120">
        <v>10.2422186929366</v>
      </c>
      <c r="L615" s="1120">
        <v>123.80532599007</v>
      </c>
      <c r="M615" s="1120" t="s">
        <v>6057</v>
      </c>
      <c r="N615" s="1120" t="s">
        <v>6058</v>
      </c>
      <c r="O615" s="1106" t="s">
        <v>113</v>
      </c>
      <c r="P615" s="1106" t="s">
        <v>2229</v>
      </c>
      <c r="Q615" s="1140" t="s">
        <v>10389</v>
      </c>
      <c r="R615" s="1106" t="s">
        <v>84</v>
      </c>
      <c r="S615" s="1120" t="s">
        <v>167</v>
      </c>
      <c r="T615" s="313" t="s">
        <v>4164</v>
      </c>
      <c r="U615" s="1120" t="s">
        <v>94</v>
      </c>
      <c r="V615" s="1120" t="s">
        <v>6632</v>
      </c>
      <c r="W615" s="1116">
        <v>45208</v>
      </c>
      <c r="X615" s="1116">
        <v>46842</v>
      </c>
      <c r="Y615" s="1120" t="s">
        <v>5441</v>
      </c>
      <c r="Z615" s="1120" t="s">
        <v>6633</v>
      </c>
      <c r="AA615" s="1169">
        <v>46719</v>
      </c>
      <c r="AB615" s="610">
        <v>45821</v>
      </c>
      <c r="AC615" s="1111" t="s">
        <v>4163</v>
      </c>
      <c r="AD615" s="1223"/>
    </row>
    <row r="616" spans="1:30" ht="15.75" customHeight="1">
      <c r="A616" s="1106" t="s">
        <v>10</v>
      </c>
      <c r="B616" s="1120" t="s">
        <v>11</v>
      </c>
      <c r="C616" s="1120" t="s">
        <v>50</v>
      </c>
      <c r="D616" s="1106" t="s">
        <v>2158</v>
      </c>
      <c r="E616" s="1106" t="s">
        <v>28</v>
      </c>
      <c r="F616" s="1107" t="str">
        <f t="array" ref="F616">IFERROR(INDEX(UIID!$K$2:$K1725, MATCH(CONCATENATE(B616,D616,G616,J616), UIID!$B$2:$B1725&amp;UIID!$D$2:$D1725&amp;UIID!$G$2:$G1725&amp;UIID!$H$2:$H1725, 0),), "Not Found")</f>
        <v>0722-0182</v>
      </c>
      <c r="G616" s="1120" t="s">
        <v>3557</v>
      </c>
      <c r="H616" s="1120"/>
      <c r="I616" s="1120" t="s">
        <v>6634</v>
      </c>
      <c r="J616" s="1120" t="s">
        <v>3882</v>
      </c>
      <c r="K616" s="1157">
        <v>9.8832678999999999</v>
      </c>
      <c r="L616" s="1157">
        <v>123.604461</v>
      </c>
      <c r="M616" s="1120" t="s">
        <v>6635</v>
      </c>
      <c r="N616" s="1120" t="s">
        <v>6636</v>
      </c>
      <c r="O616" s="1106" t="s">
        <v>15</v>
      </c>
      <c r="P616" s="1106" t="s">
        <v>16</v>
      </c>
      <c r="Q616" s="1120" t="s">
        <v>35</v>
      </c>
      <c r="R616" s="1106" t="s">
        <v>84</v>
      </c>
      <c r="S616" s="1120" t="s">
        <v>85</v>
      </c>
      <c r="T616" s="313" t="s">
        <v>4164</v>
      </c>
      <c r="U616" s="1120" t="s">
        <v>94</v>
      </c>
      <c r="V616" s="1120" t="s">
        <v>6637</v>
      </c>
      <c r="W616" s="1116">
        <v>45225</v>
      </c>
      <c r="X616" s="1116">
        <v>47053</v>
      </c>
      <c r="Y616" s="1120" t="s">
        <v>6638</v>
      </c>
      <c r="Z616" s="1120" t="s">
        <v>6639</v>
      </c>
      <c r="AA616" s="1169">
        <v>46039</v>
      </c>
      <c r="AB616" s="605">
        <v>45768</v>
      </c>
      <c r="AC616" s="1111" t="s">
        <v>4163</v>
      </c>
      <c r="AD616" s="1223"/>
    </row>
    <row r="617" spans="1:30" ht="15.75" hidden="1" customHeight="1">
      <c r="A617" s="1106" t="s">
        <v>10</v>
      </c>
      <c r="B617" s="1133" t="s">
        <v>11</v>
      </c>
      <c r="C617" s="1133" t="s">
        <v>509</v>
      </c>
      <c r="D617" s="1133" t="s">
        <v>1026</v>
      </c>
      <c r="E617" s="1133" t="s">
        <v>28</v>
      </c>
      <c r="F617" s="1107" t="str">
        <f t="array" ref="F617">IFERROR(INDEX(UIID!$K$2:$K1725, MATCH(CONCATENATE(B617,D617,G617,J617), UIID!$B$2:$B1725&amp;UIID!$D$2:$D1725&amp;UIID!$G$2:$G1725&amp;UIID!$H$2:$H1725, 0),), "Not Found")</f>
        <v>0722-0076</v>
      </c>
      <c r="G617" s="1133" t="s">
        <v>1027</v>
      </c>
      <c r="H617" s="1133"/>
      <c r="I617" s="1133" t="s">
        <v>6413</v>
      </c>
      <c r="J617" s="1133" t="s">
        <v>1028</v>
      </c>
      <c r="K617" s="1133">
        <v>11.2537426850758</v>
      </c>
      <c r="L617" s="1133">
        <v>124.00586130968099</v>
      </c>
      <c r="M617" s="1133" t="s">
        <v>1029</v>
      </c>
      <c r="N617" s="1133" t="s">
        <v>5414</v>
      </c>
      <c r="O617" s="1133" t="s">
        <v>113</v>
      </c>
      <c r="P617" s="1106" t="s">
        <v>2229</v>
      </c>
      <c r="Q617" s="1140" t="s">
        <v>10389</v>
      </c>
      <c r="R617" s="1133" t="s">
        <v>84</v>
      </c>
      <c r="S617" s="1132" t="s">
        <v>170</v>
      </c>
      <c r="T617" s="1133" t="s">
        <v>4213</v>
      </c>
      <c r="U617" s="1132" t="s">
        <v>94</v>
      </c>
      <c r="V617" s="1132" t="s">
        <v>6640</v>
      </c>
      <c r="W617" s="1134">
        <v>45236</v>
      </c>
      <c r="X617" s="1116">
        <v>46687</v>
      </c>
      <c r="Y617" s="1132" t="s">
        <v>6641</v>
      </c>
      <c r="Z617" s="1132" t="s">
        <v>6642</v>
      </c>
      <c r="AA617" s="1132" t="s">
        <v>6643</v>
      </c>
      <c r="AB617" s="1236">
        <v>45883</v>
      </c>
      <c r="AC617" s="1111" t="s">
        <v>4163</v>
      </c>
      <c r="AD617" s="1223"/>
    </row>
    <row r="618" spans="1:30" ht="15.75" customHeight="1">
      <c r="A618" s="1106" t="s">
        <v>10</v>
      </c>
      <c r="B618" s="1120" t="s">
        <v>11</v>
      </c>
      <c r="C618" s="1120" t="s">
        <v>28</v>
      </c>
      <c r="D618" s="1106" t="s">
        <v>977</v>
      </c>
      <c r="E618" s="1106" t="s">
        <v>28</v>
      </c>
      <c r="F618" s="1107" t="str">
        <f t="array" ref="F618">IFERROR(INDEX(UIID!$K$2:$K1725, MATCH(CONCATENATE(B618,D618,G618,J618), UIID!$B$2:$B1725&amp;UIID!$D$2:$D1725&amp;UIID!$G$2:$G1725&amp;UIID!$H$2:$H1725, 0),), "Not Found")</f>
        <v>0722-0110</v>
      </c>
      <c r="G618" s="1120" t="s">
        <v>3822</v>
      </c>
      <c r="H618" s="1120"/>
      <c r="I618" s="1120" t="s">
        <v>6020</v>
      </c>
      <c r="J618" s="1120" t="s">
        <v>3826</v>
      </c>
      <c r="K618" s="1120">
        <v>10.2527343367237</v>
      </c>
      <c r="L618" s="1120">
        <v>123.80748066082</v>
      </c>
      <c r="M618" s="1120" t="s">
        <v>6021</v>
      </c>
      <c r="N618" s="1120"/>
      <c r="O618" s="1106" t="s">
        <v>15</v>
      </c>
      <c r="P618" s="1106" t="s">
        <v>16</v>
      </c>
      <c r="Q618" s="1140" t="s">
        <v>10389</v>
      </c>
      <c r="R618" s="1106" t="s">
        <v>117</v>
      </c>
      <c r="S618" s="1120" t="s">
        <v>315</v>
      </c>
      <c r="T618" s="1106" t="s">
        <v>4164</v>
      </c>
      <c r="U618" s="1120" t="s">
        <v>235</v>
      </c>
      <c r="V618" s="1120" t="s">
        <v>6644</v>
      </c>
      <c r="W618" s="1116">
        <v>45202</v>
      </c>
      <c r="X618" s="1116">
        <v>46650</v>
      </c>
      <c r="Y618" s="1120" t="s">
        <v>6023</v>
      </c>
      <c r="Z618" s="1120" t="s">
        <v>6024</v>
      </c>
      <c r="AA618" s="1169">
        <v>46369</v>
      </c>
      <c r="AB618" s="610">
        <v>45855</v>
      </c>
      <c r="AC618" s="1111" t="s">
        <v>4163</v>
      </c>
      <c r="AD618" s="1223"/>
    </row>
    <row r="619" spans="1:30" ht="15.75" hidden="1" customHeight="1">
      <c r="A619" s="1106" t="s">
        <v>10</v>
      </c>
      <c r="B619" s="1120" t="s">
        <v>11</v>
      </c>
      <c r="C619" s="1106" t="s">
        <v>28</v>
      </c>
      <c r="D619" s="1106" t="s">
        <v>13</v>
      </c>
      <c r="E619" s="1106" t="s">
        <v>3756</v>
      </c>
      <c r="F619" s="1107" t="str">
        <f t="array" ref="F619">IFERROR(INDEX(UIID!$K$2:$K1725, MATCH(CONCATENATE(B619,D619,G619,J619), UIID!$B$2:$B1725&amp;UIID!$D$2:$D1725&amp;UIID!$G$2:$G1725&amp;UIID!$H$2:$H1725, 0),), "Not Found")</f>
        <v>0722-0032</v>
      </c>
      <c r="G619" s="1120" t="s">
        <v>3555</v>
      </c>
      <c r="H619" s="1120"/>
      <c r="I619" s="1120" t="s">
        <v>5609</v>
      </c>
      <c r="J619" s="1120" t="s">
        <v>3771</v>
      </c>
      <c r="K619" s="1120">
        <v>10.326306333009599</v>
      </c>
      <c r="L619" s="1120">
        <v>123.906346830495</v>
      </c>
      <c r="M619" s="1120" t="s">
        <v>6645</v>
      </c>
      <c r="N619" s="1120" t="s">
        <v>5610</v>
      </c>
      <c r="O619" s="1106" t="s">
        <v>113</v>
      </c>
      <c r="P619" s="1106" t="s">
        <v>2229</v>
      </c>
      <c r="Q619" s="1120" t="s">
        <v>35</v>
      </c>
      <c r="R619" s="1106" t="s">
        <v>2515</v>
      </c>
      <c r="S619" s="1120" t="s">
        <v>265</v>
      </c>
      <c r="T619" s="1106" t="s">
        <v>4164</v>
      </c>
      <c r="U619" s="1120" t="s">
        <v>5623</v>
      </c>
      <c r="V619" s="1120" t="s">
        <v>6647</v>
      </c>
      <c r="W619" s="1116">
        <v>45252</v>
      </c>
      <c r="X619" s="1116">
        <v>47080</v>
      </c>
      <c r="Y619" s="1120" t="s">
        <v>5682</v>
      </c>
      <c r="Z619" s="1120" t="s">
        <v>6648</v>
      </c>
      <c r="AA619" s="1169">
        <v>46538</v>
      </c>
      <c r="AB619" s="610">
        <v>45877</v>
      </c>
      <c r="AC619" s="1111" t="s">
        <v>4163</v>
      </c>
      <c r="AD619" s="1223"/>
    </row>
    <row r="620" spans="1:30" ht="15.75" customHeight="1">
      <c r="A620" s="1106" t="s">
        <v>10</v>
      </c>
      <c r="B620" s="1106" t="s">
        <v>11</v>
      </c>
      <c r="C620" s="1106" t="s">
        <v>146</v>
      </c>
      <c r="D620" s="1106" t="s">
        <v>668</v>
      </c>
      <c r="E620" s="1106" t="s">
        <v>30</v>
      </c>
      <c r="F620" s="1107" t="str">
        <f t="array" ref="F620">IFERROR(INDEX(UIID!$K$2:$K1725, MATCH(CONCATENATE(B620,D620,G620,J620), UIID!$B$2:$B1725&amp;UIID!$D$2:$D1725&amp;UIID!$G$2:$G1725&amp;UIID!$H$2:$H1725, 0),), "Not Found")</f>
        <v>0722-0161</v>
      </c>
      <c r="G620" s="1106" t="s">
        <v>723</v>
      </c>
      <c r="H620" s="1106"/>
      <c r="I620" s="1106" t="s">
        <v>5226</v>
      </c>
      <c r="J620" s="1106" t="s">
        <v>724</v>
      </c>
      <c r="K620" s="1106">
        <v>7.0687837441584103</v>
      </c>
      <c r="L620" s="1106">
        <v>125.611733694291</v>
      </c>
      <c r="M620" s="1106" t="s">
        <v>727</v>
      </c>
      <c r="N620" s="1106" t="s">
        <v>6116</v>
      </c>
      <c r="O620" s="1106" t="s">
        <v>15</v>
      </c>
      <c r="P620" s="1106" t="s">
        <v>16</v>
      </c>
      <c r="Q620" s="1140" t="s">
        <v>10389</v>
      </c>
      <c r="R620" s="1106" t="s">
        <v>32</v>
      </c>
      <c r="S620" s="1120" t="s">
        <v>43</v>
      </c>
      <c r="T620" s="1106" t="s">
        <v>4164</v>
      </c>
      <c r="U620" s="1120" t="s">
        <v>253</v>
      </c>
      <c r="V620" s="1120" t="s">
        <v>6649</v>
      </c>
      <c r="W620" s="1116">
        <v>45251</v>
      </c>
      <c r="X620" s="1116">
        <v>46748</v>
      </c>
      <c r="Y620" s="1120" t="s">
        <v>6650</v>
      </c>
      <c r="Z620" s="1120" t="s">
        <v>6119</v>
      </c>
      <c r="AA620" s="1169">
        <v>46613</v>
      </c>
      <c r="AB620" s="610">
        <v>45840</v>
      </c>
      <c r="AC620" s="1111" t="s">
        <v>4163</v>
      </c>
      <c r="AD620" s="1223"/>
    </row>
    <row r="621" spans="1:30" ht="15.75" customHeight="1">
      <c r="A621" s="1106" t="s">
        <v>10</v>
      </c>
      <c r="B621" s="1106" t="s">
        <v>11</v>
      </c>
      <c r="C621" s="1106" t="s">
        <v>146</v>
      </c>
      <c r="D621" s="1106" t="s">
        <v>668</v>
      </c>
      <c r="E621" s="1106" t="s">
        <v>30</v>
      </c>
      <c r="F621" s="1107" t="str">
        <f t="array" ref="F621">IFERROR(INDEX(UIID!$K$2:$K1725, MATCH(CONCATENATE(B621,D621,G621,J621), UIID!$B$2:$B1725&amp;UIID!$D$2:$D1725&amp;UIID!$G$2:$G1725&amp;UIID!$H$2:$H1725, 0),), "Not Found")</f>
        <v>0722-0161</v>
      </c>
      <c r="G621" s="1106" t="s">
        <v>723</v>
      </c>
      <c r="H621" s="1106"/>
      <c r="I621" s="1106" t="s">
        <v>5226</v>
      </c>
      <c r="J621" s="1106" t="s">
        <v>724</v>
      </c>
      <c r="K621" s="1120">
        <v>7.0687837441584103</v>
      </c>
      <c r="L621" s="1120">
        <v>125.611733694291</v>
      </c>
      <c r="M621" s="1106" t="s">
        <v>727</v>
      </c>
      <c r="N621" s="1106" t="s">
        <v>6116</v>
      </c>
      <c r="O621" s="1106" t="s">
        <v>15</v>
      </c>
      <c r="P621" s="1106" t="s">
        <v>16</v>
      </c>
      <c r="Q621" s="1140" t="s">
        <v>10389</v>
      </c>
      <c r="R621" s="1106" t="s">
        <v>32</v>
      </c>
      <c r="S621" s="1120" t="s">
        <v>45</v>
      </c>
      <c r="T621" s="1106" t="s">
        <v>4164</v>
      </c>
      <c r="U621" s="1120" t="s">
        <v>1770</v>
      </c>
      <c r="V621" s="1120" t="s">
        <v>6651</v>
      </c>
      <c r="W621" s="1116">
        <v>45251</v>
      </c>
      <c r="X621" s="1116">
        <v>46842</v>
      </c>
      <c r="Y621" s="1120" t="s">
        <v>6650</v>
      </c>
      <c r="Z621" s="1120" t="s">
        <v>6652</v>
      </c>
      <c r="AA621" s="1169">
        <v>45264</v>
      </c>
      <c r="AB621" s="610">
        <v>45840</v>
      </c>
      <c r="AC621" s="1111" t="s">
        <v>4163</v>
      </c>
      <c r="AD621" s="1223"/>
    </row>
    <row r="622" spans="1:30" ht="15.75" customHeight="1">
      <c r="A622" s="1106" t="s">
        <v>10</v>
      </c>
      <c r="B622" s="1106" t="s">
        <v>11</v>
      </c>
      <c r="C622" s="1106" t="s">
        <v>146</v>
      </c>
      <c r="D622" s="1106" t="s">
        <v>668</v>
      </c>
      <c r="E622" s="1106" t="s">
        <v>30</v>
      </c>
      <c r="F622" s="1107" t="str">
        <f t="array" ref="F622">IFERROR(INDEX(UIID!$K$2:$K1725, MATCH(CONCATENATE(B622,D622,G622,J622), UIID!$B$2:$B1725&amp;UIID!$D$2:$D1725&amp;UIID!$G$2:$G1725&amp;UIID!$H$2:$H1725, 0),), "Not Found")</f>
        <v>0722-0161</v>
      </c>
      <c r="G622" s="1106" t="s">
        <v>723</v>
      </c>
      <c r="H622" s="1106"/>
      <c r="I622" s="1106" t="s">
        <v>5226</v>
      </c>
      <c r="J622" s="1106" t="s">
        <v>724</v>
      </c>
      <c r="K622" s="1120">
        <v>7.0687837441584103</v>
      </c>
      <c r="L622" s="1120">
        <v>125.611733694291</v>
      </c>
      <c r="M622" s="1106" t="s">
        <v>727</v>
      </c>
      <c r="N622" s="1106" t="s">
        <v>6116</v>
      </c>
      <c r="O622" s="1106" t="s">
        <v>15</v>
      </c>
      <c r="P622" s="1106" t="s">
        <v>16</v>
      </c>
      <c r="Q622" s="1140" t="s">
        <v>10389</v>
      </c>
      <c r="R622" s="1106" t="s">
        <v>32</v>
      </c>
      <c r="S622" s="1120" t="s">
        <v>1362</v>
      </c>
      <c r="T622" s="1106" t="s">
        <v>4164</v>
      </c>
      <c r="U622" s="1120" t="s">
        <v>91</v>
      </c>
      <c r="V622" s="1120" t="s">
        <v>6654</v>
      </c>
      <c r="W622" s="1116">
        <v>45251</v>
      </c>
      <c r="X622" s="1116">
        <v>46842</v>
      </c>
      <c r="Y622" s="1120" t="s">
        <v>6655</v>
      </c>
      <c r="Z622" s="1120" t="s">
        <v>6656</v>
      </c>
      <c r="AA622" s="1169">
        <v>46008</v>
      </c>
      <c r="AB622" s="610">
        <v>45840</v>
      </c>
      <c r="AC622" s="1111" t="s">
        <v>4163</v>
      </c>
      <c r="AD622" s="1223"/>
    </row>
    <row r="623" spans="1:30" ht="15.75" customHeight="1">
      <c r="A623" s="1106" t="s">
        <v>10</v>
      </c>
      <c r="B623" s="1120" t="s">
        <v>11</v>
      </c>
      <c r="C623" s="1120" t="s">
        <v>509</v>
      </c>
      <c r="D623" s="1106" t="s">
        <v>551</v>
      </c>
      <c r="E623" s="1106" t="s">
        <v>30</v>
      </c>
      <c r="F623" s="1107" t="str">
        <f t="array" ref="F623">IFERROR(INDEX(UIID!$K$2:$K1725, MATCH(CONCATENATE(B623,D623,G623,J623), UIID!$B$2:$B1725&amp;UIID!$D$2:$D1725&amp;UIID!$G$2:$G1725&amp;UIID!$H$2:$H1725, 0),), "Not Found")</f>
        <v>0722-0111</v>
      </c>
      <c r="G623" s="1120" t="s">
        <v>3543</v>
      </c>
      <c r="H623" s="1120"/>
      <c r="I623" s="1120" t="s">
        <v>6332</v>
      </c>
      <c r="J623" s="1184" t="s">
        <v>3827</v>
      </c>
      <c r="K623" s="1120">
        <v>11.049208348225999</v>
      </c>
      <c r="L623" s="1120">
        <v>123.991413936664</v>
      </c>
      <c r="M623" s="1120" t="s">
        <v>6333</v>
      </c>
      <c r="N623" s="1120" t="s">
        <v>6334</v>
      </c>
      <c r="O623" s="1106" t="s">
        <v>15</v>
      </c>
      <c r="P623" s="1106" t="s">
        <v>16</v>
      </c>
      <c r="Q623" s="1140" t="s">
        <v>10389</v>
      </c>
      <c r="R623" s="1106" t="s">
        <v>32</v>
      </c>
      <c r="S623" s="1120" t="s">
        <v>43</v>
      </c>
      <c r="T623" s="1106" t="s">
        <v>4164</v>
      </c>
      <c r="U623" s="1120" t="s">
        <v>253</v>
      </c>
      <c r="V623" s="1120" t="s">
        <v>6657</v>
      </c>
      <c r="W623" s="1116">
        <v>45258</v>
      </c>
      <c r="X623" s="1116">
        <v>46923</v>
      </c>
      <c r="Y623" s="1120" t="s">
        <v>6658</v>
      </c>
      <c r="Z623" s="1120" t="s">
        <v>6659</v>
      </c>
      <c r="AA623" s="1120" t="s">
        <v>6660</v>
      </c>
      <c r="AB623" s="610">
        <v>45861</v>
      </c>
      <c r="AC623" s="1111" t="s">
        <v>4163</v>
      </c>
      <c r="AD623" s="1223"/>
    </row>
    <row r="624" spans="1:30" ht="15.75" customHeight="1">
      <c r="A624" s="1106" t="s">
        <v>10</v>
      </c>
      <c r="B624" s="1120" t="s">
        <v>11</v>
      </c>
      <c r="C624" s="1120" t="s">
        <v>509</v>
      </c>
      <c r="D624" s="1106" t="s">
        <v>551</v>
      </c>
      <c r="E624" s="1106" t="s">
        <v>30</v>
      </c>
      <c r="F624" s="1107" t="str">
        <f t="array" ref="F624">IFERROR(INDEX(UIID!$K$2:$K1725, MATCH(CONCATENATE(B624,D624,G624,J624), UIID!$B$2:$B1725&amp;UIID!$D$2:$D1725&amp;UIID!$G$2:$G1725&amp;UIID!$H$2:$H1725, 0),), "Not Found")</f>
        <v>0722-0111</v>
      </c>
      <c r="G624" s="1120" t="s">
        <v>3543</v>
      </c>
      <c r="H624" s="1120"/>
      <c r="I624" s="1120" t="s">
        <v>6332</v>
      </c>
      <c r="J624" s="1184" t="s">
        <v>3827</v>
      </c>
      <c r="K624" s="1120">
        <v>11.049208348225999</v>
      </c>
      <c r="L624" s="1120">
        <v>123.991413936664</v>
      </c>
      <c r="M624" s="1120" t="s">
        <v>6333</v>
      </c>
      <c r="N624" s="1120" t="s">
        <v>6334</v>
      </c>
      <c r="O624" s="1106" t="s">
        <v>15</v>
      </c>
      <c r="P624" s="1106" t="s">
        <v>16</v>
      </c>
      <c r="Q624" s="1140" t="s">
        <v>10389</v>
      </c>
      <c r="R624" s="1106" t="s">
        <v>104</v>
      </c>
      <c r="S624" s="1120" t="s">
        <v>173</v>
      </c>
      <c r="T624" s="1106" t="s">
        <v>4164</v>
      </c>
      <c r="U624" s="1120" t="s">
        <v>106</v>
      </c>
      <c r="V624" s="1120" t="s">
        <v>6661</v>
      </c>
      <c r="W624" s="1116">
        <v>45258</v>
      </c>
      <c r="X624" s="1116">
        <v>46923</v>
      </c>
      <c r="Y624" s="1120" t="s">
        <v>6662</v>
      </c>
      <c r="Z624" s="1120" t="s">
        <v>6663</v>
      </c>
      <c r="AA624" s="1120" t="s">
        <v>6664</v>
      </c>
      <c r="AB624" s="610">
        <v>45861</v>
      </c>
      <c r="AC624" s="1111" t="s">
        <v>4163</v>
      </c>
      <c r="AD624" s="1223"/>
    </row>
    <row r="625" spans="1:30" ht="15.75" customHeight="1">
      <c r="A625" s="1106" t="s">
        <v>10</v>
      </c>
      <c r="B625" s="1120" t="s">
        <v>11</v>
      </c>
      <c r="C625" s="1120" t="s">
        <v>509</v>
      </c>
      <c r="D625" s="1106" t="s">
        <v>551</v>
      </c>
      <c r="E625" s="1106" t="s">
        <v>30</v>
      </c>
      <c r="F625" s="1107" t="str">
        <f t="array" ref="F625">IFERROR(INDEX(UIID!$K$2:$K1725, MATCH(CONCATENATE(B625,D625,G625,J625), UIID!$B$2:$B1725&amp;UIID!$D$2:$D1725&amp;UIID!$G$2:$G1725&amp;UIID!$H$2:$H1725, 0),), "Not Found")</f>
        <v>0722-0111</v>
      </c>
      <c r="G625" s="1120" t="s">
        <v>3543</v>
      </c>
      <c r="H625" s="1120"/>
      <c r="I625" s="1120" t="s">
        <v>6332</v>
      </c>
      <c r="J625" s="1184" t="s">
        <v>3827</v>
      </c>
      <c r="K625" s="1120">
        <v>11.049208348225999</v>
      </c>
      <c r="L625" s="1120">
        <v>123.991413936664</v>
      </c>
      <c r="M625" s="1120" t="s">
        <v>6333</v>
      </c>
      <c r="N625" s="1120" t="s">
        <v>6334</v>
      </c>
      <c r="O625" s="1106" t="s">
        <v>15</v>
      </c>
      <c r="P625" s="1106" t="s">
        <v>16</v>
      </c>
      <c r="Q625" s="1140" t="s">
        <v>10389</v>
      </c>
      <c r="R625" s="1106" t="s">
        <v>84</v>
      </c>
      <c r="S625" s="1120" t="s">
        <v>167</v>
      </c>
      <c r="T625" s="1106" t="s">
        <v>4164</v>
      </c>
      <c r="U625" s="1120" t="s">
        <v>94</v>
      </c>
      <c r="V625" s="1120" t="s">
        <v>6665</v>
      </c>
      <c r="W625" s="1116">
        <v>45258</v>
      </c>
      <c r="X625" s="1116">
        <v>46923</v>
      </c>
      <c r="Y625" s="1120" t="s">
        <v>6666</v>
      </c>
      <c r="Z625" s="1120" t="s">
        <v>6667</v>
      </c>
      <c r="AA625" s="1120" t="s">
        <v>6668</v>
      </c>
      <c r="AB625" s="610">
        <v>45861</v>
      </c>
      <c r="AC625" s="1111" t="s">
        <v>4163</v>
      </c>
      <c r="AD625" s="1223"/>
    </row>
    <row r="626" spans="1:30" ht="15.75" customHeight="1">
      <c r="A626" s="1106" t="s">
        <v>10</v>
      </c>
      <c r="B626" s="1120" t="s">
        <v>11</v>
      </c>
      <c r="C626" s="1106" t="s">
        <v>28</v>
      </c>
      <c r="D626" s="1106" t="s">
        <v>13</v>
      </c>
      <c r="E626" s="1106" t="s">
        <v>3756</v>
      </c>
      <c r="F626" s="1107" t="str">
        <f t="array" ref="F626">IFERROR(INDEX(UIID!$K$2:$K1725, MATCH(CONCATENATE(B626,D626,G626,J626), UIID!$B$2:$B1725&amp;UIID!$D$2:$D1725&amp;UIID!$G$2:$G1725&amp;UIID!$H$2:$H1725, 0),), "Not Found")</f>
        <v>0722-0177</v>
      </c>
      <c r="G626" s="1120" t="s">
        <v>3464</v>
      </c>
      <c r="H626" s="1120"/>
      <c r="I626" s="1120" t="s">
        <v>6104</v>
      </c>
      <c r="J626" s="1120" t="s">
        <v>3870</v>
      </c>
      <c r="K626" s="1120">
        <v>10.2948515999362</v>
      </c>
      <c r="L626" s="1120">
        <v>123.884745207818</v>
      </c>
      <c r="M626" s="1120" t="s">
        <v>6105</v>
      </c>
      <c r="N626" s="1120" t="s">
        <v>6106</v>
      </c>
      <c r="O626" s="1106" t="s">
        <v>15</v>
      </c>
      <c r="P626" s="1106" t="s">
        <v>16</v>
      </c>
      <c r="Q626" s="1140" t="s">
        <v>10389</v>
      </c>
      <c r="R626" s="1106" t="s">
        <v>32</v>
      </c>
      <c r="S626" s="1120" t="s">
        <v>43</v>
      </c>
      <c r="T626" s="1106" t="s">
        <v>4164</v>
      </c>
      <c r="U626" s="1120" t="s">
        <v>6669</v>
      </c>
      <c r="V626" s="1120" t="s">
        <v>6670</v>
      </c>
      <c r="W626" s="1116">
        <v>45259</v>
      </c>
      <c r="X626" s="1116">
        <v>47052</v>
      </c>
      <c r="Y626" s="1120" t="s">
        <v>6108</v>
      </c>
      <c r="Z626" s="1120" t="s">
        <v>6109</v>
      </c>
      <c r="AA626" s="1169">
        <v>46447</v>
      </c>
      <c r="AB626" s="605">
        <v>45770</v>
      </c>
      <c r="AC626" s="1111" t="s">
        <v>4163</v>
      </c>
      <c r="AD626" s="1223"/>
    </row>
    <row r="627" spans="1:30" ht="15.75" customHeight="1">
      <c r="A627" s="1106" t="s">
        <v>10</v>
      </c>
      <c r="B627" s="1120" t="s">
        <v>11</v>
      </c>
      <c r="C627" s="1120" t="s">
        <v>123</v>
      </c>
      <c r="D627" s="1106" t="s">
        <v>1881</v>
      </c>
      <c r="E627" s="1106" t="s">
        <v>50</v>
      </c>
      <c r="F627" s="1107" t="str">
        <f t="array" ref="F627">IFERROR(INDEX(UIID!$K$2:$K1725, MATCH(CONCATENATE(B627,D627,G627,J627), UIID!$B$2:$B1725&amp;UIID!$D$2:$D1725&amp;UIID!$G$2:$G1725&amp;UIID!$H$2:$H1725, 0),), "Not Found")</f>
        <v>0722-0180</v>
      </c>
      <c r="G627" s="1184" t="s">
        <v>3658</v>
      </c>
      <c r="H627" s="1120" t="s">
        <v>6671</v>
      </c>
      <c r="I627" s="1120" t="s">
        <v>6672</v>
      </c>
      <c r="J627" s="1184" t="s">
        <v>3877</v>
      </c>
      <c r="K627" s="1120">
        <v>10.116579902855101</v>
      </c>
      <c r="L627" s="1120">
        <v>123.503549323158</v>
      </c>
      <c r="M627" s="1120" t="s">
        <v>6673</v>
      </c>
      <c r="N627" s="1120" t="s">
        <v>6674</v>
      </c>
      <c r="O627" s="1106" t="s">
        <v>15</v>
      </c>
      <c r="P627" s="1106" t="s">
        <v>16</v>
      </c>
      <c r="Q627" s="1120" t="s">
        <v>35</v>
      </c>
      <c r="R627" s="1106" t="s">
        <v>84</v>
      </c>
      <c r="S627" s="1120" t="s">
        <v>93</v>
      </c>
      <c r="T627" s="1106" t="s">
        <v>4213</v>
      </c>
      <c r="U627" s="1120" t="s">
        <v>94</v>
      </c>
      <c r="V627" s="1120" t="s">
        <v>6675</v>
      </c>
      <c r="W627" s="1116">
        <v>45261</v>
      </c>
      <c r="X627" s="1116">
        <v>45264</v>
      </c>
      <c r="Y627" s="1120" t="s">
        <v>6676</v>
      </c>
      <c r="Z627" s="1120" t="s">
        <v>6677</v>
      </c>
      <c r="AA627" s="1120" t="s">
        <v>6678</v>
      </c>
      <c r="AB627" s="610">
        <v>45842</v>
      </c>
      <c r="AC627" s="1111" t="s">
        <v>4163</v>
      </c>
      <c r="AD627" s="1223"/>
    </row>
    <row r="628" spans="1:30" ht="15.75" customHeight="1">
      <c r="A628" s="1106" t="s">
        <v>10</v>
      </c>
      <c r="B628" s="1106" t="s">
        <v>11</v>
      </c>
      <c r="C628" s="1106" t="s">
        <v>28</v>
      </c>
      <c r="D628" s="1106" t="s">
        <v>13</v>
      </c>
      <c r="E628" s="1106" t="s">
        <v>3756</v>
      </c>
      <c r="F628" s="1107" t="str">
        <f t="array" ref="F628">IFERROR(INDEX(UIID!$K$2:$K1725, MATCH(CONCATENATE(B628,D628,G628,J628), UIID!$B$2:$B1725&amp;UIID!$D$2:$D1725&amp;UIID!$G$2:$G1725&amp;UIID!$H$2:$H1725, 0),), "Not Found")</f>
        <v>Not Found</v>
      </c>
      <c r="G628" s="1106" t="s">
        <v>517</v>
      </c>
      <c r="H628" s="1106"/>
      <c r="I628" s="1106" t="s">
        <v>6679</v>
      </c>
      <c r="J628" s="1106" t="s">
        <v>3862</v>
      </c>
      <c r="K628" s="1106">
        <v>10.323894247831401</v>
      </c>
      <c r="L628" s="1106">
        <v>123.90729105014699</v>
      </c>
      <c r="M628" s="1106" t="s">
        <v>519</v>
      </c>
      <c r="N628" s="1106" t="s">
        <v>6680</v>
      </c>
      <c r="O628" s="1106" t="s">
        <v>15</v>
      </c>
      <c r="P628" s="1106" t="s">
        <v>16</v>
      </c>
      <c r="Q628" s="1140" t="s">
        <v>10389</v>
      </c>
      <c r="R628" s="1106" t="s">
        <v>32</v>
      </c>
      <c r="S628" s="1120" t="s">
        <v>43</v>
      </c>
      <c r="T628" s="1106" t="s">
        <v>4164</v>
      </c>
      <c r="U628" s="1120" t="s">
        <v>253</v>
      </c>
      <c r="V628" s="1120" t="s">
        <v>6681</v>
      </c>
      <c r="W628" s="1116">
        <v>45272</v>
      </c>
      <c r="X628" s="1116">
        <v>46972</v>
      </c>
      <c r="Y628" s="1120" t="s">
        <v>6682</v>
      </c>
      <c r="Z628" s="1120" t="s">
        <v>6683</v>
      </c>
      <c r="AA628" s="1120" t="s">
        <v>6684</v>
      </c>
      <c r="AB628" s="610">
        <v>45891</v>
      </c>
      <c r="AC628" s="1111" t="s">
        <v>4163</v>
      </c>
      <c r="AD628" s="1223"/>
    </row>
    <row r="629" spans="1:30" ht="15.75" customHeight="1">
      <c r="A629" s="1106" t="s">
        <v>10</v>
      </c>
      <c r="B629" s="1106" t="s">
        <v>11</v>
      </c>
      <c r="C629" s="1106" t="s">
        <v>28</v>
      </c>
      <c r="D629" s="1106" t="s">
        <v>13</v>
      </c>
      <c r="E629" s="1106" t="s">
        <v>3756</v>
      </c>
      <c r="F629" s="1107" t="str">
        <f t="array" ref="F629">IFERROR(INDEX(UIID!$K$2:$K1725, MATCH(CONCATENATE(B629,D629,G629,J629), UIID!$B$2:$B1725&amp;UIID!$D$2:$D1725&amp;UIID!$G$2:$G1725&amp;UIID!$H$2:$H1725, 0),), "Not Found")</f>
        <v>Not Found</v>
      </c>
      <c r="G629" s="1106" t="s">
        <v>517</v>
      </c>
      <c r="H629" s="1106"/>
      <c r="I629" s="1106" t="s">
        <v>6679</v>
      </c>
      <c r="J629" s="1106" t="s">
        <v>3862</v>
      </c>
      <c r="K629" s="1120">
        <v>10.323894247831401</v>
      </c>
      <c r="L629" s="1120">
        <v>123.90729105014699</v>
      </c>
      <c r="M629" s="1106" t="s">
        <v>519</v>
      </c>
      <c r="N629" s="1106" t="s">
        <v>6680</v>
      </c>
      <c r="O629" s="1106" t="s">
        <v>15</v>
      </c>
      <c r="P629" s="1106" t="s">
        <v>16</v>
      </c>
      <c r="Q629" s="1140" t="s">
        <v>10389</v>
      </c>
      <c r="R629" s="1106" t="s">
        <v>32</v>
      </c>
      <c r="S629" s="1120" t="s">
        <v>45</v>
      </c>
      <c r="T629" s="1106" t="s">
        <v>4164</v>
      </c>
      <c r="U629" s="1120" t="s">
        <v>1770</v>
      </c>
      <c r="V629" s="1120" t="s">
        <v>6685</v>
      </c>
      <c r="W629" s="1116">
        <v>45272</v>
      </c>
      <c r="X629" s="1116">
        <v>46972</v>
      </c>
      <c r="Y629" s="1120" t="s">
        <v>6682</v>
      </c>
      <c r="Z629" s="1120" t="s">
        <v>6686</v>
      </c>
      <c r="AA629" s="1120" t="s">
        <v>6687</v>
      </c>
      <c r="AB629" s="610">
        <v>45891</v>
      </c>
      <c r="AC629" s="1111" t="s">
        <v>4163</v>
      </c>
      <c r="AD629" s="1223"/>
    </row>
    <row r="630" spans="1:30" ht="15.75" customHeight="1">
      <c r="A630" s="1106" t="s">
        <v>10</v>
      </c>
      <c r="B630" s="1106" t="s">
        <v>11</v>
      </c>
      <c r="C630" s="1106" t="s">
        <v>28</v>
      </c>
      <c r="D630" s="1106" t="s">
        <v>13</v>
      </c>
      <c r="E630" s="1106" t="s">
        <v>3756</v>
      </c>
      <c r="F630" s="1107" t="str">
        <f t="array" ref="F630">IFERROR(INDEX(UIID!$K$2:$K1725, MATCH(CONCATENATE(B630,D630,G630,J630), UIID!$B$2:$B1725&amp;UIID!$D$2:$D1725&amp;UIID!$G$2:$G1725&amp;UIID!$H$2:$H1725, 0),), "Not Found")</f>
        <v>Not Found</v>
      </c>
      <c r="G630" s="1106" t="s">
        <v>517</v>
      </c>
      <c r="H630" s="1106"/>
      <c r="I630" s="1106" t="s">
        <v>6679</v>
      </c>
      <c r="J630" s="1106" t="s">
        <v>3862</v>
      </c>
      <c r="K630" s="1120">
        <v>10.323894247831401</v>
      </c>
      <c r="L630" s="1120">
        <v>123.90729105014699</v>
      </c>
      <c r="M630" s="1106" t="s">
        <v>519</v>
      </c>
      <c r="N630" s="1106" t="s">
        <v>6680</v>
      </c>
      <c r="O630" s="1106" t="s">
        <v>15</v>
      </c>
      <c r="P630" s="1106" t="s">
        <v>16</v>
      </c>
      <c r="Q630" s="1140" t="s">
        <v>10389</v>
      </c>
      <c r="R630" s="1106" t="s">
        <v>32</v>
      </c>
      <c r="S630" s="1120" t="s">
        <v>422</v>
      </c>
      <c r="T630" s="1106" t="s">
        <v>4164</v>
      </c>
      <c r="U630" s="1120" t="s">
        <v>78</v>
      </c>
      <c r="V630" s="1120" t="s">
        <v>6688</v>
      </c>
      <c r="W630" s="1116">
        <v>45272</v>
      </c>
      <c r="X630" s="1116">
        <v>46972</v>
      </c>
      <c r="Y630" s="1120" t="s">
        <v>6689</v>
      </c>
      <c r="Z630" s="1120" t="s">
        <v>6690</v>
      </c>
      <c r="AA630" s="1120" t="s">
        <v>6691</v>
      </c>
      <c r="AB630" s="610">
        <v>45891</v>
      </c>
      <c r="AC630" s="1111" t="s">
        <v>4163</v>
      </c>
      <c r="AD630" s="1223"/>
    </row>
    <row r="631" spans="1:30" ht="15.75" customHeight="1">
      <c r="A631" s="1106" t="s">
        <v>10</v>
      </c>
      <c r="B631" s="1106" t="s">
        <v>11</v>
      </c>
      <c r="C631" s="1106" t="s">
        <v>28</v>
      </c>
      <c r="D631" s="1106" t="s">
        <v>13</v>
      </c>
      <c r="E631" s="1106" t="s">
        <v>3756</v>
      </c>
      <c r="F631" s="1107" t="str">
        <f t="array" ref="F631">IFERROR(INDEX(UIID!$K$2:$K1725, MATCH(CONCATENATE(B631,D631,G631,J631), UIID!$B$2:$B1725&amp;UIID!$D$2:$D1725&amp;UIID!$G$2:$G1725&amp;UIID!$H$2:$H1725, 0),), "Not Found")</f>
        <v>Not Found</v>
      </c>
      <c r="G631" s="1106" t="s">
        <v>517</v>
      </c>
      <c r="H631" s="1106"/>
      <c r="I631" s="1106" t="s">
        <v>6679</v>
      </c>
      <c r="J631" s="1106" t="s">
        <v>3862</v>
      </c>
      <c r="K631" s="1120">
        <v>10.323894247831401</v>
      </c>
      <c r="L631" s="1120">
        <v>123.90729105014699</v>
      </c>
      <c r="M631" s="1106" t="s">
        <v>519</v>
      </c>
      <c r="N631" s="1106" t="s">
        <v>6680</v>
      </c>
      <c r="O631" s="1106" t="s">
        <v>15</v>
      </c>
      <c r="P631" s="1106" t="s">
        <v>16</v>
      </c>
      <c r="Q631" s="1140" t="s">
        <v>10389</v>
      </c>
      <c r="R631" s="1106" t="s">
        <v>32</v>
      </c>
      <c r="S631" s="1120" t="s">
        <v>1362</v>
      </c>
      <c r="T631" s="1106" t="s">
        <v>4164</v>
      </c>
      <c r="U631" s="1120" t="s">
        <v>91</v>
      </c>
      <c r="V631" s="1120" t="s">
        <v>6692</v>
      </c>
      <c r="W631" s="1116">
        <v>45272</v>
      </c>
      <c r="X631" s="1116">
        <v>46972</v>
      </c>
      <c r="Y631" s="1120" t="s">
        <v>6693</v>
      </c>
      <c r="Z631" s="1120" t="s">
        <v>6694</v>
      </c>
      <c r="AA631" s="1120" t="s">
        <v>6695</v>
      </c>
      <c r="AB631" s="610">
        <v>45891</v>
      </c>
      <c r="AC631" s="1111" t="s">
        <v>4163</v>
      </c>
      <c r="AD631" s="1223"/>
    </row>
    <row r="632" spans="1:30" ht="15.75" customHeight="1">
      <c r="A632" s="1106" t="s">
        <v>10</v>
      </c>
      <c r="B632" s="1106" t="s">
        <v>11</v>
      </c>
      <c r="C632" s="1106" t="s">
        <v>28</v>
      </c>
      <c r="D632" s="1106" t="s">
        <v>13</v>
      </c>
      <c r="E632" s="1106" t="s">
        <v>3756</v>
      </c>
      <c r="F632" s="1107" t="str">
        <f t="array" ref="F632">IFERROR(INDEX(UIID!$K$2:$K1725, MATCH(CONCATENATE(B632,D632,G632,J632), UIID!$B$2:$B1725&amp;UIID!$D$2:$D1725&amp;UIID!$G$2:$G1725&amp;UIID!$H$2:$H1725, 0),), "Not Found")</f>
        <v>0722-0077</v>
      </c>
      <c r="G632" s="1106" t="s">
        <v>1766</v>
      </c>
      <c r="H632" s="1106"/>
      <c r="I632" s="1106" t="s">
        <v>6076</v>
      </c>
      <c r="J632" s="1106" t="s">
        <v>3795</v>
      </c>
      <c r="K632" s="1106">
        <v>10.3244329810623</v>
      </c>
      <c r="L632" s="1106">
        <v>123.890733776613</v>
      </c>
      <c r="M632" s="1106" t="s">
        <v>5827</v>
      </c>
      <c r="N632" s="1106" t="s">
        <v>6696</v>
      </c>
      <c r="O632" s="1106" t="s">
        <v>15</v>
      </c>
      <c r="P632" s="1106" t="s">
        <v>16</v>
      </c>
      <c r="Q632" s="1106" t="s">
        <v>35</v>
      </c>
      <c r="R632" s="1106" t="s">
        <v>87</v>
      </c>
      <c r="S632" s="1120" t="s">
        <v>434</v>
      </c>
      <c r="T632" s="1106" t="s">
        <v>4164</v>
      </c>
      <c r="U632" s="1120" t="s">
        <v>1139</v>
      </c>
      <c r="V632" s="1120" t="s">
        <v>6697</v>
      </c>
      <c r="W632" s="1116">
        <v>45273</v>
      </c>
      <c r="X632" s="1116">
        <v>47101</v>
      </c>
      <c r="Y632" s="1120" t="s">
        <v>6698</v>
      </c>
      <c r="Z632" s="1120" t="s">
        <v>6699</v>
      </c>
      <c r="AA632" s="1169">
        <v>46440</v>
      </c>
      <c r="AB632" s="610">
        <v>45840</v>
      </c>
      <c r="AC632" s="1111" t="s">
        <v>4163</v>
      </c>
      <c r="AD632" s="1223"/>
    </row>
    <row r="633" spans="1:30" ht="15.75" customHeight="1">
      <c r="A633" s="1106" t="s">
        <v>10</v>
      </c>
      <c r="B633" s="1106" t="s">
        <v>11</v>
      </c>
      <c r="C633" s="1106" t="s">
        <v>28</v>
      </c>
      <c r="D633" s="1106" t="s">
        <v>1594</v>
      </c>
      <c r="E633" s="1106" t="s">
        <v>50</v>
      </c>
      <c r="F633" s="1107" t="str">
        <f t="array" ref="F633">IFERROR(INDEX(UIID!$K$2:$K1725, MATCH(CONCATENATE(B633,D633,G633,J633), UIID!$B$2:$B1725&amp;UIID!$D$2:$D1725&amp;UIID!$G$2:$G1725&amp;UIID!$H$2:$H1725, 0),), "Not Found")</f>
        <v>0722-0085</v>
      </c>
      <c r="G633" s="1106" t="s">
        <v>1595</v>
      </c>
      <c r="H633" s="1106"/>
      <c r="I633" s="1106" t="s">
        <v>5590</v>
      </c>
      <c r="J633" s="1106" t="s">
        <v>1596</v>
      </c>
      <c r="K633" s="1106">
        <v>10.1308019522402</v>
      </c>
      <c r="L633" s="1106">
        <v>123.687453594323</v>
      </c>
      <c r="M633" s="1106">
        <v>9955518689</v>
      </c>
      <c r="N633" s="1106" t="s">
        <v>6700</v>
      </c>
      <c r="O633" s="1106" t="s">
        <v>15</v>
      </c>
      <c r="P633" s="1106" t="s">
        <v>16</v>
      </c>
      <c r="Q633" s="1140" t="s">
        <v>10389</v>
      </c>
      <c r="R633" s="1106" t="s">
        <v>107</v>
      </c>
      <c r="S633" s="1120" t="s">
        <v>1608</v>
      </c>
      <c r="T633" s="1106" t="s">
        <v>4164</v>
      </c>
      <c r="U633" s="1120" t="s">
        <v>1601</v>
      </c>
      <c r="V633" s="1120" t="s">
        <v>6701</v>
      </c>
      <c r="W633" s="1116">
        <v>45274</v>
      </c>
      <c r="X633" s="1116">
        <v>46847</v>
      </c>
      <c r="Y633" s="1120" t="s">
        <v>6702</v>
      </c>
      <c r="Z633" s="1120" t="s">
        <v>6703</v>
      </c>
      <c r="AA633" s="1169">
        <v>46167</v>
      </c>
      <c r="AB633" s="610">
        <v>45882</v>
      </c>
      <c r="AC633" s="1111" t="s">
        <v>4163</v>
      </c>
      <c r="AD633" s="1223"/>
    </row>
    <row r="634" spans="1:30" ht="15.75" customHeight="1">
      <c r="A634" s="1106" t="s">
        <v>10</v>
      </c>
      <c r="B634" s="1106" t="s">
        <v>11</v>
      </c>
      <c r="C634" s="1106" t="s">
        <v>28</v>
      </c>
      <c r="D634" s="1106" t="s">
        <v>1594</v>
      </c>
      <c r="E634" s="1106" t="s">
        <v>50</v>
      </c>
      <c r="F634" s="1107" t="str">
        <f t="array" ref="F634">IFERROR(INDEX(UIID!$K$2:$K1725, MATCH(CONCATENATE(B634,D634,G634,J634), UIID!$B$2:$B1725&amp;UIID!$D$2:$D1725&amp;UIID!$G$2:$G1725&amp;UIID!$H$2:$H1725, 0),), "Not Found")</f>
        <v>0722-0085</v>
      </c>
      <c r="G634" s="1106" t="s">
        <v>1595</v>
      </c>
      <c r="H634" s="1106"/>
      <c r="I634" s="1106" t="s">
        <v>5590</v>
      </c>
      <c r="J634" s="1106" t="s">
        <v>1596</v>
      </c>
      <c r="K634" s="1120">
        <v>10.1308019522402</v>
      </c>
      <c r="L634" s="1120">
        <v>123.687453594323</v>
      </c>
      <c r="M634" s="1106">
        <v>9955518689</v>
      </c>
      <c r="N634" s="1106" t="s">
        <v>6700</v>
      </c>
      <c r="O634" s="1106" t="s">
        <v>15</v>
      </c>
      <c r="P634" s="1106" t="s">
        <v>16</v>
      </c>
      <c r="Q634" s="1140" t="s">
        <v>10389</v>
      </c>
      <c r="R634" s="1106" t="s">
        <v>107</v>
      </c>
      <c r="S634" s="1120" t="s">
        <v>1610</v>
      </c>
      <c r="T634" s="1106" t="s">
        <v>4164</v>
      </c>
      <c r="U634" s="1120" t="s">
        <v>192</v>
      </c>
      <c r="V634" s="1120" t="s">
        <v>6704</v>
      </c>
      <c r="W634" s="1116">
        <v>45274</v>
      </c>
      <c r="X634" s="1116">
        <v>46847</v>
      </c>
      <c r="Y634" s="1120" t="s">
        <v>6705</v>
      </c>
      <c r="Z634" s="1120" t="s">
        <v>6706</v>
      </c>
      <c r="AA634" s="1169">
        <v>45659</v>
      </c>
      <c r="AB634" s="610">
        <v>45882</v>
      </c>
      <c r="AC634" s="1111" t="s">
        <v>4163</v>
      </c>
      <c r="AD634" s="1223"/>
    </row>
    <row r="635" spans="1:30" ht="15.75" customHeight="1">
      <c r="A635" s="1106" t="s">
        <v>10</v>
      </c>
      <c r="B635" s="1106" t="s">
        <v>11</v>
      </c>
      <c r="C635" s="1106" t="s">
        <v>28</v>
      </c>
      <c r="D635" s="1106" t="s">
        <v>1594</v>
      </c>
      <c r="E635" s="1106" t="s">
        <v>50</v>
      </c>
      <c r="F635" s="1107" t="str">
        <f t="array" ref="F635">IFERROR(INDEX(UIID!$K$2:$K1725, MATCH(CONCATENATE(B635,D635,G635,J635), UIID!$B$2:$B1725&amp;UIID!$D$2:$D1725&amp;UIID!$G$2:$G1725&amp;UIID!$H$2:$H1725, 0),), "Not Found")</f>
        <v>0722-0085</v>
      </c>
      <c r="G635" s="1106" t="s">
        <v>1595</v>
      </c>
      <c r="H635" s="1106"/>
      <c r="I635" s="1106" t="s">
        <v>5590</v>
      </c>
      <c r="J635" s="1106" t="s">
        <v>1596</v>
      </c>
      <c r="K635" s="1120">
        <v>10.1308019522402</v>
      </c>
      <c r="L635" s="1120">
        <v>123.687453594323</v>
      </c>
      <c r="M635" s="1106">
        <v>9955518689</v>
      </c>
      <c r="N635" s="1106" t="s">
        <v>6700</v>
      </c>
      <c r="O635" s="1106" t="s">
        <v>15</v>
      </c>
      <c r="P635" s="1106" t="s">
        <v>16</v>
      </c>
      <c r="Q635" s="1140" t="s">
        <v>10389</v>
      </c>
      <c r="R635" s="1106" t="s">
        <v>107</v>
      </c>
      <c r="S635" s="1120" t="s">
        <v>1613</v>
      </c>
      <c r="T635" s="1106" t="s">
        <v>4164</v>
      </c>
      <c r="U635" s="1120" t="s">
        <v>6448</v>
      </c>
      <c r="V635" s="1120" t="s">
        <v>6707</v>
      </c>
      <c r="W635" s="1116">
        <v>45274</v>
      </c>
      <c r="X635" s="1116">
        <v>46847</v>
      </c>
      <c r="Y635" s="1120" t="s">
        <v>5592</v>
      </c>
      <c r="Z635" s="1120" t="s">
        <v>6708</v>
      </c>
      <c r="AA635" s="1169">
        <v>45599</v>
      </c>
      <c r="AB635" s="610">
        <v>45882</v>
      </c>
      <c r="AC635" s="1111" t="s">
        <v>4163</v>
      </c>
      <c r="AD635" s="1223"/>
    </row>
    <row r="636" spans="1:30" ht="15.75" customHeight="1">
      <c r="A636" s="1106" t="s">
        <v>10</v>
      </c>
      <c r="B636" s="1106" t="s">
        <v>11</v>
      </c>
      <c r="C636" s="1106" t="s">
        <v>28</v>
      </c>
      <c r="D636" s="1106" t="s">
        <v>13</v>
      </c>
      <c r="E636" s="1106" t="s">
        <v>3756</v>
      </c>
      <c r="F636" s="1107" t="str">
        <f t="array" ref="F636">IFERROR(INDEX(UIID!$K$2:$K1725, MATCH(CONCATENATE(B636,D636,G636,J636), UIID!$B$2:$B1725&amp;UIID!$D$2:$D1725&amp;UIID!$G$2:$G1725&amp;UIID!$H$2:$H1725, 0),), "Not Found")</f>
        <v>0722-0179</v>
      </c>
      <c r="G636" s="1120" t="s">
        <v>3444</v>
      </c>
      <c r="H636" s="1120"/>
      <c r="I636" s="1120" t="s">
        <v>6709</v>
      </c>
      <c r="J636" s="1120" t="s">
        <v>3876</v>
      </c>
      <c r="K636" s="1120">
        <v>10.3113029898982</v>
      </c>
      <c r="L636" s="1120">
        <v>123.916272136654</v>
      </c>
      <c r="M636" s="1120" t="s">
        <v>6710</v>
      </c>
      <c r="N636" s="1120" t="s">
        <v>6711</v>
      </c>
      <c r="O636" s="1106" t="s">
        <v>15</v>
      </c>
      <c r="P636" s="1106" t="s">
        <v>16</v>
      </c>
      <c r="Q636" s="1106" t="s">
        <v>35</v>
      </c>
      <c r="R636" s="1106" t="s">
        <v>117</v>
      </c>
      <c r="S636" s="1120" t="s">
        <v>200</v>
      </c>
      <c r="T636" s="1106" t="s">
        <v>4164</v>
      </c>
      <c r="U636" s="1120" t="s">
        <v>235</v>
      </c>
      <c r="V636" s="1120" t="s">
        <v>6712</v>
      </c>
      <c r="W636" s="1116">
        <v>45646</v>
      </c>
      <c r="X636" s="1116">
        <v>47473</v>
      </c>
      <c r="Y636" s="1120" t="s">
        <v>6713</v>
      </c>
      <c r="Z636" s="1120" t="s">
        <v>6714</v>
      </c>
      <c r="AA636" s="1169">
        <v>46274</v>
      </c>
      <c r="AB636" s="524"/>
      <c r="AC636" s="1111"/>
      <c r="AD636" s="1223"/>
    </row>
    <row r="637" spans="1:30" ht="15.75" customHeight="1">
      <c r="A637" s="1106" t="s">
        <v>10</v>
      </c>
      <c r="B637" s="1120" t="s">
        <v>11</v>
      </c>
      <c r="C637" s="1120" t="s">
        <v>123</v>
      </c>
      <c r="D637" s="1106" t="s">
        <v>1881</v>
      </c>
      <c r="E637" s="1106" t="s">
        <v>50</v>
      </c>
      <c r="F637" s="1107" t="str">
        <f t="array" ref="F637">IFERROR(INDEX(UIID!$K$2:$K1725, MATCH(CONCATENATE(B637,D637,G637,J637), UIID!$B$2:$B1725&amp;UIID!$D$2:$D1725&amp;UIID!$G$2:$G1725&amp;UIID!$H$2:$H1725, 0),), "Not Found")</f>
        <v>0722-0180</v>
      </c>
      <c r="G637" s="1120" t="s">
        <v>3658</v>
      </c>
      <c r="H637" s="1120" t="s">
        <v>6671</v>
      </c>
      <c r="I637" s="1120" t="s">
        <v>6672</v>
      </c>
      <c r="J637" s="1120" t="s">
        <v>3877</v>
      </c>
      <c r="K637" s="1120">
        <v>10.116579902855101</v>
      </c>
      <c r="L637" s="1120">
        <v>123.503549323158</v>
      </c>
      <c r="M637" s="1120" t="s">
        <v>6673</v>
      </c>
      <c r="N637" s="1120" t="s">
        <v>6674</v>
      </c>
      <c r="O637" s="1106" t="s">
        <v>15</v>
      </c>
      <c r="P637" s="1106" t="s">
        <v>16</v>
      </c>
      <c r="Q637" s="1120" t="s">
        <v>35</v>
      </c>
      <c r="R637" s="1106" t="s">
        <v>84</v>
      </c>
      <c r="S637" s="1120" t="s">
        <v>85</v>
      </c>
      <c r="T637" s="1106" t="s">
        <v>4164</v>
      </c>
      <c r="U637" s="1120" t="s">
        <v>94</v>
      </c>
      <c r="V637" s="1120" t="s">
        <v>6715</v>
      </c>
      <c r="W637" s="1116">
        <v>45280</v>
      </c>
      <c r="X637" s="1116">
        <v>45281</v>
      </c>
      <c r="Y637" s="1120" t="s">
        <v>6716</v>
      </c>
      <c r="Z637" s="1120" t="s">
        <v>6717</v>
      </c>
      <c r="AA637" s="1120" t="s">
        <v>6678</v>
      </c>
      <c r="AB637" s="610">
        <v>45842</v>
      </c>
      <c r="AC637" s="1111" t="s">
        <v>4163</v>
      </c>
      <c r="AD637" s="1223"/>
    </row>
    <row r="638" spans="1:30" ht="15.75" customHeight="1">
      <c r="A638" s="1106" t="s">
        <v>10</v>
      </c>
      <c r="B638" s="1106" t="s">
        <v>11</v>
      </c>
      <c r="C638" s="1106" t="s">
        <v>28</v>
      </c>
      <c r="D638" s="1106" t="s">
        <v>458</v>
      </c>
      <c r="E638" s="1106" t="s">
        <v>30</v>
      </c>
      <c r="F638" s="1107" t="str">
        <f t="array" ref="F638">IFERROR(INDEX(UIID!$K$2:$K1725, MATCH(CONCATENATE(B638,D638,G638,J638), UIID!$B$2:$B1725&amp;UIID!$D$2:$D1725&amp;UIID!$G$2:$G1725&amp;UIID!$H$2:$H1725, 0),), "Not Found")</f>
        <v>0722-0159</v>
      </c>
      <c r="G638" s="1120" t="s">
        <v>3602</v>
      </c>
      <c r="H638" s="1106"/>
      <c r="I638" s="1106" t="s">
        <v>6718</v>
      </c>
      <c r="J638" s="1106" t="s">
        <v>1234</v>
      </c>
      <c r="K638" s="1106">
        <v>10.262368233914</v>
      </c>
      <c r="L638" s="1106">
        <v>123.84127420966701</v>
      </c>
      <c r="M638" s="1106" t="s">
        <v>1235</v>
      </c>
      <c r="N638" s="1106"/>
      <c r="O638" s="1106" t="s">
        <v>15</v>
      </c>
      <c r="P638" s="1106" t="s">
        <v>16</v>
      </c>
      <c r="Q638" s="1140" t="s">
        <v>10389</v>
      </c>
      <c r="R638" s="1106" t="s">
        <v>87</v>
      </c>
      <c r="S638" s="1120" t="s">
        <v>683</v>
      </c>
      <c r="T638" s="1106" t="s">
        <v>4164</v>
      </c>
      <c r="U638" s="1120" t="s">
        <v>1139</v>
      </c>
      <c r="V638" s="1120" t="s">
        <v>6719</v>
      </c>
      <c r="W638" s="1116">
        <v>45841</v>
      </c>
      <c r="X638" s="1116">
        <v>47143</v>
      </c>
      <c r="Y638" s="1120" t="s">
        <v>6720</v>
      </c>
      <c r="Z638" s="1120" t="s">
        <v>6721</v>
      </c>
      <c r="AA638" s="1169">
        <v>45731</v>
      </c>
      <c r="AB638" s="610">
        <v>45813</v>
      </c>
      <c r="AC638" s="1111" t="s">
        <v>4163</v>
      </c>
      <c r="AD638" s="1223"/>
    </row>
    <row r="639" spans="1:30" ht="15.75" hidden="1" customHeight="1">
      <c r="A639" s="1106" t="s">
        <v>10</v>
      </c>
      <c r="B639" s="1106" t="s">
        <v>11</v>
      </c>
      <c r="C639" s="1106" t="s">
        <v>28</v>
      </c>
      <c r="D639" s="1106" t="s">
        <v>13</v>
      </c>
      <c r="E639" s="1106" t="s">
        <v>3756</v>
      </c>
      <c r="F639" s="1107" t="str">
        <f t="array" ref="F639">IFERROR(INDEX(UIID!$K$2:$K1725, MATCH(CONCATENATE(B639,D639,G639,J639), UIID!$B$2:$B1725&amp;UIID!$D$2:$D1725&amp;UIID!$G$2:$G1725&amp;UIID!$H$2:$H1725, 0),), "Not Found")</f>
        <v>0722-0032</v>
      </c>
      <c r="G639" s="1120" t="s">
        <v>3555</v>
      </c>
      <c r="H639" s="1120"/>
      <c r="I639" s="1120" t="s">
        <v>5609</v>
      </c>
      <c r="J639" s="1120" t="s">
        <v>3771</v>
      </c>
      <c r="K639" s="1120">
        <v>10.326306333009599</v>
      </c>
      <c r="L639" s="1120">
        <v>123.906346830495</v>
      </c>
      <c r="M639" s="1106" t="s">
        <v>4283</v>
      </c>
      <c r="N639" s="1120" t="s">
        <v>5610</v>
      </c>
      <c r="O639" s="1106" t="s">
        <v>113</v>
      </c>
      <c r="P639" s="1106" t="s">
        <v>2229</v>
      </c>
      <c r="Q639" s="1140" t="s">
        <v>10389</v>
      </c>
      <c r="R639" s="1106" t="s">
        <v>272</v>
      </c>
      <c r="S639" s="1120" t="s">
        <v>3046</v>
      </c>
      <c r="T639" s="1106" t="s">
        <v>4306</v>
      </c>
      <c r="U639" s="1120" t="s">
        <v>276</v>
      </c>
      <c r="V639" s="1120" t="s">
        <v>6722</v>
      </c>
      <c r="W639" s="1116">
        <v>45282</v>
      </c>
      <c r="X639" s="1116">
        <v>47025</v>
      </c>
      <c r="Y639" s="1120" t="s">
        <v>5682</v>
      </c>
      <c r="Z639" s="1120" t="s">
        <v>6723</v>
      </c>
      <c r="AA639" s="1169">
        <v>46606</v>
      </c>
      <c r="AB639" s="610">
        <v>45877</v>
      </c>
      <c r="AC639" s="1111" t="s">
        <v>4163</v>
      </c>
      <c r="AD639" s="1223"/>
    </row>
    <row r="640" spans="1:30" ht="15.75" customHeight="1">
      <c r="A640" s="1106" t="s">
        <v>10</v>
      </c>
      <c r="B640" s="1106" t="s">
        <v>11</v>
      </c>
      <c r="C640" s="1106" t="s">
        <v>509</v>
      </c>
      <c r="D640" s="1106" t="s">
        <v>551</v>
      </c>
      <c r="E640" s="1106" t="s">
        <v>30</v>
      </c>
      <c r="F640" s="1107" t="str">
        <f t="array" ref="F640">IFERROR(INDEX(UIID!$K$2:$K1725, MATCH(CONCATENATE(B640,D640,G640,J640), UIID!$B$2:$B1725&amp;UIID!$D$2:$D1725&amp;UIID!$G$2:$G1725&amp;UIID!$H$2:$H1725, 0),), "Not Found")</f>
        <v>0722-0073</v>
      </c>
      <c r="G640" s="1106" t="s">
        <v>1662</v>
      </c>
      <c r="H640" s="1106"/>
      <c r="I640" s="1106" t="s">
        <v>6724</v>
      </c>
      <c r="J640" s="1184" t="s">
        <v>3792</v>
      </c>
      <c r="K640" s="1106">
        <v>11.0339924212638</v>
      </c>
      <c r="L640" s="1106">
        <v>124.00110840782899</v>
      </c>
      <c r="M640" s="1106" t="s">
        <v>1664</v>
      </c>
      <c r="N640" s="1106"/>
      <c r="O640" s="1106" t="s">
        <v>15</v>
      </c>
      <c r="P640" s="1106" t="s">
        <v>16</v>
      </c>
      <c r="Q640" s="1106" t="s">
        <v>35</v>
      </c>
      <c r="R640" s="1106" t="s">
        <v>125</v>
      </c>
      <c r="S640" s="1120" t="s">
        <v>279</v>
      </c>
      <c r="T640" s="1106" t="s">
        <v>4164</v>
      </c>
      <c r="U640" s="1120" t="s">
        <v>127</v>
      </c>
      <c r="V640" s="1120" t="s">
        <v>6725</v>
      </c>
      <c r="W640" s="1116">
        <v>45672</v>
      </c>
      <c r="X640" s="1116">
        <v>47499</v>
      </c>
      <c r="Y640" s="1120" t="s">
        <v>6726</v>
      </c>
      <c r="Z640" s="1120" t="s">
        <v>6727</v>
      </c>
      <c r="AA640" s="1169">
        <v>46594</v>
      </c>
      <c r="AB640" s="610">
        <v>45812</v>
      </c>
      <c r="AC640" s="1111" t="s">
        <v>4163</v>
      </c>
      <c r="AD640" s="1223"/>
    </row>
    <row r="641" spans="1:30" ht="15.75" customHeight="1">
      <c r="A641" s="1106" t="s">
        <v>10</v>
      </c>
      <c r="B641" s="1120" t="s">
        <v>11</v>
      </c>
      <c r="C641" s="1120" t="s">
        <v>123</v>
      </c>
      <c r="D641" s="1106" t="s">
        <v>1069</v>
      </c>
      <c r="E641" s="1106" t="s">
        <v>30</v>
      </c>
      <c r="F641" s="1107" t="str">
        <f t="array" ref="F641">IFERROR(INDEX(UIID!$K$2:$K1725, MATCH(CONCATENATE(B641,D641,G641,J641), UIID!$B$2:$B1725&amp;UIID!$D$2:$D1725&amp;UIID!$G$2:$G1725&amp;UIID!$H$2:$H1725, 0),), "Not Found")</f>
        <v>0722-0185</v>
      </c>
      <c r="G641" s="1130" t="s">
        <v>3886</v>
      </c>
      <c r="H641" s="1120"/>
      <c r="I641" s="1120" t="s">
        <v>6282</v>
      </c>
      <c r="J641" s="1206" t="s">
        <v>3887</v>
      </c>
      <c r="K641" s="1120">
        <v>10.376722110458701</v>
      </c>
      <c r="L641" s="1120">
        <v>123.636490053847</v>
      </c>
      <c r="M641" s="582" t="s">
        <v>6283</v>
      </c>
      <c r="N641" s="585" t="s">
        <v>6284</v>
      </c>
      <c r="O641" s="1106" t="s">
        <v>15</v>
      </c>
      <c r="P641" s="1106" t="s">
        <v>16</v>
      </c>
      <c r="Q641" s="1120" t="s">
        <v>35</v>
      </c>
      <c r="R641" s="1106" t="s">
        <v>32</v>
      </c>
      <c r="S641" s="1120" t="s">
        <v>39</v>
      </c>
      <c r="T641" s="1106" t="s">
        <v>4164</v>
      </c>
      <c r="U641" s="1120" t="s">
        <v>253</v>
      </c>
      <c r="V641" s="1120" t="s">
        <v>6728</v>
      </c>
      <c r="W641" s="1116">
        <v>45289</v>
      </c>
      <c r="X641" s="1116">
        <v>47121</v>
      </c>
      <c r="Y641" s="1120" t="s">
        <v>6729</v>
      </c>
      <c r="Z641" s="1120" t="s">
        <v>6730</v>
      </c>
      <c r="AA641" s="1169">
        <v>46631</v>
      </c>
      <c r="AB641" s="610">
        <v>45847</v>
      </c>
      <c r="AC641" s="1111" t="s">
        <v>4163</v>
      </c>
      <c r="AD641" s="1223"/>
    </row>
    <row r="642" spans="1:30" ht="15.75" customHeight="1">
      <c r="A642" s="1106" t="s">
        <v>10</v>
      </c>
      <c r="B642" s="1132" t="s">
        <v>11</v>
      </c>
      <c r="C642" s="1132" t="s">
        <v>123</v>
      </c>
      <c r="D642" s="1133" t="s">
        <v>1069</v>
      </c>
      <c r="E642" s="1133" t="s">
        <v>30</v>
      </c>
      <c r="F642" s="1107" t="str">
        <f t="array" ref="F642">IFERROR(INDEX(UIID!$K$2:$K1725, MATCH(CONCATENATE(B642,D642,G642,J642), UIID!$B$2:$B1725&amp;UIID!$D$2:$D1725&amp;UIID!$G$2:$G1725&amp;UIID!$H$2:$H1725, 0),), "Not Found")</f>
        <v>0722-0185</v>
      </c>
      <c r="G642" s="1130" t="s">
        <v>3886</v>
      </c>
      <c r="H642" s="1132"/>
      <c r="I642" s="1132" t="s">
        <v>6282</v>
      </c>
      <c r="J642" s="1237" t="s">
        <v>3887</v>
      </c>
      <c r="K642" s="1132">
        <v>10.376722110458701</v>
      </c>
      <c r="L642" s="1132">
        <v>123.636490053847</v>
      </c>
      <c r="M642" s="1238" t="s">
        <v>6283</v>
      </c>
      <c r="N642" s="1239" t="s">
        <v>6284</v>
      </c>
      <c r="O642" s="1133" t="s">
        <v>15</v>
      </c>
      <c r="P642" s="1133" t="s">
        <v>16</v>
      </c>
      <c r="Q642" s="1132" t="s">
        <v>35</v>
      </c>
      <c r="R642" s="1106" t="s">
        <v>32</v>
      </c>
      <c r="S642" s="1132" t="s">
        <v>47</v>
      </c>
      <c r="T642" s="1133" t="s">
        <v>4164</v>
      </c>
      <c r="U642" s="1132" t="s">
        <v>78</v>
      </c>
      <c r="V642" s="1132" t="s">
        <v>6731</v>
      </c>
      <c r="W642" s="1134">
        <v>45289</v>
      </c>
      <c r="X642" s="1116">
        <v>47121</v>
      </c>
      <c r="Y642" s="1132" t="s">
        <v>6732</v>
      </c>
      <c r="Z642" s="1132" t="s">
        <v>6733</v>
      </c>
      <c r="AA642" s="1150">
        <v>46861</v>
      </c>
      <c r="AB642" s="1236">
        <v>45847</v>
      </c>
      <c r="AC642" s="1111" t="s">
        <v>4163</v>
      </c>
      <c r="AD642" s="1223"/>
    </row>
    <row r="643" spans="1:30" ht="15.75" customHeight="1">
      <c r="A643" s="1106" t="s">
        <v>10</v>
      </c>
      <c r="B643" s="1106" t="s">
        <v>11</v>
      </c>
      <c r="C643" s="1106" t="s">
        <v>123</v>
      </c>
      <c r="D643" s="1106" t="s">
        <v>513</v>
      </c>
      <c r="E643" s="1106" t="s">
        <v>28</v>
      </c>
      <c r="F643" s="1107" t="str">
        <f t="array" ref="F643">IFERROR(INDEX(UIID!$K$2:$K1725, MATCH(CONCATENATE(B643,D643,G643,J643), UIID!$B$2:$B1725&amp;UIID!$D$2:$D1725&amp;UIID!$G$2:$G1725&amp;UIID!$H$2:$H1725, 0),), "Not Found")</f>
        <v>0722-0075</v>
      </c>
      <c r="G643" s="1106" t="s">
        <v>1775</v>
      </c>
      <c r="H643" s="1106"/>
      <c r="I643" s="1106" t="s">
        <v>6309</v>
      </c>
      <c r="J643" s="1106" t="s">
        <v>1776</v>
      </c>
      <c r="K643" s="1106">
        <v>10.517144106243199</v>
      </c>
      <c r="L643" s="1106">
        <v>123.73554091193699</v>
      </c>
      <c r="M643" s="1106" t="s">
        <v>1777</v>
      </c>
      <c r="N643" s="1106" t="s">
        <v>6734</v>
      </c>
      <c r="O643" s="1106" t="s">
        <v>15</v>
      </c>
      <c r="P643" s="1106" t="s">
        <v>16</v>
      </c>
      <c r="Q643" s="1140" t="s">
        <v>10389</v>
      </c>
      <c r="R643" s="1106" t="s">
        <v>87</v>
      </c>
      <c r="S643" s="1120" t="s">
        <v>737</v>
      </c>
      <c r="T643" s="1106" t="s">
        <v>4164</v>
      </c>
      <c r="U643" s="1120" t="s">
        <v>165</v>
      </c>
      <c r="V643" s="1120" t="s">
        <v>6735</v>
      </c>
      <c r="W643" s="1116">
        <v>45301</v>
      </c>
      <c r="X643" s="1116">
        <v>46546</v>
      </c>
      <c r="Y643" s="1120" t="s">
        <v>5504</v>
      </c>
      <c r="Z643" s="1120" t="s">
        <v>6736</v>
      </c>
      <c r="AA643" s="1169">
        <v>45311</v>
      </c>
      <c r="AB643" s="524"/>
      <c r="AC643" s="1111"/>
      <c r="AD643" s="1223"/>
    </row>
    <row r="644" spans="1:30" ht="15.75" customHeight="1">
      <c r="A644" s="1106" t="s">
        <v>10</v>
      </c>
      <c r="B644" s="1106" t="s">
        <v>11</v>
      </c>
      <c r="C644" s="1106" t="s">
        <v>123</v>
      </c>
      <c r="D644" s="1106" t="s">
        <v>513</v>
      </c>
      <c r="E644" s="1106" t="s">
        <v>28</v>
      </c>
      <c r="F644" s="1107" t="str">
        <f t="array" ref="F644">IFERROR(INDEX(UIID!$K$2:$K1725, MATCH(CONCATENATE(B644,D644,G644,J644), UIID!$B$2:$B1725&amp;UIID!$D$2:$D1725&amp;UIID!$G$2:$G1725&amp;UIID!$H$2:$H1725, 0),), "Not Found")</f>
        <v>0722-0075</v>
      </c>
      <c r="G644" s="1106" t="s">
        <v>1775</v>
      </c>
      <c r="H644" s="1106"/>
      <c r="I644" s="1106" t="s">
        <v>6309</v>
      </c>
      <c r="J644" s="1106" t="s">
        <v>1776</v>
      </c>
      <c r="K644" s="1120">
        <v>10.517144106243199</v>
      </c>
      <c r="L644" s="1120">
        <v>123.73554091193699</v>
      </c>
      <c r="M644" s="1106" t="s">
        <v>1777</v>
      </c>
      <c r="N644" s="1106" t="s">
        <v>6734</v>
      </c>
      <c r="O644" s="1106" t="s">
        <v>15</v>
      </c>
      <c r="P644" s="1106" t="s">
        <v>16</v>
      </c>
      <c r="Q644" s="1140" t="s">
        <v>10389</v>
      </c>
      <c r="R644" s="1106" t="s">
        <v>104</v>
      </c>
      <c r="S644" s="1120" t="s">
        <v>173</v>
      </c>
      <c r="T644" s="1106" t="s">
        <v>4164</v>
      </c>
      <c r="U644" s="1120" t="s">
        <v>2193</v>
      </c>
      <c r="V644" s="1120" t="s">
        <v>6737</v>
      </c>
      <c r="W644" s="1116">
        <v>45301</v>
      </c>
      <c r="X644" s="1116">
        <v>46899</v>
      </c>
      <c r="Y644" s="1120" t="s">
        <v>6311</v>
      </c>
      <c r="Z644" s="1120" t="s">
        <v>6312</v>
      </c>
      <c r="AA644" s="1169">
        <v>45420</v>
      </c>
      <c r="AB644" s="524"/>
      <c r="AC644" s="1111"/>
      <c r="AD644" s="1223"/>
    </row>
    <row r="645" spans="1:30" ht="15.75" customHeight="1">
      <c r="A645" s="1106" t="s">
        <v>10</v>
      </c>
      <c r="B645" s="1106" t="s">
        <v>11</v>
      </c>
      <c r="C645" s="1106" t="s">
        <v>123</v>
      </c>
      <c r="D645" s="1106" t="s">
        <v>513</v>
      </c>
      <c r="E645" s="1106" t="s">
        <v>28</v>
      </c>
      <c r="F645" s="1107" t="str">
        <f t="array" ref="F645">IFERROR(INDEX(UIID!$K$2:$K1725, MATCH(CONCATENATE(B645,D645,G645,J645), UIID!$B$2:$B1725&amp;UIID!$D$2:$D1725&amp;UIID!$G$2:$G1725&amp;UIID!$H$2:$H1725, 0),), "Not Found")</f>
        <v>0722-0075</v>
      </c>
      <c r="G645" s="1106" t="s">
        <v>1775</v>
      </c>
      <c r="H645" s="1106"/>
      <c r="I645" s="1106" t="s">
        <v>6309</v>
      </c>
      <c r="J645" s="1106" t="s">
        <v>1776</v>
      </c>
      <c r="K645" s="1120">
        <v>10.517144106243199</v>
      </c>
      <c r="L645" s="1120">
        <v>123.73554091193699</v>
      </c>
      <c r="M645" s="1106" t="s">
        <v>1777</v>
      </c>
      <c r="N645" s="1106" t="s">
        <v>6734</v>
      </c>
      <c r="O645" s="1106" t="s">
        <v>15</v>
      </c>
      <c r="P645" s="1106" t="s">
        <v>16</v>
      </c>
      <c r="Q645" s="1140" t="s">
        <v>10389</v>
      </c>
      <c r="R645" s="1106" t="s">
        <v>84</v>
      </c>
      <c r="S645" s="1120" t="s">
        <v>170</v>
      </c>
      <c r="T645" s="1106" t="s">
        <v>4213</v>
      </c>
      <c r="U645" s="1120" t="s">
        <v>94</v>
      </c>
      <c r="V645" s="1120" t="s">
        <v>6738</v>
      </c>
      <c r="W645" s="1116">
        <v>45301</v>
      </c>
      <c r="X645" s="1116">
        <v>46869</v>
      </c>
      <c r="Y645" s="1120" t="s">
        <v>6739</v>
      </c>
      <c r="Z645" s="1120" t="s">
        <v>6740</v>
      </c>
      <c r="AA645" s="1169">
        <v>45316</v>
      </c>
      <c r="AB645" s="524"/>
      <c r="AC645" s="1111"/>
      <c r="AD645" s="1223"/>
    </row>
    <row r="646" spans="1:30" ht="15.75" customHeight="1">
      <c r="A646" s="1106" t="s">
        <v>10</v>
      </c>
      <c r="B646" s="1106" t="s">
        <v>11</v>
      </c>
      <c r="C646" s="1106" t="s">
        <v>123</v>
      </c>
      <c r="D646" s="1106" t="s">
        <v>513</v>
      </c>
      <c r="E646" s="1106" t="s">
        <v>28</v>
      </c>
      <c r="F646" s="1107" t="str">
        <f t="array" ref="F646">IFERROR(INDEX(UIID!$K$2:$K1725, MATCH(CONCATENATE(B646,D646,G646,J646), UIID!$B$2:$B1725&amp;UIID!$D$2:$D1725&amp;UIID!$G$2:$G1725&amp;UIID!$H$2:$H1725, 0),), "Not Found")</f>
        <v>0722-0075</v>
      </c>
      <c r="G646" s="1106" t="s">
        <v>1775</v>
      </c>
      <c r="H646" s="1106"/>
      <c r="I646" s="1106" t="s">
        <v>6309</v>
      </c>
      <c r="J646" s="1106" t="s">
        <v>1776</v>
      </c>
      <c r="K646" s="1120">
        <v>10.517144106243199</v>
      </c>
      <c r="L646" s="1120">
        <v>123.73554091193699</v>
      </c>
      <c r="M646" s="1106" t="s">
        <v>1777</v>
      </c>
      <c r="N646" s="1106" t="s">
        <v>6734</v>
      </c>
      <c r="O646" s="1106" t="s">
        <v>15</v>
      </c>
      <c r="P646" s="1106" t="s">
        <v>16</v>
      </c>
      <c r="Q646" s="1140" t="s">
        <v>10389</v>
      </c>
      <c r="R646" s="1106" t="s">
        <v>84</v>
      </c>
      <c r="S646" s="1120" t="s">
        <v>167</v>
      </c>
      <c r="T646" s="1106" t="s">
        <v>4164</v>
      </c>
      <c r="U646" s="1120" t="s">
        <v>94</v>
      </c>
      <c r="V646" s="1120" t="s">
        <v>6741</v>
      </c>
      <c r="W646" s="1116">
        <v>45301</v>
      </c>
      <c r="X646" s="1116">
        <v>46869</v>
      </c>
      <c r="Y646" s="1120" t="s">
        <v>6739</v>
      </c>
      <c r="Z646" s="1120" t="s">
        <v>6740</v>
      </c>
      <c r="AA646" s="1169">
        <v>45316</v>
      </c>
      <c r="AB646" s="524"/>
      <c r="AC646" s="1111"/>
      <c r="AD646" s="1223"/>
    </row>
    <row r="647" spans="1:30" ht="15.75" hidden="1" customHeight="1">
      <c r="A647" s="1106" t="s">
        <v>10</v>
      </c>
      <c r="B647" s="1106" t="s">
        <v>11</v>
      </c>
      <c r="C647" s="1106" t="s">
        <v>28</v>
      </c>
      <c r="D647" s="1106" t="s">
        <v>13</v>
      </c>
      <c r="E647" s="1106" t="s">
        <v>3756</v>
      </c>
      <c r="F647" s="1107" t="str">
        <f t="array" ref="F647">IFERROR(INDEX(UIID!$K$2:$K1725, MATCH(CONCATENATE(B647,D647,G647,J647), UIID!$B$2:$B1725&amp;UIID!$D$2:$D1725&amp;UIID!$G$2:$G1725&amp;UIID!$H$2:$H1725, 0),), "Not Found")</f>
        <v>0722-0062</v>
      </c>
      <c r="G647" s="1106" t="s">
        <v>1300</v>
      </c>
      <c r="H647" s="1106"/>
      <c r="I647" s="1106" t="s">
        <v>6742</v>
      </c>
      <c r="J647" s="1106" t="s">
        <v>1301</v>
      </c>
      <c r="K647" s="1106">
        <v>10.2987120775639</v>
      </c>
      <c r="L647" s="1106">
        <v>123.901331909668</v>
      </c>
      <c r="M647" s="1106" t="s">
        <v>1302</v>
      </c>
      <c r="N647" s="1106" t="s">
        <v>6743</v>
      </c>
      <c r="O647" s="1106" t="s">
        <v>15</v>
      </c>
      <c r="P647" s="1106" t="s">
        <v>525</v>
      </c>
      <c r="Q647" s="1140" t="s">
        <v>10389</v>
      </c>
      <c r="R647" s="1106" t="s">
        <v>32</v>
      </c>
      <c r="S647" s="1120" t="s">
        <v>1362</v>
      </c>
      <c r="T647" s="1106" t="s">
        <v>4164</v>
      </c>
      <c r="U647" s="1120" t="s">
        <v>91</v>
      </c>
      <c r="V647" s="1120" t="s">
        <v>6744</v>
      </c>
      <c r="W647" s="1116">
        <v>45302</v>
      </c>
      <c r="X647" s="1116">
        <v>46845</v>
      </c>
      <c r="Y647" s="1120" t="s">
        <v>4821</v>
      </c>
      <c r="Z647" s="1120" t="s">
        <v>6252</v>
      </c>
      <c r="AA647" s="1169">
        <v>45937</v>
      </c>
      <c r="AB647" s="524"/>
      <c r="AC647" s="1111"/>
      <c r="AD647" s="1223"/>
    </row>
    <row r="648" spans="1:30" ht="15.75" hidden="1" customHeight="1">
      <c r="A648" s="1106" t="s">
        <v>10</v>
      </c>
      <c r="B648" s="1106" t="s">
        <v>11</v>
      </c>
      <c r="C648" s="1106" t="s">
        <v>28</v>
      </c>
      <c r="D648" s="1106" t="s">
        <v>13</v>
      </c>
      <c r="E648" s="1106" t="s">
        <v>3756</v>
      </c>
      <c r="F648" s="1107" t="str">
        <f t="array" ref="F648">IFERROR(INDEX(UIID!$K$2:$K1725, MATCH(CONCATENATE(B648,D648,G648,J648), UIID!$B$2:$B1725&amp;UIID!$D$2:$D1725&amp;UIID!$G$2:$G1725&amp;UIID!$H$2:$H1725, 0),), "Not Found")</f>
        <v>0722-0062</v>
      </c>
      <c r="G648" s="1106" t="s">
        <v>1300</v>
      </c>
      <c r="H648" s="1106"/>
      <c r="I648" s="1106" t="s">
        <v>6742</v>
      </c>
      <c r="J648" s="1106" t="s">
        <v>1301</v>
      </c>
      <c r="K648" s="1120">
        <v>10.2987120775639</v>
      </c>
      <c r="L648" s="1120">
        <v>123.901331909668</v>
      </c>
      <c r="M648" s="1106" t="s">
        <v>1302</v>
      </c>
      <c r="N648" s="1106" t="s">
        <v>6743</v>
      </c>
      <c r="O648" s="1106" t="s">
        <v>15</v>
      </c>
      <c r="P648" s="1106" t="s">
        <v>525</v>
      </c>
      <c r="Q648" s="1140" t="s">
        <v>10389</v>
      </c>
      <c r="R648" s="1106" t="s">
        <v>32</v>
      </c>
      <c r="S648" s="1120" t="s">
        <v>422</v>
      </c>
      <c r="T648" s="1106" t="s">
        <v>4164</v>
      </c>
      <c r="U648" s="1120" t="s">
        <v>78</v>
      </c>
      <c r="V648" s="1120" t="s">
        <v>6745</v>
      </c>
      <c r="W648" s="1116">
        <v>45306</v>
      </c>
      <c r="X648" s="1116">
        <v>46845</v>
      </c>
      <c r="Y648" s="1120" t="s">
        <v>4821</v>
      </c>
      <c r="Z648" s="1120" t="s">
        <v>4822</v>
      </c>
      <c r="AA648" s="1169">
        <v>45684</v>
      </c>
      <c r="AB648" s="524"/>
      <c r="AC648" s="1111"/>
      <c r="AD648" s="1223"/>
    </row>
    <row r="649" spans="1:30" ht="15.75" customHeight="1">
      <c r="A649" s="1106" t="s">
        <v>10</v>
      </c>
      <c r="B649" s="1106" t="s">
        <v>11</v>
      </c>
      <c r="C649" s="1106" t="s">
        <v>509</v>
      </c>
      <c r="D649" s="1106" t="s">
        <v>551</v>
      </c>
      <c r="E649" s="1106" t="s">
        <v>30</v>
      </c>
      <c r="F649" s="1107" t="str">
        <f t="array" ref="F649">IFERROR(INDEX(UIID!$K$2:$K1725, MATCH(CONCATENATE(B649,D649,G649,J649), UIID!$B$2:$B1725&amp;UIID!$D$2:$D1725&amp;UIID!$G$2:$G1725&amp;UIID!$H$2:$H1725, 0),), "Not Found")</f>
        <v>0722-0073</v>
      </c>
      <c r="G649" s="1106" t="s">
        <v>1662</v>
      </c>
      <c r="H649" s="1106"/>
      <c r="I649" s="1106" t="s">
        <v>6124</v>
      </c>
      <c r="J649" s="1184" t="s">
        <v>3792</v>
      </c>
      <c r="K649" s="1106">
        <v>11.0339924212638</v>
      </c>
      <c r="L649" s="1106">
        <v>124.00110840782899</v>
      </c>
      <c r="M649" s="1106" t="s">
        <v>1664</v>
      </c>
      <c r="N649" s="1106"/>
      <c r="O649" s="1106" t="s">
        <v>15</v>
      </c>
      <c r="P649" s="1106" t="s">
        <v>16</v>
      </c>
      <c r="Q649" s="1140" t="s">
        <v>10389</v>
      </c>
      <c r="R649" s="1106" t="s">
        <v>2230</v>
      </c>
      <c r="S649" s="1120" t="s">
        <v>1107</v>
      </c>
      <c r="T649" s="1106" t="s">
        <v>4164</v>
      </c>
      <c r="U649" s="1120" t="s">
        <v>6746</v>
      </c>
      <c r="V649" s="1120" t="s">
        <v>6747</v>
      </c>
      <c r="W649" s="1116">
        <v>45672</v>
      </c>
      <c r="X649" s="1116">
        <v>47499</v>
      </c>
      <c r="Y649" s="1120" t="s">
        <v>6748</v>
      </c>
      <c r="Z649" s="1120" t="s">
        <v>6194</v>
      </c>
      <c r="AA649" s="1169">
        <v>46683</v>
      </c>
      <c r="AB649" s="524"/>
      <c r="AC649" s="1111"/>
      <c r="AD649" s="1223"/>
    </row>
    <row r="650" spans="1:30" ht="15.75" customHeight="1">
      <c r="A650" s="1106" t="s">
        <v>10</v>
      </c>
      <c r="B650" s="1106" t="s">
        <v>11</v>
      </c>
      <c r="C650" s="1106" t="s">
        <v>509</v>
      </c>
      <c r="D650" s="1106" t="s">
        <v>551</v>
      </c>
      <c r="E650" s="1106" t="s">
        <v>30</v>
      </c>
      <c r="F650" s="1107" t="str">
        <f t="array" ref="F650">IFERROR(INDEX(UIID!$K$2:$K1725, MATCH(CONCATENATE(B650,D650,G650,J650), UIID!$B$2:$B1725&amp;UIID!$D$2:$D1725&amp;UIID!$G$2:$G1725&amp;UIID!$H$2:$H1725, 0),), "Not Found")</f>
        <v>0722-0073</v>
      </c>
      <c r="G650" s="1106" t="s">
        <v>1662</v>
      </c>
      <c r="H650" s="1106"/>
      <c r="I650" s="1106" t="s">
        <v>6124</v>
      </c>
      <c r="J650" s="1184" t="s">
        <v>3792</v>
      </c>
      <c r="K650" s="1120">
        <v>11.0339924212638</v>
      </c>
      <c r="L650" s="1120">
        <v>124.00110840782899</v>
      </c>
      <c r="M650" s="1106" t="s">
        <v>1664</v>
      </c>
      <c r="N650" s="1120"/>
      <c r="O650" s="1106" t="s">
        <v>15</v>
      </c>
      <c r="P650" s="1106" t="s">
        <v>16</v>
      </c>
      <c r="Q650" s="1140" t="s">
        <v>10389</v>
      </c>
      <c r="R650" s="1106" t="s">
        <v>32</v>
      </c>
      <c r="S650" s="1120" t="s">
        <v>1362</v>
      </c>
      <c r="T650" s="1106" t="s">
        <v>4164</v>
      </c>
      <c r="U650" s="1120" t="s">
        <v>91</v>
      </c>
      <c r="V650" s="1120" t="s">
        <v>6749</v>
      </c>
      <c r="W650" s="1116">
        <v>45672</v>
      </c>
      <c r="X650" s="1116">
        <v>47499</v>
      </c>
      <c r="Y650" s="1120" t="s">
        <v>6750</v>
      </c>
      <c r="Z650" s="1120" t="s">
        <v>5603</v>
      </c>
      <c r="AA650" s="1169">
        <v>46295</v>
      </c>
      <c r="AB650" s="524"/>
      <c r="AC650" s="1111"/>
      <c r="AD650" s="1223"/>
    </row>
    <row r="651" spans="1:30" ht="15.75" customHeight="1">
      <c r="A651" s="1106" t="s">
        <v>10</v>
      </c>
      <c r="B651" s="1106" t="s">
        <v>11</v>
      </c>
      <c r="C651" s="1106" t="s">
        <v>28</v>
      </c>
      <c r="D651" s="1106" t="s">
        <v>13</v>
      </c>
      <c r="E651" s="1106" t="s">
        <v>3756</v>
      </c>
      <c r="F651" s="1107" t="str">
        <f t="array" ref="F651">IFERROR(INDEX(UIID!$K$2:$K1725, MATCH(CONCATENATE(B651,D651,G651,J651), UIID!$B$2:$B1725&amp;UIID!$D$2:$D1725&amp;UIID!$G$2:$G1725&amp;UIID!$H$2:$H1725, 0),), "Not Found")</f>
        <v>0722-0077</v>
      </c>
      <c r="G651" s="1106" t="s">
        <v>1766</v>
      </c>
      <c r="H651" s="1106"/>
      <c r="I651" s="1106" t="s">
        <v>6076</v>
      </c>
      <c r="J651" s="1106" t="s">
        <v>3795</v>
      </c>
      <c r="K651" s="1106">
        <v>10.3244329810623</v>
      </c>
      <c r="L651" s="1106">
        <v>123.890733776613</v>
      </c>
      <c r="M651" s="1106" t="s">
        <v>5827</v>
      </c>
      <c r="N651" s="1106" t="s">
        <v>6696</v>
      </c>
      <c r="O651" s="1106" t="s">
        <v>15</v>
      </c>
      <c r="P651" s="1106" t="s">
        <v>16</v>
      </c>
      <c r="Q651" s="1140" t="s">
        <v>10389</v>
      </c>
      <c r="R651" s="1106" t="s">
        <v>87</v>
      </c>
      <c r="S651" s="1120" t="s">
        <v>683</v>
      </c>
      <c r="T651" s="1106" t="s">
        <v>4164</v>
      </c>
      <c r="U651" s="1120" t="s">
        <v>1139</v>
      </c>
      <c r="V651" s="1120" t="s">
        <v>6751</v>
      </c>
      <c r="W651" s="1116">
        <v>45315</v>
      </c>
      <c r="X651" s="1116">
        <v>47101</v>
      </c>
      <c r="Y651" s="1120" t="s">
        <v>6698</v>
      </c>
      <c r="Z651" s="1120" t="s">
        <v>6752</v>
      </c>
      <c r="AA651" s="1124">
        <v>46440</v>
      </c>
      <c r="AB651" s="524"/>
      <c r="AC651" s="1111"/>
      <c r="AD651" s="1223"/>
    </row>
    <row r="652" spans="1:30" ht="15.75" customHeight="1">
      <c r="A652" s="1106" t="s">
        <v>10</v>
      </c>
      <c r="B652" s="1106" t="s">
        <v>11</v>
      </c>
      <c r="C652" s="1106" t="s">
        <v>28</v>
      </c>
      <c r="D652" s="1106" t="s">
        <v>13</v>
      </c>
      <c r="E652" s="1106" t="s">
        <v>3756</v>
      </c>
      <c r="F652" s="1107" t="str">
        <f t="array" ref="F652">IFERROR(INDEX(UIID!$K$2:$K1725, MATCH(CONCATENATE(B652,D652,G652,J652), UIID!$B$2:$B1725&amp;UIID!$D$2:$D1725&amp;UIID!$G$2:$G1725&amp;UIID!$H$2:$H1725, 0),), "Not Found")</f>
        <v>0722-0179</v>
      </c>
      <c r="G652" s="1120" t="s">
        <v>3444</v>
      </c>
      <c r="H652" s="1120"/>
      <c r="I652" s="1120" t="s">
        <v>6709</v>
      </c>
      <c r="J652" s="1120" t="s">
        <v>3875</v>
      </c>
      <c r="K652" s="1120">
        <v>10.3113029898982</v>
      </c>
      <c r="L652" s="1120">
        <v>123.916272136654</v>
      </c>
      <c r="M652" s="1120" t="s">
        <v>6710</v>
      </c>
      <c r="N652" s="1120" t="s">
        <v>6711</v>
      </c>
      <c r="O652" s="1106" t="s">
        <v>15</v>
      </c>
      <c r="P652" s="1106" t="s">
        <v>16</v>
      </c>
      <c r="Q652" s="1140" t="s">
        <v>10389</v>
      </c>
      <c r="R652" s="1106" t="s">
        <v>117</v>
      </c>
      <c r="S652" s="1120" t="s">
        <v>315</v>
      </c>
      <c r="T652" s="1106" t="s">
        <v>4164</v>
      </c>
      <c r="U652" s="1120" t="s">
        <v>235</v>
      </c>
      <c r="V652" s="1120" t="s">
        <v>6753</v>
      </c>
      <c r="W652" s="1116">
        <v>45322</v>
      </c>
      <c r="X652" s="1116">
        <v>47102</v>
      </c>
      <c r="Y652" s="1120" t="s">
        <v>6754</v>
      </c>
      <c r="Z652" s="1120" t="s">
        <v>6755</v>
      </c>
      <c r="AA652" s="1120" t="s">
        <v>6756</v>
      </c>
      <c r="AB652" s="524"/>
      <c r="AC652" s="1111"/>
      <c r="AD652" s="1223"/>
    </row>
    <row r="653" spans="1:30" ht="15.75" customHeight="1">
      <c r="A653" s="1106" t="s">
        <v>10</v>
      </c>
      <c r="B653" s="1133" t="s">
        <v>11</v>
      </c>
      <c r="C653" s="1133" t="s">
        <v>50</v>
      </c>
      <c r="D653" s="1133" t="s">
        <v>2158</v>
      </c>
      <c r="E653" s="1133" t="s">
        <v>28</v>
      </c>
      <c r="F653" s="1107" t="str">
        <f t="array" ref="F653">IFERROR(INDEX(UIID!$K$2:$K1725, MATCH(CONCATENATE(B653,D653,G653,J653), UIID!$B$2:$B1725&amp;UIID!$D$2:$D1725&amp;UIID!$G$2:$G1725&amp;UIID!$H$2:$H1725, 0),), "Not Found")</f>
        <v>0722-0193</v>
      </c>
      <c r="G653" s="1240" t="s">
        <v>3446</v>
      </c>
      <c r="H653" s="1132"/>
      <c r="I653" s="1132" t="s">
        <v>6757</v>
      </c>
      <c r="J653" s="1240" t="s">
        <v>3895</v>
      </c>
      <c r="K653" s="1132">
        <v>9.88047317525265</v>
      </c>
      <c r="L653" s="1132">
        <v>123.606894709662</v>
      </c>
      <c r="M653" s="1132" t="s">
        <v>6758</v>
      </c>
      <c r="N653" s="1132" t="s">
        <v>6759</v>
      </c>
      <c r="O653" s="1133" t="s">
        <v>15</v>
      </c>
      <c r="P653" s="1133" t="s">
        <v>16</v>
      </c>
      <c r="Q653" s="1132" t="s">
        <v>35</v>
      </c>
      <c r="R653" s="1106" t="s">
        <v>32</v>
      </c>
      <c r="S653" s="1132" t="s">
        <v>36</v>
      </c>
      <c r="T653" s="1133" t="s">
        <v>4164</v>
      </c>
      <c r="U653" s="1132" t="s">
        <v>6375</v>
      </c>
      <c r="V653" s="1132" t="s">
        <v>6760</v>
      </c>
      <c r="W653" s="1134">
        <v>45322</v>
      </c>
      <c r="X653" s="1116">
        <v>47150</v>
      </c>
      <c r="Y653" s="1132" t="s">
        <v>5211</v>
      </c>
      <c r="Z653" s="1132" t="s">
        <v>6761</v>
      </c>
      <c r="AA653" s="1150">
        <v>46063</v>
      </c>
      <c r="AB653" s="1241"/>
      <c r="AC653" s="1148"/>
      <c r="AD653" s="1223"/>
    </row>
    <row r="654" spans="1:30" ht="15.75" customHeight="1">
      <c r="A654" s="1106" t="s">
        <v>10</v>
      </c>
      <c r="B654" s="1120" t="s">
        <v>11</v>
      </c>
      <c r="C654" s="1120" t="s">
        <v>123</v>
      </c>
      <c r="D654" s="1106" t="s">
        <v>2267</v>
      </c>
      <c r="E654" s="1106" t="s">
        <v>123</v>
      </c>
      <c r="F654" s="1107" t="str">
        <f t="array" ref="F654">IFERROR(INDEX(UIID!$K$2:$K1725, MATCH(CONCATENATE(B654,D654,G654,J654), UIID!$B$2:$B1725&amp;UIID!$D$2:$D1725&amp;UIID!$G$2:$G1725&amp;UIID!$H$2:$H1725, 0),), "Not Found")</f>
        <v>0722-0066</v>
      </c>
      <c r="G654" s="1106" t="s">
        <v>673</v>
      </c>
      <c r="H654" s="1120"/>
      <c r="I654" s="1120" t="s">
        <v>5194</v>
      </c>
      <c r="J654" s="1120" t="s">
        <v>3788</v>
      </c>
      <c r="K654" s="1120">
        <v>10.5459085371198</v>
      </c>
      <c r="L654" s="1120">
        <v>123.714819752</v>
      </c>
      <c r="M654" s="1120" t="s">
        <v>674</v>
      </c>
      <c r="N654" s="1120" t="s">
        <v>5195</v>
      </c>
      <c r="O654" s="1106" t="s">
        <v>15</v>
      </c>
      <c r="P654" s="1106" t="s">
        <v>16</v>
      </c>
      <c r="Q654" s="1120" t="s">
        <v>35</v>
      </c>
      <c r="R654" s="1106" t="s">
        <v>84</v>
      </c>
      <c r="S654" s="1120" t="s">
        <v>93</v>
      </c>
      <c r="T654" s="1106" t="s">
        <v>4213</v>
      </c>
      <c r="U654" s="1120" t="s">
        <v>94</v>
      </c>
      <c r="V654" s="1120" t="s">
        <v>6762</v>
      </c>
      <c r="W654" s="1116">
        <v>45328</v>
      </c>
      <c r="X654" s="1116">
        <v>47156</v>
      </c>
      <c r="Y654" s="1120" t="s">
        <v>6763</v>
      </c>
      <c r="Z654" s="1120" t="s">
        <v>6764</v>
      </c>
      <c r="AA654" s="1120" t="s">
        <v>6765</v>
      </c>
      <c r="AB654" s="524"/>
      <c r="AC654" s="1111"/>
      <c r="AD654" s="1223"/>
    </row>
    <row r="655" spans="1:30" ht="15.75" customHeight="1">
      <c r="A655" s="1106" t="s">
        <v>10</v>
      </c>
      <c r="B655" s="1120" t="s">
        <v>11</v>
      </c>
      <c r="C655" s="1106" t="s">
        <v>176</v>
      </c>
      <c r="D655" s="1106" t="s">
        <v>3759</v>
      </c>
      <c r="E655" s="1106" t="s">
        <v>3756</v>
      </c>
      <c r="F655" s="1107" t="str">
        <f t="array" ref="F655">IFERROR(INDEX(UIID!$K$2:$K1725, MATCH(CONCATENATE(B655,D655,G655,J655), UIID!$B$2:$B1725&amp;UIID!$D$2:$D1725&amp;UIID!$G$2:$G1725&amp;UIID!$H$2:$H1725, 0),), "Not Found")</f>
        <v>0722-0190</v>
      </c>
      <c r="G655" s="1120" t="s">
        <v>3447</v>
      </c>
      <c r="H655" s="1120"/>
      <c r="I655" s="1120" t="s">
        <v>6766</v>
      </c>
      <c r="J655" s="1120" t="s">
        <v>3892</v>
      </c>
      <c r="K655" s="1120">
        <v>10.315575419980799</v>
      </c>
      <c r="L655" s="1120">
        <v>123.96197866364</v>
      </c>
      <c r="M655" s="1120" t="s">
        <v>6767</v>
      </c>
      <c r="N655" s="1120" t="s">
        <v>6768</v>
      </c>
      <c r="O655" s="1106" t="s">
        <v>15</v>
      </c>
      <c r="P655" s="1106" t="s">
        <v>16</v>
      </c>
      <c r="Q655" s="1120" t="s">
        <v>35</v>
      </c>
      <c r="R655" s="1106" t="s">
        <v>2222</v>
      </c>
      <c r="S655" s="1120" t="s">
        <v>156</v>
      </c>
      <c r="T655" s="1106" t="s">
        <v>4164</v>
      </c>
      <c r="U655" s="1120" t="s">
        <v>157</v>
      </c>
      <c r="V655" s="1120" t="s">
        <v>6769</v>
      </c>
      <c r="W655" s="1116">
        <v>45329</v>
      </c>
      <c r="X655" s="1116">
        <v>47157</v>
      </c>
      <c r="Y655" s="1120" t="s">
        <v>6770</v>
      </c>
      <c r="Z655" s="1120" t="s">
        <v>6771</v>
      </c>
      <c r="AA655" s="1120" t="s">
        <v>6772</v>
      </c>
      <c r="AB655" s="524"/>
      <c r="AC655" s="1111"/>
      <c r="AD655" s="1223"/>
    </row>
    <row r="656" spans="1:30" ht="15.75" customHeight="1">
      <c r="A656" s="1106" t="s">
        <v>10</v>
      </c>
      <c r="B656" s="1120" t="s">
        <v>11</v>
      </c>
      <c r="C656" s="1106" t="s">
        <v>176</v>
      </c>
      <c r="D656" s="1106" t="s">
        <v>3759</v>
      </c>
      <c r="E656" s="1106" t="s">
        <v>3756</v>
      </c>
      <c r="F656" s="1107" t="str">
        <f t="array" ref="F656">IFERROR(INDEX(UIID!$K$2:$K1725, MATCH(CONCATENATE(B656,D656,G656,J656), UIID!$B$2:$B1725&amp;UIID!$D$2:$D1725&amp;UIID!$G$2:$G1725&amp;UIID!$H$2:$H1725, 0),), "Not Found")</f>
        <v>0722-0194</v>
      </c>
      <c r="G656" s="1130" t="s">
        <v>3896</v>
      </c>
      <c r="H656" s="1120"/>
      <c r="I656" s="1120" t="s">
        <v>6773</v>
      </c>
      <c r="J656" s="1120" t="s">
        <v>3897</v>
      </c>
      <c r="K656" s="1120">
        <v>10.2707944713574</v>
      </c>
      <c r="L656" s="1120">
        <v>123.977606163639</v>
      </c>
      <c r="M656" s="1120" t="s">
        <v>6774</v>
      </c>
      <c r="N656" s="1120" t="s">
        <v>6775</v>
      </c>
      <c r="O656" s="1106" t="s">
        <v>15</v>
      </c>
      <c r="P656" s="1106" t="s">
        <v>16</v>
      </c>
      <c r="Q656" s="1120" t="s">
        <v>35</v>
      </c>
      <c r="R656" s="1106" t="s">
        <v>32</v>
      </c>
      <c r="S656" s="1120" t="s">
        <v>36</v>
      </c>
      <c r="T656" s="1106" t="s">
        <v>4164</v>
      </c>
      <c r="U656" s="1120" t="s">
        <v>91</v>
      </c>
      <c r="V656" s="1120" t="s">
        <v>6776</v>
      </c>
      <c r="W656" s="1116">
        <v>45335</v>
      </c>
      <c r="X656" s="1116">
        <v>47163</v>
      </c>
      <c r="Y656" s="1120" t="s">
        <v>5211</v>
      </c>
      <c r="Z656" s="1120" t="s">
        <v>6761</v>
      </c>
      <c r="AA656" s="1169">
        <v>46063</v>
      </c>
      <c r="AB656" s="524"/>
      <c r="AC656" s="1111"/>
      <c r="AD656" s="1223"/>
    </row>
    <row r="657" spans="1:30" ht="15.75" customHeight="1">
      <c r="A657" s="1106" t="s">
        <v>10</v>
      </c>
      <c r="B657" s="1106" t="s">
        <v>11</v>
      </c>
      <c r="C657" s="1106" t="s">
        <v>28</v>
      </c>
      <c r="D657" s="1106" t="s">
        <v>13</v>
      </c>
      <c r="E657" s="1106" t="s">
        <v>3756</v>
      </c>
      <c r="F657" s="1107" t="str">
        <f t="array" ref="F657">IFERROR(INDEX(UIID!$K$2:$K1725, MATCH(CONCATENATE(B657,D657,G657,J657), UIID!$B$2:$B1725&amp;UIID!$D$2:$D1725&amp;UIID!$G$2:$G1725&amp;UIID!$H$2:$H1725, 0),), "Not Found")</f>
        <v>0722-0163</v>
      </c>
      <c r="G657" s="1187" t="s">
        <v>3450</v>
      </c>
      <c r="H657" s="1106"/>
      <c r="I657" s="1106" t="s">
        <v>6777</v>
      </c>
      <c r="J657" s="1106" t="s">
        <v>186</v>
      </c>
      <c r="K657" s="1106">
        <v>10.309392424260601</v>
      </c>
      <c r="L657" s="1106">
        <v>123.90447328083199</v>
      </c>
      <c r="M657" s="1106" t="s">
        <v>5515</v>
      </c>
      <c r="N657" s="1106" t="s">
        <v>5516</v>
      </c>
      <c r="O657" s="1106" t="s">
        <v>15</v>
      </c>
      <c r="P657" s="1106" t="s">
        <v>16</v>
      </c>
      <c r="Q657" s="1106" t="s">
        <v>35</v>
      </c>
      <c r="R657" s="1106" t="s">
        <v>107</v>
      </c>
      <c r="S657" s="1120" t="s">
        <v>2443</v>
      </c>
      <c r="T657" s="1106" t="s">
        <v>4164</v>
      </c>
      <c r="U657" s="1120" t="s">
        <v>6779</v>
      </c>
      <c r="V657" s="1120" t="s">
        <v>6780</v>
      </c>
      <c r="W657" s="1116">
        <v>45337</v>
      </c>
      <c r="X657" s="1116">
        <v>47165</v>
      </c>
      <c r="Y657" s="1120" t="s">
        <v>4568</v>
      </c>
      <c r="Z657" s="1120" t="s">
        <v>6781</v>
      </c>
      <c r="AA657" s="1169">
        <v>46939</v>
      </c>
      <c r="AB657" s="524"/>
      <c r="AC657" s="1111"/>
      <c r="AD657" s="1223"/>
    </row>
    <row r="658" spans="1:30" ht="15.75" customHeight="1">
      <c r="A658" s="1106" t="s">
        <v>10</v>
      </c>
      <c r="B658" s="1106" t="s">
        <v>11</v>
      </c>
      <c r="C658" s="1106" t="s">
        <v>28</v>
      </c>
      <c r="D658" s="1106" t="s">
        <v>13</v>
      </c>
      <c r="E658" s="1106" t="s">
        <v>3756</v>
      </c>
      <c r="F658" s="1107" t="str">
        <f t="array" ref="F658">IFERROR(INDEX(UIID!$K$2:$K1725, MATCH(CONCATENATE(B658,D658,G658,J658), UIID!$B$2:$B1725&amp;UIID!$D$2:$D1725&amp;UIID!$G$2:$G1725&amp;UIID!$H$2:$H1725, 0),), "Not Found")</f>
        <v>0722-0163</v>
      </c>
      <c r="G658" s="1187" t="s">
        <v>3450</v>
      </c>
      <c r="H658" s="1106"/>
      <c r="I658" s="1106" t="s">
        <v>6777</v>
      </c>
      <c r="J658" s="1106" t="s">
        <v>186</v>
      </c>
      <c r="K658" s="1120">
        <v>10.309392424260601</v>
      </c>
      <c r="L658" s="1120">
        <v>123.90447328083199</v>
      </c>
      <c r="M658" s="1106" t="s">
        <v>5515</v>
      </c>
      <c r="N658" s="1106" t="s">
        <v>5516</v>
      </c>
      <c r="O658" s="1106" t="s">
        <v>15</v>
      </c>
      <c r="P658" s="1106" t="s">
        <v>16</v>
      </c>
      <c r="Q658" s="1106" t="s">
        <v>35</v>
      </c>
      <c r="R658" s="1106" t="s">
        <v>117</v>
      </c>
      <c r="S658" s="1120" t="s">
        <v>689</v>
      </c>
      <c r="T658" s="1106" t="s">
        <v>4164</v>
      </c>
      <c r="U658" s="1120" t="s">
        <v>1601</v>
      </c>
      <c r="V658" s="1120" t="s">
        <v>6783</v>
      </c>
      <c r="W658" s="1116">
        <v>45337</v>
      </c>
      <c r="X658" s="1116">
        <v>47165</v>
      </c>
      <c r="Y658" s="1120" t="s">
        <v>6784</v>
      </c>
      <c r="Z658" s="1120" t="s">
        <v>6785</v>
      </c>
      <c r="AA658" s="1169">
        <v>46798</v>
      </c>
      <c r="AB658" s="524"/>
      <c r="AC658" s="1111"/>
      <c r="AD658" s="1223"/>
    </row>
    <row r="659" spans="1:30" ht="15.75" customHeight="1">
      <c r="A659" s="1106" t="s">
        <v>10</v>
      </c>
      <c r="B659" s="1106" t="s">
        <v>11</v>
      </c>
      <c r="C659" s="1106" t="s">
        <v>28</v>
      </c>
      <c r="D659" s="1106" t="s">
        <v>13</v>
      </c>
      <c r="E659" s="1106" t="s">
        <v>3756</v>
      </c>
      <c r="F659" s="1107" t="str">
        <f t="array" ref="F659">IFERROR(INDEX(UIID!$K$2:$K1725, MATCH(CONCATENATE(B659,D659,G659,J659), UIID!$B$2:$B1725&amp;UIID!$D$2:$D1725&amp;UIID!$G$2:$G1725&amp;UIID!$H$2:$H1725, 0),), "Not Found")</f>
        <v>0722-0163</v>
      </c>
      <c r="G659" s="1187" t="s">
        <v>3450</v>
      </c>
      <c r="H659" s="1106"/>
      <c r="I659" s="1106" t="s">
        <v>6777</v>
      </c>
      <c r="J659" s="1106" t="s">
        <v>186</v>
      </c>
      <c r="K659" s="1120">
        <v>10.309392424260601</v>
      </c>
      <c r="L659" s="1120">
        <v>123.90447328083199</v>
      </c>
      <c r="M659" s="1106" t="s">
        <v>5515</v>
      </c>
      <c r="N659" s="1106" t="s">
        <v>5516</v>
      </c>
      <c r="O659" s="1106" t="s">
        <v>15</v>
      </c>
      <c r="P659" s="1106" t="s">
        <v>16</v>
      </c>
      <c r="Q659" s="1106" t="s">
        <v>35</v>
      </c>
      <c r="R659" s="1106" t="s">
        <v>107</v>
      </c>
      <c r="S659" s="1120" t="s">
        <v>262</v>
      </c>
      <c r="T659" s="1106" t="s">
        <v>4213</v>
      </c>
      <c r="U659" s="1120" t="s">
        <v>289</v>
      </c>
      <c r="V659" s="1120" t="s">
        <v>6786</v>
      </c>
      <c r="W659" s="1116">
        <v>45337</v>
      </c>
      <c r="X659" s="1116">
        <v>47165</v>
      </c>
      <c r="Y659" s="1120" t="s">
        <v>6787</v>
      </c>
      <c r="Z659" s="1120" t="s">
        <v>6788</v>
      </c>
      <c r="AA659" s="1120" t="s">
        <v>6789</v>
      </c>
      <c r="AB659" s="524"/>
      <c r="AC659" s="1111"/>
      <c r="AD659" s="1223"/>
    </row>
    <row r="660" spans="1:30" ht="15.75" customHeight="1">
      <c r="A660" s="1106" t="s">
        <v>10</v>
      </c>
      <c r="B660" s="1106" t="s">
        <v>11</v>
      </c>
      <c r="C660" s="1106" t="s">
        <v>28</v>
      </c>
      <c r="D660" s="1106" t="s">
        <v>13</v>
      </c>
      <c r="E660" s="1106" t="s">
        <v>3756</v>
      </c>
      <c r="F660" s="1107" t="str">
        <f t="array" ref="F660">IFERROR(INDEX(UIID!$K$2:$K1725, MATCH(CONCATENATE(B660,D660,G660,J660), UIID!$B$2:$B1725&amp;UIID!$D$2:$D1725&amp;UIID!$G$2:$G1725&amp;UIID!$H$2:$H1725, 0),), "Not Found")</f>
        <v>0722-0077</v>
      </c>
      <c r="G660" s="1106" t="s">
        <v>1766</v>
      </c>
      <c r="H660" s="1106"/>
      <c r="I660" s="1106" t="s">
        <v>6076</v>
      </c>
      <c r="J660" s="1106" t="s">
        <v>3795</v>
      </c>
      <c r="K660" s="1106">
        <v>10.3244329810623</v>
      </c>
      <c r="L660" s="1106">
        <v>123.890733776613</v>
      </c>
      <c r="M660" s="1106" t="s">
        <v>5827</v>
      </c>
      <c r="N660" s="1106" t="s">
        <v>6696</v>
      </c>
      <c r="O660" s="1106" t="s">
        <v>15</v>
      </c>
      <c r="P660" s="1106" t="s">
        <v>16</v>
      </c>
      <c r="Q660" s="1140" t="s">
        <v>10389</v>
      </c>
      <c r="R660" s="1106" t="s">
        <v>32</v>
      </c>
      <c r="S660" s="1120" t="s">
        <v>43</v>
      </c>
      <c r="T660" s="1106" t="s">
        <v>4164</v>
      </c>
      <c r="U660" s="1120" t="s">
        <v>253</v>
      </c>
      <c r="V660" s="1120" t="s">
        <v>6790</v>
      </c>
      <c r="W660" s="1116">
        <v>45342</v>
      </c>
      <c r="X660" s="1116">
        <v>47098</v>
      </c>
      <c r="Y660" s="1120" t="s">
        <v>6791</v>
      </c>
      <c r="Z660" s="1120" t="s">
        <v>6792</v>
      </c>
      <c r="AA660" s="1120" t="s">
        <v>6793</v>
      </c>
      <c r="AB660" s="524"/>
      <c r="AC660" s="1111"/>
      <c r="AD660" s="1223"/>
    </row>
    <row r="661" spans="1:30" ht="15.75" customHeight="1">
      <c r="A661" s="1106" t="s">
        <v>10</v>
      </c>
      <c r="B661" s="1120" t="s">
        <v>11</v>
      </c>
      <c r="C661" s="1120" t="s">
        <v>123</v>
      </c>
      <c r="D661" s="1106" t="s">
        <v>2267</v>
      </c>
      <c r="E661" s="1106" t="s">
        <v>123</v>
      </c>
      <c r="F661" s="1107" t="str">
        <f t="array" ref="F661">IFERROR(INDEX(UIID!$K$2:$K1725, MATCH(CONCATENATE(B661,D661,G661,J661), UIID!$B$2:$B1725&amp;UIID!$D$2:$D1725&amp;UIID!$G$2:$G1725&amp;UIID!$H$2:$H1725, 0),), "Not Found")</f>
        <v>0722-0066</v>
      </c>
      <c r="G661" s="1106" t="s">
        <v>673</v>
      </c>
      <c r="H661" s="1120"/>
      <c r="I661" s="1120" t="s">
        <v>5194</v>
      </c>
      <c r="J661" s="1120" t="s">
        <v>3788</v>
      </c>
      <c r="K661" s="1120">
        <v>10.5459085371198</v>
      </c>
      <c r="L661" s="1120">
        <v>123.714819752</v>
      </c>
      <c r="M661" s="1120" t="s">
        <v>674</v>
      </c>
      <c r="N661" s="1120" t="s">
        <v>5195</v>
      </c>
      <c r="O661" s="1106" t="s">
        <v>15</v>
      </c>
      <c r="P661" s="1106" t="s">
        <v>16</v>
      </c>
      <c r="Q661" s="1140" t="s">
        <v>10389</v>
      </c>
      <c r="R661" s="1106" t="s">
        <v>84</v>
      </c>
      <c r="S661" s="1120" t="s">
        <v>167</v>
      </c>
      <c r="T661" s="1106" t="s">
        <v>4164</v>
      </c>
      <c r="U661" s="1120" t="s">
        <v>94</v>
      </c>
      <c r="V661" s="1120" t="s">
        <v>6794</v>
      </c>
      <c r="W661" s="1116">
        <v>45348</v>
      </c>
      <c r="X661" s="1116">
        <v>47176</v>
      </c>
      <c r="Y661" s="1120" t="s">
        <v>6795</v>
      </c>
      <c r="Z661" s="1120" t="s">
        <v>6796</v>
      </c>
      <c r="AA661" s="1120" t="s">
        <v>6797</v>
      </c>
      <c r="AB661" s="524"/>
      <c r="AC661" s="1111"/>
      <c r="AD661" s="1223"/>
    </row>
    <row r="662" spans="1:30" ht="15.75" hidden="1" customHeight="1">
      <c r="A662" s="1106" t="s">
        <v>10</v>
      </c>
      <c r="B662" s="1106" t="s">
        <v>11</v>
      </c>
      <c r="C662" s="1106" t="s">
        <v>509</v>
      </c>
      <c r="D662" s="1106" t="s">
        <v>1026</v>
      </c>
      <c r="E662" s="1106" t="s">
        <v>28</v>
      </c>
      <c r="F662" s="1107" t="str">
        <f t="array" ref="F662">IFERROR(INDEX(UIID!$K$2:$K1725, MATCH(CONCATENATE(B662,D662,G662,J662), UIID!$B$2:$B1725&amp;UIID!$D$2:$D1725&amp;UIID!$G$2:$G1725&amp;UIID!$H$2:$H1725, 0),), "Not Found")</f>
        <v>0722-0076</v>
      </c>
      <c r="G662" s="1106" t="s">
        <v>1027</v>
      </c>
      <c r="H662" s="1106"/>
      <c r="I662" s="1106" t="s">
        <v>6413</v>
      </c>
      <c r="J662" s="1106" t="s">
        <v>1028</v>
      </c>
      <c r="K662" s="1106">
        <v>11.2537426850758</v>
      </c>
      <c r="L662" s="1106">
        <v>124.00586130968099</v>
      </c>
      <c r="M662" s="1106" t="s">
        <v>1029</v>
      </c>
      <c r="N662" s="1106" t="s">
        <v>5414</v>
      </c>
      <c r="O662" s="1106" t="s">
        <v>113</v>
      </c>
      <c r="P662" s="1106" t="s">
        <v>2229</v>
      </c>
      <c r="Q662" s="1106" t="s">
        <v>35</v>
      </c>
      <c r="R662" s="1106" t="s">
        <v>272</v>
      </c>
      <c r="S662" s="1120" t="s">
        <v>2649</v>
      </c>
      <c r="T662" s="1106" t="s">
        <v>4306</v>
      </c>
      <c r="U662" s="1120" t="s">
        <v>94</v>
      </c>
      <c r="V662" s="1120" t="s">
        <v>6798</v>
      </c>
      <c r="W662" s="1116">
        <v>45344</v>
      </c>
      <c r="X662" s="1116">
        <v>47172</v>
      </c>
      <c r="Y662" s="1120" t="s">
        <v>6799</v>
      </c>
      <c r="Z662" s="1120" t="s">
        <v>6800</v>
      </c>
      <c r="AA662" s="1169">
        <v>46484</v>
      </c>
      <c r="AB662" s="524"/>
      <c r="AC662" s="1111"/>
      <c r="AD662" s="1223"/>
    </row>
    <row r="663" spans="1:30" ht="15.75" customHeight="1">
      <c r="A663" s="1106" t="s">
        <v>10</v>
      </c>
      <c r="B663" s="1120" t="s">
        <v>11</v>
      </c>
      <c r="C663" s="1106" t="s">
        <v>176</v>
      </c>
      <c r="D663" s="1106" t="s">
        <v>3759</v>
      </c>
      <c r="E663" s="1106" t="s">
        <v>3756</v>
      </c>
      <c r="F663" s="1107" t="str">
        <f t="array" ref="F663">IFERROR(INDEX(UIID!$K$2:$K1725, MATCH(CONCATENATE(B663,D663,G663,J663), UIID!$B$2:$B1725&amp;UIID!$D$2:$D1725&amp;UIID!$G$2:$G1725&amp;UIID!$H$2:$H1725, 0),), "Not Found")</f>
        <v>0722-0188</v>
      </c>
      <c r="G663" s="1120" t="s">
        <v>3463</v>
      </c>
      <c r="H663" s="1120"/>
      <c r="I663" s="1120" t="s">
        <v>6808</v>
      </c>
      <c r="J663" s="1120" t="s">
        <v>3890</v>
      </c>
      <c r="K663" s="1157">
        <v>10.284964</v>
      </c>
      <c r="L663" s="1157">
        <v>123.99601199999999</v>
      </c>
      <c r="M663" s="1120" t="s">
        <v>6809</v>
      </c>
      <c r="N663" s="1152" t="s">
        <v>6810</v>
      </c>
      <c r="O663" s="1106" t="s">
        <v>15</v>
      </c>
      <c r="P663" s="1106" t="s">
        <v>16</v>
      </c>
      <c r="Q663" s="1120" t="s">
        <v>35</v>
      </c>
      <c r="R663" s="1106" t="s">
        <v>117</v>
      </c>
      <c r="S663" s="1120" t="s">
        <v>200</v>
      </c>
      <c r="T663" s="1106" t="s">
        <v>4164</v>
      </c>
      <c r="U663" s="1120" t="s">
        <v>235</v>
      </c>
      <c r="V663" s="1120" t="s">
        <v>6811</v>
      </c>
      <c r="W663" s="1116">
        <v>45356</v>
      </c>
      <c r="X663" s="1116">
        <v>47183</v>
      </c>
      <c r="Y663" s="1120" t="s">
        <v>6812</v>
      </c>
      <c r="Z663" s="1120" t="s">
        <v>6813</v>
      </c>
      <c r="AA663" s="1169">
        <v>46757</v>
      </c>
      <c r="AB663" s="524"/>
      <c r="AC663" s="1111"/>
      <c r="AD663" s="1223"/>
    </row>
    <row r="664" spans="1:30" ht="15.75" customHeight="1">
      <c r="A664" s="1106" t="s">
        <v>10</v>
      </c>
      <c r="B664" s="1120" t="s">
        <v>11</v>
      </c>
      <c r="C664" s="1106" t="s">
        <v>176</v>
      </c>
      <c r="D664" s="1106" t="s">
        <v>3759</v>
      </c>
      <c r="E664" s="1106" t="s">
        <v>3756</v>
      </c>
      <c r="F664" s="1107" t="str">
        <f t="array" ref="F664">IFERROR(INDEX(UIID!$K$2:$K1725, MATCH(CONCATENATE(B664,D664,G664,J664), UIID!$B$2:$B1725&amp;UIID!$D$2:$D1725&amp;UIID!$G$2:$G1725&amp;UIID!$H$2:$H1725, 0),), "Not Found")</f>
        <v>0722-0188</v>
      </c>
      <c r="G664" s="1120" t="s">
        <v>3463</v>
      </c>
      <c r="H664" s="1120"/>
      <c r="I664" s="1120" t="s">
        <v>6808</v>
      </c>
      <c r="J664" s="1120" t="s">
        <v>3890</v>
      </c>
      <c r="K664" s="1157">
        <v>10.284964</v>
      </c>
      <c r="L664" s="1157">
        <v>123.99601199999999</v>
      </c>
      <c r="M664" s="1120" t="s">
        <v>6809</v>
      </c>
      <c r="N664" s="1152" t="s">
        <v>6810</v>
      </c>
      <c r="O664" s="1106" t="s">
        <v>15</v>
      </c>
      <c r="P664" s="1106" t="s">
        <v>16</v>
      </c>
      <c r="Q664" s="1120" t="s">
        <v>35</v>
      </c>
      <c r="R664" s="1106" t="s">
        <v>32</v>
      </c>
      <c r="S664" s="1120" t="s">
        <v>36</v>
      </c>
      <c r="T664" s="1106" t="s">
        <v>4164</v>
      </c>
      <c r="U664" s="1120" t="s">
        <v>91</v>
      </c>
      <c r="V664" s="1120" t="s">
        <v>6814</v>
      </c>
      <c r="W664" s="1116">
        <v>45356</v>
      </c>
      <c r="X664" s="1116">
        <v>47183</v>
      </c>
      <c r="Y664" s="1120" t="s">
        <v>6403</v>
      </c>
      <c r="Z664" s="1120" t="s">
        <v>6815</v>
      </c>
      <c r="AA664" s="1169">
        <v>45938</v>
      </c>
      <c r="AB664" s="524"/>
      <c r="AC664" s="1111"/>
      <c r="AD664" s="1223"/>
    </row>
    <row r="665" spans="1:30" ht="15.75" customHeight="1">
      <c r="A665" s="1106" t="s">
        <v>10</v>
      </c>
      <c r="B665" s="313" t="s">
        <v>11</v>
      </c>
      <c r="C665" s="1106" t="s">
        <v>28</v>
      </c>
      <c r="D665" s="1106" t="s">
        <v>13</v>
      </c>
      <c r="E665" s="1106" t="s">
        <v>28</v>
      </c>
      <c r="F665" s="1107" t="str">
        <f t="array" ref="F665">IFERROR(INDEX(UIID!$K$2:$K1725, MATCH(CONCATENATE(B665,D665,G665,J665), UIID!$B$2:$B1725&amp;UIID!$D$2:$D1725&amp;UIID!$G$2:$G1725&amp;UIID!$H$2:$H1725, 0),), "Not Found")</f>
        <v>0722-0177</v>
      </c>
      <c r="G665" s="1184" t="s">
        <v>3464</v>
      </c>
      <c r="H665" s="1120"/>
      <c r="I665" s="1120" t="s">
        <v>6816</v>
      </c>
      <c r="J665" s="1184" t="s">
        <v>3872</v>
      </c>
      <c r="K665" s="1120">
        <v>10.2948515999362</v>
      </c>
      <c r="L665" s="1120">
        <v>123.884745207818</v>
      </c>
      <c r="M665" s="1120" t="s">
        <v>6817</v>
      </c>
      <c r="N665" s="1120" t="s">
        <v>6818</v>
      </c>
      <c r="O665" s="1106" t="s">
        <v>15</v>
      </c>
      <c r="P665" s="1106" t="s">
        <v>16</v>
      </c>
      <c r="Q665" s="1120" t="s">
        <v>35</v>
      </c>
      <c r="R665" s="1106" t="s">
        <v>32</v>
      </c>
      <c r="S665" s="1120" t="s">
        <v>47</v>
      </c>
      <c r="T665" s="1106" t="s">
        <v>4164</v>
      </c>
      <c r="U665" s="1120" t="s">
        <v>78</v>
      </c>
      <c r="V665" s="1120" t="s">
        <v>6819</v>
      </c>
      <c r="W665" s="1116">
        <v>45357</v>
      </c>
      <c r="X665" s="1116">
        <v>47184</v>
      </c>
      <c r="Y665" s="1120" t="s">
        <v>5369</v>
      </c>
      <c r="Z665" s="1120" t="s">
        <v>6820</v>
      </c>
      <c r="AA665" s="1169">
        <v>46249</v>
      </c>
      <c r="AB665" s="524"/>
      <c r="AC665" s="1111"/>
      <c r="AD665" s="1223"/>
    </row>
    <row r="666" spans="1:30" ht="15.75" customHeight="1">
      <c r="A666" s="1106" t="s">
        <v>10</v>
      </c>
      <c r="B666" s="1106" t="s">
        <v>11</v>
      </c>
      <c r="C666" s="1106" t="s">
        <v>28</v>
      </c>
      <c r="D666" s="1106" t="s">
        <v>13</v>
      </c>
      <c r="E666" s="1106" t="s">
        <v>3756</v>
      </c>
      <c r="F666" s="1107" t="str">
        <f t="array" ref="F666">IFERROR(INDEX(UIID!$K$2:$K1725, MATCH(CONCATENATE(B666,D666,G666,J666), UIID!$B$2:$B1725&amp;UIID!$D$2:$D1725&amp;UIID!$G$2:$G1725&amp;UIID!$H$2:$H1725, 0),), "Not Found")</f>
        <v>0722-0077</v>
      </c>
      <c r="G666" s="1106" t="s">
        <v>1766</v>
      </c>
      <c r="H666" s="1106"/>
      <c r="I666" s="1106" t="s">
        <v>6076</v>
      </c>
      <c r="J666" s="1106" t="s">
        <v>3795</v>
      </c>
      <c r="K666" s="1106">
        <v>10.3244329810623</v>
      </c>
      <c r="L666" s="1106">
        <v>123.890733776613</v>
      </c>
      <c r="M666" s="1106" t="s">
        <v>5827</v>
      </c>
      <c r="N666" s="1106" t="s">
        <v>5803</v>
      </c>
      <c r="O666" s="1106" t="s">
        <v>15</v>
      </c>
      <c r="P666" s="1106" t="s">
        <v>16</v>
      </c>
      <c r="Q666" s="1140" t="s">
        <v>10389</v>
      </c>
      <c r="R666" s="1106" t="s">
        <v>32</v>
      </c>
      <c r="S666" s="1106" t="s">
        <v>45</v>
      </c>
      <c r="T666" s="1106" t="s">
        <v>4164</v>
      </c>
      <c r="U666" s="1120" t="s">
        <v>1770</v>
      </c>
      <c r="V666" s="1120" t="s">
        <v>6821</v>
      </c>
      <c r="W666" s="1116">
        <v>45372</v>
      </c>
      <c r="X666" s="1116">
        <v>47098</v>
      </c>
      <c r="Y666" s="1120" t="s">
        <v>6822</v>
      </c>
      <c r="Z666" s="1120" t="s">
        <v>6823</v>
      </c>
      <c r="AA666" s="1169">
        <v>46706</v>
      </c>
      <c r="AB666" s="524"/>
      <c r="AC666" s="1111"/>
      <c r="AD666" s="1223"/>
    </row>
    <row r="667" spans="1:30" ht="15.75" customHeight="1">
      <c r="A667" s="1106" t="s">
        <v>10</v>
      </c>
      <c r="B667" s="313" t="s">
        <v>11</v>
      </c>
      <c r="C667" s="313" t="s">
        <v>50</v>
      </c>
      <c r="D667" s="313" t="s">
        <v>2158</v>
      </c>
      <c r="E667" s="313" t="s">
        <v>28</v>
      </c>
      <c r="F667" s="1107" t="str">
        <f t="array" ref="F667">IFERROR(INDEX(UIID!$K$2:$K1725, MATCH(CONCATENATE(B667,D667,G667,J667), UIID!$B$2:$B1725&amp;UIID!$D$2:$D1725&amp;UIID!$G$2:$G1725&amp;UIID!$H$2:$H1725, 0),), "Not Found")</f>
        <v>0722-0193</v>
      </c>
      <c r="G667" s="176" t="s">
        <v>3446</v>
      </c>
      <c r="H667" s="176"/>
      <c r="I667" s="176" t="s">
        <v>6757</v>
      </c>
      <c r="J667" s="1240" t="s">
        <v>3895</v>
      </c>
      <c r="K667" s="176">
        <v>9.88047317525265</v>
      </c>
      <c r="L667" s="176">
        <v>123.606894709662</v>
      </c>
      <c r="M667" s="176" t="s">
        <v>6758</v>
      </c>
      <c r="N667" s="176" t="s">
        <v>6759</v>
      </c>
      <c r="O667" s="313" t="s">
        <v>15</v>
      </c>
      <c r="P667" s="313" t="s">
        <v>16</v>
      </c>
      <c r="Q667" s="1140" t="s">
        <v>10389</v>
      </c>
      <c r="R667" s="1106" t="s">
        <v>32</v>
      </c>
      <c r="S667" s="1106" t="s">
        <v>1362</v>
      </c>
      <c r="T667" s="1106" t="s">
        <v>4164</v>
      </c>
      <c r="U667" s="1120" t="s">
        <v>6375</v>
      </c>
      <c r="V667" s="1120" t="s">
        <v>6824</v>
      </c>
      <c r="W667" s="1116">
        <v>45373</v>
      </c>
      <c r="X667" s="1116">
        <v>47150</v>
      </c>
      <c r="Y667" s="176" t="s">
        <v>5211</v>
      </c>
      <c r="Z667" s="176" t="s">
        <v>6761</v>
      </c>
      <c r="AA667" s="488">
        <v>46063</v>
      </c>
      <c r="AB667" s="524"/>
      <c r="AC667" s="1111"/>
      <c r="AD667" s="1223"/>
    </row>
    <row r="668" spans="1:30" ht="15.75" customHeight="1">
      <c r="A668" s="1106" t="s">
        <v>10</v>
      </c>
      <c r="B668" s="1120" t="s">
        <v>11</v>
      </c>
      <c r="C668" s="1106" t="s">
        <v>28</v>
      </c>
      <c r="D668" s="1106" t="s">
        <v>13</v>
      </c>
      <c r="E668" s="1106" t="s">
        <v>3756</v>
      </c>
      <c r="F668" s="1107" t="str">
        <f t="array" ref="F668">IFERROR(INDEX(UIID!$K$2:$K1725, MATCH(CONCATENATE(B668,D668,G668,J668), UIID!$B$2:$B1725&amp;UIID!$D$2:$D1725&amp;UIID!$G$2:$G1725&amp;UIID!$H$2:$H1725, 0),), "Not Found")</f>
        <v>0722-0106</v>
      </c>
      <c r="G668" s="1120" t="s">
        <v>3471</v>
      </c>
      <c r="H668" s="1120"/>
      <c r="I668" s="1120" t="s">
        <v>6318</v>
      </c>
      <c r="J668" s="1120" t="s">
        <v>3821</v>
      </c>
      <c r="K668" s="1120">
        <v>10.302733830320699</v>
      </c>
      <c r="L668" s="1120">
        <v>123.906666896175</v>
      </c>
      <c r="M668" s="1120" t="s">
        <v>6319</v>
      </c>
      <c r="N668" s="1120" t="s">
        <v>6320</v>
      </c>
      <c r="O668" s="1106" t="s">
        <v>15</v>
      </c>
      <c r="P668" s="1106" t="s">
        <v>16</v>
      </c>
      <c r="Q668" s="1140" t="s">
        <v>10389</v>
      </c>
      <c r="R668" s="1106" t="s">
        <v>117</v>
      </c>
      <c r="S668" s="1120" t="s">
        <v>3159</v>
      </c>
      <c r="T668" s="1106" t="s">
        <v>4164</v>
      </c>
      <c r="U668" s="1120" t="s">
        <v>4961</v>
      </c>
      <c r="V668" s="1120" t="s">
        <v>6825</v>
      </c>
      <c r="W668" s="1116">
        <v>45377</v>
      </c>
      <c r="X668" s="1116">
        <v>46911</v>
      </c>
      <c r="Y668" s="1120" t="s">
        <v>5148</v>
      </c>
      <c r="Z668" s="1120" t="s">
        <v>5149</v>
      </c>
      <c r="AA668" s="1169">
        <v>45582</v>
      </c>
      <c r="AB668" s="524"/>
      <c r="AC668" s="1111"/>
      <c r="AD668" s="1223"/>
    </row>
    <row r="669" spans="1:30" ht="15.75" hidden="1" customHeight="1">
      <c r="A669" s="1106" t="s">
        <v>10</v>
      </c>
      <c r="B669" s="1133" t="s">
        <v>11</v>
      </c>
      <c r="C669" s="1133" t="s">
        <v>146</v>
      </c>
      <c r="D669" s="1133" t="s">
        <v>1017</v>
      </c>
      <c r="E669" s="1133" t="s">
        <v>123</v>
      </c>
      <c r="F669" s="1107" t="str">
        <f t="array" ref="F669">IFERROR(INDEX(UIID!$K$2:$K1725, MATCH(CONCATENATE(B669,D669,G669,J669), UIID!$B$2:$B1725&amp;UIID!$D$2:$D1725&amp;UIID!$G$2:$G1725&amp;UIID!$H$2:$H1725, 0),), "Not Found")</f>
        <v>0722-0004</v>
      </c>
      <c r="G669" s="1133" t="s">
        <v>1018</v>
      </c>
      <c r="H669" s="1133"/>
      <c r="I669" s="1133" t="s">
        <v>6408</v>
      </c>
      <c r="J669" s="1133" t="s">
        <v>1019</v>
      </c>
      <c r="K669" s="1133">
        <v>10.588089474368299</v>
      </c>
      <c r="L669" s="1133">
        <v>124.016935380836</v>
      </c>
      <c r="M669" s="1133" t="s">
        <v>1020</v>
      </c>
      <c r="N669" s="1133" t="s">
        <v>5398</v>
      </c>
      <c r="O669" s="1133" t="s">
        <v>113</v>
      </c>
      <c r="P669" s="1106" t="s">
        <v>2229</v>
      </c>
      <c r="Q669" s="1132" t="s">
        <v>35</v>
      </c>
      <c r="R669" s="1133" t="s">
        <v>272</v>
      </c>
      <c r="S669" s="1132" t="s">
        <v>2649</v>
      </c>
      <c r="T669" s="1133" t="s">
        <v>4306</v>
      </c>
      <c r="U669" s="1132" t="s">
        <v>276</v>
      </c>
      <c r="V669" s="1132" t="s">
        <v>6826</v>
      </c>
      <c r="W669" s="1134">
        <v>45377</v>
      </c>
      <c r="X669" s="1116">
        <v>46911</v>
      </c>
      <c r="Y669" s="1132" t="s">
        <v>5467</v>
      </c>
      <c r="Z669" s="1132" t="s">
        <v>6827</v>
      </c>
      <c r="AA669" s="1150">
        <v>45417</v>
      </c>
      <c r="AB669" s="1241"/>
      <c r="AC669" s="1148"/>
      <c r="AD669" s="1223"/>
    </row>
    <row r="670" spans="1:30" ht="15.75" hidden="1" customHeight="1">
      <c r="A670" s="1106" t="s">
        <v>10</v>
      </c>
      <c r="B670" s="1106" t="s">
        <v>11</v>
      </c>
      <c r="C670" s="1106" t="s">
        <v>123</v>
      </c>
      <c r="D670" s="1106" t="s">
        <v>1069</v>
      </c>
      <c r="E670" s="1106" t="s">
        <v>30</v>
      </c>
      <c r="F670" s="1107" t="str">
        <f t="array" ref="F670">IFERROR(INDEX(UIID!$K$2:$K1725, MATCH(CONCATENATE(B670,D670,G670,J670), UIID!$B$2:$B1725&amp;UIID!$D$2:$D1725&amp;UIID!$G$2:$G1725&amp;UIID!$H$2:$H1725, 0),), "Not Found")</f>
        <v>0722-0003</v>
      </c>
      <c r="G670" s="1106" t="s">
        <v>1070</v>
      </c>
      <c r="H670" s="1106"/>
      <c r="I670" s="1106" t="s">
        <v>6471</v>
      </c>
      <c r="J670" s="1106" t="s">
        <v>1071</v>
      </c>
      <c r="K670" s="1106">
        <v>10.392226771024401</v>
      </c>
      <c r="L670" s="1106">
        <v>123.656294777905</v>
      </c>
      <c r="M670" s="1106" t="s">
        <v>1072</v>
      </c>
      <c r="N670" s="1106" t="s">
        <v>5469</v>
      </c>
      <c r="O670" s="1106" t="s">
        <v>113</v>
      </c>
      <c r="P670" s="1106" t="s">
        <v>2229</v>
      </c>
      <c r="Q670" s="1106" t="s">
        <v>35</v>
      </c>
      <c r="R670" s="1106" t="s">
        <v>2230</v>
      </c>
      <c r="S670" s="1120" t="s">
        <v>161</v>
      </c>
      <c r="T670" s="1106" t="s">
        <v>4157</v>
      </c>
      <c r="U670" s="1120" t="s">
        <v>957</v>
      </c>
      <c r="V670" s="1120" t="s">
        <v>6828</v>
      </c>
      <c r="W670" s="1116">
        <v>45393</v>
      </c>
      <c r="X670" s="1116">
        <v>47220</v>
      </c>
      <c r="Y670" s="1120" t="s">
        <v>6829</v>
      </c>
      <c r="Z670" s="1120" t="s">
        <v>6830</v>
      </c>
      <c r="AA670" s="1169">
        <v>46589</v>
      </c>
      <c r="AB670" s="524"/>
      <c r="AC670" s="1111"/>
      <c r="AD670" s="1223"/>
    </row>
    <row r="671" spans="1:30" ht="15.75" hidden="1" customHeight="1">
      <c r="A671" s="1106" t="s">
        <v>10</v>
      </c>
      <c r="B671" s="1106" t="s">
        <v>11</v>
      </c>
      <c r="C671" s="1106" t="s">
        <v>123</v>
      </c>
      <c r="D671" s="1106" t="s">
        <v>1069</v>
      </c>
      <c r="E671" s="1106" t="s">
        <v>30</v>
      </c>
      <c r="F671" s="1107" t="str">
        <f t="array" ref="F671">IFERROR(INDEX(UIID!$K$2:$K1725, MATCH(CONCATENATE(B671,D671,G671,J671), UIID!$B$2:$B1725&amp;UIID!$D$2:$D1725&amp;UIID!$G$2:$G1725&amp;UIID!$H$2:$H1725, 0),), "Not Found")</f>
        <v>0722-0003</v>
      </c>
      <c r="G671" s="1106" t="s">
        <v>1070</v>
      </c>
      <c r="H671" s="1106"/>
      <c r="I671" s="1106" t="s">
        <v>6471</v>
      </c>
      <c r="J671" s="1106" t="s">
        <v>1071</v>
      </c>
      <c r="K671" s="1120">
        <v>10.392226771024401</v>
      </c>
      <c r="L671" s="1120">
        <v>123.656294777905</v>
      </c>
      <c r="M671" s="1106" t="s">
        <v>1072</v>
      </c>
      <c r="N671" s="1106" t="s">
        <v>5469</v>
      </c>
      <c r="O671" s="1106" t="s">
        <v>113</v>
      </c>
      <c r="P671" s="1106" t="s">
        <v>2229</v>
      </c>
      <c r="Q671" s="1106" t="s">
        <v>35</v>
      </c>
      <c r="R671" s="1106" t="s">
        <v>272</v>
      </c>
      <c r="S671" s="1120" t="s">
        <v>2649</v>
      </c>
      <c r="T671" s="1106" t="s">
        <v>4306</v>
      </c>
      <c r="U671" s="1120" t="s">
        <v>276</v>
      </c>
      <c r="V671" s="1120" t="s">
        <v>6831</v>
      </c>
      <c r="W671" s="1116">
        <v>45393</v>
      </c>
      <c r="X671" s="1116">
        <v>47220</v>
      </c>
      <c r="Y671" s="1120" t="s">
        <v>5483</v>
      </c>
      <c r="Z671" s="1120" t="s">
        <v>6832</v>
      </c>
      <c r="AA671" s="1169">
        <v>45417</v>
      </c>
      <c r="AB671" s="524"/>
      <c r="AC671" s="1111"/>
      <c r="AD671" s="1223"/>
    </row>
    <row r="672" spans="1:30" ht="15.75" hidden="1" customHeight="1">
      <c r="A672" s="1106" t="s">
        <v>10</v>
      </c>
      <c r="B672" s="1106" t="s">
        <v>11</v>
      </c>
      <c r="C672" s="1120" t="s">
        <v>176</v>
      </c>
      <c r="D672" s="1106" t="s">
        <v>374</v>
      </c>
      <c r="E672" s="1106" t="s">
        <v>3756</v>
      </c>
      <c r="F672" s="1107" t="str">
        <f t="array" ref="F672">IFERROR(INDEX(UIID!$K$2:$K1725, MATCH(CONCATENATE(B672,D672,G672,J672), UIID!$B$2:$B1725&amp;UIID!$D$2:$D1725&amp;UIID!$G$2:$G1725&amp;UIID!$H$2:$H1725, 0),), "Not Found")</f>
        <v>0722-0189</v>
      </c>
      <c r="G672" s="1120" t="s">
        <v>3487</v>
      </c>
      <c r="H672" s="1120"/>
      <c r="I672" s="1120" t="s">
        <v>6833</v>
      </c>
      <c r="J672" s="1120" t="s">
        <v>3891</v>
      </c>
      <c r="K672" s="1120">
        <v>10.3232327586345</v>
      </c>
      <c r="L672" s="1120">
        <v>123.94604089438199</v>
      </c>
      <c r="M672" s="1120" t="s">
        <v>6834</v>
      </c>
      <c r="N672" s="1120" t="s">
        <v>6835</v>
      </c>
      <c r="O672" s="1106" t="s">
        <v>113</v>
      </c>
      <c r="P672" s="1106" t="s">
        <v>132</v>
      </c>
      <c r="Q672" s="1120" t="s">
        <v>35</v>
      </c>
      <c r="R672" s="1106" t="s">
        <v>117</v>
      </c>
      <c r="S672" s="1120" t="s">
        <v>200</v>
      </c>
      <c r="T672" s="1106" t="s">
        <v>4164</v>
      </c>
      <c r="U672" s="1120" t="s">
        <v>235</v>
      </c>
      <c r="V672" s="1120" t="s">
        <v>6836</v>
      </c>
      <c r="W672" s="1116">
        <v>45394</v>
      </c>
      <c r="X672" s="1116">
        <v>47223</v>
      </c>
      <c r="Y672" s="1120" t="s">
        <v>6837</v>
      </c>
      <c r="Z672" s="1120" t="s">
        <v>6838</v>
      </c>
      <c r="AA672" s="1169">
        <v>46952</v>
      </c>
      <c r="AB672" s="524"/>
      <c r="AC672" s="1111"/>
      <c r="AD672" s="1223"/>
    </row>
    <row r="673" spans="1:30" ht="15.75" customHeight="1">
      <c r="A673" s="1106" t="s">
        <v>10</v>
      </c>
      <c r="B673" s="1106" t="s">
        <v>11</v>
      </c>
      <c r="C673" s="1120" t="s">
        <v>28</v>
      </c>
      <c r="D673" s="1106" t="s">
        <v>458</v>
      </c>
      <c r="E673" s="1106" t="s">
        <v>30</v>
      </c>
      <c r="F673" s="1107" t="str">
        <f t="array" ref="F673">IFERROR(INDEX(UIID!$K$2:$K1725, MATCH(CONCATENATE(B673,D673,G673,J673), UIID!$B$2:$B1725&amp;UIID!$D$2:$D1725&amp;UIID!$G$2:$G1725&amp;UIID!$H$2:$H1725, 0),), "Not Found")</f>
        <v>0722-0192</v>
      </c>
      <c r="G673" s="1120" t="s">
        <v>3477</v>
      </c>
      <c r="H673" s="1120"/>
      <c r="I673" s="1120" t="s">
        <v>6839</v>
      </c>
      <c r="J673" s="1120" t="s">
        <v>3894</v>
      </c>
      <c r="K673" s="1120">
        <v>10.2598051762964</v>
      </c>
      <c r="L673" s="1120">
        <v>123.829577278982</v>
      </c>
      <c r="M673" s="1120" t="s">
        <v>6840</v>
      </c>
      <c r="N673" s="1120" t="s">
        <v>6841</v>
      </c>
      <c r="O673" s="1106" t="s">
        <v>15</v>
      </c>
      <c r="P673" s="1106" t="s">
        <v>16</v>
      </c>
      <c r="Q673" s="1120" t="s">
        <v>35</v>
      </c>
      <c r="R673" s="1106" t="s">
        <v>32</v>
      </c>
      <c r="S673" s="1120" t="s">
        <v>39</v>
      </c>
      <c r="T673" s="1106" t="s">
        <v>4164</v>
      </c>
      <c r="U673" s="1120" t="s">
        <v>253</v>
      </c>
      <c r="V673" s="1120" t="s">
        <v>6842</v>
      </c>
      <c r="W673" s="1116">
        <v>45397</v>
      </c>
      <c r="X673" s="1116">
        <v>47224</v>
      </c>
      <c r="Y673" s="1120" t="s">
        <v>6458</v>
      </c>
      <c r="Z673" s="1120" t="s">
        <v>6459</v>
      </c>
      <c r="AA673" s="1169">
        <v>46237</v>
      </c>
      <c r="AB673" s="524"/>
      <c r="AC673" s="1111"/>
      <c r="AD673" s="1223"/>
    </row>
    <row r="674" spans="1:30" ht="15.75" customHeight="1">
      <c r="A674" s="1106" t="s">
        <v>10</v>
      </c>
      <c r="B674" s="1106" t="s">
        <v>11</v>
      </c>
      <c r="C674" s="1120" t="s">
        <v>28</v>
      </c>
      <c r="D674" s="1106" t="s">
        <v>458</v>
      </c>
      <c r="E674" s="1106" t="s">
        <v>30</v>
      </c>
      <c r="F674" s="1107" t="str">
        <f t="array" ref="F674">IFERROR(INDEX(UIID!$K$2:$K1725, MATCH(CONCATENATE(B674,D674,G674,J674), UIID!$B$2:$B1725&amp;UIID!$D$2:$D1725&amp;UIID!$G$2:$G1725&amp;UIID!$H$2:$H1725, 0),), "Not Found")</f>
        <v>0722-0192</v>
      </c>
      <c r="G674" s="1120" t="s">
        <v>3477</v>
      </c>
      <c r="H674" s="1120"/>
      <c r="I674" s="1120" t="s">
        <v>6839</v>
      </c>
      <c r="J674" s="1120" t="s">
        <v>3894</v>
      </c>
      <c r="K674" s="1120">
        <v>10.2598051762964</v>
      </c>
      <c r="L674" s="1120">
        <v>123.829577278982</v>
      </c>
      <c r="M674" s="1120" t="s">
        <v>6840</v>
      </c>
      <c r="N674" s="1120" t="s">
        <v>6841</v>
      </c>
      <c r="O674" s="1106" t="s">
        <v>15</v>
      </c>
      <c r="P674" s="1106" t="s">
        <v>16</v>
      </c>
      <c r="Q674" s="1120" t="s">
        <v>35</v>
      </c>
      <c r="R674" s="1106" t="s">
        <v>104</v>
      </c>
      <c r="S674" s="1120" t="s">
        <v>105</v>
      </c>
      <c r="T674" s="1106" t="s">
        <v>4164</v>
      </c>
      <c r="U674" s="1120" t="s">
        <v>106</v>
      </c>
      <c r="V674" s="1120" t="s">
        <v>6843</v>
      </c>
      <c r="W674" s="1116">
        <v>45397</v>
      </c>
      <c r="X674" s="1116">
        <v>47224</v>
      </c>
      <c r="Y674" s="1120" t="s">
        <v>5430</v>
      </c>
      <c r="Z674" s="1120" t="s">
        <v>6412</v>
      </c>
      <c r="AA674" s="1169">
        <v>46827</v>
      </c>
      <c r="AB674" s="524"/>
      <c r="AC674" s="1111"/>
      <c r="AD674" s="1223"/>
    </row>
    <row r="675" spans="1:30" ht="15.75" customHeight="1">
      <c r="A675" s="1106" t="s">
        <v>10</v>
      </c>
      <c r="B675" s="1106" t="s">
        <v>11</v>
      </c>
      <c r="C675" s="1120" t="s">
        <v>28</v>
      </c>
      <c r="D675" s="1106" t="s">
        <v>458</v>
      </c>
      <c r="E675" s="1106" t="s">
        <v>30</v>
      </c>
      <c r="F675" s="1107" t="str">
        <f t="array" ref="F675">IFERROR(INDEX(UIID!$K$2:$K1725, MATCH(CONCATENATE(B675,D675,G675,J675), UIID!$B$2:$B1725&amp;UIID!$D$2:$D1725&amp;UIID!$G$2:$G1725&amp;UIID!$H$2:$H1725, 0),), "Not Found")</f>
        <v>0722-0192</v>
      </c>
      <c r="G675" s="1120" t="s">
        <v>3477</v>
      </c>
      <c r="H675" s="1120"/>
      <c r="I675" s="1120" t="s">
        <v>6839</v>
      </c>
      <c r="J675" s="1120" t="s">
        <v>3894</v>
      </c>
      <c r="K675" s="1120">
        <v>10.2598051762964</v>
      </c>
      <c r="L675" s="1120">
        <v>123.829577278982</v>
      </c>
      <c r="M675" s="1120" t="s">
        <v>6840</v>
      </c>
      <c r="N675" s="1120" t="s">
        <v>6841</v>
      </c>
      <c r="O675" s="1106" t="s">
        <v>15</v>
      </c>
      <c r="P675" s="1106" t="s">
        <v>16</v>
      </c>
      <c r="Q675" s="1120" t="s">
        <v>35</v>
      </c>
      <c r="R675" s="1106" t="s">
        <v>84</v>
      </c>
      <c r="S675" s="1120" t="s">
        <v>85</v>
      </c>
      <c r="T675" s="1106" t="s">
        <v>4164</v>
      </c>
      <c r="U675" s="1120" t="s">
        <v>94</v>
      </c>
      <c r="V675" s="1120" t="s">
        <v>6844</v>
      </c>
      <c r="W675" s="1116">
        <v>45397</v>
      </c>
      <c r="X675" s="1116">
        <v>47224</v>
      </c>
      <c r="Y675" s="1120" t="s">
        <v>6845</v>
      </c>
      <c r="Z675" s="1120" t="s">
        <v>6846</v>
      </c>
      <c r="AA675" s="1169">
        <v>46129</v>
      </c>
      <c r="AB675" s="524"/>
      <c r="AC675" s="1111"/>
      <c r="AD675" s="1223"/>
    </row>
    <row r="676" spans="1:30" ht="15.75" customHeight="1">
      <c r="A676" s="1106" t="s">
        <v>10</v>
      </c>
      <c r="B676" s="1106" t="s">
        <v>11</v>
      </c>
      <c r="C676" s="1120" t="s">
        <v>176</v>
      </c>
      <c r="D676" s="1106" t="s">
        <v>374</v>
      </c>
      <c r="E676" s="1106" t="s">
        <v>3756</v>
      </c>
      <c r="F676" s="1107" t="str">
        <f t="array" ref="F676">IFERROR(INDEX(UIID!$K$2:$K1725, MATCH(CONCATENATE(B676,D676,G676,J676), UIID!$B$2:$B1725&amp;UIID!$D$2:$D1725&amp;UIID!$G$2:$G1725&amp;UIID!$H$2:$H1725, 0),), "Not Found")</f>
        <v>0722-0191</v>
      </c>
      <c r="G676" s="1120" t="s">
        <v>3478</v>
      </c>
      <c r="H676" s="1120"/>
      <c r="I676" s="1120" t="s">
        <v>6847</v>
      </c>
      <c r="J676" s="1120" t="s">
        <v>3893</v>
      </c>
      <c r="K676" s="1120">
        <v>10.334602047193099</v>
      </c>
      <c r="L676" s="1120">
        <v>123.941923351997</v>
      </c>
      <c r="M676" s="1120" t="s">
        <v>6848</v>
      </c>
      <c r="N676" s="1120" t="s">
        <v>6849</v>
      </c>
      <c r="O676" s="1106" t="s">
        <v>15</v>
      </c>
      <c r="P676" s="1106" t="s">
        <v>16</v>
      </c>
      <c r="Q676" s="1120" t="s">
        <v>35</v>
      </c>
      <c r="R676" s="1106" t="s">
        <v>2222</v>
      </c>
      <c r="S676" s="1120" t="s">
        <v>156</v>
      </c>
      <c r="T676" s="1106" t="s">
        <v>4164</v>
      </c>
      <c r="U676" s="1120" t="s">
        <v>157</v>
      </c>
      <c r="V676" s="1120" t="s">
        <v>6850</v>
      </c>
      <c r="W676" s="1116">
        <v>45397</v>
      </c>
      <c r="X676" s="1116">
        <v>47224</v>
      </c>
      <c r="Y676" s="1120" t="s">
        <v>6851</v>
      </c>
      <c r="Z676" s="1120" t="s">
        <v>6852</v>
      </c>
      <c r="AA676" s="1120" t="s">
        <v>6853</v>
      </c>
      <c r="AB676" s="524"/>
      <c r="AC676" s="1111"/>
      <c r="AD676" s="1223"/>
    </row>
    <row r="677" spans="1:30" ht="15.75" customHeight="1">
      <c r="A677" s="1106" t="s">
        <v>10</v>
      </c>
      <c r="B677" s="1120" t="s">
        <v>11</v>
      </c>
      <c r="C677" s="1120" t="s">
        <v>2328</v>
      </c>
      <c r="D677" s="1106" t="s">
        <v>3819</v>
      </c>
      <c r="E677" s="1106" t="s">
        <v>123</v>
      </c>
      <c r="F677" s="1107" t="str">
        <f t="array" ref="F677">IFERROR(INDEX(UIID!$K$2:$K1725, MATCH(CONCATENATE(B677,D677,G677,J677), UIID!$B$2:$B1725&amp;UIID!$D$2:$D1725&amp;UIID!$G$2:$G1725&amp;UIID!$H$2:$H1725, 0),), "Not Found")</f>
        <v>0722-0105</v>
      </c>
      <c r="G677" s="1120" t="s">
        <v>3481</v>
      </c>
      <c r="H677" s="1120"/>
      <c r="I677" s="1120" t="s">
        <v>6272</v>
      </c>
      <c r="J677" s="1120" t="s">
        <v>3820</v>
      </c>
      <c r="K677" s="1120">
        <v>10.076473957007201</v>
      </c>
      <c r="L677" s="1120">
        <v>123.45233480781501</v>
      </c>
      <c r="M677" s="1120">
        <v>9606740771</v>
      </c>
      <c r="N677" s="1120" t="s">
        <v>6273</v>
      </c>
      <c r="O677" s="1106" t="s">
        <v>15</v>
      </c>
      <c r="P677" s="1106" t="s">
        <v>16</v>
      </c>
      <c r="Q677" s="1140" t="s">
        <v>10389</v>
      </c>
      <c r="R677" s="1106" t="s">
        <v>87</v>
      </c>
      <c r="S677" s="1120" t="s">
        <v>737</v>
      </c>
      <c r="T677" s="1106" t="s">
        <v>4164</v>
      </c>
      <c r="U677" s="1120" t="s">
        <v>6854</v>
      </c>
      <c r="V677" s="1120" t="s">
        <v>6855</v>
      </c>
      <c r="W677" s="1116">
        <v>45405</v>
      </c>
      <c r="X677" s="1116">
        <v>46870</v>
      </c>
      <c r="Y677" s="1120" t="s">
        <v>6856</v>
      </c>
      <c r="Z677" s="1120" t="s">
        <v>6857</v>
      </c>
      <c r="AA677" s="1169">
        <v>46650</v>
      </c>
      <c r="AB677" s="524"/>
      <c r="AC677" s="1111"/>
      <c r="AD677" s="1223"/>
    </row>
    <row r="678" spans="1:30" ht="15.75" customHeight="1">
      <c r="A678" s="1106" t="s">
        <v>10</v>
      </c>
      <c r="B678" s="1120" t="s">
        <v>11</v>
      </c>
      <c r="C678" s="1120" t="s">
        <v>2328</v>
      </c>
      <c r="D678" s="1106" t="s">
        <v>3819</v>
      </c>
      <c r="E678" s="1106" t="s">
        <v>123</v>
      </c>
      <c r="F678" s="1107" t="str">
        <f t="array" ref="F678">IFERROR(INDEX(UIID!$K$2:$K1725, MATCH(CONCATENATE(B678,D678,G678,J678), UIID!$B$2:$B1725&amp;UIID!$D$2:$D1725&amp;UIID!$G$2:$G1725&amp;UIID!$H$2:$H1725, 0),), "Not Found")</f>
        <v>0722-0105</v>
      </c>
      <c r="G678" s="1120" t="s">
        <v>3481</v>
      </c>
      <c r="H678" s="1120"/>
      <c r="I678" s="1120" t="s">
        <v>6272</v>
      </c>
      <c r="J678" s="1120" t="s">
        <v>3820</v>
      </c>
      <c r="K678" s="1120">
        <v>10.076473957007201</v>
      </c>
      <c r="L678" s="1120">
        <v>123.45233480781501</v>
      </c>
      <c r="M678" s="1120">
        <v>9606740771</v>
      </c>
      <c r="N678" s="1120" t="s">
        <v>6273</v>
      </c>
      <c r="O678" s="1106" t="s">
        <v>15</v>
      </c>
      <c r="P678" s="1106" t="s">
        <v>16</v>
      </c>
      <c r="Q678" s="1140" t="s">
        <v>10389</v>
      </c>
      <c r="R678" s="1106" t="s">
        <v>84</v>
      </c>
      <c r="S678" s="1120" t="s">
        <v>170</v>
      </c>
      <c r="T678" s="1106" t="s">
        <v>4213</v>
      </c>
      <c r="U678" s="1120" t="s">
        <v>6259</v>
      </c>
      <c r="V678" s="1120" t="s">
        <v>6858</v>
      </c>
      <c r="W678" s="1116">
        <v>45405</v>
      </c>
      <c r="X678" s="1116">
        <v>46870</v>
      </c>
      <c r="Y678" s="1120" t="s">
        <v>6859</v>
      </c>
      <c r="Z678" s="1120" t="s">
        <v>6860</v>
      </c>
      <c r="AA678" s="1169">
        <v>46797</v>
      </c>
      <c r="AB678" s="524"/>
      <c r="AC678" s="1111"/>
      <c r="AD678" s="1223"/>
    </row>
    <row r="679" spans="1:30" ht="15.75" customHeight="1">
      <c r="A679" s="1106" t="s">
        <v>10</v>
      </c>
      <c r="B679" s="1132" t="s">
        <v>11</v>
      </c>
      <c r="C679" s="1132" t="s">
        <v>2328</v>
      </c>
      <c r="D679" s="1133" t="s">
        <v>3819</v>
      </c>
      <c r="E679" s="1133" t="s">
        <v>123</v>
      </c>
      <c r="F679" s="1107" t="str">
        <f t="array" ref="F679">IFERROR(INDEX(UIID!$K$2:$K1725, MATCH(CONCATENATE(B679,D679,G679,J679), UIID!$B$2:$B1725&amp;UIID!$D$2:$D1725&amp;UIID!$G$2:$G1725&amp;UIID!$H$2:$H1725, 0),), "Not Found")</f>
        <v>0722-0105</v>
      </c>
      <c r="G679" s="1132" t="s">
        <v>3481</v>
      </c>
      <c r="H679" s="1132"/>
      <c r="I679" s="1132" t="s">
        <v>6272</v>
      </c>
      <c r="J679" s="1132" t="s">
        <v>3820</v>
      </c>
      <c r="K679" s="1132">
        <v>10.076473957007201</v>
      </c>
      <c r="L679" s="1132">
        <v>123.45233480781501</v>
      </c>
      <c r="M679" s="1132">
        <v>9606740771</v>
      </c>
      <c r="N679" s="1132" t="s">
        <v>6273</v>
      </c>
      <c r="O679" s="1133" t="s">
        <v>15</v>
      </c>
      <c r="P679" s="1133" t="s">
        <v>16</v>
      </c>
      <c r="Q679" s="1140" t="s">
        <v>10389</v>
      </c>
      <c r="R679" s="1133" t="s">
        <v>84</v>
      </c>
      <c r="S679" s="1132" t="s">
        <v>167</v>
      </c>
      <c r="T679" s="1133" t="s">
        <v>4164</v>
      </c>
      <c r="U679" s="1132" t="s">
        <v>6259</v>
      </c>
      <c r="V679" s="1132" t="s">
        <v>6861</v>
      </c>
      <c r="W679" s="1134">
        <v>45405</v>
      </c>
      <c r="X679" s="1116">
        <v>46870</v>
      </c>
      <c r="Y679" s="1132" t="s">
        <v>6859</v>
      </c>
      <c r="Z679" s="1132" t="s">
        <v>6860</v>
      </c>
      <c r="AA679" s="1150">
        <v>46797</v>
      </c>
      <c r="AB679" s="1241"/>
      <c r="AC679" s="1148"/>
      <c r="AD679" s="1223"/>
    </row>
    <row r="680" spans="1:30" ht="15.75" customHeight="1">
      <c r="A680" s="1106" t="s">
        <v>10</v>
      </c>
      <c r="B680" s="1120" t="s">
        <v>11</v>
      </c>
      <c r="C680" s="1120" t="s">
        <v>378</v>
      </c>
      <c r="D680" s="1106" t="s">
        <v>3814</v>
      </c>
      <c r="E680" s="1106" t="s">
        <v>28</v>
      </c>
      <c r="F680" s="1107" t="str">
        <f t="array" ref="F680">IFERROR(INDEX(UIID!$K$2:$K1725, MATCH(CONCATENATE(B680,D680,G680,J680), UIID!$B$2:$B1725&amp;UIID!$D$2:$D1725&amp;UIID!$G$2:$G1725&amp;UIID!$H$2:$H1725, 0),), "Not Found")</f>
        <v>0722-0187</v>
      </c>
      <c r="G680" s="1120" t="s">
        <v>3484</v>
      </c>
      <c r="H680" s="1120"/>
      <c r="I680" s="1120" t="s">
        <v>6862</v>
      </c>
      <c r="J680" s="1120" t="s">
        <v>3889</v>
      </c>
      <c r="K680" s="1120">
        <v>10.3601605702216</v>
      </c>
      <c r="L680" s="1120">
        <v>123.980354926262</v>
      </c>
      <c r="M680" s="1204" t="s">
        <v>6863</v>
      </c>
      <c r="N680" s="1120" t="s">
        <v>6864</v>
      </c>
      <c r="O680" s="1106" t="s">
        <v>15</v>
      </c>
      <c r="P680" s="1106" t="s">
        <v>16</v>
      </c>
      <c r="Q680" s="1120" t="s">
        <v>35</v>
      </c>
      <c r="R680" s="1106" t="s">
        <v>117</v>
      </c>
      <c r="S680" s="1120" t="s">
        <v>120</v>
      </c>
      <c r="T680" s="1106" t="s">
        <v>4164</v>
      </c>
      <c r="U680" s="1120" t="s">
        <v>2083</v>
      </c>
      <c r="V680" s="1120" t="s">
        <v>6865</v>
      </c>
      <c r="W680" s="1116">
        <v>45434</v>
      </c>
      <c r="X680" s="1116">
        <v>47261</v>
      </c>
      <c r="Y680" s="1120" t="s">
        <v>5921</v>
      </c>
      <c r="Z680" s="1120" t="s">
        <v>5922</v>
      </c>
      <c r="AA680" s="1169">
        <v>45663</v>
      </c>
      <c r="AB680" s="524"/>
      <c r="AC680" s="1111"/>
      <c r="AD680" s="1223"/>
    </row>
    <row r="681" spans="1:30" ht="15.75" customHeight="1">
      <c r="A681" s="1106" t="s">
        <v>10</v>
      </c>
      <c r="B681" s="1106" t="s">
        <v>11</v>
      </c>
      <c r="C681" s="1106" t="s">
        <v>28</v>
      </c>
      <c r="D681" s="1106" t="s">
        <v>13</v>
      </c>
      <c r="E681" s="1106" t="s">
        <v>3756</v>
      </c>
      <c r="F681" s="1107" t="str">
        <f t="array" ref="F681">IFERROR(INDEX(UIID!$K$2:$K1725, MATCH(CONCATENATE(B681,D681,G681,J681), UIID!$B$2:$B1725&amp;UIID!$D$2:$D1725&amp;UIID!$G$2:$G1725&amp;UIID!$H$2:$H1725, 0),), "Not Found")</f>
        <v>Not Found</v>
      </c>
      <c r="G681" s="1106" t="s">
        <v>517</v>
      </c>
      <c r="H681" s="1120"/>
      <c r="I681" s="1120" t="s">
        <v>6526</v>
      </c>
      <c r="J681" s="1120" t="s">
        <v>3862</v>
      </c>
      <c r="K681" s="1120">
        <v>10.323894247831401</v>
      </c>
      <c r="L681" s="1120">
        <v>123.90729105014699</v>
      </c>
      <c r="M681" s="1106" t="s">
        <v>6866</v>
      </c>
      <c r="N681" s="1120" t="s">
        <v>5691</v>
      </c>
      <c r="O681" s="1106" t="s">
        <v>15</v>
      </c>
      <c r="P681" s="1106" t="s">
        <v>16</v>
      </c>
      <c r="Q681" s="1120" t="s">
        <v>35</v>
      </c>
      <c r="R681" s="1106" t="s">
        <v>2222</v>
      </c>
      <c r="S681" s="1120" t="s">
        <v>156</v>
      </c>
      <c r="T681" s="1106" t="s">
        <v>4164</v>
      </c>
      <c r="U681" s="1120" t="s">
        <v>6867</v>
      </c>
      <c r="V681" s="1120" t="s">
        <v>6868</v>
      </c>
      <c r="W681" s="1116">
        <v>45435</v>
      </c>
      <c r="X681" s="1116">
        <v>47262</v>
      </c>
      <c r="Y681" s="1120" t="s">
        <v>6869</v>
      </c>
      <c r="Z681" s="1120" t="s">
        <v>6870</v>
      </c>
      <c r="AA681" s="1169">
        <v>46904</v>
      </c>
      <c r="AB681" s="524"/>
      <c r="AC681" s="1111"/>
      <c r="AD681" s="1223"/>
    </row>
    <row r="682" spans="1:30" ht="15.75" hidden="1" customHeight="1">
      <c r="A682" s="1106" t="s">
        <v>10</v>
      </c>
      <c r="B682" s="1106" t="s">
        <v>11</v>
      </c>
      <c r="C682" s="1120" t="s">
        <v>176</v>
      </c>
      <c r="D682" s="1106" t="s">
        <v>374</v>
      </c>
      <c r="E682" s="1106" t="s">
        <v>3756</v>
      </c>
      <c r="F682" s="1107" t="str">
        <f t="array" ref="F682">IFERROR(INDEX(UIID!$K$2:$K1725, MATCH(CONCATENATE(B682,D682,G682,J682), UIID!$B$2:$B1725&amp;UIID!$D$2:$D1725&amp;UIID!$G$2:$G1725&amp;UIID!$H$2:$H1725, 0),), "Not Found")</f>
        <v>0722-0189</v>
      </c>
      <c r="G682" s="1120" t="s">
        <v>3487</v>
      </c>
      <c r="H682" s="1120"/>
      <c r="I682" s="1120" t="s">
        <v>6833</v>
      </c>
      <c r="J682" s="1120" t="s">
        <v>3891</v>
      </c>
      <c r="K682" s="1120">
        <v>10.3232327586345</v>
      </c>
      <c r="L682" s="1120">
        <v>123.94604089438199</v>
      </c>
      <c r="M682" s="1120" t="s">
        <v>6834</v>
      </c>
      <c r="N682" s="1120" t="s">
        <v>6835</v>
      </c>
      <c r="O682" s="1106" t="s">
        <v>113</v>
      </c>
      <c r="P682" s="1106" t="s">
        <v>132</v>
      </c>
      <c r="Q682" s="1120" t="s">
        <v>35</v>
      </c>
      <c r="R682" s="1106" t="s">
        <v>32</v>
      </c>
      <c r="S682" s="1120" t="s">
        <v>39</v>
      </c>
      <c r="T682" s="1106" t="s">
        <v>4164</v>
      </c>
      <c r="U682" s="1120" t="s">
        <v>253</v>
      </c>
      <c r="V682" s="1120" t="s">
        <v>6871</v>
      </c>
      <c r="W682" s="1116">
        <v>45440</v>
      </c>
      <c r="X682" s="1116">
        <v>47267</v>
      </c>
      <c r="Y682" s="1120" t="s">
        <v>6872</v>
      </c>
      <c r="Z682" s="1120" t="s">
        <v>6873</v>
      </c>
      <c r="AA682" s="1169">
        <v>46563</v>
      </c>
      <c r="AB682" s="524"/>
      <c r="AC682" s="1111"/>
      <c r="AD682" s="1223"/>
    </row>
    <row r="683" spans="1:30" ht="15.75" hidden="1" customHeight="1">
      <c r="A683" s="1106" t="s">
        <v>10</v>
      </c>
      <c r="B683" s="1133" t="s">
        <v>11</v>
      </c>
      <c r="C683" s="1132" t="s">
        <v>176</v>
      </c>
      <c r="D683" s="1133" t="s">
        <v>374</v>
      </c>
      <c r="E683" s="1133" t="s">
        <v>3756</v>
      </c>
      <c r="F683" s="1107" t="str">
        <f t="array" ref="F683">IFERROR(INDEX(UIID!$K$2:$K1725, MATCH(CONCATENATE(B683,D683,G683,J683), UIID!$B$2:$B1725&amp;UIID!$D$2:$D1725&amp;UIID!$G$2:$G1725&amp;UIID!$H$2:$H1725, 0),), "Not Found")</f>
        <v>0722-0189</v>
      </c>
      <c r="G683" s="1132" t="s">
        <v>3487</v>
      </c>
      <c r="H683" s="1132"/>
      <c r="I683" s="1132" t="s">
        <v>6833</v>
      </c>
      <c r="J683" s="1132" t="s">
        <v>3891</v>
      </c>
      <c r="K683" s="1132">
        <v>10.3232327586345</v>
      </c>
      <c r="L683" s="1132">
        <v>123.94604089438199</v>
      </c>
      <c r="M683" s="1132" t="s">
        <v>6834</v>
      </c>
      <c r="N683" s="1132" t="s">
        <v>6835</v>
      </c>
      <c r="O683" s="1133" t="s">
        <v>113</v>
      </c>
      <c r="P683" s="1133" t="s">
        <v>132</v>
      </c>
      <c r="Q683" s="1132" t="s">
        <v>35</v>
      </c>
      <c r="R683" s="1133" t="s">
        <v>87</v>
      </c>
      <c r="S683" s="1132" t="s">
        <v>88</v>
      </c>
      <c r="T683" s="1133" t="s">
        <v>4164</v>
      </c>
      <c r="U683" s="1132" t="s">
        <v>165</v>
      </c>
      <c r="V683" s="1132" t="s">
        <v>6874</v>
      </c>
      <c r="W683" s="1134">
        <v>45440</v>
      </c>
      <c r="X683" s="1116">
        <v>47267</v>
      </c>
      <c r="Y683" s="1132" t="s">
        <v>6875</v>
      </c>
      <c r="Z683" s="1132" t="s">
        <v>6876</v>
      </c>
      <c r="AA683" s="1132" t="s">
        <v>6877</v>
      </c>
      <c r="AB683" s="1241"/>
      <c r="AC683" s="1148"/>
      <c r="AD683" s="1223"/>
    </row>
    <row r="684" spans="1:30" ht="15.75" hidden="1" customHeight="1">
      <c r="A684" s="1106" t="s">
        <v>10</v>
      </c>
      <c r="B684" s="1106" t="s">
        <v>11</v>
      </c>
      <c r="C684" s="1106" t="s">
        <v>50</v>
      </c>
      <c r="D684" s="1106" t="s">
        <v>13</v>
      </c>
      <c r="E684" s="1106" t="s">
        <v>3756</v>
      </c>
      <c r="F684" s="1107" t="str">
        <f t="array" ref="F684">IFERROR(INDEX(UIID!$K$2:$K1725, MATCH(CONCATENATE(B684,D684,G684,J684), UIID!$B$2:$B1725&amp;UIID!$D$2:$D1725&amp;UIID!$G$2:$G1725&amp;UIID!$H$2:$H1725, 0),), "Not Found")</f>
        <v>0722-0034</v>
      </c>
      <c r="G684" s="313" t="s">
        <v>3774</v>
      </c>
      <c r="H684" s="1120"/>
      <c r="I684" s="1106" t="s">
        <v>5729</v>
      </c>
      <c r="J684" s="1120" t="s">
        <v>1281</v>
      </c>
      <c r="K684" s="1120">
        <v>10.2901763590325</v>
      </c>
      <c r="L684" s="1120">
        <v>123.861858807818</v>
      </c>
      <c r="M684" s="1120" t="s">
        <v>6879</v>
      </c>
      <c r="N684" s="1152" t="s">
        <v>5730</v>
      </c>
      <c r="O684" s="1106" t="s">
        <v>15</v>
      </c>
      <c r="P684" s="1106" t="s">
        <v>525</v>
      </c>
      <c r="Q684" s="1140" t="s">
        <v>10389</v>
      </c>
      <c r="R684" s="1106" t="s">
        <v>117</v>
      </c>
      <c r="S684" s="1120" t="s">
        <v>1721</v>
      </c>
      <c r="T684" s="1106" t="s">
        <v>4164</v>
      </c>
      <c r="U684" s="1120" t="s">
        <v>1139</v>
      </c>
      <c r="V684" s="1120" t="s">
        <v>6880</v>
      </c>
      <c r="W684" s="1116">
        <v>45449</v>
      </c>
      <c r="X684" s="1116">
        <v>47258</v>
      </c>
      <c r="Y684" s="1120" t="s">
        <v>6881</v>
      </c>
      <c r="Z684" s="1120" t="s">
        <v>6882</v>
      </c>
      <c r="AA684" s="1169">
        <v>46912</v>
      </c>
      <c r="AB684" s="524"/>
      <c r="AC684" s="1111"/>
      <c r="AD684" s="1223"/>
    </row>
    <row r="685" spans="1:30" ht="15.75" customHeight="1">
      <c r="A685" s="1106" t="s">
        <v>10</v>
      </c>
      <c r="B685" s="1106" t="s">
        <v>11</v>
      </c>
      <c r="C685" s="1106" t="s">
        <v>28</v>
      </c>
      <c r="D685" s="1106" t="s">
        <v>13</v>
      </c>
      <c r="E685" s="1106" t="s">
        <v>3756</v>
      </c>
      <c r="F685" s="1107" t="str">
        <f t="array" ref="F685">IFERROR(INDEX(UIID!$K$2:$K1725, MATCH(CONCATENATE(B685,D685,G685,J685), UIID!$B$2:$B1725&amp;UIID!$D$2:$D1725&amp;UIID!$G$2:$G1725&amp;UIID!$H$2:$H1725, 0),), "Not Found")</f>
        <v>0722-0018</v>
      </c>
      <c r="G685" s="313" t="s">
        <v>2210</v>
      </c>
      <c r="H685" s="1106"/>
      <c r="I685" s="1106" t="s">
        <v>6303</v>
      </c>
      <c r="J685" s="1106" t="s">
        <v>588</v>
      </c>
      <c r="K685" s="1106">
        <v>10.311030190164001</v>
      </c>
      <c r="L685" s="1106">
        <v>123.89675499623</v>
      </c>
      <c r="M685" s="1106" t="s">
        <v>5152</v>
      </c>
      <c r="N685" s="1106" t="s">
        <v>5153</v>
      </c>
      <c r="O685" s="1106" t="s">
        <v>15</v>
      </c>
      <c r="P685" s="1106" t="s">
        <v>16</v>
      </c>
      <c r="Q685" s="1140" t="s">
        <v>10389</v>
      </c>
      <c r="R685" s="1106" t="s">
        <v>87</v>
      </c>
      <c r="S685" s="1120" t="s">
        <v>683</v>
      </c>
      <c r="T685" s="1106" t="s">
        <v>4164</v>
      </c>
      <c r="U685" s="1120" t="s">
        <v>1139</v>
      </c>
      <c r="V685" s="1120" t="s">
        <v>6883</v>
      </c>
      <c r="W685" s="1116">
        <v>45456</v>
      </c>
      <c r="X685" s="1116">
        <v>46925</v>
      </c>
      <c r="Y685" s="1120" t="s">
        <v>6884</v>
      </c>
      <c r="Z685" s="1120" t="s">
        <v>6885</v>
      </c>
      <c r="AA685" s="1120" t="s">
        <v>6886</v>
      </c>
      <c r="AB685" s="524"/>
      <c r="AC685" s="1111"/>
      <c r="AD685" s="1223"/>
    </row>
    <row r="686" spans="1:30" ht="15.75" customHeight="1">
      <c r="A686" s="1106" t="s">
        <v>10</v>
      </c>
      <c r="B686" s="1133" t="s">
        <v>11</v>
      </c>
      <c r="C686" s="1133" t="s">
        <v>378</v>
      </c>
      <c r="D686" s="1133" t="s">
        <v>909</v>
      </c>
      <c r="E686" s="1133" t="s">
        <v>123</v>
      </c>
      <c r="F686" s="1153" t="str">
        <f t="array" ref="F686">IFERROR(INDEX(UIID!$K$2:$K1725, MATCH(CONCATENATE(B686,D686,G686,J686), UIID!$B$2:$B1725&amp;UIID!$D$2:$D1725&amp;UIID!$G$2:$G1725&amp;UIID!$H$2:$H1725, 0),), "Not Found")</f>
        <v>0722-0186</v>
      </c>
      <c r="G686" s="1132" t="s">
        <v>3496</v>
      </c>
      <c r="H686" s="1132"/>
      <c r="I686" s="1132" t="s">
        <v>6889</v>
      </c>
      <c r="J686" s="1132" t="s">
        <v>3888</v>
      </c>
      <c r="K686" s="1132">
        <v>10.2692357287454</v>
      </c>
      <c r="L686" s="1132">
        <v>123.945170391627</v>
      </c>
      <c r="M686" s="1132" t="s">
        <v>6890</v>
      </c>
      <c r="N686" s="1132" t="s">
        <v>6891</v>
      </c>
      <c r="O686" s="1133" t="s">
        <v>15</v>
      </c>
      <c r="P686" s="1133" t="s">
        <v>16</v>
      </c>
      <c r="Q686" s="1132" t="s">
        <v>35</v>
      </c>
      <c r="R686" s="1133" t="s">
        <v>87</v>
      </c>
      <c r="S686" s="1132" t="s">
        <v>88</v>
      </c>
      <c r="T686" s="1133" t="s">
        <v>4164</v>
      </c>
      <c r="U686" s="1132" t="s">
        <v>165</v>
      </c>
      <c r="V686" s="1132" t="s">
        <v>6892</v>
      </c>
      <c r="W686" s="1134">
        <v>45468</v>
      </c>
      <c r="X686" s="1116">
        <v>47295</v>
      </c>
      <c r="Y686" s="1132" t="s">
        <v>6893</v>
      </c>
      <c r="Z686" s="1132" t="s">
        <v>6894</v>
      </c>
      <c r="AA686" s="1150">
        <v>46666</v>
      </c>
      <c r="AB686" s="1241"/>
      <c r="AC686" s="1148"/>
      <c r="AD686" s="1241"/>
    </row>
    <row r="687" spans="1:30" ht="15.75" customHeight="1">
      <c r="A687" s="1106" t="s">
        <v>10</v>
      </c>
      <c r="B687" s="1120" t="s">
        <v>11</v>
      </c>
      <c r="C687" s="1106" t="s">
        <v>28</v>
      </c>
      <c r="D687" s="1106" t="s">
        <v>13</v>
      </c>
      <c r="E687" s="1106" t="s">
        <v>3756</v>
      </c>
      <c r="F687" s="1107" t="str">
        <f t="array" ref="F687">IFERROR(INDEX(UIID!$K$2:$K1725, MATCH(CONCATENATE(B687,D687,G687,J687), UIID!$B$2:$B1725&amp;UIID!$D$2:$D1725&amp;UIID!$G$2:$G1725&amp;UIID!$H$2:$H1725, 0),), "Not Found")</f>
        <v>0722-0018</v>
      </c>
      <c r="G687" s="1120" t="s">
        <v>2210</v>
      </c>
      <c r="H687" s="1120"/>
      <c r="I687" s="1106" t="s">
        <v>6303</v>
      </c>
      <c r="J687" s="1106" t="s">
        <v>588</v>
      </c>
      <c r="K687" s="1106">
        <v>10.311030190164001</v>
      </c>
      <c r="L687" s="1106">
        <v>123.89675499623</v>
      </c>
      <c r="M687" s="1106" t="s">
        <v>5152</v>
      </c>
      <c r="N687" s="1106" t="s">
        <v>5153</v>
      </c>
      <c r="O687" s="1106" t="s">
        <v>15</v>
      </c>
      <c r="P687" s="1106" t="s">
        <v>16</v>
      </c>
      <c r="Q687" s="1106" t="s">
        <v>4262</v>
      </c>
      <c r="R687" s="1106" t="s">
        <v>2222</v>
      </c>
      <c r="S687" s="1120" t="s">
        <v>2839</v>
      </c>
      <c r="T687" s="1106" t="s">
        <v>22</v>
      </c>
      <c r="U687" s="1120" t="s">
        <v>235</v>
      </c>
      <c r="V687" s="1120" t="s">
        <v>6895</v>
      </c>
      <c r="W687" s="1116">
        <v>45412</v>
      </c>
      <c r="X687" s="1116">
        <v>47240</v>
      </c>
      <c r="Y687" s="1120" t="s">
        <v>6896</v>
      </c>
      <c r="Z687" s="1120" t="s">
        <v>22</v>
      </c>
      <c r="AA687" s="1106" t="s">
        <v>4283</v>
      </c>
      <c r="AB687" s="524"/>
      <c r="AC687" s="1111"/>
      <c r="AD687" s="1223"/>
    </row>
    <row r="688" spans="1:30" ht="15.75" customHeight="1">
      <c r="A688" s="1106" t="s">
        <v>10</v>
      </c>
      <c r="B688" s="1120" t="s">
        <v>11</v>
      </c>
      <c r="C688" s="1106" t="s">
        <v>28</v>
      </c>
      <c r="D688" s="1106" t="s">
        <v>13</v>
      </c>
      <c r="E688" s="1106" t="s">
        <v>3756</v>
      </c>
      <c r="F688" s="1107" t="str">
        <f t="array" ref="F688">IFERROR(INDEX(UIID!$K$2:$K1725, MATCH(CONCATENATE(B688,D688,G688,J688), UIID!$B$2:$B1725&amp;UIID!$D$2:$D1725&amp;UIID!$G$2:$G1725&amp;UIID!$H$2:$H1725, 0),), "Not Found")</f>
        <v>0722-0018</v>
      </c>
      <c r="G688" s="1120" t="s">
        <v>2210</v>
      </c>
      <c r="H688" s="1120"/>
      <c r="I688" s="1106" t="s">
        <v>6303</v>
      </c>
      <c r="J688" s="1106" t="s">
        <v>588</v>
      </c>
      <c r="K688" s="1106">
        <v>10.311030190164001</v>
      </c>
      <c r="L688" s="1106">
        <v>123.89675499623</v>
      </c>
      <c r="M688" s="1106" t="s">
        <v>5152</v>
      </c>
      <c r="N688" s="1106" t="s">
        <v>5153</v>
      </c>
      <c r="O688" s="1106" t="s">
        <v>15</v>
      </c>
      <c r="P688" s="1106" t="s">
        <v>16</v>
      </c>
      <c r="Q688" s="1106" t="s">
        <v>4262</v>
      </c>
      <c r="R688" s="1106" t="s">
        <v>2222</v>
      </c>
      <c r="S688" s="1106" t="s">
        <v>2823</v>
      </c>
      <c r="T688" s="1106" t="s">
        <v>22</v>
      </c>
      <c r="U688" s="1120" t="s">
        <v>235</v>
      </c>
      <c r="V688" s="1120" t="s">
        <v>6897</v>
      </c>
      <c r="W688" s="1116">
        <v>45412</v>
      </c>
      <c r="X688" s="1116">
        <v>47240</v>
      </c>
      <c r="Y688" s="1120" t="s">
        <v>6898</v>
      </c>
      <c r="Z688" s="1120" t="s">
        <v>6899</v>
      </c>
      <c r="AA688" s="1117">
        <v>47273</v>
      </c>
      <c r="AB688" s="524"/>
      <c r="AC688" s="1111"/>
      <c r="AD688" s="1223"/>
    </row>
    <row r="689" spans="1:30" ht="15.75" customHeight="1">
      <c r="A689" s="1106" t="s">
        <v>10</v>
      </c>
      <c r="B689" s="1120" t="s">
        <v>11</v>
      </c>
      <c r="C689" s="1120" t="s">
        <v>509</v>
      </c>
      <c r="D689" s="1106" t="s">
        <v>1026</v>
      </c>
      <c r="E689" s="1106" t="s">
        <v>28</v>
      </c>
      <c r="F689" s="1107" t="str">
        <f t="array" ref="F689">IFERROR(INDEX(UIID!$K$2:$K1725, MATCH(CONCATENATE(B689,D689,G689,J689), UIID!$B$2:$B1725&amp;UIID!$D$2:$D1725&amp;UIID!$G$2:$G1725&amp;UIID!$H$2:$H1725, 0),), "Not Found")</f>
        <v>0722-0196</v>
      </c>
      <c r="G689" s="1120" t="s">
        <v>3498</v>
      </c>
      <c r="H689" s="1120"/>
      <c r="I689" s="1120" t="s">
        <v>6900</v>
      </c>
      <c r="J689" s="1120" t="s">
        <v>3899</v>
      </c>
      <c r="K689" s="1120">
        <v>11.2490231252514</v>
      </c>
      <c r="L689" s="1120">
        <v>124.002601107917</v>
      </c>
      <c r="M689" s="1204" t="s">
        <v>6901</v>
      </c>
      <c r="N689" s="1120" t="s">
        <v>6902</v>
      </c>
      <c r="O689" s="1106" t="s">
        <v>15</v>
      </c>
      <c r="P689" s="1106" t="s">
        <v>16</v>
      </c>
      <c r="Q689" s="1106" t="s">
        <v>4262</v>
      </c>
      <c r="R689" s="1106" t="s">
        <v>2222</v>
      </c>
      <c r="S689" s="1120" t="s">
        <v>2858</v>
      </c>
      <c r="T689" s="1106"/>
      <c r="U689" s="1120" t="s">
        <v>232</v>
      </c>
      <c r="V689" s="1120" t="s">
        <v>6903</v>
      </c>
      <c r="W689" s="1116">
        <v>45476</v>
      </c>
      <c r="X689" s="1116">
        <v>47303</v>
      </c>
      <c r="Y689" s="1120" t="s">
        <v>6904</v>
      </c>
      <c r="Z689" s="1120" t="s">
        <v>22</v>
      </c>
      <c r="AA689" s="1106" t="s">
        <v>4283</v>
      </c>
      <c r="AB689" s="524"/>
      <c r="AC689" s="1111"/>
      <c r="AD689" s="1223"/>
    </row>
    <row r="690" spans="1:30" ht="15.75" customHeight="1">
      <c r="A690" s="1106" t="s">
        <v>10</v>
      </c>
      <c r="B690" s="1120" t="s">
        <v>11</v>
      </c>
      <c r="C690" s="1120" t="s">
        <v>123</v>
      </c>
      <c r="D690" s="1106" t="s">
        <v>2267</v>
      </c>
      <c r="E690" s="1106" t="s">
        <v>123</v>
      </c>
      <c r="F690" s="1107" t="str">
        <f t="array" ref="F690">IFERROR(INDEX(UIID!$K$2:$K1725, MATCH(CONCATENATE(B690,D690,G690,J690), UIID!$B$2:$B1725&amp;UIID!$D$2:$D1725&amp;UIID!$G$2:$G1725&amp;UIID!$H$2:$H1725, 0),), "Not Found")</f>
        <v>0722-0197</v>
      </c>
      <c r="G690" s="1120" t="s">
        <v>3502</v>
      </c>
      <c r="H690" s="1120"/>
      <c r="I690" s="1120" t="s">
        <v>6905</v>
      </c>
      <c r="J690" s="1120" t="s">
        <v>3900</v>
      </c>
      <c r="K690" s="1120">
        <v>10.557032081481999</v>
      </c>
      <c r="L690" s="1120">
        <v>123.714781193863</v>
      </c>
      <c r="M690" s="1120" t="s">
        <v>6906</v>
      </c>
      <c r="N690" s="1120" t="s">
        <v>6907</v>
      </c>
      <c r="O690" s="1106" t="s">
        <v>15</v>
      </c>
      <c r="P690" s="1106" t="s">
        <v>16</v>
      </c>
      <c r="Q690" s="1120" t="s">
        <v>35</v>
      </c>
      <c r="R690" s="1106" t="s">
        <v>32</v>
      </c>
      <c r="S690" s="1120" t="s">
        <v>36</v>
      </c>
      <c r="T690" s="1106" t="s">
        <v>4164</v>
      </c>
      <c r="U690" s="1120" t="s">
        <v>91</v>
      </c>
      <c r="V690" s="1120" t="s">
        <v>6908</v>
      </c>
      <c r="W690" s="1116">
        <v>45489</v>
      </c>
      <c r="X690" s="1116">
        <v>47316</v>
      </c>
      <c r="Y690" s="1120" t="s">
        <v>6909</v>
      </c>
      <c r="Z690" s="1120" t="s">
        <v>6910</v>
      </c>
      <c r="AA690" s="1169">
        <v>46828</v>
      </c>
      <c r="AB690" s="524"/>
      <c r="AC690" s="1111"/>
      <c r="AD690" s="1223"/>
    </row>
    <row r="691" spans="1:30" ht="15.75" customHeight="1">
      <c r="A691" s="1106" t="s">
        <v>10</v>
      </c>
      <c r="B691" s="1132" t="s">
        <v>11</v>
      </c>
      <c r="C691" s="1106" t="s">
        <v>28</v>
      </c>
      <c r="D691" s="1133" t="s">
        <v>13</v>
      </c>
      <c r="E691" s="1133" t="s">
        <v>3756</v>
      </c>
      <c r="F691" s="1153" t="str">
        <f t="array" ref="F691">IFERROR(INDEX(UIID!$K$2:$K1725, MATCH(CONCATENATE(B691,D691,G691,J691), UIID!$B$2:$B1725&amp;UIID!$D$2:$D1725&amp;UIID!$G$2:$G1725&amp;UIID!$H$2:$H1725, 0),), "Not Found")</f>
        <v>0722-0198</v>
      </c>
      <c r="G691" s="1132" t="s">
        <v>3504</v>
      </c>
      <c r="H691" s="1132"/>
      <c r="I691" s="1132" t="s">
        <v>6911</v>
      </c>
      <c r="J691" s="1132" t="s">
        <v>3901</v>
      </c>
      <c r="K691" s="1132">
        <v>10.3274578654311</v>
      </c>
      <c r="L691" s="1132">
        <v>123.91811508092199</v>
      </c>
      <c r="M691" s="1132" t="s">
        <v>6912</v>
      </c>
      <c r="N691" s="1132" t="s">
        <v>6913</v>
      </c>
      <c r="O691" s="1133" t="s">
        <v>15</v>
      </c>
      <c r="P691" s="1133" t="s">
        <v>16</v>
      </c>
      <c r="Q691" s="1106" t="s">
        <v>4262</v>
      </c>
      <c r="R691" s="1133" t="s">
        <v>3006</v>
      </c>
      <c r="S691" s="1132" t="s">
        <v>6914</v>
      </c>
      <c r="T691" s="1133" t="s">
        <v>22</v>
      </c>
      <c r="U691" s="1132" t="s">
        <v>1048</v>
      </c>
      <c r="V691" s="1132" t="s">
        <v>6915</v>
      </c>
      <c r="W691" s="1134">
        <v>45499</v>
      </c>
      <c r="X691" s="1116">
        <v>47326</v>
      </c>
      <c r="Y691" s="1132" t="s">
        <v>6916</v>
      </c>
      <c r="Z691" s="1132" t="s">
        <v>6917</v>
      </c>
      <c r="AA691" s="1150">
        <v>47322</v>
      </c>
      <c r="AB691" s="1241"/>
      <c r="AC691" s="1148"/>
      <c r="AD691" s="1241"/>
    </row>
    <row r="692" spans="1:30" ht="15.75" customHeight="1">
      <c r="A692" s="1106" t="s">
        <v>10</v>
      </c>
      <c r="B692" s="1106" t="s">
        <v>11</v>
      </c>
      <c r="C692" s="1106" t="s">
        <v>123</v>
      </c>
      <c r="D692" s="1106" t="s">
        <v>2267</v>
      </c>
      <c r="E692" s="1106" t="s">
        <v>123</v>
      </c>
      <c r="F692" s="1107" t="str">
        <f t="array" ref="F692">IFERROR(INDEX(UIID!$K$2:$K1725, MATCH(CONCATENATE(B692,D692,G692,J692), UIID!$B$2:$B1725&amp;UIID!$D$2:$D1725&amp;UIID!$G$2:$G1725&amp;UIID!$H$2:$H1725, 0),), "Not Found")</f>
        <v>0722-0066</v>
      </c>
      <c r="G692" s="1106" t="s">
        <v>673</v>
      </c>
      <c r="H692" s="1106"/>
      <c r="I692" s="1120" t="s">
        <v>5194</v>
      </c>
      <c r="J692" s="1106" t="s">
        <v>3788</v>
      </c>
      <c r="K692" s="1106">
        <v>10.5459085371198</v>
      </c>
      <c r="L692" s="1106">
        <v>123.714819752</v>
      </c>
      <c r="M692" s="1106" t="s">
        <v>674</v>
      </c>
      <c r="N692" s="1106" t="s">
        <v>5195</v>
      </c>
      <c r="O692" s="1106" t="s">
        <v>15</v>
      </c>
      <c r="P692" s="1106" t="s">
        <v>16</v>
      </c>
      <c r="Q692" s="1140" t="s">
        <v>10389</v>
      </c>
      <c r="R692" s="1106" t="s">
        <v>84</v>
      </c>
      <c r="S692" s="1120" t="s">
        <v>170</v>
      </c>
      <c r="T692" s="1106" t="s">
        <v>4213</v>
      </c>
      <c r="U692" s="1120" t="s">
        <v>94</v>
      </c>
      <c r="V692" s="1120" t="s">
        <v>6922</v>
      </c>
      <c r="W692" s="1116">
        <v>45512</v>
      </c>
      <c r="X692" s="1116">
        <v>47156</v>
      </c>
      <c r="Y692" s="1120" t="s">
        <v>6795</v>
      </c>
      <c r="Z692" s="1120" t="s">
        <v>6796</v>
      </c>
      <c r="AA692" s="1120" t="s">
        <v>6923</v>
      </c>
      <c r="AB692" s="524"/>
      <c r="AC692" s="1111"/>
      <c r="AD692" s="1223"/>
    </row>
    <row r="693" spans="1:30" ht="15.75" customHeight="1">
      <c r="A693" s="1106" t="s">
        <v>10</v>
      </c>
      <c r="B693" s="313" t="s">
        <v>11</v>
      </c>
      <c r="C693" s="313" t="s">
        <v>50</v>
      </c>
      <c r="D693" s="313" t="s">
        <v>2158</v>
      </c>
      <c r="E693" s="313" t="s">
        <v>28</v>
      </c>
      <c r="F693" s="1107" t="str">
        <f t="array" ref="F693">IFERROR(INDEX(UIID!$K$2:$K1725, MATCH(CONCATENATE(B693,D693,G693,J693), UIID!$B$2:$B1725&amp;UIID!$D$2:$D1725&amp;UIID!$G$2:$G1725&amp;UIID!$H$2:$H1725, 0),), "Not Found")</f>
        <v>0722-0193</v>
      </c>
      <c r="G693" s="176" t="s">
        <v>3446</v>
      </c>
      <c r="H693" s="176"/>
      <c r="I693" s="176" t="s">
        <v>6757</v>
      </c>
      <c r="J693" s="617" t="s">
        <v>3895</v>
      </c>
      <c r="K693" s="176">
        <v>9.88047317525265</v>
      </c>
      <c r="L693" s="176">
        <v>123.606894709662</v>
      </c>
      <c r="M693" s="176" t="s">
        <v>6758</v>
      </c>
      <c r="N693" s="176" t="s">
        <v>6759</v>
      </c>
      <c r="O693" s="313" t="s">
        <v>15</v>
      </c>
      <c r="P693" s="313" t="s">
        <v>16</v>
      </c>
      <c r="Q693" s="1120" t="s">
        <v>35</v>
      </c>
      <c r="R693" s="1106" t="s">
        <v>32</v>
      </c>
      <c r="S693" s="1120" t="s">
        <v>33</v>
      </c>
      <c r="T693" s="1106" t="s">
        <v>4164</v>
      </c>
      <c r="U693" s="1120" t="s">
        <v>1770</v>
      </c>
      <c r="V693" s="1120" t="s">
        <v>6924</v>
      </c>
      <c r="W693" s="1116">
        <v>45513</v>
      </c>
      <c r="X693" s="1116">
        <v>45514</v>
      </c>
      <c r="Y693" s="1120" t="s">
        <v>6925</v>
      </c>
      <c r="Z693" s="1120" t="s">
        <v>6926</v>
      </c>
      <c r="AA693" s="1169">
        <v>46461</v>
      </c>
      <c r="AB693" s="524"/>
      <c r="AC693" s="1111"/>
      <c r="AD693" s="1223"/>
    </row>
    <row r="694" spans="1:30" ht="15.75" customHeight="1">
      <c r="A694" s="1106" t="s">
        <v>10</v>
      </c>
      <c r="B694" s="176" t="s">
        <v>11</v>
      </c>
      <c r="C694" s="1106" t="s">
        <v>28</v>
      </c>
      <c r="D694" s="313" t="s">
        <v>13</v>
      </c>
      <c r="E694" s="313" t="s">
        <v>3756</v>
      </c>
      <c r="F694" s="1107" t="str">
        <f t="array" ref="F694">IFERROR(INDEX(UIID!$K$2:$K1725, MATCH(CONCATENATE(B694,D694,G694,J694), UIID!$B$2:$B1725&amp;UIID!$D$2:$D1725&amp;UIID!$G$2:$G1725&amp;UIID!$H$2:$H1725, 0),), "Not Found")</f>
        <v>0722-0198</v>
      </c>
      <c r="G694" s="176" t="s">
        <v>3504</v>
      </c>
      <c r="H694" s="176"/>
      <c r="I694" s="176" t="s">
        <v>6911</v>
      </c>
      <c r="J694" s="176" t="s">
        <v>3901</v>
      </c>
      <c r="K694" s="176">
        <v>10.3274578654311</v>
      </c>
      <c r="L694" s="176">
        <v>123.91811508092199</v>
      </c>
      <c r="M694" s="176" t="s">
        <v>6912</v>
      </c>
      <c r="N694" s="176" t="s">
        <v>6913</v>
      </c>
      <c r="O694" s="313" t="s">
        <v>15</v>
      </c>
      <c r="P694" s="313" t="s">
        <v>16</v>
      </c>
      <c r="Q694" s="1106" t="s">
        <v>4262</v>
      </c>
      <c r="R694" s="1106" t="s">
        <v>3006</v>
      </c>
      <c r="S694" s="1120" t="s">
        <v>6927</v>
      </c>
      <c r="T694" s="1106" t="s">
        <v>22</v>
      </c>
      <c r="U694" s="1120" t="s">
        <v>59</v>
      </c>
      <c r="V694" s="1120" t="s">
        <v>6928</v>
      </c>
      <c r="W694" s="1116">
        <v>45518</v>
      </c>
      <c r="X694" s="1116">
        <v>47345</v>
      </c>
      <c r="Y694" s="1120" t="s">
        <v>6916</v>
      </c>
      <c r="Z694" s="1120" t="s">
        <v>6917</v>
      </c>
      <c r="AA694" s="1169">
        <v>47322</v>
      </c>
      <c r="AB694" s="524"/>
      <c r="AC694" s="1111"/>
      <c r="AD694" s="1223"/>
    </row>
    <row r="695" spans="1:30" ht="15.75" hidden="1" customHeight="1">
      <c r="A695" s="1106" t="s">
        <v>10</v>
      </c>
      <c r="B695" s="1106" t="s">
        <v>11</v>
      </c>
      <c r="C695" s="1106" t="s">
        <v>50</v>
      </c>
      <c r="D695" s="1106" t="s">
        <v>13</v>
      </c>
      <c r="E695" s="313" t="s">
        <v>3756</v>
      </c>
      <c r="F695" s="1107" t="str">
        <f t="array" ref="F695">IFERROR(INDEX(UIID!$K$2:$K1725, MATCH(CONCATENATE(B695,D695,G695,J695), UIID!$B$2:$B1725&amp;UIID!$D$2:$D1725&amp;UIID!$G$2:$G1725&amp;UIID!$H$2:$H1725, 0),), "Not Found")</f>
        <v>0722-0166</v>
      </c>
      <c r="G695" s="1120" t="s">
        <v>3510</v>
      </c>
      <c r="H695" s="1120"/>
      <c r="I695" s="1120" t="s">
        <v>6929</v>
      </c>
      <c r="J695" s="1106" t="s">
        <v>1273</v>
      </c>
      <c r="K695" s="1120">
        <v>10.289754108525999</v>
      </c>
      <c r="L695" s="1120">
        <v>123.87729227330399</v>
      </c>
      <c r="M695" s="1120" t="s">
        <v>6930</v>
      </c>
      <c r="N695" s="1120" t="s">
        <v>6931</v>
      </c>
      <c r="O695" s="1106" t="s">
        <v>15</v>
      </c>
      <c r="P695" s="1106" t="s">
        <v>525</v>
      </c>
      <c r="Q695" s="1120" t="s">
        <v>35</v>
      </c>
      <c r="R695" s="1106" t="s">
        <v>32</v>
      </c>
      <c r="S695" s="1120" t="s">
        <v>39</v>
      </c>
      <c r="T695" s="1106" t="s">
        <v>4164</v>
      </c>
      <c r="U695" s="1120" t="s">
        <v>253</v>
      </c>
      <c r="V695" s="1120" t="s">
        <v>6932</v>
      </c>
      <c r="W695" s="1116">
        <v>45518</v>
      </c>
      <c r="X695" s="1116">
        <v>47345</v>
      </c>
      <c r="Y695" s="1120" t="s">
        <v>5743</v>
      </c>
      <c r="Z695" s="1120" t="s">
        <v>6888</v>
      </c>
      <c r="AA695" s="1169">
        <v>45693</v>
      </c>
      <c r="AB695" s="524"/>
      <c r="AC695" s="1111"/>
      <c r="AD695" s="1223"/>
    </row>
    <row r="696" spans="1:30" ht="15.75" hidden="1" customHeight="1">
      <c r="A696" s="1106" t="s">
        <v>10</v>
      </c>
      <c r="B696" s="1106" t="s">
        <v>11</v>
      </c>
      <c r="C696" s="1106" t="s">
        <v>50</v>
      </c>
      <c r="D696" s="1106" t="s">
        <v>13</v>
      </c>
      <c r="E696" s="313" t="s">
        <v>3756</v>
      </c>
      <c r="F696" s="1107" t="str">
        <f t="array" ref="F696">IFERROR(INDEX(UIID!$K$2:$K1725, MATCH(CONCATENATE(B696,D696,G696,J696), UIID!$B$2:$B1725&amp;UIID!$D$2:$D1725&amp;UIID!$G$2:$G1725&amp;UIID!$H$2:$H1725, 0),), "Not Found")</f>
        <v>0722-0166</v>
      </c>
      <c r="G696" s="1120" t="s">
        <v>3510</v>
      </c>
      <c r="H696" s="1120"/>
      <c r="I696" s="1120" t="s">
        <v>6929</v>
      </c>
      <c r="J696" s="1106" t="s">
        <v>1273</v>
      </c>
      <c r="K696" s="1120">
        <v>10.289754108525999</v>
      </c>
      <c r="L696" s="1120">
        <v>123.87729227330399</v>
      </c>
      <c r="M696" s="1120" t="s">
        <v>6930</v>
      </c>
      <c r="N696" s="1120" t="s">
        <v>6931</v>
      </c>
      <c r="O696" s="1106" t="s">
        <v>15</v>
      </c>
      <c r="P696" s="1106" t="s">
        <v>525</v>
      </c>
      <c r="Q696" s="1120" t="s">
        <v>35</v>
      </c>
      <c r="R696" s="1106" t="s">
        <v>32</v>
      </c>
      <c r="S696" s="1120" t="s">
        <v>33</v>
      </c>
      <c r="T696" s="1106" t="s">
        <v>4164</v>
      </c>
      <c r="U696" s="1120" t="s">
        <v>1770</v>
      </c>
      <c r="V696" s="1120" t="s">
        <v>6933</v>
      </c>
      <c r="W696" s="1116">
        <v>45518</v>
      </c>
      <c r="X696" s="1116">
        <v>47345</v>
      </c>
      <c r="Y696" s="1120" t="s">
        <v>5743</v>
      </c>
      <c r="Z696" s="1120" t="s">
        <v>5744</v>
      </c>
      <c r="AA696" s="1169">
        <v>45693</v>
      </c>
      <c r="AB696" s="524"/>
      <c r="AC696" s="1111"/>
      <c r="AD696" s="1223"/>
    </row>
    <row r="697" spans="1:30" ht="15.75" hidden="1" customHeight="1">
      <c r="A697" s="1106" t="s">
        <v>10</v>
      </c>
      <c r="B697" s="1106" t="s">
        <v>11</v>
      </c>
      <c r="C697" s="1106" t="s">
        <v>50</v>
      </c>
      <c r="D697" s="1106" t="s">
        <v>13</v>
      </c>
      <c r="E697" s="313" t="s">
        <v>3756</v>
      </c>
      <c r="F697" s="1107" t="str">
        <f t="array" ref="F697">IFERROR(INDEX(UIID!$K$2:$K1725, MATCH(CONCATENATE(B697,D697,G697,J697), UIID!$B$2:$B1725&amp;UIID!$D$2:$D1725&amp;UIID!$G$2:$G1725&amp;UIID!$H$2:$H1725, 0),), "Not Found")</f>
        <v>0722-0166</v>
      </c>
      <c r="G697" s="1120" t="s">
        <v>3510</v>
      </c>
      <c r="H697" s="1120"/>
      <c r="I697" s="1120" t="s">
        <v>6929</v>
      </c>
      <c r="J697" s="1106" t="s">
        <v>1273</v>
      </c>
      <c r="K697" s="1120">
        <v>10.289754108525999</v>
      </c>
      <c r="L697" s="1120">
        <v>123.87729227330399</v>
      </c>
      <c r="M697" s="1120" t="s">
        <v>6930</v>
      </c>
      <c r="N697" s="1120" t="s">
        <v>6931</v>
      </c>
      <c r="O697" s="1106" t="s">
        <v>15</v>
      </c>
      <c r="P697" s="1106" t="s">
        <v>525</v>
      </c>
      <c r="Q697" s="1120" t="s">
        <v>35</v>
      </c>
      <c r="R697" s="1106" t="s">
        <v>32</v>
      </c>
      <c r="S697" s="1120" t="s">
        <v>47</v>
      </c>
      <c r="T697" s="1106" t="s">
        <v>4164</v>
      </c>
      <c r="U697" s="1120" t="s">
        <v>78</v>
      </c>
      <c r="V697" s="1120" t="s">
        <v>6934</v>
      </c>
      <c r="W697" s="1116">
        <v>45518</v>
      </c>
      <c r="X697" s="1116">
        <v>47345</v>
      </c>
      <c r="Y697" s="1120" t="s">
        <v>6935</v>
      </c>
      <c r="Z697" s="1120" t="s">
        <v>6936</v>
      </c>
      <c r="AA697" s="1169">
        <v>45896</v>
      </c>
      <c r="AB697" s="524"/>
      <c r="AC697" s="1111"/>
      <c r="AD697" s="1223"/>
    </row>
    <row r="698" spans="1:30" ht="15.75" hidden="1" customHeight="1">
      <c r="A698" s="1106" t="s">
        <v>10</v>
      </c>
      <c r="B698" s="1106" t="s">
        <v>11</v>
      </c>
      <c r="C698" s="1106" t="s">
        <v>50</v>
      </c>
      <c r="D698" s="1106" t="s">
        <v>13</v>
      </c>
      <c r="E698" s="313" t="s">
        <v>3756</v>
      </c>
      <c r="F698" s="1107" t="str">
        <f t="array" ref="F698">IFERROR(INDEX(UIID!$K$2:$K1725, MATCH(CONCATENATE(B698,D698,G698,J698), UIID!$B$2:$B1725&amp;UIID!$D$2:$D1725&amp;UIID!$G$2:$G1725&amp;UIID!$H$2:$H1725, 0),), "Not Found")</f>
        <v>0722-0166</v>
      </c>
      <c r="G698" s="1120" t="s">
        <v>3510</v>
      </c>
      <c r="H698" s="1120"/>
      <c r="I698" s="1120" t="s">
        <v>6929</v>
      </c>
      <c r="J698" s="1106" t="s">
        <v>1273</v>
      </c>
      <c r="K698" s="1120">
        <v>10.289754108525999</v>
      </c>
      <c r="L698" s="1120">
        <v>123.87729227330399</v>
      </c>
      <c r="M698" s="1120" t="s">
        <v>6930</v>
      </c>
      <c r="N698" s="1120" t="s">
        <v>6931</v>
      </c>
      <c r="O698" s="1106" t="s">
        <v>15</v>
      </c>
      <c r="P698" s="1106" t="s">
        <v>525</v>
      </c>
      <c r="Q698" s="1120" t="s">
        <v>35</v>
      </c>
      <c r="R698" s="1106" t="s">
        <v>32</v>
      </c>
      <c r="S698" s="1120" t="s">
        <v>36</v>
      </c>
      <c r="T698" s="1106" t="s">
        <v>4164</v>
      </c>
      <c r="U698" s="1120" t="s">
        <v>91</v>
      </c>
      <c r="V698" s="1120" t="s">
        <v>6937</v>
      </c>
      <c r="W698" s="1116">
        <v>45518</v>
      </c>
      <c r="X698" s="1116">
        <v>47345</v>
      </c>
      <c r="Y698" s="1120" t="s">
        <v>6935</v>
      </c>
      <c r="Z698" s="1120" t="s">
        <v>6936</v>
      </c>
      <c r="AA698" s="1169">
        <v>45896</v>
      </c>
      <c r="AB698" s="524"/>
      <c r="AC698" s="1111"/>
      <c r="AD698" s="1223"/>
    </row>
    <row r="699" spans="1:30" ht="15.75" hidden="1" customHeight="1">
      <c r="A699" s="1106" t="s">
        <v>10</v>
      </c>
      <c r="B699" s="1106" t="s">
        <v>11</v>
      </c>
      <c r="C699" s="1106" t="s">
        <v>50</v>
      </c>
      <c r="D699" s="1106" t="s">
        <v>13</v>
      </c>
      <c r="E699" s="313" t="s">
        <v>3756</v>
      </c>
      <c r="F699" s="1107" t="str">
        <f t="array" ref="F699">IFERROR(INDEX(UIID!$K$2:$K1725, MATCH(CONCATENATE(B699,D699,G699,J699), UIID!$B$2:$B1725&amp;UIID!$D$2:$D1725&amp;UIID!$G$2:$G1725&amp;UIID!$H$2:$H1725, 0),), "Not Found")</f>
        <v>0722-0166</v>
      </c>
      <c r="G699" s="1120" t="s">
        <v>3510</v>
      </c>
      <c r="H699" s="1120"/>
      <c r="I699" s="1120" t="s">
        <v>6929</v>
      </c>
      <c r="J699" s="1106" t="s">
        <v>1273</v>
      </c>
      <c r="K699" s="1120">
        <v>10.289754108525999</v>
      </c>
      <c r="L699" s="1120">
        <v>123.87729227330399</v>
      </c>
      <c r="M699" s="1120" t="s">
        <v>6930</v>
      </c>
      <c r="N699" s="1120" t="s">
        <v>6931</v>
      </c>
      <c r="O699" s="1106" t="s">
        <v>15</v>
      </c>
      <c r="P699" s="1106" t="s">
        <v>525</v>
      </c>
      <c r="Q699" s="1120" t="s">
        <v>35</v>
      </c>
      <c r="R699" s="1106" t="s">
        <v>272</v>
      </c>
      <c r="S699" s="1120" t="s">
        <v>2649</v>
      </c>
      <c r="T699" s="1106" t="s">
        <v>4306</v>
      </c>
      <c r="U699" s="1120" t="s">
        <v>276</v>
      </c>
      <c r="V699" s="1120" t="s">
        <v>6938</v>
      </c>
      <c r="W699" s="1116">
        <v>45518</v>
      </c>
      <c r="X699" s="1116">
        <v>47345</v>
      </c>
      <c r="Y699" s="1120" t="s">
        <v>5743</v>
      </c>
      <c r="Z699" s="1120" t="s">
        <v>6939</v>
      </c>
      <c r="AA699" s="1169">
        <v>46007</v>
      </c>
      <c r="AB699" s="524"/>
      <c r="AC699" s="1111"/>
      <c r="AD699" s="1223"/>
    </row>
    <row r="700" spans="1:30" ht="15.75" customHeight="1">
      <c r="A700" s="1106" t="s">
        <v>10</v>
      </c>
      <c r="B700" s="1106" t="s">
        <v>11</v>
      </c>
      <c r="C700" s="1120" t="s">
        <v>146</v>
      </c>
      <c r="D700" s="1106" t="s">
        <v>3904</v>
      </c>
      <c r="E700" s="1106" t="s">
        <v>123</v>
      </c>
      <c r="F700" s="1107" t="str">
        <f t="array" ref="F700">IFERROR(INDEX(UIID!$K$2:$K1725, MATCH(CONCATENATE(B700,D700,G700,J700), UIID!$B$2:$B1725&amp;UIID!$D$2:$D1725&amp;UIID!$G$2:$G1725&amp;UIID!$H$2:$H1725, 0),), "Not Found")</f>
        <v>0722-0201</v>
      </c>
      <c r="G700" s="1120" t="s">
        <v>3512</v>
      </c>
      <c r="H700" s="1120"/>
      <c r="I700" s="1120" t="s">
        <v>6940</v>
      </c>
      <c r="J700" s="1120" t="s">
        <v>3905</v>
      </c>
      <c r="K700" s="1120">
        <v>10.652506688588</v>
      </c>
      <c r="L700" s="1120">
        <v>124.339388022623</v>
      </c>
      <c r="M700" s="1204" t="s">
        <v>6941</v>
      </c>
      <c r="N700" s="1120" t="s">
        <v>6942</v>
      </c>
      <c r="O700" s="1106" t="s">
        <v>15</v>
      </c>
      <c r="P700" s="1106" t="s">
        <v>16</v>
      </c>
      <c r="Q700" s="1120" t="s">
        <v>35</v>
      </c>
      <c r="R700" s="1106" t="s">
        <v>125</v>
      </c>
      <c r="S700" s="1120" t="s">
        <v>1023</v>
      </c>
      <c r="T700" s="1106" t="s">
        <v>4164</v>
      </c>
      <c r="U700" s="1120" t="s">
        <v>1024</v>
      </c>
      <c r="V700" s="1120" t="s">
        <v>6943</v>
      </c>
      <c r="W700" s="1116">
        <v>45531</v>
      </c>
      <c r="X700" s="1116">
        <v>47358</v>
      </c>
      <c r="Y700" s="1120" t="s">
        <v>6944</v>
      </c>
      <c r="Z700" s="1120" t="s">
        <v>6945</v>
      </c>
      <c r="AA700" s="1169">
        <v>46738</v>
      </c>
      <c r="AB700" s="524"/>
      <c r="AC700" s="1111"/>
      <c r="AD700" s="1223"/>
    </row>
    <row r="701" spans="1:30" ht="15.75" customHeight="1">
      <c r="A701" s="1106" t="s">
        <v>10</v>
      </c>
      <c r="B701" s="1132" t="s">
        <v>11</v>
      </c>
      <c r="C701" s="1106" t="s">
        <v>28</v>
      </c>
      <c r="D701" s="1133" t="s">
        <v>13</v>
      </c>
      <c r="E701" s="1133" t="s">
        <v>3756</v>
      </c>
      <c r="F701" s="1153" t="str">
        <f t="array" ref="F701">IFERROR(INDEX(UIID!$K$2:$K1725, MATCH(CONCATENATE(B701,D701,G701,J701), UIID!$B$2:$B1725&amp;UIID!$D$2:$D1725&amp;UIID!$G$2:$G1725&amp;UIID!$H$2:$H1725, 0),), "Not Found")</f>
        <v>0722-0198</v>
      </c>
      <c r="G701" s="1132" t="s">
        <v>3504</v>
      </c>
      <c r="H701" s="1132"/>
      <c r="I701" s="1132" t="s">
        <v>6911</v>
      </c>
      <c r="J701" s="1132" t="s">
        <v>3901</v>
      </c>
      <c r="K701" s="1132">
        <v>10.3274578654311</v>
      </c>
      <c r="L701" s="1132">
        <v>123.91811508092199</v>
      </c>
      <c r="M701" s="1132" t="s">
        <v>6912</v>
      </c>
      <c r="N701" s="1132" t="s">
        <v>6913</v>
      </c>
      <c r="O701" s="1133" t="s">
        <v>15</v>
      </c>
      <c r="P701" s="1133" t="s">
        <v>16</v>
      </c>
      <c r="Q701" s="1106" t="s">
        <v>4262</v>
      </c>
      <c r="R701" s="1133" t="s">
        <v>3006</v>
      </c>
      <c r="S701" s="1132" t="s">
        <v>2757</v>
      </c>
      <c r="T701" s="1133" t="s">
        <v>22</v>
      </c>
      <c r="U701" s="1132" t="s">
        <v>59</v>
      </c>
      <c r="V701" s="1132" t="s">
        <v>6946</v>
      </c>
      <c r="W701" s="1134">
        <v>45533</v>
      </c>
      <c r="X701" s="1134">
        <v>47360</v>
      </c>
      <c r="Y701" s="1132" t="s">
        <v>6916</v>
      </c>
      <c r="Z701" s="1132" t="s">
        <v>6917</v>
      </c>
      <c r="AA701" s="1150">
        <v>47322</v>
      </c>
      <c r="AB701" s="1241"/>
      <c r="AC701" s="1148"/>
      <c r="AD701" s="1241"/>
    </row>
    <row r="702" spans="1:30" ht="15.75" customHeight="1">
      <c r="A702" s="1106" t="s">
        <v>10</v>
      </c>
      <c r="B702" s="1120" t="s">
        <v>11</v>
      </c>
      <c r="C702" s="1120" t="s">
        <v>28</v>
      </c>
      <c r="D702" s="1106" t="s">
        <v>13</v>
      </c>
      <c r="E702" s="1106" t="s">
        <v>3756</v>
      </c>
      <c r="F702" s="1107" t="str">
        <f t="array" ref="F702">IFERROR(INDEX(UIID!$K$2:$K1725, MATCH(CONCATENATE(B702,D702,G702,J702), UIID!$B$2:$B1725&amp;UIID!$D$2:$D1725&amp;UIID!$G$2:$G1725&amp;UIID!$H$2:$H1725, 0),), "Not Found")</f>
        <v>0722-0202</v>
      </c>
      <c r="G702" s="1120" t="s">
        <v>3516</v>
      </c>
      <c r="H702" s="1120"/>
      <c r="I702" s="1120" t="s">
        <v>6947</v>
      </c>
      <c r="J702" s="1120" t="s">
        <v>3906</v>
      </c>
      <c r="K702" s="1120">
        <v>10.3156513940046</v>
      </c>
      <c r="L702" s="1120">
        <v>123.89029764388501</v>
      </c>
      <c r="M702" s="1204" t="s">
        <v>6948</v>
      </c>
      <c r="N702" s="1120" t="s">
        <v>6949</v>
      </c>
      <c r="O702" s="1106" t="s">
        <v>15</v>
      </c>
      <c r="P702" s="1106" t="s">
        <v>16</v>
      </c>
      <c r="Q702" s="1120" t="s">
        <v>35</v>
      </c>
      <c r="R702" s="1106" t="s">
        <v>2230</v>
      </c>
      <c r="S702" s="1120" t="s">
        <v>1523</v>
      </c>
      <c r="T702" s="1106" t="s">
        <v>4164</v>
      </c>
      <c r="U702" s="1120" t="s">
        <v>6951</v>
      </c>
      <c r="V702" s="1120" t="s">
        <v>6952</v>
      </c>
      <c r="W702" s="1116">
        <v>45918</v>
      </c>
      <c r="X702" s="1116">
        <v>47364</v>
      </c>
      <c r="Y702" s="1120" t="s">
        <v>6953</v>
      </c>
      <c r="Z702" s="1120" t="s">
        <v>6954</v>
      </c>
      <c r="AA702" s="1120" t="s">
        <v>6955</v>
      </c>
      <c r="AB702" s="524"/>
      <c r="AC702" s="1111"/>
      <c r="AD702" s="1242">
        <v>45537</v>
      </c>
    </row>
    <row r="703" spans="1:30" ht="15.75" customHeight="1">
      <c r="A703" s="1106" t="s">
        <v>10</v>
      </c>
      <c r="B703" s="1120" t="s">
        <v>11</v>
      </c>
      <c r="C703" s="1120" t="s">
        <v>28</v>
      </c>
      <c r="D703" s="1106" t="s">
        <v>13</v>
      </c>
      <c r="E703" s="1106" t="s">
        <v>3756</v>
      </c>
      <c r="F703" s="1107" t="str">
        <f t="array" ref="F703">IFERROR(INDEX(UIID!$K$2:$K1725, MATCH(CONCATENATE(B703,D703,G703,J703), UIID!$B$2:$B1725&amp;UIID!$D$2:$D1725&amp;UIID!$G$2:$G1725&amp;UIID!$H$2:$H1725, 0),), "Not Found")</f>
        <v>0722-0202</v>
      </c>
      <c r="G703" s="1120" t="s">
        <v>3516</v>
      </c>
      <c r="H703" s="1120"/>
      <c r="I703" s="1120" t="s">
        <v>6947</v>
      </c>
      <c r="J703" s="1120" t="s">
        <v>3906</v>
      </c>
      <c r="K703" s="1120">
        <v>10.3156513940046</v>
      </c>
      <c r="L703" s="1120">
        <v>123.89029764388501</v>
      </c>
      <c r="M703" s="1204" t="s">
        <v>6948</v>
      </c>
      <c r="N703" s="1120" t="s">
        <v>6949</v>
      </c>
      <c r="O703" s="1106" t="s">
        <v>15</v>
      </c>
      <c r="P703" s="1106" t="s">
        <v>16</v>
      </c>
      <c r="Q703" s="1120" t="s">
        <v>35</v>
      </c>
      <c r="R703" s="1106" t="s">
        <v>2230</v>
      </c>
      <c r="S703" s="1120" t="s">
        <v>1096</v>
      </c>
      <c r="T703" s="1106" t="s">
        <v>4164</v>
      </c>
      <c r="U703" s="1120" t="s">
        <v>6956</v>
      </c>
      <c r="V703" s="1120" t="s">
        <v>6957</v>
      </c>
      <c r="W703" s="1116">
        <v>45537</v>
      </c>
      <c r="X703" s="1116">
        <v>47364</v>
      </c>
      <c r="Y703" s="1120" t="s">
        <v>6958</v>
      </c>
      <c r="Z703" s="1120" t="s">
        <v>6959</v>
      </c>
      <c r="AA703" s="1169">
        <v>46815</v>
      </c>
      <c r="AB703" s="524"/>
      <c r="AC703" s="1111"/>
      <c r="AD703" s="1242">
        <v>45537</v>
      </c>
    </row>
    <row r="704" spans="1:30" ht="15.75" customHeight="1">
      <c r="A704" s="1106" t="s">
        <v>10</v>
      </c>
      <c r="B704" s="1120" t="s">
        <v>11</v>
      </c>
      <c r="C704" s="1120" t="s">
        <v>176</v>
      </c>
      <c r="D704" s="1106" t="s">
        <v>3759</v>
      </c>
      <c r="E704" s="1106" t="s">
        <v>3756</v>
      </c>
      <c r="F704" s="1107" t="str">
        <f t="array" ref="F704">IFERROR(INDEX(UIID!$K$2:$K1725, MATCH(CONCATENATE(B704,D704,G704,J704), UIID!$B$2:$B1725&amp;UIID!$D$2:$D1725&amp;UIID!$G$2:$G1725&amp;UIID!$H$2:$H1725, 0),), "Not Found")</f>
        <v>0722-0203</v>
      </c>
      <c r="G704" s="1120" t="s">
        <v>3518</v>
      </c>
      <c r="H704" s="1120"/>
      <c r="I704" s="1120" t="s">
        <v>6960</v>
      </c>
      <c r="J704" s="1120" t="s">
        <v>3907</v>
      </c>
      <c r="K704" s="176">
        <v>10.305154841843899</v>
      </c>
      <c r="L704" s="176">
        <v>123.986453731512</v>
      </c>
      <c r="M704" s="1204" t="s">
        <v>6961</v>
      </c>
      <c r="N704" s="1120" t="s">
        <v>6962</v>
      </c>
      <c r="O704" s="1106" t="s">
        <v>15</v>
      </c>
      <c r="P704" s="1106" t="s">
        <v>16</v>
      </c>
      <c r="Q704" s="1120" t="s">
        <v>35</v>
      </c>
      <c r="R704" s="1106" t="s">
        <v>32</v>
      </c>
      <c r="S704" s="1120" t="s">
        <v>39</v>
      </c>
      <c r="T704" s="1106" t="s">
        <v>4164</v>
      </c>
      <c r="U704" s="1120" t="s">
        <v>253</v>
      </c>
      <c r="V704" s="1120" t="s">
        <v>6963</v>
      </c>
      <c r="W704" s="1116">
        <v>45548</v>
      </c>
      <c r="X704" s="1116">
        <v>47375</v>
      </c>
      <c r="Y704" s="1120" t="s">
        <v>5228</v>
      </c>
      <c r="Z704" s="1120" t="s">
        <v>6964</v>
      </c>
      <c r="AA704" s="1169">
        <v>46337</v>
      </c>
      <c r="AB704" s="524"/>
      <c r="AC704" s="1111"/>
      <c r="AD704" s="1223"/>
    </row>
    <row r="705" spans="1:30" ht="15.75" customHeight="1">
      <c r="A705" s="1106" t="s">
        <v>10</v>
      </c>
      <c r="B705" s="1120" t="s">
        <v>11</v>
      </c>
      <c r="C705" s="1120" t="s">
        <v>176</v>
      </c>
      <c r="D705" s="1106" t="s">
        <v>3759</v>
      </c>
      <c r="E705" s="1106" t="s">
        <v>3756</v>
      </c>
      <c r="F705" s="1107" t="str">
        <f t="array" ref="F705">IFERROR(INDEX(UIID!$K$2:$K1725, MATCH(CONCATENATE(B705,D705,G705,J705), UIID!$B$2:$B1725&amp;UIID!$D$2:$D1725&amp;UIID!$G$2:$G1725&amp;UIID!$H$2:$H1725, 0),), "Not Found")</f>
        <v>0722-0203</v>
      </c>
      <c r="G705" s="1120" t="s">
        <v>3518</v>
      </c>
      <c r="H705" s="1120"/>
      <c r="I705" s="1120" t="s">
        <v>6960</v>
      </c>
      <c r="J705" s="1120" t="s">
        <v>3907</v>
      </c>
      <c r="K705" s="176">
        <v>10.305154841843899</v>
      </c>
      <c r="L705" s="176">
        <v>123.986453731512</v>
      </c>
      <c r="M705" s="1204" t="s">
        <v>6961</v>
      </c>
      <c r="N705" s="1120" t="s">
        <v>6962</v>
      </c>
      <c r="O705" s="1106" t="s">
        <v>15</v>
      </c>
      <c r="P705" s="1106" t="s">
        <v>16</v>
      </c>
      <c r="Q705" s="1120" t="s">
        <v>35</v>
      </c>
      <c r="R705" s="1106" t="s">
        <v>32</v>
      </c>
      <c r="S705" s="1120" t="s">
        <v>33</v>
      </c>
      <c r="T705" s="1106" t="s">
        <v>4164</v>
      </c>
      <c r="U705" s="1120" t="s">
        <v>1770</v>
      </c>
      <c r="V705" s="1120" t="s">
        <v>6965</v>
      </c>
      <c r="W705" s="1116">
        <v>45548</v>
      </c>
      <c r="X705" s="1116">
        <v>47375</v>
      </c>
      <c r="Y705" s="1120" t="s">
        <v>6966</v>
      </c>
      <c r="Z705" s="1120" t="s">
        <v>6967</v>
      </c>
      <c r="AA705" s="1169">
        <v>46334</v>
      </c>
      <c r="AB705" s="524"/>
      <c r="AC705" s="1111"/>
      <c r="AD705" s="1223"/>
    </row>
    <row r="706" spans="1:30" ht="15.75" customHeight="1">
      <c r="A706" s="1106" t="s">
        <v>10</v>
      </c>
      <c r="B706" s="1120" t="s">
        <v>11</v>
      </c>
      <c r="C706" s="1120" t="s">
        <v>28</v>
      </c>
      <c r="D706" s="1106" t="s">
        <v>13</v>
      </c>
      <c r="E706" s="1106" t="s">
        <v>3756</v>
      </c>
      <c r="F706" s="1107" t="str">
        <f t="array" ref="F706">IFERROR(INDEX(UIID!$K$2:$K1725, MATCH(CONCATENATE(B706,D706,G706,J706), UIID!$B$2:$B1725&amp;UIID!$D$2:$D1725&amp;UIID!$G$2:$G1725&amp;UIID!$H$2:$H1725, 0),), "Not Found")</f>
        <v>0722-0204</v>
      </c>
      <c r="G706" s="1120" t="s">
        <v>3519</v>
      </c>
      <c r="H706" s="1120"/>
      <c r="I706" s="1120" t="s">
        <v>6968</v>
      </c>
      <c r="J706" s="1120" t="s">
        <v>3908</v>
      </c>
      <c r="K706" s="1120">
        <v>10.327551375970801</v>
      </c>
      <c r="L706" s="1120">
        <v>123.91910183757</v>
      </c>
      <c r="M706" s="1120" t="s">
        <v>6969</v>
      </c>
      <c r="N706" s="1120" t="s">
        <v>6970</v>
      </c>
      <c r="O706" s="1106" t="s">
        <v>15</v>
      </c>
      <c r="P706" s="1106" t="s">
        <v>16</v>
      </c>
      <c r="Q706" s="1106" t="s">
        <v>4262</v>
      </c>
      <c r="R706" s="1106" t="s">
        <v>3006</v>
      </c>
      <c r="S706" s="1120" t="s">
        <v>6914</v>
      </c>
      <c r="T706" s="1106"/>
      <c r="U706" s="1120" t="s">
        <v>1048</v>
      </c>
      <c r="V706" s="1120" t="s">
        <v>6971</v>
      </c>
      <c r="W706" s="1116">
        <v>45553</v>
      </c>
      <c r="X706" s="1116">
        <v>45554</v>
      </c>
      <c r="Y706" s="1120" t="s">
        <v>6972</v>
      </c>
      <c r="Z706" s="1120" t="s">
        <v>6973</v>
      </c>
      <c r="AA706" s="1169">
        <v>46817</v>
      </c>
      <c r="AB706" s="524"/>
      <c r="AC706" s="1111"/>
      <c r="AD706" s="1223"/>
    </row>
    <row r="707" spans="1:30" ht="15.75" customHeight="1">
      <c r="A707" s="1106" t="s">
        <v>10</v>
      </c>
      <c r="B707" s="1120" t="s">
        <v>11</v>
      </c>
      <c r="C707" s="1120" t="s">
        <v>509</v>
      </c>
      <c r="D707" s="1106" t="s">
        <v>551</v>
      </c>
      <c r="E707" s="1106" t="s">
        <v>30</v>
      </c>
      <c r="F707" s="1107" t="str">
        <f t="array" ref="F707">IFERROR(INDEX(UIID!$K$2:$K1725, MATCH(CONCATENATE(B707,D707,G707,J707), UIID!$B$2:$B1725&amp;UIID!$D$2:$D1725&amp;UIID!$G$2:$G1725&amp;UIID!$H$2:$H1725, 0),), "Not Found")</f>
        <v>0722-0205</v>
      </c>
      <c r="G707" s="1120" t="s">
        <v>3522</v>
      </c>
      <c r="H707" s="1120"/>
      <c r="I707" s="1120" t="s">
        <v>6974</v>
      </c>
      <c r="J707" s="1120" t="s">
        <v>3909</v>
      </c>
      <c r="K707" s="1120">
        <v>11.0454177756039</v>
      </c>
      <c r="L707" s="1120">
        <v>123.99899973495199</v>
      </c>
      <c r="M707" s="1204" t="s">
        <v>6975</v>
      </c>
      <c r="N707" s="1120" t="s">
        <v>6976</v>
      </c>
      <c r="O707" s="1106" t="s">
        <v>15</v>
      </c>
      <c r="P707" s="1106" t="s">
        <v>16</v>
      </c>
      <c r="Q707" s="1120" t="s">
        <v>35</v>
      </c>
      <c r="R707" s="1106" t="s">
        <v>87</v>
      </c>
      <c r="S707" s="1120" t="s">
        <v>434</v>
      </c>
      <c r="T707" s="1106" t="s">
        <v>4164</v>
      </c>
      <c r="U707" s="1120" t="s">
        <v>1417</v>
      </c>
      <c r="V707" s="1120" t="s">
        <v>6977</v>
      </c>
      <c r="W707" s="1116">
        <v>45555</v>
      </c>
      <c r="X707" s="1116">
        <v>47382</v>
      </c>
      <c r="Y707" s="1120" t="s">
        <v>5200</v>
      </c>
      <c r="Z707" s="1120" t="s">
        <v>6241</v>
      </c>
      <c r="AA707" s="1169">
        <v>46694</v>
      </c>
      <c r="AB707" s="524"/>
      <c r="AC707" s="1111"/>
      <c r="AD707" s="1223"/>
    </row>
    <row r="708" spans="1:30" ht="15.75" customHeight="1">
      <c r="A708" s="1106" t="s">
        <v>10</v>
      </c>
      <c r="B708" s="1120" t="s">
        <v>11</v>
      </c>
      <c r="C708" s="1106" t="s">
        <v>176</v>
      </c>
      <c r="D708" s="1106" t="s">
        <v>3759</v>
      </c>
      <c r="E708" s="1106" t="s">
        <v>3756</v>
      </c>
      <c r="F708" s="1107" t="str">
        <f t="array" ref="F708">IFERROR(INDEX(UIID!$K$2:$K1725, MATCH(CONCATENATE(B708,D708,G708,J708), UIID!$B$2:$B1725&amp;UIID!$D$2:$D1725&amp;UIID!$G$2:$G1725&amp;UIID!$H$2:$H1725, 0),), "Not Found")</f>
        <v>0722-0096</v>
      </c>
      <c r="G708" s="1120" t="s">
        <v>3806</v>
      </c>
      <c r="H708" s="1120"/>
      <c r="I708" s="1120" t="s">
        <v>5968</v>
      </c>
      <c r="J708" s="1120" t="s">
        <v>3807</v>
      </c>
      <c r="K708" s="1120">
        <v>10.309713157831601</v>
      </c>
      <c r="L708" s="1120">
        <v>123.993229336654</v>
      </c>
      <c r="M708" s="1120" t="s">
        <v>2217</v>
      </c>
      <c r="N708" s="1120" t="s">
        <v>6195</v>
      </c>
      <c r="O708" s="1106" t="s">
        <v>15</v>
      </c>
      <c r="P708" s="1106" t="s">
        <v>16</v>
      </c>
      <c r="Q708" s="1140" t="s">
        <v>10389</v>
      </c>
      <c r="R708" s="1106" t="s">
        <v>2230</v>
      </c>
      <c r="S708" s="1120" t="s">
        <v>1107</v>
      </c>
      <c r="T708" s="1106" t="s">
        <v>4164</v>
      </c>
      <c r="U708" s="1120" t="s">
        <v>6956</v>
      </c>
      <c r="V708" s="1120" t="s">
        <v>6978</v>
      </c>
      <c r="W708" s="1116">
        <v>45558</v>
      </c>
      <c r="X708" s="1116">
        <v>46814</v>
      </c>
      <c r="Y708" s="1120" t="s">
        <v>6979</v>
      </c>
      <c r="Z708" s="1120" t="s">
        <v>6980</v>
      </c>
      <c r="AA708" s="1120" t="s">
        <v>6981</v>
      </c>
      <c r="AB708" s="524"/>
      <c r="AC708" s="1111"/>
      <c r="AD708" s="1223"/>
    </row>
    <row r="709" spans="1:30" ht="15.75" customHeight="1">
      <c r="A709" s="1106" t="s">
        <v>10</v>
      </c>
      <c r="B709" s="1120" t="s">
        <v>11</v>
      </c>
      <c r="C709" s="1120" t="s">
        <v>28</v>
      </c>
      <c r="D709" s="1106" t="s">
        <v>13</v>
      </c>
      <c r="E709" s="1106" t="s">
        <v>3756</v>
      </c>
      <c r="F709" s="1107" t="str">
        <f t="array" ref="F709">IFERROR(INDEX(UIID!$K$2:$K1725, MATCH(CONCATENATE(B709,D709,G709,J709), UIID!$B$2:$B1725&amp;UIID!$D$2:$D1725&amp;UIID!$G$2:$G1725&amp;UIID!$H$2:$H1725, 0),), "Not Found")</f>
        <v>0722-0176</v>
      </c>
      <c r="G709" s="1120" t="s">
        <v>3523</v>
      </c>
      <c r="H709" s="1120"/>
      <c r="I709" s="1120" t="s">
        <v>6046</v>
      </c>
      <c r="J709" s="1120" t="s">
        <v>3869</v>
      </c>
      <c r="K709" s="1120">
        <v>10.3166820083086</v>
      </c>
      <c r="L709" s="1120">
        <v>123.90199006549</v>
      </c>
      <c r="M709" s="1120" t="s">
        <v>6047</v>
      </c>
      <c r="N709" s="1120" t="s">
        <v>6048</v>
      </c>
      <c r="O709" s="1106" t="s">
        <v>15</v>
      </c>
      <c r="P709" s="1106" t="s">
        <v>16</v>
      </c>
      <c r="Q709" s="1140" t="s">
        <v>10389</v>
      </c>
      <c r="R709" s="1106" t="s">
        <v>32</v>
      </c>
      <c r="S709" s="1120" t="s">
        <v>3062</v>
      </c>
      <c r="T709" s="1106" t="s">
        <v>4164</v>
      </c>
      <c r="U709" s="1120" t="s">
        <v>6982</v>
      </c>
      <c r="V709" s="1120" t="s">
        <v>6983</v>
      </c>
      <c r="W709" s="1116">
        <v>45558</v>
      </c>
      <c r="X709" s="1116">
        <v>47178</v>
      </c>
      <c r="Y709" s="1120" t="s">
        <v>6051</v>
      </c>
      <c r="Z709" s="1120" t="s">
        <v>6052</v>
      </c>
      <c r="AA709" s="1169">
        <v>45304</v>
      </c>
      <c r="AB709" s="524"/>
      <c r="AC709" s="1111"/>
      <c r="AD709" s="1223"/>
    </row>
    <row r="710" spans="1:30" ht="15.75" customHeight="1">
      <c r="A710" s="1106" t="s">
        <v>10</v>
      </c>
      <c r="B710" s="1120" t="s">
        <v>11</v>
      </c>
      <c r="C710" s="1120" t="s">
        <v>28</v>
      </c>
      <c r="D710" s="1106" t="s">
        <v>13</v>
      </c>
      <c r="E710" s="1106" t="s">
        <v>3756</v>
      </c>
      <c r="F710" s="1107" t="str">
        <f t="array" ref="F710">IFERROR(INDEX(UIID!$K$2:$K1725, MATCH(CONCATENATE(B710,D710,G710,J710), UIID!$B$2:$B1725&amp;UIID!$D$2:$D1725&amp;UIID!$G$2:$G1725&amp;UIID!$H$2:$H1725, 0),), "Not Found")</f>
        <v>0722-0176</v>
      </c>
      <c r="G710" s="1120" t="s">
        <v>3523</v>
      </c>
      <c r="H710" s="1120"/>
      <c r="I710" s="1120" t="s">
        <v>6046</v>
      </c>
      <c r="J710" s="1120" t="s">
        <v>3869</v>
      </c>
      <c r="K710" s="1120">
        <v>10.3166820083086</v>
      </c>
      <c r="L710" s="1120">
        <v>123.90199006549</v>
      </c>
      <c r="M710" s="1120" t="s">
        <v>6047</v>
      </c>
      <c r="N710" s="1120" t="s">
        <v>6048</v>
      </c>
      <c r="O710" s="1106" t="s">
        <v>15</v>
      </c>
      <c r="P710" s="1106" t="s">
        <v>16</v>
      </c>
      <c r="Q710" s="1140" t="s">
        <v>10389</v>
      </c>
      <c r="R710" s="1106" t="s">
        <v>32</v>
      </c>
      <c r="S710" s="1120" t="s">
        <v>422</v>
      </c>
      <c r="T710" s="1106" t="s">
        <v>4164</v>
      </c>
      <c r="U710" s="1120" t="s">
        <v>78</v>
      </c>
      <c r="V710" s="1120" t="s">
        <v>6984</v>
      </c>
      <c r="W710" s="1116">
        <v>45558</v>
      </c>
      <c r="X710" s="1116">
        <v>47178</v>
      </c>
      <c r="Y710" s="1120" t="s">
        <v>6051</v>
      </c>
      <c r="Z710" s="1120" t="s">
        <v>6054</v>
      </c>
      <c r="AA710" s="1169">
        <v>45907</v>
      </c>
      <c r="AB710" s="524"/>
      <c r="AC710" s="1111"/>
      <c r="AD710" s="1223"/>
    </row>
    <row r="711" spans="1:30" ht="15.75" customHeight="1">
      <c r="A711" s="1106" t="s">
        <v>10</v>
      </c>
      <c r="B711" s="1120" t="s">
        <v>11</v>
      </c>
      <c r="C711" s="1120" t="s">
        <v>28</v>
      </c>
      <c r="D711" s="1106" t="s">
        <v>13</v>
      </c>
      <c r="E711" s="1106" t="s">
        <v>3756</v>
      </c>
      <c r="F711" s="1107" t="str">
        <f t="array" ref="F711">IFERROR(INDEX(UIID!$K$2:$K1725, MATCH(CONCATENATE(B711,D711,G711,J711), UIID!$B$2:$B1725&amp;UIID!$D$2:$D1725&amp;UIID!$G$2:$G1725&amp;UIID!$H$2:$H1725, 0),), "Not Found")</f>
        <v>0722-0176</v>
      </c>
      <c r="G711" s="1120" t="s">
        <v>3523</v>
      </c>
      <c r="H711" s="1120"/>
      <c r="I711" s="1120" t="s">
        <v>6046</v>
      </c>
      <c r="J711" s="1120" t="s">
        <v>3869</v>
      </c>
      <c r="K711" s="1120">
        <v>10.3166820083086</v>
      </c>
      <c r="L711" s="1120">
        <v>123.90199006549</v>
      </c>
      <c r="M711" s="1120" t="s">
        <v>6047</v>
      </c>
      <c r="N711" s="1120" t="s">
        <v>6048</v>
      </c>
      <c r="O711" s="1106" t="s">
        <v>15</v>
      </c>
      <c r="P711" s="1106" t="s">
        <v>16</v>
      </c>
      <c r="Q711" s="1140" t="s">
        <v>10389</v>
      </c>
      <c r="R711" s="1106" t="s">
        <v>32</v>
      </c>
      <c r="S711" s="1120" t="s">
        <v>1362</v>
      </c>
      <c r="T711" s="1106" t="s">
        <v>4164</v>
      </c>
      <c r="U711" s="1120" t="s">
        <v>91</v>
      </c>
      <c r="V711" s="1120" t="s">
        <v>6985</v>
      </c>
      <c r="W711" s="1116">
        <v>45558</v>
      </c>
      <c r="X711" s="1116">
        <v>47178</v>
      </c>
      <c r="Y711" s="1120" t="s">
        <v>6051</v>
      </c>
      <c r="Z711" s="1120" t="s">
        <v>6056</v>
      </c>
      <c r="AA711" s="1169">
        <v>45907</v>
      </c>
      <c r="AB711" s="524"/>
      <c r="AC711" s="1111"/>
      <c r="AD711" s="1223"/>
    </row>
    <row r="712" spans="1:30" ht="15.75" customHeight="1">
      <c r="A712" s="1106" t="s">
        <v>10</v>
      </c>
      <c r="B712" s="1132" t="s">
        <v>11</v>
      </c>
      <c r="C712" s="1132" t="s">
        <v>176</v>
      </c>
      <c r="D712" s="1133" t="s">
        <v>3759</v>
      </c>
      <c r="E712" s="1133" t="s">
        <v>3756</v>
      </c>
      <c r="F712" s="1153" t="str">
        <f t="array" ref="F712">IFERROR(INDEX(UIID!$K$2:$K1725, MATCH(CONCATENATE(B712,D712,G712,J712), UIID!$B$2:$B1725&amp;UIID!$D$2:$D1725&amp;UIID!$G$2:$G1725&amp;UIID!$H$2:$H1725, 0),), "Not Found")</f>
        <v>0722-0206</v>
      </c>
      <c r="G712" s="1132" t="s">
        <v>3525</v>
      </c>
      <c r="H712" s="1132"/>
      <c r="I712" s="1132" t="s">
        <v>6986</v>
      </c>
      <c r="J712" s="1132" t="s">
        <v>3910</v>
      </c>
      <c r="K712" s="1132">
        <v>10.307997521827801</v>
      </c>
      <c r="L712" s="1132">
        <v>124.01318730776001</v>
      </c>
      <c r="M712" s="1132" t="s">
        <v>6987</v>
      </c>
      <c r="N712" s="1132" t="s">
        <v>6988</v>
      </c>
      <c r="O712" s="1133" t="s">
        <v>15</v>
      </c>
      <c r="P712" s="1133" t="s">
        <v>16</v>
      </c>
      <c r="Q712" s="1106" t="s">
        <v>4262</v>
      </c>
      <c r="R712" s="1133" t="s">
        <v>3006</v>
      </c>
      <c r="S712" s="1132" t="s">
        <v>6914</v>
      </c>
      <c r="T712" s="1133" t="s">
        <v>22</v>
      </c>
      <c r="U712" s="1132" t="s">
        <v>1048</v>
      </c>
      <c r="V712" s="1132" t="s">
        <v>6989</v>
      </c>
      <c r="W712" s="1134">
        <v>45559</v>
      </c>
      <c r="X712" s="1134">
        <v>47386</v>
      </c>
      <c r="Y712" s="1132" t="s">
        <v>6990</v>
      </c>
      <c r="Z712" s="1132" t="s">
        <v>6991</v>
      </c>
      <c r="AA712" s="1150">
        <v>46651</v>
      </c>
      <c r="AB712" s="1241"/>
      <c r="AC712" s="1148"/>
      <c r="AD712" s="1241"/>
    </row>
    <row r="713" spans="1:30" ht="15.75" customHeight="1">
      <c r="A713" s="1106" t="s">
        <v>10</v>
      </c>
      <c r="B713" s="1106" t="s">
        <v>11</v>
      </c>
      <c r="C713" s="1120" t="s">
        <v>28</v>
      </c>
      <c r="D713" s="1106" t="s">
        <v>13</v>
      </c>
      <c r="E713" s="1106" t="s">
        <v>3756</v>
      </c>
      <c r="F713" s="1107" t="str">
        <f t="array" ref="F713">IFERROR(INDEX(UIID!$K$2:$K1725, MATCH(CONCATENATE(B713,D713,G713,J713), UIID!$B$2:$B1725&amp;UIID!$D$2:$D1725&amp;UIID!$G$2:$G1725&amp;UIID!$H$2:$H1725, 0),), "Not Found")</f>
        <v>0722-0207</v>
      </c>
      <c r="G713" s="1120" t="s">
        <v>3530</v>
      </c>
      <c r="H713" s="1120"/>
      <c r="I713" s="1120" t="s">
        <v>6994</v>
      </c>
      <c r="J713" s="1120" t="s">
        <v>3911</v>
      </c>
      <c r="K713" s="1120">
        <v>10.321323936354201</v>
      </c>
      <c r="L713" s="1120">
        <v>123.91464023088101</v>
      </c>
      <c r="M713" s="1204" t="s">
        <v>6995</v>
      </c>
      <c r="N713" s="1120" t="s">
        <v>6996</v>
      </c>
      <c r="O713" s="1106" t="s">
        <v>15</v>
      </c>
      <c r="P713" s="1106" t="s">
        <v>16</v>
      </c>
      <c r="Q713" s="1106" t="s">
        <v>4262</v>
      </c>
      <c r="R713" s="1106" t="s">
        <v>3006</v>
      </c>
      <c r="S713" s="1120" t="s">
        <v>6914</v>
      </c>
      <c r="T713" s="1106" t="s">
        <v>22</v>
      </c>
      <c r="U713" s="1120" t="s">
        <v>1048</v>
      </c>
      <c r="V713" s="1120" t="s">
        <v>6997</v>
      </c>
      <c r="W713" s="1116">
        <v>45572</v>
      </c>
      <c r="X713" s="1117">
        <v>47399</v>
      </c>
      <c r="Y713" s="1120" t="s">
        <v>6998</v>
      </c>
      <c r="Z713" s="1243" t="s">
        <v>6999</v>
      </c>
      <c r="AA713" s="1169">
        <v>47292</v>
      </c>
      <c r="AB713" s="524"/>
      <c r="AC713" s="1111"/>
      <c r="AD713" s="1223"/>
    </row>
    <row r="714" spans="1:30" ht="15.75" customHeight="1">
      <c r="A714" s="1106" t="s">
        <v>10</v>
      </c>
      <c r="B714" s="1106" t="s">
        <v>11</v>
      </c>
      <c r="C714" s="1120" t="s">
        <v>28</v>
      </c>
      <c r="D714" s="1106" t="s">
        <v>1594</v>
      </c>
      <c r="E714" s="1106" t="s">
        <v>50</v>
      </c>
      <c r="F714" s="1107" t="str">
        <f t="array" ref="F714">IFERROR(INDEX(UIID!$K$2:$K1725, MATCH(CONCATENATE(B714,D714,G714,J714), UIID!$B$2:$B1725&amp;UIID!$D$2:$D1725&amp;UIID!$G$2:$G1725&amp;UIID!$H$2:$H1725, 0),), "Not Found")</f>
        <v>0722-0208</v>
      </c>
      <c r="G714" s="1120" t="s">
        <v>3532</v>
      </c>
      <c r="H714" s="1120"/>
      <c r="I714" s="1120" t="s">
        <v>7000</v>
      </c>
      <c r="J714" s="1120" t="s">
        <v>3912</v>
      </c>
      <c r="K714" s="1244">
        <v>10.1880466926469</v>
      </c>
      <c r="L714" s="1244">
        <v>123.70796726136599</v>
      </c>
      <c r="M714" s="1120" t="s">
        <v>7001</v>
      </c>
      <c r="N714" s="1120" t="s">
        <v>7002</v>
      </c>
      <c r="O714" s="1106" t="s">
        <v>15</v>
      </c>
      <c r="P714" s="1106" t="s">
        <v>16</v>
      </c>
      <c r="Q714" s="1120" t="s">
        <v>35</v>
      </c>
      <c r="R714" s="1106" t="s">
        <v>125</v>
      </c>
      <c r="S714" s="1120" t="s">
        <v>279</v>
      </c>
      <c r="T714" s="1106" t="s">
        <v>4164</v>
      </c>
      <c r="U714" s="1120" t="s">
        <v>127</v>
      </c>
      <c r="V714" s="1120" t="s">
        <v>7004</v>
      </c>
      <c r="W714" s="1116">
        <v>45574</v>
      </c>
      <c r="X714" s="1117">
        <v>47401</v>
      </c>
      <c r="Y714" s="1138" t="s">
        <v>7005</v>
      </c>
      <c r="Z714" s="1157" t="s">
        <v>7006</v>
      </c>
      <c r="AA714" s="1245">
        <v>45805</v>
      </c>
      <c r="AB714" s="524"/>
      <c r="AC714" s="1111"/>
      <c r="AD714" s="1223"/>
    </row>
    <row r="715" spans="1:30" ht="15.75" customHeight="1">
      <c r="A715" s="1106" t="s">
        <v>10</v>
      </c>
      <c r="B715" s="1106" t="s">
        <v>11</v>
      </c>
      <c r="C715" s="1120" t="s">
        <v>176</v>
      </c>
      <c r="D715" s="1106" t="s">
        <v>3759</v>
      </c>
      <c r="E715" s="1106" t="s">
        <v>3756</v>
      </c>
      <c r="F715" s="1107" t="str">
        <f t="array" ref="F715">IFERROR(INDEX(UIID!$K$2:$K1725, MATCH(CONCATENATE(B715,D715,G715,J715), UIID!$B$2:$B1725&amp;UIID!$D$2:$D1725&amp;UIID!$G$2:$G1725&amp;UIID!$H$2:$H1725, 0),), "Not Found")</f>
        <v>0722-0209</v>
      </c>
      <c r="G715" s="1120" t="s">
        <v>3913</v>
      </c>
      <c r="H715" s="1120"/>
      <c r="I715" s="1120" t="s">
        <v>7007</v>
      </c>
      <c r="J715" s="1120" t="s">
        <v>3914</v>
      </c>
      <c r="K715" s="1120">
        <v>10.305719322894401</v>
      </c>
      <c r="L715" s="1120">
        <v>124.012885277835</v>
      </c>
      <c r="M715" s="1120" t="s">
        <v>7008</v>
      </c>
      <c r="N715" s="1120" t="s">
        <v>7009</v>
      </c>
      <c r="O715" s="1106" t="s">
        <v>15</v>
      </c>
      <c r="P715" s="1106" t="s">
        <v>16</v>
      </c>
      <c r="Q715" s="1106" t="s">
        <v>4262</v>
      </c>
      <c r="R715" s="1106" t="s">
        <v>3006</v>
      </c>
      <c r="S715" s="1120" t="s">
        <v>6914</v>
      </c>
      <c r="T715" s="1106" t="s">
        <v>22</v>
      </c>
      <c r="U715" s="1120" t="s">
        <v>1048</v>
      </c>
      <c r="V715" s="1138" t="s">
        <v>7010</v>
      </c>
      <c r="W715" s="1116">
        <v>45538</v>
      </c>
      <c r="X715" s="1117">
        <v>47365</v>
      </c>
      <c r="Y715" s="1120" t="s">
        <v>7011</v>
      </c>
      <c r="Z715" s="1138" t="s">
        <v>4828</v>
      </c>
      <c r="AA715" s="1106" t="s">
        <v>4283</v>
      </c>
      <c r="AB715" s="524"/>
      <c r="AC715" s="1111"/>
      <c r="AD715" s="1223"/>
    </row>
    <row r="716" spans="1:30" ht="15.75" customHeight="1">
      <c r="A716" s="1106" t="s">
        <v>10</v>
      </c>
      <c r="B716" s="1106" t="s">
        <v>11</v>
      </c>
      <c r="C716" s="1120" t="s">
        <v>176</v>
      </c>
      <c r="D716" s="1106" t="s">
        <v>3759</v>
      </c>
      <c r="E716" s="1106" t="s">
        <v>3756</v>
      </c>
      <c r="F716" s="1107" t="str">
        <f t="array" ref="F716">IFERROR(INDEX(UIID!$K$2:$K1725, MATCH(CONCATENATE(B716,D716,G716,J716), UIID!$B$2:$B1725&amp;UIID!$D$2:$D1725&amp;UIID!$G$2:$G1725&amp;UIID!$H$2:$H1725, 0),), "Not Found")</f>
        <v>0722-0209</v>
      </c>
      <c r="G716" s="1120" t="s">
        <v>3913</v>
      </c>
      <c r="H716" s="1120"/>
      <c r="I716" s="1120" t="s">
        <v>7007</v>
      </c>
      <c r="J716" s="1120" t="s">
        <v>3914</v>
      </c>
      <c r="K716" s="1120">
        <v>10.305719322894401</v>
      </c>
      <c r="L716" s="1120">
        <v>124.012885277835</v>
      </c>
      <c r="M716" s="1120" t="s">
        <v>7008</v>
      </c>
      <c r="N716" s="1120" t="s">
        <v>7009</v>
      </c>
      <c r="O716" s="1106" t="s">
        <v>15</v>
      </c>
      <c r="P716" s="1106" t="s">
        <v>16</v>
      </c>
      <c r="Q716" s="1106" t="s">
        <v>4262</v>
      </c>
      <c r="R716" s="1106" t="s">
        <v>3006</v>
      </c>
      <c r="S716" s="1120" t="s">
        <v>6927</v>
      </c>
      <c r="T716" s="1106" t="s">
        <v>22</v>
      </c>
      <c r="U716" s="1120" t="s">
        <v>59</v>
      </c>
      <c r="V716" s="1120" t="s">
        <v>7012</v>
      </c>
      <c r="W716" s="1116">
        <v>45573</v>
      </c>
      <c r="X716" s="1117">
        <v>47400</v>
      </c>
      <c r="Y716" s="1120" t="s">
        <v>7013</v>
      </c>
      <c r="Z716" s="1138" t="s">
        <v>4828</v>
      </c>
      <c r="AA716" s="1106" t="s">
        <v>4283</v>
      </c>
      <c r="AB716" s="524"/>
      <c r="AC716" s="1111"/>
      <c r="AD716" s="1223"/>
    </row>
    <row r="717" spans="1:30" ht="15.75" customHeight="1">
      <c r="A717" s="1106" t="s">
        <v>10</v>
      </c>
      <c r="B717" s="1106" t="s">
        <v>11</v>
      </c>
      <c r="C717" s="1120" t="s">
        <v>28</v>
      </c>
      <c r="D717" s="1106" t="s">
        <v>13</v>
      </c>
      <c r="E717" s="1106" t="s">
        <v>3756</v>
      </c>
      <c r="F717" s="1107" t="str">
        <f t="array" ref="F717">IFERROR(INDEX(UIID!$K$2:$K1725, MATCH(CONCATENATE(B717,D717,G717,J717), UIID!$B$2:$B1725&amp;UIID!$D$2:$D1725&amp;UIID!$G$2:$G1725&amp;UIID!$H$2:$H1725, 0),), "Not Found")</f>
        <v>0722-0211</v>
      </c>
      <c r="G717" s="1120" t="s">
        <v>3533</v>
      </c>
      <c r="H717" s="1120"/>
      <c r="I717" s="1120" t="s">
        <v>7014</v>
      </c>
      <c r="J717" s="1120" t="s">
        <v>3915</v>
      </c>
      <c r="K717" s="1120">
        <v>10.3110309013201</v>
      </c>
      <c r="L717" s="1120">
        <v>123.902527838559</v>
      </c>
      <c r="M717" s="1120" t="s">
        <v>7015</v>
      </c>
      <c r="N717" s="1120" t="s">
        <v>7016</v>
      </c>
      <c r="O717" s="1106" t="s">
        <v>15</v>
      </c>
      <c r="P717" s="1106" t="s">
        <v>16</v>
      </c>
      <c r="Q717" s="1106" t="s">
        <v>4262</v>
      </c>
      <c r="R717" s="1106" t="s">
        <v>3006</v>
      </c>
      <c r="S717" s="1120" t="s">
        <v>6914</v>
      </c>
      <c r="T717" s="1106" t="s">
        <v>22</v>
      </c>
      <c r="U717" s="1120" t="s">
        <v>1048</v>
      </c>
      <c r="V717" s="1120" t="s">
        <v>7017</v>
      </c>
      <c r="W717" s="1116">
        <v>45573</v>
      </c>
      <c r="X717" s="1117">
        <v>47400</v>
      </c>
      <c r="Y717" s="1120" t="s">
        <v>7018</v>
      </c>
      <c r="Z717" s="1138" t="s">
        <v>4828</v>
      </c>
      <c r="AA717" s="1106" t="s">
        <v>4283</v>
      </c>
      <c r="AB717" s="524"/>
      <c r="AC717" s="1111"/>
      <c r="AD717" s="1223"/>
    </row>
    <row r="718" spans="1:30" ht="15.75" hidden="1" customHeight="1">
      <c r="A718" s="1106" t="s">
        <v>10</v>
      </c>
      <c r="B718" s="1106" t="s">
        <v>11</v>
      </c>
      <c r="C718" s="1106" t="s">
        <v>123</v>
      </c>
      <c r="D718" s="1106" t="s">
        <v>1069</v>
      </c>
      <c r="E718" s="1106" t="s">
        <v>30</v>
      </c>
      <c r="F718" s="1107" t="str">
        <f t="array" ref="F718">IFERROR(INDEX(UIID!$K$2:$K1725, MATCH(CONCATENATE(B718,D718,G718,J718), UIID!$B$2:$B1725&amp;UIID!$D$2:$D1725&amp;UIID!$G$2:$G1725&amp;UIID!$H$2:$H1725, 0),), "Not Found")</f>
        <v>0722-0003</v>
      </c>
      <c r="G718" s="1120" t="s">
        <v>1070</v>
      </c>
      <c r="H718" s="1120"/>
      <c r="I718" s="1106" t="s">
        <v>6471</v>
      </c>
      <c r="J718" s="1106" t="s">
        <v>1071</v>
      </c>
      <c r="K718" s="1120">
        <v>10.392226771024401</v>
      </c>
      <c r="L718" s="1120">
        <v>123.656294777905</v>
      </c>
      <c r="M718" s="1106" t="s">
        <v>1072</v>
      </c>
      <c r="N718" s="1106" t="s">
        <v>5469</v>
      </c>
      <c r="O718" s="1106" t="s">
        <v>113</v>
      </c>
      <c r="P718" s="1106" t="s">
        <v>2229</v>
      </c>
      <c r="Q718" s="1106" t="s">
        <v>35</v>
      </c>
      <c r="R718" s="1106" t="s">
        <v>107</v>
      </c>
      <c r="S718" s="1120" t="s">
        <v>2477</v>
      </c>
      <c r="T718" s="1106" t="s">
        <v>4164</v>
      </c>
      <c r="U718" s="1120" t="s">
        <v>6571</v>
      </c>
      <c r="V718" s="1120" t="s">
        <v>7019</v>
      </c>
      <c r="W718" s="1116">
        <v>45579</v>
      </c>
      <c r="X718" s="1117">
        <v>47406</v>
      </c>
      <c r="Y718" s="1120" t="s">
        <v>5477</v>
      </c>
      <c r="Z718" s="1162" t="s">
        <v>7020</v>
      </c>
      <c r="AA718" s="1211">
        <v>46501</v>
      </c>
      <c r="AB718" s="524"/>
      <c r="AC718" s="1111"/>
      <c r="AD718" s="1223"/>
    </row>
    <row r="719" spans="1:30" ht="15.75" customHeight="1">
      <c r="A719" s="1106" t="s">
        <v>10</v>
      </c>
      <c r="B719" s="1106" t="s">
        <v>11</v>
      </c>
      <c r="C719" s="1120" t="s">
        <v>176</v>
      </c>
      <c r="D719" s="1106" t="s">
        <v>3759</v>
      </c>
      <c r="E719" s="1106" t="s">
        <v>3756</v>
      </c>
      <c r="F719" s="1107" t="str">
        <f t="array" ref="F719">IFERROR(INDEX(UIID!$K$2:$K1725, MATCH(CONCATENATE(B719,D719,G719,J719), UIID!$B$2:$B1725&amp;UIID!$D$2:$D1725&amp;UIID!$G$2:$G1725&amp;UIID!$H$2:$H1725, 0),), "Not Found")</f>
        <v>0722-0209</v>
      </c>
      <c r="G719" s="1120" t="s">
        <v>3913</v>
      </c>
      <c r="H719" s="1120"/>
      <c r="I719" s="1120" t="s">
        <v>7007</v>
      </c>
      <c r="J719" s="1120" t="s">
        <v>3914</v>
      </c>
      <c r="K719" s="1120">
        <v>10.305719322894401</v>
      </c>
      <c r="L719" s="1120">
        <v>124.012885277835</v>
      </c>
      <c r="M719" s="1120" t="s">
        <v>7008</v>
      </c>
      <c r="N719" s="1120" t="s">
        <v>7009</v>
      </c>
      <c r="O719" s="1106" t="s">
        <v>15</v>
      </c>
      <c r="P719" s="1106" t="s">
        <v>16</v>
      </c>
      <c r="Q719" s="1106" t="s">
        <v>4262</v>
      </c>
      <c r="R719" s="1106" t="s">
        <v>3006</v>
      </c>
      <c r="S719" s="1120" t="s">
        <v>2757</v>
      </c>
      <c r="T719" s="1106" t="s">
        <v>22</v>
      </c>
      <c r="U719" s="1120" t="s">
        <v>59</v>
      </c>
      <c r="V719" s="1120" t="s">
        <v>7021</v>
      </c>
      <c r="W719" s="1116">
        <v>45580</v>
      </c>
      <c r="X719" s="1117">
        <v>47407</v>
      </c>
      <c r="Y719" s="1120" t="s">
        <v>7013</v>
      </c>
      <c r="Z719" s="1162" t="s">
        <v>4828</v>
      </c>
      <c r="AA719" s="1106" t="s">
        <v>4283</v>
      </c>
      <c r="AB719" s="524"/>
      <c r="AC719" s="1111"/>
      <c r="AD719" s="1223"/>
    </row>
    <row r="720" spans="1:30" ht="15.75" customHeight="1">
      <c r="A720" s="1106" t="s">
        <v>10</v>
      </c>
      <c r="B720" s="1106" t="s">
        <v>11</v>
      </c>
      <c r="C720" s="1120" t="s">
        <v>378</v>
      </c>
      <c r="D720" s="1106" t="s">
        <v>909</v>
      </c>
      <c r="E720" s="1106" t="s">
        <v>123</v>
      </c>
      <c r="F720" s="1107" t="str">
        <f t="array" ref="F720">IFERROR(INDEX(UIID!$K$2:$K1725, MATCH(CONCATENATE(B720,D720,G720,J720), UIID!$B$2:$B1725&amp;UIID!$D$2:$D1725&amp;UIID!$G$2:$G1725&amp;UIID!$H$2:$H1725, 0),), "Not Found")</f>
        <v>0722-0213</v>
      </c>
      <c r="G720" s="1120" t="s">
        <v>3539</v>
      </c>
      <c r="H720" s="1120"/>
      <c r="I720" s="1120" t="s">
        <v>7022</v>
      </c>
      <c r="J720" s="1120" t="s">
        <v>3916</v>
      </c>
      <c r="K720" s="1120">
        <v>10.2639077942505</v>
      </c>
      <c r="L720" s="1120">
        <v>123.94608871526199</v>
      </c>
      <c r="M720" s="1204" t="s">
        <v>7023</v>
      </c>
      <c r="N720" s="1120" t="s">
        <v>7024</v>
      </c>
      <c r="O720" s="1106" t="s">
        <v>15</v>
      </c>
      <c r="P720" s="1106" t="s">
        <v>16</v>
      </c>
      <c r="Q720" s="1120" t="s">
        <v>35</v>
      </c>
      <c r="R720" s="1106" t="s">
        <v>32</v>
      </c>
      <c r="S720" s="1120" t="s">
        <v>36</v>
      </c>
      <c r="T720" s="1106" t="s">
        <v>4164</v>
      </c>
      <c r="U720" s="1120" t="s">
        <v>91</v>
      </c>
      <c r="V720" s="1120" t="s">
        <v>7025</v>
      </c>
      <c r="W720" s="1116">
        <v>45586</v>
      </c>
      <c r="X720" s="1117">
        <v>47413</v>
      </c>
      <c r="Y720" s="1138" t="s">
        <v>7026</v>
      </c>
      <c r="Z720" s="1157" t="s">
        <v>7027</v>
      </c>
      <c r="AA720" s="1245">
        <v>45910</v>
      </c>
      <c r="AB720" s="524"/>
      <c r="AC720" s="1111"/>
      <c r="AD720" s="1223"/>
    </row>
    <row r="721" spans="1:30" ht="15.75" customHeight="1">
      <c r="A721" s="1106" t="s">
        <v>10</v>
      </c>
      <c r="B721" s="1106" t="s">
        <v>11</v>
      </c>
      <c r="C721" s="1106" t="s">
        <v>50</v>
      </c>
      <c r="D721" s="1106" t="s">
        <v>13</v>
      </c>
      <c r="E721" s="1106" t="s">
        <v>3756</v>
      </c>
      <c r="F721" s="1107" t="str">
        <f t="array" ref="F721">IFERROR(INDEX(UIID!$K$2:$K1725, MATCH(CONCATENATE(B721,D721,G721,J721), UIID!$B$2:$B1725&amp;UIID!$D$2:$D1725&amp;UIID!$G$2:$G1725&amp;UIID!$H$2:$H1725, 0),), "Not Found")</f>
        <v>0722-0063</v>
      </c>
      <c r="G721" s="1120" t="s">
        <v>3540</v>
      </c>
      <c r="H721" s="1120"/>
      <c r="I721" s="1120" t="s">
        <v>7028</v>
      </c>
      <c r="J721" s="1106" t="s">
        <v>312</v>
      </c>
      <c r="K721" s="1120">
        <v>10.3934577538397</v>
      </c>
      <c r="L721" s="1120">
        <v>123.664682674876</v>
      </c>
      <c r="M721" s="1120" t="s">
        <v>7029</v>
      </c>
      <c r="N721" s="1120" t="s">
        <v>7030</v>
      </c>
      <c r="O721" s="1106" t="s">
        <v>15</v>
      </c>
      <c r="P721" s="1106" t="s">
        <v>16</v>
      </c>
      <c r="Q721" s="1120" t="s">
        <v>35</v>
      </c>
      <c r="R721" s="1106" t="s">
        <v>117</v>
      </c>
      <c r="S721" s="1120" t="s">
        <v>2531</v>
      </c>
      <c r="T721" s="1106" t="s">
        <v>4164</v>
      </c>
      <c r="U721" s="1120" t="s">
        <v>7031</v>
      </c>
      <c r="V721" s="1120" t="s">
        <v>7032</v>
      </c>
      <c r="W721" s="1116">
        <v>45589</v>
      </c>
      <c r="X721" s="1117">
        <v>47416</v>
      </c>
      <c r="Y721" s="1120" t="s">
        <v>7033</v>
      </c>
      <c r="Z721" s="1162" t="s">
        <v>7034</v>
      </c>
      <c r="AA721" s="1211">
        <v>46595</v>
      </c>
      <c r="AB721" s="524"/>
      <c r="AC721" s="1111"/>
      <c r="AD721" s="1223"/>
    </row>
    <row r="722" spans="1:30" ht="15.75" hidden="1" customHeight="1">
      <c r="A722" s="1106" t="s">
        <v>10</v>
      </c>
      <c r="B722" s="1106" t="s">
        <v>11</v>
      </c>
      <c r="C722" s="1120" t="s">
        <v>509</v>
      </c>
      <c r="D722" s="1106" t="s">
        <v>3917</v>
      </c>
      <c r="E722" s="1106" t="s">
        <v>123</v>
      </c>
      <c r="F722" s="1107" t="str">
        <f t="array" ref="F722">IFERROR(INDEX(UIID!$K$2:$K1725, MATCH(CONCATENATE(B722,D722,G722,J722), UIID!$B$2:$B1725&amp;UIID!$D$2:$D1725&amp;UIID!$G$2:$G1725&amp;UIID!$H$2:$H1725, 0),), "Not Found")</f>
        <v>0722-0214</v>
      </c>
      <c r="G722" s="1120" t="s">
        <v>3541</v>
      </c>
      <c r="H722" s="1120"/>
      <c r="I722" s="1120" t="s">
        <v>7035</v>
      </c>
      <c r="J722" s="1120" t="s">
        <v>3918</v>
      </c>
      <c r="K722" s="1120">
        <v>11.084029858195199</v>
      </c>
      <c r="L722" s="1120">
        <v>123.937199816625</v>
      </c>
      <c r="M722" s="1120" t="s">
        <v>7036</v>
      </c>
      <c r="N722" s="1120" t="s">
        <v>7037</v>
      </c>
      <c r="O722" s="1106" t="s">
        <v>113</v>
      </c>
      <c r="P722" s="1106" t="s">
        <v>132</v>
      </c>
      <c r="Q722" s="1120" t="s">
        <v>35</v>
      </c>
      <c r="R722" s="1106" t="s">
        <v>104</v>
      </c>
      <c r="S722" s="1120" t="s">
        <v>105</v>
      </c>
      <c r="T722" s="1106" t="s">
        <v>4164</v>
      </c>
      <c r="U722" s="1120" t="s">
        <v>106</v>
      </c>
      <c r="V722" s="1120" t="s">
        <v>7038</v>
      </c>
      <c r="W722" s="1116">
        <v>45593</v>
      </c>
      <c r="X722" s="1117">
        <v>47420</v>
      </c>
      <c r="Y722" s="1120" t="s">
        <v>5461</v>
      </c>
      <c r="Z722" s="1162" t="s">
        <v>7039</v>
      </c>
      <c r="AA722" s="1211">
        <v>46897</v>
      </c>
      <c r="AB722" s="524"/>
      <c r="AC722" s="1111"/>
      <c r="AD722" s="1223"/>
    </row>
    <row r="723" spans="1:30" ht="15.75" hidden="1" customHeight="1">
      <c r="A723" s="1106" t="s">
        <v>10</v>
      </c>
      <c r="B723" s="1106" t="s">
        <v>11</v>
      </c>
      <c r="C723" s="1106" t="s">
        <v>509</v>
      </c>
      <c r="D723" s="1106" t="s">
        <v>1026</v>
      </c>
      <c r="E723" s="1106" t="s">
        <v>28</v>
      </c>
      <c r="F723" s="1107" t="str">
        <f t="array" ref="F723">IFERROR(INDEX(UIID!$K$2:$K1725, MATCH(CONCATENATE(B723,D723,G723,J723), UIID!$B$2:$B1725&amp;UIID!$D$2:$D1725&amp;UIID!$G$2:$G1725&amp;UIID!$H$2:$H1725, 0),), "Not Found")</f>
        <v>0722-0076</v>
      </c>
      <c r="G723" s="1106" t="s">
        <v>1027</v>
      </c>
      <c r="H723" s="1106"/>
      <c r="I723" s="1106" t="s">
        <v>6413</v>
      </c>
      <c r="J723" s="1106" t="s">
        <v>1028</v>
      </c>
      <c r="K723" s="1106">
        <v>11.2537426850758</v>
      </c>
      <c r="L723" s="1106">
        <v>124.00586130968099</v>
      </c>
      <c r="M723" s="1106" t="s">
        <v>1029</v>
      </c>
      <c r="N723" s="1106" t="s">
        <v>5414</v>
      </c>
      <c r="O723" s="1106" t="s">
        <v>113</v>
      </c>
      <c r="P723" s="1106" t="s">
        <v>2229</v>
      </c>
      <c r="Q723" s="1106" t="s">
        <v>35</v>
      </c>
      <c r="R723" s="1106" t="s">
        <v>104</v>
      </c>
      <c r="S723" s="1120" t="s">
        <v>742</v>
      </c>
      <c r="T723" s="1106" t="s">
        <v>4213</v>
      </c>
      <c r="U723" s="1120" t="s">
        <v>1195</v>
      </c>
      <c r="V723" s="1120" t="s">
        <v>7040</v>
      </c>
      <c r="W723" s="1116">
        <v>45595</v>
      </c>
      <c r="X723" s="1117">
        <v>47422</v>
      </c>
      <c r="Y723" s="1120" t="s">
        <v>5430</v>
      </c>
      <c r="Z723" s="1162" t="s">
        <v>7041</v>
      </c>
      <c r="AA723" s="1211">
        <v>47218</v>
      </c>
      <c r="AB723" s="524"/>
      <c r="AC723" s="1111"/>
      <c r="AD723" s="1223"/>
    </row>
    <row r="724" spans="1:30" ht="15.75" customHeight="1">
      <c r="A724" s="1106" t="s">
        <v>10</v>
      </c>
      <c r="B724" s="1120" t="s">
        <v>11</v>
      </c>
      <c r="C724" s="1120" t="s">
        <v>509</v>
      </c>
      <c r="D724" s="1106" t="s">
        <v>551</v>
      </c>
      <c r="E724" s="1106" t="s">
        <v>30</v>
      </c>
      <c r="F724" s="1107" t="str">
        <f t="array" ref="F724">IFERROR(INDEX(UIID!$K$2:$K1725, MATCH(CONCATENATE(B724,D724,G724,J724), UIID!$B$2:$B1725&amp;UIID!$D$2:$D1725&amp;UIID!$G$2:$G1725&amp;UIID!$H$2:$H1725, 0),), "Not Found")</f>
        <v>0722-0111</v>
      </c>
      <c r="G724" s="1120" t="s">
        <v>3543</v>
      </c>
      <c r="H724" s="1120"/>
      <c r="I724" s="1120" t="s">
        <v>7042</v>
      </c>
      <c r="J724" s="1184" t="s">
        <v>3827</v>
      </c>
      <c r="K724" s="1120">
        <v>11.0490343451472</v>
      </c>
      <c r="L724" s="1120">
        <v>123.99144123635401</v>
      </c>
      <c r="M724" s="1120" t="s">
        <v>7043</v>
      </c>
      <c r="N724" s="1120" t="s">
        <v>7044</v>
      </c>
      <c r="O724" s="1106" t="s">
        <v>15</v>
      </c>
      <c r="P724" s="1106" t="s">
        <v>16</v>
      </c>
      <c r="Q724" s="1106" t="s">
        <v>35</v>
      </c>
      <c r="R724" s="1106" t="s">
        <v>87</v>
      </c>
      <c r="S724" s="1120" t="s">
        <v>434</v>
      </c>
      <c r="T724" s="1106" t="s">
        <v>4164</v>
      </c>
      <c r="U724" s="1120" t="s">
        <v>1139</v>
      </c>
      <c r="V724" s="1120" t="s">
        <v>7045</v>
      </c>
      <c r="W724" s="1116">
        <v>45595</v>
      </c>
      <c r="X724" s="1117">
        <v>47422</v>
      </c>
      <c r="Y724" s="1138" t="s">
        <v>7046</v>
      </c>
      <c r="Z724" s="1157" t="s">
        <v>7047</v>
      </c>
      <c r="AA724" s="1245">
        <v>46776</v>
      </c>
      <c r="AB724" s="524"/>
      <c r="AC724" s="1111"/>
      <c r="AD724" s="1223"/>
    </row>
    <row r="725" spans="1:30" ht="15.75" customHeight="1">
      <c r="A725" s="1106" t="s">
        <v>10</v>
      </c>
      <c r="B725" s="1133" t="s">
        <v>11</v>
      </c>
      <c r="C725" s="1133" t="s">
        <v>123</v>
      </c>
      <c r="D725" s="1133" t="s">
        <v>2267</v>
      </c>
      <c r="E725" s="1133" t="s">
        <v>123</v>
      </c>
      <c r="F725" s="1153" t="str">
        <f t="array" ref="F725">IFERROR(INDEX(UIID!$K$2:$K1725, MATCH(CONCATENATE(B725,D725,G725,J725), UIID!$B$2:$B1725&amp;UIID!$D$2:$D1725&amp;UIID!$G$2:$G1725&amp;UIID!$H$2:$H1725, 0),), "Not Found")</f>
        <v>0722-0066</v>
      </c>
      <c r="G725" s="1132" t="s">
        <v>673</v>
      </c>
      <c r="H725" s="1132"/>
      <c r="I725" s="1132" t="s">
        <v>7048</v>
      </c>
      <c r="J725" s="1133" t="s">
        <v>3788</v>
      </c>
      <c r="K725" s="1133">
        <v>10.5459085371198</v>
      </c>
      <c r="L725" s="1133">
        <v>123.714819752</v>
      </c>
      <c r="M725" s="1133" t="s">
        <v>674</v>
      </c>
      <c r="N725" s="1133" t="s">
        <v>5195</v>
      </c>
      <c r="O725" s="1133" t="s">
        <v>15</v>
      </c>
      <c r="P725" s="1133" t="s">
        <v>16</v>
      </c>
      <c r="Q725" s="1132" t="s">
        <v>35</v>
      </c>
      <c r="R725" s="1133" t="s">
        <v>87</v>
      </c>
      <c r="S725" s="1132" t="s">
        <v>88</v>
      </c>
      <c r="T725" s="1133" t="s">
        <v>4164</v>
      </c>
      <c r="U725" s="1132" t="s">
        <v>165</v>
      </c>
      <c r="V725" s="1132" t="s">
        <v>7049</v>
      </c>
      <c r="W725" s="1134">
        <v>45595</v>
      </c>
      <c r="X725" s="1135">
        <v>47422</v>
      </c>
      <c r="Y725" s="1158" t="s">
        <v>7050</v>
      </c>
      <c r="Z725" s="1159" t="s">
        <v>7051</v>
      </c>
      <c r="AA725" s="1246">
        <v>47091</v>
      </c>
      <c r="AB725" s="1241"/>
      <c r="AC725" s="1148"/>
      <c r="AD725" s="1241"/>
    </row>
    <row r="726" spans="1:30" ht="15.75" customHeight="1">
      <c r="A726" s="1106" t="s">
        <v>10</v>
      </c>
      <c r="B726" s="1120" t="s">
        <v>11</v>
      </c>
      <c r="C726" s="1120" t="s">
        <v>28</v>
      </c>
      <c r="D726" s="1106" t="s">
        <v>13</v>
      </c>
      <c r="E726" s="1106" t="s">
        <v>3756</v>
      </c>
      <c r="F726" s="1107" t="str">
        <f t="array" ref="F726">IFERROR(INDEX(UIID!$K$2:$K1725, MATCH(CONCATENATE(B726,D726,G726,J726), UIID!$B$2:$B1725&amp;UIID!$D$2:$D1725&amp;UIID!$G$2:$G1725&amp;UIID!$H$2:$H1725, 0),), "Not Found")</f>
        <v>0722-0215</v>
      </c>
      <c r="G726" s="1120" t="s">
        <v>3544</v>
      </c>
      <c r="H726" s="1120"/>
      <c r="I726" s="1120" t="s">
        <v>7052</v>
      </c>
      <c r="J726" s="1120" t="s">
        <v>3919</v>
      </c>
      <c r="K726" s="1120">
        <v>10.3378370672838</v>
      </c>
      <c r="L726" s="1120">
        <v>123.912897814709</v>
      </c>
      <c r="M726" s="1120" t="s">
        <v>7053</v>
      </c>
      <c r="N726" s="1247" t="s">
        <v>7054</v>
      </c>
      <c r="O726" s="1106" t="s">
        <v>15</v>
      </c>
      <c r="P726" s="1106" t="s">
        <v>16</v>
      </c>
      <c r="Q726" s="1106" t="s">
        <v>4262</v>
      </c>
      <c r="R726" s="1106" t="s">
        <v>3006</v>
      </c>
      <c r="S726" s="1120" t="s">
        <v>6914</v>
      </c>
      <c r="T726" s="1106" t="s">
        <v>22</v>
      </c>
      <c r="U726" s="1120" t="s">
        <v>1048</v>
      </c>
      <c r="V726" s="1120" t="s">
        <v>7055</v>
      </c>
      <c r="W726" s="1116">
        <v>45600</v>
      </c>
      <c r="X726" s="1117">
        <v>47427</v>
      </c>
      <c r="Y726" s="1120" t="s">
        <v>7056</v>
      </c>
      <c r="Z726" s="1162" t="s">
        <v>7057</v>
      </c>
      <c r="AA726" s="1162" t="s">
        <v>7058</v>
      </c>
      <c r="AB726" s="524"/>
      <c r="AC726" s="1111"/>
      <c r="AD726" s="1223"/>
    </row>
    <row r="727" spans="1:30" ht="15.75" customHeight="1">
      <c r="A727" s="1106" t="s">
        <v>10</v>
      </c>
      <c r="B727" s="1120" t="s">
        <v>11</v>
      </c>
      <c r="C727" s="1120" t="s">
        <v>28</v>
      </c>
      <c r="D727" s="1106" t="s">
        <v>13</v>
      </c>
      <c r="E727" s="1106" t="s">
        <v>3756</v>
      </c>
      <c r="F727" s="1107" t="str">
        <f t="array" ref="F727">IFERROR(INDEX(UIID!$K$2:$K1725, MATCH(CONCATENATE(B727,D727,G727,J727), UIID!$B$2:$B1725&amp;UIID!$D$2:$D1725&amp;UIID!$G$2:$G1725&amp;UIID!$H$2:$H1725, 0),), "Not Found")</f>
        <v>0722-0216</v>
      </c>
      <c r="G727" s="1120" t="s">
        <v>3545</v>
      </c>
      <c r="H727" s="1120"/>
      <c r="I727" s="1120" t="s">
        <v>7059</v>
      </c>
      <c r="J727" s="1120" t="s">
        <v>3920</v>
      </c>
      <c r="K727" s="1120">
        <v>10.343432958734301</v>
      </c>
      <c r="L727" s="1120">
        <v>123.910506707509</v>
      </c>
      <c r="M727" s="1120" t="s">
        <v>7060</v>
      </c>
      <c r="N727" s="1247" t="s">
        <v>7061</v>
      </c>
      <c r="O727" s="1106" t="s">
        <v>15</v>
      </c>
      <c r="P727" s="1106" t="s">
        <v>16</v>
      </c>
      <c r="Q727" s="1106" t="s">
        <v>4262</v>
      </c>
      <c r="R727" s="1106" t="s">
        <v>3006</v>
      </c>
      <c r="S727" s="1120" t="s">
        <v>6914</v>
      </c>
      <c r="T727" s="1106" t="s">
        <v>22</v>
      </c>
      <c r="U727" s="1120" t="s">
        <v>1048</v>
      </c>
      <c r="V727" s="1120" t="s">
        <v>7062</v>
      </c>
      <c r="W727" s="1116">
        <v>45601</v>
      </c>
      <c r="X727" s="1117">
        <v>47428</v>
      </c>
      <c r="Y727" s="1138" t="s">
        <v>7063</v>
      </c>
      <c r="Z727" s="1157" t="s">
        <v>7064</v>
      </c>
      <c r="AA727" s="1106" t="s">
        <v>4283</v>
      </c>
      <c r="AB727" s="524"/>
      <c r="AC727" s="1111"/>
      <c r="AD727" s="1223"/>
    </row>
    <row r="728" spans="1:30" ht="15.75" customHeight="1">
      <c r="A728" s="1106" t="s">
        <v>10</v>
      </c>
      <c r="B728" s="313" t="s">
        <v>11</v>
      </c>
      <c r="C728" s="313" t="s">
        <v>123</v>
      </c>
      <c r="D728" s="313" t="s">
        <v>2267</v>
      </c>
      <c r="E728" s="313" t="s">
        <v>123</v>
      </c>
      <c r="F728" s="1107" t="str">
        <f t="array" ref="F728">IFERROR(INDEX(UIID!$K$2:$K1725, MATCH(CONCATENATE(B728,D728,G728,J728), UIID!$B$2:$B1725&amp;UIID!$D$2:$D1725&amp;UIID!$G$2:$G1725&amp;UIID!$H$2:$H1725, 0),), "Not Found")</f>
        <v>0722-0066</v>
      </c>
      <c r="G728" s="176" t="s">
        <v>673</v>
      </c>
      <c r="H728" s="176"/>
      <c r="I728" s="176" t="s">
        <v>7048</v>
      </c>
      <c r="J728" s="313" t="s">
        <v>3788</v>
      </c>
      <c r="K728" s="313">
        <v>10.5459085371198</v>
      </c>
      <c r="L728" s="313">
        <v>123.714819752</v>
      </c>
      <c r="M728" s="313" t="s">
        <v>674</v>
      </c>
      <c r="N728" s="313" t="s">
        <v>5195</v>
      </c>
      <c r="O728" s="313" t="s">
        <v>15</v>
      </c>
      <c r="P728" s="313" t="s">
        <v>16</v>
      </c>
      <c r="Q728" s="1140" t="s">
        <v>10389</v>
      </c>
      <c r="R728" s="1106" t="s">
        <v>87</v>
      </c>
      <c r="S728" s="1120" t="s">
        <v>737</v>
      </c>
      <c r="T728" s="1106" t="s">
        <v>4164</v>
      </c>
      <c r="U728" s="1120" t="s">
        <v>165</v>
      </c>
      <c r="V728" s="1120" t="s">
        <v>7065</v>
      </c>
      <c r="W728" s="1116">
        <v>45615</v>
      </c>
      <c r="X728" s="1117">
        <v>47422</v>
      </c>
      <c r="Y728" s="1120" t="s">
        <v>7050</v>
      </c>
      <c r="Z728" s="1120" t="s">
        <v>7051</v>
      </c>
      <c r="AA728" s="1169">
        <v>47091</v>
      </c>
      <c r="AB728" s="524"/>
      <c r="AC728" s="1111"/>
      <c r="AD728" s="1223"/>
    </row>
    <row r="729" spans="1:30" ht="15.75" customHeight="1">
      <c r="A729" s="1106" t="s">
        <v>10</v>
      </c>
      <c r="B729" s="1120" t="s">
        <v>11</v>
      </c>
      <c r="C729" s="1120" t="s">
        <v>509</v>
      </c>
      <c r="D729" s="1106" t="s">
        <v>551</v>
      </c>
      <c r="E729" s="1106" t="s">
        <v>30</v>
      </c>
      <c r="F729" s="1107" t="str">
        <f t="array" ref="F729">IFERROR(INDEX(UIID!$K$2:$K1725, MATCH(CONCATENATE(B729,D729,G729,J729), UIID!$B$2:$B1725&amp;UIID!$D$2:$D1725&amp;UIID!$G$2:$G1725&amp;UIID!$H$2:$H1725, 0),), "Not Found")</f>
        <v>0722-0111</v>
      </c>
      <c r="G729" s="1120" t="s">
        <v>3543</v>
      </c>
      <c r="H729" s="1120"/>
      <c r="I729" s="1120" t="s">
        <v>7042</v>
      </c>
      <c r="J729" s="1184" t="s">
        <v>3827</v>
      </c>
      <c r="K729" s="1120">
        <v>11.0490343451472</v>
      </c>
      <c r="L729" s="1120">
        <v>123.99144123635401</v>
      </c>
      <c r="M729" s="1120" t="s">
        <v>7043</v>
      </c>
      <c r="N729" s="1120" t="s">
        <v>7044</v>
      </c>
      <c r="O729" s="1106" t="s">
        <v>15</v>
      </c>
      <c r="P729" s="1106" t="s">
        <v>16</v>
      </c>
      <c r="Q729" s="1140" t="s">
        <v>10389</v>
      </c>
      <c r="R729" s="1106" t="s">
        <v>87</v>
      </c>
      <c r="S729" s="1120" t="s">
        <v>683</v>
      </c>
      <c r="T729" s="1106" t="s">
        <v>4164</v>
      </c>
      <c r="U729" s="1120" t="s">
        <v>1139</v>
      </c>
      <c r="V729" s="1120" t="s">
        <v>7066</v>
      </c>
      <c r="W729" s="1116">
        <v>45615</v>
      </c>
      <c r="X729" s="1117">
        <v>47422</v>
      </c>
      <c r="Y729" s="1120" t="s">
        <v>7046</v>
      </c>
      <c r="Z729" s="1120" t="s">
        <v>7047</v>
      </c>
      <c r="AA729" s="1169">
        <v>46776</v>
      </c>
      <c r="AB729" s="524"/>
      <c r="AC729" s="1111"/>
      <c r="AD729" s="1223"/>
    </row>
    <row r="730" spans="1:30" ht="15.75" customHeight="1">
      <c r="A730" s="1106" t="s">
        <v>10</v>
      </c>
      <c r="B730" s="1120" t="s">
        <v>11</v>
      </c>
      <c r="C730" s="1120" t="s">
        <v>123</v>
      </c>
      <c r="D730" s="1106" t="s">
        <v>2267</v>
      </c>
      <c r="E730" s="1106" t="s">
        <v>123</v>
      </c>
      <c r="F730" s="1107" t="str">
        <f t="array" ref="F730">IFERROR(INDEX(UIID!$K$2:$K1725, MATCH(CONCATENATE(B730,D730,G730,J730), UIID!$B$2:$B1725&amp;UIID!$D$2:$D1725&amp;UIID!$G$2:$G1725&amp;UIID!$H$2:$H1725, 0),), "Not Found")</f>
        <v>0722-0197</v>
      </c>
      <c r="G730" s="1120" t="s">
        <v>3502</v>
      </c>
      <c r="H730" s="1120"/>
      <c r="I730" s="1120" t="s">
        <v>6905</v>
      </c>
      <c r="J730" s="1120" t="s">
        <v>3900</v>
      </c>
      <c r="K730" s="1120">
        <v>10.557032081481999</v>
      </c>
      <c r="L730" s="1120">
        <v>123.714781193863</v>
      </c>
      <c r="M730" s="1120" t="s">
        <v>6906</v>
      </c>
      <c r="N730" s="1120" t="s">
        <v>6907</v>
      </c>
      <c r="O730" s="1106" t="s">
        <v>15</v>
      </c>
      <c r="P730" s="1106" t="s">
        <v>16</v>
      </c>
      <c r="Q730" s="1120" t="s">
        <v>35</v>
      </c>
      <c r="R730" s="1106" t="s">
        <v>143</v>
      </c>
      <c r="S730" s="1120" t="s">
        <v>144</v>
      </c>
      <c r="T730" s="1106" t="s">
        <v>4164</v>
      </c>
      <c r="U730" s="1120" t="s">
        <v>308</v>
      </c>
      <c r="V730" s="1120" t="s">
        <v>7067</v>
      </c>
      <c r="W730" s="1116">
        <v>45616</v>
      </c>
      <c r="X730" s="1117">
        <v>47443</v>
      </c>
      <c r="Y730" s="1120" t="s">
        <v>7068</v>
      </c>
      <c r="Z730" s="1162" t="s">
        <v>7069</v>
      </c>
      <c r="AA730" s="1211">
        <v>46792</v>
      </c>
      <c r="AB730" s="524"/>
      <c r="AC730" s="1111"/>
      <c r="AD730" s="1223"/>
    </row>
    <row r="731" spans="1:30" ht="15.75" customHeight="1">
      <c r="A731" s="1106" t="s">
        <v>10</v>
      </c>
      <c r="B731" s="1120" t="s">
        <v>11</v>
      </c>
      <c r="C731" s="1120" t="s">
        <v>176</v>
      </c>
      <c r="D731" s="1106" t="s">
        <v>3759</v>
      </c>
      <c r="E731" s="1106" t="s">
        <v>3756</v>
      </c>
      <c r="F731" s="1107" t="str">
        <f t="array" ref="F731">IFERROR(INDEX(UIID!$K$2:$K1725, MATCH(CONCATENATE(B731,D731,G731,J731), UIID!$B$2:$B1725&amp;UIID!$D$2:$D1725&amp;UIID!$G$2:$G1725&amp;UIID!$H$2:$H1725, 0),), "Not Found")</f>
        <v>0722-0217</v>
      </c>
      <c r="G731" s="1120" t="s">
        <v>3553</v>
      </c>
      <c r="H731" s="1120"/>
      <c r="I731" s="1120" t="s">
        <v>7070</v>
      </c>
      <c r="J731" s="1120" t="s">
        <v>3921</v>
      </c>
      <c r="K731" s="1120">
        <v>10.2697228872384</v>
      </c>
      <c r="L731" s="1120">
        <v>123.97245166924201</v>
      </c>
      <c r="M731" s="1120" t="s">
        <v>7071</v>
      </c>
      <c r="N731" s="1120" t="s">
        <v>7072</v>
      </c>
      <c r="O731" s="1106" t="s">
        <v>15</v>
      </c>
      <c r="P731" s="1106" t="s">
        <v>16</v>
      </c>
      <c r="Q731" s="1106" t="s">
        <v>4262</v>
      </c>
      <c r="R731" s="1106" t="s">
        <v>3006</v>
      </c>
      <c r="S731" s="1120" t="s">
        <v>2753</v>
      </c>
      <c r="T731" s="1106" t="s">
        <v>22</v>
      </c>
      <c r="U731" s="1120" t="s">
        <v>1048</v>
      </c>
      <c r="V731" s="1120" t="s">
        <v>7073</v>
      </c>
      <c r="W731" s="1116">
        <v>45622</v>
      </c>
      <c r="X731" s="1117">
        <v>47449</v>
      </c>
      <c r="Y731" s="1120" t="s">
        <v>7074</v>
      </c>
      <c r="Z731" s="1120" t="s">
        <v>7075</v>
      </c>
      <c r="AA731" s="1106" t="s">
        <v>4283</v>
      </c>
      <c r="AB731" s="524"/>
      <c r="AC731" s="1111"/>
      <c r="AD731" s="1223"/>
    </row>
    <row r="732" spans="1:30" ht="15.75" customHeight="1">
      <c r="A732" s="1106" t="s">
        <v>10</v>
      </c>
      <c r="B732" s="1120" t="s">
        <v>11</v>
      </c>
      <c r="C732" s="1120" t="s">
        <v>28</v>
      </c>
      <c r="D732" s="1106" t="s">
        <v>13</v>
      </c>
      <c r="E732" s="1106" t="s">
        <v>3756</v>
      </c>
      <c r="F732" s="1107" t="str">
        <f t="array" ref="F732">IFERROR(INDEX(UIID!$K$2:$K1725, MATCH(CONCATENATE(B732,D732,G732,J732), UIID!$B$2:$B1725&amp;UIID!$D$2:$D1725&amp;UIID!$G$2:$G1725&amp;UIID!$H$2:$H1725, 0),), "Not Found")</f>
        <v>0722-0218</v>
      </c>
      <c r="G732" s="1120" t="s">
        <v>3922</v>
      </c>
      <c r="H732" s="1120"/>
      <c r="I732" s="1120" t="s">
        <v>7076</v>
      </c>
      <c r="J732" s="1120" t="s">
        <v>3923</v>
      </c>
      <c r="K732" s="1120">
        <v>10.341841816975201</v>
      </c>
      <c r="L732" s="1120">
        <v>123.911542440407</v>
      </c>
      <c r="M732" s="1120" t="s">
        <v>7077</v>
      </c>
      <c r="N732" s="1247" t="s">
        <v>7078</v>
      </c>
      <c r="O732" s="1106" t="s">
        <v>15</v>
      </c>
      <c r="P732" s="1106" t="s">
        <v>16</v>
      </c>
      <c r="Q732" s="1106" t="s">
        <v>4262</v>
      </c>
      <c r="R732" s="1106" t="s">
        <v>3006</v>
      </c>
      <c r="S732" s="1120" t="s">
        <v>2753</v>
      </c>
      <c r="T732" s="1106" t="s">
        <v>22</v>
      </c>
      <c r="U732" s="1120" t="s">
        <v>1048</v>
      </c>
      <c r="V732" s="1120" t="s">
        <v>7079</v>
      </c>
      <c r="W732" s="1116">
        <v>45622</v>
      </c>
      <c r="X732" s="1117">
        <v>47449</v>
      </c>
      <c r="Y732" s="1120" t="s">
        <v>7080</v>
      </c>
      <c r="Z732" s="1120" t="s">
        <v>7075</v>
      </c>
      <c r="AA732" s="1106" t="s">
        <v>4283</v>
      </c>
      <c r="AB732" s="524"/>
      <c r="AC732" s="1111"/>
      <c r="AD732" s="1223"/>
    </row>
    <row r="733" spans="1:30" ht="15.75" hidden="1" customHeight="1">
      <c r="A733" s="1106" t="s">
        <v>10</v>
      </c>
      <c r="B733" s="1106" t="s">
        <v>11</v>
      </c>
      <c r="C733" s="1106" t="s">
        <v>28</v>
      </c>
      <c r="D733" s="1106" t="s">
        <v>13</v>
      </c>
      <c r="E733" s="1106" t="s">
        <v>3756</v>
      </c>
      <c r="F733" s="1107" t="str">
        <f t="array" ref="F733">IFERROR(INDEX(UIID!$K$2:$K1725, MATCH(CONCATENATE(B733,D733,G733,J733), UIID!$B$2:$B1725&amp;UIID!$D$2:$D1725&amp;UIID!$G$2:$G1725&amp;UIID!$H$2:$H1725, 0),), "Not Found")</f>
        <v>0722-0032</v>
      </c>
      <c r="G733" s="1120" t="s">
        <v>3555</v>
      </c>
      <c r="H733" s="1120"/>
      <c r="I733" s="1120" t="s">
        <v>5609</v>
      </c>
      <c r="J733" s="1120" t="s">
        <v>3771</v>
      </c>
      <c r="K733" s="1120">
        <v>10.326306333009599</v>
      </c>
      <c r="L733" s="1120">
        <v>123.906346830495</v>
      </c>
      <c r="M733" s="1106" t="s">
        <v>1188</v>
      </c>
      <c r="N733" s="1106" t="s">
        <v>5610</v>
      </c>
      <c r="O733" s="1106" t="s">
        <v>113</v>
      </c>
      <c r="P733" s="1106" t="s">
        <v>2229</v>
      </c>
      <c r="Q733" s="1106" t="s">
        <v>35</v>
      </c>
      <c r="R733" s="1106" t="s">
        <v>104</v>
      </c>
      <c r="S733" s="1120" t="s">
        <v>2405</v>
      </c>
      <c r="T733" s="1106" t="s">
        <v>4164</v>
      </c>
      <c r="U733" s="1120" t="s">
        <v>7081</v>
      </c>
      <c r="V733" s="1120" t="s">
        <v>7082</v>
      </c>
      <c r="W733" s="1116">
        <v>45624</v>
      </c>
      <c r="X733" s="1117">
        <v>47441</v>
      </c>
      <c r="Y733" s="1138" t="s">
        <v>6132</v>
      </c>
      <c r="Z733" s="1157" t="s">
        <v>7083</v>
      </c>
      <c r="AA733" s="1245">
        <v>46553</v>
      </c>
      <c r="AB733" s="524"/>
      <c r="AC733" s="1111"/>
      <c r="AD733" s="1223"/>
    </row>
    <row r="734" spans="1:30" ht="15.75" customHeight="1">
      <c r="A734" s="1106" t="s">
        <v>10</v>
      </c>
      <c r="B734" s="1133" t="s">
        <v>11</v>
      </c>
      <c r="C734" s="1132" t="s">
        <v>146</v>
      </c>
      <c r="D734" s="1133" t="s">
        <v>3904</v>
      </c>
      <c r="E734" s="1133" t="s">
        <v>123</v>
      </c>
      <c r="F734" s="1153" t="str">
        <f t="array" ref="F734">IFERROR(INDEX(UIID!$K$2:$K1725, MATCH(CONCATENATE(B734,D734,G734,J734), UIID!$B$2:$B1725&amp;UIID!$D$2:$D1725&amp;UIID!$G$2:$G1725&amp;UIID!$H$2:$H1725, 0),), "Not Found")</f>
        <v>0722-0219</v>
      </c>
      <c r="G734" s="1132" t="s">
        <v>3568</v>
      </c>
      <c r="H734" s="1132"/>
      <c r="I734" s="1132" t="s">
        <v>7084</v>
      </c>
      <c r="J734" s="1132" t="s">
        <v>3924</v>
      </c>
      <c r="K734" s="1132">
        <v>10.6676874170077</v>
      </c>
      <c r="L734" s="1132">
        <v>124.329675773842</v>
      </c>
      <c r="M734" s="1132" t="s">
        <v>7085</v>
      </c>
      <c r="N734" s="1248" t="s">
        <v>7086</v>
      </c>
      <c r="O734" s="1133" t="s">
        <v>15</v>
      </c>
      <c r="P734" s="1133" t="s">
        <v>16</v>
      </c>
      <c r="Q734" s="1132" t="s">
        <v>35</v>
      </c>
      <c r="R734" s="1133" t="s">
        <v>125</v>
      </c>
      <c r="S734" s="1132" t="s">
        <v>279</v>
      </c>
      <c r="T734" s="1133" t="s">
        <v>4164</v>
      </c>
      <c r="U734" s="1132" t="s">
        <v>127</v>
      </c>
      <c r="V734" s="1132" t="s">
        <v>7087</v>
      </c>
      <c r="W734" s="1134">
        <v>45624</v>
      </c>
      <c r="X734" s="1135">
        <v>47451</v>
      </c>
      <c r="Y734" s="1132" t="s">
        <v>5345</v>
      </c>
      <c r="Z734" s="1161" t="s">
        <v>6103</v>
      </c>
      <c r="AA734" s="1249">
        <v>46637</v>
      </c>
      <c r="AB734" s="1241"/>
      <c r="AC734" s="1148"/>
      <c r="AD734" s="1241"/>
    </row>
    <row r="735" spans="1:30" ht="15.75" customHeight="1">
      <c r="A735" s="1106" t="s">
        <v>10</v>
      </c>
      <c r="B735" s="1120" t="s">
        <v>11</v>
      </c>
      <c r="C735" s="1120" t="s">
        <v>50</v>
      </c>
      <c r="D735" s="1106" t="s">
        <v>2158</v>
      </c>
      <c r="E735" s="1106" t="s">
        <v>28</v>
      </c>
      <c r="F735" s="1107" t="str">
        <f t="array" ref="F735">IFERROR(INDEX(UIID!$K$2:$K1725, MATCH(CONCATENATE(B735,D735,G735,J735), UIID!$B$2:$B1725&amp;UIID!$D$2:$D1725&amp;UIID!$G$2:$G1725&amp;UIID!$H$2:$H1725, 0),), "Not Found")</f>
        <v>0722-0182</v>
      </c>
      <c r="G735" s="1120" t="s">
        <v>3557</v>
      </c>
      <c r="H735" s="1120"/>
      <c r="I735" s="1120" t="s">
        <v>7088</v>
      </c>
      <c r="J735" s="1120" t="s">
        <v>3882</v>
      </c>
      <c r="K735" s="1157">
        <v>9.8832678999999999</v>
      </c>
      <c r="L735" s="1157">
        <v>123.604461</v>
      </c>
      <c r="M735" s="1120" t="s">
        <v>6635</v>
      </c>
      <c r="N735" s="1120" t="s">
        <v>7089</v>
      </c>
      <c r="O735" s="1106" t="s">
        <v>15</v>
      </c>
      <c r="P735" s="1106" t="s">
        <v>16</v>
      </c>
      <c r="Q735" s="1120" t="s">
        <v>35</v>
      </c>
      <c r="R735" s="1106" t="s">
        <v>104</v>
      </c>
      <c r="S735" s="1120" t="s">
        <v>105</v>
      </c>
      <c r="T735" s="1106" t="s">
        <v>4164</v>
      </c>
      <c r="U735" s="1120" t="s">
        <v>106</v>
      </c>
      <c r="V735" s="1120" t="s">
        <v>7090</v>
      </c>
      <c r="W735" s="1116">
        <v>45628</v>
      </c>
      <c r="X735" s="1117">
        <v>47455</v>
      </c>
      <c r="Y735" s="1120" t="s">
        <v>6638</v>
      </c>
      <c r="Z735" s="1162" t="s">
        <v>7091</v>
      </c>
      <c r="AA735" s="1211">
        <v>46156</v>
      </c>
      <c r="AB735" s="524"/>
      <c r="AC735" s="1111"/>
      <c r="AD735" s="1223"/>
    </row>
    <row r="736" spans="1:30" ht="15.75" customHeight="1">
      <c r="A736" s="1106" t="s">
        <v>10</v>
      </c>
      <c r="B736" s="1120" t="s">
        <v>11</v>
      </c>
      <c r="C736" s="1120" t="s">
        <v>28</v>
      </c>
      <c r="D736" s="1106" t="s">
        <v>13</v>
      </c>
      <c r="E736" s="1106" t="s">
        <v>3756</v>
      </c>
      <c r="F736" s="1107" t="str">
        <f t="array" ref="F736">IFERROR(INDEX(UIID!$K$2:$K1725, MATCH(CONCATENATE(B736,D736,G736,J736), UIID!$B$2:$B1725&amp;UIID!$D$2:$D1725&amp;UIID!$G$2:$G1725&amp;UIID!$H$2:$H1725, 0),), "Not Found")</f>
        <v>0722-0202</v>
      </c>
      <c r="G736" s="1120" t="s">
        <v>3516</v>
      </c>
      <c r="H736" s="1120"/>
      <c r="I736" s="1120" t="s">
        <v>6947</v>
      </c>
      <c r="J736" s="1120" t="s">
        <v>3906</v>
      </c>
      <c r="K736" s="1120">
        <v>10.3156513940046</v>
      </c>
      <c r="L736" s="1120">
        <v>123.89029764388501</v>
      </c>
      <c r="M736" s="1204" t="s">
        <v>6948</v>
      </c>
      <c r="N736" s="1120" t="s">
        <v>6949</v>
      </c>
      <c r="O736" s="1106" t="s">
        <v>15</v>
      </c>
      <c r="P736" s="1106" t="s">
        <v>16</v>
      </c>
      <c r="Q736" s="1140" t="s">
        <v>10389</v>
      </c>
      <c r="R736" s="1106" t="s">
        <v>2230</v>
      </c>
      <c r="S736" s="1120" t="s">
        <v>1526</v>
      </c>
      <c r="T736" s="1106" t="s">
        <v>4164</v>
      </c>
      <c r="U736" s="1120" t="s">
        <v>6951</v>
      </c>
      <c r="V736" s="1120" t="s">
        <v>7098</v>
      </c>
      <c r="W736" s="1116">
        <v>45653</v>
      </c>
      <c r="X736" s="1116">
        <v>47364</v>
      </c>
      <c r="Y736" s="1120" t="s">
        <v>6953</v>
      </c>
      <c r="Z736" s="1120" t="s">
        <v>6954</v>
      </c>
      <c r="AA736" s="1120" t="s">
        <v>6955</v>
      </c>
      <c r="AB736" s="524"/>
      <c r="AC736" s="1111"/>
      <c r="AD736" s="1242">
        <v>45537</v>
      </c>
    </row>
    <row r="737" spans="1:30" ht="15.75" customHeight="1">
      <c r="A737" s="1106" t="s">
        <v>10</v>
      </c>
      <c r="B737" s="1120" t="s">
        <v>11</v>
      </c>
      <c r="C737" s="1120" t="s">
        <v>28</v>
      </c>
      <c r="D737" s="1106" t="s">
        <v>13</v>
      </c>
      <c r="E737" s="1106" t="s">
        <v>3756</v>
      </c>
      <c r="F737" s="1107" t="str">
        <f t="array" ref="F737">IFERROR(INDEX(UIID!$K$2:$K1725, MATCH(CONCATENATE(B737,D737,G737,J737), UIID!$B$2:$B1725&amp;UIID!$D$2:$D1725&amp;UIID!$G$2:$G1725&amp;UIID!$H$2:$H1725, 0),), "Not Found")</f>
        <v>0722-0202</v>
      </c>
      <c r="G737" s="1120" t="s">
        <v>3516</v>
      </c>
      <c r="H737" s="1120"/>
      <c r="I737" s="1120" t="s">
        <v>6947</v>
      </c>
      <c r="J737" s="1120" t="s">
        <v>3906</v>
      </c>
      <c r="K737" s="1120">
        <v>10.3156513940046</v>
      </c>
      <c r="L737" s="1120">
        <v>123.89029764388501</v>
      </c>
      <c r="M737" s="1204" t="s">
        <v>6948</v>
      </c>
      <c r="N737" s="1120" t="s">
        <v>6949</v>
      </c>
      <c r="O737" s="1106" t="s">
        <v>15</v>
      </c>
      <c r="P737" s="1106" t="s">
        <v>16</v>
      </c>
      <c r="Q737" s="1140" t="s">
        <v>10389</v>
      </c>
      <c r="R737" s="1106" t="s">
        <v>2230</v>
      </c>
      <c r="S737" s="1120" t="s">
        <v>1107</v>
      </c>
      <c r="T737" s="1106" t="s">
        <v>4164</v>
      </c>
      <c r="U737" s="1120" t="s">
        <v>6956</v>
      </c>
      <c r="V737" s="1120" t="s">
        <v>7099</v>
      </c>
      <c r="W737" s="1116">
        <v>45653</v>
      </c>
      <c r="X737" s="1116">
        <v>47364</v>
      </c>
      <c r="Y737" s="1120" t="s">
        <v>6953</v>
      </c>
      <c r="Z737" s="1120" t="s">
        <v>6954</v>
      </c>
      <c r="AA737" s="1120" t="s">
        <v>6955</v>
      </c>
      <c r="AB737" s="524"/>
      <c r="AC737" s="1111"/>
      <c r="AD737" s="1242">
        <v>45537</v>
      </c>
    </row>
    <row r="738" spans="1:30" ht="15.75" customHeight="1">
      <c r="A738" s="1106" t="s">
        <v>10</v>
      </c>
      <c r="B738" s="1120" t="s">
        <v>11</v>
      </c>
      <c r="C738" s="1120" t="s">
        <v>28</v>
      </c>
      <c r="D738" s="1106" t="s">
        <v>13</v>
      </c>
      <c r="E738" s="1106" t="s">
        <v>3756</v>
      </c>
      <c r="F738" s="1107" t="str">
        <f t="array" ref="F738">IFERROR(INDEX(UIID!$K$2:$K1725, MATCH(CONCATENATE(B738,D738,G738,J738), UIID!$B$2:$B1725&amp;UIID!$D$2:$D1725&amp;UIID!$G$2:$G1725&amp;UIID!$H$2:$H1725, 0),), "Not Found")</f>
        <v>0722-0221</v>
      </c>
      <c r="G738" s="1138" t="s">
        <v>3563</v>
      </c>
      <c r="H738" s="1120"/>
      <c r="I738" s="1120" t="s">
        <v>7100</v>
      </c>
      <c r="J738" s="1120" t="s">
        <v>3926</v>
      </c>
      <c r="K738" s="1120">
        <v>10.3263101717646</v>
      </c>
      <c r="L738" s="1120">
        <v>123.917681621272</v>
      </c>
      <c r="M738" s="1120" t="s">
        <v>7101</v>
      </c>
      <c r="N738" s="1120" t="s">
        <v>7102</v>
      </c>
      <c r="O738" s="1106" t="s">
        <v>15</v>
      </c>
      <c r="P738" s="1106" t="s">
        <v>16</v>
      </c>
      <c r="Q738" s="1106" t="s">
        <v>4262</v>
      </c>
      <c r="R738" s="1106" t="s">
        <v>3006</v>
      </c>
      <c r="S738" s="1120" t="s">
        <v>2753</v>
      </c>
      <c r="T738" s="1106" t="s">
        <v>22</v>
      </c>
      <c r="U738" s="1120" t="s">
        <v>1048</v>
      </c>
      <c r="V738" s="1120" t="s">
        <v>7103</v>
      </c>
      <c r="W738" s="1116">
        <v>45653</v>
      </c>
      <c r="X738" s="1116">
        <v>47480</v>
      </c>
      <c r="Y738" s="1138" t="s">
        <v>7104</v>
      </c>
      <c r="Z738" s="1157" t="s">
        <v>7105</v>
      </c>
      <c r="AA738" s="1245">
        <v>47189</v>
      </c>
      <c r="AB738" s="524"/>
      <c r="AC738" s="1111"/>
      <c r="AD738" s="1223"/>
    </row>
    <row r="739" spans="1:30" ht="15.75" hidden="1" customHeight="1">
      <c r="A739" s="1106" t="s">
        <v>10</v>
      </c>
      <c r="B739" s="1120" t="s">
        <v>11</v>
      </c>
      <c r="C739" s="1120" t="s">
        <v>50</v>
      </c>
      <c r="D739" s="1106" t="s">
        <v>1054</v>
      </c>
      <c r="E739" s="1106" t="s">
        <v>146</v>
      </c>
      <c r="F739" s="1107" t="str">
        <f t="array" ref="F739">IFERROR(INDEX(UIID!$K$2:$K1725, MATCH(CONCATENATE(B739,D739,G739,J739), UIID!$B$2:$B1725&amp;UIID!$D$2:$D1725&amp;UIID!$G$2:$G1725&amp;UIID!$H$2:$H1725, 0),), "Not Found")</f>
        <v>0722-0055</v>
      </c>
      <c r="G739" s="1106" t="s">
        <v>1055</v>
      </c>
      <c r="H739" s="1106"/>
      <c r="I739" s="1106" t="s">
        <v>5450</v>
      </c>
      <c r="J739" s="1106" t="s">
        <v>1056</v>
      </c>
      <c r="K739" s="1106">
        <v>9.5534578656574993</v>
      </c>
      <c r="L739" s="1106">
        <v>123.308575778535</v>
      </c>
      <c r="M739" s="1106" t="s">
        <v>7106</v>
      </c>
      <c r="N739" s="1106" t="s">
        <v>5451</v>
      </c>
      <c r="O739" s="1106" t="s">
        <v>113</v>
      </c>
      <c r="P739" s="1106" t="s">
        <v>2229</v>
      </c>
      <c r="Q739" s="1106" t="s">
        <v>35</v>
      </c>
      <c r="R739" s="1106" t="s">
        <v>2230</v>
      </c>
      <c r="S739" s="1120" t="s">
        <v>161</v>
      </c>
      <c r="T739" s="1106" t="s">
        <v>4157</v>
      </c>
      <c r="U739" s="1120" t="s">
        <v>957</v>
      </c>
      <c r="V739" s="1120" t="s">
        <v>7107</v>
      </c>
      <c r="W739" s="1116">
        <v>45653</v>
      </c>
      <c r="X739" s="1116">
        <v>47480</v>
      </c>
      <c r="Y739" s="1138" t="s">
        <v>7108</v>
      </c>
      <c r="Z739" s="1157" t="s">
        <v>7109</v>
      </c>
      <c r="AA739" s="1245">
        <v>46716</v>
      </c>
      <c r="AB739" s="524"/>
      <c r="AC739" s="1111"/>
      <c r="AD739" s="1223"/>
    </row>
    <row r="740" spans="1:30" ht="15.75" hidden="1" customHeight="1">
      <c r="A740" s="1106" t="s">
        <v>10</v>
      </c>
      <c r="B740" s="1132" t="s">
        <v>11</v>
      </c>
      <c r="C740" s="1132" t="s">
        <v>50</v>
      </c>
      <c r="D740" s="1133" t="s">
        <v>1054</v>
      </c>
      <c r="E740" s="1133" t="s">
        <v>146</v>
      </c>
      <c r="F740" s="1153" t="str">
        <f t="array" ref="F740">IFERROR(INDEX(UIID!$K$2:$K1725, MATCH(CONCATENATE(B740,D740,G740,J740), UIID!$B$2:$B1725&amp;UIID!$D$2:$D1725&amp;UIID!$G$2:$G1725&amp;UIID!$H$2:$H1725, 0),), "Not Found")</f>
        <v>0722-0055</v>
      </c>
      <c r="G740" s="1133" t="s">
        <v>1055</v>
      </c>
      <c r="H740" s="1132"/>
      <c r="I740" s="1133" t="s">
        <v>5450</v>
      </c>
      <c r="J740" s="1133" t="s">
        <v>1056</v>
      </c>
      <c r="K740" s="1133">
        <v>9.5534578656574993</v>
      </c>
      <c r="L740" s="1133">
        <v>123.308575778535</v>
      </c>
      <c r="M740" s="1133" t="s">
        <v>7106</v>
      </c>
      <c r="N740" s="1133" t="s">
        <v>5451</v>
      </c>
      <c r="O740" s="1133" t="s">
        <v>113</v>
      </c>
      <c r="P740" s="1106" t="s">
        <v>2229</v>
      </c>
      <c r="Q740" s="1133" t="s">
        <v>35</v>
      </c>
      <c r="R740" s="1106" t="s">
        <v>32</v>
      </c>
      <c r="S740" s="1132" t="s">
        <v>228</v>
      </c>
      <c r="T740" s="1133" t="s">
        <v>4157</v>
      </c>
      <c r="U740" s="1132" t="s">
        <v>194</v>
      </c>
      <c r="V740" s="1132" t="s">
        <v>7110</v>
      </c>
      <c r="W740" s="1134">
        <v>45653</v>
      </c>
      <c r="X740" s="1134">
        <v>47480</v>
      </c>
      <c r="Y740" s="1132" t="s">
        <v>7111</v>
      </c>
      <c r="Z740" s="1161" t="s">
        <v>7112</v>
      </c>
      <c r="AA740" s="1249">
        <v>46205</v>
      </c>
      <c r="AB740" s="1241"/>
      <c r="AC740" s="1148"/>
      <c r="AD740" s="1241"/>
    </row>
    <row r="741" spans="1:30" ht="15.75" customHeight="1">
      <c r="A741" s="1106" t="s">
        <v>10</v>
      </c>
      <c r="B741" s="1120" t="s">
        <v>11</v>
      </c>
      <c r="C741" s="1120" t="s">
        <v>176</v>
      </c>
      <c r="D741" s="1106" t="s">
        <v>374</v>
      </c>
      <c r="E741" s="1106" t="s">
        <v>3756</v>
      </c>
      <c r="F741" s="1107" t="str">
        <f t="array" ref="F741">IFERROR(INDEX(UIID!$K$2:$K1725, MATCH(CONCATENATE(B741,D741,G741,J741), UIID!$B$2:$B1725&amp;UIID!$D$2:$D1725&amp;UIID!$G$2:$G1725&amp;UIID!$H$2:$H1725, 0),), "Not Found")</f>
        <v>0722-0222</v>
      </c>
      <c r="G741" s="1120" t="s">
        <v>3927</v>
      </c>
      <c r="H741" s="1120"/>
      <c r="I741" s="1120" t="s">
        <v>7113</v>
      </c>
      <c r="J741" s="1120" t="s">
        <v>3928</v>
      </c>
      <c r="K741" s="1250"/>
      <c r="L741" s="1250"/>
      <c r="M741" s="1120" t="s">
        <v>7114</v>
      </c>
      <c r="N741" s="1120" t="s">
        <v>7115</v>
      </c>
      <c r="O741" s="1106" t="s">
        <v>15</v>
      </c>
      <c r="P741" s="1106" t="s">
        <v>16</v>
      </c>
      <c r="Q741" s="1120" t="s">
        <v>35</v>
      </c>
      <c r="R741" s="1106" t="s">
        <v>117</v>
      </c>
      <c r="S741" s="1120" t="s">
        <v>200</v>
      </c>
      <c r="T741" s="1106" t="s">
        <v>4164</v>
      </c>
      <c r="U741" s="1120" t="s">
        <v>235</v>
      </c>
      <c r="V741" s="1120" t="s">
        <v>7116</v>
      </c>
      <c r="W741" s="1116">
        <v>45660</v>
      </c>
      <c r="X741" s="1117">
        <v>47487</v>
      </c>
      <c r="Y741" s="1138" t="s">
        <v>6837</v>
      </c>
      <c r="Z741" s="1157" t="s">
        <v>6838</v>
      </c>
      <c r="AA741" s="1245">
        <v>46952</v>
      </c>
      <c r="AB741" s="524"/>
      <c r="AC741" s="1111"/>
      <c r="AD741" s="1223"/>
    </row>
    <row r="742" spans="1:30" ht="15.75" customHeight="1">
      <c r="A742" s="1106" t="s">
        <v>10</v>
      </c>
      <c r="B742" s="1120" t="s">
        <v>11</v>
      </c>
      <c r="C742" s="1120" t="s">
        <v>176</v>
      </c>
      <c r="D742" s="1106" t="s">
        <v>3759</v>
      </c>
      <c r="E742" s="1106" t="s">
        <v>3756</v>
      </c>
      <c r="F742" s="1107" t="str">
        <f t="array" ref="F742">IFERROR(INDEX(UIID!$K$2:$K1725, MATCH(CONCATENATE(B742,D742,G742,J742), UIID!$B$2:$B1725&amp;UIID!$D$2:$D1725&amp;UIID!$G$2:$G1725&amp;UIID!$H$2:$H1725, 0),), "Not Found")</f>
        <v>0722-0223</v>
      </c>
      <c r="G742" s="1120" t="s">
        <v>3565</v>
      </c>
      <c r="H742" s="1120"/>
      <c r="I742" s="1120" t="s">
        <v>7117</v>
      </c>
      <c r="J742" s="1120" t="s">
        <v>3929</v>
      </c>
      <c r="K742" s="1120">
        <v>10.2834603893091</v>
      </c>
      <c r="L742" s="1120">
        <v>123.974121867394</v>
      </c>
      <c r="M742" s="1120" t="s">
        <v>7118</v>
      </c>
      <c r="N742" s="1120" t="s">
        <v>7119</v>
      </c>
      <c r="O742" s="1106" t="s">
        <v>15</v>
      </c>
      <c r="P742" s="1106" t="s">
        <v>16</v>
      </c>
      <c r="Q742" s="1120" t="s">
        <v>35</v>
      </c>
      <c r="R742" s="1106" t="s">
        <v>2230</v>
      </c>
      <c r="S742" s="1120" t="s">
        <v>2620</v>
      </c>
      <c r="T742" s="1106" t="s">
        <v>4164</v>
      </c>
      <c r="U742" s="1120" t="s">
        <v>7121</v>
      </c>
      <c r="V742" s="1120" t="s">
        <v>7122</v>
      </c>
      <c r="W742" s="1116">
        <v>45666</v>
      </c>
      <c r="X742" s="1117">
        <v>47493</v>
      </c>
      <c r="Y742" s="1120" t="s">
        <v>6023</v>
      </c>
      <c r="Z742" s="1162" t="s">
        <v>7123</v>
      </c>
      <c r="AA742" s="1211">
        <v>47211</v>
      </c>
      <c r="AB742" s="524"/>
      <c r="AC742" s="1111"/>
      <c r="AD742" s="1223"/>
    </row>
    <row r="743" spans="1:30" ht="15.75" customHeight="1">
      <c r="A743" s="1106" t="s">
        <v>10</v>
      </c>
      <c r="B743" s="1120" t="s">
        <v>11</v>
      </c>
      <c r="C743" s="1120" t="s">
        <v>176</v>
      </c>
      <c r="D743" s="1106" t="s">
        <v>3759</v>
      </c>
      <c r="E743" s="1106" t="s">
        <v>3756</v>
      </c>
      <c r="F743" s="1107" t="str">
        <f t="array" ref="F743">IFERROR(INDEX(UIID!$K$2:$K1725, MATCH(CONCATENATE(B743,D743,G743,J743), UIID!$B$2:$B1725&amp;UIID!$D$2:$D1725&amp;UIID!$G$2:$G1725&amp;UIID!$H$2:$H1725, 0),), "Not Found")</f>
        <v>0722-0223</v>
      </c>
      <c r="G743" s="1120" t="s">
        <v>3565</v>
      </c>
      <c r="H743" s="1120"/>
      <c r="I743" s="1120" t="s">
        <v>7117</v>
      </c>
      <c r="J743" s="1120" t="s">
        <v>3929</v>
      </c>
      <c r="K743" s="1120">
        <v>10.2834603893091</v>
      </c>
      <c r="L743" s="1120">
        <v>123.974121867394</v>
      </c>
      <c r="M743" s="1120" t="s">
        <v>7118</v>
      </c>
      <c r="N743" s="1120" t="s">
        <v>7119</v>
      </c>
      <c r="O743" s="1106" t="s">
        <v>15</v>
      </c>
      <c r="P743" s="1106" t="s">
        <v>16</v>
      </c>
      <c r="Q743" s="1120" t="s">
        <v>35</v>
      </c>
      <c r="R743" s="1106" t="s">
        <v>117</v>
      </c>
      <c r="S743" s="1120" t="s">
        <v>200</v>
      </c>
      <c r="T743" s="1106" t="s">
        <v>4164</v>
      </c>
      <c r="U743" s="1120" t="s">
        <v>235</v>
      </c>
      <c r="V743" s="1120" t="s">
        <v>7124</v>
      </c>
      <c r="W743" s="1116">
        <v>45666</v>
      </c>
      <c r="X743" s="1117">
        <v>47493</v>
      </c>
      <c r="Y743" s="1120" t="s">
        <v>6023</v>
      </c>
      <c r="Z743" s="1120" t="s">
        <v>6024</v>
      </c>
      <c r="AA743" s="1211">
        <v>46369</v>
      </c>
      <c r="AB743" s="524"/>
      <c r="AC743" s="1111"/>
      <c r="AD743" s="1223"/>
    </row>
    <row r="744" spans="1:30" ht="15.75" customHeight="1">
      <c r="A744" s="1106" t="s">
        <v>10</v>
      </c>
      <c r="B744" s="1120" t="s">
        <v>11</v>
      </c>
      <c r="C744" s="1120" t="s">
        <v>509</v>
      </c>
      <c r="D744" s="1106" t="s">
        <v>551</v>
      </c>
      <c r="E744" s="1106" t="s">
        <v>30</v>
      </c>
      <c r="F744" s="1107" t="str">
        <f t="array" ref="F744">IFERROR(INDEX(UIID!$K$2:$K1725, MATCH(CONCATENATE(B744,D744,G744,J744), UIID!$B$2:$B1725&amp;UIID!$D$2:$D1725&amp;UIID!$G$2:$G1725&amp;UIID!$H$2:$H1725, 0),), "Not Found")</f>
        <v>0722-0073</v>
      </c>
      <c r="G744" s="1184" t="s">
        <v>1662</v>
      </c>
      <c r="H744" s="1106"/>
      <c r="I744" s="1106" t="s">
        <v>7125</v>
      </c>
      <c r="J744" s="1120" t="s">
        <v>3792</v>
      </c>
      <c r="K744" s="1106">
        <v>11.026358397446799</v>
      </c>
      <c r="L744" s="1106">
        <v>124.004527329033</v>
      </c>
      <c r="M744" s="1106" t="s">
        <v>1664</v>
      </c>
      <c r="N744" s="1106" t="s">
        <v>5600</v>
      </c>
      <c r="O744" s="1106" t="s">
        <v>15</v>
      </c>
      <c r="P744" s="1106" t="s">
        <v>16</v>
      </c>
      <c r="Q744" s="1106" t="s">
        <v>35</v>
      </c>
      <c r="R744" s="1106" t="s">
        <v>272</v>
      </c>
      <c r="S744" s="1120" t="s">
        <v>2649</v>
      </c>
      <c r="T744" s="1106" t="s">
        <v>4306</v>
      </c>
      <c r="U744" s="1120" t="s">
        <v>276</v>
      </c>
      <c r="V744" s="1120" t="s">
        <v>7126</v>
      </c>
      <c r="W744" s="1116">
        <v>45672</v>
      </c>
      <c r="X744" s="1117">
        <v>47499</v>
      </c>
      <c r="Y744" s="1120" t="s">
        <v>6193</v>
      </c>
      <c r="Z744" s="1162" t="s">
        <v>7127</v>
      </c>
      <c r="AA744" s="1211">
        <v>46104</v>
      </c>
      <c r="AB744" s="524"/>
      <c r="AC744" s="1111"/>
      <c r="AD744" s="1223"/>
    </row>
    <row r="745" spans="1:30" ht="15.75" customHeight="1">
      <c r="A745" s="1106" t="s">
        <v>10</v>
      </c>
      <c r="B745" s="1120" t="s">
        <v>11</v>
      </c>
      <c r="C745" s="1120" t="s">
        <v>378</v>
      </c>
      <c r="D745" s="1106" t="s">
        <v>909</v>
      </c>
      <c r="E745" s="1106" t="s">
        <v>123</v>
      </c>
      <c r="F745" s="1107" t="str">
        <f t="array" ref="F745">IFERROR(INDEX(UIID!$K$2:$K1725, MATCH(CONCATENATE(B745,D745,G745,J745), UIID!$B$2:$B1725&amp;UIID!$D$2:$D1725&amp;UIID!$G$2:$G1725&amp;UIID!$H$2:$H1725, 0),), "Not Found")</f>
        <v>0722-0186</v>
      </c>
      <c r="G745" s="176" t="s">
        <v>3496</v>
      </c>
      <c r="H745" s="176"/>
      <c r="I745" s="176" t="s">
        <v>6889</v>
      </c>
      <c r="J745" s="176" t="s">
        <v>3888</v>
      </c>
      <c r="K745" s="176">
        <v>10.2692357287454</v>
      </c>
      <c r="L745" s="176">
        <v>123.945170391627</v>
      </c>
      <c r="M745" s="176" t="s">
        <v>6890</v>
      </c>
      <c r="N745" s="176" t="s">
        <v>6891</v>
      </c>
      <c r="O745" s="313" t="s">
        <v>15</v>
      </c>
      <c r="P745" s="313" t="s">
        <v>16</v>
      </c>
      <c r="Q745" s="1140" t="s">
        <v>10389</v>
      </c>
      <c r="R745" s="313" t="s">
        <v>87</v>
      </c>
      <c r="S745" s="1120" t="s">
        <v>737</v>
      </c>
      <c r="T745" s="1106" t="s">
        <v>4164</v>
      </c>
      <c r="U745" s="1120" t="s">
        <v>165</v>
      </c>
      <c r="V745" s="1120" t="s">
        <v>7128</v>
      </c>
      <c r="W745" s="1116">
        <v>45673</v>
      </c>
      <c r="X745" s="1117">
        <v>47295</v>
      </c>
      <c r="Y745" s="1120" t="s">
        <v>6893</v>
      </c>
      <c r="Z745" s="1120" t="s">
        <v>6894</v>
      </c>
      <c r="AA745" s="1169">
        <v>46666</v>
      </c>
      <c r="AB745" s="524"/>
      <c r="AC745" s="1111"/>
      <c r="AD745" s="1223"/>
    </row>
    <row r="746" spans="1:30" ht="15.75" hidden="1" customHeight="1">
      <c r="A746" s="1106" t="s">
        <v>10</v>
      </c>
      <c r="B746" s="1132" t="s">
        <v>11</v>
      </c>
      <c r="C746" s="1132" t="s">
        <v>28</v>
      </c>
      <c r="D746" s="1133" t="s">
        <v>13</v>
      </c>
      <c r="E746" s="1133" t="s">
        <v>3756</v>
      </c>
      <c r="F746" s="1153" t="str">
        <f t="array" ref="F746">IFERROR(INDEX(UIID!$K$2:$K1725, MATCH(CONCATENATE(B746,D746,G746,J746), UIID!$B$2:$B1725&amp;UIID!$D$2:$D1725&amp;UIID!$G$2:$G1725&amp;UIID!$H$2:$H1725, 0),), "Not Found")</f>
        <v>0722-0032</v>
      </c>
      <c r="G746" s="1132" t="s">
        <v>3555</v>
      </c>
      <c r="H746" s="1132"/>
      <c r="I746" s="1132" t="s">
        <v>5609</v>
      </c>
      <c r="J746" s="1132" t="s">
        <v>3771</v>
      </c>
      <c r="K746" s="1133">
        <v>10.326306333009599</v>
      </c>
      <c r="L746" s="1133">
        <v>123.906346830495</v>
      </c>
      <c r="M746" s="1133" t="s">
        <v>1188</v>
      </c>
      <c r="N746" s="1133" t="s">
        <v>5610</v>
      </c>
      <c r="O746" s="1133" t="s">
        <v>113</v>
      </c>
      <c r="P746" s="1106" t="s">
        <v>2229</v>
      </c>
      <c r="Q746" s="1106" t="s">
        <v>4262</v>
      </c>
      <c r="R746" s="1133" t="s">
        <v>2222</v>
      </c>
      <c r="S746" s="1132" t="s">
        <v>2858</v>
      </c>
      <c r="T746" s="1133" t="s">
        <v>4979</v>
      </c>
      <c r="U746" s="1132" t="s">
        <v>7129</v>
      </c>
      <c r="V746" s="1132" t="s">
        <v>7130</v>
      </c>
      <c r="W746" s="1134">
        <v>45680</v>
      </c>
      <c r="X746" s="1135">
        <v>47507</v>
      </c>
      <c r="Y746" s="1132" t="s">
        <v>7131</v>
      </c>
      <c r="Z746" s="1161" t="s">
        <v>7132</v>
      </c>
      <c r="AA746" s="1249">
        <v>46617</v>
      </c>
      <c r="AB746" s="1241"/>
      <c r="AC746" s="1148"/>
      <c r="AD746" s="1241"/>
    </row>
    <row r="747" spans="1:30" ht="15.75" customHeight="1">
      <c r="A747" s="1106" t="s">
        <v>10</v>
      </c>
      <c r="B747" s="1120" t="s">
        <v>11</v>
      </c>
      <c r="C747" s="1120" t="s">
        <v>28</v>
      </c>
      <c r="D747" s="1106" t="s">
        <v>13</v>
      </c>
      <c r="E747" s="1106" t="s">
        <v>3756</v>
      </c>
      <c r="F747" s="1107" t="str">
        <f t="array" ref="F747">IFERROR(INDEX(UIID!$K$2:$K1725, MATCH(CONCATENATE(B747,D747,G747,J747), UIID!$B$2:$B1725&amp;UIID!$D$2:$D1725&amp;UIID!$G$2:$G1725&amp;UIID!$H$2:$H1725, 0),), "Not Found")</f>
        <v>0722-0224</v>
      </c>
      <c r="G747" s="1120" t="s">
        <v>3930</v>
      </c>
      <c r="H747" s="1120"/>
      <c r="I747" s="1120" t="s">
        <v>7133</v>
      </c>
      <c r="J747" s="1120" t="s">
        <v>3931</v>
      </c>
      <c r="K747" s="1120">
        <v>10.3205008509861</v>
      </c>
      <c r="L747" s="1120">
        <v>123.90568785197</v>
      </c>
      <c r="M747" s="1120" t="s">
        <v>7134</v>
      </c>
      <c r="N747" s="1120" t="s">
        <v>7135</v>
      </c>
      <c r="O747" s="1106" t="s">
        <v>15</v>
      </c>
      <c r="P747" s="1106" t="s">
        <v>16</v>
      </c>
      <c r="Q747" s="1106" t="s">
        <v>4262</v>
      </c>
      <c r="R747" s="1106" t="s">
        <v>3006</v>
      </c>
      <c r="S747" s="1120" t="s">
        <v>2753</v>
      </c>
      <c r="T747" s="1106" t="s">
        <v>22</v>
      </c>
      <c r="U747" s="1120" t="s">
        <v>1048</v>
      </c>
      <c r="V747" s="1120" t="s">
        <v>7136</v>
      </c>
      <c r="W747" s="1116">
        <v>45691</v>
      </c>
      <c r="X747" s="1117">
        <v>47518</v>
      </c>
      <c r="Y747" s="1120" t="s">
        <v>7137</v>
      </c>
      <c r="Z747" s="1120" t="s">
        <v>7138</v>
      </c>
      <c r="AA747" s="1120" t="s">
        <v>22</v>
      </c>
      <c r="AB747" s="524"/>
      <c r="AC747" s="1111"/>
      <c r="AD747" s="1223"/>
    </row>
    <row r="748" spans="1:30" ht="15.75" customHeight="1">
      <c r="A748" s="1106" t="s">
        <v>10</v>
      </c>
      <c r="B748" s="1120" t="s">
        <v>11</v>
      </c>
      <c r="C748" s="1120" t="s">
        <v>146</v>
      </c>
      <c r="D748" s="1106" t="s">
        <v>3904</v>
      </c>
      <c r="E748" s="1106" t="s">
        <v>123</v>
      </c>
      <c r="F748" s="1107" t="str">
        <f t="array" ref="F748">IFERROR(INDEX(UIID!$K$2:$K1725, MATCH(CONCATENATE(B748,D748,G748,J748), UIID!$B$2:$B1725&amp;UIID!$D$2:$D1725&amp;UIID!$G$2:$G1725&amp;UIID!$H$2:$H1725, 0),), "Not Found")</f>
        <v>0722-0219</v>
      </c>
      <c r="G748" s="176" t="s">
        <v>3568</v>
      </c>
      <c r="H748" s="176"/>
      <c r="I748" s="176" t="s">
        <v>7084</v>
      </c>
      <c r="J748" s="176" t="s">
        <v>3924</v>
      </c>
      <c r="K748" s="176">
        <v>10.6676874170077</v>
      </c>
      <c r="L748" s="176">
        <v>124.329675773842</v>
      </c>
      <c r="M748" s="176" t="s">
        <v>7085</v>
      </c>
      <c r="N748" s="622" t="s">
        <v>7139</v>
      </c>
      <c r="O748" s="313" t="s">
        <v>15</v>
      </c>
      <c r="P748" s="313" t="s">
        <v>16</v>
      </c>
      <c r="Q748" s="1140" t="s">
        <v>10389</v>
      </c>
      <c r="R748" s="313" t="s">
        <v>125</v>
      </c>
      <c r="S748" s="1120" t="s">
        <v>1849</v>
      </c>
      <c r="T748" s="1106" t="s">
        <v>4164</v>
      </c>
      <c r="U748" s="1120" t="s">
        <v>127</v>
      </c>
      <c r="V748" s="1120" t="s">
        <v>7140</v>
      </c>
      <c r="W748" s="1116">
        <v>45699</v>
      </c>
      <c r="X748" s="1117">
        <v>47451</v>
      </c>
      <c r="Y748" s="1120" t="s">
        <v>7141</v>
      </c>
      <c r="Z748" s="1120" t="s">
        <v>7142</v>
      </c>
      <c r="AA748" s="1169">
        <v>47140</v>
      </c>
      <c r="AB748" s="524"/>
      <c r="AC748" s="1111"/>
      <c r="AD748" s="1223"/>
    </row>
    <row r="749" spans="1:30" ht="15.75" customHeight="1">
      <c r="A749" s="1106" t="s">
        <v>10</v>
      </c>
      <c r="B749" s="1120" t="s">
        <v>11</v>
      </c>
      <c r="C749" s="1120" t="s">
        <v>509</v>
      </c>
      <c r="D749" s="1106" t="s">
        <v>551</v>
      </c>
      <c r="E749" s="1106" t="s">
        <v>30</v>
      </c>
      <c r="F749" s="1107" t="str">
        <f t="array" ref="F749">IFERROR(INDEX(UIID!$K$2:$K1725, MATCH(CONCATENATE(B749,D749,G749,J749), UIID!$B$2:$B1725&amp;UIID!$D$2:$D1725&amp;UIID!$G$2:$G1725&amp;UIID!$H$2:$H1725, 0),), "Not Found")</f>
        <v>0722-0073</v>
      </c>
      <c r="G749" s="1184" t="s">
        <v>1662</v>
      </c>
      <c r="H749" s="1106"/>
      <c r="I749" s="1106" t="s">
        <v>7125</v>
      </c>
      <c r="J749" s="1120" t="s">
        <v>3792</v>
      </c>
      <c r="K749" s="1106">
        <v>11.026358397446799</v>
      </c>
      <c r="L749" s="1106">
        <v>124.004527329033</v>
      </c>
      <c r="M749" s="1106" t="s">
        <v>1664</v>
      </c>
      <c r="N749" s="1106" t="s">
        <v>5600</v>
      </c>
      <c r="O749" s="1106" t="s">
        <v>15</v>
      </c>
      <c r="P749" s="1106" t="s">
        <v>16</v>
      </c>
      <c r="Q749" s="1106" t="s">
        <v>35</v>
      </c>
      <c r="R749" s="1106" t="s">
        <v>32</v>
      </c>
      <c r="S749" s="1120" t="s">
        <v>39</v>
      </c>
      <c r="T749" s="1106" t="s">
        <v>4164</v>
      </c>
      <c r="U749" s="1120" t="s">
        <v>253</v>
      </c>
      <c r="V749" s="1120" t="s">
        <v>7143</v>
      </c>
      <c r="W749" s="1116">
        <v>45700</v>
      </c>
      <c r="X749" s="1117">
        <v>47527</v>
      </c>
      <c r="Y749" s="1120" t="s">
        <v>7144</v>
      </c>
      <c r="Z749" s="1162" t="s">
        <v>7145</v>
      </c>
      <c r="AA749" s="1211">
        <v>46171</v>
      </c>
      <c r="AB749" s="524"/>
      <c r="AC749" s="1111"/>
      <c r="AD749" s="1223"/>
    </row>
    <row r="750" spans="1:30" ht="15.75" customHeight="1">
      <c r="A750" s="1106" t="s">
        <v>10</v>
      </c>
      <c r="B750" s="1120" t="s">
        <v>11</v>
      </c>
      <c r="C750" s="1120" t="s">
        <v>176</v>
      </c>
      <c r="D750" s="1106" t="s">
        <v>374</v>
      </c>
      <c r="E750" s="1106" t="s">
        <v>3756</v>
      </c>
      <c r="F750" s="1107" t="str">
        <f t="array" ref="F750">IFERROR(INDEX(UIID!$K$2:$K1725, MATCH(CONCATENATE(B750,D750,G750,J750), UIID!$B$2:$B1725&amp;UIID!$D$2:$D1725&amp;UIID!$G$2:$G1725&amp;UIID!$H$2:$H1725, 0),), "Not Found")</f>
        <v>0722-0225</v>
      </c>
      <c r="G750" s="1120" t="s">
        <v>3932</v>
      </c>
      <c r="H750" s="1120"/>
      <c r="I750" s="1120" t="s">
        <v>7146</v>
      </c>
      <c r="J750" s="1120" t="s">
        <v>3933</v>
      </c>
      <c r="K750" s="1120">
        <v>10.3455063869825</v>
      </c>
      <c r="L750" s="1120">
        <v>123.93075346739499</v>
      </c>
      <c r="M750" s="1120" t="s">
        <v>7147</v>
      </c>
      <c r="N750" s="1120" t="s">
        <v>7148</v>
      </c>
      <c r="O750" s="1106" t="s">
        <v>15</v>
      </c>
      <c r="P750" s="1106" t="s">
        <v>16</v>
      </c>
      <c r="Q750" s="1106" t="s">
        <v>4262</v>
      </c>
      <c r="R750" s="1106" t="s">
        <v>3006</v>
      </c>
      <c r="S750" s="1120" t="s">
        <v>2753</v>
      </c>
      <c r="T750" s="1106" t="s">
        <v>22</v>
      </c>
      <c r="U750" s="1120" t="s">
        <v>1048</v>
      </c>
      <c r="V750" s="1120" t="s">
        <v>7149</v>
      </c>
      <c r="W750" s="1116">
        <v>45702</v>
      </c>
      <c r="X750" s="1117">
        <v>47529</v>
      </c>
      <c r="Y750" s="1138" t="s">
        <v>7150</v>
      </c>
      <c r="Z750" s="1157" t="s">
        <v>4828</v>
      </c>
      <c r="AA750" s="1106" t="s">
        <v>4283</v>
      </c>
      <c r="AB750" s="524"/>
      <c r="AC750" s="1111"/>
      <c r="AD750" s="1223"/>
    </row>
    <row r="751" spans="1:30" ht="15.75" customHeight="1">
      <c r="A751" s="1106" t="s">
        <v>10</v>
      </c>
      <c r="B751" s="1120" t="s">
        <v>11</v>
      </c>
      <c r="C751" s="1120" t="s">
        <v>123</v>
      </c>
      <c r="D751" s="1106" t="s">
        <v>1069</v>
      </c>
      <c r="E751" s="1106" t="s">
        <v>30</v>
      </c>
      <c r="F751" s="1107" t="str">
        <f t="array" ref="F751">IFERROR(INDEX(UIID!$K$2:$K1725, MATCH(CONCATENATE(B751,D751,G751,J751), UIID!$B$2:$B1725&amp;UIID!$D$2:$D1725&amp;UIID!$G$2:$G1725&amp;UIID!$H$2:$H1725, 0),), "Not Found")</f>
        <v>0722-0226</v>
      </c>
      <c r="G751" s="1120" t="s">
        <v>3934</v>
      </c>
      <c r="H751" s="1120"/>
      <c r="I751" s="1120" t="s">
        <v>7151</v>
      </c>
      <c r="J751" s="1120" t="s">
        <v>3935</v>
      </c>
      <c r="K751" s="1120">
        <v>10.418598808483599</v>
      </c>
      <c r="L751" s="1120">
        <v>123.652152980899</v>
      </c>
      <c r="M751" s="1120" t="s">
        <v>7152</v>
      </c>
      <c r="N751" s="1120" t="s">
        <v>7153</v>
      </c>
      <c r="O751" s="1106" t="s">
        <v>15</v>
      </c>
      <c r="P751" s="1106" t="s">
        <v>16</v>
      </c>
      <c r="Q751" s="1120" t="s">
        <v>35</v>
      </c>
      <c r="R751" s="1106" t="s">
        <v>104</v>
      </c>
      <c r="S751" s="1120" t="s">
        <v>105</v>
      </c>
      <c r="T751" s="1106" t="s">
        <v>4164</v>
      </c>
      <c r="U751" s="1120" t="s">
        <v>106</v>
      </c>
      <c r="V751" s="1120" t="s">
        <v>7154</v>
      </c>
      <c r="W751" s="1116">
        <v>45708</v>
      </c>
      <c r="X751" s="1117">
        <v>47535</v>
      </c>
      <c r="Y751" s="1120" t="s">
        <v>7155</v>
      </c>
      <c r="Z751" s="1162" t="s">
        <v>7156</v>
      </c>
      <c r="AA751" s="1211">
        <v>47088</v>
      </c>
      <c r="AB751" s="524"/>
      <c r="AC751" s="1111"/>
      <c r="AD751" s="1223"/>
    </row>
    <row r="752" spans="1:30" ht="15.75" customHeight="1">
      <c r="A752" s="1106" t="s">
        <v>10</v>
      </c>
      <c r="B752" s="1132" t="s">
        <v>11</v>
      </c>
      <c r="C752" s="1132" t="s">
        <v>123</v>
      </c>
      <c r="D752" s="1133" t="s">
        <v>1069</v>
      </c>
      <c r="E752" s="1133" t="s">
        <v>30</v>
      </c>
      <c r="F752" s="1153" t="str">
        <f t="array" ref="F752">IFERROR(INDEX(UIID!$K$2:$K1725, MATCH(CONCATENATE(B752,D752,G752,J752), UIID!$B$2:$B1725&amp;UIID!$D$2:$D1725&amp;UIID!$G$2:$G1725&amp;UIID!$H$2:$H1725, 0),), "Not Found")</f>
        <v>0722-0226</v>
      </c>
      <c r="G752" s="1132" t="s">
        <v>3934</v>
      </c>
      <c r="H752" s="1132"/>
      <c r="I752" s="1132" t="s">
        <v>7151</v>
      </c>
      <c r="J752" s="1132" t="s">
        <v>3935</v>
      </c>
      <c r="K752" s="1132">
        <v>10.418598808483599</v>
      </c>
      <c r="L752" s="1132">
        <v>123.652152980899</v>
      </c>
      <c r="M752" s="1132" t="s">
        <v>7152</v>
      </c>
      <c r="N752" s="1132" t="s">
        <v>7153</v>
      </c>
      <c r="O752" s="1133" t="s">
        <v>15</v>
      </c>
      <c r="P752" s="1133" t="s">
        <v>16</v>
      </c>
      <c r="Q752" s="1132" t="s">
        <v>35</v>
      </c>
      <c r="R752" s="1133" t="s">
        <v>104</v>
      </c>
      <c r="S752" s="1132" t="s">
        <v>2414</v>
      </c>
      <c r="T752" s="1133" t="s">
        <v>4157</v>
      </c>
      <c r="U752" s="1132" t="s">
        <v>4766</v>
      </c>
      <c r="V752" s="1132" t="s">
        <v>7158</v>
      </c>
      <c r="W752" s="1134">
        <v>45708</v>
      </c>
      <c r="X752" s="1135">
        <v>47535</v>
      </c>
      <c r="Y752" s="1158" t="s">
        <v>7159</v>
      </c>
      <c r="Z752" s="1159" t="s">
        <v>7160</v>
      </c>
      <c r="AA752" s="1246">
        <v>46211</v>
      </c>
      <c r="AB752" s="1241"/>
      <c r="AC752" s="1148"/>
      <c r="AD752" s="1241"/>
    </row>
    <row r="753" spans="1:30" ht="15.75" customHeight="1">
      <c r="A753" s="1106" t="s">
        <v>10</v>
      </c>
      <c r="B753" s="1120" t="s">
        <v>11</v>
      </c>
      <c r="C753" s="1120" t="s">
        <v>50</v>
      </c>
      <c r="D753" s="1106" t="s">
        <v>656</v>
      </c>
      <c r="E753" s="1106" t="s">
        <v>28</v>
      </c>
      <c r="F753" s="1107" t="str">
        <f t="array" ref="F753">IFERROR(INDEX(UIID!$K$2:$K1725, MATCH(CONCATENATE(B753,D753,G753,J753), UIID!$B$2:$B1725&amp;UIID!$D$2:$D1725&amp;UIID!$G$2:$G1725&amp;UIID!$H$2:$H1725, 0),), "Not Found")</f>
        <v>0722-0098</v>
      </c>
      <c r="G753" s="1120" t="s">
        <v>2234</v>
      </c>
      <c r="H753" s="1120"/>
      <c r="I753" s="1120" t="s">
        <v>7161</v>
      </c>
      <c r="J753" s="1120" t="s">
        <v>2235</v>
      </c>
      <c r="K753" s="1120">
        <v>10.3879723024755</v>
      </c>
      <c r="L753" s="1120">
        <v>124.00867825199801</v>
      </c>
      <c r="M753" s="1120" t="s">
        <v>2236</v>
      </c>
      <c r="N753" s="1120" t="s">
        <v>7162</v>
      </c>
      <c r="O753" s="1106" t="s">
        <v>15</v>
      </c>
      <c r="P753" s="1106" t="s">
        <v>16</v>
      </c>
      <c r="Q753" s="1140" t="s">
        <v>10389</v>
      </c>
      <c r="R753" s="1106" t="s">
        <v>84</v>
      </c>
      <c r="S753" s="1120" t="s">
        <v>170</v>
      </c>
      <c r="T753" s="1106" t="s">
        <v>4213</v>
      </c>
      <c r="U753" s="1120" t="s">
        <v>2237</v>
      </c>
      <c r="V753" s="1120" t="s">
        <v>7163</v>
      </c>
      <c r="W753" s="488">
        <v>45714</v>
      </c>
      <c r="X753" s="623">
        <v>47262</v>
      </c>
      <c r="Y753" s="1251" t="s">
        <v>7164</v>
      </c>
      <c r="Z753" s="1252" t="s">
        <v>7165</v>
      </c>
      <c r="AA753" s="1253">
        <v>46436</v>
      </c>
      <c r="AB753" s="524"/>
      <c r="AC753" s="1111"/>
      <c r="AD753" s="1223"/>
    </row>
    <row r="754" spans="1:30" ht="15.75" customHeight="1">
      <c r="A754" s="1106" t="s">
        <v>10</v>
      </c>
      <c r="B754" s="1120" t="s">
        <v>11</v>
      </c>
      <c r="C754" s="1120" t="s">
        <v>50</v>
      </c>
      <c r="D754" s="1106" t="s">
        <v>656</v>
      </c>
      <c r="E754" s="1106" t="s">
        <v>28</v>
      </c>
      <c r="F754" s="1107" t="str">
        <f t="array" ref="F754">IFERROR(INDEX(UIID!$K$2:$K1725, MATCH(CONCATENATE(B754,D754,G754,J754), UIID!$B$2:$B1725&amp;UIID!$D$2:$D1725&amp;UIID!$G$2:$G1725&amp;UIID!$H$2:$H1725, 0),), "Not Found")</f>
        <v>0722-0098</v>
      </c>
      <c r="G754" s="1120" t="s">
        <v>2234</v>
      </c>
      <c r="H754" s="1120"/>
      <c r="I754" s="1120" t="s">
        <v>7161</v>
      </c>
      <c r="J754" s="1120" t="s">
        <v>2235</v>
      </c>
      <c r="K754" s="1120">
        <v>10.3879723024755</v>
      </c>
      <c r="L754" s="1120">
        <v>124.00867825199801</v>
      </c>
      <c r="M754" s="1120" t="s">
        <v>2236</v>
      </c>
      <c r="N754" s="1120" t="s">
        <v>7162</v>
      </c>
      <c r="O754" s="1106" t="s">
        <v>15</v>
      </c>
      <c r="P754" s="1106" t="s">
        <v>16</v>
      </c>
      <c r="Q754" s="1140" t="s">
        <v>10389</v>
      </c>
      <c r="R754" s="1106" t="s">
        <v>84</v>
      </c>
      <c r="S754" s="1120" t="s">
        <v>167</v>
      </c>
      <c r="T754" s="1106" t="s">
        <v>4164</v>
      </c>
      <c r="U754" s="1120" t="s">
        <v>2237</v>
      </c>
      <c r="V754" s="1120" t="s">
        <v>7166</v>
      </c>
      <c r="W754" s="488">
        <v>45714</v>
      </c>
      <c r="X754" s="623">
        <v>47262</v>
      </c>
      <c r="Y754" s="1251" t="s">
        <v>7164</v>
      </c>
      <c r="Z754" s="1252" t="s">
        <v>7165</v>
      </c>
      <c r="AA754" s="1253">
        <v>46436</v>
      </c>
      <c r="AB754" s="524"/>
      <c r="AC754" s="1111"/>
      <c r="AD754" s="1223"/>
    </row>
    <row r="755" spans="1:30" ht="15.75" customHeight="1">
      <c r="A755" s="1106" t="s">
        <v>10</v>
      </c>
      <c r="B755" s="1120" t="s">
        <v>11</v>
      </c>
      <c r="C755" s="1120" t="s">
        <v>28</v>
      </c>
      <c r="D755" s="1106" t="s">
        <v>13</v>
      </c>
      <c r="E755" s="1106" t="s">
        <v>3756</v>
      </c>
      <c r="F755" s="1107" t="str">
        <f t="array" ref="F755">IFERROR(INDEX(UIID!$K$2:$K1725, MATCH(CONCATENATE(B755,D755,G755,J755), UIID!$B$2:$B1725&amp;UIID!$D$2:$D1725&amp;UIID!$G$2:$G1725&amp;UIID!$H$2:$H1725, 0),), "Not Found")</f>
        <v>0722-0227</v>
      </c>
      <c r="G755" s="1120" t="s">
        <v>3936</v>
      </c>
      <c r="H755" s="1120"/>
      <c r="I755" s="1120" t="s">
        <v>7167</v>
      </c>
      <c r="J755" s="1120" t="s">
        <v>3937</v>
      </c>
      <c r="K755" s="1120">
        <v>10.3072485152701</v>
      </c>
      <c r="L755" s="1120">
        <v>123.89677970972301</v>
      </c>
      <c r="M755" s="1120" t="s">
        <v>7168</v>
      </c>
      <c r="N755" s="1120" t="s">
        <v>7169</v>
      </c>
      <c r="O755" s="1106" t="s">
        <v>15</v>
      </c>
      <c r="P755" s="1106" t="s">
        <v>16</v>
      </c>
      <c r="Q755" s="1120" t="s">
        <v>35</v>
      </c>
      <c r="R755" s="1106" t="s">
        <v>117</v>
      </c>
      <c r="S755" s="1120" t="s">
        <v>120</v>
      </c>
      <c r="T755" s="1106" t="s">
        <v>4164</v>
      </c>
      <c r="U755" s="1120" t="s">
        <v>7170</v>
      </c>
      <c r="V755" s="1120" t="s">
        <v>7171</v>
      </c>
      <c r="W755" s="1116">
        <v>45715</v>
      </c>
      <c r="X755" s="1117">
        <v>47542</v>
      </c>
      <c r="Y755" s="1120" t="s">
        <v>4275</v>
      </c>
      <c r="Z755" s="1162" t="s">
        <v>7172</v>
      </c>
      <c r="AA755" s="1211">
        <v>47313</v>
      </c>
      <c r="AB755" s="524"/>
      <c r="AC755" s="1111"/>
      <c r="AD755" s="1223"/>
    </row>
    <row r="756" spans="1:30" ht="15.75" customHeight="1">
      <c r="A756" s="1106" t="s">
        <v>10</v>
      </c>
      <c r="B756" s="1120" t="s">
        <v>11</v>
      </c>
      <c r="C756" s="1120" t="s">
        <v>176</v>
      </c>
      <c r="D756" s="1106" t="s">
        <v>3759</v>
      </c>
      <c r="E756" s="1106" t="s">
        <v>3756</v>
      </c>
      <c r="F756" s="1107" t="str">
        <f t="array" ref="F756">IFERROR(INDEX(UIID!$K$2:$K1725, MATCH(CONCATENATE(B756,D756,G756,J756), UIID!$B$2:$B1725&amp;UIID!$D$2:$D1725&amp;UIID!$G$2:$G1725&amp;UIID!$H$2:$H1725, 0),), "Not Found")</f>
        <v>0722-0228</v>
      </c>
      <c r="G756" s="1120" t="s">
        <v>3938</v>
      </c>
      <c r="H756" s="1120"/>
      <c r="I756" s="1120" t="s">
        <v>7173</v>
      </c>
      <c r="J756" s="1120" t="s">
        <v>3939</v>
      </c>
      <c r="K756" s="1120">
        <v>10.282284346756301</v>
      </c>
      <c r="L756" s="1120">
        <v>123.997702380888</v>
      </c>
      <c r="M756" s="1120" t="s">
        <v>7174</v>
      </c>
      <c r="N756" s="1247" t="s">
        <v>7175</v>
      </c>
      <c r="O756" s="1106" t="s">
        <v>15</v>
      </c>
      <c r="P756" s="1106" t="s">
        <v>16</v>
      </c>
      <c r="Q756" s="1106" t="s">
        <v>4262</v>
      </c>
      <c r="R756" s="1106" t="s">
        <v>3006</v>
      </c>
      <c r="S756" s="1120" t="s">
        <v>2753</v>
      </c>
      <c r="T756" s="1106" t="s">
        <v>22</v>
      </c>
      <c r="U756" s="1120" t="s">
        <v>1048</v>
      </c>
      <c r="V756" s="1120" t="s">
        <v>7176</v>
      </c>
      <c r="W756" s="1116">
        <v>45719</v>
      </c>
      <c r="X756" s="1117">
        <v>47546</v>
      </c>
      <c r="Y756" s="1120" t="s">
        <v>7177</v>
      </c>
      <c r="Z756" s="1162" t="s">
        <v>4828</v>
      </c>
      <c r="AA756" s="1106" t="s">
        <v>4283</v>
      </c>
      <c r="AB756" s="524"/>
      <c r="AC756" s="1111"/>
      <c r="AD756" s="1223"/>
    </row>
    <row r="757" spans="1:30" ht="15.75" customHeight="1">
      <c r="A757" s="1106" t="s">
        <v>10</v>
      </c>
      <c r="B757" s="1120" t="s">
        <v>11</v>
      </c>
      <c r="C757" s="1106" t="s">
        <v>176</v>
      </c>
      <c r="D757" s="1106" t="s">
        <v>3759</v>
      </c>
      <c r="E757" s="1106" t="s">
        <v>3756</v>
      </c>
      <c r="F757" s="1107" t="str">
        <f t="array" ref="F757">IFERROR(INDEX(UIID!$K$2:$K1725, MATCH(CONCATENATE(B757,D757,G757,J757), UIID!$B$2:$B1725&amp;UIID!$D$2:$D1725&amp;UIID!$G$2:$G1725&amp;UIID!$H$2:$H1725, 0),), "Not Found")</f>
        <v>0722-0194</v>
      </c>
      <c r="G757" s="176" t="s">
        <v>3896</v>
      </c>
      <c r="H757" s="1120"/>
      <c r="I757" s="1120" t="s">
        <v>6773</v>
      </c>
      <c r="J757" s="1120" t="s">
        <v>3897</v>
      </c>
      <c r="K757" s="1120">
        <v>10.2707944713574</v>
      </c>
      <c r="L757" s="1120">
        <v>123.977606163639</v>
      </c>
      <c r="M757" s="1120" t="s">
        <v>6774</v>
      </c>
      <c r="N757" s="1120" t="s">
        <v>6775</v>
      </c>
      <c r="O757" s="1106" t="s">
        <v>15</v>
      </c>
      <c r="P757" s="1106" t="s">
        <v>16</v>
      </c>
      <c r="Q757" s="1140" t="s">
        <v>10389</v>
      </c>
      <c r="R757" s="1106" t="s">
        <v>32</v>
      </c>
      <c r="S757" s="1120" t="s">
        <v>1362</v>
      </c>
      <c r="T757" s="1106" t="s">
        <v>4164</v>
      </c>
      <c r="U757" s="1120" t="s">
        <v>91</v>
      </c>
      <c r="V757" s="1120" t="s">
        <v>7178</v>
      </c>
      <c r="W757" s="1116">
        <v>45720</v>
      </c>
      <c r="X757" s="1117">
        <v>47163</v>
      </c>
      <c r="Y757" s="1251" t="s">
        <v>5211</v>
      </c>
      <c r="Z757" s="1252" t="s">
        <v>6761</v>
      </c>
      <c r="AA757" s="1254">
        <v>46063</v>
      </c>
      <c r="AB757" s="524"/>
      <c r="AC757" s="1111"/>
      <c r="AD757" s="1223"/>
    </row>
    <row r="758" spans="1:30" ht="15.75" customHeight="1">
      <c r="A758" s="1106" t="s">
        <v>10</v>
      </c>
      <c r="B758" s="1120" t="s">
        <v>11</v>
      </c>
      <c r="C758" s="1120" t="s">
        <v>378</v>
      </c>
      <c r="D758" s="1106" t="s">
        <v>909</v>
      </c>
      <c r="E758" s="1106" t="s">
        <v>123</v>
      </c>
      <c r="F758" s="1107" t="str">
        <f t="array" ref="F758">IFERROR(INDEX(UIID!$K$2:$K1725, MATCH(CONCATENATE(B758,D758,G758,J758), UIID!$B$2:$B1725&amp;UIID!$D$2:$D1725&amp;UIID!$G$2:$G1725&amp;UIID!$H$2:$H1725, 0),), "Not Found")</f>
        <v>0722-0213</v>
      </c>
      <c r="G758" s="1120" t="s">
        <v>3539</v>
      </c>
      <c r="H758" s="1120"/>
      <c r="I758" s="1120" t="s">
        <v>7022</v>
      </c>
      <c r="J758" s="1120" t="s">
        <v>3916</v>
      </c>
      <c r="K758" s="1120">
        <v>10.2639077942505</v>
      </c>
      <c r="L758" s="1120">
        <v>123.94608871526199</v>
      </c>
      <c r="M758" s="1204" t="s">
        <v>7023</v>
      </c>
      <c r="N758" s="1120" t="s">
        <v>7024</v>
      </c>
      <c r="O758" s="1106" t="s">
        <v>15</v>
      </c>
      <c r="P758" s="1106" t="s">
        <v>16</v>
      </c>
      <c r="Q758" s="1140" t="s">
        <v>10389</v>
      </c>
      <c r="R758" s="1106" t="s">
        <v>32</v>
      </c>
      <c r="S758" s="1120" t="s">
        <v>1362</v>
      </c>
      <c r="T758" s="1106" t="s">
        <v>4164</v>
      </c>
      <c r="U758" s="1120" t="s">
        <v>91</v>
      </c>
      <c r="V758" s="1120" t="s">
        <v>7183</v>
      </c>
      <c r="W758" s="1116">
        <v>45723</v>
      </c>
      <c r="X758" s="1117">
        <v>47413</v>
      </c>
      <c r="Y758" s="1251" t="s">
        <v>7184</v>
      </c>
      <c r="Z758" s="1252" t="s">
        <v>7185</v>
      </c>
      <c r="AA758" s="1252" t="s">
        <v>7186</v>
      </c>
      <c r="AB758" s="524"/>
      <c r="AC758" s="1111"/>
      <c r="AD758" s="1223"/>
    </row>
    <row r="759" spans="1:30" ht="15.75" hidden="1" customHeight="1">
      <c r="A759" s="1106" t="s">
        <v>10</v>
      </c>
      <c r="B759" s="1120" t="s">
        <v>11</v>
      </c>
      <c r="C759" s="1120" t="s">
        <v>50</v>
      </c>
      <c r="D759" s="1106" t="s">
        <v>13</v>
      </c>
      <c r="E759" s="1106" t="s">
        <v>3756</v>
      </c>
      <c r="F759" s="1107" t="str">
        <f t="array" ref="F759">IFERROR(INDEX(UIID!$K$2:$K1725, MATCH(CONCATENATE(B759,D759,G759,J759), UIID!$B$2:$B1725&amp;UIID!$D$2:$D1725&amp;UIID!$G$2:$G1725&amp;UIID!$H$2:$H1725, 0),), "Not Found")</f>
        <v>0722-0229</v>
      </c>
      <c r="G759" s="1120" t="s">
        <v>3940</v>
      </c>
      <c r="H759" s="1120"/>
      <c r="I759" s="1120" t="s">
        <v>7187</v>
      </c>
      <c r="J759" s="1120" t="s">
        <v>3941</v>
      </c>
      <c r="K759" s="1120">
        <v>10.331693397207699</v>
      </c>
      <c r="L759" s="1120">
        <v>123.95902792321699</v>
      </c>
      <c r="M759" s="1120" t="s">
        <v>7188</v>
      </c>
      <c r="N759" s="1120" t="s">
        <v>7189</v>
      </c>
      <c r="O759" s="1106" t="s">
        <v>15</v>
      </c>
      <c r="P759" s="1106" t="s">
        <v>2288</v>
      </c>
      <c r="Q759" s="1106" t="s">
        <v>7230</v>
      </c>
      <c r="R759" s="1106" t="s">
        <v>2222</v>
      </c>
      <c r="S759" s="1120" t="s">
        <v>2873</v>
      </c>
      <c r="T759" s="1106" t="s">
        <v>4306</v>
      </c>
      <c r="U759" s="1120" t="s">
        <v>2041</v>
      </c>
      <c r="V759" s="1120" t="s">
        <v>7190</v>
      </c>
      <c r="W759" s="1116">
        <v>45723</v>
      </c>
      <c r="X759" s="1117">
        <v>47550</v>
      </c>
      <c r="Y759" s="1120" t="s">
        <v>7191</v>
      </c>
      <c r="Z759" s="1106" t="s">
        <v>4283</v>
      </c>
      <c r="AA759" s="1106" t="s">
        <v>4283</v>
      </c>
      <c r="AB759" s="524"/>
      <c r="AC759" s="1111"/>
      <c r="AD759" s="1223"/>
    </row>
    <row r="760" spans="1:30" ht="15.75" hidden="1" customHeight="1">
      <c r="A760" s="1106" t="s">
        <v>10</v>
      </c>
      <c r="B760" s="1120" t="s">
        <v>11</v>
      </c>
      <c r="C760" s="1120" t="s">
        <v>50</v>
      </c>
      <c r="D760" s="1106" t="s">
        <v>13</v>
      </c>
      <c r="E760" s="1106" t="s">
        <v>3756</v>
      </c>
      <c r="F760" s="1107" t="str">
        <f t="array" ref="F760">IFERROR(INDEX(UIID!$K$2:$K1725, MATCH(CONCATENATE(B760,D760,G760,J760), UIID!$B$2:$B1725&amp;UIID!$D$2:$D1725&amp;UIID!$G$2:$G1725&amp;UIID!$H$2:$H1725, 0),), "Not Found")</f>
        <v>0722-0229</v>
      </c>
      <c r="G760" s="1120" t="s">
        <v>3940</v>
      </c>
      <c r="H760" s="1120"/>
      <c r="I760" s="1120" t="s">
        <v>7187</v>
      </c>
      <c r="J760" s="1120" t="s">
        <v>3941</v>
      </c>
      <c r="K760" s="1120">
        <v>10.331693397207699</v>
      </c>
      <c r="L760" s="1120">
        <v>123.95902792321699</v>
      </c>
      <c r="M760" s="1120" t="s">
        <v>7188</v>
      </c>
      <c r="N760" s="1120" t="s">
        <v>7189</v>
      </c>
      <c r="O760" s="1106" t="s">
        <v>15</v>
      </c>
      <c r="P760" s="1106" t="s">
        <v>2288</v>
      </c>
      <c r="Q760" s="1106" t="s">
        <v>7230</v>
      </c>
      <c r="R760" s="1106" t="s">
        <v>2222</v>
      </c>
      <c r="S760" s="1120" t="s">
        <v>2779</v>
      </c>
      <c r="T760" s="1106" t="s">
        <v>4979</v>
      </c>
      <c r="U760" s="1120" t="s">
        <v>6802</v>
      </c>
      <c r="V760" s="1120" t="s">
        <v>7192</v>
      </c>
      <c r="W760" s="1116">
        <v>45723</v>
      </c>
      <c r="X760" s="1117">
        <v>47550</v>
      </c>
      <c r="Y760" s="1120" t="s">
        <v>7191</v>
      </c>
      <c r="Z760" s="1106" t="s">
        <v>4283</v>
      </c>
      <c r="AA760" s="1106" t="s">
        <v>4283</v>
      </c>
      <c r="AB760" s="524"/>
      <c r="AC760" s="1111"/>
      <c r="AD760" s="1223"/>
    </row>
    <row r="761" spans="1:30" ht="15.75" hidden="1" customHeight="1">
      <c r="A761" s="1106" t="s">
        <v>10</v>
      </c>
      <c r="B761" s="1120" t="s">
        <v>11</v>
      </c>
      <c r="C761" s="1120" t="s">
        <v>50</v>
      </c>
      <c r="D761" s="1106" t="s">
        <v>13</v>
      </c>
      <c r="E761" s="1106" t="s">
        <v>3756</v>
      </c>
      <c r="F761" s="1107" t="str">
        <f t="array" ref="F761">IFERROR(INDEX(UIID!$K$2:$K1725, MATCH(CONCATENATE(B761,D761,G761,J761), UIID!$B$2:$B1725&amp;UIID!$D$2:$D1725&amp;UIID!$G$2:$G1725&amp;UIID!$H$2:$H1725, 0),), "Not Found")</f>
        <v>0722-0229</v>
      </c>
      <c r="G761" s="1120" t="s">
        <v>3940</v>
      </c>
      <c r="H761" s="1120"/>
      <c r="I761" s="1120" t="s">
        <v>7187</v>
      </c>
      <c r="J761" s="1120" t="s">
        <v>3941</v>
      </c>
      <c r="K761" s="1120">
        <v>10.331693397207699</v>
      </c>
      <c r="L761" s="1120">
        <v>123.95902792321699</v>
      </c>
      <c r="M761" s="1120" t="s">
        <v>7188</v>
      </c>
      <c r="N761" s="1120" t="s">
        <v>7189</v>
      </c>
      <c r="O761" s="1106" t="s">
        <v>15</v>
      </c>
      <c r="P761" s="1106" t="s">
        <v>2288</v>
      </c>
      <c r="Q761" s="1106" t="s">
        <v>7230</v>
      </c>
      <c r="R761" s="1106" t="s">
        <v>2222</v>
      </c>
      <c r="S761" s="1120" t="s">
        <v>2814</v>
      </c>
      <c r="T761" s="1106" t="s">
        <v>4890</v>
      </c>
      <c r="U761" s="1120" t="s">
        <v>232</v>
      </c>
      <c r="V761" s="1120" t="s">
        <v>7193</v>
      </c>
      <c r="W761" s="1116">
        <v>45723</v>
      </c>
      <c r="X761" s="1117">
        <v>47550</v>
      </c>
      <c r="Y761" s="1120" t="s">
        <v>7191</v>
      </c>
      <c r="Z761" s="1106" t="s">
        <v>4283</v>
      </c>
      <c r="AA761" s="1106" t="s">
        <v>4283</v>
      </c>
      <c r="AB761" s="524"/>
      <c r="AC761" s="1111"/>
      <c r="AD761" s="1223"/>
    </row>
    <row r="762" spans="1:30" ht="15.75" hidden="1" customHeight="1">
      <c r="A762" s="1106" t="s">
        <v>10</v>
      </c>
      <c r="B762" s="1120" t="s">
        <v>11</v>
      </c>
      <c r="C762" s="1120" t="s">
        <v>50</v>
      </c>
      <c r="D762" s="1106" t="s">
        <v>13</v>
      </c>
      <c r="E762" s="1106" t="s">
        <v>3756</v>
      </c>
      <c r="F762" s="1107" t="str">
        <f t="array" ref="F762">IFERROR(INDEX(UIID!$K$2:$K1725, MATCH(CONCATENATE(B762,D762,G762,J762), UIID!$B$2:$B1725&amp;UIID!$D$2:$D1725&amp;UIID!$G$2:$G1725&amp;UIID!$H$2:$H1725, 0),), "Not Found")</f>
        <v>0722-0229</v>
      </c>
      <c r="G762" s="1120" t="s">
        <v>3940</v>
      </c>
      <c r="H762" s="1120"/>
      <c r="I762" s="1120" t="s">
        <v>7187</v>
      </c>
      <c r="J762" s="1120" t="s">
        <v>3941</v>
      </c>
      <c r="K762" s="1120">
        <v>10.331693397207699</v>
      </c>
      <c r="L762" s="1120">
        <v>123.95902792321699</v>
      </c>
      <c r="M762" s="1120" t="s">
        <v>7188</v>
      </c>
      <c r="N762" s="1120" t="s">
        <v>7189</v>
      </c>
      <c r="O762" s="1106" t="s">
        <v>15</v>
      </c>
      <c r="P762" s="1106" t="s">
        <v>2288</v>
      </c>
      <c r="Q762" s="1106" t="s">
        <v>7230</v>
      </c>
      <c r="R762" s="1106" t="s">
        <v>2222</v>
      </c>
      <c r="S762" s="1120" t="s">
        <v>2761</v>
      </c>
      <c r="T762" s="1106" t="s">
        <v>4979</v>
      </c>
      <c r="U762" s="1120" t="s">
        <v>1417</v>
      </c>
      <c r="V762" s="1120" t="s">
        <v>7194</v>
      </c>
      <c r="W762" s="1116">
        <v>45723</v>
      </c>
      <c r="X762" s="1117">
        <v>47550</v>
      </c>
      <c r="Y762" s="1120" t="s">
        <v>7191</v>
      </c>
      <c r="Z762" s="1106" t="s">
        <v>4283</v>
      </c>
      <c r="AA762" s="1106" t="s">
        <v>4283</v>
      </c>
      <c r="AB762" s="524"/>
      <c r="AC762" s="1111"/>
      <c r="AD762" s="1223"/>
    </row>
    <row r="763" spans="1:30" ht="15.75" hidden="1" customHeight="1">
      <c r="A763" s="1106" t="s">
        <v>10</v>
      </c>
      <c r="B763" s="1120" t="s">
        <v>11</v>
      </c>
      <c r="C763" s="1120" t="s">
        <v>50</v>
      </c>
      <c r="D763" s="1106" t="s">
        <v>13</v>
      </c>
      <c r="E763" s="1106" t="s">
        <v>3756</v>
      </c>
      <c r="F763" s="1107" t="str">
        <f t="array" ref="F763">IFERROR(INDEX(UIID!$K$2:$K1725, MATCH(CONCATENATE(B763,D763,G763,J763), UIID!$B$2:$B1725&amp;UIID!$D$2:$D1725&amp;UIID!$G$2:$G1725&amp;UIID!$H$2:$H1725, 0),), "Not Found")</f>
        <v>0722-0229</v>
      </c>
      <c r="G763" s="1120" t="s">
        <v>3940</v>
      </c>
      <c r="H763" s="1120"/>
      <c r="I763" s="1120" t="s">
        <v>7187</v>
      </c>
      <c r="J763" s="1120" t="s">
        <v>3941</v>
      </c>
      <c r="K763" s="1120">
        <v>10.331693397207699</v>
      </c>
      <c r="L763" s="1120">
        <v>123.95902792321699</v>
      </c>
      <c r="M763" s="1120" t="s">
        <v>7188</v>
      </c>
      <c r="N763" s="1120" t="s">
        <v>7189</v>
      </c>
      <c r="O763" s="1106" t="s">
        <v>15</v>
      </c>
      <c r="P763" s="1106" t="s">
        <v>2288</v>
      </c>
      <c r="Q763" s="1106" t="s">
        <v>7230</v>
      </c>
      <c r="R763" s="1106" t="s">
        <v>2222</v>
      </c>
      <c r="S763" s="1120" t="s">
        <v>2782</v>
      </c>
      <c r="T763" s="1106" t="s">
        <v>7195</v>
      </c>
      <c r="U763" s="1120" t="s">
        <v>7196</v>
      </c>
      <c r="V763" s="1120" t="s">
        <v>7197</v>
      </c>
      <c r="W763" s="1116">
        <v>45723</v>
      </c>
      <c r="X763" s="1117">
        <v>47550</v>
      </c>
      <c r="Y763" s="1120" t="s">
        <v>7191</v>
      </c>
      <c r="Z763" s="1106" t="s">
        <v>4283</v>
      </c>
      <c r="AA763" s="1106" t="s">
        <v>4283</v>
      </c>
      <c r="AB763" s="524"/>
      <c r="AC763" s="1111"/>
      <c r="AD763" s="1223"/>
    </row>
    <row r="764" spans="1:30" ht="51" hidden="1" customHeight="1">
      <c r="A764" s="1106" t="s">
        <v>10</v>
      </c>
      <c r="B764" s="1120" t="s">
        <v>11</v>
      </c>
      <c r="C764" s="1120" t="s">
        <v>176</v>
      </c>
      <c r="D764" s="1106" t="s">
        <v>374</v>
      </c>
      <c r="E764" s="1106" t="s">
        <v>3756</v>
      </c>
      <c r="F764" s="1107" t="str">
        <f t="array" ref="F764">IFERROR(INDEX(UIID!$K$2:$K1725, MATCH(CONCATENATE(B764,D764,G764,J764), UIID!$B$2:$B1725&amp;UIID!$D$2:$D1725&amp;UIID!$G$2:$G1725&amp;UIID!$H$2:$H1725, 0),), "Not Found")</f>
        <v>0722-0230</v>
      </c>
      <c r="G764" s="1120" t="s">
        <v>3583</v>
      </c>
      <c r="H764" s="1120"/>
      <c r="I764" s="1120" t="s">
        <v>7198</v>
      </c>
      <c r="J764" s="1120" t="s">
        <v>3942</v>
      </c>
      <c r="K764" s="1120">
        <v>10.3403208423998</v>
      </c>
      <c r="L764" s="1120">
        <v>123.923592884999</v>
      </c>
      <c r="M764" s="1120" t="s">
        <v>7199</v>
      </c>
      <c r="N764" s="1120" t="s">
        <v>7200</v>
      </c>
      <c r="O764" s="1106" t="s">
        <v>15</v>
      </c>
      <c r="P764" s="1106" t="s">
        <v>2288</v>
      </c>
      <c r="Q764" s="1106" t="s">
        <v>7230</v>
      </c>
      <c r="R764" s="1106" t="s">
        <v>2222</v>
      </c>
      <c r="S764" s="1120" t="s">
        <v>3584</v>
      </c>
      <c r="T764" s="1106" t="s">
        <v>22</v>
      </c>
      <c r="U764" s="1120" t="s">
        <v>7201</v>
      </c>
      <c r="V764" s="1120" t="s">
        <v>7202</v>
      </c>
      <c r="W764" s="1116">
        <v>45726</v>
      </c>
      <c r="X764" s="1117">
        <v>47553</v>
      </c>
      <c r="Y764" s="1120" t="s">
        <v>7203</v>
      </c>
      <c r="Z764" s="1120" t="s">
        <v>7204</v>
      </c>
      <c r="AA764" s="1209">
        <v>47251</v>
      </c>
      <c r="AB764" s="524"/>
      <c r="AC764" s="1111"/>
      <c r="AD764" s="1223"/>
    </row>
    <row r="765" spans="1:30" ht="15.75" hidden="1" customHeight="1">
      <c r="A765" s="1106" t="s">
        <v>10</v>
      </c>
      <c r="B765" s="1120" t="s">
        <v>11</v>
      </c>
      <c r="C765" s="1120" t="s">
        <v>176</v>
      </c>
      <c r="D765" s="1106" t="s">
        <v>374</v>
      </c>
      <c r="E765" s="1106" t="s">
        <v>3756</v>
      </c>
      <c r="F765" s="1107" t="str">
        <f t="array" ref="F765">IFERROR(INDEX(UIID!$K$2:$K1725, MATCH(CONCATENATE(B765,D765,G765,J765), UIID!$B$2:$B1725&amp;UIID!$D$2:$D1725&amp;UIID!$G$2:$G1725&amp;UIID!$H$2:$H1725, 0),), "Not Found")</f>
        <v>0722-0230</v>
      </c>
      <c r="G765" s="1120" t="s">
        <v>3583</v>
      </c>
      <c r="H765" s="1120"/>
      <c r="I765" s="1120" t="s">
        <v>7198</v>
      </c>
      <c r="J765" s="1120" t="s">
        <v>3942</v>
      </c>
      <c r="K765" s="1120">
        <v>10.3403208423998</v>
      </c>
      <c r="L765" s="1120">
        <v>123.923592884999</v>
      </c>
      <c r="M765" s="1120" t="s">
        <v>7199</v>
      </c>
      <c r="N765" s="1120" t="s">
        <v>7205</v>
      </c>
      <c r="O765" s="1106" t="s">
        <v>15</v>
      </c>
      <c r="P765" s="1106" t="s">
        <v>2288</v>
      </c>
      <c r="Q765" s="1106" t="s">
        <v>7230</v>
      </c>
      <c r="R765" s="1106" t="s">
        <v>2222</v>
      </c>
      <c r="S765" s="1120" t="s">
        <v>7206</v>
      </c>
      <c r="T765" s="1106" t="s">
        <v>22</v>
      </c>
      <c r="U765" s="1120" t="s">
        <v>7207</v>
      </c>
      <c r="V765" s="1120" t="s">
        <v>7208</v>
      </c>
      <c r="W765" s="1116">
        <v>45726</v>
      </c>
      <c r="X765" s="1117">
        <v>47553</v>
      </c>
      <c r="Y765" s="1120" t="s">
        <v>7203</v>
      </c>
      <c r="Z765" s="1120" t="s">
        <v>7204</v>
      </c>
      <c r="AA765" s="1209">
        <v>47251</v>
      </c>
      <c r="AB765" s="524"/>
      <c r="AC765" s="1111"/>
      <c r="AD765" s="1223"/>
    </row>
    <row r="766" spans="1:30" ht="15.75" hidden="1" customHeight="1">
      <c r="A766" s="1106" t="s">
        <v>10</v>
      </c>
      <c r="B766" s="1120" t="s">
        <v>11</v>
      </c>
      <c r="C766" s="1120" t="s">
        <v>176</v>
      </c>
      <c r="D766" s="1106" t="s">
        <v>374</v>
      </c>
      <c r="E766" s="1106" t="s">
        <v>3756</v>
      </c>
      <c r="F766" s="1107" t="str">
        <f t="array" ref="F766">IFERROR(INDEX(UIID!$K$2:$K1725, MATCH(CONCATENATE(B766,D766,G766,J766), UIID!$B$2:$B1725&amp;UIID!$D$2:$D1725&amp;UIID!$G$2:$G1725&amp;UIID!$H$2:$H1725, 0),), "Not Found")</f>
        <v>0722-0230</v>
      </c>
      <c r="G766" s="1120" t="s">
        <v>3583</v>
      </c>
      <c r="H766" s="1120"/>
      <c r="I766" s="1120" t="s">
        <v>7198</v>
      </c>
      <c r="J766" s="1120" t="s">
        <v>3942</v>
      </c>
      <c r="K766" s="1120">
        <v>10.3403208423998</v>
      </c>
      <c r="L766" s="1120">
        <v>123.923592884999</v>
      </c>
      <c r="M766" s="1120" t="s">
        <v>7199</v>
      </c>
      <c r="N766" s="1120" t="s">
        <v>7205</v>
      </c>
      <c r="O766" s="1106" t="s">
        <v>15</v>
      </c>
      <c r="P766" s="1106" t="s">
        <v>2288</v>
      </c>
      <c r="Q766" s="1106" t="s">
        <v>7230</v>
      </c>
      <c r="R766" s="1106" t="s">
        <v>2222</v>
      </c>
      <c r="S766" s="1120" t="s">
        <v>3586</v>
      </c>
      <c r="T766" s="1106" t="s">
        <v>22</v>
      </c>
      <c r="U766" s="1120" t="s">
        <v>7207</v>
      </c>
      <c r="V766" s="1120" t="s">
        <v>7209</v>
      </c>
      <c r="W766" s="1116">
        <v>45726</v>
      </c>
      <c r="X766" s="1117">
        <v>47553</v>
      </c>
      <c r="Y766" s="1120" t="s">
        <v>7203</v>
      </c>
      <c r="Z766" s="1120" t="s">
        <v>7204</v>
      </c>
      <c r="AA766" s="1209">
        <v>47251</v>
      </c>
      <c r="AB766" s="524"/>
      <c r="AC766" s="1111"/>
      <c r="AD766" s="1223"/>
    </row>
    <row r="767" spans="1:30" ht="15.75" customHeight="1">
      <c r="A767" s="1106" t="s">
        <v>10</v>
      </c>
      <c r="B767" s="1120" t="s">
        <v>11</v>
      </c>
      <c r="C767" s="1120" t="s">
        <v>123</v>
      </c>
      <c r="D767" s="1106" t="s">
        <v>1709</v>
      </c>
      <c r="E767" s="1106" t="s">
        <v>50</v>
      </c>
      <c r="F767" s="1107" t="str">
        <f t="array" ref="F767">IFERROR(INDEX(UIID!$K$2:$K1725, MATCH(CONCATENATE(B767,D767,G767,J767), UIID!$B$2:$B1725&amp;UIID!$D$2:$D1725&amp;UIID!$G$2:$G1725&amp;UIID!$H$2:$H1725, 0),), "Not Found")</f>
        <v>0722-0070</v>
      </c>
      <c r="G767" s="1106" t="s">
        <v>1730</v>
      </c>
      <c r="H767" s="1106"/>
      <c r="I767" s="1106" t="s">
        <v>7210</v>
      </c>
      <c r="J767" s="1106" t="s">
        <v>1711</v>
      </c>
      <c r="K767" s="1106">
        <v>10.304722429887301</v>
      </c>
      <c r="L767" s="1106">
        <v>123.903103607018</v>
      </c>
      <c r="M767" s="1106" t="s">
        <v>1731</v>
      </c>
      <c r="N767" s="1120" t="s">
        <v>5793</v>
      </c>
      <c r="O767" s="1106" t="s">
        <v>15</v>
      </c>
      <c r="P767" s="1106" t="s">
        <v>16</v>
      </c>
      <c r="Q767" s="1120" t="s">
        <v>35</v>
      </c>
      <c r="R767" s="1106" t="s">
        <v>104</v>
      </c>
      <c r="S767" s="1120" t="s">
        <v>105</v>
      </c>
      <c r="T767" s="1106" t="s">
        <v>4164</v>
      </c>
      <c r="U767" s="1120" t="s">
        <v>106</v>
      </c>
      <c r="V767" s="1120" t="s">
        <v>7211</v>
      </c>
      <c r="W767" s="1116">
        <v>45726</v>
      </c>
      <c r="X767" s="1117">
        <v>47553</v>
      </c>
      <c r="Y767" s="1120" t="s">
        <v>5419</v>
      </c>
      <c r="Z767" s="1162" t="s">
        <v>7212</v>
      </c>
      <c r="AA767" s="1211">
        <v>46060</v>
      </c>
      <c r="AB767" s="524"/>
      <c r="AC767" s="1111"/>
      <c r="AD767" s="1223"/>
    </row>
    <row r="768" spans="1:30" ht="15.75" customHeight="1">
      <c r="A768" s="1106" t="s">
        <v>10</v>
      </c>
      <c r="B768" s="1120" t="s">
        <v>11</v>
      </c>
      <c r="C768" s="1120" t="s">
        <v>509</v>
      </c>
      <c r="D768" s="1106" t="s">
        <v>3943</v>
      </c>
      <c r="E768" s="1106" t="s">
        <v>509</v>
      </c>
      <c r="F768" s="1107" t="str">
        <f t="array" ref="F768">IFERROR(INDEX(UIID!$K$2:$K1725, MATCH(CONCATENATE(B768,D768,G768,J768), UIID!$B$2:$B1725&amp;UIID!$D$2:$D1725&amp;UIID!$G$2:$G1725&amp;UIID!$H$2:$H1725, 0),), "Not Found")</f>
        <v>0722-0231</v>
      </c>
      <c r="G768" s="1120" t="s">
        <v>3944</v>
      </c>
      <c r="H768" s="1120"/>
      <c r="I768" s="1120" t="s">
        <v>7213</v>
      </c>
      <c r="J768" s="1120" t="s">
        <v>3945</v>
      </c>
      <c r="K768" s="176">
        <v>10.823569134892701</v>
      </c>
      <c r="L768" s="176">
        <v>123.876369996234</v>
      </c>
      <c r="M768" s="1120" t="s">
        <v>7214</v>
      </c>
      <c r="N768" s="1247" t="s">
        <v>7215</v>
      </c>
      <c r="O768" s="1106" t="s">
        <v>15</v>
      </c>
      <c r="P768" s="1106" t="s">
        <v>16</v>
      </c>
      <c r="Q768" s="1120" t="s">
        <v>35</v>
      </c>
      <c r="R768" s="1106" t="s">
        <v>125</v>
      </c>
      <c r="S768" s="1120" t="s">
        <v>1033</v>
      </c>
      <c r="T768" s="1106" t="s">
        <v>4164</v>
      </c>
      <c r="U768" s="1120" t="s">
        <v>1034</v>
      </c>
      <c r="V768" s="1120" t="s">
        <v>7216</v>
      </c>
      <c r="W768" s="1116">
        <v>45728</v>
      </c>
      <c r="X768" s="1117">
        <v>47555</v>
      </c>
      <c r="Y768" s="1120" t="s">
        <v>7217</v>
      </c>
      <c r="Z768" s="1162" t="s">
        <v>7218</v>
      </c>
      <c r="AA768" s="1162" t="s">
        <v>7219</v>
      </c>
      <c r="AB768" s="524"/>
      <c r="AC768" s="1111"/>
      <c r="AD768" s="1223"/>
    </row>
    <row r="769" spans="1:30" ht="15.75" customHeight="1">
      <c r="A769" s="1106" t="s">
        <v>10</v>
      </c>
      <c r="B769" s="1120" t="s">
        <v>11</v>
      </c>
      <c r="C769" s="1120" t="s">
        <v>509</v>
      </c>
      <c r="D769" s="1106" t="s">
        <v>3943</v>
      </c>
      <c r="E769" s="1106" t="s">
        <v>509</v>
      </c>
      <c r="F769" s="1107" t="str">
        <f t="array" ref="F769">IFERROR(INDEX(UIID!$K$2:$K1725, MATCH(CONCATENATE(B769,D769,G769,J769), UIID!$B$2:$B1725&amp;UIID!$D$2:$D1725&amp;UIID!$G$2:$G1725&amp;UIID!$H$2:$H1725, 0),), "Not Found")</f>
        <v>0722-0231</v>
      </c>
      <c r="G769" s="1120" t="s">
        <v>3944</v>
      </c>
      <c r="H769" s="1120"/>
      <c r="I769" s="1120" t="s">
        <v>7213</v>
      </c>
      <c r="J769" s="1120" t="s">
        <v>3945</v>
      </c>
      <c r="K769" s="176">
        <v>10.823569134892701</v>
      </c>
      <c r="L769" s="176">
        <v>123.876369996234</v>
      </c>
      <c r="M769" s="1120" t="s">
        <v>7214</v>
      </c>
      <c r="N769" s="1247" t="s">
        <v>7220</v>
      </c>
      <c r="O769" s="1106" t="s">
        <v>15</v>
      </c>
      <c r="P769" s="1106" t="s">
        <v>16</v>
      </c>
      <c r="Q769" s="1120" t="s">
        <v>35</v>
      </c>
      <c r="R769" s="1106" t="s">
        <v>2230</v>
      </c>
      <c r="S769" s="1120" t="s">
        <v>161</v>
      </c>
      <c r="T769" s="1106" t="s">
        <v>4157</v>
      </c>
      <c r="U769" s="1120" t="s">
        <v>957</v>
      </c>
      <c r="V769" s="1120" t="s">
        <v>7221</v>
      </c>
      <c r="W769" s="1116">
        <v>45728</v>
      </c>
      <c r="X769" s="1117">
        <v>47555</v>
      </c>
      <c r="Y769" s="1120" t="s">
        <v>7222</v>
      </c>
      <c r="Z769" s="1162" t="s">
        <v>7223</v>
      </c>
      <c r="AA769" s="1211">
        <v>47108</v>
      </c>
      <c r="AB769" s="524"/>
      <c r="AC769" s="1111"/>
      <c r="AD769" s="1223"/>
    </row>
    <row r="770" spans="1:30" ht="15.75" hidden="1" customHeight="1">
      <c r="A770" s="1106" t="s">
        <v>10</v>
      </c>
      <c r="B770" s="1120" t="s">
        <v>11</v>
      </c>
      <c r="C770" s="1120" t="s">
        <v>176</v>
      </c>
      <c r="D770" s="1106" t="s">
        <v>374</v>
      </c>
      <c r="E770" s="1106" t="s">
        <v>3756</v>
      </c>
      <c r="F770" s="1107" t="str">
        <f t="array" ref="F770">IFERROR(INDEX(UIID!$K$2:$K1725, MATCH(CONCATENATE(B770,D770,G770,J770), UIID!$B$2:$B1725&amp;UIID!$D$2:$D1725&amp;UIID!$G$2:$G1725&amp;UIID!$H$2:$H1725, 0),), "Not Found")</f>
        <v>0722-0232</v>
      </c>
      <c r="G770" s="1120" t="s">
        <v>3946</v>
      </c>
      <c r="H770" s="1120"/>
      <c r="I770" s="1120" t="s">
        <v>7224</v>
      </c>
      <c r="J770" s="1120" t="s">
        <v>3947</v>
      </c>
      <c r="K770" s="1120">
        <v>10.338381146920399</v>
      </c>
      <c r="L770" s="1120">
        <v>123.95404062506501</v>
      </c>
      <c r="M770" s="1120" t="s">
        <v>7225</v>
      </c>
      <c r="N770" s="1120" t="s">
        <v>7226</v>
      </c>
      <c r="O770" s="1106" t="s">
        <v>15</v>
      </c>
      <c r="P770" s="1106" t="s">
        <v>2288</v>
      </c>
      <c r="Q770" s="1120" t="s">
        <v>4935</v>
      </c>
      <c r="R770" s="1106" t="s">
        <v>32</v>
      </c>
      <c r="S770" s="1120" t="s">
        <v>3589</v>
      </c>
      <c r="T770" s="1106" t="s">
        <v>22</v>
      </c>
      <c r="U770" s="1120" t="s">
        <v>274</v>
      </c>
      <c r="V770" s="1120" t="s">
        <v>7227</v>
      </c>
      <c r="W770" s="1116">
        <v>45729</v>
      </c>
      <c r="X770" s="1117">
        <v>47556</v>
      </c>
      <c r="Y770" s="1120" t="s">
        <v>7228</v>
      </c>
      <c r="Z770" s="1120" t="s">
        <v>7229</v>
      </c>
      <c r="AA770" s="1106" t="s">
        <v>4283</v>
      </c>
      <c r="AB770" s="524"/>
      <c r="AC770" s="1111"/>
      <c r="AD770" s="1223"/>
    </row>
    <row r="771" spans="1:30" ht="15.75" hidden="1" customHeight="1">
      <c r="A771" s="1106" t="s">
        <v>10</v>
      </c>
      <c r="B771" s="1120" t="s">
        <v>11</v>
      </c>
      <c r="C771" s="1106" t="s">
        <v>28</v>
      </c>
      <c r="D771" s="1106" t="s">
        <v>13</v>
      </c>
      <c r="E771" s="1106" t="s">
        <v>3756</v>
      </c>
      <c r="F771" s="1107" t="str">
        <f t="array" ref="F771">IFERROR(INDEX(UIID!$K$2:$K1725, MATCH(CONCATENATE(B771,D771,G771,J771), UIID!$B$2:$B1725&amp;UIID!$D$2:$D1725&amp;UIID!$G$2:$G1725&amp;UIID!$H$2:$H1725, 0),), "Not Found")</f>
        <v>0722-0032</v>
      </c>
      <c r="G771" s="176" t="s">
        <v>3555</v>
      </c>
      <c r="H771" s="176"/>
      <c r="I771" s="176" t="s">
        <v>5609</v>
      </c>
      <c r="J771" s="176" t="s">
        <v>3771</v>
      </c>
      <c r="K771" s="313">
        <v>10.326306333009599</v>
      </c>
      <c r="L771" s="313">
        <v>123.906346830495</v>
      </c>
      <c r="M771" s="313" t="s">
        <v>1188</v>
      </c>
      <c r="N771" s="313" t="s">
        <v>5610</v>
      </c>
      <c r="O771" s="313" t="s">
        <v>113</v>
      </c>
      <c r="P771" s="1106" t="s">
        <v>2229</v>
      </c>
      <c r="Q771" s="1106" t="s">
        <v>7230</v>
      </c>
      <c r="R771" s="1106" t="s">
        <v>84</v>
      </c>
      <c r="S771" s="1120" t="s">
        <v>7231</v>
      </c>
      <c r="T771" s="1106"/>
      <c r="U771" s="1120" t="s">
        <v>7232</v>
      </c>
      <c r="V771" s="1120" t="s">
        <v>7233</v>
      </c>
      <c r="W771" s="1116">
        <v>45729</v>
      </c>
      <c r="X771" s="1117">
        <v>47556</v>
      </c>
      <c r="Y771" s="1120" t="s">
        <v>7234</v>
      </c>
      <c r="Z771" s="1120" t="s">
        <v>7235</v>
      </c>
      <c r="AA771" s="1169">
        <v>47376</v>
      </c>
      <c r="AB771" s="524"/>
      <c r="AC771" s="1111"/>
      <c r="AD771" s="1223"/>
    </row>
    <row r="772" spans="1:30" ht="15.75" hidden="1" customHeight="1">
      <c r="A772" s="1106" t="s">
        <v>10</v>
      </c>
      <c r="B772" s="1120" t="s">
        <v>11</v>
      </c>
      <c r="C772" s="1106" t="s">
        <v>28</v>
      </c>
      <c r="D772" s="1106" t="s">
        <v>13</v>
      </c>
      <c r="E772" s="1106" t="s">
        <v>3756</v>
      </c>
      <c r="F772" s="1107" t="str">
        <f t="array" ref="F772">IFERROR(INDEX(UIID!$K$2:$K1725, MATCH(CONCATENATE(B772,D772,G772,J772), UIID!$B$2:$B1725&amp;UIID!$D$2:$D1725&amp;UIID!$G$2:$G1725&amp;UIID!$H$2:$H1725, 0),), "Not Found")</f>
        <v>0722-0233</v>
      </c>
      <c r="G772" s="1120" t="s">
        <v>3948</v>
      </c>
      <c r="H772" s="1120"/>
      <c r="I772" s="1120" t="s">
        <v>7236</v>
      </c>
      <c r="J772" s="1120" t="s">
        <v>3949</v>
      </c>
      <c r="K772" s="1120">
        <v>10.330083188519099</v>
      </c>
      <c r="L772" s="1120">
        <v>123.90813319623</v>
      </c>
      <c r="M772" s="1120" t="s">
        <v>7237</v>
      </c>
      <c r="N772" s="1120" t="s">
        <v>7238</v>
      </c>
      <c r="O772" s="1106" t="s">
        <v>15</v>
      </c>
      <c r="P772" s="1106" t="s">
        <v>2288</v>
      </c>
      <c r="Q772" s="1120" t="s">
        <v>4935</v>
      </c>
      <c r="R772" s="1106" t="s">
        <v>143</v>
      </c>
      <c r="S772" s="1120" t="s">
        <v>3591</v>
      </c>
      <c r="T772" s="1106"/>
      <c r="U772" s="1120" t="s">
        <v>693</v>
      </c>
      <c r="V772" s="1120" t="s">
        <v>7239</v>
      </c>
      <c r="W772" s="1116">
        <v>45730</v>
      </c>
      <c r="X772" s="1117">
        <v>47557</v>
      </c>
      <c r="Y772" s="1120" t="s">
        <v>7240</v>
      </c>
      <c r="Z772" s="1106" t="s">
        <v>4283</v>
      </c>
      <c r="AA772" s="1106" t="s">
        <v>4283</v>
      </c>
      <c r="AB772" s="524"/>
      <c r="AC772" s="1111"/>
      <c r="AD772" s="1223"/>
    </row>
    <row r="773" spans="1:30" ht="15.75" hidden="1" customHeight="1">
      <c r="A773" s="1106" t="s">
        <v>10</v>
      </c>
      <c r="B773" s="1120" t="s">
        <v>11</v>
      </c>
      <c r="C773" s="1106" t="s">
        <v>28</v>
      </c>
      <c r="D773" s="1106" t="s">
        <v>13</v>
      </c>
      <c r="E773" s="1106" t="s">
        <v>3756</v>
      </c>
      <c r="F773" s="1107" t="str">
        <f t="array" ref="F773">IFERROR(INDEX(UIID!$K$2:$K1725, MATCH(CONCATENATE(B773,D773,G773,J773), UIID!$B$2:$B1725&amp;UIID!$D$2:$D1725&amp;UIID!$G$2:$G1725&amp;UIID!$H$2:$H1725, 0),), "Not Found")</f>
        <v>0722-0233</v>
      </c>
      <c r="G773" s="1120" t="s">
        <v>3948</v>
      </c>
      <c r="H773" s="1120"/>
      <c r="I773" s="1120" t="s">
        <v>7236</v>
      </c>
      <c r="J773" s="1120" t="s">
        <v>3949</v>
      </c>
      <c r="K773" s="1120">
        <v>10.330083188519099</v>
      </c>
      <c r="L773" s="1120">
        <v>123.90813319623</v>
      </c>
      <c r="M773" s="1120" t="s">
        <v>7237</v>
      </c>
      <c r="N773" s="1120" t="s">
        <v>7241</v>
      </c>
      <c r="O773" s="1106" t="s">
        <v>15</v>
      </c>
      <c r="P773" s="1106" t="s">
        <v>2288</v>
      </c>
      <c r="Q773" s="1120" t="s">
        <v>4935</v>
      </c>
      <c r="R773" s="1106" t="s">
        <v>143</v>
      </c>
      <c r="S773" s="1120" t="s">
        <v>3592</v>
      </c>
      <c r="T773" s="1106"/>
      <c r="U773" s="1120" t="s">
        <v>693</v>
      </c>
      <c r="V773" s="1120" t="s">
        <v>7242</v>
      </c>
      <c r="W773" s="1116">
        <v>45730</v>
      </c>
      <c r="X773" s="1117">
        <v>47557</v>
      </c>
      <c r="Y773" s="1120" t="s">
        <v>7240</v>
      </c>
      <c r="Z773" s="1106" t="s">
        <v>4283</v>
      </c>
      <c r="AA773" s="1106" t="s">
        <v>4283</v>
      </c>
      <c r="AB773" s="524"/>
      <c r="AC773" s="1111"/>
      <c r="AD773" s="1223"/>
    </row>
    <row r="774" spans="1:30" ht="15.75" hidden="1" customHeight="1">
      <c r="A774" s="1106" t="s">
        <v>10</v>
      </c>
      <c r="B774" s="1120" t="s">
        <v>11</v>
      </c>
      <c r="C774" s="1106" t="s">
        <v>28</v>
      </c>
      <c r="D774" s="1106" t="s">
        <v>13</v>
      </c>
      <c r="E774" s="1106" t="s">
        <v>3756</v>
      </c>
      <c r="F774" s="1107" t="str">
        <f t="array" ref="F774">IFERROR(INDEX(UIID!$K$2:$K1725, MATCH(CONCATENATE(B774,D774,G774,J774), UIID!$B$2:$B1725&amp;UIID!$D$2:$D1725&amp;UIID!$G$2:$G1725&amp;UIID!$H$2:$H1725, 0),), "Not Found")</f>
        <v>0722-0233</v>
      </c>
      <c r="G774" s="1120" t="s">
        <v>3948</v>
      </c>
      <c r="H774" s="1120"/>
      <c r="I774" s="1120" t="s">
        <v>7236</v>
      </c>
      <c r="J774" s="1120" t="s">
        <v>3949</v>
      </c>
      <c r="K774" s="1120">
        <v>10.330083188519099</v>
      </c>
      <c r="L774" s="1120">
        <v>123.90813319623</v>
      </c>
      <c r="M774" s="1120" t="s">
        <v>7237</v>
      </c>
      <c r="N774" s="1120" t="s">
        <v>7241</v>
      </c>
      <c r="O774" s="1106" t="s">
        <v>15</v>
      </c>
      <c r="P774" s="1106" t="s">
        <v>2288</v>
      </c>
      <c r="Q774" s="1120" t="s">
        <v>4935</v>
      </c>
      <c r="R774" s="1106" t="s">
        <v>143</v>
      </c>
      <c r="S774" s="1120" t="s">
        <v>3593</v>
      </c>
      <c r="T774" s="1106"/>
      <c r="U774" s="1120" t="s">
        <v>693</v>
      </c>
      <c r="V774" s="1120" t="s">
        <v>7243</v>
      </c>
      <c r="W774" s="1116">
        <v>45730</v>
      </c>
      <c r="X774" s="1117">
        <v>47557</v>
      </c>
      <c r="Y774" s="1120" t="s">
        <v>7240</v>
      </c>
      <c r="Z774" s="1106" t="s">
        <v>4283</v>
      </c>
      <c r="AA774" s="1106" t="s">
        <v>4283</v>
      </c>
      <c r="AB774" s="524"/>
      <c r="AC774" s="1111"/>
      <c r="AD774" s="1223"/>
    </row>
    <row r="775" spans="1:30" ht="15.75" hidden="1" customHeight="1">
      <c r="A775" s="1106" t="s">
        <v>10</v>
      </c>
      <c r="B775" s="1120" t="s">
        <v>11</v>
      </c>
      <c r="C775" s="1120" t="s">
        <v>123</v>
      </c>
      <c r="D775" s="1106" t="s">
        <v>513</v>
      </c>
      <c r="E775" s="1106" t="s">
        <v>28</v>
      </c>
      <c r="F775" s="1107" t="str">
        <f t="array" ref="F775">IFERROR(INDEX(UIID!$K$2:$K1725, MATCH(CONCATENATE(B775,D775,G775,J775), UIID!$B$2:$B1725&amp;UIID!$D$2:$D1725&amp;UIID!$G$2:$G1725&amp;UIID!$H$2:$H1725, 0),), "Not Found")</f>
        <v>Not Found</v>
      </c>
      <c r="G775" s="1201" t="s">
        <v>7244</v>
      </c>
      <c r="H775" s="1120"/>
      <c r="I775" s="1120" t="s">
        <v>7245</v>
      </c>
      <c r="J775" s="1120" t="s">
        <v>3951</v>
      </c>
      <c r="K775" s="1120">
        <v>10.471825492848</v>
      </c>
      <c r="L775" s="1120">
        <v>123.697163840408</v>
      </c>
      <c r="M775" s="1120" t="s">
        <v>7246</v>
      </c>
      <c r="N775" s="1247" t="s">
        <v>7247</v>
      </c>
      <c r="O775" s="1106" t="s">
        <v>15</v>
      </c>
      <c r="P775" s="1106" t="s">
        <v>2288</v>
      </c>
      <c r="Q775" s="1106" t="s">
        <v>7230</v>
      </c>
      <c r="R775" s="1106" t="s">
        <v>2222</v>
      </c>
      <c r="S775" s="1120" t="s">
        <v>3595</v>
      </c>
      <c r="T775" s="1106"/>
      <c r="U775" s="1120" t="s">
        <v>4465</v>
      </c>
      <c r="V775" s="1120" t="s">
        <v>7248</v>
      </c>
      <c r="W775" s="1116">
        <v>45730</v>
      </c>
      <c r="X775" s="1117">
        <v>47557</v>
      </c>
      <c r="Y775" s="1120" t="s">
        <v>7249</v>
      </c>
      <c r="Z775" s="1162" t="s">
        <v>7250</v>
      </c>
      <c r="AA775" s="1106" t="s">
        <v>4283</v>
      </c>
      <c r="AB775" s="524"/>
      <c r="AC775" s="1111"/>
      <c r="AD775" s="1223"/>
    </row>
    <row r="776" spans="1:30" ht="15.75" hidden="1" customHeight="1">
      <c r="A776" s="1106" t="s">
        <v>10</v>
      </c>
      <c r="B776" s="1120" t="s">
        <v>11</v>
      </c>
      <c r="C776" s="1120" t="s">
        <v>28</v>
      </c>
      <c r="D776" s="1106" t="s">
        <v>13</v>
      </c>
      <c r="E776" s="1106" t="s">
        <v>3756</v>
      </c>
      <c r="F776" s="1107" t="str">
        <f t="array" ref="F776">IFERROR(INDEX(UIID!$K$2:$K1725, MATCH(CONCATENATE(B776,D776,G776,J776), UIID!$B$2:$B1725&amp;UIID!$D$2:$D1725&amp;UIID!$G$2:$G1725&amp;UIID!$H$2:$H1725, 0),), "Not Found")</f>
        <v>0722-0235</v>
      </c>
      <c r="G776" s="1120" t="s">
        <v>3952</v>
      </c>
      <c r="H776" s="1120"/>
      <c r="I776" s="1120" t="s">
        <v>7251</v>
      </c>
      <c r="J776" s="1120" t="s">
        <v>3953</v>
      </c>
      <c r="K776" s="1120">
        <v>10.3117330771951</v>
      </c>
      <c r="L776" s="1120">
        <v>123.902445842707</v>
      </c>
      <c r="M776" s="1120" t="s">
        <v>7252</v>
      </c>
      <c r="N776" s="1120" t="s">
        <v>7253</v>
      </c>
      <c r="O776" s="1106" t="s">
        <v>15</v>
      </c>
      <c r="P776" s="1106" t="s">
        <v>2288</v>
      </c>
      <c r="Q776" s="1120" t="s">
        <v>5421</v>
      </c>
      <c r="R776" s="1106" t="s">
        <v>32</v>
      </c>
      <c r="S776" s="1120" t="s">
        <v>3597</v>
      </c>
      <c r="T776" s="1106"/>
      <c r="U776" s="1120" t="s">
        <v>7254</v>
      </c>
      <c r="V776" s="1120" t="s">
        <v>7255</v>
      </c>
      <c r="W776" s="1116">
        <v>45730</v>
      </c>
      <c r="X776" s="1117">
        <v>47557</v>
      </c>
      <c r="Y776" s="1120" t="s">
        <v>7256</v>
      </c>
      <c r="Z776" s="1106" t="s">
        <v>4283</v>
      </c>
      <c r="AA776" s="1106" t="s">
        <v>4283</v>
      </c>
      <c r="AB776" s="524"/>
      <c r="AC776" s="1111"/>
      <c r="AD776" s="1223"/>
    </row>
    <row r="777" spans="1:30" ht="15.75" customHeight="1">
      <c r="A777" s="1106" t="s">
        <v>10</v>
      </c>
      <c r="B777" s="1120" t="s">
        <v>11</v>
      </c>
      <c r="C777" s="1120" t="s">
        <v>176</v>
      </c>
      <c r="D777" s="1106" t="s">
        <v>374</v>
      </c>
      <c r="E777" s="1106" t="s">
        <v>3756</v>
      </c>
      <c r="F777" s="1107" t="str">
        <f t="array" ref="F777">IFERROR(INDEX(UIID!$K$2:$K1725, MATCH(CONCATENATE(B777,D777,G777,J777), UIID!$B$2:$B1725&amp;UIID!$D$2:$D1725&amp;UIID!$G$2:$G1725&amp;UIID!$H$2:$H1725, 0),), "Not Found")</f>
        <v>0722-0184</v>
      </c>
      <c r="G777" s="1120" t="s">
        <v>3884</v>
      </c>
      <c r="H777" s="1120"/>
      <c r="I777" s="1120" t="s">
        <v>6177</v>
      </c>
      <c r="J777" s="1120" t="s">
        <v>3885</v>
      </c>
      <c r="K777" s="1120">
        <v>10.3420900842368</v>
      </c>
      <c r="L777" s="1120">
        <v>123.92613498750499</v>
      </c>
      <c r="M777" s="1119" t="s">
        <v>6178</v>
      </c>
      <c r="N777" s="1120" t="s">
        <v>6179</v>
      </c>
      <c r="O777" s="1106" t="s">
        <v>15</v>
      </c>
      <c r="P777" s="1106" t="s">
        <v>16</v>
      </c>
      <c r="Q777" s="1140" t="s">
        <v>10389</v>
      </c>
      <c r="R777" s="1106" t="s">
        <v>32</v>
      </c>
      <c r="S777" s="1120" t="s">
        <v>43</v>
      </c>
      <c r="T777" s="1106" t="s">
        <v>4164</v>
      </c>
      <c r="U777" s="1120" t="s">
        <v>7257</v>
      </c>
      <c r="V777" s="1120" t="s">
        <v>7258</v>
      </c>
      <c r="W777" s="1116">
        <v>45730</v>
      </c>
      <c r="X777" s="1117">
        <v>46792</v>
      </c>
      <c r="Y777" s="1251" t="s">
        <v>6181</v>
      </c>
      <c r="Z777" s="1252" t="s">
        <v>7259</v>
      </c>
      <c r="AA777" s="1253">
        <v>46438</v>
      </c>
      <c r="AB777" s="524"/>
      <c r="AC777" s="1111"/>
      <c r="AD777" s="1223"/>
    </row>
    <row r="778" spans="1:30" ht="15.75" customHeight="1">
      <c r="A778" s="1106" t="s">
        <v>10</v>
      </c>
      <c r="B778" s="1120" t="s">
        <v>11</v>
      </c>
      <c r="C778" s="1120" t="s">
        <v>123</v>
      </c>
      <c r="D778" s="1106" t="s">
        <v>1069</v>
      </c>
      <c r="E778" s="1106" t="s">
        <v>30</v>
      </c>
      <c r="F778" s="1107" t="str">
        <f t="array" ref="F778">IFERROR(INDEX(UIID!$K$2:$K1725, MATCH(CONCATENATE(B778,D778,G778,J778), UIID!$B$2:$B1725&amp;UIID!$D$2:$D1725&amp;UIID!$G$2:$G1725&amp;UIID!$H$2:$H1725, 0),), "Not Found")</f>
        <v>0722-0236</v>
      </c>
      <c r="G778" s="1120" t="s">
        <v>3954</v>
      </c>
      <c r="H778" s="1120"/>
      <c r="I778" s="1120" t="s">
        <v>7263</v>
      </c>
      <c r="J778" s="1120" t="s">
        <v>3955</v>
      </c>
      <c r="K778" s="1120">
        <v>10.382952947290599</v>
      </c>
      <c r="L778" s="1120">
        <v>123.659985747348</v>
      </c>
      <c r="M778" s="1120" t="s">
        <v>7264</v>
      </c>
      <c r="N778" s="1120" t="s">
        <v>7265</v>
      </c>
      <c r="O778" s="1106" t="s">
        <v>15</v>
      </c>
      <c r="P778" s="1106" t="s">
        <v>16</v>
      </c>
      <c r="Q778" s="1120" t="s">
        <v>35</v>
      </c>
      <c r="R778" s="1106" t="s">
        <v>2230</v>
      </c>
      <c r="S778" s="1120" t="s">
        <v>161</v>
      </c>
      <c r="T778" s="1106" t="s">
        <v>4157</v>
      </c>
      <c r="U778" s="1120" t="s">
        <v>957</v>
      </c>
      <c r="V778" s="1120" t="s">
        <v>7266</v>
      </c>
      <c r="W778" s="1116">
        <v>45733</v>
      </c>
      <c r="X778" s="1117">
        <v>47560</v>
      </c>
      <c r="Y778" s="1120" t="s">
        <v>7267</v>
      </c>
      <c r="Z778" s="1162" t="s">
        <v>7268</v>
      </c>
      <c r="AA778" s="1162" t="s">
        <v>7269</v>
      </c>
      <c r="AB778" s="524"/>
      <c r="AC778" s="1111"/>
      <c r="AD778" s="1223"/>
    </row>
    <row r="779" spans="1:30" ht="15.75" customHeight="1">
      <c r="A779" s="1106" t="s">
        <v>10</v>
      </c>
      <c r="B779" s="1120" t="s">
        <v>11</v>
      </c>
      <c r="C779" s="1120" t="s">
        <v>123</v>
      </c>
      <c r="D779" s="1106" t="s">
        <v>1069</v>
      </c>
      <c r="E779" s="1106" t="s">
        <v>30</v>
      </c>
      <c r="F779" s="1107" t="str">
        <f t="array" ref="F779">IFERROR(INDEX(UIID!$K$2:$K1725, MATCH(CONCATENATE(B779,D779,G779,J779), UIID!$B$2:$B1725&amp;UIID!$D$2:$D1725&amp;UIID!$G$2:$G1725&amp;UIID!$H$2:$H1725, 0),), "Not Found")</f>
        <v>0722-0236</v>
      </c>
      <c r="G779" s="1120" t="s">
        <v>3954</v>
      </c>
      <c r="H779" s="1120"/>
      <c r="I779" s="1120" t="s">
        <v>7263</v>
      </c>
      <c r="J779" s="1120" t="s">
        <v>3955</v>
      </c>
      <c r="K779" s="1120">
        <v>10.382952947290599</v>
      </c>
      <c r="L779" s="1120">
        <v>123.659985747348</v>
      </c>
      <c r="M779" s="1120" t="s">
        <v>7264</v>
      </c>
      <c r="N779" s="1120" t="s">
        <v>7265</v>
      </c>
      <c r="O779" s="1106" t="s">
        <v>15</v>
      </c>
      <c r="P779" s="1106" t="s">
        <v>16</v>
      </c>
      <c r="Q779" s="1120" t="s">
        <v>35</v>
      </c>
      <c r="R779" s="1106" t="s">
        <v>2222</v>
      </c>
      <c r="S779" s="1120" t="s">
        <v>156</v>
      </c>
      <c r="T779" s="1106" t="s">
        <v>4164</v>
      </c>
      <c r="U779" s="1120" t="s">
        <v>157</v>
      </c>
      <c r="V779" s="1120" t="s">
        <v>7270</v>
      </c>
      <c r="W779" s="1116">
        <v>45733</v>
      </c>
      <c r="X779" s="1117">
        <v>47560</v>
      </c>
      <c r="Y779" s="1120" t="s">
        <v>7271</v>
      </c>
      <c r="Z779" s="1162" t="s">
        <v>7272</v>
      </c>
      <c r="AA779" s="1162" t="s">
        <v>7273</v>
      </c>
      <c r="AB779" s="524"/>
      <c r="AC779" s="1111"/>
      <c r="AD779" s="1223"/>
    </row>
    <row r="780" spans="1:30" ht="15.75" customHeight="1">
      <c r="A780" s="1106" t="s">
        <v>10</v>
      </c>
      <c r="B780" s="1120" t="s">
        <v>11</v>
      </c>
      <c r="C780" s="1120" t="s">
        <v>123</v>
      </c>
      <c r="D780" s="1106" t="s">
        <v>1069</v>
      </c>
      <c r="E780" s="1106" t="s">
        <v>30</v>
      </c>
      <c r="F780" s="1107" t="str">
        <f t="array" ref="F780">IFERROR(INDEX(UIID!$K$2:$K1725, MATCH(CONCATENATE(B780,D780,G780,J780), UIID!$B$2:$B1725&amp;UIID!$D$2:$D1725&amp;UIID!$G$2:$G1725&amp;UIID!$H$2:$H1725, 0),), "Not Found")</f>
        <v>0722-0236</v>
      </c>
      <c r="G780" s="1120" t="s">
        <v>3954</v>
      </c>
      <c r="H780" s="1120"/>
      <c r="I780" s="1120" t="s">
        <v>7263</v>
      </c>
      <c r="J780" s="1120" t="s">
        <v>3955</v>
      </c>
      <c r="K780" s="1120">
        <v>10.382952947290599</v>
      </c>
      <c r="L780" s="1120">
        <v>123.659985747348</v>
      </c>
      <c r="M780" s="1120" t="s">
        <v>7264</v>
      </c>
      <c r="N780" s="1120" t="s">
        <v>7265</v>
      </c>
      <c r="O780" s="1106" t="s">
        <v>15</v>
      </c>
      <c r="P780" s="1106" t="s">
        <v>16</v>
      </c>
      <c r="Q780" s="1120" t="s">
        <v>35</v>
      </c>
      <c r="R780" s="1106" t="s">
        <v>104</v>
      </c>
      <c r="S780" s="1120" t="s">
        <v>105</v>
      </c>
      <c r="T780" s="1106" t="s">
        <v>4164</v>
      </c>
      <c r="U780" s="1120" t="s">
        <v>106</v>
      </c>
      <c r="V780" s="1120" t="s">
        <v>7274</v>
      </c>
      <c r="W780" s="1116">
        <v>45733</v>
      </c>
      <c r="X780" s="1117">
        <v>47560</v>
      </c>
      <c r="Y780" s="1138" t="s">
        <v>6035</v>
      </c>
      <c r="Z780" s="1157" t="s">
        <v>7275</v>
      </c>
      <c r="AA780" s="1245">
        <v>47386</v>
      </c>
      <c r="AB780" s="524"/>
      <c r="AC780" s="1111"/>
      <c r="AD780" s="1223"/>
    </row>
    <row r="781" spans="1:30" ht="15.75" customHeight="1">
      <c r="A781" s="1106" t="s">
        <v>10</v>
      </c>
      <c r="B781" s="1120" t="s">
        <v>11</v>
      </c>
      <c r="C781" s="1120" t="s">
        <v>123</v>
      </c>
      <c r="D781" s="1106" t="s">
        <v>1069</v>
      </c>
      <c r="E781" s="1106" t="s">
        <v>30</v>
      </c>
      <c r="F781" s="1107" t="str">
        <f t="array" ref="F781">IFERROR(INDEX(UIID!$K$2:$K1725, MATCH(CONCATENATE(B781,D781,G781,J781), UIID!$B$2:$B1725&amp;UIID!$D$2:$D1725&amp;UIID!$G$2:$G1725&amp;UIID!$H$2:$H1725, 0),), "Not Found")</f>
        <v>0722-0236</v>
      </c>
      <c r="G781" s="1120" t="s">
        <v>3954</v>
      </c>
      <c r="H781" s="1120"/>
      <c r="I781" s="1120" t="s">
        <v>7263</v>
      </c>
      <c r="J781" s="1120" t="s">
        <v>3955</v>
      </c>
      <c r="K781" s="1120">
        <v>10.382952947290599</v>
      </c>
      <c r="L781" s="1120">
        <v>123.659985747348</v>
      </c>
      <c r="M781" s="1120" t="s">
        <v>7264</v>
      </c>
      <c r="N781" s="1120" t="s">
        <v>7265</v>
      </c>
      <c r="O781" s="1106" t="s">
        <v>15</v>
      </c>
      <c r="P781" s="1106" t="s">
        <v>16</v>
      </c>
      <c r="Q781" s="1120" t="s">
        <v>35</v>
      </c>
      <c r="R781" s="1106" t="s">
        <v>32</v>
      </c>
      <c r="S781" s="1120" t="s">
        <v>228</v>
      </c>
      <c r="T781" s="1106" t="s">
        <v>4157</v>
      </c>
      <c r="U781" s="1120" t="s">
        <v>4859</v>
      </c>
      <c r="V781" s="1120" t="s">
        <v>7276</v>
      </c>
      <c r="W781" s="1116">
        <v>45733</v>
      </c>
      <c r="X781" s="1117">
        <v>47560</v>
      </c>
      <c r="Y781" s="1120" t="s">
        <v>7277</v>
      </c>
      <c r="Z781" s="1162" t="s">
        <v>7278</v>
      </c>
      <c r="AA781" s="1162" t="s">
        <v>7279</v>
      </c>
      <c r="AB781" s="524"/>
      <c r="AC781" s="1111"/>
      <c r="AD781" s="1223"/>
    </row>
    <row r="782" spans="1:30" ht="15.75" customHeight="1">
      <c r="A782" s="1106" t="s">
        <v>10</v>
      </c>
      <c r="B782" s="1120" t="s">
        <v>11</v>
      </c>
      <c r="C782" s="1120" t="s">
        <v>28</v>
      </c>
      <c r="D782" s="1106" t="s">
        <v>13</v>
      </c>
      <c r="E782" s="1106" t="s">
        <v>3756</v>
      </c>
      <c r="F782" s="1107" t="str">
        <f t="array" ref="F782">IFERROR(INDEX(UIID!$K$2:$K1725, MATCH(CONCATENATE(B782,D782,G782,J782), UIID!$B$2:$B1725&amp;UIID!$D$2:$D1725&amp;UIID!$G$2:$G1725&amp;UIID!$H$2:$H1725, 0),), "Not Found")</f>
        <v>0722-0121</v>
      </c>
      <c r="G782" s="1106" t="s">
        <v>1617</v>
      </c>
      <c r="H782" s="1120"/>
      <c r="I782" s="1120" t="s">
        <v>7280</v>
      </c>
      <c r="J782" s="1120" t="s">
        <v>3835</v>
      </c>
      <c r="K782" s="1120">
        <v>10.322728803836601</v>
      </c>
      <c r="L782" s="1120">
        <v>123.912059052053</v>
      </c>
      <c r="M782" s="1120" t="s">
        <v>7281</v>
      </c>
      <c r="N782" s="1120" t="s">
        <v>7282</v>
      </c>
      <c r="O782" s="1106" t="s">
        <v>15</v>
      </c>
      <c r="P782" s="1106" t="s">
        <v>16</v>
      </c>
      <c r="Q782" s="1106" t="s">
        <v>4262</v>
      </c>
      <c r="R782" s="1106" t="s">
        <v>3006</v>
      </c>
      <c r="S782" s="1120" t="s">
        <v>2753</v>
      </c>
      <c r="T782" s="1106" t="s">
        <v>22</v>
      </c>
      <c r="U782" s="1120" t="s">
        <v>1048</v>
      </c>
      <c r="V782" s="1120" t="s">
        <v>7283</v>
      </c>
      <c r="W782" s="1116">
        <v>45741</v>
      </c>
      <c r="X782" s="1117">
        <v>47568</v>
      </c>
      <c r="Y782" s="1120" t="s">
        <v>7284</v>
      </c>
      <c r="Z782" s="1120" t="s">
        <v>7285</v>
      </c>
      <c r="AA782" s="1120" t="s">
        <v>7286</v>
      </c>
      <c r="AB782" s="524"/>
      <c r="AC782" s="1111"/>
      <c r="AD782" s="1223"/>
    </row>
    <row r="783" spans="1:30" ht="15.75" customHeight="1">
      <c r="A783" s="1106" t="s">
        <v>10</v>
      </c>
      <c r="B783" s="1120" t="s">
        <v>11</v>
      </c>
      <c r="C783" s="1120" t="s">
        <v>28</v>
      </c>
      <c r="D783" s="1106" t="s">
        <v>458</v>
      </c>
      <c r="E783" s="1106" t="s">
        <v>30</v>
      </c>
      <c r="F783" s="1107" t="str">
        <f t="array" ref="F783">IFERROR(INDEX(UIID!$K$2:$K1725, MATCH(CONCATENATE(B783,D783,G783,J783), UIID!$B$2:$B1725&amp;UIID!$D$2:$D1725&amp;UIID!$G$2:$G1725&amp;UIID!$H$2:$H1725, 0),), "Not Found")</f>
        <v>0722-0159</v>
      </c>
      <c r="G783" s="1120" t="s">
        <v>3602</v>
      </c>
      <c r="H783" s="1120"/>
      <c r="I783" s="1120" t="s">
        <v>7287</v>
      </c>
      <c r="J783" s="1106" t="s">
        <v>1234</v>
      </c>
      <c r="K783" s="1120">
        <v>10.2623893483067</v>
      </c>
      <c r="L783" s="1120">
        <v>123.841220567394</v>
      </c>
      <c r="M783" s="1120" t="s">
        <v>7288</v>
      </c>
      <c r="N783" s="1120" t="s">
        <v>7289</v>
      </c>
      <c r="O783" s="1106" t="s">
        <v>15</v>
      </c>
      <c r="P783" s="1106" t="s">
        <v>16</v>
      </c>
      <c r="Q783" s="1106" t="s">
        <v>4262</v>
      </c>
      <c r="R783" s="1106" t="s">
        <v>2222</v>
      </c>
      <c r="S783" s="1120" t="s">
        <v>2821</v>
      </c>
      <c r="T783" s="1106" t="s">
        <v>4306</v>
      </c>
      <c r="U783" s="1120" t="s">
        <v>235</v>
      </c>
      <c r="V783" s="1120" t="s">
        <v>7290</v>
      </c>
      <c r="W783" s="1116">
        <v>45741</v>
      </c>
      <c r="X783" s="1117">
        <v>47568</v>
      </c>
      <c r="Y783" s="1120" t="s">
        <v>7291</v>
      </c>
      <c r="Z783" s="1120" t="s">
        <v>7292</v>
      </c>
      <c r="AA783" s="1169"/>
      <c r="AB783" s="524"/>
      <c r="AC783" s="1111"/>
      <c r="AD783" s="1223"/>
    </row>
    <row r="784" spans="1:30" ht="15.75" customHeight="1">
      <c r="A784" s="1106" t="s">
        <v>10</v>
      </c>
      <c r="B784" s="1120" t="s">
        <v>11</v>
      </c>
      <c r="C784" s="1120" t="s">
        <v>28</v>
      </c>
      <c r="D784" s="1106" t="s">
        <v>458</v>
      </c>
      <c r="E784" s="1106" t="s">
        <v>30</v>
      </c>
      <c r="F784" s="1107" t="str">
        <f t="array" ref="F784">IFERROR(INDEX(UIID!$K$2:$K1725, MATCH(CONCATENATE(B784,D784,G784,J784), UIID!$B$2:$B1725&amp;UIID!$D$2:$D1725&amp;UIID!$G$2:$G1725&amp;UIID!$H$2:$H1725, 0),), "Not Found")</f>
        <v>0722-0159</v>
      </c>
      <c r="G784" s="1120" t="s">
        <v>3602</v>
      </c>
      <c r="H784" s="1120"/>
      <c r="I784" s="1120" t="s">
        <v>7287</v>
      </c>
      <c r="J784" s="1106" t="s">
        <v>1234</v>
      </c>
      <c r="K784" s="1120">
        <v>10.2623893483067</v>
      </c>
      <c r="L784" s="1120">
        <v>123.841220567394</v>
      </c>
      <c r="M784" s="1120" t="s">
        <v>7288</v>
      </c>
      <c r="N784" s="1120" t="s">
        <v>7289</v>
      </c>
      <c r="O784" s="1106" t="s">
        <v>15</v>
      </c>
      <c r="P784" s="1106" t="s">
        <v>16</v>
      </c>
      <c r="Q784" s="1106" t="s">
        <v>4262</v>
      </c>
      <c r="R784" s="1106" t="s">
        <v>2222</v>
      </c>
      <c r="S784" s="1120" t="s">
        <v>2814</v>
      </c>
      <c r="T784" s="1106" t="s">
        <v>4890</v>
      </c>
      <c r="U784" s="1120" t="s">
        <v>235</v>
      </c>
      <c r="V784" s="1120" t="s">
        <v>7293</v>
      </c>
      <c r="W784" s="1116">
        <v>45741</v>
      </c>
      <c r="X784" s="1117">
        <v>47568</v>
      </c>
      <c r="Y784" s="1120" t="s">
        <v>7291</v>
      </c>
      <c r="Z784" s="1120" t="s">
        <v>7292</v>
      </c>
      <c r="AA784" s="1169"/>
      <c r="AB784" s="524"/>
      <c r="AC784" s="1111"/>
      <c r="AD784" s="1223"/>
    </row>
    <row r="785" spans="1:30" ht="15.75" customHeight="1">
      <c r="A785" s="1106" t="s">
        <v>10</v>
      </c>
      <c r="B785" s="1120" t="s">
        <v>11</v>
      </c>
      <c r="C785" s="1120" t="s">
        <v>28</v>
      </c>
      <c r="D785" s="1106" t="s">
        <v>458</v>
      </c>
      <c r="E785" s="1106" t="s">
        <v>30</v>
      </c>
      <c r="F785" s="1107" t="str">
        <f t="array" ref="F785">IFERROR(INDEX(UIID!$K$2:$K1725, MATCH(CONCATENATE(B785,D785,G785,J785), UIID!$B$2:$B1725&amp;UIID!$D$2:$D1725&amp;UIID!$G$2:$G1725&amp;UIID!$H$2:$H1725, 0),), "Not Found")</f>
        <v>0722-0159</v>
      </c>
      <c r="G785" s="1120" t="s">
        <v>3602</v>
      </c>
      <c r="H785" s="1120"/>
      <c r="I785" s="1120" t="s">
        <v>7287</v>
      </c>
      <c r="J785" s="1106" t="s">
        <v>1234</v>
      </c>
      <c r="K785" s="1120">
        <v>10.2623893483067</v>
      </c>
      <c r="L785" s="1120">
        <v>123.841220567394</v>
      </c>
      <c r="M785" s="1120" t="s">
        <v>7288</v>
      </c>
      <c r="N785" s="1120" t="s">
        <v>7289</v>
      </c>
      <c r="O785" s="1106" t="s">
        <v>15</v>
      </c>
      <c r="P785" s="1106" t="s">
        <v>16</v>
      </c>
      <c r="Q785" s="1106" t="s">
        <v>4262</v>
      </c>
      <c r="R785" s="1106" t="s">
        <v>2222</v>
      </c>
      <c r="S785" s="1120" t="s">
        <v>2761</v>
      </c>
      <c r="T785" s="1106" t="s">
        <v>4979</v>
      </c>
      <c r="U785" s="1120" t="s">
        <v>94</v>
      </c>
      <c r="V785" s="1120" t="s">
        <v>7294</v>
      </c>
      <c r="W785" s="1116">
        <v>45741</v>
      </c>
      <c r="X785" s="1117">
        <v>47568</v>
      </c>
      <c r="Y785" s="1120" t="s">
        <v>7291</v>
      </c>
      <c r="Z785" s="1120" t="s">
        <v>7292</v>
      </c>
      <c r="AA785" s="1169"/>
      <c r="AB785" s="524"/>
      <c r="AC785" s="1111"/>
      <c r="AD785" s="1223"/>
    </row>
    <row r="786" spans="1:30" ht="15.75" customHeight="1">
      <c r="A786" s="1106" t="s">
        <v>10</v>
      </c>
      <c r="B786" s="1120" t="s">
        <v>11</v>
      </c>
      <c r="C786" s="1120" t="s">
        <v>123</v>
      </c>
      <c r="D786" s="1106" t="s">
        <v>2267</v>
      </c>
      <c r="E786" s="1106" t="s">
        <v>123</v>
      </c>
      <c r="F786" s="1107" t="str">
        <f t="array" ref="F786">IFERROR(INDEX(UIID!$K$2:$K1725, MATCH(CONCATENATE(B786,D786,G786,J786), UIID!$B$2:$B1725&amp;UIID!$D$2:$D1725&amp;UIID!$G$2:$G1725&amp;UIID!$H$2:$H1725, 0),), "Not Found")</f>
        <v>0722-0197</v>
      </c>
      <c r="G786" s="1120" t="s">
        <v>3502</v>
      </c>
      <c r="H786" s="1120"/>
      <c r="I786" s="1120" t="s">
        <v>6905</v>
      </c>
      <c r="J786" s="1120" t="s">
        <v>3900</v>
      </c>
      <c r="K786" s="1120">
        <v>10.557032081481999</v>
      </c>
      <c r="L786" s="1120">
        <v>123.714781193863</v>
      </c>
      <c r="M786" s="1120" t="s">
        <v>6906</v>
      </c>
      <c r="N786" s="1120" t="s">
        <v>6907</v>
      </c>
      <c r="O786" s="1106" t="s">
        <v>15</v>
      </c>
      <c r="P786" s="1106" t="s">
        <v>16</v>
      </c>
      <c r="Q786" s="1140" t="s">
        <v>10389</v>
      </c>
      <c r="R786" s="1106" t="s">
        <v>143</v>
      </c>
      <c r="S786" s="1120" t="s">
        <v>413</v>
      </c>
      <c r="T786" s="1106" t="s">
        <v>4164</v>
      </c>
      <c r="U786" s="1120" t="s">
        <v>308</v>
      </c>
      <c r="V786" s="1120" t="s">
        <v>7296</v>
      </c>
      <c r="W786" s="1116">
        <v>45747</v>
      </c>
      <c r="X786" s="1117">
        <v>47443</v>
      </c>
      <c r="Y786" s="1251" t="s">
        <v>7068</v>
      </c>
      <c r="Z786" s="1252" t="s">
        <v>7069</v>
      </c>
      <c r="AA786" s="1253">
        <v>46789</v>
      </c>
      <c r="AB786" s="524"/>
      <c r="AC786" s="1111"/>
      <c r="AD786" s="1223"/>
    </row>
    <row r="787" spans="1:30" ht="15.75" customHeight="1">
      <c r="A787" s="1106" t="s">
        <v>10</v>
      </c>
      <c r="B787" s="1120" t="s">
        <v>11</v>
      </c>
      <c r="C787" s="1120" t="s">
        <v>123</v>
      </c>
      <c r="D787" s="1106" t="s">
        <v>2267</v>
      </c>
      <c r="E787" s="1106" t="s">
        <v>123</v>
      </c>
      <c r="F787" s="1107" t="str">
        <f t="array" ref="F787">IFERROR(INDEX(UIID!$K$2:$K1725, MATCH(CONCATENATE(B787,D787,G787,J787), UIID!$B$2:$B1725&amp;UIID!$D$2:$D1725&amp;UIID!$G$2:$G1725&amp;UIID!$H$2:$H1725, 0),), "Not Found")</f>
        <v>0722-0197</v>
      </c>
      <c r="G787" s="1120" t="s">
        <v>3502</v>
      </c>
      <c r="H787" s="1120"/>
      <c r="I787" s="1120" t="s">
        <v>6905</v>
      </c>
      <c r="J787" s="1120" t="s">
        <v>3900</v>
      </c>
      <c r="K787" s="1120">
        <v>10.557032081481999</v>
      </c>
      <c r="L787" s="1120">
        <v>123.714781193863</v>
      </c>
      <c r="M787" s="1120" t="s">
        <v>6906</v>
      </c>
      <c r="N787" s="1120" t="s">
        <v>6907</v>
      </c>
      <c r="O787" s="1106" t="s">
        <v>15</v>
      </c>
      <c r="P787" s="1106" t="s">
        <v>16</v>
      </c>
      <c r="Q787" s="1140" t="s">
        <v>10389</v>
      </c>
      <c r="R787" s="1106" t="s">
        <v>32</v>
      </c>
      <c r="S787" s="1120" t="s">
        <v>1362</v>
      </c>
      <c r="T787" s="1106" t="s">
        <v>4164</v>
      </c>
      <c r="U787" s="1120" t="s">
        <v>91</v>
      </c>
      <c r="V787" s="1120" t="s">
        <v>7297</v>
      </c>
      <c r="W787" s="1116">
        <v>45747</v>
      </c>
      <c r="X787" s="1117">
        <v>47316</v>
      </c>
      <c r="Y787" s="1251" t="s">
        <v>6909</v>
      </c>
      <c r="Z787" s="1252" t="s">
        <v>6910</v>
      </c>
      <c r="AA787" s="1253">
        <v>46828</v>
      </c>
      <c r="AB787" s="524"/>
      <c r="AC787" s="1111"/>
      <c r="AD787" s="1223"/>
    </row>
    <row r="788" spans="1:30" ht="15.75" hidden="1" customHeight="1">
      <c r="A788" s="1106" t="s">
        <v>10</v>
      </c>
      <c r="B788" s="1120" t="s">
        <v>11</v>
      </c>
      <c r="C788" s="1120" t="s">
        <v>50</v>
      </c>
      <c r="D788" s="1106" t="s">
        <v>13</v>
      </c>
      <c r="E788" s="1106" t="s">
        <v>3756</v>
      </c>
      <c r="F788" s="1107" t="str">
        <f t="array" ref="F788">IFERROR(INDEX(UIID!$K$2:$K1725, MATCH(CONCATENATE(B788,D788,G788,J788), UIID!$B$2:$B1725&amp;UIID!$D$2:$D1725&amp;UIID!$G$2:$G1725&amp;UIID!$H$2:$H1725, 0),), "Not Found")</f>
        <v>0722-0058</v>
      </c>
      <c r="G788" s="1106" t="s">
        <v>733</v>
      </c>
      <c r="H788" s="1120"/>
      <c r="I788" s="1120" t="s">
        <v>7298</v>
      </c>
      <c r="J788" s="1106" t="s">
        <v>734</v>
      </c>
      <c r="K788" s="1120">
        <v>10.298041322062399</v>
      </c>
      <c r="L788" s="1120">
        <v>123.89057290972301</v>
      </c>
      <c r="M788" s="1120" t="s">
        <v>7299</v>
      </c>
      <c r="N788" s="1120" t="s">
        <v>7300</v>
      </c>
      <c r="O788" s="1106" t="s">
        <v>15</v>
      </c>
      <c r="P788" s="1106" t="s">
        <v>525</v>
      </c>
      <c r="Q788" s="1120" t="s">
        <v>35</v>
      </c>
      <c r="R788" s="1106" t="s">
        <v>104</v>
      </c>
      <c r="S788" s="1120" t="s">
        <v>742</v>
      </c>
      <c r="T788" s="1106" t="s">
        <v>4213</v>
      </c>
      <c r="U788" s="1120" t="s">
        <v>7301</v>
      </c>
      <c r="V788" s="1120" t="s">
        <v>7302</v>
      </c>
      <c r="W788" s="1116">
        <v>45747</v>
      </c>
      <c r="X788" s="1117">
        <v>47574</v>
      </c>
      <c r="Y788" s="1120" t="s">
        <v>7303</v>
      </c>
      <c r="Z788" s="1120" t="s">
        <v>7304</v>
      </c>
      <c r="AA788" s="1120" t="s">
        <v>7305</v>
      </c>
      <c r="AB788" s="524"/>
      <c r="AC788" s="1111"/>
      <c r="AD788" s="1223"/>
    </row>
    <row r="789" spans="1:30" ht="15.75" customHeight="1">
      <c r="A789" s="1106" t="s">
        <v>10</v>
      </c>
      <c r="B789" s="1132" t="s">
        <v>11</v>
      </c>
      <c r="C789" s="1132" t="s">
        <v>509</v>
      </c>
      <c r="D789" s="1133" t="s">
        <v>551</v>
      </c>
      <c r="E789" s="1133" t="s">
        <v>30</v>
      </c>
      <c r="F789" s="1153" t="str">
        <f t="array" ref="F789">IFERROR(INDEX(UIID!$K$2:$K1725, MATCH(CONCATENATE(B789,D789,G789,J789), UIID!$B$2:$B1725&amp;UIID!$D$2:$D1725&amp;UIID!$G$2:$G1725&amp;UIID!$H$2:$H1725, 0),), "Not Found")</f>
        <v>0722-0111</v>
      </c>
      <c r="G789" s="1132" t="s">
        <v>3543</v>
      </c>
      <c r="H789" s="1132"/>
      <c r="I789" s="1132" t="s">
        <v>6332</v>
      </c>
      <c r="J789" s="1240" t="s">
        <v>3827</v>
      </c>
      <c r="K789" s="1132">
        <v>11.049208348225999</v>
      </c>
      <c r="L789" s="1132">
        <v>123.991413936664</v>
      </c>
      <c r="M789" s="1132" t="s">
        <v>6333</v>
      </c>
      <c r="N789" s="1132" t="s">
        <v>6334</v>
      </c>
      <c r="O789" s="1133" t="s">
        <v>15</v>
      </c>
      <c r="P789" s="1133" t="s">
        <v>16</v>
      </c>
      <c r="Q789" s="1132" t="s">
        <v>35</v>
      </c>
      <c r="R789" s="1133" t="s">
        <v>2222</v>
      </c>
      <c r="S789" s="1132" t="s">
        <v>156</v>
      </c>
      <c r="T789" s="1133" t="s">
        <v>4164</v>
      </c>
      <c r="U789" s="1132" t="s">
        <v>7306</v>
      </c>
      <c r="V789" s="1132" t="s">
        <v>7307</v>
      </c>
      <c r="W789" s="1134">
        <v>45747</v>
      </c>
      <c r="X789" s="1135">
        <v>47574</v>
      </c>
      <c r="Y789" s="1132" t="s">
        <v>7308</v>
      </c>
      <c r="Z789" s="1161" t="s">
        <v>7309</v>
      </c>
      <c r="AA789" s="1249">
        <v>46488</v>
      </c>
      <c r="AB789" s="1241"/>
      <c r="AC789" s="1148"/>
      <c r="AD789" s="1241"/>
    </row>
    <row r="790" spans="1:30" ht="15.75" customHeight="1">
      <c r="A790" s="1106" t="s">
        <v>10</v>
      </c>
      <c r="B790" s="1120" t="s">
        <v>11</v>
      </c>
      <c r="C790" s="1120" t="s">
        <v>176</v>
      </c>
      <c r="D790" s="1106" t="s">
        <v>374</v>
      </c>
      <c r="E790" s="1106" t="s">
        <v>3756</v>
      </c>
      <c r="F790" s="1107" t="str">
        <f t="array" ref="F790">IFERROR(INDEX(UIID!$K$2:$K1725, MATCH(CONCATENATE(B790,D790,G790,J790), UIID!$B$2:$B1725&amp;UIID!$D$2:$D1725&amp;UIID!$G$2:$G1725&amp;UIID!$H$2:$H1725, 0),), "Not Found")</f>
        <v>0722-0002</v>
      </c>
      <c r="G790" s="1106" t="s">
        <v>685</v>
      </c>
      <c r="H790" s="1106" t="s">
        <v>5205</v>
      </c>
      <c r="I790" s="1106" t="s">
        <v>5206</v>
      </c>
      <c r="J790" s="1106" t="s">
        <v>3758</v>
      </c>
      <c r="K790" s="1106">
        <v>10.3319266775288</v>
      </c>
      <c r="L790" s="1106">
        <v>123.945461978983</v>
      </c>
      <c r="M790" s="1106" t="s">
        <v>687</v>
      </c>
      <c r="N790" s="1106" t="s">
        <v>7310</v>
      </c>
      <c r="O790" s="1106" t="s">
        <v>15</v>
      </c>
      <c r="P790" s="1106" t="s">
        <v>16</v>
      </c>
      <c r="Q790" s="1106" t="s">
        <v>35</v>
      </c>
      <c r="R790" s="1106" t="s">
        <v>32</v>
      </c>
      <c r="S790" s="1120" t="s">
        <v>486</v>
      </c>
      <c r="T790" s="1106" t="s">
        <v>4164</v>
      </c>
      <c r="U790" s="1120" t="s">
        <v>4910</v>
      </c>
      <c r="V790" s="1120" t="s">
        <v>7311</v>
      </c>
      <c r="W790" s="1116">
        <v>45751</v>
      </c>
      <c r="X790" s="1117">
        <v>47578</v>
      </c>
      <c r="Y790" s="1120" t="s">
        <v>7312</v>
      </c>
      <c r="Z790" s="1162" t="s">
        <v>7313</v>
      </c>
      <c r="AA790" s="1211">
        <v>46422</v>
      </c>
      <c r="AB790" s="524"/>
      <c r="AC790" s="1111"/>
      <c r="AD790" s="1223"/>
    </row>
    <row r="791" spans="1:30" ht="15.75" customHeight="1">
      <c r="A791" s="1106" t="s">
        <v>10</v>
      </c>
      <c r="B791" s="1120" t="s">
        <v>11</v>
      </c>
      <c r="C791" s="1120" t="s">
        <v>378</v>
      </c>
      <c r="D791" s="1106" t="s">
        <v>909</v>
      </c>
      <c r="E791" s="1106" t="s">
        <v>123</v>
      </c>
      <c r="F791" s="1107" t="str">
        <f t="array" ref="F791">IFERROR(INDEX(UIID!$K$2:$K1725, MATCH(CONCATENATE(B791,D791,G791,J791), UIID!$B$2:$B1725&amp;UIID!$D$2:$D1725&amp;UIID!$G$2:$G1725&amp;UIID!$H$2:$H1725, 0),), "Not Found")</f>
        <v>0722-0213</v>
      </c>
      <c r="G791" s="1120" t="s">
        <v>3539</v>
      </c>
      <c r="H791" s="1120"/>
      <c r="I791" s="1120" t="s">
        <v>7022</v>
      </c>
      <c r="J791" s="1120" t="s">
        <v>3916</v>
      </c>
      <c r="K791" s="1120">
        <v>10.2639077942505</v>
      </c>
      <c r="L791" s="1120">
        <v>123.94608871526199</v>
      </c>
      <c r="M791" s="1204" t="s">
        <v>7023</v>
      </c>
      <c r="N791" s="1120" t="s">
        <v>7314</v>
      </c>
      <c r="O791" s="1106" t="s">
        <v>15</v>
      </c>
      <c r="P791" s="1106" t="s">
        <v>16</v>
      </c>
      <c r="Q791" s="1120" t="s">
        <v>35</v>
      </c>
      <c r="R791" s="1106" t="s">
        <v>32</v>
      </c>
      <c r="S791" s="1120" t="s">
        <v>228</v>
      </c>
      <c r="T791" s="1106" t="s">
        <v>4157</v>
      </c>
      <c r="U791" s="1120" t="s">
        <v>4859</v>
      </c>
      <c r="V791" s="1120" t="s">
        <v>7315</v>
      </c>
      <c r="W791" s="1116">
        <v>45751</v>
      </c>
      <c r="X791" s="1117">
        <v>47578</v>
      </c>
      <c r="Y791" s="1120" t="s">
        <v>7316</v>
      </c>
      <c r="Z791" s="1162" t="s">
        <v>7317</v>
      </c>
      <c r="AA791" s="1211">
        <v>46095</v>
      </c>
      <c r="AB791" s="524"/>
      <c r="AC791" s="1111"/>
      <c r="AD791" s="1223"/>
    </row>
    <row r="792" spans="1:30" ht="15.75" customHeight="1">
      <c r="A792" s="1106" t="s">
        <v>10</v>
      </c>
      <c r="B792" s="1132" t="s">
        <v>11</v>
      </c>
      <c r="C792" s="1132" t="s">
        <v>176</v>
      </c>
      <c r="D792" s="1133" t="s">
        <v>3759</v>
      </c>
      <c r="E792" s="1133" t="s">
        <v>3756</v>
      </c>
      <c r="F792" s="1153" t="str">
        <f t="array" ref="F792">IFERROR(INDEX(UIID!$K$2:$K1725, MATCH(CONCATENATE(B792,D792,G792,J792), UIID!$B$2:$B1725&amp;UIID!$D$2:$D1725&amp;UIID!$G$2:$G1725&amp;UIID!$H$2:$H1725, 0),), "Not Found")</f>
        <v>0722-0190</v>
      </c>
      <c r="G792" s="1132" t="s">
        <v>3447</v>
      </c>
      <c r="H792" s="1132"/>
      <c r="I792" s="1132" t="s">
        <v>7318</v>
      </c>
      <c r="J792" s="1132" t="s">
        <v>3892</v>
      </c>
      <c r="K792" s="1132">
        <v>10.315575419980799</v>
      </c>
      <c r="L792" s="1132">
        <v>123.96197866364</v>
      </c>
      <c r="M792" s="1132" t="s">
        <v>6767</v>
      </c>
      <c r="N792" s="1132" t="s">
        <v>7319</v>
      </c>
      <c r="O792" s="1133" t="s">
        <v>15</v>
      </c>
      <c r="P792" s="1133" t="s">
        <v>16</v>
      </c>
      <c r="Q792" s="1132" t="s">
        <v>35</v>
      </c>
      <c r="R792" s="1133" t="s">
        <v>117</v>
      </c>
      <c r="S792" s="1132" t="s">
        <v>200</v>
      </c>
      <c r="T792" s="1133" t="s">
        <v>4164</v>
      </c>
      <c r="U792" s="1132" t="s">
        <v>235</v>
      </c>
      <c r="V792" s="1132" t="s">
        <v>7320</v>
      </c>
      <c r="W792" s="1134">
        <v>45751</v>
      </c>
      <c r="X792" s="1135">
        <v>47578</v>
      </c>
      <c r="Y792" s="1132" t="s">
        <v>7321</v>
      </c>
      <c r="Z792" s="1161" t="s">
        <v>7322</v>
      </c>
      <c r="AA792" s="1249">
        <v>46617</v>
      </c>
      <c r="AB792" s="1241"/>
      <c r="AC792" s="1148"/>
      <c r="AD792" s="1241"/>
    </row>
    <row r="793" spans="1:30" ht="15.75" customHeight="1">
      <c r="A793" s="1106" t="s">
        <v>10</v>
      </c>
      <c r="B793" s="1120" t="s">
        <v>11</v>
      </c>
      <c r="C793" s="1120" t="s">
        <v>28</v>
      </c>
      <c r="D793" s="1106" t="s">
        <v>581</v>
      </c>
      <c r="E793" s="1106" t="s">
        <v>30</v>
      </c>
      <c r="F793" s="1107" t="str">
        <f t="array" ref="F793">IFERROR(INDEX(UIID!$K$2:$K1725, MATCH(CONCATENATE(B793,D793,G793,J793), UIID!$B$2:$B1725&amp;UIID!$D$2:$D1725&amp;UIID!$G$2:$G1725&amp;UIID!$H$2:$H1725, 0),), "Not Found")</f>
        <v>0722-0237</v>
      </c>
      <c r="G793" s="1120" t="s">
        <v>3956</v>
      </c>
      <c r="H793" s="1120"/>
      <c r="I793" s="1120" t="s">
        <v>7323</v>
      </c>
      <c r="J793" s="1120" t="s">
        <v>3957</v>
      </c>
      <c r="K793" s="1120">
        <v>10.103866801457301</v>
      </c>
      <c r="L793" s="1120">
        <v>123.641938909722</v>
      </c>
      <c r="M793" s="1120" t="s">
        <v>7324</v>
      </c>
      <c r="N793" s="1120" t="s">
        <v>7325</v>
      </c>
      <c r="O793" s="1106" t="s">
        <v>15</v>
      </c>
      <c r="P793" s="1106" t="s">
        <v>16</v>
      </c>
      <c r="Q793" s="1106" t="s">
        <v>4262</v>
      </c>
      <c r="R793" s="1106" t="s">
        <v>2511</v>
      </c>
      <c r="S793" s="1120" t="s">
        <v>2863</v>
      </c>
      <c r="T793" s="1106" t="s">
        <v>4306</v>
      </c>
      <c r="U793" s="1120" t="s">
        <v>7326</v>
      </c>
      <c r="V793" s="1120" t="s">
        <v>7327</v>
      </c>
      <c r="W793" s="1116">
        <v>45776</v>
      </c>
      <c r="X793" s="1117">
        <v>47603</v>
      </c>
      <c r="Y793" s="1120" t="s">
        <v>7328</v>
      </c>
      <c r="Z793" s="1162" t="s">
        <v>7329</v>
      </c>
      <c r="AA793" s="1162" t="s">
        <v>7330</v>
      </c>
      <c r="AB793" s="524"/>
      <c r="AC793" s="1111"/>
      <c r="AD793" s="1223"/>
    </row>
    <row r="794" spans="1:30" ht="15.75" customHeight="1">
      <c r="A794" s="1106" t="s">
        <v>10</v>
      </c>
      <c r="B794" s="1120" t="s">
        <v>11</v>
      </c>
      <c r="C794" s="1120" t="s">
        <v>509</v>
      </c>
      <c r="D794" s="1106" t="s">
        <v>551</v>
      </c>
      <c r="E794" s="1106" t="s">
        <v>30</v>
      </c>
      <c r="F794" s="1107" t="str">
        <f t="array" ref="F794">IFERROR(INDEX(UIID!$K$2:$K1725, MATCH(CONCATENATE(B794,D794,G794,J794), UIID!$B$2:$B1725&amp;UIID!$D$2:$D1725&amp;UIID!$G$2:$G1725&amp;UIID!$H$2:$H1725, 0),), "Not Found")</f>
        <v>0722-0205</v>
      </c>
      <c r="G794" s="1120" t="s">
        <v>3522</v>
      </c>
      <c r="H794" s="1120"/>
      <c r="I794" s="1120" t="s">
        <v>6974</v>
      </c>
      <c r="J794" s="1120" t="s">
        <v>3909</v>
      </c>
      <c r="K794" s="1120">
        <v>11.0454177756039</v>
      </c>
      <c r="L794" s="1120">
        <v>123.99899973495199</v>
      </c>
      <c r="M794" s="1204" t="s">
        <v>6975</v>
      </c>
      <c r="N794" s="1120" t="s">
        <v>6976</v>
      </c>
      <c r="O794" s="1106" t="s">
        <v>15</v>
      </c>
      <c r="P794" s="1106" t="s">
        <v>16</v>
      </c>
      <c r="Q794" s="1140" t="s">
        <v>10389</v>
      </c>
      <c r="R794" s="1106" t="s">
        <v>87</v>
      </c>
      <c r="S794" s="1120" t="s">
        <v>683</v>
      </c>
      <c r="T794" s="1106" t="s">
        <v>4164</v>
      </c>
      <c r="U794" s="1120" t="s">
        <v>1417</v>
      </c>
      <c r="V794" s="1120" t="s">
        <v>7331</v>
      </c>
      <c r="W794" s="1116">
        <v>45782</v>
      </c>
      <c r="X794" s="1117">
        <v>47382</v>
      </c>
      <c r="Y794" s="1251" t="s">
        <v>5200</v>
      </c>
      <c r="Z794" s="1252" t="s">
        <v>6241</v>
      </c>
      <c r="AA794" s="1253">
        <v>46694</v>
      </c>
      <c r="AB794" s="524"/>
      <c r="AC794" s="1111"/>
      <c r="AD794" s="1223"/>
    </row>
    <row r="795" spans="1:30" ht="15.75" customHeight="1">
      <c r="A795" s="1106" t="s">
        <v>10</v>
      </c>
      <c r="B795" s="1120" t="s">
        <v>11</v>
      </c>
      <c r="C795" s="1120" t="s">
        <v>176</v>
      </c>
      <c r="D795" s="1106" t="s">
        <v>3759</v>
      </c>
      <c r="E795" s="1106" t="s">
        <v>3756</v>
      </c>
      <c r="F795" s="1107" t="str">
        <f t="array" ref="F795">IFERROR(INDEX(UIID!$K$2:$K1725, MATCH(CONCATENATE(B795,D795,G795,J795), UIID!$B$2:$B1725&amp;UIID!$D$2:$D1725&amp;UIID!$G$2:$G1725&amp;UIID!$H$2:$H1725, 0),), "Not Found")</f>
        <v>0722-0238</v>
      </c>
      <c r="G795" s="1120" t="s">
        <v>3958</v>
      </c>
      <c r="H795" s="1120"/>
      <c r="I795" s="1120" t="s">
        <v>7332</v>
      </c>
      <c r="J795" s="1120" t="s">
        <v>3959</v>
      </c>
      <c r="K795" s="1120">
        <v>10.3053341051431</v>
      </c>
      <c r="L795" s="1120">
        <v>123.98643570972401</v>
      </c>
      <c r="M795" s="1120" t="s">
        <v>7333</v>
      </c>
      <c r="N795" s="1120" t="s">
        <v>7334</v>
      </c>
      <c r="O795" s="1106" t="s">
        <v>15</v>
      </c>
      <c r="P795" s="1106" t="s">
        <v>16</v>
      </c>
      <c r="Q795" s="1120" t="s">
        <v>35</v>
      </c>
      <c r="R795" s="1106" t="s">
        <v>87</v>
      </c>
      <c r="S795" s="1120" t="s">
        <v>434</v>
      </c>
      <c r="T795" s="1106" t="s">
        <v>4164</v>
      </c>
      <c r="U795" s="1120" t="s">
        <v>1139</v>
      </c>
      <c r="V795" s="1120" t="s">
        <v>7335</v>
      </c>
      <c r="W795" s="1116">
        <v>45783</v>
      </c>
      <c r="X795" s="1117">
        <v>47610</v>
      </c>
      <c r="Y795" s="1120" t="s">
        <v>7336</v>
      </c>
      <c r="Z795" s="1162" t="s">
        <v>7337</v>
      </c>
      <c r="AA795" s="1211">
        <v>47155</v>
      </c>
      <c r="AB795" s="524"/>
      <c r="AC795" s="1111"/>
      <c r="AD795" s="1223"/>
    </row>
    <row r="796" spans="1:30" ht="15.75" customHeight="1">
      <c r="A796" s="1106" t="s">
        <v>10</v>
      </c>
      <c r="B796" s="1120" t="s">
        <v>11</v>
      </c>
      <c r="C796" s="1120" t="s">
        <v>28</v>
      </c>
      <c r="D796" s="1106" t="s">
        <v>13</v>
      </c>
      <c r="E796" s="1106" t="s">
        <v>3756</v>
      </c>
      <c r="F796" s="1107" t="str">
        <f t="array" ref="F796">IFERROR(INDEX(UIID!$K$2:$K1725, MATCH(CONCATENATE(B796,D796,G796,J796), UIID!$B$2:$B1725&amp;UIID!$D$2:$D1725&amp;UIID!$G$2:$G1725&amp;UIID!$H$2:$H1725, 0),), "Not Found")</f>
        <v>0722-0018</v>
      </c>
      <c r="G796" s="313" t="s">
        <v>2210</v>
      </c>
      <c r="H796" s="313"/>
      <c r="I796" s="313" t="s">
        <v>6303</v>
      </c>
      <c r="J796" s="313" t="s">
        <v>588</v>
      </c>
      <c r="K796" s="1106">
        <v>10.311030190164001</v>
      </c>
      <c r="L796" s="1106">
        <v>123.89675499623</v>
      </c>
      <c r="M796" s="1106" t="s">
        <v>5152</v>
      </c>
      <c r="N796" s="1106" t="s">
        <v>5153</v>
      </c>
      <c r="O796" s="1106" t="s">
        <v>15</v>
      </c>
      <c r="P796" s="1106" t="s">
        <v>16</v>
      </c>
      <c r="Q796" s="1106" t="s">
        <v>4262</v>
      </c>
      <c r="R796" s="1106" t="s">
        <v>2222</v>
      </c>
      <c r="S796" s="1120" t="s">
        <v>2761</v>
      </c>
      <c r="T796" s="1106" t="s">
        <v>4979</v>
      </c>
      <c r="U796" s="1120" t="s">
        <v>6802</v>
      </c>
      <c r="V796" s="1120" t="s">
        <v>7338</v>
      </c>
      <c r="W796" s="1116">
        <v>45785</v>
      </c>
      <c r="X796" s="1117">
        <v>47612</v>
      </c>
      <c r="Y796" s="1120" t="s">
        <v>6898</v>
      </c>
      <c r="Z796" s="1162" t="s">
        <v>7339</v>
      </c>
      <c r="AA796" s="1211">
        <v>47273</v>
      </c>
      <c r="AB796" s="524"/>
      <c r="AC796" s="1111"/>
      <c r="AD796" s="1223"/>
    </row>
    <row r="797" spans="1:30" ht="15.75" customHeight="1">
      <c r="A797" s="1106" t="s">
        <v>10</v>
      </c>
      <c r="B797" s="1120" t="s">
        <v>11</v>
      </c>
      <c r="C797" s="1120" t="s">
        <v>28</v>
      </c>
      <c r="D797" s="1106" t="s">
        <v>13</v>
      </c>
      <c r="E797" s="1106" t="s">
        <v>3756</v>
      </c>
      <c r="F797" s="1107" t="str">
        <f t="array" ref="F797">IFERROR(INDEX(UIID!$K$2:$K1725, MATCH(CONCATENATE(B797,D797,G797,J797), UIID!$B$2:$B1725&amp;UIID!$D$2:$D1725&amp;UIID!$G$2:$G1725&amp;UIID!$H$2:$H1725, 0),), "Not Found")</f>
        <v>0722-0018</v>
      </c>
      <c r="G797" s="313" t="s">
        <v>2210</v>
      </c>
      <c r="H797" s="1120"/>
      <c r="I797" s="313" t="s">
        <v>6303</v>
      </c>
      <c r="J797" s="313" t="s">
        <v>588</v>
      </c>
      <c r="K797" s="1106">
        <v>10.311030190164001</v>
      </c>
      <c r="L797" s="1106">
        <v>123.89675499623</v>
      </c>
      <c r="M797" s="1106" t="s">
        <v>5152</v>
      </c>
      <c r="N797" s="1106" t="s">
        <v>5153</v>
      </c>
      <c r="O797" s="1106" t="s">
        <v>15</v>
      </c>
      <c r="P797" s="1106" t="s">
        <v>16</v>
      </c>
      <c r="Q797" s="1106" t="s">
        <v>4262</v>
      </c>
      <c r="R797" s="1106" t="s">
        <v>2222</v>
      </c>
      <c r="S797" s="1120" t="s">
        <v>2766</v>
      </c>
      <c r="T797" s="1106" t="s">
        <v>4979</v>
      </c>
      <c r="U797" s="1120" t="s">
        <v>235</v>
      </c>
      <c r="V797" s="1120" t="s">
        <v>7340</v>
      </c>
      <c r="W797" s="1116">
        <v>45785</v>
      </c>
      <c r="X797" s="1117">
        <v>47612</v>
      </c>
      <c r="Y797" s="1120" t="s">
        <v>7341</v>
      </c>
      <c r="Z797" s="1162" t="s">
        <v>7342</v>
      </c>
      <c r="AA797" s="1162" t="s">
        <v>22</v>
      </c>
      <c r="AB797" s="524"/>
      <c r="AC797" s="1111"/>
      <c r="AD797" s="1223"/>
    </row>
    <row r="798" spans="1:30" ht="15.75" customHeight="1">
      <c r="A798" s="1106" t="s">
        <v>10</v>
      </c>
      <c r="B798" s="1120" t="s">
        <v>11</v>
      </c>
      <c r="C798" s="1120" t="s">
        <v>176</v>
      </c>
      <c r="D798" s="1106" t="s">
        <v>3759</v>
      </c>
      <c r="E798" s="1106" t="s">
        <v>3756</v>
      </c>
      <c r="F798" s="1107" t="str">
        <f t="array" ref="F798">IFERROR(INDEX(UIID!$K$2:$K1725, MATCH(CONCATENATE(B798,D798,G798,J798), UIID!$B$2:$B1725&amp;UIID!$D$2:$D1725&amp;UIID!$G$2:$G1725&amp;UIID!$H$2:$H1725, 0),), "Not Found")</f>
        <v>0722-0223</v>
      </c>
      <c r="G798" s="1120" t="s">
        <v>3565</v>
      </c>
      <c r="H798" s="1120"/>
      <c r="I798" s="1120" t="s">
        <v>7117</v>
      </c>
      <c r="J798" s="1120" t="s">
        <v>3929</v>
      </c>
      <c r="K798" s="1120">
        <v>10.2834603893091</v>
      </c>
      <c r="L798" s="1120">
        <v>123.974121867394</v>
      </c>
      <c r="M798" s="1120" t="s">
        <v>7118</v>
      </c>
      <c r="N798" s="1120" t="s">
        <v>7119</v>
      </c>
      <c r="O798" s="1106" t="s">
        <v>15</v>
      </c>
      <c r="P798" s="1106" t="s">
        <v>16</v>
      </c>
      <c r="Q798" s="1120" t="s">
        <v>35</v>
      </c>
      <c r="R798" s="1106" t="s">
        <v>117</v>
      </c>
      <c r="S798" s="1120" t="s">
        <v>120</v>
      </c>
      <c r="T798" s="1106" t="s">
        <v>4164</v>
      </c>
      <c r="U798" s="1120" t="s">
        <v>1348</v>
      </c>
      <c r="V798" s="1120" t="s">
        <v>7343</v>
      </c>
      <c r="W798" s="1116">
        <v>45786</v>
      </c>
      <c r="X798" s="1117">
        <v>47613</v>
      </c>
      <c r="Y798" s="1120" t="s">
        <v>7344</v>
      </c>
      <c r="Z798" s="1162" t="s">
        <v>7345</v>
      </c>
      <c r="AA798" s="1211">
        <v>46887</v>
      </c>
      <c r="AB798" s="524"/>
      <c r="AC798" s="1111"/>
      <c r="AD798" s="1223"/>
    </row>
    <row r="799" spans="1:30" ht="15.75" customHeight="1">
      <c r="A799" s="1106" t="s">
        <v>10</v>
      </c>
      <c r="B799" s="1120" t="s">
        <v>11</v>
      </c>
      <c r="C799" s="1120" t="s">
        <v>176</v>
      </c>
      <c r="D799" s="1106" t="s">
        <v>3759</v>
      </c>
      <c r="E799" s="1106" t="s">
        <v>3756</v>
      </c>
      <c r="F799" s="1107" t="str">
        <f t="array" ref="F799">IFERROR(INDEX(UIID!$K$2:$K1725, MATCH(CONCATENATE(B799,D799,G799,J799), UIID!$B$2:$B1725&amp;UIID!$D$2:$D1725&amp;UIID!$G$2:$G1725&amp;UIID!$H$2:$H1725, 0),), "Not Found")</f>
        <v>0722-0223</v>
      </c>
      <c r="G799" s="1120" t="s">
        <v>3565</v>
      </c>
      <c r="H799" s="1120"/>
      <c r="I799" s="1120" t="s">
        <v>7117</v>
      </c>
      <c r="J799" s="1120" t="s">
        <v>3929</v>
      </c>
      <c r="K799" s="1120">
        <v>10.2834603893091</v>
      </c>
      <c r="L799" s="1120">
        <v>123.974121867394</v>
      </c>
      <c r="M799" s="1120" t="s">
        <v>7118</v>
      </c>
      <c r="N799" s="1120" t="s">
        <v>7119</v>
      </c>
      <c r="O799" s="1106" t="s">
        <v>15</v>
      </c>
      <c r="P799" s="1106" t="s">
        <v>16</v>
      </c>
      <c r="Q799" s="1120" t="s">
        <v>35</v>
      </c>
      <c r="R799" s="1106" t="s">
        <v>32</v>
      </c>
      <c r="S799" s="1120" t="s">
        <v>2670</v>
      </c>
      <c r="T799" s="1106" t="s">
        <v>4164</v>
      </c>
      <c r="U799" s="1120" t="s">
        <v>165</v>
      </c>
      <c r="V799" s="1120" t="s">
        <v>7346</v>
      </c>
      <c r="W799" s="1116">
        <v>45786</v>
      </c>
      <c r="X799" s="1117">
        <v>47613</v>
      </c>
      <c r="Y799" s="1120" t="s">
        <v>7312</v>
      </c>
      <c r="Z799" s="1162" t="s">
        <v>7347</v>
      </c>
      <c r="AA799" s="1211">
        <v>46302</v>
      </c>
      <c r="AB799" s="524"/>
      <c r="AC799" s="1111"/>
      <c r="AD799" s="1223"/>
    </row>
    <row r="800" spans="1:30" ht="15.75" customHeight="1">
      <c r="A800" s="1106" t="s">
        <v>10</v>
      </c>
      <c r="B800" s="1120" t="s">
        <v>11</v>
      </c>
      <c r="C800" s="1120" t="s">
        <v>176</v>
      </c>
      <c r="D800" s="1106" t="s">
        <v>3759</v>
      </c>
      <c r="E800" s="1106" t="s">
        <v>3756</v>
      </c>
      <c r="F800" s="1107" t="str">
        <f t="array" ref="F800">IFERROR(INDEX(UIID!$K$2:$K1725, MATCH(CONCATENATE(B800,D800,G800,J800), UIID!$B$2:$B1725&amp;UIID!$D$2:$D1725&amp;UIID!$G$2:$G1725&amp;UIID!$H$2:$H1725, 0),), "Not Found")</f>
        <v>0722-0223</v>
      </c>
      <c r="G800" s="1120" t="s">
        <v>3565</v>
      </c>
      <c r="H800" s="1120"/>
      <c r="I800" s="1120" t="s">
        <v>7117</v>
      </c>
      <c r="J800" s="1120" t="s">
        <v>3929</v>
      </c>
      <c r="K800" s="1120">
        <v>10.2834603893091</v>
      </c>
      <c r="L800" s="1120">
        <v>123.974121867394</v>
      </c>
      <c r="M800" s="1120" t="s">
        <v>7118</v>
      </c>
      <c r="N800" s="1120" t="s">
        <v>7119</v>
      </c>
      <c r="O800" s="1106" t="s">
        <v>15</v>
      </c>
      <c r="P800" s="1106" t="s">
        <v>16</v>
      </c>
      <c r="Q800" s="1120" t="s">
        <v>35</v>
      </c>
      <c r="R800" s="1106" t="s">
        <v>32</v>
      </c>
      <c r="S800" s="1120" t="s">
        <v>486</v>
      </c>
      <c r="T800" s="1106" t="s">
        <v>4164</v>
      </c>
      <c r="U800" s="1120" t="s">
        <v>4910</v>
      </c>
      <c r="V800" s="1120" t="s">
        <v>7348</v>
      </c>
      <c r="W800" s="1116">
        <v>45786</v>
      </c>
      <c r="X800" s="1117">
        <v>47613</v>
      </c>
      <c r="Y800" s="1120" t="s">
        <v>7312</v>
      </c>
      <c r="Z800" s="1120" t="s">
        <v>7313</v>
      </c>
      <c r="AA800" s="1211">
        <v>46422</v>
      </c>
      <c r="AB800" s="524"/>
      <c r="AC800" s="1111"/>
      <c r="AD800" s="1223"/>
    </row>
    <row r="801" spans="1:30" ht="15.75" hidden="1" customHeight="1">
      <c r="A801" s="1106" t="s">
        <v>10</v>
      </c>
      <c r="B801" s="1120" t="s">
        <v>11</v>
      </c>
      <c r="C801" s="1120" t="s">
        <v>28</v>
      </c>
      <c r="D801" s="1106" t="s">
        <v>13</v>
      </c>
      <c r="E801" s="1106" t="s">
        <v>3756</v>
      </c>
      <c r="F801" s="1107" t="str">
        <f t="array" ref="F801">IFERROR(INDEX(UIID!$K$2:$K1725, MATCH(CONCATENATE(B801,D801,G801,J801), UIID!$B$2:$B1725&amp;UIID!$D$2:$D1725&amp;UIID!$G$2:$G1725&amp;UIID!$H$2:$H1725, 0),), "Not Found")</f>
        <v>0722-0062</v>
      </c>
      <c r="G801" s="1120" t="s">
        <v>3786</v>
      </c>
      <c r="H801" s="1120"/>
      <c r="I801" s="1120" t="s">
        <v>7349</v>
      </c>
      <c r="J801" s="1106" t="s">
        <v>1301</v>
      </c>
      <c r="K801" s="1120">
        <v>10.2987120775599</v>
      </c>
      <c r="L801" s="1120">
        <v>123.901299725065</v>
      </c>
      <c r="M801" s="1120" t="s">
        <v>7350</v>
      </c>
      <c r="N801" s="1120" t="s">
        <v>7351</v>
      </c>
      <c r="O801" s="1106" t="s">
        <v>15</v>
      </c>
      <c r="P801" s="1106" t="s">
        <v>525</v>
      </c>
      <c r="Q801" s="1120" t="s">
        <v>35</v>
      </c>
      <c r="R801" s="1106" t="s">
        <v>32</v>
      </c>
      <c r="S801" s="1120" t="s">
        <v>33</v>
      </c>
      <c r="T801" s="1106" t="s">
        <v>4164</v>
      </c>
      <c r="U801" s="1120" t="s">
        <v>1770</v>
      </c>
      <c r="V801" s="1120" t="s">
        <v>7352</v>
      </c>
      <c r="W801" s="1116">
        <v>45786</v>
      </c>
      <c r="X801" s="1117">
        <v>47613</v>
      </c>
      <c r="Y801" s="1120" t="s">
        <v>4821</v>
      </c>
      <c r="Z801" s="1162" t="s">
        <v>7353</v>
      </c>
      <c r="AA801" s="1211">
        <v>47232</v>
      </c>
      <c r="AB801" s="524"/>
      <c r="AC801" s="1111"/>
      <c r="AD801" s="1223"/>
    </row>
    <row r="802" spans="1:30" ht="15.75" hidden="1" customHeight="1">
      <c r="A802" s="1106" t="s">
        <v>10</v>
      </c>
      <c r="B802" s="1120" t="s">
        <v>11</v>
      </c>
      <c r="C802" s="1120" t="s">
        <v>28</v>
      </c>
      <c r="D802" s="1106" t="s">
        <v>13</v>
      </c>
      <c r="E802" s="1106" t="s">
        <v>3756</v>
      </c>
      <c r="F802" s="1107" t="str">
        <f t="array" ref="F802">IFERROR(INDEX(UIID!$K$2:$K1725, MATCH(CONCATENATE(B802,D802,G802,J802), UIID!$B$2:$B1725&amp;UIID!$D$2:$D1725&amp;UIID!$G$2:$G1725&amp;UIID!$H$2:$H1725, 0),), "Not Found")</f>
        <v>0722-0062</v>
      </c>
      <c r="G802" s="1120" t="s">
        <v>3786</v>
      </c>
      <c r="H802" s="1120"/>
      <c r="I802" s="1120" t="s">
        <v>7349</v>
      </c>
      <c r="J802" s="1106" t="s">
        <v>1301</v>
      </c>
      <c r="K802" s="1120">
        <v>10.2987120775599</v>
      </c>
      <c r="L802" s="1120">
        <v>123.901299725065</v>
      </c>
      <c r="M802" s="1120" t="s">
        <v>7350</v>
      </c>
      <c r="N802" s="1120" t="s">
        <v>7351</v>
      </c>
      <c r="O802" s="1106" t="s">
        <v>15</v>
      </c>
      <c r="P802" s="1106" t="s">
        <v>525</v>
      </c>
      <c r="Q802" s="1120" t="s">
        <v>35</v>
      </c>
      <c r="R802" s="1106" t="s">
        <v>32</v>
      </c>
      <c r="S802" s="1120" t="s">
        <v>228</v>
      </c>
      <c r="T802" s="1106" t="s">
        <v>4157</v>
      </c>
      <c r="U802" s="1120" t="s">
        <v>4859</v>
      </c>
      <c r="V802" s="1120" t="s">
        <v>7354</v>
      </c>
      <c r="W802" s="1116">
        <v>45786</v>
      </c>
      <c r="X802" s="1117">
        <v>47613</v>
      </c>
      <c r="Y802" s="1138" t="s">
        <v>4821</v>
      </c>
      <c r="Z802" s="1157" t="s">
        <v>7355</v>
      </c>
      <c r="AA802" s="1245">
        <v>47024</v>
      </c>
      <c r="AB802" s="524"/>
      <c r="AC802" s="1111"/>
      <c r="AD802" s="1223"/>
    </row>
    <row r="803" spans="1:30" ht="15.75" hidden="1" customHeight="1">
      <c r="A803" s="1106" t="s">
        <v>10</v>
      </c>
      <c r="B803" s="1120" t="s">
        <v>11</v>
      </c>
      <c r="C803" s="1120" t="s">
        <v>28</v>
      </c>
      <c r="D803" s="1106" t="s">
        <v>13</v>
      </c>
      <c r="E803" s="1106" t="s">
        <v>3756</v>
      </c>
      <c r="F803" s="1107" t="str">
        <f t="array" ref="F803">IFERROR(INDEX(UIID!$K$2:$K1725, MATCH(CONCATENATE(B803,D803,G803,J803), UIID!$B$2:$B1725&amp;UIID!$D$2:$D1725&amp;UIID!$G$2:$G1725&amp;UIID!$H$2:$H1725, 0),), "Not Found")</f>
        <v>0722-0062</v>
      </c>
      <c r="G803" s="1120" t="s">
        <v>3786</v>
      </c>
      <c r="H803" s="1120"/>
      <c r="I803" s="1120" t="s">
        <v>7349</v>
      </c>
      <c r="J803" s="1106" t="s">
        <v>1301</v>
      </c>
      <c r="K803" s="1120">
        <v>10.2987120775599</v>
      </c>
      <c r="L803" s="1120">
        <v>123.901299725065</v>
      </c>
      <c r="M803" s="1120" t="s">
        <v>7350</v>
      </c>
      <c r="N803" s="1120" t="s">
        <v>7351</v>
      </c>
      <c r="O803" s="1106" t="s">
        <v>15</v>
      </c>
      <c r="P803" s="1106" t="s">
        <v>525</v>
      </c>
      <c r="Q803" s="1120" t="s">
        <v>35</v>
      </c>
      <c r="R803" s="1106" t="s">
        <v>32</v>
      </c>
      <c r="S803" s="1120" t="s">
        <v>1008</v>
      </c>
      <c r="T803" s="1106" t="s">
        <v>4164</v>
      </c>
      <c r="U803" s="1120" t="s">
        <v>7356</v>
      </c>
      <c r="V803" s="1120" t="s">
        <v>7357</v>
      </c>
      <c r="W803" s="1116">
        <v>45786</v>
      </c>
      <c r="X803" s="1117">
        <v>47613</v>
      </c>
      <c r="Y803" s="1138" t="s">
        <v>7358</v>
      </c>
      <c r="Z803" s="1157" t="s">
        <v>7359</v>
      </c>
      <c r="AA803" s="1245">
        <v>46820</v>
      </c>
      <c r="AB803" s="524"/>
      <c r="AC803" s="1111"/>
      <c r="AD803" s="1223"/>
    </row>
    <row r="804" spans="1:30" ht="15.75" hidden="1" customHeight="1">
      <c r="A804" s="1106" t="s">
        <v>10</v>
      </c>
      <c r="B804" s="1120" t="s">
        <v>11</v>
      </c>
      <c r="C804" s="1120" t="s">
        <v>28</v>
      </c>
      <c r="D804" s="1106" t="s">
        <v>13</v>
      </c>
      <c r="E804" s="1106" t="s">
        <v>3756</v>
      </c>
      <c r="F804" s="1107" t="str">
        <f t="array" ref="F804">IFERROR(INDEX(UIID!$K$2:$K1725, MATCH(CONCATENATE(B804,D804,G804,J804), UIID!$B$2:$B1725&amp;UIID!$D$2:$D1725&amp;UIID!$G$2:$G1725&amp;UIID!$H$2:$H1725, 0),), "Not Found")</f>
        <v>0722-0032</v>
      </c>
      <c r="G804" s="1120" t="s">
        <v>3555</v>
      </c>
      <c r="H804" s="1120"/>
      <c r="I804" s="1120" t="s">
        <v>7360</v>
      </c>
      <c r="J804" s="176" t="s">
        <v>3771</v>
      </c>
      <c r="K804" s="1120">
        <v>10.328877022237499</v>
      </c>
      <c r="L804" s="1120">
        <v>123.906781233098</v>
      </c>
      <c r="M804" s="1120" t="s">
        <v>7361</v>
      </c>
      <c r="N804" s="1247" t="s">
        <v>7362</v>
      </c>
      <c r="O804" s="1106" t="s">
        <v>113</v>
      </c>
      <c r="P804" s="1106" t="s">
        <v>2229</v>
      </c>
      <c r="Q804" s="1120" t="s">
        <v>35</v>
      </c>
      <c r="R804" s="1106" t="s">
        <v>2230</v>
      </c>
      <c r="S804" s="1120" t="s">
        <v>161</v>
      </c>
      <c r="T804" s="1106" t="s">
        <v>4157</v>
      </c>
      <c r="U804" s="1120" t="s">
        <v>162</v>
      </c>
      <c r="V804" s="1120" t="s">
        <v>7363</v>
      </c>
      <c r="W804" s="1116">
        <v>45791</v>
      </c>
      <c r="X804" s="1117">
        <v>47618</v>
      </c>
      <c r="Y804" s="1138" t="s">
        <v>5417</v>
      </c>
      <c r="Z804" s="1157" t="s">
        <v>7364</v>
      </c>
      <c r="AA804" s="1245">
        <v>46708</v>
      </c>
      <c r="AB804" s="524"/>
      <c r="AC804" s="1111"/>
      <c r="AD804" s="1223"/>
    </row>
    <row r="805" spans="1:30" ht="15.75" customHeight="1">
      <c r="A805" s="1106" t="s">
        <v>10</v>
      </c>
      <c r="B805" s="1120" t="s">
        <v>11</v>
      </c>
      <c r="C805" s="1120" t="s">
        <v>176</v>
      </c>
      <c r="D805" s="1106" t="s">
        <v>3759</v>
      </c>
      <c r="E805" s="1106" t="s">
        <v>3756</v>
      </c>
      <c r="F805" s="1107" t="str">
        <f t="array" ref="F805">IFERROR(INDEX(UIID!$K$2:$K1725, MATCH(CONCATENATE(B805,D805,G805,J805), UIID!$B$2:$B1725&amp;UIID!$D$2:$D1725&amp;UIID!$G$2:$G1725&amp;UIID!$H$2:$H1725, 0),), "Not Found")</f>
        <v>0722-0206</v>
      </c>
      <c r="G805" s="1120" t="s">
        <v>3525</v>
      </c>
      <c r="H805" s="1120"/>
      <c r="I805" s="1120" t="s">
        <v>7365</v>
      </c>
      <c r="J805" s="1120" t="s">
        <v>3910</v>
      </c>
      <c r="K805" s="176">
        <v>10.307997521827801</v>
      </c>
      <c r="L805" s="176">
        <v>124.01318730776001</v>
      </c>
      <c r="M805" s="1120" t="s">
        <v>7366</v>
      </c>
      <c r="N805" s="1247" t="s">
        <v>7367</v>
      </c>
      <c r="O805" s="1106" t="s">
        <v>15</v>
      </c>
      <c r="P805" s="1106" t="s">
        <v>16</v>
      </c>
      <c r="Q805" s="1106" t="s">
        <v>4262</v>
      </c>
      <c r="R805" s="1106" t="s">
        <v>3006</v>
      </c>
      <c r="S805" s="1120" t="s">
        <v>2731</v>
      </c>
      <c r="T805" s="1106"/>
      <c r="U805" s="1120" t="s">
        <v>59</v>
      </c>
      <c r="V805" s="1120" t="s">
        <v>7368</v>
      </c>
      <c r="W805" s="1116">
        <v>45793</v>
      </c>
      <c r="X805" s="1117">
        <v>47620</v>
      </c>
      <c r="Y805" s="1138" t="s">
        <v>7369</v>
      </c>
      <c r="Z805" s="1157" t="s">
        <v>7370</v>
      </c>
      <c r="AA805" s="1245">
        <v>46651</v>
      </c>
      <c r="AB805" s="524"/>
      <c r="AC805" s="1111"/>
      <c r="AD805" s="1223"/>
    </row>
    <row r="806" spans="1:30" ht="15.75" customHeight="1">
      <c r="A806" s="1106" t="s">
        <v>10</v>
      </c>
      <c r="B806" s="1120" t="s">
        <v>11</v>
      </c>
      <c r="C806" s="1120" t="s">
        <v>176</v>
      </c>
      <c r="D806" s="1106" t="s">
        <v>3759</v>
      </c>
      <c r="E806" s="1106" t="s">
        <v>3756</v>
      </c>
      <c r="F806" s="1107" t="str">
        <f t="array" ref="F806">IFERROR(INDEX(UIID!$K$2:$K1725, MATCH(CONCATENATE(B806,D806,G806,J806), UIID!$B$2:$B1725&amp;UIID!$D$2:$D1725&amp;UIID!$G$2:$G1725&amp;UIID!$H$2:$H1725, 0),), "Not Found")</f>
        <v>0722-0239</v>
      </c>
      <c r="G806" s="1120" t="s">
        <v>3608</v>
      </c>
      <c r="H806" s="1120"/>
      <c r="I806" s="1120" t="s">
        <v>7371</v>
      </c>
      <c r="J806" s="1120" t="s">
        <v>3960</v>
      </c>
      <c r="K806" s="1120">
        <v>10.2900826716482</v>
      </c>
      <c r="L806" s="1120">
        <v>123.99911489623</v>
      </c>
      <c r="M806" s="1120" t="s">
        <v>7372</v>
      </c>
      <c r="N806" s="1247" t="s">
        <v>7373</v>
      </c>
      <c r="O806" s="1106" t="s">
        <v>15</v>
      </c>
      <c r="P806" s="1106" t="s">
        <v>16</v>
      </c>
      <c r="Q806" s="1106" t="s">
        <v>4262</v>
      </c>
      <c r="R806" s="1106" t="s">
        <v>3006</v>
      </c>
      <c r="S806" s="1120" t="s">
        <v>2753</v>
      </c>
      <c r="T806" s="1106"/>
      <c r="U806" s="1120" t="s">
        <v>1048</v>
      </c>
      <c r="V806" s="1120" t="s">
        <v>7374</v>
      </c>
      <c r="W806" s="1116">
        <v>45793</v>
      </c>
      <c r="X806" s="1117">
        <v>47620</v>
      </c>
      <c r="Y806" s="1120" t="s">
        <v>7375</v>
      </c>
      <c r="Z806" s="1162" t="s">
        <v>7376</v>
      </c>
      <c r="AA806" s="1211">
        <v>46546</v>
      </c>
      <c r="AB806" s="524"/>
      <c r="AC806" s="1111"/>
      <c r="AD806" s="1223"/>
    </row>
    <row r="807" spans="1:30" ht="15.75" customHeight="1">
      <c r="A807" s="1106" t="s">
        <v>10</v>
      </c>
      <c r="B807" s="1120" t="s">
        <v>11</v>
      </c>
      <c r="C807" s="1120" t="s">
        <v>176</v>
      </c>
      <c r="D807" s="1106" t="s">
        <v>3759</v>
      </c>
      <c r="E807" s="1106" t="s">
        <v>3756</v>
      </c>
      <c r="F807" s="1107" t="str">
        <f t="array" ref="F807">IFERROR(INDEX(UIID!$K$2:$K1725, MATCH(CONCATENATE(B807,D807,G807,J807), UIID!$B$2:$B1725&amp;UIID!$D$2:$D1725&amp;UIID!$G$2:$G1725&amp;UIID!$H$2:$H1725, 0),), "Not Found")</f>
        <v>0722-0223</v>
      </c>
      <c r="G807" s="1120" t="s">
        <v>3565</v>
      </c>
      <c r="H807" s="1120"/>
      <c r="I807" s="1120" t="s">
        <v>7117</v>
      </c>
      <c r="J807" s="1120" t="s">
        <v>3929</v>
      </c>
      <c r="K807" s="1120">
        <v>10.2834603893091</v>
      </c>
      <c r="L807" s="1120">
        <v>123.974121867394</v>
      </c>
      <c r="M807" s="1120" t="s">
        <v>7118</v>
      </c>
      <c r="N807" s="1120" t="s">
        <v>7119</v>
      </c>
      <c r="O807" s="1106" t="s">
        <v>15</v>
      </c>
      <c r="P807" s="1106" t="s">
        <v>16</v>
      </c>
      <c r="Q807" s="1140" t="s">
        <v>10389</v>
      </c>
      <c r="R807" s="1106" t="s">
        <v>2230</v>
      </c>
      <c r="S807" s="1120" t="s">
        <v>3044</v>
      </c>
      <c r="T807" s="1106"/>
      <c r="U807" s="1120" t="s">
        <v>7121</v>
      </c>
      <c r="V807" s="1120" t="s">
        <v>7377</v>
      </c>
      <c r="W807" s="1116">
        <v>45796</v>
      </c>
      <c r="X807" s="1117">
        <v>47493</v>
      </c>
      <c r="Y807" s="1255" t="s">
        <v>6023</v>
      </c>
      <c r="Z807" s="1252" t="s">
        <v>7123</v>
      </c>
      <c r="AA807" s="1253">
        <v>47211</v>
      </c>
      <c r="AB807" s="524"/>
      <c r="AC807" s="1111"/>
      <c r="AD807" s="1223"/>
    </row>
    <row r="808" spans="1:30" ht="15.75" customHeight="1">
      <c r="A808" s="1106" t="s">
        <v>10</v>
      </c>
      <c r="B808" s="1120" t="s">
        <v>11</v>
      </c>
      <c r="C808" s="1120" t="s">
        <v>176</v>
      </c>
      <c r="D808" s="1106" t="s">
        <v>3759</v>
      </c>
      <c r="E808" s="1106" t="s">
        <v>3756</v>
      </c>
      <c r="F808" s="1107" t="str">
        <f t="array" ref="F808">IFERROR(INDEX(UIID!$K$2:$K1725, MATCH(CONCATENATE(B808,D808,G808,J808), UIID!$B$2:$B1725&amp;UIID!$D$2:$D1725&amp;UIID!$G$2:$G1725&amp;UIID!$H$2:$H1725, 0),), "Not Found")</f>
        <v>0722-0223</v>
      </c>
      <c r="G808" s="1120" t="s">
        <v>3565</v>
      </c>
      <c r="H808" s="1120"/>
      <c r="I808" s="1120" t="s">
        <v>7117</v>
      </c>
      <c r="J808" s="1120" t="s">
        <v>3929</v>
      </c>
      <c r="K808" s="1120">
        <v>10.2834603893091</v>
      </c>
      <c r="L808" s="1120">
        <v>123.974121867394</v>
      </c>
      <c r="M808" s="1120" t="s">
        <v>7118</v>
      </c>
      <c r="N808" s="1120" t="s">
        <v>7119</v>
      </c>
      <c r="O808" s="1106" t="s">
        <v>15</v>
      </c>
      <c r="P808" s="1106" t="s">
        <v>16</v>
      </c>
      <c r="Q808" s="1140" t="s">
        <v>10389</v>
      </c>
      <c r="R808" s="1106" t="s">
        <v>117</v>
      </c>
      <c r="S808" s="1120" t="s">
        <v>315</v>
      </c>
      <c r="T808" s="1106"/>
      <c r="U808" s="1120" t="s">
        <v>235</v>
      </c>
      <c r="V808" s="1120" t="s">
        <v>7378</v>
      </c>
      <c r="W808" s="1116">
        <v>45796</v>
      </c>
      <c r="X808" s="1117">
        <v>47493</v>
      </c>
      <c r="Y808" s="1255" t="s">
        <v>6023</v>
      </c>
      <c r="Z808" s="1252" t="s">
        <v>6024</v>
      </c>
      <c r="AA808" s="1253">
        <v>46369</v>
      </c>
      <c r="AB808" s="524"/>
      <c r="AC808" s="1111"/>
      <c r="AD808" s="1223"/>
    </row>
    <row r="809" spans="1:30" ht="15.75" hidden="1" customHeight="1">
      <c r="A809" s="1106" t="s">
        <v>10</v>
      </c>
      <c r="B809" s="1120" t="s">
        <v>11</v>
      </c>
      <c r="C809" s="1120" t="s">
        <v>50</v>
      </c>
      <c r="D809" s="1106" t="s">
        <v>1119</v>
      </c>
      <c r="E809" s="1106" t="s">
        <v>509</v>
      </c>
      <c r="F809" s="1107" t="str">
        <f t="array" ref="F809">IFERROR(INDEX(UIID!$K$2:$K1725, MATCH(CONCATENATE(B809,D809,G809,J809), UIID!$B$2:$B1725&amp;UIID!$D$2:$D1725&amp;UIID!$G$2:$G1725&amp;UIID!$H$2:$H1725, 0),), "Not Found")</f>
        <v>0722-0167</v>
      </c>
      <c r="G809" s="1106" t="s">
        <v>1120</v>
      </c>
      <c r="H809" s="1106"/>
      <c r="I809" s="1106" t="s">
        <v>5506</v>
      </c>
      <c r="J809" s="1106" t="s">
        <v>1121</v>
      </c>
      <c r="K809" s="1106">
        <v>9.7810974132285793</v>
      </c>
      <c r="L809" s="1106">
        <v>123.35419264753401</v>
      </c>
      <c r="M809" s="1119" t="s">
        <v>1122</v>
      </c>
      <c r="N809" s="1106" t="s">
        <v>7379</v>
      </c>
      <c r="O809" s="1106" t="s">
        <v>15</v>
      </c>
      <c r="P809" s="1106" t="s">
        <v>1449</v>
      </c>
      <c r="Q809" s="1120" t="s">
        <v>35</v>
      </c>
      <c r="R809" s="1106" t="s">
        <v>32</v>
      </c>
      <c r="S809" s="1120" t="s">
        <v>33</v>
      </c>
      <c r="T809" s="1106"/>
      <c r="U809" s="1120" t="s">
        <v>1770</v>
      </c>
      <c r="V809" s="1120" t="s">
        <v>7380</v>
      </c>
      <c r="W809" s="1116">
        <v>45805</v>
      </c>
      <c r="X809" s="1117">
        <v>47632</v>
      </c>
      <c r="Y809" s="1120" t="s">
        <v>7381</v>
      </c>
      <c r="Z809" s="1162" t="s">
        <v>7382</v>
      </c>
      <c r="AA809" s="1211">
        <v>47031</v>
      </c>
      <c r="AB809" s="524"/>
      <c r="AC809" s="1111"/>
      <c r="AD809" s="1223"/>
    </row>
    <row r="810" spans="1:30" ht="15.75" customHeight="1">
      <c r="A810" s="1106" t="s">
        <v>10</v>
      </c>
      <c r="B810" s="1132" t="s">
        <v>11</v>
      </c>
      <c r="C810" s="1132" t="s">
        <v>50</v>
      </c>
      <c r="D810" s="1133" t="s">
        <v>2158</v>
      </c>
      <c r="E810" s="1133" t="s">
        <v>28</v>
      </c>
      <c r="F810" s="1153" t="str">
        <f t="array" ref="F810">IFERROR(INDEX(UIID!$K$2:$K1725, MATCH(CONCATENATE(B810,D810,G810,J810), UIID!$B$2:$B1725&amp;UIID!$D$2:$D1725&amp;UIID!$G$2:$G1725&amp;UIID!$H$2:$H1725, 0),), "Not Found")</f>
        <v>0722-0240</v>
      </c>
      <c r="G810" s="1132" t="s">
        <v>3611</v>
      </c>
      <c r="H810" s="1132"/>
      <c r="I810" s="1132" t="s">
        <v>7383</v>
      </c>
      <c r="J810" s="1132" t="s">
        <v>3961</v>
      </c>
      <c r="K810" s="1132">
        <v>9.88047317525265</v>
      </c>
      <c r="L810" s="1132">
        <v>123.606894709662</v>
      </c>
      <c r="M810" s="1132" t="s">
        <v>6758</v>
      </c>
      <c r="N810" s="1132" t="s">
        <v>6759</v>
      </c>
      <c r="O810" s="1133" t="s">
        <v>15</v>
      </c>
      <c r="P810" s="1133" t="s">
        <v>16</v>
      </c>
      <c r="Q810" s="1132" t="s">
        <v>35</v>
      </c>
      <c r="R810" s="1133" t="s">
        <v>117</v>
      </c>
      <c r="S810" s="1132" t="s">
        <v>200</v>
      </c>
      <c r="T810" s="1133"/>
      <c r="U810" s="1132" t="s">
        <v>235</v>
      </c>
      <c r="V810" s="1132" t="s">
        <v>7384</v>
      </c>
      <c r="W810" s="1134">
        <v>45807</v>
      </c>
      <c r="X810" s="1135">
        <v>47634</v>
      </c>
      <c r="Y810" s="1132" t="s">
        <v>7385</v>
      </c>
      <c r="Z810" s="1161" t="s">
        <v>7386</v>
      </c>
      <c r="AA810" s="1249">
        <v>46060</v>
      </c>
      <c r="AB810" s="1241"/>
      <c r="AC810" s="1148"/>
      <c r="AD810" s="1241"/>
    </row>
    <row r="811" spans="1:30" ht="15.75" customHeight="1">
      <c r="A811" s="1106" t="s">
        <v>10</v>
      </c>
      <c r="B811" s="1120" t="s">
        <v>11</v>
      </c>
      <c r="C811" s="1120" t="s">
        <v>146</v>
      </c>
      <c r="D811" s="1106" t="s">
        <v>668</v>
      </c>
      <c r="E811" s="313" t="s">
        <v>30</v>
      </c>
      <c r="F811" s="1107" t="str">
        <f t="array" ref="F811">IFERROR(INDEX(UIID!$K$2:$K1725, MATCH(CONCATENATE(B811,D811,G811,J811), UIID!$B$2:$B1725&amp;UIID!$D$2:$D1725&amp;UIID!$G$2:$G1725&amp;UIID!$H$2:$H1725, 0),), "Not Found")</f>
        <v>0722-0084</v>
      </c>
      <c r="G811" s="1120" t="s">
        <v>2085</v>
      </c>
      <c r="H811" s="1120"/>
      <c r="I811" s="1120" t="s">
        <v>7387</v>
      </c>
      <c r="J811" s="1120" t="s">
        <v>7388</v>
      </c>
      <c r="K811" s="313">
        <v>10.527661695614301</v>
      </c>
      <c r="L811" s="313">
        <v>123.997026051999</v>
      </c>
      <c r="M811" s="1120" t="s">
        <v>7389</v>
      </c>
      <c r="N811" s="1247" t="s">
        <v>7390</v>
      </c>
      <c r="O811" s="1106" t="s">
        <v>15</v>
      </c>
      <c r="P811" s="1106" t="s">
        <v>16</v>
      </c>
      <c r="Q811" s="1120" t="s">
        <v>35</v>
      </c>
      <c r="R811" s="1106" t="s">
        <v>32</v>
      </c>
      <c r="S811" s="1120" t="s">
        <v>39</v>
      </c>
      <c r="T811" s="1106"/>
      <c r="U811" s="1120" t="s">
        <v>253</v>
      </c>
      <c r="V811" s="1120" t="s">
        <v>7391</v>
      </c>
      <c r="W811" s="1116">
        <v>45812</v>
      </c>
      <c r="X811" s="1117">
        <v>47639</v>
      </c>
      <c r="Y811" s="1120" t="s">
        <v>6458</v>
      </c>
      <c r="Z811" s="1162" t="s">
        <v>6459</v>
      </c>
      <c r="AA811" s="1211">
        <v>46237</v>
      </c>
      <c r="AB811" s="524"/>
      <c r="AC811" s="1111"/>
      <c r="AD811" s="1223"/>
    </row>
    <row r="812" spans="1:30" ht="15.75" customHeight="1">
      <c r="A812" s="1106" t="s">
        <v>10</v>
      </c>
      <c r="B812" s="1120" t="s">
        <v>11</v>
      </c>
      <c r="C812" s="1120" t="s">
        <v>509</v>
      </c>
      <c r="D812" s="1106" t="s">
        <v>551</v>
      </c>
      <c r="E812" s="313" t="s">
        <v>30</v>
      </c>
      <c r="F812" s="1107" t="str">
        <f t="array" ref="F812">IFERROR(INDEX(UIID!$K$2:$K1725, MATCH(CONCATENATE(B812,D812,G812,J812), UIID!$B$2:$B1725&amp;UIID!$D$2:$D1725&amp;UIID!$G$2:$G1725&amp;UIID!$H$2:$H1725, 0),), "Not Found")</f>
        <v>0722-0073</v>
      </c>
      <c r="G812" s="1184" t="s">
        <v>1662</v>
      </c>
      <c r="H812" s="1106"/>
      <c r="I812" s="1106" t="s">
        <v>5599</v>
      </c>
      <c r="J812" s="1184" t="s">
        <v>3792</v>
      </c>
      <c r="K812" s="1120">
        <v>11.0265627968794</v>
      </c>
      <c r="L812" s="1120">
        <v>124.004574840412</v>
      </c>
      <c r="M812" s="1106" t="s">
        <v>1664</v>
      </c>
      <c r="N812" s="1106" t="s">
        <v>5600</v>
      </c>
      <c r="O812" s="1106" t="s">
        <v>15</v>
      </c>
      <c r="P812" s="1106" t="s">
        <v>16</v>
      </c>
      <c r="Q812" s="1140" t="s">
        <v>10389</v>
      </c>
      <c r="R812" s="1106" t="s">
        <v>32</v>
      </c>
      <c r="S812" s="1120" t="s">
        <v>43</v>
      </c>
      <c r="T812" s="1106"/>
      <c r="U812" s="1120" t="s">
        <v>253</v>
      </c>
      <c r="V812" s="1120" t="s">
        <v>7392</v>
      </c>
      <c r="W812" s="1116">
        <v>45817</v>
      </c>
      <c r="X812" s="1117">
        <v>47527</v>
      </c>
      <c r="Y812" s="1251" t="s">
        <v>7144</v>
      </c>
      <c r="Z812" s="1252" t="s">
        <v>7145</v>
      </c>
      <c r="AA812" s="1253">
        <v>46171</v>
      </c>
      <c r="AB812" s="524"/>
      <c r="AC812" s="1111"/>
      <c r="AD812" s="1223"/>
    </row>
    <row r="813" spans="1:30" ht="15.75" customHeight="1">
      <c r="A813" s="1106" t="s">
        <v>10</v>
      </c>
      <c r="B813" s="1120" t="s">
        <v>11</v>
      </c>
      <c r="C813" s="1120" t="s">
        <v>50</v>
      </c>
      <c r="D813" s="1106" t="s">
        <v>2158</v>
      </c>
      <c r="E813" s="1106" t="s">
        <v>28</v>
      </c>
      <c r="F813" s="1107" t="str">
        <f t="array" ref="F813">IFERROR(INDEX(UIID!$K$2:$K1725, MATCH(CONCATENATE(B813,D813,G813,J813), UIID!$B$2:$B1725&amp;UIID!$D$2:$D1725&amp;UIID!$G$2:$G1725&amp;UIID!$H$2:$H1725, 0),), "Not Found")</f>
        <v>0722-0240</v>
      </c>
      <c r="G813" s="1120" t="s">
        <v>3611</v>
      </c>
      <c r="H813" s="1120"/>
      <c r="I813" s="1120" t="s">
        <v>7383</v>
      </c>
      <c r="J813" s="1120" t="s">
        <v>3961</v>
      </c>
      <c r="K813" s="176">
        <v>9.88047317525265</v>
      </c>
      <c r="L813" s="176">
        <v>123.606894709662</v>
      </c>
      <c r="M813" s="176" t="s">
        <v>6758</v>
      </c>
      <c r="N813" s="176" t="s">
        <v>6759</v>
      </c>
      <c r="O813" s="1106" t="s">
        <v>15</v>
      </c>
      <c r="P813" s="1106" t="s">
        <v>16</v>
      </c>
      <c r="Q813" s="1120" t="s">
        <v>35</v>
      </c>
      <c r="R813" s="1106" t="s">
        <v>32</v>
      </c>
      <c r="S813" s="1120" t="s">
        <v>39</v>
      </c>
      <c r="T813" s="1106"/>
      <c r="U813" s="1120" t="s">
        <v>253</v>
      </c>
      <c r="V813" s="1120" t="s">
        <v>7393</v>
      </c>
      <c r="W813" s="1116">
        <v>45817</v>
      </c>
      <c r="X813" s="1117">
        <v>47644</v>
      </c>
      <c r="Y813" s="1138" t="s">
        <v>6060</v>
      </c>
      <c r="Z813" s="1157" t="s">
        <v>6061</v>
      </c>
      <c r="AA813" s="1245">
        <v>46308</v>
      </c>
      <c r="AB813" s="524"/>
      <c r="AC813" s="1111"/>
      <c r="AD813" s="1223"/>
    </row>
    <row r="814" spans="1:30" ht="15.75" customHeight="1">
      <c r="A814" s="1106" t="s">
        <v>10</v>
      </c>
      <c r="B814" s="1120" t="s">
        <v>11</v>
      </c>
      <c r="C814" s="1120" t="s">
        <v>50</v>
      </c>
      <c r="D814" s="1106" t="s">
        <v>13</v>
      </c>
      <c r="E814" s="1106" t="s">
        <v>3756</v>
      </c>
      <c r="F814" s="1107" t="str">
        <f t="array" ref="F814">IFERROR(INDEX(UIID!$K$2:$K1725, MATCH(CONCATENATE(B814,D814,G814,J814), UIID!$B$2:$B1725&amp;UIID!$D$2:$D1725&amp;UIID!$G$2:$G1725&amp;UIID!$H$2:$H1725, 0),), "Not Found")</f>
        <v>0722-0063</v>
      </c>
      <c r="G814" s="1120" t="s">
        <v>3540</v>
      </c>
      <c r="H814" s="1120"/>
      <c r="I814" s="1120" t="s">
        <v>7394</v>
      </c>
      <c r="J814" s="1106" t="s">
        <v>312</v>
      </c>
      <c r="K814" s="1120">
        <v>10.2558455043098</v>
      </c>
      <c r="L814" s="1120">
        <v>123.66321444088599</v>
      </c>
      <c r="M814" s="1120" t="s">
        <v>7395</v>
      </c>
      <c r="N814" s="1256" t="s">
        <v>7396</v>
      </c>
      <c r="O814" s="1106" t="s">
        <v>15</v>
      </c>
      <c r="P814" s="1106" t="s">
        <v>16</v>
      </c>
      <c r="Q814" s="1120" t="s">
        <v>35</v>
      </c>
      <c r="R814" s="1106" t="s">
        <v>2230</v>
      </c>
      <c r="S814" s="1120" t="s">
        <v>2620</v>
      </c>
      <c r="T814" s="1106"/>
      <c r="U814" s="1120" t="s">
        <v>7121</v>
      </c>
      <c r="V814" s="1120" t="s">
        <v>7397</v>
      </c>
      <c r="W814" s="1116">
        <v>45824</v>
      </c>
      <c r="X814" s="1117">
        <v>47651</v>
      </c>
      <c r="Y814" s="1120" t="s">
        <v>7398</v>
      </c>
      <c r="Z814" s="1162" t="s">
        <v>7399</v>
      </c>
      <c r="AA814" s="1211">
        <v>47417</v>
      </c>
      <c r="AB814" s="524"/>
      <c r="AC814" s="1111"/>
      <c r="AD814" s="1223"/>
    </row>
    <row r="815" spans="1:30" ht="15.75" hidden="1" customHeight="1">
      <c r="A815" s="1106" t="s">
        <v>10</v>
      </c>
      <c r="B815" s="1120" t="s">
        <v>11</v>
      </c>
      <c r="C815" s="1120" t="s">
        <v>28</v>
      </c>
      <c r="D815" s="1106" t="s">
        <v>13</v>
      </c>
      <c r="E815" s="1106" t="s">
        <v>3756</v>
      </c>
      <c r="F815" s="1107" t="str">
        <f t="array" ref="F815">IFERROR(INDEX(UIID!$K$2:$K1725, MATCH(CONCATENATE(B815,D815,G815,J815), UIID!$B$2:$B1725&amp;UIID!$D$2:$D1725&amp;UIID!$G$2:$G1725&amp;UIID!$H$2:$H1725, 0),), "Not Found")</f>
        <v>0722-0032</v>
      </c>
      <c r="G815" s="1120" t="s">
        <v>3555</v>
      </c>
      <c r="H815" s="1120"/>
      <c r="I815" s="1120" t="s">
        <v>7360</v>
      </c>
      <c r="J815" s="176" t="s">
        <v>3771</v>
      </c>
      <c r="K815" s="1120">
        <v>10.328877022237499</v>
      </c>
      <c r="L815" s="1120">
        <v>123.906781233098</v>
      </c>
      <c r="M815" s="1120" t="s">
        <v>7361</v>
      </c>
      <c r="N815" s="1247" t="s">
        <v>7400</v>
      </c>
      <c r="O815" s="1106" t="s">
        <v>113</v>
      </c>
      <c r="P815" s="1106" t="s">
        <v>2229</v>
      </c>
      <c r="Q815" s="1106" t="s">
        <v>7230</v>
      </c>
      <c r="R815" s="1106" t="s">
        <v>2222</v>
      </c>
      <c r="S815" s="1120" t="s">
        <v>7401</v>
      </c>
      <c r="T815" s="1106"/>
      <c r="U815" s="1120" t="s">
        <v>7232</v>
      </c>
      <c r="V815" s="1120" t="s">
        <v>7402</v>
      </c>
      <c r="W815" s="1116">
        <v>45729</v>
      </c>
      <c r="X815" s="1117">
        <v>47556</v>
      </c>
      <c r="Y815" s="1120" t="s">
        <v>7234</v>
      </c>
      <c r="Z815" s="1120" t="s">
        <v>7235</v>
      </c>
      <c r="AA815" s="1169">
        <v>47376</v>
      </c>
      <c r="AB815" s="524"/>
      <c r="AC815" s="1111"/>
      <c r="AD815" s="1223"/>
    </row>
    <row r="816" spans="1:30" ht="15.75" customHeight="1">
      <c r="A816" s="1106" t="s">
        <v>10</v>
      </c>
      <c r="B816" s="1120" t="s">
        <v>11</v>
      </c>
      <c r="C816" s="1120" t="s">
        <v>28</v>
      </c>
      <c r="D816" s="1106" t="s">
        <v>581</v>
      </c>
      <c r="E816" s="1106" t="s">
        <v>30</v>
      </c>
      <c r="F816" s="1107" t="str">
        <f t="array" ref="F816">IFERROR(INDEX(UIID!$K$2:$K1725, MATCH(CONCATENATE(B816,D816,G816,J816), UIID!$B$2:$B1725&amp;UIID!$D$2:$D1725&amp;UIID!$G$2:$G1725&amp;UIID!$H$2:$H1725, 0),), "Not Found")</f>
        <v>0722-0237</v>
      </c>
      <c r="G816" s="1120" t="s">
        <v>3956</v>
      </c>
      <c r="H816" s="1120"/>
      <c r="I816" s="1120" t="s">
        <v>7403</v>
      </c>
      <c r="J816" s="1120" t="s">
        <v>3957</v>
      </c>
      <c r="K816" s="1120">
        <v>10.103866801457301</v>
      </c>
      <c r="L816" s="1120">
        <v>123.641938909722</v>
      </c>
      <c r="M816" s="1120" t="s">
        <v>7324</v>
      </c>
      <c r="N816" s="1120" t="s">
        <v>7325</v>
      </c>
      <c r="O816" s="1106" t="s">
        <v>15</v>
      </c>
      <c r="P816" s="1106" t="s">
        <v>16</v>
      </c>
      <c r="Q816" s="1106" t="s">
        <v>4262</v>
      </c>
      <c r="R816" s="1106" t="s">
        <v>2511</v>
      </c>
      <c r="S816" s="1120" t="s">
        <v>3616</v>
      </c>
      <c r="T816" s="1106"/>
      <c r="U816" s="1120" t="s">
        <v>7404</v>
      </c>
      <c r="V816" s="1120" t="s">
        <v>7405</v>
      </c>
      <c r="W816" s="1116">
        <v>45776</v>
      </c>
      <c r="X816" s="1117">
        <v>47603</v>
      </c>
      <c r="Y816" s="1120" t="s">
        <v>7406</v>
      </c>
      <c r="Z816" s="1162" t="s">
        <v>7407</v>
      </c>
      <c r="AA816" s="1169"/>
      <c r="AB816" s="524"/>
      <c r="AC816" s="1111"/>
      <c r="AD816" s="1223"/>
    </row>
    <row r="817" spans="1:30" ht="15.75" customHeight="1">
      <c r="A817" s="1106" t="s">
        <v>10</v>
      </c>
      <c r="B817" s="1120" t="s">
        <v>11</v>
      </c>
      <c r="C817" s="1120" t="s">
        <v>28</v>
      </c>
      <c r="D817" s="1106" t="s">
        <v>977</v>
      </c>
      <c r="E817" s="1106" t="s">
        <v>28</v>
      </c>
      <c r="F817" s="1107" t="str">
        <f t="array" ref="F817">IFERROR(INDEX(UIID!$K$2:$K1725, MATCH(CONCATENATE(B817,D817,G817,J817), UIID!$B$2:$B1725&amp;UIID!$D$2:$D1725&amp;UIID!$G$2:$G1725&amp;UIID!$H$2:$H1725, 0),), "Not Found")</f>
        <v>0722-0014</v>
      </c>
      <c r="G817" s="1106" t="s">
        <v>1134</v>
      </c>
      <c r="H817" s="1120"/>
      <c r="I817" s="1120" t="s">
        <v>7408</v>
      </c>
      <c r="J817" s="1106" t="s">
        <v>1137</v>
      </c>
      <c r="K817" s="1120">
        <v>10.2386875884243</v>
      </c>
      <c r="L817" s="1120">
        <v>123.779030889205</v>
      </c>
      <c r="M817" s="1120" t="s">
        <v>7409</v>
      </c>
      <c r="N817" s="1120" t="s">
        <v>7410</v>
      </c>
      <c r="O817" s="1106" t="s">
        <v>15</v>
      </c>
      <c r="P817" s="1106" t="s">
        <v>16</v>
      </c>
      <c r="Q817" s="1120" t="s">
        <v>35</v>
      </c>
      <c r="R817" s="1106" t="s">
        <v>84</v>
      </c>
      <c r="S817" s="1120" t="s">
        <v>85</v>
      </c>
      <c r="T817" s="1106"/>
      <c r="U817" s="1120" t="s">
        <v>7411</v>
      </c>
      <c r="V817" s="1120" t="s">
        <v>7412</v>
      </c>
      <c r="W817" s="1116">
        <v>45825</v>
      </c>
      <c r="X817" s="1117">
        <v>47652</v>
      </c>
      <c r="Y817" s="1120" t="s">
        <v>7413</v>
      </c>
      <c r="Z817" s="1162" t="s">
        <v>7414</v>
      </c>
      <c r="AA817" s="1211">
        <v>46174</v>
      </c>
      <c r="AB817" s="524"/>
      <c r="AC817" s="1111"/>
      <c r="AD817" s="1223"/>
    </row>
    <row r="818" spans="1:30" ht="15.75" customHeight="1">
      <c r="A818" s="1106" t="s">
        <v>10</v>
      </c>
      <c r="B818" s="1132" t="s">
        <v>11</v>
      </c>
      <c r="C818" s="1132" t="s">
        <v>176</v>
      </c>
      <c r="D818" s="1133" t="s">
        <v>3759</v>
      </c>
      <c r="E818" s="1133" t="s">
        <v>3756</v>
      </c>
      <c r="F818" s="1153" t="str">
        <f t="array" ref="F818">IFERROR(INDEX(UIID!$K$2:$K1725, MATCH(CONCATENATE(B818,D818,G818,J818), UIID!$B$2:$B1725&amp;UIID!$D$2:$D1725&amp;UIID!$G$2:$G1725&amp;UIID!$H$2:$H1725, 0),), "Not Found")</f>
        <v>0722-0206</v>
      </c>
      <c r="G818" s="1132" t="s">
        <v>3525</v>
      </c>
      <c r="H818" s="1132"/>
      <c r="I818" s="1132" t="s">
        <v>7365</v>
      </c>
      <c r="J818" s="1132" t="s">
        <v>3910</v>
      </c>
      <c r="K818" s="1132">
        <v>10.307997521827801</v>
      </c>
      <c r="L818" s="1132">
        <v>124.01318730776001</v>
      </c>
      <c r="M818" s="1132" t="s">
        <v>7366</v>
      </c>
      <c r="N818" s="1248" t="s">
        <v>7415</v>
      </c>
      <c r="O818" s="1133" t="s">
        <v>15</v>
      </c>
      <c r="P818" s="1133" t="s">
        <v>16</v>
      </c>
      <c r="Q818" s="1106" t="s">
        <v>4262</v>
      </c>
      <c r="R818" s="1133" t="s">
        <v>3006</v>
      </c>
      <c r="S818" s="1132" t="s">
        <v>2757</v>
      </c>
      <c r="T818" s="1133"/>
      <c r="U818" s="1132" t="s">
        <v>7416</v>
      </c>
      <c r="V818" s="1132" t="s">
        <v>7417</v>
      </c>
      <c r="W818" s="1134">
        <v>45825</v>
      </c>
      <c r="X818" s="1135">
        <v>47652</v>
      </c>
      <c r="Y818" s="1257" t="s">
        <v>7369</v>
      </c>
      <c r="Z818" s="1258" t="s">
        <v>7370</v>
      </c>
      <c r="AA818" s="1259">
        <v>46651</v>
      </c>
      <c r="AB818" s="1241"/>
      <c r="AC818" s="1148"/>
      <c r="AD818" s="1241"/>
    </row>
    <row r="819" spans="1:30" ht="15.75" customHeight="1">
      <c r="A819" s="1106" t="s">
        <v>10</v>
      </c>
      <c r="B819" s="1106" t="s">
        <v>11</v>
      </c>
      <c r="C819" s="1106" t="s">
        <v>146</v>
      </c>
      <c r="D819" s="1106" t="s">
        <v>656</v>
      </c>
      <c r="E819" s="1106" t="s">
        <v>28</v>
      </c>
      <c r="F819" s="1107" t="str">
        <f t="array" ref="F819">IFERROR(INDEX(UIID!$K$2:$K1725, MATCH(CONCATENATE(B819,D819,G819,J819), UIID!$B$2:$B1725&amp;UIID!$D$2:$D1725&amp;UIID!$G$2:$G1725&amp;UIID!$H$2:$H1725, 0),), "Not Found")</f>
        <v>0722-0082</v>
      </c>
      <c r="G819" s="1120" t="s">
        <v>1973</v>
      </c>
      <c r="H819" s="1120"/>
      <c r="I819" s="1120" t="s">
        <v>7418</v>
      </c>
      <c r="J819" s="1106" t="s">
        <v>1974</v>
      </c>
      <c r="K819" s="1120">
        <v>10.365093548810799</v>
      </c>
      <c r="L819" s="1120">
        <v>124.000014352281</v>
      </c>
      <c r="M819" s="1120" t="s">
        <v>7419</v>
      </c>
      <c r="N819" s="1120" t="s">
        <v>7420</v>
      </c>
      <c r="O819" s="1106" t="s">
        <v>15</v>
      </c>
      <c r="P819" s="1106" t="s">
        <v>16</v>
      </c>
      <c r="Q819" s="1120" t="s">
        <v>35</v>
      </c>
      <c r="R819" s="1106" t="s">
        <v>32</v>
      </c>
      <c r="S819" s="1120" t="s">
        <v>36</v>
      </c>
      <c r="T819" s="1106"/>
      <c r="U819" s="1120" t="s">
        <v>91</v>
      </c>
      <c r="V819" s="1120" t="s">
        <v>7421</v>
      </c>
      <c r="W819" s="1116">
        <v>45847</v>
      </c>
      <c r="X819" s="1117">
        <v>47674</v>
      </c>
      <c r="Y819" s="1120" t="s">
        <v>7422</v>
      </c>
      <c r="Z819" s="1120" t="s">
        <v>7423</v>
      </c>
      <c r="AA819" s="1169">
        <v>46870</v>
      </c>
      <c r="AB819" s="524"/>
      <c r="AC819" s="1111"/>
      <c r="AD819" s="1223"/>
    </row>
    <row r="820" spans="1:30" ht="15.75" hidden="1" customHeight="1">
      <c r="A820" s="1106" t="s">
        <v>10</v>
      </c>
      <c r="B820" s="1106" t="s">
        <v>11</v>
      </c>
      <c r="C820" s="1120" t="s">
        <v>28</v>
      </c>
      <c r="D820" s="1106" t="s">
        <v>977</v>
      </c>
      <c r="E820" s="1106" t="s">
        <v>28</v>
      </c>
      <c r="F820" s="1107" t="str">
        <f t="array" ref="F820">IFERROR(INDEX(UIID!$K$2:$K1725, MATCH(CONCATENATE(B820,D820,G820,J820), UIID!$B$2:$B1725&amp;UIID!$D$2:$D1725&amp;UIID!$G$2:$G1725&amp;UIID!$H$2:$H1725, 0),), "Not Found")</f>
        <v>0722-0019</v>
      </c>
      <c r="G820" s="1106" t="s">
        <v>1042</v>
      </c>
      <c r="H820" s="1106"/>
      <c r="I820" s="1106" t="s">
        <v>7424</v>
      </c>
      <c r="J820" s="1106" t="s">
        <v>1043</v>
      </c>
      <c r="K820" s="1120">
        <v>10.2392095485295</v>
      </c>
      <c r="L820" s="1120">
        <v>123.80495641215499</v>
      </c>
      <c r="M820" s="1120" t="s">
        <v>7425</v>
      </c>
      <c r="N820" s="1120" t="s">
        <v>7426</v>
      </c>
      <c r="O820" s="1106" t="s">
        <v>113</v>
      </c>
      <c r="P820" s="1106" t="s">
        <v>2229</v>
      </c>
      <c r="Q820" s="1120" t="s">
        <v>35</v>
      </c>
      <c r="R820" s="1106" t="s">
        <v>117</v>
      </c>
      <c r="S820" s="1120" t="s">
        <v>3277</v>
      </c>
      <c r="T820" s="1106"/>
      <c r="U820" s="1120" t="s">
        <v>7427</v>
      </c>
      <c r="V820" s="1120" t="s">
        <v>7428</v>
      </c>
      <c r="W820" s="1116">
        <v>45848</v>
      </c>
      <c r="X820" s="1117">
        <v>47675</v>
      </c>
      <c r="Y820" s="1120" t="s">
        <v>6122</v>
      </c>
      <c r="Z820" s="1120" t="s">
        <v>7429</v>
      </c>
      <c r="AA820" s="1169">
        <v>47197</v>
      </c>
      <c r="AB820" s="524"/>
      <c r="AC820" s="1111"/>
      <c r="AD820" s="1223"/>
    </row>
    <row r="821" spans="1:30" ht="15.75" hidden="1" customHeight="1">
      <c r="A821" s="1106" t="s">
        <v>10</v>
      </c>
      <c r="B821" s="1106" t="s">
        <v>11</v>
      </c>
      <c r="C821" s="1120" t="s">
        <v>28</v>
      </c>
      <c r="D821" s="1106" t="s">
        <v>13</v>
      </c>
      <c r="E821" s="1106" t="s">
        <v>3756</v>
      </c>
      <c r="F821" s="1107" t="str">
        <f t="array" ref="F821">IFERROR(INDEX(UIID!$K$2:$K1725, MATCH(CONCATENATE(B821,D821,G821,J821), UIID!$B$2:$B1725&amp;UIID!$D$2:$D1725&amp;UIID!$G$2:$G1725&amp;UIID!$H$2:$H1725, 0),), "Not Found")</f>
        <v>0722-0032</v>
      </c>
      <c r="G821" s="1120" t="s">
        <v>3555</v>
      </c>
      <c r="H821" s="1120"/>
      <c r="I821" s="1120" t="s">
        <v>5609</v>
      </c>
      <c r="J821" s="1120" t="s">
        <v>3771</v>
      </c>
      <c r="K821" s="1120">
        <v>10.326306333009599</v>
      </c>
      <c r="L821" s="1120">
        <v>123.906346830495</v>
      </c>
      <c r="M821" s="1106" t="s">
        <v>1188</v>
      </c>
      <c r="N821" s="1106" t="s">
        <v>5610</v>
      </c>
      <c r="O821" s="1106" t="s">
        <v>113</v>
      </c>
      <c r="P821" s="1106" t="s">
        <v>2229</v>
      </c>
      <c r="Q821" s="1140" t="s">
        <v>10389</v>
      </c>
      <c r="R821" s="1106" t="s">
        <v>107</v>
      </c>
      <c r="S821" s="1120" t="s">
        <v>3322</v>
      </c>
      <c r="T821" s="1106"/>
      <c r="U821" s="1120" t="s">
        <v>549</v>
      </c>
      <c r="V821" s="1120" t="s">
        <v>7430</v>
      </c>
      <c r="W821" s="1116">
        <v>45848</v>
      </c>
      <c r="X821" s="1117">
        <v>47177</v>
      </c>
      <c r="Y821" s="1120" t="s">
        <v>7431</v>
      </c>
      <c r="Z821" s="1120" t="s">
        <v>7432</v>
      </c>
      <c r="AA821" s="1169">
        <v>47370</v>
      </c>
      <c r="AB821" s="524"/>
      <c r="AC821" s="1111"/>
      <c r="AD821" s="1223"/>
    </row>
    <row r="822" spans="1:30" ht="15.75" customHeight="1">
      <c r="A822" s="1106" t="s">
        <v>10</v>
      </c>
      <c r="B822" s="1106" t="s">
        <v>11</v>
      </c>
      <c r="C822" s="1120" t="s">
        <v>176</v>
      </c>
      <c r="D822" s="1106" t="s">
        <v>3759</v>
      </c>
      <c r="E822" s="1106" t="s">
        <v>3756</v>
      </c>
      <c r="F822" s="1107" t="str">
        <f t="array" ref="F822">IFERROR(INDEX(UIID!$K$2:$K1725, MATCH(CONCATENATE(B822,D822,G822,J822), UIID!$B$2:$B1725&amp;UIID!$D$2:$D1725&amp;UIID!$G$2:$G1725&amp;UIID!$H$2:$H1725, 0),), "Not Found")</f>
        <v>0722-0190</v>
      </c>
      <c r="G822" s="1120" t="s">
        <v>3447</v>
      </c>
      <c r="H822" s="1120"/>
      <c r="I822" s="1120" t="s">
        <v>6766</v>
      </c>
      <c r="J822" s="1120" t="s">
        <v>3892</v>
      </c>
      <c r="K822" s="1120">
        <v>10.315575419980799</v>
      </c>
      <c r="L822" s="1120">
        <v>123.96197866364</v>
      </c>
      <c r="M822" s="1120" t="s">
        <v>6767</v>
      </c>
      <c r="N822" s="1120" t="s">
        <v>6768</v>
      </c>
      <c r="O822" s="1106" t="s">
        <v>15</v>
      </c>
      <c r="P822" s="1106" t="s">
        <v>16</v>
      </c>
      <c r="Q822" s="1140" t="s">
        <v>10389</v>
      </c>
      <c r="R822" s="1106" t="s">
        <v>2222</v>
      </c>
      <c r="S822" s="1120" t="s">
        <v>590</v>
      </c>
      <c r="T822" s="1106"/>
      <c r="U822" s="1120" t="s">
        <v>157</v>
      </c>
      <c r="V822" s="1120" t="s">
        <v>7433</v>
      </c>
      <c r="W822" s="1116">
        <v>47310</v>
      </c>
      <c r="X822" s="1117">
        <v>47157</v>
      </c>
      <c r="Y822" s="1120" t="s">
        <v>7434</v>
      </c>
      <c r="Z822" s="1120" t="s">
        <v>22</v>
      </c>
      <c r="AA822" s="1120" t="s">
        <v>22</v>
      </c>
      <c r="AB822" s="524"/>
      <c r="AC822" s="1111"/>
      <c r="AD822" s="1223"/>
    </row>
    <row r="823" spans="1:30" ht="15.75" customHeight="1">
      <c r="A823" s="1106" t="s">
        <v>10</v>
      </c>
      <c r="B823" s="1106" t="s">
        <v>11</v>
      </c>
      <c r="C823" s="1120" t="s">
        <v>176</v>
      </c>
      <c r="D823" s="1106" t="s">
        <v>3759</v>
      </c>
      <c r="E823" s="1106" t="s">
        <v>3756</v>
      </c>
      <c r="F823" s="1107" t="str">
        <f t="array" ref="F823">IFERROR(INDEX(UIID!$K$2:$K1725, MATCH(CONCATENATE(B823,D823,G823,J823), UIID!$B$2:$B1725&amp;UIID!$D$2:$D1725&amp;UIID!$G$2:$G1725&amp;UIID!$H$2:$H1725, 0),), "Not Found")</f>
        <v>0722-0190</v>
      </c>
      <c r="G823" s="1120" t="s">
        <v>3447</v>
      </c>
      <c r="H823" s="1120"/>
      <c r="I823" s="1120" t="s">
        <v>6766</v>
      </c>
      <c r="J823" s="1120" t="s">
        <v>3892</v>
      </c>
      <c r="K823" s="1120">
        <v>10.315575419980799</v>
      </c>
      <c r="L823" s="1120">
        <v>123.96197866364</v>
      </c>
      <c r="M823" s="1120" t="s">
        <v>6767</v>
      </c>
      <c r="N823" s="1120" t="s">
        <v>6768</v>
      </c>
      <c r="O823" s="1106" t="s">
        <v>15</v>
      </c>
      <c r="P823" s="1106" t="s">
        <v>16</v>
      </c>
      <c r="Q823" s="1140" t="s">
        <v>10389</v>
      </c>
      <c r="R823" s="1106" t="s">
        <v>117</v>
      </c>
      <c r="S823" s="1120" t="s">
        <v>315</v>
      </c>
      <c r="T823" s="1106"/>
      <c r="U823" s="1120" t="s">
        <v>235</v>
      </c>
      <c r="V823" s="1120" t="s">
        <v>7435</v>
      </c>
      <c r="W823" s="1116">
        <v>47310</v>
      </c>
      <c r="X823" s="1117">
        <v>47578</v>
      </c>
      <c r="Y823" s="1120" t="s">
        <v>7321</v>
      </c>
      <c r="Z823" s="1120" t="s">
        <v>7322</v>
      </c>
      <c r="AA823" s="1169">
        <v>46617</v>
      </c>
      <c r="AB823" s="524"/>
      <c r="AC823" s="1111"/>
      <c r="AD823" s="1223"/>
    </row>
    <row r="824" spans="1:30" ht="15.75" customHeight="1">
      <c r="A824" s="1106" t="s">
        <v>10</v>
      </c>
      <c r="B824" s="1106" t="s">
        <v>11</v>
      </c>
      <c r="C824" s="1120" t="s">
        <v>509</v>
      </c>
      <c r="D824" s="1106" t="s">
        <v>551</v>
      </c>
      <c r="E824" s="1106" t="s">
        <v>30</v>
      </c>
      <c r="F824" s="1107" t="str">
        <f t="array" ref="F824">IFERROR(INDEX(UIID!$K$2:$K1725, MATCH(CONCATENATE(B824,D824,G824,J824), UIID!$B$2:$B1725&amp;UIID!$D$2:$D1725&amp;UIID!$G$2:$G1725&amp;UIID!$H$2:$H1725, 0),), "Not Found")</f>
        <v>0722-0205</v>
      </c>
      <c r="G824" s="1120" t="s">
        <v>3522</v>
      </c>
      <c r="H824" s="1120"/>
      <c r="I824" s="1120" t="s">
        <v>6974</v>
      </c>
      <c r="J824" s="1120" t="s">
        <v>3909</v>
      </c>
      <c r="K824" s="1120">
        <v>11.0454177756039</v>
      </c>
      <c r="L824" s="1120">
        <v>123.99899973495199</v>
      </c>
      <c r="M824" s="1204" t="s">
        <v>6975</v>
      </c>
      <c r="N824" s="1120" t="s">
        <v>6976</v>
      </c>
      <c r="O824" s="1106" t="s">
        <v>15</v>
      </c>
      <c r="P824" s="1106" t="s">
        <v>16</v>
      </c>
      <c r="Q824" s="1120" t="s">
        <v>35</v>
      </c>
      <c r="R824" s="1106" t="s">
        <v>107</v>
      </c>
      <c r="S824" s="1120" t="s">
        <v>2477</v>
      </c>
      <c r="T824" s="1106"/>
      <c r="U824" s="1120" t="s">
        <v>6571</v>
      </c>
      <c r="V824" s="1120" t="s">
        <v>7436</v>
      </c>
      <c r="W824" s="1116">
        <v>45853</v>
      </c>
      <c r="X824" s="1117">
        <v>47680</v>
      </c>
      <c r="Y824" s="1120" t="s">
        <v>5200</v>
      </c>
      <c r="Z824" s="1120" t="s">
        <v>7437</v>
      </c>
      <c r="AA824" s="1169">
        <v>46884</v>
      </c>
      <c r="AB824" s="524"/>
      <c r="AC824" s="1111"/>
      <c r="AD824" s="1223"/>
    </row>
    <row r="825" spans="1:30" ht="15.75" customHeight="1">
      <c r="A825" s="1106" t="s">
        <v>10</v>
      </c>
      <c r="B825" s="1106" t="s">
        <v>11</v>
      </c>
      <c r="C825" s="1120" t="s">
        <v>123</v>
      </c>
      <c r="D825" s="1106" t="s">
        <v>2267</v>
      </c>
      <c r="E825" s="1106" t="s">
        <v>123</v>
      </c>
      <c r="F825" s="1107" t="str">
        <f t="array" ref="F825">IFERROR(INDEX(UIID!$K$2:$K1725, MATCH(CONCATENATE(B825,D825,G825,J825), UIID!$B$2:$B1725&amp;UIID!$D$2:$D1725&amp;UIID!$G$2:$G1725&amp;UIID!$H$2:$H1725, 0),), "Not Found")</f>
        <v>0722-0197</v>
      </c>
      <c r="G825" s="1120" t="s">
        <v>3502</v>
      </c>
      <c r="H825" s="1120"/>
      <c r="I825" s="1120" t="s">
        <v>6905</v>
      </c>
      <c r="J825" s="1120" t="s">
        <v>3900</v>
      </c>
      <c r="K825" s="1120">
        <v>10.557032081481999</v>
      </c>
      <c r="L825" s="1120">
        <v>123.714781193863</v>
      </c>
      <c r="M825" s="1120" t="s">
        <v>6906</v>
      </c>
      <c r="N825" s="1120" t="s">
        <v>6907</v>
      </c>
      <c r="O825" s="1106" t="s">
        <v>15</v>
      </c>
      <c r="P825" s="1106" t="s">
        <v>16</v>
      </c>
      <c r="Q825" s="1120" t="s">
        <v>35</v>
      </c>
      <c r="R825" s="1106" t="s">
        <v>104</v>
      </c>
      <c r="S825" s="1120" t="s">
        <v>105</v>
      </c>
      <c r="T825" s="1106"/>
      <c r="U825" s="1120" t="s">
        <v>106</v>
      </c>
      <c r="V825" s="1120" t="s">
        <v>7438</v>
      </c>
      <c r="W825" s="1116">
        <v>45854</v>
      </c>
      <c r="X825" s="1117">
        <v>47681</v>
      </c>
      <c r="Y825" s="1120" t="s">
        <v>6909</v>
      </c>
      <c r="Z825" s="1120" t="s">
        <v>7439</v>
      </c>
      <c r="AA825" s="1169">
        <v>47361</v>
      </c>
      <c r="AB825" s="524"/>
      <c r="AC825" s="1111"/>
      <c r="AD825" s="1223"/>
    </row>
    <row r="826" spans="1:30" ht="15.75" customHeight="1">
      <c r="A826" s="1106" t="s">
        <v>10</v>
      </c>
      <c r="B826" s="1106" t="s">
        <v>11</v>
      </c>
      <c r="C826" s="1120" t="s">
        <v>146</v>
      </c>
      <c r="D826" s="1106" t="s">
        <v>1017</v>
      </c>
      <c r="E826" s="1106" t="s">
        <v>123</v>
      </c>
      <c r="F826" s="1107" t="str">
        <f t="array" ref="F826">IFERROR(INDEX(UIID!$K$2:$K1725, MATCH(CONCATENATE(B826,D826,G826,J826), UIID!$B$2:$B1725&amp;UIID!$D$2:$D1725&amp;UIID!$G$2:$G1725&amp;UIID!$H$2:$H1725, 0),), "Not Found")</f>
        <v>0722-0241</v>
      </c>
      <c r="G826" s="1120" t="s">
        <v>3962</v>
      </c>
      <c r="H826" s="1120"/>
      <c r="I826" s="1120" t="s">
        <v>7440</v>
      </c>
      <c r="J826" s="1120" t="s">
        <v>3963</v>
      </c>
      <c r="K826" s="1120">
        <v>10.614549772756</v>
      </c>
      <c r="L826" s="1120">
        <v>124.00920925049699</v>
      </c>
      <c r="M826" s="1120" t="s">
        <v>7441</v>
      </c>
      <c r="N826" s="1120" t="s">
        <v>7442</v>
      </c>
      <c r="O826" s="1106" t="s">
        <v>15</v>
      </c>
      <c r="P826" s="1106" t="s">
        <v>16</v>
      </c>
      <c r="Q826" s="1120" t="s">
        <v>35</v>
      </c>
      <c r="R826" s="1106" t="s">
        <v>87</v>
      </c>
      <c r="S826" s="1120" t="s">
        <v>434</v>
      </c>
      <c r="T826" s="1106"/>
      <c r="U826" s="1120" t="s">
        <v>7443</v>
      </c>
      <c r="V826" s="1120" t="s">
        <v>7444</v>
      </c>
      <c r="W826" s="1116">
        <v>45869</v>
      </c>
      <c r="X826" s="1117">
        <v>47696</v>
      </c>
      <c r="Y826" s="1120" t="s">
        <v>7445</v>
      </c>
      <c r="Z826" s="1120" t="s">
        <v>7446</v>
      </c>
      <c r="AA826" s="1120" t="s">
        <v>7447</v>
      </c>
      <c r="AB826" s="524"/>
      <c r="AC826" s="1111"/>
      <c r="AD826" s="1223"/>
    </row>
    <row r="827" spans="1:30" ht="15.75" customHeight="1">
      <c r="A827" s="1106" t="s">
        <v>10</v>
      </c>
      <c r="B827" s="1106" t="s">
        <v>11</v>
      </c>
      <c r="C827" s="1120" t="s">
        <v>146</v>
      </c>
      <c r="D827" s="1106" t="s">
        <v>1017</v>
      </c>
      <c r="E827" s="1106" t="s">
        <v>123</v>
      </c>
      <c r="F827" s="1107" t="str">
        <f t="array" ref="F827">IFERROR(INDEX(UIID!$K$2:$K1725, MATCH(CONCATENATE(B827,D827,G827,J827), UIID!$B$2:$B1725&amp;UIID!$D$2:$D1725&amp;UIID!$G$2:$G1725&amp;UIID!$H$2:$H1725, 0),), "Not Found")</f>
        <v>0722-0241</v>
      </c>
      <c r="G827" s="1120" t="s">
        <v>3962</v>
      </c>
      <c r="H827" s="1120"/>
      <c r="I827" s="1120" t="s">
        <v>7440</v>
      </c>
      <c r="J827" s="1120" t="s">
        <v>3963</v>
      </c>
      <c r="K827" s="1120">
        <v>10.614549772756</v>
      </c>
      <c r="L827" s="1120">
        <v>124.00920925049699</v>
      </c>
      <c r="M827" s="1120" t="s">
        <v>7441</v>
      </c>
      <c r="N827" s="1120" t="s">
        <v>7442</v>
      </c>
      <c r="O827" s="1106" t="s">
        <v>15</v>
      </c>
      <c r="P827" s="1106" t="s">
        <v>16</v>
      </c>
      <c r="Q827" s="1106" t="s">
        <v>4262</v>
      </c>
      <c r="R827" s="1106" t="s">
        <v>2222</v>
      </c>
      <c r="S827" s="1120" t="s">
        <v>2821</v>
      </c>
      <c r="T827" s="1106"/>
      <c r="U827" s="1120" t="s">
        <v>2001</v>
      </c>
      <c r="V827" s="1120" t="s">
        <v>7448</v>
      </c>
      <c r="W827" s="1116">
        <v>45869</v>
      </c>
      <c r="X827" s="1117">
        <v>47696</v>
      </c>
      <c r="Y827" s="1120" t="s">
        <v>7449</v>
      </c>
      <c r="Z827" s="1120" t="s">
        <v>7450</v>
      </c>
      <c r="AA827" s="1169">
        <v>46986</v>
      </c>
      <c r="AB827" s="524"/>
      <c r="AC827" s="1111"/>
      <c r="AD827" s="1223"/>
    </row>
    <row r="828" spans="1:30" ht="15.75" customHeight="1">
      <c r="A828" s="1106" t="s">
        <v>10</v>
      </c>
      <c r="B828" s="1106" t="s">
        <v>11</v>
      </c>
      <c r="C828" s="1120" t="s">
        <v>146</v>
      </c>
      <c r="D828" s="1106" t="s">
        <v>668</v>
      </c>
      <c r="E828" s="1106" t="s">
        <v>30</v>
      </c>
      <c r="F828" s="1107" t="str">
        <f t="array" ref="F828">IFERROR(INDEX(UIID!$K$2:$K1725, MATCH(CONCATENATE(B828,D828,G828,J828), UIID!$B$2:$B1725&amp;UIID!$D$2:$D1725&amp;UIID!$G$2:$G1725&amp;UIID!$H$2:$H1725, 0),), "Not Found")</f>
        <v>0722-0242</v>
      </c>
      <c r="G828" s="1120" t="s">
        <v>3964</v>
      </c>
      <c r="H828" s="1120"/>
      <c r="I828" s="1120" t="s">
        <v>7451</v>
      </c>
      <c r="J828" s="1120" t="s">
        <v>3965</v>
      </c>
      <c r="K828" s="176">
        <v>10.5268878494389</v>
      </c>
      <c r="L828" s="176">
        <v>124.028475467625</v>
      </c>
      <c r="M828" s="1120" t="s">
        <v>7452</v>
      </c>
      <c r="N828" s="1120" t="s">
        <v>7453</v>
      </c>
      <c r="O828" s="1106" t="s">
        <v>15</v>
      </c>
      <c r="P828" s="1106" t="s">
        <v>16</v>
      </c>
      <c r="Q828" s="1120" t="s">
        <v>35</v>
      </c>
      <c r="R828" s="1106" t="s">
        <v>2230</v>
      </c>
      <c r="S828" s="1120" t="s">
        <v>161</v>
      </c>
      <c r="T828" s="1106" t="s">
        <v>4157</v>
      </c>
      <c r="U828" s="1120" t="s">
        <v>957</v>
      </c>
      <c r="V828" s="1120" t="s">
        <v>7454</v>
      </c>
      <c r="W828" s="1116">
        <v>45869</v>
      </c>
      <c r="X828" s="1117">
        <v>47696</v>
      </c>
      <c r="Y828" s="1120" t="s">
        <v>7455</v>
      </c>
      <c r="Z828" s="1120" t="s">
        <v>7456</v>
      </c>
      <c r="AA828" s="1169">
        <v>47369</v>
      </c>
      <c r="AB828" s="524"/>
      <c r="AC828" s="1111"/>
      <c r="AD828" s="1223"/>
    </row>
    <row r="829" spans="1:30" ht="15.75" customHeight="1">
      <c r="A829" s="1106" t="s">
        <v>10</v>
      </c>
      <c r="B829" s="1106" t="s">
        <v>11</v>
      </c>
      <c r="C829" s="1120" t="s">
        <v>146</v>
      </c>
      <c r="D829" s="1106" t="s">
        <v>668</v>
      </c>
      <c r="E829" s="1106" t="s">
        <v>30</v>
      </c>
      <c r="F829" s="1107" t="str">
        <f t="array" ref="F829">IFERROR(INDEX(UIID!$K$2:$K1725, MATCH(CONCATENATE(B829,D829,G829,J829), UIID!$B$2:$B1725&amp;UIID!$D$2:$D1725&amp;UIID!$G$2:$G1725&amp;UIID!$H$2:$H1725, 0),), "Not Found")</f>
        <v>0722-0242</v>
      </c>
      <c r="G829" s="1120" t="s">
        <v>3964</v>
      </c>
      <c r="H829" s="1120"/>
      <c r="I829" s="1120" t="s">
        <v>7451</v>
      </c>
      <c r="J829" s="1120" t="s">
        <v>3965</v>
      </c>
      <c r="K829" s="176">
        <v>10.5268878494389</v>
      </c>
      <c r="L829" s="176">
        <v>124.028475467625</v>
      </c>
      <c r="M829" s="1120" t="s">
        <v>7452</v>
      </c>
      <c r="N829" s="1120" t="s">
        <v>7453</v>
      </c>
      <c r="O829" s="1106" t="s">
        <v>15</v>
      </c>
      <c r="P829" s="1106" t="s">
        <v>16</v>
      </c>
      <c r="Q829" s="1120" t="s">
        <v>35</v>
      </c>
      <c r="R829" s="1106" t="s">
        <v>32</v>
      </c>
      <c r="S829" s="1120" t="s">
        <v>228</v>
      </c>
      <c r="T829" s="1106" t="s">
        <v>4157</v>
      </c>
      <c r="U829" s="1120" t="s">
        <v>4859</v>
      </c>
      <c r="V829" s="1120" t="s">
        <v>7457</v>
      </c>
      <c r="W829" s="1116">
        <v>45869</v>
      </c>
      <c r="X829" s="1117">
        <v>47696</v>
      </c>
      <c r="Y829" s="1120" t="s">
        <v>7458</v>
      </c>
      <c r="Z829" s="1120" t="s">
        <v>7459</v>
      </c>
      <c r="AA829" s="1169">
        <v>47292</v>
      </c>
      <c r="AB829" s="524"/>
      <c r="AC829" s="1111"/>
      <c r="AD829" s="1223"/>
    </row>
    <row r="830" spans="1:30" ht="15.75" hidden="1" customHeight="1">
      <c r="A830" s="1106" t="s">
        <v>10</v>
      </c>
      <c r="B830" s="1133" t="s">
        <v>11</v>
      </c>
      <c r="C830" s="1132" t="s">
        <v>123</v>
      </c>
      <c r="D830" s="1133" t="s">
        <v>3873</v>
      </c>
      <c r="E830" s="1133" t="s">
        <v>50</v>
      </c>
      <c r="F830" s="1153" t="str">
        <f t="array" ref="F830">IFERROR(INDEX(UIID!$K$2:$K1725, MATCH(CONCATENATE(B830,D830,G830,J830), UIID!$B$2:$B1725&amp;UIID!$D$2:$D1725&amp;UIID!$G$2:$G1725&amp;UIID!$H$2:$H1725, 0),), "Not Found")</f>
        <v>0722-0178</v>
      </c>
      <c r="G830" s="1234" t="s">
        <v>3628</v>
      </c>
      <c r="H830" s="1132"/>
      <c r="I830" s="1132" t="s">
        <v>6578</v>
      </c>
      <c r="J830" s="1132" t="s">
        <v>3874</v>
      </c>
      <c r="K830" s="1132">
        <v>10.7215555214219</v>
      </c>
      <c r="L830" s="1132">
        <v>123.811952713786</v>
      </c>
      <c r="M830" s="1144" t="s">
        <v>6579</v>
      </c>
      <c r="N830" s="1132"/>
      <c r="O830" s="1133" t="s">
        <v>15</v>
      </c>
      <c r="P830" s="1133" t="s">
        <v>1449</v>
      </c>
      <c r="Q830" s="1140" t="s">
        <v>10389</v>
      </c>
      <c r="R830" s="1133" t="s">
        <v>125</v>
      </c>
      <c r="S830" s="1132" t="s">
        <v>1849</v>
      </c>
      <c r="T830" s="1133" t="s">
        <v>4164</v>
      </c>
      <c r="U830" s="1132" t="s">
        <v>127</v>
      </c>
      <c r="V830" s="1132" t="s">
        <v>7460</v>
      </c>
      <c r="W830" s="1134">
        <v>45869</v>
      </c>
      <c r="X830" s="1135">
        <v>46952</v>
      </c>
      <c r="Y830" s="1260" t="s">
        <v>7461</v>
      </c>
      <c r="Z830" s="1132" t="s">
        <v>7462</v>
      </c>
      <c r="AA830" s="1132" t="s">
        <v>7463</v>
      </c>
      <c r="AB830" s="1241"/>
      <c r="AC830" s="1148"/>
      <c r="AD830" s="1241"/>
    </row>
    <row r="831" spans="1:30" ht="15.75" hidden="1" customHeight="1">
      <c r="A831" s="1106" t="s">
        <v>10</v>
      </c>
      <c r="B831" s="1120" t="s">
        <v>11</v>
      </c>
      <c r="C831" s="1120" t="s">
        <v>146</v>
      </c>
      <c r="D831" s="1106" t="s">
        <v>656</v>
      </c>
      <c r="E831" s="1106" t="s">
        <v>28</v>
      </c>
      <c r="F831" s="1107" t="str">
        <f t="array" ref="F831">IFERROR(INDEX(UIID!$K$2:$K1725, MATCH(CONCATENATE(B831,D831,G831,J831), UIID!$B$2:$B1725&amp;UIID!$D$2:$D1725&amp;UIID!$G$2:$G1725&amp;UIID!$H$2:$H1725, 0),), "Not Found")</f>
        <v>0722-0243</v>
      </c>
      <c r="G831" s="1120" t="s">
        <v>3966</v>
      </c>
      <c r="H831" s="1120"/>
      <c r="I831" s="1120" t="s">
        <v>7464</v>
      </c>
      <c r="J831" s="1120" t="s">
        <v>3967</v>
      </c>
      <c r="K831" s="176">
        <v>10.3860285217143</v>
      </c>
      <c r="L831" s="176">
        <v>123.992962152418</v>
      </c>
      <c r="M831" s="1120" t="s">
        <v>7465</v>
      </c>
      <c r="N831" s="1120" t="s">
        <v>7466</v>
      </c>
      <c r="O831" s="1106" t="s">
        <v>15</v>
      </c>
      <c r="P831" s="1106" t="s">
        <v>2288</v>
      </c>
      <c r="Q831" s="1106" t="s">
        <v>7230</v>
      </c>
      <c r="R831" s="1106" t="s">
        <v>2222</v>
      </c>
      <c r="S831" s="1120" t="s">
        <v>3630</v>
      </c>
      <c r="T831" s="1106"/>
      <c r="U831" s="1120" t="s">
        <v>7467</v>
      </c>
      <c r="V831" s="1120" t="s">
        <v>7468</v>
      </c>
      <c r="W831" s="1116">
        <v>45869</v>
      </c>
      <c r="X831" s="1117">
        <v>47696</v>
      </c>
      <c r="Y831" s="1138" t="s">
        <v>7469</v>
      </c>
      <c r="Z831" s="1120" t="s">
        <v>7470</v>
      </c>
      <c r="AA831" s="1138" t="s">
        <v>22</v>
      </c>
      <c r="AB831" s="524"/>
      <c r="AC831" s="1111"/>
      <c r="AD831" s="1223"/>
    </row>
    <row r="832" spans="1:30" ht="15.75" hidden="1" customHeight="1">
      <c r="A832" s="1106" t="s">
        <v>10</v>
      </c>
      <c r="B832" s="1120" t="s">
        <v>11</v>
      </c>
      <c r="C832" s="1120" t="s">
        <v>146</v>
      </c>
      <c r="D832" s="1106" t="s">
        <v>656</v>
      </c>
      <c r="E832" s="1106" t="s">
        <v>28</v>
      </c>
      <c r="F832" s="1107" t="str">
        <f t="array" ref="F832">IFERROR(INDEX(UIID!$K$2:$K1725, MATCH(CONCATENATE(B832,D832,G832,J832), UIID!$B$2:$B1725&amp;UIID!$D$2:$D1725&amp;UIID!$G$2:$G1725&amp;UIID!$H$2:$H1725, 0),), "Not Found")</f>
        <v>0722-0243</v>
      </c>
      <c r="G832" s="1120" t="s">
        <v>3966</v>
      </c>
      <c r="H832" s="1120"/>
      <c r="I832" s="1120" t="s">
        <v>7464</v>
      </c>
      <c r="J832" s="1120" t="s">
        <v>3967</v>
      </c>
      <c r="K832" s="176">
        <v>10.3860285217143</v>
      </c>
      <c r="L832" s="176">
        <v>123.992962152418</v>
      </c>
      <c r="M832" s="1120" t="s">
        <v>7465</v>
      </c>
      <c r="N832" s="1120" t="s">
        <v>7466</v>
      </c>
      <c r="O832" s="1106" t="s">
        <v>15</v>
      </c>
      <c r="P832" s="1106" t="s">
        <v>2288</v>
      </c>
      <c r="Q832" s="1106" t="s">
        <v>7230</v>
      </c>
      <c r="R832" s="1106" t="s">
        <v>2222</v>
      </c>
      <c r="S832" s="1120" t="s">
        <v>3631</v>
      </c>
      <c r="T832" s="1106"/>
      <c r="U832" s="1120" t="s">
        <v>7467</v>
      </c>
      <c r="V832" s="1120" t="s">
        <v>7471</v>
      </c>
      <c r="W832" s="1116">
        <v>45869</v>
      </c>
      <c r="X832" s="1117">
        <v>47696</v>
      </c>
      <c r="Y832" s="1138" t="s">
        <v>7469</v>
      </c>
      <c r="Z832" s="1120" t="s">
        <v>7470</v>
      </c>
      <c r="AA832" s="1138" t="s">
        <v>22</v>
      </c>
      <c r="AB832" s="524"/>
      <c r="AC832" s="1111"/>
      <c r="AD832" s="1223"/>
    </row>
    <row r="833" spans="1:30" ht="15.75" customHeight="1">
      <c r="A833" s="1106" t="s">
        <v>10</v>
      </c>
      <c r="B833" s="1132" t="s">
        <v>11</v>
      </c>
      <c r="C833" s="1132" t="s">
        <v>509</v>
      </c>
      <c r="D833" s="1133" t="s">
        <v>551</v>
      </c>
      <c r="E833" s="1133" t="s">
        <v>30</v>
      </c>
      <c r="F833" s="1153" t="str">
        <f t="array" ref="F833">IFERROR(INDEX(UIID!$K$2:$K1725, MATCH(CONCATENATE(B833,D833,G833,J833), UIID!$B$2:$B1725&amp;UIID!$D$2:$D1725&amp;UIID!$G$2:$G1725&amp;UIID!$H$2:$H1725, 0),), "Not Found")</f>
        <v>0722-0073</v>
      </c>
      <c r="G833" s="1240" t="s">
        <v>1662</v>
      </c>
      <c r="H833" s="1133"/>
      <c r="I833" s="1133" t="s">
        <v>5599</v>
      </c>
      <c r="J833" s="1240" t="s">
        <v>3792</v>
      </c>
      <c r="K833" s="1132">
        <v>11.0265627968794</v>
      </c>
      <c r="L833" s="1132">
        <v>124.004574840412</v>
      </c>
      <c r="M833" s="1133" t="s">
        <v>1664</v>
      </c>
      <c r="N833" s="1133" t="s">
        <v>5600</v>
      </c>
      <c r="O833" s="1133" t="s">
        <v>15</v>
      </c>
      <c r="P833" s="1133" t="s">
        <v>16</v>
      </c>
      <c r="Q833" s="1140" t="s">
        <v>10389</v>
      </c>
      <c r="R833" s="1133" t="s">
        <v>125</v>
      </c>
      <c r="S833" s="1132" t="s">
        <v>1849</v>
      </c>
      <c r="T833" s="1133"/>
      <c r="U833" s="1132" t="s">
        <v>127</v>
      </c>
      <c r="V833" s="1132" t="s">
        <v>7472</v>
      </c>
      <c r="W833" s="1134">
        <v>45880</v>
      </c>
      <c r="X833" s="1135">
        <v>47499</v>
      </c>
      <c r="Y833" s="1158" t="s">
        <v>6726</v>
      </c>
      <c r="Z833" s="1158" t="s">
        <v>6727</v>
      </c>
      <c r="AA833" s="1261">
        <v>46594</v>
      </c>
      <c r="AB833" s="1241"/>
      <c r="AC833" s="1148"/>
      <c r="AD833" s="1241"/>
    </row>
    <row r="834" spans="1:30" ht="15.75" customHeight="1">
      <c r="A834" s="1106" t="s">
        <v>10</v>
      </c>
      <c r="B834" s="1120" t="s">
        <v>11</v>
      </c>
      <c r="C834" s="1120" t="s">
        <v>28</v>
      </c>
      <c r="D834" s="1106" t="s">
        <v>13</v>
      </c>
      <c r="E834" s="1106" t="s">
        <v>3756</v>
      </c>
      <c r="F834" s="1107" t="str">
        <f t="array" ref="F834">IFERROR(INDEX(UIID!$K$2:$K1725, MATCH(CONCATENATE(B834,D834,G834,J834), UIID!$B$2:$B1725&amp;UIID!$D$2:$D1725&amp;UIID!$G$2:$G1725&amp;UIID!$H$2:$H1725, 0),), "Not Found")</f>
        <v>0722-0244</v>
      </c>
      <c r="G834" s="1120" t="s">
        <v>3968</v>
      </c>
      <c r="H834" s="1120"/>
      <c r="I834" s="1120" t="s">
        <v>7473</v>
      </c>
      <c r="J834" s="1120" t="s">
        <v>3969</v>
      </c>
      <c r="K834" s="1120">
        <v>10.318190724487</v>
      </c>
      <c r="L834" s="1120">
        <v>123.892245935101</v>
      </c>
      <c r="M834" s="1120" t="s">
        <v>7474</v>
      </c>
      <c r="N834" s="1120" t="s">
        <v>7475</v>
      </c>
      <c r="O834" s="1106" t="s">
        <v>15</v>
      </c>
      <c r="P834" s="1106" t="s">
        <v>16</v>
      </c>
      <c r="Q834" s="1120" t="s">
        <v>35</v>
      </c>
      <c r="R834" s="1106" t="s">
        <v>32</v>
      </c>
      <c r="S834" s="1120" t="s">
        <v>36</v>
      </c>
      <c r="T834" s="1106" t="s">
        <v>4164</v>
      </c>
      <c r="U834" s="1120" t="s">
        <v>91</v>
      </c>
      <c r="V834" s="1120" t="s">
        <v>7476</v>
      </c>
      <c r="W834" s="1116">
        <v>45904</v>
      </c>
      <c r="X834" s="1117">
        <v>47731</v>
      </c>
      <c r="Y834" s="1120" t="s">
        <v>5211</v>
      </c>
      <c r="Z834" s="1120" t="s">
        <v>6761</v>
      </c>
      <c r="AA834" s="1169">
        <v>46063</v>
      </c>
      <c r="AB834" s="524"/>
      <c r="AC834" s="1111"/>
      <c r="AD834" s="1223"/>
    </row>
    <row r="835" spans="1:30" ht="15.75" customHeight="1">
      <c r="A835" s="1106" t="s">
        <v>10</v>
      </c>
      <c r="B835" s="1120" t="s">
        <v>11</v>
      </c>
      <c r="C835" s="1120" t="s">
        <v>28</v>
      </c>
      <c r="D835" s="1106" t="s">
        <v>13</v>
      </c>
      <c r="E835" s="1106" t="s">
        <v>3756</v>
      </c>
      <c r="F835" s="1107" t="str">
        <f t="array" ref="F835">IFERROR(INDEX(UIID!$K$2:$K1725, MATCH(CONCATENATE(B835,D835,G835,J835), UIID!$B$2:$B1725&amp;UIID!$D$2:$D1725&amp;UIID!$G$2:$G1725&amp;UIID!$H$2:$H1725, 0),), "Not Found")</f>
        <v>0722-0245</v>
      </c>
      <c r="G835" s="1120" t="s">
        <v>3970</v>
      </c>
      <c r="H835" s="1120"/>
      <c r="I835" s="1120" t="s">
        <v>7477</v>
      </c>
      <c r="J835" s="1120" t="s">
        <v>3971</v>
      </c>
      <c r="K835" s="1120">
        <v>10.2952081021319</v>
      </c>
      <c r="L835" s="1120">
        <v>123.89551397843501</v>
      </c>
      <c r="M835" s="1120" t="s">
        <v>7478</v>
      </c>
      <c r="N835" s="1120" t="s">
        <v>7479</v>
      </c>
      <c r="O835" s="1106" t="s">
        <v>15</v>
      </c>
      <c r="P835" s="1106" t="s">
        <v>16</v>
      </c>
      <c r="Q835" s="1120" t="s">
        <v>35</v>
      </c>
      <c r="R835" s="1106" t="s">
        <v>2222</v>
      </c>
      <c r="S835" s="1120" t="s">
        <v>2563</v>
      </c>
      <c r="T835" s="1106" t="s">
        <v>4164</v>
      </c>
      <c r="U835" s="1120" t="s">
        <v>7481</v>
      </c>
      <c r="V835" s="1120" t="s">
        <v>7482</v>
      </c>
      <c r="W835" s="1116">
        <v>45905</v>
      </c>
      <c r="X835" s="1117">
        <v>47732</v>
      </c>
      <c r="Y835" s="1120" t="s">
        <v>7483</v>
      </c>
      <c r="Z835" s="1120" t="s">
        <v>7484</v>
      </c>
      <c r="AA835" s="1169">
        <v>47306</v>
      </c>
      <c r="AB835" s="524"/>
      <c r="AC835" s="1111"/>
      <c r="AD835" s="1223"/>
    </row>
    <row r="836" spans="1:30" ht="15.75" customHeight="1">
      <c r="A836" s="1106" t="s">
        <v>10</v>
      </c>
      <c r="B836" s="1120" t="s">
        <v>11</v>
      </c>
      <c r="C836" s="1120" t="s">
        <v>123</v>
      </c>
      <c r="D836" s="1106" t="s">
        <v>977</v>
      </c>
      <c r="E836" s="1106" t="s">
        <v>28</v>
      </c>
      <c r="F836" s="1107" t="str">
        <f t="array" ref="F836">IFERROR(INDEX(UIID!$K$2:$K1725, MATCH(CONCATENATE(B836,D836,G836,J836), UIID!$B$2:$B1725&amp;UIID!$D$2:$D1725&amp;UIID!$G$2:$G1725&amp;UIID!$H$2:$H1725, 0),), "Not Found")</f>
        <v>0722-0093</v>
      </c>
      <c r="G836" s="1120" t="s">
        <v>2198</v>
      </c>
      <c r="H836" s="1120"/>
      <c r="I836" s="1120" t="s">
        <v>7485</v>
      </c>
      <c r="J836" s="1120" t="s">
        <v>2199</v>
      </c>
      <c r="K836" s="1120">
        <v>10.244986207806701</v>
      </c>
      <c r="L836" s="1120">
        <v>123.794367680888</v>
      </c>
      <c r="M836" s="1120" t="s">
        <v>7486</v>
      </c>
      <c r="N836" s="1120" t="s">
        <v>7487</v>
      </c>
      <c r="O836" s="1106" t="s">
        <v>15</v>
      </c>
      <c r="P836" s="1106" t="s">
        <v>16</v>
      </c>
      <c r="Q836" s="1120" t="s">
        <v>35</v>
      </c>
      <c r="R836" s="1106" t="s">
        <v>104</v>
      </c>
      <c r="S836" s="1120" t="s">
        <v>105</v>
      </c>
      <c r="T836" s="1106" t="s">
        <v>4164</v>
      </c>
      <c r="U836" s="1120" t="s">
        <v>7488</v>
      </c>
      <c r="V836" s="1120" t="s">
        <v>7489</v>
      </c>
      <c r="W836" s="1116">
        <v>45910</v>
      </c>
      <c r="X836" s="1117">
        <v>47737</v>
      </c>
      <c r="Y836" s="1120" t="s">
        <v>7490</v>
      </c>
      <c r="Z836" s="1120" t="s">
        <v>7491</v>
      </c>
      <c r="AA836" s="1169">
        <v>47104</v>
      </c>
      <c r="AB836" s="524"/>
      <c r="AC836" s="1111"/>
      <c r="AD836" s="1223"/>
    </row>
    <row r="837" spans="1:30" ht="15.75" customHeight="1">
      <c r="A837" s="1106" t="s">
        <v>10</v>
      </c>
      <c r="B837" s="1120" t="s">
        <v>11</v>
      </c>
      <c r="C837" s="1120" t="s">
        <v>123</v>
      </c>
      <c r="D837" s="1106" t="s">
        <v>977</v>
      </c>
      <c r="E837" s="1106" t="s">
        <v>28</v>
      </c>
      <c r="F837" s="1107" t="str">
        <f t="array" ref="F837">IFERROR(INDEX(UIID!$K$2:$K1725, MATCH(CONCATENATE(B837,D837,G837,J837), UIID!$B$2:$B1725&amp;UIID!$D$2:$D1725&amp;UIID!$G$2:$G1725&amp;UIID!$H$2:$H1725, 0),), "Not Found")</f>
        <v>0722-0093</v>
      </c>
      <c r="G837" s="1120" t="s">
        <v>2198</v>
      </c>
      <c r="H837" s="1120"/>
      <c r="I837" s="1120" t="s">
        <v>7485</v>
      </c>
      <c r="J837" s="1120" t="s">
        <v>2199</v>
      </c>
      <c r="K837" s="1120">
        <v>10.244986207806701</v>
      </c>
      <c r="L837" s="1120">
        <v>123.794367680888</v>
      </c>
      <c r="M837" s="1120" t="s">
        <v>7486</v>
      </c>
      <c r="N837" s="1120" t="s">
        <v>7487</v>
      </c>
      <c r="O837" s="1106" t="s">
        <v>15</v>
      </c>
      <c r="P837" s="1106" t="s">
        <v>16</v>
      </c>
      <c r="Q837" s="1120" t="s">
        <v>35</v>
      </c>
      <c r="R837" s="1106" t="s">
        <v>87</v>
      </c>
      <c r="S837" s="1120" t="s">
        <v>88</v>
      </c>
      <c r="T837" s="1106" t="s">
        <v>4164</v>
      </c>
      <c r="U837" s="1120" t="s">
        <v>7492</v>
      </c>
      <c r="V837" s="1120" t="s">
        <v>7493</v>
      </c>
      <c r="W837" s="1116">
        <v>45910</v>
      </c>
      <c r="X837" s="1117">
        <v>47737</v>
      </c>
      <c r="Y837" s="1120" t="s">
        <v>7494</v>
      </c>
      <c r="Z837" s="1120" t="s">
        <v>7495</v>
      </c>
      <c r="AA837" s="1169">
        <v>46712</v>
      </c>
      <c r="AB837" s="524"/>
      <c r="AC837" s="1111"/>
      <c r="AD837" s="1223"/>
    </row>
    <row r="838" spans="1:30" ht="15.75" customHeight="1">
      <c r="A838" s="1106" t="s">
        <v>10</v>
      </c>
      <c r="B838" s="1120" t="s">
        <v>11</v>
      </c>
      <c r="C838" s="1120" t="s">
        <v>28</v>
      </c>
      <c r="D838" s="1106" t="s">
        <v>13</v>
      </c>
      <c r="E838" s="1106" t="s">
        <v>3756</v>
      </c>
      <c r="F838" s="1107" t="str">
        <f t="array" ref="F838">IFERROR(INDEX(UIID!$K$2:$K1725, MATCH(CONCATENATE(B838,D838,G838,J838), UIID!$B$2:$B1725&amp;UIID!$D$2:$D1725&amp;UIID!$G$2:$G1725&amp;UIID!$H$2:$H1725, 0),), "Not Found")</f>
        <v>0722-0162</v>
      </c>
      <c r="G838" s="1106" t="s">
        <v>854</v>
      </c>
      <c r="H838" s="1106"/>
      <c r="I838" s="1106" t="s">
        <v>5315</v>
      </c>
      <c r="J838" s="1106" t="s">
        <v>855</v>
      </c>
      <c r="K838" s="1106">
        <v>10.343322871213299</v>
      </c>
      <c r="L838" s="1106">
        <v>123.916668892476</v>
      </c>
      <c r="M838" s="1106" t="s">
        <v>856</v>
      </c>
      <c r="N838" s="1106" t="s">
        <v>5316</v>
      </c>
      <c r="O838" s="1106" t="s">
        <v>15</v>
      </c>
      <c r="P838" s="1106" t="s">
        <v>16</v>
      </c>
      <c r="Q838" s="1140" t="s">
        <v>10389</v>
      </c>
      <c r="R838" s="1106" t="s">
        <v>32</v>
      </c>
      <c r="S838" s="1120" t="s">
        <v>1362</v>
      </c>
      <c r="T838" s="1106" t="s">
        <v>4164</v>
      </c>
      <c r="U838" s="1120" t="s">
        <v>7496</v>
      </c>
      <c r="V838" s="1120" t="s">
        <v>7497</v>
      </c>
      <c r="W838" s="1116">
        <v>45912</v>
      </c>
      <c r="X838" s="1117">
        <v>47211</v>
      </c>
      <c r="Y838" s="1251" t="s">
        <v>7498</v>
      </c>
      <c r="Z838" s="1251" t="s">
        <v>7499</v>
      </c>
      <c r="AA838" s="1262">
        <v>47000</v>
      </c>
      <c r="AB838" s="524"/>
      <c r="AC838" s="1111"/>
      <c r="AD838" s="1223"/>
    </row>
    <row r="839" spans="1:30" ht="15.75" customHeight="1">
      <c r="A839" s="1106" t="s">
        <v>10</v>
      </c>
      <c r="B839" s="1120" t="s">
        <v>11</v>
      </c>
      <c r="C839" s="1120" t="s">
        <v>28</v>
      </c>
      <c r="D839" s="1106" t="s">
        <v>13</v>
      </c>
      <c r="E839" s="1106" t="s">
        <v>3756</v>
      </c>
      <c r="F839" s="1107" t="str">
        <f t="array" ref="F839">IFERROR(INDEX(UIID!$K$2:$K1725, MATCH(CONCATENATE(B839,D839,G839,J839), UIID!$B$2:$B1725&amp;UIID!$D$2:$D1725&amp;UIID!$G$2:$G1725&amp;UIID!$H$2:$H1725, 0),), "Not Found")</f>
        <v>0722-0246</v>
      </c>
      <c r="G839" s="1120" t="s">
        <v>3972</v>
      </c>
      <c r="H839" s="1120"/>
      <c r="I839" s="1120" t="s">
        <v>7500</v>
      </c>
      <c r="J839" s="1120" t="s">
        <v>3973</v>
      </c>
      <c r="K839" s="1120">
        <v>10.3439949085459</v>
      </c>
      <c r="L839" s="1120">
        <v>123.911703341568</v>
      </c>
      <c r="M839" s="1120" t="s">
        <v>7501</v>
      </c>
      <c r="N839" s="1120" t="s">
        <v>7502</v>
      </c>
      <c r="O839" s="1106" t="s">
        <v>15</v>
      </c>
      <c r="P839" s="1106" t="s">
        <v>16</v>
      </c>
      <c r="Q839" s="1120" t="s">
        <v>4262</v>
      </c>
      <c r="R839" s="1106" t="s">
        <v>3006</v>
      </c>
      <c r="S839" s="1120" t="s">
        <v>2753</v>
      </c>
      <c r="T839" s="1106"/>
      <c r="U839" s="1120" t="s">
        <v>5087</v>
      </c>
      <c r="V839" s="1120" t="s">
        <v>7503</v>
      </c>
      <c r="W839" s="1116">
        <v>45915</v>
      </c>
      <c r="X839" s="1117">
        <v>47743</v>
      </c>
      <c r="Y839" s="1138" t="s">
        <v>5768</v>
      </c>
      <c r="Z839" s="1138" t="s">
        <v>7504</v>
      </c>
      <c r="AA839" s="1209">
        <v>47436</v>
      </c>
      <c r="AB839" s="524"/>
      <c r="AC839" s="1111"/>
      <c r="AD839" s="1223"/>
    </row>
    <row r="840" spans="1:30" ht="15.75" customHeight="1">
      <c r="A840" s="1106" t="s">
        <v>10</v>
      </c>
      <c r="B840" s="1120" t="s">
        <v>11</v>
      </c>
      <c r="C840" s="1120" t="s">
        <v>28</v>
      </c>
      <c r="D840" s="1106" t="s">
        <v>13</v>
      </c>
      <c r="E840" s="1106" t="s">
        <v>3756</v>
      </c>
      <c r="F840" s="1107" t="str">
        <f t="array" ref="F840">IFERROR(INDEX(UIID!$K$2:$K1725, MATCH(CONCATENATE(B840,D840,G840,J840), UIID!$B$2:$B1725&amp;UIID!$D$2:$D1725&amp;UIID!$G$2:$G1725&amp;UIID!$H$2:$H1725, 0),), "Not Found")</f>
        <v>0722-0247</v>
      </c>
      <c r="G840" s="1120" t="s">
        <v>3974</v>
      </c>
      <c r="H840" s="1120"/>
      <c r="I840" s="1120" t="s">
        <v>7505</v>
      </c>
      <c r="J840" s="1120" t="s">
        <v>3975</v>
      </c>
      <c r="K840" s="1120">
        <v>10.343994884297301</v>
      </c>
      <c r="L840" s="1120">
        <v>123.908876816682</v>
      </c>
      <c r="M840" s="1120" t="s">
        <v>7506</v>
      </c>
      <c r="N840" s="1152" t="s">
        <v>7507</v>
      </c>
      <c r="O840" s="1106" t="s">
        <v>15</v>
      </c>
      <c r="P840" s="1106" t="s">
        <v>16</v>
      </c>
      <c r="Q840" s="1120" t="s">
        <v>4262</v>
      </c>
      <c r="R840" s="1106" t="s">
        <v>3006</v>
      </c>
      <c r="S840" s="1120" t="s">
        <v>2753</v>
      </c>
      <c r="T840" s="1106"/>
      <c r="U840" s="1120" t="s">
        <v>5087</v>
      </c>
      <c r="V840" s="1120" t="s">
        <v>7508</v>
      </c>
      <c r="W840" s="1116">
        <v>45915</v>
      </c>
      <c r="X840" s="1117">
        <v>47743</v>
      </c>
      <c r="Y840" s="1138" t="s">
        <v>7509</v>
      </c>
      <c r="Z840" s="1138" t="s">
        <v>7510</v>
      </c>
      <c r="AA840" s="1138" t="s">
        <v>22</v>
      </c>
      <c r="AB840" s="524"/>
      <c r="AC840" s="1111"/>
      <c r="AD840" s="1223"/>
    </row>
    <row r="841" spans="1:30" ht="15.75" customHeight="1">
      <c r="A841" s="1106" t="s">
        <v>10</v>
      </c>
      <c r="B841" s="1120" t="s">
        <v>11</v>
      </c>
      <c r="C841" s="1120" t="s">
        <v>123</v>
      </c>
      <c r="D841" s="1106" t="s">
        <v>513</v>
      </c>
      <c r="E841" s="1106" t="s">
        <v>28</v>
      </c>
      <c r="F841" s="1107" t="str">
        <f t="array" ref="F841">IFERROR(INDEX(UIID!$K$2:$K1725, MATCH(CONCATENATE(B841,D841,G841,J841), UIID!$B$2:$B1725&amp;UIID!$D$2:$D1725&amp;UIID!$G$2:$G1725&amp;UIID!$H$2:$H1725, 0),), "Not Found")</f>
        <v>0722-0083</v>
      </c>
      <c r="G841" s="1106" t="s">
        <v>1892</v>
      </c>
      <c r="H841" s="1106"/>
      <c r="I841" s="1106" t="s">
        <v>7511</v>
      </c>
      <c r="J841" s="1106" t="s">
        <v>1893</v>
      </c>
      <c r="K841" s="1106">
        <v>10.5126433671649</v>
      </c>
      <c r="L841" s="1106">
        <v>123.72945855390201</v>
      </c>
      <c r="M841" s="1106" t="s">
        <v>7512</v>
      </c>
      <c r="N841" s="1106" t="s">
        <v>5877</v>
      </c>
      <c r="O841" s="1106" t="s">
        <v>15</v>
      </c>
      <c r="P841" s="1106" t="s">
        <v>16</v>
      </c>
      <c r="Q841" s="1120" t="s">
        <v>35</v>
      </c>
      <c r="R841" s="1106" t="s">
        <v>125</v>
      </c>
      <c r="S841" s="1120" t="s">
        <v>1023</v>
      </c>
      <c r="T841" s="1106" t="s">
        <v>4164</v>
      </c>
      <c r="U841" s="1120" t="s">
        <v>7513</v>
      </c>
      <c r="V841" s="1120" t="s">
        <v>7514</v>
      </c>
      <c r="W841" s="1116">
        <v>45917</v>
      </c>
      <c r="X841" s="1117">
        <v>47744</v>
      </c>
      <c r="Y841" s="1138" t="s">
        <v>7515</v>
      </c>
      <c r="Z841" s="1138" t="s">
        <v>7516</v>
      </c>
      <c r="AA841" s="1209">
        <v>46155</v>
      </c>
      <c r="AB841" s="524"/>
      <c r="AC841" s="1111"/>
      <c r="AD841" s="1223"/>
    </row>
    <row r="842" spans="1:30" ht="15.75" customHeight="1">
      <c r="A842" s="1106" t="s">
        <v>10</v>
      </c>
      <c r="B842" s="1120" t="s">
        <v>11</v>
      </c>
      <c r="C842" s="1120" t="s">
        <v>123</v>
      </c>
      <c r="D842" s="1106" t="s">
        <v>513</v>
      </c>
      <c r="E842" s="1106" t="s">
        <v>28</v>
      </c>
      <c r="F842" s="1107" t="str">
        <f t="array" ref="F842">IFERROR(INDEX(UIID!$K$2:$K1725, MATCH(CONCATENATE(B842,D842,G842,J842), UIID!$B$2:$B1725&amp;UIID!$D$2:$D1725&amp;UIID!$G$2:$G1725&amp;UIID!$H$2:$H1725, 0),), "Not Found")</f>
        <v>0722-0083</v>
      </c>
      <c r="G842" s="1106" t="s">
        <v>1892</v>
      </c>
      <c r="H842" s="1120"/>
      <c r="I842" s="1106" t="s">
        <v>7511</v>
      </c>
      <c r="J842" s="1106" t="s">
        <v>1893</v>
      </c>
      <c r="K842" s="1106">
        <v>10.5126433671649</v>
      </c>
      <c r="L842" s="1106">
        <v>123.72945855390201</v>
      </c>
      <c r="M842" s="1106" t="s">
        <v>7512</v>
      </c>
      <c r="N842" s="1106" t="s">
        <v>5877</v>
      </c>
      <c r="O842" s="1106" t="s">
        <v>15</v>
      </c>
      <c r="P842" s="1106" t="s">
        <v>16</v>
      </c>
      <c r="Q842" s="1120" t="s">
        <v>35</v>
      </c>
      <c r="R842" s="1106" t="s">
        <v>87</v>
      </c>
      <c r="S842" s="1120" t="s">
        <v>434</v>
      </c>
      <c r="T842" s="1106" t="s">
        <v>4164</v>
      </c>
      <c r="U842" s="1120" t="s">
        <v>7443</v>
      </c>
      <c r="V842" s="1120" t="s">
        <v>7517</v>
      </c>
      <c r="W842" s="1116">
        <v>45917</v>
      </c>
      <c r="X842" s="1117">
        <v>47744</v>
      </c>
      <c r="Y842" s="1120" t="s">
        <v>7518</v>
      </c>
      <c r="Z842" s="1120" t="s">
        <v>7519</v>
      </c>
      <c r="AA842" s="1169">
        <v>47624</v>
      </c>
      <c r="AB842" s="524"/>
      <c r="AC842" s="1111"/>
      <c r="AD842" s="1223"/>
    </row>
    <row r="843" spans="1:30" ht="15.75" customHeight="1">
      <c r="A843" s="1106" t="s">
        <v>10</v>
      </c>
      <c r="B843" s="1120" t="s">
        <v>11</v>
      </c>
      <c r="C843" s="1120" t="s">
        <v>123</v>
      </c>
      <c r="D843" s="1106" t="s">
        <v>513</v>
      </c>
      <c r="E843" s="1106" t="s">
        <v>28</v>
      </c>
      <c r="F843" s="1107" t="str">
        <f t="array" ref="F843">IFERROR(INDEX(UIID!$K$2:$K1725, MATCH(CONCATENATE(B843,D843,G843,J843), UIID!$B$2:$B1725&amp;UIID!$D$2:$D1725&amp;UIID!$G$2:$G1725&amp;UIID!$H$2:$H1725, 0),), "Not Found")</f>
        <v>0722-0083</v>
      </c>
      <c r="G843" s="1106" t="s">
        <v>1892</v>
      </c>
      <c r="H843" s="1120"/>
      <c r="I843" s="1106" t="s">
        <v>7511</v>
      </c>
      <c r="J843" s="1106" t="s">
        <v>1893</v>
      </c>
      <c r="K843" s="1106">
        <v>10.5126433671649</v>
      </c>
      <c r="L843" s="1106">
        <v>123.72945855390201</v>
      </c>
      <c r="M843" s="1106" t="s">
        <v>7512</v>
      </c>
      <c r="N843" s="1106" t="s">
        <v>5877</v>
      </c>
      <c r="O843" s="1106" t="s">
        <v>15</v>
      </c>
      <c r="P843" s="1106" t="s">
        <v>16</v>
      </c>
      <c r="Q843" s="1120" t="s">
        <v>35</v>
      </c>
      <c r="R843" s="1106" t="s">
        <v>143</v>
      </c>
      <c r="S843" s="1120" t="s">
        <v>144</v>
      </c>
      <c r="T843" s="1106" t="s">
        <v>4164</v>
      </c>
      <c r="U843" s="1120" t="s">
        <v>4993</v>
      </c>
      <c r="V843" s="1120" t="s">
        <v>7520</v>
      </c>
      <c r="W843" s="1116">
        <v>45917</v>
      </c>
      <c r="X843" s="1117">
        <v>47744</v>
      </c>
      <c r="Y843" s="1138" t="s">
        <v>6729</v>
      </c>
      <c r="Z843" s="1138" t="s">
        <v>7521</v>
      </c>
      <c r="AA843" s="1209">
        <v>47616</v>
      </c>
      <c r="AB843" s="524"/>
      <c r="AC843" s="1111"/>
      <c r="AD843" s="1223"/>
    </row>
    <row r="844" spans="1:30" ht="15.75" customHeight="1">
      <c r="A844" s="1106" t="s">
        <v>10</v>
      </c>
      <c r="B844" s="1120" t="s">
        <v>11</v>
      </c>
      <c r="C844" s="1120" t="s">
        <v>176</v>
      </c>
      <c r="D844" s="1106" t="s">
        <v>3997</v>
      </c>
      <c r="E844" s="1106" t="s">
        <v>3756</v>
      </c>
      <c r="F844" s="1107" t="str">
        <f t="array" ref="F844">IFERROR(INDEX(UIID!$K$2:$K1725, MATCH(CONCATENATE(B844,D844,G844,J844), UIID!$B$2:$B1725&amp;UIID!$D$2:$D1725&amp;UIID!$G$2:$G1725&amp;UIID!$H$2:$H1725, 0),), "Not Found")</f>
        <v>0722-0203</v>
      </c>
      <c r="G844" s="1120" t="s">
        <v>3518</v>
      </c>
      <c r="H844" s="1120"/>
      <c r="I844" s="1120" t="s">
        <v>6960</v>
      </c>
      <c r="J844" s="1120" t="s">
        <v>3907</v>
      </c>
      <c r="K844" s="176">
        <v>10.305154841843899</v>
      </c>
      <c r="L844" s="176">
        <v>123.986453731512</v>
      </c>
      <c r="M844" s="1204" t="s">
        <v>6961</v>
      </c>
      <c r="N844" s="1120" t="s">
        <v>6962</v>
      </c>
      <c r="O844" s="1106" t="s">
        <v>15</v>
      </c>
      <c r="P844" s="1106" t="s">
        <v>16</v>
      </c>
      <c r="Q844" s="1140" t="s">
        <v>10389</v>
      </c>
      <c r="R844" s="1106" t="s">
        <v>32</v>
      </c>
      <c r="S844" s="1120" t="s">
        <v>43</v>
      </c>
      <c r="T844" s="1106" t="s">
        <v>4164</v>
      </c>
      <c r="U844" s="1120" t="s">
        <v>5038</v>
      </c>
      <c r="V844" s="1120" t="s">
        <v>7522</v>
      </c>
      <c r="W844" s="1116">
        <v>45918</v>
      </c>
      <c r="X844" s="1117">
        <v>47375</v>
      </c>
      <c r="Y844" s="1251" t="s">
        <v>5228</v>
      </c>
      <c r="Z844" s="1251" t="s">
        <v>6964</v>
      </c>
      <c r="AA844" s="1263">
        <v>46337</v>
      </c>
      <c r="AB844" s="524"/>
      <c r="AC844" s="1111"/>
      <c r="AD844" s="1223"/>
    </row>
    <row r="845" spans="1:30" ht="15.75" customHeight="1">
      <c r="A845" s="1106" t="s">
        <v>10</v>
      </c>
      <c r="B845" s="1120" t="s">
        <v>11</v>
      </c>
      <c r="C845" s="1120" t="s">
        <v>176</v>
      </c>
      <c r="D845" s="1106" t="s">
        <v>3997</v>
      </c>
      <c r="E845" s="1106" t="s">
        <v>3756</v>
      </c>
      <c r="F845" s="1107" t="str">
        <f t="array" ref="F845">IFERROR(INDEX(UIID!$K$2:$K1725, MATCH(CONCATENATE(B845,D845,G845,J845), UIID!$B$2:$B1725&amp;UIID!$D$2:$D1725&amp;UIID!$G$2:$G1725&amp;UIID!$H$2:$H1725, 0),), "Not Found")</f>
        <v>0722-0203</v>
      </c>
      <c r="G845" s="1120" t="s">
        <v>3518</v>
      </c>
      <c r="H845" s="1120"/>
      <c r="I845" s="1120" t="s">
        <v>6960</v>
      </c>
      <c r="J845" s="1120" t="s">
        <v>3907</v>
      </c>
      <c r="K845" s="176">
        <v>10.305154841843899</v>
      </c>
      <c r="L845" s="176">
        <v>123.986453731512</v>
      </c>
      <c r="M845" s="1204" t="s">
        <v>6961</v>
      </c>
      <c r="N845" s="1120" t="s">
        <v>6962</v>
      </c>
      <c r="O845" s="1106" t="s">
        <v>15</v>
      </c>
      <c r="P845" s="1106" t="s">
        <v>16</v>
      </c>
      <c r="Q845" s="1140" t="s">
        <v>10389</v>
      </c>
      <c r="R845" s="1106" t="s">
        <v>32</v>
      </c>
      <c r="S845" s="1120" t="s">
        <v>45</v>
      </c>
      <c r="T845" s="1106" t="s">
        <v>4164</v>
      </c>
      <c r="U845" s="1120" t="s">
        <v>7523</v>
      </c>
      <c r="V845" s="1120" t="s">
        <v>7524</v>
      </c>
      <c r="W845" s="1116">
        <v>45918</v>
      </c>
      <c r="X845" s="1117">
        <v>47375</v>
      </c>
      <c r="Y845" s="1251" t="s">
        <v>6966</v>
      </c>
      <c r="Z845" s="1251" t="s">
        <v>6967</v>
      </c>
      <c r="AA845" s="1262">
        <v>46334</v>
      </c>
      <c r="AB845" s="524"/>
      <c r="AC845" s="1111"/>
      <c r="AD845" s="1223"/>
    </row>
    <row r="846" spans="1:30" ht="15.75" customHeight="1">
      <c r="A846" s="1106" t="s">
        <v>10</v>
      </c>
      <c r="B846" s="1120" t="s">
        <v>11</v>
      </c>
      <c r="C846" s="1120" t="s">
        <v>176</v>
      </c>
      <c r="D846" s="1106" t="s">
        <v>3997</v>
      </c>
      <c r="E846" s="1106" t="s">
        <v>3756</v>
      </c>
      <c r="F846" s="1107" t="str">
        <f t="array" ref="F846">IFERROR(INDEX(UIID!$K$2:$K1725, MATCH(CONCATENATE(B846,D846,G846,J846), UIID!$B$2:$B1725&amp;UIID!$D$2:$D1725&amp;UIID!$G$2:$G1725&amp;UIID!$H$2:$H1725, 0),), "Not Found")</f>
        <v>0722-0238</v>
      </c>
      <c r="G846" s="1120" t="s">
        <v>3958</v>
      </c>
      <c r="H846" s="1120"/>
      <c r="I846" s="1120" t="s">
        <v>7332</v>
      </c>
      <c r="J846" s="1120" t="s">
        <v>3959</v>
      </c>
      <c r="K846" s="1120">
        <v>10.3053341051431</v>
      </c>
      <c r="L846" s="1120">
        <v>123.98643570972401</v>
      </c>
      <c r="M846" s="1120" t="s">
        <v>7333</v>
      </c>
      <c r="N846" s="1120" t="s">
        <v>7334</v>
      </c>
      <c r="O846" s="1106" t="s">
        <v>15</v>
      </c>
      <c r="P846" s="1106" t="s">
        <v>16</v>
      </c>
      <c r="Q846" s="1140" t="s">
        <v>10389</v>
      </c>
      <c r="R846" s="1106" t="s">
        <v>87</v>
      </c>
      <c r="S846" s="1120" t="s">
        <v>683</v>
      </c>
      <c r="T846" s="1106" t="s">
        <v>4164</v>
      </c>
      <c r="U846" s="1120" t="s">
        <v>7443</v>
      </c>
      <c r="V846" s="1120" t="s">
        <v>7525</v>
      </c>
      <c r="W846" s="1116">
        <v>45922</v>
      </c>
      <c r="X846" s="1117">
        <v>47610</v>
      </c>
      <c r="Y846" s="1264" t="s">
        <v>7336</v>
      </c>
      <c r="Z846" s="1265" t="s">
        <v>7337</v>
      </c>
      <c r="AA846" s="1266">
        <v>47155</v>
      </c>
      <c r="AB846" s="524"/>
      <c r="AC846" s="1111"/>
      <c r="AD846" s="1223"/>
    </row>
    <row r="847" spans="1:30" ht="15.75" customHeight="1">
      <c r="A847" s="1106" t="s">
        <v>10</v>
      </c>
      <c r="B847" s="1120" t="s">
        <v>11</v>
      </c>
      <c r="C847" s="1120" t="s">
        <v>176</v>
      </c>
      <c r="D847" s="1106" t="s">
        <v>374</v>
      </c>
      <c r="E847" s="1106" t="s">
        <v>3756</v>
      </c>
      <c r="F847" s="1107" t="str">
        <f t="array" ref="F847">IFERROR(INDEX(UIID!$K$2:$K1725, MATCH(CONCATENATE(B847,D847,G847,J847), UIID!$B$2:$B1725&amp;UIID!$D$2:$D1725&amp;UIID!$G$2:$G1725&amp;UIID!$H$2:$H1725, 0),), "Not Found")</f>
        <v>0722-0248</v>
      </c>
      <c r="G847" s="1120" t="s">
        <v>3976</v>
      </c>
      <c r="H847" s="1120"/>
      <c r="I847" s="1120" t="s">
        <v>7526</v>
      </c>
      <c r="J847" s="1120" t="s">
        <v>3977</v>
      </c>
      <c r="K847" s="1120">
        <v>10.3432812498503</v>
      </c>
      <c r="L847" s="1120">
        <v>123.919282129186</v>
      </c>
      <c r="M847" s="1120" t="s">
        <v>7527</v>
      </c>
      <c r="N847" s="1120" t="s">
        <v>7528</v>
      </c>
      <c r="O847" s="1106" t="s">
        <v>15</v>
      </c>
      <c r="P847" s="1106" t="s">
        <v>16</v>
      </c>
      <c r="Q847" s="1120" t="s">
        <v>35</v>
      </c>
      <c r="R847" s="1106" t="s">
        <v>87</v>
      </c>
      <c r="S847" s="1120" t="s">
        <v>434</v>
      </c>
      <c r="T847" s="1106" t="s">
        <v>4164</v>
      </c>
      <c r="U847" s="1120" t="s">
        <v>7443</v>
      </c>
      <c r="V847" s="1120" t="s">
        <v>7529</v>
      </c>
      <c r="W847" s="1116">
        <v>45922</v>
      </c>
      <c r="X847" s="1117">
        <v>47749</v>
      </c>
      <c r="Y847" s="1120" t="s">
        <v>5200</v>
      </c>
      <c r="Z847" s="1120" t="s">
        <v>6241</v>
      </c>
      <c r="AA847" s="1169">
        <v>46694</v>
      </c>
      <c r="AB847" s="524"/>
      <c r="AC847" s="1111"/>
      <c r="AD847" s="1223"/>
    </row>
    <row r="848" spans="1:30" ht="15.75" customHeight="1">
      <c r="A848" s="1106" t="s">
        <v>10</v>
      </c>
      <c r="B848" s="1120" t="s">
        <v>11</v>
      </c>
      <c r="C848" s="1120" t="s">
        <v>176</v>
      </c>
      <c r="D848" s="1106" t="s">
        <v>374</v>
      </c>
      <c r="E848" s="1106" t="s">
        <v>3756</v>
      </c>
      <c r="F848" s="1107" t="str">
        <f t="array" ref="F848">IFERROR(INDEX(UIID!$K$2:$K1725, MATCH(CONCATENATE(B848,D848,G848,J848), UIID!$B$2:$B1725&amp;UIID!$D$2:$D1725&amp;UIID!$G$2:$G1725&amp;UIID!$H$2:$H1725, 0),), "Not Found")</f>
        <v>0722-0248</v>
      </c>
      <c r="G848" s="1120" t="s">
        <v>3976</v>
      </c>
      <c r="H848" s="1120"/>
      <c r="I848" s="1120" t="s">
        <v>7526</v>
      </c>
      <c r="J848" s="1120" t="s">
        <v>3977</v>
      </c>
      <c r="K848" s="1120">
        <v>10.3432812498503</v>
      </c>
      <c r="L848" s="1120">
        <v>123.919282129186</v>
      </c>
      <c r="M848" s="1120" t="s">
        <v>7527</v>
      </c>
      <c r="N848" s="1120" t="s">
        <v>7528</v>
      </c>
      <c r="O848" s="1106" t="s">
        <v>15</v>
      </c>
      <c r="P848" s="1106" t="s">
        <v>16</v>
      </c>
      <c r="Q848" s="1120" t="s">
        <v>4262</v>
      </c>
      <c r="R848" s="1106" t="s">
        <v>2222</v>
      </c>
      <c r="S848" s="1120" t="s">
        <v>2839</v>
      </c>
      <c r="T848" s="1106" t="s">
        <v>4979</v>
      </c>
      <c r="U848" s="1120" t="s">
        <v>7530</v>
      </c>
      <c r="V848" s="1120" t="s">
        <v>7531</v>
      </c>
      <c r="W848" s="1116">
        <v>45922</v>
      </c>
      <c r="X848" s="1117">
        <v>47749</v>
      </c>
      <c r="Y848" s="1120" t="s">
        <v>7532</v>
      </c>
      <c r="Z848" s="1120" t="s">
        <v>7533</v>
      </c>
      <c r="AA848" s="1169">
        <v>46903</v>
      </c>
      <c r="AB848" s="524"/>
      <c r="AC848" s="1111"/>
      <c r="AD848" s="1223"/>
    </row>
    <row r="849" spans="1:30" ht="15.75" customHeight="1">
      <c r="A849" s="1106" t="s">
        <v>10</v>
      </c>
      <c r="B849" s="1120" t="s">
        <v>11</v>
      </c>
      <c r="C849" s="1120" t="s">
        <v>176</v>
      </c>
      <c r="D849" s="1106" t="s">
        <v>374</v>
      </c>
      <c r="E849" s="1106" t="s">
        <v>3756</v>
      </c>
      <c r="F849" s="1107" t="str">
        <f t="array" ref="F849">IFERROR(INDEX(UIID!$K$2:$K1725, MATCH(CONCATENATE(B849,D849,G849,J849), UIID!$B$2:$B1725&amp;UIID!$D$2:$D1725&amp;UIID!$G$2:$G1725&amp;UIID!$H$2:$H1725, 0),), "Not Found")</f>
        <v>0722-0248</v>
      </c>
      <c r="G849" s="1120" t="s">
        <v>3976</v>
      </c>
      <c r="H849" s="1120"/>
      <c r="I849" s="1120" t="s">
        <v>7526</v>
      </c>
      <c r="J849" s="1120" t="s">
        <v>3977</v>
      </c>
      <c r="K849" s="1120">
        <v>10.3432812498503</v>
      </c>
      <c r="L849" s="1120">
        <v>123.919282129186</v>
      </c>
      <c r="M849" s="1120" t="s">
        <v>7527</v>
      </c>
      <c r="N849" s="1120" t="s">
        <v>7528</v>
      </c>
      <c r="O849" s="1106" t="s">
        <v>15</v>
      </c>
      <c r="P849" s="1106" t="s">
        <v>16</v>
      </c>
      <c r="Q849" s="1120" t="s">
        <v>4262</v>
      </c>
      <c r="R849" s="1106" t="s">
        <v>2222</v>
      </c>
      <c r="S849" s="1120" t="s">
        <v>2821</v>
      </c>
      <c r="T849" s="1106" t="s">
        <v>4306</v>
      </c>
      <c r="U849" s="1120" t="s">
        <v>5049</v>
      </c>
      <c r="V849" s="1120" t="s">
        <v>7534</v>
      </c>
      <c r="W849" s="1116">
        <v>45922</v>
      </c>
      <c r="X849" s="1117">
        <v>47749</v>
      </c>
      <c r="Y849" s="1120" t="s">
        <v>7532</v>
      </c>
      <c r="Z849" s="1120" t="s">
        <v>7533</v>
      </c>
      <c r="AA849" s="1169">
        <v>46903</v>
      </c>
      <c r="AB849" s="524"/>
      <c r="AC849" s="1111"/>
      <c r="AD849" s="1223"/>
    </row>
    <row r="850" spans="1:30" ht="15.75" customHeight="1">
      <c r="A850" s="1106" t="s">
        <v>10</v>
      </c>
      <c r="B850" s="1120" t="s">
        <v>11</v>
      </c>
      <c r="C850" s="1120" t="s">
        <v>176</v>
      </c>
      <c r="D850" s="1106" t="s">
        <v>374</v>
      </c>
      <c r="E850" s="1106" t="s">
        <v>3756</v>
      </c>
      <c r="F850" s="1107" t="str">
        <f t="array" ref="F850">IFERROR(INDEX(UIID!$K$2:$K1725, MATCH(CONCATENATE(B850,D850,G850,J850), UIID!$B$2:$B1725&amp;UIID!$D$2:$D1725&amp;UIID!$G$2:$G1725&amp;UIID!$H$2:$H1725, 0),), "Not Found")</f>
        <v>0722-0248</v>
      </c>
      <c r="G850" s="1120" t="s">
        <v>3976</v>
      </c>
      <c r="H850" s="1120"/>
      <c r="I850" s="1120" t="s">
        <v>7526</v>
      </c>
      <c r="J850" s="1120" t="s">
        <v>3977</v>
      </c>
      <c r="K850" s="1120">
        <v>10.3432812498503</v>
      </c>
      <c r="L850" s="1120">
        <v>123.919282129186</v>
      </c>
      <c r="M850" s="1120" t="s">
        <v>7527</v>
      </c>
      <c r="N850" s="1120" t="s">
        <v>7528</v>
      </c>
      <c r="O850" s="1106" t="s">
        <v>15</v>
      </c>
      <c r="P850" s="1106" t="s">
        <v>16</v>
      </c>
      <c r="Q850" s="1120" t="s">
        <v>4262</v>
      </c>
      <c r="R850" s="1106" t="s">
        <v>2222</v>
      </c>
      <c r="S850" s="1120" t="s">
        <v>2823</v>
      </c>
      <c r="T850" s="1106" t="s">
        <v>4979</v>
      </c>
      <c r="U850" s="1120" t="s">
        <v>5049</v>
      </c>
      <c r="V850" s="1120" t="s">
        <v>7535</v>
      </c>
      <c r="W850" s="1116">
        <v>45922</v>
      </c>
      <c r="X850" s="1117">
        <v>47749</v>
      </c>
      <c r="Y850" s="1120" t="s">
        <v>5200</v>
      </c>
      <c r="Z850" s="1120" t="s">
        <v>7536</v>
      </c>
      <c r="AA850" s="1169">
        <v>46694</v>
      </c>
      <c r="AB850" s="524"/>
      <c r="AC850" s="1111"/>
      <c r="AD850" s="1223"/>
    </row>
    <row r="851" spans="1:30" ht="15.75" customHeight="1">
      <c r="A851" s="1106" t="s">
        <v>10</v>
      </c>
      <c r="B851" s="1132" t="s">
        <v>11</v>
      </c>
      <c r="C851" s="1132" t="s">
        <v>176</v>
      </c>
      <c r="D851" s="1133" t="s">
        <v>3997</v>
      </c>
      <c r="E851" s="1133" t="s">
        <v>3756</v>
      </c>
      <c r="F851" s="1153" t="str">
        <f t="array" ref="F851">IFERROR(INDEX(UIID!$K$2:$K1725, MATCH(CONCATENATE(B851,D851,G851,J851), UIID!$B$2:$B1725&amp;UIID!$D$2:$D1725&amp;UIID!$G$2:$G1725&amp;UIID!$H$2:$H1725, 0),), "Not Found")</f>
        <v>0722-0203</v>
      </c>
      <c r="G851" s="1132" t="s">
        <v>3518</v>
      </c>
      <c r="H851" s="1132"/>
      <c r="I851" s="1132" t="s">
        <v>7537</v>
      </c>
      <c r="J851" s="1132" t="s">
        <v>3907</v>
      </c>
      <c r="K851" s="1132">
        <v>10.305154841843899</v>
      </c>
      <c r="L851" s="1132">
        <v>123.986453731512</v>
      </c>
      <c r="M851" s="1144" t="s">
        <v>6961</v>
      </c>
      <c r="N851" s="1132" t="s">
        <v>6962</v>
      </c>
      <c r="O851" s="1133" t="s">
        <v>15</v>
      </c>
      <c r="P851" s="1133" t="s">
        <v>16</v>
      </c>
      <c r="Q851" s="1132" t="s">
        <v>35</v>
      </c>
      <c r="R851" s="1133" t="s">
        <v>87</v>
      </c>
      <c r="S851" s="1132" t="s">
        <v>434</v>
      </c>
      <c r="T851" s="1133" t="s">
        <v>4164</v>
      </c>
      <c r="U851" s="1132" t="s">
        <v>7538</v>
      </c>
      <c r="V851" s="1132" t="s">
        <v>7539</v>
      </c>
      <c r="W851" s="1134">
        <v>45925</v>
      </c>
      <c r="X851" s="1135">
        <v>47752</v>
      </c>
      <c r="Y851" s="1132" t="s">
        <v>7540</v>
      </c>
      <c r="Z851" s="1132" t="s">
        <v>7541</v>
      </c>
      <c r="AA851" s="1150">
        <v>46628</v>
      </c>
      <c r="AB851" s="1241"/>
      <c r="AC851" s="1148"/>
      <c r="AD851" s="1241"/>
    </row>
    <row r="852" spans="1:30" ht="15.75" customHeight="1">
      <c r="A852" s="1106" t="s">
        <v>10</v>
      </c>
      <c r="B852" s="1120" t="s">
        <v>11</v>
      </c>
      <c r="C852" s="1120" t="s">
        <v>28</v>
      </c>
      <c r="D852" s="1106" t="s">
        <v>13</v>
      </c>
      <c r="E852" s="1106" t="s">
        <v>3756</v>
      </c>
      <c r="F852" s="1107" t="str">
        <f t="array" ref="F852">IFERROR(INDEX(UIID!$K$2:$K1725, MATCH(CONCATENATE(B852,D852,G852,J852), UIID!$B$2:$B1725&amp;UIID!$D$2:$D1725&amp;UIID!$G$2:$G1725&amp;UIID!$H$2:$H1725, 0),), "Not Found")</f>
        <v>0722-0177</v>
      </c>
      <c r="G852" s="1184" t="s">
        <v>3464</v>
      </c>
      <c r="H852" s="1120"/>
      <c r="I852" s="1120" t="s">
        <v>6816</v>
      </c>
      <c r="J852" s="1184" t="s">
        <v>3872</v>
      </c>
      <c r="K852" s="1120">
        <v>10.2948515999362</v>
      </c>
      <c r="L852" s="1120">
        <v>123.884745207818</v>
      </c>
      <c r="M852" s="1120" t="s">
        <v>6817</v>
      </c>
      <c r="N852" s="1120" t="s">
        <v>6818</v>
      </c>
      <c r="O852" s="1106" t="s">
        <v>15</v>
      </c>
      <c r="P852" s="1106" t="s">
        <v>16</v>
      </c>
      <c r="Q852" s="1140" t="s">
        <v>10389</v>
      </c>
      <c r="R852" s="1106" t="s">
        <v>32</v>
      </c>
      <c r="S852" s="1120" t="s">
        <v>422</v>
      </c>
      <c r="T852" s="1106" t="s">
        <v>4164</v>
      </c>
      <c r="U852" s="1120" t="s">
        <v>7542</v>
      </c>
      <c r="V852" s="1120" t="s">
        <v>7543</v>
      </c>
      <c r="W852" s="1116">
        <v>45933</v>
      </c>
      <c r="X852" s="1117">
        <v>47184</v>
      </c>
      <c r="Y852" s="1164" t="s">
        <v>7544</v>
      </c>
      <c r="Z852" s="1164" t="s">
        <v>7545</v>
      </c>
      <c r="AA852" s="1262">
        <v>46463</v>
      </c>
      <c r="AB852" s="524"/>
      <c r="AC852" s="1111"/>
      <c r="AD852" s="1223"/>
    </row>
    <row r="853" spans="1:30" ht="15.75" customHeight="1">
      <c r="A853" s="1106" t="s">
        <v>10</v>
      </c>
      <c r="B853" s="1120" t="s">
        <v>11</v>
      </c>
      <c r="C853" s="1120" t="s">
        <v>176</v>
      </c>
      <c r="D853" s="1106" t="s">
        <v>3997</v>
      </c>
      <c r="E853" s="1106" t="s">
        <v>3756</v>
      </c>
      <c r="F853" s="1107" t="str">
        <f t="array" ref="F853">IFERROR(INDEX(UIID!$K$2:$K1725, MATCH(CONCATENATE(B853,D853,G853,J853), UIID!$B$2:$B1725&amp;UIID!$D$2:$D1725&amp;UIID!$G$2:$G1725&amp;UIID!$H$2:$H1725, 0),), "Not Found")</f>
        <v>0722-0249</v>
      </c>
      <c r="G853" s="1120" t="s">
        <v>3978</v>
      </c>
      <c r="H853" s="1120"/>
      <c r="I853" s="1120" t="s">
        <v>7546</v>
      </c>
      <c r="J853" s="1120" t="s">
        <v>3979</v>
      </c>
      <c r="K853" s="1120">
        <v>10.3008568589033</v>
      </c>
      <c r="L853" s="1120">
        <v>124.007868380837</v>
      </c>
      <c r="M853" s="1120" t="s">
        <v>7547</v>
      </c>
      <c r="N853" s="1120" t="s">
        <v>7548</v>
      </c>
      <c r="O853" s="1106" t="s">
        <v>15</v>
      </c>
      <c r="P853" s="1106" t="s">
        <v>16</v>
      </c>
      <c r="Q853" s="1120" t="s">
        <v>4262</v>
      </c>
      <c r="R853" s="1106" t="s">
        <v>3006</v>
      </c>
      <c r="S853" s="1120" t="s">
        <v>2753</v>
      </c>
      <c r="T853" s="1106" t="s">
        <v>22</v>
      </c>
      <c r="U853" s="1120" t="s">
        <v>7549</v>
      </c>
      <c r="V853" s="1120" t="s">
        <v>7550</v>
      </c>
      <c r="W853" s="1116">
        <v>45937</v>
      </c>
      <c r="X853" s="1117">
        <v>47764</v>
      </c>
      <c r="Y853" s="1138" t="s">
        <v>7551</v>
      </c>
      <c r="Z853" s="1138" t="s">
        <v>7552</v>
      </c>
      <c r="AA853" s="1209">
        <v>47216</v>
      </c>
      <c r="AB853" s="524"/>
      <c r="AC853" s="1111"/>
      <c r="AD853" s="1223"/>
    </row>
    <row r="854" spans="1:30" ht="15.75" hidden="1" customHeight="1">
      <c r="A854" s="1106" t="s">
        <v>10</v>
      </c>
      <c r="B854" s="1120" t="s">
        <v>11</v>
      </c>
      <c r="C854" s="1120" t="s">
        <v>50</v>
      </c>
      <c r="D854" s="1106" t="s">
        <v>13</v>
      </c>
      <c r="E854" s="1106" t="s">
        <v>3756</v>
      </c>
      <c r="F854" s="1107" t="str">
        <f t="array" ref="F854">IFERROR(INDEX(UIID!$K$2:$K1725, MATCH(CONCATENATE(B854,D854,G854,J854), UIID!$B$2:$B1725&amp;UIID!$D$2:$D1725&amp;UIID!$G$2:$G1725&amp;UIID!$H$2:$H1725, 0),), "Not Found")</f>
        <v>0722-0088</v>
      </c>
      <c r="G854" s="1106" t="s">
        <v>3653</v>
      </c>
      <c r="H854" s="1106"/>
      <c r="I854" s="1120" t="s">
        <v>5933</v>
      </c>
      <c r="J854" s="1106" t="s">
        <v>2111</v>
      </c>
      <c r="K854" s="1106">
        <v>10.3445364055261</v>
      </c>
      <c r="L854" s="1106">
        <v>123.831453307819</v>
      </c>
      <c r="M854" s="1106" t="s">
        <v>2112</v>
      </c>
      <c r="N854" s="1106" t="s">
        <v>5934</v>
      </c>
      <c r="O854" s="1106" t="s">
        <v>15</v>
      </c>
      <c r="P854" s="1106" t="s">
        <v>1449</v>
      </c>
      <c r="Q854" s="1106" t="s">
        <v>4262</v>
      </c>
      <c r="R854" s="1106" t="s">
        <v>125</v>
      </c>
      <c r="S854" s="1120" t="s">
        <v>2725</v>
      </c>
      <c r="T854" s="1106" t="s">
        <v>4890</v>
      </c>
      <c r="U854" s="1120" t="s">
        <v>7553</v>
      </c>
      <c r="V854" s="1120" t="s">
        <v>7554</v>
      </c>
      <c r="W854" s="1116">
        <v>45940</v>
      </c>
      <c r="X854" s="1117">
        <v>47767</v>
      </c>
      <c r="Y854" s="176" t="s">
        <v>7555</v>
      </c>
      <c r="Z854" s="176" t="s">
        <v>7556</v>
      </c>
      <c r="AA854" s="488">
        <v>47269</v>
      </c>
      <c r="AB854" s="524"/>
      <c r="AC854" s="1111"/>
      <c r="AD854" s="1223"/>
    </row>
    <row r="855" spans="1:30" ht="15.75" customHeight="1">
      <c r="A855" s="1106" t="s">
        <v>10</v>
      </c>
      <c r="B855" s="1120" t="s">
        <v>11</v>
      </c>
      <c r="C855" s="1120" t="s">
        <v>28</v>
      </c>
      <c r="D855" s="1106" t="s">
        <v>13</v>
      </c>
      <c r="E855" s="1106" t="s">
        <v>3756</v>
      </c>
      <c r="F855" s="1107" t="str">
        <f t="array" ref="F855">IFERROR(INDEX(UIID!$K$2:$K1725, MATCH(CONCATENATE(B855,D855,G855,J855), UIID!$B$2:$B1725&amp;UIID!$D$2:$D1725&amp;UIID!$G$2:$G1725&amp;UIID!$H$2:$H1725, 0),), "Not Found")</f>
        <v>0722-0165</v>
      </c>
      <c r="G855" s="313" t="s">
        <v>3654</v>
      </c>
      <c r="H855" s="1106"/>
      <c r="I855" s="1106" t="s">
        <v>5333</v>
      </c>
      <c r="J855" s="1106" t="s">
        <v>915</v>
      </c>
      <c r="K855" s="1106">
        <v>10.294790068340401</v>
      </c>
      <c r="L855" s="1106">
        <v>123.90402275014701</v>
      </c>
      <c r="M855" s="1106" t="s">
        <v>916</v>
      </c>
      <c r="N855" s="1106" t="s">
        <v>7557</v>
      </c>
      <c r="O855" s="1106" t="s">
        <v>15</v>
      </c>
      <c r="P855" s="1106" t="s">
        <v>16</v>
      </c>
      <c r="Q855" s="1106" t="s">
        <v>35</v>
      </c>
      <c r="R855" s="1106" t="s">
        <v>87</v>
      </c>
      <c r="S855" s="1120" t="s">
        <v>434</v>
      </c>
      <c r="T855" s="1106" t="s">
        <v>4164</v>
      </c>
      <c r="U855" s="1120" t="s">
        <v>7443</v>
      </c>
      <c r="V855" s="1120" t="s">
        <v>7558</v>
      </c>
      <c r="W855" s="1116">
        <v>45943</v>
      </c>
      <c r="X855" s="1117">
        <v>47770</v>
      </c>
      <c r="Y855" s="1120" t="s">
        <v>6698</v>
      </c>
      <c r="Z855" s="1120" t="s">
        <v>6699</v>
      </c>
      <c r="AA855" s="1169">
        <v>46440</v>
      </c>
      <c r="AB855" s="524"/>
      <c r="AC855" s="1111"/>
      <c r="AD855" s="1223"/>
    </row>
    <row r="856" spans="1:30" ht="15.75" customHeight="1">
      <c r="A856" s="1106" t="s">
        <v>10</v>
      </c>
      <c r="B856" s="1120" t="s">
        <v>11</v>
      </c>
      <c r="C856" s="1120" t="s">
        <v>378</v>
      </c>
      <c r="D856" s="1106" t="s">
        <v>909</v>
      </c>
      <c r="E856" s="1106" t="s">
        <v>123</v>
      </c>
      <c r="F856" s="1107" t="str">
        <f t="array" ref="F856">IFERROR(INDEX(UIID!$K$2:$K1725, MATCH(CONCATENATE(B856,D856,G856,J856), UIID!$B$2:$B1725&amp;UIID!$D$2:$D1725&amp;UIID!$G$2:$G1725&amp;UIID!$H$2:$H1725, 0),), "Not Found")</f>
        <v>0722-0250</v>
      </c>
      <c r="G856" s="313" t="s">
        <v>3654</v>
      </c>
      <c r="H856" s="1120"/>
      <c r="I856" s="1106" t="s">
        <v>5333</v>
      </c>
      <c r="J856" s="1120" t="s">
        <v>3980</v>
      </c>
      <c r="K856" s="1120">
        <v>10.2514103407406</v>
      </c>
      <c r="L856" s="1120">
        <v>123.94092332008201</v>
      </c>
      <c r="M856" s="1106" t="s">
        <v>916</v>
      </c>
      <c r="N856" s="1120" t="s">
        <v>7559</v>
      </c>
      <c r="O856" s="1106" t="s">
        <v>15</v>
      </c>
      <c r="P856" s="1106" t="s">
        <v>16</v>
      </c>
      <c r="Q856" s="1120" t="s">
        <v>35</v>
      </c>
      <c r="R856" s="1106" t="s">
        <v>117</v>
      </c>
      <c r="S856" s="1120" t="s">
        <v>200</v>
      </c>
      <c r="T856" s="1106" t="s">
        <v>4164</v>
      </c>
      <c r="U856" s="1120" t="s">
        <v>7561</v>
      </c>
      <c r="V856" s="1120" t="s">
        <v>7562</v>
      </c>
      <c r="W856" s="1116">
        <v>45943</v>
      </c>
      <c r="X856" s="1117">
        <v>47770</v>
      </c>
      <c r="Y856" s="341" t="s">
        <v>7563</v>
      </c>
      <c r="Z856" s="341" t="s">
        <v>7564</v>
      </c>
      <c r="AA856" s="517">
        <v>47602</v>
      </c>
      <c r="AB856" s="524"/>
      <c r="AC856" s="1111"/>
      <c r="AD856" s="1223"/>
    </row>
    <row r="857" spans="1:30" ht="15.75" customHeight="1">
      <c r="A857" s="1106" t="s">
        <v>10</v>
      </c>
      <c r="B857" s="1120" t="s">
        <v>11</v>
      </c>
      <c r="C857" s="1120" t="s">
        <v>176</v>
      </c>
      <c r="D857" s="1106" t="s">
        <v>374</v>
      </c>
      <c r="E857" s="1106" t="s">
        <v>3756</v>
      </c>
      <c r="F857" s="1107" t="str">
        <f t="array" ref="F857">IFERROR(INDEX(UIID!$K$2:$K1725, MATCH(CONCATENATE(B857,D857,G857,J857), UIID!$B$2:$B1725&amp;UIID!$D$2:$D1725&amp;UIID!$G$2:$G1725&amp;UIID!$H$2:$H1725, 0),), "Not Found")</f>
        <v>0722-0251</v>
      </c>
      <c r="G857" s="1120" t="s">
        <v>3981</v>
      </c>
      <c r="H857" s="1120"/>
      <c r="I857" s="1120" t="s">
        <v>7565</v>
      </c>
      <c r="J857" s="1120" t="s">
        <v>3982</v>
      </c>
      <c r="K857" s="1120">
        <v>10.3321854128505</v>
      </c>
      <c r="L857" s="1120">
        <v>123.935818442139</v>
      </c>
      <c r="M857" s="1120"/>
      <c r="N857" s="1120"/>
      <c r="O857" s="1106" t="s">
        <v>15</v>
      </c>
      <c r="P857" s="1106" t="s">
        <v>16</v>
      </c>
      <c r="Q857" s="1120" t="s">
        <v>4262</v>
      </c>
      <c r="R857" s="1106" t="s">
        <v>2222</v>
      </c>
      <c r="S857" s="1120" t="s">
        <v>2858</v>
      </c>
      <c r="T857" s="1106" t="s">
        <v>4979</v>
      </c>
      <c r="U857" s="1120" t="s">
        <v>7129</v>
      </c>
      <c r="V857" s="1120" t="s">
        <v>7566</v>
      </c>
      <c r="W857" s="1116">
        <v>45945</v>
      </c>
      <c r="X857" s="1117">
        <v>47772</v>
      </c>
      <c r="Y857" s="1138" t="s">
        <v>7567</v>
      </c>
      <c r="Z857" s="1138" t="s">
        <v>7510</v>
      </c>
      <c r="AA857" s="1138" t="s">
        <v>22</v>
      </c>
      <c r="AB857" s="524"/>
      <c r="AC857" s="1111"/>
      <c r="AD857" s="1223"/>
    </row>
    <row r="858" spans="1:30" ht="15.75" customHeight="1">
      <c r="A858" s="1106" t="s">
        <v>10</v>
      </c>
      <c r="B858" s="1120" t="s">
        <v>11</v>
      </c>
      <c r="C858" s="1120" t="s">
        <v>28</v>
      </c>
      <c r="D858" s="1106" t="s">
        <v>13</v>
      </c>
      <c r="E858" s="1106" t="s">
        <v>3756</v>
      </c>
      <c r="F858" s="1107" t="str">
        <f t="array" ref="F858">IFERROR(INDEX(UIID!$K$2:$K1725, MATCH(CONCATENATE(B858,D858,G858,J858), UIID!$B$2:$B1725&amp;UIID!$D$2:$D1725&amp;UIID!$G$2:$G1725&amp;UIID!$H$2:$H1725, 0),), "Not Found")</f>
        <v>0722-0252</v>
      </c>
      <c r="G858" s="1120" t="s">
        <v>3983</v>
      </c>
      <c r="H858" s="1120"/>
      <c r="I858" s="1120" t="s">
        <v>7568</v>
      </c>
      <c r="J858" s="1120" t="s">
        <v>3984</v>
      </c>
      <c r="K858" s="1120">
        <v>10.2945674075436</v>
      </c>
      <c r="L858" s="1120">
        <v>123.89597956078001</v>
      </c>
      <c r="M858" s="1120" t="s">
        <v>7569</v>
      </c>
      <c r="N858" s="1120" t="s">
        <v>7570</v>
      </c>
      <c r="O858" s="1106" t="s">
        <v>15</v>
      </c>
      <c r="P858" s="1106" t="s">
        <v>16</v>
      </c>
      <c r="Q858" s="1120" t="s">
        <v>35</v>
      </c>
      <c r="R858" s="1106" t="s">
        <v>32</v>
      </c>
      <c r="S858" s="1120" t="s">
        <v>33</v>
      </c>
      <c r="T858" s="1106" t="s">
        <v>4164</v>
      </c>
      <c r="U858" s="1120" t="s">
        <v>7523</v>
      </c>
      <c r="V858" s="1120" t="s">
        <v>7571</v>
      </c>
      <c r="W858" s="1116">
        <v>45947</v>
      </c>
      <c r="X858" s="1117">
        <v>47774</v>
      </c>
      <c r="Y858" s="1138" t="s">
        <v>4821</v>
      </c>
      <c r="Z858" s="1138" t="s">
        <v>7353</v>
      </c>
      <c r="AA858" s="1209">
        <v>47232</v>
      </c>
      <c r="AB858" s="524"/>
      <c r="AC858" s="1111"/>
      <c r="AD858" s="1223"/>
    </row>
    <row r="859" spans="1:30" ht="15.75" customHeight="1">
      <c r="A859" s="1106" t="s">
        <v>10</v>
      </c>
      <c r="B859" s="1120" t="s">
        <v>11</v>
      </c>
      <c r="C859" s="1120" t="s">
        <v>28</v>
      </c>
      <c r="D859" s="1106" t="s">
        <v>13</v>
      </c>
      <c r="E859" s="1106" t="s">
        <v>3756</v>
      </c>
      <c r="F859" s="1107" t="str">
        <f t="array" ref="F859">IFERROR(INDEX(UIID!$K$2:$K1725, MATCH(CONCATENATE(B859,D859,G859,J859), UIID!$B$2:$B1725&amp;UIID!$D$2:$D1725&amp;UIID!$G$2:$G1725&amp;UIID!$H$2:$H1725, 0),), "Not Found")</f>
        <v>0722-0252</v>
      </c>
      <c r="G859" s="1120" t="s">
        <v>3983</v>
      </c>
      <c r="H859" s="1120"/>
      <c r="I859" s="1120" t="s">
        <v>7568</v>
      </c>
      <c r="J859" s="1120" t="s">
        <v>3984</v>
      </c>
      <c r="K859" s="1120">
        <v>10.2945674075436</v>
      </c>
      <c r="L859" s="1120">
        <v>123.89597956078001</v>
      </c>
      <c r="M859" s="1120" t="s">
        <v>7569</v>
      </c>
      <c r="N859" s="1120" t="s">
        <v>7570</v>
      </c>
      <c r="O859" s="1106" t="s">
        <v>15</v>
      </c>
      <c r="P859" s="1106" t="s">
        <v>16</v>
      </c>
      <c r="Q859" s="1120" t="s">
        <v>35</v>
      </c>
      <c r="R859" s="1106" t="s">
        <v>32</v>
      </c>
      <c r="S859" s="1120" t="s">
        <v>47</v>
      </c>
      <c r="T859" s="1106" t="s">
        <v>4164</v>
      </c>
      <c r="U859" s="1120" t="s">
        <v>7572</v>
      </c>
      <c r="V859" s="1120" t="s">
        <v>7573</v>
      </c>
      <c r="W859" s="1116">
        <v>45947</v>
      </c>
      <c r="X859" s="1117">
        <v>47774</v>
      </c>
      <c r="Y859" s="176" t="s">
        <v>7574</v>
      </c>
      <c r="Z859" s="176" t="s">
        <v>7575</v>
      </c>
      <c r="AA859" s="176" t="s">
        <v>7576</v>
      </c>
      <c r="AB859" s="524"/>
      <c r="AC859" s="1111"/>
      <c r="AD859" s="1223"/>
    </row>
    <row r="860" spans="1:30" ht="15.75" customHeight="1">
      <c r="A860" s="1106" t="s">
        <v>10</v>
      </c>
      <c r="B860" s="1120" t="s">
        <v>11</v>
      </c>
      <c r="C860" s="1120" t="s">
        <v>28</v>
      </c>
      <c r="D860" s="1106" t="s">
        <v>13</v>
      </c>
      <c r="E860" s="1106" t="s">
        <v>3756</v>
      </c>
      <c r="F860" s="1107" t="str">
        <f t="array" ref="F860">IFERROR(INDEX(UIID!$K$2:$K1725, MATCH(CONCATENATE(B860,D860,G860,J860), UIID!$B$2:$B1725&amp;UIID!$D$2:$D1725&amp;UIID!$G$2:$G1725&amp;UIID!$H$2:$H1725, 0),), "Not Found")</f>
        <v>0722-0252</v>
      </c>
      <c r="G860" s="1120" t="s">
        <v>3983</v>
      </c>
      <c r="H860" s="1120"/>
      <c r="I860" s="1120" t="s">
        <v>7568</v>
      </c>
      <c r="J860" s="1120" t="s">
        <v>3984</v>
      </c>
      <c r="K860" s="1120">
        <v>10.2945674075436</v>
      </c>
      <c r="L860" s="1120">
        <v>123.89597956078001</v>
      </c>
      <c r="M860" s="1120" t="s">
        <v>7569</v>
      </c>
      <c r="N860" s="1120" t="s">
        <v>7570</v>
      </c>
      <c r="O860" s="1106" t="s">
        <v>15</v>
      </c>
      <c r="P860" s="1106" t="s">
        <v>16</v>
      </c>
      <c r="Q860" s="1120" t="s">
        <v>35</v>
      </c>
      <c r="R860" s="1106" t="s">
        <v>32</v>
      </c>
      <c r="S860" s="1120" t="s">
        <v>36</v>
      </c>
      <c r="T860" s="1106" t="s">
        <v>4164</v>
      </c>
      <c r="U860" s="1120" t="s">
        <v>7496</v>
      </c>
      <c r="V860" s="1120" t="s">
        <v>7577</v>
      </c>
      <c r="W860" s="1116">
        <v>45947</v>
      </c>
      <c r="X860" s="1117">
        <v>47774</v>
      </c>
      <c r="Y860" s="1138" t="s">
        <v>4821</v>
      </c>
      <c r="Z860" s="1138" t="s">
        <v>6252</v>
      </c>
      <c r="AA860" s="1209">
        <v>45937</v>
      </c>
      <c r="AB860" s="524"/>
      <c r="AC860" s="1111"/>
      <c r="AD860" s="1223"/>
    </row>
    <row r="861" spans="1:30" ht="15.75" customHeight="1">
      <c r="A861" s="1106" t="s">
        <v>10</v>
      </c>
      <c r="B861" s="1120" t="s">
        <v>11</v>
      </c>
      <c r="C861" s="1120" t="s">
        <v>28</v>
      </c>
      <c r="D861" s="1106" t="s">
        <v>13</v>
      </c>
      <c r="E861" s="1106" t="s">
        <v>3756</v>
      </c>
      <c r="F861" s="1107" t="str">
        <f t="array" ref="F861">IFERROR(INDEX(UIID!$K$2:$K1725, MATCH(CONCATENATE(B861,D861,G861,J861), UIID!$B$2:$B1725&amp;UIID!$D$2:$D1725&amp;UIID!$G$2:$G1725&amp;UIID!$H$2:$H1725, 0),), "Not Found")</f>
        <v>0722-0253</v>
      </c>
      <c r="G861" s="1120" t="s">
        <v>3985</v>
      </c>
      <c r="H861" s="1120"/>
      <c r="I861" s="1120" t="s">
        <v>7578</v>
      </c>
      <c r="J861" s="1120" t="s">
        <v>3986</v>
      </c>
      <c r="K861" s="1120">
        <v>10.3201433328222</v>
      </c>
      <c r="L861" s="1120">
        <v>123.91276436131299</v>
      </c>
      <c r="M861" s="1120" t="s">
        <v>7579</v>
      </c>
      <c r="N861" s="1120" t="s">
        <v>7580</v>
      </c>
      <c r="O861" s="1106" t="s">
        <v>15</v>
      </c>
      <c r="P861" s="1106" t="s">
        <v>16</v>
      </c>
      <c r="Q861" s="1120" t="s">
        <v>35</v>
      </c>
      <c r="R861" s="1106" t="s">
        <v>107</v>
      </c>
      <c r="S861" s="1130" t="s">
        <v>108</v>
      </c>
      <c r="T861" s="1106" t="s">
        <v>4164</v>
      </c>
      <c r="U861" s="1120" t="s">
        <v>6327</v>
      </c>
      <c r="V861" s="1120" t="s">
        <v>7581</v>
      </c>
      <c r="W861" s="1116">
        <v>45951</v>
      </c>
      <c r="X861" s="1117">
        <v>47778</v>
      </c>
      <c r="Y861" s="176" t="s">
        <v>6035</v>
      </c>
      <c r="Z861" s="176" t="s">
        <v>7582</v>
      </c>
      <c r="AA861" s="488">
        <v>46943</v>
      </c>
      <c r="AB861" s="524"/>
      <c r="AC861" s="1111"/>
      <c r="AD861" s="1223"/>
    </row>
    <row r="862" spans="1:30" ht="15.75" customHeight="1">
      <c r="A862" s="1106" t="s">
        <v>10</v>
      </c>
      <c r="B862" s="1120" t="s">
        <v>11</v>
      </c>
      <c r="C862" s="1120" t="s">
        <v>50</v>
      </c>
      <c r="D862" s="1106" t="s">
        <v>3987</v>
      </c>
      <c r="E862" s="1106" t="s">
        <v>509</v>
      </c>
      <c r="F862" s="1107" t="str">
        <f t="array" ref="F862">IFERROR(INDEX(UIID!$K$2:$K1725, MATCH(CONCATENATE(B862,D862,G862,J862), UIID!$B$2:$B1725&amp;UIID!$D$2:$D1725&amp;UIID!$G$2:$G1725&amp;UIID!$H$2:$H1725, 0),), "Not Found")</f>
        <v>0722-0254</v>
      </c>
      <c r="G862" s="1120" t="s">
        <v>3988</v>
      </c>
      <c r="H862" s="1120"/>
      <c r="I862" s="1120" t="s">
        <v>7583</v>
      </c>
      <c r="J862" s="1120" t="s">
        <v>3989</v>
      </c>
      <c r="K862" s="1120">
        <v>9.4190103219227694</v>
      </c>
      <c r="L862" s="1120">
        <v>123.321540925059</v>
      </c>
      <c r="M862" s="1120" t="s">
        <v>7584</v>
      </c>
      <c r="N862" s="1120" t="s">
        <v>7585</v>
      </c>
      <c r="O862" s="1106" t="s">
        <v>15</v>
      </c>
      <c r="P862" s="1106" t="s">
        <v>16</v>
      </c>
      <c r="Q862" s="1120" t="s">
        <v>35</v>
      </c>
      <c r="R862" s="1106" t="s">
        <v>32</v>
      </c>
      <c r="S862" s="1120" t="s">
        <v>39</v>
      </c>
      <c r="T862" s="1106" t="s">
        <v>4164</v>
      </c>
      <c r="U862" s="1120" t="s">
        <v>5038</v>
      </c>
      <c r="V862" s="1120" t="s">
        <v>7586</v>
      </c>
      <c r="W862" s="1116">
        <v>45951</v>
      </c>
      <c r="X862" s="1117">
        <v>47778</v>
      </c>
      <c r="Y862" s="1138" t="s">
        <v>6244</v>
      </c>
      <c r="Z862" s="1138" t="s">
        <v>7587</v>
      </c>
      <c r="AA862" s="1209">
        <v>47370</v>
      </c>
      <c r="AB862" s="524"/>
      <c r="AC862" s="1111"/>
      <c r="AD862" s="1223"/>
    </row>
    <row r="863" spans="1:30" ht="15.75" customHeight="1">
      <c r="A863" s="1106" t="s">
        <v>10</v>
      </c>
      <c r="B863" s="1120" t="s">
        <v>11</v>
      </c>
      <c r="C863" s="1120" t="s">
        <v>50</v>
      </c>
      <c r="D863" s="1106" t="s">
        <v>13</v>
      </c>
      <c r="E863" s="1106" t="s">
        <v>3756</v>
      </c>
      <c r="F863" s="1107" t="str">
        <f t="array" ref="F863">IFERROR(INDEX(UIID!$K$2:$K1725, MATCH(CONCATENATE(B863,D863,G863,J863), UIID!$B$2:$B1725&amp;UIID!$D$2:$D1725&amp;UIID!$G$2:$G1725&amp;UIID!$H$2:$H1725, 0),), "Not Found")</f>
        <v>0722-0255</v>
      </c>
      <c r="G863" s="1120" t="s">
        <v>3988</v>
      </c>
      <c r="H863" s="1120"/>
      <c r="I863" s="1120" t="s">
        <v>7583</v>
      </c>
      <c r="J863" s="1120" t="s">
        <v>3990</v>
      </c>
      <c r="K863" s="1120">
        <v>10.3316453631817</v>
      </c>
      <c r="L863" s="1120">
        <v>123.888336864734</v>
      </c>
      <c r="M863" s="1120" t="s">
        <v>7588</v>
      </c>
      <c r="N863" s="1120" t="s">
        <v>7589</v>
      </c>
      <c r="O863" s="1106" t="s">
        <v>15</v>
      </c>
      <c r="P863" s="1106" t="s">
        <v>16</v>
      </c>
      <c r="Q863" s="1120" t="s">
        <v>35</v>
      </c>
      <c r="R863" s="1106" t="s">
        <v>2230</v>
      </c>
      <c r="S863" s="1120" t="s">
        <v>161</v>
      </c>
      <c r="T863" s="1106" t="s">
        <v>4157</v>
      </c>
      <c r="U863" s="1120" t="s">
        <v>957</v>
      </c>
      <c r="V863" s="1120" t="s">
        <v>7590</v>
      </c>
      <c r="W863" s="1116">
        <v>45951</v>
      </c>
      <c r="X863" s="1117">
        <v>47778</v>
      </c>
      <c r="Y863" s="341" t="s">
        <v>7591</v>
      </c>
      <c r="Z863" s="341" t="s">
        <v>7592</v>
      </c>
      <c r="AA863" s="517">
        <v>46462</v>
      </c>
      <c r="AB863" s="524"/>
      <c r="AC863" s="1111"/>
      <c r="AD863" s="1223"/>
    </row>
    <row r="864" spans="1:30" ht="15.75" customHeight="1">
      <c r="A864" s="1106" t="s">
        <v>10</v>
      </c>
      <c r="B864" s="1120" t="s">
        <v>11</v>
      </c>
      <c r="C864" s="1120" t="s">
        <v>50</v>
      </c>
      <c r="D864" s="1106" t="s">
        <v>13</v>
      </c>
      <c r="E864" s="1106" t="s">
        <v>3756</v>
      </c>
      <c r="F864" s="1107" t="str">
        <f t="array" ref="F864">IFERROR(INDEX(UIID!$K$2:$K1725, MATCH(CONCATENATE(B864,D864,G864,J864), UIID!$B$2:$B1725&amp;UIID!$D$2:$D1725&amp;UIID!$G$2:$G1725&amp;UIID!$H$2:$H1725, 0),), "Not Found")</f>
        <v>0722-0255</v>
      </c>
      <c r="G864" s="1120" t="s">
        <v>3988</v>
      </c>
      <c r="H864" s="1120"/>
      <c r="I864" s="1120" t="s">
        <v>7583</v>
      </c>
      <c r="J864" s="1120" t="s">
        <v>3990</v>
      </c>
      <c r="K864" s="1120">
        <v>10.3316453631817</v>
      </c>
      <c r="L864" s="1120">
        <v>123.888336864734</v>
      </c>
      <c r="M864" s="1120" t="s">
        <v>7588</v>
      </c>
      <c r="N864" s="1120" t="s">
        <v>7589</v>
      </c>
      <c r="O864" s="1106" t="s">
        <v>15</v>
      </c>
      <c r="P864" s="1106" t="s">
        <v>16</v>
      </c>
      <c r="Q864" s="1120" t="s">
        <v>35</v>
      </c>
      <c r="R864" s="1106" t="s">
        <v>32</v>
      </c>
      <c r="S864" s="1120" t="s">
        <v>228</v>
      </c>
      <c r="T864" s="1106" t="s">
        <v>4157</v>
      </c>
      <c r="U864" s="1120" t="s">
        <v>4859</v>
      </c>
      <c r="V864" s="1120" t="s">
        <v>7593</v>
      </c>
      <c r="W864" s="1116">
        <v>45951</v>
      </c>
      <c r="X864" s="1117">
        <v>47778</v>
      </c>
      <c r="Y864" s="1138" t="s">
        <v>7594</v>
      </c>
      <c r="Z864" s="1138" t="s">
        <v>7595</v>
      </c>
      <c r="AA864" s="1209">
        <v>47221</v>
      </c>
      <c r="AB864" s="524"/>
      <c r="AC864" s="1111"/>
      <c r="AD864" s="1223"/>
    </row>
    <row r="865" spans="1:30" ht="15.75" customHeight="1">
      <c r="A865" s="1106" t="s">
        <v>10</v>
      </c>
      <c r="B865" s="1120" t="s">
        <v>11</v>
      </c>
      <c r="C865" s="1120" t="s">
        <v>123</v>
      </c>
      <c r="D865" s="1106" t="s">
        <v>513</v>
      </c>
      <c r="E865" s="1106" t="s">
        <v>28</v>
      </c>
      <c r="F865" s="1107" t="str">
        <f t="array" ref="F865">IFERROR(INDEX(UIID!$K$2:$K1725, MATCH(CONCATENATE(B865,D865,G865,J865), UIID!$B$2:$B1725&amp;UIID!$D$2:$D1725&amp;UIID!$G$2:$G1725&amp;UIID!$H$2:$H1725, 0),), "Not Found")</f>
        <v>0722-0083</v>
      </c>
      <c r="G865" s="1106" t="s">
        <v>1892</v>
      </c>
      <c r="H865" s="1106"/>
      <c r="I865" s="1106" t="s">
        <v>5857</v>
      </c>
      <c r="J865" s="1106" t="s">
        <v>1893</v>
      </c>
      <c r="K865" s="1106">
        <v>10.5126433671649</v>
      </c>
      <c r="L865" s="1106">
        <v>123.72945855390201</v>
      </c>
      <c r="M865" s="1106" t="s">
        <v>1894</v>
      </c>
      <c r="N865" s="1106" t="s">
        <v>5877</v>
      </c>
      <c r="O865" s="1106" t="s">
        <v>15</v>
      </c>
      <c r="P865" s="1106" t="s">
        <v>16</v>
      </c>
      <c r="Q865" s="1120" t="s">
        <v>35</v>
      </c>
      <c r="R865" s="1106" t="s">
        <v>272</v>
      </c>
      <c r="S865" s="1120" t="s">
        <v>2649</v>
      </c>
      <c r="T865" s="1106" t="s">
        <v>4306</v>
      </c>
      <c r="U865" s="1120" t="s">
        <v>5068</v>
      </c>
      <c r="V865" s="1120" t="s">
        <v>7596</v>
      </c>
      <c r="W865" s="1116">
        <v>45953</v>
      </c>
      <c r="X865" s="1117">
        <v>47780</v>
      </c>
      <c r="Y865" s="341" t="s">
        <v>7597</v>
      </c>
      <c r="Z865" s="341" t="s">
        <v>7598</v>
      </c>
      <c r="AA865" s="517">
        <v>46411</v>
      </c>
      <c r="AB865" s="524"/>
      <c r="AC865" s="1111"/>
      <c r="AD865" s="1223"/>
    </row>
    <row r="866" spans="1:30" ht="15.75" customHeight="1">
      <c r="A866" s="1106" t="s">
        <v>10</v>
      </c>
      <c r="B866" s="1120" t="s">
        <v>11</v>
      </c>
      <c r="C866" s="1120" t="s">
        <v>176</v>
      </c>
      <c r="D866" s="1106" t="s">
        <v>3997</v>
      </c>
      <c r="E866" s="1106" t="s">
        <v>3756</v>
      </c>
      <c r="F866" s="1107" t="str">
        <f t="array" ref="F866">IFERROR(INDEX(UIID!$K$2:$K1725, MATCH(CONCATENATE(B866,D866,G866,J866), UIID!$B$2:$B1725&amp;UIID!$D$2:$D1725&amp;UIID!$G$2:$G1725&amp;UIID!$H$2:$H1725, 0),), "Not Found")</f>
        <v>0722-0188</v>
      </c>
      <c r="G866" s="176" t="s">
        <v>3463</v>
      </c>
      <c r="H866" s="1120"/>
      <c r="I866" s="1120" t="s">
        <v>6808</v>
      </c>
      <c r="J866" s="1120" t="s">
        <v>3890</v>
      </c>
      <c r="K866" s="1157">
        <v>10.284964</v>
      </c>
      <c r="L866" s="1157">
        <v>123.99601199999999</v>
      </c>
      <c r="M866" s="1120" t="s">
        <v>6809</v>
      </c>
      <c r="N866" s="1152" t="s">
        <v>6810</v>
      </c>
      <c r="O866" s="1106" t="s">
        <v>15</v>
      </c>
      <c r="P866" s="1106" t="s">
        <v>16</v>
      </c>
      <c r="Q866" s="1140" t="s">
        <v>10389</v>
      </c>
      <c r="R866" s="1106" t="s">
        <v>117</v>
      </c>
      <c r="S866" s="1120" t="s">
        <v>315</v>
      </c>
      <c r="T866" s="1106" t="s">
        <v>4164</v>
      </c>
      <c r="U866" s="1120" t="s">
        <v>5049</v>
      </c>
      <c r="V866" s="1120" t="s">
        <v>7599</v>
      </c>
      <c r="W866" s="1116">
        <v>45958</v>
      </c>
      <c r="X866" s="1117">
        <v>47183</v>
      </c>
      <c r="Y866" s="1165" t="s">
        <v>6812</v>
      </c>
      <c r="Z866" s="1165" t="s">
        <v>6813</v>
      </c>
      <c r="AA866" s="1267">
        <v>46757</v>
      </c>
      <c r="AB866" s="524"/>
      <c r="AC866" s="1111"/>
      <c r="AD866" s="1223"/>
    </row>
    <row r="867" spans="1:30" ht="15.75" customHeight="1">
      <c r="A867" s="1106" t="s">
        <v>10</v>
      </c>
      <c r="B867" s="1120" t="s">
        <v>11</v>
      </c>
      <c r="C867" s="1120" t="s">
        <v>28</v>
      </c>
      <c r="D867" s="1106" t="s">
        <v>1011</v>
      </c>
      <c r="E867" s="1106" t="s">
        <v>30</v>
      </c>
      <c r="F867" s="1107" t="str">
        <f t="array" ref="F867">IFERROR(INDEX(UIID!$K$2:$K1725, MATCH(CONCATENATE(B867,D867,G867,J867), UIID!$B$2:$B1725&amp;UIID!$D$2:$D1725&amp;UIID!$G$2:$G1725&amp;UIID!$H$2:$H1725, 0),), "Not Found")</f>
        <v>0722-0071</v>
      </c>
      <c r="G867" s="1106" t="s">
        <v>1734</v>
      </c>
      <c r="H867" s="1106"/>
      <c r="I867" s="1106" t="s">
        <v>5796</v>
      </c>
      <c r="J867" s="1106" t="s">
        <v>1735</v>
      </c>
      <c r="K867" s="1106">
        <v>10.2068440347034</v>
      </c>
      <c r="L867" s="1106">
        <v>123.757356850146</v>
      </c>
      <c r="M867" s="1106" t="s">
        <v>1736</v>
      </c>
      <c r="N867" s="1106" t="s">
        <v>5797</v>
      </c>
      <c r="O867" s="1106" t="s">
        <v>15</v>
      </c>
      <c r="P867" s="1106" t="s">
        <v>16</v>
      </c>
      <c r="Q867" s="1120" t="s">
        <v>35</v>
      </c>
      <c r="R867" s="1106" t="s">
        <v>107</v>
      </c>
      <c r="S867" s="1120" t="s">
        <v>108</v>
      </c>
      <c r="T867" s="1106" t="s">
        <v>4164</v>
      </c>
      <c r="U867" s="1120" t="s">
        <v>5017</v>
      </c>
      <c r="V867" s="1120" t="s">
        <v>7600</v>
      </c>
      <c r="W867" s="1116">
        <v>45959</v>
      </c>
      <c r="X867" s="1117">
        <v>47786</v>
      </c>
      <c r="Y867" s="341" t="s">
        <v>7601</v>
      </c>
      <c r="Z867" s="341" t="s">
        <v>7602</v>
      </c>
      <c r="AA867" s="517">
        <v>46683</v>
      </c>
      <c r="AB867" s="524"/>
      <c r="AC867" s="1111"/>
      <c r="AD867" s="1223"/>
    </row>
    <row r="868" spans="1:30" ht="15.75" customHeight="1">
      <c r="A868" s="1106" t="s">
        <v>10</v>
      </c>
      <c r="B868" s="1120" t="s">
        <v>11</v>
      </c>
      <c r="C868" s="1120" t="s">
        <v>28</v>
      </c>
      <c r="D868" s="1106" t="s">
        <v>1011</v>
      </c>
      <c r="E868" s="1106" t="s">
        <v>30</v>
      </c>
      <c r="F868" s="1107" t="str">
        <f t="array" ref="F868">IFERROR(INDEX(UIID!$K$2:$K1725, MATCH(CONCATENATE(B868,D868,G868,J868), UIID!$B$2:$B1725&amp;UIID!$D$2:$D1725&amp;UIID!$G$2:$G1725&amp;UIID!$H$2:$H1725, 0),), "Not Found")</f>
        <v>0722-0071</v>
      </c>
      <c r="G868" s="1106" t="s">
        <v>1734</v>
      </c>
      <c r="H868" s="1120"/>
      <c r="I868" s="1106" t="s">
        <v>5796</v>
      </c>
      <c r="J868" s="1106" t="s">
        <v>1735</v>
      </c>
      <c r="K868" s="1106">
        <v>10.2068440347034</v>
      </c>
      <c r="L868" s="1106">
        <v>123.757356850146</v>
      </c>
      <c r="M868" s="1106" t="s">
        <v>1736</v>
      </c>
      <c r="N868" s="1106" t="s">
        <v>5797</v>
      </c>
      <c r="O868" s="1106" t="s">
        <v>15</v>
      </c>
      <c r="P868" s="1106" t="s">
        <v>16</v>
      </c>
      <c r="Q868" s="1120" t="s">
        <v>35</v>
      </c>
      <c r="R868" s="1106" t="s">
        <v>107</v>
      </c>
      <c r="S868" s="1120" t="s">
        <v>666</v>
      </c>
      <c r="T868" s="1106" t="s">
        <v>4164</v>
      </c>
      <c r="U868" s="1120" t="s">
        <v>5017</v>
      </c>
      <c r="V868" s="1120" t="s">
        <v>7603</v>
      </c>
      <c r="W868" s="1116">
        <v>45959</v>
      </c>
      <c r="X868" s="1117">
        <v>47786</v>
      </c>
      <c r="Y868" s="1138" t="s">
        <v>6035</v>
      </c>
      <c r="Z868" s="1138" t="s">
        <v>7582</v>
      </c>
      <c r="AA868" s="1209">
        <v>46943</v>
      </c>
      <c r="AB868" s="524"/>
      <c r="AC868" s="1111"/>
      <c r="AD868" s="1223"/>
    </row>
    <row r="869" spans="1:30" ht="15.75" customHeight="1">
      <c r="A869" s="1106" t="s">
        <v>10</v>
      </c>
      <c r="B869" s="1132" t="s">
        <v>11</v>
      </c>
      <c r="C869" s="1132" t="s">
        <v>28</v>
      </c>
      <c r="D869" s="1133" t="s">
        <v>13</v>
      </c>
      <c r="E869" s="1133" t="s">
        <v>3756</v>
      </c>
      <c r="F869" s="1153" t="str">
        <f t="array" ref="F869">IFERROR(INDEX(UIID!$K$2:$K1725, MATCH(CONCATENATE(B869,D869,G869,J869), UIID!$B$2:$B1725&amp;UIID!$D$2:$D1725&amp;UIID!$G$2:$G1725&amp;UIID!$H$2:$H1725, 0),), "Not Found")</f>
        <v>0722-0247</v>
      </c>
      <c r="G869" s="1132" t="s">
        <v>3974</v>
      </c>
      <c r="H869" s="1132"/>
      <c r="I869" s="1132" t="s">
        <v>7505</v>
      </c>
      <c r="J869" s="1132" t="s">
        <v>3975</v>
      </c>
      <c r="K869" s="1132">
        <v>10.343994884297301</v>
      </c>
      <c r="L869" s="1132">
        <v>123.908876816682</v>
      </c>
      <c r="M869" s="1132" t="s">
        <v>7506</v>
      </c>
      <c r="N869" s="1154" t="s">
        <v>7507</v>
      </c>
      <c r="O869" s="1133" t="s">
        <v>15</v>
      </c>
      <c r="P869" s="1133" t="s">
        <v>16</v>
      </c>
      <c r="Q869" s="1132" t="s">
        <v>4262</v>
      </c>
      <c r="R869" s="1133" t="s">
        <v>3006</v>
      </c>
      <c r="S869" s="1132" t="s">
        <v>2731</v>
      </c>
      <c r="T869" s="1133" t="s">
        <v>22</v>
      </c>
      <c r="U869" s="1132" t="s">
        <v>7604</v>
      </c>
      <c r="V869" s="1132" t="s">
        <v>7605</v>
      </c>
      <c r="W869" s="1134">
        <v>45959</v>
      </c>
      <c r="X869" s="1135">
        <v>47786</v>
      </c>
      <c r="Y869" s="1158" t="s">
        <v>7509</v>
      </c>
      <c r="Z869" s="1158" t="s">
        <v>7510</v>
      </c>
      <c r="AA869" s="1158" t="s">
        <v>22</v>
      </c>
      <c r="AB869" s="1241"/>
      <c r="AC869" s="1148"/>
      <c r="AD869" s="1241"/>
    </row>
    <row r="870" spans="1:30" ht="15.75" customHeight="1">
      <c r="A870" s="1106" t="s">
        <v>10</v>
      </c>
      <c r="B870" s="1120" t="s">
        <v>11</v>
      </c>
      <c r="C870" s="1120" t="s">
        <v>50</v>
      </c>
      <c r="D870" s="1106" t="s">
        <v>13</v>
      </c>
      <c r="E870" s="1106" t="s">
        <v>3756</v>
      </c>
      <c r="F870" s="1107" t="str">
        <f t="array" ref="F870">IFERROR(INDEX(UIID!$K$2:$K1725, MATCH(CONCATENATE(B870,D870,G870,J870), UIID!$B$2:$B1725&amp;UIID!$D$2:$D1725&amp;UIID!$G$2:$G1725&amp;UIID!$H$2:$H1725, 0),), "Not Found")</f>
        <v>0722-0255</v>
      </c>
      <c r="G870" s="1120" t="s">
        <v>3988</v>
      </c>
      <c r="H870" s="1120"/>
      <c r="I870" s="1120" t="s">
        <v>7583</v>
      </c>
      <c r="J870" s="1120" t="s">
        <v>3990</v>
      </c>
      <c r="K870" s="1120">
        <v>10.3316453631817</v>
      </c>
      <c r="L870" s="1120">
        <v>123.888336864734</v>
      </c>
      <c r="M870" s="1120" t="s">
        <v>7588</v>
      </c>
      <c r="N870" s="1120" t="s">
        <v>7589</v>
      </c>
      <c r="O870" s="1106" t="s">
        <v>15</v>
      </c>
      <c r="P870" s="1106" t="s">
        <v>16</v>
      </c>
      <c r="Q870" s="1120" t="s">
        <v>4262</v>
      </c>
      <c r="R870" s="1106" t="s">
        <v>2230</v>
      </c>
      <c r="S870" s="1120" t="s">
        <v>3659</v>
      </c>
      <c r="T870" s="1106" t="s">
        <v>7195</v>
      </c>
      <c r="U870" s="1120" t="s">
        <v>7606</v>
      </c>
      <c r="V870" s="1120" t="s">
        <v>7607</v>
      </c>
      <c r="W870" s="1116">
        <v>45951</v>
      </c>
      <c r="X870" s="1117">
        <v>47778</v>
      </c>
      <c r="Y870" s="176" t="s">
        <v>7608</v>
      </c>
      <c r="Z870" s="176" t="s">
        <v>7609</v>
      </c>
      <c r="AA870" s="176" t="s">
        <v>22</v>
      </c>
      <c r="AB870" s="524"/>
      <c r="AC870" s="1111"/>
      <c r="AD870" s="1223"/>
    </row>
    <row r="871" spans="1:30" ht="15.75" customHeight="1">
      <c r="A871" s="1106" t="s">
        <v>10</v>
      </c>
      <c r="B871" s="1190" t="s">
        <v>11</v>
      </c>
      <c r="C871" s="1190" t="s">
        <v>28</v>
      </c>
      <c r="D871" s="1268" t="s">
        <v>581</v>
      </c>
      <c r="E871" s="1268" t="s">
        <v>30</v>
      </c>
      <c r="F871" s="1269" t="str">
        <f t="array" ref="F871">IFERROR(INDEX(UIID!$K$2:$K1725, MATCH(CONCATENATE(B871,D871,G871,J871), UIID!$B$2:$B1725&amp;UIID!$D$2:$D1725&amp;UIID!$G$2:$G1725&amp;UIID!$H$2:$H1725, 0),), "Not Found")</f>
        <v>0722-0256</v>
      </c>
      <c r="G871" s="1190" t="s">
        <v>3991</v>
      </c>
      <c r="H871" s="1190"/>
      <c r="I871" s="1190" t="s">
        <v>7610</v>
      </c>
      <c r="J871" s="1190" t="s">
        <v>3992</v>
      </c>
      <c r="K871" s="1190">
        <v>10.104238288231601</v>
      </c>
      <c r="L871" s="1190">
        <v>123.638515422745</v>
      </c>
      <c r="M871" s="1190" t="s">
        <v>7611</v>
      </c>
      <c r="N871" s="1190" t="s">
        <v>7612</v>
      </c>
      <c r="O871" s="1268" t="s">
        <v>15</v>
      </c>
      <c r="P871" s="1268" t="s">
        <v>16</v>
      </c>
      <c r="Q871" s="1190" t="s">
        <v>35</v>
      </c>
      <c r="R871" s="1268" t="s">
        <v>117</v>
      </c>
      <c r="S871" s="1190" t="s">
        <v>118</v>
      </c>
      <c r="T871" s="1268" t="s">
        <v>4164</v>
      </c>
      <c r="U871" s="1190" t="s">
        <v>7613</v>
      </c>
      <c r="V871" s="1190" t="s">
        <v>7614</v>
      </c>
      <c r="W871" s="1114">
        <v>45964</v>
      </c>
      <c r="X871" s="1270">
        <v>47791</v>
      </c>
      <c r="Y871" s="1271" t="s">
        <v>7615</v>
      </c>
      <c r="Z871" s="1271" t="s">
        <v>7616</v>
      </c>
      <c r="AA871" s="1272">
        <v>47397</v>
      </c>
      <c r="AB871" s="1223"/>
      <c r="AC871" s="1273"/>
      <c r="AD871" s="1223"/>
    </row>
    <row r="872" spans="1:30" ht="15.75" customHeight="1">
      <c r="A872" s="1106" t="s">
        <v>10</v>
      </c>
      <c r="B872" s="1120" t="s">
        <v>11</v>
      </c>
      <c r="C872" s="1120" t="s">
        <v>123</v>
      </c>
      <c r="D872" s="1106" t="s">
        <v>2267</v>
      </c>
      <c r="E872" s="1106" t="s">
        <v>123</v>
      </c>
      <c r="F872" s="1107" t="str">
        <f t="array" ref="F872">IFERROR(INDEX(UIID!$K$2:$K1725, MATCH(CONCATENATE(B872,D872,G872,J872), UIID!$B$2:$B1725&amp;UIID!$D$2:$D1725&amp;UIID!$G$2:$G1725&amp;UIID!$H$2:$H1725, 0),), "Not Found")</f>
        <v>0722-0197</v>
      </c>
      <c r="G872" s="1120" t="s">
        <v>3502</v>
      </c>
      <c r="H872" s="1120"/>
      <c r="I872" s="1120" t="s">
        <v>6905</v>
      </c>
      <c r="J872" s="1120" t="s">
        <v>3900</v>
      </c>
      <c r="K872" s="1120">
        <v>10.557032081481999</v>
      </c>
      <c r="L872" s="1120">
        <v>123.714781193863</v>
      </c>
      <c r="M872" s="1120" t="s">
        <v>6906</v>
      </c>
      <c r="N872" s="1120" t="s">
        <v>6907</v>
      </c>
      <c r="O872" s="1106" t="s">
        <v>15</v>
      </c>
      <c r="P872" s="1106" t="s">
        <v>16</v>
      </c>
      <c r="Q872" s="1120" t="s">
        <v>35</v>
      </c>
      <c r="R872" s="1106" t="s">
        <v>117</v>
      </c>
      <c r="S872" s="1120" t="s">
        <v>120</v>
      </c>
      <c r="T872" s="1106" t="s">
        <v>4164</v>
      </c>
      <c r="U872" s="1120" t="s">
        <v>7617</v>
      </c>
      <c r="V872" s="1120" t="s">
        <v>7618</v>
      </c>
      <c r="W872" s="1116">
        <v>45978</v>
      </c>
      <c r="X872" s="1117">
        <v>47805</v>
      </c>
      <c r="Y872" s="1138" t="s">
        <v>6909</v>
      </c>
      <c r="Z872" s="1138" t="s">
        <v>7619</v>
      </c>
      <c r="AA872" s="1209">
        <v>47674</v>
      </c>
      <c r="AB872" s="524"/>
      <c r="AC872" s="1111"/>
      <c r="AD872" s="1223"/>
    </row>
    <row r="873" spans="1:30" ht="15.75" customHeight="1">
      <c r="A873" s="1106" t="s">
        <v>10</v>
      </c>
      <c r="B873" s="1120" t="s">
        <v>11</v>
      </c>
      <c r="C873" s="1120" t="s">
        <v>28</v>
      </c>
      <c r="D873" s="1106" t="s">
        <v>13</v>
      </c>
      <c r="E873" s="1106" t="s">
        <v>3756</v>
      </c>
      <c r="F873" s="1107" t="str">
        <f t="array" ref="F873">IFERROR(INDEX(UIID!$K$2:$K1725, MATCH(CONCATENATE(B873,D873,G873,J873), UIID!$B$2:$B1725&amp;UIID!$D$2:$D1725&amp;UIID!$G$2:$G1725&amp;UIID!$H$2:$H1725, 0),), "Not Found")</f>
        <v>0722-0077</v>
      </c>
      <c r="G873" s="1106" t="s">
        <v>1766</v>
      </c>
      <c r="H873" s="1106"/>
      <c r="I873" s="1106" t="s">
        <v>5802</v>
      </c>
      <c r="J873" s="1106" t="s">
        <v>3795</v>
      </c>
      <c r="K873" s="1106">
        <v>10.3244329810623</v>
      </c>
      <c r="L873" s="1106">
        <v>123.890733776613</v>
      </c>
      <c r="M873" s="1106" t="s">
        <v>1768</v>
      </c>
      <c r="N873" s="1106" t="s">
        <v>5803</v>
      </c>
      <c r="O873" s="1106" t="s">
        <v>15</v>
      </c>
      <c r="P873" s="1106" t="s">
        <v>16</v>
      </c>
      <c r="Q873" s="1120" t="s">
        <v>35</v>
      </c>
      <c r="R873" s="1106" t="s">
        <v>272</v>
      </c>
      <c r="S873" s="1120" t="s">
        <v>2649</v>
      </c>
      <c r="T873" s="1106" t="s">
        <v>4306</v>
      </c>
      <c r="U873" s="1120" t="s">
        <v>7620</v>
      </c>
      <c r="V873" s="1120" t="s">
        <v>7621</v>
      </c>
      <c r="W873" s="1116">
        <v>45980</v>
      </c>
      <c r="X873" s="1117">
        <v>47807</v>
      </c>
      <c r="Y873" s="341" t="s">
        <v>7622</v>
      </c>
      <c r="Z873" s="341" t="s">
        <v>7623</v>
      </c>
      <c r="AA873" s="517">
        <v>46621</v>
      </c>
      <c r="AB873" s="524"/>
      <c r="AC873" s="1111"/>
      <c r="AD873" s="1223"/>
    </row>
    <row r="874" spans="1:30" ht="15.75" customHeight="1">
      <c r="A874" s="1106" t="s">
        <v>10</v>
      </c>
      <c r="B874" s="1120" t="s">
        <v>11</v>
      </c>
      <c r="C874" s="1120" t="s">
        <v>28</v>
      </c>
      <c r="D874" s="1106" t="s">
        <v>13</v>
      </c>
      <c r="E874" s="1106" t="s">
        <v>3756</v>
      </c>
      <c r="F874" s="1107" t="str">
        <f t="array" ref="F874">IFERROR(INDEX(UIID!$K$2:$K1725, MATCH(CONCATENATE(B874,D874,G874,J874), UIID!$B$2:$B1725&amp;UIID!$D$2:$D1725&amp;UIID!$G$2:$G1725&amp;UIID!$H$2:$H1725, 0),), "Not Found")</f>
        <v>0722-0257</v>
      </c>
      <c r="G874" s="1120" t="s">
        <v>3993</v>
      </c>
      <c r="H874" s="1120"/>
      <c r="I874" s="1120" t="s">
        <v>7624</v>
      </c>
      <c r="J874" s="1120" t="s">
        <v>3994</v>
      </c>
      <c r="K874" s="1120">
        <v>10.3058332605613</v>
      </c>
      <c r="L874" s="1120">
        <v>123.91204632506501</v>
      </c>
      <c r="M874" s="1120" t="s">
        <v>7625</v>
      </c>
      <c r="N874" s="1120" t="s">
        <v>7626</v>
      </c>
      <c r="O874" s="1106" t="s">
        <v>15</v>
      </c>
      <c r="P874" s="1106" t="s">
        <v>16</v>
      </c>
      <c r="Q874" s="1120" t="s">
        <v>35</v>
      </c>
      <c r="R874" s="1106" t="s">
        <v>922</v>
      </c>
      <c r="S874" s="1120" t="s">
        <v>925</v>
      </c>
      <c r="T874" s="1106" t="s">
        <v>4213</v>
      </c>
      <c r="U874" s="1120" t="s">
        <v>7627</v>
      </c>
      <c r="V874" s="1120" t="s">
        <v>7628</v>
      </c>
      <c r="W874" s="1116">
        <v>45985</v>
      </c>
      <c r="X874" s="1117">
        <v>47812</v>
      </c>
      <c r="Y874" s="341" t="s">
        <v>7629</v>
      </c>
      <c r="Z874" s="341" t="s">
        <v>7630</v>
      </c>
      <c r="AA874" s="517">
        <v>47081</v>
      </c>
      <c r="AB874" s="524"/>
      <c r="AC874" s="1111"/>
      <c r="AD874" s="1223"/>
    </row>
    <row r="875" spans="1:30" ht="15.75" hidden="1" customHeight="1">
      <c r="A875" s="1106" t="s">
        <v>10</v>
      </c>
      <c r="B875" s="1120" t="s">
        <v>11</v>
      </c>
      <c r="C875" s="1120" t="s">
        <v>509</v>
      </c>
      <c r="D875" s="1106" t="s">
        <v>1026</v>
      </c>
      <c r="E875" s="1106" t="s">
        <v>28</v>
      </c>
      <c r="F875" s="1107" t="str">
        <f t="array" ref="F875">IFERROR(INDEX(UIID!$K$2:$K1725, MATCH(CONCATENATE(B875,D875,G875,J875), UIID!$B$2:$B1725&amp;UIID!$D$2:$D1725&amp;UIID!$G$2:$G1725&amp;UIID!$H$2:$H1725, 0),), "Not Found")</f>
        <v>0722-0076</v>
      </c>
      <c r="G875" s="1106" t="s">
        <v>1027</v>
      </c>
      <c r="H875" s="1106"/>
      <c r="I875" s="1106" t="s">
        <v>5413</v>
      </c>
      <c r="J875" s="1106" t="s">
        <v>1028</v>
      </c>
      <c r="K875" s="1106">
        <v>11.2537426850758</v>
      </c>
      <c r="L875" s="1106">
        <v>124.00586130968099</v>
      </c>
      <c r="M875" s="1106" t="s">
        <v>1029</v>
      </c>
      <c r="N875" s="1106" t="s">
        <v>5414</v>
      </c>
      <c r="O875" s="1106" t="s">
        <v>113</v>
      </c>
      <c r="P875" s="1106" t="s">
        <v>2229</v>
      </c>
      <c r="Q875" s="1140" t="s">
        <v>10389</v>
      </c>
      <c r="R875" s="1106" t="s">
        <v>125</v>
      </c>
      <c r="S875" s="1120" t="s">
        <v>3099</v>
      </c>
      <c r="T875" s="1106" t="s">
        <v>4164</v>
      </c>
      <c r="U875" s="1120" t="s">
        <v>7632</v>
      </c>
      <c r="V875" s="1120" t="s">
        <v>7633</v>
      </c>
      <c r="W875" s="1116">
        <v>45985</v>
      </c>
      <c r="X875" s="1117">
        <v>47252</v>
      </c>
      <c r="Y875" s="1163" t="s">
        <v>5422</v>
      </c>
      <c r="Z875" s="1274" t="s">
        <v>7634</v>
      </c>
      <c r="AA875" s="1275">
        <v>46038</v>
      </c>
      <c r="AB875" s="524"/>
      <c r="AC875" s="1111"/>
      <c r="AD875" s="1223"/>
    </row>
    <row r="876" spans="1:30" ht="15.75" customHeight="1">
      <c r="A876" s="1106" t="s">
        <v>10</v>
      </c>
      <c r="B876" s="1132" t="s">
        <v>11</v>
      </c>
      <c r="C876" s="1132" t="s">
        <v>28</v>
      </c>
      <c r="D876" s="1133" t="s">
        <v>458</v>
      </c>
      <c r="E876" s="1133" t="s">
        <v>30</v>
      </c>
      <c r="F876" s="1153" t="str">
        <f t="array" ref="F876">IFERROR(INDEX(UIID!$K$2:$K1725, MATCH(CONCATENATE(B876,D876,G876,J876), UIID!$B$2:$B1725&amp;UIID!$D$2:$D1725&amp;UIID!$G$2:$G1725&amp;UIID!$H$2:$H1725, 0),), "Not Found")</f>
        <v>0722-0020</v>
      </c>
      <c r="G876" s="1133" t="s">
        <v>2226</v>
      </c>
      <c r="H876" s="1133"/>
      <c r="I876" s="1133" t="s">
        <v>5090</v>
      </c>
      <c r="J876" s="1133" t="s">
        <v>3765</v>
      </c>
      <c r="K876" s="1133">
        <v>10.2597173075652</v>
      </c>
      <c r="L876" s="1133">
        <v>123.845349938559</v>
      </c>
      <c r="M876" s="1133" t="s">
        <v>459</v>
      </c>
      <c r="N876" s="1133" t="s">
        <v>5091</v>
      </c>
      <c r="O876" s="1133" t="s">
        <v>15</v>
      </c>
      <c r="P876" s="1133" t="s">
        <v>16</v>
      </c>
      <c r="Q876" s="1140" t="s">
        <v>10389</v>
      </c>
      <c r="R876" s="1133" t="s">
        <v>117</v>
      </c>
      <c r="S876" s="1132" t="s">
        <v>315</v>
      </c>
      <c r="T876" s="1133" t="s">
        <v>4164</v>
      </c>
      <c r="U876" s="1132" t="s">
        <v>5049</v>
      </c>
      <c r="V876" s="1132" t="s">
        <v>7635</v>
      </c>
      <c r="W876" s="1134">
        <v>45986</v>
      </c>
      <c r="X876" s="1135">
        <v>47129</v>
      </c>
      <c r="Y876" s="1276" t="s">
        <v>7636</v>
      </c>
      <c r="Z876" s="1276" t="s">
        <v>7637</v>
      </c>
      <c r="AA876" s="1277">
        <v>47432</v>
      </c>
      <c r="AB876" s="1241"/>
      <c r="AC876" s="1148"/>
      <c r="AD876" s="1241"/>
    </row>
    <row r="877" spans="1:30" ht="15.75" customHeight="1">
      <c r="A877" s="1106" t="s">
        <v>10</v>
      </c>
      <c r="B877" s="1120" t="s">
        <v>11</v>
      </c>
      <c r="C877" s="1120" t="s">
        <v>28</v>
      </c>
      <c r="D877" s="1106" t="s">
        <v>13</v>
      </c>
      <c r="E877" s="1106" t="s">
        <v>3756</v>
      </c>
      <c r="F877" s="1107" t="str">
        <f t="array" ref="F877">IFERROR(INDEX(UIID!$K$2:$K1725, MATCH(CONCATENATE(B877,D877,G877,J877), UIID!$B$2:$B1725&amp;UIID!$D$2:$D1725&amp;UIID!$G$2:$G1725&amp;UIID!$H$2:$H1725, 0),), "Not Found")</f>
        <v>0722-0247</v>
      </c>
      <c r="G877" s="1120" t="s">
        <v>3974</v>
      </c>
      <c r="H877" s="1120"/>
      <c r="I877" s="176" t="s">
        <v>7505</v>
      </c>
      <c r="J877" s="176" t="s">
        <v>3975</v>
      </c>
      <c r="K877" s="176">
        <v>10.343994884297301</v>
      </c>
      <c r="L877" s="176">
        <v>123.908876816682</v>
      </c>
      <c r="M877" s="176" t="s">
        <v>7506</v>
      </c>
      <c r="N877" s="642" t="s">
        <v>7507</v>
      </c>
      <c r="O877" s="313" t="s">
        <v>15</v>
      </c>
      <c r="P877" s="313" t="s">
        <v>16</v>
      </c>
      <c r="Q877" s="1120" t="s">
        <v>4262</v>
      </c>
      <c r="R877" s="1106" t="s">
        <v>3006</v>
      </c>
      <c r="S877" s="1120" t="s">
        <v>2757</v>
      </c>
      <c r="T877" s="1106"/>
      <c r="U877" s="1120" t="s">
        <v>7416</v>
      </c>
      <c r="V877" s="1120" t="s">
        <v>7638</v>
      </c>
      <c r="W877" s="1116">
        <v>45971</v>
      </c>
      <c r="X877" s="1117">
        <v>47798</v>
      </c>
      <c r="Y877" s="341" t="s">
        <v>7509</v>
      </c>
      <c r="Z877" s="341" t="s">
        <v>7510</v>
      </c>
      <c r="AA877" s="341" t="s">
        <v>22</v>
      </c>
      <c r="AB877" s="524"/>
      <c r="AC877" s="1111"/>
      <c r="AD877" s="1223"/>
    </row>
    <row r="878" spans="1:30" ht="15.75" customHeight="1">
      <c r="A878" s="1106" t="s">
        <v>10</v>
      </c>
      <c r="B878" s="1120" t="s">
        <v>11</v>
      </c>
      <c r="C878" s="1120" t="s">
        <v>509</v>
      </c>
      <c r="D878" s="1106" t="s">
        <v>1026</v>
      </c>
      <c r="E878" s="1106" t="s">
        <v>28</v>
      </c>
      <c r="F878" s="1107" t="str">
        <f t="array" ref="F878">IFERROR(INDEX(UIID!$K$2:$K1725, MATCH(CONCATENATE(B878,D878,G878,J878), UIID!$B$2:$B1725&amp;UIID!$D$2:$D1725&amp;UIID!$G$2:$G1725&amp;UIID!$H$2:$H1725, 0),), "Not Found")</f>
        <v>0722-0258</v>
      </c>
      <c r="G878" s="1120" t="s">
        <v>3995</v>
      </c>
      <c r="H878" s="1120"/>
      <c r="I878" s="1120" t="s">
        <v>7639</v>
      </c>
      <c r="J878" s="1120" t="s">
        <v>3996</v>
      </c>
      <c r="K878" s="1120">
        <v>11.2747426810053</v>
      </c>
      <c r="L878" s="1120">
        <v>124.05191585206001</v>
      </c>
      <c r="M878" s="1120" t="s">
        <v>7640</v>
      </c>
      <c r="N878" s="1120" t="s">
        <v>7641</v>
      </c>
      <c r="O878" s="1106" t="s">
        <v>15</v>
      </c>
      <c r="P878" s="313" t="s">
        <v>16</v>
      </c>
      <c r="Q878" s="1120" t="s">
        <v>35</v>
      </c>
      <c r="R878" s="1106" t="s">
        <v>32</v>
      </c>
      <c r="S878" s="1120" t="s">
        <v>39</v>
      </c>
      <c r="T878" s="1106" t="s">
        <v>4164</v>
      </c>
      <c r="U878" s="1120" t="s">
        <v>5038</v>
      </c>
      <c r="V878" s="1120" t="s">
        <v>7642</v>
      </c>
      <c r="W878" s="1116">
        <v>45992</v>
      </c>
      <c r="X878" s="1117">
        <v>47819</v>
      </c>
      <c r="Y878" s="1120" t="s">
        <v>5409</v>
      </c>
      <c r="Z878" s="1120" t="s">
        <v>7643</v>
      </c>
      <c r="AA878" s="1169">
        <v>47366</v>
      </c>
      <c r="AB878" s="524"/>
      <c r="AC878" s="1111"/>
      <c r="AD878" s="1223"/>
    </row>
    <row r="879" spans="1:30" ht="15.75" customHeight="1">
      <c r="A879" s="1106" t="s">
        <v>10</v>
      </c>
      <c r="B879" s="1120" t="s">
        <v>11</v>
      </c>
      <c r="C879" s="1120" t="s">
        <v>509</v>
      </c>
      <c r="D879" s="1106" t="s">
        <v>1026</v>
      </c>
      <c r="E879" s="1106" t="s">
        <v>28</v>
      </c>
      <c r="F879" s="1107" t="str">
        <f t="array" ref="F879">IFERROR(INDEX(UIID!$K$2:$K1725, MATCH(CONCATENATE(B879,D879,G879,J879), UIID!$B$2:$B1725&amp;UIID!$D$2:$D1725&amp;UIID!$G$2:$G1725&amp;UIID!$H$2:$H1725, 0),), "Not Found")</f>
        <v>0722-0258</v>
      </c>
      <c r="G879" s="1120" t="s">
        <v>3995</v>
      </c>
      <c r="H879" s="1120"/>
      <c r="I879" s="1120" t="s">
        <v>7639</v>
      </c>
      <c r="J879" s="1120" t="s">
        <v>3996</v>
      </c>
      <c r="K879" s="1120">
        <v>11.2747426810053</v>
      </c>
      <c r="L879" s="1120">
        <v>124.05191585206001</v>
      </c>
      <c r="M879" s="1120" t="s">
        <v>7640</v>
      </c>
      <c r="N879" s="1120" t="s">
        <v>7641</v>
      </c>
      <c r="O879" s="1106" t="s">
        <v>15</v>
      </c>
      <c r="P879" s="313" t="s">
        <v>16</v>
      </c>
      <c r="Q879" s="1120" t="s">
        <v>35</v>
      </c>
      <c r="R879" s="1106" t="s">
        <v>104</v>
      </c>
      <c r="S879" s="1120" t="s">
        <v>105</v>
      </c>
      <c r="T879" s="1106" t="s">
        <v>4164</v>
      </c>
      <c r="U879" s="1120" t="s">
        <v>7488</v>
      </c>
      <c r="V879" s="1120" t="s">
        <v>7644</v>
      </c>
      <c r="W879" s="1116">
        <v>45992</v>
      </c>
      <c r="X879" s="1117">
        <v>47819</v>
      </c>
      <c r="Y879" s="176" t="s">
        <v>5400</v>
      </c>
      <c r="Z879" s="176" t="s">
        <v>7645</v>
      </c>
      <c r="AA879" s="488">
        <v>46050</v>
      </c>
      <c r="AB879" s="524"/>
      <c r="AC879" s="1111"/>
      <c r="AD879" s="1223"/>
    </row>
    <row r="880" spans="1:30" ht="15.75" customHeight="1">
      <c r="A880" s="1106" t="s">
        <v>10</v>
      </c>
      <c r="B880" s="1120" t="s">
        <v>11</v>
      </c>
      <c r="C880" s="1120" t="s">
        <v>509</v>
      </c>
      <c r="D880" s="1106" t="s">
        <v>1026</v>
      </c>
      <c r="E880" s="1106" t="s">
        <v>28</v>
      </c>
      <c r="F880" s="1107" t="str">
        <f t="array" ref="F880">IFERROR(INDEX(UIID!$K$2:$K1725, MATCH(CONCATENATE(B880,D880,G880,J880), UIID!$B$2:$B1725&amp;UIID!$D$2:$D1725&amp;UIID!$G$2:$G1725&amp;UIID!$H$2:$H1725, 0),), "Not Found")</f>
        <v>0722-0258</v>
      </c>
      <c r="G880" s="1120" t="s">
        <v>3995</v>
      </c>
      <c r="H880" s="1120"/>
      <c r="I880" s="1120" t="s">
        <v>7639</v>
      </c>
      <c r="J880" s="1120" t="s">
        <v>3996</v>
      </c>
      <c r="K880" s="1120">
        <v>11.2747426810053</v>
      </c>
      <c r="L880" s="1120">
        <v>124.05191585206001</v>
      </c>
      <c r="M880" s="1120" t="s">
        <v>7640</v>
      </c>
      <c r="N880" s="1120" t="s">
        <v>7641</v>
      </c>
      <c r="O880" s="1106" t="s">
        <v>15</v>
      </c>
      <c r="P880" s="313" t="s">
        <v>16</v>
      </c>
      <c r="Q880" s="1120" t="s">
        <v>35</v>
      </c>
      <c r="R880" s="1106" t="s">
        <v>84</v>
      </c>
      <c r="S880" s="1120" t="s">
        <v>93</v>
      </c>
      <c r="T880" s="1106" t="s">
        <v>4213</v>
      </c>
      <c r="U880" s="1120" t="s">
        <v>7411</v>
      </c>
      <c r="V880" s="1120" t="s">
        <v>7646</v>
      </c>
      <c r="W880" s="1116">
        <v>45992</v>
      </c>
      <c r="X880" s="1117">
        <v>47819</v>
      </c>
      <c r="Y880" s="1138" t="s">
        <v>6343</v>
      </c>
      <c r="Z880" s="1138" t="s">
        <v>7647</v>
      </c>
      <c r="AA880" s="1138" t="s">
        <v>7648</v>
      </c>
      <c r="AB880" s="524"/>
      <c r="AC880" s="1111"/>
      <c r="AD880" s="1223"/>
    </row>
    <row r="881" spans="1:30" ht="15.75" customHeight="1">
      <c r="A881" s="1106" t="s">
        <v>10</v>
      </c>
      <c r="B881" s="1120" t="s">
        <v>11</v>
      </c>
      <c r="C881" s="1120" t="s">
        <v>509</v>
      </c>
      <c r="D881" s="1106" t="s">
        <v>1026</v>
      </c>
      <c r="E881" s="1106" t="s">
        <v>28</v>
      </c>
      <c r="F881" s="1107" t="str">
        <f t="array" ref="F881">IFERROR(INDEX(UIID!$K$2:$K1725, MATCH(CONCATENATE(B881,D881,G881,J881), UIID!$B$2:$B1725&amp;UIID!$D$2:$D1725&amp;UIID!$G$2:$G1725&amp;UIID!$H$2:$H1725, 0),), "Not Found")</f>
        <v>0722-0258</v>
      </c>
      <c r="G881" s="1120" t="s">
        <v>3995</v>
      </c>
      <c r="H881" s="1120"/>
      <c r="I881" s="1120" t="s">
        <v>7639</v>
      </c>
      <c r="J881" s="1120" t="s">
        <v>3996</v>
      </c>
      <c r="K881" s="1120">
        <v>11.2747426810053</v>
      </c>
      <c r="L881" s="1120">
        <v>124.05191585206001</v>
      </c>
      <c r="M881" s="1120" t="s">
        <v>7640</v>
      </c>
      <c r="N881" s="1120" t="s">
        <v>7641</v>
      </c>
      <c r="O881" s="1106" t="s">
        <v>15</v>
      </c>
      <c r="P881" s="313" t="s">
        <v>16</v>
      </c>
      <c r="Q881" s="1120" t="s">
        <v>35</v>
      </c>
      <c r="R881" s="1106" t="s">
        <v>84</v>
      </c>
      <c r="S881" s="1120" t="s">
        <v>85</v>
      </c>
      <c r="T881" s="1106" t="s">
        <v>4164</v>
      </c>
      <c r="U881" s="1120" t="s">
        <v>7411</v>
      </c>
      <c r="V881" s="1120" t="s">
        <v>7649</v>
      </c>
      <c r="W881" s="1116">
        <v>45992</v>
      </c>
      <c r="X881" s="1117">
        <v>47819</v>
      </c>
      <c r="Y881" s="176" t="s">
        <v>7650</v>
      </c>
      <c r="Z881" s="176" t="s">
        <v>7651</v>
      </c>
      <c r="AA881" s="488">
        <v>47212</v>
      </c>
      <c r="AB881" s="524"/>
      <c r="AC881" s="1111"/>
      <c r="AD881" s="1223"/>
    </row>
    <row r="882" spans="1:30" ht="15.75" hidden="1" customHeight="1">
      <c r="A882" s="1106" t="s">
        <v>10</v>
      </c>
      <c r="B882" s="1120" t="s">
        <v>11</v>
      </c>
      <c r="C882" s="1120" t="s">
        <v>509</v>
      </c>
      <c r="D882" s="1106" t="s">
        <v>1026</v>
      </c>
      <c r="E882" s="1106" t="s">
        <v>28</v>
      </c>
      <c r="F882" s="1107" t="str">
        <f t="array" ref="F882">IFERROR(INDEX(UIID!$K$2:$K1725, MATCH(CONCATENATE(B882,D882,G882,J882), UIID!$B$2:$B1725&amp;UIID!$D$2:$D1725&amp;UIID!$G$2:$G1725&amp;UIID!$H$2:$H1725, 0),), "Not Found")</f>
        <v>0722-0076</v>
      </c>
      <c r="G882" s="313" t="s">
        <v>1027</v>
      </c>
      <c r="H882" s="1120"/>
      <c r="I882" s="1120" t="s">
        <v>7652</v>
      </c>
      <c r="J882" s="1106" t="s">
        <v>1028</v>
      </c>
      <c r="K882" s="1106">
        <v>11.2537426850758</v>
      </c>
      <c r="L882" s="1106">
        <v>124.00586130968099</v>
      </c>
      <c r="M882" s="1106" t="s">
        <v>1031</v>
      </c>
      <c r="N882" s="1106" t="s">
        <v>5414</v>
      </c>
      <c r="O882" s="1106" t="s">
        <v>113</v>
      </c>
      <c r="P882" s="1106" t="s">
        <v>2229</v>
      </c>
      <c r="Q882" s="1120" t="s">
        <v>35</v>
      </c>
      <c r="R882" s="1106" t="s">
        <v>125</v>
      </c>
      <c r="S882" s="1120" t="s">
        <v>1194</v>
      </c>
      <c r="T882" s="1106" t="s">
        <v>4157</v>
      </c>
      <c r="U882" s="1120" t="s">
        <v>7654</v>
      </c>
      <c r="V882" s="1120" t="s">
        <v>7655</v>
      </c>
      <c r="W882" s="1116">
        <v>46000</v>
      </c>
      <c r="X882" s="1117">
        <v>46001</v>
      </c>
      <c r="Y882" s="1138" t="s">
        <v>5422</v>
      </c>
      <c r="Z882" s="1138" t="s">
        <v>7656</v>
      </c>
      <c r="AA882" s="1209">
        <v>47578</v>
      </c>
      <c r="AB882" s="524"/>
      <c r="AC882" s="1111"/>
      <c r="AD882" s="1223"/>
    </row>
    <row r="883" spans="1:30" ht="15.75" customHeight="1">
      <c r="A883" s="1106" t="s">
        <v>10</v>
      </c>
      <c r="B883" s="1120" t="s">
        <v>11</v>
      </c>
      <c r="C883" s="1120" t="s">
        <v>28</v>
      </c>
      <c r="D883" s="1106" t="s">
        <v>13</v>
      </c>
      <c r="E883" s="1106" t="s">
        <v>3756</v>
      </c>
      <c r="F883" s="1107" t="str">
        <f t="array" ref="F883">IFERROR(INDEX(UIID!$K$2:$K1725, MATCH(CONCATENATE(B883,D883,G883,J883), UIID!$B$2:$B1725&amp;UIID!$D$2:$D1725&amp;UIID!$G$2:$G1725&amp;UIID!$H$2:$H1725, 0),), "Not Found")</f>
        <v>0722-0163</v>
      </c>
      <c r="G883" s="313" t="s">
        <v>3450</v>
      </c>
      <c r="H883" s="313"/>
      <c r="I883" s="313" t="s">
        <v>6777</v>
      </c>
      <c r="J883" s="313" t="s">
        <v>186</v>
      </c>
      <c r="K883" s="313">
        <v>10.309392424260601</v>
      </c>
      <c r="L883" s="313">
        <v>123.90447328083199</v>
      </c>
      <c r="M883" s="313" t="s">
        <v>5515</v>
      </c>
      <c r="N883" s="313" t="s">
        <v>5516</v>
      </c>
      <c r="O883" s="313" t="s">
        <v>15</v>
      </c>
      <c r="P883" s="313" t="s">
        <v>16</v>
      </c>
      <c r="Q883" s="313" t="s">
        <v>35</v>
      </c>
      <c r="R883" s="1106" t="s">
        <v>107</v>
      </c>
      <c r="S883" s="1120" t="s">
        <v>666</v>
      </c>
      <c r="T883" s="1106" t="s">
        <v>4164</v>
      </c>
      <c r="U883" s="1120" t="s">
        <v>5017</v>
      </c>
      <c r="V883" s="1120" t="s">
        <v>7657</v>
      </c>
      <c r="W883" s="1116">
        <v>46002</v>
      </c>
      <c r="X883" s="1117">
        <v>47829</v>
      </c>
      <c r="Y883" s="341" t="s">
        <v>7658</v>
      </c>
      <c r="Z883" s="341" t="s">
        <v>7659</v>
      </c>
      <c r="AA883" s="517">
        <v>46455</v>
      </c>
      <c r="AB883" s="524"/>
      <c r="AC883" s="1111"/>
      <c r="AD883" s="1223"/>
    </row>
    <row r="884" spans="1:30" ht="15.75" customHeight="1">
      <c r="A884" s="1106" t="s">
        <v>10</v>
      </c>
      <c r="B884" s="1120" t="s">
        <v>11</v>
      </c>
      <c r="C884" s="1120" t="s">
        <v>28</v>
      </c>
      <c r="D884" s="1106" t="s">
        <v>13</v>
      </c>
      <c r="E884" s="1106" t="s">
        <v>3756</v>
      </c>
      <c r="F884" s="1107" t="str">
        <f t="array" ref="F884">IFERROR(INDEX(UIID!$K$2:$K1725, MATCH(CONCATENATE(B884,D884,G884,J884), UIID!$B$2:$B1725&amp;UIID!$D$2:$D1725&amp;UIID!$G$2:$G1725&amp;UIID!$H$2:$H1725, 0),), "Not Found")</f>
        <v>0722-0163</v>
      </c>
      <c r="G884" s="313" t="s">
        <v>3450</v>
      </c>
      <c r="H884" s="1120"/>
      <c r="I884" s="313" t="s">
        <v>6777</v>
      </c>
      <c r="J884" s="313" t="s">
        <v>186</v>
      </c>
      <c r="K884" s="313">
        <v>10.309392424260601</v>
      </c>
      <c r="L884" s="313">
        <v>123.90447328083199</v>
      </c>
      <c r="M884" s="313" t="s">
        <v>5515</v>
      </c>
      <c r="N884" s="313" t="s">
        <v>5516</v>
      </c>
      <c r="O884" s="313" t="s">
        <v>15</v>
      </c>
      <c r="P884" s="313" t="s">
        <v>16</v>
      </c>
      <c r="Q884" s="313" t="s">
        <v>35</v>
      </c>
      <c r="R884" s="1106" t="s">
        <v>107</v>
      </c>
      <c r="S884" s="1120" t="s">
        <v>2440</v>
      </c>
      <c r="T884" s="1106" t="s">
        <v>4157</v>
      </c>
      <c r="U884" s="1120" t="s">
        <v>1024</v>
      </c>
      <c r="V884" s="1120" t="s">
        <v>7661</v>
      </c>
      <c r="W884" s="1116">
        <v>46002</v>
      </c>
      <c r="X884" s="1117">
        <v>47829</v>
      </c>
      <c r="Y884" s="341" t="s">
        <v>4568</v>
      </c>
      <c r="Z884" s="341" t="s">
        <v>7662</v>
      </c>
      <c r="AA884" s="517">
        <v>47224</v>
      </c>
      <c r="AB884" s="524"/>
      <c r="AC884" s="1111"/>
      <c r="AD884" s="1223"/>
    </row>
    <row r="885" spans="1:30" ht="15.75" customHeight="1">
      <c r="A885" s="1106" t="s">
        <v>10</v>
      </c>
      <c r="B885" s="1120" t="s">
        <v>11</v>
      </c>
      <c r="C885" s="1120" t="s">
        <v>28</v>
      </c>
      <c r="D885" s="1106" t="s">
        <v>13</v>
      </c>
      <c r="E885" s="1106" t="s">
        <v>3756</v>
      </c>
      <c r="F885" s="1107" t="str">
        <f t="array" ref="F885">IFERROR(INDEX(UIID!$K$2:$K1725, MATCH(CONCATENATE(B885,D885,G885,J885), UIID!$B$2:$B1725&amp;UIID!$D$2:$D1725&amp;UIID!$G$2:$G1725&amp;UIID!$H$2:$H1725, 0),), "Not Found")</f>
        <v>0722-0163</v>
      </c>
      <c r="G885" s="313" t="s">
        <v>3450</v>
      </c>
      <c r="H885" s="1120"/>
      <c r="I885" s="313" t="s">
        <v>6777</v>
      </c>
      <c r="J885" s="313" t="s">
        <v>186</v>
      </c>
      <c r="K885" s="313">
        <v>10.309392424260601</v>
      </c>
      <c r="L885" s="313">
        <v>123.90447328083199</v>
      </c>
      <c r="M885" s="313" t="s">
        <v>5515</v>
      </c>
      <c r="N885" s="313" t="s">
        <v>5516</v>
      </c>
      <c r="O885" s="313" t="s">
        <v>15</v>
      </c>
      <c r="P885" s="313" t="s">
        <v>16</v>
      </c>
      <c r="Q885" s="313" t="s">
        <v>35</v>
      </c>
      <c r="R885" s="1106" t="s">
        <v>107</v>
      </c>
      <c r="S885" s="1120" t="s">
        <v>2461</v>
      </c>
      <c r="T885" s="1106" t="s">
        <v>4157</v>
      </c>
      <c r="U885" s="1120" t="s">
        <v>7620</v>
      </c>
      <c r="V885" s="1120" t="s">
        <v>7664</v>
      </c>
      <c r="W885" s="1116">
        <v>46002</v>
      </c>
      <c r="X885" s="1117">
        <v>47829</v>
      </c>
      <c r="Y885" s="341" t="s">
        <v>5523</v>
      </c>
      <c r="Z885" s="341" t="s">
        <v>7665</v>
      </c>
      <c r="AA885" s="517">
        <v>47415</v>
      </c>
      <c r="AB885" s="524"/>
      <c r="AC885" s="1111"/>
      <c r="AD885" s="1223"/>
    </row>
    <row r="886" spans="1:30" ht="15.75" customHeight="1">
      <c r="A886" s="1106" t="s">
        <v>10</v>
      </c>
      <c r="B886" s="1120" t="s">
        <v>11</v>
      </c>
      <c r="C886" s="1120" t="s">
        <v>28</v>
      </c>
      <c r="D886" s="1106" t="s">
        <v>13</v>
      </c>
      <c r="E886" s="1106" t="s">
        <v>3756</v>
      </c>
      <c r="F886" s="1107" t="str">
        <f t="array" ref="F886">IFERROR(INDEX(UIID!$K$2:$K1725, MATCH(CONCATENATE(B886,D886,G886,J886), UIID!$B$2:$B1725&amp;UIID!$D$2:$D1725&amp;UIID!$G$2:$G1725&amp;UIID!$H$2:$H1725, 0),), "Not Found")</f>
        <v>0722-0163</v>
      </c>
      <c r="G886" s="313" t="s">
        <v>3450</v>
      </c>
      <c r="H886" s="1120"/>
      <c r="I886" s="313" t="s">
        <v>6777</v>
      </c>
      <c r="J886" s="313" t="s">
        <v>186</v>
      </c>
      <c r="K886" s="313">
        <v>10.309392424260601</v>
      </c>
      <c r="L886" s="313">
        <v>123.90447328083199</v>
      </c>
      <c r="M886" s="313" t="s">
        <v>5515</v>
      </c>
      <c r="N886" s="313" t="s">
        <v>5516</v>
      </c>
      <c r="O886" s="313" t="s">
        <v>15</v>
      </c>
      <c r="P886" s="313" t="s">
        <v>16</v>
      </c>
      <c r="Q886" s="313" t="s">
        <v>35</v>
      </c>
      <c r="R886" s="1106" t="s">
        <v>107</v>
      </c>
      <c r="S886" s="1120" t="s">
        <v>2464</v>
      </c>
      <c r="T886" s="1106" t="s">
        <v>4157</v>
      </c>
      <c r="U886" s="1120" t="s">
        <v>7620</v>
      </c>
      <c r="V886" s="1120" t="s">
        <v>7667</v>
      </c>
      <c r="W886" s="1116">
        <v>46002</v>
      </c>
      <c r="X886" s="1117">
        <v>47829</v>
      </c>
      <c r="Y886" s="1138" t="s">
        <v>5523</v>
      </c>
      <c r="Z886" s="1138" t="s">
        <v>7668</v>
      </c>
      <c r="AA886" s="1209">
        <v>47309</v>
      </c>
      <c r="AB886" s="524"/>
      <c r="AC886" s="1111"/>
      <c r="AD886" s="1223"/>
    </row>
    <row r="887" spans="1:30" ht="15.75" customHeight="1">
      <c r="A887" s="1106" t="s">
        <v>10</v>
      </c>
      <c r="B887" s="1120" t="s">
        <v>11</v>
      </c>
      <c r="C887" s="1120" t="s">
        <v>28</v>
      </c>
      <c r="D887" s="1106" t="s">
        <v>13</v>
      </c>
      <c r="E887" s="1106" t="s">
        <v>3756</v>
      </c>
      <c r="F887" s="1107" t="str">
        <f t="array" ref="F887">IFERROR(INDEX(UIID!$K$2:$K1725, MATCH(CONCATENATE(B887,D887,G887,J887), UIID!$B$2:$B1725&amp;UIID!$D$2:$D1725&amp;UIID!$G$2:$G1725&amp;UIID!$H$2:$H1725, 0),), "Not Found")</f>
        <v>0722-0163</v>
      </c>
      <c r="G887" s="313" t="s">
        <v>3450</v>
      </c>
      <c r="H887" s="1120"/>
      <c r="I887" s="313" t="s">
        <v>6777</v>
      </c>
      <c r="J887" s="313" t="s">
        <v>186</v>
      </c>
      <c r="K887" s="313">
        <v>10.309392424260601</v>
      </c>
      <c r="L887" s="313">
        <v>123.90447328083199</v>
      </c>
      <c r="M887" s="313" t="s">
        <v>5515</v>
      </c>
      <c r="N887" s="313" t="s">
        <v>5516</v>
      </c>
      <c r="O887" s="313" t="s">
        <v>15</v>
      </c>
      <c r="P887" s="313" t="s">
        <v>16</v>
      </c>
      <c r="Q887" s="313" t="s">
        <v>35</v>
      </c>
      <c r="R887" s="1106" t="s">
        <v>107</v>
      </c>
      <c r="S887" s="1120" t="s">
        <v>2471</v>
      </c>
      <c r="T887" s="1106" t="s">
        <v>4157</v>
      </c>
      <c r="U887" s="1120" t="s">
        <v>7670</v>
      </c>
      <c r="V887" s="1120" t="s">
        <v>7671</v>
      </c>
      <c r="W887" s="1116">
        <v>46002</v>
      </c>
      <c r="X887" s="1117">
        <v>47829</v>
      </c>
      <c r="Y887" s="176" t="s">
        <v>4568</v>
      </c>
      <c r="Z887" s="176" t="s">
        <v>7672</v>
      </c>
      <c r="AA887" s="488">
        <v>47495</v>
      </c>
      <c r="AB887" s="524"/>
      <c r="AC887" s="1111"/>
      <c r="AD887" s="1223"/>
    </row>
    <row r="888" spans="1:30" ht="15.75" customHeight="1">
      <c r="A888" s="1106" t="s">
        <v>10</v>
      </c>
      <c r="B888" s="1120" t="s">
        <v>11</v>
      </c>
      <c r="C888" s="1120" t="s">
        <v>28</v>
      </c>
      <c r="D888" s="1106" t="s">
        <v>13</v>
      </c>
      <c r="E888" s="1106" t="s">
        <v>3756</v>
      </c>
      <c r="F888" s="1107" t="str">
        <f t="array" ref="F888">IFERROR(INDEX(UIID!$K$2:$K1725, MATCH(CONCATENATE(B888,D888,G888,J888), UIID!$B$2:$B1725&amp;UIID!$D$2:$D1725&amp;UIID!$G$2:$G1725&amp;UIID!$H$2:$H1725, 0),), "Not Found")</f>
        <v>0722-0163</v>
      </c>
      <c r="G888" s="313" t="s">
        <v>3450</v>
      </c>
      <c r="H888" s="1120"/>
      <c r="I888" s="313" t="s">
        <v>6777</v>
      </c>
      <c r="J888" s="313" t="s">
        <v>186</v>
      </c>
      <c r="K888" s="313">
        <v>10.309392424260601</v>
      </c>
      <c r="L888" s="313">
        <v>123.90447328083199</v>
      </c>
      <c r="M888" s="313" t="s">
        <v>5515</v>
      </c>
      <c r="N888" s="313" t="s">
        <v>5516</v>
      </c>
      <c r="O888" s="313" t="s">
        <v>15</v>
      </c>
      <c r="P888" s="313" t="s">
        <v>16</v>
      </c>
      <c r="Q888" s="313" t="s">
        <v>35</v>
      </c>
      <c r="R888" s="1106" t="s">
        <v>107</v>
      </c>
      <c r="S888" s="1120" t="s">
        <v>2475</v>
      </c>
      <c r="T888" s="1106" t="s">
        <v>4157</v>
      </c>
      <c r="U888" s="1120" t="s">
        <v>7674</v>
      </c>
      <c r="V888" s="1120" t="s">
        <v>7675</v>
      </c>
      <c r="W888" s="1116">
        <v>46002</v>
      </c>
      <c r="X888" s="1117">
        <v>47829</v>
      </c>
      <c r="Y888" s="1138" t="s">
        <v>5528</v>
      </c>
      <c r="Z888" s="1138" t="s">
        <v>7676</v>
      </c>
      <c r="AA888" s="1209">
        <v>46159</v>
      </c>
      <c r="AB888" s="524"/>
      <c r="AC888" s="1111"/>
      <c r="AD888" s="1223"/>
    </row>
    <row r="889" spans="1:30" ht="15.75" customHeight="1">
      <c r="A889" s="1106" t="s">
        <v>10</v>
      </c>
      <c r="B889" s="1120" t="s">
        <v>11</v>
      </c>
      <c r="C889" s="1120" t="s">
        <v>176</v>
      </c>
      <c r="D889" s="1106" t="s">
        <v>3997</v>
      </c>
      <c r="E889" s="1106" t="s">
        <v>3756</v>
      </c>
      <c r="F889" s="1107" t="str">
        <f t="array" ref="F889">IFERROR(INDEX(UIID!$K$2:$K1725, MATCH(CONCATENATE(B889,D889,G889,J889), UIID!$B$2:$B1725&amp;UIID!$D$2:$D1725&amp;UIID!$G$2:$G1725&amp;UIID!$H$2:$H1725, 0),), "Not Found")</f>
        <v>0722-0259</v>
      </c>
      <c r="G889" s="1120" t="s">
        <v>3998</v>
      </c>
      <c r="H889" s="1120"/>
      <c r="I889" s="1120" t="s">
        <v>7677</v>
      </c>
      <c r="J889" s="1120" t="s">
        <v>3999</v>
      </c>
      <c r="K889" s="1120">
        <v>10.307939870621199</v>
      </c>
      <c r="L889" s="1120">
        <v>124.015091301392</v>
      </c>
      <c r="M889" s="1120" t="s">
        <v>7678</v>
      </c>
      <c r="N889" s="1120" t="s">
        <v>7679</v>
      </c>
      <c r="O889" s="313" t="s">
        <v>15</v>
      </c>
      <c r="P889" s="313" t="s">
        <v>16</v>
      </c>
      <c r="Q889" s="1120" t="s">
        <v>4262</v>
      </c>
      <c r="R889" s="1106" t="s">
        <v>3006</v>
      </c>
      <c r="S889" s="1120" t="s">
        <v>2753</v>
      </c>
      <c r="T889" s="1106" t="s">
        <v>22</v>
      </c>
      <c r="U889" s="1120" t="s">
        <v>5087</v>
      </c>
      <c r="V889" s="1120" t="s">
        <v>7680</v>
      </c>
      <c r="W889" s="1116">
        <v>46002</v>
      </c>
      <c r="X889" s="1117">
        <v>47829</v>
      </c>
      <c r="Y889" s="341" t="s">
        <v>7681</v>
      </c>
      <c r="Z889" s="341" t="s">
        <v>4828</v>
      </c>
      <c r="AA889" s="1169"/>
      <c r="AB889" s="524"/>
      <c r="AC889" s="1111"/>
      <c r="AD889" s="1223"/>
    </row>
    <row r="890" spans="1:30" ht="15.75" customHeight="1">
      <c r="A890" s="1106" t="s">
        <v>10</v>
      </c>
      <c r="B890" s="1120" t="s">
        <v>11</v>
      </c>
      <c r="C890" s="1120" t="s">
        <v>176</v>
      </c>
      <c r="D890" s="1106" t="s">
        <v>374</v>
      </c>
      <c r="E890" s="1106" t="s">
        <v>3756</v>
      </c>
      <c r="F890" s="1107" t="str">
        <f t="array" ref="F890">IFERROR(INDEX(UIID!$K$2:$K1725, MATCH(CONCATENATE(B890,D890,G890,J890), UIID!$B$2:$B1725&amp;UIID!$D$2:$D1725&amp;UIID!$G$2:$G1725&amp;UIID!$H$2:$H1725, 0),), "Not Found")</f>
        <v>0722-0195</v>
      </c>
      <c r="G890" s="1106" t="s">
        <v>1885</v>
      </c>
      <c r="H890" s="1106"/>
      <c r="I890" s="1106" t="s">
        <v>7682</v>
      </c>
      <c r="J890" s="313" t="s">
        <v>3898</v>
      </c>
      <c r="K890" s="1106">
        <v>10.3488743200052</v>
      </c>
      <c r="L890" s="1106">
        <v>123.921716338</v>
      </c>
      <c r="M890" s="1106" t="s">
        <v>1887</v>
      </c>
      <c r="N890" s="1106" t="s">
        <v>5874</v>
      </c>
      <c r="O890" s="1106" t="s">
        <v>15</v>
      </c>
      <c r="P890" s="1106" t="s">
        <v>16</v>
      </c>
      <c r="Q890" s="1140" t="s">
        <v>10389</v>
      </c>
      <c r="R890" s="1106" t="s">
        <v>117</v>
      </c>
      <c r="S890" s="1120" t="s">
        <v>315</v>
      </c>
      <c r="T890" s="1106" t="s">
        <v>4164</v>
      </c>
      <c r="U890" s="1120" t="s">
        <v>5049</v>
      </c>
      <c r="V890" s="1120" t="s">
        <v>7683</v>
      </c>
      <c r="W890" s="1116">
        <v>46006</v>
      </c>
      <c r="X890" s="1117">
        <v>47102</v>
      </c>
      <c r="Y890" s="1164" t="s">
        <v>7684</v>
      </c>
      <c r="Z890" s="1164" t="s">
        <v>7685</v>
      </c>
      <c r="AA890" s="1278" t="s">
        <v>7686</v>
      </c>
      <c r="AB890" s="524"/>
      <c r="AC890" s="1111"/>
      <c r="AD890" s="1223"/>
    </row>
    <row r="891" spans="1:30" ht="15.75" hidden="1" customHeight="1">
      <c r="A891" s="1106" t="s">
        <v>10</v>
      </c>
      <c r="B891" s="1120" t="s">
        <v>11</v>
      </c>
      <c r="C891" s="1120" t="s">
        <v>50</v>
      </c>
      <c r="D891" s="1106" t="s">
        <v>1054</v>
      </c>
      <c r="E891" s="1106" t="s">
        <v>146</v>
      </c>
      <c r="F891" s="1107" t="str">
        <f t="array" ref="F891">IFERROR(INDEX(UIID!$K$2:$K1725, MATCH(CONCATENATE(B891,D891,G891,J891), UIID!$B$2:$B1725&amp;UIID!$D$2:$D1725&amp;UIID!$G$2:$G1725&amp;UIID!$H$2:$H1725, 0),), "Not Found")</f>
        <v>0722-0055</v>
      </c>
      <c r="G891" s="1106" t="s">
        <v>1055</v>
      </c>
      <c r="H891" s="1106"/>
      <c r="I891" s="1106" t="s">
        <v>5450</v>
      </c>
      <c r="J891" s="1106" t="s">
        <v>1056</v>
      </c>
      <c r="K891" s="1106">
        <v>9.5534578656574993</v>
      </c>
      <c r="L891" s="1106">
        <v>123.308575778535</v>
      </c>
      <c r="M891" s="1106" t="s">
        <v>1057</v>
      </c>
      <c r="N891" s="1106" t="s">
        <v>5451</v>
      </c>
      <c r="O891" s="1106" t="s">
        <v>113</v>
      </c>
      <c r="P891" s="1106" t="s">
        <v>2229</v>
      </c>
      <c r="Q891" s="1120" t="s">
        <v>4262</v>
      </c>
      <c r="R891" s="1106" t="s">
        <v>1255</v>
      </c>
      <c r="S891" s="1120" t="s">
        <v>2798</v>
      </c>
      <c r="T891" s="1106" t="s">
        <v>7195</v>
      </c>
      <c r="U891" s="1120" t="s">
        <v>7688</v>
      </c>
      <c r="V891" s="1120" t="s">
        <v>7689</v>
      </c>
      <c r="W891" s="1116">
        <v>46006</v>
      </c>
      <c r="X891" s="1117">
        <v>47833</v>
      </c>
      <c r="Y891" s="341" t="s">
        <v>7690</v>
      </c>
      <c r="Z891" s="341" t="s">
        <v>7691</v>
      </c>
      <c r="AA891" s="341" t="s">
        <v>7692</v>
      </c>
      <c r="AB891" s="524"/>
      <c r="AC891" s="1111"/>
      <c r="AD891" s="1223"/>
    </row>
    <row r="892" spans="1:30" ht="15.75" customHeight="1">
      <c r="A892" s="1106" t="s">
        <v>10</v>
      </c>
      <c r="B892" s="1120" t="s">
        <v>11</v>
      </c>
      <c r="C892" s="1120" t="s">
        <v>50</v>
      </c>
      <c r="D892" s="1106" t="s">
        <v>13</v>
      </c>
      <c r="E892" s="1106" t="s">
        <v>3756</v>
      </c>
      <c r="F892" s="1107" t="str">
        <f t="array" ref="F892">IFERROR(INDEX(UIID!$K$2:$K1725, MATCH(CONCATENATE(B892,D892,G892,J892), UIID!$B$2:$B1725&amp;UIID!$D$2:$D1725&amp;UIID!$G$2:$G1725&amp;UIID!$H$2:$H1725, 0),), "Not Found")</f>
        <v>0722-0133</v>
      </c>
      <c r="G892" s="1184" t="s">
        <v>3843</v>
      </c>
      <c r="H892" s="1120" t="s">
        <v>6003</v>
      </c>
      <c r="I892" s="1120" t="s">
        <v>6004</v>
      </c>
      <c r="J892" s="1184" t="s">
        <v>2238</v>
      </c>
      <c r="K892" s="1120">
        <v>10.299645658470499</v>
      </c>
      <c r="L892" s="1120">
        <v>123.869651818634</v>
      </c>
      <c r="M892" s="1120" t="s">
        <v>2239</v>
      </c>
      <c r="N892" s="1152" t="s">
        <v>7693</v>
      </c>
      <c r="O892" s="1106" t="s">
        <v>15</v>
      </c>
      <c r="P892" s="1106" t="s">
        <v>16</v>
      </c>
      <c r="Q892" s="1120" t="s">
        <v>35</v>
      </c>
      <c r="R892" s="1106" t="s">
        <v>2230</v>
      </c>
      <c r="S892" s="1120" t="s">
        <v>3284</v>
      </c>
      <c r="T892" s="1106" t="s">
        <v>4157</v>
      </c>
      <c r="U892" s="1120" t="s">
        <v>5053</v>
      </c>
      <c r="V892" s="1120" t="s">
        <v>7694</v>
      </c>
      <c r="W892" s="1116">
        <v>46008</v>
      </c>
      <c r="X892" s="1117">
        <v>47835</v>
      </c>
      <c r="Y892" s="341" t="s">
        <v>5029</v>
      </c>
      <c r="Z892" s="341" t="s">
        <v>5030</v>
      </c>
      <c r="AA892" s="517">
        <v>47770</v>
      </c>
      <c r="AB892" s="524"/>
      <c r="AC892" s="1111"/>
      <c r="AD892" s="1223"/>
    </row>
    <row r="893" spans="1:30" ht="15.75" customHeight="1">
      <c r="A893" s="1106" t="s">
        <v>10</v>
      </c>
      <c r="B893" s="1120" t="s">
        <v>11</v>
      </c>
      <c r="C893" s="1120" t="s">
        <v>28</v>
      </c>
      <c r="D893" s="1106" t="s">
        <v>458</v>
      </c>
      <c r="E893" s="1106" t="s">
        <v>3756</v>
      </c>
      <c r="F893" s="1107" t="str">
        <f t="array" ref="F893">IFERROR(INDEX(UIID!$K$2:$K1725, MATCH(CONCATENATE(B893,D893,G893,J893), UIID!$B$2:$B1725&amp;UIID!$D$2:$D1725&amp;UIID!$G$2:$G1725&amp;UIID!$H$2:$H1725, 0),), "Not Found")</f>
        <v>0722-0159</v>
      </c>
      <c r="G893" s="313" t="s">
        <v>3602</v>
      </c>
      <c r="H893" s="1106"/>
      <c r="I893" s="1120" t="s">
        <v>5701</v>
      </c>
      <c r="J893" s="1106" t="s">
        <v>1234</v>
      </c>
      <c r="K893" s="1106">
        <v>10.262368233914</v>
      </c>
      <c r="L893" s="1106">
        <v>123.84127420966701</v>
      </c>
      <c r="M893" s="1106" t="s">
        <v>1235</v>
      </c>
      <c r="N893" s="1106" t="s">
        <v>5702</v>
      </c>
      <c r="O893" s="1106" t="s">
        <v>15</v>
      </c>
      <c r="P893" s="1106" t="s">
        <v>16</v>
      </c>
      <c r="Q893" s="1106" t="s">
        <v>35</v>
      </c>
      <c r="R893" s="1106" t="s">
        <v>272</v>
      </c>
      <c r="S893" s="1120" t="s">
        <v>2649</v>
      </c>
      <c r="T893" s="1106" t="s">
        <v>4306</v>
      </c>
      <c r="U893" s="1120" t="s">
        <v>5068</v>
      </c>
      <c r="V893" s="1120" t="s">
        <v>7695</v>
      </c>
      <c r="W893" s="1116">
        <v>46008</v>
      </c>
      <c r="X893" s="1117">
        <v>47835</v>
      </c>
      <c r="Y893" s="1138" t="s">
        <v>6720</v>
      </c>
      <c r="Z893" s="1138" t="s">
        <v>7696</v>
      </c>
      <c r="AA893" s="1209">
        <v>46628</v>
      </c>
      <c r="AB893" s="524"/>
      <c r="AC893" s="1111"/>
      <c r="AD893" s="1223"/>
    </row>
    <row r="894" spans="1:30" ht="15.75" customHeight="1">
      <c r="A894" s="1106" t="s">
        <v>10</v>
      </c>
      <c r="B894" s="1120" t="s">
        <v>11</v>
      </c>
      <c r="C894" s="1120" t="s">
        <v>50</v>
      </c>
      <c r="D894" s="1106" t="s">
        <v>13</v>
      </c>
      <c r="E894" s="1106" t="s">
        <v>3756</v>
      </c>
      <c r="F894" s="1107" t="str">
        <f t="array" ref="F894">IFERROR(INDEX(UIID!$K$2:$K1725, MATCH(CONCATENATE(B894,D894,G894,J894), UIID!$B$2:$B1725&amp;UIID!$D$2:$D1725&amp;UIID!$G$2:$G1725&amp;UIID!$H$2:$H1725, 0),), "Not Found")</f>
        <v>0722-0063</v>
      </c>
      <c r="G894" s="1106" t="s">
        <v>3540</v>
      </c>
      <c r="H894" s="1106" t="s">
        <v>311</v>
      </c>
      <c r="I894" s="1120" t="s">
        <v>5119</v>
      </c>
      <c r="J894" s="1106" t="s">
        <v>312</v>
      </c>
      <c r="K894" s="1106">
        <v>10.300025934385699</v>
      </c>
      <c r="L894" s="1106">
        <v>123.867005202915</v>
      </c>
      <c r="M894" s="1106" t="s">
        <v>5120</v>
      </c>
      <c r="N894" s="1106" t="s">
        <v>5121</v>
      </c>
      <c r="O894" s="1106" t="s">
        <v>15</v>
      </c>
      <c r="P894" s="1106" t="s">
        <v>16</v>
      </c>
      <c r="Q894" s="1140" t="s">
        <v>10389</v>
      </c>
      <c r="R894" s="1106" t="s">
        <v>2230</v>
      </c>
      <c r="S894" s="1120" t="s">
        <v>3044</v>
      </c>
      <c r="T894" s="1106" t="s">
        <v>4164</v>
      </c>
      <c r="U894" s="1120" t="s">
        <v>7697</v>
      </c>
      <c r="V894" s="1120" t="s">
        <v>7698</v>
      </c>
      <c r="W894" s="1116">
        <v>46010</v>
      </c>
      <c r="X894" s="1116">
        <v>47651</v>
      </c>
      <c r="Y894" s="1164" t="s">
        <v>7398</v>
      </c>
      <c r="Z894" s="1164" t="s">
        <v>7399</v>
      </c>
      <c r="AA894" s="1279">
        <v>47417</v>
      </c>
      <c r="AB894" s="524"/>
      <c r="AC894" s="1111"/>
      <c r="AD894" s="1223"/>
    </row>
    <row r="895" spans="1:30" ht="15.75" hidden="1" customHeight="1">
      <c r="A895" s="1106" t="s">
        <v>10</v>
      </c>
      <c r="B895" s="1120" t="s">
        <v>11</v>
      </c>
      <c r="C895" s="1120" t="s">
        <v>28</v>
      </c>
      <c r="D895" s="1106" t="s">
        <v>977</v>
      </c>
      <c r="E895" s="1106" t="s">
        <v>28</v>
      </c>
      <c r="F895" s="1107" t="str">
        <f t="array" ref="F895">IFERROR(INDEX(UIID!$K$2:$K1725, MATCH(CONCATENATE(B895,D895,G895,J895), UIID!$B$2:$B1725&amp;UIID!$D$2:$D1725&amp;UIID!$G$2:$G1725&amp;UIID!$H$2:$H1725, 0),), "Not Found")</f>
        <v>0722-0019</v>
      </c>
      <c r="G895" s="1106" t="s">
        <v>1042</v>
      </c>
      <c r="H895" s="1106"/>
      <c r="I895" s="1106" t="s">
        <v>7424</v>
      </c>
      <c r="J895" s="1106" t="s">
        <v>1043</v>
      </c>
      <c r="K895" s="1106">
        <v>10.2393458355067</v>
      </c>
      <c r="L895" s="1106">
        <v>123.804914342475</v>
      </c>
      <c r="M895" s="1106" t="s">
        <v>1044</v>
      </c>
      <c r="N895" s="1106" t="s">
        <v>5438</v>
      </c>
      <c r="O895" s="1106" t="s">
        <v>113</v>
      </c>
      <c r="P895" s="1106" t="s">
        <v>2229</v>
      </c>
      <c r="Q895" s="1106" t="s">
        <v>35</v>
      </c>
      <c r="R895" s="1106" t="s">
        <v>2230</v>
      </c>
      <c r="S895" s="1120" t="s">
        <v>161</v>
      </c>
      <c r="T895" s="1106" t="s">
        <v>4157</v>
      </c>
      <c r="U895" s="1120" t="s">
        <v>7699</v>
      </c>
      <c r="V895" s="1120" t="s">
        <v>7700</v>
      </c>
      <c r="W895" s="1116">
        <v>46010</v>
      </c>
      <c r="X895" s="1117">
        <v>47837</v>
      </c>
      <c r="Y895" s="1280" t="s">
        <v>7701</v>
      </c>
      <c r="Z895" s="1280" t="s">
        <v>7702</v>
      </c>
      <c r="AA895" s="1281">
        <v>46716</v>
      </c>
      <c r="AB895" s="524"/>
      <c r="AC895" s="1111"/>
      <c r="AD895" s="1223"/>
    </row>
    <row r="896" spans="1:30" ht="15.75" hidden="1" customHeight="1">
      <c r="A896" s="1106" t="s">
        <v>10</v>
      </c>
      <c r="B896" s="1132" t="s">
        <v>11</v>
      </c>
      <c r="C896" s="1132" t="s">
        <v>50</v>
      </c>
      <c r="D896" s="1133" t="s">
        <v>13</v>
      </c>
      <c r="E896" s="1133" t="s">
        <v>3756</v>
      </c>
      <c r="F896" s="1153" t="str">
        <f t="array" ref="F896">IFERROR(INDEX(UIID!$K$2:$K1725, MATCH(CONCATENATE(B896,D896,G896,J896), UIID!$B$2:$B1725&amp;UIID!$D$2:$D1725&amp;UIID!$G$2:$G1725&amp;UIID!$H$2:$H1725, 0),), "Not Found")</f>
        <v>0722-0260</v>
      </c>
      <c r="G896" s="1132" t="s">
        <v>4000</v>
      </c>
      <c r="H896" s="1132"/>
      <c r="I896" s="1132" t="s">
        <v>7703</v>
      </c>
      <c r="J896" s="1132" t="s">
        <v>4001</v>
      </c>
      <c r="K896" s="1132">
        <v>10.3104536328521</v>
      </c>
      <c r="L896" s="1132">
        <v>123.914807696094</v>
      </c>
      <c r="M896" s="1132" t="s">
        <v>7704</v>
      </c>
      <c r="N896" s="1132" t="s">
        <v>7705</v>
      </c>
      <c r="O896" s="1133" t="s">
        <v>15</v>
      </c>
      <c r="P896" s="1133" t="s">
        <v>2288</v>
      </c>
      <c r="Q896" s="1132" t="s">
        <v>4935</v>
      </c>
      <c r="R896" s="1133" t="s">
        <v>107</v>
      </c>
      <c r="S896" s="1132" t="s">
        <v>3686</v>
      </c>
      <c r="T896" s="1133"/>
      <c r="U896" s="1132" t="s">
        <v>7706</v>
      </c>
      <c r="V896" s="1132" t="s">
        <v>7707</v>
      </c>
      <c r="W896" s="1134">
        <v>46013</v>
      </c>
      <c r="X896" s="1135">
        <v>47840</v>
      </c>
      <c r="Y896" s="1158" t="s">
        <v>7708</v>
      </c>
      <c r="Z896" s="1158" t="s">
        <v>7709</v>
      </c>
      <c r="AA896" s="1150"/>
      <c r="AB896" s="1241"/>
      <c r="AC896" s="1148"/>
      <c r="AD896" s="1241"/>
    </row>
    <row r="897" spans="1:30" ht="15.75" customHeight="1">
      <c r="A897" s="1106" t="s">
        <v>10</v>
      </c>
      <c r="B897" s="1120" t="s">
        <v>11</v>
      </c>
      <c r="C897" s="1120" t="s">
        <v>28</v>
      </c>
      <c r="D897" s="1106" t="s">
        <v>581</v>
      </c>
      <c r="E897" s="1106" t="s">
        <v>30</v>
      </c>
      <c r="F897" s="1107" t="str">
        <f t="array" ref="F897">IFERROR(INDEX(UIID!$K$2:$K1725, MATCH(CONCATENATE(B897,D897,G897,J897), UIID!$B$2:$B1725&amp;UIID!$D$2:$D1725&amp;UIID!$G$2:$G1725&amp;UIID!$H$2:$H1725, 0),), "Not Found")</f>
        <v>0722-0261</v>
      </c>
      <c r="G897" s="1120" t="s">
        <v>4002</v>
      </c>
      <c r="H897" s="1120"/>
      <c r="I897" s="1120" t="s">
        <v>7710</v>
      </c>
      <c r="J897" s="1120" t="s">
        <v>4003</v>
      </c>
      <c r="K897" s="1282">
        <v>10.1128710605657</v>
      </c>
      <c r="L897" s="1283">
        <v>123.651692642302</v>
      </c>
      <c r="M897" s="1120" t="s">
        <v>7711</v>
      </c>
      <c r="N897" s="1120" t="s">
        <v>7712</v>
      </c>
      <c r="O897" s="1106" t="s">
        <v>15</v>
      </c>
      <c r="P897" s="1106" t="s">
        <v>16</v>
      </c>
      <c r="Q897" s="1120" t="s">
        <v>35</v>
      </c>
      <c r="R897" s="1106" t="s">
        <v>125</v>
      </c>
      <c r="S897" s="1120" t="s">
        <v>279</v>
      </c>
      <c r="T897" s="1106" t="s">
        <v>4164</v>
      </c>
      <c r="U897" s="1120" t="s">
        <v>7713</v>
      </c>
      <c r="V897" s="1120" t="s">
        <v>7714</v>
      </c>
      <c r="W897" s="1116">
        <v>46029</v>
      </c>
      <c r="X897" s="1117">
        <v>47856</v>
      </c>
      <c r="Y897" s="341" t="s">
        <v>7715</v>
      </c>
      <c r="Z897" s="341" t="s">
        <v>7716</v>
      </c>
      <c r="AA897" s="341" t="s">
        <v>7717</v>
      </c>
      <c r="AB897" s="524"/>
      <c r="AC897" s="1111"/>
      <c r="AD897" s="1223"/>
    </row>
    <row r="898" spans="1:30" ht="15.75" customHeight="1">
      <c r="A898" s="1106" t="s">
        <v>10</v>
      </c>
      <c r="B898" s="1120" t="s">
        <v>11</v>
      </c>
      <c r="C898" s="1120" t="s">
        <v>28</v>
      </c>
      <c r="D898" s="1106" t="s">
        <v>13</v>
      </c>
      <c r="E898" s="1106" t="s">
        <v>3756</v>
      </c>
      <c r="F898" s="1107" t="str">
        <f t="array" ref="F898">IFERROR(INDEX(UIID!$K$2:$K1725, MATCH(CONCATENATE(B898,D898,G898,J898), UIID!$B$2:$B1725&amp;UIID!$D$2:$D1725&amp;UIID!$G$2:$G1725&amp;UIID!$H$2:$H1725, 0),), "Not Found")</f>
        <v>0722-0170</v>
      </c>
      <c r="G898" s="1106" t="s">
        <v>489</v>
      </c>
      <c r="H898" s="1106"/>
      <c r="I898" s="1106" t="s">
        <v>5102</v>
      </c>
      <c r="J898" s="1120" t="s">
        <v>490</v>
      </c>
      <c r="K898" s="1120">
        <v>10.292652301427999</v>
      </c>
      <c r="L898" s="1120">
        <v>123.906816309031</v>
      </c>
      <c r="M898" s="1120" t="s">
        <v>7718</v>
      </c>
      <c r="N898" s="1120" t="s">
        <v>7719</v>
      </c>
      <c r="O898" s="1106" t="s">
        <v>15</v>
      </c>
      <c r="P898" s="1106" t="s">
        <v>16</v>
      </c>
      <c r="Q898" s="1140" t="s">
        <v>10389</v>
      </c>
      <c r="R898" s="1106" t="s">
        <v>117</v>
      </c>
      <c r="S898" s="1120" t="s">
        <v>315</v>
      </c>
      <c r="T898" s="1106" t="s">
        <v>4164</v>
      </c>
      <c r="U898" s="1120" t="s">
        <v>5049</v>
      </c>
      <c r="V898" s="1120" t="s">
        <v>7720</v>
      </c>
      <c r="W898" s="1116">
        <v>46029</v>
      </c>
      <c r="X898" s="1116">
        <v>47165</v>
      </c>
      <c r="Y898" s="1284" t="s">
        <v>7721</v>
      </c>
      <c r="Z898" s="1251" t="s">
        <v>7722</v>
      </c>
      <c r="AA898" s="1251" t="s">
        <v>7723</v>
      </c>
      <c r="AB898" s="524"/>
      <c r="AC898" s="1111"/>
      <c r="AD898" s="1223"/>
    </row>
    <row r="899" spans="1:30" ht="15.75" customHeight="1">
      <c r="A899" s="1106" t="s">
        <v>10</v>
      </c>
      <c r="B899" s="1120" t="s">
        <v>11</v>
      </c>
      <c r="C899" s="1120" t="s">
        <v>28</v>
      </c>
      <c r="D899" s="1106" t="s">
        <v>1011</v>
      </c>
      <c r="E899" s="1106" t="s">
        <v>30</v>
      </c>
      <c r="F899" s="1107" t="str">
        <f t="array" ref="F899">IFERROR(INDEX(UIID!$K$2:$K1725, MATCH(CONCATENATE(B899,D899,G899,J899), UIID!$B$2:$B1725&amp;UIID!$D$2:$D1725&amp;UIID!$G$2:$G1725&amp;UIID!$H$2:$H1725, 0),), "Not Found")</f>
        <v>0722-0071</v>
      </c>
      <c r="G899" s="1106" t="s">
        <v>1734</v>
      </c>
      <c r="H899" s="1106"/>
      <c r="I899" s="1106" t="s">
        <v>5796</v>
      </c>
      <c r="J899" s="1106" t="s">
        <v>1735</v>
      </c>
      <c r="K899" s="1106">
        <v>10.2068440347034</v>
      </c>
      <c r="L899" s="1106">
        <v>123.757356850146</v>
      </c>
      <c r="M899" s="1106" t="s">
        <v>1736</v>
      </c>
      <c r="N899" s="1106" t="s">
        <v>5797</v>
      </c>
      <c r="O899" s="1106" t="s">
        <v>15</v>
      </c>
      <c r="P899" s="1106" t="s">
        <v>16</v>
      </c>
      <c r="Q899" s="1140" t="s">
        <v>10389</v>
      </c>
      <c r="R899" s="1106" t="s">
        <v>107</v>
      </c>
      <c r="S899" s="1120" t="s">
        <v>1738</v>
      </c>
      <c r="T899" s="1106" t="s">
        <v>4164</v>
      </c>
      <c r="U899" s="1120" t="s">
        <v>5017</v>
      </c>
      <c r="V899" s="1120" t="s">
        <v>7724</v>
      </c>
      <c r="W899" s="1116">
        <v>46035</v>
      </c>
      <c r="X899" s="1117">
        <v>47786</v>
      </c>
      <c r="Y899" s="1164" t="s">
        <v>7725</v>
      </c>
      <c r="Z899" s="1251" t="s">
        <v>7602</v>
      </c>
      <c r="AA899" s="1262">
        <v>46683</v>
      </c>
      <c r="AB899" s="524"/>
      <c r="AC899" s="1111"/>
      <c r="AD899" s="1223"/>
    </row>
    <row r="900" spans="1:30" ht="15.75" customHeight="1">
      <c r="A900" s="1106" t="s">
        <v>10</v>
      </c>
      <c r="B900" s="1120" t="s">
        <v>11</v>
      </c>
      <c r="C900" s="1120" t="s">
        <v>28</v>
      </c>
      <c r="D900" s="1106" t="s">
        <v>1011</v>
      </c>
      <c r="E900" s="1106" t="s">
        <v>30</v>
      </c>
      <c r="F900" s="1107" t="str">
        <f t="array" ref="F900">IFERROR(INDEX(UIID!$K$2:$K1725, MATCH(CONCATENATE(B900,D900,G900,J900), UIID!$B$2:$B1725&amp;UIID!$D$2:$D1725&amp;UIID!$G$2:$G1725&amp;UIID!$H$2:$H1725, 0),), "Not Found")</f>
        <v>0722-0071</v>
      </c>
      <c r="G900" s="1106" t="s">
        <v>1734</v>
      </c>
      <c r="H900" s="1120"/>
      <c r="I900" s="1106" t="s">
        <v>5796</v>
      </c>
      <c r="J900" s="1106" t="s">
        <v>1735</v>
      </c>
      <c r="K900" s="1106">
        <v>10.2068440347034</v>
      </c>
      <c r="L900" s="1106">
        <v>123.757356850146</v>
      </c>
      <c r="M900" s="1106" t="s">
        <v>1736</v>
      </c>
      <c r="N900" s="1106" t="s">
        <v>5797</v>
      </c>
      <c r="O900" s="1106" t="s">
        <v>15</v>
      </c>
      <c r="P900" s="1106" t="s">
        <v>16</v>
      </c>
      <c r="Q900" s="1140" t="s">
        <v>10389</v>
      </c>
      <c r="R900" s="1106" t="s">
        <v>107</v>
      </c>
      <c r="S900" s="1120" t="s">
        <v>3190</v>
      </c>
      <c r="T900" s="1106" t="s">
        <v>4164</v>
      </c>
      <c r="U900" s="1120" t="s">
        <v>5017</v>
      </c>
      <c r="V900" s="1120" t="s">
        <v>7726</v>
      </c>
      <c r="W900" s="1116">
        <v>46035</v>
      </c>
      <c r="X900" s="1117">
        <v>47786</v>
      </c>
      <c r="Y900" s="1251" t="s">
        <v>6035</v>
      </c>
      <c r="Z900" s="1251" t="s">
        <v>7582</v>
      </c>
      <c r="AA900" s="1262">
        <v>46943</v>
      </c>
      <c r="AB900" s="524"/>
      <c r="AC900" s="1111"/>
      <c r="AD900" s="1223"/>
    </row>
    <row r="901" spans="1:30" ht="15.75" customHeight="1">
      <c r="A901" s="1106" t="s">
        <v>10</v>
      </c>
      <c r="B901" s="1120" t="s">
        <v>11</v>
      </c>
      <c r="C901" s="1120" t="s">
        <v>28</v>
      </c>
      <c r="D901" s="1106" t="s">
        <v>977</v>
      </c>
      <c r="E901" s="1106" t="s">
        <v>28</v>
      </c>
      <c r="F901" s="1107" t="str">
        <f t="array" ref="F901">IFERROR(INDEX(UIID!$K$2:$K1725, MATCH(CONCATENATE(B901,D901,G901,J901), UIID!$B$2:$B1725&amp;UIID!$D$2:$D1725&amp;UIID!$G$2:$G1725&amp;UIID!$H$2:$H1725, 0),), "Not Found")</f>
        <v>0722-0014</v>
      </c>
      <c r="G901" s="1106" t="s">
        <v>1134</v>
      </c>
      <c r="H901" s="1106"/>
      <c r="I901" s="1106" t="s">
        <v>7727</v>
      </c>
      <c r="J901" s="1106" t="s">
        <v>1137</v>
      </c>
      <c r="K901" s="1106">
        <v>10.2387634467075</v>
      </c>
      <c r="L901" s="1106">
        <v>123.779034975058</v>
      </c>
      <c r="M901" s="1106" t="s">
        <v>7728</v>
      </c>
      <c r="N901" s="1120" t="s">
        <v>7729</v>
      </c>
      <c r="O901" s="1106" t="s">
        <v>15</v>
      </c>
      <c r="P901" s="1106" t="s">
        <v>16</v>
      </c>
      <c r="Q901" s="1120" t="s">
        <v>35</v>
      </c>
      <c r="R901" s="1106" t="s">
        <v>32</v>
      </c>
      <c r="S901" s="1120" t="s">
        <v>39</v>
      </c>
      <c r="T901" s="1106" t="s">
        <v>4164</v>
      </c>
      <c r="U901" s="1120" t="s">
        <v>5038</v>
      </c>
      <c r="V901" s="1120" t="s">
        <v>7730</v>
      </c>
      <c r="W901" s="1116">
        <v>46037</v>
      </c>
      <c r="X901" s="1117">
        <v>47864</v>
      </c>
      <c r="Y901" s="1120" t="s">
        <v>7731</v>
      </c>
      <c r="Z901" s="1120" t="s">
        <v>7732</v>
      </c>
      <c r="AA901" s="1169">
        <v>46176</v>
      </c>
      <c r="AB901" s="524"/>
      <c r="AC901" s="1111"/>
      <c r="AD901" s="1223"/>
    </row>
    <row r="902" spans="1:30" ht="15.75" customHeight="1">
      <c r="A902" s="1106" t="s">
        <v>10</v>
      </c>
      <c r="B902" s="1120" t="s">
        <v>11</v>
      </c>
      <c r="C902" s="1120" t="s">
        <v>28</v>
      </c>
      <c r="D902" s="1106" t="s">
        <v>977</v>
      </c>
      <c r="E902" s="1106" t="s">
        <v>28</v>
      </c>
      <c r="F902" s="1107" t="str">
        <f t="array" ref="F902">IFERROR(INDEX(UIID!$K$2:$K1725, MATCH(CONCATENATE(B902,D902,G902,J902), UIID!$B$2:$B1725&amp;UIID!$D$2:$D1725&amp;UIID!$G$2:$G1725&amp;UIID!$H$2:$H1725, 0),), "Not Found")</f>
        <v>0722-0014</v>
      </c>
      <c r="G902" s="1106" t="s">
        <v>1134</v>
      </c>
      <c r="H902" s="1120"/>
      <c r="I902" s="1106" t="s">
        <v>7727</v>
      </c>
      <c r="J902" s="1106" t="s">
        <v>1137</v>
      </c>
      <c r="K902" s="1106">
        <v>10.2387634467075</v>
      </c>
      <c r="L902" s="1106">
        <v>123.779034975058</v>
      </c>
      <c r="M902" s="1106" t="s">
        <v>7728</v>
      </c>
      <c r="N902" s="1120" t="s">
        <v>7729</v>
      </c>
      <c r="O902" s="1106" t="s">
        <v>15</v>
      </c>
      <c r="P902" s="1106" t="s">
        <v>16</v>
      </c>
      <c r="Q902" s="1120" t="s">
        <v>35</v>
      </c>
      <c r="R902" s="1106" t="s">
        <v>87</v>
      </c>
      <c r="S902" s="1120" t="s">
        <v>88</v>
      </c>
      <c r="T902" s="1106" t="s">
        <v>4164</v>
      </c>
      <c r="U902" s="1120" t="s">
        <v>7492</v>
      </c>
      <c r="V902" s="1120" t="s">
        <v>7733</v>
      </c>
      <c r="W902" s="1116">
        <v>46037</v>
      </c>
      <c r="X902" s="1117">
        <v>47864</v>
      </c>
      <c r="Y902" s="341" t="s">
        <v>7734</v>
      </c>
      <c r="Z902" s="341" t="s">
        <v>7735</v>
      </c>
      <c r="AA902" s="517">
        <v>46663</v>
      </c>
      <c r="AB902" s="524"/>
      <c r="AC902" s="1111"/>
      <c r="AD902" s="1223"/>
    </row>
    <row r="903" spans="1:30" ht="15.75" customHeight="1">
      <c r="A903" s="1106" t="s">
        <v>10</v>
      </c>
      <c r="B903" s="1120" t="s">
        <v>11</v>
      </c>
      <c r="C903" s="1120" t="s">
        <v>28</v>
      </c>
      <c r="D903" s="1106" t="s">
        <v>13</v>
      </c>
      <c r="E903" s="1106" t="s">
        <v>3756</v>
      </c>
      <c r="F903" s="1107" t="str">
        <f t="array" ref="F903">IFERROR(INDEX(UIID!$K$2:$K1725, MATCH(CONCATENATE(B903,D903,G903,J903), UIID!$B$2:$B1725&amp;UIID!$D$2:$D1725&amp;UIID!$G$2:$G1725&amp;UIID!$H$2:$H1725, 0),), "Not Found")</f>
        <v>0722-0165</v>
      </c>
      <c r="G903" s="313" t="s">
        <v>3654</v>
      </c>
      <c r="H903" s="1106"/>
      <c r="I903" s="1106" t="s">
        <v>5333</v>
      </c>
      <c r="J903" s="1106" t="s">
        <v>915</v>
      </c>
      <c r="K903" s="1106">
        <v>10.294790068340401</v>
      </c>
      <c r="L903" s="1106">
        <v>123.90402275014701</v>
      </c>
      <c r="M903" s="1106" t="s">
        <v>916</v>
      </c>
      <c r="N903" s="1106" t="s">
        <v>7557</v>
      </c>
      <c r="O903" s="1106" t="s">
        <v>15</v>
      </c>
      <c r="P903" s="1106" t="s">
        <v>16</v>
      </c>
      <c r="Q903" s="1140" t="s">
        <v>10389</v>
      </c>
      <c r="R903" s="1106" t="s">
        <v>87</v>
      </c>
      <c r="S903" s="1120" t="s">
        <v>683</v>
      </c>
      <c r="T903" s="1106" t="s">
        <v>4164</v>
      </c>
      <c r="U903" s="1120" t="s">
        <v>7538</v>
      </c>
      <c r="V903" s="1120" t="s">
        <v>7736</v>
      </c>
      <c r="W903" s="1116">
        <v>46043</v>
      </c>
      <c r="X903" s="1117">
        <v>47770</v>
      </c>
      <c r="Y903" s="1163" t="s">
        <v>6698</v>
      </c>
      <c r="Z903" s="1163" t="s">
        <v>6699</v>
      </c>
      <c r="AA903" s="1267">
        <v>46440</v>
      </c>
      <c r="AB903" s="524"/>
      <c r="AC903" s="1111"/>
      <c r="AD903" s="1223"/>
    </row>
    <row r="904" spans="1:30" ht="15.75" customHeight="1">
      <c r="A904" s="1106" t="s">
        <v>10</v>
      </c>
      <c r="B904" s="1120" t="s">
        <v>11</v>
      </c>
      <c r="C904" s="1120" t="s">
        <v>28</v>
      </c>
      <c r="D904" s="1106" t="s">
        <v>13</v>
      </c>
      <c r="E904" s="1106" t="s">
        <v>3756</v>
      </c>
      <c r="F904" s="1107" t="str">
        <f t="array" ref="F904">IFERROR(INDEX(UIID!$K$2:$K1725, MATCH(CONCATENATE(B904,D904,G904,J904), UIID!$B$2:$B1725&amp;UIID!$D$2:$D1725&amp;UIID!$G$2:$G1725&amp;UIID!$H$2:$H1725, 0),), "Not Found")</f>
        <v>0722-0245</v>
      </c>
      <c r="G904" s="1120" t="s">
        <v>3970</v>
      </c>
      <c r="H904" s="1120"/>
      <c r="I904" s="1120" t="s">
        <v>7477</v>
      </c>
      <c r="J904" s="1120" t="s">
        <v>3971</v>
      </c>
      <c r="K904" s="1120">
        <v>10.2952081021319</v>
      </c>
      <c r="L904" s="1120">
        <v>123.89551397843501</v>
      </c>
      <c r="M904" s="1120" t="s">
        <v>7478</v>
      </c>
      <c r="N904" s="1120" t="s">
        <v>7479</v>
      </c>
      <c r="O904" s="1106" t="s">
        <v>15</v>
      </c>
      <c r="P904" s="1106" t="s">
        <v>16</v>
      </c>
      <c r="Q904" s="1140" t="s">
        <v>10389</v>
      </c>
      <c r="R904" s="1106" t="s">
        <v>2222</v>
      </c>
      <c r="S904" s="1120" t="s">
        <v>3225</v>
      </c>
      <c r="T904" s="1106" t="s">
        <v>4164</v>
      </c>
      <c r="U904" s="1120" t="s">
        <v>7481</v>
      </c>
      <c r="V904" s="1120" t="s">
        <v>7737</v>
      </c>
      <c r="W904" s="1116">
        <v>46044</v>
      </c>
      <c r="X904" s="1117">
        <v>47732</v>
      </c>
      <c r="Y904" s="1251" t="s">
        <v>7483</v>
      </c>
      <c r="Z904" s="1251" t="s">
        <v>7484</v>
      </c>
      <c r="AA904" s="1262">
        <v>47306</v>
      </c>
      <c r="AB904" s="524"/>
      <c r="AC904" s="1111"/>
      <c r="AD904" s="1223"/>
    </row>
    <row r="905" spans="1:30" ht="15.75" customHeight="1">
      <c r="A905" s="1106" t="s">
        <v>10</v>
      </c>
      <c r="B905" s="1120" t="s">
        <v>11</v>
      </c>
      <c r="C905" s="1120" t="s">
        <v>378</v>
      </c>
      <c r="D905" s="1106" t="s">
        <v>909</v>
      </c>
      <c r="E905" s="1106" t="s">
        <v>123</v>
      </c>
      <c r="F905" s="1107" t="str">
        <f t="array" ref="F905">IFERROR(INDEX(UIID!$K$2:$K1725, MATCH(CONCATENATE(B905,D905,G905,J905), UIID!$B$2:$B1725&amp;UIID!$D$2:$D1725&amp;UIID!$G$2:$G1725&amp;UIID!$H$2:$H1725, 0),), "Not Found")</f>
        <v>0722-0213</v>
      </c>
      <c r="G905" s="1120" t="s">
        <v>3539</v>
      </c>
      <c r="H905" s="1120"/>
      <c r="I905" s="1120" t="s">
        <v>7022</v>
      </c>
      <c r="J905" s="1120" t="s">
        <v>3916</v>
      </c>
      <c r="K905" s="1120">
        <v>10.2639077942505</v>
      </c>
      <c r="L905" s="1120">
        <v>123.94608871526199</v>
      </c>
      <c r="M905" s="1204" t="s">
        <v>7023</v>
      </c>
      <c r="N905" s="1120" t="s">
        <v>7024</v>
      </c>
      <c r="O905" s="1106" t="s">
        <v>15</v>
      </c>
      <c r="P905" s="1106" t="s">
        <v>16</v>
      </c>
      <c r="Q905" s="1120" t="s">
        <v>35</v>
      </c>
      <c r="R905" s="1106" t="s">
        <v>32</v>
      </c>
      <c r="S905" s="1120" t="s">
        <v>47</v>
      </c>
      <c r="T905" s="1106" t="s">
        <v>4164</v>
      </c>
      <c r="U905" s="1120" t="s">
        <v>78</v>
      </c>
      <c r="V905" s="1120" t="s">
        <v>7738</v>
      </c>
      <c r="W905" s="1116">
        <v>46050</v>
      </c>
      <c r="X905" s="1117">
        <v>47877</v>
      </c>
      <c r="Y905" s="176" t="s">
        <v>7739</v>
      </c>
      <c r="Z905" s="176" t="s">
        <v>7740</v>
      </c>
      <c r="AA905" s="488">
        <v>47601</v>
      </c>
      <c r="AB905" s="524"/>
      <c r="AC905" s="1111"/>
      <c r="AD905" s="1223"/>
    </row>
    <row r="906" spans="1:30" ht="15.75" customHeight="1">
      <c r="A906" s="1106" t="s">
        <v>10</v>
      </c>
      <c r="B906" s="1120" t="s">
        <v>11</v>
      </c>
      <c r="C906" s="1120" t="s">
        <v>28</v>
      </c>
      <c r="D906" s="1106" t="s">
        <v>13</v>
      </c>
      <c r="E906" s="1106" t="s">
        <v>3756</v>
      </c>
      <c r="F906" s="1107" t="str">
        <f t="array" ref="F906">IFERROR(INDEX(UIID!$K$2:$K1725, MATCH(CONCATENATE(B906,D906,G906,J906), UIID!$B$2:$B1725&amp;UIID!$D$2:$D1725&amp;UIID!$G$2:$G1725&amp;UIID!$H$2:$H1725, 0),), "Not Found")</f>
        <v>0722-0253</v>
      </c>
      <c r="G906" s="1120" t="s">
        <v>3985</v>
      </c>
      <c r="H906" s="1120"/>
      <c r="I906" s="1120" t="s">
        <v>7578</v>
      </c>
      <c r="J906" s="1120" t="s">
        <v>3986</v>
      </c>
      <c r="K906" s="1120">
        <v>10.3201433328222</v>
      </c>
      <c r="L906" s="1120">
        <v>123.91276436131299</v>
      </c>
      <c r="M906" s="1120" t="s">
        <v>7579</v>
      </c>
      <c r="N906" s="1120" t="s">
        <v>7580</v>
      </c>
      <c r="O906" s="1106" t="s">
        <v>15</v>
      </c>
      <c r="P906" s="1106" t="s">
        <v>16</v>
      </c>
      <c r="Q906" s="1120" t="s">
        <v>35</v>
      </c>
      <c r="R906" s="1106" t="s">
        <v>107</v>
      </c>
      <c r="S906" s="1120" t="s">
        <v>108</v>
      </c>
      <c r="T906" s="1106" t="s">
        <v>4164</v>
      </c>
      <c r="U906" s="1120" t="s">
        <v>6327</v>
      </c>
      <c r="V906" s="1120" t="s">
        <v>7741</v>
      </c>
      <c r="W906" s="1116">
        <v>46050</v>
      </c>
      <c r="X906" s="1117">
        <v>47877</v>
      </c>
      <c r="Y906" s="1120" t="s">
        <v>4715</v>
      </c>
      <c r="Z906" s="1120" t="s">
        <v>4716</v>
      </c>
      <c r="AA906" s="1169">
        <v>46952</v>
      </c>
      <c r="AB906" s="524"/>
      <c r="AC906" s="1111"/>
      <c r="AD906" s="1223"/>
    </row>
    <row r="907" spans="1:30" ht="15.75" customHeight="1">
      <c r="A907" s="1106" t="s">
        <v>10</v>
      </c>
      <c r="B907" s="1120" t="s">
        <v>11</v>
      </c>
      <c r="C907" s="1120" t="s">
        <v>28</v>
      </c>
      <c r="D907" s="1106" t="s">
        <v>13</v>
      </c>
      <c r="E907" s="1106" t="s">
        <v>3756</v>
      </c>
      <c r="F907" s="1107" t="str">
        <f t="array" ref="F907">IFERROR(INDEX(UIID!$K$2:$K1725, MATCH(CONCATENATE(B907,D907,G907,J907), UIID!$B$2:$B1725&amp;UIID!$D$2:$D1725&amp;UIID!$G$2:$G1725&amp;UIID!$H$2:$H1725, 0),), "Not Found")</f>
        <v>0722-0253</v>
      </c>
      <c r="G907" s="1120" t="s">
        <v>3985</v>
      </c>
      <c r="H907" s="1120"/>
      <c r="I907" s="1120" t="s">
        <v>7578</v>
      </c>
      <c r="J907" s="1120" t="s">
        <v>3986</v>
      </c>
      <c r="K907" s="1120">
        <v>10.3201433328222</v>
      </c>
      <c r="L907" s="1120">
        <v>123.91276436131299</v>
      </c>
      <c r="M907" s="1120" t="s">
        <v>7579</v>
      </c>
      <c r="N907" s="1120" t="s">
        <v>7580</v>
      </c>
      <c r="O907" s="1106" t="s">
        <v>15</v>
      </c>
      <c r="P907" s="1106" t="s">
        <v>16</v>
      </c>
      <c r="Q907" s="1120" t="s">
        <v>35</v>
      </c>
      <c r="R907" s="1106" t="s">
        <v>107</v>
      </c>
      <c r="S907" s="1120" t="s">
        <v>2138</v>
      </c>
      <c r="T907" s="1106" t="s">
        <v>4164</v>
      </c>
      <c r="U907" s="1120" t="s">
        <v>6327</v>
      </c>
      <c r="V907" s="1120" t="s">
        <v>7742</v>
      </c>
      <c r="W907" s="1116">
        <v>46050</v>
      </c>
      <c r="X907" s="1117">
        <v>47877</v>
      </c>
      <c r="Y907" s="176" t="s">
        <v>7743</v>
      </c>
      <c r="Z907" s="176" t="s">
        <v>7744</v>
      </c>
      <c r="AA907" s="488">
        <v>47235</v>
      </c>
      <c r="AB907" s="524"/>
      <c r="AC907" s="1111"/>
      <c r="AD907" s="1223"/>
    </row>
    <row r="908" spans="1:30" ht="15.75" customHeight="1">
      <c r="A908" s="1106" t="s">
        <v>10</v>
      </c>
      <c r="B908" s="1120" t="s">
        <v>11</v>
      </c>
      <c r="C908" s="1120" t="s">
        <v>28</v>
      </c>
      <c r="D908" s="1106" t="s">
        <v>13</v>
      </c>
      <c r="E908" s="1106" t="s">
        <v>3756</v>
      </c>
      <c r="F908" s="1107" t="str">
        <f t="array" ref="F908">IFERROR(INDEX(UIID!$K$2:$K1725, MATCH(CONCATENATE(B908,D908,G908,J908), UIID!$B$2:$B1725&amp;UIID!$D$2:$D1725&amp;UIID!$G$2:$G1725&amp;UIID!$H$2:$H1725, 0),), "Not Found")</f>
        <v>0722-0253</v>
      </c>
      <c r="G908" s="1120" t="s">
        <v>3985</v>
      </c>
      <c r="H908" s="1120"/>
      <c r="I908" s="1120" t="s">
        <v>7578</v>
      </c>
      <c r="J908" s="1120" t="s">
        <v>3986</v>
      </c>
      <c r="K908" s="1120">
        <v>10.3201433328222</v>
      </c>
      <c r="L908" s="1120">
        <v>123.91276436131299</v>
      </c>
      <c r="M908" s="1120" t="s">
        <v>7579</v>
      </c>
      <c r="N908" s="1120" t="s">
        <v>7580</v>
      </c>
      <c r="O908" s="1106" t="s">
        <v>15</v>
      </c>
      <c r="P908" s="1106" t="s">
        <v>16</v>
      </c>
      <c r="Q908" s="1120" t="s">
        <v>4262</v>
      </c>
      <c r="R908" s="1106" t="s">
        <v>2222</v>
      </c>
      <c r="S908" s="1120" t="s">
        <v>2839</v>
      </c>
      <c r="T908" s="1106" t="s">
        <v>4979</v>
      </c>
      <c r="U908" s="1120" t="s">
        <v>7561</v>
      </c>
      <c r="V908" s="1120" t="s">
        <v>7745</v>
      </c>
      <c r="W908" s="1116">
        <v>46051</v>
      </c>
      <c r="X908" s="1117">
        <v>47878</v>
      </c>
      <c r="Y908" s="176" t="s">
        <v>7746</v>
      </c>
      <c r="Z908" s="176" t="s">
        <v>7747</v>
      </c>
      <c r="AA908" s="488">
        <v>47219</v>
      </c>
      <c r="AB908" s="524"/>
      <c r="AC908" s="1111"/>
      <c r="AD908" s="1223"/>
    </row>
    <row r="909" spans="1:30" ht="15.75" customHeight="1">
      <c r="A909" s="1106" t="s">
        <v>10</v>
      </c>
      <c r="B909" s="1132" t="s">
        <v>11</v>
      </c>
      <c r="C909" s="1132" t="s">
        <v>50</v>
      </c>
      <c r="D909" s="1133" t="s">
        <v>13</v>
      </c>
      <c r="E909" s="1133" t="s">
        <v>3756</v>
      </c>
      <c r="F909" s="1153" t="str">
        <f t="array" ref="F909">IFERROR(INDEX(UIID!$K$2:$K1725, MATCH(CONCATENATE(B909,D909,G909,J909), UIID!$B$2:$B1725&amp;UIID!$D$2:$D1725&amp;UIID!$G$2:$G1725&amp;UIID!$H$2:$H1725, 0),), "Not Found")</f>
        <v>0722-0262</v>
      </c>
      <c r="G909" s="1132" t="s">
        <v>4004</v>
      </c>
      <c r="H909" s="1132"/>
      <c r="I909" s="1132" t="s">
        <v>7748</v>
      </c>
      <c r="J909" s="1132" t="s">
        <v>4005</v>
      </c>
      <c r="K909" s="1132">
        <v>10.3103161559479</v>
      </c>
      <c r="L909" s="1132">
        <v>123.886311525198</v>
      </c>
      <c r="M909" s="1132" t="s">
        <v>7749</v>
      </c>
      <c r="N909" s="1132" t="s">
        <v>7750</v>
      </c>
      <c r="O909" s="1133" t="s">
        <v>15</v>
      </c>
      <c r="P909" s="1133" t="s">
        <v>16</v>
      </c>
      <c r="Q909" s="1132" t="s">
        <v>4262</v>
      </c>
      <c r="R909" s="1133" t="s">
        <v>3006</v>
      </c>
      <c r="S909" s="1132" t="s">
        <v>2753</v>
      </c>
      <c r="T909" s="1133" t="s">
        <v>22</v>
      </c>
      <c r="U909" s="1132" t="s">
        <v>5087</v>
      </c>
      <c r="V909" s="1132" t="s">
        <v>7751</v>
      </c>
      <c r="W909" s="1134">
        <v>46051</v>
      </c>
      <c r="X909" s="1135">
        <v>47878</v>
      </c>
      <c r="Y909" s="1158" t="s">
        <v>7752</v>
      </c>
      <c r="Z909" s="1158" t="s">
        <v>7753</v>
      </c>
      <c r="AA909" s="1150"/>
      <c r="AB909" s="1241"/>
      <c r="AC909" s="1148"/>
      <c r="AD909" s="1241"/>
    </row>
    <row r="910" spans="1:30" ht="15.75" customHeight="1">
      <c r="A910" s="1106" t="s">
        <v>10</v>
      </c>
      <c r="B910" s="1120" t="s">
        <v>11</v>
      </c>
      <c r="C910" s="1120" t="s">
        <v>378</v>
      </c>
      <c r="D910" s="1106" t="s">
        <v>909</v>
      </c>
      <c r="E910" s="1106" t="s">
        <v>123</v>
      </c>
      <c r="F910" s="1107" t="str">
        <f t="array" ref="F910">IFERROR(INDEX(UIID!$K$2:$K1725, MATCH(CONCATENATE(B910,D910,G910,J910), UIID!$B$2:$B1725&amp;UIID!$D$2:$D1725&amp;UIID!$G$2:$G1725&amp;UIID!$H$2:$H1725, 0),), "Not Found")</f>
        <v>0722-0250</v>
      </c>
      <c r="G910" s="313" t="s">
        <v>3654</v>
      </c>
      <c r="H910" s="1120"/>
      <c r="I910" s="1106" t="s">
        <v>5333</v>
      </c>
      <c r="J910" s="1120" t="s">
        <v>3980</v>
      </c>
      <c r="K910" s="1120">
        <v>10.2514103407406</v>
      </c>
      <c r="L910" s="1120">
        <v>123.94092332008201</v>
      </c>
      <c r="M910" s="1106" t="s">
        <v>916</v>
      </c>
      <c r="N910" s="1120" t="s">
        <v>7559</v>
      </c>
      <c r="O910" s="1106" t="s">
        <v>15</v>
      </c>
      <c r="P910" s="1106" t="s">
        <v>16</v>
      </c>
      <c r="Q910" s="1140" t="s">
        <v>10389</v>
      </c>
      <c r="R910" s="1106" t="s">
        <v>117</v>
      </c>
      <c r="S910" s="1120" t="s">
        <v>315</v>
      </c>
      <c r="T910" s="1106" t="s">
        <v>4164</v>
      </c>
      <c r="U910" s="1120" t="s">
        <v>235</v>
      </c>
      <c r="V910" s="1120" t="s">
        <v>7754</v>
      </c>
      <c r="W910" s="1116">
        <v>46069</v>
      </c>
      <c r="X910" s="1117">
        <v>47770</v>
      </c>
      <c r="Y910" s="1251" t="s">
        <v>7563</v>
      </c>
      <c r="Z910" s="1251" t="s">
        <v>7564</v>
      </c>
      <c r="AA910" s="1262">
        <v>47602</v>
      </c>
      <c r="AB910" s="524"/>
      <c r="AC910" s="1111"/>
      <c r="AD910" s="1223"/>
    </row>
    <row r="911" spans="1:30" ht="15.75" customHeight="1">
      <c r="A911" s="1106" t="s">
        <v>10</v>
      </c>
      <c r="B911" s="1132" t="s">
        <v>11</v>
      </c>
      <c r="C911" s="1132" t="s">
        <v>28</v>
      </c>
      <c r="D911" s="1133" t="s">
        <v>13</v>
      </c>
      <c r="E911" s="1133" t="s">
        <v>3756</v>
      </c>
      <c r="F911" s="1153" t="str">
        <f t="array" ref="F911">IFERROR(INDEX(UIID!$K$2:$K1725, MATCH(CONCATENATE(B911,D911,G911,J911), UIID!$B$2:$B1725&amp;UIID!$D$2:$D1725&amp;UIID!$G$2:$G1725&amp;UIID!$H$2:$H1725, 0),), "Not Found")</f>
        <v>0722-0263</v>
      </c>
      <c r="G911" s="1132" t="s">
        <v>4006</v>
      </c>
      <c r="H911" s="1132"/>
      <c r="I911" s="1132" t="s">
        <v>7755</v>
      </c>
      <c r="J911" s="1132" t="s">
        <v>4007</v>
      </c>
      <c r="K911" s="1132">
        <v>10.334269776106</v>
      </c>
      <c r="L911" s="1132">
        <v>123.90628228088799</v>
      </c>
      <c r="M911" s="1132" t="s">
        <v>7756</v>
      </c>
      <c r="N911" s="1132" t="s">
        <v>7757</v>
      </c>
      <c r="O911" s="1133" t="s">
        <v>15</v>
      </c>
      <c r="P911" s="1133" t="s">
        <v>16</v>
      </c>
      <c r="Q911" s="1132" t="s">
        <v>4262</v>
      </c>
      <c r="R911" s="1133" t="s">
        <v>3006</v>
      </c>
      <c r="S911" s="1132" t="s">
        <v>2753</v>
      </c>
      <c r="T911" s="1133" t="s">
        <v>22</v>
      </c>
      <c r="U911" s="1132" t="s">
        <v>235</v>
      </c>
      <c r="V911" s="1132" t="s">
        <v>7758</v>
      </c>
      <c r="W911" s="1134">
        <v>46069</v>
      </c>
      <c r="X911" s="1135">
        <v>47896</v>
      </c>
      <c r="Y911" s="1257" t="s">
        <v>7759</v>
      </c>
      <c r="Z911" s="1257" t="s">
        <v>7753</v>
      </c>
      <c r="AA911" s="1150"/>
      <c r="AB911" s="1241"/>
      <c r="AC911" s="1148"/>
      <c r="AD911" s="1241"/>
    </row>
    <row r="912" spans="1:30" ht="15.75" hidden="1" customHeight="1">
      <c r="A912" s="1106" t="s">
        <v>10</v>
      </c>
      <c r="B912" s="1120" t="s">
        <v>11</v>
      </c>
      <c r="C912" s="1120" t="s">
        <v>146</v>
      </c>
      <c r="D912" s="1106" t="s">
        <v>1017</v>
      </c>
      <c r="E912" s="1106" t="s">
        <v>123</v>
      </c>
      <c r="F912" s="1107" t="str">
        <f t="array" ref="F912">IFERROR(INDEX(UIID!$K$2:$K1725, MATCH(CONCATENATE(B912,D912,G912,J912), UIID!$B$2:$B1725&amp;UIID!$D$2:$D1725&amp;UIID!$G$2:$G1725&amp;UIID!$H$2:$H1725, 0),), "Not Found")</f>
        <v>0722-0004</v>
      </c>
      <c r="G912" s="313" t="s">
        <v>1018</v>
      </c>
      <c r="H912" s="1106"/>
      <c r="I912" s="1106" t="s">
        <v>5397</v>
      </c>
      <c r="J912" s="1106" t="s">
        <v>1019</v>
      </c>
      <c r="K912" s="1106">
        <v>10.588089474368299</v>
      </c>
      <c r="L912" s="1106">
        <v>124.016935380836</v>
      </c>
      <c r="M912" s="1106" t="s">
        <v>1020</v>
      </c>
      <c r="N912" s="1106" t="s">
        <v>5398</v>
      </c>
      <c r="O912" s="1106" t="s">
        <v>113</v>
      </c>
      <c r="P912" s="1106" t="s">
        <v>2229</v>
      </c>
      <c r="Q912" s="1106" t="s">
        <v>35</v>
      </c>
      <c r="R912" s="1106" t="s">
        <v>2230</v>
      </c>
      <c r="S912" s="1120" t="s">
        <v>3284</v>
      </c>
      <c r="T912" s="1106" t="s">
        <v>4979</v>
      </c>
      <c r="U912" s="1120" t="s">
        <v>5079</v>
      </c>
      <c r="V912" s="1120" t="s">
        <v>7760</v>
      </c>
      <c r="W912" s="1116">
        <v>46086</v>
      </c>
      <c r="X912" s="1117">
        <v>47913</v>
      </c>
      <c r="Y912" s="1120" t="s">
        <v>7761</v>
      </c>
      <c r="Z912" s="1120" t="s">
        <v>7762</v>
      </c>
      <c r="AA912" s="1169">
        <v>47812</v>
      </c>
      <c r="AB912" s="524"/>
      <c r="AC912" s="1111"/>
      <c r="AD912" s="1223"/>
    </row>
    <row r="913" spans="1:30" ht="15.75" customHeight="1">
      <c r="A913" s="1106" t="s">
        <v>10</v>
      </c>
      <c r="B913" s="1120" t="s">
        <v>11</v>
      </c>
      <c r="C913" s="1120" t="s">
        <v>176</v>
      </c>
      <c r="D913" s="1106" t="s">
        <v>3997</v>
      </c>
      <c r="E913" s="1106" t="s">
        <v>3756</v>
      </c>
      <c r="F913" s="1107" t="str">
        <f t="array" ref="F913">IFERROR(INDEX(UIID!$K$2:$K1725, MATCH(CONCATENATE(B913,D913,G913,J913), UIID!$B$2:$B1725&amp;UIID!$D$2:$D1725&amp;UIID!$G$2:$G1725&amp;UIID!$H$2:$H1725, 0),), "Not Found")</f>
        <v>Not Found</v>
      </c>
      <c r="G913" s="1120" t="s">
        <v>4008</v>
      </c>
      <c r="H913" s="1120"/>
      <c r="I913" s="1120" t="s">
        <v>7763</v>
      </c>
      <c r="J913" s="1120" t="s">
        <v>4009</v>
      </c>
      <c r="K913" s="1120">
        <v>10.278861382866999</v>
      </c>
      <c r="L913" s="1120">
        <v>123.972989250635</v>
      </c>
      <c r="M913" s="1120" t="s">
        <v>7764</v>
      </c>
      <c r="N913" s="1120" t="s">
        <v>7765</v>
      </c>
      <c r="O913" s="1106" t="s">
        <v>15</v>
      </c>
      <c r="P913" s="1106" t="s">
        <v>16</v>
      </c>
      <c r="Q913" s="1120" t="s">
        <v>35</v>
      </c>
      <c r="R913" s="1106" t="s">
        <v>32</v>
      </c>
      <c r="S913" s="1120" t="s">
        <v>33</v>
      </c>
      <c r="T913" s="1106" t="s">
        <v>4164</v>
      </c>
      <c r="U913" s="1120" t="s">
        <v>7523</v>
      </c>
      <c r="V913" s="1120" t="s">
        <v>7766</v>
      </c>
      <c r="W913" s="1116">
        <v>46092</v>
      </c>
      <c r="X913" s="1117">
        <v>47919</v>
      </c>
      <c r="Y913" s="176" t="s">
        <v>6400</v>
      </c>
      <c r="Z913" s="176" t="s">
        <v>6401</v>
      </c>
      <c r="AA913" s="488">
        <v>46712</v>
      </c>
      <c r="AB913" s="524"/>
      <c r="AC913" s="1111"/>
      <c r="AD913" s="1223"/>
    </row>
    <row r="914" spans="1:30" ht="15.75" customHeight="1">
      <c r="A914" s="1106" t="s">
        <v>10</v>
      </c>
      <c r="B914" s="1120" t="s">
        <v>11</v>
      </c>
      <c r="C914" s="1120" t="s">
        <v>176</v>
      </c>
      <c r="D914" s="1106" t="s">
        <v>3997</v>
      </c>
      <c r="E914" s="1106" t="s">
        <v>3756</v>
      </c>
      <c r="F914" s="1107" t="str">
        <f t="array" ref="F914">IFERROR(INDEX(UIID!$K$2:$K1725, MATCH(CONCATENATE(B914,D914,G914,J914), UIID!$B$2:$B1725&amp;UIID!$D$2:$D1725&amp;UIID!$G$2:$G1725&amp;UIID!$H$2:$H1725, 0),), "Not Found")</f>
        <v>0722-0265</v>
      </c>
      <c r="G914" s="1120" t="s">
        <v>4010</v>
      </c>
      <c r="H914" s="1120"/>
      <c r="I914" s="1120" t="s">
        <v>7767</v>
      </c>
      <c r="J914" s="1120" t="s">
        <v>4011</v>
      </c>
      <c r="K914" s="1120">
        <v>10.298246201953599</v>
      </c>
      <c r="L914" s="1120">
        <v>123.98714485390001</v>
      </c>
      <c r="M914" s="1120" t="s">
        <v>7768</v>
      </c>
      <c r="N914" s="1120" t="s">
        <v>7769</v>
      </c>
      <c r="O914" s="1106" t="s">
        <v>15</v>
      </c>
      <c r="P914" s="1106" t="s">
        <v>16</v>
      </c>
      <c r="Q914" s="1120" t="s">
        <v>4262</v>
      </c>
      <c r="R914" s="1106" t="s">
        <v>3006</v>
      </c>
      <c r="S914" s="1120" t="s">
        <v>2753</v>
      </c>
      <c r="T914" s="1106" t="s">
        <v>22</v>
      </c>
      <c r="U914" s="1120" t="s">
        <v>5087</v>
      </c>
      <c r="V914" s="1120" t="s">
        <v>7770</v>
      </c>
      <c r="W914" s="1116">
        <v>46093</v>
      </c>
      <c r="X914" s="1117">
        <v>47920</v>
      </c>
      <c r="Y914" s="1120" t="s">
        <v>7771</v>
      </c>
      <c r="Z914" s="1120" t="s">
        <v>4828</v>
      </c>
      <c r="AA914" s="1169"/>
      <c r="AB914" s="524"/>
      <c r="AC914" s="1111"/>
      <c r="AD914" s="1223"/>
    </row>
    <row r="915" spans="1:30" ht="15.75" customHeight="1">
      <c r="A915" s="1106" t="s">
        <v>10</v>
      </c>
      <c r="B915" s="1120" t="s">
        <v>11</v>
      </c>
      <c r="C915" s="1120" t="s">
        <v>28</v>
      </c>
      <c r="D915" s="1106" t="s">
        <v>977</v>
      </c>
      <c r="E915" s="1106" t="s">
        <v>28</v>
      </c>
      <c r="F915" s="1107" t="str">
        <f t="array" ref="F915">IFERROR(INDEX(UIID!$K$2:$K1725, MATCH(CONCATENATE(B915,D915,G915,J915), UIID!$B$2:$B1725&amp;UIID!$D$2:$D1725&amp;UIID!$G$2:$G1725&amp;UIID!$H$2:$H1725, 0),), "Not Found")</f>
        <v>0722-0266</v>
      </c>
      <c r="G915" s="1120" t="s">
        <v>4012</v>
      </c>
      <c r="H915" s="1120"/>
      <c r="I915" s="1120" t="s">
        <v>7772</v>
      </c>
      <c r="J915" s="1120" t="s">
        <v>4013</v>
      </c>
      <c r="K915" s="1120">
        <v>10.2573302520236</v>
      </c>
      <c r="L915" s="1120">
        <v>123.814925740406</v>
      </c>
      <c r="M915" s="1120" t="s">
        <v>7773</v>
      </c>
      <c r="N915" s="1120" t="s">
        <v>7774</v>
      </c>
      <c r="O915" s="1106" t="s">
        <v>15</v>
      </c>
      <c r="P915" s="1106" t="s">
        <v>16</v>
      </c>
      <c r="Q915" s="1120" t="s">
        <v>35</v>
      </c>
      <c r="R915" s="1106" t="s">
        <v>117</v>
      </c>
      <c r="S915" s="1120" t="s">
        <v>120</v>
      </c>
      <c r="T915" s="1106" t="s">
        <v>4890</v>
      </c>
      <c r="U915" s="1120" t="s">
        <v>2083</v>
      </c>
      <c r="V915" s="1120" t="s">
        <v>7775</v>
      </c>
      <c r="W915" s="1116">
        <v>45739</v>
      </c>
      <c r="X915" s="1117">
        <v>47931</v>
      </c>
      <c r="Y915" s="1120" t="s">
        <v>5148</v>
      </c>
      <c r="Z915" s="1120" t="s">
        <v>7776</v>
      </c>
      <c r="AA915" s="1169">
        <v>47317</v>
      </c>
      <c r="AB915" s="524"/>
      <c r="AC915" s="1111"/>
      <c r="AD915" s="1223"/>
    </row>
    <row r="916" spans="1:30" ht="15.75" customHeight="1">
      <c r="A916" s="1106" t="s">
        <v>10</v>
      </c>
      <c r="B916" s="1120" t="s">
        <v>11</v>
      </c>
      <c r="C916" s="1120" t="s">
        <v>28</v>
      </c>
      <c r="D916" s="1106" t="s">
        <v>13</v>
      </c>
      <c r="E916" s="1106" t="s">
        <v>3756</v>
      </c>
      <c r="F916" s="1107" t="str">
        <f t="array" ref="F916">IFERROR(INDEX(UIID!$K$2:$K1725, MATCH(CONCATENATE(B916,D916,G916,J916), UIID!$B$2:$B1725&amp;UIID!$D$2:$D1725&amp;UIID!$G$2:$G1725&amp;UIID!$H$2:$H1725, 0),), "Not Found")</f>
        <v>0722-0267</v>
      </c>
      <c r="G916" s="1120" t="s">
        <v>4012</v>
      </c>
      <c r="H916" s="1120"/>
      <c r="I916" s="1120" t="s">
        <v>7772</v>
      </c>
      <c r="J916" s="1120" t="s">
        <v>4014</v>
      </c>
      <c r="K916" s="1120">
        <v>10.373739198689099</v>
      </c>
      <c r="L916" s="1120">
        <v>123.918379825066</v>
      </c>
      <c r="M916" s="1120" t="s">
        <v>7773</v>
      </c>
      <c r="N916" s="1120" t="s">
        <v>7774</v>
      </c>
      <c r="O916" s="1106" t="s">
        <v>15</v>
      </c>
      <c r="P916" s="1106" t="s">
        <v>16</v>
      </c>
      <c r="Q916" s="1120" t="s">
        <v>35</v>
      </c>
      <c r="R916" s="1106" t="s">
        <v>117</v>
      </c>
      <c r="S916" s="1120" t="s">
        <v>120</v>
      </c>
      <c r="T916" s="1106" t="s">
        <v>4890</v>
      </c>
      <c r="U916" s="1120" t="s">
        <v>2083</v>
      </c>
      <c r="V916" s="1120" t="s">
        <v>7777</v>
      </c>
      <c r="W916" s="1116">
        <v>45739</v>
      </c>
      <c r="X916" s="1117">
        <v>47931</v>
      </c>
      <c r="Y916" s="176" t="s">
        <v>5921</v>
      </c>
      <c r="Z916" s="176" t="s">
        <v>7778</v>
      </c>
      <c r="AA916" s="488">
        <v>47523</v>
      </c>
      <c r="AB916" s="524"/>
      <c r="AC916" s="1111"/>
      <c r="AD916" s="1223"/>
    </row>
    <row r="917" spans="1:30" ht="15.75" customHeight="1">
      <c r="A917" s="1106" t="s">
        <v>10</v>
      </c>
      <c r="B917" s="1120" t="s">
        <v>11</v>
      </c>
      <c r="C917" s="1120" t="s">
        <v>28</v>
      </c>
      <c r="D917" s="1106" t="s">
        <v>13</v>
      </c>
      <c r="E917" s="1106" t="s">
        <v>3756</v>
      </c>
      <c r="F917" s="1107" t="str">
        <f t="array" ref="F917">IFERROR(INDEX(UIID!$K$2:$K1725, MATCH(CONCATENATE(B917,D917,G917,J917), UIID!$B$2:$B1725&amp;UIID!$D$2:$D1725&amp;UIID!$G$2:$G1725&amp;UIID!$H$2:$H1725, 0),), "Not Found")</f>
        <v>0722-0268</v>
      </c>
      <c r="G917" s="1120" t="s">
        <v>4012</v>
      </c>
      <c r="H917" s="1120"/>
      <c r="I917" s="1120" t="s">
        <v>7772</v>
      </c>
      <c r="J917" s="1120" t="s">
        <v>4015</v>
      </c>
      <c r="K917" s="1120">
        <v>10.2953620874195</v>
      </c>
      <c r="L917" s="1120">
        <v>123.89550446739401</v>
      </c>
      <c r="M917" s="1120" t="s">
        <v>7773</v>
      </c>
      <c r="N917" s="1120" t="s">
        <v>7774</v>
      </c>
      <c r="O917" s="1106" t="s">
        <v>15</v>
      </c>
      <c r="P917" s="1106" t="s">
        <v>16</v>
      </c>
      <c r="Q917" s="1120" t="s">
        <v>35</v>
      </c>
      <c r="R917" s="1106" t="s">
        <v>117</v>
      </c>
      <c r="S917" s="1120" t="s">
        <v>120</v>
      </c>
      <c r="T917" s="1106" t="s">
        <v>4890</v>
      </c>
      <c r="U917" s="1120" t="s">
        <v>2083</v>
      </c>
      <c r="V917" s="1120" t="s">
        <v>7779</v>
      </c>
      <c r="W917" s="1116">
        <v>45739</v>
      </c>
      <c r="X917" s="1117">
        <v>47931</v>
      </c>
      <c r="Y917" s="176" t="s">
        <v>5921</v>
      </c>
      <c r="Z917" s="176" t="s">
        <v>7778</v>
      </c>
      <c r="AA917" s="488">
        <v>47523</v>
      </c>
      <c r="AB917" s="524"/>
      <c r="AC917" s="1111"/>
      <c r="AD917" s="1223"/>
    </row>
    <row r="918" spans="1:30" ht="15.75" customHeight="1">
      <c r="A918" s="1106" t="s">
        <v>10</v>
      </c>
      <c r="B918" s="1120" t="s">
        <v>11</v>
      </c>
      <c r="C918" s="1120" t="s">
        <v>176</v>
      </c>
      <c r="D918" s="1106" t="s">
        <v>374</v>
      </c>
      <c r="E918" s="1106" t="s">
        <v>3756</v>
      </c>
      <c r="F918" s="1107" t="str">
        <f t="array" ref="F918">IFERROR(INDEX(UIID!$K$2:$K1725, MATCH(CONCATENATE(B918,D918,G918,J918), UIID!$B$2:$B1725&amp;UIID!$D$2:$D1725&amp;UIID!$G$2:$G1725&amp;UIID!$H$2:$H1725, 0),), "Not Found")</f>
        <v>0722-0248</v>
      </c>
      <c r="G918" s="1120" t="s">
        <v>3976</v>
      </c>
      <c r="H918" s="1120"/>
      <c r="I918" s="1120" t="s">
        <v>7526</v>
      </c>
      <c r="J918" s="1120" t="s">
        <v>3977</v>
      </c>
      <c r="K918" s="1120">
        <v>10.3432812498503</v>
      </c>
      <c r="L918" s="1120">
        <v>123.919282129186</v>
      </c>
      <c r="M918" s="1120" t="s">
        <v>7527</v>
      </c>
      <c r="N918" s="1120" t="s">
        <v>7528</v>
      </c>
      <c r="O918" s="1106" t="s">
        <v>15</v>
      </c>
      <c r="P918" s="1106" t="s">
        <v>16</v>
      </c>
      <c r="Q918" s="1140" t="s">
        <v>10389</v>
      </c>
      <c r="R918" s="1106" t="s">
        <v>87</v>
      </c>
      <c r="S918" s="1120" t="s">
        <v>683</v>
      </c>
      <c r="T918" s="1106" t="s">
        <v>4890</v>
      </c>
      <c r="U918" s="1120" t="s">
        <v>7443</v>
      </c>
      <c r="V918" s="1120" t="s">
        <v>7780</v>
      </c>
      <c r="W918" s="1116">
        <v>46111</v>
      </c>
      <c r="X918" s="1117">
        <v>47749</v>
      </c>
      <c r="Y918" s="1251" t="s">
        <v>5200</v>
      </c>
      <c r="Z918" s="1251" t="s">
        <v>6241</v>
      </c>
      <c r="AA918" s="1262">
        <v>46694</v>
      </c>
      <c r="AB918" s="524"/>
      <c r="AC918" s="1111"/>
      <c r="AD918" s="1223"/>
    </row>
    <row r="919" spans="1:30" ht="15.75" customHeight="1">
      <c r="A919" s="1133" t="s">
        <v>10</v>
      </c>
      <c r="B919" s="1132" t="s">
        <v>11</v>
      </c>
      <c r="C919" s="1132" t="s">
        <v>176</v>
      </c>
      <c r="D919" s="1133" t="s">
        <v>374</v>
      </c>
      <c r="E919" s="1133" t="s">
        <v>3756</v>
      </c>
      <c r="F919" s="1153" t="str">
        <f t="array" ref="F919">IFERROR(INDEX(UIID!$K$2:$K1725, MATCH(CONCATENATE(B919,D919,G919,J919), UIID!$B$2:$B1725&amp;UIID!$D$2:$D1725&amp;UIID!$G$2:$G1725&amp;UIID!$H$2:$H1725, 0),), "Not Found")</f>
        <v>0722-0269</v>
      </c>
      <c r="G919" s="1132" t="s">
        <v>4016</v>
      </c>
      <c r="H919" s="1132"/>
      <c r="I919" s="1132" t="s">
        <v>7781</v>
      </c>
      <c r="J919" s="1132" t="s">
        <v>4017</v>
      </c>
      <c r="K919" s="1132">
        <v>10.3484460127835</v>
      </c>
      <c r="L919" s="1132">
        <v>123.922073862712</v>
      </c>
      <c r="M919" s="1132" t="s">
        <v>7782</v>
      </c>
      <c r="N919" s="1132" t="s">
        <v>7783</v>
      </c>
      <c r="O919" s="1133" t="s">
        <v>15</v>
      </c>
      <c r="P919" s="1133" t="s">
        <v>16</v>
      </c>
      <c r="Q919" s="1132" t="s">
        <v>4262</v>
      </c>
      <c r="R919" s="1133" t="s">
        <v>3006</v>
      </c>
      <c r="S919" s="1132" t="s">
        <v>2753</v>
      </c>
      <c r="T919" s="1133" t="s">
        <v>22</v>
      </c>
      <c r="U919" s="1132" t="s">
        <v>5087</v>
      </c>
      <c r="V919" s="1132" t="s">
        <v>7784</v>
      </c>
      <c r="W919" s="1134">
        <v>46111</v>
      </c>
      <c r="X919" s="1135">
        <v>47938</v>
      </c>
      <c r="Y919" s="1158" t="s">
        <v>7785</v>
      </c>
      <c r="Z919" s="1158" t="s">
        <v>4828</v>
      </c>
      <c r="AA919" s="1150"/>
      <c r="AB919" s="1241"/>
      <c r="AC919" s="1148"/>
      <c r="AD919" s="1241"/>
    </row>
    <row r="920" spans="1:30" ht="15.75" customHeight="1">
      <c r="A920" s="1120" t="s">
        <v>10</v>
      </c>
      <c r="B920" s="1120" t="s">
        <v>11</v>
      </c>
      <c r="C920" s="1120" t="s">
        <v>176</v>
      </c>
      <c r="D920" s="1106" t="s">
        <v>374</v>
      </c>
      <c r="E920" s="1106" t="s">
        <v>3756</v>
      </c>
      <c r="F920" s="1107" t="str">
        <f t="array" ref="F920">IFERROR(INDEX(UIID!$K$2:$K1725, MATCH(CONCATENATE(B920,D920,G920,J920), UIID!$B$2:$B1725&amp;UIID!$D$2:$D1725&amp;UIID!$G$2:$G1725&amp;UIID!$H$2:$H1725, 0),), "Not Found")</f>
        <v>0722-0270</v>
      </c>
      <c r="G920" s="1120" t="s">
        <v>3692</v>
      </c>
      <c r="H920" s="1120"/>
      <c r="I920" s="1120" t="s">
        <v>7786</v>
      </c>
      <c r="J920" s="1120" t="s">
        <v>4018</v>
      </c>
      <c r="K920" s="1120">
        <v>10.3401668418878</v>
      </c>
      <c r="L920" s="1120">
        <v>123.925193247427</v>
      </c>
      <c r="M920" s="1120" t="s">
        <v>7787</v>
      </c>
      <c r="N920" s="1120" t="s">
        <v>7788</v>
      </c>
      <c r="O920" s="1106" t="s">
        <v>15</v>
      </c>
      <c r="P920" s="1106" t="s">
        <v>16</v>
      </c>
      <c r="Q920" s="1120" t="s">
        <v>4262</v>
      </c>
      <c r="R920" s="1106" t="s">
        <v>3006</v>
      </c>
      <c r="S920" s="1120" t="s">
        <v>2753</v>
      </c>
      <c r="T920" s="1106" t="s">
        <v>22</v>
      </c>
      <c r="U920" s="1120" t="s">
        <v>1048</v>
      </c>
      <c r="V920" s="176" t="s">
        <v>7789</v>
      </c>
      <c r="W920" s="1116">
        <v>46113</v>
      </c>
      <c r="X920" s="1117">
        <v>47940</v>
      </c>
      <c r="Y920" s="1120" t="s">
        <v>7790</v>
      </c>
      <c r="Z920" s="1120" t="s">
        <v>7791</v>
      </c>
      <c r="AA920" s="1169"/>
      <c r="AB920" s="524"/>
      <c r="AC920" s="1111"/>
      <c r="AD920" s="1223"/>
    </row>
    <row r="921" spans="1:30" ht="15.75" customHeight="1">
      <c r="A921" s="1120" t="s">
        <v>10</v>
      </c>
      <c r="B921" s="1120" t="s">
        <v>11</v>
      </c>
      <c r="C921" s="1120" t="s">
        <v>28</v>
      </c>
      <c r="D921" s="1106" t="s">
        <v>1594</v>
      </c>
      <c r="E921" s="1106" t="s">
        <v>50</v>
      </c>
      <c r="F921" s="1107" t="str">
        <f t="array" ref="F921">IFERROR(INDEX(UIID!$K$2:$K1725, MATCH(CONCATENATE(B921,D921,G921,J921), UIID!$B$2:$B1725&amp;UIID!$D$2:$D1725&amp;UIID!$G$2:$G1725&amp;UIID!$H$2:$H1725, 0),), "Not Found")</f>
        <v>0722-0208</v>
      </c>
      <c r="G921" s="1120" t="s">
        <v>3532</v>
      </c>
      <c r="H921" s="1120"/>
      <c r="I921" s="1120" t="s">
        <v>7000</v>
      </c>
      <c r="J921" s="1120" t="s">
        <v>3912</v>
      </c>
      <c r="K921" s="1244">
        <v>10.1880466926469</v>
      </c>
      <c r="L921" s="1244">
        <v>123.70796726136599</v>
      </c>
      <c r="M921" s="1120" t="s">
        <v>7001</v>
      </c>
      <c r="N921" s="1120" t="s">
        <v>7002</v>
      </c>
      <c r="O921" s="1106" t="s">
        <v>15</v>
      </c>
      <c r="P921" s="1106" t="s">
        <v>16</v>
      </c>
      <c r="Q921" s="1120" t="s">
        <v>35</v>
      </c>
      <c r="R921" s="1106" t="s">
        <v>87</v>
      </c>
      <c r="S921" s="1120" t="s">
        <v>88</v>
      </c>
      <c r="T921" s="1106" t="s">
        <v>4164</v>
      </c>
      <c r="U921" s="1120" t="s">
        <v>7792</v>
      </c>
      <c r="V921" s="1120" t="s">
        <v>7793</v>
      </c>
      <c r="W921" s="1116">
        <v>46135</v>
      </c>
      <c r="X921" s="1117">
        <v>47962</v>
      </c>
      <c r="Y921" s="1138" t="s">
        <v>7794</v>
      </c>
      <c r="Z921" s="1138" t="s">
        <v>7795</v>
      </c>
      <c r="AA921" s="1138" t="s">
        <v>7796</v>
      </c>
      <c r="AB921" s="524"/>
      <c r="AC921" s="1111"/>
      <c r="AD921" s="1223"/>
    </row>
    <row r="922" spans="1:30" ht="15.75" hidden="1" customHeight="1">
      <c r="A922" s="1120" t="s">
        <v>10</v>
      </c>
      <c r="B922" s="1120" t="s">
        <v>11</v>
      </c>
      <c r="C922" s="1120" t="s">
        <v>176</v>
      </c>
      <c r="D922" s="1106" t="s">
        <v>374</v>
      </c>
      <c r="E922" s="1106" t="s">
        <v>3756</v>
      </c>
      <c r="F922" s="1107" t="str">
        <f t="array" ref="F922">IFERROR(INDEX(UIID!$K$2:$K1725, MATCH(CONCATENATE(B922,D922,G922,J922), UIID!$B$2:$B1725&amp;UIID!$D$2:$D1725&amp;UIID!$G$2:$G1725&amp;UIID!$H$2:$H1725, 0),), "Not Found")</f>
        <v>0722-0189</v>
      </c>
      <c r="G922" s="1120" t="s">
        <v>3487</v>
      </c>
      <c r="H922" s="1120"/>
      <c r="I922" s="1120" t="s">
        <v>7797</v>
      </c>
      <c r="J922" s="1120" t="s">
        <v>3891</v>
      </c>
      <c r="K922" s="1120">
        <v>10.3232327586345</v>
      </c>
      <c r="L922" s="1120">
        <v>123.94604089438199</v>
      </c>
      <c r="M922" s="1120" t="s">
        <v>6834</v>
      </c>
      <c r="N922" s="1120" t="s">
        <v>6835</v>
      </c>
      <c r="O922" s="1106" t="s">
        <v>113</v>
      </c>
      <c r="P922" s="1106" t="s">
        <v>132</v>
      </c>
      <c r="Q922" s="1140" t="s">
        <v>10389</v>
      </c>
      <c r="R922" s="1106" t="s">
        <v>87</v>
      </c>
      <c r="S922" s="1120" t="s">
        <v>737</v>
      </c>
      <c r="T922" s="1106" t="s">
        <v>4164</v>
      </c>
      <c r="U922" s="1120" t="s">
        <v>7792</v>
      </c>
      <c r="V922" s="1120" t="s">
        <v>7798</v>
      </c>
      <c r="W922" s="1116">
        <v>46139</v>
      </c>
      <c r="X922" s="1117">
        <v>47267</v>
      </c>
      <c r="Y922" s="1285" t="s">
        <v>7799</v>
      </c>
      <c r="Z922" s="1251" t="s">
        <v>7800</v>
      </c>
      <c r="AA922" s="1262">
        <v>47720</v>
      </c>
      <c r="AB922" s="524"/>
      <c r="AC922" s="1111"/>
      <c r="AD922" s="1223"/>
    </row>
    <row r="923" spans="1:30" ht="15.75" hidden="1" customHeight="1">
      <c r="A923" s="1120" t="s">
        <v>10</v>
      </c>
      <c r="B923" s="1120" t="s">
        <v>11</v>
      </c>
      <c r="C923" s="1120" t="s">
        <v>176</v>
      </c>
      <c r="D923" s="1106" t="s">
        <v>374</v>
      </c>
      <c r="E923" s="1106" t="s">
        <v>3756</v>
      </c>
      <c r="F923" s="1107" t="str">
        <f t="array" ref="F923">IFERROR(INDEX(UIID!$K$2:$K1725, MATCH(CONCATENATE(B923,D923,G923,J923), UIID!$B$2:$B1725&amp;UIID!$D$2:$D1725&amp;UIID!$G$2:$G1725&amp;UIID!$H$2:$H1725, 0),), "Not Found")</f>
        <v>0722-0189</v>
      </c>
      <c r="G923" s="1120" t="s">
        <v>3487</v>
      </c>
      <c r="H923" s="1120"/>
      <c r="I923" s="1120" t="s">
        <v>7797</v>
      </c>
      <c r="J923" s="1120" t="s">
        <v>3891</v>
      </c>
      <c r="K923" s="1120">
        <v>10.3232327586345</v>
      </c>
      <c r="L923" s="1120">
        <v>123.94604089438199</v>
      </c>
      <c r="M923" s="1120" t="s">
        <v>6834</v>
      </c>
      <c r="N923" s="1120" t="s">
        <v>6835</v>
      </c>
      <c r="O923" s="1106" t="s">
        <v>113</v>
      </c>
      <c r="P923" s="1106" t="s">
        <v>132</v>
      </c>
      <c r="Q923" s="1140" t="s">
        <v>10389</v>
      </c>
      <c r="R923" s="1106" t="s">
        <v>117</v>
      </c>
      <c r="S923" s="1120" t="s">
        <v>315</v>
      </c>
      <c r="T923" s="1106" t="s">
        <v>4164</v>
      </c>
      <c r="U923" s="1120" t="s">
        <v>5049</v>
      </c>
      <c r="V923" s="1120" t="s">
        <v>7801</v>
      </c>
      <c r="W923" s="1116">
        <v>46139</v>
      </c>
      <c r="X923" s="1117">
        <v>47267</v>
      </c>
      <c r="Y923" s="1286" t="s">
        <v>6837</v>
      </c>
      <c r="Z923" s="1163" t="s">
        <v>6838</v>
      </c>
      <c r="AA923" s="1267">
        <v>46952</v>
      </c>
      <c r="AB923" s="524"/>
      <c r="AC923" s="1111"/>
      <c r="AD923" s="1223"/>
    </row>
    <row r="924" spans="1:30" ht="15.75" hidden="1" customHeight="1">
      <c r="A924" s="1120" t="s">
        <v>10</v>
      </c>
      <c r="B924" s="1120" t="s">
        <v>11</v>
      </c>
      <c r="C924" s="1120" t="s">
        <v>28</v>
      </c>
      <c r="D924" s="1106" t="s">
        <v>13</v>
      </c>
      <c r="E924" s="1106" t="s">
        <v>3756</v>
      </c>
      <c r="F924" s="1107" t="str">
        <f t="array" ref="F924">IFERROR(INDEX(UIID!$K$2:$K1725, MATCH(CONCATENATE(B924,D924,G924,J924), UIID!$B$2:$B1725&amp;UIID!$D$2:$D1725&amp;UIID!$G$2:$G1725&amp;UIID!$H$2:$H1725, 0),), "Not Found")</f>
        <v>0722-0271</v>
      </c>
      <c r="G924" s="1120" t="s">
        <v>3693</v>
      </c>
      <c r="H924" s="1120"/>
      <c r="I924" s="1120" t="s">
        <v>7802</v>
      </c>
      <c r="J924" s="1120" t="s">
        <v>4019</v>
      </c>
      <c r="K924" s="1106">
        <v>10.326306333009599</v>
      </c>
      <c r="L924" s="1106">
        <v>123.906346830495</v>
      </c>
      <c r="M924" s="1120" t="s">
        <v>7803</v>
      </c>
      <c r="N924" s="1120" t="s">
        <v>7804</v>
      </c>
      <c r="O924" s="1106" t="s">
        <v>15</v>
      </c>
      <c r="P924" s="1106" t="s">
        <v>2288</v>
      </c>
      <c r="Q924" s="1120" t="s">
        <v>4935</v>
      </c>
      <c r="R924" s="1106" t="s">
        <v>107</v>
      </c>
      <c r="S924" s="176" t="s">
        <v>7805</v>
      </c>
      <c r="T924" s="1106"/>
      <c r="U924" s="1120" t="s">
        <v>5049</v>
      </c>
      <c r="V924" s="1120" t="s">
        <v>7806</v>
      </c>
      <c r="W924" s="1116">
        <v>46141</v>
      </c>
      <c r="X924" s="1117">
        <v>47968</v>
      </c>
      <c r="Y924" s="1120" t="s">
        <v>7807</v>
      </c>
      <c r="Z924" s="1120" t="s">
        <v>7808</v>
      </c>
      <c r="AA924" s="1120" t="s">
        <v>7809</v>
      </c>
      <c r="AB924" s="524"/>
      <c r="AC924" s="1111"/>
      <c r="AD924" s="1223"/>
    </row>
    <row r="925" spans="1:30" ht="15.75" customHeight="1">
      <c r="A925" s="1120" t="s">
        <v>10</v>
      </c>
      <c r="B925" s="1120" t="s">
        <v>11</v>
      </c>
      <c r="C925" s="1120" t="s">
        <v>176</v>
      </c>
      <c r="D925" s="1106" t="s">
        <v>3997</v>
      </c>
      <c r="E925" s="1106" t="s">
        <v>3756</v>
      </c>
      <c r="F925" s="1107" t="str">
        <f t="array" ref="F925">IFERROR(INDEX(UIID!$K$2:$K1725, MATCH(CONCATENATE(B925,D925,G925,J925), UIID!$B$2:$B1725&amp;UIID!$D$2:$D1725&amp;UIID!$G$2:$G1725&amp;UIID!$H$2:$H1725, 0),), "Not Found")</f>
        <v>0722-0272</v>
      </c>
      <c r="G925" s="1120" t="s">
        <v>4020</v>
      </c>
      <c r="H925" s="1120"/>
      <c r="I925" s="1120" t="s">
        <v>7810</v>
      </c>
      <c r="J925" s="1120" t="s">
        <v>4021</v>
      </c>
      <c r="K925" s="1120">
        <v>10.2984678583113</v>
      </c>
      <c r="L925" s="1120">
        <v>123.96372593205599</v>
      </c>
      <c r="M925" s="1120" t="s">
        <v>7811</v>
      </c>
      <c r="N925" s="1120" t="s">
        <v>7812</v>
      </c>
      <c r="O925" s="1106" t="s">
        <v>15</v>
      </c>
      <c r="P925" s="1106" t="s">
        <v>16</v>
      </c>
      <c r="Q925" s="1120" t="s">
        <v>35</v>
      </c>
      <c r="R925" s="1106" t="s">
        <v>32</v>
      </c>
      <c r="S925" s="1120" t="s">
        <v>39</v>
      </c>
      <c r="T925" s="1106" t="s">
        <v>4164</v>
      </c>
      <c r="U925" s="1120" t="s">
        <v>253</v>
      </c>
      <c r="V925" s="1120" t="s">
        <v>7813</v>
      </c>
      <c r="W925" s="1116">
        <v>46142</v>
      </c>
      <c r="X925" s="1117">
        <v>47970</v>
      </c>
      <c r="Y925" s="176" t="s">
        <v>7814</v>
      </c>
      <c r="Z925" s="176" t="s">
        <v>7815</v>
      </c>
      <c r="AA925" s="488">
        <v>46519</v>
      </c>
      <c r="AB925" s="524"/>
      <c r="AC925" s="1111"/>
      <c r="AD925" s="1223"/>
    </row>
    <row r="926" spans="1:30" ht="15.75" customHeight="1">
      <c r="A926" s="1120" t="s">
        <v>10</v>
      </c>
      <c r="B926" s="1120" t="s">
        <v>11</v>
      </c>
      <c r="C926" s="1120" t="s">
        <v>176</v>
      </c>
      <c r="D926" s="1106" t="s">
        <v>3997</v>
      </c>
      <c r="E926" s="1106" t="s">
        <v>3756</v>
      </c>
      <c r="F926" s="1107" t="str">
        <f t="array" ref="F926">IFERROR(INDEX(UIID!$K$2:$K1725, MATCH(CONCATENATE(B926,D926,G926,J926), UIID!$B$2:$B1725&amp;UIID!$D$2:$D1725&amp;UIID!$G$2:$G1725&amp;UIID!$H$2:$H1725, 0),), "Not Found")</f>
        <v>0722-0272</v>
      </c>
      <c r="G926" s="1120" t="s">
        <v>4020</v>
      </c>
      <c r="H926" s="1120"/>
      <c r="I926" s="1120" t="s">
        <v>7810</v>
      </c>
      <c r="J926" s="1120" t="s">
        <v>4021</v>
      </c>
      <c r="K926" s="1120">
        <v>10.2984678583113</v>
      </c>
      <c r="L926" s="1120">
        <v>123.96372593205599</v>
      </c>
      <c r="M926" s="1120" t="s">
        <v>7811</v>
      </c>
      <c r="N926" s="1120" t="s">
        <v>7812</v>
      </c>
      <c r="O926" s="1106" t="s">
        <v>15</v>
      </c>
      <c r="P926" s="1106" t="s">
        <v>16</v>
      </c>
      <c r="Q926" s="1120" t="s">
        <v>35</v>
      </c>
      <c r="R926" s="1106" t="s">
        <v>32</v>
      </c>
      <c r="S926" s="1120" t="s">
        <v>33</v>
      </c>
      <c r="T926" s="1106" t="s">
        <v>4164</v>
      </c>
      <c r="U926" s="1120" t="s">
        <v>1770</v>
      </c>
      <c r="V926" s="1120" t="s">
        <v>7816</v>
      </c>
      <c r="W926" s="1116">
        <v>46142</v>
      </c>
      <c r="X926" s="1117">
        <v>47970</v>
      </c>
      <c r="Y926" s="1120" t="s">
        <v>7817</v>
      </c>
      <c r="Z926" s="1120" t="s">
        <v>7818</v>
      </c>
      <c r="AA926" s="1169">
        <v>47385</v>
      </c>
      <c r="AB926" s="524"/>
      <c r="AC926" s="1111"/>
      <c r="AD926" s="1223"/>
    </row>
    <row r="927" spans="1:30" ht="15.75" customHeight="1">
      <c r="A927" s="1120" t="s">
        <v>10</v>
      </c>
      <c r="B927" s="1120" t="s">
        <v>11</v>
      </c>
      <c r="C927" s="1120" t="s">
        <v>176</v>
      </c>
      <c r="D927" s="1106" t="s">
        <v>3997</v>
      </c>
      <c r="E927" s="1106" t="s">
        <v>3756</v>
      </c>
      <c r="F927" s="1107" t="str">
        <f t="array" ref="F927">IFERROR(INDEX(UIID!$K$2:$K1725, MATCH(CONCATENATE(B927,D927,G927,J927), UIID!$B$2:$B1725&amp;UIID!$D$2:$D1725&amp;UIID!$G$2:$G1725&amp;UIID!$H$2:$H1725, 0),), "Not Found")</f>
        <v>0722-0272</v>
      </c>
      <c r="G927" s="1120" t="s">
        <v>4020</v>
      </c>
      <c r="H927" s="1120"/>
      <c r="I927" s="1120" t="s">
        <v>7810</v>
      </c>
      <c r="J927" s="1120" t="s">
        <v>4021</v>
      </c>
      <c r="K927" s="1120">
        <v>10.2984678583113</v>
      </c>
      <c r="L927" s="1120">
        <v>123.96372593205599</v>
      </c>
      <c r="M927" s="1120" t="s">
        <v>7811</v>
      </c>
      <c r="N927" s="1120" t="s">
        <v>7812</v>
      </c>
      <c r="O927" s="1106" t="s">
        <v>15</v>
      </c>
      <c r="P927" s="1106" t="s">
        <v>16</v>
      </c>
      <c r="Q927" s="1120" t="s">
        <v>35</v>
      </c>
      <c r="R927" s="1106" t="s">
        <v>32</v>
      </c>
      <c r="S927" s="1120" t="s">
        <v>47</v>
      </c>
      <c r="T927" s="1106" t="s">
        <v>4164</v>
      </c>
      <c r="U927" s="1120" t="s">
        <v>7572</v>
      </c>
      <c r="V927" s="1120" t="s">
        <v>7819</v>
      </c>
      <c r="W927" s="1116">
        <v>46142</v>
      </c>
      <c r="X927" s="1117">
        <v>47970</v>
      </c>
      <c r="Y927" s="176" t="s">
        <v>7544</v>
      </c>
      <c r="Z927" s="176" t="s">
        <v>7545</v>
      </c>
      <c r="AA927" s="488">
        <v>46463</v>
      </c>
      <c r="AB927" s="524"/>
      <c r="AC927" s="1111"/>
      <c r="AD927" s="1223"/>
    </row>
    <row r="928" spans="1:30" ht="15.75" customHeight="1">
      <c r="A928" s="1120" t="s">
        <v>10</v>
      </c>
      <c r="B928" s="1120" t="s">
        <v>11</v>
      </c>
      <c r="C928" s="1120" t="s">
        <v>176</v>
      </c>
      <c r="D928" s="1106" t="s">
        <v>3997</v>
      </c>
      <c r="E928" s="1106" t="s">
        <v>3756</v>
      </c>
      <c r="F928" s="1107" t="str">
        <f t="array" ref="F928">IFERROR(INDEX(UIID!$K$2:$K1725, MATCH(CONCATENATE(B928,D928,G928,J928), UIID!$B$2:$B1725&amp;UIID!$D$2:$D1725&amp;UIID!$G$2:$G1725&amp;UIID!$H$2:$H1725, 0),), "Not Found")</f>
        <v>0722-0272</v>
      </c>
      <c r="G928" s="1120" t="s">
        <v>4020</v>
      </c>
      <c r="H928" s="1120"/>
      <c r="I928" s="1120" t="s">
        <v>7810</v>
      </c>
      <c r="J928" s="1120" t="s">
        <v>4021</v>
      </c>
      <c r="K928" s="1120">
        <v>10.2984678583113</v>
      </c>
      <c r="L928" s="1120">
        <v>123.96372593205599</v>
      </c>
      <c r="M928" s="1120" t="s">
        <v>7811</v>
      </c>
      <c r="N928" s="1120" t="s">
        <v>7812</v>
      </c>
      <c r="O928" s="1106" t="s">
        <v>15</v>
      </c>
      <c r="P928" s="1106" t="s">
        <v>16</v>
      </c>
      <c r="Q928" s="1120" t="s">
        <v>35</v>
      </c>
      <c r="R928" s="1106" t="s">
        <v>117</v>
      </c>
      <c r="S928" s="1120" t="s">
        <v>200</v>
      </c>
      <c r="T928" s="1106" t="s">
        <v>4164</v>
      </c>
      <c r="U928" s="1120" t="s">
        <v>235</v>
      </c>
      <c r="V928" s="1120" t="s">
        <v>7820</v>
      </c>
      <c r="W928" s="1116">
        <v>46142</v>
      </c>
      <c r="X928" s="1117">
        <v>47970</v>
      </c>
      <c r="Y928" s="1120" t="s">
        <v>7821</v>
      </c>
      <c r="Z928" s="1120" t="s">
        <v>7822</v>
      </c>
      <c r="AA928" s="1169">
        <v>46410</v>
      </c>
      <c r="AB928" s="524"/>
      <c r="AC928" s="1111"/>
      <c r="AD928" s="1223"/>
    </row>
    <row r="929" spans="1:30" ht="15.75" customHeight="1">
      <c r="A929" s="1380" t="s">
        <v>10</v>
      </c>
      <c r="B929" s="1380" t="s">
        <v>11</v>
      </c>
      <c r="C929" s="1380" t="s">
        <v>176</v>
      </c>
      <c r="D929" s="1379" t="s">
        <v>3997</v>
      </c>
      <c r="E929" s="1379" t="s">
        <v>3756</v>
      </c>
      <c r="F929" s="1381" t="str">
        <f t="array" ref="F929">IFERROR(INDEX(UIID!$K$2:$K1725, MATCH(CONCATENATE(B929,D929,G929,J929), UIID!$B$2:$B1725&amp;UIID!$D$2:$D1725&amp;UIID!$G$2:$G1725&amp;UIID!$H$2:$H1725, 0),), "Not Found")</f>
        <v>0722-0272</v>
      </c>
      <c r="G929" s="1380" t="s">
        <v>4020</v>
      </c>
      <c r="H929" s="1380"/>
      <c r="I929" s="1380" t="s">
        <v>7810</v>
      </c>
      <c r="J929" s="1380" t="s">
        <v>4021</v>
      </c>
      <c r="K929" s="1380">
        <v>10.2984678583113</v>
      </c>
      <c r="L929" s="1380">
        <v>123.96372593205599</v>
      </c>
      <c r="M929" s="1380" t="s">
        <v>7811</v>
      </c>
      <c r="N929" s="1380" t="s">
        <v>7812</v>
      </c>
      <c r="O929" s="1379" t="s">
        <v>15</v>
      </c>
      <c r="P929" s="1379" t="s">
        <v>16</v>
      </c>
      <c r="Q929" s="1380" t="s">
        <v>35</v>
      </c>
      <c r="R929" s="1379" t="s">
        <v>32</v>
      </c>
      <c r="S929" s="1380" t="s">
        <v>36</v>
      </c>
      <c r="T929" s="1133" t="s">
        <v>4164</v>
      </c>
      <c r="U929" s="1380" t="s">
        <v>7496</v>
      </c>
      <c r="V929" s="1380" t="s">
        <v>7823</v>
      </c>
      <c r="W929" s="1387">
        <v>46142</v>
      </c>
      <c r="X929" s="1388">
        <v>47970</v>
      </c>
      <c r="Y929" s="1380" t="s">
        <v>7824</v>
      </c>
      <c r="Z929" s="1380" t="s">
        <v>7825</v>
      </c>
      <c r="AA929" s="1400">
        <v>46266</v>
      </c>
      <c r="AB929" s="1241"/>
      <c r="AC929" s="1148"/>
      <c r="AD929" s="1241"/>
    </row>
    <row r="930" spans="1:30" ht="15" customHeight="1">
      <c r="A930" s="1401" t="s">
        <v>10</v>
      </c>
      <c r="B930" s="1401" t="s">
        <v>11</v>
      </c>
      <c r="C930" s="1401" t="s">
        <v>50</v>
      </c>
      <c r="D930" s="1401" t="s">
        <v>13</v>
      </c>
      <c r="E930" s="1401" t="s">
        <v>3756</v>
      </c>
      <c r="F930" s="1402" t="s">
        <v>10401</v>
      </c>
      <c r="G930" s="1401" t="s">
        <v>3680</v>
      </c>
      <c r="H930" s="1401" t="s">
        <v>6003</v>
      </c>
      <c r="I930" s="1401" t="s">
        <v>6004</v>
      </c>
      <c r="J930" s="1401" t="s">
        <v>2238</v>
      </c>
      <c r="K930" s="1401">
        <v>10.299645659999999</v>
      </c>
      <c r="L930" s="1401">
        <v>123.8696518</v>
      </c>
      <c r="M930" s="1401" t="s">
        <v>2239</v>
      </c>
      <c r="N930" s="1403" t="s">
        <v>7693</v>
      </c>
      <c r="O930" s="1401" t="s">
        <v>15</v>
      </c>
      <c r="P930" s="1404" t="s">
        <v>16</v>
      </c>
      <c r="Q930" s="1411" t="s">
        <v>10389</v>
      </c>
      <c r="R930" s="1401" t="s">
        <v>2230</v>
      </c>
      <c r="S930" s="1401" t="s">
        <v>3287</v>
      </c>
      <c r="T930" s="1413" t="s">
        <v>4157</v>
      </c>
      <c r="U930" s="1401" t="s">
        <v>4996</v>
      </c>
      <c r="V930" s="1401" t="s">
        <v>10402</v>
      </c>
      <c r="W930" s="1414">
        <v>46120</v>
      </c>
      <c r="X930" s="1415">
        <v>47835</v>
      </c>
      <c r="Y930" s="1401" t="s">
        <v>5029</v>
      </c>
      <c r="Z930" s="1401" t="s">
        <v>5030</v>
      </c>
      <c r="AA930" s="1414">
        <v>47770</v>
      </c>
    </row>
    <row r="931" spans="1:30" ht="15" customHeight="1">
      <c r="A931" s="1395" t="s">
        <v>10</v>
      </c>
      <c r="B931" s="1395" t="s">
        <v>11</v>
      </c>
      <c r="C931" s="1395" t="s">
        <v>378</v>
      </c>
      <c r="D931" s="1395" t="s">
        <v>3814</v>
      </c>
      <c r="E931" s="1395" t="s">
        <v>28</v>
      </c>
      <c r="F931" s="1396" t="s">
        <v>10403</v>
      </c>
      <c r="G931" s="1395" t="s">
        <v>3880</v>
      </c>
      <c r="H931" s="1405"/>
      <c r="I931" s="1395" t="s">
        <v>6199</v>
      </c>
      <c r="J931" s="1395" t="s">
        <v>3881</v>
      </c>
      <c r="K931" s="1395">
        <v>10.35622592</v>
      </c>
      <c r="L931" s="1395">
        <v>123.9854041</v>
      </c>
      <c r="M931" s="1395">
        <v>9777546152</v>
      </c>
      <c r="N931" s="1395" t="s">
        <v>10404</v>
      </c>
      <c r="O931" s="1395" t="s">
        <v>15</v>
      </c>
      <c r="P931" s="1397" t="s">
        <v>16</v>
      </c>
      <c r="Q931" s="1411" t="s">
        <v>10389</v>
      </c>
      <c r="R931" s="1397" t="s">
        <v>84</v>
      </c>
      <c r="S931" s="1397" t="s">
        <v>167</v>
      </c>
      <c r="T931" s="1397" t="s">
        <v>4164</v>
      </c>
      <c r="U931" s="1395" t="s">
        <v>94</v>
      </c>
      <c r="V931" s="1395" t="s">
        <v>10429</v>
      </c>
      <c r="W931" s="1398">
        <v>46153</v>
      </c>
      <c r="X931" s="1399">
        <v>46817</v>
      </c>
      <c r="Y931" s="1406" t="s">
        <v>6202</v>
      </c>
      <c r="Z931" s="1418" t="s">
        <v>6203</v>
      </c>
      <c r="AA931" s="1420">
        <v>46420</v>
      </c>
    </row>
    <row r="932" spans="1:30" ht="15" customHeight="1">
      <c r="A932" s="1395" t="s">
        <v>10</v>
      </c>
      <c r="B932" s="1395" t="s">
        <v>11</v>
      </c>
      <c r="C932" s="1395" t="s">
        <v>50</v>
      </c>
      <c r="D932" s="1395" t="s">
        <v>138</v>
      </c>
      <c r="E932" s="1395" t="s">
        <v>28</v>
      </c>
      <c r="F932" s="1396" t="s">
        <v>10405</v>
      </c>
      <c r="G932" s="1395" t="s">
        <v>10406</v>
      </c>
      <c r="H932" s="1405"/>
      <c r="I932" s="1395" t="s">
        <v>10407</v>
      </c>
      <c r="J932" s="1395" t="s">
        <v>10408</v>
      </c>
      <c r="K932" s="1405"/>
      <c r="L932" s="1405"/>
      <c r="M932" s="1395" t="s">
        <v>10409</v>
      </c>
      <c r="N932" s="1395" t="s">
        <v>10410</v>
      </c>
      <c r="O932" s="1395" t="s">
        <v>15</v>
      </c>
      <c r="P932" s="1397" t="s">
        <v>16</v>
      </c>
      <c r="Q932" s="1395" t="s">
        <v>35</v>
      </c>
      <c r="R932" s="1397" t="s">
        <v>87</v>
      </c>
      <c r="S932" s="1404" t="s">
        <v>434</v>
      </c>
      <c r="T932" s="1397" t="s">
        <v>4164</v>
      </c>
      <c r="U932" s="1395" t="s">
        <v>1139</v>
      </c>
      <c r="V932" s="1395" t="s">
        <v>10430</v>
      </c>
      <c r="W932" s="1398">
        <v>46163</v>
      </c>
      <c r="X932" s="1399">
        <v>47990</v>
      </c>
      <c r="Y932" s="1395" t="s">
        <v>5200</v>
      </c>
      <c r="Z932" s="1397" t="s">
        <v>6241</v>
      </c>
      <c r="AA932" s="1398">
        <v>46694</v>
      </c>
    </row>
    <row r="933" spans="1:30" ht="15" customHeight="1">
      <c r="A933" s="1395" t="s">
        <v>10</v>
      </c>
      <c r="B933" s="1395" t="s">
        <v>11</v>
      </c>
      <c r="C933" s="1395" t="s">
        <v>50</v>
      </c>
      <c r="D933" s="1395" t="s">
        <v>138</v>
      </c>
      <c r="E933" s="1395" t="s">
        <v>28</v>
      </c>
      <c r="F933" s="1396" t="s">
        <v>10405</v>
      </c>
      <c r="G933" s="1395" t="s">
        <v>10406</v>
      </c>
      <c r="H933" s="1405"/>
      <c r="I933" s="1395" t="s">
        <v>10407</v>
      </c>
      <c r="J933" s="1395" t="s">
        <v>10408</v>
      </c>
      <c r="K933" s="1405"/>
      <c r="L933" s="1405"/>
      <c r="M933" s="1395" t="s">
        <v>10409</v>
      </c>
      <c r="N933" s="1395" t="s">
        <v>10410</v>
      </c>
      <c r="O933" s="1395" t="s">
        <v>15</v>
      </c>
      <c r="P933" s="1397" t="s">
        <v>16</v>
      </c>
      <c r="Q933" s="1395" t="s">
        <v>4262</v>
      </c>
      <c r="R933" s="1397" t="s">
        <v>2222</v>
      </c>
      <c r="S933" s="1386" t="s">
        <v>2821</v>
      </c>
      <c r="T933" s="1397" t="s">
        <v>4306</v>
      </c>
      <c r="U933" s="1395" t="s">
        <v>235</v>
      </c>
      <c r="V933" s="1395" t="s">
        <v>10431</v>
      </c>
      <c r="W933" s="1398">
        <v>46163</v>
      </c>
      <c r="X933" s="1399">
        <v>47990</v>
      </c>
      <c r="Y933" s="1395" t="s">
        <v>10447</v>
      </c>
      <c r="Z933" s="1419"/>
      <c r="AA933" s="1421"/>
    </row>
    <row r="934" spans="1:30" ht="15" customHeight="1">
      <c r="A934" s="1395" t="s">
        <v>10</v>
      </c>
      <c r="B934" s="1395" t="s">
        <v>11</v>
      </c>
      <c r="C934" s="1395" t="s">
        <v>50</v>
      </c>
      <c r="D934" s="1395" t="s">
        <v>138</v>
      </c>
      <c r="E934" s="1395" t="s">
        <v>28</v>
      </c>
      <c r="F934" s="1396" t="s">
        <v>10405</v>
      </c>
      <c r="G934" s="1395" t="s">
        <v>10406</v>
      </c>
      <c r="H934" s="1405"/>
      <c r="I934" s="1395" t="s">
        <v>10407</v>
      </c>
      <c r="J934" s="1395" t="s">
        <v>10408</v>
      </c>
      <c r="K934" s="1405"/>
      <c r="L934" s="1405"/>
      <c r="M934" s="1395" t="s">
        <v>10409</v>
      </c>
      <c r="N934" s="1395" t="s">
        <v>10410</v>
      </c>
      <c r="O934" s="1395" t="s">
        <v>15</v>
      </c>
      <c r="P934" s="1397" t="s">
        <v>16</v>
      </c>
      <c r="Q934" s="1395" t="s">
        <v>4262</v>
      </c>
      <c r="R934" s="1397" t="s">
        <v>2222</v>
      </c>
      <c r="S934" s="1386" t="s">
        <v>2839</v>
      </c>
      <c r="T934" s="1397" t="s">
        <v>4979</v>
      </c>
      <c r="U934" s="1395" t="s">
        <v>10432</v>
      </c>
      <c r="V934" s="1395" t="s">
        <v>10433</v>
      </c>
      <c r="W934" s="1398">
        <v>46163</v>
      </c>
      <c r="X934" s="1399">
        <v>47990</v>
      </c>
      <c r="Y934" s="1395" t="s">
        <v>10448</v>
      </c>
      <c r="Z934" s="1419"/>
      <c r="AA934" s="1421"/>
    </row>
    <row r="935" spans="1:30" ht="15" customHeight="1">
      <c r="A935" s="1395" t="s">
        <v>10</v>
      </c>
      <c r="B935" s="1395" t="s">
        <v>11</v>
      </c>
      <c r="C935" s="1395" t="s">
        <v>50</v>
      </c>
      <c r="D935" s="1395" t="s">
        <v>138</v>
      </c>
      <c r="E935" s="1395" t="s">
        <v>28</v>
      </c>
      <c r="F935" s="1396" t="s">
        <v>10405</v>
      </c>
      <c r="G935" s="1395" t="s">
        <v>10406</v>
      </c>
      <c r="H935" s="1405"/>
      <c r="I935" s="1395" t="s">
        <v>10407</v>
      </c>
      <c r="J935" s="1395" t="s">
        <v>10408</v>
      </c>
      <c r="K935" s="1405"/>
      <c r="L935" s="1405"/>
      <c r="M935" s="1395" t="s">
        <v>10409</v>
      </c>
      <c r="N935" s="1395" t="s">
        <v>10410</v>
      </c>
      <c r="O935" s="1395" t="s">
        <v>15</v>
      </c>
      <c r="P935" s="1397" t="s">
        <v>16</v>
      </c>
      <c r="Q935" s="1395" t="s">
        <v>4262</v>
      </c>
      <c r="R935" s="1397" t="s">
        <v>2222</v>
      </c>
      <c r="S935" s="1386" t="s">
        <v>2823</v>
      </c>
      <c r="T935" s="1397" t="s">
        <v>4979</v>
      </c>
      <c r="U935" s="1395" t="s">
        <v>10434</v>
      </c>
      <c r="V935" s="1395" t="s">
        <v>10435</v>
      </c>
      <c r="W935" s="1398">
        <v>46163</v>
      </c>
      <c r="X935" s="1399">
        <v>47990</v>
      </c>
      <c r="Y935" s="1395" t="s">
        <v>10448</v>
      </c>
      <c r="Z935" s="1419"/>
      <c r="AA935" s="1421"/>
    </row>
    <row r="936" spans="1:30" ht="15" customHeight="1">
      <c r="A936" s="1395" t="s">
        <v>10</v>
      </c>
      <c r="B936" s="1395" t="s">
        <v>11</v>
      </c>
      <c r="C936" s="1395" t="s">
        <v>176</v>
      </c>
      <c r="D936" s="1395" t="s">
        <v>374</v>
      </c>
      <c r="E936" s="1395" t="s">
        <v>3756</v>
      </c>
      <c r="F936" s="1396" t="s">
        <v>10411</v>
      </c>
      <c r="G936" s="1395" t="s">
        <v>10412</v>
      </c>
      <c r="H936" s="1405"/>
      <c r="I936" s="1395" t="s">
        <v>10407</v>
      </c>
      <c r="J936" s="1395" t="s">
        <v>10413</v>
      </c>
      <c r="K936" s="1395">
        <v>10.34328125</v>
      </c>
      <c r="L936" s="1395">
        <v>123.9192821</v>
      </c>
      <c r="M936" s="1395" t="s">
        <v>10414</v>
      </c>
      <c r="N936" s="1395" t="s">
        <v>10410</v>
      </c>
      <c r="O936" s="1395" t="s">
        <v>15</v>
      </c>
      <c r="P936" s="1397" t="s">
        <v>16</v>
      </c>
      <c r="Q936" s="1395" t="s">
        <v>4262</v>
      </c>
      <c r="R936" s="1397" t="s">
        <v>2222</v>
      </c>
      <c r="S936" s="1386" t="s">
        <v>2814</v>
      </c>
      <c r="T936" s="1397" t="s">
        <v>4890</v>
      </c>
      <c r="U936" s="1395" t="s">
        <v>10434</v>
      </c>
      <c r="V936" s="1395" t="s">
        <v>10436</v>
      </c>
      <c r="W936" s="1398">
        <v>46163</v>
      </c>
      <c r="X936" s="1399">
        <v>47990</v>
      </c>
      <c r="Y936" s="1395" t="s">
        <v>10447</v>
      </c>
      <c r="Z936" s="1419"/>
      <c r="AA936" s="1421"/>
    </row>
    <row r="937" spans="1:30" ht="15" customHeight="1">
      <c r="A937" s="1395" t="s">
        <v>10</v>
      </c>
      <c r="B937" s="1395" t="s">
        <v>11</v>
      </c>
      <c r="C937" s="1395" t="s">
        <v>176</v>
      </c>
      <c r="D937" s="1395" t="s">
        <v>374</v>
      </c>
      <c r="E937" s="1395" t="s">
        <v>3756</v>
      </c>
      <c r="F937" s="1396" t="s">
        <v>10411</v>
      </c>
      <c r="G937" s="1395" t="s">
        <v>10412</v>
      </c>
      <c r="H937" s="1405"/>
      <c r="I937" s="1395" t="s">
        <v>10407</v>
      </c>
      <c r="J937" s="1395" t="s">
        <v>10413</v>
      </c>
      <c r="K937" s="1395">
        <v>10.34328125</v>
      </c>
      <c r="L937" s="1395">
        <v>123.9192821</v>
      </c>
      <c r="M937" s="1395" t="s">
        <v>10414</v>
      </c>
      <c r="N937" s="1395" t="s">
        <v>10410</v>
      </c>
      <c r="O937" s="1395" t="s">
        <v>15</v>
      </c>
      <c r="P937" s="1397" t="s">
        <v>16</v>
      </c>
      <c r="Q937" s="1395" t="s">
        <v>4262</v>
      </c>
      <c r="R937" s="1397" t="s">
        <v>2222</v>
      </c>
      <c r="S937" s="1386" t="s">
        <v>10428</v>
      </c>
      <c r="T937" s="1397" t="s">
        <v>4890</v>
      </c>
      <c r="U937" s="1395" t="s">
        <v>10434</v>
      </c>
      <c r="V937" s="1395" t="s">
        <v>10437</v>
      </c>
      <c r="W937" s="1398">
        <v>46163</v>
      </c>
      <c r="X937" s="1399">
        <v>47990</v>
      </c>
      <c r="Y937" s="1395" t="s">
        <v>10449</v>
      </c>
      <c r="Z937" s="1419"/>
      <c r="AA937" s="1421"/>
    </row>
    <row r="938" spans="1:30" ht="15" customHeight="1">
      <c r="A938" s="1395" t="s">
        <v>10</v>
      </c>
      <c r="B938" s="1395" t="s">
        <v>11</v>
      </c>
      <c r="C938" s="1395" t="s">
        <v>176</v>
      </c>
      <c r="D938" s="1395" t="s">
        <v>374</v>
      </c>
      <c r="E938" s="1395" t="s">
        <v>3756</v>
      </c>
      <c r="F938" s="1396" t="s">
        <v>10411</v>
      </c>
      <c r="G938" s="1395" t="s">
        <v>10412</v>
      </c>
      <c r="H938" s="1405"/>
      <c r="I938" s="1395" t="s">
        <v>10407</v>
      </c>
      <c r="J938" s="1395" t="s">
        <v>10413</v>
      </c>
      <c r="K938" s="1395">
        <v>10.34328125</v>
      </c>
      <c r="L938" s="1395">
        <v>123.9192821</v>
      </c>
      <c r="M938" s="1395" t="s">
        <v>10414</v>
      </c>
      <c r="N938" s="1395" t="s">
        <v>10410</v>
      </c>
      <c r="O938" s="1395" t="s">
        <v>15</v>
      </c>
      <c r="P938" s="1397" t="s">
        <v>16</v>
      </c>
      <c r="Q938" s="1395" t="s">
        <v>4262</v>
      </c>
      <c r="R938" s="1397" t="s">
        <v>2222</v>
      </c>
      <c r="S938" s="1386" t="s">
        <v>2761</v>
      </c>
      <c r="T938" s="1397" t="s">
        <v>4979</v>
      </c>
      <c r="U938" s="1395" t="s">
        <v>10434</v>
      </c>
      <c r="V938" s="1395" t="s">
        <v>10438</v>
      </c>
      <c r="W938" s="1398">
        <v>46163</v>
      </c>
      <c r="X938" s="1399">
        <v>47990</v>
      </c>
      <c r="Y938" s="1395" t="s">
        <v>10447</v>
      </c>
      <c r="Z938" s="1419"/>
      <c r="AA938" s="1421"/>
    </row>
    <row r="939" spans="1:30" ht="15" customHeight="1">
      <c r="A939" s="1395" t="s">
        <v>10</v>
      </c>
      <c r="B939" s="1395" t="s">
        <v>11</v>
      </c>
      <c r="C939" s="1395" t="s">
        <v>176</v>
      </c>
      <c r="D939" s="1395" t="s">
        <v>374</v>
      </c>
      <c r="E939" s="1395" t="s">
        <v>3756</v>
      </c>
      <c r="F939" s="1396" t="s">
        <v>10411</v>
      </c>
      <c r="G939" s="1395" t="s">
        <v>10412</v>
      </c>
      <c r="H939" s="1405"/>
      <c r="I939" s="1395" t="s">
        <v>10407</v>
      </c>
      <c r="J939" s="1395" t="s">
        <v>10413</v>
      </c>
      <c r="K939" s="1395">
        <v>10.34328125</v>
      </c>
      <c r="L939" s="1395">
        <v>123.9192821</v>
      </c>
      <c r="M939" s="1395" t="s">
        <v>10414</v>
      </c>
      <c r="N939" s="1395" t="s">
        <v>10410</v>
      </c>
      <c r="O939" s="1395" t="s">
        <v>15</v>
      </c>
      <c r="P939" s="1397" t="s">
        <v>16</v>
      </c>
      <c r="Q939" s="1395" t="s">
        <v>4262</v>
      </c>
      <c r="R939" s="1397" t="s">
        <v>2222</v>
      </c>
      <c r="S939" s="1386" t="s">
        <v>2763</v>
      </c>
      <c r="T939" s="1397" t="s">
        <v>4979</v>
      </c>
      <c r="U939" s="1395" t="s">
        <v>10434</v>
      </c>
      <c r="V939" s="1395" t="s">
        <v>10439</v>
      </c>
      <c r="W939" s="1398">
        <v>46163</v>
      </c>
      <c r="X939" s="1399">
        <v>47990</v>
      </c>
      <c r="Y939" s="1395" t="s">
        <v>10449</v>
      </c>
      <c r="Z939" s="1419"/>
      <c r="AA939" s="1421"/>
    </row>
    <row r="940" spans="1:30" ht="15" customHeight="1">
      <c r="A940" s="1395" t="s">
        <v>10</v>
      </c>
      <c r="B940" s="1395" t="s">
        <v>11</v>
      </c>
      <c r="C940" s="1395" t="s">
        <v>176</v>
      </c>
      <c r="D940" s="1395" t="s">
        <v>374</v>
      </c>
      <c r="E940" s="1395" t="s">
        <v>3756</v>
      </c>
      <c r="F940" s="1396" t="s">
        <v>10411</v>
      </c>
      <c r="G940" s="1395" t="s">
        <v>10412</v>
      </c>
      <c r="H940" s="1405"/>
      <c r="I940" s="1395" t="s">
        <v>10407</v>
      </c>
      <c r="J940" s="1395" t="s">
        <v>10413</v>
      </c>
      <c r="K940" s="1395">
        <v>10.34328125</v>
      </c>
      <c r="L940" s="1395">
        <v>123.9192821</v>
      </c>
      <c r="M940" s="1395" t="s">
        <v>10414</v>
      </c>
      <c r="N940" s="1395" t="s">
        <v>10410</v>
      </c>
      <c r="O940" s="1395" t="s">
        <v>15</v>
      </c>
      <c r="P940" s="1397" t="s">
        <v>16</v>
      </c>
      <c r="Q940" s="1395" t="s">
        <v>4262</v>
      </c>
      <c r="R940" s="1397" t="s">
        <v>2222</v>
      </c>
      <c r="S940" s="1412" t="s">
        <v>2789</v>
      </c>
      <c r="T940" s="1397" t="s">
        <v>22</v>
      </c>
      <c r="U940" s="1395" t="s">
        <v>10440</v>
      </c>
      <c r="V940" s="1395" t="s">
        <v>10441</v>
      </c>
      <c r="W940" s="1398">
        <v>46163</v>
      </c>
      <c r="X940" s="1399">
        <v>47990</v>
      </c>
      <c r="Y940" s="1395" t="s">
        <v>10450</v>
      </c>
      <c r="Z940" s="1419"/>
      <c r="AA940" s="1421"/>
    </row>
    <row r="941" spans="1:30" ht="15" customHeight="1">
      <c r="A941" s="1395" t="s">
        <v>10</v>
      </c>
      <c r="B941" s="1395" t="s">
        <v>11</v>
      </c>
      <c r="C941" s="1395" t="s">
        <v>28</v>
      </c>
      <c r="D941" s="1395" t="s">
        <v>13</v>
      </c>
      <c r="E941" s="1395" t="s">
        <v>3756</v>
      </c>
      <c r="F941" s="1396" t="s">
        <v>10415</v>
      </c>
      <c r="G941" s="1395" t="s">
        <v>10416</v>
      </c>
      <c r="H941" s="1405"/>
      <c r="I941" s="1395" t="s">
        <v>10417</v>
      </c>
      <c r="J941" s="1395" t="s">
        <v>10418</v>
      </c>
      <c r="K941" s="1395">
        <v>10.372540949999999</v>
      </c>
      <c r="L941" s="1395">
        <v>123.9216421</v>
      </c>
      <c r="M941" s="1395" t="s">
        <v>10419</v>
      </c>
      <c r="N941" s="1395" t="s">
        <v>10420</v>
      </c>
      <c r="O941" s="1395" t="s">
        <v>15</v>
      </c>
      <c r="P941" s="1397" t="s">
        <v>16</v>
      </c>
      <c r="Q941" s="1395" t="s">
        <v>35</v>
      </c>
      <c r="R941" s="1397" t="s">
        <v>240</v>
      </c>
      <c r="S941" s="1397" t="s">
        <v>2615</v>
      </c>
      <c r="T941" s="1397" t="s">
        <v>4164</v>
      </c>
      <c r="U941" s="1395" t="s">
        <v>10442</v>
      </c>
      <c r="V941" s="1395" t="s">
        <v>10443</v>
      </c>
      <c r="W941" s="1398">
        <v>46163</v>
      </c>
      <c r="X941" s="1399">
        <v>47990</v>
      </c>
      <c r="Y941" s="1406" t="s">
        <v>6154</v>
      </c>
      <c r="Z941" s="1418" t="s">
        <v>10451</v>
      </c>
      <c r="AA941" s="1420">
        <v>47309</v>
      </c>
    </row>
    <row r="942" spans="1:30" ht="15" hidden="1" customHeight="1">
      <c r="A942" s="1395" t="s">
        <v>10</v>
      </c>
      <c r="B942" s="1395" t="s">
        <v>11</v>
      </c>
      <c r="C942" s="1395" t="s">
        <v>50</v>
      </c>
      <c r="D942" s="1395" t="s">
        <v>2158</v>
      </c>
      <c r="E942" s="1395" t="s">
        <v>28</v>
      </c>
      <c r="F942" s="1396" t="s">
        <v>10421</v>
      </c>
      <c r="G942" s="1406" t="s">
        <v>3804</v>
      </c>
      <c r="H942" s="1405"/>
      <c r="I942" s="1395" t="s">
        <v>10422</v>
      </c>
      <c r="J942" s="1395" t="s">
        <v>3805</v>
      </c>
      <c r="K942" s="1395">
        <v>9.9341959739999997</v>
      </c>
      <c r="L942" s="1395">
        <v>123.61292659999999</v>
      </c>
      <c r="M942" s="1395" t="s">
        <v>2161</v>
      </c>
      <c r="N942" s="1395" t="s">
        <v>10423</v>
      </c>
      <c r="O942" s="1395" t="s">
        <v>15</v>
      </c>
      <c r="P942" s="1397" t="s">
        <v>1449</v>
      </c>
      <c r="Q942" s="1395" t="s">
        <v>35</v>
      </c>
      <c r="R942" s="1397" t="s">
        <v>125</v>
      </c>
      <c r="S942" s="1397" t="s">
        <v>1033</v>
      </c>
      <c r="T942" s="1397" t="s">
        <v>4164</v>
      </c>
      <c r="U942" s="1395" t="s">
        <v>1034</v>
      </c>
      <c r="V942" s="1395" t="s">
        <v>10444</v>
      </c>
      <c r="W942" s="1398">
        <v>46167</v>
      </c>
      <c r="X942" s="1399">
        <v>47994</v>
      </c>
      <c r="Y942" s="1395" t="s">
        <v>10452</v>
      </c>
      <c r="Z942" s="1397" t="s">
        <v>10453</v>
      </c>
      <c r="AA942" s="1398">
        <v>46930</v>
      </c>
    </row>
    <row r="943" spans="1:30" ht="15" customHeight="1">
      <c r="A943" s="1382" t="s">
        <v>10</v>
      </c>
      <c r="B943" s="1382" t="s">
        <v>11</v>
      </c>
      <c r="C943" s="1382" t="s">
        <v>176</v>
      </c>
      <c r="D943" s="1382" t="s">
        <v>3997</v>
      </c>
      <c r="E943" s="1382" t="s">
        <v>3756</v>
      </c>
      <c r="F943" s="1383" t="s">
        <v>10424</v>
      </c>
      <c r="G943" s="1382" t="s">
        <v>4020</v>
      </c>
      <c r="H943" s="1384"/>
      <c r="I943" s="1382" t="s">
        <v>10425</v>
      </c>
      <c r="J943" s="1382" t="s">
        <v>4021</v>
      </c>
      <c r="K943" s="1382">
        <v>10.298467860000001</v>
      </c>
      <c r="L943" s="1382">
        <v>123.9637259</v>
      </c>
      <c r="M943" s="1382" t="s">
        <v>10426</v>
      </c>
      <c r="N943" s="1382" t="s">
        <v>10427</v>
      </c>
      <c r="O943" s="1382" t="s">
        <v>15</v>
      </c>
      <c r="P943" s="1386" t="s">
        <v>16</v>
      </c>
      <c r="Q943" s="1382" t="s">
        <v>35</v>
      </c>
      <c r="R943" s="1386" t="s">
        <v>922</v>
      </c>
      <c r="S943" s="1386" t="s">
        <v>925</v>
      </c>
      <c r="T943" s="1386" t="s">
        <v>4213</v>
      </c>
      <c r="U943" s="1382" t="s">
        <v>10445</v>
      </c>
      <c r="V943" s="1382" t="s">
        <v>10446</v>
      </c>
      <c r="W943" s="1390">
        <v>46168</v>
      </c>
      <c r="X943" s="1391">
        <v>47995</v>
      </c>
      <c r="Y943" s="1382" t="s">
        <v>6377</v>
      </c>
      <c r="Z943" s="1386" t="s">
        <v>10454</v>
      </c>
      <c r="AA943" s="1390">
        <v>47209</v>
      </c>
    </row>
  </sheetData>
  <autoFilter ref="A1:AA943" xr:uid="{00000000-0001-0000-0900-000000000000}">
    <filterColumn colId="15">
      <filters>
        <filter val="TVI"/>
      </filters>
    </filterColumn>
  </autoFilter>
  <customSheetViews>
    <customSheetView guid="{E48E0E31-1B22-45AB-B24C-4C9CC0DEA760}" filter="1" showAutoFilter="1">
      <pageMargins left="0.7" right="0.7" top="0.75" bottom="0.75" header="0.3" footer="0.3"/>
      <autoFilter ref="A3:CI1725" xr:uid="{ECDD5740-9BDD-4BF0-AAB6-CE9B2656145F}"/>
    </customSheetView>
    <customSheetView guid="{6859D6BF-B2DD-444A-A995-93A2809C26AF}" filter="1" showAutoFilter="1">
      <pageMargins left="0.7" right="0.7" top="0.75" bottom="0.75" header="0.3" footer="0.3"/>
      <autoFilter ref="A3:CI1725" xr:uid="{5C1E5B3F-95B0-4975-A91B-B359165A5CB9}">
        <filterColumn colId="15">
          <filters>
            <filter val="Enterprise"/>
            <filter val="Farm School"/>
            <filter val="LUC"/>
            <filter val="TTI"/>
          </filters>
        </filterColumn>
        <filterColumn colId="80">
          <filters>
            <filter val="1"/>
            <filter val="247"/>
          </filters>
        </filterColumn>
      </autoFilter>
    </customSheetView>
    <customSheetView guid="{E8FCF137-650C-4C23-A37F-A25DEDEB0D50}" filter="1" showAutoFilter="1">
      <pageMargins left="0.7" right="0.7" top="0.75" bottom="0.75" header="0.3" footer="0.3"/>
      <autoFilter ref="A3:CI1725" xr:uid="{60B65EF8-9AC4-48B7-ABC5-6098B2E162E3}">
        <filterColumn colId="70">
          <filters blank="1">
            <filter val="Additional Program"/>
            <filter val="Correction"/>
            <filter val="Migration"/>
            <filter val="New TVI &amp; Program"/>
            <filter val="Reissuance"/>
          </filters>
        </filterColumn>
      </autoFilter>
    </customSheetView>
    <customSheetView guid="{6C2E21B2-91CF-404F-9091-75E51956AA8B}" filter="1" showAutoFilter="1">
      <pageMargins left="0.7" right="0.7" top="0.75" bottom="0.75" header="0.3" footer="0.3"/>
      <autoFilter ref="A3:CI549" xr:uid="{43AF1863-2AD5-488E-966D-E6300F650896}">
        <filterColumn colId="6">
          <filters>
            <filter val="3A Prime Hospitality Training and Assessment Center Inc."/>
            <filter val="ABQ International Health Caregiver Program &amp; Consultancy, Inc."/>
            <filter val="Academy of Eskrima Martial Arts, Inc."/>
            <filter val="AC-DC Training and Assessment Center, Inc."/>
            <filter val="ALU-TUCP Workers Training Center Foundation Inc."/>
            <filter val="American International Culinary &amp; Hospitality Institute Inc."/>
            <filter val="Amlo Bros. Training and Education Cop."/>
            <filter val="Armson Polytechnic Institute Inc."/>
            <filter val="Armson Polytechnic Institute Inc. Integrated-Diversified Farm"/>
            <filter val="Asian College of Technology International Educational Foundation, Inc."/>
            <filter val="Avant Teach International Corp."/>
            <filter val="B.I.G. Dev't Training &amp; Assessment Center, Inc."/>
            <filter val="Balamban Community Trng. Center"/>
            <filter val="Balamban Extensive Skills and Technology Inc."/>
            <filter val="Benedicto College, Inc."/>
            <filter val="BEST Inc. Integrated-Diversified Farm"/>
            <filter val="Best of Cebu English Academy Inc."/>
            <filter val="BMC Training Center for Welding andFabrication, Inc."/>
            <filter val="Bogo Livelihood and Technical Skills Training Center (Bogo Lites Center"/>
            <filter val="Brighture, Inc."/>
            <filter val="Britech College, Inc."/>
            <filter val="Buglas Institute of Butchering and Slaughtering Corporation"/>
            <filter val="Carcar Community Skills Training and Assessment Center"/>
            <filter val="Cebu American English Academy Corporation"/>
            <filter val="Cebu Blue Ocean Academy Inc."/>
            <filter val="CEBU BUSINESS-ENGLISH ACADEMY INC. Doing business as CEBU BUSINESS-ENGLISH ACADEMY"/>
            <filter val="Cebu Call Center Academy Inc."/>
            <filter val="Cebu Eigo Club Inc."/>
            <filter val="Cebu English Global Academy Inc."/>
            <filter val="Cebu Globalization ESL Center Incorporated"/>
            <filter val="Cebu International Academy Inc."/>
            <filter val="Cebu Mary Immaculate College, Inc."/>
            <filter val="Cebu Pelis Institute Corporation"/>
            <filter val="Cebu Science of Welding and Skills Technology Inc."/>
            <filter val="Cebu Southwest Technical College, Inc."/>
            <filter val="Cebu Technical Vocational Training and Assessment Academy, Inc."/>
            <filter val="Cella English Academy Inc."/>
            <filter val="Center for Healthcare Professions Cebu, Inc."/>
            <filter val="Center for Premier Int'l. Language Studies Inc."/>
            <filter val="CITE (Center for Industrial Technology and Enterprise) Technical Institute, Inc."/>
            <filter val="CNL Global Access Corp."/>
            <filter val="Colegio De San Antonio De Padua, Inc."/>
            <filter val="College of Technological Sciences-Cebu, Inc."/>
            <filter val="Cortes Technological Institute Incorporated"/>
            <filter val="Curious World Academy Inc."/>
            <filter val="Dalaguete Skills Training and Resource Center (STAR Center)"/>
            <filter val="Divine Life Institute of Cebu, Inc."/>
            <filter val="Don Bosco Boy's Home, Inc."/>
            <filter val="Don Bosco Technical College-Cebu, Inc."/>
            <filter val="Don Bosco Technical Vocational Education and Training Center-Balamban, Inc."/>
            <filter val="Don Bosco Technical Vocational Education and Training Center-Pasil, Inc."/>
            <filter val="ECC School of Global Communication Inc."/>
            <filter val="EILSI – English International Language School Inc."/>
            <filter val="ELE Technical Training &amp; Assessment Center Corp."/>
            <filter val="English Fella Educational Corporation"/>
            <filter val="ESLFLEX.COM, INC."/>
            <filter val="Ethics to Help Others Succeed (E-T-H-O-S) Corp."/>
            <filter val="Excelup Training and Assessment Center Incorporated"/>
            <filter val="Executive Village Tutorial of Fluent English Corp."/>
            <filter val="Fil-Canadian Training &amp; Dev't. Center for Caregivers, Inc."/>
            <filter val="Filipino Support Organization, Inc. Operating under the name TIS Japanese Language Training Center"/>
            <filter val="Foundation for Advancement of Skills &amp; Technology (FAST), Inc."/>
            <filter val="Gentle Family Home Training Center Inc."/>
            <filter val="Global Power Skills Development Center Inc."/>
            <filter val="Golden Resource Academy for Career Enhancement Inc."/>
            <filter val="Harvest Christian School International of Cebu, Inc."/>
            <filter val="I.Breeze International Language Center Inc."/>
            <filter val="Industrial Education Learning Center and Technologies, Inc."/>
            <filter val="Interactive Cebu ESL Inc."/>
            <filter val="International Culinary Arts Academy Cebu, Inc"/>
            <filter val="International School for Culinary Arts and Hotel Management Cebu Inc."/>
            <filter val="Japa-Lingo Training Center Inc."/>
            <filter val="Joinus English Language Academe, Inc."/>
            <filter val="KLN Skills &amp; Management Training and Assessment Center, Inc."/>
            <filter val="KM100 Skills and Training Center Inc."/>
            <filter val="La Purisima Concepcion Skills Training and Assessment Center Inc."/>
            <filter val="Lamac Multipurpose Cooperative"/>
            <filter val="Lamac Multipurpose Integrated Farm School, Lamac Pinamungajan"/>
            <filter val="Lapulapu-Cebu International College Inc."/>
            <filter val="Life Skills Academy and Assessment Center Inc."/>
            <filter val="Liloan CIJ Education Inc."/>
            <filter val="Mactan Eagle Language Center, Inc. doing business under the name and style of Yale English School-Eagle"/>
            <filter val="Madridejos Community College"/>
            <filter val="Magokoro Komete Inc."/>
            <filter val="Magsaysay Center for Hospitality and Culinary Arts, Inc."/>
            <filter val="Mandaue Institute of Developing Skills Inc."/>
            <filter val="Maribago Skills Development Training and Assessment Center Inc."/>
            <filter val="Mary Our Help Technical Institute for Women (Cebu), Inc."/>
            <filter val="Merise Philippines Inc. Doing Business under the name of “Merise English Academy”"/>
            <filter val="Metrologyx Training &amp; Assessment Center Inc."/>
            <filter val="Metrologyx Training and Assessment Center Inc. Doing Business under the name/s and style/s of Metrologyx Institute of Technology (MIT)"/>
            <filter val="MGB Skills Development and Assessment Center, Inc."/>
            <filter val="MICS Culinary Training Services Incorporated"/>
            <filter val="Mindworld Skills Development and Training Corporation Doing Business Under Mindworld"/>
            <filter val="Mirfeel ESL Center and VVIP Kids Incorporated"/>
            <filter val="N Blessing Infinite Education and Development Inc."/>
            <filter val="NED Expertise Training and Assessment Center Corp."/>
            <filter val="Nexseed Inc."/>
            <filter val="Pestales Agriculture Cooperative Integrated Diversified Farm"/>
            <filter val="Philippine Dental Assisting Training School, Inc."/>
            <filter val="Philippine Welding Research and Development Society Training and Testing Center Inc."/>
            <filter val="Primetech Skills Institute Inc."/>
            <filter val="Professional Academy of the Philippines Inc."/>
            <filter val="R &amp; K Watanabe Skills Training Institute Inc."/>
            <filter val="Racdaes Japanese Language Training Center, Inc."/>
            <filter val="Regional Training Center - Cebu"/>
            <filter val="Rise Cebu Campus Language Training Center Inc."/>
            <filter val="Rose Marie T. Lim School of Cake Decorating, Culinary, Baking &amp; Pastry Arts, Inc."/>
            <filter val="Rosemont Hills Montessori College, Inc."/>
            <filter val="Saint James Academy of Skills Technology, Inc."/>
            <filter val="Saint Peter Academy of Alegria Foundation Inc."/>
            <filter val="Salazar Colleges of Science and Institute of Technology, Inc."/>
            <filter val="School of Knowledge for Industrial Labor, Leadership and Service Inc."/>
            <filter val="Seiha Global Academy Inc."/>
            <filter val="SICES Institute of Healtcare And Vocational Studies Inc."/>
            <filter val="Sisters of Mary Technical Education Institute, Cebu, Inc."/>
            <filter val="SME-AG GLOBAL EDUCATION INC."/>
            <filter val="SOP Education Center Inc."/>
            <filter val="St. Cecilia’s College - Cebu, Inc."/>
            <filter val="St. Eufemia Skills Academy Inc."/>
            <filter val="St. Louise De Marillac College of Bogo, Cebu Inc."/>
            <filter val="St. Peregrine Institute, Inc."/>
            <filter val="St. Raphael Driving and Technical School Inc."/>
            <filter val="Sto. Niño Skills Development and Assessment Center Inc."/>
            <filter val="Talisay City Livelihood Training and Assessment Center"/>
            <filter val="Talisay City Livelihood Training Center"/>
            <filter val="Talisay Livelihood Training and Assessment Center"/>
            <filter val="Technical Training Center of South Cebu, Inc."/>
            <filter val="The New Genius English Academy Corp."/>
            <filter val="Three H Redwood Academy, Inc."/>
            <filter val="TMJ Technology Skills Training Institute and Assessment Center, Inc."/>
            <filter val="Training Institute for Marine Oil and Gas (TIMOG) Inc."/>
            <filter val="UHA Caregiver Training - Zani Viv Corporation"/>
            <filter val="Universe English School Cebu Inc."/>
            <filter val="University of Cebu - Lapulapu and Mandaue, Inc."/>
            <filter val="UNIVERSITY OF CEBU AT PARDO AND TALISAY. INC."/>
            <filter val="University of Cebu Banilad, Inc."/>
            <filter val="University of Cebu, Inc."/>
            <filter val="University of Cebu, Inc. - Main"/>
            <filter val="University of San Carlos"/>
            <filter val="University of San Jose-Recoletos, Balamban, Inc."/>
            <filter val="University of San Jose-Recoletos, Inc."/>
            <filter val="University of Southern Philippines Foundation, Inc."/>
            <filter val="University of the Visayas-Main"/>
            <filter val="Unoth Corporation"/>
            <filter val="Visayan Institute of Technology Agribusiness and Livelihood Skills Inc."/>
            <filter val="West Cebu Foundation, Inc."/>
            <filter val="Winning English Alternative School Inc."/>
            <filter val="Wonderful English for Outstanding Students WEFOS Corporation"/>
            <filter val="ZEO and ZOE Training and Assessment Center Inc."/>
          </filters>
        </filterColumn>
        <filterColumn colId="15">
          <filters>
            <filter val="TTI"/>
            <filter val="LUC"/>
          </filters>
        </filterColumn>
      </autoFilter>
    </customSheetView>
    <customSheetView guid="{DB26DF6E-B046-45E4-8902-F737E76E5360}" filter="1" showAutoFilter="1">
      <pageMargins left="0.7" right="0.7" top="0.75" bottom="0.75" header="0.3" footer="0.3"/>
      <autoFilter ref="A3:CI549" xr:uid="{D61440DC-E2D3-455F-9682-678122C423F0}"/>
    </customSheetView>
    <customSheetView guid="{B162ED80-D506-40FA-8F68-7FECD0E74C9B}" filter="1" showAutoFilter="1">
      <pageMargins left="0.7" right="0.7" top="0.75" bottom="0.75" header="0.3" footer="0.3"/>
      <autoFilter ref="A3:CI1725" xr:uid="{934AECAB-1904-4C44-A809-E4A7434FDD05}">
        <filterColumn colId="70">
          <filters>
            <filter val="Reissuance"/>
          </filters>
        </filterColumn>
      </autoFilter>
    </customSheetView>
    <customSheetView guid="{F6E27BA8-7CF2-4514-839D-73051622D0BA}" filter="1" showAutoFilter="1">
      <pageMargins left="0.7" right="0.7" top="0.75" bottom="0.75" header="0.3" footer="0.3"/>
      <autoFilter ref="A3:CI1725" xr:uid="{3347041F-1690-4355-AA2E-6EB1DAEE0F1C}"/>
    </customSheetView>
  </customSheetViews>
  <conditionalFormatting sqref="F2:F4">
    <cfRule type="expression" dxfId="116" priority="196">
      <formula>COUNTIF($V$1:$V237,$V2)&gt;1</formula>
    </cfRule>
  </conditionalFormatting>
  <conditionalFormatting sqref="F5:F24 F497:F519 F663:F685 F691">
    <cfRule type="expression" dxfId="115" priority="195">
      <formula>COUNTIF($V$1:$V243,$V5)&gt;1</formula>
    </cfRule>
  </conditionalFormatting>
  <conditionalFormatting sqref="F25:F162 F172:F404 F421:F443">
    <cfRule type="expression" dxfId="114" priority="193">
      <formula>COUNTIF($V$1:$V267,$V25)&gt;1</formula>
    </cfRule>
  </conditionalFormatting>
  <conditionalFormatting sqref="F163:F164 F444:F450">
    <cfRule type="expression" dxfId="113" priority="201">
      <formula>COUNTIF($V$1:$V404,$V163)&gt;1</formula>
    </cfRule>
  </conditionalFormatting>
  <conditionalFormatting sqref="F165:F171 F451:F472">
    <cfRule type="expression" dxfId="112" priority="200">
      <formula>COUNTIF($V$1:$V405,$V165)&gt;1</formula>
    </cfRule>
  </conditionalFormatting>
  <conditionalFormatting sqref="F405:F418">
    <cfRule type="expression" dxfId="111" priority="1">
      <formula>COUNTIF($V$1:$V649,$V405)&gt;1</formula>
    </cfRule>
  </conditionalFormatting>
  <conditionalFormatting sqref="F419:F420">
    <cfRule type="expression" dxfId="110" priority="205">
      <formula>COUNTIF($V$1:$V662,$V419)&gt;1</formula>
    </cfRule>
  </conditionalFormatting>
  <conditionalFormatting sqref="F473:F496 F686:F690">
    <cfRule type="expression" dxfId="109" priority="210">
      <formula>COUNTIF($V$1:$V712,$V473)&gt;1</formula>
    </cfRule>
  </conditionalFormatting>
  <conditionalFormatting sqref="F520:F540 F692">
    <cfRule type="expression" dxfId="108" priority="311">
      <formula>COUNTIF($V$1:$V757,$V520)&gt;1</formula>
    </cfRule>
  </conditionalFormatting>
  <conditionalFormatting sqref="F541:F662 F693:F712">
    <cfRule type="expression" dxfId="107" priority="331">
      <formula>COUNTIF($V$1:$V777,$V541)&gt;1</formula>
    </cfRule>
  </conditionalFormatting>
  <conditionalFormatting sqref="F713 F736:F757">
    <cfRule type="expression" dxfId="106" priority="321">
      <formula>COUNTIF($V$1:$V929,$V713)&gt;1</formula>
    </cfRule>
  </conditionalFormatting>
  <conditionalFormatting sqref="F714:F735">
    <cfRule type="expression" dxfId="105" priority="334">
      <formula>COUNTIF($V$1:$V929,$V714)&gt;1</formula>
    </cfRule>
  </conditionalFormatting>
  <conditionalFormatting sqref="F758:F777">
    <cfRule type="expression" dxfId="104" priority="309">
      <formula>COUNTIF($V$1:$V975,$V758)&gt;1</formula>
    </cfRule>
  </conditionalFormatting>
  <conditionalFormatting sqref="F778:F929">
    <cfRule type="expression" dxfId="103" priority="223">
      <formula>COUNTIF($V$1:$V996,$V778)&gt;1</formula>
    </cfRule>
  </conditionalFormatting>
  <dataValidations disablePrompts="1" count="8">
    <dataValidation type="custom" allowBlank="1" showDropDown="1" showInputMessage="1" showErrorMessage="1" prompt="Enter a valid date (mm/dd/yyy)" sqref="AD12:AD14 AD16:AD21 AD42:AD47 AD50:AD69 AD71:AD126 AD131:AD146 AD148:AD149 AD153:AD161 AD177:AD184 AD186:AD203 AD205:AD210 AD213:AD216 AD224:AD225 AD230:AD236 AD240:AD242 AD244:AD247 AD251:AD253 W259:W261 AD255:AD265 W266:W270 AD270:AD275 W276 W278:W279 AD277:AD297 W282:W310 W312:W327 AD301:AD341 AD347:AD352 AD354:AD359 AD361:AD371 AD373:AD383 W331:W397 AD445:AD446 AD451 AD459:AD460 AD462 W461:W469 AD483:AD485 AD608:AD609 AD3:AD8 W2:W95 AD25:AD40 W97:W253 AD166:AD175 W399:W459 AD385:AD416 W472:W929" xr:uid="{00000000-0002-0000-0900-00000C000000}">
      <formula1>OR(NOT(ISERROR(DATEVALUE(W2))), AND(ISNUMBER(W2), LEFT(CELL("format", W2))="D"))</formula1>
    </dataValidation>
    <dataValidation type="custom" allowBlank="1" showDropDown="1" showInputMessage="1" showErrorMessage="1" prompt="Enter a valid date (mm/dd/yyyy)" sqref="W96:X96 W254:X258 X259:X261 W262:X265 X266:X270 W271:X275 X276 W277:X277 X278:X279 W280:X281 X282:X310 W311:X311 X312:X327 W328:X330 X331:X397 W398:X398 W460:X460 X461:X469 W470:X471 X2:X95 X97:X253 X399:X459 X472:X929" xr:uid="{00000000-0002-0000-0900-000012000000}">
      <formula1>OR(NOT(ISERROR(DATEVALUE(W2))), AND(ISNUMBER(W2), LEFT(CELL("format", W2))="D"))</formula1>
    </dataValidation>
    <dataValidation type="list" allowBlank="1" showErrorMessage="1" sqref="Q2:Q514 Q583:Q585 Q597 Q606:Q607 Q616 Q619 Q627 Q632 Q636:Q637 Q640:Q642 Q653:Q659 Q662:Q665 Q669:Q676 Q680:Q683 Q686:Q691 Q693:Q707 Q712:Q727 Q730:Q735 Q738:Q744 Q746:Q747 Q749:Q752 Q755:Q756 Q759:Q776 Q788:Q793 Q795:Q806 Q809:Q811 Q813:Q820 Q824:Q829 Q831:Q832 Q834:Q837 Q839:Q843 Q847:Q851 Q853:Q865 Q867:Q874 Q877:Q889 Q891:Q893 Q895:Q897 Q901:Q902 Q905:Q909 Q911:Q917 Q919:Q921 Q924:Q929 Q778:Q785" xr:uid="{00000000-0002-0000-0900-000015000000}">
      <formula1>"WTR,RTP,CoC,Bundled Program,WTR-MCC,RTP-MCC"</formula1>
    </dataValidation>
    <dataValidation type="list" allowBlank="1" showErrorMessage="1" sqref="AC2:AC929" xr:uid="{00000000-0002-0000-0900-000006000000}">
      <formula1>"C,NC,CLOSED"</formula1>
    </dataValidation>
    <dataValidation type="list" allowBlank="1" showErrorMessage="1" sqref="E2:E929" xr:uid="{00000000-0002-0000-0900-000009000000}">
      <formula1>"1st,2nd,3rd,4th,5th,Component,HUC"</formula1>
    </dataValidation>
    <dataValidation type="list" allowBlank="1" showErrorMessage="1" sqref="O2:O929" xr:uid="{00000000-0002-0000-0900-00000B000000}">
      <formula1>"Private,Public"</formula1>
    </dataValidation>
    <dataValidation type="list" allowBlank="1" showErrorMessage="1" sqref="P2:P929" xr:uid="{00000000-0002-0000-0900-00000E000000}">
      <formula1>"TVI,HEI,NGO,LUC,NGA,SUC,LGU,Farm School,TTI,Enterprise"</formula1>
    </dataValidation>
    <dataValidation type="list" allowBlank="1" showErrorMessage="1" sqref="T2:T930" xr:uid="{00000000-0002-0000-0900-000014000000}">
      <formula1>"NC I,NC II,NC III,NC IV,Level I,Level II,Level III,Level IV,N/A"</formula1>
    </dataValidation>
  </dataValidations>
  <hyperlinks>
    <hyperlink ref="N442" r:id="rId1" xr:uid="{00000000-0004-0000-0900-000093010000}"/>
    <hyperlink ref="N443" r:id="rId2" xr:uid="{00000000-0004-0000-0900-000094010000}"/>
    <hyperlink ref="N501" r:id="rId3" xr:uid="{00000000-0004-0000-0900-000095010000}"/>
    <hyperlink ref="N502" r:id="rId4" xr:uid="{00000000-0004-0000-0900-000096010000}"/>
    <hyperlink ref="N503" r:id="rId5" xr:uid="{00000000-0004-0000-0900-000097010000}"/>
    <hyperlink ref="N641" r:id="rId6" xr:uid="{00000000-0004-0000-0900-0000BA010000}"/>
    <hyperlink ref="N642" r:id="rId7" xr:uid="{00000000-0004-0000-0900-0000BC010000}"/>
    <hyperlink ref="N663" r:id="rId8" xr:uid="{00000000-0004-0000-0900-0000D3010000}"/>
    <hyperlink ref="N664" r:id="rId9" xr:uid="{00000000-0004-0000-0900-0000D5010000}"/>
    <hyperlink ref="N684" r:id="rId10" xr:uid="{00000000-0004-0000-0900-0000E8010000}"/>
    <hyperlink ref="N726" r:id="rId11" xr:uid="{00000000-0004-0000-0900-0000EC010000}"/>
    <hyperlink ref="N727" r:id="rId12" xr:uid="{00000000-0004-0000-0900-0000ED010000}"/>
    <hyperlink ref="N732" r:id="rId13" xr:uid="{00000000-0004-0000-0900-0000EE010000}"/>
    <hyperlink ref="N734" r:id="rId14" xr:uid="{00000000-0004-0000-0900-0000EF010000}"/>
    <hyperlink ref="N748" r:id="rId15" xr:uid="{00000000-0004-0000-0900-0000F0010000}"/>
    <hyperlink ref="N756" r:id="rId16" xr:uid="{00000000-0004-0000-0900-0000F1010000}"/>
    <hyperlink ref="N768" r:id="rId17" xr:uid="{00000000-0004-0000-0900-0000F3010000}"/>
    <hyperlink ref="N769" r:id="rId18" xr:uid="{00000000-0004-0000-0900-0000F4010000}"/>
    <hyperlink ref="G775" r:id="rId19" xr:uid="{00000000-0004-0000-0900-0000F5010000}"/>
    <hyperlink ref="N775" r:id="rId20" xr:uid="{00000000-0004-0000-0900-0000F6010000}"/>
    <hyperlink ref="N804" r:id="rId21" xr:uid="{00000000-0004-0000-0900-0000F7010000}"/>
    <hyperlink ref="N805" r:id="rId22" xr:uid="{00000000-0004-0000-0900-0000F8010000}"/>
    <hyperlink ref="N806" r:id="rId23" xr:uid="{00000000-0004-0000-0900-0000F9010000}"/>
    <hyperlink ref="N811" r:id="rId24" xr:uid="{00000000-0004-0000-0900-0000FA010000}"/>
    <hyperlink ref="N815" r:id="rId25" xr:uid="{00000000-0004-0000-0900-0000FB010000}"/>
    <hyperlink ref="N818" r:id="rId26" xr:uid="{00000000-0004-0000-0900-0000FC010000}"/>
    <hyperlink ref="N840" r:id="rId27" xr:uid="{00000000-0004-0000-0900-0000FD010000}"/>
    <hyperlink ref="N866" r:id="rId28" xr:uid="{00000000-0004-0000-0900-0000FE010000}"/>
    <hyperlink ref="N869" r:id="rId29" xr:uid="{00000000-0004-0000-0900-0000FF010000}"/>
    <hyperlink ref="N877" r:id="rId30" xr:uid="{00000000-0004-0000-0900-000000020000}"/>
    <hyperlink ref="N892" r:id="rId31" xr:uid="{00000000-0004-0000-0900-000001020000}"/>
    <hyperlink ref="N930" r:id="rId32" display="mailto:threeh@redwood.edu.ph" xr:uid="{4E710601-0082-4FAA-8682-867CD87E79AF}"/>
  </hyperlinks>
  <pageMargins left="0.7" right="0.7" top="0.75" bottom="0.75" header="0.3" footer="0.3"/>
  <legacyDrawing r:id="rId33"/>
  <extLst>
    <ext xmlns:x14="http://schemas.microsoft.com/office/spreadsheetml/2009/9/main" uri="{CCE6A557-97BC-4b89-ADB6-D9C93CAAB3DF}">
      <x14:dataValidations xmlns:xm="http://schemas.microsoft.com/office/excel/2006/main" disablePrompts="1" count="4">
        <x14:dataValidation type="list" allowBlank="1" showErrorMessage="1" xr:uid="{00000000-0002-0000-0900-000013000000}">
          <x14:formula1>
            <xm:f>'Ref2'!$A$2:$Z$181</xm:f>
          </x14:formula1>
          <xm:sqref>S821:S929 S2:S819</xm:sqref>
        </x14:dataValidation>
        <x14:dataValidation type="list" allowBlank="1" xr:uid="{00000000-0002-0000-0900-000001000000}">
          <x14:formula1>
            <xm:f>Ref!$I$467:$I$556</xm:f>
          </x14:formula1>
          <xm:sqref>S9:S11 S22:S24 S35:S41 S43:S53 S57:S59 S64 S70 S75:S80 S106:S118 S124:S137 S139:S140 S145:S146 S150:S152 S159 S161 S177 S209:S210 S222 S244 S262 S271:S272 S289 S291:S293 S324:S330 S360 S367:S370 S386:S392 S394 S399:S401 S406:S409 S413 S418:S421 S424 S433:S435 S442:S443 S456 S461 S463:S468 S470:S471 S475:S482 S583 S687:S689 S691 S694 S701 S706 S712:S713 S715:S717 S719 S726:S727 S731:S732 S738 S746:S747 S750 S756 S759:S766 S771 S775 S782:S785 S793 S796:S797 S805:S806 S815:S816 S818 S827 S831:S832 S839:S840 S848:S850 S853:S854 S857 S869:S870 S877 S889 S891 S908:S909 S911 S914 S919:S920</xm:sqref>
        </x14:dataValidation>
        <x14:dataValidation type="list" allowBlank="1" showErrorMessage="1" xr:uid="{00000000-0002-0000-0900-000000000000}">
          <x14:formula1>
            <xm:f>Ref!$H$15:$H$28</xm:f>
          </x14:formula1>
          <xm:sqref>C2:C929</xm:sqref>
        </x14:dataValidation>
        <x14:dataValidation type="list" allowBlank="1" showErrorMessage="1" xr:uid="{00000000-0002-0000-0900-00000F000000}">
          <x14:formula1>
            <xm:f>Ref!$B$2:$B$718</xm:f>
          </x14:formula1>
          <xm:sqref>R2:R929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FF00"/>
    <outlinePr summaryBelow="0" summaryRight="0"/>
  </sheetPr>
  <dimension ref="A1:AG260"/>
  <sheetViews>
    <sheetView workbookViewId="0">
      <pane xSplit="7" ySplit="1" topLeftCell="O38" activePane="bottomRight" state="frozen"/>
      <selection pane="topRight" activeCell="H1" sqref="H1"/>
      <selection pane="bottomLeft" activeCell="A4" sqref="A4"/>
      <selection pane="bottomRight" activeCell="P183" sqref="P183"/>
    </sheetView>
  </sheetViews>
  <sheetFormatPr defaultColWidth="12.5703125" defaultRowHeight="15" customHeight="1"/>
  <cols>
    <col min="1" max="1" width="7.5703125" style="1105" customWidth="1"/>
    <col min="2" max="2" width="12" style="1105" customWidth="1"/>
    <col min="3" max="3" width="12.85546875" style="1105" customWidth="1"/>
    <col min="4" max="4" width="13" style="1105" customWidth="1"/>
    <col min="5" max="5" width="11.5703125" style="1105" customWidth="1"/>
    <col min="6" max="6" width="16.7109375" style="1105" customWidth="1"/>
    <col min="7" max="7" width="33.42578125" style="1105" customWidth="1"/>
    <col min="8" max="9" width="15.42578125" style="1105" customWidth="1"/>
    <col min="10" max="10" width="32.42578125" style="1105" customWidth="1"/>
    <col min="11" max="11" width="10.28515625" style="1105" customWidth="1"/>
    <col min="12" max="12" width="10.85546875" style="1105" customWidth="1"/>
    <col min="13" max="13" width="13.7109375" style="1105" customWidth="1"/>
    <col min="14" max="14" width="18.7109375" style="1105" customWidth="1"/>
    <col min="15" max="15" width="13.85546875" style="1105" customWidth="1"/>
    <col min="16" max="16" width="12" style="1105" customWidth="1"/>
    <col min="17" max="17" width="11.42578125" style="1105" customWidth="1"/>
    <col min="18" max="18" width="17.28515625" style="1105" customWidth="1"/>
    <col min="19" max="19" width="26.7109375" style="1105" customWidth="1"/>
    <col min="20" max="20" width="8.28515625" style="1105" customWidth="1"/>
    <col min="21" max="21" width="11.28515625" style="1105" customWidth="1"/>
    <col min="22" max="22" width="23.42578125" style="1105" customWidth="1"/>
    <col min="23" max="23" width="13.5703125" style="1105" customWidth="1"/>
    <col min="24" max="24" width="12.5703125" style="1105"/>
    <col min="25" max="25" width="20.7109375" style="1105" customWidth="1"/>
    <col min="26" max="26" width="19.5703125" style="1105" customWidth="1"/>
    <col min="27" max="27" width="13.7109375" style="1105" customWidth="1"/>
    <col min="28" max="28" width="13.28515625" style="1105" hidden="1" customWidth="1"/>
    <col min="29" max="29" width="10.42578125" style="1105" hidden="1" customWidth="1"/>
    <col min="30" max="30" width="15.42578125" style="1105" hidden="1" customWidth="1"/>
    <col min="31" max="33" width="7.28515625" style="1105" customWidth="1"/>
    <col min="34" max="16384" width="12.5703125" style="1105"/>
  </cols>
  <sheetData>
    <row r="1" spans="1:33" ht="31.5" customHeight="1">
      <c r="A1" s="1099" t="s">
        <v>0</v>
      </c>
      <c r="B1" s="1099" t="s">
        <v>1</v>
      </c>
      <c r="C1" s="1099" t="s">
        <v>3694</v>
      </c>
      <c r="D1" s="1099" t="s">
        <v>3695</v>
      </c>
      <c r="E1" s="1099" t="s">
        <v>3696</v>
      </c>
      <c r="F1" s="1100" t="s">
        <v>3697</v>
      </c>
      <c r="G1" s="1099" t="s">
        <v>2</v>
      </c>
      <c r="H1" s="1101" t="s">
        <v>4101</v>
      </c>
      <c r="I1" s="1099" t="s">
        <v>4102</v>
      </c>
      <c r="J1" s="1099" t="s">
        <v>3698</v>
      </c>
      <c r="K1" s="1099" t="s">
        <v>4103</v>
      </c>
      <c r="L1" s="1099" t="s">
        <v>4104</v>
      </c>
      <c r="M1" s="1099" t="s">
        <v>3</v>
      </c>
      <c r="N1" s="1099" t="s">
        <v>4105</v>
      </c>
      <c r="O1" s="1099" t="s">
        <v>4106</v>
      </c>
      <c r="P1" s="1099" t="s">
        <v>4107</v>
      </c>
      <c r="Q1" s="1099" t="s">
        <v>8</v>
      </c>
      <c r="R1" s="1099" t="s">
        <v>4</v>
      </c>
      <c r="S1" s="1287" t="s">
        <v>5</v>
      </c>
      <c r="T1" s="1099" t="s">
        <v>7826</v>
      </c>
      <c r="U1" s="1099" t="s">
        <v>6</v>
      </c>
      <c r="V1" s="1099" t="s">
        <v>4114</v>
      </c>
      <c r="W1" s="1099" t="s">
        <v>7</v>
      </c>
      <c r="X1" s="1099" t="s">
        <v>4115</v>
      </c>
      <c r="Y1" s="1099" t="s">
        <v>4118</v>
      </c>
      <c r="Z1" s="1099" t="s">
        <v>4119</v>
      </c>
      <c r="AA1" s="1099" t="s">
        <v>4120</v>
      </c>
      <c r="AB1" s="1103" t="s">
        <v>4143</v>
      </c>
      <c r="AC1" s="1103" t="s">
        <v>4144</v>
      </c>
      <c r="AD1" s="1104" t="s">
        <v>4147</v>
      </c>
      <c r="AE1" s="1288"/>
      <c r="AF1" s="1288"/>
      <c r="AG1" s="1288"/>
    </row>
    <row r="2" spans="1:33" ht="15.75" customHeight="1">
      <c r="A2" s="1120" t="s">
        <v>10</v>
      </c>
      <c r="B2" s="1120" t="s">
        <v>49</v>
      </c>
      <c r="C2" s="1120" t="s">
        <v>50</v>
      </c>
      <c r="D2" s="1120" t="s">
        <v>451</v>
      </c>
      <c r="E2" s="1120" t="s">
        <v>30</v>
      </c>
      <c r="F2" s="1107" t="str">
        <f t="array" ref="F2">IFERROR(INDEX(UIID!$K$2:$K388, MATCH(CONCATENATE(B2,D2,G2,J2), UIID!$B$2:$B388&amp;UIID!$D$2:$D388&amp;UIID!$G$2:$G388&amp;UIID!$H$2:$H388, 0),), "Not Found")</f>
        <v>0746-0012</v>
      </c>
      <c r="G2" s="1130" t="s">
        <v>3691</v>
      </c>
      <c r="H2" s="1120"/>
      <c r="I2" s="1120" t="s">
        <v>7827</v>
      </c>
      <c r="J2" s="1130" t="s">
        <v>4032</v>
      </c>
      <c r="K2" s="1120">
        <v>9.5916139092621098</v>
      </c>
      <c r="L2" s="1120">
        <v>123.121171910729</v>
      </c>
      <c r="M2" s="1120" t="s">
        <v>1641</v>
      </c>
      <c r="N2" s="1120" t="s">
        <v>7828</v>
      </c>
      <c r="O2" s="1120" t="s">
        <v>15</v>
      </c>
      <c r="P2" s="1120" t="s">
        <v>16</v>
      </c>
      <c r="Q2" s="1120" t="s">
        <v>35</v>
      </c>
      <c r="R2" s="1120" t="s">
        <v>117</v>
      </c>
      <c r="S2" s="1120" t="s">
        <v>200</v>
      </c>
      <c r="T2" s="1120" t="s">
        <v>4164</v>
      </c>
      <c r="U2" s="1120" t="s">
        <v>235</v>
      </c>
      <c r="V2" s="1120" t="s">
        <v>1642</v>
      </c>
      <c r="W2" s="1194">
        <v>45018</v>
      </c>
      <c r="X2" s="1194">
        <v>47211</v>
      </c>
      <c r="Y2" s="1120" t="s">
        <v>7829</v>
      </c>
      <c r="Z2" s="1120" t="s">
        <v>7830</v>
      </c>
      <c r="AA2" s="1200">
        <v>45633</v>
      </c>
      <c r="AB2" s="1110">
        <v>45483</v>
      </c>
      <c r="AC2" s="1111" t="s">
        <v>4163</v>
      </c>
      <c r="AD2" s="1289">
        <v>44204</v>
      </c>
      <c r="AE2" s="1113"/>
      <c r="AF2" s="1113"/>
      <c r="AG2" s="1113"/>
    </row>
    <row r="3" spans="1:33" ht="15.75" customHeight="1">
      <c r="A3" s="1120" t="s">
        <v>10</v>
      </c>
      <c r="B3" s="1120" t="s">
        <v>49</v>
      </c>
      <c r="C3" s="1120" t="s">
        <v>50</v>
      </c>
      <c r="D3" s="1120" t="s">
        <v>451</v>
      </c>
      <c r="E3" s="1120" t="s">
        <v>30</v>
      </c>
      <c r="F3" s="1107" t="str">
        <f t="array" ref="F3">IFERROR(INDEX(UIID!$K$2:$K388, MATCH(CONCATENATE(B3,D3,G3,J3), UIID!$B$2:$B388&amp;UIID!$D$2:$D388&amp;UIID!$G$2:$G388&amp;UIID!$H$2:$H388, 0),), "Not Found")</f>
        <v>0746-0012</v>
      </c>
      <c r="G3" s="1130" t="s">
        <v>3691</v>
      </c>
      <c r="H3" s="1120"/>
      <c r="I3" s="1120" t="s">
        <v>7827</v>
      </c>
      <c r="J3" s="1130" t="s">
        <v>4032</v>
      </c>
      <c r="K3" s="1120">
        <v>9.5916139092621098</v>
      </c>
      <c r="L3" s="1120">
        <v>123.121171910729</v>
      </c>
      <c r="M3" s="1120" t="s">
        <v>1641</v>
      </c>
      <c r="N3" s="1120" t="s">
        <v>7828</v>
      </c>
      <c r="O3" s="1120" t="s">
        <v>15</v>
      </c>
      <c r="P3" s="1120" t="s">
        <v>16</v>
      </c>
      <c r="Q3" s="1120" t="s">
        <v>35</v>
      </c>
      <c r="R3" s="1120" t="s">
        <v>32</v>
      </c>
      <c r="S3" s="1120" t="s">
        <v>228</v>
      </c>
      <c r="T3" s="1120" t="s">
        <v>4157</v>
      </c>
      <c r="U3" s="1120" t="s">
        <v>880</v>
      </c>
      <c r="V3" s="1120" t="s">
        <v>1643</v>
      </c>
      <c r="W3" s="1194">
        <v>45384</v>
      </c>
      <c r="X3" s="1194">
        <v>47211</v>
      </c>
      <c r="Y3" s="1120" t="s">
        <v>7831</v>
      </c>
      <c r="Z3" s="1120" t="s">
        <v>7832</v>
      </c>
      <c r="AA3" s="1200">
        <v>45453</v>
      </c>
      <c r="AB3" s="1290"/>
      <c r="AC3" s="1111"/>
      <c r="AD3" s="1291">
        <v>44161</v>
      </c>
      <c r="AE3" s="1113"/>
      <c r="AF3" s="1113"/>
      <c r="AG3" s="1113"/>
    </row>
    <row r="4" spans="1:33" ht="15.75" customHeight="1">
      <c r="A4" s="1120" t="s">
        <v>10</v>
      </c>
      <c r="B4" s="1120" t="s">
        <v>49</v>
      </c>
      <c r="C4" s="1120" t="s">
        <v>50</v>
      </c>
      <c r="D4" s="1120" t="s">
        <v>451</v>
      </c>
      <c r="E4" s="1120" t="s">
        <v>30</v>
      </c>
      <c r="F4" s="1107" t="str">
        <f t="array" ref="F4">IFERROR(INDEX(UIID!$K$2:$K388, MATCH(CONCATENATE(B4,D4,G4,J4), UIID!$B$2:$B388&amp;UIID!$D$2:$D388&amp;UIID!$G$2:$G388&amp;UIID!$H$2:$H388, 0),), "Not Found")</f>
        <v>0746-0012</v>
      </c>
      <c r="G4" s="1130" t="s">
        <v>3691</v>
      </c>
      <c r="H4" s="1120"/>
      <c r="I4" s="1120" t="s">
        <v>7827</v>
      </c>
      <c r="J4" s="1130" t="s">
        <v>4032</v>
      </c>
      <c r="K4" s="1120">
        <v>9.5916139092621098</v>
      </c>
      <c r="L4" s="1120">
        <v>123.121171910729</v>
      </c>
      <c r="M4" s="1120" t="s">
        <v>1641</v>
      </c>
      <c r="N4" s="1120" t="s">
        <v>7828</v>
      </c>
      <c r="O4" s="1120" t="s">
        <v>15</v>
      </c>
      <c r="P4" s="1120" t="s">
        <v>16</v>
      </c>
      <c r="Q4" s="1120" t="s">
        <v>35</v>
      </c>
      <c r="R4" s="1120" t="s">
        <v>125</v>
      </c>
      <c r="S4" s="1120" t="s">
        <v>279</v>
      </c>
      <c r="T4" s="1120" t="s">
        <v>4164</v>
      </c>
      <c r="U4" s="1120" t="s">
        <v>421</v>
      </c>
      <c r="V4" s="1120" t="s">
        <v>1644</v>
      </c>
      <c r="W4" s="1194">
        <v>45384</v>
      </c>
      <c r="X4" s="1194">
        <v>47211</v>
      </c>
      <c r="Y4" s="1120" t="s">
        <v>7833</v>
      </c>
      <c r="Z4" s="1120" t="s">
        <v>7834</v>
      </c>
      <c r="AA4" s="1174">
        <v>44142</v>
      </c>
      <c r="AB4" s="1290"/>
      <c r="AC4" s="1111"/>
      <c r="AD4" s="1291">
        <v>44007</v>
      </c>
      <c r="AE4" s="1113"/>
      <c r="AF4" s="1113"/>
      <c r="AG4" s="1113"/>
    </row>
    <row r="5" spans="1:33" ht="15.75" customHeight="1">
      <c r="A5" s="1120" t="s">
        <v>10</v>
      </c>
      <c r="B5" s="1120" t="s">
        <v>49</v>
      </c>
      <c r="C5" s="1120" t="s">
        <v>50</v>
      </c>
      <c r="D5" s="1120" t="s">
        <v>451</v>
      </c>
      <c r="E5" s="1120" t="s">
        <v>30</v>
      </c>
      <c r="F5" s="1107" t="str">
        <f t="array" ref="F5">IFERROR(INDEX(UIID!$K$2:$K388, MATCH(CONCATENATE(B5,D5,G5,J5), UIID!$B$2:$B388&amp;UIID!$D$2:$D388&amp;UIID!$G$2:$G388&amp;UIID!$H$2:$H388, 0),), "Not Found")</f>
        <v>0746-0012</v>
      </c>
      <c r="G5" s="1130" t="s">
        <v>3691</v>
      </c>
      <c r="H5" s="1120"/>
      <c r="I5" s="1120" t="s">
        <v>7827</v>
      </c>
      <c r="J5" s="1130" t="s">
        <v>4032</v>
      </c>
      <c r="K5" s="1120">
        <v>9.5916139092621098</v>
      </c>
      <c r="L5" s="1120">
        <v>123.121171910729</v>
      </c>
      <c r="M5" s="1120" t="s">
        <v>1641</v>
      </c>
      <c r="N5" s="1120" t="s">
        <v>7828</v>
      </c>
      <c r="O5" s="1120" t="s">
        <v>15</v>
      </c>
      <c r="P5" s="1120" t="s">
        <v>16</v>
      </c>
      <c r="Q5" s="1120" t="s">
        <v>35</v>
      </c>
      <c r="R5" s="1120" t="s">
        <v>2230</v>
      </c>
      <c r="S5" s="1120" t="s">
        <v>161</v>
      </c>
      <c r="T5" s="1120" t="s">
        <v>4157</v>
      </c>
      <c r="U5" s="1120" t="s">
        <v>364</v>
      </c>
      <c r="V5" s="1120" t="s">
        <v>1646</v>
      </c>
      <c r="W5" s="1194">
        <v>45384</v>
      </c>
      <c r="X5" s="1194">
        <v>47211</v>
      </c>
      <c r="Y5" s="1120" t="s">
        <v>7835</v>
      </c>
      <c r="Z5" s="1120" t="s">
        <v>7836</v>
      </c>
      <c r="AA5" s="1169">
        <v>45423</v>
      </c>
      <c r="AB5" s="1290"/>
      <c r="AC5" s="1111"/>
      <c r="AD5" s="1291">
        <v>43887</v>
      </c>
      <c r="AE5" s="1113"/>
      <c r="AF5" s="1113"/>
      <c r="AG5" s="1113"/>
    </row>
    <row r="6" spans="1:33" ht="15.75" customHeight="1">
      <c r="A6" s="1120" t="s">
        <v>10</v>
      </c>
      <c r="B6" s="1120" t="s">
        <v>49</v>
      </c>
      <c r="C6" s="1120" t="s">
        <v>50</v>
      </c>
      <c r="D6" s="1120" t="s">
        <v>451</v>
      </c>
      <c r="E6" s="1120" t="s">
        <v>30</v>
      </c>
      <c r="F6" s="1107" t="str">
        <f t="array" ref="F6">IFERROR(INDEX(UIID!$K$2:$K388, MATCH(CONCATENATE(B6,D6,G6,J6), UIID!$B$2:$B388&amp;UIID!$D$2:$D388&amp;UIID!$G$2:$G388&amp;UIID!$H$2:$H388, 0),), "Not Found")</f>
        <v>0746-0012</v>
      </c>
      <c r="G6" s="1130" t="s">
        <v>3691</v>
      </c>
      <c r="H6" s="1120"/>
      <c r="I6" s="1120" t="s">
        <v>7827</v>
      </c>
      <c r="J6" s="1130" t="s">
        <v>4032</v>
      </c>
      <c r="K6" s="1120">
        <v>9.5916139092621098</v>
      </c>
      <c r="L6" s="1120">
        <v>123.121171910729</v>
      </c>
      <c r="M6" s="1120" t="s">
        <v>1641</v>
      </c>
      <c r="N6" s="1120" t="s">
        <v>7828</v>
      </c>
      <c r="O6" s="1120" t="s">
        <v>15</v>
      </c>
      <c r="P6" s="1120" t="s">
        <v>16</v>
      </c>
      <c r="Q6" s="1120" t="s">
        <v>35</v>
      </c>
      <c r="R6" s="1120" t="s">
        <v>272</v>
      </c>
      <c r="S6" s="1120" t="s">
        <v>2649</v>
      </c>
      <c r="T6" s="1120" t="s">
        <v>4213</v>
      </c>
      <c r="U6" s="1120" t="s">
        <v>366</v>
      </c>
      <c r="V6" s="1120" t="s">
        <v>1647</v>
      </c>
      <c r="W6" s="1169">
        <v>43269</v>
      </c>
      <c r="X6" s="1194">
        <v>46967</v>
      </c>
      <c r="Y6" s="1120" t="s">
        <v>7837</v>
      </c>
      <c r="Z6" s="1120" t="s">
        <v>7838</v>
      </c>
      <c r="AA6" s="1120" t="s">
        <v>7839</v>
      </c>
      <c r="AB6" s="1292">
        <v>45751</v>
      </c>
      <c r="AC6" s="1111" t="s">
        <v>4163</v>
      </c>
      <c r="AD6" s="1291">
        <v>43269</v>
      </c>
      <c r="AE6" s="1113"/>
      <c r="AF6" s="1113"/>
      <c r="AG6" s="1113"/>
    </row>
    <row r="7" spans="1:33" ht="15.75" customHeight="1">
      <c r="A7" s="1120" t="s">
        <v>10</v>
      </c>
      <c r="B7" s="1120" t="s">
        <v>49</v>
      </c>
      <c r="C7" s="1120" t="s">
        <v>50</v>
      </c>
      <c r="D7" s="1120" t="s">
        <v>451</v>
      </c>
      <c r="E7" s="1120" t="s">
        <v>30</v>
      </c>
      <c r="F7" s="1107" t="str">
        <f t="array" ref="F7">IFERROR(INDEX(UIID!$K$2:$K388, MATCH(CONCATENATE(B7,D7,G7,J7), UIID!$B$2:$B388&amp;UIID!$D$2:$D388&amp;UIID!$G$2:$G388&amp;UIID!$H$2:$H388, 0),), "Not Found")</f>
        <v>0746-0012</v>
      </c>
      <c r="G7" s="1130" t="s">
        <v>3691</v>
      </c>
      <c r="H7" s="1120"/>
      <c r="I7" s="1120" t="s">
        <v>7827</v>
      </c>
      <c r="J7" s="1130" t="s">
        <v>4032</v>
      </c>
      <c r="K7" s="1120">
        <v>9.5916139092621098</v>
      </c>
      <c r="L7" s="1120">
        <v>123.121171910729</v>
      </c>
      <c r="M7" s="1120" t="s">
        <v>1641</v>
      </c>
      <c r="N7" s="1120" t="s">
        <v>7828</v>
      </c>
      <c r="O7" s="1120" t="s">
        <v>15</v>
      </c>
      <c r="P7" s="1120" t="s">
        <v>16</v>
      </c>
      <c r="Q7" s="1120" t="s">
        <v>35</v>
      </c>
      <c r="R7" s="1120" t="s">
        <v>2222</v>
      </c>
      <c r="S7" s="1120" t="s">
        <v>156</v>
      </c>
      <c r="T7" s="1120" t="s">
        <v>4164</v>
      </c>
      <c r="U7" s="1120" t="s">
        <v>591</v>
      </c>
      <c r="V7" s="1120" t="s">
        <v>1648</v>
      </c>
      <c r="W7" s="1194">
        <v>45384</v>
      </c>
      <c r="X7" s="1194">
        <v>47211</v>
      </c>
      <c r="Y7" s="1120" t="s">
        <v>7840</v>
      </c>
      <c r="Z7" s="1120" t="s">
        <v>7841</v>
      </c>
      <c r="AA7" s="1200">
        <v>45449</v>
      </c>
      <c r="AB7" s="1290"/>
      <c r="AC7" s="1111"/>
      <c r="AD7" s="1291">
        <v>43136</v>
      </c>
      <c r="AE7" s="1113"/>
      <c r="AF7" s="1113"/>
      <c r="AG7" s="1113"/>
    </row>
    <row r="8" spans="1:33" ht="15.75" customHeight="1">
      <c r="A8" s="1120" t="s">
        <v>10</v>
      </c>
      <c r="B8" s="1120" t="s">
        <v>49</v>
      </c>
      <c r="C8" s="1120" t="s">
        <v>50</v>
      </c>
      <c r="D8" s="1120" t="s">
        <v>51</v>
      </c>
      <c r="E8" s="1120" t="s">
        <v>30</v>
      </c>
      <c r="F8" s="1107" t="str">
        <f t="array" ref="F8">IFERROR(INDEX(UIID!$K$2:$K388, MATCH(CONCATENATE(B8,D8,G8,J8), UIID!$B$2:$B388&amp;UIID!$D$2:$D388&amp;UIID!$G$2:$G388&amp;UIID!$H$2:$H388, 0),), "Not Found")</f>
        <v>0746-0001</v>
      </c>
      <c r="G8" s="1130" t="s">
        <v>4022</v>
      </c>
      <c r="H8" s="1120"/>
      <c r="I8" s="1120" t="s">
        <v>7842</v>
      </c>
      <c r="J8" s="1120" t="s">
        <v>1411</v>
      </c>
      <c r="K8" s="1120">
        <v>9.3077251512929706</v>
      </c>
      <c r="L8" s="1120">
        <v>123.30147608840799</v>
      </c>
      <c r="M8" s="1120" t="s">
        <v>7843</v>
      </c>
      <c r="N8" s="1120" t="s">
        <v>7844</v>
      </c>
      <c r="O8" s="1120" t="s">
        <v>15</v>
      </c>
      <c r="P8" s="1130" t="s">
        <v>525</v>
      </c>
      <c r="Q8" s="1120" t="s">
        <v>35</v>
      </c>
      <c r="R8" s="1120" t="s">
        <v>117</v>
      </c>
      <c r="S8" s="1120" t="s">
        <v>118</v>
      </c>
      <c r="T8" s="1120" t="s">
        <v>4164</v>
      </c>
      <c r="U8" s="1120" t="s">
        <v>119</v>
      </c>
      <c r="V8" s="1120">
        <v>707032025</v>
      </c>
      <c r="W8" s="1169">
        <v>45436</v>
      </c>
      <c r="X8" s="1194">
        <v>47265</v>
      </c>
      <c r="Y8" s="1120" t="s">
        <v>4283</v>
      </c>
      <c r="Z8" s="1120" t="s">
        <v>4283</v>
      </c>
      <c r="AA8" s="1120" t="s">
        <v>4283</v>
      </c>
      <c r="AB8" s="1293">
        <v>45399</v>
      </c>
      <c r="AC8" s="1111" t="s">
        <v>4163</v>
      </c>
      <c r="AD8" s="1291">
        <v>45436</v>
      </c>
      <c r="AE8" s="1113"/>
      <c r="AF8" s="1113"/>
      <c r="AG8" s="1113"/>
    </row>
    <row r="9" spans="1:33" ht="15.75" customHeight="1">
      <c r="A9" s="1120" t="s">
        <v>10</v>
      </c>
      <c r="B9" s="1120" t="s">
        <v>49</v>
      </c>
      <c r="C9" s="1120" t="s">
        <v>50</v>
      </c>
      <c r="D9" s="1120" t="s">
        <v>51</v>
      </c>
      <c r="E9" s="1120" t="s">
        <v>30</v>
      </c>
      <c r="F9" s="1107" t="str">
        <f t="array" ref="F9">IFERROR(INDEX(UIID!$K$2:$K388, MATCH(CONCATENATE(B9,D9,G9,J9), UIID!$B$2:$B388&amp;UIID!$D$2:$D388&amp;UIID!$G$2:$G388&amp;UIID!$H$2:$H388, 0),), "Not Found")</f>
        <v>0746-0001</v>
      </c>
      <c r="G9" s="1130" t="s">
        <v>4022</v>
      </c>
      <c r="H9" s="1120"/>
      <c r="I9" s="1120" t="s">
        <v>7842</v>
      </c>
      <c r="J9" s="1120" t="s">
        <v>1411</v>
      </c>
      <c r="K9" s="1120">
        <v>9.3077251512929706</v>
      </c>
      <c r="L9" s="1120">
        <v>123.30147608840799</v>
      </c>
      <c r="M9" s="1120" t="s">
        <v>7843</v>
      </c>
      <c r="N9" s="1120" t="s">
        <v>7844</v>
      </c>
      <c r="O9" s="1120" t="s">
        <v>15</v>
      </c>
      <c r="P9" s="1130" t="s">
        <v>525</v>
      </c>
      <c r="Q9" s="1120" t="s">
        <v>35</v>
      </c>
      <c r="R9" s="1120" t="s">
        <v>32</v>
      </c>
      <c r="S9" s="1120" t="s">
        <v>39</v>
      </c>
      <c r="T9" s="1120" t="s">
        <v>4164</v>
      </c>
      <c r="U9" s="1120" t="s">
        <v>40</v>
      </c>
      <c r="V9" s="1120">
        <v>201307032147</v>
      </c>
      <c r="W9" s="1169">
        <v>45366</v>
      </c>
      <c r="X9" s="1194">
        <v>47195</v>
      </c>
      <c r="Y9" s="1120" t="s">
        <v>7845</v>
      </c>
      <c r="Z9" s="1294" t="s">
        <v>7846</v>
      </c>
      <c r="AA9" s="1120" t="s">
        <v>7847</v>
      </c>
      <c r="AB9" s="1293">
        <v>45399</v>
      </c>
      <c r="AC9" s="1111" t="s">
        <v>4163</v>
      </c>
      <c r="AD9" s="1291">
        <v>41547</v>
      </c>
      <c r="AE9" s="1113"/>
      <c r="AF9" s="1113"/>
      <c r="AG9" s="1113"/>
    </row>
    <row r="10" spans="1:33" ht="15.75" customHeight="1">
      <c r="A10" s="1120" t="s">
        <v>10</v>
      </c>
      <c r="B10" s="1120" t="s">
        <v>49</v>
      </c>
      <c r="C10" s="1120" t="s">
        <v>50</v>
      </c>
      <c r="D10" s="1120" t="s">
        <v>51</v>
      </c>
      <c r="E10" s="1120" t="s">
        <v>30</v>
      </c>
      <c r="F10" s="1107" t="str">
        <f t="array" ref="F10">IFERROR(INDEX(UIID!$K$2:$K388, MATCH(CONCATENATE(B10,D10,G10,J10), UIID!$B$2:$B388&amp;UIID!$D$2:$D388&amp;UIID!$G$2:$G388&amp;UIID!$H$2:$H388, 0),), "Not Found")</f>
        <v>0746-0001</v>
      </c>
      <c r="G10" s="1130" t="s">
        <v>4022</v>
      </c>
      <c r="H10" s="1120"/>
      <c r="I10" s="1120" t="s">
        <v>7842</v>
      </c>
      <c r="J10" s="1120" t="s">
        <v>1411</v>
      </c>
      <c r="K10" s="1120">
        <v>9.3077251512929706</v>
      </c>
      <c r="L10" s="1120">
        <v>123.30147608840799</v>
      </c>
      <c r="M10" s="1120" t="s">
        <v>7843</v>
      </c>
      <c r="N10" s="1120" t="s">
        <v>7844</v>
      </c>
      <c r="O10" s="1120" t="s">
        <v>15</v>
      </c>
      <c r="P10" s="1130" t="s">
        <v>525</v>
      </c>
      <c r="Q10" s="1120" t="s">
        <v>35</v>
      </c>
      <c r="R10" s="1120" t="s">
        <v>32</v>
      </c>
      <c r="S10" s="1120" t="s">
        <v>47</v>
      </c>
      <c r="T10" s="1120" t="s">
        <v>4164</v>
      </c>
      <c r="U10" s="1120" t="s">
        <v>78</v>
      </c>
      <c r="V10" s="1120" t="s">
        <v>1412</v>
      </c>
      <c r="W10" s="1169">
        <v>45366</v>
      </c>
      <c r="X10" s="1194">
        <v>47195</v>
      </c>
      <c r="Y10" s="1120" t="s">
        <v>7848</v>
      </c>
      <c r="Z10" s="1120" t="s">
        <v>7849</v>
      </c>
      <c r="AA10" s="1200">
        <v>45154</v>
      </c>
      <c r="AB10" s="1290"/>
      <c r="AC10" s="1111"/>
      <c r="AD10" s="1291">
        <v>43103</v>
      </c>
      <c r="AE10" s="1113"/>
      <c r="AF10" s="1113"/>
      <c r="AG10" s="1113"/>
    </row>
    <row r="11" spans="1:33" ht="15.75" customHeight="1">
      <c r="A11" s="1120" t="s">
        <v>10</v>
      </c>
      <c r="B11" s="1120" t="s">
        <v>49</v>
      </c>
      <c r="C11" s="1120" t="s">
        <v>50</v>
      </c>
      <c r="D11" s="1120" t="s">
        <v>51</v>
      </c>
      <c r="E11" s="1120" t="s">
        <v>30</v>
      </c>
      <c r="F11" s="1107" t="str">
        <f t="array" ref="F11">IFERROR(INDEX(UIID!$K$2:$K388, MATCH(CONCATENATE(B11,D11,G11,J11), UIID!$B$2:$B388&amp;UIID!$D$2:$D388&amp;UIID!$G$2:$G388&amp;UIID!$H$2:$H388, 0),), "Not Found")</f>
        <v>0746-0001</v>
      </c>
      <c r="G11" s="1130" t="s">
        <v>4022</v>
      </c>
      <c r="H11" s="1120"/>
      <c r="I11" s="1120" t="s">
        <v>7842</v>
      </c>
      <c r="J11" s="1120" t="s">
        <v>1411</v>
      </c>
      <c r="K11" s="1120">
        <v>9.3077251512929706</v>
      </c>
      <c r="L11" s="1120">
        <v>123.30147608840799</v>
      </c>
      <c r="M11" s="1120" t="s">
        <v>7843</v>
      </c>
      <c r="N11" s="1120" t="s">
        <v>7844</v>
      </c>
      <c r="O11" s="1120" t="s">
        <v>15</v>
      </c>
      <c r="P11" s="1130" t="s">
        <v>525</v>
      </c>
      <c r="Q11" s="1120" t="s">
        <v>35</v>
      </c>
      <c r="R11" s="1120" t="s">
        <v>32</v>
      </c>
      <c r="S11" s="1120" t="s">
        <v>36</v>
      </c>
      <c r="T11" s="1120" t="s">
        <v>4164</v>
      </c>
      <c r="U11" s="1120" t="s">
        <v>37</v>
      </c>
      <c r="V11" s="1120" t="s">
        <v>1413</v>
      </c>
      <c r="W11" s="1169">
        <v>45366</v>
      </c>
      <c r="X11" s="1194">
        <v>47195</v>
      </c>
      <c r="Y11" s="1120" t="s">
        <v>7850</v>
      </c>
      <c r="Z11" s="1120" t="s">
        <v>7851</v>
      </c>
      <c r="AA11" s="1120" t="s">
        <v>7852</v>
      </c>
      <c r="AB11" s="1290"/>
      <c r="AC11" s="1111"/>
      <c r="AD11" s="1291">
        <v>43103</v>
      </c>
      <c r="AE11" s="1113"/>
      <c r="AF11" s="1113"/>
      <c r="AG11" s="1113"/>
    </row>
    <row r="12" spans="1:33" ht="15.75" customHeight="1">
      <c r="A12" s="1120" t="s">
        <v>10</v>
      </c>
      <c r="B12" s="1120" t="s">
        <v>49</v>
      </c>
      <c r="C12" s="1120" t="s">
        <v>50</v>
      </c>
      <c r="D12" s="1120" t="s">
        <v>51</v>
      </c>
      <c r="E12" s="1120" t="s">
        <v>30</v>
      </c>
      <c r="F12" s="1107" t="str">
        <f t="array" ref="F12">IFERROR(INDEX(UIID!$K$2:$K388, MATCH(CONCATENATE(B12,D12,G12,J12), UIID!$B$2:$B388&amp;UIID!$D$2:$D388&amp;UIID!$G$2:$G388&amp;UIID!$H$2:$H388, 0),), "Not Found")</f>
        <v>0746-0001</v>
      </c>
      <c r="G12" s="1130" t="s">
        <v>4022</v>
      </c>
      <c r="H12" s="1120"/>
      <c r="I12" s="1120" t="s">
        <v>7842</v>
      </c>
      <c r="J12" s="1120" t="s">
        <v>1411</v>
      </c>
      <c r="K12" s="1120">
        <v>9.3077251512929706</v>
      </c>
      <c r="L12" s="1120">
        <v>123.30147608840799</v>
      </c>
      <c r="M12" s="1120" t="s">
        <v>7843</v>
      </c>
      <c r="N12" s="1120" t="s">
        <v>7844</v>
      </c>
      <c r="O12" s="1120" t="s">
        <v>15</v>
      </c>
      <c r="P12" s="1130" t="s">
        <v>525</v>
      </c>
      <c r="Q12" s="1120" t="s">
        <v>35</v>
      </c>
      <c r="R12" s="1120" t="s">
        <v>117</v>
      </c>
      <c r="S12" s="1120" t="s">
        <v>120</v>
      </c>
      <c r="T12" s="1120" t="s">
        <v>4164</v>
      </c>
      <c r="U12" s="1120" t="s">
        <v>121</v>
      </c>
      <c r="V12" s="1120">
        <v>201307032150</v>
      </c>
      <c r="W12" s="1169">
        <v>45436</v>
      </c>
      <c r="X12" s="1194">
        <v>47265</v>
      </c>
      <c r="Y12" s="1120" t="s">
        <v>7854</v>
      </c>
      <c r="Z12" s="1120">
        <v>212007461200052</v>
      </c>
      <c r="AA12" s="1189">
        <v>46036</v>
      </c>
      <c r="AB12" s="1293">
        <v>45399</v>
      </c>
      <c r="AC12" s="1111" t="s">
        <v>4163</v>
      </c>
      <c r="AD12" s="1291">
        <v>45436</v>
      </c>
      <c r="AE12" s="1113"/>
      <c r="AF12" s="1113"/>
      <c r="AG12" s="1113"/>
    </row>
    <row r="13" spans="1:33" ht="15.75" customHeight="1">
      <c r="A13" s="1120" t="s">
        <v>10</v>
      </c>
      <c r="B13" s="1120" t="s">
        <v>49</v>
      </c>
      <c r="C13" s="1120" t="s">
        <v>50</v>
      </c>
      <c r="D13" s="1120" t="s">
        <v>51</v>
      </c>
      <c r="E13" s="1120" t="s">
        <v>30</v>
      </c>
      <c r="F13" s="1107" t="str">
        <f t="array" ref="F13">IFERROR(INDEX(UIID!$K$2:$K388, MATCH(CONCATENATE(B13,D13,G13,J13), UIID!$B$2:$B388&amp;UIID!$D$2:$D388&amp;UIID!$G$2:$G388&amp;UIID!$H$2:$H388, 0),), "Not Found")</f>
        <v>0746-0001</v>
      </c>
      <c r="G13" s="1130" t="s">
        <v>4022</v>
      </c>
      <c r="H13" s="1120"/>
      <c r="I13" s="1120" t="s">
        <v>7842</v>
      </c>
      <c r="J13" s="1120" t="s">
        <v>1411</v>
      </c>
      <c r="K13" s="1120">
        <v>9.3077251512929706</v>
      </c>
      <c r="L13" s="1120">
        <v>123.30147608840799</v>
      </c>
      <c r="M13" s="1120" t="s">
        <v>7843</v>
      </c>
      <c r="N13" s="1120" t="s">
        <v>7844</v>
      </c>
      <c r="O13" s="1120" t="s">
        <v>15</v>
      </c>
      <c r="P13" s="1130" t="s">
        <v>525</v>
      </c>
      <c r="Q13" s="1120" t="s">
        <v>35</v>
      </c>
      <c r="R13" s="1120" t="s">
        <v>32</v>
      </c>
      <c r="S13" s="1120" t="s">
        <v>33</v>
      </c>
      <c r="T13" s="1120" t="s">
        <v>4164</v>
      </c>
      <c r="U13" s="1120" t="s">
        <v>34</v>
      </c>
      <c r="V13" s="1120">
        <v>201507032142</v>
      </c>
      <c r="W13" s="1169">
        <v>45366</v>
      </c>
      <c r="X13" s="1194">
        <v>47195</v>
      </c>
      <c r="Y13" s="1120" t="s">
        <v>7850</v>
      </c>
      <c r="Z13" s="1120" t="s">
        <v>7855</v>
      </c>
      <c r="AA13" s="1120" t="s">
        <v>7856</v>
      </c>
      <c r="AB13" s="1293">
        <v>45399</v>
      </c>
      <c r="AC13" s="1111" t="s">
        <v>4163</v>
      </c>
      <c r="AD13" s="1291">
        <v>42227</v>
      </c>
      <c r="AE13" s="1113"/>
      <c r="AF13" s="1113"/>
      <c r="AG13" s="1113"/>
    </row>
    <row r="14" spans="1:33" ht="15.75" customHeight="1">
      <c r="A14" s="1120" t="s">
        <v>10</v>
      </c>
      <c r="B14" s="1120" t="s">
        <v>49</v>
      </c>
      <c r="C14" s="1120" t="s">
        <v>50</v>
      </c>
      <c r="D14" s="1120" t="s">
        <v>51</v>
      </c>
      <c r="E14" s="1120" t="s">
        <v>30</v>
      </c>
      <c r="F14" s="1107" t="str">
        <f t="array" ref="F14">IFERROR(INDEX(UIID!$K$2:$K388, MATCH(CONCATENATE(B14,D14,G14,J14), UIID!$B$2:$B388&amp;UIID!$D$2:$D388&amp;UIID!$G$2:$G388&amp;UIID!$H$2:$H388, 0),), "Not Found")</f>
        <v>0746-0001</v>
      </c>
      <c r="G14" s="1130" t="s">
        <v>4022</v>
      </c>
      <c r="H14" s="1120"/>
      <c r="I14" s="1120" t="s">
        <v>7842</v>
      </c>
      <c r="J14" s="1120" t="s">
        <v>1411</v>
      </c>
      <c r="K14" s="1120">
        <v>9.3077251512929706</v>
      </c>
      <c r="L14" s="1120">
        <v>123.30147608840799</v>
      </c>
      <c r="M14" s="1120" t="s">
        <v>7843</v>
      </c>
      <c r="N14" s="1120" t="s">
        <v>7844</v>
      </c>
      <c r="O14" s="1120" t="s">
        <v>15</v>
      </c>
      <c r="P14" s="1130" t="s">
        <v>525</v>
      </c>
      <c r="Q14" s="1120" t="s">
        <v>35</v>
      </c>
      <c r="R14" s="1120" t="s">
        <v>87</v>
      </c>
      <c r="S14" s="1120" t="s">
        <v>434</v>
      </c>
      <c r="T14" s="1120" t="s">
        <v>4164</v>
      </c>
      <c r="U14" s="1120" t="s">
        <v>1139</v>
      </c>
      <c r="V14" s="1120" t="s">
        <v>1414</v>
      </c>
      <c r="W14" s="1169">
        <v>45366</v>
      </c>
      <c r="X14" s="1194">
        <v>47195</v>
      </c>
      <c r="Y14" s="1120" t="s">
        <v>7857</v>
      </c>
      <c r="Z14" s="1120" t="s">
        <v>7858</v>
      </c>
      <c r="AA14" s="1124">
        <v>45798</v>
      </c>
      <c r="AB14" s="1293">
        <v>45399</v>
      </c>
      <c r="AC14" s="1111" t="s">
        <v>4163</v>
      </c>
      <c r="AD14" s="1291">
        <v>42844</v>
      </c>
      <c r="AE14" s="1113"/>
      <c r="AF14" s="1113"/>
      <c r="AG14" s="1113"/>
    </row>
    <row r="15" spans="1:33" ht="15.75" customHeight="1">
      <c r="A15" s="1120" t="s">
        <v>10</v>
      </c>
      <c r="B15" s="1120" t="s">
        <v>49</v>
      </c>
      <c r="C15" s="1120" t="s">
        <v>50</v>
      </c>
      <c r="D15" s="1120" t="s">
        <v>51</v>
      </c>
      <c r="E15" s="1120" t="s">
        <v>30</v>
      </c>
      <c r="F15" s="1107" t="str">
        <f t="array" ref="F15">IFERROR(INDEX(UIID!$K$2:$K388, MATCH(CONCATENATE(B15,D15,G15,J15), UIID!$B$2:$B388&amp;UIID!$D$2:$D388&amp;UIID!$G$2:$G388&amp;UIID!$H$2:$H388, 0),), "Not Found")</f>
        <v>0746-0024</v>
      </c>
      <c r="G15" s="1120" t="s">
        <v>1515</v>
      </c>
      <c r="H15" s="1120"/>
      <c r="I15" s="1120" t="s">
        <v>6154</v>
      </c>
      <c r="J15" s="1120" t="s">
        <v>1516</v>
      </c>
      <c r="K15" s="1120">
        <v>9.3120269147202297</v>
      </c>
      <c r="L15" s="1120">
        <v>123.298876809717</v>
      </c>
      <c r="M15" s="1120" t="s">
        <v>1517</v>
      </c>
      <c r="N15" s="1120"/>
      <c r="O15" s="1120" t="s">
        <v>15</v>
      </c>
      <c r="P15" s="1120" t="s">
        <v>16</v>
      </c>
      <c r="Q15" s="1120" t="s">
        <v>4262</v>
      </c>
      <c r="R15" s="1120" t="s">
        <v>240</v>
      </c>
      <c r="S15" s="1120" t="s">
        <v>1518</v>
      </c>
      <c r="T15" s="1120" t="s">
        <v>22</v>
      </c>
      <c r="U15" s="1120" t="s">
        <v>259</v>
      </c>
      <c r="V15" s="1120" t="s">
        <v>1519</v>
      </c>
      <c r="W15" s="1169">
        <v>45301</v>
      </c>
      <c r="X15" s="1194">
        <v>47129</v>
      </c>
      <c r="Y15" s="1120" t="s">
        <v>6154</v>
      </c>
      <c r="Z15" s="1120" t="s">
        <v>7859</v>
      </c>
      <c r="AA15" s="1170">
        <v>45419</v>
      </c>
      <c r="AB15" s="1290"/>
      <c r="AC15" s="1111"/>
      <c r="AD15" s="1121"/>
      <c r="AE15" s="1113"/>
      <c r="AF15" s="1113"/>
      <c r="AG15" s="1113"/>
    </row>
    <row r="16" spans="1:33" ht="15.75" customHeight="1">
      <c r="A16" s="1120" t="s">
        <v>10</v>
      </c>
      <c r="B16" s="1120" t="s">
        <v>49</v>
      </c>
      <c r="C16" s="1120" t="s">
        <v>50</v>
      </c>
      <c r="D16" s="1120" t="s">
        <v>51</v>
      </c>
      <c r="E16" s="1120" t="s">
        <v>30</v>
      </c>
      <c r="F16" s="1107" t="str">
        <f t="array" ref="F16">IFERROR(INDEX(UIID!$K$2:$K388, MATCH(CONCATENATE(B16,D16,G16,J16), UIID!$B$2:$B388&amp;UIID!$D$2:$D388&amp;UIID!$G$2:$G388&amp;UIID!$H$2:$H388, 0),), "Not Found")</f>
        <v>0746-0010</v>
      </c>
      <c r="G16" s="1120" t="s">
        <v>1520</v>
      </c>
      <c r="H16" s="1120"/>
      <c r="I16" s="1120" t="s">
        <v>7860</v>
      </c>
      <c r="J16" s="1120" t="s">
        <v>4031</v>
      </c>
      <c r="K16" s="1217">
        <v>9.3019337360000005</v>
      </c>
      <c r="L16" s="1218">
        <v>123.3040585</v>
      </c>
      <c r="M16" s="1120">
        <v>9157000204</v>
      </c>
      <c r="N16" s="1120" t="s">
        <v>7861</v>
      </c>
      <c r="O16" s="1120" t="s">
        <v>15</v>
      </c>
      <c r="P16" s="1120" t="s">
        <v>16</v>
      </c>
      <c r="Q16" s="1120" t="s">
        <v>35</v>
      </c>
      <c r="R16" s="1120" t="s">
        <v>117</v>
      </c>
      <c r="S16" s="1120" t="s">
        <v>200</v>
      </c>
      <c r="T16" s="1120" t="s">
        <v>4164</v>
      </c>
      <c r="U16" s="1120" t="s">
        <v>181</v>
      </c>
      <c r="V16" s="1120" t="s">
        <v>1530</v>
      </c>
      <c r="W16" s="1169">
        <v>45271</v>
      </c>
      <c r="X16" s="1194">
        <v>47099</v>
      </c>
      <c r="Y16" s="1120" t="s">
        <v>7863</v>
      </c>
      <c r="Z16" s="1120">
        <v>151209021200197</v>
      </c>
      <c r="AA16" s="1169">
        <v>43904</v>
      </c>
      <c r="AB16" s="1292">
        <v>45730</v>
      </c>
      <c r="AC16" s="1111" t="s">
        <v>4163</v>
      </c>
      <c r="AD16" s="1291">
        <v>43269</v>
      </c>
      <c r="AE16" s="1113"/>
      <c r="AF16" s="1113"/>
      <c r="AG16" s="1113"/>
    </row>
    <row r="17" spans="1:33" ht="15.75" customHeight="1">
      <c r="A17" s="1120" t="s">
        <v>10</v>
      </c>
      <c r="B17" s="1120" t="s">
        <v>49</v>
      </c>
      <c r="C17" s="1120" t="s">
        <v>50</v>
      </c>
      <c r="D17" s="1120" t="s">
        <v>51</v>
      </c>
      <c r="E17" s="1120" t="s">
        <v>30</v>
      </c>
      <c r="F17" s="1107" t="str">
        <f t="array" ref="F17">IFERROR(INDEX(UIID!$K$2:$K388, MATCH(CONCATENATE(B17,D17,G17,J17), UIID!$B$2:$B388&amp;UIID!$D$2:$D388&amp;UIID!$G$2:$G388&amp;UIID!$H$2:$H388, 0),), "Not Found")</f>
        <v>0746-0006</v>
      </c>
      <c r="G17" s="1120" t="s">
        <v>1420</v>
      </c>
      <c r="H17" s="1120"/>
      <c r="I17" s="1120" t="s">
        <v>7864</v>
      </c>
      <c r="J17" s="1120" t="s">
        <v>4024</v>
      </c>
      <c r="K17" s="1120">
        <v>9.3086752667301091</v>
      </c>
      <c r="L17" s="1120">
        <v>123.30934968272901</v>
      </c>
      <c r="M17" s="1120" t="s">
        <v>1422</v>
      </c>
      <c r="N17" s="1120" t="s">
        <v>7865</v>
      </c>
      <c r="O17" s="1120" t="s">
        <v>15</v>
      </c>
      <c r="P17" s="1120" t="s">
        <v>16</v>
      </c>
      <c r="Q17" s="1120" t="s">
        <v>35</v>
      </c>
      <c r="R17" s="1120" t="s">
        <v>32</v>
      </c>
      <c r="S17" s="1120" t="s">
        <v>39</v>
      </c>
      <c r="T17" s="1120" t="s">
        <v>4164</v>
      </c>
      <c r="U17" s="1120" t="s">
        <v>40</v>
      </c>
      <c r="V17" s="1120">
        <v>201307032177</v>
      </c>
      <c r="W17" s="1169">
        <v>45440</v>
      </c>
      <c r="X17" s="1194">
        <v>47267</v>
      </c>
      <c r="Y17" s="1120" t="s">
        <v>7866</v>
      </c>
      <c r="Z17" s="1120" t="s">
        <v>7867</v>
      </c>
      <c r="AA17" s="1120" t="s">
        <v>7868</v>
      </c>
      <c r="AB17" s="1293">
        <v>45470</v>
      </c>
      <c r="AC17" s="1111" t="s">
        <v>4163</v>
      </c>
      <c r="AD17" s="1291">
        <v>41582</v>
      </c>
      <c r="AE17" s="1113"/>
      <c r="AF17" s="1113"/>
      <c r="AG17" s="1113"/>
    </row>
    <row r="18" spans="1:33" ht="15.75" customHeight="1">
      <c r="A18" s="1120" t="s">
        <v>10</v>
      </c>
      <c r="B18" s="1120" t="s">
        <v>49</v>
      </c>
      <c r="C18" s="1120" t="s">
        <v>50</v>
      </c>
      <c r="D18" s="1120" t="s">
        <v>51</v>
      </c>
      <c r="E18" s="1120" t="s">
        <v>30</v>
      </c>
      <c r="F18" s="1107" t="str">
        <f t="array" ref="F18">IFERROR(INDEX(UIID!$K$2:$K388, MATCH(CONCATENATE(B18,D18,G18,J18), UIID!$B$2:$B388&amp;UIID!$D$2:$D388&amp;UIID!$G$2:$G388&amp;UIID!$H$2:$H388, 0),), "Not Found")</f>
        <v>0746-0006</v>
      </c>
      <c r="G18" s="1120" t="s">
        <v>1420</v>
      </c>
      <c r="H18" s="1120"/>
      <c r="I18" s="1120" t="s">
        <v>7864</v>
      </c>
      <c r="J18" s="1120" t="s">
        <v>4024</v>
      </c>
      <c r="K18" s="1120">
        <v>9.3086752667301091</v>
      </c>
      <c r="L18" s="1120">
        <v>123.30934968272901</v>
      </c>
      <c r="M18" s="1120" t="s">
        <v>1422</v>
      </c>
      <c r="N18" s="1120" t="s">
        <v>7865</v>
      </c>
      <c r="O18" s="1120" t="s">
        <v>15</v>
      </c>
      <c r="P18" s="1120" t="s">
        <v>16</v>
      </c>
      <c r="Q18" s="1120" t="s">
        <v>35</v>
      </c>
      <c r="R18" s="1120" t="s">
        <v>32</v>
      </c>
      <c r="S18" s="1120" t="s">
        <v>33</v>
      </c>
      <c r="T18" s="1120" t="s">
        <v>4164</v>
      </c>
      <c r="U18" s="1120" t="s">
        <v>34</v>
      </c>
      <c r="V18" s="1120">
        <v>201407032212</v>
      </c>
      <c r="W18" s="1169">
        <v>45440</v>
      </c>
      <c r="X18" s="1194">
        <v>47267</v>
      </c>
      <c r="Y18" s="1120" t="s">
        <v>7866</v>
      </c>
      <c r="Z18" s="1120" t="s">
        <v>7869</v>
      </c>
      <c r="AA18" s="1120" t="s">
        <v>7870</v>
      </c>
      <c r="AB18" s="1290"/>
      <c r="AC18" s="1111"/>
      <c r="AD18" s="1291">
        <v>41978</v>
      </c>
      <c r="AE18" s="1113"/>
      <c r="AF18" s="1113"/>
      <c r="AG18" s="1113"/>
    </row>
    <row r="19" spans="1:33" ht="15.75" customHeight="1">
      <c r="A19" s="1120" t="s">
        <v>10</v>
      </c>
      <c r="B19" s="1120" t="s">
        <v>49</v>
      </c>
      <c r="C19" s="1120" t="s">
        <v>50</v>
      </c>
      <c r="D19" s="1120" t="s">
        <v>51</v>
      </c>
      <c r="E19" s="1120" t="s">
        <v>30</v>
      </c>
      <c r="F19" s="1107" t="str">
        <f t="array" ref="F19">IFERROR(INDEX(UIID!$K$2:$K388, MATCH(CONCATENATE(B19,D19,G19,J19), UIID!$B$2:$B388&amp;UIID!$D$2:$D388&amp;UIID!$G$2:$G388&amp;UIID!$H$2:$H388, 0),), "Not Found")</f>
        <v>0746-0029</v>
      </c>
      <c r="G19" s="1130" t="s">
        <v>4045</v>
      </c>
      <c r="H19" s="1120"/>
      <c r="I19" s="1120" t="s">
        <v>7871</v>
      </c>
      <c r="J19" s="1120" t="s">
        <v>4046</v>
      </c>
      <c r="K19" s="1217">
        <v>9.2999937760000009</v>
      </c>
      <c r="L19" s="1218">
        <v>123.30284760000001</v>
      </c>
      <c r="M19" s="1120" t="s">
        <v>1540</v>
      </c>
      <c r="N19" s="1120" t="s">
        <v>7872</v>
      </c>
      <c r="O19" s="1120" t="s">
        <v>15</v>
      </c>
      <c r="P19" s="1120" t="s">
        <v>16</v>
      </c>
      <c r="Q19" s="1120" t="s">
        <v>35</v>
      </c>
      <c r="R19" s="1120" t="s">
        <v>2222</v>
      </c>
      <c r="S19" s="1120" t="s">
        <v>156</v>
      </c>
      <c r="T19" s="1120" t="s">
        <v>4164</v>
      </c>
      <c r="U19" s="1120" t="s">
        <v>591</v>
      </c>
      <c r="V19" s="1120" t="s">
        <v>1541</v>
      </c>
      <c r="W19" s="1169">
        <v>45384</v>
      </c>
      <c r="X19" s="1194">
        <v>47211</v>
      </c>
      <c r="Y19" s="1120" t="s">
        <v>7873</v>
      </c>
      <c r="Z19" s="1120" t="s">
        <v>7874</v>
      </c>
      <c r="AA19" s="1189">
        <v>45449</v>
      </c>
      <c r="AB19" s="1293">
        <v>45569</v>
      </c>
      <c r="AC19" s="1111" t="s">
        <v>4163</v>
      </c>
      <c r="AD19" s="1121"/>
      <c r="AE19" s="1113"/>
      <c r="AF19" s="1113"/>
      <c r="AG19" s="1113"/>
    </row>
    <row r="20" spans="1:33" ht="15.75" customHeight="1">
      <c r="A20" s="1120" t="s">
        <v>10</v>
      </c>
      <c r="B20" s="1120" t="s">
        <v>49</v>
      </c>
      <c r="C20" s="1120" t="s">
        <v>50</v>
      </c>
      <c r="D20" s="1120" t="s">
        <v>51</v>
      </c>
      <c r="E20" s="1120" t="s">
        <v>30</v>
      </c>
      <c r="F20" s="1107" t="str">
        <f t="array" ref="F20">IFERROR(INDEX(UIID!$K$2:$K388, MATCH(CONCATENATE(B20,D20,G20,J20), UIID!$B$2:$B388&amp;UIID!$D$2:$D388&amp;UIID!$G$2:$G388&amp;UIID!$H$2:$H388, 0),), "Not Found")</f>
        <v>0746-0029</v>
      </c>
      <c r="G20" s="1130" t="s">
        <v>4045</v>
      </c>
      <c r="H20" s="1120"/>
      <c r="I20" s="1120" t="s">
        <v>7871</v>
      </c>
      <c r="J20" s="1120" t="s">
        <v>4046</v>
      </c>
      <c r="K20" s="1217">
        <v>9.2999937760000009</v>
      </c>
      <c r="L20" s="1218">
        <v>123.30284760000001</v>
      </c>
      <c r="M20" s="1120" t="s">
        <v>7875</v>
      </c>
      <c r="N20" s="1120" t="s">
        <v>7872</v>
      </c>
      <c r="O20" s="1120" t="s">
        <v>15</v>
      </c>
      <c r="P20" s="1120" t="s">
        <v>16</v>
      </c>
      <c r="Q20" s="1120" t="s">
        <v>35</v>
      </c>
      <c r="R20" s="1120" t="s">
        <v>32</v>
      </c>
      <c r="S20" s="1120" t="s">
        <v>228</v>
      </c>
      <c r="T20" s="1120" t="s">
        <v>4157</v>
      </c>
      <c r="U20" s="1120" t="s">
        <v>362</v>
      </c>
      <c r="V20" s="1120" t="s">
        <v>1544</v>
      </c>
      <c r="W20" s="1169">
        <v>45384</v>
      </c>
      <c r="X20" s="1194">
        <v>47211</v>
      </c>
      <c r="Y20" s="1120" t="s">
        <v>7876</v>
      </c>
      <c r="Z20" s="1120" t="s">
        <v>7877</v>
      </c>
      <c r="AA20" s="1120" t="s">
        <v>7878</v>
      </c>
      <c r="AB20" s="1290"/>
      <c r="AC20" s="1111"/>
      <c r="AD20" s="1121"/>
      <c r="AE20" s="1113"/>
      <c r="AF20" s="1113"/>
      <c r="AG20" s="1113"/>
    </row>
    <row r="21" spans="1:33" ht="15.75" customHeight="1">
      <c r="A21" s="1120" t="s">
        <v>10</v>
      </c>
      <c r="B21" s="1120" t="s">
        <v>49</v>
      </c>
      <c r="C21" s="1120" t="s">
        <v>50</v>
      </c>
      <c r="D21" s="1120" t="s">
        <v>51</v>
      </c>
      <c r="E21" s="1120" t="s">
        <v>30</v>
      </c>
      <c r="F21" s="1107" t="str">
        <f t="array" ref="F21">IFERROR(INDEX(UIID!$K$2:$K388, MATCH(CONCATENATE(B21,D21,G21,J21), UIID!$B$2:$B388&amp;UIID!$D$2:$D388&amp;UIID!$G$2:$G388&amp;UIID!$H$2:$H388, 0),), "Not Found")</f>
        <v>0746-0029</v>
      </c>
      <c r="G21" s="1130" t="s">
        <v>4045</v>
      </c>
      <c r="H21" s="1120"/>
      <c r="I21" s="1120" t="s">
        <v>7871</v>
      </c>
      <c r="J21" s="1120" t="s">
        <v>4046</v>
      </c>
      <c r="K21" s="1217">
        <v>9.2999937760000009</v>
      </c>
      <c r="L21" s="1218">
        <v>123.30284760000001</v>
      </c>
      <c r="M21" s="1120" t="s">
        <v>7875</v>
      </c>
      <c r="N21" s="1120" t="s">
        <v>7872</v>
      </c>
      <c r="O21" s="1120" t="s">
        <v>15</v>
      </c>
      <c r="P21" s="1120" t="s">
        <v>16</v>
      </c>
      <c r="Q21" s="1120" t="s">
        <v>35</v>
      </c>
      <c r="R21" s="1120" t="s">
        <v>2230</v>
      </c>
      <c r="S21" s="1120" t="s">
        <v>161</v>
      </c>
      <c r="T21" s="1120" t="s">
        <v>4157</v>
      </c>
      <c r="U21" s="1120" t="s">
        <v>364</v>
      </c>
      <c r="V21" s="1120" t="s">
        <v>1545</v>
      </c>
      <c r="W21" s="1169">
        <v>45384</v>
      </c>
      <c r="X21" s="1194">
        <v>47211</v>
      </c>
      <c r="Y21" s="1120" t="s">
        <v>7880</v>
      </c>
      <c r="Z21" s="1120" t="s">
        <v>7881</v>
      </c>
      <c r="AA21" s="1120" t="s">
        <v>7882</v>
      </c>
      <c r="AB21" s="1290"/>
      <c r="AC21" s="1111"/>
      <c r="AD21" s="1121"/>
      <c r="AE21" s="1113"/>
      <c r="AF21" s="1113"/>
      <c r="AG21" s="1113"/>
    </row>
    <row r="22" spans="1:33" ht="15.75" customHeight="1">
      <c r="A22" s="1120" t="s">
        <v>10</v>
      </c>
      <c r="B22" s="1120" t="s">
        <v>49</v>
      </c>
      <c r="C22" s="1120" t="s">
        <v>50</v>
      </c>
      <c r="D22" s="1120" t="s">
        <v>51</v>
      </c>
      <c r="E22" s="1120" t="s">
        <v>30</v>
      </c>
      <c r="F22" s="1107" t="str">
        <f t="array" ref="F22">IFERROR(INDEX(UIID!$K$2:$K388, MATCH(CONCATENATE(B22,D22,G22,J22), UIID!$B$2:$B388&amp;UIID!$D$2:$D388&amp;UIID!$G$2:$G388&amp;UIID!$H$2:$H388, 0),), "Not Found")</f>
        <v>0746-0029</v>
      </c>
      <c r="G22" s="1130" t="s">
        <v>4045</v>
      </c>
      <c r="H22" s="1120"/>
      <c r="I22" s="1120" t="s">
        <v>7871</v>
      </c>
      <c r="J22" s="1120" t="s">
        <v>4046</v>
      </c>
      <c r="K22" s="1217">
        <v>9.2999937760000009</v>
      </c>
      <c r="L22" s="1218">
        <v>123.30284760000001</v>
      </c>
      <c r="M22" s="1120" t="s">
        <v>7875</v>
      </c>
      <c r="N22" s="1120" t="s">
        <v>7872</v>
      </c>
      <c r="O22" s="1120" t="s">
        <v>15</v>
      </c>
      <c r="P22" s="1120" t="s">
        <v>16</v>
      </c>
      <c r="Q22" s="1120" t="s">
        <v>35</v>
      </c>
      <c r="R22" s="1120" t="s">
        <v>272</v>
      </c>
      <c r="S22" s="1120" t="s">
        <v>2649</v>
      </c>
      <c r="T22" s="1120" t="s">
        <v>4306</v>
      </c>
      <c r="U22" s="1120" t="s">
        <v>276</v>
      </c>
      <c r="V22" s="1120" t="s">
        <v>1542</v>
      </c>
      <c r="W22" s="1169">
        <v>45384</v>
      </c>
      <c r="X22" s="1194">
        <v>47211</v>
      </c>
      <c r="Y22" s="1120" t="s">
        <v>7884</v>
      </c>
      <c r="Z22" s="1120" t="s">
        <v>7885</v>
      </c>
      <c r="AA22" s="1189">
        <v>43846</v>
      </c>
      <c r="AB22" s="1290"/>
      <c r="AC22" s="1111"/>
      <c r="AD22" s="1121"/>
      <c r="AE22" s="1113"/>
      <c r="AF22" s="1113"/>
      <c r="AG22" s="1113"/>
    </row>
    <row r="23" spans="1:33" ht="15.75" customHeight="1">
      <c r="A23" s="1120" t="s">
        <v>10</v>
      </c>
      <c r="B23" s="1120" t="s">
        <v>49</v>
      </c>
      <c r="C23" s="1120" t="s">
        <v>50</v>
      </c>
      <c r="D23" s="1120" t="s">
        <v>51</v>
      </c>
      <c r="E23" s="1120" t="s">
        <v>30</v>
      </c>
      <c r="F23" s="1107" t="str">
        <f t="array" ref="F23">IFERROR(INDEX(UIID!$K$2:$K388, MATCH(CONCATENATE(B23,D23,G23,J23), UIID!$B$2:$B388&amp;UIID!$D$2:$D388&amp;UIID!$G$2:$G388&amp;UIID!$H$2:$H388, 0),), "Not Found")</f>
        <v>0746-0029</v>
      </c>
      <c r="G23" s="1130" t="s">
        <v>4045</v>
      </c>
      <c r="H23" s="1120"/>
      <c r="I23" s="1120" t="s">
        <v>7871</v>
      </c>
      <c r="J23" s="1120" t="s">
        <v>4046</v>
      </c>
      <c r="K23" s="1217">
        <v>9.2999937760000009</v>
      </c>
      <c r="L23" s="1218">
        <v>123.30284760000001</v>
      </c>
      <c r="M23" s="1120" t="s">
        <v>7875</v>
      </c>
      <c r="N23" s="1120" t="s">
        <v>7872</v>
      </c>
      <c r="O23" s="1120" t="s">
        <v>15</v>
      </c>
      <c r="P23" s="1120" t="s">
        <v>16</v>
      </c>
      <c r="Q23" s="1120" t="s">
        <v>35</v>
      </c>
      <c r="R23" s="1120" t="s">
        <v>87</v>
      </c>
      <c r="S23" s="1120" t="s">
        <v>2497</v>
      </c>
      <c r="T23" s="1120" t="s">
        <v>4164</v>
      </c>
      <c r="U23" s="1120" t="s">
        <v>780</v>
      </c>
      <c r="V23" s="1120" t="s">
        <v>1543</v>
      </c>
      <c r="W23" s="1169">
        <v>45436</v>
      </c>
      <c r="X23" s="1194">
        <v>47265</v>
      </c>
      <c r="Y23" s="1120" t="s">
        <v>7888</v>
      </c>
      <c r="Z23" s="1120" t="s">
        <v>7889</v>
      </c>
      <c r="AA23" s="1189">
        <v>44935</v>
      </c>
      <c r="AB23" s="1290"/>
      <c r="AC23" s="1111"/>
      <c r="AD23" s="1291">
        <v>45436</v>
      </c>
      <c r="AE23" s="1113"/>
      <c r="AF23" s="1113"/>
      <c r="AG23" s="1113"/>
    </row>
    <row r="24" spans="1:33" ht="15.75" customHeight="1">
      <c r="A24" s="1120" t="s">
        <v>10</v>
      </c>
      <c r="B24" s="1120" t="s">
        <v>49</v>
      </c>
      <c r="C24" s="1120" t="s">
        <v>50</v>
      </c>
      <c r="D24" s="1120" t="s">
        <v>51</v>
      </c>
      <c r="E24" s="1120" t="s">
        <v>30</v>
      </c>
      <c r="F24" s="1107" t="str">
        <f t="array" ref="F24">IFERROR(INDEX(UIID!$K$2:$K388, MATCH(CONCATENATE(B24,D24,G24,J24), UIID!$B$2:$B388&amp;UIID!$D$2:$D388&amp;UIID!$G$2:$G388&amp;UIID!$H$2:$H388, 0),), "Not Found")</f>
        <v>0746-0008</v>
      </c>
      <c r="G24" s="1295" t="s">
        <v>4027</v>
      </c>
      <c r="H24" s="1120" t="s">
        <v>7890</v>
      </c>
      <c r="I24" s="1120" t="s">
        <v>7880</v>
      </c>
      <c r="J24" s="1120" t="s">
        <v>4028</v>
      </c>
      <c r="K24" s="1120">
        <v>9.3061987930354899</v>
      </c>
      <c r="L24" s="1120">
        <v>123.30147247656301</v>
      </c>
      <c r="M24" s="1120" t="s">
        <v>1431</v>
      </c>
      <c r="N24" s="1120" t="s">
        <v>7891</v>
      </c>
      <c r="O24" s="1120" t="s">
        <v>15</v>
      </c>
      <c r="P24" s="1120" t="s">
        <v>525</v>
      </c>
      <c r="Q24" s="1120" t="s">
        <v>35</v>
      </c>
      <c r="R24" s="1120" t="s">
        <v>2222</v>
      </c>
      <c r="S24" s="1120" t="s">
        <v>156</v>
      </c>
      <c r="T24" s="1120" t="s">
        <v>4164</v>
      </c>
      <c r="U24" s="1120" t="s">
        <v>591</v>
      </c>
      <c r="V24" s="1120" t="s">
        <v>1436</v>
      </c>
      <c r="W24" s="1169">
        <v>45317</v>
      </c>
      <c r="X24" s="1194">
        <v>47147</v>
      </c>
      <c r="Y24" s="1120" t="s">
        <v>7880</v>
      </c>
      <c r="Z24" s="1120">
        <v>17072201000257</v>
      </c>
      <c r="AA24" s="1189">
        <v>44783</v>
      </c>
      <c r="AB24" s="1290"/>
      <c r="AC24" s="1111"/>
      <c r="AD24" s="1291">
        <v>43271</v>
      </c>
      <c r="AE24" s="1113"/>
      <c r="AF24" s="1113"/>
      <c r="AG24" s="1113"/>
    </row>
    <row r="25" spans="1:33" ht="15.75" customHeight="1">
      <c r="A25" s="1120" t="s">
        <v>10</v>
      </c>
      <c r="B25" s="1120" t="s">
        <v>49</v>
      </c>
      <c r="C25" s="1120" t="s">
        <v>50</v>
      </c>
      <c r="D25" s="1120" t="s">
        <v>51</v>
      </c>
      <c r="E25" s="1120" t="s">
        <v>30</v>
      </c>
      <c r="F25" s="1107" t="str">
        <f t="array" ref="F25">IFERROR(INDEX(UIID!$K$2:$K388, MATCH(CONCATENATE(B25,D25,G25,J25), UIID!$B$2:$B388&amp;UIID!$D$2:$D388&amp;UIID!$G$2:$G388&amp;UIID!$H$2:$H388, 0),), "Not Found")</f>
        <v>0746-0008</v>
      </c>
      <c r="G25" s="1295" t="s">
        <v>4027</v>
      </c>
      <c r="H25" s="1120" t="s">
        <v>7890</v>
      </c>
      <c r="I25" s="1120" t="s">
        <v>7880</v>
      </c>
      <c r="J25" s="1120" t="s">
        <v>4028</v>
      </c>
      <c r="K25" s="1120">
        <v>9.3061987930354899</v>
      </c>
      <c r="L25" s="1120">
        <v>123.30147247656301</v>
      </c>
      <c r="M25" s="1120" t="s">
        <v>1431</v>
      </c>
      <c r="N25" s="1120" t="s">
        <v>7891</v>
      </c>
      <c r="O25" s="1120" t="s">
        <v>15</v>
      </c>
      <c r="P25" s="1120" t="s">
        <v>525</v>
      </c>
      <c r="Q25" s="1120" t="s">
        <v>35</v>
      </c>
      <c r="R25" s="1120" t="s">
        <v>32</v>
      </c>
      <c r="S25" s="1120" t="s">
        <v>228</v>
      </c>
      <c r="T25" s="1120" t="s">
        <v>4157</v>
      </c>
      <c r="U25" s="1120" t="s">
        <v>591</v>
      </c>
      <c r="V25" s="1120" t="s">
        <v>1437</v>
      </c>
      <c r="W25" s="1169">
        <v>45036</v>
      </c>
      <c r="X25" s="1194">
        <v>46864</v>
      </c>
      <c r="Y25" s="1120" t="s">
        <v>7893</v>
      </c>
      <c r="Z25" s="1120" t="s">
        <v>7894</v>
      </c>
      <c r="AA25" s="1189">
        <v>46091</v>
      </c>
      <c r="AB25" s="1292">
        <v>45791</v>
      </c>
      <c r="AC25" s="1111" t="s">
        <v>4163</v>
      </c>
      <c r="AD25" s="1291">
        <v>43271</v>
      </c>
      <c r="AE25" s="1113"/>
      <c r="AF25" s="1113"/>
      <c r="AG25" s="1113"/>
    </row>
    <row r="26" spans="1:33" ht="15.75" customHeight="1">
      <c r="A26" s="1120" t="s">
        <v>10</v>
      </c>
      <c r="B26" s="1120" t="s">
        <v>49</v>
      </c>
      <c r="C26" s="1120" t="s">
        <v>50</v>
      </c>
      <c r="D26" s="1120" t="s">
        <v>51</v>
      </c>
      <c r="E26" s="1120" t="s">
        <v>30</v>
      </c>
      <c r="F26" s="1107" t="str">
        <f t="array" ref="F26">IFERROR(INDEX(UIID!$K$2:$K388, MATCH(CONCATENATE(B26,D26,G26,J26), UIID!$B$2:$B388&amp;UIID!$D$2:$D388&amp;UIID!$G$2:$G388&amp;UIID!$H$2:$H388, 0),), "Not Found")</f>
        <v>0746-0008</v>
      </c>
      <c r="G26" s="1295" t="s">
        <v>4027</v>
      </c>
      <c r="H26" s="1120" t="s">
        <v>7890</v>
      </c>
      <c r="I26" s="1120" t="s">
        <v>7880</v>
      </c>
      <c r="J26" s="1120" t="s">
        <v>4028</v>
      </c>
      <c r="K26" s="1120">
        <v>9.3061987930354899</v>
      </c>
      <c r="L26" s="1120">
        <v>123.30147247656301</v>
      </c>
      <c r="M26" s="1120" t="s">
        <v>1431</v>
      </c>
      <c r="N26" s="1120" t="s">
        <v>7891</v>
      </c>
      <c r="O26" s="1120" t="s">
        <v>15</v>
      </c>
      <c r="P26" s="1120" t="s">
        <v>525</v>
      </c>
      <c r="Q26" s="1120" t="s">
        <v>35</v>
      </c>
      <c r="R26" s="1120" t="s">
        <v>32</v>
      </c>
      <c r="S26" s="1120" t="s">
        <v>33</v>
      </c>
      <c r="T26" s="1120" t="s">
        <v>4164</v>
      </c>
      <c r="U26" s="1120" t="s">
        <v>34</v>
      </c>
      <c r="V26" s="1120">
        <v>201507032074</v>
      </c>
      <c r="W26" s="1169">
        <v>45317</v>
      </c>
      <c r="X26" s="1194">
        <v>47147</v>
      </c>
      <c r="Y26" s="1120" t="s">
        <v>7895</v>
      </c>
      <c r="Z26" s="1120" t="s">
        <v>7896</v>
      </c>
      <c r="AA26" s="1120" t="s">
        <v>7897</v>
      </c>
      <c r="AB26" s="1293">
        <v>45481</v>
      </c>
      <c r="AC26" s="1111" t="s">
        <v>4163</v>
      </c>
      <c r="AD26" s="1291">
        <v>42135</v>
      </c>
      <c r="AE26" s="1113"/>
      <c r="AF26" s="1113"/>
      <c r="AG26" s="1113"/>
    </row>
    <row r="27" spans="1:33" ht="15.75" customHeight="1">
      <c r="A27" s="1120" t="s">
        <v>10</v>
      </c>
      <c r="B27" s="1120" t="s">
        <v>49</v>
      </c>
      <c r="C27" s="1120" t="s">
        <v>50</v>
      </c>
      <c r="D27" s="1120" t="s">
        <v>51</v>
      </c>
      <c r="E27" s="1120" t="s">
        <v>30</v>
      </c>
      <c r="F27" s="1107" t="str">
        <f t="array" ref="F27">IFERROR(INDEX(UIID!$K$2:$K388, MATCH(CONCATENATE(B27,D27,G27,J27), UIID!$B$2:$B388&amp;UIID!$D$2:$D388&amp;UIID!$G$2:$G388&amp;UIID!$H$2:$H388, 0),), "Not Found")</f>
        <v>0746-0008</v>
      </c>
      <c r="G27" s="1295" t="s">
        <v>4027</v>
      </c>
      <c r="H27" s="1120" t="s">
        <v>7890</v>
      </c>
      <c r="I27" s="1120" t="s">
        <v>7880</v>
      </c>
      <c r="J27" s="1120" t="s">
        <v>4028</v>
      </c>
      <c r="K27" s="1120">
        <v>9.3061987930354899</v>
      </c>
      <c r="L27" s="1120">
        <v>123.30147247656301</v>
      </c>
      <c r="M27" s="1120" t="s">
        <v>1431</v>
      </c>
      <c r="N27" s="1120" t="s">
        <v>7891</v>
      </c>
      <c r="O27" s="1120" t="s">
        <v>15</v>
      </c>
      <c r="P27" s="1120" t="s">
        <v>525</v>
      </c>
      <c r="Q27" s="1120" t="s">
        <v>35</v>
      </c>
      <c r="R27" s="1120" t="s">
        <v>32</v>
      </c>
      <c r="S27" s="1120" t="s">
        <v>39</v>
      </c>
      <c r="T27" s="1120" t="s">
        <v>4164</v>
      </c>
      <c r="U27" s="1120" t="s">
        <v>40</v>
      </c>
      <c r="V27" s="1120">
        <v>201507032075</v>
      </c>
      <c r="W27" s="1169">
        <v>45317</v>
      </c>
      <c r="X27" s="1194">
        <v>47147</v>
      </c>
      <c r="Y27" s="1120" t="s">
        <v>7898</v>
      </c>
      <c r="Z27" s="1120" t="s">
        <v>7899</v>
      </c>
      <c r="AA27" s="1120" t="s">
        <v>7900</v>
      </c>
      <c r="AB27" s="1293">
        <v>45481</v>
      </c>
      <c r="AC27" s="1111" t="s">
        <v>4163</v>
      </c>
      <c r="AD27" s="1291">
        <v>42135</v>
      </c>
      <c r="AE27" s="1113"/>
      <c r="AF27" s="1113"/>
      <c r="AG27" s="1113"/>
    </row>
    <row r="28" spans="1:33" ht="15.75" customHeight="1">
      <c r="A28" s="1120" t="s">
        <v>10</v>
      </c>
      <c r="B28" s="1120" t="s">
        <v>49</v>
      </c>
      <c r="C28" s="1120" t="s">
        <v>50</v>
      </c>
      <c r="D28" s="1120" t="s">
        <v>51</v>
      </c>
      <c r="E28" s="1120" t="s">
        <v>30</v>
      </c>
      <c r="F28" s="1107" t="str">
        <f t="array" ref="F28">IFERROR(INDEX(UIID!$K$2:$K388, MATCH(CONCATENATE(B28,D28,G28,J28), UIID!$B$2:$B388&amp;UIID!$D$2:$D388&amp;UIID!$G$2:$G388&amp;UIID!$H$2:$H388, 0),), "Not Found")</f>
        <v>0746-0008</v>
      </c>
      <c r="G28" s="1295" t="s">
        <v>4027</v>
      </c>
      <c r="H28" s="1120" t="s">
        <v>7890</v>
      </c>
      <c r="I28" s="1120" t="s">
        <v>7880</v>
      </c>
      <c r="J28" s="1120" t="s">
        <v>4028</v>
      </c>
      <c r="K28" s="1120">
        <v>9.3061987930354899</v>
      </c>
      <c r="L28" s="1120">
        <v>123.30147247656301</v>
      </c>
      <c r="M28" s="1120" t="s">
        <v>1431</v>
      </c>
      <c r="N28" s="1120" t="s">
        <v>7891</v>
      </c>
      <c r="O28" s="1120" t="s">
        <v>15</v>
      </c>
      <c r="P28" s="1120" t="s">
        <v>525</v>
      </c>
      <c r="Q28" s="1120" t="s">
        <v>35</v>
      </c>
      <c r="R28" s="1120" t="s">
        <v>2230</v>
      </c>
      <c r="S28" s="1120" t="s">
        <v>161</v>
      </c>
      <c r="T28" s="1120" t="s">
        <v>4157</v>
      </c>
      <c r="U28" s="1120" t="s">
        <v>364</v>
      </c>
      <c r="V28" s="1120" t="s">
        <v>1433</v>
      </c>
      <c r="W28" s="1169">
        <v>45036</v>
      </c>
      <c r="X28" s="1194">
        <v>46864</v>
      </c>
      <c r="Y28" s="1120" t="s">
        <v>7902</v>
      </c>
      <c r="Z28" s="1120" t="s">
        <v>7903</v>
      </c>
      <c r="AA28" s="1120" t="s">
        <v>7904</v>
      </c>
      <c r="AB28" s="1292">
        <v>45791</v>
      </c>
      <c r="AC28" s="1111" t="s">
        <v>4163</v>
      </c>
      <c r="AD28" s="1291">
        <v>42697</v>
      </c>
      <c r="AE28" s="1113"/>
      <c r="AF28" s="1113"/>
      <c r="AG28" s="1113"/>
    </row>
    <row r="29" spans="1:33" ht="15.75" customHeight="1">
      <c r="A29" s="1120" t="s">
        <v>10</v>
      </c>
      <c r="B29" s="1120" t="s">
        <v>49</v>
      </c>
      <c r="C29" s="1120" t="s">
        <v>50</v>
      </c>
      <c r="D29" s="1120" t="s">
        <v>51</v>
      </c>
      <c r="E29" s="1120" t="s">
        <v>30</v>
      </c>
      <c r="F29" s="1107" t="str">
        <f t="array" ref="F29">IFERROR(INDEX(UIID!$K$2:$K388, MATCH(CONCATENATE(B29,D29,G29,J29), UIID!$B$2:$B388&amp;UIID!$D$2:$D388&amp;UIID!$G$2:$G388&amp;UIID!$H$2:$H388, 0),), "Not Found")</f>
        <v>0746-0008</v>
      </c>
      <c r="G29" s="1295" t="s">
        <v>4027</v>
      </c>
      <c r="H29" s="1120" t="s">
        <v>7890</v>
      </c>
      <c r="I29" s="1120" t="s">
        <v>7880</v>
      </c>
      <c r="J29" s="1120" t="s">
        <v>4028</v>
      </c>
      <c r="K29" s="1120">
        <v>9.3061987930354899</v>
      </c>
      <c r="L29" s="1120">
        <v>123.30147247656301</v>
      </c>
      <c r="M29" s="1120" t="s">
        <v>1431</v>
      </c>
      <c r="N29" s="1120" t="s">
        <v>7891</v>
      </c>
      <c r="O29" s="1120" t="s">
        <v>15</v>
      </c>
      <c r="P29" s="1120" t="s">
        <v>525</v>
      </c>
      <c r="Q29" s="1120" t="s">
        <v>35</v>
      </c>
      <c r="R29" s="1120" t="s">
        <v>87</v>
      </c>
      <c r="S29" s="1120" t="s">
        <v>434</v>
      </c>
      <c r="T29" s="1120" t="s">
        <v>4164</v>
      </c>
      <c r="U29" s="1120" t="s">
        <v>152</v>
      </c>
      <c r="V29" s="1120" t="s">
        <v>1434</v>
      </c>
      <c r="W29" s="1169">
        <v>45366</v>
      </c>
      <c r="X29" s="1194">
        <v>47195</v>
      </c>
      <c r="Y29" s="1120" t="s">
        <v>7905</v>
      </c>
      <c r="Z29" s="1120" t="s">
        <v>7906</v>
      </c>
      <c r="AA29" s="1120" t="s">
        <v>7907</v>
      </c>
      <c r="AB29" s="1290"/>
      <c r="AC29" s="1111"/>
      <c r="AD29" s="1291">
        <v>42697</v>
      </c>
      <c r="AE29" s="1113"/>
      <c r="AF29" s="1113"/>
      <c r="AG29" s="1113"/>
    </row>
    <row r="30" spans="1:33" ht="15.75" customHeight="1">
      <c r="A30" s="1120" t="s">
        <v>10</v>
      </c>
      <c r="B30" s="1120" t="s">
        <v>49</v>
      </c>
      <c r="C30" s="1120" t="s">
        <v>50</v>
      </c>
      <c r="D30" s="1120" t="s">
        <v>51</v>
      </c>
      <c r="E30" s="1120" t="s">
        <v>30</v>
      </c>
      <c r="F30" s="1107" t="str">
        <f t="array" ref="F30">IFERROR(INDEX(UIID!$K$2:$K388, MATCH(CONCATENATE(B30,D30,G30,J30), UIID!$B$2:$B388&amp;UIID!$D$2:$D388&amp;UIID!$G$2:$G388&amp;UIID!$H$2:$H388, 0),), "Not Found")</f>
        <v>0746-0008</v>
      </c>
      <c r="G30" s="1295" t="s">
        <v>4027</v>
      </c>
      <c r="H30" s="1120" t="s">
        <v>7890</v>
      </c>
      <c r="I30" s="1120" t="s">
        <v>7880</v>
      </c>
      <c r="J30" s="1120" t="s">
        <v>4028</v>
      </c>
      <c r="K30" s="1120">
        <v>9.3061987930354899</v>
      </c>
      <c r="L30" s="1120">
        <v>123.30147247656301</v>
      </c>
      <c r="M30" s="1120" t="s">
        <v>1431</v>
      </c>
      <c r="N30" s="1120" t="s">
        <v>7891</v>
      </c>
      <c r="O30" s="1120" t="s">
        <v>15</v>
      </c>
      <c r="P30" s="1120" t="s">
        <v>525</v>
      </c>
      <c r="Q30" s="1120" t="s">
        <v>35</v>
      </c>
      <c r="R30" s="1120" t="s">
        <v>32</v>
      </c>
      <c r="S30" s="1120" t="s">
        <v>47</v>
      </c>
      <c r="T30" s="1120" t="s">
        <v>4164</v>
      </c>
      <c r="U30" s="1120" t="s">
        <v>48</v>
      </c>
      <c r="V30" s="1120" t="s">
        <v>7908</v>
      </c>
      <c r="W30" s="1169">
        <v>45366</v>
      </c>
      <c r="X30" s="1194">
        <v>47195</v>
      </c>
      <c r="Y30" s="1120" t="s">
        <v>7893</v>
      </c>
      <c r="Z30" s="1120">
        <v>211707461200169</v>
      </c>
      <c r="AA30" s="1124">
        <v>46091</v>
      </c>
      <c r="AB30" s="1290"/>
      <c r="AC30" s="1111"/>
      <c r="AD30" s="1291">
        <v>42697</v>
      </c>
      <c r="AE30" s="1113"/>
      <c r="AF30" s="1113"/>
      <c r="AG30" s="1113"/>
    </row>
    <row r="31" spans="1:33" ht="15.75" customHeight="1">
      <c r="A31" s="1120" t="s">
        <v>10</v>
      </c>
      <c r="B31" s="1120" t="s">
        <v>49</v>
      </c>
      <c r="C31" s="1120" t="s">
        <v>50</v>
      </c>
      <c r="D31" s="1120" t="s">
        <v>51</v>
      </c>
      <c r="E31" s="1120" t="s">
        <v>30</v>
      </c>
      <c r="F31" s="1107" t="str">
        <f t="array" ref="F31">IFERROR(INDEX(UIID!$K$2:$K388, MATCH(CONCATENATE(B31,D31,G31,J31), UIID!$B$2:$B388&amp;UIID!$D$2:$D388&amp;UIID!$G$2:$G388&amp;UIID!$H$2:$H388, 0),), "Not Found")</f>
        <v>0746-0008</v>
      </c>
      <c r="G31" s="1295" t="s">
        <v>4027</v>
      </c>
      <c r="H31" s="1120" t="s">
        <v>7890</v>
      </c>
      <c r="I31" s="1120" t="s">
        <v>7880</v>
      </c>
      <c r="J31" s="1120" t="s">
        <v>4028</v>
      </c>
      <c r="K31" s="1120">
        <v>9.3061987930354899</v>
      </c>
      <c r="L31" s="1120">
        <v>123.30147247656301</v>
      </c>
      <c r="M31" s="1120" t="s">
        <v>1431</v>
      </c>
      <c r="N31" s="1120" t="s">
        <v>7891</v>
      </c>
      <c r="O31" s="1120" t="s">
        <v>15</v>
      </c>
      <c r="P31" s="1120" t="s">
        <v>525</v>
      </c>
      <c r="Q31" s="1120" t="s">
        <v>35</v>
      </c>
      <c r="R31" s="1120" t="s">
        <v>32</v>
      </c>
      <c r="S31" s="1120" t="s">
        <v>36</v>
      </c>
      <c r="T31" s="1120" t="s">
        <v>4164</v>
      </c>
      <c r="U31" s="1120" t="s">
        <v>91</v>
      </c>
      <c r="V31" s="1120" t="s">
        <v>1438</v>
      </c>
      <c r="W31" s="1169">
        <v>45317</v>
      </c>
      <c r="X31" s="1194">
        <v>47147</v>
      </c>
      <c r="Y31" s="1120" t="s">
        <v>7893</v>
      </c>
      <c r="Z31" s="1120">
        <v>211707461200138</v>
      </c>
      <c r="AA31" s="1124">
        <v>46091</v>
      </c>
      <c r="AB31" s="1293">
        <v>45481</v>
      </c>
      <c r="AC31" s="1111" t="s">
        <v>4163</v>
      </c>
      <c r="AD31" s="1291">
        <v>42793</v>
      </c>
      <c r="AE31" s="1113"/>
      <c r="AF31" s="1113"/>
      <c r="AG31" s="1113"/>
    </row>
    <row r="32" spans="1:33" ht="15.75" customHeight="1">
      <c r="A32" s="1120" t="s">
        <v>10</v>
      </c>
      <c r="B32" s="1120" t="s">
        <v>49</v>
      </c>
      <c r="C32" s="1120" t="s">
        <v>50</v>
      </c>
      <c r="D32" s="1120" t="s">
        <v>51</v>
      </c>
      <c r="E32" s="1120" t="s">
        <v>30</v>
      </c>
      <c r="F32" s="1107" t="str">
        <f t="array" ref="F32">IFERROR(INDEX(UIID!$K$2:$K388, MATCH(CONCATENATE(B32,D32,G32,J32), UIID!$B$2:$B388&amp;UIID!$D$2:$D388&amp;UIID!$G$2:$G388&amp;UIID!$H$2:$H388, 0),), "Not Found")</f>
        <v>0746-0014</v>
      </c>
      <c r="G32" s="1120" t="s">
        <v>4034</v>
      </c>
      <c r="H32" s="1120"/>
      <c r="I32" s="1120" t="s">
        <v>7909</v>
      </c>
      <c r="J32" s="1130" t="s">
        <v>4035</v>
      </c>
      <c r="K32" s="1120">
        <v>9.3060032863880995</v>
      </c>
      <c r="L32" s="1120">
        <v>123.30382508363699</v>
      </c>
      <c r="M32" s="1120" t="s">
        <v>1440</v>
      </c>
      <c r="N32" s="1120"/>
      <c r="O32" s="1120" t="s">
        <v>15</v>
      </c>
      <c r="P32" s="1120" t="s">
        <v>16</v>
      </c>
      <c r="Q32" s="1120" t="s">
        <v>35</v>
      </c>
      <c r="R32" s="1120" t="s">
        <v>104</v>
      </c>
      <c r="S32" s="1120" t="s">
        <v>105</v>
      </c>
      <c r="T32" s="1120" t="s">
        <v>4164</v>
      </c>
      <c r="U32" s="1120" t="s">
        <v>408</v>
      </c>
      <c r="V32" s="1120" t="s">
        <v>1441</v>
      </c>
      <c r="W32" s="1169">
        <v>45436</v>
      </c>
      <c r="X32" s="1194">
        <v>47265</v>
      </c>
      <c r="Y32" s="1120" t="s">
        <v>7910</v>
      </c>
      <c r="Z32" s="1120" t="s">
        <v>7911</v>
      </c>
      <c r="AA32" s="1124">
        <v>45215</v>
      </c>
      <c r="AB32" s="1293">
        <v>45483</v>
      </c>
      <c r="AC32" s="1111" t="s">
        <v>4163</v>
      </c>
      <c r="AD32" s="1121"/>
      <c r="AE32" s="1113"/>
      <c r="AF32" s="1113"/>
      <c r="AG32" s="1113"/>
    </row>
    <row r="33" spans="1:33" ht="15.75" customHeight="1">
      <c r="A33" s="1120" t="s">
        <v>10</v>
      </c>
      <c r="B33" s="1120" t="s">
        <v>49</v>
      </c>
      <c r="C33" s="1120" t="s">
        <v>50</v>
      </c>
      <c r="D33" s="1120" t="s">
        <v>51</v>
      </c>
      <c r="E33" s="1120" t="s">
        <v>30</v>
      </c>
      <c r="F33" s="1107" t="str">
        <f t="array" ref="F33">IFERROR(INDEX(UIID!$K$2:$K388, MATCH(CONCATENATE(B33,D33,G33,J33), UIID!$B$2:$B388&amp;UIID!$D$2:$D388&amp;UIID!$G$2:$G388&amp;UIID!$H$2:$H388, 0),), "Not Found")</f>
        <v>0746-0031</v>
      </c>
      <c r="G33" s="1120" t="s">
        <v>1546</v>
      </c>
      <c r="H33" s="1120"/>
      <c r="I33" s="1120" t="s">
        <v>7912</v>
      </c>
      <c r="J33" s="1130" t="s">
        <v>4047</v>
      </c>
      <c r="K33" s="1120">
        <v>9.3178528108299794</v>
      </c>
      <c r="L33" s="1120">
        <v>123.289132153894</v>
      </c>
      <c r="M33" s="1120" t="s">
        <v>1548</v>
      </c>
      <c r="N33" s="1120" t="s">
        <v>7913</v>
      </c>
      <c r="O33" s="1120" t="s">
        <v>15</v>
      </c>
      <c r="P33" s="1120" t="s">
        <v>16</v>
      </c>
      <c r="Q33" s="1120" t="s">
        <v>35</v>
      </c>
      <c r="R33" s="1120" t="s">
        <v>84</v>
      </c>
      <c r="S33" s="1120" t="s">
        <v>85</v>
      </c>
      <c r="T33" s="1120" t="s">
        <v>4164</v>
      </c>
      <c r="U33" s="1120" t="s">
        <v>94</v>
      </c>
      <c r="V33" s="1120" t="s">
        <v>1551</v>
      </c>
      <c r="W33" s="1169">
        <v>45443</v>
      </c>
      <c r="X33" s="1194">
        <v>47270</v>
      </c>
      <c r="Y33" s="1120" t="s">
        <v>7914</v>
      </c>
      <c r="Z33" s="1120" t="s">
        <v>7915</v>
      </c>
      <c r="AA33" s="1120" t="s">
        <v>7916</v>
      </c>
      <c r="AB33" s="1290"/>
      <c r="AC33" s="1111"/>
      <c r="AD33" s="1291">
        <v>42438</v>
      </c>
      <c r="AE33" s="1113"/>
      <c r="AF33" s="1113"/>
      <c r="AG33" s="1113"/>
    </row>
    <row r="34" spans="1:33" ht="15.75" customHeight="1">
      <c r="A34" s="1120" t="s">
        <v>10</v>
      </c>
      <c r="B34" s="1120" t="s">
        <v>49</v>
      </c>
      <c r="C34" s="1120" t="s">
        <v>50</v>
      </c>
      <c r="D34" s="1120" t="s">
        <v>51</v>
      </c>
      <c r="E34" s="1120" t="s">
        <v>30</v>
      </c>
      <c r="F34" s="1107" t="str">
        <f t="array" ref="F34">IFERROR(INDEX(UIID!$K$2:$K388, MATCH(CONCATENATE(B34,D34,G34,J34), UIID!$B$2:$B388&amp;UIID!$D$2:$D388&amp;UIID!$G$2:$G388&amp;UIID!$H$2:$H388, 0),), "Not Found")</f>
        <v>0746-0031</v>
      </c>
      <c r="G34" s="1120" t="s">
        <v>1546</v>
      </c>
      <c r="H34" s="1120"/>
      <c r="I34" s="1120" t="s">
        <v>7912</v>
      </c>
      <c r="J34" s="1130" t="s">
        <v>4047</v>
      </c>
      <c r="K34" s="1120">
        <v>9.3178528108299794</v>
      </c>
      <c r="L34" s="1120">
        <v>123.289132153894</v>
      </c>
      <c r="M34" s="1120" t="s">
        <v>1548</v>
      </c>
      <c r="N34" s="1120" t="s">
        <v>7913</v>
      </c>
      <c r="O34" s="1120" t="s">
        <v>15</v>
      </c>
      <c r="P34" s="1120" t="s">
        <v>16</v>
      </c>
      <c r="Q34" s="1120" t="s">
        <v>35</v>
      </c>
      <c r="R34" s="1120" t="s">
        <v>84</v>
      </c>
      <c r="S34" s="1120" t="s">
        <v>93</v>
      </c>
      <c r="T34" s="1120" t="s">
        <v>4213</v>
      </c>
      <c r="U34" s="1120" t="s">
        <v>94</v>
      </c>
      <c r="V34" s="1120" t="s">
        <v>1554</v>
      </c>
      <c r="W34" s="1169">
        <v>45443</v>
      </c>
      <c r="X34" s="1194">
        <v>47270</v>
      </c>
      <c r="Y34" s="1120" t="s">
        <v>7914</v>
      </c>
      <c r="Z34" s="1120" t="s">
        <v>7915</v>
      </c>
      <c r="AA34" s="1120" t="s">
        <v>7916</v>
      </c>
      <c r="AB34" s="1293">
        <v>45567</v>
      </c>
      <c r="AC34" s="1111" t="s">
        <v>4163</v>
      </c>
      <c r="AD34" s="1291">
        <v>42947</v>
      </c>
      <c r="AE34" s="1113"/>
      <c r="AF34" s="1113"/>
      <c r="AG34" s="1113"/>
    </row>
    <row r="35" spans="1:33" ht="15.75" customHeight="1">
      <c r="A35" s="1120" t="s">
        <v>10</v>
      </c>
      <c r="B35" s="1120" t="s">
        <v>49</v>
      </c>
      <c r="C35" s="1120" t="s">
        <v>28</v>
      </c>
      <c r="D35" s="1120" t="s">
        <v>2060</v>
      </c>
      <c r="E35" s="1120" t="s">
        <v>30</v>
      </c>
      <c r="F35" s="1107" t="str">
        <f t="array" ref="F35">IFERROR(INDEX(UIID!$K$2:$K388, MATCH(CONCATENATE(B35,D35,G35,J35), UIID!$B$2:$B388&amp;UIID!$D$2:$D388&amp;UIID!$G$2:$G388&amp;UIID!$H$2:$H388, 0),), "Not Found")</f>
        <v>0746-0004</v>
      </c>
      <c r="G35" s="1120" t="s">
        <v>1442</v>
      </c>
      <c r="H35" s="1120"/>
      <c r="I35" s="1120" t="s">
        <v>7917</v>
      </c>
      <c r="J35" s="1120" t="s">
        <v>4023</v>
      </c>
      <c r="K35" s="1120">
        <v>10.131708287543301</v>
      </c>
      <c r="L35" s="1120">
        <v>123.273328783182</v>
      </c>
      <c r="M35" s="1120" t="s">
        <v>1443</v>
      </c>
      <c r="N35" s="1120" t="s">
        <v>7918</v>
      </c>
      <c r="O35" s="1120" t="s">
        <v>113</v>
      </c>
      <c r="P35" s="1120" t="s">
        <v>132</v>
      </c>
      <c r="Q35" s="1120" t="s">
        <v>35</v>
      </c>
      <c r="R35" s="1120" t="s">
        <v>104</v>
      </c>
      <c r="S35" s="1120" t="s">
        <v>105</v>
      </c>
      <c r="T35" s="1120" t="s">
        <v>4164</v>
      </c>
      <c r="U35" s="1120" t="s">
        <v>408</v>
      </c>
      <c r="V35" s="1120">
        <v>1107032195</v>
      </c>
      <c r="W35" s="1169">
        <v>45337</v>
      </c>
      <c r="X35" s="1194">
        <v>47165</v>
      </c>
      <c r="Y35" s="1120" t="s">
        <v>7920</v>
      </c>
      <c r="Z35" s="1120" t="s">
        <v>7921</v>
      </c>
      <c r="AA35" s="1124">
        <v>46314</v>
      </c>
      <c r="AB35" s="1293">
        <v>45404</v>
      </c>
      <c r="AC35" s="1111" t="s">
        <v>4163</v>
      </c>
      <c r="AD35" s="1291">
        <v>40878</v>
      </c>
      <c r="AE35" s="1113"/>
      <c r="AF35" s="1113"/>
      <c r="AG35" s="1113"/>
    </row>
    <row r="36" spans="1:33" ht="15.75" customHeight="1">
      <c r="A36" s="1120" t="s">
        <v>10</v>
      </c>
      <c r="B36" s="1120" t="s">
        <v>49</v>
      </c>
      <c r="C36" s="1120" t="s">
        <v>28</v>
      </c>
      <c r="D36" s="1120" t="s">
        <v>2060</v>
      </c>
      <c r="E36" s="1120" t="s">
        <v>30</v>
      </c>
      <c r="F36" s="1107" t="str">
        <f t="array" ref="F36">IFERROR(INDEX(UIID!$K$2:$K388, MATCH(CONCATENATE(B36,D36,G36,J36), UIID!$B$2:$B388&amp;UIID!$D$2:$D388&amp;UIID!$G$2:$G388&amp;UIID!$H$2:$H388, 0),), "Not Found")</f>
        <v>0746-0004</v>
      </c>
      <c r="G36" s="1120" t="s">
        <v>1442</v>
      </c>
      <c r="H36" s="1120"/>
      <c r="I36" s="1120" t="s">
        <v>7917</v>
      </c>
      <c r="J36" s="1120" t="s">
        <v>4023</v>
      </c>
      <c r="K36" s="1120">
        <v>10.131708287543301</v>
      </c>
      <c r="L36" s="1120">
        <v>123.273328783182</v>
      </c>
      <c r="M36" s="1120" t="s">
        <v>1444</v>
      </c>
      <c r="N36" s="1120" t="s">
        <v>7918</v>
      </c>
      <c r="O36" s="1120" t="s">
        <v>113</v>
      </c>
      <c r="P36" s="1120" t="s">
        <v>132</v>
      </c>
      <c r="Q36" s="1120" t="s">
        <v>35</v>
      </c>
      <c r="R36" s="1120" t="s">
        <v>143</v>
      </c>
      <c r="S36" s="1120" t="s">
        <v>144</v>
      </c>
      <c r="T36" s="1120" t="s">
        <v>4164</v>
      </c>
      <c r="U36" s="1120" t="s">
        <v>778</v>
      </c>
      <c r="V36" s="1120" t="s">
        <v>1445</v>
      </c>
      <c r="W36" s="1169">
        <v>45349</v>
      </c>
      <c r="X36" s="1194">
        <v>47177</v>
      </c>
      <c r="Y36" s="1120" t="s">
        <v>7922</v>
      </c>
      <c r="Z36" s="1120" t="s">
        <v>7923</v>
      </c>
      <c r="AA36" s="1120" t="s">
        <v>7924</v>
      </c>
      <c r="AB36" s="1293">
        <v>45404</v>
      </c>
      <c r="AC36" s="1111" t="s">
        <v>4163</v>
      </c>
      <c r="AD36" s="1291">
        <v>43740</v>
      </c>
      <c r="AE36" s="1113"/>
      <c r="AF36" s="1113"/>
      <c r="AG36" s="1113"/>
    </row>
    <row r="37" spans="1:33" ht="15.75" customHeight="1">
      <c r="A37" s="1120" t="s">
        <v>10</v>
      </c>
      <c r="B37" s="1120" t="s">
        <v>49</v>
      </c>
      <c r="C37" s="1120" t="s">
        <v>28</v>
      </c>
      <c r="D37" s="1120" t="s">
        <v>2060</v>
      </c>
      <c r="E37" s="1120" t="s">
        <v>30</v>
      </c>
      <c r="F37" s="1107" t="str">
        <f t="array" ref="F37">IFERROR(INDEX(UIID!$K$2:$K388, MATCH(CONCATENATE(B37,D37,G37,J37), UIID!$B$2:$B388&amp;UIID!$D$2:$D388&amp;UIID!$G$2:$G388&amp;UIID!$H$2:$H388, 0),), "Not Found")</f>
        <v>0746-0004</v>
      </c>
      <c r="G37" s="1120" t="s">
        <v>1442</v>
      </c>
      <c r="H37" s="1120"/>
      <c r="I37" s="1120" t="s">
        <v>7917</v>
      </c>
      <c r="J37" s="1120" t="s">
        <v>4023</v>
      </c>
      <c r="K37" s="1120">
        <v>10.131708287543301</v>
      </c>
      <c r="L37" s="1120">
        <v>123.273328783182</v>
      </c>
      <c r="M37" s="1120" t="s">
        <v>1443</v>
      </c>
      <c r="N37" s="1120" t="s">
        <v>7918</v>
      </c>
      <c r="O37" s="1120" t="s">
        <v>113</v>
      </c>
      <c r="P37" s="1120" t="s">
        <v>132</v>
      </c>
      <c r="Q37" s="1120" t="s">
        <v>35</v>
      </c>
      <c r="R37" s="1120" t="s">
        <v>32</v>
      </c>
      <c r="S37" s="1120" t="s">
        <v>39</v>
      </c>
      <c r="T37" s="1120" t="s">
        <v>4164</v>
      </c>
      <c r="U37" s="1120" t="s">
        <v>40</v>
      </c>
      <c r="V37" s="1120">
        <v>201407032152</v>
      </c>
      <c r="W37" s="1169">
        <v>45337</v>
      </c>
      <c r="X37" s="1194">
        <v>47165</v>
      </c>
      <c r="Y37" s="1120" t="s">
        <v>7925</v>
      </c>
      <c r="Z37" s="1120" t="s">
        <v>7926</v>
      </c>
      <c r="AA37" s="1124">
        <v>46085</v>
      </c>
      <c r="AB37" s="1290"/>
      <c r="AC37" s="1111"/>
      <c r="AD37" s="1291">
        <v>41894</v>
      </c>
      <c r="AE37" s="1113"/>
      <c r="AF37" s="1113"/>
      <c r="AG37" s="1113"/>
    </row>
    <row r="38" spans="1:33" ht="15.75" customHeight="1">
      <c r="A38" s="1120" t="s">
        <v>10</v>
      </c>
      <c r="B38" s="1120" t="s">
        <v>49</v>
      </c>
      <c r="C38" s="1120" t="s">
        <v>50</v>
      </c>
      <c r="D38" s="1120" t="s">
        <v>1447</v>
      </c>
      <c r="E38" s="1120" t="s">
        <v>30</v>
      </c>
      <c r="F38" s="1107" t="str">
        <f t="array" ref="F38">IFERROR(INDEX(UIID!$K$2:$K388, MATCH(CONCATENATE(B38,D38,G38,J38), UIID!$B$2:$B388&amp;UIID!$D$2:$D388&amp;UIID!$G$2:$G388&amp;UIID!$H$2:$H388, 0),), "Not Found")</f>
        <v>0746-0033</v>
      </c>
      <c r="G38" s="1130" t="s">
        <v>4050</v>
      </c>
      <c r="H38" s="1120"/>
      <c r="I38" s="1120" t="s">
        <v>7927</v>
      </c>
      <c r="J38" s="1120" t="s">
        <v>1450</v>
      </c>
      <c r="K38" s="1120">
        <v>9.3889091078392894</v>
      </c>
      <c r="L38" s="1120">
        <v>122.795545509717</v>
      </c>
      <c r="M38" s="1120" t="s">
        <v>1451</v>
      </c>
      <c r="N38" s="1120" t="s">
        <v>7928</v>
      </c>
      <c r="O38" s="1120" t="s">
        <v>15</v>
      </c>
      <c r="P38" s="1120" t="s">
        <v>1449</v>
      </c>
      <c r="Q38" s="1120" t="s">
        <v>35</v>
      </c>
      <c r="R38" s="1120" t="s">
        <v>125</v>
      </c>
      <c r="S38" s="1120" t="s">
        <v>126</v>
      </c>
      <c r="T38" s="1120" t="s">
        <v>4164</v>
      </c>
      <c r="U38" s="1120" t="s">
        <v>421</v>
      </c>
      <c r="V38" s="1120" t="s">
        <v>1452</v>
      </c>
      <c r="W38" s="1169">
        <v>45434</v>
      </c>
      <c r="X38" s="1194">
        <v>47261</v>
      </c>
      <c r="Y38" s="1120" t="s">
        <v>7929</v>
      </c>
      <c r="Z38" s="1120" t="s">
        <v>7930</v>
      </c>
      <c r="AA38" s="1120" t="s">
        <v>4283</v>
      </c>
      <c r="AB38" s="1293">
        <v>45404</v>
      </c>
      <c r="AC38" s="1111" t="s">
        <v>4163</v>
      </c>
      <c r="AD38" s="1291">
        <v>44561</v>
      </c>
      <c r="AE38" s="1113"/>
      <c r="AF38" s="1113"/>
      <c r="AG38" s="1113"/>
    </row>
    <row r="39" spans="1:33" ht="15.75" customHeight="1">
      <c r="A39" s="1120" t="s">
        <v>10</v>
      </c>
      <c r="B39" s="1120" t="s">
        <v>49</v>
      </c>
      <c r="C39" s="1120" t="s">
        <v>50</v>
      </c>
      <c r="D39" s="1120" t="s">
        <v>1447</v>
      </c>
      <c r="E39" s="1120" t="s">
        <v>30</v>
      </c>
      <c r="F39" s="1107" t="str">
        <f t="array" ref="F39">IFERROR(INDEX(UIID!$K$2:$K388, MATCH(CONCATENATE(B39,D39,G39,J39), UIID!$B$2:$B388&amp;UIID!$D$2:$D388&amp;UIID!$G$2:$G388&amp;UIID!$H$2:$H388, 0),), "Not Found")</f>
        <v>0746-0033</v>
      </c>
      <c r="G39" s="1130" t="s">
        <v>4050</v>
      </c>
      <c r="H39" s="1120"/>
      <c r="I39" s="1120" t="s">
        <v>7927</v>
      </c>
      <c r="J39" s="1120" t="s">
        <v>1450</v>
      </c>
      <c r="K39" s="1120">
        <v>9.3889091078392894</v>
      </c>
      <c r="L39" s="1120">
        <v>122.795545509717</v>
      </c>
      <c r="M39" s="1120" t="s">
        <v>1451</v>
      </c>
      <c r="N39" s="1120" t="s">
        <v>7928</v>
      </c>
      <c r="O39" s="1120" t="s">
        <v>15</v>
      </c>
      <c r="P39" s="1120" t="s">
        <v>1449</v>
      </c>
      <c r="Q39" s="1120" t="s">
        <v>35</v>
      </c>
      <c r="R39" s="1120" t="s">
        <v>125</v>
      </c>
      <c r="S39" s="1120" t="s">
        <v>426</v>
      </c>
      <c r="T39" s="1120" t="s">
        <v>4164</v>
      </c>
      <c r="U39" s="1120" t="s">
        <v>411</v>
      </c>
      <c r="V39" s="1120" t="s">
        <v>1454</v>
      </c>
      <c r="W39" s="1169">
        <v>45348</v>
      </c>
      <c r="X39" s="1194">
        <v>47176</v>
      </c>
      <c r="Y39" s="1120" t="s">
        <v>7931</v>
      </c>
      <c r="Z39" s="1120" t="s">
        <v>7932</v>
      </c>
      <c r="AA39" s="1120" t="s">
        <v>4283</v>
      </c>
      <c r="AB39" s="1293">
        <v>45404</v>
      </c>
      <c r="AC39" s="1111" t="s">
        <v>4163</v>
      </c>
      <c r="AD39" s="1291">
        <v>44561</v>
      </c>
      <c r="AE39" s="1113"/>
      <c r="AF39" s="1113"/>
      <c r="AG39" s="1113"/>
    </row>
    <row r="40" spans="1:33" ht="15.75" customHeight="1">
      <c r="A40" s="1120" t="s">
        <v>10</v>
      </c>
      <c r="B40" s="1120" t="s">
        <v>49</v>
      </c>
      <c r="C40" s="1120" t="s">
        <v>50</v>
      </c>
      <c r="D40" s="1120" t="s">
        <v>1447</v>
      </c>
      <c r="E40" s="1120" t="s">
        <v>30</v>
      </c>
      <c r="F40" s="1107" t="str">
        <f t="array" ref="F40">IFERROR(INDEX(UIID!$K$2:$K388, MATCH(CONCATENATE(B40,D40,G40,J40), UIID!$B$2:$B388&amp;UIID!$D$2:$D388&amp;UIID!$G$2:$G388&amp;UIID!$H$2:$H388, 0),), "Not Found")</f>
        <v>0746-0033</v>
      </c>
      <c r="G40" s="1130" t="s">
        <v>4050</v>
      </c>
      <c r="H40" s="1120"/>
      <c r="I40" s="1120" t="s">
        <v>7927</v>
      </c>
      <c r="J40" s="1120" t="s">
        <v>1450</v>
      </c>
      <c r="K40" s="1120">
        <v>9.3889091078392894</v>
      </c>
      <c r="L40" s="1120">
        <v>122.795545509717</v>
      </c>
      <c r="M40" s="1120" t="s">
        <v>1451</v>
      </c>
      <c r="N40" s="1120" t="s">
        <v>7928</v>
      </c>
      <c r="O40" s="1120" t="s">
        <v>15</v>
      </c>
      <c r="P40" s="1120" t="s">
        <v>1449</v>
      </c>
      <c r="Q40" s="1120" t="s">
        <v>35</v>
      </c>
      <c r="R40" s="1120" t="s">
        <v>125</v>
      </c>
      <c r="S40" s="1120" t="s">
        <v>427</v>
      </c>
      <c r="T40" s="1120" t="s">
        <v>4164</v>
      </c>
      <c r="U40" s="1120" t="s">
        <v>1455</v>
      </c>
      <c r="V40" s="1120" t="s">
        <v>1456</v>
      </c>
      <c r="W40" s="1169">
        <v>45348</v>
      </c>
      <c r="X40" s="1194">
        <v>47176</v>
      </c>
      <c r="Y40" s="1120" t="s">
        <v>7933</v>
      </c>
      <c r="Z40" s="1120" t="s">
        <v>7932</v>
      </c>
      <c r="AA40" s="1120" t="s">
        <v>4283</v>
      </c>
      <c r="AB40" s="1293">
        <v>45404</v>
      </c>
      <c r="AC40" s="1111" t="s">
        <v>4163</v>
      </c>
      <c r="AD40" s="1291">
        <v>44561</v>
      </c>
      <c r="AE40" s="1113"/>
      <c r="AF40" s="1113"/>
      <c r="AG40" s="1113"/>
    </row>
    <row r="41" spans="1:33" ht="15.75" customHeight="1">
      <c r="A41" s="1120" t="s">
        <v>10</v>
      </c>
      <c r="B41" s="1120" t="s">
        <v>49</v>
      </c>
      <c r="C41" s="1120" t="s">
        <v>50</v>
      </c>
      <c r="D41" s="1120" t="s">
        <v>1447</v>
      </c>
      <c r="E41" s="1120" t="s">
        <v>30</v>
      </c>
      <c r="F41" s="1107" t="str">
        <f t="array" ref="F41">IFERROR(INDEX(UIID!$K$2:$K388, MATCH(CONCATENATE(B41,D41,G41,J41), UIID!$B$2:$B388&amp;UIID!$D$2:$D388&amp;UIID!$G$2:$G388&amp;UIID!$H$2:$H388, 0),), "Not Found")</f>
        <v>0746-0033</v>
      </c>
      <c r="G41" s="1130" t="s">
        <v>4050</v>
      </c>
      <c r="H41" s="1120"/>
      <c r="I41" s="1120" t="s">
        <v>7927</v>
      </c>
      <c r="J41" s="1120" t="s">
        <v>1450</v>
      </c>
      <c r="K41" s="1120">
        <v>9.3889091078392894</v>
      </c>
      <c r="L41" s="1120">
        <v>122.795545509717</v>
      </c>
      <c r="M41" s="1120" t="s">
        <v>1451</v>
      </c>
      <c r="N41" s="1120" t="s">
        <v>7928</v>
      </c>
      <c r="O41" s="1120" t="s">
        <v>15</v>
      </c>
      <c r="P41" s="1120" t="s">
        <v>1449</v>
      </c>
      <c r="Q41" s="1120" t="s">
        <v>35</v>
      </c>
      <c r="R41" s="1120" t="s">
        <v>125</v>
      </c>
      <c r="S41" s="1120" t="s">
        <v>1856</v>
      </c>
      <c r="T41" s="1120" t="s">
        <v>4164</v>
      </c>
      <c r="U41" s="1120" t="s">
        <v>416</v>
      </c>
      <c r="V41" s="1130" t="s">
        <v>7934</v>
      </c>
      <c r="W41" s="1169">
        <v>45348</v>
      </c>
      <c r="X41" s="1194">
        <v>47176</v>
      </c>
      <c r="Y41" s="1120" t="s">
        <v>7935</v>
      </c>
      <c r="Z41" s="1120" t="s">
        <v>7932</v>
      </c>
      <c r="AA41" s="1120" t="s">
        <v>4283</v>
      </c>
      <c r="AB41" s="1293">
        <v>45404</v>
      </c>
      <c r="AC41" s="1111" t="s">
        <v>4163</v>
      </c>
      <c r="AD41" s="1291">
        <v>44561</v>
      </c>
      <c r="AE41" s="1113"/>
      <c r="AF41" s="1113"/>
      <c r="AG41" s="1113"/>
    </row>
    <row r="42" spans="1:33" ht="15.75" customHeight="1">
      <c r="A42" s="1120" t="s">
        <v>10</v>
      </c>
      <c r="B42" s="1120" t="s">
        <v>49</v>
      </c>
      <c r="C42" s="1120" t="s">
        <v>50</v>
      </c>
      <c r="D42" s="1120" t="s">
        <v>1447</v>
      </c>
      <c r="E42" s="1120" t="s">
        <v>30</v>
      </c>
      <c r="F42" s="1107" t="str">
        <f t="array" ref="F42">IFERROR(INDEX(UIID!$K$2:$K388, MATCH(CONCATENATE(B42,D42,G42,J42), UIID!$B$2:$B388&amp;UIID!$D$2:$D388&amp;UIID!$G$2:$G388&amp;UIID!$H$2:$H388, 0),), "Not Found")</f>
        <v>0746-0033</v>
      </c>
      <c r="G42" s="1130" t="s">
        <v>4050</v>
      </c>
      <c r="H42" s="1120"/>
      <c r="I42" s="1120" t="s">
        <v>7927</v>
      </c>
      <c r="J42" s="1120" t="s">
        <v>1450</v>
      </c>
      <c r="K42" s="1120">
        <v>9.3889091078392894</v>
      </c>
      <c r="L42" s="1120">
        <v>122.795545509717</v>
      </c>
      <c r="M42" s="1120" t="s">
        <v>1451</v>
      </c>
      <c r="N42" s="1120" t="s">
        <v>7928</v>
      </c>
      <c r="O42" s="1120" t="s">
        <v>15</v>
      </c>
      <c r="P42" s="1120" t="s">
        <v>1449</v>
      </c>
      <c r="Q42" s="1120" t="s">
        <v>35</v>
      </c>
      <c r="R42" s="1120" t="s">
        <v>125</v>
      </c>
      <c r="S42" s="1120" t="s">
        <v>1458</v>
      </c>
      <c r="T42" s="1120" t="s">
        <v>4164</v>
      </c>
      <c r="U42" s="1120" t="s">
        <v>1459</v>
      </c>
      <c r="V42" s="1120" t="s">
        <v>1460</v>
      </c>
      <c r="W42" s="1169">
        <v>45348</v>
      </c>
      <c r="X42" s="1194">
        <v>47176</v>
      </c>
      <c r="Y42" s="1120" t="s">
        <v>7935</v>
      </c>
      <c r="Z42" s="1120" t="s">
        <v>7932</v>
      </c>
      <c r="AA42" s="1120" t="s">
        <v>4283</v>
      </c>
      <c r="AB42" s="1293">
        <v>45404</v>
      </c>
      <c r="AC42" s="1111" t="s">
        <v>4163</v>
      </c>
      <c r="AD42" s="1291">
        <v>44561</v>
      </c>
      <c r="AE42" s="1113"/>
      <c r="AF42" s="1113"/>
      <c r="AG42" s="1113"/>
    </row>
    <row r="43" spans="1:33" ht="15.75" customHeight="1">
      <c r="A43" s="1120" t="s">
        <v>10</v>
      </c>
      <c r="B43" s="1120" t="s">
        <v>49</v>
      </c>
      <c r="C43" s="1120" t="s">
        <v>50</v>
      </c>
      <c r="D43" s="1120" t="s">
        <v>1447</v>
      </c>
      <c r="E43" s="1120" t="s">
        <v>30</v>
      </c>
      <c r="F43" s="1107" t="str">
        <f t="array" ref="F43">IFERROR(INDEX(UIID!$K$2:$K388, MATCH(CONCATENATE(B43,D43,G43,J43), UIID!$B$2:$B388&amp;UIID!$D$2:$D388&amp;UIID!$G$2:$G388&amp;UIID!$H$2:$H388, 0),), "Not Found")</f>
        <v>0746-0033</v>
      </c>
      <c r="G43" s="1130" t="s">
        <v>4050</v>
      </c>
      <c r="H43" s="1120"/>
      <c r="I43" s="1120" t="s">
        <v>7927</v>
      </c>
      <c r="J43" s="1120" t="s">
        <v>1450</v>
      </c>
      <c r="K43" s="1120">
        <v>9.3889091078392894</v>
      </c>
      <c r="L43" s="1120">
        <v>122.795545509717</v>
      </c>
      <c r="M43" s="1120" t="s">
        <v>7936</v>
      </c>
      <c r="N43" s="1120" t="s">
        <v>7928</v>
      </c>
      <c r="O43" s="1120" t="s">
        <v>15</v>
      </c>
      <c r="P43" s="1120" t="s">
        <v>1449</v>
      </c>
      <c r="Q43" s="1120" t="s">
        <v>4262</v>
      </c>
      <c r="R43" s="1120" t="s">
        <v>125</v>
      </c>
      <c r="S43" s="1120" t="s">
        <v>2697</v>
      </c>
      <c r="T43" s="1120" t="s">
        <v>22</v>
      </c>
      <c r="U43" s="1120" t="s">
        <v>1461</v>
      </c>
      <c r="V43" s="1120" t="s">
        <v>1462</v>
      </c>
      <c r="W43" s="1169">
        <v>45139</v>
      </c>
      <c r="X43" s="1194">
        <v>46967</v>
      </c>
      <c r="Y43" s="1120" t="s">
        <v>7938</v>
      </c>
      <c r="Z43" s="1120" t="s">
        <v>22</v>
      </c>
      <c r="AA43" s="1120" t="s">
        <v>22</v>
      </c>
      <c r="AB43" s="1292">
        <v>45791</v>
      </c>
      <c r="AC43" s="1111" t="s">
        <v>4163</v>
      </c>
      <c r="AD43" s="1291">
        <v>43998</v>
      </c>
      <c r="AE43" s="1113"/>
      <c r="AF43" s="1113"/>
      <c r="AG43" s="1113"/>
    </row>
    <row r="44" spans="1:33" ht="15.75" customHeight="1">
      <c r="A44" s="1120" t="s">
        <v>10</v>
      </c>
      <c r="B44" s="1120" t="s">
        <v>49</v>
      </c>
      <c r="C44" s="1120" t="s">
        <v>50</v>
      </c>
      <c r="D44" s="1120" t="s">
        <v>1447</v>
      </c>
      <c r="E44" s="1120" t="s">
        <v>30</v>
      </c>
      <c r="F44" s="1107" t="str">
        <f t="array" ref="F44">IFERROR(INDEX(UIID!$K$2:$K388, MATCH(CONCATENATE(B44,D44,G44,J44), UIID!$B$2:$B388&amp;UIID!$D$2:$D388&amp;UIID!$G$2:$G388&amp;UIID!$H$2:$H388, 0),), "Not Found")</f>
        <v>0746-0033</v>
      </c>
      <c r="G44" s="1130" t="s">
        <v>4050</v>
      </c>
      <c r="H44" s="1120"/>
      <c r="I44" s="1120" t="s">
        <v>7927</v>
      </c>
      <c r="J44" s="1120" t="s">
        <v>1450</v>
      </c>
      <c r="K44" s="1120">
        <v>9.3889091078392894</v>
      </c>
      <c r="L44" s="1120">
        <v>122.795545509717</v>
      </c>
      <c r="M44" s="1120" t="s">
        <v>7936</v>
      </c>
      <c r="N44" s="1120" t="s">
        <v>7928</v>
      </c>
      <c r="O44" s="1120" t="s">
        <v>15</v>
      </c>
      <c r="P44" s="1120" t="s">
        <v>1449</v>
      </c>
      <c r="Q44" s="1120" t="s">
        <v>35</v>
      </c>
      <c r="R44" s="1120" t="s">
        <v>125</v>
      </c>
      <c r="S44" s="1120" t="s">
        <v>279</v>
      </c>
      <c r="T44" s="1120" t="s">
        <v>4164</v>
      </c>
      <c r="U44" s="1120" t="s">
        <v>421</v>
      </c>
      <c r="V44" s="1120" t="s">
        <v>7939</v>
      </c>
      <c r="W44" s="1169">
        <v>45348</v>
      </c>
      <c r="X44" s="1194">
        <v>47176</v>
      </c>
      <c r="Y44" s="1120" t="s">
        <v>7941</v>
      </c>
      <c r="Z44" s="1120" t="s">
        <v>22</v>
      </c>
      <c r="AA44" s="1120" t="s">
        <v>22</v>
      </c>
      <c r="AB44" s="1293">
        <v>45404</v>
      </c>
      <c r="AC44" s="1111" t="s">
        <v>4163</v>
      </c>
      <c r="AD44" s="1291">
        <v>43096</v>
      </c>
      <c r="AE44" s="1113"/>
      <c r="AF44" s="1113"/>
      <c r="AG44" s="1113"/>
    </row>
    <row r="45" spans="1:33" ht="15.75" customHeight="1">
      <c r="A45" s="1120" t="s">
        <v>10</v>
      </c>
      <c r="B45" s="1120" t="s">
        <v>49</v>
      </c>
      <c r="C45" s="1120" t="s">
        <v>50</v>
      </c>
      <c r="D45" s="1120" t="s">
        <v>51</v>
      </c>
      <c r="E45" s="1120" t="s">
        <v>30</v>
      </c>
      <c r="F45" s="1107" t="str">
        <f t="array" ref="F45">IFERROR(INDEX(UIID!$K$2:$K388, MATCH(CONCATENATE(B45,D45,G45,J45), UIID!$B$2:$B388&amp;UIID!$D$2:$D388&amp;UIID!$G$2:$G388&amp;UIID!$H$2:$H388, 0),), "Not Found")</f>
        <v>0746-0022</v>
      </c>
      <c r="G45" s="1120" t="s">
        <v>1464</v>
      </c>
      <c r="H45" s="1130" t="s">
        <v>7942</v>
      </c>
      <c r="I45" s="1120" t="s">
        <v>7943</v>
      </c>
      <c r="J45" s="1120" t="s">
        <v>1465</v>
      </c>
      <c r="K45" s="1120">
        <v>9.3193245726123699</v>
      </c>
      <c r="L45" s="1120">
        <v>123.291079602046</v>
      </c>
      <c r="M45" s="1120" t="s">
        <v>1466</v>
      </c>
      <c r="N45" s="1120" t="s">
        <v>7944</v>
      </c>
      <c r="O45" s="1120" t="s">
        <v>15</v>
      </c>
      <c r="P45" s="1120" t="s">
        <v>16</v>
      </c>
      <c r="Q45" s="1120" t="s">
        <v>35</v>
      </c>
      <c r="R45" s="1120" t="s">
        <v>32</v>
      </c>
      <c r="S45" s="1120" t="s">
        <v>228</v>
      </c>
      <c r="T45" s="1120" t="s">
        <v>4157</v>
      </c>
      <c r="U45" s="1120" t="s">
        <v>393</v>
      </c>
      <c r="V45" s="1120" t="s">
        <v>1467</v>
      </c>
      <c r="W45" s="1169">
        <v>45337</v>
      </c>
      <c r="X45" s="1194">
        <v>47165</v>
      </c>
      <c r="Y45" s="1120" t="s">
        <v>7945</v>
      </c>
      <c r="Z45" s="1120" t="s">
        <v>7946</v>
      </c>
      <c r="AA45" s="1296">
        <v>45470</v>
      </c>
      <c r="AB45" s="1293">
        <v>45518</v>
      </c>
      <c r="AC45" s="1111" t="s">
        <v>4163</v>
      </c>
      <c r="AD45" s="1291">
        <v>44559</v>
      </c>
      <c r="AE45" s="1113"/>
      <c r="AF45" s="1113"/>
      <c r="AG45" s="1113"/>
    </row>
    <row r="46" spans="1:33" ht="15.75" customHeight="1">
      <c r="A46" s="1120" t="s">
        <v>10</v>
      </c>
      <c r="B46" s="1120" t="s">
        <v>49</v>
      </c>
      <c r="C46" s="1120" t="s">
        <v>50</v>
      </c>
      <c r="D46" s="1120" t="s">
        <v>51</v>
      </c>
      <c r="E46" s="1120" t="s">
        <v>30</v>
      </c>
      <c r="F46" s="1107" t="str">
        <f t="array" ref="F46">IFERROR(INDEX(UIID!$K$2:$K388, MATCH(CONCATENATE(B46,D46,G46,J46), UIID!$B$2:$B388&amp;UIID!$D$2:$D388&amp;UIID!$G$2:$G388&amp;UIID!$H$2:$H388, 0),), "Not Found")</f>
        <v>0746-0022</v>
      </c>
      <c r="G46" s="1120" t="s">
        <v>1464</v>
      </c>
      <c r="H46" s="1130" t="s">
        <v>7942</v>
      </c>
      <c r="I46" s="1120" t="s">
        <v>7943</v>
      </c>
      <c r="J46" s="1120" t="s">
        <v>1465</v>
      </c>
      <c r="K46" s="1120">
        <v>9.3193245726123699</v>
      </c>
      <c r="L46" s="1120">
        <v>123.291079602046</v>
      </c>
      <c r="M46" s="1120" t="s">
        <v>1466</v>
      </c>
      <c r="N46" s="1120" t="s">
        <v>7944</v>
      </c>
      <c r="O46" s="1120" t="s">
        <v>15</v>
      </c>
      <c r="P46" s="1120" t="s">
        <v>16</v>
      </c>
      <c r="Q46" s="1120" t="s">
        <v>35</v>
      </c>
      <c r="R46" s="1120" t="s">
        <v>87</v>
      </c>
      <c r="S46" s="1120" t="s">
        <v>434</v>
      </c>
      <c r="T46" s="1120" t="s">
        <v>4164</v>
      </c>
      <c r="U46" s="1120" t="s">
        <v>152</v>
      </c>
      <c r="V46" s="1120" t="s">
        <v>1468</v>
      </c>
      <c r="W46" s="1169">
        <v>45131</v>
      </c>
      <c r="X46" s="1194">
        <v>46959</v>
      </c>
      <c r="Y46" s="1120" t="s">
        <v>7948</v>
      </c>
      <c r="Z46" s="1120" t="s">
        <v>7949</v>
      </c>
      <c r="AA46" s="1120" t="s">
        <v>7950</v>
      </c>
      <c r="AB46" s="1292">
        <v>45730</v>
      </c>
      <c r="AC46" s="1111" t="s">
        <v>4163</v>
      </c>
      <c r="AD46" s="1291">
        <v>42654</v>
      </c>
      <c r="AE46" s="1113"/>
      <c r="AF46" s="1113"/>
      <c r="AG46" s="1113"/>
    </row>
    <row r="47" spans="1:33" ht="15.75" customHeight="1">
      <c r="A47" s="1120" t="s">
        <v>10</v>
      </c>
      <c r="B47" s="1120" t="s">
        <v>49</v>
      </c>
      <c r="C47" s="1120" t="s">
        <v>50</v>
      </c>
      <c r="D47" s="1120" t="s">
        <v>51</v>
      </c>
      <c r="E47" s="1120" t="s">
        <v>30</v>
      </c>
      <c r="F47" s="1107" t="str">
        <f t="array" ref="F47">IFERROR(INDEX(UIID!$K$2:$K388, MATCH(CONCATENATE(B47,D47,G47,J47), UIID!$B$2:$B388&amp;UIID!$D$2:$D388&amp;UIID!$G$2:$G388&amp;UIID!$H$2:$H388, 0),), "Not Found")</f>
        <v>0746-0022</v>
      </c>
      <c r="G47" s="1120" t="s">
        <v>1464</v>
      </c>
      <c r="H47" s="1130" t="s">
        <v>7942</v>
      </c>
      <c r="I47" s="1120" t="s">
        <v>7943</v>
      </c>
      <c r="J47" s="1120" t="s">
        <v>1465</v>
      </c>
      <c r="K47" s="1120">
        <v>9.3193245726123699</v>
      </c>
      <c r="L47" s="1120">
        <v>123.291079602046</v>
      </c>
      <c r="M47" s="1120" t="s">
        <v>1466</v>
      </c>
      <c r="N47" s="1120" t="s">
        <v>7944</v>
      </c>
      <c r="O47" s="1120" t="s">
        <v>15</v>
      </c>
      <c r="P47" s="1120" t="s">
        <v>16</v>
      </c>
      <c r="Q47" s="1120" t="s">
        <v>35</v>
      </c>
      <c r="R47" s="1120" t="s">
        <v>32</v>
      </c>
      <c r="S47" s="1120" t="s">
        <v>39</v>
      </c>
      <c r="T47" s="1120" t="s">
        <v>4164</v>
      </c>
      <c r="U47" s="1120" t="s">
        <v>253</v>
      </c>
      <c r="V47" s="1120" t="s">
        <v>1469</v>
      </c>
      <c r="W47" s="1169">
        <v>45309</v>
      </c>
      <c r="X47" s="1194">
        <v>47137</v>
      </c>
      <c r="Y47" s="1120" t="s">
        <v>7951</v>
      </c>
      <c r="Z47" s="1120" t="s">
        <v>7952</v>
      </c>
      <c r="AA47" s="1120" t="s">
        <v>7953</v>
      </c>
      <c r="AB47" s="1293">
        <v>45518</v>
      </c>
      <c r="AC47" s="1111" t="s">
        <v>4163</v>
      </c>
      <c r="AD47" s="1291">
        <v>43635</v>
      </c>
      <c r="AE47" s="1113"/>
      <c r="AF47" s="1113"/>
      <c r="AG47" s="1113"/>
    </row>
    <row r="48" spans="1:33" ht="15.75" customHeight="1">
      <c r="A48" s="1120" t="s">
        <v>10</v>
      </c>
      <c r="B48" s="1120" t="s">
        <v>49</v>
      </c>
      <c r="C48" s="1120" t="s">
        <v>50</v>
      </c>
      <c r="D48" s="1120" t="s">
        <v>51</v>
      </c>
      <c r="E48" s="1120" t="s">
        <v>30</v>
      </c>
      <c r="F48" s="1107" t="str">
        <f t="array" ref="F48">IFERROR(INDEX(UIID!$K$2:$K388, MATCH(CONCATENATE(B48,D48,G48,J48), UIID!$B$2:$B388&amp;UIID!$D$2:$D388&amp;UIID!$G$2:$G388&amp;UIID!$H$2:$H388, 0),), "Not Found")</f>
        <v>0746-0022</v>
      </c>
      <c r="G48" s="1120" t="s">
        <v>1464</v>
      </c>
      <c r="H48" s="1130" t="s">
        <v>7942</v>
      </c>
      <c r="I48" s="1120" t="s">
        <v>7943</v>
      </c>
      <c r="J48" s="1120" t="s">
        <v>1465</v>
      </c>
      <c r="K48" s="1120">
        <v>9.3193245726123699</v>
      </c>
      <c r="L48" s="1120">
        <v>123.291079602046</v>
      </c>
      <c r="M48" s="1120" t="s">
        <v>1466</v>
      </c>
      <c r="N48" s="1120" t="s">
        <v>7944</v>
      </c>
      <c r="O48" s="1120" t="s">
        <v>15</v>
      </c>
      <c r="P48" s="1120" t="s">
        <v>16</v>
      </c>
      <c r="Q48" s="1120" t="s">
        <v>35</v>
      </c>
      <c r="R48" s="1120" t="s">
        <v>2222</v>
      </c>
      <c r="S48" s="1120" t="s">
        <v>156</v>
      </c>
      <c r="T48" s="1120" t="s">
        <v>4164</v>
      </c>
      <c r="U48" s="1120" t="s">
        <v>591</v>
      </c>
      <c r="V48" s="1120" t="s">
        <v>1472</v>
      </c>
      <c r="W48" s="1169">
        <v>45436</v>
      </c>
      <c r="X48" s="1194">
        <v>47265</v>
      </c>
      <c r="Y48" s="1120" t="s">
        <v>7954</v>
      </c>
      <c r="Z48" s="1120" t="s">
        <v>7955</v>
      </c>
      <c r="AA48" s="1296">
        <v>43531</v>
      </c>
      <c r="AB48" s="1290"/>
      <c r="AC48" s="1111"/>
      <c r="AD48" s="1291">
        <v>45436</v>
      </c>
      <c r="AE48" s="1113"/>
      <c r="AF48" s="1113"/>
      <c r="AG48" s="1113"/>
    </row>
    <row r="49" spans="1:33" ht="15.75" customHeight="1">
      <c r="A49" s="1120" t="s">
        <v>10</v>
      </c>
      <c r="B49" s="1120" t="s">
        <v>49</v>
      </c>
      <c r="C49" s="1120" t="s">
        <v>50</v>
      </c>
      <c r="D49" s="1120" t="s">
        <v>51</v>
      </c>
      <c r="E49" s="1120" t="s">
        <v>30</v>
      </c>
      <c r="F49" s="1107" t="str">
        <f t="array" ref="F49">IFERROR(INDEX(UIID!$K$2:$K388, MATCH(CONCATENATE(B49,D49,G49,J49), UIID!$B$2:$B388&amp;UIID!$D$2:$D388&amp;UIID!$G$2:$G388&amp;UIID!$H$2:$H388, 0),), "Not Found")</f>
        <v>0746-0022</v>
      </c>
      <c r="G49" s="1120" t="s">
        <v>1464</v>
      </c>
      <c r="H49" s="1130" t="s">
        <v>7942</v>
      </c>
      <c r="I49" s="1120" t="s">
        <v>7943</v>
      </c>
      <c r="J49" s="1120" t="s">
        <v>1465</v>
      </c>
      <c r="K49" s="1120">
        <v>9.3193245726123699</v>
      </c>
      <c r="L49" s="1120">
        <v>123.291079602046</v>
      </c>
      <c r="M49" s="1120" t="s">
        <v>1466</v>
      </c>
      <c r="N49" s="1120" t="s">
        <v>7944</v>
      </c>
      <c r="O49" s="1120" t="s">
        <v>15</v>
      </c>
      <c r="P49" s="1120" t="s">
        <v>16</v>
      </c>
      <c r="Q49" s="1120" t="s">
        <v>35</v>
      </c>
      <c r="R49" s="1120" t="s">
        <v>2230</v>
      </c>
      <c r="S49" s="1120" t="s">
        <v>161</v>
      </c>
      <c r="T49" s="1120" t="s">
        <v>4157</v>
      </c>
      <c r="U49" s="1120" t="s">
        <v>364</v>
      </c>
      <c r="V49" s="1120" t="s">
        <v>1473</v>
      </c>
      <c r="W49" s="1169">
        <v>45436</v>
      </c>
      <c r="X49" s="1194">
        <v>47265</v>
      </c>
      <c r="Y49" s="1120" t="s">
        <v>7956</v>
      </c>
      <c r="Z49" s="1120">
        <v>161507461300174</v>
      </c>
      <c r="AA49" s="1189">
        <v>44253</v>
      </c>
      <c r="AB49" s="1290"/>
      <c r="AC49" s="1111"/>
      <c r="AD49" s="1291">
        <v>45436</v>
      </c>
      <c r="AE49" s="1113"/>
      <c r="AF49" s="1113"/>
      <c r="AG49" s="1113"/>
    </row>
    <row r="50" spans="1:33" ht="15.75" customHeight="1">
      <c r="A50" s="1120" t="s">
        <v>10</v>
      </c>
      <c r="B50" s="1120" t="s">
        <v>49</v>
      </c>
      <c r="C50" s="1120" t="s">
        <v>50</v>
      </c>
      <c r="D50" s="1120" t="s">
        <v>51</v>
      </c>
      <c r="E50" s="1120" t="s">
        <v>30</v>
      </c>
      <c r="F50" s="1107" t="str">
        <f t="array" ref="F50">IFERROR(INDEX(UIID!$K$2:$K388, MATCH(CONCATENATE(B50,D50,G50,J50), UIID!$B$2:$B388&amp;UIID!$D$2:$D388&amp;UIID!$G$2:$G388&amp;UIID!$H$2:$H388, 0),), "Not Found")</f>
        <v>0746-0022</v>
      </c>
      <c r="G50" s="1120" t="s">
        <v>1464</v>
      </c>
      <c r="H50" s="1130" t="s">
        <v>7942</v>
      </c>
      <c r="I50" s="1120" t="s">
        <v>7943</v>
      </c>
      <c r="J50" s="1120" t="s">
        <v>1465</v>
      </c>
      <c r="K50" s="1120">
        <v>9.3193245726123699</v>
      </c>
      <c r="L50" s="1120">
        <v>123.291079602046</v>
      </c>
      <c r="M50" s="1120" t="s">
        <v>1466</v>
      </c>
      <c r="N50" s="1120" t="s">
        <v>7944</v>
      </c>
      <c r="O50" s="1120" t="s">
        <v>15</v>
      </c>
      <c r="P50" s="1120" t="s">
        <v>16</v>
      </c>
      <c r="Q50" s="1120" t="s">
        <v>4262</v>
      </c>
      <c r="R50" s="1120" t="s">
        <v>2222</v>
      </c>
      <c r="S50" s="1120" t="s">
        <v>589</v>
      </c>
      <c r="T50" s="1120" t="s">
        <v>22</v>
      </c>
      <c r="U50" s="1120" t="s">
        <v>560</v>
      </c>
      <c r="V50" s="1120" t="s">
        <v>1471</v>
      </c>
      <c r="W50" s="1169">
        <v>45317</v>
      </c>
      <c r="X50" s="1194">
        <v>47147</v>
      </c>
      <c r="Y50" s="1120" t="s">
        <v>7957</v>
      </c>
      <c r="Z50" s="1120" t="s">
        <v>7958</v>
      </c>
      <c r="AA50" s="1174">
        <v>43659</v>
      </c>
      <c r="AB50" s="1290"/>
      <c r="AC50" s="1111"/>
      <c r="AD50" s="1291">
        <v>43242</v>
      </c>
      <c r="AE50" s="1113"/>
      <c r="AF50" s="1113"/>
      <c r="AG50" s="1113"/>
    </row>
    <row r="51" spans="1:33" ht="15.75" customHeight="1">
      <c r="A51" s="1120" t="s">
        <v>10</v>
      </c>
      <c r="B51" s="1120" t="s">
        <v>49</v>
      </c>
      <c r="C51" s="1120" t="s">
        <v>50</v>
      </c>
      <c r="D51" s="1120" t="s">
        <v>51</v>
      </c>
      <c r="E51" s="1120" t="s">
        <v>30</v>
      </c>
      <c r="F51" s="1107" t="str">
        <f t="array" ref="F51">IFERROR(INDEX(UIID!$K$2:$K388, MATCH(CONCATENATE(B51,D51,G51,J51), UIID!$B$2:$B388&amp;UIID!$D$2:$D388&amp;UIID!$G$2:$G388&amp;UIID!$H$2:$H388, 0),), "Not Found")</f>
        <v>0746-0007</v>
      </c>
      <c r="G51" s="1120" t="s">
        <v>1561</v>
      </c>
      <c r="H51" s="1120"/>
      <c r="I51" s="1120" t="s">
        <v>7959</v>
      </c>
      <c r="J51" s="1130" t="s">
        <v>4025</v>
      </c>
      <c r="K51" s="1120">
        <v>9.3105554157064798</v>
      </c>
      <c r="L51" s="1120">
        <v>123.304897167327</v>
      </c>
      <c r="M51" s="1120" t="s">
        <v>1563</v>
      </c>
      <c r="N51" s="1120" t="s">
        <v>7960</v>
      </c>
      <c r="O51" s="1120" t="s">
        <v>15</v>
      </c>
      <c r="P51" s="1120" t="s">
        <v>16</v>
      </c>
      <c r="Q51" s="1120" t="s">
        <v>4262</v>
      </c>
      <c r="R51" s="1120" t="s">
        <v>3006</v>
      </c>
      <c r="S51" s="1120" t="s">
        <v>376</v>
      </c>
      <c r="T51" s="1120" t="s">
        <v>22</v>
      </c>
      <c r="U51" s="1120" t="s">
        <v>235</v>
      </c>
      <c r="V51" s="1120">
        <v>201507030065</v>
      </c>
      <c r="W51" s="1169">
        <v>45316</v>
      </c>
      <c r="X51" s="1194">
        <v>47144</v>
      </c>
      <c r="Y51" s="1120" t="s">
        <v>7961</v>
      </c>
      <c r="Z51" s="1120" t="s">
        <v>7962</v>
      </c>
      <c r="AA51" s="1120" t="s">
        <v>4283</v>
      </c>
      <c r="AB51" s="1293">
        <v>45471</v>
      </c>
      <c r="AC51" s="1111" t="s">
        <v>4163</v>
      </c>
      <c r="AD51" s="1291">
        <v>42123</v>
      </c>
      <c r="AE51" s="1113"/>
      <c r="AF51" s="1113"/>
      <c r="AG51" s="1113"/>
    </row>
    <row r="52" spans="1:33" ht="15.75" customHeight="1">
      <c r="A52" s="1120" t="s">
        <v>10</v>
      </c>
      <c r="B52" s="1120" t="s">
        <v>49</v>
      </c>
      <c r="C52" s="1120" t="s">
        <v>50</v>
      </c>
      <c r="D52" s="1120" t="s">
        <v>51</v>
      </c>
      <c r="E52" s="1120" t="s">
        <v>30</v>
      </c>
      <c r="F52" s="1107" t="str">
        <f t="array" ref="F52">IFERROR(INDEX(UIID!$K$2:$K388, MATCH(CONCATENATE(B52,D52,G52,J52), UIID!$B$2:$B388&amp;UIID!$D$2:$D388&amp;UIID!$G$2:$G388&amp;UIID!$H$2:$H388, 0),), "Not Found")</f>
        <v>0746-0007</v>
      </c>
      <c r="G52" s="1120" t="s">
        <v>1561</v>
      </c>
      <c r="H52" s="1120"/>
      <c r="I52" s="1120" t="s">
        <v>7959</v>
      </c>
      <c r="J52" s="1130" t="s">
        <v>4025</v>
      </c>
      <c r="K52" s="1120">
        <v>9.3105554157064798</v>
      </c>
      <c r="L52" s="1120">
        <v>123.304897167327</v>
      </c>
      <c r="M52" s="1120" t="s">
        <v>1563</v>
      </c>
      <c r="N52" s="1120" t="s">
        <v>7960</v>
      </c>
      <c r="O52" s="1120" t="s">
        <v>15</v>
      </c>
      <c r="P52" s="1120" t="s">
        <v>16</v>
      </c>
      <c r="Q52" s="1120" t="s">
        <v>4262</v>
      </c>
      <c r="R52" s="1120" t="s">
        <v>3006</v>
      </c>
      <c r="S52" s="1120" t="s">
        <v>1564</v>
      </c>
      <c r="T52" s="1120" t="s">
        <v>22</v>
      </c>
      <c r="U52" s="1120" t="s">
        <v>1378</v>
      </c>
      <c r="V52" s="1120" t="s">
        <v>1565</v>
      </c>
      <c r="W52" s="1169">
        <v>45316</v>
      </c>
      <c r="X52" s="1194">
        <v>47144</v>
      </c>
      <c r="Y52" s="1120" t="s">
        <v>7963</v>
      </c>
      <c r="Z52" s="1120" t="s">
        <v>22</v>
      </c>
      <c r="AA52" s="1120" t="s">
        <v>22</v>
      </c>
      <c r="AB52" s="1290"/>
      <c r="AC52" s="1111"/>
      <c r="AD52" s="1291">
        <v>43451</v>
      </c>
      <c r="AE52" s="1113"/>
      <c r="AF52" s="1113"/>
      <c r="AG52" s="1113"/>
    </row>
    <row r="53" spans="1:33" ht="15.75" customHeight="1">
      <c r="A53" s="1120" t="s">
        <v>10</v>
      </c>
      <c r="B53" s="1120" t="s">
        <v>49</v>
      </c>
      <c r="C53" s="1120" t="s">
        <v>50</v>
      </c>
      <c r="D53" s="1120" t="s">
        <v>51</v>
      </c>
      <c r="E53" s="1120" t="s">
        <v>30</v>
      </c>
      <c r="F53" s="1107" t="str">
        <f t="array" ref="F53">IFERROR(INDEX(UIID!$K$2:$K388, MATCH(CONCATENATE(B53,D53,G53,J53), UIID!$B$2:$B388&amp;UIID!$D$2:$D388&amp;UIID!$G$2:$G388&amp;UIID!$H$2:$H388, 0),), "Not Found")</f>
        <v>0746-0007</v>
      </c>
      <c r="G53" s="1120" t="s">
        <v>1561</v>
      </c>
      <c r="H53" s="1120"/>
      <c r="I53" s="1120" t="s">
        <v>7959</v>
      </c>
      <c r="J53" s="1130" t="s">
        <v>4025</v>
      </c>
      <c r="K53" s="1120">
        <v>9.3105554157064798</v>
      </c>
      <c r="L53" s="1120">
        <v>123.304897167327</v>
      </c>
      <c r="M53" s="1120" t="s">
        <v>1563</v>
      </c>
      <c r="N53" s="1120" t="s">
        <v>7960</v>
      </c>
      <c r="O53" s="1120" t="s">
        <v>15</v>
      </c>
      <c r="P53" s="1120" t="s">
        <v>16</v>
      </c>
      <c r="Q53" s="1120" t="s">
        <v>35</v>
      </c>
      <c r="R53" s="1120" t="s">
        <v>117</v>
      </c>
      <c r="S53" s="1120" t="s">
        <v>120</v>
      </c>
      <c r="T53" s="1120" t="s">
        <v>4164</v>
      </c>
      <c r="U53" s="1120" t="s">
        <v>121</v>
      </c>
      <c r="V53" s="1120" t="s">
        <v>1566</v>
      </c>
      <c r="W53" s="1169">
        <v>45271</v>
      </c>
      <c r="X53" s="1194">
        <v>47099</v>
      </c>
      <c r="Y53" s="1120" t="s">
        <v>5248</v>
      </c>
      <c r="Z53" s="1120" t="s">
        <v>7965</v>
      </c>
      <c r="AA53" s="1189">
        <v>45369</v>
      </c>
      <c r="AB53" s="1293">
        <v>45471</v>
      </c>
      <c r="AC53" s="1111" t="s">
        <v>4163</v>
      </c>
      <c r="AD53" s="1291">
        <v>43584</v>
      </c>
      <c r="AE53" s="1113"/>
      <c r="AF53" s="1113"/>
      <c r="AG53" s="1113"/>
    </row>
    <row r="54" spans="1:33" ht="15.75" customHeight="1">
      <c r="A54" s="1120" t="s">
        <v>10</v>
      </c>
      <c r="B54" s="1120" t="s">
        <v>49</v>
      </c>
      <c r="C54" s="1120" t="s">
        <v>50</v>
      </c>
      <c r="D54" s="1120" t="s">
        <v>51</v>
      </c>
      <c r="E54" s="1120" t="s">
        <v>30</v>
      </c>
      <c r="F54" s="1107" t="str">
        <f t="array" ref="F54">IFERROR(INDEX(UIID!$K$2:$K388, MATCH(CONCATENATE(B54,D54,G54,J54), UIID!$B$2:$B388&amp;UIID!$D$2:$D388&amp;UIID!$G$2:$G388&amp;UIID!$H$2:$H388, 0),), "Not Found")</f>
        <v>0746-0007</v>
      </c>
      <c r="G54" s="1120" t="s">
        <v>1561</v>
      </c>
      <c r="H54" s="1120"/>
      <c r="I54" s="1120" t="s">
        <v>7959</v>
      </c>
      <c r="J54" s="1130" t="s">
        <v>4025</v>
      </c>
      <c r="K54" s="1120">
        <v>9.3105554157064798</v>
      </c>
      <c r="L54" s="1120">
        <v>123.304897167327</v>
      </c>
      <c r="M54" s="1120" t="s">
        <v>1563</v>
      </c>
      <c r="N54" s="1120" t="s">
        <v>7960</v>
      </c>
      <c r="O54" s="1120" t="s">
        <v>15</v>
      </c>
      <c r="P54" s="1120" t="s">
        <v>16</v>
      </c>
      <c r="Q54" s="1120" t="s">
        <v>35</v>
      </c>
      <c r="R54" s="1120" t="s">
        <v>2222</v>
      </c>
      <c r="S54" s="1120" t="s">
        <v>156</v>
      </c>
      <c r="T54" s="1120" t="s">
        <v>4164</v>
      </c>
      <c r="U54" s="1120" t="s">
        <v>591</v>
      </c>
      <c r="V54" s="1120">
        <v>201507032066</v>
      </c>
      <c r="W54" s="1169">
        <v>45316</v>
      </c>
      <c r="X54" s="1194">
        <v>47144</v>
      </c>
      <c r="Y54" s="1120" t="s">
        <v>4283</v>
      </c>
      <c r="Z54" s="1120" t="s">
        <v>4283</v>
      </c>
      <c r="AA54" s="1120" t="s">
        <v>4283</v>
      </c>
      <c r="AB54" s="1293">
        <v>45471</v>
      </c>
      <c r="AC54" s="1111" t="s">
        <v>4163</v>
      </c>
      <c r="AD54" s="1291">
        <v>42123</v>
      </c>
      <c r="AE54" s="1113"/>
      <c r="AF54" s="1113"/>
      <c r="AG54" s="1113"/>
    </row>
    <row r="55" spans="1:33" ht="15.75" customHeight="1">
      <c r="A55" s="1120" t="s">
        <v>10</v>
      </c>
      <c r="B55" s="1120" t="s">
        <v>49</v>
      </c>
      <c r="C55" s="1120" t="s">
        <v>28</v>
      </c>
      <c r="D55" s="1120" t="s">
        <v>51</v>
      </c>
      <c r="E55" s="1120" t="s">
        <v>30</v>
      </c>
      <c r="F55" s="1107" t="str">
        <f t="array" ref="F55">IFERROR(INDEX(UIID!$K$2:$K388, MATCH(CONCATENATE(B55,D55,G55,J55), UIID!$B$2:$B388&amp;UIID!$D$2:$D388&amp;UIID!$G$2:$G388&amp;UIID!$H$2:$H388, 0),), "Not Found")</f>
        <v>0746-0030</v>
      </c>
      <c r="G55" s="1130" t="s">
        <v>3507</v>
      </c>
      <c r="H55" s="1120"/>
      <c r="I55" s="1120" t="s">
        <v>7967</v>
      </c>
      <c r="J55" s="1120" t="s">
        <v>1407</v>
      </c>
      <c r="K55" s="1217">
        <v>9.3040378500000003</v>
      </c>
      <c r="L55" s="1218">
        <v>123.3078172</v>
      </c>
      <c r="M55" s="1120" t="s">
        <v>1408</v>
      </c>
      <c r="N55" s="1120"/>
      <c r="O55" s="1120" t="s">
        <v>15</v>
      </c>
      <c r="P55" s="1120" t="s">
        <v>16</v>
      </c>
      <c r="Q55" s="1120" t="s">
        <v>35</v>
      </c>
      <c r="R55" s="1120" t="s">
        <v>2222</v>
      </c>
      <c r="S55" s="1120" t="s">
        <v>156</v>
      </c>
      <c r="T55" s="1120" t="s">
        <v>4164</v>
      </c>
      <c r="U55" s="1120" t="s">
        <v>157</v>
      </c>
      <c r="V55" s="1120" t="s">
        <v>1409</v>
      </c>
      <c r="W55" s="1169">
        <v>45366</v>
      </c>
      <c r="X55" s="1194">
        <v>47195</v>
      </c>
      <c r="Y55" s="1120" t="s">
        <v>7968</v>
      </c>
      <c r="Z55" s="1120" t="s">
        <v>7969</v>
      </c>
      <c r="AA55" s="1120" t="s">
        <v>4283</v>
      </c>
      <c r="AB55" s="1290"/>
      <c r="AC55" s="1111"/>
      <c r="AD55" s="1121"/>
      <c r="AE55" s="1113"/>
      <c r="AF55" s="1113"/>
      <c r="AG55" s="1113"/>
    </row>
    <row r="56" spans="1:33" ht="15.75" customHeight="1">
      <c r="A56" s="1120" t="s">
        <v>10</v>
      </c>
      <c r="B56" s="1120" t="s">
        <v>49</v>
      </c>
      <c r="C56" s="1120" t="s">
        <v>50</v>
      </c>
      <c r="D56" s="1120" t="s">
        <v>51</v>
      </c>
      <c r="E56" s="1120" t="s">
        <v>30</v>
      </c>
      <c r="F56" s="1107" t="str">
        <f t="array" ref="F56">IFERROR(INDEX(UIID!$K$2:$K388, MATCH(CONCATENATE(B56,D56,G56,J56), UIID!$B$2:$B388&amp;UIID!$D$2:$D388&amp;UIID!$G$2:$G388&amp;UIID!$H$2:$H388, 0),), "Not Found")</f>
        <v>0746-0003</v>
      </c>
      <c r="G56" s="1120" t="s">
        <v>3552</v>
      </c>
      <c r="H56" s="1120"/>
      <c r="I56" s="1120" t="s">
        <v>7970</v>
      </c>
      <c r="J56" s="1120" t="s">
        <v>1480</v>
      </c>
      <c r="K56" s="1120">
        <v>9.2972666487648397</v>
      </c>
      <c r="L56" s="1120">
        <v>123.269567051984</v>
      </c>
      <c r="M56" s="1120" t="s">
        <v>1481</v>
      </c>
      <c r="N56" s="1120"/>
      <c r="O56" s="1120" t="s">
        <v>113</v>
      </c>
      <c r="P56" s="1120" t="s">
        <v>132</v>
      </c>
      <c r="Q56" s="1120" t="s">
        <v>35</v>
      </c>
      <c r="R56" s="1120" t="s">
        <v>84</v>
      </c>
      <c r="S56" s="1120" t="s">
        <v>93</v>
      </c>
      <c r="T56" s="1120" t="s">
        <v>4213</v>
      </c>
      <c r="U56" s="1120" t="s">
        <v>94</v>
      </c>
      <c r="V56" s="1120">
        <v>807031005</v>
      </c>
      <c r="W56" s="1169">
        <v>45434</v>
      </c>
      <c r="X56" s="1194">
        <v>47261</v>
      </c>
      <c r="Y56" s="1120" t="s">
        <v>7971</v>
      </c>
      <c r="Z56" s="1120" t="s">
        <v>7972</v>
      </c>
      <c r="AA56" s="1124">
        <v>46041</v>
      </c>
      <c r="AB56" s="1290"/>
      <c r="AC56" s="1111"/>
      <c r="AD56" s="1291">
        <v>39595</v>
      </c>
      <c r="AE56" s="1113"/>
      <c r="AF56" s="1113"/>
      <c r="AG56" s="1113"/>
    </row>
    <row r="57" spans="1:33" ht="15.75" customHeight="1">
      <c r="A57" s="1120" t="s">
        <v>10</v>
      </c>
      <c r="B57" s="1120" t="s">
        <v>49</v>
      </c>
      <c r="C57" s="1120" t="s">
        <v>50</v>
      </c>
      <c r="D57" s="1120" t="s">
        <v>51</v>
      </c>
      <c r="E57" s="1120" t="s">
        <v>30</v>
      </c>
      <c r="F57" s="1107" t="str">
        <f t="array" ref="F57">IFERROR(INDEX(UIID!$K$2:$K388, MATCH(CONCATENATE(B57,D57,G57,J57), UIID!$B$2:$B388&amp;UIID!$D$2:$D388&amp;UIID!$G$2:$G388&amp;UIID!$H$2:$H388, 0),), "Not Found")</f>
        <v>0746-0003</v>
      </c>
      <c r="G57" s="1120" t="s">
        <v>3552</v>
      </c>
      <c r="H57" s="1120"/>
      <c r="I57" s="1120" t="s">
        <v>7970</v>
      </c>
      <c r="J57" s="1120" t="s">
        <v>1480</v>
      </c>
      <c r="K57" s="1120">
        <v>9.2972666487648397</v>
      </c>
      <c r="L57" s="1120">
        <v>123.269567051984</v>
      </c>
      <c r="M57" s="1120" t="s">
        <v>1481</v>
      </c>
      <c r="N57" s="1120"/>
      <c r="O57" s="1120" t="s">
        <v>113</v>
      </c>
      <c r="P57" s="1120" t="s">
        <v>132</v>
      </c>
      <c r="Q57" s="1120" t="s">
        <v>35</v>
      </c>
      <c r="R57" s="1120" t="s">
        <v>84</v>
      </c>
      <c r="S57" s="1120" t="s">
        <v>85</v>
      </c>
      <c r="T57" s="1120" t="s">
        <v>4164</v>
      </c>
      <c r="U57" s="1120" t="s">
        <v>94</v>
      </c>
      <c r="V57" s="1120">
        <v>807032006</v>
      </c>
      <c r="W57" s="1169">
        <v>45434</v>
      </c>
      <c r="X57" s="1194">
        <v>47261</v>
      </c>
      <c r="Y57" s="1120" t="s">
        <v>7973</v>
      </c>
      <c r="Z57" s="1120" t="s">
        <v>7974</v>
      </c>
      <c r="AA57" s="1120" t="s">
        <v>7975</v>
      </c>
      <c r="AB57" s="1290"/>
      <c r="AC57" s="1111"/>
      <c r="AD57" s="1291">
        <v>39595</v>
      </c>
      <c r="AE57" s="1113"/>
      <c r="AF57" s="1113"/>
      <c r="AG57" s="1113"/>
    </row>
    <row r="58" spans="1:33" ht="15.75" customHeight="1">
      <c r="A58" s="1120" t="s">
        <v>10</v>
      </c>
      <c r="B58" s="1120" t="s">
        <v>49</v>
      </c>
      <c r="C58" s="1120" t="s">
        <v>50</v>
      </c>
      <c r="D58" s="1120" t="s">
        <v>51</v>
      </c>
      <c r="E58" s="1120" t="s">
        <v>30</v>
      </c>
      <c r="F58" s="1107" t="str">
        <f t="array" ref="F58">IFERROR(INDEX(UIID!$K$2:$K388, MATCH(CONCATENATE(B58,D58,G58,J58), UIID!$B$2:$B388&amp;UIID!$D$2:$D388&amp;UIID!$G$2:$G388&amp;UIID!$H$2:$H388, 0),), "Not Found")</f>
        <v>0746-0003</v>
      </c>
      <c r="G58" s="1120" t="s">
        <v>3552</v>
      </c>
      <c r="H58" s="1120"/>
      <c r="I58" s="1120" t="s">
        <v>7970</v>
      </c>
      <c r="J58" s="1120" t="s">
        <v>1480</v>
      </c>
      <c r="K58" s="1120">
        <v>9.2972666487648397</v>
      </c>
      <c r="L58" s="1120">
        <v>123.269567051984</v>
      </c>
      <c r="M58" s="1120" t="s">
        <v>1481</v>
      </c>
      <c r="N58" s="1120"/>
      <c r="O58" s="1120" t="s">
        <v>113</v>
      </c>
      <c r="P58" s="1120" t="s">
        <v>132</v>
      </c>
      <c r="Q58" s="1120" t="s">
        <v>35</v>
      </c>
      <c r="R58" s="1120" t="s">
        <v>84</v>
      </c>
      <c r="S58" s="1120" t="s">
        <v>545</v>
      </c>
      <c r="T58" s="1120" t="s">
        <v>4164</v>
      </c>
      <c r="U58" s="1120" t="s">
        <v>94</v>
      </c>
      <c r="V58" s="1120" t="s">
        <v>1482</v>
      </c>
      <c r="W58" s="1169">
        <v>45434</v>
      </c>
      <c r="X58" s="1194">
        <v>47261</v>
      </c>
      <c r="Y58" s="1120" t="s">
        <v>7976</v>
      </c>
      <c r="Z58" s="1120" t="s">
        <v>7977</v>
      </c>
      <c r="AA58" s="1124">
        <v>46841</v>
      </c>
      <c r="AB58" s="1293">
        <v>45478</v>
      </c>
      <c r="AC58" s="1111" t="s">
        <v>4163</v>
      </c>
      <c r="AD58" s="1291">
        <v>42356</v>
      </c>
      <c r="AE58" s="1113"/>
      <c r="AF58" s="1113"/>
      <c r="AG58" s="1113"/>
    </row>
    <row r="59" spans="1:33" ht="15.75" customHeight="1">
      <c r="A59" s="1120" t="s">
        <v>10</v>
      </c>
      <c r="B59" s="1120" t="s">
        <v>49</v>
      </c>
      <c r="C59" s="1120" t="s">
        <v>50</v>
      </c>
      <c r="D59" s="1120" t="s">
        <v>451</v>
      </c>
      <c r="E59" s="1120" t="s">
        <v>30</v>
      </c>
      <c r="F59" s="1107" t="str">
        <f t="array" ref="F59">IFERROR(INDEX(UIID!$K$2:$K388, MATCH(CONCATENATE(B59,D59,G59,J59), UIID!$B$2:$B388&amp;UIID!$D$2:$D388&amp;UIID!$G$2:$G388&amp;UIID!$H$2:$H388, 0),), "Not Found")</f>
        <v>0746-0035</v>
      </c>
      <c r="G59" s="1120" t="s">
        <v>452</v>
      </c>
      <c r="H59" s="1120"/>
      <c r="I59" s="1120" t="s">
        <v>7978</v>
      </c>
      <c r="J59" s="1120" t="s">
        <v>453</v>
      </c>
      <c r="K59" s="1120">
        <v>9.6299170436141797</v>
      </c>
      <c r="L59" s="1120">
        <v>123.097848036645</v>
      </c>
      <c r="M59" s="1120" t="s">
        <v>454</v>
      </c>
      <c r="N59" s="1120" t="s">
        <v>7979</v>
      </c>
      <c r="O59" s="1120" t="s">
        <v>15</v>
      </c>
      <c r="P59" s="1120" t="s">
        <v>16</v>
      </c>
      <c r="Q59" s="1120" t="s">
        <v>35</v>
      </c>
      <c r="R59" s="1120" t="s">
        <v>272</v>
      </c>
      <c r="S59" s="1120" t="s">
        <v>2649</v>
      </c>
      <c r="T59" s="1120" t="s">
        <v>4306</v>
      </c>
      <c r="U59" s="1120" t="s">
        <v>366</v>
      </c>
      <c r="V59" s="1120" t="s">
        <v>455</v>
      </c>
      <c r="W59" s="1169">
        <v>43257</v>
      </c>
      <c r="X59" s="1194">
        <v>46967</v>
      </c>
      <c r="Y59" s="1120" t="s">
        <v>7981</v>
      </c>
      <c r="Z59" s="1120" t="s">
        <v>7982</v>
      </c>
      <c r="AA59" s="1120" t="s">
        <v>7983</v>
      </c>
      <c r="AB59" s="1292">
        <v>45791</v>
      </c>
      <c r="AC59" s="1111" t="s">
        <v>4163</v>
      </c>
      <c r="AD59" s="1291">
        <v>43257</v>
      </c>
      <c r="AE59" s="1113"/>
      <c r="AF59" s="1113"/>
      <c r="AG59" s="1113"/>
    </row>
    <row r="60" spans="1:33" ht="15.75" customHeight="1">
      <c r="A60" s="1120" t="s">
        <v>10</v>
      </c>
      <c r="B60" s="1120" t="s">
        <v>49</v>
      </c>
      <c r="C60" s="1120" t="s">
        <v>50</v>
      </c>
      <c r="D60" s="1120" t="s">
        <v>451</v>
      </c>
      <c r="E60" s="1120" t="s">
        <v>30</v>
      </c>
      <c r="F60" s="1107" t="str">
        <f t="array" ref="F60">IFERROR(INDEX(UIID!$K$2:$K388, MATCH(CONCATENATE(B60,D60,G60,J60), UIID!$B$2:$B388&amp;UIID!$D$2:$D388&amp;UIID!$G$2:$G388&amp;UIID!$H$2:$H388, 0),), "Not Found")</f>
        <v>0746-0035</v>
      </c>
      <c r="G60" s="1120" t="s">
        <v>452</v>
      </c>
      <c r="H60" s="1120"/>
      <c r="I60" s="1120" t="s">
        <v>7978</v>
      </c>
      <c r="J60" s="1120" t="s">
        <v>453</v>
      </c>
      <c r="K60" s="1120">
        <v>9.6299170436141797</v>
      </c>
      <c r="L60" s="1120">
        <v>123.097848036645</v>
      </c>
      <c r="M60" s="1120" t="s">
        <v>454</v>
      </c>
      <c r="N60" s="1120" t="s">
        <v>7979</v>
      </c>
      <c r="O60" s="1120" t="s">
        <v>15</v>
      </c>
      <c r="P60" s="1120" t="s">
        <v>16</v>
      </c>
      <c r="Q60" s="1120" t="s">
        <v>35</v>
      </c>
      <c r="R60" s="1120" t="s">
        <v>32</v>
      </c>
      <c r="S60" s="1120" t="s">
        <v>228</v>
      </c>
      <c r="T60" s="1120" t="s">
        <v>4157</v>
      </c>
      <c r="U60" s="1120" t="s">
        <v>362</v>
      </c>
      <c r="V60" s="1120" t="s">
        <v>456</v>
      </c>
      <c r="W60" s="1169">
        <v>43257</v>
      </c>
      <c r="X60" s="1194">
        <v>46967</v>
      </c>
      <c r="Y60" s="1120" t="s">
        <v>7984</v>
      </c>
      <c r="Z60" s="1120" t="s">
        <v>7985</v>
      </c>
      <c r="AA60" s="1120" t="s">
        <v>7986</v>
      </c>
      <c r="AB60" s="1292">
        <v>45791</v>
      </c>
      <c r="AC60" s="1111" t="s">
        <v>4163</v>
      </c>
      <c r="AD60" s="1291">
        <v>43257</v>
      </c>
      <c r="AE60" s="1113"/>
      <c r="AF60" s="1113"/>
      <c r="AG60" s="1113"/>
    </row>
    <row r="61" spans="1:33" ht="15.75" customHeight="1">
      <c r="A61" s="1120" t="s">
        <v>10</v>
      </c>
      <c r="B61" s="1120" t="s">
        <v>49</v>
      </c>
      <c r="C61" s="1120" t="s">
        <v>50</v>
      </c>
      <c r="D61" s="1120" t="s">
        <v>451</v>
      </c>
      <c r="E61" s="1120" t="s">
        <v>30</v>
      </c>
      <c r="F61" s="1107" t="str">
        <f t="array" ref="F61">IFERROR(INDEX(UIID!$K$2:$K388, MATCH(CONCATENATE(B61,D61,G61,J61), UIID!$B$2:$B388&amp;UIID!$D$2:$D388&amp;UIID!$G$2:$G388&amp;UIID!$H$2:$H388, 0),), "Not Found")</f>
        <v>0746-0035</v>
      </c>
      <c r="G61" s="1120" t="s">
        <v>452</v>
      </c>
      <c r="H61" s="1120"/>
      <c r="I61" s="1120" t="s">
        <v>7978</v>
      </c>
      <c r="J61" s="1120" t="s">
        <v>453</v>
      </c>
      <c r="K61" s="1120">
        <v>9.6299170436141797</v>
      </c>
      <c r="L61" s="1120">
        <v>123.097848036645</v>
      </c>
      <c r="M61" s="1120" t="s">
        <v>454</v>
      </c>
      <c r="N61" s="1120" t="s">
        <v>7979</v>
      </c>
      <c r="O61" s="1120" t="s">
        <v>15</v>
      </c>
      <c r="P61" s="1120" t="s">
        <v>16</v>
      </c>
      <c r="Q61" s="1120" t="s">
        <v>35</v>
      </c>
      <c r="R61" s="1120" t="s">
        <v>32</v>
      </c>
      <c r="S61" s="1120" t="s">
        <v>39</v>
      </c>
      <c r="T61" s="1120" t="s">
        <v>4164</v>
      </c>
      <c r="U61" s="1120" t="s">
        <v>40</v>
      </c>
      <c r="V61" s="1120" t="s">
        <v>457</v>
      </c>
      <c r="W61" s="1169">
        <v>45366</v>
      </c>
      <c r="X61" s="1194">
        <v>47195</v>
      </c>
      <c r="Y61" s="1120" t="s">
        <v>7987</v>
      </c>
      <c r="Z61" s="1120" t="s">
        <v>7988</v>
      </c>
      <c r="AA61" s="1120" t="s">
        <v>7989</v>
      </c>
      <c r="AB61" s="1293">
        <v>45481</v>
      </c>
      <c r="AC61" s="1111" t="s">
        <v>4163</v>
      </c>
      <c r="AD61" s="1291">
        <v>42871</v>
      </c>
      <c r="AE61" s="1113"/>
      <c r="AF61" s="1113"/>
      <c r="AG61" s="1113"/>
    </row>
    <row r="62" spans="1:33" ht="15.75" customHeight="1">
      <c r="A62" s="1120" t="s">
        <v>10</v>
      </c>
      <c r="B62" s="1120" t="s">
        <v>49</v>
      </c>
      <c r="C62" s="1120" t="s">
        <v>50</v>
      </c>
      <c r="D62" s="1120" t="s">
        <v>51</v>
      </c>
      <c r="E62" s="1120" t="s">
        <v>30</v>
      </c>
      <c r="F62" s="1107" t="str">
        <f t="array" ref="F62">IFERROR(INDEX(UIID!$K$2:$K388, MATCH(CONCATENATE(B62,D62,G62,J62), UIID!$B$2:$B388&amp;UIID!$D$2:$D388&amp;UIID!$G$2:$G388&amp;UIID!$H$2:$H388, 0),), "Not Found")</f>
        <v>0746-0009</v>
      </c>
      <c r="G62" s="1120" t="s">
        <v>1573</v>
      </c>
      <c r="H62" s="1120"/>
      <c r="I62" s="1120" t="s">
        <v>7990</v>
      </c>
      <c r="J62" s="1120" t="s">
        <v>1574</v>
      </c>
      <c r="K62" s="1120">
        <v>9.3119668633415102</v>
      </c>
      <c r="L62" s="1120">
        <v>123.307381919685</v>
      </c>
      <c r="M62" s="1120" t="s">
        <v>1575</v>
      </c>
      <c r="N62" s="1120" t="s">
        <v>7991</v>
      </c>
      <c r="O62" s="1120" t="s">
        <v>15</v>
      </c>
      <c r="P62" s="1120" t="s">
        <v>525</v>
      </c>
      <c r="Q62" s="1120" t="s">
        <v>35</v>
      </c>
      <c r="R62" s="1120" t="s">
        <v>2222</v>
      </c>
      <c r="S62" s="1120" t="s">
        <v>156</v>
      </c>
      <c r="T62" s="1120" t="s">
        <v>4164</v>
      </c>
      <c r="U62" s="1120" t="s">
        <v>591</v>
      </c>
      <c r="V62" s="1120">
        <v>201507032135</v>
      </c>
      <c r="W62" s="1169">
        <v>45349</v>
      </c>
      <c r="X62" s="1194">
        <v>47177</v>
      </c>
      <c r="Y62" s="1120" t="s">
        <v>7993</v>
      </c>
      <c r="Z62" s="1120" t="s">
        <v>7994</v>
      </c>
      <c r="AA62" s="1120"/>
      <c r="AB62" s="1293">
        <v>45518</v>
      </c>
      <c r="AC62" s="1111" t="s">
        <v>4163</v>
      </c>
      <c r="AD62" s="1291">
        <v>42215</v>
      </c>
      <c r="AE62" s="1113"/>
      <c r="AF62" s="1113"/>
      <c r="AG62" s="1113"/>
    </row>
    <row r="63" spans="1:33" ht="15.75" customHeight="1">
      <c r="A63" s="1120" t="s">
        <v>10</v>
      </c>
      <c r="B63" s="1120" t="s">
        <v>49</v>
      </c>
      <c r="C63" s="1120" t="s">
        <v>50</v>
      </c>
      <c r="D63" s="1120" t="s">
        <v>51</v>
      </c>
      <c r="E63" s="1120" t="s">
        <v>30</v>
      </c>
      <c r="F63" s="1107" t="str">
        <f t="array" ref="F63">IFERROR(INDEX(UIID!$K$2:$K388, MATCH(CONCATENATE(B63,D63,G63,J63), UIID!$B$2:$B388&amp;UIID!$D$2:$D388&amp;UIID!$G$2:$G388&amp;UIID!$H$2:$H388, 0),), "Not Found")</f>
        <v>0746-0009</v>
      </c>
      <c r="G63" s="1120" t="s">
        <v>1573</v>
      </c>
      <c r="H63" s="1120"/>
      <c r="I63" s="1120" t="s">
        <v>7990</v>
      </c>
      <c r="J63" s="1120" t="s">
        <v>1574</v>
      </c>
      <c r="K63" s="1120">
        <v>9.3119668633415102</v>
      </c>
      <c r="L63" s="1120">
        <v>123.307381919685</v>
      </c>
      <c r="M63" s="1120" t="s">
        <v>1575</v>
      </c>
      <c r="N63" s="1120" t="s">
        <v>7991</v>
      </c>
      <c r="O63" s="1120" t="s">
        <v>15</v>
      </c>
      <c r="P63" s="1120" t="s">
        <v>525</v>
      </c>
      <c r="Q63" s="1120" t="s">
        <v>35</v>
      </c>
      <c r="R63" s="1120" t="s">
        <v>87</v>
      </c>
      <c r="S63" s="1120" t="s">
        <v>434</v>
      </c>
      <c r="T63" s="1120" t="s">
        <v>4164</v>
      </c>
      <c r="U63" s="1120" t="s">
        <v>152</v>
      </c>
      <c r="V63" s="1120" t="s">
        <v>1576</v>
      </c>
      <c r="W63" s="1169">
        <v>45309</v>
      </c>
      <c r="X63" s="1194">
        <v>47137</v>
      </c>
      <c r="Y63" s="1120" t="s">
        <v>7996</v>
      </c>
      <c r="Z63" s="1120" t="s">
        <v>7997</v>
      </c>
      <c r="AA63" s="1120" t="s">
        <v>4283</v>
      </c>
      <c r="AB63" s="1290"/>
      <c r="AC63" s="1111"/>
      <c r="AD63" s="1121"/>
      <c r="AE63" s="1113"/>
      <c r="AF63" s="1113"/>
      <c r="AG63" s="1113"/>
    </row>
    <row r="64" spans="1:33" ht="15.75" customHeight="1">
      <c r="A64" s="1120" t="s">
        <v>10</v>
      </c>
      <c r="B64" s="1120" t="s">
        <v>49</v>
      </c>
      <c r="C64" s="1120" t="s">
        <v>50</v>
      </c>
      <c r="D64" s="1120" t="s">
        <v>51</v>
      </c>
      <c r="E64" s="1120" t="s">
        <v>30</v>
      </c>
      <c r="F64" s="1107" t="str">
        <f t="array" ref="F64">IFERROR(INDEX(UIID!$K$2:$K388, MATCH(CONCATENATE(B64,D64,G64,J64), UIID!$B$2:$B388&amp;UIID!$D$2:$D388&amp;UIID!$G$2:$G388&amp;UIID!$H$2:$H388, 0),), "Not Found")</f>
        <v>0746-0009</v>
      </c>
      <c r="G64" s="1120" t="s">
        <v>1573</v>
      </c>
      <c r="H64" s="1120"/>
      <c r="I64" s="1120" t="s">
        <v>7990</v>
      </c>
      <c r="J64" s="1120" t="s">
        <v>1574</v>
      </c>
      <c r="K64" s="1120">
        <v>9.3119668633415102</v>
      </c>
      <c r="L64" s="1120">
        <v>123.307381919685</v>
      </c>
      <c r="M64" s="1120" t="s">
        <v>1575</v>
      </c>
      <c r="N64" s="1120" t="s">
        <v>7991</v>
      </c>
      <c r="O64" s="1120" t="s">
        <v>15</v>
      </c>
      <c r="P64" s="1120" t="s">
        <v>525</v>
      </c>
      <c r="Q64" s="1120" t="s">
        <v>35</v>
      </c>
      <c r="R64" s="1120" t="s">
        <v>32</v>
      </c>
      <c r="S64" s="1120" t="s">
        <v>39</v>
      </c>
      <c r="T64" s="1120" t="s">
        <v>4164</v>
      </c>
      <c r="U64" s="1120" t="s">
        <v>40</v>
      </c>
      <c r="V64" s="1120" t="s">
        <v>1577</v>
      </c>
      <c r="W64" s="1169">
        <v>45349</v>
      </c>
      <c r="X64" s="1194">
        <v>47177</v>
      </c>
      <c r="Y64" s="1120" t="s">
        <v>7998</v>
      </c>
      <c r="Z64" s="1120" t="s">
        <v>7999</v>
      </c>
      <c r="AA64" s="1169">
        <v>45817</v>
      </c>
      <c r="AB64" s="1293">
        <v>45518</v>
      </c>
      <c r="AC64" s="1111" t="s">
        <v>4163</v>
      </c>
      <c r="AD64" s="1291">
        <v>42919</v>
      </c>
      <c r="AE64" s="1113"/>
      <c r="AF64" s="1113"/>
      <c r="AG64" s="1113"/>
    </row>
    <row r="65" spans="1:33" ht="15.75" customHeight="1">
      <c r="A65" s="1120" t="s">
        <v>10</v>
      </c>
      <c r="B65" s="1120" t="s">
        <v>49</v>
      </c>
      <c r="C65" s="1120" t="s">
        <v>50</v>
      </c>
      <c r="D65" s="1120" t="s">
        <v>51</v>
      </c>
      <c r="E65" s="1120" t="s">
        <v>30</v>
      </c>
      <c r="F65" s="1107" t="str">
        <f t="array" ref="F65">IFERROR(INDEX(UIID!$K$2:$K388, MATCH(CONCATENATE(B65,D65,G65,J65), UIID!$B$2:$B388&amp;UIID!$D$2:$D388&amp;UIID!$G$2:$G388&amp;UIID!$H$2:$H388, 0),), "Not Found")</f>
        <v>0746-0009</v>
      </c>
      <c r="G65" s="1120" t="s">
        <v>1573</v>
      </c>
      <c r="H65" s="1120"/>
      <c r="I65" s="1120" t="s">
        <v>7990</v>
      </c>
      <c r="J65" s="1120" t="s">
        <v>1574</v>
      </c>
      <c r="K65" s="1120">
        <v>9.3119668633415102</v>
      </c>
      <c r="L65" s="1120">
        <v>123.307381919685</v>
      </c>
      <c r="M65" s="1120" t="s">
        <v>1575</v>
      </c>
      <c r="N65" s="1120" t="s">
        <v>7991</v>
      </c>
      <c r="O65" s="1120" t="s">
        <v>15</v>
      </c>
      <c r="P65" s="1120" t="s">
        <v>525</v>
      </c>
      <c r="Q65" s="1120" t="s">
        <v>35</v>
      </c>
      <c r="R65" s="1120" t="s">
        <v>32</v>
      </c>
      <c r="S65" s="1120" t="s">
        <v>33</v>
      </c>
      <c r="T65" s="1120" t="s">
        <v>4164</v>
      </c>
      <c r="U65" s="1120" t="s">
        <v>34</v>
      </c>
      <c r="V65" s="1120" t="s">
        <v>1578</v>
      </c>
      <c r="W65" s="1169">
        <v>45309</v>
      </c>
      <c r="X65" s="1194">
        <v>47137</v>
      </c>
      <c r="Y65" s="1120" t="s">
        <v>8000</v>
      </c>
      <c r="Z65" s="1120" t="s">
        <v>8001</v>
      </c>
      <c r="AA65" s="1189">
        <v>45497</v>
      </c>
      <c r="AB65" s="1293">
        <v>45518</v>
      </c>
      <c r="AC65" s="1111" t="s">
        <v>4163</v>
      </c>
      <c r="AD65" s="1190">
        <v>2017</v>
      </c>
      <c r="AE65" s="1113"/>
      <c r="AF65" s="1113"/>
      <c r="AG65" s="1113"/>
    </row>
    <row r="66" spans="1:33" ht="15.75" customHeight="1">
      <c r="A66" s="1120" t="s">
        <v>10</v>
      </c>
      <c r="B66" s="1120" t="s">
        <v>49</v>
      </c>
      <c r="C66" s="1120" t="s">
        <v>50</v>
      </c>
      <c r="D66" s="1120" t="s">
        <v>51</v>
      </c>
      <c r="E66" s="1120" t="s">
        <v>30</v>
      </c>
      <c r="F66" s="1107" t="str">
        <f t="array" ref="F66">IFERROR(INDEX(UIID!$K$2:$K388, MATCH(CONCATENATE(B66,D66,G66,J66), UIID!$B$2:$B388&amp;UIID!$D$2:$D388&amp;UIID!$G$2:$G388&amp;UIID!$H$2:$H388, 0),), "Not Found")</f>
        <v>0746-0009</v>
      </c>
      <c r="G66" s="1120" t="s">
        <v>1573</v>
      </c>
      <c r="H66" s="1120"/>
      <c r="I66" s="1120" t="s">
        <v>7990</v>
      </c>
      <c r="J66" s="1120" t="s">
        <v>1574</v>
      </c>
      <c r="K66" s="1120">
        <v>9.3119668633415102</v>
      </c>
      <c r="L66" s="1120">
        <v>123.307381919685</v>
      </c>
      <c r="M66" s="1120" t="s">
        <v>1575</v>
      </c>
      <c r="N66" s="1120" t="s">
        <v>7991</v>
      </c>
      <c r="O66" s="1120" t="s">
        <v>15</v>
      </c>
      <c r="P66" s="1120" t="s">
        <v>525</v>
      </c>
      <c r="Q66" s="1120" t="s">
        <v>35</v>
      </c>
      <c r="R66" s="1120" t="s">
        <v>125</v>
      </c>
      <c r="S66" s="1120" t="s">
        <v>427</v>
      </c>
      <c r="T66" s="1120" t="s">
        <v>4164</v>
      </c>
      <c r="U66" s="1120" t="s">
        <v>416</v>
      </c>
      <c r="V66" s="1120" t="s">
        <v>1579</v>
      </c>
      <c r="W66" s="1169">
        <v>45309</v>
      </c>
      <c r="X66" s="1194">
        <v>47137</v>
      </c>
      <c r="Y66" s="1120" t="s">
        <v>8004</v>
      </c>
      <c r="Z66" s="1120" t="s">
        <v>8005</v>
      </c>
      <c r="AA66" s="1174">
        <v>44699</v>
      </c>
      <c r="AB66" s="1293">
        <v>45518</v>
      </c>
      <c r="AC66" s="1111" t="s">
        <v>4163</v>
      </c>
      <c r="AD66" s="1291">
        <v>43096</v>
      </c>
      <c r="AE66" s="1113"/>
      <c r="AF66" s="1113"/>
      <c r="AG66" s="1113"/>
    </row>
    <row r="67" spans="1:33" ht="15.75" customHeight="1">
      <c r="A67" s="1120" t="s">
        <v>10</v>
      </c>
      <c r="B67" s="1120" t="s">
        <v>49</v>
      </c>
      <c r="C67" s="1120" t="s">
        <v>50</v>
      </c>
      <c r="D67" s="1120" t="s">
        <v>51</v>
      </c>
      <c r="E67" s="1120" t="s">
        <v>30</v>
      </c>
      <c r="F67" s="1107" t="str">
        <f t="array" ref="F67">IFERROR(INDEX(UIID!$K$2:$K388, MATCH(CONCATENATE(B67,D67,G67,J67), UIID!$B$2:$B388&amp;UIID!$D$2:$D388&amp;UIID!$G$2:$G388&amp;UIID!$H$2:$H388, 0),), "Not Found")</f>
        <v>0746-0009</v>
      </c>
      <c r="G67" s="1120" t="s">
        <v>1573</v>
      </c>
      <c r="H67" s="1120"/>
      <c r="I67" s="1120" t="s">
        <v>7990</v>
      </c>
      <c r="J67" s="1130" t="s">
        <v>1574</v>
      </c>
      <c r="K67" s="1120">
        <v>9.3119668633415102</v>
      </c>
      <c r="L67" s="1120">
        <v>123.307381919685</v>
      </c>
      <c r="M67" s="1120" t="s">
        <v>1575</v>
      </c>
      <c r="N67" s="1120" t="s">
        <v>7991</v>
      </c>
      <c r="O67" s="1120" t="s">
        <v>15</v>
      </c>
      <c r="P67" s="1120" t="s">
        <v>525</v>
      </c>
      <c r="Q67" s="1120" t="s">
        <v>35</v>
      </c>
      <c r="R67" s="1120" t="s">
        <v>125</v>
      </c>
      <c r="S67" s="1120" t="s">
        <v>426</v>
      </c>
      <c r="T67" s="1120" t="s">
        <v>4164</v>
      </c>
      <c r="U67" s="1120" t="s">
        <v>1222</v>
      </c>
      <c r="V67" s="1120" t="s">
        <v>1581</v>
      </c>
      <c r="W67" s="1169">
        <v>45309</v>
      </c>
      <c r="X67" s="1194">
        <v>47137</v>
      </c>
      <c r="Y67" s="1120" t="s">
        <v>8004</v>
      </c>
      <c r="Z67" s="1120" t="s">
        <v>8007</v>
      </c>
      <c r="AA67" s="1189">
        <v>45008</v>
      </c>
      <c r="AB67" s="1290"/>
      <c r="AC67" s="1111"/>
      <c r="AD67" s="1291">
        <v>43398</v>
      </c>
      <c r="AE67" s="1113"/>
      <c r="AF67" s="1113"/>
      <c r="AG67" s="1113"/>
    </row>
    <row r="68" spans="1:33" ht="15.75" customHeight="1">
      <c r="A68" s="1120" t="s">
        <v>10</v>
      </c>
      <c r="B68" s="1120" t="s">
        <v>49</v>
      </c>
      <c r="C68" s="1120" t="s">
        <v>50</v>
      </c>
      <c r="D68" s="1120" t="s">
        <v>51</v>
      </c>
      <c r="E68" s="1120" t="s">
        <v>30</v>
      </c>
      <c r="F68" s="1107" t="str">
        <f t="array" ref="F68">IFERROR(INDEX(UIID!$K$2:$K388, MATCH(CONCATENATE(B68,D68,G68,J68), UIID!$B$2:$B388&amp;UIID!$D$2:$D388&amp;UIID!$G$2:$G388&amp;UIID!$H$2:$H388, 0),), "Not Found")</f>
        <v>0746-0009</v>
      </c>
      <c r="G68" s="1120" t="s">
        <v>1573</v>
      </c>
      <c r="H68" s="1120"/>
      <c r="I68" s="1120" t="s">
        <v>7990</v>
      </c>
      <c r="J68" s="1120" t="s">
        <v>1574</v>
      </c>
      <c r="K68" s="1120">
        <v>9.3119668633415102</v>
      </c>
      <c r="L68" s="1120">
        <v>123.307381919685</v>
      </c>
      <c r="M68" s="1120" t="s">
        <v>1575</v>
      </c>
      <c r="N68" s="1120" t="s">
        <v>7991</v>
      </c>
      <c r="O68" s="1120" t="s">
        <v>15</v>
      </c>
      <c r="P68" s="1120" t="s">
        <v>525</v>
      </c>
      <c r="Q68" s="1120" t="s">
        <v>4262</v>
      </c>
      <c r="R68" s="1120" t="s">
        <v>2222</v>
      </c>
      <c r="S68" s="1120" t="s">
        <v>589</v>
      </c>
      <c r="T68" s="1120" t="s">
        <v>22</v>
      </c>
      <c r="U68" s="1120" t="s">
        <v>469</v>
      </c>
      <c r="V68" s="1120" t="s">
        <v>1582</v>
      </c>
      <c r="W68" s="1169">
        <v>45097</v>
      </c>
      <c r="X68" s="1194">
        <v>46925</v>
      </c>
      <c r="Y68" s="1120" t="s">
        <v>8008</v>
      </c>
      <c r="Z68" s="1204" t="s">
        <v>8009</v>
      </c>
      <c r="AA68" s="1169">
        <v>46671</v>
      </c>
      <c r="AB68" s="1293">
        <v>45518</v>
      </c>
      <c r="AC68" s="1111" t="s">
        <v>4163</v>
      </c>
      <c r="AD68" s="1291">
        <v>42947</v>
      </c>
      <c r="AE68" s="1113"/>
      <c r="AF68" s="1113"/>
      <c r="AG68" s="1113"/>
    </row>
    <row r="69" spans="1:33" ht="15.75" customHeight="1">
      <c r="A69" s="1120" t="s">
        <v>10</v>
      </c>
      <c r="B69" s="1120" t="s">
        <v>49</v>
      </c>
      <c r="C69" s="1120" t="s">
        <v>123</v>
      </c>
      <c r="D69" s="1120" t="s">
        <v>1447</v>
      </c>
      <c r="E69" s="1120" t="s">
        <v>30</v>
      </c>
      <c r="F69" s="1107" t="str">
        <f t="array" ref="F69">IFERROR(INDEX(UIID!$K$2:$K388, MATCH(CONCATENATE(B69,D69,G69,J69), UIID!$B$2:$B388&amp;UIID!$D$2:$D388&amp;UIID!$G$2:$G388&amp;UIID!$H$2:$H388, 0),), "Not Found")</f>
        <v>0746-0002</v>
      </c>
      <c r="G69" s="1120" t="s">
        <v>1483</v>
      </c>
      <c r="H69" s="1120"/>
      <c r="I69" s="1120" t="s">
        <v>8010</v>
      </c>
      <c r="J69" s="1120" t="s">
        <v>1488</v>
      </c>
      <c r="K69" s="1120">
        <v>9.3590637068537301</v>
      </c>
      <c r="L69" s="1120">
        <v>122.82148521945</v>
      </c>
      <c r="M69" s="1120" t="s">
        <v>1484</v>
      </c>
      <c r="N69" s="1120" t="s">
        <v>8011</v>
      </c>
      <c r="O69" s="1120" t="s">
        <v>15</v>
      </c>
      <c r="P69" s="1120" t="s">
        <v>16</v>
      </c>
      <c r="Q69" s="1120" t="s">
        <v>4262</v>
      </c>
      <c r="R69" s="1120" t="s">
        <v>2222</v>
      </c>
      <c r="S69" s="1120" t="s">
        <v>1485</v>
      </c>
      <c r="T69" s="1120" t="s">
        <v>22</v>
      </c>
      <c r="U69" s="1120" t="s">
        <v>1486</v>
      </c>
      <c r="V69" s="1120">
        <v>807030013</v>
      </c>
      <c r="W69" s="1169">
        <v>45032</v>
      </c>
      <c r="X69" s="1194">
        <v>46860</v>
      </c>
      <c r="Y69" s="1120" t="s">
        <v>8010</v>
      </c>
      <c r="Z69" s="1120" t="s">
        <v>8013</v>
      </c>
      <c r="AA69" s="1124">
        <v>45173</v>
      </c>
      <c r="AB69" s="1292">
        <v>45751</v>
      </c>
      <c r="AC69" s="1111" t="s">
        <v>4163</v>
      </c>
      <c r="AD69" s="1291">
        <v>39706</v>
      </c>
      <c r="AE69" s="1113"/>
      <c r="AF69" s="1113"/>
      <c r="AG69" s="1113"/>
    </row>
    <row r="70" spans="1:33" ht="15.75" customHeight="1">
      <c r="A70" s="1120" t="s">
        <v>10</v>
      </c>
      <c r="B70" s="1120" t="s">
        <v>49</v>
      </c>
      <c r="C70" s="1120" t="s">
        <v>123</v>
      </c>
      <c r="D70" s="1120" t="s">
        <v>1447</v>
      </c>
      <c r="E70" s="1120" t="s">
        <v>30</v>
      </c>
      <c r="F70" s="1107" t="str">
        <f t="array" ref="F70">IFERROR(INDEX(UIID!$K$2:$K388, MATCH(CONCATENATE(B70,D70,G70,J70), UIID!$B$2:$B388&amp;UIID!$D$2:$D388&amp;UIID!$G$2:$G388&amp;UIID!$H$2:$H388, 0),), "Not Found")</f>
        <v>0746-0002</v>
      </c>
      <c r="G70" s="1120" t="s">
        <v>1483</v>
      </c>
      <c r="H70" s="1120"/>
      <c r="I70" s="1120" t="s">
        <v>8010</v>
      </c>
      <c r="J70" s="1120" t="s">
        <v>1488</v>
      </c>
      <c r="K70" s="1120">
        <v>9.3590637068537301</v>
      </c>
      <c r="L70" s="1120">
        <v>122.82148521945</v>
      </c>
      <c r="M70" s="1120" t="s">
        <v>1484</v>
      </c>
      <c r="N70" s="1120" t="s">
        <v>8011</v>
      </c>
      <c r="O70" s="1120" t="s">
        <v>15</v>
      </c>
      <c r="P70" s="1120" t="s">
        <v>16</v>
      </c>
      <c r="Q70" s="1120" t="s">
        <v>4262</v>
      </c>
      <c r="R70" s="1120" t="s">
        <v>2222</v>
      </c>
      <c r="S70" s="1120" t="s">
        <v>1487</v>
      </c>
      <c r="T70" s="1120" t="s">
        <v>22</v>
      </c>
      <c r="U70" s="1120" t="s">
        <v>1486</v>
      </c>
      <c r="V70" s="1120">
        <v>807030012</v>
      </c>
      <c r="W70" s="1169">
        <v>45032</v>
      </c>
      <c r="X70" s="1194">
        <v>46860</v>
      </c>
      <c r="Y70" s="1120" t="s">
        <v>8015</v>
      </c>
      <c r="Z70" s="1120" t="s">
        <v>5306</v>
      </c>
      <c r="AA70" s="1120" t="s">
        <v>5306</v>
      </c>
      <c r="AB70" s="1292">
        <v>45751</v>
      </c>
      <c r="AC70" s="1111" t="s">
        <v>4163</v>
      </c>
      <c r="AD70" s="1291">
        <v>39687</v>
      </c>
      <c r="AE70" s="1113"/>
      <c r="AF70" s="1113"/>
      <c r="AG70" s="1113"/>
    </row>
    <row r="71" spans="1:33" ht="15.75" customHeight="1">
      <c r="A71" s="1120" t="s">
        <v>10</v>
      </c>
      <c r="B71" s="1120" t="s">
        <v>49</v>
      </c>
      <c r="C71" s="1120" t="s">
        <v>50</v>
      </c>
      <c r="D71" s="1120" t="s">
        <v>1447</v>
      </c>
      <c r="E71" s="1120" t="s">
        <v>30</v>
      </c>
      <c r="F71" s="1107" t="str">
        <f t="array" ref="F71">IFERROR(INDEX(UIID!$K$2:$K388, MATCH(CONCATENATE(B71,D71,G71,J71), UIID!$B$2:$B388&amp;UIID!$D$2:$D388&amp;UIID!$G$2:$G388&amp;UIID!$H$2:$H388, 0),), "Not Found")</f>
        <v>0746-0002</v>
      </c>
      <c r="G71" s="1120" t="s">
        <v>1483</v>
      </c>
      <c r="H71" s="1120"/>
      <c r="I71" s="1120" t="s">
        <v>8010</v>
      </c>
      <c r="J71" s="1120" t="s">
        <v>1488</v>
      </c>
      <c r="K71" s="1120">
        <v>9.3590637068537301</v>
      </c>
      <c r="L71" s="1120">
        <v>122.82148521945</v>
      </c>
      <c r="M71" s="1120" t="s">
        <v>1489</v>
      </c>
      <c r="N71" s="1120" t="s">
        <v>8011</v>
      </c>
      <c r="O71" s="1120" t="s">
        <v>15</v>
      </c>
      <c r="P71" s="1120" t="s">
        <v>16</v>
      </c>
      <c r="Q71" s="1120" t="s">
        <v>35</v>
      </c>
      <c r="R71" s="1120" t="s">
        <v>32</v>
      </c>
      <c r="S71" s="1120" t="s">
        <v>228</v>
      </c>
      <c r="T71" s="1120" t="s">
        <v>4157</v>
      </c>
      <c r="U71" s="1120" t="s">
        <v>1157</v>
      </c>
      <c r="V71" s="1120" t="s">
        <v>8016</v>
      </c>
      <c r="W71" s="1169">
        <v>44608</v>
      </c>
      <c r="X71" s="1194">
        <v>46433</v>
      </c>
      <c r="Y71" s="1120" t="s">
        <v>8017</v>
      </c>
      <c r="Z71" s="1120" t="s">
        <v>8018</v>
      </c>
      <c r="AA71" s="1189">
        <v>46072</v>
      </c>
      <c r="AB71" s="1290"/>
      <c r="AC71" s="1111"/>
      <c r="AD71" s="1121"/>
      <c r="AE71" s="1113"/>
      <c r="AF71" s="1113"/>
      <c r="AG71" s="1113"/>
    </row>
    <row r="72" spans="1:33" ht="15.75" customHeight="1">
      <c r="A72" s="1120" t="s">
        <v>10</v>
      </c>
      <c r="B72" s="1120" t="s">
        <v>49</v>
      </c>
      <c r="C72" s="1120" t="s">
        <v>50</v>
      </c>
      <c r="D72" s="1120" t="s">
        <v>1447</v>
      </c>
      <c r="E72" s="1120" t="s">
        <v>30</v>
      </c>
      <c r="F72" s="1107" t="str">
        <f t="array" ref="F72">IFERROR(INDEX(UIID!$K$2:$K388, MATCH(CONCATENATE(B72,D72,G72,J72), UIID!$B$2:$B388&amp;UIID!$D$2:$D388&amp;UIID!$G$2:$G388&amp;UIID!$H$2:$H388, 0),), "Not Found")</f>
        <v>0746-0002</v>
      </c>
      <c r="G72" s="1120" t="s">
        <v>1483</v>
      </c>
      <c r="H72" s="1120"/>
      <c r="I72" s="1120" t="s">
        <v>8010</v>
      </c>
      <c r="J72" s="1120" t="s">
        <v>1488</v>
      </c>
      <c r="K72" s="1120">
        <v>9.3590637068537301</v>
      </c>
      <c r="L72" s="1120">
        <v>122.82148521945</v>
      </c>
      <c r="M72" s="1120" t="s">
        <v>1489</v>
      </c>
      <c r="N72" s="1120" t="s">
        <v>8011</v>
      </c>
      <c r="O72" s="1120" t="s">
        <v>15</v>
      </c>
      <c r="P72" s="1120" t="s">
        <v>16</v>
      </c>
      <c r="Q72" s="1120" t="s">
        <v>35</v>
      </c>
      <c r="R72" s="1120" t="s">
        <v>87</v>
      </c>
      <c r="S72" s="1120" t="s">
        <v>434</v>
      </c>
      <c r="T72" s="1120" t="s">
        <v>4164</v>
      </c>
      <c r="U72" s="1120" t="s">
        <v>152</v>
      </c>
      <c r="V72" s="1120" t="s">
        <v>1490</v>
      </c>
      <c r="W72" s="1169">
        <v>45271</v>
      </c>
      <c r="X72" s="1194">
        <v>47099</v>
      </c>
      <c r="Y72" s="1120" t="s">
        <v>8021</v>
      </c>
      <c r="Z72" s="1120" t="s">
        <v>8022</v>
      </c>
      <c r="AA72" s="1174">
        <v>43978</v>
      </c>
      <c r="AB72" s="1293">
        <v>45418</v>
      </c>
      <c r="AC72" s="1111" t="s">
        <v>4163</v>
      </c>
      <c r="AD72" s="1291">
        <v>43595</v>
      </c>
      <c r="AE72" s="1113"/>
      <c r="AF72" s="1113"/>
      <c r="AG72" s="1113"/>
    </row>
    <row r="73" spans="1:33" ht="15.75" customHeight="1">
      <c r="A73" s="1120" t="s">
        <v>10</v>
      </c>
      <c r="B73" s="1120" t="s">
        <v>49</v>
      </c>
      <c r="C73" s="1120" t="s">
        <v>50</v>
      </c>
      <c r="D73" s="1120" t="s">
        <v>1447</v>
      </c>
      <c r="E73" s="1120" t="s">
        <v>30</v>
      </c>
      <c r="F73" s="1107" t="str">
        <f t="array" ref="F73">IFERROR(INDEX(UIID!$K$2:$K388, MATCH(CONCATENATE(B73,D73,G73,J73), UIID!$B$2:$B388&amp;UIID!$D$2:$D388&amp;UIID!$G$2:$G388&amp;UIID!$H$2:$H388, 0),), "Not Found")</f>
        <v>0746-0002</v>
      </c>
      <c r="G73" s="1120" t="s">
        <v>1483</v>
      </c>
      <c r="H73" s="1120"/>
      <c r="I73" s="1120" t="s">
        <v>8010</v>
      </c>
      <c r="J73" s="1120" t="s">
        <v>1488</v>
      </c>
      <c r="K73" s="1120">
        <v>9.3590637068537301</v>
      </c>
      <c r="L73" s="1120">
        <v>122.82148521945</v>
      </c>
      <c r="M73" s="1120" t="s">
        <v>1489</v>
      </c>
      <c r="N73" s="1120" t="s">
        <v>8011</v>
      </c>
      <c r="O73" s="1120" t="s">
        <v>15</v>
      </c>
      <c r="P73" s="1120" t="s">
        <v>16</v>
      </c>
      <c r="Q73" s="1120" t="s">
        <v>35</v>
      </c>
      <c r="R73" s="1120" t="s">
        <v>2230</v>
      </c>
      <c r="S73" s="1120" t="s">
        <v>161</v>
      </c>
      <c r="T73" s="1120" t="s">
        <v>4157</v>
      </c>
      <c r="U73" s="1120" t="s">
        <v>162</v>
      </c>
      <c r="V73" s="1120" t="s">
        <v>1491</v>
      </c>
      <c r="W73" s="1169">
        <v>45271</v>
      </c>
      <c r="X73" s="1194">
        <v>47099</v>
      </c>
      <c r="Y73" s="1120" t="s">
        <v>8024</v>
      </c>
      <c r="Z73" s="1120" t="s">
        <v>8025</v>
      </c>
      <c r="AA73" s="1120" t="s">
        <v>8026</v>
      </c>
      <c r="AB73" s="1293">
        <v>45418</v>
      </c>
      <c r="AC73" s="1111" t="s">
        <v>4163</v>
      </c>
      <c r="AD73" s="1291">
        <v>43584</v>
      </c>
      <c r="AE73" s="1113"/>
      <c r="AF73" s="1113"/>
      <c r="AG73" s="1113"/>
    </row>
    <row r="74" spans="1:33" ht="15.75" customHeight="1">
      <c r="A74" s="1120" t="s">
        <v>10</v>
      </c>
      <c r="B74" s="1120" t="s">
        <v>49</v>
      </c>
      <c r="C74" s="1120" t="s">
        <v>50</v>
      </c>
      <c r="D74" s="1120" t="s">
        <v>51</v>
      </c>
      <c r="E74" s="1120" t="s">
        <v>30</v>
      </c>
      <c r="F74" s="1107" t="str">
        <f t="array" ref="F74">IFERROR(INDEX(UIID!$K$2:$K388, MATCH(CONCATENATE(B74,D74,G74,J74), UIID!$B$2:$B388&amp;UIID!$D$2:$D388&amp;UIID!$G$2:$G388&amp;UIID!$H$2:$H388, 0),), "Not Found")</f>
        <v>0746-0005</v>
      </c>
      <c r="G74" s="1120" t="s">
        <v>1583</v>
      </c>
      <c r="H74" s="1120"/>
      <c r="I74" s="1120" t="s">
        <v>8027</v>
      </c>
      <c r="J74" s="1120" t="s">
        <v>1584</v>
      </c>
      <c r="K74" s="1120">
        <v>9.3268589097977195</v>
      </c>
      <c r="L74" s="1120">
        <v>123.29783053533799</v>
      </c>
      <c r="M74" s="1120" t="s">
        <v>1585</v>
      </c>
      <c r="N74" s="1120" t="s">
        <v>8028</v>
      </c>
      <c r="O74" s="1120" t="s">
        <v>15</v>
      </c>
      <c r="P74" s="1130" t="s">
        <v>525</v>
      </c>
      <c r="Q74" s="1120" t="s">
        <v>4262</v>
      </c>
      <c r="R74" s="1120" t="s">
        <v>2230</v>
      </c>
      <c r="S74" s="1120" t="s">
        <v>1586</v>
      </c>
      <c r="T74" s="1120" t="s">
        <v>22</v>
      </c>
      <c r="U74" s="1120" t="s">
        <v>1587</v>
      </c>
      <c r="V74" s="1120">
        <v>201207030079</v>
      </c>
      <c r="W74" s="1169">
        <v>45440</v>
      </c>
      <c r="X74" s="1194">
        <v>47267</v>
      </c>
      <c r="Y74" s="1120" t="s">
        <v>8029</v>
      </c>
      <c r="Z74" s="1120" t="s">
        <v>4283</v>
      </c>
      <c r="AA74" s="1120" t="s">
        <v>4283</v>
      </c>
      <c r="AB74" s="1290"/>
      <c r="AC74" s="1111"/>
      <c r="AD74" s="1291">
        <v>41080</v>
      </c>
      <c r="AE74" s="1113"/>
      <c r="AF74" s="1113"/>
      <c r="AG74" s="1113"/>
    </row>
    <row r="75" spans="1:33" ht="15.75" customHeight="1">
      <c r="A75" s="1120" t="s">
        <v>10</v>
      </c>
      <c r="B75" s="1120" t="s">
        <v>49</v>
      </c>
      <c r="C75" s="1120" t="s">
        <v>50</v>
      </c>
      <c r="D75" s="1120" t="s">
        <v>51</v>
      </c>
      <c r="E75" s="1120" t="s">
        <v>30</v>
      </c>
      <c r="F75" s="1107" t="str">
        <f t="array" ref="F75">IFERROR(INDEX(UIID!$K$2:$K388, MATCH(CONCATENATE(B75,D75,G75,J75), UIID!$B$2:$B388&amp;UIID!$D$2:$D388&amp;UIID!$G$2:$G388&amp;UIID!$H$2:$H388, 0),), "Not Found")</f>
        <v>0746-0005</v>
      </c>
      <c r="G75" s="1120" t="s">
        <v>1583</v>
      </c>
      <c r="H75" s="1120"/>
      <c r="I75" s="1120" t="s">
        <v>8027</v>
      </c>
      <c r="J75" s="1120" t="s">
        <v>1584</v>
      </c>
      <c r="K75" s="1120">
        <v>9.3268589097977195</v>
      </c>
      <c r="L75" s="1120">
        <v>123.29783053533799</v>
      </c>
      <c r="M75" s="1120" t="s">
        <v>1585</v>
      </c>
      <c r="N75" s="1120"/>
      <c r="O75" s="1120" t="s">
        <v>15</v>
      </c>
      <c r="P75" s="1130" t="s">
        <v>525</v>
      </c>
      <c r="Q75" s="1120" t="s">
        <v>35</v>
      </c>
      <c r="R75" s="1120" t="s">
        <v>32</v>
      </c>
      <c r="S75" s="1120" t="s">
        <v>39</v>
      </c>
      <c r="T75" s="1120" t="s">
        <v>4164</v>
      </c>
      <c r="U75" s="1120" t="s">
        <v>40</v>
      </c>
      <c r="V75" s="1120">
        <v>201507032076</v>
      </c>
      <c r="W75" s="1169">
        <v>45348</v>
      </c>
      <c r="X75" s="1194">
        <v>47176</v>
      </c>
      <c r="Y75" s="1120" t="s">
        <v>4283</v>
      </c>
      <c r="Z75" s="1120" t="s">
        <v>4283</v>
      </c>
      <c r="AA75" s="1120" t="s">
        <v>4283</v>
      </c>
      <c r="AB75" s="1293">
        <v>45418</v>
      </c>
      <c r="AC75" s="1111" t="s">
        <v>4163</v>
      </c>
      <c r="AD75" s="1291">
        <v>42136</v>
      </c>
      <c r="AE75" s="1113"/>
      <c r="AF75" s="1113"/>
      <c r="AG75" s="1113"/>
    </row>
    <row r="76" spans="1:33" ht="15.75" customHeight="1">
      <c r="A76" s="1120" t="s">
        <v>10</v>
      </c>
      <c r="B76" s="1120" t="s">
        <v>49</v>
      </c>
      <c r="C76" s="1120" t="s">
        <v>50</v>
      </c>
      <c r="D76" s="1120" t="s">
        <v>51</v>
      </c>
      <c r="E76" s="1120" t="s">
        <v>30</v>
      </c>
      <c r="F76" s="1107" t="str">
        <f t="array" ref="F76">IFERROR(INDEX(UIID!$K$2:$K388, MATCH(CONCATENATE(B76,D76,G76,J76), UIID!$B$2:$B388&amp;UIID!$D$2:$D388&amp;UIID!$G$2:$G388&amp;UIID!$H$2:$H388, 0),), "Not Found")</f>
        <v>0746-0005</v>
      </c>
      <c r="G76" s="1120" t="s">
        <v>1583</v>
      </c>
      <c r="H76" s="1120"/>
      <c r="I76" s="1120" t="s">
        <v>8027</v>
      </c>
      <c r="J76" s="1120" t="s">
        <v>1584</v>
      </c>
      <c r="K76" s="1120">
        <v>9.3268589097977195</v>
      </c>
      <c r="L76" s="1120">
        <v>123.29783053533799</v>
      </c>
      <c r="M76" s="1120" t="s">
        <v>1585</v>
      </c>
      <c r="N76" s="1120"/>
      <c r="O76" s="1120" t="s">
        <v>15</v>
      </c>
      <c r="P76" s="1130" t="s">
        <v>525</v>
      </c>
      <c r="Q76" s="1120" t="s">
        <v>4262</v>
      </c>
      <c r="R76" s="1120" t="s">
        <v>3006</v>
      </c>
      <c r="S76" s="1120" t="s">
        <v>1588</v>
      </c>
      <c r="T76" s="1120" t="s">
        <v>22</v>
      </c>
      <c r="U76" s="1120" t="s">
        <v>1378</v>
      </c>
      <c r="V76" s="1120">
        <v>20150730126</v>
      </c>
      <c r="W76" s="1169">
        <v>45440</v>
      </c>
      <c r="X76" s="1194">
        <v>47267</v>
      </c>
      <c r="Y76" s="1120" t="s">
        <v>8030</v>
      </c>
      <c r="Z76" s="1120" t="s">
        <v>4283</v>
      </c>
      <c r="AA76" s="1120" t="s">
        <v>4283</v>
      </c>
      <c r="AB76" s="1293">
        <v>45418</v>
      </c>
      <c r="AC76" s="1111" t="s">
        <v>4163</v>
      </c>
      <c r="AD76" s="1291">
        <v>42212</v>
      </c>
      <c r="AE76" s="1113"/>
      <c r="AF76" s="1113"/>
      <c r="AG76" s="1113"/>
    </row>
    <row r="77" spans="1:33" ht="15.75" customHeight="1">
      <c r="A77" s="1120" t="s">
        <v>10</v>
      </c>
      <c r="B77" s="1120" t="s">
        <v>49</v>
      </c>
      <c r="C77" s="1120" t="s">
        <v>50</v>
      </c>
      <c r="D77" s="1120" t="s">
        <v>51</v>
      </c>
      <c r="E77" s="1120" t="s">
        <v>30</v>
      </c>
      <c r="F77" s="1107" t="str">
        <f t="array" ref="F77">IFERROR(INDEX(UIID!$K$2:$K388, MATCH(CONCATENATE(B77,D77,G77,J77), UIID!$B$2:$B388&amp;UIID!$D$2:$D388&amp;UIID!$G$2:$G388&amp;UIID!$H$2:$H388, 0),), "Not Found")</f>
        <v>0746-0005</v>
      </c>
      <c r="G77" s="1120" t="s">
        <v>1583</v>
      </c>
      <c r="H77" s="1120"/>
      <c r="I77" s="1120" t="s">
        <v>8027</v>
      </c>
      <c r="J77" s="1120" t="s">
        <v>1584</v>
      </c>
      <c r="K77" s="1120">
        <v>9.3268589097977195</v>
      </c>
      <c r="L77" s="1120">
        <v>123.29783053533799</v>
      </c>
      <c r="M77" s="1120" t="s">
        <v>1585</v>
      </c>
      <c r="N77" s="1120"/>
      <c r="O77" s="1120" t="s">
        <v>15</v>
      </c>
      <c r="P77" s="1130" t="s">
        <v>525</v>
      </c>
      <c r="Q77" s="1120" t="s">
        <v>35</v>
      </c>
      <c r="R77" s="1120" t="s">
        <v>2222</v>
      </c>
      <c r="S77" s="1120" t="s">
        <v>156</v>
      </c>
      <c r="T77" s="1120" t="s">
        <v>4164</v>
      </c>
      <c r="U77" s="1120" t="s">
        <v>591</v>
      </c>
      <c r="V77" s="1120" t="s">
        <v>1589</v>
      </c>
      <c r="W77" s="1169">
        <v>45348</v>
      </c>
      <c r="X77" s="1194">
        <v>47176</v>
      </c>
      <c r="Y77" s="1120" t="s">
        <v>4283</v>
      </c>
      <c r="Z77" s="1120" t="s">
        <v>4283</v>
      </c>
      <c r="AA77" s="1120" t="s">
        <v>4283</v>
      </c>
      <c r="AB77" s="1293">
        <v>45418</v>
      </c>
      <c r="AC77" s="1111" t="s">
        <v>4163</v>
      </c>
      <c r="AD77" s="1291">
        <v>42304</v>
      </c>
      <c r="AE77" s="1113"/>
      <c r="AF77" s="1113"/>
      <c r="AG77" s="1113"/>
    </row>
    <row r="78" spans="1:33" ht="15.75" customHeight="1">
      <c r="A78" s="1120" t="s">
        <v>10</v>
      </c>
      <c r="B78" s="1120" t="s">
        <v>49</v>
      </c>
      <c r="C78" s="1120" t="s">
        <v>50</v>
      </c>
      <c r="D78" s="1120" t="s">
        <v>51</v>
      </c>
      <c r="E78" s="1120" t="s">
        <v>30</v>
      </c>
      <c r="F78" s="1107" t="str">
        <f t="array" ref="F78">IFERROR(INDEX(UIID!$K$2:$K388, MATCH(CONCATENATE(B78,D78,G78,J78), UIID!$B$2:$B388&amp;UIID!$D$2:$D388&amp;UIID!$G$2:$G388&amp;UIID!$H$2:$H388, 0),), "Not Found")</f>
        <v>0746-0005</v>
      </c>
      <c r="G78" s="1120" t="s">
        <v>1583</v>
      </c>
      <c r="H78" s="1120"/>
      <c r="I78" s="1120" t="s">
        <v>8027</v>
      </c>
      <c r="J78" s="1120" t="s">
        <v>1584</v>
      </c>
      <c r="K78" s="1120">
        <v>9.3268589097977195</v>
      </c>
      <c r="L78" s="1120">
        <v>123.29783053533799</v>
      </c>
      <c r="M78" s="1120" t="s">
        <v>1585</v>
      </c>
      <c r="N78" s="1120"/>
      <c r="O78" s="1120" t="s">
        <v>15</v>
      </c>
      <c r="P78" s="1130" t="s">
        <v>525</v>
      </c>
      <c r="Q78" s="1120" t="s">
        <v>35</v>
      </c>
      <c r="R78" s="1120" t="s">
        <v>117</v>
      </c>
      <c r="S78" s="1120" t="s">
        <v>118</v>
      </c>
      <c r="T78" s="1120" t="s">
        <v>4164</v>
      </c>
      <c r="U78" s="1120" t="s">
        <v>119</v>
      </c>
      <c r="V78" s="1120" t="s">
        <v>1590</v>
      </c>
      <c r="W78" s="1169">
        <v>45440</v>
      </c>
      <c r="X78" s="1194">
        <v>47267</v>
      </c>
      <c r="Y78" s="1120" t="s">
        <v>4283</v>
      </c>
      <c r="Z78" s="1120" t="s">
        <v>4283</v>
      </c>
      <c r="AA78" s="1120" t="s">
        <v>4283</v>
      </c>
      <c r="AB78" s="1290"/>
      <c r="AC78" s="1111"/>
      <c r="AD78" s="1121"/>
      <c r="AE78" s="1113"/>
      <c r="AF78" s="1113"/>
      <c r="AG78" s="1113"/>
    </row>
    <row r="79" spans="1:33" ht="15.75" customHeight="1">
      <c r="A79" s="1120" t="s">
        <v>10</v>
      </c>
      <c r="B79" s="1120" t="s">
        <v>49</v>
      </c>
      <c r="C79" s="1120" t="s">
        <v>50</v>
      </c>
      <c r="D79" s="1120" t="s">
        <v>51</v>
      </c>
      <c r="E79" s="1120" t="s">
        <v>30</v>
      </c>
      <c r="F79" s="1107" t="str">
        <f t="array" ref="F79">IFERROR(INDEX(UIID!$K$2:$K388, MATCH(CONCATENATE(B79,D79,G79,J79), UIID!$B$2:$B388&amp;UIID!$D$2:$D388&amp;UIID!$G$2:$G388&amp;UIID!$H$2:$H388, 0),), "Not Found")</f>
        <v>0746-0005</v>
      </c>
      <c r="G79" s="1120" t="s">
        <v>1583</v>
      </c>
      <c r="H79" s="1120"/>
      <c r="I79" s="1120" t="s">
        <v>8027</v>
      </c>
      <c r="J79" s="1130" t="s">
        <v>1584</v>
      </c>
      <c r="K79" s="1120">
        <v>9.3268589097977195</v>
      </c>
      <c r="L79" s="1120">
        <v>123.29783053533799</v>
      </c>
      <c r="M79" s="1120" t="s">
        <v>1592</v>
      </c>
      <c r="N79" s="1120"/>
      <c r="O79" s="1120" t="s">
        <v>15</v>
      </c>
      <c r="P79" s="1130" t="s">
        <v>525</v>
      </c>
      <c r="Q79" s="1120" t="s">
        <v>35</v>
      </c>
      <c r="R79" s="1120" t="s">
        <v>125</v>
      </c>
      <c r="S79" s="1120" t="s">
        <v>279</v>
      </c>
      <c r="T79" s="1120" t="s">
        <v>4164</v>
      </c>
      <c r="U79" s="1120" t="s">
        <v>421</v>
      </c>
      <c r="V79" s="1120" t="s">
        <v>1593</v>
      </c>
      <c r="W79" s="1169">
        <v>45348</v>
      </c>
      <c r="X79" s="1194">
        <v>47176</v>
      </c>
      <c r="Y79" s="1120" t="s">
        <v>4283</v>
      </c>
      <c r="Z79" s="1120" t="s">
        <v>4283</v>
      </c>
      <c r="AA79" s="1120" t="s">
        <v>4283</v>
      </c>
      <c r="AB79" s="1290"/>
      <c r="AC79" s="1111"/>
      <c r="AD79" s="1291">
        <v>42601</v>
      </c>
      <c r="AE79" s="1113"/>
      <c r="AF79" s="1113"/>
      <c r="AG79" s="1113"/>
    </row>
    <row r="80" spans="1:33" ht="15.75" customHeight="1">
      <c r="A80" s="1120" t="s">
        <v>10</v>
      </c>
      <c r="B80" s="1120" t="s">
        <v>49</v>
      </c>
      <c r="C80" s="1120" t="s">
        <v>50</v>
      </c>
      <c r="D80" s="1120" t="s">
        <v>51</v>
      </c>
      <c r="E80" s="1120" t="s">
        <v>30</v>
      </c>
      <c r="F80" s="1107" t="str">
        <f t="array" ref="F80">IFERROR(INDEX(UIID!$K$2:$K388, MATCH(CONCATENATE(B80,D80,G80,J80), UIID!$B$2:$B388&amp;UIID!$D$2:$D388&amp;UIID!$G$2:$G388&amp;UIID!$H$2:$H388, 0),), "Not Found")</f>
        <v>0746-0032</v>
      </c>
      <c r="G80" s="1130" t="s">
        <v>4048</v>
      </c>
      <c r="H80" s="1120"/>
      <c r="I80" s="1120" t="s">
        <v>8031</v>
      </c>
      <c r="J80" s="1130" t="s">
        <v>4049</v>
      </c>
      <c r="K80" s="1120">
        <v>9.3061467175867296</v>
      </c>
      <c r="L80" s="1120">
        <v>123.30441768081999</v>
      </c>
      <c r="M80" s="1120" t="s">
        <v>1623</v>
      </c>
      <c r="N80" s="1120"/>
      <c r="O80" s="1120" t="s">
        <v>15</v>
      </c>
      <c r="P80" s="1120" t="s">
        <v>525</v>
      </c>
      <c r="Q80" s="1120" t="s">
        <v>35</v>
      </c>
      <c r="R80" s="1120" t="s">
        <v>32</v>
      </c>
      <c r="S80" s="1120" t="s">
        <v>47</v>
      </c>
      <c r="T80" s="1120" t="s">
        <v>4164</v>
      </c>
      <c r="U80" s="1120" t="s">
        <v>78</v>
      </c>
      <c r="V80" s="1120" t="s">
        <v>1624</v>
      </c>
      <c r="W80" s="1169">
        <v>45440</v>
      </c>
      <c r="X80" s="1194">
        <v>47267</v>
      </c>
      <c r="Y80" s="1120" t="s">
        <v>4283</v>
      </c>
      <c r="Z80" s="1120" t="s">
        <v>4283</v>
      </c>
      <c r="AA80" s="1120" t="s">
        <v>4283</v>
      </c>
      <c r="AB80" s="1290"/>
      <c r="AC80" s="1111"/>
      <c r="AD80" s="1291">
        <v>42500</v>
      </c>
      <c r="AE80" s="1113"/>
      <c r="AF80" s="1113"/>
      <c r="AG80" s="1113"/>
    </row>
    <row r="81" spans="1:33" ht="15.75" customHeight="1">
      <c r="A81" s="1120" t="s">
        <v>10</v>
      </c>
      <c r="B81" s="1120" t="s">
        <v>49</v>
      </c>
      <c r="C81" s="1120" t="s">
        <v>50</v>
      </c>
      <c r="D81" s="1120" t="s">
        <v>51</v>
      </c>
      <c r="E81" s="1120" t="s">
        <v>30</v>
      </c>
      <c r="F81" s="1107" t="str">
        <f t="array" ref="F81">IFERROR(INDEX(UIID!$K$2:$K388, MATCH(CONCATENATE(B81,D81,G81,J81), UIID!$B$2:$B388&amp;UIID!$D$2:$D388&amp;UIID!$G$2:$G388&amp;UIID!$H$2:$H388, 0),), "Not Found")</f>
        <v>0746-0032</v>
      </c>
      <c r="G81" s="1130" t="s">
        <v>4048</v>
      </c>
      <c r="H81" s="1120"/>
      <c r="I81" s="1120" t="s">
        <v>8031</v>
      </c>
      <c r="J81" s="1130" t="s">
        <v>4049</v>
      </c>
      <c r="K81" s="1120">
        <v>9.3061467175867296</v>
      </c>
      <c r="L81" s="1120">
        <v>123.30441768081999</v>
      </c>
      <c r="M81" s="1120" t="s">
        <v>1626</v>
      </c>
      <c r="N81" s="1120"/>
      <c r="O81" s="1120" t="s">
        <v>15</v>
      </c>
      <c r="P81" s="1120" t="s">
        <v>525</v>
      </c>
      <c r="Q81" s="1120" t="s">
        <v>35</v>
      </c>
      <c r="R81" s="1120" t="s">
        <v>32</v>
      </c>
      <c r="S81" s="1120" t="s">
        <v>36</v>
      </c>
      <c r="T81" s="1120" t="s">
        <v>4164</v>
      </c>
      <c r="U81" s="1120" t="s">
        <v>91</v>
      </c>
      <c r="V81" s="1120" t="s">
        <v>1627</v>
      </c>
      <c r="W81" s="1169">
        <v>45440</v>
      </c>
      <c r="X81" s="1194">
        <v>47267</v>
      </c>
      <c r="Y81" s="1120" t="s">
        <v>8032</v>
      </c>
      <c r="Z81" s="1120" t="s">
        <v>8033</v>
      </c>
      <c r="AA81" s="1189">
        <v>44239</v>
      </c>
      <c r="AB81" s="1290"/>
      <c r="AC81" s="1111"/>
      <c r="AD81" s="1291">
        <v>43354</v>
      </c>
      <c r="AE81" s="1113"/>
      <c r="AF81" s="1113"/>
      <c r="AG81" s="1113"/>
    </row>
    <row r="82" spans="1:33" ht="15.75" customHeight="1">
      <c r="A82" s="1120" t="s">
        <v>10</v>
      </c>
      <c r="B82" s="1120" t="s">
        <v>49</v>
      </c>
      <c r="C82" s="1120" t="s">
        <v>50</v>
      </c>
      <c r="D82" s="1120" t="s">
        <v>51</v>
      </c>
      <c r="E82" s="1120" t="s">
        <v>30</v>
      </c>
      <c r="F82" s="1107" t="str">
        <f t="array" ref="F82">IFERROR(INDEX(UIID!$K$2:$K388, MATCH(CONCATENATE(B82,D82,G82,J82), UIID!$B$2:$B388&amp;UIID!$D$2:$D388&amp;UIID!$G$2:$G388&amp;UIID!$H$2:$H388, 0),), "Not Found")</f>
        <v>0746-0032</v>
      </c>
      <c r="G82" s="1130" t="s">
        <v>4048</v>
      </c>
      <c r="H82" s="1120"/>
      <c r="I82" s="1120" t="s">
        <v>8031</v>
      </c>
      <c r="J82" s="1130" t="s">
        <v>4049</v>
      </c>
      <c r="K82" s="1120">
        <v>9.3061467175867296</v>
      </c>
      <c r="L82" s="1120">
        <v>123.30441768081999</v>
      </c>
      <c r="M82" s="1120" t="s">
        <v>1626</v>
      </c>
      <c r="N82" s="1120"/>
      <c r="O82" s="1120" t="s">
        <v>15</v>
      </c>
      <c r="P82" s="1120" t="s">
        <v>525</v>
      </c>
      <c r="Q82" s="1120" t="s">
        <v>35</v>
      </c>
      <c r="R82" s="1120" t="s">
        <v>32</v>
      </c>
      <c r="S82" s="1120" t="s">
        <v>33</v>
      </c>
      <c r="T82" s="1120" t="s">
        <v>4164</v>
      </c>
      <c r="U82" s="1120" t="s">
        <v>34</v>
      </c>
      <c r="V82" s="1120" t="s">
        <v>1628</v>
      </c>
      <c r="W82" s="1169">
        <v>45440</v>
      </c>
      <c r="X82" s="1194">
        <v>47267</v>
      </c>
      <c r="Y82" s="1120" t="s">
        <v>8034</v>
      </c>
      <c r="Z82" s="1120">
        <v>151407461200108</v>
      </c>
      <c r="AA82" s="1124">
        <v>43819</v>
      </c>
      <c r="AB82" s="1290"/>
      <c r="AC82" s="1111"/>
      <c r="AD82" s="1291">
        <v>43270</v>
      </c>
      <c r="AE82" s="1113"/>
      <c r="AF82" s="1113"/>
      <c r="AG82" s="1113"/>
    </row>
    <row r="83" spans="1:33" ht="15.75" customHeight="1">
      <c r="A83" s="1120" t="s">
        <v>10</v>
      </c>
      <c r="B83" s="1120" t="s">
        <v>49</v>
      </c>
      <c r="C83" s="1120" t="s">
        <v>50</v>
      </c>
      <c r="D83" s="1120" t="s">
        <v>51</v>
      </c>
      <c r="E83" s="1120" t="s">
        <v>30</v>
      </c>
      <c r="F83" s="1107" t="str">
        <f t="array" ref="F83">IFERROR(INDEX(UIID!$K$2:$K388, MATCH(CONCATENATE(B83,D83,G83,J83), UIID!$B$2:$B388&amp;UIID!$D$2:$D388&amp;UIID!$G$2:$G388&amp;UIID!$H$2:$H388, 0),), "Not Found")</f>
        <v>0746-0015</v>
      </c>
      <c r="G83" s="1120" t="s">
        <v>1246</v>
      </c>
      <c r="H83" s="1120"/>
      <c r="I83" s="1120"/>
      <c r="J83" s="1120" t="s">
        <v>1247</v>
      </c>
      <c r="K83" s="1120">
        <v>9.3068323810320397</v>
      </c>
      <c r="L83" s="1120">
        <v>123.301007709655</v>
      </c>
      <c r="M83" s="1120" t="s">
        <v>1248</v>
      </c>
      <c r="N83" s="1120" t="s">
        <v>5147</v>
      </c>
      <c r="O83" s="1120" t="s">
        <v>15</v>
      </c>
      <c r="P83" s="1120" t="s">
        <v>16</v>
      </c>
      <c r="Q83" s="1120" t="s">
        <v>35</v>
      </c>
      <c r="R83" s="1120" t="s">
        <v>117</v>
      </c>
      <c r="S83" s="1120" t="s">
        <v>120</v>
      </c>
      <c r="T83" s="1120" t="s">
        <v>4164</v>
      </c>
      <c r="U83" s="1120" t="s">
        <v>121</v>
      </c>
      <c r="V83" s="1120" t="s">
        <v>1249</v>
      </c>
      <c r="W83" s="1169">
        <v>45147</v>
      </c>
      <c r="X83" s="1194">
        <v>46975</v>
      </c>
      <c r="Y83" s="1120" t="s">
        <v>8036</v>
      </c>
      <c r="Z83" s="1120" t="s">
        <v>8037</v>
      </c>
      <c r="AA83" s="1174">
        <v>44718</v>
      </c>
      <c r="AB83" s="1293">
        <v>45579</v>
      </c>
      <c r="AC83" s="1111" t="s">
        <v>4163</v>
      </c>
      <c r="AD83" s="1291">
        <v>43662</v>
      </c>
      <c r="AE83" s="1113"/>
      <c r="AF83" s="1113"/>
      <c r="AG83" s="1113"/>
    </row>
    <row r="84" spans="1:33" ht="15.75" customHeight="1">
      <c r="A84" s="1120" t="s">
        <v>10</v>
      </c>
      <c r="B84" s="1120" t="s">
        <v>49</v>
      </c>
      <c r="C84" s="1120" t="s">
        <v>123</v>
      </c>
      <c r="D84" s="1120" t="s">
        <v>1336</v>
      </c>
      <c r="E84" s="1120" t="s">
        <v>509</v>
      </c>
      <c r="F84" s="1107" t="str">
        <f t="array" ref="F84">IFERROR(INDEX(UIID!$K$2:$K388, MATCH(CONCATENATE(B84,D84,G84,J84), UIID!$B$2:$B388&amp;UIID!$D$2:$D388&amp;UIID!$G$2:$G388&amp;UIID!$H$2:$H388, 0),), "Not Found")</f>
        <v>0746-0034</v>
      </c>
      <c r="G84" s="1120" t="s">
        <v>3474</v>
      </c>
      <c r="H84" s="1120"/>
      <c r="I84" s="1120" t="s">
        <v>8038</v>
      </c>
      <c r="J84" s="1132" t="s">
        <v>4051</v>
      </c>
      <c r="K84" s="1120">
        <v>9.1587227003540193</v>
      </c>
      <c r="L84" s="1120">
        <v>123.240637238489</v>
      </c>
      <c r="M84" s="1120" t="s">
        <v>1339</v>
      </c>
      <c r="N84" s="1120" t="s">
        <v>8039</v>
      </c>
      <c r="O84" s="1120" t="s">
        <v>15</v>
      </c>
      <c r="P84" s="1120" t="s">
        <v>16</v>
      </c>
      <c r="Q84" s="1120" t="s">
        <v>35</v>
      </c>
      <c r="R84" s="1120" t="s">
        <v>922</v>
      </c>
      <c r="S84" s="1120" t="s">
        <v>925</v>
      </c>
      <c r="T84" s="1120" t="s">
        <v>4213</v>
      </c>
      <c r="U84" s="1120" t="s">
        <v>1340</v>
      </c>
      <c r="V84" s="1120" t="s">
        <v>1341</v>
      </c>
      <c r="W84" s="1169">
        <v>45440</v>
      </c>
      <c r="X84" s="1194">
        <v>47267</v>
      </c>
      <c r="Y84" s="1120" t="s">
        <v>8040</v>
      </c>
      <c r="Z84" s="1120" t="s">
        <v>8041</v>
      </c>
      <c r="AA84" s="1200">
        <v>43522</v>
      </c>
      <c r="AB84" s="1293">
        <v>45453</v>
      </c>
      <c r="AC84" s="1111" t="s">
        <v>4163</v>
      </c>
      <c r="AD84" s="1291">
        <v>42992</v>
      </c>
      <c r="AE84" s="1113"/>
      <c r="AF84" s="1113"/>
      <c r="AG84" s="1113"/>
    </row>
    <row r="85" spans="1:33" ht="15.75" customHeight="1">
      <c r="A85" s="1120" t="s">
        <v>10</v>
      </c>
      <c r="B85" s="1120" t="s">
        <v>49</v>
      </c>
      <c r="C85" s="1120" t="s">
        <v>123</v>
      </c>
      <c r="D85" s="1120" t="s">
        <v>1336</v>
      </c>
      <c r="E85" s="1120" t="s">
        <v>509</v>
      </c>
      <c r="F85" s="1107" t="str">
        <f t="array" ref="F85">IFERROR(INDEX(UIID!$K$2:$K388, MATCH(CONCATENATE(B85,D85,G85,J85), UIID!$B$2:$B388&amp;UIID!$D$2:$D388&amp;UIID!$G$2:$G388&amp;UIID!$H$2:$H388, 0),), "Not Found")</f>
        <v>0746-0034</v>
      </c>
      <c r="G85" s="1120" t="s">
        <v>3474</v>
      </c>
      <c r="H85" s="1120"/>
      <c r="I85" s="1120" t="s">
        <v>8038</v>
      </c>
      <c r="J85" s="1132" t="s">
        <v>4051</v>
      </c>
      <c r="K85" s="1120">
        <v>9.1587227003540193</v>
      </c>
      <c r="L85" s="1120">
        <v>123.240637238489</v>
      </c>
      <c r="M85" s="1120" t="s">
        <v>1339</v>
      </c>
      <c r="N85" s="1120" t="s">
        <v>8039</v>
      </c>
      <c r="O85" s="1120" t="s">
        <v>15</v>
      </c>
      <c r="P85" s="1120" t="s">
        <v>16</v>
      </c>
      <c r="Q85" s="1120" t="s">
        <v>35</v>
      </c>
      <c r="R85" s="1120" t="s">
        <v>32</v>
      </c>
      <c r="S85" s="1120" t="s">
        <v>36</v>
      </c>
      <c r="T85" s="1120" t="s">
        <v>4164</v>
      </c>
      <c r="U85" s="1120" t="s">
        <v>37</v>
      </c>
      <c r="V85" s="1120" t="s">
        <v>1342</v>
      </c>
      <c r="W85" s="1169">
        <v>45434</v>
      </c>
      <c r="X85" s="1194">
        <v>47261</v>
      </c>
      <c r="Y85" s="1120" t="s">
        <v>8042</v>
      </c>
      <c r="Z85" s="1120" t="s">
        <v>8043</v>
      </c>
      <c r="AA85" s="1174">
        <v>44050</v>
      </c>
      <c r="AB85" s="1293">
        <v>45453</v>
      </c>
      <c r="AC85" s="1111" t="s">
        <v>4163</v>
      </c>
      <c r="AD85" s="1291">
        <v>43055</v>
      </c>
      <c r="AE85" s="1113"/>
      <c r="AF85" s="1113"/>
      <c r="AG85" s="1113"/>
    </row>
    <row r="86" spans="1:33" ht="15.75" customHeight="1">
      <c r="A86" s="1120" t="s">
        <v>10</v>
      </c>
      <c r="B86" s="1120" t="s">
        <v>49</v>
      </c>
      <c r="C86" s="1120" t="s">
        <v>50</v>
      </c>
      <c r="D86" s="1120" t="s">
        <v>51</v>
      </c>
      <c r="E86" s="1120" t="s">
        <v>30</v>
      </c>
      <c r="F86" s="1107" t="str">
        <f t="array" ref="F86">IFERROR(INDEX(UIID!$K$2:$K388, MATCH(CONCATENATE(B86,D86,G86,J86), UIID!$B$2:$B388&amp;UIID!$D$2:$D388&amp;UIID!$G$2:$G388&amp;UIID!$H$2:$H388, 0),), "Not Found")</f>
        <v>0746-0011</v>
      </c>
      <c r="G86" s="1120" t="s">
        <v>1788</v>
      </c>
      <c r="H86" s="1120"/>
      <c r="I86" s="1120" t="s">
        <v>8044</v>
      </c>
      <c r="J86" s="1120" t="s">
        <v>1789</v>
      </c>
      <c r="K86" s="1120">
        <v>9.3263781532224002</v>
      </c>
      <c r="L86" s="1120">
        <v>123.297067694313</v>
      </c>
      <c r="M86" s="1120" t="s">
        <v>1790</v>
      </c>
      <c r="N86" s="1120" t="s">
        <v>8045</v>
      </c>
      <c r="O86" s="1120" t="s">
        <v>15</v>
      </c>
      <c r="P86" s="1120" t="s">
        <v>16</v>
      </c>
      <c r="Q86" s="1120" t="s">
        <v>35</v>
      </c>
      <c r="R86" s="1120" t="s">
        <v>104</v>
      </c>
      <c r="S86" s="1120" t="s">
        <v>105</v>
      </c>
      <c r="T86" s="1120" t="s">
        <v>4164</v>
      </c>
      <c r="U86" s="1120" t="s">
        <v>106</v>
      </c>
      <c r="V86" s="1120" t="s">
        <v>1791</v>
      </c>
      <c r="W86" s="1169">
        <v>45147</v>
      </c>
      <c r="X86" s="1194">
        <v>46975</v>
      </c>
      <c r="Y86" s="1120" t="s">
        <v>8047</v>
      </c>
      <c r="Z86" s="1120" t="s">
        <v>8048</v>
      </c>
      <c r="AA86" s="1189">
        <v>46152</v>
      </c>
      <c r="AB86" s="1292">
        <v>45897</v>
      </c>
      <c r="AC86" s="1111" t="s">
        <v>4163</v>
      </c>
      <c r="AD86" s="1121"/>
      <c r="AE86" s="1113"/>
      <c r="AF86" s="1113"/>
      <c r="AG86" s="1113"/>
    </row>
    <row r="87" spans="1:33" ht="15.75" customHeight="1">
      <c r="A87" s="1120" t="s">
        <v>10</v>
      </c>
      <c r="B87" s="1120" t="s">
        <v>49</v>
      </c>
      <c r="C87" s="1120" t="s">
        <v>50</v>
      </c>
      <c r="D87" s="1120" t="s">
        <v>51</v>
      </c>
      <c r="E87" s="1120" t="s">
        <v>30</v>
      </c>
      <c r="F87" s="1107" t="str">
        <f t="array" ref="F87">IFERROR(INDEX(UIID!$K$2:$K388, MATCH(CONCATENATE(B87,D87,G87,J87), UIID!$B$2:$B388&amp;UIID!$D$2:$D388&amp;UIID!$G$2:$G388&amp;UIID!$H$2:$H388, 0),), "Not Found")</f>
        <v>0746-0011</v>
      </c>
      <c r="G87" s="1120" t="s">
        <v>1788</v>
      </c>
      <c r="H87" s="1120"/>
      <c r="I87" s="1120" t="s">
        <v>8044</v>
      </c>
      <c r="J87" s="1120" t="s">
        <v>1789</v>
      </c>
      <c r="K87" s="1120">
        <v>9.3263781532224002</v>
      </c>
      <c r="L87" s="1120">
        <v>123.297067694313</v>
      </c>
      <c r="M87" s="1120" t="s">
        <v>1790</v>
      </c>
      <c r="N87" s="1120" t="s">
        <v>8045</v>
      </c>
      <c r="O87" s="1120" t="s">
        <v>15</v>
      </c>
      <c r="P87" s="1120" t="s">
        <v>16</v>
      </c>
      <c r="Q87" s="1120" t="s">
        <v>35</v>
      </c>
      <c r="R87" s="1120" t="s">
        <v>32</v>
      </c>
      <c r="S87" s="1120" t="s">
        <v>36</v>
      </c>
      <c r="T87" s="1120" t="s">
        <v>4164</v>
      </c>
      <c r="U87" s="1120" t="s">
        <v>91</v>
      </c>
      <c r="V87" s="1120" t="s">
        <v>1792</v>
      </c>
      <c r="W87" s="1169">
        <v>45147</v>
      </c>
      <c r="X87" s="1194">
        <v>46975</v>
      </c>
      <c r="Y87" s="1120" t="s">
        <v>8049</v>
      </c>
      <c r="Z87" s="1120" t="s">
        <v>8050</v>
      </c>
      <c r="AA87" s="1189">
        <v>46090</v>
      </c>
      <c r="AB87" s="1292">
        <v>45897</v>
      </c>
      <c r="AC87" s="1111" t="s">
        <v>4163</v>
      </c>
      <c r="AD87" s="1121"/>
      <c r="AE87" s="1113"/>
      <c r="AF87" s="1113"/>
      <c r="AG87" s="1113"/>
    </row>
    <row r="88" spans="1:33" ht="15.75" customHeight="1">
      <c r="A88" s="1120" t="s">
        <v>10</v>
      </c>
      <c r="B88" s="1120" t="s">
        <v>49</v>
      </c>
      <c r="C88" s="1120" t="s">
        <v>50</v>
      </c>
      <c r="D88" s="1120" t="s">
        <v>51</v>
      </c>
      <c r="E88" s="1120" t="s">
        <v>30</v>
      </c>
      <c r="F88" s="1107" t="str">
        <f t="array" ref="F88">IFERROR(INDEX(UIID!$K$2:$K388, MATCH(CONCATENATE(B88,D88,G88,J88), UIID!$B$2:$B388&amp;UIID!$D$2:$D388&amp;UIID!$G$2:$G388&amp;UIID!$H$2:$H388, 0),), "Not Found")</f>
        <v>0746-0011</v>
      </c>
      <c r="G88" s="1120" t="s">
        <v>1788</v>
      </c>
      <c r="H88" s="1120"/>
      <c r="I88" s="1120" t="s">
        <v>8044</v>
      </c>
      <c r="J88" s="1120" t="s">
        <v>1789</v>
      </c>
      <c r="K88" s="1120">
        <v>9.3263781532224002</v>
      </c>
      <c r="L88" s="1120">
        <v>123.297067694313</v>
      </c>
      <c r="M88" s="1120" t="s">
        <v>1790</v>
      </c>
      <c r="N88" s="1120" t="s">
        <v>8045</v>
      </c>
      <c r="O88" s="1120" t="s">
        <v>15</v>
      </c>
      <c r="P88" s="1120" t="s">
        <v>16</v>
      </c>
      <c r="Q88" s="1120" t="s">
        <v>35</v>
      </c>
      <c r="R88" s="1120" t="s">
        <v>2230</v>
      </c>
      <c r="S88" s="1120" t="s">
        <v>161</v>
      </c>
      <c r="T88" s="1120" t="s">
        <v>4157</v>
      </c>
      <c r="U88" s="1120" t="s">
        <v>162</v>
      </c>
      <c r="V88" s="1120" t="s">
        <v>1794</v>
      </c>
      <c r="W88" s="1169">
        <v>45147</v>
      </c>
      <c r="X88" s="1194">
        <v>46975</v>
      </c>
      <c r="Y88" s="1120" t="s">
        <v>8052</v>
      </c>
      <c r="Z88" s="1120" t="s">
        <v>8053</v>
      </c>
      <c r="AA88" s="1120" t="s">
        <v>8054</v>
      </c>
      <c r="AB88" s="1292">
        <v>45897</v>
      </c>
      <c r="AC88" s="1111" t="s">
        <v>4163</v>
      </c>
      <c r="AD88" s="1121"/>
      <c r="AE88" s="1113"/>
      <c r="AF88" s="1113"/>
      <c r="AG88" s="1113"/>
    </row>
    <row r="89" spans="1:33" ht="15.75" customHeight="1">
      <c r="A89" s="1120" t="s">
        <v>10</v>
      </c>
      <c r="B89" s="1120" t="s">
        <v>49</v>
      </c>
      <c r="C89" s="1120" t="s">
        <v>50</v>
      </c>
      <c r="D89" s="1120" t="s">
        <v>51</v>
      </c>
      <c r="E89" s="1120" t="s">
        <v>30</v>
      </c>
      <c r="F89" s="1107" t="str">
        <f t="array" ref="F89">IFERROR(INDEX(UIID!$K$2:$K388, MATCH(CONCATENATE(B89,D89,G89,J89), UIID!$B$2:$B388&amp;UIID!$D$2:$D388&amp;UIID!$G$2:$G388&amp;UIID!$H$2:$H388, 0),), "Not Found")</f>
        <v>0746-0011</v>
      </c>
      <c r="G89" s="1120" t="s">
        <v>1788</v>
      </c>
      <c r="H89" s="1120"/>
      <c r="I89" s="1120" t="s">
        <v>8044</v>
      </c>
      <c r="J89" s="1120" t="s">
        <v>1789</v>
      </c>
      <c r="K89" s="1120">
        <v>9.3263781532224002</v>
      </c>
      <c r="L89" s="1120">
        <v>123.297067694313</v>
      </c>
      <c r="M89" s="1120" t="s">
        <v>1790</v>
      </c>
      <c r="N89" s="1120" t="s">
        <v>8045</v>
      </c>
      <c r="O89" s="1120" t="s">
        <v>15</v>
      </c>
      <c r="P89" s="1120" t="s">
        <v>16</v>
      </c>
      <c r="Q89" s="1120" t="s">
        <v>35</v>
      </c>
      <c r="R89" s="1120" t="s">
        <v>117</v>
      </c>
      <c r="S89" s="1120" t="s">
        <v>120</v>
      </c>
      <c r="T89" s="1120" t="s">
        <v>4164</v>
      </c>
      <c r="U89" s="1120" t="s">
        <v>1348</v>
      </c>
      <c r="V89" s="1120" t="s">
        <v>1797</v>
      </c>
      <c r="W89" s="1169">
        <v>45147</v>
      </c>
      <c r="X89" s="1194">
        <v>46975</v>
      </c>
      <c r="Y89" s="1120" t="s">
        <v>8056</v>
      </c>
      <c r="Z89" s="1120" t="s">
        <v>8057</v>
      </c>
      <c r="AA89" s="1189">
        <v>45020</v>
      </c>
      <c r="AB89" s="1292">
        <v>45897</v>
      </c>
      <c r="AC89" s="1111" t="s">
        <v>4163</v>
      </c>
      <c r="AD89" s="1121"/>
      <c r="AE89" s="1113"/>
      <c r="AF89" s="1113"/>
      <c r="AG89" s="1113"/>
    </row>
    <row r="90" spans="1:33" ht="15.75" customHeight="1">
      <c r="A90" s="1120" t="s">
        <v>10</v>
      </c>
      <c r="B90" s="1120" t="s">
        <v>49</v>
      </c>
      <c r="C90" s="1120" t="s">
        <v>50</v>
      </c>
      <c r="D90" s="1120" t="s">
        <v>51</v>
      </c>
      <c r="E90" s="1120" t="s">
        <v>30</v>
      </c>
      <c r="F90" s="1107" t="str">
        <f t="array" ref="F90">IFERROR(INDEX(UIID!$K$2:$K388, MATCH(CONCATENATE(B90,D90,G90,J90), UIID!$B$2:$B388&amp;UIID!$D$2:$D388&amp;UIID!$G$2:$G388&amp;UIID!$H$2:$H388, 0),), "Not Found")</f>
        <v>0746-0023</v>
      </c>
      <c r="G90" s="1120" t="s">
        <v>1929</v>
      </c>
      <c r="H90" s="1120"/>
      <c r="I90" s="1120" t="s">
        <v>8058</v>
      </c>
      <c r="J90" s="1120" t="s">
        <v>1930</v>
      </c>
      <c r="K90" s="1120">
        <v>9.2271030797745102</v>
      </c>
      <c r="L90" s="1120">
        <v>123.28631053270099</v>
      </c>
      <c r="M90" s="1120">
        <v>9396578954</v>
      </c>
      <c r="N90" s="1120"/>
      <c r="O90" s="1120" t="s">
        <v>15</v>
      </c>
      <c r="P90" s="1120" t="s">
        <v>16</v>
      </c>
      <c r="Q90" s="1120" t="s">
        <v>4262</v>
      </c>
      <c r="R90" s="1120" t="s">
        <v>3006</v>
      </c>
      <c r="S90" s="1120" t="s">
        <v>1564</v>
      </c>
      <c r="T90" s="1120" t="s">
        <v>22</v>
      </c>
      <c r="U90" s="1120" t="s">
        <v>1378</v>
      </c>
      <c r="V90" s="1120" t="s">
        <v>8059</v>
      </c>
      <c r="W90" s="1169">
        <v>45301</v>
      </c>
      <c r="X90" s="1194">
        <v>47129</v>
      </c>
      <c r="Y90" s="1120" t="s">
        <v>8061</v>
      </c>
      <c r="Z90" s="1120" t="s">
        <v>8062</v>
      </c>
      <c r="AA90" s="1189">
        <v>44453</v>
      </c>
      <c r="AB90" s="1293">
        <v>45567</v>
      </c>
      <c r="AC90" s="1111" t="s">
        <v>4163</v>
      </c>
      <c r="AD90" s="1121"/>
      <c r="AE90" s="1113"/>
      <c r="AF90" s="1113"/>
      <c r="AG90" s="1113"/>
    </row>
    <row r="91" spans="1:33" ht="15.75" customHeight="1">
      <c r="A91" s="1120" t="s">
        <v>10</v>
      </c>
      <c r="B91" s="1120" t="s">
        <v>49</v>
      </c>
      <c r="C91" s="1120" t="s">
        <v>50</v>
      </c>
      <c r="D91" s="1120" t="s">
        <v>51</v>
      </c>
      <c r="E91" s="1120" t="s">
        <v>30</v>
      </c>
      <c r="F91" s="1107" t="str">
        <f t="array" ref="F91">IFERROR(INDEX(UIID!$K$2:$K388, MATCH(CONCATENATE(B91,D91,G91,J91), UIID!$B$2:$B388&amp;UIID!$D$2:$D388&amp;UIID!$G$2:$G388&amp;UIID!$H$2:$H388, 0),), "Not Found")</f>
        <v>0746-0013</v>
      </c>
      <c r="G91" s="1120" t="s">
        <v>1986</v>
      </c>
      <c r="H91" s="1120"/>
      <c r="I91" s="1120" t="s">
        <v>8063</v>
      </c>
      <c r="J91" s="1120" t="s">
        <v>4033</v>
      </c>
      <c r="K91" s="1120">
        <v>9.3212505603453</v>
      </c>
      <c r="L91" s="1120">
        <v>123.259606360169</v>
      </c>
      <c r="M91" s="1120" t="s">
        <v>8064</v>
      </c>
      <c r="N91" s="1120" t="s">
        <v>8065</v>
      </c>
      <c r="O91" s="1120" t="s">
        <v>113</v>
      </c>
      <c r="P91" s="1120" t="s">
        <v>2229</v>
      </c>
      <c r="Q91" s="1120" t="s">
        <v>35</v>
      </c>
      <c r="R91" s="1120" t="s">
        <v>272</v>
      </c>
      <c r="S91" s="1120" t="s">
        <v>2649</v>
      </c>
      <c r="T91" s="1120" t="s">
        <v>4306</v>
      </c>
      <c r="U91" s="1120" t="s">
        <v>1988</v>
      </c>
      <c r="V91" s="1120" t="s">
        <v>1989</v>
      </c>
      <c r="W91" s="1169">
        <v>44812</v>
      </c>
      <c r="X91" s="1194">
        <v>46637</v>
      </c>
      <c r="Y91" s="1120" t="s">
        <v>8067</v>
      </c>
      <c r="Z91" s="1120" t="s">
        <v>8068</v>
      </c>
      <c r="AA91" s="1120" t="s">
        <v>4283</v>
      </c>
      <c r="AB91" s="1292">
        <v>45160</v>
      </c>
      <c r="AC91" s="1111" t="s">
        <v>4163</v>
      </c>
      <c r="AD91" s="1121"/>
      <c r="AE91" s="1113"/>
      <c r="AF91" s="1113"/>
      <c r="AG91" s="1113"/>
    </row>
    <row r="92" spans="1:33" ht="15.75" customHeight="1">
      <c r="A92" s="1120" t="s">
        <v>10</v>
      </c>
      <c r="B92" s="1120" t="s">
        <v>49</v>
      </c>
      <c r="C92" s="1120" t="s">
        <v>50</v>
      </c>
      <c r="D92" s="1120" t="s">
        <v>51</v>
      </c>
      <c r="E92" s="1120" t="s">
        <v>30</v>
      </c>
      <c r="F92" s="1107" t="str">
        <f t="array" ref="F92">IFERROR(INDEX(UIID!$K$2:$K388, MATCH(CONCATENATE(B92,D92,G92,J92), UIID!$B$2:$B388&amp;UIID!$D$2:$D388&amp;UIID!$G$2:$G388&amp;UIID!$H$2:$H388, 0),), "Not Found")</f>
        <v>0746-0013</v>
      </c>
      <c r="G92" s="1120" t="s">
        <v>1986</v>
      </c>
      <c r="H92" s="1120"/>
      <c r="I92" s="1120" t="s">
        <v>8063</v>
      </c>
      <c r="J92" s="1120" t="s">
        <v>4033</v>
      </c>
      <c r="K92" s="1120">
        <v>9.3212505603453</v>
      </c>
      <c r="L92" s="1120">
        <v>123.259606360169</v>
      </c>
      <c r="M92" s="1120" t="s">
        <v>8064</v>
      </c>
      <c r="N92" s="1120" t="s">
        <v>8065</v>
      </c>
      <c r="O92" s="1120" t="s">
        <v>113</v>
      </c>
      <c r="P92" s="1120" t="s">
        <v>2229</v>
      </c>
      <c r="Q92" s="1120" t="s">
        <v>35</v>
      </c>
      <c r="R92" s="1120" t="s">
        <v>107</v>
      </c>
      <c r="S92" s="1120" t="s">
        <v>492</v>
      </c>
      <c r="T92" s="1120" t="s">
        <v>4164</v>
      </c>
      <c r="U92" s="1120" t="s">
        <v>493</v>
      </c>
      <c r="V92" s="1120" t="s">
        <v>1991</v>
      </c>
      <c r="W92" s="1169">
        <v>44812</v>
      </c>
      <c r="X92" s="1194">
        <v>46637</v>
      </c>
      <c r="Y92" s="1120" t="s">
        <v>7920</v>
      </c>
      <c r="Z92" s="1120" t="s">
        <v>8069</v>
      </c>
      <c r="AA92" s="1169">
        <v>45456</v>
      </c>
      <c r="AB92" s="1290"/>
      <c r="AC92" s="1111"/>
      <c r="AD92" s="1121"/>
      <c r="AE92" s="1113"/>
      <c r="AF92" s="1113"/>
      <c r="AG92" s="1113"/>
    </row>
    <row r="93" spans="1:33" ht="15.75" customHeight="1">
      <c r="A93" s="1120" t="s">
        <v>10</v>
      </c>
      <c r="B93" s="1120" t="s">
        <v>49</v>
      </c>
      <c r="C93" s="1120" t="s">
        <v>50</v>
      </c>
      <c r="D93" s="1120" t="s">
        <v>51</v>
      </c>
      <c r="E93" s="1120" t="s">
        <v>30</v>
      </c>
      <c r="F93" s="1107" t="str">
        <f t="array" ref="F93">IFERROR(INDEX(UIID!$K$2:$K388, MATCH(CONCATENATE(B93,D93,G93,J93), UIID!$B$2:$B388&amp;UIID!$D$2:$D388&amp;UIID!$G$2:$G388&amp;UIID!$H$2:$H388, 0),), "Not Found")</f>
        <v>0746-0013</v>
      </c>
      <c r="G93" s="1120" t="s">
        <v>1986</v>
      </c>
      <c r="H93" s="1120"/>
      <c r="I93" s="1120" t="s">
        <v>8063</v>
      </c>
      <c r="J93" s="1120" t="s">
        <v>4033</v>
      </c>
      <c r="K93" s="1120">
        <v>9.3212505603453</v>
      </c>
      <c r="L93" s="1120">
        <v>123.259606360169</v>
      </c>
      <c r="M93" s="1120" t="s">
        <v>8064</v>
      </c>
      <c r="N93" s="1120" t="s">
        <v>8065</v>
      </c>
      <c r="O93" s="1120" t="s">
        <v>113</v>
      </c>
      <c r="P93" s="1120" t="s">
        <v>2229</v>
      </c>
      <c r="Q93" s="1120" t="s">
        <v>35</v>
      </c>
      <c r="R93" s="1120" t="s">
        <v>125</v>
      </c>
      <c r="S93" s="1120" t="s">
        <v>279</v>
      </c>
      <c r="T93" s="1120" t="s">
        <v>4164</v>
      </c>
      <c r="U93" s="1120" t="s">
        <v>421</v>
      </c>
      <c r="V93" s="1120" t="s">
        <v>1996</v>
      </c>
      <c r="W93" s="1169">
        <v>45385</v>
      </c>
      <c r="X93" s="1194">
        <v>47212</v>
      </c>
      <c r="Y93" s="1120" t="s">
        <v>8070</v>
      </c>
      <c r="Z93" s="1120" t="s">
        <v>8071</v>
      </c>
      <c r="AA93" s="1174">
        <v>46439</v>
      </c>
      <c r="AB93" s="1290"/>
      <c r="AC93" s="1111"/>
      <c r="AD93" s="1121"/>
      <c r="AE93" s="1113"/>
      <c r="AF93" s="1113"/>
      <c r="AG93" s="1113"/>
    </row>
    <row r="94" spans="1:33" ht="15.75" customHeight="1">
      <c r="A94" s="1120" t="s">
        <v>10</v>
      </c>
      <c r="B94" s="1120" t="s">
        <v>49</v>
      </c>
      <c r="C94" s="1120" t="s">
        <v>50</v>
      </c>
      <c r="D94" s="1120" t="s">
        <v>51</v>
      </c>
      <c r="E94" s="1120" t="s">
        <v>30</v>
      </c>
      <c r="F94" s="1107" t="str">
        <f t="array" ref="F94">IFERROR(INDEX(UIID!$K$2:$K388, MATCH(CONCATENATE(B94,D94,G94,J94), UIID!$B$2:$B388&amp;UIID!$D$2:$D388&amp;UIID!$G$2:$G388&amp;UIID!$H$2:$H388, 0),), "Not Found")</f>
        <v>0746-0013</v>
      </c>
      <c r="G94" s="1120" t="s">
        <v>1986</v>
      </c>
      <c r="H94" s="1120"/>
      <c r="I94" s="1120" t="s">
        <v>8063</v>
      </c>
      <c r="J94" s="1120" t="s">
        <v>4033</v>
      </c>
      <c r="K94" s="1120">
        <v>9.3212505603453</v>
      </c>
      <c r="L94" s="1120">
        <v>123.259606360169</v>
      </c>
      <c r="M94" s="1120" t="s">
        <v>8064</v>
      </c>
      <c r="N94" s="1120" t="s">
        <v>8065</v>
      </c>
      <c r="O94" s="1120" t="s">
        <v>113</v>
      </c>
      <c r="P94" s="1120" t="s">
        <v>2229</v>
      </c>
      <c r="Q94" s="1120" t="s">
        <v>35</v>
      </c>
      <c r="R94" s="1120" t="s">
        <v>107</v>
      </c>
      <c r="S94" s="1120" t="s">
        <v>191</v>
      </c>
      <c r="T94" s="1120" t="s">
        <v>4164</v>
      </c>
      <c r="U94" s="1120" t="s">
        <v>1058</v>
      </c>
      <c r="V94" s="1120" t="s">
        <v>1990</v>
      </c>
      <c r="W94" s="1169">
        <v>44812</v>
      </c>
      <c r="X94" s="1194">
        <v>46637</v>
      </c>
      <c r="Y94" s="1120" t="s">
        <v>7920</v>
      </c>
      <c r="Z94" s="1120" t="s">
        <v>8072</v>
      </c>
      <c r="AA94" s="1174">
        <v>45456</v>
      </c>
      <c r="AB94" s="1290"/>
      <c r="AC94" s="1111"/>
      <c r="AD94" s="1121"/>
      <c r="AE94" s="1113"/>
      <c r="AF94" s="1113"/>
      <c r="AG94" s="1113"/>
    </row>
    <row r="95" spans="1:33" ht="15.75" customHeight="1">
      <c r="A95" s="1120" t="s">
        <v>10</v>
      </c>
      <c r="B95" s="1120" t="s">
        <v>49</v>
      </c>
      <c r="C95" s="1120" t="s">
        <v>50</v>
      </c>
      <c r="D95" s="1120" t="s">
        <v>51</v>
      </c>
      <c r="E95" s="1120" t="s">
        <v>30</v>
      </c>
      <c r="F95" s="1107" t="str">
        <f t="array" ref="F95">IFERROR(INDEX(UIID!$K$2:$K388, MATCH(CONCATENATE(B95,D95,G95,J95), UIID!$B$2:$B388&amp;UIID!$D$2:$D388&amp;UIID!$G$2:$G388&amp;UIID!$H$2:$H388, 0),), "Not Found")</f>
        <v>0746-0013</v>
      </c>
      <c r="G95" s="1120" t="s">
        <v>1986</v>
      </c>
      <c r="H95" s="1120"/>
      <c r="I95" s="1120" t="s">
        <v>8063</v>
      </c>
      <c r="J95" s="1120" t="s">
        <v>4033</v>
      </c>
      <c r="K95" s="1120">
        <v>9.3212505603453</v>
      </c>
      <c r="L95" s="1120">
        <v>123.259606360169</v>
      </c>
      <c r="M95" s="1120" t="s">
        <v>8064</v>
      </c>
      <c r="N95" s="1120" t="s">
        <v>8065</v>
      </c>
      <c r="O95" s="1120" t="s">
        <v>113</v>
      </c>
      <c r="P95" s="1120" t="s">
        <v>2229</v>
      </c>
      <c r="Q95" s="1120" t="s">
        <v>35</v>
      </c>
      <c r="R95" s="1120" t="s">
        <v>104</v>
      </c>
      <c r="S95" s="1120" t="s">
        <v>243</v>
      </c>
      <c r="T95" s="1120" t="s">
        <v>4164</v>
      </c>
      <c r="U95" s="1120" t="s">
        <v>244</v>
      </c>
      <c r="V95" s="1120" t="s">
        <v>1993</v>
      </c>
      <c r="W95" s="1169">
        <v>45385</v>
      </c>
      <c r="X95" s="1194">
        <v>47212</v>
      </c>
      <c r="Y95" s="1120" t="s">
        <v>8073</v>
      </c>
      <c r="Z95" s="1120" t="s">
        <v>8074</v>
      </c>
      <c r="AA95" s="1169">
        <v>45113</v>
      </c>
      <c r="AB95" s="1290"/>
      <c r="AC95" s="1111"/>
      <c r="AD95" s="1121"/>
      <c r="AE95" s="1113"/>
      <c r="AF95" s="1113"/>
      <c r="AG95" s="1113"/>
    </row>
    <row r="96" spans="1:33" ht="15.75" customHeight="1">
      <c r="A96" s="1120" t="s">
        <v>10</v>
      </c>
      <c r="B96" s="1120" t="s">
        <v>49</v>
      </c>
      <c r="C96" s="1120" t="s">
        <v>50</v>
      </c>
      <c r="D96" s="1120" t="s">
        <v>51</v>
      </c>
      <c r="E96" s="1120" t="s">
        <v>30</v>
      </c>
      <c r="F96" s="1107" t="str">
        <f t="array" ref="F96">IFERROR(INDEX(UIID!$K$2:$K388, MATCH(CONCATENATE(B96,D96,G96,J96), UIID!$B$2:$B388&amp;UIID!$D$2:$D388&amp;UIID!$G$2:$G388&amp;UIID!$H$2:$H388, 0),), "Not Found")</f>
        <v>0746-0013</v>
      </c>
      <c r="G96" s="1120" t="s">
        <v>1986</v>
      </c>
      <c r="H96" s="1120"/>
      <c r="I96" s="1120" t="s">
        <v>8063</v>
      </c>
      <c r="J96" s="1120" t="s">
        <v>4033</v>
      </c>
      <c r="K96" s="1120">
        <v>9.3212505603453</v>
      </c>
      <c r="L96" s="1120">
        <v>123.259606360169</v>
      </c>
      <c r="M96" s="1120" t="s">
        <v>8064</v>
      </c>
      <c r="N96" s="1120" t="s">
        <v>8065</v>
      </c>
      <c r="O96" s="1120" t="s">
        <v>113</v>
      </c>
      <c r="P96" s="1120" t="s">
        <v>2229</v>
      </c>
      <c r="Q96" s="1120" t="s">
        <v>35</v>
      </c>
      <c r="R96" s="1120" t="s">
        <v>240</v>
      </c>
      <c r="S96" s="1120" t="s">
        <v>241</v>
      </c>
      <c r="T96" s="1120" t="s">
        <v>4164</v>
      </c>
      <c r="U96" s="1120" t="s">
        <v>8075</v>
      </c>
      <c r="V96" s="1120" t="s">
        <v>1995</v>
      </c>
      <c r="W96" s="1169">
        <v>45385</v>
      </c>
      <c r="X96" s="1194">
        <v>47212</v>
      </c>
      <c r="Y96" s="1120" t="s">
        <v>7998</v>
      </c>
      <c r="Z96" s="1120" t="s">
        <v>8076</v>
      </c>
      <c r="AA96" s="1124">
        <v>45137</v>
      </c>
      <c r="AB96" s="1290"/>
      <c r="AC96" s="1111"/>
      <c r="AD96" s="1121"/>
      <c r="AE96" s="1113"/>
      <c r="AF96" s="1113"/>
      <c r="AG96" s="1113"/>
    </row>
    <row r="97" spans="1:33" ht="15.75" customHeight="1">
      <c r="A97" s="1120" t="s">
        <v>10</v>
      </c>
      <c r="B97" s="1120" t="s">
        <v>49</v>
      </c>
      <c r="C97" s="1120" t="s">
        <v>50</v>
      </c>
      <c r="D97" s="1120" t="s">
        <v>51</v>
      </c>
      <c r="E97" s="1120" t="s">
        <v>30</v>
      </c>
      <c r="F97" s="1107" t="str">
        <f t="array" ref="F97">IFERROR(INDEX(UIID!$K$2:$K388, MATCH(CONCATENATE(B97,D97,G97,J97), UIID!$B$2:$B388&amp;UIID!$D$2:$D388&amp;UIID!$G$2:$G388&amp;UIID!$H$2:$H388, 0),), "Not Found")</f>
        <v>0746-0013</v>
      </c>
      <c r="G97" s="1120" t="s">
        <v>1986</v>
      </c>
      <c r="H97" s="1120"/>
      <c r="I97" s="1120" t="s">
        <v>8063</v>
      </c>
      <c r="J97" s="1120" t="s">
        <v>4033</v>
      </c>
      <c r="K97" s="1120">
        <v>9.3212505603453</v>
      </c>
      <c r="L97" s="1120">
        <v>123.259606360169</v>
      </c>
      <c r="M97" s="1120" t="s">
        <v>8064</v>
      </c>
      <c r="N97" s="1120" t="s">
        <v>8065</v>
      </c>
      <c r="O97" s="1120" t="s">
        <v>113</v>
      </c>
      <c r="P97" s="1120" t="s">
        <v>2229</v>
      </c>
      <c r="Q97" s="1120" t="s">
        <v>35</v>
      </c>
      <c r="R97" s="1120" t="s">
        <v>107</v>
      </c>
      <c r="S97" s="1120" t="s">
        <v>197</v>
      </c>
      <c r="T97" s="1120" t="s">
        <v>4164</v>
      </c>
      <c r="U97" s="1120" t="s">
        <v>198</v>
      </c>
      <c r="V97" s="1120" t="s">
        <v>1992</v>
      </c>
      <c r="W97" s="1169">
        <v>44812</v>
      </c>
      <c r="X97" s="1194">
        <v>46637</v>
      </c>
      <c r="Y97" s="1120" t="s">
        <v>7920</v>
      </c>
      <c r="Z97" s="1120" t="s">
        <v>8077</v>
      </c>
      <c r="AA97" s="1169">
        <v>45456</v>
      </c>
      <c r="AB97" s="1292">
        <v>45175</v>
      </c>
      <c r="AC97" s="1111" t="s">
        <v>4163</v>
      </c>
      <c r="AD97" s="1121"/>
      <c r="AE97" s="1113"/>
      <c r="AF97" s="1113"/>
      <c r="AG97" s="1113"/>
    </row>
    <row r="98" spans="1:33" ht="15.75" customHeight="1">
      <c r="A98" s="1120" t="s">
        <v>10</v>
      </c>
      <c r="B98" s="1120" t="s">
        <v>49</v>
      </c>
      <c r="C98" s="1120" t="s">
        <v>50</v>
      </c>
      <c r="D98" s="1120" t="s">
        <v>51</v>
      </c>
      <c r="E98" s="1120" t="s">
        <v>30</v>
      </c>
      <c r="F98" s="1107" t="str">
        <f t="array" ref="F98">IFERROR(INDEX(UIID!$K$2:$K388, MATCH(CONCATENATE(B98,D98,G98,J98), UIID!$B$2:$B388&amp;UIID!$D$2:$D388&amp;UIID!$G$2:$G388&amp;UIID!$H$2:$H388, 0),), "Not Found")</f>
        <v>0746-0013</v>
      </c>
      <c r="G98" s="1120" t="s">
        <v>1986</v>
      </c>
      <c r="H98" s="1120"/>
      <c r="I98" s="1120" t="s">
        <v>8063</v>
      </c>
      <c r="J98" s="1120" t="s">
        <v>4033</v>
      </c>
      <c r="K98" s="1120">
        <v>9.3212505603453</v>
      </c>
      <c r="L98" s="1120">
        <v>123.259606360169</v>
      </c>
      <c r="M98" s="1120" t="s">
        <v>8064</v>
      </c>
      <c r="N98" s="1120" t="s">
        <v>8065</v>
      </c>
      <c r="O98" s="1120" t="s">
        <v>113</v>
      </c>
      <c r="P98" s="1120" t="s">
        <v>2229</v>
      </c>
      <c r="Q98" s="1120" t="s">
        <v>35</v>
      </c>
      <c r="R98" s="1120" t="s">
        <v>117</v>
      </c>
      <c r="S98" s="1120" t="s">
        <v>406</v>
      </c>
      <c r="T98" s="1120" t="s">
        <v>4164</v>
      </c>
      <c r="U98" s="1120" t="s">
        <v>8078</v>
      </c>
      <c r="V98" s="1120" t="s">
        <v>8079</v>
      </c>
      <c r="W98" s="1169">
        <v>44812</v>
      </c>
      <c r="X98" s="1194">
        <v>46637</v>
      </c>
      <c r="Y98" s="1120" t="s">
        <v>7854</v>
      </c>
      <c r="Z98" s="1120" t="s">
        <v>8080</v>
      </c>
      <c r="AA98" s="1169">
        <v>46168</v>
      </c>
      <c r="AB98" s="1292">
        <v>44923</v>
      </c>
      <c r="AC98" s="1111" t="s">
        <v>4163</v>
      </c>
      <c r="AD98" s="1121"/>
      <c r="AE98" s="1113"/>
      <c r="AF98" s="1113"/>
      <c r="AG98" s="1113"/>
    </row>
    <row r="99" spans="1:33" ht="15.75" customHeight="1">
      <c r="A99" s="1120" t="s">
        <v>10</v>
      </c>
      <c r="B99" s="1120" t="s">
        <v>49</v>
      </c>
      <c r="C99" s="1120" t="s">
        <v>50</v>
      </c>
      <c r="D99" s="1120" t="s">
        <v>51</v>
      </c>
      <c r="E99" s="1120" t="s">
        <v>30</v>
      </c>
      <c r="F99" s="1107" t="str">
        <f t="array" ref="F99">IFERROR(INDEX(UIID!$K$2:$K388, MATCH(CONCATENATE(B99,D99,G99,J99), UIID!$B$2:$B388&amp;UIID!$D$2:$D388&amp;UIID!$G$2:$G388&amp;UIID!$H$2:$H388, 0),), "Not Found")</f>
        <v>0746-0013</v>
      </c>
      <c r="G99" s="1120" t="s">
        <v>1986</v>
      </c>
      <c r="H99" s="1120"/>
      <c r="I99" s="1120" t="s">
        <v>8063</v>
      </c>
      <c r="J99" s="1120" t="s">
        <v>4033</v>
      </c>
      <c r="K99" s="1120">
        <v>9.3212505603453</v>
      </c>
      <c r="L99" s="1120">
        <v>123.259606360169</v>
      </c>
      <c r="M99" s="1120" t="s">
        <v>8064</v>
      </c>
      <c r="N99" s="1120" t="s">
        <v>8065</v>
      </c>
      <c r="O99" s="1120" t="s">
        <v>113</v>
      </c>
      <c r="P99" s="1120" t="s">
        <v>2229</v>
      </c>
      <c r="Q99" s="1120" t="s">
        <v>35</v>
      </c>
      <c r="R99" s="1120" t="s">
        <v>125</v>
      </c>
      <c r="S99" s="1120" t="s">
        <v>1033</v>
      </c>
      <c r="T99" s="1120" t="s">
        <v>4164</v>
      </c>
      <c r="U99" s="1120" t="s">
        <v>8081</v>
      </c>
      <c r="V99" s="1120" t="s">
        <v>8082</v>
      </c>
      <c r="W99" s="1169">
        <v>45385</v>
      </c>
      <c r="X99" s="1194">
        <v>47212</v>
      </c>
      <c r="Y99" s="1120" t="s">
        <v>8084</v>
      </c>
      <c r="Z99" s="1120" t="s">
        <v>8085</v>
      </c>
      <c r="AA99" s="1169">
        <v>45547</v>
      </c>
      <c r="AB99" s="1292">
        <v>44923</v>
      </c>
      <c r="AC99" s="1111" t="s">
        <v>4163</v>
      </c>
      <c r="AD99" s="1121"/>
      <c r="AE99" s="1113"/>
      <c r="AF99" s="1113"/>
      <c r="AG99" s="1113"/>
    </row>
    <row r="100" spans="1:33" ht="15.75" customHeight="1">
      <c r="A100" s="1120" t="s">
        <v>10</v>
      </c>
      <c r="B100" s="1120" t="s">
        <v>49</v>
      </c>
      <c r="C100" s="1120" t="s">
        <v>28</v>
      </c>
      <c r="D100" s="1120" t="s">
        <v>2060</v>
      </c>
      <c r="E100" s="1120" t="s">
        <v>30</v>
      </c>
      <c r="F100" s="1107" t="str">
        <f t="array" ref="F100">IFERROR(INDEX(UIID!$K$2:$K388, MATCH(CONCATENATE(B100,D100,G100,J100), UIID!$B$2:$B388&amp;UIID!$D$2:$D388&amp;UIID!$G$2:$G388&amp;UIID!$H$2:$H388, 0),), "Not Found")</f>
        <v>0746-0016</v>
      </c>
      <c r="G100" s="1120" t="s">
        <v>2061</v>
      </c>
      <c r="H100" s="1120"/>
      <c r="I100" s="1120" t="s">
        <v>8086</v>
      </c>
      <c r="J100" s="1120" t="s">
        <v>2062</v>
      </c>
      <c r="K100" s="1120">
        <v>10.117938815715799</v>
      </c>
      <c r="L100" s="1120">
        <v>123.269641223158</v>
      </c>
      <c r="M100" s="1120" t="s">
        <v>2063</v>
      </c>
      <c r="N100" s="1120" t="s">
        <v>8087</v>
      </c>
      <c r="O100" s="1120" t="s">
        <v>15</v>
      </c>
      <c r="P100" s="1120" t="s">
        <v>16</v>
      </c>
      <c r="Q100" s="1120" t="s">
        <v>35</v>
      </c>
      <c r="R100" s="1120" t="s">
        <v>117</v>
      </c>
      <c r="S100" s="1120" t="s">
        <v>200</v>
      </c>
      <c r="T100" s="1120" t="s">
        <v>4164</v>
      </c>
      <c r="U100" s="1120" t="s">
        <v>235</v>
      </c>
      <c r="V100" s="1120" t="s">
        <v>2064</v>
      </c>
      <c r="W100" s="1169">
        <v>45337</v>
      </c>
      <c r="X100" s="1194">
        <v>47165</v>
      </c>
      <c r="Y100" s="1120" t="s">
        <v>8088</v>
      </c>
      <c r="Z100" s="1120" t="s">
        <v>8089</v>
      </c>
      <c r="AA100" s="1174">
        <v>44811</v>
      </c>
      <c r="AB100" s="1290"/>
      <c r="AC100" s="1111"/>
      <c r="AD100" s="1291">
        <v>43894</v>
      </c>
      <c r="AE100" s="1113"/>
      <c r="AF100" s="1113"/>
      <c r="AG100" s="1113"/>
    </row>
    <row r="101" spans="1:33" ht="15.75" customHeight="1">
      <c r="A101" s="1120" t="s">
        <v>10</v>
      </c>
      <c r="B101" s="1120" t="s">
        <v>49</v>
      </c>
      <c r="C101" s="1120" t="s">
        <v>50</v>
      </c>
      <c r="D101" s="1120" t="s">
        <v>51</v>
      </c>
      <c r="E101" s="1120" t="s">
        <v>30</v>
      </c>
      <c r="F101" s="1107" t="str">
        <f t="array" ref="F101">IFERROR(INDEX(UIID!$K$2:$K388, MATCH(CONCATENATE(B101,D101,G101,J101), UIID!$B$2:$B388&amp;UIID!$D$2:$D388&amp;UIID!$G$2:$G388&amp;UIID!$H$2:$H388, 0),), "Not Found")</f>
        <v>0746-0027</v>
      </c>
      <c r="G101" s="1120" t="s">
        <v>2065</v>
      </c>
      <c r="H101" s="1120"/>
      <c r="I101" s="1120" t="s">
        <v>8090</v>
      </c>
      <c r="J101" s="1130" t="s">
        <v>4044</v>
      </c>
      <c r="K101" s="1120">
        <v>9.3639919505544906</v>
      </c>
      <c r="L101" s="1120">
        <v>122.836354396223</v>
      </c>
      <c r="M101" s="1120">
        <v>9175671866</v>
      </c>
      <c r="N101" s="1120"/>
      <c r="O101" s="1120" t="s">
        <v>15</v>
      </c>
      <c r="P101" s="1120" t="s">
        <v>1449</v>
      </c>
      <c r="Q101" s="1120" t="s">
        <v>4262</v>
      </c>
      <c r="R101" s="1120" t="s">
        <v>125</v>
      </c>
      <c r="S101" s="1120" t="s">
        <v>2697</v>
      </c>
      <c r="T101" s="1120" t="s">
        <v>22</v>
      </c>
      <c r="U101" s="1120" t="s">
        <v>1461</v>
      </c>
      <c r="V101" s="1120" t="s">
        <v>2067</v>
      </c>
      <c r="W101" s="1169">
        <v>45153</v>
      </c>
      <c r="X101" s="1194">
        <v>46981</v>
      </c>
      <c r="Y101" s="1120" t="s">
        <v>8091</v>
      </c>
      <c r="Z101" s="1294" t="s">
        <v>4283</v>
      </c>
      <c r="AA101" s="1294" t="s">
        <v>4283</v>
      </c>
      <c r="AB101" s="1292">
        <v>45791</v>
      </c>
      <c r="AC101" s="1111" t="s">
        <v>4163</v>
      </c>
      <c r="AD101" s="1291">
        <v>44007</v>
      </c>
      <c r="AE101" s="1113"/>
      <c r="AF101" s="1113"/>
      <c r="AG101" s="1113"/>
    </row>
    <row r="102" spans="1:33" ht="15.75" customHeight="1">
      <c r="A102" s="1120" t="s">
        <v>10</v>
      </c>
      <c r="B102" s="1120" t="s">
        <v>49</v>
      </c>
      <c r="C102" s="1120" t="s">
        <v>28</v>
      </c>
      <c r="D102" s="1120" t="s">
        <v>2095</v>
      </c>
      <c r="E102" s="1120" t="s">
        <v>50</v>
      </c>
      <c r="F102" s="1107" t="str">
        <f t="array" ref="F102">IFERROR(INDEX(UIID!$K$2:$K388, MATCH(CONCATENATE(B102,D102,G102,J102), UIID!$B$2:$B388&amp;UIID!$D$2:$D388&amp;UIID!$G$2:$G388&amp;UIID!$H$2:$H388, 0),), "Not Found")</f>
        <v>0746-0017</v>
      </c>
      <c r="G102" s="1120" t="s">
        <v>4036</v>
      </c>
      <c r="H102" s="1120"/>
      <c r="I102" s="1120" t="s">
        <v>8092</v>
      </c>
      <c r="J102" s="1120" t="s">
        <v>2097</v>
      </c>
      <c r="K102" s="1217">
        <v>9.8549196660000007</v>
      </c>
      <c r="L102" s="1218">
        <v>123.14012990000001</v>
      </c>
      <c r="M102" s="1120">
        <v>9173170700</v>
      </c>
      <c r="N102" s="1120" t="s">
        <v>8093</v>
      </c>
      <c r="O102" s="1120" t="s">
        <v>15</v>
      </c>
      <c r="P102" s="1130" t="s">
        <v>525</v>
      </c>
      <c r="Q102" s="1120" t="s">
        <v>35</v>
      </c>
      <c r="R102" s="1120" t="s">
        <v>84</v>
      </c>
      <c r="S102" s="1120" t="s">
        <v>85</v>
      </c>
      <c r="T102" s="1120" t="s">
        <v>4164</v>
      </c>
      <c r="U102" s="1120" t="s">
        <v>94</v>
      </c>
      <c r="V102" s="1120" t="s">
        <v>2098</v>
      </c>
      <c r="W102" s="1169">
        <v>45147</v>
      </c>
      <c r="X102" s="1194">
        <v>46975</v>
      </c>
      <c r="Y102" s="1120" t="s">
        <v>8095</v>
      </c>
      <c r="Z102" s="1120" t="s">
        <v>8096</v>
      </c>
      <c r="AA102" s="1189">
        <v>45609</v>
      </c>
      <c r="AB102" s="1292">
        <v>45812</v>
      </c>
      <c r="AC102" s="1111" t="s">
        <v>4163</v>
      </c>
      <c r="AD102" s="1121"/>
      <c r="AE102" s="1113"/>
      <c r="AF102" s="1113"/>
      <c r="AG102" s="1113"/>
    </row>
    <row r="103" spans="1:33" ht="15.75" customHeight="1">
      <c r="A103" s="1120" t="s">
        <v>10</v>
      </c>
      <c r="B103" s="1120" t="s">
        <v>49</v>
      </c>
      <c r="C103" s="1120" t="s">
        <v>28</v>
      </c>
      <c r="D103" s="1120" t="s">
        <v>2095</v>
      </c>
      <c r="E103" s="1120" t="s">
        <v>50</v>
      </c>
      <c r="F103" s="1107" t="str">
        <f t="array" ref="F103">IFERROR(INDEX(UIID!$K$2:$K388, MATCH(CONCATENATE(B103,D103,G103,J103), UIID!$B$2:$B388&amp;UIID!$D$2:$D388&amp;UIID!$G$2:$G388&amp;UIID!$H$2:$H388, 0),), "Not Found")</f>
        <v>0746-0017</v>
      </c>
      <c r="G103" s="1120" t="s">
        <v>4036</v>
      </c>
      <c r="H103" s="1120"/>
      <c r="I103" s="1120" t="s">
        <v>8092</v>
      </c>
      <c r="J103" s="1120" t="s">
        <v>2097</v>
      </c>
      <c r="K103" s="1217">
        <v>9.8549196660000007</v>
      </c>
      <c r="L103" s="1218">
        <v>123.14012990000001</v>
      </c>
      <c r="M103" s="1120">
        <v>9173170700</v>
      </c>
      <c r="N103" s="1120" t="s">
        <v>8093</v>
      </c>
      <c r="O103" s="1120" t="s">
        <v>15</v>
      </c>
      <c r="P103" s="1130" t="s">
        <v>525</v>
      </c>
      <c r="Q103" s="1120" t="s">
        <v>35</v>
      </c>
      <c r="R103" s="1120" t="s">
        <v>84</v>
      </c>
      <c r="S103" s="1120" t="s">
        <v>93</v>
      </c>
      <c r="T103" s="1120" t="s">
        <v>4213</v>
      </c>
      <c r="U103" s="1120" t="s">
        <v>94</v>
      </c>
      <c r="V103" s="1120" t="s">
        <v>2099</v>
      </c>
      <c r="W103" s="1169">
        <v>45147</v>
      </c>
      <c r="X103" s="1194">
        <v>46975</v>
      </c>
      <c r="Y103" s="1120" t="s">
        <v>8095</v>
      </c>
      <c r="Z103" s="1120" t="s">
        <v>8096</v>
      </c>
      <c r="AA103" s="1189">
        <v>45609</v>
      </c>
      <c r="AB103" s="1292">
        <v>45812</v>
      </c>
      <c r="AC103" s="1111" t="s">
        <v>4163</v>
      </c>
      <c r="AD103" s="1121"/>
      <c r="AE103" s="1113"/>
      <c r="AF103" s="1113"/>
      <c r="AG103" s="1113"/>
    </row>
    <row r="104" spans="1:33" ht="15.75" customHeight="1">
      <c r="A104" s="1120" t="s">
        <v>10</v>
      </c>
      <c r="B104" s="1120" t="s">
        <v>49</v>
      </c>
      <c r="C104" s="1120" t="s">
        <v>28</v>
      </c>
      <c r="D104" s="1120" t="s">
        <v>51</v>
      </c>
      <c r="E104" s="1120" t="s">
        <v>30</v>
      </c>
      <c r="F104" s="1107" t="str">
        <f t="array" ref="F104">IFERROR(INDEX(UIID!$K$2:$K388, MATCH(CONCATENATE(B104,D104,G104,J104), UIID!$B$2:$B388&amp;UIID!$D$2:$D388&amp;UIID!$G$2:$G388&amp;UIID!$H$2:$H388, 0),), "Not Found")</f>
        <v>0746-0019</v>
      </c>
      <c r="G104" s="1120" t="s">
        <v>2187</v>
      </c>
      <c r="H104" s="1120"/>
      <c r="I104" s="1120" t="s">
        <v>8097</v>
      </c>
      <c r="J104" s="1130" t="s">
        <v>4037</v>
      </c>
      <c r="K104" s="1120">
        <v>9.3069668428835293</v>
      </c>
      <c r="L104" s="1120">
        <v>123.30495078081999</v>
      </c>
      <c r="M104" s="1120">
        <v>9176400235</v>
      </c>
      <c r="N104" s="1120"/>
      <c r="O104" s="1120" t="s">
        <v>15</v>
      </c>
      <c r="P104" s="1120" t="s">
        <v>16</v>
      </c>
      <c r="Q104" s="1120" t="s">
        <v>35</v>
      </c>
      <c r="R104" s="1120" t="s">
        <v>117</v>
      </c>
      <c r="S104" s="1120" t="s">
        <v>200</v>
      </c>
      <c r="T104" s="1120" t="s">
        <v>4164</v>
      </c>
      <c r="U104" s="1120" t="s">
        <v>2189</v>
      </c>
      <c r="V104" s="1120" t="s">
        <v>2190</v>
      </c>
      <c r="W104" s="1169">
        <v>45434</v>
      </c>
      <c r="X104" s="1194">
        <v>47261</v>
      </c>
      <c r="Y104" s="1120" t="s">
        <v>8098</v>
      </c>
      <c r="Z104" s="1120" t="s">
        <v>8099</v>
      </c>
      <c r="AA104" s="1120" t="s">
        <v>8100</v>
      </c>
      <c r="AB104" s="1293">
        <v>45596</v>
      </c>
      <c r="AC104" s="1111" t="s">
        <v>4163</v>
      </c>
      <c r="AD104" s="1291">
        <v>44459</v>
      </c>
      <c r="AE104" s="1113"/>
      <c r="AF104" s="1113"/>
      <c r="AG104" s="1113"/>
    </row>
    <row r="105" spans="1:33" ht="15.75" customHeight="1">
      <c r="A105" s="1120" t="s">
        <v>10</v>
      </c>
      <c r="B105" s="1120" t="s">
        <v>49</v>
      </c>
      <c r="C105" s="1120" t="s">
        <v>28</v>
      </c>
      <c r="D105" s="1120" t="s">
        <v>51</v>
      </c>
      <c r="E105" s="1120" t="s">
        <v>30</v>
      </c>
      <c r="F105" s="1107" t="str">
        <f t="array" ref="F105">IFERROR(INDEX(UIID!$K$2:$K388, MATCH(CONCATENATE(B105,D105,G105,J105), UIID!$B$2:$B388&amp;UIID!$D$2:$D388&amp;UIID!$G$2:$G388&amp;UIID!$H$2:$H388, 0),), "Not Found")</f>
        <v>0746-0018</v>
      </c>
      <c r="G105" s="1120" t="s">
        <v>2191</v>
      </c>
      <c r="H105" s="1120"/>
      <c r="I105" s="1120" t="s">
        <v>8101</v>
      </c>
      <c r="J105" s="1120" t="s">
        <v>2192</v>
      </c>
      <c r="K105" s="1120">
        <v>9.2857440969994407</v>
      </c>
      <c r="L105" s="1120">
        <v>123.27909343664101</v>
      </c>
      <c r="M105" s="1120">
        <v>9276637330</v>
      </c>
      <c r="N105" s="1120" t="s">
        <v>8102</v>
      </c>
      <c r="O105" s="1120" t="s">
        <v>15</v>
      </c>
      <c r="P105" s="1120" t="s">
        <v>16</v>
      </c>
      <c r="Q105" s="1120" t="s">
        <v>35</v>
      </c>
      <c r="R105" s="1120" t="s">
        <v>104</v>
      </c>
      <c r="S105" s="1120" t="s">
        <v>105</v>
      </c>
      <c r="T105" s="1120" t="s">
        <v>4164</v>
      </c>
      <c r="U105" s="1120" t="s">
        <v>2193</v>
      </c>
      <c r="V105" s="1120" t="s">
        <v>8103</v>
      </c>
      <c r="W105" s="1169">
        <v>45366</v>
      </c>
      <c r="X105" s="1194">
        <v>47195</v>
      </c>
      <c r="Y105" s="1120" t="s">
        <v>4283</v>
      </c>
      <c r="Z105" s="1120" t="s">
        <v>4283</v>
      </c>
      <c r="AA105" s="1120" t="s">
        <v>4283</v>
      </c>
      <c r="AB105" s="1290"/>
      <c r="AC105" s="1111"/>
      <c r="AD105" s="1121"/>
      <c r="AE105" s="1113"/>
      <c r="AF105" s="1113"/>
      <c r="AG105" s="1113"/>
    </row>
    <row r="106" spans="1:33" ht="15.75" customHeight="1">
      <c r="A106" s="1120" t="s">
        <v>10</v>
      </c>
      <c r="B106" s="1120" t="s">
        <v>49</v>
      </c>
      <c r="C106" s="1120" t="s">
        <v>28</v>
      </c>
      <c r="D106" s="1120" t="s">
        <v>2095</v>
      </c>
      <c r="E106" s="1120" t="s">
        <v>50</v>
      </c>
      <c r="F106" s="1107" t="str">
        <f t="array" ref="F106">IFERROR(INDEX(UIID!$K$2:$K388, MATCH(CONCATENATE(B106,D106,G106,J106), UIID!$B$2:$B388&amp;UIID!$D$2:$D388&amp;UIID!$G$2:$G388&amp;UIID!$H$2:$H388, 0),), "Not Found")</f>
        <v>0746-0028</v>
      </c>
      <c r="G106" s="1120" t="s">
        <v>2195</v>
      </c>
      <c r="H106" s="1120"/>
      <c r="I106" s="1120" t="s">
        <v>8104</v>
      </c>
      <c r="J106" s="1120" t="s">
        <v>2196</v>
      </c>
      <c r="K106" s="1120">
        <v>9.8562877589529005</v>
      </c>
      <c r="L106" s="1120">
        <v>123.121234067391</v>
      </c>
      <c r="M106" s="1120">
        <v>9064375373</v>
      </c>
      <c r="N106" s="1120" t="s">
        <v>8105</v>
      </c>
      <c r="O106" s="1120" t="s">
        <v>15</v>
      </c>
      <c r="P106" s="1120" t="s">
        <v>1449</v>
      </c>
      <c r="Q106" s="1120" t="s">
        <v>4262</v>
      </c>
      <c r="R106" s="1120" t="s">
        <v>125</v>
      </c>
      <c r="S106" s="1120" t="s">
        <v>2697</v>
      </c>
      <c r="T106" s="1120" t="s">
        <v>22</v>
      </c>
      <c r="U106" s="1120" t="s">
        <v>291</v>
      </c>
      <c r="V106" s="1120" t="s">
        <v>2197</v>
      </c>
      <c r="W106" s="1169">
        <v>45317</v>
      </c>
      <c r="X106" s="1194">
        <v>47147</v>
      </c>
      <c r="Y106" s="1120" t="s">
        <v>8106</v>
      </c>
      <c r="Z106" s="1120" t="s">
        <v>22</v>
      </c>
      <c r="AA106" s="1120" t="s">
        <v>4283</v>
      </c>
      <c r="AB106" s="1293">
        <v>45404</v>
      </c>
      <c r="AC106" s="1111" t="s">
        <v>4163</v>
      </c>
      <c r="AD106" s="1121"/>
      <c r="AE106" s="1113"/>
      <c r="AF106" s="1113"/>
      <c r="AG106" s="1113"/>
    </row>
    <row r="107" spans="1:33" ht="15.75" customHeight="1">
      <c r="A107" s="1120" t="s">
        <v>10</v>
      </c>
      <c r="B107" s="1120" t="s">
        <v>49</v>
      </c>
      <c r="C107" s="1120" t="s">
        <v>28</v>
      </c>
      <c r="D107" s="1120" t="s">
        <v>1415</v>
      </c>
      <c r="E107" s="1120" t="s">
        <v>50</v>
      </c>
      <c r="F107" s="1107" t="str">
        <f t="array" ref="F107">IFERROR(INDEX(UIID!$K$2:$K388, MATCH(CONCATENATE(B107,D107,G107,J107), UIID!$B$2:$B388&amp;UIID!$D$2:$D388&amp;UIID!$G$2:$G388&amp;UIID!$H$2:$H388, 0),), "Not Found")</f>
        <v>0746-0020</v>
      </c>
      <c r="G107" s="1120" t="s">
        <v>2244</v>
      </c>
      <c r="H107" s="1120"/>
      <c r="I107" s="1120" t="s">
        <v>8107</v>
      </c>
      <c r="J107" s="1120" t="s">
        <v>2245</v>
      </c>
      <c r="K107" s="1120">
        <v>9.3618847235316807</v>
      </c>
      <c r="L107" s="1120">
        <v>123.239568751985</v>
      </c>
      <c r="M107" s="1120" t="s">
        <v>2070</v>
      </c>
      <c r="N107" s="1120"/>
      <c r="O107" s="1120" t="s">
        <v>15</v>
      </c>
      <c r="P107" s="1120" t="s">
        <v>1449</v>
      </c>
      <c r="Q107" s="1120" t="s">
        <v>35</v>
      </c>
      <c r="R107" s="1120" t="s">
        <v>125</v>
      </c>
      <c r="S107" s="1120" t="s">
        <v>1856</v>
      </c>
      <c r="T107" s="1120" t="s">
        <v>4164</v>
      </c>
      <c r="U107" s="1120" t="s">
        <v>2246</v>
      </c>
      <c r="V107" s="1120" t="s">
        <v>8108</v>
      </c>
      <c r="W107" s="1169">
        <v>45261</v>
      </c>
      <c r="X107" s="1194">
        <v>47091</v>
      </c>
      <c r="Y107" s="1120" t="s">
        <v>8109</v>
      </c>
      <c r="Z107" s="1120" t="s">
        <v>22</v>
      </c>
      <c r="AA107" s="1120" t="s">
        <v>22</v>
      </c>
      <c r="AB107" s="1292">
        <v>45819</v>
      </c>
      <c r="AC107" s="1111" t="s">
        <v>4163</v>
      </c>
      <c r="AD107" s="1291">
        <v>44748</v>
      </c>
      <c r="AE107" s="1113"/>
      <c r="AF107" s="1113"/>
      <c r="AG107" s="1113"/>
    </row>
    <row r="108" spans="1:33" ht="15.75" customHeight="1">
      <c r="A108" s="1120" t="s">
        <v>10</v>
      </c>
      <c r="B108" s="1120" t="s">
        <v>49</v>
      </c>
      <c r="C108" s="1120" t="s">
        <v>28</v>
      </c>
      <c r="D108" s="1120" t="s">
        <v>1415</v>
      </c>
      <c r="E108" s="1120" t="s">
        <v>50</v>
      </c>
      <c r="F108" s="1107" t="str">
        <f t="array" ref="F108">IFERROR(INDEX(UIID!$K$2:$K388, MATCH(CONCATENATE(B108,D108,G108,J108), UIID!$B$2:$B388&amp;UIID!$D$2:$D388&amp;UIID!$G$2:$G388&amp;UIID!$H$2:$H388, 0),), "Not Found")</f>
        <v>0746-0020</v>
      </c>
      <c r="G108" s="1120" t="s">
        <v>2244</v>
      </c>
      <c r="H108" s="1120"/>
      <c r="I108" s="1120" t="s">
        <v>8107</v>
      </c>
      <c r="J108" s="1120" t="s">
        <v>2245</v>
      </c>
      <c r="K108" s="1120">
        <v>9.3618847235316807</v>
      </c>
      <c r="L108" s="1120">
        <v>123.239568751985</v>
      </c>
      <c r="M108" s="1120" t="s">
        <v>2070</v>
      </c>
      <c r="N108" s="1120"/>
      <c r="O108" s="1120" t="s">
        <v>15</v>
      </c>
      <c r="P108" s="1120" t="s">
        <v>1449</v>
      </c>
      <c r="Q108" s="1120" t="s">
        <v>35</v>
      </c>
      <c r="R108" s="1120" t="s">
        <v>125</v>
      </c>
      <c r="S108" s="1120" t="s">
        <v>427</v>
      </c>
      <c r="T108" s="1120" t="s">
        <v>4164</v>
      </c>
      <c r="U108" s="1120" t="s">
        <v>2246</v>
      </c>
      <c r="V108" s="1120" t="s">
        <v>8110</v>
      </c>
      <c r="W108" s="1169">
        <v>45261</v>
      </c>
      <c r="X108" s="1194">
        <v>47091</v>
      </c>
      <c r="Y108" s="1120" t="s">
        <v>8109</v>
      </c>
      <c r="Z108" s="1120" t="s">
        <v>22</v>
      </c>
      <c r="AA108" s="1120" t="s">
        <v>22</v>
      </c>
      <c r="AB108" s="1292">
        <v>45819</v>
      </c>
      <c r="AC108" s="1111" t="s">
        <v>4163</v>
      </c>
      <c r="AD108" s="1291">
        <v>44748</v>
      </c>
      <c r="AE108" s="1113"/>
      <c r="AF108" s="1113"/>
      <c r="AG108" s="1113"/>
    </row>
    <row r="109" spans="1:33" ht="15.75" customHeight="1">
      <c r="A109" s="1120" t="s">
        <v>10</v>
      </c>
      <c r="B109" s="1120" t="s">
        <v>49</v>
      </c>
      <c r="C109" s="1120" t="s">
        <v>28</v>
      </c>
      <c r="D109" s="1120" t="s">
        <v>4040</v>
      </c>
      <c r="E109" s="1120" t="s">
        <v>30</v>
      </c>
      <c r="F109" s="1107" t="str">
        <f t="array" ref="F109">IFERROR(INDEX(UIID!$K$2:$K388, MATCH(CONCATENATE(B109,D109,G109,J109), UIID!$B$2:$B388&amp;UIID!$D$2:$D388&amp;UIID!$G$2:$G388&amp;UIID!$H$2:$H388, 0),), "Not Found")</f>
        <v>0746-0025</v>
      </c>
      <c r="G109" s="1120" t="s">
        <v>4041</v>
      </c>
      <c r="H109" s="1120"/>
      <c r="I109" s="1120" t="s">
        <v>8111</v>
      </c>
      <c r="J109" s="1120" t="s">
        <v>4042</v>
      </c>
      <c r="K109" s="1217">
        <v>10.41815317</v>
      </c>
      <c r="L109" s="1218">
        <v>123.19765339999999</v>
      </c>
      <c r="M109" s="1120" t="s">
        <v>8112</v>
      </c>
      <c r="N109" s="1120" t="s">
        <v>8113</v>
      </c>
      <c r="O109" s="1120" t="s">
        <v>15</v>
      </c>
      <c r="P109" s="1120" t="s">
        <v>1449</v>
      </c>
      <c r="Q109" s="1120" t="s">
        <v>4262</v>
      </c>
      <c r="R109" s="1120" t="s">
        <v>125</v>
      </c>
      <c r="S109" s="1120" t="s">
        <v>2697</v>
      </c>
      <c r="T109" s="1120" t="s">
        <v>22</v>
      </c>
      <c r="U109" s="1120" t="s">
        <v>1461</v>
      </c>
      <c r="V109" s="1120" t="s">
        <v>8114</v>
      </c>
      <c r="W109" s="1169">
        <v>44851</v>
      </c>
      <c r="X109" s="1194">
        <v>46676</v>
      </c>
      <c r="Y109" s="1120" t="s">
        <v>8115</v>
      </c>
      <c r="Z109" s="1120" t="s">
        <v>22</v>
      </c>
      <c r="AA109" s="1120" t="s">
        <v>22</v>
      </c>
      <c r="AB109" s="1297">
        <v>45468</v>
      </c>
      <c r="AC109" s="1111" t="s">
        <v>4163</v>
      </c>
      <c r="AD109" s="1121"/>
      <c r="AE109" s="1113"/>
      <c r="AF109" s="1113"/>
      <c r="AG109" s="1113"/>
    </row>
    <row r="110" spans="1:33" ht="15.75" customHeight="1">
      <c r="A110" s="1120" t="s">
        <v>10</v>
      </c>
      <c r="B110" s="1120" t="s">
        <v>49</v>
      </c>
      <c r="C110" s="1120" t="s">
        <v>28</v>
      </c>
      <c r="D110" s="1120" t="s">
        <v>4040</v>
      </c>
      <c r="E110" s="1120" t="s">
        <v>30</v>
      </c>
      <c r="F110" s="1107" t="str">
        <f t="array" ref="F110">IFERROR(INDEX(UIID!$K$2:$K388, MATCH(CONCATENATE(B110,D110,G110,J110), UIID!$B$2:$B388&amp;UIID!$D$2:$D388&amp;UIID!$G$2:$G388&amp;UIID!$H$2:$H388, 0),), "Not Found")</f>
        <v>0746-0025</v>
      </c>
      <c r="G110" s="1120" t="s">
        <v>4041</v>
      </c>
      <c r="H110" s="1120"/>
      <c r="I110" s="1120" t="s">
        <v>8111</v>
      </c>
      <c r="J110" s="1120" t="s">
        <v>4042</v>
      </c>
      <c r="K110" s="1217">
        <v>10.41815317</v>
      </c>
      <c r="L110" s="1218">
        <v>123.19765339999999</v>
      </c>
      <c r="M110" s="1120" t="s">
        <v>8112</v>
      </c>
      <c r="N110" s="1120" t="s">
        <v>8113</v>
      </c>
      <c r="O110" s="1120" t="s">
        <v>15</v>
      </c>
      <c r="P110" s="1120" t="s">
        <v>1449</v>
      </c>
      <c r="Q110" s="1120" t="s">
        <v>35</v>
      </c>
      <c r="R110" s="1120" t="s">
        <v>125</v>
      </c>
      <c r="S110" s="1120" t="s">
        <v>279</v>
      </c>
      <c r="T110" s="1120" t="s">
        <v>4164</v>
      </c>
      <c r="U110" s="1120" t="s">
        <v>127</v>
      </c>
      <c r="V110" s="1120" t="s">
        <v>8116</v>
      </c>
      <c r="W110" s="1169">
        <v>45317</v>
      </c>
      <c r="X110" s="1194">
        <v>47147</v>
      </c>
      <c r="Y110" s="1120" t="s">
        <v>8117</v>
      </c>
      <c r="Z110" s="1120" t="s">
        <v>22</v>
      </c>
      <c r="AA110" s="1120" t="s">
        <v>22</v>
      </c>
      <c r="AB110" s="1297">
        <v>45468</v>
      </c>
      <c r="AC110" s="1111" t="s">
        <v>4163</v>
      </c>
      <c r="AD110" s="1121"/>
      <c r="AE110" s="1113"/>
      <c r="AF110" s="1113"/>
      <c r="AG110" s="1113"/>
    </row>
    <row r="111" spans="1:33" ht="15.75" customHeight="1">
      <c r="A111" s="1120" t="s">
        <v>10</v>
      </c>
      <c r="B111" s="1120" t="s">
        <v>49</v>
      </c>
      <c r="C111" s="1120" t="s">
        <v>50</v>
      </c>
      <c r="D111" s="1120" t="s">
        <v>51</v>
      </c>
      <c r="E111" s="1120" t="s">
        <v>30</v>
      </c>
      <c r="F111" s="1107" t="str">
        <f t="array" ref="F111">IFERROR(INDEX(UIID!$K$2:$K388, MATCH(CONCATENATE(B111,D111,G111,J111), UIID!$B$2:$B388&amp;UIID!$D$2:$D388&amp;UIID!$G$2:$G388&amp;UIID!$H$2:$H388, 0),), "Not Found")</f>
        <v>0746-0021</v>
      </c>
      <c r="G111" s="1130" t="s">
        <v>4038</v>
      </c>
      <c r="H111" s="1120" t="s">
        <v>8118</v>
      </c>
      <c r="I111" s="1120" t="s">
        <v>8119</v>
      </c>
      <c r="J111" s="1120" t="s">
        <v>4039</v>
      </c>
      <c r="K111" s="1120">
        <v>9.3091008402901494</v>
      </c>
      <c r="L111" s="1120">
        <v>123.29116752353499</v>
      </c>
      <c r="M111" s="1120" t="s">
        <v>1492</v>
      </c>
      <c r="N111" s="1120" t="s">
        <v>8120</v>
      </c>
      <c r="O111" s="1120" t="s">
        <v>15</v>
      </c>
      <c r="P111" s="1120" t="s">
        <v>16</v>
      </c>
      <c r="Q111" s="1120" t="s">
        <v>35</v>
      </c>
      <c r="R111" s="1120" t="s">
        <v>32</v>
      </c>
      <c r="S111" s="1120" t="s">
        <v>1296</v>
      </c>
      <c r="T111" s="1120" t="s">
        <v>4164</v>
      </c>
      <c r="U111" s="1120" t="s">
        <v>6779</v>
      </c>
      <c r="V111" s="1120" t="s">
        <v>8122</v>
      </c>
      <c r="W111" s="1169">
        <v>45309</v>
      </c>
      <c r="X111" s="1194">
        <v>47137</v>
      </c>
      <c r="Y111" s="1120" t="s">
        <v>8123</v>
      </c>
      <c r="Z111" s="1120" t="s">
        <v>8124</v>
      </c>
      <c r="AA111" s="1120" t="s">
        <v>8125</v>
      </c>
      <c r="AB111" s="1297">
        <v>45435</v>
      </c>
      <c r="AC111" s="1111" t="s">
        <v>4163</v>
      </c>
      <c r="AD111" s="1291">
        <v>44851</v>
      </c>
      <c r="AE111" s="1113"/>
      <c r="AF111" s="1113"/>
      <c r="AG111" s="1113"/>
    </row>
    <row r="112" spans="1:33" ht="15.75" customHeight="1">
      <c r="A112" s="1120" t="s">
        <v>10</v>
      </c>
      <c r="B112" s="1120" t="s">
        <v>49</v>
      </c>
      <c r="C112" s="1120" t="s">
        <v>50</v>
      </c>
      <c r="D112" s="1120" t="s">
        <v>51</v>
      </c>
      <c r="E112" s="1120" t="s">
        <v>30</v>
      </c>
      <c r="F112" s="1107" t="str">
        <f t="array" ref="F112">IFERROR(INDEX(UIID!$K$2:$K388, MATCH(CONCATENATE(B112,D112,G112,J112), UIID!$B$2:$B388&amp;UIID!$D$2:$D388&amp;UIID!$G$2:$G388&amp;UIID!$H$2:$H388, 0),), "Not Found")</f>
        <v>0746-0021</v>
      </c>
      <c r="G112" s="1130" t="s">
        <v>4038</v>
      </c>
      <c r="H112" s="1120" t="s">
        <v>8118</v>
      </c>
      <c r="I112" s="1120" t="s">
        <v>8119</v>
      </c>
      <c r="J112" s="1120" t="s">
        <v>4039</v>
      </c>
      <c r="K112" s="1120">
        <v>9.3091008402901494</v>
      </c>
      <c r="L112" s="1120">
        <v>123.29116752353499</v>
      </c>
      <c r="M112" s="1120" t="s">
        <v>1492</v>
      </c>
      <c r="N112" s="1120" t="s">
        <v>8126</v>
      </c>
      <c r="O112" s="1120" t="s">
        <v>15</v>
      </c>
      <c r="P112" s="1120" t="s">
        <v>16</v>
      </c>
      <c r="Q112" s="1120" t="s">
        <v>35</v>
      </c>
      <c r="R112" s="1120" t="s">
        <v>32</v>
      </c>
      <c r="S112" s="1120" t="s">
        <v>99</v>
      </c>
      <c r="T112" s="1120" t="s">
        <v>4164</v>
      </c>
      <c r="U112" s="1120" t="s">
        <v>957</v>
      </c>
      <c r="V112" s="1120" t="s">
        <v>8127</v>
      </c>
      <c r="W112" s="1169">
        <v>45271</v>
      </c>
      <c r="X112" s="1194">
        <v>47099</v>
      </c>
      <c r="Y112" s="1120" t="s">
        <v>8128</v>
      </c>
      <c r="Z112" s="1120" t="s">
        <v>8129</v>
      </c>
      <c r="AA112" s="1120" t="s">
        <v>4283</v>
      </c>
      <c r="AB112" s="1297">
        <v>45435</v>
      </c>
      <c r="AC112" s="1111" t="s">
        <v>4163</v>
      </c>
      <c r="AD112" s="1291">
        <v>44851</v>
      </c>
      <c r="AE112" s="1113"/>
      <c r="AF112" s="1113"/>
      <c r="AG112" s="1113"/>
    </row>
    <row r="113" spans="1:33" ht="15.75" customHeight="1">
      <c r="A113" s="1120" t="s">
        <v>10</v>
      </c>
      <c r="B113" s="1120" t="s">
        <v>49</v>
      </c>
      <c r="C113" s="1120" t="s">
        <v>50</v>
      </c>
      <c r="D113" s="1120" t="s">
        <v>51</v>
      </c>
      <c r="E113" s="1120" t="s">
        <v>30</v>
      </c>
      <c r="F113" s="1107" t="str">
        <f t="array" ref="F113">IFERROR(INDEX(UIID!$K$2:$K388, MATCH(CONCATENATE(B113,D113,G113,J113), UIID!$B$2:$B388&amp;UIID!$D$2:$D388&amp;UIID!$G$2:$G388&amp;UIID!$H$2:$H388, 0),), "Not Found")</f>
        <v>0746-0021</v>
      </c>
      <c r="G113" s="1130" t="s">
        <v>4038</v>
      </c>
      <c r="H113" s="1120" t="s">
        <v>8118</v>
      </c>
      <c r="I113" s="1120" t="s">
        <v>8119</v>
      </c>
      <c r="J113" s="1120" t="s">
        <v>4039</v>
      </c>
      <c r="K113" s="1120">
        <v>9.3091008402901494</v>
      </c>
      <c r="L113" s="1120">
        <v>123.29116752353499</v>
      </c>
      <c r="M113" s="1120" t="s">
        <v>1492</v>
      </c>
      <c r="N113" s="1120" t="s">
        <v>8126</v>
      </c>
      <c r="O113" s="1120" t="s">
        <v>15</v>
      </c>
      <c r="P113" s="1120" t="s">
        <v>16</v>
      </c>
      <c r="Q113" s="1120" t="s">
        <v>35</v>
      </c>
      <c r="R113" s="1120" t="s">
        <v>32</v>
      </c>
      <c r="S113" s="1120" t="s">
        <v>39</v>
      </c>
      <c r="T113" s="1120" t="s">
        <v>4164</v>
      </c>
      <c r="U113" s="1120" t="s">
        <v>253</v>
      </c>
      <c r="V113" s="1120" t="s">
        <v>8130</v>
      </c>
      <c r="W113" s="1169">
        <v>45309</v>
      </c>
      <c r="X113" s="1194">
        <v>47137</v>
      </c>
      <c r="Y113" s="1120" t="s">
        <v>8131</v>
      </c>
      <c r="Z113" s="1120" t="s">
        <v>8132</v>
      </c>
      <c r="AA113" s="1120" t="s">
        <v>8133</v>
      </c>
      <c r="AB113" s="1297">
        <v>45435</v>
      </c>
      <c r="AC113" s="1111" t="s">
        <v>4163</v>
      </c>
      <c r="AD113" s="1291">
        <v>44851</v>
      </c>
      <c r="AE113" s="1113"/>
      <c r="AF113" s="1113"/>
      <c r="AG113" s="1113"/>
    </row>
    <row r="114" spans="1:33" ht="15.75" customHeight="1">
      <c r="A114" s="1120" t="s">
        <v>10</v>
      </c>
      <c r="B114" s="1120" t="s">
        <v>49</v>
      </c>
      <c r="C114" s="1120" t="s">
        <v>50</v>
      </c>
      <c r="D114" s="1120" t="s">
        <v>51</v>
      </c>
      <c r="E114" s="1120" t="s">
        <v>30</v>
      </c>
      <c r="F114" s="1107" t="str">
        <f t="array" ref="F114">IFERROR(INDEX(UIID!$K$2:$K388, MATCH(CONCATENATE(B114,D114,G114,J114), UIID!$B$2:$B388&amp;UIID!$D$2:$D388&amp;UIID!$G$2:$G388&amp;UIID!$H$2:$H388, 0),), "Not Found")</f>
        <v>0746-0021</v>
      </c>
      <c r="G114" s="1130" t="s">
        <v>4038</v>
      </c>
      <c r="H114" s="1120" t="s">
        <v>8118</v>
      </c>
      <c r="I114" s="1120" t="s">
        <v>8119</v>
      </c>
      <c r="J114" s="1120" t="s">
        <v>4039</v>
      </c>
      <c r="K114" s="1120">
        <v>9.3091008402901494</v>
      </c>
      <c r="L114" s="1120">
        <v>123.29116752353499</v>
      </c>
      <c r="M114" s="1120" t="s">
        <v>1492</v>
      </c>
      <c r="N114" s="1120" t="s">
        <v>8126</v>
      </c>
      <c r="O114" s="1120" t="s">
        <v>15</v>
      </c>
      <c r="P114" s="1120" t="s">
        <v>16</v>
      </c>
      <c r="Q114" s="1120" t="s">
        <v>35</v>
      </c>
      <c r="R114" s="1120" t="s">
        <v>2230</v>
      </c>
      <c r="S114" s="1120" t="s">
        <v>161</v>
      </c>
      <c r="T114" s="1120" t="s">
        <v>4157</v>
      </c>
      <c r="U114" s="1120" t="s">
        <v>162</v>
      </c>
      <c r="V114" s="1120" t="s">
        <v>8134</v>
      </c>
      <c r="W114" s="1169">
        <v>45340</v>
      </c>
      <c r="X114" s="1194">
        <v>47168</v>
      </c>
      <c r="Y114" s="1120" t="s">
        <v>8135</v>
      </c>
      <c r="Z114" s="1120" t="s">
        <v>8136</v>
      </c>
      <c r="AA114" s="1120" t="s">
        <v>8137</v>
      </c>
      <c r="AB114" s="1297">
        <v>45449</v>
      </c>
      <c r="AC114" s="1111" t="s">
        <v>4163</v>
      </c>
      <c r="AD114" s="1291">
        <v>44851</v>
      </c>
      <c r="AE114" s="1113"/>
      <c r="AF114" s="1113"/>
      <c r="AG114" s="1113"/>
    </row>
    <row r="115" spans="1:33" ht="15.75" customHeight="1">
      <c r="A115" s="1120" t="s">
        <v>10</v>
      </c>
      <c r="B115" s="1120" t="s">
        <v>49</v>
      </c>
      <c r="C115" s="1120" t="s">
        <v>50</v>
      </c>
      <c r="D115" s="1120" t="s">
        <v>51</v>
      </c>
      <c r="E115" s="1120" t="s">
        <v>30</v>
      </c>
      <c r="F115" s="1107" t="str">
        <f t="array" ref="F115">IFERROR(INDEX(UIID!$K$2:$K388, MATCH(CONCATENATE(B115,D115,G115,J115), UIID!$B$2:$B388&amp;UIID!$D$2:$D388&amp;UIID!$G$2:$G388&amp;UIID!$H$2:$H388, 0),), "Not Found")</f>
        <v>0746-0021</v>
      </c>
      <c r="G115" s="1130" t="s">
        <v>4038</v>
      </c>
      <c r="H115" s="1120" t="s">
        <v>8118</v>
      </c>
      <c r="I115" s="1120" t="s">
        <v>8119</v>
      </c>
      <c r="J115" s="1120" t="s">
        <v>4039</v>
      </c>
      <c r="K115" s="1120">
        <v>9.3091008402901494</v>
      </c>
      <c r="L115" s="1120">
        <v>123.29116752353499</v>
      </c>
      <c r="M115" s="1120" t="s">
        <v>1492</v>
      </c>
      <c r="N115" s="1120" t="s">
        <v>8126</v>
      </c>
      <c r="O115" s="1120" t="s">
        <v>15</v>
      </c>
      <c r="P115" s="1120" t="s">
        <v>16</v>
      </c>
      <c r="Q115" s="1120" t="s">
        <v>35</v>
      </c>
      <c r="R115" s="1120" t="s">
        <v>32</v>
      </c>
      <c r="S115" s="1120" t="s">
        <v>33</v>
      </c>
      <c r="T115" s="1120" t="s">
        <v>4164</v>
      </c>
      <c r="U115" s="1120" t="s">
        <v>1770</v>
      </c>
      <c r="V115" s="1120" t="s">
        <v>8138</v>
      </c>
      <c r="W115" s="1169">
        <v>45309</v>
      </c>
      <c r="X115" s="1194">
        <v>47137</v>
      </c>
      <c r="Y115" s="1120" t="s">
        <v>8139</v>
      </c>
      <c r="Z115" s="1120" t="s">
        <v>8140</v>
      </c>
      <c r="AA115" s="1120" t="s">
        <v>8141</v>
      </c>
      <c r="AB115" s="1297">
        <v>45449</v>
      </c>
      <c r="AC115" s="1111" t="s">
        <v>4163</v>
      </c>
      <c r="AD115" s="1291">
        <v>44851</v>
      </c>
      <c r="AE115" s="1113"/>
      <c r="AF115" s="1113"/>
      <c r="AG115" s="1113"/>
    </row>
    <row r="116" spans="1:33" ht="15.75" customHeight="1">
      <c r="A116" s="1120" t="s">
        <v>10</v>
      </c>
      <c r="B116" s="1120" t="s">
        <v>49</v>
      </c>
      <c r="C116" s="1120" t="s">
        <v>50</v>
      </c>
      <c r="D116" s="1120" t="s">
        <v>51</v>
      </c>
      <c r="E116" s="1120" t="s">
        <v>30</v>
      </c>
      <c r="F116" s="1107" t="str">
        <f t="array" ref="F116">IFERROR(INDEX(UIID!$K$2:$K388, MATCH(CONCATENATE(B116,D116,G116,J116), UIID!$B$2:$B388&amp;UIID!$D$2:$D388&amp;UIID!$G$2:$G388&amp;UIID!$H$2:$H388, 0),), "Not Found")</f>
        <v>0746-0021</v>
      </c>
      <c r="G116" s="1130" t="s">
        <v>4038</v>
      </c>
      <c r="H116" s="1120" t="s">
        <v>8118</v>
      </c>
      <c r="I116" s="1120" t="s">
        <v>8119</v>
      </c>
      <c r="J116" s="1120" t="s">
        <v>4039</v>
      </c>
      <c r="K116" s="1120">
        <v>9.3091008402901494</v>
      </c>
      <c r="L116" s="1120">
        <v>123.29116752353499</v>
      </c>
      <c r="M116" s="1120" t="s">
        <v>1492</v>
      </c>
      <c r="N116" s="1120" t="s">
        <v>8126</v>
      </c>
      <c r="O116" s="1120" t="s">
        <v>15</v>
      </c>
      <c r="P116" s="1120" t="s">
        <v>16</v>
      </c>
      <c r="Q116" s="1120" t="s">
        <v>35</v>
      </c>
      <c r="R116" s="1120" t="s">
        <v>32</v>
      </c>
      <c r="S116" s="1120" t="s">
        <v>228</v>
      </c>
      <c r="T116" s="1120" t="s">
        <v>4157</v>
      </c>
      <c r="U116" s="1120" t="s">
        <v>880</v>
      </c>
      <c r="V116" s="1120" t="s">
        <v>8142</v>
      </c>
      <c r="W116" s="1169">
        <v>45271</v>
      </c>
      <c r="X116" s="1194">
        <v>47099</v>
      </c>
      <c r="Y116" s="1120" t="s">
        <v>8143</v>
      </c>
      <c r="Z116" s="1120" t="s">
        <v>8144</v>
      </c>
      <c r="AA116" s="1120" t="s">
        <v>8145</v>
      </c>
      <c r="AB116" s="1297">
        <v>45449</v>
      </c>
      <c r="AC116" s="1111" t="s">
        <v>4163</v>
      </c>
      <c r="AD116" s="1291">
        <v>44851</v>
      </c>
      <c r="AE116" s="1113"/>
      <c r="AF116" s="1113"/>
      <c r="AG116" s="1113"/>
    </row>
    <row r="117" spans="1:33" ht="15.75" customHeight="1">
      <c r="A117" s="1120" t="s">
        <v>10</v>
      </c>
      <c r="B117" s="1120" t="s">
        <v>49</v>
      </c>
      <c r="C117" s="1120" t="s">
        <v>50</v>
      </c>
      <c r="D117" s="1120" t="s">
        <v>51</v>
      </c>
      <c r="E117" s="1120" t="s">
        <v>30</v>
      </c>
      <c r="F117" s="1107" t="str">
        <f t="array" ref="F117">IFERROR(INDEX(UIID!$K$2:$K388, MATCH(CONCATENATE(B117,D117,G117,J117), UIID!$B$2:$B388&amp;UIID!$D$2:$D388&amp;UIID!$G$2:$G388&amp;UIID!$H$2:$H388, 0),), "Not Found")</f>
        <v>0746-0021</v>
      </c>
      <c r="G117" s="1130" t="s">
        <v>4038</v>
      </c>
      <c r="H117" s="1120" t="s">
        <v>8118</v>
      </c>
      <c r="I117" s="1120" t="s">
        <v>8119</v>
      </c>
      <c r="J117" s="1120" t="s">
        <v>4039</v>
      </c>
      <c r="K117" s="1120">
        <v>9.3091008402901494</v>
      </c>
      <c r="L117" s="1120">
        <v>123.29116752353499</v>
      </c>
      <c r="M117" s="1120" t="s">
        <v>1492</v>
      </c>
      <c r="N117" s="1120" t="s">
        <v>8126</v>
      </c>
      <c r="O117" s="1120" t="s">
        <v>15</v>
      </c>
      <c r="P117" s="1120" t="s">
        <v>16</v>
      </c>
      <c r="Q117" s="1120" t="s">
        <v>35</v>
      </c>
      <c r="R117" s="1120" t="s">
        <v>32</v>
      </c>
      <c r="S117" s="1120" t="s">
        <v>47</v>
      </c>
      <c r="T117" s="1120" t="s">
        <v>4164</v>
      </c>
      <c r="U117" s="1120" t="s">
        <v>78</v>
      </c>
      <c r="V117" s="1120" t="s">
        <v>8146</v>
      </c>
      <c r="W117" s="1169">
        <v>45271</v>
      </c>
      <c r="X117" s="1194">
        <v>47099</v>
      </c>
      <c r="Y117" s="1120" t="s">
        <v>8147</v>
      </c>
      <c r="Z117" s="1120" t="s">
        <v>8148</v>
      </c>
      <c r="AA117" s="1120" t="s">
        <v>8149</v>
      </c>
      <c r="AB117" s="1297">
        <v>45509</v>
      </c>
      <c r="AC117" s="1111" t="s">
        <v>4163</v>
      </c>
      <c r="AD117" s="1291">
        <v>44851</v>
      </c>
      <c r="AE117" s="1113"/>
      <c r="AF117" s="1113"/>
      <c r="AG117" s="1113"/>
    </row>
    <row r="118" spans="1:33" ht="15.75" customHeight="1">
      <c r="A118" s="1120" t="s">
        <v>10</v>
      </c>
      <c r="B118" s="1120" t="s">
        <v>49</v>
      </c>
      <c r="C118" s="1120" t="s">
        <v>50</v>
      </c>
      <c r="D118" s="1120" t="s">
        <v>51</v>
      </c>
      <c r="E118" s="1120" t="s">
        <v>30</v>
      </c>
      <c r="F118" s="1107" t="str">
        <f t="array" ref="F118">IFERROR(INDEX(UIID!$K$2:$K388, MATCH(CONCATENATE(B118,D118,G118,J118), UIID!$B$2:$B388&amp;UIID!$D$2:$D388&amp;UIID!$G$2:$G388&amp;UIID!$H$2:$H388, 0),), "Not Found")</f>
        <v>0746-0021</v>
      </c>
      <c r="G118" s="1130" t="s">
        <v>4038</v>
      </c>
      <c r="H118" s="1120" t="s">
        <v>8118</v>
      </c>
      <c r="I118" s="1120" t="s">
        <v>8119</v>
      </c>
      <c r="J118" s="1120" t="s">
        <v>4039</v>
      </c>
      <c r="K118" s="1120">
        <v>9.3091008402901494</v>
      </c>
      <c r="L118" s="1120">
        <v>123.29116752353499</v>
      </c>
      <c r="M118" s="1120" t="s">
        <v>1492</v>
      </c>
      <c r="N118" s="1120" t="s">
        <v>8126</v>
      </c>
      <c r="O118" s="1120" t="s">
        <v>15</v>
      </c>
      <c r="P118" s="1120" t="s">
        <v>16</v>
      </c>
      <c r="Q118" s="1120" t="s">
        <v>35</v>
      </c>
      <c r="R118" s="1120" t="s">
        <v>32</v>
      </c>
      <c r="S118" s="1120" t="s">
        <v>1008</v>
      </c>
      <c r="T118" s="1120" t="s">
        <v>4164</v>
      </c>
      <c r="U118" s="1120" t="s">
        <v>7356</v>
      </c>
      <c r="V118" s="1120" t="s">
        <v>8150</v>
      </c>
      <c r="W118" s="1169">
        <v>45261</v>
      </c>
      <c r="X118" s="1194">
        <v>47456</v>
      </c>
      <c r="Y118" s="1120" t="s">
        <v>8151</v>
      </c>
      <c r="Z118" s="1120" t="s">
        <v>8152</v>
      </c>
      <c r="AA118" s="1120" t="s">
        <v>8153</v>
      </c>
      <c r="AB118" s="1297">
        <v>45509</v>
      </c>
      <c r="AC118" s="1111" t="s">
        <v>4163</v>
      </c>
      <c r="AD118" s="1291">
        <v>44851</v>
      </c>
      <c r="AE118" s="1113"/>
      <c r="AF118" s="1113"/>
      <c r="AG118" s="1113"/>
    </row>
    <row r="119" spans="1:33" ht="15.75" customHeight="1">
      <c r="A119" s="1120" t="s">
        <v>10</v>
      </c>
      <c r="B119" s="1120" t="s">
        <v>49</v>
      </c>
      <c r="C119" s="1120" t="s">
        <v>50</v>
      </c>
      <c r="D119" s="1120" t="s">
        <v>51</v>
      </c>
      <c r="E119" s="1120" t="s">
        <v>30</v>
      </c>
      <c r="F119" s="1107" t="str">
        <f t="array" ref="F119">IFERROR(INDEX(UIID!$K$2:$K388, MATCH(CONCATENATE(B119,D119,G119,J119), UIID!$B$2:$B388&amp;UIID!$D$2:$D388&amp;UIID!$G$2:$G388&amp;UIID!$H$2:$H388, 0),), "Not Found")</f>
        <v>0746-0021</v>
      </c>
      <c r="G119" s="1130" t="s">
        <v>4038</v>
      </c>
      <c r="H119" s="1120" t="s">
        <v>8118</v>
      </c>
      <c r="I119" s="1120" t="s">
        <v>8119</v>
      </c>
      <c r="J119" s="1120" t="s">
        <v>4039</v>
      </c>
      <c r="K119" s="1120">
        <v>9.3091008402901494</v>
      </c>
      <c r="L119" s="1120">
        <v>123.29116752353499</v>
      </c>
      <c r="M119" s="1120" t="s">
        <v>1492</v>
      </c>
      <c r="N119" s="1120" t="s">
        <v>8126</v>
      </c>
      <c r="O119" s="1120" t="s">
        <v>15</v>
      </c>
      <c r="P119" s="1120" t="s">
        <v>16</v>
      </c>
      <c r="Q119" s="1120" t="s">
        <v>35</v>
      </c>
      <c r="R119" s="1120" t="s">
        <v>240</v>
      </c>
      <c r="S119" s="1120" t="s">
        <v>241</v>
      </c>
      <c r="T119" s="1120" t="s">
        <v>4164</v>
      </c>
      <c r="U119" s="1120" t="s">
        <v>242</v>
      </c>
      <c r="V119" s="1120" t="s">
        <v>8155</v>
      </c>
      <c r="W119" s="1169">
        <v>44851</v>
      </c>
      <c r="X119" s="1194">
        <v>46676</v>
      </c>
      <c r="Y119" s="1120" t="s">
        <v>8156</v>
      </c>
      <c r="Z119" s="1120" t="s">
        <v>8157</v>
      </c>
      <c r="AA119" s="1120" t="s">
        <v>8158</v>
      </c>
      <c r="AB119" s="1297">
        <v>45509</v>
      </c>
      <c r="AC119" s="1111" t="s">
        <v>4163</v>
      </c>
      <c r="AD119" s="1291">
        <v>44851</v>
      </c>
      <c r="AE119" s="1113"/>
      <c r="AF119" s="1113"/>
      <c r="AG119" s="1113"/>
    </row>
    <row r="120" spans="1:33" ht="15.75" customHeight="1">
      <c r="A120" s="1120" t="s">
        <v>10</v>
      </c>
      <c r="B120" s="1120" t="s">
        <v>49</v>
      </c>
      <c r="C120" s="1120" t="s">
        <v>50</v>
      </c>
      <c r="D120" s="1120" t="s">
        <v>51</v>
      </c>
      <c r="E120" s="1120" t="s">
        <v>30</v>
      </c>
      <c r="F120" s="1107" t="str">
        <f t="array" ref="F120">IFERROR(INDEX(UIID!$K$2:$K388, MATCH(CONCATENATE(B120,D120,G120,J120), UIID!$B$2:$B388&amp;UIID!$D$2:$D388&amp;UIID!$G$2:$G388&amp;UIID!$H$2:$H388, 0),), "Not Found")</f>
        <v>0746-0021</v>
      </c>
      <c r="G120" s="1130" t="s">
        <v>4038</v>
      </c>
      <c r="H120" s="1120" t="s">
        <v>8118</v>
      </c>
      <c r="I120" s="1120" t="s">
        <v>8119</v>
      </c>
      <c r="J120" s="1120" t="s">
        <v>4039</v>
      </c>
      <c r="K120" s="1120">
        <v>9.3091008402901494</v>
      </c>
      <c r="L120" s="1120">
        <v>123.29116752353499</v>
      </c>
      <c r="M120" s="1120" t="s">
        <v>1492</v>
      </c>
      <c r="N120" s="1120" t="s">
        <v>8126</v>
      </c>
      <c r="O120" s="1120" t="s">
        <v>15</v>
      </c>
      <c r="P120" s="1120" t="s">
        <v>16</v>
      </c>
      <c r="Q120" s="1120" t="s">
        <v>35</v>
      </c>
      <c r="R120" s="1120" t="s">
        <v>32</v>
      </c>
      <c r="S120" s="1120" t="s">
        <v>36</v>
      </c>
      <c r="T120" s="1120" t="s">
        <v>4164</v>
      </c>
      <c r="U120" s="1120" t="s">
        <v>91</v>
      </c>
      <c r="V120" s="1120" t="s">
        <v>8159</v>
      </c>
      <c r="W120" s="1169">
        <v>45309</v>
      </c>
      <c r="X120" s="1194">
        <v>47137</v>
      </c>
      <c r="Y120" s="1120" t="s">
        <v>8160</v>
      </c>
      <c r="Z120" s="1120" t="s">
        <v>8161</v>
      </c>
      <c r="AA120" s="1120" t="s">
        <v>8162</v>
      </c>
      <c r="AB120" s="1297">
        <v>45435</v>
      </c>
      <c r="AC120" s="1111" t="s">
        <v>4163</v>
      </c>
      <c r="AD120" s="1291">
        <v>44851</v>
      </c>
      <c r="AE120" s="1113"/>
      <c r="AF120" s="1113"/>
      <c r="AG120" s="1113"/>
    </row>
    <row r="121" spans="1:33" ht="15.75" customHeight="1">
      <c r="A121" s="1120" t="s">
        <v>10</v>
      </c>
      <c r="B121" s="1120" t="s">
        <v>49</v>
      </c>
      <c r="C121" s="1120" t="s">
        <v>50</v>
      </c>
      <c r="D121" s="1120" t="s">
        <v>51</v>
      </c>
      <c r="E121" s="1120" t="s">
        <v>30</v>
      </c>
      <c r="F121" s="1107" t="str">
        <f t="array" ref="F121">IFERROR(INDEX(UIID!$K$2:$K388, MATCH(CONCATENATE(B121,D121,G121,J121), UIID!$B$2:$B388&amp;UIID!$D$2:$D388&amp;UIID!$G$2:$G388&amp;UIID!$H$2:$H388, 0),), "Not Found")</f>
        <v>0746-0021</v>
      </c>
      <c r="G121" s="1130" t="s">
        <v>4038</v>
      </c>
      <c r="H121" s="1120" t="s">
        <v>8118</v>
      </c>
      <c r="I121" s="1120" t="s">
        <v>8119</v>
      </c>
      <c r="J121" s="1120" t="s">
        <v>4039</v>
      </c>
      <c r="K121" s="1120">
        <v>9.3091008402901494</v>
      </c>
      <c r="L121" s="1120">
        <v>123.29116752353499</v>
      </c>
      <c r="M121" s="1120" t="s">
        <v>1492</v>
      </c>
      <c r="N121" s="1120" t="s">
        <v>8126</v>
      </c>
      <c r="O121" s="1120" t="s">
        <v>15</v>
      </c>
      <c r="P121" s="1120" t="s">
        <v>16</v>
      </c>
      <c r="Q121" s="1120" t="s">
        <v>35</v>
      </c>
      <c r="R121" s="1120" t="s">
        <v>125</v>
      </c>
      <c r="S121" s="1120" t="s">
        <v>279</v>
      </c>
      <c r="T121" s="1120" t="s">
        <v>4164</v>
      </c>
      <c r="U121" s="1120" t="s">
        <v>127</v>
      </c>
      <c r="V121" s="1120" t="s">
        <v>8163</v>
      </c>
      <c r="W121" s="1169">
        <v>45309</v>
      </c>
      <c r="X121" s="1194">
        <v>47137</v>
      </c>
      <c r="Y121" s="1120" t="s">
        <v>8164</v>
      </c>
      <c r="Z121" s="1120" t="s">
        <v>8165</v>
      </c>
      <c r="AA121" s="1120" t="s">
        <v>8166</v>
      </c>
      <c r="AB121" s="1297">
        <v>45449</v>
      </c>
      <c r="AC121" s="1111" t="s">
        <v>4163</v>
      </c>
      <c r="AD121" s="1291">
        <v>44851</v>
      </c>
      <c r="AE121" s="1113"/>
      <c r="AF121" s="1113"/>
      <c r="AG121" s="1113"/>
    </row>
    <row r="122" spans="1:33" ht="15.75" customHeight="1">
      <c r="A122" s="1120" t="s">
        <v>10</v>
      </c>
      <c r="B122" s="1120" t="s">
        <v>49</v>
      </c>
      <c r="C122" s="1120" t="s">
        <v>50</v>
      </c>
      <c r="D122" s="1120" t="s">
        <v>51</v>
      </c>
      <c r="E122" s="1120" t="s">
        <v>30</v>
      </c>
      <c r="F122" s="1107" t="str">
        <f t="array" ref="F122">IFERROR(INDEX(UIID!$K$2:$K388, MATCH(CONCATENATE(B122,D122,G122,J122), UIID!$B$2:$B388&amp;UIID!$D$2:$D388&amp;UIID!$G$2:$G388&amp;UIID!$H$2:$H388, 0),), "Not Found")</f>
        <v>0746-0021</v>
      </c>
      <c r="G122" s="1130" t="s">
        <v>4038</v>
      </c>
      <c r="H122" s="1120" t="s">
        <v>8118</v>
      </c>
      <c r="I122" s="1120" t="s">
        <v>8119</v>
      </c>
      <c r="J122" s="1120" t="s">
        <v>4039</v>
      </c>
      <c r="K122" s="1120">
        <v>9.3091008402901494</v>
      </c>
      <c r="L122" s="1120">
        <v>123.29116752353499</v>
      </c>
      <c r="M122" s="1120" t="s">
        <v>1492</v>
      </c>
      <c r="N122" s="1120" t="s">
        <v>8126</v>
      </c>
      <c r="O122" s="1120" t="s">
        <v>15</v>
      </c>
      <c r="P122" s="1120" t="s">
        <v>16</v>
      </c>
      <c r="Q122" s="1120" t="s">
        <v>35</v>
      </c>
      <c r="R122" s="1120" t="s">
        <v>272</v>
      </c>
      <c r="S122" s="1120" t="s">
        <v>2649</v>
      </c>
      <c r="T122" s="1120" t="s">
        <v>4306</v>
      </c>
      <c r="U122" s="1120" t="s">
        <v>276</v>
      </c>
      <c r="V122" s="1120" t="s">
        <v>8167</v>
      </c>
      <c r="W122" s="1169">
        <v>44851</v>
      </c>
      <c r="X122" s="1194">
        <v>46676</v>
      </c>
      <c r="Y122" s="1120" t="s">
        <v>8168</v>
      </c>
      <c r="Z122" s="1120" t="s">
        <v>8169</v>
      </c>
      <c r="AA122" s="1120" t="s">
        <v>4283</v>
      </c>
      <c r="AB122" s="1297">
        <v>45449</v>
      </c>
      <c r="AC122" s="1111" t="s">
        <v>4163</v>
      </c>
      <c r="AD122" s="1291">
        <v>44851</v>
      </c>
      <c r="AE122" s="1113"/>
      <c r="AF122" s="1113"/>
      <c r="AG122" s="1113"/>
    </row>
    <row r="123" spans="1:33" ht="15.75" customHeight="1">
      <c r="A123" s="1120" t="s">
        <v>10</v>
      </c>
      <c r="B123" s="1120" t="s">
        <v>49</v>
      </c>
      <c r="C123" s="1120" t="s">
        <v>50</v>
      </c>
      <c r="D123" s="1120" t="s">
        <v>51</v>
      </c>
      <c r="E123" s="1120" t="s">
        <v>30</v>
      </c>
      <c r="F123" s="1107" t="str">
        <f t="array" ref="F123">IFERROR(INDEX(UIID!$K$2:$K388, MATCH(CONCATENATE(B123,D123,G123,J123), UIID!$B$2:$B388&amp;UIID!$D$2:$D388&amp;UIID!$G$2:$G388&amp;UIID!$H$2:$H388, 0),), "Not Found")</f>
        <v>0746-0021</v>
      </c>
      <c r="G123" s="1130" t="s">
        <v>4038</v>
      </c>
      <c r="H123" s="1120" t="s">
        <v>8118</v>
      </c>
      <c r="I123" s="1120" t="s">
        <v>8119</v>
      </c>
      <c r="J123" s="1120" t="s">
        <v>4039</v>
      </c>
      <c r="K123" s="1120">
        <v>9.3091008402901494</v>
      </c>
      <c r="L123" s="1120">
        <v>123.29116752353499</v>
      </c>
      <c r="M123" s="1120" t="s">
        <v>1492</v>
      </c>
      <c r="N123" s="1120" t="s">
        <v>8126</v>
      </c>
      <c r="O123" s="1120" t="s">
        <v>15</v>
      </c>
      <c r="P123" s="1120" t="s">
        <v>16</v>
      </c>
      <c r="Q123" s="1120" t="s">
        <v>35</v>
      </c>
      <c r="R123" s="1120" t="s">
        <v>32</v>
      </c>
      <c r="S123" s="1120" t="s">
        <v>486</v>
      </c>
      <c r="T123" s="1120" t="s">
        <v>4164</v>
      </c>
      <c r="U123" s="1120" t="s">
        <v>4910</v>
      </c>
      <c r="V123" s="1120" t="s">
        <v>8170</v>
      </c>
      <c r="W123" s="1169">
        <v>45309</v>
      </c>
      <c r="X123" s="1194">
        <v>47137</v>
      </c>
      <c r="Y123" s="1120" t="s">
        <v>8171</v>
      </c>
      <c r="Z123" s="1120" t="s">
        <v>8172</v>
      </c>
      <c r="AA123" s="1120" t="s">
        <v>8173</v>
      </c>
      <c r="AB123" s="1297">
        <v>45435</v>
      </c>
      <c r="AC123" s="1111" t="s">
        <v>4163</v>
      </c>
      <c r="AD123" s="1291">
        <v>44851</v>
      </c>
      <c r="AE123" s="1113"/>
      <c r="AF123" s="1113"/>
      <c r="AG123" s="1113"/>
    </row>
    <row r="124" spans="1:33" ht="15.75" customHeight="1">
      <c r="A124" s="1120" t="s">
        <v>10</v>
      </c>
      <c r="B124" s="1120" t="s">
        <v>49</v>
      </c>
      <c r="C124" s="1120" t="s">
        <v>50</v>
      </c>
      <c r="D124" s="1120" t="s">
        <v>51</v>
      </c>
      <c r="E124" s="1120" t="s">
        <v>30</v>
      </c>
      <c r="F124" s="1107" t="str">
        <f t="array" ref="F124">IFERROR(INDEX(UIID!$K$2:$K388, MATCH(CONCATENATE(B124,D124,G124,J124), UIID!$B$2:$B388&amp;UIID!$D$2:$D388&amp;UIID!$G$2:$G388&amp;UIID!$H$2:$H388, 0),), "Not Found")</f>
        <v>0746-0021</v>
      </c>
      <c r="G124" s="1130" t="s">
        <v>4038</v>
      </c>
      <c r="H124" s="1120" t="s">
        <v>8118</v>
      </c>
      <c r="I124" s="1120" t="s">
        <v>8119</v>
      </c>
      <c r="J124" s="1120" t="s">
        <v>4039</v>
      </c>
      <c r="K124" s="1120">
        <v>9.3091008402901494</v>
      </c>
      <c r="L124" s="1120">
        <v>123.29116752353499</v>
      </c>
      <c r="M124" s="1120" t="s">
        <v>1492</v>
      </c>
      <c r="N124" s="1120" t="s">
        <v>8126</v>
      </c>
      <c r="O124" s="1120" t="s">
        <v>15</v>
      </c>
      <c r="P124" s="1120" t="s">
        <v>16</v>
      </c>
      <c r="Q124" s="1120" t="s">
        <v>4262</v>
      </c>
      <c r="R124" s="1120" t="s">
        <v>32</v>
      </c>
      <c r="S124" s="1120" t="s">
        <v>8174</v>
      </c>
      <c r="T124" s="1120" t="s">
        <v>22</v>
      </c>
      <c r="U124" s="1120" t="s">
        <v>1630</v>
      </c>
      <c r="V124" s="1120" t="s">
        <v>8175</v>
      </c>
      <c r="W124" s="1169">
        <v>44851</v>
      </c>
      <c r="X124" s="1194">
        <v>46676</v>
      </c>
      <c r="Y124" s="1120" t="s">
        <v>8156</v>
      </c>
      <c r="Z124" s="1120" t="s">
        <v>8176</v>
      </c>
      <c r="AA124" s="1120" t="s">
        <v>8177</v>
      </c>
      <c r="AB124" s="1297">
        <v>45435</v>
      </c>
      <c r="AC124" s="1111" t="s">
        <v>4163</v>
      </c>
      <c r="AD124" s="1291">
        <v>44851</v>
      </c>
      <c r="AE124" s="1113"/>
      <c r="AF124" s="1113"/>
      <c r="AG124" s="1113"/>
    </row>
    <row r="125" spans="1:33" ht="15.75" customHeight="1">
      <c r="A125" s="1120" t="s">
        <v>10</v>
      </c>
      <c r="B125" s="1120" t="s">
        <v>49</v>
      </c>
      <c r="C125" s="1120" t="s">
        <v>28</v>
      </c>
      <c r="D125" s="1120" t="s">
        <v>2060</v>
      </c>
      <c r="E125" s="1120" t="s">
        <v>30</v>
      </c>
      <c r="F125" s="1107" t="str">
        <f t="array" ref="F125">IFERROR(INDEX(UIID!$K$2:$K388, MATCH(CONCATENATE(B125,D125,G125,J125), UIID!$B$2:$B388&amp;UIID!$D$2:$D388&amp;UIID!$G$2:$G388&amp;UIID!$H$2:$H388, 0),), "Not Found")</f>
        <v>0746-0016</v>
      </c>
      <c r="G125" s="1120" t="s">
        <v>2061</v>
      </c>
      <c r="H125" s="1120"/>
      <c r="I125" s="1120" t="s">
        <v>8086</v>
      </c>
      <c r="J125" s="1120" t="s">
        <v>2062</v>
      </c>
      <c r="K125" s="1120">
        <v>10.117938815715799</v>
      </c>
      <c r="L125" s="1120">
        <v>123.269641223158</v>
      </c>
      <c r="M125" s="1120" t="s">
        <v>2063</v>
      </c>
      <c r="N125" s="1120" t="s">
        <v>8178</v>
      </c>
      <c r="O125" s="1120" t="s">
        <v>15</v>
      </c>
      <c r="P125" s="1120" t="s">
        <v>16</v>
      </c>
      <c r="Q125" s="1120" t="s">
        <v>35</v>
      </c>
      <c r="R125" s="1120" t="s">
        <v>32</v>
      </c>
      <c r="S125" s="1120" t="s">
        <v>228</v>
      </c>
      <c r="T125" s="1120" t="s">
        <v>4157</v>
      </c>
      <c r="U125" s="1120" t="s">
        <v>2228</v>
      </c>
      <c r="V125" s="1120" t="s">
        <v>8179</v>
      </c>
      <c r="W125" s="1169">
        <v>45434</v>
      </c>
      <c r="X125" s="1194">
        <v>47261</v>
      </c>
      <c r="Y125" s="1120" t="s">
        <v>8017</v>
      </c>
      <c r="Z125" s="1120" t="s">
        <v>8180</v>
      </c>
      <c r="AA125" s="1124">
        <v>46072</v>
      </c>
      <c r="AB125" s="1297">
        <v>45579</v>
      </c>
      <c r="AC125" s="1111" t="s">
        <v>4163</v>
      </c>
      <c r="AD125" s="1121"/>
      <c r="AE125" s="1113"/>
      <c r="AF125" s="1113"/>
      <c r="AG125" s="1113"/>
    </row>
    <row r="126" spans="1:33" ht="15.75" customHeight="1">
      <c r="A126" s="1120" t="s">
        <v>10</v>
      </c>
      <c r="B126" s="1120" t="s">
        <v>49</v>
      </c>
      <c r="C126" s="1120" t="s">
        <v>28</v>
      </c>
      <c r="D126" s="1120" t="s">
        <v>4040</v>
      </c>
      <c r="E126" s="1120" t="s">
        <v>30</v>
      </c>
      <c r="F126" s="1107" t="str">
        <f t="array" ref="F126">IFERROR(INDEX(UIID!$K$2:$K388, MATCH(CONCATENATE(B126,D126,G126,J126), UIID!$B$2:$B388&amp;UIID!$D$2:$D388&amp;UIID!$G$2:$G388&amp;UIID!$H$2:$H388, 0),), "Not Found")</f>
        <v>Not Found</v>
      </c>
      <c r="G126" s="1295" t="s">
        <v>4052</v>
      </c>
      <c r="H126" s="1120"/>
      <c r="I126" s="1120" t="s">
        <v>8181</v>
      </c>
      <c r="J126" s="1130" t="s">
        <v>4053</v>
      </c>
      <c r="K126" s="1217">
        <v>10.39371212</v>
      </c>
      <c r="L126" s="1218">
        <v>123.1576444</v>
      </c>
      <c r="M126" s="1120" t="s">
        <v>2070</v>
      </c>
      <c r="N126" s="1120"/>
      <c r="O126" s="1120" t="s">
        <v>15</v>
      </c>
      <c r="P126" s="1120" t="s">
        <v>1449</v>
      </c>
      <c r="Q126" s="1120" t="s">
        <v>35</v>
      </c>
      <c r="R126" s="1120" t="s">
        <v>125</v>
      </c>
      <c r="S126" s="1120" t="s">
        <v>1033</v>
      </c>
      <c r="T126" s="1120" t="s">
        <v>4164</v>
      </c>
      <c r="U126" s="1120" t="s">
        <v>1034</v>
      </c>
      <c r="V126" s="1120" t="s">
        <v>8182</v>
      </c>
      <c r="W126" s="1169">
        <v>44881</v>
      </c>
      <c r="X126" s="1194">
        <v>46706</v>
      </c>
      <c r="Y126" s="1120" t="s">
        <v>8183</v>
      </c>
      <c r="Z126" s="1120" t="s">
        <v>22</v>
      </c>
      <c r="AA126" s="1120" t="s">
        <v>22</v>
      </c>
      <c r="AB126" s="1297">
        <v>45483</v>
      </c>
      <c r="AC126" s="1111" t="s">
        <v>4163</v>
      </c>
      <c r="AD126" s="1121"/>
      <c r="AE126" s="1113"/>
      <c r="AF126" s="1113"/>
      <c r="AG126" s="1113"/>
    </row>
    <row r="127" spans="1:33" ht="15.75" customHeight="1">
      <c r="A127" s="1120" t="s">
        <v>10</v>
      </c>
      <c r="B127" s="1120" t="s">
        <v>49</v>
      </c>
      <c r="C127" s="1120" t="s">
        <v>50</v>
      </c>
      <c r="D127" s="1120" t="s">
        <v>51</v>
      </c>
      <c r="E127" s="1120" t="s">
        <v>30</v>
      </c>
      <c r="F127" s="1107" t="str">
        <f t="array" ref="F127">IFERROR(INDEX(UIID!$K$2:$K388, MATCH(CONCATENATE(B127,D127,G127,J127), UIID!$B$2:$B388&amp;UIID!$D$2:$D388&amp;UIID!$G$2:$G388&amp;UIID!$H$2:$H388, 0),), "Not Found")</f>
        <v>0746-0008</v>
      </c>
      <c r="G127" s="1295" t="s">
        <v>4027</v>
      </c>
      <c r="H127" s="1120" t="s">
        <v>8184</v>
      </c>
      <c r="I127" s="1120"/>
      <c r="J127" s="1120" t="s">
        <v>4028</v>
      </c>
      <c r="K127" s="1120">
        <v>9.3061987930354899</v>
      </c>
      <c r="L127" s="1120">
        <v>123.30147247656301</v>
      </c>
      <c r="M127" s="1120" t="s">
        <v>8185</v>
      </c>
      <c r="N127" s="1120"/>
      <c r="O127" s="1120" t="s">
        <v>15</v>
      </c>
      <c r="P127" s="1120" t="s">
        <v>525</v>
      </c>
      <c r="Q127" s="1120" t="s">
        <v>35</v>
      </c>
      <c r="R127" s="1120" t="s">
        <v>125</v>
      </c>
      <c r="S127" s="1120" t="s">
        <v>279</v>
      </c>
      <c r="T127" s="1120" t="s">
        <v>4164</v>
      </c>
      <c r="U127" s="1120" t="s">
        <v>162</v>
      </c>
      <c r="V127" s="1120" t="s">
        <v>8186</v>
      </c>
      <c r="W127" s="1169">
        <v>45317</v>
      </c>
      <c r="X127" s="1194">
        <v>47147</v>
      </c>
      <c r="Y127" s="1120" t="s">
        <v>8187</v>
      </c>
      <c r="Z127" s="1120" t="s">
        <v>8188</v>
      </c>
      <c r="AA127" s="1120" t="s">
        <v>4283</v>
      </c>
      <c r="AB127" s="1297">
        <v>45481</v>
      </c>
      <c r="AC127" s="1111" t="s">
        <v>4163</v>
      </c>
      <c r="AD127" s="1121"/>
      <c r="AE127" s="1113"/>
      <c r="AF127" s="1113"/>
      <c r="AG127" s="1113"/>
    </row>
    <row r="128" spans="1:33" ht="15.75" customHeight="1">
      <c r="A128" s="1120" t="s">
        <v>10</v>
      </c>
      <c r="B128" s="1120" t="s">
        <v>49</v>
      </c>
      <c r="C128" s="1120" t="s">
        <v>50</v>
      </c>
      <c r="D128" s="1120" t="s">
        <v>51</v>
      </c>
      <c r="E128" s="1120" t="s">
        <v>30</v>
      </c>
      <c r="F128" s="1107" t="str">
        <f t="array" ref="F128">IFERROR(INDEX(UIID!$K$2:$K388, MATCH(CONCATENATE(B128,D128,G128,J128), UIID!$B$2:$B388&amp;UIID!$D$2:$D388&amp;UIID!$G$2:$G388&amp;UIID!$H$2:$H388, 0),), "Not Found")</f>
        <v>0746-0007</v>
      </c>
      <c r="G128" s="1120" t="s">
        <v>1561</v>
      </c>
      <c r="H128" s="1120"/>
      <c r="I128" s="1120" t="s">
        <v>7959</v>
      </c>
      <c r="J128" s="1120" t="s">
        <v>4025</v>
      </c>
      <c r="K128" s="1120">
        <v>9.3105554157064798</v>
      </c>
      <c r="L128" s="1120">
        <v>123.304897167327</v>
      </c>
      <c r="M128" s="1120" t="s">
        <v>8189</v>
      </c>
      <c r="N128" s="1120" t="s">
        <v>7960</v>
      </c>
      <c r="O128" s="1120" t="s">
        <v>15</v>
      </c>
      <c r="P128" s="1120" t="s">
        <v>16</v>
      </c>
      <c r="Q128" s="1120" t="s">
        <v>4262</v>
      </c>
      <c r="R128" s="1120" t="s">
        <v>3006</v>
      </c>
      <c r="S128" s="1120" t="s">
        <v>1564</v>
      </c>
      <c r="T128" s="1120" t="s">
        <v>22</v>
      </c>
      <c r="U128" s="1120" t="s">
        <v>631</v>
      </c>
      <c r="V128" s="1120" t="s">
        <v>8190</v>
      </c>
      <c r="W128" s="1169">
        <v>44889</v>
      </c>
      <c r="X128" s="1194">
        <v>46714</v>
      </c>
      <c r="Y128" s="1120" t="s">
        <v>8191</v>
      </c>
      <c r="Z128" s="1120" t="s">
        <v>4283</v>
      </c>
      <c r="AA128" s="1120" t="s">
        <v>4283</v>
      </c>
      <c r="AB128" s="1297">
        <v>45222</v>
      </c>
      <c r="AC128" s="1111"/>
      <c r="AD128" s="1121"/>
      <c r="AE128" s="1113"/>
      <c r="AF128" s="1113"/>
      <c r="AG128" s="1113"/>
    </row>
    <row r="129" spans="1:33" ht="15.75" customHeight="1">
      <c r="A129" s="1120" t="s">
        <v>10</v>
      </c>
      <c r="B129" s="176" t="s">
        <v>49</v>
      </c>
      <c r="C129" s="176" t="s">
        <v>50</v>
      </c>
      <c r="D129" s="1120" t="s">
        <v>51</v>
      </c>
      <c r="E129" s="176" t="s">
        <v>30</v>
      </c>
      <c r="F129" s="1107" t="str">
        <f t="array" ref="F129">IFERROR(INDEX(UIID!$K$2:$K388, MATCH(CONCATENATE(B129,D129,G129,J129), UIID!$B$2:$B388&amp;UIID!$D$2:$D388&amp;UIID!$G$2:$G388&amp;UIID!$H$2:$H388, 0),), "Not Found")</f>
        <v>0746-0007</v>
      </c>
      <c r="G129" s="176" t="s">
        <v>1561</v>
      </c>
      <c r="H129" s="176"/>
      <c r="I129" s="176" t="s">
        <v>7959</v>
      </c>
      <c r="J129" s="176" t="s">
        <v>4025</v>
      </c>
      <c r="K129" s="176">
        <v>9.3105554157064798</v>
      </c>
      <c r="L129" s="176">
        <v>123.304897167327</v>
      </c>
      <c r="M129" s="176" t="s">
        <v>8189</v>
      </c>
      <c r="N129" s="1120" t="s">
        <v>7960</v>
      </c>
      <c r="O129" s="176" t="s">
        <v>15</v>
      </c>
      <c r="P129" s="176" t="s">
        <v>16</v>
      </c>
      <c r="Q129" s="1120" t="s">
        <v>4262</v>
      </c>
      <c r="R129" s="176" t="s">
        <v>3006</v>
      </c>
      <c r="S129" s="176" t="s">
        <v>8192</v>
      </c>
      <c r="T129" s="176" t="s">
        <v>22</v>
      </c>
      <c r="U129" s="176" t="s">
        <v>372</v>
      </c>
      <c r="V129" s="176" t="s">
        <v>8193</v>
      </c>
      <c r="W129" s="488">
        <v>44889</v>
      </c>
      <c r="X129" s="1194">
        <v>46714</v>
      </c>
      <c r="Y129" s="176" t="s">
        <v>8191</v>
      </c>
      <c r="Z129" s="1120" t="s">
        <v>4283</v>
      </c>
      <c r="AA129" s="1120" t="s">
        <v>4283</v>
      </c>
      <c r="AB129" s="605">
        <v>45471</v>
      </c>
      <c r="AC129" s="1111" t="s">
        <v>4163</v>
      </c>
      <c r="AD129" s="1121"/>
      <c r="AE129" s="462"/>
      <c r="AF129" s="462"/>
      <c r="AG129" s="462"/>
    </row>
    <row r="130" spans="1:33" ht="15.75" customHeight="1">
      <c r="A130" s="1120" t="s">
        <v>10</v>
      </c>
      <c r="B130" s="1132" t="s">
        <v>49</v>
      </c>
      <c r="C130" s="1132" t="s">
        <v>50</v>
      </c>
      <c r="D130" s="1120" t="s">
        <v>51</v>
      </c>
      <c r="E130" s="1132" t="s">
        <v>30</v>
      </c>
      <c r="F130" s="1107" t="str">
        <f t="array" ref="F130">IFERROR(INDEX(UIID!$K$2:$K388, MATCH(CONCATENATE(B130,D130,G130,J130), UIID!$B$2:$B388&amp;UIID!$D$2:$D388&amp;UIID!$G$2:$G388&amp;UIID!$H$2:$H388, 0),), "Not Found")</f>
        <v>0746-0013</v>
      </c>
      <c r="G130" s="1132" t="s">
        <v>1986</v>
      </c>
      <c r="H130" s="1132"/>
      <c r="I130" s="1132" t="s">
        <v>8063</v>
      </c>
      <c r="J130" s="1132" t="s">
        <v>4033</v>
      </c>
      <c r="K130" s="1132">
        <v>9.3212505603453</v>
      </c>
      <c r="L130" s="1132">
        <v>123.259606360169</v>
      </c>
      <c r="M130" s="1132" t="s">
        <v>1987</v>
      </c>
      <c r="N130" s="1132" t="s">
        <v>8065</v>
      </c>
      <c r="O130" s="1132" t="s">
        <v>113</v>
      </c>
      <c r="P130" s="1120" t="s">
        <v>2229</v>
      </c>
      <c r="Q130" s="1132" t="s">
        <v>35</v>
      </c>
      <c r="R130" s="1132" t="s">
        <v>104</v>
      </c>
      <c r="S130" s="1132" t="s">
        <v>105</v>
      </c>
      <c r="T130" s="1132" t="s">
        <v>4164</v>
      </c>
      <c r="U130" s="1132" t="s">
        <v>106</v>
      </c>
      <c r="V130" s="1132" t="s">
        <v>8194</v>
      </c>
      <c r="W130" s="1150">
        <v>45385</v>
      </c>
      <c r="X130" s="1194">
        <v>47212</v>
      </c>
      <c r="Y130" s="1132" t="s">
        <v>8195</v>
      </c>
      <c r="Z130" s="1132" t="s">
        <v>8196</v>
      </c>
      <c r="AA130" s="1298">
        <v>46285</v>
      </c>
      <c r="AB130" s="1299">
        <v>44923</v>
      </c>
      <c r="AC130" s="1111" t="s">
        <v>4163</v>
      </c>
      <c r="AD130" s="1190">
        <v>2019</v>
      </c>
      <c r="AE130" s="1300"/>
      <c r="AF130" s="1300"/>
      <c r="AG130" s="1300"/>
    </row>
    <row r="131" spans="1:33" ht="15.75" customHeight="1">
      <c r="A131" s="1120" t="s">
        <v>10</v>
      </c>
      <c r="B131" s="1120" t="s">
        <v>49</v>
      </c>
      <c r="C131" s="1120" t="s">
        <v>50</v>
      </c>
      <c r="D131" s="1120" t="s">
        <v>1447</v>
      </c>
      <c r="E131" s="1120" t="s">
        <v>30</v>
      </c>
      <c r="F131" s="1107" t="str">
        <f t="array" ref="F131">IFERROR(INDEX(UIID!$K$2:$K388, MATCH(CONCATENATE(B131,D131,G131,J131), UIID!$B$2:$B388&amp;UIID!$D$2:$D388&amp;UIID!$G$2:$G388&amp;UIID!$H$2:$H388, 0),), "Not Found")</f>
        <v>Not Found</v>
      </c>
      <c r="G131" s="1120" t="s">
        <v>4054</v>
      </c>
      <c r="H131" s="1120"/>
      <c r="I131" s="1120" t="s">
        <v>8197</v>
      </c>
      <c r="J131" s="1120" t="s">
        <v>4055</v>
      </c>
      <c r="K131" s="1120">
        <v>9.3844351726152198</v>
      </c>
      <c r="L131" s="1120">
        <v>122.805849542327</v>
      </c>
      <c r="M131" s="1120" t="s">
        <v>4283</v>
      </c>
      <c r="N131" s="1120"/>
      <c r="O131" s="1120" t="s">
        <v>113</v>
      </c>
      <c r="P131" s="1120" t="s">
        <v>132</v>
      </c>
      <c r="Q131" s="1120" t="s">
        <v>35</v>
      </c>
      <c r="R131" s="1120" t="s">
        <v>84</v>
      </c>
      <c r="S131" s="1120" t="s">
        <v>93</v>
      </c>
      <c r="T131" s="1120" t="s">
        <v>4213</v>
      </c>
      <c r="U131" s="1120" t="s">
        <v>8198</v>
      </c>
      <c r="V131" s="1120" t="s">
        <v>8199</v>
      </c>
      <c r="W131" s="1169">
        <v>45349</v>
      </c>
      <c r="X131" s="1194">
        <v>47177</v>
      </c>
      <c r="Y131" s="1120" t="s">
        <v>8200</v>
      </c>
      <c r="Z131" s="1120" t="s">
        <v>8201</v>
      </c>
      <c r="AA131" s="1124">
        <v>46124</v>
      </c>
      <c r="AB131" s="1297">
        <v>45470</v>
      </c>
      <c r="AC131" s="1111" t="s">
        <v>4163</v>
      </c>
      <c r="AD131" s="1291">
        <v>44973</v>
      </c>
      <c r="AE131" s="1113"/>
      <c r="AF131" s="1113"/>
      <c r="AG131" s="1113"/>
    </row>
    <row r="132" spans="1:33" ht="15.75" customHeight="1">
      <c r="A132" s="1120" t="s">
        <v>10</v>
      </c>
      <c r="B132" s="1120" t="s">
        <v>49</v>
      </c>
      <c r="C132" s="1120" t="s">
        <v>50</v>
      </c>
      <c r="D132" s="1120" t="s">
        <v>1447</v>
      </c>
      <c r="E132" s="1120" t="s">
        <v>30</v>
      </c>
      <c r="F132" s="1107" t="str">
        <f t="array" ref="F132">IFERROR(INDEX(UIID!$K$2:$K388, MATCH(CONCATENATE(B132,D132,G132,J132), UIID!$B$2:$B388&amp;UIID!$D$2:$D388&amp;UIID!$G$2:$G388&amp;UIID!$H$2:$H388, 0),), "Not Found")</f>
        <v>Not Found</v>
      </c>
      <c r="G132" s="1120" t="s">
        <v>4054</v>
      </c>
      <c r="H132" s="1120"/>
      <c r="I132" s="1120" t="s">
        <v>8197</v>
      </c>
      <c r="J132" s="1120" t="s">
        <v>4055</v>
      </c>
      <c r="K132" s="1120">
        <v>9.3844351726152198</v>
      </c>
      <c r="L132" s="1120">
        <v>122.805849542327</v>
      </c>
      <c r="M132" s="1120" t="s">
        <v>4283</v>
      </c>
      <c r="N132" s="1120"/>
      <c r="O132" s="1120" t="s">
        <v>113</v>
      </c>
      <c r="P132" s="1120" t="s">
        <v>132</v>
      </c>
      <c r="Q132" s="1120" t="s">
        <v>35</v>
      </c>
      <c r="R132" s="1120" t="s">
        <v>84</v>
      </c>
      <c r="S132" s="1120" t="s">
        <v>85</v>
      </c>
      <c r="T132" s="1120" t="s">
        <v>4164</v>
      </c>
      <c r="U132" s="1120" t="s">
        <v>8198</v>
      </c>
      <c r="V132" s="1120" t="s">
        <v>8202</v>
      </c>
      <c r="W132" s="1169">
        <v>45349</v>
      </c>
      <c r="X132" s="1194">
        <v>47177</v>
      </c>
      <c r="Y132" s="1120" t="s">
        <v>8200</v>
      </c>
      <c r="Z132" s="1120" t="s">
        <v>8201</v>
      </c>
      <c r="AA132" s="1124">
        <v>46124</v>
      </c>
      <c r="AB132" s="1297">
        <v>45470</v>
      </c>
      <c r="AC132" s="1111" t="s">
        <v>4163</v>
      </c>
      <c r="AD132" s="1291">
        <v>44991</v>
      </c>
      <c r="AE132" s="1113"/>
      <c r="AF132" s="1113"/>
      <c r="AG132" s="1113"/>
    </row>
    <row r="133" spans="1:33" ht="15.75" customHeight="1">
      <c r="A133" s="1120" t="s">
        <v>10</v>
      </c>
      <c r="B133" s="1120" t="s">
        <v>49</v>
      </c>
      <c r="C133" s="1120" t="s">
        <v>28</v>
      </c>
      <c r="D133" s="1120" t="s">
        <v>4040</v>
      </c>
      <c r="E133" s="1120" t="s">
        <v>30</v>
      </c>
      <c r="F133" s="1107" t="str">
        <f t="array" ref="F133">IFERROR(INDEX(UIID!$K$2:$K388, MATCH(CONCATENATE(B133,D133,G133,J133), UIID!$B$2:$B388&amp;UIID!$D$2:$D388&amp;UIID!$G$2:$G388&amp;UIID!$H$2:$H388, 0),), "Not Found")</f>
        <v>Not Found</v>
      </c>
      <c r="G133" s="1295" t="s">
        <v>4052</v>
      </c>
      <c r="H133" s="1120"/>
      <c r="I133" s="1120" t="s">
        <v>8181</v>
      </c>
      <c r="J133" s="1130" t="s">
        <v>4053</v>
      </c>
      <c r="K133" s="1217">
        <v>10.39371212</v>
      </c>
      <c r="L133" s="1218">
        <v>123.1576444</v>
      </c>
      <c r="M133" s="1120" t="s">
        <v>4283</v>
      </c>
      <c r="N133" s="1120"/>
      <c r="O133" s="1120" t="s">
        <v>15</v>
      </c>
      <c r="P133" s="1120" t="s">
        <v>1449</v>
      </c>
      <c r="Q133" s="1120" t="s">
        <v>35</v>
      </c>
      <c r="R133" s="1120" t="s">
        <v>125</v>
      </c>
      <c r="S133" s="1120" t="s">
        <v>1458</v>
      </c>
      <c r="T133" s="1120" t="s">
        <v>4164</v>
      </c>
      <c r="U133" s="1120" t="s">
        <v>8204</v>
      </c>
      <c r="V133" s="1120" t="s">
        <v>8205</v>
      </c>
      <c r="W133" s="1169">
        <v>44898</v>
      </c>
      <c r="X133" s="1194">
        <v>46723</v>
      </c>
      <c r="Y133" s="1120" t="s">
        <v>8183</v>
      </c>
      <c r="Z133" s="1120" t="s">
        <v>4283</v>
      </c>
      <c r="AA133" s="1120" t="s">
        <v>4283</v>
      </c>
      <c r="AB133" s="1301">
        <v>45819</v>
      </c>
      <c r="AC133" s="1111" t="s">
        <v>4163</v>
      </c>
      <c r="AD133" s="1121"/>
      <c r="AE133" s="1113"/>
      <c r="AF133" s="1113"/>
      <c r="AG133" s="1113"/>
    </row>
    <row r="134" spans="1:33" ht="15.75" customHeight="1">
      <c r="A134" s="1120" t="s">
        <v>10</v>
      </c>
      <c r="B134" s="1120" t="s">
        <v>49</v>
      </c>
      <c r="C134" s="1120" t="s">
        <v>28</v>
      </c>
      <c r="D134" s="1120" t="s">
        <v>1415</v>
      </c>
      <c r="E134" s="1120" t="s">
        <v>50</v>
      </c>
      <c r="F134" s="1107" t="str">
        <f t="array" ref="F134">IFERROR(INDEX(UIID!$K$2:$K388, MATCH(CONCATENATE(B134,D134,G134,J134), UIID!$B$2:$B388&amp;UIID!$D$2:$D388&amp;UIID!$G$2:$G388&amp;UIID!$H$2:$H388, 0),), "Not Found")</f>
        <v>0746-0020</v>
      </c>
      <c r="G134" s="1120" t="s">
        <v>2244</v>
      </c>
      <c r="H134" s="1120"/>
      <c r="I134" s="1120" t="s">
        <v>8107</v>
      </c>
      <c r="J134" s="1120" t="s">
        <v>2245</v>
      </c>
      <c r="K134" s="1120">
        <v>9.3618847235316807</v>
      </c>
      <c r="L134" s="1120">
        <v>123.239568751985</v>
      </c>
      <c r="M134" s="1204" t="s">
        <v>8207</v>
      </c>
      <c r="N134" s="1120"/>
      <c r="O134" s="1120" t="s">
        <v>15</v>
      </c>
      <c r="P134" s="1120" t="s">
        <v>1449</v>
      </c>
      <c r="Q134" s="1120" t="s">
        <v>35</v>
      </c>
      <c r="R134" s="1120" t="s">
        <v>125</v>
      </c>
      <c r="S134" s="1120" t="s">
        <v>426</v>
      </c>
      <c r="T134" s="1120" t="s">
        <v>4164</v>
      </c>
      <c r="U134" s="1120" t="s">
        <v>6543</v>
      </c>
      <c r="V134" s="1120" t="s">
        <v>8208</v>
      </c>
      <c r="W134" s="1169">
        <v>45100</v>
      </c>
      <c r="X134" s="1194">
        <v>46930</v>
      </c>
      <c r="Y134" s="1120" t="s">
        <v>8209</v>
      </c>
      <c r="Z134" s="1120" t="s">
        <v>8210</v>
      </c>
      <c r="AA134" s="1124">
        <v>45591</v>
      </c>
      <c r="AB134" s="1297">
        <v>45470</v>
      </c>
      <c r="AC134" s="1111" t="s">
        <v>4163</v>
      </c>
      <c r="AD134" s="1121"/>
      <c r="AE134" s="1113"/>
      <c r="AF134" s="1113"/>
      <c r="AG134" s="1113"/>
    </row>
    <row r="135" spans="1:33" ht="15.75" customHeight="1">
      <c r="A135" s="1120" t="s">
        <v>10</v>
      </c>
      <c r="B135" s="1120" t="s">
        <v>49</v>
      </c>
      <c r="C135" s="1120" t="s">
        <v>28</v>
      </c>
      <c r="D135" s="1120" t="s">
        <v>1415</v>
      </c>
      <c r="E135" s="1120" t="s">
        <v>50</v>
      </c>
      <c r="F135" s="1107" t="str">
        <f t="array" ref="F135">IFERROR(INDEX(UIID!$K$2:$K388, MATCH(CONCATENATE(B135,D135,G135,J135), UIID!$B$2:$B388&amp;UIID!$D$2:$D388&amp;UIID!$G$2:$G388&amp;UIID!$H$2:$H388, 0),), "Not Found")</f>
        <v>0746-0020</v>
      </c>
      <c r="G135" s="1120" t="s">
        <v>2244</v>
      </c>
      <c r="H135" s="1120"/>
      <c r="I135" s="1120" t="s">
        <v>8107</v>
      </c>
      <c r="J135" s="1120" t="s">
        <v>2245</v>
      </c>
      <c r="K135" s="1120">
        <v>9.3618847235316807</v>
      </c>
      <c r="L135" s="1120">
        <v>123.239568751985</v>
      </c>
      <c r="M135" s="1204" t="s">
        <v>8207</v>
      </c>
      <c r="N135" s="1120"/>
      <c r="O135" s="1120" t="s">
        <v>15</v>
      </c>
      <c r="P135" s="1120" t="s">
        <v>1449</v>
      </c>
      <c r="Q135" s="1210" t="s">
        <v>35</v>
      </c>
      <c r="R135" s="1120" t="s">
        <v>125</v>
      </c>
      <c r="S135" s="1120" t="s">
        <v>279</v>
      </c>
      <c r="T135" s="1120" t="s">
        <v>4164</v>
      </c>
      <c r="U135" s="1120" t="s">
        <v>127</v>
      </c>
      <c r="V135" s="1120" t="s">
        <v>8211</v>
      </c>
      <c r="W135" s="1169">
        <v>45100</v>
      </c>
      <c r="X135" s="1194">
        <v>46930</v>
      </c>
      <c r="Y135" s="1120" t="s">
        <v>8209</v>
      </c>
      <c r="Z135" s="1120" t="s">
        <v>8212</v>
      </c>
      <c r="AA135" s="1120" t="s">
        <v>8213</v>
      </c>
      <c r="AB135" s="1297">
        <v>45470</v>
      </c>
      <c r="AC135" s="1111" t="s">
        <v>4163</v>
      </c>
      <c r="AD135" s="1121"/>
      <c r="AE135" s="1113"/>
      <c r="AF135" s="1113"/>
      <c r="AG135" s="1113"/>
    </row>
    <row r="136" spans="1:33" ht="15.75" customHeight="1">
      <c r="A136" s="1120" t="s">
        <v>10</v>
      </c>
      <c r="B136" s="1120" t="s">
        <v>49</v>
      </c>
      <c r="C136" s="1120" t="s">
        <v>50</v>
      </c>
      <c r="D136" s="1120" t="s">
        <v>51</v>
      </c>
      <c r="E136" s="1120" t="s">
        <v>30</v>
      </c>
      <c r="F136" s="1107" t="str">
        <f t="array" ref="F136">IFERROR(INDEX(UIID!$K$2:$K388, MATCH(CONCATENATE(B136,D136,G136,J136), UIID!$B$2:$B388&amp;UIID!$D$2:$D388&amp;UIID!$G$2:$G388&amp;UIID!$H$2:$H388, 0),), "Not Found")</f>
        <v>0746-0010</v>
      </c>
      <c r="G136" s="1120" t="s">
        <v>1520</v>
      </c>
      <c r="H136" s="1120"/>
      <c r="I136" s="1120" t="s">
        <v>7860</v>
      </c>
      <c r="J136" s="1120" t="s">
        <v>4031</v>
      </c>
      <c r="K136" s="1217">
        <v>9.3019337360000005</v>
      </c>
      <c r="L136" s="1218">
        <v>123.3040585</v>
      </c>
      <c r="M136" s="1120" t="s">
        <v>1522</v>
      </c>
      <c r="N136" s="1120" t="s">
        <v>7861</v>
      </c>
      <c r="O136" s="1120" t="s">
        <v>15</v>
      </c>
      <c r="P136" s="1120" t="s">
        <v>16</v>
      </c>
      <c r="Q136" s="1302" t="s">
        <v>10389</v>
      </c>
      <c r="R136" s="1162" t="s">
        <v>117</v>
      </c>
      <c r="S136" s="1120" t="s">
        <v>315</v>
      </c>
      <c r="T136" s="1120" t="s">
        <v>4164</v>
      </c>
      <c r="U136" s="1120" t="s">
        <v>235</v>
      </c>
      <c r="V136" s="1120" t="s">
        <v>8214</v>
      </c>
      <c r="W136" s="1169">
        <v>45271</v>
      </c>
      <c r="X136" s="1194">
        <v>47099</v>
      </c>
      <c r="Y136" s="1142" t="s">
        <v>8215</v>
      </c>
      <c r="Z136" s="1120" t="s">
        <v>8216</v>
      </c>
      <c r="AA136" s="1120" t="s">
        <v>8217</v>
      </c>
      <c r="AB136" s="1297">
        <v>45470</v>
      </c>
      <c r="AC136" s="1111" t="s">
        <v>4163</v>
      </c>
      <c r="AD136" s="1121"/>
      <c r="AE136" s="1113"/>
      <c r="AF136" s="1113"/>
      <c r="AG136" s="1113"/>
    </row>
    <row r="137" spans="1:33" ht="15.75" customHeight="1">
      <c r="A137" s="1120" t="s">
        <v>10</v>
      </c>
      <c r="B137" s="1132" t="s">
        <v>49</v>
      </c>
      <c r="C137" s="1132" t="s">
        <v>50</v>
      </c>
      <c r="D137" s="1120" t="s">
        <v>51</v>
      </c>
      <c r="E137" s="1132" t="s">
        <v>30</v>
      </c>
      <c r="F137" s="1107" t="str">
        <f t="array" ref="F137">IFERROR(INDEX(UIID!$K$2:$K388, MATCH(CONCATENATE(B137,D137,G137,J137), UIID!$B$2:$B388&amp;UIID!$D$2:$D388&amp;UIID!$G$2:$G388&amp;UIID!$H$2:$H388, 0),), "Not Found")</f>
        <v>0746-0007</v>
      </c>
      <c r="G137" s="1132" t="s">
        <v>1561</v>
      </c>
      <c r="H137" s="1132"/>
      <c r="I137" s="1132" t="s">
        <v>8218</v>
      </c>
      <c r="J137" s="1132" t="s">
        <v>4026</v>
      </c>
      <c r="K137" s="1132">
        <v>9.3105554157064798</v>
      </c>
      <c r="L137" s="1132">
        <v>123.304897167327</v>
      </c>
      <c r="M137" s="1132" t="s">
        <v>1563</v>
      </c>
      <c r="N137" s="1132"/>
      <c r="O137" s="1132" t="s">
        <v>15</v>
      </c>
      <c r="P137" s="1132" t="s">
        <v>16</v>
      </c>
      <c r="Q137" s="1302" t="s">
        <v>10389</v>
      </c>
      <c r="R137" s="1132" t="s">
        <v>2222</v>
      </c>
      <c r="S137" s="1132" t="s">
        <v>590</v>
      </c>
      <c r="T137" s="1132" t="s">
        <v>4164</v>
      </c>
      <c r="U137" s="1132" t="s">
        <v>591</v>
      </c>
      <c r="V137" s="1132" t="s">
        <v>8219</v>
      </c>
      <c r="W137" s="1150">
        <v>45316</v>
      </c>
      <c r="X137" s="1194">
        <v>47144</v>
      </c>
      <c r="Y137" s="1303" t="s">
        <v>8220</v>
      </c>
      <c r="Z137" s="1294" t="s">
        <v>8221</v>
      </c>
      <c r="AA137" s="1120" t="s">
        <v>8222</v>
      </c>
      <c r="AB137" s="1233">
        <v>45471</v>
      </c>
      <c r="AC137" s="1111" t="s">
        <v>4163</v>
      </c>
      <c r="AD137" s="1121"/>
      <c r="AE137" s="1300"/>
      <c r="AF137" s="1300"/>
      <c r="AG137" s="1300"/>
    </row>
    <row r="138" spans="1:33" ht="15.75" customHeight="1">
      <c r="A138" s="1120" t="s">
        <v>10</v>
      </c>
      <c r="B138" s="1120" t="s">
        <v>49</v>
      </c>
      <c r="C138" s="1120" t="s">
        <v>50</v>
      </c>
      <c r="D138" s="1120" t="s">
        <v>51</v>
      </c>
      <c r="E138" s="1120" t="s">
        <v>30</v>
      </c>
      <c r="F138" s="1107" t="str">
        <f t="array" ref="F138">IFERROR(INDEX(UIID!$K$2:$K388, MATCH(CONCATENATE(B138,D138,G138,J138), UIID!$B$2:$B388&amp;UIID!$D$2:$D388&amp;UIID!$G$2:$G388&amp;UIID!$H$2:$H388, 0),), "Not Found")</f>
        <v>0746-0008</v>
      </c>
      <c r="G138" s="1295" t="s">
        <v>4027</v>
      </c>
      <c r="H138" s="1120" t="s">
        <v>8184</v>
      </c>
      <c r="I138" s="1120" t="s">
        <v>8223</v>
      </c>
      <c r="J138" s="1120" t="s">
        <v>4028</v>
      </c>
      <c r="K138" s="1120">
        <v>9.3061987930354899</v>
      </c>
      <c r="L138" s="1120">
        <v>123.30147247656301</v>
      </c>
      <c r="M138" s="1120" t="s">
        <v>8185</v>
      </c>
      <c r="N138" s="1120" t="s">
        <v>7891</v>
      </c>
      <c r="O138" s="1120" t="s">
        <v>15</v>
      </c>
      <c r="P138" s="1120" t="s">
        <v>525</v>
      </c>
      <c r="Q138" s="1302" t="s">
        <v>10389</v>
      </c>
      <c r="R138" s="1120" t="s">
        <v>32</v>
      </c>
      <c r="S138" s="1120" t="s">
        <v>43</v>
      </c>
      <c r="T138" s="1120" t="s">
        <v>4164</v>
      </c>
      <c r="U138" s="1120" t="s">
        <v>253</v>
      </c>
      <c r="V138" s="1120" t="s">
        <v>8224</v>
      </c>
      <c r="W138" s="1169">
        <v>45317</v>
      </c>
      <c r="X138" s="1194">
        <v>47147</v>
      </c>
      <c r="Y138" s="1120" t="s">
        <v>8225</v>
      </c>
      <c r="Z138" s="1120" t="s">
        <v>8226</v>
      </c>
      <c r="AA138" s="1124">
        <v>46091</v>
      </c>
      <c r="AB138" s="1297">
        <v>45481</v>
      </c>
      <c r="AC138" s="1111" t="s">
        <v>4163</v>
      </c>
      <c r="AD138" s="1291">
        <v>45114</v>
      </c>
      <c r="AE138" s="1113"/>
      <c r="AF138" s="1113"/>
      <c r="AG138" s="1113"/>
    </row>
    <row r="139" spans="1:33" ht="15.75" customHeight="1">
      <c r="A139" s="1120" t="s">
        <v>10</v>
      </c>
      <c r="B139" s="1120" t="s">
        <v>49</v>
      </c>
      <c r="C139" s="1120" t="s">
        <v>50</v>
      </c>
      <c r="D139" s="1120" t="s">
        <v>51</v>
      </c>
      <c r="E139" s="1120" t="s">
        <v>30</v>
      </c>
      <c r="F139" s="1107" t="str">
        <f t="array" ref="F139">IFERROR(INDEX(UIID!$K$2:$K388, MATCH(CONCATENATE(B139,D139,G139,J139), UIID!$B$2:$B388&amp;UIID!$D$2:$D388&amp;UIID!$G$2:$G388&amp;UIID!$H$2:$H388, 0),), "Not Found")</f>
        <v>0746-0008</v>
      </c>
      <c r="G139" s="1295" t="s">
        <v>4027</v>
      </c>
      <c r="H139" s="1120" t="s">
        <v>8184</v>
      </c>
      <c r="I139" s="1120" t="s">
        <v>8223</v>
      </c>
      <c r="J139" s="1120" t="s">
        <v>4028</v>
      </c>
      <c r="K139" s="1120">
        <v>9.3061987930354899</v>
      </c>
      <c r="L139" s="1120">
        <v>123.30147247656301</v>
      </c>
      <c r="M139" s="1120" t="s">
        <v>8185</v>
      </c>
      <c r="N139" s="1120" t="s">
        <v>7891</v>
      </c>
      <c r="O139" s="1120" t="s">
        <v>15</v>
      </c>
      <c r="P139" s="1120" t="s">
        <v>525</v>
      </c>
      <c r="Q139" s="1302" t="s">
        <v>10389</v>
      </c>
      <c r="R139" s="1120" t="s">
        <v>2230</v>
      </c>
      <c r="S139" s="1120" t="s">
        <v>1795</v>
      </c>
      <c r="T139" s="1120" t="s">
        <v>4157</v>
      </c>
      <c r="U139" s="1120" t="s">
        <v>162</v>
      </c>
      <c r="V139" s="1120" t="s">
        <v>8227</v>
      </c>
      <c r="W139" s="1169">
        <v>45114</v>
      </c>
      <c r="X139" s="1194">
        <v>46864</v>
      </c>
      <c r="Y139" s="1120" t="s">
        <v>7880</v>
      </c>
      <c r="Z139" s="1120" t="s">
        <v>8228</v>
      </c>
      <c r="AA139" s="1124">
        <v>46777</v>
      </c>
      <c r="AB139" s="1297">
        <v>45481</v>
      </c>
      <c r="AC139" s="1111" t="s">
        <v>4163</v>
      </c>
      <c r="AD139" s="1121"/>
      <c r="AE139" s="1113"/>
      <c r="AF139" s="1113"/>
      <c r="AG139" s="1113"/>
    </row>
    <row r="140" spans="1:33" ht="15.75" customHeight="1">
      <c r="A140" s="1120" t="s">
        <v>10</v>
      </c>
      <c r="B140" s="1120" t="s">
        <v>49</v>
      </c>
      <c r="C140" s="1120" t="s">
        <v>50</v>
      </c>
      <c r="D140" s="1120" t="s">
        <v>51</v>
      </c>
      <c r="E140" s="1120" t="s">
        <v>30</v>
      </c>
      <c r="F140" s="1107" t="str">
        <f t="array" ref="F140">IFERROR(INDEX(UIID!$K$2:$K388, MATCH(CONCATENATE(B140,D140,G140,J140), UIID!$B$2:$B388&amp;UIID!$D$2:$D388&amp;UIID!$G$2:$G388&amp;UIID!$H$2:$H388, 0),), "Not Found")</f>
        <v>0746-0008</v>
      </c>
      <c r="G140" s="1295" t="s">
        <v>4027</v>
      </c>
      <c r="H140" s="1120" t="s">
        <v>8184</v>
      </c>
      <c r="I140" s="1120" t="s">
        <v>8223</v>
      </c>
      <c r="J140" s="1120" t="s">
        <v>4028</v>
      </c>
      <c r="K140" s="1120">
        <v>9.3061987930354899</v>
      </c>
      <c r="L140" s="1120">
        <v>123.30147247656301</v>
      </c>
      <c r="M140" s="1120" t="s">
        <v>8185</v>
      </c>
      <c r="N140" s="1120" t="s">
        <v>7891</v>
      </c>
      <c r="O140" s="1120" t="s">
        <v>15</v>
      </c>
      <c r="P140" s="1120" t="s">
        <v>525</v>
      </c>
      <c r="Q140" s="1302" t="s">
        <v>10389</v>
      </c>
      <c r="R140" s="1120" t="s">
        <v>32</v>
      </c>
      <c r="S140" s="1120" t="s">
        <v>45</v>
      </c>
      <c r="T140" s="1120" t="s">
        <v>4164</v>
      </c>
      <c r="U140" s="1120" t="s">
        <v>1770</v>
      </c>
      <c r="V140" s="1120" t="s">
        <v>8229</v>
      </c>
      <c r="W140" s="1169">
        <v>45317</v>
      </c>
      <c r="X140" s="1194">
        <v>47147</v>
      </c>
      <c r="Y140" s="1142" t="s">
        <v>8230</v>
      </c>
      <c r="Z140" s="1120" t="s">
        <v>8231</v>
      </c>
      <c r="AA140" s="1124">
        <v>45490</v>
      </c>
      <c r="AB140" s="1297">
        <v>45481</v>
      </c>
      <c r="AC140" s="1111" t="s">
        <v>4163</v>
      </c>
      <c r="AD140" s="1291">
        <v>45114</v>
      </c>
      <c r="AE140" s="1113"/>
      <c r="AF140" s="1113"/>
      <c r="AG140" s="1113"/>
    </row>
    <row r="141" spans="1:33" ht="15.75" customHeight="1">
      <c r="A141" s="1120" t="s">
        <v>10</v>
      </c>
      <c r="B141" s="1132" t="s">
        <v>49</v>
      </c>
      <c r="C141" s="1132" t="s">
        <v>50</v>
      </c>
      <c r="D141" s="1120" t="s">
        <v>51</v>
      </c>
      <c r="E141" s="1132" t="s">
        <v>30</v>
      </c>
      <c r="F141" s="1107" t="str">
        <f t="array" ref="F141">IFERROR(INDEX(UIID!$K$2:$K388, MATCH(CONCATENATE(B141,D141,G141,J141), UIID!$B$2:$B388&amp;UIID!$D$2:$D388&amp;UIID!$G$2:$G388&amp;UIID!$H$2:$H388, 0),), "Not Found")</f>
        <v>0746-0013</v>
      </c>
      <c r="G141" s="1132" t="s">
        <v>1986</v>
      </c>
      <c r="H141" s="1132"/>
      <c r="I141" s="1132" t="s">
        <v>8063</v>
      </c>
      <c r="J141" s="1132" t="s">
        <v>4033</v>
      </c>
      <c r="K141" s="1132">
        <v>9.3212505603453</v>
      </c>
      <c r="L141" s="1132">
        <v>123.259606360169</v>
      </c>
      <c r="M141" s="1132" t="s">
        <v>1987</v>
      </c>
      <c r="N141" s="1132" t="s">
        <v>8065</v>
      </c>
      <c r="O141" s="1132" t="s">
        <v>113</v>
      </c>
      <c r="P141" s="1120" t="s">
        <v>2229</v>
      </c>
      <c r="Q141" s="1302" t="s">
        <v>10389</v>
      </c>
      <c r="R141" s="1132" t="s">
        <v>107</v>
      </c>
      <c r="S141" s="1132" t="s">
        <v>1608</v>
      </c>
      <c r="T141" s="1132" t="s">
        <v>4164</v>
      </c>
      <c r="U141" s="1132" t="s">
        <v>1601</v>
      </c>
      <c r="V141" s="1132" t="s">
        <v>8232</v>
      </c>
      <c r="W141" s="1150">
        <v>45128</v>
      </c>
      <c r="X141" s="1194">
        <v>46637</v>
      </c>
      <c r="Y141" s="1132" t="s">
        <v>7920</v>
      </c>
      <c r="Z141" s="1132" t="s">
        <v>8077</v>
      </c>
      <c r="AA141" s="1298">
        <v>45456</v>
      </c>
      <c r="AB141" s="1233">
        <v>45553</v>
      </c>
      <c r="AC141" s="1111" t="s">
        <v>4163</v>
      </c>
      <c r="AD141" s="1121"/>
      <c r="AE141" s="1300"/>
      <c r="AF141" s="1300"/>
      <c r="AG141" s="1300"/>
    </row>
    <row r="142" spans="1:33" ht="15.75" customHeight="1">
      <c r="A142" s="1120" t="s">
        <v>10</v>
      </c>
      <c r="B142" s="1120" t="s">
        <v>49</v>
      </c>
      <c r="C142" s="1120" t="s">
        <v>50</v>
      </c>
      <c r="D142" s="1120" t="s">
        <v>51</v>
      </c>
      <c r="E142" s="1120" t="s">
        <v>30</v>
      </c>
      <c r="F142" s="1107" t="str">
        <f t="array" ref="F142">IFERROR(INDEX(UIID!$K$2:$K388, MATCH(CONCATENATE(B142,D142,G142,J142), UIID!$B$2:$B388&amp;UIID!$D$2:$D388&amp;UIID!$G$2:$G388&amp;UIID!$H$2:$H388, 0),), "Not Found")</f>
        <v>0746-0031</v>
      </c>
      <c r="G142" s="1120" t="s">
        <v>1546</v>
      </c>
      <c r="H142" s="1120"/>
      <c r="I142" s="1120" t="s">
        <v>8233</v>
      </c>
      <c r="J142" s="1120" t="s">
        <v>1547</v>
      </c>
      <c r="K142" s="1120">
        <v>9.3178528108299794</v>
      </c>
      <c r="L142" s="1120">
        <v>123.289132153894</v>
      </c>
      <c r="M142" s="1120" t="s">
        <v>1548</v>
      </c>
      <c r="N142" s="1120" t="s">
        <v>7913</v>
      </c>
      <c r="O142" s="1120" t="s">
        <v>15</v>
      </c>
      <c r="P142" s="1120" t="s">
        <v>16</v>
      </c>
      <c r="Q142" s="1302" t="s">
        <v>10389</v>
      </c>
      <c r="R142" s="1120" t="s">
        <v>84</v>
      </c>
      <c r="S142" s="1120" t="s">
        <v>170</v>
      </c>
      <c r="T142" s="1120" t="s">
        <v>4213</v>
      </c>
      <c r="U142" s="1120" t="s">
        <v>94</v>
      </c>
      <c r="V142" s="1120" t="s">
        <v>8234</v>
      </c>
      <c r="W142" s="1169">
        <v>45443</v>
      </c>
      <c r="X142" s="1194">
        <v>47270</v>
      </c>
      <c r="Y142" s="1120" t="s">
        <v>8235</v>
      </c>
      <c r="Z142" s="1120" t="s">
        <v>8236</v>
      </c>
      <c r="AA142" s="1120" t="s">
        <v>8237</v>
      </c>
      <c r="AB142" s="1297">
        <v>45567</v>
      </c>
      <c r="AC142" s="1111" t="s">
        <v>4163</v>
      </c>
      <c r="AD142" s="1121"/>
      <c r="AE142" s="1113"/>
      <c r="AF142" s="1113"/>
      <c r="AG142" s="1113"/>
    </row>
    <row r="143" spans="1:33" ht="15.75" customHeight="1">
      <c r="A143" s="1120" t="s">
        <v>10</v>
      </c>
      <c r="B143" s="1120" t="s">
        <v>49</v>
      </c>
      <c r="C143" s="1120" t="s">
        <v>50</v>
      </c>
      <c r="D143" s="1120" t="s">
        <v>51</v>
      </c>
      <c r="E143" s="1120" t="s">
        <v>30</v>
      </c>
      <c r="F143" s="1107" t="str">
        <f t="array" ref="F143">IFERROR(INDEX(UIID!$K$2:$K388, MATCH(CONCATENATE(B143,D143,G143,J143), UIID!$B$2:$B388&amp;UIID!$D$2:$D388&amp;UIID!$G$2:$G388&amp;UIID!$H$2:$H388, 0),), "Not Found")</f>
        <v>0746-0031</v>
      </c>
      <c r="G143" s="1120" t="s">
        <v>1546</v>
      </c>
      <c r="H143" s="1120"/>
      <c r="I143" s="1120" t="s">
        <v>8233</v>
      </c>
      <c r="J143" s="1120" t="s">
        <v>1547</v>
      </c>
      <c r="K143" s="1120">
        <v>9.3178528108299794</v>
      </c>
      <c r="L143" s="1120">
        <v>123.289132153894</v>
      </c>
      <c r="M143" s="1120" t="s">
        <v>1548</v>
      </c>
      <c r="N143" s="1120" t="s">
        <v>7913</v>
      </c>
      <c r="O143" s="1120" t="s">
        <v>15</v>
      </c>
      <c r="P143" s="1120" t="s">
        <v>16</v>
      </c>
      <c r="Q143" s="1302" t="s">
        <v>10389</v>
      </c>
      <c r="R143" s="1120" t="s">
        <v>84</v>
      </c>
      <c r="S143" s="1120" t="s">
        <v>167</v>
      </c>
      <c r="T143" s="1120" t="s">
        <v>4164</v>
      </c>
      <c r="U143" s="1120" t="s">
        <v>94</v>
      </c>
      <c r="V143" s="1120" t="s">
        <v>8238</v>
      </c>
      <c r="W143" s="1169">
        <v>45443</v>
      </c>
      <c r="X143" s="1194">
        <v>47270</v>
      </c>
      <c r="Y143" s="1120" t="s">
        <v>8235</v>
      </c>
      <c r="Z143" s="1120" t="s">
        <v>8236</v>
      </c>
      <c r="AA143" s="1120" t="s">
        <v>8237</v>
      </c>
      <c r="AB143" s="1297">
        <v>45567</v>
      </c>
      <c r="AC143" s="1111" t="s">
        <v>4163</v>
      </c>
      <c r="AD143" s="1121"/>
      <c r="AE143" s="1113"/>
      <c r="AF143" s="1113"/>
      <c r="AG143" s="1113"/>
    </row>
    <row r="144" spans="1:33" ht="15.75" customHeight="1">
      <c r="A144" s="1120" t="s">
        <v>10</v>
      </c>
      <c r="B144" s="1120" t="s">
        <v>49</v>
      </c>
      <c r="C144" s="1120" t="s">
        <v>50</v>
      </c>
      <c r="D144" s="1120" t="s">
        <v>51</v>
      </c>
      <c r="E144" s="1120" t="s">
        <v>30</v>
      </c>
      <c r="F144" s="1107" t="str">
        <f t="array" ref="F144">IFERROR(INDEX(UIID!$K$2:$K388, MATCH(CONCATENATE(B144,D144,G144,J144), UIID!$B$2:$B388&amp;UIID!$D$2:$D388&amp;UIID!$G$2:$G388&amp;UIID!$H$2:$H388, 0),), "Not Found")</f>
        <v>0746-0021</v>
      </c>
      <c r="G144" s="1130" t="s">
        <v>4038</v>
      </c>
      <c r="H144" s="1120" t="s">
        <v>8118</v>
      </c>
      <c r="I144" s="1120" t="s">
        <v>8119</v>
      </c>
      <c r="J144" s="1120" t="s">
        <v>4039</v>
      </c>
      <c r="K144" s="1120">
        <v>9.3091008402901494</v>
      </c>
      <c r="L144" s="1120">
        <v>123.29116752353499</v>
      </c>
      <c r="M144" s="1120" t="s">
        <v>1492</v>
      </c>
      <c r="N144" s="1120" t="s">
        <v>8239</v>
      </c>
      <c r="O144" s="1120" t="s">
        <v>15</v>
      </c>
      <c r="P144" s="1120" t="s">
        <v>16</v>
      </c>
      <c r="Q144" s="1302" t="s">
        <v>10389</v>
      </c>
      <c r="R144" s="1120" t="s">
        <v>32</v>
      </c>
      <c r="S144" s="1120" t="s">
        <v>43</v>
      </c>
      <c r="T144" s="1120" t="s">
        <v>4164</v>
      </c>
      <c r="U144" s="1120" t="s">
        <v>253</v>
      </c>
      <c r="V144" s="1120" t="s">
        <v>8240</v>
      </c>
      <c r="W144" s="1169">
        <v>45309</v>
      </c>
      <c r="X144" s="1194">
        <v>47137</v>
      </c>
      <c r="Y144" s="1120" t="s">
        <v>8241</v>
      </c>
      <c r="Z144" s="1120" t="s">
        <v>8242</v>
      </c>
      <c r="AA144" s="1120" t="s">
        <v>8243</v>
      </c>
      <c r="AB144" s="1301">
        <v>45509</v>
      </c>
      <c r="AC144" s="1111" t="s">
        <v>4163</v>
      </c>
      <c r="AD144" s="1121"/>
      <c r="AE144" s="1113"/>
      <c r="AF144" s="1113"/>
      <c r="AG144" s="1113"/>
    </row>
    <row r="145" spans="1:33" ht="15.75" customHeight="1">
      <c r="A145" s="1120" t="s">
        <v>10</v>
      </c>
      <c r="B145" s="1120" t="s">
        <v>49</v>
      </c>
      <c r="C145" s="1120" t="s">
        <v>50</v>
      </c>
      <c r="D145" s="1120" t="s">
        <v>51</v>
      </c>
      <c r="E145" s="1120" t="s">
        <v>30</v>
      </c>
      <c r="F145" s="1107" t="str">
        <f t="array" ref="F145">IFERROR(INDEX(UIID!$K$2:$K388, MATCH(CONCATENATE(B145,D145,G145,J145), UIID!$B$2:$B388&amp;UIID!$D$2:$D388&amp;UIID!$G$2:$G388&amp;UIID!$H$2:$H388, 0),), "Not Found")</f>
        <v>0746-0021</v>
      </c>
      <c r="G145" s="1130" t="s">
        <v>4038</v>
      </c>
      <c r="H145" s="1120" t="s">
        <v>8118</v>
      </c>
      <c r="I145" s="1120" t="s">
        <v>8119</v>
      </c>
      <c r="J145" s="1120" t="s">
        <v>4039</v>
      </c>
      <c r="K145" s="1120">
        <v>9.3091008402901494</v>
      </c>
      <c r="L145" s="1120">
        <v>123.29116752353499</v>
      </c>
      <c r="M145" s="1120" t="s">
        <v>1492</v>
      </c>
      <c r="N145" s="1120" t="s">
        <v>8239</v>
      </c>
      <c r="O145" s="1120" t="s">
        <v>15</v>
      </c>
      <c r="P145" s="1120" t="s">
        <v>16</v>
      </c>
      <c r="Q145" s="1302" t="s">
        <v>10389</v>
      </c>
      <c r="R145" s="1120" t="s">
        <v>32</v>
      </c>
      <c r="S145" s="1120" t="s">
        <v>45</v>
      </c>
      <c r="T145" s="1120" t="s">
        <v>4164</v>
      </c>
      <c r="U145" s="1120" t="s">
        <v>1770</v>
      </c>
      <c r="V145" s="1120" t="s">
        <v>8244</v>
      </c>
      <c r="W145" s="1169">
        <v>45309</v>
      </c>
      <c r="X145" s="1194">
        <v>47137</v>
      </c>
      <c r="Y145" s="1120" t="s">
        <v>8245</v>
      </c>
      <c r="Z145" s="1294" t="s">
        <v>4283</v>
      </c>
      <c r="AA145" s="1294" t="s">
        <v>4283</v>
      </c>
      <c r="AB145" s="1304">
        <v>45509</v>
      </c>
      <c r="AC145" s="1111" t="s">
        <v>4163</v>
      </c>
      <c r="AD145" s="1121"/>
      <c r="AE145" s="1113"/>
      <c r="AF145" s="1113"/>
      <c r="AG145" s="1113"/>
    </row>
    <row r="146" spans="1:33" ht="15.75" customHeight="1">
      <c r="A146" s="1120" t="s">
        <v>10</v>
      </c>
      <c r="B146" s="1120" t="s">
        <v>49</v>
      </c>
      <c r="C146" s="1120" t="s">
        <v>50</v>
      </c>
      <c r="D146" s="1120" t="s">
        <v>51</v>
      </c>
      <c r="E146" s="1120" t="s">
        <v>30</v>
      </c>
      <c r="F146" s="1107" t="str">
        <f t="array" ref="F146">IFERROR(INDEX(UIID!$K$2:$K388, MATCH(CONCATENATE(B146,D146,G146,J146), UIID!$B$2:$B388&amp;UIID!$D$2:$D388&amp;UIID!$G$2:$G388&amp;UIID!$H$2:$H388, 0),), "Not Found")</f>
        <v>0746-0021</v>
      </c>
      <c r="G146" s="1130" t="s">
        <v>4038</v>
      </c>
      <c r="H146" s="1120" t="s">
        <v>8118</v>
      </c>
      <c r="I146" s="1120" t="s">
        <v>8119</v>
      </c>
      <c r="J146" s="1120" t="s">
        <v>4039</v>
      </c>
      <c r="K146" s="1120">
        <v>9.3091008402901494</v>
      </c>
      <c r="L146" s="1120">
        <v>123.29116752353499</v>
      </c>
      <c r="M146" s="1120" t="s">
        <v>1492</v>
      </c>
      <c r="N146" s="1120" t="s">
        <v>8239</v>
      </c>
      <c r="O146" s="1120" t="s">
        <v>15</v>
      </c>
      <c r="P146" s="1120" t="s">
        <v>16</v>
      </c>
      <c r="Q146" s="1302" t="s">
        <v>10389</v>
      </c>
      <c r="R146" s="1120" t="s">
        <v>32</v>
      </c>
      <c r="S146" s="1120" t="s">
        <v>1362</v>
      </c>
      <c r="T146" s="1120" t="s">
        <v>4164</v>
      </c>
      <c r="U146" s="1120" t="s">
        <v>91</v>
      </c>
      <c r="V146" s="1120" t="s">
        <v>8246</v>
      </c>
      <c r="W146" s="1169">
        <v>45309</v>
      </c>
      <c r="X146" s="1194">
        <v>47137</v>
      </c>
      <c r="Y146" s="1120" t="s">
        <v>8247</v>
      </c>
      <c r="Z146" s="1294" t="s">
        <v>8248</v>
      </c>
      <c r="AA146" s="1294"/>
      <c r="AB146" s="1304">
        <v>45509</v>
      </c>
      <c r="AC146" s="1111" t="s">
        <v>4163</v>
      </c>
      <c r="AD146" s="1121"/>
      <c r="AE146" s="1113"/>
      <c r="AF146" s="1113"/>
      <c r="AG146" s="1113"/>
    </row>
    <row r="147" spans="1:33" ht="15.75" customHeight="1">
      <c r="A147" s="1120" t="s">
        <v>10</v>
      </c>
      <c r="B147" s="1120" t="s">
        <v>49</v>
      </c>
      <c r="C147" s="1120" t="s">
        <v>50</v>
      </c>
      <c r="D147" s="1120" t="s">
        <v>51</v>
      </c>
      <c r="E147" s="1120" t="s">
        <v>30</v>
      </c>
      <c r="F147" s="1107" t="str">
        <f t="array" ref="F147">IFERROR(INDEX(UIID!$K$2:$K388, MATCH(CONCATENATE(B147,D147,G147,J147), UIID!$B$2:$B388&amp;UIID!$D$2:$D388&amp;UIID!$G$2:$G388&amp;UIID!$H$2:$H388, 0),), "Not Found")</f>
        <v>0746-0021</v>
      </c>
      <c r="G147" s="1130" t="s">
        <v>4038</v>
      </c>
      <c r="H147" s="1120" t="s">
        <v>8118</v>
      </c>
      <c r="I147" s="1120" t="s">
        <v>8119</v>
      </c>
      <c r="J147" s="1120" t="s">
        <v>4039</v>
      </c>
      <c r="K147" s="1120">
        <v>9.3091008402901494</v>
      </c>
      <c r="L147" s="1120">
        <v>123.29116752353499</v>
      </c>
      <c r="M147" s="1120" t="s">
        <v>1492</v>
      </c>
      <c r="N147" s="1120" t="s">
        <v>8239</v>
      </c>
      <c r="O147" s="1120" t="s">
        <v>15</v>
      </c>
      <c r="P147" s="1120" t="s">
        <v>16</v>
      </c>
      <c r="Q147" s="1302" t="s">
        <v>10389</v>
      </c>
      <c r="R147" s="1120" t="s">
        <v>32</v>
      </c>
      <c r="S147" s="1120" t="s">
        <v>1631</v>
      </c>
      <c r="T147" s="1120" t="s">
        <v>4164</v>
      </c>
      <c r="U147" s="1120" t="s">
        <v>4910</v>
      </c>
      <c r="V147" s="1120" t="s">
        <v>8249</v>
      </c>
      <c r="W147" s="1169">
        <v>45309</v>
      </c>
      <c r="X147" s="1194">
        <v>47137</v>
      </c>
      <c r="Y147" s="1120" t="s">
        <v>8250</v>
      </c>
      <c r="Z147" s="1294" t="s">
        <v>4283</v>
      </c>
      <c r="AA147" s="1294" t="s">
        <v>4283</v>
      </c>
      <c r="AB147" s="1304">
        <v>45509</v>
      </c>
      <c r="AC147" s="1111" t="s">
        <v>4163</v>
      </c>
      <c r="AD147" s="1121"/>
      <c r="AE147" s="1113"/>
      <c r="AF147" s="1113"/>
      <c r="AG147" s="1113"/>
    </row>
    <row r="148" spans="1:33" ht="15.75" customHeight="1">
      <c r="A148" s="1120" t="s">
        <v>10</v>
      </c>
      <c r="B148" s="1120" t="s">
        <v>49</v>
      </c>
      <c r="C148" s="1120" t="s">
        <v>50</v>
      </c>
      <c r="D148" s="1120" t="s">
        <v>51</v>
      </c>
      <c r="E148" s="1120" t="s">
        <v>30</v>
      </c>
      <c r="F148" s="1107" t="str">
        <f t="array" ref="F148">IFERROR(INDEX(UIID!$K$2:$K388, MATCH(CONCATENATE(B148,D148,G148,J148), UIID!$B$2:$B388&amp;UIID!$D$2:$D388&amp;UIID!$G$2:$G388&amp;UIID!$H$2:$H388, 0),), "Not Found")</f>
        <v>0746-0009</v>
      </c>
      <c r="G148" s="1120" t="s">
        <v>1573</v>
      </c>
      <c r="H148" s="1120"/>
      <c r="I148" s="1120" t="s">
        <v>7990</v>
      </c>
      <c r="J148" s="1120" t="s">
        <v>1574</v>
      </c>
      <c r="K148" s="1120">
        <v>9.3119668633415102</v>
      </c>
      <c r="L148" s="1120">
        <v>123.307381919685</v>
      </c>
      <c r="M148" s="1120" t="s">
        <v>1575</v>
      </c>
      <c r="N148" s="1120"/>
      <c r="O148" s="1120" t="s">
        <v>15</v>
      </c>
      <c r="P148" s="1120" t="s">
        <v>525</v>
      </c>
      <c r="Q148" s="1120" t="s">
        <v>35</v>
      </c>
      <c r="R148" s="1120" t="s">
        <v>125</v>
      </c>
      <c r="S148" s="1120" t="s">
        <v>1856</v>
      </c>
      <c r="T148" s="1120" t="s">
        <v>4164</v>
      </c>
      <c r="U148" s="1120" t="s">
        <v>2246</v>
      </c>
      <c r="V148" s="1120" t="s">
        <v>8251</v>
      </c>
      <c r="W148" s="1169">
        <v>45140</v>
      </c>
      <c r="X148" s="1194">
        <v>46968</v>
      </c>
      <c r="Y148" s="1120" t="s">
        <v>8252</v>
      </c>
      <c r="Z148" s="1120" t="s">
        <v>8253</v>
      </c>
      <c r="AA148" s="1124">
        <v>45623</v>
      </c>
      <c r="AB148" s="1297">
        <v>45518</v>
      </c>
      <c r="AC148" s="1111" t="s">
        <v>4163</v>
      </c>
      <c r="AD148" s="1121"/>
      <c r="AE148" s="1113"/>
      <c r="AF148" s="1113"/>
      <c r="AG148" s="1113"/>
    </row>
    <row r="149" spans="1:33" ht="15.75" customHeight="1">
      <c r="A149" s="1120" t="s">
        <v>10</v>
      </c>
      <c r="B149" s="1120" t="s">
        <v>49</v>
      </c>
      <c r="C149" s="1120" t="s">
        <v>50</v>
      </c>
      <c r="D149" s="1120" t="s">
        <v>51</v>
      </c>
      <c r="E149" s="1120" t="s">
        <v>30</v>
      </c>
      <c r="F149" s="1107" t="str">
        <f t="array" ref="F149">IFERROR(INDEX(UIID!$K$2:$K388, MATCH(CONCATENATE(B149,D149,G149,J149), UIID!$B$2:$B388&amp;UIID!$D$2:$D388&amp;UIID!$G$2:$G388&amp;UIID!$H$2:$H388, 0),), "Not Found")</f>
        <v>0746-0009</v>
      </c>
      <c r="G149" s="1120" t="s">
        <v>1573</v>
      </c>
      <c r="H149" s="1120"/>
      <c r="I149" s="1120" t="s">
        <v>7990</v>
      </c>
      <c r="J149" s="1120" t="s">
        <v>1574</v>
      </c>
      <c r="K149" s="1120">
        <v>9.3119668633415102</v>
      </c>
      <c r="L149" s="1120">
        <v>123.307381919685</v>
      </c>
      <c r="M149" s="1120" t="s">
        <v>1575</v>
      </c>
      <c r="N149" s="1120"/>
      <c r="O149" s="1120" t="s">
        <v>15</v>
      </c>
      <c r="P149" s="1120" t="s">
        <v>525</v>
      </c>
      <c r="Q149" s="1120" t="s">
        <v>35</v>
      </c>
      <c r="R149" s="1120" t="s">
        <v>125</v>
      </c>
      <c r="S149" s="1120" t="s">
        <v>279</v>
      </c>
      <c r="T149" s="1120" t="s">
        <v>4164</v>
      </c>
      <c r="U149" s="1120" t="s">
        <v>127</v>
      </c>
      <c r="V149" s="1120" t="s">
        <v>8254</v>
      </c>
      <c r="W149" s="1169">
        <v>45140</v>
      </c>
      <c r="X149" s="1194">
        <v>46968</v>
      </c>
      <c r="Y149" s="1120" t="s">
        <v>8255</v>
      </c>
      <c r="Z149" s="1120" t="s">
        <v>8256</v>
      </c>
      <c r="AA149" s="1124">
        <v>46334</v>
      </c>
      <c r="AB149" s="1297">
        <v>45518</v>
      </c>
      <c r="AC149" s="1111" t="s">
        <v>4163</v>
      </c>
      <c r="AD149" s="1121"/>
      <c r="AE149" s="1113"/>
      <c r="AF149" s="1113"/>
      <c r="AG149" s="1113"/>
    </row>
    <row r="150" spans="1:33" ht="15.75" customHeight="1">
      <c r="A150" s="1120" t="s">
        <v>10</v>
      </c>
      <c r="B150" s="1120" t="s">
        <v>49</v>
      </c>
      <c r="C150" s="1120" t="s">
        <v>50</v>
      </c>
      <c r="D150" s="1120" t="s">
        <v>51</v>
      </c>
      <c r="E150" s="1120" t="s">
        <v>30</v>
      </c>
      <c r="F150" s="1107" t="str">
        <f t="array" ref="F150">IFERROR(INDEX(UIID!$K$2:$K388, MATCH(CONCATENATE(B150,D150,G150,J150), UIID!$B$2:$B388&amp;UIID!$D$2:$D388&amp;UIID!$G$2:$G388&amp;UIID!$H$2:$H388, 0),), "Not Found")</f>
        <v>0746-0022</v>
      </c>
      <c r="G150" s="1120" t="s">
        <v>1464</v>
      </c>
      <c r="H150" s="1120" t="s">
        <v>7942</v>
      </c>
      <c r="I150" s="1120" t="s">
        <v>8257</v>
      </c>
      <c r="J150" s="1120" t="s">
        <v>1465</v>
      </c>
      <c r="K150" s="1120">
        <v>9.3193351598398095</v>
      </c>
      <c r="L150" s="1120">
        <v>123.291219076906</v>
      </c>
      <c r="M150" s="1120" t="s">
        <v>1466</v>
      </c>
      <c r="N150" s="1120" t="s">
        <v>7944</v>
      </c>
      <c r="O150" s="1120" t="s">
        <v>15</v>
      </c>
      <c r="P150" s="1120" t="s">
        <v>16</v>
      </c>
      <c r="Q150" s="1302" t="s">
        <v>10389</v>
      </c>
      <c r="R150" s="1120" t="s">
        <v>87</v>
      </c>
      <c r="S150" s="1120" t="s">
        <v>683</v>
      </c>
      <c r="T150" s="1120" t="s">
        <v>4164</v>
      </c>
      <c r="U150" s="1120" t="s">
        <v>1139</v>
      </c>
      <c r="V150" s="1120" t="s">
        <v>8258</v>
      </c>
      <c r="W150" s="1169">
        <v>45132</v>
      </c>
      <c r="X150" s="1194">
        <v>46959</v>
      </c>
      <c r="Y150" s="1120" t="s">
        <v>8259</v>
      </c>
      <c r="Z150" s="1120" t="s">
        <v>7949</v>
      </c>
      <c r="AA150" s="1120" t="s">
        <v>7950</v>
      </c>
      <c r="AB150" s="1297">
        <v>45518</v>
      </c>
      <c r="AC150" s="1111" t="s">
        <v>4163</v>
      </c>
      <c r="AD150" s="1121"/>
      <c r="AE150" s="1113"/>
      <c r="AF150" s="1113"/>
      <c r="AG150" s="1113"/>
    </row>
    <row r="151" spans="1:33" ht="15.75" customHeight="1">
      <c r="A151" s="1120" t="s">
        <v>10</v>
      </c>
      <c r="B151" s="1120" t="s">
        <v>49</v>
      </c>
      <c r="C151" s="1120" t="s">
        <v>50</v>
      </c>
      <c r="D151" s="1120" t="s">
        <v>51</v>
      </c>
      <c r="E151" s="1120" t="s">
        <v>30</v>
      </c>
      <c r="F151" s="1107" t="str">
        <f t="array" ref="F151">IFERROR(INDEX(UIID!$K$2:$K388, MATCH(CONCATENATE(B151,D151,G151,J151), UIID!$B$2:$B388&amp;UIID!$D$2:$D388&amp;UIID!$G$2:$G388&amp;UIID!$H$2:$H388, 0),), "Not Found")</f>
        <v>0746-0013</v>
      </c>
      <c r="G151" s="1120" t="s">
        <v>1986</v>
      </c>
      <c r="H151" s="1120"/>
      <c r="I151" s="1120" t="s">
        <v>8063</v>
      </c>
      <c r="J151" s="1120" t="s">
        <v>4033</v>
      </c>
      <c r="K151" s="1120">
        <v>9.3212505603453</v>
      </c>
      <c r="L151" s="1120">
        <v>123.259606360169</v>
      </c>
      <c r="M151" s="1120" t="s">
        <v>1987</v>
      </c>
      <c r="N151" s="1120" t="s">
        <v>8065</v>
      </c>
      <c r="O151" s="1120" t="s">
        <v>113</v>
      </c>
      <c r="P151" s="1120" t="s">
        <v>2229</v>
      </c>
      <c r="Q151" s="1302" t="s">
        <v>10389</v>
      </c>
      <c r="R151" s="1120" t="s">
        <v>104</v>
      </c>
      <c r="S151" s="1120" t="s">
        <v>173</v>
      </c>
      <c r="T151" s="1120" t="s">
        <v>4164</v>
      </c>
      <c r="U151" s="1120" t="s">
        <v>106</v>
      </c>
      <c r="V151" s="1120" t="s">
        <v>8260</v>
      </c>
      <c r="W151" s="1169">
        <v>45385</v>
      </c>
      <c r="X151" s="1194">
        <v>47212</v>
      </c>
      <c r="Y151" s="1120" t="s">
        <v>8261</v>
      </c>
      <c r="Z151" s="1120" t="s">
        <v>8262</v>
      </c>
      <c r="AA151" s="1120" t="s">
        <v>8263</v>
      </c>
      <c r="AB151" s="1297">
        <v>45553</v>
      </c>
      <c r="AC151" s="1111" t="s">
        <v>4163</v>
      </c>
      <c r="AD151" s="1121"/>
      <c r="AE151" s="1113"/>
      <c r="AF151" s="1113"/>
      <c r="AG151" s="1113"/>
    </row>
    <row r="152" spans="1:33" ht="15.75" customHeight="1">
      <c r="A152" s="1120" t="s">
        <v>10</v>
      </c>
      <c r="B152" s="1120" t="s">
        <v>49</v>
      </c>
      <c r="C152" s="1120" t="s">
        <v>50</v>
      </c>
      <c r="D152" s="1120" t="s">
        <v>51</v>
      </c>
      <c r="E152" s="1120" t="s">
        <v>30</v>
      </c>
      <c r="F152" s="1107" t="str">
        <f t="array" ref="F152">IFERROR(INDEX(UIID!$K$2:$K388, MATCH(CONCATENATE(B152,D152,G152,J152), UIID!$B$2:$B388&amp;UIID!$D$2:$D388&amp;UIID!$G$2:$G388&amp;UIID!$H$2:$H388, 0),), "Not Found")</f>
        <v>0746-0013</v>
      </c>
      <c r="G152" s="1120" t="s">
        <v>1986</v>
      </c>
      <c r="H152" s="1120"/>
      <c r="I152" s="1120" t="s">
        <v>8063</v>
      </c>
      <c r="J152" s="1120" t="s">
        <v>4033</v>
      </c>
      <c r="K152" s="1120">
        <v>9.3212505603453</v>
      </c>
      <c r="L152" s="1120">
        <v>123.259606360169</v>
      </c>
      <c r="M152" s="1120" t="s">
        <v>1987</v>
      </c>
      <c r="N152" s="1120" t="s">
        <v>8065</v>
      </c>
      <c r="O152" s="1120" t="s">
        <v>113</v>
      </c>
      <c r="P152" s="1120" t="s">
        <v>2229</v>
      </c>
      <c r="Q152" s="1302" t="s">
        <v>10389</v>
      </c>
      <c r="R152" s="1120" t="s">
        <v>107</v>
      </c>
      <c r="S152" s="1120" t="s">
        <v>1610</v>
      </c>
      <c r="T152" s="1120" t="s">
        <v>4164</v>
      </c>
      <c r="U152" s="1120" t="s">
        <v>192</v>
      </c>
      <c r="V152" s="1120" t="s">
        <v>8264</v>
      </c>
      <c r="W152" s="1169">
        <v>45163</v>
      </c>
      <c r="X152" s="1194">
        <v>46637</v>
      </c>
      <c r="Y152" s="1120" t="s">
        <v>7920</v>
      </c>
      <c r="Z152" s="1120" t="s">
        <v>8072</v>
      </c>
      <c r="AA152" s="1124">
        <v>45456</v>
      </c>
      <c r="AB152" s="1297">
        <v>45553</v>
      </c>
      <c r="AC152" s="1111" t="s">
        <v>4163</v>
      </c>
      <c r="AD152" s="1121"/>
      <c r="AE152" s="1113"/>
      <c r="AF152" s="1113"/>
      <c r="AG152" s="1113"/>
    </row>
    <row r="153" spans="1:33" ht="15.75" customHeight="1">
      <c r="A153" s="1120" t="s">
        <v>10</v>
      </c>
      <c r="B153" s="1132" t="s">
        <v>49</v>
      </c>
      <c r="C153" s="1132" t="s">
        <v>50</v>
      </c>
      <c r="D153" s="1120" t="s">
        <v>51</v>
      </c>
      <c r="E153" s="1132" t="s">
        <v>30</v>
      </c>
      <c r="F153" s="1107" t="str">
        <f t="array" ref="F153">IFERROR(INDEX(UIID!$K$2:$K388, MATCH(CONCATENATE(B153,D153,G153,J153), UIID!$B$2:$B388&amp;UIID!$D$2:$D388&amp;UIID!$G$2:$G388&amp;UIID!$H$2:$H388, 0),), "Not Found")</f>
        <v>0746-0013</v>
      </c>
      <c r="G153" s="1132" t="s">
        <v>1986</v>
      </c>
      <c r="H153" s="1132"/>
      <c r="I153" s="1132" t="s">
        <v>8063</v>
      </c>
      <c r="J153" s="1132" t="s">
        <v>4033</v>
      </c>
      <c r="K153" s="1132">
        <v>9.3212505603453</v>
      </c>
      <c r="L153" s="1132">
        <v>123.259606360169</v>
      </c>
      <c r="M153" s="1132" t="s">
        <v>1987</v>
      </c>
      <c r="N153" s="1132" t="s">
        <v>8065</v>
      </c>
      <c r="O153" s="1132" t="s">
        <v>113</v>
      </c>
      <c r="P153" s="1120" t="s">
        <v>2229</v>
      </c>
      <c r="Q153" s="1302" t="s">
        <v>10389</v>
      </c>
      <c r="R153" s="1132" t="s">
        <v>107</v>
      </c>
      <c r="S153" s="1132" t="s">
        <v>1613</v>
      </c>
      <c r="T153" s="1132" t="s">
        <v>4164</v>
      </c>
      <c r="U153" s="1132" t="s">
        <v>6448</v>
      </c>
      <c r="V153" s="1132" t="s">
        <v>8265</v>
      </c>
      <c r="W153" s="1150">
        <v>45163</v>
      </c>
      <c r="X153" s="1194">
        <v>46637</v>
      </c>
      <c r="Y153" s="1132" t="s">
        <v>7920</v>
      </c>
      <c r="Z153" s="1132" t="s">
        <v>8069</v>
      </c>
      <c r="AA153" s="1305">
        <v>45456</v>
      </c>
      <c r="AB153" s="1297">
        <v>45553</v>
      </c>
      <c r="AC153" s="1111" t="s">
        <v>4163</v>
      </c>
      <c r="AD153" s="1121"/>
      <c r="AE153" s="1300"/>
      <c r="AF153" s="1300"/>
      <c r="AG153" s="1300"/>
    </row>
    <row r="154" spans="1:33" ht="15.75" customHeight="1">
      <c r="A154" s="1120" t="s">
        <v>10</v>
      </c>
      <c r="B154" s="1120" t="s">
        <v>49</v>
      </c>
      <c r="C154" s="1120" t="s">
        <v>50</v>
      </c>
      <c r="D154" s="1120" t="s">
        <v>51</v>
      </c>
      <c r="E154" s="1120" t="s">
        <v>30</v>
      </c>
      <c r="F154" s="1107" t="str">
        <f t="array" ref="F154">IFERROR(INDEX(UIID!$K$2:$K388, MATCH(CONCATENATE(B154,D154,G154,J154), UIID!$B$2:$B388&amp;UIID!$D$2:$D388&amp;UIID!$G$2:$G388&amp;UIID!$H$2:$H388, 0),), "Not Found")</f>
        <v>0746-0021</v>
      </c>
      <c r="G154" s="1130" t="s">
        <v>4038</v>
      </c>
      <c r="H154" s="1120" t="s">
        <v>8118</v>
      </c>
      <c r="I154" s="1120" t="s">
        <v>8119</v>
      </c>
      <c r="J154" s="1120" t="s">
        <v>4039</v>
      </c>
      <c r="K154" s="1120">
        <v>9.3091008402901494</v>
      </c>
      <c r="L154" s="1120">
        <v>123.29116752353499</v>
      </c>
      <c r="M154" s="1120" t="s">
        <v>1492</v>
      </c>
      <c r="N154" s="1120" t="s">
        <v>8266</v>
      </c>
      <c r="O154" s="1120" t="s">
        <v>15</v>
      </c>
      <c r="P154" s="1120" t="s">
        <v>16</v>
      </c>
      <c r="Q154" s="1120" t="s">
        <v>35</v>
      </c>
      <c r="R154" s="1120" t="s">
        <v>125</v>
      </c>
      <c r="S154" s="1120" t="s">
        <v>1033</v>
      </c>
      <c r="T154" s="1120" t="s">
        <v>4164</v>
      </c>
      <c r="U154" s="1120" t="s">
        <v>1034</v>
      </c>
      <c r="V154" s="1120" t="s">
        <v>8267</v>
      </c>
      <c r="W154" s="1169">
        <v>45218</v>
      </c>
      <c r="X154" s="1194">
        <v>47046</v>
      </c>
      <c r="Y154" s="1120" t="s">
        <v>8269</v>
      </c>
      <c r="Z154" s="1120" t="s">
        <v>8270</v>
      </c>
      <c r="AA154" s="1124">
        <v>46311</v>
      </c>
      <c r="AB154" s="1301">
        <v>45819</v>
      </c>
      <c r="AC154" s="1111" t="s">
        <v>4163</v>
      </c>
      <c r="AD154" s="1121"/>
      <c r="AE154" s="1113"/>
      <c r="AF154" s="1113"/>
      <c r="AG154" s="1113"/>
    </row>
    <row r="155" spans="1:33" ht="15.75" customHeight="1">
      <c r="A155" s="1120" t="s">
        <v>10</v>
      </c>
      <c r="B155" s="1120" t="s">
        <v>49</v>
      </c>
      <c r="C155" s="1120" t="s">
        <v>28</v>
      </c>
      <c r="D155" s="1120" t="s">
        <v>1415</v>
      </c>
      <c r="E155" s="1120" t="s">
        <v>50</v>
      </c>
      <c r="F155" s="1107" t="str">
        <f t="array" ref="F155">IFERROR(INDEX(UIID!$K$2:$K388, MATCH(CONCATENATE(B155,D155,G155,J155), UIID!$B$2:$B388&amp;UIID!$D$2:$D388&amp;UIID!$G$2:$G388&amp;UIID!$H$2:$H388, 0),), "Not Found")</f>
        <v>0746-0020</v>
      </c>
      <c r="G155" s="1120" t="s">
        <v>2244</v>
      </c>
      <c r="H155" s="1120"/>
      <c r="I155" s="1120" t="s">
        <v>8271</v>
      </c>
      <c r="J155" s="1120" t="s">
        <v>2245</v>
      </c>
      <c r="K155" s="1120">
        <v>9.3618847235316807</v>
      </c>
      <c r="L155" s="1120">
        <v>123.239568751985</v>
      </c>
      <c r="M155" s="1204" t="s">
        <v>8207</v>
      </c>
      <c r="N155" s="1120"/>
      <c r="O155" s="1120" t="s">
        <v>15</v>
      </c>
      <c r="P155" s="1120" t="s">
        <v>1449</v>
      </c>
      <c r="Q155" s="1120" t="s">
        <v>35</v>
      </c>
      <c r="R155" s="1120" t="s">
        <v>125</v>
      </c>
      <c r="S155" s="1120" t="s">
        <v>1023</v>
      </c>
      <c r="T155" s="1120" t="s">
        <v>4164</v>
      </c>
      <c r="U155" s="1120" t="s">
        <v>1024</v>
      </c>
      <c r="V155" s="1120" t="s">
        <v>8272</v>
      </c>
      <c r="W155" s="1169">
        <v>45219</v>
      </c>
      <c r="X155" s="1194">
        <v>47049</v>
      </c>
      <c r="Y155" s="1120" t="s">
        <v>8273</v>
      </c>
      <c r="Z155" s="1120" t="s">
        <v>8274</v>
      </c>
      <c r="AA155" s="1120" t="s">
        <v>8275</v>
      </c>
      <c r="AB155" s="1301">
        <v>45819</v>
      </c>
      <c r="AC155" s="1111" t="s">
        <v>4163</v>
      </c>
      <c r="AD155" s="1121"/>
      <c r="AE155" s="1113"/>
      <c r="AF155" s="1113"/>
      <c r="AG155" s="1113"/>
    </row>
    <row r="156" spans="1:33" ht="15.75" customHeight="1">
      <c r="A156" s="1120" t="s">
        <v>10</v>
      </c>
      <c r="B156" s="1120" t="s">
        <v>49</v>
      </c>
      <c r="C156" s="1120" t="s">
        <v>50</v>
      </c>
      <c r="D156" s="1120" t="s">
        <v>1447</v>
      </c>
      <c r="E156" s="1120" t="s">
        <v>30</v>
      </c>
      <c r="F156" s="1306" t="str">
        <f t="array" ref="F156">IFERROR(INDEX(UIID!$K$2:$K388, MATCH(CONCATENATE(B156,D156,G156,J156), UIID!$B$2:$B388&amp;UIID!$D$2:$D388&amp;UIID!$G$2:$G388&amp;UIID!$H$2:$H388, 0),), "Not Found")</f>
        <v>0746-0033</v>
      </c>
      <c r="G156" s="1120" t="s">
        <v>4050</v>
      </c>
      <c r="H156" s="1307"/>
      <c r="I156" s="1120" t="s">
        <v>8276</v>
      </c>
      <c r="J156" s="1120" t="s">
        <v>1450</v>
      </c>
      <c r="K156" s="1120">
        <v>9.3889091078392894</v>
      </c>
      <c r="L156" s="1120">
        <v>122.795545509717</v>
      </c>
      <c r="M156" s="1120" t="s">
        <v>1451</v>
      </c>
      <c r="N156" s="1120" t="s">
        <v>7928</v>
      </c>
      <c r="O156" s="1120" t="s">
        <v>15</v>
      </c>
      <c r="P156" s="1120" t="s">
        <v>1449</v>
      </c>
      <c r="Q156" s="1120" t="s">
        <v>35</v>
      </c>
      <c r="R156" s="1120" t="s">
        <v>125</v>
      </c>
      <c r="S156" s="1120" t="s">
        <v>1023</v>
      </c>
      <c r="T156" s="1120" t="s">
        <v>4164</v>
      </c>
      <c r="U156" s="1120" t="s">
        <v>1024</v>
      </c>
      <c r="V156" s="1120" t="s">
        <v>8277</v>
      </c>
      <c r="W156" s="1169">
        <v>45237</v>
      </c>
      <c r="X156" s="1194">
        <v>47065</v>
      </c>
      <c r="Y156" s="1120" t="s">
        <v>8278</v>
      </c>
      <c r="Z156" s="1120" t="s">
        <v>8279</v>
      </c>
      <c r="AA156" s="1120" t="s">
        <v>8280</v>
      </c>
      <c r="AB156" s="1301">
        <v>45842</v>
      </c>
      <c r="AC156" s="1308" t="s">
        <v>4163</v>
      </c>
      <c r="AD156" s="1309"/>
      <c r="AE156" s="1310"/>
      <c r="AF156" s="1310"/>
      <c r="AG156" s="1310"/>
    </row>
    <row r="157" spans="1:33" ht="15.75" customHeight="1">
      <c r="A157" s="1120" t="s">
        <v>10</v>
      </c>
      <c r="B157" s="1132" t="s">
        <v>49</v>
      </c>
      <c r="C157" s="1132" t="s">
        <v>50</v>
      </c>
      <c r="D157" s="1132" t="s">
        <v>1447</v>
      </c>
      <c r="E157" s="1132" t="s">
        <v>30</v>
      </c>
      <c r="F157" s="1306" t="str">
        <f t="array" ref="F157">IFERROR(INDEX(UIID!$K$2:$K388, MATCH(CONCATENATE(B157,D157,G157,J157), UIID!$B$2:$B388&amp;UIID!$D$2:$D388&amp;UIID!$G$2:$G388&amp;UIID!$H$2:$H388, 0),), "Not Found")</f>
        <v>0746-0033</v>
      </c>
      <c r="G157" s="1132" t="s">
        <v>4050</v>
      </c>
      <c r="H157" s="1311"/>
      <c r="I157" s="1132" t="s">
        <v>8276</v>
      </c>
      <c r="J157" s="1132" t="s">
        <v>1450</v>
      </c>
      <c r="K157" s="1120">
        <v>9.3889091078392894</v>
      </c>
      <c r="L157" s="1120">
        <v>122.795545509717</v>
      </c>
      <c r="M157" s="1132" t="s">
        <v>1451</v>
      </c>
      <c r="N157" s="1132" t="s">
        <v>7928</v>
      </c>
      <c r="O157" s="1132" t="s">
        <v>15</v>
      </c>
      <c r="P157" s="1132" t="s">
        <v>1449</v>
      </c>
      <c r="Q157" s="1132" t="s">
        <v>35</v>
      </c>
      <c r="R157" s="1132" t="s">
        <v>125</v>
      </c>
      <c r="S157" s="1132" t="s">
        <v>1033</v>
      </c>
      <c r="T157" s="1132" t="s">
        <v>4164</v>
      </c>
      <c r="U157" s="1132" t="s">
        <v>1034</v>
      </c>
      <c r="V157" s="1132" t="s">
        <v>8281</v>
      </c>
      <c r="W157" s="1150">
        <v>45237</v>
      </c>
      <c r="X157" s="1194">
        <v>47065</v>
      </c>
      <c r="Y157" s="1132" t="s">
        <v>7927</v>
      </c>
      <c r="Z157" s="1132" t="s">
        <v>8282</v>
      </c>
      <c r="AA157" s="1298">
        <v>46385</v>
      </c>
      <c r="AB157" s="1299">
        <v>45842</v>
      </c>
      <c r="AC157" s="1308" t="s">
        <v>4163</v>
      </c>
      <c r="AD157" s="1309"/>
      <c r="AE157" s="1312"/>
      <c r="AF157" s="1312"/>
      <c r="AG157" s="1312"/>
    </row>
    <row r="158" spans="1:33" ht="15.75" customHeight="1">
      <c r="A158" s="1120" t="s">
        <v>10</v>
      </c>
      <c r="B158" s="1120" t="s">
        <v>49</v>
      </c>
      <c r="C158" s="1120" t="s">
        <v>50</v>
      </c>
      <c r="D158" s="1120" t="s">
        <v>51</v>
      </c>
      <c r="E158" s="1120" t="s">
        <v>30</v>
      </c>
      <c r="F158" s="1107" t="str">
        <f t="array" ref="F158">IFERROR(INDEX(UIID!$K$2:$K388, MATCH(CONCATENATE(B158,D158,G158,J158), UIID!$B$2:$B388&amp;UIID!$D$2:$D388&amp;UIID!$G$2:$G388&amp;UIID!$H$2:$H388, 0),), "Not Found")</f>
        <v>0746-0013</v>
      </c>
      <c r="G158" s="1120" t="s">
        <v>1986</v>
      </c>
      <c r="H158" s="1120"/>
      <c r="I158" s="1120" t="s">
        <v>8063</v>
      </c>
      <c r="J158" s="1120" t="s">
        <v>4033</v>
      </c>
      <c r="K158" s="1120">
        <v>9.3212505603453</v>
      </c>
      <c r="L158" s="1120">
        <v>123.259606360169</v>
      </c>
      <c r="M158" s="1120" t="s">
        <v>1987</v>
      </c>
      <c r="N158" s="1120" t="s">
        <v>8065</v>
      </c>
      <c r="O158" s="1120" t="s">
        <v>113</v>
      </c>
      <c r="P158" s="1120" t="s">
        <v>2229</v>
      </c>
      <c r="Q158" s="1302" t="s">
        <v>10389</v>
      </c>
      <c r="R158" s="1120" t="s">
        <v>125</v>
      </c>
      <c r="S158" s="1120" t="s">
        <v>3099</v>
      </c>
      <c r="T158" s="1120" t="s">
        <v>4164</v>
      </c>
      <c r="U158" s="1120" t="s">
        <v>1034</v>
      </c>
      <c r="V158" s="1120" t="s">
        <v>8283</v>
      </c>
      <c r="W158" s="1169">
        <v>45385</v>
      </c>
      <c r="X158" s="1194">
        <v>47212</v>
      </c>
      <c r="Y158" s="1120" t="s">
        <v>8284</v>
      </c>
      <c r="Z158" s="1120" t="s">
        <v>8285</v>
      </c>
      <c r="AA158" s="1120" t="s">
        <v>8286</v>
      </c>
      <c r="AB158" s="1313"/>
      <c r="AC158" s="1111"/>
      <c r="AD158" s="1121"/>
      <c r="AE158" s="1113"/>
      <c r="AF158" s="1113"/>
      <c r="AG158" s="1113"/>
    </row>
    <row r="159" spans="1:33" ht="15.75" customHeight="1">
      <c r="A159" s="1120" t="s">
        <v>10</v>
      </c>
      <c r="B159" s="1120" t="s">
        <v>49</v>
      </c>
      <c r="C159" s="1120" t="s">
        <v>28</v>
      </c>
      <c r="D159" s="1120" t="s">
        <v>2060</v>
      </c>
      <c r="E159" s="1120" t="s">
        <v>30</v>
      </c>
      <c r="F159" s="1107" t="str">
        <f t="array" ref="F159">IFERROR(INDEX(UIID!$K$2:$K388, MATCH(CONCATENATE(B159,D159,G159,J159), UIID!$B$2:$B388&amp;UIID!$D$2:$D388&amp;UIID!$G$2:$G388&amp;UIID!$H$2:$H388, 0),), "Not Found")</f>
        <v>0746-0004</v>
      </c>
      <c r="G159" s="1120" t="s">
        <v>1442</v>
      </c>
      <c r="H159" s="1120"/>
      <c r="I159" s="1120" t="s">
        <v>7917</v>
      </c>
      <c r="J159" s="1120" t="s">
        <v>4023</v>
      </c>
      <c r="K159" s="1120">
        <v>10.131708287543301</v>
      </c>
      <c r="L159" s="1120">
        <v>123.273328783182</v>
      </c>
      <c r="M159" s="1120" t="s">
        <v>1443</v>
      </c>
      <c r="N159" s="1120" t="s">
        <v>7918</v>
      </c>
      <c r="O159" s="1120" t="s">
        <v>113</v>
      </c>
      <c r="P159" s="1120" t="s">
        <v>132</v>
      </c>
      <c r="Q159" s="1120" t="s">
        <v>35</v>
      </c>
      <c r="R159" s="1120" t="s">
        <v>107</v>
      </c>
      <c r="S159" s="1120" t="s">
        <v>197</v>
      </c>
      <c r="T159" s="1120" t="s">
        <v>4164</v>
      </c>
      <c r="U159" s="1120" t="s">
        <v>1601</v>
      </c>
      <c r="V159" s="1120" t="s">
        <v>8287</v>
      </c>
      <c r="W159" s="1169">
        <v>45282</v>
      </c>
      <c r="X159" s="1194">
        <v>47114</v>
      </c>
      <c r="Y159" s="1120" t="s">
        <v>7920</v>
      </c>
      <c r="Z159" s="1120" t="s">
        <v>8077</v>
      </c>
      <c r="AA159" s="1124">
        <v>45456</v>
      </c>
      <c r="AB159" s="1301">
        <v>45842</v>
      </c>
      <c r="AC159" s="1111" t="s">
        <v>4163</v>
      </c>
      <c r="AD159" s="1121"/>
      <c r="AE159" s="1113"/>
      <c r="AF159" s="1113"/>
      <c r="AG159" s="1113"/>
    </row>
    <row r="160" spans="1:33" ht="15.75" customHeight="1">
      <c r="A160" s="1120" t="s">
        <v>10</v>
      </c>
      <c r="B160" s="1120" t="s">
        <v>49</v>
      </c>
      <c r="C160" s="1120" t="s">
        <v>28</v>
      </c>
      <c r="D160" s="1120" t="s">
        <v>2060</v>
      </c>
      <c r="E160" s="1120" t="s">
        <v>30</v>
      </c>
      <c r="F160" s="1107" t="str">
        <f t="array" ref="F160">IFERROR(INDEX(UIID!$K$2:$K388, MATCH(CONCATENATE(B160,D160,G160,J160), UIID!$B$2:$B388&amp;UIID!$D$2:$D388&amp;UIID!$G$2:$G388&amp;UIID!$H$2:$H388, 0),), "Not Found")</f>
        <v>0746-0004</v>
      </c>
      <c r="G160" s="1120" t="s">
        <v>1442</v>
      </c>
      <c r="H160" s="1120"/>
      <c r="I160" s="1120" t="s">
        <v>7917</v>
      </c>
      <c r="J160" s="1120" t="s">
        <v>4023</v>
      </c>
      <c r="K160" s="1120">
        <v>10.131708287543301</v>
      </c>
      <c r="L160" s="1120">
        <v>123.273328783182</v>
      </c>
      <c r="M160" s="1120" t="s">
        <v>1443</v>
      </c>
      <c r="N160" s="1120" t="s">
        <v>7918</v>
      </c>
      <c r="O160" s="1120" t="s">
        <v>113</v>
      </c>
      <c r="P160" s="1120" t="s">
        <v>132</v>
      </c>
      <c r="Q160" s="1120" t="s">
        <v>35</v>
      </c>
      <c r="R160" s="1120" t="s">
        <v>107</v>
      </c>
      <c r="S160" s="1120" t="s">
        <v>191</v>
      </c>
      <c r="T160" s="1120" t="s">
        <v>4164</v>
      </c>
      <c r="U160" s="1120" t="s">
        <v>192</v>
      </c>
      <c r="V160" s="1120" t="s">
        <v>8288</v>
      </c>
      <c r="W160" s="1169">
        <v>45282</v>
      </c>
      <c r="X160" s="1194">
        <v>47114</v>
      </c>
      <c r="Y160" s="1120" t="s">
        <v>7920</v>
      </c>
      <c r="Z160" s="1120" t="s">
        <v>8072</v>
      </c>
      <c r="AA160" s="1124">
        <v>45456</v>
      </c>
      <c r="AB160" s="1301">
        <v>45842</v>
      </c>
      <c r="AC160" s="1111" t="s">
        <v>4163</v>
      </c>
      <c r="AD160" s="1121"/>
      <c r="AE160" s="1113"/>
      <c r="AF160" s="1113"/>
      <c r="AG160" s="1113"/>
    </row>
    <row r="161" spans="1:33" ht="15.75" customHeight="1">
      <c r="A161" s="1120" t="s">
        <v>10</v>
      </c>
      <c r="B161" s="1120" t="s">
        <v>49</v>
      </c>
      <c r="C161" s="1120" t="s">
        <v>28</v>
      </c>
      <c r="D161" s="1120" t="s">
        <v>2060</v>
      </c>
      <c r="E161" s="1120" t="s">
        <v>30</v>
      </c>
      <c r="F161" s="1107" t="str">
        <f t="array" ref="F161">IFERROR(INDEX(UIID!$K$2:$K388, MATCH(CONCATENATE(B161,D161,G161,J161), UIID!$B$2:$B388&amp;UIID!$D$2:$D388&amp;UIID!$G$2:$G388&amp;UIID!$H$2:$H388, 0),), "Not Found")</f>
        <v>0746-0004</v>
      </c>
      <c r="G161" s="1120" t="s">
        <v>1442</v>
      </c>
      <c r="H161" s="1120"/>
      <c r="I161" s="1120" t="s">
        <v>7917</v>
      </c>
      <c r="J161" s="1120" t="s">
        <v>4023</v>
      </c>
      <c r="K161" s="1120">
        <v>10.131708287543301</v>
      </c>
      <c r="L161" s="1120">
        <v>123.273328783182</v>
      </c>
      <c r="M161" s="1120" t="s">
        <v>1443</v>
      </c>
      <c r="N161" s="1120" t="s">
        <v>7918</v>
      </c>
      <c r="O161" s="1120" t="s">
        <v>113</v>
      </c>
      <c r="P161" s="1120" t="s">
        <v>132</v>
      </c>
      <c r="Q161" s="1120" t="s">
        <v>35</v>
      </c>
      <c r="R161" s="1120" t="s">
        <v>107</v>
      </c>
      <c r="S161" s="1120" t="s">
        <v>492</v>
      </c>
      <c r="T161" s="1120" t="s">
        <v>4164</v>
      </c>
      <c r="U161" s="1120" t="s">
        <v>6448</v>
      </c>
      <c r="V161" s="1120" t="s">
        <v>8289</v>
      </c>
      <c r="W161" s="1169">
        <v>45282</v>
      </c>
      <c r="X161" s="1194">
        <v>47114</v>
      </c>
      <c r="Y161" s="1120" t="s">
        <v>7920</v>
      </c>
      <c r="Z161" s="1120" t="s">
        <v>8069</v>
      </c>
      <c r="AA161" s="1124">
        <v>45456</v>
      </c>
      <c r="AB161" s="1301">
        <v>45842</v>
      </c>
      <c r="AC161" s="1111" t="s">
        <v>4163</v>
      </c>
      <c r="AD161" s="1121"/>
      <c r="AE161" s="1113"/>
      <c r="AF161" s="1113"/>
      <c r="AG161" s="1113"/>
    </row>
    <row r="162" spans="1:33" ht="15.75" customHeight="1">
      <c r="A162" s="1120" t="s">
        <v>10</v>
      </c>
      <c r="B162" s="1120" t="s">
        <v>49</v>
      </c>
      <c r="C162" s="1120" t="s">
        <v>50</v>
      </c>
      <c r="D162" s="1120" t="s">
        <v>51</v>
      </c>
      <c r="E162" s="1120" t="s">
        <v>30</v>
      </c>
      <c r="F162" s="1107" t="str">
        <f t="array" ref="F162">IFERROR(INDEX(UIID!$K$2:$K388, MATCH(CONCATENATE(B162,D162,G162,J162), UIID!$B$2:$B388&amp;UIID!$D$2:$D388&amp;UIID!$G$2:$G388&amp;UIID!$H$2:$H388, 0),), "Not Found")</f>
        <v>0746-0011</v>
      </c>
      <c r="G162" s="1120" t="s">
        <v>1788</v>
      </c>
      <c r="H162" s="1120"/>
      <c r="I162" s="1120" t="s">
        <v>8044</v>
      </c>
      <c r="J162" s="1120" t="s">
        <v>1789</v>
      </c>
      <c r="K162" s="1120">
        <v>9.3263781532224002</v>
      </c>
      <c r="L162" s="1120">
        <v>123.297067694313</v>
      </c>
      <c r="M162" s="1120" t="s">
        <v>1790</v>
      </c>
      <c r="N162" s="1120" t="s">
        <v>8045</v>
      </c>
      <c r="O162" s="1120" t="s">
        <v>15</v>
      </c>
      <c r="P162" s="1120" t="s">
        <v>16</v>
      </c>
      <c r="Q162" s="1302" t="s">
        <v>10389</v>
      </c>
      <c r="R162" s="1120" t="s">
        <v>2230</v>
      </c>
      <c r="S162" s="1120" t="s">
        <v>1795</v>
      </c>
      <c r="T162" s="1120" t="s">
        <v>4157</v>
      </c>
      <c r="U162" s="1120" t="s">
        <v>162</v>
      </c>
      <c r="V162" s="1120" t="s">
        <v>8290</v>
      </c>
      <c r="W162" s="1169">
        <v>45287</v>
      </c>
      <c r="X162" s="1194">
        <v>46975</v>
      </c>
      <c r="Y162" s="1120" t="s">
        <v>7880</v>
      </c>
      <c r="Z162" s="1120" t="s">
        <v>8228</v>
      </c>
      <c r="AA162" s="1124">
        <v>45682</v>
      </c>
      <c r="AB162" s="1301">
        <v>45897</v>
      </c>
      <c r="AC162" s="1111" t="s">
        <v>4163</v>
      </c>
      <c r="AD162" s="1121"/>
      <c r="AE162" s="1113"/>
      <c r="AF162" s="1113"/>
      <c r="AG162" s="1113"/>
    </row>
    <row r="163" spans="1:33" ht="15.75" customHeight="1">
      <c r="A163" s="1120" t="s">
        <v>10</v>
      </c>
      <c r="B163" s="1132" t="s">
        <v>49</v>
      </c>
      <c r="C163" s="1132" t="s">
        <v>50</v>
      </c>
      <c r="D163" s="1132" t="s">
        <v>1447</v>
      </c>
      <c r="E163" s="1132" t="s">
        <v>30</v>
      </c>
      <c r="F163" s="1107" t="str">
        <f t="array" ref="F163">IFERROR(INDEX(UIID!$K$2:$K388, MATCH(CONCATENATE(B163,D163,G163,J163), UIID!$B$2:$B388&amp;UIID!$D$2:$D388&amp;UIID!$G$2:$G388&amp;UIID!$H$2:$H388, 0),), "Not Found")</f>
        <v>0746-0033</v>
      </c>
      <c r="G163" s="1132" t="s">
        <v>4050</v>
      </c>
      <c r="H163" s="1132"/>
      <c r="I163" s="1132" t="s">
        <v>8276</v>
      </c>
      <c r="J163" s="1132" t="s">
        <v>1450</v>
      </c>
      <c r="K163" s="1120">
        <v>9.3889091078392894</v>
      </c>
      <c r="L163" s="1120">
        <v>122.795545509717</v>
      </c>
      <c r="M163" s="1132" t="s">
        <v>1451</v>
      </c>
      <c r="N163" s="1132" t="s">
        <v>8291</v>
      </c>
      <c r="O163" s="1132" t="s">
        <v>15</v>
      </c>
      <c r="P163" s="1132" t="s">
        <v>1449</v>
      </c>
      <c r="Q163" s="1120" t="s">
        <v>4262</v>
      </c>
      <c r="R163" s="1132" t="s">
        <v>125</v>
      </c>
      <c r="S163" s="1132" t="s">
        <v>2718</v>
      </c>
      <c r="T163" s="1132" t="s">
        <v>4890</v>
      </c>
      <c r="U163" s="1132" t="s">
        <v>8292</v>
      </c>
      <c r="V163" s="1132" t="s">
        <v>8293</v>
      </c>
      <c r="W163" s="1150">
        <v>45287</v>
      </c>
      <c r="X163" s="1194">
        <v>45288</v>
      </c>
      <c r="Y163" s="1132" t="s">
        <v>8294</v>
      </c>
      <c r="Z163" s="1132" t="s">
        <v>8295</v>
      </c>
      <c r="AA163" s="1132" t="s">
        <v>22</v>
      </c>
      <c r="AB163" s="1299">
        <v>45842</v>
      </c>
      <c r="AC163" s="1111" t="s">
        <v>4163</v>
      </c>
      <c r="AD163" s="1121"/>
      <c r="AE163" s="1300"/>
      <c r="AF163" s="1300"/>
      <c r="AG163" s="1300"/>
    </row>
    <row r="164" spans="1:33" ht="15.75" customHeight="1">
      <c r="A164" s="1120" t="s">
        <v>10</v>
      </c>
      <c r="B164" s="1120" t="s">
        <v>49</v>
      </c>
      <c r="C164" s="1120" t="s">
        <v>50</v>
      </c>
      <c r="D164" s="1120" t="s">
        <v>51</v>
      </c>
      <c r="E164" s="1120" t="s">
        <v>30</v>
      </c>
      <c r="F164" s="1107" t="str">
        <f t="array" ref="F164">IFERROR(INDEX(UIID!$K$2:$K388, MATCH(CONCATENATE(B164,D164,G164,J164), UIID!$B$2:$B388&amp;UIID!$D$2:$D388&amp;UIID!$G$2:$G388&amp;UIID!$H$2:$H388, 0),), "Not Found")</f>
        <v>0746-0011</v>
      </c>
      <c r="G164" s="1120" t="s">
        <v>1788</v>
      </c>
      <c r="H164" s="1120"/>
      <c r="I164" s="1120" t="s">
        <v>8296</v>
      </c>
      <c r="J164" s="1120" t="s">
        <v>1789</v>
      </c>
      <c r="K164" s="1120">
        <v>9.3263781532224002</v>
      </c>
      <c r="L164" s="1120">
        <v>123.297067694313</v>
      </c>
      <c r="M164" s="1120" t="s">
        <v>1790</v>
      </c>
      <c r="N164" s="1120"/>
      <c r="O164" s="1120" t="s">
        <v>15</v>
      </c>
      <c r="P164" s="1120" t="s">
        <v>16</v>
      </c>
      <c r="Q164" s="1302" t="s">
        <v>10389</v>
      </c>
      <c r="R164" s="1120" t="s">
        <v>104</v>
      </c>
      <c r="S164" s="1120" t="s">
        <v>173</v>
      </c>
      <c r="T164" s="1120" t="s">
        <v>4164</v>
      </c>
      <c r="U164" s="1120" t="s">
        <v>106</v>
      </c>
      <c r="V164" s="1120" t="s">
        <v>8297</v>
      </c>
      <c r="W164" s="1169">
        <v>45317</v>
      </c>
      <c r="X164" s="1194">
        <v>46975</v>
      </c>
      <c r="Y164" s="1120" t="s">
        <v>8298</v>
      </c>
      <c r="Z164" s="1120" t="s">
        <v>8299</v>
      </c>
      <c r="AA164" s="1124">
        <v>46008</v>
      </c>
      <c r="AB164" s="1313"/>
      <c r="AC164" s="1111"/>
      <c r="AD164" s="1121"/>
      <c r="AE164" s="1113"/>
      <c r="AF164" s="1113"/>
      <c r="AG164" s="1113"/>
    </row>
    <row r="165" spans="1:33" ht="15.75" customHeight="1">
      <c r="A165" s="1120" t="s">
        <v>10</v>
      </c>
      <c r="B165" s="1120" t="s">
        <v>49</v>
      </c>
      <c r="C165" s="1120" t="s">
        <v>50</v>
      </c>
      <c r="D165" s="1120" t="s">
        <v>51</v>
      </c>
      <c r="E165" s="1120" t="s">
        <v>30</v>
      </c>
      <c r="F165" s="1107" t="str">
        <f t="array" ref="F165">IFERROR(INDEX(UIID!$K$2:$K388, MATCH(CONCATENATE(B165,D165,G165,J165), UIID!$B$2:$B388&amp;UIID!$D$2:$D388&amp;UIID!$G$2:$G388&amp;UIID!$H$2:$H388, 0),), "Not Found")</f>
        <v>Not Found</v>
      </c>
      <c r="G165" s="1120" t="s">
        <v>3451</v>
      </c>
      <c r="H165" s="1120"/>
      <c r="I165" s="1120" t="s">
        <v>8300</v>
      </c>
      <c r="J165" s="1120" t="s">
        <v>4057</v>
      </c>
      <c r="K165" s="1120">
        <v>9.3240004970841905</v>
      </c>
      <c r="L165" s="1120">
        <v>123.292080907806</v>
      </c>
      <c r="M165" s="1204" t="s">
        <v>8301</v>
      </c>
      <c r="N165" s="1120" t="s">
        <v>8302</v>
      </c>
      <c r="O165" s="1120" t="s">
        <v>15</v>
      </c>
      <c r="P165" s="1120" t="s">
        <v>16</v>
      </c>
      <c r="Q165" s="1120" t="s">
        <v>35</v>
      </c>
      <c r="R165" s="1120" t="s">
        <v>107</v>
      </c>
      <c r="S165" s="1120" t="s">
        <v>199</v>
      </c>
      <c r="T165" s="1120" t="s">
        <v>4164</v>
      </c>
      <c r="U165" s="1120" t="s">
        <v>192</v>
      </c>
      <c r="V165" s="1120" t="s">
        <v>8303</v>
      </c>
      <c r="W165" s="1169">
        <v>45337</v>
      </c>
      <c r="X165" s="1194">
        <v>47165</v>
      </c>
      <c r="Y165" s="1120" t="s">
        <v>8304</v>
      </c>
      <c r="Z165" s="1120" t="s">
        <v>8305</v>
      </c>
      <c r="AA165" s="1124">
        <v>45466</v>
      </c>
      <c r="AB165" s="1313"/>
      <c r="AC165" s="1111"/>
      <c r="AD165" s="1121"/>
      <c r="AE165" s="1113"/>
      <c r="AF165" s="1113"/>
      <c r="AG165" s="1113"/>
    </row>
    <row r="166" spans="1:33" ht="15.75" customHeight="1">
      <c r="A166" s="1120" t="s">
        <v>10</v>
      </c>
      <c r="B166" s="1120" t="s">
        <v>49</v>
      </c>
      <c r="C166" s="1120" t="s">
        <v>50</v>
      </c>
      <c r="D166" s="1120" t="s">
        <v>51</v>
      </c>
      <c r="E166" s="1120" t="s">
        <v>30</v>
      </c>
      <c r="F166" s="1107" t="str">
        <f t="array" ref="F166">IFERROR(INDEX(UIID!$K$2:$K388, MATCH(CONCATENATE(B166,D166,G166,J166), UIID!$B$2:$B388&amp;UIID!$D$2:$D388&amp;UIID!$G$2:$G388&amp;UIID!$H$2:$H388, 0),), "Not Found")</f>
        <v>Not Found</v>
      </c>
      <c r="G166" s="1120" t="s">
        <v>3451</v>
      </c>
      <c r="H166" s="1120"/>
      <c r="I166" s="1120" t="s">
        <v>8300</v>
      </c>
      <c r="J166" s="1120" t="s">
        <v>4057</v>
      </c>
      <c r="K166" s="1120">
        <v>9.3240004970841905</v>
      </c>
      <c r="L166" s="1120">
        <v>123.292080907806</v>
      </c>
      <c r="M166" s="1204" t="s">
        <v>8301</v>
      </c>
      <c r="N166" s="1120" t="s">
        <v>8302</v>
      </c>
      <c r="O166" s="1120" t="s">
        <v>15</v>
      </c>
      <c r="P166" s="1120" t="s">
        <v>16</v>
      </c>
      <c r="Q166" s="1120" t="s">
        <v>35</v>
      </c>
      <c r="R166" s="1120" t="s">
        <v>87</v>
      </c>
      <c r="S166" s="1120" t="s">
        <v>88</v>
      </c>
      <c r="T166" s="1120" t="s">
        <v>4164</v>
      </c>
      <c r="U166" s="1120" t="s">
        <v>165</v>
      </c>
      <c r="V166" s="1120" t="s">
        <v>8306</v>
      </c>
      <c r="W166" s="1169">
        <v>45341</v>
      </c>
      <c r="X166" s="1194">
        <v>47169</v>
      </c>
      <c r="Y166" s="1120" t="s">
        <v>8047</v>
      </c>
      <c r="Z166" s="1120" t="s">
        <v>8307</v>
      </c>
      <c r="AA166" s="1124">
        <v>46510</v>
      </c>
      <c r="AB166" s="1313"/>
      <c r="AC166" s="1111"/>
      <c r="AD166" s="1121"/>
      <c r="AE166" s="1113"/>
      <c r="AF166" s="1113"/>
      <c r="AG166" s="1113"/>
    </row>
    <row r="167" spans="1:33" ht="15.75" customHeight="1">
      <c r="A167" s="1120" t="s">
        <v>10</v>
      </c>
      <c r="B167" s="1120" t="s">
        <v>49</v>
      </c>
      <c r="C167" s="1120" t="s">
        <v>50</v>
      </c>
      <c r="D167" s="1120" t="s">
        <v>1447</v>
      </c>
      <c r="E167" s="1120" t="s">
        <v>30</v>
      </c>
      <c r="F167" s="1107" t="str">
        <f t="array" ref="F167">IFERROR(INDEX(UIID!$K$2:$K388, MATCH(CONCATENATE(B167,D167,G167,J167), UIID!$B$2:$B388&amp;UIID!$D$2:$D388&amp;UIID!$G$2:$G388&amp;UIID!$H$2:$H388, 0),), "Not Found")</f>
        <v>Not Found</v>
      </c>
      <c r="G167" s="1120" t="s">
        <v>3455</v>
      </c>
      <c r="H167" s="1120"/>
      <c r="I167" s="1120" t="s">
        <v>8308</v>
      </c>
      <c r="J167" s="1120" t="s">
        <v>4058</v>
      </c>
      <c r="K167" s="668">
        <v>9.5107599999999994</v>
      </c>
      <c r="L167" s="668">
        <v>122.80732</v>
      </c>
      <c r="M167" s="1120" t="s">
        <v>8309</v>
      </c>
      <c r="N167" s="1120" t="s">
        <v>8310</v>
      </c>
      <c r="O167" s="1120" t="s">
        <v>15</v>
      </c>
      <c r="P167" s="1120" t="s">
        <v>16</v>
      </c>
      <c r="Q167" s="1120" t="s">
        <v>35</v>
      </c>
      <c r="R167" s="1120" t="s">
        <v>125</v>
      </c>
      <c r="S167" s="1120" t="s">
        <v>279</v>
      </c>
      <c r="T167" s="1120" t="s">
        <v>4164</v>
      </c>
      <c r="U167" s="1120" t="s">
        <v>127</v>
      </c>
      <c r="V167" s="1120" t="s">
        <v>8311</v>
      </c>
      <c r="W167" s="1169">
        <v>45344</v>
      </c>
      <c r="X167" s="1194">
        <v>47172</v>
      </c>
      <c r="Y167" s="1120" t="s">
        <v>7833</v>
      </c>
      <c r="Z167" s="1120" t="s">
        <v>8312</v>
      </c>
      <c r="AA167" s="1124">
        <v>45978</v>
      </c>
      <c r="AB167" s="1313"/>
      <c r="AC167" s="1111"/>
      <c r="AD167" s="1121"/>
      <c r="AE167" s="1113"/>
      <c r="AF167" s="1113"/>
      <c r="AG167" s="1113"/>
    </row>
    <row r="168" spans="1:33" ht="15.75" customHeight="1">
      <c r="A168" s="1120" t="s">
        <v>10</v>
      </c>
      <c r="B168" s="1132" t="s">
        <v>49</v>
      </c>
      <c r="C168" s="1132" t="s">
        <v>50</v>
      </c>
      <c r="D168" s="1132" t="s">
        <v>51</v>
      </c>
      <c r="E168" s="1132" t="s">
        <v>30</v>
      </c>
      <c r="F168" s="1107" t="str">
        <f t="array" ref="F168">IFERROR(INDEX(UIID!$K$2:$K388, MATCH(CONCATENATE(B168,D168,G168,J168), UIID!$B$2:$B388&amp;UIID!$D$2:$D388&amp;UIID!$G$2:$G388&amp;UIID!$H$2:$H388, 0),), "Not Found")</f>
        <v>Not Found</v>
      </c>
      <c r="G168" s="1132" t="s">
        <v>3451</v>
      </c>
      <c r="H168" s="1132"/>
      <c r="I168" s="1132" t="s">
        <v>8300</v>
      </c>
      <c r="J168" s="1132" t="s">
        <v>4057</v>
      </c>
      <c r="K168" s="1132">
        <v>9.3240004970841905</v>
      </c>
      <c r="L168" s="1132">
        <v>123.292080907806</v>
      </c>
      <c r="M168" s="1144" t="s">
        <v>8301</v>
      </c>
      <c r="N168" s="1132" t="s">
        <v>8302</v>
      </c>
      <c r="O168" s="1132" t="s">
        <v>15</v>
      </c>
      <c r="P168" s="1132" t="s">
        <v>16</v>
      </c>
      <c r="Q168" s="1132" t="s">
        <v>35</v>
      </c>
      <c r="R168" s="1132" t="s">
        <v>104</v>
      </c>
      <c r="S168" s="1132" t="s">
        <v>105</v>
      </c>
      <c r="T168" s="1132" t="s">
        <v>4164</v>
      </c>
      <c r="U168" s="1132" t="s">
        <v>106</v>
      </c>
      <c r="V168" s="1132" t="s">
        <v>8313</v>
      </c>
      <c r="W168" s="1150">
        <v>45351</v>
      </c>
      <c r="X168" s="1194">
        <v>45352</v>
      </c>
      <c r="Y168" s="1132" t="s">
        <v>8047</v>
      </c>
      <c r="Z168" s="1132" t="s">
        <v>8048</v>
      </c>
      <c r="AA168" s="1298">
        <v>46152</v>
      </c>
      <c r="AB168" s="1155"/>
      <c r="AC168" s="1148"/>
      <c r="AD168" s="1121"/>
      <c r="AE168" s="1300"/>
      <c r="AF168" s="1300"/>
      <c r="AG168" s="1300"/>
    </row>
    <row r="169" spans="1:33" ht="15.75" customHeight="1">
      <c r="A169" s="1120" t="s">
        <v>10</v>
      </c>
      <c r="B169" s="1120" t="s">
        <v>49</v>
      </c>
      <c r="C169" s="1120" t="s">
        <v>50</v>
      </c>
      <c r="D169" s="1120" t="s">
        <v>51</v>
      </c>
      <c r="E169" s="1120" t="s">
        <v>30</v>
      </c>
      <c r="F169" s="1107" t="str">
        <f t="array" ref="F169">IFERROR(INDEX(UIID!$K$2:$K388, MATCH(CONCATENATE(B169,D169,G169,J169), UIID!$B$2:$B388&amp;UIID!$D$2:$D388&amp;UIID!$G$2:$G388&amp;UIID!$H$2:$H388, 0),), "Not Found")</f>
        <v>0746-0009</v>
      </c>
      <c r="G169" s="1120" t="s">
        <v>1573</v>
      </c>
      <c r="H169" s="1120"/>
      <c r="I169" s="1120" t="s">
        <v>7990</v>
      </c>
      <c r="J169" s="1130" t="s">
        <v>1574</v>
      </c>
      <c r="K169" s="1120">
        <v>9.3119668633415102</v>
      </c>
      <c r="L169" s="1120">
        <v>123.307381919685</v>
      </c>
      <c r="M169" s="1120" t="s">
        <v>1575</v>
      </c>
      <c r="N169" s="1120"/>
      <c r="O169" s="1120" t="s">
        <v>15</v>
      </c>
      <c r="P169" s="1120" t="s">
        <v>525</v>
      </c>
      <c r="Q169" s="1302" t="s">
        <v>10389</v>
      </c>
      <c r="R169" s="1120" t="s">
        <v>125</v>
      </c>
      <c r="S169" s="1120" t="s">
        <v>410</v>
      </c>
      <c r="T169" s="1120" t="s">
        <v>4164</v>
      </c>
      <c r="U169" s="1120" t="s">
        <v>1222</v>
      </c>
      <c r="V169" s="1120" t="s">
        <v>8314</v>
      </c>
      <c r="W169" s="1169">
        <v>45373</v>
      </c>
      <c r="X169" s="1194">
        <v>47137</v>
      </c>
      <c r="Y169" s="1120" t="s">
        <v>8315</v>
      </c>
      <c r="Z169" s="1120" t="s">
        <v>8316</v>
      </c>
      <c r="AA169" s="1124">
        <v>47104</v>
      </c>
      <c r="AB169" s="1313"/>
      <c r="AC169" s="1111"/>
      <c r="AD169" s="1121"/>
      <c r="AE169" s="1113"/>
      <c r="AF169" s="1113"/>
      <c r="AG169" s="1113"/>
    </row>
    <row r="170" spans="1:33" ht="15.75" customHeight="1">
      <c r="A170" s="1120" t="s">
        <v>10</v>
      </c>
      <c r="B170" s="1120" t="s">
        <v>49</v>
      </c>
      <c r="C170" s="1120" t="s">
        <v>50</v>
      </c>
      <c r="D170" s="1120" t="s">
        <v>51</v>
      </c>
      <c r="E170" s="1120" t="s">
        <v>30</v>
      </c>
      <c r="F170" s="1107" t="str">
        <f t="array" ref="F170">IFERROR(INDEX(UIID!$K$2:$K388, MATCH(CONCATENATE(B170,D170,G170,J170), UIID!$B$2:$B388&amp;UIID!$D$2:$D388&amp;UIID!$G$2:$G388&amp;UIID!$H$2:$H388, 0),), "Not Found")</f>
        <v>0746-0009</v>
      </c>
      <c r="G170" s="1120" t="s">
        <v>1573</v>
      </c>
      <c r="H170" s="1120"/>
      <c r="I170" s="1120" t="s">
        <v>7990</v>
      </c>
      <c r="J170" s="1120" t="s">
        <v>1574</v>
      </c>
      <c r="K170" s="1120">
        <v>9.3119668633415102</v>
      </c>
      <c r="L170" s="1120">
        <v>123.307381919685</v>
      </c>
      <c r="M170" s="1120" t="s">
        <v>1575</v>
      </c>
      <c r="N170" s="1120"/>
      <c r="O170" s="1120" t="s">
        <v>15</v>
      </c>
      <c r="P170" s="1120" t="s">
        <v>525</v>
      </c>
      <c r="Q170" s="1302" t="s">
        <v>10389</v>
      </c>
      <c r="R170" s="1120" t="s">
        <v>125</v>
      </c>
      <c r="S170" s="1120" t="s">
        <v>415</v>
      </c>
      <c r="T170" s="1120" t="s">
        <v>4164</v>
      </c>
      <c r="U170" s="1120" t="s">
        <v>2246</v>
      </c>
      <c r="V170" s="1120" t="s">
        <v>8317</v>
      </c>
      <c r="W170" s="1169">
        <v>45373</v>
      </c>
      <c r="X170" s="1194">
        <v>47137</v>
      </c>
      <c r="Y170" s="1120" t="s">
        <v>8318</v>
      </c>
      <c r="Z170" s="1120" t="s">
        <v>8319</v>
      </c>
      <c r="AA170" s="1124">
        <v>46996</v>
      </c>
      <c r="AB170" s="1313"/>
      <c r="AC170" s="1111"/>
      <c r="AD170" s="1121"/>
      <c r="AE170" s="1113"/>
      <c r="AF170" s="1113"/>
      <c r="AG170" s="1113"/>
    </row>
    <row r="171" spans="1:33" ht="15.75" customHeight="1">
      <c r="A171" s="1120" t="s">
        <v>10</v>
      </c>
      <c r="B171" s="1132" t="s">
        <v>49</v>
      </c>
      <c r="C171" s="1132" t="s">
        <v>123</v>
      </c>
      <c r="D171" s="1132" t="s">
        <v>1336</v>
      </c>
      <c r="E171" s="1132" t="s">
        <v>509</v>
      </c>
      <c r="F171" s="1107" t="str">
        <f t="array" ref="F171">IFERROR(INDEX(UIID!$K$2:$K388, MATCH(CONCATENATE(B171,D171,G171,J171), UIID!$B$2:$B388&amp;UIID!$D$2:$D388&amp;UIID!$G$2:$G388&amp;UIID!$H$2:$H388, 0),), "Not Found")</f>
        <v>0746-0034</v>
      </c>
      <c r="G171" s="1120" t="s">
        <v>3474</v>
      </c>
      <c r="H171" s="1120" t="s">
        <v>1337</v>
      </c>
      <c r="I171" s="1132" t="s">
        <v>8038</v>
      </c>
      <c r="J171" s="1132" t="s">
        <v>4051</v>
      </c>
      <c r="K171" s="1132">
        <v>9.1587227003540193</v>
      </c>
      <c r="L171" s="1132">
        <v>123.240637238489</v>
      </c>
      <c r="M171" s="1132" t="s">
        <v>1339</v>
      </c>
      <c r="N171" s="1132" t="s">
        <v>8039</v>
      </c>
      <c r="O171" s="1132" t="s">
        <v>15</v>
      </c>
      <c r="P171" s="1132" t="s">
        <v>16</v>
      </c>
      <c r="Q171" s="1132" t="s">
        <v>35</v>
      </c>
      <c r="R171" s="1132" t="s">
        <v>117</v>
      </c>
      <c r="S171" s="1132" t="s">
        <v>200</v>
      </c>
      <c r="T171" s="1132" t="s">
        <v>4164</v>
      </c>
      <c r="U171" s="1132" t="s">
        <v>235</v>
      </c>
      <c r="V171" s="1132" t="s">
        <v>8325</v>
      </c>
      <c r="W171" s="1150">
        <v>45378</v>
      </c>
      <c r="X171" s="1194">
        <v>47209</v>
      </c>
      <c r="Y171" s="1132" t="s">
        <v>8326</v>
      </c>
      <c r="Z171" s="1132" t="s">
        <v>8327</v>
      </c>
      <c r="AA171" s="1132" t="s">
        <v>8328</v>
      </c>
      <c r="AB171" s="1155"/>
      <c r="AC171" s="1148"/>
      <c r="AD171" s="1121"/>
      <c r="AE171" s="1300"/>
      <c r="AF171" s="1300"/>
      <c r="AG171" s="1300"/>
    </row>
    <row r="172" spans="1:33" ht="15.75" customHeight="1">
      <c r="A172" s="1120" t="s">
        <v>10</v>
      </c>
      <c r="B172" s="1120" t="s">
        <v>49</v>
      </c>
      <c r="C172" s="1120" t="s">
        <v>50</v>
      </c>
      <c r="D172" s="1120" t="s">
        <v>51</v>
      </c>
      <c r="E172" s="1120" t="s">
        <v>30</v>
      </c>
      <c r="F172" s="1107" t="str">
        <f t="array" ref="F172">IFERROR(INDEX(UIID!$K$2:$K388, MATCH(CONCATENATE(B172,D172,G172,J172), UIID!$B$2:$B388&amp;UIID!$D$2:$D388&amp;UIID!$G$2:$G388&amp;UIID!$H$2:$H388, 0),), "Not Found")</f>
        <v>0746-0009</v>
      </c>
      <c r="G172" s="1120" t="s">
        <v>1573</v>
      </c>
      <c r="H172" s="1120"/>
      <c r="I172" s="1120" t="s">
        <v>7990</v>
      </c>
      <c r="J172" s="1120" t="s">
        <v>1574</v>
      </c>
      <c r="K172" s="1120">
        <v>9.3119668633415102</v>
      </c>
      <c r="L172" s="1120">
        <v>123.307381919685</v>
      </c>
      <c r="M172" s="1120" t="s">
        <v>1575</v>
      </c>
      <c r="N172" s="1120" t="s">
        <v>8329</v>
      </c>
      <c r="O172" s="1120" t="s">
        <v>15</v>
      </c>
      <c r="P172" s="1120" t="s">
        <v>525</v>
      </c>
      <c r="Q172" s="1302" t="s">
        <v>10389</v>
      </c>
      <c r="R172" s="1120" t="s">
        <v>125</v>
      </c>
      <c r="S172" s="1120" t="s">
        <v>1849</v>
      </c>
      <c r="T172" s="1120" t="s">
        <v>4164</v>
      </c>
      <c r="U172" s="1120" t="s">
        <v>127</v>
      </c>
      <c r="V172" s="1120" t="s">
        <v>8330</v>
      </c>
      <c r="W172" s="1169">
        <v>45393</v>
      </c>
      <c r="X172" s="1194">
        <v>46968</v>
      </c>
      <c r="Y172" s="1120" t="s">
        <v>8255</v>
      </c>
      <c r="Z172" s="1120" t="s">
        <v>8256</v>
      </c>
      <c r="AA172" s="1124">
        <v>46334</v>
      </c>
      <c r="AB172" s="1313"/>
      <c r="AC172" s="1111"/>
      <c r="AD172" s="1121"/>
      <c r="AE172" s="1113"/>
      <c r="AF172" s="1113"/>
      <c r="AG172" s="1113"/>
    </row>
    <row r="173" spans="1:33" ht="15.75" customHeight="1">
      <c r="A173" s="1120" t="s">
        <v>10</v>
      </c>
      <c r="B173" s="1120" t="s">
        <v>49</v>
      </c>
      <c r="C173" s="1120" t="s">
        <v>28</v>
      </c>
      <c r="D173" s="1120" t="s">
        <v>2060</v>
      </c>
      <c r="E173" s="1120" t="s">
        <v>30</v>
      </c>
      <c r="F173" s="1107" t="str">
        <f t="array" ref="F173">IFERROR(INDEX(UIID!$K$2:$K388, MATCH(CONCATENATE(B173,D173,G173,J173), UIID!$B$2:$B388&amp;UIID!$D$2:$D388&amp;UIID!$G$2:$G388&amp;UIID!$H$2:$H388, 0),), "Not Found")</f>
        <v>0746-0016</v>
      </c>
      <c r="G173" s="1120" t="s">
        <v>2061</v>
      </c>
      <c r="H173" s="1120"/>
      <c r="I173" s="1120" t="s">
        <v>8331</v>
      </c>
      <c r="J173" s="1120" t="s">
        <v>2062</v>
      </c>
      <c r="K173" s="1120">
        <v>10.117938815715799</v>
      </c>
      <c r="L173" s="1120">
        <v>123.269641223158</v>
      </c>
      <c r="M173" s="1120" t="s">
        <v>2063</v>
      </c>
      <c r="N173" s="1120" t="s">
        <v>8087</v>
      </c>
      <c r="O173" s="1120" t="s">
        <v>15</v>
      </c>
      <c r="P173" s="1120" t="s">
        <v>16</v>
      </c>
      <c r="Q173" s="1302" t="s">
        <v>10389</v>
      </c>
      <c r="R173" s="1120" t="s">
        <v>117</v>
      </c>
      <c r="S173" s="1120" t="s">
        <v>315</v>
      </c>
      <c r="T173" s="1120" t="s">
        <v>4164</v>
      </c>
      <c r="U173" s="1120" t="s">
        <v>235</v>
      </c>
      <c r="V173" s="1120" t="s">
        <v>8332</v>
      </c>
      <c r="W173" s="1169">
        <v>45405</v>
      </c>
      <c r="X173" s="1194">
        <v>47165</v>
      </c>
      <c r="Y173" s="1120" t="s">
        <v>8333</v>
      </c>
      <c r="Z173" s="1120" t="s">
        <v>8334</v>
      </c>
      <c r="AA173" s="1124">
        <v>45718</v>
      </c>
      <c r="AB173" s="1313"/>
      <c r="AC173" s="1111"/>
      <c r="AD173" s="1121"/>
      <c r="AE173" s="1113"/>
      <c r="AF173" s="1113"/>
      <c r="AG173" s="1113"/>
    </row>
    <row r="174" spans="1:33" ht="15.75" customHeight="1">
      <c r="A174" s="1120" t="s">
        <v>10</v>
      </c>
      <c r="B174" s="1132" t="s">
        <v>49</v>
      </c>
      <c r="C174" s="1132" t="s">
        <v>50</v>
      </c>
      <c r="D174" s="1132" t="s">
        <v>51</v>
      </c>
      <c r="E174" s="1132" t="s">
        <v>30</v>
      </c>
      <c r="F174" s="1107" t="str">
        <f t="array" ref="F174">IFERROR(INDEX(UIID!$K$2:$K388, MATCH(CONCATENATE(B174,D174,G174,J174), UIID!$B$2:$B388&amp;UIID!$D$2:$D388&amp;UIID!$G$2:$G388&amp;UIID!$H$2:$H388, 0),), "Not Found")</f>
        <v>0746-0013</v>
      </c>
      <c r="G174" s="1132" t="s">
        <v>1986</v>
      </c>
      <c r="H174" s="1132"/>
      <c r="I174" s="1132" t="s">
        <v>8063</v>
      </c>
      <c r="J174" s="1132" t="s">
        <v>4033</v>
      </c>
      <c r="K174" s="1132">
        <v>9.3212505603453</v>
      </c>
      <c r="L174" s="1132">
        <v>123.259606360169</v>
      </c>
      <c r="M174" s="1132" t="s">
        <v>1987</v>
      </c>
      <c r="N174" s="1132" t="s">
        <v>8065</v>
      </c>
      <c r="O174" s="1132" t="s">
        <v>113</v>
      </c>
      <c r="P174" s="1120" t="s">
        <v>2229</v>
      </c>
      <c r="Q174" s="1132" t="s">
        <v>35</v>
      </c>
      <c r="R174" s="1132" t="s">
        <v>2230</v>
      </c>
      <c r="S174" s="1132" t="s">
        <v>161</v>
      </c>
      <c r="T174" s="1132" t="s">
        <v>4157</v>
      </c>
      <c r="U174" s="1132" t="s">
        <v>957</v>
      </c>
      <c r="V174" s="1132" t="s">
        <v>8335</v>
      </c>
      <c r="W174" s="1150">
        <v>45407</v>
      </c>
      <c r="X174" s="1194">
        <v>47234</v>
      </c>
      <c r="Y174" s="1132" t="s">
        <v>8336</v>
      </c>
      <c r="Z174" s="1132" t="s">
        <v>8337</v>
      </c>
      <c r="AA174" s="1298">
        <v>46511</v>
      </c>
      <c r="AB174" s="1155"/>
      <c r="AC174" s="1148"/>
      <c r="AD174" s="1121"/>
      <c r="AE174" s="1300"/>
      <c r="AF174" s="1300"/>
      <c r="AG174" s="1300"/>
    </row>
    <row r="175" spans="1:33" ht="15.75" customHeight="1">
      <c r="A175" s="1120" t="s">
        <v>10</v>
      </c>
      <c r="B175" s="1120" t="s">
        <v>49</v>
      </c>
      <c r="C175" s="1120" t="s">
        <v>50</v>
      </c>
      <c r="D175" s="1120" t="s">
        <v>51</v>
      </c>
      <c r="E175" s="1120" t="s">
        <v>30</v>
      </c>
      <c r="F175" s="1107" t="str">
        <f t="array" ref="F175">IFERROR(INDEX(UIID!$K$2:$K388, MATCH(CONCATENATE(B175,D175,G175,J175), UIID!$B$2:$B388&amp;UIID!$D$2:$D388&amp;UIID!$G$2:$G388&amp;UIID!$H$2:$H388, 0),), "Not Found")</f>
        <v>0746-0026</v>
      </c>
      <c r="G175" s="1120" t="s">
        <v>3500</v>
      </c>
      <c r="H175" s="1120"/>
      <c r="I175" s="1120" t="s">
        <v>8338</v>
      </c>
      <c r="J175" s="1120" t="s">
        <v>4043</v>
      </c>
      <c r="K175" s="1120">
        <v>9.31799568528516</v>
      </c>
      <c r="L175" s="1120">
        <v>123.29410389622301</v>
      </c>
      <c r="M175" s="1204" t="s">
        <v>8339</v>
      </c>
      <c r="N175" s="1120" t="s">
        <v>8340</v>
      </c>
      <c r="O175" s="1120" t="s">
        <v>15</v>
      </c>
      <c r="P175" s="1120" t="s">
        <v>16</v>
      </c>
      <c r="Q175" s="1120" t="s">
        <v>4262</v>
      </c>
      <c r="R175" s="1120" t="s">
        <v>3006</v>
      </c>
      <c r="S175" s="1120" t="s">
        <v>6914</v>
      </c>
      <c r="T175" s="1120"/>
      <c r="U175" s="1120" t="s">
        <v>1048</v>
      </c>
      <c r="V175" s="1120" t="s">
        <v>8341</v>
      </c>
      <c r="W175" s="1169">
        <v>45443</v>
      </c>
      <c r="X175" s="1194">
        <v>47270</v>
      </c>
      <c r="Y175" s="1120" t="s">
        <v>8342</v>
      </c>
      <c r="Z175" s="1120" t="s">
        <v>8343</v>
      </c>
      <c r="AA175" s="1124">
        <v>45541</v>
      </c>
      <c r="AB175" s="1313"/>
      <c r="AC175" s="1111"/>
      <c r="AD175" s="1121"/>
      <c r="AE175" s="1113"/>
      <c r="AF175" s="1113"/>
      <c r="AG175" s="1113"/>
    </row>
    <row r="176" spans="1:33" ht="15.75" customHeight="1">
      <c r="A176" s="1120" t="s">
        <v>10</v>
      </c>
      <c r="B176" s="1132" t="s">
        <v>49</v>
      </c>
      <c r="C176" s="1132" t="s">
        <v>50</v>
      </c>
      <c r="D176" s="1132" t="s">
        <v>51</v>
      </c>
      <c r="E176" s="1132" t="s">
        <v>30</v>
      </c>
      <c r="F176" s="1153" t="str">
        <f t="array" ref="F176">IFERROR(INDEX(UIID!$K$2:$K388, MATCH(CONCATENATE(B176,D176,G176,J176), UIID!$B$2:$B388&amp;UIID!$D$2:$D388&amp;UIID!$G$2:$G388&amp;UIID!$H$2:$H388, 0),), "Not Found")</f>
        <v>0746-0021</v>
      </c>
      <c r="G176" s="1314" t="s">
        <v>4038</v>
      </c>
      <c r="H176" s="1132" t="s">
        <v>8344</v>
      </c>
      <c r="I176" s="1132" t="s">
        <v>8119</v>
      </c>
      <c r="J176" s="1132" t="s">
        <v>4039</v>
      </c>
      <c r="K176" s="1132">
        <v>9.3140981222403596</v>
      </c>
      <c r="L176" s="1132">
        <v>123.303462768911</v>
      </c>
      <c r="M176" s="1132" t="s">
        <v>1492</v>
      </c>
      <c r="N176" s="1132" t="s">
        <v>8239</v>
      </c>
      <c r="O176" s="1132" t="s">
        <v>15</v>
      </c>
      <c r="P176" s="1132" t="s">
        <v>16</v>
      </c>
      <c r="Q176" s="1302" t="s">
        <v>10389</v>
      </c>
      <c r="R176" s="1120" t="s">
        <v>32</v>
      </c>
      <c r="S176" s="1132" t="s">
        <v>3045</v>
      </c>
      <c r="T176" s="1132"/>
      <c r="U176" s="1132" t="s">
        <v>6779</v>
      </c>
      <c r="V176" s="1132" t="s">
        <v>8345</v>
      </c>
      <c r="W176" s="1150">
        <v>45449</v>
      </c>
      <c r="X176" s="1194">
        <v>47137</v>
      </c>
      <c r="Y176" s="1132" t="s">
        <v>8346</v>
      </c>
      <c r="Z176" s="1132" t="s">
        <v>8347</v>
      </c>
      <c r="AA176" s="1132" t="s">
        <v>8348</v>
      </c>
      <c r="AB176" s="1155"/>
      <c r="AC176" s="1148"/>
      <c r="AD176" s="1155"/>
      <c r="AE176" s="1300"/>
      <c r="AF176" s="1300"/>
      <c r="AG176" s="1300"/>
    </row>
    <row r="177" spans="1:33" ht="15.75" customHeight="1">
      <c r="A177" s="1120" t="s">
        <v>10</v>
      </c>
      <c r="B177" s="1132" t="s">
        <v>49</v>
      </c>
      <c r="C177" s="1132" t="s">
        <v>50</v>
      </c>
      <c r="D177" s="1132" t="s">
        <v>51</v>
      </c>
      <c r="E177" s="1132" t="s">
        <v>30</v>
      </c>
      <c r="F177" s="1153" t="str">
        <f t="array" ref="F177">IFERROR(INDEX(UIID!$K$2:$K388, MATCH(CONCATENATE(B177,D177,G177,J177), UIID!$B$2:$B388&amp;UIID!$D$2:$D388&amp;UIID!$G$2:$G388&amp;UIID!$H$2:$H388, 0),), "Not Found")</f>
        <v>0746-0026</v>
      </c>
      <c r="G177" s="1132" t="s">
        <v>3500</v>
      </c>
      <c r="H177" s="1132"/>
      <c r="I177" s="1132" t="s">
        <v>8338</v>
      </c>
      <c r="J177" s="1132" t="s">
        <v>4043</v>
      </c>
      <c r="K177" s="1132">
        <v>9.31799568528516</v>
      </c>
      <c r="L177" s="1132">
        <v>123.29410389622301</v>
      </c>
      <c r="M177" s="1144" t="s">
        <v>8339</v>
      </c>
      <c r="N177" s="1132" t="s">
        <v>8340</v>
      </c>
      <c r="O177" s="1132" t="s">
        <v>15</v>
      </c>
      <c r="P177" s="1132" t="s">
        <v>16</v>
      </c>
      <c r="Q177" s="1120" t="s">
        <v>4262</v>
      </c>
      <c r="R177" s="1132" t="s">
        <v>3006</v>
      </c>
      <c r="S177" s="1132" t="s">
        <v>6927</v>
      </c>
      <c r="T177" s="1132"/>
      <c r="U177" s="1132" t="s">
        <v>59</v>
      </c>
      <c r="V177" s="1132" t="s">
        <v>8349</v>
      </c>
      <c r="W177" s="1150">
        <v>45478</v>
      </c>
      <c r="X177" s="1194">
        <v>47304</v>
      </c>
      <c r="Y177" s="1132" t="s">
        <v>8342</v>
      </c>
      <c r="Z177" s="1132" t="s">
        <v>8343</v>
      </c>
      <c r="AA177" s="1298">
        <v>45541</v>
      </c>
      <c r="AB177" s="1155"/>
      <c r="AC177" s="1148"/>
      <c r="AD177" s="1155"/>
      <c r="AE177" s="1300"/>
      <c r="AF177" s="1300"/>
      <c r="AG177" s="1300"/>
    </row>
    <row r="178" spans="1:33" ht="15.75" customHeight="1">
      <c r="A178" s="1120" t="s">
        <v>10</v>
      </c>
      <c r="B178" s="1120" t="s">
        <v>49</v>
      </c>
      <c r="C178" s="1120" t="s">
        <v>28</v>
      </c>
      <c r="D178" s="1120" t="s">
        <v>51</v>
      </c>
      <c r="E178" s="1120" t="s">
        <v>30</v>
      </c>
      <c r="F178" s="1107" t="str">
        <f t="array" ref="F178">IFERROR(INDEX(UIID!$K$2:$K388, MATCH(CONCATENATE(B178,D178,G178,J178), UIID!$B$2:$B388&amp;UIID!$D$2:$D388&amp;UIID!$G$2:$G388&amp;UIID!$H$2:$H388, 0),), "Not Found")</f>
        <v>0746-0030</v>
      </c>
      <c r="G178" s="1120" t="s">
        <v>3507</v>
      </c>
      <c r="H178" s="1120"/>
      <c r="I178" s="1120" t="s">
        <v>8350</v>
      </c>
      <c r="J178" s="1120" t="s">
        <v>1407</v>
      </c>
      <c r="K178" s="1217">
        <v>9.3040378500000003</v>
      </c>
      <c r="L178" s="1218">
        <v>123.3078172</v>
      </c>
      <c r="M178" s="1120" t="s">
        <v>8351</v>
      </c>
      <c r="N178" s="1120" t="s">
        <v>8352</v>
      </c>
      <c r="O178" s="1120" t="s">
        <v>15</v>
      </c>
      <c r="P178" s="1120" t="s">
        <v>16</v>
      </c>
      <c r="Q178" s="1120" t="s">
        <v>35</v>
      </c>
      <c r="R178" s="1120" t="s">
        <v>32</v>
      </c>
      <c r="S178" s="1120" t="s">
        <v>228</v>
      </c>
      <c r="T178" s="1120" t="s">
        <v>4157</v>
      </c>
      <c r="U178" s="1120" t="s">
        <v>4859</v>
      </c>
      <c r="V178" s="1120" t="s">
        <v>8353</v>
      </c>
      <c r="W178" s="1169">
        <v>45523</v>
      </c>
      <c r="X178" s="1194">
        <v>47350</v>
      </c>
      <c r="Y178" s="1120" t="s">
        <v>8354</v>
      </c>
      <c r="Z178" s="1120" t="s">
        <v>8355</v>
      </c>
      <c r="AA178" s="1120" t="s">
        <v>8356</v>
      </c>
      <c r="AB178" s="1313"/>
      <c r="AC178" s="1111"/>
      <c r="AD178" s="1121"/>
      <c r="AE178" s="1113"/>
      <c r="AF178" s="1113"/>
      <c r="AG178" s="1113"/>
    </row>
    <row r="179" spans="1:33" ht="15.75" customHeight="1">
      <c r="A179" s="1120" t="s">
        <v>10</v>
      </c>
      <c r="B179" s="1132" t="s">
        <v>49</v>
      </c>
      <c r="C179" s="1132" t="s">
        <v>28</v>
      </c>
      <c r="D179" s="1132" t="s">
        <v>51</v>
      </c>
      <c r="E179" s="1132" t="s">
        <v>30</v>
      </c>
      <c r="F179" s="1153" t="str">
        <f t="array" ref="F179">IFERROR(INDEX(UIID!$K$2:$K388, MATCH(CONCATENATE(B179,D179,G179,J179), UIID!$B$2:$B388&amp;UIID!$D$2:$D388&amp;UIID!$G$2:$G388&amp;UIID!$H$2:$H388, 0),), "Not Found")</f>
        <v>Not Found</v>
      </c>
      <c r="G179" s="1132" t="s">
        <v>3511</v>
      </c>
      <c r="H179" s="1132"/>
      <c r="I179" s="1132" t="s">
        <v>8357</v>
      </c>
      <c r="J179" s="1132" t="s">
        <v>4059</v>
      </c>
      <c r="K179" s="1132">
        <v>9.3067438464635597</v>
      </c>
      <c r="L179" s="1132">
        <v>123.306546041947</v>
      </c>
      <c r="M179" s="1132" t="s">
        <v>8358</v>
      </c>
      <c r="N179" s="1132" t="s">
        <v>8359</v>
      </c>
      <c r="O179" s="1132" t="s">
        <v>15</v>
      </c>
      <c r="P179" s="1132" t="s">
        <v>525</v>
      </c>
      <c r="Q179" s="1132" t="s">
        <v>35</v>
      </c>
      <c r="R179" s="1132" t="s">
        <v>117</v>
      </c>
      <c r="S179" s="1132" t="s">
        <v>3083</v>
      </c>
      <c r="T179" s="1132" t="s">
        <v>4164</v>
      </c>
      <c r="U179" s="1132" t="s">
        <v>323</v>
      </c>
      <c r="V179" s="1132" t="s">
        <v>8361</v>
      </c>
      <c r="W179" s="1150">
        <v>45524</v>
      </c>
      <c r="X179" s="1315">
        <v>47351</v>
      </c>
      <c r="Y179" s="1132" t="s">
        <v>8362</v>
      </c>
      <c r="Z179" s="1132" t="s">
        <v>8363</v>
      </c>
      <c r="AA179" s="1298">
        <v>45533</v>
      </c>
      <c r="AB179" s="1155"/>
      <c r="AC179" s="1148"/>
      <c r="AD179" s="1155"/>
      <c r="AE179" s="1300"/>
      <c r="AF179" s="1300"/>
      <c r="AG179" s="1300"/>
    </row>
    <row r="180" spans="1:33" ht="15.75" customHeight="1">
      <c r="A180" s="1120" t="s">
        <v>10</v>
      </c>
      <c r="B180" s="1120" t="s">
        <v>49</v>
      </c>
      <c r="C180" s="1120" t="s">
        <v>28</v>
      </c>
      <c r="D180" s="1120" t="s">
        <v>4060</v>
      </c>
      <c r="E180" s="1120" t="s">
        <v>123</v>
      </c>
      <c r="F180" s="1107" t="str">
        <f t="array" ref="F180">IFERROR(INDEX(UIID!$K$2:$K388, MATCH(CONCATENATE(B180,D180,G180,J180), UIID!$B$2:$B388&amp;UIID!$D$2:$D388&amp;UIID!$G$2:$G388&amp;UIID!$H$2:$H388, 0),), "Not Found")</f>
        <v>Not Found</v>
      </c>
      <c r="G180" s="1120" t="s">
        <v>3520</v>
      </c>
      <c r="H180" s="1120"/>
      <c r="I180" s="1120" t="s">
        <v>8364</v>
      </c>
      <c r="J180" s="1120" t="s">
        <v>4061</v>
      </c>
      <c r="K180" s="1120">
        <v>9.8049506722512394</v>
      </c>
      <c r="L180" s="1120">
        <v>122.989301734403</v>
      </c>
      <c r="M180" s="1204" t="s">
        <v>8365</v>
      </c>
      <c r="N180" s="1120" t="s">
        <v>8366</v>
      </c>
      <c r="O180" s="1120" t="s">
        <v>15</v>
      </c>
      <c r="P180" s="1120" t="s">
        <v>1449</v>
      </c>
      <c r="Q180" s="1120" t="s">
        <v>4262</v>
      </c>
      <c r="R180" s="1120" t="s">
        <v>125</v>
      </c>
      <c r="S180" s="1120" t="s">
        <v>2775</v>
      </c>
      <c r="T180" s="1120" t="s">
        <v>4890</v>
      </c>
      <c r="U180" s="1120" t="s">
        <v>4990</v>
      </c>
      <c r="V180" s="1120" t="s">
        <v>8367</v>
      </c>
      <c r="W180" s="1169">
        <v>45554</v>
      </c>
      <c r="X180" s="1124">
        <v>47381</v>
      </c>
      <c r="Y180" s="1120" t="s">
        <v>8368</v>
      </c>
      <c r="Z180" s="1120" t="s">
        <v>8369</v>
      </c>
      <c r="AA180" s="1120" t="s">
        <v>22</v>
      </c>
      <c r="AB180" s="1313"/>
      <c r="AC180" s="1111"/>
      <c r="AD180" s="1121"/>
      <c r="AE180" s="1113"/>
      <c r="AF180" s="1113"/>
      <c r="AG180" s="1113"/>
    </row>
    <row r="181" spans="1:33" ht="15.75" customHeight="1">
      <c r="A181" s="1120" t="s">
        <v>10</v>
      </c>
      <c r="B181" s="1132" t="s">
        <v>49</v>
      </c>
      <c r="C181" s="1132" t="s">
        <v>50</v>
      </c>
      <c r="D181" s="1132" t="s">
        <v>451</v>
      </c>
      <c r="E181" s="1132" t="s">
        <v>30</v>
      </c>
      <c r="F181" s="1153" t="str">
        <f t="array" ref="F181">IFERROR(INDEX(UIID!$K$2:$K388, MATCH(CONCATENATE(B181,D181,G181,J181), UIID!$B$2:$B388&amp;UIID!$D$2:$D388&amp;UIID!$G$2:$G388&amp;UIID!$H$2:$H388, 0),), "Not Found")</f>
        <v>0746-0035</v>
      </c>
      <c r="G181" s="1132" t="s">
        <v>452</v>
      </c>
      <c r="H181" s="1132"/>
      <c r="I181" s="1132" t="s">
        <v>8370</v>
      </c>
      <c r="J181" s="1132" t="s">
        <v>453</v>
      </c>
      <c r="K181" s="1132">
        <v>9.6298747329917802</v>
      </c>
      <c r="L181" s="1132">
        <v>123.09790168273101</v>
      </c>
      <c r="M181" s="1144" t="s">
        <v>8371</v>
      </c>
      <c r="N181" s="1132" t="s">
        <v>8372</v>
      </c>
      <c r="O181" s="1132" t="s">
        <v>15</v>
      </c>
      <c r="P181" s="1132" t="s">
        <v>16</v>
      </c>
      <c r="Q181" s="1132" t="s">
        <v>35</v>
      </c>
      <c r="R181" s="1132" t="s">
        <v>87</v>
      </c>
      <c r="S181" s="1132" t="s">
        <v>88</v>
      </c>
      <c r="T181" s="1132" t="s">
        <v>4164</v>
      </c>
      <c r="U181" s="1132" t="s">
        <v>165</v>
      </c>
      <c r="V181" s="1132" t="s">
        <v>8373</v>
      </c>
      <c r="W181" s="1150">
        <v>45560</v>
      </c>
      <c r="X181" s="1298">
        <v>47387</v>
      </c>
      <c r="Y181" s="1132" t="s">
        <v>8374</v>
      </c>
      <c r="Z181" s="1132" t="s">
        <v>8375</v>
      </c>
      <c r="AA181" s="1132" t="s">
        <v>8376</v>
      </c>
      <c r="AB181" s="1155"/>
      <c r="AC181" s="1148"/>
      <c r="AD181" s="1155"/>
      <c r="AE181" s="1300"/>
      <c r="AF181" s="1300"/>
      <c r="AG181" s="1300"/>
    </row>
    <row r="182" spans="1:33" ht="15.75" customHeight="1">
      <c r="A182" s="1120" t="s">
        <v>10</v>
      </c>
      <c r="B182" s="1120" t="s">
        <v>49</v>
      </c>
      <c r="C182" s="1120" t="s">
        <v>50</v>
      </c>
      <c r="D182" s="1120" t="s">
        <v>51</v>
      </c>
      <c r="E182" s="1120" t="s">
        <v>30</v>
      </c>
      <c r="F182" s="1107" t="str">
        <f t="array" ref="F182">IFERROR(INDEX(UIID!$K$2:$K388, MATCH(CONCATENATE(B182,D182,G182,J182), UIID!$B$2:$B388&amp;UIID!$D$2:$D388&amp;UIID!$G$2:$G388&amp;UIID!$H$2:$H388, 0),), "Not Found")</f>
        <v>0746-0013</v>
      </c>
      <c r="G182" s="1120" t="s">
        <v>1986</v>
      </c>
      <c r="H182" s="1120"/>
      <c r="I182" s="1120" t="s">
        <v>8063</v>
      </c>
      <c r="J182" s="1120" t="s">
        <v>4033</v>
      </c>
      <c r="K182" s="1120">
        <v>9.3212505603453</v>
      </c>
      <c r="L182" s="1120">
        <v>123.259606360169</v>
      </c>
      <c r="M182" s="1120" t="s">
        <v>1987</v>
      </c>
      <c r="N182" s="1120" t="s">
        <v>8065</v>
      </c>
      <c r="O182" s="1120" t="s">
        <v>113</v>
      </c>
      <c r="P182" s="1120" t="s">
        <v>2229</v>
      </c>
      <c r="Q182" s="1120" t="s">
        <v>4262</v>
      </c>
      <c r="R182" s="1120" t="s">
        <v>272</v>
      </c>
      <c r="S182" s="1120" t="s">
        <v>273</v>
      </c>
      <c r="T182" s="1120" t="s">
        <v>22</v>
      </c>
      <c r="U182" s="1120" t="s">
        <v>274</v>
      </c>
      <c r="V182" s="1120" t="s">
        <v>8377</v>
      </c>
      <c r="W182" s="1169">
        <v>45567</v>
      </c>
      <c r="X182" s="1124">
        <v>47394</v>
      </c>
      <c r="Y182" s="1120" t="s">
        <v>8378</v>
      </c>
      <c r="Z182" s="1120" t="s">
        <v>8379</v>
      </c>
      <c r="AA182" s="1120" t="s">
        <v>8380</v>
      </c>
      <c r="AB182" s="1313"/>
      <c r="AC182" s="1111"/>
      <c r="AD182" s="1121"/>
      <c r="AE182" s="1113"/>
      <c r="AF182" s="1113"/>
      <c r="AG182" s="1113"/>
    </row>
    <row r="183" spans="1:33" ht="15.75" customHeight="1">
      <c r="A183" s="1120" t="s">
        <v>10</v>
      </c>
      <c r="B183" s="1120" t="s">
        <v>49</v>
      </c>
      <c r="C183" s="1120" t="s">
        <v>28</v>
      </c>
      <c r="D183" s="1120" t="s">
        <v>1415</v>
      </c>
      <c r="E183" s="1120" t="s">
        <v>50</v>
      </c>
      <c r="F183" s="1107" t="str">
        <f t="array" ref="F183">IFERROR(INDEX(UIID!$K$2:$K388, MATCH(CONCATENATE(B183,D183,G183,J183), UIID!$B$2:$B388&amp;UIID!$D$2:$D388&amp;UIID!$G$2:$G388&amp;UIID!$H$2:$H388, 0),), "Not Found")</f>
        <v>0746-0020</v>
      </c>
      <c r="G183" s="1120" t="s">
        <v>2244</v>
      </c>
      <c r="H183" s="1120"/>
      <c r="I183" s="1120" t="s">
        <v>8107</v>
      </c>
      <c r="J183" s="1120" t="s">
        <v>2245</v>
      </c>
      <c r="K183" s="1120">
        <v>9.3618847235316807</v>
      </c>
      <c r="L183" s="1120">
        <v>123.239568751985</v>
      </c>
      <c r="M183" s="1204" t="s">
        <v>8381</v>
      </c>
      <c r="N183" s="1120" t="s">
        <v>8382</v>
      </c>
      <c r="O183" s="1120" t="s">
        <v>15</v>
      </c>
      <c r="P183" s="1120" t="s">
        <v>1449</v>
      </c>
      <c r="Q183" s="1120" t="s">
        <v>4262</v>
      </c>
      <c r="R183" s="1120" t="s">
        <v>125</v>
      </c>
      <c r="S183" s="1120" t="s">
        <v>2718</v>
      </c>
      <c r="T183" s="1120" t="s">
        <v>4890</v>
      </c>
      <c r="U183" s="1120" t="s">
        <v>8292</v>
      </c>
      <c r="V183" s="1120" t="s">
        <v>8383</v>
      </c>
      <c r="W183" s="1169">
        <v>45569</v>
      </c>
      <c r="X183" s="1124">
        <v>47396</v>
      </c>
      <c r="Y183" s="1120" t="s">
        <v>8384</v>
      </c>
      <c r="Z183" s="1120" t="s">
        <v>8369</v>
      </c>
      <c r="AA183" s="1120" t="s">
        <v>4283</v>
      </c>
      <c r="AB183" s="1313"/>
      <c r="AC183" s="1111"/>
      <c r="AD183" s="1121"/>
      <c r="AE183" s="1113"/>
      <c r="AF183" s="1113"/>
      <c r="AG183" s="1113"/>
    </row>
    <row r="184" spans="1:33" ht="15.75" customHeight="1">
      <c r="A184" s="1120" t="s">
        <v>10</v>
      </c>
      <c r="B184" s="1132" t="s">
        <v>49</v>
      </c>
      <c r="C184" s="1132" t="s">
        <v>28</v>
      </c>
      <c r="D184" s="1132" t="s">
        <v>51</v>
      </c>
      <c r="E184" s="1132" t="s">
        <v>30</v>
      </c>
      <c r="F184" s="1153" t="str">
        <f t="array" ref="F184">IFERROR(INDEX(UIID!$K$2:$K388, MATCH(CONCATENATE(B184,D184,G184,J184), UIID!$B$2:$B388&amp;UIID!$D$2:$D388&amp;UIID!$G$2:$G388&amp;UIID!$H$2:$H388, 0),), "Not Found")</f>
        <v>0746-0030</v>
      </c>
      <c r="G184" s="1132" t="s">
        <v>3507</v>
      </c>
      <c r="H184" s="1132"/>
      <c r="I184" s="1132" t="s">
        <v>8350</v>
      </c>
      <c r="J184" s="1132" t="s">
        <v>1407</v>
      </c>
      <c r="K184" s="1316">
        <v>9.3040378500000003</v>
      </c>
      <c r="L184" s="1317">
        <v>123.3078172</v>
      </c>
      <c r="M184" s="1132" t="s">
        <v>8351</v>
      </c>
      <c r="N184" s="1132" t="s">
        <v>8352</v>
      </c>
      <c r="O184" s="1132" t="s">
        <v>15</v>
      </c>
      <c r="P184" s="1132" t="s">
        <v>16</v>
      </c>
      <c r="Q184" s="1302" t="s">
        <v>10389</v>
      </c>
      <c r="R184" s="1132" t="s">
        <v>2222</v>
      </c>
      <c r="S184" s="1132" t="s">
        <v>590</v>
      </c>
      <c r="T184" s="1132" t="s">
        <v>4164</v>
      </c>
      <c r="U184" s="1132" t="s">
        <v>157</v>
      </c>
      <c r="V184" s="1132" t="s">
        <v>8385</v>
      </c>
      <c r="W184" s="1150">
        <v>45589</v>
      </c>
      <c r="X184" s="1298">
        <v>47195</v>
      </c>
      <c r="Y184" s="1132" t="s">
        <v>8386</v>
      </c>
      <c r="Z184" s="1294" t="s">
        <v>4283</v>
      </c>
      <c r="AA184" s="1294" t="s">
        <v>4283</v>
      </c>
      <c r="AB184" s="1155"/>
      <c r="AC184" s="1148"/>
      <c r="AD184" s="1155"/>
      <c r="AE184" s="1300"/>
      <c r="AF184" s="1300"/>
      <c r="AG184" s="1300"/>
    </row>
    <row r="185" spans="1:33" ht="15.75" customHeight="1">
      <c r="A185" s="1120" t="s">
        <v>10</v>
      </c>
      <c r="B185" s="1120" t="s">
        <v>49</v>
      </c>
      <c r="C185" s="1120" t="s">
        <v>50</v>
      </c>
      <c r="D185" s="1120" t="s">
        <v>451</v>
      </c>
      <c r="E185" s="1120" t="s">
        <v>30</v>
      </c>
      <c r="F185" s="1107" t="str">
        <f t="array" ref="F185">IFERROR(INDEX(UIID!$K$2:$K388, MATCH(CONCATENATE(B185,D185,G185,J185), UIID!$B$2:$B388&amp;UIID!$D$2:$D388&amp;UIID!$G$2:$G388&amp;UIID!$H$2:$H388, 0),), "Not Found")</f>
        <v>0746-0035</v>
      </c>
      <c r="G185" s="1120" t="s">
        <v>452</v>
      </c>
      <c r="H185" s="1120"/>
      <c r="I185" s="1120" t="s">
        <v>8370</v>
      </c>
      <c r="J185" s="1120" t="s">
        <v>453</v>
      </c>
      <c r="K185" s="176">
        <v>9.6298747329917802</v>
      </c>
      <c r="L185" s="176">
        <v>123.09790168273101</v>
      </c>
      <c r="M185" s="485" t="s">
        <v>8371</v>
      </c>
      <c r="N185" s="176" t="s">
        <v>8372</v>
      </c>
      <c r="O185" s="176" t="s">
        <v>15</v>
      </c>
      <c r="P185" s="176" t="s">
        <v>16</v>
      </c>
      <c r="Q185" s="176" t="s">
        <v>35</v>
      </c>
      <c r="R185" s="1120" t="s">
        <v>125</v>
      </c>
      <c r="S185" s="1120" t="s">
        <v>1033</v>
      </c>
      <c r="T185" s="1120" t="s">
        <v>4164</v>
      </c>
      <c r="U185" s="1120" t="s">
        <v>1034</v>
      </c>
      <c r="V185" s="1120" t="s">
        <v>8387</v>
      </c>
      <c r="W185" s="1169">
        <v>45600</v>
      </c>
      <c r="X185" s="1124">
        <v>47427</v>
      </c>
      <c r="Y185" s="1318" t="s">
        <v>8388</v>
      </c>
      <c r="Z185" s="1318" t="s">
        <v>8389</v>
      </c>
      <c r="AA185" s="1319">
        <v>46311</v>
      </c>
      <c r="AB185" s="1313"/>
      <c r="AC185" s="1111"/>
      <c r="AD185" s="1121"/>
      <c r="AE185" s="1113"/>
      <c r="AF185" s="1113"/>
      <c r="AG185" s="1113"/>
    </row>
    <row r="186" spans="1:33" ht="15.75" customHeight="1">
      <c r="A186" s="1120" t="s">
        <v>10</v>
      </c>
      <c r="B186" s="1120" t="s">
        <v>49</v>
      </c>
      <c r="C186" s="1120" t="s">
        <v>50</v>
      </c>
      <c r="D186" s="1120" t="s">
        <v>451</v>
      </c>
      <c r="E186" s="1120" t="s">
        <v>30</v>
      </c>
      <c r="F186" s="1107" t="str">
        <f t="array" ref="F186">IFERROR(INDEX(UIID!$K$2:$K388, MATCH(CONCATENATE(B186,D186,G186,J186), UIID!$B$2:$B388&amp;UIID!$D$2:$D388&amp;UIID!$G$2:$G388&amp;UIID!$H$2:$H388, 0),), "Not Found")</f>
        <v>0746-0035</v>
      </c>
      <c r="G186" s="1120" t="s">
        <v>452</v>
      </c>
      <c r="H186" s="1120"/>
      <c r="I186" s="1120" t="s">
        <v>8370</v>
      </c>
      <c r="J186" s="1120" t="s">
        <v>453</v>
      </c>
      <c r="K186" s="176">
        <v>9.6298747329917802</v>
      </c>
      <c r="L186" s="176">
        <v>123.09790168273101</v>
      </c>
      <c r="M186" s="485" t="s">
        <v>8371</v>
      </c>
      <c r="N186" s="176" t="s">
        <v>8372</v>
      </c>
      <c r="O186" s="176" t="s">
        <v>15</v>
      </c>
      <c r="P186" s="176" t="s">
        <v>16</v>
      </c>
      <c r="Q186" s="176" t="s">
        <v>35</v>
      </c>
      <c r="R186" s="1120" t="s">
        <v>2230</v>
      </c>
      <c r="S186" s="1120" t="s">
        <v>161</v>
      </c>
      <c r="T186" s="1120" t="s">
        <v>4157</v>
      </c>
      <c r="U186" s="1120" t="s">
        <v>957</v>
      </c>
      <c r="V186" s="1120" t="s">
        <v>8390</v>
      </c>
      <c r="W186" s="1169">
        <v>45611</v>
      </c>
      <c r="X186" s="1124">
        <v>47438</v>
      </c>
      <c r="Y186" s="1120" t="s">
        <v>7835</v>
      </c>
      <c r="Z186" s="1162" t="s">
        <v>8391</v>
      </c>
      <c r="AA186" s="1211">
        <v>47264</v>
      </c>
      <c r="AB186" s="1313"/>
      <c r="AC186" s="1111"/>
      <c r="AD186" s="1121"/>
      <c r="AE186" s="1113"/>
      <c r="AF186" s="1113"/>
      <c r="AG186" s="1113"/>
    </row>
    <row r="187" spans="1:33" ht="15.75" customHeight="1">
      <c r="A187" s="1120" t="s">
        <v>10</v>
      </c>
      <c r="B187" s="1120" t="s">
        <v>49</v>
      </c>
      <c r="C187" s="1120" t="s">
        <v>50</v>
      </c>
      <c r="D187" s="1120" t="s">
        <v>51</v>
      </c>
      <c r="E187" s="1120" t="s">
        <v>30</v>
      </c>
      <c r="F187" s="1107" t="str">
        <f t="array" ref="F187">IFERROR(INDEX(UIID!$K$2:$K388, MATCH(CONCATENATE(B187,D187,G187,J187), UIID!$B$2:$B388&amp;UIID!$D$2:$D388&amp;UIID!$G$2:$G388&amp;UIID!$H$2:$H388, 0),), "Not Found")</f>
        <v>0746-0010</v>
      </c>
      <c r="G187" s="1120" t="s">
        <v>1520</v>
      </c>
      <c r="H187" s="1120"/>
      <c r="I187" s="1120" t="s">
        <v>8392</v>
      </c>
      <c r="J187" s="1120" t="s">
        <v>4031</v>
      </c>
      <c r="K187" s="1217">
        <v>9.3019337360000005</v>
      </c>
      <c r="L187" s="1218">
        <v>123.3040585</v>
      </c>
      <c r="M187" s="1120" t="s">
        <v>1522</v>
      </c>
      <c r="N187" s="1120" t="s">
        <v>7861</v>
      </c>
      <c r="O187" s="1120" t="s">
        <v>15</v>
      </c>
      <c r="P187" s="176" t="s">
        <v>16</v>
      </c>
      <c r="Q187" s="176" t="s">
        <v>35</v>
      </c>
      <c r="R187" s="1120" t="s">
        <v>2230</v>
      </c>
      <c r="S187" s="1120" t="s">
        <v>2620</v>
      </c>
      <c r="T187" s="1120" t="s">
        <v>4164</v>
      </c>
      <c r="U187" s="1120" t="s">
        <v>7121</v>
      </c>
      <c r="V187" s="1120" t="s">
        <v>8393</v>
      </c>
      <c r="W187" s="1169">
        <v>45611</v>
      </c>
      <c r="X187" s="1124">
        <v>47438</v>
      </c>
      <c r="Y187" s="1138" t="s">
        <v>8394</v>
      </c>
      <c r="Z187" s="1157" t="s">
        <v>8395</v>
      </c>
      <c r="AA187" s="1245">
        <v>46439</v>
      </c>
      <c r="AB187" s="1313"/>
      <c r="AC187" s="1111"/>
      <c r="AD187" s="1121"/>
      <c r="AE187" s="1113"/>
      <c r="AF187" s="1113"/>
      <c r="AG187" s="1113"/>
    </row>
    <row r="188" spans="1:33" ht="15.75" customHeight="1">
      <c r="A188" s="1120" t="s">
        <v>10</v>
      </c>
      <c r="B188" s="1120" t="s">
        <v>49</v>
      </c>
      <c r="C188" s="1120" t="s">
        <v>50</v>
      </c>
      <c r="D188" s="1120" t="s">
        <v>51</v>
      </c>
      <c r="E188" s="1120" t="s">
        <v>30</v>
      </c>
      <c r="F188" s="1107" t="str">
        <f t="array" ref="F188">IFERROR(INDEX(UIID!$K$2:$K388, MATCH(CONCATENATE(B188,D188,G188,J188), UIID!$B$2:$B388&amp;UIID!$D$2:$D388&amp;UIID!$G$2:$G388&amp;UIID!$H$2:$H388, 0),), "Not Found")</f>
        <v>0746-0022</v>
      </c>
      <c r="G188" s="1120" t="s">
        <v>1464</v>
      </c>
      <c r="H188" s="1120" t="s">
        <v>7942</v>
      </c>
      <c r="I188" s="1120" t="s">
        <v>8257</v>
      </c>
      <c r="J188" s="1120" t="s">
        <v>1465</v>
      </c>
      <c r="K188" s="1120">
        <v>9.3193351598398095</v>
      </c>
      <c r="L188" s="1120">
        <v>123.291219076906</v>
      </c>
      <c r="M188" s="1120" t="s">
        <v>1466</v>
      </c>
      <c r="N188" s="1120" t="s">
        <v>7944</v>
      </c>
      <c r="O188" s="1120" t="s">
        <v>15</v>
      </c>
      <c r="P188" s="1120" t="s">
        <v>16</v>
      </c>
      <c r="Q188" s="1302" t="s">
        <v>10389</v>
      </c>
      <c r="R188" s="1120" t="s">
        <v>272</v>
      </c>
      <c r="S188" s="1120" t="s">
        <v>3046</v>
      </c>
      <c r="T188" s="1120" t="s">
        <v>4306</v>
      </c>
      <c r="U188" s="1120" t="s">
        <v>276</v>
      </c>
      <c r="V188" s="1120" t="s">
        <v>8396</v>
      </c>
      <c r="W188" s="1169">
        <v>45615</v>
      </c>
      <c r="X188" s="1124">
        <v>46967</v>
      </c>
      <c r="Y188" s="1120" t="s">
        <v>8397</v>
      </c>
      <c r="Z188" s="1120" t="s">
        <v>8398</v>
      </c>
      <c r="AA188" s="1120" t="s">
        <v>8399</v>
      </c>
      <c r="AB188" s="1313"/>
      <c r="AC188" s="1111"/>
      <c r="AD188" s="1121"/>
      <c r="AE188" s="1113"/>
      <c r="AF188" s="1113"/>
      <c r="AG188" s="1113"/>
    </row>
    <row r="189" spans="1:33" ht="15.75" customHeight="1">
      <c r="A189" s="1120" t="s">
        <v>10</v>
      </c>
      <c r="B189" s="1120" t="s">
        <v>49</v>
      </c>
      <c r="C189" s="1120" t="s">
        <v>123</v>
      </c>
      <c r="D189" s="1120" t="s">
        <v>1336</v>
      </c>
      <c r="E189" s="1120" t="s">
        <v>509</v>
      </c>
      <c r="F189" s="1107" t="str">
        <f t="array" ref="F189">IFERROR(INDEX(UIID!$K$2:$K388, MATCH(CONCATENATE(B189,D189,G189,J189), UIID!$B$2:$B388&amp;UIID!$D$2:$D388&amp;UIID!$G$2:$G388&amp;UIID!$H$2:$H388, 0),), "Not Found")</f>
        <v>0746-0034</v>
      </c>
      <c r="G189" s="1120" t="s">
        <v>3474</v>
      </c>
      <c r="H189" s="1120"/>
      <c r="I189" s="1120" t="s">
        <v>8400</v>
      </c>
      <c r="J189" s="1132" t="s">
        <v>4051</v>
      </c>
      <c r="K189" s="1120">
        <v>9.1587227003540193</v>
      </c>
      <c r="L189" s="1120">
        <v>123.240637238489</v>
      </c>
      <c r="M189" s="1120" t="s">
        <v>1339</v>
      </c>
      <c r="N189" s="1120" t="s">
        <v>8039</v>
      </c>
      <c r="O189" s="1120" t="s">
        <v>15</v>
      </c>
      <c r="P189" s="1120" t="s">
        <v>16</v>
      </c>
      <c r="Q189" s="1120" t="s">
        <v>35</v>
      </c>
      <c r="R189" s="1120" t="s">
        <v>32</v>
      </c>
      <c r="S189" s="1120" t="s">
        <v>486</v>
      </c>
      <c r="T189" s="1120" t="s">
        <v>4164</v>
      </c>
      <c r="U189" s="1120" t="s">
        <v>4910</v>
      </c>
      <c r="V189" s="1120" t="s">
        <v>8401</v>
      </c>
      <c r="W189" s="1169">
        <v>45617</v>
      </c>
      <c r="X189" s="1124">
        <v>47444</v>
      </c>
      <c r="Y189" s="1138" t="s">
        <v>8402</v>
      </c>
      <c r="Z189" s="1157" t="s">
        <v>8403</v>
      </c>
      <c r="AA189" s="1320">
        <v>45696</v>
      </c>
      <c r="AB189" s="1313"/>
      <c r="AC189" s="1111"/>
      <c r="AD189" s="1121"/>
      <c r="AE189" s="1113"/>
      <c r="AF189" s="1113"/>
      <c r="AG189" s="1113"/>
    </row>
    <row r="190" spans="1:33" ht="15.75" customHeight="1">
      <c r="A190" s="1120" t="s">
        <v>10</v>
      </c>
      <c r="B190" s="1120" t="s">
        <v>49</v>
      </c>
      <c r="C190" s="1120" t="s">
        <v>50</v>
      </c>
      <c r="D190" s="1120" t="s">
        <v>51</v>
      </c>
      <c r="E190" s="1120" t="s">
        <v>30</v>
      </c>
      <c r="F190" s="1107" t="str">
        <f t="array" ref="F190">IFERROR(INDEX(UIID!$K$2:$K388, MATCH(CONCATENATE(B190,D190,G190,J190), UIID!$B$2:$B388&amp;UIID!$D$2:$D388&amp;UIID!$G$2:$G388&amp;UIID!$H$2:$H388, 0),), "Not Found")</f>
        <v>0746-0003</v>
      </c>
      <c r="G190" s="1120" t="s">
        <v>3552</v>
      </c>
      <c r="H190" s="1120"/>
      <c r="I190" s="1120" t="s">
        <v>8404</v>
      </c>
      <c r="J190" s="1120" t="s">
        <v>1480</v>
      </c>
      <c r="K190" s="1120">
        <v>9.2972666487648397</v>
      </c>
      <c r="L190" s="1120">
        <v>123.269567051984</v>
      </c>
      <c r="M190" s="1120" t="s">
        <v>1481</v>
      </c>
      <c r="N190" s="1120" t="s">
        <v>8405</v>
      </c>
      <c r="O190" s="1120" t="s">
        <v>113</v>
      </c>
      <c r="P190" s="1120" t="s">
        <v>132</v>
      </c>
      <c r="Q190" s="1120" t="s">
        <v>35</v>
      </c>
      <c r="R190" s="1120" t="s">
        <v>104</v>
      </c>
      <c r="S190" s="1120" t="s">
        <v>105</v>
      </c>
      <c r="T190" s="1120" t="s">
        <v>4164</v>
      </c>
      <c r="U190" s="1120" t="s">
        <v>106</v>
      </c>
      <c r="V190" s="1120" t="s">
        <v>8406</v>
      </c>
      <c r="W190" s="1169">
        <v>45621</v>
      </c>
      <c r="X190" s="1124">
        <v>47448</v>
      </c>
      <c r="Y190" s="1120" t="s">
        <v>8298</v>
      </c>
      <c r="Z190" s="1162" t="s">
        <v>8299</v>
      </c>
      <c r="AA190" s="1211">
        <v>46008</v>
      </c>
      <c r="AB190" s="1313"/>
      <c r="AC190" s="1111"/>
      <c r="AD190" s="1121"/>
      <c r="AE190" s="1113"/>
      <c r="AF190" s="1113"/>
      <c r="AG190" s="1113"/>
    </row>
    <row r="191" spans="1:33" ht="15.75" customHeight="1">
      <c r="A191" s="1120" t="s">
        <v>10</v>
      </c>
      <c r="B191" s="1120" t="s">
        <v>49</v>
      </c>
      <c r="C191" s="1120" t="s">
        <v>50</v>
      </c>
      <c r="D191" s="1120" t="s">
        <v>51</v>
      </c>
      <c r="E191" s="1120" t="s">
        <v>30</v>
      </c>
      <c r="F191" s="1107" t="str">
        <f t="array" ref="F191">IFERROR(INDEX(UIID!$K$2:$K388, MATCH(CONCATENATE(B191,D191,G191,J191), UIID!$B$2:$B388&amp;UIID!$D$2:$D388&amp;UIID!$G$2:$G388&amp;UIID!$H$2:$H388, 0),), "Not Found")</f>
        <v>0746-0022</v>
      </c>
      <c r="G191" s="1120" t="s">
        <v>1464</v>
      </c>
      <c r="H191" s="1120"/>
      <c r="I191" s="1120" t="s">
        <v>8257</v>
      </c>
      <c r="J191" s="1120" t="s">
        <v>1465</v>
      </c>
      <c r="K191" s="1120">
        <v>9.3193351598398095</v>
      </c>
      <c r="L191" s="1120">
        <v>123.291219076906</v>
      </c>
      <c r="M191" s="1120" t="s">
        <v>1466</v>
      </c>
      <c r="N191" s="1120" t="s">
        <v>7944</v>
      </c>
      <c r="O191" s="1120" t="s">
        <v>15</v>
      </c>
      <c r="P191" s="1120" t="s">
        <v>16</v>
      </c>
      <c r="Q191" s="1302" t="s">
        <v>10389</v>
      </c>
      <c r="R191" s="1120" t="s">
        <v>32</v>
      </c>
      <c r="S191" s="1120" t="s">
        <v>43</v>
      </c>
      <c r="T191" s="1120" t="s">
        <v>4213</v>
      </c>
      <c r="U191" s="1120" t="s">
        <v>253</v>
      </c>
      <c r="V191" s="1120" t="s">
        <v>8407</v>
      </c>
      <c r="W191" s="1169">
        <v>45623</v>
      </c>
      <c r="X191" s="1124">
        <v>47137</v>
      </c>
      <c r="Y191" s="673" t="s">
        <v>8408</v>
      </c>
      <c r="Z191" s="1120" t="s">
        <v>8409</v>
      </c>
      <c r="AA191" s="1120" t="s">
        <v>8410</v>
      </c>
      <c r="AB191" s="1313"/>
      <c r="AC191" s="1111"/>
      <c r="AD191" s="1121"/>
      <c r="AE191" s="1113"/>
      <c r="AF191" s="1113"/>
      <c r="AG191" s="1113"/>
    </row>
    <row r="192" spans="1:33" ht="15.75" customHeight="1">
      <c r="A192" s="1120" t="s">
        <v>10</v>
      </c>
      <c r="B192" s="1132" t="s">
        <v>49</v>
      </c>
      <c r="C192" s="1132" t="s">
        <v>50</v>
      </c>
      <c r="D192" s="1132" t="s">
        <v>51</v>
      </c>
      <c r="E192" s="1132" t="s">
        <v>30</v>
      </c>
      <c r="F192" s="1153" t="str">
        <f t="array" ref="F192">IFERROR(INDEX(UIID!$K$2:$K388, MATCH(CONCATENATE(B192,D192,G192,J192), UIID!$B$2:$B388&amp;UIID!$D$2:$D388&amp;UIID!$G$2:$G388&amp;UIID!$H$2:$H388, 0),), "Not Found")</f>
        <v>0746-0022</v>
      </c>
      <c r="G192" s="1132" t="s">
        <v>1464</v>
      </c>
      <c r="H192" s="1132"/>
      <c r="I192" s="1132" t="s">
        <v>8257</v>
      </c>
      <c r="J192" s="1132" t="s">
        <v>1465</v>
      </c>
      <c r="K192" s="1132">
        <v>9.3193351598398095</v>
      </c>
      <c r="L192" s="1132">
        <v>123.291219076906</v>
      </c>
      <c r="M192" s="1132" t="s">
        <v>1466</v>
      </c>
      <c r="N192" s="1132" t="s">
        <v>7944</v>
      </c>
      <c r="O192" s="1132" t="s">
        <v>15</v>
      </c>
      <c r="P192" s="1132" t="s">
        <v>16</v>
      </c>
      <c r="Q192" s="1302" t="s">
        <v>10389</v>
      </c>
      <c r="R192" s="1132" t="s">
        <v>2230</v>
      </c>
      <c r="S192" s="1132" t="s">
        <v>1795</v>
      </c>
      <c r="T192" s="1132" t="s">
        <v>4157</v>
      </c>
      <c r="U192" s="1132" t="s">
        <v>957</v>
      </c>
      <c r="V192" s="1132" t="s">
        <v>8411</v>
      </c>
      <c r="W192" s="1150">
        <v>45623</v>
      </c>
      <c r="X192" s="1298">
        <v>47265</v>
      </c>
      <c r="Y192" s="1132" t="s">
        <v>7943</v>
      </c>
      <c r="Z192" s="1132" t="s">
        <v>8412</v>
      </c>
      <c r="AA192" s="1298">
        <v>46910</v>
      </c>
      <c r="AB192" s="1155"/>
      <c r="AC192" s="1148"/>
      <c r="AD192" s="1155"/>
      <c r="AE192" s="1300"/>
      <c r="AF192" s="1300"/>
      <c r="AG192" s="1300"/>
    </row>
    <row r="193" spans="1:33" ht="15.75" customHeight="1">
      <c r="A193" s="1120" t="s">
        <v>10</v>
      </c>
      <c r="B193" s="1120" t="s">
        <v>49</v>
      </c>
      <c r="C193" s="1120" t="s">
        <v>28</v>
      </c>
      <c r="D193" s="1120" t="s">
        <v>1415</v>
      </c>
      <c r="E193" s="1120" t="s">
        <v>50</v>
      </c>
      <c r="F193" s="1107" t="str">
        <f t="array" ref="F193">IFERROR(INDEX(UIID!$K$2:$K388, MATCH(CONCATENATE(B193,D193,G193,J193), UIID!$B$2:$B388&amp;UIID!$D$2:$D388&amp;UIID!$G$2:$G388&amp;UIID!$H$2:$H388, 0),), "Not Found")</f>
        <v>0746-0020</v>
      </c>
      <c r="G193" s="1120" t="s">
        <v>2244</v>
      </c>
      <c r="H193" s="1120"/>
      <c r="I193" s="1120" t="s">
        <v>8413</v>
      </c>
      <c r="J193" s="1120" t="s">
        <v>2245</v>
      </c>
      <c r="K193" s="1120">
        <v>9.3619058953952692</v>
      </c>
      <c r="L193" s="1120">
        <v>123.23957948272999</v>
      </c>
      <c r="M193" s="1120" t="s">
        <v>8414</v>
      </c>
      <c r="N193" s="1120" t="s">
        <v>8382</v>
      </c>
      <c r="O193" s="1120" t="s">
        <v>15</v>
      </c>
      <c r="P193" s="1120" t="s">
        <v>1449</v>
      </c>
      <c r="Q193" s="1120" t="s">
        <v>4262</v>
      </c>
      <c r="R193" s="1120" t="s">
        <v>125</v>
      </c>
      <c r="S193" s="1120" t="s">
        <v>2725</v>
      </c>
      <c r="T193" s="1120" t="s">
        <v>4890</v>
      </c>
      <c r="U193" s="1120" t="s">
        <v>1461</v>
      </c>
      <c r="V193" s="1120" t="s">
        <v>8415</v>
      </c>
      <c r="W193" s="1169">
        <v>45628</v>
      </c>
      <c r="X193" s="1124">
        <v>47455</v>
      </c>
      <c r="Y193" s="1120" t="s">
        <v>8416</v>
      </c>
      <c r="Z193" s="1321" t="s">
        <v>8417</v>
      </c>
      <c r="AA193" s="1322" t="s">
        <v>8418</v>
      </c>
      <c r="AB193" s="1313"/>
      <c r="AC193" s="1111"/>
      <c r="AD193" s="1121"/>
      <c r="AE193" s="1113"/>
      <c r="AF193" s="1113"/>
      <c r="AG193" s="1113"/>
    </row>
    <row r="194" spans="1:33" ht="15.75" customHeight="1">
      <c r="A194" s="1120" t="s">
        <v>10</v>
      </c>
      <c r="B194" s="1120" t="s">
        <v>49</v>
      </c>
      <c r="C194" s="1120" t="s">
        <v>28</v>
      </c>
      <c r="D194" s="1120" t="s">
        <v>1415</v>
      </c>
      <c r="E194" s="1120" t="s">
        <v>50</v>
      </c>
      <c r="F194" s="1107" t="str">
        <f t="array" ref="F194">IFERROR(INDEX(UIID!$K$2:$K388, MATCH(CONCATENATE(B194,D194,G194,J194), UIID!$B$2:$B388&amp;UIID!$D$2:$D388&amp;UIID!$G$2:$G388&amp;UIID!$H$2:$H388, 0),), "Not Found")</f>
        <v>Not Found</v>
      </c>
      <c r="G194" s="1120" t="s">
        <v>1416</v>
      </c>
      <c r="H194" s="1120"/>
      <c r="I194" s="1120" t="s">
        <v>8419</v>
      </c>
      <c r="J194" s="1120" t="s">
        <v>4062</v>
      </c>
      <c r="K194" s="1120">
        <v>9.3361194555765294</v>
      </c>
      <c r="L194" s="1120">
        <v>123.301361595554</v>
      </c>
      <c r="M194" s="1120" t="s">
        <v>8420</v>
      </c>
      <c r="N194" s="1323" t="s">
        <v>8421</v>
      </c>
      <c r="O194" s="1120" t="s">
        <v>15</v>
      </c>
      <c r="P194" s="1120" t="s">
        <v>16</v>
      </c>
      <c r="Q194" s="1120" t="s">
        <v>4262</v>
      </c>
      <c r="R194" s="1120" t="s">
        <v>3006</v>
      </c>
      <c r="S194" s="1120" t="s">
        <v>2753</v>
      </c>
      <c r="T194" s="1120"/>
      <c r="U194" s="1120" t="s">
        <v>1048</v>
      </c>
      <c r="V194" s="1120" t="s">
        <v>8422</v>
      </c>
      <c r="W194" s="1169">
        <v>45632</v>
      </c>
      <c r="X194" s="1124">
        <v>47459</v>
      </c>
      <c r="Y194" s="1120" t="s">
        <v>8423</v>
      </c>
      <c r="Z194" s="1162" t="s">
        <v>8424</v>
      </c>
      <c r="AA194" s="1324">
        <v>45713</v>
      </c>
      <c r="AB194" s="1313"/>
      <c r="AC194" s="1111"/>
      <c r="AD194" s="1121"/>
      <c r="AE194" s="1113"/>
      <c r="AF194" s="1113"/>
      <c r="AG194" s="1113"/>
    </row>
    <row r="195" spans="1:33" ht="15.75" customHeight="1">
      <c r="A195" s="1120" t="s">
        <v>10</v>
      </c>
      <c r="B195" s="1120" t="s">
        <v>49</v>
      </c>
      <c r="C195" s="1120" t="s">
        <v>50</v>
      </c>
      <c r="D195" s="1120" t="s">
        <v>51</v>
      </c>
      <c r="E195" s="1120" t="s">
        <v>30</v>
      </c>
      <c r="F195" s="1107" t="str">
        <f t="array" ref="F195">IFERROR(INDEX(UIID!$K$2:$K388, MATCH(CONCATENATE(B195,D195,G195,J195), UIID!$B$2:$B388&amp;UIID!$D$2:$D388&amp;UIID!$G$2:$G388&amp;UIID!$H$2:$H388, 0),), "Not Found")</f>
        <v>0746-0013</v>
      </c>
      <c r="G195" s="1120" t="s">
        <v>1986</v>
      </c>
      <c r="H195" s="1120"/>
      <c r="I195" s="1120" t="s">
        <v>8063</v>
      </c>
      <c r="J195" s="1120" t="s">
        <v>4033</v>
      </c>
      <c r="K195" s="1120">
        <v>9.3212505603453</v>
      </c>
      <c r="L195" s="1120">
        <v>123.259606360169</v>
      </c>
      <c r="M195" s="1120" t="s">
        <v>1987</v>
      </c>
      <c r="N195" s="1120" t="s">
        <v>8065</v>
      </c>
      <c r="O195" s="1120" t="s">
        <v>113</v>
      </c>
      <c r="P195" s="1120" t="s">
        <v>2229</v>
      </c>
      <c r="Q195" s="1302" t="s">
        <v>10389</v>
      </c>
      <c r="R195" s="1120" t="s">
        <v>272</v>
      </c>
      <c r="S195" s="1120" t="s">
        <v>3046</v>
      </c>
      <c r="T195" s="1120" t="s">
        <v>4306</v>
      </c>
      <c r="U195" s="1120" t="s">
        <v>8425</v>
      </c>
      <c r="V195" s="1120" t="s">
        <v>8426</v>
      </c>
      <c r="W195" s="1169">
        <v>45628</v>
      </c>
      <c r="X195" s="1124">
        <v>46637</v>
      </c>
      <c r="Y195" s="1120" t="s">
        <v>8427</v>
      </c>
      <c r="Z195" s="1120" t="s">
        <v>8398</v>
      </c>
      <c r="AA195" s="1120" t="s">
        <v>8428</v>
      </c>
      <c r="AB195" s="1313"/>
      <c r="AC195" s="1111"/>
      <c r="AD195" s="1121"/>
      <c r="AE195" s="1113"/>
      <c r="AF195" s="1113"/>
      <c r="AG195" s="1113"/>
    </row>
    <row r="196" spans="1:33" ht="15.75" customHeight="1">
      <c r="A196" s="1120" t="s">
        <v>10</v>
      </c>
      <c r="B196" s="1120" t="s">
        <v>49</v>
      </c>
      <c r="C196" s="1120" t="s">
        <v>50</v>
      </c>
      <c r="D196" s="1120" t="s">
        <v>1447</v>
      </c>
      <c r="E196" s="1120" t="s">
        <v>30</v>
      </c>
      <c r="F196" s="1107" t="str">
        <f t="array" ref="F196">IFERROR(INDEX(UIID!$K$2:$K388, MATCH(CONCATENATE(B196,D196,G196,J196), UIID!$B$2:$B388&amp;UIID!$D$2:$D388&amp;UIID!$G$2:$G388&amp;UIID!$H$2:$H388, 0),), "Not Found")</f>
        <v>0746-0033</v>
      </c>
      <c r="G196" s="176" t="s">
        <v>4050</v>
      </c>
      <c r="H196" s="176"/>
      <c r="I196" s="176" t="s">
        <v>8276</v>
      </c>
      <c r="J196" s="176" t="s">
        <v>1450</v>
      </c>
      <c r="K196" s="1120">
        <v>9.3889091078392894</v>
      </c>
      <c r="L196" s="1120">
        <v>122.795545509717</v>
      </c>
      <c r="M196" s="176" t="s">
        <v>1451</v>
      </c>
      <c r="N196" s="176" t="s">
        <v>8291</v>
      </c>
      <c r="O196" s="176" t="s">
        <v>15</v>
      </c>
      <c r="P196" s="176" t="s">
        <v>1449</v>
      </c>
      <c r="Q196" s="1120" t="s">
        <v>4262</v>
      </c>
      <c r="R196" s="176" t="s">
        <v>125</v>
      </c>
      <c r="S196" s="1120" t="s">
        <v>2725</v>
      </c>
      <c r="T196" s="1120" t="s">
        <v>4890</v>
      </c>
      <c r="U196" s="1120" t="s">
        <v>1461</v>
      </c>
      <c r="V196" s="1120" t="s">
        <v>8429</v>
      </c>
      <c r="W196" s="1169">
        <v>45636</v>
      </c>
      <c r="X196" s="1124">
        <v>47463</v>
      </c>
      <c r="Y196" s="1120" t="s">
        <v>7927</v>
      </c>
      <c r="Z196" s="1162" t="s">
        <v>4893</v>
      </c>
      <c r="AA196" s="1120" t="s">
        <v>4283</v>
      </c>
      <c r="AB196" s="1313"/>
      <c r="AC196" s="1111"/>
      <c r="AD196" s="1121"/>
      <c r="AE196" s="1113"/>
      <c r="AF196" s="1113"/>
      <c r="AG196" s="1113"/>
    </row>
    <row r="197" spans="1:33" ht="15.75" customHeight="1">
      <c r="A197" s="1120" t="s">
        <v>10</v>
      </c>
      <c r="B197" s="1120" t="s">
        <v>49</v>
      </c>
      <c r="C197" s="1120" t="s">
        <v>50</v>
      </c>
      <c r="D197" s="1120" t="s">
        <v>1447</v>
      </c>
      <c r="E197" s="1120" t="s">
        <v>30</v>
      </c>
      <c r="F197" s="1107" t="str">
        <f t="array" ref="F197">IFERROR(INDEX(UIID!$K$2:$K388, MATCH(CONCATENATE(B197,D197,G197,J197), UIID!$B$2:$B388&amp;UIID!$D$2:$D388&amp;UIID!$G$2:$G388&amp;UIID!$H$2:$H388, 0),), "Not Found")</f>
        <v>0746-0033</v>
      </c>
      <c r="G197" s="176" t="s">
        <v>4050</v>
      </c>
      <c r="H197" s="1120"/>
      <c r="I197" s="176" t="s">
        <v>8276</v>
      </c>
      <c r="J197" s="176" t="s">
        <v>1450</v>
      </c>
      <c r="K197" s="1120">
        <v>9.3889091078392894</v>
      </c>
      <c r="L197" s="1120">
        <v>122.795545509717</v>
      </c>
      <c r="M197" s="176" t="s">
        <v>1451</v>
      </c>
      <c r="N197" s="176" t="s">
        <v>8291</v>
      </c>
      <c r="O197" s="176" t="s">
        <v>15</v>
      </c>
      <c r="P197" s="176" t="s">
        <v>1449</v>
      </c>
      <c r="Q197" s="1120" t="s">
        <v>4262</v>
      </c>
      <c r="R197" s="176" t="s">
        <v>125</v>
      </c>
      <c r="S197" s="1120" t="s">
        <v>2775</v>
      </c>
      <c r="T197" s="1120" t="s">
        <v>4890</v>
      </c>
      <c r="U197" s="1120" t="s">
        <v>4990</v>
      </c>
      <c r="V197" s="1120" t="s">
        <v>8430</v>
      </c>
      <c r="W197" s="1169">
        <v>45636</v>
      </c>
      <c r="X197" s="1124">
        <v>47463</v>
      </c>
      <c r="Y197" s="1120" t="s">
        <v>7927</v>
      </c>
      <c r="Z197" s="1162" t="s">
        <v>4893</v>
      </c>
      <c r="AA197" s="1120" t="s">
        <v>4283</v>
      </c>
      <c r="AB197" s="1313"/>
      <c r="AC197" s="1111"/>
      <c r="AD197" s="1121"/>
      <c r="AE197" s="1113"/>
      <c r="AF197" s="1113"/>
      <c r="AG197" s="1113"/>
    </row>
    <row r="198" spans="1:33" ht="15.75" customHeight="1">
      <c r="A198" s="1120" t="s">
        <v>10</v>
      </c>
      <c r="B198" s="1120" t="s">
        <v>49</v>
      </c>
      <c r="C198" s="1120" t="s">
        <v>50</v>
      </c>
      <c r="D198" s="1120" t="s">
        <v>1447</v>
      </c>
      <c r="E198" s="1120" t="s">
        <v>30</v>
      </c>
      <c r="F198" s="1107" t="str">
        <f t="array" ref="F198">IFERROR(INDEX(UIID!$K$2:$K388, MATCH(CONCATENATE(B198,D198,G198,J198), UIID!$B$2:$B388&amp;UIID!$D$2:$D388&amp;UIID!$G$2:$G388&amp;UIID!$H$2:$H388, 0),), "Not Found")</f>
        <v>Not Found</v>
      </c>
      <c r="G198" s="1120" t="s">
        <v>3559</v>
      </c>
      <c r="H198" s="1120"/>
      <c r="I198" s="1120" t="s">
        <v>8431</v>
      </c>
      <c r="J198" s="1120" t="s">
        <v>4063</v>
      </c>
      <c r="K198" s="1120">
        <v>9.3888007383951795</v>
      </c>
      <c r="L198" s="1120">
        <v>122.79562694427899</v>
      </c>
      <c r="M198" s="1120" t="s">
        <v>8432</v>
      </c>
      <c r="N198" s="1120" t="s">
        <v>8433</v>
      </c>
      <c r="O198" s="1120" t="s">
        <v>15</v>
      </c>
      <c r="P198" s="1120" t="s">
        <v>16</v>
      </c>
      <c r="Q198" s="1120" t="s">
        <v>35</v>
      </c>
      <c r="R198" s="176" t="s">
        <v>125</v>
      </c>
      <c r="S198" s="1120" t="s">
        <v>1033</v>
      </c>
      <c r="T198" s="1120" t="s">
        <v>4164</v>
      </c>
      <c r="U198" s="1120" t="s">
        <v>1034</v>
      </c>
      <c r="V198" s="1120" t="s">
        <v>8434</v>
      </c>
      <c r="W198" s="1169">
        <v>45639</v>
      </c>
      <c r="X198" s="1124">
        <v>47466</v>
      </c>
      <c r="Y198" s="1120" t="s">
        <v>8435</v>
      </c>
      <c r="Z198" s="1162" t="s">
        <v>8436</v>
      </c>
      <c r="AA198" s="1124">
        <v>47268</v>
      </c>
      <c r="AB198" s="1313"/>
      <c r="AC198" s="1111"/>
      <c r="AD198" s="1121"/>
      <c r="AE198" s="1113"/>
      <c r="AF198" s="1113"/>
      <c r="AG198" s="1113"/>
    </row>
    <row r="199" spans="1:33" ht="15.75" customHeight="1">
      <c r="A199" s="1120" t="s">
        <v>10</v>
      </c>
      <c r="B199" s="1120" t="s">
        <v>49</v>
      </c>
      <c r="C199" s="1120" t="s">
        <v>50</v>
      </c>
      <c r="D199" s="1120" t="s">
        <v>1447</v>
      </c>
      <c r="E199" s="1120" t="s">
        <v>30</v>
      </c>
      <c r="F199" s="1107" t="str">
        <f t="array" ref="F199">IFERROR(INDEX(UIID!$K$2:$K388, MATCH(CONCATENATE(B199,D199,G199,J199), UIID!$B$2:$B388&amp;UIID!$D$2:$D388&amp;UIID!$G$2:$G388&amp;UIID!$H$2:$H388, 0),), "Not Found")</f>
        <v>Not Found</v>
      </c>
      <c r="G199" s="1120" t="s">
        <v>3559</v>
      </c>
      <c r="H199" s="1120"/>
      <c r="I199" s="1120" t="s">
        <v>8431</v>
      </c>
      <c r="J199" s="1120" t="s">
        <v>4063</v>
      </c>
      <c r="K199" s="1120">
        <v>9.3888007383951795</v>
      </c>
      <c r="L199" s="1120">
        <v>122.79562694427899</v>
      </c>
      <c r="M199" s="1120" t="s">
        <v>8432</v>
      </c>
      <c r="N199" s="1120" t="s">
        <v>8433</v>
      </c>
      <c r="O199" s="1120" t="s">
        <v>15</v>
      </c>
      <c r="P199" s="1120" t="s">
        <v>16</v>
      </c>
      <c r="Q199" s="1120" t="s">
        <v>35</v>
      </c>
      <c r="R199" s="1120" t="s">
        <v>104</v>
      </c>
      <c r="S199" s="1120" t="s">
        <v>105</v>
      </c>
      <c r="T199" s="1120" t="s">
        <v>4164</v>
      </c>
      <c r="U199" s="1120" t="s">
        <v>106</v>
      </c>
      <c r="V199" s="1120" t="s">
        <v>8437</v>
      </c>
      <c r="W199" s="1169">
        <v>45639</v>
      </c>
      <c r="X199" s="1124">
        <v>47466</v>
      </c>
      <c r="Y199" s="1120" t="s">
        <v>8435</v>
      </c>
      <c r="Z199" s="1120" t="s">
        <v>8438</v>
      </c>
      <c r="AA199" s="1124">
        <v>46632</v>
      </c>
      <c r="AB199" s="1313"/>
      <c r="AC199" s="1111"/>
      <c r="AD199" s="1121"/>
      <c r="AE199" s="1113"/>
      <c r="AF199" s="1113"/>
      <c r="AG199" s="1113"/>
    </row>
    <row r="200" spans="1:33" ht="15.75" customHeight="1">
      <c r="A200" s="1120" t="s">
        <v>10</v>
      </c>
      <c r="B200" s="1120" t="s">
        <v>49</v>
      </c>
      <c r="C200" s="1120" t="s">
        <v>50</v>
      </c>
      <c r="D200" s="1120" t="s">
        <v>1447</v>
      </c>
      <c r="E200" s="1120" t="s">
        <v>30</v>
      </c>
      <c r="F200" s="1107" t="str">
        <f t="array" ref="F200">IFERROR(INDEX(UIID!$K$2:$K388, MATCH(CONCATENATE(B200,D200,G200,J200), UIID!$B$2:$B388&amp;UIID!$D$2:$D388&amp;UIID!$G$2:$G388&amp;UIID!$H$2:$H388, 0),), "Not Found")</f>
        <v>Not Found</v>
      </c>
      <c r="G200" s="1120" t="s">
        <v>3559</v>
      </c>
      <c r="H200" s="1120"/>
      <c r="I200" s="1120" t="s">
        <v>8431</v>
      </c>
      <c r="J200" s="1120" t="s">
        <v>4063</v>
      </c>
      <c r="K200" s="1120">
        <v>9.3888007383951795</v>
      </c>
      <c r="L200" s="1120">
        <v>122.79562694427899</v>
      </c>
      <c r="M200" s="1120" t="s">
        <v>8432</v>
      </c>
      <c r="N200" s="1120" t="s">
        <v>8433</v>
      </c>
      <c r="O200" s="1120" t="s">
        <v>15</v>
      </c>
      <c r="P200" s="1120" t="s">
        <v>16</v>
      </c>
      <c r="Q200" s="1120" t="s">
        <v>35</v>
      </c>
      <c r="R200" s="1120" t="s">
        <v>2230</v>
      </c>
      <c r="S200" s="1120" t="s">
        <v>161</v>
      </c>
      <c r="T200" s="1120" t="s">
        <v>4157</v>
      </c>
      <c r="U200" s="1120" t="s">
        <v>957</v>
      </c>
      <c r="V200" s="1120" t="s">
        <v>8439</v>
      </c>
      <c r="W200" s="1169">
        <v>45642</v>
      </c>
      <c r="X200" s="1124">
        <v>47469</v>
      </c>
      <c r="Y200" s="1120" t="s">
        <v>8435</v>
      </c>
      <c r="Z200" s="1120" t="s">
        <v>8440</v>
      </c>
      <c r="AA200" s="1124">
        <v>46457</v>
      </c>
      <c r="AB200" s="1313"/>
      <c r="AC200" s="1111"/>
      <c r="AD200" s="1121"/>
      <c r="AE200" s="1113"/>
      <c r="AF200" s="1113"/>
      <c r="AG200" s="1113"/>
    </row>
    <row r="201" spans="1:33" ht="15.75" customHeight="1">
      <c r="A201" s="1120" t="s">
        <v>10</v>
      </c>
      <c r="B201" s="1120" t="s">
        <v>49</v>
      </c>
      <c r="C201" s="1120" t="s">
        <v>50</v>
      </c>
      <c r="D201" s="1120" t="s">
        <v>51</v>
      </c>
      <c r="E201" s="1120" t="s">
        <v>30</v>
      </c>
      <c r="F201" s="1107" t="str">
        <f t="array" ref="F201">IFERROR(INDEX(UIID!$K$2:$K388, MATCH(CONCATENATE(B201,D201,G201,J201), UIID!$B$2:$B388&amp;UIID!$D$2:$D388&amp;UIID!$G$2:$G388&amp;UIID!$H$2:$H388, 0),), "Not Found")</f>
        <v>0746-0011</v>
      </c>
      <c r="G201" s="1120" t="s">
        <v>1788</v>
      </c>
      <c r="H201" s="1120"/>
      <c r="I201" s="1120" t="s">
        <v>8441</v>
      </c>
      <c r="J201" s="1120" t="s">
        <v>1789</v>
      </c>
      <c r="K201" s="1120">
        <v>9.3263962717227002</v>
      </c>
      <c r="L201" s="1120">
        <v>123.297094098249</v>
      </c>
      <c r="M201" s="1120" t="s">
        <v>8442</v>
      </c>
      <c r="N201" s="1120" t="s">
        <v>8443</v>
      </c>
      <c r="O201" s="1120" t="s">
        <v>15</v>
      </c>
      <c r="P201" s="1120" t="s">
        <v>16</v>
      </c>
      <c r="Q201" s="1120" t="s">
        <v>35</v>
      </c>
      <c r="R201" s="1120" t="s">
        <v>125</v>
      </c>
      <c r="S201" s="1120" t="s">
        <v>1033</v>
      </c>
      <c r="T201" s="1120" t="s">
        <v>4164</v>
      </c>
      <c r="U201" s="1120" t="s">
        <v>1034</v>
      </c>
      <c r="V201" s="1120" t="s">
        <v>8444</v>
      </c>
      <c r="W201" s="1169">
        <v>45642</v>
      </c>
      <c r="X201" s="1124">
        <v>47469</v>
      </c>
      <c r="Y201" s="1120" t="s">
        <v>7880</v>
      </c>
      <c r="Z201" s="1162" t="s">
        <v>8445</v>
      </c>
      <c r="AA201" s="1124">
        <v>46311</v>
      </c>
      <c r="AB201" s="1313"/>
      <c r="AC201" s="1111"/>
      <c r="AD201" s="1121"/>
      <c r="AE201" s="1113"/>
      <c r="AF201" s="1113"/>
      <c r="AG201" s="1113"/>
    </row>
    <row r="202" spans="1:33" ht="15.75" customHeight="1">
      <c r="A202" s="1120" t="s">
        <v>10</v>
      </c>
      <c r="B202" s="1120" t="s">
        <v>49</v>
      </c>
      <c r="C202" s="1120" t="s">
        <v>50</v>
      </c>
      <c r="D202" s="1120" t="s">
        <v>51</v>
      </c>
      <c r="E202" s="1120" t="s">
        <v>30</v>
      </c>
      <c r="F202" s="1107" t="str">
        <f t="array" ref="F202">IFERROR(INDEX(UIID!$K$2:$K388, MATCH(CONCATENATE(B202,D202,G202,J202), UIID!$B$2:$B388&amp;UIID!$D$2:$D388&amp;UIID!$G$2:$G388&amp;UIID!$H$2:$H388, 0),), "Not Found")</f>
        <v>0746-0011</v>
      </c>
      <c r="G202" s="1120" t="s">
        <v>1788</v>
      </c>
      <c r="H202" s="1120"/>
      <c r="I202" s="1120" t="s">
        <v>8441</v>
      </c>
      <c r="J202" s="1120" t="s">
        <v>1789</v>
      </c>
      <c r="K202" s="1120">
        <v>9.3263962717227002</v>
      </c>
      <c r="L202" s="1120">
        <v>123.297094098249</v>
      </c>
      <c r="M202" s="1120" t="s">
        <v>8442</v>
      </c>
      <c r="N202" s="1120" t="s">
        <v>8443</v>
      </c>
      <c r="O202" s="1120" t="s">
        <v>15</v>
      </c>
      <c r="P202" s="1120" t="s">
        <v>16</v>
      </c>
      <c r="Q202" s="1120" t="s">
        <v>35</v>
      </c>
      <c r="R202" s="1120" t="s">
        <v>32</v>
      </c>
      <c r="S202" s="1120" t="s">
        <v>47</v>
      </c>
      <c r="T202" s="1120" t="s">
        <v>4164</v>
      </c>
      <c r="U202" s="1120" t="s">
        <v>78</v>
      </c>
      <c r="V202" s="1120" t="s">
        <v>8446</v>
      </c>
      <c r="W202" s="1169">
        <v>45642</v>
      </c>
      <c r="X202" s="1124">
        <v>47469</v>
      </c>
      <c r="Y202" s="1120" t="s">
        <v>7880</v>
      </c>
      <c r="Z202" s="1120" t="s">
        <v>8447</v>
      </c>
      <c r="AA202" s="1124">
        <v>47065</v>
      </c>
      <c r="AB202" s="1313"/>
      <c r="AC202" s="1111"/>
      <c r="AD202" s="1121"/>
      <c r="AE202" s="1113"/>
      <c r="AF202" s="1113"/>
      <c r="AG202" s="1113"/>
    </row>
    <row r="203" spans="1:33" ht="15.75" customHeight="1">
      <c r="A203" s="1120" t="s">
        <v>10</v>
      </c>
      <c r="B203" s="1120" t="s">
        <v>49</v>
      </c>
      <c r="C203" s="1120" t="s">
        <v>50</v>
      </c>
      <c r="D203" s="1120" t="s">
        <v>51</v>
      </c>
      <c r="E203" s="1120" t="s">
        <v>30</v>
      </c>
      <c r="F203" s="1107" t="str">
        <f t="array" ref="F203">IFERROR(INDEX(UIID!$K$2:$K388, MATCH(CONCATENATE(B203,D203,G203,J203), UIID!$B$2:$B388&amp;UIID!$D$2:$D388&amp;UIID!$G$2:$G388&amp;UIID!$H$2:$H388, 0),), "Not Found")</f>
        <v>0746-0013</v>
      </c>
      <c r="G203" s="1120" t="s">
        <v>1986</v>
      </c>
      <c r="H203" s="1120"/>
      <c r="I203" s="1120" t="s">
        <v>8063</v>
      </c>
      <c r="J203" s="1120" t="s">
        <v>4033</v>
      </c>
      <c r="K203" s="1120">
        <v>9.3212505603453</v>
      </c>
      <c r="L203" s="1120">
        <v>123.259606360169</v>
      </c>
      <c r="M203" s="1120" t="s">
        <v>1987</v>
      </c>
      <c r="N203" s="1120" t="s">
        <v>8065</v>
      </c>
      <c r="O203" s="1120" t="s">
        <v>113</v>
      </c>
      <c r="P203" s="1120" t="s">
        <v>2229</v>
      </c>
      <c r="Q203" s="1120" t="s">
        <v>4262</v>
      </c>
      <c r="R203" s="1120" t="s">
        <v>2222</v>
      </c>
      <c r="S203" s="1120" t="s">
        <v>2858</v>
      </c>
      <c r="T203" s="1120" t="s">
        <v>4979</v>
      </c>
      <c r="U203" s="1120" t="s">
        <v>308</v>
      </c>
      <c r="V203" s="1120" t="s">
        <v>8448</v>
      </c>
      <c r="W203" s="1169">
        <v>45653</v>
      </c>
      <c r="X203" s="1169">
        <v>47480</v>
      </c>
      <c r="Y203" s="1120" t="s">
        <v>8449</v>
      </c>
      <c r="Z203" s="1120" t="s">
        <v>8450</v>
      </c>
      <c r="AA203" s="1120" t="s">
        <v>8451</v>
      </c>
      <c r="AB203" s="1313"/>
      <c r="AC203" s="1111"/>
      <c r="AD203" s="1121"/>
      <c r="AE203" s="1113"/>
      <c r="AF203" s="1113"/>
      <c r="AG203" s="1113"/>
    </row>
    <row r="204" spans="1:33" ht="15.75" customHeight="1">
      <c r="A204" s="1120" t="s">
        <v>10</v>
      </c>
      <c r="B204" s="1132" t="s">
        <v>49</v>
      </c>
      <c r="C204" s="1132" t="s">
        <v>50</v>
      </c>
      <c r="D204" s="1132" t="s">
        <v>51</v>
      </c>
      <c r="E204" s="1132" t="s">
        <v>30</v>
      </c>
      <c r="F204" s="1153" t="str">
        <f t="array" ref="F204">IFERROR(INDEX(UIID!$K$2:$K388, MATCH(CONCATENATE(B204,D204,G204,J204), UIID!$B$2:$B388&amp;UIID!$D$2:$D388&amp;UIID!$G$2:$G388&amp;UIID!$H$2:$H388, 0),), "Not Found")</f>
        <v>0746-0013</v>
      </c>
      <c r="G204" s="1132" t="s">
        <v>1986</v>
      </c>
      <c r="H204" s="1132"/>
      <c r="I204" s="1132" t="s">
        <v>8063</v>
      </c>
      <c r="J204" s="1132" t="s">
        <v>4033</v>
      </c>
      <c r="K204" s="1132">
        <v>9.3212505603453</v>
      </c>
      <c r="L204" s="1132">
        <v>123.259606360169</v>
      </c>
      <c r="M204" s="1132" t="s">
        <v>1987</v>
      </c>
      <c r="N204" s="1132" t="s">
        <v>8065</v>
      </c>
      <c r="O204" s="1132" t="s">
        <v>113</v>
      </c>
      <c r="P204" s="1120" t="s">
        <v>2229</v>
      </c>
      <c r="Q204" s="1120" t="s">
        <v>4262</v>
      </c>
      <c r="R204" s="1132" t="s">
        <v>1255</v>
      </c>
      <c r="S204" s="1132" t="s">
        <v>2798</v>
      </c>
      <c r="T204" s="1132" t="s">
        <v>7195</v>
      </c>
      <c r="U204" s="1132" t="s">
        <v>308</v>
      </c>
      <c r="V204" s="1132" t="s">
        <v>8452</v>
      </c>
      <c r="W204" s="1150">
        <v>45653</v>
      </c>
      <c r="X204" s="1150">
        <v>47480</v>
      </c>
      <c r="Y204" s="1158" t="s">
        <v>8453</v>
      </c>
      <c r="Z204" s="1132" t="s">
        <v>8454</v>
      </c>
      <c r="AA204" s="1150">
        <v>45929</v>
      </c>
      <c r="AB204" s="1155"/>
      <c r="AC204" s="1148"/>
      <c r="AD204" s="1155"/>
      <c r="AE204" s="1300"/>
      <c r="AF204" s="1300"/>
      <c r="AG204" s="1300"/>
    </row>
    <row r="205" spans="1:33" ht="15.75" customHeight="1">
      <c r="A205" s="1120" t="s">
        <v>10</v>
      </c>
      <c r="B205" s="176" t="s">
        <v>49</v>
      </c>
      <c r="C205" s="176" t="s">
        <v>50</v>
      </c>
      <c r="D205" s="1120" t="s">
        <v>51</v>
      </c>
      <c r="E205" s="176" t="s">
        <v>30</v>
      </c>
      <c r="F205" s="1107" t="str">
        <f t="array" ref="F205">IFERROR(INDEX(UIID!$K$2:$K388, MATCH(CONCATENATE(B205,D205,G205,J205), UIID!$B$2:$B388&amp;UIID!$D$2:$D388&amp;UIID!$G$2:$G388&amp;UIID!$H$2:$H388, 0),), "Not Found")</f>
        <v>0746-0022</v>
      </c>
      <c r="G205" s="176" t="s">
        <v>1464</v>
      </c>
      <c r="H205" s="176"/>
      <c r="I205" s="176"/>
      <c r="J205" s="176" t="s">
        <v>1465</v>
      </c>
      <c r="K205" s="1120">
        <v>9.3193351598398095</v>
      </c>
      <c r="L205" s="1120">
        <v>123.291219076906</v>
      </c>
      <c r="M205" s="176" t="s">
        <v>1466</v>
      </c>
      <c r="N205" s="176"/>
      <c r="O205" s="176" t="s">
        <v>15</v>
      </c>
      <c r="P205" s="176" t="s">
        <v>16</v>
      </c>
      <c r="Q205" s="176" t="s">
        <v>35</v>
      </c>
      <c r="R205" s="176" t="s">
        <v>272</v>
      </c>
      <c r="S205" s="176" t="s">
        <v>2649</v>
      </c>
      <c r="T205" s="176" t="s">
        <v>4306</v>
      </c>
      <c r="U205" s="176" t="s">
        <v>366</v>
      </c>
      <c r="V205" s="176" t="s">
        <v>1474</v>
      </c>
      <c r="W205" s="488">
        <v>43103</v>
      </c>
      <c r="X205" s="458">
        <v>46967</v>
      </c>
      <c r="Y205" s="176" t="s">
        <v>8456</v>
      </c>
      <c r="Z205" s="176" t="s">
        <v>8457</v>
      </c>
      <c r="AA205" s="176" t="s">
        <v>8458</v>
      </c>
      <c r="AB205" s="678"/>
      <c r="AC205" s="679"/>
      <c r="AD205" s="426"/>
      <c r="AE205" s="681"/>
      <c r="AF205" s="681"/>
      <c r="AG205" s="681"/>
    </row>
    <row r="206" spans="1:33" ht="15.75" customHeight="1">
      <c r="A206" s="1120" t="s">
        <v>10</v>
      </c>
      <c r="B206" s="1120" t="s">
        <v>49</v>
      </c>
      <c r="C206" s="1120" t="s">
        <v>50</v>
      </c>
      <c r="D206" s="1120" t="s">
        <v>51</v>
      </c>
      <c r="E206" s="1120" t="s">
        <v>30</v>
      </c>
      <c r="F206" s="1107" t="str">
        <f t="array" ref="F206">IFERROR(INDEX(UIID!$K$2:$K388, MATCH(CONCATENATE(B206,D206,G206,J206), UIID!$B$2:$B388&amp;UIID!$D$2:$D388&amp;UIID!$G$2:$G388&amp;UIID!$H$2:$H388, 0),), "Not Found")</f>
        <v>0746-0026</v>
      </c>
      <c r="G206" s="1120" t="s">
        <v>3500</v>
      </c>
      <c r="H206" s="176"/>
      <c r="I206" s="176" t="s">
        <v>8338</v>
      </c>
      <c r="J206" s="176" t="s">
        <v>4043</v>
      </c>
      <c r="K206" s="176">
        <v>9.31799568528516</v>
      </c>
      <c r="L206" s="176">
        <v>123.29410389622301</v>
      </c>
      <c r="M206" s="485" t="s">
        <v>8339</v>
      </c>
      <c r="N206" s="176" t="s">
        <v>8340</v>
      </c>
      <c r="O206" s="176" t="s">
        <v>15</v>
      </c>
      <c r="P206" s="176" t="s">
        <v>16</v>
      </c>
      <c r="Q206" s="1120" t="s">
        <v>4262</v>
      </c>
      <c r="R206" s="176" t="s">
        <v>3006</v>
      </c>
      <c r="S206" s="1120" t="s">
        <v>2757</v>
      </c>
      <c r="T206" s="1120" t="s">
        <v>22</v>
      </c>
      <c r="U206" s="1120" t="s">
        <v>59</v>
      </c>
      <c r="V206" s="1120" t="s">
        <v>8459</v>
      </c>
      <c r="W206" s="1169">
        <v>45502</v>
      </c>
      <c r="X206" s="1124">
        <v>47329</v>
      </c>
      <c r="Y206" s="1138" t="s">
        <v>8342</v>
      </c>
      <c r="Z206" s="1157" t="s">
        <v>8343</v>
      </c>
      <c r="AA206" s="1325">
        <v>45541</v>
      </c>
      <c r="AB206" s="1313"/>
      <c r="AC206" s="1111"/>
      <c r="AD206" s="1121"/>
      <c r="AE206" s="1113"/>
      <c r="AF206" s="1113"/>
      <c r="AG206" s="1113"/>
    </row>
    <row r="207" spans="1:33" ht="15.75" customHeight="1">
      <c r="A207" s="1120" t="s">
        <v>10</v>
      </c>
      <c r="B207" s="1132" t="s">
        <v>49</v>
      </c>
      <c r="C207" s="1132" t="s">
        <v>50</v>
      </c>
      <c r="D207" s="1132" t="s">
        <v>51</v>
      </c>
      <c r="E207" s="1132" t="s">
        <v>30</v>
      </c>
      <c r="F207" s="1153" t="str">
        <f t="array" ref="F207">IFERROR(INDEX(UIID!$K$2:$K388, MATCH(CONCATENATE(B207,D207,G207,J207), UIID!$B$2:$B388&amp;UIID!$D$2:$D388&amp;UIID!$G$2:$G388&amp;UIID!$H$2:$H388, 0),), "Not Found")</f>
        <v>0746-0011</v>
      </c>
      <c r="G207" s="1132" t="s">
        <v>1788</v>
      </c>
      <c r="H207" s="1132"/>
      <c r="I207" s="1132" t="s">
        <v>8460</v>
      </c>
      <c r="J207" s="1132" t="s">
        <v>1789</v>
      </c>
      <c r="K207" s="1132">
        <v>9.3263781532224002</v>
      </c>
      <c r="L207" s="1132">
        <v>123.297067694313</v>
      </c>
      <c r="M207" s="1132" t="s">
        <v>1790</v>
      </c>
      <c r="N207" s="1132" t="s">
        <v>8045</v>
      </c>
      <c r="O207" s="1132" t="s">
        <v>15</v>
      </c>
      <c r="P207" s="1132" t="s">
        <v>16</v>
      </c>
      <c r="Q207" s="1302" t="s">
        <v>10389</v>
      </c>
      <c r="R207" s="1132" t="s">
        <v>117</v>
      </c>
      <c r="S207" s="1132" t="s">
        <v>3159</v>
      </c>
      <c r="T207" s="1132" t="s">
        <v>4164</v>
      </c>
      <c r="U207" s="1132" t="s">
        <v>1348</v>
      </c>
      <c r="V207" s="1132" t="s">
        <v>8461</v>
      </c>
      <c r="W207" s="1150">
        <v>45674</v>
      </c>
      <c r="X207" s="1298">
        <v>46975</v>
      </c>
      <c r="Y207" s="1132" t="s">
        <v>8462</v>
      </c>
      <c r="Z207" s="1132" t="s">
        <v>8463</v>
      </c>
      <c r="AA207" s="1298">
        <v>47177</v>
      </c>
      <c r="AB207" s="1155"/>
      <c r="AC207" s="1148"/>
      <c r="AD207" s="1155"/>
      <c r="AE207" s="1300"/>
      <c r="AF207" s="1300"/>
      <c r="AG207" s="1300"/>
    </row>
    <row r="208" spans="1:33" ht="15.75" customHeight="1">
      <c r="A208" s="1120" t="s">
        <v>10</v>
      </c>
      <c r="B208" s="1120" t="s">
        <v>49</v>
      </c>
      <c r="C208" s="1120" t="s">
        <v>50</v>
      </c>
      <c r="D208" s="1120" t="s">
        <v>51</v>
      </c>
      <c r="E208" s="1120" t="s">
        <v>30</v>
      </c>
      <c r="F208" s="1107" t="str">
        <f t="array" ref="F208">IFERROR(INDEX(UIID!$K$2:$K388, MATCH(CONCATENATE(B208,D208,G208,J208), UIID!$B$2:$B388&amp;UIID!$D$2:$D388&amp;UIID!$G$2:$G388&amp;UIID!$H$2:$H388, 0),), "Not Found")</f>
        <v>0746-0009</v>
      </c>
      <c r="G208" s="1120" t="s">
        <v>4029</v>
      </c>
      <c r="H208" s="1120"/>
      <c r="I208" s="1120" t="s">
        <v>8464</v>
      </c>
      <c r="J208" s="1120" t="s">
        <v>4030</v>
      </c>
      <c r="K208" s="1120">
        <v>9.3118850897358794</v>
      </c>
      <c r="L208" s="1120">
        <v>123.30727830971701</v>
      </c>
      <c r="M208" s="1120" t="s">
        <v>1575</v>
      </c>
      <c r="N208" s="1120" t="s">
        <v>8465</v>
      </c>
      <c r="O208" s="1120" t="s">
        <v>15</v>
      </c>
      <c r="P208" s="1120" t="s">
        <v>525</v>
      </c>
      <c r="Q208" s="1120" t="s">
        <v>35</v>
      </c>
      <c r="R208" s="1120" t="s">
        <v>125</v>
      </c>
      <c r="S208" s="1120" t="s">
        <v>1033</v>
      </c>
      <c r="T208" s="1120" t="s">
        <v>4164</v>
      </c>
      <c r="U208" s="1120" t="s">
        <v>1034</v>
      </c>
      <c r="V208" s="1120" t="s">
        <v>8466</v>
      </c>
      <c r="W208" s="1169">
        <v>45705</v>
      </c>
      <c r="X208" s="1124">
        <v>47532</v>
      </c>
      <c r="Y208" s="1120" t="s">
        <v>8467</v>
      </c>
      <c r="Z208" s="1162" t="s">
        <v>8468</v>
      </c>
      <c r="AA208" s="1162" t="s">
        <v>8469</v>
      </c>
      <c r="AB208" s="1313"/>
      <c r="AC208" s="1111"/>
      <c r="AD208" s="1121"/>
      <c r="AE208" s="1113"/>
      <c r="AF208" s="1113"/>
      <c r="AG208" s="1113"/>
    </row>
    <row r="209" spans="1:33" ht="15.75" customHeight="1">
      <c r="A209" s="1120" t="s">
        <v>10</v>
      </c>
      <c r="B209" s="1120" t="s">
        <v>49</v>
      </c>
      <c r="C209" s="1120" t="s">
        <v>50</v>
      </c>
      <c r="D209" s="1120" t="s">
        <v>51</v>
      </c>
      <c r="E209" s="1120" t="s">
        <v>30</v>
      </c>
      <c r="F209" s="1107" t="str">
        <f t="array" ref="F209">IFERROR(INDEX(UIID!$K$2:$K388, MATCH(CONCATENATE(B209,D209,G209,J209), UIID!$B$2:$B388&amp;UIID!$D$2:$D388&amp;UIID!$G$2:$G388&amp;UIID!$H$2:$H388, 0),), "Not Found")</f>
        <v>0746-0009</v>
      </c>
      <c r="G209" s="1120" t="s">
        <v>4029</v>
      </c>
      <c r="H209" s="1120"/>
      <c r="I209" s="1120" t="s">
        <v>8464</v>
      </c>
      <c r="J209" s="1120" t="s">
        <v>4030</v>
      </c>
      <c r="K209" s="1120">
        <v>9.3118850897358794</v>
      </c>
      <c r="L209" s="1120">
        <v>123.30727830971701</v>
      </c>
      <c r="M209" s="1120" t="s">
        <v>1575</v>
      </c>
      <c r="N209" s="1120" t="s">
        <v>8465</v>
      </c>
      <c r="O209" s="1120" t="s">
        <v>15</v>
      </c>
      <c r="P209" s="1120" t="s">
        <v>525</v>
      </c>
      <c r="Q209" s="1120" t="s">
        <v>35</v>
      </c>
      <c r="R209" s="1120" t="s">
        <v>272</v>
      </c>
      <c r="S209" s="1120" t="s">
        <v>2649</v>
      </c>
      <c r="T209" s="1120" t="s">
        <v>4306</v>
      </c>
      <c r="U209" s="1120" t="s">
        <v>276</v>
      </c>
      <c r="V209" s="1120" t="s">
        <v>8470</v>
      </c>
      <c r="W209" s="1169">
        <v>45705</v>
      </c>
      <c r="X209" s="1124">
        <v>47532</v>
      </c>
      <c r="Y209" s="1120" t="s">
        <v>8471</v>
      </c>
      <c r="Z209" s="1162" t="s">
        <v>8472</v>
      </c>
      <c r="AA209" s="1211">
        <v>46802</v>
      </c>
      <c r="AB209" s="1313"/>
      <c r="AC209" s="1111"/>
      <c r="AD209" s="1121"/>
      <c r="AE209" s="1113"/>
      <c r="AF209" s="1113"/>
      <c r="AG209" s="1113"/>
    </row>
    <row r="210" spans="1:33" ht="15.75" customHeight="1">
      <c r="A210" s="1120" t="s">
        <v>10</v>
      </c>
      <c r="B210" s="1132" t="s">
        <v>49</v>
      </c>
      <c r="C210" s="1132" t="s">
        <v>50</v>
      </c>
      <c r="D210" s="1132" t="s">
        <v>51</v>
      </c>
      <c r="E210" s="1132" t="s">
        <v>30</v>
      </c>
      <c r="F210" s="1153" t="str">
        <f t="array" ref="F210">IFERROR(INDEX(UIID!$K$2:$K388, MATCH(CONCATENATE(B210,D210,G210,J210), UIID!$B$2:$B388&amp;UIID!$D$2:$D388&amp;UIID!$G$2:$G388&amp;UIID!$H$2:$H388, 0),), "Not Found")</f>
        <v>0746-0009</v>
      </c>
      <c r="G210" s="1132" t="s">
        <v>4029</v>
      </c>
      <c r="H210" s="1132"/>
      <c r="I210" s="1132" t="s">
        <v>8464</v>
      </c>
      <c r="J210" s="1132" t="s">
        <v>4030</v>
      </c>
      <c r="K210" s="1132">
        <v>9.3118850897358794</v>
      </c>
      <c r="L210" s="1132">
        <v>123.30727830971701</v>
      </c>
      <c r="M210" s="1132" t="s">
        <v>1575</v>
      </c>
      <c r="N210" s="1132" t="s">
        <v>8465</v>
      </c>
      <c r="O210" s="1132" t="s">
        <v>15</v>
      </c>
      <c r="P210" s="1132" t="s">
        <v>525</v>
      </c>
      <c r="Q210" s="1132" t="s">
        <v>35</v>
      </c>
      <c r="R210" s="1132" t="s">
        <v>2230</v>
      </c>
      <c r="S210" s="1132" t="s">
        <v>161</v>
      </c>
      <c r="T210" s="1132" t="s">
        <v>4157</v>
      </c>
      <c r="U210" s="1132" t="s">
        <v>957</v>
      </c>
      <c r="V210" s="1132" t="s">
        <v>8473</v>
      </c>
      <c r="W210" s="1150">
        <v>45706</v>
      </c>
      <c r="X210" s="1298">
        <v>47533</v>
      </c>
      <c r="Y210" s="1132" t="s">
        <v>7880</v>
      </c>
      <c r="Z210" s="1161" t="s">
        <v>8228</v>
      </c>
      <c r="AA210" s="1249">
        <v>46777</v>
      </c>
      <c r="AB210" s="1155"/>
      <c r="AC210" s="1148"/>
      <c r="AD210" s="1155"/>
      <c r="AE210" s="1300"/>
      <c r="AF210" s="1300"/>
      <c r="AG210" s="1300"/>
    </row>
    <row r="211" spans="1:33" ht="15.75" customHeight="1">
      <c r="A211" s="1120" t="s">
        <v>10</v>
      </c>
      <c r="B211" s="1120" t="s">
        <v>49</v>
      </c>
      <c r="C211" s="1120" t="s">
        <v>50</v>
      </c>
      <c r="D211" s="1120" t="s">
        <v>51</v>
      </c>
      <c r="E211" s="1120" t="s">
        <v>30</v>
      </c>
      <c r="F211" s="1107" t="str">
        <f t="array" ref="F211">IFERROR(INDEX(UIID!$K$2:$K388, MATCH(CONCATENATE(B211,D211,G211,J211), UIID!$B$2:$B388&amp;UIID!$D$2:$D388&amp;UIID!$G$2:$G388&amp;UIID!$H$2:$H388, 0),), "Not Found")</f>
        <v>Not Found</v>
      </c>
      <c r="G211" s="1120" t="s">
        <v>3574</v>
      </c>
      <c r="H211" s="1120"/>
      <c r="I211" s="176" t="s">
        <v>8464</v>
      </c>
      <c r="J211" s="1120" t="s">
        <v>4064</v>
      </c>
      <c r="K211" s="1120">
        <v>9.3309646154775194</v>
      </c>
      <c r="L211" s="1120">
        <v>123.307569068541</v>
      </c>
      <c r="M211" s="1120" t="s">
        <v>1575</v>
      </c>
      <c r="N211" s="1247" t="s">
        <v>8474</v>
      </c>
      <c r="O211" s="1120" t="s">
        <v>15</v>
      </c>
      <c r="P211" s="1120" t="s">
        <v>1449</v>
      </c>
      <c r="Q211" s="1120" t="s">
        <v>35</v>
      </c>
      <c r="R211" s="1120" t="s">
        <v>125</v>
      </c>
      <c r="S211" s="1120" t="s">
        <v>1033</v>
      </c>
      <c r="T211" s="1120" t="s">
        <v>4164</v>
      </c>
      <c r="U211" s="1120" t="s">
        <v>1034</v>
      </c>
      <c r="V211" s="1120" t="s">
        <v>8475</v>
      </c>
      <c r="W211" s="1169">
        <v>45715</v>
      </c>
      <c r="X211" s="1124">
        <v>47542</v>
      </c>
      <c r="Y211" s="1120" t="s">
        <v>8476</v>
      </c>
      <c r="Z211" s="1162" t="s">
        <v>8477</v>
      </c>
      <c r="AA211" s="1162" t="s">
        <v>8469</v>
      </c>
      <c r="AB211" s="1313"/>
      <c r="AC211" s="1111"/>
      <c r="AD211" s="1121"/>
      <c r="AE211" s="1113"/>
      <c r="AF211" s="1113"/>
      <c r="AG211" s="1113"/>
    </row>
    <row r="212" spans="1:33" ht="15.75" customHeight="1">
      <c r="A212" s="1120" t="s">
        <v>10</v>
      </c>
      <c r="B212" s="1120" t="s">
        <v>49</v>
      </c>
      <c r="C212" s="1120" t="s">
        <v>50</v>
      </c>
      <c r="D212" s="1120" t="s">
        <v>51</v>
      </c>
      <c r="E212" s="1120" t="s">
        <v>30</v>
      </c>
      <c r="F212" s="1107" t="str">
        <f t="array" ref="F212">IFERROR(INDEX(UIID!$K$2:$K388, MATCH(CONCATENATE(B212,D212,G212,J212), UIID!$B$2:$B388&amp;UIID!$D$2:$D388&amp;UIID!$G$2:$G388&amp;UIID!$H$2:$H388, 0),), "Not Found")</f>
        <v>Not Found</v>
      </c>
      <c r="G212" s="1120" t="s">
        <v>3574</v>
      </c>
      <c r="H212" s="1120"/>
      <c r="I212" s="176" t="s">
        <v>8464</v>
      </c>
      <c r="J212" s="1120" t="s">
        <v>4064</v>
      </c>
      <c r="K212" s="1120">
        <v>9.3309646154775194</v>
      </c>
      <c r="L212" s="1120">
        <v>123.307569068541</v>
      </c>
      <c r="M212" s="1120" t="s">
        <v>1575</v>
      </c>
      <c r="N212" s="1247" t="s">
        <v>8479</v>
      </c>
      <c r="O212" s="1120" t="s">
        <v>15</v>
      </c>
      <c r="P212" s="1120" t="s">
        <v>1449</v>
      </c>
      <c r="Q212" s="1120" t="s">
        <v>35</v>
      </c>
      <c r="R212" s="1120" t="s">
        <v>125</v>
      </c>
      <c r="S212" s="1120" t="s">
        <v>426</v>
      </c>
      <c r="T212" s="1120" t="s">
        <v>4164</v>
      </c>
      <c r="U212" s="1120" t="s">
        <v>6543</v>
      </c>
      <c r="V212" s="1120" t="s">
        <v>8480</v>
      </c>
      <c r="W212" s="1169">
        <v>45715</v>
      </c>
      <c r="X212" s="1124">
        <v>47542</v>
      </c>
      <c r="Y212" s="1120" t="s">
        <v>8481</v>
      </c>
      <c r="Z212" s="1162" t="s">
        <v>8482</v>
      </c>
      <c r="AA212" s="1162" t="s">
        <v>8483</v>
      </c>
      <c r="AB212" s="1313"/>
      <c r="AC212" s="1111"/>
      <c r="AD212" s="1121"/>
      <c r="AE212" s="1113"/>
      <c r="AF212" s="1113"/>
      <c r="AG212" s="1113"/>
    </row>
    <row r="213" spans="1:33" ht="15.75" customHeight="1">
      <c r="A213" s="1120" t="s">
        <v>10</v>
      </c>
      <c r="B213" s="1120" t="s">
        <v>49</v>
      </c>
      <c r="C213" s="1120" t="s">
        <v>50</v>
      </c>
      <c r="D213" s="1120" t="s">
        <v>51</v>
      </c>
      <c r="E213" s="1120" t="s">
        <v>30</v>
      </c>
      <c r="F213" s="1107" t="str">
        <f t="array" ref="F213">IFERROR(INDEX(UIID!$K$2:$K388, MATCH(CONCATENATE(B213,D213,G213,J213), UIID!$B$2:$B388&amp;UIID!$D$2:$D388&amp;UIID!$G$2:$G388&amp;UIID!$H$2:$H388, 0),), "Not Found")</f>
        <v>0746-0009</v>
      </c>
      <c r="G213" s="176" t="s">
        <v>4029</v>
      </c>
      <c r="H213" s="1120"/>
      <c r="I213" s="176" t="s">
        <v>8464</v>
      </c>
      <c r="J213" s="176" t="s">
        <v>4030</v>
      </c>
      <c r="K213" s="176">
        <v>9.3118850897358794</v>
      </c>
      <c r="L213" s="176">
        <v>123.30727830971701</v>
      </c>
      <c r="M213" s="176" t="s">
        <v>1575</v>
      </c>
      <c r="N213" s="176" t="s">
        <v>8465</v>
      </c>
      <c r="O213" s="1120" t="s">
        <v>15</v>
      </c>
      <c r="P213" s="1120" t="s">
        <v>525</v>
      </c>
      <c r="Q213" s="1120" t="s">
        <v>35</v>
      </c>
      <c r="R213" s="1120" t="s">
        <v>32</v>
      </c>
      <c r="S213" s="1120" t="s">
        <v>228</v>
      </c>
      <c r="T213" s="1120" t="s">
        <v>4157</v>
      </c>
      <c r="U213" s="1120" t="s">
        <v>4859</v>
      </c>
      <c r="V213" s="1120" t="s">
        <v>8484</v>
      </c>
      <c r="W213" s="1169">
        <v>45715</v>
      </c>
      <c r="X213" s="1124">
        <v>47542</v>
      </c>
      <c r="Y213" s="1120" t="s">
        <v>8485</v>
      </c>
      <c r="Z213" s="1162" t="s">
        <v>8486</v>
      </c>
      <c r="AA213" s="1211">
        <v>47297</v>
      </c>
      <c r="AB213" s="1313"/>
      <c r="AC213" s="1111"/>
      <c r="AD213" s="1121"/>
      <c r="AE213" s="1113"/>
      <c r="AF213" s="1113"/>
      <c r="AG213" s="1113"/>
    </row>
    <row r="214" spans="1:33" ht="15.75" customHeight="1">
      <c r="A214" s="1120" t="s">
        <v>10</v>
      </c>
      <c r="B214" s="1120" t="s">
        <v>49</v>
      </c>
      <c r="C214" s="1120" t="s">
        <v>50</v>
      </c>
      <c r="D214" s="1120" t="s">
        <v>51</v>
      </c>
      <c r="E214" s="1120" t="s">
        <v>30</v>
      </c>
      <c r="F214" s="1107" t="str">
        <f t="array" ref="F214">IFERROR(INDEX(UIID!$K$2:$K388, MATCH(CONCATENATE(B214,D214,G214,J214), UIID!$B$2:$B388&amp;UIID!$D$2:$D388&amp;UIID!$G$2:$G388&amp;UIID!$H$2:$H388, 0),), "Not Found")</f>
        <v>Not Found</v>
      </c>
      <c r="G214" s="1120" t="s">
        <v>3574</v>
      </c>
      <c r="H214" s="1120"/>
      <c r="I214" s="176" t="s">
        <v>8464</v>
      </c>
      <c r="J214" s="1120" t="s">
        <v>4064</v>
      </c>
      <c r="K214" s="1120">
        <v>9.3309646154775194</v>
      </c>
      <c r="L214" s="1120">
        <v>123.307569068541</v>
      </c>
      <c r="M214" s="1120" t="s">
        <v>1575</v>
      </c>
      <c r="N214" s="1247" t="s">
        <v>8487</v>
      </c>
      <c r="O214" s="1120" t="s">
        <v>15</v>
      </c>
      <c r="P214" s="1120" t="s">
        <v>1449</v>
      </c>
      <c r="Q214" s="1120" t="s">
        <v>35</v>
      </c>
      <c r="R214" s="1120" t="s">
        <v>125</v>
      </c>
      <c r="S214" s="1120" t="s">
        <v>427</v>
      </c>
      <c r="T214" s="1120" t="s">
        <v>4164</v>
      </c>
      <c r="U214" s="1120" t="s">
        <v>2246</v>
      </c>
      <c r="V214" s="1120" t="s">
        <v>8488</v>
      </c>
      <c r="W214" s="1169">
        <v>45719</v>
      </c>
      <c r="X214" s="1124">
        <v>47546</v>
      </c>
      <c r="Y214" s="1120" t="s">
        <v>8489</v>
      </c>
      <c r="Z214" s="1162" t="s">
        <v>8490</v>
      </c>
      <c r="AA214" s="1211">
        <v>46996</v>
      </c>
      <c r="AB214" s="1313"/>
      <c r="AC214" s="1111"/>
      <c r="AD214" s="1121"/>
      <c r="AE214" s="1113"/>
      <c r="AF214" s="1113"/>
      <c r="AG214" s="1113"/>
    </row>
    <row r="215" spans="1:33" ht="15.75" customHeight="1">
      <c r="A215" s="1120" t="s">
        <v>10</v>
      </c>
      <c r="B215" s="1120" t="s">
        <v>49</v>
      </c>
      <c r="C215" s="1120" t="s">
        <v>50</v>
      </c>
      <c r="D215" s="1120" t="s">
        <v>51</v>
      </c>
      <c r="E215" s="1120" t="s">
        <v>30</v>
      </c>
      <c r="F215" s="1107" t="str">
        <f t="array" ref="F215">IFERROR(INDEX(UIID!$K$2:$K388, MATCH(CONCATENATE(B215,D215,G215,J215), UIID!$B$2:$B388&amp;UIID!$D$2:$D388&amp;UIID!$G$2:$G388&amp;UIID!$H$2:$H388, 0),), "Not Found")</f>
        <v>Not Found</v>
      </c>
      <c r="G215" s="1120" t="s">
        <v>3574</v>
      </c>
      <c r="H215" s="1120"/>
      <c r="I215" s="176" t="s">
        <v>8464</v>
      </c>
      <c r="J215" s="1120" t="s">
        <v>4064</v>
      </c>
      <c r="K215" s="1120">
        <v>9.3309646154775194</v>
      </c>
      <c r="L215" s="1120">
        <v>123.307569068541</v>
      </c>
      <c r="M215" s="1120" t="s">
        <v>1575</v>
      </c>
      <c r="N215" s="1247" t="s">
        <v>8491</v>
      </c>
      <c r="O215" s="1120" t="s">
        <v>15</v>
      </c>
      <c r="P215" s="1120" t="s">
        <v>1449</v>
      </c>
      <c r="Q215" s="1120" t="s">
        <v>35</v>
      </c>
      <c r="R215" s="1120" t="s">
        <v>125</v>
      </c>
      <c r="S215" s="1120" t="s">
        <v>1856</v>
      </c>
      <c r="T215" s="1120" t="s">
        <v>4164</v>
      </c>
      <c r="U215" s="1120" t="s">
        <v>2246</v>
      </c>
      <c r="V215" s="1120" t="s">
        <v>8492</v>
      </c>
      <c r="W215" s="1169">
        <v>45719</v>
      </c>
      <c r="X215" s="1124">
        <v>47546</v>
      </c>
      <c r="Y215" s="1120" t="s">
        <v>8252</v>
      </c>
      <c r="Z215" s="1162" t="s">
        <v>8493</v>
      </c>
      <c r="AA215" s="1326">
        <v>47491</v>
      </c>
      <c r="AB215" s="1313"/>
      <c r="AC215" s="1111"/>
      <c r="AD215" s="1121"/>
      <c r="AE215" s="1113"/>
      <c r="AF215" s="1113"/>
      <c r="AG215" s="1113"/>
    </row>
    <row r="216" spans="1:33" ht="15.75" customHeight="1">
      <c r="A216" s="1120" t="s">
        <v>10</v>
      </c>
      <c r="B216" s="1132" t="s">
        <v>49</v>
      </c>
      <c r="C216" s="1132" t="s">
        <v>50</v>
      </c>
      <c r="D216" s="1132" t="s">
        <v>51</v>
      </c>
      <c r="E216" s="1132" t="s">
        <v>30</v>
      </c>
      <c r="F216" s="1153" t="str">
        <f t="array" ref="F216">IFERROR(INDEX(UIID!$K$2:$K388, MATCH(CONCATENATE(B216,D216,G216,J216), UIID!$B$2:$B388&amp;UIID!$D$2:$D388&amp;UIID!$G$2:$G388&amp;UIID!$H$2:$H388, 0),), "Not Found")</f>
        <v>Not Found</v>
      </c>
      <c r="G216" s="1132" t="s">
        <v>3574</v>
      </c>
      <c r="H216" s="1132"/>
      <c r="I216" s="1132" t="s">
        <v>8464</v>
      </c>
      <c r="J216" s="1132" t="s">
        <v>4064</v>
      </c>
      <c r="K216" s="1132">
        <v>9.3309646154775194</v>
      </c>
      <c r="L216" s="1132">
        <v>123.307569068541</v>
      </c>
      <c r="M216" s="1132" t="s">
        <v>1575</v>
      </c>
      <c r="N216" s="1248" t="s">
        <v>8494</v>
      </c>
      <c r="O216" s="1132" t="s">
        <v>15</v>
      </c>
      <c r="P216" s="1132" t="s">
        <v>1449</v>
      </c>
      <c r="Q216" s="1132" t="s">
        <v>35</v>
      </c>
      <c r="R216" s="1132" t="s">
        <v>125</v>
      </c>
      <c r="S216" s="1132" t="s">
        <v>279</v>
      </c>
      <c r="T216" s="1132" t="s">
        <v>4164</v>
      </c>
      <c r="U216" s="1132" t="s">
        <v>127</v>
      </c>
      <c r="V216" s="1132" t="s">
        <v>8495</v>
      </c>
      <c r="W216" s="1150">
        <v>45719</v>
      </c>
      <c r="X216" s="1298">
        <v>47546</v>
      </c>
      <c r="Y216" s="1158" t="s">
        <v>8255</v>
      </c>
      <c r="Z216" s="1159" t="s">
        <v>8256</v>
      </c>
      <c r="AA216" s="1327">
        <v>46334</v>
      </c>
      <c r="AB216" s="1155"/>
      <c r="AC216" s="1148"/>
      <c r="AD216" s="1155"/>
      <c r="AE216" s="1300"/>
      <c r="AF216" s="1300"/>
      <c r="AG216" s="1300"/>
    </row>
    <row r="217" spans="1:33" ht="15.75" customHeight="1">
      <c r="A217" s="1120" t="s">
        <v>10</v>
      </c>
      <c r="B217" s="1120" t="s">
        <v>49</v>
      </c>
      <c r="C217" s="1120" t="s">
        <v>123</v>
      </c>
      <c r="D217" s="1120" t="s">
        <v>4065</v>
      </c>
      <c r="E217" s="1120" t="s">
        <v>509</v>
      </c>
      <c r="F217" s="1107" t="str">
        <f t="array" ref="F217">IFERROR(INDEX(UIID!$K$2:$K388, MATCH(CONCATENATE(B217,D217,G217,J217), UIID!$B$2:$B388&amp;UIID!$D$2:$D388&amp;UIID!$G$2:$G388&amp;UIID!$H$2:$H388, 0),), "Not Found")</f>
        <v>Not Found</v>
      </c>
      <c r="G217" s="1120" t="s">
        <v>4066</v>
      </c>
      <c r="H217" s="1120"/>
      <c r="I217" s="1120" t="s">
        <v>8496</v>
      </c>
      <c r="J217" s="1120" t="s">
        <v>4067</v>
      </c>
      <c r="K217" s="1120">
        <v>9.0963846626409808</v>
      </c>
      <c r="L217" s="1120">
        <v>123.17191673168</v>
      </c>
      <c r="M217" s="1120" t="s">
        <v>8497</v>
      </c>
      <c r="N217" s="1247" t="s">
        <v>8498</v>
      </c>
      <c r="O217" s="1120" t="s">
        <v>15</v>
      </c>
      <c r="P217" s="1120" t="s">
        <v>16</v>
      </c>
      <c r="Q217" s="1120" t="s">
        <v>35</v>
      </c>
      <c r="R217" s="1120" t="s">
        <v>117</v>
      </c>
      <c r="S217" s="1120" t="s">
        <v>200</v>
      </c>
      <c r="T217" s="1120" t="s">
        <v>4164</v>
      </c>
      <c r="U217" s="1120" t="s">
        <v>235</v>
      </c>
      <c r="V217" s="1120" t="s">
        <v>8499</v>
      </c>
      <c r="W217" s="1169">
        <v>45797</v>
      </c>
      <c r="X217" s="1124">
        <v>47624</v>
      </c>
      <c r="Y217" s="1138" t="s">
        <v>7863</v>
      </c>
      <c r="Z217" s="1157" t="s">
        <v>8500</v>
      </c>
      <c r="AA217" s="1245">
        <v>45831</v>
      </c>
      <c r="AB217" s="1313"/>
      <c r="AC217" s="1111"/>
      <c r="AD217" s="1121"/>
      <c r="AE217" s="1113"/>
      <c r="AF217" s="1113"/>
      <c r="AG217" s="1113"/>
    </row>
    <row r="218" spans="1:33" ht="15.75" customHeight="1">
      <c r="A218" s="1120" t="s">
        <v>10</v>
      </c>
      <c r="B218" s="1120" t="s">
        <v>49</v>
      </c>
      <c r="C218" s="1120" t="s">
        <v>50</v>
      </c>
      <c r="D218" s="1120" t="s">
        <v>51</v>
      </c>
      <c r="E218" s="1120" t="s">
        <v>30</v>
      </c>
      <c r="F218" s="1107" t="str">
        <f t="array" ref="F218">IFERROR(INDEX(UIID!$K$2:$K388, MATCH(CONCATENATE(B218,D218,G218,J218), UIID!$B$2:$B388&amp;UIID!$D$2:$D388&amp;UIID!$G$2:$G388&amp;UIID!$H$2:$H388, 0),), "Not Found")</f>
        <v>Not Found</v>
      </c>
      <c r="G218" s="1120" t="s">
        <v>3451</v>
      </c>
      <c r="H218" s="1120"/>
      <c r="I218" s="1120" t="s">
        <v>8501</v>
      </c>
      <c r="J218" s="1120" t="s">
        <v>4057</v>
      </c>
      <c r="K218" s="1120">
        <v>9.3250169319194907</v>
      </c>
      <c r="L218" s="1120">
        <v>123.29098553855199</v>
      </c>
      <c r="M218" s="1120" t="s">
        <v>8502</v>
      </c>
      <c r="N218" s="1247" t="s">
        <v>8503</v>
      </c>
      <c r="O218" s="1120" t="s">
        <v>15</v>
      </c>
      <c r="P218" s="1120" t="s">
        <v>16</v>
      </c>
      <c r="Q218" s="1120" t="s">
        <v>35</v>
      </c>
      <c r="R218" s="1120" t="s">
        <v>107</v>
      </c>
      <c r="S218" s="1120" t="s">
        <v>197</v>
      </c>
      <c r="T218" s="1120" t="s">
        <v>4164</v>
      </c>
      <c r="U218" s="1120" t="s">
        <v>1601</v>
      </c>
      <c r="V218" s="1120" t="s">
        <v>8504</v>
      </c>
      <c r="W218" s="1169">
        <v>45798</v>
      </c>
      <c r="X218" s="1124">
        <v>47625</v>
      </c>
      <c r="Y218" s="1120" t="s">
        <v>8505</v>
      </c>
      <c r="Z218" s="1162" t="s">
        <v>8506</v>
      </c>
      <c r="AA218" s="1211">
        <v>46470</v>
      </c>
      <c r="AB218" s="1313"/>
      <c r="AC218" s="1111"/>
      <c r="AD218" s="1121"/>
      <c r="AE218" s="1113"/>
      <c r="AF218" s="1113"/>
      <c r="AG218" s="1113"/>
    </row>
    <row r="219" spans="1:33" ht="15.75" customHeight="1">
      <c r="A219" s="1120" t="s">
        <v>10</v>
      </c>
      <c r="B219" s="1132" t="s">
        <v>49</v>
      </c>
      <c r="C219" s="1132" t="s">
        <v>28</v>
      </c>
      <c r="D219" s="1132" t="s">
        <v>2060</v>
      </c>
      <c r="E219" s="1132" t="s">
        <v>30</v>
      </c>
      <c r="F219" s="1153" t="str">
        <f t="array" ref="F219">IFERROR(INDEX(UIID!$K$2:$K388, MATCH(CONCATENATE(B219,D219,G219,J219), UIID!$B$2:$B388&amp;UIID!$D$2:$D388&amp;UIID!$G$2:$G388&amp;UIID!$H$2:$H388, 0),), "Not Found")</f>
        <v>0746-0004</v>
      </c>
      <c r="G219" s="1132" t="s">
        <v>1442</v>
      </c>
      <c r="H219" s="1132"/>
      <c r="I219" s="1132" t="s">
        <v>8507</v>
      </c>
      <c r="J219" s="1132" t="s">
        <v>4023</v>
      </c>
      <c r="K219" s="1132">
        <v>10.131708287543301</v>
      </c>
      <c r="L219" s="1132">
        <v>123.273328783182</v>
      </c>
      <c r="M219" s="1132" t="s">
        <v>1443</v>
      </c>
      <c r="N219" s="1132" t="s">
        <v>7918</v>
      </c>
      <c r="O219" s="1132" t="s">
        <v>113</v>
      </c>
      <c r="P219" s="1132" t="s">
        <v>132</v>
      </c>
      <c r="Q219" s="1302" t="s">
        <v>10389</v>
      </c>
      <c r="R219" s="1132" t="s">
        <v>143</v>
      </c>
      <c r="S219" s="1132" t="s">
        <v>413</v>
      </c>
      <c r="T219" s="1132" t="s">
        <v>4164</v>
      </c>
      <c r="U219" s="1132" t="s">
        <v>308</v>
      </c>
      <c r="V219" s="1132" t="s">
        <v>8508</v>
      </c>
      <c r="W219" s="1150">
        <v>45803</v>
      </c>
      <c r="X219" s="1298">
        <v>47177</v>
      </c>
      <c r="Y219" s="1328" t="s">
        <v>7925</v>
      </c>
      <c r="Z219" s="1329" t="s">
        <v>8509</v>
      </c>
      <c r="AA219" s="1330">
        <v>46632</v>
      </c>
      <c r="AB219" s="1155"/>
      <c r="AC219" s="1148"/>
      <c r="AD219" s="1155"/>
      <c r="AE219" s="1300"/>
      <c r="AF219" s="1300"/>
      <c r="AG219" s="1300"/>
    </row>
    <row r="220" spans="1:33" ht="15.75" customHeight="1">
      <c r="A220" s="1120" t="s">
        <v>10</v>
      </c>
      <c r="B220" s="1120" t="s">
        <v>49</v>
      </c>
      <c r="C220" s="1120" t="s">
        <v>50</v>
      </c>
      <c r="D220" s="1120" t="s">
        <v>51</v>
      </c>
      <c r="E220" s="1120" t="s">
        <v>30</v>
      </c>
      <c r="F220" s="1107" t="str">
        <f t="array" ref="F220">IFERROR(INDEX(UIID!$K$2:$K388, MATCH(CONCATENATE(B220,D220,G220,J220), UIID!$B$2:$B388&amp;UIID!$D$2:$D388&amp;UIID!$G$2:$G388&amp;UIID!$H$2:$H388, 0),), "Not Found")</f>
        <v>Not Found</v>
      </c>
      <c r="G220" s="1120" t="s">
        <v>3451</v>
      </c>
      <c r="H220" s="1120"/>
      <c r="I220" s="1120" t="s">
        <v>8501</v>
      </c>
      <c r="J220" s="1120" t="s">
        <v>4057</v>
      </c>
      <c r="K220" s="1120">
        <v>9.3250169319194907</v>
      </c>
      <c r="L220" s="1120">
        <v>123.29098553855199</v>
      </c>
      <c r="M220" s="1120" t="s">
        <v>8502</v>
      </c>
      <c r="N220" s="1247" t="s">
        <v>8510</v>
      </c>
      <c r="O220" s="1120" t="s">
        <v>15</v>
      </c>
      <c r="P220" s="1120" t="s">
        <v>16</v>
      </c>
      <c r="Q220" s="1120" t="s">
        <v>35</v>
      </c>
      <c r="R220" s="1120" t="s">
        <v>84</v>
      </c>
      <c r="S220" s="1120" t="s">
        <v>550</v>
      </c>
      <c r="T220" s="1120" t="s">
        <v>4164</v>
      </c>
      <c r="U220" s="1120" t="s">
        <v>7411</v>
      </c>
      <c r="V220" s="1120" t="s">
        <v>8512</v>
      </c>
      <c r="W220" s="1169">
        <v>45811</v>
      </c>
      <c r="X220" s="1124">
        <v>47638</v>
      </c>
      <c r="Y220" s="1120" t="s">
        <v>8513</v>
      </c>
      <c r="Z220" s="1162" t="s">
        <v>8514</v>
      </c>
      <c r="AA220" s="1326">
        <v>47246</v>
      </c>
      <c r="AB220" s="1313"/>
      <c r="AC220" s="1111"/>
      <c r="AD220" s="1121"/>
      <c r="AE220" s="1113"/>
      <c r="AF220" s="1113"/>
      <c r="AG220" s="1113"/>
    </row>
    <row r="221" spans="1:33" ht="15.75" customHeight="1">
      <c r="A221" s="1120" t="s">
        <v>10</v>
      </c>
      <c r="B221" s="1132" t="s">
        <v>49</v>
      </c>
      <c r="C221" s="1132" t="s">
        <v>50</v>
      </c>
      <c r="D221" s="1132" t="s">
        <v>51</v>
      </c>
      <c r="E221" s="1132" t="s">
        <v>30</v>
      </c>
      <c r="F221" s="1153" t="str">
        <f t="array" ref="F221">IFERROR(INDEX(UIID!$K$2:$K388, MATCH(CONCATENATE(B221,D221,G221,J221), UIID!$B$2:$B388&amp;UIID!$D$2:$D388&amp;UIID!$G$2:$G388&amp;UIID!$H$2:$H388, 0),), "Not Found")</f>
        <v>0746-0013</v>
      </c>
      <c r="G221" s="1132" t="s">
        <v>1986</v>
      </c>
      <c r="H221" s="1132"/>
      <c r="I221" s="1132" t="s">
        <v>8515</v>
      </c>
      <c r="J221" s="1132" t="s">
        <v>4033</v>
      </c>
      <c r="K221" s="1132">
        <v>9.3212505603453</v>
      </c>
      <c r="L221" s="1132">
        <v>123.259606360169</v>
      </c>
      <c r="M221" s="1132" t="s">
        <v>8516</v>
      </c>
      <c r="N221" s="1132" t="s">
        <v>8517</v>
      </c>
      <c r="O221" s="1132" t="s">
        <v>113</v>
      </c>
      <c r="P221" s="1120" t="s">
        <v>2229</v>
      </c>
      <c r="Q221" s="1132" t="s">
        <v>35</v>
      </c>
      <c r="R221" s="1132" t="s">
        <v>84</v>
      </c>
      <c r="S221" s="1132" t="s">
        <v>93</v>
      </c>
      <c r="T221" s="1132" t="s">
        <v>4213</v>
      </c>
      <c r="U221" s="1132" t="s">
        <v>7411</v>
      </c>
      <c r="V221" s="1132" t="s">
        <v>8518</v>
      </c>
      <c r="W221" s="1150">
        <v>45834</v>
      </c>
      <c r="X221" s="1249">
        <v>47661</v>
      </c>
      <c r="Y221" s="1158" t="s">
        <v>7976</v>
      </c>
      <c r="Z221" s="1159" t="s">
        <v>8519</v>
      </c>
      <c r="AA221" s="1246">
        <v>46518</v>
      </c>
      <c r="AB221" s="1155"/>
      <c r="AC221" s="1148"/>
      <c r="AD221" s="1155"/>
      <c r="AE221" s="1300"/>
      <c r="AF221" s="1300"/>
      <c r="AG221" s="1300"/>
    </row>
    <row r="222" spans="1:33" ht="15.75" customHeight="1">
      <c r="A222" s="1120" t="s">
        <v>10</v>
      </c>
      <c r="B222" s="1132" t="s">
        <v>49</v>
      </c>
      <c r="C222" s="1132" t="s">
        <v>50</v>
      </c>
      <c r="D222" s="1132" t="s">
        <v>51</v>
      </c>
      <c r="E222" s="1132" t="s">
        <v>30</v>
      </c>
      <c r="F222" s="1153" t="str">
        <f t="array" ref="F222">IFERROR(INDEX(UIID!$K$2:$K388, MATCH(CONCATENATE(B222,D222,G222,J222), UIID!$B$2:$B388&amp;UIID!$D$2:$D388&amp;UIID!$G$2:$G388&amp;UIID!$H$2:$H388, 0),), "Not Found")</f>
        <v>Not Found</v>
      </c>
      <c r="G222" s="1132" t="s">
        <v>4068</v>
      </c>
      <c r="H222" s="1132"/>
      <c r="I222" s="1132" t="s">
        <v>8520</v>
      </c>
      <c r="J222" s="1132" t="s">
        <v>4069</v>
      </c>
      <c r="K222" s="1132">
        <v>9.3179079230518695</v>
      </c>
      <c r="L222" s="1132">
        <v>123.28588153531599</v>
      </c>
      <c r="M222" s="1132" t="s">
        <v>8521</v>
      </c>
      <c r="N222" s="1132" t="s">
        <v>8522</v>
      </c>
      <c r="O222" s="1132" t="s">
        <v>15</v>
      </c>
      <c r="P222" s="1132" t="s">
        <v>16</v>
      </c>
      <c r="Q222" s="1132" t="s">
        <v>35</v>
      </c>
      <c r="R222" s="1132" t="s">
        <v>87</v>
      </c>
      <c r="S222" s="1132" t="s">
        <v>382</v>
      </c>
      <c r="T222" s="1132" t="s">
        <v>4164</v>
      </c>
      <c r="U222" s="1132" t="s">
        <v>8523</v>
      </c>
      <c r="V222" s="1132" t="s">
        <v>8524</v>
      </c>
      <c r="W222" s="1150">
        <v>45870</v>
      </c>
      <c r="X222" s="1298">
        <v>47697</v>
      </c>
      <c r="Y222" s="1132" t="s">
        <v>8525</v>
      </c>
      <c r="Z222" s="1132" t="s">
        <v>8526</v>
      </c>
      <c r="AA222" s="1132" t="s">
        <v>8527</v>
      </c>
      <c r="AB222" s="1155"/>
      <c r="AC222" s="1148"/>
      <c r="AD222" s="1155"/>
      <c r="AE222" s="1300"/>
      <c r="AF222" s="1300"/>
      <c r="AG222" s="1300"/>
    </row>
    <row r="223" spans="1:33" ht="15.75" customHeight="1">
      <c r="A223" s="1120" t="s">
        <v>10</v>
      </c>
      <c r="B223" s="1120" t="s">
        <v>49</v>
      </c>
      <c r="C223" s="1120" t="s">
        <v>50</v>
      </c>
      <c r="D223" s="1120" t="s">
        <v>451</v>
      </c>
      <c r="E223" s="1120" t="s">
        <v>30</v>
      </c>
      <c r="F223" s="1107" t="str">
        <f t="array" ref="F223">IFERROR(INDEX(UIID!$K$2:$K388, MATCH(CONCATENATE(B223,D223,G223,J223), UIID!$B$2:$B388&amp;UIID!$D$2:$D388&amp;UIID!$G$2:$G388&amp;UIID!$H$2:$H388, 0),), "Not Found")</f>
        <v>0746-0035</v>
      </c>
      <c r="G223" s="1120" t="s">
        <v>452</v>
      </c>
      <c r="H223" s="1120"/>
      <c r="I223" s="1120" t="s">
        <v>7978</v>
      </c>
      <c r="J223" s="1120" t="s">
        <v>453</v>
      </c>
      <c r="K223" s="1120">
        <v>9.6299170436141797</v>
      </c>
      <c r="L223" s="1120">
        <v>123.097848036645</v>
      </c>
      <c r="M223" s="1120" t="s">
        <v>454</v>
      </c>
      <c r="N223" s="1120" t="s">
        <v>7979</v>
      </c>
      <c r="O223" s="1120" t="s">
        <v>15</v>
      </c>
      <c r="P223" s="1120" t="s">
        <v>16</v>
      </c>
      <c r="Q223" s="1302" t="s">
        <v>10389</v>
      </c>
      <c r="R223" s="1120" t="s">
        <v>32</v>
      </c>
      <c r="S223" s="1120" t="s">
        <v>43</v>
      </c>
      <c r="T223" s="1120" t="s">
        <v>4164</v>
      </c>
      <c r="U223" s="1120" t="s">
        <v>8528</v>
      </c>
      <c r="V223" s="1120" t="s">
        <v>8529</v>
      </c>
      <c r="W223" s="1169">
        <v>45929</v>
      </c>
      <c r="X223" s="1124">
        <v>47195</v>
      </c>
      <c r="Y223" s="1164" t="s">
        <v>8530</v>
      </c>
      <c r="Z223" s="1164" t="s">
        <v>8531</v>
      </c>
      <c r="AA223" s="1164" t="s">
        <v>8532</v>
      </c>
      <c r="AB223" s="1313"/>
      <c r="AC223" s="1111"/>
      <c r="AD223" s="1121"/>
      <c r="AE223" s="1113"/>
      <c r="AF223" s="1113"/>
      <c r="AG223" s="1113"/>
    </row>
    <row r="224" spans="1:33" ht="15.75" customHeight="1">
      <c r="A224" s="1120" t="s">
        <v>10</v>
      </c>
      <c r="B224" s="1120" t="s">
        <v>49</v>
      </c>
      <c r="C224" s="1120" t="s">
        <v>50</v>
      </c>
      <c r="D224" s="1120" t="s">
        <v>451</v>
      </c>
      <c r="E224" s="1120" t="s">
        <v>30</v>
      </c>
      <c r="F224" s="1107" t="str">
        <f t="array" ref="F224">IFERROR(INDEX(UIID!$K$2:$K388, MATCH(CONCATENATE(B224,D224,G224,J224), UIID!$B$2:$B388&amp;UIID!$D$2:$D388&amp;UIID!$G$2:$G388&amp;UIID!$H$2:$H388, 0),), "Not Found")</f>
        <v>0746-0035</v>
      </c>
      <c r="G224" s="1120" t="s">
        <v>452</v>
      </c>
      <c r="H224" s="1120"/>
      <c r="I224" s="1120" t="s">
        <v>7978</v>
      </c>
      <c r="J224" s="1120" t="s">
        <v>453</v>
      </c>
      <c r="K224" s="1120">
        <v>9.6299170436141797</v>
      </c>
      <c r="L224" s="1120">
        <v>123.097848036645</v>
      </c>
      <c r="M224" s="1120" t="s">
        <v>454</v>
      </c>
      <c r="N224" s="1120" t="s">
        <v>7979</v>
      </c>
      <c r="O224" s="1120" t="s">
        <v>15</v>
      </c>
      <c r="P224" s="1120" t="s">
        <v>16</v>
      </c>
      <c r="Q224" s="1302" t="s">
        <v>10389</v>
      </c>
      <c r="R224" s="1120" t="s">
        <v>2230</v>
      </c>
      <c r="S224" s="1120" t="s">
        <v>1795</v>
      </c>
      <c r="T224" s="1120" t="s">
        <v>4157</v>
      </c>
      <c r="U224" s="1120" t="s">
        <v>8533</v>
      </c>
      <c r="V224" s="1120" t="s">
        <v>8534</v>
      </c>
      <c r="W224" s="1169">
        <v>45929</v>
      </c>
      <c r="X224" s="1124">
        <v>47438</v>
      </c>
      <c r="Y224" s="1255" t="s">
        <v>8535</v>
      </c>
      <c r="Z224" s="1331" t="s">
        <v>8536</v>
      </c>
      <c r="AA224" s="1332">
        <v>47326</v>
      </c>
      <c r="AB224" s="1313"/>
      <c r="AC224" s="1111"/>
      <c r="AD224" s="1121"/>
      <c r="AE224" s="1113"/>
      <c r="AF224" s="1113"/>
      <c r="AG224" s="1113"/>
    </row>
    <row r="225" spans="1:33" ht="15.75" customHeight="1">
      <c r="A225" s="1120" t="s">
        <v>10</v>
      </c>
      <c r="B225" s="1132" t="s">
        <v>49</v>
      </c>
      <c r="C225" s="1132" t="s">
        <v>50</v>
      </c>
      <c r="D225" s="1132" t="s">
        <v>451</v>
      </c>
      <c r="E225" s="1132" t="s">
        <v>30</v>
      </c>
      <c r="F225" s="1153" t="str">
        <f t="array" ref="F225">IFERROR(INDEX(UIID!$K$2:$K388, MATCH(CONCATENATE(B225,D225,G225,J225), UIID!$B$2:$B388&amp;UIID!$D$2:$D388&amp;UIID!$G$2:$G388&amp;UIID!$H$2:$H388, 0),), "Not Found")</f>
        <v>0746-0035</v>
      </c>
      <c r="G225" s="1132" t="s">
        <v>452</v>
      </c>
      <c r="H225" s="1132"/>
      <c r="I225" s="1132" t="s">
        <v>7978</v>
      </c>
      <c r="J225" s="1132" t="s">
        <v>453</v>
      </c>
      <c r="K225" s="1132">
        <v>9.6299170436141797</v>
      </c>
      <c r="L225" s="1132">
        <v>123.097848036645</v>
      </c>
      <c r="M225" s="1132" t="s">
        <v>454</v>
      </c>
      <c r="N225" s="1132" t="s">
        <v>7979</v>
      </c>
      <c r="O225" s="1132" t="s">
        <v>15</v>
      </c>
      <c r="P225" s="1132" t="s">
        <v>16</v>
      </c>
      <c r="Q225" s="1302" t="s">
        <v>10389</v>
      </c>
      <c r="R225" s="1132" t="s">
        <v>87</v>
      </c>
      <c r="S225" s="1132" t="s">
        <v>737</v>
      </c>
      <c r="T225" s="1132" t="s">
        <v>4164</v>
      </c>
      <c r="U225" s="1132" t="s">
        <v>7492</v>
      </c>
      <c r="V225" s="1132" t="s">
        <v>8537</v>
      </c>
      <c r="W225" s="1150">
        <v>45929</v>
      </c>
      <c r="X225" s="1298">
        <v>47387</v>
      </c>
      <c r="Y225" s="1333" t="s">
        <v>8538</v>
      </c>
      <c r="Z225" s="1334" t="s">
        <v>8539</v>
      </c>
      <c r="AA225" s="1334" t="s">
        <v>8540</v>
      </c>
      <c r="AB225" s="1155"/>
      <c r="AC225" s="1148"/>
      <c r="AD225" s="1155"/>
      <c r="AE225" s="1300"/>
      <c r="AF225" s="1300"/>
      <c r="AG225" s="1300"/>
    </row>
    <row r="226" spans="1:33" ht="15.75" customHeight="1">
      <c r="A226" s="1120" t="s">
        <v>10</v>
      </c>
      <c r="B226" s="1120" t="s">
        <v>49</v>
      </c>
      <c r="C226" s="1120" t="s">
        <v>50</v>
      </c>
      <c r="D226" s="1120" t="s">
        <v>1447</v>
      </c>
      <c r="E226" s="1120" t="s">
        <v>30</v>
      </c>
      <c r="F226" s="1107" t="str">
        <f t="array" ref="F226">IFERROR(INDEX(UIID!$K$2:$K388, MATCH(CONCATENATE(B226,D226,G226,J226), UIID!$B$2:$B388&amp;UIID!$D$2:$D388&amp;UIID!$G$2:$G388&amp;UIID!$H$2:$H388, 0),), "Not Found")</f>
        <v>Not Found</v>
      </c>
      <c r="G226" s="1120" t="s">
        <v>3559</v>
      </c>
      <c r="H226" s="1120"/>
      <c r="I226" s="1120" t="s">
        <v>8431</v>
      </c>
      <c r="J226" s="1120" t="s">
        <v>4063</v>
      </c>
      <c r="K226" s="1120">
        <v>9.3888007383951795</v>
      </c>
      <c r="L226" s="1120">
        <v>122.79562694427899</v>
      </c>
      <c r="M226" s="1120" t="s">
        <v>8432</v>
      </c>
      <c r="N226" s="1120" t="s">
        <v>8433</v>
      </c>
      <c r="O226" s="1120" t="s">
        <v>15</v>
      </c>
      <c r="P226" s="1120" t="s">
        <v>16</v>
      </c>
      <c r="Q226" s="1302" t="s">
        <v>10389</v>
      </c>
      <c r="R226" s="1120" t="s">
        <v>125</v>
      </c>
      <c r="S226" s="1120" t="s">
        <v>3099</v>
      </c>
      <c r="T226" s="1120" t="s">
        <v>4164</v>
      </c>
      <c r="U226" s="1120" t="s">
        <v>7632</v>
      </c>
      <c r="V226" s="1120" t="s">
        <v>8541</v>
      </c>
      <c r="W226" s="1169">
        <v>45968</v>
      </c>
      <c r="X226" s="1124">
        <v>47466</v>
      </c>
      <c r="Y226" s="1335" t="s">
        <v>8435</v>
      </c>
      <c r="Z226" s="1163" t="s">
        <v>8436</v>
      </c>
      <c r="AA226" s="1336">
        <v>47268</v>
      </c>
      <c r="AB226" s="1313"/>
      <c r="AC226" s="1111"/>
      <c r="AD226" s="1121"/>
      <c r="AE226" s="1113"/>
      <c r="AF226" s="1113"/>
      <c r="AG226" s="1113"/>
    </row>
    <row r="227" spans="1:33" ht="15.75" customHeight="1">
      <c r="A227" s="1120" t="s">
        <v>10</v>
      </c>
      <c r="B227" s="1120" t="s">
        <v>49</v>
      </c>
      <c r="C227" s="1120" t="s">
        <v>50</v>
      </c>
      <c r="D227" s="1120" t="s">
        <v>1447</v>
      </c>
      <c r="E227" s="1120" t="s">
        <v>30</v>
      </c>
      <c r="F227" s="1107" t="str">
        <f t="array" ref="F227">IFERROR(INDEX(UIID!$K$2:$K388, MATCH(CONCATENATE(B227,D227,G227,J227), UIID!$B$2:$B388&amp;UIID!$D$2:$D388&amp;UIID!$G$2:$G388&amp;UIID!$H$2:$H388, 0),), "Not Found")</f>
        <v>Not Found</v>
      </c>
      <c r="G227" s="1120" t="s">
        <v>3559</v>
      </c>
      <c r="H227" s="1120"/>
      <c r="I227" s="1120" t="s">
        <v>8431</v>
      </c>
      <c r="J227" s="1120" t="s">
        <v>4063</v>
      </c>
      <c r="K227" s="1120">
        <v>9.3888007383951795</v>
      </c>
      <c r="L227" s="1120">
        <v>122.79562694427899</v>
      </c>
      <c r="M227" s="1120" t="s">
        <v>8432</v>
      </c>
      <c r="N227" s="1120" t="s">
        <v>8433</v>
      </c>
      <c r="O227" s="1120" t="s">
        <v>15</v>
      </c>
      <c r="P227" s="1120" t="s">
        <v>16</v>
      </c>
      <c r="Q227" s="1302" t="s">
        <v>10389</v>
      </c>
      <c r="R227" s="1120" t="s">
        <v>2230</v>
      </c>
      <c r="S227" s="1120" t="s">
        <v>1795</v>
      </c>
      <c r="T227" s="1120" t="s">
        <v>4157</v>
      </c>
      <c r="U227" s="1120" t="s">
        <v>8542</v>
      </c>
      <c r="V227" s="1120" t="s">
        <v>8543</v>
      </c>
      <c r="W227" s="1169">
        <v>45968</v>
      </c>
      <c r="X227" s="1124">
        <v>47466</v>
      </c>
      <c r="Y227" s="1335" t="s">
        <v>8435</v>
      </c>
      <c r="Z227" s="1251" t="s">
        <v>8544</v>
      </c>
      <c r="AA227" s="1337">
        <v>46457</v>
      </c>
      <c r="AB227" s="1313"/>
      <c r="AC227" s="1111"/>
      <c r="AD227" s="1121"/>
      <c r="AE227" s="1113"/>
      <c r="AF227" s="1113"/>
      <c r="AG227" s="1113"/>
    </row>
    <row r="228" spans="1:33" ht="15.75" customHeight="1">
      <c r="A228" s="1120" t="s">
        <v>10</v>
      </c>
      <c r="B228" s="1120" t="s">
        <v>49</v>
      </c>
      <c r="C228" s="1120" t="s">
        <v>50</v>
      </c>
      <c r="D228" s="1120" t="s">
        <v>1447</v>
      </c>
      <c r="E228" s="1120" t="s">
        <v>30</v>
      </c>
      <c r="F228" s="1107" t="str">
        <f t="array" ref="F228">IFERROR(INDEX(UIID!$K$2:$K388, MATCH(CONCATENATE(B228,D228,G228,J228), UIID!$B$2:$B388&amp;UIID!$D$2:$D388&amp;UIID!$G$2:$G388&amp;UIID!$H$2:$H388, 0),), "Not Found")</f>
        <v>Not Found</v>
      </c>
      <c r="G228" s="1120" t="s">
        <v>3559</v>
      </c>
      <c r="H228" s="1120"/>
      <c r="I228" s="1120" t="s">
        <v>8431</v>
      </c>
      <c r="J228" s="1120" t="s">
        <v>4063</v>
      </c>
      <c r="K228" s="1120">
        <v>9.3888007383951795</v>
      </c>
      <c r="L228" s="1120">
        <v>122.79562694427899</v>
      </c>
      <c r="M228" s="1120" t="s">
        <v>8432</v>
      </c>
      <c r="N228" s="1120" t="s">
        <v>8433</v>
      </c>
      <c r="O228" s="1120" t="s">
        <v>15</v>
      </c>
      <c r="P228" s="1120" t="s">
        <v>16</v>
      </c>
      <c r="Q228" s="1302" t="s">
        <v>10389</v>
      </c>
      <c r="R228" s="1120" t="s">
        <v>104</v>
      </c>
      <c r="S228" s="1120" t="s">
        <v>173</v>
      </c>
      <c r="T228" s="1120" t="s">
        <v>4164</v>
      </c>
      <c r="U228" s="1120" t="s">
        <v>7488</v>
      </c>
      <c r="V228" s="1120" t="s">
        <v>8545</v>
      </c>
      <c r="W228" s="1169">
        <v>45968</v>
      </c>
      <c r="X228" s="1124">
        <v>47466</v>
      </c>
      <c r="Y228" s="1335" t="s">
        <v>8435</v>
      </c>
      <c r="Z228" s="1251" t="s">
        <v>8546</v>
      </c>
      <c r="AA228" s="1337">
        <v>46632</v>
      </c>
      <c r="AB228" s="1313"/>
      <c r="AC228" s="1111"/>
      <c r="AD228" s="1121"/>
      <c r="AE228" s="1113"/>
      <c r="AF228" s="1113"/>
      <c r="AG228" s="1113"/>
    </row>
    <row r="229" spans="1:33" ht="15.75" customHeight="1">
      <c r="A229" s="1120" t="s">
        <v>10</v>
      </c>
      <c r="B229" s="1132" t="s">
        <v>49</v>
      </c>
      <c r="C229" s="1132" t="s">
        <v>50</v>
      </c>
      <c r="D229" s="1132" t="s">
        <v>51</v>
      </c>
      <c r="E229" s="1132" t="s">
        <v>30</v>
      </c>
      <c r="F229" s="1153" t="str">
        <f t="array" ref="F229">IFERROR(INDEX(UIID!$K$2:$K388, MATCH(CONCATENATE(B229,D229,G229,J229), UIID!$B$2:$B388&amp;UIID!$D$2:$D388&amp;UIID!$G$2:$G388&amp;UIID!$H$2:$H388, 0),), "Not Found")</f>
        <v>Not Found</v>
      </c>
      <c r="G229" s="1132" t="s">
        <v>4068</v>
      </c>
      <c r="H229" s="1132"/>
      <c r="I229" s="1132" t="s">
        <v>8520</v>
      </c>
      <c r="J229" s="1132" t="s">
        <v>4069</v>
      </c>
      <c r="K229" s="1132">
        <v>9.3179079230518695</v>
      </c>
      <c r="L229" s="1132">
        <v>123.28588153531599</v>
      </c>
      <c r="M229" s="1132" t="s">
        <v>8521</v>
      </c>
      <c r="N229" s="1132" t="s">
        <v>8522</v>
      </c>
      <c r="O229" s="1132" t="s">
        <v>15</v>
      </c>
      <c r="P229" s="1132" t="s">
        <v>16</v>
      </c>
      <c r="Q229" s="1132" t="s">
        <v>35</v>
      </c>
      <c r="R229" s="1132" t="s">
        <v>87</v>
      </c>
      <c r="S229" s="1132" t="s">
        <v>388</v>
      </c>
      <c r="T229" s="1132" t="s">
        <v>4164</v>
      </c>
      <c r="U229" s="1132" t="s">
        <v>8547</v>
      </c>
      <c r="V229" s="1132" t="s">
        <v>8548</v>
      </c>
      <c r="W229" s="1150">
        <v>45982</v>
      </c>
      <c r="X229" s="1298">
        <v>47809</v>
      </c>
      <c r="Y229" s="1158" t="s">
        <v>8549</v>
      </c>
      <c r="Z229" s="1158" t="s">
        <v>8550</v>
      </c>
      <c r="AA229" s="1338">
        <v>47182</v>
      </c>
      <c r="AB229" s="1155"/>
      <c r="AC229" s="1148"/>
      <c r="AD229" s="1155"/>
      <c r="AE229" s="1300"/>
      <c r="AF229" s="1300"/>
      <c r="AG229" s="1300"/>
    </row>
    <row r="230" spans="1:33" ht="15.75" customHeight="1">
      <c r="A230" s="1120" t="s">
        <v>10</v>
      </c>
      <c r="B230" s="1120" t="s">
        <v>49</v>
      </c>
      <c r="C230" s="1120" t="s">
        <v>123</v>
      </c>
      <c r="D230" s="1120" t="s">
        <v>1447</v>
      </c>
      <c r="E230" s="1120" t="s">
        <v>30</v>
      </c>
      <c r="F230" s="1107" t="str">
        <f t="array" ref="F230">IFERROR(INDEX(UIID!$K$2:$K388, MATCH(CONCATENATE(B230,D230,G230,J230), UIID!$B$2:$B388&amp;UIID!$D$2:$D388&amp;UIID!$G$2:$G388&amp;UIID!$H$2:$H388, 0),), "Not Found")</f>
        <v>0746-0002</v>
      </c>
      <c r="G230" s="1120" t="s">
        <v>1483</v>
      </c>
      <c r="H230" s="1120"/>
      <c r="I230" s="1164" t="s">
        <v>8551</v>
      </c>
      <c r="J230" s="1120" t="s">
        <v>1488</v>
      </c>
      <c r="K230" s="1120">
        <v>9.3590637068537301</v>
      </c>
      <c r="L230" s="1120">
        <v>122.82148521945</v>
      </c>
      <c r="M230" s="1120" t="s">
        <v>1484</v>
      </c>
      <c r="N230" s="1120" t="s">
        <v>8011</v>
      </c>
      <c r="O230" s="1120" t="s">
        <v>15</v>
      </c>
      <c r="P230" s="1120" t="s">
        <v>16</v>
      </c>
      <c r="Q230" s="1302" t="s">
        <v>10389</v>
      </c>
      <c r="R230" s="1120" t="s">
        <v>2230</v>
      </c>
      <c r="S230" s="1120" t="s">
        <v>1795</v>
      </c>
      <c r="T230" s="1120" t="s">
        <v>4157</v>
      </c>
      <c r="U230" s="1120" t="s">
        <v>162</v>
      </c>
      <c r="V230" s="1120" t="s">
        <v>8552</v>
      </c>
      <c r="W230" s="1169">
        <v>46001</v>
      </c>
      <c r="X230" s="1124">
        <v>47099</v>
      </c>
      <c r="Y230" s="1164" t="s">
        <v>8553</v>
      </c>
      <c r="Z230" s="1164" t="s">
        <v>8554</v>
      </c>
      <c r="AA230" s="1339">
        <v>46855</v>
      </c>
      <c r="AB230" s="1313"/>
      <c r="AC230" s="1111"/>
      <c r="AD230" s="1121"/>
      <c r="AE230" s="1113"/>
      <c r="AF230" s="1113"/>
      <c r="AG230" s="1113"/>
    </row>
    <row r="231" spans="1:33" ht="15.75" customHeight="1">
      <c r="A231" s="1120" t="s">
        <v>10</v>
      </c>
      <c r="B231" s="1120" t="s">
        <v>49</v>
      </c>
      <c r="C231" s="1120" t="s">
        <v>123</v>
      </c>
      <c r="D231" s="1120" t="s">
        <v>1447</v>
      </c>
      <c r="E231" s="1120" t="s">
        <v>30</v>
      </c>
      <c r="F231" s="1107" t="str">
        <f t="array" ref="F231">IFERROR(INDEX(UIID!$K$2:$K388, MATCH(CONCATENATE(B231,D231,G231,J231), UIID!$B$2:$B388&amp;UIID!$D$2:$D388&amp;UIID!$G$2:$G388&amp;UIID!$H$2:$H388, 0),), "Not Found")</f>
        <v>0746-0002</v>
      </c>
      <c r="G231" s="1120" t="s">
        <v>1483</v>
      </c>
      <c r="H231" s="1120"/>
      <c r="I231" s="1164" t="s">
        <v>8551</v>
      </c>
      <c r="J231" s="1120" t="s">
        <v>1488</v>
      </c>
      <c r="K231" s="1120">
        <v>9.3590637068537301</v>
      </c>
      <c r="L231" s="1120">
        <v>122.82148521945</v>
      </c>
      <c r="M231" s="1120" t="s">
        <v>1484</v>
      </c>
      <c r="N231" s="1120" t="s">
        <v>8011</v>
      </c>
      <c r="O231" s="1120" t="s">
        <v>15</v>
      </c>
      <c r="P231" s="1120" t="s">
        <v>16</v>
      </c>
      <c r="Q231" s="1302" t="s">
        <v>10389</v>
      </c>
      <c r="R231" s="1120" t="s">
        <v>87</v>
      </c>
      <c r="S231" s="1120" t="s">
        <v>683</v>
      </c>
      <c r="T231" s="1120" t="s">
        <v>4164</v>
      </c>
      <c r="U231" s="1120" t="s">
        <v>7443</v>
      </c>
      <c r="V231" s="1120" t="s">
        <v>8555</v>
      </c>
      <c r="W231" s="1169">
        <v>46001</v>
      </c>
      <c r="X231" s="1124">
        <v>47099</v>
      </c>
      <c r="Y231" s="1165" t="s">
        <v>8556</v>
      </c>
      <c r="Z231" s="1165" t="s">
        <v>8557</v>
      </c>
      <c r="AA231" s="1340">
        <v>47359</v>
      </c>
      <c r="AB231" s="1313"/>
      <c r="AC231" s="1111"/>
      <c r="AD231" s="1121"/>
      <c r="AE231" s="1113"/>
      <c r="AF231" s="1113"/>
      <c r="AG231" s="1113"/>
    </row>
    <row r="232" spans="1:33" ht="15.75" customHeight="1">
      <c r="A232" s="1120" t="s">
        <v>10</v>
      </c>
      <c r="B232" s="1120" t="s">
        <v>49</v>
      </c>
      <c r="C232" s="1120" t="s">
        <v>50</v>
      </c>
      <c r="D232" s="1120" t="s">
        <v>51</v>
      </c>
      <c r="E232" s="1120" t="s">
        <v>30</v>
      </c>
      <c r="F232" s="1107" t="str">
        <f t="array" ref="F232">IFERROR(INDEX(UIID!$K$2:$K388, MATCH(CONCATENATE(B232,D232,G232,J232), UIID!$B$2:$B388&amp;UIID!$D$2:$D388&amp;UIID!$G$2:$G388&amp;UIID!$H$2:$H388, 0),), "Not Found")</f>
        <v>0746-0011</v>
      </c>
      <c r="G232" s="1120" t="s">
        <v>1788</v>
      </c>
      <c r="H232" s="1120"/>
      <c r="I232" s="1120" t="s">
        <v>8441</v>
      </c>
      <c r="J232" s="1120" t="s">
        <v>1789</v>
      </c>
      <c r="K232" s="1120">
        <v>9.3263962717227002</v>
      </c>
      <c r="L232" s="1120">
        <v>123.297094098249</v>
      </c>
      <c r="M232" s="1120" t="s">
        <v>8442</v>
      </c>
      <c r="N232" s="1120" t="s">
        <v>8443</v>
      </c>
      <c r="O232" s="1120" t="s">
        <v>15</v>
      </c>
      <c r="P232" s="1120" t="s">
        <v>16</v>
      </c>
      <c r="Q232" s="1302" t="s">
        <v>10389</v>
      </c>
      <c r="R232" s="1120" t="s">
        <v>125</v>
      </c>
      <c r="S232" s="1120" t="s">
        <v>3099</v>
      </c>
      <c r="T232" s="1120" t="s">
        <v>4164</v>
      </c>
      <c r="U232" s="1120" t="s">
        <v>8558</v>
      </c>
      <c r="V232" s="1120" t="s">
        <v>8559</v>
      </c>
      <c r="W232" s="1169">
        <v>46001</v>
      </c>
      <c r="X232" s="1124">
        <v>46008</v>
      </c>
      <c r="Y232" s="1251" t="s">
        <v>8560</v>
      </c>
      <c r="Z232" s="1251" t="s">
        <v>8561</v>
      </c>
      <c r="AA232" s="1278" t="s">
        <v>8562</v>
      </c>
      <c r="AB232" s="1313"/>
      <c r="AC232" s="1111"/>
      <c r="AD232" s="1121"/>
      <c r="AE232" s="1113"/>
      <c r="AF232" s="1113"/>
      <c r="AG232" s="1113"/>
    </row>
    <row r="233" spans="1:33" ht="15.75" customHeight="1">
      <c r="A233" s="1120" t="s">
        <v>10</v>
      </c>
      <c r="B233" s="1120" t="s">
        <v>49</v>
      </c>
      <c r="C233" s="1120" t="s">
        <v>50</v>
      </c>
      <c r="D233" s="1120" t="s">
        <v>51</v>
      </c>
      <c r="E233" s="1120" t="s">
        <v>30</v>
      </c>
      <c r="F233" s="1107" t="str">
        <f t="array" ref="F233">IFERROR(INDEX(UIID!$K$2:$K388, MATCH(CONCATENATE(B233,D233,G233,J233), UIID!$B$2:$B388&amp;UIID!$D$2:$D388&amp;UIID!$G$2:$G388&amp;UIID!$H$2:$H388, 0),), "Not Found")</f>
        <v>0746-0021</v>
      </c>
      <c r="G233" s="176" t="s">
        <v>4038</v>
      </c>
      <c r="H233" s="1120" t="s">
        <v>8118</v>
      </c>
      <c r="I233" s="1120" t="s">
        <v>8119</v>
      </c>
      <c r="J233" s="1120" t="s">
        <v>4039</v>
      </c>
      <c r="K233" s="1120">
        <v>9.3091008402901494</v>
      </c>
      <c r="L233" s="1120">
        <v>123.29116752353499</v>
      </c>
      <c r="M233" s="1120" t="s">
        <v>1492</v>
      </c>
      <c r="N233" s="1120" t="s">
        <v>8120</v>
      </c>
      <c r="O233" s="1120" t="s">
        <v>15</v>
      </c>
      <c r="P233" s="1120" t="s">
        <v>16</v>
      </c>
      <c r="Q233" s="1302" t="s">
        <v>10389</v>
      </c>
      <c r="R233" s="1120" t="s">
        <v>272</v>
      </c>
      <c r="S233" s="1120" t="s">
        <v>3046</v>
      </c>
      <c r="T233" s="1120" t="s">
        <v>4306</v>
      </c>
      <c r="U233" s="1120" t="s">
        <v>5068</v>
      </c>
      <c r="V233" s="1120" t="s">
        <v>8563</v>
      </c>
      <c r="W233" s="1169">
        <v>46001</v>
      </c>
      <c r="X233" s="1124">
        <v>46676</v>
      </c>
      <c r="Y233" s="1120" t="s">
        <v>8564</v>
      </c>
      <c r="Z233" s="1120" t="s">
        <v>8565</v>
      </c>
      <c r="AA233" s="1120" t="s">
        <v>8566</v>
      </c>
      <c r="AB233" s="1313"/>
      <c r="AC233" s="1111"/>
      <c r="AD233" s="1121"/>
      <c r="AE233" s="1113"/>
      <c r="AF233" s="1113"/>
      <c r="AG233" s="1113"/>
    </row>
    <row r="234" spans="1:33" ht="15.75" customHeight="1">
      <c r="A234" s="1120" t="s">
        <v>10</v>
      </c>
      <c r="B234" s="1120" t="s">
        <v>49</v>
      </c>
      <c r="C234" s="1120" t="s">
        <v>50</v>
      </c>
      <c r="D234" s="1120" t="s">
        <v>51</v>
      </c>
      <c r="E234" s="1120" t="s">
        <v>30</v>
      </c>
      <c r="F234" s="1107" t="str">
        <f t="array" ref="F234">IFERROR(INDEX(UIID!$K$2:$K388, MATCH(CONCATENATE(B234,D234,G234,J234), UIID!$B$2:$B388&amp;UIID!$D$2:$D388&amp;UIID!$G$2:$G388&amp;UIID!$H$2:$H388, 0),), "Not Found")</f>
        <v>Not Found</v>
      </c>
      <c r="G234" s="1120" t="s">
        <v>4070</v>
      </c>
      <c r="H234" s="1120"/>
      <c r="I234" s="1120" t="s">
        <v>8567</v>
      </c>
      <c r="J234" s="1120" t="s">
        <v>4071</v>
      </c>
      <c r="K234" s="1120">
        <v>9.3035743921594491</v>
      </c>
      <c r="L234" s="1120">
        <v>123.287273541342</v>
      </c>
      <c r="M234" s="1120" t="s">
        <v>8568</v>
      </c>
      <c r="N234" s="1152" t="s">
        <v>8569</v>
      </c>
      <c r="O234" s="1120" t="s">
        <v>15</v>
      </c>
      <c r="P234" s="1120" t="s">
        <v>16</v>
      </c>
      <c r="Q234" s="1120" t="s">
        <v>4262</v>
      </c>
      <c r="R234" s="1120" t="s">
        <v>3006</v>
      </c>
      <c r="S234" s="1120" t="s">
        <v>2753</v>
      </c>
      <c r="T234" s="1120" t="s">
        <v>22</v>
      </c>
      <c r="U234" s="1120" t="s">
        <v>5087</v>
      </c>
      <c r="V234" s="1120" t="s">
        <v>8570</v>
      </c>
      <c r="W234" s="1169">
        <v>46009</v>
      </c>
      <c r="X234" s="1124">
        <v>47836</v>
      </c>
      <c r="Y234" s="1138" t="s">
        <v>8571</v>
      </c>
      <c r="Z234" s="1138" t="s">
        <v>8572</v>
      </c>
      <c r="AA234" s="1341">
        <v>47248</v>
      </c>
      <c r="AB234" s="1313"/>
      <c r="AC234" s="1111"/>
      <c r="AD234" s="1121"/>
      <c r="AE234" s="1113"/>
      <c r="AF234" s="1113"/>
      <c r="AG234" s="1113"/>
    </row>
    <row r="235" spans="1:33" ht="15.75" customHeight="1">
      <c r="A235" s="1120" t="s">
        <v>10</v>
      </c>
      <c r="B235" s="1120" t="s">
        <v>49</v>
      </c>
      <c r="C235" s="1120" t="s">
        <v>50</v>
      </c>
      <c r="D235" s="1120" t="s">
        <v>51</v>
      </c>
      <c r="E235" s="1120" t="s">
        <v>30</v>
      </c>
      <c r="F235" s="1107" t="str">
        <f t="array" ref="F235">IFERROR(INDEX(UIID!$K$2:$K388, MATCH(CONCATENATE(B235,D235,G235,J235), UIID!$B$2:$B388&amp;UIID!$D$2:$D388&amp;UIID!$G$2:$G388&amp;UIID!$H$2:$H388, 0),), "Not Found")</f>
        <v>Not Found</v>
      </c>
      <c r="G235" s="1120" t="s">
        <v>4072</v>
      </c>
      <c r="H235" s="1120"/>
      <c r="I235" s="1120" t="s">
        <v>8573</v>
      </c>
      <c r="J235" s="1120" t="s">
        <v>4073</v>
      </c>
      <c r="K235" s="1120">
        <v>9.3019817522249806</v>
      </c>
      <c r="L235" s="1120">
        <v>123.301809863909</v>
      </c>
      <c r="M235" s="1120" t="s">
        <v>8574</v>
      </c>
      <c r="N235" s="1120" t="s">
        <v>8575</v>
      </c>
      <c r="O235" s="1120" t="s">
        <v>15</v>
      </c>
      <c r="P235" s="1120" t="s">
        <v>16</v>
      </c>
      <c r="Q235" s="1120" t="s">
        <v>35</v>
      </c>
      <c r="R235" s="1120" t="s">
        <v>87</v>
      </c>
      <c r="S235" s="1120" t="s">
        <v>434</v>
      </c>
      <c r="T235" s="1120" t="s">
        <v>4164</v>
      </c>
      <c r="U235" s="1120" t="s">
        <v>7443</v>
      </c>
      <c r="V235" s="1120" t="s">
        <v>8576</v>
      </c>
      <c r="W235" s="1169">
        <v>46010</v>
      </c>
      <c r="X235" s="1124">
        <v>47837</v>
      </c>
      <c r="Y235" s="341" t="s">
        <v>8577</v>
      </c>
      <c r="Z235" s="341" t="s">
        <v>8578</v>
      </c>
      <c r="AA235" s="695">
        <v>47665</v>
      </c>
      <c r="AB235" s="1313"/>
      <c r="AC235" s="1111"/>
      <c r="AD235" s="1121"/>
      <c r="AE235" s="1113"/>
      <c r="AF235" s="1113"/>
      <c r="AG235" s="1113"/>
    </row>
    <row r="236" spans="1:33" ht="15.75" customHeight="1">
      <c r="A236" s="1120" t="s">
        <v>10</v>
      </c>
      <c r="B236" s="1120" t="s">
        <v>49</v>
      </c>
      <c r="C236" s="1120" t="s">
        <v>50</v>
      </c>
      <c r="D236" s="1120" t="s">
        <v>51</v>
      </c>
      <c r="E236" s="1120" t="s">
        <v>30</v>
      </c>
      <c r="F236" s="1107" t="str">
        <f t="array" ref="F236">IFERROR(INDEX(UIID!$K$2:$K388, MATCH(CONCATENATE(B236,D236,G236,J236), UIID!$B$2:$B388&amp;UIID!$D$2:$D388&amp;UIID!$G$2:$G388&amp;UIID!$H$2:$H388, 0),), "Not Found")</f>
        <v>0746-0013</v>
      </c>
      <c r="G236" s="1120" t="s">
        <v>1986</v>
      </c>
      <c r="H236" s="1120"/>
      <c r="I236" s="1120" t="s">
        <v>8063</v>
      </c>
      <c r="J236" s="1120" t="s">
        <v>4033</v>
      </c>
      <c r="K236" s="1120">
        <v>9.3212505603453</v>
      </c>
      <c r="L236" s="1120">
        <v>123.259606360169</v>
      </c>
      <c r="M236" s="1120" t="s">
        <v>8064</v>
      </c>
      <c r="N236" s="1120" t="s">
        <v>8065</v>
      </c>
      <c r="O236" s="1120" t="s">
        <v>113</v>
      </c>
      <c r="P236" s="1120" t="s">
        <v>2229</v>
      </c>
      <c r="Q236" s="1120" t="s">
        <v>35</v>
      </c>
      <c r="R236" s="1120" t="s">
        <v>125</v>
      </c>
      <c r="S236" s="1120" t="s">
        <v>1194</v>
      </c>
      <c r="T236" s="1120" t="s">
        <v>4157</v>
      </c>
      <c r="U236" s="1120" t="s">
        <v>7654</v>
      </c>
      <c r="V236" s="1120" t="s">
        <v>8579</v>
      </c>
      <c r="W236" s="1169">
        <v>46014</v>
      </c>
      <c r="X236" s="1124">
        <v>47843</v>
      </c>
      <c r="Y236" s="341" t="s">
        <v>8084</v>
      </c>
      <c r="Z236" s="341" t="s">
        <v>8580</v>
      </c>
      <c r="AA236" s="695">
        <v>47457</v>
      </c>
      <c r="AB236" s="1313"/>
      <c r="AC236" s="1111"/>
      <c r="AD236" s="1121"/>
      <c r="AE236" s="1113"/>
      <c r="AF236" s="1113"/>
      <c r="AG236" s="1113"/>
    </row>
    <row r="237" spans="1:33" ht="15.75" customHeight="1">
      <c r="A237" s="1120" t="s">
        <v>10</v>
      </c>
      <c r="B237" s="1120" t="s">
        <v>49</v>
      </c>
      <c r="C237" s="1120" t="s">
        <v>50</v>
      </c>
      <c r="D237" s="1120" t="s">
        <v>51</v>
      </c>
      <c r="E237" s="1120" t="s">
        <v>30</v>
      </c>
      <c r="F237" s="1107" t="str">
        <f t="array" ref="F237">IFERROR(INDEX(UIID!$K$2:$K388, MATCH(CONCATENATE(B237,D237,G237,J237), UIID!$B$2:$B388&amp;UIID!$D$2:$D388&amp;UIID!$G$2:$G388&amp;UIID!$H$2:$H388, 0),), "Not Found")</f>
        <v>0746-0013</v>
      </c>
      <c r="G237" s="1120" t="s">
        <v>1986</v>
      </c>
      <c r="H237" s="1120"/>
      <c r="I237" s="1120" t="s">
        <v>8063</v>
      </c>
      <c r="J237" s="1120" t="s">
        <v>4033</v>
      </c>
      <c r="K237" s="1120">
        <v>9.3212505603453</v>
      </c>
      <c r="L237" s="1120">
        <v>123.259606360169</v>
      </c>
      <c r="M237" s="1120" t="s">
        <v>8064</v>
      </c>
      <c r="N237" s="1120" t="s">
        <v>8065</v>
      </c>
      <c r="O237" s="1120" t="s">
        <v>113</v>
      </c>
      <c r="P237" s="1120" t="s">
        <v>2229</v>
      </c>
      <c r="Q237" s="1120" t="s">
        <v>35</v>
      </c>
      <c r="R237" s="1120" t="s">
        <v>32</v>
      </c>
      <c r="S237" s="1120" t="s">
        <v>228</v>
      </c>
      <c r="T237" s="1120" t="s">
        <v>4157</v>
      </c>
      <c r="U237" s="1120" t="s">
        <v>4859</v>
      </c>
      <c r="V237" s="1120" t="s">
        <v>8581</v>
      </c>
      <c r="W237" s="1169">
        <v>46014</v>
      </c>
      <c r="X237" s="1124">
        <v>47843</v>
      </c>
      <c r="Y237" s="1138" t="s">
        <v>8582</v>
      </c>
      <c r="Z237" s="1138" t="s">
        <v>8583</v>
      </c>
      <c r="AA237" s="1342">
        <v>46206</v>
      </c>
      <c r="AB237" s="1313"/>
      <c r="AC237" s="1111"/>
      <c r="AD237" s="1121"/>
      <c r="AE237" s="1113"/>
      <c r="AF237" s="1113"/>
      <c r="AG237" s="1113"/>
    </row>
    <row r="238" spans="1:33" ht="15.75" customHeight="1">
      <c r="A238" s="1120" t="s">
        <v>10</v>
      </c>
      <c r="B238" s="1120" t="s">
        <v>49</v>
      </c>
      <c r="C238" s="1120" t="s">
        <v>123</v>
      </c>
      <c r="D238" s="1120" t="s">
        <v>1447</v>
      </c>
      <c r="E238" s="1120" t="s">
        <v>30</v>
      </c>
      <c r="F238" s="1107" t="str">
        <f t="array" ref="F238">IFERROR(INDEX(UIID!$K$2:$K388, MATCH(CONCATENATE(B238,D238,G238,J238), UIID!$B$2:$B388&amp;UIID!$D$2:$D388&amp;UIID!$G$2:$G388&amp;UIID!$H$2:$H388, 0),), "Not Found")</f>
        <v>0746-0002</v>
      </c>
      <c r="G238" s="1120" t="s">
        <v>1483</v>
      </c>
      <c r="H238" s="1120"/>
      <c r="I238" s="1164" t="s">
        <v>8551</v>
      </c>
      <c r="J238" s="1120" t="s">
        <v>1488</v>
      </c>
      <c r="K238" s="1120">
        <v>9.3590637068537301</v>
      </c>
      <c r="L238" s="1120">
        <v>122.82148521945</v>
      </c>
      <c r="M238" s="1120" t="s">
        <v>1484</v>
      </c>
      <c r="N238" s="1120" t="s">
        <v>8011</v>
      </c>
      <c r="O238" s="1120" t="s">
        <v>15</v>
      </c>
      <c r="P238" s="1120" t="s">
        <v>16</v>
      </c>
      <c r="Q238" s="1120" t="s">
        <v>35</v>
      </c>
      <c r="R238" s="1120" t="s">
        <v>125</v>
      </c>
      <c r="S238" s="1120" t="s">
        <v>1033</v>
      </c>
      <c r="T238" s="1120" t="s">
        <v>4164</v>
      </c>
      <c r="U238" s="1120" t="s">
        <v>8558</v>
      </c>
      <c r="V238" s="1120" t="s">
        <v>8584</v>
      </c>
      <c r="W238" s="1169">
        <v>46017</v>
      </c>
      <c r="X238" s="1124">
        <v>47844</v>
      </c>
      <c r="Y238" s="1120" t="s">
        <v>8553</v>
      </c>
      <c r="Z238" s="1120" t="s">
        <v>8585</v>
      </c>
      <c r="AA238" s="1124">
        <v>46750</v>
      </c>
      <c r="AB238" s="1313"/>
      <c r="AC238" s="1111"/>
      <c r="AD238" s="1121"/>
      <c r="AE238" s="1113"/>
      <c r="AF238" s="1113"/>
      <c r="AG238" s="1113"/>
    </row>
    <row r="239" spans="1:33" ht="15.75" customHeight="1">
      <c r="A239" s="1120" t="s">
        <v>10</v>
      </c>
      <c r="B239" s="1120" t="s">
        <v>49</v>
      </c>
      <c r="C239" s="1120" t="s">
        <v>123</v>
      </c>
      <c r="D239" s="1120" t="s">
        <v>1447</v>
      </c>
      <c r="E239" s="1120" t="s">
        <v>30</v>
      </c>
      <c r="F239" s="1107" t="str">
        <f t="array" ref="F239">IFERROR(INDEX(UIID!$K$2:$K388, MATCH(CONCATENATE(B239,D239,G239,J239), UIID!$B$2:$B388&amp;UIID!$D$2:$D388&amp;UIID!$G$2:$G388&amp;UIID!$H$2:$H388, 0),), "Not Found")</f>
        <v>0746-0002</v>
      </c>
      <c r="G239" s="1120" t="s">
        <v>1483</v>
      </c>
      <c r="H239" s="1120"/>
      <c r="I239" s="1164" t="s">
        <v>8551</v>
      </c>
      <c r="J239" s="1120" t="s">
        <v>1488</v>
      </c>
      <c r="K239" s="1120">
        <v>9.3590637068537301</v>
      </c>
      <c r="L239" s="1120">
        <v>122.82148521945</v>
      </c>
      <c r="M239" s="1120" t="s">
        <v>1484</v>
      </c>
      <c r="N239" s="1120" t="s">
        <v>8011</v>
      </c>
      <c r="O239" s="1120" t="s">
        <v>15</v>
      </c>
      <c r="P239" s="1120" t="s">
        <v>16</v>
      </c>
      <c r="Q239" s="1120" t="s">
        <v>35</v>
      </c>
      <c r="R239" s="1120" t="s">
        <v>125</v>
      </c>
      <c r="S239" s="1120" t="s">
        <v>1194</v>
      </c>
      <c r="T239" s="1120" t="s">
        <v>4157</v>
      </c>
      <c r="U239" s="1120" t="s">
        <v>8586</v>
      </c>
      <c r="V239" s="1120" t="s">
        <v>8587</v>
      </c>
      <c r="W239" s="1169">
        <v>46017</v>
      </c>
      <c r="X239" s="1124">
        <v>47844</v>
      </c>
      <c r="Y239" s="1120" t="s">
        <v>8553</v>
      </c>
      <c r="Z239" s="341" t="s">
        <v>8588</v>
      </c>
      <c r="AA239" s="695">
        <v>47458</v>
      </c>
      <c r="AB239" s="1313"/>
      <c r="AC239" s="1111"/>
      <c r="AD239" s="1121"/>
      <c r="AE239" s="1113"/>
      <c r="AF239" s="1113"/>
      <c r="AG239" s="1113"/>
    </row>
    <row r="240" spans="1:33" ht="15.75" customHeight="1">
      <c r="A240" s="1120" t="s">
        <v>10</v>
      </c>
      <c r="B240" s="1120" t="s">
        <v>49</v>
      </c>
      <c r="C240" s="1120" t="s">
        <v>123</v>
      </c>
      <c r="D240" s="1120" t="s">
        <v>1447</v>
      </c>
      <c r="E240" s="1120" t="s">
        <v>30</v>
      </c>
      <c r="F240" s="1107" t="str">
        <f t="array" ref="F240">IFERROR(INDEX(UIID!$K$2:$K388, MATCH(CONCATENATE(B240,D240,G240,J240), UIID!$B$2:$B388&amp;UIID!$D$2:$D388&amp;UIID!$G$2:$G388&amp;UIID!$H$2:$H388, 0),), "Not Found")</f>
        <v>0746-0002</v>
      </c>
      <c r="G240" s="1120" t="s">
        <v>1483</v>
      </c>
      <c r="H240" s="1120"/>
      <c r="I240" s="1164" t="s">
        <v>8551</v>
      </c>
      <c r="J240" s="1120" t="s">
        <v>1488</v>
      </c>
      <c r="K240" s="1120">
        <v>9.3590637068537301</v>
      </c>
      <c r="L240" s="1120">
        <v>122.82148521945</v>
      </c>
      <c r="M240" s="1120" t="s">
        <v>1484</v>
      </c>
      <c r="N240" s="1120" t="s">
        <v>8011</v>
      </c>
      <c r="O240" s="1120" t="s">
        <v>15</v>
      </c>
      <c r="P240" s="1120" t="s">
        <v>16</v>
      </c>
      <c r="Q240" s="1120" t="s">
        <v>35</v>
      </c>
      <c r="R240" s="1120" t="s">
        <v>272</v>
      </c>
      <c r="S240" s="1120" t="s">
        <v>2649</v>
      </c>
      <c r="T240" s="1120" t="s">
        <v>4306</v>
      </c>
      <c r="U240" s="1120" t="s">
        <v>5068</v>
      </c>
      <c r="V240" s="1120" t="s">
        <v>8589</v>
      </c>
      <c r="W240" s="1169">
        <v>46017</v>
      </c>
      <c r="X240" s="1124">
        <v>47844</v>
      </c>
      <c r="Y240" s="1138" t="s">
        <v>8010</v>
      </c>
      <c r="Z240" s="1138" t="s">
        <v>8590</v>
      </c>
      <c r="AA240" s="1209">
        <v>45973</v>
      </c>
      <c r="AB240" s="1313"/>
      <c r="AC240" s="1111"/>
      <c r="AD240" s="1121"/>
      <c r="AE240" s="1113"/>
      <c r="AF240" s="1113"/>
      <c r="AG240" s="1113"/>
    </row>
    <row r="241" spans="1:33" ht="15.75" customHeight="1">
      <c r="A241" s="1120" t="s">
        <v>10</v>
      </c>
      <c r="B241" s="1120" t="s">
        <v>49</v>
      </c>
      <c r="C241" s="1120" t="s">
        <v>123</v>
      </c>
      <c r="D241" s="1120" t="s">
        <v>1447</v>
      </c>
      <c r="E241" s="1120" t="s">
        <v>30</v>
      </c>
      <c r="F241" s="1107" t="str">
        <f t="array" ref="F241">IFERROR(INDEX(UIID!$K$2:$K388, MATCH(CONCATENATE(B241,D241,G241,J241), UIID!$B$2:$B388&amp;UIID!$D$2:$D388&amp;UIID!$G$2:$G388&amp;UIID!$H$2:$H388, 0),), "Not Found")</f>
        <v>Not Found</v>
      </c>
      <c r="G241" s="1120" t="s">
        <v>4074</v>
      </c>
      <c r="H241" s="1120"/>
      <c r="I241" s="1120" t="s">
        <v>8591</v>
      </c>
      <c r="J241" s="1120" t="s">
        <v>4075</v>
      </c>
      <c r="K241" s="1120">
        <v>9.3766646539067295</v>
      </c>
      <c r="L241" s="1120">
        <v>122.81042696055</v>
      </c>
      <c r="M241" s="1120" t="s">
        <v>8592</v>
      </c>
      <c r="N241" s="1120" t="s">
        <v>8593</v>
      </c>
      <c r="O241" s="1120" t="s">
        <v>15</v>
      </c>
      <c r="P241" s="1120" t="s">
        <v>16</v>
      </c>
      <c r="Q241" s="1120" t="s">
        <v>35</v>
      </c>
      <c r="R241" s="1120" t="s">
        <v>117</v>
      </c>
      <c r="S241" s="1120" t="s">
        <v>200</v>
      </c>
      <c r="T241" s="1120" t="s">
        <v>4164</v>
      </c>
      <c r="U241" s="1120" t="s">
        <v>235</v>
      </c>
      <c r="V241" s="1120" t="s">
        <v>8594</v>
      </c>
      <c r="W241" s="1169">
        <v>46017</v>
      </c>
      <c r="X241" s="1124">
        <v>47844</v>
      </c>
      <c r="Y241" s="697" t="s">
        <v>8595</v>
      </c>
      <c r="Z241" s="697" t="s">
        <v>8596</v>
      </c>
      <c r="AA241" s="698">
        <v>46946</v>
      </c>
      <c r="AB241" s="1313"/>
      <c r="AC241" s="1111"/>
      <c r="AD241" s="1121"/>
      <c r="AE241" s="1113"/>
      <c r="AF241" s="1113"/>
      <c r="AG241" s="1113"/>
    </row>
    <row r="242" spans="1:33" ht="15.75" customHeight="1">
      <c r="A242" s="1120" t="s">
        <v>10</v>
      </c>
      <c r="B242" s="1120" t="s">
        <v>49</v>
      </c>
      <c r="C242" s="1120" t="s">
        <v>50</v>
      </c>
      <c r="D242" s="1120" t="s">
        <v>51</v>
      </c>
      <c r="E242" s="1120" t="s">
        <v>30</v>
      </c>
      <c r="F242" s="1107" t="str">
        <f t="array" ref="F242">IFERROR(INDEX(UIID!$K$2:$K388, MATCH(CONCATENATE(B242,D242,G242,J242), UIID!$B$2:$B388&amp;UIID!$D$2:$D388&amp;UIID!$G$2:$G388&amp;UIID!$H$2:$H388, 0),), "Not Found")</f>
        <v>Not Found</v>
      </c>
      <c r="G242" s="1120" t="s">
        <v>4076</v>
      </c>
      <c r="H242" s="1120"/>
      <c r="I242" s="1120" t="s">
        <v>8597</v>
      </c>
      <c r="J242" s="1120" t="s">
        <v>4077</v>
      </c>
      <c r="K242" s="1120">
        <v>9.3136499575657297</v>
      </c>
      <c r="L242" s="1120">
        <v>123.303654050551</v>
      </c>
      <c r="M242" s="1120" t="s">
        <v>8598</v>
      </c>
      <c r="N242" s="1120" t="s">
        <v>8599</v>
      </c>
      <c r="O242" s="1120" t="s">
        <v>15</v>
      </c>
      <c r="P242" s="1120" t="s">
        <v>16</v>
      </c>
      <c r="Q242" s="1120" t="s">
        <v>35</v>
      </c>
      <c r="R242" s="1120" t="s">
        <v>32</v>
      </c>
      <c r="S242" s="1120" t="s">
        <v>47</v>
      </c>
      <c r="T242" s="1120" t="s">
        <v>4164</v>
      </c>
      <c r="U242" s="1120" t="s">
        <v>7572</v>
      </c>
      <c r="V242" s="1120" t="s">
        <v>8600</v>
      </c>
      <c r="W242" s="1169">
        <v>46017</v>
      </c>
      <c r="X242" s="1124">
        <v>47844</v>
      </c>
      <c r="Y242" s="1120" t="s">
        <v>5962</v>
      </c>
      <c r="Z242" s="1120" t="s">
        <v>5964</v>
      </c>
      <c r="AA242" s="1169">
        <v>46096</v>
      </c>
      <c r="AB242" s="1313"/>
      <c r="AC242" s="1111"/>
      <c r="AD242" s="1121"/>
      <c r="AE242" s="1113"/>
      <c r="AF242" s="1113"/>
      <c r="AG242" s="1113"/>
    </row>
    <row r="243" spans="1:33" ht="15.75" customHeight="1">
      <c r="A243" s="1120" t="s">
        <v>10</v>
      </c>
      <c r="B243" s="1120" t="s">
        <v>49</v>
      </c>
      <c r="C243" s="1120" t="s">
        <v>50</v>
      </c>
      <c r="D243" s="1120" t="s">
        <v>51</v>
      </c>
      <c r="E243" s="1120" t="s">
        <v>30</v>
      </c>
      <c r="F243" s="1107" t="str">
        <f t="array" ref="F243">IFERROR(INDEX(UIID!$K$2:$K388, MATCH(CONCATENATE(B243,D243,G243,J243), UIID!$B$2:$B388&amp;UIID!$D$2:$D388&amp;UIID!$G$2:$G388&amp;UIID!$H$2:$H388, 0),), "Not Found")</f>
        <v>Not Found</v>
      </c>
      <c r="G243" s="1120" t="s">
        <v>4076</v>
      </c>
      <c r="H243" s="1120"/>
      <c r="I243" s="1120" t="s">
        <v>8597</v>
      </c>
      <c r="J243" s="1120" t="s">
        <v>4077</v>
      </c>
      <c r="K243" s="1120">
        <v>9.3136499575657297</v>
      </c>
      <c r="L243" s="1120">
        <v>123.303654050551</v>
      </c>
      <c r="M243" s="1120" t="s">
        <v>8598</v>
      </c>
      <c r="N243" s="1120" t="s">
        <v>8599</v>
      </c>
      <c r="O243" s="1120" t="s">
        <v>15</v>
      </c>
      <c r="P243" s="1120" t="s">
        <v>16</v>
      </c>
      <c r="Q243" s="1120" t="s">
        <v>35</v>
      </c>
      <c r="R243" s="1120" t="s">
        <v>32</v>
      </c>
      <c r="S243" s="1120" t="s">
        <v>486</v>
      </c>
      <c r="T243" s="1120" t="s">
        <v>4164</v>
      </c>
      <c r="U243" s="1120" t="s">
        <v>5062</v>
      </c>
      <c r="V243" s="1120" t="s">
        <v>8601</v>
      </c>
      <c r="W243" s="1169">
        <v>46017</v>
      </c>
      <c r="X243" s="1124">
        <v>47844</v>
      </c>
      <c r="Y243" s="341" t="s">
        <v>8602</v>
      </c>
      <c r="Z243" s="341" t="s">
        <v>8603</v>
      </c>
      <c r="AA243" s="695">
        <v>47090</v>
      </c>
      <c r="AB243" s="1313"/>
      <c r="AC243" s="1111"/>
      <c r="AD243" s="1121"/>
      <c r="AE243" s="1113"/>
      <c r="AF243" s="1113"/>
      <c r="AG243" s="1113"/>
    </row>
    <row r="244" spans="1:33" ht="15.75" customHeight="1">
      <c r="A244" s="1120" t="s">
        <v>10</v>
      </c>
      <c r="B244" s="1120" t="s">
        <v>49</v>
      </c>
      <c r="C244" s="1120" t="s">
        <v>50</v>
      </c>
      <c r="D244" s="1120" t="s">
        <v>51</v>
      </c>
      <c r="E244" s="1120" t="s">
        <v>30</v>
      </c>
      <c r="F244" s="1107" t="str">
        <f t="array" ref="F244">IFERROR(INDEX(UIID!$K$2:$K388, MATCH(CONCATENATE(B244,D244,G244,J244), UIID!$B$2:$B388&amp;UIID!$D$2:$D388&amp;UIID!$G$2:$G388&amp;UIID!$H$2:$H388, 0),), "Not Found")</f>
        <v>Not Found</v>
      </c>
      <c r="G244" s="1120" t="s">
        <v>4076</v>
      </c>
      <c r="H244" s="1120"/>
      <c r="I244" s="1120" t="s">
        <v>8597</v>
      </c>
      <c r="J244" s="1120" t="s">
        <v>4077</v>
      </c>
      <c r="K244" s="1120">
        <v>9.3136499575657297</v>
      </c>
      <c r="L244" s="1120">
        <v>123.303654050551</v>
      </c>
      <c r="M244" s="1120" t="s">
        <v>8598</v>
      </c>
      <c r="N244" s="1120" t="s">
        <v>8599</v>
      </c>
      <c r="O244" s="1120" t="s">
        <v>15</v>
      </c>
      <c r="P244" s="1120" t="s">
        <v>16</v>
      </c>
      <c r="Q244" s="1120" t="s">
        <v>35</v>
      </c>
      <c r="R244" s="1120" t="s">
        <v>32</v>
      </c>
      <c r="S244" s="1120" t="s">
        <v>228</v>
      </c>
      <c r="T244" s="1120" t="s">
        <v>4157</v>
      </c>
      <c r="U244" s="1120" t="s">
        <v>4859</v>
      </c>
      <c r="V244" s="1120" t="s">
        <v>8604</v>
      </c>
      <c r="W244" s="1169">
        <v>46017</v>
      </c>
      <c r="X244" s="1124">
        <v>47844</v>
      </c>
      <c r="Y244" s="1138" t="s">
        <v>8605</v>
      </c>
      <c r="Z244" s="1138" t="s">
        <v>8606</v>
      </c>
      <c r="AA244" s="1342">
        <v>47486</v>
      </c>
      <c r="AB244" s="1313"/>
      <c r="AC244" s="1111"/>
      <c r="AD244" s="1121"/>
      <c r="AE244" s="1113"/>
      <c r="AF244" s="1113"/>
      <c r="AG244" s="1113"/>
    </row>
    <row r="245" spans="1:33" ht="15.75" customHeight="1">
      <c r="A245" s="1120" t="s">
        <v>10</v>
      </c>
      <c r="B245" s="1132" t="s">
        <v>49</v>
      </c>
      <c r="C245" s="1132" t="s">
        <v>50</v>
      </c>
      <c r="D245" s="1132" t="s">
        <v>51</v>
      </c>
      <c r="E245" s="1132" t="s">
        <v>30</v>
      </c>
      <c r="F245" s="1153" t="str">
        <f t="array" ref="F245">IFERROR(INDEX(UIID!$K$2:$K388, MATCH(CONCATENATE(B245,D245,G245,J245), UIID!$B$2:$B388&amp;UIID!$D$2:$D388&amp;UIID!$G$2:$G388&amp;UIID!$H$2:$H388, 0),), "Not Found")</f>
        <v>0746-0009</v>
      </c>
      <c r="G245" s="1132" t="s">
        <v>4029</v>
      </c>
      <c r="H245" s="1132"/>
      <c r="I245" s="1132" t="s">
        <v>8607</v>
      </c>
      <c r="J245" s="1132" t="s">
        <v>4030</v>
      </c>
      <c r="K245" s="1132">
        <v>9.3118850897358794</v>
      </c>
      <c r="L245" s="1132">
        <v>123.30727830971701</v>
      </c>
      <c r="M245" s="1132" t="s">
        <v>8608</v>
      </c>
      <c r="N245" s="1132" t="s">
        <v>8609</v>
      </c>
      <c r="O245" s="1132" t="s">
        <v>15</v>
      </c>
      <c r="P245" s="1132" t="s">
        <v>525</v>
      </c>
      <c r="Q245" s="1132" t="s">
        <v>35</v>
      </c>
      <c r="R245" s="1132" t="s">
        <v>2230</v>
      </c>
      <c r="S245" s="1132" t="s">
        <v>3284</v>
      </c>
      <c r="T245" s="1132" t="s">
        <v>4157</v>
      </c>
      <c r="U245" s="1132" t="s">
        <v>4996</v>
      </c>
      <c r="V245" s="1132" t="s">
        <v>8610</v>
      </c>
      <c r="W245" s="1150">
        <v>46017</v>
      </c>
      <c r="X245" s="1298">
        <v>47844</v>
      </c>
      <c r="Y245" s="1158" t="s">
        <v>8485</v>
      </c>
      <c r="Z245" s="1158" t="s">
        <v>8611</v>
      </c>
      <c r="AA245" s="1338">
        <v>47763</v>
      </c>
      <c r="AB245" s="1155"/>
      <c r="AC245" s="1148"/>
      <c r="AD245" s="1155"/>
      <c r="AE245" s="1300"/>
      <c r="AF245" s="1300"/>
      <c r="AG245" s="1300"/>
    </row>
    <row r="246" spans="1:33" ht="15.75" customHeight="1">
      <c r="A246" s="1120" t="s">
        <v>10</v>
      </c>
      <c r="B246" s="1120" t="s">
        <v>49</v>
      </c>
      <c r="C246" s="1120" t="s">
        <v>50</v>
      </c>
      <c r="D246" s="1120" t="s">
        <v>1447</v>
      </c>
      <c r="E246" s="1120" t="s">
        <v>30</v>
      </c>
      <c r="F246" s="1107" t="str">
        <f t="array" ref="F246">IFERROR(INDEX(UIID!$K$2:$K388, MATCH(CONCATENATE(B246,D246,G246,J246), UIID!$B$2:$B388&amp;UIID!$D$2:$D388&amp;UIID!$G$2:$G388&amp;UIID!$H$2:$H388, 0),), "Not Found")</f>
        <v>Not Found</v>
      </c>
      <c r="G246" s="1120" t="s">
        <v>3455</v>
      </c>
      <c r="H246" s="1120"/>
      <c r="I246" s="1120" t="s">
        <v>8308</v>
      </c>
      <c r="J246" s="1120" t="s">
        <v>4058</v>
      </c>
      <c r="K246" s="668">
        <v>9.5107599999999994</v>
      </c>
      <c r="L246" s="668">
        <v>122.80732</v>
      </c>
      <c r="M246" s="1120" t="s">
        <v>8309</v>
      </c>
      <c r="N246" s="1120" t="s">
        <v>8310</v>
      </c>
      <c r="O246" s="1120" t="s">
        <v>15</v>
      </c>
      <c r="P246" s="1120" t="s">
        <v>16</v>
      </c>
      <c r="Q246" s="1302" t="s">
        <v>10389</v>
      </c>
      <c r="R246" s="1120" t="s">
        <v>125</v>
      </c>
      <c r="S246" s="1120" t="s">
        <v>1849</v>
      </c>
      <c r="T246" s="1120" t="s">
        <v>4164</v>
      </c>
      <c r="U246" s="1120" t="s">
        <v>127</v>
      </c>
      <c r="V246" s="1251" t="s">
        <v>8612</v>
      </c>
      <c r="W246" s="488">
        <v>46017</v>
      </c>
      <c r="X246" s="1124">
        <v>47172</v>
      </c>
      <c r="Y246" s="1164" t="s">
        <v>8613</v>
      </c>
      <c r="Z246" s="1343" t="s">
        <v>8614</v>
      </c>
      <c r="AA246" s="1344" t="s">
        <v>8615</v>
      </c>
      <c r="AB246" s="1313"/>
      <c r="AC246" s="1111"/>
      <c r="AD246" s="1121"/>
      <c r="AE246" s="1113"/>
      <c r="AF246" s="1113"/>
      <c r="AG246" s="1113"/>
    </row>
    <row r="247" spans="1:33" ht="15.75" customHeight="1">
      <c r="A247" s="1120" t="s">
        <v>10</v>
      </c>
      <c r="B247" s="1120" t="s">
        <v>49</v>
      </c>
      <c r="C247" s="1120" t="s">
        <v>28</v>
      </c>
      <c r="D247" s="1120" t="s">
        <v>2060</v>
      </c>
      <c r="E247" s="1120" t="s">
        <v>30</v>
      </c>
      <c r="F247" s="1107" t="str">
        <f t="array" ref="F247">IFERROR(INDEX(UIID!$K$2:$K388, MATCH(CONCATENATE(B247,D247,G247,J247), UIID!$B$2:$B388&amp;UIID!$D$2:$D388&amp;UIID!$G$2:$G388&amp;UIID!$H$2:$H388, 0),), "Not Found")</f>
        <v>0746-0004</v>
      </c>
      <c r="G247" s="1120" t="s">
        <v>1442</v>
      </c>
      <c r="H247" s="1120"/>
      <c r="I247" s="1120" t="s">
        <v>7917</v>
      </c>
      <c r="J247" s="1120" t="s">
        <v>4023</v>
      </c>
      <c r="K247" s="1120">
        <v>10.131708287543301</v>
      </c>
      <c r="L247" s="1120">
        <v>123.273328783182</v>
      </c>
      <c r="M247" s="1120" t="s">
        <v>1443</v>
      </c>
      <c r="N247" s="1120" t="s">
        <v>7918</v>
      </c>
      <c r="O247" s="1120" t="s">
        <v>113</v>
      </c>
      <c r="P247" s="1120" t="s">
        <v>132</v>
      </c>
      <c r="Q247" s="1120" t="s">
        <v>35</v>
      </c>
      <c r="R247" s="1120" t="s">
        <v>87</v>
      </c>
      <c r="S247" s="1120" t="s">
        <v>88</v>
      </c>
      <c r="T247" s="1120" t="s">
        <v>4164</v>
      </c>
      <c r="U247" s="1120" t="s">
        <v>7492</v>
      </c>
      <c r="V247" s="1120" t="s">
        <v>8616</v>
      </c>
      <c r="W247" s="1169">
        <v>46043</v>
      </c>
      <c r="X247" s="1124">
        <v>47870</v>
      </c>
      <c r="Y247" s="1120" t="s">
        <v>8617</v>
      </c>
      <c r="Z247" s="1321" t="s">
        <v>8618</v>
      </c>
      <c r="AA247" s="1345">
        <v>46998</v>
      </c>
      <c r="AB247" s="1313"/>
      <c r="AC247" s="1111"/>
      <c r="AD247" s="1121"/>
      <c r="AE247" s="1113"/>
      <c r="AF247" s="1113"/>
      <c r="AG247" s="1113"/>
    </row>
    <row r="248" spans="1:33" ht="15.75" customHeight="1">
      <c r="A248" s="1120" t="s">
        <v>10</v>
      </c>
      <c r="B248" s="1132" t="s">
        <v>49</v>
      </c>
      <c r="C248" s="1132" t="s">
        <v>28</v>
      </c>
      <c r="D248" s="1132" t="s">
        <v>51</v>
      </c>
      <c r="E248" s="1132" t="s">
        <v>30</v>
      </c>
      <c r="F248" s="1153" t="str">
        <f t="array" ref="F248">IFERROR(INDEX(UIID!$K$2:$K388, MATCH(CONCATENATE(B248,D248,G248,J248), UIID!$B$2:$B388&amp;UIID!$D$2:$D388&amp;UIID!$G$2:$G388&amp;UIID!$H$2:$H388, 0),), "Not Found")</f>
        <v>Not Found</v>
      </c>
      <c r="G248" s="1132" t="s">
        <v>3511</v>
      </c>
      <c r="H248" s="1132"/>
      <c r="I248" s="1132" t="s">
        <v>8357</v>
      </c>
      <c r="J248" s="1132" t="s">
        <v>4059</v>
      </c>
      <c r="K248" s="1132">
        <v>9.3067438464635597</v>
      </c>
      <c r="L248" s="1132">
        <v>123.306546041947</v>
      </c>
      <c r="M248" s="1132" t="s">
        <v>8358</v>
      </c>
      <c r="N248" s="1132" t="s">
        <v>8359</v>
      </c>
      <c r="O248" s="1132" t="s">
        <v>15</v>
      </c>
      <c r="P248" s="1132" t="s">
        <v>525</v>
      </c>
      <c r="Q248" s="1132" t="s">
        <v>35</v>
      </c>
      <c r="R248" s="1132" t="s">
        <v>2230</v>
      </c>
      <c r="S248" s="1132" t="s">
        <v>161</v>
      </c>
      <c r="T248" s="1132" t="s">
        <v>4157</v>
      </c>
      <c r="U248" s="1132" t="s">
        <v>957</v>
      </c>
      <c r="V248" s="1132" t="s">
        <v>8619</v>
      </c>
      <c r="W248" s="1150">
        <v>46050</v>
      </c>
      <c r="X248" s="1298">
        <v>47877</v>
      </c>
      <c r="Y248" s="1132" t="s">
        <v>8620</v>
      </c>
      <c r="Z248" s="1132" t="s">
        <v>8621</v>
      </c>
      <c r="AA248" s="1150">
        <v>47109</v>
      </c>
      <c r="AB248" s="1155"/>
      <c r="AC248" s="1148"/>
      <c r="AD248" s="1155"/>
      <c r="AE248" s="1300"/>
      <c r="AF248" s="1300"/>
      <c r="AG248" s="1300"/>
    </row>
    <row r="249" spans="1:33" ht="15.75" customHeight="1">
      <c r="A249" s="1120" t="s">
        <v>10</v>
      </c>
      <c r="B249" s="1120" t="s">
        <v>49</v>
      </c>
      <c r="C249" s="1120" t="s">
        <v>123</v>
      </c>
      <c r="D249" s="1120" t="s">
        <v>4065</v>
      </c>
      <c r="E249" s="1120" t="s">
        <v>509</v>
      </c>
      <c r="F249" s="1107" t="str">
        <f t="array" ref="F249">IFERROR(INDEX(UIID!$K$2:$K388, MATCH(CONCATENATE(B249,D249,G249,J249), UIID!$B$2:$B388&amp;UIID!$D$2:$D388&amp;UIID!$G$2:$G388&amp;UIID!$H$2:$H388, 0),), "Not Found")</f>
        <v>Not Found</v>
      </c>
      <c r="G249" s="1120" t="s">
        <v>4079</v>
      </c>
      <c r="H249" s="1120"/>
      <c r="I249" s="1120" t="s">
        <v>8622</v>
      </c>
      <c r="J249" s="1120" t="s">
        <v>4080</v>
      </c>
      <c r="K249" s="1120">
        <v>9.1284826932574195</v>
      </c>
      <c r="L249" s="1120">
        <v>123.17285716339499</v>
      </c>
      <c r="M249" s="1120" t="s">
        <v>8623</v>
      </c>
      <c r="N249" s="1120" t="s">
        <v>8624</v>
      </c>
      <c r="O249" s="1120" t="s">
        <v>15</v>
      </c>
      <c r="P249" s="1120" t="s">
        <v>1449</v>
      </c>
      <c r="Q249" s="1120" t="s">
        <v>35</v>
      </c>
      <c r="R249" s="1120" t="s">
        <v>125</v>
      </c>
      <c r="S249" s="1120" t="s">
        <v>279</v>
      </c>
      <c r="T249" s="1120" t="s">
        <v>4164</v>
      </c>
      <c r="U249" s="1120" t="s">
        <v>8625</v>
      </c>
      <c r="V249" s="1120" t="s">
        <v>8626</v>
      </c>
      <c r="W249" s="1169">
        <v>46072</v>
      </c>
      <c r="X249" s="1124">
        <v>47899</v>
      </c>
      <c r="Y249" s="1106" t="s">
        <v>8627</v>
      </c>
      <c r="Z249" s="1106" t="s">
        <v>8628</v>
      </c>
      <c r="AA249" s="1106" t="s">
        <v>8629</v>
      </c>
      <c r="AB249" s="1313"/>
      <c r="AC249" s="1111"/>
      <c r="AD249" s="1121"/>
      <c r="AE249" s="1113"/>
      <c r="AF249" s="1113"/>
      <c r="AG249" s="1113"/>
    </row>
    <row r="250" spans="1:33" ht="15.75" customHeight="1">
      <c r="A250" s="1120" t="s">
        <v>10</v>
      </c>
      <c r="B250" s="1120" t="s">
        <v>49</v>
      </c>
      <c r="C250" s="1120" t="s">
        <v>28</v>
      </c>
      <c r="D250" s="1120" t="s">
        <v>1415</v>
      </c>
      <c r="E250" s="1120" t="s">
        <v>50</v>
      </c>
      <c r="F250" s="1107" t="str">
        <f t="array" ref="F250">IFERROR(INDEX(UIID!$K$2:$K388, MATCH(CONCATENATE(B250,D250,G250,J250), UIID!$B$2:$B388&amp;UIID!$D$2:$D388&amp;UIID!$G$2:$G388&amp;UIID!$H$2:$H388, 0),), "Not Found")</f>
        <v>Not Found</v>
      </c>
      <c r="G250" s="1120" t="s">
        <v>4081</v>
      </c>
      <c r="H250" s="1120"/>
      <c r="I250" s="1120" t="s">
        <v>8630</v>
      </c>
      <c r="J250" s="1120" t="s">
        <v>4082</v>
      </c>
      <c r="K250" s="1120">
        <v>9.3634322521001394</v>
      </c>
      <c r="L250" s="1120">
        <v>123.27867576738799</v>
      </c>
      <c r="M250" s="1120" t="s">
        <v>8631</v>
      </c>
      <c r="N250" s="1120" t="s">
        <v>8632</v>
      </c>
      <c r="O250" s="1120" t="s">
        <v>15</v>
      </c>
      <c r="P250" s="1120" t="s">
        <v>16</v>
      </c>
      <c r="Q250" s="1120" t="s">
        <v>35</v>
      </c>
      <c r="R250" s="1120" t="s">
        <v>107</v>
      </c>
      <c r="S250" s="1120" t="s">
        <v>664</v>
      </c>
      <c r="T250" s="1120" t="s">
        <v>4164</v>
      </c>
      <c r="U250" s="1120" t="s">
        <v>8633</v>
      </c>
      <c r="V250" s="1120" t="s">
        <v>8634</v>
      </c>
      <c r="W250" s="1169">
        <v>46078</v>
      </c>
      <c r="X250" s="1124">
        <v>47905</v>
      </c>
      <c r="Y250" s="176" t="s">
        <v>8323</v>
      </c>
      <c r="Z250" s="176" t="s">
        <v>8635</v>
      </c>
      <c r="AA250" s="488">
        <v>46861</v>
      </c>
      <c r="AB250" s="1313"/>
      <c r="AC250" s="1111"/>
      <c r="AD250" s="1121"/>
      <c r="AE250" s="1113"/>
      <c r="AF250" s="1113"/>
      <c r="AG250" s="1113"/>
    </row>
    <row r="251" spans="1:33" ht="15.75" customHeight="1">
      <c r="A251" s="1120" t="s">
        <v>10</v>
      </c>
      <c r="B251" s="1132" t="s">
        <v>49</v>
      </c>
      <c r="C251" s="1132" t="s">
        <v>28</v>
      </c>
      <c r="D251" s="1132" t="s">
        <v>1415</v>
      </c>
      <c r="E251" s="1132" t="s">
        <v>50</v>
      </c>
      <c r="F251" s="1153" t="str">
        <f t="array" ref="F251">IFERROR(INDEX(UIID!$K$2:$K388, MATCH(CONCATENATE(B251,D251,G251,J251), UIID!$B$2:$B388&amp;UIID!$D$2:$D388&amp;UIID!$G$2:$G388&amp;UIID!$H$2:$H388, 0),), "Not Found")</f>
        <v>Not Found</v>
      </c>
      <c r="G251" s="1132" t="s">
        <v>4081</v>
      </c>
      <c r="H251" s="1132"/>
      <c r="I251" s="1132" t="s">
        <v>8630</v>
      </c>
      <c r="J251" s="1132" t="s">
        <v>4082</v>
      </c>
      <c r="K251" s="1132">
        <v>9.3634322521001394</v>
      </c>
      <c r="L251" s="1132">
        <v>123.27867576738799</v>
      </c>
      <c r="M251" s="1132" t="s">
        <v>8631</v>
      </c>
      <c r="N251" s="1132" t="s">
        <v>8632</v>
      </c>
      <c r="O251" s="1132" t="s">
        <v>15</v>
      </c>
      <c r="P251" s="1132" t="s">
        <v>16</v>
      </c>
      <c r="Q251" s="1132" t="s">
        <v>35</v>
      </c>
      <c r="R251" s="1132" t="s">
        <v>107</v>
      </c>
      <c r="S251" s="1132" t="s">
        <v>108</v>
      </c>
      <c r="T251" s="1132" t="s">
        <v>4164</v>
      </c>
      <c r="U251" s="1132" t="s">
        <v>5017</v>
      </c>
      <c r="V251" s="1132" t="s">
        <v>8636</v>
      </c>
      <c r="W251" s="1150">
        <v>46080</v>
      </c>
      <c r="X251" s="1298">
        <v>47907</v>
      </c>
      <c r="Y251" s="1132" t="s">
        <v>8323</v>
      </c>
      <c r="Z251" s="1132" t="s">
        <v>8637</v>
      </c>
      <c r="AA251" s="1346">
        <v>46454</v>
      </c>
      <c r="AB251" s="1155"/>
      <c r="AC251" s="1148"/>
      <c r="AD251" s="1155"/>
      <c r="AE251" s="1300"/>
      <c r="AF251" s="1300"/>
      <c r="AG251" s="1300"/>
    </row>
    <row r="252" spans="1:33" ht="15.75" customHeight="1">
      <c r="A252" s="1120" t="s">
        <v>10</v>
      </c>
      <c r="B252" s="1120" t="s">
        <v>49</v>
      </c>
      <c r="C252" s="1120" t="s">
        <v>50</v>
      </c>
      <c r="D252" s="1120" t="s">
        <v>451</v>
      </c>
      <c r="E252" s="1120" t="s">
        <v>30</v>
      </c>
      <c r="F252" s="1107" t="str">
        <f t="array" ref="F252">IFERROR(INDEX(UIID!$K$2:$K388, MATCH(CONCATENATE(B252,D252,G252,J252), UIID!$B$2:$B388&amp;UIID!$D$2:$D388&amp;UIID!$G$2:$G388&amp;UIID!$H$2:$H388, 0),), "Not Found")</f>
        <v>0746-0012</v>
      </c>
      <c r="G252" s="176" t="s">
        <v>3691</v>
      </c>
      <c r="H252" s="176"/>
      <c r="I252" s="176" t="s">
        <v>8638</v>
      </c>
      <c r="J252" s="176" t="s">
        <v>4032</v>
      </c>
      <c r="K252" s="1120">
        <v>9.5916139092621098</v>
      </c>
      <c r="L252" s="1120">
        <v>123.121171910729</v>
      </c>
      <c r="M252" s="1120" t="s">
        <v>1641</v>
      </c>
      <c r="N252" s="1120" t="s">
        <v>7828</v>
      </c>
      <c r="O252" s="1120" t="s">
        <v>15</v>
      </c>
      <c r="P252" s="1120" t="s">
        <v>16</v>
      </c>
      <c r="Q252" s="1302" t="s">
        <v>10389</v>
      </c>
      <c r="R252" s="1120" t="s">
        <v>117</v>
      </c>
      <c r="S252" s="1120" t="s">
        <v>315</v>
      </c>
      <c r="T252" s="1120" t="s">
        <v>4164</v>
      </c>
      <c r="U252" s="1120" t="s">
        <v>7561</v>
      </c>
      <c r="V252" s="1120" t="s">
        <v>8639</v>
      </c>
      <c r="W252" s="1169">
        <v>46085</v>
      </c>
      <c r="X252" s="1124">
        <v>47211</v>
      </c>
      <c r="Y252" s="1251" t="s">
        <v>7863</v>
      </c>
      <c r="Z252" s="1251" t="s">
        <v>8640</v>
      </c>
      <c r="AA252" s="1347">
        <v>47656</v>
      </c>
      <c r="AB252" s="1313"/>
      <c r="AC252" s="1111"/>
      <c r="AD252" s="1121"/>
      <c r="AE252" s="1113"/>
      <c r="AF252" s="1113"/>
      <c r="AG252" s="1113"/>
    </row>
    <row r="253" spans="1:33" ht="15.75" customHeight="1">
      <c r="A253" s="1120" t="s">
        <v>10</v>
      </c>
      <c r="B253" s="1120" t="s">
        <v>49</v>
      </c>
      <c r="C253" s="1120" t="s">
        <v>50</v>
      </c>
      <c r="D253" s="1120" t="s">
        <v>451</v>
      </c>
      <c r="E253" s="1120" t="s">
        <v>30</v>
      </c>
      <c r="F253" s="1107" t="str">
        <f t="array" ref="F253">IFERROR(INDEX(UIID!$K$2:$K388, MATCH(CONCATENATE(B253,D253,G253,J253), UIID!$B$2:$B388&amp;UIID!$D$2:$D388&amp;UIID!$G$2:$G388&amp;UIID!$H$2:$H388, 0),), "Not Found")</f>
        <v>0746-0012</v>
      </c>
      <c r="G253" s="176" t="s">
        <v>3691</v>
      </c>
      <c r="H253" s="1120"/>
      <c r="I253" s="176" t="s">
        <v>8638</v>
      </c>
      <c r="J253" s="176" t="s">
        <v>4032</v>
      </c>
      <c r="K253" s="1120">
        <v>9.5916139092621098</v>
      </c>
      <c r="L253" s="1120">
        <v>123.121171910729</v>
      </c>
      <c r="M253" s="1120" t="s">
        <v>1641</v>
      </c>
      <c r="N253" s="1120" t="s">
        <v>7828</v>
      </c>
      <c r="O253" s="1120" t="s">
        <v>15</v>
      </c>
      <c r="P253" s="1120" t="s">
        <v>16</v>
      </c>
      <c r="Q253" s="1302" t="s">
        <v>10389</v>
      </c>
      <c r="R253" s="1120" t="s">
        <v>2230</v>
      </c>
      <c r="S253" s="1120" t="s">
        <v>1795</v>
      </c>
      <c r="T253" s="1120" t="s">
        <v>4157</v>
      </c>
      <c r="U253" s="1120" t="s">
        <v>8641</v>
      </c>
      <c r="V253" s="1120" t="s">
        <v>8642</v>
      </c>
      <c r="W253" s="1169">
        <v>46085</v>
      </c>
      <c r="X253" s="1124">
        <v>47211</v>
      </c>
      <c r="Y253" s="1251" t="s">
        <v>8620</v>
      </c>
      <c r="Z253" s="1251" t="s">
        <v>8621</v>
      </c>
      <c r="AA253" s="1347">
        <v>47109</v>
      </c>
      <c r="AB253" s="1313"/>
      <c r="AC253" s="1111"/>
      <c r="AD253" s="1121"/>
      <c r="AE253" s="1113"/>
      <c r="AF253" s="1113"/>
      <c r="AG253" s="1113"/>
    </row>
    <row r="254" spans="1:33" ht="15.75" customHeight="1">
      <c r="A254" s="1132" t="s">
        <v>10</v>
      </c>
      <c r="B254" s="1132" t="s">
        <v>49</v>
      </c>
      <c r="C254" s="1132" t="s">
        <v>28</v>
      </c>
      <c r="D254" s="1132" t="s">
        <v>51</v>
      </c>
      <c r="E254" s="1132" t="s">
        <v>30</v>
      </c>
      <c r="F254" s="1153" t="str">
        <f t="array" ref="F254">IFERROR(INDEX(UIID!$K$2:$K388, MATCH(CONCATENATE(B254,D254,G254,J254), UIID!$B$2:$B388&amp;UIID!$D$2:$D388&amp;UIID!$G$2:$G388&amp;UIID!$H$2:$H388, 0),), "Not Found")</f>
        <v>0746-0019</v>
      </c>
      <c r="G254" s="1132" t="s">
        <v>2187</v>
      </c>
      <c r="H254" s="1132"/>
      <c r="I254" s="1132" t="s">
        <v>8643</v>
      </c>
      <c r="J254" s="1132" t="s">
        <v>4037</v>
      </c>
      <c r="K254" s="1132">
        <v>9.3069668428835293</v>
      </c>
      <c r="L254" s="1132">
        <v>123.30495078081999</v>
      </c>
      <c r="M254" s="1132">
        <v>9176400235</v>
      </c>
      <c r="N254" s="1132"/>
      <c r="O254" s="1132" t="s">
        <v>15</v>
      </c>
      <c r="P254" s="1132" t="s">
        <v>16</v>
      </c>
      <c r="Q254" s="1302" t="s">
        <v>10389</v>
      </c>
      <c r="R254" s="1132" t="s">
        <v>117</v>
      </c>
      <c r="S254" s="1132" t="s">
        <v>315</v>
      </c>
      <c r="T254" s="1132" t="s">
        <v>4164</v>
      </c>
      <c r="U254" s="1132" t="s">
        <v>7561</v>
      </c>
      <c r="V254" s="1132" t="s">
        <v>8644</v>
      </c>
      <c r="W254" s="1150">
        <v>46085</v>
      </c>
      <c r="X254" s="1298">
        <v>47261</v>
      </c>
      <c r="Y254" s="1132" t="s">
        <v>8645</v>
      </c>
      <c r="Z254" s="1132" t="s">
        <v>8646</v>
      </c>
      <c r="AA254" s="1132" t="s">
        <v>8647</v>
      </c>
      <c r="AB254" s="1155"/>
      <c r="AC254" s="1148"/>
      <c r="AD254" s="1155"/>
      <c r="AE254" s="1300"/>
      <c r="AF254" s="1300"/>
      <c r="AG254" s="1300"/>
    </row>
    <row r="255" spans="1:33" ht="15.75" customHeight="1">
      <c r="A255" s="1120" t="s">
        <v>10</v>
      </c>
      <c r="B255" s="1120" t="s">
        <v>49</v>
      </c>
      <c r="C255" s="1120" t="s">
        <v>50</v>
      </c>
      <c r="D255" s="1120" t="s">
        <v>51</v>
      </c>
      <c r="E255" s="1120" t="s">
        <v>30</v>
      </c>
      <c r="F255" s="1107" t="str">
        <f t="array" ref="F255">IFERROR(INDEX(UIID!$K$2:$K388, MATCH(CONCATENATE(B255,D255,G255,J255), UIID!$B$2:$B388&amp;UIID!$D$2:$D388&amp;UIID!$G$2:$G388&amp;UIID!$H$2:$H388, 0),), "Not Found")</f>
        <v>0746-0009</v>
      </c>
      <c r="G255" s="176" t="s">
        <v>4029</v>
      </c>
      <c r="H255" s="176"/>
      <c r="I255" s="176" t="s">
        <v>8607</v>
      </c>
      <c r="J255" s="176" t="s">
        <v>4030</v>
      </c>
      <c r="K255" s="176">
        <v>9.3118850897358794</v>
      </c>
      <c r="L255" s="176">
        <v>123.30727830971701</v>
      </c>
      <c r="M255" s="176" t="s">
        <v>8608</v>
      </c>
      <c r="N255" s="176" t="s">
        <v>8609</v>
      </c>
      <c r="O255" s="176" t="s">
        <v>15</v>
      </c>
      <c r="P255" s="176" t="s">
        <v>525</v>
      </c>
      <c r="Q255" s="1302" t="s">
        <v>10389</v>
      </c>
      <c r="R255" s="1120" t="s">
        <v>2230</v>
      </c>
      <c r="S255" s="1120" t="s">
        <v>3287</v>
      </c>
      <c r="T255" s="1120" t="s">
        <v>4157</v>
      </c>
      <c r="U255" s="1120" t="s">
        <v>5053</v>
      </c>
      <c r="V255" s="1120" t="s">
        <v>8648</v>
      </c>
      <c r="W255" s="1169">
        <v>46134</v>
      </c>
      <c r="X255" s="1124">
        <v>47844</v>
      </c>
      <c r="Y255" s="1120" t="s">
        <v>8649</v>
      </c>
      <c r="Z255" s="1120" t="s">
        <v>8650</v>
      </c>
      <c r="AA255" s="1124">
        <v>47763</v>
      </c>
      <c r="AB255" s="1313"/>
      <c r="AC255" s="1111"/>
      <c r="AD255" s="1121"/>
      <c r="AE255" s="1113"/>
      <c r="AF255" s="1113"/>
      <c r="AG255" s="1113"/>
    </row>
    <row r="256" spans="1:33" ht="15.75" customHeight="1">
      <c r="A256" s="1120" t="s">
        <v>10</v>
      </c>
      <c r="B256" s="1120" t="s">
        <v>49</v>
      </c>
      <c r="C256" s="1120" t="s">
        <v>50</v>
      </c>
      <c r="D256" s="1120" t="s">
        <v>51</v>
      </c>
      <c r="E256" s="1120" t="s">
        <v>30</v>
      </c>
      <c r="F256" s="1107" t="str">
        <f t="array" ref="F256">IFERROR(INDEX(UIID!$K$2:$K388, MATCH(CONCATENATE(B256,D256,G256,J256), UIID!$B$2:$B388&amp;UIID!$D$2:$D388&amp;UIID!$G$2:$G388&amp;UIID!$H$2:$H388, 0),), "Not Found")</f>
        <v>0746-0032</v>
      </c>
      <c r="G256" s="1130" t="s">
        <v>4048</v>
      </c>
      <c r="H256" s="1120"/>
      <c r="I256" s="1120" t="s">
        <v>8651</v>
      </c>
      <c r="J256" s="1130" t="s">
        <v>4049</v>
      </c>
      <c r="K256" s="1120">
        <v>9.3062102433384695</v>
      </c>
      <c r="L256" s="1120">
        <v>123.304396225058</v>
      </c>
      <c r="M256" s="1120" t="s">
        <v>8652</v>
      </c>
      <c r="N256" s="1120" t="s">
        <v>8653</v>
      </c>
      <c r="O256" s="1120" t="s">
        <v>15</v>
      </c>
      <c r="P256" s="1120" t="s">
        <v>525</v>
      </c>
      <c r="Q256" s="1120" t="s">
        <v>7230</v>
      </c>
      <c r="R256" s="1120" t="s">
        <v>2222</v>
      </c>
      <c r="S256" s="1120" t="s">
        <v>8654</v>
      </c>
      <c r="T256" s="1120" t="s">
        <v>4979</v>
      </c>
      <c r="U256" s="1120" t="s">
        <v>7416</v>
      </c>
      <c r="V256" s="1120" t="s">
        <v>8655</v>
      </c>
      <c r="W256" s="1169">
        <v>46140</v>
      </c>
      <c r="X256" s="1124">
        <v>47967</v>
      </c>
      <c r="Y256" s="1251" t="s">
        <v>8656</v>
      </c>
      <c r="Z256" s="1251" t="s">
        <v>7510</v>
      </c>
      <c r="AA256" s="1251" t="s">
        <v>22</v>
      </c>
      <c r="AB256" s="1313"/>
      <c r="AC256" s="1111"/>
      <c r="AD256" s="1121"/>
      <c r="AE256" s="1113"/>
      <c r="AF256" s="1113"/>
      <c r="AG256" s="1113"/>
    </row>
    <row r="257" spans="1:33" ht="15.75" customHeight="1">
      <c r="A257" s="1380" t="s">
        <v>10</v>
      </c>
      <c r="B257" s="1380" t="s">
        <v>49</v>
      </c>
      <c r="C257" s="1380" t="s">
        <v>50</v>
      </c>
      <c r="D257" s="1380" t="s">
        <v>51</v>
      </c>
      <c r="E257" s="1380" t="s">
        <v>30</v>
      </c>
      <c r="F257" s="1381" t="str">
        <f t="array" ref="F257">IFERROR(INDEX(UIID!$K$2:$K388, MATCH(CONCATENATE(B257,D257,G257,J257), UIID!$B$2:$B388&amp;UIID!$D$2:$D388&amp;UIID!$G$2:$G388&amp;UIID!$H$2:$H388, 0),), "Not Found")</f>
        <v>0746-0032</v>
      </c>
      <c r="G257" s="1422" t="s">
        <v>4048</v>
      </c>
      <c r="H257" s="1380"/>
      <c r="I257" s="1380" t="s">
        <v>8651</v>
      </c>
      <c r="J257" s="1422" t="s">
        <v>4049</v>
      </c>
      <c r="K257" s="1380">
        <v>9.3062102433384695</v>
      </c>
      <c r="L257" s="1380">
        <v>123.304396225058</v>
      </c>
      <c r="M257" s="1380" t="s">
        <v>8652</v>
      </c>
      <c r="N257" s="1380" t="s">
        <v>8653</v>
      </c>
      <c r="O257" s="1380" t="s">
        <v>15</v>
      </c>
      <c r="P257" s="1380" t="s">
        <v>525</v>
      </c>
      <c r="Q257" s="1380" t="s">
        <v>7230</v>
      </c>
      <c r="R257" s="1380" t="s">
        <v>2222</v>
      </c>
      <c r="S257" s="1380" t="s">
        <v>8657</v>
      </c>
      <c r="T257" s="1380" t="s">
        <v>4890</v>
      </c>
      <c r="U257" s="1380" t="s">
        <v>7416</v>
      </c>
      <c r="V257" s="1380" t="s">
        <v>8658</v>
      </c>
      <c r="W257" s="1400">
        <v>46140</v>
      </c>
      <c r="X257" s="1423">
        <v>47967</v>
      </c>
      <c r="Y257" s="1380" t="s">
        <v>8656</v>
      </c>
      <c r="Z257" s="1380" t="s">
        <v>7510</v>
      </c>
      <c r="AA257" s="1380" t="s">
        <v>22</v>
      </c>
      <c r="AB257" s="1155"/>
      <c r="AC257" s="1148"/>
      <c r="AD257" s="1155"/>
      <c r="AE257" s="1300"/>
      <c r="AF257" s="1300"/>
      <c r="AG257" s="1300"/>
    </row>
    <row r="258" spans="1:33" ht="15" customHeight="1">
      <c r="A258" s="1406" t="s">
        <v>10</v>
      </c>
      <c r="B258" s="1406" t="s">
        <v>49</v>
      </c>
      <c r="C258" s="1406" t="s">
        <v>50</v>
      </c>
      <c r="D258" s="1406" t="s">
        <v>51</v>
      </c>
      <c r="E258" s="1406" t="s">
        <v>30</v>
      </c>
      <c r="F258" s="1396" t="s">
        <v>10455</v>
      </c>
      <c r="G258" s="1395" t="s">
        <v>3689</v>
      </c>
      <c r="H258" s="1405"/>
      <c r="I258" s="1395" t="s">
        <v>10456</v>
      </c>
      <c r="J258" s="1395" t="s">
        <v>10457</v>
      </c>
      <c r="K258" s="1395">
        <v>9.3136499579999992</v>
      </c>
      <c r="L258" s="1395">
        <v>123.3036541</v>
      </c>
      <c r="M258" s="1395" t="s">
        <v>10458</v>
      </c>
      <c r="N258" s="1395" t="s">
        <v>10459</v>
      </c>
      <c r="O258" s="1395" t="s">
        <v>15</v>
      </c>
      <c r="P258" s="1397" t="s">
        <v>16</v>
      </c>
      <c r="Q258" s="1397" t="s">
        <v>35</v>
      </c>
      <c r="R258" s="1395" t="s">
        <v>32</v>
      </c>
      <c r="S258" s="1397" t="s">
        <v>422</v>
      </c>
      <c r="T258" s="1397" t="s">
        <v>4164</v>
      </c>
      <c r="U258" s="1395" t="s">
        <v>10460</v>
      </c>
      <c r="V258" s="1395" t="s">
        <v>10461</v>
      </c>
      <c r="W258" s="1398">
        <v>46167</v>
      </c>
      <c r="X258" s="1399">
        <v>47844</v>
      </c>
      <c r="Y258" s="1406" t="s">
        <v>10466</v>
      </c>
      <c r="Z258" s="1406" t="s">
        <v>10467</v>
      </c>
      <c r="AA258" s="1424" t="s">
        <v>10468</v>
      </c>
    </row>
    <row r="259" spans="1:33" ht="15" customHeight="1">
      <c r="A259" s="1406" t="s">
        <v>10</v>
      </c>
      <c r="B259" s="1406" t="s">
        <v>49</v>
      </c>
      <c r="C259" s="1406" t="s">
        <v>50</v>
      </c>
      <c r="D259" s="1406" t="s">
        <v>51</v>
      </c>
      <c r="E259" s="1406" t="s">
        <v>30</v>
      </c>
      <c r="F259" s="1396" t="s">
        <v>10455</v>
      </c>
      <c r="G259" s="1395" t="s">
        <v>3689</v>
      </c>
      <c r="H259" s="1405"/>
      <c r="I259" s="1395" t="s">
        <v>10456</v>
      </c>
      <c r="J259" s="1395" t="s">
        <v>10457</v>
      </c>
      <c r="K259" s="1395">
        <v>9.3136499579999992</v>
      </c>
      <c r="L259" s="1395">
        <v>123.3036541</v>
      </c>
      <c r="M259" s="1395" t="s">
        <v>10458</v>
      </c>
      <c r="N259" s="1395" t="s">
        <v>10459</v>
      </c>
      <c r="O259" s="1395" t="s">
        <v>15</v>
      </c>
      <c r="P259" s="1397" t="s">
        <v>16</v>
      </c>
      <c r="Q259" s="1397" t="s">
        <v>35</v>
      </c>
      <c r="R259" s="1395" t="s">
        <v>32</v>
      </c>
      <c r="S259" s="1397" t="s">
        <v>1631</v>
      </c>
      <c r="T259" s="1397" t="s">
        <v>4164</v>
      </c>
      <c r="U259" s="1395" t="s">
        <v>10462</v>
      </c>
      <c r="V259" s="1395" t="s">
        <v>10463</v>
      </c>
      <c r="W259" s="1398">
        <v>46167</v>
      </c>
      <c r="X259" s="1399">
        <v>47844</v>
      </c>
      <c r="Y259" s="1406" t="s">
        <v>10469</v>
      </c>
      <c r="Z259" s="1406" t="s">
        <v>8603</v>
      </c>
      <c r="AA259" s="1425">
        <v>47090</v>
      </c>
    </row>
    <row r="260" spans="1:33" ht="15" customHeight="1">
      <c r="A260" s="1407" t="s">
        <v>10</v>
      </c>
      <c r="B260" s="1407" t="s">
        <v>49</v>
      </c>
      <c r="C260" s="1407" t="s">
        <v>50</v>
      </c>
      <c r="D260" s="1407" t="s">
        <v>51</v>
      </c>
      <c r="E260" s="1407" t="s">
        <v>30</v>
      </c>
      <c r="F260" s="1408" t="s">
        <v>10455</v>
      </c>
      <c r="G260" s="1407" t="s">
        <v>3689</v>
      </c>
      <c r="H260" s="1409"/>
      <c r="I260" s="1407" t="s">
        <v>10456</v>
      </c>
      <c r="J260" s="1407" t="s">
        <v>10457</v>
      </c>
      <c r="K260" s="1407">
        <v>9.3136499579999992</v>
      </c>
      <c r="L260" s="1407">
        <v>123.3036541</v>
      </c>
      <c r="M260" s="1407" t="s">
        <v>10458</v>
      </c>
      <c r="N260" s="1407" t="s">
        <v>10459</v>
      </c>
      <c r="O260" s="1407" t="s">
        <v>15</v>
      </c>
      <c r="P260" s="1410" t="s">
        <v>16</v>
      </c>
      <c r="Q260" s="1410" t="s">
        <v>35</v>
      </c>
      <c r="R260" s="1407" t="s">
        <v>32</v>
      </c>
      <c r="S260" s="1410" t="s">
        <v>3142</v>
      </c>
      <c r="T260" s="1410" t="s">
        <v>4157</v>
      </c>
      <c r="U260" s="1407" t="s">
        <v>10464</v>
      </c>
      <c r="V260" s="1407" t="s">
        <v>10465</v>
      </c>
      <c r="W260" s="1416">
        <v>46167</v>
      </c>
      <c r="X260" s="1417">
        <v>47844</v>
      </c>
      <c r="Y260" s="1407" t="s">
        <v>10470</v>
      </c>
      <c r="Z260" s="1407" t="s">
        <v>10471</v>
      </c>
      <c r="AA260" s="1426" t="s">
        <v>10472</v>
      </c>
    </row>
  </sheetData>
  <autoFilter ref="A1:AA260" xr:uid="{00000000-0001-0000-0A00-000000000000}"/>
  <customSheetViews>
    <customSheetView guid="{DB26DF6E-B046-45E4-8902-F737E76E5360}" filter="1" showAutoFilter="1">
      <pageMargins left="0.7" right="0.7" top="0.75" bottom="0.75" header="0.3" footer="0.3"/>
      <autoFilter ref="A3:CI388" xr:uid="{19C89DD8-81F8-4318-96DD-75AD07F6AF03}">
        <filterColumn colId="70">
          <filters blank="1">
            <filter val="Additional Program"/>
            <filter val="Correction"/>
            <filter val="New TVI &amp; Program"/>
            <filter val="Reissuance"/>
          </filters>
        </filterColumn>
      </autoFilter>
    </customSheetView>
  </customSheetViews>
  <conditionalFormatting sqref="F2:F33">
    <cfRule type="expression" dxfId="102" priority="216">
      <formula>COUNTIF($V$1:$V257,$V2)&gt;1</formula>
    </cfRule>
  </conditionalFormatting>
  <conditionalFormatting sqref="F34:F170">
    <cfRule type="expression" dxfId="101" priority="217">
      <formula>COUNTIF($V$1:$V257,$V34)&gt;1</formula>
    </cfRule>
  </conditionalFormatting>
  <conditionalFormatting sqref="F171:F257">
    <cfRule type="expression" dxfId="100" priority="215">
      <formula>COUNTIF($V$1:$V395,$V171)&gt;1</formula>
    </cfRule>
  </conditionalFormatting>
  <dataValidations count="8">
    <dataValidation type="custom" allowBlank="1" showDropDown="1" showInputMessage="1" showErrorMessage="1" prompt="Enter a valid date (mm/dd/yyy)" sqref="AD2:AD14 AD16:AD18 AD23:AD31 AD33:AD54 AD56:AD62 AD64 AD66:AD70 AD72:AD77 AD79:AD85 AD100:AD101 AD104 AD107:AD108 AD111:AD124 AD131:AD132 AD138 AD140 W2:W257" xr:uid="{00000000-0002-0000-0A00-00000D000000}">
      <formula1>OR(NOT(ISERROR(DATEVALUE(W2))), AND(ISNUMBER(W2), LEFT(CELL("format", W2))="D"))</formula1>
    </dataValidation>
    <dataValidation type="list" allowBlank="1" showErrorMessage="1" sqref="P2:P257" xr:uid="{00000000-0002-0000-0A00-000003000000}">
      <formula1>"TVI,HEI,NGO,LUC,NGA,SUC,LGU,Farm School,TTI"</formula1>
    </dataValidation>
    <dataValidation type="list" allowBlank="1" showErrorMessage="1" sqref="AC2:AC257" xr:uid="{00000000-0002-0000-0A00-000007000000}">
      <formula1>"C,NC,CLOSED"</formula1>
    </dataValidation>
    <dataValidation type="list" allowBlank="1" showErrorMessage="1" sqref="E2:E257" xr:uid="{00000000-0002-0000-0A00-00000A000000}">
      <formula1>"1st,2nd,3rd,4th,5th,Component,HUC"</formula1>
    </dataValidation>
    <dataValidation type="list" allowBlank="1" showErrorMessage="1" sqref="O2:O257" xr:uid="{00000000-0002-0000-0A00-00000C000000}">
      <formula1>"Private,Public"</formula1>
    </dataValidation>
    <dataValidation type="custom" allowBlank="1" showDropDown="1" showInputMessage="1" showErrorMessage="1" prompt="Enter a valid date (mm/dd/yyyy)" sqref="X2:X257" xr:uid="{00000000-0002-0000-0A00-000012000000}">
      <formula1>OR(NOT(ISERROR(DATEVALUE(X2))), AND(ISNUMBER(X2), LEFT(CELL("format", X2))="D"))</formula1>
    </dataValidation>
    <dataValidation type="list" allowBlank="1" showErrorMessage="1" sqref="T2:T257" xr:uid="{00000000-0002-0000-0A00-000014000000}">
      <formula1>"NC I,NC II,NC III,NC IV,Level I,Level II,Level III,Level IV,N/A"</formula1>
    </dataValidation>
    <dataValidation type="list" allowBlank="1" showErrorMessage="1" sqref="Q2:Q135 Q148:Q149 Q154:Q157 Q159:Q161 Q163 Q165:Q168 Q171 Q174:Q175 Q177:Q183 Q185:Q187 Q189:Q190 Q193:Q194 Q196:Q206 Q208:Q218 Q220:Q222 Q229 Q234:Q245 Q247:Q251 Q256:Q257" xr:uid="{00000000-0002-0000-0A00-000015000000}">
      <formula1>"WTR,RTP,CoC,Bundled Program,WTR-MCC,RTP-MCC"</formula1>
    </dataValidation>
  </dataValidations>
  <hyperlinks>
    <hyperlink ref="N194" r:id="rId1" xr:uid="{00000000-0004-0000-0A00-0000AA000000}"/>
    <hyperlink ref="N211" r:id="rId2" xr:uid="{00000000-0004-0000-0A00-0000AB000000}"/>
    <hyperlink ref="N212" r:id="rId3" xr:uid="{00000000-0004-0000-0A00-0000AC000000}"/>
    <hyperlink ref="N214" r:id="rId4" xr:uid="{00000000-0004-0000-0A00-0000AD000000}"/>
    <hyperlink ref="N215" r:id="rId5" xr:uid="{00000000-0004-0000-0A00-0000AE000000}"/>
    <hyperlink ref="N216" r:id="rId6" xr:uid="{00000000-0004-0000-0A00-0000AF000000}"/>
    <hyperlink ref="N217" r:id="rId7" xr:uid="{00000000-0004-0000-0A00-0000B0000000}"/>
    <hyperlink ref="N218" r:id="rId8" xr:uid="{00000000-0004-0000-0A00-0000B1000000}"/>
    <hyperlink ref="N220" r:id="rId9" xr:uid="{00000000-0004-0000-0A00-0000B2000000}"/>
    <hyperlink ref="N234" r:id="rId10" xr:uid="{00000000-0004-0000-0A00-0000B3000000}"/>
  </hyperlink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ErrorMessage="1" xr:uid="{00000000-0002-0000-0A00-000000000000}">
          <x14:formula1>
            <xm:f>Ref!$H$15:$H$28</xm:f>
          </x14:formula1>
          <xm:sqref>C2:C257</xm:sqref>
        </x14:dataValidation>
        <x14:dataValidation type="list" allowBlank="1" showErrorMessage="1" xr:uid="{00000000-0002-0000-0A00-00000F000000}">
          <x14:formula1>
            <xm:f>Ref!$B$2:$B$718</xm:f>
          </x14:formula1>
          <xm:sqref>R2:R257</xm:sqref>
        </x14:dataValidation>
        <x14:dataValidation type="list" allowBlank="1" showErrorMessage="1" xr:uid="{00000000-0002-0000-0A00-000013000000}">
          <x14:formula1>
            <xm:f>'Ref2'!$A$2:$Z$181</xm:f>
          </x14:formula1>
          <xm:sqref>S2:S257</xm:sqref>
        </x14:dataValidation>
        <x14:dataValidation type="list" allowBlank="1" xr:uid="{00000000-0002-0000-0A00-000001000000}">
          <x14:formula1>
            <xm:f>Ref!$I$467:$I$556</xm:f>
          </x14:formula1>
          <xm:sqref>S15 S43 S50:S52 S68:S70 S74 S76 S90 S101 S106 S109 S124 S128:S129 S163 S175 S177 S180 S182:S183 S193:S194 S196:S197 S203:S204 S206 S234 S256:S257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BN408"/>
  <sheetViews>
    <sheetView workbookViewId="0">
      <pane xSplit="7" ySplit="3" topLeftCell="H4" activePane="bottomRight" state="frozen"/>
      <selection pane="topRight" activeCell="H1" sqref="H1"/>
      <selection pane="bottomLeft" activeCell="A4" sqref="A4"/>
      <selection pane="bottomRight" activeCell="H4" sqref="H4"/>
    </sheetView>
  </sheetViews>
  <sheetFormatPr defaultColWidth="12.5703125" defaultRowHeight="15" customHeight="1"/>
  <cols>
    <col min="1" max="1" width="6.42578125" customWidth="1"/>
    <col min="2" max="2" width="10.42578125" customWidth="1"/>
    <col min="3" max="3" width="12.140625" customWidth="1"/>
    <col min="4" max="4" width="14.140625" customWidth="1"/>
    <col min="5" max="5" width="11" customWidth="1"/>
    <col min="6" max="6" width="36.42578125" hidden="1" customWidth="1"/>
    <col min="7" max="7" width="33.42578125" customWidth="1"/>
    <col min="8" max="9" width="15.42578125" customWidth="1"/>
    <col min="10" max="10" width="32.42578125" customWidth="1"/>
    <col min="11" max="11" width="10.28515625" customWidth="1"/>
    <col min="12" max="12" width="10.85546875" customWidth="1"/>
    <col min="13" max="13" width="13.7109375" customWidth="1"/>
    <col min="14" max="14" width="18.7109375" customWidth="1"/>
    <col min="15" max="15" width="9.85546875" customWidth="1"/>
    <col min="16" max="16" width="14.140625" customWidth="1"/>
    <col min="17" max="17" width="9.140625" customWidth="1"/>
    <col min="18" max="18" width="17.28515625" customWidth="1"/>
    <col min="19" max="19" width="26.7109375" customWidth="1"/>
    <col min="20" max="20" width="26.42578125" customWidth="1"/>
    <col min="21" max="21" width="9.42578125" customWidth="1"/>
    <col min="22" max="22" width="8.28515625" customWidth="1"/>
    <col min="23" max="23" width="9.140625" customWidth="1"/>
    <col min="24" max="24" width="21.7109375" customWidth="1"/>
    <col min="25" max="25" width="13.5703125" customWidth="1"/>
    <col min="27" max="27" width="9" customWidth="1"/>
    <col min="28" max="28" width="10.5703125" customWidth="1"/>
    <col min="29" max="29" width="15.7109375" customWidth="1"/>
    <col min="30" max="30" width="17" customWidth="1"/>
    <col min="31" max="31" width="19.5703125" customWidth="1"/>
    <col min="32" max="32" width="13.7109375" customWidth="1"/>
    <col min="33" max="33" width="10.140625" customWidth="1"/>
    <col min="34" max="34" width="9.42578125" customWidth="1"/>
    <col min="35" max="35" width="13.5703125" customWidth="1"/>
    <col min="36" max="36" width="27.5703125" customWidth="1"/>
    <col min="37" max="37" width="25.140625" customWidth="1"/>
    <col min="38" max="38" width="17.42578125" customWidth="1"/>
    <col min="39" max="39" width="9.7109375" customWidth="1"/>
    <col min="40" max="40" width="14.42578125" customWidth="1"/>
    <col min="41" max="41" width="14.28515625" customWidth="1"/>
    <col min="42" max="42" width="16.42578125" customWidth="1"/>
    <col min="43" max="43" width="11.140625" customWidth="1"/>
    <col min="44" max="45" width="11.42578125" customWidth="1"/>
    <col min="46" max="46" width="13.28515625" customWidth="1"/>
    <col min="47" max="47" width="15.85546875" customWidth="1"/>
    <col min="48" max="48" width="35.5703125" customWidth="1"/>
    <col min="49" max="49" width="7.28515625" customWidth="1"/>
    <col min="50" max="51" width="11.28515625" customWidth="1"/>
    <col min="52" max="52" width="17.42578125" customWidth="1"/>
    <col min="53" max="54" width="11.42578125" customWidth="1"/>
    <col min="55" max="55" width="19.28515625" customWidth="1"/>
    <col min="56" max="56" width="6.42578125" customWidth="1"/>
    <col min="57" max="57" width="9.140625" customWidth="1"/>
    <col min="58" max="58" width="14" customWidth="1"/>
    <col min="59" max="66" width="8.7109375" customWidth="1"/>
  </cols>
  <sheetData>
    <row r="1" spans="1:66" ht="15.75" customHeight="1">
      <c r="A1" s="360" t="s">
        <v>8659</v>
      </c>
      <c r="B1" s="360"/>
      <c r="C1" s="360"/>
      <c r="D1" s="360"/>
      <c r="E1" s="360"/>
      <c r="F1" s="360"/>
      <c r="G1" s="360"/>
      <c r="H1" s="360"/>
      <c r="I1" s="360"/>
      <c r="J1" s="360"/>
      <c r="K1" s="360"/>
      <c r="L1" s="360"/>
      <c r="M1" s="360"/>
      <c r="N1" s="360"/>
      <c r="O1" s="360">
        <f t="shared" ref="O1:Q1" si="0">COUNTA(O4:O408)</f>
        <v>227</v>
      </c>
      <c r="P1" s="360">
        <f t="shared" si="0"/>
        <v>227</v>
      </c>
      <c r="Q1" s="362">
        <f t="shared" si="0"/>
        <v>227</v>
      </c>
      <c r="R1" s="362">
        <f>S1+T1</f>
        <v>227</v>
      </c>
      <c r="S1" s="362">
        <f t="shared" ref="S1:T1" si="1">COUNTA(S4:S408)</f>
        <v>212</v>
      </c>
      <c r="T1" s="362">
        <f t="shared" si="1"/>
        <v>15</v>
      </c>
      <c r="U1" s="361"/>
      <c r="V1" s="361"/>
      <c r="W1" s="361"/>
      <c r="X1" s="361"/>
      <c r="Y1" s="361"/>
      <c r="Z1" s="361"/>
      <c r="AA1" s="361"/>
      <c r="AB1" s="361"/>
      <c r="AC1" s="361"/>
      <c r="AD1" s="363"/>
      <c r="AE1" s="363"/>
      <c r="AF1" s="363"/>
      <c r="AG1" s="364"/>
      <c r="AH1" s="365"/>
      <c r="AI1" s="366"/>
      <c r="AJ1" s="367"/>
      <c r="AK1" s="368"/>
      <c r="AL1" s="368"/>
      <c r="AM1" s="369"/>
      <c r="AN1" s="368"/>
      <c r="AO1" s="368"/>
      <c r="AP1" s="368"/>
      <c r="AQ1" s="370"/>
      <c r="AR1" s="370"/>
      <c r="AS1" s="371"/>
      <c r="AT1" s="371"/>
      <c r="AU1" s="371"/>
      <c r="AV1" s="370"/>
      <c r="AW1" s="372"/>
      <c r="AX1" s="373"/>
      <c r="AY1" s="373"/>
      <c r="AZ1" s="373"/>
      <c r="BA1" s="373"/>
      <c r="BB1" s="373"/>
      <c r="BC1" s="373"/>
      <c r="BD1" s="372"/>
      <c r="BE1" s="373"/>
      <c r="BF1" s="373"/>
      <c r="BG1" s="373"/>
      <c r="BH1" s="373"/>
      <c r="BI1" s="373"/>
      <c r="BJ1" s="374"/>
      <c r="BK1" s="374"/>
      <c r="BL1" s="374"/>
      <c r="BM1" s="374"/>
      <c r="BN1" s="374"/>
    </row>
    <row r="2" spans="1:66" ht="15.75" customHeight="1">
      <c r="A2" s="375"/>
      <c r="B2" s="376"/>
      <c r="C2" s="376"/>
      <c r="D2" s="376"/>
      <c r="E2" s="376"/>
      <c r="F2" s="376"/>
      <c r="G2" s="376"/>
      <c r="H2" s="376"/>
      <c r="I2" s="376"/>
      <c r="J2" s="376" t="s">
        <v>4092</v>
      </c>
      <c r="K2" s="376"/>
      <c r="L2" s="376"/>
      <c r="M2" s="376"/>
      <c r="N2" s="376"/>
      <c r="O2" s="376"/>
      <c r="P2" s="376"/>
      <c r="Q2" s="362"/>
      <c r="R2" s="377"/>
      <c r="S2" s="377"/>
      <c r="T2" s="377"/>
      <c r="U2" s="377"/>
      <c r="V2" s="377"/>
      <c r="W2" s="377"/>
      <c r="X2" s="377" t="s">
        <v>4093</v>
      </c>
      <c r="Y2" s="377"/>
      <c r="Z2" s="377"/>
      <c r="AA2" s="377"/>
      <c r="AB2" s="377"/>
      <c r="AC2" s="377"/>
      <c r="AD2" s="378"/>
      <c r="AE2" s="379" t="s">
        <v>4094</v>
      </c>
      <c r="AF2" s="380"/>
      <c r="AG2" s="381" t="s">
        <v>4095</v>
      </c>
      <c r="AH2" s="382"/>
      <c r="AI2" s="383" t="s">
        <v>4096</v>
      </c>
      <c r="AJ2" s="384"/>
      <c r="AK2" s="385"/>
      <c r="AL2" s="386"/>
      <c r="AM2" s="387" t="s">
        <v>4097</v>
      </c>
      <c r="AN2" s="386"/>
      <c r="AO2" s="386"/>
      <c r="AP2" s="388"/>
      <c r="AQ2" s="389"/>
      <c r="AR2" s="389"/>
      <c r="AS2" s="390"/>
      <c r="AT2" s="390"/>
      <c r="AU2" s="390" t="s">
        <v>4098</v>
      </c>
      <c r="AV2" s="389"/>
      <c r="AW2" s="391"/>
      <c r="AX2" s="392"/>
      <c r="AY2" s="393" t="s">
        <v>4099</v>
      </c>
      <c r="AZ2" s="392"/>
      <c r="BA2" s="392"/>
      <c r="BB2" s="393" t="s">
        <v>4100</v>
      </c>
      <c r="BC2" s="392"/>
      <c r="BD2" s="372"/>
      <c r="BE2" s="373"/>
      <c r="BF2" s="373"/>
      <c r="BG2" s="373"/>
      <c r="BH2" s="373"/>
      <c r="BI2" s="373"/>
      <c r="BJ2" s="374"/>
      <c r="BK2" s="374"/>
      <c r="BL2" s="374"/>
      <c r="BM2" s="374"/>
      <c r="BN2" s="374"/>
    </row>
    <row r="3" spans="1:66" ht="15.75" customHeight="1">
      <c r="A3" s="394" t="s">
        <v>0</v>
      </c>
      <c r="B3" s="394" t="s">
        <v>1</v>
      </c>
      <c r="C3" s="394" t="s">
        <v>3694</v>
      </c>
      <c r="D3" s="394" t="s">
        <v>3695</v>
      </c>
      <c r="E3" s="394" t="s">
        <v>3696</v>
      </c>
      <c r="F3" s="701" t="s">
        <v>8660</v>
      </c>
      <c r="G3" s="394" t="s">
        <v>2</v>
      </c>
      <c r="H3" s="394"/>
      <c r="I3" s="394" t="s">
        <v>4102</v>
      </c>
      <c r="J3" s="394" t="s">
        <v>3698</v>
      </c>
      <c r="K3" s="394" t="s">
        <v>4103</v>
      </c>
      <c r="L3" s="394" t="s">
        <v>4104</v>
      </c>
      <c r="M3" s="394" t="s">
        <v>3</v>
      </c>
      <c r="N3" s="394" t="s">
        <v>4105</v>
      </c>
      <c r="O3" s="394" t="s">
        <v>4106</v>
      </c>
      <c r="P3" s="394" t="s">
        <v>4107</v>
      </c>
      <c r="Q3" s="394" t="s">
        <v>8</v>
      </c>
      <c r="R3" s="394" t="s">
        <v>4</v>
      </c>
      <c r="S3" s="397" t="s">
        <v>4109</v>
      </c>
      <c r="T3" s="398" t="s">
        <v>4110</v>
      </c>
      <c r="U3" s="394" t="s">
        <v>4112</v>
      </c>
      <c r="V3" s="394" t="s">
        <v>7826</v>
      </c>
      <c r="W3" s="394" t="s">
        <v>6</v>
      </c>
      <c r="X3" s="394" t="s">
        <v>4114</v>
      </c>
      <c r="Y3" s="394" t="s">
        <v>7</v>
      </c>
      <c r="Z3" s="394" t="s">
        <v>8661</v>
      </c>
      <c r="AA3" s="394" t="s">
        <v>8662</v>
      </c>
      <c r="AB3" s="394" t="s">
        <v>8663</v>
      </c>
      <c r="AC3" s="399" t="s">
        <v>4117</v>
      </c>
      <c r="AD3" s="394" t="s">
        <v>4118</v>
      </c>
      <c r="AE3" s="394" t="s">
        <v>4119</v>
      </c>
      <c r="AF3" s="394" t="s">
        <v>8664</v>
      </c>
      <c r="AG3" s="400" t="s">
        <v>4121</v>
      </c>
      <c r="AH3" s="400" t="s">
        <v>4122</v>
      </c>
      <c r="AI3" s="400" t="s">
        <v>4123</v>
      </c>
      <c r="AJ3" s="400" t="s">
        <v>4124</v>
      </c>
      <c r="AK3" s="394" t="s">
        <v>4125</v>
      </c>
      <c r="AL3" s="394" t="s">
        <v>4126</v>
      </c>
      <c r="AM3" s="394" t="s">
        <v>4127</v>
      </c>
      <c r="AN3" s="394" t="s">
        <v>7</v>
      </c>
      <c r="AO3" s="394" t="s">
        <v>8661</v>
      </c>
      <c r="AP3" s="394" t="s">
        <v>4129</v>
      </c>
      <c r="AQ3" s="400" t="s">
        <v>4137</v>
      </c>
      <c r="AR3" s="403" t="s">
        <v>4139</v>
      </c>
      <c r="AS3" s="404" t="s">
        <v>4140</v>
      </c>
      <c r="AT3" s="404" t="s">
        <v>4141</v>
      </c>
      <c r="AU3" s="400" t="s">
        <v>4142</v>
      </c>
      <c r="AV3" s="405" t="s">
        <v>9</v>
      </c>
      <c r="AW3" s="406"/>
      <c r="AX3" s="407" t="s">
        <v>4143</v>
      </c>
      <c r="AY3" s="407" t="s">
        <v>4144</v>
      </c>
      <c r="AZ3" s="407" t="s">
        <v>4145</v>
      </c>
      <c r="BA3" s="407" t="s">
        <v>4143</v>
      </c>
      <c r="BB3" s="407" t="s">
        <v>4144</v>
      </c>
      <c r="BC3" s="408" t="s">
        <v>4145</v>
      </c>
      <c r="BD3" s="409"/>
      <c r="BE3" s="410" t="s">
        <v>4146</v>
      </c>
      <c r="BF3" s="410" t="s">
        <v>4147</v>
      </c>
      <c r="BG3" s="410" t="s">
        <v>4148</v>
      </c>
      <c r="BH3" s="410" t="s">
        <v>4149</v>
      </c>
      <c r="BI3" s="410" t="s">
        <v>4150</v>
      </c>
      <c r="BJ3" s="410" t="s">
        <v>4151</v>
      </c>
      <c r="BK3" s="412" t="s">
        <v>4152</v>
      </c>
      <c r="BL3" s="412" t="s">
        <v>2273</v>
      </c>
      <c r="BM3" s="412" t="s">
        <v>35</v>
      </c>
      <c r="BN3" s="412" t="s">
        <v>21</v>
      </c>
    </row>
    <row r="4" spans="1:66" ht="15.75" customHeight="1">
      <c r="A4" s="63" t="s">
        <v>10</v>
      </c>
      <c r="B4" s="63" t="s">
        <v>27</v>
      </c>
      <c r="C4" s="63" t="s">
        <v>28</v>
      </c>
      <c r="D4" s="63" t="s">
        <v>29</v>
      </c>
      <c r="E4" s="63" t="s">
        <v>30</v>
      </c>
      <c r="F4" s="63"/>
      <c r="G4" s="63" t="s">
        <v>8665</v>
      </c>
      <c r="H4" s="63"/>
      <c r="I4" s="63"/>
      <c r="J4" s="63" t="s">
        <v>484</v>
      </c>
      <c r="K4" s="63">
        <v>9.6422049677231794</v>
      </c>
      <c r="L4" s="63">
        <v>123.862409353896</v>
      </c>
      <c r="M4" s="63" t="s">
        <v>4154</v>
      </c>
      <c r="N4" s="63" t="s">
        <v>4155</v>
      </c>
      <c r="O4" s="63" t="s">
        <v>15</v>
      </c>
      <c r="P4" s="63" t="s">
        <v>16</v>
      </c>
      <c r="Q4" s="63" t="s">
        <v>35</v>
      </c>
      <c r="R4" s="63" t="s">
        <v>8666</v>
      </c>
      <c r="S4" s="63" t="s">
        <v>228</v>
      </c>
      <c r="T4" s="63"/>
      <c r="U4" s="63"/>
      <c r="V4" s="63" t="s">
        <v>4157</v>
      </c>
      <c r="W4" s="63" t="s">
        <v>362</v>
      </c>
      <c r="X4" s="63" t="s">
        <v>485</v>
      </c>
      <c r="Y4" s="414">
        <v>45029</v>
      </c>
      <c r="Z4" s="414">
        <v>47157</v>
      </c>
      <c r="AA4" s="63" t="s">
        <v>4158</v>
      </c>
      <c r="AB4" s="63" t="s">
        <v>4159</v>
      </c>
      <c r="AC4" s="702"/>
      <c r="AD4" s="63" t="s">
        <v>4160</v>
      </c>
      <c r="AE4" s="63" t="s">
        <v>4161</v>
      </c>
      <c r="AF4" s="63" t="s">
        <v>4162</v>
      </c>
      <c r="AG4" s="174"/>
      <c r="AH4" s="174"/>
      <c r="AI4" s="415"/>
      <c r="AJ4" s="174"/>
      <c r="AK4" s="174"/>
      <c r="AL4" s="174"/>
      <c r="AM4" s="174"/>
      <c r="AN4" s="174"/>
      <c r="AO4" s="174"/>
      <c r="AP4" s="174"/>
      <c r="AQ4" s="174"/>
      <c r="AR4" s="174" t="s">
        <v>2309</v>
      </c>
      <c r="AS4" s="174">
        <v>2024</v>
      </c>
      <c r="AT4" s="418">
        <v>45336</v>
      </c>
      <c r="AU4" s="174" t="s">
        <v>1351</v>
      </c>
      <c r="AV4" s="419" t="s">
        <v>8667</v>
      </c>
      <c r="AW4" s="420"/>
      <c r="AX4" s="421"/>
      <c r="AY4" s="422"/>
      <c r="AZ4" s="421"/>
      <c r="BA4" s="421"/>
      <c r="BB4" s="422"/>
      <c r="BC4" s="423"/>
      <c r="BD4" s="424"/>
      <c r="BE4" s="425"/>
      <c r="BF4" s="414">
        <v>44204</v>
      </c>
      <c r="BG4" s="426">
        <f t="shared" ref="BG4:BG258" si="2">COUNTIF(AU4,"new tvi &amp; program")</f>
        <v>0</v>
      </c>
      <c r="BH4" s="426">
        <f t="shared" ref="BH4:BH258" si="3">COUNTIF(AU4,"additional program")</f>
        <v>0</v>
      </c>
      <c r="BI4" s="426">
        <f t="shared" ref="BI4:BI258" si="4">COUNTIF(AU4,"migration")</f>
        <v>0</v>
      </c>
      <c r="BJ4" s="426">
        <f t="shared" ref="BJ4:BJ258" si="5">SUM(BG4:BI4)</f>
        <v>0</v>
      </c>
      <c r="BK4" s="425" t="b">
        <f>COUNTIF($X$3:$X408,$X4)&gt;1</f>
        <v>0</v>
      </c>
      <c r="BL4" s="425"/>
      <c r="BM4" s="425"/>
      <c r="BN4" s="425"/>
    </row>
    <row r="5" spans="1:66" ht="15.75" customHeight="1">
      <c r="A5" s="63" t="s">
        <v>10</v>
      </c>
      <c r="B5" s="63" t="s">
        <v>27</v>
      </c>
      <c r="C5" s="63" t="s">
        <v>28</v>
      </c>
      <c r="D5" s="63" t="s">
        <v>29</v>
      </c>
      <c r="E5" s="63" t="s">
        <v>30</v>
      </c>
      <c r="F5" s="63"/>
      <c r="G5" s="63" t="s">
        <v>8665</v>
      </c>
      <c r="H5" s="63"/>
      <c r="I5" s="63"/>
      <c r="J5" s="63" t="s">
        <v>484</v>
      </c>
      <c r="K5" s="63">
        <v>9.6422049677231794</v>
      </c>
      <c r="L5" s="63">
        <v>123.862409353896</v>
      </c>
      <c r="M5" s="63" t="s">
        <v>4154</v>
      </c>
      <c r="N5" s="63" t="s">
        <v>4155</v>
      </c>
      <c r="O5" s="63" t="s">
        <v>15</v>
      </c>
      <c r="P5" s="63" t="s">
        <v>16</v>
      </c>
      <c r="Q5" s="63" t="s">
        <v>35</v>
      </c>
      <c r="R5" s="63" t="s">
        <v>8666</v>
      </c>
      <c r="S5" s="63" t="s">
        <v>47</v>
      </c>
      <c r="T5" s="63"/>
      <c r="U5" s="63"/>
      <c r="V5" s="63" t="s">
        <v>4164</v>
      </c>
      <c r="W5" s="63" t="s">
        <v>78</v>
      </c>
      <c r="X5" s="63" t="s">
        <v>4165</v>
      </c>
      <c r="Y5" s="429">
        <v>45029</v>
      </c>
      <c r="Z5" s="414">
        <v>47157</v>
      </c>
      <c r="AA5" s="63" t="s">
        <v>4158</v>
      </c>
      <c r="AB5" s="63" t="s">
        <v>4159</v>
      </c>
      <c r="AC5" s="63"/>
      <c r="AD5" s="63" t="s">
        <v>4166</v>
      </c>
      <c r="AE5" s="63" t="s">
        <v>4167</v>
      </c>
      <c r="AF5" s="427">
        <v>46463</v>
      </c>
      <c r="AG5" s="174"/>
      <c r="AH5" s="174"/>
      <c r="AI5" s="174"/>
      <c r="AJ5" s="174"/>
      <c r="AK5" s="174"/>
      <c r="AL5" s="174"/>
      <c r="AM5" s="174"/>
      <c r="AN5" s="174"/>
      <c r="AO5" s="174"/>
      <c r="AP5" s="174"/>
      <c r="AQ5" s="174"/>
      <c r="AR5" s="174" t="s">
        <v>2309</v>
      </c>
      <c r="AS5" s="174">
        <v>2024</v>
      </c>
      <c r="AT5" s="418">
        <v>45336</v>
      </c>
      <c r="AU5" s="174" t="s">
        <v>1351</v>
      </c>
      <c r="AV5" s="419" t="s">
        <v>8668</v>
      </c>
      <c r="AW5" s="424"/>
      <c r="AX5" s="425"/>
      <c r="AY5" s="422"/>
      <c r="AZ5" s="425"/>
      <c r="BA5" s="425"/>
      <c r="BB5" s="422"/>
      <c r="BC5" s="425"/>
      <c r="BD5" s="424"/>
      <c r="BE5" s="425">
        <v>1</v>
      </c>
      <c r="BF5" s="429">
        <v>43196</v>
      </c>
      <c r="BG5" s="426">
        <f t="shared" si="2"/>
        <v>0</v>
      </c>
      <c r="BH5" s="426">
        <f t="shared" si="3"/>
        <v>0</v>
      </c>
      <c r="BI5" s="426">
        <f t="shared" si="4"/>
        <v>0</v>
      </c>
      <c r="BJ5" s="426">
        <f t="shared" si="5"/>
        <v>0</v>
      </c>
      <c r="BK5" s="425" t="b">
        <f>COUNTIF($X$3:$X408,$X5)&gt;1</f>
        <v>0</v>
      </c>
      <c r="BL5" s="425"/>
      <c r="BM5" s="425"/>
      <c r="BN5" s="425"/>
    </row>
    <row r="6" spans="1:66" ht="15.75" customHeight="1">
      <c r="A6" s="63" t="s">
        <v>10</v>
      </c>
      <c r="B6" s="63" t="s">
        <v>27</v>
      </c>
      <c r="C6" s="63" t="s">
        <v>28</v>
      </c>
      <c r="D6" s="63" t="s">
        <v>29</v>
      </c>
      <c r="E6" s="63" t="s">
        <v>30</v>
      </c>
      <c r="F6" s="63"/>
      <c r="G6" s="63" t="s">
        <v>8665</v>
      </c>
      <c r="H6" s="63"/>
      <c r="I6" s="63"/>
      <c r="J6" s="63" t="s">
        <v>484</v>
      </c>
      <c r="K6" s="63">
        <v>9.6422049677231794</v>
      </c>
      <c r="L6" s="63">
        <v>123.862409353896</v>
      </c>
      <c r="M6" s="63" t="s">
        <v>4154</v>
      </c>
      <c r="N6" s="63" t="s">
        <v>4155</v>
      </c>
      <c r="O6" s="63" t="s">
        <v>15</v>
      </c>
      <c r="P6" s="63" t="s">
        <v>16</v>
      </c>
      <c r="Q6" s="63" t="s">
        <v>35</v>
      </c>
      <c r="R6" s="63" t="s">
        <v>8666</v>
      </c>
      <c r="S6" s="63" t="s">
        <v>486</v>
      </c>
      <c r="T6" s="63"/>
      <c r="U6" s="63"/>
      <c r="V6" s="63" t="s">
        <v>4164</v>
      </c>
      <c r="W6" s="63" t="s">
        <v>487</v>
      </c>
      <c r="X6" s="63" t="s">
        <v>488</v>
      </c>
      <c r="Y6" s="429">
        <v>45029</v>
      </c>
      <c r="Z6" s="414">
        <v>47157</v>
      </c>
      <c r="AA6" s="63" t="s">
        <v>4158</v>
      </c>
      <c r="AB6" s="63" t="s">
        <v>4168</v>
      </c>
      <c r="AC6" s="63" t="s">
        <v>4169</v>
      </c>
      <c r="AD6" s="63" t="s">
        <v>4170</v>
      </c>
      <c r="AE6" s="63" t="s">
        <v>4171</v>
      </c>
      <c r="AF6" s="63" t="s">
        <v>4172</v>
      </c>
      <c r="AG6" s="174"/>
      <c r="AH6" s="174"/>
      <c r="AI6" s="174"/>
      <c r="AJ6" s="174"/>
      <c r="AK6" s="174"/>
      <c r="AL6" s="174"/>
      <c r="AM6" s="174"/>
      <c r="AN6" s="174"/>
      <c r="AO6" s="174"/>
      <c r="AP6" s="174"/>
      <c r="AQ6" s="174"/>
      <c r="AR6" s="174" t="s">
        <v>2309</v>
      </c>
      <c r="AS6" s="174">
        <v>2024</v>
      </c>
      <c r="AT6" s="418">
        <v>45336</v>
      </c>
      <c r="AU6" s="174" t="s">
        <v>1351</v>
      </c>
      <c r="AV6" s="419" t="s">
        <v>8669</v>
      </c>
      <c r="AW6" s="424"/>
      <c r="AX6" s="425"/>
      <c r="AY6" s="422"/>
      <c r="AZ6" s="425"/>
      <c r="BA6" s="425"/>
      <c r="BB6" s="422"/>
      <c r="BC6" s="425"/>
      <c r="BD6" s="424"/>
      <c r="BE6" s="425"/>
      <c r="BF6" s="429">
        <v>43517</v>
      </c>
      <c r="BG6" s="426">
        <f t="shared" si="2"/>
        <v>0</v>
      </c>
      <c r="BH6" s="426">
        <f t="shared" si="3"/>
        <v>0</v>
      </c>
      <c r="BI6" s="426">
        <f t="shared" si="4"/>
        <v>0</v>
      </c>
      <c r="BJ6" s="426">
        <f t="shared" si="5"/>
        <v>0</v>
      </c>
      <c r="BK6" s="425" t="b">
        <f>COUNTIF($X$3:$X408,$X6)&gt;1</f>
        <v>0</v>
      </c>
      <c r="BL6" s="425"/>
      <c r="BM6" s="425"/>
      <c r="BN6" s="425"/>
    </row>
    <row r="7" spans="1:66" ht="15.75" customHeight="1">
      <c r="A7" s="703" t="s">
        <v>10</v>
      </c>
      <c r="B7" s="703" t="s">
        <v>27</v>
      </c>
      <c r="C7" s="703" t="s">
        <v>28</v>
      </c>
      <c r="D7" s="63" t="s">
        <v>29</v>
      </c>
      <c r="E7" s="703" t="s">
        <v>30</v>
      </c>
      <c r="F7" s="703"/>
      <c r="G7" s="703" t="s">
        <v>1649</v>
      </c>
      <c r="H7" s="703"/>
      <c r="I7" s="703"/>
      <c r="J7" s="703" t="s">
        <v>1650</v>
      </c>
      <c r="K7" s="703"/>
      <c r="L7" s="703"/>
      <c r="M7" s="703" t="s">
        <v>1651</v>
      </c>
      <c r="N7" s="703"/>
      <c r="O7" s="703" t="s">
        <v>15</v>
      </c>
      <c r="P7" s="703" t="s">
        <v>16</v>
      </c>
      <c r="Q7" s="703" t="s">
        <v>35</v>
      </c>
      <c r="R7" s="703" t="s">
        <v>8666</v>
      </c>
      <c r="S7" s="703" t="s">
        <v>228</v>
      </c>
      <c r="T7" s="703"/>
      <c r="U7" s="703"/>
      <c r="V7" s="703" t="s">
        <v>4157</v>
      </c>
      <c r="W7" s="703" t="s">
        <v>1918</v>
      </c>
      <c r="X7" s="703" t="s">
        <v>8670</v>
      </c>
      <c r="Y7" s="704">
        <v>44589</v>
      </c>
      <c r="Z7" s="703"/>
      <c r="AA7" s="703" t="s">
        <v>4158</v>
      </c>
      <c r="AB7" s="703" t="s">
        <v>4168</v>
      </c>
      <c r="AC7" s="703" t="s">
        <v>8671</v>
      </c>
      <c r="AD7" s="703" t="s">
        <v>8672</v>
      </c>
      <c r="AE7" s="703" t="s">
        <v>8673</v>
      </c>
      <c r="AF7" s="703" t="s">
        <v>8674</v>
      </c>
      <c r="AG7" s="703"/>
      <c r="AH7" s="703"/>
      <c r="AI7" s="705">
        <v>44993</v>
      </c>
      <c r="AJ7" s="703" t="s">
        <v>8675</v>
      </c>
      <c r="AK7" s="703"/>
      <c r="AL7" s="703"/>
      <c r="AM7" s="703"/>
      <c r="AN7" s="703"/>
      <c r="AO7" s="703"/>
      <c r="AP7" s="703"/>
      <c r="AQ7" s="703"/>
      <c r="AR7" s="703" t="s">
        <v>2312</v>
      </c>
      <c r="AS7" s="703">
        <v>2023</v>
      </c>
      <c r="AT7" s="706">
        <v>44999</v>
      </c>
      <c r="AU7" s="703" t="s">
        <v>2323</v>
      </c>
      <c r="AV7" s="707" t="s">
        <v>8676</v>
      </c>
      <c r="AW7" s="708"/>
      <c r="AX7" s="709"/>
      <c r="AY7" s="422"/>
      <c r="AZ7" s="709"/>
      <c r="BA7" s="709"/>
      <c r="BB7" s="422"/>
      <c r="BC7" s="709"/>
      <c r="BD7" s="708"/>
      <c r="BE7" s="709"/>
      <c r="BF7" s="710"/>
      <c r="BG7" s="710">
        <f t="shared" si="2"/>
        <v>0</v>
      </c>
      <c r="BH7" s="710">
        <f t="shared" si="3"/>
        <v>0</v>
      </c>
      <c r="BI7" s="710">
        <f t="shared" si="4"/>
        <v>0</v>
      </c>
      <c r="BJ7" s="710">
        <f t="shared" si="5"/>
        <v>0</v>
      </c>
      <c r="BK7" s="709" t="b">
        <f>COUNTIF($X$3:$X408,$X7)&gt;1</f>
        <v>0</v>
      </c>
      <c r="BL7" s="709"/>
      <c r="BM7" s="709"/>
      <c r="BN7" s="709"/>
    </row>
    <row r="8" spans="1:66" ht="15.75" customHeight="1">
      <c r="A8" s="703" t="s">
        <v>10</v>
      </c>
      <c r="B8" s="703" t="s">
        <v>27</v>
      </c>
      <c r="C8" s="703" t="s">
        <v>28</v>
      </c>
      <c r="D8" s="63" t="s">
        <v>29</v>
      </c>
      <c r="E8" s="703" t="s">
        <v>30</v>
      </c>
      <c r="F8" s="703"/>
      <c r="G8" s="703" t="s">
        <v>1649</v>
      </c>
      <c r="H8" s="703"/>
      <c r="I8" s="703"/>
      <c r="J8" s="703" t="s">
        <v>1650</v>
      </c>
      <c r="K8" s="703"/>
      <c r="L8" s="703"/>
      <c r="M8" s="703" t="s">
        <v>1651</v>
      </c>
      <c r="N8" s="703"/>
      <c r="O8" s="703" t="s">
        <v>15</v>
      </c>
      <c r="P8" s="703" t="s">
        <v>16</v>
      </c>
      <c r="Q8" s="703" t="s">
        <v>35</v>
      </c>
      <c r="R8" s="703" t="s">
        <v>272</v>
      </c>
      <c r="S8" s="703" t="s">
        <v>2649</v>
      </c>
      <c r="T8" s="703"/>
      <c r="U8" s="703"/>
      <c r="V8" s="703" t="s">
        <v>4306</v>
      </c>
      <c r="W8" s="703" t="s">
        <v>8677</v>
      </c>
      <c r="X8" s="703" t="s">
        <v>8678</v>
      </c>
      <c r="Y8" s="704">
        <v>44601</v>
      </c>
      <c r="Z8" s="703"/>
      <c r="AA8" s="703" t="s">
        <v>4158</v>
      </c>
      <c r="AB8" s="703" t="s">
        <v>4168</v>
      </c>
      <c r="AC8" s="703" t="s">
        <v>8679</v>
      </c>
      <c r="AD8" s="703" t="s">
        <v>4988</v>
      </c>
      <c r="AE8" s="703" t="s">
        <v>8680</v>
      </c>
      <c r="AF8" s="704">
        <v>43739</v>
      </c>
      <c r="AG8" s="703"/>
      <c r="AH8" s="703"/>
      <c r="AI8" s="705">
        <v>44993</v>
      </c>
      <c r="AJ8" s="703" t="s">
        <v>8675</v>
      </c>
      <c r="AK8" s="703"/>
      <c r="AL8" s="703"/>
      <c r="AM8" s="703"/>
      <c r="AN8" s="703"/>
      <c r="AO8" s="703"/>
      <c r="AP8" s="703"/>
      <c r="AQ8" s="703"/>
      <c r="AR8" s="703" t="s">
        <v>2312</v>
      </c>
      <c r="AS8" s="703">
        <v>2023</v>
      </c>
      <c r="AT8" s="706">
        <v>44999</v>
      </c>
      <c r="AU8" s="703" t="s">
        <v>2323</v>
      </c>
      <c r="AV8" s="707" t="s">
        <v>8676</v>
      </c>
      <c r="AW8" s="708"/>
      <c r="AX8" s="709"/>
      <c r="AY8" s="422"/>
      <c r="AZ8" s="709"/>
      <c r="BA8" s="709"/>
      <c r="BB8" s="422"/>
      <c r="BC8" s="709"/>
      <c r="BD8" s="708"/>
      <c r="BE8" s="709"/>
      <c r="BF8" s="710"/>
      <c r="BG8" s="710">
        <f t="shared" si="2"/>
        <v>0</v>
      </c>
      <c r="BH8" s="710">
        <f t="shared" si="3"/>
        <v>0</v>
      </c>
      <c r="BI8" s="710">
        <f t="shared" si="4"/>
        <v>0</v>
      </c>
      <c r="BJ8" s="710">
        <f t="shared" si="5"/>
        <v>0</v>
      </c>
      <c r="BK8" s="709" t="b">
        <f>COUNTIF($X$3:$X408,$X8)&gt;1</f>
        <v>0</v>
      </c>
      <c r="BL8" s="709"/>
      <c r="BM8" s="709"/>
      <c r="BN8" s="709"/>
    </row>
    <row r="9" spans="1:66" ht="15.75" customHeight="1">
      <c r="A9" s="63" t="s">
        <v>10</v>
      </c>
      <c r="B9" s="63" t="s">
        <v>27</v>
      </c>
      <c r="C9" s="63" t="s">
        <v>28</v>
      </c>
      <c r="D9" s="63" t="s">
        <v>29</v>
      </c>
      <c r="E9" s="63" t="s">
        <v>30</v>
      </c>
      <c r="F9" s="63"/>
      <c r="G9" s="63" t="s">
        <v>31</v>
      </c>
      <c r="H9" s="63"/>
      <c r="I9" s="63"/>
      <c r="J9" s="63" t="s">
        <v>3703</v>
      </c>
      <c r="K9" s="63">
        <v>9.6696704426758693</v>
      </c>
      <c r="L9" s="63">
        <v>123.86621636021199</v>
      </c>
      <c r="M9" s="63" t="s">
        <v>4174</v>
      </c>
      <c r="N9" s="63" t="s">
        <v>4175</v>
      </c>
      <c r="O9" s="63" t="s">
        <v>15</v>
      </c>
      <c r="P9" s="63" t="s">
        <v>16</v>
      </c>
      <c r="Q9" s="63" t="s">
        <v>35</v>
      </c>
      <c r="R9" s="63" t="s">
        <v>8666</v>
      </c>
      <c r="S9" s="63" t="s">
        <v>33</v>
      </c>
      <c r="T9" s="63"/>
      <c r="U9" s="63"/>
      <c r="V9" s="63" t="s">
        <v>4164</v>
      </c>
      <c r="W9" s="63" t="s">
        <v>34</v>
      </c>
      <c r="X9" s="63">
        <v>201407012146</v>
      </c>
      <c r="Y9" s="429">
        <v>45005</v>
      </c>
      <c r="Z9" s="430">
        <v>47032</v>
      </c>
      <c r="AA9" s="63" t="s">
        <v>4158</v>
      </c>
      <c r="AB9" s="63" t="s">
        <v>4168</v>
      </c>
      <c r="AC9" s="63" t="s">
        <v>4176</v>
      </c>
      <c r="AD9" s="63" t="s">
        <v>4177</v>
      </c>
      <c r="AE9" s="63" t="s">
        <v>4178</v>
      </c>
      <c r="AF9" s="430">
        <v>45322</v>
      </c>
      <c r="AG9" s="174"/>
      <c r="AH9" s="174"/>
      <c r="AI9" s="174"/>
      <c r="AJ9" s="174"/>
      <c r="AK9" s="174"/>
      <c r="AL9" s="174"/>
      <c r="AM9" s="174"/>
      <c r="AN9" s="174"/>
      <c r="AO9" s="174"/>
      <c r="AP9" s="174"/>
      <c r="AQ9" s="174"/>
      <c r="AR9" s="174" t="s">
        <v>2330</v>
      </c>
      <c r="AS9" s="174">
        <v>2023</v>
      </c>
      <c r="AT9" s="415">
        <v>45208</v>
      </c>
      <c r="AU9" s="174" t="s">
        <v>1351</v>
      </c>
      <c r="AV9" s="419" t="s">
        <v>8681</v>
      </c>
      <c r="AW9" s="424"/>
      <c r="AX9" s="425"/>
      <c r="AY9" s="422"/>
      <c r="AZ9" s="425"/>
      <c r="BA9" s="425"/>
      <c r="BB9" s="422"/>
      <c r="BC9" s="425"/>
      <c r="BD9" s="424"/>
      <c r="BE9" s="425"/>
      <c r="BF9" s="429">
        <v>41890</v>
      </c>
      <c r="BG9" s="426">
        <f t="shared" si="2"/>
        <v>0</v>
      </c>
      <c r="BH9" s="426">
        <f t="shared" si="3"/>
        <v>0</v>
      </c>
      <c r="BI9" s="426">
        <f t="shared" si="4"/>
        <v>0</v>
      </c>
      <c r="BJ9" s="426">
        <f t="shared" si="5"/>
        <v>0</v>
      </c>
      <c r="BK9" s="425" t="b">
        <f>COUNTIF($X$3:$X408,$X9)&gt;1</f>
        <v>0</v>
      </c>
      <c r="BL9" s="425"/>
      <c r="BM9" s="425"/>
      <c r="BN9" s="425"/>
    </row>
    <row r="10" spans="1:66" ht="15.75" customHeight="1">
      <c r="A10" s="63" t="s">
        <v>10</v>
      </c>
      <c r="B10" s="63" t="s">
        <v>27</v>
      </c>
      <c r="C10" s="63" t="s">
        <v>28</v>
      </c>
      <c r="D10" s="63" t="s">
        <v>29</v>
      </c>
      <c r="E10" s="63" t="s">
        <v>30</v>
      </c>
      <c r="F10" s="63"/>
      <c r="G10" s="63" t="s">
        <v>31</v>
      </c>
      <c r="H10" s="63"/>
      <c r="I10" s="63"/>
      <c r="J10" s="63" t="s">
        <v>3703</v>
      </c>
      <c r="K10" s="63">
        <v>9.6696704426758693</v>
      </c>
      <c r="L10" s="63">
        <v>123.86621636021199</v>
      </c>
      <c r="M10" s="63" t="s">
        <v>4174</v>
      </c>
      <c r="N10" s="63" t="s">
        <v>4175</v>
      </c>
      <c r="O10" s="63" t="s">
        <v>15</v>
      </c>
      <c r="P10" s="63" t="s">
        <v>16</v>
      </c>
      <c r="Q10" s="63" t="s">
        <v>35</v>
      </c>
      <c r="R10" s="63" t="s">
        <v>8666</v>
      </c>
      <c r="S10" s="63" t="s">
        <v>36</v>
      </c>
      <c r="T10" s="63"/>
      <c r="U10" s="63"/>
      <c r="V10" s="63" t="s">
        <v>4164</v>
      </c>
      <c r="W10" s="63" t="s">
        <v>37</v>
      </c>
      <c r="X10" s="63" t="s">
        <v>38</v>
      </c>
      <c r="Y10" s="429">
        <v>45005</v>
      </c>
      <c r="Z10" s="430">
        <v>46961</v>
      </c>
      <c r="AA10" s="63" t="s">
        <v>4158</v>
      </c>
      <c r="AB10" s="63" t="s">
        <v>4159</v>
      </c>
      <c r="AC10" s="63"/>
      <c r="AD10" s="431" t="s">
        <v>4179</v>
      </c>
      <c r="AE10" s="431" t="s">
        <v>4180</v>
      </c>
      <c r="AF10" s="431" t="s">
        <v>4181</v>
      </c>
      <c r="AG10" s="174"/>
      <c r="AH10" s="174"/>
      <c r="AI10" s="174"/>
      <c r="AJ10" s="174"/>
      <c r="AK10" s="174"/>
      <c r="AL10" s="174"/>
      <c r="AM10" s="174"/>
      <c r="AN10" s="174"/>
      <c r="AO10" s="174"/>
      <c r="AP10" s="174"/>
      <c r="AQ10" s="174"/>
      <c r="AR10" s="174" t="s">
        <v>2324</v>
      </c>
      <c r="AS10" s="174">
        <v>2023</v>
      </c>
      <c r="AT10" s="415">
        <v>45163</v>
      </c>
      <c r="AU10" s="174" t="s">
        <v>1351</v>
      </c>
      <c r="AV10" s="419" t="s">
        <v>8682</v>
      </c>
      <c r="AW10" s="424"/>
      <c r="AX10" s="425"/>
      <c r="AY10" s="422"/>
      <c r="AZ10" s="425"/>
      <c r="BA10" s="425"/>
      <c r="BB10" s="422"/>
      <c r="BC10" s="425"/>
      <c r="BD10" s="424"/>
      <c r="BE10" s="425"/>
      <c r="BF10" s="429">
        <v>43283</v>
      </c>
      <c r="BG10" s="426">
        <f t="shared" si="2"/>
        <v>0</v>
      </c>
      <c r="BH10" s="426">
        <f t="shared" si="3"/>
        <v>0</v>
      </c>
      <c r="BI10" s="426">
        <f t="shared" si="4"/>
        <v>0</v>
      </c>
      <c r="BJ10" s="426">
        <f t="shared" si="5"/>
        <v>0</v>
      </c>
      <c r="BK10" s="425" t="b">
        <f>COUNTIF($X$3:$X408,$X10)&gt;1</f>
        <v>0</v>
      </c>
      <c r="BL10" s="425"/>
      <c r="BM10" s="425"/>
      <c r="BN10" s="425"/>
    </row>
    <row r="11" spans="1:66" ht="15.75" customHeight="1">
      <c r="A11" s="63" t="s">
        <v>10</v>
      </c>
      <c r="B11" s="63" t="s">
        <v>27</v>
      </c>
      <c r="C11" s="63" t="s">
        <v>28</v>
      </c>
      <c r="D11" s="63" t="s">
        <v>29</v>
      </c>
      <c r="E11" s="63" t="s">
        <v>30</v>
      </c>
      <c r="F11" s="63"/>
      <c r="G11" s="63" t="s">
        <v>31</v>
      </c>
      <c r="H11" s="63"/>
      <c r="I11" s="63"/>
      <c r="J11" s="63" t="s">
        <v>3703</v>
      </c>
      <c r="K11" s="63">
        <v>9.6696704426758693</v>
      </c>
      <c r="L11" s="63">
        <v>123.86621636021199</v>
      </c>
      <c r="M11" s="63" t="s">
        <v>4174</v>
      </c>
      <c r="N11" s="63" t="s">
        <v>4175</v>
      </c>
      <c r="O11" s="63" t="s">
        <v>15</v>
      </c>
      <c r="P11" s="63" t="s">
        <v>16</v>
      </c>
      <c r="Q11" s="63" t="s">
        <v>35</v>
      </c>
      <c r="R11" s="63" t="s">
        <v>8666</v>
      </c>
      <c r="S11" s="63" t="s">
        <v>39</v>
      </c>
      <c r="T11" s="63"/>
      <c r="U11" s="63"/>
      <c r="V11" s="63" t="s">
        <v>4164</v>
      </c>
      <c r="W11" s="63" t="s">
        <v>40</v>
      </c>
      <c r="X11" s="63">
        <v>201407012172</v>
      </c>
      <c r="Y11" s="429">
        <v>45074</v>
      </c>
      <c r="Z11" s="430">
        <v>46902</v>
      </c>
      <c r="AA11" s="63" t="s">
        <v>4158</v>
      </c>
      <c r="AB11" s="63" t="s">
        <v>4168</v>
      </c>
      <c r="AC11" s="63" t="s">
        <v>4182</v>
      </c>
      <c r="AD11" s="63" t="s">
        <v>4183</v>
      </c>
      <c r="AE11" s="63" t="s">
        <v>4184</v>
      </c>
      <c r="AF11" s="63" t="s">
        <v>4185</v>
      </c>
      <c r="AG11" s="174"/>
      <c r="AH11" s="174"/>
      <c r="AI11" s="174"/>
      <c r="AJ11" s="174"/>
      <c r="AK11" s="174"/>
      <c r="AL11" s="174"/>
      <c r="AM11" s="174"/>
      <c r="AN11" s="174"/>
      <c r="AO11" s="174"/>
      <c r="AP11" s="174"/>
      <c r="AQ11" s="174"/>
      <c r="AR11" s="174" t="s">
        <v>2330</v>
      </c>
      <c r="AS11" s="174">
        <v>2023</v>
      </c>
      <c r="AT11" s="415">
        <v>45208</v>
      </c>
      <c r="AU11" s="174" t="s">
        <v>1351</v>
      </c>
      <c r="AV11" s="419" t="s">
        <v>8683</v>
      </c>
      <c r="AW11" s="424"/>
      <c r="AX11" s="425"/>
      <c r="AY11" s="422"/>
      <c r="AZ11" s="425"/>
      <c r="BA11" s="425"/>
      <c r="BB11" s="422"/>
      <c r="BC11" s="425"/>
      <c r="BD11" s="424"/>
      <c r="BE11" s="425"/>
      <c r="BF11" s="429">
        <v>41915</v>
      </c>
      <c r="BG11" s="426">
        <f t="shared" si="2"/>
        <v>0</v>
      </c>
      <c r="BH11" s="426">
        <f t="shared" si="3"/>
        <v>0</v>
      </c>
      <c r="BI11" s="426">
        <f t="shared" si="4"/>
        <v>0</v>
      </c>
      <c r="BJ11" s="426">
        <f t="shared" si="5"/>
        <v>0</v>
      </c>
      <c r="BK11" s="425" t="b">
        <f>COUNTIF($X$3:$X408,$X11)&gt;1</f>
        <v>0</v>
      </c>
      <c r="BL11" s="425"/>
      <c r="BM11" s="425"/>
      <c r="BN11" s="425"/>
    </row>
    <row r="12" spans="1:66" ht="15.75" customHeight="1">
      <c r="A12" s="703" t="s">
        <v>10</v>
      </c>
      <c r="B12" s="703" t="s">
        <v>27</v>
      </c>
      <c r="C12" s="703" t="s">
        <v>28</v>
      </c>
      <c r="D12" s="63" t="s">
        <v>29</v>
      </c>
      <c r="E12" s="703" t="s">
        <v>30</v>
      </c>
      <c r="F12" s="703"/>
      <c r="G12" s="703" t="s">
        <v>31</v>
      </c>
      <c r="H12" s="703"/>
      <c r="I12" s="703"/>
      <c r="J12" s="703" t="s">
        <v>3703</v>
      </c>
      <c r="K12" s="703"/>
      <c r="L12" s="703"/>
      <c r="M12" s="703" t="s">
        <v>4174</v>
      </c>
      <c r="N12" s="703"/>
      <c r="O12" s="703" t="s">
        <v>15</v>
      </c>
      <c r="P12" s="703" t="s">
        <v>16</v>
      </c>
      <c r="Q12" s="703" t="s">
        <v>21</v>
      </c>
      <c r="R12" s="703" t="s">
        <v>8666</v>
      </c>
      <c r="S12" s="703"/>
      <c r="T12" s="703" t="s">
        <v>41</v>
      </c>
      <c r="U12" s="703"/>
      <c r="V12" s="703" t="s">
        <v>22</v>
      </c>
      <c r="W12" s="703" t="s">
        <v>42</v>
      </c>
      <c r="X12" s="703">
        <v>201507010028</v>
      </c>
      <c r="Y12" s="704">
        <v>42052</v>
      </c>
      <c r="Z12" s="703"/>
      <c r="AA12" s="703" t="s">
        <v>4158</v>
      </c>
      <c r="AB12" s="703" t="s">
        <v>4159</v>
      </c>
      <c r="AC12" s="703"/>
      <c r="AD12" s="703" t="s">
        <v>8684</v>
      </c>
      <c r="AE12" s="711">
        <v>141407000000000</v>
      </c>
      <c r="AF12" s="703" t="s">
        <v>4283</v>
      </c>
      <c r="AG12" s="703"/>
      <c r="AH12" s="703"/>
      <c r="AI12" s="705">
        <v>45252</v>
      </c>
      <c r="AJ12" s="703" t="s">
        <v>8685</v>
      </c>
      <c r="AK12" s="703"/>
      <c r="AL12" s="703"/>
      <c r="AM12" s="703"/>
      <c r="AN12" s="703"/>
      <c r="AO12" s="703"/>
      <c r="AP12" s="703"/>
      <c r="AQ12" s="703"/>
      <c r="AR12" s="703" t="s">
        <v>2333</v>
      </c>
      <c r="AS12" s="703">
        <v>2023</v>
      </c>
      <c r="AT12" s="706">
        <v>45259</v>
      </c>
      <c r="AU12" s="703" t="s">
        <v>2323</v>
      </c>
      <c r="AV12" s="707"/>
      <c r="AW12" s="708"/>
      <c r="AX12" s="709"/>
      <c r="AY12" s="422"/>
      <c r="AZ12" s="709"/>
      <c r="BA12" s="709"/>
      <c r="BB12" s="422"/>
      <c r="BC12" s="709"/>
      <c r="BD12" s="708"/>
      <c r="BE12" s="709"/>
      <c r="BF12" s="710"/>
      <c r="BG12" s="710">
        <f t="shared" si="2"/>
        <v>0</v>
      </c>
      <c r="BH12" s="710">
        <f t="shared" si="3"/>
        <v>0</v>
      </c>
      <c r="BI12" s="710">
        <f t="shared" si="4"/>
        <v>0</v>
      </c>
      <c r="BJ12" s="710">
        <f t="shared" si="5"/>
        <v>0</v>
      </c>
      <c r="BK12" s="709" t="b">
        <f>COUNTIF($X$3:$X408,$X12)&gt;1</f>
        <v>0</v>
      </c>
      <c r="BL12" s="709"/>
      <c r="BM12" s="709"/>
      <c r="BN12" s="709"/>
    </row>
    <row r="13" spans="1:66" ht="15.75" customHeight="1">
      <c r="A13" s="703" t="s">
        <v>10</v>
      </c>
      <c r="B13" s="703" t="s">
        <v>27</v>
      </c>
      <c r="C13" s="703" t="s">
        <v>28</v>
      </c>
      <c r="D13" s="63" t="s">
        <v>29</v>
      </c>
      <c r="E13" s="703" t="s">
        <v>30</v>
      </c>
      <c r="F13" s="703"/>
      <c r="G13" s="703" t="s">
        <v>31</v>
      </c>
      <c r="H13" s="703"/>
      <c r="I13" s="703"/>
      <c r="J13" s="703" t="s">
        <v>3703</v>
      </c>
      <c r="K13" s="703"/>
      <c r="L13" s="703"/>
      <c r="M13" s="703" t="s">
        <v>4174</v>
      </c>
      <c r="N13" s="703"/>
      <c r="O13" s="703" t="s">
        <v>15</v>
      </c>
      <c r="P13" s="703" t="s">
        <v>16</v>
      </c>
      <c r="Q13" s="703" t="s">
        <v>35</v>
      </c>
      <c r="R13" s="703" t="s">
        <v>8666</v>
      </c>
      <c r="S13" s="703" t="s">
        <v>45</v>
      </c>
      <c r="T13" s="703"/>
      <c r="U13" s="703"/>
      <c r="V13" s="703" t="s">
        <v>4164</v>
      </c>
      <c r="W13" s="703" t="s">
        <v>34</v>
      </c>
      <c r="X13" s="703" t="s">
        <v>46</v>
      </c>
      <c r="Y13" s="704">
        <v>43768</v>
      </c>
      <c r="Z13" s="703"/>
      <c r="AA13" s="703" t="s">
        <v>4646</v>
      </c>
      <c r="AB13" s="703" t="s">
        <v>4168</v>
      </c>
      <c r="AC13" s="703" t="s">
        <v>8686</v>
      </c>
      <c r="AD13" s="703" t="s">
        <v>8687</v>
      </c>
      <c r="AE13" s="703" t="s">
        <v>8688</v>
      </c>
      <c r="AF13" s="703" t="s">
        <v>8689</v>
      </c>
      <c r="AG13" s="703"/>
      <c r="AH13" s="703"/>
      <c r="AI13" s="705">
        <v>45007</v>
      </c>
      <c r="AJ13" s="703" t="s">
        <v>8675</v>
      </c>
      <c r="AK13" s="703"/>
      <c r="AL13" s="703"/>
      <c r="AM13" s="703"/>
      <c r="AN13" s="703"/>
      <c r="AO13" s="703"/>
      <c r="AP13" s="703"/>
      <c r="AQ13" s="703"/>
      <c r="AR13" s="703" t="s">
        <v>2315</v>
      </c>
      <c r="AS13" s="703">
        <v>2023</v>
      </c>
      <c r="AT13" s="706">
        <v>45030</v>
      </c>
      <c r="AU13" s="703" t="s">
        <v>2323</v>
      </c>
      <c r="AV13" s="707" t="s">
        <v>8690</v>
      </c>
      <c r="AW13" s="708"/>
      <c r="AX13" s="709"/>
      <c r="AY13" s="422"/>
      <c r="AZ13" s="709"/>
      <c r="BA13" s="709"/>
      <c r="BB13" s="422"/>
      <c r="BC13" s="709"/>
      <c r="BD13" s="708"/>
      <c r="BE13" s="709"/>
      <c r="BF13" s="710"/>
      <c r="BG13" s="710">
        <f t="shared" si="2"/>
        <v>0</v>
      </c>
      <c r="BH13" s="710">
        <f t="shared" si="3"/>
        <v>0</v>
      </c>
      <c r="BI13" s="710">
        <f t="shared" si="4"/>
        <v>0</v>
      </c>
      <c r="BJ13" s="710">
        <f t="shared" si="5"/>
        <v>0</v>
      </c>
      <c r="BK13" s="709" t="b">
        <f>COUNTIF($X$3:$X408,$X13)&gt;1</f>
        <v>0</v>
      </c>
      <c r="BL13" s="709"/>
      <c r="BM13" s="709"/>
      <c r="BN13" s="709"/>
    </row>
    <row r="14" spans="1:66" ht="15.75" customHeight="1">
      <c r="A14" s="703" t="s">
        <v>10</v>
      </c>
      <c r="B14" s="703" t="s">
        <v>27</v>
      </c>
      <c r="C14" s="703" t="s">
        <v>28</v>
      </c>
      <c r="D14" s="63" t="s">
        <v>29</v>
      </c>
      <c r="E14" s="703" t="s">
        <v>30</v>
      </c>
      <c r="F14" s="703"/>
      <c r="G14" s="703" t="s">
        <v>31</v>
      </c>
      <c r="H14" s="703"/>
      <c r="I14" s="703"/>
      <c r="J14" s="703" t="s">
        <v>3703</v>
      </c>
      <c r="K14" s="703"/>
      <c r="L14" s="703"/>
      <c r="M14" s="703" t="s">
        <v>4174</v>
      </c>
      <c r="N14" s="703"/>
      <c r="O14" s="703" t="s">
        <v>15</v>
      </c>
      <c r="P14" s="703" t="s">
        <v>16</v>
      </c>
      <c r="Q14" s="703" t="s">
        <v>35</v>
      </c>
      <c r="R14" s="703" t="s">
        <v>8666</v>
      </c>
      <c r="S14" s="703" t="s">
        <v>43</v>
      </c>
      <c r="T14" s="703"/>
      <c r="U14" s="703"/>
      <c r="V14" s="703" t="s">
        <v>4164</v>
      </c>
      <c r="W14" s="703" t="s">
        <v>40</v>
      </c>
      <c r="X14" s="703" t="s">
        <v>44</v>
      </c>
      <c r="Y14" s="704">
        <v>43768</v>
      </c>
      <c r="Z14" s="703"/>
      <c r="AA14" s="703" t="s">
        <v>4646</v>
      </c>
      <c r="AB14" s="703" t="s">
        <v>4168</v>
      </c>
      <c r="AC14" s="703" t="s">
        <v>8691</v>
      </c>
      <c r="AD14" s="703" t="s">
        <v>8692</v>
      </c>
      <c r="AE14" s="703" t="s">
        <v>8693</v>
      </c>
      <c r="AF14" s="703" t="s">
        <v>8694</v>
      </c>
      <c r="AG14" s="703"/>
      <c r="AH14" s="703"/>
      <c r="AI14" s="705">
        <v>45007</v>
      </c>
      <c r="AJ14" s="703" t="s">
        <v>8675</v>
      </c>
      <c r="AK14" s="703"/>
      <c r="AL14" s="703"/>
      <c r="AM14" s="703"/>
      <c r="AN14" s="703"/>
      <c r="AO14" s="703"/>
      <c r="AP14" s="703"/>
      <c r="AQ14" s="703"/>
      <c r="AR14" s="703" t="s">
        <v>2315</v>
      </c>
      <c r="AS14" s="703">
        <v>2023</v>
      </c>
      <c r="AT14" s="706">
        <v>45030</v>
      </c>
      <c r="AU14" s="703" t="s">
        <v>2323</v>
      </c>
      <c r="AV14" s="707" t="s">
        <v>8690</v>
      </c>
      <c r="AW14" s="708"/>
      <c r="AX14" s="709"/>
      <c r="AY14" s="422"/>
      <c r="AZ14" s="709"/>
      <c r="BA14" s="709"/>
      <c r="BB14" s="422"/>
      <c r="BC14" s="709"/>
      <c r="BD14" s="708"/>
      <c r="BE14" s="709"/>
      <c r="BF14" s="710"/>
      <c r="BG14" s="710">
        <f t="shared" si="2"/>
        <v>0</v>
      </c>
      <c r="BH14" s="710">
        <f t="shared" si="3"/>
        <v>0</v>
      </c>
      <c r="BI14" s="710">
        <f t="shared" si="4"/>
        <v>0</v>
      </c>
      <c r="BJ14" s="710">
        <f t="shared" si="5"/>
        <v>0</v>
      </c>
      <c r="BK14" s="709" t="b">
        <f>COUNTIF($X$3:$X408,$X14)&gt;1</f>
        <v>0</v>
      </c>
      <c r="BL14" s="709"/>
      <c r="BM14" s="709"/>
      <c r="BN14" s="709"/>
    </row>
    <row r="15" spans="1:66" ht="15.75" customHeight="1">
      <c r="A15" s="63" t="s">
        <v>10</v>
      </c>
      <c r="B15" s="63" t="s">
        <v>27</v>
      </c>
      <c r="C15" s="63" t="s">
        <v>28</v>
      </c>
      <c r="D15" s="63" t="s">
        <v>74</v>
      </c>
      <c r="E15" s="63" t="s">
        <v>146</v>
      </c>
      <c r="F15" s="63"/>
      <c r="G15" s="63" t="s">
        <v>75</v>
      </c>
      <c r="H15" s="63"/>
      <c r="I15" s="63"/>
      <c r="J15" s="63" t="s">
        <v>76</v>
      </c>
      <c r="K15" s="63">
        <v>9.6955984627562906</v>
      </c>
      <c r="L15" s="63">
        <v>123.874943895611</v>
      </c>
      <c r="M15" s="63" t="s">
        <v>4188</v>
      </c>
      <c r="N15" s="63" t="s">
        <v>4189</v>
      </c>
      <c r="O15" s="63" t="s">
        <v>15</v>
      </c>
      <c r="P15" s="63" t="s">
        <v>16</v>
      </c>
      <c r="Q15" s="63" t="s">
        <v>35</v>
      </c>
      <c r="R15" s="63" t="s">
        <v>8666</v>
      </c>
      <c r="S15" s="63" t="s">
        <v>39</v>
      </c>
      <c r="T15" s="63"/>
      <c r="U15" s="63"/>
      <c r="V15" s="63" t="s">
        <v>4164</v>
      </c>
      <c r="W15" s="63" t="s">
        <v>40</v>
      </c>
      <c r="X15" s="63" t="s">
        <v>77</v>
      </c>
      <c r="Y15" s="429">
        <v>45007</v>
      </c>
      <c r="Z15" s="430">
        <v>46835</v>
      </c>
      <c r="AA15" s="63" t="s">
        <v>4158</v>
      </c>
      <c r="AB15" s="63" t="s">
        <v>4168</v>
      </c>
      <c r="AC15" s="63" t="s">
        <v>4190</v>
      </c>
      <c r="AD15" s="63" t="s">
        <v>4191</v>
      </c>
      <c r="AE15" s="63" t="s">
        <v>4192</v>
      </c>
      <c r="AF15" s="63" t="s">
        <v>4193</v>
      </c>
      <c r="AG15" s="174"/>
      <c r="AH15" s="174"/>
      <c r="AI15" s="174"/>
      <c r="AJ15" s="174"/>
      <c r="AK15" s="174"/>
      <c r="AL15" s="174"/>
      <c r="AM15" s="174"/>
      <c r="AN15" s="174"/>
      <c r="AO15" s="174"/>
      <c r="AP15" s="174"/>
      <c r="AQ15" s="174"/>
      <c r="AR15" s="174" t="s">
        <v>2312</v>
      </c>
      <c r="AS15" s="174">
        <v>2023</v>
      </c>
      <c r="AT15" s="415">
        <v>45014</v>
      </c>
      <c r="AU15" s="174" t="s">
        <v>1351</v>
      </c>
      <c r="AV15" s="419" t="s">
        <v>8695</v>
      </c>
      <c r="AW15" s="424"/>
      <c r="AX15" s="425"/>
      <c r="AY15" s="422"/>
      <c r="AZ15" s="425"/>
      <c r="BA15" s="425"/>
      <c r="BB15" s="422"/>
      <c r="BC15" s="425"/>
      <c r="BD15" s="424"/>
      <c r="BE15" s="425"/>
      <c r="BF15" s="429">
        <v>42447</v>
      </c>
      <c r="BG15" s="426">
        <f t="shared" si="2"/>
        <v>0</v>
      </c>
      <c r="BH15" s="426">
        <f t="shared" si="3"/>
        <v>0</v>
      </c>
      <c r="BI15" s="426">
        <f t="shared" si="4"/>
        <v>0</v>
      </c>
      <c r="BJ15" s="426">
        <f t="shared" si="5"/>
        <v>0</v>
      </c>
      <c r="BK15" s="425" t="b">
        <f>COUNTIF($X$3:$X408,$X15)&gt;1</f>
        <v>0</v>
      </c>
      <c r="BL15" s="425"/>
      <c r="BM15" s="425"/>
      <c r="BN15" s="425"/>
    </row>
    <row r="16" spans="1:66" ht="15.75" customHeight="1">
      <c r="A16" s="63" t="s">
        <v>10</v>
      </c>
      <c r="B16" s="63" t="s">
        <v>27</v>
      </c>
      <c r="C16" s="63" t="s">
        <v>28</v>
      </c>
      <c r="D16" s="63" t="s">
        <v>74</v>
      </c>
      <c r="E16" s="63" t="s">
        <v>146</v>
      </c>
      <c r="F16" s="63"/>
      <c r="G16" s="63" t="s">
        <v>75</v>
      </c>
      <c r="H16" s="63"/>
      <c r="I16" s="63"/>
      <c r="J16" s="63" t="s">
        <v>76</v>
      </c>
      <c r="K16" s="63">
        <v>9.6955984627562906</v>
      </c>
      <c r="L16" s="63">
        <v>123.874943895611</v>
      </c>
      <c r="M16" s="63" t="s">
        <v>4188</v>
      </c>
      <c r="N16" s="63" t="s">
        <v>4189</v>
      </c>
      <c r="O16" s="63" t="s">
        <v>15</v>
      </c>
      <c r="P16" s="63" t="s">
        <v>16</v>
      </c>
      <c r="Q16" s="63" t="s">
        <v>35</v>
      </c>
      <c r="R16" s="63" t="s">
        <v>8666</v>
      </c>
      <c r="S16" s="63" t="s">
        <v>47</v>
      </c>
      <c r="T16" s="63"/>
      <c r="U16" s="63"/>
      <c r="V16" s="63" t="s">
        <v>4164</v>
      </c>
      <c r="W16" s="63" t="s">
        <v>78</v>
      </c>
      <c r="X16" s="63">
        <v>201507012093</v>
      </c>
      <c r="Y16" s="429">
        <v>45005</v>
      </c>
      <c r="Z16" s="430">
        <v>46833</v>
      </c>
      <c r="AA16" s="63" t="s">
        <v>4158</v>
      </c>
      <c r="AB16" s="63" t="s">
        <v>4168</v>
      </c>
      <c r="AC16" s="63" t="s">
        <v>4194</v>
      </c>
      <c r="AD16" s="63" t="s">
        <v>4195</v>
      </c>
      <c r="AE16" s="63" t="s">
        <v>4196</v>
      </c>
      <c r="AF16" s="430">
        <v>45085</v>
      </c>
      <c r="AG16" s="174"/>
      <c r="AH16" s="174"/>
      <c r="AI16" s="174"/>
      <c r="AJ16" s="174"/>
      <c r="AK16" s="174"/>
      <c r="AL16" s="174"/>
      <c r="AM16" s="174"/>
      <c r="AN16" s="174"/>
      <c r="AO16" s="174"/>
      <c r="AP16" s="174"/>
      <c r="AQ16" s="174"/>
      <c r="AR16" s="174" t="s">
        <v>2312</v>
      </c>
      <c r="AS16" s="174">
        <v>2023</v>
      </c>
      <c r="AT16" s="415">
        <v>45014</v>
      </c>
      <c r="AU16" s="174" t="s">
        <v>1351</v>
      </c>
      <c r="AV16" s="419" t="s">
        <v>8696</v>
      </c>
      <c r="AW16" s="424"/>
      <c r="AX16" s="425"/>
      <c r="AY16" s="422"/>
      <c r="AZ16" s="425"/>
      <c r="BA16" s="425"/>
      <c r="BB16" s="422"/>
      <c r="BC16" s="425"/>
      <c r="BD16" s="424"/>
      <c r="BE16" s="425">
        <v>1</v>
      </c>
      <c r="BF16" s="429">
        <v>42156</v>
      </c>
      <c r="BG16" s="426">
        <f t="shared" si="2"/>
        <v>0</v>
      </c>
      <c r="BH16" s="426">
        <f t="shared" si="3"/>
        <v>0</v>
      </c>
      <c r="BI16" s="426">
        <f t="shared" si="4"/>
        <v>0</v>
      </c>
      <c r="BJ16" s="426">
        <f t="shared" si="5"/>
        <v>0</v>
      </c>
      <c r="BK16" s="425" t="b">
        <f>COUNTIF($X$3:$X408,$X16)&gt;1</f>
        <v>0</v>
      </c>
      <c r="BL16" s="425"/>
      <c r="BM16" s="425"/>
      <c r="BN16" s="425"/>
    </row>
    <row r="17" spans="1:66" ht="15.75" customHeight="1">
      <c r="A17" s="63" t="s">
        <v>10</v>
      </c>
      <c r="B17" s="63" t="s">
        <v>27</v>
      </c>
      <c r="C17" s="63" t="s">
        <v>28</v>
      </c>
      <c r="D17" s="63" t="s">
        <v>74</v>
      </c>
      <c r="E17" s="63" t="s">
        <v>146</v>
      </c>
      <c r="F17" s="63"/>
      <c r="G17" s="63" t="s">
        <v>75</v>
      </c>
      <c r="H17" s="63"/>
      <c r="I17" s="63"/>
      <c r="J17" s="63" t="s">
        <v>76</v>
      </c>
      <c r="K17" s="63">
        <v>9.6955984627562906</v>
      </c>
      <c r="L17" s="63">
        <v>123.874943895611</v>
      </c>
      <c r="M17" s="63" t="s">
        <v>4188</v>
      </c>
      <c r="N17" s="63" t="s">
        <v>4189</v>
      </c>
      <c r="O17" s="63" t="s">
        <v>15</v>
      </c>
      <c r="P17" s="63" t="s">
        <v>16</v>
      </c>
      <c r="Q17" s="63" t="s">
        <v>35</v>
      </c>
      <c r="R17" s="63" t="s">
        <v>8666</v>
      </c>
      <c r="S17" s="63" t="s">
        <v>33</v>
      </c>
      <c r="T17" s="63"/>
      <c r="U17" s="63"/>
      <c r="V17" s="63" t="s">
        <v>4164</v>
      </c>
      <c r="W17" s="63" t="s">
        <v>34</v>
      </c>
      <c r="X17" s="432" t="s">
        <v>79</v>
      </c>
      <c r="Y17" s="429">
        <v>45005</v>
      </c>
      <c r="Z17" s="430">
        <v>46833</v>
      </c>
      <c r="AA17" s="63" t="s">
        <v>4158</v>
      </c>
      <c r="AB17" s="63" t="s">
        <v>4168</v>
      </c>
      <c r="AC17" s="63" t="s">
        <v>4197</v>
      </c>
      <c r="AD17" s="63" t="s">
        <v>4198</v>
      </c>
      <c r="AE17" s="63" t="s">
        <v>4199</v>
      </c>
      <c r="AF17" s="63" t="s">
        <v>4200</v>
      </c>
      <c r="AG17" s="174"/>
      <c r="AH17" s="174"/>
      <c r="AI17" s="174"/>
      <c r="AJ17" s="174"/>
      <c r="AK17" s="174"/>
      <c r="AL17" s="174"/>
      <c r="AM17" s="174"/>
      <c r="AN17" s="174"/>
      <c r="AO17" s="174"/>
      <c r="AP17" s="174"/>
      <c r="AQ17" s="174"/>
      <c r="AR17" s="174" t="s">
        <v>2312</v>
      </c>
      <c r="AS17" s="174">
        <v>2023</v>
      </c>
      <c r="AT17" s="415">
        <v>45014</v>
      </c>
      <c r="AU17" s="174" t="s">
        <v>1351</v>
      </c>
      <c r="AV17" s="419" t="s">
        <v>8697</v>
      </c>
      <c r="AW17" s="424"/>
      <c r="AX17" s="425"/>
      <c r="AY17" s="422"/>
      <c r="AZ17" s="425"/>
      <c r="BA17" s="425"/>
      <c r="BB17" s="422"/>
      <c r="BC17" s="425"/>
      <c r="BD17" s="424"/>
      <c r="BE17" s="425"/>
      <c r="BF17" s="429">
        <v>43007</v>
      </c>
      <c r="BG17" s="426">
        <f t="shared" si="2"/>
        <v>0</v>
      </c>
      <c r="BH17" s="426">
        <f t="shared" si="3"/>
        <v>0</v>
      </c>
      <c r="BI17" s="426">
        <f t="shared" si="4"/>
        <v>0</v>
      </c>
      <c r="BJ17" s="426">
        <f t="shared" si="5"/>
        <v>0</v>
      </c>
      <c r="BK17" s="425" t="b">
        <f>COUNTIF($X$3:$X408,$X17)&gt;1</f>
        <v>0</v>
      </c>
      <c r="BL17" s="425"/>
      <c r="BM17" s="425"/>
      <c r="BN17" s="425"/>
    </row>
    <row r="18" spans="1:66" ht="15.75" customHeight="1">
      <c r="A18" s="703" t="s">
        <v>10</v>
      </c>
      <c r="B18" s="703" t="s">
        <v>27</v>
      </c>
      <c r="C18" s="703" t="s">
        <v>28</v>
      </c>
      <c r="D18" s="703" t="s">
        <v>111</v>
      </c>
      <c r="E18" s="703" t="s">
        <v>123</v>
      </c>
      <c r="F18" s="703"/>
      <c r="G18" s="703" t="s">
        <v>112</v>
      </c>
      <c r="H18" s="703"/>
      <c r="I18" s="703"/>
      <c r="J18" s="703" t="s">
        <v>115</v>
      </c>
      <c r="K18" s="703"/>
      <c r="L18" s="703"/>
      <c r="M18" s="703" t="s">
        <v>116</v>
      </c>
      <c r="N18" s="703"/>
      <c r="O18" s="703" t="s">
        <v>113</v>
      </c>
      <c r="P18" s="703" t="s">
        <v>114</v>
      </c>
      <c r="Q18" s="703" t="s">
        <v>35</v>
      </c>
      <c r="R18" s="703" t="s">
        <v>117</v>
      </c>
      <c r="S18" s="703" t="s">
        <v>118</v>
      </c>
      <c r="T18" s="703"/>
      <c r="U18" s="703"/>
      <c r="V18" s="703" t="s">
        <v>4164</v>
      </c>
      <c r="W18" s="703" t="s">
        <v>119</v>
      </c>
      <c r="X18" s="703">
        <v>201307012157</v>
      </c>
      <c r="Y18" s="704">
        <v>41549</v>
      </c>
      <c r="Z18" s="703"/>
      <c r="AA18" s="703" t="s">
        <v>4158</v>
      </c>
      <c r="AB18" s="703" t="s">
        <v>4159</v>
      </c>
      <c r="AC18" s="703"/>
      <c r="AD18" s="703" t="s">
        <v>8698</v>
      </c>
      <c r="AE18" s="703">
        <v>161507121200029</v>
      </c>
      <c r="AF18" s="712">
        <v>43761</v>
      </c>
      <c r="AG18" s="703"/>
      <c r="AH18" s="703"/>
      <c r="AI18" s="703"/>
      <c r="AJ18" s="703" t="s">
        <v>129</v>
      </c>
      <c r="AK18" s="703"/>
      <c r="AL18" s="703"/>
      <c r="AM18" s="703"/>
      <c r="AN18" s="703"/>
      <c r="AO18" s="703"/>
      <c r="AP18" s="703"/>
      <c r="AQ18" s="703"/>
      <c r="AR18" s="703" t="s">
        <v>2309</v>
      </c>
      <c r="AS18" s="703">
        <v>2024</v>
      </c>
      <c r="AT18" s="706">
        <v>45337</v>
      </c>
      <c r="AU18" s="703" t="s">
        <v>2323</v>
      </c>
      <c r="AV18" s="707" t="s">
        <v>8699</v>
      </c>
      <c r="AW18" s="713"/>
      <c r="AX18" s="709"/>
      <c r="AY18" s="714"/>
      <c r="AZ18" s="709"/>
      <c r="BA18" s="709"/>
      <c r="BB18" s="714"/>
      <c r="BC18" s="709"/>
      <c r="BD18" s="713"/>
      <c r="BE18" s="709"/>
      <c r="BF18" s="710"/>
      <c r="BG18" s="710">
        <f t="shared" si="2"/>
        <v>0</v>
      </c>
      <c r="BH18" s="710">
        <f t="shared" si="3"/>
        <v>0</v>
      </c>
      <c r="BI18" s="710">
        <f t="shared" si="4"/>
        <v>0</v>
      </c>
      <c r="BJ18" s="710">
        <f t="shared" si="5"/>
        <v>0</v>
      </c>
      <c r="BK18" s="709" t="b">
        <f>COUNTIF($X$3:$X408,$X18)&gt;1</f>
        <v>0</v>
      </c>
      <c r="BL18" s="709"/>
      <c r="BM18" s="709"/>
      <c r="BN18" s="709"/>
    </row>
    <row r="19" spans="1:66" ht="15.75" customHeight="1">
      <c r="A19" s="703" t="s">
        <v>10</v>
      </c>
      <c r="B19" s="703" t="s">
        <v>27</v>
      </c>
      <c r="C19" s="703" t="s">
        <v>28</v>
      </c>
      <c r="D19" s="703" t="s">
        <v>111</v>
      </c>
      <c r="E19" s="703" t="s">
        <v>123</v>
      </c>
      <c r="F19" s="703"/>
      <c r="G19" s="703" t="s">
        <v>112</v>
      </c>
      <c r="H19" s="703"/>
      <c r="I19" s="703"/>
      <c r="J19" s="703" t="s">
        <v>115</v>
      </c>
      <c r="K19" s="703"/>
      <c r="L19" s="703"/>
      <c r="M19" s="703" t="s">
        <v>116</v>
      </c>
      <c r="N19" s="703"/>
      <c r="O19" s="703" t="s">
        <v>113</v>
      </c>
      <c r="P19" s="703" t="s">
        <v>114</v>
      </c>
      <c r="Q19" s="703" t="s">
        <v>35</v>
      </c>
      <c r="R19" s="703" t="s">
        <v>117</v>
      </c>
      <c r="S19" s="63" t="s">
        <v>120</v>
      </c>
      <c r="T19" s="703"/>
      <c r="U19" s="703"/>
      <c r="V19" s="703" t="s">
        <v>4164</v>
      </c>
      <c r="W19" s="703" t="s">
        <v>121</v>
      </c>
      <c r="X19" s="703" t="s">
        <v>122</v>
      </c>
      <c r="Y19" s="704">
        <v>42391</v>
      </c>
      <c r="Z19" s="703"/>
      <c r="AA19" s="703" t="s">
        <v>4158</v>
      </c>
      <c r="AB19" s="703" t="s">
        <v>4168</v>
      </c>
      <c r="AC19" s="703" t="s">
        <v>8700</v>
      </c>
      <c r="AD19" s="703" t="s">
        <v>8701</v>
      </c>
      <c r="AE19" s="703" t="s">
        <v>8702</v>
      </c>
      <c r="AF19" s="703" t="s">
        <v>8703</v>
      </c>
      <c r="AG19" s="703"/>
      <c r="AH19" s="703"/>
      <c r="AI19" s="703"/>
      <c r="AJ19" s="703" t="s">
        <v>129</v>
      </c>
      <c r="AK19" s="703"/>
      <c r="AL19" s="703"/>
      <c r="AM19" s="703"/>
      <c r="AN19" s="703"/>
      <c r="AO19" s="703"/>
      <c r="AP19" s="703"/>
      <c r="AQ19" s="703"/>
      <c r="AR19" s="703" t="s">
        <v>2309</v>
      </c>
      <c r="AS19" s="703">
        <v>2024</v>
      </c>
      <c r="AT19" s="706">
        <v>45337</v>
      </c>
      <c r="AU19" s="703" t="s">
        <v>2323</v>
      </c>
      <c r="AV19" s="707" t="s">
        <v>8699</v>
      </c>
      <c r="AW19" s="713"/>
      <c r="AX19" s="709"/>
      <c r="AY19" s="714"/>
      <c r="AZ19" s="709"/>
      <c r="BA19" s="709"/>
      <c r="BB19" s="714"/>
      <c r="BC19" s="709"/>
      <c r="BD19" s="713"/>
      <c r="BE19" s="709"/>
      <c r="BF19" s="710"/>
      <c r="BG19" s="710">
        <f t="shared" si="2"/>
        <v>0</v>
      </c>
      <c r="BH19" s="710">
        <f t="shared" si="3"/>
        <v>0</v>
      </c>
      <c r="BI19" s="710">
        <f t="shared" si="4"/>
        <v>0</v>
      </c>
      <c r="BJ19" s="710">
        <f t="shared" si="5"/>
        <v>0</v>
      </c>
      <c r="BK19" s="709" t="b">
        <f>COUNTIF($X$3:$X408,$X19)&gt;1</f>
        <v>0</v>
      </c>
      <c r="BL19" s="709"/>
      <c r="BM19" s="709"/>
      <c r="BN19" s="709"/>
    </row>
    <row r="20" spans="1:66" ht="15.75" customHeight="1">
      <c r="A20" s="63" t="s">
        <v>10</v>
      </c>
      <c r="B20" s="63" t="s">
        <v>27</v>
      </c>
      <c r="C20" s="63" t="s">
        <v>50</v>
      </c>
      <c r="D20" s="63" t="s">
        <v>80</v>
      </c>
      <c r="E20" s="63" t="s">
        <v>28</v>
      </c>
      <c r="F20" s="63"/>
      <c r="G20" s="63" t="s">
        <v>81</v>
      </c>
      <c r="H20" s="63"/>
      <c r="I20" s="63"/>
      <c r="J20" s="63" t="s">
        <v>82</v>
      </c>
      <c r="K20" s="63">
        <v>10.054040478366399</v>
      </c>
      <c r="L20" s="63">
        <v>124.47082765349801</v>
      </c>
      <c r="M20" s="63" t="s">
        <v>83</v>
      </c>
      <c r="N20" s="63" t="s">
        <v>4202</v>
      </c>
      <c r="O20" s="63" t="s">
        <v>15</v>
      </c>
      <c r="P20" s="63" t="s">
        <v>16</v>
      </c>
      <c r="Q20" s="63" t="s">
        <v>35</v>
      </c>
      <c r="R20" s="63" t="s">
        <v>84</v>
      </c>
      <c r="S20" s="63" t="s">
        <v>85</v>
      </c>
      <c r="T20" s="63"/>
      <c r="U20" s="63"/>
      <c r="V20" s="63" t="s">
        <v>4164</v>
      </c>
      <c r="W20" s="63" t="s">
        <v>86</v>
      </c>
      <c r="X20" s="63">
        <v>807012047</v>
      </c>
      <c r="Y20" s="429">
        <v>45010</v>
      </c>
      <c r="Z20" s="430">
        <v>46838</v>
      </c>
      <c r="AA20" s="63" t="s">
        <v>4158</v>
      </c>
      <c r="AB20" s="63" t="s">
        <v>4159</v>
      </c>
      <c r="AC20" s="63"/>
      <c r="AD20" s="63" t="s">
        <v>4203</v>
      </c>
      <c r="AE20" s="63" t="s">
        <v>4204</v>
      </c>
      <c r="AF20" s="433">
        <v>46384</v>
      </c>
      <c r="AG20" s="174"/>
      <c r="AH20" s="174"/>
      <c r="AI20" s="174"/>
      <c r="AJ20" s="174"/>
      <c r="AK20" s="174"/>
      <c r="AL20" s="174"/>
      <c r="AM20" s="174"/>
      <c r="AN20" s="174"/>
      <c r="AO20" s="174"/>
      <c r="AP20" s="174"/>
      <c r="AQ20" s="174"/>
      <c r="AR20" s="174" t="s">
        <v>2312</v>
      </c>
      <c r="AS20" s="174">
        <v>2023</v>
      </c>
      <c r="AT20" s="415">
        <v>45014</v>
      </c>
      <c r="AU20" s="174" t="s">
        <v>1351</v>
      </c>
      <c r="AV20" s="419" t="s">
        <v>8704</v>
      </c>
      <c r="AW20" s="424"/>
      <c r="AX20" s="425"/>
      <c r="AY20" s="422"/>
      <c r="AZ20" s="425"/>
      <c r="BA20" s="425"/>
      <c r="BB20" s="422"/>
      <c r="BC20" s="425"/>
      <c r="BD20" s="424"/>
      <c r="BE20" s="425">
        <v>1</v>
      </c>
      <c r="BF20" s="429">
        <v>39650</v>
      </c>
      <c r="BG20" s="426">
        <f t="shared" si="2"/>
        <v>0</v>
      </c>
      <c r="BH20" s="426">
        <f t="shared" si="3"/>
        <v>0</v>
      </c>
      <c r="BI20" s="426">
        <f t="shared" si="4"/>
        <v>0</v>
      </c>
      <c r="BJ20" s="426">
        <f t="shared" si="5"/>
        <v>0</v>
      </c>
      <c r="BK20" s="425" t="b">
        <f>COUNTIF($X$3:$X408,$X20)&gt;1</f>
        <v>0</v>
      </c>
      <c r="BL20" s="425"/>
      <c r="BM20" s="425"/>
      <c r="BN20" s="425"/>
    </row>
    <row r="21" spans="1:66" ht="15.75" customHeight="1">
      <c r="A21" s="63" t="s">
        <v>10</v>
      </c>
      <c r="B21" s="63" t="s">
        <v>27</v>
      </c>
      <c r="C21" s="63" t="s">
        <v>50</v>
      </c>
      <c r="D21" s="63" t="s">
        <v>80</v>
      </c>
      <c r="E21" s="63" t="s">
        <v>28</v>
      </c>
      <c r="F21" s="63"/>
      <c r="G21" s="63" t="s">
        <v>81</v>
      </c>
      <c r="H21" s="63"/>
      <c r="I21" s="63"/>
      <c r="J21" s="63" t="s">
        <v>82</v>
      </c>
      <c r="K21" s="63">
        <v>10.054040478366399</v>
      </c>
      <c r="L21" s="63">
        <v>124.47082765349801</v>
      </c>
      <c r="M21" s="63" t="s">
        <v>83</v>
      </c>
      <c r="N21" s="63" t="s">
        <v>4205</v>
      </c>
      <c r="O21" s="63" t="s">
        <v>15</v>
      </c>
      <c r="P21" s="63" t="s">
        <v>16</v>
      </c>
      <c r="Q21" s="63" t="s">
        <v>35</v>
      </c>
      <c r="R21" s="63" t="s">
        <v>87</v>
      </c>
      <c r="S21" s="63" t="s">
        <v>88</v>
      </c>
      <c r="T21" s="63"/>
      <c r="U21" s="63"/>
      <c r="V21" s="63" t="s">
        <v>4164</v>
      </c>
      <c r="W21" s="63" t="s">
        <v>89</v>
      </c>
      <c r="X21" s="63" t="s">
        <v>90</v>
      </c>
      <c r="Y21" s="429">
        <v>45010</v>
      </c>
      <c r="Z21" s="430">
        <v>46838</v>
      </c>
      <c r="AA21" s="63" t="s">
        <v>4158</v>
      </c>
      <c r="AB21" s="63" t="s">
        <v>4168</v>
      </c>
      <c r="AC21" s="63" t="s">
        <v>4206</v>
      </c>
      <c r="AD21" s="174" t="s">
        <v>4207</v>
      </c>
      <c r="AE21" s="63">
        <v>222207121200331</v>
      </c>
      <c r="AF21" s="434">
        <v>46432</v>
      </c>
      <c r="AG21" s="174"/>
      <c r="AH21" s="174"/>
      <c r="AI21" s="174"/>
      <c r="AJ21" s="174"/>
      <c r="AK21" s="174"/>
      <c r="AL21" s="174"/>
      <c r="AM21" s="174"/>
      <c r="AN21" s="174"/>
      <c r="AO21" s="174"/>
      <c r="AP21" s="174"/>
      <c r="AQ21" s="174"/>
      <c r="AR21" s="174" t="s">
        <v>2312</v>
      </c>
      <c r="AS21" s="174">
        <v>2023</v>
      </c>
      <c r="AT21" s="415">
        <v>45014</v>
      </c>
      <c r="AU21" s="174" t="s">
        <v>1351</v>
      </c>
      <c r="AV21" s="419" t="s">
        <v>8705</v>
      </c>
      <c r="AW21" s="424"/>
      <c r="AX21" s="425"/>
      <c r="AY21" s="422"/>
      <c r="AZ21" s="425"/>
      <c r="BA21" s="425"/>
      <c r="BB21" s="422"/>
      <c r="BC21" s="425"/>
      <c r="BD21" s="424"/>
      <c r="BE21" s="425"/>
      <c r="BF21" s="429">
        <v>43111</v>
      </c>
      <c r="BG21" s="426">
        <f t="shared" si="2"/>
        <v>0</v>
      </c>
      <c r="BH21" s="426">
        <f t="shared" si="3"/>
        <v>0</v>
      </c>
      <c r="BI21" s="426">
        <f t="shared" si="4"/>
        <v>0</v>
      </c>
      <c r="BJ21" s="426">
        <f t="shared" si="5"/>
        <v>0</v>
      </c>
      <c r="BK21" s="425" t="b">
        <f>COUNTIF($X$3:$X408,$X21)&gt;1</f>
        <v>0</v>
      </c>
      <c r="BL21" s="425"/>
      <c r="BM21" s="425"/>
      <c r="BN21" s="425"/>
    </row>
    <row r="22" spans="1:66" ht="15.75" customHeight="1">
      <c r="A22" s="63" t="s">
        <v>10</v>
      </c>
      <c r="B22" s="63" t="s">
        <v>27</v>
      </c>
      <c r="C22" s="63" t="s">
        <v>50</v>
      </c>
      <c r="D22" s="63" t="s">
        <v>80</v>
      </c>
      <c r="E22" s="63" t="s">
        <v>28</v>
      </c>
      <c r="F22" s="63"/>
      <c r="G22" s="63" t="s">
        <v>81</v>
      </c>
      <c r="H22" s="63"/>
      <c r="I22" s="63"/>
      <c r="J22" s="63" t="s">
        <v>82</v>
      </c>
      <c r="K22" s="63">
        <v>10.054040478366399</v>
      </c>
      <c r="L22" s="63">
        <v>124.47082765349801</v>
      </c>
      <c r="M22" s="63" t="s">
        <v>83</v>
      </c>
      <c r="N22" s="63" t="s">
        <v>4205</v>
      </c>
      <c r="O22" s="63" t="s">
        <v>15</v>
      </c>
      <c r="P22" s="63" t="s">
        <v>16</v>
      </c>
      <c r="Q22" s="63" t="s">
        <v>35</v>
      </c>
      <c r="R22" s="63" t="s">
        <v>8666</v>
      </c>
      <c r="S22" s="63" t="s">
        <v>36</v>
      </c>
      <c r="T22" s="63"/>
      <c r="U22" s="63"/>
      <c r="V22" s="63" t="s">
        <v>4164</v>
      </c>
      <c r="W22" s="63" t="s">
        <v>91</v>
      </c>
      <c r="X22" s="63" t="s">
        <v>92</v>
      </c>
      <c r="Y22" s="429">
        <v>45010</v>
      </c>
      <c r="Z22" s="430">
        <v>46838</v>
      </c>
      <c r="AA22" s="63" t="s">
        <v>4158</v>
      </c>
      <c r="AB22" s="63" t="s">
        <v>4159</v>
      </c>
      <c r="AC22" s="63"/>
      <c r="AD22" s="63" t="s">
        <v>4208</v>
      </c>
      <c r="AE22" s="174" t="s">
        <v>4209</v>
      </c>
      <c r="AF22" s="429">
        <v>46441</v>
      </c>
      <c r="AG22" s="174"/>
      <c r="AH22" s="174"/>
      <c r="AI22" s="174"/>
      <c r="AJ22" s="174"/>
      <c r="AK22" s="174"/>
      <c r="AL22" s="174"/>
      <c r="AM22" s="174"/>
      <c r="AN22" s="174"/>
      <c r="AO22" s="174"/>
      <c r="AP22" s="174"/>
      <c r="AQ22" s="174"/>
      <c r="AR22" s="174" t="s">
        <v>2312</v>
      </c>
      <c r="AS22" s="174">
        <v>2023</v>
      </c>
      <c r="AT22" s="415">
        <v>45014</v>
      </c>
      <c r="AU22" s="174" t="s">
        <v>1351</v>
      </c>
      <c r="AV22" s="419" t="s">
        <v>8706</v>
      </c>
      <c r="AW22" s="424"/>
      <c r="AX22" s="425"/>
      <c r="AY22" s="422"/>
      <c r="AZ22" s="425"/>
      <c r="BA22" s="425"/>
      <c r="BB22" s="422"/>
      <c r="BC22" s="425"/>
      <c r="BD22" s="424"/>
      <c r="BE22" s="425"/>
      <c r="BF22" s="429">
        <v>43272</v>
      </c>
      <c r="BG22" s="426">
        <f t="shared" si="2"/>
        <v>0</v>
      </c>
      <c r="BH22" s="426">
        <f t="shared" si="3"/>
        <v>0</v>
      </c>
      <c r="BI22" s="426">
        <f t="shared" si="4"/>
        <v>0</v>
      </c>
      <c r="BJ22" s="426">
        <f t="shared" si="5"/>
        <v>0</v>
      </c>
      <c r="BK22" s="425" t="b">
        <f>COUNTIF($X$3:$X408,$X22)&gt;1</f>
        <v>0</v>
      </c>
      <c r="BL22" s="425"/>
      <c r="BM22" s="425"/>
      <c r="BN22" s="425"/>
    </row>
    <row r="23" spans="1:66" ht="15.75" customHeight="1">
      <c r="A23" s="63" t="s">
        <v>10</v>
      </c>
      <c r="B23" s="63" t="s">
        <v>27</v>
      </c>
      <c r="C23" s="63" t="s">
        <v>50</v>
      </c>
      <c r="D23" s="63" t="s">
        <v>80</v>
      </c>
      <c r="E23" s="63" t="s">
        <v>28</v>
      </c>
      <c r="F23" s="63"/>
      <c r="G23" s="63" t="s">
        <v>81</v>
      </c>
      <c r="H23" s="63"/>
      <c r="I23" s="63"/>
      <c r="J23" s="63" t="s">
        <v>82</v>
      </c>
      <c r="K23" s="63">
        <v>10.054040478366399</v>
      </c>
      <c r="L23" s="63">
        <v>124.47082765349801</v>
      </c>
      <c r="M23" s="63" t="s">
        <v>83</v>
      </c>
      <c r="N23" s="63" t="s">
        <v>4205</v>
      </c>
      <c r="O23" s="63" t="s">
        <v>15</v>
      </c>
      <c r="P23" s="63" t="s">
        <v>16</v>
      </c>
      <c r="Q23" s="63" t="s">
        <v>35</v>
      </c>
      <c r="R23" s="63" t="s">
        <v>8666</v>
      </c>
      <c r="S23" s="63" t="s">
        <v>33</v>
      </c>
      <c r="T23" s="63"/>
      <c r="U23" s="63"/>
      <c r="V23" s="63" t="s">
        <v>4164</v>
      </c>
      <c r="W23" s="63" t="s">
        <v>34</v>
      </c>
      <c r="X23" s="63">
        <v>201507012058</v>
      </c>
      <c r="Y23" s="429">
        <v>45010</v>
      </c>
      <c r="Z23" s="430">
        <v>46838</v>
      </c>
      <c r="AA23" s="63" t="s">
        <v>4158</v>
      </c>
      <c r="AB23" s="63" t="s">
        <v>4168</v>
      </c>
      <c r="AC23" s="63" t="s">
        <v>4210</v>
      </c>
      <c r="AD23" s="63" t="s">
        <v>4211</v>
      </c>
      <c r="AE23" s="63" t="s">
        <v>4212</v>
      </c>
      <c r="AF23" s="435">
        <v>45347</v>
      </c>
      <c r="AG23" s="174"/>
      <c r="AH23" s="174"/>
      <c r="AI23" s="174"/>
      <c r="AJ23" s="174"/>
      <c r="AK23" s="174"/>
      <c r="AL23" s="174"/>
      <c r="AM23" s="174"/>
      <c r="AN23" s="174"/>
      <c r="AO23" s="174"/>
      <c r="AP23" s="174"/>
      <c r="AQ23" s="174"/>
      <c r="AR23" s="174" t="s">
        <v>2312</v>
      </c>
      <c r="AS23" s="174">
        <v>2023</v>
      </c>
      <c r="AT23" s="415">
        <v>45014</v>
      </c>
      <c r="AU23" s="174" t="s">
        <v>1351</v>
      </c>
      <c r="AV23" s="419" t="s">
        <v>8707</v>
      </c>
      <c r="AW23" s="424"/>
      <c r="AX23" s="425"/>
      <c r="AY23" s="422"/>
      <c r="AZ23" s="425"/>
      <c r="BA23" s="425"/>
      <c r="BB23" s="422"/>
      <c r="BC23" s="425"/>
      <c r="BD23" s="424"/>
      <c r="BE23" s="425"/>
      <c r="BF23" s="429">
        <v>42109</v>
      </c>
      <c r="BG23" s="426">
        <f t="shared" si="2"/>
        <v>0</v>
      </c>
      <c r="BH23" s="426">
        <f t="shared" si="3"/>
        <v>0</v>
      </c>
      <c r="BI23" s="426">
        <f t="shared" si="4"/>
        <v>0</v>
      </c>
      <c r="BJ23" s="426">
        <f t="shared" si="5"/>
        <v>0</v>
      </c>
      <c r="BK23" s="425" t="b">
        <f>COUNTIF($X$3:$X408,$X23)&gt;1</f>
        <v>0</v>
      </c>
      <c r="BL23" s="425"/>
      <c r="BM23" s="425"/>
      <c r="BN23" s="425"/>
    </row>
    <row r="24" spans="1:66" ht="15.75" customHeight="1">
      <c r="A24" s="63" t="s">
        <v>10</v>
      </c>
      <c r="B24" s="63" t="s">
        <v>27</v>
      </c>
      <c r="C24" s="63" t="s">
        <v>50</v>
      </c>
      <c r="D24" s="63" t="s">
        <v>80</v>
      </c>
      <c r="E24" s="63" t="s">
        <v>28</v>
      </c>
      <c r="F24" s="63"/>
      <c r="G24" s="63" t="s">
        <v>81</v>
      </c>
      <c r="H24" s="63"/>
      <c r="I24" s="63"/>
      <c r="J24" s="63" t="s">
        <v>82</v>
      </c>
      <c r="K24" s="63">
        <v>10.054040478366399</v>
      </c>
      <c r="L24" s="63">
        <v>124.47082765349801</v>
      </c>
      <c r="M24" s="63" t="s">
        <v>83</v>
      </c>
      <c r="N24" s="63" t="s">
        <v>4205</v>
      </c>
      <c r="O24" s="63" t="s">
        <v>15</v>
      </c>
      <c r="P24" s="63" t="s">
        <v>16</v>
      </c>
      <c r="Q24" s="63" t="s">
        <v>35</v>
      </c>
      <c r="R24" s="63" t="s">
        <v>84</v>
      </c>
      <c r="S24" s="63" t="s">
        <v>93</v>
      </c>
      <c r="T24" s="63"/>
      <c r="U24" s="63"/>
      <c r="V24" s="63" t="s">
        <v>4213</v>
      </c>
      <c r="W24" s="63" t="s">
        <v>94</v>
      </c>
      <c r="X24" s="63" t="s">
        <v>95</v>
      </c>
      <c r="Y24" s="429">
        <v>45010</v>
      </c>
      <c r="Z24" s="430">
        <v>46838</v>
      </c>
      <c r="AA24" s="63" t="s">
        <v>4158</v>
      </c>
      <c r="AB24" s="63" t="s">
        <v>4168</v>
      </c>
      <c r="AC24" s="63" t="s">
        <v>4214</v>
      </c>
      <c r="AD24" s="63" t="s">
        <v>4203</v>
      </c>
      <c r="AE24" s="63" t="s">
        <v>4204</v>
      </c>
      <c r="AF24" s="429">
        <v>46384</v>
      </c>
      <c r="AG24" s="174"/>
      <c r="AH24" s="174"/>
      <c r="AI24" s="174"/>
      <c r="AJ24" s="174"/>
      <c r="AK24" s="174"/>
      <c r="AL24" s="174"/>
      <c r="AM24" s="174"/>
      <c r="AN24" s="174"/>
      <c r="AO24" s="174"/>
      <c r="AP24" s="174"/>
      <c r="AQ24" s="174"/>
      <c r="AR24" s="174" t="s">
        <v>2312</v>
      </c>
      <c r="AS24" s="174">
        <v>2023</v>
      </c>
      <c r="AT24" s="415">
        <v>45014</v>
      </c>
      <c r="AU24" s="174" t="s">
        <v>1351</v>
      </c>
      <c r="AV24" s="419" t="s">
        <v>8708</v>
      </c>
      <c r="AW24" s="424"/>
      <c r="AX24" s="425"/>
      <c r="AY24" s="422"/>
      <c r="AZ24" s="425"/>
      <c r="BA24" s="425"/>
      <c r="BB24" s="422"/>
      <c r="BC24" s="425"/>
      <c r="BD24" s="424"/>
      <c r="BE24" s="425"/>
      <c r="BF24" s="429">
        <v>43066</v>
      </c>
      <c r="BG24" s="426">
        <f t="shared" si="2"/>
        <v>0</v>
      </c>
      <c r="BH24" s="426">
        <f t="shared" si="3"/>
        <v>0</v>
      </c>
      <c r="BI24" s="426">
        <f t="shared" si="4"/>
        <v>0</v>
      </c>
      <c r="BJ24" s="426">
        <f t="shared" si="5"/>
        <v>0</v>
      </c>
      <c r="BK24" s="425" t="b">
        <f>COUNTIF($X$3:$X408,$X24)&gt;1</f>
        <v>0</v>
      </c>
      <c r="BL24" s="425"/>
      <c r="BM24" s="425"/>
      <c r="BN24" s="425"/>
    </row>
    <row r="25" spans="1:66" ht="15.75" customHeight="1">
      <c r="A25" s="63" t="s">
        <v>10</v>
      </c>
      <c r="B25" s="63" t="s">
        <v>27</v>
      </c>
      <c r="C25" s="63" t="s">
        <v>28</v>
      </c>
      <c r="D25" s="63" t="s">
        <v>29</v>
      </c>
      <c r="E25" s="63" t="s">
        <v>30</v>
      </c>
      <c r="F25" s="63"/>
      <c r="G25" s="63" t="s">
        <v>96</v>
      </c>
      <c r="H25" s="63"/>
      <c r="I25" s="63"/>
      <c r="J25" s="63" t="s">
        <v>97</v>
      </c>
      <c r="K25" s="63">
        <v>9.6588668741703092</v>
      </c>
      <c r="L25" s="63">
        <v>123.872431282376</v>
      </c>
      <c r="M25" s="63" t="s">
        <v>98</v>
      </c>
      <c r="N25" s="63" t="s">
        <v>4216</v>
      </c>
      <c r="O25" s="63" t="s">
        <v>15</v>
      </c>
      <c r="P25" s="63" t="s">
        <v>16</v>
      </c>
      <c r="Q25" s="63" t="s">
        <v>35</v>
      </c>
      <c r="R25" s="63" t="s">
        <v>8666</v>
      </c>
      <c r="S25" s="63" t="s">
        <v>33</v>
      </c>
      <c r="T25" s="63"/>
      <c r="U25" s="63"/>
      <c r="V25" s="63" t="s">
        <v>4164</v>
      </c>
      <c r="W25" s="63" t="s">
        <v>34</v>
      </c>
      <c r="X25" s="63">
        <v>201507012007</v>
      </c>
      <c r="Y25" s="429">
        <v>45010</v>
      </c>
      <c r="Z25" s="430">
        <v>47176</v>
      </c>
      <c r="AA25" s="63" t="s">
        <v>4158</v>
      </c>
      <c r="AB25" s="63" t="s">
        <v>4168</v>
      </c>
      <c r="AC25" s="63" t="s">
        <v>4217</v>
      </c>
      <c r="AD25" s="63" t="s">
        <v>4218</v>
      </c>
      <c r="AE25" s="63" t="s">
        <v>4219</v>
      </c>
      <c r="AF25" s="63" t="s">
        <v>4220</v>
      </c>
      <c r="AG25" s="174"/>
      <c r="AH25" s="174"/>
      <c r="AI25" s="174"/>
      <c r="AJ25" s="174"/>
      <c r="AK25" s="174"/>
      <c r="AL25" s="174"/>
      <c r="AM25" s="174"/>
      <c r="AN25" s="174"/>
      <c r="AO25" s="174"/>
      <c r="AP25" s="174"/>
      <c r="AQ25" s="174"/>
      <c r="AR25" s="174" t="s">
        <v>2309</v>
      </c>
      <c r="AS25" s="174">
        <v>2024</v>
      </c>
      <c r="AT25" s="415">
        <v>45350</v>
      </c>
      <c r="AU25" s="174" t="s">
        <v>1351</v>
      </c>
      <c r="AV25" s="419" t="s">
        <v>4221</v>
      </c>
      <c r="AW25" s="424"/>
      <c r="AX25" s="425"/>
      <c r="AY25" s="422"/>
      <c r="AZ25" s="425"/>
      <c r="BA25" s="425"/>
      <c r="BB25" s="422"/>
      <c r="BC25" s="425"/>
      <c r="BD25" s="424"/>
      <c r="BE25" s="425">
        <v>1</v>
      </c>
      <c r="BF25" s="429">
        <v>42036</v>
      </c>
      <c r="BG25" s="426">
        <f t="shared" si="2"/>
        <v>0</v>
      </c>
      <c r="BH25" s="426">
        <f t="shared" si="3"/>
        <v>0</v>
      </c>
      <c r="BI25" s="426">
        <f t="shared" si="4"/>
        <v>0</v>
      </c>
      <c r="BJ25" s="426">
        <f t="shared" si="5"/>
        <v>0</v>
      </c>
      <c r="BK25" s="425" t="b">
        <f>COUNTIF($X$3:$X408,$X25)&gt;1</f>
        <v>0</v>
      </c>
      <c r="BL25" s="425"/>
      <c r="BM25" s="425"/>
      <c r="BN25" s="425"/>
    </row>
    <row r="26" spans="1:66" ht="15.75" customHeight="1">
      <c r="A26" s="63" t="s">
        <v>10</v>
      </c>
      <c r="B26" s="63" t="s">
        <v>27</v>
      </c>
      <c r="C26" s="63" t="s">
        <v>28</v>
      </c>
      <c r="D26" s="63" t="s">
        <v>29</v>
      </c>
      <c r="E26" s="63" t="s">
        <v>30</v>
      </c>
      <c r="F26" s="63"/>
      <c r="G26" s="63" t="s">
        <v>96</v>
      </c>
      <c r="H26" s="63"/>
      <c r="I26" s="63"/>
      <c r="J26" s="63" t="s">
        <v>97</v>
      </c>
      <c r="K26" s="63">
        <v>9.6588668741703092</v>
      </c>
      <c r="L26" s="63">
        <v>123.872431282376</v>
      </c>
      <c r="M26" s="63" t="s">
        <v>98</v>
      </c>
      <c r="N26" s="63" t="s">
        <v>4216</v>
      </c>
      <c r="O26" s="63" t="s">
        <v>15</v>
      </c>
      <c r="P26" s="63" t="s">
        <v>16</v>
      </c>
      <c r="Q26" s="63" t="s">
        <v>35</v>
      </c>
      <c r="R26" s="63" t="s">
        <v>8666</v>
      </c>
      <c r="S26" s="63" t="s">
        <v>99</v>
      </c>
      <c r="T26" s="63"/>
      <c r="U26" s="63"/>
      <c r="V26" s="63" t="s">
        <v>4164</v>
      </c>
      <c r="W26" s="63" t="s">
        <v>100</v>
      </c>
      <c r="X26" s="63">
        <v>201507012124</v>
      </c>
      <c r="Y26" s="429">
        <v>45113</v>
      </c>
      <c r="Z26" s="430">
        <v>47176</v>
      </c>
      <c r="AA26" s="63" t="s">
        <v>4158</v>
      </c>
      <c r="AB26" s="63" t="s">
        <v>4159</v>
      </c>
      <c r="AC26" s="63"/>
      <c r="AD26" s="63" t="s">
        <v>4222</v>
      </c>
      <c r="AE26" s="63" t="s">
        <v>4223</v>
      </c>
      <c r="AF26" s="430">
        <v>45978</v>
      </c>
      <c r="AG26" s="174"/>
      <c r="AH26" s="174"/>
      <c r="AI26" s="174"/>
      <c r="AJ26" s="174"/>
      <c r="AK26" s="174"/>
      <c r="AL26" s="174"/>
      <c r="AM26" s="174"/>
      <c r="AN26" s="174"/>
      <c r="AO26" s="174"/>
      <c r="AP26" s="174"/>
      <c r="AQ26" s="174"/>
      <c r="AR26" s="174" t="s">
        <v>2309</v>
      </c>
      <c r="AS26" s="174">
        <v>2024</v>
      </c>
      <c r="AT26" s="415">
        <v>45350</v>
      </c>
      <c r="AU26" s="174" t="s">
        <v>1351</v>
      </c>
      <c r="AV26" s="419" t="s">
        <v>4221</v>
      </c>
      <c r="AW26" s="424"/>
      <c r="AX26" s="425"/>
      <c r="AY26" s="422"/>
      <c r="AZ26" s="425"/>
      <c r="BA26" s="425"/>
      <c r="BB26" s="422"/>
      <c r="BC26" s="425"/>
      <c r="BD26" s="424"/>
      <c r="BE26" s="425"/>
      <c r="BF26" s="429">
        <v>42212</v>
      </c>
      <c r="BG26" s="426">
        <f t="shared" si="2"/>
        <v>0</v>
      </c>
      <c r="BH26" s="426">
        <f t="shared" si="3"/>
        <v>0</v>
      </c>
      <c r="BI26" s="426">
        <f t="shared" si="4"/>
        <v>0</v>
      </c>
      <c r="BJ26" s="426">
        <f t="shared" si="5"/>
        <v>0</v>
      </c>
      <c r="BK26" s="425" t="b">
        <f>COUNTIF($X$3:$X408,$X26)&gt;1</f>
        <v>0</v>
      </c>
      <c r="BL26" s="425"/>
      <c r="BM26" s="425"/>
      <c r="BN26" s="425"/>
    </row>
    <row r="27" spans="1:66" ht="15.75" customHeight="1">
      <c r="A27" s="63" t="s">
        <v>10</v>
      </c>
      <c r="B27" s="63" t="s">
        <v>27</v>
      </c>
      <c r="C27" s="63" t="s">
        <v>28</v>
      </c>
      <c r="D27" s="63" t="s">
        <v>29</v>
      </c>
      <c r="E27" s="63" t="s">
        <v>30</v>
      </c>
      <c r="F27" s="63"/>
      <c r="G27" s="63" t="s">
        <v>96</v>
      </c>
      <c r="H27" s="63"/>
      <c r="I27" s="63"/>
      <c r="J27" s="63" t="s">
        <v>97</v>
      </c>
      <c r="K27" s="63">
        <v>9.6588668741703092</v>
      </c>
      <c r="L27" s="63">
        <v>123.872431282376</v>
      </c>
      <c r="M27" s="63" t="s">
        <v>98</v>
      </c>
      <c r="N27" s="63" t="s">
        <v>4216</v>
      </c>
      <c r="O27" s="63" t="s">
        <v>15</v>
      </c>
      <c r="P27" s="63" t="s">
        <v>16</v>
      </c>
      <c r="Q27" s="63" t="s">
        <v>35</v>
      </c>
      <c r="R27" s="63" t="s">
        <v>8666</v>
      </c>
      <c r="S27" s="63" t="s">
        <v>47</v>
      </c>
      <c r="T27" s="63"/>
      <c r="U27" s="63"/>
      <c r="V27" s="63" t="s">
        <v>4164</v>
      </c>
      <c r="W27" s="63" t="s">
        <v>78</v>
      </c>
      <c r="X27" s="63">
        <v>201507012125</v>
      </c>
      <c r="Y27" s="429">
        <v>45010</v>
      </c>
      <c r="Z27" s="430">
        <v>47176</v>
      </c>
      <c r="AA27" s="63" t="s">
        <v>4158</v>
      </c>
      <c r="AB27" s="63" t="s">
        <v>4168</v>
      </c>
      <c r="AC27" s="63" t="s">
        <v>4224</v>
      </c>
      <c r="AD27" s="63" t="s">
        <v>4225</v>
      </c>
      <c r="AE27" s="63" t="s">
        <v>4226</v>
      </c>
      <c r="AF27" s="63" t="s">
        <v>4227</v>
      </c>
      <c r="AG27" s="174"/>
      <c r="AH27" s="174"/>
      <c r="AI27" s="174"/>
      <c r="AJ27" s="174"/>
      <c r="AK27" s="174"/>
      <c r="AL27" s="174"/>
      <c r="AM27" s="174"/>
      <c r="AN27" s="174"/>
      <c r="AO27" s="174"/>
      <c r="AP27" s="174"/>
      <c r="AQ27" s="174"/>
      <c r="AR27" s="174" t="s">
        <v>2309</v>
      </c>
      <c r="AS27" s="174">
        <v>2024</v>
      </c>
      <c r="AT27" s="415">
        <v>45350</v>
      </c>
      <c r="AU27" s="174" t="s">
        <v>1351</v>
      </c>
      <c r="AV27" s="419" t="s">
        <v>4221</v>
      </c>
      <c r="AW27" s="424"/>
      <c r="AX27" s="425"/>
      <c r="AY27" s="422"/>
      <c r="AZ27" s="425"/>
      <c r="BA27" s="425"/>
      <c r="BB27" s="422"/>
      <c r="BC27" s="425"/>
      <c r="BD27" s="424"/>
      <c r="BE27" s="425"/>
      <c r="BF27" s="429">
        <v>42212</v>
      </c>
      <c r="BG27" s="426">
        <f t="shared" si="2"/>
        <v>0</v>
      </c>
      <c r="BH27" s="426">
        <f t="shared" si="3"/>
        <v>0</v>
      </c>
      <c r="BI27" s="426">
        <f t="shared" si="4"/>
        <v>0</v>
      </c>
      <c r="BJ27" s="426">
        <f t="shared" si="5"/>
        <v>0</v>
      </c>
      <c r="BK27" s="425" t="b">
        <f>COUNTIF($X$3:$X408,$X27)&gt;1</f>
        <v>0</v>
      </c>
      <c r="BL27" s="425"/>
      <c r="BM27" s="425"/>
      <c r="BN27" s="425"/>
    </row>
    <row r="28" spans="1:66" ht="15.75" customHeight="1">
      <c r="A28" s="703" t="s">
        <v>10</v>
      </c>
      <c r="B28" s="703" t="s">
        <v>27</v>
      </c>
      <c r="C28" s="703" t="s">
        <v>28</v>
      </c>
      <c r="D28" s="63" t="s">
        <v>29</v>
      </c>
      <c r="E28" s="703" t="s">
        <v>30</v>
      </c>
      <c r="F28" s="703"/>
      <c r="G28" s="703" t="s">
        <v>96</v>
      </c>
      <c r="H28" s="703"/>
      <c r="I28" s="703"/>
      <c r="J28" s="703" t="s">
        <v>97</v>
      </c>
      <c r="K28" s="703"/>
      <c r="L28" s="703"/>
      <c r="M28" s="703" t="s">
        <v>98</v>
      </c>
      <c r="N28" s="703"/>
      <c r="O28" s="703" t="s">
        <v>15</v>
      </c>
      <c r="P28" s="703" t="s">
        <v>16</v>
      </c>
      <c r="Q28" s="703" t="s">
        <v>35</v>
      </c>
      <c r="R28" s="703" t="s">
        <v>8666</v>
      </c>
      <c r="S28" s="703" t="s">
        <v>45</v>
      </c>
      <c r="T28" s="703"/>
      <c r="U28" s="703"/>
      <c r="V28" s="703" t="s">
        <v>4164</v>
      </c>
      <c r="W28" s="703" t="s">
        <v>34</v>
      </c>
      <c r="X28" s="703" t="s">
        <v>101</v>
      </c>
      <c r="Y28" s="704">
        <v>43768</v>
      </c>
      <c r="Z28" s="703"/>
      <c r="AA28" s="703"/>
      <c r="AB28" s="703" t="s">
        <v>4168</v>
      </c>
      <c r="AC28" s="703" t="s">
        <v>8709</v>
      </c>
      <c r="AD28" s="703" t="s">
        <v>8710</v>
      </c>
      <c r="AE28" s="703">
        <v>211807121200063</v>
      </c>
      <c r="AF28" s="712">
        <v>46039</v>
      </c>
      <c r="AG28" s="703"/>
      <c r="AH28" s="703"/>
      <c r="AI28" s="705">
        <v>45007</v>
      </c>
      <c r="AJ28" s="703" t="s">
        <v>8675</v>
      </c>
      <c r="AK28" s="703"/>
      <c r="AL28" s="703"/>
      <c r="AM28" s="703"/>
      <c r="AN28" s="703"/>
      <c r="AO28" s="703"/>
      <c r="AP28" s="703"/>
      <c r="AQ28" s="703"/>
      <c r="AR28" s="703" t="s">
        <v>2315</v>
      </c>
      <c r="AS28" s="703">
        <v>2023</v>
      </c>
      <c r="AT28" s="706">
        <v>45029</v>
      </c>
      <c r="AU28" s="703" t="s">
        <v>2323</v>
      </c>
      <c r="AV28" s="715" t="s">
        <v>8711</v>
      </c>
      <c r="AW28" s="708"/>
      <c r="AX28" s="709"/>
      <c r="AY28" s="422"/>
      <c r="AZ28" s="709"/>
      <c r="BA28" s="709"/>
      <c r="BB28" s="422"/>
      <c r="BC28" s="709"/>
      <c r="BD28" s="708"/>
      <c r="BE28" s="709"/>
      <c r="BF28" s="710"/>
      <c r="BG28" s="710">
        <f t="shared" si="2"/>
        <v>0</v>
      </c>
      <c r="BH28" s="710">
        <f t="shared" si="3"/>
        <v>0</v>
      </c>
      <c r="BI28" s="710">
        <f t="shared" si="4"/>
        <v>0</v>
      </c>
      <c r="BJ28" s="710">
        <f t="shared" si="5"/>
        <v>0</v>
      </c>
      <c r="BK28" s="709" t="b">
        <f>COUNTIF($X$3:$X408,$X28)&gt;1</f>
        <v>0</v>
      </c>
      <c r="BL28" s="709"/>
      <c r="BM28" s="709"/>
      <c r="BN28" s="709"/>
    </row>
    <row r="29" spans="1:66" ht="15.75" customHeight="1">
      <c r="A29" s="63" t="s">
        <v>10</v>
      </c>
      <c r="B29" s="63" t="s">
        <v>27</v>
      </c>
      <c r="C29" s="63" t="s">
        <v>123</v>
      </c>
      <c r="D29" s="63" t="s">
        <v>887</v>
      </c>
      <c r="E29" s="63" t="s">
        <v>509</v>
      </c>
      <c r="F29" s="63"/>
      <c r="G29" s="63" t="s">
        <v>1691</v>
      </c>
      <c r="H29" s="63"/>
      <c r="I29" s="63"/>
      <c r="J29" s="63" t="s">
        <v>1692</v>
      </c>
      <c r="K29" s="63">
        <v>9.6075969861800807</v>
      </c>
      <c r="L29" s="63">
        <v>124.286684065719</v>
      </c>
      <c r="M29" s="63">
        <v>9308033037</v>
      </c>
      <c r="N29" s="63" t="s">
        <v>4229</v>
      </c>
      <c r="O29" s="63" t="s">
        <v>15</v>
      </c>
      <c r="P29" s="63" t="s">
        <v>16</v>
      </c>
      <c r="Q29" s="63" t="s">
        <v>35</v>
      </c>
      <c r="R29" s="63" t="s">
        <v>104</v>
      </c>
      <c r="S29" s="63" t="s">
        <v>105</v>
      </c>
      <c r="T29" s="63"/>
      <c r="U29" s="63"/>
      <c r="V29" s="63" t="s">
        <v>4164</v>
      </c>
      <c r="W29" s="63" t="s">
        <v>4230</v>
      </c>
      <c r="X29" s="63" t="s">
        <v>4231</v>
      </c>
      <c r="Y29" s="429">
        <v>44578</v>
      </c>
      <c r="Z29" s="430">
        <v>46403</v>
      </c>
      <c r="AA29" s="63" t="s">
        <v>4158</v>
      </c>
      <c r="AB29" s="63" t="s">
        <v>4159</v>
      </c>
      <c r="AC29" s="63"/>
      <c r="AD29" s="63" t="s">
        <v>4228</v>
      </c>
      <c r="AE29" s="63" t="s">
        <v>4232</v>
      </c>
      <c r="AF29" s="436">
        <v>45720</v>
      </c>
      <c r="AG29" s="174"/>
      <c r="AH29" s="174"/>
      <c r="AI29" s="174"/>
      <c r="AJ29" s="174"/>
      <c r="AK29" s="174"/>
      <c r="AL29" s="174"/>
      <c r="AM29" s="174"/>
      <c r="AN29" s="174"/>
      <c r="AO29" s="174"/>
      <c r="AP29" s="174"/>
      <c r="AQ29" s="174"/>
      <c r="AR29" s="174"/>
      <c r="AS29" s="174"/>
      <c r="AT29" s="415"/>
      <c r="AU29" s="174"/>
      <c r="AV29" s="437" t="s">
        <v>4233</v>
      </c>
      <c r="AW29" s="424"/>
      <c r="AX29" s="425"/>
      <c r="AY29" s="422"/>
      <c r="AZ29" s="425"/>
      <c r="BA29" s="425"/>
      <c r="BB29" s="422"/>
      <c r="BC29" s="425"/>
      <c r="BD29" s="424"/>
      <c r="BE29" s="425"/>
      <c r="BF29" s="426"/>
      <c r="BG29" s="426">
        <f t="shared" si="2"/>
        <v>0</v>
      </c>
      <c r="BH29" s="426">
        <f t="shared" si="3"/>
        <v>0</v>
      </c>
      <c r="BI29" s="426">
        <f t="shared" si="4"/>
        <v>0</v>
      </c>
      <c r="BJ29" s="426">
        <f t="shared" si="5"/>
        <v>0</v>
      </c>
      <c r="BK29" s="425" t="b">
        <f>COUNTIF($X$3:$X408,$X29)&gt;1</f>
        <v>0</v>
      </c>
      <c r="BL29" s="425"/>
      <c r="BM29" s="425"/>
      <c r="BN29" s="425"/>
    </row>
    <row r="30" spans="1:66" ht="15.75" customHeight="1">
      <c r="A30" s="63" t="s">
        <v>10</v>
      </c>
      <c r="B30" s="63" t="s">
        <v>27</v>
      </c>
      <c r="C30" s="63" t="s">
        <v>123</v>
      </c>
      <c r="D30" s="63" t="s">
        <v>887</v>
      </c>
      <c r="E30" s="63" t="s">
        <v>509</v>
      </c>
      <c r="F30" s="63"/>
      <c r="G30" s="63" t="s">
        <v>1691</v>
      </c>
      <c r="H30" s="63"/>
      <c r="I30" s="63"/>
      <c r="J30" s="63" t="s">
        <v>1692</v>
      </c>
      <c r="K30" s="63">
        <v>9.6075969861800807</v>
      </c>
      <c r="L30" s="63">
        <v>124.286684065719</v>
      </c>
      <c r="M30" s="63">
        <v>9308033037</v>
      </c>
      <c r="N30" s="63" t="s">
        <v>4229</v>
      </c>
      <c r="O30" s="63" t="s">
        <v>15</v>
      </c>
      <c r="P30" s="63" t="s">
        <v>16</v>
      </c>
      <c r="Q30" s="63" t="s">
        <v>35</v>
      </c>
      <c r="R30" s="63" t="s">
        <v>84</v>
      </c>
      <c r="S30" s="63" t="s">
        <v>93</v>
      </c>
      <c r="T30" s="63"/>
      <c r="U30" s="63"/>
      <c r="V30" s="63" t="s">
        <v>4213</v>
      </c>
      <c r="W30" s="63" t="s">
        <v>94</v>
      </c>
      <c r="X30" s="63" t="s">
        <v>4234</v>
      </c>
      <c r="Y30" s="429">
        <v>45007</v>
      </c>
      <c r="Z30" s="430">
        <v>46835</v>
      </c>
      <c r="AA30" s="63" t="s">
        <v>4158</v>
      </c>
      <c r="AB30" s="63" t="s">
        <v>4168</v>
      </c>
      <c r="AC30" s="63" t="s">
        <v>4235</v>
      </c>
      <c r="AD30" s="63" t="s">
        <v>4236</v>
      </c>
      <c r="AE30" s="63" t="s">
        <v>4237</v>
      </c>
      <c r="AF30" s="430">
        <v>45347</v>
      </c>
      <c r="AG30" s="174"/>
      <c r="AH30" s="174"/>
      <c r="AI30" s="174"/>
      <c r="AJ30" s="174"/>
      <c r="AK30" s="174"/>
      <c r="AL30" s="174"/>
      <c r="AM30" s="174"/>
      <c r="AN30" s="174"/>
      <c r="AO30" s="174"/>
      <c r="AP30" s="174"/>
      <c r="AQ30" s="174"/>
      <c r="AR30" s="174" t="s">
        <v>2312</v>
      </c>
      <c r="AS30" s="174">
        <v>2023</v>
      </c>
      <c r="AT30" s="415">
        <v>46841</v>
      </c>
      <c r="AU30" s="174" t="s">
        <v>1351</v>
      </c>
      <c r="AV30" s="419" t="s">
        <v>8712</v>
      </c>
      <c r="AW30" s="424"/>
      <c r="AX30" s="425"/>
      <c r="AY30" s="422"/>
      <c r="AZ30" s="425"/>
      <c r="BA30" s="425"/>
      <c r="BB30" s="422"/>
      <c r="BC30" s="425"/>
      <c r="BD30" s="424"/>
      <c r="BE30" s="425">
        <v>1</v>
      </c>
      <c r="BF30" s="429">
        <v>43857</v>
      </c>
      <c r="BG30" s="426">
        <f t="shared" si="2"/>
        <v>0</v>
      </c>
      <c r="BH30" s="426">
        <f t="shared" si="3"/>
        <v>0</v>
      </c>
      <c r="BI30" s="426">
        <f t="shared" si="4"/>
        <v>0</v>
      </c>
      <c r="BJ30" s="426">
        <f t="shared" si="5"/>
        <v>0</v>
      </c>
      <c r="BK30" s="425" t="b">
        <f>COUNTIF($X$3:$X408,$X30)&gt;1</f>
        <v>0</v>
      </c>
      <c r="BL30" s="425"/>
      <c r="BM30" s="425"/>
      <c r="BN30" s="425"/>
    </row>
    <row r="31" spans="1:66" ht="15.75" customHeight="1">
      <c r="A31" s="63" t="s">
        <v>10</v>
      </c>
      <c r="B31" s="63" t="s">
        <v>27</v>
      </c>
      <c r="C31" s="63" t="s">
        <v>123</v>
      </c>
      <c r="D31" s="63" t="s">
        <v>887</v>
      </c>
      <c r="E31" s="63" t="s">
        <v>509</v>
      </c>
      <c r="F31" s="63"/>
      <c r="G31" s="63" t="s">
        <v>1691</v>
      </c>
      <c r="H31" s="63"/>
      <c r="I31" s="63"/>
      <c r="J31" s="63" t="s">
        <v>1692</v>
      </c>
      <c r="K31" s="63">
        <v>9.6075969861800807</v>
      </c>
      <c r="L31" s="63">
        <v>124.286684065719</v>
      </c>
      <c r="M31" s="63">
        <v>9308033037</v>
      </c>
      <c r="N31" s="63" t="s">
        <v>4229</v>
      </c>
      <c r="O31" s="63" t="s">
        <v>15</v>
      </c>
      <c r="P31" s="63" t="s">
        <v>16</v>
      </c>
      <c r="Q31" s="63" t="s">
        <v>35</v>
      </c>
      <c r="R31" s="63" t="s">
        <v>84</v>
      </c>
      <c r="S31" s="63" t="s">
        <v>85</v>
      </c>
      <c r="T31" s="63"/>
      <c r="U31" s="63"/>
      <c r="V31" s="63" t="s">
        <v>4164</v>
      </c>
      <c r="W31" s="63" t="s">
        <v>94</v>
      </c>
      <c r="X31" s="63" t="s">
        <v>4238</v>
      </c>
      <c r="Y31" s="429">
        <v>45007</v>
      </c>
      <c r="Z31" s="430">
        <v>46835</v>
      </c>
      <c r="AA31" s="63" t="s">
        <v>4158</v>
      </c>
      <c r="AB31" s="63" t="s">
        <v>4168</v>
      </c>
      <c r="AC31" s="63" t="s">
        <v>4239</v>
      </c>
      <c r="AD31" s="63" t="s">
        <v>4236</v>
      </c>
      <c r="AE31" s="63" t="s">
        <v>4240</v>
      </c>
      <c r="AF31" s="435">
        <v>45347</v>
      </c>
      <c r="AG31" s="174"/>
      <c r="AH31" s="174"/>
      <c r="AI31" s="174"/>
      <c r="AJ31" s="174"/>
      <c r="AK31" s="174"/>
      <c r="AL31" s="174"/>
      <c r="AM31" s="174"/>
      <c r="AN31" s="174"/>
      <c r="AO31" s="174"/>
      <c r="AP31" s="174"/>
      <c r="AQ31" s="174"/>
      <c r="AR31" s="174" t="s">
        <v>2312</v>
      </c>
      <c r="AS31" s="174">
        <v>2023</v>
      </c>
      <c r="AT31" s="415">
        <v>46841</v>
      </c>
      <c r="AU31" s="174" t="s">
        <v>1351</v>
      </c>
      <c r="AV31" s="419" t="s">
        <v>8713</v>
      </c>
      <c r="AW31" s="439"/>
      <c r="AX31" s="440"/>
      <c r="AY31" s="422"/>
      <c r="AZ31" s="440"/>
      <c r="BA31" s="440"/>
      <c r="BB31" s="422"/>
      <c r="BC31" s="440"/>
      <c r="BD31" s="439"/>
      <c r="BE31" s="440"/>
      <c r="BF31" s="429">
        <v>43857</v>
      </c>
      <c r="BG31" s="426">
        <f t="shared" si="2"/>
        <v>0</v>
      </c>
      <c r="BH31" s="426">
        <f t="shared" si="3"/>
        <v>0</v>
      </c>
      <c r="BI31" s="426">
        <f t="shared" si="4"/>
        <v>0</v>
      </c>
      <c r="BJ31" s="426">
        <f t="shared" si="5"/>
        <v>0</v>
      </c>
      <c r="BK31" s="425" t="b">
        <f>COUNTIF($X$3:$X408,$X31)&gt;1</f>
        <v>0</v>
      </c>
      <c r="BL31" s="425"/>
      <c r="BM31" s="425"/>
      <c r="BN31" s="425"/>
    </row>
    <row r="32" spans="1:66" ht="15.75" customHeight="1">
      <c r="A32" s="63" t="s">
        <v>10</v>
      </c>
      <c r="B32" s="63" t="s">
        <v>27</v>
      </c>
      <c r="C32" s="63" t="s">
        <v>123</v>
      </c>
      <c r="D32" s="63" t="s">
        <v>887</v>
      </c>
      <c r="E32" s="63" t="s">
        <v>509</v>
      </c>
      <c r="F32" s="63"/>
      <c r="G32" s="63" t="s">
        <v>1691</v>
      </c>
      <c r="H32" s="63"/>
      <c r="I32" s="63"/>
      <c r="J32" s="63" t="s">
        <v>1693</v>
      </c>
      <c r="K32" s="63"/>
      <c r="L32" s="63"/>
      <c r="M32" s="63">
        <v>9308033037</v>
      </c>
      <c r="N32" s="63" t="s">
        <v>4229</v>
      </c>
      <c r="O32" s="63" t="s">
        <v>15</v>
      </c>
      <c r="P32" s="63" t="s">
        <v>16</v>
      </c>
      <c r="Q32" s="63" t="s">
        <v>35</v>
      </c>
      <c r="R32" s="63" t="s">
        <v>8666</v>
      </c>
      <c r="S32" s="63" t="s">
        <v>33</v>
      </c>
      <c r="T32" s="63"/>
      <c r="U32" s="63"/>
      <c r="V32" s="63" t="s">
        <v>4164</v>
      </c>
      <c r="W32" s="63" t="s">
        <v>34</v>
      </c>
      <c r="X32" s="63" t="s">
        <v>4242</v>
      </c>
      <c r="Y32" s="429">
        <v>45007</v>
      </c>
      <c r="Z32" s="430">
        <v>46835</v>
      </c>
      <c r="AA32" s="63" t="s">
        <v>4158</v>
      </c>
      <c r="AB32" s="63" t="s">
        <v>4168</v>
      </c>
      <c r="AC32" s="63" t="s">
        <v>4243</v>
      </c>
      <c r="AD32" s="63" t="s">
        <v>4241</v>
      </c>
      <c r="AE32" s="63" t="s">
        <v>4244</v>
      </c>
      <c r="AF32" s="430">
        <v>45190</v>
      </c>
      <c r="AG32" s="174"/>
      <c r="AH32" s="174"/>
      <c r="AI32" s="174"/>
      <c r="AJ32" s="174"/>
      <c r="AK32" s="174"/>
      <c r="AL32" s="174"/>
      <c r="AM32" s="174"/>
      <c r="AN32" s="174"/>
      <c r="AO32" s="174"/>
      <c r="AP32" s="174"/>
      <c r="AQ32" s="174"/>
      <c r="AR32" s="174" t="s">
        <v>2312</v>
      </c>
      <c r="AS32" s="174">
        <v>2023</v>
      </c>
      <c r="AT32" s="415">
        <v>46841</v>
      </c>
      <c r="AU32" s="174" t="s">
        <v>1351</v>
      </c>
      <c r="AV32" s="419" t="s">
        <v>8714</v>
      </c>
      <c r="AW32" s="424"/>
      <c r="AX32" s="425"/>
      <c r="AY32" s="422"/>
      <c r="AZ32" s="425"/>
      <c r="BA32" s="425"/>
      <c r="BB32" s="422"/>
      <c r="BC32" s="425"/>
      <c r="BD32" s="424"/>
      <c r="BE32" s="425">
        <v>1</v>
      </c>
      <c r="BF32" s="429">
        <v>43235</v>
      </c>
      <c r="BG32" s="426">
        <f t="shared" si="2"/>
        <v>0</v>
      </c>
      <c r="BH32" s="426">
        <f t="shared" si="3"/>
        <v>0</v>
      </c>
      <c r="BI32" s="426">
        <f t="shared" si="4"/>
        <v>0</v>
      </c>
      <c r="BJ32" s="426">
        <f t="shared" si="5"/>
        <v>0</v>
      </c>
      <c r="BK32" s="425" t="b">
        <f>COUNTIF($X$3:$X408,$X32)&gt;1</f>
        <v>0</v>
      </c>
      <c r="BL32" s="425"/>
      <c r="BM32" s="425"/>
      <c r="BN32" s="425"/>
    </row>
    <row r="33" spans="1:66" ht="15.75" customHeight="1">
      <c r="A33" s="63" t="s">
        <v>10</v>
      </c>
      <c r="B33" s="63" t="s">
        <v>27</v>
      </c>
      <c r="C33" s="63" t="s">
        <v>28</v>
      </c>
      <c r="D33" s="63" t="s">
        <v>575</v>
      </c>
      <c r="E33" s="63" t="s">
        <v>509</v>
      </c>
      <c r="F33" s="63"/>
      <c r="G33" s="63" t="s">
        <v>576</v>
      </c>
      <c r="H33" s="63"/>
      <c r="I33" s="63"/>
      <c r="J33" s="63" t="s">
        <v>577</v>
      </c>
      <c r="K33" s="63"/>
      <c r="L33" s="63"/>
      <c r="M33" s="63" t="s">
        <v>578</v>
      </c>
      <c r="N33" s="63" t="s">
        <v>4246</v>
      </c>
      <c r="O33" s="63" t="s">
        <v>15</v>
      </c>
      <c r="P33" s="63" t="s">
        <v>16</v>
      </c>
      <c r="Q33" s="63" t="s">
        <v>35</v>
      </c>
      <c r="R33" s="63" t="s">
        <v>8666</v>
      </c>
      <c r="S33" s="63" t="s">
        <v>36</v>
      </c>
      <c r="T33" s="63"/>
      <c r="U33" s="63"/>
      <c r="V33" s="63" t="s">
        <v>4164</v>
      </c>
      <c r="W33" s="63" t="s">
        <v>91</v>
      </c>
      <c r="X33" s="63" t="s">
        <v>579</v>
      </c>
      <c r="Y33" s="429">
        <v>45005</v>
      </c>
      <c r="Z33" s="430">
        <v>47176</v>
      </c>
      <c r="AA33" s="63" t="s">
        <v>4158</v>
      </c>
      <c r="AB33" s="63" t="s">
        <v>4159</v>
      </c>
      <c r="AC33" s="63"/>
      <c r="AD33" s="63" t="s">
        <v>4247</v>
      </c>
      <c r="AE33" s="63" t="s">
        <v>4248</v>
      </c>
      <c r="AF33" s="435">
        <v>46470</v>
      </c>
      <c r="AG33" s="174"/>
      <c r="AH33" s="174"/>
      <c r="AI33" s="174"/>
      <c r="AJ33" s="174"/>
      <c r="AK33" s="174"/>
      <c r="AL33" s="174"/>
      <c r="AM33" s="174"/>
      <c r="AN33" s="174"/>
      <c r="AO33" s="174"/>
      <c r="AP33" s="174"/>
      <c r="AQ33" s="174"/>
      <c r="AR33" s="174" t="s">
        <v>2309</v>
      </c>
      <c r="AS33" s="174">
        <v>2024</v>
      </c>
      <c r="AT33" s="415">
        <v>45349</v>
      </c>
      <c r="AU33" s="174" t="s">
        <v>1351</v>
      </c>
      <c r="AV33" s="419" t="s">
        <v>4249</v>
      </c>
      <c r="AW33" s="424"/>
      <c r="AX33" s="425"/>
      <c r="AY33" s="422"/>
      <c r="AZ33" s="425"/>
      <c r="BA33" s="425"/>
      <c r="BB33" s="422"/>
      <c r="BC33" s="425"/>
      <c r="BD33" s="424"/>
      <c r="BE33" s="425">
        <v>1</v>
      </c>
      <c r="BF33" s="429">
        <v>43647</v>
      </c>
      <c r="BG33" s="426">
        <f t="shared" si="2"/>
        <v>0</v>
      </c>
      <c r="BH33" s="426">
        <f t="shared" si="3"/>
        <v>0</v>
      </c>
      <c r="BI33" s="426">
        <f t="shared" si="4"/>
        <v>0</v>
      </c>
      <c r="BJ33" s="426">
        <f t="shared" si="5"/>
        <v>0</v>
      </c>
      <c r="BK33" s="425" t="b">
        <f>COUNTIF($X$3:$X408,$X33)&gt;1</f>
        <v>0</v>
      </c>
      <c r="BL33" s="425"/>
      <c r="BM33" s="425"/>
      <c r="BN33" s="425"/>
    </row>
    <row r="34" spans="1:66" ht="15.75" customHeight="1">
      <c r="A34" s="63" t="s">
        <v>10</v>
      </c>
      <c r="B34" s="63" t="s">
        <v>27</v>
      </c>
      <c r="C34" s="63" t="s">
        <v>28</v>
      </c>
      <c r="D34" s="63" t="s">
        <v>575</v>
      </c>
      <c r="E34" s="63" t="s">
        <v>509</v>
      </c>
      <c r="F34" s="63"/>
      <c r="G34" s="63" t="s">
        <v>576</v>
      </c>
      <c r="H34" s="63"/>
      <c r="I34" s="63"/>
      <c r="J34" s="63" t="s">
        <v>577</v>
      </c>
      <c r="K34" s="63"/>
      <c r="L34" s="63"/>
      <c r="M34" s="63" t="s">
        <v>578</v>
      </c>
      <c r="N34" s="63" t="s">
        <v>4246</v>
      </c>
      <c r="O34" s="63" t="s">
        <v>15</v>
      </c>
      <c r="P34" s="63" t="s">
        <v>16</v>
      </c>
      <c r="Q34" s="63" t="s">
        <v>35</v>
      </c>
      <c r="R34" s="63" t="s">
        <v>8666</v>
      </c>
      <c r="S34" s="63" t="s">
        <v>39</v>
      </c>
      <c r="T34" s="63"/>
      <c r="U34" s="63"/>
      <c r="V34" s="63" t="s">
        <v>4164</v>
      </c>
      <c r="W34" s="63" t="s">
        <v>40</v>
      </c>
      <c r="X34" s="63" t="s">
        <v>580</v>
      </c>
      <c r="Y34" s="429">
        <v>45005</v>
      </c>
      <c r="Z34" s="430">
        <v>47176</v>
      </c>
      <c r="AA34" s="63" t="s">
        <v>4158</v>
      </c>
      <c r="AB34" s="63" t="s">
        <v>4168</v>
      </c>
      <c r="AC34" s="63" t="s">
        <v>4250</v>
      </c>
      <c r="AD34" s="63" t="s">
        <v>4247</v>
      </c>
      <c r="AE34" s="63" t="s">
        <v>4251</v>
      </c>
      <c r="AF34" s="430">
        <v>45266</v>
      </c>
      <c r="AG34" s="174"/>
      <c r="AH34" s="174"/>
      <c r="AI34" s="174"/>
      <c r="AJ34" s="174"/>
      <c r="AK34" s="174"/>
      <c r="AL34" s="174"/>
      <c r="AM34" s="174"/>
      <c r="AN34" s="174"/>
      <c r="AO34" s="174"/>
      <c r="AP34" s="174"/>
      <c r="AQ34" s="174"/>
      <c r="AR34" s="174" t="s">
        <v>2309</v>
      </c>
      <c r="AS34" s="174">
        <v>2024</v>
      </c>
      <c r="AT34" s="415">
        <v>45349</v>
      </c>
      <c r="AU34" s="174" t="s">
        <v>1351</v>
      </c>
      <c r="AV34" s="419" t="s">
        <v>4249</v>
      </c>
      <c r="AW34" s="424"/>
      <c r="AX34" s="425"/>
      <c r="AY34" s="422"/>
      <c r="AZ34" s="425"/>
      <c r="BA34" s="425"/>
      <c r="BB34" s="422"/>
      <c r="BC34" s="425"/>
      <c r="BD34" s="424"/>
      <c r="BE34" s="425"/>
      <c r="BF34" s="429">
        <v>43038</v>
      </c>
      <c r="BG34" s="426">
        <f t="shared" si="2"/>
        <v>0</v>
      </c>
      <c r="BH34" s="426">
        <f t="shared" si="3"/>
        <v>0</v>
      </c>
      <c r="BI34" s="426">
        <f t="shared" si="4"/>
        <v>0</v>
      </c>
      <c r="BJ34" s="426">
        <f t="shared" si="5"/>
        <v>0</v>
      </c>
      <c r="BK34" s="425" t="b">
        <f>COUNTIF($X$3:$X408,$X34)&gt;1</f>
        <v>0</v>
      </c>
      <c r="BL34" s="425"/>
      <c r="BM34" s="425"/>
      <c r="BN34" s="425"/>
    </row>
    <row r="35" spans="1:66" ht="15.75" customHeight="1">
      <c r="A35" s="63" t="s">
        <v>10</v>
      </c>
      <c r="B35" s="63" t="s">
        <v>27</v>
      </c>
      <c r="C35" s="63" t="s">
        <v>28</v>
      </c>
      <c r="D35" s="63" t="s">
        <v>29</v>
      </c>
      <c r="E35" s="63" t="s">
        <v>30</v>
      </c>
      <c r="F35" s="63"/>
      <c r="G35" s="63" t="s">
        <v>1345</v>
      </c>
      <c r="H35" s="63"/>
      <c r="I35" s="63"/>
      <c r="J35" s="63" t="s">
        <v>1346</v>
      </c>
      <c r="K35" s="63"/>
      <c r="L35" s="63"/>
      <c r="M35" s="63" t="s">
        <v>1347</v>
      </c>
      <c r="N35" s="63" t="s">
        <v>4254</v>
      </c>
      <c r="O35" s="63" t="s">
        <v>15</v>
      </c>
      <c r="P35" s="63" t="s">
        <v>16</v>
      </c>
      <c r="Q35" s="63" t="s">
        <v>35</v>
      </c>
      <c r="R35" s="63" t="s">
        <v>117</v>
      </c>
      <c r="S35" s="63" t="s">
        <v>120</v>
      </c>
      <c r="T35" s="63"/>
      <c r="U35" s="63"/>
      <c r="V35" s="63" t="s">
        <v>4164</v>
      </c>
      <c r="W35" s="63" t="s">
        <v>4255</v>
      </c>
      <c r="X35" s="63" t="s">
        <v>4256</v>
      </c>
      <c r="Y35" s="429">
        <v>45225</v>
      </c>
      <c r="Z35" s="418">
        <v>47053</v>
      </c>
      <c r="AA35" s="63" t="s">
        <v>4158</v>
      </c>
      <c r="AB35" s="63" t="s">
        <v>4168</v>
      </c>
      <c r="AC35" s="63" t="s">
        <v>4257</v>
      </c>
      <c r="AD35" s="63" t="s">
        <v>4258</v>
      </c>
      <c r="AE35" s="63" t="s">
        <v>4259</v>
      </c>
      <c r="AF35" s="63" t="s">
        <v>4260</v>
      </c>
      <c r="AG35" s="174"/>
      <c r="AH35" s="174"/>
      <c r="AI35" s="418"/>
      <c r="AJ35" s="174"/>
      <c r="AK35" s="174" t="s">
        <v>120</v>
      </c>
      <c r="AL35" s="174" t="s">
        <v>4256</v>
      </c>
      <c r="AM35" s="174">
        <v>1074</v>
      </c>
      <c r="AN35" s="418">
        <v>45225</v>
      </c>
      <c r="AO35" s="418">
        <v>47053</v>
      </c>
      <c r="AP35" s="174"/>
      <c r="AQ35" s="174"/>
      <c r="AR35" s="174" t="s">
        <v>2330</v>
      </c>
      <c r="AS35" s="174">
        <v>2023</v>
      </c>
      <c r="AT35" s="415">
        <v>45226</v>
      </c>
      <c r="AU35" s="174" t="s">
        <v>1351</v>
      </c>
      <c r="AV35" s="419" t="s">
        <v>8715</v>
      </c>
      <c r="AW35" s="424"/>
      <c r="AX35" s="425"/>
      <c r="AY35" s="422"/>
      <c r="AZ35" s="425"/>
      <c r="BA35" s="425"/>
      <c r="BB35" s="422"/>
      <c r="BC35" s="425"/>
      <c r="BD35" s="424"/>
      <c r="BE35" s="425"/>
      <c r="BF35" s="429">
        <v>44927</v>
      </c>
      <c r="BG35" s="426">
        <f t="shared" si="2"/>
        <v>0</v>
      </c>
      <c r="BH35" s="426">
        <f t="shared" si="3"/>
        <v>0</v>
      </c>
      <c r="BI35" s="426">
        <f t="shared" si="4"/>
        <v>0</v>
      </c>
      <c r="BJ35" s="426">
        <f t="shared" si="5"/>
        <v>0</v>
      </c>
      <c r="BK35" s="425" t="b">
        <f>COUNTIF($X$3:$X408,$X35)&gt;1</f>
        <v>0</v>
      </c>
      <c r="BL35" s="425"/>
      <c r="BM35" s="425"/>
      <c r="BN35" s="425"/>
    </row>
    <row r="36" spans="1:66" ht="15.75" customHeight="1">
      <c r="A36" s="63" t="s">
        <v>10</v>
      </c>
      <c r="B36" s="63" t="s">
        <v>27</v>
      </c>
      <c r="C36" s="63" t="s">
        <v>28</v>
      </c>
      <c r="D36" s="63" t="s">
        <v>29</v>
      </c>
      <c r="E36" s="63" t="s">
        <v>30</v>
      </c>
      <c r="F36" s="63"/>
      <c r="G36" s="63" t="s">
        <v>3573</v>
      </c>
      <c r="H36" s="63"/>
      <c r="I36" s="63"/>
      <c r="J36" s="63" t="s">
        <v>2263</v>
      </c>
      <c r="K36" s="63"/>
      <c r="L36" s="63"/>
      <c r="M36" s="63" t="s">
        <v>4261</v>
      </c>
      <c r="N36" s="63" t="s">
        <v>4254</v>
      </c>
      <c r="O36" s="63" t="s">
        <v>15</v>
      </c>
      <c r="P36" s="63" t="s">
        <v>16</v>
      </c>
      <c r="Q36" s="63" t="s">
        <v>21</v>
      </c>
      <c r="R36" s="63" t="s">
        <v>3006</v>
      </c>
      <c r="S36" s="63"/>
      <c r="T36" s="63" t="s">
        <v>1349</v>
      </c>
      <c r="U36" s="63"/>
      <c r="V36" s="63" t="s">
        <v>22</v>
      </c>
      <c r="W36" s="63" t="s">
        <v>444</v>
      </c>
      <c r="X36" s="63" t="s">
        <v>4263</v>
      </c>
      <c r="Y36" s="429">
        <v>44809</v>
      </c>
      <c r="Z36" s="430">
        <v>46634</v>
      </c>
      <c r="AA36" s="63" t="s">
        <v>4158</v>
      </c>
      <c r="AB36" s="63" t="s">
        <v>4159</v>
      </c>
      <c r="AC36" s="63"/>
      <c r="AD36" s="63" t="s">
        <v>4264</v>
      </c>
      <c r="AE36" s="63" t="s">
        <v>4265</v>
      </c>
      <c r="AF36" s="435">
        <v>44431</v>
      </c>
      <c r="AG36" s="174"/>
      <c r="AH36" s="174"/>
      <c r="AI36" s="174"/>
      <c r="AJ36" s="174"/>
      <c r="AK36" s="174"/>
      <c r="AL36" s="174"/>
      <c r="AM36" s="174"/>
      <c r="AN36" s="174"/>
      <c r="AO36" s="174"/>
      <c r="AP36" s="174"/>
      <c r="AQ36" s="174"/>
      <c r="AR36" s="174"/>
      <c r="AS36" s="174"/>
      <c r="AT36" s="415"/>
      <c r="AU36" s="174"/>
      <c r="AV36" s="437" t="s">
        <v>4233</v>
      </c>
      <c r="AW36" s="424"/>
      <c r="AX36" s="425"/>
      <c r="AY36" s="422"/>
      <c r="AZ36" s="425"/>
      <c r="BA36" s="425"/>
      <c r="BB36" s="422"/>
      <c r="BC36" s="425"/>
      <c r="BD36" s="424"/>
      <c r="BE36" s="425">
        <v>1</v>
      </c>
      <c r="BF36" s="426"/>
      <c r="BG36" s="426">
        <f t="shared" si="2"/>
        <v>0</v>
      </c>
      <c r="BH36" s="426">
        <f t="shared" si="3"/>
        <v>0</v>
      </c>
      <c r="BI36" s="426">
        <f t="shared" si="4"/>
        <v>0</v>
      </c>
      <c r="BJ36" s="426">
        <f t="shared" si="5"/>
        <v>0</v>
      </c>
      <c r="BK36" s="425" t="b">
        <f>COUNTIF($X$3:$X408,$X36)&gt;1</f>
        <v>0</v>
      </c>
      <c r="BL36" s="425"/>
      <c r="BM36" s="425"/>
      <c r="BN36" s="425"/>
    </row>
    <row r="37" spans="1:66" ht="15.75" customHeight="1">
      <c r="A37" s="63" t="s">
        <v>10</v>
      </c>
      <c r="B37" s="63" t="s">
        <v>27</v>
      </c>
      <c r="C37" s="63" t="s">
        <v>28</v>
      </c>
      <c r="D37" s="63" t="s">
        <v>29</v>
      </c>
      <c r="E37" s="63" t="s">
        <v>30</v>
      </c>
      <c r="F37" s="63"/>
      <c r="G37" s="63" t="s">
        <v>3573</v>
      </c>
      <c r="H37" s="63"/>
      <c r="I37" s="63"/>
      <c r="J37" s="63" t="s">
        <v>2263</v>
      </c>
      <c r="K37" s="63"/>
      <c r="L37" s="63"/>
      <c r="M37" s="63" t="s">
        <v>4266</v>
      </c>
      <c r="N37" s="63" t="s">
        <v>4254</v>
      </c>
      <c r="O37" s="63" t="s">
        <v>15</v>
      </c>
      <c r="P37" s="63" t="s">
        <v>16</v>
      </c>
      <c r="Q37" s="63" t="s">
        <v>35</v>
      </c>
      <c r="R37" s="63" t="s">
        <v>117</v>
      </c>
      <c r="S37" s="63" t="s">
        <v>118</v>
      </c>
      <c r="T37" s="63"/>
      <c r="U37" s="63"/>
      <c r="V37" s="63" t="s">
        <v>4164</v>
      </c>
      <c r="W37" s="63" t="s">
        <v>1350</v>
      </c>
      <c r="X37" s="63" t="s">
        <v>4267</v>
      </c>
      <c r="Y37" s="429">
        <v>44788</v>
      </c>
      <c r="Z37" s="430">
        <v>46613</v>
      </c>
      <c r="AA37" s="63" t="s">
        <v>4158</v>
      </c>
      <c r="AB37" s="63" t="s">
        <v>4159</v>
      </c>
      <c r="AC37" s="63"/>
      <c r="AD37" s="63" t="s">
        <v>4268</v>
      </c>
      <c r="AE37" s="63">
        <v>151407121200174</v>
      </c>
      <c r="AF37" s="436">
        <v>45570</v>
      </c>
      <c r="AG37" s="174"/>
      <c r="AH37" s="174"/>
      <c r="AI37" s="174"/>
      <c r="AJ37" s="174"/>
      <c r="AK37" s="174"/>
      <c r="AL37" s="174"/>
      <c r="AM37" s="174"/>
      <c r="AN37" s="174"/>
      <c r="AO37" s="174"/>
      <c r="AP37" s="174"/>
      <c r="AQ37" s="174"/>
      <c r="AR37" s="174"/>
      <c r="AS37" s="174"/>
      <c r="AT37" s="415"/>
      <c r="AU37" s="174"/>
      <c r="AV37" s="437" t="s">
        <v>4233</v>
      </c>
      <c r="AW37" s="424"/>
      <c r="AX37" s="425"/>
      <c r="AY37" s="422"/>
      <c r="AZ37" s="425"/>
      <c r="BA37" s="425"/>
      <c r="BB37" s="422"/>
      <c r="BC37" s="425"/>
      <c r="BD37" s="424"/>
      <c r="BE37" s="425"/>
      <c r="BF37" s="426"/>
      <c r="BG37" s="426">
        <f t="shared" si="2"/>
        <v>0</v>
      </c>
      <c r="BH37" s="426">
        <f t="shared" si="3"/>
        <v>0</v>
      </c>
      <c r="BI37" s="426">
        <f t="shared" si="4"/>
        <v>0</v>
      </c>
      <c r="BJ37" s="426">
        <f t="shared" si="5"/>
        <v>0</v>
      </c>
      <c r="BK37" s="425" t="b">
        <f>COUNTIF($X$3:$X408,$X37)&gt;1</f>
        <v>0</v>
      </c>
      <c r="BL37" s="425"/>
      <c r="BM37" s="425"/>
      <c r="BN37" s="425"/>
    </row>
    <row r="38" spans="1:66" ht="15.75" customHeight="1">
      <c r="A38" s="63" t="s">
        <v>10</v>
      </c>
      <c r="B38" s="63" t="s">
        <v>27</v>
      </c>
      <c r="C38" s="63" t="s">
        <v>28</v>
      </c>
      <c r="D38" s="63" t="s">
        <v>29</v>
      </c>
      <c r="E38" s="63" t="s">
        <v>30</v>
      </c>
      <c r="F38" s="63"/>
      <c r="G38" s="63" t="s">
        <v>102</v>
      </c>
      <c r="H38" s="63"/>
      <c r="I38" s="63"/>
      <c r="J38" s="63" t="s">
        <v>103</v>
      </c>
      <c r="K38" s="63"/>
      <c r="L38" s="63"/>
      <c r="M38" s="63" t="s">
        <v>4269</v>
      </c>
      <c r="N38" s="63"/>
      <c r="O38" s="63" t="s">
        <v>15</v>
      </c>
      <c r="P38" s="63" t="s">
        <v>16</v>
      </c>
      <c r="Q38" s="63" t="s">
        <v>35</v>
      </c>
      <c r="R38" s="63" t="s">
        <v>104</v>
      </c>
      <c r="S38" s="63" t="s">
        <v>105</v>
      </c>
      <c r="T38" s="63"/>
      <c r="U38" s="63"/>
      <c r="V38" s="63" t="s">
        <v>4164</v>
      </c>
      <c r="W38" s="63" t="s">
        <v>106</v>
      </c>
      <c r="X38" s="63">
        <v>201407012048</v>
      </c>
      <c r="Y38" s="429">
        <v>45010</v>
      </c>
      <c r="Z38" s="430">
        <v>47144</v>
      </c>
      <c r="AA38" s="63" t="s">
        <v>4158</v>
      </c>
      <c r="AB38" s="63" t="s">
        <v>4168</v>
      </c>
      <c r="AC38" s="63" t="s">
        <v>4270</v>
      </c>
      <c r="AD38" s="63" t="s">
        <v>4271</v>
      </c>
      <c r="AE38" s="63" t="s">
        <v>4272</v>
      </c>
      <c r="AF38" s="63" t="s">
        <v>4273</v>
      </c>
      <c r="AG38" s="174"/>
      <c r="AH38" s="174"/>
      <c r="AI38" s="174"/>
      <c r="AJ38" s="174"/>
      <c r="AK38" s="174"/>
      <c r="AL38" s="174"/>
      <c r="AM38" s="174"/>
      <c r="AN38" s="174"/>
      <c r="AO38" s="174"/>
      <c r="AP38" s="174"/>
      <c r="AQ38" s="174"/>
      <c r="AR38" s="174" t="s">
        <v>2306</v>
      </c>
      <c r="AS38" s="174">
        <v>2024</v>
      </c>
      <c r="AT38" s="415">
        <v>45317</v>
      </c>
      <c r="AU38" s="174" t="s">
        <v>1351</v>
      </c>
      <c r="AV38" s="419" t="s">
        <v>4274</v>
      </c>
      <c r="AW38" s="424"/>
      <c r="AX38" s="425"/>
      <c r="AY38" s="422"/>
      <c r="AZ38" s="425"/>
      <c r="BA38" s="425"/>
      <c r="BB38" s="422"/>
      <c r="BC38" s="425"/>
      <c r="BD38" s="424"/>
      <c r="BE38" s="425">
        <v>1</v>
      </c>
      <c r="BF38" s="429">
        <v>41684</v>
      </c>
      <c r="BG38" s="426">
        <f t="shared" si="2"/>
        <v>0</v>
      </c>
      <c r="BH38" s="426">
        <f t="shared" si="3"/>
        <v>0</v>
      </c>
      <c r="BI38" s="426">
        <f t="shared" si="4"/>
        <v>0</v>
      </c>
      <c r="BJ38" s="426">
        <f t="shared" si="5"/>
        <v>0</v>
      </c>
      <c r="BK38" s="425" t="b">
        <f>COUNTIF($X$3:$X408,$X38)&gt;1</f>
        <v>0</v>
      </c>
      <c r="BL38" s="425"/>
      <c r="BM38" s="425"/>
      <c r="BN38" s="425"/>
    </row>
    <row r="39" spans="1:66" ht="15.75" customHeight="1">
      <c r="A39" s="63" t="s">
        <v>10</v>
      </c>
      <c r="B39" s="63" t="s">
        <v>27</v>
      </c>
      <c r="C39" s="63" t="s">
        <v>28</v>
      </c>
      <c r="D39" s="63" t="s">
        <v>29</v>
      </c>
      <c r="E39" s="63" t="s">
        <v>30</v>
      </c>
      <c r="F39" s="63"/>
      <c r="G39" s="63" t="s">
        <v>771</v>
      </c>
      <c r="H39" s="63"/>
      <c r="I39" s="63"/>
      <c r="J39" s="63" t="s">
        <v>772</v>
      </c>
      <c r="K39" s="63"/>
      <c r="L39" s="63"/>
      <c r="M39" s="63" t="s">
        <v>4276</v>
      </c>
      <c r="N39" s="63"/>
      <c r="O39" s="63" t="s">
        <v>15</v>
      </c>
      <c r="P39" s="63" t="s">
        <v>16</v>
      </c>
      <c r="Q39" s="63" t="s">
        <v>35</v>
      </c>
      <c r="R39" s="63" t="s">
        <v>8666</v>
      </c>
      <c r="S39" s="63" t="s">
        <v>33</v>
      </c>
      <c r="T39" s="63"/>
      <c r="U39" s="63"/>
      <c r="V39" s="63" t="s">
        <v>4164</v>
      </c>
      <c r="W39" s="63" t="s">
        <v>34</v>
      </c>
      <c r="X39" s="63" t="s">
        <v>773</v>
      </c>
      <c r="Y39" s="429">
        <v>45029</v>
      </c>
      <c r="Z39" s="430">
        <v>46857</v>
      </c>
      <c r="AA39" s="63" t="s">
        <v>4158</v>
      </c>
      <c r="AB39" s="63" t="s">
        <v>4168</v>
      </c>
      <c r="AC39" s="63" t="s">
        <v>4278</v>
      </c>
      <c r="AD39" s="63" t="s">
        <v>4279</v>
      </c>
      <c r="AE39" s="63" t="s">
        <v>4280</v>
      </c>
      <c r="AF39" s="63" t="s">
        <v>4281</v>
      </c>
      <c r="AG39" s="174"/>
      <c r="AH39" s="174"/>
      <c r="AI39" s="174"/>
      <c r="AJ39" s="174"/>
      <c r="AK39" s="174"/>
      <c r="AL39" s="174"/>
      <c r="AM39" s="174"/>
      <c r="AN39" s="174"/>
      <c r="AO39" s="174"/>
      <c r="AP39" s="174"/>
      <c r="AQ39" s="174"/>
      <c r="AR39" s="174" t="s">
        <v>2319</v>
      </c>
      <c r="AS39" s="174">
        <v>2023</v>
      </c>
      <c r="AT39" s="415">
        <v>45092</v>
      </c>
      <c r="AU39" s="174" t="s">
        <v>1351</v>
      </c>
      <c r="AV39" s="419" t="s">
        <v>8716</v>
      </c>
      <c r="AW39" s="424"/>
      <c r="AX39" s="425"/>
      <c r="AY39" s="422"/>
      <c r="AZ39" s="425"/>
      <c r="BA39" s="425"/>
      <c r="BB39" s="422"/>
      <c r="BC39" s="425"/>
      <c r="BD39" s="424"/>
      <c r="BE39" s="425">
        <v>1</v>
      </c>
      <c r="BF39" s="429">
        <v>42572</v>
      </c>
      <c r="BG39" s="426">
        <f t="shared" si="2"/>
        <v>0</v>
      </c>
      <c r="BH39" s="426">
        <f t="shared" si="3"/>
        <v>0</v>
      </c>
      <c r="BI39" s="426">
        <f t="shared" si="4"/>
        <v>0</v>
      </c>
      <c r="BJ39" s="426">
        <f t="shared" si="5"/>
        <v>0</v>
      </c>
      <c r="BK39" s="425" t="b">
        <f>COUNTIF($X$3:$X408,$X39)&gt;1</f>
        <v>0</v>
      </c>
      <c r="BL39" s="425"/>
      <c r="BM39" s="425"/>
      <c r="BN39" s="425"/>
    </row>
    <row r="40" spans="1:66" ht="15.75" customHeight="1">
      <c r="A40" s="63" t="s">
        <v>10</v>
      </c>
      <c r="B40" s="63" t="s">
        <v>27</v>
      </c>
      <c r="C40" s="63" t="s">
        <v>28</v>
      </c>
      <c r="D40" s="63" t="s">
        <v>29</v>
      </c>
      <c r="E40" s="63" t="s">
        <v>30</v>
      </c>
      <c r="F40" s="63"/>
      <c r="G40" s="63" t="s">
        <v>771</v>
      </c>
      <c r="H40" s="63"/>
      <c r="I40" s="63"/>
      <c r="J40" s="63" t="s">
        <v>772</v>
      </c>
      <c r="K40" s="63"/>
      <c r="L40" s="63"/>
      <c r="M40" s="63" t="s">
        <v>4276</v>
      </c>
      <c r="N40" s="63"/>
      <c r="O40" s="63" t="s">
        <v>15</v>
      </c>
      <c r="P40" s="63" t="s">
        <v>16</v>
      </c>
      <c r="Q40" s="63" t="s">
        <v>35</v>
      </c>
      <c r="R40" s="63" t="s">
        <v>8666</v>
      </c>
      <c r="S40" s="63" t="s">
        <v>47</v>
      </c>
      <c r="T40" s="63"/>
      <c r="U40" s="63"/>
      <c r="V40" s="63" t="s">
        <v>4164</v>
      </c>
      <c r="W40" s="63" t="s">
        <v>48</v>
      </c>
      <c r="X40" s="63" t="s">
        <v>774</v>
      </c>
      <c r="Y40" s="429">
        <v>45029</v>
      </c>
      <c r="Z40" s="430">
        <v>46857</v>
      </c>
      <c r="AA40" s="63" t="s">
        <v>4158</v>
      </c>
      <c r="AB40" s="63" t="s">
        <v>4159</v>
      </c>
      <c r="AC40" s="63"/>
      <c r="AD40" s="63" t="s">
        <v>4282</v>
      </c>
      <c r="AE40" s="63"/>
      <c r="AF40" s="63"/>
      <c r="AG40" s="174"/>
      <c r="AH40" s="174"/>
      <c r="AI40" s="174"/>
      <c r="AJ40" s="174"/>
      <c r="AK40" s="174"/>
      <c r="AL40" s="174"/>
      <c r="AM40" s="174"/>
      <c r="AN40" s="174"/>
      <c r="AO40" s="174"/>
      <c r="AP40" s="174"/>
      <c r="AQ40" s="174"/>
      <c r="AR40" s="174" t="s">
        <v>2319</v>
      </c>
      <c r="AS40" s="174">
        <v>2023</v>
      </c>
      <c r="AT40" s="415">
        <v>45092</v>
      </c>
      <c r="AU40" s="174" t="s">
        <v>1351</v>
      </c>
      <c r="AV40" s="419" t="s">
        <v>8717</v>
      </c>
      <c r="AW40" s="424"/>
      <c r="AX40" s="425"/>
      <c r="AY40" s="422"/>
      <c r="AZ40" s="425"/>
      <c r="BA40" s="425"/>
      <c r="BB40" s="422"/>
      <c r="BC40" s="425"/>
      <c r="BD40" s="424"/>
      <c r="BE40" s="425"/>
      <c r="BF40" s="429">
        <v>42572</v>
      </c>
      <c r="BG40" s="426">
        <f t="shared" si="2"/>
        <v>0</v>
      </c>
      <c r="BH40" s="426">
        <f t="shared" si="3"/>
        <v>0</v>
      </c>
      <c r="BI40" s="426">
        <f t="shared" si="4"/>
        <v>0</v>
      </c>
      <c r="BJ40" s="426">
        <f t="shared" si="5"/>
        <v>0</v>
      </c>
      <c r="BK40" s="425" t="b">
        <f>COUNTIF($X$3:$X408,$X40)&gt;1</f>
        <v>0</v>
      </c>
      <c r="BL40" s="425"/>
      <c r="BM40" s="425"/>
      <c r="BN40" s="425"/>
    </row>
    <row r="41" spans="1:66" ht="15.75" customHeight="1">
      <c r="A41" s="63" t="s">
        <v>10</v>
      </c>
      <c r="B41" s="63" t="s">
        <v>27</v>
      </c>
      <c r="C41" s="63" t="s">
        <v>28</v>
      </c>
      <c r="D41" s="63" t="s">
        <v>29</v>
      </c>
      <c r="E41" s="63" t="s">
        <v>30</v>
      </c>
      <c r="F41" s="63"/>
      <c r="G41" s="63" t="s">
        <v>814</v>
      </c>
      <c r="H41" s="63"/>
      <c r="I41" s="63"/>
      <c r="J41" s="63" t="s">
        <v>818</v>
      </c>
      <c r="K41" s="63"/>
      <c r="L41" s="63"/>
      <c r="M41" s="63" t="s">
        <v>8718</v>
      </c>
      <c r="N41" s="176" t="s">
        <v>8719</v>
      </c>
      <c r="O41" s="63" t="s">
        <v>15</v>
      </c>
      <c r="P41" s="63" t="s">
        <v>16</v>
      </c>
      <c r="Q41" s="63" t="s">
        <v>35</v>
      </c>
      <c r="R41" s="63" t="s">
        <v>117</v>
      </c>
      <c r="S41" s="63" t="s">
        <v>120</v>
      </c>
      <c r="T41" s="63"/>
      <c r="U41" s="63"/>
      <c r="V41" s="63" t="s">
        <v>4164</v>
      </c>
      <c r="W41" s="63" t="s">
        <v>121</v>
      </c>
      <c r="X41" s="63">
        <v>201507012143</v>
      </c>
      <c r="Y41" s="429">
        <v>45076</v>
      </c>
      <c r="Z41" s="430">
        <v>47157</v>
      </c>
      <c r="AA41" s="63" t="s">
        <v>4158</v>
      </c>
      <c r="AB41" s="63" t="s">
        <v>4168</v>
      </c>
      <c r="AC41" s="63" t="s">
        <v>8720</v>
      </c>
      <c r="AD41" s="63" t="s">
        <v>8721</v>
      </c>
      <c r="AE41" s="63">
        <v>202007121200226</v>
      </c>
      <c r="AF41" s="435">
        <v>45851</v>
      </c>
      <c r="AG41" s="174"/>
      <c r="AH41" s="174"/>
      <c r="AI41" s="174"/>
      <c r="AJ41" s="174"/>
      <c r="AK41" s="174"/>
      <c r="AL41" s="174"/>
      <c r="AM41" s="174"/>
      <c r="AN41" s="174"/>
      <c r="AO41" s="174"/>
      <c r="AP41" s="174"/>
      <c r="AQ41" s="174"/>
      <c r="AR41" s="174" t="s">
        <v>2309</v>
      </c>
      <c r="AS41" s="174">
        <v>2024</v>
      </c>
      <c r="AT41" s="415">
        <v>45334</v>
      </c>
      <c r="AU41" s="174" t="s">
        <v>1351</v>
      </c>
      <c r="AV41" s="419" t="s">
        <v>4274</v>
      </c>
      <c r="AW41" s="424"/>
      <c r="AX41" s="425"/>
      <c r="AY41" s="422"/>
      <c r="AZ41" s="425"/>
      <c r="BA41" s="425"/>
      <c r="BB41" s="422"/>
      <c r="BC41" s="425"/>
      <c r="BD41" s="424"/>
      <c r="BE41" s="425">
        <v>1</v>
      </c>
      <c r="BF41" s="429">
        <v>42227</v>
      </c>
      <c r="BG41" s="426">
        <f t="shared" si="2"/>
        <v>0</v>
      </c>
      <c r="BH41" s="426">
        <f t="shared" si="3"/>
        <v>0</v>
      </c>
      <c r="BI41" s="426">
        <f t="shared" si="4"/>
        <v>0</v>
      </c>
      <c r="BJ41" s="426">
        <f t="shared" si="5"/>
        <v>0</v>
      </c>
      <c r="BK41" s="425" t="b">
        <f>COUNTIF($X$3:$X408,$X41)&gt;1</f>
        <v>0</v>
      </c>
      <c r="BL41" s="425"/>
      <c r="BM41" s="425"/>
      <c r="BN41" s="425"/>
    </row>
    <row r="42" spans="1:66" ht="15.75" customHeight="1">
      <c r="A42" s="313" t="s">
        <v>10</v>
      </c>
      <c r="B42" s="313" t="s">
        <v>27</v>
      </c>
      <c r="C42" s="313" t="s">
        <v>123</v>
      </c>
      <c r="D42" s="313" t="s">
        <v>887</v>
      </c>
      <c r="E42" s="313" t="s">
        <v>509</v>
      </c>
      <c r="F42" s="313"/>
      <c r="G42" s="313" t="s">
        <v>888</v>
      </c>
      <c r="H42" s="313"/>
      <c r="I42" s="313"/>
      <c r="J42" s="313" t="s">
        <v>889</v>
      </c>
      <c r="K42" s="313"/>
      <c r="L42" s="313"/>
      <c r="M42" s="313">
        <v>9092712102</v>
      </c>
      <c r="N42" s="313" t="s">
        <v>4285</v>
      </c>
      <c r="O42" s="313" t="s">
        <v>15</v>
      </c>
      <c r="P42" s="313" t="s">
        <v>16</v>
      </c>
      <c r="Q42" s="313" t="s">
        <v>35</v>
      </c>
      <c r="R42" s="313" t="s">
        <v>8666</v>
      </c>
      <c r="S42" s="313" t="s">
        <v>47</v>
      </c>
      <c r="T42" s="313"/>
      <c r="U42" s="313"/>
      <c r="V42" s="313" t="s">
        <v>4164</v>
      </c>
      <c r="W42" s="313" t="s">
        <v>78</v>
      </c>
      <c r="X42" s="313" t="s">
        <v>890</v>
      </c>
      <c r="Y42" s="455">
        <v>45316</v>
      </c>
      <c r="Z42" s="456">
        <v>47144</v>
      </c>
      <c r="AA42" s="313" t="s">
        <v>4158</v>
      </c>
      <c r="AB42" s="313" t="s">
        <v>4159</v>
      </c>
      <c r="AC42" s="313"/>
      <c r="AD42" s="313" t="s">
        <v>4286</v>
      </c>
      <c r="AE42" s="313">
        <v>211907121200002</v>
      </c>
      <c r="AF42" s="457">
        <v>45994</v>
      </c>
      <c r="AG42" s="176"/>
      <c r="AH42" s="176"/>
      <c r="AI42" s="176"/>
      <c r="AJ42" s="176"/>
      <c r="AK42" s="176"/>
      <c r="AL42" s="176"/>
      <c r="AM42" s="176"/>
      <c r="AN42" s="176"/>
      <c r="AO42" s="176"/>
      <c r="AP42" s="176"/>
      <c r="AQ42" s="176"/>
      <c r="AR42" s="176" t="s">
        <v>2306</v>
      </c>
      <c r="AS42" s="176">
        <v>2024</v>
      </c>
      <c r="AT42" s="458">
        <v>45317</v>
      </c>
      <c r="AU42" s="176" t="s">
        <v>1351</v>
      </c>
      <c r="AV42" s="459" t="s">
        <v>4274</v>
      </c>
      <c r="AW42" s="424"/>
      <c r="AX42" s="462"/>
      <c r="AY42" s="461"/>
      <c r="AZ42" s="462"/>
      <c r="BA42" s="462"/>
      <c r="BB42" s="461"/>
      <c r="BC42" s="462"/>
      <c r="BD42" s="424"/>
      <c r="BE42" s="462">
        <v>1</v>
      </c>
      <c r="BF42" s="455">
        <v>42326</v>
      </c>
      <c r="BG42" s="426">
        <f t="shared" si="2"/>
        <v>0</v>
      </c>
      <c r="BH42" s="426">
        <f t="shared" si="3"/>
        <v>0</v>
      </c>
      <c r="BI42" s="426">
        <f t="shared" si="4"/>
        <v>0</v>
      </c>
      <c r="BJ42" s="426">
        <f t="shared" si="5"/>
        <v>0</v>
      </c>
      <c r="BK42" s="462" t="b">
        <f>COUNTIF($X$3:$X408,$X42)&gt;1</f>
        <v>0</v>
      </c>
      <c r="BL42" s="462"/>
      <c r="BM42" s="462"/>
      <c r="BN42" s="462"/>
    </row>
    <row r="43" spans="1:66" ht="15.75" customHeight="1">
      <c r="A43" s="313" t="s">
        <v>10</v>
      </c>
      <c r="B43" s="313" t="s">
        <v>27</v>
      </c>
      <c r="C43" s="313" t="s">
        <v>123</v>
      </c>
      <c r="D43" s="313" t="s">
        <v>887</v>
      </c>
      <c r="E43" s="313" t="s">
        <v>509</v>
      </c>
      <c r="F43" s="313"/>
      <c r="G43" s="313" t="s">
        <v>888</v>
      </c>
      <c r="H43" s="313"/>
      <c r="I43" s="313"/>
      <c r="J43" s="313" t="s">
        <v>889</v>
      </c>
      <c r="K43" s="313"/>
      <c r="L43" s="313"/>
      <c r="M43" s="313">
        <v>9092712102</v>
      </c>
      <c r="N43" s="313" t="s">
        <v>4285</v>
      </c>
      <c r="O43" s="313" t="s">
        <v>15</v>
      </c>
      <c r="P43" s="313" t="s">
        <v>16</v>
      </c>
      <c r="Q43" s="313" t="s">
        <v>35</v>
      </c>
      <c r="R43" s="313" t="s">
        <v>8666</v>
      </c>
      <c r="S43" s="313" t="s">
        <v>33</v>
      </c>
      <c r="T43" s="313"/>
      <c r="U43" s="313"/>
      <c r="V43" s="313" t="s">
        <v>4164</v>
      </c>
      <c r="W43" s="313" t="s">
        <v>34</v>
      </c>
      <c r="X43" s="313" t="s">
        <v>891</v>
      </c>
      <c r="Y43" s="455">
        <v>45316</v>
      </c>
      <c r="Z43" s="456">
        <v>47144</v>
      </c>
      <c r="AA43" s="313" t="s">
        <v>4158</v>
      </c>
      <c r="AB43" s="313" t="s">
        <v>4159</v>
      </c>
      <c r="AC43" s="313"/>
      <c r="AD43" s="313" t="s">
        <v>4287</v>
      </c>
      <c r="AE43" s="313" t="s">
        <v>4288</v>
      </c>
      <c r="AF43" s="313" t="s">
        <v>4289</v>
      </c>
      <c r="AG43" s="176"/>
      <c r="AH43" s="176"/>
      <c r="AI43" s="176"/>
      <c r="AJ43" s="176"/>
      <c r="AK43" s="176"/>
      <c r="AL43" s="176"/>
      <c r="AM43" s="176"/>
      <c r="AN43" s="176"/>
      <c r="AO43" s="176"/>
      <c r="AP43" s="176"/>
      <c r="AQ43" s="176"/>
      <c r="AR43" s="176" t="s">
        <v>2306</v>
      </c>
      <c r="AS43" s="176">
        <v>2024</v>
      </c>
      <c r="AT43" s="458">
        <v>45317</v>
      </c>
      <c r="AU43" s="176" t="s">
        <v>1351</v>
      </c>
      <c r="AV43" s="459" t="s">
        <v>4274</v>
      </c>
      <c r="AW43" s="424"/>
      <c r="AX43" s="462"/>
      <c r="AY43" s="461"/>
      <c r="AZ43" s="462"/>
      <c r="BA43" s="462"/>
      <c r="BB43" s="461"/>
      <c r="BC43" s="462"/>
      <c r="BD43" s="424"/>
      <c r="BE43" s="462"/>
      <c r="BF43" s="455">
        <v>43203</v>
      </c>
      <c r="BG43" s="426">
        <f t="shared" si="2"/>
        <v>0</v>
      </c>
      <c r="BH43" s="426">
        <f t="shared" si="3"/>
        <v>0</v>
      </c>
      <c r="BI43" s="426">
        <f t="shared" si="4"/>
        <v>0</v>
      </c>
      <c r="BJ43" s="426">
        <f t="shared" si="5"/>
        <v>0</v>
      </c>
      <c r="BK43" s="462" t="b">
        <f>COUNTIF($X$3:$X408,$X43)&gt;1</f>
        <v>0</v>
      </c>
      <c r="BL43" s="462"/>
      <c r="BM43" s="462"/>
      <c r="BN43" s="462"/>
    </row>
    <row r="44" spans="1:66" ht="15.75" customHeight="1">
      <c r="A44" s="313" t="s">
        <v>10</v>
      </c>
      <c r="B44" s="313" t="s">
        <v>27</v>
      </c>
      <c r="C44" s="313" t="s">
        <v>123</v>
      </c>
      <c r="D44" s="313" t="s">
        <v>887</v>
      </c>
      <c r="E44" s="313" t="s">
        <v>509</v>
      </c>
      <c r="F44" s="313"/>
      <c r="G44" s="313" t="s">
        <v>888</v>
      </c>
      <c r="H44" s="313"/>
      <c r="I44" s="313"/>
      <c r="J44" s="313" t="s">
        <v>889</v>
      </c>
      <c r="K44" s="313"/>
      <c r="L44" s="313"/>
      <c r="M44" s="313">
        <v>9092712102</v>
      </c>
      <c r="N44" s="313" t="s">
        <v>4285</v>
      </c>
      <c r="O44" s="313" t="s">
        <v>15</v>
      </c>
      <c r="P44" s="313" t="s">
        <v>16</v>
      </c>
      <c r="Q44" s="313" t="s">
        <v>35</v>
      </c>
      <c r="R44" s="313" t="s">
        <v>84</v>
      </c>
      <c r="S44" s="313" t="s">
        <v>85</v>
      </c>
      <c r="T44" s="313"/>
      <c r="U44" s="313"/>
      <c r="V44" s="313" t="s">
        <v>4164</v>
      </c>
      <c r="W44" s="313" t="s">
        <v>94</v>
      </c>
      <c r="X44" s="313" t="s">
        <v>892</v>
      </c>
      <c r="Y44" s="455">
        <v>45316</v>
      </c>
      <c r="Z44" s="456">
        <v>47144</v>
      </c>
      <c r="AA44" s="313" t="s">
        <v>4158</v>
      </c>
      <c r="AB44" s="313" t="s">
        <v>4159</v>
      </c>
      <c r="AC44" s="313"/>
      <c r="AD44" s="313" t="s">
        <v>4290</v>
      </c>
      <c r="AE44" s="313" t="s">
        <v>4291</v>
      </c>
      <c r="AF44" s="313" t="s">
        <v>4292</v>
      </c>
      <c r="AG44" s="176"/>
      <c r="AH44" s="176"/>
      <c r="AI44" s="176"/>
      <c r="AJ44" s="176"/>
      <c r="AK44" s="176"/>
      <c r="AL44" s="176"/>
      <c r="AM44" s="176"/>
      <c r="AN44" s="176"/>
      <c r="AO44" s="176"/>
      <c r="AP44" s="176"/>
      <c r="AQ44" s="176"/>
      <c r="AR44" s="176" t="s">
        <v>2306</v>
      </c>
      <c r="AS44" s="176">
        <v>2024</v>
      </c>
      <c r="AT44" s="458">
        <v>45317</v>
      </c>
      <c r="AU44" s="176" t="s">
        <v>1351</v>
      </c>
      <c r="AV44" s="459" t="s">
        <v>4274</v>
      </c>
      <c r="AW44" s="424"/>
      <c r="AX44" s="462"/>
      <c r="AY44" s="461"/>
      <c r="AZ44" s="462"/>
      <c r="BA44" s="462"/>
      <c r="BB44" s="461"/>
      <c r="BC44" s="462"/>
      <c r="BD44" s="424"/>
      <c r="BE44" s="462"/>
      <c r="BF44" s="455">
        <v>42479</v>
      </c>
      <c r="BG44" s="426">
        <f t="shared" si="2"/>
        <v>0</v>
      </c>
      <c r="BH44" s="426">
        <f t="shared" si="3"/>
        <v>0</v>
      </c>
      <c r="BI44" s="426">
        <f t="shared" si="4"/>
        <v>0</v>
      </c>
      <c r="BJ44" s="426">
        <f t="shared" si="5"/>
        <v>0</v>
      </c>
      <c r="BK44" s="462" t="b">
        <f>COUNTIF($X$3:$X408,$X44)&gt;1</f>
        <v>0</v>
      </c>
      <c r="BL44" s="462"/>
      <c r="BM44" s="462"/>
      <c r="BN44" s="462"/>
    </row>
    <row r="45" spans="1:66" ht="15.75" customHeight="1">
      <c r="A45" s="313" t="s">
        <v>10</v>
      </c>
      <c r="B45" s="313" t="s">
        <v>27</v>
      </c>
      <c r="C45" s="313" t="s">
        <v>123</v>
      </c>
      <c r="D45" s="313" t="s">
        <v>887</v>
      </c>
      <c r="E45" s="313" t="s">
        <v>509</v>
      </c>
      <c r="F45" s="313"/>
      <c r="G45" s="313" t="s">
        <v>888</v>
      </c>
      <c r="H45" s="313"/>
      <c r="I45" s="313"/>
      <c r="J45" s="313" t="s">
        <v>889</v>
      </c>
      <c r="K45" s="313"/>
      <c r="L45" s="313"/>
      <c r="M45" s="313">
        <v>9092712102</v>
      </c>
      <c r="N45" s="313" t="s">
        <v>4285</v>
      </c>
      <c r="O45" s="313" t="s">
        <v>15</v>
      </c>
      <c r="P45" s="313" t="s">
        <v>16</v>
      </c>
      <c r="Q45" s="313" t="s">
        <v>35</v>
      </c>
      <c r="R45" s="313" t="s">
        <v>84</v>
      </c>
      <c r="S45" s="313" t="s">
        <v>93</v>
      </c>
      <c r="T45" s="313"/>
      <c r="U45" s="313"/>
      <c r="V45" s="313" t="s">
        <v>4213</v>
      </c>
      <c r="W45" s="313" t="s">
        <v>94</v>
      </c>
      <c r="X45" s="313" t="s">
        <v>893</v>
      </c>
      <c r="Y45" s="455">
        <v>45316</v>
      </c>
      <c r="Z45" s="456">
        <v>47144</v>
      </c>
      <c r="AA45" s="313" t="s">
        <v>4158</v>
      </c>
      <c r="AB45" s="313" t="s">
        <v>4168</v>
      </c>
      <c r="AC45" s="313" t="s">
        <v>4293</v>
      </c>
      <c r="AD45" s="313" t="s">
        <v>4290</v>
      </c>
      <c r="AE45" s="313" t="s">
        <v>4291</v>
      </c>
      <c r="AF45" s="313" t="s">
        <v>4294</v>
      </c>
      <c r="AG45" s="176"/>
      <c r="AH45" s="176"/>
      <c r="AI45" s="176"/>
      <c r="AJ45" s="176"/>
      <c r="AK45" s="176"/>
      <c r="AL45" s="176"/>
      <c r="AM45" s="176"/>
      <c r="AN45" s="176"/>
      <c r="AO45" s="176"/>
      <c r="AP45" s="176"/>
      <c r="AQ45" s="176"/>
      <c r="AR45" s="176" t="s">
        <v>2306</v>
      </c>
      <c r="AS45" s="176">
        <v>2024</v>
      </c>
      <c r="AT45" s="458">
        <v>45317</v>
      </c>
      <c r="AU45" s="176" t="s">
        <v>1351</v>
      </c>
      <c r="AV45" s="459" t="s">
        <v>4274</v>
      </c>
      <c r="AW45" s="424"/>
      <c r="AX45" s="462"/>
      <c r="AY45" s="461"/>
      <c r="AZ45" s="462"/>
      <c r="BA45" s="462"/>
      <c r="BB45" s="461"/>
      <c r="BC45" s="462"/>
      <c r="BD45" s="424"/>
      <c r="BE45" s="462"/>
      <c r="BF45" s="455">
        <v>43000</v>
      </c>
      <c r="BG45" s="426">
        <f t="shared" si="2"/>
        <v>0</v>
      </c>
      <c r="BH45" s="426">
        <f t="shared" si="3"/>
        <v>0</v>
      </c>
      <c r="BI45" s="426">
        <f t="shared" si="4"/>
        <v>0</v>
      </c>
      <c r="BJ45" s="426">
        <f t="shared" si="5"/>
        <v>0</v>
      </c>
      <c r="BK45" s="462" t="b">
        <f>COUNTIF($X$3:$X408,$X45)&gt;1</f>
        <v>0</v>
      </c>
      <c r="BL45" s="462"/>
      <c r="BM45" s="462"/>
      <c r="BN45" s="462"/>
    </row>
    <row r="46" spans="1:66" ht="15.75" customHeight="1">
      <c r="A46" s="703" t="s">
        <v>10</v>
      </c>
      <c r="B46" s="703" t="s">
        <v>27</v>
      </c>
      <c r="C46" s="703" t="s">
        <v>123</v>
      </c>
      <c r="D46" s="703" t="s">
        <v>130</v>
      </c>
      <c r="E46" s="703" t="s">
        <v>509</v>
      </c>
      <c r="F46" s="703"/>
      <c r="G46" s="703" t="s">
        <v>131</v>
      </c>
      <c r="H46" s="703"/>
      <c r="I46" s="703"/>
      <c r="J46" s="703" t="s">
        <v>133</v>
      </c>
      <c r="K46" s="703"/>
      <c r="L46" s="703"/>
      <c r="M46" s="703">
        <v>9190659149</v>
      </c>
      <c r="N46" s="703" t="s">
        <v>4784</v>
      </c>
      <c r="O46" s="703" t="s">
        <v>113</v>
      </c>
      <c r="P46" s="703" t="s">
        <v>132</v>
      </c>
      <c r="Q46" s="703" t="s">
        <v>35</v>
      </c>
      <c r="R46" s="703" t="s">
        <v>8666</v>
      </c>
      <c r="S46" s="703" t="s">
        <v>99</v>
      </c>
      <c r="T46" s="703"/>
      <c r="U46" s="703"/>
      <c r="V46" s="703" t="s">
        <v>4164</v>
      </c>
      <c r="W46" s="703" t="s">
        <v>134</v>
      </c>
      <c r="X46" s="703" t="s">
        <v>135</v>
      </c>
      <c r="Y46" s="704">
        <v>45010</v>
      </c>
      <c r="Z46" s="705">
        <v>46838</v>
      </c>
      <c r="AA46" s="703" t="s">
        <v>4158</v>
      </c>
      <c r="AB46" s="703" t="s">
        <v>4159</v>
      </c>
      <c r="AC46" s="703"/>
      <c r="AD46" s="703" t="s">
        <v>4786</v>
      </c>
      <c r="AE46" s="703" t="s">
        <v>4787</v>
      </c>
      <c r="AF46" s="712">
        <v>46076</v>
      </c>
      <c r="AG46" s="703"/>
      <c r="AH46" s="703"/>
      <c r="AI46" s="703"/>
      <c r="AJ46" s="703"/>
      <c r="AK46" s="703" t="s">
        <v>99</v>
      </c>
      <c r="AL46" s="703" t="s">
        <v>4785</v>
      </c>
      <c r="AM46" s="703">
        <v>326</v>
      </c>
      <c r="AN46" s="705">
        <v>45356</v>
      </c>
      <c r="AO46" s="705">
        <v>47183</v>
      </c>
      <c r="AP46" s="703"/>
      <c r="AQ46" s="703"/>
      <c r="AR46" s="703" t="s">
        <v>2312</v>
      </c>
      <c r="AS46" s="703">
        <v>2024</v>
      </c>
      <c r="AT46" s="706">
        <v>45378</v>
      </c>
      <c r="AU46" s="703" t="s">
        <v>2320</v>
      </c>
      <c r="AV46" s="707" t="s">
        <v>8722</v>
      </c>
      <c r="AW46" s="713"/>
      <c r="AX46" s="709"/>
      <c r="AY46" s="714"/>
      <c r="AZ46" s="709"/>
      <c r="BA46" s="709"/>
      <c r="BB46" s="714"/>
      <c r="BC46" s="709"/>
      <c r="BD46" s="713"/>
      <c r="BE46" s="709"/>
      <c r="BF46" s="704">
        <v>43320</v>
      </c>
      <c r="BG46" s="710">
        <f t="shared" si="2"/>
        <v>0</v>
      </c>
      <c r="BH46" s="710">
        <f t="shared" si="3"/>
        <v>0</v>
      </c>
      <c r="BI46" s="710">
        <f t="shared" si="4"/>
        <v>0</v>
      </c>
      <c r="BJ46" s="710">
        <f t="shared" si="5"/>
        <v>0</v>
      </c>
      <c r="BK46" s="709" t="b">
        <f>COUNTIF($X$3:$X408,$X46)&gt;1</f>
        <v>0</v>
      </c>
      <c r="BL46" s="709"/>
      <c r="BM46" s="709"/>
      <c r="BN46" s="709"/>
    </row>
    <row r="47" spans="1:66" ht="15.75" customHeight="1">
      <c r="A47" s="703" t="s">
        <v>10</v>
      </c>
      <c r="B47" s="703" t="s">
        <v>27</v>
      </c>
      <c r="C47" s="703" t="s">
        <v>123</v>
      </c>
      <c r="D47" s="703" t="s">
        <v>130</v>
      </c>
      <c r="E47" s="703" t="s">
        <v>509</v>
      </c>
      <c r="F47" s="703"/>
      <c r="G47" s="703" t="s">
        <v>131</v>
      </c>
      <c r="H47" s="703"/>
      <c r="I47" s="703"/>
      <c r="J47" s="703" t="s">
        <v>133</v>
      </c>
      <c r="K47" s="703"/>
      <c r="L47" s="703"/>
      <c r="M47" s="703">
        <v>9190659149</v>
      </c>
      <c r="N47" s="703" t="s">
        <v>4784</v>
      </c>
      <c r="O47" s="703" t="s">
        <v>113</v>
      </c>
      <c r="P47" s="703" t="s">
        <v>132</v>
      </c>
      <c r="Q47" s="703" t="s">
        <v>35</v>
      </c>
      <c r="R47" s="703" t="s">
        <v>8666</v>
      </c>
      <c r="S47" s="703" t="s">
        <v>47</v>
      </c>
      <c r="T47" s="703"/>
      <c r="U47" s="703"/>
      <c r="V47" s="703" t="s">
        <v>4164</v>
      </c>
      <c r="W47" s="703" t="s">
        <v>78</v>
      </c>
      <c r="X47" s="703" t="s">
        <v>136</v>
      </c>
      <c r="Y47" s="704">
        <v>45005</v>
      </c>
      <c r="Z47" s="705">
        <v>46833</v>
      </c>
      <c r="AA47" s="703" t="s">
        <v>4158</v>
      </c>
      <c r="AB47" s="703" t="s">
        <v>4159</v>
      </c>
      <c r="AC47" s="703"/>
      <c r="AD47" s="703" t="s">
        <v>4789</v>
      </c>
      <c r="AE47" s="703" t="s">
        <v>4790</v>
      </c>
      <c r="AF47" s="712">
        <v>45708</v>
      </c>
      <c r="AG47" s="703"/>
      <c r="AH47" s="703"/>
      <c r="AI47" s="703"/>
      <c r="AJ47" s="703"/>
      <c r="AK47" s="716" t="s">
        <v>47</v>
      </c>
      <c r="AL47" s="717" t="s">
        <v>4788</v>
      </c>
      <c r="AM47" s="718">
        <v>356</v>
      </c>
      <c r="AN47" s="705">
        <v>45356</v>
      </c>
      <c r="AO47" s="705">
        <v>47183</v>
      </c>
      <c r="AP47" s="703"/>
      <c r="AQ47" s="703"/>
      <c r="AR47" s="703" t="s">
        <v>2312</v>
      </c>
      <c r="AS47" s="703">
        <v>2024</v>
      </c>
      <c r="AT47" s="706">
        <v>45378</v>
      </c>
      <c r="AU47" s="703" t="s">
        <v>2320</v>
      </c>
      <c r="AV47" s="707" t="s">
        <v>8723</v>
      </c>
      <c r="AW47" s="719"/>
      <c r="AX47" s="720"/>
      <c r="AY47" s="714"/>
      <c r="AZ47" s="720"/>
      <c r="BA47" s="720"/>
      <c r="BB47" s="714"/>
      <c r="BC47" s="720"/>
      <c r="BD47" s="719"/>
      <c r="BE47" s="720"/>
      <c r="BF47" s="704">
        <v>43320</v>
      </c>
      <c r="BG47" s="710">
        <f t="shared" si="2"/>
        <v>0</v>
      </c>
      <c r="BH47" s="710">
        <f t="shared" si="3"/>
        <v>0</v>
      </c>
      <c r="BI47" s="710">
        <f t="shared" si="4"/>
        <v>0</v>
      </c>
      <c r="BJ47" s="710">
        <f t="shared" si="5"/>
        <v>0</v>
      </c>
      <c r="BK47" s="709" t="b">
        <f>COUNTIF($X$3:$X408,$X47)&gt;1</f>
        <v>0</v>
      </c>
      <c r="BL47" s="709"/>
      <c r="BM47" s="709"/>
      <c r="BN47" s="709"/>
    </row>
    <row r="48" spans="1:66" ht="15.75" customHeight="1">
      <c r="A48" s="703" t="s">
        <v>10</v>
      </c>
      <c r="B48" s="703" t="s">
        <v>27</v>
      </c>
      <c r="C48" s="703" t="s">
        <v>123</v>
      </c>
      <c r="D48" s="703" t="s">
        <v>130</v>
      </c>
      <c r="E48" s="703" t="s">
        <v>509</v>
      </c>
      <c r="F48" s="703"/>
      <c r="G48" s="703" t="s">
        <v>131</v>
      </c>
      <c r="H48" s="703"/>
      <c r="I48" s="703"/>
      <c r="J48" s="703" t="s">
        <v>133</v>
      </c>
      <c r="K48" s="703"/>
      <c r="L48" s="703"/>
      <c r="M48" s="703">
        <v>9190659149</v>
      </c>
      <c r="N48" s="703" t="s">
        <v>4784</v>
      </c>
      <c r="O48" s="703" t="s">
        <v>113</v>
      </c>
      <c r="P48" s="703" t="s">
        <v>132</v>
      </c>
      <c r="Q48" s="703" t="s">
        <v>35</v>
      </c>
      <c r="R48" s="703" t="s">
        <v>8666</v>
      </c>
      <c r="S48" s="703" t="s">
        <v>36</v>
      </c>
      <c r="T48" s="703"/>
      <c r="U48" s="703"/>
      <c r="V48" s="703" t="s">
        <v>4164</v>
      </c>
      <c r="W48" s="703" t="s">
        <v>37</v>
      </c>
      <c r="X48" s="703" t="s">
        <v>137</v>
      </c>
      <c r="Y48" s="704">
        <v>45005</v>
      </c>
      <c r="Z48" s="705">
        <v>46833</v>
      </c>
      <c r="AA48" s="703" t="s">
        <v>4158</v>
      </c>
      <c r="AB48" s="703" t="s">
        <v>4159</v>
      </c>
      <c r="AC48" s="703"/>
      <c r="AD48" s="703" t="s">
        <v>4792</v>
      </c>
      <c r="AE48" s="703" t="s">
        <v>4793</v>
      </c>
      <c r="AF48" s="704">
        <v>46076</v>
      </c>
      <c r="AG48" s="703"/>
      <c r="AH48" s="703"/>
      <c r="AI48" s="703"/>
      <c r="AJ48" s="703"/>
      <c r="AK48" s="703" t="s">
        <v>36</v>
      </c>
      <c r="AL48" s="703" t="s">
        <v>4791</v>
      </c>
      <c r="AM48" s="703" t="s">
        <v>91</v>
      </c>
      <c r="AN48" s="705">
        <v>45356</v>
      </c>
      <c r="AO48" s="705">
        <v>47183</v>
      </c>
      <c r="AP48" s="703"/>
      <c r="AQ48" s="703"/>
      <c r="AR48" s="703" t="s">
        <v>2312</v>
      </c>
      <c r="AS48" s="703">
        <v>2024</v>
      </c>
      <c r="AT48" s="706">
        <v>45378</v>
      </c>
      <c r="AU48" s="703" t="s">
        <v>2320</v>
      </c>
      <c r="AV48" s="707" t="s">
        <v>8724</v>
      </c>
      <c r="AW48" s="719"/>
      <c r="AX48" s="720"/>
      <c r="AY48" s="714"/>
      <c r="AZ48" s="720"/>
      <c r="BA48" s="720"/>
      <c r="BB48" s="714"/>
      <c r="BC48" s="720"/>
      <c r="BD48" s="719"/>
      <c r="BE48" s="720"/>
      <c r="BF48" s="704">
        <v>43077</v>
      </c>
      <c r="BG48" s="710">
        <f t="shared" si="2"/>
        <v>0</v>
      </c>
      <c r="BH48" s="710">
        <f t="shared" si="3"/>
        <v>0</v>
      </c>
      <c r="BI48" s="710">
        <f t="shared" si="4"/>
        <v>0</v>
      </c>
      <c r="BJ48" s="710">
        <f t="shared" si="5"/>
        <v>0</v>
      </c>
      <c r="BK48" s="709" t="b">
        <f>COUNTIF($X$3:$X408,$X48)&gt;1</f>
        <v>0</v>
      </c>
      <c r="BL48" s="709"/>
      <c r="BM48" s="709"/>
      <c r="BN48" s="709"/>
    </row>
    <row r="49" spans="1:66" ht="15.75" customHeight="1">
      <c r="A49" s="63" t="s">
        <v>10</v>
      </c>
      <c r="B49" s="63" t="s">
        <v>27</v>
      </c>
      <c r="C49" s="63" t="s">
        <v>50</v>
      </c>
      <c r="D49" s="63" t="s">
        <v>499</v>
      </c>
      <c r="E49" s="63" t="s">
        <v>28</v>
      </c>
      <c r="F49" s="63"/>
      <c r="G49" s="63" t="s">
        <v>500</v>
      </c>
      <c r="H49" s="63"/>
      <c r="I49" s="63"/>
      <c r="J49" s="63" t="s">
        <v>3718</v>
      </c>
      <c r="K49" s="63"/>
      <c r="L49" s="63"/>
      <c r="M49" s="63" t="s">
        <v>502</v>
      </c>
      <c r="N49" s="63" t="s">
        <v>4296</v>
      </c>
      <c r="O49" s="63" t="s">
        <v>15</v>
      </c>
      <c r="P49" s="63" t="s">
        <v>16</v>
      </c>
      <c r="Q49" s="63" t="s">
        <v>35</v>
      </c>
      <c r="R49" s="63" t="s">
        <v>2222</v>
      </c>
      <c r="S49" s="174" t="s">
        <v>871</v>
      </c>
      <c r="T49" s="174"/>
      <c r="U49" s="174"/>
      <c r="V49" s="63" t="s">
        <v>4157</v>
      </c>
      <c r="W49" s="63" t="s">
        <v>503</v>
      </c>
      <c r="X49" s="174" t="s">
        <v>504</v>
      </c>
      <c r="Y49" s="429">
        <v>45261</v>
      </c>
      <c r="Z49" s="430">
        <v>47091</v>
      </c>
      <c r="AA49" s="63" t="s">
        <v>4158</v>
      </c>
      <c r="AB49" s="63" t="s">
        <v>4159</v>
      </c>
      <c r="AC49" s="63"/>
      <c r="AD49" s="174" t="s">
        <v>4297</v>
      </c>
      <c r="AE49" s="174" t="s">
        <v>4298</v>
      </c>
      <c r="AF49" s="430">
        <v>45211</v>
      </c>
      <c r="AG49" s="174"/>
      <c r="AH49" s="174"/>
      <c r="AI49" s="174"/>
      <c r="AJ49" s="174"/>
      <c r="AK49" s="174"/>
      <c r="AL49" s="174"/>
      <c r="AM49" s="174"/>
      <c r="AN49" s="174"/>
      <c r="AO49" s="174"/>
      <c r="AP49" s="174"/>
      <c r="AQ49" s="174"/>
      <c r="AR49" s="174" t="s">
        <v>2315</v>
      </c>
      <c r="AS49" s="174">
        <v>2024</v>
      </c>
      <c r="AT49" s="415">
        <v>45400</v>
      </c>
      <c r="AU49" s="174" t="s">
        <v>1351</v>
      </c>
      <c r="AV49" s="419" t="s">
        <v>4299</v>
      </c>
      <c r="AW49" s="424"/>
      <c r="AX49" s="425"/>
      <c r="AY49" s="422"/>
      <c r="AZ49" s="425"/>
      <c r="BA49" s="425"/>
      <c r="BB49" s="422"/>
      <c r="BC49" s="425"/>
      <c r="BD49" s="424"/>
      <c r="BE49" s="425"/>
      <c r="BF49" s="429">
        <v>44543</v>
      </c>
      <c r="BG49" s="426">
        <f t="shared" si="2"/>
        <v>0</v>
      </c>
      <c r="BH49" s="426">
        <f t="shared" si="3"/>
        <v>0</v>
      </c>
      <c r="BI49" s="426">
        <f t="shared" si="4"/>
        <v>0</v>
      </c>
      <c r="BJ49" s="426">
        <f t="shared" si="5"/>
        <v>0</v>
      </c>
      <c r="BK49" s="425" t="b">
        <f>COUNTIF($X$3:$X408,$X49)&gt;1</f>
        <v>0</v>
      </c>
      <c r="BL49" s="425"/>
      <c r="BM49" s="425"/>
      <c r="BN49" s="425"/>
    </row>
    <row r="50" spans="1:66" ht="15.75" customHeight="1">
      <c r="A50" s="63" t="s">
        <v>10</v>
      </c>
      <c r="B50" s="63" t="s">
        <v>27</v>
      </c>
      <c r="C50" s="63" t="s">
        <v>50</v>
      </c>
      <c r="D50" s="63" t="s">
        <v>499</v>
      </c>
      <c r="E50" s="63" t="s">
        <v>28</v>
      </c>
      <c r="F50" s="63"/>
      <c r="G50" s="63" t="s">
        <v>500</v>
      </c>
      <c r="H50" s="63"/>
      <c r="I50" s="63"/>
      <c r="J50" s="63" t="s">
        <v>3718</v>
      </c>
      <c r="K50" s="63"/>
      <c r="L50" s="63"/>
      <c r="M50" s="63" t="s">
        <v>502</v>
      </c>
      <c r="N50" s="63" t="s">
        <v>4296</v>
      </c>
      <c r="O50" s="63" t="s">
        <v>15</v>
      </c>
      <c r="P50" s="63" t="s">
        <v>16</v>
      </c>
      <c r="Q50" s="63" t="s">
        <v>35</v>
      </c>
      <c r="R50" s="63" t="s">
        <v>2230</v>
      </c>
      <c r="S50" s="63" t="s">
        <v>161</v>
      </c>
      <c r="T50" s="63"/>
      <c r="U50" s="63"/>
      <c r="V50" s="63" t="s">
        <v>4157</v>
      </c>
      <c r="W50" s="63" t="s">
        <v>364</v>
      </c>
      <c r="X50" s="63" t="s">
        <v>4300</v>
      </c>
      <c r="Y50" s="429">
        <v>45261</v>
      </c>
      <c r="Z50" s="430">
        <v>47091</v>
      </c>
      <c r="AA50" s="63" t="s">
        <v>4158</v>
      </c>
      <c r="AB50" s="63" t="s">
        <v>4168</v>
      </c>
      <c r="AC50" s="63" t="s">
        <v>4301</v>
      </c>
      <c r="AD50" s="63" t="s">
        <v>4302</v>
      </c>
      <c r="AE50" s="63" t="s">
        <v>4303</v>
      </c>
      <c r="AF50" s="63" t="s">
        <v>4304</v>
      </c>
      <c r="AG50" s="174"/>
      <c r="AH50" s="174"/>
      <c r="AI50" s="174"/>
      <c r="AJ50" s="174"/>
      <c r="AK50" s="174"/>
      <c r="AL50" s="174"/>
      <c r="AM50" s="174"/>
      <c r="AN50" s="174"/>
      <c r="AO50" s="174"/>
      <c r="AP50" s="174"/>
      <c r="AQ50" s="174"/>
      <c r="AR50" s="174" t="s">
        <v>2315</v>
      </c>
      <c r="AS50" s="174">
        <v>2024</v>
      </c>
      <c r="AT50" s="415">
        <v>45400</v>
      </c>
      <c r="AU50" s="174" t="s">
        <v>1351</v>
      </c>
      <c r="AV50" s="419" t="s">
        <v>4299</v>
      </c>
      <c r="AW50" s="424"/>
      <c r="AX50" s="425"/>
      <c r="AY50" s="422"/>
      <c r="AZ50" s="425"/>
      <c r="BA50" s="425"/>
      <c r="BB50" s="422"/>
      <c r="BC50" s="425"/>
      <c r="BD50" s="424"/>
      <c r="BE50" s="425">
        <v>1</v>
      </c>
      <c r="BF50" s="429">
        <v>43021</v>
      </c>
      <c r="BG50" s="426">
        <f t="shared" si="2"/>
        <v>0</v>
      </c>
      <c r="BH50" s="426">
        <f t="shared" si="3"/>
        <v>0</v>
      </c>
      <c r="BI50" s="426">
        <f t="shared" si="4"/>
        <v>0</v>
      </c>
      <c r="BJ50" s="426">
        <f t="shared" si="5"/>
        <v>0</v>
      </c>
      <c r="BK50" s="425" t="b">
        <f>COUNTIF($X$3:$X408,$X50)&gt;1</f>
        <v>0</v>
      </c>
      <c r="BL50" s="425"/>
      <c r="BM50" s="425"/>
      <c r="BN50" s="425"/>
    </row>
    <row r="51" spans="1:66" ht="15.75" customHeight="1">
      <c r="A51" s="63" t="s">
        <v>10</v>
      </c>
      <c r="B51" s="63" t="s">
        <v>27</v>
      </c>
      <c r="C51" s="63" t="s">
        <v>50</v>
      </c>
      <c r="D51" s="63" t="s">
        <v>499</v>
      </c>
      <c r="E51" s="63" t="s">
        <v>28</v>
      </c>
      <c r="F51" s="63"/>
      <c r="G51" s="63" t="s">
        <v>500</v>
      </c>
      <c r="H51" s="63"/>
      <c r="I51" s="63"/>
      <c r="J51" s="63" t="s">
        <v>3718</v>
      </c>
      <c r="K51" s="63"/>
      <c r="L51" s="63"/>
      <c r="M51" s="63" t="s">
        <v>4305</v>
      </c>
      <c r="N51" s="63" t="s">
        <v>4296</v>
      </c>
      <c r="O51" s="63" t="s">
        <v>15</v>
      </c>
      <c r="P51" s="63" t="s">
        <v>16</v>
      </c>
      <c r="Q51" s="63" t="s">
        <v>35</v>
      </c>
      <c r="R51" s="63" t="s">
        <v>272</v>
      </c>
      <c r="S51" s="63" t="s">
        <v>2649</v>
      </c>
      <c r="T51" s="63"/>
      <c r="U51" s="63"/>
      <c r="V51" s="63" t="s">
        <v>4306</v>
      </c>
      <c r="W51" s="63" t="s">
        <v>276</v>
      </c>
      <c r="X51" s="63" t="s">
        <v>4307</v>
      </c>
      <c r="Y51" s="429">
        <v>45261</v>
      </c>
      <c r="Z51" s="430">
        <v>47091</v>
      </c>
      <c r="AA51" s="63" t="s">
        <v>4158</v>
      </c>
      <c r="AB51" s="63" t="s">
        <v>4168</v>
      </c>
      <c r="AC51" s="63" t="s">
        <v>4308</v>
      </c>
      <c r="AD51" s="63" t="s">
        <v>4309</v>
      </c>
      <c r="AE51" s="63" t="s">
        <v>4310</v>
      </c>
      <c r="AF51" s="435">
        <v>45645</v>
      </c>
      <c r="AG51" s="174"/>
      <c r="AH51" s="174"/>
      <c r="AI51" s="174"/>
      <c r="AJ51" s="174"/>
      <c r="AK51" s="174"/>
      <c r="AL51" s="174"/>
      <c r="AM51" s="174"/>
      <c r="AN51" s="174"/>
      <c r="AO51" s="174"/>
      <c r="AP51" s="174"/>
      <c r="AQ51" s="174"/>
      <c r="AR51" s="174" t="s">
        <v>2315</v>
      </c>
      <c r="AS51" s="174">
        <v>2024</v>
      </c>
      <c r="AT51" s="415">
        <v>45400</v>
      </c>
      <c r="AU51" s="174" t="s">
        <v>1351</v>
      </c>
      <c r="AV51" s="419" t="s">
        <v>4299</v>
      </c>
      <c r="AW51" s="439"/>
      <c r="AX51" s="440"/>
      <c r="AY51" s="422"/>
      <c r="AZ51" s="440"/>
      <c r="BA51" s="440"/>
      <c r="BB51" s="422"/>
      <c r="BC51" s="440"/>
      <c r="BD51" s="439"/>
      <c r="BE51" s="440"/>
      <c r="BF51" s="429">
        <v>43608</v>
      </c>
      <c r="BG51" s="426">
        <f t="shared" si="2"/>
        <v>0</v>
      </c>
      <c r="BH51" s="426">
        <f t="shared" si="3"/>
        <v>0</v>
      </c>
      <c r="BI51" s="426">
        <f t="shared" si="4"/>
        <v>0</v>
      </c>
      <c r="BJ51" s="426">
        <f t="shared" si="5"/>
        <v>0</v>
      </c>
      <c r="BK51" s="425" t="b">
        <f>COUNTIF($X$3:$X408,$X51)&gt;1</f>
        <v>0</v>
      </c>
      <c r="BL51" s="425"/>
      <c r="BM51" s="425"/>
      <c r="BN51" s="425"/>
    </row>
    <row r="52" spans="1:66" ht="15.75" customHeight="1">
      <c r="A52" s="63" t="s">
        <v>10</v>
      </c>
      <c r="B52" s="63" t="s">
        <v>27</v>
      </c>
      <c r="C52" s="63" t="s">
        <v>50</v>
      </c>
      <c r="D52" s="63" t="s">
        <v>499</v>
      </c>
      <c r="E52" s="63" t="s">
        <v>28</v>
      </c>
      <c r="F52" s="63"/>
      <c r="G52" s="63" t="s">
        <v>500</v>
      </c>
      <c r="H52" s="63"/>
      <c r="I52" s="63"/>
      <c r="J52" s="63" t="s">
        <v>3718</v>
      </c>
      <c r="K52" s="63"/>
      <c r="L52" s="63"/>
      <c r="M52" s="63" t="s">
        <v>502</v>
      </c>
      <c r="N52" s="63" t="s">
        <v>4296</v>
      </c>
      <c r="O52" s="63" t="s">
        <v>15</v>
      </c>
      <c r="P52" s="63" t="s">
        <v>16</v>
      </c>
      <c r="Q52" s="63" t="s">
        <v>35</v>
      </c>
      <c r="R52" s="63" t="s">
        <v>87</v>
      </c>
      <c r="S52" s="63" t="s">
        <v>434</v>
      </c>
      <c r="T52" s="63"/>
      <c r="U52" s="63"/>
      <c r="V52" s="63" t="s">
        <v>4164</v>
      </c>
      <c r="W52" s="63" t="s">
        <v>505</v>
      </c>
      <c r="X52" s="63" t="s">
        <v>4311</v>
      </c>
      <c r="Y52" s="429">
        <v>45261</v>
      </c>
      <c r="Z52" s="430">
        <v>47091</v>
      </c>
      <c r="AA52" s="63" t="s">
        <v>4158</v>
      </c>
      <c r="AB52" s="63" t="s">
        <v>4168</v>
      </c>
      <c r="AC52" s="63" t="s">
        <v>4312</v>
      </c>
      <c r="AD52" s="63" t="s">
        <v>4313</v>
      </c>
      <c r="AE52" s="63" t="s">
        <v>4314</v>
      </c>
      <c r="AF52" s="430">
        <v>45873</v>
      </c>
      <c r="AG52" s="174"/>
      <c r="AH52" s="174"/>
      <c r="AI52" s="174"/>
      <c r="AJ52" s="174"/>
      <c r="AK52" s="174"/>
      <c r="AL52" s="174"/>
      <c r="AM52" s="174"/>
      <c r="AN52" s="174"/>
      <c r="AO52" s="174"/>
      <c r="AP52" s="174"/>
      <c r="AQ52" s="174"/>
      <c r="AR52" s="174" t="s">
        <v>2315</v>
      </c>
      <c r="AS52" s="174">
        <v>2024</v>
      </c>
      <c r="AT52" s="415">
        <v>45400</v>
      </c>
      <c r="AU52" s="174" t="s">
        <v>1351</v>
      </c>
      <c r="AV52" s="419" t="s">
        <v>4299</v>
      </c>
      <c r="AW52" s="424"/>
      <c r="AX52" s="425"/>
      <c r="AY52" s="422"/>
      <c r="AZ52" s="425"/>
      <c r="BA52" s="425"/>
      <c r="BB52" s="422"/>
      <c r="BC52" s="425"/>
      <c r="BD52" s="424"/>
      <c r="BE52" s="425"/>
      <c r="BF52" s="429">
        <v>43021</v>
      </c>
      <c r="BG52" s="426">
        <f t="shared" si="2"/>
        <v>0</v>
      </c>
      <c r="BH52" s="426">
        <f t="shared" si="3"/>
        <v>0</v>
      </c>
      <c r="BI52" s="426">
        <f t="shared" si="4"/>
        <v>0</v>
      </c>
      <c r="BJ52" s="426">
        <f t="shared" si="5"/>
        <v>0</v>
      </c>
      <c r="BK52" s="425" t="b">
        <f>COUNTIF($X$3:$X408,$X52)&gt;1</f>
        <v>0</v>
      </c>
      <c r="BL52" s="425"/>
      <c r="BM52" s="425"/>
      <c r="BN52" s="425"/>
    </row>
    <row r="53" spans="1:66" ht="15.75" customHeight="1">
      <c r="A53" s="63" t="s">
        <v>10</v>
      </c>
      <c r="B53" s="63" t="s">
        <v>27</v>
      </c>
      <c r="C53" s="63" t="s">
        <v>28</v>
      </c>
      <c r="D53" s="63" t="s">
        <v>29</v>
      </c>
      <c r="E53" s="63" t="s">
        <v>30</v>
      </c>
      <c r="F53" s="63"/>
      <c r="G53" s="63" t="s">
        <v>984</v>
      </c>
      <c r="H53" s="63"/>
      <c r="I53" s="63"/>
      <c r="J53" s="63" t="s">
        <v>985</v>
      </c>
      <c r="K53" s="63"/>
      <c r="L53" s="63"/>
      <c r="M53" s="63" t="s">
        <v>4316</v>
      </c>
      <c r="N53" s="63" t="s">
        <v>4317</v>
      </c>
      <c r="O53" s="63" t="s">
        <v>15</v>
      </c>
      <c r="P53" s="63" t="s">
        <v>16</v>
      </c>
      <c r="Q53" s="63" t="s">
        <v>21</v>
      </c>
      <c r="R53" s="63" t="s">
        <v>8666</v>
      </c>
      <c r="S53" s="63"/>
      <c r="T53" s="63" t="s">
        <v>986</v>
      </c>
      <c r="U53" s="63"/>
      <c r="V53" s="63" t="s">
        <v>22</v>
      </c>
      <c r="W53" s="63" t="s">
        <v>181</v>
      </c>
      <c r="X53" s="63" t="s">
        <v>987</v>
      </c>
      <c r="Y53" s="429">
        <v>45083</v>
      </c>
      <c r="Z53" s="430">
        <v>46911</v>
      </c>
      <c r="AA53" s="63" t="s">
        <v>4158</v>
      </c>
      <c r="AB53" s="63" t="s">
        <v>4168</v>
      </c>
      <c r="AC53" s="63" t="s">
        <v>4318</v>
      </c>
      <c r="AD53" s="63" t="s">
        <v>4319</v>
      </c>
      <c r="AE53" s="63" t="s">
        <v>4320</v>
      </c>
      <c r="AF53" s="430">
        <v>45551</v>
      </c>
      <c r="AG53" s="174"/>
      <c r="AH53" s="174"/>
      <c r="AI53" s="174"/>
      <c r="AJ53" s="174"/>
      <c r="AK53" s="174"/>
      <c r="AL53" s="174"/>
      <c r="AM53" s="174"/>
      <c r="AN53" s="174"/>
      <c r="AO53" s="174"/>
      <c r="AP53" s="174"/>
      <c r="AQ53" s="174"/>
      <c r="AR53" s="174" t="s">
        <v>2322</v>
      </c>
      <c r="AS53" s="174">
        <v>2023</v>
      </c>
      <c r="AT53" s="415">
        <v>45134</v>
      </c>
      <c r="AU53" s="174" t="s">
        <v>1351</v>
      </c>
      <c r="AV53" s="419" t="s">
        <v>8725</v>
      </c>
      <c r="AW53" s="424"/>
      <c r="AX53" s="425"/>
      <c r="AY53" s="422"/>
      <c r="AZ53" s="425"/>
      <c r="BA53" s="425"/>
      <c r="BB53" s="422"/>
      <c r="BC53" s="425"/>
      <c r="BD53" s="424"/>
      <c r="BE53" s="425">
        <v>1</v>
      </c>
      <c r="BF53" s="429">
        <v>42220</v>
      </c>
      <c r="BG53" s="426">
        <f t="shared" si="2"/>
        <v>0</v>
      </c>
      <c r="BH53" s="426">
        <f t="shared" si="3"/>
        <v>0</v>
      </c>
      <c r="BI53" s="426">
        <f t="shared" si="4"/>
        <v>0</v>
      </c>
      <c r="BJ53" s="426">
        <f t="shared" si="5"/>
        <v>0</v>
      </c>
      <c r="BK53" s="425" t="b">
        <f>COUNTIF($X$3:$X408,$X53)&gt;1</f>
        <v>0</v>
      </c>
      <c r="BL53" s="425"/>
      <c r="BM53" s="425"/>
      <c r="BN53" s="425"/>
    </row>
    <row r="54" spans="1:66" ht="15.75" customHeight="1">
      <c r="A54" s="63" t="s">
        <v>10</v>
      </c>
      <c r="B54" s="63" t="s">
        <v>27</v>
      </c>
      <c r="C54" s="63" t="s">
        <v>28</v>
      </c>
      <c r="D54" s="63" t="s">
        <v>29</v>
      </c>
      <c r="E54" s="63" t="s">
        <v>30</v>
      </c>
      <c r="F54" s="63"/>
      <c r="G54" s="63" t="s">
        <v>154</v>
      </c>
      <c r="H54" s="63"/>
      <c r="I54" s="63"/>
      <c r="J54" s="63" t="s">
        <v>155</v>
      </c>
      <c r="K54" s="63"/>
      <c r="L54" s="63"/>
      <c r="M54" s="63" t="s">
        <v>4322</v>
      </c>
      <c r="N54" s="63"/>
      <c r="O54" s="63" t="s">
        <v>15</v>
      </c>
      <c r="P54" s="63" t="s">
        <v>16</v>
      </c>
      <c r="Q54" s="63" t="s">
        <v>35</v>
      </c>
      <c r="R54" s="63" t="s">
        <v>2222</v>
      </c>
      <c r="S54" s="63" t="s">
        <v>156</v>
      </c>
      <c r="T54" s="63"/>
      <c r="U54" s="63"/>
      <c r="V54" s="63" t="s">
        <v>4164</v>
      </c>
      <c r="W54" s="63" t="s">
        <v>157</v>
      </c>
      <c r="X54" s="63" t="s">
        <v>158</v>
      </c>
      <c r="Y54" s="429">
        <v>45074</v>
      </c>
      <c r="Z54" s="430">
        <v>46902</v>
      </c>
      <c r="AA54" s="63" t="s">
        <v>4158</v>
      </c>
      <c r="AB54" s="63" t="s">
        <v>4168</v>
      </c>
      <c r="AC54" s="63" t="s">
        <v>4324</v>
      </c>
      <c r="AD54" s="63" t="s">
        <v>4325</v>
      </c>
      <c r="AE54" s="63" t="s">
        <v>4326</v>
      </c>
      <c r="AF54" s="63" t="s">
        <v>4283</v>
      </c>
      <c r="AG54" s="174"/>
      <c r="AH54" s="174"/>
      <c r="AI54" s="174"/>
      <c r="AJ54" s="174"/>
      <c r="AK54" s="174"/>
      <c r="AL54" s="174"/>
      <c r="AM54" s="174"/>
      <c r="AN54" s="174"/>
      <c r="AO54" s="174"/>
      <c r="AP54" s="174"/>
      <c r="AQ54" s="174"/>
      <c r="AR54" s="174" t="s">
        <v>2319</v>
      </c>
      <c r="AS54" s="174">
        <v>2023</v>
      </c>
      <c r="AT54" s="415">
        <v>45092</v>
      </c>
      <c r="AU54" s="174" t="s">
        <v>1351</v>
      </c>
      <c r="AV54" s="419" t="s">
        <v>8726</v>
      </c>
      <c r="AW54" s="424"/>
      <c r="AX54" s="425"/>
      <c r="AY54" s="422"/>
      <c r="AZ54" s="425"/>
      <c r="BA54" s="425"/>
      <c r="BB54" s="422"/>
      <c r="BC54" s="425"/>
      <c r="BD54" s="424"/>
      <c r="BE54" s="425">
        <v>1</v>
      </c>
      <c r="BF54" s="429">
        <v>42444</v>
      </c>
      <c r="BG54" s="426">
        <f t="shared" si="2"/>
        <v>0</v>
      </c>
      <c r="BH54" s="426">
        <f t="shared" si="3"/>
        <v>0</v>
      </c>
      <c r="BI54" s="426">
        <f t="shared" si="4"/>
        <v>0</v>
      </c>
      <c r="BJ54" s="426">
        <f t="shared" si="5"/>
        <v>0</v>
      </c>
      <c r="BK54" s="425" t="b">
        <f>COUNTIF($X$3:$X408,$X54)&gt;1</f>
        <v>0</v>
      </c>
      <c r="BL54" s="425"/>
      <c r="BM54" s="425"/>
      <c r="BN54" s="425"/>
    </row>
    <row r="55" spans="1:66" ht="15.75" customHeight="1">
      <c r="A55" s="63" t="s">
        <v>10</v>
      </c>
      <c r="B55" s="63" t="s">
        <v>27</v>
      </c>
      <c r="C55" s="63" t="s">
        <v>123</v>
      </c>
      <c r="D55" s="63" t="s">
        <v>124</v>
      </c>
      <c r="E55" s="63" t="s">
        <v>509</v>
      </c>
      <c r="F55" s="63"/>
      <c r="G55" s="63" t="s">
        <v>3460</v>
      </c>
      <c r="H55" s="63"/>
      <c r="I55" s="63"/>
      <c r="J55" s="63" t="s">
        <v>227</v>
      </c>
      <c r="K55" s="63"/>
      <c r="L55" s="63"/>
      <c r="M55" s="63" t="s">
        <v>4329</v>
      </c>
      <c r="N55" s="63" t="s">
        <v>4330</v>
      </c>
      <c r="O55" s="63" t="s">
        <v>113</v>
      </c>
      <c r="P55" s="63" t="s">
        <v>226</v>
      </c>
      <c r="Q55" s="63" t="s">
        <v>35</v>
      </c>
      <c r="R55" s="63" t="s">
        <v>2230</v>
      </c>
      <c r="S55" s="63" t="s">
        <v>161</v>
      </c>
      <c r="T55" s="63"/>
      <c r="U55" s="63"/>
      <c r="V55" s="63" t="s">
        <v>4157</v>
      </c>
      <c r="W55" s="63" t="s">
        <v>4332</v>
      </c>
      <c r="X55" s="63" t="s">
        <v>4333</v>
      </c>
      <c r="Y55" s="429">
        <v>44622</v>
      </c>
      <c r="Z55" s="430">
        <v>46447</v>
      </c>
      <c r="AA55" s="63" t="s">
        <v>4158</v>
      </c>
      <c r="AB55" s="63" t="s">
        <v>4159</v>
      </c>
      <c r="AC55" s="63"/>
      <c r="AD55" s="63" t="s">
        <v>4334</v>
      </c>
      <c r="AE55" s="63" t="s">
        <v>4335</v>
      </c>
      <c r="AF55" s="427">
        <v>46178</v>
      </c>
      <c r="AG55" s="174"/>
      <c r="AH55" s="174"/>
      <c r="AI55" s="174"/>
      <c r="AJ55" s="174"/>
      <c r="AK55" s="174"/>
      <c r="AL55" s="174"/>
      <c r="AM55" s="174"/>
      <c r="AN55" s="174"/>
      <c r="AO55" s="174"/>
      <c r="AP55" s="174"/>
      <c r="AQ55" s="174"/>
      <c r="AR55" s="174"/>
      <c r="AS55" s="174"/>
      <c r="AT55" s="415"/>
      <c r="AU55" s="174"/>
      <c r="AV55" s="437" t="s">
        <v>4233</v>
      </c>
      <c r="AW55" s="424"/>
      <c r="AX55" s="425"/>
      <c r="AY55" s="422"/>
      <c r="AZ55" s="425"/>
      <c r="BA55" s="425"/>
      <c r="BB55" s="422"/>
      <c r="BC55" s="425"/>
      <c r="BD55" s="424"/>
      <c r="BE55" s="425">
        <v>1</v>
      </c>
      <c r="BF55" s="426"/>
      <c r="BG55" s="426">
        <f t="shared" si="2"/>
        <v>0</v>
      </c>
      <c r="BH55" s="426">
        <f t="shared" si="3"/>
        <v>0</v>
      </c>
      <c r="BI55" s="426">
        <f t="shared" si="4"/>
        <v>0</v>
      </c>
      <c r="BJ55" s="426">
        <f t="shared" si="5"/>
        <v>0</v>
      </c>
      <c r="BK55" s="425" t="b">
        <f>COUNTIF($X$3:$X408,$X55)&gt;1</f>
        <v>0</v>
      </c>
      <c r="BL55" s="425"/>
      <c r="BM55" s="425"/>
      <c r="BN55" s="425"/>
    </row>
    <row r="56" spans="1:66" ht="15.75" customHeight="1">
      <c r="A56" s="63" t="s">
        <v>10</v>
      </c>
      <c r="B56" s="63" t="s">
        <v>27</v>
      </c>
      <c r="C56" s="63" t="s">
        <v>123</v>
      </c>
      <c r="D56" s="63" t="s">
        <v>124</v>
      </c>
      <c r="E56" s="63" t="s">
        <v>509</v>
      </c>
      <c r="F56" s="63"/>
      <c r="G56" s="63" t="s">
        <v>3460</v>
      </c>
      <c r="H56" s="63"/>
      <c r="I56" s="63"/>
      <c r="J56" s="63" t="s">
        <v>227</v>
      </c>
      <c r="K56" s="63"/>
      <c r="L56" s="63"/>
      <c r="M56" s="63" t="s">
        <v>4329</v>
      </c>
      <c r="N56" s="63" t="s">
        <v>4330</v>
      </c>
      <c r="O56" s="63" t="s">
        <v>113</v>
      </c>
      <c r="P56" s="63" t="s">
        <v>226</v>
      </c>
      <c r="Q56" s="63" t="s">
        <v>35</v>
      </c>
      <c r="R56" s="63" t="s">
        <v>8666</v>
      </c>
      <c r="S56" s="63" t="s">
        <v>228</v>
      </c>
      <c r="T56" s="63"/>
      <c r="U56" s="63"/>
      <c r="V56" s="63" t="s">
        <v>4157</v>
      </c>
      <c r="W56" s="63" t="s">
        <v>229</v>
      </c>
      <c r="X56" s="63" t="s">
        <v>230</v>
      </c>
      <c r="Y56" s="429">
        <v>45010</v>
      </c>
      <c r="Z56" s="430">
        <v>46838</v>
      </c>
      <c r="AA56" s="63" t="s">
        <v>4158</v>
      </c>
      <c r="AB56" s="63" t="s">
        <v>4168</v>
      </c>
      <c r="AC56" s="63" t="s">
        <v>4336</v>
      </c>
      <c r="AD56" s="174" t="s">
        <v>4337</v>
      </c>
      <c r="AE56" s="174" t="s">
        <v>4338</v>
      </c>
      <c r="AF56" s="427">
        <v>46232</v>
      </c>
      <c r="AG56" s="174"/>
      <c r="AH56" s="174"/>
      <c r="AI56" s="174"/>
      <c r="AJ56" s="174"/>
      <c r="AK56" s="174"/>
      <c r="AL56" s="174"/>
      <c r="AM56" s="174"/>
      <c r="AN56" s="174"/>
      <c r="AO56" s="174"/>
      <c r="AP56" s="174"/>
      <c r="AQ56" s="174"/>
      <c r="AR56" s="174" t="s">
        <v>2312</v>
      </c>
      <c r="AS56" s="174">
        <v>2023</v>
      </c>
      <c r="AT56" s="415">
        <v>45014</v>
      </c>
      <c r="AU56" s="174" t="s">
        <v>1351</v>
      </c>
      <c r="AV56" s="419" t="s">
        <v>8727</v>
      </c>
      <c r="AW56" s="424"/>
      <c r="AX56" s="425"/>
      <c r="AY56" s="422"/>
      <c r="AZ56" s="425"/>
      <c r="BA56" s="425"/>
      <c r="BB56" s="422"/>
      <c r="BC56" s="425"/>
      <c r="BD56" s="424"/>
      <c r="BE56" s="425"/>
      <c r="BF56" s="429">
        <v>44473</v>
      </c>
      <c r="BG56" s="426">
        <f t="shared" si="2"/>
        <v>0</v>
      </c>
      <c r="BH56" s="426">
        <f t="shared" si="3"/>
        <v>0</v>
      </c>
      <c r="BI56" s="426">
        <f t="shared" si="4"/>
        <v>0</v>
      </c>
      <c r="BJ56" s="426">
        <f t="shared" si="5"/>
        <v>0</v>
      </c>
      <c r="BK56" s="425" t="b">
        <f>COUNTIF($X$3:$X408,$X56)&gt;1</f>
        <v>0</v>
      </c>
      <c r="BL56" s="425"/>
      <c r="BM56" s="425"/>
      <c r="BN56" s="425"/>
    </row>
    <row r="57" spans="1:66" ht="15.75" customHeight="1">
      <c r="A57" s="63" t="s">
        <v>10</v>
      </c>
      <c r="B57" s="63" t="s">
        <v>27</v>
      </c>
      <c r="C57" s="63" t="s">
        <v>123</v>
      </c>
      <c r="D57" s="63" t="s">
        <v>124</v>
      </c>
      <c r="E57" s="63" t="s">
        <v>509</v>
      </c>
      <c r="F57" s="63"/>
      <c r="G57" s="63" t="s">
        <v>3460</v>
      </c>
      <c r="H57" s="63"/>
      <c r="I57" s="63"/>
      <c r="J57" s="63" t="s">
        <v>227</v>
      </c>
      <c r="K57" s="63"/>
      <c r="L57" s="63"/>
      <c r="M57" s="63" t="s">
        <v>4329</v>
      </c>
      <c r="N57" s="63" t="s">
        <v>4330</v>
      </c>
      <c r="O57" s="63" t="s">
        <v>113</v>
      </c>
      <c r="P57" s="63" t="s">
        <v>226</v>
      </c>
      <c r="Q57" s="63" t="s">
        <v>35</v>
      </c>
      <c r="R57" s="63" t="s">
        <v>87</v>
      </c>
      <c r="S57" s="63" t="s">
        <v>231</v>
      </c>
      <c r="T57" s="63"/>
      <c r="U57" s="63"/>
      <c r="V57" s="63" t="s">
        <v>4157</v>
      </c>
      <c r="W57" s="63" t="s">
        <v>232</v>
      </c>
      <c r="X57" s="63" t="s">
        <v>233</v>
      </c>
      <c r="Y57" s="429">
        <v>45010</v>
      </c>
      <c r="Z57" s="430">
        <v>46838</v>
      </c>
      <c r="AA57" s="63" t="s">
        <v>4158</v>
      </c>
      <c r="AB57" s="63" t="s">
        <v>4168</v>
      </c>
      <c r="AC57" s="63" t="s">
        <v>4339</v>
      </c>
      <c r="AD57" s="63" t="s">
        <v>4340</v>
      </c>
      <c r="AE57" s="63" t="s">
        <v>4341</v>
      </c>
      <c r="AF57" s="436">
        <v>46788</v>
      </c>
      <c r="AG57" s="174"/>
      <c r="AH57" s="174"/>
      <c r="AI57" s="174"/>
      <c r="AJ57" s="174"/>
      <c r="AK57" s="174"/>
      <c r="AL57" s="174"/>
      <c r="AM57" s="174"/>
      <c r="AN57" s="174"/>
      <c r="AO57" s="174"/>
      <c r="AP57" s="174"/>
      <c r="AQ57" s="174"/>
      <c r="AR57" s="174" t="s">
        <v>2312</v>
      </c>
      <c r="AS57" s="174">
        <v>2023</v>
      </c>
      <c r="AT57" s="415">
        <v>45014</v>
      </c>
      <c r="AU57" s="174" t="s">
        <v>1351</v>
      </c>
      <c r="AV57" s="419" t="s">
        <v>8728</v>
      </c>
      <c r="AW57" s="424"/>
      <c r="AX57" s="425"/>
      <c r="AY57" s="422"/>
      <c r="AZ57" s="425"/>
      <c r="BA57" s="425"/>
      <c r="BB57" s="422"/>
      <c r="BC57" s="425"/>
      <c r="BD57" s="424"/>
      <c r="BE57" s="425"/>
      <c r="BF57" s="429">
        <v>44168</v>
      </c>
      <c r="BG57" s="426">
        <f t="shared" si="2"/>
        <v>0</v>
      </c>
      <c r="BH57" s="426">
        <f t="shared" si="3"/>
        <v>0</v>
      </c>
      <c r="BI57" s="426">
        <f t="shared" si="4"/>
        <v>0</v>
      </c>
      <c r="BJ57" s="426">
        <f t="shared" si="5"/>
        <v>0</v>
      </c>
      <c r="BK57" s="425" t="b">
        <f>COUNTIF($X$3:$X408,$X57)&gt;1</f>
        <v>0</v>
      </c>
      <c r="BL57" s="425"/>
      <c r="BM57" s="425"/>
      <c r="BN57" s="425"/>
    </row>
    <row r="58" spans="1:66" ht="15.75" customHeight="1">
      <c r="A58" s="63" t="s">
        <v>10</v>
      </c>
      <c r="B58" s="63" t="s">
        <v>27</v>
      </c>
      <c r="C58" s="63" t="s">
        <v>123</v>
      </c>
      <c r="D58" s="63" t="s">
        <v>124</v>
      </c>
      <c r="E58" s="63" t="s">
        <v>509</v>
      </c>
      <c r="F58" s="63"/>
      <c r="G58" s="63" t="s">
        <v>3460</v>
      </c>
      <c r="H58" s="63"/>
      <c r="I58" s="63"/>
      <c r="J58" s="63" t="s">
        <v>227</v>
      </c>
      <c r="K58" s="63"/>
      <c r="L58" s="63"/>
      <c r="M58" s="63" t="s">
        <v>4329</v>
      </c>
      <c r="N58" s="63" t="s">
        <v>4330</v>
      </c>
      <c r="O58" s="63" t="s">
        <v>113</v>
      </c>
      <c r="P58" s="63" t="s">
        <v>226</v>
      </c>
      <c r="Q58" s="63" t="s">
        <v>21</v>
      </c>
      <c r="R58" s="63" t="s">
        <v>117</v>
      </c>
      <c r="S58" s="63"/>
      <c r="T58" s="63" t="s">
        <v>234</v>
      </c>
      <c r="U58" s="63"/>
      <c r="V58" s="63" t="s">
        <v>22</v>
      </c>
      <c r="W58" s="63" t="s">
        <v>235</v>
      </c>
      <c r="X58" s="63" t="s">
        <v>236</v>
      </c>
      <c r="Y58" s="429">
        <v>45010</v>
      </c>
      <c r="Z58" s="430">
        <v>46838</v>
      </c>
      <c r="AA58" s="63" t="s">
        <v>4158</v>
      </c>
      <c r="AB58" s="63" t="s">
        <v>4168</v>
      </c>
      <c r="AC58" s="63" t="s">
        <v>8729</v>
      </c>
      <c r="AD58" s="63" t="s">
        <v>4812</v>
      </c>
      <c r="AE58" s="63" t="s">
        <v>8730</v>
      </c>
      <c r="AF58" s="436">
        <v>45139</v>
      </c>
      <c r="AG58" s="174"/>
      <c r="AH58" s="174"/>
      <c r="AI58" s="174"/>
      <c r="AJ58" s="174"/>
      <c r="AK58" s="174"/>
      <c r="AL58" s="174"/>
      <c r="AM58" s="174"/>
      <c r="AN58" s="174"/>
      <c r="AO58" s="174"/>
      <c r="AP58" s="174"/>
      <c r="AQ58" s="174"/>
      <c r="AR58" s="174" t="s">
        <v>2312</v>
      </c>
      <c r="AS58" s="174">
        <v>2023</v>
      </c>
      <c r="AT58" s="415">
        <v>45014</v>
      </c>
      <c r="AU58" s="174" t="s">
        <v>1351</v>
      </c>
      <c r="AV58" s="419" t="s">
        <v>8731</v>
      </c>
      <c r="AW58" s="424"/>
      <c r="AX58" s="425"/>
      <c r="AY58" s="422"/>
      <c r="AZ58" s="425"/>
      <c r="BA58" s="425"/>
      <c r="BB58" s="422"/>
      <c r="BC58" s="425"/>
      <c r="BD58" s="424"/>
      <c r="BE58" s="425"/>
      <c r="BF58" s="429">
        <v>44161</v>
      </c>
      <c r="BG58" s="426">
        <f t="shared" si="2"/>
        <v>0</v>
      </c>
      <c r="BH58" s="426">
        <f t="shared" si="3"/>
        <v>0</v>
      </c>
      <c r="BI58" s="426">
        <f t="shared" si="4"/>
        <v>0</v>
      </c>
      <c r="BJ58" s="426">
        <f t="shared" si="5"/>
        <v>0</v>
      </c>
      <c r="BK58" s="425" t="b">
        <f>COUNTIF($X$3:$X408,$X58)&gt;1</f>
        <v>0</v>
      </c>
      <c r="BL58" s="425"/>
      <c r="BM58" s="425"/>
      <c r="BN58" s="425"/>
    </row>
    <row r="59" spans="1:66" ht="15.75" customHeight="1">
      <c r="A59" s="63" t="s">
        <v>10</v>
      </c>
      <c r="B59" s="63" t="s">
        <v>27</v>
      </c>
      <c r="C59" s="63" t="s">
        <v>123</v>
      </c>
      <c r="D59" s="63" t="s">
        <v>124</v>
      </c>
      <c r="E59" s="63" t="s">
        <v>509</v>
      </c>
      <c r="F59" s="63"/>
      <c r="G59" s="63" t="s">
        <v>3460</v>
      </c>
      <c r="H59" s="63"/>
      <c r="I59" s="63"/>
      <c r="J59" s="63" t="s">
        <v>227</v>
      </c>
      <c r="K59" s="63"/>
      <c r="L59" s="63"/>
      <c r="M59" s="63" t="s">
        <v>4329</v>
      </c>
      <c r="N59" s="63" t="s">
        <v>4330</v>
      </c>
      <c r="O59" s="63" t="s">
        <v>113</v>
      </c>
      <c r="P59" s="63" t="s">
        <v>226</v>
      </c>
      <c r="Q59" s="63" t="s">
        <v>5421</v>
      </c>
      <c r="R59" s="63" t="s">
        <v>125</v>
      </c>
      <c r="S59" s="63" t="s">
        <v>3404</v>
      </c>
      <c r="T59" s="63"/>
      <c r="U59" s="63"/>
      <c r="V59" s="63" t="s">
        <v>4164</v>
      </c>
      <c r="W59" s="63" t="s">
        <v>237</v>
      </c>
      <c r="X59" s="63" t="s">
        <v>238</v>
      </c>
      <c r="Y59" s="429">
        <v>45010</v>
      </c>
      <c r="Z59" s="430">
        <v>46838</v>
      </c>
      <c r="AA59" s="63" t="s">
        <v>4158</v>
      </c>
      <c r="AB59" s="63" t="s">
        <v>4168</v>
      </c>
      <c r="AC59" s="63" t="s">
        <v>8732</v>
      </c>
      <c r="AD59" s="63" t="s">
        <v>4552</v>
      </c>
      <c r="AE59" s="63" t="s">
        <v>8733</v>
      </c>
      <c r="AF59" s="430">
        <v>46127</v>
      </c>
      <c r="AG59" s="174"/>
      <c r="AH59" s="174"/>
      <c r="AI59" s="174"/>
      <c r="AJ59" s="174"/>
      <c r="AK59" s="174"/>
      <c r="AL59" s="174"/>
      <c r="AM59" s="174"/>
      <c r="AN59" s="174"/>
      <c r="AO59" s="174"/>
      <c r="AP59" s="174"/>
      <c r="AQ59" s="174"/>
      <c r="AR59" s="174" t="s">
        <v>2312</v>
      </c>
      <c r="AS59" s="174">
        <v>2023</v>
      </c>
      <c r="AT59" s="415">
        <v>45014</v>
      </c>
      <c r="AU59" s="174" t="s">
        <v>1351</v>
      </c>
      <c r="AV59" s="419" t="s">
        <v>8734</v>
      </c>
      <c r="AW59" s="424"/>
      <c r="AX59" s="425"/>
      <c r="AY59" s="422"/>
      <c r="AZ59" s="425"/>
      <c r="BA59" s="425"/>
      <c r="BB59" s="422"/>
      <c r="BC59" s="425"/>
      <c r="BD59" s="424"/>
      <c r="BE59" s="425"/>
      <c r="BF59" s="429">
        <v>44123</v>
      </c>
      <c r="BG59" s="426">
        <f t="shared" si="2"/>
        <v>0</v>
      </c>
      <c r="BH59" s="426">
        <f t="shared" si="3"/>
        <v>0</v>
      </c>
      <c r="BI59" s="426">
        <f t="shared" si="4"/>
        <v>0</v>
      </c>
      <c r="BJ59" s="426">
        <f t="shared" si="5"/>
        <v>0</v>
      </c>
      <c r="BK59" s="425" t="b">
        <f>COUNTIF($X$3:$X408,$X59)&gt;1</f>
        <v>0</v>
      </c>
      <c r="BL59" s="425"/>
      <c r="BM59" s="425"/>
      <c r="BN59" s="425"/>
    </row>
    <row r="60" spans="1:66" ht="15.75" customHeight="1">
      <c r="A60" s="63" t="s">
        <v>10</v>
      </c>
      <c r="B60" s="63" t="s">
        <v>27</v>
      </c>
      <c r="C60" s="63" t="s">
        <v>123</v>
      </c>
      <c r="D60" s="63" t="s">
        <v>124</v>
      </c>
      <c r="E60" s="63" t="s">
        <v>509</v>
      </c>
      <c r="F60" s="63"/>
      <c r="G60" s="63" t="s">
        <v>3460</v>
      </c>
      <c r="H60" s="63"/>
      <c r="I60" s="63"/>
      <c r="J60" s="63" t="s">
        <v>227</v>
      </c>
      <c r="K60" s="63"/>
      <c r="L60" s="63"/>
      <c r="M60" s="63" t="s">
        <v>4329</v>
      </c>
      <c r="N60" s="63" t="s">
        <v>4330</v>
      </c>
      <c r="O60" s="63" t="s">
        <v>113</v>
      </c>
      <c r="P60" s="63" t="s">
        <v>226</v>
      </c>
      <c r="Q60" s="63" t="s">
        <v>35</v>
      </c>
      <c r="R60" s="63" t="s">
        <v>125</v>
      </c>
      <c r="S60" s="63" t="s">
        <v>126</v>
      </c>
      <c r="T60" s="63"/>
      <c r="U60" s="63"/>
      <c r="V60" s="63" t="s">
        <v>4164</v>
      </c>
      <c r="W60" s="63" t="s">
        <v>127</v>
      </c>
      <c r="X60" s="63" t="s">
        <v>239</v>
      </c>
      <c r="Y60" s="429">
        <v>45005</v>
      </c>
      <c r="Z60" s="430">
        <v>46833</v>
      </c>
      <c r="AA60" s="63" t="s">
        <v>4158</v>
      </c>
      <c r="AB60" s="63" t="s">
        <v>4168</v>
      </c>
      <c r="AC60" s="63" t="s">
        <v>4342</v>
      </c>
      <c r="AD60" s="63" t="s">
        <v>4343</v>
      </c>
      <c r="AE60" s="63" t="s">
        <v>4344</v>
      </c>
      <c r="AF60" s="430">
        <v>45440</v>
      </c>
      <c r="AG60" s="174"/>
      <c r="AH60" s="174"/>
      <c r="AI60" s="174"/>
      <c r="AJ60" s="174"/>
      <c r="AK60" s="174"/>
      <c r="AL60" s="174"/>
      <c r="AM60" s="174"/>
      <c r="AN60" s="174"/>
      <c r="AO60" s="174"/>
      <c r="AP60" s="174"/>
      <c r="AQ60" s="174" t="s">
        <v>4345</v>
      </c>
      <c r="AR60" s="174" t="s">
        <v>2312</v>
      </c>
      <c r="AS60" s="174">
        <v>2023</v>
      </c>
      <c r="AT60" s="415">
        <v>45014</v>
      </c>
      <c r="AU60" s="174" t="s">
        <v>1351</v>
      </c>
      <c r="AV60" s="419" t="s">
        <v>8735</v>
      </c>
      <c r="AW60" s="424"/>
      <c r="AX60" s="425"/>
      <c r="AY60" s="422"/>
      <c r="AZ60" s="425"/>
      <c r="BA60" s="425"/>
      <c r="BB60" s="422"/>
      <c r="BC60" s="425"/>
      <c r="BD60" s="424"/>
      <c r="BE60" s="425"/>
      <c r="BF60" s="429">
        <v>43752</v>
      </c>
      <c r="BG60" s="426">
        <f t="shared" si="2"/>
        <v>0</v>
      </c>
      <c r="BH60" s="426">
        <f t="shared" si="3"/>
        <v>0</v>
      </c>
      <c r="BI60" s="426">
        <f t="shared" si="4"/>
        <v>0</v>
      </c>
      <c r="BJ60" s="426">
        <f t="shared" si="5"/>
        <v>0</v>
      </c>
      <c r="BK60" s="425" t="b">
        <f>COUNTIF($X$3:$X408,$X60)&gt;1</f>
        <v>0</v>
      </c>
      <c r="BL60" s="425"/>
      <c r="BM60" s="425"/>
      <c r="BN60" s="425"/>
    </row>
    <row r="61" spans="1:66" ht="15.75" customHeight="1">
      <c r="A61" s="63" t="s">
        <v>10</v>
      </c>
      <c r="B61" s="63" t="s">
        <v>27</v>
      </c>
      <c r="C61" s="63" t="s">
        <v>123</v>
      </c>
      <c r="D61" s="63" t="s">
        <v>124</v>
      </c>
      <c r="E61" s="63" t="s">
        <v>509</v>
      </c>
      <c r="F61" s="63"/>
      <c r="G61" s="63" t="s">
        <v>3460</v>
      </c>
      <c r="H61" s="63"/>
      <c r="I61" s="63"/>
      <c r="J61" s="63" t="s">
        <v>227</v>
      </c>
      <c r="K61" s="63"/>
      <c r="L61" s="63"/>
      <c r="M61" s="63" t="s">
        <v>4329</v>
      </c>
      <c r="N61" s="63" t="s">
        <v>4330</v>
      </c>
      <c r="O61" s="63" t="s">
        <v>113</v>
      </c>
      <c r="P61" s="63" t="s">
        <v>226</v>
      </c>
      <c r="Q61" s="63" t="s">
        <v>35</v>
      </c>
      <c r="R61" s="63" t="s">
        <v>104</v>
      </c>
      <c r="S61" s="63" t="s">
        <v>243</v>
      </c>
      <c r="T61" s="63"/>
      <c r="U61" s="63"/>
      <c r="V61" s="63" t="s">
        <v>4164</v>
      </c>
      <c r="W61" s="63" t="s">
        <v>244</v>
      </c>
      <c r="X61" s="63" t="s">
        <v>245</v>
      </c>
      <c r="Y61" s="429">
        <v>45010</v>
      </c>
      <c r="Z61" s="430">
        <v>46838</v>
      </c>
      <c r="AA61" s="63" t="s">
        <v>4158</v>
      </c>
      <c r="AB61" s="63" t="s">
        <v>4168</v>
      </c>
      <c r="AC61" s="63" t="s">
        <v>4346</v>
      </c>
      <c r="AD61" s="63" t="s">
        <v>4347</v>
      </c>
      <c r="AE61" s="63" t="s">
        <v>4348</v>
      </c>
      <c r="AF61" s="430">
        <v>45628</v>
      </c>
      <c r="AG61" s="174"/>
      <c r="AH61" s="174"/>
      <c r="AI61" s="174"/>
      <c r="AJ61" s="174"/>
      <c r="AK61" s="174"/>
      <c r="AL61" s="174"/>
      <c r="AM61" s="174"/>
      <c r="AN61" s="174"/>
      <c r="AO61" s="174"/>
      <c r="AP61" s="174"/>
      <c r="AQ61" s="174"/>
      <c r="AR61" s="174" t="s">
        <v>2312</v>
      </c>
      <c r="AS61" s="174">
        <v>2023</v>
      </c>
      <c r="AT61" s="415">
        <v>45014</v>
      </c>
      <c r="AU61" s="174" t="s">
        <v>1351</v>
      </c>
      <c r="AV61" s="419" t="s">
        <v>8736</v>
      </c>
      <c r="AW61" s="424"/>
      <c r="AX61" s="425"/>
      <c r="AY61" s="422"/>
      <c r="AZ61" s="425"/>
      <c r="BA61" s="425"/>
      <c r="BB61" s="422"/>
      <c r="BC61" s="425"/>
      <c r="BD61" s="424"/>
      <c r="BE61" s="425"/>
      <c r="BF61" s="429">
        <v>43334</v>
      </c>
      <c r="BG61" s="426">
        <f t="shared" si="2"/>
        <v>0</v>
      </c>
      <c r="BH61" s="426">
        <f t="shared" si="3"/>
        <v>0</v>
      </c>
      <c r="BI61" s="426">
        <f t="shared" si="4"/>
        <v>0</v>
      </c>
      <c r="BJ61" s="426">
        <f t="shared" si="5"/>
        <v>0</v>
      </c>
      <c r="BK61" s="425" t="b">
        <f>COUNTIF($X$3:$X408,$X61)&gt;1</f>
        <v>0</v>
      </c>
      <c r="BL61" s="425"/>
      <c r="BM61" s="425"/>
      <c r="BN61" s="425"/>
    </row>
    <row r="62" spans="1:66" ht="15.75" customHeight="1">
      <c r="A62" s="63" t="s">
        <v>10</v>
      </c>
      <c r="B62" s="63" t="s">
        <v>27</v>
      </c>
      <c r="C62" s="63" t="s">
        <v>123</v>
      </c>
      <c r="D62" s="63" t="s">
        <v>124</v>
      </c>
      <c r="E62" s="63" t="s">
        <v>509</v>
      </c>
      <c r="F62" s="63"/>
      <c r="G62" s="63" t="s">
        <v>3460</v>
      </c>
      <c r="H62" s="63"/>
      <c r="I62" s="63"/>
      <c r="J62" s="63" t="s">
        <v>227</v>
      </c>
      <c r="K62" s="63"/>
      <c r="L62" s="63"/>
      <c r="M62" s="63" t="s">
        <v>4329</v>
      </c>
      <c r="N62" s="63" t="s">
        <v>4330</v>
      </c>
      <c r="O62" s="63" t="s">
        <v>113</v>
      </c>
      <c r="P62" s="63" t="s">
        <v>226</v>
      </c>
      <c r="Q62" s="63" t="s">
        <v>35</v>
      </c>
      <c r="R62" s="63" t="s">
        <v>104</v>
      </c>
      <c r="S62" s="63" t="s">
        <v>105</v>
      </c>
      <c r="T62" s="63"/>
      <c r="U62" s="63"/>
      <c r="V62" s="63" t="s">
        <v>4164</v>
      </c>
      <c r="W62" s="63" t="s">
        <v>106</v>
      </c>
      <c r="X62" s="63">
        <v>907012039</v>
      </c>
      <c r="Y62" s="429">
        <v>45010</v>
      </c>
      <c r="Z62" s="430">
        <v>46838</v>
      </c>
      <c r="AA62" s="63" t="s">
        <v>4158</v>
      </c>
      <c r="AB62" s="63" t="s">
        <v>4168</v>
      </c>
      <c r="AC62" s="63" t="s">
        <v>4349</v>
      </c>
      <c r="AD62" s="63" t="s">
        <v>4347</v>
      </c>
      <c r="AE62" s="63" t="s">
        <v>4350</v>
      </c>
      <c r="AF62" s="430">
        <v>45054</v>
      </c>
      <c r="AG62" s="174"/>
      <c r="AH62" s="174"/>
      <c r="AI62" s="174"/>
      <c r="AJ62" s="174"/>
      <c r="AK62" s="174"/>
      <c r="AL62" s="174"/>
      <c r="AM62" s="174"/>
      <c r="AN62" s="174"/>
      <c r="AO62" s="174"/>
      <c r="AP62" s="174"/>
      <c r="AQ62" s="174"/>
      <c r="AR62" s="174" t="s">
        <v>2312</v>
      </c>
      <c r="AS62" s="174">
        <v>2023</v>
      </c>
      <c r="AT62" s="415">
        <v>45014</v>
      </c>
      <c r="AU62" s="174" t="s">
        <v>1351</v>
      </c>
      <c r="AV62" s="419" t="s">
        <v>8737</v>
      </c>
      <c r="AW62" s="424"/>
      <c r="AX62" s="425"/>
      <c r="AY62" s="422"/>
      <c r="AZ62" s="425"/>
      <c r="BA62" s="425"/>
      <c r="BB62" s="422"/>
      <c r="BC62" s="425"/>
      <c r="BD62" s="424"/>
      <c r="BE62" s="425"/>
      <c r="BF62" s="429">
        <v>39933</v>
      </c>
      <c r="BG62" s="426">
        <f t="shared" si="2"/>
        <v>0</v>
      </c>
      <c r="BH62" s="426">
        <f t="shared" si="3"/>
        <v>0</v>
      </c>
      <c r="BI62" s="426">
        <f t="shared" si="4"/>
        <v>0</v>
      </c>
      <c r="BJ62" s="426">
        <f t="shared" si="5"/>
        <v>0</v>
      </c>
      <c r="BK62" s="425" t="b">
        <f>COUNTIF($X$3:$X408,$X62)&gt;1</f>
        <v>0</v>
      </c>
      <c r="BL62" s="425"/>
      <c r="BM62" s="425"/>
      <c r="BN62" s="425"/>
    </row>
    <row r="63" spans="1:66" ht="15.75" customHeight="1">
      <c r="A63" s="63" t="s">
        <v>10</v>
      </c>
      <c r="B63" s="63" t="s">
        <v>27</v>
      </c>
      <c r="C63" s="63" t="s">
        <v>123</v>
      </c>
      <c r="D63" s="63" t="s">
        <v>124</v>
      </c>
      <c r="E63" s="63" t="s">
        <v>509</v>
      </c>
      <c r="F63" s="63"/>
      <c r="G63" s="63" t="s">
        <v>3460</v>
      </c>
      <c r="H63" s="63"/>
      <c r="I63" s="63"/>
      <c r="J63" s="63" t="s">
        <v>227</v>
      </c>
      <c r="K63" s="63"/>
      <c r="L63" s="63"/>
      <c r="M63" s="63" t="s">
        <v>4329</v>
      </c>
      <c r="N63" s="63" t="s">
        <v>4330</v>
      </c>
      <c r="O63" s="63" t="s">
        <v>113</v>
      </c>
      <c r="P63" s="63" t="s">
        <v>226</v>
      </c>
      <c r="Q63" s="63" t="s">
        <v>35</v>
      </c>
      <c r="R63" s="63" t="s">
        <v>107</v>
      </c>
      <c r="S63" s="63" t="s">
        <v>197</v>
      </c>
      <c r="T63" s="63"/>
      <c r="U63" s="63"/>
      <c r="V63" s="63" t="s">
        <v>4164</v>
      </c>
      <c r="W63" s="63" t="s">
        <v>198</v>
      </c>
      <c r="X63" s="174" t="s">
        <v>246</v>
      </c>
      <c r="Y63" s="429">
        <v>45010</v>
      </c>
      <c r="Z63" s="430">
        <v>46838</v>
      </c>
      <c r="AA63" s="63" t="s">
        <v>4158</v>
      </c>
      <c r="AB63" s="63" t="s">
        <v>4159</v>
      </c>
      <c r="AC63" s="63"/>
      <c r="AD63" s="63" t="s">
        <v>4351</v>
      </c>
      <c r="AE63" s="63" t="s">
        <v>4352</v>
      </c>
      <c r="AF63" s="464">
        <v>45434</v>
      </c>
      <c r="AG63" s="174"/>
      <c r="AH63" s="174"/>
      <c r="AI63" s="174"/>
      <c r="AJ63" s="174"/>
      <c r="AK63" s="174"/>
      <c r="AL63" s="174"/>
      <c r="AM63" s="174"/>
      <c r="AN63" s="174"/>
      <c r="AO63" s="174"/>
      <c r="AP63" s="174"/>
      <c r="AQ63" s="174"/>
      <c r="AR63" s="174" t="s">
        <v>2312</v>
      </c>
      <c r="AS63" s="174">
        <v>2023</v>
      </c>
      <c r="AT63" s="415">
        <v>45014</v>
      </c>
      <c r="AU63" s="174" t="s">
        <v>1351</v>
      </c>
      <c r="AV63" s="419" t="s">
        <v>8738</v>
      </c>
      <c r="AW63" s="424"/>
      <c r="AX63" s="425"/>
      <c r="AY63" s="422"/>
      <c r="AZ63" s="425"/>
      <c r="BA63" s="425"/>
      <c r="BB63" s="422"/>
      <c r="BC63" s="425"/>
      <c r="BD63" s="424"/>
      <c r="BE63" s="425"/>
      <c r="BF63" s="429">
        <v>43923</v>
      </c>
      <c r="BG63" s="426">
        <f t="shared" si="2"/>
        <v>0</v>
      </c>
      <c r="BH63" s="426">
        <f t="shared" si="3"/>
        <v>0</v>
      </c>
      <c r="BI63" s="426">
        <f t="shared" si="4"/>
        <v>0</v>
      </c>
      <c r="BJ63" s="426">
        <f t="shared" si="5"/>
        <v>0</v>
      </c>
      <c r="BK63" s="425" t="b">
        <f>COUNTIF($X$3:$X408,$X63)&gt;1</f>
        <v>0</v>
      </c>
      <c r="BL63" s="425"/>
      <c r="BM63" s="425"/>
      <c r="BN63" s="425"/>
    </row>
    <row r="64" spans="1:66" ht="15.75" customHeight="1">
      <c r="A64" s="63" t="s">
        <v>10</v>
      </c>
      <c r="B64" s="63" t="s">
        <v>27</v>
      </c>
      <c r="C64" s="63" t="s">
        <v>123</v>
      </c>
      <c r="D64" s="63" t="s">
        <v>124</v>
      </c>
      <c r="E64" s="63" t="s">
        <v>509</v>
      </c>
      <c r="F64" s="63"/>
      <c r="G64" s="63" t="s">
        <v>3460</v>
      </c>
      <c r="H64" s="63"/>
      <c r="I64" s="63"/>
      <c r="J64" s="63" t="s">
        <v>227</v>
      </c>
      <c r="K64" s="63"/>
      <c r="L64" s="63"/>
      <c r="M64" s="63" t="s">
        <v>4329</v>
      </c>
      <c r="N64" s="63" t="s">
        <v>4330</v>
      </c>
      <c r="O64" s="63" t="s">
        <v>113</v>
      </c>
      <c r="P64" s="63" t="s">
        <v>226</v>
      </c>
      <c r="Q64" s="63" t="s">
        <v>35</v>
      </c>
      <c r="R64" s="63" t="s">
        <v>87</v>
      </c>
      <c r="S64" s="63" t="s">
        <v>88</v>
      </c>
      <c r="T64" s="63"/>
      <c r="U64" s="63"/>
      <c r="V64" s="63" t="s">
        <v>4164</v>
      </c>
      <c r="W64" s="63" t="s">
        <v>89</v>
      </c>
      <c r="X64" s="174" t="s">
        <v>4353</v>
      </c>
      <c r="Y64" s="429">
        <v>45010</v>
      </c>
      <c r="Z64" s="430">
        <v>46838</v>
      </c>
      <c r="AA64" s="63" t="s">
        <v>4158</v>
      </c>
      <c r="AB64" s="63" t="s">
        <v>4168</v>
      </c>
      <c r="AC64" s="63" t="s">
        <v>4354</v>
      </c>
      <c r="AD64" s="63" t="s">
        <v>4340</v>
      </c>
      <c r="AE64" s="63" t="s">
        <v>4355</v>
      </c>
      <c r="AF64" s="430">
        <v>46788</v>
      </c>
      <c r="AG64" s="174"/>
      <c r="AH64" s="174"/>
      <c r="AI64" s="174"/>
      <c r="AJ64" s="174"/>
      <c r="AK64" s="174"/>
      <c r="AL64" s="174"/>
      <c r="AM64" s="174"/>
      <c r="AN64" s="174"/>
      <c r="AO64" s="174"/>
      <c r="AP64" s="174"/>
      <c r="AQ64" s="174"/>
      <c r="AR64" s="174" t="s">
        <v>2312</v>
      </c>
      <c r="AS64" s="174">
        <v>2023</v>
      </c>
      <c r="AT64" s="415">
        <v>45014</v>
      </c>
      <c r="AU64" s="174" t="s">
        <v>1351</v>
      </c>
      <c r="AV64" s="419" t="s">
        <v>8739</v>
      </c>
      <c r="AW64" s="424"/>
      <c r="AX64" s="425"/>
      <c r="AY64" s="422"/>
      <c r="AZ64" s="425"/>
      <c r="BA64" s="425"/>
      <c r="BB64" s="422"/>
      <c r="BC64" s="425"/>
      <c r="BD64" s="424"/>
      <c r="BE64" s="425"/>
      <c r="BF64" s="429">
        <v>43174</v>
      </c>
      <c r="BG64" s="426">
        <f t="shared" si="2"/>
        <v>0</v>
      </c>
      <c r="BH64" s="426">
        <f t="shared" si="3"/>
        <v>0</v>
      </c>
      <c r="BI64" s="426">
        <f t="shared" si="4"/>
        <v>0</v>
      </c>
      <c r="BJ64" s="426">
        <f t="shared" si="5"/>
        <v>0</v>
      </c>
      <c r="BK64" s="425" t="b">
        <f>COUNTIF($X$3:$X408,$X64)&gt;1</f>
        <v>0</v>
      </c>
      <c r="BL64" s="425"/>
      <c r="BM64" s="425"/>
      <c r="BN64" s="425"/>
    </row>
    <row r="65" spans="1:66" ht="15.75" customHeight="1">
      <c r="A65" s="63" t="s">
        <v>10</v>
      </c>
      <c r="B65" s="63" t="s">
        <v>27</v>
      </c>
      <c r="C65" s="63" t="s">
        <v>123</v>
      </c>
      <c r="D65" s="63" t="s">
        <v>124</v>
      </c>
      <c r="E65" s="63" t="s">
        <v>509</v>
      </c>
      <c r="F65" s="63"/>
      <c r="G65" s="63" t="s">
        <v>3460</v>
      </c>
      <c r="H65" s="63"/>
      <c r="I65" s="63"/>
      <c r="J65" s="63" t="s">
        <v>227</v>
      </c>
      <c r="K65" s="63"/>
      <c r="L65" s="63"/>
      <c r="M65" s="63" t="s">
        <v>4329</v>
      </c>
      <c r="N65" s="63" t="s">
        <v>4330</v>
      </c>
      <c r="O65" s="63" t="s">
        <v>113</v>
      </c>
      <c r="P65" s="63" t="s">
        <v>226</v>
      </c>
      <c r="Q65" s="63" t="s">
        <v>35</v>
      </c>
      <c r="R65" s="63" t="s">
        <v>8666</v>
      </c>
      <c r="S65" s="63" t="s">
        <v>33</v>
      </c>
      <c r="T65" s="63"/>
      <c r="U65" s="63"/>
      <c r="V65" s="63" t="s">
        <v>4164</v>
      </c>
      <c r="W65" s="63" t="s">
        <v>34</v>
      </c>
      <c r="X65" s="63">
        <v>201407012115</v>
      </c>
      <c r="Y65" s="429">
        <v>45010</v>
      </c>
      <c r="Z65" s="430">
        <v>46838</v>
      </c>
      <c r="AA65" s="63" t="s">
        <v>4158</v>
      </c>
      <c r="AB65" s="63" t="s">
        <v>4168</v>
      </c>
      <c r="AC65" s="63" t="s">
        <v>4356</v>
      </c>
      <c r="AD65" s="63" t="s">
        <v>4357</v>
      </c>
      <c r="AE65" s="63" t="s">
        <v>4358</v>
      </c>
      <c r="AF65" s="63" t="s">
        <v>4359</v>
      </c>
      <c r="AG65" s="174"/>
      <c r="AH65" s="174"/>
      <c r="AI65" s="174"/>
      <c r="AJ65" s="174"/>
      <c r="AK65" s="174"/>
      <c r="AL65" s="174"/>
      <c r="AM65" s="174"/>
      <c r="AN65" s="174"/>
      <c r="AO65" s="174"/>
      <c r="AP65" s="174"/>
      <c r="AQ65" s="174"/>
      <c r="AR65" s="174" t="s">
        <v>2312</v>
      </c>
      <c r="AS65" s="174">
        <v>2023</v>
      </c>
      <c r="AT65" s="415">
        <v>45014</v>
      </c>
      <c r="AU65" s="174" t="s">
        <v>1351</v>
      </c>
      <c r="AV65" s="419" t="s">
        <v>8740</v>
      </c>
      <c r="AW65" s="424"/>
      <c r="AX65" s="425"/>
      <c r="AY65" s="422"/>
      <c r="AZ65" s="425"/>
      <c r="BA65" s="425"/>
      <c r="BB65" s="422"/>
      <c r="BC65" s="425"/>
      <c r="BD65" s="424"/>
      <c r="BE65" s="425"/>
      <c r="BF65" s="429">
        <v>41831</v>
      </c>
      <c r="BG65" s="426">
        <f t="shared" si="2"/>
        <v>0</v>
      </c>
      <c r="BH65" s="426">
        <f t="shared" si="3"/>
        <v>0</v>
      </c>
      <c r="BI65" s="426">
        <f t="shared" si="4"/>
        <v>0</v>
      </c>
      <c r="BJ65" s="426">
        <f t="shared" si="5"/>
        <v>0</v>
      </c>
      <c r="BK65" s="425" t="b">
        <f>COUNTIF($X$3:$X408,$X65)&gt;1</f>
        <v>0</v>
      </c>
      <c r="BL65" s="425"/>
      <c r="BM65" s="425"/>
      <c r="BN65" s="425"/>
    </row>
    <row r="66" spans="1:66" ht="15.75" customHeight="1">
      <c r="A66" s="63" t="s">
        <v>10</v>
      </c>
      <c r="B66" s="63" t="s">
        <v>27</v>
      </c>
      <c r="C66" s="63" t="s">
        <v>123</v>
      </c>
      <c r="D66" s="63" t="s">
        <v>124</v>
      </c>
      <c r="E66" s="63" t="s">
        <v>509</v>
      </c>
      <c r="F66" s="63"/>
      <c r="G66" s="63" t="s">
        <v>3460</v>
      </c>
      <c r="H66" s="63"/>
      <c r="I66" s="63"/>
      <c r="J66" s="63" t="s">
        <v>227</v>
      </c>
      <c r="K66" s="63"/>
      <c r="L66" s="63"/>
      <c r="M66" s="63" t="s">
        <v>4329</v>
      </c>
      <c r="N66" s="63" t="s">
        <v>4330</v>
      </c>
      <c r="O66" s="63" t="s">
        <v>113</v>
      </c>
      <c r="P66" s="63" t="s">
        <v>226</v>
      </c>
      <c r="Q66" s="63" t="s">
        <v>35</v>
      </c>
      <c r="R66" s="63" t="s">
        <v>8666</v>
      </c>
      <c r="S66" s="63" t="s">
        <v>39</v>
      </c>
      <c r="T66" s="63"/>
      <c r="U66" s="63"/>
      <c r="V66" s="63" t="s">
        <v>4164</v>
      </c>
      <c r="W66" s="63" t="s">
        <v>40</v>
      </c>
      <c r="X66" s="63" t="s">
        <v>247</v>
      </c>
      <c r="Y66" s="429">
        <v>45010</v>
      </c>
      <c r="Z66" s="430">
        <v>46838</v>
      </c>
      <c r="AA66" s="63" t="s">
        <v>4158</v>
      </c>
      <c r="AB66" s="63" t="s">
        <v>4168</v>
      </c>
      <c r="AC66" s="63" t="s">
        <v>4360</v>
      </c>
      <c r="AD66" s="63" t="s">
        <v>4361</v>
      </c>
      <c r="AE66" s="63" t="s">
        <v>4362</v>
      </c>
      <c r="AF66" s="430">
        <v>45070</v>
      </c>
      <c r="AG66" s="174"/>
      <c r="AH66" s="174"/>
      <c r="AI66" s="174"/>
      <c r="AJ66" s="174"/>
      <c r="AK66" s="174"/>
      <c r="AL66" s="174"/>
      <c r="AM66" s="174"/>
      <c r="AN66" s="174"/>
      <c r="AO66" s="174"/>
      <c r="AP66" s="174"/>
      <c r="AQ66" s="174"/>
      <c r="AR66" s="174" t="s">
        <v>2312</v>
      </c>
      <c r="AS66" s="174">
        <v>2023</v>
      </c>
      <c r="AT66" s="415">
        <v>45014</v>
      </c>
      <c r="AU66" s="174" t="s">
        <v>1351</v>
      </c>
      <c r="AV66" s="419" t="s">
        <v>8741</v>
      </c>
      <c r="AW66" s="424"/>
      <c r="AX66" s="425"/>
      <c r="AY66" s="422"/>
      <c r="AZ66" s="425"/>
      <c r="BA66" s="425"/>
      <c r="BB66" s="422"/>
      <c r="BC66" s="425"/>
      <c r="BD66" s="424"/>
      <c r="BE66" s="425"/>
      <c r="BF66" s="429">
        <v>42809</v>
      </c>
      <c r="BG66" s="426">
        <f t="shared" si="2"/>
        <v>0</v>
      </c>
      <c r="BH66" s="426">
        <f t="shared" si="3"/>
        <v>0</v>
      </c>
      <c r="BI66" s="426">
        <f t="shared" si="4"/>
        <v>0</v>
      </c>
      <c r="BJ66" s="426">
        <f t="shared" si="5"/>
        <v>0</v>
      </c>
      <c r="BK66" s="425" t="b">
        <f>COUNTIF($X$3:$X408,$X66)&gt;1</f>
        <v>0</v>
      </c>
      <c r="BL66" s="425"/>
      <c r="BM66" s="425"/>
      <c r="BN66" s="425"/>
    </row>
    <row r="67" spans="1:66" ht="15.75" customHeight="1">
      <c r="A67" s="63" t="s">
        <v>10</v>
      </c>
      <c r="B67" s="63" t="s">
        <v>27</v>
      </c>
      <c r="C67" s="63" t="s">
        <v>50</v>
      </c>
      <c r="D67" s="63" t="s">
        <v>248</v>
      </c>
      <c r="E67" s="63" t="s">
        <v>123</v>
      </c>
      <c r="F67" s="63"/>
      <c r="G67" s="63" t="s">
        <v>3513</v>
      </c>
      <c r="H67" s="63"/>
      <c r="I67" s="63"/>
      <c r="J67" s="63" t="s">
        <v>250</v>
      </c>
      <c r="K67" s="63"/>
      <c r="L67" s="63"/>
      <c r="M67" s="63" t="s">
        <v>251</v>
      </c>
      <c r="N67" s="63" t="s">
        <v>4364</v>
      </c>
      <c r="O67" s="63" t="s">
        <v>113</v>
      </c>
      <c r="P67" s="63" t="s">
        <v>226</v>
      </c>
      <c r="Q67" s="63" t="s">
        <v>5421</v>
      </c>
      <c r="R67" s="63" t="s">
        <v>125</v>
      </c>
      <c r="S67" s="63" t="s">
        <v>3404</v>
      </c>
      <c r="T67" s="63"/>
      <c r="U67" s="63"/>
      <c r="V67" s="63" t="s">
        <v>4164</v>
      </c>
      <c r="W67" s="63" t="s">
        <v>237</v>
      </c>
      <c r="X67" s="63" t="s">
        <v>252</v>
      </c>
      <c r="Y67" s="429">
        <v>45050</v>
      </c>
      <c r="Z67" s="430">
        <v>46877</v>
      </c>
      <c r="AA67" s="63" t="s">
        <v>4158</v>
      </c>
      <c r="AB67" s="63" t="s">
        <v>4159</v>
      </c>
      <c r="AC67" s="63"/>
      <c r="AD67" s="63" t="s">
        <v>8742</v>
      </c>
      <c r="AE67" s="63" t="s">
        <v>8743</v>
      </c>
      <c r="AF67" s="63" t="s">
        <v>8744</v>
      </c>
      <c r="AG67" s="174"/>
      <c r="AH67" s="174"/>
      <c r="AI67" s="174"/>
      <c r="AJ67" s="174"/>
      <c r="AK67" s="174"/>
      <c r="AL67" s="174"/>
      <c r="AM67" s="174"/>
      <c r="AN67" s="174"/>
      <c r="AO67" s="174"/>
      <c r="AP67" s="174"/>
      <c r="AQ67" s="174"/>
      <c r="AR67" s="174" t="s">
        <v>2322</v>
      </c>
      <c r="AS67" s="174">
        <v>2023</v>
      </c>
      <c r="AT67" s="415">
        <v>45134</v>
      </c>
      <c r="AU67" s="174" t="s">
        <v>1351</v>
      </c>
      <c r="AV67" s="419" t="s">
        <v>8745</v>
      </c>
      <c r="AW67" s="424"/>
      <c r="AX67" s="425"/>
      <c r="AY67" s="422"/>
      <c r="AZ67" s="425"/>
      <c r="BA67" s="425"/>
      <c r="BB67" s="422"/>
      <c r="BC67" s="425"/>
      <c r="BD67" s="424"/>
      <c r="BE67" s="425"/>
      <c r="BF67" s="429">
        <v>44179</v>
      </c>
      <c r="BG67" s="426">
        <f t="shared" si="2"/>
        <v>0</v>
      </c>
      <c r="BH67" s="426">
        <f t="shared" si="3"/>
        <v>0</v>
      </c>
      <c r="BI67" s="426">
        <f t="shared" si="4"/>
        <v>0</v>
      </c>
      <c r="BJ67" s="426">
        <f t="shared" si="5"/>
        <v>0</v>
      </c>
      <c r="BK67" s="425" t="b">
        <f>COUNTIF($X$3:$X408,$X67)&gt;1</f>
        <v>0</v>
      </c>
      <c r="BL67" s="425"/>
      <c r="BM67" s="425"/>
      <c r="BN67" s="425"/>
    </row>
    <row r="68" spans="1:66" ht="15.75" customHeight="1">
      <c r="A68" s="63" t="s">
        <v>10</v>
      </c>
      <c r="B68" s="63" t="s">
        <v>27</v>
      </c>
      <c r="C68" s="63" t="s">
        <v>50</v>
      </c>
      <c r="D68" s="63" t="s">
        <v>248</v>
      </c>
      <c r="E68" s="63" t="s">
        <v>123</v>
      </c>
      <c r="F68" s="63"/>
      <c r="G68" s="63" t="s">
        <v>3513</v>
      </c>
      <c r="H68" s="63"/>
      <c r="I68" s="63"/>
      <c r="J68" s="63" t="s">
        <v>250</v>
      </c>
      <c r="K68" s="63"/>
      <c r="L68" s="63"/>
      <c r="M68" s="63" t="s">
        <v>251</v>
      </c>
      <c r="N68" s="63" t="s">
        <v>4364</v>
      </c>
      <c r="O68" s="63" t="s">
        <v>113</v>
      </c>
      <c r="P68" s="63" t="s">
        <v>226</v>
      </c>
      <c r="Q68" s="63" t="s">
        <v>35</v>
      </c>
      <c r="R68" s="63" t="s">
        <v>8666</v>
      </c>
      <c r="S68" s="63" t="s">
        <v>39</v>
      </c>
      <c r="T68" s="63"/>
      <c r="U68" s="63"/>
      <c r="V68" s="63" t="s">
        <v>4164</v>
      </c>
      <c r="W68" s="63" t="s">
        <v>253</v>
      </c>
      <c r="X68" s="63" t="s">
        <v>254</v>
      </c>
      <c r="Y68" s="429">
        <v>45010</v>
      </c>
      <c r="Z68" s="430">
        <v>46838</v>
      </c>
      <c r="AA68" s="63" t="s">
        <v>4158</v>
      </c>
      <c r="AB68" s="63" t="s">
        <v>4159</v>
      </c>
      <c r="AC68" s="63"/>
      <c r="AD68" s="63" t="s">
        <v>4366</v>
      </c>
      <c r="AE68" s="63" t="s">
        <v>4367</v>
      </c>
      <c r="AF68" s="436">
        <v>46712</v>
      </c>
      <c r="AG68" s="174"/>
      <c r="AH68" s="174"/>
      <c r="AI68" s="174"/>
      <c r="AJ68" s="174"/>
      <c r="AK68" s="174"/>
      <c r="AL68" s="174"/>
      <c r="AM68" s="174"/>
      <c r="AN68" s="174"/>
      <c r="AO68" s="174"/>
      <c r="AP68" s="174"/>
      <c r="AQ68" s="174"/>
      <c r="AR68" s="174" t="s">
        <v>2312</v>
      </c>
      <c r="AS68" s="174">
        <v>2023</v>
      </c>
      <c r="AT68" s="415">
        <v>45014</v>
      </c>
      <c r="AU68" s="174" t="s">
        <v>1351</v>
      </c>
      <c r="AV68" s="419" t="s">
        <v>8746</v>
      </c>
      <c r="AW68" s="424"/>
      <c r="AX68" s="425"/>
      <c r="AY68" s="422"/>
      <c r="AZ68" s="425"/>
      <c r="BA68" s="425"/>
      <c r="BB68" s="422"/>
      <c r="BC68" s="425"/>
      <c r="BD68" s="424"/>
      <c r="BE68" s="425"/>
      <c r="BF68" s="429">
        <v>44180</v>
      </c>
      <c r="BG68" s="426">
        <f t="shared" si="2"/>
        <v>0</v>
      </c>
      <c r="BH68" s="426">
        <f t="shared" si="3"/>
        <v>0</v>
      </c>
      <c r="BI68" s="426">
        <f t="shared" si="4"/>
        <v>0</v>
      </c>
      <c r="BJ68" s="426">
        <f t="shared" si="5"/>
        <v>0</v>
      </c>
      <c r="BK68" s="425" t="b">
        <f>COUNTIF($X$3:$X408,$X68)&gt;1</f>
        <v>0</v>
      </c>
      <c r="BL68" s="425"/>
      <c r="BM68" s="425"/>
      <c r="BN68" s="425"/>
    </row>
    <row r="69" spans="1:66" ht="15.75" customHeight="1">
      <c r="A69" s="63" t="s">
        <v>10</v>
      </c>
      <c r="B69" s="63" t="s">
        <v>27</v>
      </c>
      <c r="C69" s="63" t="s">
        <v>50</v>
      </c>
      <c r="D69" s="63" t="s">
        <v>248</v>
      </c>
      <c r="E69" s="63" t="s">
        <v>123</v>
      </c>
      <c r="F69" s="63"/>
      <c r="G69" s="63" t="s">
        <v>3513</v>
      </c>
      <c r="H69" s="63"/>
      <c r="I69" s="63"/>
      <c r="J69" s="63" t="s">
        <v>250</v>
      </c>
      <c r="K69" s="63"/>
      <c r="L69" s="63"/>
      <c r="M69" s="63" t="s">
        <v>251</v>
      </c>
      <c r="N69" s="63" t="s">
        <v>4364</v>
      </c>
      <c r="O69" s="63" t="s">
        <v>113</v>
      </c>
      <c r="P69" s="63" t="s">
        <v>226</v>
      </c>
      <c r="Q69" s="63" t="s">
        <v>35</v>
      </c>
      <c r="R69" s="63" t="s">
        <v>87</v>
      </c>
      <c r="S69" s="63" t="s">
        <v>88</v>
      </c>
      <c r="T69" s="63"/>
      <c r="U69" s="63"/>
      <c r="V69" s="63" t="s">
        <v>4164</v>
      </c>
      <c r="W69" s="63" t="s">
        <v>89</v>
      </c>
      <c r="X69" s="63" t="s">
        <v>255</v>
      </c>
      <c r="Y69" s="429">
        <v>45010</v>
      </c>
      <c r="Z69" s="430">
        <v>46838</v>
      </c>
      <c r="AA69" s="63" t="s">
        <v>4158</v>
      </c>
      <c r="AB69" s="63" t="s">
        <v>4168</v>
      </c>
      <c r="AC69" s="63" t="s">
        <v>4368</v>
      </c>
      <c r="AD69" s="63" t="s">
        <v>4369</v>
      </c>
      <c r="AE69" s="63" t="s">
        <v>4370</v>
      </c>
      <c r="AF69" s="429">
        <v>46483</v>
      </c>
      <c r="AG69" s="174"/>
      <c r="AH69" s="174"/>
      <c r="AI69" s="174"/>
      <c r="AJ69" s="174"/>
      <c r="AK69" s="174"/>
      <c r="AL69" s="174"/>
      <c r="AM69" s="174"/>
      <c r="AN69" s="174"/>
      <c r="AO69" s="174"/>
      <c r="AP69" s="174"/>
      <c r="AQ69" s="174"/>
      <c r="AR69" s="174" t="s">
        <v>2312</v>
      </c>
      <c r="AS69" s="174">
        <v>2023</v>
      </c>
      <c r="AT69" s="415">
        <v>45014</v>
      </c>
      <c r="AU69" s="174" t="s">
        <v>1351</v>
      </c>
      <c r="AV69" s="419" t="s">
        <v>8747</v>
      </c>
      <c r="AW69" s="424"/>
      <c r="AX69" s="425"/>
      <c r="AY69" s="422"/>
      <c r="AZ69" s="425"/>
      <c r="BA69" s="425"/>
      <c r="BB69" s="422"/>
      <c r="BC69" s="425"/>
      <c r="BD69" s="424"/>
      <c r="BE69" s="425">
        <v>1</v>
      </c>
      <c r="BF69" s="429">
        <v>43074</v>
      </c>
      <c r="BG69" s="426">
        <f t="shared" si="2"/>
        <v>0</v>
      </c>
      <c r="BH69" s="426">
        <f t="shared" si="3"/>
        <v>0</v>
      </c>
      <c r="BI69" s="426">
        <f t="shared" si="4"/>
        <v>0</v>
      </c>
      <c r="BJ69" s="426">
        <f t="shared" si="5"/>
        <v>0</v>
      </c>
      <c r="BK69" s="425" t="b">
        <f>COUNTIF($X$3:$X408,$X69)&gt;1</f>
        <v>0</v>
      </c>
      <c r="BL69" s="425"/>
      <c r="BM69" s="425"/>
      <c r="BN69" s="425"/>
    </row>
    <row r="70" spans="1:66" ht="15.75" customHeight="1">
      <c r="A70" s="63" t="s">
        <v>10</v>
      </c>
      <c r="B70" s="63" t="s">
        <v>27</v>
      </c>
      <c r="C70" s="63" t="s">
        <v>50</v>
      </c>
      <c r="D70" s="63" t="s">
        <v>248</v>
      </c>
      <c r="E70" s="63" t="s">
        <v>123</v>
      </c>
      <c r="F70" s="63"/>
      <c r="G70" s="63" t="s">
        <v>3513</v>
      </c>
      <c r="H70" s="63"/>
      <c r="I70" s="63"/>
      <c r="J70" s="63" t="s">
        <v>250</v>
      </c>
      <c r="K70" s="63"/>
      <c r="L70" s="63"/>
      <c r="M70" s="63" t="s">
        <v>256</v>
      </c>
      <c r="N70" s="63" t="s">
        <v>4364</v>
      </c>
      <c r="O70" s="63" t="s">
        <v>113</v>
      </c>
      <c r="P70" s="63" t="s">
        <v>226</v>
      </c>
      <c r="Q70" s="63" t="s">
        <v>35</v>
      </c>
      <c r="R70" s="63" t="s">
        <v>107</v>
      </c>
      <c r="S70" s="63" t="s">
        <v>191</v>
      </c>
      <c r="T70" s="63"/>
      <c r="U70" s="63"/>
      <c r="V70" s="63" t="s">
        <v>4164</v>
      </c>
      <c r="W70" s="63" t="s">
        <v>192</v>
      </c>
      <c r="X70" s="63" t="s">
        <v>257</v>
      </c>
      <c r="Y70" s="429">
        <v>45010</v>
      </c>
      <c r="Z70" s="430">
        <v>46838</v>
      </c>
      <c r="AA70" s="63" t="s">
        <v>4158</v>
      </c>
      <c r="AB70" s="63" t="s">
        <v>4168</v>
      </c>
      <c r="AC70" s="63" t="s">
        <v>4371</v>
      </c>
      <c r="AD70" s="63" t="s">
        <v>4351</v>
      </c>
      <c r="AE70" s="63" t="s">
        <v>4372</v>
      </c>
      <c r="AF70" s="464">
        <v>45434</v>
      </c>
      <c r="AG70" s="174"/>
      <c r="AH70" s="174"/>
      <c r="AI70" s="174"/>
      <c r="AJ70" s="174"/>
      <c r="AK70" s="174"/>
      <c r="AL70" s="174"/>
      <c r="AM70" s="174"/>
      <c r="AN70" s="174"/>
      <c r="AO70" s="174"/>
      <c r="AP70" s="174"/>
      <c r="AQ70" s="174"/>
      <c r="AR70" s="174" t="s">
        <v>2312</v>
      </c>
      <c r="AS70" s="174">
        <v>2023</v>
      </c>
      <c r="AT70" s="415">
        <v>45014</v>
      </c>
      <c r="AU70" s="174" t="s">
        <v>1351</v>
      </c>
      <c r="AV70" s="419" t="s">
        <v>8748</v>
      </c>
      <c r="AW70" s="424"/>
      <c r="AX70" s="425"/>
      <c r="AY70" s="422"/>
      <c r="AZ70" s="425"/>
      <c r="BA70" s="425"/>
      <c r="BB70" s="422"/>
      <c r="BC70" s="425"/>
      <c r="BD70" s="424"/>
      <c r="BE70" s="425"/>
      <c r="BF70" s="429">
        <v>43756</v>
      </c>
      <c r="BG70" s="426">
        <f t="shared" si="2"/>
        <v>0</v>
      </c>
      <c r="BH70" s="426">
        <f t="shared" si="3"/>
        <v>0</v>
      </c>
      <c r="BI70" s="426">
        <f t="shared" si="4"/>
        <v>0</v>
      </c>
      <c r="BJ70" s="426">
        <f t="shared" si="5"/>
        <v>0</v>
      </c>
      <c r="BK70" s="425" t="b">
        <f>COUNTIF($X$3:$X408,$X70)&gt;1</f>
        <v>0</v>
      </c>
      <c r="BL70" s="425"/>
      <c r="BM70" s="425"/>
      <c r="BN70" s="425"/>
    </row>
    <row r="71" spans="1:66" ht="15.75" customHeight="1">
      <c r="A71" s="63" t="s">
        <v>10</v>
      </c>
      <c r="B71" s="63" t="s">
        <v>27</v>
      </c>
      <c r="C71" s="63" t="s">
        <v>50</v>
      </c>
      <c r="D71" s="63" t="s">
        <v>248</v>
      </c>
      <c r="E71" s="63" t="s">
        <v>123</v>
      </c>
      <c r="F71" s="63"/>
      <c r="G71" s="63" t="s">
        <v>3513</v>
      </c>
      <c r="H71" s="63"/>
      <c r="I71" s="63"/>
      <c r="J71" s="63" t="s">
        <v>250</v>
      </c>
      <c r="K71" s="63"/>
      <c r="L71" s="63"/>
      <c r="M71" s="63" t="s">
        <v>256</v>
      </c>
      <c r="N71" s="63" t="s">
        <v>4364</v>
      </c>
      <c r="O71" s="63" t="s">
        <v>113</v>
      </c>
      <c r="P71" s="63" t="s">
        <v>226</v>
      </c>
      <c r="Q71" s="63" t="s">
        <v>35</v>
      </c>
      <c r="R71" s="63" t="s">
        <v>104</v>
      </c>
      <c r="S71" s="63" t="s">
        <v>105</v>
      </c>
      <c r="T71" s="63"/>
      <c r="U71" s="63"/>
      <c r="V71" s="63" t="s">
        <v>4164</v>
      </c>
      <c r="W71" s="63" t="s">
        <v>106</v>
      </c>
      <c r="X71" s="63" t="s">
        <v>258</v>
      </c>
      <c r="Y71" s="429">
        <v>45010</v>
      </c>
      <c r="Z71" s="430">
        <v>46838</v>
      </c>
      <c r="AA71" s="63" t="s">
        <v>4158</v>
      </c>
      <c r="AB71" s="63" t="s">
        <v>4168</v>
      </c>
      <c r="AC71" s="63" t="s">
        <v>4373</v>
      </c>
      <c r="AD71" s="63" t="s">
        <v>4374</v>
      </c>
      <c r="AE71" s="63" t="s">
        <v>4375</v>
      </c>
      <c r="AF71" s="63" t="s">
        <v>4376</v>
      </c>
      <c r="AG71" s="174"/>
      <c r="AH71" s="174"/>
      <c r="AI71" s="174"/>
      <c r="AJ71" s="174"/>
      <c r="AK71" s="174"/>
      <c r="AL71" s="174"/>
      <c r="AM71" s="174"/>
      <c r="AN71" s="174"/>
      <c r="AO71" s="174"/>
      <c r="AP71" s="174"/>
      <c r="AQ71" s="174"/>
      <c r="AR71" s="174" t="s">
        <v>2312</v>
      </c>
      <c r="AS71" s="174">
        <v>2023</v>
      </c>
      <c r="AT71" s="415">
        <v>45014</v>
      </c>
      <c r="AU71" s="174" t="s">
        <v>1351</v>
      </c>
      <c r="AV71" s="419" t="s">
        <v>8749</v>
      </c>
      <c r="AW71" s="424"/>
      <c r="AX71" s="425"/>
      <c r="AY71" s="422"/>
      <c r="AZ71" s="425"/>
      <c r="BA71" s="425"/>
      <c r="BB71" s="422"/>
      <c r="BC71" s="425"/>
      <c r="BD71" s="424"/>
      <c r="BE71" s="425"/>
      <c r="BF71" s="429">
        <v>43752</v>
      </c>
      <c r="BG71" s="426">
        <f t="shared" si="2"/>
        <v>0</v>
      </c>
      <c r="BH71" s="426">
        <f t="shared" si="3"/>
        <v>0</v>
      </c>
      <c r="BI71" s="426">
        <f t="shared" si="4"/>
        <v>0</v>
      </c>
      <c r="BJ71" s="426">
        <f t="shared" si="5"/>
        <v>0</v>
      </c>
      <c r="BK71" s="425" t="b">
        <f>COUNTIF($X$3:$X408,$X71)&gt;1</f>
        <v>0</v>
      </c>
      <c r="BL71" s="425"/>
      <c r="BM71" s="425"/>
      <c r="BN71" s="425"/>
    </row>
    <row r="72" spans="1:66" ht="15.75" customHeight="1">
      <c r="A72" s="63" t="s">
        <v>10</v>
      </c>
      <c r="B72" s="63" t="s">
        <v>27</v>
      </c>
      <c r="C72" s="63" t="s">
        <v>50</v>
      </c>
      <c r="D72" s="63" t="s">
        <v>248</v>
      </c>
      <c r="E72" s="63" t="s">
        <v>123</v>
      </c>
      <c r="F72" s="63"/>
      <c r="G72" s="63" t="s">
        <v>3513</v>
      </c>
      <c r="H72" s="63"/>
      <c r="I72" s="63"/>
      <c r="J72" s="63" t="s">
        <v>250</v>
      </c>
      <c r="K72" s="63"/>
      <c r="L72" s="63"/>
      <c r="M72" s="63" t="s">
        <v>251</v>
      </c>
      <c r="N72" s="63" t="s">
        <v>4364</v>
      </c>
      <c r="O72" s="63" t="s">
        <v>113</v>
      </c>
      <c r="P72" s="63" t="s">
        <v>226</v>
      </c>
      <c r="Q72" s="63" t="s">
        <v>35</v>
      </c>
      <c r="R72" s="63" t="s">
        <v>87</v>
      </c>
      <c r="S72" s="63" t="s">
        <v>231</v>
      </c>
      <c r="T72" s="63"/>
      <c r="U72" s="63"/>
      <c r="V72" s="63" t="s">
        <v>4157</v>
      </c>
      <c r="W72" s="63" t="s">
        <v>259</v>
      </c>
      <c r="X72" s="63" t="s">
        <v>260</v>
      </c>
      <c r="Y72" s="429">
        <v>45010</v>
      </c>
      <c r="Z72" s="430">
        <v>46838</v>
      </c>
      <c r="AA72" s="63" t="s">
        <v>4158</v>
      </c>
      <c r="AB72" s="63" t="s">
        <v>4168</v>
      </c>
      <c r="AC72" s="63" t="s">
        <v>4377</v>
      </c>
      <c r="AD72" s="63" t="s">
        <v>4378</v>
      </c>
      <c r="AE72" s="63" t="s">
        <v>4379</v>
      </c>
      <c r="AF72" s="436">
        <v>46483</v>
      </c>
      <c r="AG72" s="174"/>
      <c r="AH72" s="174"/>
      <c r="AI72" s="174"/>
      <c r="AJ72" s="174"/>
      <c r="AK72" s="174"/>
      <c r="AL72" s="174"/>
      <c r="AM72" s="174"/>
      <c r="AN72" s="174"/>
      <c r="AO72" s="174"/>
      <c r="AP72" s="174"/>
      <c r="AQ72" s="174"/>
      <c r="AR72" s="174" t="s">
        <v>2312</v>
      </c>
      <c r="AS72" s="174">
        <v>2023</v>
      </c>
      <c r="AT72" s="415">
        <v>45014</v>
      </c>
      <c r="AU72" s="174" t="s">
        <v>1351</v>
      </c>
      <c r="AV72" s="419" t="s">
        <v>8750</v>
      </c>
      <c r="AW72" s="424"/>
      <c r="AX72" s="425"/>
      <c r="AY72" s="422"/>
      <c r="AZ72" s="425"/>
      <c r="BA72" s="425"/>
      <c r="BB72" s="422"/>
      <c r="BC72" s="425"/>
      <c r="BD72" s="424"/>
      <c r="BE72" s="425"/>
      <c r="BF72" s="429">
        <v>43217</v>
      </c>
      <c r="BG72" s="426">
        <f t="shared" si="2"/>
        <v>0</v>
      </c>
      <c r="BH72" s="426">
        <f t="shared" si="3"/>
        <v>0</v>
      </c>
      <c r="BI72" s="426">
        <f t="shared" si="4"/>
        <v>0</v>
      </c>
      <c r="BJ72" s="426">
        <f t="shared" si="5"/>
        <v>0</v>
      </c>
      <c r="BK72" s="425" t="b">
        <f>COUNTIF($X$3:$X408,$X72)&gt;1</f>
        <v>0</v>
      </c>
      <c r="BL72" s="425"/>
      <c r="BM72" s="425"/>
      <c r="BN72" s="425"/>
    </row>
    <row r="73" spans="1:66" ht="15.75" customHeight="1">
      <c r="A73" s="63" t="s">
        <v>10</v>
      </c>
      <c r="B73" s="63" t="s">
        <v>27</v>
      </c>
      <c r="C73" s="63" t="s">
        <v>50</v>
      </c>
      <c r="D73" s="63" t="s">
        <v>248</v>
      </c>
      <c r="E73" s="63" t="s">
        <v>123</v>
      </c>
      <c r="F73" s="63"/>
      <c r="G73" s="63" t="s">
        <v>3513</v>
      </c>
      <c r="H73" s="63"/>
      <c r="I73" s="63"/>
      <c r="J73" s="63" t="s">
        <v>250</v>
      </c>
      <c r="K73" s="63"/>
      <c r="L73" s="63"/>
      <c r="M73" s="63" t="s">
        <v>251</v>
      </c>
      <c r="N73" s="63" t="s">
        <v>4364</v>
      </c>
      <c r="O73" s="63" t="s">
        <v>113</v>
      </c>
      <c r="P73" s="63" t="s">
        <v>226</v>
      </c>
      <c r="Q73" s="63" t="s">
        <v>35</v>
      </c>
      <c r="R73" s="63" t="s">
        <v>84</v>
      </c>
      <c r="S73" s="63" t="s">
        <v>93</v>
      </c>
      <c r="T73" s="63"/>
      <c r="U73" s="63"/>
      <c r="V73" s="63" t="s">
        <v>4213</v>
      </c>
      <c r="W73" s="63" t="s">
        <v>261</v>
      </c>
      <c r="X73" s="63">
        <v>201407011198</v>
      </c>
      <c r="Y73" s="429">
        <v>45010</v>
      </c>
      <c r="Z73" s="430">
        <v>46838</v>
      </c>
      <c r="AA73" s="63" t="s">
        <v>4158</v>
      </c>
      <c r="AB73" s="63" t="s">
        <v>4168</v>
      </c>
      <c r="AC73" s="63" t="s">
        <v>4380</v>
      </c>
      <c r="AD73" s="63" t="s">
        <v>4381</v>
      </c>
      <c r="AE73" s="63" t="s">
        <v>4382</v>
      </c>
      <c r="AF73" s="433">
        <v>45055</v>
      </c>
      <c r="AG73" s="174"/>
      <c r="AH73" s="174"/>
      <c r="AI73" s="174"/>
      <c r="AJ73" s="174"/>
      <c r="AK73" s="174"/>
      <c r="AL73" s="174"/>
      <c r="AM73" s="174"/>
      <c r="AN73" s="174"/>
      <c r="AO73" s="174"/>
      <c r="AP73" s="174"/>
      <c r="AQ73" s="174"/>
      <c r="AR73" s="174" t="s">
        <v>2312</v>
      </c>
      <c r="AS73" s="174">
        <v>2023</v>
      </c>
      <c r="AT73" s="415">
        <v>45014</v>
      </c>
      <c r="AU73" s="174" t="s">
        <v>1351</v>
      </c>
      <c r="AV73" s="419" t="s">
        <v>8751</v>
      </c>
      <c r="AW73" s="424"/>
      <c r="AX73" s="425"/>
      <c r="AY73" s="422"/>
      <c r="AZ73" s="425"/>
      <c r="BA73" s="425"/>
      <c r="BB73" s="422"/>
      <c r="BC73" s="425"/>
      <c r="BD73" s="424"/>
      <c r="BE73" s="425"/>
      <c r="BF73" s="429">
        <v>41955</v>
      </c>
      <c r="BG73" s="426">
        <f t="shared" si="2"/>
        <v>0</v>
      </c>
      <c r="BH73" s="426">
        <f t="shared" si="3"/>
        <v>0</v>
      </c>
      <c r="BI73" s="426">
        <f t="shared" si="4"/>
        <v>0</v>
      </c>
      <c r="BJ73" s="426">
        <f t="shared" si="5"/>
        <v>0</v>
      </c>
      <c r="BK73" s="425" t="b">
        <f>COUNTIF($X$3:$X408,$X73)&gt;1</f>
        <v>0</v>
      </c>
      <c r="BL73" s="425"/>
      <c r="BM73" s="425"/>
      <c r="BN73" s="425"/>
    </row>
    <row r="74" spans="1:66" ht="15.75" customHeight="1">
      <c r="A74" s="63" t="s">
        <v>10</v>
      </c>
      <c r="B74" s="63" t="s">
        <v>27</v>
      </c>
      <c r="C74" s="63" t="s">
        <v>50</v>
      </c>
      <c r="D74" s="63" t="s">
        <v>248</v>
      </c>
      <c r="E74" s="63" t="s">
        <v>123</v>
      </c>
      <c r="F74" s="63"/>
      <c r="G74" s="63" t="s">
        <v>3513</v>
      </c>
      <c r="H74" s="63"/>
      <c r="I74" s="63"/>
      <c r="J74" s="63" t="s">
        <v>250</v>
      </c>
      <c r="K74" s="63"/>
      <c r="L74" s="63"/>
      <c r="M74" s="63" t="s">
        <v>251</v>
      </c>
      <c r="N74" s="63" t="s">
        <v>4364</v>
      </c>
      <c r="O74" s="63" t="s">
        <v>113</v>
      </c>
      <c r="P74" s="63" t="s">
        <v>226</v>
      </c>
      <c r="Q74" s="63" t="s">
        <v>35</v>
      </c>
      <c r="R74" s="63" t="s">
        <v>107</v>
      </c>
      <c r="S74" s="63" t="s">
        <v>262</v>
      </c>
      <c r="T74" s="63"/>
      <c r="U74" s="63"/>
      <c r="V74" s="63" t="s">
        <v>4213</v>
      </c>
      <c r="W74" s="63" t="s">
        <v>263</v>
      </c>
      <c r="X74" s="63" t="s">
        <v>264</v>
      </c>
      <c r="Y74" s="429">
        <v>45010</v>
      </c>
      <c r="Z74" s="430">
        <v>46838</v>
      </c>
      <c r="AA74" s="63" t="s">
        <v>4158</v>
      </c>
      <c r="AB74" s="63" t="s">
        <v>4168</v>
      </c>
      <c r="AC74" s="63" t="s">
        <v>8752</v>
      </c>
      <c r="AD74" s="63" t="s">
        <v>4351</v>
      </c>
      <c r="AE74" s="63" t="s">
        <v>4372</v>
      </c>
      <c r="AF74" s="464">
        <v>45434</v>
      </c>
      <c r="AG74" s="174"/>
      <c r="AH74" s="174"/>
      <c r="AI74" s="174"/>
      <c r="AJ74" s="174"/>
      <c r="AK74" s="174"/>
      <c r="AL74" s="174"/>
      <c r="AM74" s="174"/>
      <c r="AN74" s="174"/>
      <c r="AO74" s="174"/>
      <c r="AP74" s="174"/>
      <c r="AQ74" s="174"/>
      <c r="AR74" s="174" t="s">
        <v>2312</v>
      </c>
      <c r="AS74" s="174">
        <v>2023</v>
      </c>
      <c r="AT74" s="415">
        <v>45014</v>
      </c>
      <c r="AU74" s="174" t="s">
        <v>1351</v>
      </c>
      <c r="AV74" s="419" t="s">
        <v>8753</v>
      </c>
      <c r="AW74" s="424"/>
      <c r="AX74" s="425"/>
      <c r="AY74" s="422"/>
      <c r="AZ74" s="425"/>
      <c r="BA74" s="425"/>
      <c r="BB74" s="422"/>
      <c r="BC74" s="425"/>
      <c r="BD74" s="424"/>
      <c r="BE74" s="425"/>
      <c r="BF74" s="429">
        <v>43889</v>
      </c>
      <c r="BG74" s="426">
        <f t="shared" si="2"/>
        <v>0</v>
      </c>
      <c r="BH74" s="426">
        <f t="shared" si="3"/>
        <v>0</v>
      </c>
      <c r="BI74" s="426">
        <f t="shared" si="4"/>
        <v>0</v>
      </c>
      <c r="BJ74" s="426">
        <f t="shared" si="5"/>
        <v>0</v>
      </c>
      <c r="BK74" s="425" t="b">
        <f>COUNTIF($X$3:$X408,$X74)&gt;1</f>
        <v>0</v>
      </c>
      <c r="BL74" s="425"/>
      <c r="BM74" s="425"/>
      <c r="BN74" s="425"/>
    </row>
    <row r="75" spans="1:66" ht="15.75" customHeight="1">
      <c r="A75" s="703" t="s">
        <v>10</v>
      </c>
      <c r="B75" s="703" t="s">
        <v>27</v>
      </c>
      <c r="C75" s="703" t="s">
        <v>50</v>
      </c>
      <c r="D75" s="703" t="s">
        <v>248</v>
      </c>
      <c r="E75" s="703" t="s">
        <v>123</v>
      </c>
      <c r="F75" s="703"/>
      <c r="G75" s="703" t="s">
        <v>3513</v>
      </c>
      <c r="H75" s="703"/>
      <c r="I75" s="703"/>
      <c r="J75" s="703" t="s">
        <v>250</v>
      </c>
      <c r="K75" s="703"/>
      <c r="L75" s="703"/>
      <c r="M75" s="703" t="s">
        <v>251</v>
      </c>
      <c r="N75" s="703"/>
      <c r="O75" s="703" t="s">
        <v>113</v>
      </c>
      <c r="P75" s="703" t="s">
        <v>226</v>
      </c>
      <c r="Q75" s="703" t="s">
        <v>35</v>
      </c>
      <c r="R75" s="703" t="s">
        <v>2515</v>
      </c>
      <c r="S75" s="703" t="s">
        <v>8754</v>
      </c>
      <c r="T75" s="703"/>
      <c r="U75" s="703"/>
      <c r="V75" s="703" t="s">
        <v>4164</v>
      </c>
      <c r="W75" s="703" t="s">
        <v>266</v>
      </c>
      <c r="X75" s="703" t="s">
        <v>267</v>
      </c>
      <c r="Y75" s="704">
        <v>42341</v>
      </c>
      <c r="Z75" s="703"/>
      <c r="AA75" s="703" t="s">
        <v>4158</v>
      </c>
      <c r="AB75" s="703" t="s">
        <v>4168</v>
      </c>
      <c r="AC75" s="703" t="s">
        <v>8755</v>
      </c>
      <c r="AD75" s="703" t="s">
        <v>8756</v>
      </c>
      <c r="AE75" s="703" t="s">
        <v>8757</v>
      </c>
      <c r="AF75" s="712">
        <v>45669</v>
      </c>
      <c r="AG75" s="703"/>
      <c r="AH75" s="703"/>
      <c r="AI75" s="705">
        <v>45209</v>
      </c>
      <c r="AJ75" s="703" t="s">
        <v>2291</v>
      </c>
      <c r="AK75" s="703"/>
      <c r="AL75" s="703"/>
      <c r="AM75" s="703"/>
      <c r="AN75" s="703"/>
      <c r="AO75" s="703"/>
      <c r="AP75" s="703"/>
      <c r="AQ75" s="703"/>
      <c r="AR75" s="703" t="s">
        <v>2330</v>
      </c>
      <c r="AS75" s="703">
        <v>2023</v>
      </c>
      <c r="AT75" s="706">
        <v>45212</v>
      </c>
      <c r="AU75" s="703" t="s">
        <v>2323</v>
      </c>
      <c r="AV75" s="707"/>
      <c r="AW75" s="708"/>
      <c r="AX75" s="709"/>
      <c r="AY75" s="422"/>
      <c r="AZ75" s="709"/>
      <c r="BA75" s="709"/>
      <c r="BB75" s="422"/>
      <c r="BC75" s="709"/>
      <c r="BD75" s="708"/>
      <c r="BE75" s="709"/>
      <c r="BF75" s="710"/>
      <c r="BG75" s="710">
        <f t="shared" si="2"/>
        <v>0</v>
      </c>
      <c r="BH75" s="710">
        <f t="shared" si="3"/>
        <v>0</v>
      </c>
      <c r="BI75" s="710">
        <f t="shared" si="4"/>
        <v>0</v>
      </c>
      <c r="BJ75" s="710">
        <f t="shared" si="5"/>
        <v>0</v>
      </c>
      <c r="BK75" s="709" t="b">
        <f>COUNTIF($X$3:$X408,$X75)&gt;1</f>
        <v>0</v>
      </c>
      <c r="BL75" s="709"/>
      <c r="BM75" s="709"/>
      <c r="BN75" s="709"/>
    </row>
    <row r="76" spans="1:66" ht="15.75" customHeight="1">
      <c r="A76" s="63" t="s">
        <v>10</v>
      </c>
      <c r="B76" s="63" t="s">
        <v>27</v>
      </c>
      <c r="C76" s="63" t="s">
        <v>50</v>
      </c>
      <c r="D76" s="63" t="s">
        <v>248</v>
      </c>
      <c r="E76" s="63" t="s">
        <v>123</v>
      </c>
      <c r="F76" s="63"/>
      <c r="G76" s="63" t="s">
        <v>3513</v>
      </c>
      <c r="H76" s="63"/>
      <c r="I76" s="63"/>
      <c r="J76" s="63" t="s">
        <v>250</v>
      </c>
      <c r="K76" s="63"/>
      <c r="L76" s="63"/>
      <c r="M76" s="63" t="s">
        <v>251</v>
      </c>
      <c r="N76" s="63" t="s">
        <v>4364</v>
      </c>
      <c r="O76" s="63" t="s">
        <v>113</v>
      </c>
      <c r="P76" s="63" t="s">
        <v>226</v>
      </c>
      <c r="Q76" s="63" t="s">
        <v>35</v>
      </c>
      <c r="R76" s="63" t="s">
        <v>84</v>
      </c>
      <c r="S76" s="63" t="s">
        <v>268</v>
      </c>
      <c r="T76" s="63"/>
      <c r="U76" s="63"/>
      <c r="V76" s="63" t="s">
        <v>4164</v>
      </c>
      <c r="W76" s="63" t="s">
        <v>181</v>
      </c>
      <c r="X76" s="63" t="s">
        <v>269</v>
      </c>
      <c r="Y76" s="429">
        <v>45010</v>
      </c>
      <c r="Z76" s="430">
        <v>46838</v>
      </c>
      <c r="AA76" s="63" t="s">
        <v>4158</v>
      </c>
      <c r="AB76" s="63" t="s">
        <v>4168</v>
      </c>
      <c r="AC76" s="63" t="s">
        <v>4383</v>
      </c>
      <c r="AD76" s="63" t="s">
        <v>4384</v>
      </c>
      <c r="AE76" s="63">
        <v>211907121300433</v>
      </c>
      <c r="AF76" s="436">
        <v>46267</v>
      </c>
      <c r="AG76" s="174"/>
      <c r="AH76" s="174"/>
      <c r="AI76" s="174"/>
      <c r="AJ76" s="174"/>
      <c r="AK76" s="174"/>
      <c r="AL76" s="174"/>
      <c r="AM76" s="174"/>
      <c r="AN76" s="174"/>
      <c r="AO76" s="174"/>
      <c r="AP76" s="174"/>
      <c r="AQ76" s="174"/>
      <c r="AR76" s="174" t="s">
        <v>2312</v>
      </c>
      <c r="AS76" s="174">
        <v>2023</v>
      </c>
      <c r="AT76" s="415">
        <v>45014</v>
      </c>
      <c r="AU76" s="174" t="s">
        <v>1351</v>
      </c>
      <c r="AV76" s="419" t="s">
        <v>8758</v>
      </c>
      <c r="AW76" s="424"/>
      <c r="AX76" s="425"/>
      <c r="AY76" s="422"/>
      <c r="AZ76" s="425"/>
      <c r="BA76" s="425"/>
      <c r="BB76" s="422"/>
      <c r="BC76" s="425"/>
      <c r="BD76" s="424"/>
      <c r="BE76" s="425"/>
      <c r="BF76" s="429">
        <v>43201</v>
      </c>
      <c r="BG76" s="426">
        <f t="shared" si="2"/>
        <v>0</v>
      </c>
      <c r="BH76" s="426">
        <f t="shared" si="3"/>
        <v>0</v>
      </c>
      <c r="BI76" s="426">
        <f t="shared" si="4"/>
        <v>0</v>
      </c>
      <c r="BJ76" s="426">
        <f t="shared" si="5"/>
        <v>0</v>
      </c>
      <c r="BK76" s="425" t="b">
        <f>COUNTIF($X$3:$X408,$X76)&gt;1</f>
        <v>0</v>
      </c>
      <c r="BL76" s="425"/>
      <c r="BM76" s="425"/>
      <c r="BN76" s="425"/>
    </row>
    <row r="77" spans="1:66" ht="15.75" customHeight="1">
      <c r="A77" s="63" t="s">
        <v>10</v>
      </c>
      <c r="B77" s="63" t="s">
        <v>27</v>
      </c>
      <c r="C77" s="63" t="s">
        <v>50</v>
      </c>
      <c r="D77" s="63" t="s">
        <v>248</v>
      </c>
      <c r="E77" s="63" t="s">
        <v>123</v>
      </c>
      <c r="F77" s="63"/>
      <c r="G77" s="63" t="s">
        <v>3513</v>
      </c>
      <c r="H77" s="63"/>
      <c r="I77" s="63"/>
      <c r="J77" s="63" t="s">
        <v>250</v>
      </c>
      <c r="K77" s="63"/>
      <c r="L77" s="63"/>
      <c r="M77" s="63" t="s">
        <v>251</v>
      </c>
      <c r="N77" s="63" t="s">
        <v>4364</v>
      </c>
      <c r="O77" s="63" t="s">
        <v>113</v>
      </c>
      <c r="P77" s="63" t="s">
        <v>226</v>
      </c>
      <c r="Q77" s="63" t="s">
        <v>35</v>
      </c>
      <c r="R77" s="63" t="s">
        <v>84</v>
      </c>
      <c r="S77" s="63" t="s">
        <v>85</v>
      </c>
      <c r="T77" s="63"/>
      <c r="U77" s="63"/>
      <c r="V77" s="63" t="s">
        <v>4164</v>
      </c>
      <c r="W77" s="63" t="s">
        <v>261</v>
      </c>
      <c r="X77" s="63" t="s">
        <v>4385</v>
      </c>
      <c r="Y77" s="429">
        <v>45010</v>
      </c>
      <c r="Z77" s="430">
        <v>46838</v>
      </c>
      <c r="AA77" s="63" t="s">
        <v>4158</v>
      </c>
      <c r="AB77" s="63" t="s">
        <v>4168</v>
      </c>
      <c r="AC77" s="63" t="s">
        <v>4386</v>
      </c>
      <c r="AD77" s="63" t="s">
        <v>4384</v>
      </c>
      <c r="AE77" s="63" t="s">
        <v>4382</v>
      </c>
      <c r="AF77" s="433">
        <v>45055</v>
      </c>
      <c r="AG77" s="174"/>
      <c r="AH77" s="174"/>
      <c r="AI77" s="174"/>
      <c r="AJ77" s="174"/>
      <c r="AK77" s="174"/>
      <c r="AL77" s="174"/>
      <c r="AM77" s="174"/>
      <c r="AN77" s="174"/>
      <c r="AO77" s="174"/>
      <c r="AP77" s="174"/>
      <c r="AQ77" s="174"/>
      <c r="AR77" s="174" t="s">
        <v>2312</v>
      </c>
      <c r="AS77" s="174">
        <v>2023</v>
      </c>
      <c r="AT77" s="415">
        <v>45014</v>
      </c>
      <c r="AU77" s="174" t="s">
        <v>1351</v>
      </c>
      <c r="AV77" s="419" t="s">
        <v>8759</v>
      </c>
      <c r="AW77" s="424"/>
      <c r="AX77" s="425"/>
      <c r="AY77" s="422"/>
      <c r="AZ77" s="425"/>
      <c r="BA77" s="425"/>
      <c r="BB77" s="422"/>
      <c r="BC77" s="425"/>
      <c r="BD77" s="424"/>
      <c r="BE77" s="425"/>
      <c r="BF77" s="429">
        <v>42774</v>
      </c>
      <c r="BG77" s="426">
        <f t="shared" si="2"/>
        <v>0</v>
      </c>
      <c r="BH77" s="426">
        <f t="shared" si="3"/>
        <v>0</v>
      </c>
      <c r="BI77" s="426">
        <f t="shared" si="4"/>
        <v>0</v>
      </c>
      <c r="BJ77" s="426">
        <f t="shared" si="5"/>
        <v>0</v>
      </c>
      <c r="BK77" s="425" t="b">
        <f>COUNTIF($X$3:$X408,$X77)&gt;1</f>
        <v>0</v>
      </c>
      <c r="BL77" s="425"/>
      <c r="BM77" s="425"/>
      <c r="BN77" s="425"/>
    </row>
    <row r="78" spans="1:66" ht="15.75" customHeight="1">
      <c r="A78" s="63" t="s">
        <v>10</v>
      </c>
      <c r="B78" s="63" t="s">
        <v>27</v>
      </c>
      <c r="C78" s="63" t="s">
        <v>123</v>
      </c>
      <c r="D78" s="63" t="s">
        <v>270</v>
      </c>
      <c r="E78" s="63" t="s">
        <v>123</v>
      </c>
      <c r="F78" s="63"/>
      <c r="G78" s="63" t="s">
        <v>3677</v>
      </c>
      <c r="H78" s="63"/>
      <c r="I78" s="63"/>
      <c r="J78" s="63" t="s">
        <v>271</v>
      </c>
      <c r="K78" s="63"/>
      <c r="L78" s="63"/>
      <c r="M78" s="63" t="s">
        <v>4388</v>
      </c>
      <c r="N78" s="63" t="s">
        <v>4389</v>
      </c>
      <c r="O78" s="63" t="s">
        <v>113</v>
      </c>
      <c r="P78" s="63" t="s">
        <v>226</v>
      </c>
      <c r="Q78" s="63" t="s">
        <v>21</v>
      </c>
      <c r="R78" s="63" t="s">
        <v>272</v>
      </c>
      <c r="S78" s="63"/>
      <c r="T78" s="63" t="s">
        <v>273</v>
      </c>
      <c r="U78" s="63"/>
      <c r="V78" s="63" t="s">
        <v>22</v>
      </c>
      <c r="W78" s="63" t="s">
        <v>274</v>
      </c>
      <c r="X78" s="63" t="s">
        <v>275</v>
      </c>
      <c r="Y78" s="429">
        <v>45049</v>
      </c>
      <c r="Z78" s="430">
        <v>47156</v>
      </c>
      <c r="AA78" s="63" t="s">
        <v>4158</v>
      </c>
      <c r="AB78" s="63" t="s">
        <v>4159</v>
      </c>
      <c r="AC78" s="63"/>
      <c r="AD78" s="174" t="s">
        <v>4390</v>
      </c>
      <c r="AE78" s="174" t="s">
        <v>4391</v>
      </c>
      <c r="AF78" s="435">
        <v>46175</v>
      </c>
      <c r="AG78" s="174"/>
      <c r="AH78" s="174"/>
      <c r="AI78" s="174"/>
      <c r="AJ78" s="174"/>
      <c r="AK78" s="174"/>
      <c r="AL78" s="174"/>
      <c r="AM78" s="174"/>
      <c r="AN78" s="174"/>
      <c r="AO78" s="174"/>
      <c r="AP78" s="174"/>
      <c r="AQ78" s="174"/>
      <c r="AR78" s="174" t="s">
        <v>2309</v>
      </c>
      <c r="AS78" s="174">
        <v>2024</v>
      </c>
      <c r="AT78" s="415">
        <v>45336</v>
      </c>
      <c r="AU78" s="174" t="s">
        <v>1351</v>
      </c>
      <c r="AV78" s="419" t="s">
        <v>8760</v>
      </c>
      <c r="AW78" s="424"/>
      <c r="AX78" s="425"/>
      <c r="AY78" s="422"/>
      <c r="AZ78" s="425"/>
      <c r="BA78" s="425"/>
      <c r="BB78" s="422"/>
      <c r="BC78" s="425"/>
      <c r="BD78" s="424"/>
      <c r="BE78" s="425"/>
      <c r="BF78" s="429">
        <v>44489</v>
      </c>
      <c r="BG78" s="426">
        <f t="shared" si="2"/>
        <v>0</v>
      </c>
      <c r="BH78" s="426">
        <f t="shared" si="3"/>
        <v>0</v>
      </c>
      <c r="BI78" s="426">
        <f t="shared" si="4"/>
        <v>0</v>
      </c>
      <c r="BJ78" s="426">
        <f t="shared" si="5"/>
        <v>0</v>
      </c>
      <c r="BK78" s="425" t="b">
        <f>COUNTIF($X$3:$X408,$X78)&gt;1</f>
        <v>0</v>
      </c>
      <c r="BL78" s="425"/>
      <c r="BM78" s="425"/>
      <c r="BN78" s="425"/>
    </row>
    <row r="79" spans="1:66" ht="15.75" customHeight="1">
      <c r="A79" s="63" t="s">
        <v>10</v>
      </c>
      <c r="B79" s="63" t="s">
        <v>27</v>
      </c>
      <c r="C79" s="63" t="s">
        <v>123</v>
      </c>
      <c r="D79" s="63" t="s">
        <v>270</v>
      </c>
      <c r="E79" s="63" t="s">
        <v>123</v>
      </c>
      <c r="F79" s="63"/>
      <c r="G79" s="63" t="s">
        <v>3677</v>
      </c>
      <c r="H79" s="63"/>
      <c r="I79" s="63"/>
      <c r="J79" s="63" t="s">
        <v>271</v>
      </c>
      <c r="K79" s="63"/>
      <c r="L79" s="63"/>
      <c r="M79" s="63" t="s">
        <v>4388</v>
      </c>
      <c r="N79" s="63" t="s">
        <v>4389</v>
      </c>
      <c r="O79" s="63" t="s">
        <v>113</v>
      </c>
      <c r="P79" s="63" t="s">
        <v>226</v>
      </c>
      <c r="Q79" s="63" t="s">
        <v>35</v>
      </c>
      <c r="R79" s="63" t="s">
        <v>272</v>
      </c>
      <c r="S79" s="63" t="s">
        <v>2649</v>
      </c>
      <c r="T79" s="63"/>
      <c r="U79" s="63"/>
      <c r="V79" s="63" t="s">
        <v>4306</v>
      </c>
      <c r="W79" s="63" t="s">
        <v>276</v>
      </c>
      <c r="X79" s="63" t="s">
        <v>277</v>
      </c>
      <c r="Y79" s="429">
        <v>45010</v>
      </c>
      <c r="Z79" s="430">
        <v>46838</v>
      </c>
      <c r="AA79" s="63" t="s">
        <v>4158</v>
      </c>
      <c r="AB79" s="63" t="s">
        <v>4168</v>
      </c>
      <c r="AC79" s="63" t="s">
        <v>4392</v>
      </c>
      <c r="AD79" s="63" t="s">
        <v>4393</v>
      </c>
      <c r="AE79" s="63" t="s">
        <v>4394</v>
      </c>
      <c r="AF79" s="63" t="s">
        <v>4395</v>
      </c>
      <c r="AG79" s="174"/>
      <c r="AH79" s="174"/>
      <c r="AI79" s="174"/>
      <c r="AJ79" s="174"/>
      <c r="AK79" s="174"/>
      <c r="AL79" s="174"/>
      <c r="AM79" s="174"/>
      <c r="AN79" s="174"/>
      <c r="AO79" s="174"/>
      <c r="AP79" s="174"/>
      <c r="AQ79" s="174"/>
      <c r="AR79" s="174" t="s">
        <v>2312</v>
      </c>
      <c r="AS79" s="174">
        <v>2023</v>
      </c>
      <c r="AT79" s="415">
        <v>45014</v>
      </c>
      <c r="AU79" s="174" t="s">
        <v>1351</v>
      </c>
      <c r="AV79" s="419" t="s">
        <v>8761</v>
      </c>
      <c r="AW79" s="424"/>
      <c r="AX79" s="425"/>
      <c r="AY79" s="422"/>
      <c r="AZ79" s="425"/>
      <c r="BA79" s="425"/>
      <c r="BB79" s="422"/>
      <c r="BC79" s="425"/>
      <c r="BD79" s="424"/>
      <c r="BE79" s="425"/>
      <c r="BF79" s="429">
        <v>43768</v>
      </c>
      <c r="BG79" s="426">
        <f t="shared" si="2"/>
        <v>0</v>
      </c>
      <c r="BH79" s="426">
        <f t="shared" si="3"/>
        <v>0</v>
      </c>
      <c r="BI79" s="426">
        <f t="shared" si="4"/>
        <v>0</v>
      </c>
      <c r="BJ79" s="426">
        <f t="shared" si="5"/>
        <v>0</v>
      </c>
      <c r="BK79" s="425" t="b">
        <f>COUNTIF($X$3:$X408,$X79)&gt;1</f>
        <v>0</v>
      </c>
      <c r="BL79" s="425"/>
      <c r="BM79" s="425"/>
      <c r="BN79" s="425"/>
    </row>
    <row r="80" spans="1:66" ht="15.75" customHeight="1">
      <c r="A80" s="63" t="s">
        <v>10</v>
      </c>
      <c r="B80" s="63" t="s">
        <v>27</v>
      </c>
      <c r="C80" s="63" t="s">
        <v>123</v>
      </c>
      <c r="D80" s="63" t="s">
        <v>270</v>
      </c>
      <c r="E80" s="63" t="s">
        <v>123</v>
      </c>
      <c r="F80" s="63"/>
      <c r="G80" s="63" t="s">
        <v>3677</v>
      </c>
      <c r="H80" s="63"/>
      <c r="I80" s="63"/>
      <c r="J80" s="63" t="s">
        <v>271</v>
      </c>
      <c r="K80" s="63"/>
      <c r="L80" s="63"/>
      <c r="M80" s="63" t="s">
        <v>4388</v>
      </c>
      <c r="N80" s="63" t="s">
        <v>4389</v>
      </c>
      <c r="O80" s="63" t="s">
        <v>113</v>
      </c>
      <c r="P80" s="63" t="s">
        <v>226</v>
      </c>
      <c r="Q80" s="63" t="s">
        <v>35</v>
      </c>
      <c r="R80" s="63" t="s">
        <v>2230</v>
      </c>
      <c r="S80" s="63" t="s">
        <v>161</v>
      </c>
      <c r="T80" s="63"/>
      <c r="U80" s="63"/>
      <c r="V80" s="63" t="s">
        <v>4157</v>
      </c>
      <c r="W80" s="63" t="s">
        <v>162</v>
      </c>
      <c r="X80" s="63" t="s">
        <v>278</v>
      </c>
      <c r="Y80" s="429">
        <v>45005</v>
      </c>
      <c r="Z80" s="430">
        <v>46833</v>
      </c>
      <c r="AA80" s="63" t="s">
        <v>4158</v>
      </c>
      <c r="AB80" s="63" t="s">
        <v>4168</v>
      </c>
      <c r="AC80" s="63" t="s">
        <v>4396</v>
      </c>
      <c r="AD80" s="63" t="s">
        <v>4397</v>
      </c>
      <c r="AE80" s="63" t="s">
        <v>4398</v>
      </c>
      <c r="AF80" s="435">
        <v>46068</v>
      </c>
      <c r="AG80" s="174"/>
      <c r="AH80" s="174"/>
      <c r="AI80" s="174"/>
      <c r="AJ80" s="174"/>
      <c r="AK80" s="174"/>
      <c r="AL80" s="174"/>
      <c r="AM80" s="174"/>
      <c r="AN80" s="174"/>
      <c r="AO80" s="174"/>
      <c r="AP80" s="174"/>
      <c r="AQ80" s="174"/>
      <c r="AR80" s="174" t="s">
        <v>2312</v>
      </c>
      <c r="AS80" s="174">
        <v>2023</v>
      </c>
      <c r="AT80" s="415">
        <v>45014</v>
      </c>
      <c r="AU80" s="174" t="s">
        <v>1351</v>
      </c>
      <c r="AV80" s="419" t="s">
        <v>8762</v>
      </c>
      <c r="AW80" s="424"/>
      <c r="AX80" s="425"/>
      <c r="AY80" s="422"/>
      <c r="AZ80" s="425"/>
      <c r="BA80" s="425"/>
      <c r="BB80" s="422"/>
      <c r="BC80" s="425"/>
      <c r="BD80" s="424"/>
      <c r="BE80" s="425"/>
      <c r="BF80" s="429">
        <v>43768</v>
      </c>
      <c r="BG80" s="426">
        <f t="shared" si="2"/>
        <v>0</v>
      </c>
      <c r="BH80" s="426">
        <f t="shared" si="3"/>
        <v>0</v>
      </c>
      <c r="BI80" s="426">
        <f t="shared" si="4"/>
        <v>0</v>
      </c>
      <c r="BJ80" s="426">
        <f t="shared" si="5"/>
        <v>0</v>
      </c>
      <c r="BK80" s="425" t="b">
        <f>COUNTIF($X$3:$X408,$X80)&gt;1</f>
        <v>0</v>
      </c>
      <c r="BL80" s="425"/>
      <c r="BM80" s="425"/>
      <c r="BN80" s="425"/>
    </row>
    <row r="81" spans="1:66" ht="15.75" customHeight="1">
      <c r="A81" s="63" t="s">
        <v>10</v>
      </c>
      <c r="B81" s="63" t="s">
        <v>27</v>
      </c>
      <c r="C81" s="63" t="s">
        <v>123</v>
      </c>
      <c r="D81" s="63" t="s">
        <v>270</v>
      </c>
      <c r="E81" s="63" t="s">
        <v>123</v>
      </c>
      <c r="F81" s="63"/>
      <c r="G81" s="63" t="s">
        <v>3677</v>
      </c>
      <c r="H81" s="63"/>
      <c r="I81" s="63"/>
      <c r="J81" s="63" t="s">
        <v>271</v>
      </c>
      <c r="K81" s="63"/>
      <c r="L81" s="63"/>
      <c r="M81" s="63" t="s">
        <v>4388</v>
      </c>
      <c r="N81" s="63" t="s">
        <v>4389</v>
      </c>
      <c r="O81" s="63" t="s">
        <v>113</v>
      </c>
      <c r="P81" s="63" t="s">
        <v>226</v>
      </c>
      <c r="Q81" s="63" t="s">
        <v>35</v>
      </c>
      <c r="R81" s="63" t="s">
        <v>125</v>
      </c>
      <c r="S81" s="63" t="s">
        <v>279</v>
      </c>
      <c r="T81" s="63"/>
      <c r="U81" s="63"/>
      <c r="V81" s="63" t="s">
        <v>4164</v>
      </c>
      <c r="W81" s="63" t="s">
        <v>127</v>
      </c>
      <c r="X81" s="63" t="s">
        <v>280</v>
      </c>
      <c r="Y81" s="429">
        <v>45010</v>
      </c>
      <c r="Z81" s="430">
        <v>46838</v>
      </c>
      <c r="AA81" s="63" t="s">
        <v>4158</v>
      </c>
      <c r="AB81" s="63" t="s">
        <v>4168</v>
      </c>
      <c r="AC81" s="63" t="s">
        <v>4399</v>
      </c>
      <c r="AD81" s="63" t="s">
        <v>4400</v>
      </c>
      <c r="AE81" s="63" t="s">
        <v>4401</v>
      </c>
      <c r="AF81" s="63" t="s">
        <v>4402</v>
      </c>
      <c r="AG81" s="174"/>
      <c r="AH81" s="174"/>
      <c r="AI81" s="174"/>
      <c r="AJ81" s="174"/>
      <c r="AK81" s="174"/>
      <c r="AL81" s="174"/>
      <c r="AM81" s="174"/>
      <c r="AN81" s="174"/>
      <c r="AO81" s="174"/>
      <c r="AP81" s="174"/>
      <c r="AQ81" s="174"/>
      <c r="AR81" s="174" t="s">
        <v>2312</v>
      </c>
      <c r="AS81" s="174">
        <v>2023</v>
      </c>
      <c r="AT81" s="415">
        <v>45014</v>
      </c>
      <c r="AU81" s="174" t="s">
        <v>1351</v>
      </c>
      <c r="AV81" s="419" t="s">
        <v>8763</v>
      </c>
      <c r="AW81" s="424"/>
      <c r="AX81" s="425"/>
      <c r="AY81" s="422"/>
      <c r="AZ81" s="425"/>
      <c r="BA81" s="425"/>
      <c r="BB81" s="422"/>
      <c r="BC81" s="425"/>
      <c r="BD81" s="424"/>
      <c r="BE81" s="425"/>
      <c r="BF81" s="429">
        <v>43769</v>
      </c>
      <c r="BG81" s="426">
        <f t="shared" si="2"/>
        <v>0</v>
      </c>
      <c r="BH81" s="426">
        <f t="shared" si="3"/>
        <v>0</v>
      </c>
      <c r="BI81" s="426">
        <f t="shared" si="4"/>
        <v>0</v>
      </c>
      <c r="BJ81" s="426">
        <f t="shared" si="5"/>
        <v>0</v>
      </c>
      <c r="BK81" s="425" t="b">
        <f>COUNTIF($X$3:$X408,$X81)&gt;1</f>
        <v>0</v>
      </c>
      <c r="BL81" s="425"/>
      <c r="BM81" s="425"/>
      <c r="BN81" s="425"/>
    </row>
    <row r="82" spans="1:66" ht="15.75" customHeight="1">
      <c r="A82" s="63" t="s">
        <v>10</v>
      </c>
      <c r="B82" s="63" t="s">
        <v>27</v>
      </c>
      <c r="C82" s="63" t="s">
        <v>123</v>
      </c>
      <c r="D82" s="63" t="s">
        <v>270</v>
      </c>
      <c r="E82" s="63" t="s">
        <v>123</v>
      </c>
      <c r="F82" s="63"/>
      <c r="G82" s="63" t="s">
        <v>3677</v>
      </c>
      <c r="H82" s="63"/>
      <c r="I82" s="63"/>
      <c r="J82" s="63" t="s">
        <v>271</v>
      </c>
      <c r="K82" s="63"/>
      <c r="L82" s="63"/>
      <c r="M82" s="63" t="s">
        <v>4388</v>
      </c>
      <c r="N82" s="63" t="s">
        <v>4389</v>
      </c>
      <c r="O82" s="63" t="s">
        <v>113</v>
      </c>
      <c r="P82" s="63" t="s">
        <v>226</v>
      </c>
      <c r="Q82" s="63" t="s">
        <v>35</v>
      </c>
      <c r="R82" s="63" t="s">
        <v>104</v>
      </c>
      <c r="S82" s="63" t="s">
        <v>105</v>
      </c>
      <c r="T82" s="63"/>
      <c r="U82" s="63"/>
      <c r="V82" s="63" t="s">
        <v>4164</v>
      </c>
      <c r="W82" s="63" t="s">
        <v>106</v>
      </c>
      <c r="X82" s="63" t="s">
        <v>281</v>
      </c>
      <c r="Y82" s="429">
        <v>45010</v>
      </c>
      <c r="Z82" s="430">
        <v>46838</v>
      </c>
      <c r="AA82" s="63" t="s">
        <v>4158</v>
      </c>
      <c r="AB82" s="63" t="s">
        <v>4168</v>
      </c>
      <c r="AC82" s="63" t="s">
        <v>4403</v>
      </c>
      <c r="AD82" s="63" t="s">
        <v>4390</v>
      </c>
      <c r="AE82" s="63" t="s">
        <v>4404</v>
      </c>
      <c r="AF82" s="435">
        <v>45193</v>
      </c>
      <c r="AG82" s="174"/>
      <c r="AH82" s="174"/>
      <c r="AI82" s="174"/>
      <c r="AJ82" s="174"/>
      <c r="AK82" s="174"/>
      <c r="AL82" s="174"/>
      <c r="AM82" s="174"/>
      <c r="AN82" s="174"/>
      <c r="AO82" s="174"/>
      <c r="AP82" s="174"/>
      <c r="AQ82" s="174"/>
      <c r="AR82" s="174" t="s">
        <v>2312</v>
      </c>
      <c r="AS82" s="174">
        <v>2023</v>
      </c>
      <c r="AT82" s="415">
        <v>45014</v>
      </c>
      <c r="AU82" s="174" t="s">
        <v>1351</v>
      </c>
      <c r="AV82" s="419" t="s">
        <v>8764</v>
      </c>
      <c r="AW82" s="424"/>
      <c r="AX82" s="425"/>
      <c r="AY82" s="422"/>
      <c r="AZ82" s="425"/>
      <c r="BA82" s="425"/>
      <c r="BB82" s="422"/>
      <c r="BC82" s="425"/>
      <c r="BD82" s="424"/>
      <c r="BE82" s="425"/>
      <c r="BF82" s="429">
        <v>43752</v>
      </c>
      <c r="BG82" s="426">
        <f t="shared" si="2"/>
        <v>0</v>
      </c>
      <c r="BH82" s="426">
        <f t="shared" si="3"/>
        <v>0</v>
      </c>
      <c r="BI82" s="426">
        <f t="shared" si="4"/>
        <v>0</v>
      </c>
      <c r="BJ82" s="426">
        <f t="shared" si="5"/>
        <v>0</v>
      </c>
      <c r="BK82" s="425" t="b">
        <f>COUNTIF($X$3:$X408,$X82)&gt;1</f>
        <v>0</v>
      </c>
      <c r="BL82" s="425"/>
      <c r="BM82" s="425"/>
      <c r="BN82" s="425"/>
    </row>
    <row r="83" spans="1:66" ht="15.75" customHeight="1">
      <c r="A83" s="63" t="s">
        <v>10</v>
      </c>
      <c r="B83" s="63" t="s">
        <v>27</v>
      </c>
      <c r="C83" s="63" t="s">
        <v>123</v>
      </c>
      <c r="D83" s="63" t="s">
        <v>270</v>
      </c>
      <c r="E83" s="63" t="s">
        <v>123</v>
      </c>
      <c r="F83" s="63"/>
      <c r="G83" s="63" t="s">
        <v>3677</v>
      </c>
      <c r="H83" s="63"/>
      <c r="I83" s="63"/>
      <c r="J83" s="63" t="s">
        <v>271</v>
      </c>
      <c r="K83" s="63"/>
      <c r="L83" s="63"/>
      <c r="M83" s="63" t="s">
        <v>4388</v>
      </c>
      <c r="N83" s="63" t="s">
        <v>4389</v>
      </c>
      <c r="O83" s="63" t="s">
        <v>113</v>
      </c>
      <c r="P83" s="63" t="s">
        <v>226</v>
      </c>
      <c r="Q83" s="63" t="s">
        <v>35</v>
      </c>
      <c r="R83" s="63" t="s">
        <v>84</v>
      </c>
      <c r="S83" s="63" t="s">
        <v>93</v>
      </c>
      <c r="T83" s="63"/>
      <c r="U83" s="63"/>
      <c r="V83" s="63" t="s">
        <v>4213</v>
      </c>
      <c r="W83" s="63" t="s">
        <v>94</v>
      </c>
      <c r="X83" s="63" t="s">
        <v>282</v>
      </c>
      <c r="Y83" s="429">
        <v>45010</v>
      </c>
      <c r="Z83" s="430">
        <v>46838</v>
      </c>
      <c r="AA83" s="63" t="s">
        <v>4158</v>
      </c>
      <c r="AB83" s="63" t="s">
        <v>4168</v>
      </c>
      <c r="AC83" s="63" t="s">
        <v>4405</v>
      </c>
      <c r="AD83" s="63" t="s">
        <v>4406</v>
      </c>
      <c r="AE83" s="63" t="s">
        <v>4407</v>
      </c>
      <c r="AF83" s="435">
        <v>45881</v>
      </c>
      <c r="AG83" s="174"/>
      <c r="AH83" s="174"/>
      <c r="AI83" s="174"/>
      <c r="AJ83" s="174"/>
      <c r="AK83" s="174"/>
      <c r="AL83" s="174"/>
      <c r="AM83" s="174"/>
      <c r="AN83" s="174"/>
      <c r="AO83" s="174"/>
      <c r="AP83" s="174"/>
      <c r="AQ83" s="174"/>
      <c r="AR83" s="174" t="s">
        <v>2312</v>
      </c>
      <c r="AS83" s="174">
        <v>2023</v>
      </c>
      <c r="AT83" s="415">
        <v>45014</v>
      </c>
      <c r="AU83" s="174" t="s">
        <v>1351</v>
      </c>
      <c r="AV83" s="419" t="s">
        <v>8765</v>
      </c>
      <c r="AW83" s="424"/>
      <c r="AX83" s="425"/>
      <c r="AY83" s="422"/>
      <c r="AZ83" s="425"/>
      <c r="BA83" s="425"/>
      <c r="BB83" s="422"/>
      <c r="BC83" s="425"/>
      <c r="BD83" s="424"/>
      <c r="BE83" s="425"/>
      <c r="BF83" s="429">
        <v>43752</v>
      </c>
      <c r="BG83" s="426">
        <f t="shared" si="2"/>
        <v>0</v>
      </c>
      <c r="BH83" s="426">
        <f t="shared" si="3"/>
        <v>0</v>
      </c>
      <c r="BI83" s="426">
        <f t="shared" si="4"/>
        <v>0</v>
      </c>
      <c r="BJ83" s="426">
        <f t="shared" si="5"/>
        <v>0</v>
      </c>
      <c r="BK83" s="425" t="b">
        <f>COUNTIF($X$3:$X408,$X83)&gt;1</f>
        <v>0</v>
      </c>
      <c r="BL83" s="425"/>
      <c r="BM83" s="425"/>
      <c r="BN83" s="425"/>
    </row>
    <row r="84" spans="1:66" ht="15.75" customHeight="1">
      <c r="A84" s="63" t="s">
        <v>10</v>
      </c>
      <c r="B84" s="63" t="s">
        <v>27</v>
      </c>
      <c r="C84" s="63" t="s">
        <v>123</v>
      </c>
      <c r="D84" s="63" t="s">
        <v>270</v>
      </c>
      <c r="E84" s="63" t="s">
        <v>123</v>
      </c>
      <c r="F84" s="63"/>
      <c r="G84" s="63" t="s">
        <v>3677</v>
      </c>
      <c r="H84" s="63"/>
      <c r="I84" s="63"/>
      <c r="J84" s="63" t="s">
        <v>271</v>
      </c>
      <c r="K84" s="63"/>
      <c r="L84" s="63"/>
      <c r="M84" s="63" t="s">
        <v>4388</v>
      </c>
      <c r="N84" s="63" t="s">
        <v>4389</v>
      </c>
      <c r="O84" s="63" t="s">
        <v>113</v>
      </c>
      <c r="P84" s="63" t="s">
        <v>226</v>
      </c>
      <c r="Q84" s="63" t="s">
        <v>35</v>
      </c>
      <c r="R84" s="63" t="s">
        <v>87</v>
      </c>
      <c r="S84" s="63" t="s">
        <v>88</v>
      </c>
      <c r="T84" s="63"/>
      <c r="U84" s="63"/>
      <c r="V84" s="63" t="s">
        <v>4164</v>
      </c>
      <c r="W84" s="63" t="s">
        <v>89</v>
      </c>
      <c r="X84" s="63" t="s">
        <v>283</v>
      </c>
      <c r="Y84" s="429">
        <v>43262</v>
      </c>
      <c r="Z84" s="430">
        <v>46838</v>
      </c>
      <c r="AA84" s="63" t="s">
        <v>4158</v>
      </c>
      <c r="AB84" s="63" t="s">
        <v>4168</v>
      </c>
      <c r="AC84" s="63" t="s">
        <v>4408</v>
      </c>
      <c r="AD84" s="63" t="s">
        <v>4409</v>
      </c>
      <c r="AE84" s="63">
        <v>221907121200263</v>
      </c>
      <c r="AF84" s="427">
        <v>46503</v>
      </c>
      <c r="AG84" s="174"/>
      <c r="AH84" s="174"/>
      <c r="AI84" s="174"/>
      <c r="AJ84" s="174"/>
      <c r="AK84" s="174"/>
      <c r="AL84" s="174"/>
      <c r="AM84" s="174"/>
      <c r="AN84" s="174"/>
      <c r="AO84" s="174"/>
      <c r="AP84" s="174"/>
      <c r="AQ84" s="174"/>
      <c r="AR84" s="174"/>
      <c r="AS84" s="174"/>
      <c r="AT84" s="415"/>
      <c r="AU84" s="174"/>
      <c r="AV84" s="437" t="s">
        <v>4233</v>
      </c>
      <c r="AW84" s="424"/>
      <c r="AX84" s="425"/>
      <c r="AY84" s="422"/>
      <c r="AZ84" s="425"/>
      <c r="BA84" s="425"/>
      <c r="BB84" s="422"/>
      <c r="BC84" s="425"/>
      <c r="BD84" s="424"/>
      <c r="BE84" s="425">
        <v>1</v>
      </c>
      <c r="BF84" s="426"/>
      <c r="BG84" s="426">
        <f t="shared" si="2"/>
        <v>0</v>
      </c>
      <c r="BH84" s="426">
        <f t="shared" si="3"/>
        <v>0</v>
      </c>
      <c r="BI84" s="426">
        <f t="shared" si="4"/>
        <v>0</v>
      </c>
      <c r="BJ84" s="426">
        <f t="shared" si="5"/>
        <v>0</v>
      </c>
      <c r="BK84" s="425" t="b">
        <f>COUNTIF($X$3:$X408,$X84)&gt;1</f>
        <v>0</v>
      </c>
      <c r="BL84" s="425"/>
      <c r="BM84" s="425"/>
      <c r="BN84" s="425"/>
    </row>
    <row r="85" spans="1:66" ht="15.75" customHeight="1">
      <c r="A85" s="63" t="s">
        <v>10</v>
      </c>
      <c r="B85" s="63" t="s">
        <v>27</v>
      </c>
      <c r="C85" s="63" t="s">
        <v>123</v>
      </c>
      <c r="D85" s="63" t="s">
        <v>270</v>
      </c>
      <c r="E85" s="63" t="s">
        <v>123</v>
      </c>
      <c r="F85" s="63"/>
      <c r="G85" s="63" t="s">
        <v>3677</v>
      </c>
      <c r="H85" s="63"/>
      <c r="I85" s="63"/>
      <c r="J85" s="63" t="s">
        <v>271</v>
      </c>
      <c r="K85" s="63"/>
      <c r="L85" s="63"/>
      <c r="M85" s="63" t="s">
        <v>4388</v>
      </c>
      <c r="N85" s="63" t="s">
        <v>4389</v>
      </c>
      <c r="O85" s="63" t="s">
        <v>113</v>
      </c>
      <c r="P85" s="63" t="s">
        <v>226</v>
      </c>
      <c r="Q85" s="63" t="s">
        <v>35</v>
      </c>
      <c r="R85" s="63" t="s">
        <v>8666</v>
      </c>
      <c r="S85" s="63" t="s">
        <v>39</v>
      </c>
      <c r="T85" s="63"/>
      <c r="U85" s="63"/>
      <c r="V85" s="63" t="s">
        <v>4164</v>
      </c>
      <c r="W85" s="63" t="s">
        <v>40</v>
      </c>
      <c r="X85" s="63" t="s">
        <v>284</v>
      </c>
      <c r="Y85" s="429">
        <v>45010</v>
      </c>
      <c r="Z85" s="430">
        <v>46838</v>
      </c>
      <c r="AA85" s="63" t="s">
        <v>4158</v>
      </c>
      <c r="AB85" s="63" t="s">
        <v>4168</v>
      </c>
      <c r="AC85" s="63" t="s">
        <v>4410</v>
      </c>
      <c r="AD85" s="63" t="s">
        <v>4411</v>
      </c>
      <c r="AE85" s="63">
        <v>191907121200206</v>
      </c>
      <c r="AF85" s="429">
        <v>45375</v>
      </c>
      <c r="AG85" s="174"/>
      <c r="AH85" s="174"/>
      <c r="AI85" s="174"/>
      <c r="AJ85" s="174"/>
      <c r="AK85" s="174"/>
      <c r="AL85" s="174"/>
      <c r="AM85" s="174"/>
      <c r="AN85" s="174"/>
      <c r="AO85" s="174"/>
      <c r="AP85" s="174"/>
      <c r="AQ85" s="174"/>
      <c r="AR85" s="174" t="s">
        <v>2312</v>
      </c>
      <c r="AS85" s="174">
        <v>2023</v>
      </c>
      <c r="AT85" s="415">
        <v>45014</v>
      </c>
      <c r="AU85" s="174" t="s">
        <v>1351</v>
      </c>
      <c r="AV85" s="419" t="s">
        <v>8766</v>
      </c>
      <c r="AW85" s="424"/>
      <c r="AX85" s="425"/>
      <c r="AY85" s="422"/>
      <c r="AZ85" s="425"/>
      <c r="BA85" s="425"/>
      <c r="BB85" s="422"/>
      <c r="BC85" s="425"/>
      <c r="BD85" s="424"/>
      <c r="BE85" s="425"/>
      <c r="BF85" s="429">
        <v>42831</v>
      </c>
      <c r="BG85" s="426">
        <f t="shared" si="2"/>
        <v>0</v>
      </c>
      <c r="BH85" s="426">
        <f t="shared" si="3"/>
        <v>0</v>
      </c>
      <c r="BI85" s="426">
        <f t="shared" si="4"/>
        <v>0</v>
      </c>
      <c r="BJ85" s="426">
        <f t="shared" si="5"/>
        <v>0</v>
      </c>
      <c r="BK85" s="425" t="b">
        <f>COUNTIF($X$3:$X408,$X85)&gt;1</f>
        <v>0</v>
      </c>
      <c r="BL85" s="425"/>
      <c r="BM85" s="425"/>
      <c r="BN85" s="425"/>
    </row>
    <row r="86" spans="1:66" ht="15.75" customHeight="1">
      <c r="A86" s="63" t="s">
        <v>10</v>
      </c>
      <c r="B86" s="63" t="s">
        <v>27</v>
      </c>
      <c r="C86" s="63" t="s">
        <v>123</v>
      </c>
      <c r="D86" s="63" t="s">
        <v>285</v>
      </c>
      <c r="E86" s="63" t="s">
        <v>509</v>
      </c>
      <c r="F86" s="63"/>
      <c r="G86" s="63" t="s">
        <v>3529</v>
      </c>
      <c r="H86" s="63"/>
      <c r="I86" s="63"/>
      <c r="J86" s="63" t="s">
        <v>286</v>
      </c>
      <c r="K86" s="63"/>
      <c r="L86" s="63"/>
      <c r="M86" s="63" t="s">
        <v>287</v>
      </c>
      <c r="N86" s="63" t="s">
        <v>4413</v>
      </c>
      <c r="O86" s="63" t="s">
        <v>113</v>
      </c>
      <c r="P86" s="63" t="s">
        <v>226</v>
      </c>
      <c r="Q86" s="63" t="s">
        <v>35</v>
      </c>
      <c r="R86" s="63" t="s">
        <v>8666</v>
      </c>
      <c r="S86" s="63" t="s">
        <v>39</v>
      </c>
      <c r="T86" s="63"/>
      <c r="U86" s="63"/>
      <c r="V86" s="63" t="s">
        <v>4164</v>
      </c>
      <c r="W86" s="63" t="s">
        <v>253</v>
      </c>
      <c r="X86" s="63" t="s">
        <v>288</v>
      </c>
      <c r="Y86" s="429">
        <v>45329</v>
      </c>
      <c r="Z86" s="430">
        <v>47157</v>
      </c>
      <c r="AA86" s="63" t="s">
        <v>4158</v>
      </c>
      <c r="AB86" s="63" t="s">
        <v>4159</v>
      </c>
      <c r="AC86" s="63"/>
      <c r="AD86" s="63" t="s">
        <v>4414</v>
      </c>
      <c r="AE86" s="63" t="s">
        <v>4415</v>
      </c>
      <c r="AF86" s="435">
        <v>45530</v>
      </c>
      <c r="AG86" s="174"/>
      <c r="AH86" s="174"/>
      <c r="AI86" s="174"/>
      <c r="AJ86" s="174"/>
      <c r="AK86" s="174"/>
      <c r="AL86" s="174"/>
      <c r="AM86" s="174"/>
      <c r="AN86" s="174"/>
      <c r="AO86" s="174"/>
      <c r="AP86" s="174"/>
      <c r="AQ86" s="174"/>
      <c r="AR86" s="174" t="s">
        <v>2309</v>
      </c>
      <c r="AS86" s="174">
        <v>2024</v>
      </c>
      <c r="AT86" s="415">
        <v>45341</v>
      </c>
      <c r="AU86" s="174" t="s">
        <v>1351</v>
      </c>
      <c r="AV86" s="419" t="s">
        <v>4416</v>
      </c>
      <c r="AW86" s="424"/>
      <c r="AX86" s="425"/>
      <c r="AY86" s="422"/>
      <c r="AZ86" s="425"/>
      <c r="BA86" s="425"/>
      <c r="BB86" s="422"/>
      <c r="BC86" s="425"/>
      <c r="BD86" s="424"/>
      <c r="BE86" s="425"/>
      <c r="BF86" s="429">
        <v>44175</v>
      </c>
      <c r="BG86" s="426">
        <f t="shared" si="2"/>
        <v>0</v>
      </c>
      <c r="BH86" s="426">
        <f t="shared" si="3"/>
        <v>0</v>
      </c>
      <c r="BI86" s="426">
        <f t="shared" si="4"/>
        <v>0</v>
      </c>
      <c r="BJ86" s="426">
        <f t="shared" si="5"/>
        <v>0</v>
      </c>
      <c r="BK86" s="425" t="b">
        <f>COUNTIF($X$3:$X408,$X86)&gt;1</f>
        <v>0</v>
      </c>
      <c r="BL86" s="425"/>
      <c r="BM86" s="425"/>
      <c r="BN86" s="425"/>
    </row>
    <row r="87" spans="1:66" ht="15.75" customHeight="1">
      <c r="A87" s="63" t="s">
        <v>10</v>
      </c>
      <c r="B87" s="63" t="s">
        <v>27</v>
      </c>
      <c r="C87" s="63" t="s">
        <v>123</v>
      </c>
      <c r="D87" s="63" t="s">
        <v>285</v>
      </c>
      <c r="E87" s="63" t="s">
        <v>509</v>
      </c>
      <c r="F87" s="63"/>
      <c r="G87" s="63" t="s">
        <v>3529</v>
      </c>
      <c r="H87" s="63"/>
      <c r="I87" s="63"/>
      <c r="J87" s="63" t="s">
        <v>286</v>
      </c>
      <c r="K87" s="63"/>
      <c r="L87" s="63"/>
      <c r="M87" s="63" t="s">
        <v>287</v>
      </c>
      <c r="N87" s="63" t="s">
        <v>4413</v>
      </c>
      <c r="O87" s="63" t="s">
        <v>113</v>
      </c>
      <c r="P87" s="63" t="s">
        <v>226</v>
      </c>
      <c r="Q87" s="63" t="s">
        <v>35</v>
      </c>
      <c r="R87" s="63" t="s">
        <v>107</v>
      </c>
      <c r="S87" s="63" t="s">
        <v>262</v>
      </c>
      <c r="T87" s="63"/>
      <c r="U87" s="63"/>
      <c r="V87" s="63" t="s">
        <v>4213</v>
      </c>
      <c r="W87" s="63" t="s">
        <v>289</v>
      </c>
      <c r="X87" s="63" t="s">
        <v>290</v>
      </c>
      <c r="Y87" s="429">
        <v>45014</v>
      </c>
      <c r="Z87" s="430">
        <v>46842</v>
      </c>
      <c r="AA87" s="63" t="s">
        <v>4158</v>
      </c>
      <c r="AB87" s="63" t="s">
        <v>4159</v>
      </c>
      <c r="AC87" s="63"/>
      <c r="AD87" s="63" t="s">
        <v>4417</v>
      </c>
      <c r="AE87" s="63" t="s">
        <v>4418</v>
      </c>
      <c r="AF87" s="464">
        <v>46013</v>
      </c>
      <c r="AG87" s="174"/>
      <c r="AH87" s="174"/>
      <c r="AI87" s="174"/>
      <c r="AJ87" s="174"/>
      <c r="AK87" s="174"/>
      <c r="AL87" s="174"/>
      <c r="AM87" s="174"/>
      <c r="AN87" s="174"/>
      <c r="AO87" s="174"/>
      <c r="AP87" s="174"/>
      <c r="AQ87" s="174"/>
      <c r="AR87" s="174" t="s">
        <v>2312</v>
      </c>
      <c r="AS87" s="174">
        <v>2023</v>
      </c>
      <c r="AT87" s="415">
        <v>45016</v>
      </c>
      <c r="AU87" s="174" t="s">
        <v>1351</v>
      </c>
      <c r="AV87" s="419" t="s">
        <v>8767</v>
      </c>
      <c r="AW87" s="424"/>
      <c r="AX87" s="425"/>
      <c r="AY87" s="422"/>
      <c r="AZ87" s="425"/>
      <c r="BA87" s="425"/>
      <c r="BB87" s="422"/>
      <c r="BC87" s="425"/>
      <c r="BD87" s="424"/>
      <c r="BE87" s="425"/>
      <c r="BF87" s="429">
        <v>44176</v>
      </c>
      <c r="BG87" s="426">
        <f t="shared" si="2"/>
        <v>0</v>
      </c>
      <c r="BH87" s="426">
        <f t="shared" si="3"/>
        <v>0</v>
      </c>
      <c r="BI87" s="426">
        <f t="shared" si="4"/>
        <v>0</v>
      </c>
      <c r="BJ87" s="426">
        <f t="shared" si="5"/>
        <v>0</v>
      </c>
      <c r="BK87" s="425" t="b">
        <f>COUNTIF($X$3:$X408,$X87)&gt;1</f>
        <v>0</v>
      </c>
      <c r="BL87" s="425"/>
      <c r="BM87" s="425"/>
      <c r="BN87" s="425"/>
    </row>
    <row r="88" spans="1:66" ht="15.75" customHeight="1">
      <c r="A88" s="63" t="s">
        <v>10</v>
      </c>
      <c r="B88" s="63" t="s">
        <v>27</v>
      </c>
      <c r="C88" s="63" t="s">
        <v>123</v>
      </c>
      <c r="D88" s="63" t="s">
        <v>285</v>
      </c>
      <c r="E88" s="63" t="s">
        <v>509</v>
      </c>
      <c r="F88" s="63"/>
      <c r="G88" s="63" t="s">
        <v>3529</v>
      </c>
      <c r="H88" s="63"/>
      <c r="I88" s="63"/>
      <c r="J88" s="63" t="s">
        <v>286</v>
      </c>
      <c r="K88" s="63"/>
      <c r="L88" s="63"/>
      <c r="M88" s="63" t="s">
        <v>287</v>
      </c>
      <c r="N88" s="63" t="s">
        <v>4413</v>
      </c>
      <c r="O88" s="63" t="s">
        <v>113</v>
      </c>
      <c r="P88" s="63" t="s">
        <v>226</v>
      </c>
      <c r="Q88" s="63" t="s">
        <v>21</v>
      </c>
      <c r="R88" s="63" t="s">
        <v>125</v>
      </c>
      <c r="S88" s="63"/>
      <c r="T88" s="63" t="s">
        <v>2697</v>
      </c>
      <c r="U88" s="63"/>
      <c r="V88" s="63" t="s">
        <v>22</v>
      </c>
      <c r="W88" s="63" t="s">
        <v>291</v>
      </c>
      <c r="X88" s="63" t="s">
        <v>292</v>
      </c>
      <c r="Y88" s="429">
        <v>45014</v>
      </c>
      <c r="Z88" s="430">
        <v>46842</v>
      </c>
      <c r="AA88" s="63" t="s">
        <v>4158</v>
      </c>
      <c r="AB88" s="63" t="s">
        <v>4159</v>
      </c>
      <c r="AC88" s="63"/>
      <c r="AD88" s="63" t="s">
        <v>4420</v>
      </c>
      <c r="AE88" s="63" t="s">
        <v>4421</v>
      </c>
      <c r="AF88" s="63" t="s">
        <v>4283</v>
      </c>
      <c r="AG88" s="174"/>
      <c r="AH88" s="174"/>
      <c r="AI88" s="174"/>
      <c r="AJ88" s="174"/>
      <c r="AK88" s="174"/>
      <c r="AL88" s="174"/>
      <c r="AM88" s="174"/>
      <c r="AN88" s="174"/>
      <c r="AO88" s="174"/>
      <c r="AP88" s="174"/>
      <c r="AQ88" s="174" t="s">
        <v>4345</v>
      </c>
      <c r="AR88" s="174" t="s">
        <v>2312</v>
      </c>
      <c r="AS88" s="174">
        <v>2023</v>
      </c>
      <c r="AT88" s="415">
        <v>45016</v>
      </c>
      <c r="AU88" s="174" t="s">
        <v>1351</v>
      </c>
      <c r="AV88" s="419" t="s">
        <v>8768</v>
      </c>
      <c r="AW88" s="424"/>
      <c r="AX88" s="425"/>
      <c r="AY88" s="422"/>
      <c r="AZ88" s="425"/>
      <c r="BA88" s="425"/>
      <c r="BB88" s="422"/>
      <c r="BC88" s="425"/>
      <c r="BD88" s="424"/>
      <c r="BE88" s="425"/>
      <c r="BF88" s="429">
        <v>44042</v>
      </c>
      <c r="BG88" s="426">
        <f t="shared" si="2"/>
        <v>0</v>
      </c>
      <c r="BH88" s="426">
        <f t="shared" si="3"/>
        <v>0</v>
      </c>
      <c r="BI88" s="426">
        <f t="shared" si="4"/>
        <v>0</v>
      </c>
      <c r="BJ88" s="426">
        <f t="shared" si="5"/>
        <v>0</v>
      </c>
      <c r="BK88" s="425" t="b">
        <f>COUNTIF($X$3:$X408,$X88)&gt;1</f>
        <v>0</v>
      </c>
      <c r="BL88" s="425"/>
      <c r="BM88" s="425"/>
      <c r="BN88" s="425"/>
    </row>
    <row r="89" spans="1:66" ht="15.75" customHeight="1">
      <c r="A89" s="63" t="s">
        <v>10</v>
      </c>
      <c r="B89" s="63" t="s">
        <v>27</v>
      </c>
      <c r="C89" s="63" t="s">
        <v>123</v>
      </c>
      <c r="D89" s="63" t="s">
        <v>285</v>
      </c>
      <c r="E89" s="63" t="s">
        <v>509</v>
      </c>
      <c r="F89" s="63"/>
      <c r="G89" s="63" t="s">
        <v>3529</v>
      </c>
      <c r="H89" s="63"/>
      <c r="I89" s="63"/>
      <c r="J89" s="63" t="s">
        <v>286</v>
      </c>
      <c r="K89" s="63"/>
      <c r="L89" s="63"/>
      <c r="M89" s="63" t="s">
        <v>287</v>
      </c>
      <c r="N89" s="63" t="s">
        <v>4413</v>
      </c>
      <c r="O89" s="63" t="s">
        <v>113</v>
      </c>
      <c r="P89" s="63" t="s">
        <v>226</v>
      </c>
      <c r="Q89" s="63" t="s">
        <v>35</v>
      </c>
      <c r="R89" s="63" t="s">
        <v>125</v>
      </c>
      <c r="S89" s="63" t="s">
        <v>279</v>
      </c>
      <c r="T89" s="63"/>
      <c r="U89" s="63"/>
      <c r="V89" s="63" t="s">
        <v>4164</v>
      </c>
      <c r="W89" s="63" t="s">
        <v>127</v>
      </c>
      <c r="X89" s="63" t="s">
        <v>293</v>
      </c>
      <c r="Y89" s="429">
        <v>45014</v>
      </c>
      <c r="Z89" s="430">
        <v>47157</v>
      </c>
      <c r="AA89" s="63" t="s">
        <v>4158</v>
      </c>
      <c r="AB89" s="63" t="s">
        <v>4168</v>
      </c>
      <c r="AC89" s="63" t="s">
        <v>4422</v>
      </c>
      <c r="AD89" s="63" t="s">
        <v>4423</v>
      </c>
      <c r="AE89" s="63" t="s">
        <v>4424</v>
      </c>
      <c r="AF89" s="63" t="s">
        <v>4425</v>
      </c>
      <c r="AG89" s="174"/>
      <c r="AH89" s="174"/>
      <c r="AI89" s="174"/>
      <c r="AJ89" s="174"/>
      <c r="AK89" s="174"/>
      <c r="AL89" s="174"/>
      <c r="AM89" s="174"/>
      <c r="AN89" s="174"/>
      <c r="AO89" s="174"/>
      <c r="AP89" s="174"/>
      <c r="AQ89" s="174"/>
      <c r="AR89" s="174" t="s">
        <v>2309</v>
      </c>
      <c r="AS89" s="174">
        <v>2024</v>
      </c>
      <c r="AT89" s="415">
        <v>47157</v>
      </c>
      <c r="AU89" s="174" t="s">
        <v>1351</v>
      </c>
      <c r="AV89" s="419" t="s">
        <v>4416</v>
      </c>
      <c r="AW89" s="424"/>
      <c r="AX89" s="425"/>
      <c r="AY89" s="422"/>
      <c r="AZ89" s="425"/>
      <c r="BA89" s="425"/>
      <c r="BB89" s="422"/>
      <c r="BC89" s="425"/>
      <c r="BD89" s="424"/>
      <c r="BE89" s="425"/>
      <c r="BF89" s="429">
        <v>43754</v>
      </c>
      <c r="BG89" s="426">
        <f t="shared" si="2"/>
        <v>0</v>
      </c>
      <c r="BH89" s="426">
        <f t="shared" si="3"/>
        <v>0</v>
      </c>
      <c r="BI89" s="426">
        <f t="shared" si="4"/>
        <v>0</v>
      </c>
      <c r="BJ89" s="426">
        <f t="shared" si="5"/>
        <v>0</v>
      </c>
      <c r="BK89" s="425" t="b">
        <f>COUNTIF($X$3:$X408,$X89)&gt;1</f>
        <v>0</v>
      </c>
      <c r="BL89" s="425"/>
      <c r="BM89" s="425"/>
      <c r="BN89" s="425"/>
    </row>
    <row r="90" spans="1:66" ht="15.75" customHeight="1">
      <c r="A90" s="63" t="s">
        <v>10</v>
      </c>
      <c r="B90" s="63" t="s">
        <v>27</v>
      </c>
      <c r="C90" s="63" t="s">
        <v>123</v>
      </c>
      <c r="D90" s="63" t="s">
        <v>285</v>
      </c>
      <c r="E90" s="63" t="s">
        <v>509</v>
      </c>
      <c r="F90" s="63"/>
      <c r="G90" s="63" t="s">
        <v>3529</v>
      </c>
      <c r="H90" s="63"/>
      <c r="I90" s="63"/>
      <c r="J90" s="63" t="s">
        <v>286</v>
      </c>
      <c r="K90" s="63"/>
      <c r="L90" s="63"/>
      <c r="M90" s="63" t="s">
        <v>287</v>
      </c>
      <c r="N90" s="63" t="s">
        <v>4413</v>
      </c>
      <c r="O90" s="63" t="s">
        <v>113</v>
      </c>
      <c r="P90" s="63" t="s">
        <v>226</v>
      </c>
      <c r="Q90" s="63" t="s">
        <v>35</v>
      </c>
      <c r="R90" s="63" t="s">
        <v>104</v>
      </c>
      <c r="S90" s="63" t="s">
        <v>105</v>
      </c>
      <c r="T90" s="63"/>
      <c r="U90" s="63"/>
      <c r="V90" s="63" t="s">
        <v>4164</v>
      </c>
      <c r="W90" s="63" t="s">
        <v>106</v>
      </c>
      <c r="X90" s="63" t="s">
        <v>294</v>
      </c>
      <c r="Y90" s="429">
        <v>45014</v>
      </c>
      <c r="Z90" s="430">
        <v>47157</v>
      </c>
      <c r="AA90" s="63" t="s">
        <v>4158</v>
      </c>
      <c r="AB90" s="63" t="s">
        <v>4168</v>
      </c>
      <c r="AC90" s="63" t="s">
        <v>4426</v>
      </c>
      <c r="AD90" s="63" t="s">
        <v>4427</v>
      </c>
      <c r="AE90" s="63" t="s">
        <v>4428</v>
      </c>
      <c r="AF90" s="433">
        <v>45576</v>
      </c>
      <c r="AG90" s="174"/>
      <c r="AH90" s="174"/>
      <c r="AI90" s="174"/>
      <c r="AJ90" s="174"/>
      <c r="AK90" s="174"/>
      <c r="AL90" s="174"/>
      <c r="AM90" s="174"/>
      <c r="AN90" s="174"/>
      <c r="AO90" s="174"/>
      <c r="AP90" s="174"/>
      <c r="AQ90" s="174"/>
      <c r="AR90" s="174" t="s">
        <v>2309</v>
      </c>
      <c r="AS90" s="174">
        <v>2024</v>
      </c>
      <c r="AT90" s="415">
        <v>45341</v>
      </c>
      <c r="AU90" s="174" t="s">
        <v>1351</v>
      </c>
      <c r="AV90" s="419" t="s">
        <v>4416</v>
      </c>
      <c r="AW90" s="424"/>
      <c r="AX90" s="425"/>
      <c r="AY90" s="422"/>
      <c r="AZ90" s="425"/>
      <c r="BA90" s="425"/>
      <c r="BB90" s="422"/>
      <c r="BC90" s="425"/>
      <c r="BD90" s="424"/>
      <c r="BE90" s="425"/>
      <c r="BF90" s="429">
        <v>43752</v>
      </c>
      <c r="BG90" s="426">
        <f t="shared" si="2"/>
        <v>0</v>
      </c>
      <c r="BH90" s="426">
        <f t="shared" si="3"/>
        <v>0</v>
      </c>
      <c r="BI90" s="426">
        <f t="shared" si="4"/>
        <v>0</v>
      </c>
      <c r="BJ90" s="426">
        <f t="shared" si="5"/>
        <v>0</v>
      </c>
      <c r="BK90" s="425" t="b">
        <f>COUNTIF($X$3:$X408,$X90)&gt;1</f>
        <v>0</v>
      </c>
      <c r="BL90" s="425"/>
      <c r="BM90" s="425"/>
      <c r="BN90" s="425"/>
    </row>
    <row r="91" spans="1:66" ht="15.75" customHeight="1">
      <c r="A91" s="63" t="s">
        <v>10</v>
      </c>
      <c r="B91" s="63" t="s">
        <v>27</v>
      </c>
      <c r="C91" s="63" t="s">
        <v>123</v>
      </c>
      <c r="D91" s="63" t="s">
        <v>285</v>
      </c>
      <c r="E91" s="63" t="s">
        <v>509</v>
      </c>
      <c r="F91" s="63"/>
      <c r="G91" s="63" t="s">
        <v>3529</v>
      </c>
      <c r="H91" s="63"/>
      <c r="I91" s="63"/>
      <c r="J91" s="63" t="s">
        <v>286</v>
      </c>
      <c r="K91" s="63"/>
      <c r="L91" s="63"/>
      <c r="M91" s="63" t="s">
        <v>287</v>
      </c>
      <c r="N91" s="63" t="s">
        <v>4413</v>
      </c>
      <c r="O91" s="63" t="s">
        <v>113</v>
      </c>
      <c r="P91" s="63" t="s">
        <v>226</v>
      </c>
      <c r="Q91" s="63" t="s">
        <v>35</v>
      </c>
      <c r="R91" s="63" t="s">
        <v>84</v>
      </c>
      <c r="S91" s="63" t="s">
        <v>93</v>
      </c>
      <c r="T91" s="63"/>
      <c r="U91" s="63"/>
      <c r="V91" s="63" t="s">
        <v>4213</v>
      </c>
      <c r="W91" s="63" t="s">
        <v>261</v>
      </c>
      <c r="X91" s="63">
        <v>201407011199</v>
      </c>
      <c r="Y91" s="429">
        <v>45014</v>
      </c>
      <c r="Z91" s="430">
        <v>47157</v>
      </c>
      <c r="AA91" s="63" t="s">
        <v>4158</v>
      </c>
      <c r="AB91" s="63" t="s">
        <v>4168</v>
      </c>
      <c r="AC91" s="63" t="s">
        <v>4429</v>
      </c>
      <c r="AD91" s="63" t="s">
        <v>4430</v>
      </c>
      <c r="AE91" s="63" t="s">
        <v>4431</v>
      </c>
      <c r="AF91" s="435">
        <v>45469</v>
      </c>
      <c r="AG91" s="174"/>
      <c r="AH91" s="174"/>
      <c r="AI91" s="174"/>
      <c r="AJ91" s="174"/>
      <c r="AK91" s="174"/>
      <c r="AL91" s="174"/>
      <c r="AM91" s="174"/>
      <c r="AN91" s="174"/>
      <c r="AO91" s="174"/>
      <c r="AP91" s="174"/>
      <c r="AQ91" s="174"/>
      <c r="AR91" s="174" t="s">
        <v>2309</v>
      </c>
      <c r="AS91" s="174">
        <v>2024</v>
      </c>
      <c r="AT91" s="415">
        <v>45341</v>
      </c>
      <c r="AU91" s="174" t="s">
        <v>1351</v>
      </c>
      <c r="AV91" s="419" t="s">
        <v>4416</v>
      </c>
      <c r="AW91" s="424"/>
      <c r="AX91" s="425"/>
      <c r="AY91" s="422"/>
      <c r="AZ91" s="425"/>
      <c r="BA91" s="425"/>
      <c r="BB91" s="422"/>
      <c r="BC91" s="425"/>
      <c r="BD91" s="424"/>
      <c r="BE91" s="425">
        <v>1</v>
      </c>
      <c r="BF91" s="429">
        <v>41955</v>
      </c>
      <c r="BG91" s="426">
        <f t="shared" si="2"/>
        <v>0</v>
      </c>
      <c r="BH91" s="426">
        <f t="shared" si="3"/>
        <v>0</v>
      </c>
      <c r="BI91" s="426">
        <f t="shared" si="4"/>
        <v>0</v>
      </c>
      <c r="BJ91" s="426">
        <f t="shared" si="5"/>
        <v>0</v>
      </c>
      <c r="BK91" s="425" t="b">
        <f>COUNTIF($X$3:$X408,$X91)&gt;1</f>
        <v>0</v>
      </c>
      <c r="BL91" s="425"/>
      <c r="BM91" s="425"/>
      <c r="BN91" s="425"/>
    </row>
    <row r="92" spans="1:66" ht="15.75" customHeight="1">
      <c r="A92" s="63" t="s">
        <v>10</v>
      </c>
      <c r="B92" s="63" t="s">
        <v>27</v>
      </c>
      <c r="C92" s="63" t="s">
        <v>123</v>
      </c>
      <c r="D92" s="63" t="s">
        <v>285</v>
      </c>
      <c r="E92" s="63" t="s">
        <v>509</v>
      </c>
      <c r="F92" s="63"/>
      <c r="G92" s="63" t="s">
        <v>3529</v>
      </c>
      <c r="H92" s="63"/>
      <c r="I92" s="63"/>
      <c r="J92" s="63" t="s">
        <v>286</v>
      </c>
      <c r="K92" s="63"/>
      <c r="L92" s="63"/>
      <c r="M92" s="63" t="s">
        <v>287</v>
      </c>
      <c r="N92" s="63" t="s">
        <v>4413</v>
      </c>
      <c r="O92" s="63" t="s">
        <v>113</v>
      </c>
      <c r="P92" s="63" t="s">
        <v>226</v>
      </c>
      <c r="Q92" s="63" t="s">
        <v>35</v>
      </c>
      <c r="R92" s="63" t="s">
        <v>87</v>
      </c>
      <c r="S92" s="63" t="s">
        <v>88</v>
      </c>
      <c r="T92" s="63"/>
      <c r="U92" s="63"/>
      <c r="V92" s="63" t="s">
        <v>4164</v>
      </c>
      <c r="W92" s="63" t="s">
        <v>165</v>
      </c>
      <c r="X92" s="63" t="s">
        <v>295</v>
      </c>
      <c r="Y92" s="429">
        <v>45014</v>
      </c>
      <c r="Z92" s="430">
        <v>47157</v>
      </c>
      <c r="AA92" s="63" t="s">
        <v>4158</v>
      </c>
      <c r="AB92" s="63" t="s">
        <v>4168</v>
      </c>
      <c r="AC92" s="63" t="s">
        <v>4432</v>
      </c>
      <c r="AD92" s="63" t="s">
        <v>4433</v>
      </c>
      <c r="AE92" s="63" t="s">
        <v>4434</v>
      </c>
      <c r="AF92" s="63" t="s">
        <v>4435</v>
      </c>
      <c r="AG92" s="174"/>
      <c r="AH92" s="174"/>
      <c r="AI92" s="174"/>
      <c r="AJ92" s="174"/>
      <c r="AK92" s="174"/>
      <c r="AL92" s="174"/>
      <c r="AM92" s="174"/>
      <c r="AN92" s="174"/>
      <c r="AO92" s="174"/>
      <c r="AP92" s="174"/>
      <c r="AQ92" s="174"/>
      <c r="AR92" s="174" t="s">
        <v>2309</v>
      </c>
      <c r="AS92" s="174">
        <v>2024</v>
      </c>
      <c r="AT92" s="415">
        <v>45341</v>
      </c>
      <c r="AU92" s="174" t="s">
        <v>1351</v>
      </c>
      <c r="AV92" s="419" t="s">
        <v>4416</v>
      </c>
      <c r="AW92" s="424"/>
      <c r="AX92" s="425"/>
      <c r="AY92" s="422"/>
      <c r="AZ92" s="425"/>
      <c r="BA92" s="425"/>
      <c r="BB92" s="422"/>
      <c r="BC92" s="425"/>
      <c r="BD92" s="424"/>
      <c r="BE92" s="425"/>
      <c r="BF92" s="429">
        <v>43074</v>
      </c>
      <c r="BG92" s="426">
        <f t="shared" si="2"/>
        <v>0</v>
      </c>
      <c r="BH92" s="426">
        <f t="shared" si="3"/>
        <v>0</v>
      </c>
      <c r="BI92" s="426">
        <f t="shared" si="4"/>
        <v>0</v>
      </c>
      <c r="BJ92" s="426">
        <f t="shared" si="5"/>
        <v>0</v>
      </c>
      <c r="BK92" s="425" t="b">
        <f>COUNTIF($X$3:$X408,$X92)&gt;1</f>
        <v>0</v>
      </c>
      <c r="BL92" s="425"/>
      <c r="BM92" s="425"/>
      <c r="BN92" s="425"/>
    </row>
    <row r="93" spans="1:66" ht="15.75" customHeight="1">
      <c r="A93" s="63" t="s">
        <v>10</v>
      </c>
      <c r="B93" s="63" t="s">
        <v>27</v>
      </c>
      <c r="C93" s="63" t="s">
        <v>123</v>
      </c>
      <c r="D93" s="63" t="s">
        <v>285</v>
      </c>
      <c r="E93" s="63" t="s">
        <v>509</v>
      </c>
      <c r="F93" s="63"/>
      <c r="G93" s="63" t="s">
        <v>3529</v>
      </c>
      <c r="H93" s="63"/>
      <c r="I93" s="63"/>
      <c r="J93" s="63" t="s">
        <v>286</v>
      </c>
      <c r="K93" s="63"/>
      <c r="L93" s="63"/>
      <c r="M93" s="63" t="s">
        <v>287</v>
      </c>
      <c r="N93" s="63" t="s">
        <v>4413</v>
      </c>
      <c r="O93" s="63" t="s">
        <v>113</v>
      </c>
      <c r="P93" s="63" t="s">
        <v>226</v>
      </c>
      <c r="Q93" s="63" t="s">
        <v>35</v>
      </c>
      <c r="R93" s="63" t="s">
        <v>87</v>
      </c>
      <c r="S93" s="63" t="s">
        <v>231</v>
      </c>
      <c r="T93" s="63"/>
      <c r="U93" s="63"/>
      <c r="V93" s="63" t="s">
        <v>4157</v>
      </c>
      <c r="W93" s="63" t="s">
        <v>259</v>
      </c>
      <c r="X93" s="63" t="s">
        <v>296</v>
      </c>
      <c r="Y93" s="429">
        <v>45014</v>
      </c>
      <c r="Z93" s="430">
        <v>47157</v>
      </c>
      <c r="AA93" s="63" t="s">
        <v>4158</v>
      </c>
      <c r="AB93" s="63" t="s">
        <v>4168</v>
      </c>
      <c r="AC93" s="63" t="s">
        <v>4436</v>
      </c>
      <c r="AD93" s="63" t="s">
        <v>4417</v>
      </c>
      <c r="AE93" s="63">
        <v>222207121300351</v>
      </c>
      <c r="AF93" s="435">
        <v>46441</v>
      </c>
      <c r="AG93" s="174"/>
      <c r="AH93" s="174"/>
      <c r="AI93" s="174"/>
      <c r="AJ93" s="174"/>
      <c r="AK93" s="174"/>
      <c r="AL93" s="174"/>
      <c r="AM93" s="174"/>
      <c r="AN93" s="174"/>
      <c r="AO93" s="174"/>
      <c r="AP93" s="174"/>
      <c r="AQ93" s="174"/>
      <c r="AR93" s="174" t="s">
        <v>2309</v>
      </c>
      <c r="AS93" s="174">
        <v>2024</v>
      </c>
      <c r="AT93" s="415">
        <v>45341</v>
      </c>
      <c r="AU93" s="174" t="s">
        <v>1351</v>
      </c>
      <c r="AV93" s="419" t="s">
        <v>4416</v>
      </c>
      <c r="AW93" s="424"/>
      <c r="AX93" s="425"/>
      <c r="AY93" s="422"/>
      <c r="AZ93" s="425"/>
      <c r="BA93" s="425"/>
      <c r="BB93" s="422"/>
      <c r="BC93" s="425"/>
      <c r="BD93" s="424"/>
      <c r="BE93" s="425"/>
      <c r="BF93" s="429">
        <v>43201</v>
      </c>
      <c r="BG93" s="426">
        <f t="shared" si="2"/>
        <v>0</v>
      </c>
      <c r="BH93" s="426">
        <f t="shared" si="3"/>
        <v>0</v>
      </c>
      <c r="BI93" s="426">
        <f t="shared" si="4"/>
        <v>0</v>
      </c>
      <c r="BJ93" s="426">
        <f t="shared" si="5"/>
        <v>0</v>
      </c>
      <c r="BK93" s="425" t="b">
        <f>COUNTIF($X$3:$X408,$X93)&gt;1</f>
        <v>0</v>
      </c>
      <c r="BL93" s="425"/>
      <c r="BM93" s="425"/>
      <c r="BN93" s="425"/>
    </row>
    <row r="94" spans="1:66" ht="15.75" customHeight="1">
      <c r="A94" s="63" t="s">
        <v>10</v>
      </c>
      <c r="B94" s="63" t="s">
        <v>27</v>
      </c>
      <c r="C94" s="63" t="s">
        <v>123</v>
      </c>
      <c r="D94" s="63" t="s">
        <v>285</v>
      </c>
      <c r="E94" s="63" t="s">
        <v>509</v>
      </c>
      <c r="F94" s="63"/>
      <c r="G94" s="63" t="s">
        <v>3529</v>
      </c>
      <c r="H94" s="63"/>
      <c r="I94" s="63"/>
      <c r="J94" s="63" t="s">
        <v>286</v>
      </c>
      <c r="K94" s="63"/>
      <c r="L94" s="63"/>
      <c r="M94" s="63" t="s">
        <v>287</v>
      </c>
      <c r="N94" s="63" t="s">
        <v>4413</v>
      </c>
      <c r="O94" s="63" t="s">
        <v>113</v>
      </c>
      <c r="P94" s="63" t="s">
        <v>226</v>
      </c>
      <c r="Q94" s="63" t="s">
        <v>35</v>
      </c>
      <c r="R94" s="63" t="s">
        <v>84</v>
      </c>
      <c r="S94" s="63" t="s">
        <v>268</v>
      </c>
      <c r="T94" s="63"/>
      <c r="U94" s="63"/>
      <c r="V94" s="63" t="s">
        <v>4164</v>
      </c>
      <c r="W94" s="63" t="s">
        <v>181</v>
      </c>
      <c r="X94" s="63" t="s">
        <v>297</v>
      </c>
      <c r="Y94" s="429">
        <v>45014</v>
      </c>
      <c r="Z94" s="430">
        <v>47157</v>
      </c>
      <c r="AA94" s="63" t="s">
        <v>4158</v>
      </c>
      <c r="AB94" s="63" t="s">
        <v>4168</v>
      </c>
      <c r="AC94" s="63" t="s">
        <v>4437</v>
      </c>
      <c r="AD94" s="63" t="s">
        <v>4427</v>
      </c>
      <c r="AE94" s="63" t="s">
        <v>4438</v>
      </c>
      <c r="AF94" s="436">
        <v>46645</v>
      </c>
      <c r="AG94" s="174"/>
      <c r="AH94" s="174"/>
      <c r="AI94" s="174"/>
      <c r="AJ94" s="174"/>
      <c r="AK94" s="174"/>
      <c r="AL94" s="174"/>
      <c r="AM94" s="174"/>
      <c r="AN94" s="174"/>
      <c r="AO94" s="174"/>
      <c r="AP94" s="174"/>
      <c r="AQ94" s="174"/>
      <c r="AR94" s="174" t="s">
        <v>2309</v>
      </c>
      <c r="AS94" s="174">
        <v>2024</v>
      </c>
      <c r="AT94" s="415">
        <v>45341</v>
      </c>
      <c r="AU94" s="174" t="s">
        <v>1351</v>
      </c>
      <c r="AV94" s="419" t="s">
        <v>4416</v>
      </c>
      <c r="AW94" s="424"/>
      <c r="AX94" s="425"/>
      <c r="AY94" s="422"/>
      <c r="AZ94" s="425"/>
      <c r="BA94" s="425"/>
      <c r="BB94" s="422"/>
      <c r="BC94" s="425"/>
      <c r="BD94" s="424"/>
      <c r="BE94" s="425"/>
      <c r="BF94" s="429">
        <v>43220</v>
      </c>
      <c r="BG94" s="426">
        <f t="shared" si="2"/>
        <v>0</v>
      </c>
      <c r="BH94" s="426">
        <f t="shared" si="3"/>
        <v>0</v>
      </c>
      <c r="BI94" s="426">
        <f t="shared" si="4"/>
        <v>0</v>
      </c>
      <c r="BJ94" s="426">
        <f t="shared" si="5"/>
        <v>0</v>
      </c>
      <c r="BK94" s="425" t="b">
        <f>COUNTIF($X$3:$X408,$X94)&gt;1</f>
        <v>0</v>
      </c>
      <c r="BL94" s="425"/>
      <c r="BM94" s="425"/>
      <c r="BN94" s="425"/>
    </row>
    <row r="95" spans="1:66" ht="15.75" customHeight="1">
      <c r="A95" s="63" t="s">
        <v>10</v>
      </c>
      <c r="B95" s="63" t="s">
        <v>27</v>
      </c>
      <c r="C95" s="63" t="s">
        <v>123</v>
      </c>
      <c r="D95" s="63" t="s">
        <v>285</v>
      </c>
      <c r="E95" s="63" t="s">
        <v>509</v>
      </c>
      <c r="F95" s="63"/>
      <c r="G95" s="63" t="s">
        <v>3529</v>
      </c>
      <c r="H95" s="63"/>
      <c r="I95" s="63"/>
      <c r="J95" s="63" t="s">
        <v>286</v>
      </c>
      <c r="K95" s="63"/>
      <c r="L95" s="63"/>
      <c r="M95" s="63" t="s">
        <v>287</v>
      </c>
      <c r="N95" s="63" t="s">
        <v>4413</v>
      </c>
      <c r="O95" s="63" t="s">
        <v>113</v>
      </c>
      <c r="P95" s="63" t="s">
        <v>226</v>
      </c>
      <c r="Q95" s="63" t="s">
        <v>35</v>
      </c>
      <c r="R95" s="63" t="s">
        <v>84</v>
      </c>
      <c r="S95" s="63" t="s">
        <v>85</v>
      </c>
      <c r="T95" s="63"/>
      <c r="U95" s="63"/>
      <c r="V95" s="63" t="s">
        <v>4164</v>
      </c>
      <c r="W95" s="63" t="s">
        <v>261</v>
      </c>
      <c r="X95" s="63" t="s">
        <v>298</v>
      </c>
      <c r="Y95" s="429">
        <v>45014</v>
      </c>
      <c r="Z95" s="430">
        <v>47157</v>
      </c>
      <c r="AA95" s="63" t="s">
        <v>4158</v>
      </c>
      <c r="AB95" s="63" t="s">
        <v>4168</v>
      </c>
      <c r="AC95" s="63" t="s">
        <v>4439</v>
      </c>
      <c r="AD95" s="63" t="s">
        <v>4440</v>
      </c>
      <c r="AE95" s="63" t="s">
        <v>4441</v>
      </c>
      <c r="AF95" s="430">
        <v>45874</v>
      </c>
      <c r="AG95" s="174"/>
      <c r="AH95" s="174"/>
      <c r="AI95" s="174"/>
      <c r="AJ95" s="174"/>
      <c r="AK95" s="174"/>
      <c r="AL95" s="174"/>
      <c r="AM95" s="174"/>
      <c r="AN95" s="174"/>
      <c r="AO95" s="174"/>
      <c r="AP95" s="174"/>
      <c r="AQ95" s="174"/>
      <c r="AR95" s="174" t="s">
        <v>2309</v>
      </c>
      <c r="AS95" s="174">
        <v>2024</v>
      </c>
      <c r="AT95" s="415">
        <v>45341</v>
      </c>
      <c r="AU95" s="174" t="s">
        <v>1351</v>
      </c>
      <c r="AV95" s="419" t="s">
        <v>4416</v>
      </c>
      <c r="AW95" s="424"/>
      <c r="AX95" s="425"/>
      <c r="AY95" s="422"/>
      <c r="AZ95" s="425"/>
      <c r="BA95" s="425"/>
      <c r="BB95" s="422"/>
      <c r="BC95" s="425"/>
      <c r="BD95" s="424"/>
      <c r="BE95" s="425"/>
      <c r="BF95" s="429">
        <v>42796</v>
      </c>
      <c r="BG95" s="426">
        <f t="shared" si="2"/>
        <v>0</v>
      </c>
      <c r="BH95" s="426">
        <f t="shared" si="3"/>
        <v>0</v>
      </c>
      <c r="BI95" s="426">
        <f t="shared" si="4"/>
        <v>0</v>
      </c>
      <c r="BJ95" s="426">
        <f t="shared" si="5"/>
        <v>0</v>
      </c>
      <c r="BK95" s="425" t="b">
        <f>COUNTIF($X$3:$X408,$X95)&gt;1</f>
        <v>0</v>
      </c>
      <c r="BL95" s="425"/>
      <c r="BM95" s="425"/>
      <c r="BN95" s="425"/>
    </row>
    <row r="96" spans="1:66" ht="15.75" customHeight="1">
      <c r="A96" s="703" t="s">
        <v>10</v>
      </c>
      <c r="B96" s="703" t="s">
        <v>27</v>
      </c>
      <c r="C96" s="703" t="s">
        <v>28</v>
      </c>
      <c r="D96" s="703" t="s">
        <v>299</v>
      </c>
      <c r="E96" s="703" t="s">
        <v>28</v>
      </c>
      <c r="F96" s="703"/>
      <c r="G96" s="703" t="s">
        <v>3508</v>
      </c>
      <c r="H96" s="703"/>
      <c r="I96" s="703"/>
      <c r="J96" s="703" t="s">
        <v>301</v>
      </c>
      <c r="K96" s="703"/>
      <c r="L96" s="703"/>
      <c r="M96" s="703" t="s">
        <v>302</v>
      </c>
      <c r="N96" s="703"/>
      <c r="O96" s="703" t="s">
        <v>113</v>
      </c>
      <c r="P96" s="703" t="s">
        <v>226</v>
      </c>
      <c r="Q96" s="703" t="s">
        <v>21</v>
      </c>
      <c r="R96" s="703" t="s">
        <v>117</v>
      </c>
      <c r="S96" s="703"/>
      <c r="T96" s="703" t="s">
        <v>234</v>
      </c>
      <c r="U96" s="703"/>
      <c r="V96" s="703" t="s">
        <v>22</v>
      </c>
      <c r="W96" s="703" t="s">
        <v>235</v>
      </c>
      <c r="X96" s="703" t="s">
        <v>303</v>
      </c>
      <c r="Y96" s="704">
        <v>44168</v>
      </c>
      <c r="Z96" s="703"/>
      <c r="AA96" s="703" t="s">
        <v>4158</v>
      </c>
      <c r="AB96" s="703" t="s">
        <v>4168</v>
      </c>
      <c r="AC96" s="703" t="s">
        <v>8769</v>
      </c>
      <c r="AD96" s="703" t="s">
        <v>8770</v>
      </c>
      <c r="AE96" s="703" t="s">
        <v>8771</v>
      </c>
      <c r="AF96" s="703" t="s">
        <v>22</v>
      </c>
      <c r="AG96" s="703"/>
      <c r="AH96" s="703"/>
      <c r="AI96" s="705">
        <v>45149</v>
      </c>
      <c r="AJ96" s="703" t="s">
        <v>2291</v>
      </c>
      <c r="AK96" s="703"/>
      <c r="AL96" s="703"/>
      <c r="AM96" s="703"/>
      <c r="AN96" s="703"/>
      <c r="AO96" s="703"/>
      <c r="AP96" s="703"/>
      <c r="AQ96" s="703"/>
      <c r="AR96" s="703" t="s">
        <v>2324</v>
      </c>
      <c r="AS96" s="703">
        <v>2023</v>
      </c>
      <c r="AT96" s="706">
        <v>45156</v>
      </c>
      <c r="AU96" s="703" t="s">
        <v>2323</v>
      </c>
      <c r="AV96" s="707"/>
      <c r="AW96" s="708"/>
      <c r="AX96" s="709"/>
      <c r="AY96" s="422"/>
      <c r="AZ96" s="709"/>
      <c r="BA96" s="709"/>
      <c r="BB96" s="422"/>
      <c r="BC96" s="709"/>
      <c r="BD96" s="708"/>
      <c r="BE96" s="709"/>
      <c r="BF96" s="704">
        <v>44168</v>
      </c>
      <c r="BG96" s="710">
        <f t="shared" si="2"/>
        <v>0</v>
      </c>
      <c r="BH96" s="710">
        <f t="shared" si="3"/>
        <v>0</v>
      </c>
      <c r="BI96" s="710">
        <f t="shared" si="4"/>
        <v>0</v>
      </c>
      <c r="BJ96" s="710">
        <f t="shared" si="5"/>
        <v>0</v>
      </c>
      <c r="BK96" s="709" t="b">
        <f>COUNTIF($X$3:$X408,$X96)&gt;1</f>
        <v>0</v>
      </c>
      <c r="BL96" s="709"/>
      <c r="BM96" s="709"/>
      <c r="BN96" s="709"/>
    </row>
    <row r="97" spans="1:66" ht="15.75" customHeight="1">
      <c r="A97" s="63" t="s">
        <v>10</v>
      </c>
      <c r="B97" s="63" t="s">
        <v>27</v>
      </c>
      <c r="C97" s="63" t="s">
        <v>28</v>
      </c>
      <c r="D97" s="63" t="s">
        <v>299</v>
      </c>
      <c r="E97" s="63" t="s">
        <v>28</v>
      </c>
      <c r="F97" s="63"/>
      <c r="G97" s="63" t="s">
        <v>3508</v>
      </c>
      <c r="H97" s="63"/>
      <c r="I97" s="63"/>
      <c r="J97" s="63" t="s">
        <v>301</v>
      </c>
      <c r="K97" s="63"/>
      <c r="L97" s="63"/>
      <c r="M97" s="63" t="s">
        <v>302</v>
      </c>
      <c r="N97" s="63" t="s">
        <v>4443</v>
      </c>
      <c r="O97" s="63" t="s">
        <v>113</v>
      </c>
      <c r="P97" s="63" t="s">
        <v>226</v>
      </c>
      <c r="Q97" s="63" t="s">
        <v>5421</v>
      </c>
      <c r="R97" s="63" t="s">
        <v>125</v>
      </c>
      <c r="S97" s="63" t="s">
        <v>3404</v>
      </c>
      <c r="T97" s="63"/>
      <c r="U97" s="63"/>
      <c r="V97" s="63" t="s">
        <v>4164</v>
      </c>
      <c r="W97" s="63" t="s">
        <v>237</v>
      </c>
      <c r="X97" s="63" t="s">
        <v>304</v>
      </c>
      <c r="Y97" s="429">
        <v>45029</v>
      </c>
      <c r="Z97" s="430">
        <v>46857</v>
      </c>
      <c r="AA97" s="63" t="s">
        <v>4158</v>
      </c>
      <c r="AB97" s="63" t="s">
        <v>4159</v>
      </c>
      <c r="AC97" s="63"/>
      <c r="AD97" s="63" t="s">
        <v>8772</v>
      </c>
      <c r="AE97" s="63" t="s">
        <v>8773</v>
      </c>
      <c r="AF97" s="435"/>
      <c r="AG97" s="174"/>
      <c r="AH97" s="174"/>
      <c r="AI97" s="174"/>
      <c r="AJ97" s="174"/>
      <c r="AK97" s="174"/>
      <c r="AL97" s="174"/>
      <c r="AM97" s="174"/>
      <c r="AN97" s="174"/>
      <c r="AO97" s="174"/>
      <c r="AP97" s="174"/>
      <c r="AQ97" s="174"/>
      <c r="AR97" s="174" t="s">
        <v>2319</v>
      </c>
      <c r="AS97" s="174">
        <v>2023</v>
      </c>
      <c r="AT97" s="415">
        <v>45092</v>
      </c>
      <c r="AU97" s="174" t="s">
        <v>1351</v>
      </c>
      <c r="AV97" s="419" t="s">
        <v>8774</v>
      </c>
      <c r="AW97" s="424"/>
      <c r="AX97" s="425"/>
      <c r="AY97" s="422"/>
      <c r="AZ97" s="425"/>
      <c r="BA97" s="425"/>
      <c r="BB97" s="422"/>
      <c r="BC97" s="425"/>
      <c r="BD97" s="424"/>
      <c r="BE97" s="425"/>
      <c r="BF97" s="429">
        <v>44111</v>
      </c>
      <c r="BG97" s="426">
        <f t="shared" si="2"/>
        <v>0</v>
      </c>
      <c r="BH97" s="426">
        <f t="shared" si="3"/>
        <v>0</v>
      </c>
      <c r="BI97" s="426">
        <f t="shared" si="4"/>
        <v>0</v>
      </c>
      <c r="BJ97" s="426">
        <f t="shared" si="5"/>
        <v>0</v>
      </c>
      <c r="BK97" s="425" t="b">
        <f>COUNTIF($X$3:$X408,$X97)&gt;1</f>
        <v>0</v>
      </c>
      <c r="BL97" s="425"/>
      <c r="BM97" s="425"/>
      <c r="BN97" s="425"/>
    </row>
    <row r="98" spans="1:66" ht="15.75" customHeight="1">
      <c r="A98" s="63" t="s">
        <v>10</v>
      </c>
      <c r="B98" s="63" t="s">
        <v>27</v>
      </c>
      <c r="C98" s="63" t="s">
        <v>28</v>
      </c>
      <c r="D98" s="63" t="s">
        <v>299</v>
      </c>
      <c r="E98" s="63" t="s">
        <v>28</v>
      </c>
      <c r="F98" s="63"/>
      <c r="G98" s="63" t="s">
        <v>3508</v>
      </c>
      <c r="H98" s="63"/>
      <c r="I98" s="63"/>
      <c r="J98" s="63" t="s">
        <v>301</v>
      </c>
      <c r="K98" s="63"/>
      <c r="L98" s="63"/>
      <c r="M98" s="63" t="s">
        <v>302</v>
      </c>
      <c r="N98" s="63" t="s">
        <v>4443</v>
      </c>
      <c r="O98" s="63" t="s">
        <v>113</v>
      </c>
      <c r="P98" s="63" t="s">
        <v>226</v>
      </c>
      <c r="Q98" s="63" t="s">
        <v>35</v>
      </c>
      <c r="R98" s="63" t="s">
        <v>107</v>
      </c>
      <c r="S98" s="63" t="s">
        <v>262</v>
      </c>
      <c r="T98" s="63"/>
      <c r="U98" s="63"/>
      <c r="V98" s="63" t="s">
        <v>4213</v>
      </c>
      <c r="W98" s="63" t="s">
        <v>263</v>
      </c>
      <c r="X98" s="63" t="s">
        <v>305</v>
      </c>
      <c r="Y98" s="429">
        <v>45014</v>
      </c>
      <c r="Z98" s="430">
        <v>46842</v>
      </c>
      <c r="AA98" s="63" t="s">
        <v>4158</v>
      </c>
      <c r="AB98" s="63" t="s">
        <v>4168</v>
      </c>
      <c r="AC98" s="63" t="s">
        <v>8775</v>
      </c>
      <c r="AD98" s="63" t="s">
        <v>4594</v>
      </c>
      <c r="AE98" s="63" t="s">
        <v>4595</v>
      </c>
      <c r="AF98" s="436">
        <v>45875</v>
      </c>
      <c r="AG98" s="174"/>
      <c r="AH98" s="174"/>
      <c r="AI98" s="174"/>
      <c r="AJ98" s="174"/>
      <c r="AK98" s="174"/>
      <c r="AL98" s="174"/>
      <c r="AM98" s="174"/>
      <c r="AN98" s="174"/>
      <c r="AO98" s="174"/>
      <c r="AP98" s="174"/>
      <c r="AQ98" s="174"/>
      <c r="AR98" s="174" t="s">
        <v>2315</v>
      </c>
      <c r="AS98" s="174">
        <v>2023</v>
      </c>
      <c r="AT98" s="415">
        <v>45027</v>
      </c>
      <c r="AU98" s="174" t="s">
        <v>1351</v>
      </c>
      <c r="AV98" s="419" t="s">
        <v>8776</v>
      </c>
      <c r="AW98" s="424"/>
      <c r="AX98" s="425"/>
      <c r="AY98" s="422"/>
      <c r="AZ98" s="425"/>
      <c r="BA98" s="425"/>
      <c r="BB98" s="422"/>
      <c r="BC98" s="425"/>
      <c r="BD98" s="424"/>
      <c r="BE98" s="425"/>
      <c r="BF98" s="429">
        <v>44130</v>
      </c>
      <c r="BG98" s="426">
        <f t="shared" si="2"/>
        <v>0</v>
      </c>
      <c r="BH98" s="426">
        <f t="shared" si="3"/>
        <v>0</v>
      </c>
      <c r="BI98" s="426">
        <f t="shared" si="4"/>
        <v>0</v>
      </c>
      <c r="BJ98" s="426">
        <f t="shared" si="5"/>
        <v>0</v>
      </c>
      <c r="BK98" s="425" t="b">
        <f>COUNTIF($X$3:$X408,$X98)&gt;1</f>
        <v>0</v>
      </c>
      <c r="BL98" s="425"/>
      <c r="BM98" s="425"/>
      <c r="BN98" s="425"/>
    </row>
    <row r="99" spans="1:66" ht="15.75" customHeight="1">
      <c r="A99" s="703" t="s">
        <v>10</v>
      </c>
      <c r="B99" s="703" t="s">
        <v>27</v>
      </c>
      <c r="C99" s="703" t="s">
        <v>28</v>
      </c>
      <c r="D99" s="703" t="s">
        <v>299</v>
      </c>
      <c r="E99" s="703" t="s">
        <v>28</v>
      </c>
      <c r="F99" s="703"/>
      <c r="G99" s="703" t="s">
        <v>3508</v>
      </c>
      <c r="H99" s="703"/>
      <c r="I99" s="703"/>
      <c r="J99" s="703" t="s">
        <v>301</v>
      </c>
      <c r="K99" s="703"/>
      <c r="L99" s="703"/>
      <c r="M99" s="703" t="s">
        <v>302</v>
      </c>
      <c r="N99" s="703" t="s">
        <v>4443</v>
      </c>
      <c r="O99" s="703" t="s">
        <v>113</v>
      </c>
      <c r="P99" s="703" t="s">
        <v>226</v>
      </c>
      <c r="Q99" s="703" t="s">
        <v>21</v>
      </c>
      <c r="R99" s="703" t="s">
        <v>125</v>
      </c>
      <c r="S99" s="703"/>
      <c r="T99" s="703" t="s">
        <v>306</v>
      </c>
      <c r="U99" s="703"/>
      <c r="V99" s="703" t="s">
        <v>22</v>
      </c>
      <c r="W99" s="703" t="s">
        <v>235</v>
      </c>
      <c r="X99" s="703" t="s">
        <v>307</v>
      </c>
      <c r="Y99" s="704">
        <v>45027</v>
      </c>
      <c r="Z99" s="721">
        <v>46855</v>
      </c>
      <c r="AA99" s="703" t="s">
        <v>4158</v>
      </c>
      <c r="AB99" s="703" t="s">
        <v>4159</v>
      </c>
      <c r="AC99" s="703"/>
      <c r="AD99" s="703" t="s">
        <v>8777</v>
      </c>
      <c r="AE99" s="703" t="s">
        <v>8778</v>
      </c>
      <c r="AF99" s="703" t="s">
        <v>8779</v>
      </c>
      <c r="AG99" s="703"/>
      <c r="AH99" s="703"/>
      <c r="AI99" s="705">
        <v>45400</v>
      </c>
      <c r="AJ99" s="703" t="s">
        <v>8675</v>
      </c>
      <c r="AK99" s="703"/>
      <c r="AL99" s="703"/>
      <c r="AM99" s="703"/>
      <c r="AN99" s="703"/>
      <c r="AO99" s="703"/>
      <c r="AP99" s="703"/>
      <c r="AQ99" s="703"/>
      <c r="AR99" s="703" t="s">
        <v>2315</v>
      </c>
      <c r="AS99" s="703">
        <v>2024</v>
      </c>
      <c r="AT99" s="706">
        <v>45400</v>
      </c>
      <c r="AU99" s="703" t="s">
        <v>2323</v>
      </c>
      <c r="AV99" s="707" t="s">
        <v>8780</v>
      </c>
      <c r="AW99" s="719"/>
      <c r="AX99" s="720"/>
      <c r="AY99" s="714"/>
      <c r="AZ99" s="720"/>
      <c r="BA99" s="720"/>
      <c r="BB99" s="714"/>
      <c r="BC99" s="720"/>
      <c r="BD99" s="719"/>
      <c r="BE99" s="720"/>
      <c r="BF99" s="704">
        <v>43752</v>
      </c>
      <c r="BG99" s="710">
        <f t="shared" si="2"/>
        <v>0</v>
      </c>
      <c r="BH99" s="710">
        <f t="shared" si="3"/>
        <v>0</v>
      </c>
      <c r="BI99" s="710">
        <f t="shared" si="4"/>
        <v>0</v>
      </c>
      <c r="BJ99" s="710">
        <f t="shared" si="5"/>
        <v>0</v>
      </c>
      <c r="BK99" s="709" t="b">
        <f>COUNTIF($X$3:$X408,$X99)&gt;1</f>
        <v>0</v>
      </c>
      <c r="BL99" s="709"/>
      <c r="BM99" s="709"/>
      <c r="BN99" s="709"/>
    </row>
    <row r="100" spans="1:66" ht="15.75" customHeight="1">
      <c r="A100" s="63" t="s">
        <v>10</v>
      </c>
      <c r="B100" s="63" t="s">
        <v>27</v>
      </c>
      <c r="C100" s="63" t="s">
        <v>28</v>
      </c>
      <c r="D100" s="63" t="s">
        <v>299</v>
      </c>
      <c r="E100" s="63" t="s">
        <v>28</v>
      </c>
      <c r="F100" s="63"/>
      <c r="G100" s="63" t="s">
        <v>3508</v>
      </c>
      <c r="H100" s="63"/>
      <c r="I100" s="63"/>
      <c r="J100" s="63" t="s">
        <v>301</v>
      </c>
      <c r="K100" s="63"/>
      <c r="L100" s="63"/>
      <c r="M100" s="63" t="s">
        <v>302</v>
      </c>
      <c r="N100" s="63" t="s">
        <v>4443</v>
      </c>
      <c r="O100" s="63" t="s">
        <v>113</v>
      </c>
      <c r="P100" s="63" t="s">
        <v>226</v>
      </c>
      <c r="Q100" s="63" t="s">
        <v>35</v>
      </c>
      <c r="R100" s="63" t="s">
        <v>143</v>
      </c>
      <c r="S100" s="63" t="s">
        <v>144</v>
      </c>
      <c r="T100" s="63"/>
      <c r="U100" s="63"/>
      <c r="V100" s="63" t="s">
        <v>4164</v>
      </c>
      <c r="W100" s="63" t="s">
        <v>308</v>
      </c>
      <c r="X100" s="63">
        <v>607012039</v>
      </c>
      <c r="Y100" s="429">
        <v>45014</v>
      </c>
      <c r="Z100" s="430">
        <v>47032</v>
      </c>
      <c r="AA100" s="63" t="s">
        <v>4158</v>
      </c>
      <c r="AB100" s="63" t="s">
        <v>4168</v>
      </c>
      <c r="AC100" s="63" t="s">
        <v>4445</v>
      </c>
      <c r="AD100" s="63" t="s">
        <v>8781</v>
      </c>
      <c r="AE100" s="63" t="s">
        <v>8782</v>
      </c>
      <c r="AF100" s="63" t="s">
        <v>4283</v>
      </c>
      <c r="AG100" s="174"/>
      <c r="AH100" s="174"/>
      <c r="AI100" s="174"/>
      <c r="AJ100" s="174"/>
      <c r="AK100" s="174"/>
      <c r="AL100" s="174"/>
      <c r="AM100" s="174"/>
      <c r="AN100" s="174"/>
      <c r="AO100" s="174"/>
      <c r="AP100" s="174"/>
      <c r="AQ100" s="174"/>
      <c r="AR100" s="174" t="s">
        <v>2330</v>
      </c>
      <c r="AS100" s="174">
        <v>2023</v>
      </c>
      <c r="AT100" s="415">
        <v>45208</v>
      </c>
      <c r="AU100" s="174" t="s">
        <v>1351</v>
      </c>
      <c r="AV100" s="419" t="s">
        <v>8783</v>
      </c>
      <c r="AW100" s="424"/>
      <c r="AX100" s="425"/>
      <c r="AY100" s="422"/>
      <c r="AZ100" s="425"/>
      <c r="BA100" s="425"/>
      <c r="BB100" s="422"/>
      <c r="BC100" s="425"/>
      <c r="BD100" s="424"/>
      <c r="BE100" s="425">
        <v>1</v>
      </c>
      <c r="BF100" s="429">
        <v>39066</v>
      </c>
      <c r="BG100" s="426">
        <f t="shared" si="2"/>
        <v>0</v>
      </c>
      <c r="BH100" s="426">
        <f t="shared" si="3"/>
        <v>0</v>
      </c>
      <c r="BI100" s="426">
        <f t="shared" si="4"/>
        <v>0</v>
      </c>
      <c r="BJ100" s="426">
        <f t="shared" si="5"/>
        <v>0</v>
      </c>
      <c r="BK100" s="425" t="b">
        <f>COUNTIF($X$3:$X408,$X100)&gt;1</f>
        <v>0</v>
      </c>
      <c r="BL100" s="425"/>
      <c r="BM100" s="425"/>
      <c r="BN100" s="425"/>
    </row>
    <row r="101" spans="1:66" ht="15.75" customHeight="1">
      <c r="A101" s="63" t="s">
        <v>10</v>
      </c>
      <c r="B101" s="63" t="s">
        <v>27</v>
      </c>
      <c r="C101" s="63" t="s">
        <v>28</v>
      </c>
      <c r="D101" s="63" t="s">
        <v>299</v>
      </c>
      <c r="E101" s="63" t="s">
        <v>28</v>
      </c>
      <c r="F101" s="63"/>
      <c r="G101" s="63" t="s">
        <v>3508</v>
      </c>
      <c r="H101" s="63"/>
      <c r="I101" s="63"/>
      <c r="J101" s="63" t="s">
        <v>301</v>
      </c>
      <c r="K101" s="63"/>
      <c r="L101" s="63"/>
      <c r="M101" s="63" t="s">
        <v>302</v>
      </c>
      <c r="N101" s="63" t="s">
        <v>4443</v>
      </c>
      <c r="O101" s="63" t="s">
        <v>113</v>
      </c>
      <c r="P101" s="63" t="s">
        <v>226</v>
      </c>
      <c r="Q101" s="63" t="s">
        <v>35</v>
      </c>
      <c r="R101" s="63" t="s">
        <v>143</v>
      </c>
      <c r="S101" s="63" t="s">
        <v>309</v>
      </c>
      <c r="T101" s="63"/>
      <c r="U101" s="63"/>
      <c r="V101" s="63" t="s">
        <v>4164</v>
      </c>
      <c r="W101" s="63" t="s">
        <v>308</v>
      </c>
      <c r="X101" s="63">
        <v>607012040</v>
      </c>
      <c r="Y101" s="429">
        <v>45014</v>
      </c>
      <c r="Z101" s="430">
        <v>46842</v>
      </c>
      <c r="AA101" s="63" t="s">
        <v>4158</v>
      </c>
      <c r="AB101" s="63" t="s">
        <v>4168</v>
      </c>
      <c r="AC101" s="63" t="s">
        <v>4448</v>
      </c>
      <c r="AD101" s="63" t="s">
        <v>4449</v>
      </c>
      <c r="AE101" s="63" t="s">
        <v>4450</v>
      </c>
      <c r="AF101" s="63" t="s">
        <v>4283</v>
      </c>
      <c r="AG101" s="174"/>
      <c r="AH101" s="174"/>
      <c r="AI101" s="174"/>
      <c r="AJ101" s="174"/>
      <c r="AK101" s="174"/>
      <c r="AL101" s="174"/>
      <c r="AM101" s="174"/>
      <c r="AN101" s="174"/>
      <c r="AO101" s="174"/>
      <c r="AP101" s="174"/>
      <c r="AQ101" s="174"/>
      <c r="AR101" s="174" t="s">
        <v>2315</v>
      </c>
      <c r="AS101" s="174">
        <v>2023</v>
      </c>
      <c r="AT101" s="415">
        <v>45027</v>
      </c>
      <c r="AU101" s="174" t="s">
        <v>1351</v>
      </c>
      <c r="AV101" s="419" t="s">
        <v>8784</v>
      </c>
      <c r="AW101" s="424"/>
      <c r="AX101" s="425"/>
      <c r="AY101" s="422"/>
      <c r="AZ101" s="425"/>
      <c r="BA101" s="425"/>
      <c r="BB101" s="422"/>
      <c r="BC101" s="425"/>
      <c r="BD101" s="424"/>
      <c r="BE101" s="425"/>
      <c r="BF101" s="429">
        <v>39066</v>
      </c>
      <c r="BG101" s="426">
        <f t="shared" si="2"/>
        <v>0</v>
      </c>
      <c r="BH101" s="426">
        <f t="shared" si="3"/>
        <v>0</v>
      </c>
      <c r="BI101" s="426">
        <f t="shared" si="4"/>
        <v>0</v>
      </c>
      <c r="BJ101" s="426">
        <f t="shared" si="5"/>
        <v>0</v>
      </c>
      <c r="BK101" s="425" t="b">
        <f>COUNTIF($X$3:$X408,$X101)&gt;1</f>
        <v>0</v>
      </c>
      <c r="BL101" s="425"/>
      <c r="BM101" s="425"/>
      <c r="BN101" s="425"/>
    </row>
    <row r="102" spans="1:66" ht="15.75" customHeight="1">
      <c r="A102" s="63" t="s">
        <v>10</v>
      </c>
      <c r="B102" s="63" t="s">
        <v>27</v>
      </c>
      <c r="C102" s="63" t="s">
        <v>28</v>
      </c>
      <c r="D102" s="63" t="s">
        <v>299</v>
      </c>
      <c r="E102" s="63" t="s">
        <v>28</v>
      </c>
      <c r="F102" s="63"/>
      <c r="G102" s="63" t="s">
        <v>3508</v>
      </c>
      <c r="H102" s="63"/>
      <c r="I102" s="63"/>
      <c r="J102" s="63" t="s">
        <v>301</v>
      </c>
      <c r="K102" s="63"/>
      <c r="L102" s="63"/>
      <c r="M102" s="63" t="s">
        <v>302</v>
      </c>
      <c r="N102" s="63" t="s">
        <v>4443</v>
      </c>
      <c r="O102" s="63" t="s">
        <v>113</v>
      </c>
      <c r="P102" s="63" t="s">
        <v>226</v>
      </c>
      <c r="Q102" s="63" t="s">
        <v>35</v>
      </c>
      <c r="R102" s="63" t="s">
        <v>104</v>
      </c>
      <c r="S102" s="63" t="s">
        <v>105</v>
      </c>
      <c r="T102" s="63"/>
      <c r="U102" s="63"/>
      <c r="V102" s="63" t="s">
        <v>4164</v>
      </c>
      <c r="W102" s="63" t="s">
        <v>106</v>
      </c>
      <c r="X102" s="63">
        <v>201407012032</v>
      </c>
      <c r="Y102" s="429">
        <v>45014</v>
      </c>
      <c r="Z102" s="430">
        <v>46842</v>
      </c>
      <c r="AA102" s="63" t="s">
        <v>4158</v>
      </c>
      <c r="AB102" s="63" t="s">
        <v>4168</v>
      </c>
      <c r="AC102" s="63" t="s">
        <v>4451</v>
      </c>
      <c r="AD102" s="63" t="s">
        <v>4452</v>
      </c>
      <c r="AE102" s="63" t="s">
        <v>4453</v>
      </c>
      <c r="AF102" s="63" t="s">
        <v>4454</v>
      </c>
      <c r="AG102" s="174"/>
      <c r="AH102" s="174"/>
      <c r="AI102" s="174"/>
      <c r="AJ102" s="174"/>
      <c r="AK102" s="174"/>
      <c r="AL102" s="174"/>
      <c r="AM102" s="174"/>
      <c r="AN102" s="174"/>
      <c r="AO102" s="174"/>
      <c r="AP102" s="174"/>
      <c r="AQ102" s="174"/>
      <c r="AR102" s="174" t="s">
        <v>2312</v>
      </c>
      <c r="AS102" s="174">
        <v>2023</v>
      </c>
      <c r="AT102" s="415">
        <v>45016</v>
      </c>
      <c r="AU102" s="174" t="s">
        <v>1351</v>
      </c>
      <c r="AV102" s="419" t="s">
        <v>8785</v>
      </c>
      <c r="AW102" s="424"/>
      <c r="AX102" s="425"/>
      <c r="AY102" s="422"/>
      <c r="AZ102" s="425"/>
      <c r="BA102" s="425"/>
      <c r="BB102" s="422"/>
      <c r="BC102" s="425"/>
      <c r="BD102" s="424"/>
      <c r="BE102" s="425"/>
      <c r="BF102" s="429">
        <v>41669</v>
      </c>
      <c r="BG102" s="426">
        <f t="shared" si="2"/>
        <v>0</v>
      </c>
      <c r="BH102" s="426">
        <f t="shared" si="3"/>
        <v>0</v>
      </c>
      <c r="BI102" s="426">
        <f t="shared" si="4"/>
        <v>0</v>
      </c>
      <c r="BJ102" s="426">
        <f t="shared" si="5"/>
        <v>0</v>
      </c>
      <c r="BK102" s="425" t="b">
        <f>COUNTIF($X$3:$X408,$X102)&gt;1</f>
        <v>0</v>
      </c>
      <c r="BL102" s="425"/>
      <c r="BM102" s="425"/>
      <c r="BN102" s="425"/>
    </row>
    <row r="103" spans="1:66" ht="15.75" customHeight="1">
      <c r="A103" s="63" t="s">
        <v>10</v>
      </c>
      <c r="B103" s="63" t="s">
        <v>27</v>
      </c>
      <c r="C103" s="63" t="s">
        <v>28</v>
      </c>
      <c r="D103" s="63" t="s">
        <v>299</v>
      </c>
      <c r="E103" s="63" t="s">
        <v>28</v>
      </c>
      <c r="F103" s="63"/>
      <c r="G103" s="63" t="s">
        <v>3508</v>
      </c>
      <c r="H103" s="63"/>
      <c r="I103" s="63"/>
      <c r="J103" s="63" t="s">
        <v>301</v>
      </c>
      <c r="K103" s="63"/>
      <c r="L103" s="63"/>
      <c r="M103" s="63" t="s">
        <v>302</v>
      </c>
      <c r="N103" s="63" t="s">
        <v>4443</v>
      </c>
      <c r="O103" s="63" t="s">
        <v>113</v>
      </c>
      <c r="P103" s="63" t="s">
        <v>226</v>
      </c>
      <c r="Q103" s="63" t="s">
        <v>35</v>
      </c>
      <c r="R103" s="63" t="s">
        <v>8666</v>
      </c>
      <c r="S103" s="63" t="s">
        <v>39</v>
      </c>
      <c r="T103" s="63"/>
      <c r="U103" s="63"/>
      <c r="V103" s="63" t="s">
        <v>4164</v>
      </c>
      <c r="W103" s="63" t="s">
        <v>40</v>
      </c>
      <c r="X103" s="63">
        <v>201407012068</v>
      </c>
      <c r="Y103" s="429">
        <v>45014</v>
      </c>
      <c r="Z103" s="430">
        <v>47032</v>
      </c>
      <c r="AA103" s="63" t="s">
        <v>4158</v>
      </c>
      <c r="AB103" s="63" t="s">
        <v>4168</v>
      </c>
      <c r="AC103" s="63" t="s">
        <v>4455</v>
      </c>
      <c r="AD103" s="63" t="s">
        <v>4456</v>
      </c>
      <c r="AE103" s="63" t="s">
        <v>4457</v>
      </c>
      <c r="AF103" s="63" t="s">
        <v>4458</v>
      </c>
      <c r="AG103" s="174"/>
      <c r="AH103" s="174"/>
      <c r="AI103" s="174"/>
      <c r="AJ103" s="174"/>
      <c r="AK103" s="174"/>
      <c r="AL103" s="174"/>
      <c r="AM103" s="174"/>
      <c r="AN103" s="174"/>
      <c r="AO103" s="174"/>
      <c r="AP103" s="174"/>
      <c r="AQ103" s="174"/>
      <c r="AR103" s="174" t="s">
        <v>2330</v>
      </c>
      <c r="AS103" s="174">
        <v>2023</v>
      </c>
      <c r="AT103" s="415">
        <v>45208</v>
      </c>
      <c r="AU103" s="174" t="s">
        <v>1351</v>
      </c>
      <c r="AV103" s="419" t="s">
        <v>8786</v>
      </c>
      <c r="AW103" s="424"/>
      <c r="AX103" s="425"/>
      <c r="AY103" s="422"/>
      <c r="AZ103" s="425"/>
      <c r="BA103" s="425"/>
      <c r="BB103" s="422"/>
      <c r="BC103" s="425"/>
      <c r="BD103" s="424"/>
      <c r="BE103" s="425"/>
      <c r="BF103" s="429">
        <v>41744</v>
      </c>
      <c r="BG103" s="426">
        <f t="shared" si="2"/>
        <v>0</v>
      </c>
      <c r="BH103" s="426">
        <f t="shared" si="3"/>
        <v>0</v>
      </c>
      <c r="BI103" s="426">
        <f t="shared" si="4"/>
        <v>0</v>
      </c>
      <c r="BJ103" s="426">
        <f t="shared" si="5"/>
        <v>0</v>
      </c>
      <c r="BK103" s="425" t="b">
        <f>COUNTIF($X$3:$X408,$X103)&gt;1</f>
        <v>0</v>
      </c>
      <c r="BL103" s="425"/>
      <c r="BM103" s="425"/>
      <c r="BN103" s="425"/>
    </row>
    <row r="104" spans="1:66" ht="15.75" customHeight="1">
      <c r="A104" s="63" t="s">
        <v>10</v>
      </c>
      <c r="B104" s="63" t="s">
        <v>27</v>
      </c>
      <c r="C104" s="63" t="s">
        <v>28</v>
      </c>
      <c r="D104" s="63" t="s">
        <v>299</v>
      </c>
      <c r="E104" s="63" t="s">
        <v>28</v>
      </c>
      <c r="F104" s="63"/>
      <c r="G104" s="63" t="s">
        <v>3508</v>
      </c>
      <c r="H104" s="63"/>
      <c r="I104" s="63"/>
      <c r="J104" s="63" t="s">
        <v>301</v>
      </c>
      <c r="K104" s="63"/>
      <c r="L104" s="63"/>
      <c r="M104" s="63" t="s">
        <v>302</v>
      </c>
      <c r="N104" s="63" t="s">
        <v>4443</v>
      </c>
      <c r="O104" s="63" t="s">
        <v>113</v>
      </c>
      <c r="P104" s="63" t="s">
        <v>226</v>
      </c>
      <c r="Q104" s="63" t="s">
        <v>35</v>
      </c>
      <c r="R104" s="63" t="s">
        <v>117</v>
      </c>
      <c r="S104" s="63" t="s">
        <v>200</v>
      </c>
      <c r="T104" s="63"/>
      <c r="U104" s="63"/>
      <c r="V104" s="63" t="s">
        <v>4164</v>
      </c>
      <c r="W104" s="63" t="s">
        <v>181</v>
      </c>
      <c r="X104" s="63">
        <v>201407012216</v>
      </c>
      <c r="Y104" s="429">
        <v>45005</v>
      </c>
      <c r="Z104" s="430">
        <v>47032</v>
      </c>
      <c r="AA104" s="63" t="s">
        <v>4158</v>
      </c>
      <c r="AB104" s="63" t="s">
        <v>4168</v>
      </c>
      <c r="AC104" s="63" t="s">
        <v>4459</v>
      </c>
      <c r="AD104" s="63" t="s">
        <v>4460</v>
      </c>
      <c r="AE104" s="63" t="s">
        <v>4461</v>
      </c>
      <c r="AF104" s="436">
        <v>45572</v>
      </c>
      <c r="AG104" s="174"/>
      <c r="AH104" s="174"/>
      <c r="AI104" s="174"/>
      <c r="AJ104" s="174"/>
      <c r="AK104" s="174"/>
      <c r="AL104" s="174"/>
      <c r="AM104" s="174"/>
      <c r="AN104" s="174"/>
      <c r="AO104" s="174"/>
      <c r="AP104" s="174"/>
      <c r="AQ104" s="174"/>
      <c r="AR104" s="174" t="s">
        <v>2330</v>
      </c>
      <c r="AS104" s="174">
        <v>2023</v>
      </c>
      <c r="AT104" s="415">
        <v>45208</v>
      </c>
      <c r="AU104" s="174" t="s">
        <v>1351</v>
      </c>
      <c r="AV104" s="419" t="s">
        <v>8787</v>
      </c>
      <c r="AW104" s="424"/>
      <c r="AX104" s="425"/>
      <c r="AY104" s="422"/>
      <c r="AZ104" s="425"/>
      <c r="BA104" s="425"/>
      <c r="BB104" s="422"/>
      <c r="BC104" s="425"/>
      <c r="BD104" s="424"/>
      <c r="BE104" s="425"/>
      <c r="BF104" s="429">
        <v>41991</v>
      </c>
      <c r="BG104" s="426">
        <f t="shared" si="2"/>
        <v>0</v>
      </c>
      <c r="BH104" s="426">
        <f t="shared" si="3"/>
        <v>0</v>
      </c>
      <c r="BI104" s="426">
        <f t="shared" si="4"/>
        <v>0</v>
      </c>
      <c r="BJ104" s="426">
        <f t="shared" si="5"/>
        <v>0</v>
      </c>
      <c r="BK104" s="425" t="b">
        <f>COUNTIF($X$3:$X408,$X104)&gt;1</f>
        <v>0</v>
      </c>
      <c r="BL104" s="425"/>
      <c r="BM104" s="425"/>
      <c r="BN104" s="425"/>
    </row>
    <row r="105" spans="1:66" ht="15.75" customHeight="1">
      <c r="A105" s="63" t="s">
        <v>10</v>
      </c>
      <c r="B105" s="63" t="s">
        <v>27</v>
      </c>
      <c r="C105" s="63" t="s">
        <v>28</v>
      </c>
      <c r="D105" s="63" t="s">
        <v>299</v>
      </c>
      <c r="E105" s="63" t="s">
        <v>28</v>
      </c>
      <c r="F105" s="63"/>
      <c r="G105" s="63" t="s">
        <v>3508</v>
      </c>
      <c r="H105" s="63"/>
      <c r="I105" s="63"/>
      <c r="J105" s="63" t="s">
        <v>301</v>
      </c>
      <c r="K105" s="63"/>
      <c r="L105" s="63"/>
      <c r="M105" s="63" t="s">
        <v>302</v>
      </c>
      <c r="N105" s="63" t="s">
        <v>4443</v>
      </c>
      <c r="O105" s="63" t="s">
        <v>113</v>
      </c>
      <c r="P105" s="63" t="s">
        <v>226</v>
      </c>
      <c r="Q105" s="63" t="s">
        <v>35</v>
      </c>
      <c r="R105" s="63" t="s">
        <v>8666</v>
      </c>
      <c r="S105" s="63" t="s">
        <v>33</v>
      </c>
      <c r="T105" s="63"/>
      <c r="U105" s="63"/>
      <c r="V105" s="63" t="s">
        <v>4164</v>
      </c>
      <c r="W105" s="63" t="s">
        <v>34</v>
      </c>
      <c r="X105" s="63">
        <v>201507012027</v>
      </c>
      <c r="Y105" s="429">
        <v>45005</v>
      </c>
      <c r="Z105" s="430">
        <v>46833</v>
      </c>
      <c r="AA105" s="63" t="s">
        <v>4158</v>
      </c>
      <c r="AB105" s="63" t="s">
        <v>4168</v>
      </c>
      <c r="AC105" s="63" t="s">
        <v>4462</v>
      </c>
      <c r="AD105" s="63" t="s">
        <v>4456</v>
      </c>
      <c r="AE105" s="63" t="s">
        <v>4463</v>
      </c>
      <c r="AF105" s="63" t="s">
        <v>4464</v>
      </c>
      <c r="AG105" s="174"/>
      <c r="AH105" s="174"/>
      <c r="AI105" s="174"/>
      <c r="AJ105" s="174"/>
      <c r="AK105" s="174"/>
      <c r="AL105" s="174"/>
      <c r="AM105" s="174"/>
      <c r="AN105" s="174"/>
      <c r="AO105" s="174"/>
      <c r="AP105" s="174"/>
      <c r="AQ105" s="174"/>
      <c r="AR105" s="174" t="s">
        <v>2312</v>
      </c>
      <c r="AS105" s="174">
        <v>2023</v>
      </c>
      <c r="AT105" s="415">
        <v>45014</v>
      </c>
      <c r="AU105" s="174" t="s">
        <v>1351</v>
      </c>
      <c r="AV105" s="419" t="s">
        <v>8788</v>
      </c>
      <c r="AW105" s="424"/>
      <c r="AX105" s="425"/>
      <c r="AY105" s="422"/>
      <c r="AZ105" s="425"/>
      <c r="BA105" s="425"/>
      <c r="BB105" s="422"/>
      <c r="BC105" s="425"/>
      <c r="BD105" s="424"/>
      <c r="BE105" s="425"/>
      <c r="BF105" s="429">
        <v>42051</v>
      </c>
      <c r="BG105" s="426">
        <f t="shared" si="2"/>
        <v>0</v>
      </c>
      <c r="BH105" s="426">
        <f t="shared" si="3"/>
        <v>0</v>
      </c>
      <c r="BI105" s="426">
        <f t="shared" si="4"/>
        <v>0</v>
      </c>
      <c r="BJ105" s="426">
        <f t="shared" si="5"/>
        <v>0</v>
      </c>
      <c r="BK105" s="425" t="b">
        <f>COUNTIF($X$3:$X408,$X105)&gt;1</f>
        <v>0</v>
      </c>
      <c r="BL105" s="425"/>
      <c r="BM105" s="425"/>
      <c r="BN105" s="425"/>
    </row>
    <row r="106" spans="1:66" ht="15.75" customHeight="1">
      <c r="A106" s="63" t="s">
        <v>10</v>
      </c>
      <c r="B106" s="63" t="s">
        <v>27</v>
      </c>
      <c r="C106" s="63" t="s">
        <v>50</v>
      </c>
      <c r="D106" s="63" t="s">
        <v>445</v>
      </c>
      <c r="E106" s="63" t="s">
        <v>146</v>
      </c>
      <c r="F106" s="63"/>
      <c r="G106" s="63" t="s">
        <v>446</v>
      </c>
      <c r="H106" s="63"/>
      <c r="I106" s="63"/>
      <c r="J106" s="63" t="s">
        <v>447</v>
      </c>
      <c r="K106" s="63"/>
      <c r="L106" s="63"/>
      <c r="M106" s="63" t="s">
        <v>448</v>
      </c>
      <c r="N106" s="63"/>
      <c r="O106" s="63" t="s">
        <v>15</v>
      </c>
      <c r="P106" s="63" t="s">
        <v>16</v>
      </c>
      <c r="Q106" s="63" t="s">
        <v>35</v>
      </c>
      <c r="R106" s="63" t="s">
        <v>8666</v>
      </c>
      <c r="S106" s="63" t="s">
        <v>39</v>
      </c>
      <c r="T106" s="63"/>
      <c r="U106" s="63"/>
      <c r="V106" s="63" t="s">
        <v>4164</v>
      </c>
      <c r="W106" s="63" t="s">
        <v>40</v>
      </c>
      <c r="X106" s="63" t="s">
        <v>449</v>
      </c>
      <c r="Y106" s="429">
        <v>45005</v>
      </c>
      <c r="Z106" s="430">
        <v>46833</v>
      </c>
      <c r="AA106" s="63" t="s">
        <v>4158</v>
      </c>
      <c r="AB106" s="63" t="s">
        <v>4168</v>
      </c>
      <c r="AC106" s="63" t="s">
        <v>4468</v>
      </c>
      <c r="AD106" s="63" t="s">
        <v>4469</v>
      </c>
      <c r="AE106" s="63" t="s">
        <v>4470</v>
      </c>
      <c r="AF106" s="435">
        <v>46343</v>
      </c>
      <c r="AG106" s="174"/>
      <c r="AH106" s="174"/>
      <c r="AI106" s="174"/>
      <c r="AJ106" s="174"/>
      <c r="AK106" s="174"/>
      <c r="AL106" s="174"/>
      <c r="AM106" s="174"/>
      <c r="AN106" s="174"/>
      <c r="AO106" s="174"/>
      <c r="AP106" s="174"/>
      <c r="AQ106" s="174"/>
      <c r="AR106" s="174" t="s">
        <v>2312</v>
      </c>
      <c r="AS106" s="174">
        <v>2023</v>
      </c>
      <c r="AT106" s="415">
        <v>45014</v>
      </c>
      <c r="AU106" s="174" t="s">
        <v>1351</v>
      </c>
      <c r="AV106" s="419" t="s">
        <v>8789</v>
      </c>
      <c r="AW106" s="424"/>
      <c r="AX106" s="425"/>
      <c r="AY106" s="422"/>
      <c r="AZ106" s="425"/>
      <c r="BA106" s="425"/>
      <c r="BB106" s="422"/>
      <c r="BC106" s="425"/>
      <c r="BD106" s="424"/>
      <c r="BE106" s="425">
        <v>1</v>
      </c>
      <c r="BF106" s="429">
        <v>42418</v>
      </c>
      <c r="BG106" s="426">
        <f t="shared" si="2"/>
        <v>0</v>
      </c>
      <c r="BH106" s="426">
        <f t="shared" si="3"/>
        <v>0</v>
      </c>
      <c r="BI106" s="426">
        <f t="shared" si="4"/>
        <v>0</v>
      </c>
      <c r="BJ106" s="426">
        <f t="shared" si="5"/>
        <v>0</v>
      </c>
      <c r="BK106" s="425" t="b">
        <f>COUNTIF($X$3:$X408,$X106)&gt;1</f>
        <v>0</v>
      </c>
      <c r="BL106" s="425"/>
      <c r="BM106" s="425"/>
      <c r="BN106" s="425"/>
    </row>
    <row r="107" spans="1:66" ht="15.75" customHeight="1">
      <c r="A107" s="63" t="s">
        <v>10</v>
      </c>
      <c r="B107" s="63" t="s">
        <v>27</v>
      </c>
      <c r="C107" s="63" t="s">
        <v>50</v>
      </c>
      <c r="D107" s="63" t="s">
        <v>445</v>
      </c>
      <c r="E107" s="63" t="s">
        <v>146</v>
      </c>
      <c r="F107" s="63"/>
      <c r="G107" s="63" t="s">
        <v>446</v>
      </c>
      <c r="H107" s="63"/>
      <c r="I107" s="63"/>
      <c r="J107" s="63" t="s">
        <v>447</v>
      </c>
      <c r="K107" s="63"/>
      <c r="L107" s="63"/>
      <c r="M107" s="63" t="s">
        <v>448</v>
      </c>
      <c r="N107" s="63"/>
      <c r="O107" s="63" t="s">
        <v>15</v>
      </c>
      <c r="P107" s="63" t="s">
        <v>16</v>
      </c>
      <c r="Q107" s="63" t="s">
        <v>35</v>
      </c>
      <c r="R107" s="63" t="s">
        <v>8666</v>
      </c>
      <c r="S107" s="63" t="s">
        <v>33</v>
      </c>
      <c r="T107" s="63"/>
      <c r="U107" s="63"/>
      <c r="V107" s="63" t="s">
        <v>4164</v>
      </c>
      <c r="W107" s="63" t="s">
        <v>34</v>
      </c>
      <c r="X107" s="63" t="s">
        <v>450</v>
      </c>
      <c r="Y107" s="429">
        <v>45005</v>
      </c>
      <c r="Z107" s="430">
        <v>46833</v>
      </c>
      <c r="AA107" s="63" t="s">
        <v>4158</v>
      </c>
      <c r="AB107" s="63" t="s">
        <v>4159</v>
      </c>
      <c r="AC107" s="63"/>
      <c r="AD107" s="63" t="s">
        <v>4469</v>
      </c>
      <c r="AE107" s="63">
        <v>202007121200346</v>
      </c>
      <c r="AF107" s="435">
        <v>45987</v>
      </c>
      <c r="AG107" s="174"/>
      <c r="AH107" s="174"/>
      <c r="AI107" s="174"/>
      <c r="AJ107" s="174"/>
      <c r="AK107" s="174"/>
      <c r="AL107" s="174"/>
      <c r="AM107" s="174"/>
      <c r="AN107" s="174"/>
      <c r="AO107" s="174"/>
      <c r="AP107" s="174"/>
      <c r="AQ107" s="174"/>
      <c r="AR107" s="174" t="s">
        <v>2312</v>
      </c>
      <c r="AS107" s="174">
        <v>2023</v>
      </c>
      <c r="AT107" s="415">
        <v>45014</v>
      </c>
      <c r="AU107" s="174" t="s">
        <v>1351</v>
      </c>
      <c r="AV107" s="419" t="s">
        <v>8790</v>
      </c>
      <c r="AW107" s="424"/>
      <c r="AX107" s="425"/>
      <c r="AY107" s="422"/>
      <c r="AZ107" s="425"/>
      <c r="BA107" s="425"/>
      <c r="BB107" s="422"/>
      <c r="BC107" s="425"/>
      <c r="BD107" s="424"/>
      <c r="BE107" s="425"/>
      <c r="BF107" s="429">
        <v>42418</v>
      </c>
      <c r="BG107" s="426">
        <f t="shared" si="2"/>
        <v>0</v>
      </c>
      <c r="BH107" s="426">
        <f t="shared" si="3"/>
        <v>0</v>
      </c>
      <c r="BI107" s="426">
        <f t="shared" si="4"/>
        <v>0</v>
      </c>
      <c r="BJ107" s="426">
        <f t="shared" si="5"/>
        <v>0</v>
      </c>
      <c r="BK107" s="425" t="b">
        <f>COUNTIF($X$3:$X408,$X107)&gt;1</f>
        <v>0</v>
      </c>
      <c r="BL107" s="425"/>
      <c r="BM107" s="425"/>
      <c r="BN107" s="425"/>
    </row>
    <row r="108" spans="1:66" ht="15.75" customHeight="1">
      <c r="A108" s="703" t="s">
        <v>10</v>
      </c>
      <c r="B108" s="703" t="s">
        <v>27</v>
      </c>
      <c r="C108" s="703" t="s">
        <v>123</v>
      </c>
      <c r="D108" s="703" t="s">
        <v>159</v>
      </c>
      <c r="E108" s="703" t="s">
        <v>509</v>
      </c>
      <c r="F108" s="703"/>
      <c r="G108" s="703" t="s">
        <v>8791</v>
      </c>
      <c r="H108" s="703"/>
      <c r="I108" s="703"/>
      <c r="J108" s="703" t="s">
        <v>160</v>
      </c>
      <c r="K108" s="703"/>
      <c r="L108" s="703"/>
      <c r="M108" s="703" t="s">
        <v>8792</v>
      </c>
      <c r="N108" s="703"/>
      <c r="O108" s="703" t="s">
        <v>15</v>
      </c>
      <c r="P108" s="703" t="s">
        <v>16</v>
      </c>
      <c r="Q108" s="703" t="s">
        <v>35</v>
      </c>
      <c r="R108" s="703" t="s">
        <v>2230</v>
      </c>
      <c r="S108" s="703" t="s">
        <v>161</v>
      </c>
      <c r="T108" s="703"/>
      <c r="U108" s="703"/>
      <c r="V108" s="703" t="s">
        <v>4157</v>
      </c>
      <c r="W108" s="703" t="s">
        <v>162</v>
      </c>
      <c r="X108" s="703">
        <v>1207012005</v>
      </c>
      <c r="Y108" s="704">
        <v>40910</v>
      </c>
      <c r="Z108" s="705">
        <v>46833</v>
      </c>
      <c r="AA108" s="703" t="s">
        <v>4158</v>
      </c>
      <c r="AB108" s="703" t="s">
        <v>4159</v>
      </c>
      <c r="AC108" s="703"/>
      <c r="AD108" s="703" t="s">
        <v>8793</v>
      </c>
      <c r="AE108" s="703" t="s">
        <v>8794</v>
      </c>
      <c r="AF108" s="705">
        <v>46483</v>
      </c>
      <c r="AG108" s="703"/>
      <c r="AH108" s="703"/>
      <c r="AI108" s="705">
        <v>45054</v>
      </c>
      <c r="AJ108" s="703" t="s">
        <v>2289</v>
      </c>
      <c r="AK108" s="703"/>
      <c r="AL108" s="703"/>
      <c r="AM108" s="703"/>
      <c r="AN108" s="703"/>
      <c r="AO108" s="703"/>
      <c r="AP108" s="703"/>
      <c r="AQ108" s="703"/>
      <c r="AR108" s="703" t="s">
        <v>2319</v>
      </c>
      <c r="AS108" s="703">
        <v>2023</v>
      </c>
      <c r="AT108" s="706">
        <v>45107</v>
      </c>
      <c r="AU108" s="703" t="s">
        <v>2323</v>
      </c>
      <c r="AV108" s="707" t="s">
        <v>8795</v>
      </c>
      <c r="AW108" s="708"/>
      <c r="AX108" s="709"/>
      <c r="AY108" s="422"/>
      <c r="AZ108" s="709"/>
      <c r="BA108" s="709"/>
      <c r="BB108" s="422"/>
      <c r="BC108" s="709"/>
      <c r="BD108" s="708"/>
      <c r="BE108" s="709"/>
      <c r="BF108" s="704">
        <v>40910</v>
      </c>
      <c r="BG108" s="710">
        <f t="shared" si="2"/>
        <v>0</v>
      </c>
      <c r="BH108" s="710">
        <f t="shared" si="3"/>
        <v>0</v>
      </c>
      <c r="BI108" s="710">
        <f t="shared" si="4"/>
        <v>0</v>
      </c>
      <c r="BJ108" s="710">
        <f t="shared" si="5"/>
        <v>0</v>
      </c>
      <c r="BK108" s="709" t="b">
        <f>COUNTIF($X$3:$X408,$X108)&gt;1</f>
        <v>0</v>
      </c>
      <c r="BL108" s="709"/>
      <c r="BM108" s="709"/>
      <c r="BN108" s="709"/>
    </row>
    <row r="109" spans="1:66" ht="15.75" customHeight="1">
      <c r="A109" s="313" t="s">
        <v>10</v>
      </c>
      <c r="B109" s="313" t="s">
        <v>27</v>
      </c>
      <c r="C109" s="313" t="s">
        <v>28</v>
      </c>
      <c r="D109" s="63" t="s">
        <v>29</v>
      </c>
      <c r="E109" s="313" t="s">
        <v>30</v>
      </c>
      <c r="F109" s="313"/>
      <c r="G109" s="313" t="s">
        <v>163</v>
      </c>
      <c r="H109" s="313"/>
      <c r="I109" s="313"/>
      <c r="J109" s="313" t="s">
        <v>3706</v>
      </c>
      <c r="K109" s="313"/>
      <c r="L109" s="313"/>
      <c r="M109" s="313" t="s">
        <v>164</v>
      </c>
      <c r="N109" s="313" t="s">
        <v>4472</v>
      </c>
      <c r="O109" s="313" t="s">
        <v>15</v>
      </c>
      <c r="P109" s="313" t="s">
        <v>16</v>
      </c>
      <c r="Q109" s="313" t="s">
        <v>35</v>
      </c>
      <c r="R109" s="313" t="s">
        <v>87</v>
      </c>
      <c r="S109" s="313" t="s">
        <v>88</v>
      </c>
      <c r="T109" s="313"/>
      <c r="U109" s="313"/>
      <c r="V109" s="313" t="s">
        <v>4164</v>
      </c>
      <c r="W109" s="313" t="s">
        <v>165</v>
      </c>
      <c r="X109" s="313" t="s">
        <v>166</v>
      </c>
      <c r="Y109" s="455">
        <v>45309</v>
      </c>
      <c r="Z109" s="456">
        <v>47137</v>
      </c>
      <c r="AA109" s="313" t="s">
        <v>4158</v>
      </c>
      <c r="AB109" s="313" t="s">
        <v>4159</v>
      </c>
      <c r="AC109" s="313"/>
      <c r="AD109" s="313" t="s">
        <v>4473</v>
      </c>
      <c r="AE109" s="313" t="s">
        <v>4474</v>
      </c>
      <c r="AF109" s="457">
        <v>45232</v>
      </c>
      <c r="AG109" s="176"/>
      <c r="AH109" s="176"/>
      <c r="AI109" s="176"/>
      <c r="AJ109" s="176"/>
      <c r="AK109" s="176"/>
      <c r="AL109" s="176"/>
      <c r="AM109" s="176"/>
      <c r="AN109" s="176"/>
      <c r="AO109" s="176"/>
      <c r="AP109" s="176"/>
      <c r="AQ109" s="176"/>
      <c r="AR109" s="176" t="s">
        <v>2306</v>
      </c>
      <c r="AS109" s="176">
        <v>2024</v>
      </c>
      <c r="AT109" s="458">
        <v>45316</v>
      </c>
      <c r="AU109" s="176" t="s">
        <v>1351</v>
      </c>
      <c r="AV109" s="459" t="s">
        <v>4274</v>
      </c>
      <c r="AW109" s="424"/>
      <c r="AX109" s="462"/>
      <c r="AY109" s="461"/>
      <c r="AZ109" s="462"/>
      <c r="BA109" s="462"/>
      <c r="BB109" s="461"/>
      <c r="BC109" s="462"/>
      <c r="BD109" s="424"/>
      <c r="BE109" s="462"/>
      <c r="BF109" s="455">
        <v>44130</v>
      </c>
      <c r="BG109" s="426">
        <f t="shared" si="2"/>
        <v>0</v>
      </c>
      <c r="BH109" s="426">
        <f t="shared" si="3"/>
        <v>0</v>
      </c>
      <c r="BI109" s="426">
        <f t="shared" si="4"/>
        <v>0</v>
      </c>
      <c r="BJ109" s="426">
        <f t="shared" si="5"/>
        <v>0</v>
      </c>
      <c r="BK109" s="462" t="b">
        <f>COUNTIF($X$3:$X408,$X109)&gt;1</f>
        <v>0</v>
      </c>
      <c r="BL109" s="462"/>
      <c r="BM109" s="462"/>
      <c r="BN109" s="462"/>
    </row>
    <row r="110" spans="1:66" ht="15.75" customHeight="1">
      <c r="A110" s="313" t="s">
        <v>10</v>
      </c>
      <c r="B110" s="313" t="s">
        <v>27</v>
      </c>
      <c r="C110" s="313" t="s">
        <v>28</v>
      </c>
      <c r="D110" s="63" t="s">
        <v>29</v>
      </c>
      <c r="E110" s="313" t="s">
        <v>30</v>
      </c>
      <c r="F110" s="313"/>
      <c r="G110" s="313" t="s">
        <v>163</v>
      </c>
      <c r="H110" s="313"/>
      <c r="I110" s="313"/>
      <c r="J110" s="313" t="s">
        <v>3706</v>
      </c>
      <c r="K110" s="313"/>
      <c r="L110" s="313"/>
      <c r="M110" s="313" t="s">
        <v>164</v>
      </c>
      <c r="N110" s="313" t="s">
        <v>4472</v>
      </c>
      <c r="O110" s="313" t="s">
        <v>15</v>
      </c>
      <c r="P110" s="313" t="s">
        <v>16</v>
      </c>
      <c r="Q110" s="313" t="s">
        <v>35</v>
      </c>
      <c r="R110" s="313" t="s">
        <v>84</v>
      </c>
      <c r="S110" s="313" t="s">
        <v>85</v>
      </c>
      <c r="T110" s="313"/>
      <c r="U110" s="313"/>
      <c r="V110" s="313" t="s">
        <v>4164</v>
      </c>
      <c r="W110" s="313" t="s">
        <v>94</v>
      </c>
      <c r="X110" s="313">
        <v>201507012180</v>
      </c>
      <c r="Y110" s="455">
        <v>45309</v>
      </c>
      <c r="Z110" s="456">
        <v>47137</v>
      </c>
      <c r="AA110" s="313" t="s">
        <v>4158</v>
      </c>
      <c r="AB110" s="313" t="s">
        <v>4168</v>
      </c>
      <c r="AC110" s="313" t="s">
        <v>4475</v>
      </c>
      <c r="AD110" s="313" t="s">
        <v>4476</v>
      </c>
      <c r="AE110" s="313" t="s">
        <v>4477</v>
      </c>
      <c r="AF110" s="313" t="s">
        <v>4478</v>
      </c>
      <c r="AG110" s="176"/>
      <c r="AH110" s="176"/>
      <c r="AI110" s="176"/>
      <c r="AJ110" s="176"/>
      <c r="AK110" s="176"/>
      <c r="AL110" s="176"/>
      <c r="AM110" s="176"/>
      <c r="AN110" s="176"/>
      <c r="AO110" s="176"/>
      <c r="AP110" s="176"/>
      <c r="AQ110" s="176"/>
      <c r="AR110" s="176" t="s">
        <v>2306</v>
      </c>
      <c r="AS110" s="176">
        <v>2024</v>
      </c>
      <c r="AT110" s="458">
        <v>45316</v>
      </c>
      <c r="AU110" s="176" t="s">
        <v>1351</v>
      </c>
      <c r="AV110" s="459" t="s">
        <v>4274</v>
      </c>
      <c r="AW110" s="424"/>
      <c r="AX110" s="462"/>
      <c r="AY110" s="461"/>
      <c r="AZ110" s="462"/>
      <c r="BA110" s="462"/>
      <c r="BB110" s="461"/>
      <c r="BC110" s="462"/>
      <c r="BD110" s="424"/>
      <c r="BE110" s="462"/>
      <c r="BF110" s="455">
        <v>42304</v>
      </c>
      <c r="BG110" s="426">
        <f t="shared" si="2"/>
        <v>0</v>
      </c>
      <c r="BH110" s="426">
        <f t="shared" si="3"/>
        <v>0</v>
      </c>
      <c r="BI110" s="426">
        <f t="shared" si="4"/>
        <v>0</v>
      </c>
      <c r="BJ110" s="426">
        <f t="shared" si="5"/>
        <v>0</v>
      </c>
      <c r="BK110" s="462" t="b">
        <f>COUNTIF($X$3:$X408,$X110)&gt;1</f>
        <v>0</v>
      </c>
      <c r="BL110" s="462"/>
      <c r="BM110" s="462"/>
      <c r="BN110" s="462"/>
    </row>
    <row r="111" spans="1:66" ht="15.75" customHeight="1">
      <c r="A111" s="313" t="s">
        <v>10</v>
      </c>
      <c r="B111" s="313" t="s">
        <v>27</v>
      </c>
      <c r="C111" s="313" t="s">
        <v>28</v>
      </c>
      <c r="D111" s="63" t="s">
        <v>29</v>
      </c>
      <c r="E111" s="313" t="s">
        <v>30</v>
      </c>
      <c r="F111" s="313"/>
      <c r="G111" s="313" t="s">
        <v>163</v>
      </c>
      <c r="H111" s="313"/>
      <c r="I111" s="313"/>
      <c r="J111" s="313" t="s">
        <v>3706</v>
      </c>
      <c r="K111" s="313"/>
      <c r="L111" s="313"/>
      <c r="M111" s="313" t="s">
        <v>164</v>
      </c>
      <c r="N111" s="313" t="s">
        <v>4472</v>
      </c>
      <c r="O111" s="313" t="s">
        <v>15</v>
      </c>
      <c r="P111" s="313" t="s">
        <v>16</v>
      </c>
      <c r="Q111" s="313" t="s">
        <v>35</v>
      </c>
      <c r="R111" s="313" t="s">
        <v>84</v>
      </c>
      <c r="S111" s="313" t="s">
        <v>93</v>
      </c>
      <c r="T111" s="313"/>
      <c r="U111" s="313"/>
      <c r="V111" s="313" t="s">
        <v>4213</v>
      </c>
      <c r="W111" s="313" t="s">
        <v>94</v>
      </c>
      <c r="X111" s="313" t="s">
        <v>169</v>
      </c>
      <c r="Y111" s="455">
        <v>45309</v>
      </c>
      <c r="Z111" s="456">
        <v>47137</v>
      </c>
      <c r="AA111" s="313" t="s">
        <v>4158</v>
      </c>
      <c r="AB111" s="313" t="s">
        <v>4168</v>
      </c>
      <c r="AC111" s="313" t="s">
        <v>4479</v>
      </c>
      <c r="AD111" s="313" t="s">
        <v>4476</v>
      </c>
      <c r="AE111" s="313" t="s">
        <v>4477</v>
      </c>
      <c r="AF111" s="313" t="s">
        <v>4480</v>
      </c>
      <c r="AG111" s="176"/>
      <c r="AH111" s="176"/>
      <c r="AI111" s="176"/>
      <c r="AJ111" s="176"/>
      <c r="AK111" s="176"/>
      <c r="AL111" s="176"/>
      <c r="AM111" s="176"/>
      <c r="AN111" s="176"/>
      <c r="AO111" s="176"/>
      <c r="AP111" s="176"/>
      <c r="AQ111" s="176"/>
      <c r="AR111" s="176" t="s">
        <v>2306</v>
      </c>
      <c r="AS111" s="176">
        <v>2024</v>
      </c>
      <c r="AT111" s="458">
        <v>45316</v>
      </c>
      <c r="AU111" s="176" t="s">
        <v>1351</v>
      </c>
      <c r="AV111" s="459" t="s">
        <v>4274</v>
      </c>
      <c r="AW111" s="424"/>
      <c r="AX111" s="462"/>
      <c r="AY111" s="461"/>
      <c r="AZ111" s="462"/>
      <c r="BA111" s="462"/>
      <c r="BB111" s="461"/>
      <c r="BC111" s="462"/>
      <c r="BD111" s="424"/>
      <c r="BE111" s="462">
        <v>1</v>
      </c>
      <c r="BF111" s="455">
        <v>42633</v>
      </c>
      <c r="BG111" s="426">
        <f t="shared" si="2"/>
        <v>0</v>
      </c>
      <c r="BH111" s="426">
        <f t="shared" si="3"/>
        <v>0</v>
      </c>
      <c r="BI111" s="426">
        <f t="shared" si="4"/>
        <v>0</v>
      </c>
      <c r="BJ111" s="426">
        <f t="shared" si="5"/>
        <v>0</v>
      </c>
      <c r="BK111" s="462" t="b">
        <f>COUNTIF($X$3:$X408,$X111)&gt;1</f>
        <v>0</v>
      </c>
      <c r="BL111" s="462"/>
      <c r="BM111" s="462"/>
      <c r="BN111" s="462"/>
    </row>
    <row r="112" spans="1:66" ht="15.75" customHeight="1">
      <c r="A112" s="703" t="s">
        <v>10</v>
      </c>
      <c r="B112" s="703" t="s">
        <v>27</v>
      </c>
      <c r="C112" s="703" t="s">
        <v>28</v>
      </c>
      <c r="D112" s="63" t="s">
        <v>29</v>
      </c>
      <c r="E112" s="703" t="s">
        <v>30</v>
      </c>
      <c r="F112" s="703"/>
      <c r="G112" s="703" t="s">
        <v>163</v>
      </c>
      <c r="H112" s="703"/>
      <c r="I112" s="703"/>
      <c r="J112" s="703" t="s">
        <v>3706</v>
      </c>
      <c r="K112" s="703"/>
      <c r="L112" s="703"/>
      <c r="M112" s="703" t="s">
        <v>4481</v>
      </c>
      <c r="N112" s="703"/>
      <c r="O112" s="703" t="s">
        <v>15</v>
      </c>
      <c r="P112" s="703" t="s">
        <v>16</v>
      </c>
      <c r="Q112" s="703" t="s">
        <v>35</v>
      </c>
      <c r="R112" s="703" t="s">
        <v>84</v>
      </c>
      <c r="S112" s="703" t="s">
        <v>167</v>
      </c>
      <c r="T112" s="703"/>
      <c r="U112" s="703"/>
      <c r="V112" s="703" t="s">
        <v>4164</v>
      </c>
      <c r="W112" s="703" t="s">
        <v>94</v>
      </c>
      <c r="X112" s="703" t="s">
        <v>168</v>
      </c>
      <c r="Y112" s="704">
        <v>43753</v>
      </c>
      <c r="Z112" s="703"/>
      <c r="AA112" s="703" t="s">
        <v>4646</v>
      </c>
      <c r="AB112" s="703" t="s">
        <v>4168</v>
      </c>
      <c r="AC112" s="703" t="s">
        <v>8796</v>
      </c>
      <c r="AD112" s="703" t="s">
        <v>8797</v>
      </c>
      <c r="AE112" s="703" t="s">
        <v>8798</v>
      </c>
      <c r="AF112" s="703" t="s">
        <v>8799</v>
      </c>
      <c r="AG112" s="703"/>
      <c r="AH112" s="703"/>
      <c r="AI112" s="705">
        <v>45007</v>
      </c>
      <c r="AJ112" s="703" t="s">
        <v>8675</v>
      </c>
      <c r="AK112" s="703"/>
      <c r="AL112" s="703"/>
      <c r="AM112" s="703"/>
      <c r="AN112" s="703"/>
      <c r="AO112" s="703"/>
      <c r="AP112" s="703"/>
      <c r="AQ112" s="703"/>
      <c r="AR112" s="703" t="s">
        <v>2315</v>
      </c>
      <c r="AS112" s="703">
        <v>2023</v>
      </c>
      <c r="AT112" s="706">
        <v>45029</v>
      </c>
      <c r="AU112" s="703" t="s">
        <v>2323</v>
      </c>
      <c r="AV112" s="707" t="s">
        <v>8711</v>
      </c>
      <c r="AW112" s="708"/>
      <c r="AX112" s="709"/>
      <c r="AY112" s="422"/>
      <c r="AZ112" s="709"/>
      <c r="BA112" s="709"/>
      <c r="BB112" s="422"/>
      <c r="BC112" s="709"/>
      <c r="BD112" s="708"/>
      <c r="BE112" s="709"/>
      <c r="BF112" s="710"/>
      <c r="BG112" s="710">
        <f t="shared" si="2"/>
        <v>0</v>
      </c>
      <c r="BH112" s="710">
        <f t="shared" si="3"/>
        <v>0</v>
      </c>
      <c r="BI112" s="710">
        <f t="shared" si="4"/>
        <v>0</v>
      </c>
      <c r="BJ112" s="710">
        <f t="shared" si="5"/>
        <v>0</v>
      </c>
      <c r="BK112" s="709" t="b">
        <f>COUNTIF($X$3:$X408,$X112)&gt;1</f>
        <v>0</v>
      </c>
      <c r="BL112" s="709"/>
      <c r="BM112" s="709"/>
      <c r="BN112" s="709"/>
    </row>
    <row r="113" spans="1:66" ht="15.75" customHeight="1">
      <c r="A113" s="703" t="s">
        <v>10</v>
      </c>
      <c r="B113" s="703" t="s">
        <v>27</v>
      </c>
      <c r="C113" s="703" t="s">
        <v>28</v>
      </c>
      <c r="D113" s="63" t="s">
        <v>29</v>
      </c>
      <c r="E113" s="703" t="s">
        <v>30</v>
      </c>
      <c r="F113" s="703"/>
      <c r="G113" s="703" t="s">
        <v>163</v>
      </c>
      <c r="H113" s="703"/>
      <c r="I113" s="703"/>
      <c r="J113" s="703" t="s">
        <v>3706</v>
      </c>
      <c r="K113" s="703"/>
      <c r="L113" s="703"/>
      <c r="M113" s="703" t="s">
        <v>4481</v>
      </c>
      <c r="N113" s="703"/>
      <c r="O113" s="703" t="s">
        <v>15</v>
      </c>
      <c r="P113" s="703" t="s">
        <v>16</v>
      </c>
      <c r="Q113" s="703" t="s">
        <v>35</v>
      </c>
      <c r="R113" s="703" t="s">
        <v>84</v>
      </c>
      <c r="S113" s="703" t="s">
        <v>170</v>
      </c>
      <c r="T113" s="703"/>
      <c r="U113" s="703"/>
      <c r="V113" s="703" t="s">
        <v>4213</v>
      </c>
      <c r="W113" s="703" t="s">
        <v>94</v>
      </c>
      <c r="X113" s="703" t="s">
        <v>171</v>
      </c>
      <c r="Y113" s="704">
        <v>43745</v>
      </c>
      <c r="Z113" s="703"/>
      <c r="AA113" s="703" t="s">
        <v>4646</v>
      </c>
      <c r="AB113" s="703" t="s">
        <v>4168</v>
      </c>
      <c r="AC113" s="703" t="s">
        <v>8800</v>
      </c>
      <c r="AD113" s="703" t="s">
        <v>8797</v>
      </c>
      <c r="AE113" s="703" t="s">
        <v>8801</v>
      </c>
      <c r="AF113" s="703" t="s">
        <v>8799</v>
      </c>
      <c r="AG113" s="703"/>
      <c r="AH113" s="703"/>
      <c r="AI113" s="705">
        <v>45007</v>
      </c>
      <c r="AJ113" s="703" t="s">
        <v>8675</v>
      </c>
      <c r="AK113" s="703"/>
      <c r="AL113" s="703"/>
      <c r="AM113" s="703"/>
      <c r="AN113" s="703"/>
      <c r="AO113" s="703"/>
      <c r="AP113" s="703"/>
      <c r="AQ113" s="703"/>
      <c r="AR113" s="703" t="s">
        <v>2315</v>
      </c>
      <c r="AS113" s="703">
        <v>2023</v>
      </c>
      <c r="AT113" s="706">
        <v>45029</v>
      </c>
      <c r="AU113" s="703" t="s">
        <v>2323</v>
      </c>
      <c r="AV113" s="707" t="s">
        <v>8711</v>
      </c>
      <c r="AW113" s="708"/>
      <c r="AX113" s="709"/>
      <c r="AY113" s="422"/>
      <c r="AZ113" s="709"/>
      <c r="BA113" s="709"/>
      <c r="BB113" s="422"/>
      <c r="BC113" s="709"/>
      <c r="BD113" s="708"/>
      <c r="BE113" s="709"/>
      <c r="BF113" s="710"/>
      <c r="BG113" s="710">
        <f t="shared" si="2"/>
        <v>0</v>
      </c>
      <c r="BH113" s="710">
        <f t="shared" si="3"/>
        <v>0</v>
      </c>
      <c r="BI113" s="710">
        <f t="shared" si="4"/>
        <v>0</v>
      </c>
      <c r="BJ113" s="710">
        <f t="shared" si="5"/>
        <v>0</v>
      </c>
      <c r="BK113" s="709" t="b">
        <f>COUNTIF($X$3:$X408,$X113)&gt;1</f>
        <v>0</v>
      </c>
      <c r="BL113" s="709"/>
      <c r="BM113" s="709"/>
      <c r="BN113" s="709"/>
    </row>
    <row r="114" spans="1:66" ht="15.75" customHeight="1">
      <c r="A114" s="703" t="s">
        <v>10</v>
      </c>
      <c r="B114" s="703" t="s">
        <v>27</v>
      </c>
      <c r="C114" s="703" t="s">
        <v>28</v>
      </c>
      <c r="D114" s="63" t="s">
        <v>29</v>
      </c>
      <c r="E114" s="703" t="s">
        <v>30</v>
      </c>
      <c r="F114" s="703"/>
      <c r="G114" s="703" t="s">
        <v>163</v>
      </c>
      <c r="H114" s="703"/>
      <c r="I114" s="703"/>
      <c r="J114" s="703" t="s">
        <v>3706</v>
      </c>
      <c r="K114" s="703"/>
      <c r="L114" s="703"/>
      <c r="M114" s="703" t="s">
        <v>4481</v>
      </c>
      <c r="N114" s="703"/>
      <c r="O114" s="703" t="s">
        <v>15</v>
      </c>
      <c r="P114" s="703" t="s">
        <v>16</v>
      </c>
      <c r="Q114" s="703" t="s">
        <v>35</v>
      </c>
      <c r="R114" s="703" t="s">
        <v>104</v>
      </c>
      <c r="S114" s="703" t="s">
        <v>173</v>
      </c>
      <c r="T114" s="703"/>
      <c r="U114" s="703"/>
      <c r="V114" s="703" t="s">
        <v>4164</v>
      </c>
      <c r="W114" s="703" t="s">
        <v>106</v>
      </c>
      <c r="X114" s="703" t="s">
        <v>174</v>
      </c>
      <c r="Y114" s="704">
        <v>43745</v>
      </c>
      <c r="Z114" s="703"/>
      <c r="AA114" s="703"/>
      <c r="AB114" s="703" t="s">
        <v>4159</v>
      </c>
      <c r="AC114" s="703"/>
      <c r="AD114" s="703" t="s">
        <v>4482</v>
      </c>
      <c r="AE114" s="703" t="s">
        <v>8802</v>
      </c>
      <c r="AF114" s="703" t="s">
        <v>8803</v>
      </c>
      <c r="AG114" s="703"/>
      <c r="AH114" s="703"/>
      <c r="AI114" s="705">
        <v>45007</v>
      </c>
      <c r="AJ114" s="703" t="s">
        <v>8675</v>
      </c>
      <c r="AK114" s="703"/>
      <c r="AL114" s="703"/>
      <c r="AM114" s="703"/>
      <c r="AN114" s="703"/>
      <c r="AO114" s="703"/>
      <c r="AP114" s="703"/>
      <c r="AQ114" s="703"/>
      <c r="AR114" s="703" t="s">
        <v>2315</v>
      </c>
      <c r="AS114" s="703">
        <v>2023</v>
      </c>
      <c r="AT114" s="706">
        <v>45029</v>
      </c>
      <c r="AU114" s="703" t="s">
        <v>2323</v>
      </c>
      <c r="AV114" s="707" t="s">
        <v>8711</v>
      </c>
      <c r="AW114" s="708"/>
      <c r="AX114" s="709"/>
      <c r="AY114" s="422"/>
      <c r="AZ114" s="709"/>
      <c r="BA114" s="709"/>
      <c r="BB114" s="422"/>
      <c r="BC114" s="709"/>
      <c r="BD114" s="708"/>
      <c r="BE114" s="709"/>
      <c r="BF114" s="710"/>
      <c r="BG114" s="710">
        <f t="shared" si="2"/>
        <v>0</v>
      </c>
      <c r="BH114" s="710">
        <f t="shared" si="3"/>
        <v>0</v>
      </c>
      <c r="BI114" s="710">
        <f t="shared" si="4"/>
        <v>0</v>
      </c>
      <c r="BJ114" s="710">
        <f t="shared" si="5"/>
        <v>0</v>
      </c>
      <c r="BK114" s="709" t="b">
        <f>COUNTIF($X$3:$X408,$X114)&gt;1</f>
        <v>0</v>
      </c>
      <c r="BL114" s="709"/>
      <c r="BM114" s="709"/>
      <c r="BN114" s="709"/>
    </row>
    <row r="115" spans="1:66" ht="15.75" customHeight="1">
      <c r="A115" s="63" t="s">
        <v>10</v>
      </c>
      <c r="B115" s="63" t="s">
        <v>27</v>
      </c>
      <c r="C115" s="63" t="s">
        <v>28</v>
      </c>
      <c r="D115" s="63" t="s">
        <v>29</v>
      </c>
      <c r="E115" s="63" t="s">
        <v>30</v>
      </c>
      <c r="F115" s="63"/>
      <c r="G115" s="63" t="s">
        <v>163</v>
      </c>
      <c r="H115" s="63"/>
      <c r="I115" s="63"/>
      <c r="J115" s="63" t="s">
        <v>3706</v>
      </c>
      <c r="K115" s="63"/>
      <c r="L115" s="63"/>
      <c r="M115" s="63" t="s">
        <v>4481</v>
      </c>
      <c r="N115" s="313" t="s">
        <v>4472</v>
      </c>
      <c r="O115" s="63" t="s">
        <v>15</v>
      </c>
      <c r="P115" s="63" t="s">
        <v>16</v>
      </c>
      <c r="Q115" s="63" t="s">
        <v>35</v>
      </c>
      <c r="R115" s="63" t="s">
        <v>104</v>
      </c>
      <c r="S115" s="63" t="s">
        <v>105</v>
      </c>
      <c r="T115" s="63"/>
      <c r="U115" s="63"/>
      <c r="V115" s="63" t="s">
        <v>4164</v>
      </c>
      <c r="W115" s="63" t="s">
        <v>106</v>
      </c>
      <c r="X115" s="63" t="s">
        <v>172</v>
      </c>
      <c r="Y115" s="429">
        <v>45096</v>
      </c>
      <c r="Z115" s="430">
        <v>46924</v>
      </c>
      <c r="AA115" s="63" t="s">
        <v>4158</v>
      </c>
      <c r="AB115" s="63" t="s">
        <v>4159</v>
      </c>
      <c r="AC115" s="63"/>
      <c r="AD115" s="63" t="s">
        <v>4482</v>
      </c>
      <c r="AE115" s="63" t="s">
        <v>4483</v>
      </c>
      <c r="AF115" s="63" t="s">
        <v>4484</v>
      </c>
      <c r="AG115" s="174"/>
      <c r="AH115" s="174"/>
      <c r="AI115" s="174"/>
      <c r="AJ115" s="174"/>
      <c r="AK115" s="174"/>
      <c r="AL115" s="174"/>
      <c r="AM115" s="174"/>
      <c r="AN115" s="174"/>
      <c r="AO115" s="174"/>
      <c r="AP115" s="174"/>
      <c r="AQ115" s="174"/>
      <c r="AR115" s="174" t="s">
        <v>2322</v>
      </c>
      <c r="AS115" s="174">
        <v>2023</v>
      </c>
      <c r="AT115" s="415">
        <v>45134</v>
      </c>
      <c r="AU115" s="174" t="s">
        <v>1351</v>
      </c>
      <c r="AV115" s="419" t="s">
        <v>8804</v>
      </c>
      <c r="AW115" s="424"/>
      <c r="AX115" s="425"/>
      <c r="AY115" s="422"/>
      <c r="AZ115" s="425"/>
      <c r="BA115" s="425"/>
      <c r="BB115" s="422"/>
      <c r="BC115" s="425"/>
      <c r="BD115" s="424"/>
      <c r="BE115" s="425"/>
      <c r="BF115" s="429">
        <v>43251</v>
      </c>
      <c r="BG115" s="426">
        <f t="shared" si="2"/>
        <v>0</v>
      </c>
      <c r="BH115" s="426">
        <f t="shared" si="3"/>
        <v>0</v>
      </c>
      <c r="BI115" s="426">
        <f t="shared" si="4"/>
        <v>0</v>
      </c>
      <c r="BJ115" s="426">
        <f t="shared" si="5"/>
        <v>0</v>
      </c>
      <c r="BK115" s="425" t="b">
        <f>COUNTIF($X$3:$X408,$X115)&gt;1</f>
        <v>0</v>
      </c>
      <c r="BL115" s="425"/>
      <c r="BM115" s="425"/>
      <c r="BN115" s="425"/>
    </row>
    <row r="116" spans="1:66" ht="15.75" customHeight="1">
      <c r="A116" s="63" t="s">
        <v>10</v>
      </c>
      <c r="B116" s="63" t="s">
        <v>27</v>
      </c>
      <c r="C116" s="63" t="s">
        <v>28</v>
      </c>
      <c r="D116" s="63" t="s">
        <v>29</v>
      </c>
      <c r="E116" s="63" t="s">
        <v>30</v>
      </c>
      <c r="F116" s="63"/>
      <c r="G116" s="63" t="s">
        <v>163</v>
      </c>
      <c r="H116" s="63"/>
      <c r="I116" s="63"/>
      <c r="J116" s="63" t="s">
        <v>3706</v>
      </c>
      <c r="K116" s="63"/>
      <c r="L116" s="63"/>
      <c r="M116" s="63" t="s">
        <v>4481</v>
      </c>
      <c r="N116" s="313" t="s">
        <v>4472</v>
      </c>
      <c r="O116" s="63" t="s">
        <v>15</v>
      </c>
      <c r="P116" s="63" t="s">
        <v>16</v>
      </c>
      <c r="Q116" s="63" t="s">
        <v>35</v>
      </c>
      <c r="R116" s="63" t="s">
        <v>2222</v>
      </c>
      <c r="S116" s="63" t="s">
        <v>156</v>
      </c>
      <c r="T116" s="63"/>
      <c r="U116" s="63"/>
      <c r="V116" s="63" t="s">
        <v>4164</v>
      </c>
      <c r="W116" s="63" t="s">
        <v>157</v>
      </c>
      <c r="X116" s="63" t="s">
        <v>175</v>
      </c>
      <c r="Y116" s="429">
        <v>45309</v>
      </c>
      <c r="Z116" s="430">
        <v>47137</v>
      </c>
      <c r="AA116" s="63" t="s">
        <v>4158</v>
      </c>
      <c r="AB116" s="63" t="s">
        <v>4168</v>
      </c>
      <c r="AC116" s="63" t="s">
        <v>4485</v>
      </c>
      <c r="AD116" s="63" t="s">
        <v>4486</v>
      </c>
      <c r="AE116" s="63" t="s">
        <v>4487</v>
      </c>
      <c r="AF116" s="429">
        <v>46554</v>
      </c>
      <c r="AG116" s="174"/>
      <c r="AH116" s="174"/>
      <c r="AI116" s="174"/>
      <c r="AJ116" s="174"/>
      <c r="AK116" s="174"/>
      <c r="AL116" s="174"/>
      <c r="AM116" s="174"/>
      <c r="AN116" s="174"/>
      <c r="AO116" s="174"/>
      <c r="AP116" s="174"/>
      <c r="AQ116" s="174"/>
      <c r="AR116" s="174" t="s">
        <v>2306</v>
      </c>
      <c r="AS116" s="174">
        <v>2024</v>
      </c>
      <c r="AT116" s="415">
        <v>45316</v>
      </c>
      <c r="AU116" s="174" t="s">
        <v>1351</v>
      </c>
      <c r="AV116" s="419" t="s">
        <v>4274</v>
      </c>
      <c r="AW116" s="424"/>
      <c r="AX116" s="425"/>
      <c r="AY116" s="422"/>
      <c r="AZ116" s="425"/>
      <c r="BA116" s="425"/>
      <c r="BB116" s="422"/>
      <c r="BC116" s="425"/>
      <c r="BD116" s="424"/>
      <c r="BE116" s="425"/>
      <c r="BF116" s="429">
        <v>43052</v>
      </c>
      <c r="BG116" s="426">
        <f t="shared" si="2"/>
        <v>0</v>
      </c>
      <c r="BH116" s="426">
        <f t="shared" si="3"/>
        <v>0</v>
      </c>
      <c r="BI116" s="426">
        <f t="shared" si="4"/>
        <v>0</v>
      </c>
      <c r="BJ116" s="426">
        <f t="shared" si="5"/>
        <v>0</v>
      </c>
      <c r="BK116" s="425" t="b">
        <f>COUNTIF($X$3:$X408,$X116)&gt;1</f>
        <v>0</v>
      </c>
      <c r="BL116" s="425"/>
      <c r="BM116" s="425"/>
      <c r="BN116" s="425"/>
    </row>
    <row r="117" spans="1:66" ht="15.75" customHeight="1">
      <c r="A117" s="63" t="s">
        <v>10</v>
      </c>
      <c r="B117" s="63" t="s">
        <v>27</v>
      </c>
      <c r="C117" s="63" t="s">
        <v>28</v>
      </c>
      <c r="D117" s="63" t="s">
        <v>29</v>
      </c>
      <c r="E117" s="63" t="s">
        <v>30</v>
      </c>
      <c r="F117" s="63"/>
      <c r="G117" s="63" t="s">
        <v>207</v>
      </c>
      <c r="H117" s="63"/>
      <c r="I117" s="63"/>
      <c r="J117" s="63" t="s">
        <v>3711</v>
      </c>
      <c r="K117" s="63"/>
      <c r="L117" s="63"/>
      <c r="M117" s="63" t="s">
        <v>4489</v>
      </c>
      <c r="N117" s="63"/>
      <c r="O117" s="63" t="s">
        <v>15</v>
      </c>
      <c r="P117" s="63" t="s">
        <v>16</v>
      </c>
      <c r="Q117" s="63" t="s">
        <v>35</v>
      </c>
      <c r="R117" s="63" t="s">
        <v>8666</v>
      </c>
      <c r="S117" s="63" t="s">
        <v>47</v>
      </c>
      <c r="T117" s="63"/>
      <c r="U117" s="63"/>
      <c r="V117" s="63" t="s">
        <v>4164</v>
      </c>
      <c r="W117" s="63" t="s">
        <v>2251</v>
      </c>
      <c r="X117" s="63" t="s">
        <v>4492</v>
      </c>
      <c r="Y117" s="429">
        <v>45338</v>
      </c>
      <c r="Z117" s="430">
        <v>47168</v>
      </c>
      <c r="AA117" s="63" t="s">
        <v>4158</v>
      </c>
      <c r="AB117" s="63" t="s">
        <v>4159</v>
      </c>
      <c r="AC117" s="63"/>
      <c r="AD117" s="63" t="s">
        <v>4493</v>
      </c>
      <c r="AE117" s="63" t="s">
        <v>4494</v>
      </c>
      <c r="AF117" s="174" t="s">
        <v>4495</v>
      </c>
      <c r="AG117" s="174"/>
      <c r="AH117" s="174"/>
      <c r="AI117" s="174"/>
      <c r="AJ117" s="174"/>
      <c r="AK117" s="174"/>
      <c r="AL117" s="174"/>
      <c r="AM117" s="174"/>
      <c r="AN117" s="174"/>
      <c r="AO117" s="174"/>
      <c r="AP117" s="174"/>
      <c r="AQ117" s="174"/>
      <c r="AR117" s="174" t="s">
        <v>2319</v>
      </c>
      <c r="AS117" s="174">
        <v>2024</v>
      </c>
      <c r="AT117" s="415">
        <v>45457</v>
      </c>
      <c r="AU117" s="174" t="s">
        <v>1351</v>
      </c>
      <c r="AV117" s="437" t="s">
        <v>4496</v>
      </c>
      <c r="AW117" s="424"/>
      <c r="AX117" s="425"/>
      <c r="AY117" s="422"/>
      <c r="AZ117" s="425"/>
      <c r="BA117" s="425"/>
      <c r="BB117" s="422"/>
      <c r="BC117" s="425"/>
      <c r="BD117" s="424"/>
      <c r="BE117" s="425"/>
      <c r="BF117" s="426"/>
      <c r="BG117" s="426">
        <f t="shared" si="2"/>
        <v>0</v>
      </c>
      <c r="BH117" s="426">
        <f t="shared" si="3"/>
        <v>0</v>
      </c>
      <c r="BI117" s="426">
        <f t="shared" si="4"/>
        <v>0</v>
      </c>
      <c r="BJ117" s="426">
        <f t="shared" si="5"/>
        <v>0</v>
      </c>
      <c r="BK117" s="425" t="b">
        <f>COUNTIF($X$3:$X408,$X117)&gt;1</f>
        <v>0</v>
      </c>
      <c r="BL117" s="425"/>
      <c r="BM117" s="425"/>
      <c r="BN117" s="425"/>
    </row>
    <row r="118" spans="1:66" ht="15.75" customHeight="1">
      <c r="A118" s="63" t="s">
        <v>10</v>
      </c>
      <c r="B118" s="63" t="s">
        <v>27</v>
      </c>
      <c r="C118" s="63" t="s">
        <v>28</v>
      </c>
      <c r="D118" s="63" t="s">
        <v>29</v>
      </c>
      <c r="E118" s="63" t="s">
        <v>30</v>
      </c>
      <c r="F118" s="63"/>
      <c r="G118" s="63" t="s">
        <v>207</v>
      </c>
      <c r="H118" s="63"/>
      <c r="I118" s="63"/>
      <c r="J118" s="63" t="s">
        <v>3711</v>
      </c>
      <c r="K118" s="63"/>
      <c r="L118" s="63"/>
      <c r="M118" s="63" t="s">
        <v>4489</v>
      </c>
      <c r="N118" s="63"/>
      <c r="O118" s="63" t="s">
        <v>15</v>
      </c>
      <c r="P118" s="63" t="s">
        <v>16</v>
      </c>
      <c r="Q118" s="63" t="s">
        <v>35</v>
      </c>
      <c r="R118" s="63" t="s">
        <v>8666</v>
      </c>
      <c r="S118" s="63" t="s">
        <v>36</v>
      </c>
      <c r="T118" s="63"/>
      <c r="U118" s="63"/>
      <c r="V118" s="63" t="s">
        <v>4164</v>
      </c>
      <c r="W118" s="63" t="s">
        <v>2233</v>
      </c>
      <c r="X118" s="63" t="s">
        <v>4498</v>
      </c>
      <c r="Y118" s="429">
        <v>45338</v>
      </c>
      <c r="Z118" s="430">
        <v>47168</v>
      </c>
      <c r="AA118" s="63" t="s">
        <v>4158</v>
      </c>
      <c r="AB118" s="63" t="s">
        <v>4168</v>
      </c>
      <c r="AC118" s="63" t="s">
        <v>4499</v>
      </c>
      <c r="AD118" s="63" t="s">
        <v>4500</v>
      </c>
      <c r="AE118" s="63" t="s">
        <v>4501</v>
      </c>
      <c r="AF118" s="466">
        <v>44974</v>
      </c>
      <c r="AG118" s="174"/>
      <c r="AH118" s="174"/>
      <c r="AI118" s="174"/>
      <c r="AJ118" s="174"/>
      <c r="AK118" s="174"/>
      <c r="AL118" s="174"/>
      <c r="AM118" s="174"/>
      <c r="AN118" s="174"/>
      <c r="AO118" s="174"/>
      <c r="AP118" s="174"/>
      <c r="AQ118" s="174"/>
      <c r="AR118" s="174" t="s">
        <v>2319</v>
      </c>
      <c r="AS118" s="174">
        <v>2024</v>
      </c>
      <c r="AT118" s="415">
        <v>45457</v>
      </c>
      <c r="AU118" s="174" t="s">
        <v>1351</v>
      </c>
      <c r="AV118" s="437" t="s">
        <v>4496</v>
      </c>
      <c r="AW118" s="424"/>
      <c r="AX118" s="425"/>
      <c r="AY118" s="422"/>
      <c r="AZ118" s="425"/>
      <c r="BA118" s="425"/>
      <c r="BB118" s="422"/>
      <c r="BC118" s="425"/>
      <c r="BD118" s="424"/>
      <c r="BE118" s="425">
        <v>1</v>
      </c>
      <c r="BF118" s="426"/>
      <c r="BG118" s="426">
        <f t="shared" si="2"/>
        <v>0</v>
      </c>
      <c r="BH118" s="426">
        <f t="shared" si="3"/>
        <v>0</v>
      </c>
      <c r="BI118" s="426">
        <f t="shared" si="4"/>
        <v>0</v>
      </c>
      <c r="BJ118" s="426">
        <f t="shared" si="5"/>
        <v>0</v>
      </c>
      <c r="BK118" s="425" t="b">
        <f>COUNTIF($X$3:$X408,$X118)&gt;1</f>
        <v>0</v>
      </c>
      <c r="BL118" s="425"/>
      <c r="BM118" s="425"/>
      <c r="BN118" s="425"/>
    </row>
    <row r="119" spans="1:66" ht="15.75" customHeight="1">
      <c r="A119" s="63" t="s">
        <v>10</v>
      </c>
      <c r="B119" s="63" t="s">
        <v>27</v>
      </c>
      <c r="C119" s="63" t="s">
        <v>123</v>
      </c>
      <c r="D119" s="63" t="s">
        <v>213</v>
      </c>
      <c r="E119" s="63" t="s">
        <v>146</v>
      </c>
      <c r="F119" s="63"/>
      <c r="G119" s="63" t="s">
        <v>214</v>
      </c>
      <c r="H119" s="63"/>
      <c r="I119" s="63"/>
      <c r="J119" s="63" t="s">
        <v>215</v>
      </c>
      <c r="K119" s="63"/>
      <c r="L119" s="63"/>
      <c r="M119" s="63" t="s">
        <v>4503</v>
      </c>
      <c r="N119" s="63" t="s">
        <v>4504</v>
      </c>
      <c r="O119" s="63" t="s">
        <v>15</v>
      </c>
      <c r="P119" s="63" t="s">
        <v>16</v>
      </c>
      <c r="Q119" s="63" t="s">
        <v>35</v>
      </c>
      <c r="R119" s="63" t="s">
        <v>84</v>
      </c>
      <c r="S119" s="63" t="s">
        <v>93</v>
      </c>
      <c r="T119" s="63"/>
      <c r="U119" s="63"/>
      <c r="V119" s="63" t="s">
        <v>4213</v>
      </c>
      <c r="W119" s="63" t="s">
        <v>94</v>
      </c>
      <c r="X119" s="63" t="s">
        <v>216</v>
      </c>
      <c r="Y119" s="429">
        <v>45007</v>
      </c>
      <c r="Z119" s="430">
        <v>46835</v>
      </c>
      <c r="AA119" s="63" t="s">
        <v>4158</v>
      </c>
      <c r="AB119" s="63" t="s">
        <v>4159</v>
      </c>
      <c r="AC119" s="63"/>
      <c r="AD119" s="63" t="s">
        <v>4505</v>
      </c>
      <c r="AE119" s="63" t="s">
        <v>4506</v>
      </c>
      <c r="AF119" s="427">
        <v>44930</v>
      </c>
      <c r="AG119" s="174"/>
      <c r="AH119" s="174"/>
      <c r="AI119" s="174"/>
      <c r="AJ119" s="174"/>
      <c r="AK119" s="174"/>
      <c r="AL119" s="174"/>
      <c r="AM119" s="174"/>
      <c r="AN119" s="174"/>
      <c r="AO119" s="174"/>
      <c r="AP119" s="174"/>
      <c r="AQ119" s="174"/>
      <c r="AR119" s="174" t="s">
        <v>2312</v>
      </c>
      <c r="AS119" s="174">
        <v>2023</v>
      </c>
      <c r="AT119" s="415">
        <v>45014</v>
      </c>
      <c r="AU119" s="174" t="s">
        <v>1351</v>
      </c>
      <c r="AV119" s="419" t="s">
        <v>8805</v>
      </c>
      <c r="AW119" s="424"/>
      <c r="AX119" s="425"/>
      <c r="AY119" s="422"/>
      <c r="AZ119" s="425"/>
      <c r="BA119" s="425"/>
      <c r="BB119" s="422"/>
      <c r="BC119" s="425"/>
      <c r="BD119" s="424"/>
      <c r="BE119" s="425">
        <v>1</v>
      </c>
      <c r="BF119" s="429">
        <v>43045</v>
      </c>
      <c r="BG119" s="426">
        <f t="shared" si="2"/>
        <v>0</v>
      </c>
      <c r="BH119" s="426">
        <f t="shared" si="3"/>
        <v>0</v>
      </c>
      <c r="BI119" s="426">
        <f t="shared" si="4"/>
        <v>0</v>
      </c>
      <c r="BJ119" s="426">
        <f t="shared" si="5"/>
        <v>0</v>
      </c>
      <c r="BK119" s="425" t="b">
        <f>COUNTIF($X$3:$X408,$X119)&gt;1</f>
        <v>0</v>
      </c>
      <c r="BL119" s="425"/>
      <c r="BM119" s="425"/>
      <c r="BN119" s="425"/>
    </row>
    <row r="120" spans="1:66" ht="15.75" customHeight="1">
      <c r="A120" s="63" t="s">
        <v>10</v>
      </c>
      <c r="B120" s="63" t="s">
        <v>27</v>
      </c>
      <c r="C120" s="63" t="s">
        <v>123</v>
      </c>
      <c r="D120" s="63" t="s">
        <v>213</v>
      </c>
      <c r="E120" s="63" t="s">
        <v>146</v>
      </c>
      <c r="F120" s="63"/>
      <c r="G120" s="63" t="s">
        <v>214</v>
      </c>
      <c r="H120" s="63"/>
      <c r="I120" s="63"/>
      <c r="J120" s="63" t="s">
        <v>215</v>
      </c>
      <c r="K120" s="63"/>
      <c r="L120" s="63"/>
      <c r="M120" s="63" t="s">
        <v>4503</v>
      </c>
      <c r="N120" s="63" t="s">
        <v>4504</v>
      </c>
      <c r="O120" s="63" t="s">
        <v>15</v>
      </c>
      <c r="P120" s="63" t="s">
        <v>16</v>
      </c>
      <c r="Q120" s="63" t="s">
        <v>35</v>
      </c>
      <c r="R120" s="63" t="s">
        <v>84</v>
      </c>
      <c r="S120" s="63" t="s">
        <v>85</v>
      </c>
      <c r="T120" s="63"/>
      <c r="U120" s="63"/>
      <c r="V120" s="63" t="s">
        <v>4164</v>
      </c>
      <c r="W120" s="63" t="s">
        <v>94</v>
      </c>
      <c r="X120" s="63" t="s">
        <v>217</v>
      </c>
      <c r="Y120" s="429">
        <v>45007</v>
      </c>
      <c r="Z120" s="430">
        <v>46835</v>
      </c>
      <c r="AA120" s="63" t="s">
        <v>4158</v>
      </c>
      <c r="AB120" s="63" t="s">
        <v>4159</v>
      </c>
      <c r="AC120" s="63"/>
      <c r="AD120" s="63" t="s">
        <v>4505</v>
      </c>
      <c r="AE120" s="63" t="s">
        <v>4506</v>
      </c>
      <c r="AF120" s="427">
        <v>44930</v>
      </c>
      <c r="AG120" s="174"/>
      <c r="AH120" s="174"/>
      <c r="AI120" s="174"/>
      <c r="AJ120" s="174"/>
      <c r="AK120" s="174"/>
      <c r="AL120" s="174"/>
      <c r="AM120" s="174"/>
      <c r="AN120" s="174"/>
      <c r="AO120" s="174"/>
      <c r="AP120" s="174"/>
      <c r="AQ120" s="174"/>
      <c r="AR120" s="174" t="s">
        <v>2312</v>
      </c>
      <c r="AS120" s="174">
        <v>2023</v>
      </c>
      <c r="AT120" s="415">
        <v>45014</v>
      </c>
      <c r="AU120" s="174" t="s">
        <v>1351</v>
      </c>
      <c r="AV120" s="419" t="s">
        <v>8806</v>
      </c>
      <c r="AW120" s="424"/>
      <c r="AX120" s="425"/>
      <c r="AY120" s="422"/>
      <c r="AZ120" s="425"/>
      <c r="BA120" s="425"/>
      <c r="BB120" s="422"/>
      <c r="BC120" s="425"/>
      <c r="BD120" s="424"/>
      <c r="BE120" s="425"/>
      <c r="BF120" s="429">
        <v>43060</v>
      </c>
      <c r="BG120" s="426">
        <f t="shared" si="2"/>
        <v>0</v>
      </c>
      <c r="BH120" s="426">
        <f t="shared" si="3"/>
        <v>0</v>
      </c>
      <c r="BI120" s="426">
        <f t="shared" si="4"/>
        <v>0</v>
      </c>
      <c r="BJ120" s="426">
        <f t="shared" si="5"/>
        <v>0</v>
      </c>
      <c r="BK120" s="425" t="b">
        <f>COUNTIF($X$3:$X408,$X120)&gt;1</f>
        <v>0</v>
      </c>
      <c r="BL120" s="425"/>
      <c r="BM120" s="425"/>
      <c r="BN120" s="425"/>
    </row>
    <row r="121" spans="1:66" ht="15.75" customHeight="1">
      <c r="A121" s="63" t="s">
        <v>10</v>
      </c>
      <c r="B121" s="63" t="s">
        <v>27</v>
      </c>
      <c r="C121" s="63" t="s">
        <v>50</v>
      </c>
      <c r="D121" s="63" t="s">
        <v>218</v>
      </c>
      <c r="E121" s="63" t="s">
        <v>123</v>
      </c>
      <c r="F121" s="63"/>
      <c r="G121" s="63" t="s">
        <v>219</v>
      </c>
      <c r="H121" s="63"/>
      <c r="I121" s="63"/>
      <c r="J121" s="63" t="s">
        <v>221</v>
      </c>
      <c r="K121" s="63"/>
      <c r="L121" s="63"/>
      <c r="M121" s="63" t="s">
        <v>4508</v>
      </c>
      <c r="N121" s="63" t="s">
        <v>4509</v>
      </c>
      <c r="O121" s="63" t="s">
        <v>113</v>
      </c>
      <c r="P121" s="63" t="s">
        <v>220</v>
      </c>
      <c r="Q121" s="63" t="s">
        <v>35</v>
      </c>
      <c r="R121" s="63" t="s">
        <v>84</v>
      </c>
      <c r="S121" s="63" t="s">
        <v>93</v>
      </c>
      <c r="T121" s="63"/>
      <c r="U121" s="63"/>
      <c r="V121" s="63" t="s">
        <v>4213</v>
      </c>
      <c r="W121" s="63" t="s">
        <v>94</v>
      </c>
      <c r="X121" s="63" t="s">
        <v>222</v>
      </c>
      <c r="Y121" s="429">
        <v>45041</v>
      </c>
      <c r="Z121" s="430">
        <v>46869</v>
      </c>
      <c r="AA121" s="63" t="s">
        <v>4158</v>
      </c>
      <c r="AB121" s="63" t="s">
        <v>4159</v>
      </c>
      <c r="AC121" s="63"/>
      <c r="AD121" s="63" t="s">
        <v>4510</v>
      </c>
      <c r="AE121" s="63">
        <v>211707121200434</v>
      </c>
      <c r="AF121" s="436">
        <v>46327</v>
      </c>
      <c r="AG121" s="174"/>
      <c r="AH121" s="174"/>
      <c r="AI121" s="174"/>
      <c r="AJ121" s="174"/>
      <c r="AK121" s="174"/>
      <c r="AL121" s="174"/>
      <c r="AM121" s="174"/>
      <c r="AN121" s="174"/>
      <c r="AO121" s="174"/>
      <c r="AP121" s="174"/>
      <c r="AQ121" s="174"/>
      <c r="AR121" s="174" t="s">
        <v>2322</v>
      </c>
      <c r="AS121" s="174">
        <v>2023</v>
      </c>
      <c r="AT121" s="415">
        <v>45134</v>
      </c>
      <c r="AU121" s="174" t="s">
        <v>1351</v>
      </c>
      <c r="AV121" s="419" t="s">
        <v>8807</v>
      </c>
      <c r="AW121" s="424"/>
      <c r="AX121" s="425"/>
      <c r="AY121" s="422"/>
      <c r="AZ121" s="425"/>
      <c r="BA121" s="425"/>
      <c r="BB121" s="422"/>
      <c r="BC121" s="425"/>
      <c r="BD121" s="424"/>
      <c r="BE121" s="425">
        <v>1</v>
      </c>
      <c r="BF121" s="429">
        <v>43200</v>
      </c>
      <c r="BG121" s="426">
        <f t="shared" si="2"/>
        <v>0</v>
      </c>
      <c r="BH121" s="426">
        <f t="shared" si="3"/>
        <v>0</v>
      </c>
      <c r="BI121" s="426">
        <f t="shared" si="4"/>
        <v>0</v>
      </c>
      <c r="BJ121" s="426">
        <f t="shared" si="5"/>
        <v>0</v>
      </c>
      <c r="BK121" s="425" t="b">
        <f>COUNTIF($X$3:$X408,$X121)&gt;1</f>
        <v>0</v>
      </c>
      <c r="BL121" s="425"/>
      <c r="BM121" s="425"/>
      <c r="BN121" s="425"/>
    </row>
    <row r="122" spans="1:66" ht="15.75" customHeight="1">
      <c r="A122" s="63" t="s">
        <v>10</v>
      </c>
      <c r="B122" s="63" t="s">
        <v>27</v>
      </c>
      <c r="C122" s="63" t="s">
        <v>50</v>
      </c>
      <c r="D122" s="63" t="s">
        <v>218</v>
      </c>
      <c r="E122" s="63" t="s">
        <v>123</v>
      </c>
      <c r="F122" s="63"/>
      <c r="G122" s="63" t="s">
        <v>219</v>
      </c>
      <c r="H122" s="63"/>
      <c r="I122" s="63"/>
      <c r="J122" s="63" t="s">
        <v>221</v>
      </c>
      <c r="K122" s="63"/>
      <c r="L122" s="63"/>
      <c r="M122" s="63" t="s">
        <v>4508</v>
      </c>
      <c r="N122" s="63" t="s">
        <v>4509</v>
      </c>
      <c r="O122" s="63" t="s">
        <v>113</v>
      </c>
      <c r="P122" s="63" t="s">
        <v>220</v>
      </c>
      <c r="Q122" s="63" t="s">
        <v>35</v>
      </c>
      <c r="R122" s="63" t="s">
        <v>84</v>
      </c>
      <c r="S122" s="63" t="s">
        <v>85</v>
      </c>
      <c r="T122" s="63"/>
      <c r="U122" s="63"/>
      <c r="V122" s="63" t="s">
        <v>4164</v>
      </c>
      <c r="W122" s="63" t="s">
        <v>94</v>
      </c>
      <c r="X122" s="63" t="s">
        <v>223</v>
      </c>
      <c r="Y122" s="429">
        <v>45518</v>
      </c>
      <c r="Z122" s="430">
        <v>46980</v>
      </c>
      <c r="AA122" s="63" t="s">
        <v>4158</v>
      </c>
      <c r="AB122" s="63" t="s">
        <v>4159</v>
      </c>
      <c r="AC122" s="63"/>
      <c r="AD122" s="63" t="s">
        <v>4283</v>
      </c>
      <c r="AE122" s="63" t="s">
        <v>4283</v>
      </c>
      <c r="AF122" s="63" t="s">
        <v>4283</v>
      </c>
      <c r="AG122" s="174"/>
      <c r="AH122" s="174"/>
      <c r="AI122" s="174"/>
      <c r="AJ122" s="174"/>
      <c r="AK122" s="174"/>
      <c r="AL122" s="174"/>
      <c r="AM122" s="174"/>
      <c r="AN122" s="174"/>
      <c r="AO122" s="174"/>
      <c r="AP122" s="174"/>
      <c r="AQ122" s="174"/>
      <c r="AR122" s="174" t="s">
        <v>2333</v>
      </c>
      <c r="AS122" s="174">
        <v>2023</v>
      </c>
      <c r="AT122" s="415">
        <v>45245</v>
      </c>
      <c r="AU122" s="174" t="s">
        <v>1351</v>
      </c>
      <c r="AV122" s="419" t="s">
        <v>8808</v>
      </c>
      <c r="AW122" s="424"/>
      <c r="AX122" s="425"/>
      <c r="AY122" s="422"/>
      <c r="AZ122" s="425"/>
      <c r="BA122" s="425"/>
      <c r="BB122" s="422"/>
      <c r="BC122" s="425"/>
      <c r="BD122" s="424"/>
      <c r="BE122" s="425"/>
      <c r="BF122" s="429">
        <v>42305</v>
      </c>
      <c r="BG122" s="426">
        <f t="shared" si="2"/>
        <v>0</v>
      </c>
      <c r="BH122" s="426">
        <f t="shared" si="3"/>
        <v>0</v>
      </c>
      <c r="BI122" s="426">
        <f t="shared" si="4"/>
        <v>0</v>
      </c>
      <c r="BJ122" s="426">
        <f t="shared" si="5"/>
        <v>0</v>
      </c>
      <c r="BK122" s="425" t="b">
        <f>COUNTIF($X$3:$X408,$X122)&gt;1</f>
        <v>0</v>
      </c>
      <c r="BL122" s="425"/>
      <c r="BM122" s="425"/>
      <c r="BN122" s="425"/>
    </row>
    <row r="123" spans="1:66" ht="15.75" customHeight="1">
      <c r="A123" s="63" t="s">
        <v>10</v>
      </c>
      <c r="B123" s="63" t="s">
        <v>27</v>
      </c>
      <c r="C123" s="63" t="s">
        <v>28</v>
      </c>
      <c r="D123" s="63" t="s">
        <v>1745</v>
      </c>
      <c r="E123" s="63" t="s">
        <v>509</v>
      </c>
      <c r="F123" s="63"/>
      <c r="G123" s="63" t="s">
        <v>1746</v>
      </c>
      <c r="H123" s="63"/>
      <c r="I123" s="63"/>
      <c r="J123" s="63" t="s">
        <v>1747</v>
      </c>
      <c r="K123" s="63"/>
      <c r="L123" s="63"/>
      <c r="M123" s="63">
        <v>9176240668</v>
      </c>
      <c r="N123" s="63" t="s">
        <v>4512</v>
      </c>
      <c r="O123" s="63" t="s">
        <v>15</v>
      </c>
      <c r="P123" s="63" t="s">
        <v>1449</v>
      </c>
      <c r="Q123" s="63" t="s">
        <v>35</v>
      </c>
      <c r="R123" s="63" t="s">
        <v>125</v>
      </c>
      <c r="S123" s="63" t="s">
        <v>279</v>
      </c>
      <c r="T123" s="63"/>
      <c r="U123" s="63"/>
      <c r="V123" s="63" t="s">
        <v>4164</v>
      </c>
      <c r="W123" s="63" t="s">
        <v>421</v>
      </c>
      <c r="X123" s="63" t="s">
        <v>1748</v>
      </c>
      <c r="Y123" s="429">
        <v>45316</v>
      </c>
      <c r="Z123" s="430">
        <v>47144</v>
      </c>
      <c r="AA123" s="63" t="s">
        <v>4158</v>
      </c>
      <c r="AB123" s="63" t="s">
        <v>4159</v>
      </c>
      <c r="AC123" s="63"/>
      <c r="AD123" s="63" t="s">
        <v>4513</v>
      </c>
      <c r="AE123" s="63" t="s">
        <v>4514</v>
      </c>
      <c r="AF123" s="435">
        <v>45099</v>
      </c>
      <c r="AG123" s="174"/>
      <c r="AH123" s="174"/>
      <c r="AI123" s="174"/>
      <c r="AJ123" s="174"/>
      <c r="AK123" s="174"/>
      <c r="AL123" s="174"/>
      <c r="AM123" s="174"/>
      <c r="AN123" s="174"/>
      <c r="AO123" s="174"/>
      <c r="AP123" s="174"/>
      <c r="AQ123" s="174" t="s">
        <v>4516</v>
      </c>
      <c r="AR123" s="174" t="s">
        <v>2306</v>
      </c>
      <c r="AS123" s="174">
        <v>2024</v>
      </c>
      <c r="AT123" s="415">
        <v>45317</v>
      </c>
      <c r="AU123" s="174" t="s">
        <v>1351</v>
      </c>
      <c r="AV123" s="419" t="s">
        <v>4274</v>
      </c>
      <c r="AW123" s="424"/>
      <c r="AX123" s="425"/>
      <c r="AY123" s="422"/>
      <c r="AZ123" s="425"/>
      <c r="BA123" s="425"/>
      <c r="BB123" s="422"/>
      <c r="BC123" s="425"/>
      <c r="BD123" s="424"/>
      <c r="BE123" s="425">
        <v>1</v>
      </c>
      <c r="BF123" s="429">
        <v>43558</v>
      </c>
      <c r="BG123" s="426">
        <f t="shared" si="2"/>
        <v>0</v>
      </c>
      <c r="BH123" s="426">
        <f t="shared" si="3"/>
        <v>0</v>
      </c>
      <c r="BI123" s="426">
        <f t="shared" si="4"/>
        <v>0</v>
      </c>
      <c r="BJ123" s="426">
        <f t="shared" si="5"/>
        <v>0</v>
      </c>
      <c r="BK123" s="425" t="b">
        <f>COUNTIF($X$3:$X408,$X123)&gt;1</f>
        <v>0</v>
      </c>
      <c r="BL123" s="425"/>
      <c r="BM123" s="425"/>
      <c r="BN123" s="425"/>
    </row>
    <row r="124" spans="1:66" ht="15.75" customHeight="1">
      <c r="A124" s="703" t="s">
        <v>10</v>
      </c>
      <c r="B124" s="703" t="s">
        <v>27</v>
      </c>
      <c r="C124" s="703" t="s">
        <v>28</v>
      </c>
      <c r="D124" s="703" t="s">
        <v>1745</v>
      </c>
      <c r="E124" s="703" t="s">
        <v>509</v>
      </c>
      <c r="F124" s="703"/>
      <c r="G124" s="703" t="s">
        <v>1746</v>
      </c>
      <c r="H124" s="703"/>
      <c r="I124" s="703"/>
      <c r="J124" s="703" t="s">
        <v>1747</v>
      </c>
      <c r="K124" s="703"/>
      <c r="L124" s="703"/>
      <c r="M124" s="703">
        <v>9176240668</v>
      </c>
      <c r="N124" s="703"/>
      <c r="O124" s="703" t="s">
        <v>15</v>
      </c>
      <c r="P124" s="703" t="s">
        <v>16</v>
      </c>
      <c r="Q124" s="703" t="s">
        <v>5421</v>
      </c>
      <c r="R124" s="703" t="s">
        <v>125</v>
      </c>
      <c r="S124" s="703" t="s">
        <v>962</v>
      </c>
      <c r="T124" s="703"/>
      <c r="U124" s="703"/>
      <c r="V124" s="703" t="s">
        <v>4164</v>
      </c>
      <c r="W124" s="703" t="s">
        <v>1749</v>
      </c>
      <c r="X124" s="703" t="s">
        <v>1750</v>
      </c>
      <c r="Y124" s="704">
        <v>45010</v>
      </c>
      <c r="Z124" s="705">
        <v>46838</v>
      </c>
      <c r="AA124" s="703" t="s">
        <v>4158</v>
      </c>
      <c r="AB124" s="703" t="s">
        <v>4159</v>
      </c>
      <c r="AC124" s="703"/>
      <c r="AD124" s="703" t="s">
        <v>4513</v>
      </c>
      <c r="AE124" s="703" t="s">
        <v>8809</v>
      </c>
      <c r="AF124" s="712">
        <v>45099</v>
      </c>
      <c r="AG124" s="703"/>
      <c r="AH124" s="703"/>
      <c r="AI124" s="705">
        <v>45162</v>
      </c>
      <c r="AJ124" s="703" t="s">
        <v>8675</v>
      </c>
      <c r="AK124" s="703"/>
      <c r="AL124" s="703"/>
      <c r="AM124" s="703"/>
      <c r="AN124" s="703"/>
      <c r="AO124" s="703"/>
      <c r="AP124" s="703"/>
      <c r="AQ124" s="703" t="s">
        <v>4516</v>
      </c>
      <c r="AR124" s="703" t="s">
        <v>2327</v>
      </c>
      <c r="AS124" s="703">
        <v>2023</v>
      </c>
      <c r="AT124" s="706">
        <v>45190</v>
      </c>
      <c r="AU124" s="703" t="s">
        <v>2323</v>
      </c>
      <c r="AV124" s="707" t="s">
        <v>8810</v>
      </c>
      <c r="AW124" s="722"/>
      <c r="AX124" s="720"/>
      <c r="AY124" s="422"/>
      <c r="AZ124" s="720"/>
      <c r="BA124" s="720"/>
      <c r="BB124" s="422"/>
      <c r="BC124" s="720"/>
      <c r="BD124" s="722"/>
      <c r="BE124" s="720"/>
      <c r="BF124" s="704">
        <v>43360</v>
      </c>
      <c r="BG124" s="710">
        <f t="shared" si="2"/>
        <v>0</v>
      </c>
      <c r="BH124" s="710">
        <f t="shared" si="3"/>
        <v>0</v>
      </c>
      <c r="BI124" s="710">
        <f t="shared" si="4"/>
        <v>0</v>
      </c>
      <c r="BJ124" s="710">
        <f t="shared" si="5"/>
        <v>0</v>
      </c>
      <c r="BK124" s="709" t="b">
        <f>COUNTIF($X$3:$X408,$X124)&gt;1</f>
        <v>0</v>
      </c>
      <c r="BL124" s="709"/>
      <c r="BM124" s="709"/>
      <c r="BN124" s="709"/>
    </row>
    <row r="125" spans="1:66" ht="15.75" customHeight="1">
      <c r="A125" s="703" t="s">
        <v>10</v>
      </c>
      <c r="B125" s="703" t="s">
        <v>27</v>
      </c>
      <c r="C125" s="703" t="s">
        <v>28</v>
      </c>
      <c r="D125" s="703" t="s">
        <v>1745</v>
      </c>
      <c r="E125" s="703" t="s">
        <v>509</v>
      </c>
      <c r="F125" s="703"/>
      <c r="G125" s="703" t="s">
        <v>1746</v>
      </c>
      <c r="H125" s="703"/>
      <c r="I125" s="703"/>
      <c r="J125" s="703" t="s">
        <v>1747</v>
      </c>
      <c r="K125" s="703"/>
      <c r="L125" s="703"/>
      <c r="M125" s="703">
        <v>9176240668</v>
      </c>
      <c r="N125" s="703"/>
      <c r="O125" s="703" t="s">
        <v>15</v>
      </c>
      <c r="P125" s="703" t="s">
        <v>16</v>
      </c>
      <c r="Q125" s="703" t="s">
        <v>5421</v>
      </c>
      <c r="R125" s="703" t="s">
        <v>125</v>
      </c>
      <c r="S125" s="703" t="s">
        <v>973</v>
      </c>
      <c r="T125" s="703"/>
      <c r="U125" s="703"/>
      <c r="V125" s="703" t="s">
        <v>4164</v>
      </c>
      <c r="W125" s="703" t="s">
        <v>1751</v>
      </c>
      <c r="X125" s="703" t="s">
        <v>1752</v>
      </c>
      <c r="Y125" s="704">
        <v>45010</v>
      </c>
      <c r="Z125" s="705">
        <v>46838</v>
      </c>
      <c r="AA125" s="703" t="s">
        <v>4158</v>
      </c>
      <c r="AB125" s="703" t="s">
        <v>4159</v>
      </c>
      <c r="AC125" s="703"/>
      <c r="AD125" s="703" t="s">
        <v>4513</v>
      </c>
      <c r="AE125" s="703" t="s">
        <v>8809</v>
      </c>
      <c r="AF125" s="712">
        <v>45099</v>
      </c>
      <c r="AG125" s="703"/>
      <c r="AH125" s="703"/>
      <c r="AI125" s="705">
        <v>45162</v>
      </c>
      <c r="AJ125" s="703" t="s">
        <v>8675</v>
      </c>
      <c r="AK125" s="703"/>
      <c r="AL125" s="703"/>
      <c r="AM125" s="703"/>
      <c r="AN125" s="703"/>
      <c r="AO125" s="703"/>
      <c r="AP125" s="703"/>
      <c r="AQ125" s="703" t="s">
        <v>4516</v>
      </c>
      <c r="AR125" s="703" t="s">
        <v>2327</v>
      </c>
      <c r="AS125" s="703">
        <v>2023</v>
      </c>
      <c r="AT125" s="706">
        <v>45190</v>
      </c>
      <c r="AU125" s="703" t="s">
        <v>2323</v>
      </c>
      <c r="AV125" s="707" t="s">
        <v>8810</v>
      </c>
      <c r="AW125" s="722"/>
      <c r="AX125" s="720"/>
      <c r="AY125" s="422"/>
      <c r="AZ125" s="720"/>
      <c r="BA125" s="720"/>
      <c r="BB125" s="422"/>
      <c r="BC125" s="720"/>
      <c r="BD125" s="722"/>
      <c r="BE125" s="720"/>
      <c r="BF125" s="704">
        <v>43360</v>
      </c>
      <c r="BG125" s="710">
        <f t="shared" si="2"/>
        <v>0</v>
      </c>
      <c r="BH125" s="710">
        <f t="shared" si="3"/>
        <v>0</v>
      </c>
      <c r="BI125" s="710">
        <f t="shared" si="4"/>
        <v>0</v>
      </c>
      <c r="BJ125" s="710">
        <f t="shared" si="5"/>
        <v>0</v>
      </c>
      <c r="BK125" s="709" t="b">
        <f>COUNTIF($X$3:$X408,$X125)&gt;1</f>
        <v>0</v>
      </c>
      <c r="BL125" s="709"/>
      <c r="BM125" s="709"/>
      <c r="BN125" s="709"/>
    </row>
    <row r="126" spans="1:66" ht="15.75" customHeight="1">
      <c r="A126" s="703" t="s">
        <v>10</v>
      </c>
      <c r="B126" s="703" t="s">
        <v>27</v>
      </c>
      <c r="C126" s="703" t="s">
        <v>28</v>
      </c>
      <c r="D126" s="703" t="s">
        <v>1745</v>
      </c>
      <c r="E126" s="703" t="s">
        <v>509</v>
      </c>
      <c r="F126" s="703"/>
      <c r="G126" s="703" t="s">
        <v>1746</v>
      </c>
      <c r="H126" s="703"/>
      <c r="I126" s="703"/>
      <c r="J126" s="703" t="s">
        <v>1747</v>
      </c>
      <c r="K126" s="703"/>
      <c r="L126" s="703"/>
      <c r="M126" s="703">
        <v>9176240668</v>
      </c>
      <c r="N126" s="703"/>
      <c r="O126" s="703" t="s">
        <v>15</v>
      </c>
      <c r="P126" s="703" t="s">
        <v>16</v>
      </c>
      <c r="Q126" s="703" t="s">
        <v>5421</v>
      </c>
      <c r="R126" s="703" t="s">
        <v>125</v>
      </c>
      <c r="S126" s="703" t="s">
        <v>3407</v>
      </c>
      <c r="T126" s="703"/>
      <c r="U126" s="703"/>
      <c r="V126" s="703" t="s">
        <v>4164</v>
      </c>
      <c r="W126" s="703" t="s">
        <v>1751</v>
      </c>
      <c r="X126" s="703" t="s">
        <v>1753</v>
      </c>
      <c r="Y126" s="704">
        <v>45010</v>
      </c>
      <c r="Z126" s="705">
        <v>46838</v>
      </c>
      <c r="AA126" s="703" t="s">
        <v>4158</v>
      </c>
      <c r="AB126" s="703" t="s">
        <v>4159</v>
      </c>
      <c r="AC126" s="703"/>
      <c r="AD126" s="703" t="s">
        <v>4513</v>
      </c>
      <c r="AE126" s="703" t="s">
        <v>8809</v>
      </c>
      <c r="AF126" s="712">
        <v>45099</v>
      </c>
      <c r="AG126" s="703"/>
      <c r="AH126" s="703"/>
      <c r="AI126" s="705">
        <v>45162</v>
      </c>
      <c r="AJ126" s="703" t="s">
        <v>8675</v>
      </c>
      <c r="AK126" s="703"/>
      <c r="AL126" s="703"/>
      <c r="AM126" s="703"/>
      <c r="AN126" s="703"/>
      <c r="AO126" s="703"/>
      <c r="AP126" s="703"/>
      <c r="AQ126" s="703" t="s">
        <v>4516</v>
      </c>
      <c r="AR126" s="703" t="s">
        <v>2327</v>
      </c>
      <c r="AS126" s="703">
        <v>2023</v>
      </c>
      <c r="AT126" s="706">
        <v>45190</v>
      </c>
      <c r="AU126" s="703" t="s">
        <v>2323</v>
      </c>
      <c r="AV126" s="707" t="s">
        <v>8810</v>
      </c>
      <c r="AW126" s="722"/>
      <c r="AX126" s="720"/>
      <c r="AY126" s="422"/>
      <c r="AZ126" s="720"/>
      <c r="BA126" s="720"/>
      <c r="BB126" s="422"/>
      <c r="BC126" s="720"/>
      <c r="BD126" s="722"/>
      <c r="BE126" s="720"/>
      <c r="BF126" s="704">
        <v>43360</v>
      </c>
      <c r="BG126" s="710">
        <f t="shared" si="2"/>
        <v>0</v>
      </c>
      <c r="BH126" s="710">
        <f t="shared" si="3"/>
        <v>0</v>
      </c>
      <c r="BI126" s="710">
        <f t="shared" si="4"/>
        <v>0</v>
      </c>
      <c r="BJ126" s="710">
        <f t="shared" si="5"/>
        <v>0</v>
      </c>
      <c r="BK126" s="709" t="b">
        <f>COUNTIF($X$3:$X408,$X126)&gt;1</f>
        <v>0</v>
      </c>
      <c r="BL126" s="709"/>
      <c r="BM126" s="709"/>
      <c r="BN126" s="709"/>
    </row>
    <row r="127" spans="1:66" ht="15.75" customHeight="1">
      <c r="A127" s="703" t="s">
        <v>10</v>
      </c>
      <c r="B127" s="703" t="s">
        <v>27</v>
      </c>
      <c r="C127" s="703" t="s">
        <v>28</v>
      </c>
      <c r="D127" s="703" t="s">
        <v>1745</v>
      </c>
      <c r="E127" s="703" t="s">
        <v>509</v>
      </c>
      <c r="F127" s="703"/>
      <c r="G127" s="703" t="s">
        <v>1746</v>
      </c>
      <c r="H127" s="703"/>
      <c r="I127" s="703"/>
      <c r="J127" s="703" t="s">
        <v>1747</v>
      </c>
      <c r="K127" s="703"/>
      <c r="L127" s="703"/>
      <c r="M127" s="703">
        <v>9176240668</v>
      </c>
      <c r="N127" s="703"/>
      <c r="O127" s="703" t="s">
        <v>15</v>
      </c>
      <c r="P127" s="703" t="s">
        <v>16</v>
      </c>
      <c r="Q127" s="703" t="s">
        <v>5421</v>
      </c>
      <c r="R127" s="703" t="s">
        <v>125</v>
      </c>
      <c r="S127" s="703" t="s">
        <v>3404</v>
      </c>
      <c r="T127" s="703"/>
      <c r="U127" s="703"/>
      <c r="V127" s="703" t="s">
        <v>4164</v>
      </c>
      <c r="W127" s="703" t="s">
        <v>691</v>
      </c>
      <c r="X127" s="703" t="s">
        <v>1754</v>
      </c>
      <c r="Y127" s="704">
        <v>45010</v>
      </c>
      <c r="Z127" s="705">
        <v>46838</v>
      </c>
      <c r="AA127" s="703" t="s">
        <v>4158</v>
      </c>
      <c r="AB127" s="703" t="s">
        <v>4159</v>
      </c>
      <c r="AC127" s="703"/>
      <c r="AD127" s="703" t="s">
        <v>4513</v>
      </c>
      <c r="AE127" s="703" t="s">
        <v>8809</v>
      </c>
      <c r="AF127" s="712">
        <v>45099</v>
      </c>
      <c r="AG127" s="703"/>
      <c r="AH127" s="703"/>
      <c r="AI127" s="705">
        <v>45162</v>
      </c>
      <c r="AJ127" s="703" t="s">
        <v>8675</v>
      </c>
      <c r="AK127" s="703"/>
      <c r="AL127" s="703"/>
      <c r="AM127" s="703"/>
      <c r="AN127" s="703"/>
      <c r="AO127" s="703"/>
      <c r="AP127" s="703"/>
      <c r="AQ127" s="703" t="s">
        <v>4516</v>
      </c>
      <c r="AR127" s="703" t="s">
        <v>2327</v>
      </c>
      <c r="AS127" s="703">
        <v>2023</v>
      </c>
      <c r="AT127" s="706">
        <v>45190</v>
      </c>
      <c r="AU127" s="703" t="s">
        <v>2323</v>
      </c>
      <c r="AV127" s="707" t="s">
        <v>8810</v>
      </c>
      <c r="AW127" s="722"/>
      <c r="AX127" s="720"/>
      <c r="AY127" s="422"/>
      <c r="AZ127" s="720"/>
      <c r="BA127" s="720"/>
      <c r="BB127" s="422"/>
      <c r="BC127" s="720"/>
      <c r="BD127" s="722"/>
      <c r="BE127" s="720"/>
      <c r="BF127" s="704">
        <v>43360</v>
      </c>
      <c r="BG127" s="710">
        <f t="shared" si="2"/>
        <v>0</v>
      </c>
      <c r="BH127" s="710">
        <f t="shared" si="3"/>
        <v>0</v>
      </c>
      <c r="BI127" s="710">
        <f t="shared" si="4"/>
        <v>0</v>
      </c>
      <c r="BJ127" s="710">
        <f t="shared" si="5"/>
        <v>0</v>
      </c>
      <c r="BK127" s="709" t="b">
        <f>COUNTIF($X$3:$X408,$X127)&gt;1</f>
        <v>0</v>
      </c>
      <c r="BL127" s="709"/>
      <c r="BM127" s="709"/>
      <c r="BN127" s="709"/>
    </row>
    <row r="128" spans="1:66" ht="15.75" customHeight="1">
      <c r="A128" s="703" t="s">
        <v>10</v>
      </c>
      <c r="B128" s="703" t="s">
        <v>27</v>
      </c>
      <c r="C128" s="703" t="s">
        <v>28</v>
      </c>
      <c r="D128" s="703" t="s">
        <v>1745</v>
      </c>
      <c r="E128" s="703" t="s">
        <v>509</v>
      </c>
      <c r="F128" s="703"/>
      <c r="G128" s="703" t="s">
        <v>1746</v>
      </c>
      <c r="H128" s="703"/>
      <c r="I128" s="703"/>
      <c r="J128" s="703" t="s">
        <v>1747</v>
      </c>
      <c r="K128" s="703"/>
      <c r="L128" s="703"/>
      <c r="M128" s="703">
        <v>9176240668</v>
      </c>
      <c r="N128" s="703"/>
      <c r="O128" s="703" t="s">
        <v>15</v>
      </c>
      <c r="P128" s="703" t="s">
        <v>16</v>
      </c>
      <c r="Q128" s="703" t="s">
        <v>5421</v>
      </c>
      <c r="R128" s="703" t="s">
        <v>125</v>
      </c>
      <c r="S128" s="703" t="s">
        <v>965</v>
      </c>
      <c r="T128" s="703"/>
      <c r="U128" s="703"/>
      <c r="V128" s="703" t="s">
        <v>4164</v>
      </c>
      <c r="W128" s="703" t="s">
        <v>691</v>
      </c>
      <c r="X128" s="703" t="s">
        <v>1755</v>
      </c>
      <c r="Y128" s="704">
        <v>45010</v>
      </c>
      <c r="Z128" s="705">
        <v>46838</v>
      </c>
      <c r="AA128" s="703" t="s">
        <v>4158</v>
      </c>
      <c r="AB128" s="703" t="s">
        <v>4159</v>
      </c>
      <c r="AC128" s="703"/>
      <c r="AD128" s="703" t="s">
        <v>4513</v>
      </c>
      <c r="AE128" s="703" t="s">
        <v>8809</v>
      </c>
      <c r="AF128" s="712">
        <v>45099</v>
      </c>
      <c r="AG128" s="703"/>
      <c r="AH128" s="703"/>
      <c r="AI128" s="705">
        <v>45162</v>
      </c>
      <c r="AJ128" s="703" t="s">
        <v>8675</v>
      </c>
      <c r="AK128" s="703"/>
      <c r="AL128" s="703"/>
      <c r="AM128" s="703"/>
      <c r="AN128" s="703"/>
      <c r="AO128" s="703"/>
      <c r="AP128" s="703"/>
      <c r="AQ128" s="703" t="s">
        <v>4516</v>
      </c>
      <c r="AR128" s="703" t="s">
        <v>2327</v>
      </c>
      <c r="AS128" s="703">
        <v>2023</v>
      </c>
      <c r="AT128" s="706">
        <v>45190</v>
      </c>
      <c r="AU128" s="703" t="s">
        <v>2323</v>
      </c>
      <c r="AV128" s="707" t="s">
        <v>8810</v>
      </c>
      <c r="AW128" s="722"/>
      <c r="AX128" s="720"/>
      <c r="AY128" s="422"/>
      <c r="AZ128" s="720"/>
      <c r="BA128" s="720"/>
      <c r="BB128" s="422"/>
      <c r="BC128" s="720"/>
      <c r="BD128" s="722"/>
      <c r="BE128" s="720"/>
      <c r="BF128" s="704">
        <v>43360</v>
      </c>
      <c r="BG128" s="710">
        <f t="shared" si="2"/>
        <v>0</v>
      </c>
      <c r="BH128" s="710">
        <f t="shared" si="3"/>
        <v>0</v>
      </c>
      <c r="BI128" s="710">
        <f t="shared" si="4"/>
        <v>0</v>
      </c>
      <c r="BJ128" s="710">
        <f t="shared" si="5"/>
        <v>0</v>
      </c>
      <c r="BK128" s="709" t="b">
        <f>COUNTIF($X$3:$X408,$X128)&gt;1</f>
        <v>0</v>
      </c>
      <c r="BL128" s="709"/>
      <c r="BM128" s="709"/>
      <c r="BN128" s="709"/>
    </row>
    <row r="129" spans="1:66" ht="15.75" customHeight="1">
      <c r="A129" s="703" t="s">
        <v>10</v>
      </c>
      <c r="B129" s="703" t="s">
        <v>27</v>
      </c>
      <c r="C129" s="703" t="s">
        <v>28</v>
      </c>
      <c r="D129" s="703" t="s">
        <v>1745</v>
      </c>
      <c r="E129" s="703" t="s">
        <v>509</v>
      </c>
      <c r="F129" s="703"/>
      <c r="G129" s="703" t="s">
        <v>1746</v>
      </c>
      <c r="H129" s="703"/>
      <c r="I129" s="703"/>
      <c r="J129" s="703" t="s">
        <v>1747</v>
      </c>
      <c r="K129" s="703"/>
      <c r="L129" s="703"/>
      <c r="M129" s="703">
        <v>9176240668</v>
      </c>
      <c r="N129" s="703"/>
      <c r="O129" s="703" t="s">
        <v>15</v>
      </c>
      <c r="P129" s="703" t="s">
        <v>16</v>
      </c>
      <c r="Q129" s="703" t="s">
        <v>5421</v>
      </c>
      <c r="R129" s="703" t="s">
        <v>125</v>
      </c>
      <c r="S129" s="703" t="s">
        <v>968</v>
      </c>
      <c r="T129" s="703"/>
      <c r="U129" s="703"/>
      <c r="V129" s="703" t="s">
        <v>4164</v>
      </c>
      <c r="W129" s="703" t="s">
        <v>1749</v>
      </c>
      <c r="X129" s="703" t="s">
        <v>1756</v>
      </c>
      <c r="Y129" s="704">
        <v>45010</v>
      </c>
      <c r="Z129" s="705">
        <v>46838</v>
      </c>
      <c r="AA129" s="703" t="s">
        <v>4158</v>
      </c>
      <c r="AB129" s="703" t="s">
        <v>4159</v>
      </c>
      <c r="AC129" s="703"/>
      <c r="AD129" s="703" t="s">
        <v>4513</v>
      </c>
      <c r="AE129" s="703" t="s">
        <v>8809</v>
      </c>
      <c r="AF129" s="712">
        <v>45099</v>
      </c>
      <c r="AG129" s="703"/>
      <c r="AH129" s="703"/>
      <c r="AI129" s="705">
        <v>45162</v>
      </c>
      <c r="AJ129" s="703" t="s">
        <v>8675</v>
      </c>
      <c r="AK129" s="703"/>
      <c r="AL129" s="703"/>
      <c r="AM129" s="703"/>
      <c r="AN129" s="703"/>
      <c r="AO129" s="703"/>
      <c r="AP129" s="703"/>
      <c r="AQ129" s="703" t="s">
        <v>4516</v>
      </c>
      <c r="AR129" s="703" t="s">
        <v>2327</v>
      </c>
      <c r="AS129" s="703">
        <v>2023</v>
      </c>
      <c r="AT129" s="706">
        <v>45190</v>
      </c>
      <c r="AU129" s="703" t="s">
        <v>2323</v>
      </c>
      <c r="AV129" s="707" t="s">
        <v>8810</v>
      </c>
      <c r="AW129" s="722"/>
      <c r="AX129" s="720"/>
      <c r="AY129" s="422"/>
      <c r="AZ129" s="720"/>
      <c r="BA129" s="720"/>
      <c r="BB129" s="422"/>
      <c r="BC129" s="720"/>
      <c r="BD129" s="722"/>
      <c r="BE129" s="720"/>
      <c r="BF129" s="704">
        <v>43360</v>
      </c>
      <c r="BG129" s="710">
        <f t="shared" si="2"/>
        <v>0</v>
      </c>
      <c r="BH129" s="710">
        <f t="shared" si="3"/>
        <v>0</v>
      </c>
      <c r="BI129" s="710">
        <f t="shared" si="4"/>
        <v>0</v>
      </c>
      <c r="BJ129" s="710">
        <f t="shared" si="5"/>
        <v>0</v>
      </c>
      <c r="BK129" s="709" t="b">
        <f>COUNTIF($X$3:$X408,$X129)&gt;1</f>
        <v>0</v>
      </c>
      <c r="BL129" s="709"/>
      <c r="BM129" s="709"/>
      <c r="BN129" s="709"/>
    </row>
    <row r="130" spans="1:66" ht="15.75" customHeight="1">
      <c r="A130" s="63" t="s">
        <v>10</v>
      </c>
      <c r="B130" s="63" t="s">
        <v>27</v>
      </c>
      <c r="C130" s="63" t="s">
        <v>28</v>
      </c>
      <c r="D130" s="63" t="s">
        <v>29</v>
      </c>
      <c r="E130" s="63" t="s">
        <v>30</v>
      </c>
      <c r="F130" s="63"/>
      <c r="G130" s="63" t="s">
        <v>1805</v>
      </c>
      <c r="H130" s="63"/>
      <c r="I130" s="63"/>
      <c r="J130" s="63" t="s">
        <v>1806</v>
      </c>
      <c r="K130" s="63"/>
      <c r="L130" s="63"/>
      <c r="M130" s="63" t="s">
        <v>1807</v>
      </c>
      <c r="N130" s="63" t="s">
        <v>4518</v>
      </c>
      <c r="O130" s="63" t="s">
        <v>15</v>
      </c>
      <c r="P130" s="63" t="s">
        <v>16</v>
      </c>
      <c r="Q130" s="63" t="s">
        <v>35</v>
      </c>
      <c r="R130" s="63" t="s">
        <v>8666</v>
      </c>
      <c r="S130" s="63" t="s">
        <v>228</v>
      </c>
      <c r="T130" s="63"/>
      <c r="U130" s="63"/>
      <c r="V130" s="63" t="s">
        <v>4157</v>
      </c>
      <c r="W130" s="63" t="s">
        <v>362</v>
      </c>
      <c r="X130" s="63" t="s">
        <v>1809</v>
      </c>
      <c r="Y130" s="429">
        <v>45010</v>
      </c>
      <c r="Z130" s="430">
        <v>47176</v>
      </c>
      <c r="AA130" s="63" t="s">
        <v>4158</v>
      </c>
      <c r="AB130" s="63" t="s">
        <v>4168</v>
      </c>
      <c r="AC130" s="63" t="s">
        <v>4519</v>
      </c>
      <c r="AD130" s="63" t="s">
        <v>4520</v>
      </c>
      <c r="AE130" s="63" t="s">
        <v>4521</v>
      </c>
      <c r="AF130" s="63" t="s">
        <v>4522</v>
      </c>
      <c r="AG130" s="174"/>
      <c r="AH130" s="174"/>
      <c r="AI130" s="174"/>
      <c r="AJ130" s="174"/>
      <c r="AK130" s="174"/>
      <c r="AL130" s="174"/>
      <c r="AM130" s="174"/>
      <c r="AN130" s="174"/>
      <c r="AO130" s="174"/>
      <c r="AP130" s="174"/>
      <c r="AQ130" s="174"/>
      <c r="AR130" s="174" t="s">
        <v>2309</v>
      </c>
      <c r="AS130" s="174">
        <v>2024</v>
      </c>
      <c r="AT130" s="415">
        <v>45349</v>
      </c>
      <c r="AU130" s="174" t="s">
        <v>1351</v>
      </c>
      <c r="AV130" s="419" t="s">
        <v>4249</v>
      </c>
      <c r="AW130" s="439"/>
      <c r="AX130" s="440"/>
      <c r="AY130" s="422"/>
      <c r="AZ130" s="440"/>
      <c r="BA130" s="440"/>
      <c r="BB130" s="422"/>
      <c r="BC130" s="440"/>
      <c r="BD130" s="439"/>
      <c r="BE130" s="440">
        <v>1</v>
      </c>
      <c r="BF130" s="429">
        <v>43537</v>
      </c>
      <c r="BG130" s="426">
        <f t="shared" si="2"/>
        <v>0</v>
      </c>
      <c r="BH130" s="426">
        <f t="shared" si="3"/>
        <v>0</v>
      </c>
      <c r="BI130" s="426">
        <f t="shared" si="4"/>
        <v>0</v>
      </c>
      <c r="BJ130" s="426">
        <f t="shared" si="5"/>
        <v>0</v>
      </c>
      <c r="BK130" s="425" t="b">
        <f>COUNTIF($X$3:$X408,$X130)&gt;1</f>
        <v>0</v>
      </c>
      <c r="BL130" s="425"/>
      <c r="BM130" s="425"/>
      <c r="BN130" s="425"/>
    </row>
    <row r="131" spans="1:66" ht="15.75" customHeight="1">
      <c r="A131" s="63" t="s">
        <v>10</v>
      </c>
      <c r="B131" s="63" t="s">
        <v>27</v>
      </c>
      <c r="C131" s="63" t="s">
        <v>28</v>
      </c>
      <c r="D131" s="63" t="s">
        <v>29</v>
      </c>
      <c r="E131" s="63" t="s">
        <v>30</v>
      </c>
      <c r="F131" s="63"/>
      <c r="G131" s="63" t="s">
        <v>1805</v>
      </c>
      <c r="H131" s="63"/>
      <c r="I131" s="63"/>
      <c r="J131" s="63" t="s">
        <v>1806</v>
      </c>
      <c r="K131" s="63"/>
      <c r="L131" s="63"/>
      <c r="M131" s="63" t="s">
        <v>1807</v>
      </c>
      <c r="N131" s="63" t="s">
        <v>4518</v>
      </c>
      <c r="O131" s="63" t="s">
        <v>15</v>
      </c>
      <c r="P131" s="63" t="s">
        <v>16</v>
      </c>
      <c r="Q131" s="63" t="s">
        <v>35</v>
      </c>
      <c r="R131" s="63" t="s">
        <v>2230</v>
      </c>
      <c r="S131" s="63" t="s">
        <v>161</v>
      </c>
      <c r="T131" s="63"/>
      <c r="U131" s="63"/>
      <c r="V131" s="63" t="s">
        <v>4157</v>
      </c>
      <c r="W131" s="63" t="s">
        <v>162</v>
      </c>
      <c r="X131" s="63" t="s">
        <v>1808</v>
      </c>
      <c r="Y131" s="429">
        <v>45010</v>
      </c>
      <c r="Z131" s="430">
        <v>47176</v>
      </c>
      <c r="AA131" s="63" t="s">
        <v>4158</v>
      </c>
      <c r="AB131" s="63" t="s">
        <v>4168</v>
      </c>
      <c r="AC131" s="63" t="s">
        <v>4523</v>
      </c>
      <c r="AD131" s="63" t="s">
        <v>4524</v>
      </c>
      <c r="AE131" s="63" t="s">
        <v>4525</v>
      </c>
      <c r="AF131" s="63" t="s">
        <v>4526</v>
      </c>
      <c r="AG131" s="174"/>
      <c r="AH131" s="174"/>
      <c r="AI131" s="174"/>
      <c r="AJ131" s="174"/>
      <c r="AK131" s="174"/>
      <c r="AL131" s="174"/>
      <c r="AM131" s="174"/>
      <c r="AN131" s="174"/>
      <c r="AO131" s="174"/>
      <c r="AP131" s="174"/>
      <c r="AQ131" s="174"/>
      <c r="AR131" s="174" t="s">
        <v>2309</v>
      </c>
      <c r="AS131" s="174">
        <v>2024</v>
      </c>
      <c r="AT131" s="415">
        <v>45349</v>
      </c>
      <c r="AU131" s="174" t="s">
        <v>1351</v>
      </c>
      <c r="AV131" s="419" t="s">
        <v>4249</v>
      </c>
      <c r="AW131" s="439"/>
      <c r="AX131" s="440"/>
      <c r="AY131" s="422"/>
      <c r="AZ131" s="440"/>
      <c r="BA131" s="440"/>
      <c r="BB131" s="422"/>
      <c r="BC131" s="440"/>
      <c r="BD131" s="439"/>
      <c r="BE131" s="440"/>
      <c r="BF131" s="429">
        <v>43522</v>
      </c>
      <c r="BG131" s="426">
        <f t="shared" si="2"/>
        <v>0</v>
      </c>
      <c r="BH131" s="426">
        <f t="shared" si="3"/>
        <v>0</v>
      </c>
      <c r="BI131" s="426">
        <f t="shared" si="4"/>
        <v>0</v>
      </c>
      <c r="BJ131" s="426">
        <f t="shared" si="5"/>
        <v>0</v>
      </c>
      <c r="BK131" s="425" t="b">
        <f>COUNTIF($X$3:$X408,$X131)&gt;1</f>
        <v>0</v>
      </c>
      <c r="BL131" s="425"/>
      <c r="BM131" s="425"/>
      <c r="BN131" s="425"/>
    </row>
    <row r="132" spans="1:66" ht="15.75" customHeight="1">
      <c r="A132" s="703" t="s">
        <v>10</v>
      </c>
      <c r="B132" s="703" t="s">
        <v>27</v>
      </c>
      <c r="C132" s="703" t="s">
        <v>28</v>
      </c>
      <c r="D132" s="703"/>
      <c r="E132" s="703" t="s">
        <v>509</v>
      </c>
      <c r="F132" s="703"/>
      <c r="G132" s="703" t="s">
        <v>960</v>
      </c>
      <c r="H132" s="703"/>
      <c r="I132" s="703"/>
      <c r="J132" s="703" t="s">
        <v>961</v>
      </c>
      <c r="K132" s="703"/>
      <c r="L132" s="703"/>
      <c r="M132" s="703">
        <v>9352200616</v>
      </c>
      <c r="N132" s="703"/>
      <c r="O132" s="703" t="s">
        <v>15</v>
      </c>
      <c r="P132" s="703" t="s">
        <v>16</v>
      </c>
      <c r="Q132" s="703" t="s">
        <v>35</v>
      </c>
      <c r="R132" s="703" t="s">
        <v>125</v>
      </c>
      <c r="S132" s="703" t="s">
        <v>279</v>
      </c>
      <c r="T132" s="703"/>
      <c r="U132" s="703"/>
      <c r="V132" s="703" t="s">
        <v>4164</v>
      </c>
      <c r="W132" s="703" t="s">
        <v>421</v>
      </c>
      <c r="X132" s="703" t="s">
        <v>1817</v>
      </c>
      <c r="Y132" s="704">
        <v>43887</v>
      </c>
      <c r="Z132" s="703"/>
      <c r="AA132" s="703" t="s">
        <v>4158</v>
      </c>
      <c r="AB132" s="703" t="s">
        <v>4159</v>
      </c>
      <c r="AC132" s="703"/>
      <c r="AD132" s="703" t="s">
        <v>8811</v>
      </c>
      <c r="AE132" s="703" t="s">
        <v>8812</v>
      </c>
      <c r="AF132" s="723">
        <v>43898</v>
      </c>
      <c r="AG132" s="703"/>
      <c r="AH132" s="703"/>
      <c r="AI132" s="705">
        <v>44924</v>
      </c>
      <c r="AJ132" s="703" t="s">
        <v>2296</v>
      </c>
      <c r="AK132" s="703"/>
      <c r="AL132" s="703"/>
      <c r="AM132" s="703"/>
      <c r="AN132" s="703"/>
      <c r="AO132" s="703"/>
      <c r="AP132" s="703"/>
      <c r="AQ132" s="703" t="s">
        <v>4516</v>
      </c>
      <c r="AR132" s="703" t="s">
        <v>2306</v>
      </c>
      <c r="AS132" s="703">
        <v>2023</v>
      </c>
      <c r="AT132" s="706">
        <v>44951</v>
      </c>
      <c r="AU132" s="703" t="s">
        <v>2323</v>
      </c>
      <c r="AV132" s="707" t="s">
        <v>2300</v>
      </c>
      <c r="AW132" s="708"/>
      <c r="AX132" s="709"/>
      <c r="AY132" s="422"/>
      <c r="AZ132" s="709"/>
      <c r="BA132" s="709"/>
      <c r="BB132" s="422"/>
      <c r="BC132" s="709"/>
      <c r="BD132" s="708"/>
      <c r="BE132" s="709"/>
      <c r="BF132" s="710"/>
      <c r="BG132" s="710">
        <f t="shared" si="2"/>
        <v>0</v>
      </c>
      <c r="BH132" s="710">
        <f t="shared" si="3"/>
        <v>0</v>
      </c>
      <c r="BI132" s="710">
        <f t="shared" si="4"/>
        <v>0</v>
      </c>
      <c r="BJ132" s="710">
        <f t="shared" si="5"/>
        <v>0</v>
      </c>
      <c r="BK132" s="709" t="b">
        <f>COUNTIF($X$3:$X408,$X132)&gt;1</f>
        <v>0</v>
      </c>
      <c r="BL132" s="709"/>
      <c r="BM132" s="709"/>
      <c r="BN132" s="709"/>
    </row>
    <row r="133" spans="1:66" ht="15.75" customHeight="1">
      <c r="A133" s="703" t="s">
        <v>10</v>
      </c>
      <c r="B133" s="703" t="s">
        <v>27</v>
      </c>
      <c r="C133" s="703" t="s">
        <v>28</v>
      </c>
      <c r="D133" s="63" t="s">
        <v>29</v>
      </c>
      <c r="E133" s="703" t="s">
        <v>30</v>
      </c>
      <c r="F133" s="703"/>
      <c r="G133" s="703" t="s">
        <v>1836</v>
      </c>
      <c r="H133" s="703"/>
      <c r="I133" s="703"/>
      <c r="J133" s="703" t="s">
        <v>1837</v>
      </c>
      <c r="K133" s="703"/>
      <c r="L133" s="703"/>
      <c r="M133" s="703">
        <v>9702573244</v>
      </c>
      <c r="N133" s="703"/>
      <c r="O133" s="703" t="s">
        <v>15</v>
      </c>
      <c r="P133" s="703" t="s">
        <v>16</v>
      </c>
      <c r="Q133" s="703" t="s">
        <v>21</v>
      </c>
      <c r="R133" s="703" t="s">
        <v>3006</v>
      </c>
      <c r="S133" s="703"/>
      <c r="T133" s="703" t="s">
        <v>822</v>
      </c>
      <c r="U133" s="703"/>
      <c r="V133" s="703" t="s">
        <v>22</v>
      </c>
      <c r="W133" s="703" t="s">
        <v>1239</v>
      </c>
      <c r="X133" s="703" t="s">
        <v>1838</v>
      </c>
      <c r="Y133" s="704">
        <v>43553</v>
      </c>
      <c r="Z133" s="703"/>
      <c r="AA133" s="703" t="s">
        <v>4158</v>
      </c>
      <c r="AB133" s="703" t="s">
        <v>4168</v>
      </c>
      <c r="AC133" s="703" t="s">
        <v>8813</v>
      </c>
      <c r="AD133" s="703" t="s">
        <v>8814</v>
      </c>
      <c r="AE133" s="703" t="s">
        <v>8815</v>
      </c>
      <c r="AF133" s="712">
        <v>45162</v>
      </c>
      <c r="AG133" s="703"/>
      <c r="AH133" s="703"/>
      <c r="AI133" s="705">
        <v>44993</v>
      </c>
      <c r="AJ133" s="703" t="s">
        <v>8675</v>
      </c>
      <c r="AK133" s="703"/>
      <c r="AL133" s="703"/>
      <c r="AM133" s="703"/>
      <c r="AN133" s="703"/>
      <c r="AO133" s="703"/>
      <c r="AP133" s="703"/>
      <c r="AQ133" s="703"/>
      <c r="AR133" s="703" t="s">
        <v>2312</v>
      </c>
      <c r="AS133" s="703">
        <v>2023</v>
      </c>
      <c r="AT133" s="706">
        <v>44999</v>
      </c>
      <c r="AU133" s="703" t="s">
        <v>2323</v>
      </c>
      <c r="AV133" s="707" t="s">
        <v>8816</v>
      </c>
      <c r="AW133" s="708"/>
      <c r="AX133" s="709"/>
      <c r="AY133" s="422"/>
      <c r="AZ133" s="709"/>
      <c r="BA133" s="709"/>
      <c r="BB133" s="422"/>
      <c r="BC133" s="709"/>
      <c r="BD133" s="708"/>
      <c r="BE133" s="709"/>
      <c r="BF133" s="710"/>
      <c r="BG133" s="710">
        <f t="shared" si="2"/>
        <v>0</v>
      </c>
      <c r="BH133" s="710">
        <f t="shared" si="3"/>
        <v>0</v>
      </c>
      <c r="BI133" s="710">
        <f t="shared" si="4"/>
        <v>0</v>
      </c>
      <c r="BJ133" s="710">
        <f t="shared" si="5"/>
        <v>0</v>
      </c>
      <c r="BK133" s="709" t="b">
        <f>COUNTIF($X$3:$X408,$X133)&gt;1</f>
        <v>0</v>
      </c>
      <c r="BL133" s="709"/>
      <c r="BM133" s="709"/>
      <c r="BN133" s="709"/>
    </row>
    <row r="134" spans="1:66" ht="15.75" customHeight="1">
      <c r="A134" s="703" t="s">
        <v>10</v>
      </c>
      <c r="B134" s="703" t="s">
        <v>27</v>
      </c>
      <c r="C134" s="703" t="s">
        <v>123</v>
      </c>
      <c r="D134" s="703" t="s">
        <v>130</v>
      </c>
      <c r="E134" s="703" t="s">
        <v>509</v>
      </c>
      <c r="F134" s="703"/>
      <c r="G134" s="703" t="s">
        <v>1877</v>
      </c>
      <c r="H134" s="703"/>
      <c r="I134" s="703"/>
      <c r="J134" s="703" t="s">
        <v>1878</v>
      </c>
      <c r="K134" s="703"/>
      <c r="L134" s="703"/>
      <c r="M134" s="703">
        <v>9757961532</v>
      </c>
      <c r="N134" s="703"/>
      <c r="O134" s="703" t="s">
        <v>15</v>
      </c>
      <c r="P134" s="703" t="s">
        <v>16</v>
      </c>
      <c r="Q134" s="703" t="s">
        <v>21</v>
      </c>
      <c r="R134" s="703" t="s">
        <v>3006</v>
      </c>
      <c r="S134" s="703"/>
      <c r="T134" s="703" t="s">
        <v>1879</v>
      </c>
      <c r="U134" s="703"/>
      <c r="V134" s="703" t="s">
        <v>22</v>
      </c>
      <c r="W134" s="703" t="s">
        <v>232</v>
      </c>
      <c r="X134" s="703" t="s">
        <v>1880</v>
      </c>
      <c r="Y134" s="704">
        <v>43602</v>
      </c>
      <c r="Z134" s="703"/>
      <c r="AA134" s="703" t="s">
        <v>4158</v>
      </c>
      <c r="AB134" s="703" t="s">
        <v>4159</v>
      </c>
      <c r="AC134" s="703"/>
      <c r="AD134" s="703" t="s">
        <v>8817</v>
      </c>
      <c r="AE134" s="703" t="s">
        <v>8818</v>
      </c>
      <c r="AF134" s="723">
        <v>44470</v>
      </c>
      <c r="AG134" s="703"/>
      <c r="AH134" s="703"/>
      <c r="AI134" s="705">
        <v>45202</v>
      </c>
      <c r="AJ134" s="703" t="s">
        <v>2297</v>
      </c>
      <c r="AK134" s="703"/>
      <c r="AL134" s="703"/>
      <c r="AM134" s="703"/>
      <c r="AN134" s="703"/>
      <c r="AO134" s="703"/>
      <c r="AP134" s="703"/>
      <c r="AQ134" s="703"/>
      <c r="AR134" s="703" t="s">
        <v>2330</v>
      </c>
      <c r="AS134" s="703">
        <v>2023</v>
      </c>
      <c r="AT134" s="706">
        <v>45202</v>
      </c>
      <c r="AU134" s="703" t="s">
        <v>2323</v>
      </c>
      <c r="AV134" s="707"/>
      <c r="AW134" s="708"/>
      <c r="AX134" s="709"/>
      <c r="AY134" s="422"/>
      <c r="AZ134" s="709"/>
      <c r="BA134" s="709"/>
      <c r="BB134" s="422"/>
      <c r="BC134" s="709"/>
      <c r="BD134" s="708"/>
      <c r="BE134" s="709"/>
      <c r="BF134" s="710"/>
      <c r="BG134" s="710">
        <f t="shared" si="2"/>
        <v>0</v>
      </c>
      <c r="BH134" s="710">
        <f t="shared" si="3"/>
        <v>0</v>
      </c>
      <c r="BI134" s="710">
        <f t="shared" si="4"/>
        <v>0</v>
      </c>
      <c r="BJ134" s="710">
        <f t="shared" si="5"/>
        <v>0</v>
      </c>
      <c r="BK134" s="709" t="b">
        <f>COUNTIF($X$3:$X408,$X134)&gt;1</f>
        <v>0</v>
      </c>
      <c r="BL134" s="709"/>
      <c r="BM134" s="709"/>
      <c r="BN134" s="709"/>
    </row>
    <row r="135" spans="1:66" ht="15.75" customHeight="1">
      <c r="A135" s="703" t="s">
        <v>10</v>
      </c>
      <c r="B135" s="703" t="s">
        <v>27</v>
      </c>
      <c r="C135" s="703" t="s">
        <v>28</v>
      </c>
      <c r="D135" s="703" t="s">
        <v>29</v>
      </c>
      <c r="E135" s="703" t="s">
        <v>30</v>
      </c>
      <c r="F135" s="703"/>
      <c r="G135" s="703" t="s">
        <v>2023</v>
      </c>
      <c r="H135" s="703"/>
      <c r="I135" s="703"/>
      <c r="J135" s="703" t="s">
        <v>2024</v>
      </c>
      <c r="K135" s="703"/>
      <c r="L135" s="703"/>
      <c r="M135" s="703" t="s">
        <v>2025</v>
      </c>
      <c r="N135" s="703" t="s">
        <v>8819</v>
      </c>
      <c r="O135" s="703" t="s">
        <v>15</v>
      </c>
      <c r="P135" s="703" t="s">
        <v>16</v>
      </c>
      <c r="Q135" s="703" t="s">
        <v>21</v>
      </c>
      <c r="R135" s="703" t="s">
        <v>3006</v>
      </c>
      <c r="S135" s="703"/>
      <c r="T135" s="703" t="s">
        <v>2026</v>
      </c>
      <c r="U135" s="703"/>
      <c r="V135" s="703" t="s">
        <v>22</v>
      </c>
      <c r="W135" s="703" t="s">
        <v>2027</v>
      </c>
      <c r="X135" s="703" t="s">
        <v>2028</v>
      </c>
      <c r="Y135" s="704">
        <v>45029</v>
      </c>
      <c r="Z135" s="705">
        <v>46857</v>
      </c>
      <c r="AA135" s="703" t="s">
        <v>4158</v>
      </c>
      <c r="AB135" s="703" t="s">
        <v>4159</v>
      </c>
      <c r="AC135" s="703"/>
      <c r="AD135" s="703" t="s">
        <v>8820</v>
      </c>
      <c r="AE135" s="703" t="s">
        <v>8821</v>
      </c>
      <c r="AF135" s="712">
        <v>45502</v>
      </c>
      <c r="AG135" s="703"/>
      <c r="AH135" s="703"/>
      <c r="AI135" s="705">
        <v>45429</v>
      </c>
      <c r="AJ135" s="703" t="s">
        <v>2296</v>
      </c>
      <c r="AK135" s="703"/>
      <c r="AL135" s="703"/>
      <c r="AM135" s="703"/>
      <c r="AN135" s="703"/>
      <c r="AO135" s="703"/>
      <c r="AP135" s="703"/>
      <c r="AQ135" s="703"/>
      <c r="AR135" s="703" t="s">
        <v>2317</v>
      </c>
      <c r="AS135" s="703">
        <v>2024</v>
      </c>
      <c r="AT135" s="706">
        <v>45432</v>
      </c>
      <c r="AU135" s="703" t="s">
        <v>2323</v>
      </c>
      <c r="AV135" s="707" t="s">
        <v>4233</v>
      </c>
      <c r="AW135" s="713"/>
      <c r="AX135" s="709"/>
      <c r="AY135" s="714"/>
      <c r="AZ135" s="709"/>
      <c r="BA135" s="709"/>
      <c r="BB135" s="714"/>
      <c r="BC135" s="709"/>
      <c r="BD135" s="713"/>
      <c r="BE135" s="709"/>
      <c r="BF135" s="704">
        <v>43790</v>
      </c>
      <c r="BG135" s="710">
        <f t="shared" si="2"/>
        <v>0</v>
      </c>
      <c r="BH135" s="710">
        <f t="shared" si="3"/>
        <v>0</v>
      </c>
      <c r="BI135" s="710">
        <f t="shared" si="4"/>
        <v>0</v>
      </c>
      <c r="BJ135" s="710">
        <f t="shared" si="5"/>
        <v>0</v>
      </c>
      <c r="BK135" s="709" t="b">
        <f>COUNTIF($X$3:$X408,$X135)&gt;1</f>
        <v>0</v>
      </c>
      <c r="BL135" s="709"/>
      <c r="BM135" s="709"/>
      <c r="BN135" s="709"/>
    </row>
    <row r="136" spans="1:66" ht="15.75" customHeight="1">
      <c r="A136" s="63" t="s">
        <v>10</v>
      </c>
      <c r="B136" s="63" t="s">
        <v>27</v>
      </c>
      <c r="C136" s="63" t="s">
        <v>123</v>
      </c>
      <c r="D136" s="63" t="s">
        <v>159</v>
      </c>
      <c r="E136" s="63" t="s">
        <v>509</v>
      </c>
      <c r="F136" s="63"/>
      <c r="G136" s="63" t="s">
        <v>2032</v>
      </c>
      <c r="H136" s="63"/>
      <c r="I136" s="63"/>
      <c r="J136" s="63" t="s">
        <v>2033</v>
      </c>
      <c r="K136" s="63"/>
      <c r="L136" s="63"/>
      <c r="M136" s="63">
        <v>9753950543</v>
      </c>
      <c r="N136" s="63"/>
      <c r="O136" s="63" t="s">
        <v>15</v>
      </c>
      <c r="P136" s="63" t="s">
        <v>1449</v>
      </c>
      <c r="Q136" s="63" t="s">
        <v>35</v>
      </c>
      <c r="R136" s="63" t="s">
        <v>125</v>
      </c>
      <c r="S136" s="63" t="s">
        <v>279</v>
      </c>
      <c r="T136" s="63"/>
      <c r="U136" s="63"/>
      <c r="V136" s="63" t="s">
        <v>4164</v>
      </c>
      <c r="W136" s="63" t="s">
        <v>127</v>
      </c>
      <c r="X136" s="63" t="s">
        <v>2034</v>
      </c>
      <c r="Y136" s="429">
        <v>45010</v>
      </c>
      <c r="Z136" s="430">
        <v>46838</v>
      </c>
      <c r="AA136" s="63" t="s">
        <v>4158</v>
      </c>
      <c r="AB136" s="63" t="s">
        <v>4159</v>
      </c>
      <c r="AC136" s="63"/>
      <c r="AD136" s="63" t="s">
        <v>4529</v>
      </c>
      <c r="AE136" s="63" t="s">
        <v>4530</v>
      </c>
      <c r="AF136" s="63" t="s">
        <v>4531</v>
      </c>
      <c r="AG136" s="174"/>
      <c r="AH136" s="174"/>
      <c r="AI136" s="174"/>
      <c r="AJ136" s="174"/>
      <c r="AK136" s="174"/>
      <c r="AL136" s="174"/>
      <c r="AM136" s="174"/>
      <c r="AN136" s="174"/>
      <c r="AO136" s="174"/>
      <c r="AP136" s="174"/>
      <c r="AQ136" s="174" t="s">
        <v>4516</v>
      </c>
      <c r="AR136" s="174" t="s">
        <v>2312</v>
      </c>
      <c r="AS136" s="174">
        <v>2023</v>
      </c>
      <c r="AT136" s="415">
        <v>45014</v>
      </c>
      <c r="AU136" s="174" t="s">
        <v>1351</v>
      </c>
      <c r="AV136" s="419" t="s">
        <v>8822</v>
      </c>
      <c r="AW136" s="467"/>
      <c r="AX136" s="468"/>
      <c r="AY136" s="422"/>
      <c r="AZ136" s="468"/>
      <c r="BA136" s="468"/>
      <c r="BB136" s="422"/>
      <c r="BC136" s="468"/>
      <c r="BD136" s="467"/>
      <c r="BE136" s="468"/>
      <c r="BF136" s="429">
        <v>44139</v>
      </c>
      <c r="BG136" s="426">
        <f t="shared" si="2"/>
        <v>0</v>
      </c>
      <c r="BH136" s="426">
        <f t="shared" si="3"/>
        <v>0</v>
      </c>
      <c r="BI136" s="426">
        <f t="shared" si="4"/>
        <v>0</v>
      </c>
      <c r="BJ136" s="426">
        <f t="shared" si="5"/>
        <v>0</v>
      </c>
      <c r="BK136" s="425" t="b">
        <f>COUNTIF($X$3:$X408,$X136)&gt;1</f>
        <v>0</v>
      </c>
      <c r="BL136" s="425"/>
      <c r="BM136" s="425"/>
      <c r="BN136" s="425"/>
    </row>
    <row r="137" spans="1:66" ht="15.75" customHeight="1">
      <c r="A137" s="63" t="s">
        <v>10</v>
      </c>
      <c r="B137" s="63" t="s">
        <v>27</v>
      </c>
      <c r="C137" s="63" t="s">
        <v>123</v>
      </c>
      <c r="D137" s="63" t="s">
        <v>159</v>
      </c>
      <c r="E137" s="63" t="s">
        <v>509</v>
      </c>
      <c r="F137" s="63"/>
      <c r="G137" s="63" t="s">
        <v>8823</v>
      </c>
      <c r="H137" s="63"/>
      <c r="I137" s="63"/>
      <c r="J137" s="63" t="s">
        <v>2033</v>
      </c>
      <c r="K137" s="63"/>
      <c r="L137" s="63"/>
      <c r="M137" s="63">
        <v>9753950543</v>
      </c>
      <c r="N137" s="63"/>
      <c r="O137" s="63" t="s">
        <v>15</v>
      </c>
      <c r="P137" s="63" t="s">
        <v>1449</v>
      </c>
      <c r="Q137" s="63" t="s">
        <v>5421</v>
      </c>
      <c r="R137" s="63" t="s">
        <v>125</v>
      </c>
      <c r="S137" s="63" t="s">
        <v>962</v>
      </c>
      <c r="T137" s="63"/>
      <c r="U137" s="63"/>
      <c r="V137" s="63" t="s">
        <v>4164</v>
      </c>
      <c r="W137" s="63" t="s">
        <v>8824</v>
      </c>
      <c r="X137" s="63" t="s">
        <v>2036</v>
      </c>
      <c r="Y137" s="429">
        <v>45050</v>
      </c>
      <c r="Z137" s="430">
        <v>46877</v>
      </c>
      <c r="AA137" s="63" t="s">
        <v>4158</v>
      </c>
      <c r="AB137" s="63" t="s">
        <v>4159</v>
      </c>
      <c r="AC137" s="63"/>
      <c r="AD137" s="63" t="s">
        <v>8825</v>
      </c>
      <c r="AE137" s="63" t="s">
        <v>8826</v>
      </c>
      <c r="AF137" s="63" t="s">
        <v>8827</v>
      </c>
      <c r="AG137" s="174"/>
      <c r="AH137" s="174"/>
      <c r="AI137" s="174"/>
      <c r="AJ137" s="174"/>
      <c r="AK137" s="174"/>
      <c r="AL137" s="174"/>
      <c r="AM137" s="174"/>
      <c r="AN137" s="174"/>
      <c r="AO137" s="174"/>
      <c r="AP137" s="174"/>
      <c r="AQ137" s="174" t="s">
        <v>4516</v>
      </c>
      <c r="AR137" s="174" t="s">
        <v>2322</v>
      </c>
      <c r="AS137" s="174">
        <v>2023</v>
      </c>
      <c r="AT137" s="415">
        <v>45134</v>
      </c>
      <c r="AU137" s="174" t="s">
        <v>1351</v>
      </c>
      <c r="AV137" s="419" t="s">
        <v>8828</v>
      </c>
      <c r="AW137" s="424"/>
      <c r="AX137" s="425"/>
      <c r="AY137" s="422"/>
      <c r="AZ137" s="425"/>
      <c r="BA137" s="425"/>
      <c r="BB137" s="422"/>
      <c r="BC137" s="425"/>
      <c r="BD137" s="424"/>
      <c r="BE137" s="425">
        <v>1</v>
      </c>
      <c r="BF137" s="429">
        <v>43847</v>
      </c>
      <c r="BG137" s="426">
        <f t="shared" si="2"/>
        <v>0</v>
      </c>
      <c r="BH137" s="426">
        <f t="shared" si="3"/>
        <v>0</v>
      </c>
      <c r="BI137" s="426">
        <f t="shared" si="4"/>
        <v>0</v>
      </c>
      <c r="BJ137" s="426">
        <f t="shared" si="5"/>
        <v>0</v>
      </c>
      <c r="BK137" s="425" t="b">
        <f>COUNTIF($X$3:$X408,$X137)&gt;1</f>
        <v>0</v>
      </c>
      <c r="BL137" s="425"/>
      <c r="BM137" s="425"/>
      <c r="BN137" s="425"/>
    </row>
    <row r="138" spans="1:66" ht="15.75" customHeight="1">
      <c r="A138" s="703" t="s">
        <v>10</v>
      </c>
      <c r="B138" s="703" t="s">
        <v>27</v>
      </c>
      <c r="C138" s="703" t="s">
        <v>123</v>
      </c>
      <c r="D138" s="703" t="s">
        <v>159</v>
      </c>
      <c r="E138" s="703" t="s">
        <v>509</v>
      </c>
      <c r="F138" s="703"/>
      <c r="G138" s="703" t="s">
        <v>8823</v>
      </c>
      <c r="H138" s="703"/>
      <c r="I138" s="703"/>
      <c r="J138" s="703" t="s">
        <v>2033</v>
      </c>
      <c r="K138" s="703"/>
      <c r="L138" s="703"/>
      <c r="M138" s="703">
        <v>9753950543</v>
      </c>
      <c r="N138" s="703"/>
      <c r="O138" s="703" t="s">
        <v>15</v>
      </c>
      <c r="P138" s="703" t="s">
        <v>1449</v>
      </c>
      <c r="Q138" s="703" t="s">
        <v>5421</v>
      </c>
      <c r="R138" s="703" t="s">
        <v>125</v>
      </c>
      <c r="S138" s="703" t="s">
        <v>973</v>
      </c>
      <c r="T138" s="703"/>
      <c r="U138" s="703"/>
      <c r="V138" s="703" t="s">
        <v>4164</v>
      </c>
      <c r="W138" s="703" t="s">
        <v>2037</v>
      </c>
      <c r="X138" s="703" t="s">
        <v>2038</v>
      </c>
      <c r="Y138" s="704">
        <v>45010</v>
      </c>
      <c r="Z138" s="705">
        <v>46838</v>
      </c>
      <c r="AA138" s="703" t="s">
        <v>4158</v>
      </c>
      <c r="AB138" s="703" t="s">
        <v>4159</v>
      </c>
      <c r="AC138" s="703"/>
      <c r="AD138" s="703" t="s">
        <v>8825</v>
      </c>
      <c r="AE138" s="703" t="s">
        <v>8826</v>
      </c>
      <c r="AF138" s="703" t="s">
        <v>8827</v>
      </c>
      <c r="AG138" s="703"/>
      <c r="AH138" s="703"/>
      <c r="AI138" s="705">
        <v>45420</v>
      </c>
      <c r="AJ138" s="703" t="s">
        <v>8675</v>
      </c>
      <c r="AK138" s="703"/>
      <c r="AL138" s="703"/>
      <c r="AM138" s="703"/>
      <c r="AN138" s="703"/>
      <c r="AO138" s="703"/>
      <c r="AP138" s="703"/>
      <c r="AQ138" s="703" t="s">
        <v>4516</v>
      </c>
      <c r="AR138" s="703" t="s">
        <v>2317</v>
      </c>
      <c r="AS138" s="703">
        <v>2024</v>
      </c>
      <c r="AT138" s="706">
        <v>45421</v>
      </c>
      <c r="AU138" s="703" t="s">
        <v>2323</v>
      </c>
      <c r="AV138" s="707" t="s">
        <v>8829</v>
      </c>
      <c r="AW138" s="724"/>
      <c r="AX138" s="725"/>
      <c r="AY138" s="714"/>
      <c r="AZ138" s="725"/>
      <c r="BA138" s="725"/>
      <c r="BB138" s="714"/>
      <c r="BC138" s="725"/>
      <c r="BD138" s="724"/>
      <c r="BE138" s="725"/>
      <c r="BF138" s="704">
        <v>43847</v>
      </c>
      <c r="BG138" s="710">
        <f t="shared" si="2"/>
        <v>0</v>
      </c>
      <c r="BH138" s="710">
        <f t="shared" si="3"/>
        <v>0</v>
      </c>
      <c r="BI138" s="710">
        <f t="shared" si="4"/>
        <v>0</v>
      </c>
      <c r="BJ138" s="710">
        <f t="shared" si="5"/>
        <v>0</v>
      </c>
      <c r="BK138" s="709" t="b">
        <f>COUNTIF($X$3:$X408,$X138)&gt;1</f>
        <v>0</v>
      </c>
      <c r="BL138" s="709"/>
      <c r="BM138" s="709"/>
      <c r="BN138" s="709"/>
    </row>
    <row r="139" spans="1:66" ht="15.75" customHeight="1">
      <c r="A139" s="703" t="s">
        <v>10</v>
      </c>
      <c r="B139" s="703" t="s">
        <v>27</v>
      </c>
      <c r="C139" s="703" t="s">
        <v>123</v>
      </c>
      <c r="D139" s="703" t="s">
        <v>159</v>
      </c>
      <c r="E139" s="703" t="s">
        <v>509</v>
      </c>
      <c r="F139" s="703"/>
      <c r="G139" s="703" t="s">
        <v>8823</v>
      </c>
      <c r="H139" s="703"/>
      <c r="I139" s="703"/>
      <c r="J139" s="703" t="s">
        <v>2033</v>
      </c>
      <c r="K139" s="703"/>
      <c r="L139" s="703"/>
      <c r="M139" s="703">
        <v>9753950543</v>
      </c>
      <c r="N139" s="703"/>
      <c r="O139" s="703" t="s">
        <v>15</v>
      </c>
      <c r="P139" s="703" t="s">
        <v>1449</v>
      </c>
      <c r="Q139" s="703" t="s">
        <v>5421</v>
      </c>
      <c r="R139" s="703" t="s">
        <v>125</v>
      </c>
      <c r="S139" s="703" t="s">
        <v>3407</v>
      </c>
      <c r="T139" s="703"/>
      <c r="U139" s="703"/>
      <c r="V139" s="703" t="s">
        <v>4164</v>
      </c>
      <c r="W139" s="703" t="s">
        <v>2037</v>
      </c>
      <c r="X139" s="703" t="s">
        <v>2039</v>
      </c>
      <c r="Y139" s="704">
        <v>45010</v>
      </c>
      <c r="Z139" s="705">
        <v>46838</v>
      </c>
      <c r="AA139" s="703" t="s">
        <v>4158</v>
      </c>
      <c r="AB139" s="703" t="s">
        <v>4159</v>
      </c>
      <c r="AC139" s="703"/>
      <c r="AD139" s="703" t="s">
        <v>8825</v>
      </c>
      <c r="AE139" s="703" t="s">
        <v>8826</v>
      </c>
      <c r="AF139" s="703" t="s">
        <v>8827</v>
      </c>
      <c r="AG139" s="703"/>
      <c r="AH139" s="703"/>
      <c r="AI139" s="705">
        <v>45420</v>
      </c>
      <c r="AJ139" s="703" t="s">
        <v>8675</v>
      </c>
      <c r="AK139" s="703"/>
      <c r="AL139" s="703"/>
      <c r="AM139" s="703"/>
      <c r="AN139" s="703"/>
      <c r="AO139" s="703"/>
      <c r="AP139" s="703"/>
      <c r="AQ139" s="703" t="s">
        <v>4516</v>
      </c>
      <c r="AR139" s="703" t="s">
        <v>2317</v>
      </c>
      <c r="AS139" s="703">
        <v>2024</v>
      </c>
      <c r="AT139" s="706">
        <v>45421</v>
      </c>
      <c r="AU139" s="703" t="s">
        <v>2323</v>
      </c>
      <c r="AV139" s="707" t="s">
        <v>8829</v>
      </c>
      <c r="AW139" s="724"/>
      <c r="AX139" s="725"/>
      <c r="AY139" s="714"/>
      <c r="AZ139" s="725"/>
      <c r="BA139" s="725"/>
      <c r="BB139" s="714"/>
      <c r="BC139" s="725"/>
      <c r="BD139" s="724"/>
      <c r="BE139" s="725"/>
      <c r="BF139" s="704">
        <v>43847</v>
      </c>
      <c r="BG139" s="710">
        <f t="shared" si="2"/>
        <v>0</v>
      </c>
      <c r="BH139" s="710">
        <f t="shared" si="3"/>
        <v>0</v>
      </c>
      <c r="BI139" s="710">
        <f t="shared" si="4"/>
        <v>0</v>
      </c>
      <c r="BJ139" s="710">
        <f t="shared" si="5"/>
        <v>0</v>
      </c>
      <c r="BK139" s="709" t="b">
        <f>COUNTIF($X$3:$X408,$X139)&gt;1</f>
        <v>0</v>
      </c>
      <c r="BL139" s="709"/>
      <c r="BM139" s="709"/>
      <c r="BN139" s="709"/>
    </row>
    <row r="140" spans="1:66" ht="15.75" customHeight="1">
      <c r="A140" s="63" t="s">
        <v>10</v>
      </c>
      <c r="B140" s="63" t="s">
        <v>27</v>
      </c>
      <c r="C140" s="63" t="s">
        <v>123</v>
      </c>
      <c r="D140" s="63" t="s">
        <v>159</v>
      </c>
      <c r="E140" s="63" t="s">
        <v>509</v>
      </c>
      <c r="F140" s="63"/>
      <c r="G140" s="63" t="s">
        <v>8823</v>
      </c>
      <c r="H140" s="63"/>
      <c r="I140" s="63"/>
      <c r="J140" s="63" t="s">
        <v>2033</v>
      </c>
      <c r="K140" s="63"/>
      <c r="L140" s="63"/>
      <c r="M140" s="63">
        <v>9753950543</v>
      </c>
      <c r="N140" s="63"/>
      <c r="O140" s="63" t="s">
        <v>15</v>
      </c>
      <c r="P140" s="63" t="s">
        <v>1449</v>
      </c>
      <c r="Q140" s="63" t="s">
        <v>5421</v>
      </c>
      <c r="R140" s="63" t="s">
        <v>125</v>
      </c>
      <c r="S140" s="63" t="s">
        <v>3404</v>
      </c>
      <c r="T140" s="63"/>
      <c r="U140" s="63"/>
      <c r="V140" s="63" t="s">
        <v>4164</v>
      </c>
      <c r="W140" s="63" t="s">
        <v>2037</v>
      </c>
      <c r="X140" s="63" t="s">
        <v>2040</v>
      </c>
      <c r="Y140" s="429">
        <v>45010</v>
      </c>
      <c r="Z140" s="430">
        <v>46838</v>
      </c>
      <c r="AA140" s="63" t="s">
        <v>4158</v>
      </c>
      <c r="AB140" s="63" t="s">
        <v>4159</v>
      </c>
      <c r="AC140" s="63"/>
      <c r="AD140" s="63" t="s">
        <v>8825</v>
      </c>
      <c r="AE140" s="63" t="s">
        <v>8826</v>
      </c>
      <c r="AF140" s="63" t="s">
        <v>8827</v>
      </c>
      <c r="AG140" s="174"/>
      <c r="AH140" s="174"/>
      <c r="AI140" s="174"/>
      <c r="AJ140" s="174"/>
      <c r="AK140" s="174"/>
      <c r="AL140" s="174"/>
      <c r="AM140" s="174"/>
      <c r="AN140" s="174"/>
      <c r="AO140" s="174"/>
      <c r="AP140" s="174"/>
      <c r="AQ140" s="174" t="s">
        <v>4516</v>
      </c>
      <c r="AR140" s="174" t="s">
        <v>2312</v>
      </c>
      <c r="AS140" s="174">
        <v>2023</v>
      </c>
      <c r="AT140" s="415">
        <v>45014</v>
      </c>
      <c r="AU140" s="174" t="s">
        <v>1351</v>
      </c>
      <c r="AV140" s="419" t="s">
        <v>8830</v>
      </c>
      <c r="AW140" s="467"/>
      <c r="AX140" s="468"/>
      <c r="AY140" s="422"/>
      <c r="AZ140" s="468"/>
      <c r="BA140" s="468"/>
      <c r="BB140" s="422"/>
      <c r="BC140" s="468"/>
      <c r="BD140" s="467"/>
      <c r="BE140" s="468"/>
      <c r="BF140" s="429">
        <v>43847</v>
      </c>
      <c r="BG140" s="426">
        <f t="shared" si="2"/>
        <v>0</v>
      </c>
      <c r="BH140" s="426">
        <f t="shared" si="3"/>
        <v>0</v>
      </c>
      <c r="BI140" s="426">
        <f t="shared" si="4"/>
        <v>0</v>
      </c>
      <c r="BJ140" s="426">
        <f t="shared" si="5"/>
        <v>0</v>
      </c>
      <c r="BK140" s="425" t="b">
        <f>COUNTIF($X$3:$X408,$X140)&gt;1</f>
        <v>0</v>
      </c>
      <c r="BL140" s="425"/>
      <c r="BM140" s="425"/>
      <c r="BN140" s="425"/>
    </row>
    <row r="141" spans="1:66" ht="15.75" customHeight="1">
      <c r="A141" s="703" t="s">
        <v>10</v>
      </c>
      <c r="B141" s="703" t="s">
        <v>27</v>
      </c>
      <c r="C141" s="703" t="s">
        <v>123</v>
      </c>
      <c r="D141" s="703" t="s">
        <v>159</v>
      </c>
      <c r="E141" s="703" t="s">
        <v>509</v>
      </c>
      <c r="F141" s="703"/>
      <c r="G141" s="703" t="s">
        <v>8823</v>
      </c>
      <c r="H141" s="703"/>
      <c r="I141" s="703"/>
      <c r="J141" s="703" t="s">
        <v>2033</v>
      </c>
      <c r="K141" s="703"/>
      <c r="L141" s="703"/>
      <c r="M141" s="703">
        <v>9753950543</v>
      </c>
      <c r="N141" s="703"/>
      <c r="O141" s="703" t="s">
        <v>15</v>
      </c>
      <c r="P141" s="703" t="s">
        <v>1449</v>
      </c>
      <c r="Q141" s="703" t="s">
        <v>5421</v>
      </c>
      <c r="R141" s="703" t="s">
        <v>125</v>
      </c>
      <c r="S141" s="703" t="s">
        <v>965</v>
      </c>
      <c r="T141" s="703"/>
      <c r="U141" s="703"/>
      <c r="V141" s="703" t="s">
        <v>4164</v>
      </c>
      <c r="W141" s="703" t="s">
        <v>2041</v>
      </c>
      <c r="X141" s="703" t="s">
        <v>2042</v>
      </c>
      <c r="Y141" s="704">
        <v>45010</v>
      </c>
      <c r="Z141" s="705">
        <v>46838</v>
      </c>
      <c r="AA141" s="703" t="s">
        <v>4158</v>
      </c>
      <c r="AB141" s="703" t="s">
        <v>4159</v>
      </c>
      <c r="AC141" s="703"/>
      <c r="AD141" s="703" t="s">
        <v>8831</v>
      </c>
      <c r="AE141" s="703" t="s">
        <v>8832</v>
      </c>
      <c r="AF141" s="712">
        <v>45549</v>
      </c>
      <c r="AG141" s="703"/>
      <c r="AH141" s="703"/>
      <c r="AI141" s="705">
        <v>45420</v>
      </c>
      <c r="AJ141" s="703" t="s">
        <v>8675</v>
      </c>
      <c r="AK141" s="703"/>
      <c r="AL141" s="703"/>
      <c r="AM141" s="703"/>
      <c r="AN141" s="703"/>
      <c r="AO141" s="703"/>
      <c r="AP141" s="703"/>
      <c r="AQ141" s="703" t="s">
        <v>4516</v>
      </c>
      <c r="AR141" s="703" t="s">
        <v>2317</v>
      </c>
      <c r="AS141" s="703">
        <v>2024</v>
      </c>
      <c r="AT141" s="706">
        <v>45421</v>
      </c>
      <c r="AU141" s="703" t="s">
        <v>2323</v>
      </c>
      <c r="AV141" s="707" t="s">
        <v>8829</v>
      </c>
      <c r="AW141" s="724"/>
      <c r="AX141" s="725"/>
      <c r="AY141" s="714"/>
      <c r="AZ141" s="725"/>
      <c r="BA141" s="725"/>
      <c r="BB141" s="714"/>
      <c r="BC141" s="725"/>
      <c r="BD141" s="724"/>
      <c r="BE141" s="725"/>
      <c r="BF141" s="704">
        <v>43847</v>
      </c>
      <c r="BG141" s="710">
        <f t="shared" si="2"/>
        <v>0</v>
      </c>
      <c r="BH141" s="710">
        <f t="shared" si="3"/>
        <v>0</v>
      </c>
      <c r="BI141" s="710">
        <f t="shared" si="4"/>
        <v>0</v>
      </c>
      <c r="BJ141" s="710">
        <f t="shared" si="5"/>
        <v>0</v>
      </c>
      <c r="BK141" s="709" t="b">
        <f>COUNTIF($X$3:$X408,$X141)&gt;1</f>
        <v>0</v>
      </c>
      <c r="BL141" s="709"/>
      <c r="BM141" s="709"/>
      <c r="BN141" s="709"/>
    </row>
    <row r="142" spans="1:66" ht="15.75" customHeight="1">
      <c r="A142" s="703" t="s">
        <v>10</v>
      </c>
      <c r="B142" s="703" t="s">
        <v>27</v>
      </c>
      <c r="C142" s="703" t="s">
        <v>123</v>
      </c>
      <c r="D142" s="703" t="s">
        <v>159</v>
      </c>
      <c r="E142" s="703" t="s">
        <v>509</v>
      </c>
      <c r="F142" s="703"/>
      <c r="G142" s="703" t="s">
        <v>8823</v>
      </c>
      <c r="H142" s="703"/>
      <c r="I142" s="703"/>
      <c r="J142" s="703" t="s">
        <v>2033</v>
      </c>
      <c r="K142" s="703"/>
      <c r="L142" s="703"/>
      <c r="M142" s="703">
        <v>9753950543</v>
      </c>
      <c r="N142" s="703"/>
      <c r="O142" s="703" t="s">
        <v>15</v>
      </c>
      <c r="P142" s="703" t="s">
        <v>1449</v>
      </c>
      <c r="Q142" s="703" t="s">
        <v>5421</v>
      </c>
      <c r="R142" s="703" t="s">
        <v>125</v>
      </c>
      <c r="S142" s="703" t="s">
        <v>968</v>
      </c>
      <c r="T142" s="703"/>
      <c r="U142" s="703"/>
      <c r="V142" s="703" t="s">
        <v>4164</v>
      </c>
      <c r="W142" s="703" t="s">
        <v>2037</v>
      </c>
      <c r="X142" s="703" t="s">
        <v>2043</v>
      </c>
      <c r="Y142" s="704">
        <v>45010</v>
      </c>
      <c r="Z142" s="705">
        <v>46838</v>
      </c>
      <c r="AA142" s="703" t="s">
        <v>4158</v>
      </c>
      <c r="AB142" s="703" t="s">
        <v>4159</v>
      </c>
      <c r="AC142" s="703"/>
      <c r="AD142" s="703" t="s">
        <v>8833</v>
      </c>
      <c r="AE142" s="703" t="s">
        <v>8834</v>
      </c>
      <c r="AF142" s="712">
        <v>45549</v>
      </c>
      <c r="AG142" s="703"/>
      <c r="AH142" s="703"/>
      <c r="AI142" s="705">
        <v>45420</v>
      </c>
      <c r="AJ142" s="703" t="s">
        <v>8675</v>
      </c>
      <c r="AK142" s="703"/>
      <c r="AL142" s="703"/>
      <c r="AM142" s="703"/>
      <c r="AN142" s="703"/>
      <c r="AO142" s="703"/>
      <c r="AP142" s="703"/>
      <c r="AQ142" s="703" t="s">
        <v>4516</v>
      </c>
      <c r="AR142" s="703" t="s">
        <v>2317</v>
      </c>
      <c r="AS142" s="703">
        <v>2024</v>
      </c>
      <c r="AT142" s="706">
        <v>45421</v>
      </c>
      <c r="AU142" s="703" t="s">
        <v>2323</v>
      </c>
      <c r="AV142" s="707" t="s">
        <v>8829</v>
      </c>
      <c r="AW142" s="724"/>
      <c r="AX142" s="725"/>
      <c r="AY142" s="714"/>
      <c r="AZ142" s="725"/>
      <c r="BA142" s="725"/>
      <c r="BB142" s="714"/>
      <c r="BC142" s="725"/>
      <c r="BD142" s="724"/>
      <c r="BE142" s="725"/>
      <c r="BF142" s="704">
        <v>43847</v>
      </c>
      <c r="BG142" s="710">
        <f t="shared" si="2"/>
        <v>0</v>
      </c>
      <c r="BH142" s="710">
        <f t="shared" si="3"/>
        <v>0</v>
      </c>
      <c r="BI142" s="710">
        <f t="shared" si="4"/>
        <v>0</v>
      </c>
      <c r="BJ142" s="710">
        <f t="shared" si="5"/>
        <v>0</v>
      </c>
      <c r="BK142" s="709" t="b">
        <f>COUNTIF($X$3:$X408,$X142)&gt;1</f>
        <v>0</v>
      </c>
      <c r="BL142" s="709"/>
      <c r="BM142" s="709"/>
      <c r="BN142" s="709"/>
    </row>
    <row r="143" spans="1:66" ht="15.75" customHeight="1">
      <c r="A143" s="63" t="s">
        <v>10</v>
      </c>
      <c r="B143" s="63" t="s">
        <v>27</v>
      </c>
      <c r="C143" s="63" t="s">
        <v>123</v>
      </c>
      <c r="D143" s="63" t="s">
        <v>285</v>
      </c>
      <c r="E143" s="63" t="s">
        <v>509</v>
      </c>
      <c r="F143" s="63"/>
      <c r="G143" s="63" t="s">
        <v>2068</v>
      </c>
      <c r="H143" s="63"/>
      <c r="I143" s="63"/>
      <c r="J143" s="63" t="s">
        <v>2069</v>
      </c>
      <c r="K143" s="63"/>
      <c r="L143" s="63"/>
      <c r="M143" s="63" t="s">
        <v>4533</v>
      </c>
      <c r="N143" s="63"/>
      <c r="O143" s="63" t="s">
        <v>15</v>
      </c>
      <c r="P143" s="63" t="s">
        <v>1449</v>
      </c>
      <c r="Q143" s="63" t="s">
        <v>21</v>
      </c>
      <c r="R143" s="63" t="s">
        <v>125</v>
      </c>
      <c r="S143" s="63"/>
      <c r="T143" s="63" t="s">
        <v>2697</v>
      </c>
      <c r="U143" s="63"/>
      <c r="V143" s="63" t="s">
        <v>22</v>
      </c>
      <c r="W143" s="63" t="s">
        <v>1461</v>
      </c>
      <c r="X143" s="63" t="s">
        <v>2071</v>
      </c>
      <c r="Y143" s="429">
        <v>45029</v>
      </c>
      <c r="Z143" s="430">
        <v>46857</v>
      </c>
      <c r="AA143" s="63" t="s">
        <v>4158</v>
      </c>
      <c r="AB143" s="63" t="s">
        <v>4159</v>
      </c>
      <c r="AC143" s="63"/>
      <c r="AD143" s="63" t="s">
        <v>4534</v>
      </c>
      <c r="AE143" s="63" t="s">
        <v>4421</v>
      </c>
      <c r="AF143" s="63" t="s">
        <v>22</v>
      </c>
      <c r="AG143" s="174"/>
      <c r="AH143" s="174"/>
      <c r="AI143" s="174"/>
      <c r="AJ143" s="174"/>
      <c r="AK143" s="174"/>
      <c r="AL143" s="174"/>
      <c r="AM143" s="174"/>
      <c r="AN143" s="174"/>
      <c r="AO143" s="174"/>
      <c r="AP143" s="174"/>
      <c r="AQ143" s="174" t="s">
        <v>4535</v>
      </c>
      <c r="AR143" s="174" t="s">
        <v>2319</v>
      </c>
      <c r="AS143" s="174">
        <v>2023</v>
      </c>
      <c r="AT143" s="415">
        <v>45092</v>
      </c>
      <c r="AU143" s="174" t="s">
        <v>1351</v>
      </c>
      <c r="AV143" s="419" t="s">
        <v>8835</v>
      </c>
      <c r="AW143" s="424"/>
      <c r="AX143" s="425"/>
      <c r="AY143" s="422"/>
      <c r="AZ143" s="425"/>
      <c r="BA143" s="425"/>
      <c r="BB143" s="422"/>
      <c r="BC143" s="425"/>
      <c r="BD143" s="424"/>
      <c r="BE143" s="425">
        <v>1</v>
      </c>
      <c r="BF143" s="429">
        <v>44039</v>
      </c>
      <c r="BG143" s="426">
        <f t="shared" si="2"/>
        <v>0</v>
      </c>
      <c r="BH143" s="426">
        <f t="shared" si="3"/>
        <v>0</v>
      </c>
      <c r="BI143" s="426">
        <f t="shared" si="4"/>
        <v>0</v>
      </c>
      <c r="BJ143" s="426">
        <f t="shared" si="5"/>
        <v>0</v>
      </c>
      <c r="BK143" s="425" t="b">
        <f>COUNTIF($X$3:$X408,$X143)&gt;1</f>
        <v>0</v>
      </c>
      <c r="BL143" s="425"/>
      <c r="BM143" s="425"/>
      <c r="BN143" s="425"/>
    </row>
    <row r="144" spans="1:66" ht="15.75" customHeight="1">
      <c r="A144" s="63" t="s">
        <v>10</v>
      </c>
      <c r="B144" s="63" t="s">
        <v>27</v>
      </c>
      <c r="C144" s="63" t="s">
        <v>28</v>
      </c>
      <c r="D144" s="63" t="s">
        <v>29</v>
      </c>
      <c r="E144" s="63" t="s">
        <v>30</v>
      </c>
      <c r="F144" s="63"/>
      <c r="G144" s="63" t="s">
        <v>2072</v>
      </c>
      <c r="H144" s="63"/>
      <c r="I144" s="63"/>
      <c r="J144" s="63" t="s">
        <v>2073</v>
      </c>
      <c r="K144" s="63"/>
      <c r="L144" s="63"/>
      <c r="M144" s="63">
        <v>9554282534</v>
      </c>
      <c r="N144" s="63"/>
      <c r="O144" s="63" t="s">
        <v>15</v>
      </c>
      <c r="P144" s="63" t="s">
        <v>1449</v>
      </c>
      <c r="Q144" s="63" t="s">
        <v>21</v>
      </c>
      <c r="R144" s="63" t="s">
        <v>125</v>
      </c>
      <c r="S144" s="63"/>
      <c r="T144" s="63" t="s">
        <v>2697</v>
      </c>
      <c r="U144" s="63"/>
      <c r="V144" s="63" t="s">
        <v>22</v>
      </c>
      <c r="W144" s="63" t="s">
        <v>1461</v>
      </c>
      <c r="X144" s="63" t="s">
        <v>2074</v>
      </c>
      <c r="Y144" s="429">
        <v>45014</v>
      </c>
      <c r="Z144" s="430">
        <v>46842</v>
      </c>
      <c r="AA144" s="63" t="s">
        <v>4158</v>
      </c>
      <c r="AB144" s="63" t="s">
        <v>4159</v>
      </c>
      <c r="AC144" s="63"/>
      <c r="AD144" s="63" t="s">
        <v>4538</v>
      </c>
      <c r="AE144" s="63" t="s">
        <v>4421</v>
      </c>
      <c r="AF144" s="63" t="s">
        <v>4283</v>
      </c>
      <c r="AG144" s="174"/>
      <c r="AH144" s="174"/>
      <c r="AI144" s="174"/>
      <c r="AJ144" s="174"/>
      <c r="AK144" s="174"/>
      <c r="AL144" s="174"/>
      <c r="AM144" s="174"/>
      <c r="AN144" s="174"/>
      <c r="AO144" s="174"/>
      <c r="AP144" s="174"/>
      <c r="AQ144" s="174" t="s">
        <v>4535</v>
      </c>
      <c r="AR144" s="174" t="s">
        <v>2312</v>
      </c>
      <c r="AS144" s="174">
        <v>2023</v>
      </c>
      <c r="AT144" s="415">
        <v>45016</v>
      </c>
      <c r="AU144" s="174" t="s">
        <v>1351</v>
      </c>
      <c r="AV144" s="419" t="s">
        <v>8836</v>
      </c>
      <c r="AW144" s="424"/>
      <c r="AX144" s="425"/>
      <c r="AY144" s="422"/>
      <c r="AZ144" s="425"/>
      <c r="BA144" s="425"/>
      <c r="BB144" s="422"/>
      <c r="BC144" s="425"/>
      <c r="BD144" s="424"/>
      <c r="BE144" s="425">
        <v>1</v>
      </c>
      <c r="BF144" s="429">
        <v>44039</v>
      </c>
      <c r="BG144" s="426">
        <f t="shared" si="2"/>
        <v>0</v>
      </c>
      <c r="BH144" s="426">
        <f t="shared" si="3"/>
        <v>0</v>
      </c>
      <c r="BI144" s="426">
        <f t="shared" si="4"/>
        <v>0</v>
      </c>
      <c r="BJ144" s="426">
        <f t="shared" si="5"/>
        <v>0</v>
      </c>
      <c r="BK144" s="425" t="b">
        <f>COUNTIF($X$3:$X408,$X144)&gt;1</f>
        <v>0</v>
      </c>
      <c r="BL144" s="425"/>
      <c r="BM144" s="425"/>
      <c r="BN144" s="425"/>
    </row>
    <row r="145" spans="1:66" ht="15.75" customHeight="1">
      <c r="A145" s="63" t="s">
        <v>10</v>
      </c>
      <c r="B145" s="63" t="s">
        <v>27</v>
      </c>
      <c r="C145" s="63" t="s">
        <v>50</v>
      </c>
      <c r="D145" s="63" t="s">
        <v>445</v>
      </c>
      <c r="E145" s="63" t="s">
        <v>146</v>
      </c>
      <c r="F145" s="63"/>
      <c r="G145" s="63" t="s">
        <v>2091</v>
      </c>
      <c r="H145" s="63"/>
      <c r="I145" s="63"/>
      <c r="J145" s="63" t="s">
        <v>2092</v>
      </c>
      <c r="K145" s="63"/>
      <c r="L145" s="63"/>
      <c r="M145" s="63">
        <v>9989782358</v>
      </c>
      <c r="N145" s="63"/>
      <c r="O145" s="63" t="s">
        <v>15</v>
      </c>
      <c r="P145" s="63" t="s">
        <v>16</v>
      </c>
      <c r="Q145" s="63" t="s">
        <v>35</v>
      </c>
      <c r="R145" s="63" t="s">
        <v>84</v>
      </c>
      <c r="S145" s="63" t="s">
        <v>93</v>
      </c>
      <c r="T145" s="63"/>
      <c r="U145" s="63"/>
      <c r="V145" s="63" t="s">
        <v>4213</v>
      </c>
      <c r="W145" s="63" t="s">
        <v>94</v>
      </c>
      <c r="X145" s="63" t="s">
        <v>2093</v>
      </c>
      <c r="Y145" s="429">
        <v>45014</v>
      </c>
      <c r="Z145" s="430">
        <v>46842</v>
      </c>
      <c r="AA145" s="63" t="s">
        <v>4158</v>
      </c>
      <c r="AB145" s="63" t="s">
        <v>4159</v>
      </c>
      <c r="AC145" s="63"/>
      <c r="AD145" s="63" t="s">
        <v>4541</v>
      </c>
      <c r="AE145" s="63" t="s">
        <v>4542</v>
      </c>
      <c r="AF145" s="63" t="s">
        <v>4543</v>
      </c>
      <c r="AG145" s="174"/>
      <c r="AH145" s="174"/>
      <c r="AI145" s="174"/>
      <c r="AJ145" s="174"/>
      <c r="AK145" s="174"/>
      <c r="AL145" s="174"/>
      <c r="AM145" s="174"/>
      <c r="AN145" s="174"/>
      <c r="AO145" s="174"/>
      <c r="AP145" s="174"/>
      <c r="AQ145" s="174"/>
      <c r="AR145" s="174" t="s">
        <v>2312</v>
      </c>
      <c r="AS145" s="174">
        <v>2023</v>
      </c>
      <c r="AT145" s="415">
        <v>45016</v>
      </c>
      <c r="AU145" s="174" t="s">
        <v>1351</v>
      </c>
      <c r="AV145" s="419" t="s">
        <v>8837</v>
      </c>
      <c r="AW145" s="424"/>
      <c r="AX145" s="425"/>
      <c r="AY145" s="422"/>
      <c r="AZ145" s="425"/>
      <c r="BA145" s="425"/>
      <c r="BB145" s="422"/>
      <c r="BC145" s="425"/>
      <c r="BD145" s="424"/>
      <c r="BE145" s="425">
        <v>1</v>
      </c>
      <c r="BF145" s="429">
        <v>44123</v>
      </c>
      <c r="BG145" s="426">
        <f t="shared" si="2"/>
        <v>0</v>
      </c>
      <c r="BH145" s="426">
        <f t="shared" si="3"/>
        <v>0</v>
      </c>
      <c r="BI145" s="426">
        <f t="shared" si="4"/>
        <v>0</v>
      </c>
      <c r="BJ145" s="426">
        <f t="shared" si="5"/>
        <v>0</v>
      </c>
      <c r="BK145" s="425" t="b">
        <f>COUNTIF($X$3:$X408,$X145)&gt;1</f>
        <v>0</v>
      </c>
      <c r="BL145" s="425"/>
      <c r="BM145" s="425"/>
      <c r="BN145" s="425"/>
    </row>
    <row r="146" spans="1:66" ht="15.75" customHeight="1">
      <c r="A146" s="63" t="s">
        <v>10</v>
      </c>
      <c r="B146" s="63" t="s">
        <v>27</v>
      </c>
      <c r="C146" s="63" t="s">
        <v>50</v>
      </c>
      <c r="D146" s="63" t="s">
        <v>445</v>
      </c>
      <c r="E146" s="63" t="s">
        <v>146</v>
      </c>
      <c r="F146" s="63"/>
      <c r="G146" s="63" t="s">
        <v>2091</v>
      </c>
      <c r="H146" s="63"/>
      <c r="I146" s="63"/>
      <c r="J146" s="63" t="s">
        <v>2092</v>
      </c>
      <c r="K146" s="63"/>
      <c r="L146" s="63"/>
      <c r="M146" s="63">
        <v>9989782358</v>
      </c>
      <c r="N146" s="63"/>
      <c r="O146" s="63" t="s">
        <v>15</v>
      </c>
      <c r="P146" s="63" t="s">
        <v>16</v>
      </c>
      <c r="Q146" s="63" t="s">
        <v>35</v>
      </c>
      <c r="R146" s="63" t="s">
        <v>84</v>
      </c>
      <c r="S146" s="63" t="s">
        <v>85</v>
      </c>
      <c r="T146" s="63"/>
      <c r="U146" s="63"/>
      <c r="V146" s="63" t="s">
        <v>4164</v>
      </c>
      <c r="W146" s="63" t="s">
        <v>94</v>
      </c>
      <c r="X146" s="63" t="s">
        <v>2094</v>
      </c>
      <c r="Y146" s="429">
        <v>45014</v>
      </c>
      <c r="Z146" s="430">
        <v>46842</v>
      </c>
      <c r="AA146" s="63" t="s">
        <v>4158</v>
      </c>
      <c r="AB146" s="63" t="s">
        <v>4159</v>
      </c>
      <c r="AC146" s="63"/>
      <c r="AD146" s="63" t="s">
        <v>4541</v>
      </c>
      <c r="AE146" s="63" t="s">
        <v>4542</v>
      </c>
      <c r="AF146" s="63" t="s">
        <v>4543</v>
      </c>
      <c r="AG146" s="174"/>
      <c r="AH146" s="174"/>
      <c r="AI146" s="174"/>
      <c r="AJ146" s="174"/>
      <c r="AK146" s="174"/>
      <c r="AL146" s="174"/>
      <c r="AM146" s="174"/>
      <c r="AN146" s="174"/>
      <c r="AO146" s="174"/>
      <c r="AP146" s="174"/>
      <c r="AQ146" s="174"/>
      <c r="AR146" s="174" t="s">
        <v>2312</v>
      </c>
      <c r="AS146" s="174">
        <v>2023</v>
      </c>
      <c r="AT146" s="415">
        <v>45016</v>
      </c>
      <c r="AU146" s="174" t="s">
        <v>1351</v>
      </c>
      <c r="AV146" s="419" t="s">
        <v>8838</v>
      </c>
      <c r="AW146" s="439"/>
      <c r="AX146" s="440"/>
      <c r="AY146" s="422"/>
      <c r="AZ146" s="440"/>
      <c r="BA146" s="440"/>
      <c r="BB146" s="422"/>
      <c r="BC146" s="440"/>
      <c r="BD146" s="439"/>
      <c r="BE146" s="440"/>
      <c r="BF146" s="429">
        <v>44123</v>
      </c>
      <c r="BG146" s="426">
        <f t="shared" si="2"/>
        <v>0</v>
      </c>
      <c r="BH146" s="426">
        <f t="shared" si="3"/>
        <v>0</v>
      </c>
      <c r="BI146" s="426">
        <f t="shared" si="4"/>
        <v>0</v>
      </c>
      <c r="BJ146" s="426">
        <f t="shared" si="5"/>
        <v>0</v>
      </c>
      <c r="BK146" s="425" t="b">
        <f>COUNTIF($X$3:$X408,$X146)&gt;1</f>
        <v>0</v>
      </c>
      <c r="BL146" s="425"/>
      <c r="BM146" s="425"/>
      <c r="BN146" s="425"/>
    </row>
    <row r="147" spans="1:66" ht="15.75" customHeight="1">
      <c r="A147" s="63" t="s">
        <v>10</v>
      </c>
      <c r="B147" s="63" t="s">
        <v>27</v>
      </c>
      <c r="C147" s="63" t="s">
        <v>50</v>
      </c>
      <c r="D147" s="63" t="s">
        <v>80</v>
      </c>
      <c r="E147" s="63" t="s">
        <v>28</v>
      </c>
      <c r="F147" s="63"/>
      <c r="G147" s="63" t="s">
        <v>2108</v>
      </c>
      <c r="H147" s="63"/>
      <c r="I147" s="63"/>
      <c r="J147" s="63" t="s">
        <v>2109</v>
      </c>
      <c r="K147" s="63"/>
      <c r="L147" s="63"/>
      <c r="M147" s="63" t="s">
        <v>4545</v>
      </c>
      <c r="N147" s="63" t="s">
        <v>4546</v>
      </c>
      <c r="O147" s="63" t="s">
        <v>15</v>
      </c>
      <c r="P147" s="63" t="s">
        <v>1449</v>
      </c>
      <c r="Q147" s="63" t="s">
        <v>21</v>
      </c>
      <c r="R147" s="63" t="s">
        <v>125</v>
      </c>
      <c r="S147" s="63"/>
      <c r="T147" s="63" t="s">
        <v>2697</v>
      </c>
      <c r="U147" s="63"/>
      <c r="V147" s="63" t="s">
        <v>22</v>
      </c>
      <c r="W147" s="63" t="s">
        <v>291</v>
      </c>
      <c r="X147" s="63" t="s">
        <v>4547</v>
      </c>
      <c r="Y147" s="429">
        <v>45029</v>
      </c>
      <c r="Z147" s="430">
        <v>46857</v>
      </c>
      <c r="AA147" s="63" t="s">
        <v>4158</v>
      </c>
      <c r="AB147" s="63" t="s">
        <v>4159</v>
      </c>
      <c r="AC147" s="63"/>
      <c r="AD147" s="63" t="s">
        <v>4544</v>
      </c>
      <c r="AE147" s="63" t="s">
        <v>22</v>
      </c>
      <c r="AF147" s="63" t="s">
        <v>22</v>
      </c>
      <c r="AG147" s="174"/>
      <c r="AH147" s="174"/>
      <c r="AI147" s="174"/>
      <c r="AJ147" s="174"/>
      <c r="AK147" s="174"/>
      <c r="AL147" s="174"/>
      <c r="AM147" s="174"/>
      <c r="AN147" s="174"/>
      <c r="AO147" s="174"/>
      <c r="AP147" s="174"/>
      <c r="AQ147" s="174" t="s">
        <v>4535</v>
      </c>
      <c r="AR147" s="174" t="s">
        <v>2319</v>
      </c>
      <c r="AS147" s="174">
        <v>2023</v>
      </c>
      <c r="AT147" s="415">
        <v>45092</v>
      </c>
      <c r="AU147" s="174" t="s">
        <v>1351</v>
      </c>
      <c r="AV147" s="419" t="s">
        <v>8839</v>
      </c>
      <c r="AW147" s="424"/>
      <c r="AX147" s="425"/>
      <c r="AY147" s="422"/>
      <c r="AZ147" s="425"/>
      <c r="BA147" s="425"/>
      <c r="BB147" s="422"/>
      <c r="BC147" s="425"/>
      <c r="BD147" s="424"/>
      <c r="BE147" s="425">
        <v>1</v>
      </c>
      <c r="BF147" s="429">
        <v>44265</v>
      </c>
      <c r="BG147" s="426">
        <f t="shared" si="2"/>
        <v>0</v>
      </c>
      <c r="BH147" s="426">
        <f t="shared" si="3"/>
        <v>0</v>
      </c>
      <c r="BI147" s="426">
        <f t="shared" si="4"/>
        <v>0</v>
      </c>
      <c r="BJ147" s="426">
        <f t="shared" si="5"/>
        <v>0</v>
      </c>
      <c r="BK147" s="425" t="b">
        <f>COUNTIF($X$3:$X408,$X147)&gt;1</f>
        <v>0</v>
      </c>
      <c r="BL147" s="425"/>
      <c r="BM147" s="425"/>
      <c r="BN147" s="425"/>
    </row>
    <row r="148" spans="1:66" ht="15.75" customHeight="1">
      <c r="A148" s="63" t="s">
        <v>10</v>
      </c>
      <c r="B148" s="63" t="s">
        <v>27</v>
      </c>
      <c r="C148" s="63" t="s">
        <v>28</v>
      </c>
      <c r="D148" s="63" t="s">
        <v>2131</v>
      </c>
      <c r="E148" s="63" t="s">
        <v>50</v>
      </c>
      <c r="F148" s="63"/>
      <c r="G148" s="174" t="s">
        <v>2132</v>
      </c>
      <c r="H148" s="174"/>
      <c r="I148" s="174"/>
      <c r="J148" s="174" t="s">
        <v>2133</v>
      </c>
      <c r="K148" s="174"/>
      <c r="L148" s="174"/>
      <c r="M148" s="174">
        <v>9229417436</v>
      </c>
      <c r="N148" s="174" t="s">
        <v>4549</v>
      </c>
      <c r="O148" s="63" t="s">
        <v>113</v>
      </c>
      <c r="P148" s="63" t="s">
        <v>132</v>
      </c>
      <c r="Q148" s="63" t="s">
        <v>35</v>
      </c>
      <c r="R148" s="63" t="s">
        <v>2230</v>
      </c>
      <c r="S148" s="174" t="s">
        <v>161</v>
      </c>
      <c r="T148" s="174"/>
      <c r="U148" s="174"/>
      <c r="V148" s="63" t="s">
        <v>4157</v>
      </c>
      <c r="W148" s="63" t="s">
        <v>364</v>
      </c>
      <c r="X148" s="174" t="s">
        <v>2134</v>
      </c>
      <c r="Y148" s="429">
        <v>45041</v>
      </c>
      <c r="Z148" s="430">
        <v>47175</v>
      </c>
      <c r="AA148" s="63" t="s">
        <v>4158</v>
      </c>
      <c r="AB148" s="63" t="s">
        <v>4159</v>
      </c>
      <c r="AC148" s="63"/>
      <c r="AD148" s="174" t="s">
        <v>4550</v>
      </c>
      <c r="AE148" s="174" t="s">
        <v>4551</v>
      </c>
      <c r="AF148" s="418">
        <v>45638</v>
      </c>
      <c r="AG148" s="174"/>
      <c r="AH148" s="174"/>
      <c r="AI148" s="174"/>
      <c r="AJ148" s="174"/>
      <c r="AK148" s="174"/>
      <c r="AL148" s="174"/>
      <c r="AM148" s="174"/>
      <c r="AN148" s="174"/>
      <c r="AO148" s="174"/>
      <c r="AP148" s="174"/>
      <c r="AQ148" s="174"/>
      <c r="AR148" s="174" t="s">
        <v>2309</v>
      </c>
      <c r="AS148" s="174">
        <v>2024</v>
      </c>
      <c r="AT148" s="415">
        <v>45348</v>
      </c>
      <c r="AU148" s="174" t="s">
        <v>1351</v>
      </c>
      <c r="AV148" s="419" t="s">
        <v>4416</v>
      </c>
      <c r="AW148" s="424"/>
      <c r="AX148" s="425"/>
      <c r="AY148" s="422"/>
      <c r="AZ148" s="425"/>
      <c r="BA148" s="425"/>
      <c r="BB148" s="422"/>
      <c r="BC148" s="425"/>
      <c r="BD148" s="424"/>
      <c r="BE148" s="425">
        <v>1</v>
      </c>
      <c r="BF148" s="429">
        <v>44337</v>
      </c>
      <c r="BG148" s="426">
        <f t="shared" si="2"/>
        <v>0</v>
      </c>
      <c r="BH148" s="426">
        <f t="shared" si="3"/>
        <v>0</v>
      </c>
      <c r="BI148" s="426">
        <f t="shared" si="4"/>
        <v>0</v>
      </c>
      <c r="BJ148" s="426">
        <f t="shared" si="5"/>
        <v>0</v>
      </c>
      <c r="BK148" s="425" t="b">
        <f>COUNTIF($X$3:$X408,$X148)&gt;1</f>
        <v>0</v>
      </c>
      <c r="BL148" s="425"/>
      <c r="BM148" s="425"/>
      <c r="BN148" s="425"/>
    </row>
    <row r="149" spans="1:66" ht="15.75" customHeight="1">
      <c r="A149" s="63" t="s">
        <v>10</v>
      </c>
      <c r="B149" s="63" t="s">
        <v>27</v>
      </c>
      <c r="C149" s="63" t="s">
        <v>28</v>
      </c>
      <c r="D149" s="63" t="s">
        <v>2149</v>
      </c>
      <c r="E149" s="63" t="s">
        <v>146</v>
      </c>
      <c r="F149" s="63"/>
      <c r="G149" s="174" t="s">
        <v>2150</v>
      </c>
      <c r="H149" s="174"/>
      <c r="I149" s="174"/>
      <c r="J149" s="174" t="s">
        <v>2151</v>
      </c>
      <c r="K149" s="174"/>
      <c r="L149" s="174"/>
      <c r="M149" s="174">
        <v>9422952781</v>
      </c>
      <c r="N149" s="174" t="s">
        <v>4553</v>
      </c>
      <c r="O149" s="63" t="s">
        <v>15</v>
      </c>
      <c r="P149" s="63" t="s">
        <v>1449</v>
      </c>
      <c r="Q149" s="63" t="s">
        <v>35</v>
      </c>
      <c r="R149" s="63" t="s">
        <v>125</v>
      </c>
      <c r="S149" s="174" t="s">
        <v>279</v>
      </c>
      <c r="T149" s="174"/>
      <c r="U149" s="174"/>
      <c r="V149" s="63" t="s">
        <v>4164</v>
      </c>
      <c r="W149" s="63" t="s">
        <v>152</v>
      </c>
      <c r="X149" s="174" t="s">
        <v>4554</v>
      </c>
      <c r="Y149" s="429">
        <v>44585</v>
      </c>
      <c r="Z149" s="430">
        <v>46410</v>
      </c>
      <c r="AA149" s="63" t="s">
        <v>4158</v>
      </c>
      <c r="AB149" s="63" t="s">
        <v>4159</v>
      </c>
      <c r="AC149" s="63"/>
      <c r="AD149" s="63" t="s">
        <v>4555</v>
      </c>
      <c r="AE149" s="63" t="s">
        <v>4556</v>
      </c>
      <c r="AF149" s="174" t="s">
        <v>4557</v>
      </c>
      <c r="AG149" s="174"/>
      <c r="AH149" s="174"/>
      <c r="AI149" s="174"/>
      <c r="AJ149" s="174"/>
      <c r="AK149" s="174"/>
      <c r="AL149" s="174"/>
      <c r="AM149" s="174"/>
      <c r="AN149" s="174"/>
      <c r="AO149" s="174"/>
      <c r="AP149" s="174"/>
      <c r="AQ149" s="174" t="s">
        <v>4516</v>
      </c>
      <c r="AR149" s="174"/>
      <c r="AS149" s="174"/>
      <c r="AT149" s="415"/>
      <c r="AU149" s="174"/>
      <c r="AV149" s="437" t="s">
        <v>4233</v>
      </c>
      <c r="AW149" s="439"/>
      <c r="AX149" s="440"/>
      <c r="AY149" s="422"/>
      <c r="AZ149" s="440"/>
      <c r="BA149" s="440"/>
      <c r="BB149" s="422"/>
      <c r="BC149" s="440"/>
      <c r="BD149" s="439"/>
      <c r="BE149" s="440">
        <v>1</v>
      </c>
      <c r="BF149" s="426"/>
      <c r="BG149" s="426">
        <f t="shared" si="2"/>
        <v>0</v>
      </c>
      <c r="BH149" s="426">
        <f t="shared" si="3"/>
        <v>0</v>
      </c>
      <c r="BI149" s="426">
        <f t="shared" si="4"/>
        <v>0</v>
      </c>
      <c r="BJ149" s="426">
        <f t="shared" si="5"/>
        <v>0</v>
      </c>
      <c r="BK149" s="425" t="b">
        <f>COUNTIF($X$3:$X408,$X149)&gt;1</f>
        <v>0</v>
      </c>
      <c r="BL149" s="425"/>
      <c r="BM149" s="425"/>
      <c r="BN149" s="425"/>
    </row>
    <row r="150" spans="1:66" ht="15.75" customHeight="1">
      <c r="A150" s="703" t="s">
        <v>10</v>
      </c>
      <c r="B150" s="703" t="s">
        <v>27</v>
      </c>
      <c r="C150" s="703" t="s">
        <v>28</v>
      </c>
      <c r="D150" s="703" t="s">
        <v>2149</v>
      </c>
      <c r="E150" s="703" t="s">
        <v>146</v>
      </c>
      <c r="F150" s="703"/>
      <c r="G150" s="703" t="s">
        <v>2150</v>
      </c>
      <c r="H150" s="703"/>
      <c r="I150" s="703"/>
      <c r="J150" s="703" t="s">
        <v>2151</v>
      </c>
      <c r="K150" s="703"/>
      <c r="L150" s="703"/>
      <c r="M150" s="703">
        <v>9422952781</v>
      </c>
      <c r="N150" s="703" t="s">
        <v>4553</v>
      </c>
      <c r="O150" s="703" t="s">
        <v>15</v>
      </c>
      <c r="P150" s="703" t="s">
        <v>1449</v>
      </c>
      <c r="Q150" s="703" t="s">
        <v>5421</v>
      </c>
      <c r="R150" s="703" t="s">
        <v>125</v>
      </c>
      <c r="S150" s="703" t="s">
        <v>968</v>
      </c>
      <c r="T150" s="703"/>
      <c r="U150" s="703"/>
      <c r="V150" s="703" t="s">
        <v>4164</v>
      </c>
      <c r="W150" s="703" t="s">
        <v>2037</v>
      </c>
      <c r="X150" s="703" t="s">
        <v>2152</v>
      </c>
      <c r="Y150" s="704">
        <v>45083</v>
      </c>
      <c r="Z150" s="705">
        <v>46911</v>
      </c>
      <c r="AA150" s="703" t="s">
        <v>4158</v>
      </c>
      <c r="AB150" s="703" t="s">
        <v>4159</v>
      </c>
      <c r="AC150" s="703"/>
      <c r="AD150" s="703" t="s">
        <v>8840</v>
      </c>
      <c r="AE150" s="703" t="s">
        <v>8841</v>
      </c>
      <c r="AF150" s="703" t="s">
        <v>8842</v>
      </c>
      <c r="AG150" s="703"/>
      <c r="AH150" s="703"/>
      <c r="AI150" s="705">
        <v>45362</v>
      </c>
      <c r="AJ150" s="703" t="s">
        <v>8675</v>
      </c>
      <c r="AK150" s="703"/>
      <c r="AL150" s="703"/>
      <c r="AM150" s="703"/>
      <c r="AN150" s="703"/>
      <c r="AO150" s="703"/>
      <c r="AP150" s="703"/>
      <c r="AQ150" s="703" t="s">
        <v>4516</v>
      </c>
      <c r="AR150" s="703" t="s">
        <v>2312</v>
      </c>
      <c r="AS150" s="703">
        <v>2024</v>
      </c>
      <c r="AT150" s="706">
        <v>45364</v>
      </c>
      <c r="AU150" s="703" t="s">
        <v>2323</v>
      </c>
      <c r="AV150" s="707" t="s">
        <v>8843</v>
      </c>
      <c r="AW150" s="719"/>
      <c r="AX150" s="720"/>
      <c r="AY150" s="714"/>
      <c r="AZ150" s="720"/>
      <c r="BA150" s="720"/>
      <c r="BB150" s="714"/>
      <c r="BC150" s="720"/>
      <c r="BD150" s="719"/>
      <c r="BE150" s="720"/>
      <c r="BF150" s="704">
        <v>44459</v>
      </c>
      <c r="BG150" s="710">
        <f t="shared" si="2"/>
        <v>0</v>
      </c>
      <c r="BH150" s="710">
        <f t="shared" si="3"/>
        <v>0</v>
      </c>
      <c r="BI150" s="710">
        <f t="shared" si="4"/>
        <v>0</v>
      </c>
      <c r="BJ150" s="710">
        <f t="shared" si="5"/>
        <v>0</v>
      </c>
      <c r="BK150" s="709" t="b">
        <f>COUNTIF($X$3:$X408,$X150)&gt;1</f>
        <v>0</v>
      </c>
      <c r="BL150" s="709"/>
      <c r="BM150" s="709"/>
      <c r="BN150" s="709"/>
    </row>
    <row r="151" spans="1:66" ht="15.75" customHeight="1">
      <c r="A151" s="703" t="s">
        <v>10</v>
      </c>
      <c r="B151" s="703" t="s">
        <v>27</v>
      </c>
      <c r="C151" s="703" t="s">
        <v>28</v>
      </c>
      <c r="D151" s="703" t="s">
        <v>2149</v>
      </c>
      <c r="E151" s="703" t="s">
        <v>146</v>
      </c>
      <c r="F151" s="703"/>
      <c r="G151" s="703" t="s">
        <v>2150</v>
      </c>
      <c r="H151" s="703"/>
      <c r="I151" s="703"/>
      <c r="J151" s="703" t="s">
        <v>2151</v>
      </c>
      <c r="K151" s="703"/>
      <c r="L151" s="703"/>
      <c r="M151" s="703">
        <v>9422952781</v>
      </c>
      <c r="N151" s="703" t="s">
        <v>4553</v>
      </c>
      <c r="O151" s="703" t="s">
        <v>15</v>
      </c>
      <c r="P151" s="703" t="s">
        <v>1449</v>
      </c>
      <c r="Q151" s="703" t="s">
        <v>5421</v>
      </c>
      <c r="R151" s="703" t="s">
        <v>125</v>
      </c>
      <c r="S151" s="703" t="s">
        <v>962</v>
      </c>
      <c r="T151" s="703"/>
      <c r="U151" s="703"/>
      <c r="V151" s="703" t="s">
        <v>4164</v>
      </c>
      <c r="W151" s="703" t="s">
        <v>2035</v>
      </c>
      <c r="X151" s="703" t="s">
        <v>2153</v>
      </c>
      <c r="Y151" s="704">
        <v>45083</v>
      </c>
      <c r="Z151" s="705">
        <v>46911</v>
      </c>
      <c r="AA151" s="703" t="s">
        <v>4158</v>
      </c>
      <c r="AB151" s="703" t="s">
        <v>4159</v>
      </c>
      <c r="AC151" s="703"/>
      <c r="AD151" s="703" t="s">
        <v>8844</v>
      </c>
      <c r="AE151" s="703" t="s">
        <v>8845</v>
      </c>
      <c r="AF151" s="703" t="s">
        <v>8846</v>
      </c>
      <c r="AG151" s="703"/>
      <c r="AH151" s="703"/>
      <c r="AI151" s="705">
        <v>45362</v>
      </c>
      <c r="AJ151" s="703" t="s">
        <v>8675</v>
      </c>
      <c r="AK151" s="703"/>
      <c r="AL151" s="703"/>
      <c r="AM151" s="703"/>
      <c r="AN151" s="703"/>
      <c r="AO151" s="703"/>
      <c r="AP151" s="703"/>
      <c r="AQ151" s="703" t="s">
        <v>4516</v>
      </c>
      <c r="AR151" s="703" t="s">
        <v>2312</v>
      </c>
      <c r="AS151" s="703">
        <v>2024</v>
      </c>
      <c r="AT151" s="706">
        <v>45364</v>
      </c>
      <c r="AU151" s="703" t="s">
        <v>2323</v>
      </c>
      <c r="AV151" s="707" t="s">
        <v>8843</v>
      </c>
      <c r="AW151" s="713"/>
      <c r="AX151" s="709"/>
      <c r="AY151" s="714"/>
      <c r="AZ151" s="709"/>
      <c r="BA151" s="709"/>
      <c r="BB151" s="714"/>
      <c r="BC151" s="709"/>
      <c r="BD151" s="713"/>
      <c r="BE151" s="709"/>
      <c r="BF151" s="704">
        <v>44333</v>
      </c>
      <c r="BG151" s="710">
        <f t="shared" si="2"/>
        <v>0</v>
      </c>
      <c r="BH151" s="710">
        <f t="shared" si="3"/>
        <v>0</v>
      </c>
      <c r="BI151" s="710">
        <f t="shared" si="4"/>
        <v>0</v>
      </c>
      <c r="BJ151" s="710">
        <f t="shared" si="5"/>
        <v>0</v>
      </c>
      <c r="BK151" s="709" t="b">
        <f>COUNTIF($X$3:$X408,$X151)&gt;1</f>
        <v>0</v>
      </c>
      <c r="BL151" s="709"/>
      <c r="BM151" s="709"/>
      <c r="BN151" s="709"/>
    </row>
    <row r="152" spans="1:66" ht="15.75" customHeight="1">
      <c r="A152" s="703" t="s">
        <v>10</v>
      </c>
      <c r="B152" s="703" t="s">
        <v>27</v>
      </c>
      <c r="C152" s="703" t="s">
        <v>28</v>
      </c>
      <c r="D152" s="703" t="s">
        <v>2149</v>
      </c>
      <c r="E152" s="703" t="s">
        <v>146</v>
      </c>
      <c r="F152" s="703"/>
      <c r="G152" s="703" t="s">
        <v>2150</v>
      </c>
      <c r="H152" s="703"/>
      <c r="I152" s="703"/>
      <c r="J152" s="703" t="s">
        <v>2151</v>
      </c>
      <c r="K152" s="703"/>
      <c r="L152" s="703"/>
      <c r="M152" s="703">
        <v>9422952781</v>
      </c>
      <c r="N152" s="703" t="s">
        <v>4553</v>
      </c>
      <c r="O152" s="703" t="s">
        <v>15</v>
      </c>
      <c r="P152" s="703" t="s">
        <v>1449</v>
      </c>
      <c r="Q152" s="703" t="s">
        <v>5421</v>
      </c>
      <c r="R152" s="703" t="s">
        <v>125</v>
      </c>
      <c r="S152" s="703" t="s">
        <v>973</v>
      </c>
      <c r="T152" s="703"/>
      <c r="U152" s="703"/>
      <c r="V152" s="703" t="s">
        <v>4164</v>
      </c>
      <c r="W152" s="703" t="s">
        <v>2037</v>
      </c>
      <c r="X152" s="703" t="s">
        <v>2154</v>
      </c>
      <c r="Y152" s="704">
        <v>45083</v>
      </c>
      <c r="Z152" s="705">
        <v>46911</v>
      </c>
      <c r="AA152" s="703" t="s">
        <v>4158</v>
      </c>
      <c r="AB152" s="703" t="s">
        <v>4159</v>
      </c>
      <c r="AC152" s="703"/>
      <c r="AD152" s="703" t="s">
        <v>8844</v>
      </c>
      <c r="AE152" s="703" t="s">
        <v>8845</v>
      </c>
      <c r="AF152" s="703" t="s">
        <v>8846</v>
      </c>
      <c r="AG152" s="703"/>
      <c r="AH152" s="703"/>
      <c r="AI152" s="705">
        <v>45362</v>
      </c>
      <c r="AJ152" s="703" t="s">
        <v>8675</v>
      </c>
      <c r="AK152" s="703"/>
      <c r="AL152" s="703"/>
      <c r="AM152" s="703"/>
      <c r="AN152" s="703"/>
      <c r="AO152" s="703"/>
      <c r="AP152" s="703"/>
      <c r="AQ152" s="703" t="s">
        <v>4516</v>
      </c>
      <c r="AR152" s="703" t="s">
        <v>2312</v>
      </c>
      <c r="AS152" s="703">
        <v>2024</v>
      </c>
      <c r="AT152" s="706">
        <v>45364</v>
      </c>
      <c r="AU152" s="703" t="s">
        <v>2323</v>
      </c>
      <c r="AV152" s="707" t="s">
        <v>8843</v>
      </c>
      <c r="AW152" s="719"/>
      <c r="AX152" s="720"/>
      <c r="AY152" s="714"/>
      <c r="AZ152" s="720"/>
      <c r="BA152" s="720"/>
      <c r="BB152" s="714"/>
      <c r="BC152" s="720"/>
      <c r="BD152" s="719"/>
      <c r="BE152" s="720"/>
      <c r="BF152" s="704">
        <v>44333</v>
      </c>
      <c r="BG152" s="710">
        <f t="shared" si="2"/>
        <v>0</v>
      </c>
      <c r="BH152" s="710">
        <f t="shared" si="3"/>
        <v>0</v>
      </c>
      <c r="BI152" s="710">
        <f t="shared" si="4"/>
        <v>0</v>
      </c>
      <c r="BJ152" s="710">
        <f t="shared" si="5"/>
        <v>0</v>
      </c>
      <c r="BK152" s="709" t="b">
        <f>COUNTIF($X$3:$X408,$X152)&gt;1</f>
        <v>0</v>
      </c>
      <c r="BL152" s="709"/>
      <c r="BM152" s="709"/>
      <c r="BN152" s="709"/>
    </row>
    <row r="153" spans="1:66" ht="15.75" customHeight="1">
      <c r="A153" s="703" t="s">
        <v>10</v>
      </c>
      <c r="B153" s="703" t="s">
        <v>27</v>
      </c>
      <c r="C153" s="703" t="s">
        <v>28</v>
      </c>
      <c r="D153" s="703" t="s">
        <v>2149</v>
      </c>
      <c r="E153" s="703" t="s">
        <v>146</v>
      </c>
      <c r="F153" s="703"/>
      <c r="G153" s="703" t="s">
        <v>2150</v>
      </c>
      <c r="H153" s="703"/>
      <c r="I153" s="703"/>
      <c r="J153" s="703" t="s">
        <v>2151</v>
      </c>
      <c r="K153" s="703"/>
      <c r="L153" s="703"/>
      <c r="M153" s="703">
        <v>9422952781</v>
      </c>
      <c r="N153" s="703" t="s">
        <v>4553</v>
      </c>
      <c r="O153" s="703" t="s">
        <v>15</v>
      </c>
      <c r="P153" s="703" t="s">
        <v>1449</v>
      </c>
      <c r="Q153" s="703" t="s">
        <v>5421</v>
      </c>
      <c r="R153" s="703" t="s">
        <v>125</v>
      </c>
      <c r="S153" s="703" t="s">
        <v>3407</v>
      </c>
      <c r="T153" s="703"/>
      <c r="U153" s="703"/>
      <c r="V153" s="703" t="s">
        <v>4164</v>
      </c>
      <c r="W153" s="703" t="s">
        <v>2037</v>
      </c>
      <c r="X153" s="703" t="s">
        <v>2155</v>
      </c>
      <c r="Y153" s="704">
        <v>45083</v>
      </c>
      <c r="Z153" s="705">
        <v>46911</v>
      </c>
      <c r="AA153" s="703" t="s">
        <v>4158</v>
      </c>
      <c r="AB153" s="703" t="s">
        <v>4159</v>
      </c>
      <c r="AC153" s="703"/>
      <c r="AD153" s="703" t="s">
        <v>8844</v>
      </c>
      <c r="AE153" s="703" t="s">
        <v>8845</v>
      </c>
      <c r="AF153" s="703" t="s">
        <v>8846</v>
      </c>
      <c r="AG153" s="703"/>
      <c r="AH153" s="703"/>
      <c r="AI153" s="705">
        <v>45362</v>
      </c>
      <c r="AJ153" s="703" t="s">
        <v>8675</v>
      </c>
      <c r="AK153" s="703"/>
      <c r="AL153" s="703"/>
      <c r="AM153" s="703"/>
      <c r="AN153" s="703"/>
      <c r="AO153" s="703"/>
      <c r="AP153" s="703"/>
      <c r="AQ153" s="703" t="s">
        <v>4516</v>
      </c>
      <c r="AR153" s="703" t="s">
        <v>2312</v>
      </c>
      <c r="AS153" s="703">
        <v>2024</v>
      </c>
      <c r="AT153" s="706">
        <v>45364</v>
      </c>
      <c r="AU153" s="703" t="s">
        <v>2323</v>
      </c>
      <c r="AV153" s="707" t="s">
        <v>8843</v>
      </c>
      <c r="AW153" s="719"/>
      <c r="AX153" s="720"/>
      <c r="AY153" s="714"/>
      <c r="AZ153" s="720"/>
      <c r="BA153" s="720"/>
      <c r="BB153" s="714"/>
      <c r="BC153" s="720"/>
      <c r="BD153" s="719"/>
      <c r="BE153" s="720"/>
      <c r="BF153" s="704">
        <v>44333</v>
      </c>
      <c r="BG153" s="710">
        <f t="shared" si="2"/>
        <v>0</v>
      </c>
      <c r="BH153" s="710">
        <f t="shared" si="3"/>
        <v>0</v>
      </c>
      <c r="BI153" s="710">
        <f t="shared" si="4"/>
        <v>0</v>
      </c>
      <c r="BJ153" s="710">
        <f t="shared" si="5"/>
        <v>0</v>
      </c>
      <c r="BK153" s="709" t="b">
        <f>COUNTIF($X$3:$X408,$X153)&gt;1</f>
        <v>0</v>
      </c>
      <c r="BL153" s="709"/>
      <c r="BM153" s="709"/>
      <c r="BN153" s="709"/>
    </row>
    <row r="154" spans="1:66" ht="15.75" customHeight="1">
      <c r="A154" s="703" t="s">
        <v>10</v>
      </c>
      <c r="B154" s="703" t="s">
        <v>27</v>
      </c>
      <c r="C154" s="703" t="s">
        <v>28</v>
      </c>
      <c r="D154" s="703" t="s">
        <v>2149</v>
      </c>
      <c r="E154" s="703" t="s">
        <v>146</v>
      </c>
      <c r="F154" s="703"/>
      <c r="G154" s="703" t="s">
        <v>2150</v>
      </c>
      <c r="H154" s="703"/>
      <c r="I154" s="703"/>
      <c r="J154" s="703" t="s">
        <v>2151</v>
      </c>
      <c r="K154" s="703"/>
      <c r="L154" s="703"/>
      <c r="M154" s="703">
        <v>9422952781</v>
      </c>
      <c r="N154" s="703" t="s">
        <v>4553</v>
      </c>
      <c r="O154" s="703" t="s">
        <v>15</v>
      </c>
      <c r="P154" s="703" t="s">
        <v>1449</v>
      </c>
      <c r="Q154" s="703" t="s">
        <v>5421</v>
      </c>
      <c r="R154" s="703" t="s">
        <v>125</v>
      </c>
      <c r="S154" s="703" t="s">
        <v>3404</v>
      </c>
      <c r="T154" s="703"/>
      <c r="U154" s="703"/>
      <c r="V154" s="703" t="s">
        <v>4164</v>
      </c>
      <c r="W154" s="703" t="s">
        <v>2037</v>
      </c>
      <c r="X154" s="703" t="s">
        <v>2156</v>
      </c>
      <c r="Y154" s="704">
        <v>45083</v>
      </c>
      <c r="Z154" s="705">
        <v>46911</v>
      </c>
      <c r="AA154" s="703" t="s">
        <v>4158</v>
      </c>
      <c r="AB154" s="703" t="s">
        <v>4159</v>
      </c>
      <c r="AC154" s="703"/>
      <c r="AD154" s="703" t="s">
        <v>8844</v>
      </c>
      <c r="AE154" s="703" t="s">
        <v>8845</v>
      </c>
      <c r="AF154" s="703" t="s">
        <v>8846</v>
      </c>
      <c r="AG154" s="703"/>
      <c r="AH154" s="703"/>
      <c r="AI154" s="705">
        <v>45362</v>
      </c>
      <c r="AJ154" s="703" t="s">
        <v>8675</v>
      </c>
      <c r="AK154" s="703"/>
      <c r="AL154" s="703"/>
      <c r="AM154" s="703"/>
      <c r="AN154" s="703"/>
      <c r="AO154" s="703"/>
      <c r="AP154" s="703"/>
      <c r="AQ154" s="703" t="s">
        <v>4516</v>
      </c>
      <c r="AR154" s="703" t="s">
        <v>2312</v>
      </c>
      <c r="AS154" s="703">
        <v>2024</v>
      </c>
      <c r="AT154" s="706">
        <v>45364</v>
      </c>
      <c r="AU154" s="703" t="s">
        <v>2323</v>
      </c>
      <c r="AV154" s="707" t="s">
        <v>8843</v>
      </c>
      <c r="AW154" s="719"/>
      <c r="AX154" s="720"/>
      <c r="AY154" s="714"/>
      <c r="AZ154" s="720"/>
      <c r="BA154" s="720"/>
      <c r="BB154" s="714"/>
      <c r="BC154" s="720"/>
      <c r="BD154" s="719"/>
      <c r="BE154" s="720"/>
      <c r="BF154" s="704">
        <v>44333</v>
      </c>
      <c r="BG154" s="710">
        <f t="shared" si="2"/>
        <v>0</v>
      </c>
      <c r="BH154" s="710">
        <f t="shared" si="3"/>
        <v>0</v>
      </c>
      <c r="BI154" s="710">
        <f t="shared" si="4"/>
        <v>0</v>
      </c>
      <c r="BJ154" s="710">
        <f t="shared" si="5"/>
        <v>0</v>
      </c>
      <c r="BK154" s="709" t="b">
        <f>COUNTIF($X$3:$X408,$X154)&gt;1</f>
        <v>0</v>
      </c>
      <c r="BL154" s="709"/>
      <c r="BM154" s="709"/>
      <c r="BN154" s="709"/>
    </row>
    <row r="155" spans="1:66" ht="15.75" customHeight="1">
      <c r="A155" s="703" t="s">
        <v>10</v>
      </c>
      <c r="B155" s="703" t="s">
        <v>27</v>
      </c>
      <c r="C155" s="703" t="s">
        <v>28</v>
      </c>
      <c r="D155" s="703" t="s">
        <v>2149</v>
      </c>
      <c r="E155" s="703" t="s">
        <v>146</v>
      </c>
      <c r="F155" s="703"/>
      <c r="G155" s="703" t="s">
        <v>2150</v>
      </c>
      <c r="H155" s="703"/>
      <c r="I155" s="703"/>
      <c r="J155" s="703" t="s">
        <v>2151</v>
      </c>
      <c r="K155" s="703"/>
      <c r="L155" s="703"/>
      <c r="M155" s="703">
        <v>9422952781</v>
      </c>
      <c r="N155" s="703" t="s">
        <v>4553</v>
      </c>
      <c r="O155" s="703" t="s">
        <v>15</v>
      </c>
      <c r="P155" s="703" t="s">
        <v>1449</v>
      </c>
      <c r="Q155" s="703" t="s">
        <v>5421</v>
      </c>
      <c r="R155" s="703" t="s">
        <v>125</v>
      </c>
      <c r="S155" s="703" t="s">
        <v>965</v>
      </c>
      <c r="T155" s="703"/>
      <c r="U155" s="703"/>
      <c r="V155" s="703" t="s">
        <v>4164</v>
      </c>
      <c r="W155" s="703" t="s">
        <v>810</v>
      </c>
      <c r="X155" s="703" t="s">
        <v>2157</v>
      </c>
      <c r="Y155" s="704">
        <v>45083</v>
      </c>
      <c r="Z155" s="705">
        <v>46911</v>
      </c>
      <c r="AA155" s="703" t="s">
        <v>4158</v>
      </c>
      <c r="AB155" s="703" t="s">
        <v>4159</v>
      </c>
      <c r="AC155" s="703"/>
      <c r="AD155" s="703" t="s">
        <v>8844</v>
      </c>
      <c r="AE155" s="703" t="s">
        <v>8845</v>
      </c>
      <c r="AF155" s="703" t="s">
        <v>8846</v>
      </c>
      <c r="AG155" s="703"/>
      <c r="AH155" s="703"/>
      <c r="AI155" s="705">
        <v>45362</v>
      </c>
      <c r="AJ155" s="703" t="s">
        <v>8675</v>
      </c>
      <c r="AK155" s="703"/>
      <c r="AL155" s="703"/>
      <c r="AM155" s="703"/>
      <c r="AN155" s="703"/>
      <c r="AO155" s="703"/>
      <c r="AP155" s="703"/>
      <c r="AQ155" s="703" t="s">
        <v>4516</v>
      </c>
      <c r="AR155" s="703" t="s">
        <v>2312</v>
      </c>
      <c r="AS155" s="703">
        <v>2024</v>
      </c>
      <c r="AT155" s="706">
        <v>45364</v>
      </c>
      <c r="AU155" s="703" t="s">
        <v>2323</v>
      </c>
      <c r="AV155" s="707" t="s">
        <v>8843</v>
      </c>
      <c r="AW155" s="719"/>
      <c r="AX155" s="720"/>
      <c r="AY155" s="714"/>
      <c r="AZ155" s="720"/>
      <c r="BA155" s="720"/>
      <c r="BB155" s="714"/>
      <c r="BC155" s="720"/>
      <c r="BD155" s="719"/>
      <c r="BE155" s="720"/>
      <c r="BF155" s="704">
        <v>44333</v>
      </c>
      <c r="BG155" s="710">
        <f t="shared" si="2"/>
        <v>0</v>
      </c>
      <c r="BH155" s="710">
        <f t="shared" si="3"/>
        <v>0</v>
      </c>
      <c r="BI155" s="710">
        <f t="shared" si="4"/>
        <v>0</v>
      </c>
      <c r="BJ155" s="710">
        <f t="shared" si="5"/>
        <v>0</v>
      </c>
      <c r="BK155" s="709" t="b">
        <f>COUNTIF($X$3:$X408,$X155)&gt;1</f>
        <v>0</v>
      </c>
      <c r="BL155" s="709"/>
      <c r="BM155" s="709"/>
      <c r="BN155" s="709"/>
    </row>
    <row r="156" spans="1:66" ht="15.75" customHeight="1">
      <c r="A156" s="63" t="s">
        <v>10</v>
      </c>
      <c r="B156" s="63" t="s">
        <v>27</v>
      </c>
      <c r="C156" s="63" t="s">
        <v>50</v>
      </c>
      <c r="D156" s="63" t="s">
        <v>1017</v>
      </c>
      <c r="E156" s="63" t="s">
        <v>28</v>
      </c>
      <c r="F156" s="63"/>
      <c r="G156" s="174" t="s">
        <v>2184</v>
      </c>
      <c r="H156" s="174"/>
      <c r="I156" s="174"/>
      <c r="J156" s="174" t="s">
        <v>2185</v>
      </c>
      <c r="K156" s="174"/>
      <c r="L156" s="174"/>
      <c r="M156" s="174" t="s">
        <v>4559</v>
      </c>
      <c r="N156" s="174" t="s">
        <v>4560</v>
      </c>
      <c r="O156" s="63" t="s">
        <v>15</v>
      </c>
      <c r="P156" s="63" t="s">
        <v>1449</v>
      </c>
      <c r="Q156" s="63" t="s">
        <v>21</v>
      </c>
      <c r="R156" s="63" t="s">
        <v>125</v>
      </c>
      <c r="S156" s="174"/>
      <c r="T156" s="63" t="s">
        <v>2697</v>
      </c>
      <c r="U156" s="174"/>
      <c r="V156" s="63" t="s">
        <v>22</v>
      </c>
      <c r="W156" s="174" t="s">
        <v>1461</v>
      </c>
      <c r="X156" s="174" t="s">
        <v>2186</v>
      </c>
      <c r="Y156" s="429">
        <v>45010</v>
      </c>
      <c r="Z156" s="430">
        <v>46838</v>
      </c>
      <c r="AA156" s="63" t="s">
        <v>4158</v>
      </c>
      <c r="AB156" s="63" t="s">
        <v>4159</v>
      </c>
      <c r="AC156" s="63"/>
      <c r="AD156" s="174" t="s">
        <v>4561</v>
      </c>
      <c r="AE156" s="174" t="s">
        <v>4562</v>
      </c>
      <c r="AF156" s="63" t="s">
        <v>4283</v>
      </c>
      <c r="AG156" s="174"/>
      <c r="AH156" s="174"/>
      <c r="AI156" s="174"/>
      <c r="AJ156" s="174"/>
      <c r="AK156" s="174"/>
      <c r="AL156" s="174"/>
      <c r="AM156" s="174"/>
      <c r="AN156" s="174"/>
      <c r="AO156" s="174"/>
      <c r="AP156" s="174"/>
      <c r="AQ156" s="174" t="s">
        <v>4535</v>
      </c>
      <c r="AR156" s="174" t="s">
        <v>2312</v>
      </c>
      <c r="AS156" s="174">
        <v>2023</v>
      </c>
      <c r="AT156" s="415">
        <v>45014</v>
      </c>
      <c r="AU156" s="174" t="s">
        <v>1351</v>
      </c>
      <c r="AV156" s="419" t="s">
        <v>8847</v>
      </c>
      <c r="AW156" s="424"/>
      <c r="AX156" s="425"/>
      <c r="AY156" s="422"/>
      <c r="AZ156" s="425"/>
      <c r="BA156" s="425"/>
      <c r="BB156" s="422"/>
      <c r="BC156" s="425"/>
      <c r="BD156" s="424"/>
      <c r="BE156" s="425">
        <v>1</v>
      </c>
      <c r="BF156" s="429">
        <v>44449</v>
      </c>
      <c r="BG156" s="426">
        <f t="shared" si="2"/>
        <v>0</v>
      </c>
      <c r="BH156" s="426">
        <f t="shared" si="3"/>
        <v>0</v>
      </c>
      <c r="BI156" s="426">
        <f t="shared" si="4"/>
        <v>0</v>
      </c>
      <c r="BJ156" s="426">
        <f t="shared" si="5"/>
        <v>0</v>
      </c>
      <c r="BK156" s="425" t="b">
        <f>COUNTIF($X$3:$X408,$X156)&gt;1</f>
        <v>0</v>
      </c>
      <c r="BL156" s="425"/>
      <c r="BM156" s="425"/>
      <c r="BN156" s="425"/>
    </row>
    <row r="157" spans="1:66" ht="15.75" customHeight="1">
      <c r="A157" s="174" t="s">
        <v>10</v>
      </c>
      <c r="B157" s="174" t="s">
        <v>27</v>
      </c>
      <c r="C157" s="174" t="s">
        <v>50</v>
      </c>
      <c r="D157" s="63" t="s">
        <v>1017</v>
      </c>
      <c r="E157" s="63" t="s">
        <v>28</v>
      </c>
      <c r="F157" s="174"/>
      <c r="G157" s="174" t="s">
        <v>2203</v>
      </c>
      <c r="H157" s="174"/>
      <c r="I157" s="174"/>
      <c r="J157" s="174" t="s">
        <v>2204</v>
      </c>
      <c r="K157" s="174"/>
      <c r="L157" s="174"/>
      <c r="M157" s="174">
        <v>9281349165</v>
      </c>
      <c r="N157" s="174" t="s">
        <v>4564</v>
      </c>
      <c r="O157" s="63" t="s">
        <v>15</v>
      </c>
      <c r="P157" s="63" t="s">
        <v>1449</v>
      </c>
      <c r="Q157" s="63" t="s">
        <v>35</v>
      </c>
      <c r="R157" s="63" t="s">
        <v>125</v>
      </c>
      <c r="S157" s="174" t="s">
        <v>279</v>
      </c>
      <c r="T157" s="174"/>
      <c r="U157" s="174"/>
      <c r="V157" s="63" t="s">
        <v>4164</v>
      </c>
      <c r="W157" s="174" t="s">
        <v>127</v>
      </c>
      <c r="X157" s="174" t="s">
        <v>2205</v>
      </c>
      <c r="Y157" s="429">
        <v>45016</v>
      </c>
      <c r="Z157" s="469">
        <v>46844</v>
      </c>
      <c r="AA157" s="63" t="s">
        <v>4158</v>
      </c>
      <c r="AB157" s="63" t="s">
        <v>4159</v>
      </c>
      <c r="AC157" s="63"/>
      <c r="AD157" s="174" t="s">
        <v>4565</v>
      </c>
      <c r="AE157" s="174" t="s">
        <v>4566</v>
      </c>
      <c r="AF157" s="63" t="s">
        <v>4567</v>
      </c>
      <c r="AG157" s="174"/>
      <c r="AH157" s="174"/>
      <c r="AI157" s="174"/>
      <c r="AJ157" s="174"/>
      <c r="AK157" s="174"/>
      <c r="AL157" s="174"/>
      <c r="AM157" s="174"/>
      <c r="AN157" s="174"/>
      <c r="AO157" s="174"/>
      <c r="AP157" s="174"/>
      <c r="AQ157" s="174" t="s">
        <v>4516</v>
      </c>
      <c r="AR157" s="174" t="s">
        <v>2312</v>
      </c>
      <c r="AS157" s="174">
        <v>2023</v>
      </c>
      <c r="AT157" s="415">
        <v>45016</v>
      </c>
      <c r="AU157" s="174" t="s">
        <v>1351</v>
      </c>
      <c r="AV157" s="419" t="s">
        <v>8848</v>
      </c>
      <c r="AW157" s="424"/>
      <c r="AX157" s="425"/>
      <c r="AY157" s="422"/>
      <c r="AZ157" s="425"/>
      <c r="BA157" s="425"/>
      <c r="BB157" s="422"/>
      <c r="BC157" s="425"/>
      <c r="BD157" s="424"/>
      <c r="BE157" s="425">
        <v>1</v>
      </c>
      <c r="BF157" s="429">
        <v>44512</v>
      </c>
      <c r="BG157" s="426">
        <f t="shared" si="2"/>
        <v>0</v>
      </c>
      <c r="BH157" s="426">
        <f t="shared" si="3"/>
        <v>0</v>
      </c>
      <c r="BI157" s="426">
        <f t="shared" si="4"/>
        <v>0</v>
      </c>
      <c r="BJ157" s="426">
        <f t="shared" si="5"/>
        <v>0</v>
      </c>
      <c r="BK157" s="425" t="b">
        <f>COUNTIF($X$3:$X408,$X157)&gt;1</f>
        <v>0</v>
      </c>
      <c r="BL157" s="425"/>
      <c r="BM157" s="425"/>
      <c r="BN157" s="425"/>
    </row>
    <row r="158" spans="1:66" ht="15.75" customHeight="1">
      <c r="A158" s="174" t="s">
        <v>10</v>
      </c>
      <c r="B158" s="174" t="s">
        <v>27</v>
      </c>
      <c r="C158" s="174" t="s">
        <v>28</v>
      </c>
      <c r="D158" s="63" t="s">
        <v>3708</v>
      </c>
      <c r="E158" s="63" t="s">
        <v>509</v>
      </c>
      <c r="F158" s="174"/>
      <c r="G158" s="174" t="s">
        <v>2212</v>
      </c>
      <c r="H158" s="174"/>
      <c r="I158" s="174" t="s">
        <v>4568</v>
      </c>
      <c r="J158" s="174" t="s">
        <v>8849</v>
      </c>
      <c r="K158" s="174"/>
      <c r="L158" s="174"/>
      <c r="M158" s="174" t="s">
        <v>4569</v>
      </c>
      <c r="N158" s="174" t="s">
        <v>4570</v>
      </c>
      <c r="O158" s="63" t="s">
        <v>15</v>
      </c>
      <c r="P158" s="63" t="s">
        <v>16</v>
      </c>
      <c r="Q158" s="63" t="s">
        <v>35</v>
      </c>
      <c r="R158" s="63" t="s">
        <v>107</v>
      </c>
      <c r="S158" s="174" t="s">
        <v>189</v>
      </c>
      <c r="T158" s="174"/>
      <c r="U158" s="174" t="s">
        <v>4571</v>
      </c>
      <c r="V158" s="63" t="s">
        <v>4164</v>
      </c>
      <c r="W158" s="174" t="s">
        <v>663</v>
      </c>
      <c r="X158" s="174" t="s">
        <v>4572</v>
      </c>
      <c r="Y158" s="429">
        <v>44851</v>
      </c>
      <c r="Z158" s="430">
        <v>46676</v>
      </c>
      <c r="AA158" s="63" t="s">
        <v>4158</v>
      </c>
      <c r="AB158" s="63" t="s">
        <v>4159</v>
      </c>
      <c r="AC158" s="63"/>
      <c r="AD158" s="174" t="s">
        <v>4573</v>
      </c>
      <c r="AE158" s="174" t="s">
        <v>4574</v>
      </c>
      <c r="AF158" s="63" t="s">
        <v>4575</v>
      </c>
      <c r="AG158" s="174"/>
      <c r="AH158" s="174"/>
      <c r="AI158" s="174"/>
      <c r="AJ158" s="174"/>
      <c r="AK158" s="174"/>
      <c r="AL158" s="174"/>
      <c r="AM158" s="174"/>
      <c r="AN158" s="174"/>
      <c r="AO158" s="174"/>
      <c r="AP158" s="174"/>
      <c r="AQ158" s="174"/>
      <c r="AR158" s="174"/>
      <c r="AS158" s="174"/>
      <c r="AT158" s="415"/>
      <c r="AU158" s="174"/>
      <c r="AV158" s="437" t="s">
        <v>4233</v>
      </c>
      <c r="AW158" s="471"/>
      <c r="AX158" s="473"/>
      <c r="AY158" s="422"/>
      <c r="AZ158" s="473"/>
      <c r="BA158" s="473"/>
      <c r="BB158" s="422"/>
      <c r="BC158" s="473"/>
      <c r="BD158" s="471"/>
      <c r="BE158" s="473">
        <v>1</v>
      </c>
      <c r="BF158" s="426"/>
      <c r="BG158" s="426">
        <f t="shared" si="2"/>
        <v>0</v>
      </c>
      <c r="BH158" s="426">
        <f t="shared" si="3"/>
        <v>0</v>
      </c>
      <c r="BI158" s="426">
        <f t="shared" si="4"/>
        <v>0</v>
      </c>
      <c r="BJ158" s="426">
        <f t="shared" si="5"/>
        <v>0</v>
      </c>
      <c r="BK158" s="425" t="b">
        <f>COUNTIF($X$3:$X408,$X158)&gt;1</f>
        <v>0</v>
      </c>
      <c r="BL158" s="425"/>
      <c r="BM158" s="425"/>
      <c r="BN158" s="425"/>
    </row>
    <row r="159" spans="1:66" ht="15.75" customHeight="1">
      <c r="A159" s="174" t="s">
        <v>10</v>
      </c>
      <c r="B159" s="174" t="s">
        <v>27</v>
      </c>
      <c r="C159" s="174" t="s">
        <v>28</v>
      </c>
      <c r="D159" s="63" t="s">
        <v>29</v>
      </c>
      <c r="E159" s="63" t="s">
        <v>30</v>
      </c>
      <c r="F159" s="174"/>
      <c r="G159" s="174" t="s">
        <v>8850</v>
      </c>
      <c r="H159" s="174"/>
      <c r="I159" s="174" t="s">
        <v>4253</v>
      </c>
      <c r="J159" s="174" t="s">
        <v>2263</v>
      </c>
      <c r="K159" s="174"/>
      <c r="L159" s="174"/>
      <c r="M159" s="63" t="s">
        <v>4261</v>
      </c>
      <c r="N159" s="174" t="s">
        <v>4254</v>
      </c>
      <c r="O159" s="63" t="s">
        <v>15</v>
      </c>
      <c r="P159" s="63" t="s">
        <v>16</v>
      </c>
      <c r="Q159" s="63" t="s">
        <v>35</v>
      </c>
      <c r="R159" s="63" t="s">
        <v>2230</v>
      </c>
      <c r="S159" s="174" t="s">
        <v>2647</v>
      </c>
      <c r="T159" s="174"/>
      <c r="U159" s="174" t="s">
        <v>4576</v>
      </c>
      <c r="V159" s="63" t="s">
        <v>4164</v>
      </c>
      <c r="W159" s="174" t="s">
        <v>4577</v>
      </c>
      <c r="X159" s="174" t="s">
        <v>4578</v>
      </c>
      <c r="Y159" s="429">
        <v>44860</v>
      </c>
      <c r="Z159" s="430">
        <v>46685</v>
      </c>
      <c r="AA159" s="63" t="s">
        <v>4158</v>
      </c>
      <c r="AB159" s="63" t="s">
        <v>4159</v>
      </c>
      <c r="AC159" s="63"/>
      <c r="AD159" s="174" t="s">
        <v>4579</v>
      </c>
      <c r="AE159" s="174" t="s">
        <v>4580</v>
      </c>
      <c r="AF159" s="430">
        <v>45545</v>
      </c>
      <c r="AG159" s="174"/>
      <c r="AH159" s="174"/>
      <c r="AI159" s="174"/>
      <c r="AJ159" s="174"/>
      <c r="AK159" s="174"/>
      <c r="AL159" s="174"/>
      <c r="AM159" s="174"/>
      <c r="AN159" s="174"/>
      <c r="AO159" s="174"/>
      <c r="AP159" s="174"/>
      <c r="AQ159" s="174"/>
      <c r="AR159" s="174"/>
      <c r="AS159" s="174"/>
      <c r="AT159" s="415"/>
      <c r="AU159" s="174"/>
      <c r="AV159" s="437" t="s">
        <v>4233</v>
      </c>
      <c r="AW159" s="471"/>
      <c r="AX159" s="473"/>
      <c r="AY159" s="422"/>
      <c r="AZ159" s="473"/>
      <c r="BA159" s="473"/>
      <c r="BB159" s="422"/>
      <c r="BC159" s="473"/>
      <c r="BD159" s="471"/>
      <c r="BE159" s="473"/>
      <c r="BF159" s="426"/>
      <c r="BG159" s="426">
        <f t="shared" si="2"/>
        <v>0</v>
      </c>
      <c r="BH159" s="426">
        <f t="shared" si="3"/>
        <v>0</v>
      </c>
      <c r="BI159" s="426">
        <f t="shared" si="4"/>
        <v>0</v>
      </c>
      <c r="BJ159" s="426">
        <f t="shared" si="5"/>
        <v>0</v>
      </c>
      <c r="BK159" s="425" t="b">
        <f>COUNTIF($X$3:$X408,$X159)&gt;1</f>
        <v>0</v>
      </c>
      <c r="BL159" s="425"/>
      <c r="BM159" s="425"/>
      <c r="BN159" s="425"/>
    </row>
    <row r="160" spans="1:66" ht="15.75" customHeight="1">
      <c r="A160" s="174" t="s">
        <v>10</v>
      </c>
      <c r="B160" s="174" t="s">
        <v>27</v>
      </c>
      <c r="C160" s="174" t="s">
        <v>28</v>
      </c>
      <c r="D160" s="63" t="s">
        <v>29</v>
      </c>
      <c r="E160" s="63" t="s">
        <v>30</v>
      </c>
      <c r="F160" s="174"/>
      <c r="G160" s="174" t="s">
        <v>31</v>
      </c>
      <c r="H160" s="174"/>
      <c r="I160" s="174" t="s">
        <v>8851</v>
      </c>
      <c r="J160" s="174" t="s">
        <v>3721</v>
      </c>
      <c r="K160" s="174"/>
      <c r="L160" s="174"/>
      <c r="M160" s="174" t="s">
        <v>4581</v>
      </c>
      <c r="N160" s="174" t="s">
        <v>4175</v>
      </c>
      <c r="O160" s="63" t="s">
        <v>15</v>
      </c>
      <c r="P160" s="63" t="s">
        <v>16</v>
      </c>
      <c r="Q160" s="63" t="s">
        <v>35</v>
      </c>
      <c r="R160" s="63" t="s">
        <v>125</v>
      </c>
      <c r="S160" s="174" t="s">
        <v>279</v>
      </c>
      <c r="T160" s="174"/>
      <c r="U160" s="174" t="s">
        <v>4582</v>
      </c>
      <c r="V160" s="63" t="s">
        <v>4164</v>
      </c>
      <c r="W160" s="174">
        <v>272</v>
      </c>
      <c r="X160" s="174" t="s">
        <v>4583</v>
      </c>
      <c r="Y160" s="429">
        <v>44881</v>
      </c>
      <c r="Z160" s="430">
        <v>46706</v>
      </c>
      <c r="AA160" s="63" t="s">
        <v>4158</v>
      </c>
      <c r="AB160" s="63" t="s">
        <v>4159</v>
      </c>
      <c r="AC160" s="63"/>
      <c r="AD160" s="174" t="s">
        <v>4584</v>
      </c>
      <c r="AE160" s="174" t="s">
        <v>4585</v>
      </c>
      <c r="AF160" s="430">
        <v>46110</v>
      </c>
      <c r="AG160" s="174"/>
      <c r="AH160" s="174"/>
      <c r="AI160" s="174"/>
      <c r="AJ160" s="174"/>
      <c r="AK160" s="174"/>
      <c r="AL160" s="174"/>
      <c r="AM160" s="174"/>
      <c r="AN160" s="174"/>
      <c r="AO160" s="174"/>
      <c r="AP160" s="174"/>
      <c r="AQ160" s="174"/>
      <c r="AR160" s="174" t="s">
        <v>2335</v>
      </c>
      <c r="AS160" s="174">
        <v>2023</v>
      </c>
      <c r="AT160" s="415">
        <v>45282</v>
      </c>
      <c r="AU160" s="174" t="s">
        <v>1351</v>
      </c>
      <c r="AV160" s="419" t="s">
        <v>8852</v>
      </c>
      <c r="AW160" s="471"/>
      <c r="AX160" s="473"/>
      <c r="AY160" s="422"/>
      <c r="AZ160" s="473"/>
      <c r="BA160" s="473"/>
      <c r="BB160" s="422"/>
      <c r="BC160" s="473"/>
      <c r="BD160" s="471"/>
      <c r="BE160" s="473">
        <v>1</v>
      </c>
      <c r="BF160" s="726">
        <v>44881</v>
      </c>
      <c r="BG160" s="426">
        <f t="shared" si="2"/>
        <v>0</v>
      </c>
      <c r="BH160" s="426">
        <f t="shared" si="3"/>
        <v>0</v>
      </c>
      <c r="BI160" s="426">
        <f t="shared" si="4"/>
        <v>0</v>
      </c>
      <c r="BJ160" s="426">
        <f t="shared" si="5"/>
        <v>0</v>
      </c>
      <c r="BK160" s="425" t="b">
        <f>COUNTIF($X$3:$X408,$X160)&gt;1</f>
        <v>0</v>
      </c>
      <c r="BL160" s="425"/>
      <c r="BM160" s="425"/>
      <c r="BN160" s="425"/>
    </row>
    <row r="161" spans="1:66" ht="15.75" customHeight="1">
      <c r="A161" s="174" t="s">
        <v>10</v>
      </c>
      <c r="B161" s="174" t="s">
        <v>27</v>
      </c>
      <c r="C161" s="174" t="s">
        <v>28</v>
      </c>
      <c r="D161" s="63" t="s">
        <v>29</v>
      </c>
      <c r="E161" s="63" t="s">
        <v>30</v>
      </c>
      <c r="F161" s="174"/>
      <c r="G161" s="174" t="s">
        <v>207</v>
      </c>
      <c r="H161" s="174"/>
      <c r="I161" s="174" t="s">
        <v>4488</v>
      </c>
      <c r="J161" s="63" t="s">
        <v>3711</v>
      </c>
      <c r="K161" s="174"/>
      <c r="L161" s="174"/>
      <c r="M161" s="174" t="s">
        <v>4586</v>
      </c>
      <c r="N161" s="174" t="s">
        <v>4490</v>
      </c>
      <c r="O161" s="63" t="s">
        <v>15</v>
      </c>
      <c r="P161" s="63" t="s">
        <v>16</v>
      </c>
      <c r="Q161" s="63" t="s">
        <v>35</v>
      </c>
      <c r="R161" s="63" t="s">
        <v>117</v>
      </c>
      <c r="S161" s="63" t="s">
        <v>120</v>
      </c>
      <c r="T161" s="174"/>
      <c r="U161" s="174" t="s">
        <v>8853</v>
      </c>
      <c r="V161" s="63" t="s">
        <v>4164</v>
      </c>
      <c r="W161" s="174">
        <v>946</v>
      </c>
      <c r="X161" s="174" t="s">
        <v>4588</v>
      </c>
      <c r="Y161" s="429">
        <v>45338</v>
      </c>
      <c r="Z161" s="430">
        <v>47168</v>
      </c>
      <c r="AA161" s="63" t="s">
        <v>4158</v>
      </c>
      <c r="AB161" s="63" t="s">
        <v>4159</v>
      </c>
      <c r="AC161" s="63"/>
      <c r="AD161" s="174" t="s">
        <v>4589</v>
      </c>
      <c r="AE161" s="174" t="s">
        <v>4590</v>
      </c>
      <c r="AF161" s="63" t="s">
        <v>4591</v>
      </c>
      <c r="AG161" s="174"/>
      <c r="AH161" s="174"/>
      <c r="AI161" s="174"/>
      <c r="AJ161" s="174"/>
      <c r="AK161" s="174"/>
      <c r="AL161" s="174"/>
      <c r="AM161" s="174"/>
      <c r="AN161" s="174"/>
      <c r="AO161" s="174"/>
      <c r="AP161" s="174"/>
      <c r="AQ161" s="174"/>
      <c r="AR161" s="174" t="s">
        <v>2319</v>
      </c>
      <c r="AS161" s="174">
        <v>2024</v>
      </c>
      <c r="AT161" s="415">
        <v>45457</v>
      </c>
      <c r="AU161" s="174" t="s">
        <v>1351</v>
      </c>
      <c r="AV161" s="437" t="s">
        <v>4496</v>
      </c>
      <c r="AW161" s="471"/>
      <c r="AX161" s="473"/>
      <c r="AY161" s="422"/>
      <c r="AZ161" s="473"/>
      <c r="BA161" s="473"/>
      <c r="BB161" s="422"/>
      <c r="BC161" s="473"/>
      <c r="BD161" s="471"/>
      <c r="BE161" s="473"/>
      <c r="BF161" s="426"/>
      <c r="BG161" s="426">
        <f t="shared" si="2"/>
        <v>0</v>
      </c>
      <c r="BH161" s="426">
        <f t="shared" si="3"/>
        <v>0</v>
      </c>
      <c r="BI161" s="426">
        <f t="shared" si="4"/>
        <v>0</v>
      </c>
      <c r="BJ161" s="426">
        <f t="shared" si="5"/>
        <v>0</v>
      </c>
      <c r="BK161" s="425" t="b">
        <f>COUNTIF($X$3:$X408,$X161)&gt;1</f>
        <v>0</v>
      </c>
      <c r="BL161" s="425"/>
      <c r="BM161" s="425"/>
      <c r="BN161" s="425"/>
    </row>
    <row r="162" spans="1:66" ht="15.75" customHeight="1">
      <c r="A162" s="174" t="s">
        <v>10</v>
      </c>
      <c r="B162" s="174" t="s">
        <v>27</v>
      </c>
      <c r="C162" s="174" t="s">
        <v>28</v>
      </c>
      <c r="D162" s="63" t="s">
        <v>299</v>
      </c>
      <c r="E162" s="63" t="s">
        <v>28</v>
      </c>
      <c r="F162" s="174"/>
      <c r="G162" s="174" t="s">
        <v>3508</v>
      </c>
      <c r="H162" s="174"/>
      <c r="I162" s="174" t="s">
        <v>4442</v>
      </c>
      <c r="J162" s="174" t="s">
        <v>301</v>
      </c>
      <c r="K162" s="174"/>
      <c r="L162" s="174"/>
      <c r="M162" s="63" t="s">
        <v>302</v>
      </c>
      <c r="N162" s="174" t="s">
        <v>4443</v>
      </c>
      <c r="O162" s="63" t="s">
        <v>113</v>
      </c>
      <c r="P162" s="63" t="s">
        <v>226</v>
      </c>
      <c r="Q162" s="63" t="s">
        <v>35</v>
      </c>
      <c r="R162" s="63" t="s">
        <v>107</v>
      </c>
      <c r="S162" s="174" t="s">
        <v>191</v>
      </c>
      <c r="T162" s="174"/>
      <c r="U162" s="174" t="s">
        <v>4592</v>
      </c>
      <c r="V162" s="63" t="s">
        <v>4164</v>
      </c>
      <c r="W162" s="174">
        <v>229</v>
      </c>
      <c r="X162" s="174" t="s">
        <v>4593</v>
      </c>
      <c r="Y162" s="429">
        <v>44894</v>
      </c>
      <c r="Z162" s="430">
        <v>46719</v>
      </c>
      <c r="AA162" s="63" t="s">
        <v>4158</v>
      </c>
      <c r="AB162" s="63" t="s">
        <v>4159</v>
      </c>
      <c r="AC162" s="63"/>
      <c r="AD162" s="174" t="s">
        <v>4594</v>
      </c>
      <c r="AE162" s="174" t="s">
        <v>4595</v>
      </c>
      <c r="AF162" s="430">
        <v>45875</v>
      </c>
      <c r="AG162" s="174"/>
      <c r="AH162" s="174"/>
      <c r="AI162" s="174"/>
      <c r="AJ162" s="174"/>
      <c r="AK162" s="174"/>
      <c r="AL162" s="174"/>
      <c r="AM162" s="174"/>
      <c r="AN162" s="174"/>
      <c r="AO162" s="174"/>
      <c r="AP162" s="174"/>
      <c r="AQ162" s="174"/>
      <c r="AR162" s="174"/>
      <c r="AS162" s="174"/>
      <c r="AT162" s="415"/>
      <c r="AU162" s="174"/>
      <c r="AV162" s="437" t="s">
        <v>4233</v>
      </c>
      <c r="AW162" s="471"/>
      <c r="AX162" s="473"/>
      <c r="AY162" s="422"/>
      <c r="AZ162" s="473"/>
      <c r="BA162" s="473"/>
      <c r="BB162" s="422"/>
      <c r="BC162" s="473"/>
      <c r="BD162" s="471"/>
      <c r="BE162" s="473"/>
      <c r="BF162" s="426"/>
      <c r="BG162" s="426">
        <f t="shared" si="2"/>
        <v>0</v>
      </c>
      <c r="BH162" s="426">
        <f t="shared" si="3"/>
        <v>0</v>
      </c>
      <c r="BI162" s="426">
        <f t="shared" si="4"/>
        <v>0</v>
      </c>
      <c r="BJ162" s="426">
        <f t="shared" si="5"/>
        <v>0</v>
      </c>
      <c r="BK162" s="425" t="b">
        <f>COUNTIF($X$3:$X408,$X162)&gt;1</f>
        <v>0</v>
      </c>
      <c r="BL162" s="425"/>
      <c r="BM162" s="425"/>
      <c r="BN162" s="425"/>
    </row>
    <row r="163" spans="1:66" ht="15.75" customHeight="1">
      <c r="A163" s="174" t="s">
        <v>10</v>
      </c>
      <c r="B163" s="174" t="s">
        <v>27</v>
      </c>
      <c r="C163" s="174" t="s">
        <v>28</v>
      </c>
      <c r="D163" s="63" t="s">
        <v>29</v>
      </c>
      <c r="E163" s="63" t="s">
        <v>30</v>
      </c>
      <c r="F163" s="174"/>
      <c r="G163" s="174" t="s">
        <v>96</v>
      </c>
      <c r="H163" s="174"/>
      <c r="I163" s="174" t="s">
        <v>4596</v>
      </c>
      <c r="J163" s="174" t="s">
        <v>97</v>
      </c>
      <c r="K163" s="174"/>
      <c r="L163" s="174"/>
      <c r="M163" s="174" t="s">
        <v>4597</v>
      </c>
      <c r="N163" s="174"/>
      <c r="O163" s="63" t="s">
        <v>15</v>
      </c>
      <c r="P163" s="63" t="s">
        <v>16</v>
      </c>
      <c r="Q163" s="63" t="s">
        <v>35</v>
      </c>
      <c r="R163" s="63" t="s">
        <v>8666</v>
      </c>
      <c r="S163" s="174" t="s">
        <v>36</v>
      </c>
      <c r="T163" s="174"/>
      <c r="U163" s="174" t="s">
        <v>4497</v>
      </c>
      <c r="V163" s="63" t="s">
        <v>4164</v>
      </c>
      <c r="W163" s="174">
        <v>556</v>
      </c>
      <c r="X163" s="174" t="s">
        <v>4598</v>
      </c>
      <c r="Y163" s="429">
        <v>45348</v>
      </c>
      <c r="Z163" s="430">
        <v>47176</v>
      </c>
      <c r="AA163" s="63" t="s">
        <v>4158</v>
      </c>
      <c r="AB163" s="63" t="s">
        <v>4159</v>
      </c>
      <c r="AC163" s="63"/>
      <c r="AD163" s="174" t="s">
        <v>4599</v>
      </c>
      <c r="AE163" s="174" t="s">
        <v>4600</v>
      </c>
      <c r="AF163" s="430">
        <v>46325</v>
      </c>
      <c r="AG163" s="174"/>
      <c r="AH163" s="174"/>
      <c r="AI163" s="174"/>
      <c r="AJ163" s="174"/>
      <c r="AK163" s="174"/>
      <c r="AL163" s="174"/>
      <c r="AM163" s="174"/>
      <c r="AN163" s="174"/>
      <c r="AO163" s="174"/>
      <c r="AP163" s="174"/>
      <c r="AQ163" s="174"/>
      <c r="AR163" s="174" t="s">
        <v>2309</v>
      </c>
      <c r="AS163" s="174">
        <v>2024</v>
      </c>
      <c r="AT163" s="415">
        <v>45350</v>
      </c>
      <c r="AU163" s="174" t="s">
        <v>1351</v>
      </c>
      <c r="AV163" s="419" t="s">
        <v>4601</v>
      </c>
      <c r="AW163" s="471"/>
      <c r="AX163" s="473"/>
      <c r="AY163" s="422"/>
      <c r="AZ163" s="473"/>
      <c r="BA163" s="473"/>
      <c r="BB163" s="422"/>
      <c r="BC163" s="473"/>
      <c r="BD163" s="471"/>
      <c r="BE163" s="473"/>
      <c r="BF163" s="429">
        <v>44904</v>
      </c>
      <c r="BG163" s="426">
        <f t="shared" si="2"/>
        <v>0</v>
      </c>
      <c r="BH163" s="426">
        <f t="shared" si="3"/>
        <v>0</v>
      </c>
      <c r="BI163" s="426">
        <f t="shared" si="4"/>
        <v>0</v>
      </c>
      <c r="BJ163" s="426">
        <f t="shared" si="5"/>
        <v>0</v>
      </c>
      <c r="BK163" s="425" t="b">
        <f>COUNTIF($X$3:$X408,$X163)&gt;1</f>
        <v>0</v>
      </c>
      <c r="BL163" s="425"/>
      <c r="BM163" s="425"/>
      <c r="BN163" s="425"/>
    </row>
    <row r="164" spans="1:66" ht="15.75" customHeight="1">
      <c r="A164" s="176" t="s">
        <v>10</v>
      </c>
      <c r="B164" s="176" t="s">
        <v>27</v>
      </c>
      <c r="C164" s="176" t="s">
        <v>123</v>
      </c>
      <c r="D164" s="313" t="s">
        <v>124</v>
      </c>
      <c r="E164" s="313" t="s">
        <v>509</v>
      </c>
      <c r="F164" s="176"/>
      <c r="G164" s="176" t="s">
        <v>3460</v>
      </c>
      <c r="H164" s="176"/>
      <c r="I164" s="176" t="s">
        <v>4602</v>
      </c>
      <c r="J164" s="176" t="s">
        <v>227</v>
      </c>
      <c r="K164" s="176"/>
      <c r="L164" s="176"/>
      <c r="M164" s="313" t="s">
        <v>4329</v>
      </c>
      <c r="N164" s="176" t="s">
        <v>4330</v>
      </c>
      <c r="O164" s="313" t="s">
        <v>113</v>
      </c>
      <c r="P164" s="313" t="s">
        <v>226</v>
      </c>
      <c r="Q164" s="313" t="s">
        <v>35</v>
      </c>
      <c r="R164" s="313" t="s">
        <v>8666</v>
      </c>
      <c r="S164" s="176" t="s">
        <v>1810</v>
      </c>
      <c r="T164" s="176"/>
      <c r="U164" s="176" t="s">
        <v>4603</v>
      </c>
      <c r="V164" s="313" t="s">
        <v>4157</v>
      </c>
      <c r="W164" s="176">
        <v>600</v>
      </c>
      <c r="X164" s="176" t="s">
        <v>4604</v>
      </c>
      <c r="Y164" s="455">
        <v>44911</v>
      </c>
      <c r="Z164" s="456">
        <v>46736</v>
      </c>
      <c r="AA164" s="313" t="s">
        <v>4158</v>
      </c>
      <c r="AB164" s="313" t="s">
        <v>4159</v>
      </c>
      <c r="AC164" s="313"/>
      <c r="AD164" s="176" t="s">
        <v>4337</v>
      </c>
      <c r="AE164" s="176" t="s">
        <v>4605</v>
      </c>
      <c r="AF164" s="456">
        <v>45617</v>
      </c>
      <c r="AG164" s="176"/>
      <c r="AH164" s="176"/>
      <c r="AI164" s="176"/>
      <c r="AJ164" s="176"/>
      <c r="AK164" s="176"/>
      <c r="AL164" s="176"/>
      <c r="AM164" s="176"/>
      <c r="AN164" s="176"/>
      <c r="AO164" s="176"/>
      <c r="AP164" s="176"/>
      <c r="AQ164" s="176"/>
      <c r="AR164" s="176"/>
      <c r="AS164" s="176"/>
      <c r="AT164" s="458"/>
      <c r="AU164" s="176"/>
      <c r="AV164" s="437" t="s">
        <v>4233</v>
      </c>
      <c r="AW164" s="471"/>
      <c r="AX164" s="473"/>
      <c r="AY164" s="422"/>
      <c r="AZ164" s="473"/>
      <c r="BA164" s="473"/>
      <c r="BB164" s="422"/>
      <c r="BC164" s="473"/>
      <c r="BD164" s="471"/>
      <c r="BE164" s="473"/>
      <c r="BF164" s="426"/>
      <c r="BG164" s="426">
        <f t="shared" si="2"/>
        <v>0</v>
      </c>
      <c r="BH164" s="426">
        <f t="shared" si="3"/>
        <v>0</v>
      </c>
      <c r="BI164" s="426">
        <f t="shared" si="4"/>
        <v>0</v>
      </c>
      <c r="BJ164" s="426">
        <f t="shared" si="5"/>
        <v>0</v>
      </c>
      <c r="BK164" s="462" t="b">
        <f>COUNTIF($X$3:$X408,$X164)&gt;1</f>
        <v>0</v>
      </c>
      <c r="BL164" s="462"/>
      <c r="BM164" s="462"/>
      <c r="BN164" s="462"/>
    </row>
    <row r="165" spans="1:66" ht="15.75" customHeight="1">
      <c r="A165" s="319" t="s">
        <v>10</v>
      </c>
      <c r="B165" s="319" t="s">
        <v>27</v>
      </c>
      <c r="C165" s="319" t="s">
        <v>123</v>
      </c>
      <c r="D165" s="356" t="s">
        <v>3724</v>
      </c>
      <c r="E165" s="356" t="s">
        <v>509</v>
      </c>
      <c r="F165" s="319"/>
      <c r="G165" s="319" t="s">
        <v>3465</v>
      </c>
      <c r="H165" s="319"/>
      <c r="I165" s="319" t="s">
        <v>4606</v>
      </c>
      <c r="J165" s="319" t="s">
        <v>3725</v>
      </c>
      <c r="K165" s="319"/>
      <c r="L165" s="319"/>
      <c r="M165" s="319" t="s">
        <v>4607</v>
      </c>
      <c r="N165" s="319" t="s">
        <v>4608</v>
      </c>
      <c r="O165" s="356" t="s">
        <v>15</v>
      </c>
      <c r="P165" s="356" t="s">
        <v>16</v>
      </c>
      <c r="Q165" s="356" t="s">
        <v>35</v>
      </c>
      <c r="R165" s="356" t="s">
        <v>8666</v>
      </c>
      <c r="S165" s="319" t="s">
        <v>47</v>
      </c>
      <c r="T165" s="319"/>
      <c r="U165" s="319" t="s">
        <v>4491</v>
      </c>
      <c r="V165" s="356" t="s">
        <v>4164</v>
      </c>
      <c r="W165" s="319">
        <v>436</v>
      </c>
      <c r="X165" s="319" t="s">
        <v>4609</v>
      </c>
      <c r="Y165" s="475">
        <v>44944</v>
      </c>
      <c r="Z165" s="476">
        <v>46769</v>
      </c>
      <c r="AA165" s="356" t="s">
        <v>4158</v>
      </c>
      <c r="AB165" s="356" t="s">
        <v>4159</v>
      </c>
      <c r="AC165" s="356"/>
      <c r="AD165" s="319" t="s">
        <v>4610</v>
      </c>
      <c r="AE165" s="319" t="s">
        <v>4611</v>
      </c>
      <c r="AF165" s="476">
        <v>46644</v>
      </c>
      <c r="AG165" s="319"/>
      <c r="AH165" s="319"/>
      <c r="AI165" s="319"/>
      <c r="AJ165" s="319"/>
      <c r="AK165" s="319"/>
      <c r="AL165" s="319"/>
      <c r="AM165" s="319"/>
      <c r="AN165" s="319"/>
      <c r="AO165" s="319"/>
      <c r="AP165" s="319"/>
      <c r="AQ165" s="319"/>
      <c r="AR165" s="319"/>
      <c r="AS165" s="319"/>
      <c r="AT165" s="477"/>
      <c r="AU165" s="319"/>
      <c r="AV165" s="347" t="s">
        <v>4233</v>
      </c>
      <c r="AW165" s="471"/>
      <c r="AX165" s="478"/>
      <c r="AY165" s="422"/>
      <c r="AZ165" s="478"/>
      <c r="BA165" s="478"/>
      <c r="BB165" s="422"/>
      <c r="BC165" s="478"/>
      <c r="BD165" s="471"/>
      <c r="BE165" s="478">
        <v>1</v>
      </c>
      <c r="BF165" s="479"/>
      <c r="BG165" s="479">
        <f t="shared" si="2"/>
        <v>0</v>
      </c>
      <c r="BH165" s="479">
        <f t="shared" si="3"/>
        <v>0</v>
      </c>
      <c r="BI165" s="479">
        <f t="shared" si="4"/>
        <v>0</v>
      </c>
      <c r="BJ165" s="479">
        <f t="shared" si="5"/>
        <v>0</v>
      </c>
      <c r="BK165" s="480" t="b">
        <f>COUNTIF($X$3:$X408,$X165)&gt;1</f>
        <v>0</v>
      </c>
      <c r="BL165" s="480"/>
      <c r="BM165" s="480"/>
      <c r="BN165" s="480"/>
    </row>
    <row r="166" spans="1:66" ht="15.75" customHeight="1">
      <c r="A166" s="174" t="s">
        <v>10</v>
      </c>
      <c r="B166" s="174" t="s">
        <v>27</v>
      </c>
      <c r="C166" s="174" t="s">
        <v>28</v>
      </c>
      <c r="D166" s="63" t="s">
        <v>2149</v>
      </c>
      <c r="E166" s="63" t="s">
        <v>146</v>
      </c>
      <c r="F166" s="174"/>
      <c r="G166" s="174" t="s">
        <v>2150</v>
      </c>
      <c r="H166" s="174"/>
      <c r="I166" s="174" t="s">
        <v>4612</v>
      </c>
      <c r="J166" s="174" t="s">
        <v>2151</v>
      </c>
      <c r="K166" s="174"/>
      <c r="L166" s="174"/>
      <c r="M166" s="174">
        <v>9422952781</v>
      </c>
      <c r="N166" s="174"/>
      <c r="O166" s="63" t="s">
        <v>15</v>
      </c>
      <c r="P166" s="63" t="s">
        <v>1449</v>
      </c>
      <c r="Q166" s="63" t="s">
        <v>35</v>
      </c>
      <c r="R166" s="63" t="s">
        <v>125</v>
      </c>
      <c r="S166" s="174" t="s">
        <v>2276</v>
      </c>
      <c r="T166" s="174"/>
      <c r="U166" s="174" t="s">
        <v>4613</v>
      </c>
      <c r="V166" s="63" t="s">
        <v>4213</v>
      </c>
      <c r="W166" s="174">
        <v>350</v>
      </c>
      <c r="X166" s="174" t="s">
        <v>4614</v>
      </c>
      <c r="Y166" s="429">
        <v>44958</v>
      </c>
      <c r="Z166" s="430">
        <v>46785</v>
      </c>
      <c r="AA166" s="63" t="s">
        <v>4158</v>
      </c>
      <c r="AB166" s="63" t="s">
        <v>4159</v>
      </c>
      <c r="AC166" s="63"/>
      <c r="AD166" s="174" t="s">
        <v>4615</v>
      </c>
      <c r="AE166" s="174" t="s">
        <v>4616</v>
      </c>
      <c r="AF166" s="430">
        <v>45067</v>
      </c>
      <c r="AG166" s="174"/>
      <c r="AH166" s="174"/>
      <c r="AI166" s="174"/>
      <c r="AJ166" s="174"/>
      <c r="AK166" s="174"/>
      <c r="AL166" s="174"/>
      <c r="AM166" s="174"/>
      <c r="AN166" s="174"/>
      <c r="AO166" s="174"/>
      <c r="AP166" s="174"/>
      <c r="AQ166" s="174" t="s">
        <v>4516</v>
      </c>
      <c r="AR166" s="174"/>
      <c r="AS166" s="174"/>
      <c r="AT166" s="415"/>
      <c r="AU166" s="174"/>
      <c r="AV166" s="437" t="s">
        <v>4233</v>
      </c>
      <c r="AW166" s="471"/>
      <c r="AX166" s="473"/>
      <c r="AY166" s="422"/>
      <c r="AZ166" s="473"/>
      <c r="BA166" s="473"/>
      <c r="BB166" s="422"/>
      <c r="BC166" s="473"/>
      <c r="BD166" s="471"/>
      <c r="BE166" s="473"/>
      <c r="BF166" s="426"/>
      <c r="BG166" s="426">
        <f t="shared" si="2"/>
        <v>0</v>
      </c>
      <c r="BH166" s="426">
        <f t="shared" si="3"/>
        <v>0</v>
      </c>
      <c r="BI166" s="426">
        <f t="shared" si="4"/>
        <v>0</v>
      </c>
      <c r="BJ166" s="426">
        <f t="shared" si="5"/>
        <v>0</v>
      </c>
      <c r="BK166" s="425" t="b">
        <f>COUNTIF($X$3:$X408,$X166)&gt;1</f>
        <v>0</v>
      </c>
      <c r="BL166" s="425"/>
      <c r="BM166" s="425"/>
      <c r="BN166" s="425"/>
    </row>
    <row r="167" spans="1:66" ht="15.75" customHeight="1">
      <c r="A167" s="174" t="s">
        <v>10</v>
      </c>
      <c r="B167" s="174" t="s">
        <v>27</v>
      </c>
      <c r="C167" s="174" t="s">
        <v>28</v>
      </c>
      <c r="D167" s="63" t="s">
        <v>2131</v>
      </c>
      <c r="E167" s="63" t="s">
        <v>50</v>
      </c>
      <c r="F167" s="174"/>
      <c r="G167" s="174" t="s">
        <v>2132</v>
      </c>
      <c r="H167" s="174"/>
      <c r="I167" s="174" t="s">
        <v>4617</v>
      </c>
      <c r="J167" s="174" t="s">
        <v>2133</v>
      </c>
      <c r="K167" s="174"/>
      <c r="L167" s="174"/>
      <c r="M167" s="174">
        <v>9229417436</v>
      </c>
      <c r="N167" s="174" t="s">
        <v>4549</v>
      </c>
      <c r="O167" s="63" t="s">
        <v>113</v>
      </c>
      <c r="P167" s="63" t="s">
        <v>132</v>
      </c>
      <c r="Q167" s="63" t="s">
        <v>35</v>
      </c>
      <c r="R167" s="63" t="s">
        <v>84</v>
      </c>
      <c r="S167" s="174" t="s">
        <v>93</v>
      </c>
      <c r="T167" s="174"/>
      <c r="U167" s="174" t="s">
        <v>4618</v>
      </c>
      <c r="V167" s="63" t="s">
        <v>4213</v>
      </c>
      <c r="W167" s="174">
        <v>308</v>
      </c>
      <c r="X167" s="174" t="s">
        <v>4619</v>
      </c>
      <c r="Y167" s="429">
        <v>44964</v>
      </c>
      <c r="Z167" s="430">
        <v>47175</v>
      </c>
      <c r="AA167" s="63" t="s">
        <v>4158</v>
      </c>
      <c r="AB167" s="63" t="s">
        <v>4159</v>
      </c>
      <c r="AC167" s="63"/>
      <c r="AD167" s="174" t="s">
        <v>4620</v>
      </c>
      <c r="AE167" s="174" t="s">
        <v>4621</v>
      </c>
      <c r="AF167" s="430">
        <v>45950</v>
      </c>
      <c r="AG167" s="174"/>
      <c r="AH167" s="174"/>
      <c r="AI167" s="174"/>
      <c r="AJ167" s="174"/>
      <c r="AK167" s="174"/>
      <c r="AL167" s="174"/>
      <c r="AM167" s="174"/>
      <c r="AN167" s="174"/>
      <c r="AO167" s="174"/>
      <c r="AP167" s="174"/>
      <c r="AQ167" s="174"/>
      <c r="AR167" s="174" t="s">
        <v>2309</v>
      </c>
      <c r="AS167" s="174">
        <v>2024</v>
      </c>
      <c r="AT167" s="415">
        <v>45348</v>
      </c>
      <c r="AU167" s="174" t="s">
        <v>1351</v>
      </c>
      <c r="AV167" s="419" t="s">
        <v>4622</v>
      </c>
      <c r="AW167" s="471"/>
      <c r="AX167" s="473"/>
      <c r="AY167" s="422"/>
      <c r="AZ167" s="473"/>
      <c r="BA167" s="473"/>
      <c r="BB167" s="422"/>
      <c r="BC167" s="473"/>
      <c r="BD167" s="471"/>
      <c r="BE167" s="473"/>
      <c r="BF167" s="429">
        <v>44964</v>
      </c>
      <c r="BG167" s="426">
        <f t="shared" si="2"/>
        <v>0</v>
      </c>
      <c r="BH167" s="426">
        <f t="shared" si="3"/>
        <v>0</v>
      </c>
      <c r="BI167" s="426">
        <f t="shared" si="4"/>
        <v>0</v>
      </c>
      <c r="BJ167" s="426">
        <f t="shared" si="5"/>
        <v>0</v>
      </c>
      <c r="BK167" s="425" t="b">
        <f>COUNTIF($X$3:$X408,$X167)&gt;1</f>
        <v>0</v>
      </c>
      <c r="BL167" s="425"/>
      <c r="BM167" s="425"/>
      <c r="BN167" s="425"/>
    </row>
    <row r="168" spans="1:66" ht="15.75" customHeight="1">
      <c r="A168" s="174" t="s">
        <v>10</v>
      </c>
      <c r="B168" s="174" t="s">
        <v>27</v>
      </c>
      <c r="C168" s="174" t="s">
        <v>28</v>
      </c>
      <c r="D168" s="63" t="s">
        <v>2131</v>
      </c>
      <c r="E168" s="63" t="s">
        <v>50</v>
      </c>
      <c r="F168" s="174"/>
      <c r="G168" s="174" t="s">
        <v>2132</v>
      </c>
      <c r="H168" s="174"/>
      <c r="I168" s="174" t="s">
        <v>4617</v>
      </c>
      <c r="J168" s="174" t="s">
        <v>2133</v>
      </c>
      <c r="K168" s="174"/>
      <c r="L168" s="174"/>
      <c r="M168" s="174">
        <v>9229417436</v>
      </c>
      <c r="N168" s="174" t="s">
        <v>4549</v>
      </c>
      <c r="O168" s="63" t="s">
        <v>113</v>
      </c>
      <c r="P168" s="63" t="s">
        <v>132</v>
      </c>
      <c r="Q168" s="63" t="s">
        <v>35</v>
      </c>
      <c r="R168" s="63" t="s">
        <v>84</v>
      </c>
      <c r="S168" s="174" t="s">
        <v>85</v>
      </c>
      <c r="T168" s="174"/>
      <c r="U168" s="174" t="s">
        <v>4623</v>
      </c>
      <c r="V168" s="63" t="s">
        <v>4164</v>
      </c>
      <c r="W168" s="174">
        <v>308</v>
      </c>
      <c r="X168" s="174" t="s">
        <v>4624</v>
      </c>
      <c r="Y168" s="429">
        <v>44964</v>
      </c>
      <c r="Z168" s="430">
        <v>47175</v>
      </c>
      <c r="AA168" s="63" t="s">
        <v>4158</v>
      </c>
      <c r="AB168" s="63" t="s">
        <v>4159</v>
      </c>
      <c r="AC168" s="63"/>
      <c r="AD168" s="174" t="s">
        <v>4620</v>
      </c>
      <c r="AE168" s="174" t="s">
        <v>4621</v>
      </c>
      <c r="AF168" s="430">
        <v>45950</v>
      </c>
      <c r="AG168" s="174"/>
      <c r="AH168" s="174"/>
      <c r="AI168" s="174"/>
      <c r="AJ168" s="174"/>
      <c r="AK168" s="174"/>
      <c r="AL168" s="174"/>
      <c r="AM168" s="174"/>
      <c r="AN168" s="174"/>
      <c r="AO168" s="174"/>
      <c r="AP168" s="174"/>
      <c r="AQ168" s="174"/>
      <c r="AR168" s="174" t="s">
        <v>2309</v>
      </c>
      <c r="AS168" s="174">
        <v>2024</v>
      </c>
      <c r="AT168" s="415">
        <v>45348</v>
      </c>
      <c r="AU168" s="174" t="s">
        <v>1351</v>
      </c>
      <c r="AV168" s="419" t="s">
        <v>4622</v>
      </c>
      <c r="AW168" s="471"/>
      <c r="AX168" s="473"/>
      <c r="AY168" s="422"/>
      <c r="AZ168" s="473"/>
      <c r="BA168" s="473"/>
      <c r="BB168" s="422"/>
      <c r="BC168" s="473"/>
      <c r="BD168" s="471"/>
      <c r="BE168" s="473"/>
      <c r="BF168" s="429">
        <v>44964</v>
      </c>
      <c r="BG168" s="426">
        <f t="shared" si="2"/>
        <v>0</v>
      </c>
      <c r="BH168" s="426">
        <f t="shared" si="3"/>
        <v>0</v>
      </c>
      <c r="BI168" s="426">
        <f t="shared" si="4"/>
        <v>0</v>
      </c>
      <c r="BJ168" s="426">
        <f t="shared" si="5"/>
        <v>0</v>
      </c>
      <c r="BK168" s="425" t="b">
        <f>COUNTIF($X$3:$X408,$X168)&gt;1</f>
        <v>0</v>
      </c>
      <c r="BL168" s="425"/>
      <c r="BM168" s="425"/>
      <c r="BN168" s="425"/>
    </row>
    <row r="169" spans="1:66" ht="15.75" customHeight="1">
      <c r="A169" s="174" t="s">
        <v>10</v>
      </c>
      <c r="B169" s="174" t="s">
        <v>27</v>
      </c>
      <c r="C169" s="174" t="s">
        <v>28</v>
      </c>
      <c r="D169" s="63" t="s">
        <v>3708</v>
      </c>
      <c r="E169" s="63" t="s">
        <v>509</v>
      </c>
      <c r="F169" s="174"/>
      <c r="G169" s="174" t="s">
        <v>2212</v>
      </c>
      <c r="H169" s="174"/>
      <c r="I169" s="174" t="s">
        <v>4625</v>
      </c>
      <c r="J169" s="174" t="s">
        <v>3709</v>
      </c>
      <c r="K169" s="174"/>
      <c r="L169" s="174"/>
      <c r="M169" s="174" t="s">
        <v>4569</v>
      </c>
      <c r="N169" s="174" t="s">
        <v>4570</v>
      </c>
      <c r="O169" s="63" t="s">
        <v>15</v>
      </c>
      <c r="P169" s="63" t="s">
        <v>16</v>
      </c>
      <c r="Q169" s="63" t="s">
        <v>35</v>
      </c>
      <c r="R169" s="63" t="s">
        <v>107</v>
      </c>
      <c r="S169" s="174" t="s">
        <v>191</v>
      </c>
      <c r="T169" s="174"/>
      <c r="U169" s="174" t="s">
        <v>4592</v>
      </c>
      <c r="V169" s="63" t="s">
        <v>4164</v>
      </c>
      <c r="W169" s="174">
        <v>261</v>
      </c>
      <c r="X169" s="174" t="s">
        <v>4626</v>
      </c>
      <c r="Y169" s="429">
        <v>45040</v>
      </c>
      <c r="Z169" s="430">
        <v>46866</v>
      </c>
      <c r="AA169" s="63" t="s">
        <v>4158</v>
      </c>
      <c r="AB169" s="63" t="s">
        <v>4159</v>
      </c>
      <c r="AC169" s="63"/>
      <c r="AD169" s="174" t="s">
        <v>4627</v>
      </c>
      <c r="AE169" s="174" t="s">
        <v>4628</v>
      </c>
      <c r="AF169" s="63" t="s">
        <v>4629</v>
      </c>
      <c r="AG169" s="174"/>
      <c r="AH169" s="174"/>
      <c r="AI169" s="174"/>
      <c r="AJ169" s="174"/>
      <c r="AK169" s="174"/>
      <c r="AL169" s="174"/>
      <c r="AM169" s="174"/>
      <c r="AN169" s="174"/>
      <c r="AO169" s="174"/>
      <c r="AP169" s="174"/>
      <c r="AQ169" s="174"/>
      <c r="AR169" s="174"/>
      <c r="AS169" s="174"/>
      <c r="AT169" s="415"/>
      <c r="AU169" s="174"/>
      <c r="AV169" s="437" t="s">
        <v>4233</v>
      </c>
      <c r="AW169" s="471"/>
      <c r="AX169" s="473"/>
      <c r="AY169" s="422"/>
      <c r="AZ169" s="473"/>
      <c r="BA169" s="473"/>
      <c r="BB169" s="422"/>
      <c r="BC169" s="473"/>
      <c r="BD169" s="471"/>
      <c r="BE169" s="473"/>
      <c r="BF169" s="426"/>
      <c r="BG169" s="426">
        <f t="shared" si="2"/>
        <v>0</v>
      </c>
      <c r="BH169" s="426">
        <f t="shared" si="3"/>
        <v>0</v>
      </c>
      <c r="BI169" s="426">
        <f t="shared" si="4"/>
        <v>0</v>
      </c>
      <c r="BJ169" s="426">
        <f t="shared" si="5"/>
        <v>0</v>
      </c>
      <c r="BK169" s="425" t="b">
        <f>COUNTIF($X$3:$X408,$X169)&gt;1</f>
        <v>0</v>
      </c>
      <c r="BL169" s="425"/>
      <c r="BM169" s="425"/>
      <c r="BN169" s="425"/>
    </row>
    <row r="170" spans="1:66" ht="15.75" customHeight="1">
      <c r="A170" s="174" t="s">
        <v>10</v>
      </c>
      <c r="B170" s="174" t="s">
        <v>27</v>
      </c>
      <c r="C170" s="174" t="s">
        <v>28</v>
      </c>
      <c r="D170" s="63" t="s">
        <v>3708</v>
      </c>
      <c r="E170" s="63" t="s">
        <v>509</v>
      </c>
      <c r="F170" s="174"/>
      <c r="G170" s="174" t="s">
        <v>2212</v>
      </c>
      <c r="H170" s="174"/>
      <c r="I170" s="174" t="s">
        <v>4625</v>
      </c>
      <c r="J170" s="174" t="s">
        <v>3709</v>
      </c>
      <c r="K170" s="174"/>
      <c r="L170" s="174"/>
      <c r="M170" s="174" t="s">
        <v>4569</v>
      </c>
      <c r="N170" s="174" t="s">
        <v>4570</v>
      </c>
      <c r="O170" s="63" t="s">
        <v>15</v>
      </c>
      <c r="P170" s="63" t="s">
        <v>16</v>
      </c>
      <c r="Q170" s="63" t="s">
        <v>35</v>
      </c>
      <c r="R170" s="63" t="s">
        <v>107</v>
      </c>
      <c r="S170" s="174" t="s">
        <v>193</v>
      </c>
      <c r="T170" s="174"/>
      <c r="U170" s="174" t="s">
        <v>4630</v>
      </c>
      <c r="V170" s="63" t="s">
        <v>4164</v>
      </c>
      <c r="W170" s="174">
        <v>242</v>
      </c>
      <c r="X170" s="174" t="s">
        <v>4631</v>
      </c>
      <c r="Y170" s="429">
        <v>45040</v>
      </c>
      <c r="Z170" s="430">
        <v>46866</v>
      </c>
      <c r="AA170" s="63" t="s">
        <v>4158</v>
      </c>
      <c r="AB170" s="63" t="s">
        <v>4159</v>
      </c>
      <c r="AC170" s="63"/>
      <c r="AD170" s="174" t="s">
        <v>4627</v>
      </c>
      <c r="AE170" s="174" t="s">
        <v>4632</v>
      </c>
      <c r="AF170" s="63" t="s">
        <v>4633</v>
      </c>
      <c r="AG170" s="174"/>
      <c r="AH170" s="174"/>
      <c r="AI170" s="174"/>
      <c r="AJ170" s="174"/>
      <c r="AK170" s="174"/>
      <c r="AL170" s="174"/>
      <c r="AM170" s="174"/>
      <c r="AN170" s="174"/>
      <c r="AO170" s="174"/>
      <c r="AP170" s="174"/>
      <c r="AQ170" s="174"/>
      <c r="AR170" s="174"/>
      <c r="AS170" s="174"/>
      <c r="AT170" s="415"/>
      <c r="AU170" s="174"/>
      <c r="AV170" s="437" t="s">
        <v>4233</v>
      </c>
      <c r="AW170" s="471"/>
      <c r="AX170" s="473"/>
      <c r="AY170" s="422"/>
      <c r="AZ170" s="473"/>
      <c r="BA170" s="473"/>
      <c r="BB170" s="422"/>
      <c r="BC170" s="473"/>
      <c r="BD170" s="471"/>
      <c r="BE170" s="473"/>
      <c r="BF170" s="426"/>
      <c r="BG170" s="426">
        <f t="shared" si="2"/>
        <v>0</v>
      </c>
      <c r="BH170" s="426">
        <f t="shared" si="3"/>
        <v>0</v>
      </c>
      <c r="BI170" s="426">
        <f t="shared" si="4"/>
        <v>0</v>
      </c>
      <c r="BJ170" s="426">
        <f t="shared" si="5"/>
        <v>0</v>
      </c>
      <c r="BK170" s="425" t="b">
        <f>COUNTIF($X$3:$X408,$X170)&gt;1</f>
        <v>0</v>
      </c>
      <c r="BL170" s="425"/>
      <c r="BM170" s="425"/>
      <c r="BN170" s="425"/>
    </row>
    <row r="171" spans="1:66" ht="15.75" customHeight="1">
      <c r="A171" s="174" t="s">
        <v>10</v>
      </c>
      <c r="B171" s="174" t="s">
        <v>27</v>
      </c>
      <c r="C171" s="174" t="s">
        <v>28</v>
      </c>
      <c r="D171" s="63" t="s">
        <v>3708</v>
      </c>
      <c r="E171" s="63" t="s">
        <v>509</v>
      </c>
      <c r="F171" s="174"/>
      <c r="G171" s="174" t="s">
        <v>2212</v>
      </c>
      <c r="H171" s="174"/>
      <c r="I171" s="174" t="s">
        <v>4625</v>
      </c>
      <c r="J171" s="174" t="s">
        <v>3709</v>
      </c>
      <c r="K171" s="174"/>
      <c r="L171" s="174"/>
      <c r="M171" s="174" t="s">
        <v>4569</v>
      </c>
      <c r="N171" s="174" t="s">
        <v>4570</v>
      </c>
      <c r="O171" s="63" t="s">
        <v>15</v>
      </c>
      <c r="P171" s="63" t="s">
        <v>16</v>
      </c>
      <c r="Q171" s="63" t="s">
        <v>35</v>
      </c>
      <c r="R171" s="63" t="s">
        <v>107</v>
      </c>
      <c r="S171" s="174" t="s">
        <v>492</v>
      </c>
      <c r="T171" s="174"/>
      <c r="U171" s="174" t="s">
        <v>4634</v>
      </c>
      <c r="V171" s="63" t="s">
        <v>4164</v>
      </c>
      <c r="W171" s="174">
        <v>197</v>
      </c>
      <c r="X171" s="174" t="s">
        <v>4635</v>
      </c>
      <c r="Y171" s="429">
        <v>45040</v>
      </c>
      <c r="Z171" s="430">
        <v>46866</v>
      </c>
      <c r="AA171" s="63" t="s">
        <v>4158</v>
      </c>
      <c r="AB171" s="63" t="s">
        <v>4159</v>
      </c>
      <c r="AC171" s="63"/>
      <c r="AD171" s="174" t="s">
        <v>4568</v>
      </c>
      <c r="AE171" s="174" t="s">
        <v>4636</v>
      </c>
      <c r="AF171" s="430">
        <v>45510</v>
      </c>
      <c r="AG171" s="174"/>
      <c r="AH171" s="174"/>
      <c r="AI171" s="174"/>
      <c r="AJ171" s="174"/>
      <c r="AK171" s="174"/>
      <c r="AL171" s="174"/>
      <c r="AM171" s="174"/>
      <c r="AN171" s="174"/>
      <c r="AO171" s="174"/>
      <c r="AP171" s="174"/>
      <c r="AQ171" s="174"/>
      <c r="AR171" s="174"/>
      <c r="AS171" s="174"/>
      <c r="AT171" s="415"/>
      <c r="AU171" s="174"/>
      <c r="AV171" s="437" t="s">
        <v>4233</v>
      </c>
      <c r="AW171" s="471"/>
      <c r="AX171" s="473"/>
      <c r="AY171" s="422"/>
      <c r="AZ171" s="473"/>
      <c r="BA171" s="473"/>
      <c r="BB171" s="422"/>
      <c r="BC171" s="473"/>
      <c r="BD171" s="471"/>
      <c r="BE171" s="473"/>
      <c r="BF171" s="426"/>
      <c r="BG171" s="426">
        <f t="shared" si="2"/>
        <v>0</v>
      </c>
      <c r="BH171" s="426">
        <f t="shared" si="3"/>
        <v>0</v>
      </c>
      <c r="BI171" s="426">
        <f t="shared" si="4"/>
        <v>0</v>
      </c>
      <c r="BJ171" s="426">
        <f t="shared" si="5"/>
        <v>0</v>
      </c>
      <c r="BK171" s="425" t="b">
        <f>COUNTIF($X$3:$X408,$X171)&gt;1</f>
        <v>0</v>
      </c>
      <c r="BL171" s="425"/>
      <c r="BM171" s="425"/>
      <c r="BN171" s="425"/>
    </row>
    <row r="172" spans="1:66" ht="15.75" customHeight="1">
      <c r="A172" s="319" t="s">
        <v>10</v>
      </c>
      <c r="B172" s="319" t="s">
        <v>27</v>
      </c>
      <c r="C172" s="319" t="s">
        <v>123</v>
      </c>
      <c r="D172" s="356" t="s">
        <v>270</v>
      </c>
      <c r="E172" s="356" t="s">
        <v>123</v>
      </c>
      <c r="F172" s="319"/>
      <c r="G172" s="319" t="s">
        <v>3677</v>
      </c>
      <c r="H172" s="319"/>
      <c r="I172" s="319" t="s">
        <v>4637</v>
      </c>
      <c r="J172" s="319" t="s">
        <v>4638</v>
      </c>
      <c r="K172" s="319"/>
      <c r="L172" s="319"/>
      <c r="M172" s="356" t="s">
        <v>4388</v>
      </c>
      <c r="N172" s="319" t="s">
        <v>4389</v>
      </c>
      <c r="O172" s="356" t="s">
        <v>113</v>
      </c>
      <c r="P172" s="356" t="s">
        <v>226</v>
      </c>
      <c r="Q172" s="356" t="s">
        <v>35</v>
      </c>
      <c r="R172" s="356" t="s">
        <v>84</v>
      </c>
      <c r="S172" s="319" t="s">
        <v>85</v>
      </c>
      <c r="T172" s="319"/>
      <c r="U172" s="319" t="s">
        <v>4623</v>
      </c>
      <c r="V172" s="356" t="s">
        <v>4164</v>
      </c>
      <c r="W172" s="319">
        <v>268</v>
      </c>
      <c r="X172" s="319" t="s">
        <v>4639</v>
      </c>
      <c r="Y172" s="475">
        <v>45056</v>
      </c>
      <c r="Z172" s="476">
        <v>46884</v>
      </c>
      <c r="AA172" s="356" t="s">
        <v>4158</v>
      </c>
      <c r="AB172" s="356" t="s">
        <v>4159</v>
      </c>
      <c r="AC172" s="356"/>
      <c r="AD172" s="319" t="s">
        <v>4406</v>
      </c>
      <c r="AE172" s="481" t="s">
        <v>4407</v>
      </c>
      <c r="AF172" s="476">
        <v>45881</v>
      </c>
      <c r="AG172" s="319"/>
      <c r="AH172" s="319"/>
      <c r="AI172" s="319"/>
      <c r="AJ172" s="319"/>
      <c r="AK172" s="319"/>
      <c r="AL172" s="319"/>
      <c r="AM172" s="319"/>
      <c r="AN172" s="319"/>
      <c r="AO172" s="319"/>
      <c r="AP172" s="319"/>
      <c r="AQ172" s="319"/>
      <c r="AR172" s="319"/>
      <c r="AS172" s="319"/>
      <c r="AT172" s="477"/>
      <c r="AU172" s="319"/>
      <c r="AV172" s="347" t="s">
        <v>4233</v>
      </c>
      <c r="AW172" s="471"/>
      <c r="AX172" s="478"/>
      <c r="AY172" s="422"/>
      <c r="AZ172" s="478"/>
      <c r="BA172" s="478"/>
      <c r="BB172" s="422"/>
      <c r="BC172" s="478"/>
      <c r="BD172" s="471"/>
      <c r="BE172" s="478"/>
      <c r="BF172" s="479"/>
      <c r="BG172" s="479">
        <f t="shared" si="2"/>
        <v>0</v>
      </c>
      <c r="BH172" s="479">
        <f t="shared" si="3"/>
        <v>0</v>
      </c>
      <c r="BI172" s="479">
        <f t="shared" si="4"/>
        <v>0</v>
      </c>
      <c r="BJ172" s="479">
        <f t="shared" si="5"/>
        <v>0</v>
      </c>
      <c r="BK172" s="480" t="b">
        <f>COUNTIF($X$3:$X408,$X172)&gt;1</f>
        <v>0</v>
      </c>
      <c r="BL172" s="480"/>
      <c r="BM172" s="480"/>
      <c r="BN172" s="480"/>
    </row>
    <row r="173" spans="1:66" ht="15.75" customHeight="1">
      <c r="A173" s="174" t="s">
        <v>10</v>
      </c>
      <c r="B173" s="174" t="s">
        <v>27</v>
      </c>
      <c r="C173" s="174" t="s">
        <v>28</v>
      </c>
      <c r="D173" s="63" t="s">
        <v>2131</v>
      </c>
      <c r="E173" s="63" t="s">
        <v>50</v>
      </c>
      <c r="F173" s="174"/>
      <c r="G173" s="174" t="s">
        <v>2132</v>
      </c>
      <c r="H173" s="174"/>
      <c r="I173" s="174"/>
      <c r="J173" s="174" t="s">
        <v>2133</v>
      </c>
      <c r="K173" s="174"/>
      <c r="L173" s="174"/>
      <c r="M173" s="174">
        <v>9229417436</v>
      </c>
      <c r="N173" s="174" t="s">
        <v>4549</v>
      </c>
      <c r="O173" s="63" t="s">
        <v>113</v>
      </c>
      <c r="P173" s="63" t="s">
        <v>132</v>
      </c>
      <c r="Q173" s="63" t="s">
        <v>35</v>
      </c>
      <c r="R173" s="63" t="s">
        <v>8666</v>
      </c>
      <c r="S173" s="174" t="s">
        <v>39</v>
      </c>
      <c r="T173" s="174"/>
      <c r="U173" s="174" t="s">
        <v>4640</v>
      </c>
      <c r="V173" s="63" t="s">
        <v>4164</v>
      </c>
      <c r="W173" s="174">
        <v>141</v>
      </c>
      <c r="X173" s="174" t="s">
        <v>4641</v>
      </c>
      <c r="Y173" s="429">
        <v>45084</v>
      </c>
      <c r="Z173" s="430">
        <v>46912</v>
      </c>
      <c r="AA173" s="63" t="s">
        <v>4158</v>
      </c>
      <c r="AB173" s="63" t="s">
        <v>4159</v>
      </c>
      <c r="AC173" s="63"/>
      <c r="AD173" s="174" t="s">
        <v>4642</v>
      </c>
      <c r="AE173" s="342" t="s">
        <v>4643</v>
      </c>
      <c r="AF173" s="430">
        <v>45579</v>
      </c>
      <c r="AG173" s="174"/>
      <c r="AH173" s="174"/>
      <c r="AI173" s="174"/>
      <c r="AJ173" s="174"/>
      <c r="AK173" s="174"/>
      <c r="AL173" s="174"/>
      <c r="AM173" s="174"/>
      <c r="AN173" s="174"/>
      <c r="AO173" s="174"/>
      <c r="AP173" s="174"/>
      <c r="AQ173" s="174"/>
      <c r="AR173" s="174"/>
      <c r="AS173" s="174"/>
      <c r="AT173" s="415"/>
      <c r="AU173" s="174"/>
      <c r="AV173" s="437"/>
      <c r="AW173" s="471"/>
      <c r="AX173" s="473"/>
      <c r="AY173" s="422"/>
      <c r="AZ173" s="473"/>
      <c r="BA173" s="473"/>
      <c r="BB173" s="422"/>
      <c r="BC173" s="473"/>
      <c r="BD173" s="471"/>
      <c r="BE173" s="473"/>
      <c r="BF173" s="426"/>
      <c r="BG173" s="426">
        <f t="shared" si="2"/>
        <v>0</v>
      </c>
      <c r="BH173" s="426">
        <f t="shared" si="3"/>
        <v>0</v>
      </c>
      <c r="BI173" s="426">
        <f t="shared" si="4"/>
        <v>0</v>
      </c>
      <c r="BJ173" s="426">
        <f t="shared" si="5"/>
        <v>0</v>
      </c>
      <c r="BK173" s="425" t="b">
        <f>COUNTIF($X$3:$X408,$X173)&gt;1</f>
        <v>0</v>
      </c>
      <c r="BL173" s="425"/>
      <c r="BM173" s="425"/>
      <c r="BN173" s="425"/>
    </row>
    <row r="174" spans="1:66" ht="15.75" customHeight="1">
      <c r="A174" s="174" t="s">
        <v>10</v>
      </c>
      <c r="B174" s="174" t="s">
        <v>27</v>
      </c>
      <c r="C174" s="174" t="s">
        <v>50</v>
      </c>
      <c r="D174" s="63" t="s">
        <v>248</v>
      </c>
      <c r="E174" s="63" t="s">
        <v>123</v>
      </c>
      <c r="F174" s="174"/>
      <c r="G174" s="174" t="s">
        <v>3513</v>
      </c>
      <c r="H174" s="174"/>
      <c r="I174" s="174" t="s">
        <v>8854</v>
      </c>
      <c r="J174" s="174" t="s">
        <v>250</v>
      </c>
      <c r="K174" s="174"/>
      <c r="L174" s="174"/>
      <c r="M174" s="63" t="s">
        <v>251</v>
      </c>
      <c r="N174" s="174" t="s">
        <v>4364</v>
      </c>
      <c r="O174" s="63" t="s">
        <v>113</v>
      </c>
      <c r="P174" s="63" t="s">
        <v>226</v>
      </c>
      <c r="Q174" s="63" t="s">
        <v>35</v>
      </c>
      <c r="R174" s="63" t="s">
        <v>107</v>
      </c>
      <c r="S174" s="174" t="s">
        <v>3304</v>
      </c>
      <c r="T174" s="174"/>
      <c r="U174" s="174" t="s">
        <v>4659</v>
      </c>
      <c r="V174" s="63" t="s">
        <v>4213</v>
      </c>
      <c r="W174" s="174">
        <v>123</v>
      </c>
      <c r="X174" s="174" t="s">
        <v>8855</v>
      </c>
      <c r="Y174" s="429">
        <v>45072</v>
      </c>
      <c r="Z174" s="430">
        <v>46838</v>
      </c>
      <c r="AA174" s="63" t="s">
        <v>4646</v>
      </c>
      <c r="AB174" s="63" t="s">
        <v>4159</v>
      </c>
      <c r="AC174" s="63"/>
      <c r="AD174" s="174" t="s">
        <v>4351</v>
      </c>
      <c r="AE174" s="174" t="s">
        <v>4372</v>
      </c>
      <c r="AF174" s="430">
        <v>45434</v>
      </c>
      <c r="AG174" s="174"/>
      <c r="AH174" s="174"/>
      <c r="AI174" s="174"/>
      <c r="AJ174" s="174"/>
      <c r="AK174" s="174"/>
      <c r="AL174" s="174"/>
      <c r="AM174" s="174"/>
      <c r="AN174" s="174"/>
      <c r="AO174" s="174"/>
      <c r="AP174" s="174"/>
      <c r="AQ174" s="174"/>
      <c r="AR174" s="174"/>
      <c r="AS174" s="174"/>
      <c r="AT174" s="415"/>
      <c r="AU174" s="174"/>
      <c r="AV174" s="437"/>
      <c r="AW174" s="471"/>
      <c r="AX174" s="473"/>
      <c r="AY174" s="422"/>
      <c r="AZ174" s="473"/>
      <c r="BA174" s="473"/>
      <c r="BB174" s="422"/>
      <c r="BC174" s="473"/>
      <c r="BD174" s="471"/>
      <c r="BE174" s="473"/>
      <c r="BF174" s="426"/>
      <c r="BG174" s="426">
        <f t="shared" si="2"/>
        <v>0</v>
      </c>
      <c r="BH174" s="426">
        <f t="shared" si="3"/>
        <v>0</v>
      </c>
      <c r="BI174" s="426">
        <f t="shared" si="4"/>
        <v>0</v>
      </c>
      <c r="BJ174" s="426">
        <f t="shared" si="5"/>
        <v>0</v>
      </c>
      <c r="BK174" s="425" t="b">
        <f>COUNTIF($X$3:$X408,$X174)&gt;1</f>
        <v>0</v>
      </c>
      <c r="BL174" s="425"/>
      <c r="BM174" s="425"/>
      <c r="BN174" s="425"/>
    </row>
    <row r="175" spans="1:66" ht="15.75" customHeight="1">
      <c r="A175" s="174" t="s">
        <v>10</v>
      </c>
      <c r="B175" s="174" t="s">
        <v>27</v>
      </c>
      <c r="C175" s="174" t="s">
        <v>50</v>
      </c>
      <c r="D175" s="63" t="s">
        <v>248</v>
      </c>
      <c r="E175" s="63" t="s">
        <v>123</v>
      </c>
      <c r="F175" s="174"/>
      <c r="G175" s="174" t="s">
        <v>3513</v>
      </c>
      <c r="H175" s="174"/>
      <c r="I175" s="174" t="s">
        <v>8854</v>
      </c>
      <c r="J175" s="174" t="s">
        <v>250</v>
      </c>
      <c r="K175" s="174"/>
      <c r="L175" s="174"/>
      <c r="M175" s="63" t="s">
        <v>251</v>
      </c>
      <c r="N175" s="174" t="s">
        <v>4364</v>
      </c>
      <c r="O175" s="63" t="s">
        <v>113</v>
      </c>
      <c r="P175" s="63" t="s">
        <v>226</v>
      </c>
      <c r="Q175" s="63" t="s">
        <v>35</v>
      </c>
      <c r="R175" s="63" t="s">
        <v>107</v>
      </c>
      <c r="S175" s="174" t="s">
        <v>1610</v>
      </c>
      <c r="T175" s="174"/>
      <c r="U175" s="174" t="s">
        <v>4592</v>
      </c>
      <c r="V175" s="63" t="s">
        <v>4164</v>
      </c>
      <c r="W175" s="174">
        <v>181</v>
      </c>
      <c r="X175" s="174" t="s">
        <v>4645</v>
      </c>
      <c r="Y175" s="429">
        <v>45072</v>
      </c>
      <c r="Z175" s="430">
        <v>46838</v>
      </c>
      <c r="AA175" s="63" t="s">
        <v>4646</v>
      </c>
      <c r="AB175" s="63" t="s">
        <v>4159</v>
      </c>
      <c r="AC175" s="63"/>
      <c r="AD175" s="174" t="s">
        <v>4351</v>
      </c>
      <c r="AE175" s="174" t="s">
        <v>4372</v>
      </c>
      <c r="AF175" s="430">
        <v>45434</v>
      </c>
      <c r="AG175" s="174"/>
      <c r="AH175" s="174"/>
      <c r="AI175" s="174"/>
      <c r="AJ175" s="174"/>
      <c r="AK175" s="174"/>
      <c r="AL175" s="174"/>
      <c r="AM175" s="174"/>
      <c r="AN175" s="174"/>
      <c r="AO175" s="174"/>
      <c r="AP175" s="174"/>
      <c r="AQ175" s="174"/>
      <c r="AR175" s="174"/>
      <c r="AS175" s="174"/>
      <c r="AT175" s="415"/>
      <c r="AU175" s="174"/>
      <c r="AV175" s="437"/>
      <c r="AW175" s="471"/>
      <c r="AX175" s="473"/>
      <c r="AY175" s="422"/>
      <c r="AZ175" s="473"/>
      <c r="BA175" s="473"/>
      <c r="BB175" s="422"/>
      <c r="BC175" s="473"/>
      <c r="BD175" s="471"/>
      <c r="BE175" s="473"/>
      <c r="BF175" s="426"/>
      <c r="BG175" s="426">
        <f t="shared" si="2"/>
        <v>0</v>
      </c>
      <c r="BH175" s="426">
        <f t="shared" si="3"/>
        <v>0</v>
      </c>
      <c r="BI175" s="426">
        <f t="shared" si="4"/>
        <v>0</v>
      </c>
      <c r="BJ175" s="426">
        <f t="shared" si="5"/>
        <v>0</v>
      </c>
      <c r="BK175" s="425" t="b">
        <f>COUNTIF($X$3:$X408,$X175)&gt;1</f>
        <v>0</v>
      </c>
      <c r="BL175" s="425"/>
      <c r="BM175" s="425"/>
      <c r="BN175" s="425"/>
    </row>
    <row r="176" spans="1:66" ht="15.75" customHeight="1">
      <c r="A176" s="174" t="s">
        <v>10</v>
      </c>
      <c r="B176" s="174" t="s">
        <v>27</v>
      </c>
      <c r="C176" s="174" t="s">
        <v>28</v>
      </c>
      <c r="D176" s="63" t="s">
        <v>299</v>
      </c>
      <c r="E176" s="63" t="s">
        <v>28</v>
      </c>
      <c r="F176" s="174"/>
      <c r="G176" s="174" t="s">
        <v>3508</v>
      </c>
      <c r="H176" s="174"/>
      <c r="I176" s="174" t="s">
        <v>4647</v>
      </c>
      <c r="J176" s="174" t="s">
        <v>301</v>
      </c>
      <c r="K176" s="174"/>
      <c r="L176" s="174"/>
      <c r="M176" s="63" t="s">
        <v>302</v>
      </c>
      <c r="N176" s="174" t="s">
        <v>4443</v>
      </c>
      <c r="O176" s="63" t="s">
        <v>113</v>
      </c>
      <c r="P176" s="63" t="s">
        <v>226</v>
      </c>
      <c r="Q176" s="63" t="s">
        <v>35</v>
      </c>
      <c r="R176" s="63" t="s">
        <v>143</v>
      </c>
      <c r="S176" s="174" t="s">
        <v>418</v>
      </c>
      <c r="T176" s="174"/>
      <c r="U176" s="174" t="s">
        <v>8856</v>
      </c>
      <c r="V176" s="63" t="s">
        <v>4164</v>
      </c>
      <c r="W176" s="174">
        <v>275</v>
      </c>
      <c r="X176" s="174" t="s">
        <v>8857</v>
      </c>
      <c r="Y176" s="429">
        <v>45075</v>
      </c>
      <c r="Z176" s="430">
        <v>46842</v>
      </c>
      <c r="AA176" s="63" t="s">
        <v>4646</v>
      </c>
      <c r="AB176" s="63" t="s">
        <v>4159</v>
      </c>
      <c r="AC176" s="63"/>
      <c r="AD176" s="174" t="s">
        <v>8858</v>
      </c>
      <c r="AE176" s="174" t="s">
        <v>8859</v>
      </c>
      <c r="AF176" s="63" t="s">
        <v>8860</v>
      </c>
      <c r="AG176" s="174"/>
      <c r="AH176" s="174"/>
      <c r="AI176" s="174"/>
      <c r="AJ176" s="174"/>
      <c r="AK176" s="174"/>
      <c r="AL176" s="174"/>
      <c r="AM176" s="174"/>
      <c r="AN176" s="174"/>
      <c r="AO176" s="174"/>
      <c r="AP176" s="174"/>
      <c r="AQ176" s="174"/>
      <c r="AR176" s="174"/>
      <c r="AS176" s="174"/>
      <c r="AT176" s="415"/>
      <c r="AU176" s="174"/>
      <c r="AV176" s="437"/>
      <c r="AW176" s="471"/>
      <c r="AX176" s="473"/>
      <c r="AY176" s="422"/>
      <c r="AZ176" s="473"/>
      <c r="BA176" s="473"/>
      <c r="BB176" s="422"/>
      <c r="BC176" s="473"/>
      <c r="BD176" s="471"/>
      <c r="BE176" s="473"/>
      <c r="BF176" s="426"/>
      <c r="BG176" s="426">
        <f t="shared" si="2"/>
        <v>0</v>
      </c>
      <c r="BH176" s="426">
        <f t="shared" si="3"/>
        <v>0</v>
      </c>
      <c r="BI176" s="426">
        <f t="shared" si="4"/>
        <v>0</v>
      </c>
      <c r="BJ176" s="426">
        <f t="shared" si="5"/>
        <v>0</v>
      </c>
      <c r="BK176" s="425" t="b">
        <f>COUNTIF($X$3:$X408,$X176)&gt;1</f>
        <v>0</v>
      </c>
      <c r="BL176" s="425"/>
      <c r="BM176" s="425"/>
      <c r="BN176" s="425"/>
    </row>
    <row r="177" spans="1:66" ht="15.75" customHeight="1">
      <c r="A177" s="174" t="s">
        <v>10</v>
      </c>
      <c r="B177" s="174" t="s">
        <v>27</v>
      </c>
      <c r="C177" s="174" t="s">
        <v>28</v>
      </c>
      <c r="D177" s="63" t="s">
        <v>299</v>
      </c>
      <c r="E177" s="63" t="s">
        <v>28</v>
      </c>
      <c r="F177" s="174"/>
      <c r="G177" s="174" t="s">
        <v>3508</v>
      </c>
      <c r="H177" s="174"/>
      <c r="I177" s="174" t="s">
        <v>4647</v>
      </c>
      <c r="J177" s="174" t="s">
        <v>301</v>
      </c>
      <c r="K177" s="174"/>
      <c r="L177" s="174"/>
      <c r="M177" s="63" t="s">
        <v>302</v>
      </c>
      <c r="N177" s="174" t="s">
        <v>4443</v>
      </c>
      <c r="O177" s="63" t="s">
        <v>113</v>
      </c>
      <c r="P177" s="63" t="s">
        <v>226</v>
      </c>
      <c r="Q177" s="63" t="s">
        <v>35</v>
      </c>
      <c r="R177" s="63" t="s">
        <v>107</v>
      </c>
      <c r="S177" s="174" t="s">
        <v>3304</v>
      </c>
      <c r="T177" s="174"/>
      <c r="U177" s="174" t="s">
        <v>4659</v>
      </c>
      <c r="V177" s="63" t="s">
        <v>4213</v>
      </c>
      <c r="W177" s="174">
        <v>123</v>
      </c>
      <c r="X177" s="174" t="s">
        <v>8861</v>
      </c>
      <c r="Y177" s="429">
        <v>45075</v>
      </c>
      <c r="Z177" s="430">
        <v>46842</v>
      </c>
      <c r="AA177" s="63" t="s">
        <v>4646</v>
      </c>
      <c r="AB177" s="63" t="s">
        <v>4159</v>
      </c>
      <c r="AC177" s="63"/>
      <c r="AD177" s="174" t="s">
        <v>4594</v>
      </c>
      <c r="AE177" s="174" t="s">
        <v>4595</v>
      </c>
      <c r="AF177" s="430">
        <v>45875</v>
      </c>
      <c r="AG177" s="174"/>
      <c r="AH177" s="174"/>
      <c r="AI177" s="174"/>
      <c r="AJ177" s="174"/>
      <c r="AK177" s="174"/>
      <c r="AL177" s="174"/>
      <c r="AM177" s="174"/>
      <c r="AN177" s="174"/>
      <c r="AO177" s="174"/>
      <c r="AP177" s="174"/>
      <c r="AQ177" s="174"/>
      <c r="AR177" s="174"/>
      <c r="AS177" s="174"/>
      <c r="AT177" s="415"/>
      <c r="AU177" s="174"/>
      <c r="AV177" s="437"/>
      <c r="AW177" s="471"/>
      <c r="AX177" s="473"/>
      <c r="AY177" s="422"/>
      <c r="AZ177" s="473"/>
      <c r="BA177" s="473"/>
      <c r="BB177" s="422"/>
      <c r="BC177" s="473"/>
      <c r="BD177" s="471"/>
      <c r="BE177" s="473"/>
      <c r="BF177" s="426"/>
      <c r="BG177" s="426">
        <f t="shared" si="2"/>
        <v>0</v>
      </c>
      <c r="BH177" s="426">
        <f t="shared" si="3"/>
        <v>0</v>
      </c>
      <c r="BI177" s="426">
        <f t="shared" si="4"/>
        <v>0</v>
      </c>
      <c r="BJ177" s="426">
        <f t="shared" si="5"/>
        <v>0</v>
      </c>
      <c r="BK177" s="425" t="b">
        <f>COUNTIF($X$3:$X408,$X177)&gt;1</f>
        <v>0</v>
      </c>
      <c r="BL177" s="425"/>
      <c r="BM177" s="425"/>
      <c r="BN177" s="425"/>
    </row>
    <row r="178" spans="1:66" ht="15.75" customHeight="1">
      <c r="A178" s="174" t="s">
        <v>10</v>
      </c>
      <c r="B178" s="174" t="s">
        <v>27</v>
      </c>
      <c r="C178" s="174" t="s">
        <v>28</v>
      </c>
      <c r="D178" s="63" t="s">
        <v>299</v>
      </c>
      <c r="E178" s="63" t="s">
        <v>28</v>
      </c>
      <c r="F178" s="174"/>
      <c r="G178" s="174" t="s">
        <v>3508</v>
      </c>
      <c r="H178" s="174"/>
      <c r="I178" s="174" t="s">
        <v>4647</v>
      </c>
      <c r="J178" s="174" t="s">
        <v>301</v>
      </c>
      <c r="K178" s="174"/>
      <c r="L178" s="174"/>
      <c r="M178" s="63" t="s">
        <v>302</v>
      </c>
      <c r="N178" s="174" t="s">
        <v>4443</v>
      </c>
      <c r="O178" s="63" t="s">
        <v>113</v>
      </c>
      <c r="P178" s="63" t="s">
        <v>226</v>
      </c>
      <c r="Q178" s="63" t="s">
        <v>35</v>
      </c>
      <c r="R178" s="63" t="s">
        <v>8666</v>
      </c>
      <c r="S178" s="174" t="s">
        <v>43</v>
      </c>
      <c r="T178" s="174"/>
      <c r="U178" s="174" t="s">
        <v>4640</v>
      </c>
      <c r="V178" s="63" t="s">
        <v>4164</v>
      </c>
      <c r="W178" s="174">
        <v>141</v>
      </c>
      <c r="X178" s="174" t="s">
        <v>4648</v>
      </c>
      <c r="Y178" s="429">
        <v>45075</v>
      </c>
      <c r="Z178" s="430">
        <v>46842</v>
      </c>
      <c r="AA178" s="63" t="s">
        <v>4646</v>
      </c>
      <c r="AB178" s="63" t="s">
        <v>4159</v>
      </c>
      <c r="AC178" s="63"/>
      <c r="AD178" s="174" t="s">
        <v>4649</v>
      </c>
      <c r="AE178" s="174" t="s">
        <v>4650</v>
      </c>
      <c r="AF178" s="63" t="s">
        <v>4651</v>
      </c>
      <c r="AG178" s="174"/>
      <c r="AH178" s="174"/>
      <c r="AI178" s="174"/>
      <c r="AJ178" s="174"/>
      <c r="AK178" s="174"/>
      <c r="AL178" s="174"/>
      <c r="AM178" s="174"/>
      <c r="AN178" s="174"/>
      <c r="AO178" s="174"/>
      <c r="AP178" s="174"/>
      <c r="AQ178" s="174"/>
      <c r="AR178" s="174"/>
      <c r="AS178" s="174"/>
      <c r="AT178" s="415"/>
      <c r="AU178" s="174"/>
      <c r="AV178" s="437"/>
      <c r="AW178" s="471"/>
      <c r="AX178" s="473"/>
      <c r="AY178" s="422"/>
      <c r="AZ178" s="473"/>
      <c r="BA178" s="473"/>
      <c r="BB178" s="422"/>
      <c r="BC178" s="473"/>
      <c r="BD178" s="471"/>
      <c r="BE178" s="473"/>
      <c r="BF178" s="426"/>
      <c r="BG178" s="426">
        <f t="shared" si="2"/>
        <v>0</v>
      </c>
      <c r="BH178" s="426">
        <f t="shared" si="3"/>
        <v>0</v>
      </c>
      <c r="BI178" s="426">
        <f t="shared" si="4"/>
        <v>0</v>
      </c>
      <c r="BJ178" s="426">
        <f t="shared" si="5"/>
        <v>0</v>
      </c>
      <c r="BK178" s="425" t="b">
        <f>COUNTIF($X$3:$X408,$X178)&gt;1</f>
        <v>0</v>
      </c>
      <c r="BL178" s="425"/>
      <c r="BM178" s="425"/>
      <c r="BN178" s="425"/>
    </row>
    <row r="179" spans="1:66" ht="15.75" customHeight="1">
      <c r="A179" s="174" t="s">
        <v>10</v>
      </c>
      <c r="B179" s="174" t="s">
        <v>27</v>
      </c>
      <c r="C179" s="174" t="s">
        <v>28</v>
      </c>
      <c r="D179" s="63" t="s">
        <v>299</v>
      </c>
      <c r="E179" s="63" t="s">
        <v>28</v>
      </c>
      <c r="F179" s="174"/>
      <c r="G179" s="174" t="s">
        <v>3508</v>
      </c>
      <c r="H179" s="174"/>
      <c r="I179" s="174" t="s">
        <v>4647</v>
      </c>
      <c r="J179" s="174" t="s">
        <v>301</v>
      </c>
      <c r="K179" s="174"/>
      <c r="L179" s="174"/>
      <c r="M179" s="63" t="s">
        <v>302</v>
      </c>
      <c r="N179" s="174" t="s">
        <v>4443</v>
      </c>
      <c r="O179" s="63" t="s">
        <v>113</v>
      </c>
      <c r="P179" s="63" t="s">
        <v>226</v>
      </c>
      <c r="Q179" s="63" t="s">
        <v>35</v>
      </c>
      <c r="R179" s="63" t="s">
        <v>143</v>
      </c>
      <c r="S179" s="174" t="s">
        <v>413</v>
      </c>
      <c r="T179" s="174"/>
      <c r="U179" s="174" t="s">
        <v>6467</v>
      </c>
      <c r="V179" s="63" t="s">
        <v>4164</v>
      </c>
      <c r="W179" s="174">
        <v>275</v>
      </c>
      <c r="X179" s="174" t="s">
        <v>8862</v>
      </c>
      <c r="Y179" s="429">
        <v>45075</v>
      </c>
      <c r="Z179" s="430">
        <v>46842</v>
      </c>
      <c r="AA179" s="63" t="s">
        <v>4646</v>
      </c>
      <c r="AB179" s="63" t="s">
        <v>4159</v>
      </c>
      <c r="AC179" s="63"/>
      <c r="AD179" s="174" t="s">
        <v>8858</v>
      </c>
      <c r="AE179" s="174" t="s">
        <v>8859</v>
      </c>
      <c r="AF179" s="63" t="s">
        <v>8860</v>
      </c>
      <c r="AG179" s="174"/>
      <c r="AH179" s="174"/>
      <c r="AI179" s="174"/>
      <c r="AJ179" s="174"/>
      <c r="AK179" s="174"/>
      <c r="AL179" s="174"/>
      <c r="AM179" s="174"/>
      <c r="AN179" s="174"/>
      <c r="AO179" s="174"/>
      <c r="AP179" s="174"/>
      <c r="AQ179" s="174"/>
      <c r="AR179" s="174"/>
      <c r="AS179" s="174"/>
      <c r="AT179" s="415"/>
      <c r="AU179" s="174"/>
      <c r="AV179" s="437"/>
      <c r="AW179" s="471"/>
      <c r="AX179" s="473"/>
      <c r="AY179" s="422"/>
      <c r="AZ179" s="473"/>
      <c r="BA179" s="473"/>
      <c r="BB179" s="422"/>
      <c r="BC179" s="473"/>
      <c r="BD179" s="471"/>
      <c r="BE179" s="473"/>
      <c r="BF179" s="426"/>
      <c r="BG179" s="426">
        <f t="shared" si="2"/>
        <v>0</v>
      </c>
      <c r="BH179" s="426">
        <f t="shared" si="3"/>
        <v>0</v>
      </c>
      <c r="BI179" s="426">
        <f t="shared" si="4"/>
        <v>0</v>
      </c>
      <c r="BJ179" s="426">
        <f t="shared" si="5"/>
        <v>0</v>
      </c>
      <c r="BK179" s="425" t="b">
        <f>COUNTIF($X$3:$X408,$X179)&gt;1</f>
        <v>0</v>
      </c>
      <c r="BL179" s="425"/>
      <c r="BM179" s="425"/>
      <c r="BN179" s="425"/>
    </row>
    <row r="180" spans="1:66" ht="15.75" customHeight="1">
      <c r="A180" s="174" t="s">
        <v>10</v>
      </c>
      <c r="B180" s="174" t="s">
        <v>27</v>
      </c>
      <c r="C180" s="174" t="s">
        <v>28</v>
      </c>
      <c r="D180" s="63" t="s">
        <v>299</v>
      </c>
      <c r="E180" s="63" t="s">
        <v>28</v>
      </c>
      <c r="F180" s="174"/>
      <c r="G180" s="174" t="s">
        <v>3508</v>
      </c>
      <c r="H180" s="174"/>
      <c r="I180" s="174" t="s">
        <v>4647</v>
      </c>
      <c r="J180" s="174" t="s">
        <v>301</v>
      </c>
      <c r="K180" s="174"/>
      <c r="L180" s="174"/>
      <c r="M180" s="63" t="s">
        <v>302</v>
      </c>
      <c r="N180" s="174" t="s">
        <v>4443</v>
      </c>
      <c r="O180" s="63" t="s">
        <v>113</v>
      </c>
      <c r="P180" s="63" t="s">
        <v>226</v>
      </c>
      <c r="Q180" s="63" t="s">
        <v>35</v>
      </c>
      <c r="R180" s="63" t="s">
        <v>8666</v>
      </c>
      <c r="S180" s="174" t="s">
        <v>45</v>
      </c>
      <c r="T180" s="174"/>
      <c r="U180" s="174" t="s">
        <v>4652</v>
      </c>
      <c r="V180" s="63" t="s">
        <v>4164</v>
      </c>
      <c r="W180" s="174">
        <v>316</v>
      </c>
      <c r="X180" s="174" t="s">
        <v>4653</v>
      </c>
      <c r="Y180" s="429">
        <v>45075</v>
      </c>
      <c r="Z180" s="430">
        <v>46833</v>
      </c>
      <c r="AA180" s="63" t="s">
        <v>4646</v>
      </c>
      <c r="AB180" s="63" t="s">
        <v>4159</v>
      </c>
      <c r="AC180" s="63"/>
      <c r="AD180" s="174" t="s">
        <v>4456</v>
      </c>
      <c r="AE180" s="174" t="s">
        <v>4463</v>
      </c>
      <c r="AF180" s="63" t="s">
        <v>4654</v>
      </c>
      <c r="AG180" s="174"/>
      <c r="AH180" s="174"/>
      <c r="AI180" s="174"/>
      <c r="AJ180" s="174"/>
      <c r="AK180" s="174"/>
      <c r="AL180" s="174"/>
      <c r="AM180" s="174"/>
      <c r="AN180" s="174"/>
      <c r="AO180" s="174"/>
      <c r="AP180" s="174"/>
      <c r="AQ180" s="174"/>
      <c r="AR180" s="174"/>
      <c r="AS180" s="174"/>
      <c r="AT180" s="415"/>
      <c r="AU180" s="174"/>
      <c r="AV180" s="437"/>
      <c r="AW180" s="471"/>
      <c r="AX180" s="473"/>
      <c r="AY180" s="422"/>
      <c r="AZ180" s="473"/>
      <c r="BA180" s="473"/>
      <c r="BB180" s="422"/>
      <c r="BC180" s="473"/>
      <c r="BD180" s="471"/>
      <c r="BE180" s="473"/>
      <c r="BF180" s="426"/>
      <c r="BG180" s="426">
        <f t="shared" si="2"/>
        <v>0</v>
      </c>
      <c r="BH180" s="426">
        <f t="shared" si="3"/>
        <v>0</v>
      </c>
      <c r="BI180" s="426">
        <f t="shared" si="4"/>
        <v>0</v>
      </c>
      <c r="BJ180" s="426">
        <f t="shared" si="5"/>
        <v>0</v>
      </c>
      <c r="BK180" s="425" t="b">
        <f>COUNTIF($X$3:$X408,$X180)&gt;1</f>
        <v>0</v>
      </c>
      <c r="BL180" s="425"/>
      <c r="BM180" s="425"/>
      <c r="BN180" s="425"/>
    </row>
    <row r="181" spans="1:66" ht="15.75" customHeight="1">
      <c r="A181" s="174" t="s">
        <v>10</v>
      </c>
      <c r="B181" s="174" t="s">
        <v>27</v>
      </c>
      <c r="C181" s="174" t="s">
        <v>123</v>
      </c>
      <c r="D181" s="63" t="s">
        <v>285</v>
      </c>
      <c r="E181" s="63" t="s">
        <v>509</v>
      </c>
      <c r="F181" s="174"/>
      <c r="G181" s="174" t="s">
        <v>3529</v>
      </c>
      <c r="H181" s="174"/>
      <c r="I181" s="174" t="s">
        <v>4655</v>
      </c>
      <c r="J181" s="174" t="s">
        <v>286</v>
      </c>
      <c r="K181" s="174"/>
      <c r="L181" s="174"/>
      <c r="M181" s="63" t="s">
        <v>287</v>
      </c>
      <c r="N181" s="174" t="s">
        <v>4413</v>
      </c>
      <c r="O181" s="63" t="s">
        <v>113</v>
      </c>
      <c r="P181" s="63" t="s">
        <v>226</v>
      </c>
      <c r="Q181" s="63" t="s">
        <v>35</v>
      </c>
      <c r="R181" s="63" t="s">
        <v>125</v>
      </c>
      <c r="S181" s="174" t="s">
        <v>1849</v>
      </c>
      <c r="T181" s="174"/>
      <c r="U181" s="174" t="s">
        <v>4582</v>
      </c>
      <c r="V181" s="63" t="s">
        <v>4164</v>
      </c>
      <c r="W181" s="174">
        <v>232</v>
      </c>
      <c r="X181" s="174" t="s">
        <v>4656</v>
      </c>
      <c r="Y181" s="429">
        <v>45099</v>
      </c>
      <c r="Z181" s="430">
        <v>47157</v>
      </c>
      <c r="AA181" s="63" t="s">
        <v>4646</v>
      </c>
      <c r="AB181" s="63" t="s">
        <v>4159</v>
      </c>
      <c r="AC181" s="63"/>
      <c r="AD181" s="482" t="s">
        <v>4657</v>
      </c>
      <c r="AE181" s="174" t="s">
        <v>4658</v>
      </c>
      <c r="AF181" s="430">
        <v>45471</v>
      </c>
      <c r="AG181" s="174"/>
      <c r="AH181" s="174"/>
      <c r="AI181" s="174"/>
      <c r="AJ181" s="174"/>
      <c r="AK181" s="174"/>
      <c r="AL181" s="174"/>
      <c r="AM181" s="174"/>
      <c r="AN181" s="174"/>
      <c r="AO181" s="174"/>
      <c r="AP181" s="174"/>
      <c r="AQ181" s="174"/>
      <c r="AR181" s="174" t="s">
        <v>2309</v>
      </c>
      <c r="AS181" s="174">
        <v>2024</v>
      </c>
      <c r="AT181" s="415">
        <v>45341</v>
      </c>
      <c r="AU181" s="174" t="s">
        <v>1351</v>
      </c>
      <c r="AV181" s="419" t="s">
        <v>4416</v>
      </c>
      <c r="AW181" s="471"/>
      <c r="AX181" s="473"/>
      <c r="AY181" s="422"/>
      <c r="AZ181" s="473"/>
      <c r="BA181" s="473"/>
      <c r="BB181" s="422"/>
      <c r="BC181" s="473"/>
      <c r="BD181" s="471"/>
      <c r="BE181" s="473"/>
      <c r="BF181" s="429">
        <v>45099</v>
      </c>
      <c r="BG181" s="426">
        <f t="shared" si="2"/>
        <v>0</v>
      </c>
      <c r="BH181" s="426">
        <f t="shared" si="3"/>
        <v>0</v>
      </c>
      <c r="BI181" s="426">
        <f t="shared" si="4"/>
        <v>0</v>
      </c>
      <c r="BJ181" s="426">
        <f t="shared" si="5"/>
        <v>0</v>
      </c>
      <c r="BK181" s="425" t="b">
        <f>COUNTIF($X$3:$X408,$X181)&gt;1</f>
        <v>0</v>
      </c>
      <c r="BL181" s="425"/>
      <c r="BM181" s="425"/>
      <c r="BN181" s="425"/>
    </row>
    <row r="182" spans="1:66" ht="15.75" customHeight="1">
      <c r="A182" s="174" t="s">
        <v>10</v>
      </c>
      <c r="B182" s="174" t="s">
        <v>27</v>
      </c>
      <c r="C182" s="174" t="s">
        <v>123</v>
      </c>
      <c r="D182" s="63" t="s">
        <v>285</v>
      </c>
      <c r="E182" s="63" t="s">
        <v>509</v>
      </c>
      <c r="F182" s="174"/>
      <c r="G182" s="174" t="s">
        <v>3529</v>
      </c>
      <c r="H182" s="174"/>
      <c r="I182" s="174" t="s">
        <v>4655</v>
      </c>
      <c r="J182" s="174" t="s">
        <v>286</v>
      </c>
      <c r="K182" s="174"/>
      <c r="L182" s="174"/>
      <c r="M182" s="63" t="s">
        <v>287</v>
      </c>
      <c r="N182" s="174" t="s">
        <v>4413</v>
      </c>
      <c r="O182" s="63" t="s">
        <v>113</v>
      </c>
      <c r="P182" s="63" t="s">
        <v>226</v>
      </c>
      <c r="Q182" s="63" t="s">
        <v>35</v>
      </c>
      <c r="R182" s="63" t="s">
        <v>107</v>
      </c>
      <c r="S182" s="174" t="s">
        <v>3304</v>
      </c>
      <c r="T182" s="174"/>
      <c r="U182" s="174" t="s">
        <v>4659</v>
      </c>
      <c r="V182" s="63" t="s">
        <v>4213</v>
      </c>
      <c r="W182" s="174">
        <v>123</v>
      </c>
      <c r="X182" s="174" t="s">
        <v>4660</v>
      </c>
      <c r="Y182" s="429">
        <v>45099</v>
      </c>
      <c r="Z182" s="430">
        <v>46842</v>
      </c>
      <c r="AA182" s="63" t="s">
        <v>4646</v>
      </c>
      <c r="AB182" s="63" t="s">
        <v>4159</v>
      </c>
      <c r="AC182" s="63"/>
      <c r="AD182" s="174" t="s">
        <v>4417</v>
      </c>
      <c r="AE182" s="174" t="s">
        <v>4418</v>
      </c>
      <c r="AF182" s="430">
        <v>46013</v>
      </c>
      <c r="AG182" s="174"/>
      <c r="AH182" s="174"/>
      <c r="AI182" s="174"/>
      <c r="AJ182" s="174"/>
      <c r="AK182" s="174"/>
      <c r="AL182" s="174"/>
      <c r="AM182" s="174"/>
      <c r="AN182" s="174"/>
      <c r="AO182" s="174"/>
      <c r="AP182" s="174"/>
      <c r="AQ182" s="174"/>
      <c r="AR182" s="174"/>
      <c r="AS182" s="174"/>
      <c r="AT182" s="415"/>
      <c r="AU182" s="174"/>
      <c r="AV182" s="437"/>
      <c r="AW182" s="471"/>
      <c r="AX182" s="473"/>
      <c r="AY182" s="422"/>
      <c r="AZ182" s="473"/>
      <c r="BA182" s="473"/>
      <c r="BB182" s="422"/>
      <c r="BC182" s="473"/>
      <c r="BD182" s="471"/>
      <c r="BE182" s="473"/>
      <c r="BF182" s="429"/>
      <c r="BG182" s="426">
        <f t="shared" si="2"/>
        <v>0</v>
      </c>
      <c r="BH182" s="426">
        <f t="shared" si="3"/>
        <v>0</v>
      </c>
      <c r="BI182" s="426">
        <f t="shared" si="4"/>
        <v>0</v>
      </c>
      <c r="BJ182" s="426">
        <f t="shared" si="5"/>
        <v>0</v>
      </c>
      <c r="BK182" s="425" t="b">
        <f>COUNTIF($X$3:$X408,$X182)&gt;1</f>
        <v>0</v>
      </c>
      <c r="BL182" s="425"/>
      <c r="BM182" s="425"/>
      <c r="BN182" s="425"/>
    </row>
    <row r="183" spans="1:66" ht="15.75" customHeight="1">
      <c r="A183" s="174" t="s">
        <v>10</v>
      </c>
      <c r="B183" s="174" t="s">
        <v>27</v>
      </c>
      <c r="C183" s="174" t="s">
        <v>123</v>
      </c>
      <c r="D183" s="63" t="s">
        <v>285</v>
      </c>
      <c r="E183" s="63" t="s">
        <v>509</v>
      </c>
      <c r="F183" s="174"/>
      <c r="G183" s="174" t="s">
        <v>3529</v>
      </c>
      <c r="H183" s="174"/>
      <c r="I183" s="174" t="s">
        <v>4655</v>
      </c>
      <c r="J183" s="174" t="s">
        <v>286</v>
      </c>
      <c r="K183" s="174"/>
      <c r="L183" s="174"/>
      <c r="M183" s="63" t="s">
        <v>287</v>
      </c>
      <c r="N183" s="174" t="s">
        <v>4413</v>
      </c>
      <c r="O183" s="63" t="s">
        <v>113</v>
      </c>
      <c r="P183" s="63" t="s">
        <v>226</v>
      </c>
      <c r="Q183" s="63" t="s">
        <v>35</v>
      </c>
      <c r="R183" s="63" t="s">
        <v>104</v>
      </c>
      <c r="S183" s="174" t="s">
        <v>173</v>
      </c>
      <c r="T183" s="174"/>
      <c r="U183" s="174" t="s">
        <v>4661</v>
      </c>
      <c r="V183" s="63" t="s">
        <v>4164</v>
      </c>
      <c r="W183" s="174">
        <v>118</v>
      </c>
      <c r="X183" s="174" t="s">
        <v>4662</v>
      </c>
      <c r="Y183" s="429">
        <v>45099</v>
      </c>
      <c r="Z183" s="430">
        <v>47158</v>
      </c>
      <c r="AA183" s="63" t="s">
        <v>4646</v>
      </c>
      <c r="AB183" s="63" t="s">
        <v>4159</v>
      </c>
      <c r="AC183" s="63"/>
      <c r="AD183" s="174" t="s">
        <v>4427</v>
      </c>
      <c r="AE183" s="174" t="s">
        <v>4428</v>
      </c>
      <c r="AF183" s="430">
        <v>45576</v>
      </c>
      <c r="AG183" s="174"/>
      <c r="AH183" s="174"/>
      <c r="AI183" s="174"/>
      <c r="AJ183" s="174"/>
      <c r="AK183" s="174"/>
      <c r="AL183" s="174"/>
      <c r="AM183" s="174"/>
      <c r="AN183" s="174"/>
      <c r="AO183" s="174"/>
      <c r="AP183" s="174"/>
      <c r="AQ183" s="174"/>
      <c r="AR183" s="174" t="s">
        <v>2309</v>
      </c>
      <c r="AS183" s="174">
        <v>2024</v>
      </c>
      <c r="AT183" s="415">
        <v>45341</v>
      </c>
      <c r="AU183" s="174" t="s">
        <v>1351</v>
      </c>
      <c r="AV183" s="419" t="s">
        <v>4416</v>
      </c>
      <c r="AW183" s="471"/>
      <c r="AX183" s="473"/>
      <c r="AY183" s="422"/>
      <c r="AZ183" s="473"/>
      <c r="BA183" s="473"/>
      <c r="BB183" s="422"/>
      <c r="BC183" s="473"/>
      <c r="BD183" s="471"/>
      <c r="BE183" s="473"/>
      <c r="BF183" s="429">
        <v>45099</v>
      </c>
      <c r="BG183" s="426">
        <f t="shared" si="2"/>
        <v>0</v>
      </c>
      <c r="BH183" s="426">
        <f t="shared" si="3"/>
        <v>0</v>
      </c>
      <c r="BI183" s="426">
        <f t="shared" si="4"/>
        <v>0</v>
      </c>
      <c r="BJ183" s="426">
        <f t="shared" si="5"/>
        <v>0</v>
      </c>
      <c r="BK183" s="425" t="b">
        <f>COUNTIF($X$3:$X408,$X183)&gt;1</f>
        <v>0</v>
      </c>
      <c r="BL183" s="425"/>
      <c r="BM183" s="425"/>
      <c r="BN183" s="425"/>
    </row>
    <row r="184" spans="1:66" ht="15.75" customHeight="1">
      <c r="A184" s="174" t="s">
        <v>10</v>
      </c>
      <c r="B184" s="174" t="s">
        <v>27</v>
      </c>
      <c r="C184" s="174" t="s">
        <v>123</v>
      </c>
      <c r="D184" s="63" t="s">
        <v>270</v>
      </c>
      <c r="E184" s="63" t="s">
        <v>123</v>
      </c>
      <c r="F184" s="174"/>
      <c r="G184" s="174" t="s">
        <v>3677</v>
      </c>
      <c r="H184" s="174"/>
      <c r="I184" s="174" t="s">
        <v>4637</v>
      </c>
      <c r="J184" s="174" t="s">
        <v>271</v>
      </c>
      <c r="K184" s="174"/>
      <c r="L184" s="174"/>
      <c r="M184" s="63" t="s">
        <v>4388</v>
      </c>
      <c r="N184" s="174" t="s">
        <v>4389</v>
      </c>
      <c r="O184" s="63" t="s">
        <v>113</v>
      </c>
      <c r="P184" s="63" t="s">
        <v>226</v>
      </c>
      <c r="Q184" s="63" t="s">
        <v>35</v>
      </c>
      <c r="R184" s="63" t="s">
        <v>8666</v>
      </c>
      <c r="S184" s="174" t="s">
        <v>43</v>
      </c>
      <c r="T184" s="174"/>
      <c r="U184" s="174" t="s">
        <v>4640</v>
      </c>
      <c r="V184" s="63" t="s">
        <v>4164</v>
      </c>
      <c r="W184" s="174">
        <v>141</v>
      </c>
      <c r="X184" s="174" t="s">
        <v>4663</v>
      </c>
      <c r="Y184" s="429">
        <v>45100</v>
      </c>
      <c r="Z184" s="430">
        <v>46838</v>
      </c>
      <c r="AA184" s="63" t="s">
        <v>4646</v>
      </c>
      <c r="AB184" s="63" t="s">
        <v>4159</v>
      </c>
      <c r="AC184" s="63"/>
      <c r="AD184" s="174" t="s">
        <v>4411</v>
      </c>
      <c r="AE184" s="174" t="s">
        <v>4664</v>
      </c>
      <c r="AF184" s="430">
        <v>45375</v>
      </c>
      <c r="AG184" s="174"/>
      <c r="AH184" s="174"/>
      <c r="AI184" s="174"/>
      <c r="AJ184" s="174"/>
      <c r="AK184" s="174"/>
      <c r="AL184" s="174"/>
      <c r="AM184" s="174"/>
      <c r="AN184" s="174"/>
      <c r="AO184" s="174"/>
      <c r="AP184" s="174"/>
      <c r="AQ184" s="174"/>
      <c r="AR184" s="174"/>
      <c r="AS184" s="174"/>
      <c r="AT184" s="415"/>
      <c r="AU184" s="174"/>
      <c r="AV184" s="437"/>
      <c r="AW184" s="471"/>
      <c r="AX184" s="473"/>
      <c r="AY184" s="422"/>
      <c r="AZ184" s="473"/>
      <c r="BA184" s="473"/>
      <c r="BB184" s="422"/>
      <c r="BC184" s="473"/>
      <c r="BD184" s="471"/>
      <c r="BE184" s="473"/>
      <c r="BF184" s="426"/>
      <c r="BG184" s="426">
        <f t="shared" si="2"/>
        <v>0</v>
      </c>
      <c r="BH184" s="426">
        <f t="shared" si="3"/>
        <v>0</v>
      </c>
      <c r="BI184" s="426">
        <f t="shared" si="4"/>
        <v>0</v>
      </c>
      <c r="BJ184" s="426">
        <f t="shared" si="5"/>
        <v>0</v>
      </c>
      <c r="BK184" s="425" t="b">
        <f>COUNTIF($X$3:$X408,$X184)&gt;1</f>
        <v>0</v>
      </c>
      <c r="BL184" s="425"/>
      <c r="BM184" s="425"/>
      <c r="BN184" s="425"/>
    </row>
    <row r="185" spans="1:66" ht="15.75" customHeight="1">
      <c r="A185" s="174" t="s">
        <v>10</v>
      </c>
      <c r="B185" s="174" t="s">
        <v>27</v>
      </c>
      <c r="C185" s="174" t="s">
        <v>123</v>
      </c>
      <c r="D185" s="63" t="s">
        <v>270</v>
      </c>
      <c r="E185" s="63" t="s">
        <v>123</v>
      </c>
      <c r="F185" s="174"/>
      <c r="G185" s="174" t="s">
        <v>3677</v>
      </c>
      <c r="H185" s="174"/>
      <c r="I185" s="174" t="s">
        <v>4637</v>
      </c>
      <c r="J185" s="174" t="s">
        <v>271</v>
      </c>
      <c r="K185" s="174"/>
      <c r="L185" s="174"/>
      <c r="M185" s="63" t="s">
        <v>4388</v>
      </c>
      <c r="N185" s="174" t="s">
        <v>4389</v>
      </c>
      <c r="O185" s="63" t="s">
        <v>113</v>
      </c>
      <c r="P185" s="63" t="s">
        <v>226</v>
      </c>
      <c r="Q185" s="63" t="s">
        <v>35</v>
      </c>
      <c r="R185" s="63" t="s">
        <v>2230</v>
      </c>
      <c r="S185" s="174" t="s">
        <v>1795</v>
      </c>
      <c r="T185" s="174"/>
      <c r="U185" s="174" t="s">
        <v>4665</v>
      </c>
      <c r="V185" s="63" t="s">
        <v>4157</v>
      </c>
      <c r="W185" s="174">
        <v>292</v>
      </c>
      <c r="X185" s="174" t="s">
        <v>4666</v>
      </c>
      <c r="Y185" s="429">
        <v>45100</v>
      </c>
      <c r="Z185" s="430">
        <v>46838</v>
      </c>
      <c r="AA185" s="63" t="s">
        <v>4646</v>
      </c>
      <c r="AB185" s="63" t="s">
        <v>4159</v>
      </c>
      <c r="AC185" s="63"/>
      <c r="AD185" s="174" t="s">
        <v>4397</v>
      </c>
      <c r="AE185" s="174" t="s">
        <v>4398</v>
      </c>
      <c r="AF185" s="430">
        <v>46068</v>
      </c>
      <c r="AG185" s="174"/>
      <c r="AH185" s="174"/>
      <c r="AI185" s="174"/>
      <c r="AJ185" s="174"/>
      <c r="AK185" s="174"/>
      <c r="AL185" s="174"/>
      <c r="AM185" s="174"/>
      <c r="AN185" s="174"/>
      <c r="AO185" s="174"/>
      <c r="AP185" s="174"/>
      <c r="AQ185" s="174"/>
      <c r="AR185" s="174"/>
      <c r="AS185" s="174"/>
      <c r="AT185" s="415"/>
      <c r="AU185" s="174"/>
      <c r="AV185" s="437"/>
      <c r="AW185" s="471"/>
      <c r="AX185" s="473"/>
      <c r="AY185" s="422"/>
      <c r="AZ185" s="473"/>
      <c r="BA185" s="473"/>
      <c r="BB185" s="422"/>
      <c r="BC185" s="473"/>
      <c r="BD185" s="471"/>
      <c r="BE185" s="473"/>
      <c r="BF185" s="426"/>
      <c r="BG185" s="426">
        <f t="shared" si="2"/>
        <v>0</v>
      </c>
      <c r="BH185" s="426">
        <f t="shared" si="3"/>
        <v>0</v>
      </c>
      <c r="BI185" s="426">
        <f t="shared" si="4"/>
        <v>0</v>
      </c>
      <c r="BJ185" s="426">
        <f t="shared" si="5"/>
        <v>0</v>
      </c>
      <c r="BK185" s="425" t="b">
        <f>COUNTIF($X$3:$X408,$X185)&gt;1</f>
        <v>0</v>
      </c>
      <c r="BL185" s="425"/>
      <c r="BM185" s="425"/>
      <c r="BN185" s="425"/>
    </row>
    <row r="186" spans="1:66" ht="15.75" customHeight="1">
      <c r="A186" s="174" t="s">
        <v>10</v>
      </c>
      <c r="B186" s="174" t="s">
        <v>27</v>
      </c>
      <c r="C186" s="174" t="s">
        <v>123</v>
      </c>
      <c r="D186" s="63" t="s">
        <v>270</v>
      </c>
      <c r="E186" s="63" t="s">
        <v>123</v>
      </c>
      <c r="F186" s="174"/>
      <c r="G186" s="174" t="s">
        <v>3677</v>
      </c>
      <c r="H186" s="174"/>
      <c r="I186" s="174" t="s">
        <v>4637</v>
      </c>
      <c r="J186" s="174" t="s">
        <v>271</v>
      </c>
      <c r="K186" s="174"/>
      <c r="L186" s="174"/>
      <c r="M186" s="63" t="s">
        <v>4388</v>
      </c>
      <c r="N186" s="174" t="s">
        <v>4389</v>
      </c>
      <c r="O186" s="63" t="s">
        <v>113</v>
      </c>
      <c r="P186" s="63" t="s">
        <v>226</v>
      </c>
      <c r="Q186" s="63" t="s">
        <v>35</v>
      </c>
      <c r="R186" s="63" t="s">
        <v>104</v>
      </c>
      <c r="S186" s="174" t="s">
        <v>173</v>
      </c>
      <c r="T186" s="174"/>
      <c r="U186" s="174" t="s">
        <v>4661</v>
      </c>
      <c r="V186" s="63" t="s">
        <v>4164</v>
      </c>
      <c r="W186" s="174">
        <v>118</v>
      </c>
      <c r="X186" s="174" t="s">
        <v>4667</v>
      </c>
      <c r="Y186" s="429">
        <v>45100</v>
      </c>
      <c r="Z186" s="430">
        <v>46838</v>
      </c>
      <c r="AA186" s="63" t="s">
        <v>4646</v>
      </c>
      <c r="AB186" s="63" t="s">
        <v>4159</v>
      </c>
      <c r="AC186" s="63"/>
      <c r="AD186" s="174" t="s">
        <v>4390</v>
      </c>
      <c r="AE186" s="174" t="s">
        <v>4404</v>
      </c>
      <c r="AF186" s="430">
        <v>45193</v>
      </c>
      <c r="AG186" s="174"/>
      <c r="AH186" s="174"/>
      <c r="AI186" s="174"/>
      <c r="AJ186" s="174"/>
      <c r="AK186" s="174"/>
      <c r="AL186" s="174"/>
      <c r="AM186" s="174"/>
      <c r="AN186" s="174"/>
      <c r="AO186" s="174"/>
      <c r="AP186" s="174"/>
      <c r="AQ186" s="174"/>
      <c r="AR186" s="174"/>
      <c r="AS186" s="174"/>
      <c r="AT186" s="415"/>
      <c r="AU186" s="174"/>
      <c r="AV186" s="437"/>
      <c r="AW186" s="471"/>
      <c r="AX186" s="473"/>
      <c r="AY186" s="422"/>
      <c r="AZ186" s="473"/>
      <c r="BA186" s="473"/>
      <c r="BB186" s="422"/>
      <c r="BC186" s="473"/>
      <c r="BD186" s="471"/>
      <c r="BE186" s="473"/>
      <c r="BF186" s="426"/>
      <c r="BG186" s="426">
        <f t="shared" si="2"/>
        <v>0</v>
      </c>
      <c r="BH186" s="426">
        <f t="shared" si="3"/>
        <v>0</v>
      </c>
      <c r="BI186" s="426">
        <f t="shared" si="4"/>
        <v>0</v>
      </c>
      <c r="BJ186" s="426">
        <f t="shared" si="5"/>
        <v>0</v>
      </c>
      <c r="BK186" s="425" t="b">
        <f>COUNTIF($X$3:$X408,$X186)&gt;1</f>
        <v>0</v>
      </c>
      <c r="BL186" s="425"/>
      <c r="BM186" s="425"/>
      <c r="BN186" s="425"/>
    </row>
    <row r="187" spans="1:66" ht="15.75" customHeight="1">
      <c r="A187" s="174" t="s">
        <v>10</v>
      </c>
      <c r="B187" s="174" t="s">
        <v>27</v>
      </c>
      <c r="C187" s="174" t="s">
        <v>123</v>
      </c>
      <c r="D187" s="63" t="s">
        <v>270</v>
      </c>
      <c r="E187" s="63" t="s">
        <v>123</v>
      </c>
      <c r="F187" s="174"/>
      <c r="G187" s="174" t="s">
        <v>3677</v>
      </c>
      <c r="H187" s="174"/>
      <c r="I187" s="174" t="s">
        <v>4637</v>
      </c>
      <c r="J187" s="174" t="s">
        <v>271</v>
      </c>
      <c r="K187" s="174"/>
      <c r="L187" s="174"/>
      <c r="M187" s="63" t="s">
        <v>4388</v>
      </c>
      <c r="N187" s="174" t="s">
        <v>4389</v>
      </c>
      <c r="O187" s="63" t="s">
        <v>113</v>
      </c>
      <c r="P187" s="63" t="s">
        <v>226</v>
      </c>
      <c r="Q187" s="63" t="s">
        <v>35</v>
      </c>
      <c r="R187" s="63" t="s">
        <v>87</v>
      </c>
      <c r="S187" s="174" t="s">
        <v>737</v>
      </c>
      <c r="T187" s="174"/>
      <c r="U187" s="174" t="s">
        <v>4668</v>
      </c>
      <c r="V187" s="63" t="s">
        <v>4164</v>
      </c>
      <c r="W187" s="174">
        <v>196</v>
      </c>
      <c r="X187" s="174" t="s">
        <v>4669</v>
      </c>
      <c r="Y187" s="429">
        <v>45100</v>
      </c>
      <c r="Z187" s="430">
        <v>46838</v>
      </c>
      <c r="AA187" s="63" t="s">
        <v>4646</v>
      </c>
      <c r="AB187" s="63" t="s">
        <v>4159</v>
      </c>
      <c r="AC187" s="63"/>
      <c r="AD187" s="174" t="s">
        <v>4409</v>
      </c>
      <c r="AE187" s="174" t="s">
        <v>4670</v>
      </c>
      <c r="AF187" s="430">
        <v>46503</v>
      </c>
      <c r="AG187" s="174"/>
      <c r="AH187" s="174"/>
      <c r="AI187" s="174"/>
      <c r="AJ187" s="174"/>
      <c r="AK187" s="174"/>
      <c r="AL187" s="174"/>
      <c r="AM187" s="174"/>
      <c r="AN187" s="174"/>
      <c r="AO187" s="174"/>
      <c r="AP187" s="174"/>
      <c r="AQ187" s="174"/>
      <c r="AR187" s="174"/>
      <c r="AS187" s="174"/>
      <c r="AT187" s="415"/>
      <c r="AU187" s="174"/>
      <c r="AV187" s="437"/>
      <c r="AW187" s="471"/>
      <c r="AX187" s="473"/>
      <c r="AY187" s="422"/>
      <c r="AZ187" s="473"/>
      <c r="BA187" s="473"/>
      <c r="BB187" s="422"/>
      <c r="BC187" s="473"/>
      <c r="BD187" s="471"/>
      <c r="BE187" s="473"/>
      <c r="BF187" s="426"/>
      <c r="BG187" s="426">
        <f t="shared" si="2"/>
        <v>0</v>
      </c>
      <c r="BH187" s="426">
        <f t="shared" si="3"/>
        <v>0</v>
      </c>
      <c r="BI187" s="426">
        <f t="shared" si="4"/>
        <v>0</v>
      </c>
      <c r="BJ187" s="426">
        <f t="shared" si="5"/>
        <v>0</v>
      </c>
      <c r="BK187" s="425" t="b">
        <f>COUNTIF($X$3:$X408,$X187)&gt;1</f>
        <v>0</v>
      </c>
      <c r="BL187" s="425"/>
      <c r="BM187" s="425"/>
      <c r="BN187" s="425"/>
    </row>
    <row r="188" spans="1:66" ht="15.75" customHeight="1">
      <c r="A188" s="174" t="s">
        <v>10</v>
      </c>
      <c r="B188" s="174" t="s">
        <v>27</v>
      </c>
      <c r="C188" s="174" t="s">
        <v>123</v>
      </c>
      <c r="D188" s="63" t="s">
        <v>270</v>
      </c>
      <c r="E188" s="63" t="s">
        <v>123</v>
      </c>
      <c r="F188" s="174"/>
      <c r="G188" s="174" t="s">
        <v>3677</v>
      </c>
      <c r="H188" s="174"/>
      <c r="I188" s="174" t="s">
        <v>4637</v>
      </c>
      <c r="J188" s="174" t="s">
        <v>271</v>
      </c>
      <c r="K188" s="174"/>
      <c r="L188" s="174"/>
      <c r="M188" s="63" t="s">
        <v>4388</v>
      </c>
      <c r="N188" s="174" t="s">
        <v>4389</v>
      </c>
      <c r="O188" s="63" t="s">
        <v>113</v>
      </c>
      <c r="P188" s="63" t="s">
        <v>226</v>
      </c>
      <c r="Q188" s="63" t="s">
        <v>35</v>
      </c>
      <c r="R188" s="63" t="s">
        <v>125</v>
      </c>
      <c r="S188" s="174" t="s">
        <v>1849</v>
      </c>
      <c r="T188" s="174"/>
      <c r="U188" s="174" t="s">
        <v>4582</v>
      </c>
      <c r="V188" s="63" t="s">
        <v>4164</v>
      </c>
      <c r="W188" s="174">
        <v>232</v>
      </c>
      <c r="X188" s="174" t="s">
        <v>4671</v>
      </c>
      <c r="Y188" s="429">
        <v>45100</v>
      </c>
      <c r="Z188" s="430">
        <v>46838</v>
      </c>
      <c r="AA188" s="63" t="s">
        <v>4646</v>
      </c>
      <c r="AB188" s="63" t="s">
        <v>4159</v>
      </c>
      <c r="AC188" s="63"/>
      <c r="AD188" s="483" t="s">
        <v>4672</v>
      </c>
      <c r="AE188" s="174" t="s">
        <v>4673</v>
      </c>
      <c r="AF188" s="63" t="s">
        <v>4674</v>
      </c>
      <c r="AG188" s="174"/>
      <c r="AH188" s="174"/>
      <c r="AI188" s="174"/>
      <c r="AJ188" s="174"/>
      <c r="AK188" s="174"/>
      <c r="AL188" s="174"/>
      <c r="AM188" s="174"/>
      <c r="AN188" s="174"/>
      <c r="AO188" s="174"/>
      <c r="AP188" s="174"/>
      <c r="AQ188" s="174"/>
      <c r="AR188" s="174"/>
      <c r="AS188" s="174"/>
      <c r="AT188" s="415"/>
      <c r="AU188" s="174"/>
      <c r="AV188" s="437"/>
      <c r="AW188" s="471"/>
      <c r="AX188" s="473"/>
      <c r="AY188" s="422"/>
      <c r="AZ188" s="473"/>
      <c r="BA188" s="473"/>
      <c r="BB188" s="422"/>
      <c r="BC188" s="473"/>
      <c r="BD188" s="471"/>
      <c r="BE188" s="473"/>
      <c r="BF188" s="426"/>
      <c r="BG188" s="426">
        <f t="shared" si="2"/>
        <v>0</v>
      </c>
      <c r="BH188" s="426">
        <f t="shared" si="3"/>
        <v>0</v>
      </c>
      <c r="BI188" s="426">
        <f t="shared" si="4"/>
        <v>0</v>
      </c>
      <c r="BJ188" s="426">
        <f t="shared" si="5"/>
        <v>0</v>
      </c>
      <c r="BK188" s="425" t="b">
        <f>COUNTIF($X$3:$X408,$X188)&gt;1</f>
        <v>0</v>
      </c>
      <c r="BL188" s="425"/>
      <c r="BM188" s="425"/>
      <c r="BN188" s="425"/>
    </row>
    <row r="189" spans="1:66" ht="15.75" customHeight="1">
      <c r="A189" s="174" t="s">
        <v>10</v>
      </c>
      <c r="B189" s="174" t="s">
        <v>27</v>
      </c>
      <c r="C189" s="174" t="s">
        <v>123</v>
      </c>
      <c r="D189" s="63" t="s">
        <v>270</v>
      </c>
      <c r="E189" s="63" t="s">
        <v>123</v>
      </c>
      <c r="F189" s="174"/>
      <c r="G189" s="174" t="s">
        <v>3677</v>
      </c>
      <c r="H189" s="174"/>
      <c r="I189" s="174" t="s">
        <v>4637</v>
      </c>
      <c r="J189" s="174" t="s">
        <v>271</v>
      </c>
      <c r="K189" s="174"/>
      <c r="L189" s="174"/>
      <c r="M189" s="63" t="s">
        <v>4388</v>
      </c>
      <c r="N189" s="174" t="s">
        <v>4389</v>
      </c>
      <c r="O189" s="63" t="s">
        <v>113</v>
      </c>
      <c r="P189" s="63" t="s">
        <v>226</v>
      </c>
      <c r="Q189" s="63" t="s">
        <v>35</v>
      </c>
      <c r="R189" s="63" t="s">
        <v>84</v>
      </c>
      <c r="S189" s="174" t="s">
        <v>170</v>
      </c>
      <c r="T189" s="174"/>
      <c r="U189" s="174" t="s">
        <v>4618</v>
      </c>
      <c r="V189" s="63" t="s">
        <v>4213</v>
      </c>
      <c r="W189" s="174">
        <v>268</v>
      </c>
      <c r="X189" s="174" t="s">
        <v>4675</v>
      </c>
      <c r="Y189" s="429">
        <v>45100</v>
      </c>
      <c r="Z189" s="430">
        <v>46838</v>
      </c>
      <c r="AA189" s="63" t="s">
        <v>4646</v>
      </c>
      <c r="AB189" s="63" t="s">
        <v>4159</v>
      </c>
      <c r="AC189" s="63"/>
      <c r="AD189" s="174" t="s">
        <v>4406</v>
      </c>
      <c r="AE189" s="174" t="s">
        <v>4407</v>
      </c>
      <c r="AF189" s="430">
        <v>45881</v>
      </c>
      <c r="AG189" s="174"/>
      <c r="AH189" s="174"/>
      <c r="AI189" s="174"/>
      <c r="AJ189" s="174"/>
      <c r="AK189" s="174"/>
      <c r="AL189" s="174"/>
      <c r="AM189" s="174"/>
      <c r="AN189" s="174"/>
      <c r="AO189" s="174"/>
      <c r="AP189" s="174"/>
      <c r="AQ189" s="174"/>
      <c r="AR189" s="174"/>
      <c r="AS189" s="174"/>
      <c r="AT189" s="415"/>
      <c r="AU189" s="174"/>
      <c r="AV189" s="437"/>
      <c r="AW189" s="471"/>
      <c r="AX189" s="473"/>
      <c r="AY189" s="422"/>
      <c r="AZ189" s="473"/>
      <c r="BA189" s="473"/>
      <c r="BB189" s="422"/>
      <c r="BC189" s="473"/>
      <c r="BD189" s="471"/>
      <c r="BE189" s="473"/>
      <c r="BF189" s="426"/>
      <c r="BG189" s="426">
        <f t="shared" si="2"/>
        <v>0</v>
      </c>
      <c r="BH189" s="426">
        <f t="shared" si="3"/>
        <v>0</v>
      </c>
      <c r="BI189" s="426">
        <f t="shared" si="4"/>
        <v>0</v>
      </c>
      <c r="BJ189" s="426">
        <f t="shared" si="5"/>
        <v>0</v>
      </c>
      <c r="BK189" s="425" t="b">
        <f>COUNTIF($X$3:$X408,$X189)&gt;1</f>
        <v>0</v>
      </c>
      <c r="BL189" s="425"/>
      <c r="BM189" s="425"/>
      <c r="BN189" s="425"/>
    </row>
    <row r="190" spans="1:66" ht="15.75" customHeight="1">
      <c r="A190" s="174" t="s">
        <v>10</v>
      </c>
      <c r="B190" s="174" t="s">
        <v>27</v>
      </c>
      <c r="C190" s="174" t="s">
        <v>123</v>
      </c>
      <c r="D190" s="63" t="s">
        <v>124</v>
      </c>
      <c r="E190" s="63" t="s">
        <v>509</v>
      </c>
      <c r="F190" s="174"/>
      <c r="G190" s="174" t="s">
        <v>3460</v>
      </c>
      <c r="H190" s="174"/>
      <c r="I190" s="174" t="s">
        <v>4676</v>
      </c>
      <c r="J190" s="174" t="s">
        <v>227</v>
      </c>
      <c r="K190" s="174"/>
      <c r="L190" s="174"/>
      <c r="M190" s="63" t="s">
        <v>4329</v>
      </c>
      <c r="N190" s="174" t="s">
        <v>4330</v>
      </c>
      <c r="O190" s="63" t="s">
        <v>113</v>
      </c>
      <c r="P190" s="63" t="s">
        <v>226</v>
      </c>
      <c r="Q190" s="63" t="s">
        <v>35</v>
      </c>
      <c r="R190" s="63" t="s">
        <v>104</v>
      </c>
      <c r="S190" s="174" t="s">
        <v>173</v>
      </c>
      <c r="T190" s="174"/>
      <c r="U190" s="174" t="s">
        <v>4661</v>
      </c>
      <c r="V190" s="63" t="s">
        <v>4164</v>
      </c>
      <c r="W190" s="174">
        <v>118</v>
      </c>
      <c r="X190" s="174" t="s">
        <v>4677</v>
      </c>
      <c r="Y190" s="429">
        <v>45103</v>
      </c>
      <c r="Z190" s="430">
        <v>46838</v>
      </c>
      <c r="AA190" s="63" t="s">
        <v>4646</v>
      </c>
      <c r="AB190" s="63" t="s">
        <v>4159</v>
      </c>
      <c r="AC190" s="63"/>
      <c r="AD190" s="174" t="s">
        <v>4340</v>
      </c>
      <c r="AE190" s="174" t="s">
        <v>4678</v>
      </c>
      <c r="AF190" s="430">
        <v>46788</v>
      </c>
      <c r="AG190" s="174"/>
      <c r="AH190" s="174"/>
      <c r="AI190" s="174"/>
      <c r="AJ190" s="174"/>
      <c r="AK190" s="174"/>
      <c r="AL190" s="174"/>
      <c r="AM190" s="174"/>
      <c r="AN190" s="174"/>
      <c r="AO190" s="174"/>
      <c r="AP190" s="174"/>
      <c r="AQ190" s="174"/>
      <c r="AR190" s="174"/>
      <c r="AS190" s="174"/>
      <c r="AT190" s="415"/>
      <c r="AU190" s="174"/>
      <c r="AV190" s="437"/>
      <c r="AW190" s="471"/>
      <c r="AX190" s="473"/>
      <c r="AY190" s="422"/>
      <c r="AZ190" s="473"/>
      <c r="BA190" s="473"/>
      <c r="BB190" s="422"/>
      <c r="BC190" s="473"/>
      <c r="BD190" s="471"/>
      <c r="BE190" s="473"/>
      <c r="BF190" s="426"/>
      <c r="BG190" s="426">
        <f t="shared" si="2"/>
        <v>0</v>
      </c>
      <c r="BH190" s="426">
        <f t="shared" si="3"/>
        <v>0</v>
      </c>
      <c r="BI190" s="426">
        <f t="shared" si="4"/>
        <v>0</v>
      </c>
      <c r="BJ190" s="426">
        <f t="shared" si="5"/>
        <v>0</v>
      </c>
      <c r="BK190" s="425" t="b">
        <f>COUNTIF($X$3:$X408,$X190)&gt;1</f>
        <v>0</v>
      </c>
      <c r="BL190" s="425"/>
      <c r="BM190" s="425"/>
      <c r="BN190" s="425"/>
    </row>
    <row r="191" spans="1:66" ht="15.75" customHeight="1">
      <c r="A191" s="319" t="s">
        <v>10</v>
      </c>
      <c r="B191" s="319" t="s">
        <v>27</v>
      </c>
      <c r="C191" s="319" t="s">
        <v>123</v>
      </c>
      <c r="D191" s="356" t="s">
        <v>124</v>
      </c>
      <c r="E191" s="356" t="s">
        <v>509</v>
      </c>
      <c r="F191" s="319"/>
      <c r="G191" s="319" t="s">
        <v>3460</v>
      </c>
      <c r="H191" s="319"/>
      <c r="I191" s="319" t="s">
        <v>4676</v>
      </c>
      <c r="J191" s="319" t="s">
        <v>227</v>
      </c>
      <c r="K191" s="319"/>
      <c r="L191" s="319"/>
      <c r="M191" s="356" t="s">
        <v>4329</v>
      </c>
      <c r="N191" s="319" t="s">
        <v>4330</v>
      </c>
      <c r="O191" s="356" t="s">
        <v>113</v>
      </c>
      <c r="P191" s="356" t="s">
        <v>226</v>
      </c>
      <c r="Q191" s="356" t="s">
        <v>35</v>
      </c>
      <c r="R191" s="356" t="s">
        <v>87</v>
      </c>
      <c r="S191" s="319" t="s">
        <v>737</v>
      </c>
      <c r="T191" s="319"/>
      <c r="U191" s="319" t="s">
        <v>4668</v>
      </c>
      <c r="V191" s="356" t="s">
        <v>4164</v>
      </c>
      <c r="W191" s="319">
        <v>196</v>
      </c>
      <c r="X191" s="319" t="s">
        <v>4679</v>
      </c>
      <c r="Y191" s="475">
        <v>45103</v>
      </c>
      <c r="Z191" s="476">
        <v>46838</v>
      </c>
      <c r="AA191" s="63" t="s">
        <v>4646</v>
      </c>
      <c r="AB191" s="356" t="s">
        <v>4159</v>
      </c>
      <c r="AC191" s="356"/>
      <c r="AD191" s="319" t="s">
        <v>4340</v>
      </c>
      <c r="AE191" s="319" t="s">
        <v>4680</v>
      </c>
      <c r="AF191" s="476">
        <v>46788</v>
      </c>
      <c r="AG191" s="319"/>
      <c r="AH191" s="319"/>
      <c r="AI191" s="319"/>
      <c r="AJ191" s="319"/>
      <c r="AK191" s="319"/>
      <c r="AL191" s="319"/>
      <c r="AM191" s="319"/>
      <c r="AN191" s="319"/>
      <c r="AO191" s="319"/>
      <c r="AP191" s="319"/>
      <c r="AQ191" s="319"/>
      <c r="AR191" s="319"/>
      <c r="AS191" s="319"/>
      <c r="AT191" s="477"/>
      <c r="AU191" s="319"/>
      <c r="AV191" s="347"/>
      <c r="AW191" s="471"/>
      <c r="AX191" s="478"/>
      <c r="AY191" s="422"/>
      <c r="AZ191" s="478"/>
      <c r="BA191" s="478"/>
      <c r="BB191" s="422"/>
      <c r="BC191" s="478"/>
      <c r="BD191" s="471"/>
      <c r="BE191" s="478"/>
      <c r="BF191" s="479"/>
      <c r="BG191" s="479">
        <f t="shared" si="2"/>
        <v>0</v>
      </c>
      <c r="BH191" s="479">
        <f t="shared" si="3"/>
        <v>0</v>
      </c>
      <c r="BI191" s="479">
        <f t="shared" si="4"/>
        <v>0</v>
      </c>
      <c r="BJ191" s="479">
        <f t="shared" si="5"/>
        <v>0</v>
      </c>
      <c r="BK191" s="480" t="b">
        <f t="shared" ref="BK191:BK216" si="6">COUNTIF($X$3:$X408,$X191)&gt;1</f>
        <v>0</v>
      </c>
      <c r="BL191" s="480"/>
      <c r="BM191" s="480"/>
      <c r="BN191" s="480"/>
    </row>
    <row r="192" spans="1:66" ht="15.75" customHeight="1">
      <c r="A192" s="63" t="s">
        <v>10</v>
      </c>
      <c r="B192" s="63" t="s">
        <v>27</v>
      </c>
      <c r="C192" s="63" t="s">
        <v>50</v>
      </c>
      <c r="D192" s="63" t="s">
        <v>248</v>
      </c>
      <c r="E192" s="63" t="s">
        <v>123</v>
      </c>
      <c r="F192" s="63"/>
      <c r="G192" s="63" t="s">
        <v>3513</v>
      </c>
      <c r="H192" s="63"/>
      <c r="I192" s="63" t="s">
        <v>8854</v>
      </c>
      <c r="J192" s="63" t="s">
        <v>250</v>
      </c>
      <c r="K192" s="63"/>
      <c r="L192" s="63"/>
      <c r="M192" s="63" t="s">
        <v>256</v>
      </c>
      <c r="N192" s="63" t="s">
        <v>4364</v>
      </c>
      <c r="O192" s="63" t="s">
        <v>113</v>
      </c>
      <c r="P192" s="63" t="s">
        <v>226</v>
      </c>
      <c r="Q192" s="63" t="s">
        <v>5421</v>
      </c>
      <c r="R192" s="63" t="s">
        <v>125</v>
      </c>
      <c r="S192" s="174" t="s">
        <v>3405</v>
      </c>
      <c r="T192" s="174"/>
      <c r="U192" s="174" t="s">
        <v>8863</v>
      </c>
      <c r="V192" s="63" t="s">
        <v>22</v>
      </c>
      <c r="W192" s="174" t="s">
        <v>237</v>
      </c>
      <c r="X192" s="174" t="s">
        <v>8864</v>
      </c>
      <c r="Y192" s="429">
        <v>45128</v>
      </c>
      <c r="Z192" s="430">
        <v>46838</v>
      </c>
      <c r="AA192" s="63" t="s">
        <v>4646</v>
      </c>
      <c r="AB192" s="63" t="s">
        <v>4159</v>
      </c>
      <c r="AC192" s="63"/>
      <c r="AD192" s="174" t="s">
        <v>8865</v>
      </c>
      <c r="AE192" s="174" t="s">
        <v>8866</v>
      </c>
      <c r="AF192" s="430">
        <v>45315</v>
      </c>
      <c r="AG192" s="174"/>
      <c r="AH192" s="174"/>
      <c r="AI192" s="174"/>
      <c r="AJ192" s="174"/>
      <c r="AK192" s="174"/>
      <c r="AL192" s="174"/>
      <c r="AM192" s="174"/>
      <c r="AN192" s="174"/>
      <c r="AO192" s="174"/>
      <c r="AP192" s="174"/>
      <c r="AQ192" s="174"/>
      <c r="AR192" s="174"/>
      <c r="AS192" s="174"/>
      <c r="AT192" s="415"/>
      <c r="AU192" s="174"/>
      <c r="AV192" s="437"/>
      <c r="AW192" s="471"/>
      <c r="AX192" s="473"/>
      <c r="AY192" s="422"/>
      <c r="AZ192" s="473"/>
      <c r="BA192" s="473"/>
      <c r="BB192" s="422"/>
      <c r="BC192" s="473"/>
      <c r="BD192" s="471"/>
      <c r="BE192" s="473"/>
      <c r="BF192" s="426"/>
      <c r="BG192" s="426">
        <f t="shared" si="2"/>
        <v>0</v>
      </c>
      <c r="BH192" s="426">
        <f t="shared" si="3"/>
        <v>0</v>
      </c>
      <c r="BI192" s="426">
        <f t="shared" si="4"/>
        <v>0</v>
      </c>
      <c r="BJ192" s="426">
        <f t="shared" si="5"/>
        <v>0</v>
      </c>
      <c r="BK192" s="425" t="b">
        <f t="shared" si="6"/>
        <v>0</v>
      </c>
      <c r="BL192" s="425"/>
      <c r="BM192" s="425"/>
      <c r="BN192" s="425"/>
    </row>
    <row r="193" spans="1:66" ht="15.75" customHeight="1">
      <c r="A193" s="174" t="s">
        <v>10</v>
      </c>
      <c r="B193" s="174" t="s">
        <v>27</v>
      </c>
      <c r="C193" s="63" t="s">
        <v>50</v>
      </c>
      <c r="D193" s="63" t="s">
        <v>248</v>
      </c>
      <c r="E193" s="63" t="s">
        <v>123</v>
      </c>
      <c r="F193" s="174"/>
      <c r="G193" s="63" t="s">
        <v>3513</v>
      </c>
      <c r="H193" s="63"/>
      <c r="I193" s="63" t="s">
        <v>8854</v>
      </c>
      <c r="J193" s="63" t="s">
        <v>250</v>
      </c>
      <c r="K193" s="174"/>
      <c r="L193" s="174"/>
      <c r="M193" s="63" t="s">
        <v>256</v>
      </c>
      <c r="N193" s="63" t="s">
        <v>4364</v>
      </c>
      <c r="O193" s="63" t="s">
        <v>113</v>
      </c>
      <c r="P193" s="63" t="s">
        <v>226</v>
      </c>
      <c r="Q193" s="63" t="s">
        <v>35</v>
      </c>
      <c r="R193" s="63" t="s">
        <v>84</v>
      </c>
      <c r="S193" s="174" t="s">
        <v>170</v>
      </c>
      <c r="T193" s="174"/>
      <c r="U193" s="174" t="s">
        <v>4618</v>
      </c>
      <c r="V193" s="63" t="s">
        <v>4213</v>
      </c>
      <c r="W193" s="174" t="s">
        <v>94</v>
      </c>
      <c r="X193" s="174" t="s">
        <v>4681</v>
      </c>
      <c r="Y193" s="429">
        <v>45128</v>
      </c>
      <c r="Z193" s="430">
        <v>46838</v>
      </c>
      <c r="AA193" s="63" t="s">
        <v>4646</v>
      </c>
      <c r="AB193" s="63" t="s">
        <v>4159</v>
      </c>
      <c r="AC193" s="63"/>
      <c r="AD193" s="342" t="s">
        <v>4682</v>
      </c>
      <c r="AE193" s="174" t="s">
        <v>4683</v>
      </c>
      <c r="AF193" s="63" t="s">
        <v>4684</v>
      </c>
      <c r="AG193" s="174"/>
      <c r="AH193" s="174"/>
      <c r="AI193" s="174"/>
      <c r="AJ193" s="174"/>
      <c r="AK193" s="174"/>
      <c r="AL193" s="174"/>
      <c r="AM193" s="174"/>
      <c r="AN193" s="174"/>
      <c r="AO193" s="174"/>
      <c r="AP193" s="174"/>
      <c r="AQ193" s="174"/>
      <c r="AR193" s="174"/>
      <c r="AS193" s="174"/>
      <c r="AT193" s="415"/>
      <c r="AU193" s="174"/>
      <c r="AV193" s="437"/>
      <c r="AW193" s="471"/>
      <c r="AX193" s="473"/>
      <c r="AY193" s="422"/>
      <c r="AZ193" s="473"/>
      <c r="BA193" s="473"/>
      <c r="BB193" s="422"/>
      <c r="BC193" s="473"/>
      <c r="BD193" s="471"/>
      <c r="BE193" s="473"/>
      <c r="BF193" s="426"/>
      <c r="BG193" s="426">
        <f t="shared" si="2"/>
        <v>0</v>
      </c>
      <c r="BH193" s="426">
        <f t="shared" si="3"/>
        <v>0</v>
      </c>
      <c r="BI193" s="426">
        <f t="shared" si="4"/>
        <v>0</v>
      </c>
      <c r="BJ193" s="426">
        <f t="shared" si="5"/>
        <v>0</v>
      </c>
      <c r="BK193" s="425" t="b">
        <f t="shared" si="6"/>
        <v>0</v>
      </c>
      <c r="BL193" s="425"/>
      <c r="BM193" s="425"/>
      <c r="BN193" s="425"/>
    </row>
    <row r="194" spans="1:66" ht="15.75" customHeight="1">
      <c r="A194" s="174" t="s">
        <v>10</v>
      </c>
      <c r="B194" s="174" t="s">
        <v>27</v>
      </c>
      <c r="C194" s="63" t="s">
        <v>50</v>
      </c>
      <c r="D194" s="63" t="s">
        <v>248</v>
      </c>
      <c r="E194" s="63" t="s">
        <v>123</v>
      </c>
      <c r="F194" s="174"/>
      <c r="G194" s="63" t="s">
        <v>3513</v>
      </c>
      <c r="H194" s="63"/>
      <c r="I194" s="63" t="s">
        <v>8854</v>
      </c>
      <c r="J194" s="63" t="s">
        <v>250</v>
      </c>
      <c r="K194" s="174"/>
      <c r="L194" s="174"/>
      <c r="M194" s="63" t="s">
        <v>256</v>
      </c>
      <c r="N194" s="63" t="s">
        <v>4364</v>
      </c>
      <c r="O194" s="63" t="s">
        <v>113</v>
      </c>
      <c r="P194" s="63" t="s">
        <v>226</v>
      </c>
      <c r="Q194" s="63" t="s">
        <v>35</v>
      </c>
      <c r="R194" s="63" t="s">
        <v>84</v>
      </c>
      <c r="S194" s="174" t="s">
        <v>167</v>
      </c>
      <c r="T194" s="174"/>
      <c r="U194" s="174" t="s">
        <v>4623</v>
      </c>
      <c r="V194" s="63" t="s">
        <v>4164</v>
      </c>
      <c r="W194" s="174" t="s">
        <v>94</v>
      </c>
      <c r="X194" s="174" t="s">
        <v>4685</v>
      </c>
      <c r="Y194" s="429">
        <v>45128</v>
      </c>
      <c r="Z194" s="430">
        <v>46838</v>
      </c>
      <c r="AA194" s="63" t="s">
        <v>4646</v>
      </c>
      <c r="AB194" s="63" t="s">
        <v>4159</v>
      </c>
      <c r="AC194" s="63"/>
      <c r="AD194" s="342" t="s">
        <v>4682</v>
      </c>
      <c r="AE194" s="174" t="s">
        <v>4683</v>
      </c>
      <c r="AF194" s="63" t="s">
        <v>4684</v>
      </c>
      <c r="AG194" s="174"/>
      <c r="AH194" s="174"/>
      <c r="AI194" s="174"/>
      <c r="AJ194" s="174"/>
      <c r="AK194" s="174"/>
      <c r="AL194" s="174"/>
      <c r="AM194" s="174"/>
      <c r="AN194" s="174"/>
      <c r="AO194" s="174"/>
      <c r="AP194" s="174"/>
      <c r="AQ194" s="174"/>
      <c r="AR194" s="174"/>
      <c r="AS194" s="174"/>
      <c r="AT194" s="415"/>
      <c r="AU194" s="174"/>
      <c r="AV194" s="437"/>
      <c r="AW194" s="471"/>
      <c r="AX194" s="473"/>
      <c r="AY194" s="422"/>
      <c r="AZ194" s="473"/>
      <c r="BA194" s="473"/>
      <c r="BB194" s="422"/>
      <c r="BC194" s="473"/>
      <c r="BD194" s="471"/>
      <c r="BE194" s="473"/>
      <c r="BF194" s="426"/>
      <c r="BG194" s="426">
        <f t="shared" si="2"/>
        <v>0</v>
      </c>
      <c r="BH194" s="426">
        <f t="shared" si="3"/>
        <v>0</v>
      </c>
      <c r="BI194" s="426">
        <f t="shared" si="4"/>
        <v>0</v>
      </c>
      <c r="BJ194" s="426">
        <f t="shared" si="5"/>
        <v>0</v>
      </c>
      <c r="BK194" s="425" t="b">
        <f t="shared" si="6"/>
        <v>0</v>
      </c>
      <c r="BL194" s="425"/>
      <c r="BM194" s="425"/>
      <c r="BN194" s="425"/>
    </row>
    <row r="195" spans="1:66" ht="15.75" customHeight="1">
      <c r="A195" s="319" t="s">
        <v>10</v>
      </c>
      <c r="B195" s="319" t="s">
        <v>27</v>
      </c>
      <c r="C195" s="356" t="s">
        <v>50</v>
      </c>
      <c r="D195" s="356" t="s">
        <v>248</v>
      </c>
      <c r="E195" s="356" t="s">
        <v>123</v>
      </c>
      <c r="F195" s="319"/>
      <c r="G195" s="356" t="s">
        <v>3513</v>
      </c>
      <c r="H195" s="356"/>
      <c r="I195" s="356" t="s">
        <v>8854</v>
      </c>
      <c r="J195" s="356" t="s">
        <v>250</v>
      </c>
      <c r="K195" s="319"/>
      <c r="L195" s="319"/>
      <c r="M195" s="356" t="s">
        <v>256</v>
      </c>
      <c r="N195" s="356" t="s">
        <v>4364</v>
      </c>
      <c r="O195" s="356" t="s">
        <v>113</v>
      </c>
      <c r="P195" s="356" t="s">
        <v>226</v>
      </c>
      <c r="Q195" s="356" t="s">
        <v>35</v>
      </c>
      <c r="R195" s="356" t="s">
        <v>87</v>
      </c>
      <c r="S195" s="319" t="s">
        <v>737</v>
      </c>
      <c r="T195" s="319"/>
      <c r="U195" s="319" t="s">
        <v>4668</v>
      </c>
      <c r="V195" s="356" t="s">
        <v>4164</v>
      </c>
      <c r="W195" s="319" t="s">
        <v>165</v>
      </c>
      <c r="X195" s="319" t="s">
        <v>4686</v>
      </c>
      <c r="Y195" s="475">
        <v>45128</v>
      </c>
      <c r="Z195" s="476">
        <v>46838</v>
      </c>
      <c r="AA195" s="63" t="s">
        <v>4646</v>
      </c>
      <c r="AB195" s="356" t="s">
        <v>4159</v>
      </c>
      <c r="AC195" s="356"/>
      <c r="AD195" s="319" t="s">
        <v>4369</v>
      </c>
      <c r="AE195" s="319" t="s">
        <v>4370</v>
      </c>
      <c r="AF195" s="476">
        <v>46483</v>
      </c>
      <c r="AG195" s="319"/>
      <c r="AH195" s="319"/>
      <c r="AI195" s="319"/>
      <c r="AJ195" s="319"/>
      <c r="AK195" s="319"/>
      <c r="AL195" s="319"/>
      <c r="AM195" s="319"/>
      <c r="AN195" s="319"/>
      <c r="AO195" s="319"/>
      <c r="AP195" s="319"/>
      <c r="AQ195" s="319"/>
      <c r="AR195" s="319"/>
      <c r="AS195" s="319"/>
      <c r="AT195" s="477"/>
      <c r="AU195" s="319"/>
      <c r="AV195" s="347"/>
      <c r="AW195" s="471"/>
      <c r="AX195" s="478"/>
      <c r="AY195" s="422"/>
      <c r="AZ195" s="478"/>
      <c r="BA195" s="478"/>
      <c r="BB195" s="422"/>
      <c r="BC195" s="478"/>
      <c r="BD195" s="471"/>
      <c r="BE195" s="478"/>
      <c r="BF195" s="479"/>
      <c r="BG195" s="479">
        <f t="shared" si="2"/>
        <v>0</v>
      </c>
      <c r="BH195" s="479">
        <f t="shared" si="3"/>
        <v>0</v>
      </c>
      <c r="BI195" s="479">
        <f t="shared" si="4"/>
        <v>0</v>
      </c>
      <c r="BJ195" s="479">
        <f t="shared" si="5"/>
        <v>0</v>
      </c>
      <c r="BK195" s="480" t="b">
        <f t="shared" si="6"/>
        <v>0</v>
      </c>
      <c r="BL195" s="480"/>
      <c r="BM195" s="480"/>
      <c r="BN195" s="480"/>
    </row>
    <row r="196" spans="1:66" ht="15.75" customHeight="1">
      <c r="A196" s="63" t="s">
        <v>10</v>
      </c>
      <c r="B196" s="63" t="s">
        <v>27</v>
      </c>
      <c r="C196" s="63" t="s">
        <v>28</v>
      </c>
      <c r="D196" s="63" t="s">
        <v>29</v>
      </c>
      <c r="E196" s="63" t="s">
        <v>30</v>
      </c>
      <c r="F196" s="63"/>
      <c r="G196" s="63" t="s">
        <v>163</v>
      </c>
      <c r="H196" s="63"/>
      <c r="I196" s="63" t="s">
        <v>4471</v>
      </c>
      <c r="J196" s="63" t="s">
        <v>3706</v>
      </c>
      <c r="K196" s="63"/>
      <c r="L196" s="63"/>
      <c r="M196" s="63" t="s">
        <v>164</v>
      </c>
      <c r="N196" s="63" t="s">
        <v>4472</v>
      </c>
      <c r="O196" s="63" t="s">
        <v>15</v>
      </c>
      <c r="P196" s="63" t="s">
        <v>16</v>
      </c>
      <c r="Q196" s="63" t="s">
        <v>35</v>
      </c>
      <c r="R196" s="63" t="s">
        <v>84</v>
      </c>
      <c r="S196" s="174" t="s">
        <v>170</v>
      </c>
      <c r="T196" s="174"/>
      <c r="U196" s="174" t="s">
        <v>4618</v>
      </c>
      <c r="V196" s="63" t="s">
        <v>4213</v>
      </c>
      <c r="W196" s="174" t="s">
        <v>94</v>
      </c>
      <c r="X196" s="174" t="s">
        <v>4687</v>
      </c>
      <c r="Y196" s="429">
        <v>45309</v>
      </c>
      <c r="Z196" s="430">
        <v>47137</v>
      </c>
      <c r="AA196" s="63" t="s">
        <v>4646</v>
      </c>
      <c r="AB196" s="313" t="s">
        <v>4159</v>
      </c>
      <c r="AC196" s="63"/>
      <c r="AD196" s="174" t="s">
        <v>4688</v>
      </c>
      <c r="AE196" s="174" t="s">
        <v>4689</v>
      </c>
      <c r="AF196" s="63" t="s">
        <v>4690</v>
      </c>
      <c r="AG196" s="174"/>
      <c r="AH196" s="174"/>
      <c r="AI196" s="174"/>
      <c r="AJ196" s="174"/>
      <c r="AK196" s="174"/>
      <c r="AL196" s="174"/>
      <c r="AM196" s="174"/>
      <c r="AN196" s="174"/>
      <c r="AO196" s="174"/>
      <c r="AP196" s="174"/>
      <c r="AQ196" s="174"/>
      <c r="AR196" s="174" t="s">
        <v>2306</v>
      </c>
      <c r="AS196" s="174">
        <v>2024</v>
      </c>
      <c r="AT196" s="415">
        <v>45316</v>
      </c>
      <c r="AU196" s="174" t="s">
        <v>1351</v>
      </c>
      <c r="AV196" s="419" t="s">
        <v>4274</v>
      </c>
      <c r="AW196" s="471"/>
      <c r="AX196" s="473"/>
      <c r="AY196" s="422"/>
      <c r="AZ196" s="473"/>
      <c r="BA196" s="473"/>
      <c r="BB196" s="422"/>
      <c r="BC196" s="473"/>
      <c r="BD196" s="471"/>
      <c r="BE196" s="473"/>
      <c r="BF196" s="429">
        <v>45140</v>
      </c>
      <c r="BG196" s="426">
        <f t="shared" si="2"/>
        <v>0</v>
      </c>
      <c r="BH196" s="426">
        <f t="shared" si="3"/>
        <v>0</v>
      </c>
      <c r="BI196" s="426">
        <f t="shared" si="4"/>
        <v>0</v>
      </c>
      <c r="BJ196" s="426">
        <f t="shared" si="5"/>
        <v>0</v>
      </c>
      <c r="BK196" s="425" t="b">
        <f t="shared" si="6"/>
        <v>0</v>
      </c>
      <c r="BL196" s="425"/>
      <c r="BM196" s="425"/>
      <c r="BN196" s="425"/>
    </row>
    <row r="197" spans="1:66" ht="15.75" customHeight="1">
      <c r="A197" s="174" t="s">
        <v>10</v>
      </c>
      <c r="B197" s="174" t="s">
        <v>27</v>
      </c>
      <c r="C197" s="63" t="s">
        <v>28</v>
      </c>
      <c r="D197" s="63" t="s">
        <v>29</v>
      </c>
      <c r="E197" s="63" t="s">
        <v>30</v>
      </c>
      <c r="F197" s="174"/>
      <c r="G197" s="63" t="s">
        <v>163</v>
      </c>
      <c r="H197" s="63"/>
      <c r="I197" s="63" t="s">
        <v>4471</v>
      </c>
      <c r="J197" s="63" t="s">
        <v>3706</v>
      </c>
      <c r="K197" s="174"/>
      <c r="L197" s="174"/>
      <c r="M197" s="63" t="s">
        <v>164</v>
      </c>
      <c r="N197" s="63" t="s">
        <v>4472</v>
      </c>
      <c r="O197" s="63" t="s">
        <v>15</v>
      </c>
      <c r="P197" s="63" t="s">
        <v>16</v>
      </c>
      <c r="Q197" s="63" t="s">
        <v>35</v>
      </c>
      <c r="R197" s="63" t="s">
        <v>84</v>
      </c>
      <c r="S197" s="174" t="s">
        <v>167</v>
      </c>
      <c r="T197" s="174"/>
      <c r="U197" s="174" t="s">
        <v>4691</v>
      </c>
      <c r="V197" s="63" t="s">
        <v>4164</v>
      </c>
      <c r="W197" s="174" t="s">
        <v>94</v>
      </c>
      <c r="X197" s="174" t="s">
        <v>4692</v>
      </c>
      <c r="Y197" s="429">
        <v>45309</v>
      </c>
      <c r="Z197" s="430">
        <v>47137</v>
      </c>
      <c r="AA197" s="63" t="s">
        <v>4646</v>
      </c>
      <c r="AB197" s="313" t="s">
        <v>4159</v>
      </c>
      <c r="AC197" s="63"/>
      <c r="AD197" s="174" t="s">
        <v>4688</v>
      </c>
      <c r="AE197" s="174" t="s">
        <v>4689</v>
      </c>
      <c r="AF197" s="63" t="s">
        <v>4690</v>
      </c>
      <c r="AG197" s="174"/>
      <c r="AH197" s="174"/>
      <c r="AI197" s="174"/>
      <c r="AJ197" s="174"/>
      <c r="AK197" s="174"/>
      <c r="AL197" s="174"/>
      <c r="AM197" s="174"/>
      <c r="AN197" s="174"/>
      <c r="AO197" s="174"/>
      <c r="AP197" s="174"/>
      <c r="AQ197" s="174"/>
      <c r="AR197" s="174" t="s">
        <v>2306</v>
      </c>
      <c r="AS197" s="174">
        <v>2024</v>
      </c>
      <c r="AT197" s="415">
        <v>45316</v>
      </c>
      <c r="AU197" s="174" t="s">
        <v>1351</v>
      </c>
      <c r="AV197" s="419" t="s">
        <v>4274</v>
      </c>
      <c r="AW197" s="471"/>
      <c r="AX197" s="473"/>
      <c r="AY197" s="422"/>
      <c r="AZ197" s="473"/>
      <c r="BA197" s="473"/>
      <c r="BB197" s="422"/>
      <c r="BC197" s="473"/>
      <c r="BD197" s="471"/>
      <c r="BE197" s="473"/>
      <c r="BF197" s="429">
        <v>45140</v>
      </c>
      <c r="BG197" s="426">
        <f t="shared" si="2"/>
        <v>0</v>
      </c>
      <c r="BH197" s="426">
        <f t="shared" si="3"/>
        <v>0</v>
      </c>
      <c r="BI197" s="426">
        <f t="shared" si="4"/>
        <v>0</v>
      </c>
      <c r="BJ197" s="426">
        <f t="shared" si="5"/>
        <v>0</v>
      </c>
      <c r="BK197" s="425" t="b">
        <f t="shared" si="6"/>
        <v>0</v>
      </c>
      <c r="BL197" s="425"/>
      <c r="BM197" s="425"/>
      <c r="BN197" s="425"/>
    </row>
    <row r="198" spans="1:66" ht="15.75" customHeight="1">
      <c r="A198" s="174" t="s">
        <v>10</v>
      </c>
      <c r="B198" s="174" t="s">
        <v>27</v>
      </c>
      <c r="C198" s="63" t="s">
        <v>28</v>
      </c>
      <c r="D198" s="63" t="s">
        <v>29</v>
      </c>
      <c r="E198" s="63" t="s">
        <v>30</v>
      </c>
      <c r="F198" s="174"/>
      <c r="G198" s="63" t="s">
        <v>163</v>
      </c>
      <c r="H198" s="63"/>
      <c r="I198" s="63" t="s">
        <v>4471</v>
      </c>
      <c r="J198" s="63" t="s">
        <v>3706</v>
      </c>
      <c r="K198" s="174"/>
      <c r="L198" s="174"/>
      <c r="M198" s="63" t="s">
        <v>164</v>
      </c>
      <c r="N198" s="63" t="s">
        <v>4472</v>
      </c>
      <c r="O198" s="63" t="s">
        <v>15</v>
      </c>
      <c r="P198" s="63" t="s">
        <v>16</v>
      </c>
      <c r="Q198" s="63" t="s">
        <v>35</v>
      </c>
      <c r="R198" s="63" t="s">
        <v>104</v>
      </c>
      <c r="S198" s="174" t="s">
        <v>173</v>
      </c>
      <c r="T198" s="174"/>
      <c r="U198" s="174" t="s">
        <v>4661</v>
      </c>
      <c r="V198" s="63" t="s">
        <v>4164</v>
      </c>
      <c r="W198" s="174" t="s">
        <v>106</v>
      </c>
      <c r="X198" s="174" t="s">
        <v>4693</v>
      </c>
      <c r="Y198" s="429">
        <v>45309</v>
      </c>
      <c r="Z198" s="430">
        <v>47137</v>
      </c>
      <c r="AA198" s="63" t="s">
        <v>4646</v>
      </c>
      <c r="AB198" s="313" t="s">
        <v>4159</v>
      </c>
      <c r="AC198" s="63"/>
      <c r="AD198" s="174" t="s">
        <v>8867</v>
      </c>
      <c r="AE198" s="174" t="s">
        <v>4695</v>
      </c>
      <c r="AF198" s="63" t="s">
        <v>4696</v>
      </c>
      <c r="AG198" s="174"/>
      <c r="AH198" s="174"/>
      <c r="AI198" s="174"/>
      <c r="AJ198" s="174"/>
      <c r="AK198" s="174"/>
      <c r="AL198" s="174"/>
      <c r="AM198" s="174"/>
      <c r="AN198" s="174"/>
      <c r="AO198" s="174"/>
      <c r="AP198" s="174"/>
      <c r="AQ198" s="174"/>
      <c r="AR198" s="174" t="s">
        <v>2306</v>
      </c>
      <c r="AS198" s="174">
        <v>2024</v>
      </c>
      <c r="AT198" s="415">
        <v>45316</v>
      </c>
      <c r="AU198" s="174" t="s">
        <v>1351</v>
      </c>
      <c r="AV198" s="419" t="s">
        <v>4274</v>
      </c>
      <c r="AW198" s="471"/>
      <c r="AX198" s="473"/>
      <c r="AY198" s="422"/>
      <c r="AZ198" s="473"/>
      <c r="BA198" s="473"/>
      <c r="BB198" s="422"/>
      <c r="BC198" s="473"/>
      <c r="BD198" s="471"/>
      <c r="BE198" s="473"/>
      <c r="BF198" s="429">
        <v>45140</v>
      </c>
      <c r="BG198" s="426">
        <f t="shared" si="2"/>
        <v>0</v>
      </c>
      <c r="BH198" s="426">
        <f t="shared" si="3"/>
        <v>0</v>
      </c>
      <c r="BI198" s="426">
        <f t="shared" si="4"/>
        <v>0</v>
      </c>
      <c r="BJ198" s="426">
        <f t="shared" si="5"/>
        <v>0</v>
      </c>
      <c r="BK198" s="425" t="b">
        <f t="shared" si="6"/>
        <v>0</v>
      </c>
      <c r="BL198" s="425"/>
      <c r="BM198" s="425"/>
      <c r="BN198" s="425"/>
    </row>
    <row r="199" spans="1:66" ht="15.75" customHeight="1">
      <c r="A199" s="174" t="s">
        <v>10</v>
      </c>
      <c r="B199" s="174" t="s">
        <v>27</v>
      </c>
      <c r="C199" s="63" t="s">
        <v>28</v>
      </c>
      <c r="D199" s="63" t="s">
        <v>29</v>
      </c>
      <c r="E199" s="63" t="s">
        <v>30</v>
      </c>
      <c r="F199" s="174"/>
      <c r="G199" s="63" t="s">
        <v>163</v>
      </c>
      <c r="H199" s="63"/>
      <c r="I199" s="63" t="s">
        <v>4471</v>
      </c>
      <c r="J199" s="63" t="s">
        <v>3706</v>
      </c>
      <c r="K199" s="174"/>
      <c r="L199" s="174"/>
      <c r="M199" s="63" t="s">
        <v>164</v>
      </c>
      <c r="N199" s="63" t="s">
        <v>4472</v>
      </c>
      <c r="O199" s="63" t="s">
        <v>15</v>
      </c>
      <c r="P199" s="63" t="s">
        <v>16</v>
      </c>
      <c r="Q199" s="63" t="s">
        <v>35</v>
      </c>
      <c r="R199" s="63" t="s">
        <v>87</v>
      </c>
      <c r="S199" s="174" t="s">
        <v>434</v>
      </c>
      <c r="T199" s="174"/>
      <c r="U199" s="174" t="s">
        <v>4697</v>
      </c>
      <c r="V199" s="63" t="s">
        <v>4164</v>
      </c>
      <c r="W199" s="174" t="s">
        <v>1139</v>
      </c>
      <c r="X199" s="174" t="s">
        <v>4698</v>
      </c>
      <c r="Y199" s="429">
        <v>45155</v>
      </c>
      <c r="Z199" s="430">
        <v>46983</v>
      </c>
      <c r="AA199" s="313" t="s">
        <v>4158</v>
      </c>
      <c r="AB199" s="313" t="s">
        <v>4159</v>
      </c>
      <c r="AC199" s="63"/>
      <c r="AD199" s="174" t="s">
        <v>4486</v>
      </c>
      <c r="AE199" s="174" t="s">
        <v>4699</v>
      </c>
      <c r="AF199" s="430">
        <v>46551</v>
      </c>
      <c r="AG199" s="174"/>
      <c r="AH199" s="174"/>
      <c r="AI199" s="174"/>
      <c r="AJ199" s="174"/>
      <c r="AK199" s="174"/>
      <c r="AL199" s="174"/>
      <c r="AM199" s="174"/>
      <c r="AN199" s="174"/>
      <c r="AO199" s="174"/>
      <c r="AP199" s="174"/>
      <c r="AQ199" s="174"/>
      <c r="AR199" s="174"/>
      <c r="AS199" s="174"/>
      <c r="AT199" s="415"/>
      <c r="AU199" s="174"/>
      <c r="AV199" s="437"/>
      <c r="AW199" s="471"/>
      <c r="AX199" s="473"/>
      <c r="AY199" s="422"/>
      <c r="AZ199" s="473"/>
      <c r="BA199" s="473"/>
      <c r="BB199" s="422"/>
      <c r="BC199" s="473"/>
      <c r="BD199" s="471"/>
      <c r="BE199" s="473"/>
      <c r="BF199" s="426"/>
      <c r="BG199" s="426">
        <f t="shared" si="2"/>
        <v>0</v>
      </c>
      <c r="BH199" s="426">
        <f t="shared" si="3"/>
        <v>0</v>
      </c>
      <c r="BI199" s="426">
        <f t="shared" si="4"/>
        <v>0</v>
      </c>
      <c r="BJ199" s="426">
        <f t="shared" si="5"/>
        <v>0</v>
      </c>
      <c r="BK199" s="425" t="b">
        <f t="shared" si="6"/>
        <v>0</v>
      </c>
      <c r="BL199" s="425"/>
      <c r="BM199" s="425"/>
      <c r="BN199" s="425"/>
    </row>
    <row r="200" spans="1:66" ht="15.75" customHeight="1">
      <c r="A200" s="356" t="s">
        <v>10</v>
      </c>
      <c r="B200" s="356" t="s">
        <v>27</v>
      </c>
      <c r="C200" s="356" t="s">
        <v>28</v>
      </c>
      <c r="D200" s="63" t="s">
        <v>29</v>
      </c>
      <c r="E200" s="356" t="s">
        <v>30</v>
      </c>
      <c r="F200" s="356"/>
      <c r="G200" s="356" t="s">
        <v>2072</v>
      </c>
      <c r="H200" s="356"/>
      <c r="I200" s="356" t="s">
        <v>4536</v>
      </c>
      <c r="J200" s="356" t="s">
        <v>2073</v>
      </c>
      <c r="K200" s="356"/>
      <c r="L200" s="356"/>
      <c r="M200" s="356">
        <v>9554282534</v>
      </c>
      <c r="N200" s="356" t="s">
        <v>4537</v>
      </c>
      <c r="O200" s="356" t="s">
        <v>15</v>
      </c>
      <c r="P200" s="63" t="s">
        <v>1449</v>
      </c>
      <c r="Q200" s="356" t="s">
        <v>35</v>
      </c>
      <c r="R200" s="356" t="s">
        <v>125</v>
      </c>
      <c r="S200" s="319" t="s">
        <v>279</v>
      </c>
      <c r="T200" s="319"/>
      <c r="U200" s="319" t="s">
        <v>4582</v>
      </c>
      <c r="V200" s="356" t="s">
        <v>4164</v>
      </c>
      <c r="W200" s="319" t="s">
        <v>127</v>
      </c>
      <c r="X200" s="319" t="s">
        <v>4700</v>
      </c>
      <c r="Y200" s="475">
        <v>45163</v>
      </c>
      <c r="Z200" s="476">
        <v>46994</v>
      </c>
      <c r="AA200" s="356" t="s">
        <v>4158</v>
      </c>
      <c r="AB200" s="356" t="s">
        <v>4159</v>
      </c>
      <c r="AC200" s="356"/>
      <c r="AD200" s="319" t="s">
        <v>4701</v>
      </c>
      <c r="AE200" s="319" t="s">
        <v>4702</v>
      </c>
      <c r="AF200" s="356" t="s">
        <v>4703</v>
      </c>
      <c r="AG200" s="319"/>
      <c r="AH200" s="319"/>
      <c r="AI200" s="319"/>
      <c r="AJ200" s="319"/>
      <c r="AK200" s="319"/>
      <c r="AL200" s="319"/>
      <c r="AM200" s="319"/>
      <c r="AN200" s="319"/>
      <c r="AO200" s="319"/>
      <c r="AP200" s="319"/>
      <c r="AQ200" s="319"/>
      <c r="AR200" s="319"/>
      <c r="AS200" s="319"/>
      <c r="AT200" s="477"/>
      <c r="AU200" s="319"/>
      <c r="AV200" s="347"/>
      <c r="AW200" s="471"/>
      <c r="AX200" s="478"/>
      <c r="AY200" s="422"/>
      <c r="AZ200" s="478"/>
      <c r="BA200" s="478"/>
      <c r="BB200" s="422"/>
      <c r="BC200" s="478"/>
      <c r="BD200" s="471"/>
      <c r="BE200" s="478"/>
      <c r="BF200" s="479"/>
      <c r="BG200" s="479">
        <f t="shared" si="2"/>
        <v>0</v>
      </c>
      <c r="BH200" s="479">
        <f t="shared" si="3"/>
        <v>0</v>
      </c>
      <c r="BI200" s="479">
        <f t="shared" si="4"/>
        <v>0</v>
      </c>
      <c r="BJ200" s="479">
        <f t="shared" si="5"/>
        <v>0</v>
      </c>
      <c r="BK200" s="480" t="b">
        <f t="shared" si="6"/>
        <v>0</v>
      </c>
      <c r="BL200" s="480"/>
      <c r="BM200" s="480"/>
      <c r="BN200" s="480"/>
    </row>
    <row r="201" spans="1:66" ht="15.75" customHeight="1">
      <c r="A201" s="703" t="s">
        <v>10</v>
      </c>
      <c r="B201" s="703" t="s">
        <v>27</v>
      </c>
      <c r="C201" s="703" t="s">
        <v>123</v>
      </c>
      <c r="D201" s="703" t="s">
        <v>130</v>
      </c>
      <c r="E201" s="703" t="s">
        <v>509</v>
      </c>
      <c r="F201" s="703"/>
      <c r="G201" s="703" t="s">
        <v>131</v>
      </c>
      <c r="H201" s="703"/>
      <c r="I201" s="703"/>
      <c r="J201" s="703" t="s">
        <v>133</v>
      </c>
      <c r="K201" s="703"/>
      <c r="L201" s="703"/>
      <c r="M201" s="703">
        <v>9190659149</v>
      </c>
      <c r="N201" s="703" t="s">
        <v>4794</v>
      </c>
      <c r="O201" s="703" t="s">
        <v>113</v>
      </c>
      <c r="P201" s="703" t="s">
        <v>132</v>
      </c>
      <c r="Q201" s="703" t="s">
        <v>35</v>
      </c>
      <c r="R201" s="703" t="s">
        <v>8666</v>
      </c>
      <c r="S201" s="703" t="s">
        <v>39</v>
      </c>
      <c r="T201" s="703"/>
      <c r="U201" s="703" t="s">
        <v>4640</v>
      </c>
      <c r="V201" s="703" t="s">
        <v>4164</v>
      </c>
      <c r="W201" s="703" t="s">
        <v>253</v>
      </c>
      <c r="X201" s="703" t="s">
        <v>8868</v>
      </c>
      <c r="Y201" s="704">
        <v>45106</v>
      </c>
      <c r="Z201" s="705">
        <v>45107</v>
      </c>
      <c r="AA201" s="703" t="s">
        <v>4158</v>
      </c>
      <c r="AB201" s="703" t="s">
        <v>4159</v>
      </c>
      <c r="AC201" s="703"/>
      <c r="AD201" s="703" t="s">
        <v>4796</v>
      </c>
      <c r="AE201" s="703" t="s">
        <v>4797</v>
      </c>
      <c r="AF201" s="705">
        <v>45687</v>
      </c>
      <c r="AG201" s="703"/>
      <c r="AH201" s="703"/>
      <c r="AI201" s="703"/>
      <c r="AJ201" s="703"/>
      <c r="AK201" s="703" t="s">
        <v>8869</v>
      </c>
      <c r="AL201" s="703" t="s">
        <v>4795</v>
      </c>
      <c r="AM201" s="703" t="s">
        <v>253</v>
      </c>
      <c r="AN201" s="705">
        <v>45356</v>
      </c>
      <c r="AO201" s="705">
        <v>47183</v>
      </c>
      <c r="AP201" s="703"/>
      <c r="AQ201" s="703"/>
      <c r="AR201" s="703" t="s">
        <v>2312</v>
      </c>
      <c r="AS201" s="703">
        <v>2024</v>
      </c>
      <c r="AT201" s="706">
        <v>45378</v>
      </c>
      <c r="AU201" s="703" t="s">
        <v>2320</v>
      </c>
      <c r="AV201" s="707" t="s">
        <v>8870</v>
      </c>
      <c r="AW201" s="727"/>
      <c r="AX201" s="728"/>
      <c r="AY201" s="714"/>
      <c r="AZ201" s="728"/>
      <c r="BA201" s="728"/>
      <c r="BB201" s="714"/>
      <c r="BC201" s="728"/>
      <c r="BD201" s="727"/>
      <c r="BE201" s="728"/>
      <c r="BF201" s="704">
        <v>45106</v>
      </c>
      <c r="BG201" s="710">
        <f t="shared" si="2"/>
        <v>0</v>
      </c>
      <c r="BH201" s="710">
        <f t="shared" si="3"/>
        <v>0</v>
      </c>
      <c r="BI201" s="710">
        <f t="shared" si="4"/>
        <v>0</v>
      </c>
      <c r="BJ201" s="710">
        <f t="shared" si="5"/>
        <v>0</v>
      </c>
      <c r="BK201" s="709" t="b">
        <f t="shared" si="6"/>
        <v>0</v>
      </c>
      <c r="BL201" s="709"/>
      <c r="BM201" s="709"/>
      <c r="BN201" s="709"/>
    </row>
    <row r="202" spans="1:66" ht="15.75" customHeight="1">
      <c r="A202" s="63" t="s">
        <v>10</v>
      </c>
      <c r="B202" s="63" t="s">
        <v>27</v>
      </c>
      <c r="C202" s="63" t="s">
        <v>28</v>
      </c>
      <c r="D202" s="63" t="s">
        <v>29</v>
      </c>
      <c r="E202" s="63" t="s">
        <v>30</v>
      </c>
      <c r="F202" s="63"/>
      <c r="G202" s="63" t="s">
        <v>1805</v>
      </c>
      <c r="H202" s="63"/>
      <c r="I202" s="63" t="s">
        <v>4517</v>
      </c>
      <c r="J202" s="63" t="s">
        <v>1806</v>
      </c>
      <c r="K202" s="63"/>
      <c r="L202" s="63"/>
      <c r="M202" s="63" t="s">
        <v>1807</v>
      </c>
      <c r="N202" s="63" t="s">
        <v>4704</v>
      </c>
      <c r="O202" s="63" t="s">
        <v>15</v>
      </c>
      <c r="P202" s="63" t="s">
        <v>16</v>
      </c>
      <c r="Q202" s="63" t="s">
        <v>35</v>
      </c>
      <c r="R202" s="63" t="s">
        <v>272</v>
      </c>
      <c r="S202" s="174" t="s">
        <v>2649</v>
      </c>
      <c r="T202" s="174"/>
      <c r="U202" s="174" t="s">
        <v>4705</v>
      </c>
      <c r="V202" s="63" t="s">
        <v>4306</v>
      </c>
      <c r="W202" s="174" t="s">
        <v>276</v>
      </c>
      <c r="X202" s="174" t="s">
        <v>4706</v>
      </c>
      <c r="Y202" s="429">
        <v>45187</v>
      </c>
      <c r="Z202" s="430">
        <v>47015</v>
      </c>
      <c r="AA202" s="63" t="s">
        <v>4158</v>
      </c>
      <c r="AB202" s="63" t="s">
        <v>4159</v>
      </c>
      <c r="AC202" s="63"/>
      <c r="AD202" s="174" t="s">
        <v>8871</v>
      </c>
      <c r="AE202" s="174" t="s">
        <v>8872</v>
      </c>
      <c r="AF202" s="63" t="s">
        <v>4709</v>
      </c>
      <c r="AG202" s="174"/>
      <c r="AH202" s="174"/>
      <c r="AI202" s="174"/>
      <c r="AJ202" s="174"/>
      <c r="AK202" s="174"/>
      <c r="AL202" s="174"/>
      <c r="AM202" s="174"/>
      <c r="AN202" s="174"/>
      <c r="AO202" s="174"/>
      <c r="AP202" s="174"/>
      <c r="AQ202" s="174"/>
      <c r="AR202" s="174"/>
      <c r="AS202" s="174"/>
      <c r="AT202" s="415"/>
      <c r="AU202" s="174"/>
      <c r="AV202" s="437"/>
      <c r="AW202" s="471"/>
      <c r="AX202" s="473"/>
      <c r="AY202" s="422"/>
      <c r="AZ202" s="473"/>
      <c r="BA202" s="473"/>
      <c r="BB202" s="422"/>
      <c r="BC202" s="473"/>
      <c r="BD202" s="471"/>
      <c r="BE202" s="473"/>
      <c r="BF202" s="426"/>
      <c r="BG202" s="426">
        <f t="shared" si="2"/>
        <v>0</v>
      </c>
      <c r="BH202" s="426">
        <f t="shared" si="3"/>
        <v>0</v>
      </c>
      <c r="BI202" s="426">
        <f t="shared" si="4"/>
        <v>0</v>
      </c>
      <c r="BJ202" s="426">
        <f t="shared" si="5"/>
        <v>0</v>
      </c>
      <c r="BK202" s="425" t="b">
        <f t="shared" si="6"/>
        <v>0</v>
      </c>
      <c r="BL202" s="425"/>
      <c r="BM202" s="425"/>
      <c r="BN202" s="425"/>
    </row>
    <row r="203" spans="1:66" ht="15.75" customHeight="1">
      <c r="A203" s="319" t="s">
        <v>10</v>
      </c>
      <c r="B203" s="319" t="s">
        <v>27</v>
      </c>
      <c r="C203" s="356" t="s">
        <v>28</v>
      </c>
      <c r="D203" s="356" t="s">
        <v>3722</v>
      </c>
      <c r="E203" s="356" t="s">
        <v>509</v>
      </c>
      <c r="F203" s="319"/>
      <c r="G203" s="319" t="s">
        <v>3521</v>
      </c>
      <c r="H203" s="319"/>
      <c r="I203" s="319" t="s">
        <v>4710</v>
      </c>
      <c r="J203" s="319" t="s">
        <v>3723</v>
      </c>
      <c r="K203" s="319"/>
      <c r="L203" s="319"/>
      <c r="M203" s="484" t="s">
        <v>4711</v>
      </c>
      <c r="N203" s="319" t="s">
        <v>4712</v>
      </c>
      <c r="O203" s="356" t="s">
        <v>15</v>
      </c>
      <c r="P203" s="356" t="s">
        <v>16</v>
      </c>
      <c r="Q203" s="356" t="s">
        <v>35</v>
      </c>
      <c r="R203" s="356" t="s">
        <v>107</v>
      </c>
      <c r="S203" s="319" t="s">
        <v>108</v>
      </c>
      <c r="T203" s="319"/>
      <c r="U203" s="319" t="s">
        <v>4713</v>
      </c>
      <c r="V203" s="356" t="s">
        <v>4164</v>
      </c>
      <c r="W203" s="319" t="s">
        <v>192</v>
      </c>
      <c r="X203" s="319" t="s">
        <v>4714</v>
      </c>
      <c r="Y203" s="475">
        <v>45189</v>
      </c>
      <c r="Z203" s="476">
        <v>47017</v>
      </c>
      <c r="AA203" s="356" t="s">
        <v>4158</v>
      </c>
      <c r="AB203" s="356" t="s">
        <v>4159</v>
      </c>
      <c r="AC203" s="356"/>
      <c r="AD203" s="319" t="s">
        <v>4715</v>
      </c>
      <c r="AE203" s="319" t="s">
        <v>4716</v>
      </c>
      <c r="AF203" s="476">
        <v>46952</v>
      </c>
      <c r="AG203" s="319"/>
      <c r="AH203" s="319"/>
      <c r="AI203" s="319"/>
      <c r="AJ203" s="319"/>
      <c r="AK203" s="319"/>
      <c r="AL203" s="319"/>
      <c r="AM203" s="319"/>
      <c r="AN203" s="319"/>
      <c r="AO203" s="319"/>
      <c r="AP203" s="319"/>
      <c r="AQ203" s="319"/>
      <c r="AR203" s="319"/>
      <c r="AS203" s="319"/>
      <c r="AT203" s="477"/>
      <c r="AU203" s="319"/>
      <c r="AV203" s="347"/>
      <c r="AW203" s="471"/>
      <c r="AX203" s="478"/>
      <c r="AY203" s="422"/>
      <c r="AZ203" s="478"/>
      <c r="BA203" s="478"/>
      <c r="BB203" s="422"/>
      <c r="BC203" s="478"/>
      <c r="BD203" s="471"/>
      <c r="BE203" s="478">
        <v>1</v>
      </c>
      <c r="BF203" s="479"/>
      <c r="BG203" s="479">
        <f t="shared" si="2"/>
        <v>0</v>
      </c>
      <c r="BH203" s="479">
        <f t="shared" si="3"/>
        <v>0</v>
      </c>
      <c r="BI203" s="479">
        <f t="shared" si="4"/>
        <v>0</v>
      </c>
      <c r="BJ203" s="479">
        <f t="shared" si="5"/>
        <v>0</v>
      </c>
      <c r="BK203" s="480" t="b">
        <f t="shared" si="6"/>
        <v>0</v>
      </c>
      <c r="BL203" s="480"/>
      <c r="BM203" s="480"/>
      <c r="BN203" s="480"/>
    </row>
    <row r="204" spans="1:66" ht="15.75" customHeight="1">
      <c r="A204" s="356" t="s">
        <v>10</v>
      </c>
      <c r="B204" s="356" t="s">
        <v>27</v>
      </c>
      <c r="C204" s="356" t="s">
        <v>50</v>
      </c>
      <c r="D204" s="356" t="s">
        <v>499</v>
      </c>
      <c r="E204" s="356" t="s">
        <v>28</v>
      </c>
      <c r="F204" s="356"/>
      <c r="G204" s="356" t="s">
        <v>500</v>
      </c>
      <c r="H204" s="356"/>
      <c r="I204" s="356" t="s">
        <v>4717</v>
      </c>
      <c r="J204" s="356" t="s">
        <v>501</v>
      </c>
      <c r="K204" s="356"/>
      <c r="L204" s="356"/>
      <c r="M204" s="356" t="s">
        <v>502</v>
      </c>
      <c r="N204" s="356" t="s">
        <v>4296</v>
      </c>
      <c r="O204" s="356" t="s">
        <v>15</v>
      </c>
      <c r="P204" s="356" t="s">
        <v>16</v>
      </c>
      <c r="Q204" s="356" t="s">
        <v>35</v>
      </c>
      <c r="R204" s="356" t="s">
        <v>2222</v>
      </c>
      <c r="S204" s="319" t="s">
        <v>156</v>
      </c>
      <c r="T204" s="319"/>
      <c r="U204" s="319" t="s">
        <v>4718</v>
      </c>
      <c r="V204" s="356" t="s">
        <v>4164</v>
      </c>
      <c r="W204" s="319" t="s">
        <v>157</v>
      </c>
      <c r="X204" s="319" t="s">
        <v>4719</v>
      </c>
      <c r="Y204" s="475">
        <v>45245</v>
      </c>
      <c r="Z204" s="476">
        <v>47073</v>
      </c>
      <c r="AA204" s="356" t="s">
        <v>4158</v>
      </c>
      <c r="AB204" s="356" t="s">
        <v>4159</v>
      </c>
      <c r="AC204" s="356"/>
      <c r="AD204" s="319" t="s">
        <v>4720</v>
      </c>
      <c r="AE204" s="319" t="s">
        <v>4721</v>
      </c>
      <c r="AF204" s="476">
        <v>46973</v>
      </c>
      <c r="AG204" s="319"/>
      <c r="AH204" s="319"/>
      <c r="AI204" s="319"/>
      <c r="AJ204" s="319"/>
      <c r="AK204" s="319"/>
      <c r="AL204" s="319"/>
      <c r="AM204" s="319"/>
      <c r="AN204" s="319"/>
      <c r="AO204" s="319"/>
      <c r="AP204" s="319"/>
      <c r="AQ204" s="319"/>
      <c r="AR204" s="319"/>
      <c r="AS204" s="319"/>
      <c r="AT204" s="477"/>
      <c r="AU204" s="319"/>
      <c r="AV204" s="347"/>
      <c r="AW204" s="471"/>
      <c r="AX204" s="478"/>
      <c r="AY204" s="422"/>
      <c r="AZ204" s="478"/>
      <c r="BA204" s="478"/>
      <c r="BB204" s="422"/>
      <c r="BC204" s="478"/>
      <c r="BD204" s="471"/>
      <c r="BE204" s="478"/>
      <c r="BF204" s="479"/>
      <c r="BG204" s="479">
        <f t="shared" si="2"/>
        <v>0</v>
      </c>
      <c r="BH204" s="479">
        <f t="shared" si="3"/>
        <v>0</v>
      </c>
      <c r="BI204" s="479">
        <f t="shared" si="4"/>
        <v>0</v>
      </c>
      <c r="BJ204" s="479">
        <f t="shared" si="5"/>
        <v>0</v>
      </c>
      <c r="BK204" s="480" t="b">
        <f t="shared" si="6"/>
        <v>0</v>
      </c>
      <c r="BL204" s="480"/>
      <c r="BM204" s="480"/>
      <c r="BN204" s="480"/>
    </row>
    <row r="205" spans="1:66" ht="15.75" customHeight="1">
      <c r="A205" s="63" t="s">
        <v>10</v>
      </c>
      <c r="B205" s="63" t="s">
        <v>27</v>
      </c>
      <c r="C205" s="63" t="s">
        <v>50</v>
      </c>
      <c r="D205" s="63" t="s">
        <v>248</v>
      </c>
      <c r="E205" s="63" t="s">
        <v>123</v>
      </c>
      <c r="F205" s="63"/>
      <c r="G205" s="63" t="s">
        <v>3513</v>
      </c>
      <c r="H205" s="63"/>
      <c r="I205" s="63" t="s">
        <v>8873</v>
      </c>
      <c r="J205" s="63" t="s">
        <v>250</v>
      </c>
      <c r="K205" s="63"/>
      <c r="L205" s="63"/>
      <c r="M205" s="63" t="s">
        <v>251</v>
      </c>
      <c r="N205" s="63" t="s">
        <v>4364</v>
      </c>
      <c r="O205" s="63" t="s">
        <v>113</v>
      </c>
      <c r="P205" s="63" t="s">
        <v>226</v>
      </c>
      <c r="Q205" s="63" t="s">
        <v>35</v>
      </c>
      <c r="R205" s="63" t="s">
        <v>8666</v>
      </c>
      <c r="S205" s="174" t="s">
        <v>43</v>
      </c>
      <c r="T205" s="174"/>
      <c r="U205" s="174" t="s">
        <v>4640</v>
      </c>
      <c r="V205" s="63" t="s">
        <v>4164</v>
      </c>
      <c r="W205" s="174" t="s">
        <v>253</v>
      </c>
      <c r="X205" s="174" t="s">
        <v>4722</v>
      </c>
      <c r="Y205" s="429">
        <v>45267</v>
      </c>
      <c r="Z205" s="430">
        <v>46838</v>
      </c>
      <c r="AA205" s="63" t="s">
        <v>4646</v>
      </c>
      <c r="AB205" s="63" t="s">
        <v>4159</v>
      </c>
      <c r="AC205" s="63"/>
      <c r="AD205" s="174" t="s">
        <v>4723</v>
      </c>
      <c r="AE205" s="174" t="s">
        <v>4724</v>
      </c>
      <c r="AF205" s="63" t="s">
        <v>4725</v>
      </c>
      <c r="AG205" s="174"/>
      <c r="AH205" s="174"/>
      <c r="AI205" s="174"/>
      <c r="AJ205" s="174"/>
      <c r="AK205" s="174"/>
      <c r="AL205" s="174"/>
      <c r="AM205" s="174"/>
      <c r="AN205" s="174"/>
      <c r="AO205" s="174"/>
      <c r="AP205" s="174"/>
      <c r="AQ205" s="174"/>
      <c r="AR205" s="174" t="s">
        <v>2335</v>
      </c>
      <c r="AS205" s="174">
        <v>2023</v>
      </c>
      <c r="AT205" s="415">
        <v>45274</v>
      </c>
      <c r="AU205" s="174" t="s">
        <v>2310</v>
      </c>
      <c r="AV205" s="437"/>
      <c r="AW205" s="471"/>
      <c r="AX205" s="473"/>
      <c r="AY205" s="422"/>
      <c r="AZ205" s="473"/>
      <c r="BA205" s="473"/>
      <c r="BB205" s="422"/>
      <c r="BC205" s="473"/>
      <c r="BD205" s="471"/>
      <c r="BE205" s="473"/>
      <c r="BF205" s="426"/>
      <c r="BG205" s="426">
        <f t="shared" si="2"/>
        <v>0</v>
      </c>
      <c r="BH205" s="426">
        <f t="shared" si="3"/>
        <v>1</v>
      </c>
      <c r="BI205" s="426">
        <f t="shared" si="4"/>
        <v>0</v>
      </c>
      <c r="BJ205" s="426">
        <f t="shared" si="5"/>
        <v>1</v>
      </c>
      <c r="BK205" s="425" t="b">
        <f t="shared" si="6"/>
        <v>0</v>
      </c>
      <c r="BL205" s="425"/>
      <c r="BM205" s="425"/>
      <c r="BN205" s="425"/>
    </row>
    <row r="206" spans="1:66" ht="15.75" customHeight="1">
      <c r="A206" s="174" t="s">
        <v>10</v>
      </c>
      <c r="B206" s="174" t="s">
        <v>27</v>
      </c>
      <c r="C206" s="63" t="s">
        <v>50</v>
      </c>
      <c r="D206" s="63" t="s">
        <v>248</v>
      </c>
      <c r="E206" s="63" t="s">
        <v>123</v>
      </c>
      <c r="F206" s="174"/>
      <c r="G206" s="63" t="s">
        <v>3513</v>
      </c>
      <c r="H206" s="63"/>
      <c r="I206" s="63" t="s">
        <v>8873</v>
      </c>
      <c r="J206" s="63" t="s">
        <v>250</v>
      </c>
      <c r="K206" s="174"/>
      <c r="L206" s="174"/>
      <c r="M206" s="63" t="s">
        <v>251</v>
      </c>
      <c r="N206" s="63" t="s">
        <v>4364</v>
      </c>
      <c r="O206" s="63" t="s">
        <v>113</v>
      </c>
      <c r="P206" s="63" t="s">
        <v>226</v>
      </c>
      <c r="Q206" s="63" t="s">
        <v>35</v>
      </c>
      <c r="R206" s="63" t="s">
        <v>104</v>
      </c>
      <c r="S206" s="174" t="s">
        <v>173</v>
      </c>
      <c r="T206" s="174"/>
      <c r="U206" s="174" t="s">
        <v>4661</v>
      </c>
      <c r="V206" s="63" t="s">
        <v>4164</v>
      </c>
      <c r="W206" s="174" t="s">
        <v>106</v>
      </c>
      <c r="X206" s="174" t="s">
        <v>4726</v>
      </c>
      <c r="Y206" s="429">
        <v>45267</v>
      </c>
      <c r="Z206" s="430">
        <v>46838</v>
      </c>
      <c r="AA206" s="63" t="s">
        <v>4646</v>
      </c>
      <c r="AB206" s="63" t="s">
        <v>4159</v>
      </c>
      <c r="AC206" s="63"/>
      <c r="AD206" s="174" t="s">
        <v>4727</v>
      </c>
      <c r="AE206" s="174" t="s">
        <v>4728</v>
      </c>
      <c r="AF206" s="63" t="s">
        <v>4729</v>
      </c>
      <c r="AG206" s="174"/>
      <c r="AH206" s="174"/>
      <c r="AI206" s="174"/>
      <c r="AJ206" s="174"/>
      <c r="AK206" s="174"/>
      <c r="AL206" s="174"/>
      <c r="AM206" s="174"/>
      <c r="AN206" s="174"/>
      <c r="AO206" s="174"/>
      <c r="AP206" s="174"/>
      <c r="AQ206" s="174"/>
      <c r="AR206" s="174" t="s">
        <v>2335</v>
      </c>
      <c r="AS206" s="174">
        <v>2023</v>
      </c>
      <c r="AT206" s="415">
        <v>45274</v>
      </c>
      <c r="AU206" s="174" t="s">
        <v>2310</v>
      </c>
      <c r="AV206" s="437"/>
      <c r="AW206" s="471"/>
      <c r="AX206" s="473"/>
      <c r="AY206" s="422"/>
      <c r="AZ206" s="473"/>
      <c r="BA206" s="473"/>
      <c r="BB206" s="422"/>
      <c r="BC206" s="473"/>
      <c r="BD206" s="471"/>
      <c r="BE206" s="473"/>
      <c r="BF206" s="426"/>
      <c r="BG206" s="426">
        <f t="shared" si="2"/>
        <v>0</v>
      </c>
      <c r="BH206" s="426">
        <f t="shared" si="3"/>
        <v>1</v>
      </c>
      <c r="BI206" s="426">
        <f t="shared" si="4"/>
        <v>0</v>
      </c>
      <c r="BJ206" s="426">
        <f t="shared" si="5"/>
        <v>1</v>
      </c>
      <c r="BK206" s="425" t="b">
        <f t="shared" si="6"/>
        <v>0</v>
      </c>
      <c r="BL206" s="425"/>
      <c r="BM206" s="425"/>
      <c r="BN206" s="425"/>
    </row>
    <row r="207" spans="1:66" ht="15.75" customHeight="1">
      <c r="A207" s="63" t="s">
        <v>10</v>
      </c>
      <c r="B207" s="63" t="s">
        <v>27</v>
      </c>
      <c r="C207" s="63" t="s">
        <v>50</v>
      </c>
      <c r="D207" s="63" t="s">
        <v>445</v>
      </c>
      <c r="E207" s="63" t="s">
        <v>146</v>
      </c>
      <c r="F207" s="63"/>
      <c r="G207" s="63" t="s">
        <v>2091</v>
      </c>
      <c r="H207" s="63"/>
      <c r="I207" s="63" t="s">
        <v>4730</v>
      </c>
      <c r="J207" s="63" t="s">
        <v>2092</v>
      </c>
      <c r="K207" s="63"/>
      <c r="L207" s="63"/>
      <c r="M207" s="63">
        <v>9989782358</v>
      </c>
      <c r="N207" s="63" t="s">
        <v>4540</v>
      </c>
      <c r="O207" s="63" t="s">
        <v>15</v>
      </c>
      <c r="P207" s="63" t="s">
        <v>16</v>
      </c>
      <c r="Q207" s="63" t="s">
        <v>35</v>
      </c>
      <c r="R207" s="63" t="s">
        <v>2677</v>
      </c>
      <c r="S207" s="174" t="s">
        <v>2681</v>
      </c>
      <c r="T207" s="174"/>
      <c r="U207" s="174" t="s">
        <v>4731</v>
      </c>
      <c r="V207" s="63" t="s">
        <v>4164</v>
      </c>
      <c r="W207" s="174" t="s">
        <v>1139</v>
      </c>
      <c r="X207" s="174" t="s">
        <v>4732</v>
      </c>
      <c r="Y207" s="429">
        <v>45280</v>
      </c>
      <c r="Z207" s="430">
        <v>45281</v>
      </c>
      <c r="AA207" s="63" t="s">
        <v>4158</v>
      </c>
      <c r="AB207" s="63" t="s">
        <v>4159</v>
      </c>
      <c r="AC207" s="63"/>
      <c r="AD207" s="174" t="s">
        <v>4733</v>
      </c>
      <c r="AE207" s="174" t="s">
        <v>4734</v>
      </c>
      <c r="AF207" s="427">
        <v>45782</v>
      </c>
      <c r="AG207" s="174"/>
      <c r="AH207" s="174"/>
      <c r="AI207" s="174"/>
      <c r="AJ207" s="174"/>
      <c r="AK207" s="174"/>
      <c r="AL207" s="174"/>
      <c r="AM207" s="174"/>
      <c r="AN207" s="174"/>
      <c r="AO207" s="174"/>
      <c r="AP207" s="174"/>
      <c r="AQ207" s="174"/>
      <c r="AR207" s="174" t="s">
        <v>2335</v>
      </c>
      <c r="AS207" s="174">
        <v>2023</v>
      </c>
      <c r="AT207" s="415">
        <v>45287</v>
      </c>
      <c r="AU207" s="174" t="s">
        <v>2310</v>
      </c>
      <c r="AV207" s="437"/>
      <c r="AW207" s="471"/>
      <c r="AX207" s="473"/>
      <c r="AY207" s="422"/>
      <c r="AZ207" s="473"/>
      <c r="BA207" s="473"/>
      <c r="BB207" s="422"/>
      <c r="BC207" s="473"/>
      <c r="BD207" s="471"/>
      <c r="BE207" s="473"/>
      <c r="BF207" s="426"/>
      <c r="BG207" s="426">
        <f t="shared" si="2"/>
        <v>0</v>
      </c>
      <c r="BH207" s="426">
        <f t="shared" si="3"/>
        <v>1</v>
      </c>
      <c r="BI207" s="426">
        <f t="shared" si="4"/>
        <v>0</v>
      </c>
      <c r="BJ207" s="426">
        <f t="shared" si="5"/>
        <v>1</v>
      </c>
      <c r="BK207" s="425" t="b">
        <f t="shared" si="6"/>
        <v>0</v>
      </c>
      <c r="BL207" s="425"/>
      <c r="BM207" s="425"/>
      <c r="BN207" s="425"/>
    </row>
    <row r="208" spans="1:66" ht="15.75" customHeight="1">
      <c r="A208" s="63" t="s">
        <v>10</v>
      </c>
      <c r="B208" s="63" t="s">
        <v>27</v>
      </c>
      <c r="C208" s="63" t="s">
        <v>28</v>
      </c>
      <c r="D208" s="63" t="s">
        <v>29</v>
      </c>
      <c r="E208" s="63" t="s">
        <v>30</v>
      </c>
      <c r="F208" s="63"/>
      <c r="G208" s="63" t="s">
        <v>31</v>
      </c>
      <c r="H208" s="63"/>
      <c r="I208" s="63" t="s">
        <v>4173</v>
      </c>
      <c r="J208" s="63" t="s">
        <v>3703</v>
      </c>
      <c r="K208" s="63"/>
      <c r="L208" s="63"/>
      <c r="M208" s="63" t="s">
        <v>4174</v>
      </c>
      <c r="N208" s="63" t="s">
        <v>4175</v>
      </c>
      <c r="O208" s="63" t="s">
        <v>15</v>
      </c>
      <c r="P208" s="63" t="s">
        <v>16</v>
      </c>
      <c r="Q208" s="63" t="s">
        <v>35</v>
      </c>
      <c r="R208" s="63" t="s">
        <v>8666</v>
      </c>
      <c r="S208" s="174" t="s">
        <v>43</v>
      </c>
      <c r="T208" s="174"/>
      <c r="U208" s="174" t="s">
        <v>4640</v>
      </c>
      <c r="V208" s="63" t="s">
        <v>4164</v>
      </c>
      <c r="W208" s="174" t="s">
        <v>253</v>
      </c>
      <c r="X208" s="174" t="s">
        <v>4735</v>
      </c>
      <c r="Y208" s="429">
        <v>45281</v>
      </c>
      <c r="Z208" s="430">
        <v>46914</v>
      </c>
      <c r="AA208" s="63" t="s">
        <v>4646</v>
      </c>
      <c r="AB208" s="63" t="s">
        <v>4159</v>
      </c>
      <c r="AC208" s="63"/>
      <c r="AD208" s="174" t="s">
        <v>4736</v>
      </c>
      <c r="AE208" s="174" t="s">
        <v>4737</v>
      </c>
      <c r="AF208" s="63" t="s">
        <v>4738</v>
      </c>
      <c r="AG208" s="174"/>
      <c r="AH208" s="174"/>
      <c r="AI208" s="174"/>
      <c r="AJ208" s="174"/>
      <c r="AK208" s="174"/>
      <c r="AL208" s="174"/>
      <c r="AM208" s="174"/>
      <c r="AN208" s="174"/>
      <c r="AO208" s="174"/>
      <c r="AP208" s="174"/>
      <c r="AQ208" s="174"/>
      <c r="AR208" s="174" t="s">
        <v>2335</v>
      </c>
      <c r="AS208" s="174">
        <v>2023</v>
      </c>
      <c r="AT208" s="415">
        <v>45287</v>
      </c>
      <c r="AU208" s="174" t="s">
        <v>2310</v>
      </c>
      <c r="AV208" s="437"/>
      <c r="AW208" s="471"/>
      <c r="AX208" s="473"/>
      <c r="AY208" s="422"/>
      <c r="AZ208" s="473"/>
      <c r="BA208" s="473"/>
      <c r="BB208" s="422"/>
      <c r="BC208" s="473"/>
      <c r="BD208" s="471"/>
      <c r="BE208" s="473"/>
      <c r="BF208" s="426"/>
      <c r="BG208" s="426">
        <f t="shared" si="2"/>
        <v>0</v>
      </c>
      <c r="BH208" s="426">
        <f t="shared" si="3"/>
        <v>1</v>
      </c>
      <c r="BI208" s="426">
        <f t="shared" si="4"/>
        <v>0</v>
      </c>
      <c r="BJ208" s="426">
        <f t="shared" si="5"/>
        <v>1</v>
      </c>
      <c r="BK208" s="425" t="b">
        <f t="shared" si="6"/>
        <v>0</v>
      </c>
      <c r="BL208" s="425"/>
      <c r="BM208" s="425"/>
      <c r="BN208" s="425"/>
    </row>
    <row r="209" spans="1:66" ht="15.75" customHeight="1">
      <c r="A209" s="174" t="s">
        <v>10</v>
      </c>
      <c r="B209" s="174" t="s">
        <v>27</v>
      </c>
      <c r="C209" s="63" t="s">
        <v>28</v>
      </c>
      <c r="D209" s="63" t="s">
        <v>29</v>
      </c>
      <c r="E209" s="63" t="s">
        <v>30</v>
      </c>
      <c r="F209" s="174"/>
      <c r="G209" s="63" t="s">
        <v>31</v>
      </c>
      <c r="H209" s="63"/>
      <c r="I209" s="63" t="s">
        <v>4173</v>
      </c>
      <c r="J209" s="174" t="s">
        <v>3721</v>
      </c>
      <c r="K209" s="174"/>
      <c r="L209" s="174"/>
      <c r="M209" s="63" t="s">
        <v>4174</v>
      </c>
      <c r="N209" s="63" t="s">
        <v>4175</v>
      </c>
      <c r="O209" s="63" t="s">
        <v>15</v>
      </c>
      <c r="P209" s="63" t="s">
        <v>16</v>
      </c>
      <c r="Q209" s="63" t="s">
        <v>35</v>
      </c>
      <c r="R209" s="63" t="s">
        <v>125</v>
      </c>
      <c r="S209" s="174" t="s">
        <v>1849</v>
      </c>
      <c r="T209" s="174"/>
      <c r="U209" s="174" t="s">
        <v>4582</v>
      </c>
      <c r="V209" s="63" t="s">
        <v>4164</v>
      </c>
      <c r="W209" s="174" t="s">
        <v>127</v>
      </c>
      <c r="X209" s="174" t="s">
        <v>4739</v>
      </c>
      <c r="Y209" s="429">
        <v>45281</v>
      </c>
      <c r="Z209" s="430">
        <v>46855</v>
      </c>
      <c r="AA209" s="63" t="s">
        <v>4646</v>
      </c>
      <c r="AB209" s="63" t="s">
        <v>4159</v>
      </c>
      <c r="AC209" s="63"/>
      <c r="AD209" s="174" t="s">
        <v>4740</v>
      </c>
      <c r="AE209" s="174"/>
      <c r="AF209" s="63"/>
      <c r="AG209" s="174"/>
      <c r="AH209" s="174"/>
      <c r="AI209" s="174"/>
      <c r="AJ209" s="174"/>
      <c r="AK209" s="174"/>
      <c r="AL209" s="174"/>
      <c r="AM209" s="174"/>
      <c r="AN209" s="174"/>
      <c r="AO209" s="174"/>
      <c r="AP209" s="174"/>
      <c r="AQ209" s="174"/>
      <c r="AR209" s="174" t="s">
        <v>2335</v>
      </c>
      <c r="AS209" s="174">
        <v>2023</v>
      </c>
      <c r="AT209" s="415">
        <v>45287</v>
      </c>
      <c r="AU209" s="174" t="s">
        <v>2310</v>
      </c>
      <c r="AV209" s="437"/>
      <c r="AW209" s="471"/>
      <c r="AX209" s="473"/>
      <c r="AY209" s="422"/>
      <c r="AZ209" s="473"/>
      <c r="BA209" s="473"/>
      <c r="BB209" s="422"/>
      <c r="BC209" s="473"/>
      <c r="BD209" s="471"/>
      <c r="BE209" s="473"/>
      <c r="BF209" s="426"/>
      <c r="BG209" s="426">
        <f t="shared" si="2"/>
        <v>0</v>
      </c>
      <c r="BH209" s="426">
        <f t="shared" si="3"/>
        <v>1</v>
      </c>
      <c r="BI209" s="426">
        <f t="shared" si="4"/>
        <v>0</v>
      </c>
      <c r="BJ209" s="426">
        <f t="shared" si="5"/>
        <v>1</v>
      </c>
      <c r="BK209" s="425" t="b">
        <f t="shared" si="6"/>
        <v>0</v>
      </c>
      <c r="BL209" s="425"/>
      <c r="BM209" s="425"/>
      <c r="BN209" s="425"/>
    </row>
    <row r="210" spans="1:66" ht="15.75" customHeight="1">
      <c r="A210" s="356" t="s">
        <v>10</v>
      </c>
      <c r="B210" s="356" t="s">
        <v>27</v>
      </c>
      <c r="C210" s="356" t="s">
        <v>50</v>
      </c>
      <c r="D210" s="356" t="s">
        <v>499</v>
      </c>
      <c r="E210" s="356" t="s">
        <v>28</v>
      </c>
      <c r="F210" s="356"/>
      <c r="G210" s="356" t="s">
        <v>500</v>
      </c>
      <c r="H210" s="356"/>
      <c r="I210" s="356" t="s">
        <v>4717</v>
      </c>
      <c r="J210" s="356" t="s">
        <v>3718</v>
      </c>
      <c r="K210" s="356"/>
      <c r="L210" s="356"/>
      <c r="M210" s="356" t="s">
        <v>502</v>
      </c>
      <c r="N210" s="356" t="s">
        <v>4296</v>
      </c>
      <c r="O210" s="356" t="s">
        <v>15</v>
      </c>
      <c r="P210" s="356" t="s">
        <v>16</v>
      </c>
      <c r="Q210" s="356" t="s">
        <v>35</v>
      </c>
      <c r="R210" s="356" t="s">
        <v>2222</v>
      </c>
      <c r="S210" s="319" t="s">
        <v>870</v>
      </c>
      <c r="T210" s="319"/>
      <c r="U210" s="319" t="s">
        <v>4741</v>
      </c>
      <c r="V210" s="356" t="s">
        <v>4157</v>
      </c>
      <c r="W210" s="319">
        <v>1288</v>
      </c>
      <c r="X210" s="319" t="s">
        <v>4743</v>
      </c>
      <c r="Y210" s="475">
        <v>45287</v>
      </c>
      <c r="Z210" s="476">
        <v>47115</v>
      </c>
      <c r="AA210" s="356" t="s">
        <v>4158</v>
      </c>
      <c r="AB210" s="356" t="s">
        <v>4159</v>
      </c>
      <c r="AC210" s="356"/>
      <c r="AD210" s="319" t="s">
        <v>4297</v>
      </c>
      <c r="AE210" s="319" t="s">
        <v>4744</v>
      </c>
      <c r="AF210" s="476">
        <v>47014</v>
      </c>
      <c r="AG210" s="319"/>
      <c r="AH210" s="319"/>
      <c r="AI210" s="319"/>
      <c r="AJ210" s="319"/>
      <c r="AK210" s="319"/>
      <c r="AL210" s="319"/>
      <c r="AM210" s="319"/>
      <c r="AN210" s="319"/>
      <c r="AO210" s="319"/>
      <c r="AP210" s="319"/>
      <c r="AQ210" s="319"/>
      <c r="AR210" s="319" t="s">
        <v>2335</v>
      </c>
      <c r="AS210" s="319">
        <v>2023</v>
      </c>
      <c r="AT210" s="477">
        <v>45287</v>
      </c>
      <c r="AU210" s="319" t="s">
        <v>2310</v>
      </c>
      <c r="AV210" s="347"/>
      <c r="AW210" s="471"/>
      <c r="AX210" s="478"/>
      <c r="AY210" s="422"/>
      <c r="AZ210" s="478"/>
      <c r="BA210" s="478"/>
      <c r="BB210" s="422"/>
      <c r="BC210" s="478"/>
      <c r="BD210" s="471"/>
      <c r="BE210" s="478"/>
      <c r="BF210" s="479"/>
      <c r="BG210" s="479">
        <f t="shared" si="2"/>
        <v>0</v>
      </c>
      <c r="BH210" s="479">
        <f t="shared" si="3"/>
        <v>1</v>
      </c>
      <c r="BI210" s="479">
        <f t="shared" si="4"/>
        <v>0</v>
      </c>
      <c r="BJ210" s="479">
        <f t="shared" si="5"/>
        <v>1</v>
      </c>
      <c r="BK210" s="480" t="b">
        <f t="shared" si="6"/>
        <v>0</v>
      </c>
      <c r="BL210" s="480"/>
      <c r="BM210" s="480"/>
      <c r="BN210" s="480"/>
    </row>
    <row r="211" spans="1:66" ht="15.75" customHeight="1">
      <c r="A211" s="63" t="s">
        <v>10</v>
      </c>
      <c r="B211" s="63" t="s">
        <v>27</v>
      </c>
      <c r="C211" s="63" t="s">
        <v>123</v>
      </c>
      <c r="D211" s="63" t="s">
        <v>124</v>
      </c>
      <c r="E211" s="63" t="s">
        <v>509</v>
      </c>
      <c r="F211" s="63"/>
      <c r="G211" s="63" t="s">
        <v>3460</v>
      </c>
      <c r="H211" s="63"/>
      <c r="I211" s="63" t="s">
        <v>4676</v>
      </c>
      <c r="J211" s="63" t="s">
        <v>227</v>
      </c>
      <c r="K211" s="63"/>
      <c r="L211" s="63"/>
      <c r="M211" s="63" t="s">
        <v>4329</v>
      </c>
      <c r="N211" s="63" t="s">
        <v>4330</v>
      </c>
      <c r="O211" s="63" t="s">
        <v>113</v>
      </c>
      <c r="P211" s="63" t="s">
        <v>226</v>
      </c>
      <c r="Q211" s="63" t="s">
        <v>35</v>
      </c>
      <c r="R211" s="63" t="s">
        <v>8666</v>
      </c>
      <c r="S211" s="174" t="s">
        <v>43</v>
      </c>
      <c r="T211" s="174"/>
      <c r="U211" s="174" t="s">
        <v>4640</v>
      </c>
      <c r="V211" s="63" t="s">
        <v>4164</v>
      </c>
      <c r="W211" s="174" t="s">
        <v>253</v>
      </c>
      <c r="X211" s="174" t="s">
        <v>4745</v>
      </c>
      <c r="Y211" s="429">
        <v>45287</v>
      </c>
      <c r="Z211" s="430">
        <v>46838</v>
      </c>
      <c r="AA211" s="63" t="s">
        <v>4646</v>
      </c>
      <c r="AB211" s="63" t="s">
        <v>4159</v>
      </c>
      <c r="AC211" s="63"/>
      <c r="AD211" s="174" t="s">
        <v>4361</v>
      </c>
      <c r="AE211" s="174" t="s">
        <v>4746</v>
      </c>
      <c r="AF211" s="430">
        <v>46789</v>
      </c>
      <c r="AG211" s="174"/>
      <c r="AH211" s="174"/>
      <c r="AI211" s="174"/>
      <c r="AJ211" s="174"/>
      <c r="AK211" s="174"/>
      <c r="AL211" s="174"/>
      <c r="AM211" s="174"/>
      <c r="AN211" s="174"/>
      <c r="AO211" s="174"/>
      <c r="AP211" s="174"/>
      <c r="AQ211" s="174"/>
      <c r="AR211" s="174" t="s">
        <v>2309</v>
      </c>
      <c r="AS211" s="174">
        <v>2024</v>
      </c>
      <c r="AT211" s="415">
        <v>45351</v>
      </c>
      <c r="AU211" s="174" t="s">
        <v>2310</v>
      </c>
      <c r="AV211" s="437" t="s">
        <v>4747</v>
      </c>
      <c r="AW211" s="471"/>
      <c r="AX211" s="473"/>
      <c r="AY211" s="422"/>
      <c r="AZ211" s="473"/>
      <c r="BA211" s="473"/>
      <c r="BB211" s="422"/>
      <c r="BC211" s="473"/>
      <c r="BD211" s="471"/>
      <c r="BE211" s="473"/>
      <c r="BF211" s="426"/>
      <c r="BG211" s="426">
        <f t="shared" si="2"/>
        <v>0</v>
      </c>
      <c r="BH211" s="426">
        <f t="shared" si="3"/>
        <v>1</v>
      </c>
      <c r="BI211" s="426">
        <f t="shared" si="4"/>
        <v>0</v>
      </c>
      <c r="BJ211" s="426">
        <f t="shared" si="5"/>
        <v>1</v>
      </c>
      <c r="BK211" s="425" t="b">
        <f t="shared" si="6"/>
        <v>0</v>
      </c>
      <c r="BL211" s="425"/>
      <c r="BM211" s="425"/>
      <c r="BN211" s="425"/>
    </row>
    <row r="212" spans="1:66" ht="15.75" customHeight="1">
      <c r="A212" s="174" t="s">
        <v>10</v>
      </c>
      <c r="B212" s="174" t="s">
        <v>27</v>
      </c>
      <c r="C212" s="63" t="s">
        <v>123</v>
      </c>
      <c r="D212" s="63" t="s">
        <v>124</v>
      </c>
      <c r="E212" s="63" t="s">
        <v>509</v>
      </c>
      <c r="F212" s="174"/>
      <c r="G212" s="63" t="s">
        <v>3460</v>
      </c>
      <c r="H212" s="63"/>
      <c r="I212" s="63" t="s">
        <v>4676</v>
      </c>
      <c r="J212" s="63" t="s">
        <v>227</v>
      </c>
      <c r="K212" s="174"/>
      <c r="L212" s="174"/>
      <c r="M212" s="63" t="s">
        <v>4329</v>
      </c>
      <c r="N212" s="63" t="s">
        <v>4330</v>
      </c>
      <c r="O212" s="63" t="s">
        <v>113</v>
      </c>
      <c r="P212" s="63" t="s">
        <v>226</v>
      </c>
      <c r="Q212" s="63" t="s">
        <v>35</v>
      </c>
      <c r="R212" s="63" t="s">
        <v>8666</v>
      </c>
      <c r="S212" s="174" t="s">
        <v>45</v>
      </c>
      <c r="T212" s="174"/>
      <c r="U212" s="174" t="s">
        <v>4652</v>
      </c>
      <c r="V212" s="63" t="s">
        <v>4164</v>
      </c>
      <c r="W212" s="174" t="s">
        <v>1770</v>
      </c>
      <c r="X212" s="174" t="s">
        <v>4748</v>
      </c>
      <c r="Y212" s="429">
        <v>45287</v>
      </c>
      <c r="Z212" s="430">
        <v>46838</v>
      </c>
      <c r="AA212" s="63" t="s">
        <v>4646</v>
      </c>
      <c r="AB212" s="63" t="s">
        <v>4159</v>
      </c>
      <c r="AC212" s="63"/>
      <c r="AD212" s="174" t="s">
        <v>4337</v>
      </c>
      <c r="AE212" s="174" t="s">
        <v>4749</v>
      </c>
      <c r="AF212" s="430">
        <v>45701</v>
      </c>
      <c r="AG212" s="174"/>
      <c r="AH212" s="174"/>
      <c r="AI212" s="174"/>
      <c r="AJ212" s="174"/>
      <c r="AK212" s="174"/>
      <c r="AL212" s="174"/>
      <c r="AM212" s="174"/>
      <c r="AN212" s="174"/>
      <c r="AO212" s="174"/>
      <c r="AP212" s="174"/>
      <c r="AQ212" s="174"/>
      <c r="AR212" s="174" t="s">
        <v>2309</v>
      </c>
      <c r="AS212" s="174">
        <v>2024</v>
      </c>
      <c r="AT212" s="415">
        <v>45351</v>
      </c>
      <c r="AU212" s="174" t="s">
        <v>2310</v>
      </c>
      <c r="AV212" s="437" t="s">
        <v>4747</v>
      </c>
      <c r="AW212" s="471"/>
      <c r="AX212" s="473"/>
      <c r="AY212" s="422"/>
      <c r="AZ212" s="473"/>
      <c r="BA212" s="473"/>
      <c r="BB212" s="422"/>
      <c r="BC212" s="473"/>
      <c r="BD212" s="471"/>
      <c r="BE212" s="473"/>
      <c r="BF212" s="426"/>
      <c r="BG212" s="426">
        <f t="shared" si="2"/>
        <v>0</v>
      </c>
      <c r="BH212" s="426">
        <f t="shared" si="3"/>
        <v>1</v>
      </c>
      <c r="BI212" s="426">
        <f t="shared" si="4"/>
        <v>0</v>
      </c>
      <c r="BJ212" s="426">
        <f t="shared" si="5"/>
        <v>1</v>
      </c>
      <c r="BK212" s="425" t="b">
        <f t="shared" si="6"/>
        <v>0</v>
      </c>
      <c r="BL212" s="425"/>
      <c r="BM212" s="425"/>
      <c r="BN212" s="425"/>
    </row>
    <row r="213" spans="1:66" ht="15.75" customHeight="1">
      <c r="A213" s="174" t="s">
        <v>10</v>
      </c>
      <c r="B213" s="174" t="s">
        <v>27</v>
      </c>
      <c r="C213" s="63" t="s">
        <v>123</v>
      </c>
      <c r="D213" s="63" t="s">
        <v>124</v>
      </c>
      <c r="E213" s="63" t="s">
        <v>509</v>
      </c>
      <c r="F213" s="174"/>
      <c r="G213" s="63" t="s">
        <v>3460</v>
      </c>
      <c r="H213" s="63"/>
      <c r="I213" s="63" t="s">
        <v>4676</v>
      </c>
      <c r="J213" s="63" t="s">
        <v>227</v>
      </c>
      <c r="K213" s="174"/>
      <c r="L213" s="174"/>
      <c r="M213" s="63" t="s">
        <v>4329</v>
      </c>
      <c r="N213" s="63" t="s">
        <v>4330</v>
      </c>
      <c r="O213" s="63" t="s">
        <v>113</v>
      </c>
      <c r="P213" s="63" t="s">
        <v>226</v>
      </c>
      <c r="Q213" s="63" t="s">
        <v>35</v>
      </c>
      <c r="R213" s="63" t="s">
        <v>107</v>
      </c>
      <c r="S213" s="174" t="s">
        <v>1608</v>
      </c>
      <c r="T213" s="174"/>
      <c r="U213" s="174" t="s">
        <v>4750</v>
      </c>
      <c r="V213" s="63" t="s">
        <v>4164</v>
      </c>
      <c r="W213" s="174" t="s">
        <v>1601</v>
      </c>
      <c r="X213" s="174" t="s">
        <v>4751</v>
      </c>
      <c r="Y213" s="429">
        <v>45287</v>
      </c>
      <c r="Z213" s="430">
        <v>46838</v>
      </c>
      <c r="AA213" s="63" t="s">
        <v>4646</v>
      </c>
      <c r="AB213" s="63" t="s">
        <v>4159</v>
      </c>
      <c r="AC213" s="63"/>
      <c r="AD213" s="174" t="s">
        <v>4752</v>
      </c>
      <c r="AE213" s="174" t="s">
        <v>4753</v>
      </c>
      <c r="AF213" s="430">
        <v>46195</v>
      </c>
      <c r="AG213" s="174"/>
      <c r="AH213" s="174"/>
      <c r="AI213" s="174"/>
      <c r="AJ213" s="174"/>
      <c r="AK213" s="174"/>
      <c r="AL213" s="174"/>
      <c r="AM213" s="174"/>
      <c r="AN213" s="174"/>
      <c r="AO213" s="174"/>
      <c r="AP213" s="174"/>
      <c r="AQ213" s="174"/>
      <c r="AR213" s="174" t="s">
        <v>2309</v>
      </c>
      <c r="AS213" s="174">
        <v>2024</v>
      </c>
      <c r="AT213" s="415">
        <v>45351</v>
      </c>
      <c r="AU213" s="174" t="s">
        <v>2310</v>
      </c>
      <c r="AV213" s="437" t="s">
        <v>4747</v>
      </c>
      <c r="AW213" s="471"/>
      <c r="AX213" s="473"/>
      <c r="AY213" s="422"/>
      <c r="AZ213" s="473"/>
      <c r="BA213" s="473"/>
      <c r="BB213" s="422"/>
      <c r="BC213" s="473"/>
      <c r="BD213" s="471"/>
      <c r="BE213" s="473"/>
      <c r="BF213" s="426"/>
      <c r="BG213" s="426">
        <f t="shared" si="2"/>
        <v>0</v>
      </c>
      <c r="BH213" s="426">
        <f t="shared" si="3"/>
        <v>1</v>
      </c>
      <c r="BI213" s="426">
        <f t="shared" si="4"/>
        <v>0</v>
      </c>
      <c r="BJ213" s="426">
        <f t="shared" si="5"/>
        <v>1</v>
      </c>
      <c r="BK213" s="425" t="b">
        <f t="shared" si="6"/>
        <v>0</v>
      </c>
      <c r="BL213" s="425"/>
      <c r="BM213" s="425"/>
      <c r="BN213" s="425"/>
    </row>
    <row r="214" spans="1:66" ht="15.75" customHeight="1">
      <c r="A214" s="176" t="s">
        <v>10</v>
      </c>
      <c r="B214" s="176" t="s">
        <v>27</v>
      </c>
      <c r="C214" s="313" t="s">
        <v>28</v>
      </c>
      <c r="D214" s="313" t="s">
        <v>3722</v>
      </c>
      <c r="E214" s="313" t="s">
        <v>509</v>
      </c>
      <c r="F214" s="176"/>
      <c r="G214" s="176" t="s">
        <v>3521</v>
      </c>
      <c r="H214" s="176"/>
      <c r="I214" s="176" t="s">
        <v>4710</v>
      </c>
      <c r="J214" s="176" t="s">
        <v>3723</v>
      </c>
      <c r="K214" s="176"/>
      <c r="L214" s="176"/>
      <c r="M214" s="485" t="s">
        <v>4754</v>
      </c>
      <c r="N214" s="176" t="s">
        <v>4712</v>
      </c>
      <c r="O214" s="313" t="s">
        <v>15</v>
      </c>
      <c r="P214" s="313" t="s">
        <v>16</v>
      </c>
      <c r="Q214" s="313" t="s">
        <v>35</v>
      </c>
      <c r="R214" s="63" t="s">
        <v>104</v>
      </c>
      <c r="S214" s="174" t="s">
        <v>105</v>
      </c>
      <c r="T214" s="174"/>
      <c r="U214" s="174" t="s">
        <v>4661</v>
      </c>
      <c r="V214" s="63" t="s">
        <v>4164</v>
      </c>
      <c r="W214" s="174" t="s">
        <v>106</v>
      </c>
      <c r="X214" s="174" t="s">
        <v>4755</v>
      </c>
      <c r="Y214" s="429">
        <v>45336</v>
      </c>
      <c r="Z214" s="430">
        <v>47164</v>
      </c>
      <c r="AA214" s="63" t="s">
        <v>4158</v>
      </c>
      <c r="AB214" s="63" t="s">
        <v>4159</v>
      </c>
      <c r="AC214" s="63"/>
      <c r="AD214" s="174" t="s">
        <v>4756</v>
      </c>
      <c r="AE214" s="174" t="s">
        <v>4757</v>
      </c>
      <c r="AF214" s="430">
        <v>45587</v>
      </c>
      <c r="AG214" s="174"/>
      <c r="AH214" s="174"/>
      <c r="AI214" s="174"/>
      <c r="AJ214" s="174"/>
      <c r="AK214" s="174"/>
      <c r="AL214" s="174"/>
      <c r="AM214" s="174"/>
      <c r="AN214" s="174"/>
      <c r="AO214" s="174"/>
      <c r="AP214" s="174"/>
      <c r="AQ214" s="174"/>
      <c r="AR214" s="174" t="s">
        <v>2309</v>
      </c>
      <c r="AS214" s="174">
        <v>2024</v>
      </c>
      <c r="AT214" s="415">
        <v>45351</v>
      </c>
      <c r="AU214" s="174" t="s">
        <v>2310</v>
      </c>
      <c r="AV214" s="437"/>
      <c r="AW214" s="471"/>
      <c r="AX214" s="473"/>
      <c r="AY214" s="422"/>
      <c r="AZ214" s="473"/>
      <c r="BA214" s="473"/>
      <c r="BB214" s="422"/>
      <c r="BC214" s="473"/>
      <c r="BD214" s="471"/>
      <c r="BE214" s="473"/>
      <c r="BF214" s="426"/>
      <c r="BG214" s="426">
        <f t="shared" si="2"/>
        <v>0</v>
      </c>
      <c r="BH214" s="426">
        <f t="shared" si="3"/>
        <v>1</v>
      </c>
      <c r="BI214" s="426">
        <f t="shared" si="4"/>
        <v>0</v>
      </c>
      <c r="BJ214" s="426">
        <f t="shared" si="5"/>
        <v>1</v>
      </c>
      <c r="BK214" s="425" t="b">
        <f t="shared" si="6"/>
        <v>0</v>
      </c>
      <c r="BL214" s="425"/>
      <c r="BM214" s="425"/>
      <c r="BN214" s="425"/>
    </row>
    <row r="215" spans="1:66" ht="15.75" customHeight="1">
      <c r="A215" s="174" t="s">
        <v>10</v>
      </c>
      <c r="B215" s="174" t="s">
        <v>27</v>
      </c>
      <c r="C215" s="313" t="s">
        <v>28</v>
      </c>
      <c r="D215" s="313" t="s">
        <v>3722</v>
      </c>
      <c r="E215" s="313" t="s">
        <v>509</v>
      </c>
      <c r="F215" s="174"/>
      <c r="G215" s="176" t="s">
        <v>3521</v>
      </c>
      <c r="H215" s="176"/>
      <c r="I215" s="176" t="s">
        <v>4710</v>
      </c>
      <c r="J215" s="176" t="s">
        <v>3723</v>
      </c>
      <c r="K215" s="174"/>
      <c r="L215" s="174"/>
      <c r="M215" s="485" t="s">
        <v>4754</v>
      </c>
      <c r="N215" s="176" t="s">
        <v>4712</v>
      </c>
      <c r="O215" s="313" t="s">
        <v>15</v>
      </c>
      <c r="P215" s="313" t="s">
        <v>16</v>
      </c>
      <c r="Q215" s="313" t="s">
        <v>35</v>
      </c>
      <c r="R215" s="63" t="s">
        <v>104</v>
      </c>
      <c r="S215" s="174" t="s">
        <v>2413</v>
      </c>
      <c r="T215" s="174"/>
      <c r="U215" s="174" t="s">
        <v>4758</v>
      </c>
      <c r="V215" s="63" t="s">
        <v>4157</v>
      </c>
      <c r="W215" s="174" t="s">
        <v>880</v>
      </c>
      <c r="X215" s="174" t="s">
        <v>4759</v>
      </c>
      <c r="Y215" s="429">
        <v>45336</v>
      </c>
      <c r="Z215" s="430">
        <v>47164</v>
      </c>
      <c r="AA215" s="63" t="s">
        <v>4158</v>
      </c>
      <c r="AB215" s="63" t="s">
        <v>4159</v>
      </c>
      <c r="AC215" s="63"/>
      <c r="AD215" s="174" t="s">
        <v>4760</v>
      </c>
      <c r="AE215" s="174" t="s">
        <v>4761</v>
      </c>
      <c r="AF215" s="430">
        <v>46045</v>
      </c>
      <c r="AG215" s="174"/>
      <c r="AH215" s="174"/>
      <c r="AI215" s="174"/>
      <c r="AJ215" s="174"/>
      <c r="AK215" s="174"/>
      <c r="AL215" s="174"/>
      <c r="AM215" s="174"/>
      <c r="AN215" s="174"/>
      <c r="AO215" s="174"/>
      <c r="AP215" s="174"/>
      <c r="AQ215" s="174"/>
      <c r="AR215" s="174" t="s">
        <v>2309</v>
      </c>
      <c r="AS215" s="174">
        <v>2024</v>
      </c>
      <c r="AT215" s="415">
        <v>45351</v>
      </c>
      <c r="AU215" s="174" t="s">
        <v>2310</v>
      </c>
      <c r="AV215" s="437"/>
      <c r="AW215" s="471"/>
      <c r="AX215" s="473"/>
      <c r="AY215" s="422"/>
      <c r="AZ215" s="473"/>
      <c r="BA215" s="473"/>
      <c r="BB215" s="422"/>
      <c r="BC215" s="473"/>
      <c r="BD215" s="471"/>
      <c r="BE215" s="473"/>
      <c r="BF215" s="426"/>
      <c r="BG215" s="426">
        <f t="shared" si="2"/>
        <v>0</v>
      </c>
      <c r="BH215" s="426">
        <f t="shared" si="3"/>
        <v>1</v>
      </c>
      <c r="BI215" s="426">
        <f t="shared" si="4"/>
        <v>0</v>
      </c>
      <c r="BJ215" s="426">
        <f t="shared" si="5"/>
        <v>1</v>
      </c>
      <c r="BK215" s="425" t="b">
        <f t="shared" si="6"/>
        <v>0</v>
      </c>
      <c r="BL215" s="425"/>
      <c r="BM215" s="425"/>
      <c r="BN215" s="425"/>
    </row>
    <row r="216" spans="1:66" ht="15.75" customHeight="1">
      <c r="A216" s="174" t="s">
        <v>10</v>
      </c>
      <c r="B216" s="174" t="s">
        <v>27</v>
      </c>
      <c r="C216" s="313" t="s">
        <v>28</v>
      </c>
      <c r="D216" s="313" t="s">
        <v>3722</v>
      </c>
      <c r="E216" s="313" t="s">
        <v>509</v>
      </c>
      <c r="F216" s="174"/>
      <c r="G216" s="176" t="s">
        <v>3521</v>
      </c>
      <c r="H216" s="176"/>
      <c r="I216" s="176" t="s">
        <v>4710</v>
      </c>
      <c r="J216" s="176" t="s">
        <v>3723</v>
      </c>
      <c r="K216" s="174"/>
      <c r="L216" s="174"/>
      <c r="M216" s="485" t="s">
        <v>4754</v>
      </c>
      <c r="N216" s="176" t="s">
        <v>4712</v>
      </c>
      <c r="O216" s="313" t="s">
        <v>15</v>
      </c>
      <c r="P216" s="313" t="s">
        <v>16</v>
      </c>
      <c r="Q216" s="313" t="s">
        <v>35</v>
      </c>
      <c r="R216" s="63" t="s">
        <v>107</v>
      </c>
      <c r="S216" s="174" t="s">
        <v>2138</v>
      </c>
      <c r="T216" s="174"/>
      <c r="U216" s="174" t="s">
        <v>4762</v>
      </c>
      <c r="V216" s="63" t="s">
        <v>4164</v>
      </c>
      <c r="W216" s="174" t="s">
        <v>192</v>
      </c>
      <c r="X216" s="174" t="s">
        <v>4763</v>
      </c>
      <c r="Y216" s="429">
        <v>45336</v>
      </c>
      <c r="Z216" s="430">
        <v>47164</v>
      </c>
      <c r="AA216" s="63" t="s">
        <v>4158</v>
      </c>
      <c r="AB216" s="63" t="s">
        <v>4159</v>
      </c>
      <c r="AC216" s="63"/>
      <c r="AD216" s="174" t="s">
        <v>4760</v>
      </c>
      <c r="AE216" s="174" t="s">
        <v>4764</v>
      </c>
      <c r="AF216" s="430">
        <v>46856</v>
      </c>
      <c r="AG216" s="174"/>
      <c r="AH216" s="174"/>
      <c r="AI216" s="174"/>
      <c r="AJ216" s="174"/>
      <c r="AK216" s="174"/>
      <c r="AL216" s="174"/>
      <c r="AM216" s="174"/>
      <c r="AN216" s="174"/>
      <c r="AO216" s="174"/>
      <c r="AP216" s="174"/>
      <c r="AQ216" s="174"/>
      <c r="AR216" s="174" t="s">
        <v>2309</v>
      </c>
      <c r="AS216" s="174">
        <v>2024</v>
      </c>
      <c r="AT216" s="415">
        <v>45351</v>
      </c>
      <c r="AU216" s="174" t="s">
        <v>2310</v>
      </c>
      <c r="AV216" s="437"/>
      <c r="AW216" s="471"/>
      <c r="AX216" s="473"/>
      <c r="AY216" s="422"/>
      <c r="AZ216" s="473"/>
      <c r="BA216" s="473"/>
      <c r="BB216" s="422"/>
      <c r="BC216" s="473"/>
      <c r="BD216" s="471"/>
      <c r="BE216" s="473"/>
      <c r="BF216" s="426"/>
      <c r="BG216" s="426">
        <f t="shared" si="2"/>
        <v>0</v>
      </c>
      <c r="BH216" s="426">
        <f t="shared" si="3"/>
        <v>1</v>
      </c>
      <c r="BI216" s="426">
        <f t="shared" si="4"/>
        <v>0</v>
      </c>
      <c r="BJ216" s="426">
        <f t="shared" si="5"/>
        <v>1</v>
      </c>
      <c r="BK216" s="425" t="b">
        <f t="shared" si="6"/>
        <v>0</v>
      </c>
      <c r="BL216" s="425"/>
      <c r="BM216" s="425"/>
      <c r="BN216" s="425"/>
    </row>
    <row r="217" spans="1:66" ht="15.75" customHeight="1">
      <c r="A217" s="174" t="s">
        <v>10</v>
      </c>
      <c r="B217" s="174" t="s">
        <v>27</v>
      </c>
      <c r="C217" s="313" t="s">
        <v>28</v>
      </c>
      <c r="D217" s="313" t="s">
        <v>3722</v>
      </c>
      <c r="E217" s="313" t="s">
        <v>509</v>
      </c>
      <c r="F217" s="174"/>
      <c r="G217" s="176" t="s">
        <v>3521</v>
      </c>
      <c r="H217" s="176"/>
      <c r="I217" s="176" t="s">
        <v>4710</v>
      </c>
      <c r="J217" s="176" t="s">
        <v>3723</v>
      </c>
      <c r="K217" s="174"/>
      <c r="L217" s="174"/>
      <c r="M217" s="485" t="s">
        <v>4754</v>
      </c>
      <c r="N217" s="176" t="s">
        <v>4712</v>
      </c>
      <c r="O217" s="313" t="s">
        <v>15</v>
      </c>
      <c r="P217" s="313" t="s">
        <v>16</v>
      </c>
      <c r="Q217" s="313" t="s">
        <v>35</v>
      </c>
      <c r="R217" s="63" t="s">
        <v>107</v>
      </c>
      <c r="S217" s="174" t="s">
        <v>2465</v>
      </c>
      <c r="T217" s="174"/>
      <c r="U217" s="174" t="s">
        <v>4765</v>
      </c>
      <c r="V217" s="63" t="s">
        <v>4164</v>
      </c>
      <c r="W217" s="174" t="s">
        <v>4766</v>
      </c>
      <c r="X217" s="174" t="s">
        <v>4767</v>
      </c>
      <c r="Y217" s="429">
        <v>45336</v>
      </c>
      <c r="Z217" s="430">
        <v>47164</v>
      </c>
      <c r="AA217" s="63" t="s">
        <v>4158</v>
      </c>
      <c r="AB217" s="63" t="s">
        <v>4159</v>
      </c>
      <c r="AC217" s="63"/>
      <c r="AD217" s="174" t="s">
        <v>4760</v>
      </c>
      <c r="AE217" s="174" t="s">
        <v>4768</v>
      </c>
      <c r="AF217" s="430">
        <v>47023</v>
      </c>
      <c r="AG217" s="174"/>
      <c r="AH217" s="174"/>
      <c r="AI217" s="174"/>
      <c r="AJ217" s="174"/>
      <c r="AK217" s="174"/>
      <c r="AL217" s="174"/>
      <c r="AM217" s="174"/>
      <c r="AN217" s="174"/>
      <c r="AO217" s="174"/>
      <c r="AP217" s="174"/>
      <c r="AQ217" s="174"/>
      <c r="AR217" s="174" t="s">
        <v>2309</v>
      </c>
      <c r="AS217" s="174">
        <v>2024</v>
      </c>
      <c r="AT217" s="415">
        <v>45351</v>
      </c>
      <c r="AU217" s="174" t="s">
        <v>2310</v>
      </c>
      <c r="AV217" s="437"/>
      <c r="AW217" s="471"/>
      <c r="AX217" s="473"/>
      <c r="AY217" s="422"/>
      <c r="AZ217" s="473"/>
      <c r="BA217" s="473"/>
      <c r="BB217" s="422"/>
      <c r="BC217" s="473"/>
      <c r="BD217" s="471"/>
      <c r="BE217" s="473"/>
      <c r="BF217" s="426"/>
      <c r="BG217" s="426">
        <f t="shared" si="2"/>
        <v>0</v>
      </c>
      <c r="BH217" s="426">
        <f t="shared" si="3"/>
        <v>1</v>
      </c>
      <c r="BI217" s="426">
        <f t="shared" si="4"/>
        <v>0</v>
      </c>
      <c r="BJ217" s="426">
        <f t="shared" si="5"/>
        <v>1</v>
      </c>
      <c r="BK217" s="425" t="b">
        <f t="shared" ref="BK217:BK221" si="7">COUNTIF($X$3:$X408,$X217)&gt;1</f>
        <v>0</v>
      </c>
      <c r="BL217" s="425"/>
      <c r="BM217" s="425"/>
      <c r="BN217" s="425"/>
    </row>
    <row r="218" spans="1:66" ht="15.75" customHeight="1">
      <c r="A218" s="176" t="s">
        <v>10</v>
      </c>
      <c r="B218" s="176" t="s">
        <v>27</v>
      </c>
      <c r="C218" s="176" t="s">
        <v>123</v>
      </c>
      <c r="D218" s="313" t="s">
        <v>3724</v>
      </c>
      <c r="E218" s="313" t="s">
        <v>509</v>
      </c>
      <c r="F218" s="176"/>
      <c r="G218" s="176" t="s">
        <v>3465</v>
      </c>
      <c r="H218" s="176"/>
      <c r="I218" s="176" t="s">
        <v>4606</v>
      </c>
      <c r="J218" s="176" t="s">
        <v>3725</v>
      </c>
      <c r="K218" s="176"/>
      <c r="L218" s="176"/>
      <c r="M218" s="176" t="s">
        <v>4607</v>
      </c>
      <c r="N218" s="176" t="s">
        <v>4608</v>
      </c>
      <c r="O218" s="313" t="s">
        <v>15</v>
      </c>
      <c r="P218" s="313" t="s">
        <v>16</v>
      </c>
      <c r="Q218" s="313" t="s">
        <v>35</v>
      </c>
      <c r="R218" s="63" t="s">
        <v>8666</v>
      </c>
      <c r="S218" s="174" t="s">
        <v>422</v>
      </c>
      <c r="T218" s="174"/>
      <c r="U218" s="174" t="s">
        <v>4491</v>
      </c>
      <c r="V218" s="63" t="s">
        <v>4164</v>
      </c>
      <c r="W218" s="174" t="s">
        <v>91</v>
      </c>
      <c r="X218" s="174" t="s">
        <v>4769</v>
      </c>
      <c r="Y218" s="429">
        <v>45342</v>
      </c>
      <c r="Z218" s="430">
        <v>47042</v>
      </c>
      <c r="AA218" s="63" t="s">
        <v>4646</v>
      </c>
      <c r="AB218" s="63" t="s">
        <v>4159</v>
      </c>
      <c r="AC218" s="63"/>
      <c r="AD218" s="174" t="s">
        <v>4610</v>
      </c>
      <c r="AE218" s="174" t="s">
        <v>4611</v>
      </c>
      <c r="AF218" s="430">
        <v>46644</v>
      </c>
      <c r="AG218" s="174"/>
      <c r="AH218" s="174"/>
      <c r="AI218" s="174"/>
      <c r="AJ218" s="174"/>
      <c r="AK218" s="174"/>
      <c r="AL218" s="174"/>
      <c r="AM218" s="174"/>
      <c r="AN218" s="174"/>
      <c r="AO218" s="174"/>
      <c r="AP218" s="174"/>
      <c r="AQ218" s="174"/>
      <c r="AR218" s="174" t="s">
        <v>2309</v>
      </c>
      <c r="AS218" s="174">
        <v>2024</v>
      </c>
      <c r="AT218" s="415">
        <v>45351</v>
      </c>
      <c r="AU218" s="174" t="s">
        <v>2310</v>
      </c>
      <c r="AV218" s="437"/>
      <c r="AW218" s="471"/>
      <c r="AX218" s="473"/>
      <c r="AY218" s="422"/>
      <c r="AZ218" s="473"/>
      <c r="BA218" s="473"/>
      <c r="BB218" s="422"/>
      <c r="BC218" s="473"/>
      <c r="BD218" s="471"/>
      <c r="BE218" s="473"/>
      <c r="BF218" s="426"/>
      <c r="BG218" s="426">
        <f t="shared" si="2"/>
        <v>0</v>
      </c>
      <c r="BH218" s="426">
        <f t="shared" si="3"/>
        <v>1</v>
      </c>
      <c r="BI218" s="426">
        <f t="shared" si="4"/>
        <v>0</v>
      </c>
      <c r="BJ218" s="426">
        <f t="shared" si="5"/>
        <v>1</v>
      </c>
      <c r="BK218" s="425" t="b">
        <f t="shared" si="7"/>
        <v>0</v>
      </c>
      <c r="BL218" s="425"/>
      <c r="BM218" s="425"/>
      <c r="BN218" s="425"/>
    </row>
    <row r="219" spans="1:66" ht="15.75" customHeight="1">
      <c r="A219" s="356" t="s">
        <v>10</v>
      </c>
      <c r="B219" s="356" t="s">
        <v>27</v>
      </c>
      <c r="C219" s="356" t="s">
        <v>28</v>
      </c>
      <c r="D219" s="356" t="s">
        <v>299</v>
      </c>
      <c r="E219" s="356" t="s">
        <v>28</v>
      </c>
      <c r="F219" s="319"/>
      <c r="G219" s="319" t="s">
        <v>3456</v>
      </c>
      <c r="H219" s="319"/>
      <c r="I219" s="319" t="s">
        <v>4770</v>
      </c>
      <c r="J219" s="319" t="s">
        <v>3728</v>
      </c>
      <c r="K219" s="319"/>
      <c r="L219" s="319"/>
      <c r="M219" s="319" t="s">
        <v>4771</v>
      </c>
      <c r="N219" s="319" t="s">
        <v>4772</v>
      </c>
      <c r="O219" s="356" t="s">
        <v>15</v>
      </c>
      <c r="P219" s="356" t="s">
        <v>16</v>
      </c>
      <c r="Q219" s="356" t="s">
        <v>35</v>
      </c>
      <c r="R219" s="356" t="s">
        <v>87</v>
      </c>
      <c r="S219" s="319" t="s">
        <v>88</v>
      </c>
      <c r="T219" s="319"/>
      <c r="U219" s="319" t="s">
        <v>4668</v>
      </c>
      <c r="V219" s="356" t="s">
        <v>4164</v>
      </c>
      <c r="W219" s="319" t="s">
        <v>165</v>
      </c>
      <c r="X219" s="319" t="s">
        <v>4773</v>
      </c>
      <c r="Y219" s="475">
        <v>45345</v>
      </c>
      <c r="Z219" s="476">
        <v>47175</v>
      </c>
      <c r="AA219" s="356" t="s">
        <v>4158</v>
      </c>
      <c r="AB219" s="356" t="s">
        <v>4159</v>
      </c>
      <c r="AC219" s="356"/>
      <c r="AD219" s="319" t="s">
        <v>4774</v>
      </c>
      <c r="AE219" s="319" t="s">
        <v>4775</v>
      </c>
      <c r="AF219" s="476">
        <v>45348</v>
      </c>
      <c r="AG219" s="319"/>
      <c r="AH219" s="319"/>
      <c r="AI219" s="319"/>
      <c r="AJ219" s="319"/>
      <c r="AK219" s="319"/>
      <c r="AL219" s="319"/>
      <c r="AM219" s="319"/>
      <c r="AN219" s="319"/>
      <c r="AO219" s="319"/>
      <c r="AP219" s="319"/>
      <c r="AQ219" s="319"/>
      <c r="AR219" s="319" t="s">
        <v>2309</v>
      </c>
      <c r="AS219" s="319">
        <v>2024</v>
      </c>
      <c r="AT219" s="477">
        <v>45351</v>
      </c>
      <c r="AU219" s="319" t="s">
        <v>2307</v>
      </c>
      <c r="AV219" s="347"/>
      <c r="AW219" s="486"/>
      <c r="AX219" s="478"/>
      <c r="AY219" s="487"/>
      <c r="AZ219" s="478"/>
      <c r="BA219" s="478"/>
      <c r="BB219" s="487"/>
      <c r="BC219" s="478"/>
      <c r="BD219" s="486"/>
      <c r="BE219" s="478">
        <v>1</v>
      </c>
      <c r="BF219" s="479"/>
      <c r="BG219" s="479">
        <f t="shared" si="2"/>
        <v>1</v>
      </c>
      <c r="BH219" s="479">
        <f t="shared" si="3"/>
        <v>0</v>
      </c>
      <c r="BI219" s="479">
        <f t="shared" si="4"/>
        <v>0</v>
      </c>
      <c r="BJ219" s="479">
        <f t="shared" si="5"/>
        <v>1</v>
      </c>
      <c r="BK219" s="480" t="b">
        <f t="shared" si="7"/>
        <v>0</v>
      </c>
      <c r="BL219" s="480"/>
      <c r="BM219" s="480"/>
      <c r="BN219" s="480"/>
    </row>
    <row r="220" spans="1:66" ht="15.75" customHeight="1">
      <c r="A220" s="176" t="s">
        <v>10</v>
      </c>
      <c r="B220" s="176" t="s">
        <v>27</v>
      </c>
      <c r="C220" s="176" t="s">
        <v>123</v>
      </c>
      <c r="D220" s="313" t="s">
        <v>3724</v>
      </c>
      <c r="E220" s="313" t="s">
        <v>509</v>
      </c>
      <c r="F220" s="176"/>
      <c r="G220" s="176" t="s">
        <v>3465</v>
      </c>
      <c r="H220" s="176"/>
      <c r="I220" s="176" t="s">
        <v>4606</v>
      </c>
      <c r="J220" s="176" t="s">
        <v>3725</v>
      </c>
      <c r="K220" s="176"/>
      <c r="L220" s="176"/>
      <c r="M220" s="176" t="s">
        <v>4607</v>
      </c>
      <c r="N220" s="176" t="s">
        <v>4608</v>
      </c>
      <c r="O220" s="313" t="s">
        <v>15</v>
      </c>
      <c r="P220" s="313" t="s">
        <v>16</v>
      </c>
      <c r="Q220" s="313" t="s">
        <v>35</v>
      </c>
      <c r="R220" s="63" t="s">
        <v>8666</v>
      </c>
      <c r="S220" s="174" t="s">
        <v>36</v>
      </c>
      <c r="T220" s="174"/>
      <c r="U220" s="174" t="s">
        <v>4497</v>
      </c>
      <c r="V220" s="63" t="s">
        <v>4164</v>
      </c>
      <c r="W220" s="174" t="s">
        <v>91</v>
      </c>
      <c r="X220" s="174" t="s">
        <v>4776</v>
      </c>
      <c r="Y220" s="429">
        <v>45358</v>
      </c>
      <c r="Z220" s="430">
        <v>47185</v>
      </c>
      <c r="AA220" s="63" t="s">
        <v>4158</v>
      </c>
      <c r="AB220" s="63" t="s">
        <v>4159</v>
      </c>
      <c r="AC220" s="63"/>
      <c r="AD220" s="174" t="s">
        <v>4610</v>
      </c>
      <c r="AE220" s="174" t="s">
        <v>4777</v>
      </c>
      <c r="AF220" s="430">
        <v>47020</v>
      </c>
      <c r="AG220" s="174"/>
      <c r="AH220" s="174"/>
      <c r="AI220" s="174"/>
      <c r="AJ220" s="174"/>
      <c r="AK220" s="174"/>
      <c r="AL220" s="174"/>
      <c r="AM220" s="174"/>
      <c r="AN220" s="174"/>
      <c r="AO220" s="174"/>
      <c r="AP220" s="174"/>
      <c r="AQ220" s="174"/>
      <c r="AR220" s="174" t="s">
        <v>2312</v>
      </c>
      <c r="AS220" s="174">
        <v>2024</v>
      </c>
      <c r="AT220" s="415">
        <v>45378</v>
      </c>
      <c r="AU220" s="174" t="s">
        <v>2310</v>
      </c>
      <c r="AV220" s="437"/>
      <c r="AW220" s="471"/>
      <c r="AX220" s="473"/>
      <c r="AY220" s="422"/>
      <c r="AZ220" s="473"/>
      <c r="BA220" s="473"/>
      <c r="BB220" s="422"/>
      <c r="BC220" s="473"/>
      <c r="BD220" s="471"/>
      <c r="BE220" s="473"/>
      <c r="BF220" s="426"/>
      <c r="BG220" s="426">
        <f t="shared" si="2"/>
        <v>0</v>
      </c>
      <c r="BH220" s="426">
        <f t="shared" si="3"/>
        <v>1</v>
      </c>
      <c r="BI220" s="426">
        <f t="shared" si="4"/>
        <v>0</v>
      </c>
      <c r="BJ220" s="426">
        <f t="shared" si="5"/>
        <v>1</v>
      </c>
      <c r="BK220" s="425" t="b">
        <f t="shared" si="7"/>
        <v>0</v>
      </c>
      <c r="BL220" s="425"/>
      <c r="BM220" s="425"/>
      <c r="BN220" s="425"/>
    </row>
    <row r="221" spans="1:66" ht="15.75" customHeight="1">
      <c r="A221" s="63" t="s">
        <v>10</v>
      </c>
      <c r="B221" s="63" t="s">
        <v>27</v>
      </c>
      <c r="C221" s="63" t="s">
        <v>28</v>
      </c>
      <c r="D221" s="63" t="s">
        <v>2149</v>
      </c>
      <c r="E221" s="63" t="s">
        <v>146</v>
      </c>
      <c r="F221" s="63"/>
      <c r="G221" s="174" t="s">
        <v>2150</v>
      </c>
      <c r="H221" s="174"/>
      <c r="I221" s="174" t="s">
        <v>4778</v>
      </c>
      <c r="J221" s="174" t="s">
        <v>2151</v>
      </c>
      <c r="K221" s="174"/>
      <c r="L221" s="174"/>
      <c r="M221" s="174">
        <v>9422952781</v>
      </c>
      <c r="N221" s="174" t="s">
        <v>4779</v>
      </c>
      <c r="O221" s="63" t="s">
        <v>15</v>
      </c>
      <c r="P221" s="63" t="s">
        <v>1449</v>
      </c>
      <c r="Q221" s="63" t="s">
        <v>35</v>
      </c>
      <c r="R221" s="63" t="s">
        <v>125</v>
      </c>
      <c r="S221" s="174" t="s">
        <v>1849</v>
      </c>
      <c r="T221" s="174"/>
      <c r="U221" s="174" t="s">
        <v>4582</v>
      </c>
      <c r="V221" s="63" t="s">
        <v>4164</v>
      </c>
      <c r="W221" s="174" t="s">
        <v>127</v>
      </c>
      <c r="X221" s="174" t="s">
        <v>4780</v>
      </c>
      <c r="Y221" s="429">
        <v>45363</v>
      </c>
      <c r="Z221" s="430">
        <v>47190</v>
      </c>
      <c r="AA221" s="63" t="s">
        <v>4646</v>
      </c>
      <c r="AB221" s="63" t="s">
        <v>4159</v>
      </c>
      <c r="AC221" s="63"/>
      <c r="AD221" s="174" t="s">
        <v>4781</v>
      </c>
      <c r="AE221" s="174"/>
      <c r="AF221" s="63"/>
      <c r="AG221" s="174"/>
      <c r="AH221" s="174"/>
      <c r="AI221" s="174"/>
      <c r="AJ221" s="174"/>
      <c r="AK221" s="174"/>
      <c r="AL221" s="174"/>
      <c r="AM221" s="174"/>
      <c r="AN221" s="174"/>
      <c r="AO221" s="174"/>
      <c r="AP221" s="174"/>
      <c r="AQ221" s="174"/>
      <c r="AR221" s="174" t="s">
        <v>2312</v>
      </c>
      <c r="AS221" s="174">
        <v>2024</v>
      </c>
      <c r="AT221" s="415">
        <v>45378</v>
      </c>
      <c r="AU221" s="174" t="s">
        <v>2310</v>
      </c>
      <c r="AV221" s="437"/>
      <c r="AW221" s="471"/>
      <c r="AX221" s="473"/>
      <c r="AY221" s="422"/>
      <c r="AZ221" s="473"/>
      <c r="BA221" s="473"/>
      <c r="BB221" s="422"/>
      <c r="BC221" s="473"/>
      <c r="BD221" s="471"/>
      <c r="BE221" s="473"/>
      <c r="BF221" s="426"/>
      <c r="BG221" s="426">
        <f t="shared" si="2"/>
        <v>0</v>
      </c>
      <c r="BH221" s="426">
        <f t="shared" si="3"/>
        <v>1</v>
      </c>
      <c r="BI221" s="426">
        <f t="shared" si="4"/>
        <v>0</v>
      </c>
      <c r="BJ221" s="426">
        <f t="shared" si="5"/>
        <v>1</v>
      </c>
      <c r="BK221" s="425" t="b">
        <f t="shared" si="7"/>
        <v>0</v>
      </c>
      <c r="BL221" s="425"/>
      <c r="BM221" s="425"/>
      <c r="BN221" s="425"/>
    </row>
    <row r="222" spans="1:66" ht="15.75" customHeight="1">
      <c r="A222" s="176" t="s">
        <v>10</v>
      </c>
      <c r="B222" s="176" t="s">
        <v>27</v>
      </c>
      <c r="C222" s="176" t="s">
        <v>123</v>
      </c>
      <c r="D222" s="176" t="s">
        <v>130</v>
      </c>
      <c r="E222" s="176" t="s">
        <v>509</v>
      </c>
      <c r="F222" s="176"/>
      <c r="G222" s="176" t="s">
        <v>3567</v>
      </c>
      <c r="H222" s="176"/>
      <c r="I222" s="176"/>
      <c r="J222" s="176" t="s">
        <v>133</v>
      </c>
      <c r="K222" s="176"/>
      <c r="L222" s="176"/>
      <c r="M222" s="176">
        <v>9190659149</v>
      </c>
      <c r="N222" s="176" t="s">
        <v>4784</v>
      </c>
      <c r="O222" s="176" t="s">
        <v>113</v>
      </c>
      <c r="P222" s="176" t="s">
        <v>132</v>
      </c>
      <c r="Q222" s="176" t="s">
        <v>35</v>
      </c>
      <c r="R222" s="176" t="s">
        <v>8666</v>
      </c>
      <c r="S222" s="176" t="s">
        <v>99</v>
      </c>
      <c r="T222" s="176"/>
      <c r="U222" s="176"/>
      <c r="V222" s="176" t="s">
        <v>4164</v>
      </c>
      <c r="W222" s="176" t="s">
        <v>134</v>
      </c>
      <c r="X222" s="176" t="s">
        <v>4785</v>
      </c>
      <c r="Y222" s="488">
        <v>45356</v>
      </c>
      <c r="Z222" s="456">
        <v>47183</v>
      </c>
      <c r="AA222" s="313" t="s">
        <v>4158</v>
      </c>
      <c r="AB222" s="313" t="s">
        <v>4159</v>
      </c>
      <c r="AC222" s="313"/>
      <c r="AD222" s="313" t="s">
        <v>4786</v>
      </c>
      <c r="AE222" s="313" t="s">
        <v>4787</v>
      </c>
      <c r="AF222" s="489">
        <v>46076</v>
      </c>
      <c r="AG222" s="176"/>
      <c r="AH222" s="176"/>
      <c r="AI222" s="176"/>
      <c r="AJ222" s="176"/>
      <c r="AK222" s="176"/>
      <c r="AL222" s="176"/>
      <c r="AM222" s="176"/>
      <c r="AN222" s="490"/>
      <c r="AO222" s="490"/>
      <c r="AP222" s="176"/>
      <c r="AQ222" s="176"/>
      <c r="AR222" s="176" t="s">
        <v>2312</v>
      </c>
      <c r="AS222" s="176">
        <v>2024</v>
      </c>
      <c r="AT222" s="458">
        <v>45378</v>
      </c>
      <c r="AU222" s="176" t="s">
        <v>1351</v>
      </c>
      <c r="AV222" s="459" t="s">
        <v>8874</v>
      </c>
      <c r="AW222" s="424"/>
      <c r="AX222" s="462"/>
      <c r="AY222" s="461"/>
      <c r="AZ222" s="462"/>
      <c r="BA222" s="462"/>
      <c r="BB222" s="461"/>
      <c r="BC222" s="462"/>
      <c r="BD222" s="424"/>
      <c r="BE222" s="462">
        <v>1</v>
      </c>
      <c r="BF222" s="455">
        <v>43320</v>
      </c>
      <c r="BG222" s="426">
        <f t="shared" si="2"/>
        <v>0</v>
      </c>
      <c r="BH222" s="426">
        <f t="shared" si="3"/>
        <v>0</v>
      </c>
      <c r="BI222" s="426">
        <f t="shared" si="4"/>
        <v>0</v>
      </c>
      <c r="BJ222" s="426">
        <f t="shared" si="5"/>
        <v>0</v>
      </c>
      <c r="BK222" s="462" t="b">
        <f>COUNTIF($X$3:$X584,$X222)&gt;1</f>
        <v>0</v>
      </c>
      <c r="BL222" s="462"/>
      <c r="BM222" s="462"/>
      <c r="BN222" s="462"/>
    </row>
    <row r="223" spans="1:66" ht="15.75" customHeight="1">
      <c r="A223" s="63" t="s">
        <v>10</v>
      </c>
      <c r="B223" s="63" t="s">
        <v>27</v>
      </c>
      <c r="C223" s="63" t="s">
        <v>123</v>
      </c>
      <c r="D223" s="63" t="s">
        <v>130</v>
      </c>
      <c r="E223" s="63" t="s">
        <v>509</v>
      </c>
      <c r="F223" s="63"/>
      <c r="G223" s="176" t="s">
        <v>3567</v>
      </c>
      <c r="H223" s="63"/>
      <c r="I223" s="63"/>
      <c r="J223" s="63" t="s">
        <v>133</v>
      </c>
      <c r="K223" s="63"/>
      <c r="L223" s="63"/>
      <c r="M223" s="63">
        <v>9190659149</v>
      </c>
      <c r="N223" s="63" t="s">
        <v>4784</v>
      </c>
      <c r="O223" s="63" t="s">
        <v>113</v>
      </c>
      <c r="P223" s="63" t="s">
        <v>132</v>
      </c>
      <c r="Q223" s="63" t="s">
        <v>35</v>
      </c>
      <c r="R223" s="63" t="s">
        <v>8666</v>
      </c>
      <c r="S223" s="63" t="s">
        <v>47</v>
      </c>
      <c r="T223" s="63"/>
      <c r="U223" s="63"/>
      <c r="V223" s="63" t="s">
        <v>4164</v>
      </c>
      <c r="W223" s="63" t="s">
        <v>78</v>
      </c>
      <c r="X223" s="172" t="s">
        <v>4788</v>
      </c>
      <c r="Y223" s="488">
        <v>45356</v>
      </c>
      <c r="Z223" s="456">
        <v>47183</v>
      </c>
      <c r="AA223" s="63" t="s">
        <v>4158</v>
      </c>
      <c r="AB223" s="63" t="s">
        <v>4159</v>
      </c>
      <c r="AC223" s="63"/>
      <c r="AD223" s="63" t="s">
        <v>4789</v>
      </c>
      <c r="AE223" s="63" t="s">
        <v>4790</v>
      </c>
      <c r="AF223" s="435">
        <v>45708</v>
      </c>
      <c r="AG223" s="174"/>
      <c r="AH223" s="174"/>
      <c r="AI223" s="174"/>
      <c r="AJ223" s="174"/>
      <c r="AK223" s="180"/>
      <c r="AL223" s="172"/>
      <c r="AM223" s="167"/>
      <c r="AN223" s="418"/>
      <c r="AO223" s="418"/>
      <c r="AP223" s="174"/>
      <c r="AQ223" s="174"/>
      <c r="AR223" s="174" t="s">
        <v>2312</v>
      </c>
      <c r="AS223" s="174">
        <v>2024</v>
      </c>
      <c r="AT223" s="415">
        <v>45378</v>
      </c>
      <c r="AU223" s="174" t="s">
        <v>1351</v>
      </c>
      <c r="AV223" s="419" t="s">
        <v>8875</v>
      </c>
      <c r="AW223" s="439"/>
      <c r="AX223" s="440"/>
      <c r="AY223" s="422"/>
      <c r="AZ223" s="440"/>
      <c r="BA223" s="440"/>
      <c r="BB223" s="422"/>
      <c r="BC223" s="440"/>
      <c r="BD223" s="439"/>
      <c r="BE223" s="440"/>
      <c r="BF223" s="429">
        <v>43320</v>
      </c>
      <c r="BG223" s="426">
        <f t="shared" si="2"/>
        <v>0</v>
      </c>
      <c r="BH223" s="426">
        <f t="shared" si="3"/>
        <v>0</v>
      </c>
      <c r="BI223" s="426">
        <f t="shared" si="4"/>
        <v>0</v>
      </c>
      <c r="BJ223" s="426">
        <f t="shared" si="5"/>
        <v>0</v>
      </c>
      <c r="BK223" s="425" t="b">
        <f>COUNTIF($X$3:$X584,$X223)&gt;1</f>
        <v>0</v>
      </c>
      <c r="BL223" s="425"/>
      <c r="BM223" s="425"/>
      <c r="BN223" s="425"/>
    </row>
    <row r="224" spans="1:66" ht="15.75" customHeight="1">
      <c r="A224" s="63" t="s">
        <v>10</v>
      </c>
      <c r="B224" s="63" t="s">
        <v>27</v>
      </c>
      <c r="C224" s="63" t="s">
        <v>123</v>
      </c>
      <c r="D224" s="63" t="s">
        <v>130</v>
      </c>
      <c r="E224" s="63" t="s">
        <v>509</v>
      </c>
      <c r="F224" s="63"/>
      <c r="G224" s="176" t="s">
        <v>3567</v>
      </c>
      <c r="H224" s="63"/>
      <c r="I224" s="63"/>
      <c r="J224" s="63" t="s">
        <v>133</v>
      </c>
      <c r="K224" s="63"/>
      <c r="L224" s="63"/>
      <c r="M224" s="63">
        <v>9190659149</v>
      </c>
      <c r="N224" s="63" t="s">
        <v>4784</v>
      </c>
      <c r="O224" s="63" t="s">
        <v>113</v>
      </c>
      <c r="P224" s="63" t="s">
        <v>132</v>
      </c>
      <c r="Q224" s="63" t="s">
        <v>35</v>
      </c>
      <c r="R224" s="63" t="s">
        <v>8666</v>
      </c>
      <c r="S224" s="63" t="s">
        <v>36</v>
      </c>
      <c r="T224" s="63"/>
      <c r="U224" s="63"/>
      <c r="V224" s="63" t="s">
        <v>4164</v>
      </c>
      <c r="W224" s="63" t="s">
        <v>37</v>
      </c>
      <c r="X224" s="174" t="s">
        <v>4791</v>
      </c>
      <c r="Y224" s="488">
        <v>45356</v>
      </c>
      <c r="Z224" s="456">
        <v>47183</v>
      </c>
      <c r="AA224" s="63" t="s">
        <v>4158</v>
      </c>
      <c r="AB224" s="63" t="s">
        <v>4159</v>
      </c>
      <c r="AC224" s="63"/>
      <c r="AD224" s="63" t="s">
        <v>4792</v>
      </c>
      <c r="AE224" s="63" t="s">
        <v>4793</v>
      </c>
      <c r="AF224" s="466">
        <v>46076</v>
      </c>
      <c r="AG224" s="174"/>
      <c r="AH224" s="174"/>
      <c r="AI224" s="174"/>
      <c r="AJ224" s="174"/>
      <c r="AK224" s="174"/>
      <c r="AL224" s="174"/>
      <c r="AM224" s="174"/>
      <c r="AN224" s="418"/>
      <c r="AO224" s="418"/>
      <c r="AP224" s="174"/>
      <c r="AQ224" s="174"/>
      <c r="AR224" s="174" t="s">
        <v>2312</v>
      </c>
      <c r="AS224" s="174">
        <v>2024</v>
      </c>
      <c r="AT224" s="415">
        <v>45378</v>
      </c>
      <c r="AU224" s="174" t="s">
        <v>1351</v>
      </c>
      <c r="AV224" s="419" t="s">
        <v>8876</v>
      </c>
      <c r="AW224" s="439"/>
      <c r="AX224" s="440"/>
      <c r="AY224" s="422"/>
      <c r="AZ224" s="440"/>
      <c r="BA224" s="440"/>
      <c r="BB224" s="422"/>
      <c r="BC224" s="440"/>
      <c r="BD224" s="439"/>
      <c r="BE224" s="440"/>
      <c r="BF224" s="429">
        <v>43077</v>
      </c>
      <c r="BG224" s="426">
        <f t="shared" si="2"/>
        <v>0</v>
      </c>
      <c r="BH224" s="426">
        <f t="shared" si="3"/>
        <v>0</v>
      </c>
      <c r="BI224" s="426">
        <f t="shared" si="4"/>
        <v>0</v>
      </c>
      <c r="BJ224" s="426">
        <f t="shared" si="5"/>
        <v>0</v>
      </c>
      <c r="BK224" s="425" t="b">
        <f>COUNTIF($X$3:$X584,$X224)&gt;1</f>
        <v>0</v>
      </c>
      <c r="BL224" s="425"/>
      <c r="BM224" s="425"/>
      <c r="BN224" s="425"/>
    </row>
    <row r="225" spans="1:66" ht="15.75" customHeight="1">
      <c r="A225" s="356" t="s">
        <v>10</v>
      </c>
      <c r="B225" s="356" t="s">
        <v>27</v>
      </c>
      <c r="C225" s="356" t="s">
        <v>123</v>
      </c>
      <c r="D225" s="356" t="s">
        <v>130</v>
      </c>
      <c r="E225" s="356" t="s">
        <v>509</v>
      </c>
      <c r="F225" s="356"/>
      <c r="G225" s="319" t="s">
        <v>3567</v>
      </c>
      <c r="H225" s="356"/>
      <c r="I225" s="356"/>
      <c r="J225" s="356" t="s">
        <v>133</v>
      </c>
      <c r="K225" s="356"/>
      <c r="L225" s="356"/>
      <c r="M225" s="356">
        <v>9190659149</v>
      </c>
      <c r="N225" s="356" t="s">
        <v>4794</v>
      </c>
      <c r="O225" s="356" t="s">
        <v>113</v>
      </c>
      <c r="P225" s="356" t="s">
        <v>132</v>
      </c>
      <c r="Q225" s="356" t="s">
        <v>35</v>
      </c>
      <c r="R225" s="356" t="s">
        <v>8666</v>
      </c>
      <c r="S225" s="319" t="s">
        <v>39</v>
      </c>
      <c r="T225" s="319"/>
      <c r="U225" s="319" t="s">
        <v>4640</v>
      </c>
      <c r="V225" s="356" t="s">
        <v>4164</v>
      </c>
      <c r="W225" s="319" t="s">
        <v>253</v>
      </c>
      <c r="X225" s="319" t="s">
        <v>4795</v>
      </c>
      <c r="Y225" s="491">
        <v>45356</v>
      </c>
      <c r="Z225" s="476">
        <v>47183</v>
      </c>
      <c r="AA225" s="356" t="s">
        <v>4158</v>
      </c>
      <c r="AB225" s="356" t="s">
        <v>4159</v>
      </c>
      <c r="AC225" s="356"/>
      <c r="AD225" s="319" t="s">
        <v>4796</v>
      </c>
      <c r="AE225" s="319" t="s">
        <v>4797</v>
      </c>
      <c r="AF225" s="476">
        <v>45687</v>
      </c>
      <c r="AG225" s="319"/>
      <c r="AH225" s="319"/>
      <c r="AI225" s="319"/>
      <c r="AJ225" s="319"/>
      <c r="AK225" s="319"/>
      <c r="AL225" s="319"/>
      <c r="AM225" s="319"/>
      <c r="AN225" s="492"/>
      <c r="AO225" s="492"/>
      <c r="AP225" s="319"/>
      <c r="AQ225" s="319"/>
      <c r="AR225" s="319" t="s">
        <v>2312</v>
      </c>
      <c r="AS225" s="319">
        <v>2024</v>
      </c>
      <c r="AT225" s="477">
        <v>45378</v>
      </c>
      <c r="AU225" s="319" t="s">
        <v>1351</v>
      </c>
      <c r="AV225" s="493" t="s">
        <v>8877</v>
      </c>
      <c r="AW225" s="486"/>
      <c r="AX225" s="478"/>
      <c r="AY225" s="487"/>
      <c r="AZ225" s="478"/>
      <c r="BA225" s="478"/>
      <c r="BB225" s="487"/>
      <c r="BC225" s="478"/>
      <c r="BD225" s="486"/>
      <c r="BE225" s="478"/>
      <c r="BF225" s="475">
        <v>45106</v>
      </c>
      <c r="BG225" s="479">
        <f t="shared" si="2"/>
        <v>0</v>
      </c>
      <c r="BH225" s="479">
        <f t="shared" si="3"/>
        <v>0</v>
      </c>
      <c r="BI225" s="479">
        <f t="shared" si="4"/>
        <v>0</v>
      </c>
      <c r="BJ225" s="479">
        <f t="shared" si="5"/>
        <v>0</v>
      </c>
      <c r="BK225" s="480" t="b">
        <f>COUNTIF($X$3:$X442,$X225)&gt;1</f>
        <v>0</v>
      </c>
      <c r="BL225" s="480"/>
      <c r="BM225" s="480"/>
      <c r="BN225" s="480"/>
    </row>
    <row r="226" spans="1:66" ht="15.75" customHeight="1">
      <c r="A226" s="174" t="s">
        <v>10</v>
      </c>
      <c r="B226" s="174" t="s">
        <v>27</v>
      </c>
      <c r="C226" s="174" t="s">
        <v>28</v>
      </c>
      <c r="D226" s="63" t="s">
        <v>1745</v>
      </c>
      <c r="E226" s="63" t="s">
        <v>509</v>
      </c>
      <c r="F226" s="174"/>
      <c r="G226" s="174" t="s">
        <v>3475</v>
      </c>
      <c r="H226" s="174"/>
      <c r="I226" s="174" t="s">
        <v>4798</v>
      </c>
      <c r="J226" s="174" t="s">
        <v>3726</v>
      </c>
      <c r="K226" s="174"/>
      <c r="L226" s="174"/>
      <c r="M226" s="174" t="s">
        <v>4799</v>
      </c>
      <c r="N226" s="174" t="s">
        <v>4800</v>
      </c>
      <c r="O226" s="63" t="s">
        <v>15</v>
      </c>
      <c r="P226" s="63" t="s">
        <v>16</v>
      </c>
      <c r="Q226" s="63" t="s">
        <v>35</v>
      </c>
      <c r="R226" s="63" t="s">
        <v>87</v>
      </c>
      <c r="S226" s="174" t="s">
        <v>434</v>
      </c>
      <c r="T226" s="174"/>
      <c r="U226" s="174" t="s">
        <v>4697</v>
      </c>
      <c r="V226" s="63" t="s">
        <v>4164</v>
      </c>
      <c r="W226" s="174" t="s">
        <v>1139</v>
      </c>
      <c r="X226" s="174" t="s">
        <v>4801</v>
      </c>
      <c r="Y226" s="429">
        <v>45393</v>
      </c>
      <c r="Z226" s="430">
        <v>47220</v>
      </c>
      <c r="AA226" s="63" t="s">
        <v>4158</v>
      </c>
      <c r="AB226" s="63" t="s">
        <v>4159</v>
      </c>
      <c r="AC226" s="63"/>
      <c r="AD226" s="174" t="s">
        <v>4802</v>
      </c>
      <c r="AE226" s="174" t="s">
        <v>4803</v>
      </c>
      <c r="AF226" s="430">
        <v>45472</v>
      </c>
      <c r="AG226" s="174"/>
      <c r="AH226" s="174"/>
      <c r="AI226" s="174"/>
      <c r="AJ226" s="174"/>
      <c r="AK226" s="174"/>
      <c r="AL226" s="174"/>
      <c r="AM226" s="174"/>
      <c r="AN226" s="174"/>
      <c r="AO226" s="174"/>
      <c r="AP226" s="174"/>
      <c r="AQ226" s="174"/>
      <c r="AR226" s="174" t="s">
        <v>2315</v>
      </c>
      <c r="AS226" s="174">
        <v>2024</v>
      </c>
      <c r="AT226" s="415">
        <v>45407</v>
      </c>
      <c r="AU226" s="174" t="s">
        <v>2307</v>
      </c>
      <c r="AV226" s="437"/>
      <c r="AW226" s="471"/>
      <c r="AX226" s="473"/>
      <c r="AY226" s="422"/>
      <c r="AZ226" s="473"/>
      <c r="BA226" s="473"/>
      <c r="BB226" s="422"/>
      <c r="BC226" s="473"/>
      <c r="BD226" s="471"/>
      <c r="BE226" s="473">
        <v>1</v>
      </c>
      <c r="BF226" s="426"/>
      <c r="BG226" s="426">
        <f t="shared" si="2"/>
        <v>1</v>
      </c>
      <c r="BH226" s="426">
        <f t="shared" si="3"/>
        <v>0</v>
      </c>
      <c r="BI226" s="426">
        <f t="shared" si="4"/>
        <v>0</v>
      </c>
      <c r="BJ226" s="426">
        <f t="shared" si="5"/>
        <v>1</v>
      </c>
      <c r="BK226" s="425" t="b">
        <f t="shared" ref="BK226:BK230" si="8">COUNTIF($X$3:$X417,$X226)&gt;1</f>
        <v>0</v>
      </c>
      <c r="BL226" s="425"/>
      <c r="BM226" s="425"/>
      <c r="BN226" s="425"/>
    </row>
    <row r="227" spans="1:66" ht="15.75" customHeight="1">
      <c r="A227" s="63" t="s">
        <v>10</v>
      </c>
      <c r="B227" s="63" t="s">
        <v>27</v>
      </c>
      <c r="C227" s="63" t="s">
        <v>28</v>
      </c>
      <c r="D227" s="63" t="s">
        <v>29</v>
      </c>
      <c r="E227" s="63" t="s">
        <v>30</v>
      </c>
      <c r="F227" s="63"/>
      <c r="G227" s="63" t="s">
        <v>207</v>
      </c>
      <c r="H227" s="63"/>
      <c r="I227" s="63" t="s">
        <v>4804</v>
      </c>
      <c r="J227" s="63" t="s">
        <v>3711</v>
      </c>
      <c r="K227" s="63"/>
      <c r="L227" s="63"/>
      <c r="M227" s="63" t="s">
        <v>4805</v>
      </c>
      <c r="N227" s="63" t="s">
        <v>4490</v>
      </c>
      <c r="O227" s="63" t="s">
        <v>15</v>
      </c>
      <c r="P227" s="63" t="s">
        <v>16</v>
      </c>
      <c r="Q227" s="63" t="s">
        <v>35</v>
      </c>
      <c r="R227" s="63" t="s">
        <v>2230</v>
      </c>
      <c r="S227" s="174" t="s">
        <v>161</v>
      </c>
      <c r="T227" s="174"/>
      <c r="U227" s="174" t="s">
        <v>4806</v>
      </c>
      <c r="V227" s="63" t="s">
        <v>4157</v>
      </c>
      <c r="W227" s="174" t="s">
        <v>957</v>
      </c>
      <c r="X227" s="174" t="s">
        <v>4807</v>
      </c>
      <c r="Y227" s="429">
        <v>45405</v>
      </c>
      <c r="Z227" s="430">
        <v>47232</v>
      </c>
      <c r="AA227" s="63" t="s">
        <v>4158</v>
      </c>
      <c r="AB227" s="63" t="s">
        <v>4159</v>
      </c>
      <c r="AC227" s="63"/>
      <c r="AD227" s="174" t="s">
        <v>4808</v>
      </c>
      <c r="AE227" s="174" t="s">
        <v>4809</v>
      </c>
      <c r="AF227" s="430">
        <v>46072</v>
      </c>
      <c r="AG227" s="174"/>
      <c r="AH227" s="174"/>
      <c r="AI227" s="174"/>
      <c r="AJ227" s="174"/>
      <c r="AK227" s="174"/>
      <c r="AL227" s="174"/>
      <c r="AM227" s="174"/>
      <c r="AN227" s="174"/>
      <c r="AO227" s="174"/>
      <c r="AP227" s="174"/>
      <c r="AQ227" s="174"/>
      <c r="AR227" s="174" t="s">
        <v>2315</v>
      </c>
      <c r="AS227" s="174">
        <v>2024</v>
      </c>
      <c r="AT227" s="415">
        <v>45407</v>
      </c>
      <c r="AU227" s="174" t="s">
        <v>2310</v>
      </c>
      <c r="AV227" s="437"/>
      <c r="AW227" s="471"/>
      <c r="AX227" s="473"/>
      <c r="AY227" s="422"/>
      <c r="AZ227" s="473"/>
      <c r="BA227" s="473"/>
      <c r="BB227" s="422"/>
      <c r="BC227" s="473"/>
      <c r="BD227" s="471"/>
      <c r="BE227" s="473"/>
      <c r="BF227" s="426"/>
      <c r="BG227" s="426">
        <f t="shared" si="2"/>
        <v>0</v>
      </c>
      <c r="BH227" s="426">
        <f t="shared" si="3"/>
        <v>1</v>
      </c>
      <c r="BI227" s="426">
        <f t="shared" si="4"/>
        <v>0</v>
      </c>
      <c r="BJ227" s="426">
        <f t="shared" si="5"/>
        <v>1</v>
      </c>
      <c r="BK227" s="425" t="b">
        <f t="shared" si="8"/>
        <v>0</v>
      </c>
      <c r="BL227" s="425"/>
      <c r="BM227" s="425"/>
      <c r="BN227" s="425"/>
    </row>
    <row r="228" spans="1:66" ht="15.75" customHeight="1">
      <c r="A228" s="319" t="s">
        <v>10</v>
      </c>
      <c r="B228" s="319" t="s">
        <v>27</v>
      </c>
      <c r="C228" s="356" t="s">
        <v>28</v>
      </c>
      <c r="D228" s="356" t="s">
        <v>29</v>
      </c>
      <c r="E228" s="356" t="s">
        <v>30</v>
      </c>
      <c r="F228" s="319"/>
      <c r="G228" s="356" t="s">
        <v>207</v>
      </c>
      <c r="H228" s="356"/>
      <c r="I228" s="356" t="s">
        <v>4804</v>
      </c>
      <c r="J228" s="356" t="s">
        <v>3711</v>
      </c>
      <c r="K228" s="319"/>
      <c r="L228" s="319"/>
      <c r="M228" s="356" t="s">
        <v>4805</v>
      </c>
      <c r="N228" s="356" t="s">
        <v>4490</v>
      </c>
      <c r="O228" s="356" t="s">
        <v>15</v>
      </c>
      <c r="P228" s="356" t="s">
        <v>16</v>
      </c>
      <c r="Q228" s="356" t="s">
        <v>35</v>
      </c>
      <c r="R228" s="356" t="s">
        <v>117</v>
      </c>
      <c r="S228" s="319" t="s">
        <v>1497</v>
      </c>
      <c r="T228" s="319"/>
      <c r="U228" s="319" t="s">
        <v>4810</v>
      </c>
      <c r="V228" s="356" t="s">
        <v>4164</v>
      </c>
      <c r="W228" s="319" t="s">
        <v>1498</v>
      </c>
      <c r="X228" s="319" t="s">
        <v>4811</v>
      </c>
      <c r="Y228" s="475">
        <v>45405</v>
      </c>
      <c r="Z228" s="476">
        <v>47232</v>
      </c>
      <c r="AA228" s="356" t="s">
        <v>4158</v>
      </c>
      <c r="AB228" s="356" t="s">
        <v>4159</v>
      </c>
      <c r="AC228" s="356"/>
      <c r="AD228" s="319" t="s">
        <v>4812</v>
      </c>
      <c r="AE228" s="319" t="s">
        <v>4813</v>
      </c>
      <c r="AF228" s="476">
        <v>45560</v>
      </c>
      <c r="AG228" s="319"/>
      <c r="AH228" s="319"/>
      <c r="AI228" s="319"/>
      <c r="AJ228" s="319"/>
      <c r="AK228" s="319"/>
      <c r="AL228" s="319"/>
      <c r="AM228" s="319"/>
      <c r="AN228" s="319"/>
      <c r="AO228" s="319"/>
      <c r="AP228" s="319"/>
      <c r="AQ228" s="319"/>
      <c r="AR228" s="319" t="s">
        <v>2315</v>
      </c>
      <c r="AS228" s="319">
        <v>2024</v>
      </c>
      <c r="AT228" s="477">
        <v>45407</v>
      </c>
      <c r="AU228" s="319" t="s">
        <v>2310</v>
      </c>
      <c r="AV228" s="347"/>
      <c r="AW228" s="486"/>
      <c r="AX228" s="478"/>
      <c r="AY228" s="487"/>
      <c r="AZ228" s="478"/>
      <c r="BA228" s="478"/>
      <c r="BB228" s="487"/>
      <c r="BC228" s="478"/>
      <c r="BD228" s="486"/>
      <c r="BE228" s="478"/>
      <c r="BF228" s="479"/>
      <c r="BG228" s="479">
        <f t="shared" si="2"/>
        <v>0</v>
      </c>
      <c r="BH228" s="479">
        <f t="shared" si="3"/>
        <v>1</v>
      </c>
      <c r="BI228" s="479">
        <f t="shared" si="4"/>
        <v>0</v>
      </c>
      <c r="BJ228" s="479">
        <f t="shared" si="5"/>
        <v>1</v>
      </c>
      <c r="BK228" s="480" t="b">
        <f t="shared" si="8"/>
        <v>0</v>
      </c>
      <c r="BL228" s="480"/>
      <c r="BM228" s="480"/>
      <c r="BN228" s="480"/>
    </row>
    <row r="229" spans="1:66" ht="15.75" customHeight="1">
      <c r="A229" s="174" t="s">
        <v>10</v>
      </c>
      <c r="B229" s="174" t="s">
        <v>27</v>
      </c>
      <c r="C229" s="174" t="s">
        <v>28</v>
      </c>
      <c r="D229" s="63" t="s">
        <v>29</v>
      </c>
      <c r="E229" s="63" t="s">
        <v>30</v>
      </c>
      <c r="F229" s="174"/>
      <c r="G229" s="174" t="s">
        <v>3485</v>
      </c>
      <c r="H229" s="174"/>
      <c r="I229" s="174" t="s">
        <v>4814</v>
      </c>
      <c r="J229" s="174" t="s">
        <v>3729</v>
      </c>
      <c r="K229" s="174">
        <v>9.6319290116162506</v>
      </c>
      <c r="L229" s="174">
        <v>123.86841496064299</v>
      </c>
      <c r="M229" s="174" t="s">
        <v>4815</v>
      </c>
      <c r="N229" s="174" t="s">
        <v>4816</v>
      </c>
      <c r="O229" s="63" t="s">
        <v>15</v>
      </c>
      <c r="P229" s="63" t="s">
        <v>16</v>
      </c>
      <c r="Q229" s="63" t="s">
        <v>35</v>
      </c>
      <c r="R229" s="63" t="s">
        <v>8666</v>
      </c>
      <c r="S229" s="174" t="s">
        <v>33</v>
      </c>
      <c r="T229" s="174"/>
      <c r="U229" s="174" t="s">
        <v>4652</v>
      </c>
      <c r="V229" s="63" t="s">
        <v>4164</v>
      </c>
      <c r="W229" s="174" t="s">
        <v>1770</v>
      </c>
      <c r="X229" s="174" t="s">
        <v>4817</v>
      </c>
      <c r="Y229" s="429">
        <v>45435</v>
      </c>
      <c r="Z229" s="430">
        <v>47262</v>
      </c>
      <c r="AA229" s="63" t="s">
        <v>4158</v>
      </c>
      <c r="AB229" s="63" t="s">
        <v>4159</v>
      </c>
      <c r="AC229" s="63"/>
      <c r="AD229" s="174" t="s">
        <v>4818</v>
      </c>
      <c r="AE229" s="174" t="s">
        <v>4819</v>
      </c>
      <c r="AF229" s="430">
        <v>47121</v>
      </c>
      <c r="AG229" s="174"/>
      <c r="AH229" s="174"/>
      <c r="AI229" s="174"/>
      <c r="AJ229" s="174"/>
      <c r="AK229" s="174"/>
      <c r="AL229" s="174"/>
      <c r="AM229" s="174"/>
      <c r="AN229" s="174"/>
      <c r="AO229" s="174"/>
      <c r="AP229" s="174"/>
      <c r="AQ229" s="174"/>
      <c r="AR229" s="174" t="s">
        <v>2317</v>
      </c>
      <c r="AS229" s="174">
        <v>2024</v>
      </c>
      <c r="AT229" s="415">
        <v>45435</v>
      </c>
      <c r="AU229" s="174" t="s">
        <v>2307</v>
      </c>
      <c r="AV229" s="437"/>
      <c r="AW229" s="471"/>
      <c r="AX229" s="473"/>
      <c r="AY229" s="422"/>
      <c r="AZ229" s="473"/>
      <c r="BA229" s="473"/>
      <c r="BB229" s="422"/>
      <c r="BC229" s="473"/>
      <c r="BD229" s="471"/>
      <c r="BE229" s="473">
        <v>1</v>
      </c>
      <c r="BF229" s="426"/>
      <c r="BG229" s="426">
        <f t="shared" si="2"/>
        <v>1</v>
      </c>
      <c r="BH229" s="426">
        <f t="shared" si="3"/>
        <v>0</v>
      </c>
      <c r="BI229" s="426">
        <f t="shared" si="4"/>
        <v>0</v>
      </c>
      <c r="BJ229" s="426">
        <f t="shared" si="5"/>
        <v>1</v>
      </c>
      <c r="BK229" s="425" t="b">
        <f t="shared" si="8"/>
        <v>0</v>
      </c>
      <c r="BL229" s="425"/>
      <c r="BM229" s="425"/>
      <c r="BN229" s="425"/>
    </row>
    <row r="230" spans="1:66" ht="15.75" customHeight="1">
      <c r="A230" s="319" t="s">
        <v>10</v>
      </c>
      <c r="B230" s="319" t="s">
        <v>27</v>
      </c>
      <c r="C230" s="319" t="s">
        <v>28</v>
      </c>
      <c r="D230" s="356" t="s">
        <v>29</v>
      </c>
      <c r="E230" s="356" t="s">
        <v>30</v>
      </c>
      <c r="F230" s="319"/>
      <c r="G230" s="319" t="s">
        <v>3485</v>
      </c>
      <c r="H230" s="319"/>
      <c r="I230" s="319" t="s">
        <v>4814</v>
      </c>
      <c r="J230" s="319" t="s">
        <v>3729</v>
      </c>
      <c r="K230" s="319">
        <v>9.6319290116162506</v>
      </c>
      <c r="L230" s="319">
        <v>123.86841496064299</v>
      </c>
      <c r="M230" s="319" t="s">
        <v>4815</v>
      </c>
      <c r="N230" s="319" t="s">
        <v>4816</v>
      </c>
      <c r="O230" s="356" t="s">
        <v>15</v>
      </c>
      <c r="P230" s="356" t="s">
        <v>16</v>
      </c>
      <c r="Q230" s="356" t="s">
        <v>35</v>
      </c>
      <c r="R230" s="356" t="s">
        <v>8666</v>
      </c>
      <c r="S230" s="319" t="s">
        <v>47</v>
      </c>
      <c r="T230" s="319"/>
      <c r="U230" s="319" t="s">
        <v>4491</v>
      </c>
      <c r="V230" s="356" t="s">
        <v>4164</v>
      </c>
      <c r="W230" s="319" t="s">
        <v>78</v>
      </c>
      <c r="X230" s="319" t="s">
        <v>4820</v>
      </c>
      <c r="Y230" s="475">
        <v>45435</v>
      </c>
      <c r="Z230" s="476">
        <v>47262</v>
      </c>
      <c r="AA230" s="356" t="s">
        <v>4158</v>
      </c>
      <c r="AB230" s="356" t="s">
        <v>4159</v>
      </c>
      <c r="AC230" s="356"/>
      <c r="AD230" s="319" t="s">
        <v>4821</v>
      </c>
      <c r="AE230" s="319" t="s">
        <v>4822</v>
      </c>
      <c r="AF230" s="476">
        <v>45684</v>
      </c>
      <c r="AG230" s="319"/>
      <c r="AH230" s="319"/>
      <c r="AI230" s="319"/>
      <c r="AJ230" s="319"/>
      <c r="AK230" s="319"/>
      <c r="AL230" s="319"/>
      <c r="AM230" s="319"/>
      <c r="AN230" s="319"/>
      <c r="AO230" s="319"/>
      <c r="AP230" s="319"/>
      <c r="AQ230" s="319"/>
      <c r="AR230" s="319" t="s">
        <v>2317</v>
      </c>
      <c r="AS230" s="319">
        <v>2024</v>
      </c>
      <c r="AT230" s="477">
        <v>45435</v>
      </c>
      <c r="AU230" s="319" t="s">
        <v>2310</v>
      </c>
      <c r="AV230" s="347"/>
      <c r="AW230" s="486"/>
      <c r="AX230" s="478"/>
      <c r="AY230" s="487"/>
      <c r="AZ230" s="478"/>
      <c r="BA230" s="478"/>
      <c r="BB230" s="487"/>
      <c r="BC230" s="478"/>
      <c r="BD230" s="486"/>
      <c r="BE230" s="478"/>
      <c r="BF230" s="479"/>
      <c r="BG230" s="479">
        <f t="shared" si="2"/>
        <v>0</v>
      </c>
      <c r="BH230" s="479">
        <f t="shared" si="3"/>
        <v>1</v>
      </c>
      <c r="BI230" s="479">
        <f t="shared" si="4"/>
        <v>0</v>
      </c>
      <c r="BJ230" s="479">
        <f t="shared" si="5"/>
        <v>1</v>
      </c>
      <c r="BK230" s="480" t="b">
        <f t="shared" si="8"/>
        <v>0</v>
      </c>
      <c r="BL230" s="480"/>
      <c r="BM230" s="480"/>
      <c r="BN230" s="480"/>
    </row>
    <row r="231" spans="1:66" ht="15.75" customHeight="1">
      <c r="A231" s="174" t="s">
        <v>10</v>
      </c>
      <c r="B231" s="174" t="s">
        <v>27</v>
      </c>
      <c r="C231" s="174"/>
      <c r="D231" s="63"/>
      <c r="E231" s="63"/>
      <c r="F231" s="174"/>
      <c r="G231" s="174"/>
      <c r="H231" s="174"/>
      <c r="I231" s="174"/>
      <c r="J231" s="174"/>
      <c r="K231" s="174"/>
      <c r="L231" s="174"/>
      <c r="M231" s="174"/>
      <c r="N231" s="174"/>
      <c r="O231" s="63"/>
      <c r="P231" s="63"/>
      <c r="Q231" s="63"/>
      <c r="R231" s="63"/>
      <c r="S231" s="174"/>
      <c r="T231" s="174"/>
      <c r="U231" s="174"/>
      <c r="V231" s="63"/>
      <c r="W231" s="174"/>
      <c r="X231" s="174"/>
      <c r="Y231" s="429"/>
      <c r="Z231" s="63"/>
      <c r="AA231" s="63"/>
      <c r="AB231" s="63"/>
      <c r="AC231" s="63"/>
      <c r="AD231" s="174"/>
      <c r="AE231" s="174"/>
      <c r="AF231" s="63"/>
      <c r="AG231" s="174"/>
      <c r="AH231" s="174"/>
      <c r="AI231" s="174"/>
      <c r="AJ231" s="174"/>
      <c r="AK231" s="174"/>
      <c r="AL231" s="174"/>
      <c r="AM231" s="174"/>
      <c r="AN231" s="174"/>
      <c r="AO231" s="174"/>
      <c r="AP231" s="174"/>
      <c r="AQ231" s="174"/>
      <c r="AR231" s="174"/>
      <c r="AS231" s="174"/>
      <c r="AT231" s="415"/>
      <c r="AU231" s="174"/>
      <c r="AV231" s="437"/>
      <c r="AW231" s="471"/>
      <c r="AX231" s="473"/>
      <c r="AY231" s="422"/>
      <c r="AZ231" s="473"/>
      <c r="BA231" s="473"/>
      <c r="BB231" s="422"/>
      <c r="BC231" s="473"/>
      <c r="BD231" s="471"/>
      <c r="BE231" s="473"/>
      <c r="BF231" s="426"/>
      <c r="BG231" s="426">
        <f t="shared" si="2"/>
        <v>0</v>
      </c>
      <c r="BH231" s="426">
        <f t="shared" si="3"/>
        <v>0</v>
      </c>
      <c r="BI231" s="426">
        <f t="shared" si="4"/>
        <v>0</v>
      </c>
      <c r="BJ231" s="426">
        <f t="shared" si="5"/>
        <v>0</v>
      </c>
      <c r="BK231" s="425" t="b">
        <f t="shared" ref="BK231:BK240" si="9">COUNTIF($X$3:$X423,$X231)&gt;1</f>
        <v>0</v>
      </c>
      <c r="BL231" s="425"/>
      <c r="BM231" s="425"/>
      <c r="BN231" s="425"/>
    </row>
    <row r="232" spans="1:66" ht="15.75" customHeight="1">
      <c r="A232" s="174" t="s">
        <v>10</v>
      </c>
      <c r="B232" s="174" t="s">
        <v>27</v>
      </c>
      <c r="C232" s="174"/>
      <c r="D232" s="63"/>
      <c r="E232" s="63"/>
      <c r="F232" s="174"/>
      <c r="G232" s="174"/>
      <c r="H232" s="174"/>
      <c r="I232" s="174"/>
      <c r="J232" s="174"/>
      <c r="K232" s="174"/>
      <c r="L232" s="174"/>
      <c r="M232" s="174"/>
      <c r="N232" s="174"/>
      <c r="O232" s="63"/>
      <c r="P232" s="63"/>
      <c r="Q232" s="63"/>
      <c r="R232" s="63"/>
      <c r="S232" s="174"/>
      <c r="T232" s="174"/>
      <c r="U232" s="174"/>
      <c r="V232" s="63"/>
      <c r="W232" s="174"/>
      <c r="X232" s="174"/>
      <c r="Y232" s="429"/>
      <c r="Z232" s="63"/>
      <c r="AA232" s="63"/>
      <c r="AB232" s="63"/>
      <c r="AC232" s="63"/>
      <c r="AD232" s="174"/>
      <c r="AE232" s="174"/>
      <c r="AF232" s="63"/>
      <c r="AG232" s="174"/>
      <c r="AH232" s="174"/>
      <c r="AI232" s="174"/>
      <c r="AJ232" s="174"/>
      <c r="AK232" s="174"/>
      <c r="AL232" s="174"/>
      <c r="AM232" s="174"/>
      <c r="AN232" s="174"/>
      <c r="AO232" s="174"/>
      <c r="AP232" s="174"/>
      <c r="AQ232" s="174"/>
      <c r="AR232" s="174"/>
      <c r="AS232" s="174"/>
      <c r="AT232" s="415"/>
      <c r="AU232" s="174"/>
      <c r="AV232" s="437"/>
      <c r="AW232" s="471"/>
      <c r="AX232" s="473"/>
      <c r="AY232" s="422"/>
      <c r="AZ232" s="473"/>
      <c r="BA232" s="473"/>
      <c r="BB232" s="422"/>
      <c r="BC232" s="473"/>
      <c r="BD232" s="471"/>
      <c r="BE232" s="473"/>
      <c r="BF232" s="426"/>
      <c r="BG232" s="426">
        <f t="shared" si="2"/>
        <v>0</v>
      </c>
      <c r="BH232" s="426">
        <f t="shared" si="3"/>
        <v>0</v>
      </c>
      <c r="BI232" s="426">
        <f t="shared" si="4"/>
        <v>0</v>
      </c>
      <c r="BJ232" s="426">
        <f t="shared" si="5"/>
        <v>0</v>
      </c>
      <c r="BK232" s="425" t="b">
        <f t="shared" si="9"/>
        <v>0</v>
      </c>
      <c r="BL232" s="425"/>
      <c r="BM232" s="425"/>
      <c r="BN232" s="425"/>
    </row>
    <row r="233" spans="1:66" ht="15.75" customHeight="1">
      <c r="A233" s="174" t="s">
        <v>10</v>
      </c>
      <c r="B233" s="174" t="s">
        <v>27</v>
      </c>
      <c r="C233" s="174"/>
      <c r="D233" s="63"/>
      <c r="E233" s="63"/>
      <c r="F233" s="174"/>
      <c r="G233" s="174"/>
      <c r="H233" s="174"/>
      <c r="I233" s="174"/>
      <c r="J233" s="174"/>
      <c r="K233" s="174"/>
      <c r="L233" s="174"/>
      <c r="M233" s="174"/>
      <c r="N233" s="174"/>
      <c r="O233" s="63"/>
      <c r="P233" s="63"/>
      <c r="Q233" s="63"/>
      <c r="R233" s="63"/>
      <c r="S233" s="174"/>
      <c r="T233" s="174"/>
      <c r="U233" s="174"/>
      <c r="V233" s="63"/>
      <c r="W233" s="174"/>
      <c r="X233" s="174"/>
      <c r="Y233" s="429"/>
      <c r="Z233" s="63"/>
      <c r="AA233" s="63"/>
      <c r="AB233" s="63"/>
      <c r="AC233" s="63"/>
      <c r="AD233" s="174"/>
      <c r="AE233" s="174"/>
      <c r="AF233" s="63"/>
      <c r="AG233" s="174"/>
      <c r="AH233" s="174"/>
      <c r="AI233" s="174"/>
      <c r="AJ233" s="174"/>
      <c r="AK233" s="174"/>
      <c r="AL233" s="174"/>
      <c r="AM233" s="174"/>
      <c r="AN233" s="174"/>
      <c r="AO233" s="174"/>
      <c r="AP233" s="174"/>
      <c r="AQ233" s="174"/>
      <c r="AR233" s="174"/>
      <c r="AS233" s="174"/>
      <c r="AT233" s="415"/>
      <c r="AU233" s="174"/>
      <c r="AV233" s="437"/>
      <c r="AW233" s="471"/>
      <c r="AX233" s="473"/>
      <c r="AY233" s="422"/>
      <c r="AZ233" s="473"/>
      <c r="BA233" s="473"/>
      <c r="BB233" s="422"/>
      <c r="BC233" s="473"/>
      <c r="BD233" s="471"/>
      <c r="BE233" s="473"/>
      <c r="BF233" s="426"/>
      <c r="BG233" s="426">
        <f t="shared" si="2"/>
        <v>0</v>
      </c>
      <c r="BH233" s="426">
        <f t="shared" si="3"/>
        <v>0</v>
      </c>
      <c r="BI233" s="426">
        <f t="shared" si="4"/>
        <v>0</v>
      </c>
      <c r="BJ233" s="426">
        <f t="shared" si="5"/>
        <v>0</v>
      </c>
      <c r="BK233" s="425" t="b">
        <f t="shared" si="9"/>
        <v>0</v>
      </c>
      <c r="BL233" s="425"/>
      <c r="BM233" s="425"/>
      <c r="BN233" s="425"/>
    </row>
    <row r="234" spans="1:66" ht="15.75" customHeight="1">
      <c r="A234" s="174" t="s">
        <v>10</v>
      </c>
      <c r="B234" s="174" t="s">
        <v>27</v>
      </c>
      <c r="C234" s="174"/>
      <c r="D234" s="63"/>
      <c r="E234" s="63"/>
      <c r="F234" s="174"/>
      <c r="G234" s="174"/>
      <c r="H234" s="174"/>
      <c r="I234" s="174"/>
      <c r="J234" s="174"/>
      <c r="K234" s="174"/>
      <c r="L234" s="174"/>
      <c r="M234" s="174"/>
      <c r="N234" s="174"/>
      <c r="O234" s="63"/>
      <c r="P234" s="63"/>
      <c r="Q234" s="63"/>
      <c r="R234" s="63"/>
      <c r="S234" s="174"/>
      <c r="T234" s="174"/>
      <c r="U234" s="174"/>
      <c r="V234" s="63"/>
      <c r="W234" s="174"/>
      <c r="X234" s="174"/>
      <c r="Y234" s="429"/>
      <c r="Z234" s="63"/>
      <c r="AA234" s="63"/>
      <c r="AB234" s="63"/>
      <c r="AC234" s="63"/>
      <c r="AD234" s="174"/>
      <c r="AE234" s="174"/>
      <c r="AF234" s="63"/>
      <c r="AG234" s="174"/>
      <c r="AH234" s="174"/>
      <c r="AI234" s="174"/>
      <c r="AJ234" s="174"/>
      <c r="AK234" s="174"/>
      <c r="AL234" s="174"/>
      <c r="AM234" s="174"/>
      <c r="AN234" s="174"/>
      <c r="AO234" s="174"/>
      <c r="AP234" s="174"/>
      <c r="AQ234" s="174"/>
      <c r="AR234" s="174"/>
      <c r="AS234" s="174"/>
      <c r="AT234" s="415"/>
      <c r="AU234" s="174"/>
      <c r="AV234" s="437"/>
      <c r="AW234" s="471"/>
      <c r="AX234" s="473"/>
      <c r="AY234" s="422"/>
      <c r="AZ234" s="473"/>
      <c r="BA234" s="473"/>
      <c r="BB234" s="422"/>
      <c r="BC234" s="473"/>
      <c r="BD234" s="471"/>
      <c r="BE234" s="473"/>
      <c r="BF234" s="426"/>
      <c r="BG234" s="426">
        <f t="shared" si="2"/>
        <v>0</v>
      </c>
      <c r="BH234" s="426">
        <f t="shared" si="3"/>
        <v>0</v>
      </c>
      <c r="BI234" s="426">
        <f t="shared" si="4"/>
        <v>0</v>
      </c>
      <c r="BJ234" s="426">
        <f t="shared" si="5"/>
        <v>0</v>
      </c>
      <c r="BK234" s="425" t="b">
        <f t="shared" si="9"/>
        <v>0</v>
      </c>
      <c r="BL234" s="425"/>
      <c r="BM234" s="425"/>
      <c r="BN234" s="425"/>
    </row>
    <row r="235" spans="1:66" ht="15.75" customHeight="1">
      <c r="A235" s="174" t="s">
        <v>10</v>
      </c>
      <c r="B235" s="174" t="s">
        <v>27</v>
      </c>
      <c r="C235" s="174"/>
      <c r="D235" s="63"/>
      <c r="E235" s="63"/>
      <c r="F235" s="174"/>
      <c r="G235" s="174"/>
      <c r="H235" s="174"/>
      <c r="I235" s="174"/>
      <c r="J235" s="174"/>
      <c r="K235" s="174"/>
      <c r="L235" s="174"/>
      <c r="M235" s="174"/>
      <c r="N235" s="174"/>
      <c r="O235" s="63"/>
      <c r="P235" s="63"/>
      <c r="Q235" s="63"/>
      <c r="R235" s="63"/>
      <c r="S235" s="174"/>
      <c r="T235" s="174"/>
      <c r="U235" s="174"/>
      <c r="V235" s="63"/>
      <c r="W235" s="174"/>
      <c r="X235" s="174"/>
      <c r="Y235" s="429"/>
      <c r="Z235" s="63"/>
      <c r="AA235" s="63"/>
      <c r="AB235" s="63"/>
      <c r="AC235" s="63"/>
      <c r="AD235" s="174"/>
      <c r="AE235" s="174"/>
      <c r="AF235" s="63"/>
      <c r="AG235" s="174"/>
      <c r="AH235" s="174"/>
      <c r="AI235" s="174"/>
      <c r="AJ235" s="174"/>
      <c r="AK235" s="174"/>
      <c r="AL235" s="174"/>
      <c r="AM235" s="174"/>
      <c r="AN235" s="174"/>
      <c r="AO235" s="174"/>
      <c r="AP235" s="174"/>
      <c r="AQ235" s="174"/>
      <c r="AR235" s="174"/>
      <c r="AS235" s="174"/>
      <c r="AT235" s="415"/>
      <c r="AU235" s="174"/>
      <c r="AV235" s="437"/>
      <c r="AW235" s="471"/>
      <c r="AX235" s="473"/>
      <c r="AY235" s="422"/>
      <c r="AZ235" s="473"/>
      <c r="BA235" s="473"/>
      <c r="BB235" s="422"/>
      <c r="BC235" s="473"/>
      <c r="BD235" s="471"/>
      <c r="BE235" s="473"/>
      <c r="BF235" s="426"/>
      <c r="BG235" s="426">
        <f t="shared" si="2"/>
        <v>0</v>
      </c>
      <c r="BH235" s="426">
        <f t="shared" si="3"/>
        <v>0</v>
      </c>
      <c r="BI235" s="426">
        <f t="shared" si="4"/>
        <v>0</v>
      </c>
      <c r="BJ235" s="426">
        <f t="shared" si="5"/>
        <v>0</v>
      </c>
      <c r="BK235" s="425" t="b">
        <f t="shared" si="9"/>
        <v>0</v>
      </c>
      <c r="BL235" s="425"/>
      <c r="BM235" s="425"/>
      <c r="BN235" s="425"/>
    </row>
    <row r="236" spans="1:66" ht="15.75" customHeight="1">
      <c r="A236" s="174" t="s">
        <v>10</v>
      </c>
      <c r="B236" s="174" t="s">
        <v>27</v>
      </c>
      <c r="C236" s="174"/>
      <c r="D236" s="63"/>
      <c r="E236" s="63"/>
      <c r="F236" s="174"/>
      <c r="G236" s="174"/>
      <c r="H236" s="174"/>
      <c r="I236" s="174"/>
      <c r="J236" s="174"/>
      <c r="K236" s="174"/>
      <c r="L236" s="174"/>
      <c r="M236" s="174"/>
      <c r="N236" s="174"/>
      <c r="O236" s="63"/>
      <c r="P236" s="63"/>
      <c r="Q236" s="63"/>
      <c r="R236" s="63"/>
      <c r="S236" s="174"/>
      <c r="T236" s="174"/>
      <c r="U236" s="174"/>
      <c r="V236" s="63"/>
      <c r="W236" s="174"/>
      <c r="X236" s="174"/>
      <c r="Y236" s="429"/>
      <c r="Z236" s="63"/>
      <c r="AA236" s="63"/>
      <c r="AB236" s="63"/>
      <c r="AC236" s="63"/>
      <c r="AD236" s="174"/>
      <c r="AE236" s="174"/>
      <c r="AF236" s="63"/>
      <c r="AG236" s="174"/>
      <c r="AH236" s="174"/>
      <c r="AI236" s="174"/>
      <c r="AJ236" s="174"/>
      <c r="AK236" s="174"/>
      <c r="AL236" s="174"/>
      <c r="AM236" s="174"/>
      <c r="AN236" s="174"/>
      <c r="AO236" s="174"/>
      <c r="AP236" s="174"/>
      <c r="AQ236" s="174"/>
      <c r="AR236" s="174"/>
      <c r="AS236" s="174"/>
      <c r="AT236" s="415"/>
      <c r="AU236" s="174"/>
      <c r="AV236" s="437"/>
      <c r="AW236" s="471"/>
      <c r="AX236" s="473"/>
      <c r="AY236" s="422"/>
      <c r="AZ236" s="473"/>
      <c r="BA236" s="473"/>
      <c r="BB236" s="422"/>
      <c r="BC236" s="473"/>
      <c r="BD236" s="471"/>
      <c r="BE236" s="473"/>
      <c r="BF236" s="426"/>
      <c r="BG236" s="426">
        <f t="shared" si="2"/>
        <v>0</v>
      </c>
      <c r="BH236" s="426">
        <f t="shared" si="3"/>
        <v>0</v>
      </c>
      <c r="BI236" s="426">
        <f t="shared" si="4"/>
        <v>0</v>
      </c>
      <c r="BJ236" s="426">
        <f t="shared" si="5"/>
        <v>0</v>
      </c>
      <c r="BK236" s="425" t="b">
        <f t="shared" si="9"/>
        <v>0</v>
      </c>
      <c r="BL236" s="425"/>
      <c r="BM236" s="425"/>
      <c r="BN236" s="425"/>
    </row>
    <row r="237" spans="1:66" ht="15.75" customHeight="1">
      <c r="A237" s="174" t="s">
        <v>10</v>
      </c>
      <c r="B237" s="174" t="s">
        <v>27</v>
      </c>
      <c r="C237" s="174"/>
      <c r="D237" s="63"/>
      <c r="E237" s="63"/>
      <c r="F237" s="174"/>
      <c r="G237" s="174"/>
      <c r="H237" s="174"/>
      <c r="I237" s="174"/>
      <c r="J237" s="174"/>
      <c r="K237" s="174"/>
      <c r="L237" s="174"/>
      <c r="M237" s="174"/>
      <c r="N237" s="174"/>
      <c r="O237" s="63"/>
      <c r="P237" s="63"/>
      <c r="Q237" s="63"/>
      <c r="R237" s="63"/>
      <c r="S237" s="174"/>
      <c r="T237" s="174"/>
      <c r="U237" s="174"/>
      <c r="V237" s="63"/>
      <c r="W237" s="174"/>
      <c r="X237" s="174"/>
      <c r="Y237" s="429"/>
      <c r="Z237" s="63"/>
      <c r="AA237" s="63"/>
      <c r="AB237" s="63"/>
      <c r="AC237" s="63"/>
      <c r="AD237" s="174"/>
      <c r="AE237" s="174"/>
      <c r="AF237" s="63"/>
      <c r="AG237" s="174"/>
      <c r="AH237" s="174"/>
      <c r="AI237" s="174"/>
      <c r="AJ237" s="174"/>
      <c r="AK237" s="174"/>
      <c r="AL237" s="174"/>
      <c r="AM237" s="174"/>
      <c r="AN237" s="174"/>
      <c r="AO237" s="174"/>
      <c r="AP237" s="174"/>
      <c r="AQ237" s="174"/>
      <c r="AR237" s="174"/>
      <c r="AS237" s="174"/>
      <c r="AT237" s="415"/>
      <c r="AU237" s="174"/>
      <c r="AV237" s="437"/>
      <c r="AW237" s="471"/>
      <c r="AX237" s="473"/>
      <c r="AY237" s="422"/>
      <c r="AZ237" s="473"/>
      <c r="BA237" s="473"/>
      <c r="BB237" s="422"/>
      <c r="BC237" s="473"/>
      <c r="BD237" s="471"/>
      <c r="BE237" s="473"/>
      <c r="BF237" s="426"/>
      <c r="BG237" s="426">
        <f t="shared" si="2"/>
        <v>0</v>
      </c>
      <c r="BH237" s="426">
        <f t="shared" si="3"/>
        <v>0</v>
      </c>
      <c r="BI237" s="426">
        <f t="shared" si="4"/>
        <v>0</v>
      </c>
      <c r="BJ237" s="426">
        <f t="shared" si="5"/>
        <v>0</v>
      </c>
      <c r="BK237" s="425" t="b">
        <f t="shared" si="9"/>
        <v>0</v>
      </c>
      <c r="BL237" s="425"/>
      <c r="BM237" s="425"/>
      <c r="BN237" s="425"/>
    </row>
    <row r="238" spans="1:66" ht="15.75" customHeight="1">
      <c r="A238" s="174" t="s">
        <v>10</v>
      </c>
      <c r="B238" s="174" t="s">
        <v>27</v>
      </c>
      <c r="C238" s="174"/>
      <c r="D238" s="63"/>
      <c r="E238" s="63"/>
      <c r="F238" s="174"/>
      <c r="G238" s="174"/>
      <c r="H238" s="174"/>
      <c r="I238" s="174"/>
      <c r="J238" s="174"/>
      <c r="K238" s="174"/>
      <c r="L238" s="174"/>
      <c r="M238" s="174"/>
      <c r="N238" s="174"/>
      <c r="O238" s="63"/>
      <c r="P238" s="63"/>
      <c r="Q238" s="63"/>
      <c r="R238" s="63"/>
      <c r="S238" s="174"/>
      <c r="T238" s="174"/>
      <c r="U238" s="174"/>
      <c r="V238" s="63"/>
      <c r="W238" s="174"/>
      <c r="X238" s="174"/>
      <c r="Y238" s="429"/>
      <c r="Z238" s="63"/>
      <c r="AA238" s="63"/>
      <c r="AB238" s="63"/>
      <c r="AC238" s="63"/>
      <c r="AD238" s="174"/>
      <c r="AE238" s="174"/>
      <c r="AF238" s="63"/>
      <c r="AG238" s="174"/>
      <c r="AH238" s="174"/>
      <c r="AI238" s="174"/>
      <c r="AJ238" s="174"/>
      <c r="AK238" s="174"/>
      <c r="AL238" s="174"/>
      <c r="AM238" s="174"/>
      <c r="AN238" s="174"/>
      <c r="AO238" s="174"/>
      <c r="AP238" s="174"/>
      <c r="AQ238" s="174"/>
      <c r="AR238" s="174"/>
      <c r="AS238" s="174"/>
      <c r="AT238" s="415"/>
      <c r="AU238" s="174"/>
      <c r="AV238" s="437"/>
      <c r="AW238" s="471"/>
      <c r="AX238" s="473"/>
      <c r="AY238" s="422"/>
      <c r="AZ238" s="473"/>
      <c r="BA238" s="473"/>
      <c r="BB238" s="422"/>
      <c r="BC238" s="473"/>
      <c r="BD238" s="471"/>
      <c r="BE238" s="473"/>
      <c r="BF238" s="426"/>
      <c r="BG238" s="426">
        <f t="shared" si="2"/>
        <v>0</v>
      </c>
      <c r="BH238" s="426">
        <f t="shared" si="3"/>
        <v>0</v>
      </c>
      <c r="BI238" s="426">
        <f t="shared" si="4"/>
        <v>0</v>
      </c>
      <c r="BJ238" s="426">
        <f t="shared" si="5"/>
        <v>0</v>
      </c>
      <c r="BK238" s="425" t="b">
        <f t="shared" si="9"/>
        <v>0</v>
      </c>
      <c r="BL238" s="425"/>
      <c r="BM238" s="425"/>
      <c r="BN238" s="425"/>
    </row>
    <row r="239" spans="1:66" ht="15.75" customHeight="1">
      <c r="A239" s="174" t="s">
        <v>10</v>
      </c>
      <c r="B239" s="174" t="s">
        <v>27</v>
      </c>
      <c r="C239" s="174"/>
      <c r="D239" s="63"/>
      <c r="E239" s="63"/>
      <c r="F239" s="174"/>
      <c r="G239" s="174"/>
      <c r="H239" s="174"/>
      <c r="I239" s="174"/>
      <c r="J239" s="174"/>
      <c r="K239" s="174"/>
      <c r="L239" s="174"/>
      <c r="M239" s="174"/>
      <c r="N239" s="174"/>
      <c r="O239" s="63"/>
      <c r="P239" s="63"/>
      <c r="Q239" s="63"/>
      <c r="R239" s="63"/>
      <c r="S239" s="174"/>
      <c r="T239" s="174"/>
      <c r="U239" s="174"/>
      <c r="V239" s="63"/>
      <c r="W239" s="174"/>
      <c r="X239" s="174"/>
      <c r="Y239" s="429"/>
      <c r="Z239" s="63"/>
      <c r="AA239" s="63"/>
      <c r="AB239" s="63"/>
      <c r="AC239" s="63"/>
      <c r="AD239" s="174"/>
      <c r="AE239" s="174"/>
      <c r="AF239" s="63"/>
      <c r="AG239" s="174"/>
      <c r="AH239" s="174"/>
      <c r="AI239" s="174"/>
      <c r="AJ239" s="174"/>
      <c r="AK239" s="174"/>
      <c r="AL239" s="174"/>
      <c r="AM239" s="174"/>
      <c r="AN239" s="174"/>
      <c r="AO239" s="174"/>
      <c r="AP239" s="174"/>
      <c r="AQ239" s="174"/>
      <c r="AR239" s="174"/>
      <c r="AS239" s="174"/>
      <c r="AT239" s="415"/>
      <c r="AU239" s="174"/>
      <c r="AV239" s="437"/>
      <c r="AW239" s="471"/>
      <c r="AX239" s="473"/>
      <c r="AY239" s="422"/>
      <c r="AZ239" s="473"/>
      <c r="BA239" s="473"/>
      <c r="BB239" s="422"/>
      <c r="BC239" s="473"/>
      <c r="BD239" s="471"/>
      <c r="BE239" s="473"/>
      <c r="BF239" s="426"/>
      <c r="BG239" s="426">
        <f t="shared" si="2"/>
        <v>0</v>
      </c>
      <c r="BH239" s="426">
        <f t="shared" si="3"/>
        <v>0</v>
      </c>
      <c r="BI239" s="426">
        <f t="shared" si="4"/>
        <v>0</v>
      </c>
      <c r="BJ239" s="426">
        <f t="shared" si="5"/>
        <v>0</v>
      </c>
      <c r="BK239" s="425" t="b">
        <f t="shared" si="9"/>
        <v>0</v>
      </c>
      <c r="BL239" s="425"/>
      <c r="BM239" s="425"/>
      <c r="BN239" s="425"/>
    </row>
    <row r="240" spans="1:66" ht="15.75" customHeight="1">
      <c r="A240" s="174" t="s">
        <v>10</v>
      </c>
      <c r="B240" s="174" t="s">
        <v>27</v>
      </c>
      <c r="C240" s="174"/>
      <c r="D240" s="63"/>
      <c r="E240" s="63"/>
      <c r="F240" s="174"/>
      <c r="G240" s="174"/>
      <c r="H240" s="174"/>
      <c r="I240" s="174"/>
      <c r="J240" s="174"/>
      <c r="K240" s="174"/>
      <c r="L240" s="174"/>
      <c r="M240" s="174"/>
      <c r="N240" s="174"/>
      <c r="O240" s="63"/>
      <c r="P240" s="63"/>
      <c r="Q240" s="63"/>
      <c r="R240" s="63"/>
      <c r="S240" s="174"/>
      <c r="T240" s="174"/>
      <c r="U240" s="174"/>
      <c r="V240" s="63"/>
      <c r="W240" s="174"/>
      <c r="X240" s="174"/>
      <c r="Y240" s="429"/>
      <c r="Z240" s="63"/>
      <c r="AA240" s="63"/>
      <c r="AB240" s="63"/>
      <c r="AC240" s="63"/>
      <c r="AD240" s="174"/>
      <c r="AE240" s="174"/>
      <c r="AF240" s="63"/>
      <c r="AG240" s="174"/>
      <c r="AH240" s="174"/>
      <c r="AI240" s="174"/>
      <c r="AJ240" s="174"/>
      <c r="AK240" s="174"/>
      <c r="AL240" s="174"/>
      <c r="AM240" s="174"/>
      <c r="AN240" s="174"/>
      <c r="AO240" s="174"/>
      <c r="AP240" s="174"/>
      <c r="AQ240" s="174"/>
      <c r="AR240" s="174"/>
      <c r="AS240" s="174"/>
      <c r="AT240" s="415"/>
      <c r="AU240" s="174"/>
      <c r="AV240" s="437"/>
      <c r="AW240" s="471"/>
      <c r="AX240" s="473"/>
      <c r="AY240" s="422"/>
      <c r="AZ240" s="473"/>
      <c r="BA240" s="473"/>
      <c r="BB240" s="422"/>
      <c r="BC240" s="473"/>
      <c r="BD240" s="471"/>
      <c r="BE240" s="473"/>
      <c r="BF240" s="426"/>
      <c r="BG240" s="426">
        <f t="shared" si="2"/>
        <v>0</v>
      </c>
      <c r="BH240" s="426">
        <f t="shared" si="3"/>
        <v>0</v>
      </c>
      <c r="BI240" s="426">
        <f t="shared" si="4"/>
        <v>0</v>
      </c>
      <c r="BJ240" s="426">
        <f t="shared" si="5"/>
        <v>0</v>
      </c>
      <c r="BK240" s="425" t="b">
        <f t="shared" si="9"/>
        <v>0</v>
      </c>
      <c r="BL240" s="425"/>
      <c r="BM240" s="425"/>
      <c r="BN240" s="425"/>
    </row>
    <row r="241" spans="1:66" ht="15.75" customHeight="1">
      <c r="A241" s="174" t="s">
        <v>10</v>
      </c>
      <c r="B241" s="174" t="s">
        <v>27</v>
      </c>
      <c r="C241" s="174"/>
      <c r="D241" s="63"/>
      <c r="E241" s="63"/>
      <c r="F241" s="174"/>
      <c r="G241" s="174"/>
      <c r="H241" s="174"/>
      <c r="I241" s="174"/>
      <c r="J241" s="174"/>
      <c r="K241" s="174"/>
      <c r="L241" s="174"/>
      <c r="M241" s="174"/>
      <c r="N241" s="174"/>
      <c r="O241" s="63"/>
      <c r="P241" s="63"/>
      <c r="Q241" s="63"/>
      <c r="R241" s="63"/>
      <c r="S241" s="174"/>
      <c r="T241" s="174"/>
      <c r="U241" s="174"/>
      <c r="V241" s="63"/>
      <c r="W241" s="174"/>
      <c r="X241" s="174"/>
      <c r="Y241" s="429"/>
      <c r="Z241" s="63"/>
      <c r="AA241" s="63"/>
      <c r="AB241" s="63"/>
      <c r="AC241" s="63"/>
      <c r="AD241" s="174"/>
      <c r="AE241" s="174"/>
      <c r="AF241" s="63"/>
      <c r="AG241" s="174"/>
      <c r="AH241" s="174"/>
      <c r="AI241" s="174"/>
      <c r="AJ241" s="174"/>
      <c r="AK241" s="174"/>
      <c r="AL241" s="174"/>
      <c r="AM241" s="174"/>
      <c r="AN241" s="174"/>
      <c r="AO241" s="174"/>
      <c r="AP241" s="174"/>
      <c r="AQ241" s="174"/>
      <c r="AR241" s="174"/>
      <c r="AS241" s="174"/>
      <c r="AT241" s="415"/>
      <c r="AU241" s="174"/>
      <c r="AV241" s="437"/>
      <c r="AW241" s="471"/>
      <c r="AX241" s="473"/>
      <c r="AY241" s="422"/>
      <c r="AZ241" s="473"/>
      <c r="BA241" s="473"/>
      <c r="BB241" s="422"/>
      <c r="BC241" s="473"/>
      <c r="BD241" s="471"/>
      <c r="BE241" s="473"/>
      <c r="BF241" s="426"/>
      <c r="BG241" s="426">
        <f t="shared" si="2"/>
        <v>0</v>
      </c>
      <c r="BH241" s="426">
        <f t="shared" si="3"/>
        <v>0</v>
      </c>
      <c r="BI241" s="426">
        <f t="shared" si="4"/>
        <v>0</v>
      </c>
      <c r="BJ241" s="426">
        <f t="shared" si="5"/>
        <v>0</v>
      </c>
      <c r="BK241" s="425" t="b">
        <f t="shared" ref="BK241:BK255" si="10">COUNTIF($X$3:$X412,$X241)&gt;1</f>
        <v>0</v>
      </c>
      <c r="BL241" s="425"/>
      <c r="BM241" s="425"/>
      <c r="BN241" s="425"/>
    </row>
    <row r="242" spans="1:66" ht="15.75" customHeight="1">
      <c r="A242" s="174" t="s">
        <v>10</v>
      </c>
      <c r="B242" s="174" t="s">
        <v>27</v>
      </c>
      <c r="C242" s="174"/>
      <c r="D242" s="63"/>
      <c r="E242" s="63"/>
      <c r="F242" s="174"/>
      <c r="G242" s="174"/>
      <c r="H242" s="174"/>
      <c r="I242" s="174"/>
      <c r="J242" s="174"/>
      <c r="K242" s="174"/>
      <c r="L242" s="174"/>
      <c r="M242" s="174"/>
      <c r="N242" s="174"/>
      <c r="O242" s="63"/>
      <c r="P242" s="63"/>
      <c r="Q242" s="63"/>
      <c r="R242" s="63"/>
      <c r="S242" s="174"/>
      <c r="T242" s="174"/>
      <c r="U242" s="174"/>
      <c r="V242" s="63"/>
      <c r="W242" s="174"/>
      <c r="X242" s="174"/>
      <c r="Y242" s="429"/>
      <c r="Z242" s="63"/>
      <c r="AA242" s="63"/>
      <c r="AB242" s="63"/>
      <c r="AC242" s="63"/>
      <c r="AD242" s="174"/>
      <c r="AE242" s="174"/>
      <c r="AF242" s="63"/>
      <c r="AG242" s="174"/>
      <c r="AH242" s="174"/>
      <c r="AI242" s="174"/>
      <c r="AJ242" s="174"/>
      <c r="AK242" s="174"/>
      <c r="AL242" s="174"/>
      <c r="AM242" s="174"/>
      <c r="AN242" s="174"/>
      <c r="AO242" s="174"/>
      <c r="AP242" s="174"/>
      <c r="AQ242" s="174"/>
      <c r="AR242" s="174"/>
      <c r="AS242" s="174"/>
      <c r="AT242" s="415"/>
      <c r="AU242" s="174"/>
      <c r="AV242" s="437"/>
      <c r="AW242" s="471"/>
      <c r="AX242" s="473"/>
      <c r="AY242" s="422"/>
      <c r="AZ242" s="473"/>
      <c r="BA242" s="473"/>
      <c r="BB242" s="422"/>
      <c r="BC242" s="473"/>
      <c r="BD242" s="471"/>
      <c r="BE242" s="473"/>
      <c r="BF242" s="426"/>
      <c r="BG242" s="426">
        <f t="shared" si="2"/>
        <v>0</v>
      </c>
      <c r="BH242" s="426">
        <f t="shared" si="3"/>
        <v>0</v>
      </c>
      <c r="BI242" s="426">
        <f t="shared" si="4"/>
        <v>0</v>
      </c>
      <c r="BJ242" s="426">
        <f t="shared" si="5"/>
        <v>0</v>
      </c>
      <c r="BK242" s="425" t="b">
        <f t="shared" si="10"/>
        <v>0</v>
      </c>
      <c r="BL242" s="425"/>
      <c r="BM242" s="425"/>
      <c r="BN242" s="425"/>
    </row>
    <row r="243" spans="1:66" ht="15.75" customHeight="1">
      <c r="A243" s="174" t="s">
        <v>10</v>
      </c>
      <c r="B243" s="174" t="s">
        <v>27</v>
      </c>
      <c r="C243" s="174"/>
      <c r="D243" s="63"/>
      <c r="E243" s="63"/>
      <c r="F243" s="174"/>
      <c r="G243" s="174"/>
      <c r="H243" s="174"/>
      <c r="I243" s="174"/>
      <c r="J243" s="174"/>
      <c r="K243" s="174"/>
      <c r="L243" s="174"/>
      <c r="M243" s="174"/>
      <c r="N243" s="174"/>
      <c r="O243" s="63"/>
      <c r="P243" s="63"/>
      <c r="Q243" s="63"/>
      <c r="R243" s="63"/>
      <c r="S243" s="174"/>
      <c r="T243" s="174"/>
      <c r="U243" s="174"/>
      <c r="V243" s="63"/>
      <c r="W243" s="174"/>
      <c r="X243" s="174"/>
      <c r="Y243" s="429"/>
      <c r="Z243" s="63"/>
      <c r="AA243" s="63"/>
      <c r="AB243" s="63"/>
      <c r="AC243" s="63"/>
      <c r="AD243" s="174"/>
      <c r="AE243" s="174"/>
      <c r="AF243" s="63"/>
      <c r="AG243" s="174"/>
      <c r="AH243" s="174"/>
      <c r="AI243" s="174"/>
      <c r="AJ243" s="174"/>
      <c r="AK243" s="174"/>
      <c r="AL243" s="174"/>
      <c r="AM243" s="174"/>
      <c r="AN243" s="174"/>
      <c r="AO243" s="174"/>
      <c r="AP243" s="174"/>
      <c r="AQ243" s="174"/>
      <c r="AR243" s="174"/>
      <c r="AS243" s="174"/>
      <c r="AT243" s="415"/>
      <c r="AU243" s="174"/>
      <c r="AV243" s="437"/>
      <c r="AW243" s="471"/>
      <c r="AX243" s="473"/>
      <c r="AY243" s="422"/>
      <c r="AZ243" s="473"/>
      <c r="BA243" s="473"/>
      <c r="BB243" s="422"/>
      <c r="BC243" s="473"/>
      <c r="BD243" s="471"/>
      <c r="BE243" s="473"/>
      <c r="BF243" s="426"/>
      <c r="BG243" s="426">
        <f t="shared" si="2"/>
        <v>0</v>
      </c>
      <c r="BH243" s="426">
        <f t="shared" si="3"/>
        <v>0</v>
      </c>
      <c r="BI243" s="426">
        <f t="shared" si="4"/>
        <v>0</v>
      </c>
      <c r="BJ243" s="426">
        <f t="shared" si="5"/>
        <v>0</v>
      </c>
      <c r="BK243" s="425" t="b">
        <f t="shared" si="10"/>
        <v>0</v>
      </c>
      <c r="BL243" s="425"/>
      <c r="BM243" s="425"/>
      <c r="BN243" s="425"/>
    </row>
    <row r="244" spans="1:66" ht="15.75" customHeight="1">
      <c r="A244" s="174" t="s">
        <v>10</v>
      </c>
      <c r="B244" s="174" t="s">
        <v>27</v>
      </c>
      <c r="C244" s="174"/>
      <c r="D244" s="63"/>
      <c r="E244" s="63"/>
      <c r="F244" s="174"/>
      <c r="G244" s="174"/>
      <c r="H244" s="174"/>
      <c r="I244" s="174"/>
      <c r="J244" s="174"/>
      <c r="K244" s="174"/>
      <c r="L244" s="174"/>
      <c r="M244" s="174"/>
      <c r="N244" s="174"/>
      <c r="O244" s="63"/>
      <c r="P244" s="63"/>
      <c r="Q244" s="63"/>
      <c r="R244" s="63"/>
      <c r="S244" s="174"/>
      <c r="T244" s="174"/>
      <c r="U244" s="174"/>
      <c r="V244" s="63"/>
      <c r="W244" s="174"/>
      <c r="X244" s="174"/>
      <c r="Y244" s="429"/>
      <c r="Z244" s="63"/>
      <c r="AA244" s="63"/>
      <c r="AB244" s="63"/>
      <c r="AC244" s="63"/>
      <c r="AD244" s="174"/>
      <c r="AE244" s="174"/>
      <c r="AF244" s="63"/>
      <c r="AG244" s="174"/>
      <c r="AH244" s="174"/>
      <c r="AI244" s="174"/>
      <c r="AJ244" s="174"/>
      <c r="AK244" s="174"/>
      <c r="AL244" s="174"/>
      <c r="AM244" s="174"/>
      <c r="AN244" s="174"/>
      <c r="AO244" s="174"/>
      <c r="AP244" s="174"/>
      <c r="AQ244" s="174"/>
      <c r="AR244" s="174"/>
      <c r="AS244" s="174"/>
      <c r="AT244" s="415"/>
      <c r="AU244" s="174"/>
      <c r="AV244" s="437"/>
      <c r="AW244" s="471"/>
      <c r="AX244" s="473"/>
      <c r="AY244" s="422"/>
      <c r="AZ244" s="473"/>
      <c r="BA244" s="473"/>
      <c r="BB244" s="422"/>
      <c r="BC244" s="473"/>
      <c r="BD244" s="471"/>
      <c r="BE244" s="473"/>
      <c r="BF244" s="426"/>
      <c r="BG244" s="426">
        <f t="shared" si="2"/>
        <v>0</v>
      </c>
      <c r="BH244" s="426">
        <f t="shared" si="3"/>
        <v>0</v>
      </c>
      <c r="BI244" s="426">
        <f t="shared" si="4"/>
        <v>0</v>
      </c>
      <c r="BJ244" s="426">
        <f t="shared" si="5"/>
        <v>0</v>
      </c>
      <c r="BK244" s="425" t="b">
        <f t="shared" si="10"/>
        <v>0</v>
      </c>
      <c r="BL244" s="425"/>
      <c r="BM244" s="425"/>
      <c r="BN244" s="425"/>
    </row>
    <row r="245" spans="1:66" ht="15.75" customHeight="1">
      <c r="A245" s="174" t="s">
        <v>10</v>
      </c>
      <c r="B245" s="174" t="s">
        <v>27</v>
      </c>
      <c r="C245" s="174"/>
      <c r="D245" s="63"/>
      <c r="E245" s="63"/>
      <c r="F245" s="174"/>
      <c r="G245" s="174"/>
      <c r="H245" s="174"/>
      <c r="I245" s="174"/>
      <c r="J245" s="174"/>
      <c r="K245" s="174"/>
      <c r="L245" s="174"/>
      <c r="M245" s="174"/>
      <c r="N245" s="174"/>
      <c r="O245" s="63"/>
      <c r="P245" s="63"/>
      <c r="Q245" s="63"/>
      <c r="R245" s="63"/>
      <c r="S245" s="174"/>
      <c r="T245" s="174"/>
      <c r="U245" s="174"/>
      <c r="V245" s="63"/>
      <c r="W245" s="174"/>
      <c r="X245" s="174"/>
      <c r="Y245" s="429"/>
      <c r="Z245" s="63"/>
      <c r="AA245" s="63"/>
      <c r="AB245" s="63"/>
      <c r="AC245" s="63"/>
      <c r="AD245" s="174"/>
      <c r="AE245" s="174"/>
      <c r="AF245" s="63"/>
      <c r="AG245" s="174"/>
      <c r="AH245" s="174"/>
      <c r="AI245" s="174"/>
      <c r="AJ245" s="174"/>
      <c r="AK245" s="174"/>
      <c r="AL245" s="174"/>
      <c r="AM245" s="174"/>
      <c r="AN245" s="174"/>
      <c r="AO245" s="174"/>
      <c r="AP245" s="174"/>
      <c r="AQ245" s="174"/>
      <c r="AR245" s="174"/>
      <c r="AS245" s="174"/>
      <c r="AT245" s="415"/>
      <c r="AU245" s="174"/>
      <c r="AV245" s="437"/>
      <c r="AW245" s="471"/>
      <c r="AX245" s="473"/>
      <c r="AY245" s="422"/>
      <c r="AZ245" s="473"/>
      <c r="BA245" s="473"/>
      <c r="BB245" s="422"/>
      <c r="BC245" s="473"/>
      <c r="BD245" s="471"/>
      <c r="BE245" s="473"/>
      <c r="BF245" s="426"/>
      <c r="BG245" s="426">
        <f t="shared" si="2"/>
        <v>0</v>
      </c>
      <c r="BH245" s="426">
        <f t="shared" si="3"/>
        <v>0</v>
      </c>
      <c r="BI245" s="426">
        <f t="shared" si="4"/>
        <v>0</v>
      </c>
      <c r="BJ245" s="426">
        <f t="shared" si="5"/>
        <v>0</v>
      </c>
      <c r="BK245" s="425" t="b">
        <f t="shared" si="10"/>
        <v>0</v>
      </c>
      <c r="BL245" s="425"/>
      <c r="BM245" s="425"/>
      <c r="BN245" s="425"/>
    </row>
    <row r="246" spans="1:66" ht="15.75" customHeight="1">
      <c r="A246" s="174" t="s">
        <v>10</v>
      </c>
      <c r="B246" s="174" t="s">
        <v>27</v>
      </c>
      <c r="C246" s="174"/>
      <c r="D246" s="63"/>
      <c r="E246" s="63"/>
      <c r="F246" s="174"/>
      <c r="G246" s="174"/>
      <c r="H246" s="174"/>
      <c r="I246" s="174"/>
      <c r="J246" s="174"/>
      <c r="K246" s="174"/>
      <c r="L246" s="174"/>
      <c r="M246" s="174"/>
      <c r="N246" s="174"/>
      <c r="O246" s="63"/>
      <c r="P246" s="63"/>
      <c r="Q246" s="63"/>
      <c r="R246" s="63"/>
      <c r="S246" s="174"/>
      <c r="T246" s="174"/>
      <c r="U246" s="174"/>
      <c r="V246" s="63"/>
      <c r="W246" s="174"/>
      <c r="X246" s="174"/>
      <c r="Y246" s="429"/>
      <c r="Z246" s="63"/>
      <c r="AA246" s="63"/>
      <c r="AB246" s="63"/>
      <c r="AC246" s="63"/>
      <c r="AD246" s="174"/>
      <c r="AE246" s="174"/>
      <c r="AF246" s="63"/>
      <c r="AG246" s="174"/>
      <c r="AH246" s="174"/>
      <c r="AI246" s="174"/>
      <c r="AJ246" s="174"/>
      <c r="AK246" s="174"/>
      <c r="AL246" s="174"/>
      <c r="AM246" s="174"/>
      <c r="AN246" s="174"/>
      <c r="AO246" s="174"/>
      <c r="AP246" s="174"/>
      <c r="AQ246" s="174"/>
      <c r="AR246" s="174"/>
      <c r="AS246" s="174"/>
      <c r="AT246" s="415"/>
      <c r="AU246" s="174"/>
      <c r="AV246" s="437"/>
      <c r="AW246" s="471"/>
      <c r="AX246" s="473"/>
      <c r="AY246" s="422"/>
      <c r="AZ246" s="473"/>
      <c r="BA246" s="473"/>
      <c r="BB246" s="422"/>
      <c r="BC246" s="473"/>
      <c r="BD246" s="471"/>
      <c r="BE246" s="473"/>
      <c r="BF246" s="426"/>
      <c r="BG246" s="426">
        <f t="shared" si="2"/>
        <v>0</v>
      </c>
      <c r="BH246" s="426">
        <f t="shared" si="3"/>
        <v>0</v>
      </c>
      <c r="BI246" s="426">
        <f t="shared" si="4"/>
        <v>0</v>
      </c>
      <c r="BJ246" s="426">
        <f t="shared" si="5"/>
        <v>0</v>
      </c>
      <c r="BK246" s="425" t="b">
        <f t="shared" si="10"/>
        <v>0</v>
      </c>
      <c r="BL246" s="425"/>
      <c r="BM246" s="425"/>
      <c r="BN246" s="425"/>
    </row>
    <row r="247" spans="1:66" ht="15.75" customHeight="1">
      <c r="A247" s="174" t="s">
        <v>10</v>
      </c>
      <c r="B247" s="174" t="s">
        <v>27</v>
      </c>
      <c r="C247" s="174"/>
      <c r="D247" s="63"/>
      <c r="E247" s="63"/>
      <c r="F247" s="174"/>
      <c r="G247" s="174"/>
      <c r="H247" s="174"/>
      <c r="I247" s="174"/>
      <c r="J247" s="174"/>
      <c r="K247" s="174"/>
      <c r="L247" s="174"/>
      <c r="M247" s="174"/>
      <c r="N247" s="174"/>
      <c r="O247" s="63"/>
      <c r="P247" s="63"/>
      <c r="Q247" s="63"/>
      <c r="R247" s="63"/>
      <c r="S247" s="174"/>
      <c r="T247" s="174"/>
      <c r="U247" s="174"/>
      <c r="V247" s="63"/>
      <c r="W247" s="174"/>
      <c r="X247" s="174"/>
      <c r="Y247" s="429"/>
      <c r="Z247" s="63"/>
      <c r="AA247" s="63"/>
      <c r="AB247" s="63"/>
      <c r="AC247" s="63"/>
      <c r="AD247" s="174"/>
      <c r="AE247" s="174"/>
      <c r="AF247" s="63"/>
      <c r="AG247" s="174"/>
      <c r="AH247" s="174"/>
      <c r="AI247" s="174"/>
      <c r="AJ247" s="174"/>
      <c r="AK247" s="174"/>
      <c r="AL247" s="174"/>
      <c r="AM247" s="174"/>
      <c r="AN247" s="174"/>
      <c r="AO247" s="174"/>
      <c r="AP247" s="174"/>
      <c r="AQ247" s="174"/>
      <c r="AR247" s="174"/>
      <c r="AS247" s="174"/>
      <c r="AT247" s="415"/>
      <c r="AU247" s="174"/>
      <c r="AV247" s="437"/>
      <c r="AW247" s="471"/>
      <c r="AX247" s="473"/>
      <c r="AY247" s="422"/>
      <c r="AZ247" s="473"/>
      <c r="BA247" s="473"/>
      <c r="BB247" s="422"/>
      <c r="BC247" s="473"/>
      <c r="BD247" s="471"/>
      <c r="BE247" s="473"/>
      <c r="BF247" s="426"/>
      <c r="BG247" s="426">
        <f t="shared" si="2"/>
        <v>0</v>
      </c>
      <c r="BH247" s="426">
        <f t="shared" si="3"/>
        <v>0</v>
      </c>
      <c r="BI247" s="426">
        <f t="shared" si="4"/>
        <v>0</v>
      </c>
      <c r="BJ247" s="426">
        <f t="shared" si="5"/>
        <v>0</v>
      </c>
      <c r="BK247" s="425" t="b">
        <f t="shared" si="10"/>
        <v>0</v>
      </c>
      <c r="BL247" s="425"/>
      <c r="BM247" s="425"/>
      <c r="BN247" s="425"/>
    </row>
    <row r="248" spans="1:66" ht="15.75" customHeight="1">
      <c r="A248" s="174" t="s">
        <v>10</v>
      </c>
      <c r="B248" s="174" t="s">
        <v>27</v>
      </c>
      <c r="C248" s="174"/>
      <c r="D248" s="63"/>
      <c r="E248" s="63"/>
      <c r="F248" s="174"/>
      <c r="G248" s="174"/>
      <c r="H248" s="174"/>
      <c r="I248" s="174"/>
      <c r="J248" s="174"/>
      <c r="K248" s="174"/>
      <c r="L248" s="174"/>
      <c r="M248" s="174"/>
      <c r="N248" s="174"/>
      <c r="O248" s="63"/>
      <c r="P248" s="63"/>
      <c r="Q248" s="63"/>
      <c r="R248" s="63"/>
      <c r="S248" s="174"/>
      <c r="T248" s="174"/>
      <c r="U248" s="174"/>
      <c r="V248" s="63"/>
      <c r="W248" s="174"/>
      <c r="X248" s="174"/>
      <c r="Y248" s="429"/>
      <c r="Z248" s="63"/>
      <c r="AA248" s="63"/>
      <c r="AB248" s="63"/>
      <c r="AC248" s="63"/>
      <c r="AD248" s="174"/>
      <c r="AE248" s="174"/>
      <c r="AF248" s="63"/>
      <c r="AG248" s="174"/>
      <c r="AH248" s="174"/>
      <c r="AI248" s="174"/>
      <c r="AJ248" s="174"/>
      <c r="AK248" s="174"/>
      <c r="AL248" s="174"/>
      <c r="AM248" s="174"/>
      <c r="AN248" s="174"/>
      <c r="AO248" s="174"/>
      <c r="AP248" s="174"/>
      <c r="AQ248" s="174"/>
      <c r="AR248" s="174"/>
      <c r="AS248" s="174"/>
      <c r="AT248" s="415"/>
      <c r="AU248" s="174"/>
      <c r="AV248" s="437"/>
      <c r="AW248" s="471"/>
      <c r="AX248" s="473"/>
      <c r="AY248" s="422"/>
      <c r="AZ248" s="473"/>
      <c r="BA248" s="473"/>
      <c r="BB248" s="422"/>
      <c r="BC248" s="473"/>
      <c r="BD248" s="471"/>
      <c r="BE248" s="473"/>
      <c r="BF248" s="426"/>
      <c r="BG248" s="426">
        <f t="shared" si="2"/>
        <v>0</v>
      </c>
      <c r="BH248" s="426">
        <f t="shared" si="3"/>
        <v>0</v>
      </c>
      <c r="BI248" s="426">
        <f t="shared" si="4"/>
        <v>0</v>
      </c>
      <c r="BJ248" s="426">
        <f t="shared" si="5"/>
        <v>0</v>
      </c>
      <c r="BK248" s="425" t="b">
        <f t="shared" si="10"/>
        <v>0</v>
      </c>
      <c r="BL248" s="425"/>
      <c r="BM248" s="425"/>
      <c r="BN248" s="425"/>
    </row>
    <row r="249" spans="1:66" ht="15.75" customHeight="1">
      <c r="A249" s="174" t="s">
        <v>10</v>
      </c>
      <c r="B249" s="174" t="s">
        <v>27</v>
      </c>
      <c r="C249" s="174"/>
      <c r="D249" s="63"/>
      <c r="E249" s="63"/>
      <c r="F249" s="174"/>
      <c r="G249" s="174"/>
      <c r="H249" s="174"/>
      <c r="I249" s="174"/>
      <c r="J249" s="174"/>
      <c r="K249" s="174"/>
      <c r="L249" s="174"/>
      <c r="M249" s="174"/>
      <c r="N249" s="174"/>
      <c r="O249" s="63"/>
      <c r="P249" s="63"/>
      <c r="Q249" s="63"/>
      <c r="R249" s="63"/>
      <c r="S249" s="174"/>
      <c r="T249" s="174"/>
      <c r="U249" s="174"/>
      <c r="V249" s="63"/>
      <c r="W249" s="174"/>
      <c r="X249" s="174"/>
      <c r="Y249" s="429"/>
      <c r="Z249" s="63"/>
      <c r="AA249" s="63"/>
      <c r="AB249" s="63"/>
      <c r="AC249" s="63"/>
      <c r="AD249" s="174"/>
      <c r="AE249" s="174"/>
      <c r="AF249" s="63"/>
      <c r="AG249" s="174"/>
      <c r="AH249" s="174"/>
      <c r="AI249" s="174"/>
      <c r="AJ249" s="174"/>
      <c r="AK249" s="174"/>
      <c r="AL249" s="174"/>
      <c r="AM249" s="174"/>
      <c r="AN249" s="174"/>
      <c r="AO249" s="174"/>
      <c r="AP249" s="174"/>
      <c r="AQ249" s="174"/>
      <c r="AR249" s="174"/>
      <c r="AS249" s="174"/>
      <c r="AT249" s="415"/>
      <c r="AU249" s="174"/>
      <c r="AV249" s="437"/>
      <c r="AW249" s="471"/>
      <c r="AX249" s="473"/>
      <c r="AY249" s="422"/>
      <c r="AZ249" s="473"/>
      <c r="BA249" s="473"/>
      <c r="BB249" s="422"/>
      <c r="BC249" s="473"/>
      <c r="BD249" s="471"/>
      <c r="BE249" s="473"/>
      <c r="BF249" s="426"/>
      <c r="BG249" s="426">
        <f t="shared" si="2"/>
        <v>0</v>
      </c>
      <c r="BH249" s="426">
        <f t="shared" si="3"/>
        <v>0</v>
      </c>
      <c r="BI249" s="426">
        <f t="shared" si="4"/>
        <v>0</v>
      </c>
      <c r="BJ249" s="426">
        <f t="shared" si="5"/>
        <v>0</v>
      </c>
      <c r="BK249" s="425" t="b">
        <f t="shared" si="10"/>
        <v>0</v>
      </c>
      <c r="BL249" s="425"/>
      <c r="BM249" s="425"/>
      <c r="BN249" s="425"/>
    </row>
    <row r="250" spans="1:66" ht="15.75" customHeight="1">
      <c r="A250" s="174" t="s">
        <v>10</v>
      </c>
      <c r="B250" s="174" t="s">
        <v>27</v>
      </c>
      <c r="C250" s="174"/>
      <c r="D250" s="63"/>
      <c r="E250" s="63"/>
      <c r="F250" s="174"/>
      <c r="G250" s="174"/>
      <c r="H250" s="174"/>
      <c r="I250" s="174"/>
      <c r="J250" s="174"/>
      <c r="K250" s="174"/>
      <c r="L250" s="174"/>
      <c r="M250" s="174"/>
      <c r="N250" s="174"/>
      <c r="O250" s="63"/>
      <c r="P250" s="63"/>
      <c r="Q250" s="63"/>
      <c r="R250" s="63"/>
      <c r="S250" s="174"/>
      <c r="T250" s="174"/>
      <c r="U250" s="174"/>
      <c r="V250" s="63"/>
      <c r="W250" s="174"/>
      <c r="X250" s="174"/>
      <c r="Y250" s="429"/>
      <c r="Z250" s="63"/>
      <c r="AA250" s="63"/>
      <c r="AB250" s="63"/>
      <c r="AC250" s="63"/>
      <c r="AD250" s="174"/>
      <c r="AE250" s="174"/>
      <c r="AF250" s="63"/>
      <c r="AG250" s="174"/>
      <c r="AH250" s="174"/>
      <c r="AI250" s="174"/>
      <c r="AJ250" s="174"/>
      <c r="AK250" s="174"/>
      <c r="AL250" s="174"/>
      <c r="AM250" s="174"/>
      <c r="AN250" s="174"/>
      <c r="AO250" s="174"/>
      <c r="AP250" s="174"/>
      <c r="AQ250" s="174"/>
      <c r="AR250" s="174"/>
      <c r="AS250" s="174"/>
      <c r="AT250" s="415"/>
      <c r="AU250" s="174"/>
      <c r="AV250" s="437"/>
      <c r="AW250" s="471"/>
      <c r="AX250" s="473"/>
      <c r="AY250" s="422"/>
      <c r="AZ250" s="473"/>
      <c r="BA250" s="473"/>
      <c r="BB250" s="422"/>
      <c r="BC250" s="473"/>
      <c r="BD250" s="471"/>
      <c r="BE250" s="473"/>
      <c r="BF250" s="426"/>
      <c r="BG250" s="426">
        <f t="shared" si="2"/>
        <v>0</v>
      </c>
      <c r="BH250" s="426">
        <f t="shared" si="3"/>
        <v>0</v>
      </c>
      <c r="BI250" s="426">
        <f t="shared" si="4"/>
        <v>0</v>
      </c>
      <c r="BJ250" s="426">
        <f t="shared" si="5"/>
        <v>0</v>
      </c>
      <c r="BK250" s="425" t="b">
        <f t="shared" si="10"/>
        <v>0</v>
      </c>
      <c r="BL250" s="425"/>
      <c r="BM250" s="425"/>
      <c r="BN250" s="425"/>
    </row>
    <row r="251" spans="1:66" ht="15.75" customHeight="1">
      <c r="A251" s="174" t="s">
        <v>10</v>
      </c>
      <c r="B251" s="174" t="s">
        <v>27</v>
      </c>
      <c r="C251" s="174"/>
      <c r="D251" s="63"/>
      <c r="E251" s="63"/>
      <c r="F251" s="174"/>
      <c r="G251" s="174"/>
      <c r="H251" s="174"/>
      <c r="I251" s="174"/>
      <c r="J251" s="174"/>
      <c r="K251" s="174"/>
      <c r="L251" s="174"/>
      <c r="M251" s="174"/>
      <c r="N251" s="174"/>
      <c r="O251" s="63"/>
      <c r="P251" s="63"/>
      <c r="Q251" s="63"/>
      <c r="R251" s="63"/>
      <c r="S251" s="174"/>
      <c r="T251" s="174"/>
      <c r="U251" s="174"/>
      <c r="V251" s="63"/>
      <c r="W251" s="174"/>
      <c r="X251" s="174"/>
      <c r="Y251" s="429"/>
      <c r="Z251" s="63"/>
      <c r="AA251" s="63"/>
      <c r="AB251" s="63"/>
      <c r="AC251" s="63"/>
      <c r="AD251" s="174"/>
      <c r="AE251" s="174"/>
      <c r="AF251" s="63"/>
      <c r="AG251" s="174"/>
      <c r="AH251" s="174"/>
      <c r="AI251" s="174"/>
      <c r="AJ251" s="174"/>
      <c r="AK251" s="174"/>
      <c r="AL251" s="174"/>
      <c r="AM251" s="174"/>
      <c r="AN251" s="174"/>
      <c r="AO251" s="174"/>
      <c r="AP251" s="174"/>
      <c r="AQ251" s="174"/>
      <c r="AR251" s="174"/>
      <c r="AS251" s="174"/>
      <c r="AT251" s="415"/>
      <c r="AU251" s="174"/>
      <c r="AV251" s="437"/>
      <c r="AW251" s="471"/>
      <c r="AX251" s="473"/>
      <c r="AY251" s="422"/>
      <c r="AZ251" s="473"/>
      <c r="BA251" s="473"/>
      <c r="BB251" s="422"/>
      <c r="BC251" s="473"/>
      <c r="BD251" s="471"/>
      <c r="BE251" s="473"/>
      <c r="BF251" s="426"/>
      <c r="BG251" s="426">
        <f t="shared" si="2"/>
        <v>0</v>
      </c>
      <c r="BH251" s="426">
        <f t="shared" si="3"/>
        <v>0</v>
      </c>
      <c r="BI251" s="426">
        <f t="shared" si="4"/>
        <v>0</v>
      </c>
      <c r="BJ251" s="426">
        <f t="shared" si="5"/>
        <v>0</v>
      </c>
      <c r="BK251" s="425" t="b">
        <f t="shared" si="10"/>
        <v>0</v>
      </c>
      <c r="BL251" s="425"/>
      <c r="BM251" s="425"/>
      <c r="BN251" s="425"/>
    </row>
    <row r="252" spans="1:66" ht="15.75" customHeight="1">
      <c r="A252" s="174" t="s">
        <v>10</v>
      </c>
      <c r="B252" s="174" t="s">
        <v>27</v>
      </c>
      <c r="C252" s="174"/>
      <c r="D252" s="63"/>
      <c r="E252" s="63"/>
      <c r="F252" s="174"/>
      <c r="G252" s="174"/>
      <c r="H252" s="174"/>
      <c r="I252" s="174"/>
      <c r="J252" s="174"/>
      <c r="K252" s="174"/>
      <c r="L252" s="174"/>
      <c r="M252" s="174"/>
      <c r="N252" s="174"/>
      <c r="O252" s="63"/>
      <c r="P252" s="63"/>
      <c r="Q252" s="63"/>
      <c r="R252" s="63"/>
      <c r="S252" s="174"/>
      <c r="T252" s="174"/>
      <c r="U252" s="174"/>
      <c r="V252" s="63"/>
      <c r="W252" s="174"/>
      <c r="X252" s="174"/>
      <c r="Y252" s="429"/>
      <c r="Z252" s="63"/>
      <c r="AA252" s="63"/>
      <c r="AB252" s="63"/>
      <c r="AC252" s="63"/>
      <c r="AD252" s="174"/>
      <c r="AE252" s="174"/>
      <c r="AF252" s="63"/>
      <c r="AG252" s="174"/>
      <c r="AH252" s="174"/>
      <c r="AI252" s="174"/>
      <c r="AJ252" s="174"/>
      <c r="AK252" s="174"/>
      <c r="AL252" s="174"/>
      <c r="AM252" s="174"/>
      <c r="AN252" s="174"/>
      <c r="AO252" s="174"/>
      <c r="AP252" s="174"/>
      <c r="AQ252" s="174"/>
      <c r="AR252" s="174"/>
      <c r="AS252" s="174"/>
      <c r="AT252" s="415"/>
      <c r="AU252" s="174"/>
      <c r="AV252" s="437"/>
      <c r="AW252" s="471"/>
      <c r="AX252" s="473"/>
      <c r="AY252" s="422"/>
      <c r="AZ252" s="473"/>
      <c r="BA252" s="473"/>
      <c r="BB252" s="422"/>
      <c r="BC252" s="473"/>
      <c r="BD252" s="471"/>
      <c r="BE252" s="473"/>
      <c r="BF252" s="426"/>
      <c r="BG252" s="426">
        <f t="shared" si="2"/>
        <v>0</v>
      </c>
      <c r="BH252" s="426">
        <f t="shared" si="3"/>
        <v>0</v>
      </c>
      <c r="BI252" s="426">
        <f t="shared" si="4"/>
        <v>0</v>
      </c>
      <c r="BJ252" s="426">
        <f t="shared" si="5"/>
        <v>0</v>
      </c>
      <c r="BK252" s="425" t="b">
        <f t="shared" si="10"/>
        <v>0</v>
      </c>
      <c r="BL252" s="425"/>
      <c r="BM252" s="425"/>
      <c r="BN252" s="425"/>
    </row>
    <row r="253" spans="1:66" ht="15.75" customHeight="1">
      <c r="A253" s="174" t="s">
        <v>10</v>
      </c>
      <c r="B253" s="174" t="s">
        <v>27</v>
      </c>
      <c r="C253" s="174"/>
      <c r="D253" s="63"/>
      <c r="E253" s="63"/>
      <c r="F253" s="174"/>
      <c r="G253" s="174"/>
      <c r="H253" s="174"/>
      <c r="I253" s="174"/>
      <c r="J253" s="174"/>
      <c r="K253" s="174"/>
      <c r="L253" s="174"/>
      <c r="M253" s="174"/>
      <c r="N253" s="174"/>
      <c r="O253" s="63"/>
      <c r="P253" s="63"/>
      <c r="Q253" s="63"/>
      <c r="R253" s="63"/>
      <c r="S253" s="174"/>
      <c r="T253" s="174"/>
      <c r="U253" s="174"/>
      <c r="V253" s="63"/>
      <c r="W253" s="174"/>
      <c r="X253" s="174"/>
      <c r="Y253" s="429"/>
      <c r="Z253" s="63"/>
      <c r="AA253" s="63"/>
      <c r="AB253" s="63"/>
      <c r="AC253" s="63"/>
      <c r="AD253" s="174"/>
      <c r="AE253" s="174"/>
      <c r="AF253" s="63"/>
      <c r="AG253" s="174"/>
      <c r="AH253" s="174"/>
      <c r="AI253" s="174"/>
      <c r="AJ253" s="174"/>
      <c r="AK253" s="174"/>
      <c r="AL253" s="174"/>
      <c r="AM253" s="174"/>
      <c r="AN253" s="174"/>
      <c r="AO253" s="174"/>
      <c r="AP253" s="174"/>
      <c r="AQ253" s="174"/>
      <c r="AR253" s="174"/>
      <c r="AS253" s="174"/>
      <c r="AT253" s="415"/>
      <c r="AU253" s="174"/>
      <c r="AV253" s="437"/>
      <c r="AW253" s="471"/>
      <c r="AX253" s="473"/>
      <c r="AY253" s="422"/>
      <c r="AZ253" s="473"/>
      <c r="BA253" s="473"/>
      <c r="BB253" s="422"/>
      <c r="BC253" s="473"/>
      <c r="BD253" s="471"/>
      <c r="BE253" s="473"/>
      <c r="BF253" s="426"/>
      <c r="BG253" s="426">
        <f t="shared" si="2"/>
        <v>0</v>
      </c>
      <c r="BH253" s="426">
        <f t="shared" si="3"/>
        <v>0</v>
      </c>
      <c r="BI253" s="426">
        <f t="shared" si="4"/>
        <v>0</v>
      </c>
      <c r="BJ253" s="426">
        <f t="shared" si="5"/>
        <v>0</v>
      </c>
      <c r="BK253" s="425" t="b">
        <f t="shared" si="10"/>
        <v>0</v>
      </c>
      <c r="BL253" s="425"/>
      <c r="BM253" s="425"/>
      <c r="BN253" s="425"/>
    </row>
    <row r="254" spans="1:66" ht="15.75" customHeight="1">
      <c r="A254" s="174" t="s">
        <v>10</v>
      </c>
      <c r="B254" s="174" t="s">
        <v>27</v>
      </c>
      <c r="C254" s="174"/>
      <c r="D254" s="63"/>
      <c r="E254" s="63"/>
      <c r="F254" s="174"/>
      <c r="G254" s="174"/>
      <c r="H254" s="174"/>
      <c r="I254" s="174"/>
      <c r="J254" s="174"/>
      <c r="K254" s="174"/>
      <c r="L254" s="174"/>
      <c r="M254" s="174"/>
      <c r="N254" s="174"/>
      <c r="O254" s="63"/>
      <c r="P254" s="63"/>
      <c r="Q254" s="63"/>
      <c r="R254" s="63"/>
      <c r="S254" s="174"/>
      <c r="T254" s="174"/>
      <c r="U254" s="174"/>
      <c r="V254" s="63"/>
      <c r="W254" s="174"/>
      <c r="X254" s="174"/>
      <c r="Y254" s="429"/>
      <c r="Z254" s="63"/>
      <c r="AA254" s="63"/>
      <c r="AB254" s="63"/>
      <c r="AC254" s="63"/>
      <c r="AD254" s="174"/>
      <c r="AE254" s="174"/>
      <c r="AF254" s="63"/>
      <c r="AG254" s="174"/>
      <c r="AH254" s="174"/>
      <c r="AI254" s="174"/>
      <c r="AJ254" s="174"/>
      <c r="AK254" s="174"/>
      <c r="AL254" s="174"/>
      <c r="AM254" s="174"/>
      <c r="AN254" s="174"/>
      <c r="AO254" s="174"/>
      <c r="AP254" s="174"/>
      <c r="AQ254" s="174"/>
      <c r="AR254" s="174"/>
      <c r="AS254" s="174"/>
      <c r="AT254" s="415"/>
      <c r="AU254" s="174"/>
      <c r="AV254" s="437"/>
      <c r="AW254" s="471"/>
      <c r="AX254" s="473"/>
      <c r="AY254" s="422"/>
      <c r="AZ254" s="473"/>
      <c r="BA254" s="473"/>
      <c r="BB254" s="422"/>
      <c r="BC254" s="473"/>
      <c r="BD254" s="471"/>
      <c r="BE254" s="473"/>
      <c r="BF254" s="426"/>
      <c r="BG254" s="426">
        <f t="shared" si="2"/>
        <v>0</v>
      </c>
      <c r="BH254" s="426">
        <f t="shared" si="3"/>
        <v>0</v>
      </c>
      <c r="BI254" s="426">
        <f t="shared" si="4"/>
        <v>0</v>
      </c>
      <c r="BJ254" s="426">
        <f t="shared" si="5"/>
        <v>0</v>
      </c>
      <c r="BK254" s="425" t="b">
        <f t="shared" si="10"/>
        <v>0</v>
      </c>
      <c r="BL254" s="425"/>
      <c r="BM254" s="425"/>
      <c r="BN254" s="425"/>
    </row>
    <row r="255" spans="1:66" ht="15.75" customHeight="1">
      <c r="A255" s="174" t="s">
        <v>10</v>
      </c>
      <c r="B255" s="174" t="s">
        <v>27</v>
      </c>
      <c r="C255" s="174"/>
      <c r="D255" s="63"/>
      <c r="E255" s="63"/>
      <c r="F255" s="174"/>
      <c r="G255" s="174"/>
      <c r="H255" s="174"/>
      <c r="I255" s="174"/>
      <c r="J255" s="174"/>
      <c r="K255" s="174"/>
      <c r="L255" s="174"/>
      <c r="M255" s="174"/>
      <c r="N255" s="174"/>
      <c r="O255" s="63"/>
      <c r="P255" s="63"/>
      <c r="Q255" s="63"/>
      <c r="R255" s="63"/>
      <c r="S255" s="174"/>
      <c r="T255" s="174"/>
      <c r="U255" s="174"/>
      <c r="V255" s="63"/>
      <c r="W255" s="174"/>
      <c r="X255" s="174"/>
      <c r="Y255" s="429"/>
      <c r="Z255" s="63"/>
      <c r="AA255" s="63"/>
      <c r="AB255" s="63"/>
      <c r="AC255" s="63"/>
      <c r="AD255" s="174"/>
      <c r="AE255" s="174"/>
      <c r="AF255" s="63"/>
      <c r="AG255" s="174"/>
      <c r="AH255" s="174"/>
      <c r="AI255" s="174"/>
      <c r="AJ255" s="174"/>
      <c r="AK255" s="174"/>
      <c r="AL255" s="174"/>
      <c r="AM255" s="174"/>
      <c r="AN255" s="174"/>
      <c r="AO255" s="174"/>
      <c r="AP255" s="174"/>
      <c r="AQ255" s="174"/>
      <c r="AR255" s="174"/>
      <c r="AS255" s="174"/>
      <c r="AT255" s="415"/>
      <c r="AU255" s="174"/>
      <c r="AV255" s="437"/>
      <c r="AW255" s="471"/>
      <c r="AX255" s="473"/>
      <c r="AY255" s="422"/>
      <c r="AZ255" s="473"/>
      <c r="BA255" s="473"/>
      <c r="BB255" s="422"/>
      <c r="BC255" s="473"/>
      <c r="BD255" s="471"/>
      <c r="BE255" s="473"/>
      <c r="BF255" s="426"/>
      <c r="BG255" s="426">
        <f t="shared" si="2"/>
        <v>0</v>
      </c>
      <c r="BH255" s="426">
        <f t="shared" si="3"/>
        <v>0</v>
      </c>
      <c r="BI255" s="426">
        <f t="shared" si="4"/>
        <v>0</v>
      </c>
      <c r="BJ255" s="426">
        <f t="shared" si="5"/>
        <v>0</v>
      </c>
      <c r="BK255" s="425" t="b">
        <f t="shared" si="10"/>
        <v>0</v>
      </c>
      <c r="BL255" s="425"/>
      <c r="BM255" s="425"/>
      <c r="BN255" s="425"/>
    </row>
    <row r="256" spans="1:66" ht="15.75" customHeight="1">
      <c r="A256" s="174" t="s">
        <v>10</v>
      </c>
      <c r="B256" s="174" t="s">
        <v>27</v>
      </c>
      <c r="C256" s="174"/>
      <c r="D256" s="63"/>
      <c r="E256" s="63"/>
      <c r="F256" s="174"/>
      <c r="G256" s="174"/>
      <c r="H256" s="174"/>
      <c r="I256" s="174"/>
      <c r="J256" s="174"/>
      <c r="K256" s="174"/>
      <c r="L256" s="174"/>
      <c r="M256" s="174"/>
      <c r="N256" s="174"/>
      <c r="O256" s="63"/>
      <c r="P256" s="63"/>
      <c r="Q256" s="63"/>
      <c r="R256" s="63"/>
      <c r="S256" s="174"/>
      <c r="T256" s="174"/>
      <c r="U256" s="174"/>
      <c r="V256" s="63"/>
      <c r="W256" s="174"/>
      <c r="X256" s="174"/>
      <c r="Y256" s="429"/>
      <c r="Z256" s="63"/>
      <c r="AA256" s="63"/>
      <c r="AB256" s="63"/>
      <c r="AC256" s="63"/>
      <c r="AD256" s="174"/>
      <c r="AE256" s="174"/>
      <c r="AF256" s="63"/>
      <c r="AG256" s="174"/>
      <c r="AH256" s="174"/>
      <c r="AI256" s="174"/>
      <c r="AJ256" s="174"/>
      <c r="AK256" s="174"/>
      <c r="AL256" s="174"/>
      <c r="AM256" s="174"/>
      <c r="AN256" s="174"/>
      <c r="AO256" s="174"/>
      <c r="AP256" s="174"/>
      <c r="AQ256" s="174"/>
      <c r="AR256" s="174"/>
      <c r="AS256" s="174"/>
      <c r="AT256" s="415"/>
      <c r="AU256" s="174"/>
      <c r="AV256" s="437"/>
      <c r="AW256" s="471"/>
      <c r="AX256" s="473"/>
      <c r="AY256" s="422"/>
      <c r="AZ256" s="473"/>
      <c r="BA256" s="473"/>
      <c r="BB256" s="422"/>
      <c r="BC256" s="473"/>
      <c r="BD256" s="471"/>
      <c r="BE256" s="473"/>
      <c r="BF256" s="426"/>
      <c r="BG256" s="426">
        <f t="shared" si="2"/>
        <v>0</v>
      </c>
      <c r="BH256" s="426">
        <f t="shared" si="3"/>
        <v>0</v>
      </c>
      <c r="BI256" s="426">
        <f t="shared" si="4"/>
        <v>0</v>
      </c>
      <c r="BJ256" s="426">
        <f t="shared" si="5"/>
        <v>0</v>
      </c>
      <c r="BK256" s="425" t="b">
        <f t="shared" ref="BK256:BK259" si="11">COUNTIF($X$3:$X408,$X256)&gt;1</f>
        <v>0</v>
      </c>
      <c r="BL256" s="425"/>
      <c r="BM256" s="425"/>
      <c r="BN256" s="425"/>
    </row>
    <row r="257" spans="1:66" ht="15.75" customHeight="1">
      <c r="A257" s="174" t="s">
        <v>10</v>
      </c>
      <c r="B257" s="174" t="s">
        <v>27</v>
      </c>
      <c r="C257" s="174"/>
      <c r="D257" s="63"/>
      <c r="E257" s="63"/>
      <c r="F257" s="174"/>
      <c r="G257" s="174"/>
      <c r="H257" s="174"/>
      <c r="I257" s="174"/>
      <c r="J257" s="174"/>
      <c r="K257" s="174"/>
      <c r="L257" s="174"/>
      <c r="M257" s="174"/>
      <c r="N257" s="174"/>
      <c r="O257" s="63"/>
      <c r="P257" s="63"/>
      <c r="Q257" s="63"/>
      <c r="R257" s="63"/>
      <c r="S257" s="174"/>
      <c r="T257" s="174"/>
      <c r="U257" s="174"/>
      <c r="V257" s="63"/>
      <c r="W257" s="174"/>
      <c r="X257" s="174"/>
      <c r="Y257" s="429"/>
      <c r="Z257" s="63"/>
      <c r="AA257" s="63"/>
      <c r="AB257" s="63"/>
      <c r="AC257" s="63"/>
      <c r="AD257" s="174"/>
      <c r="AE257" s="174"/>
      <c r="AF257" s="63"/>
      <c r="AG257" s="174"/>
      <c r="AH257" s="174"/>
      <c r="AI257" s="174"/>
      <c r="AJ257" s="174"/>
      <c r="AK257" s="174"/>
      <c r="AL257" s="174"/>
      <c r="AM257" s="174"/>
      <c r="AN257" s="174"/>
      <c r="AO257" s="174"/>
      <c r="AP257" s="174"/>
      <c r="AQ257" s="174"/>
      <c r="AR257" s="174"/>
      <c r="AS257" s="174"/>
      <c r="AT257" s="415"/>
      <c r="AU257" s="174"/>
      <c r="AV257" s="437"/>
      <c r="AW257" s="471"/>
      <c r="AX257" s="473"/>
      <c r="AY257" s="422"/>
      <c r="AZ257" s="473"/>
      <c r="BA257" s="473"/>
      <c r="BB257" s="422"/>
      <c r="BC257" s="473"/>
      <c r="BD257" s="471"/>
      <c r="BE257" s="473"/>
      <c r="BF257" s="426"/>
      <c r="BG257" s="426">
        <f t="shared" si="2"/>
        <v>0</v>
      </c>
      <c r="BH257" s="426">
        <f t="shared" si="3"/>
        <v>0</v>
      </c>
      <c r="BI257" s="426">
        <f t="shared" si="4"/>
        <v>0</v>
      </c>
      <c r="BJ257" s="426">
        <f t="shared" si="5"/>
        <v>0</v>
      </c>
      <c r="BK257" s="425" t="b">
        <f t="shared" si="11"/>
        <v>0</v>
      </c>
      <c r="BL257" s="425"/>
      <c r="BM257" s="425"/>
      <c r="BN257" s="425"/>
    </row>
    <row r="258" spans="1:66" ht="15.75" customHeight="1">
      <c r="A258" s="174" t="s">
        <v>10</v>
      </c>
      <c r="B258" s="174" t="s">
        <v>27</v>
      </c>
      <c r="C258" s="174"/>
      <c r="D258" s="63"/>
      <c r="E258" s="63"/>
      <c r="F258" s="174"/>
      <c r="G258" s="174"/>
      <c r="H258" s="174"/>
      <c r="I258" s="174"/>
      <c r="J258" s="174"/>
      <c r="K258" s="174"/>
      <c r="L258" s="174"/>
      <c r="M258" s="174"/>
      <c r="N258" s="174"/>
      <c r="O258" s="63"/>
      <c r="P258" s="63"/>
      <c r="Q258" s="63"/>
      <c r="R258" s="63"/>
      <c r="S258" s="174"/>
      <c r="T258" s="174"/>
      <c r="U258" s="174"/>
      <c r="V258" s="63"/>
      <c r="W258" s="174"/>
      <c r="X258" s="174"/>
      <c r="Y258" s="429"/>
      <c r="Z258" s="63"/>
      <c r="AA258" s="63"/>
      <c r="AB258" s="63"/>
      <c r="AC258" s="63"/>
      <c r="AD258" s="174"/>
      <c r="AE258" s="174"/>
      <c r="AF258" s="63"/>
      <c r="AG258" s="174"/>
      <c r="AH258" s="174"/>
      <c r="AI258" s="174"/>
      <c r="AJ258" s="174"/>
      <c r="AK258" s="174"/>
      <c r="AL258" s="174"/>
      <c r="AM258" s="174"/>
      <c r="AN258" s="174"/>
      <c r="AO258" s="174"/>
      <c r="AP258" s="174"/>
      <c r="AQ258" s="174"/>
      <c r="AR258" s="174"/>
      <c r="AS258" s="174"/>
      <c r="AT258" s="415"/>
      <c r="AU258" s="174"/>
      <c r="AV258" s="437"/>
      <c r="AW258" s="471"/>
      <c r="AX258" s="473"/>
      <c r="AY258" s="422"/>
      <c r="AZ258" s="473"/>
      <c r="BA258" s="473"/>
      <c r="BB258" s="422"/>
      <c r="BC258" s="473"/>
      <c r="BD258" s="471"/>
      <c r="BE258" s="473"/>
      <c r="BF258" s="426"/>
      <c r="BG258" s="426">
        <f t="shared" si="2"/>
        <v>0</v>
      </c>
      <c r="BH258" s="426">
        <f t="shared" si="3"/>
        <v>0</v>
      </c>
      <c r="BI258" s="426">
        <f t="shared" si="4"/>
        <v>0</v>
      </c>
      <c r="BJ258" s="426">
        <f t="shared" si="5"/>
        <v>0</v>
      </c>
      <c r="BK258" s="425" t="b">
        <f t="shared" si="11"/>
        <v>0</v>
      </c>
      <c r="BL258" s="425"/>
      <c r="BM258" s="425"/>
      <c r="BN258" s="425"/>
    </row>
    <row r="259" spans="1:66" ht="15.75" customHeight="1">
      <c r="A259" s="174" t="s">
        <v>10</v>
      </c>
      <c r="B259" s="174" t="s">
        <v>27</v>
      </c>
      <c r="C259" s="174"/>
      <c r="D259" s="63"/>
      <c r="E259" s="63"/>
      <c r="F259" s="174"/>
      <c r="G259" s="174"/>
      <c r="H259" s="174"/>
      <c r="I259" s="174"/>
      <c r="J259" s="174"/>
      <c r="K259" s="174"/>
      <c r="L259" s="174"/>
      <c r="M259" s="174"/>
      <c r="N259" s="174"/>
      <c r="O259" s="63"/>
      <c r="P259" s="63"/>
      <c r="Q259" s="63"/>
      <c r="R259" s="63"/>
      <c r="S259" s="174"/>
      <c r="T259" s="174"/>
      <c r="U259" s="174"/>
      <c r="V259" s="63"/>
      <c r="W259" s="174"/>
      <c r="X259" s="174"/>
      <c r="Y259" s="429"/>
      <c r="Z259" s="63"/>
      <c r="AA259" s="63"/>
      <c r="AB259" s="63"/>
      <c r="AC259" s="63"/>
      <c r="AD259" s="174"/>
      <c r="AE259" s="174"/>
      <c r="AF259" s="63"/>
      <c r="AG259" s="174"/>
      <c r="AH259" s="174"/>
      <c r="AI259" s="174"/>
      <c r="AJ259" s="174"/>
      <c r="AK259" s="174"/>
      <c r="AL259" s="174"/>
      <c r="AM259" s="174"/>
      <c r="AN259" s="174"/>
      <c r="AO259" s="174"/>
      <c r="AP259" s="174"/>
      <c r="AQ259" s="174"/>
      <c r="AR259" s="174"/>
      <c r="AS259" s="174"/>
      <c r="AT259" s="415"/>
      <c r="AU259" s="174"/>
      <c r="AV259" s="437"/>
      <c r="AW259" s="471"/>
      <c r="AX259" s="473"/>
      <c r="AY259" s="422"/>
      <c r="AZ259" s="473"/>
      <c r="BA259" s="473"/>
      <c r="BB259" s="422"/>
      <c r="BC259" s="473"/>
      <c r="BD259" s="471"/>
      <c r="BE259" s="473"/>
      <c r="BF259" s="426"/>
      <c r="BG259" s="426">
        <f t="shared" ref="BG259" si="12">COUNTIF(AU259,"new tvi &amp; program")</f>
        <v>0</v>
      </c>
      <c r="BH259" s="426">
        <f t="shared" ref="BH259" si="13">COUNTIF(AU259,"additional program")</f>
        <v>0</v>
      </c>
      <c r="BI259" s="426">
        <f t="shared" ref="BI259" si="14">COUNTIF(AU259,"migration")</f>
        <v>0</v>
      </c>
      <c r="BJ259" s="426">
        <f t="shared" ref="BJ259" si="15">SUM(BG259:BI259)</f>
        <v>0</v>
      </c>
      <c r="BK259" s="425" t="b">
        <f t="shared" si="11"/>
        <v>0</v>
      </c>
      <c r="BL259" s="425"/>
      <c r="BM259" s="425"/>
      <c r="BN259" s="425"/>
    </row>
    <row r="260" spans="1:66" ht="15.75" customHeight="1">
      <c r="A260" s="174"/>
      <c r="B260" s="174"/>
      <c r="C260" s="174"/>
      <c r="D260" s="63"/>
      <c r="E260" s="63"/>
      <c r="F260" s="174"/>
      <c r="G260" s="174"/>
      <c r="H260" s="174"/>
      <c r="I260" s="174"/>
      <c r="J260" s="174"/>
      <c r="K260" s="174"/>
      <c r="L260" s="174"/>
      <c r="M260" s="174"/>
      <c r="N260" s="174"/>
      <c r="O260" s="63"/>
      <c r="P260" s="63"/>
      <c r="Q260" s="63"/>
      <c r="R260" s="63"/>
      <c r="S260" s="174"/>
      <c r="T260" s="174"/>
      <c r="U260" s="174"/>
      <c r="V260" s="63"/>
      <c r="W260" s="174"/>
      <c r="X260" s="174"/>
      <c r="Y260" s="429"/>
      <c r="Z260" s="63"/>
      <c r="AA260" s="63"/>
      <c r="AB260" s="63"/>
      <c r="AC260" s="63"/>
      <c r="AD260" s="174"/>
      <c r="AE260" s="174"/>
      <c r="AF260" s="63"/>
      <c r="AG260" s="174"/>
      <c r="AH260" s="174"/>
      <c r="AI260" s="174"/>
      <c r="AJ260" s="174"/>
      <c r="AK260" s="174"/>
      <c r="AL260" s="174"/>
      <c r="AM260" s="174"/>
      <c r="AN260" s="174"/>
      <c r="AO260" s="174"/>
      <c r="AP260" s="174"/>
      <c r="AQ260" s="174"/>
      <c r="AR260" s="174"/>
      <c r="AS260" s="174"/>
      <c r="AT260" s="415"/>
      <c r="AU260" s="174"/>
      <c r="AV260" s="437"/>
      <c r="AW260" s="471"/>
      <c r="AX260" s="473"/>
      <c r="AY260" s="422"/>
      <c r="AZ260" s="473"/>
      <c r="BA260" s="473"/>
      <c r="BB260" s="422"/>
      <c r="BC260" s="473"/>
      <c r="BD260" s="471"/>
      <c r="BE260" s="473"/>
      <c r="BF260" s="426"/>
      <c r="BG260" s="426"/>
      <c r="BH260" s="426"/>
      <c r="BI260" s="426"/>
      <c r="BJ260" s="426"/>
      <c r="BK260" s="425"/>
      <c r="BL260" s="425"/>
      <c r="BM260" s="425"/>
      <c r="BN260" s="425"/>
    </row>
    <row r="261" spans="1:66" ht="15.75" customHeight="1">
      <c r="A261" s="174"/>
      <c r="B261" s="174"/>
      <c r="C261" s="174"/>
      <c r="D261" s="63"/>
      <c r="E261" s="63"/>
      <c r="F261" s="174"/>
      <c r="G261" s="174"/>
      <c r="H261" s="174"/>
      <c r="I261" s="174"/>
      <c r="J261" s="174"/>
      <c r="K261" s="174"/>
      <c r="L261" s="174"/>
      <c r="M261" s="174"/>
      <c r="N261" s="174"/>
      <c r="O261" s="63"/>
      <c r="P261" s="63"/>
      <c r="Q261" s="63"/>
      <c r="R261" s="63"/>
      <c r="S261" s="174"/>
      <c r="T261" s="174"/>
      <c r="U261" s="174"/>
      <c r="V261" s="63"/>
      <c r="W261" s="174"/>
      <c r="X261" s="174"/>
      <c r="Y261" s="429"/>
      <c r="Z261" s="63"/>
      <c r="AA261" s="63"/>
      <c r="AB261" s="63"/>
      <c r="AC261" s="63"/>
      <c r="AD261" s="174"/>
      <c r="AE261" s="174"/>
      <c r="AF261" s="63"/>
      <c r="AG261" s="174"/>
      <c r="AH261" s="174"/>
      <c r="AI261" s="174"/>
      <c r="AJ261" s="174"/>
      <c r="AK261" s="174"/>
      <c r="AL261" s="174"/>
      <c r="AM261" s="174"/>
      <c r="AN261" s="174"/>
      <c r="AO261" s="174"/>
      <c r="AP261" s="174"/>
      <c r="AQ261" s="174"/>
      <c r="AR261" s="174"/>
      <c r="AS261" s="174"/>
      <c r="AT261" s="415"/>
      <c r="AU261" s="174"/>
      <c r="AV261" s="437"/>
      <c r="AW261" s="471"/>
      <c r="AX261" s="473"/>
      <c r="AY261" s="422"/>
      <c r="AZ261" s="473"/>
      <c r="BA261" s="473"/>
      <c r="BB261" s="422"/>
      <c r="BC261" s="473"/>
      <c r="BD261" s="471"/>
      <c r="BE261" s="473"/>
      <c r="BF261" s="426"/>
      <c r="BG261" s="426"/>
      <c r="BH261" s="426"/>
      <c r="BI261" s="426"/>
      <c r="BJ261" s="426"/>
      <c r="BK261" s="425"/>
      <c r="BL261" s="425"/>
      <c r="BM261" s="425"/>
      <c r="BN261" s="425"/>
    </row>
    <row r="262" spans="1:66" ht="15.75" customHeight="1">
      <c r="A262" s="174"/>
      <c r="B262" s="174"/>
      <c r="C262" s="174"/>
      <c r="D262" s="63"/>
      <c r="E262" s="63"/>
      <c r="F262" s="174"/>
      <c r="G262" s="174"/>
      <c r="H262" s="174"/>
      <c r="I262" s="174"/>
      <c r="J262" s="174"/>
      <c r="K262" s="174"/>
      <c r="L262" s="174"/>
      <c r="M262" s="174"/>
      <c r="N262" s="174"/>
      <c r="O262" s="63"/>
      <c r="P262" s="63"/>
      <c r="Q262" s="63"/>
      <c r="R262" s="63"/>
      <c r="S262" s="174"/>
      <c r="T262" s="174"/>
      <c r="U262" s="174"/>
      <c r="V262" s="63"/>
      <c r="W262" s="174"/>
      <c r="X262" s="174"/>
      <c r="Y262" s="429"/>
      <c r="Z262" s="63"/>
      <c r="AA262" s="63"/>
      <c r="AB262" s="63"/>
      <c r="AC262" s="63"/>
      <c r="AD262" s="174"/>
      <c r="AE262" s="174"/>
      <c r="AF262" s="63"/>
      <c r="AG262" s="174"/>
      <c r="AH262" s="174"/>
      <c r="AI262" s="174"/>
      <c r="AJ262" s="174"/>
      <c r="AK262" s="174"/>
      <c r="AL262" s="174"/>
      <c r="AM262" s="174"/>
      <c r="AN262" s="174"/>
      <c r="AO262" s="174"/>
      <c r="AP262" s="174"/>
      <c r="AQ262" s="174"/>
      <c r="AR262" s="174"/>
      <c r="AS262" s="174"/>
      <c r="AT262" s="415"/>
      <c r="AU262" s="174"/>
      <c r="AV262" s="437"/>
      <c r="AW262" s="471"/>
      <c r="AX262" s="473"/>
      <c r="AY262" s="422"/>
      <c r="AZ262" s="473"/>
      <c r="BA262" s="473"/>
      <c r="BB262" s="422"/>
      <c r="BC262" s="473"/>
      <c r="BD262" s="471"/>
      <c r="BE262" s="473"/>
      <c r="BF262" s="426"/>
      <c r="BG262" s="426"/>
      <c r="BH262" s="426"/>
      <c r="BI262" s="426"/>
      <c r="BJ262" s="426"/>
      <c r="BK262" s="425"/>
      <c r="BL262" s="425"/>
      <c r="BM262" s="425"/>
      <c r="BN262" s="425"/>
    </row>
    <row r="263" spans="1:66" ht="15.75" customHeight="1">
      <c r="A263" s="174"/>
      <c r="B263" s="174"/>
      <c r="C263" s="174"/>
      <c r="D263" s="63"/>
      <c r="E263" s="63"/>
      <c r="F263" s="174"/>
      <c r="G263" s="174"/>
      <c r="H263" s="174"/>
      <c r="I263" s="174"/>
      <c r="J263" s="174"/>
      <c r="K263" s="174"/>
      <c r="L263" s="174"/>
      <c r="M263" s="174"/>
      <c r="N263" s="174"/>
      <c r="O263" s="63"/>
      <c r="P263" s="63"/>
      <c r="Q263" s="63"/>
      <c r="R263" s="63"/>
      <c r="S263" s="174"/>
      <c r="T263" s="174"/>
      <c r="U263" s="174"/>
      <c r="V263" s="63"/>
      <c r="W263" s="174"/>
      <c r="X263" s="174"/>
      <c r="Y263" s="429"/>
      <c r="Z263" s="63"/>
      <c r="AA263" s="63"/>
      <c r="AB263" s="63"/>
      <c r="AC263" s="63"/>
      <c r="AD263" s="174"/>
      <c r="AE263" s="174"/>
      <c r="AF263" s="63"/>
      <c r="AG263" s="174"/>
      <c r="AH263" s="174"/>
      <c r="AI263" s="174"/>
      <c r="AJ263" s="174"/>
      <c r="AK263" s="174"/>
      <c r="AL263" s="174"/>
      <c r="AM263" s="174"/>
      <c r="AN263" s="174"/>
      <c r="AO263" s="174"/>
      <c r="AP263" s="174"/>
      <c r="AQ263" s="174"/>
      <c r="AR263" s="174"/>
      <c r="AS263" s="174"/>
      <c r="AT263" s="415"/>
      <c r="AU263" s="174"/>
      <c r="AV263" s="437"/>
      <c r="AW263" s="471"/>
      <c r="AX263" s="473"/>
      <c r="AY263" s="422"/>
      <c r="AZ263" s="473"/>
      <c r="BA263" s="473"/>
      <c r="BB263" s="422"/>
      <c r="BC263" s="473"/>
      <c r="BD263" s="471"/>
      <c r="BE263" s="473"/>
      <c r="BF263" s="426"/>
      <c r="BG263" s="426"/>
      <c r="BH263" s="426"/>
      <c r="BI263" s="426"/>
      <c r="BJ263" s="426"/>
      <c r="BK263" s="425"/>
      <c r="BL263" s="425"/>
      <c r="BM263" s="425"/>
      <c r="BN263" s="425"/>
    </row>
    <row r="264" spans="1:66" ht="15.75" customHeight="1">
      <c r="A264" s="174"/>
      <c r="B264" s="174"/>
      <c r="C264" s="174"/>
      <c r="D264" s="63"/>
      <c r="E264" s="63"/>
      <c r="F264" s="174"/>
      <c r="G264" s="174"/>
      <c r="H264" s="174"/>
      <c r="I264" s="174"/>
      <c r="J264" s="174"/>
      <c r="K264" s="174"/>
      <c r="L264" s="174"/>
      <c r="M264" s="174"/>
      <c r="N264" s="174"/>
      <c r="O264" s="63"/>
      <c r="P264" s="63"/>
      <c r="Q264" s="63"/>
      <c r="R264" s="63"/>
      <c r="S264" s="174"/>
      <c r="T264" s="174"/>
      <c r="U264" s="174"/>
      <c r="V264" s="63"/>
      <c r="W264" s="174"/>
      <c r="X264" s="174"/>
      <c r="Y264" s="429"/>
      <c r="Z264" s="63"/>
      <c r="AA264" s="63"/>
      <c r="AB264" s="63"/>
      <c r="AC264" s="63"/>
      <c r="AD264" s="174"/>
      <c r="AE264" s="174"/>
      <c r="AF264" s="63"/>
      <c r="AG264" s="174"/>
      <c r="AH264" s="174"/>
      <c r="AI264" s="174"/>
      <c r="AJ264" s="174"/>
      <c r="AK264" s="174"/>
      <c r="AL264" s="174"/>
      <c r="AM264" s="174"/>
      <c r="AN264" s="174"/>
      <c r="AO264" s="174"/>
      <c r="AP264" s="174"/>
      <c r="AQ264" s="174"/>
      <c r="AR264" s="174"/>
      <c r="AS264" s="174"/>
      <c r="AT264" s="415"/>
      <c r="AU264" s="174"/>
      <c r="AV264" s="437"/>
      <c r="AW264" s="471"/>
      <c r="AX264" s="473"/>
      <c r="AY264" s="422"/>
      <c r="AZ264" s="473"/>
      <c r="BA264" s="473"/>
      <c r="BB264" s="422"/>
      <c r="BC264" s="473"/>
      <c r="BD264" s="471"/>
      <c r="BE264" s="473"/>
      <c r="BF264" s="426"/>
      <c r="BG264" s="426"/>
      <c r="BH264" s="426"/>
      <c r="BI264" s="426"/>
      <c r="BJ264" s="426"/>
      <c r="BK264" s="425"/>
      <c r="BL264" s="425"/>
      <c r="BM264" s="425"/>
      <c r="BN264" s="425"/>
    </row>
    <row r="265" spans="1:66" ht="15.75" customHeight="1">
      <c r="A265" s="174"/>
      <c r="B265" s="174"/>
      <c r="C265" s="174"/>
      <c r="D265" s="63"/>
      <c r="E265" s="63"/>
      <c r="F265" s="174"/>
      <c r="G265" s="174"/>
      <c r="H265" s="174"/>
      <c r="I265" s="174"/>
      <c r="J265" s="174"/>
      <c r="K265" s="174"/>
      <c r="L265" s="174"/>
      <c r="M265" s="174"/>
      <c r="N265" s="174"/>
      <c r="O265" s="63"/>
      <c r="P265" s="63"/>
      <c r="Q265" s="63"/>
      <c r="R265" s="63"/>
      <c r="S265" s="174"/>
      <c r="T265" s="174"/>
      <c r="U265" s="174"/>
      <c r="V265" s="63"/>
      <c r="W265" s="174"/>
      <c r="X265" s="174"/>
      <c r="Y265" s="429"/>
      <c r="Z265" s="63"/>
      <c r="AA265" s="63"/>
      <c r="AB265" s="63"/>
      <c r="AC265" s="63"/>
      <c r="AD265" s="174"/>
      <c r="AE265" s="174"/>
      <c r="AF265" s="63"/>
      <c r="AG265" s="174"/>
      <c r="AH265" s="174"/>
      <c r="AI265" s="174"/>
      <c r="AJ265" s="174"/>
      <c r="AK265" s="174"/>
      <c r="AL265" s="174"/>
      <c r="AM265" s="174"/>
      <c r="AN265" s="174"/>
      <c r="AO265" s="174"/>
      <c r="AP265" s="174"/>
      <c r="AQ265" s="174"/>
      <c r="AR265" s="174"/>
      <c r="AS265" s="174"/>
      <c r="AT265" s="415"/>
      <c r="AU265" s="174"/>
      <c r="AV265" s="437"/>
      <c r="AW265" s="471"/>
      <c r="AX265" s="473"/>
      <c r="AY265" s="422"/>
      <c r="AZ265" s="473"/>
      <c r="BA265" s="473"/>
      <c r="BB265" s="422"/>
      <c r="BC265" s="473"/>
      <c r="BD265" s="471"/>
      <c r="BE265" s="473"/>
      <c r="BF265" s="426"/>
      <c r="BG265" s="426"/>
      <c r="BH265" s="426"/>
      <c r="BI265" s="426"/>
      <c r="BJ265" s="426"/>
      <c r="BK265" s="425"/>
      <c r="BL265" s="425"/>
      <c r="BM265" s="425"/>
      <c r="BN265" s="425"/>
    </row>
    <row r="266" spans="1:66" ht="15.75" customHeight="1">
      <c r="A266" s="174"/>
      <c r="B266" s="174"/>
      <c r="C266" s="174"/>
      <c r="D266" s="63"/>
      <c r="E266" s="63"/>
      <c r="F266" s="174"/>
      <c r="G266" s="174"/>
      <c r="H266" s="174"/>
      <c r="I266" s="174"/>
      <c r="J266" s="174"/>
      <c r="K266" s="174"/>
      <c r="L266" s="174"/>
      <c r="M266" s="174"/>
      <c r="N266" s="174"/>
      <c r="O266" s="63"/>
      <c r="P266" s="63"/>
      <c r="Q266" s="63"/>
      <c r="R266" s="63"/>
      <c r="S266" s="174"/>
      <c r="T266" s="174"/>
      <c r="U266" s="174"/>
      <c r="V266" s="63"/>
      <c r="W266" s="174"/>
      <c r="X266" s="174"/>
      <c r="Y266" s="429"/>
      <c r="Z266" s="63"/>
      <c r="AA266" s="63"/>
      <c r="AB266" s="63"/>
      <c r="AC266" s="63"/>
      <c r="AD266" s="174"/>
      <c r="AE266" s="174"/>
      <c r="AF266" s="63"/>
      <c r="AG266" s="174"/>
      <c r="AH266" s="174"/>
      <c r="AI266" s="174"/>
      <c r="AJ266" s="174"/>
      <c r="AK266" s="174"/>
      <c r="AL266" s="174"/>
      <c r="AM266" s="174"/>
      <c r="AN266" s="174"/>
      <c r="AO266" s="174"/>
      <c r="AP266" s="174"/>
      <c r="AQ266" s="174"/>
      <c r="AR266" s="174"/>
      <c r="AS266" s="174"/>
      <c r="AT266" s="415"/>
      <c r="AU266" s="174"/>
      <c r="AV266" s="437"/>
      <c r="AW266" s="471"/>
      <c r="AX266" s="473"/>
      <c r="AY266" s="422"/>
      <c r="AZ266" s="473"/>
      <c r="BA266" s="473"/>
      <c r="BB266" s="422"/>
      <c r="BC266" s="473"/>
      <c r="BD266" s="471"/>
      <c r="BE266" s="473"/>
      <c r="BF266" s="426"/>
      <c r="BG266" s="426"/>
      <c r="BH266" s="426"/>
      <c r="BI266" s="426"/>
      <c r="BJ266" s="426"/>
      <c r="BK266" s="425"/>
      <c r="BL266" s="425"/>
      <c r="BM266" s="425"/>
      <c r="BN266" s="425"/>
    </row>
    <row r="267" spans="1:66" ht="15.75" customHeight="1">
      <c r="A267" s="174"/>
      <c r="B267" s="174"/>
      <c r="C267" s="174"/>
      <c r="D267" s="63"/>
      <c r="E267" s="63"/>
      <c r="F267" s="174"/>
      <c r="G267" s="174"/>
      <c r="H267" s="174"/>
      <c r="I267" s="174"/>
      <c r="J267" s="174"/>
      <c r="K267" s="174"/>
      <c r="L267" s="174"/>
      <c r="M267" s="174"/>
      <c r="N267" s="174"/>
      <c r="O267" s="63"/>
      <c r="P267" s="63"/>
      <c r="Q267" s="63"/>
      <c r="R267" s="63"/>
      <c r="S267" s="174"/>
      <c r="T267" s="174"/>
      <c r="U267" s="174"/>
      <c r="V267" s="63"/>
      <c r="W267" s="174"/>
      <c r="X267" s="174"/>
      <c r="Y267" s="429"/>
      <c r="Z267" s="63"/>
      <c r="AA267" s="63"/>
      <c r="AB267" s="63"/>
      <c r="AC267" s="63"/>
      <c r="AD267" s="174"/>
      <c r="AE267" s="174"/>
      <c r="AF267" s="63"/>
      <c r="AG267" s="174"/>
      <c r="AH267" s="174"/>
      <c r="AI267" s="174"/>
      <c r="AJ267" s="174"/>
      <c r="AK267" s="174"/>
      <c r="AL267" s="174"/>
      <c r="AM267" s="174"/>
      <c r="AN267" s="174"/>
      <c r="AO267" s="174"/>
      <c r="AP267" s="174"/>
      <c r="AQ267" s="174"/>
      <c r="AR267" s="174"/>
      <c r="AS267" s="174"/>
      <c r="AT267" s="415"/>
      <c r="AU267" s="174"/>
      <c r="AV267" s="437"/>
      <c r="AW267" s="471"/>
      <c r="AX267" s="473"/>
      <c r="AY267" s="422"/>
      <c r="AZ267" s="473"/>
      <c r="BA267" s="473"/>
      <c r="BB267" s="422"/>
      <c r="BC267" s="473"/>
      <c r="BD267" s="471"/>
      <c r="BE267" s="473"/>
      <c r="BF267" s="426"/>
      <c r="BG267" s="426"/>
      <c r="BH267" s="426"/>
      <c r="BI267" s="426"/>
      <c r="BJ267" s="426"/>
      <c r="BK267" s="425"/>
      <c r="BL267" s="425"/>
      <c r="BM267" s="425"/>
      <c r="BN267" s="425"/>
    </row>
    <row r="268" spans="1:66" ht="15.75" customHeight="1">
      <c r="A268" s="174"/>
      <c r="B268" s="174"/>
      <c r="C268" s="174"/>
      <c r="D268" s="63"/>
      <c r="E268" s="63"/>
      <c r="F268" s="174"/>
      <c r="G268" s="174"/>
      <c r="H268" s="174"/>
      <c r="I268" s="174"/>
      <c r="J268" s="174"/>
      <c r="K268" s="174"/>
      <c r="L268" s="174"/>
      <c r="M268" s="174"/>
      <c r="N268" s="174"/>
      <c r="O268" s="63"/>
      <c r="P268" s="63"/>
      <c r="Q268" s="63"/>
      <c r="R268" s="63"/>
      <c r="S268" s="174"/>
      <c r="T268" s="174"/>
      <c r="U268" s="174"/>
      <c r="V268" s="63"/>
      <c r="W268" s="174"/>
      <c r="X268" s="174"/>
      <c r="Y268" s="429"/>
      <c r="Z268" s="63"/>
      <c r="AA268" s="63"/>
      <c r="AB268" s="63"/>
      <c r="AC268" s="63"/>
      <c r="AD268" s="174"/>
      <c r="AE268" s="174"/>
      <c r="AF268" s="63"/>
      <c r="AG268" s="174"/>
      <c r="AH268" s="174"/>
      <c r="AI268" s="174"/>
      <c r="AJ268" s="174"/>
      <c r="AK268" s="174"/>
      <c r="AL268" s="174"/>
      <c r="AM268" s="174"/>
      <c r="AN268" s="174"/>
      <c r="AO268" s="174"/>
      <c r="AP268" s="174"/>
      <c r="AQ268" s="174"/>
      <c r="AR268" s="174"/>
      <c r="AS268" s="174"/>
      <c r="AT268" s="415"/>
      <c r="AU268" s="174"/>
      <c r="AV268" s="437"/>
      <c r="AW268" s="471"/>
      <c r="AX268" s="473"/>
      <c r="AY268" s="422"/>
      <c r="AZ268" s="473"/>
      <c r="BA268" s="473"/>
      <c r="BB268" s="422"/>
      <c r="BC268" s="473"/>
      <c r="BD268" s="471"/>
      <c r="BE268" s="473"/>
      <c r="BF268" s="426"/>
      <c r="BG268" s="426"/>
      <c r="BH268" s="426"/>
      <c r="BI268" s="426"/>
      <c r="BJ268" s="426"/>
      <c r="BK268" s="425"/>
      <c r="BL268" s="425"/>
      <c r="BM268" s="425"/>
      <c r="BN268" s="425"/>
    </row>
    <row r="269" spans="1:66" ht="15.75" customHeight="1">
      <c r="A269" s="174"/>
      <c r="B269" s="174"/>
      <c r="C269" s="174"/>
      <c r="D269" s="63"/>
      <c r="E269" s="63"/>
      <c r="F269" s="174"/>
      <c r="G269" s="174"/>
      <c r="H269" s="174"/>
      <c r="I269" s="174"/>
      <c r="J269" s="174"/>
      <c r="K269" s="174"/>
      <c r="L269" s="174"/>
      <c r="M269" s="174"/>
      <c r="N269" s="174"/>
      <c r="O269" s="63"/>
      <c r="P269" s="63"/>
      <c r="Q269" s="63"/>
      <c r="R269" s="63"/>
      <c r="S269" s="174"/>
      <c r="T269" s="174"/>
      <c r="U269" s="174"/>
      <c r="V269" s="63"/>
      <c r="W269" s="174"/>
      <c r="X269" s="174"/>
      <c r="Y269" s="429"/>
      <c r="Z269" s="63"/>
      <c r="AA269" s="63"/>
      <c r="AB269" s="63"/>
      <c r="AC269" s="63"/>
      <c r="AD269" s="174"/>
      <c r="AE269" s="174"/>
      <c r="AF269" s="63"/>
      <c r="AG269" s="174"/>
      <c r="AH269" s="174"/>
      <c r="AI269" s="174"/>
      <c r="AJ269" s="174"/>
      <c r="AK269" s="174"/>
      <c r="AL269" s="174"/>
      <c r="AM269" s="174"/>
      <c r="AN269" s="174"/>
      <c r="AO269" s="174"/>
      <c r="AP269" s="174"/>
      <c r="AQ269" s="174"/>
      <c r="AR269" s="174"/>
      <c r="AS269" s="174"/>
      <c r="AT269" s="415"/>
      <c r="AU269" s="174"/>
      <c r="AV269" s="437"/>
      <c r="AW269" s="471"/>
      <c r="AX269" s="473"/>
      <c r="AY269" s="422"/>
      <c r="AZ269" s="473"/>
      <c r="BA269" s="473"/>
      <c r="BB269" s="422"/>
      <c r="BC269" s="473"/>
      <c r="BD269" s="471"/>
      <c r="BE269" s="473"/>
      <c r="BF269" s="426"/>
      <c r="BG269" s="426"/>
      <c r="BH269" s="426"/>
      <c r="BI269" s="426"/>
      <c r="BJ269" s="426"/>
      <c r="BK269" s="425"/>
      <c r="BL269" s="425"/>
      <c r="BM269" s="425"/>
      <c r="BN269" s="425"/>
    </row>
    <row r="270" spans="1:66" ht="15.75" customHeight="1">
      <c r="A270" s="174"/>
      <c r="B270" s="174"/>
      <c r="C270" s="174"/>
      <c r="D270" s="63"/>
      <c r="E270" s="63"/>
      <c r="F270" s="174"/>
      <c r="G270" s="174"/>
      <c r="H270" s="174"/>
      <c r="I270" s="174"/>
      <c r="J270" s="174"/>
      <c r="K270" s="174"/>
      <c r="L270" s="174"/>
      <c r="M270" s="174"/>
      <c r="N270" s="174"/>
      <c r="O270" s="63"/>
      <c r="P270" s="63"/>
      <c r="Q270" s="63"/>
      <c r="R270" s="63"/>
      <c r="S270" s="174"/>
      <c r="T270" s="174"/>
      <c r="U270" s="174"/>
      <c r="V270" s="63"/>
      <c r="W270" s="174"/>
      <c r="X270" s="174"/>
      <c r="Y270" s="429"/>
      <c r="Z270" s="63"/>
      <c r="AA270" s="63"/>
      <c r="AB270" s="63"/>
      <c r="AC270" s="63"/>
      <c r="AD270" s="174"/>
      <c r="AE270" s="174"/>
      <c r="AF270" s="63"/>
      <c r="AG270" s="174"/>
      <c r="AH270" s="174"/>
      <c r="AI270" s="174"/>
      <c r="AJ270" s="174"/>
      <c r="AK270" s="174"/>
      <c r="AL270" s="174"/>
      <c r="AM270" s="174"/>
      <c r="AN270" s="174"/>
      <c r="AO270" s="174"/>
      <c r="AP270" s="174"/>
      <c r="AQ270" s="174"/>
      <c r="AR270" s="174"/>
      <c r="AS270" s="174"/>
      <c r="AT270" s="415"/>
      <c r="AU270" s="174"/>
      <c r="AV270" s="437"/>
      <c r="AW270" s="471"/>
      <c r="AX270" s="473"/>
      <c r="AY270" s="422"/>
      <c r="AZ270" s="473"/>
      <c r="BA270" s="473"/>
      <c r="BB270" s="422"/>
      <c r="BC270" s="473"/>
      <c r="BD270" s="471"/>
      <c r="BE270" s="473"/>
      <c r="BF270" s="426"/>
      <c r="BG270" s="426"/>
      <c r="BH270" s="426"/>
      <c r="BI270" s="426"/>
      <c r="BJ270" s="426"/>
      <c r="BK270" s="425"/>
      <c r="BL270" s="425"/>
      <c r="BM270" s="425"/>
      <c r="BN270" s="425"/>
    </row>
    <row r="271" spans="1:66" ht="15.75" customHeight="1">
      <c r="A271" s="174"/>
      <c r="B271" s="174"/>
      <c r="C271" s="174"/>
      <c r="D271" s="63"/>
      <c r="E271" s="63"/>
      <c r="F271" s="174"/>
      <c r="G271" s="174"/>
      <c r="H271" s="174"/>
      <c r="I271" s="174"/>
      <c r="J271" s="174"/>
      <c r="K271" s="174"/>
      <c r="L271" s="174"/>
      <c r="M271" s="174"/>
      <c r="N271" s="174"/>
      <c r="O271" s="63"/>
      <c r="P271" s="63"/>
      <c r="Q271" s="63"/>
      <c r="R271" s="63"/>
      <c r="S271" s="174"/>
      <c r="T271" s="174"/>
      <c r="U271" s="174"/>
      <c r="V271" s="63"/>
      <c r="W271" s="174"/>
      <c r="X271" s="174"/>
      <c r="Y271" s="429"/>
      <c r="Z271" s="63"/>
      <c r="AA271" s="63"/>
      <c r="AB271" s="63"/>
      <c r="AC271" s="63"/>
      <c r="AD271" s="174"/>
      <c r="AE271" s="174"/>
      <c r="AF271" s="63"/>
      <c r="AG271" s="174"/>
      <c r="AH271" s="174"/>
      <c r="AI271" s="174"/>
      <c r="AJ271" s="174"/>
      <c r="AK271" s="174"/>
      <c r="AL271" s="174"/>
      <c r="AM271" s="174"/>
      <c r="AN271" s="174"/>
      <c r="AO271" s="174"/>
      <c r="AP271" s="174"/>
      <c r="AQ271" s="174"/>
      <c r="AR271" s="174"/>
      <c r="AS271" s="174"/>
      <c r="AT271" s="415"/>
      <c r="AU271" s="174"/>
      <c r="AV271" s="437"/>
      <c r="AW271" s="471"/>
      <c r="AX271" s="473"/>
      <c r="AY271" s="422"/>
      <c r="AZ271" s="473"/>
      <c r="BA271" s="473"/>
      <c r="BB271" s="422"/>
      <c r="BC271" s="473"/>
      <c r="BD271" s="471"/>
      <c r="BE271" s="473"/>
      <c r="BF271" s="426"/>
      <c r="BG271" s="426"/>
      <c r="BH271" s="426"/>
      <c r="BI271" s="426"/>
      <c r="BJ271" s="426"/>
      <c r="BK271" s="425"/>
      <c r="BL271" s="425"/>
      <c r="BM271" s="425"/>
      <c r="BN271" s="425"/>
    </row>
    <row r="272" spans="1:66" ht="15.75" customHeight="1">
      <c r="A272" s="174"/>
      <c r="B272" s="174"/>
      <c r="C272" s="174"/>
      <c r="D272" s="63"/>
      <c r="E272" s="63"/>
      <c r="F272" s="174"/>
      <c r="G272" s="174"/>
      <c r="H272" s="174"/>
      <c r="I272" s="174"/>
      <c r="J272" s="174"/>
      <c r="K272" s="174"/>
      <c r="L272" s="174"/>
      <c r="M272" s="174"/>
      <c r="N272" s="174"/>
      <c r="O272" s="63"/>
      <c r="P272" s="63"/>
      <c r="Q272" s="63"/>
      <c r="R272" s="63"/>
      <c r="S272" s="174"/>
      <c r="T272" s="174"/>
      <c r="U272" s="174"/>
      <c r="V272" s="63"/>
      <c r="W272" s="174"/>
      <c r="X272" s="174"/>
      <c r="Y272" s="429"/>
      <c r="Z272" s="63"/>
      <c r="AA272" s="63"/>
      <c r="AB272" s="63"/>
      <c r="AC272" s="63"/>
      <c r="AD272" s="174"/>
      <c r="AE272" s="174"/>
      <c r="AF272" s="63"/>
      <c r="AG272" s="174"/>
      <c r="AH272" s="174"/>
      <c r="AI272" s="174"/>
      <c r="AJ272" s="174"/>
      <c r="AK272" s="174"/>
      <c r="AL272" s="174"/>
      <c r="AM272" s="174"/>
      <c r="AN272" s="174"/>
      <c r="AO272" s="174"/>
      <c r="AP272" s="174"/>
      <c r="AQ272" s="174"/>
      <c r="AR272" s="174"/>
      <c r="AS272" s="174"/>
      <c r="AT272" s="415"/>
      <c r="AU272" s="174"/>
      <c r="AV272" s="437"/>
      <c r="AW272" s="471"/>
      <c r="AX272" s="473"/>
      <c r="AY272" s="422"/>
      <c r="AZ272" s="473"/>
      <c r="BA272" s="473"/>
      <c r="BB272" s="422"/>
      <c r="BC272" s="473"/>
      <c r="BD272" s="471"/>
      <c r="BE272" s="473"/>
      <c r="BF272" s="426"/>
      <c r="BG272" s="426"/>
      <c r="BH272" s="426"/>
      <c r="BI272" s="426"/>
      <c r="BJ272" s="426"/>
      <c r="BK272" s="425"/>
      <c r="BL272" s="425"/>
      <c r="BM272" s="425"/>
      <c r="BN272" s="425"/>
    </row>
    <row r="273" spans="1:66" ht="15.75" customHeight="1">
      <c r="A273" s="174"/>
      <c r="B273" s="174"/>
      <c r="C273" s="174"/>
      <c r="D273" s="63"/>
      <c r="E273" s="63"/>
      <c r="F273" s="174"/>
      <c r="G273" s="174"/>
      <c r="H273" s="174"/>
      <c r="I273" s="174"/>
      <c r="J273" s="174"/>
      <c r="K273" s="174"/>
      <c r="L273" s="174"/>
      <c r="M273" s="174"/>
      <c r="N273" s="174"/>
      <c r="O273" s="63"/>
      <c r="P273" s="63"/>
      <c r="Q273" s="63"/>
      <c r="R273" s="63"/>
      <c r="S273" s="174"/>
      <c r="T273" s="174"/>
      <c r="U273" s="174"/>
      <c r="V273" s="63"/>
      <c r="W273" s="174"/>
      <c r="X273" s="174"/>
      <c r="Y273" s="429"/>
      <c r="Z273" s="63"/>
      <c r="AA273" s="63"/>
      <c r="AB273" s="63"/>
      <c r="AC273" s="63"/>
      <c r="AD273" s="174"/>
      <c r="AE273" s="174"/>
      <c r="AF273" s="63"/>
      <c r="AG273" s="174"/>
      <c r="AH273" s="174"/>
      <c r="AI273" s="174"/>
      <c r="AJ273" s="174"/>
      <c r="AK273" s="174"/>
      <c r="AL273" s="174"/>
      <c r="AM273" s="174"/>
      <c r="AN273" s="174"/>
      <c r="AO273" s="174"/>
      <c r="AP273" s="174"/>
      <c r="AQ273" s="174"/>
      <c r="AR273" s="174"/>
      <c r="AS273" s="174"/>
      <c r="AT273" s="415"/>
      <c r="AU273" s="174"/>
      <c r="AV273" s="437"/>
      <c r="AW273" s="471"/>
      <c r="AX273" s="473"/>
      <c r="AY273" s="422"/>
      <c r="AZ273" s="473"/>
      <c r="BA273" s="473"/>
      <c r="BB273" s="422"/>
      <c r="BC273" s="473"/>
      <c r="BD273" s="471"/>
      <c r="BE273" s="473"/>
      <c r="BF273" s="426"/>
      <c r="BG273" s="426"/>
      <c r="BH273" s="426"/>
      <c r="BI273" s="426"/>
      <c r="BJ273" s="426"/>
      <c r="BK273" s="425"/>
      <c r="BL273" s="425"/>
      <c r="BM273" s="425"/>
      <c r="BN273" s="425"/>
    </row>
    <row r="274" spans="1:66" ht="15.75" customHeight="1">
      <c r="A274" s="174"/>
      <c r="B274" s="174"/>
      <c r="C274" s="174"/>
      <c r="D274" s="63"/>
      <c r="E274" s="63"/>
      <c r="F274" s="174"/>
      <c r="G274" s="174"/>
      <c r="H274" s="174"/>
      <c r="I274" s="174"/>
      <c r="J274" s="174"/>
      <c r="K274" s="174"/>
      <c r="L274" s="174"/>
      <c r="M274" s="174"/>
      <c r="N274" s="174"/>
      <c r="O274" s="63"/>
      <c r="P274" s="63"/>
      <c r="Q274" s="63"/>
      <c r="R274" s="63"/>
      <c r="S274" s="174"/>
      <c r="T274" s="174"/>
      <c r="U274" s="174"/>
      <c r="V274" s="63"/>
      <c r="W274" s="174"/>
      <c r="X274" s="174"/>
      <c r="Y274" s="429"/>
      <c r="Z274" s="63"/>
      <c r="AA274" s="63"/>
      <c r="AB274" s="63"/>
      <c r="AC274" s="63"/>
      <c r="AD274" s="174"/>
      <c r="AE274" s="174"/>
      <c r="AF274" s="63"/>
      <c r="AG274" s="174"/>
      <c r="AH274" s="174"/>
      <c r="AI274" s="174"/>
      <c r="AJ274" s="174"/>
      <c r="AK274" s="174"/>
      <c r="AL274" s="174"/>
      <c r="AM274" s="174"/>
      <c r="AN274" s="174"/>
      <c r="AO274" s="174"/>
      <c r="AP274" s="174"/>
      <c r="AQ274" s="174"/>
      <c r="AR274" s="174"/>
      <c r="AS274" s="174"/>
      <c r="AT274" s="415"/>
      <c r="AU274" s="174"/>
      <c r="AV274" s="437"/>
      <c r="AW274" s="471"/>
      <c r="AX274" s="473"/>
      <c r="AY274" s="422"/>
      <c r="AZ274" s="473"/>
      <c r="BA274" s="473"/>
      <c r="BB274" s="422"/>
      <c r="BC274" s="473"/>
      <c r="BD274" s="471"/>
      <c r="BE274" s="473"/>
      <c r="BF274" s="426"/>
      <c r="BG274" s="426"/>
      <c r="BH274" s="426"/>
      <c r="BI274" s="426"/>
      <c r="BJ274" s="426"/>
      <c r="BK274" s="425"/>
      <c r="BL274" s="425"/>
      <c r="BM274" s="425"/>
      <c r="BN274" s="425"/>
    </row>
    <row r="275" spans="1:66" ht="15.75" customHeight="1">
      <c r="A275" s="174"/>
      <c r="B275" s="174"/>
      <c r="C275" s="174"/>
      <c r="D275" s="63"/>
      <c r="E275" s="63"/>
      <c r="F275" s="174"/>
      <c r="G275" s="174"/>
      <c r="H275" s="174"/>
      <c r="I275" s="174"/>
      <c r="J275" s="174"/>
      <c r="K275" s="174"/>
      <c r="L275" s="174"/>
      <c r="M275" s="174"/>
      <c r="N275" s="174"/>
      <c r="O275" s="63"/>
      <c r="P275" s="63"/>
      <c r="Q275" s="63"/>
      <c r="R275" s="63"/>
      <c r="S275" s="174"/>
      <c r="T275" s="174"/>
      <c r="U275" s="174"/>
      <c r="V275" s="63"/>
      <c r="W275" s="174"/>
      <c r="X275" s="174"/>
      <c r="Y275" s="429"/>
      <c r="Z275" s="63"/>
      <c r="AA275" s="63"/>
      <c r="AB275" s="63"/>
      <c r="AC275" s="63"/>
      <c r="AD275" s="174"/>
      <c r="AE275" s="174"/>
      <c r="AF275" s="63"/>
      <c r="AG275" s="174"/>
      <c r="AH275" s="174"/>
      <c r="AI275" s="174"/>
      <c r="AJ275" s="174"/>
      <c r="AK275" s="174"/>
      <c r="AL275" s="174"/>
      <c r="AM275" s="174"/>
      <c r="AN275" s="174"/>
      <c r="AO275" s="174"/>
      <c r="AP275" s="174"/>
      <c r="AQ275" s="174"/>
      <c r="AR275" s="174"/>
      <c r="AS275" s="174"/>
      <c r="AT275" s="415"/>
      <c r="AU275" s="174"/>
      <c r="AV275" s="437"/>
      <c r="AW275" s="471"/>
      <c r="AX275" s="473"/>
      <c r="AY275" s="422"/>
      <c r="AZ275" s="473"/>
      <c r="BA275" s="473"/>
      <c r="BB275" s="422"/>
      <c r="BC275" s="473"/>
      <c r="BD275" s="471"/>
      <c r="BE275" s="473"/>
      <c r="BF275" s="426"/>
      <c r="BG275" s="426"/>
      <c r="BH275" s="426"/>
      <c r="BI275" s="426"/>
      <c r="BJ275" s="426"/>
      <c r="BK275" s="425"/>
      <c r="BL275" s="425"/>
      <c r="BM275" s="425"/>
      <c r="BN275" s="425"/>
    </row>
    <row r="276" spans="1:66" ht="15.75" customHeight="1">
      <c r="A276" s="174"/>
      <c r="B276" s="174"/>
      <c r="C276" s="174"/>
      <c r="D276" s="63"/>
      <c r="E276" s="63"/>
      <c r="F276" s="174"/>
      <c r="G276" s="174"/>
      <c r="H276" s="174"/>
      <c r="I276" s="174"/>
      <c r="J276" s="174"/>
      <c r="K276" s="174"/>
      <c r="L276" s="174"/>
      <c r="M276" s="174"/>
      <c r="N276" s="174"/>
      <c r="O276" s="63"/>
      <c r="P276" s="63"/>
      <c r="Q276" s="63"/>
      <c r="R276" s="63"/>
      <c r="S276" s="174"/>
      <c r="T276" s="174"/>
      <c r="U276" s="174"/>
      <c r="V276" s="63"/>
      <c r="W276" s="174"/>
      <c r="X276" s="174"/>
      <c r="Y276" s="429"/>
      <c r="Z276" s="63"/>
      <c r="AA276" s="63"/>
      <c r="AB276" s="63"/>
      <c r="AC276" s="63"/>
      <c r="AD276" s="174"/>
      <c r="AE276" s="174"/>
      <c r="AF276" s="63"/>
      <c r="AG276" s="174"/>
      <c r="AH276" s="174"/>
      <c r="AI276" s="174"/>
      <c r="AJ276" s="174"/>
      <c r="AK276" s="174"/>
      <c r="AL276" s="174"/>
      <c r="AM276" s="174"/>
      <c r="AN276" s="174"/>
      <c r="AO276" s="174"/>
      <c r="AP276" s="174"/>
      <c r="AQ276" s="174"/>
      <c r="AR276" s="174"/>
      <c r="AS276" s="174"/>
      <c r="AT276" s="415"/>
      <c r="AU276" s="174"/>
      <c r="AV276" s="437"/>
      <c r="AW276" s="471"/>
      <c r="AX276" s="473"/>
      <c r="AY276" s="422"/>
      <c r="AZ276" s="473"/>
      <c r="BA276" s="473"/>
      <c r="BB276" s="422"/>
      <c r="BC276" s="473"/>
      <c r="BD276" s="471"/>
      <c r="BE276" s="473"/>
      <c r="BF276" s="426"/>
      <c r="BG276" s="426"/>
      <c r="BH276" s="426"/>
      <c r="BI276" s="426"/>
      <c r="BJ276" s="426"/>
      <c r="BK276" s="425"/>
      <c r="BL276" s="425"/>
      <c r="BM276" s="425"/>
      <c r="BN276" s="425"/>
    </row>
    <row r="277" spans="1:66" ht="15.75" customHeight="1">
      <c r="A277" s="174"/>
      <c r="B277" s="174"/>
      <c r="C277" s="174"/>
      <c r="D277" s="63"/>
      <c r="E277" s="63"/>
      <c r="F277" s="174"/>
      <c r="G277" s="174"/>
      <c r="H277" s="174"/>
      <c r="I277" s="174"/>
      <c r="J277" s="174"/>
      <c r="K277" s="174"/>
      <c r="L277" s="174"/>
      <c r="M277" s="174"/>
      <c r="N277" s="174"/>
      <c r="O277" s="63"/>
      <c r="P277" s="63"/>
      <c r="Q277" s="63"/>
      <c r="R277" s="63"/>
      <c r="S277" s="174"/>
      <c r="T277" s="174"/>
      <c r="U277" s="174"/>
      <c r="V277" s="63"/>
      <c r="W277" s="174"/>
      <c r="X277" s="174"/>
      <c r="Y277" s="429"/>
      <c r="Z277" s="63"/>
      <c r="AA277" s="63"/>
      <c r="AB277" s="63"/>
      <c r="AC277" s="63"/>
      <c r="AD277" s="174"/>
      <c r="AE277" s="174"/>
      <c r="AF277" s="63"/>
      <c r="AG277" s="174"/>
      <c r="AH277" s="174"/>
      <c r="AI277" s="174"/>
      <c r="AJ277" s="174"/>
      <c r="AK277" s="174"/>
      <c r="AL277" s="174"/>
      <c r="AM277" s="174"/>
      <c r="AN277" s="174"/>
      <c r="AO277" s="174"/>
      <c r="AP277" s="174"/>
      <c r="AQ277" s="174"/>
      <c r="AR277" s="174"/>
      <c r="AS277" s="174"/>
      <c r="AT277" s="415"/>
      <c r="AU277" s="174"/>
      <c r="AV277" s="437"/>
      <c r="AW277" s="471"/>
      <c r="AX277" s="473"/>
      <c r="AY277" s="422"/>
      <c r="AZ277" s="473"/>
      <c r="BA277" s="473"/>
      <c r="BB277" s="422"/>
      <c r="BC277" s="473"/>
      <c r="BD277" s="471"/>
      <c r="BE277" s="473"/>
      <c r="BF277" s="426"/>
      <c r="BG277" s="426"/>
      <c r="BH277" s="426"/>
      <c r="BI277" s="426"/>
      <c r="BJ277" s="426"/>
      <c r="BK277" s="425"/>
      <c r="BL277" s="425"/>
      <c r="BM277" s="425"/>
      <c r="BN277" s="425"/>
    </row>
    <row r="278" spans="1:66" ht="15.75" customHeight="1">
      <c r="A278" s="174"/>
      <c r="B278" s="174"/>
      <c r="C278" s="174"/>
      <c r="D278" s="63"/>
      <c r="E278" s="63"/>
      <c r="F278" s="174"/>
      <c r="G278" s="174"/>
      <c r="H278" s="174"/>
      <c r="I278" s="174"/>
      <c r="J278" s="174"/>
      <c r="K278" s="174"/>
      <c r="L278" s="174"/>
      <c r="M278" s="174"/>
      <c r="N278" s="174"/>
      <c r="O278" s="63"/>
      <c r="P278" s="63"/>
      <c r="Q278" s="63"/>
      <c r="R278" s="63"/>
      <c r="S278" s="174"/>
      <c r="T278" s="174"/>
      <c r="U278" s="174"/>
      <c r="V278" s="63"/>
      <c r="W278" s="174"/>
      <c r="X278" s="174"/>
      <c r="Y278" s="429"/>
      <c r="Z278" s="63"/>
      <c r="AA278" s="63"/>
      <c r="AB278" s="63"/>
      <c r="AC278" s="63"/>
      <c r="AD278" s="174"/>
      <c r="AE278" s="174"/>
      <c r="AF278" s="63"/>
      <c r="AG278" s="174"/>
      <c r="AH278" s="174"/>
      <c r="AI278" s="174"/>
      <c r="AJ278" s="174"/>
      <c r="AK278" s="174"/>
      <c r="AL278" s="174"/>
      <c r="AM278" s="174"/>
      <c r="AN278" s="174"/>
      <c r="AO278" s="174"/>
      <c r="AP278" s="174"/>
      <c r="AQ278" s="174"/>
      <c r="AR278" s="174"/>
      <c r="AS278" s="174"/>
      <c r="AT278" s="415"/>
      <c r="AU278" s="174"/>
      <c r="AV278" s="437"/>
      <c r="AW278" s="471"/>
      <c r="AX278" s="473"/>
      <c r="AY278" s="422"/>
      <c r="AZ278" s="473"/>
      <c r="BA278" s="473"/>
      <c r="BB278" s="422"/>
      <c r="BC278" s="473"/>
      <c r="BD278" s="471"/>
      <c r="BE278" s="473"/>
      <c r="BF278" s="426"/>
      <c r="BG278" s="426"/>
      <c r="BH278" s="426"/>
      <c r="BI278" s="426"/>
      <c r="BJ278" s="426"/>
      <c r="BK278" s="425"/>
      <c r="BL278" s="425"/>
      <c r="BM278" s="425"/>
      <c r="BN278" s="425"/>
    </row>
    <row r="279" spans="1:66" ht="15.75" customHeight="1">
      <c r="A279" s="174"/>
      <c r="B279" s="174"/>
      <c r="C279" s="174"/>
      <c r="D279" s="63"/>
      <c r="E279" s="63"/>
      <c r="F279" s="174"/>
      <c r="G279" s="174"/>
      <c r="H279" s="174"/>
      <c r="I279" s="174"/>
      <c r="J279" s="174"/>
      <c r="K279" s="174"/>
      <c r="L279" s="174"/>
      <c r="M279" s="174"/>
      <c r="N279" s="174"/>
      <c r="O279" s="63"/>
      <c r="P279" s="63"/>
      <c r="Q279" s="63"/>
      <c r="R279" s="63"/>
      <c r="S279" s="174"/>
      <c r="T279" s="174"/>
      <c r="U279" s="174"/>
      <c r="V279" s="63"/>
      <c r="W279" s="174"/>
      <c r="X279" s="174"/>
      <c r="Y279" s="429"/>
      <c r="Z279" s="63"/>
      <c r="AA279" s="63"/>
      <c r="AB279" s="63"/>
      <c r="AC279" s="63"/>
      <c r="AD279" s="174"/>
      <c r="AE279" s="174"/>
      <c r="AF279" s="63"/>
      <c r="AG279" s="174"/>
      <c r="AH279" s="174"/>
      <c r="AI279" s="174"/>
      <c r="AJ279" s="174"/>
      <c r="AK279" s="174"/>
      <c r="AL279" s="174"/>
      <c r="AM279" s="174"/>
      <c r="AN279" s="174"/>
      <c r="AO279" s="174"/>
      <c r="AP279" s="174"/>
      <c r="AQ279" s="174"/>
      <c r="AR279" s="174"/>
      <c r="AS279" s="174"/>
      <c r="AT279" s="415"/>
      <c r="AU279" s="174"/>
      <c r="AV279" s="437"/>
      <c r="AW279" s="471"/>
      <c r="AX279" s="473"/>
      <c r="AY279" s="422"/>
      <c r="AZ279" s="473"/>
      <c r="BA279" s="473"/>
      <c r="BB279" s="422"/>
      <c r="BC279" s="473"/>
      <c r="BD279" s="471"/>
      <c r="BE279" s="473"/>
      <c r="BF279" s="426"/>
      <c r="BG279" s="426"/>
      <c r="BH279" s="426"/>
      <c r="BI279" s="426"/>
      <c r="BJ279" s="426"/>
      <c r="BK279" s="425"/>
      <c r="BL279" s="425"/>
      <c r="BM279" s="425"/>
      <c r="BN279" s="425"/>
    </row>
    <row r="280" spans="1:66" ht="15.75" customHeight="1">
      <c r="A280" s="174"/>
      <c r="B280" s="174"/>
      <c r="C280" s="174"/>
      <c r="D280" s="63"/>
      <c r="E280" s="63"/>
      <c r="F280" s="174"/>
      <c r="G280" s="174"/>
      <c r="H280" s="174"/>
      <c r="I280" s="174"/>
      <c r="J280" s="174"/>
      <c r="K280" s="174"/>
      <c r="L280" s="174"/>
      <c r="M280" s="174"/>
      <c r="N280" s="174"/>
      <c r="O280" s="63"/>
      <c r="P280" s="63"/>
      <c r="Q280" s="63"/>
      <c r="R280" s="63"/>
      <c r="S280" s="174"/>
      <c r="T280" s="174"/>
      <c r="U280" s="174"/>
      <c r="V280" s="63"/>
      <c r="W280" s="174"/>
      <c r="X280" s="174"/>
      <c r="Y280" s="429"/>
      <c r="Z280" s="63"/>
      <c r="AA280" s="63"/>
      <c r="AB280" s="63"/>
      <c r="AC280" s="63"/>
      <c r="AD280" s="174"/>
      <c r="AE280" s="174"/>
      <c r="AF280" s="63"/>
      <c r="AG280" s="174"/>
      <c r="AH280" s="174"/>
      <c r="AI280" s="174"/>
      <c r="AJ280" s="174"/>
      <c r="AK280" s="174"/>
      <c r="AL280" s="174"/>
      <c r="AM280" s="174"/>
      <c r="AN280" s="174"/>
      <c r="AO280" s="174"/>
      <c r="AP280" s="174"/>
      <c r="AQ280" s="174"/>
      <c r="AR280" s="174"/>
      <c r="AS280" s="174"/>
      <c r="AT280" s="415"/>
      <c r="AU280" s="174"/>
      <c r="AV280" s="437"/>
      <c r="AW280" s="471"/>
      <c r="AX280" s="473"/>
      <c r="AY280" s="422"/>
      <c r="AZ280" s="473"/>
      <c r="BA280" s="473"/>
      <c r="BB280" s="422"/>
      <c r="BC280" s="473"/>
      <c r="BD280" s="471"/>
      <c r="BE280" s="473"/>
      <c r="BF280" s="426"/>
      <c r="BG280" s="426"/>
      <c r="BH280" s="426"/>
      <c r="BI280" s="426"/>
      <c r="BJ280" s="426"/>
      <c r="BK280" s="425"/>
      <c r="BL280" s="425"/>
      <c r="BM280" s="425"/>
      <c r="BN280" s="425"/>
    </row>
    <row r="281" spans="1:66" ht="15.75" customHeight="1">
      <c r="A281" s="174"/>
      <c r="B281" s="174"/>
      <c r="C281" s="174"/>
      <c r="D281" s="63"/>
      <c r="E281" s="63"/>
      <c r="F281" s="174"/>
      <c r="G281" s="174"/>
      <c r="H281" s="174"/>
      <c r="I281" s="174"/>
      <c r="J281" s="174"/>
      <c r="K281" s="174"/>
      <c r="L281" s="174"/>
      <c r="M281" s="174"/>
      <c r="N281" s="174"/>
      <c r="O281" s="63"/>
      <c r="P281" s="63"/>
      <c r="Q281" s="63"/>
      <c r="R281" s="63"/>
      <c r="S281" s="174"/>
      <c r="T281" s="174"/>
      <c r="U281" s="174"/>
      <c r="V281" s="63"/>
      <c r="W281" s="174"/>
      <c r="X281" s="174"/>
      <c r="Y281" s="429"/>
      <c r="Z281" s="63"/>
      <c r="AA281" s="63"/>
      <c r="AB281" s="63"/>
      <c r="AC281" s="63"/>
      <c r="AD281" s="174"/>
      <c r="AE281" s="174"/>
      <c r="AF281" s="63"/>
      <c r="AG281" s="174"/>
      <c r="AH281" s="174"/>
      <c r="AI281" s="174"/>
      <c r="AJ281" s="174"/>
      <c r="AK281" s="174"/>
      <c r="AL281" s="174"/>
      <c r="AM281" s="174"/>
      <c r="AN281" s="174"/>
      <c r="AO281" s="174"/>
      <c r="AP281" s="174"/>
      <c r="AQ281" s="174"/>
      <c r="AR281" s="174"/>
      <c r="AS281" s="174"/>
      <c r="AT281" s="415"/>
      <c r="AU281" s="174"/>
      <c r="AV281" s="437"/>
      <c r="AW281" s="471"/>
      <c r="AX281" s="473"/>
      <c r="AY281" s="422"/>
      <c r="AZ281" s="473"/>
      <c r="BA281" s="473"/>
      <c r="BB281" s="422"/>
      <c r="BC281" s="473"/>
      <c r="BD281" s="471"/>
      <c r="BE281" s="473"/>
      <c r="BF281" s="426"/>
      <c r="BG281" s="426"/>
      <c r="BH281" s="426"/>
      <c r="BI281" s="426"/>
      <c r="BJ281" s="426"/>
      <c r="BK281" s="425"/>
      <c r="BL281" s="425"/>
      <c r="BM281" s="425"/>
      <c r="BN281" s="425"/>
    </row>
    <row r="282" spans="1:66" ht="15.75" customHeight="1">
      <c r="A282" s="174"/>
      <c r="B282" s="174"/>
      <c r="C282" s="174"/>
      <c r="D282" s="63"/>
      <c r="E282" s="63"/>
      <c r="F282" s="174"/>
      <c r="G282" s="174"/>
      <c r="H282" s="174"/>
      <c r="I282" s="174"/>
      <c r="J282" s="174"/>
      <c r="K282" s="174"/>
      <c r="L282" s="174"/>
      <c r="M282" s="174"/>
      <c r="N282" s="174"/>
      <c r="O282" s="63"/>
      <c r="P282" s="63"/>
      <c r="Q282" s="63"/>
      <c r="R282" s="63"/>
      <c r="S282" s="174"/>
      <c r="T282" s="174"/>
      <c r="U282" s="174"/>
      <c r="V282" s="63"/>
      <c r="W282" s="174"/>
      <c r="X282" s="174"/>
      <c r="Y282" s="429"/>
      <c r="Z282" s="63"/>
      <c r="AA282" s="63"/>
      <c r="AB282" s="63"/>
      <c r="AC282" s="63"/>
      <c r="AD282" s="174"/>
      <c r="AE282" s="174"/>
      <c r="AF282" s="63"/>
      <c r="AG282" s="174"/>
      <c r="AH282" s="174"/>
      <c r="AI282" s="174"/>
      <c r="AJ282" s="174"/>
      <c r="AK282" s="174"/>
      <c r="AL282" s="174"/>
      <c r="AM282" s="174"/>
      <c r="AN282" s="174"/>
      <c r="AO282" s="174"/>
      <c r="AP282" s="174"/>
      <c r="AQ282" s="174"/>
      <c r="AR282" s="174"/>
      <c r="AS282" s="174"/>
      <c r="AT282" s="415"/>
      <c r="AU282" s="174"/>
      <c r="AV282" s="437"/>
      <c r="AW282" s="471"/>
      <c r="AX282" s="473"/>
      <c r="AY282" s="422"/>
      <c r="AZ282" s="473"/>
      <c r="BA282" s="473"/>
      <c r="BB282" s="422"/>
      <c r="BC282" s="473"/>
      <c r="BD282" s="471"/>
      <c r="BE282" s="473"/>
      <c r="BF282" s="426"/>
      <c r="BG282" s="426"/>
      <c r="BH282" s="426"/>
      <c r="BI282" s="426"/>
      <c r="BJ282" s="426"/>
      <c r="BK282" s="425"/>
      <c r="BL282" s="425"/>
      <c r="BM282" s="425"/>
      <c r="BN282" s="425"/>
    </row>
    <row r="283" spans="1:66" ht="15.75" customHeight="1">
      <c r="A283" s="174"/>
      <c r="B283" s="174"/>
      <c r="C283" s="174"/>
      <c r="D283" s="63"/>
      <c r="E283" s="63"/>
      <c r="F283" s="174"/>
      <c r="G283" s="174"/>
      <c r="H283" s="174"/>
      <c r="I283" s="174"/>
      <c r="J283" s="174"/>
      <c r="K283" s="174"/>
      <c r="L283" s="174"/>
      <c r="M283" s="174"/>
      <c r="N283" s="174"/>
      <c r="O283" s="63"/>
      <c r="P283" s="63"/>
      <c r="Q283" s="63"/>
      <c r="R283" s="63"/>
      <c r="S283" s="174"/>
      <c r="T283" s="174"/>
      <c r="U283" s="174"/>
      <c r="V283" s="63"/>
      <c r="W283" s="174"/>
      <c r="X283" s="174"/>
      <c r="Y283" s="429"/>
      <c r="Z283" s="63"/>
      <c r="AA283" s="63"/>
      <c r="AB283" s="63"/>
      <c r="AC283" s="63"/>
      <c r="AD283" s="174"/>
      <c r="AE283" s="174"/>
      <c r="AF283" s="63"/>
      <c r="AG283" s="174"/>
      <c r="AH283" s="174"/>
      <c r="AI283" s="174"/>
      <c r="AJ283" s="174"/>
      <c r="AK283" s="174"/>
      <c r="AL283" s="174"/>
      <c r="AM283" s="174"/>
      <c r="AN283" s="174"/>
      <c r="AO283" s="174"/>
      <c r="AP283" s="174"/>
      <c r="AQ283" s="174"/>
      <c r="AR283" s="174"/>
      <c r="AS283" s="174"/>
      <c r="AT283" s="415"/>
      <c r="AU283" s="174"/>
      <c r="AV283" s="437"/>
      <c r="AW283" s="471"/>
      <c r="AX283" s="473"/>
      <c r="AY283" s="422"/>
      <c r="AZ283" s="473"/>
      <c r="BA283" s="473"/>
      <c r="BB283" s="422"/>
      <c r="BC283" s="473"/>
      <c r="BD283" s="471"/>
      <c r="BE283" s="473"/>
      <c r="BF283" s="426"/>
      <c r="BG283" s="426"/>
      <c r="BH283" s="426"/>
      <c r="BI283" s="426"/>
      <c r="BJ283" s="426"/>
      <c r="BK283" s="425"/>
      <c r="BL283" s="425"/>
      <c r="BM283" s="425"/>
      <c r="BN283" s="425"/>
    </row>
    <row r="284" spans="1:66" ht="15.75" customHeight="1">
      <c r="A284" s="174"/>
      <c r="B284" s="174"/>
      <c r="C284" s="174"/>
      <c r="D284" s="63"/>
      <c r="E284" s="63"/>
      <c r="F284" s="174"/>
      <c r="G284" s="174"/>
      <c r="H284" s="174"/>
      <c r="I284" s="174"/>
      <c r="J284" s="174"/>
      <c r="K284" s="174"/>
      <c r="L284" s="174"/>
      <c r="M284" s="174"/>
      <c r="N284" s="174"/>
      <c r="O284" s="63"/>
      <c r="P284" s="63"/>
      <c r="Q284" s="63"/>
      <c r="R284" s="63"/>
      <c r="S284" s="174"/>
      <c r="T284" s="174"/>
      <c r="U284" s="174"/>
      <c r="V284" s="63"/>
      <c r="W284" s="174"/>
      <c r="X284" s="174"/>
      <c r="Y284" s="429"/>
      <c r="Z284" s="63"/>
      <c r="AA284" s="63"/>
      <c r="AB284" s="63"/>
      <c r="AC284" s="63"/>
      <c r="AD284" s="174"/>
      <c r="AE284" s="174"/>
      <c r="AF284" s="63"/>
      <c r="AG284" s="174"/>
      <c r="AH284" s="174"/>
      <c r="AI284" s="174"/>
      <c r="AJ284" s="174"/>
      <c r="AK284" s="174"/>
      <c r="AL284" s="174"/>
      <c r="AM284" s="174"/>
      <c r="AN284" s="174"/>
      <c r="AO284" s="174"/>
      <c r="AP284" s="174"/>
      <c r="AQ284" s="174"/>
      <c r="AR284" s="174"/>
      <c r="AS284" s="174"/>
      <c r="AT284" s="415"/>
      <c r="AU284" s="174"/>
      <c r="AV284" s="437"/>
      <c r="AW284" s="471"/>
      <c r="AX284" s="473"/>
      <c r="AY284" s="422"/>
      <c r="AZ284" s="473"/>
      <c r="BA284" s="473"/>
      <c r="BB284" s="422"/>
      <c r="BC284" s="473"/>
      <c r="BD284" s="471"/>
      <c r="BE284" s="473"/>
      <c r="BF284" s="426"/>
      <c r="BG284" s="426"/>
      <c r="BH284" s="426"/>
      <c r="BI284" s="426"/>
      <c r="BJ284" s="426"/>
      <c r="BK284" s="425"/>
      <c r="BL284" s="425"/>
      <c r="BM284" s="425"/>
      <c r="BN284" s="425"/>
    </row>
    <row r="285" spans="1:66" ht="15.75" customHeight="1">
      <c r="A285" s="174"/>
      <c r="B285" s="174"/>
      <c r="C285" s="174"/>
      <c r="D285" s="63"/>
      <c r="E285" s="63"/>
      <c r="F285" s="174"/>
      <c r="G285" s="174"/>
      <c r="H285" s="174"/>
      <c r="I285" s="174"/>
      <c r="J285" s="174"/>
      <c r="K285" s="174"/>
      <c r="L285" s="174"/>
      <c r="M285" s="174"/>
      <c r="N285" s="174"/>
      <c r="O285" s="63"/>
      <c r="P285" s="63"/>
      <c r="Q285" s="63"/>
      <c r="R285" s="63"/>
      <c r="S285" s="174"/>
      <c r="T285" s="174"/>
      <c r="U285" s="174"/>
      <c r="V285" s="63"/>
      <c r="W285" s="174"/>
      <c r="X285" s="174"/>
      <c r="Y285" s="429"/>
      <c r="Z285" s="63"/>
      <c r="AA285" s="63"/>
      <c r="AB285" s="63"/>
      <c r="AC285" s="63"/>
      <c r="AD285" s="174"/>
      <c r="AE285" s="174"/>
      <c r="AF285" s="63"/>
      <c r="AG285" s="174"/>
      <c r="AH285" s="174"/>
      <c r="AI285" s="174"/>
      <c r="AJ285" s="174"/>
      <c r="AK285" s="174"/>
      <c r="AL285" s="174"/>
      <c r="AM285" s="174"/>
      <c r="AN285" s="174"/>
      <c r="AO285" s="174"/>
      <c r="AP285" s="174"/>
      <c r="AQ285" s="174"/>
      <c r="AR285" s="174"/>
      <c r="AS285" s="174"/>
      <c r="AT285" s="415"/>
      <c r="AU285" s="174"/>
      <c r="AV285" s="437"/>
      <c r="AW285" s="471"/>
      <c r="AX285" s="473"/>
      <c r="AY285" s="422"/>
      <c r="AZ285" s="473"/>
      <c r="BA285" s="473"/>
      <c r="BB285" s="422"/>
      <c r="BC285" s="473"/>
      <c r="BD285" s="471"/>
      <c r="BE285" s="473"/>
      <c r="BF285" s="426"/>
      <c r="BG285" s="426"/>
      <c r="BH285" s="426"/>
      <c r="BI285" s="426"/>
      <c r="BJ285" s="426"/>
      <c r="BK285" s="425"/>
      <c r="BL285" s="425"/>
      <c r="BM285" s="425"/>
      <c r="BN285" s="425"/>
    </row>
    <row r="286" spans="1:66" ht="15.75" customHeight="1">
      <c r="A286" s="174"/>
      <c r="B286" s="174"/>
      <c r="C286" s="174"/>
      <c r="D286" s="63"/>
      <c r="E286" s="63"/>
      <c r="F286" s="174"/>
      <c r="G286" s="174"/>
      <c r="H286" s="174"/>
      <c r="I286" s="174"/>
      <c r="J286" s="174"/>
      <c r="K286" s="174"/>
      <c r="L286" s="174"/>
      <c r="M286" s="174"/>
      <c r="N286" s="174"/>
      <c r="O286" s="63"/>
      <c r="P286" s="63"/>
      <c r="Q286" s="63"/>
      <c r="R286" s="63"/>
      <c r="S286" s="174"/>
      <c r="T286" s="174"/>
      <c r="U286" s="174"/>
      <c r="V286" s="63"/>
      <c r="W286" s="174"/>
      <c r="X286" s="174"/>
      <c r="Y286" s="429"/>
      <c r="Z286" s="63"/>
      <c r="AA286" s="63"/>
      <c r="AB286" s="63"/>
      <c r="AC286" s="63"/>
      <c r="AD286" s="174"/>
      <c r="AE286" s="174"/>
      <c r="AF286" s="63"/>
      <c r="AG286" s="174"/>
      <c r="AH286" s="174"/>
      <c r="AI286" s="174"/>
      <c r="AJ286" s="174"/>
      <c r="AK286" s="174"/>
      <c r="AL286" s="174"/>
      <c r="AM286" s="174"/>
      <c r="AN286" s="174"/>
      <c r="AO286" s="174"/>
      <c r="AP286" s="174"/>
      <c r="AQ286" s="174"/>
      <c r="AR286" s="174"/>
      <c r="AS286" s="174"/>
      <c r="AT286" s="415"/>
      <c r="AU286" s="174"/>
      <c r="AV286" s="437"/>
      <c r="AW286" s="471"/>
      <c r="AX286" s="473"/>
      <c r="AY286" s="422"/>
      <c r="AZ286" s="473"/>
      <c r="BA286" s="473"/>
      <c r="BB286" s="422"/>
      <c r="BC286" s="473"/>
      <c r="BD286" s="471"/>
      <c r="BE286" s="473"/>
      <c r="BF286" s="426"/>
      <c r="BG286" s="426"/>
      <c r="BH286" s="426"/>
      <c r="BI286" s="426"/>
      <c r="BJ286" s="426"/>
      <c r="BK286" s="425"/>
      <c r="BL286" s="425"/>
      <c r="BM286" s="425"/>
      <c r="BN286" s="425"/>
    </row>
    <row r="287" spans="1:66" ht="15.75" customHeight="1">
      <c r="A287" s="174"/>
      <c r="B287" s="174"/>
      <c r="C287" s="174"/>
      <c r="D287" s="63"/>
      <c r="E287" s="63"/>
      <c r="F287" s="174"/>
      <c r="G287" s="174"/>
      <c r="H287" s="174"/>
      <c r="I287" s="174"/>
      <c r="J287" s="174"/>
      <c r="K287" s="174"/>
      <c r="L287" s="174"/>
      <c r="M287" s="174"/>
      <c r="N287" s="174"/>
      <c r="O287" s="63"/>
      <c r="P287" s="63"/>
      <c r="Q287" s="63"/>
      <c r="R287" s="63"/>
      <c r="S287" s="174"/>
      <c r="T287" s="174"/>
      <c r="U287" s="174"/>
      <c r="V287" s="63"/>
      <c r="W287" s="174"/>
      <c r="X287" s="174"/>
      <c r="Y287" s="429"/>
      <c r="Z287" s="63"/>
      <c r="AA287" s="63"/>
      <c r="AB287" s="63"/>
      <c r="AC287" s="63"/>
      <c r="AD287" s="174"/>
      <c r="AE287" s="174"/>
      <c r="AF287" s="63"/>
      <c r="AG287" s="174"/>
      <c r="AH287" s="174"/>
      <c r="AI287" s="174"/>
      <c r="AJ287" s="174"/>
      <c r="AK287" s="174"/>
      <c r="AL287" s="174"/>
      <c r="AM287" s="174"/>
      <c r="AN287" s="174"/>
      <c r="AO287" s="174"/>
      <c r="AP287" s="174"/>
      <c r="AQ287" s="174"/>
      <c r="AR287" s="174"/>
      <c r="AS287" s="174"/>
      <c r="AT287" s="415"/>
      <c r="AU287" s="174"/>
      <c r="AV287" s="437"/>
      <c r="AW287" s="471"/>
      <c r="AX287" s="473"/>
      <c r="AY287" s="422"/>
      <c r="AZ287" s="473"/>
      <c r="BA287" s="473"/>
      <c r="BB287" s="422"/>
      <c r="BC287" s="473"/>
      <c r="BD287" s="471"/>
      <c r="BE287" s="473"/>
      <c r="BF287" s="426"/>
      <c r="BG287" s="426"/>
      <c r="BH287" s="426"/>
      <c r="BI287" s="426"/>
      <c r="BJ287" s="426"/>
      <c r="BK287" s="425"/>
      <c r="BL287" s="425"/>
      <c r="BM287" s="425"/>
      <c r="BN287" s="425"/>
    </row>
    <row r="288" spans="1:66" ht="15.75" customHeight="1">
      <c r="A288" s="174"/>
      <c r="B288" s="174"/>
      <c r="C288" s="174"/>
      <c r="D288" s="63"/>
      <c r="E288" s="63"/>
      <c r="F288" s="174"/>
      <c r="G288" s="174"/>
      <c r="H288" s="174"/>
      <c r="I288" s="174"/>
      <c r="J288" s="174"/>
      <c r="K288" s="174"/>
      <c r="L288" s="174"/>
      <c r="M288" s="174"/>
      <c r="N288" s="174"/>
      <c r="O288" s="63"/>
      <c r="P288" s="63"/>
      <c r="Q288" s="63"/>
      <c r="R288" s="63"/>
      <c r="S288" s="174"/>
      <c r="T288" s="174"/>
      <c r="U288" s="174"/>
      <c r="V288" s="63"/>
      <c r="W288" s="174"/>
      <c r="X288" s="174"/>
      <c r="Y288" s="429"/>
      <c r="Z288" s="63"/>
      <c r="AA288" s="63"/>
      <c r="AB288" s="63"/>
      <c r="AC288" s="63"/>
      <c r="AD288" s="174"/>
      <c r="AE288" s="174"/>
      <c r="AF288" s="63"/>
      <c r="AG288" s="174"/>
      <c r="AH288" s="174"/>
      <c r="AI288" s="174"/>
      <c r="AJ288" s="174"/>
      <c r="AK288" s="174"/>
      <c r="AL288" s="174"/>
      <c r="AM288" s="174"/>
      <c r="AN288" s="174"/>
      <c r="AO288" s="174"/>
      <c r="AP288" s="174"/>
      <c r="AQ288" s="174"/>
      <c r="AR288" s="174"/>
      <c r="AS288" s="174"/>
      <c r="AT288" s="415"/>
      <c r="AU288" s="174"/>
      <c r="AV288" s="437"/>
      <c r="AW288" s="471"/>
      <c r="AX288" s="473"/>
      <c r="AY288" s="422"/>
      <c r="AZ288" s="473"/>
      <c r="BA288" s="473"/>
      <c r="BB288" s="422"/>
      <c r="BC288" s="473"/>
      <c r="BD288" s="471"/>
      <c r="BE288" s="473"/>
      <c r="BF288" s="426"/>
      <c r="BG288" s="426"/>
      <c r="BH288" s="426"/>
      <c r="BI288" s="426"/>
      <c r="BJ288" s="426"/>
      <c r="BK288" s="425"/>
      <c r="BL288" s="425"/>
      <c r="BM288" s="425"/>
      <c r="BN288" s="425"/>
    </row>
    <row r="289" spans="1:66" ht="15.75" customHeight="1">
      <c r="A289" s="174"/>
      <c r="B289" s="174"/>
      <c r="C289" s="174"/>
      <c r="D289" s="63"/>
      <c r="E289" s="63"/>
      <c r="F289" s="174"/>
      <c r="G289" s="174"/>
      <c r="H289" s="174"/>
      <c r="I289" s="174"/>
      <c r="J289" s="174"/>
      <c r="K289" s="174"/>
      <c r="L289" s="174"/>
      <c r="M289" s="174"/>
      <c r="N289" s="174"/>
      <c r="O289" s="63"/>
      <c r="P289" s="63"/>
      <c r="Q289" s="63"/>
      <c r="R289" s="63"/>
      <c r="S289" s="174"/>
      <c r="T289" s="174"/>
      <c r="U289" s="174"/>
      <c r="V289" s="63"/>
      <c r="W289" s="174"/>
      <c r="X289" s="174"/>
      <c r="Y289" s="429"/>
      <c r="Z289" s="63"/>
      <c r="AA289" s="63"/>
      <c r="AB289" s="63"/>
      <c r="AC289" s="63"/>
      <c r="AD289" s="174"/>
      <c r="AE289" s="174"/>
      <c r="AF289" s="63"/>
      <c r="AG289" s="174"/>
      <c r="AH289" s="174"/>
      <c r="AI289" s="174"/>
      <c r="AJ289" s="174"/>
      <c r="AK289" s="174"/>
      <c r="AL289" s="174"/>
      <c r="AM289" s="174"/>
      <c r="AN289" s="174"/>
      <c r="AO289" s="174"/>
      <c r="AP289" s="174"/>
      <c r="AQ289" s="174"/>
      <c r="AR289" s="174"/>
      <c r="AS289" s="174"/>
      <c r="AT289" s="415"/>
      <c r="AU289" s="174"/>
      <c r="AV289" s="437"/>
      <c r="AW289" s="471"/>
      <c r="AX289" s="473"/>
      <c r="AY289" s="422"/>
      <c r="AZ289" s="473"/>
      <c r="BA289" s="473"/>
      <c r="BB289" s="422"/>
      <c r="BC289" s="473"/>
      <c r="BD289" s="471"/>
      <c r="BE289" s="473"/>
      <c r="BF289" s="426"/>
      <c r="BG289" s="426"/>
      <c r="BH289" s="426"/>
      <c r="BI289" s="426"/>
      <c r="BJ289" s="426"/>
      <c r="BK289" s="425"/>
      <c r="BL289" s="425"/>
      <c r="BM289" s="425"/>
      <c r="BN289" s="425"/>
    </row>
    <row r="290" spans="1:66" ht="15.75" customHeight="1">
      <c r="A290" s="174"/>
      <c r="B290" s="174"/>
      <c r="C290" s="174"/>
      <c r="D290" s="63"/>
      <c r="E290" s="63"/>
      <c r="F290" s="174"/>
      <c r="G290" s="174"/>
      <c r="H290" s="174"/>
      <c r="I290" s="174"/>
      <c r="J290" s="174"/>
      <c r="K290" s="174"/>
      <c r="L290" s="174"/>
      <c r="M290" s="174"/>
      <c r="N290" s="174"/>
      <c r="O290" s="63"/>
      <c r="P290" s="63"/>
      <c r="Q290" s="63"/>
      <c r="R290" s="63"/>
      <c r="S290" s="174"/>
      <c r="T290" s="174"/>
      <c r="U290" s="174"/>
      <c r="V290" s="63"/>
      <c r="W290" s="174"/>
      <c r="X290" s="174"/>
      <c r="Y290" s="429"/>
      <c r="Z290" s="63"/>
      <c r="AA290" s="63"/>
      <c r="AB290" s="63"/>
      <c r="AC290" s="63"/>
      <c r="AD290" s="174"/>
      <c r="AE290" s="174"/>
      <c r="AF290" s="63"/>
      <c r="AG290" s="174"/>
      <c r="AH290" s="174"/>
      <c r="AI290" s="174"/>
      <c r="AJ290" s="174"/>
      <c r="AK290" s="174"/>
      <c r="AL290" s="174"/>
      <c r="AM290" s="174"/>
      <c r="AN290" s="174"/>
      <c r="AO290" s="174"/>
      <c r="AP290" s="174"/>
      <c r="AQ290" s="174"/>
      <c r="AR290" s="174"/>
      <c r="AS290" s="174"/>
      <c r="AT290" s="415"/>
      <c r="AU290" s="174"/>
      <c r="AV290" s="437"/>
      <c r="AW290" s="471"/>
      <c r="AX290" s="473"/>
      <c r="AY290" s="422"/>
      <c r="AZ290" s="473"/>
      <c r="BA290" s="473"/>
      <c r="BB290" s="422"/>
      <c r="BC290" s="473"/>
      <c r="BD290" s="471"/>
      <c r="BE290" s="473"/>
      <c r="BF290" s="426"/>
      <c r="BG290" s="426"/>
      <c r="BH290" s="426"/>
      <c r="BI290" s="426"/>
      <c r="BJ290" s="426"/>
      <c r="BK290" s="425"/>
      <c r="BL290" s="425"/>
      <c r="BM290" s="425"/>
      <c r="BN290" s="425"/>
    </row>
    <row r="291" spans="1:66" ht="15.75" customHeight="1">
      <c r="A291" s="174"/>
      <c r="B291" s="174"/>
      <c r="C291" s="174"/>
      <c r="D291" s="63"/>
      <c r="E291" s="63"/>
      <c r="F291" s="174"/>
      <c r="G291" s="174"/>
      <c r="H291" s="174"/>
      <c r="I291" s="174"/>
      <c r="J291" s="174"/>
      <c r="K291" s="174"/>
      <c r="L291" s="174"/>
      <c r="M291" s="174"/>
      <c r="N291" s="174"/>
      <c r="O291" s="63"/>
      <c r="P291" s="63"/>
      <c r="Q291" s="63"/>
      <c r="R291" s="63"/>
      <c r="S291" s="174"/>
      <c r="T291" s="174"/>
      <c r="U291" s="174"/>
      <c r="V291" s="63"/>
      <c r="W291" s="174"/>
      <c r="X291" s="174"/>
      <c r="Y291" s="429"/>
      <c r="Z291" s="63"/>
      <c r="AA291" s="63"/>
      <c r="AB291" s="63"/>
      <c r="AC291" s="63"/>
      <c r="AD291" s="174"/>
      <c r="AE291" s="174"/>
      <c r="AF291" s="63"/>
      <c r="AG291" s="174"/>
      <c r="AH291" s="174"/>
      <c r="AI291" s="174"/>
      <c r="AJ291" s="174"/>
      <c r="AK291" s="174"/>
      <c r="AL291" s="174"/>
      <c r="AM291" s="174"/>
      <c r="AN291" s="174"/>
      <c r="AO291" s="174"/>
      <c r="AP291" s="174"/>
      <c r="AQ291" s="174"/>
      <c r="AR291" s="174"/>
      <c r="AS291" s="174"/>
      <c r="AT291" s="415"/>
      <c r="AU291" s="174"/>
      <c r="AV291" s="437"/>
      <c r="AW291" s="471"/>
      <c r="AX291" s="473"/>
      <c r="AY291" s="422"/>
      <c r="AZ291" s="473"/>
      <c r="BA291" s="473"/>
      <c r="BB291" s="422"/>
      <c r="BC291" s="473"/>
      <c r="BD291" s="471"/>
      <c r="BE291" s="473"/>
      <c r="BF291" s="426"/>
      <c r="BG291" s="426"/>
      <c r="BH291" s="426"/>
      <c r="BI291" s="426"/>
      <c r="BJ291" s="426"/>
      <c r="BK291" s="425"/>
      <c r="BL291" s="425"/>
      <c r="BM291" s="425"/>
      <c r="BN291" s="425"/>
    </row>
    <row r="292" spans="1:66" ht="15.75" customHeight="1">
      <c r="A292" s="174"/>
      <c r="B292" s="174"/>
      <c r="C292" s="174"/>
      <c r="D292" s="63"/>
      <c r="E292" s="63"/>
      <c r="F292" s="174"/>
      <c r="G292" s="174"/>
      <c r="H292" s="174"/>
      <c r="I292" s="174"/>
      <c r="J292" s="174"/>
      <c r="K292" s="174"/>
      <c r="L292" s="174"/>
      <c r="M292" s="174"/>
      <c r="N292" s="174"/>
      <c r="O292" s="63"/>
      <c r="P292" s="63"/>
      <c r="Q292" s="63"/>
      <c r="R292" s="63"/>
      <c r="S292" s="174"/>
      <c r="T292" s="174"/>
      <c r="U292" s="174"/>
      <c r="V292" s="63"/>
      <c r="W292" s="174"/>
      <c r="X292" s="174"/>
      <c r="Y292" s="429"/>
      <c r="Z292" s="63"/>
      <c r="AA292" s="63"/>
      <c r="AB292" s="63"/>
      <c r="AC292" s="63"/>
      <c r="AD292" s="174"/>
      <c r="AE292" s="174"/>
      <c r="AF292" s="63"/>
      <c r="AG292" s="174"/>
      <c r="AH292" s="174"/>
      <c r="AI292" s="174"/>
      <c r="AJ292" s="174"/>
      <c r="AK292" s="174"/>
      <c r="AL292" s="174"/>
      <c r="AM292" s="174"/>
      <c r="AN292" s="174"/>
      <c r="AO292" s="174"/>
      <c r="AP292" s="174"/>
      <c r="AQ292" s="174"/>
      <c r="AR292" s="174"/>
      <c r="AS292" s="174"/>
      <c r="AT292" s="415"/>
      <c r="AU292" s="174"/>
      <c r="AV292" s="437"/>
      <c r="AW292" s="471"/>
      <c r="AX292" s="473"/>
      <c r="AY292" s="422"/>
      <c r="AZ292" s="473"/>
      <c r="BA292" s="473"/>
      <c r="BB292" s="422"/>
      <c r="BC292" s="473"/>
      <c r="BD292" s="471"/>
      <c r="BE292" s="473"/>
      <c r="BF292" s="426"/>
      <c r="BG292" s="426"/>
      <c r="BH292" s="426"/>
      <c r="BI292" s="426"/>
      <c r="BJ292" s="426"/>
      <c r="BK292" s="425"/>
      <c r="BL292" s="425"/>
      <c r="BM292" s="425"/>
      <c r="BN292" s="425"/>
    </row>
    <row r="293" spans="1:66" ht="15.75" customHeight="1">
      <c r="A293" s="174"/>
      <c r="B293" s="174"/>
      <c r="C293" s="174"/>
      <c r="D293" s="63"/>
      <c r="E293" s="63"/>
      <c r="F293" s="174"/>
      <c r="G293" s="174"/>
      <c r="H293" s="174"/>
      <c r="I293" s="174"/>
      <c r="J293" s="174"/>
      <c r="K293" s="174"/>
      <c r="L293" s="174"/>
      <c r="M293" s="174"/>
      <c r="N293" s="174"/>
      <c r="O293" s="63"/>
      <c r="P293" s="63"/>
      <c r="Q293" s="63"/>
      <c r="R293" s="63"/>
      <c r="S293" s="174"/>
      <c r="T293" s="174"/>
      <c r="U293" s="174"/>
      <c r="V293" s="63"/>
      <c r="W293" s="174"/>
      <c r="X293" s="174"/>
      <c r="Y293" s="429"/>
      <c r="Z293" s="63"/>
      <c r="AA293" s="63"/>
      <c r="AB293" s="63"/>
      <c r="AC293" s="63"/>
      <c r="AD293" s="174"/>
      <c r="AE293" s="174"/>
      <c r="AF293" s="63"/>
      <c r="AG293" s="174"/>
      <c r="AH293" s="174"/>
      <c r="AI293" s="174"/>
      <c r="AJ293" s="174"/>
      <c r="AK293" s="174"/>
      <c r="AL293" s="174"/>
      <c r="AM293" s="174"/>
      <c r="AN293" s="174"/>
      <c r="AO293" s="174"/>
      <c r="AP293" s="174"/>
      <c r="AQ293" s="174"/>
      <c r="AR293" s="174"/>
      <c r="AS293" s="174"/>
      <c r="AT293" s="415"/>
      <c r="AU293" s="174"/>
      <c r="AV293" s="437"/>
      <c r="AW293" s="471"/>
      <c r="AX293" s="473"/>
      <c r="AY293" s="422"/>
      <c r="AZ293" s="473"/>
      <c r="BA293" s="473"/>
      <c r="BB293" s="422"/>
      <c r="BC293" s="473"/>
      <c r="BD293" s="471"/>
      <c r="BE293" s="473"/>
      <c r="BF293" s="426"/>
      <c r="BG293" s="426"/>
      <c r="BH293" s="426"/>
      <c r="BI293" s="426"/>
      <c r="BJ293" s="426"/>
      <c r="BK293" s="425"/>
      <c r="BL293" s="425"/>
      <c r="BM293" s="425"/>
      <c r="BN293" s="425"/>
    </row>
    <row r="294" spans="1:66" ht="15.75" customHeight="1">
      <c r="A294" s="174"/>
      <c r="B294" s="174"/>
      <c r="C294" s="174"/>
      <c r="D294" s="63"/>
      <c r="E294" s="63"/>
      <c r="F294" s="174"/>
      <c r="G294" s="174"/>
      <c r="H294" s="174"/>
      <c r="I294" s="174"/>
      <c r="J294" s="174"/>
      <c r="K294" s="174"/>
      <c r="L294" s="174"/>
      <c r="M294" s="174"/>
      <c r="N294" s="174"/>
      <c r="O294" s="63"/>
      <c r="P294" s="63"/>
      <c r="Q294" s="63"/>
      <c r="R294" s="63"/>
      <c r="S294" s="174"/>
      <c r="T294" s="174"/>
      <c r="U294" s="174"/>
      <c r="V294" s="63"/>
      <c r="W294" s="174"/>
      <c r="X294" s="174"/>
      <c r="Y294" s="429"/>
      <c r="Z294" s="63"/>
      <c r="AA294" s="63"/>
      <c r="AB294" s="63"/>
      <c r="AC294" s="63"/>
      <c r="AD294" s="174"/>
      <c r="AE294" s="174"/>
      <c r="AF294" s="63"/>
      <c r="AG294" s="174"/>
      <c r="AH294" s="174"/>
      <c r="AI294" s="174"/>
      <c r="AJ294" s="174"/>
      <c r="AK294" s="174"/>
      <c r="AL294" s="174"/>
      <c r="AM294" s="174"/>
      <c r="AN294" s="174"/>
      <c r="AO294" s="174"/>
      <c r="AP294" s="174"/>
      <c r="AQ294" s="174"/>
      <c r="AR294" s="174"/>
      <c r="AS294" s="174"/>
      <c r="AT294" s="415"/>
      <c r="AU294" s="174"/>
      <c r="AV294" s="437"/>
      <c r="AW294" s="471"/>
      <c r="AX294" s="473"/>
      <c r="AY294" s="422"/>
      <c r="AZ294" s="473"/>
      <c r="BA294" s="473"/>
      <c r="BB294" s="422"/>
      <c r="BC294" s="473"/>
      <c r="BD294" s="471"/>
      <c r="BE294" s="473"/>
      <c r="BF294" s="426"/>
      <c r="BG294" s="426"/>
      <c r="BH294" s="426"/>
      <c r="BI294" s="426"/>
      <c r="BJ294" s="426"/>
      <c r="BK294" s="425"/>
      <c r="BL294" s="425"/>
      <c r="BM294" s="425"/>
      <c r="BN294" s="425"/>
    </row>
    <row r="295" spans="1:66" ht="15.75" customHeight="1">
      <c r="A295" s="174"/>
      <c r="B295" s="174"/>
      <c r="C295" s="174"/>
      <c r="D295" s="63"/>
      <c r="E295" s="63"/>
      <c r="F295" s="174"/>
      <c r="G295" s="174"/>
      <c r="H295" s="174"/>
      <c r="I295" s="174"/>
      <c r="J295" s="174"/>
      <c r="K295" s="174"/>
      <c r="L295" s="174"/>
      <c r="M295" s="174"/>
      <c r="N295" s="174"/>
      <c r="O295" s="63"/>
      <c r="P295" s="63"/>
      <c r="Q295" s="63"/>
      <c r="R295" s="63"/>
      <c r="S295" s="174"/>
      <c r="T295" s="174"/>
      <c r="U295" s="174"/>
      <c r="V295" s="63"/>
      <c r="W295" s="174"/>
      <c r="X295" s="174"/>
      <c r="Y295" s="429"/>
      <c r="Z295" s="63"/>
      <c r="AA295" s="63"/>
      <c r="AB295" s="63"/>
      <c r="AC295" s="63"/>
      <c r="AD295" s="174"/>
      <c r="AE295" s="174"/>
      <c r="AF295" s="63"/>
      <c r="AG295" s="174"/>
      <c r="AH295" s="174"/>
      <c r="AI295" s="174"/>
      <c r="AJ295" s="174"/>
      <c r="AK295" s="174"/>
      <c r="AL295" s="174"/>
      <c r="AM295" s="174"/>
      <c r="AN295" s="174"/>
      <c r="AO295" s="174"/>
      <c r="AP295" s="174"/>
      <c r="AQ295" s="174"/>
      <c r="AR295" s="174"/>
      <c r="AS295" s="174"/>
      <c r="AT295" s="415"/>
      <c r="AU295" s="174"/>
      <c r="AV295" s="437"/>
      <c r="AW295" s="471"/>
      <c r="AX295" s="473"/>
      <c r="AY295" s="422"/>
      <c r="AZ295" s="473"/>
      <c r="BA295" s="473"/>
      <c r="BB295" s="422"/>
      <c r="BC295" s="473"/>
      <c r="BD295" s="471"/>
      <c r="BE295" s="473"/>
      <c r="BF295" s="426"/>
      <c r="BG295" s="426"/>
      <c r="BH295" s="426"/>
      <c r="BI295" s="426"/>
      <c r="BJ295" s="426"/>
      <c r="BK295" s="425"/>
      <c r="BL295" s="425"/>
      <c r="BM295" s="425"/>
      <c r="BN295" s="425"/>
    </row>
    <row r="296" spans="1:66" ht="15.75" customHeight="1">
      <c r="A296" s="174"/>
      <c r="B296" s="174"/>
      <c r="C296" s="174"/>
      <c r="D296" s="63"/>
      <c r="E296" s="63"/>
      <c r="F296" s="174"/>
      <c r="G296" s="174"/>
      <c r="H296" s="174"/>
      <c r="I296" s="174"/>
      <c r="J296" s="174"/>
      <c r="K296" s="174"/>
      <c r="L296" s="174"/>
      <c r="M296" s="174"/>
      <c r="N296" s="174"/>
      <c r="O296" s="63"/>
      <c r="P296" s="63"/>
      <c r="Q296" s="63"/>
      <c r="R296" s="63"/>
      <c r="S296" s="174"/>
      <c r="T296" s="174"/>
      <c r="U296" s="174"/>
      <c r="V296" s="63"/>
      <c r="W296" s="174"/>
      <c r="X296" s="174"/>
      <c r="Y296" s="429"/>
      <c r="Z296" s="63"/>
      <c r="AA296" s="63"/>
      <c r="AB296" s="63"/>
      <c r="AC296" s="63"/>
      <c r="AD296" s="174"/>
      <c r="AE296" s="174"/>
      <c r="AF296" s="63"/>
      <c r="AG296" s="174"/>
      <c r="AH296" s="174"/>
      <c r="AI296" s="174"/>
      <c r="AJ296" s="174"/>
      <c r="AK296" s="174"/>
      <c r="AL296" s="174"/>
      <c r="AM296" s="174"/>
      <c r="AN296" s="174"/>
      <c r="AO296" s="174"/>
      <c r="AP296" s="174"/>
      <c r="AQ296" s="174"/>
      <c r="AR296" s="174"/>
      <c r="AS296" s="174"/>
      <c r="AT296" s="415"/>
      <c r="AU296" s="174"/>
      <c r="AV296" s="437"/>
      <c r="AW296" s="471"/>
      <c r="AX296" s="473"/>
      <c r="AY296" s="422"/>
      <c r="AZ296" s="473"/>
      <c r="BA296" s="473"/>
      <c r="BB296" s="422"/>
      <c r="BC296" s="473"/>
      <c r="BD296" s="471"/>
      <c r="BE296" s="473"/>
      <c r="BF296" s="426"/>
      <c r="BG296" s="426"/>
      <c r="BH296" s="426"/>
      <c r="BI296" s="426"/>
      <c r="BJ296" s="426"/>
      <c r="BK296" s="425"/>
      <c r="BL296" s="425"/>
      <c r="BM296" s="425"/>
      <c r="BN296" s="425"/>
    </row>
    <row r="297" spans="1:66" ht="15.75" customHeight="1">
      <c r="A297" s="174"/>
      <c r="B297" s="174"/>
      <c r="C297" s="174"/>
      <c r="D297" s="63"/>
      <c r="E297" s="63"/>
      <c r="F297" s="174"/>
      <c r="G297" s="174"/>
      <c r="H297" s="174"/>
      <c r="I297" s="174"/>
      <c r="J297" s="174"/>
      <c r="K297" s="174"/>
      <c r="L297" s="174"/>
      <c r="M297" s="174"/>
      <c r="N297" s="174"/>
      <c r="O297" s="63"/>
      <c r="P297" s="63"/>
      <c r="Q297" s="63"/>
      <c r="R297" s="63"/>
      <c r="S297" s="174"/>
      <c r="T297" s="174"/>
      <c r="U297" s="174"/>
      <c r="V297" s="63"/>
      <c r="W297" s="174"/>
      <c r="X297" s="174"/>
      <c r="Y297" s="429"/>
      <c r="Z297" s="63"/>
      <c r="AA297" s="63"/>
      <c r="AB297" s="63"/>
      <c r="AC297" s="63"/>
      <c r="AD297" s="174"/>
      <c r="AE297" s="174"/>
      <c r="AF297" s="63"/>
      <c r="AG297" s="174"/>
      <c r="AH297" s="174"/>
      <c r="AI297" s="174"/>
      <c r="AJ297" s="174"/>
      <c r="AK297" s="174"/>
      <c r="AL297" s="174"/>
      <c r="AM297" s="174"/>
      <c r="AN297" s="174"/>
      <c r="AO297" s="174"/>
      <c r="AP297" s="174"/>
      <c r="AQ297" s="174"/>
      <c r="AR297" s="174"/>
      <c r="AS297" s="174"/>
      <c r="AT297" s="415"/>
      <c r="AU297" s="174"/>
      <c r="AV297" s="437"/>
      <c r="AW297" s="471"/>
      <c r="AX297" s="473"/>
      <c r="AY297" s="422"/>
      <c r="AZ297" s="473"/>
      <c r="BA297" s="473"/>
      <c r="BB297" s="422"/>
      <c r="BC297" s="473"/>
      <c r="BD297" s="471"/>
      <c r="BE297" s="473"/>
      <c r="BF297" s="426"/>
      <c r="BG297" s="426"/>
      <c r="BH297" s="426"/>
      <c r="BI297" s="426"/>
      <c r="BJ297" s="426"/>
      <c r="BK297" s="425"/>
      <c r="BL297" s="425"/>
      <c r="BM297" s="425"/>
      <c r="BN297" s="425"/>
    </row>
    <row r="298" spans="1:66" ht="15.75" customHeight="1">
      <c r="A298" s="174"/>
      <c r="B298" s="174"/>
      <c r="C298" s="174"/>
      <c r="D298" s="63"/>
      <c r="E298" s="63"/>
      <c r="F298" s="174"/>
      <c r="G298" s="174"/>
      <c r="H298" s="174"/>
      <c r="I298" s="174"/>
      <c r="J298" s="174"/>
      <c r="K298" s="174"/>
      <c r="L298" s="174"/>
      <c r="M298" s="174"/>
      <c r="N298" s="174"/>
      <c r="O298" s="63"/>
      <c r="P298" s="63"/>
      <c r="Q298" s="63"/>
      <c r="R298" s="63"/>
      <c r="S298" s="174"/>
      <c r="T298" s="174"/>
      <c r="U298" s="174"/>
      <c r="V298" s="63"/>
      <c r="W298" s="174"/>
      <c r="X298" s="174"/>
      <c r="Y298" s="429"/>
      <c r="Z298" s="63"/>
      <c r="AA298" s="63"/>
      <c r="AB298" s="63"/>
      <c r="AC298" s="63"/>
      <c r="AD298" s="174"/>
      <c r="AE298" s="174"/>
      <c r="AF298" s="63"/>
      <c r="AG298" s="174"/>
      <c r="AH298" s="174"/>
      <c r="AI298" s="174"/>
      <c r="AJ298" s="174"/>
      <c r="AK298" s="174"/>
      <c r="AL298" s="174"/>
      <c r="AM298" s="174"/>
      <c r="AN298" s="174"/>
      <c r="AO298" s="174"/>
      <c r="AP298" s="174"/>
      <c r="AQ298" s="174"/>
      <c r="AR298" s="174"/>
      <c r="AS298" s="174"/>
      <c r="AT298" s="415"/>
      <c r="AU298" s="174"/>
      <c r="AV298" s="437"/>
      <c r="AW298" s="471"/>
      <c r="AX298" s="473"/>
      <c r="AY298" s="422"/>
      <c r="AZ298" s="473"/>
      <c r="BA298" s="473"/>
      <c r="BB298" s="422"/>
      <c r="BC298" s="473"/>
      <c r="BD298" s="471"/>
      <c r="BE298" s="473"/>
      <c r="BF298" s="426"/>
      <c r="BG298" s="426"/>
      <c r="BH298" s="426"/>
      <c r="BI298" s="426"/>
      <c r="BJ298" s="426"/>
      <c r="BK298" s="425"/>
      <c r="BL298" s="425"/>
      <c r="BM298" s="425"/>
      <c r="BN298" s="425"/>
    </row>
    <row r="299" spans="1:66" ht="15.75" customHeight="1">
      <c r="A299" s="174"/>
      <c r="B299" s="174"/>
      <c r="C299" s="174"/>
      <c r="D299" s="63"/>
      <c r="E299" s="63"/>
      <c r="F299" s="174"/>
      <c r="G299" s="174"/>
      <c r="H299" s="174"/>
      <c r="I299" s="174"/>
      <c r="J299" s="174"/>
      <c r="K299" s="174"/>
      <c r="L299" s="174"/>
      <c r="M299" s="174"/>
      <c r="N299" s="174"/>
      <c r="O299" s="63"/>
      <c r="P299" s="63"/>
      <c r="Q299" s="63"/>
      <c r="R299" s="63"/>
      <c r="S299" s="174"/>
      <c r="T299" s="174"/>
      <c r="U299" s="174"/>
      <c r="V299" s="63"/>
      <c r="W299" s="174"/>
      <c r="X299" s="174"/>
      <c r="Y299" s="429"/>
      <c r="Z299" s="63"/>
      <c r="AA299" s="63"/>
      <c r="AB299" s="63"/>
      <c r="AC299" s="63"/>
      <c r="AD299" s="174"/>
      <c r="AE299" s="174"/>
      <c r="AF299" s="63"/>
      <c r="AG299" s="174"/>
      <c r="AH299" s="174"/>
      <c r="AI299" s="174"/>
      <c r="AJ299" s="174"/>
      <c r="AK299" s="174"/>
      <c r="AL299" s="174"/>
      <c r="AM299" s="174"/>
      <c r="AN299" s="174"/>
      <c r="AO299" s="174"/>
      <c r="AP299" s="174"/>
      <c r="AQ299" s="174"/>
      <c r="AR299" s="174"/>
      <c r="AS299" s="174"/>
      <c r="AT299" s="415"/>
      <c r="AU299" s="174"/>
      <c r="AV299" s="437"/>
      <c r="AW299" s="471"/>
      <c r="AX299" s="473"/>
      <c r="AY299" s="422"/>
      <c r="AZ299" s="473"/>
      <c r="BA299" s="473"/>
      <c r="BB299" s="422"/>
      <c r="BC299" s="473"/>
      <c r="BD299" s="471"/>
      <c r="BE299" s="473"/>
      <c r="BF299" s="426"/>
      <c r="BG299" s="426"/>
      <c r="BH299" s="426"/>
      <c r="BI299" s="426"/>
      <c r="BJ299" s="426"/>
      <c r="BK299" s="425"/>
      <c r="BL299" s="425"/>
      <c r="BM299" s="425"/>
      <c r="BN299" s="425"/>
    </row>
    <row r="300" spans="1:66" ht="15.75" customHeight="1">
      <c r="A300" s="174"/>
      <c r="B300" s="174"/>
      <c r="C300" s="174"/>
      <c r="D300" s="63"/>
      <c r="E300" s="63"/>
      <c r="F300" s="174"/>
      <c r="G300" s="174"/>
      <c r="H300" s="174"/>
      <c r="I300" s="174"/>
      <c r="J300" s="174"/>
      <c r="K300" s="174"/>
      <c r="L300" s="174"/>
      <c r="M300" s="174"/>
      <c r="N300" s="174"/>
      <c r="O300" s="63"/>
      <c r="P300" s="63"/>
      <c r="Q300" s="63"/>
      <c r="R300" s="63"/>
      <c r="S300" s="174"/>
      <c r="T300" s="174"/>
      <c r="U300" s="174"/>
      <c r="V300" s="63"/>
      <c r="W300" s="174"/>
      <c r="X300" s="174"/>
      <c r="Y300" s="429"/>
      <c r="Z300" s="63"/>
      <c r="AA300" s="63"/>
      <c r="AB300" s="63"/>
      <c r="AC300" s="63"/>
      <c r="AD300" s="174"/>
      <c r="AE300" s="174"/>
      <c r="AF300" s="63"/>
      <c r="AG300" s="174"/>
      <c r="AH300" s="174"/>
      <c r="AI300" s="174"/>
      <c r="AJ300" s="174"/>
      <c r="AK300" s="174"/>
      <c r="AL300" s="174"/>
      <c r="AM300" s="174"/>
      <c r="AN300" s="174"/>
      <c r="AO300" s="174"/>
      <c r="AP300" s="174"/>
      <c r="AQ300" s="174"/>
      <c r="AR300" s="174"/>
      <c r="AS300" s="174"/>
      <c r="AT300" s="415"/>
      <c r="AU300" s="174"/>
      <c r="AV300" s="437"/>
      <c r="AW300" s="471"/>
      <c r="AX300" s="473"/>
      <c r="AY300" s="422"/>
      <c r="AZ300" s="473"/>
      <c r="BA300" s="473"/>
      <c r="BB300" s="422"/>
      <c r="BC300" s="473"/>
      <c r="BD300" s="471"/>
      <c r="BE300" s="473"/>
      <c r="BF300" s="426"/>
      <c r="BG300" s="426"/>
      <c r="BH300" s="426"/>
      <c r="BI300" s="426"/>
      <c r="BJ300" s="426"/>
      <c r="BK300" s="425"/>
      <c r="BL300" s="425"/>
      <c r="BM300" s="425"/>
      <c r="BN300" s="425"/>
    </row>
    <row r="301" spans="1:66" ht="15.75" customHeight="1">
      <c r="A301" s="174"/>
      <c r="B301" s="174"/>
      <c r="C301" s="174"/>
      <c r="D301" s="63"/>
      <c r="E301" s="63"/>
      <c r="F301" s="174"/>
      <c r="G301" s="174"/>
      <c r="H301" s="174"/>
      <c r="I301" s="174"/>
      <c r="J301" s="174"/>
      <c r="K301" s="174"/>
      <c r="L301" s="174"/>
      <c r="M301" s="174"/>
      <c r="N301" s="174"/>
      <c r="O301" s="63"/>
      <c r="P301" s="63"/>
      <c r="Q301" s="63"/>
      <c r="R301" s="63"/>
      <c r="S301" s="174"/>
      <c r="T301" s="174"/>
      <c r="U301" s="174"/>
      <c r="V301" s="63"/>
      <c r="W301" s="174"/>
      <c r="X301" s="174"/>
      <c r="Y301" s="429"/>
      <c r="Z301" s="63"/>
      <c r="AA301" s="63"/>
      <c r="AB301" s="63"/>
      <c r="AC301" s="63"/>
      <c r="AD301" s="174"/>
      <c r="AE301" s="174"/>
      <c r="AF301" s="63"/>
      <c r="AG301" s="174"/>
      <c r="AH301" s="174"/>
      <c r="AI301" s="174"/>
      <c r="AJ301" s="174"/>
      <c r="AK301" s="174"/>
      <c r="AL301" s="174"/>
      <c r="AM301" s="174"/>
      <c r="AN301" s="174"/>
      <c r="AO301" s="174"/>
      <c r="AP301" s="174"/>
      <c r="AQ301" s="174"/>
      <c r="AR301" s="174"/>
      <c r="AS301" s="174"/>
      <c r="AT301" s="415"/>
      <c r="AU301" s="174"/>
      <c r="AV301" s="437"/>
      <c r="AW301" s="471"/>
      <c r="AX301" s="473"/>
      <c r="AY301" s="422"/>
      <c r="AZ301" s="473"/>
      <c r="BA301" s="473"/>
      <c r="BB301" s="422"/>
      <c r="BC301" s="473"/>
      <c r="BD301" s="471"/>
      <c r="BE301" s="473"/>
      <c r="BF301" s="426"/>
      <c r="BG301" s="426"/>
      <c r="BH301" s="426"/>
      <c r="BI301" s="426"/>
      <c r="BJ301" s="426"/>
      <c r="BK301" s="425"/>
      <c r="BL301" s="425"/>
      <c r="BM301" s="425"/>
      <c r="BN301" s="425"/>
    </row>
    <row r="302" spans="1:66" ht="15.75" customHeight="1">
      <c r="A302" s="174"/>
      <c r="B302" s="174"/>
      <c r="C302" s="174"/>
      <c r="D302" s="63"/>
      <c r="E302" s="63"/>
      <c r="F302" s="174"/>
      <c r="G302" s="174"/>
      <c r="H302" s="174"/>
      <c r="I302" s="174"/>
      <c r="J302" s="174"/>
      <c r="K302" s="174"/>
      <c r="L302" s="174"/>
      <c r="M302" s="174"/>
      <c r="N302" s="174"/>
      <c r="O302" s="63"/>
      <c r="P302" s="63"/>
      <c r="Q302" s="63"/>
      <c r="R302" s="63"/>
      <c r="S302" s="174"/>
      <c r="T302" s="174"/>
      <c r="U302" s="174"/>
      <c r="V302" s="63"/>
      <c r="W302" s="174"/>
      <c r="X302" s="174"/>
      <c r="Y302" s="429"/>
      <c r="Z302" s="63"/>
      <c r="AA302" s="63"/>
      <c r="AB302" s="63"/>
      <c r="AC302" s="63"/>
      <c r="AD302" s="174"/>
      <c r="AE302" s="174"/>
      <c r="AF302" s="63"/>
      <c r="AG302" s="174"/>
      <c r="AH302" s="174"/>
      <c r="AI302" s="174"/>
      <c r="AJ302" s="174"/>
      <c r="AK302" s="174"/>
      <c r="AL302" s="174"/>
      <c r="AM302" s="174"/>
      <c r="AN302" s="174"/>
      <c r="AO302" s="174"/>
      <c r="AP302" s="174"/>
      <c r="AQ302" s="174"/>
      <c r="AR302" s="174"/>
      <c r="AS302" s="174"/>
      <c r="AT302" s="415"/>
      <c r="AU302" s="174"/>
      <c r="AV302" s="437"/>
      <c r="AW302" s="471"/>
      <c r="AX302" s="473"/>
      <c r="AY302" s="422"/>
      <c r="AZ302" s="473"/>
      <c r="BA302" s="473"/>
      <c r="BB302" s="422"/>
      <c r="BC302" s="473"/>
      <c r="BD302" s="471"/>
      <c r="BE302" s="473"/>
      <c r="BF302" s="426"/>
      <c r="BG302" s="426"/>
      <c r="BH302" s="426"/>
      <c r="BI302" s="426"/>
      <c r="BJ302" s="426"/>
      <c r="BK302" s="425"/>
      <c r="BL302" s="425"/>
      <c r="BM302" s="425"/>
      <c r="BN302" s="425"/>
    </row>
    <row r="303" spans="1:66" ht="15.75" customHeight="1">
      <c r="A303" s="174"/>
      <c r="B303" s="174"/>
      <c r="C303" s="174"/>
      <c r="D303" s="63"/>
      <c r="E303" s="63"/>
      <c r="F303" s="174"/>
      <c r="G303" s="174"/>
      <c r="H303" s="174"/>
      <c r="I303" s="174"/>
      <c r="J303" s="174"/>
      <c r="K303" s="174"/>
      <c r="L303" s="174"/>
      <c r="M303" s="174"/>
      <c r="N303" s="174"/>
      <c r="O303" s="63"/>
      <c r="P303" s="63"/>
      <c r="Q303" s="63"/>
      <c r="R303" s="63"/>
      <c r="S303" s="174"/>
      <c r="T303" s="174"/>
      <c r="U303" s="174"/>
      <c r="V303" s="63"/>
      <c r="W303" s="174"/>
      <c r="X303" s="174"/>
      <c r="Y303" s="429"/>
      <c r="Z303" s="63"/>
      <c r="AA303" s="63"/>
      <c r="AB303" s="63"/>
      <c r="AC303" s="63"/>
      <c r="AD303" s="174"/>
      <c r="AE303" s="174"/>
      <c r="AF303" s="63"/>
      <c r="AG303" s="174"/>
      <c r="AH303" s="174"/>
      <c r="AI303" s="174"/>
      <c r="AJ303" s="174"/>
      <c r="AK303" s="174"/>
      <c r="AL303" s="174"/>
      <c r="AM303" s="174"/>
      <c r="AN303" s="174"/>
      <c r="AO303" s="174"/>
      <c r="AP303" s="174"/>
      <c r="AQ303" s="174"/>
      <c r="AR303" s="174"/>
      <c r="AS303" s="174"/>
      <c r="AT303" s="415"/>
      <c r="AU303" s="174"/>
      <c r="AV303" s="437"/>
      <c r="AW303" s="471"/>
      <c r="AX303" s="473"/>
      <c r="AY303" s="422"/>
      <c r="AZ303" s="473"/>
      <c r="BA303" s="473"/>
      <c r="BB303" s="422"/>
      <c r="BC303" s="473"/>
      <c r="BD303" s="471"/>
      <c r="BE303" s="473"/>
      <c r="BF303" s="426"/>
      <c r="BG303" s="426"/>
      <c r="BH303" s="426"/>
      <c r="BI303" s="426"/>
      <c r="BJ303" s="426"/>
      <c r="BK303" s="425"/>
      <c r="BL303" s="425"/>
      <c r="BM303" s="425"/>
      <c r="BN303" s="425"/>
    </row>
    <row r="304" spans="1:66" ht="15.75" customHeight="1">
      <c r="A304" s="174"/>
      <c r="B304" s="174"/>
      <c r="C304" s="174"/>
      <c r="D304" s="63"/>
      <c r="E304" s="63"/>
      <c r="F304" s="174"/>
      <c r="G304" s="174"/>
      <c r="H304" s="174"/>
      <c r="I304" s="174"/>
      <c r="J304" s="174"/>
      <c r="K304" s="174"/>
      <c r="L304" s="174"/>
      <c r="M304" s="174"/>
      <c r="N304" s="174"/>
      <c r="O304" s="63"/>
      <c r="P304" s="63"/>
      <c r="Q304" s="63"/>
      <c r="R304" s="63"/>
      <c r="S304" s="174"/>
      <c r="T304" s="174"/>
      <c r="U304" s="174"/>
      <c r="V304" s="63"/>
      <c r="W304" s="174"/>
      <c r="X304" s="174"/>
      <c r="Y304" s="429"/>
      <c r="Z304" s="63"/>
      <c r="AA304" s="63"/>
      <c r="AB304" s="63"/>
      <c r="AC304" s="63"/>
      <c r="AD304" s="174"/>
      <c r="AE304" s="174"/>
      <c r="AF304" s="63"/>
      <c r="AG304" s="174"/>
      <c r="AH304" s="174"/>
      <c r="AI304" s="174"/>
      <c r="AJ304" s="174"/>
      <c r="AK304" s="174"/>
      <c r="AL304" s="174"/>
      <c r="AM304" s="174"/>
      <c r="AN304" s="174"/>
      <c r="AO304" s="174"/>
      <c r="AP304" s="174"/>
      <c r="AQ304" s="174"/>
      <c r="AR304" s="174"/>
      <c r="AS304" s="174"/>
      <c r="AT304" s="415"/>
      <c r="AU304" s="174"/>
      <c r="AV304" s="437"/>
      <c r="AW304" s="471"/>
      <c r="AX304" s="473"/>
      <c r="AY304" s="422"/>
      <c r="AZ304" s="473"/>
      <c r="BA304" s="473"/>
      <c r="BB304" s="422"/>
      <c r="BC304" s="473"/>
      <c r="BD304" s="471"/>
      <c r="BE304" s="473"/>
      <c r="BF304" s="426"/>
      <c r="BG304" s="426"/>
      <c r="BH304" s="426"/>
      <c r="BI304" s="426"/>
      <c r="BJ304" s="426"/>
      <c r="BK304" s="425"/>
      <c r="BL304" s="425"/>
      <c r="BM304" s="425"/>
      <c r="BN304" s="425"/>
    </row>
    <row r="305" spans="1:66" ht="15.75" customHeight="1">
      <c r="A305" s="174"/>
      <c r="B305" s="174"/>
      <c r="C305" s="174"/>
      <c r="D305" s="63"/>
      <c r="E305" s="63"/>
      <c r="F305" s="174"/>
      <c r="G305" s="174"/>
      <c r="H305" s="174"/>
      <c r="I305" s="174"/>
      <c r="J305" s="174"/>
      <c r="K305" s="174"/>
      <c r="L305" s="174"/>
      <c r="M305" s="174"/>
      <c r="N305" s="174"/>
      <c r="O305" s="63"/>
      <c r="P305" s="63"/>
      <c r="Q305" s="63"/>
      <c r="R305" s="63"/>
      <c r="S305" s="174"/>
      <c r="T305" s="174"/>
      <c r="U305" s="174"/>
      <c r="V305" s="63"/>
      <c r="W305" s="174"/>
      <c r="X305" s="174"/>
      <c r="Y305" s="429"/>
      <c r="Z305" s="63"/>
      <c r="AA305" s="63"/>
      <c r="AB305" s="63"/>
      <c r="AC305" s="63"/>
      <c r="AD305" s="174"/>
      <c r="AE305" s="174"/>
      <c r="AF305" s="63"/>
      <c r="AG305" s="174"/>
      <c r="AH305" s="174"/>
      <c r="AI305" s="174"/>
      <c r="AJ305" s="174"/>
      <c r="AK305" s="174"/>
      <c r="AL305" s="174"/>
      <c r="AM305" s="174"/>
      <c r="AN305" s="174"/>
      <c r="AO305" s="174"/>
      <c r="AP305" s="174"/>
      <c r="AQ305" s="174"/>
      <c r="AR305" s="174"/>
      <c r="AS305" s="174"/>
      <c r="AT305" s="415"/>
      <c r="AU305" s="174"/>
      <c r="AV305" s="437"/>
      <c r="AW305" s="471"/>
      <c r="AX305" s="473"/>
      <c r="AY305" s="422"/>
      <c r="AZ305" s="473"/>
      <c r="BA305" s="473"/>
      <c r="BB305" s="422"/>
      <c r="BC305" s="473"/>
      <c r="BD305" s="471"/>
      <c r="BE305" s="473"/>
      <c r="BF305" s="426"/>
      <c r="BG305" s="426"/>
      <c r="BH305" s="426"/>
      <c r="BI305" s="426"/>
      <c r="BJ305" s="426"/>
      <c r="BK305" s="425"/>
      <c r="BL305" s="425"/>
      <c r="BM305" s="425"/>
      <c r="BN305" s="425"/>
    </row>
    <row r="306" spans="1:66" ht="15.75" customHeight="1">
      <c r="A306" s="174"/>
      <c r="B306" s="174"/>
      <c r="C306" s="174"/>
      <c r="D306" s="63"/>
      <c r="E306" s="63"/>
      <c r="F306" s="174"/>
      <c r="G306" s="174"/>
      <c r="H306" s="174"/>
      <c r="I306" s="174"/>
      <c r="J306" s="174"/>
      <c r="K306" s="174"/>
      <c r="L306" s="174"/>
      <c r="M306" s="174"/>
      <c r="N306" s="174"/>
      <c r="O306" s="63"/>
      <c r="P306" s="63"/>
      <c r="Q306" s="63"/>
      <c r="R306" s="63"/>
      <c r="S306" s="174"/>
      <c r="T306" s="174"/>
      <c r="U306" s="174"/>
      <c r="V306" s="63"/>
      <c r="W306" s="174"/>
      <c r="X306" s="174"/>
      <c r="Y306" s="429"/>
      <c r="Z306" s="63"/>
      <c r="AA306" s="63"/>
      <c r="AB306" s="63"/>
      <c r="AC306" s="63"/>
      <c r="AD306" s="174"/>
      <c r="AE306" s="174"/>
      <c r="AF306" s="63"/>
      <c r="AG306" s="174"/>
      <c r="AH306" s="174"/>
      <c r="AI306" s="174"/>
      <c r="AJ306" s="174"/>
      <c r="AK306" s="174"/>
      <c r="AL306" s="174"/>
      <c r="AM306" s="174"/>
      <c r="AN306" s="174"/>
      <c r="AO306" s="174"/>
      <c r="AP306" s="174"/>
      <c r="AQ306" s="174"/>
      <c r="AR306" s="174"/>
      <c r="AS306" s="174"/>
      <c r="AT306" s="415"/>
      <c r="AU306" s="174"/>
      <c r="AV306" s="437"/>
      <c r="AW306" s="471"/>
      <c r="AX306" s="473"/>
      <c r="AY306" s="422"/>
      <c r="AZ306" s="473"/>
      <c r="BA306" s="473"/>
      <c r="BB306" s="422"/>
      <c r="BC306" s="473"/>
      <c r="BD306" s="471"/>
      <c r="BE306" s="473"/>
      <c r="BF306" s="426"/>
      <c r="BG306" s="426"/>
      <c r="BH306" s="426"/>
      <c r="BI306" s="426"/>
      <c r="BJ306" s="426"/>
      <c r="BK306" s="425"/>
      <c r="BL306" s="425"/>
      <c r="BM306" s="425"/>
      <c r="BN306" s="425"/>
    </row>
    <row r="307" spans="1:66" ht="15.75" customHeight="1">
      <c r="A307" s="174"/>
      <c r="B307" s="174"/>
      <c r="C307" s="174"/>
      <c r="D307" s="63"/>
      <c r="E307" s="63"/>
      <c r="F307" s="174"/>
      <c r="G307" s="174"/>
      <c r="H307" s="174"/>
      <c r="I307" s="174"/>
      <c r="J307" s="174"/>
      <c r="K307" s="174"/>
      <c r="L307" s="174"/>
      <c r="M307" s="174"/>
      <c r="N307" s="174"/>
      <c r="O307" s="63"/>
      <c r="P307" s="63"/>
      <c r="Q307" s="63"/>
      <c r="R307" s="63"/>
      <c r="S307" s="174"/>
      <c r="T307" s="174"/>
      <c r="U307" s="174"/>
      <c r="V307" s="63"/>
      <c r="W307" s="174"/>
      <c r="X307" s="174"/>
      <c r="Y307" s="429"/>
      <c r="Z307" s="63"/>
      <c r="AA307" s="63"/>
      <c r="AB307" s="63"/>
      <c r="AC307" s="63"/>
      <c r="AD307" s="174"/>
      <c r="AE307" s="174"/>
      <c r="AF307" s="63"/>
      <c r="AG307" s="174"/>
      <c r="AH307" s="174"/>
      <c r="AI307" s="174"/>
      <c r="AJ307" s="174"/>
      <c r="AK307" s="174"/>
      <c r="AL307" s="174"/>
      <c r="AM307" s="174"/>
      <c r="AN307" s="174"/>
      <c r="AO307" s="174"/>
      <c r="AP307" s="174"/>
      <c r="AQ307" s="174"/>
      <c r="AR307" s="174"/>
      <c r="AS307" s="174"/>
      <c r="AT307" s="415"/>
      <c r="AU307" s="174"/>
      <c r="AV307" s="437"/>
      <c r="AW307" s="471"/>
      <c r="AX307" s="473"/>
      <c r="AY307" s="422"/>
      <c r="AZ307" s="473"/>
      <c r="BA307" s="473"/>
      <c r="BB307" s="422"/>
      <c r="BC307" s="473"/>
      <c r="BD307" s="471"/>
      <c r="BE307" s="473"/>
      <c r="BF307" s="426"/>
      <c r="BG307" s="426"/>
      <c r="BH307" s="426"/>
      <c r="BI307" s="426"/>
      <c r="BJ307" s="426"/>
      <c r="BK307" s="425"/>
      <c r="BL307" s="425"/>
      <c r="BM307" s="425"/>
      <c r="BN307" s="425"/>
    </row>
    <row r="308" spans="1:66" ht="15.75" customHeight="1">
      <c r="A308" s="174"/>
      <c r="B308" s="174"/>
      <c r="C308" s="174"/>
      <c r="D308" s="63"/>
      <c r="E308" s="63"/>
      <c r="F308" s="174"/>
      <c r="G308" s="174"/>
      <c r="H308" s="174"/>
      <c r="I308" s="174"/>
      <c r="J308" s="174"/>
      <c r="K308" s="174"/>
      <c r="L308" s="174"/>
      <c r="M308" s="174"/>
      <c r="N308" s="174"/>
      <c r="O308" s="63"/>
      <c r="P308" s="63"/>
      <c r="Q308" s="63"/>
      <c r="R308" s="63"/>
      <c r="S308" s="174"/>
      <c r="T308" s="174"/>
      <c r="U308" s="174"/>
      <c r="V308" s="63"/>
      <c r="W308" s="174"/>
      <c r="X308" s="174"/>
      <c r="Y308" s="429"/>
      <c r="Z308" s="63"/>
      <c r="AA308" s="63"/>
      <c r="AB308" s="63"/>
      <c r="AC308" s="63"/>
      <c r="AD308" s="174"/>
      <c r="AE308" s="174"/>
      <c r="AF308" s="63"/>
      <c r="AG308" s="174"/>
      <c r="AH308" s="174"/>
      <c r="AI308" s="174"/>
      <c r="AJ308" s="174"/>
      <c r="AK308" s="174"/>
      <c r="AL308" s="174"/>
      <c r="AM308" s="174"/>
      <c r="AN308" s="174"/>
      <c r="AO308" s="174"/>
      <c r="AP308" s="174"/>
      <c r="AQ308" s="174"/>
      <c r="AR308" s="174"/>
      <c r="AS308" s="174"/>
      <c r="AT308" s="415"/>
      <c r="AU308" s="174"/>
      <c r="AV308" s="437"/>
      <c r="AW308" s="471"/>
      <c r="AX308" s="473"/>
      <c r="AY308" s="422"/>
      <c r="AZ308" s="473"/>
      <c r="BA308" s="473"/>
      <c r="BB308" s="422"/>
      <c r="BC308" s="473"/>
      <c r="BD308" s="471"/>
      <c r="BE308" s="473"/>
      <c r="BF308" s="426"/>
      <c r="BG308" s="426"/>
      <c r="BH308" s="426"/>
      <c r="BI308" s="426"/>
      <c r="BJ308" s="426"/>
      <c r="BK308" s="425"/>
      <c r="BL308" s="425"/>
      <c r="BM308" s="425"/>
      <c r="BN308" s="425"/>
    </row>
    <row r="309" spans="1:66" ht="15.75" customHeight="1">
      <c r="A309" s="174"/>
      <c r="B309" s="174"/>
      <c r="C309" s="174"/>
      <c r="D309" s="63"/>
      <c r="E309" s="63"/>
      <c r="F309" s="174"/>
      <c r="G309" s="174"/>
      <c r="H309" s="174"/>
      <c r="I309" s="174"/>
      <c r="J309" s="174"/>
      <c r="K309" s="174"/>
      <c r="L309" s="174"/>
      <c r="M309" s="174"/>
      <c r="N309" s="174"/>
      <c r="O309" s="63"/>
      <c r="P309" s="63"/>
      <c r="Q309" s="63"/>
      <c r="R309" s="63"/>
      <c r="S309" s="174"/>
      <c r="T309" s="174"/>
      <c r="U309" s="174"/>
      <c r="V309" s="63"/>
      <c r="W309" s="174"/>
      <c r="X309" s="174"/>
      <c r="Y309" s="429"/>
      <c r="Z309" s="63"/>
      <c r="AA309" s="63"/>
      <c r="AB309" s="63"/>
      <c r="AC309" s="63"/>
      <c r="AD309" s="174"/>
      <c r="AE309" s="174"/>
      <c r="AF309" s="63"/>
      <c r="AG309" s="174"/>
      <c r="AH309" s="174"/>
      <c r="AI309" s="174"/>
      <c r="AJ309" s="174"/>
      <c r="AK309" s="174"/>
      <c r="AL309" s="174"/>
      <c r="AM309" s="174"/>
      <c r="AN309" s="174"/>
      <c r="AO309" s="174"/>
      <c r="AP309" s="174"/>
      <c r="AQ309" s="174"/>
      <c r="AR309" s="174"/>
      <c r="AS309" s="174"/>
      <c r="AT309" s="415"/>
      <c r="AU309" s="174"/>
      <c r="AV309" s="437"/>
      <c r="AW309" s="471"/>
      <c r="AX309" s="473"/>
      <c r="AY309" s="422"/>
      <c r="AZ309" s="473"/>
      <c r="BA309" s="473"/>
      <c r="BB309" s="422"/>
      <c r="BC309" s="473"/>
      <c r="BD309" s="471"/>
      <c r="BE309" s="473"/>
      <c r="BF309" s="426"/>
      <c r="BG309" s="426"/>
      <c r="BH309" s="426"/>
      <c r="BI309" s="426"/>
      <c r="BJ309" s="426"/>
      <c r="BK309" s="425"/>
      <c r="BL309" s="425"/>
      <c r="BM309" s="425"/>
      <c r="BN309" s="425"/>
    </row>
    <row r="310" spans="1:66" ht="15.75" customHeight="1">
      <c r="A310" s="174"/>
      <c r="B310" s="174"/>
      <c r="C310" s="174"/>
      <c r="D310" s="63"/>
      <c r="E310" s="63"/>
      <c r="F310" s="174"/>
      <c r="G310" s="174"/>
      <c r="H310" s="174"/>
      <c r="I310" s="174"/>
      <c r="J310" s="174"/>
      <c r="K310" s="174"/>
      <c r="L310" s="174"/>
      <c r="M310" s="174"/>
      <c r="N310" s="174"/>
      <c r="O310" s="63"/>
      <c r="P310" s="63"/>
      <c r="Q310" s="63"/>
      <c r="R310" s="63"/>
      <c r="S310" s="174"/>
      <c r="T310" s="174"/>
      <c r="U310" s="174"/>
      <c r="V310" s="63"/>
      <c r="W310" s="174"/>
      <c r="X310" s="174"/>
      <c r="Y310" s="429"/>
      <c r="Z310" s="63"/>
      <c r="AA310" s="63"/>
      <c r="AB310" s="63"/>
      <c r="AC310" s="63"/>
      <c r="AD310" s="174"/>
      <c r="AE310" s="174"/>
      <c r="AF310" s="63"/>
      <c r="AG310" s="174"/>
      <c r="AH310" s="174"/>
      <c r="AI310" s="174"/>
      <c r="AJ310" s="174"/>
      <c r="AK310" s="174"/>
      <c r="AL310" s="174"/>
      <c r="AM310" s="174"/>
      <c r="AN310" s="174"/>
      <c r="AO310" s="174"/>
      <c r="AP310" s="174"/>
      <c r="AQ310" s="174"/>
      <c r="AR310" s="174"/>
      <c r="AS310" s="174"/>
      <c r="AT310" s="415"/>
      <c r="AU310" s="174"/>
      <c r="AV310" s="437"/>
      <c r="AW310" s="471"/>
      <c r="AX310" s="473"/>
      <c r="AY310" s="422"/>
      <c r="AZ310" s="473"/>
      <c r="BA310" s="473"/>
      <c r="BB310" s="422"/>
      <c r="BC310" s="473"/>
      <c r="BD310" s="471"/>
      <c r="BE310" s="473"/>
      <c r="BF310" s="426"/>
      <c r="BG310" s="426"/>
      <c r="BH310" s="426"/>
      <c r="BI310" s="426"/>
      <c r="BJ310" s="426"/>
      <c r="BK310" s="425"/>
      <c r="BL310" s="425"/>
      <c r="BM310" s="425"/>
      <c r="BN310" s="425"/>
    </row>
    <row r="311" spans="1:66" ht="15.75" customHeight="1">
      <c r="A311" s="174"/>
      <c r="B311" s="174"/>
      <c r="C311" s="174"/>
      <c r="D311" s="63"/>
      <c r="E311" s="63"/>
      <c r="F311" s="174"/>
      <c r="G311" s="174"/>
      <c r="H311" s="174"/>
      <c r="I311" s="174"/>
      <c r="J311" s="174"/>
      <c r="K311" s="174"/>
      <c r="L311" s="174"/>
      <c r="M311" s="174"/>
      <c r="N311" s="174"/>
      <c r="O311" s="63"/>
      <c r="P311" s="63"/>
      <c r="Q311" s="63"/>
      <c r="R311" s="63"/>
      <c r="S311" s="174"/>
      <c r="T311" s="174"/>
      <c r="U311" s="174"/>
      <c r="V311" s="63"/>
      <c r="W311" s="174"/>
      <c r="X311" s="174"/>
      <c r="Y311" s="429"/>
      <c r="Z311" s="63"/>
      <c r="AA311" s="63"/>
      <c r="AB311" s="63"/>
      <c r="AC311" s="63"/>
      <c r="AD311" s="174"/>
      <c r="AE311" s="174"/>
      <c r="AF311" s="63"/>
      <c r="AG311" s="174"/>
      <c r="AH311" s="174"/>
      <c r="AI311" s="174"/>
      <c r="AJ311" s="174"/>
      <c r="AK311" s="174"/>
      <c r="AL311" s="174"/>
      <c r="AM311" s="174"/>
      <c r="AN311" s="174"/>
      <c r="AO311" s="174"/>
      <c r="AP311" s="174"/>
      <c r="AQ311" s="174"/>
      <c r="AR311" s="174"/>
      <c r="AS311" s="174"/>
      <c r="AT311" s="415"/>
      <c r="AU311" s="174"/>
      <c r="AV311" s="437"/>
      <c r="AW311" s="471"/>
      <c r="AX311" s="473"/>
      <c r="AY311" s="422"/>
      <c r="AZ311" s="473"/>
      <c r="BA311" s="473"/>
      <c r="BB311" s="422"/>
      <c r="BC311" s="473"/>
      <c r="BD311" s="471"/>
      <c r="BE311" s="473"/>
      <c r="BF311" s="426"/>
      <c r="BG311" s="426"/>
      <c r="BH311" s="426"/>
      <c r="BI311" s="426"/>
      <c r="BJ311" s="426"/>
      <c r="BK311" s="425"/>
      <c r="BL311" s="425"/>
      <c r="BM311" s="425"/>
      <c r="BN311" s="425"/>
    </row>
    <row r="312" spans="1:66" ht="15.75" customHeight="1">
      <c r="A312" s="174"/>
      <c r="B312" s="174"/>
      <c r="C312" s="174"/>
      <c r="D312" s="63"/>
      <c r="E312" s="63"/>
      <c r="F312" s="174"/>
      <c r="G312" s="174"/>
      <c r="H312" s="174"/>
      <c r="I312" s="174"/>
      <c r="J312" s="174"/>
      <c r="K312" s="174"/>
      <c r="L312" s="174"/>
      <c r="M312" s="174"/>
      <c r="N312" s="174"/>
      <c r="O312" s="63"/>
      <c r="P312" s="63"/>
      <c r="Q312" s="63"/>
      <c r="R312" s="63"/>
      <c r="S312" s="174"/>
      <c r="T312" s="174"/>
      <c r="U312" s="174"/>
      <c r="V312" s="63"/>
      <c r="W312" s="174"/>
      <c r="X312" s="174"/>
      <c r="Y312" s="429"/>
      <c r="Z312" s="63"/>
      <c r="AA312" s="63"/>
      <c r="AB312" s="63"/>
      <c r="AC312" s="63"/>
      <c r="AD312" s="174"/>
      <c r="AE312" s="174"/>
      <c r="AF312" s="63"/>
      <c r="AG312" s="174"/>
      <c r="AH312" s="174"/>
      <c r="AI312" s="174"/>
      <c r="AJ312" s="174"/>
      <c r="AK312" s="174"/>
      <c r="AL312" s="174"/>
      <c r="AM312" s="174"/>
      <c r="AN312" s="174"/>
      <c r="AO312" s="174"/>
      <c r="AP312" s="174"/>
      <c r="AQ312" s="174"/>
      <c r="AR312" s="174"/>
      <c r="AS312" s="174"/>
      <c r="AT312" s="415"/>
      <c r="AU312" s="174"/>
      <c r="AV312" s="437"/>
      <c r="AW312" s="471"/>
      <c r="AX312" s="473"/>
      <c r="AY312" s="422"/>
      <c r="AZ312" s="473"/>
      <c r="BA312" s="473"/>
      <c r="BB312" s="422"/>
      <c r="BC312" s="473"/>
      <c r="BD312" s="471"/>
      <c r="BE312" s="473"/>
      <c r="BF312" s="426"/>
      <c r="BG312" s="426"/>
      <c r="BH312" s="426"/>
      <c r="BI312" s="426"/>
      <c r="BJ312" s="426"/>
      <c r="BK312" s="425"/>
      <c r="BL312" s="425"/>
      <c r="BM312" s="425"/>
      <c r="BN312" s="425"/>
    </row>
    <row r="313" spans="1:66" ht="15.75" customHeight="1">
      <c r="A313" s="174"/>
      <c r="B313" s="174"/>
      <c r="C313" s="174"/>
      <c r="D313" s="63"/>
      <c r="E313" s="63"/>
      <c r="F313" s="174"/>
      <c r="G313" s="174"/>
      <c r="H313" s="174"/>
      <c r="I313" s="174"/>
      <c r="J313" s="174"/>
      <c r="K313" s="174"/>
      <c r="L313" s="174"/>
      <c r="M313" s="174"/>
      <c r="N313" s="174"/>
      <c r="O313" s="63"/>
      <c r="P313" s="63"/>
      <c r="Q313" s="63"/>
      <c r="R313" s="63"/>
      <c r="S313" s="174"/>
      <c r="T313" s="174"/>
      <c r="U313" s="174"/>
      <c r="V313" s="63"/>
      <c r="W313" s="174"/>
      <c r="X313" s="174"/>
      <c r="Y313" s="429"/>
      <c r="Z313" s="63"/>
      <c r="AA313" s="63"/>
      <c r="AB313" s="63"/>
      <c r="AC313" s="63"/>
      <c r="AD313" s="174"/>
      <c r="AE313" s="174"/>
      <c r="AF313" s="63"/>
      <c r="AG313" s="174"/>
      <c r="AH313" s="174"/>
      <c r="AI313" s="174"/>
      <c r="AJ313" s="174"/>
      <c r="AK313" s="174"/>
      <c r="AL313" s="174"/>
      <c r="AM313" s="174"/>
      <c r="AN313" s="174"/>
      <c r="AO313" s="174"/>
      <c r="AP313" s="174"/>
      <c r="AQ313" s="174"/>
      <c r="AR313" s="174"/>
      <c r="AS313" s="174"/>
      <c r="AT313" s="415"/>
      <c r="AU313" s="174"/>
      <c r="AV313" s="437"/>
      <c r="AW313" s="471"/>
      <c r="AX313" s="473"/>
      <c r="AY313" s="422"/>
      <c r="AZ313" s="473"/>
      <c r="BA313" s="473"/>
      <c r="BB313" s="422"/>
      <c r="BC313" s="473"/>
      <c r="BD313" s="471"/>
      <c r="BE313" s="473"/>
      <c r="BF313" s="426"/>
      <c r="BG313" s="426"/>
      <c r="BH313" s="426"/>
      <c r="BI313" s="426"/>
      <c r="BJ313" s="426"/>
      <c r="BK313" s="425"/>
      <c r="BL313" s="425"/>
      <c r="BM313" s="425"/>
      <c r="BN313" s="425"/>
    </row>
    <row r="314" spans="1:66" ht="15.75" customHeight="1">
      <c r="A314" s="174"/>
      <c r="B314" s="174"/>
      <c r="C314" s="174"/>
      <c r="D314" s="63"/>
      <c r="E314" s="63"/>
      <c r="F314" s="174"/>
      <c r="G314" s="174"/>
      <c r="H314" s="174"/>
      <c r="I314" s="174"/>
      <c r="J314" s="174"/>
      <c r="K314" s="174"/>
      <c r="L314" s="174"/>
      <c r="M314" s="174"/>
      <c r="N314" s="174"/>
      <c r="O314" s="63"/>
      <c r="P314" s="63"/>
      <c r="Q314" s="63"/>
      <c r="R314" s="63"/>
      <c r="S314" s="174"/>
      <c r="T314" s="174"/>
      <c r="U314" s="174"/>
      <c r="V314" s="63"/>
      <c r="W314" s="174"/>
      <c r="X314" s="174"/>
      <c r="Y314" s="429"/>
      <c r="Z314" s="63"/>
      <c r="AA314" s="63"/>
      <c r="AB314" s="63"/>
      <c r="AC314" s="63"/>
      <c r="AD314" s="174"/>
      <c r="AE314" s="174"/>
      <c r="AF314" s="63"/>
      <c r="AG314" s="174"/>
      <c r="AH314" s="174"/>
      <c r="AI314" s="174"/>
      <c r="AJ314" s="174"/>
      <c r="AK314" s="174"/>
      <c r="AL314" s="174"/>
      <c r="AM314" s="174"/>
      <c r="AN314" s="174"/>
      <c r="AO314" s="174"/>
      <c r="AP314" s="174"/>
      <c r="AQ314" s="174"/>
      <c r="AR314" s="174"/>
      <c r="AS314" s="174"/>
      <c r="AT314" s="415"/>
      <c r="AU314" s="174"/>
      <c r="AV314" s="437"/>
      <c r="AW314" s="471"/>
      <c r="AX314" s="473"/>
      <c r="AY314" s="422"/>
      <c r="AZ314" s="473"/>
      <c r="BA314" s="473"/>
      <c r="BB314" s="422"/>
      <c r="BC314" s="473"/>
      <c r="BD314" s="471"/>
      <c r="BE314" s="473"/>
      <c r="BF314" s="426"/>
      <c r="BG314" s="426"/>
      <c r="BH314" s="426"/>
      <c r="BI314" s="426"/>
      <c r="BJ314" s="426"/>
      <c r="BK314" s="425"/>
      <c r="BL314" s="425"/>
      <c r="BM314" s="425"/>
      <c r="BN314" s="425"/>
    </row>
    <row r="315" spans="1:66" ht="15.75" customHeight="1">
      <c r="A315" s="174"/>
      <c r="B315" s="174"/>
      <c r="C315" s="174"/>
      <c r="D315" s="63"/>
      <c r="E315" s="63"/>
      <c r="F315" s="174"/>
      <c r="G315" s="174"/>
      <c r="H315" s="174"/>
      <c r="I315" s="174"/>
      <c r="J315" s="174"/>
      <c r="K315" s="174"/>
      <c r="L315" s="174"/>
      <c r="M315" s="174"/>
      <c r="N315" s="174"/>
      <c r="O315" s="63"/>
      <c r="P315" s="63"/>
      <c r="Q315" s="63"/>
      <c r="R315" s="63"/>
      <c r="S315" s="174"/>
      <c r="T315" s="174"/>
      <c r="U315" s="174"/>
      <c r="V315" s="63"/>
      <c r="W315" s="174"/>
      <c r="X315" s="174"/>
      <c r="Y315" s="429"/>
      <c r="Z315" s="63"/>
      <c r="AA315" s="63"/>
      <c r="AB315" s="63"/>
      <c r="AC315" s="63"/>
      <c r="AD315" s="174"/>
      <c r="AE315" s="174"/>
      <c r="AF315" s="63"/>
      <c r="AG315" s="174"/>
      <c r="AH315" s="174"/>
      <c r="AI315" s="174"/>
      <c r="AJ315" s="174"/>
      <c r="AK315" s="174"/>
      <c r="AL315" s="174"/>
      <c r="AM315" s="174"/>
      <c r="AN315" s="174"/>
      <c r="AO315" s="174"/>
      <c r="AP315" s="174"/>
      <c r="AQ315" s="174"/>
      <c r="AR315" s="174"/>
      <c r="AS315" s="174"/>
      <c r="AT315" s="415"/>
      <c r="AU315" s="174"/>
      <c r="AV315" s="437"/>
      <c r="AW315" s="471"/>
      <c r="AX315" s="473"/>
      <c r="AY315" s="422"/>
      <c r="AZ315" s="473"/>
      <c r="BA315" s="473"/>
      <c r="BB315" s="422"/>
      <c r="BC315" s="473"/>
      <c r="BD315" s="471"/>
      <c r="BE315" s="473"/>
      <c r="BF315" s="426"/>
      <c r="BG315" s="426"/>
      <c r="BH315" s="426"/>
      <c r="BI315" s="426"/>
      <c r="BJ315" s="426"/>
      <c r="BK315" s="425"/>
      <c r="BL315" s="425"/>
      <c r="BM315" s="425"/>
      <c r="BN315" s="425"/>
    </row>
    <row r="316" spans="1:66" ht="15.75" customHeight="1">
      <c r="A316" s="174"/>
      <c r="B316" s="174"/>
      <c r="C316" s="174"/>
      <c r="D316" s="63"/>
      <c r="E316" s="63"/>
      <c r="F316" s="174"/>
      <c r="G316" s="174"/>
      <c r="H316" s="174"/>
      <c r="I316" s="174"/>
      <c r="J316" s="174"/>
      <c r="K316" s="174"/>
      <c r="L316" s="174"/>
      <c r="M316" s="174"/>
      <c r="N316" s="174"/>
      <c r="O316" s="63"/>
      <c r="P316" s="63"/>
      <c r="Q316" s="63"/>
      <c r="R316" s="63"/>
      <c r="S316" s="174"/>
      <c r="T316" s="174"/>
      <c r="U316" s="174"/>
      <c r="V316" s="63"/>
      <c r="W316" s="174"/>
      <c r="X316" s="174"/>
      <c r="Y316" s="429"/>
      <c r="Z316" s="63"/>
      <c r="AA316" s="63"/>
      <c r="AB316" s="63"/>
      <c r="AC316" s="63"/>
      <c r="AD316" s="174"/>
      <c r="AE316" s="174"/>
      <c r="AF316" s="63"/>
      <c r="AG316" s="174"/>
      <c r="AH316" s="174"/>
      <c r="AI316" s="174"/>
      <c r="AJ316" s="174"/>
      <c r="AK316" s="174"/>
      <c r="AL316" s="174"/>
      <c r="AM316" s="174"/>
      <c r="AN316" s="174"/>
      <c r="AO316" s="174"/>
      <c r="AP316" s="174"/>
      <c r="AQ316" s="174"/>
      <c r="AR316" s="174"/>
      <c r="AS316" s="174"/>
      <c r="AT316" s="415"/>
      <c r="AU316" s="174"/>
      <c r="AV316" s="437"/>
      <c r="AW316" s="471"/>
      <c r="AX316" s="473"/>
      <c r="AY316" s="422"/>
      <c r="AZ316" s="473"/>
      <c r="BA316" s="473"/>
      <c r="BB316" s="422"/>
      <c r="BC316" s="473"/>
      <c r="BD316" s="471"/>
      <c r="BE316" s="473"/>
      <c r="BF316" s="426"/>
      <c r="BG316" s="426"/>
      <c r="BH316" s="426"/>
      <c r="BI316" s="426"/>
      <c r="BJ316" s="426"/>
      <c r="BK316" s="425"/>
      <c r="BL316" s="425"/>
      <c r="BM316" s="425"/>
      <c r="BN316" s="425"/>
    </row>
    <row r="317" spans="1:66" ht="15.75" customHeight="1">
      <c r="A317" s="174"/>
      <c r="B317" s="174"/>
      <c r="C317" s="174"/>
      <c r="D317" s="63"/>
      <c r="E317" s="63"/>
      <c r="F317" s="174"/>
      <c r="G317" s="174"/>
      <c r="H317" s="174"/>
      <c r="I317" s="174"/>
      <c r="J317" s="174"/>
      <c r="K317" s="174"/>
      <c r="L317" s="174"/>
      <c r="M317" s="174"/>
      <c r="N317" s="174"/>
      <c r="O317" s="63"/>
      <c r="P317" s="63"/>
      <c r="Q317" s="63"/>
      <c r="R317" s="63"/>
      <c r="S317" s="174"/>
      <c r="T317" s="174"/>
      <c r="U317" s="174"/>
      <c r="V317" s="63"/>
      <c r="W317" s="174"/>
      <c r="X317" s="174"/>
      <c r="Y317" s="429"/>
      <c r="Z317" s="63"/>
      <c r="AA317" s="63"/>
      <c r="AB317" s="63"/>
      <c r="AC317" s="63"/>
      <c r="AD317" s="174"/>
      <c r="AE317" s="174"/>
      <c r="AF317" s="63"/>
      <c r="AG317" s="174"/>
      <c r="AH317" s="174"/>
      <c r="AI317" s="174"/>
      <c r="AJ317" s="174"/>
      <c r="AK317" s="174"/>
      <c r="AL317" s="174"/>
      <c r="AM317" s="174"/>
      <c r="AN317" s="174"/>
      <c r="AO317" s="174"/>
      <c r="AP317" s="174"/>
      <c r="AQ317" s="174"/>
      <c r="AR317" s="174"/>
      <c r="AS317" s="174"/>
      <c r="AT317" s="415"/>
      <c r="AU317" s="174"/>
      <c r="AV317" s="437"/>
      <c r="AW317" s="471"/>
      <c r="AX317" s="473"/>
      <c r="AY317" s="422"/>
      <c r="AZ317" s="473"/>
      <c r="BA317" s="473"/>
      <c r="BB317" s="422"/>
      <c r="BC317" s="473"/>
      <c r="BD317" s="471"/>
      <c r="BE317" s="473"/>
      <c r="BF317" s="426"/>
      <c r="BG317" s="426"/>
      <c r="BH317" s="426"/>
      <c r="BI317" s="426"/>
      <c r="BJ317" s="426"/>
      <c r="BK317" s="425"/>
      <c r="BL317" s="425"/>
      <c r="BM317" s="425"/>
      <c r="BN317" s="425"/>
    </row>
    <row r="318" spans="1:66" ht="15.75" customHeight="1">
      <c r="A318" s="174"/>
      <c r="B318" s="174"/>
      <c r="C318" s="174"/>
      <c r="D318" s="63"/>
      <c r="E318" s="63"/>
      <c r="F318" s="174"/>
      <c r="G318" s="174"/>
      <c r="H318" s="174"/>
      <c r="I318" s="174"/>
      <c r="J318" s="174"/>
      <c r="K318" s="174"/>
      <c r="L318" s="174"/>
      <c r="M318" s="174"/>
      <c r="N318" s="174"/>
      <c r="O318" s="63"/>
      <c r="P318" s="63"/>
      <c r="Q318" s="63"/>
      <c r="R318" s="63"/>
      <c r="S318" s="174"/>
      <c r="T318" s="174"/>
      <c r="U318" s="174"/>
      <c r="V318" s="63"/>
      <c r="W318" s="174"/>
      <c r="X318" s="174"/>
      <c r="Y318" s="429"/>
      <c r="Z318" s="63"/>
      <c r="AA318" s="63"/>
      <c r="AB318" s="63"/>
      <c r="AC318" s="63"/>
      <c r="AD318" s="174"/>
      <c r="AE318" s="174"/>
      <c r="AF318" s="63"/>
      <c r="AG318" s="174"/>
      <c r="AH318" s="174"/>
      <c r="AI318" s="174"/>
      <c r="AJ318" s="174"/>
      <c r="AK318" s="174"/>
      <c r="AL318" s="174"/>
      <c r="AM318" s="174"/>
      <c r="AN318" s="174"/>
      <c r="AO318" s="174"/>
      <c r="AP318" s="174"/>
      <c r="AQ318" s="174"/>
      <c r="AR318" s="174"/>
      <c r="AS318" s="174"/>
      <c r="AT318" s="415"/>
      <c r="AU318" s="174"/>
      <c r="AV318" s="437"/>
      <c r="AW318" s="471"/>
      <c r="AX318" s="473"/>
      <c r="AY318" s="422"/>
      <c r="AZ318" s="473"/>
      <c r="BA318" s="473"/>
      <c r="BB318" s="422"/>
      <c r="BC318" s="473"/>
      <c r="BD318" s="471"/>
      <c r="BE318" s="473"/>
      <c r="BF318" s="426"/>
      <c r="BG318" s="426"/>
      <c r="BH318" s="426"/>
      <c r="BI318" s="426"/>
      <c r="BJ318" s="426"/>
      <c r="BK318" s="425"/>
      <c r="BL318" s="425"/>
      <c r="BM318" s="425"/>
      <c r="BN318" s="425"/>
    </row>
    <row r="319" spans="1:66" ht="15.75" customHeight="1">
      <c r="A319" s="174"/>
      <c r="B319" s="174"/>
      <c r="C319" s="174"/>
      <c r="D319" s="63"/>
      <c r="E319" s="63"/>
      <c r="F319" s="174"/>
      <c r="G319" s="174"/>
      <c r="H319" s="174"/>
      <c r="I319" s="174"/>
      <c r="J319" s="174"/>
      <c r="K319" s="174"/>
      <c r="L319" s="174"/>
      <c r="M319" s="174"/>
      <c r="N319" s="174"/>
      <c r="O319" s="63"/>
      <c r="P319" s="63"/>
      <c r="Q319" s="63"/>
      <c r="R319" s="63"/>
      <c r="S319" s="174"/>
      <c r="T319" s="174"/>
      <c r="U319" s="174"/>
      <c r="V319" s="63"/>
      <c r="W319" s="174"/>
      <c r="X319" s="174"/>
      <c r="Y319" s="429"/>
      <c r="Z319" s="63"/>
      <c r="AA319" s="63"/>
      <c r="AB319" s="63"/>
      <c r="AC319" s="63"/>
      <c r="AD319" s="174"/>
      <c r="AE319" s="174"/>
      <c r="AF319" s="63"/>
      <c r="AG319" s="174"/>
      <c r="AH319" s="174"/>
      <c r="AI319" s="174"/>
      <c r="AJ319" s="174"/>
      <c r="AK319" s="174"/>
      <c r="AL319" s="174"/>
      <c r="AM319" s="174"/>
      <c r="AN319" s="174"/>
      <c r="AO319" s="174"/>
      <c r="AP319" s="174"/>
      <c r="AQ319" s="174"/>
      <c r="AR319" s="174"/>
      <c r="AS319" s="174"/>
      <c r="AT319" s="415"/>
      <c r="AU319" s="174"/>
      <c r="AV319" s="437"/>
      <c r="AW319" s="471"/>
      <c r="AX319" s="473"/>
      <c r="AY319" s="422"/>
      <c r="AZ319" s="473"/>
      <c r="BA319" s="473"/>
      <c r="BB319" s="422"/>
      <c r="BC319" s="473"/>
      <c r="BD319" s="471"/>
      <c r="BE319" s="473"/>
      <c r="BF319" s="426"/>
      <c r="BG319" s="426"/>
      <c r="BH319" s="426"/>
      <c r="BI319" s="426"/>
      <c r="BJ319" s="426"/>
      <c r="BK319" s="425"/>
      <c r="BL319" s="425"/>
      <c r="BM319" s="425"/>
      <c r="BN319" s="425"/>
    </row>
    <row r="320" spans="1:66" ht="15.75" customHeight="1">
      <c r="A320" s="174"/>
      <c r="B320" s="174"/>
      <c r="C320" s="174"/>
      <c r="D320" s="63"/>
      <c r="E320" s="63"/>
      <c r="F320" s="174"/>
      <c r="G320" s="174"/>
      <c r="H320" s="174"/>
      <c r="I320" s="174"/>
      <c r="J320" s="174"/>
      <c r="K320" s="174"/>
      <c r="L320" s="174"/>
      <c r="M320" s="174"/>
      <c r="N320" s="174"/>
      <c r="O320" s="63"/>
      <c r="P320" s="63"/>
      <c r="Q320" s="63"/>
      <c r="R320" s="63"/>
      <c r="S320" s="174"/>
      <c r="T320" s="174"/>
      <c r="U320" s="174"/>
      <c r="V320" s="63"/>
      <c r="W320" s="174"/>
      <c r="X320" s="174"/>
      <c r="Y320" s="429"/>
      <c r="Z320" s="63"/>
      <c r="AA320" s="63"/>
      <c r="AB320" s="63"/>
      <c r="AC320" s="63"/>
      <c r="AD320" s="174"/>
      <c r="AE320" s="174"/>
      <c r="AF320" s="63"/>
      <c r="AG320" s="174"/>
      <c r="AH320" s="174"/>
      <c r="AI320" s="174"/>
      <c r="AJ320" s="174"/>
      <c r="AK320" s="174"/>
      <c r="AL320" s="174"/>
      <c r="AM320" s="174"/>
      <c r="AN320" s="174"/>
      <c r="AO320" s="174"/>
      <c r="AP320" s="174"/>
      <c r="AQ320" s="174"/>
      <c r="AR320" s="174"/>
      <c r="AS320" s="174"/>
      <c r="AT320" s="415"/>
      <c r="AU320" s="174"/>
      <c r="AV320" s="437"/>
      <c r="AW320" s="471"/>
      <c r="AX320" s="473"/>
      <c r="AY320" s="422"/>
      <c r="AZ320" s="473"/>
      <c r="BA320" s="473"/>
      <c r="BB320" s="422"/>
      <c r="BC320" s="473"/>
      <c r="BD320" s="471"/>
      <c r="BE320" s="473"/>
      <c r="BF320" s="426"/>
      <c r="BG320" s="426"/>
      <c r="BH320" s="426"/>
      <c r="BI320" s="426"/>
      <c r="BJ320" s="426"/>
      <c r="BK320" s="425"/>
      <c r="BL320" s="425"/>
      <c r="BM320" s="425"/>
      <c r="BN320" s="425"/>
    </row>
    <row r="321" spans="1:66" ht="15.75" customHeight="1">
      <c r="A321" s="174"/>
      <c r="B321" s="174"/>
      <c r="C321" s="174"/>
      <c r="D321" s="63"/>
      <c r="E321" s="63"/>
      <c r="F321" s="174"/>
      <c r="G321" s="174"/>
      <c r="H321" s="174"/>
      <c r="I321" s="174"/>
      <c r="J321" s="174"/>
      <c r="K321" s="174"/>
      <c r="L321" s="174"/>
      <c r="M321" s="174"/>
      <c r="N321" s="174"/>
      <c r="O321" s="63"/>
      <c r="P321" s="63"/>
      <c r="Q321" s="63"/>
      <c r="R321" s="63"/>
      <c r="S321" s="174"/>
      <c r="T321" s="174"/>
      <c r="U321" s="174"/>
      <c r="V321" s="63"/>
      <c r="W321" s="174"/>
      <c r="X321" s="174"/>
      <c r="Y321" s="429"/>
      <c r="Z321" s="63"/>
      <c r="AA321" s="63"/>
      <c r="AB321" s="63"/>
      <c r="AC321" s="63"/>
      <c r="AD321" s="174"/>
      <c r="AE321" s="174"/>
      <c r="AF321" s="63"/>
      <c r="AG321" s="174"/>
      <c r="AH321" s="174"/>
      <c r="AI321" s="174"/>
      <c r="AJ321" s="174"/>
      <c r="AK321" s="174"/>
      <c r="AL321" s="174"/>
      <c r="AM321" s="174"/>
      <c r="AN321" s="174"/>
      <c r="AO321" s="174"/>
      <c r="AP321" s="174"/>
      <c r="AQ321" s="174"/>
      <c r="AR321" s="174"/>
      <c r="AS321" s="174"/>
      <c r="AT321" s="415"/>
      <c r="AU321" s="174"/>
      <c r="AV321" s="437"/>
      <c r="AW321" s="471"/>
      <c r="AX321" s="473"/>
      <c r="AY321" s="422"/>
      <c r="AZ321" s="473"/>
      <c r="BA321" s="473"/>
      <c r="BB321" s="422"/>
      <c r="BC321" s="473"/>
      <c r="BD321" s="471"/>
      <c r="BE321" s="473"/>
      <c r="BF321" s="426"/>
      <c r="BG321" s="426"/>
      <c r="BH321" s="426"/>
      <c r="BI321" s="426"/>
      <c r="BJ321" s="426"/>
      <c r="BK321" s="425"/>
      <c r="BL321" s="425"/>
      <c r="BM321" s="425"/>
      <c r="BN321" s="425"/>
    </row>
    <row r="322" spans="1:66" ht="15.75" customHeight="1">
      <c r="A322" s="174"/>
      <c r="B322" s="174"/>
      <c r="C322" s="174"/>
      <c r="D322" s="63"/>
      <c r="E322" s="63"/>
      <c r="F322" s="174"/>
      <c r="G322" s="174"/>
      <c r="H322" s="174"/>
      <c r="I322" s="174"/>
      <c r="J322" s="174"/>
      <c r="K322" s="174"/>
      <c r="L322" s="174"/>
      <c r="M322" s="174"/>
      <c r="N322" s="174"/>
      <c r="O322" s="63"/>
      <c r="P322" s="63"/>
      <c r="Q322" s="63"/>
      <c r="R322" s="63"/>
      <c r="S322" s="174"/>
      <c r="T322" s="174"/>
      <c r="U322" s="174"/>
      <c r="V322" s="63"/>
      <c r="W322" s="174"/>
      <c r="X322" s="174"/>
      <c r="Y322" s="429"/>
      <c r="Z322" s="63"/>
      <c r="AA322" s="63"/>
      <c r="AB322" s="63"/>
      <c r="AC322" s="63"/>
      <c r="AD322" s="174"/>
      <c r="AE322" s="174"/>
      <c r="AF322" s="63"/>
      <c r="AG322" s="174"/>
      <c r="AH322" s="174"/>
      <c r="AI322" s="174"/>
      <c r="AJ322" s="174"/>
      <c r="AK322" s="174"/>
      <c r="AL322" s="174"/>
      <c r="AM322" s="174"/>
      <c r="AN322" s="174"/>
      <c r="AO322" s="174"/>
      <c r="AP322" s="174"/>
      <c r="AQ322" s="174"/>
      <c r="AR322" s="174"/>
      <c r="AS322" s="174"/>
      <c r="AT322" s="415"/>
      <c r="AU322" s="174"/>
      <c r="AV322" s="437"/>
      <c r="AW322" s="471"/>
      <c r="AX322" s="473"/>
      <c r="AY322" s="422"/>
      <c r="AZ322" s="473"/>
      <c r="BA322" s="473"/>
      <c r="BB322" s="422"/>
      <c r="BC322" s="473"/>
      <c r="BD322" s="471"/>
      <c r="BE322" s="473"/>
      <c r="BF322" s="426"/>
      <c r="BG322" s="426"/>
      <c r="BH322" s="426"/>
      <c r="BI322" s="426"/>
      <c r="BJ322" s="426"/>
      <c r="BK322" s="425"/>
      <c r="BL322" s="425"/>
      <c r="BM322" s="425"/>
      <c r="BN322" s="425"/>
    </row>
    <row r="323" spans="1:66" ht="15.75" customHeight="1">
      <c r="A323" s="174"/>
      <c r="B323" s="174"/>
      <c r="C323" s="174"/>
      <c r="D323" s="63"/>
      <c r="E323" s="63"/>
      <c r="F323" s="174"/>
      <c r="G323" s="174"/>
      <c r="H323" s="174"/>
      <c r="I323" s="174"/>
      <c r="J323" s="174"/>
      <c r="K323" s="174"/>
      <c r="L323" s="174"/>
      <c r="M323" s="174"/>
      <c r="N323" s="174"/>
      <c r="O323" s="63"/>
      <c r="P323" s="63"/>
      <c r="Q323" s="63"/>
      <c r="R323" s="63"/>
      <c r="S323" s="174"/>
      <c r="T323" s="174"/>
      <c r="U323" s="174"/>
      <c r="V323" s="63"/>
      <c r="W323" s="174"/>
      <c r="X323" s="174"/>
      <c r="Y323" s="429"/>
      <c r="Z323" s="63"/>
      <c r="AA323" s="63"/>
      <c r="AB323" s="63"/>
      <c r="AC323" s="63"/>
      <c r="AD323" s="174"/>
      <c r="AE323" s="174"/>
      <c r="AF323" s="63"/>
      <c r="AG323" s="174"/>
      <c r="AH323" s="174"/>
      <c r="AI323" s="174"/>
      <c r="AJ323" s="174"/>
      <c r="AK323" s="174"/>
      <c r="AL323" s="174"/>
      <c r="AM323" s="174"/>
      <c r="AN323" s="174"/>
      <c r="AO323" s="174"/>
      <c r="AP323" s="174"/>
      <c r="AQ323" s="174"/>
      <c r="AR323" s="174"/>
      <c r="AS323" s="174"/>
      <c r="AT323" s="415"/>
      <c r="AU323" s="174"/>
      <c r="AV323" s="437"/>
      <c r="AW323" s="471"/>
      <c r="AX323" s="473"/>
      <c r="AY323" s="422"/>
      <c r="AZ323" s="473"/>
      <c r="BA323" s="473"/>
      <c r="BB323" s="422"/>
      <c r="BC323" s="473"/>
      <c r="BD323" s="471"/>
      <c r="BE323" s="473"/>
      <c r="BF323" s="426"/>
      <c r="BG323" s="426"/>
      <c r="BH323" s="426"/>
      <c r="BI323" s="426"/>
      <c r="BJ323" s="426"/>
      <c r="BK323" s="425"/>
      <c r="BL323" s="425"/>
      <c r="BM323" s="425"/>
      <c r="BN323" s="425"/>
    </row>
    <row r="324" spans="1:66" ht="15.75" customHeight="1">
      <c r="A324" s="174"/>
      <c r="B324" s="174"/>
      <c r="C324" s="174"/>
      <c r="D324" s="63"/>
      <c r="E324" s="63"/>
      <c r="F324" s="174"/>
      <c r="G324" s="174"/>
      <c r="H324" s="174"/>
      <c r="I324" s="174"/>
      <c r="J324" s="174"/>
      <c r="K324" s="174"/>
      <c r="L324" s="174"/>
      <c r="M324" s="174"/>
      <c r="N324" s="174"/>
      <c r="O324" s="63"/>
      <c r="P324" s="63"/>
      <c r="Q324" s="63"/>
      <c r="R324" s="63"/>
      <c r="S324" s="174"/>
      <c r="T324" s="174"/>
      <c r="U324" s="174"/>
      <c r="V324" s="63"/>
      <c r="W324" s="174"/>
      <c r="X324" s="174"/>
      <c r="Y324" s="429"/>
      <c r="Z324" s="63"/>
      <c r="AA324" s="63"/>
      <c r="AB324" s="63"/>
      <c r="AC324" s="63"/>
      <c r="AD324" s="174"/>
      <c r="AE324" s="174"/>
      <c r="AF324" s="63"/>
      <c r="AG324" s="174"/>
      <c r="AH324" s="174"/>
      <c r="AI324" s="174"/>
      <c r="AJ324" s="174"/>
      <c r="AK324" s="174"/>
      <c r="AL324" s="174"/>
      <c r="AM324" s="174"/>
      <c r="AN324" s="174"/>
      <c r="AO324" s="174"/>
      <c r="AP324" s="174"/>
      <c r="AQ324" s="174"/>
      <c r="AR324" s="174"/>
      <c r="AS324" s="174"/>
      <c r="AT324" s="415"/>
      <c r="AU324" s="174"/>
      <c r="AV324" s="437"/>
      <c r="AW324" s="471"/>
      <c r="AX324" s="473"/>
      <c r="AY324" s="422"/>
      <c r="AZ324" s="473"/>
      <c r="BA324" s="473"/>
      <c r="BB324" s="422"/>
      <c r="BC324" s="473"/>
      <c r="BD324" s="471"/>
      <c r="BE324" s="473"/>
      <c r="BF324" s="426"/>
      <c r="BG324" s="426"/>
      <c r="BH324" s="426"/>
      <c r="BI324" s="426"/>
      <c r="BJ324" s="426"/>
      <c r="BK324" s="425"/>
      <c r="BL324" s="425"/>
      <c r="BM324" s="425"/>
      <c r="BN324" s="425"/>
    </row>
    <row r="325" spans="1:66" ht="15.75" customHeight="1">
      <c r="A325" s="174"/>
      <c r="B325" s="174"/>
      <c r="C325" s="174"/>
      <c r="D325" s="63"/>
      <c r="E325" s="63"/>
      <c r="F325" s="174"/>
      <c r="G325" s="174"/>
      <c r="H325" s="174"/>
      <c r="I325" s="174"/>
      <c r="J325" s="174"/>
      <c r="K325" s="174"/>
      <c r="L325" s="174"/>
      <c r="M325" s="174"/>
      <c r="N325" s="174"/>
      <c r="O325" s="63"/>
      <c r="P325" s="63"/>
      <c r="Q325" s="63"/>
      <c r="R325" s="63"/>
      <c r="S325" s="174"/>
      <c r="T325" s="174"/>
      <c r="U325" s="174"/>
      <c r="V325" s="63"/>
      <c r="W325" s="174"/>
      <c r="X325" s="174"/>
      <c r="Y325" s="429"/>
      <c r="Z325" s="63"/>
      <c r="AA325" s="63"/>
      <c r="AB325" s="63"/>
      <c r="AC325" s="63"/>
      <c r="AD325" s="174"/>
      <c r="AE325" s="174"/>
      <c r="AF325" s="63"/>
      <c r="AG325" s="174"/>
      <c r="AH325" s="174"/>
      <c r="AI325" s="174"/>
      <c r="AJ325" s="174"/>
      <c r="AK325" s="174"/>
      <c r="AL325" s="174"/>
      <c r="AM325" s="174"/>
      <c r="AN325" s="174"/>
      <c r="AO325" s="174"/>
      <c r="AP325" s="174"/>
      <c r="AQ325" s="174"/>
      <c r="AR325" s="174"/>
      <c r="AS325" s="174"/>
      <c r="AT325" s="415"/>
      <c r="AU325" s="174"/>
      <c r="AV325" s="437"/>
      <c r="AW325" s="471"/>
      <c r="AX325" s="473"/>
      <c r="AY325" s="422"/>
      <c r="AZ325" s="473"/>
      <c r="BA325" s="473"/>
      <c r="BB325" s="422"/>
      <c r="BC325" s="473"/>
      <c r="BD325" s="471"/>
      <c r="BE325" s="473"/>
      <c r="BF325" s="426"/>
      <c r="BG325" s="426"/>
      <c r="BH325" s="426"/>
      <c r="BI325" s="426"/>
      <c r="BJ325" s="426"/>
      <c r="BK325" s="425"/>
      <c r="BL325" s="425"/>
      <c r="BM325" s="425"/>
      <c r="BN325" s="425"/>
    </row>
    <row r="326" spans="1:66" ht="15.75" customHeight="1">
      <c r="A326" s="174"/>
      <c r="B326" s="174"/>
      <c r="C326" s="174"/>
      <c r="D326" s="63"/>
      <c r="E326" s="63"/>
      <c r="F326" s="174"/>
      <c r="G326" s="174"/>
      <c r="H326" s="174"/>
      <c r="I326" s="174"/>
      <c r="J326" s="174"/>
      <c r="K326" s="174"/>
      <c r="L326" s="174"/>
      <c r="M326" s="174"/>
      <c r="N326" s="174"/>
      <c r="O326" s="63"/>
      <c r="P326" s="63"/>
      <c r="Q326" s="63"/>
      <c r="R326" s="63"/>
      <c r="S326" s="174"/>
      <c r="T326" s="174"/>
      <c r="U326" s="174"/>
      <c r="V326" s="63"/>
      <c r="W326" s="174"/>
      <c r="X326" s="174"/>
      <c r="Y326" s="429"/>
      <c r="Z326" s="63"/>
      <c r="AA326" s="63"/>
      <c r="AB326" s="63"/>
      <c r="AC326" s="63"/>
      <c r="AD326" s="174"/>
      <c r="AE326" s="174"/>
      <c r="AF326" s="63"/>
      <c r="AG326" s="174"/>
      <c r="AH326" s="174"/>
      <c r="AI326" s="174"/>
      <c r="AJ326" s="174"/>
      <c r="AK326" s="174"/>
      <c r="AL326" s="174"/>
      <c r="AM326" s="174"/>
      <c r="AN326" s="174"/>
      <c r="AO326" s="174"/>
      <c r="AP326" s="174"/>
      <c r="AQ326" s="174"/>
      <c r="AR326" s="174"/>
      <c r="AS326" s="174"/>
      <c r="AT326" s="415"/>
      <c r="AU326" s="174"/>
      <c r="AV326" s="437"/>
      <c r="AW326" s="471"/>
      <c r="AX326" s="473"/>
      <c r="AY326" s="422"/>
      <c r="AZ326" s="473"/>
      <c r="BA326" s="473"/>
      <c r="BB326" s="422"/>
      <c r="BC326" s="473"/>
      <c r="BD326" s="471"/>
      <c r="BE326" s="473"/>
      <c r="BF326" s="426"/>
      <c r="BG326" s="426"/>
      <c r="BH326" s="426"/>
      <c r="BI326" s="426"/>
      <c r="BJ326" s="426"/>
      <c r="BK326" s="425"/>
      <c r="BL326" s="425"/>
      <c r="BM326" s="425"/>
      <c r="BN326" s="425"/>
    </row>
    <row r="327" spans="1:66" ht="15.75" customHeight="1">
      <c r="A327" s="174"/>
      <c r="B327" s="174"/>
      <c r="C327" s="174"/>
      <c r="D327" s="63"/>
      <c r="E327" s="63"/>
      <c r="F327" s="174"/>
      <c r="G327" s="174"/>
      <c r="H327" s="174"/>
      <c r="I327" s="174"/>
      <c r="J327" s="174"/>
      <c r="K327" s="174"/>
      <c r="L327" s="174"/>
      <c r="M327" s="174"/>
      <c r="N327" s="174"/>
      <c r="O327" s="63"/>
      <c r="P327" s="63"/>
      <c r="Q327" s="63"/>
      <c r="R327" s="63"/>
      <c r="S327" s="174"/>
      <c r="T327" s="174"/>
      <c r="U327" s="174"/>
      <c r="V327" s="63"/>
      <c r="W327" s="174"/>
      <c r="X327" s="174"/>
      <c r="Y327" s="429"/>
      <c r="Z327" s="63"/>
      <c r="AA327" s="63"/>
      <c r="AB327" s="63"/>
      <c r="AC327" s="63"/>
      <c r="AD327" s="174"/>
      <c r="AE327" s="174"/>
      <c r="AF327" s="63"/>
      <c r="AG327" s="174"/>
      <c r="AH327" s="174"/>
      <c r="AI327" s="174"/>
      <c r="AJ327" s="174"/>
      <c r="AK327" s="174"/>
      <c r="AL327" s="174"/>
      <c r="AM327" s="174"/>
      <c r="AN327" s="174"/>
      <c r="AO327" s="174"/>
      <c r="AP327" s="174"/>
      <c r="AQ327" s="174"/>
      <c r="AR327" s="174"/>
      <c r="AS327" s="174"/>
      <c r="AT327" s="415"/>
      <c r="AU327" s="174"/>
      <c r="AV327" s="437"/>
      <c r="AW327" s="471"/>
      <c r="AX327" s="473"/>
      <c r="AY327" s="422"/>
      <c r="AZ327" s="473"/>
      <c r="BA327" s="473"/>
      <c r="BB327" s="422"/>
      <c r="BC327" s="473"/>
      <c r="BD327" s="471"/>
      <c r="BE327" s="473"/>
      <c r="BF327" s="426"/>
      <c r="BG327" s="426"/>
      <c r="BH327" s="426"/>
      <c r="BI327" s="426"/>
      <c r="BJ327" s="426"/>
      <c r="BK327" s="425"/>
      <c r="BL327" s="425"/>
      <c r="BM327" s="425"/>
      <c r="BN327" s="425"/>
    </row>
    <row r="328" spans="1:66" ht="15.75" customHeight="1">
      <c r="A328" s="174"/>
      <c r="B328" s="174"/>
      <c r="C328" s="174"/>
      <c r="D328" s="63"/>
      <c r="E328" s="63"/>
      <c r="F328" s="174"/>
      <c r="G328" s="174"/>
      <c r="H328" s="174"/>
      <c r="I328" s="174"/>
      <c r="J328" s="174"/>
      <c r="K328" s="174"/>
      <c r="L328" s="174"/>
      <c r="M328" s="174"/>
      <c r="N328" s="174"/>
      <c r="O328" s="63"/>
      <c r="P328" s="63"/>
      <c r="Q328" s="63"/>
      <c r="R328" s="63"/>
      <c r="S328" s="174"/>
      <c r="T328" s="174"/>
      <c r="U328" s="174"/>
      <c r="V328" s="63"/>
      <c r="W328" s="174"/>
      <c r="X328" s="174"/>
      <c r="Y328" s="429"/>
      <c r="Z328" s="63"/>
      <c r="AA328" s="63"/>
      <c r="AB328" s="63"/>
      <c r="AC328" s="63"/>
      <c r="AD328" s="174"/>
      <c r="AE328" s="174"/>
      <c r="AF328" s="63"/>
      <c r="AG328" s="174"/>
      <c r="AH328" s="174"/>
      <c r="AI328" s="174"/>
      <c r="AJ328" s="174"/>
      <c r="AK328" s="174"/>
      <c r="AL328" s="174"/>
      <c r="AM328" s="174"/>
      <c r="AN328" s="174"/>
      <c r="AO328" s="174"/>
      <c r="AP328" s="174"/>
      <c r="AQ328" s="174"/>
      <c r="AR328" s="174"/>
      <c r="AS328" s="174"/>
      <c r="AT328" s="415"/>
      <c r="AU328" s="174"/>
      <c r="AV328" s="437"/>
      <c r="AW328" s="471"/>
      <c r="AX328" s="473"/>
      <c r="AY328" s="422"/>
      <c r="AZ328" s="473"/>
      <c r="BA328" s="473"/>
      <c r="BB328" s="422"/>
      <c r="BC328" s="473"/>
      <c r="BD328" s="471"/>
      <c r="BE328" s="473"/>
      <c r="BF328" s="426"/>
      <c r="BG328" s="426"/>
      <c r="BH328" s="426"/>
      <c r="BI328" s="426"/>
      <c r="BJ328" s="426"/>
      <c r="BK328" s="425"/>
      <c r="BL328" s="425"/>
      <c r="BM328" s="425"/>
      <c r="BN328" s="425"/>
    </row>
    <row r="329" spans="1:66" ht="15.75" customHeight="1">
      <c r="A329" s="174"/>
      <c r="B329" s="174"/>
      <c r="C329" s="174"/>
      <c r="D329" s="63"/>
      <c r="E329" s="63"/>
      <c r="F329" s="174"/>
      <c r="G329" s="174"/>
      <c r="H329" s="174"/>
      <c r="I329" s="174"/>
      <c r="J329" s="174"/>
      <c r="K329" s="174"/>
      <c r="L329" s="174"/>
      <c r="M329" s="174"/>
      <c r="N329" s="174"/>
      <c r="O329" s="63"/>
      <c r="P329" s="63"/>
      <c r="Q329" s="63"/>
      <c r="R329" s="63"/>
      <c r="S329" s="174"/>
      <c r="T329" s="174"/>
      <c r="U329" s="174"/>
      <c r="V329" s="63"/>
      <c r="W329" s="174"/>
      <c r="X329" s="174"/>
      <c r="Y329" s="429"/>
      <c r="Z329" s="63"/>
      <c r="AA329" s="63"/>
      <c r="AB329" s="63"/>
      <c r="AC329" s="63"/>
      <c r="AD329" s="174"/>
      <c r="AE329" s="174"/>
      <c r="AF329" s="63"/>
      <c r="AG329" s="174"/>
      <c r="AH329" s="174"/>
      <c r="AI329" s="174"/>
      <c r="AJ329" s="174"/>
      <c r="AK329" s="174"/>
      <c r="AL329" s="174"/>
      <c r="AM329" s="174"/>
      <c r="AN329" s="174"/>
      <c r="AO329" s="174"/>
      <c r="AP329" s="174"/>
      <c r="AQ329" s="174"/>
      <c r="AR329" s="174"/>
      <c r="AS329" s="174"/>
      <c r="AT329" s="415"/>
      <c r="AU329" s="174"/>
      <c r="AV329" s="437"/>
      <c r="AW329" s="471"/>
      <c r="AX329" s="473"/>
      <c r="AY329" s="422"/>
      <c r="AZ329" s="473"/>
      <c r="BA329" s="473"/>
      <c r="BB329" s="422"/>
      <c r="BC329" s="473"/>
      <c r="BD329" s="471"/>
      <c r="BE329" s="473"/>
      <c r="BF329" s="426"/>
      <c r="BG329" s="426"/>
      <c r="BH329" s="426"/>
      <c r="BI329" s="426"/>
      <c r="BJ329" s="426"/>
      <c r="BK329" s="425"/>
      <c r="BL329" s="425"/>
      <c r="BM329" s="425"/>
      <c r="BN329" s="425"/>
    </row>
    <row r="330" spans="1:66" ht="15.75" customHeight="1">
      <c r="A330" s="174"/>
      <c r="B330" s="174"/>
      <c r="C330" s="174"/>
      <c r="D330" s="63"/>
      <c r="E330" s="63"/>
      <c r="F330" s="174"/>
      <c r="G330" s="174"/>
      <c r="H330" s="174"/>
      <c r="I330" s="174"/>
      <c r="J330" s="174"/>
      <c r="K330" s="174"/>
      <c r="L330" s="174"/>
      <c r="M330" s="174"/>
      <c r="N330" s="174"/>
      <c r="O330" s="63"/>
      <c r="P330" s="63"/>
      <c r="Q330" s="63"/>
      <c r="R330" s="63"/>
      <c r="S330" s="174"/>
      <c r="T330" s="174"/>
      <c r="U330" s="174"/>
      <c r="V330" s="63"/>
      <c r="W330" s="174"/>
      <c r="X330" s="174"/>
      <c r="Y330" s="429"/>
      <c r="Z330" s="63"/>
      <c r="AA330" s="63"/>
      <c r="AB330" s="63"/>
      <c r="AC330" s="63"/>
      <c r="AD330" s="174"/>
      <c r="AE330" s="174"/>
      <c r="AF330" s="63"/>
      <c r="AG330" s="174"/>
      <c r="AH330" s="174"/>
      <c r="AI330" s="174"/>
      <c r="AJ330" s="174"/>
      <c r="AK330" s="174"/>
      <c r="AL330" s="174"/>
      <c r="AM330" s="174"/>
      <c r="AN330" s="174"/>
      <c r="AO330" s="174"/>
      <c r="AP330" s="174"/>
      <c r="AQ330" s="174"/>
      <c r="AR330" s="174"/>
      <c r="AS330" s="174"/>
      <c r="AT330" s="415"/>
      <c r="AU330" s="174"/>
      <c r="AV330" s="437"/>
      <c r="AW330" s="471"/>
      <c r="AX330" s="473"/>
      <c r="AY330" s="422"/>
      <c r="AZ330" s="473"/>
      <c r="BA330" s="473"/>
      <c r="BB330" s="422"/>
      <c r="BC330" s="473"/>
      <c r="BD330" s="471"/>
      <c r="BE330" s="473"/>
      <c r="BF330" s="426"/>
      <c r="BG330" s="426"/>
      <c r="BH330" s="426"/>
      <c r="BI330" s="426"/>
      <c r="BJ330" s="426"/>
      <c r="BK330" s="425"/>
      <c r="BL330" s="425"/>
      <c r="BM330" s="425"/>
      <c r="BN330" s="425"/>
    </row>
    <row r="331" spans="1:66" ht="15.75" customHeight="1">
      <c r="A331" s="174"/>
      <c r="B331" s="174"/>
      <c r="C331" s="174"/>
      <c r="D331" s="63"/>
      <c r="E331" s="63"/>
      <c r="F331" s="174"/>
      <c r="G331" s="174"/>
      <c r="H331" s="174"/>
      <c r="I331" s="174"/>
      <c r="J331" s="174"/>
      <c r="K331" s="174"/>
      <c r="L331" s="174"/>
      <c r="M331" s="174"/>
      <c r="N331" s="174"/>
      <c r="O331" s="63"/>
      <c r="P331" s="63"/>
      <c r="Q331" s="63"/>
      <c r="R331" s="63"/>
      <c r="S331" s="174"/>
      <c r="T331" s="174"/>
      <c r="U331" s="174"/>
      <c r="V331" s="63"/>
      <c r="W331" s="174"/>
      <c r="X331" s="174"/>
      <c r="Y331" s="429"/>
      <c r="Z331" s="63"/>
      <c r="AA331" s="63"/>
      <c r="AB331" s="63"/>
      <c r="AC331" s="63"/>
      <c r="AD331" s="174"/>
      <c r="AE331" s="174"/>
      <c r="AF331" s="63"/>
      <c r="AG331" s="174"/>
      <c r="AH331" s="174"/>
      <c r="AI331" s="174"/>
      <c r="AJ331" s="174"/>
      <c r="AK331" s="174"/>
      <c r="AL331" s="174"/>
      <c r="AM331" s="174"/>
      <c r="AN331" s="174"/>
      <c r="AO331" s="174"/>
      <c r="AP331" s="174"/>
      <c r="AQ331" s="174"/>
      <c r="AR331" s="174"/>
      <c r="AS331" s="174"/>
      <c r="AT331" s="415"/>
      <c r="AU331" s="174"/>
      <c r="AV331" s="437"/>
      <c r="AW331" s="471"/>
      <c r="AX331" s="473"/>
      <c r="AY331" s="422"/>
      <c r="AZ331" s="473"/>
      <c r="BA331" s="473"/>
      <c r="BB331" s="422"/>
      <c r="BC331" s="473"/>
      <c r="BD331" s="471"/>
      <c r="BE331" s="473"/>
      <c r="BF331" s="426"/>
      <c r="BG331" s="426"/>
      <c r="BH331" s="426"/>
      <c r="BI331" s="426"/>
      <c r="BJ331" s="426"/>
      <c r="BK331" s="425"/>
      <c r="BL331" s="425"/>
      <c r="BM331" s="425"/>
      <c r="BN331" s="425"/>
    </row>
    <row r="332" spans="1:66" ht="15.75" customHeight="1">
      <c r="A332" s="174"/>
      <c r="B332" s="174"/>
      <c r="C332" s="174"/>
      <c r="D332" s="63"/>
      <c r="E332" s="63"/>
      <c r="F332" s="174"/>
      <c r="G332" s="174"/>
      <c r="H332" s="174"/>
      <c r="I332" s="174"/>
      <c r="J332" s="174"/>
      <c r="K332" s="174"/>
      <c r="L332" s="174"/>
      <c r="M332" s="174"/>
      <c r="N332" s="174"/>
      <c r="O332" s="63"/>
      <c r="P332" s="63"/>
      <c r="Q332" s="63"/>
      <c r="R332" s="63"/>
      <c r="S332" s="174"/>
      <c r="T332" s="174"/>
      <c r="U332" s="174"/>
      <c r="V332" s="63"/>
      <c r="W332" s="174"/>
      <c r="X332" s="174"/>
      <c r="Y332" s="429"/>
      <c r="Z332" s="63"/>
      <c r="AA332" s="63"/>
      <c r="AB332" s="63"/>
      <c r="AC332" s="63"/>
      <c r="AD332" s="174"/>
      <c r="AE332" s="174"/>
      <c r="AF332" s="63"/>
      <c r="AG332" s="174"/>
      <c r="AH332" s="174"/>
      <c r="AI332" s="174"/>
      <c r="AJ332" s="174"/>
      <c r="AK332" s="174"/>
      <c r="AL332" s="174"/>
      <c r="AM332" s="174"/>
      <c r="AN332" s="174"/>
      <c r="AO332" s="174"/>
      <c r="AP332" s="174"/>
      <c r="AQ332" s="174"/>
      <c r="AR332" s="174"/>
      <c r="AS332" s="174"/>
      <c r="AT332" s="415"/>
      <c r="AU332" s="174"/>
      <c r="AV332" s="437"/>
      <c r="AW332" s="471"/>
      <c r="AX332" s="473"/>
      <c r="AY332" s="422"/>
      <c r="AZ332" s="473"/>
      <c r="BA332" s="473"/>
      <c r="BB332" s="422"/>
      <c r="BC332" s="473"/>
      <c r="BD332" s="471"/>
      <c r="BE332" s="473"/>
      <c r="BF332" s="426"/>
      <c r="BG332" s="426"/>
      <c r="BH332" s="426"/>
      <c r="BI332" s="426"/>
      <c r="BJ332" s="426"/>
      <c r="BK332" s="425"/>
      <c r="BL332" s="425"/>
      <c r="BM332" s="425"/>
      <c r="BN332" s="425"/>
    </row>
    <row r="333" spans="1:66" ht="15.75" customHeight="1">
      <c r="A333" s="174"/>
      <c r="B333" s="174"/>
      <c r="C333" s="174"/>
      <c r="D333" s="63"/>
      <c r="E333" s="63"/>
      <c r="F333" s="174"/>
      <c r="G333" s="174"/>
      <c r="H333" s="174"/>
      <c r="I333" s="174"/>
      <c r="J333" s="174"/>
      <c r="K333" s="174"/>
      <c r="L333" s="174"/>
      <c r="M333" s="174"/>
      <c r="N333" s="174"/>
      <c r="O333" s="63"/>
      <c r="P333" s="63"/>
      <c r="Q333" s="63"/>
      <c r="R333" s="63"/>
      <c r="S333" s="174"/>
      <c r="T333" s="174"/>
      <c r="U333" s="174"/>
      <c r="V333" s="63"/>
      <c r="W333" s="174"/>
      <c r="X333" s="174"/>
      <c r="Y333" s="429"/>
      <c r="Z333" s="63"/>
      <c r="AA333" s="63"/>
      <c r="AB333" s="63"/>
      <c r="AC333" s="63"/>
      <c r="AD333" s="174"/>
      <c r="AE333" s="174"/>
      <c r="AF333" s="63"/>
      <c r="AG333" s="174"/>
      <c r="AH333" s="174"/>
      <c r="AI333" s="174"/>
      <c r="AJ333" s="174"/>
      <c r="AK333" s="174"/>
      <c r="AL333" s="174"/>
      <c r="AM333" s="174"/>
      <c r="AN333" s="174"/>
      <c r="AO333" s="174"/>
      <c r="AP333" s="174"/>
      <c r="AQ333" s="174"/>
      <c r="AR333" s="174"/>
      <c r="AS333" s="174"/>
      <c r="AT333" s="415"/>
      <c r="AU333" s="174"/>
      <c r="AV333" s="437"/>
      <c r="AW333" s="471"/>
      <c r="AX333" s="473"/>
      <c r="AY333" s="422"/>
      <c r="AZ333" s="473"/>
      <c r="BA333" s="473"/>
      <c r="BB333" s="422"/>
      <c r="BC333" s="473"/>
      <c r="BD333" s="471"/>
      <c r="BE333" s="473"/>
      <c r="BF333" s="426"/>
      <c r="BG333" s="426"/>
      <c r="BH333" s="426"/>
      <c r="BI333" s="426"/>
      <c r="BJ333" s="426"/>
      <c r="BK333" s="425"/>
      <c r="BL333" s="425"/>
      <c r="BM333" s="425"/>
      <c r="BN333" s="425"/>
    </row>
    <row r="334" spans="1:66" ht="15.75" customHeight="1">
      <c r="A334" s="174"/>
      <c r="B334" s="174"/>
      <c r="C334" s="174"/>
      <c r="D334" s="63"/>
      <c r="E334" s="63"/>
      <c r="F334" s="174"/>
      <c r="G334" s="174"/>
      <c r="H334" s="174"/>
      <c r="I334" s="174"/>
      <c r="J334" s="174"/>
      <c r="K334" s="174"/>
      <c r="L334" s="174"/>
      <c r="M334" s="174"/>
      <c r="N334" s="174"/>
      <c r="O334" s="63"/>
      <c r="P334" s="63"/>
      <c r="Q334" s="63"/>
      <c r="R334" s="63"/>
      <c r="S334" s="174"/>
      <c r="T334" s="174"/>
      <c r="U334" s="174"/>
      <c r="V334" s="63"/>
      <c r="W334" s="174"/>
      <c r="X334" s="174"/>
      <c r="Y334" s="429"/>
      <c r="Z334" s="63"/>
      <c r="AA334" s="63"/>
      <c r="AB334" s="63"/>
      <c r="AC334" s="63"/>
      <c r="AD334" s="174"/>
      <c r="AE334" s="174"/>
      <c r="AF334" s="63"/>
      <c r="AG334" s="174"/>
      <c r="AH334" s="174"/>
      <c r="AI334" s="174"/>
      <c r="AJ334" s="174"/>
      <c r="AK334" s="174"/>
      <c r="AL334" s="174"/>
      <c r="AM334" s="174"/>
      <c r="AN334" s="174"/>
      <c r="AO334" s="174"/>
      <c r="AP334" s="174"/>
      <c r="AQ334" s="174"/>
      <c r="AR334" s="174"/>
      <c r="AS334" s="174"/>
      <c r="AT334" s="415"/>
      <c r="AU334" s="174"/>
      <c r="AV334" s="437"/>
      <c r="AW334" s="471"/>
      <c r="AX334" s="473"/>
      <c r="AY334" s="422"/>
      <c r="AZ334" s="473"/>
      <c r="BA334" s="473"/>
      <c r="BB334" s="422"/>
      <c r="BC334" s="473"/>
      <c r="BD334" s="471"/>
      <c r="BE334" s="473"/>
      <c r="BF334" s="426"/>
      <c r="BG334" s="426"/>
      <c r="BH334" s="426"/>
      <c r="BI334" s="426"/>
      <c r="BJ334" s="426"/>
      <c r="BK334" s="425"/>
      <c r="BL334" s="425"/>
      <c r="BM334" s="425"/>
      <c r="BN334" s="425"/>
    </row>
    <row r="335" spans="1:66" ht="15.75" customHeight="1">
      <c r="A335" s="174"/>
      <c r="B335" s="174"/>
      <c r="C335" s="174"/>
      <c r="D335" s="63"/>
      <c r="E335" s="63"/>
      <c r="F335" s="174"/>
      <c r="G335" s="174"/>
      <c r="H335" s="174"/>
      <c r="I335" s="174"/>
      <c r="J335" s="174"/>
      <c r="K335" s="174"/>
      <c r="L335" s="174"/>
      <c r="M335" s="174"/>
      <c r="N335" s="174"/>
      <c r="O335" s="63"/>
      <c r="P335" s="63"/>
      <c r="Q335" s="63"/>
      <c r="R335" s="63"/>
      <c r="S335" s="174"/>
      <c r="T335" s="174"/>
      <c r="U335" s="174"/>
      <c r="V335" s="63"/>
      <c r="W335" s="174"/>
      <c r="X335" s="174"/>
      <c r="Y335" s="429"/>
      <c r="Z335" s="63"/>
      <c r="AA335" s="63"/>
      <c r="AB335" s="63"/>
      <c r="AC335" s="63"/>
      <c r="AD335" s="174"/>
      <c r="AE335" s="174"/>
      <c r="AF335" s="63"/>
      <c r="AG335" s="174"/>
      <c r="AH335" s="174"/>
      <c r="AI335" s="174"/>
      <c r="AJ335" s="174"/>
      <c r="AK335" s="174"/>
      <c r="AL335" s="174"/>
      <c r="AM335" s="174"/>
      <c r="AN335" s="174"/>
      <c r="AO335" s="174"/>
      <c r="AP335" s="174"/>
      <c r="AQ335" s="174"/>
      <c r="AR335" s="174"/>
      <c r="AS335" s="174"/>
      <c r="AT335" s="415"/>
      <c r="AU335" s="174"/>
      <c r="AV335" s="437"/>
      <c r="AW335" s="471"/>
      <c r="AX335" s="473"/>
      <c r="AY335" s="422"/>
      <c r="AZ335" s="473"/>
      <c r="BA335" s="473"/>
      <c r="BB335" s="422"/>
      <c r="BC335" s="473"/>
      <c r="BD335" s="471"/>
      <c r="BE335" s="473"/>
      <c r="BF335" s="426"/>
      <c r="BG335" s="426"/>
      <c r="BH335" s="426"/>
      <c r="BI335" s="426"/>
      <c r="BJ335" s="426"/>
      <c r="BK335" s="425"/>
      <c r="BL335" s="425"/>
      <c r="BM335" s="425"/>
      <c r="BN335" s="425"/>
    </row>
    <row r="336" spans="1:66" ht="15.75" customHeight="1">
      <c r="A336" s="174"/>
      <c r="B336" s="174"/>
      <c r="C336" s="174"/>
      <c r="D336" s="63"/>
      <c r="E336" s="63"/>
      <c r="F336" s="174"/>
      <c r="G336" s="174"/>
      <c r="H336" s="174"/>
      <c r="I336" s="174"/>
      <c r="J336" s="174"/>
      <c r="K336" s="174"/>
      <c r="L336" s="174"/>
      <c r="M336" s="174"/>
      <c r="N336" s="174"/>
      <c r="O336" s="63"/>
      <c r="P336" s="63"/>
      <c r="Q336" s="63"/>
      <c r="R336" s="63"/>
      <c r="S336" s="174"/>
      <c r="T336" s="174"/>
      <c r="U336" s="174"/>
      <c r="V336" s="63"/>
      <c r="W336" s="174"/>
      <c r="X336" s="174"/>
      <c r="Y336" s="429"/>
      <c r="Z336" s="63"/>
      <c r="AA336" s="63"/>
      <c r="AB336" s="63"/>
      <c r="AC336" s="63"/>
      <c r="AD336" s="174"/>
      <c r="AE336" s="174"/>
      <c r="AF336" s="63"/>
      <c r="AG336" s="174"/>
      <c r="AH336" s="174"/>
      <c r="AI336" s="174"/>
      <c r="AJ336" s="174"/>
      <c r="AK336" s="174"/>
      <c r="AL336" s="174"/>
      <c r="AM336" s="174"/>
      <c r="AN336" s="174"/>
      <c r="AO336" s="174"/>
      <c r="AP336" s="174"/>
      <c r="AQ336" s="174"/>
      <c r="AR336" s="174"/>
      <c r="AS336" s="174"/>
      <c r="AT336" s="415"/>
      <c r="AU336" s="174"/>
      <c r="AV336" s="437"/>
      <c r="AW336" s="471"/>
      <c r="AX336" s="473"/>
      <c r="AY336" s="422"/>
      <c r="AZ336" s="473"/>
      <c r="BA336" s="473"/>
      <c r="BB336" s="422"/>
      <c r="BC336" s="473"/>
      <c r="BD336" s="471"/>
      <c r="BE336" s="473"/>
      <c r="BF336" s="426"/>
      <c r="BG336" s="426"/>
      <c r="BH336" s="426"/>
      <c r="BI336" s="426"/>
      <c r="BJ336" s="426"/>
      <c r="BK336" s="425"/>
      <c r="BL336" s="425"/>
      <c r="BM336" s="425"/>
      <c r="BN336" s="425"/>
    </row>
    <row r="337" spans="1:66" ht="15.75" customHeight="1">
      <c r="A337" s="174"/>
      <c r="B337" s="174"/>
      <c r="C337" s="174"/>
      <c r="D337" s="63"/>
      <c r="E337" s="63"/>
      <c r="F337" s="174"/>
      <c r="G337" s="174"/>
      <c r="H337" s="174"/>
      <c r="I337" s="174"/>
      <c r="J337" s="174"/>
      <c r="K337" s="174"/>
      <c r="L337" s="174"/>
      <c r="M337" s="174"/>
      <c r="N337" s="174"/>
      <c r="O337" s="63"/>
      <c r="P337" s="63"/>
      <c r="Q337" s="63"/>
      <c r="R337" s="63"/>
      <c r="S337" s="174"/>
      <c r="T337" s="174"/>
      <c r="U337" s="174"/>
      <c r="V337" s="63"/>
      <c r="W337" s="174"/>
      <c r="X337" s="174"/>
      <c r="Y337" s="429"/>
      <c r="Z337" s="63"/>
      <c r="AA337" s="63"/>
      <c r="AB337" s="63"/>
      <c r="AC337" s="63"/>
      <c r="AD337" s="174"/>
      <c r="AE337" s="174"/>
      <c r="AF337" s="63"/>
      <c r="AG337" s="174"/>
      <c r="AH337" s="174"/>
      <c r="AI337" s="174"/>
      <c r="AJ337" s="174"/>
      <c r="AK337" s="174"/>
      <c r="AL337" s="174"/>
      <c r="AM337" s="174"/>
      <c r="AN337" s="174"/>
      <c r="AO337" s="174"/>
      <c r="AP337" s="174"/>
      <c r="AQ337" s="174"/>
      <c r="AR337" s="174"/>
      <c r="AS337" s="174"/>
      <c r="AT337" s="415"/>
      <c r="AU337" s="174"/>
      <c r="AV337" s="437"/>
      <c r="AW337" s="471"/>
      <c r="AX337" s="473"/>
      <c r="AY337" s="422"/>
      <c r="AZ337" s="473"/>
      <c r="BA337" s="473"/>
      <c r="BB337" s="422"/>
      <c r="BC337" s="473"/>
      <c r="BD337" s="471"/>
      <c r="BE337" s="473"/>
      <c r="BF337" s="426"/>
      <c r="BG337" s="426"/>
      <c r="BH337" s="426"/>
      <c r="BI337" s="426"/>
      <c r="BJ337" s="426"/>
      <c r="BK337" s="425"/>
      <c r="BL337" s="425"/>
      <c r="BM337" s="425"/>
      <c r="BN337" s="425"/>
    </row>
    <row r="338" spans="1:66" ht="15.75" customHeight="1">
      <c r="A338" s="174"/>
      <c r="B338" s="174"/>
      <c r="C338" s="174"/>
      <c r="D338" s="63"/>
      <c r="E338" s="63"/>
      <c r="F338" s="174"/>
      <c r="G338" s="174"/>
      <c r="H338" s="174"/>
      <c r="I338" s="174"/>
      <c r="J338" s="174"/>
      <c r="K338" s="174"/>
      <c r="L338" s="174"/>
      <c r="M338" s="174"/>
      <c r="N338" s="174"/>
      <c r="O338" s="63"/>
      <c r="P338" s="63"/>
      <c r="Q338" s="63"/>
      <c r="R338" s="63"/>
      <c r="S338" s="174"/>
      <c r="T338" s="174"/>
      <c r="U338" s="174"/>
      <c r="V338" s="63"/>
      <c r="W338" s="174"/>
      <c r="X338" s="174"/>
      <c r="Y338" s="429"/>
      <c r="Z338" s="63"/>
      <c r="AA338" s="63"/>
      <c r="AB338" s="63"/>
      <c r="AC338" s="63"/>
      <c r="AD338" s="174"/>
      <c r="AE338" s="174"/>
      <c r="AF338" s="63"/>
      <c r="AG338" s="174"/>
      <c r="AH338" s="174"/>
      <c r="AI338" s="174"/>
      <c r="AJ338" s="174"/>
      <c r="AK338" s="174"/>
      <c r="AL338" s="174"/>
      <c r="AM338" s="174"/>
      <c r="AN338" s="174"/>
      <c r="AO338" s="174"/>
      <c r="AP338" s="174"/>
      <c r="AQ338" s="174"/>
      <c r="AR338" s="174"/>
      <c r="AS338" s="174"/>
      <c r="AT338" s="415"/>
      <c r="AU338" s="174"/>
      <c r="AV338" s="437"/>
      <c r="AW338" s="471"/>
      <c r="AX338" s="473"/>
      <c r="AY338" s="422"/>
      <c r="AZ338" s="473"/>
      <c r="BA338" s="473"/>
      <c r="BB338" s="422"/>
      <c r="BC338" s="473"/>
      <c r="BD338" s="471"/>
      <c r="BE338" s="473"/>
      <c r="BF338" s="426"/>
      <c r="BG338" s="426"/>
      <c r="BH338" s="426"/>
      <c r="BI338" s="426"/>
      <c r="BJ338" s="426"/>
      <c r="BK338" s="425"/>
      <c r="BL338" s="425"/>
      <c r="BM338" s="425"/>
      <c r="BN338" s="425"/>
    </row>
    <row r="339" spans="1:66" ht="15.75" customHeight="1">
      <c r="A339" s="174"/>
      <c r="B339" s="174"/>
      <c r="C339" s="174"/>
      <c r="D339" s="63"/>
      <c r="E339" s="63"/>
      <c r="F339" s="174"/>
      <c r="G339" s="174"/>
      <c r="H339" s="174"/>
      <c r="I339" s="174"/>
      <c r="J339" s="174"/>
      <c r="K339" s="174"/>
      <c r="L339" s="174"/>
      <c r="M339" s="174"/>
      <c r="N339" s="174"/>
      <c r="O339" s="63"/>
      <c r="P339" s="63"/>
      <c r="Q339" s="63"/>
      <c r="R339" s="63"/>
      <c r="S339" s="174"/>
      <c r="T339" s="174"/>
      <c r="U339" s="174"/>
      <c r="V339" s="63"/>
      <c r="W339" s="174"/>
      <c r="X339" s="174"/>
      <c r="Y339" s="429"/>
      <c r="Z339" s="63"/>
      <c r="AA339" s="63"/>
      <c r="AB339" s="63"/>
      <c r="AC339" s="63"/>
      <c r="AD339" s="174"/>
      <c r="AE339" s="174"/>
      <c r="AF339" s="63"/>
      <c r="AG339" s="174"/>
      <c r="AH339" s="174"/>
      <c r="AI339" s="174"/>
      <c r="AJ339" s="174"/>
      <c r="AK339" s="174"/>
      <c r="AL339" s="174"/>
      <c r="AM339" s="174"/>
      <c r="AN339" s="174"/>
      <c r="AO339" s="174"/>
      <c r="AP339" s="174"/>
      <c r="AQ339" s="174"/>
      <c r="AR339" s="174"/>
      <c r="AS339" s="174"/>
      <c r="AT339" s="415"/>
      <c r="AU339" s="174"/>
      <c r="AV339" s="437"/>
      <c r="AW339" s="471"/>
      <c r="AX339" s="473"/>
      <c r="AY339" s="422"/>
      <c r="AZ339" s="473"/>
      <c r="BA339" s="473"/>
      <c r="BB339" s="422"/>
      <c r="BC339" s="473"/>
      <c r="BD339" s="471"/>
      <c r="BE339" s="473"/>
      <c r="BF339" s="426"/>
      <c r="BG339" s="426"/>
      <c r="BH339" s="426"/>
      <c r="BI339" s="426"/>
      <c r="BJ339" s="426"/>
      <c r="BK339" s="425"/>
      <c r="BL339" s="425"/>
      <c r="BM339" s="425"/>
      <c r="BN339" s="425"/>
    </row>
    <row r="340" spans="1:66" ht="15.75" customHeight="1">
      <c r="A340" s="174"/>
      <c r="B340" s="174"/>
      <c r="C340" s="174"/>
      <c r="D340" s="63"/>
      <c r="E340" s="63"/>
      <c r="F340" s="174"/>
      <c r="G340" s="174"/>
      <c r="H340" s="174"/>
      <c r="I340" s="174"/>
      <c r="J340" s="174"/>
      <c r="K340" s="174"/>
      <c r="L340" s="174"/>
      <c r="M340" s="174"/>
      <c r="N340" s="174"/>
      <c r="O340" s="63"/>
      <c r="P340" s="63"/>
      <c r="Q340" s="63"/>
      <c r="R340" s="63"/>
      <c r="S340" s="174"/>
      <c r="T340" s="174"/>
      <c r="U340" s="174"/>
      <c r="V340" s="63"/>
      <c r="W340" s="174"/>
      <c r="X340" s="174"/>
      <c r="Y340" s="429"/>
      <c r="Z340" s="63"/>
      <c r="AA340" s="63"/>
      <c r="AB340" s="63"/>
      <c r="AC340" s="63"/>
      <c r="AD340" s="174"/>
      <c r="AE340" s="174"/>
      <c r="AF340" s="63"/>
      <c r="AG340" s="174"/>
      <c r="AH340" s="174"/>
      <c r="AI340" s="174"/>
      <c r="AJ340" s="174"/>
      <c r="AK340" s="174"/>
      <c r="AL340" s="174"/>
      <c r="AM340" s="174"/>
      <c r="AN340" s="174"/>
      <c r="AO340" s="174"/>
      <c r="AP340" s="174"/>
      <c r="AQ340" s="174"/>
      <c r="AR340" s="174"/>
      <c r="AS340" s="174"/>
      <c r="AT340" s="415"/>
      <c r="AU340" s="174"/>
      <c r="AV340" s="437"/>
      <c r="AW340" s="471"/>
      <c r="AX340" s="473"/>
      <c r="AY340" s="422"/>
      <c r="AZ340" s="473"/>
      <c r="BA340" s="473"/>
      <c r="BB340" s="422"/>
      <c r="BC340" s="473"/>
      <c r="BD340" s="471"/>
      <c r="BE340" s="473"/>
      <c r="BF340" s="426"/>
      <c r="BG340" s="426"/>
      <c r="BH340" s="426"/>
      <c r="BI340" s="426"/>
      <c r="BJ340" s="426"/>
      <c r="BK340" s="425"/>
      <c r="BL340" s="425"/>
      <c r="BM340" s="425"/>
      <c r="BN340" s="425"/>
    </row>
    <row r="341" spans="1:66" ht="15.75" customHeight="1">
      <c r="A341" s="174"/>
      <c r="B341" s="174"/>
      <c r="C341" s="174"/>
      <c r="D341" s="63"/>
      <c r="E341" s="63"/>
      <c r="F341" s="174"/>
      <c r="G341" s="174"/>
      <c r="H341" s="174"/>
      <c r="I341" s="174"/>
      <c r="J341" s="174"/>
      <c r="K341" s="174"/>
      <c r="L341" s="174"/>
      <c r="M341" s="174"/>
      <c r="N341" s="174"/>
      <c r="O341" s="63"/>
      <c r="P341" s="63"/>
      <c r="Q341" s="63"/>
      <c r="R341" s="63"/>
      <c r="S341" s="174"/>
      <c r="T341" s="174"/>
      <c r="U341" s="174"/>
      <c r="V341" s="63"/>
      <c r="W341" s="174"/>
      <c r="X341" s="174"/>
      <c r="Y341" s="429"/>
      <c r="Z341" s="63"/>
      <c r="AA341" s="63"/>
      <c r="AB341" s="63"/>
      <c r="AC341" s="63"/>
      <c r="AD341" s="174"/>
      <c r="AE341" s="174"/>
      <c r="AF341" s="63"/>
      <c r="AG341" s="174"/>
      <c r="AH341" s="174"/>
      <c r="AI341" s="174"/>
      <c r="AJ341" s="174"/>
      <c r="AK341" s="174"/>
      <c r="AL341" s="174"/>
      <c r="AM341" s="174"/>
      <c r="AN341" s="174"/>
      <c r="AO341" s="174"/>
      <c r="AP341" s="174"/>
      <c r="AQ341" s="174"/>
      <c r="AR341" s="174"/>
      <c r="AS341" s="174"/>
      <c r="AT341" s="415"/>
      <c r="AU341" s="174"/>
      <c r="AV341" s="437"/>
      <c r="AW341" s="471"/>
      <c r="AX341" s="473"/>
      <c r="AY341" s="422"/>
      <c r="AZ341" s="473"/>
      <c r="BA341" s="473"/>
      <c r="BB341" s="422"/>
      <c r="BC341" s="473"/>
      <c r="BD341" s="471"/>
      <c r="BE341" s="473"/>
      <c r="BF341" s="426"/>
      <c r="BG341" s="426"/>
      <c r="BH341" s="426"/>
      <c r="BI341" s="426"/>
      <c r="BJ341" s="426"/>
      <c r="BK341" s="425"/>
      <c r="BL341" s="425"/>
      <c r="BM341" s="425"/>
      <c r="BN341" s="425"/>
    </row>
    <row r="342" spans="1:66" ht="15.75" customHeight="1">
      <c r="A342" s="174"/>
      <c r="B342" s="174"/>
      <c r="C342" s="174"/>
      <c r="D342" s="63"/>
      <c r="E342" s="63"/>
      <c r="F342" s="174"/>
      <c r="G342" s="174"/>
      <c r="H342" s="174"/>
      <c r="I342" s="174"/>
      <c r="J342" s="174"/>
      <c r="K342" s="174"/>
      <c r="L342" s="174"/>
      <c r="M342" s="174"/>
      <c r="N342" s="174"/>
      <c r="O342" s="63"/>
      <c r="P342" s="63"/>
      <c r="Q342" s="63"/>
      <c r="R342" s="63"/>
      <c r="S342" s="174"/>
      <c r="T342" s="174"/>
      <c r="U342" s="174"/>
      <c r="V342" s="63"/>
      <c r="W342" s="174"/>
      <c r="X342" s="174"/>
      <c r="Y342" s="429"/>
      <c r="Z342" s="63"/>
      <c r="AA342" s="63"/>
      <c r="AB342" s="63"/>
      <c r="AC342" s="63"/>
      <c r="AD342" s="174"/>
      <c r="AE342" s="174"/>
      <c r="AF342" s="63"/>
      <c r="AG342" s="174"/>
      <c r="AH342" s="174"/>
      <c r="AI342" s="174"/>
      <c r="AJ342" s="174"/>
      <c r="AK342" s="174"/>
      <c r="AL342" s="174"/>
      <c r="AM342" s="174"/>
      <c r="AN342" s="174"/>
      <c r="AO342" s="174"/>
      <c r="AP342" s="174"/>
      <c r="AQ342" s="174"/>
      <c r="AR342" s="174"/>
      <c r="AS342" s="174"/>
      <c r="AT342" s="415"/>
      <c r="AU342" s="174"/>
      <c r="AV342" s="437"/>
      <c r="AW342" s="471"/>
      <c r="AX342" s="473"/>
      <c r="AY342" s="422"/>
      <c r="AZ342" s="473"/>
      <c r="BA342" s="473"/>
      <c r="BB342" s="422"/>
      <c r="BC342" s="473"/>
      <c r="BD342" s="471"/>
      <c r="BE342" s="473"/>
      <c r="BF342" s="426"/>
      <c r="BG342" s="426"/>
      <c r="BH342" s="426"/>
      <c r="BI342" s="426"/>
      <c r="BJ342" s="426"/>
      <c r="BK342" s="425"/>
      <c r="BL342" s="425"/>
      <c r="BM342" s="425"/>
      <c r="BN342" s="425"/>
    </row>
    <row r="343" spans="1:66" ht="15.75" customHeight="1">
      <c r="A343" s="174"/>
      <c r="B343" s="174"/>
      <c r="C343" s="174"/>
      <c r="D343" s="63"/>
      <c r="E343" s="63"/>
      <c r="F343" s="174"/>
      <c r="G343" s="174"/>
      <c r="H343" s="174"/>
      <c r="I343" s="174"/>
      <c r="J343" s="174"/>
      <c r="K343" s="174"/>
      <c r="L343" s="174"/>
      <c r="M343" s="174"/>
      <c r="N343" s="174"/>
      <c r="O343" s="63"/>
      <c r="P343" s="63"/>
      <c r="Q343" s="63"/>
      <c r="R343" s="63"/>
      <c r="S343" s="174"/>
      <c r="T343" s="174"/>
      <c r="U343" s="174"/>
      <c r="V343" s="63"/>
      <c r="W343" s="174"/>
      <c r="X343" s="174"/>
      <c r="Y343" s="429"/>
      <c r="Z343" s="63"/>
      <c r="AA343" s="63"/>
      <c r="AB343" s="63"/>
      <c r="AC343" s="63"/>
      <c r="AD343" s="174"/>
      <c r="AE343" s="174"/>
      <c r="AF343" s="63"/>
      <c r="AG343" s="174"/>
      <c r="AH343" s="174"/>
      <c r="AI343" s="174"/>
      <c r="AJ343" s="174"/>
      <c r="AK343" s="174"/>
      <c r="AL343" s="174"/>
      <c r="AM343" s="174"/>
      <c r="AN343" s="174"/>
      <c r="AO343" s="174"/>
      <c r="AP343" s="174"/>
      <c r="AQ343" s="174"/>
      <c r="AR343" s="174"/>
      <c r="AS343" s="174"/>
      <c r="AT343" s="415"/>
      <c r="AU343" s="174"/>
      <c r="AV343" s="437"/>
      <c r="AW343" s="471"/>
      <c r="AX343" s="473"/>
      <c r="AY343" s="422"/>
      <c r="AZ343" s="473"/>
      <c r="BA343" s="473"/>
      <c r="BB343" s="422"/>
      <c r="BC343" s="473"/>
      <c r="BD343" s="471"/>
      <c r="BE343" s="473"/>
      <c r="BF343" s="426"/>
      <c r="BG343" s="426"/>
      <c r="BH343" s="426"/>
      <c r="BI343" s="426"/>
      <c r="BJ343" s="426"/>
      <c r="BK343" s="425"/>
      <c r="BL343" s="425"/>
      <c r="BM343" s="425"/>
      <c r="BN343" s="425"/>
    </row>
    <row r="344" spans="1:66" ht="15.75" customHeight="1">
      <c r="A344" s="174"/>
      <c r="B344" s="174"/>
      <c r="C344" s="174"/>
      <c r="D344" s="63"/>
      <c r="E344" s="63"/>
      <c r="F344" s="174"/>
      <c r="G344" s="174"/>
      <c r="H344" s="174"/>
      <c r="I344" s="174"/>
      <c r="J344" s="174"/>
      <c r="K344" s="174"/>
      <c r="L344" s="174"/>
      <c r="M344" s="174"/>
      <c r="N344" s="174"/>
      <c r="O344" s="63"/>
      <c r="P344" s="63"/>
      <c r="Q344" s="63"/>
      <c r="R344" s="63"/>
      <c r="S344" s="174"/>
      <c r="T344" s="174"/>
      <c r="U344" s="174"/>
      <c r="V344" s="63"/>
      <c r="W344" s="174"/>
      <c r="X344" s="174"/>
      <c r="Y344" s="429"/>
      <c r="Z344" s="63"/>
      <c r="AA344" s="63"/>
      <c r="AB344" s="63"/>
      <c r="AC344" s="63"/>
      <c r="AD344" s="174"/>
      <c r="AE344" s="174"/>
      <c r="AF344" s="63"/>
      <c r="AG344" s="174"/>
      <c r="AH344" s="174"/>
      <c r="AI344" s="174"/>
      <c r="AJ344" s="174"/>
      <c r="AK344" s="174"/>
      <c r="AL344" s="174"/>
      <c r="AM344" s="174"/>
      <c r="AN344" s="174"/>
      <c r="AO344" s="174"/>
      <c r="AP344" s="174"/>
      <c r="AQ344" s="174"/>
      <c r="AR344" s="174"/>
      <c r="AS344" s="174"/>
      <c r="AT344" s="415"/>
      <c r="AU344" s="174"/>
      <c r="AV344" s="437"/>
      <c r="AW344" s="471"/>
      <c r="AX344" s="473"/>
      <c r="AY344" s="422"/>
      <c r="AZ344" s="473"/>
      <c r="BA344" s="473"/>
      <c r="BB344" s="422"/>
      <c r="BC344" s="473"/>
      <c r="BD344" s="471"/>
      <c r="BE344" s="473"/>
      <c r="BF344" s="426"/>
      <c r="BG344" s="426"/>
      <c r="BH344" s="426"/>
      <c r="BI344" s="426"/>
      <c r="BJ344" s="426"/>
      <c r="BK344" s="425"/>
      <c r="BL344" s="425"/>
      <c r="BM344" s="425"/>
      <c r="BN344" s="425"/>
    </row>
    <row r="345" spans="1:66" ht="15.75" customHeight="1">
      <c r="A345" s="174"/>
      <c r="B345" s="174"/>
      <c r="C345" s="174"/>
      <c r="D345" s="63"/>
      <c r="E345" s="63"/>
      <c r="F345" s="174"/>
      <c r="G345" s="174"/>
      <c r="H345" s="174"/>
      <c r="I345" s="174"/>
      <c r="J345" s="174"/>
      <c r="K345" s="174"/>
      <c r="L345" s="174"/>
      <c r="M345" s="174"/>
      <c r="N345" s="174"/>
      <c r="O345" s="63"/>
      <c r="P345" s="63"/>
      <c r="Q345" s="63"/>
      <c r="R345" s="63"/>
      <c r="S345" s="174"/>
      <c r="T345" s="174"/>
      <c r="U345" s="174"/>
      <c r="V345" s="63"/>
      <c r="W345" s="174"/>
      <c r="X345" s="174"/>
      <c r="Y345" s="429"/>
      <c r="Z345" s="63"/>
      <c r="AA345" s="63"/>
      <c r="AB345" s="63"/>
      <c r="AC345" s="63"/>
      <c r="AD345" s="174"/>
      <c r="AE345" s="174"/>
      <c r="AF345" s="63"/>
      <c r="AG345" s="174"/>
      <c r="AH345" s="174"/>
      <c r="AI345" s="174"/>
      <c r="AJ345" s="174"/>
      <c r="AK345" s="174"/>
      <c r="AL345" s="174"/>
      <c r="AM345" s="174"/>
      <c r="AN345" s="174"/>
      <c r="AO345" s="174"/>
      <c r="AP345" s="174"/>
      <c r="AQ345" s="174"/>
      <c r="AR345" s="174"/>
      <c r="AS345" s="174"/>
      <c r="AT345" s="415"/>
      <c r="AU345" s="174"/>
      <c r="AV345" s="437"/>
      <c r="AW345" s="471"/>
      <c r="AX345" s="473"/>
      <c r="AY345" s="422"/>
      <c r="AZ345" s="473"/>
      <c r="BA345" s="473"/>
      <c r="BB345" s="422"/>
      <c r="BC345" s="473"/>
      <c r="BD345" s="471"/>
      <c r="BE345" s="473"/>
      <c r="BF345" s="426"/>
      <c r="BG345" s="426"/>
      <c r="BH345" s="426"/>
      <c r="BI345" s="426"/>
      <c r="BJ345" s="426"/>
      <c r="BK345" s="425"/>
      <c r="BL345" s="425"/>
      <c r="BM345" s="425"/>
      <c r="BN345" s="425"/>
    </row>
    <row r="346" spans="1:66" ht="15.75" customHeight="1">
      <c r="A346" s="174"/>
      <c r="B346" s="174"/>
      <c r="C346" s="174"/>
      <c r="D346" s="63"/>
      <c r="E346" s="63"/>
      <c r="F346" s="174"/>
      <c r="G346" s="174"/>
      <c r="H346" s="174"/>
      <c r="I346" s="174"/>
      <c r="J346" s="174"/>
      <c r="K346" s="174"/>
      <c r="L346" s="174"/>
      <c r="M346" s="174"/>
      <c r="N346" s="174"/>
      <c r="O346" s="63"/>
      <c r="P346" s="63"/>
      <c r="Q346" s="63"/>
      <c r="R346" s="63"/>
      <c r="S346" s="174"/>
      <c r="T346" s="174"/>
      <c r="U346" s="174"/>
      <c r="V346" s="63"/>
      <c r="W346" s="174"/>
      <c r="X346" s="174"/>
      <c r="Y346" s="429"/>
      <c r="Z346" s="63"/>
      <c r="AA346" s="63"/>
      <c r="AB346" s="63"/>
      <c r="AC346" s="63"/>
      <c r="AD346" s="174"/>
      <c r="AE346" s="174"/>
      <c r="AF346" s="63"/>
      <c r="AG346" s="174"/>
      <c r="AH346" s="174"/>
      <c r="AI346" s="174"/>
      <c r="AJ346" s="174"/>
      <c r="AK346" s="174"/>
      <c r="AL346" s="174"/>
      <c r="AM346" s="174"/>
      <c r="AN346" s="174"/>
      <c r="AO346" s="174"/>
      <c r="AP346" s="174"/>
      <c r="AQ346" s="174"/>
      <c r="AR346" s="174"/>
      <c r="AS346" s="174"/>
      <c r="AT346" s="415"/>
      <c r="AU346" s="174"/>
      <c r="AV346" s="437"/>
      <c r="AW346" s="471"/>
      <c r="AX346" s="473"/>
      <c r="AY346" s="422"/>
      <c r="AZ346" s="473"/>
      <c r="BA346" s="473"/>
      <c r="BB346" s="422"/>
      <c r="BC346" s="473"/>
      <c r="BD346" s="471"/>
      <c r="BE346" s="473"/>
      <c r="BF346" s="426"/>
      <c r="BG346" s="426"/>
      <c r="BH346" s="426"/>
      <c r="BI346" s="426"/>
      <c r="BJ346" s="426"/>
      <c r="BK346" s="425"/>
      <c r="BL346" s="425"/>
      <c r="BM346" s="425"/>
      <c r="BN346" s="425"/>
    </row>
    <row r="347" spans="1:66" ht="15.75" customHeight="1">
      <c r="A347" s="174"/>
      <c r="B347" s="174"/>
      <c r="C347" s="174"/>
      <c r="D347" s="63"/>
      <c r="E347" s="63"/>
      <c r="F347" s="174"/>
      <c r="G347" s="174"/>
      <c r="H347" s="174"/>
      <c r="I347" s="174"/>
      <c r="J347" s="174"/>
      <c r="K347" s="174"/>
      <c r="L347" s="174"/>
      <c r="M347" s="174"/>
      <c r="N347" s="174"/>
      <c r="O347" s="63"/>
      <c r="P347" s="63"/>
      <c r="Q347" s="63"/>
      <c r="R347" s="63"/>
      <c r="S347" s="174"/>
      <c r="T347" s="174"/>
      <c r="U347" s="174"/>
      <c r="V347" s="63"/>
      <c r="W347" s="174"/>
      <c r="X347" s="174"/>
      <c r="Y347" s="429"/>
      <c r="Z347" s="63"/>
      <c r="AA347" s="63"/>
      <c r="AB347" s="63"/>
      <c r="AC347" s="63"/>
      <c r="AD347" s="174"/>
      <c r="AE347" s="174"/>
      <c r="AF347" s="63"/>
      <c r="AG347" s="174"/>
      <c r="AH347" s="174"/>
      <c r="AI347" s="174"/>
      <c r="AJ347" s="174"/>
      <c r="AK347" s="174"/>
      <c r="AL347" s="174"/>
      <c r="AM347" s="174"/>
      <c r="AN347" s="174"/>
      <c r="AO347" s="174"/>
      <c r="AP347" s="174"/>
      <c r="AQ347" s="174"/>
      <c r="AR347" s="174"/>
      <c r="AS347" s="174"/>
      <c r="AT347" s="415"/>
      <c r="AU347" s="174"/>
      <c r="AV347" s="437"/>
      <c r="AW347" s="471"/>
      <c r="AX347" s="473"/>
      <c r="AY347" s="422"/>
      <c r="AZ347" s="473"/>
      <c r="BA347" s="473"/>
      <c r="BB347" s="422"/>
      <c r="BC347" s="473"/>
      <c r="BD347" s="471"/>
      <c r="BE347" s="473"/>
      <c r="BF347" s="426"/>
      <c r="BG347" s="426"/>
      <c r="BH347" s="426"/>
      <c r="BI347" s="426"/>
      <c r="BJ347" s="426"/>
      <c r="BK347" s="425"/>
      <c r="BL347" s="425"/>
      <c r="BM347" s="425"/>
      <c r="BN347" s="425"/>
    </row>
    <row r="348" spans="1:66" ht="15.75" customHeight="1">
      <c r="A348" s="174"/>
      <c r="B348" s="174"/>
      <c r="C348" s="174"/>
      <c r="D348" s="63"/>
      <c r="E348" s="63"/>
      <c r="F348" s="174"/>
      <c r="G348" s="174"/>
      <c r="H348" s="174"/>
      <c r="I348" s="174"/>
      <c r="J348" s="174"/>
      <c r="K348" s="174"/>
      <c r="L348" s="174"/>
      <c r="M348" s="174"/>
      <c r="N348" s="174"/>
      <c r="O348" s="63"/>
      <c r="P348" s="63"/>
      <c r="Q348" s="63"/>
      <c r="R348" s="63"/>
      <c r="S348" s="174"/>
      <c r="T348" s="174"/>
      <c r="U348" s="174"/>
      <c r="V348" s="63"/>
      <c r="W348" s="174"/>
      <c r="X348" s="174"/>
      <c r="Y348" s="429"/>
      <c r="Z348" s="63"/>
      <c r="AA348" s="63"/>
      <c r="AB348" s="63"/>
      <c r="AC348" s="63"/>
      <c r="AD348" s="174"/>
      <c r="AE348" s="174"/>
      <c r="AF348" s="63"/>
      <c r="AG348" s="174"/>
      <c r="AH348" s="174"/>
      <c r="AI348" s="174"/>
      <c r="AJ348" s="174"/>
      <c r="AK348" s="174"/>
      <c r="AL348" s="174"/>
      <c r="AM348" s="174"/>
      <c r="AN348" s="174"/>
      <c r="AO348" s="174"/>
      <c r="AP348" s="174"/>
      <c r="AQ348" s="174"/>
      <c r="AR348" s="174"/>
      <c r="AS348" s="174"/>
      <c r="AT348" s="415"/>
      <c r="AU348" s="174"/>
      <c r="AV348" s="437"/>
      <c r="AW348" s="471"/>
      <c r="AX348" s="473"/>
      <c r="AY348" s="422"/>
      <c r="AZ348" s="473"/>
      <c r="BA348" s="473"/>
      <c r="BB348" s="422"/>
      <c r="BC348" s="473"/>
      <c r="BD348" s="471"/>
      <c r="BE348" s="473"/>
      <c r="BF348" s="426"/>
      <c r="BG348" s="426"/>
      <c r="BH348" s="426"/>
      <c r="BI348" s="426"/>
      <c r="BJ348" s="426"/>
      <c r="BK348" s="425"/>
      <c r="BL348" s="425"/>
      <c r="BM348" s="425"/>
      <c r="BN348" s="425"/>
    </row>
    <row r="349" spans="1:66" ht="15.75" customHeight="1">
      <c r="A349" s="174"/>
      <c r="B349" s="174"/>
      <c r="C349" s="174"/>
      <c r="D349" s="63"/>
      <c r="E349" s="63"/>
      <c r="F349" s="174"/>
      <c r="G349" s="174"/>
      <c r="H349" s="174"/>
      <c r="I349" s="174"/>
      <c r="J349" s="174"/>
      <c r="K349" s="174"/>
      <c r="L349" s="174"/>
      <c r="M349" s="174"/>
      <c r="N349" s="174"/>
      <c r="O349" s="63"/>
      <c r="P349" s="63"/>
      <c r="Q349" s="63"/>
      <c r="R349" s="63"/>
      <c r="S349" s="174"/>
      <c r="T349" s="174"/>
      <c r="U349" s="174"/>
      <c r="V349" s="63"/>
      <c r="W349" s="174"/>
      <c r="X349" s="174"/>
      <c r="Y349" s="429"/>
      <c r="Z349" s="63"/>
      <c r="AA349" s="63"/>
      <c r="AB349" s="63"/>
      <c r="AC349" s="63"/>
      <c r="AD349" s="174"/>
      <c r="AE349" s="174"/>
      <c r="AF349" s="63"/>
      <c r="AG349" s="174"/>
      <c r="AH349" s="174"/>
      <c r="AI349" s="174"/>
      <c r="AJ349" s="174"/>
      <c r="AK349" s="174"/>
      <c r="AL349" s="174"/>
      <c r="AM349" s="174"/>
      <c r="AN349" s="174"/>
      <c r="AO349" s="174"/>
      <c r="AP349" s="174"/>
      <c r="AQ349" s="174"/>
      <c r="AR349" s="174"/>
      <c r="AS349" s="174"/>
      <c r="AT349" s="415"/>
      <c r="AU349" s="174"/>
      <c r="AV349" s="437"/>
      <c r="AW349" s="471"/>
      <c r="AX349" s="473"/>
      <c r="AY349" s="422"/>
      <c r="AZ349" s="473"/>
      <c r="BA349" s="473"/>
      <c r="BB349" s="422"/>
      <c r="BC349" s="473"/>
      <c r="BD349" s="471"/>
      <c r="BE349" s="473"/>
      <c r="BF349" s="426"/>
      <c r="BG349" s="426"/>
      <c r="BH349" s="426"/>
      <c r="BI349" s="426"/>
      <c r="BJ349" s="426"/>
      <c r="BK349" s="425"/>
      <c r="BL349" s="425"/>
      <c r="BM349" s="425"/>
      <c r="BN349" s="425"/>
    </row>
    <row r="350" spans="1:66" ht="15.75" customHeight="1">
      <c r="A350" s="174"/>
      <c r="B350" s="174"/>
      <c r="C350" s="174"/>
      <c r="D350" s="63"/>
      <c r="E350" s="63"/>
      <c r="F350" s="174"/>
      <c r="G350" s="174"/>
      <c r="H350" s="174"/>
      <c r="I350" s="174"/>
      <c r="J350" s="174"/>
      <c r="K350" s="174"/>
      <c r="L350" s="174"/>
      <c r="M350" s="174"/>
      <c r="N350" s="174"/>
      <c r="O350" s="63"/>
      <c r="P350" s="63"/>
      <c r="Q350" s="63"/>
      <c r="R350" s="63"/>
      <c r="S350" s="174"/>
      <c r="T350" s="174"/>
      <c r="U350" s="174"/>
      <c r="V350" s="63"/>
      <c r="W350" s="174"/>
      <c r="X350" s="174"/>
      <c r="Y350" s="429"/>
      <c r="Z350" s="63"/>
      <c r="AA350" s="63"/>
      <c r="AB350" s="63"/>
      <c r="AC350" s="63"/>
      <c r="AD350" s="174"/>
      <c r="AE350" s="174"/>
      <c r="AF350" s="63"/>
      <c r="AG350" s="174"/>
      <c r="AH350" s="174"/>
      <c r="AI350" s="174"/>
      <c r="AJ350" s="174"/>
      <c r="AK350" s="174"/>
      <c r="AL350" s="174"/>
      <c r="AM350" s="174"/>
      <c r="AN350" s="174"/>
      <c r="AO350" s="174"/>
      <c r="AP350" s="174"/>
      <c r="AQ350" s="174"/>
      <c r="AR350" s="174"/>
      <c r="AS350" s="174"/>
      <c r="AT350" s="415"/>
      <c r="AU350" s="174"/>
      <c r="AV350" s="437"/>
      <c r="AW350" s="471"/>
      <c r="AX350" s="473"/>
      <c r="AY350" s="422"/>
      <c r="AZ350" s="473"/>
      <c r="BA350" s="473"/>
      <c r="BB350" s="422"/>
      <c r="BC350" s="473"/>
      <c r="BD350" s="471"/>
      <c r="BE350" s="473"/>
      <c r="BF350" s="426"/>
      <c r="BG350" s="426"/>
      <c r="BH350" s="426"/>
      <c r="BI350" s="426"/>
      <c r="BJ350" s="426"/>
      <c r="BK350" s="425"/>
      <c r="BL350" s="425"/>
      <c r="BM350" s="425"/>
      <c r="BN350" s="425"/>
    </row>
    <row r="351" spans="1:66" ht="15.75" customHeight="1">
      <c r="A351" s="174"/>
      <c r="B351" s="174"/>
      <c r="C351" s="174"/>
      <c r="D351" s="63"/>
      <c r="E351" s="63"/>
      <c r="F351" s="174"/>
      <c r="G351" s="174"/>
      <c r="H351" s="174"/>
      <c r="I351" s="174"/>
      <c r="J351" s="174"/>
      <c r="K351" s="174"/>
      <c r="L351" s="174"/>
      <c r="M351" s="174"/>
      <c r="N351" s="174"/>
      <c r="O351" s="63"/>
      <c r="P351" s="63"/>
      <c r="Q351" s="63"/>
      <c r="R351" s="63"/>
      <c r="S351" s="174"/>
      <c r="T351" s="174"/>
      <c r="U351" s="174"/>
      <c r="V351" s="63"/>
      <c r="W351" s="174"/>
      <c r="X351" s="174"/>
      <c r="Y351" s="429"/>
      <c r="Z351" s="63"/>
      <c r="AA351" s="63"/>
      <c r="AB351" s="63"/>
      <c r="AC351" s="63"/>
      <c r="AD351" s="174"/>
      <c r="AE351" s="174"/>
      <c r="AF351" s="63"/>
      <c r="AG351" s="174"/>
      <c r="AH351" s="174"/>
      <c r="AI351" s="174"/>
      <c r="AJ351" s="174"/>
      <c r="AK351" s="174"/>
      <c r="AL351" s="174"/>
      <c r="AM351" s="174"/>
      <c r="AN351" s="174"/>
      <c r="AO351" s="174"/>
      <c r="AP351" s="174"/>
      <c r="AQ351" s="174"/>
      <c r="AR351" s="174"/>
      <c r="AS351" s="174"/>
      <c r="AT351" s="415"/>
      <c r="AU351" s="174"/>
      <c r="AV351" s="437"/>
      <c r="AW351" s="471"/>
      <c r="AX351" s="473"/>
      <c r="AY351" s="422"/>
      <c r="AZ351" s="473"/>
      <c r="BA351" s="473"/>
      <c r="BB351" s="422"/>
      <c r="BC351" s="473"/>
      <c r="BD351" s="471"/>
      <c r="BE351" s="473"/>
      <c r="BF351" s="426"/>
      <c r="BG351" s="426"/>
      <c r="BH351" s="426"/>
      <c r="BI351" s="426"/>
      <c r="BJ351" s="426"/>
      <c r="BK351" s="425"/>
      <c r="BL351" s="425"/>
      <c r="BM351" s="425"/>
      <c r="BN351" s="425"/>
    </row>
    <row r="352" spans="1:66" ht="15.75" customHeight="1">
      <c r="A352" s="174"/>
      <c r="B352" s="174"/>
      <c r="C352" s="174"/>
      <c r="D352" s="63"/>
      <c r="E352" s="63"/>
      <c r="F352" s="174"/>
      <c r="G352" s="174"/>
      <c r="H352" s="174"/>
      <c r="I352" s="174"/>
      <c r="J352" s="174"/>
      <c r="K352" s="174"/>
      <c r="L352" s="174"/>
      <c r="M352" s="174"/>
      <c r="N352" s="174"/>
      <c r="O352" s="63"/>
      <c r="P352" s="63"/>
      <c r="Q352" s="63"/>
      <c r="R352" s="63"/>
      <c r="S352" s="174"/>
      <c r="T352" s="174"/>
      <c r="U352" s="174"/>
      <c r="V352" s="63"/>
      <c r="W352" s="174"/>
      <c r="X352" s="174"/>
      <c r="Y352" s="429"/>
      <c r="Z352" s="63"/>
      <c r="AA352" s="63"/>
      <c r="AB352" s="63"/>
      <c r="AC352" s="63"/>
      <c r="AD352" s="174"/>
      <c r="AE352" s="174"/>
      <c r="AF352" s="63"/>
      <c r="AG352" s="174"/>
      <c r="AH352" s="174"/>
      <c r="AI352" s="174"/>
      <c r="AJ352" s="174"/>
      <c r="AK352" s="174"/>
      <c r="AL352" s="174"/>
      <c r="AM352" s="174"/>
      <c r="AN352" s="174"/>
      <c r="AO352" s="174"/>
      <c r="AP352" s="174"/>
      <c r="AQ352" s="174"/>
      <c r="AR352" s="174"/>
      <c r="AS352" s="174"/>
      <c r="AT352" s="415"/>
      <c r="AU352" s="174"/>
      <c r="AV352" s="437"/>
      <c r="AW352" s="471"/>
      <c r="AX352" s="473"/>
      <c r="AY352" s="422"/>
      <c r="AZ352" s="473"/>
      <c r="BA352" s="473"/>
      <c r="BB352" s="422"/>
      <c r="BC352" s="473"/>
      <c r="BD352" s="471"/>
      <c r="BE352" s="473"/>
      <c r="BF352" s="426"/>
      <c r="BG352" s="426"/>
      <c r="BH352" s="426"/>
      <c r="BI352" s="426"/>
      <c r="BJ352" s="426"/>
      <c r="BK352" s="425"/>
      <c r="BL352" s="425"/>
      <c r="BM352" s="425"/>
      <c r="BN352" s="425"/>
    </row>
    <row r="353" spans="1:66" ht="15.75" customHeight="1">
      <c r="A353" s="174"/>
      <c r="B353" s="174"/>
      <c r="C353" s="174"/>
      <c r="D353" s="63"/>
      <c r="E353" s="63"/>
      <c r="F353" s="174"/>
      <c r="G353" s="174"/>
      <c r="H353" s="174"/>
      <c r="I353" s="174"/>
      <c r="J353" s="174"/>
      <c r="K353" s="174"/>
      <c r="L353" s="174"/>
      <c r="M353" s="174"/>
      <c r="N353" s="174"/>
      <c r="O353" s="63"/>
      <c r="P353" s="63"/>
      <c r="Q353" s="63"/>
      <c r="R353" s="63"/>
      <c r="S353" s="174"/>
      <c r="T353" s="174"/>
      <c r="U353" s="174"/>
      <c r="V353" s="63"/>
      <c r="W353" s="174"/>
      <c r="X353" s="174"/>
      <c r="Y353" s="429"/>
      <c r="Z353" s="63"/>
      <c r="AA353" s="63"/>
      <c r="AB353" s="63"/>
      <c r="AC353" s="63"/>
      <c r="AD353" s="174"/>
      <c r="AE353" s="174"/>
      <c r="AF353" s="63"/>
      <c r="AG353" s="174"/>
      <c r="AH353" s="174"/>
      <c r="AI353" s="174"/>
      <c r="AJ353" s="174"/>
      <c r="AK353" s="174"/>
      <c r="AL353" s="174"/>
      <c r="AM353" s="174"/>
      <c r="AN353" s="174"/>
      <c r="AO353" s="174"/>
      <c r="AP353" s="174"/>
      <c r="AQ353" s="174"/>
      <c r="AR353" s="174"/>
      <c r="AS353" s="174"/>
      <c r="AT353" s="415"/>
      <c r="AU353" s="174"/>
      <c r="AV353" s="437"/>
      <c r="AW353" s="471"/>
      <c r="AX353" s="473"/>
      <c r="AY353" s="422"/>
      <c r="AZ353" s="473"/>
      <c r="BA353" s="473"/>
      <c r="BB353" s="422"/>
      <c r="BC353" s="473"/>
      <c r="BD353" s="471"/>
      <c r="BE353" s="473"/>
      <c r="BF353" s="426"/>
      <c r="BG353" s="426"/>
      <c r="BH353" s="426"/>
      <c r="BI353" s="426"/>
      <c r="BJ353" s="426"/>
      <c r="BK353" s="425"/>
      <c r="BL353" s="425"/>
      <c r="BM353" s="425"/>
      <c r="BN353" s="425"/>
    </row>
    <row r="354" spans="1:66" ht="15.75" customHeight="1">
      <c r="A354" s="174"/>
      <c r="B354" s="174"/>
      <c r="C354" s="174"/>
      <c r="D354" s="63"/>
      <c r="E354" s="63"/>
      <c r="F354" s="174"/>
      <c r="G354" s="174"/>
      <c r="H354" s="174"/>
      <c r="I354" s="174"/>
      <c r="J354" s="174"/>
      <c r="K354" s="174"/>
      <c r="L354" s="174"/>
      <c r="M354" s="174"/>
      <c r="N354" s="174"/>
      <c r="O354" s="63"/>
      <c r="P354" s="63"/>
      <c r="Q354" s="63"/>
      <c r="R354" s="63"/>
      <c r="S354" s="174"/>
      <c r="T354" s="174"/>
      <c r="U354" s="174"/>
      <c r="V354" s="63"/>
      <c r="W354" s="174"/>
      <c r="X354" s="174"/>
      <c r="Y354" s="429"/>
      <c r="Z354" s="63"/>
      <c r="AA354" s="63"/>
      <c r="AB354" s="63"/>
      <c r="AC354" s="63"/>
      <c r="AD354" s="174"/>
      <c r="AE354" s="174"/>
      <c r="AF354" s="63"/>
      <c r="AG354" s="174"/>
      <c r="AH354" s="174"/>
      <c r="AI354" s="174"/>
      <c r="AJ354" s="174"/>
      <c r="AK354" s="174"/>
      <c r="AL354" s="174"/>
      <c r="AM354" s="174"/>
      <c r="AN354" s="174"/>
      <c r="AO354" s="174"/>
      <c r="AP354" s="174"/>
      <c r="AQ354" s="174"/>
      <c r="AR354" s="174"/>
      <c r="AS354" s="174"/>
      <c r="AT354" s="415"/>
      <c r="AU354" s="174"/>
      <c r="AV354" s="437"/>
      <c r="AW354" s="471"/>
      <c r="AX354" s="473"/>
      <c r="AY354" s="422"/>
      <c r="AZ354" s="473"/>
      <c r="BA354" s="473"/>
      <c r="BB354" s="422"/>
      <c r="BC354" s="473"/>
      <c r="BD354" s="471"/>
      <c r="BE354" s="473"/>
      <c r="BF354" s="426"/>
      <c r="BG354" s="426"/>
      <c r="BH354" s="426"/>
      <c r="BI354" s="426"/>
      <c r="BJ354" s="426"/>
      <c r="BK354" s="425"/>
      <c r="BL354" s="425"/>
      <c r="BM354" s="425"/>
      <c r="BN354" s="425"/>
    </row>
    <row r="355" spans="1:66" ht="15.75" customHeight="1">
      <c r="A355" s="174"/>
      <c r="B355" s="174"/>
      <c r="C355" s="174"/>
      <c r="D355" s="63"/>
      <c r="E355" s="63"/>
      <c r="F355" s="174"/>
      <c r="G355" s="174"/>
      <c r="H355" s="174"/>
      <c r="I355" s="174"/>
      <c r="J355" s="174"/>
      <c r="K355" s="174"/>
      <c r="L355" s="174"/>
      <c r="M355" s="174"/>
      <c r="N355" s="174"/>
      <c r="O355" s="63"/>
      <c r="P355" s="63"/>
      <c r="Q355" s="63"/>
      <c r="R355" s="63"/>
      <c r="S355" s="174"/>
      <c r="T355" s="174"/>
      <c r="U355" s="174"/>
      <c r="V355" s="63"/>
      <c r="W355" s="174"/>
      <c r="X355" s="174"/>
      <c r="Y355" s="429"/>
      <c r="Z355" s="63"/>
      <c r="AA355" s="63"/>
      <c r="AB355" s="63"/>
      <c r="AC355" s="63"/>
      <c r="AD355" s="174"/>
      <c r="AE355" s="174"/>
      <c r="AF355" s="63"/>
      <c r="AG355" s="174"/>
      <c r="AH355" s="174"/>
      <c r="AI355" s="174"/>
      <c r="AJ355" s="174"/>
      <c r="AK355" s="174"/>
      <c r="AL355" s="174"/>
      <c r="AM355" s="174"/>
      <c r="AN355" s="174"/>
      <c r="AO355" s="174"/>
      <c r="AP355" s="174"/>
      <c r="AQ355" s="174"/>
      <c r="AR355" s="174"/>
      <c r="AS355" s="174"/>
      <c r="AT355" s="415"/>
      <c r="AU355" s="174"/>
      <c r="AV355" s="437"/>
      <c r="AW355" s="471"/>
      <c r="AX355" s="473"/>
      <c r="AY355" s="422"/>
      <c r="AZ355" s="473"/>
      <c r="BA355" s="473"/>
      <c r="BB355" s="422"/>
      <c r="BC355" s="473"/>
      <c r="BD355" s="471"/>
      <c r="BE355" s="473"/>
      <c r="BF355" s="426"/>
      <c r="BG355" s="426"/>
      <c r="BH355" s="426"/>
      <c r="BI355" s="426"/>
      <c r="BJ355" s="426"/>
      <c r="BK355" s="425"/>
      <c r="BL355" s="425"/>
      <c r="BM355" s="425"/>
      <c r="BN355" s="425"/>
    </row>
    <row r="356" spans="1:66" ht="15.75" customHeight="1">
      <c r="A356" s="174"/>
      <c r="B356" s="174"/>
      <c r="C356" s="174"/>
      <c r="D356" s="63"/>
      <c r="E356" s="63"/>
      <c r="F356" s="174"/>
      <c r="G356" s="174"/>
      <c r="H356" s="174"/>
      <c r="I356" s="174"/>
      <c r="J356" s="174"/>
      <c r="K356" s="174"/>
      <c r="L356" s="174"/>
      <c r="M356" s="174"/>
      <c r="N356" s="174"/>
      <c r="O356" s="63"/>
      <c r="P356" s="63"/>
      <c r="Q356" s="63"/>
      <c r="R356" s="63"/>
      <c r="S356" s="174"/>
      <c r="T356" s="174"/>
      <c r="U356" s="174"/>
      <c r="V356" s="63"/>
      <c r="W356" s="174"/>
      <c r="X356" s="174"/>
      <c r="Y356" s="429"/>
      <c r="Z356" s="63"/>
      <c r="AA356" s="63"/>
      <c r="AB356" s="63"/>
      <c r="AC356" s="63"/>
      <c r="AD356" s="174"/>
      <c r="AE356" s="174"/>
      <c r="AF356" s="63"/>
      <c r="AG356" s="174"/>
      <c r="AH356" s="174"/>
      <c r="AI356" s="174"/>
      <c r="AJ356" s="174"/>
      <c r="AK356" s="174"/>
      <c r="AL356" s="174"/>
      <c r="AM356" s="174"/>
      <c r="AN356" s="174"/>
      <c r="AO356" s="174"/>
      <c r="AP356" s="174"/>
      <c r="AQ356" s="174"/>
      <c r="AR356" s="174"/>
      <c r="AS356" s="174"/>
      <c r="AT356" s="415"/>
      <c r="AU356" s="174"/>
      <c r="AV356" s="437"/>
      <c r="AW356" s="471"/>
      <c r="AX356" s="473"/>
      <c r="AY356" s="422"/>
      <c r="AZ356" s="473"/>
      <c r="BA356" s="473"/>
      <c r="BB356" s="422"/>
      <c r="BC356" s="473"/>
      <c r="BD356" s="471"/>
      <c r="BE356" s="473"/>
      <c r="BF356" s="426"/>
      <c r="BG356" s="426"/>
      <c r="BH356" s="426"/>
      <c r="BI356" s="426"/>
      <c r="BJ356" s="426"/>
      <c r="BK356" s="425"/>
      <c r="BL356" s="425"/>
      <c r="BM356" s="425"/>
      <c r="BN356" s="425"/>
    </row>
    <row r="357" spans="1:66" ht="15.75" customHeight="1">
      <c r="A357" s="174"/>
      <c r="B357" s="174"/>
      <c r="C357" s="174"/>
      <c r="D357" s="63"/>
      <c r="E357" s="63"/>
      <c r="F357" s="174"/>
      <c r="G357" s="174"/>
      <c r="H357" s="174"/>
      <c r="I357" s="174"/>
      <c r="J357" s="174"/>
      <c r="K357" s="174"/>
      <c r="L357" s="174"/>
      <c r="M357" s="174"/>
      <c r="N357" s="174"/>
      <c r="O357" s="63"/>
      <c r="P357" s="63"/>
      <c r="Q357" s="63"/>
      <c r="R357" s="63"/>
      <c r="S357" s="174"/>
      <c r="T357" s="174"/>
      <c r="U357" s="174"/>
      <c r="V357" s="63"/>
      <c r="W357" s="174"/>
      <c r="X357" s="174"/>
      <c r="Y357" s="429"/>
      <c r="Z357" s="63"/>
      <c r="AA357" s="63"/>
      <c r="AB357" s="63"/>
      <c r="AC357" s="63"/>
      <c r="AD357" s="174"/>
      <c r="AE357" s="174"/>
      <c r="AF357" s="63"/>
      <c r="AG357" s="174"/>
      <c r="AH357" s="174"/>
      <c r="AI357" s="174"/>
      <c r="AJ357" s="174"/>
      <c r="AK357" s="174"/>
      <c r="AL357" s="174"/>
      <c r="AM357" s="174"/>
      <c r="AN357" s="174"/>
      <c r="AO357" s="174"/>
      <c r="AP357" s="174"/>
      <c r="AQ357" s="174"/>
      <c r="AR357" s="174"/>
      <c r="AS357" s="174"/>
      <c r="AT357" s="415"/>
      <c r="AU357" s="174"/>
      <c r="AV357" s="437"/>
      <c r="AW357" s="471"/>
      <c r="AX357" s="473"/>
      <c r="AY357" s="422"/>
      <c r="AZ357" s="473"/>
      <c r="BA357" s="473"/>
      <c r="BB357" s="422"/>
      <c r="BC357" s="473"/>
      <c r="BD357" s="471"/>
      <c r="BE357" s="473"/>
      <c r="BF357" s="426"/>
      <c r="BG357" s="426"/>
      <c r="BH357" s="426"/>
      <c r="BI357" s="426"/>
      <c r="BJ357" s="426"/>
      <c r="BK357" s="425"/>
      <c r="BL357" s="425"/>
      <c r="BM357" s="425"/>
      <c r="BN357" s="425"/>
    </row>
    <row r="358" spans="1:66" ht="15.75" customHeight="1">
      <c r="A358" s="174"/>
      <c r="B358" s="174"/>
      <c r="C358" s="174"/>
      <c r="D358" s="63"/>
      <c r="E358" s="63"/>
      <c r="F358" s="174"/>
      <c r="G358" s="174"/>
      <c r="H358" s="174"/>
      <c r="I358" s="174"/>
      <c r="J358" s="174"/>
      <c r="K358" s="174"/>
      <c r="L358" s="174"/>
      <c r="M358" s="174"/>
      <c r="N358" s="174"/>
      <c r="O358" s="63"/>
      <c r="P358" s="63"/>
      <c r="Q358" s="63"/>
      <c r="R358" s="63"/>
      <c r="S358" s="174"/>
      <c r="T358" s="174"/>
      <c r="U358" s="174"/>
      <c r="V358" s="63"/>
      <c r="W358" s="174"/>
      <c r="X358" s="174"/>
      <c r="Y358" s="429"/>
      <c r="Z358" s="63"/>
      <c r="AA358" s="63"/>
      <c r="AB358" s="63"/>
      <c r="AC358" s="63"/>
      <c r="AD358" s="174"/>
      <c r="AE358" s="174"/>
      <c r="AF358" s="63"/>
      <c r="AG358" s="174"/>
      <c r="AH358" s="174"/>
      <c r="AI358" s="174"/>
      <c r="AJ358" s="174"/>
      <c r="AK358" s="174"/>
      <c r="AL358" s="174"/>
      <c r="AM358" s="174"/>
      <c r="AN358" s="174"/>
      <c r="AO358" s="174"/>
      <c r="AP358" s="174"/>
      <c r="AQ358" s="174"/>
      <c r="AR358" s="174"/>
      <c r="AS358" s="174"/>
      <c r="AT358" s="415"/>
      <c r="AU358" s="174"/>
      <c r="AV358" s="437"/>
      <c r="AW358" s="471"/>
      <c r="AX358" s="473"/>
      <c r="AY358" s="422"/>
      <c r="AZ358" s="473"/>
      <c r="BA358" s="473"/>
      <c r="BB358" s="422"/>
      <c r="BC358" s="473"/>
      <c r="BD358" s="471"/>
      <c r="BE358" s="473"/>
      <c r="BF358" s="426"/>
      <c r="BG358" s="426"/>
      <c r="BH358" s="426"/>
      <c r="BI358" s="426"/>
      <c r="BJ358" s="426"/>
      <c r="BK358" s="425"/>
      <c r="BL358" s="425"/>
      <c r="BM358" s="425"/>
      <c r="BN358" s="425"/>
    </row>
    <row r="359" spans="1:66" ht="15.75" customHeight="1">
      <c r="A359" s="174"/>
      <c r="B359" s="174"/>
      <c r="C359" s="174"/>
      <c r="D359" s="63"/>
      <c r="E359" s="63"/>
      <c r="F359" s="174"/>
      <c r="G359" s="174"/>
      <c r="H359" s="174"/>
      <c r="I359" s="174"/>
      <c r="J359" s="174"/>
      <c r="K359" s="174"/>
      <c r="L359" s="174"/>
      <c r="M359" s="174"/>
      <c r="N359" s="174"/>
      <c r="O359" s="63"/>
      <c r="P359" s="63"/>
      <c r="Q359" s="63"/>
      <c r="R359" s="63"/>
      <c r="S359" s="174"/>
      <c r="T359" s="174"/>
      <c r="U359" s="174"/>
      <c r="V359" s="63"/>
      <c r="W359" s="174"/>
      <c r="X359" s="174"/>
      <c r="Y359" s="429"/>
      <c r="Z359" s="63"/>
      <c r="AA359" s="63"/>
      <c r="AB359" s="63"/>
      <c r="AC359" s="63"/>
      <c r="AD359" s="174"/>
      <c r="AE359" s="174"/>
      <c r="AF359" s="63"/>
      <c r="AG359" s="174"/>
      <c r="AH359" s="174"/>
      <c r="AI359" s="174"/>
      <c r="AJ359" s="174"/>
      <c r="AK359" s="174"/>
      <c r="AL359" s="174"/>
      <c r="AM359" s="174"/>
      <c r="AN359" s="174"/>
      <c r="AO359" s="174"/>
      <c r="AP359" s="174"/>
      <c r="AQ359" s="174"/>
      <c r="AR359" s="174"/>
      <c r="AS359" s="174"/>
      <c r="AT359" s="415"/>
      <c r="AU359" s="174"/>
      <c r="AV359" s="437"/>
      <c r="AW359" s="471"/>
      <c r="AX359" s="473"/>
      <c r="AY359" s="422"/>
      <c r="AZ359" s="473"/>
      <c r="BA359" s="473"/>
      <c r="BB359" s="422"/>
      <c r="BC359" s="473"/>
      <c r="BD359" s="471"/>
      <c r="BE359" s="473"/>
      <c r="BF359" s="426"/>
      <c r="BG359" s="426"/>
      <c r="BH359" s="426"/>
      <c r="BI359" s="426"/>
      <c r="BJ359" s="426"/>
      <c r="BK359" s="425"/>
      <c r="BL359" s="425"/>
      <c r="BM359" s="425"/>
      <c r="BN359" s="425"/>
    </row>
    <row r="360" spans="1:66" ht="15.75" customHeight="1">
      <c r="A360" s="174"/>
      <c r="B360" s="174"/>
      <c r="C360" s="174"/>
      <c r="D360" s="63"/>
      <c r="E360" s="63"/>
      <c r="F360" s="174"/>
      <c r="G360" s="174"/>
      <c r="H360" s="174"/>
      <c r="I360" s="174"/>
      <c r="J360" s="174"/>
      <c r="K360" s="174"/>
      <c r="L360" s="174"/>
      <c r="M360" s="174"/>
      <c r="N360" s="174"/>
      <c r="O360" s="63"/>
      <c r="P360" s="63"/>
      <c r="Q360" s="63"/>
      <c r="R360" s="63"/>
      <c r="S360" s="174"/>
      <c r="T360" s="174"/>
      <c r="U360" s="174"/>
      <c r="V360" s="63"/>
      <c r="W360" s="174"/>
      <c r="X360" s="174"/>
      <c r="Y360" s="429"/>
      <c r="Z360" s="63"/>
      <c r="AA360" s="63"/>
      <c r="AB360" s="63"/>
      <c r="AC360" s="63"/>
      <c r="AD360" s="174"/>
      <c r="AE360" s="174"/>
      <c r="AF360" s="63"/>
      <c r="AG360" s="174"/>
      <c r="AH360" s="174"/>
      <c r="AI360" s="174"/>
      <c r="AJ360" s="174"/>
      <c r="AK360" s="174"/>
      <c r="AL360" s="174"/>
      <c r="AM360" s="174"/>
      <c r="AN360" s="174"/>
      <c r="AO360" s="174"/>
      <c r="AP360" s="174"/>
      <c r="AQ360" s="174"/>
      <c r="AR360" s="174"/>
      <c r="AS360" s="174"/>
      <c r="AT360" s="415"/>
      <c r="AU360" s="174"/>
      <c r="AV360" s="437"/>
      <c r="AW360" s="471"/>
      <c r="AX360" s="473"/>
      <c r="AY360" s="422"/>
      <c r="AZ360" s="473"/>
      <c r="BA360" s="473"/>
      <c r="BB360" s="422"/>
      <c r="BC360" s="473"/>
      <c r="BD360" s="471"/>
      <c r="BE360" s="473"/>
      <c r="BF360" s="426"/>
      <c r="BG360" s="426"/>
      <c r="BH360" s="426"/>
      <c r="BI360" s="426"/>
      <c r="BJ360" s="426"/>
      <c r="BK360" s="425"/>
      <c r="BL360" s="425"/>
      <c r="BM360" s="425"/>
      <c r="BN360" s="425"/>
    </row>
    <row r="361" spans="1:66" ht="15.75" customHeight="1">
      <c r="A361" s="174"/>
      <c r="B361" s="174"/>
      <c r="C361" s="174"/>
      <c r="D361" s="63"/>
      <c r="E361" s="63"/>
      <c r="F361" s="174"/>
      <c r="G361" s="174"/>
      <c r="H361" s="174"/>
      <c r="I361" s="174"/>
      <c r="J361" s="174"/>
      <c r="K361" s="174"/>
      <c r="L361" s="174"/>
      <c r="M361" s="174"/>
      <c r="N361" s="174"/>
      <c r="O361" s="63"/>
      <c r="P361" s="63"/>
      <c r="Q361" s="63"/>
      <c r="R361" s="63"/>
      <c r="S361" s="174"/>
      <c r="T361" s="174"/>
      <c r="U361" s="174"/>
      <c r="V361" s="63"/>
      <c r="W361" s="174"/>
      <c r="X361" s="174"/>
      <c r="Y361" s="429"/>
      <c r="Z361" s="63"/>
      <c r="AA361" s="63"/>
      <c r="AB361" s="63"/>
      <c r="AC361" s="63"/>
      <c r="AD361" s="174"/>
      <c r="AE361" s="174"/>
      <c r="AF361" s="63"/>
      <c r="AG361" s="174"/>
      <c r="AH361" s="174"/>
      <c r="AI361" s="174"/>
      <c r="AJ361" s="174"/>
      <c r="AK361" s="174"/>
      <c r="AL361" s="174"/>
      <c r="AM361" s="174"/>
      <c r="AN361" s="174"/>
      <c r="AO361" s="174"/>
      <c r="AP361" s="174"/>
      <c r="AQ361" s="174"/>
      <c r="AR361" s="174"/>
      <c r="AS361" s="174"/>
      <c r="AT361" s="415"/>
      <c r="AU361" s="174"/>
      <c r="AV361" s="437"/>
      <c r="AW361" s="471"/>
      <c r="AX361" s="473"/>
      <c r="AY361" s="422"/>
      <c r="AZ361" s="473"/>
      <c r="BA361" s="473"/>
      <c r="BB361" s="422"/>
      <c r="BC361" s="473"/>
      <c r="BD361" s="471"/>
      <c r="BE361" s="473"/>
      <c r="BF361" s="426"/>
      <c r="BG361" s="426"/>
      <c r="BH361" s="426"/>
      <c r="BI361" s="426"/>
      <c r="BJ361" s="426"/>
      <c r="BK361" s="425"/>
      <c r="BL361" s="425"/>
      <c r="BM361" s="425"/>
      <c r="BN361" s="425"/>
    </row>
    <row r="362" spans="1:66" ht="15.75" customHeight="1">
      <c r="A362" s="174"/>
      <c r="B362" s="174"/>
      <c r="C362" s="174"/>
      <c r="D362" s="63"/>
      <c r="E362" s="63"/>
      <c r="F362" s="174"/>
      <c r="G362" s="174"/>
      <c r="H362" s="174"/>
      <c r="I362" s="174"/>
      <c r="J362" s="174"/>
      <c r="K362" s="174"/>
      <c r="L362" s="174"/>
      <c r="M362" s="174"/>
      <c r="N362" s="174"/>
      <c r="O362" s="63"/>
      <c r="P362" s="63"/>
      <c r="Q362" s="63"/>
      <c r="R362" s="63"/>
      <c r="S362" s="174"/>
      <c r="T362" s="174"/>
      <c r="U362" s="174"/>
      <c r="V362" s="63"/>
      <c r="W362" s="174"/>
      <c r="X362" s="174"/>
      <c r="Y362" s="429"/>
      <c r="Z362" s="63"/>
      <c r="AA362" s="63"/>
      <c r="AB362" s="63"/>
      <c r="AC362" s="63"/>
      <c r="AD362" s="174"/>
      <c r="AE362" s="174"/>
      <c r="AF362" s="63"/>
      <c r="AG362" s="174"/>
      <c r="AH362" s="174"/>
      <c r="AI362" s="174"/>
      <c r="AJ362" s="174"/>
      <c r="AK362" s="174"/>
      <c r="AL362" s="174"/>
      <c r="AM362" s="174"/>
      <c r="AN362" s="174"/>
      <c r="AO362" s="174"/>
      <c r="AP362" s="174"/>
      <c r="AQ362" s="174"/>
      <c r="AR362" s="174"/>
      <c r="AS362" s="174"/>
      <c r="AT362" s="415"/>
      <c r="AU362" s="174"/>
      <c r="AV362" s="437"/>
      <c r="AW362" s="471"/>
      <c r="AX362" s="473"/>
      <c r="AY362" s="422"/>
      <c r="AZ362" s="473"/>
      <c r="BA362" s="473"/>
      <c r="BB362" s="422"/>
      <c r="BC362" s="473"/>
      <c r="BD362" s="471"/>
      <c r="BE362" s="473"/>
      <c r="BF362" s="426"/>
      <c r="BG362" s="426"/>
      <c r="BH362" s="426"/>
      <c r="BI362" s="426"/>
      <c r="BJ362" s="426"/>
      <c r="BK362" s="425"/>
      <c r="BL362" s="425"/>
      <c r="BM362" s="425"/>
      <c r="BN362" s="425"/>
    </row>
    <row r="363" spans="1:66" ht="15.75" customHeight="1">
      <c r="A363" s="174"/>
      <c r="B363" s="174"/>
      <c r="C363" s="174"/>
      <c r="D363" s="63"/>
      <c r="E363" s="63"/>
      <c r="F363" s="174"/>
      <c r="G363" s="174"/>
      <c r="H363" s="174"/>
      <c r="I363" s="174"/>
      <c r="J363" s="174"/>
      <c r="K363" s="174"/>
      <c r="L363" s="174"/>
      <c r="M363" s="174"/>
      <c r="N363" s="174"/>
      <c r="O363" s="63"/>
      <c r="P363" s="63"/>
      <c r="Q363" s="63"/>
      <c r="R363" s="63"/>
      <c r="S363" s="174"/>
      <c r="T363" s="174"/>
      <c r="U363" s="174"/>
      <c r="V363" s="63"/>
      <c r="W363" s="174"/>
      <c r="X363" s="174"/>
      <c r="Y363" s="429"/>
      <c r="Z363" s="63"/>
      <c r="AA363" s="63"/>
      <c r="AB363" s="63"/>
      <c r="AC363" s="63"/>
      <c r="AD363" s="174"/>
      <c r="AE363" s="174"/>
      <c r="AF363" s="63"/>
      <c r="AG363" s="174"/>
      <c r="AH363" s="174"/>
      <c r="AI363" s="174"/>
      <c r="AJ363" s="174"/>
      <c r="AK363" s="174"/>
      <c r="AL363" s="174"/>
      <c r="AM363" s="174"/>
      <c r="AN363" s="174"/>
      <c r="AO363" s="174"/>
      <c r="AP363" s="174"/>
      <c r="AQ363" s="174"/>
      <c r="AR363" s="174"/>
      <c r="AS363" s="174"/>
      <c r="AT363" s="415"/>
      <c r="AU363" s="174"/>
      <c r="AV363" s="437"/>
      <c r="AW363" s="471"/>
      <c r="AX363" s="473"/>
      <c r="AY363" s="422"/>
      <c r="AZ363" s="473"/>
      <c r="BA363" s="473"/>
      <c r="BB363" s="422"/>
      <c r="BC363" s="473"/>
      <c r="BD363" s="471"/>
      <c r="BE363" s="473"/>
      <c r="BF363" s="426"/>
      <c r="BG363" s="426"/>
      <c r="BH363" s="426"/>
      <c r="BI363" s="426"/>
      <c r="BJ363" s="426"/>
      <c r="BK363" s="425"/>
      <c r="BL363" s="425"/>
      <c r="BM363" s="425"/>
      <c r="BN363" s="425"/>
    </row>
    <row r="364" spans="1:66" ht="15.75" customHeight="1">
      <c r="A364" s="174"/>
      <c r="B364" s="174"/>
      <c r="C364" s="174"/>
      <c r="D364" s="63"/>
      <c r="E364" s="63"/>
      <c r="F364" s="174"/>
      <c r="G364" s="174"/>
      <c r="H364" s="174"/>
      <c r="I364" s="174"/>
      <c r="J364" s="174"/>
      <c r="K364" s="174"/>
      <c r="L364" s="174"/>
      <c r="M364" s="174"/>
      <c r="N364" s="174"/>
      <c r="O364" s="63"/>
      <c r="P364" s="63"/>
      <c r="Q364" s="63"/>
      <c r="R364" s="63"/>
      <c r="S364" s="174"/>
      <c r="T364" s="174"/>
      <c r="U364" s="174"/>
      <c r="V364" s="63"/>
      <c r="W364" s="174"/>
      <c r="X364" s="174"/>
      <c r="Y364" s="429"/>
      <c r="Z364" s="63"/>
      <c r="AA364" s="63"/>
      <c r="AB364" s="63"/>
      <c r="AC364" s="63"/>
      <c r="AD364" s="174"/>
      <c r="AE364" s="174"/>
      <c r="AF364" s="63"/>
      <c r="AG364" s="174"/>
      <c r="AH364" s="174"/>
      <c r="AI364" s="174"/>
      <c r="AJ364" s="174"/>
      <c r="AK364" s="174"/>
      <c r="AL364" s="174"/>
      <c r="AM364" s="174"/>
      <c r="AN364" s="174"/>
      <c r="AO364" s="174"/>
      <c r="AP364" s="174"/>
      <c r="AQ364" s="174"/>
      <c r="AR364" s="174"/>
      <c r="AS364" s="174"/>
      <c r="AT364" s="415"/>
      <c r="AU364" s="174"/>
      <c r="AV364" s="437"/>
      <c r="AW364" s="471"/>
      <c r="AX364" s="473"/>
      <c r="AY364" s="422"/>
      <c r="AZ364" s="473"/>
      <c r="BA364" s="473"/>
      <c r="BB364" s="422"/>
      <c r="BC364" s="473"/>
      <c r="BD364" s="471"/>
      <c r="BE364" s="473"/>
      <c r="BF364" s="426"/>
      <c r="BG364" s="426"/>
      <c r="BH364" s="426"/>
      <c r="BI364" s="426"/>
      <c r="BJ364" s="426"/>
      <c r="BK364" s="425"/>
      <c r="BL364" s="425"/>
      <c r="BM364" s="425"/>
      <c r="BN364" s="425"/>
    </row>
    <row r="365" spans="1:66" ht="15.75" customHeight="1">
      <c r="A365" s="174"/>
      <c r="B365" s="174"/>
      <c r="C365" s="174"/>
      <c r="D365" s="63"/>
      <c r="E365" s="63"/>
      <c r="F365" s="174"/>
      <c r="G365" s="174"/>
      <c r="H365" s="174"/>
      <c r="I365" s="174"/>
      <c r="J365" s="174"/>
      <c r="K365" s="174"/>
      <c r="L365" s="174"/>
      <c r="M365" s="174"/>
      <c r="N365" s="174"/>
      <c r="O365" s="63"/>
      <c r="P365" s="63"/>
      <c r="Q365" s="63"/>
      <c r="R365" s="63"/>
      <c r="S365" s="174"/>
      <c r="T365" s="174"/>
      <c r="U365" s="174"/>
      <c r="V365" s="63"/>
      <c r="W365" s="174"/>
      <c r="X365" s="174"/>
      <c r="Y365" s="429"/>
      <c r="Z365" s="63"/>
      <c r="AA365" s="63"/>
      <c r="AB365" s="63"/>
      <c r="AC365" s="63"/>
      <c r="AD365" s="174"/>
      <c r="AE365" s="174"/>
      <c r="AF365" s="63"/>
      <c r="AG365" s="174"/>
      <c r="AH365" s="174"/>
      <c r="AI365" s="174"/>
      <c r="AJ365" s="174"/>
      <c r="AK365" s="174"/>
      <c r="AL365" s="174"/>
      <c r="AM365" s="174"/>
      <c r="AN365" s="174"/>
      <c r="AO365" s="174"/>
      <c r="AP365" s="174"/>
      <c r="AQ365" s="174"/>
      <c r="AR365" s="174"/>
      <c r="AS365" s="174"/>
      <c r="AT365" s="415"/>
      <c r="AU365" s="174"/>
      <c r="AV365" s="437"/>
      <c r="AW365" s="471"/>
      <c r="AX365" s="473"/>
      <c r="AY365" s="422"/>
      <c r="AZ365" s="473"/>
      <c r="BA365" s="473"/>
      <c r="BB365" s="422"/>
      <c r="BC365" s="473"/>
      <c r="BD365" s="471"/>
      <c r="BE365" s="473"/>
      <c r="BF365" s="426"/>
      <c r="BG365" s="426"/>
      <c r="BH365" s="426"/>
      <c r="BI365" s="426"/>
      <c r="BJ365" s="426"/>
      <c r="BK365" s="425"/>
      <c r="BL365" s="425"/>
      <c r="BM365" s="425"/>
      <c r="BN365" s="425"/>
    </row>
    <row r="366" spans="1:66" ht="15.75" customHeight="1">
      <c r="A366" s="174"/>
      <c r="B366" s="174"/>
      <c r="C366" s="174"/>
      <c r="D366" s="63"/>
      <c r="E366" s="63"/>
      <c r="F366" s="174"/>
      <c r="G366" s="174"/>
      <c r="H366" s="174"/>
      <c r="I366" s="174"/>
      <c r="J366" s="174"/>
      <c r="K366" s="174"/>
      <c r="L366" s="174"/>
      <c r="M366" s="174"/>
      <c r="N366" s="174"/>
      <c r="O366" s="63"/>
      <c r="P366" s="63"/>
      <c r="Q366" s="63"/>
      <c r="R366" s="63"/>
      <c r="S366" s="174"/>
      <c r="T366" s="174"/>
      <c r="U366" s="174"/>
      <c r="V366" s="63"/>
      <c r="W366" s="174"/>
      <c r="X366" s="174"/>
      <c r="Y366" s="429"/>
      <c r="Z366" s="63"/>
      <c r="AA366" s="63"/>
      <c r="AB366" s="63"/>
      <c r="AC366" s="63"/>
      <c r="AD366" s="174"/>
      <c r="AE366" s="174"/>
      <c r="AF366" s="63"/>
      <c r="AG366" s="174"/>
      <c r="AH366" s="174"/>
      <c r="AI366" s="174"/>
      <c r="AJ366" s="174"/>
      <c r="AK366" s="174"/>
      <c r="AL366" s="174"/>
      <c r="AM366" s="174"/>
      <c r="AN366" s="174"/>
      <c r="AO366" s="174"/>
      <c r="AP366" s="174"/>
      <c r="AQ366" s="174"/>
      <c r="AR366" s="174"/>
      <c r="AS366" s="174"/>
      <c r="AT366" s="415"/>
      <c r="AU366" s="174"/>
      <c r="AV366" s="437"/>
      <c r="AW366" s="471"/>
      <c r="AX366" s="473"/>
      <c r="AY366" s="422"/>
      <c r="AZ366" s="473"/>
      <c r="BA366" s="473"/>
      <c r="BB366" s="422"/>
      <c r="BC366" s="473"/>
      <c r="BD366" s="471"/>
      <c r="BE366" s="473"/>
      <c r="BF366" s="426"/>
      <c r="BG366" s="426"/>
      <c r="BH366" s="426"/>
      <c r="BI366" s="426"/>
      <c r="BJ366" s="426"/>
      <c r="BK366" s="425"/>
      <c r="BL366" s="425"/>
      <c r="BM366" s="425"/>
      <c r="BN366" s="425"/>
    </row>
    <row r="367" spans="1:66" ht="15.75" customHeight="1">
      <c r="A367" s="174"/>
      <c r="B367" s="174"/>
      <c r="C367" s="174"/>
      <c r="D367" s="63"/>
      <c r="E367" s="63"/>
      <c r="F367" s="174"/>
      <c r="G367" s="174"/>
      <c r="H367" s="174"/>
      <c r="I367" s="174"/>
      <c r="J367" s="174"/>
      <c r="K367" s="174"/>
      <c r="L367" s="174"/>
      <c r="M367" s="174"/>
      <c r="N367" s="174"/>
      <c r="O367" s="63"/>
      <c r="P367" s="63"/>
      <c r="Q367" s="63"/>
      <c r="R367" s="63"/>
      <c r="S367" s="174"/>
      <c r="T367" s="174"/>
      <c r="U367" s="174"/>
      <c r="V367" s="63"/>
      <c r="W367" s="174"/>
      <c r="X367" s="174"/>
      <c r="Y367" s="429"/>
      <c r="Z367" s="63"/>
      <c r="AA367" s="63"/>
      <c r="AB367" s="63"/>
      <c r="AC367" s="63"/>
      <c r="AD367" s="174"/>
      <c r="AE367" s="174"/>
      <c r="AF367" s="63"/>
      <c r="AG367" s="174"/>
      <c r="AH367" s="174"/>
      <c r="AI367" s="174"/>
      <c r="AJ367" s="174"/>
      <c r="AK367" s="174"/>
      <c r="AL367" s="174"/>
      <c r="AM367" s="174"/>
      <c r="AN367" s="174"/>
      <c r="AO367" s="174"/>
      <c r="AP367" s="174"/>
      <c r="AQ367" s="174"/>
      <c r="AR367" s="174"/>
      <c r="AS367" s="174"/>
      <c r="AT367" s="415"/>
      <c r="AU367" s="174"/>
      <c r="AV367" s="437"/>
      <c r="AW367" s="471"/>
      <c r="AX367" s="473"/>
      <c r="AY367" s="422"/>
      <c r="AZ367" s="473"/>
      <c r="BA367" s="473"/>
      <c r="BB367" s="422"/>
      <c r="BC367" s="473"/>
      <c r="BD367" s="471"/>
      <c r="BE367" s="473"/>
      <c r="BF367" s="426"/>
      <c r="BG367" s="426"/>
      <c r="BH367" s="426"/>
      <c r="BI367" s="426"/>
      <c r="BJ367" s="426"/>
      <c r="BK367" s="425"/>
      <c r="BL367" s="425"/>
      <c r="BM367" s="425"/>
      <c r="BN367" s="425"/>
    </row>
    <row r="368" spans="1:66" ht="15.75" customHeight="1">
      <c r="A368" s="174"/>
      <c r="B368" s="174"/>
      <c r="C368" s="174"/>
      <c r="D368" s="63"/>
      <c r="E368" s="63"/>
      <c r="F368" s="174"/>
      <c r="G368" s="174"/>
      <c r="H368" s="174"/>
      <c r="I368" s="174"/>
      <c r="J368" s="174"/>
      <c r="K368" s="174"/>
      <c r="L368" s="174"/>
      <c r="M368" s="174"/>
      <c r="N368" s="174"/>
      <c r="O368" s="63"/>
      <c r="P368" s="63"/>
      <c r="Q368" s="63"/>
      <c r="R368" s="63"/>
      <c r="S368" s="174"/>
      <c r="T368" s="174"/>
      <c r="U368" s="174"/>
      <c r="V368" s="63"/>
      <c r="W368" s="174"/>
      <c r="X368" s="174"/>
      <c r="Y368" s="429"/>
      <c r="Z368" s="63"/>
      <c r="AA368" s="63"/>
      <c r="AB368" s="63"/>
      <c r="AC368" s="63"/>
      <c r="AD368" s="174"/>
      <c r="AE368" s="174"/>
      <c r="AF368" s="63"/>
      <c r="AG368" s="174"/>
      <c r="AH368" s="174"/>
      <c r="AI368" s="174"/>
      <c r="AJ368" s="174"/>
      <c r="AK368" s="174"/>
      <c r="AL368" s="174"/>
      <c r="AM368" s="174"/>
      <c r="AN368" s="174"/>
      <c r="AO368" s="174"/>
      <c r="AP368" s="174"/>
      <c r="AQ368" s="174"/>
      <c r="AR368" s="174"/>
      <c r="AS368" s="174"/>
      <c r="AT368" s="415"/>
      <c r="AU368" s="174"/>
      <c r="AV368" s="437"/>
      <c r="AW368" s="471"/>
      <c r="AX368" s="473"/>
      <c r="AY368" s="422"/>
      <c r="AZ368" s="473"/>
      <c r="BA368" s="473"/>
      <c r="BB368" s="422"/>
      <c r="BC368" s="473"/>
      <c r="BD368" s="471"/>
      <c r="BE368" s="473"/>
      <c r="BF368" s="426"/>
      <c r="BG368" s="426"/>
      <c r="BH368" s="426"/>
      <c r="BI368" s="426"/>
      <c r="BJ368" s="426"/>
      <c r="BK368" s="425"/>
      <c r="BL368" s="425"/>
      <c r="BM368" s="425"/>
      <c r="BN368" s="425"/>
    </row>
    <row r="369" spans="1:66" ht="15.75" customHeight="1">
      <c r="A369" s="174"/>
      <c r="B369" s="174"/>
      <c r="C369" s="174"/>
      <c r="D369" s="63"/>
      <c r="E369" s="63"/>
      <c r="F369" s="174"/>
      <c r="G369" s="174"/>
      <c r="H369" s="174"/>
      <c r="I369" s="174"/>
      <c r="J369" s="174"/>
      <c r="K369" s="174"/>
      <c r="L369" s="174"/>
      <c r="M369" s="174"/>
      <c r="N369" s="174"/>
      <c r="O369" s="63"/>
      <c r="P369" s="63"/>
      <c r="Q369" s="63"/>
      <c r="R369" s="63"/>
      <c r="S369" s="174"/>
      <c r="T369" s="174"/>
      <c r="U369" s="174"/>
      <c r="V369" s="63"/>
      <c r="W369" s="174"/>
      <c r="X369" s="174"/>
      <c r="Y369" s="429"/>
      <c r="Z369" s="63"/>
      <c r="AA369" s="63"/>
      <c r="AB369" s="63"/>
      <c r="AC369" s="63"/>
      <c r="AD369" s="174"/>
      <c r="AE369" s="174"/>
      <c r="AF369" s="63"/>
      <c r="AG369" s="174"/>
      <c r="AH369" s="174"/>
      <c r="AI369" s="174"/>
      <c r="AJ369" s="174"/>
      <c r="AK369" s="174"/>
      <c r="AL369" s="174"/>
      <c r="AM369" s="174"/>
      <c r="AN369" s="174"/>
      <c r="AO369" s="174"/>
      <c r="AP369" s="174"/>
      <c r="AQ369" s="174"/>
      <c r="AR369" s="174"/>
      <c r="AS369" s="174"/>
      <c r="AT369" s="415"/>
      <c r="AU369" s="174"/>
      <c r="AV369" s="437"/>
      <c r="AW369" s="471"/>
      <c r="AX369" s="473"/>
      <c r="AY369" s="422"/>
      <c r="AZ369" s="473"/>
      <c r="BA369" s="473"/>
      <c r="BB369" s="422"/>
      <c r="BC369" s="473"/>
      <c r="BD369" s="471"/>
      <c r="BE369" s="473"/>
      <c r="BF369" s="426"/>
      <c r="BG369" s="426"/>
      <c r="BH369" s="426"/>
      <c r="BI369" s="426"/>
      <c r="BJ369" s="426"/>
      <c r="BK369" s="425"/>
      <c r="BL369" s="425"/>
      <c r="BM369" s="425"/>
      <c r="BN369" s="425"/>
    </row>
    <row r="370" spans="1:66" ht="15.75" customHeight="1">
      <c r="A370" s="174"/>
      <c r="B370" s="174"/>
      <c r="C370" s="174"/>
      <c r="D370" s="63"/>
      <c r="E370" s="63"/>
      <c r="F370" s="174"/>
      <c r="G370" s="174"/>
      <c r="H370" s="174"/>
      <c r="I370" s="174"/>
      <c r="J370" s="174"/>
      <c r="K370" s="174"/>
      <c r="L370" s="174"/>
      <c r="M370" s="174"/>
      <c r="N370" s="174"/>
      <c r="O370" s="63"/>
      <c r="P370" s="63"/>
      <c r="Q370" s="63"/>
      <c r="R370" s="63"/>
      <c r="S370" s="174"/>
      <c r="T370" s="174"/>
      <c r="U370" s="174"/>
      <c r="V370" s="63"/>
      <c r="W370" s="174"/>
      <c r="X370" s="174"/>
      <c r="Y370" s="429"/>
      <c r="Z370" s="63"/>
      <c r="AA370" s="63"/>
      <c r="AB370" s="63"/>
      <c r="AC370" s="63"/>
      <c r="AD370" s="174"/>
      <c r="AE370" s="174"/>
      <c r="AF370" s="63"/>
      <c r="AG370" s="174"/>
      <c r="AH370" s="174"/>
      <c r="AI370" s="174"/>
      <c r="AJ370" s="174"/>
      <c r="AK370" s="174"/>
      <c r="AL370" s="174"/>
      <c r="AM370" s="174"/>
      <c r="AN370" s="174"/>
      <c r="AO370" s="174"/>
      <c r="AP370" s="174"/>
      <c r="AQ370" s="174"/>
      <c r="AR370" s="174"/>
      <c r="AS370" s="174"/>
      <c r="AT370" s="415"/>
      <c r="AU370" s="174"/>
      <c r="AV370" s="437"/>
      <c r="AW370" s="471"/>
      <c r="AX370" s="473"/>
      <c r="AY370" s="422"/>
      <c r="AZ370" s="473"/>
      <c r="BA370" s="473"/>
      <c r="BB370" s="422"/>
      <c r="BC370" s="473"/>
      <c r="BD370" s="471"/>
      <c r="BE370" s="473"/>
      <c r="BF370" s="426"/>
      <c r="BG370" s="426"/>
      <c r="BH370" s="426"/>
      <c r="BI370" s="426"/>
      <c r="BJ370" s="426"/>
      <c r="BK370" s="425"/>
      <c r="BL370" s="425"/>
      <c r="BM370" s="425"/>
      <c r="BN370" s="425"/>
    </row>
    <row r="371" spans="1:66" ht="15.75" customHeight="1">
      <c r="A371" s="174"/>
      <c r="B371" s="174"/>
      <c r="C371" s="174"/>
      <c r="D371" s="63"/>
      <c r="E371" s="63"/>
      <c r="F371" s="174"/>
      <c r="G371" s="174"/>
      <c r="H371" s="174"/>
      <c r="I371" s="174"/>
      <c r="J371" s="174"/>
      <c r="K371" s="174"/>
      <c r="L371" s="174"/>
      <c r="M371" s="174"/>
      <c r="N371" s="174"/>
      <c r="O371" s="63"/>
      <c r="P371" s="63"/>
      <c r="Q371" s="63"/>
      <c r="R371" s="63"/>
      <c r="S371" s="174"/>
      <c r="T371" s="174"/>
      <c r="U371" s="174"/>
      <c r="V371" s="63"/>
      <c r="W371" s="174"/>
      <c r="X371" s="174"/>
      <c r="Y371" s="429"/>
      <c r="Z371" s="63"/>
      <c r="AA371" s="63"/>
      <c r="AB371" s="63"/>
      <c r="AC371" s="63"/>
      <c r="AD371" s="174"/>
      <c r="AE371" s="174"/>
      <c r="AF371" s="63"/>
      <c r="AG371" s="174"/>
      <c r="AH371" s="174"/>
      <c r="AI371" s="174"/>
      <c r="AJ371" s="174"/>
      <c r="AK371" s="174"/>
      <c r="AL371" s="174"/>
      <c r="AM371" s="174"/>
      <c r="AN371" s="174"/>
      <c r="AO371" s="174"/>
      <c r="AP371" s="174"/>
      <c r="AQ371" s="174"/>
      <c r="AR371" s="174"/>
      <c r="AS371" s="174"/>
      <c r="AT371" s="415"/>
      <c r="AU371" s="174"/>
      <c r="AV371" s="437"/>
      <c r="AW371" s="471"/>
      <c r="AX371" s="473"/>
      <c r="AY371" s="422"/>
      <c r="AZ371" s="473"/>
      <c r="BA371" s="473"/>
      <c r="BB371" s="422"/>
      <c r="BC371" s="473"/>
      <c r="BD371" s="471"/>
      <c r="BE371" s="473"/>
      <c r="BF371" s="426"/>
      <c r="BG371" s="426"/>
      <c r="BH371" s="426"/>
      <c r="BI371" s="426"/>
      <c r="BJ371" s="426"/>
      <c r="BK371" s="425"/>
      <c r="BL371" s="425"/>
      <c r="BM371" s="425"/>
      <c r="BN371" s="425"/>
    </row>
    <row r="372" spans="1:66" ht="15.75" customHeight="1">
      <c r="A372" s="174"/>
      <c r="B372" s="174"/>
      <c r="C372" s="174"/>
      <c r="D372" s="63"/>
      <c r="E372" s="63"/>
      <c r="F372" s="174"/>
      <c r="G372" s="174"/>
      <c r="H372" s="174"/>
      <c r="I372" s="174"/>
      <c r="J372" s="174"/>
      <c r="K372" s="174"/>
      <c r="L372" s="174"/>
      <c r="M372" s="174"/>
      <c r="N372" s="174"/>
      <c r="O372" s="63"/>
      <c r="P372" s="63"/>
      <c r="Q372" s="63"/>
      <c r="R372" s="63"/>
      <c r="S372" s="174"/>
      <c r="T372" s="174"/>
      <c r="U372" s="174"/>
      <c r="V372" s="63"/>
      <c r="W372" s="174"/>
      <c r="X372" s="174"/>
      <c r="Y372" s="429"/>
      <c r="Z372" s="63"/>
      <c r="AA372" s="63"/>
      <c r="AB372" s="63"/>
      <c r="AC372" s="63"/>
      <c r="AD372" s="174"/>
      <c r="AE372" s="174"/>
      <c r="AF372" s="63"/>
      <c r="AG372" s="174"/>
      <c r="AH372" s="174"/>
      <c r="AI372" s="174"/>
      <c r="AJ372" s="174"/>
      <c r="AK372" s="174"/>
      <c r="AL372" s="174"/>
      <c r="AM372" s="174"/>
      <c r="AN372" s="174"/>
      <c r="AO372" s="174"/>
      <c r="AP372" s="174"/>
      <c r="AQ372" s="174"/>
      <c r="AR372" s="174"/>
      <c r="AS372" s="174"/>
      <c r="AT372" s="415"/>
      <c r="AU372" s="174"/>
      <c r="AV372" s="437"/>
      <c r="AW372" s="471"/>
      <c r="AX372" s="473"/>
      <c r="AY372" s="422"/>
      <c r="AZ372" s="473"/>
      <c r="BA372" s="473"/>
      <c r="BB372" s="422"/>
      <c r="BC372" s="473"/>
      <c r="BD372" s="471"/>
      <c r="BE372" s="473"/>
      <c r="BF372" s="426"/>
      <c r="BG372" s="426"/>
      <c r="BH372" s="426"/>
      <c r="BI372" s="426"/>
      <c r="BJ372" s="426"/>
      <c r="BK372" s="425"/>
      <c r="BL372" s="425"/>
      <c r="BM372" s="425"/>
      <c r="BN372" s="425"/>
    </row>
    <row r="373" spans="1:66" ht="15.75" customHeight="1">
      <c r="A373" s="174"/>
      <c r="B373" s="174"/>
      <c r="C373" s="174"/>
      <c r="D373" s="63"/>
      <c r="E373" s="63"/>
      <c r="F373" s="174"/>
      <c r="G373" s="174"/>
      <c r="H373" s="174"/>
      <c r="I373" s="174"/>
      <c r="J373" s="174"/>
      <c r="K373" s="174"/>
      <c r="L373" s="174"/>
      <c r="M373" s="174"/>
      <c r="N373" s="174"/>
      <c r="O373" s="63"/>
      <c r="P373" s="63"/>
      <c r="Q373" s="63"/>
      <c r="R373" s="63"/>
      <c r="S373" s="174"/>
      <c r="T373" s="174"/>
      <c r="U373" s="174"/>
      <c r="V373" s="63"/>
      <c r="W373" s="174"/>
      <c r="X373" s="174"/>
      <c r="Y373" s="429"/>
      <c r="Z373" s="63"/>
      <c r="AA373" s="63"/>
      <c r="AB373" s="63"/>
      <c r="AC373" s="63"/>
      <c r="AD373" s="174"/>
      <c r="AE373" s="174"/>
      <c r="AF373" s="63"/>
      <c r="AG373" s="174"/>
      <c r="AH373" s="174"/>
      <c r="AI373" s="174"/>
      <c r="AJ373" s="174"/>
      <c r="AK373" s="174"/>
      <c r="AL373" s="174"/>
      <c r="AM373" s="174"/>
      <c r="AN373" s="174"/>
      <c r="AO373" s="174"/>
      <c r="AP373" s="174"/>
      <c r="AQ373" s="174"/>
      <c r="AR373" s="174"/>
      <c r="AS373" s="174"/>
      <c r="AT373" s="415"/>
      <c r="AU373" s="174"/>
      <c r="AV373" s="437"/>
      <c r="AW373" s="471"/>
      <c r="AX373" s="473"/>
      <c r="AY373" s="422"/>
      <c r="AZ373" s="473"/>
      <c r="BA373" s="473"/>
      <c r="BB373" s="422"/>
      <c r="BC373" s="473"/>
      <c r="BD373" s="471"/>
      <c r="BE373" s="473"/>
      <c r="BF373" s="426"/>
      <c r="BG373" s="426"/>
      <c r="BH373" s="426"/>
      <c r="BI373" s="426"/>
      <c r="BJ373" s="426"/>
      <c r="BK373" s="425"/>
      <c r="BL373" s="425"/>
      <c r="BM373" s="425"/>
      <c r="BN373" s="425"/>
    </row>
    <row r="374" spans="1:66" ht="15.75" customHeight="1">
      <c r="A374" s="174"/>
      <c r="B374" s="174"/>
      <c r="C374" s="174"/>
      <c r="D374" s="63"/>
      <c r="E374" s="63"/>
      <c r="F374" s="174"/>
      <c r="G374" s="174"/>
      <c r="H374" s="174"/>
      <c r="I374" s="174"/>
      <c r="J374" s="174"/>
      <c r="K374" s="174"/>
      <c r="L374" s="174"/>
      <c r="M374" s="174"/>
      <c r="N374" s="174"/>
      <c r="O374" s="63"/>
      <c r="P374" s="63"/>
      <c r="Q374" s="63"/>
      <c r="R374" s="63"/>
      <c r="S374" s="174"/>
      <c r="T374" s="174"/>
      <c r="U374" s="174"/>
      <c r="V374" s="63"/>
      <c r="W374" s="174"/>
      <c r="X374" s="174"/>
      <c r="Y374" s="429"/>
      <c r="Z374" s="63"/>
      <c r="AA374" s="63"/>
      <c r="AB374" s="63"/>
      <c r="AC374" s="63"/>
      <c r="AD374" s="174"/>
      <c r="AE374" s="174"/>
      <c r="AF374" s="63"/>
      <c r="AG374" s="174"/>
      <c r="AH374" s="174"/>
      <c r="AI374" s="174"/>
      <c r="AJ374" s="174"/>
      <c r="AK374" s="174"/>
      <c r="AL374" s="174"/>
      <c r="AM374" s="174"/>
      <c r="AN374" s="174"/>
      <c r="AO374" s="174"/>
      <c r="AP374" s="174"/>
      <c r="AQ374" s="174"/>
      <c r="AR374" s="174"/>
      <c r="AS374" s="174"/>
      <c r="AT374" s="415"/>
      <c r="AU374" s="174"/>
      <c r="AV374" s="437"/>
      <c r="AW374" s="471"/>
      <c r="AX374" s="473"/>
      <c r="AY374" s="422"/>
      <c r="AZ374" s="473"/>
      <c r="BA374" s="473"/>
      <c r="BB374" s="422"/>
      <c r="BC374" s="473"/>
      <c r="BD374" s="471"/>
      <c r="BE374" s="473"/>
      <c r="BF374" s="426"/>
      <c r="BG374" s="426"/>
      <c r="BH374" s="426"/>
      <c r="BI374" s="426"/>
      <c r="BJ374" s="426"/>
      <c r="BK374" s="425"/>
      <c r="BL374" s="425"/>
      <c r="BM374" s="425"/>
      <c r="BN374" s="425"/>
    </row>
    <row r="375" spans="1:66" ht="15.75" customHeight="1">
      <c r="A375" s="174"/>
      <c r="B375" s="174"/>
      <c r="C375" s="174"/>
      <c r="D375" s="63"/>
      <c r="E375" s="63"/>
      <c r="F375" s="174"/>
      <c r="G375" s="174"/>
      <c r="H375" s="174"/>
      <c r="I375" s="174"/>
      <c r="J375" s="174"/>
      <c r="K375" s="174"/>
      <c r="L375" s="174"/>
      <c r="M375" s="174"/>
      <c r="N375" s="174"/>
      <c r="O375" s="63"/>
      <c r="P375" s="63"/>
      <c r="Q375" s="63"/>
      <c r="R375" s="63"/>
      <c r="S375" s="174"/>
      <c r="T375" s="174"/>
      <c r="U375" s="174"/>
      <c r="V375" s="63"/>
      <c r="W375" s="174"/>
      <c r="X375" s="174"/>
      <c r="Y375" s="429"/>
      <c r="Z375" s="63"/>
      <c r="AA375" s="63"/>
      <c r="AB375" s="63"/>
      <c r="AC375" s="63"/>
      <c r="AD375" s="174"/>
      <c r="AE375" s="174"/>
      <c r="AF375" s="63"/>
      <c r="AG375" s="174"/>
      <c r="AH375" s="174"/>
      <c r="AI375" s="174"/>
      <c r="AJ375" s="174"/>
      <c r="AK375" s="174"/>
      <c r="AL375" s="174"/>
      <c r="AM375" s="174"/>
      <c r="AN375" s="174"/>
      <c r="AO375" s="174"/>
      <c r="AP375" s="174"/>
      <c r="AQ375" s="174"/>
      <c r="AR375" s="174"/>
      <c r="AS375" s="174"/>
      <c r="AT375" s="415"/>
      <c r="AU375" s="174"/>
      <c r="AV375" s="437"/>
      <c r="AW375" s="471"/>
      <c r="AX375" s="473"/>
      <c r="AY375" s="422"/>
      <c r="AZ375" s="473"/>
      <c r="BA375" s="473"/>
      <c r="BB375" s="422"/>
      <c r="BC375" s="473"/>
      <c r="BD375" s="471"/>
      <c r="BE375" s="473"/>
      <c r="BF375" s="426"/>
      <c r="BG375" s="426"/>
      <c r="BH375" s="426"/>
      <c r="BI375" s="426"/>
      <c r="BJ375" s="426"/>
      <c r="BK375" s="425"/>
      <c r="BL375" s="425"/>
      <c r="BM375" s="425"/>
      <c r="BN375" s="425"/>
    </row>
    <row r="376" spans="1:66" ht="15.75" customHeight="1">
      <c r="A376" s="174"/>
      <c r="B376" s="174"/>
      <c r="C376" s="174"/>
      <c r="D376" s="63"/>
      <c r="E376" s="63"/>
      <c r="F376" s="174"/>
      <c r="G376" s="174"/>
      <c r="H376" s="174"/>
      <c r="I376" s="174"/>
      <c r="J376" s="174"/>
      <c r="K376" s="174"/>
      <c r="L376" s="174"/>
      <c r="M376" s="174"/>
      <c r="N376" s="174"/>
      <c r="O376" s="63"/>
      <c r="P376" s="63"/>
      <c r="Q376" s="63"/>
      <c r="R376" s="63"/>
      <c r="S376" s="174"/>
      <c r="T376" s="174"/>
      <c r="U376" s="174"/>
      <c r="V376" s="63"/>
      <c r="W376" s="174"/>
      <c r="X376" s="174"/>
      <c r="Y376" s="429"/>
      <c r="Z376" s="63"/>
      <c r="AA376" s="63"/>
      <c r="AB376" s="63"/>
      <c r="AC376" s="63"/>
      <c r="AD376" s="174"/>
      <c r="AE376" s="174"/>
      <c r="AF376" s="63"/>
      <c r="AG376" s="174"/>
      <c r="AH376" s="174"/>
      <c r="AI376" s="174"/>
      <c r="AJ376" s="174"/>
      <c r="AK376" s="174"/>
      <c r="AL376" s="174"/>
      <c r="AM376" s="174"/>
      <c r="AN376" s="174"/>
      <c r="AO376" s="174"/>
      <c r="AP376" s="174"/>
      <c r="AQ376" s="174"/>
      <c r="AR376" s="174"/>
      <c r="AS376" s="174"/>
      <c r="AT376" s="415"/>
      <c r="AU376" s="174"/>
      <c r="AV376" s="437"/>
      <c r="AW376" s="471"/>
      <c r="AX376" s="473"/>
      <c r="AY376" s="422"/>
      <c r="AZ376" s="473"/>
      <c r="BA376" s="473"/>
      <c r="BB376" s="422"/>
      <c r="BC376" s="473"/>
      <c r="BD376" s="471"/>
      <c r="BE376" s="473"/>
      <c r="BF376" s="426"/>
      <c r="BG376" s="426"/>
      <c r="BH376" s="426"/>
      <c r="BI376" s="426"/>
      <c r="BJ376" s="426"/>
      <c r="BK376" s="425"/>
      <c r="BL376" s="425"/>
      <c r="BM376" s="425"/>
      <c r="BN376" s="425"/>
    </row>
    <row r="377" spans="1:66" ht="15.75" customHeight="1">
      <c r="A377" s="174"/>
      <c r="B377" s="174"/>
      <c r="C377" s="174"/>
      <c r="D377" s="63"/>
      <c r="E377" s="63"/>
      <c r="F377" s="174"/>
      <c r="G377" s="174"/>
      <c r="H377" s="174"/>
      <c r="I377" s="174"/>
      <c r="J377" s="174"/>
      <c r="K377" s="174"/>
      <c r="L377" s="174"/>
      <c r="M377" s="174"/>
      <c r="N377" s="174"/>
      <c r="O377" s="63"/>
      <c r="P377" s="63"/>
      <c r="Q377" s="63"/>
      <c r="R377" s="63"/>
      <c r="S377" s="174"/>
      <c r="T377" s="174"/>
      <c r="U377" s="174"/>
      <c r="V377" s="63"/>
      <c r="W377" s="174"/>
      <c r="X377" s="174"/>
      <c r="Y377" s="429"/>
      <c r="Z377" s="63"/>
      <c r="AA377" s="63"/>
      <c r="AB377" s="63"/>
      <c r="AC377" s="63"/>
      <c r="AD377" s="174"/>
      <c r="AE377" s="174"/>
      <c r="AF377" s="63"/>
      <c r="AG377" s="174"/>
      <c r="AH377" s="174"/>
      <c r="AI377" s="174"/>
      <c r="AJ377" s="174"/>
      <c r="AK377" s="174"/>
      <c r="AL377" s="174"/>
      <c r="AM377" s="174"/>
      <c r="AN377" s="174"/>
      <c r="AO377" s="174"/>
      <c r="AP377" s="174"/>
      <c r="AQ377" s="174"/>
      <c r="AR377" s="174"/>
      <c r="AS377" s="174"/>
      <c r="AT377" s="415"/>
      <c r="AU377" s="174"/>
      <c r="AV377" s="437"/>
      <c r="AW377" s="471"/>
      <c r="AX377" s="473"/>
      <c r="AY377" s="422"/>
      <c r="AZ377" s="473"/>
      <c r="BA377" s="473"/>
      <c r="BB377" s="422"/>
      <c r="BC377" s="473"/>
      <c r="BD377" s="471"/>
      <c r="BE377" s="473"/>
      <c r="BF377" s="426"/>
      <c r="BG377" s="426"/>
      <c r="BH377" s="426"/>
      <c r="BI377" s="426"/>
      <c r="BJ377" s="426"/>
      <c r="BK377" s="425"/>
      <c r="BL377" s="425"/>
      <c r="BM377" s="425"/>
      <c r="BN377" s="425"/>
    </row>
    <row r="378" spans="1:66" ht="15.75" customHeight="1">
      <c r="A378" s="174"/>
      <c r="B378" s="174"/>
      <c r="C378" s="174"/>
      <c r="D378" s="63"/>
      <c r="E378" s="63"/>
      <c r="F378" s="174"/>
      <c r="G378" s="174"/>
      <c r="H378" s="174"/>
      <c r="I378" s="174"/>
      <c r="J378" s="174"/>
      <c r="K378" s="174"/>
      <c r="L378" s="174"/>
      <c r="M378" s="174"/>
      <c r="N378" s="174"/>
      <c r="O378" s="63"/>
      <c r="P378" s="63"/>
      <c r="Q378" s="63"/>
      <c r="R378" s="63"/>
      <c r="S378" s="174"/>
      <c r="T378" s="174"/>
      <c r="U378" s="174"/>
      <c r="V378" s="63"/>
      <c r="W378" s="174"/>
      <c r="X378" s="174"/>
      <c r="Y378" s="429"/>
      <c r="Z378" s="63"/>
      <c r="AA378" s="63"/>
      <c r="AB378" s="63"/>
      <c r="AC378" s="63"/>
      <c r="AD378" s="174"/>
      <c r="AE378" s="174"/>
      <c r="AF378" s="63"/>
      <c r="AG378" s="174"/>
      <c r="AH378" s="174"/>
      <c r="AI378" s="174"/>
      <c r="AJ378" s="174"/>
      <c r="AK378" s="174"/>
      <c r="AL378" s="174"/>
      <c r="AM378" s="174"/>
      <c r="AN378" s="174"/>
      <c r="AO378" s="174"/>
      <c r="AP378" s="174"/>
      <c r="AQ378" s="174"/>
      <c r="AR378" s="174"/>
      <c r="AS378" s="174"/>
      <c r="AT378" s="415"/>
      <c r="AU378" s="174"/>
      <c r="AV378" s="437"/>
      <c r="AW378" s="471"/>
      <c r="AX378" s="473"/>
      <c r="AY378" s="422"/>
      <c r="AZ378" s="473"/>
      <c r="BA378" s="473"/>
      <c r="BB378" s="422"/>
      <c r="BC378" s="473"/>
      <c r="BD378" s="471"/>
      <c r="BE378" s="473"/>
      <c r="BF378" s="426"/>
      <c r="BG378" s="426"/>
      <c r="BH378" s="426"/>
      <c r="BI378" s="426"/>
      <c r="BJ378" s="426"/>
      <c r="BK378" s="425"/>
      <c r="BL378" s="425"/>
      <c r="BM378" s="425"/>
      <c r="BN378" s="425"/>
    </row>
    <row r="379" spans="1:66" ht="15.75" customHeight="1">
      <c r="A379" s="174"/>
      <c r="B379" s="174"/>
      <c r="C379" s="174"/>
      <c r="D379" s="63"/>
      <c r="E379" s="63"/>
      <c r="F379" s="174"/>
      <c r="G379" s="174"/>
      <c r="H379" s="174"/>
      <c r="I379" s="174"/>
      <c r="J379" s="174"/>
      <c r="K379" s="174"/>
      <c r="L379" s="174"/>
      <c r="M379" s="174"/>
      <c r="N379" s="174"/>
      <c r="O379" s="63"/>
      <c r="P379" s="63"/>
      <c r="Q379" s="63"/>
      <c r="R379" s="63"/>
      <c r="S379" s="174"/>
      <c r="T379" s="174"/>
      <c r="U379" s="174"/>
      <c r="V379" s="63"/>
      <c r="W379" s="174"/>
      <c r="X379" s="174"/>
      <c r="Y379" s="429"/>
      <c r="Z379" s="63"/>
      <c r="AA379" s="63"/>
      <c r="AB379" s="63"/>
      <c r="AC379" s="63"/>
      <c r="AD379" s="174"/>
      <c r="AE379" s="174"/>
      <c r="AF379" s="63"/>
      <c r="AG379" s="174"/>
      <c r="AH379" s="174"/>
      <c r="AI379" s="174"/>
      <c r="AJ379" s="174"/>
      <c r="AK379" s="174"/>
      <c r="AL379" s="174"/>
      <c r="AM379" s="174"/>
      <c r="AN379" s="174"/>
      <c r="AO379" s="174"/>
      <c r="AP379" s="174"/>
      <c r="AQ379" s="174"/>
      <c r="AR379" s="174"/>
      <c r="AS379" s="174"/>
      <c r="AT379" s="415"/>
      <c r="AU379" s="174"/>
      <c r="AV379" s="437"/>
      <c r="AW379" s="471"/>
      <c r="AX379" s="473"/>
      <c r="AY379" s="422"/>
      <c r="AZ379" s="473"/>
      <c r="BA379" s="473"/>
      <c r="BB379" s="422"/>
      <c r="BC379" s="473"/>
      <c r="BD379" s="471"/>
      <c r="BE379" s="473"/>
      <c r="BF379" s="426"/>
      <c r="BG379" s="426"/>
      <c r="BH379" s="426"/>
      <c r="BI379" s="426"/>
      <c r="BJ379" s="426"/>
      <c r="BK379" s="425"/>
      <c r="BL379" s="425"/>
      <c r="BM379" s="425"/>
      <c r="BN379" s="425"/>
    </row>
    <row r="380" spans="1:66" ht="15.75" customHeight="1">
      <c r="A380" s="174"/>
      <c r="B380" s="174"/>
      <c r="C380" s="174"/>
      <c r="D380" s="63"/>
      <c r="E380" s="63"/>
      <c r="F380" s="174"/>
      <c r="G380" s="174"/>
      <c r="H380" s="174"/>
      <c r="I380" s="174"/>
      <c r="J380" s="174"/>
      <c r="K380" s="174"/>
      <c r="L380" s="174"/>
      <c r="M380" s="174"/>
      <c r="N380" s="174"/>
      <c r="O380" s="63"/>
      <c r="P380" s="63"/>
      <c r="Q380" s="63"/>
      <c r="R380" s="63"/>
      <c r="S380" s="174"/>
      <c r="T380" s="174"/>
      <c r="U380" s="174"/>
      <c r="V380" s="63"/>
      <c r="W380" s="174"/>
      <c r="X380" s="174"/>
      <c r="Y380" s="429"/>
      <c r="Z380" s="63"/>
      <c r="AA380" s="63"/>
      <c r="AB380" s="63"/>
      <c r="AC380" s="63"/>
      <c r="AD380" s="174"/>
      <c r="AE380" s="174"/>
      <c r="AF380" s="63"/>
      <c r="AG380" s="174"/>
      <c r="AH380" s="174"/>
      <c r="AI380" s="174"/>
      <c r="AJ380" s="174"/>
      <c r="AK380" s="174"/>
      <c r="AL380" s="174"/>
      <c r="AM380" s="174"/>
      <c r="AN380" s="174"/>
      <c r="AO380" s="174"/>
      <c r="AP380" s="174"/>
      <c r="AQ380" s="174"/>
      <c r="AR380" s="174"/>
      <c r="AS380" s="174"/>
      <c r="AT380" s="415"/>
      <c r="AU380" s="174"/>
      <c r="AV380" s="437"/>
      <c r="AW380" s="471"/>
      <c r="AX380" s="473"/>
      <c r="AY380" s="422"/>
      <c r="AZ380" s="473"/>
      <c r="BA380" s="473"/>
      <c r="BB380" s="422"/>
      <c r="BC380" s="473"/>
      <c r="BD380" s="471"/>
      <c r="BE380" s="473"/>
      <c r="BF380" s="426"/>
      <c r="BG380" s="426"/>
      <c r="BH380" s="426"/>
      <c r="BI380" s="426"/>
      <c r="BJ380" s="426"/>
      <c r="BK380" s="425"/>
      <c r="BL380" s="425"/>
      <c r="BM380" s="425"/>
      <c r="BN380" s="425"/>
    </row>
    <row r="381" spans="1:66" ht="15.75" customHeight="1">
      <c r="A381" s="174"/>
      <c r="B381" s="174"/>
      <c r="C381" s="174"/>
      <c r="D381" s="63"/>
      <c r="E381" s="63"/>
      <c r="F381" s="174"/>
      <c r="G381" s="174"/>
      <c r="H381" s="174"/>
      <c r="I381" s="174"/>
      <c r="J381" s="174"/>
      <c r="K381" s="174"/>
      <c r="L381" s="174"/>
      <c r="M381" s="174"/>
      <c r="N381" s="174"/>
      <c r="O381" s="63"/>
      <c r="P381" s="63"/>
      <c r="Q381" s="63"/>
      <c r="R381" s="63"/>
      <c r="S381" s="174"/>
      <c r="T381" s="174"/>
      <c r="U381" s="174"/>
      <c r="V381" s="63"/>
      <c r="W381" s="174"/>
      <c r="X381" s="174"/>
      <c r="Y381" s="429"/>
      <c r="Z381" s="63"/>
      <c r="AA381" s="63"/>
      <c r="AB381" s="63"/>
      <c r="AC381" s="63"/>
      <c r="AD381" s="174"/>
      <c r="AE381" s="174"/>
      <c r="AF381" s="63"/>
      <c r="AG381" s="174"/>
      <c r="AH381" s="174"/>
      <c r="AI381" s="174"/>
      <c r="AJ381" s="174"/>
      <c r="AK381" s="174"/>
      <c r="AL381" s="174"/>
      <c r="AM381" s="174"/>
      <c r="AN381" s="174"/>
      <c r="AO381" s="174"/>
      <c r="AP381" s="174"/>
      <c r="AQ381" s="174"/>
      <c r="AR381" s="174"/>
      <c r="AS381" s="174"/>
      <c r="AT381" s="415"/>
      <c r="AU381" s="174"/>
      <c r="AV381" s="437"/>
      <c r="AW381" s="471"/>
      <c r="AX381" s="473"/>
      <c r="AY381" s="422"/>
      <c r="AZ381" s="473"/>
      <c r="BA381" s="473"/>
      <c r="BB381" s="422"/>
      <c r="BC381" s="473"/>
      <c r="BD381" s="471"/>
      <c r="BE381" s="473"/>
      <c r="BF381" s="426"/>
      <c r="BG381" s="426"/>
      <c r="BH381" s="426"/>
      <c r="BI381" s="426"/>
      <c r="BJ381" s="426"/>
      <c r="BK381" s="425"/>
      <c r="BL381" s="425"/>
      <c r="BM381" s="425"/>
      <c r="BN381" s="425"/>
    </row>
    <row r="382" spans="1:66" ht="15.75" customHeight="1">
      <c r="A382" s="174"/>
      <c r="B382" s="174"/>
      <c r="C382" s="174"/>
      <c r="D382" s="63"/>
      <c r="E382" s="63"/>
      <c r="F382" s="174"/>
      <c r="G382" s="174"/>
      <c r="H382" s="174"/>
      <c r="I382" s="174"/>
      <c r="J382" s="174"/>
      <c r="K382" s="174"/>
      <c r="L382" s="174"/>
      <c r="M382" s="174"/>
      <c r="N382" s="174"/>
      <c r="O382" s="63"/>
      <c r="P382" s="63"/>
      <c r="Q382" s="63"/>
      <c r="R382" s="63"/>
      <c r="S382" s="174"/>
      <c r="T382" s="174"/>
      <c r="U382" s="174"/>
      <c r="V382" s="63"/>
      <c r="W382" s="174"/>
      <c r="X382" s="174"/>
      <c r="Y382" s="429"/>
      <c r="Z382" s="63"/>
      <c r="AA382" s="63"/>
      <c r="AB382" s="63"/>
      <c r="AC382" s="63"/>
      <c r="AD382" s="174"/>
      <c r="AE382" s="174"/>
      <c r="AF382" s="63"/>
      <c r="AG382" s="174"/>
      <c r="AH382" s="174"/>
      <c r="AI382" s="174"/>
      <c r="AJ382" s="174"/>
      <c r="AK382" s="174"/>
      <c r="AL382" s="174"/>
      <c r="AM382" s="174"/>
      <c r="AN382" s="174"/>
      <c r="AO382" s="174"/>
      <c r="AP382" s="174"/>
      <c r="AQ382" s="174"/>
      <c r="AR382" s="174"/>
      <c r="AS382" s="174"/>
      <c r="AT382" s="415"/>
      <c r="AU382" s="174"/>
      <c r="AV382" s="437"/>
      <c r="AW382" s="471"/>
      <c r="AX382" s="473"/>
      <c r="AY382" s="422"/>
      <c r="AZ382" s="473"/>
      <c r="BA382" s="473"/>
      <c r="BB382" s="422"/>
      <c r="BC382" s="473"/>
      <c r="BD382" s="471"/>
      <c r="BE382" s="473"/>
      <c r="BF382" s="426"/>
      <c r="BG382" s="426"/>
      <c r="BH382" s="426"/>
      <c r="BI382" s="426"/>
      <c r="BJ382" s="426"/>
      <c r="BK382" s="425"/>
      <c r="BL382" s="425"/>
      <c r="BM382" s="425"/>
      <c r="BN382" s="425"/>
    </row>
    <row r="383" spans="1:66" ht="15.75" customHeight="1">
      <c r="A383" s="174"/>
      <c r="B383" s="174"/>
      <c r="C383" s="174"/>
      <c r="D383" s="63"/>
      <c r="E383" s="63"/>
      <c r="F383" s="174"/>
      <c r="G383" s="174"/>
      <c r="H383" s="174"/>
      <c r="I383" s="174"/>
      <c r="J383" s="174"/>
      <c r="K383" s="174"/>
      <c r="L383" s="174"/>
      <c r="M383" s="174"/>
      <c r="N383" s="174"/>
      <c r="O383" s="63"/>
      <c r="P383" s="63"/>
      <c r="Q383" s="63"/>
      <c r="R383" s="63"/>
      <c r="S383" s="174"/>
      <c r="T383" s="174"/>
      <c r="U383" s="174"/>
      <c r="V383" s="63"/>
      <c r="W383" s="174"/>
      <c r="X383" s="174"/>
      <c r="Y383" s="429"/>
      <c r="Z383" s="63"/>
      <c r="AA383" s="63"/>
      <c r="AB383" s="63"/>
      <c r="AC383" s="63"/>
      <c r="AD383" s="174"/>
      <c r="AE383" s="174"/>
      <c r="AF383" s="63"/>
      <c r="AG383" s="174"/>
      <c r="AH383" s="174"/>
      <c r="AI383" s="174"/>
      <c r="AJ383" s="174"/>
      <c r="AK383" s="174"/>
      <c r="AL383" s="174"/>
      <c r="AM383" s="174"/>
      <c r="AN383" s="174"/>
      <c r="AO383" s="174"/>
      <c r="AP383" s="174"/>
      <c r="AQ383" s="174"/>
      <c r="AR383" s="174"/>
      <c r="AS383" s="174"/>
      <c r="AT383" s="415"/>
      <c r="AU383" s="174"/>
      <c r="AV383" s="437"/>
      <c r="AW383" s="471"/>
      <c r="AX383" s="473"/>
      <c r="AY383" s="422"/>
      <c r="AZ383" s="473"/>
      <c r="BA383" s="473"/>
      <c r="BB383" s="422"/>
      <c r="BC383" s="473"/>
      <c r="BD383" s="471"/>
      <c r="BE383" s="473"/>
      <c r="BF383" s="426"/>
      <c r="BG383" s="426"/>
      <c r="BH383" s="426"/>
      <c r="BI383" s="426"/>
      <c r="BJ383" s="426"/>
      <c r="BK383" s="425"/>
      <c r="BL383" s="425"/>
      <c r="BM383" s="425"/>
      <c r="BN383" s="425"/>
    </row>
    <row r="384" spans="1:66" ht="15.75" customHeight="1">
      <c r="A384" s="174"/>
      <c r="B384" s="174"/>
      <c r="C384" s="174"/>
      <c r="D384" s="63"/>
      <c r="E384" s="63"/>
      <c r="F384" s="174"/>
      <c r="G384" s="174"/>
      <c r="H384" s="174"/>
      <c r="I384" s="174"/>
      <c r="J384" s="174"/>
      <c r="K384" s="174"/>
      <c r="L384" s="174"/>
      <c r="M384" s="174"/>
      <c r="N384" s="174"/>
      <c r="O384" s="63"/>
      <c r="P384" s="63"/>
      <c r="Q384" s="63"/>
      <c r="R384" s="63"/>
      <c r="S384" s="174"/>
      <c r="T384" s="174"/>
      <c r="U384" s="174"/>
      <c r="V384" s="63"/>
      <c r="W384" s="174"/>
      <c r="X384" s="174"/>
      <c r="Y384" s="429"/>
      <c r="Z384" s="63"/>
      <c r="AA384" s="63"/>
      <c r="AB384" s="63"/>
      <c r="AC384" s="63"/>
      <c r="AD384" s="174"/>
      <c r="AE384" s="174"/>
      <c r="AF384" s="63"/>
      <c r="AG384" s="174"/>
      <c r="AH384" s="174"/>
      <c r="AI384" s="174"/>
      <c r="AJ384" s="174"/>
      <c r="AK384" s="174"/>
      <c r="AL384" s="174"/>
      <c r="AM384" s="174"/>
      <c r="AN384" s="174"/>
      <c r="AO384" s="174"/>
      <c r="AP384" s="174"/>
      <c r="AQ384" s="174"/>
      <c r="AR384" s="174"/>
      <c r="AS384" s="174"/>
      <c r="AT384" s="415"/>
      <c r="AU384" s="174"/>
      <c r="AV384" s="437"/>
      <c r="AW384" s="471"/>
      <c r="AX384" s="473"/>
      <c r="AY384" s="422"/>
      <c r="AZ384" s="473"/>
      <c r="BA384" s="473"/>
      <c r="BB384" s="422"/>
      <c r="BC384" s="473"/>
      <c r="BD384" s="471"/>
      <c r="BE384" s="473"/>
      <c r="BF384" s="426"/>
      <c r="BG384" s="426"/>
      <c r="BH384" s="426"/>
      <c r="BI384" s="426"/>
      <c r="BJ384" s="426"/>
      <c r="BK384" s="425"/>
      <c r="BL384" s="425"/>
      <c r="BM384" s="425"/>
      <c r="BN384" s="425"/>
    </row>
    <row r="385" spans="1:66" ht="15.75" customHeight="1">
      <c r="A385" s="174"/>
      <c r="B385" s="174"/>
      <c r="C385" s="174"/>
      <c r="D385" s="63"/>
      <c r="E385" s="63"/>
      <c r="F385" s="174"/>
      <c r="G385" s="174"/>
      <c r="H385" s="174"/>
      <c r="I385" s="174"/>
      <c r="J385" s="174"/>
      <c r="K385" s="174"/>
      <c r="L385" s="174"/>
      <c r="M385" s="174"/>
      <c r="N385" s="174"/>
      <c r="O385" s="63"/>
      <c r="P385" s="63"/>
      <c r="Q385" s="63"/>
      <c r="R385" s="63"/>
      <c r="S385" s="174"/>
      <c r="T385" s="174"/>
      <c r="U385" s="174"/>
      <c r="V385" s="63"/>
      <c r="W385" s="174"/>
      <c r="X385" s="174"/>
      <c r="Y385" s="429"/>
      <c r="Z385" s="63"/>
      <c r="AA385" s="63"/>
      <c r="AB385" s="63"/>
      <c r="AC385" s="63"/>
      <c r="AD385" s="174"/>
      <c r="AE385" s="174"/>
      <c r="AF385" s="63"/>
      <c r="AG385" s="174"/>
      <c r="AH385" s="174"/>
      <c r="AI385" s="174"/>
      <c r="AJ385" s="174"/>
      <c r="AK385" s="174"/>
      <c r="AL385" s="174"/>
      <c r="AM385" s="174"/>
      <c r="AN385" s="174"/>
      <c r="AO385" s="174"/>
      <c r="AP385" s="174"/>
      <c r="AQ385" s="174"/>
      <c r="AR385" s="174"/>
      <c r="AS385" s="174"/>
      <c r="AT385" s="415"/>
      <c r="AU385" s="174"/>
      <c r="AV385" s="437"/>
      <c r="AW385" s="471"/>
      <c r="AX385" s="473"/>
      <c r="AY385" s="422"/>
      <c r="AZ385" s="473"/>
      <c r="BA385" s="473"/>
      <c r="BB385" s="422"/>
      <c r="BC385" s="473"/>
      <c r="BD385" s="471"/>
      <c r="BE385" s="473"/>
      <c r="BF385" s="426"/>
      <c r="BG385" s="426"/>
      <c r="BH385" s="426"/>
      <c r="BI385" s="426"/>
      <c r="BJ385" s="426"/>
      <c r="BK385" s="425"/>
      <c r="BL385" s="425"/>
      <c r="BM385" s="425"/>
      <c r="BN385" s="425"/>
    </row>
    <row r="386" spans="1:66" ht="15.75" customHeight="1">
      <c r="A386" s="174"/>
      <c r="B386" s="174"/>
      <c r="C386" s="174"/>
      <c r="D386" s="63"/>
      <c r="E386" s="63"/>
      <c r="F386" s="174"/>
      <c r="G386" s="174"/>
      <c r="H386" s="174"/>
      <c r="I386" s="174"/>
      <c r="J386" s="174"/>
      <c r="K386" s="174"/>
      <c r="L386" s="174"/>
      <c r="M386" s="174"/>
      <c r="N386" s="174"/>
      <c r="O386" s="63"/>
      <c r="P386" s="63"/>
      <c r="Q386" s="63"/>
      <c r="R386" s="63"/>
      <c r="S386" s="174"/>
      <c r="T386" s="174"/>
      <c r="U386" s="174"/>
      <c r="V386" s="63"/>
      <c r="W386" s="174"/>
      <c r="X386" s="174"/>
      <c r="Y386" s="429"/>
      <c r="Z386" s="63"/>
      <c r="AA386" s="63"/>
      <c r="AB386" s="63"/>
      <c r="AC386" s="63"/>
      <c r="AD386" s="174"/>
      <c r="AE386" s="174"/>
      <c r="AF386" s="63"/>
      <c r="AG386" s="174"/>
      <c r="AH386" s="174"/>
      <c r="AI386" s="174"/>
      <c r="AJ386" s="174"/>
      <c r="AK386" s="174"/>
      <c r="AL386" s="174"/>
      <c r="AM386" s="174"/>
      <c r="AN386" s="174"/>
      <c r="AO386" s="174"/>
      <c r="AP386" s="174"/>
      <c r="AQ386" s="174"/>
      <c r="AR386" s="174"/>
      <c r="AS386" s="174"/>
      <c r="AT386" s="415"/>
      <c r="AU386" s="174"/>
      <c r="AV386" s="437"/>
      <c r="AW386" s="471"/>
      <c r="AX386" s="473"/>
      <c r="AY386" s="422"/>
      <c r="AZ386" s="473"/>
      <c r="BA386" s="473"/>
      <c r="BB386" s="422"/>
      <c r="BC386" s="473"/>
      <c r="BD386" s="471"/>
      <c r="BE386" s="473"/>
      <c r="BF386" s="426"/>
      <c r="BG386" s="426"/>
      <c r="BH386" s="426"/>
      <c r="BI386" s="426"/>
      <c r="BJ386" s="426"/>
      <c r="BK386" s="425"/>
      <c r="BL386" s="425"/>
      <c r="BM386" s="425"/>
      <c r="BN386" s="425"/>
    </row>
    <row r="387" spans="1:66" ht="15.75" customHeight="1">
      <c r="A387" s="174" t="s">
        <v>10</v>
      </c>
      <c r="B387" s="174" t="s">
        <v>27</v>
      </c>
      <c r="C387" s="174"/>
      <c r="D387" s="63"/>
      <c r="E387" s="63"/>
      <c r="F387" s="174"/>
      <c r="G387" s="174"/>
      <c r="H387" s="174"/>
      <c r="I387" s="174"/>
      <c r="J387" s="174"/>
      <c r="K387" s="174"/>
      <c r="L387" s="174"/>
      <c r="M387" s="174"/>
      <c r="N387" s="174"/>
      <c r="O387" s="63"/>
      <c r="P387" s="63"/>
      <c r="Q387" s="63"/>
      <c r="R387" s="63"/>
      <c r="S387" s="174"/>
      <c r="T387" s="174"/>
      <c r="U387" s="174"/>
      <c r="V387" s="63"/>
      <c r="W387" s="174"/>
      <c r="X387" s="174"/>
      <c r="Y387" s="429"/>
      <c r="Z387" s="63"/>
      <c r="AA387" s="63"/>
      <c r="AB387" s="63"/>
      <c r="AC387" s="63"/>
      <c r="AD387" s="174"/>
      <c r="AE387" s="174"/>
      <c r="AF387" s="63"/>
      <c r="AG387" s="174"/>
      <c r="AH387" s="174"/>
      <c r="AI387" s="174"/>
      <c r="AJ387" s="174"/>
      <c r="AK387" s="174"/>
      <c r="AL387" s="174"/>
      <c r="AM387" s="174"/>
      <c r="AN387" s="174"/>
      <c r="AO387" s="174"/>
      <c r="AP387" s="174"/>
      <c r="AQ387" s="174"/>
      <c r="AR387" s="174"/>
      <c r="AS387" s="174"/>
      <c r="AT387" s="415"/>
      <c r="AU387" s="174"/>
      <c r="AV387" s="437"/>
      <c r="AW387" s="471"/>
      <c r="AX387" s="473"/>
      <c r="AY387" s="422"/>
      <c r="AZ387" s="473"/>
      <c r="BA387" s="473"/>
      <c r="BB387" s="422"/>
      <c r="BC387" s="473"/>
      <c r="BD387" s="471"/>
      <c r="BE387" s="473"/>
      <c r="BF387" s="426"/>
      <c r="BG387" s="426">
        <f t="shared" ref="BG387:BG407" si="16">COUNTIF(AU387,"new tvi &amp; program")</f>
        <v>0</v>
      </c>
      <c r="BH387" s="426">
        <f t="shared" ref="BH387:BH407" si="17">COUNTIF(AU387,"additional program")</f>
        <v>0</v>
      </c>
      <c r="BI387" s="426">
        <f t="shared" ref="BI387:BI407" si="18">COUNTIF(AU387,"migration")</f>
        <v>0</v>
      </c>
      <c r="BJ387" s="426">
        <f t="shared" ref="BJ387:BJ407" si="19">SUM(BG387:BI387)</f>
        <v>0</v>
      </c>
      <c r="BK387" s="425" t="b">
        <f t="shared" ref="BK387:BK403" si="20">COUNTIF($X$3:$X412,$X387)&gt;1</f>
        <v>0</v>
      </c>
      <c r="BL387" s="425"/>
      <c r="BM387" s="425"/>
      <c r="BN387" s="425"/>
    </row>
    <row r="388" spans="1:66" ht="15.75" customHeight="1">
      <c r="A388" s="174" t="s">
        <v>10</v>
      </c>
      <c r="B388" s="174" t="s">
        <v>27</v>
      </c>
      <c r="C388" s="174"/>
      <c r="D388" s="63"/>
      <c r="E388" s="63"/>
      <c r="F388" s="174"/>
      <c r="G388" s="174"/>
      <c r="H388" s="174"/>
      <c r="I388" s="174"/>
      <c r="J388" s="174"/>
      <c r="K388" s="174"/>
      <c r="L388" s="174"/>
      <c r="M388" s="174"/>
      <c r="N388" s="174"/>
      <c r="O388" s="63"/>
      <c r="P388" s="63"/>
      <c r="Q388" s="63"/>
      <c r="R388" s="63"/>
      <c r="S388" s="174"/>
      <c r="T388" s="174"/>
      <c r="U388" s="174"/>
      <c r="V388" s="63"/>
      <c r="W388" s="174"/>
      <c r="X388" s="174"/>
      <c r="Y388" s="429"/>
      <c r="Z388" s="63"/>
      <c r="AA388" s="63"/>
      <c r="AB388" s="63"/>
      <c r="AC388" s="63"/>
      <c r="AD388" s="174"/>
      <c r="AE388" s="174"/>
      <c r="AF388" s="63"/>
      <c r="AG388" s="174"/>
      <c r="AH388" s="174"/>
      <c r="AI388" s="174"/>
      <c r="AJ388" s="174"/>
      <c r="AK388" s="174"/>
      <c r="AL388" s="174"/>
      <c r="AM388" s="174"/>
      <c r="AN388" s="174"/>
      <c r="AO388" s="174"/>
      <c r="AP388" s="174"/>
      <c r="AQ388" s="174"/>
      <c r="AR388" s="174"/>
      <c r="AS388" s="174"/>
      <c r="AT388" s="415"/>
      <c r="AU388" s="174"/>
      <c r="AV388" s="437"/>
      <c r="AW388" s="471"/>
      <c r="AX388" s="473"/>
      <c r="AY388" s="422"/>
      <c r="AZ388" s="473"/>
      <c r="BA388" s="473"/>
      <c r="BB388" s="422"/>
      <c r="BC388" s="473"/>
      <c r="BD388" s="471"/>
      <c r="BE388" s="473"/>
      <c r="BF388" s="426"/>
      <c r="BG388" s="426">
        <f t="shared" si="16"/>
        <v>0</v>
      </c>
      <c r="BH388" s="426">
        <f t="shared" si="17"/>
        <v>0</v>
      </c>
      <c r="BI388" s="426">
        <f t="shared" si="18"/>
        <v>0</v>
      </c>
      <c r="BJ388" s="426">
        <f t="shared" si="19"/>
        <v>0</v>
      </c>
      <c r="BK388" s="425" t="b">
        <f t="shared" si="20"/>
        <v>0</v>
      </c>
      <c r="BL388" s="425"/>
      <c r="BM388" s="425"/>
      <c r="BN388" s="425"/>
    </row>
    <row r="389" spans="1:66" ht="15.75" customHeight="1">
      <c r="A389" s="174" t="s">
        <v>10</v>
      </c>
      <c r="B389" s="174" t="s">
        <v>27</v>
      </c>
      <c r="C389" s="174"/>
      <c r="D389" s="63"/>
      <c r="E389" s="63"/>
      <c r="F389" s="174"/>
      <c r="G389" s="174"/>
      <c r="H389" s="174"/>
      <c r="I389" s="174"/>
      <c r="J389" s="174"/>
      <c r="K389" s="174"/>
      <c r="L389" s="174"/>
      <c r="M389" s="174"/>
      <c r="N389" s="174"/>
      <c r="O389" s="63"/>
      <c r="P389" s="63"/>
      <c r="Q389" s="63"/>
      <c r="R389" s="63"/>
      <c r="S389" s="174"/>
      <c r="T389" s="174"/>
      <c r="U389" s="174"/>
      <c r="V389" s="63"/>
      <c r="W389" s="174"/>
      <c r="X389" s="174"/>
      <c r="Y389" s="429"/>
      <c r="Z389" s="63"/>
      <c r="AA389" s="63"/>
      <c r="AB389" s="63"/>
      <c r="AC389" s="63"/>
      <c r="AD389" s="174"/>
      <c r="AE389" s="174"/>
      <c r="AF389" s="63"/>
      <c r="AG389" s="174"/>
      <c r="AH389" s="174"/>
      <c r="AI389" s="174"/>
      <c r="AJ389" s="174"/>
      <c r="AK389" s="174"/>
      <c r="AL389" s="174"/>
      <c r="AM389" s="174"/>
      <c r="AN389" s="174"/>
      <c r="AO389" s="174"/>
      <c r="AP389" s="174"/>
      <c r="AQ389" s="174"/>
      <c r="AR389" s="174"/>
      <c r="AS389" s="174"/>
      <c r="AT389" s="415"/>
      <c r="AU389" s="174"/>
      <c r="AV389" s="437"/>
      <c r="AW389" s="471"/>
      <c r="AX389" s="473"/>
      <c r="AY389" s="422"/>
      <c r="AZ389" s="473"/>
      <c r="BA389" s="473"/>
      <c r="BB389" s="422"/>
      <c r="BC389" s="473"/>
      <c r="BD389" s="471"/>
      <c r="BE389" s="473"/>
      <c r="BF389" s="426"/>
      <c r="BG389" s="426">
        <f t="shared" si="16"/>
        <v>0</v>
      </c>
      <c r="BH389" s="426">
        <f t="shared" si="17"/>
        <v>0</v>
      </c>
      <c r="BI389" s="426">
        <f t="shared" si="18"/>
        <v>0</v>
      </c>
      <c r="BJ389" s="426">
        <f t="shared" si="19"/>
        <v>0</v>
      </c>
      <c r="BK389" s="425" t="b">
        <f t="shared" si="20"/>
        <v>0</v>
      </c>
      <c r="BL389" s="425"/>
      <c r="BM389" s="425"/>
      <c r="BN389" s="425"/>
    </row>
    <row r="390" spans="1:66" ht="15.75" customHeight="1">
      <c r="A390" s="174" t="s">
        <v>10</v>
      </c>
      <c r="B390" s="174" t="s">
        <v>27</v>
      </c>
      <c r="C390" s="174"/>
      <c r="D390" s="63"/>
      <c r="E390" s="63"/>
      <c r="F390" s="174"/>
      <c r="G390" s="174"/>
      <c r="H390" s="174"/>
      <c r="I390" s="174"/>
      <c r="J390" s="174"/>
      <c r="K390" s="174"/>
      <c r="L390" s="174"/>
      <c r="M390" s="174"/>
      <c r="N390" s="174"/>
      <c r="O390" s="63"/>
      <c r="P390" s="63"/>
      <c r="Q390" s="63"/>
      <c r="R390" s="63"/>
      <c r="S390" s="174"/>
      <c r="T390" s="174"/>
      <c r="U390" s="174"/>
      <c r="V390" s="63"/>
      <c r="W390" s="174"/>
      <c r="X390" s="174"/>
      <c r="Y390" s="429"/>
      <c r="Z390" s="63"/>
      <c r="AA390" s="63"/>
      <c r="AB390" s="63"/>
      <c r="AC390" s="63"/>
      <c r="AD390" s="174"/>
      <c r="AE390" s="174"/>
      <c r="AF390" s="63"/>
      <c r="AG390" s="174"/>
      <c r="AH390" s="174"/>
      <c r="AI390" s="174"/>
      <c r="AJ390" s="174"/>
      <c r="AK390" s="174"/>
      <c r="AL390" s="174"/>
      <c r="AM390" s="174"/>
      <c r="AN390" s="174"/>
      <c r="AO390" s="174"/>
      <c r="AP390" s="174"/>
      <c r="AQ390" s="174"/>
      <c r="AR390" s="174"/>
      <c r="AS390" s="174"/>
      <c r="AT390" s="415"/>
      <c r="AU390" s="174"/>
      <c r="AV390" s="437"/>
      <c r="AW390" s="471"/>
      <c r="AX390" s="473"/>
      <c r="AY390" s="422"/>
      <c r="AZ390" s="473"/>
      <c r="BA390" s="473"/>
      <c r="BB390" s="422"/>
      <c r="BC390" s="473"/>
      <c r="BD390" s="471"/>
      <c r="BE390" s="473"/>
      <c r="BF390" s="426"/>
      <c r="BG390" s="426">
        <f t="shared" si="16"/>
        <v>0</v>
      </c>
      <c r="BH390" s="426">
        <f t="shared" si="17"/>
        <v>0</v>
      </c>
      <c r="BI390" s="426">
        <f t="shared" si="18"/>
        <v>0</v>
      </c>
      <c r="BJ390" s="426">
        <f t="shared" si="19"/>
        <v>0</v>
      </c>
      <c r="BK390" s="425" t="b">
        <f t="shared" si="20"/>
        <v>0</v>
      </c>
      <c r="BL390" s="425"/>
      <c r="BM390" s="425"/>
      <c r="BN390" s="425"/>
    </row>
    <row r="391" spans="1:66" ht="15.75" customHeight="1">
      <c r="A391" s="174" t="s">
        <v>10</v>
      </c>
      <c r="B391" s="174" t="s">
        <v>27</v>
      </c>
      <c r="C391" s="174"/>
      <c r="D391" s="63"/>
      <c r="E391" s="63"/>
      <c r="F391" s="174"/>
      <c r="G391" s="174"/>
      <c r="H391" s="174"/>
      <c r="I391" s="174"/>
      <c r="J391" s="174"/>
      <c r="K391" s="174"/>
      <c r="L391" s="174"/>
      <c r="M391" s="174"/>
      <c r="N391" s="174"/>
      <c r="O391" s="63"/>
      <c r="P391" s="63"/>
      <c r="Q391" s="63"/>
      <c r="R391" s="63"/>
      <c r="S391" s="174"/>
      <c r="T391" s="174"/>
      <c r="U391" s="174"/>
      <c r="V391" s="63"/>
      <c r="W391" s="174"/>
      <c r="X391" s="174"/>
      <c r="Y391" s="429"/>
      <c r="Z391" s="63"/>
      <c r="AA391" s="63"/>
      <c r="AB391" s="63"/>
      <c r="AC391" s="63"/>
      <c r="AD391" s="174"/>
      <c r="AE391" s="174"/>
      <c r="AF391" s="63"/>
      <c r="AG391" s="174"/>
      <c r="AH391" s="174"/>
      <c r="AI391" s="174"/>
      <c r="AJ391" s="174"/>
      <c r="AK391" s="174"/>
      <c r="AL391" s="174"/>
      <c r="AM391" s="174"/>
      <c r="AN391" s="174"/>
      <c r="AO391" s="174"/>
      <c r="AP391" s="174"/>
      <c r="AQ391" s="174"/>
      <c r="AR391" s="174"/>
      <c r="AS391" s="174"/>
      <c r="AT391" s="415"/>
      <c r="AU391" s="174"/>
      <c r="AV391" s="437"/>
      <c r="AW391" s="471"/>
      <c r="AX391" s="473"/>
      <c r="AY391" s="422"/>
      <c r="AZ391" s="473"/>
      <c r="BA391" s="473"/>
      <c r="BB391" s="422"/>
      <c r="BC391" s="473"/>
      <c r="BD391" s="471"/>
      <c r="BE391" s="473"/>
      <c r="BF391" s="426"/>
      <c r="BG391" s="426">
        <f t="shared" si="16"/>
        <v>0</v>
      </c>
      <c r="BH391" s="426">
        <f t="shared" si="17"/>
        <v>0</v>
      </c>
      <c r="BI391" s="426">
        <f t="shared" si="18"/>
        <v>0</v>
      </c>
      <c r="BJ391" s="426">
        <f t="shared" si="19"/>
        <v>0</v>
      </c>
      <c r="BK391" s="425" t="b">
        <f t="shared" si="20"/>
        <v>0</v>
      </c>
      <c r="BL391" s="425"/>
      <c r="BM391" s="425"/>
      <c r="BN391" s="425"/>
    </row>
    <row r="392" spans="1:66" ht="15.75" customHeight="1">
      <c r="A392" s="174" t="s">
        <v>10</v>
      </c>
      <c r="B392" s="174" t="s">
        <v>27</v>
      </c>
      <c r="C392" s="174"/>
      <c r="D392" s="63"/>
      <c r="E392" s="63"/>
      <c r="F392" s="174"/>
      <c r="G392" s="174"/>
      <c r="H392" s="174"/>
      <c r="I392" s="174"/>
      <c r="J392" s="174"/>
      <c r="K392" s="174"/>
      <c r="L392" s="174"/>
      <c r="M392" s="174"/>
      <c r="N392" s="174"/>
      <c r="O392" s="63"/>
      <c r="P392" s="63"/>
      <c r="Q392" s="63"/>
      <c r="R392" s="63"/>
      <c r="S392" s="174"/>
      <c r="T392" s="174"/>
      <c r="U392" s="174"/>
      <c r="V392" s="63"/>
      <c r="W392" s="174"/>
      <c r="X392" s="174"/>
      <c r="Y392" s="429"/>
      <c r="Z392" s="63"/>
      <c r="AA392" s="63"/>
      <c r="AB392" s="63"/>
      <c r="AC392" s="63"/>
      <c r="AD392" s="174"/>
      <c r="AE392" s="174"/>
      <c r="AF392" s="63"/>
      <c r="AG392" s="174"/>
      <c r="AH392" s="174"/>
      <c r="AI392" s="174"/>
      <c r="AJ392" s="174"/>
      <c r="AK392" s="174"/>
      <c r="AL392" s="174"/>
      <c r="AM392" s="174"/>
      <c r="AN392" s="174"/>
      <c r="AO392" s="174"/>
      <c r="AP392" s="174"/>
      <c r="AQ392" s="174"/>
      <c r="AR392" s="174"/>
      <c r="AS392" s="174"/>
      <c r="AT392" s="415"/>
      <c r="AU392" s="174"/>
      <c r="AV392" s="437"/>
      <c r="AW392" s="471"/>
      <c r="AX392" s="473"/>
      <c r="AY392" s="422"/>
      <c r="AZ392" s="473"/>
      <c r="BA392" s="473"/>
      <c r="BB392" s="422"/>
      <c r="BC392" s="473"/>
      <c r="BD392" s="471"/>
      <c r="BE392" s="473"/>
      <c r="BF392" s="426"/>
      <c r="BG392" s="426">
        <f t="shared" si="16"/>
        <v>0</v>
      </c>
      <c r="BH392" s="426">
        <f t="shared" si="17"/>
        <v>0</v>
      </c>
      <c r="BI392" s="426">
        <f t="shared" si="18"/>
        <v>0</v>
      </c>
      <c r="BJ392" s="426">
        <f t="shared" si="19"/>
        <v>0</v>
      </c>
      <c r="BK392" s="425" t="b">
        <f t="shared" si="20"/>
        <v>0</v>
      </c>
      <c r="BL392" s="425"/>
      <c r="BM392" s="425"/>
      <c r="BN392" s="425"/>
    </row>
    <row r="393" spans="1:66" ht="15.75" customHeight="1">
      <c r="A393" s="174" t="s">
        <v>10</v>
      </c>
      <c r="B393" s="174" t="s">
        <v>27</v>
      </c>
      <c r="C393" s="174"/>
      <c r="D393" s="63"/>
      <c r="E393" s="63"/>
      <c r="F393" s="174"/>
      <c r="G393" s="174"/>
      <c r="H393" s="174"/>
      <c r="I393" s="174"/>
      <c r="J393" s="174"/>
      <c r="K393" s="174"/>
      <c r="L393" s="174"/>
      <c r="M393" s="174"/>
      <c r="N393" s="174"/>
      <c r="O393" s="63"/>
      <c r="P393" s="63"/>
      <c r="Q393" s="63"/>
      <c r="R393" s="63"/>
      <c r="S393" s="174"/>
      <c r="T393" s="174"/>
      <c r="U393" s="174"/>
      <c r="V393" s="63"/>
      <c r="W393" s="174"/>
      <c r="X393" s="174"/>
      <c r="Y393" s="429"/>
      <c r="Z393" s="63"/>
      <c r="AA393" s="63"/>
      <c r="AB393" s="63"/>
      <c r="AC393" s="63"/>
      <c r="AD393" s="174"/>
      <c r="AE393" s="174"/>
      <c r="AF393" s="63"/>
      <c r="AG393" s="174"/>
      <c r="AH393" s="174"/>
      <c r="AI393" s="174"/>
      <c r="AJ393" s="174"/>
      <c r="AK393" s="174"/>
      <c r="AL393" s="174"/>
      <c r="AM393" s="174"/>
      <c r="AN393" s="174"/>
      <c r="AO393" s="174"/>
      <c r="AP393" s="174"/>
      <c r="AQ393" s="174"/>
      <c r="AR393" s="174"/>
      <c r="AS393" s="174"/>
      <c r="AT393" s="415"/>
      <c r="AU393" s="174"/>
      <c r="AV393" s="437"/>
      <c r="AW393" s="471"/>
      <c r="AX393" s="473"/>
      <c r="AY393" s="422"/>
      <c r="AZ393" s="473"/>
      <c r="BA393" s="473"/>
      <c r="BB393" s="422"/>
      <c r="BC393" s="473"/>
      <c r="BD393" s="471"/>
      <c r="BE393" s="473"/>
      <c r="BF393" s="426"/>
      <c r="BG393" s="426">
        <f t="shared" si="16"/>
        <v>0</v>
      </c>
      <c r="BH393" s="426">
        <f t="shared" si="17"/>
        <v>0</v>
      </c>
      <c r="BI393" s="426">
        <f t="shared" si="18"/>
        <v>0</v>
      </c>
      <c r="BJ393" s="426">
        <f t="shared" si="19"/>
        <v>0</v>
      </c>
      <c r="BK393" s="425" t="b">
        <f t="shared" si="20"/>
        <v>0</v>
      </c>
      <c r="BL393" s="425"/>
      <c r="BM393" s="425"/>
      <c r="BN393" s="425"/>
    </row>
    <row r="394" spans="1:66" ht="15.75" customHeight="1">
      <c r="A394" s="174" t="s">
        <v>10</v>
      </c>
      <c r="B394" s="174" t="s">
        <v>27</v>
      </c>
      <c r="C394" s="174"/>
      <c r="D394" s="63"/>
      <c r="E394" s="63"/>
      <c r="F394" s="174"/>
      <c r="G394" s="174"/>
      <c r="H394" s="174"/>
      <c r="I394" s="174"/>
      <c r="J394" s="174"/>
      <c r="K394" s="174"/>
      <c r="L394" s="174"/>
      <c r="M394" s="174"/>
      <c r="N394" s="174"/>
      <c r="O394" s="63"/>
      <c r="P394" s="63"/>
      <c r="Q394" s="63"/>
      <c r="R394" s="63"/>
      <c r="S394" s="174"/>
      <c r="T394" s="174"/>
      <c r="U394" s="174"/>
      <c r="V394" s="63"/>
      <c r="W394" s="174"/>
      <c r="X394" s="174"/>
      <c r="Y394" s="429"/>
      <c r="Z394" s="63"/>
      <c r="AA394" s="63"/>
      <c r="AB394" s="63"/>
      <c r="AC394" s="63"/>
      <c r="AD394" s="174"/>
      <c r="AE394" s="174"/>
      <c r="AF394" s="63"/>
      <c r="AG394" s="174"/>
      <c r="AH394" s="174"/>
      <c r="AI394" s="174"/>
      <c r="AJ394" s="174"/>
      <c r="AK394" s="174"/>
      <c r="AL394" s="174"/>
      <c r="AM394" s="174"/>
      <c r="AN394" s="174"/>
      <c r="AO394" s="174"/>
      <c r="AP394" s="174"/>
      <c r="AQ394" s="174"/>
      <c r="AR394" s="174"/>
      <c r="AS394" s="174"/>
      <c r="AT394" s="415"/>
      <c r="AU394" s="174"/>
      <c r="AV394" s="437"/>
      <c r="AW394" s="471"/>
      <c r="AX394" s="473"/>
      <c r="AY394" s="422"/>
      <c r="AZ394" s="473"/>
      <c r="BA394" s="473"/>
      <c r="BB394" s="422"/>
      <c r="BC394" s="473"/>
      <c r="BD394" s="471"/>
      <c r="BE394" s="473"/>
      <c r="BF394" s="426"/>
      <c r="BG394" s="426">
        <f t="shared" si="16"/>
        <v>0</v>
      </c>
      <c r="BH394" s="426">
        <f t="shared" si="17"/>
        <v>0</v>
      </c>
      <c r="BI394" s="426">
        <f t="shared" si="18"/>
        <v>0</v>
      </c>
      <c r="BJ394" s="426">
        <f t="shared" si="19"/>
        <v>0</v>
      </c>
      <c r="BK394" s="425" t="b">
        <f t="shared" si="20"/>
        <v>0</v>
      </c>
      <c r="BL394" s="425"/>
      <c r="BM394" s="425"/>
      <c r="BN394" s="425"/>
    </row>
    <row r="395" spans="1:66" ht="15.75" customHeight="1">
      <c r="A395" s="174" t="s">
        <v>10</v>
      </c>
      <c r="B395" s="174" t="s">
        <v>27</v>
      </c>
      <c r="C395" s="174"/>
      <c r="D395" s="63"/>
      <c r="E395" s="63"/>
      <c r="F395" s="174"/>
      <c r="G395" s="174"/>
      <c r="H395" s="174"/>
      <c r="I395" s="174"/>
      <c r="J395" s="174"/>
      <c r="K395" s="174"/>
      <c r="L395" s="174"/>
      <c r="M395" s="174"/>
      <c r="N395" s="174"/>
      <c r="O395" s="63"/>
      <c r="P395" s="63"/>
      <c r="Q395" s="63"/>
      <c r="R395" s="63"/>
      <c r="S395" s="174"/>
      <c r="T395" s="174"/>
      <c r="U395" s="174"/>
      <c r="V395" s="63"/>
      <c r="W395" s="174"/>
      <c r="X395" s="174"/>
      <c r="Y395" s="429"/>
      <c r="Z395" s="63"/>
      <c r="AA395" s="63"/>
      <c r="AB395" s="63"/>
      <c r="AC395" s="63"/>
      <c r="AD395" s="174"/>
      <c r="AE395" s="174"/>
      <c r="AF395" s="63"/>
      <c r="AG395" s="174"/>
      <c r="AH395" s="174"/>
      <c r="AI395" s="174"/>
      <c r="AJ395" s="174"/>
      <c r="AK395" s="174"/>
      <c r="AL395" s="174"/>
      <c r="AM395" s="174"/>
      <c r="AN395" s="174"/>
      <c r="AO395" s="174"/>
      <c r="AP395" s="174"/>
      <c r="AQ395" s="174"/>
      <c r="AR395" s="174"/>
      <c r="AS395" s="174"/>
      <c r="AT395" s="415"/>
      <c r="AU395" s="174"/>
      <c r="AV395" s="437"/>
      <c r="AW395" s="471"/>
      <c r="AX395" s="473"/>
      <c r="AY395" s="422"/>
      <c r="AZ395" s="473"/>
      <c r="BA395" s="473"/>
      <c r="BB395" s="422"/>
      <c r="BC395" s="473"/>
      <c r="BD395" s="471"/>
      <c r="BE395" s="473"/>
      <c r="BF395" s="426"/>
      <c r="BG395" s="426">
        <f t="shared" si="16"/>
        <v>0</v>
      </c>
      <c r="BH395" s="426">
        <f t="shared" si="17"/>
        <v>0</v>
      </c>
      <c r="BI395" s="426">
        <f t="shared" si="18"/>
        <v>0</v>
      </c>
      <c r="BJ395" s="426">
        <f t="shared" si="19"/>
        <v>0</v>
      </c>
      <c r="BK395" s="425" t="b">
        <f t="shared" si="20"/>
        <v>0</v>
      </c>
      <c r="BL395" s="425"/>
      <c r="BM395" s="425"/>
      <c r="BN395" s="425"/>
    </row>
    <row r="396" spans="1:66" ht="15.75" customHeight="1">
      <c r="A396" s="174" t="s">
        <v>10</v>
      </c>
      <c r="B396" s="174" t="s">
        <v>27</v>
      </c>
      <c r="C396" s="174"/>
      <c r="D396" s="63"/>
      <c r="E396" s="63"/>
      <c r="F396" s="174"/>
      <c r="G396" s="174"/>
      <c r="H396" s="174"/>
      <c r="I396" s="174"/>
      <c r="J396" s="174"/>
      <c r="K396" s="174"/>
      <c r="L396" s="174"/>
      <c r="M396" s="174"/>
      <c r="N396" s="174"/>
      <c r="O396" s="63"/>
      <c r="P396" s="63"/>
      <c r="Q396" s="63"/>
      <c r="R396" s="63"/>
      <c r="S396" s="174"/>
      <c r="T396" s="174"/>
      <c r="U396" s="174"/>
      <c r="V396" s="63"/>
      <c r="W396" s="174"/>
      <c r="X396" s="174"/>
      <c r="Y396" s="429"/>
      <c r="Z396" s="63"/>
      <c r="AA396" s="63"/>
      <c r="AB396" s="63"/>
      <c r="AC396" s="63"/>
      <c r="AD396" s="174"/>
      <c r="AE396" s="174"/>
      <c r="AF396" s="63"/>
      <c r="AG396" s="174"/>
      <c r="AH396" s="174"/>
      <c r="AI396" s="174"/>
      <c r="AJ396" s="174"/>
      <c r="AK396" s="174"/>
      <c r="AL396" s="174"/>
      <c r="AM396" s="174"/>
      <c r="AN396" s="174"/>
      <c r="AO396" s="174"/>
      <c r="AP396" s="174"/>
      <c r="AQ396" s="174"/>
      <c r="AR396" s="174"/>
      <c r="AS396" s="174"/>
      <c r="AT396" s="415"/>
      <c r="AU396" s="174"/>
      <c r="AV396" s="437"/>
      <c r="AW396" s="471"/>
      <c r="AX396" s="473"/>
      <c r="AY396" s="422"/>
      <c r="AZ396" s="473"/>
      <c r="BA396" s="473"/>
      <c r="BB396" s="422"/>
      <c r="BC396" s="473"/>
      <c r="BD396" s="471"/>
      <c r="BE396" s="473"/>
      <c r="BF396" s="426"/>
      <c r="BG396" s="426">
        <f t="shared" si="16"/>
        <v>0</v>
      </c>
      <c r="BH396" s="426">
        <f t="shared" si="17"/>
        <v>0</v>
      </c>
      <c r="BI396" s="426">
        <f t="shared" si="18"/>
        <v>0</v>
      </c>
      <c r="BJ396" s="426">
        <f t="shared" si="19"/>
        <v>0</v>
      </c>
      <c r="BK396" s="425" t="b">
        <f t="shared" si="20"/>
        <v>0</v>
      </c>
      <c r="BL396" s="425"/>
      <c r="BM396" s="425"/>
      <c r="BN396" s="425"/>
    </row>
    <row r="397" spans="1:66" ht="15.75" customHeight="1">
      <c r="A397" s="174" t="s">
        <v>10</v>
      </c>
      <c r="B397" s="174" t="s">
        <v>27</v>
      </c>
      <c r="C397" s="174"/>
      <c r="D397" s="63"/>
      <c r="E397" s="63"/>
      <c r="F397" s="174"/>
      <c r="G397" s="174"/>
      <c r="H397" s="174"/>
      <c r="I397" s="174"/>
      <c r="J397" s="174"/>
      <c r="K397" s="174"/>
      <c r="L397" s="174"/>
      <c r="M397" s="174"/>
      <c r="N397" s="174"/>
      <c r="O397" s="63"/>
      <c r="P397" s="63"/>
      <c r="Q397" s="63"/>
      <c r="R397" s="63"/>
      <c r="S397" s="174"/>
      <c r="T397" s="174"/>
      <c r="U397" s="174"/>
      <c r="V397" s="63"/>
      <c r="W397" s="174"/>
      <c r="X397" s="174"/>
      <c r="Y397" s="429"/>
      <c r="Z397" s="63"/>
      <c r="AA397" s="63"/>
      <c r="AB397" s="63"/>
      <c r="AC397" s="63"/>
      <c r="AD397" s="174"/>
      <c r="AE397" s="174"/>
      <c r="AF397" s="63"/>
      <c r="AG397" s="174"/>
      <c r="AH397" s="174"/>
      <c r="AI397" s="174"/>
      <c r="AJ397" s="174"/>
      <c r="AK397" s="174"/>
      <c r="AL397" s="174"/>
      <c r="AM397" s="174"/>
      <c r="AN397" s="174"/>
      <c r="AO397" s="174"/>
      <c r="AP397" s="174"/>
      <c r="AQ397" s="174"/>
      <c r="AR397" s="174"/>
      <c r="AS397" s="174"/>
      <c r="AT397" s="415"/>
      <c r="AU397" s="174"/>
      <c r="AV397" s="437"/>
      <c r="AW397" s="471"/>
      <c r="AX397" s="473"/>
      <c r="AY397" s="422"/>
      <c r="AZ397" s="473"/>
      <c r="BA397" s="473"/>
      <c r="BB397" s="422"/>
      <c r="BC397" s="473"/>
      <c r="BD397" s="471"/>
      <c r="BE397" s="473"/>
      <c r="BF397" s="426"/>
      <c r="BG397" s="426">
        <f t="shared" si="16"/>
        <v>0</v>
      </c>
      <c r="BH397" s="426">
        <f t="shared" si="17"/>
        <v>0</v>
      </c>
      <c r="BI397" s="426">
        <f t="shared" si="18"/>
        <v>0</v>
      </c>
      <c r="BJ397" s="426">
        <f t="shared" si="19"/>
        <v>0</v>
      </c>
      <c r="BK397" s="425" t="b">
        <f t="shared" si="20"/>
        <v>0</v>
      </c>
      <c r="BL397" s="425"/>
      <c r="BM397" s="425"/>
      <c r="BN397" s="425"/>
    </row>
    <row r="398" spans="1:66" ht="15.75" customHeight="1">
      <c r="A398" s="174" t="s">
        <v>10</v>
      </c>
      <c r="B398" s="174" t="s">
        <v>27</v>
      </c>
      <c r="C398" s="174"/>
      <c r="D398" s="63"/>
      <c r="E398" s="63"/>
      <c r="F398" s="174"/>
      <c r="G398" s="174"/>
      <c r="H398" s="174"/>
      <c r="I398" s="174"/>
      <c r="J398" s="174"/>
      <c r="K398" s="174"/>
      <c r="L398" s="174"/>
      <c r="M398" s="174"/>
      <c r="N398" s="174"/>
      <c r="O398" s="63"/>
      <c r="P398" s="63"/>
      <c r="Q398" s="63"/>
      <c r="R398" s="63"/>
      <c r="S398" s="174"/>
      <c r="T398" s="174"/>
      <c r="U398" s="174"/>
      <c r="V398" s="63"/>
      <c r="W398" s="174"/>
      <c r="X398" s="174"/>
      <c r="Y398" s="429"/>
      <c r="Z398" s="63"/>
      <c r="AA398" s="63"/>
      <c r="AB398" s="63"/>
      <c r="AC398" s="63"/>
      <c r="AD398" s="174"/>
      <c r="AE398" s="174"/>
      <c r="AF398" s="63"/>
      <c r="AG398" s="174"/>
      <c r="AH398" s="174"/>
      <c r="AI398" s="174"/>
      <c r="AJ398" s="174"/>
      <c r="AK398" s="174"/>
      <c r="AL398" s="174"/>
      <c r="AM398" s="174"/>
      <c r="AN398" s="174"/>
      <c r="AO398" s="174"/>
      <c r="AP398" s="174"/>
      <c r="AQ398" s="174"/>
      <c r="AR398" s="174"/>
      <c r="AS398" s="174"/>
      <c r="AT398" s="415"/>
      <c r="AU398" s="174"/>
      <c r="AV398" s="437"/>
      <c r="AW398" s="471"/>
      <c r="AX398" s="473"/>
      <c r="AY398" s="422"/>
      <c r="AZ398" s="473"/>
      <c r="BA398" s="473"/>
      <c r="BB398" s="422"/>
      <c r="BC398" s="473"/>
      <c r="BD398" s="471"/>
      <c r="BE398" s="473"/>
      <c r="BF398" s="426"/>
      <c r="BG398" s="426">
        <f t="shared" si="16"/>
        <v>0</v>
      </c>
      <c r="BH398" s="426">
        <f t="shared" si="17"/>
        <v>0</v>
      </c>
      <c r="BI398" s="426">
        <f t="shared" si="18"/>
        <v>0</v>
      </c>
      <c r="BJ398" s="426">
        <f t="shared" si="19"/>
        <v>0</v>
      </c>
      <c r="BK398" s="425" t="b">
        <f t="shared" si="20"/>
        <v>0</v>
      </c>
      <c r="BL398" s="425"/>
      <c r="BM398" s="425"/>
      <c r="BN398" s="425"/>
    </row>
    <row r="399" spans="1:66" ht="15.75" customHeight="1">
      <c r="A399" s="174" t="s">
        <v>10</v>
      </c>
      <c r="B399" s="174" t="s">
        <v>27</v>
      </c>
      <c r="C399" s="174"/>
      <c r="D399" s="63"/>
      <c r="E399" s="63"/>
      <c r="F399" s="174"/>
      <c r="G399" s="174"/>
      <c r="H399" s="174"/>
      <c r="I399" s="174"/>
      <c r="J399" s="174"/>
      <c r="K399" s="174"/>
      <c r="L399" s="174"/>
      <c r="M399" s="174"/>
      <c r="N399" s="174"/>
      <c r="O399" s="63"/>
      <c r="P399" s="63"/>
      <c r="Q399" s="63"/>
      <c r="R399" s="63"/>
      <c r="S399" s="174"/>
      <c r="T399" s="174"/>
      <c r="U399" s="174"/>
      <c r="V399" s="63"/>
      <c r="W399" s="174"/>
      <c r="X399" s="174"/>
      <c r="Y399" s="429"/>
      <c r="Z399" s="63"/>
      <c r="AA399" s="63"/>
      <c r="AB399" s="63"/>
      <c r="AC399" s="63"/>
      <c r="AD399" s="174"/>
      <c r="AE399" s="174"/>
      <c r="AF399" s="63"/>
      <c r="AG399" s="174"/>
      <c r="AH399" s="174"/>
      <c r="AI399" s="174"/>
      <c r="AJ399" s="174"/>
      <c r="AK399" s="174"/>
      <c r="AL399" s="174"/>
      <c r="AM399" s="174"/>
      <c r="AN399" s="174"/>
      <c r="AO399" s="174"/>
      <c r="AP399" s="174"/>
      <c r="AQ399" s="174"/>
      <c r="AR399" s="174"/>
      <c r="AS399" s="174"/>
      <c r="AT399" s="415"/>
      <c r="AU399" s="174"/>
      <c r="AV399" s="437"/>
      <c r="AW399" s="471"/>
      <c r="AX399" s="473"/>
      <c r="AY399" s="422"/>
      <c r="AZ399" s="473"/>
      <c r="BA399" s="473"/>
      <c r="BB399" s="422"/>
      <c r="BC399" s="473"/>
      <c r="BD399" s="471"/>
      <c r="BE399" s="473"/>
      <c r="BF399" s="426"/>
      <c r="BG399" s="426">
        <f t="shared" si="16"/>
        <v>0</v>
      </c>
      <c r="BH399" s="426">
        <f t="shared" si="17"/>
        <v>0</v>
      </c>
      <c r="BI399" s="426">
        <f t="shared" si="18"/>
        <v>0</v>
      </c>
      <c r="BJ399" s="426">
        <f t="shared" si="19"/>
        <v>0</v>
      </c>
      <c r="BK399" s="425" t="b">
        <f t="shared" si="20"/>
        <v>0</v>
      </c>
      <c r="BL399" s="425"/>
      <c r="BM399" s="425"/>
      <c r="BN399" s="425"/>
    </row>
    <row r="400" spans="1:66" ht="15.75" customHeight="1">
      <c r="A400" s="174" t="s">
        <v>10</v>
      </c>
      <c r="B400" s="174" t="s">
        <v>27</v>
      </c>
      <c r="C400" s="174"/>
      <c r="D400" s="63"/>
      <c r="E400" s="63"/>
      <c r="F400" s="174"/>
      <c r="G400" s="174"/>
      <c r="H400" s="174"/>
      <c r="I400" s="174"/>
      <c r="J400" s="174"/>
      <c r="K400" s="174"/>
      <c r="L400" s="174"/>
      <c r="M400" s="174"/>
      <c r="N400" s="174"/>
      <c r="O400" s="63"/>
      <c r="P400" s="63"/>
      <c r="Q400" s="63"/>
      <c r="R400" s="63"/>
      <c r="S400" s="174"/>
      <c r="T400" s="174"/>
      <c r="U400" s="174"/>
      <c r="V400" s="63"/>
      <c r="W400" s="174"/>
      <c r="X400" s="174"/>
      <c r="Y400" s="429"/>
      <c r="Z400" s="63"/>
      <c r="AA400" s="63"/>
      <c r="AB400" s="63"/>
      <c r="AC400" s="63"/>
      <c r="AD400" s="174"/>
      <c r="AE400" s="174"/>
      <c r="AF400" s="63"/>
      <c r="AG400" s="174"/>
      <c r="AH400" s="174"/>
      <c r="AI400" s="174"/>
      <c r="AJ400" s="174"/>
      <c r="AK400" s="174"/>
      <c r="AL400" s="174"/>
      <c r="AM400" s="174"/>
      <c r="AN400" s="174"/>
      <c r="AO400" s="174"/>
      <c r="AP400" s="174"/>
      <c r="AQ400" s="174"/>
      <c r="AR400" s="174"/>
      <c r="AS400" s="174"/>
      <c r="AT400" s="415"/>
      <c r="AU400" s="174"/>
      <c r="AV400" s="437"/>
      <c r="AW400" s="471"/>
      <c r="AX400" s="473"/>
      <c r="AY400" s="422"/>
      <c r="AZ400" s="473"/>
      <c r="BA400" s="473"/>
      <c r="BB400" s="422"/>
      <c r="BC400" s="473"/>
      <c r="BD400" s="471"/>
      <c r="BE400" s="473"/>
      <c r="BF400" s="426"/>
      <c r="BG400" s="426">
        <f t="shared" si="16"/>
        <v>0</v>
      </c>
      <c r="BH400" s="426">
        <f t="shared" si="17"/>
        <v>0</v>
      </c>
      <c r="BI400" s="426">
        <f t="shared" si="18"/>
        <v>0</v>
      </c>
      <c r="BJ400" s="426">
        <f t="shared" si="19"/>
        <v>0</v>
      </c>
      <c r="BK400" s="425" t="b">
        <f t="shared" si="20"/>
        <v>0</v>
      </c>
      <c r="BL400" s="425"/>
      <c r="BM400" s="425"/>
      <c r="BN400" s="425"/>
    </row>
    <row r="401" spans="1:66" ht="15.75" customHeight="1">
      <c r="A401" s="174" t="s">
        <v>10</v>
      </c>
      <c r="B401" s="174" t="s">
        <v>27</v>
      </c>
      <c r="C401" s="174"/>
      <c r="D401" s="63"/>
      <c r="E401" s="63"/>
      <c r="F401" s="174"/>
      <c r="G401" s="174"/>
      <c r="H401" s="174"/>
      <c r="I401" s="174"/>
      <c r="J401" s="174"/>
      <c r="K401" s="174"/>
      <c r="L401" s="174"/>
      <c r="M401" s="174"/>
      <c r="N401" s="174"/>
      <c r="O401" s="63"/>
      <c r="P401" s="63"/>
      <c r="Q401" s="63"/>
      <c r="R401" s="63"/>
      <c r="S401" s="174"/>
      <c r="T401" s="174"/>
      <c r="U401" s="174"/>
      <c r="V401" s="63"/>
      <c r="W401" s="174"/>
      <c r="X401" s="174"/>
      <c r="Y401" s="429"/>
      <c r="Z401" s="63"/>
      <c r="AA401" s="63"/>
      <c r="AB401" s="63"/>
      <c r="AC401" s="63"/>
      <c r="AD401" s="174"/>
      <c r="AE401" s="174"/>
      <c r="AF401" s="63"/>
      <c r="AG401" s="174"/>
      <c r="AH401" s="174"/>
      <c r="AI401" s="174"/>
      <c r="AJ401" s="174"/>
      <c r="AK401" s="174"/>
      <c r="AL401" s="174"/>
      <c r="AM401" s="174"/>
      <c r="AN401" s="174"/>
      <c r="AO401" s="174"/>
      <c r="AP401" s="174"/>
      <c r="AQ401" s="174"/>
      <c r="AR401" s="174"/>
      <c r="AS401" s="174"/>
      <c r="AT401" s="415"/>
      <c r="AU401" s="174"/>
      <c r="AV401" s="437"/>
      <c r="AW401" s="471"/>
      <c r="AX401" s="473"/>
      <c r="AY401" s="422"/>
      <c r="AZ401" s="473"/>
      <c r="BA401" s="473"/>
      <c r="BB401" s="422"/>
      <c r="BC401" s="473"/>
      <c r="BD401" s="471"/>
      <c r="BE401" s="473"/>
      <c r="BF401" s="426"/>
      <c r="BG401" s="426">
        <f t="shared" si="16"/>
        <v>0</v>
      </c>
      <c r="BH401" s="426">
        <f t="shared" si="17"/>
        <v>0</v>
      </c>
      <c r="BI401" s="426">
        <f t="shared" si="18"/>
        <v>0</v>
      </c>
      <c r="BJ401" s="426">
        <f t="shared" si="19"/>
        <v>0</v>
      </c>
      <c r="BK401" s="425" t="b">
        <f t="shared" si="20"/>
        <v>0</v>
      </c>
      <c r="BL401" s="425"/>
      <c r="BM401" s="425"/>
      <c r="BN401" s="425"/>
    </row>
    <row r="402" spans="1:66" ht="15.75" customHeight="1">
      <c r="A402" s="174" t="s">
        <v>10</v>
      </c>
      <c r="B402" s="174" t="s">
        <v>27</v>
      </c>
      <c r="C402" s="174"/>
      <c r="D402" s="63"/>
      <c r="E402" s="63"/>
      <c r="F402" s="174"/>
      <c r="G402" s="174"/>
      <c r="H402" s="174"/>
      <c r="I402" s="174"/>
      <c r="J402" s="174"/>
      <c r="K402" s="174"/>
      <c r="L402" s="174"/>
      <c r="M402" s="174"/>
      <c r="N402" s="174"/>
      <c r="O402" s="63"/>
      <c r="P402" s="63"/>
      <c r="Q402" s="63"/>
      <c r="R402" s="63"/>
      <c r="S402" s="174"/>
      <c r="T402" s="174"/>
      <c r="U402" s="174"/>
      <c r="V402" s="63"/>
      <c r="W402" s="174"/>
      <c r="X402" s="174"/>
      <c r="Y402" s="429"/>
      <c r="Z402" s="63"/>
      <c r="AA402" s="63"/>
      <c r="AB402" s="63"/>
      <c r="AC402" s="63"/>
      <c r="AD402" s="174"/>
      <c r="AE402" s="174"/>
      <c r="AF402" s="63"/>
      <c r="AG402" s="174"/>
      <c r="AH402" s="174"/>
      <c r="AI402" s="174"/>
      <c r="AJ402" s="174"/>
      <c r="AK402" s="174"/>
      <c r="AL402" s="174"/>
      <c r="AM402" s="174"/>
      <c r="AN402" s="174"/>
      <c r="AO402" s="174"/>
      <c r="AP402" s="174"/>
      <c r="AQ402" s="174"/>
      <c r="AR402" s="174"/>
      <c r="AS402" s="174"/>
      <c r="AT402" s="415"/>
      <c r="AU402" s="174"/>
      <c r="AV402" s="437"/>
      <c r="AW402" s="471"/>
      <c r="AX402" s="473"/>
      <c r="AY402" s="422"/>
      <c r="AZ402" s="473"/>
      <c r="BA402" s="473"/>
      <c r="BB402" s="422"/>
      <c r="BC402" s="473"/>
      <c r="BD402" s="471"/>
      <c r="BE402" s="473"/>
      <c r="BF402" s="426"/>
      <c r="BG402" s="426">
        <f t="shared" si="16"/>
        <v>0</v>
      </c>
      <c r="BH402" s="426">
        <f t="shared" si="17"/>
        <v>0</v>
      </c>
      <c r="BI402" s="426">
        <f t="shared" si="18"/>
        <v>0</v>
      </c>
      <c r="BJ402" s="426">
        <f t="shared" si="19"/>
        <v>0</v>
      </c>
      <c r="BK402" s="425" t="b">
        <f t="shared" si="20"/>
        <v>0</v>
      </c>
      <c r="BL402" s="425"/>
      <c r="BM402" s="425"/>
      <c r="BN402" s="425"/>
    </row>
    <row r="403" spans="1:66" ht="15.75" customHeight="1">
      <c r="A403" s="174" t="s">
        <v>10</v>
      </c>
      <c r="B403" s="174" t="s">
        <v>27</v>
      </c>
      <c r="C403" s="174"/>
      <c r="D403" s="63"/>
      <c r="E403" s="63"/>
      <c r="F403" s="174"/>
      <c r="G403" s="174"/>
      <c r="H403" s="174"/>
      <c r="I403" s="174"/>
      <c r="J403" s="174"/>
      <c r="K403" s="174"/>
      <c r="L403" s="174"/>
      <c r="M403" s="174"/>
      <c r="N403" s="174"/>
      <c r="O403" s="63"/>
      <c r="P403" s="63"/>
      <c r="Q403" s="63"/>
      <c r="R403" s="63"/>
      <c r="S403" s="174"/>
      <c r="T403" s="174"/>
      <c r="U403" s="174"/>
      <c r="V403" s="63"/>
      <c r="W403" s="174"/>
      <c r="X403" s="174"/>
      <c r="Y403" s="429"/>
      <c r="Z403" s="63"/>
      <c r="AA403" s="63"/>
      <c r="AB403" s="63"/>
      <c r="AC403" s="63"/>
      <c r="AD403" s="174"/>
      <c r="AE403" s="174"/>
      <c r="AF403" s="63"/>
      <c r="AG403" s="174"/>
      <c r="AH403" s="174"/>
      <c r="AI403" s="174"/>
      <c r="AJ403" s="174"/>
      <c r="AK403" s="174"/>
      <c r="AL403" s="174"/>
      <c r="AM403" s="174"/>
      <c r="AN403" s="174"/>
      <c r="AO403" s="174"/>
      <c r="AP403" s="174"/>
      <c r="AQ403" s="174"/>
      <c r="AR403" s="174"/>
      <c r="AS403" s="174"/>
      <c r="AT403" s="415"/>
      <c r="AU403" s="174"/>
      <c r="AV403" s="437"/>
      <c r="AW403" s="471"/>
      <c r="AX403" s="473"/>
      <c r="AY403" s="422"/>
      <c r="AZ403" s="473"/>
      <c r="BA403" s="473"/>
      <c r="BB403" s="422"/>
      <c r="BC403" s="473"/>
      <c r="BD403" s="471"/>
      <c r="BE403" s="473"/>
      <c r="BF403" s="426"/>
      <c r="BG403" s="426">
        <f t="shared" si="16"/>
        <v>0</v>
      </c>
      <c r="BH403" s="426">
        <f t="shared" si="17"/>
        <v>0</v>
      </c>
      <c r="BI403" s="426">
        <f t="shared" si="18"/>
        <v>0</v>
      </c>
      <c r="BJ403" s="426">
        <f t="shared" si="19"/>
        <v>0</v>
      </c>
      <c r="BK403" s="425" t="b">
        <f t="shared" si="20"/>
        <v>0</v>
      </c>
      <c r="BL403" s="425"/>
      <c r="BM403" s="425"/>
      <c r="BN403" s="425"/>
    </row>
    <row r="404" spans="1:66" ht="15.75" customHeight="1">
      <c r="A404" s="174" t="s">
        <v>10</v>
      </c>
      <c r="B404" s="174" t="s">
        <v>27</v>
      </c>
      <c r="C404" s="174"/>
      <c r="D404" s="63"/>
      <c r="E404" s="63"/>
      <c r="F404" s="174"/>
      <c r="G404" s="174"/>
      <c r="H404" s="174"/>
      <c r="I404" s="174"/>
      <c r="J404" s="174"/>
      <c r="K404" s="174"/>
      <c r="L404" s="174"/>
      <c r="M404" s="174"/>
      <c r="N404" s="174"/>
      <c r="O404" s="63"/>
      <c r="P404" s="63"/>
      <c r="Q404" s="63"/>
      <c r="R404" s="63"/>
      <c r="S404" s="174"/>
      <c r="T404" s="174"/>
      <c r="U404" s="174"/>
      <c r="V404" s="63"/>
      <c r="W404" s="174"/>
      <c r="X404" s="174"/>
      <c r="Y404" s="429"/>
      <c r="Z404" s="63"/>
      <c r="AA404" s="63"/>
      <c r="AB404" s="63"/>
      <c r="AC404" s="63"/>
      <c r="AD404" s="174"/>
      <c r="AE404" s="174"/>
      <c r="AF404" s="63"/>
      <c r="AG404" s="174"/>
      <c r="AH404" s="174"/>
      <c r="AI404" s="174"/>
      <c r="AJ404" s="174"/>
      <c r="AK404" s="174"/>
      <c r="AL404" s="174"/>
      <c r="AM404" s="174"/>
      <c r="AN404" s="174"/>
      <c r="AO404" s="174"/>
      <c r="AP404" s="174"/>
      <c r="AQ404" s="174"/>
      <c r="AR404" s="174"/>
      <c r="AS404" s="174"/>
      <c r="AT404" s="415"/>
      <c r="AU404" s="174"/>
      <c r="AV404" s="437"/>
      <c r="AW404" s="471"/>
      <c r="AX404" s="473"/>
      <c r="AY404" s="422"/>
      <c r="AZ404" s="473"/>
      <c r="BA404" s="473"/>
      <c r="BB404" s="422"/>
      <c r="BC404" s="473"/>
      <c r="BD404" s="471"/>
      <c r="BE404" s="473"/>
      <c r="BF404" s="426"/>
      <c r="BG404" s="426">
        <f t="shared" si="16"/>
        <v>0</v>
      </c>
      <c r="BH404" s="426">
        <f t="shared" si="17"/>
        <v>0</v>
      </c>
      <c r="BI404" s="426">
        <f t="shared" si="18"/>
        <v>0</v>
      </c>
      <c r="BJ404" s="426">
        <f t="shared" si="19"/>
        <v>0</v>
      </c>
      <c r="BK404" s="425" t="b">
        <f>COUNTIF($X$3:$X408,$X404)&gt;1</f>
        <v>0</v>
      </c>
      <c r="BL404" s="425"/>
      <c r="BM404" s="425"/>
      <c r="BN404" s="425"/>
    </row>
    <row r="405" spans="1:66" ht="15.75" customHeight="1">
      <c r="A405" s="174" t="s">
        <v>10</v>
      </c>
      <c r="B405" s="174" t="s">
        <v>27</v>
      </c>
      <c r="C405" s="174"/>
      <c r="D405" s="63"/>
      <c r="E405" s="63"/>
      <c r="F405" s="174"/>
      <c r="G405" s="174"/>
      <c r="H405" s="174"/>
      <c r="I405" s="174"/>
      <c r="J405" s="174"/>
      <c r="K405" s="174"/>
      <c r="L405" s="174"/>
      <c r="M405" s="174"/>
      <c r="N405" s="174"/>
      <c r="O405" s="63"/>
      <c r="P405" s="63"/>
      <c r="Q405" s="63"/>
      <c r="R405" s="63"/>
      <c r="S405" s="174"/>
      <c r="T405" s="174"/>
      <c r="U405" s="174"/>
      <c r="V405" s="63"/>
      <c r="W405" s="174"/>
      <c r="X405" s="174"/>
      <c r="Y405" s="429"/>
      <c r="Z405" s="63"/>
      <c r="AA405" s="63"/>
      <c r="AB405" s="63"/>
      <c r="AC405" s="63"/>
      <c r="AD405" s="174"/>
      <c r="AE405" s="174"/>
      <c r="AF405" s="63"/>
      <c r="AG405" s="174"/>
      <c r="AH405" s="174"/>
      <c r="AI405" s="174"/>
      <c r="AJ405" s="174"/>
      <c r="AK405" s="174"/>
      <c r="AL405" s="174"/>
      <c r="AM405" s="174"/>
      <c r="AN405" s="174"/>
      <c r="AO405" s="174"/>
      <c r="AP405" s="174"/>
      <c r="AQ405" s="174"/>
      <c r="AR405" s="174"/>
      <c r="AS405" s="174"/>
      <c r="AT405" s="415"/>
      <c r="AU405" s="174"/>
      <c r="AV405" s="437"/>
      <c r="AW405" s="471"/>
      <c r="AX405" s="473"/>
      <c r="AY405" s="422"/>
      <c r="AZ405" s="473"/>
      <c r="BA405" s="473"/>
      <c r="BB405" s="422"/>
      <c r="BC405" s="473"/>
      <c r="BD405" s="471"/>
      <c r="BE405" s="473"/>
      <c r="BF405" s="426"/>
      <c r="BG405" s="426">
        <f t="shared" si="16"/>
        <v>0</v>
      </c>
      <c r="BH405" s="426">
        <f t="shared" si="17"/>
        <v>0</v>
      </c>
      <c r="BI405" s="426">
        <f t="shared" si="18"/>
        <v>0</v>
      </c>
      <c r="BJ405" s="426">
        <f t="shared" si="19"/>
        <v>0</v>
      </c>
      <c r="BK405" s="425" t="b">
        <f>COUNTIF($X$3:$X408,$X405)&gt;1</f>
        <v>0</v>
      </c>
      <c r="BL405" s="425"/>
      <c r="BM405" s="425"/>
      <c r="BN405" s="425"/>
    </row>
    <row r="406" spans="1:66" ht="15.75" customHeight="1">
      <c r="A406" s="174" t="s">
        <v>10</v>
      </c>
      <c r="B406" s="174" t="s">
        <v>27</v>
      </c>
      <c r="C406" s="174"/>
      <c r="D406" s="63"/>
      <c r="E406" s="63"/>
      <c r="F406" s="174"/>
      <c r="G406" s="174"/>
      <c r="H406" s="174"/>
      <c r="I406" s="174"/>
      <c r="J406" s="174"/>
      <c r="K406" s="174"/>
      <c r="L406" s="174"/>
      <c r="M406" s="174"/>
      <c r="N406" s="174"/>
      <c r="O406" s="63"/>
      <c r="P406" s="63"/>
      <c r="Q406" s="63"/>
      <c r="R406" s="63"/>
      <c r="S406" s="174"/>
      <c r="T406" s="174"/>
      <c r="U406" s="174"/>
      <c r="V406" s="63"/>
      <c r="W406" s="174"/>
      <c r="X406" s="174"/>
      <c r="Y406" s="429"/>
      <c r="Z406" s="63"/>
      <c r="AA406" s="63"/>
      <c r="AB406" s="63"/>
      <c r="AC406" s="63"/>
      <c r="AD406" s="174"/>
      <c r="AE406" s="174"/>
      <c r="AF406" s="63"/>
      <c r="AG406" s="174"/>
      <c r="AH406" s="174"/>
      <c r="AI406" s="174"/>
      <c r="AJ406" s="174"/>
      <c r="AK406" s="174"/>
      <c r="AL406" s="174"/>
      <c r="AM406" s="174"/>
      <c r="AN406" s="174"/>
      <c r="AO406" s="174"/>
      <c r="AP406" s="174"/>
      <c r="AQ406" s="174"/>
      <c r="AR406" s="174"/>
      <c r="AS406" s="174"/>
      <c r="AT406" s="415"/>
      <c r="AU406" s="174"/>
      <c r="AV406" s="437"/>
      <c r="AW406" s="471"/>
      <c r="AX406" s="473"/>
      <c r="AY406" s="422"/>
      <c r="AZ406" s="473"/>
      <c r="BA406" s="473"/>
      <c r="BB406" s="422"/>
      <c r="BC406" s="473"/>
      <c r="BD406" s="471"/>
      <c r="BE406" s="473"/>
      <c r="BF406" s="426"/>
      <c r="BG406" s="426">
        <f t="shared" si="16"/>
        <v>0</v>
      </c>
      <c r="BH406" s="426">
        <f t="shared" si="17"/>
        <v>0</v>
      </c>
      <c r="BI406" s="426">
        <f t="shared" si="18"/>
        <v>0</v>
      </c>
      <c r="BJ406" s="426">
        <f t="shared" si="19"/>
        <v>0</v>
      </c>
      <c r="BK406" s="425" t="b">
        <f>COUNTIF($X$3:$X408,$X406)&gt;1</f>
        <v>0</v>
      </c>
      <c r="BL406" s="425"/>
      <c r="BM406" s="425"/>
      <c r="BN406" s="425"/>
    </row>
    <row r="407" spans="1:66" ht="15.75" customHeight="1">
      <c r="A407" s="174" t="s">
        <v>10</v>
      </c>
      <c r="B407" s="174" t="s">
        <v>27</v>
      </c>
      <c r="C407" s="174"/>
      <c r="D407" s="63"/>
      <c r="E407" s="63"/>
      <c r="F407" s="174"/>
      <c r="G407" s="174"/>
      <c r="H407" s="174"/>
      <c r="I407" s="174"/>
      <c r="J407" s="174"/>
      <c r="K407" s="174"/>
      <c r="L407" s="174"/>
      <c r="M407" s="174"/>
      <c r="N407" s="174"/>
      <c r="O407" s="63"/>
      <c r="P407" s="63"/>
      <c r="Q407" s="63"/>
      <c r="R407" s="63"/>
      <c r="S407" s="174"/>
      <c r="T407" s="174"/>
      <c r="U407" s="174"/>
      <c r="V407" s="63"/>
      <c r="W407" s="174"/>
      <c r="X407" s="174"/>
      <c r="Y407" s="429"/>
      <c r="Z407" s="63"/>
      <c r="AA407" s="63"/>
      <c r="AB407" s="63"/>
      <c r="AC407" s="63"/>
      <c r="AD407" s="174"/>
      <c r="AE407" s="174"/>
      <c r="AF407" s="63"/>
      <c r="AG407" s="174"/>
      <c r="AH407" s="174"/>
      <c r="AI407" s="174"/>
      <c r="AJ407" s="174"/>
      <c r="AK407" s="174"/>
      <c r="AL407" s="174"/>
      <c r="AM407" s="174"/>
      <c r="AN407" s="174"/>
      <c r="AO407" s="174"/>
      <c r="AP407" s="174"/>
      <c r="AQ407" s="174"/>
      <c r="AR407" s="174"/>
      <c r="AS407" s="174"/>
      <c r="AT407" s="415"/>
      <c r="AU407" s="174"/>
      <c r="AV407" s="437"/>
      <c r="AW407" s="471"/>
      <c r="AX407" s="473"/>
      <c r="AY407" s="422"/>
      <c r="AZ407" s="473"/>
      <c r="BA407" s="473"/>
      <c r="BB407" s="422"/>
      <c r="BC407" s="473"/>
      <c r="BD407" s="471"/>
      <c r="BE407" s="473"/>
      <c r="BF407" s="426"/>
      <c r="BG407" s="426">
        <f t="shared" si="16"/>
        <v>0</v>
      </c>
      <c r="BH407" s="426">
        <f t="shared" si="17"/>
        <v>0</v>
      </c>
      <c r="BI407" s="426">
        <f t="shared" si="18"/>
        <v>0</v>
      </c>
      <c r="BJ407" s="426">
        <f t="shared" si="19"/>
        <v>0</v>
      </c>
      <c r="BK407" s="425" t="b">
        <f>COUNTIF($X$3:$X408,$X407)&gt;1</f>
        <v>0</v>
      </c>
      <c r="BL407" s="425"/>
      <c r="BM407" s="425"/>
      <c r="BN407" s="425"/>
    </row>
    <row r="408" spans="1:66" ht="15.75" customHeight="1">
      <c r="A408" s="174" t="s">
        <v>10</v>
      </c>
      <c r="B408" s="174" t="s">
        <v>27</v>
      </c>
      <c r="C408" s="174"/>
      <c r="D408" s="63"/>
      <c r="E408" s="63"/>
      <c r="F408" s="174"/>
      <c r="G408" s="174"/>
      <c r="H408" s="174"/>
      <c r="I408" s="174"/>
      <c r="J408" s="174"/>
      <c r="K408" s="174"/>
      <c r="L408" s="174"/>
      <c r="M408" s="174"/>
      <c r="N408" s="174"/>
      <c r="O408" s="63"/>
      <c r="P408" s="63"/>
      <c r="Q408" s="63"/>
      <c r="R408" s="63"/>
      <c r="S408" s="174"/>
      <c r="T408" s="174"/>
      <c r="U408" s="174"/>
      <c r="V408" s="63"/>
      <c r="W408" s="174"/>
      <c r="X408" s="174"/>
      <c r="Y408" s="429"/>
      <c r="Z408" s="63"/>
      <c r="AA408" s="63"/>
      <c r="AB408" s="63"/>
      <c r="AC408" s="63"/>
      <c r="AD408" s="174"/>
      <c r="AE408" s="174"/>
      <c r="AF408" s="63"/>
      <c r="AG408" s="174"/>
      <c r="AH408" s="174"/>
      <c r="AI408" s="174"/>
      <c r="AJ408" s="174"/>
      <c r="AK408" s="174"/>
      <c r="AL408" s="174"/>
      <c r="AM408" s="174"/>
      <c r="AN408" s="174"/>
      <c r="AO408" s="174"/>
      <c r="AP408" s="174"/>
      <c r="AQ408" s="174"/>
      <c r="AR408" s="174"/>
      <c r="AS408" s="174"/>
      <c r="AT408" s="415"/>
      <c r="AU408" s="174"/>
      <c r="AV408" s="437"/>
      <c r="AW408" s="523"/>
      <c r="AX408" s="524"/>
      <c r="AY408" s="524"/>
      <c r="AZ408" s="524"/>
      <c r="BA408" s="524"/>
      <c r="BB408" s="524"/>
      <c r="BC408" s="524"/>
      <c r="BD408" s="523"/>
      <c r="BE408" s="524">
        <f>SUBTOTAL(9,BE4:BE407)</f>
        <v>44</v>
      </c>
      <c r="BF408" s="524"/>
      <c r="BG408" s="524">
        <f t="shared" ref="BG408:BJ408" si="21">SUBTOTAL(9,BG4:BG407)</f>
        <v>3</v>
      </c>
      <c r="BH408" s="524">
        <f t="shared" si="21"/>
        <v>19</v>
      </c>
      <c r="BI408" s="524">
        <f t="shared" si="21"/>
        <v>0</v>
      </c>
      <c r="BJ408" s="524">
        <f t="shared" si="21"/>
        <v>22</v>
      </c>
      <c r="BK408" s="524"/>
      <c r="BL408" s="524"/>
      <c r="BM408" s="524"/>
      <c r="BN408" s="524"/>
    </row>
  </sheetData>
  <conditionalFormatting sqref="BF4:BF6 X4:X221 A4:W408 Y4:Y408 BF11 BF26 BF35 BF39:BF41 BF49:BF50 BF53:BF54 BF78 BF97:BF101 BF121:BF122 BF135 BF143 BF147:BF148 BF150:BF157 BF160 BF163 BF167:BF168 BF181:BF183 BF196:BF198 BF201 BF225 X226:X408">
    <cfRule type="expression" dxfId="99" priority="1">
      <formula>COUNTIF($X$3:$X408,$X4)&gt;1</formula>
    </cfRule>
  </conditionalFormatting>
  <dataValidations count="15">
    <dataValidation type="list" allowBlank="1" showErrorMessage="1" sqref="Q4:Q408" xr:uid="{00000000-0002-0000-0B00-000000000000}">
      <formula1>"WTR,NTR,Bundled Program,CoC"</formula1>
    </dataValidation>
    <dataValidation type="list" allowBlank="1" showErrorMessage="1" sqref="AS4:AS408" xr:uid="{00000000-0002-0000-0B00-000001000000}">
      <formula1>"2024,2023"</formula1>
    </dataValidation>
    <dataValidation type="list" allowBlank="1" showErrorMessage="1" sqref="P4:P408" xr:uid="{00000000-0002-0000-0B00-000003000000}">
      <formula1>"TVI,HEI,NGO,LUC,NGA,SUC,LGU,Farm School,TESDA Technology Institution"</formula1>
    </dataValidation>
    <dataValidation type="list" allowBlank="1" showErrorMessage="1" sqref="V4:V408" xr:uid="{00000000-0002-0000-0B00-000005000000}">
      <formula1>"NC I,NC II,NC III,NC IV,Level I,Level II,N/A"</formula1>
    </dataValidation>
    <dataValidation type="list" allowBlank="1" showErrorMessage="1" sqref="AP4:AP408" xr:uid="{00000000-0002-0000-0B00-000006000000}">
      <formula1>"Migration to Updated TR,Migration from NTR to WTR"</formula1>
    </dataValidation>
    <dataValidation type="list" allowBlank="1" showErrorMessage="1" sqref="AY4:AY407 BB4:BB407" xr:uid="{00000000-0002-0000-0B00-000007000000}">
      <formula1>"C,NC,CLOSED"</formula1>
    </dataValidation>
    <dataValidation type="custom" allowBlank="1" showDropDown="1" showInputMessage="1" showErrorMessage="1" prompt="Enter a valid date (MM/DD/YYYY)" sqref="AT4:AT408" xr:uid="{00000000-0002-0000-0B00-000009000000}">
      <formula1>OR(NOT(ISERROR(DATEVALUE(AT4))), AND(ISNUMBER(AT4), LEFT(CELL("format", AT4))="D"))</formula1>
    </dataValidation>
    <dataValidation type="list" allowBlank="1" showErrorMessage="1" sqref="E4:E408" xr:uid="{00000000-0002-0000-0B00-00000A000000}">
      <formula1>"1st,2nd,3rd,4th,5th,Component,HUC"</formula1>
    </dataValidation>
    <dataValidation type="list" allowBlank="1" showErrorMessage="1" sqref="O4:O408" xr:uid="{00000000-0002-0000-0B00-00000B000000}">
      <formula1>"Private,Public"</formula1>
    </dataValidation>
    <dataValidation type="custom" allowBlank="1" showDropDown="1" showInputMessage="1" showErrorMessage="1" prompt="Enter a valid date (mm/dd/yyy)" sqref="BF4:BF6 BF9:BF11 BF15:BF17 BF20:BF27 BF30:BF35 BF38:BF49 BF51:BF54 BF56:BF74 BF76:BF83 BF85:BF111 BF115:BF116 BF119:BF131 BF135:BF148 BF150:BF157 BF163 BF167:BF168 BF181:BF183 BF196:BF198 BF201 BF222:BF225 Y4:Y408" xr:uid="{00000000-0002-0000-0B00-00000C000000}">
      <formula1>OR(NOT(ISERROR(DATEVALUE(Y4))), AND(ISNUMBER(Y4), LEFT(CELL("format", Y4))="D"))</formula1>
    </dataValidation>
    <dataValidation type="list" allowBlank="1" showErrorMessage="1" sqref="AB4:AB408" xr:uid="{00000000-0002-0000-0B00-00000E000000}">
      <formula1>"F2F,BL,DL,Pure Online,Combination,BL/DL,F2F/BL,F2F/DL,F2F/Combination,BL/DL/Combination,ALL"</formula1>
    </dataValidation>
    <dataValidation type="list" allowBlank="1" showErrorMessage="1" sqref="AQ4:AQ408" xr:uid="{00000000-0002-0000-0B00-00000F000000}">
      <formula1>"PAFSE,RCEF,PAFSE and RCEF"</formula1>
    </dataValidation>
    <dataValidation type="custom" allowBlank="1" showDropDown="1" showInputMessage="1" showErrorMessage="1" prompt="Enter a valid date (mm/dd/yyyy)" sqref="Z4:Z408 AI4:AI408 AN4:AO408" xr:uid="{00000000-0002-0000-0B00-000013000000}">
      <formula1>OR(NOT(ISERROR(DATEVALUE(Z4))), AND(ISNUMBER(Z4), LEFT(CELL("format", Z4))="D"))</formula1>
    </dataValidation>
    <dataValidation type="list" allowBlank="1" showErrorMessage="1" sqref="AC4:AC407" xr:uid="{00000000-0002-0000-0B00-000015000000}">
      <formula1>"Yes,No"</formula1>
    </dataValidation>
    <dataValidation type="list" allowBlank="1" showErrorMessage="1" sqref="AA4:AA408" xr:uid="{00000000-0002-0000-0B00-000016000000}">
      <formula1>"IBT,EBT,CBT,MCC"</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8">
        <x14:dataValidation type="list" allowBlank="1" showErrorMessage="1" xr:uid="{00000000-0002-0000-0B00-000002000000}">
          <x14:formula1>
            <xm:f>Ref!$H$15:$H$28</xm:f>
          </x14:formula1>
          <xm:sqref>C5:C408</xm:sqref>
        </x14:dataValidation>
        <x14:dataValidation type="list" allowBlank="1" xr:uid="{00000000-0002-0000-0B00-000004000000}">
          <x14:formula1>
            <xm:f>Ref!$I$467:$I$477</xm:f>
          </x14:formula1>
          <xm:sqref>T4:T408</xm:sqref>
        </x14:dataValidation>
        <x14:dataValidation type="list" allowBlank="1" showErrorMessage="1" xr:uid="{00000000-0002-0000-0B00-000008000000}">
          <x14:formula1>
            <xm:f>Ref!$G$15:$G$26</xm:f>
          </x14:formula1>
          <xm:sqref>AR4:AR408</xm:sqref>
        </x14:dataValidation>
        <x14:dataValidation type="list" allowBlank="1" showErrorMessage="1" xr:uid="{00000000-0002-0000-0B00-00000D000000}">
          <x14:formula1>
            <xm:f>Ref!$B$2:$B$718</xm:f>
          </x14:formula1>
          <xm:sqref>R4:R408</xm:sqref>
        </x14:dataValidation>
        <x14:dataValidation type="list" allowBlank="1" showErrorMessage="1" xr:uid="{00000000-0002-0000-0B00-000010000000}">
          <x14:formula1>
            <xm:f>Ref!$J$15:$J$23</xm:f>
          </x14:formula1>
          <xm:sqref>AU4:AU408</xm:sqref>
        </x14:dataValidation>
        <x14:dataValidation type="list" allowBlank="1" xr:uid="{00000000-0002-0000-0B00-000011000000}">
          <x14:formula1>
            <xm:f>Ref!$H$15:$H$26</xm:f>
          </x14:formula1>
          <xm:sqref>C4</xm:sqref>
        </x14:dataValidation>
        <x14:dataValidation type="list" allowBlank="1" showErrorMessage="1" xr:uid="{00000000-0002-0000-0B00-000012000000}">
          <x14:formula1>
            <xm:f>'Ref2'!$A$2:$Z$200</xm:f>
          </x14:formula1>
          <xm:sqref>S4:S408</xm:sqref>
        </x14:dataValidation>
        <x14:dataValidation type="list" allowBlank="1" showErrorMessage="1" xr:uid="{00000000-0002-0000-0B00-000014000000}">
          <x14:formula1>
            <xm:f>Ref!$I$2:$I$12</xm:f>
          </x14:formula1>
          <xm:sqref>AJ4:AJ408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K1000"/>
  <sheetViews>
    <sheetView showGridLines="0" workbookViewId="0"/>
  </sheetViews>
  <sheetFormatPr defaultColWidth="12.5703125" defaultRowHeight="15" customHeight="1"/>
  <cols>
    <col min="2" max="2" width="13.5703125" customWidth="1"/>
    <col min="3" max="3" width="17" customWidth="1"/>
    <col min="4" max="4" width="14.42578125" customWidth="1"/>
    <col min="5" max="5" width="75.140625" customWidth="1"/>
    <col min="6" max="6" width="81.5703125" customWidth="1"/>
    <col min="7" max="7" width="24.140625" customWidth="1"/>
    <col min="13" max="13" width="10.28515625" customWidth="1"/>
    <col min="14" max="14" width="28.28515625" customWidth="1"/>
    <col min="15" max="15" width="32.140625" customWidth="1"/>
    <col min="16" max="17" width="24.140625" customWidth="1"/>
    <col min="20" max="20" width="10.28515625" customWidth="1"/>
    <col min="21" max="21" width="23.5703125" customWidth="1"/>
    <col min="22" max="22" width="17" customWidth="1"/>
    <col min="23" max="23" width="14.42578125" customWidth="1"/>
    <col min="24" max="24" width="72.42578125" customWidth="1"/>
    <col min="25" max="25" width="81.5703125" customWidth="1"/>
    <col min="26" max="26" width="38.140625" customWidth="1"/>
    <col min="27" max="27" width="24.140625" customWidth="1"/>
  </cols>
  <sheetData>
    <row r="1" spans="1:29">
      <c r="A1" s="1072" t="s">
        <v>1</v>
      </c>
      <c r="B1" s="1072" t="s">
        <v>3694</v>
      </c>
      <c r="C1" s="1072" t="s">
        <v>3695</v>
      </c>
      <c r="D1" s="1072" t="s">
        <v>3696</v>
      </c>
      <c r="E1" s="1072" t="s">
        <v>2</v>
      </c>
      <c r="F1" s="1072" t="s">
        <v>3698</v>
      </c>
      <c r="G1" s="1072" t="s">
        <v>3697</v>
      </c>
      <c r="H1" s="1073" t="s">
        <v>4107</v>
      </c>
      <c r="M1" s="1072" t="s">
        <v>1</v>
      </c>
      <c r="N1" s="1072" t="s">
        <v>4107</v>
      </c>
      <c r="O1" s="1072" t="s">
        <v>2</v>
      </c>
      <c r="P1" s="1073" t="s">
        <v>3697</v>
      </c>
      <c r="T1" s="1072" t="s">
        <v>1</v>
      </c>
      <c r="U1" s="1072" t="s">
        <v>3694</v>
      </c>
      <c r="V1" s="1072" t="s">
        <v>3695</v>
      </c>
      <c r="W1" s="1072" t="s">
        <v>3696</v>
      </c>
      <c r="X1" s="1072" t="s">
        <v>2</v>
      </c>
      <c r="Y1" s="1072" t="s">
        <v>3698</v>
      </c>
      <c r="Z1" s="1072" t="s">
        <v>3</v>
      </c>
      <c r="AA1" s="1072" t="s">
        <v>3697</v>
      </c>
      <c r="AB1" s="1072" t="s">
        <v>4106</v>
      </c>
      <c r="AC1" s="1073" t="s">
        <v>4107</v>
      </c>
    </row>
    <row r="2" spans="1:29">
      <c r="A2" s="1077" t="s">
        <v>27</v>
      </c>
      <c r="B2" s="1077" t="s">
        <v>28</v>
      </c>
      <c r="C2" s="1077" t="s">
        <v>2149</v>
      </c>
      <c r="D2" s="1077" t="s">
        <v>146</v>
      </c>
      <c r="E2" s="1077" t="s">
        <v>2150</v>
      </c>
      <c r="F2" s="1077" t="s">
        <v>2151</v>
      </c>
      <c r="G2" s="1077" t="s">
        <v>8878</v>
      </c>
      <c r="H2" s="1078" t="s">
        <v>1449</v>
      </c>
      <c r="M2" s="1074" t="s">
        <v>8879</v>
      </c>
      <c r="N2" s="1075"/>
      <c r="O2" s="1075"/>
      <c r="P2" s="1076"/>
      <c r="T2" s="1077" t="s">
        <v>27</v>
      </c>
      <c r="U2" s="1077" t="s">
        <v>28</v>
      </c>
      <c r="V2" s="1077" t="s">
        <v>2149</v>
      </c>
      <c r="W2" s="1077" t="s">
        <v>146</v>
      </c>
      <c r="X2" s="1077" t="s">
        <v>2150</v>
      </c>
      <c r="Y2" s="1077" t="s">
        <v>2151</v>
      </c>
      <c r="Z2" s="1077">
        <v>9422952781</v>
      </c>
      <c r="AA2" s="1077" t="s">
        <v>8878</v>
      </c>
      <c r="AB2" s="1077" t="s">
        <v>15</v>
      </c>
      <c r="AC2" s="1078" t="s">
        <v>1449</v>
      </c>
    </row>
    <row r="3" spans="1:29">
      <c r="A3" s="1079"/>
      <c r="B3" s="1079"/>
      <c r="C3" s="1077" t="s">
        <v>575</v>
      </c>
      <c r="D3" s="1077" t="s">
        <v>509</v>
      </c>
      <c r="E3" s="1077" t="s">
        <v>576</v>
      </c>
      <c r="F3" s="1077" t="s">
        <v>577</v>
      </c>
      <c r="G3" s="1077" t="s">
        <v>8880</v>
      </c>
      <c r="H3" s="1078" t="s">
        <v>16</v>
      </c>
      <c r="T3" s="1079"/>
      <c r="U3" s="1079"/>
      <c r="V3" s="1079"/>
      <c r="W3" s="1079"/>
      <c r="X3" s="1079"/>
      <c r="Y3" s="1079"/>
      <c r="Z3" s="1077" t="s">
        <v>4952</v>
      </c>
      <c r="AA3" s="1077" t="s">
        <v>8878</v>
      </c>
      <c r="AB3" s="1077" t="s">
        <v>15</v>
      </c>
      <c r="AC3" s="1078" t="s">
        <v>1449</v>
      </c>
    </row>
    <row r="4" spans="1:29">
      <c r="A4" s="1079"/>
      <c r="B4" s="1079"/>
      <c r="C4" s="1077" t="s">
        <v>3708</v>
      </c>
      <c r="D4" s="1077" t="s">
        <v>509</v>
      </c>
      <c r="E4" s="1077" t="s">
        <v>2212</v>
      </c>
      <c r="F4" s="1077" t="s">
        <v>3709</v>
      </c>
      <c r="G4" s="1077" t="s">
        <v>8881</v>
      </c>
      <c r="H4" s="1078" t="s">
        <v>16</v>
      </c>
      <c r="T4" s="1079"/>
      <c r="U4" s="1079"/>
      <c r="V4" s="1077" t="s">
        <v>575</v>
      </c>
      <c r="W4" s="1077" t="s">
        <v>509</v>
      </c>
      <c r="X4" s="1077" t="s">
        <v>576</v>
      </c>
      <c r="Y4" s="1077" t="s">
        <v>577</v>
      </c>
      <c r="Z4" s="1077" t="s">
        <v>578</v>
      </c>
      <c r="AA4" s="1077" t="s">
        <v>8880</v>
      </c>
      <c r="AB4" s="1077" t="s">
        <v>15</v>
      </c>
      <c r="AC4" s="1078" t="s">
        <v>16</v>
      </c>
    </row>
    <row r="5" spans="1:29">
      <c r="A5" s="1079"/>
      <c r="B5" s="1079"/>
      <c r="C5" s="1077" t="s">
        <v>3713</v>
      </c>
      <c r="D5" s="1077" t="s">
        <v>509</v>
      </c>
      <c r="E5" s="1077" t="s">
        <v>3714</v>
      </c>
      <c r="F5" s="1077" t="s">
        <v>3715</v>
      </c>
      <c r="G5" s="1077" t="s">
        <v>8882</v>
      </c>
      <c r="H5" s="1078" t="s">
        <v>1449</v>
      </c>
      <c r="T5" s="1079"/>
      <c r="U5" s="1079"/>
      <c r="V5" s="1077" t="s">
        <v>3708</v>
      </c>
      <c r="W5" s="1077" t="s">
        <v>509</v>
      </c>
      <c r="X5" s="1077" t="s">
        <v>2212</v>
      </c>
      <c r="Y5" s="1077" t="s">
        <v>3709</v>
      </c>
      <c r="Z5" s="1077" t="s">
        <v>4569</v>
      </c>
      <c r="AA5" s="1077" t="s">
        <v>8881</v>
      </c>
      <c r="AB5" s="1077" t="s">
        <v>15</v>
      </c>
      <c r="AC5" s="1078" t="s">
        <v>16</v>
      </c>
    </row>
    <row r="6" spans="1:29">
      <c r="A6" s="1079"/>
      <c r="B6" s="1079"/>
      <c r="C6" s="1077" t="s">
        <v>74</v>
      </c>
      <c r="D6" s="1077" t="s">
        <v>146</v>
      </c>
      <c r="E6" s="1077" t="s">
        <v>75</v>
      </c>
      <c r="F6" s="1077" t="s">
        <v>76</v>
      </c>
      <c r="G6" s="1077" t="s">
        <v>8883</v>
      </c>
      <c r="H6" s="1078" t="s">
        <v>16</v>
      </c>
      <c r="T6" s="1079"/>
      <c r="U6" s="1079"/>
      <c r="V6" s="1077" t="s">
        <v>3713</v>
      </c>
      <c r="W6" s="1077" t="s">
        <v>509</v>
      </c>
      <c r="X6" s="1077" t="s">
        <v>3714</v>
      </c>
      <c r="Y6" s="1077" t="s">
        <v>3715</v>
      </c>
      <c r="Z6" s="1077">
        <v>9554282534</v>
      </c>
      <c r="AA6" s="1077" t="s">
        <v>8882</v>
      </c>
      <c r="AB6" s="1077" t="s">
        <v>15</v>
      </c>
      <c r="AC6" s="1078" t="s">
        <v>1449</v>
      </c>
    </row>
    <row r="7" spans="1:29">
      <c r="A7" s="1079"/>
      <c r="B7" s="1079"/>
      <c r="C7" s="1077" t="s">
        <v>1745</v>
      </c>
      <c r="D7" s="1077" t="s">
        <v>509</v>
      </c>
      <c r="E7" s="1077" t="s">
        <v>3475</v>
      </c>
      <c r="F7" s="1077" t="s">
        <v>3726</v>
      </c>
      <c r="G7" s="1077" t="s">
        <v>8884</v>
      </c>
      <c r="H7" s="1078" t="s">
        <v>16</v>
      </c>
      <c r="T7" s="1079"/>
      <c r="U7" s="1079"/>
      <c r="V7" s="1077" t="s">
        <v>74</v>
      </c>
      <c r="W7" s="1077" t="s">
        <v>146</v>
      </c>
      <c r="X7" s="1077" t="s">
        <v>75</v>
      </c>
      <c r="Y7" s="1077" t="s">
        <v>76</v>
      </c>
      <c r="Z7" s="1077" t="s">
        <v>4188</v>
      </c>
      <c r="AA7" s="1077" t="s">
        <v>8883</v>
      </c>
      <c r="AB7" s="1077" t="s">
        <v>15</v>
      </c>
      <c r="AC7" s="1078" t="s">
        <v>16</v>
      </c>
    </row>
    <row r="8" spans="1:29">
      <c r="A8" s="1079"/>
      <c r="B8" s="1079"/>
      <c r="C8" s="1077" t="s">
        <v>2131</v>
      </c>
      <c r="D8" s="1077" t="s">
        <v>50</v>
      </c>
      <c r="E8" s="1077" t="s">
        <v>2132</v>
      </c>
      <c r="F8" s="1077" t="s">
        <v>2133</v>
      </c>
      <c r="G8" s="1077" t="s">
        <v>8885</v>
      </c>
      <c r="H8" s="1078" t="s">
        <v>132</v>
      </c>
      <c r="T8" s="1079"/>
      <c r="U8" s="1079"/>
      <c r="V8" s="1077" t="s">
        <v>1745</v>
      </c>
      <c r="W8" s="1077" t="s">
        <v>509</v>
      </c>
      <c r="X8" s="1077" t="s">
        <v>3475</v>
      </c>
      <c r="Y8" s="1077" t="s">
        <v>3726</v>
      </c>
      <c r="Z8" s="1077" t="s">
        <v>4799</v>
      </c>
      <c r="AA8" s="1077" t="s">
        <v>8884</v>
      </c>
      <c r="AB8" s="1077" t="s">
        <v>15</v>
      </c>
      <c r="AC8" s="1078" t="s">
        <v>16</v>
      </c>
    </row>
    <row r="9" spans="1:29">
      <c r="A9" s="1079"/>
      <c r="B9" s="1079"/>
      <c r="C9" s="1077" t="s">
        <v>3722</v>
      </c>
      <c r="D9" s="1077" t="s">
        <v>509</v>
      </c>
      <c r="E9" s="1077" t="s">
        <v>3521</v>
      </c>
      <c r="F9" s="1077" t="s">
        <v>3723</v>
      </c>
      <c r="G9" s="1077" t="s">
        <v>8886</v>
      </c>
      <c r="H9" s="1078" t="s">
        <v>16</v>
      </c>
      <c r="T9" s="1079"/>
      <c r="U9" s="1079"/>
      <c r="V9" s="1077" t="s">
        <v>2131</v>
      </c>
      <c r="W9" s="1077" t="s">
        <v>50</v>
      </c>
      <c r="X9" s="1077" t="s">
        <v>2132</v>
      </c>
      <c r="Y9" s="1077" t="s">
        <v>2133</v>
      </c>
      <c r="Z9" s="1077">
        <v>9229417436</v>
      </c>
      <c r="AA9" s="1077" t="s">
        <v>8885</v>
      </c>
      <c r="AB9" s="1077" t="s">
        <v>113</v>
      </c>
      <c r="AC9" s="1078" t="s">
        <v>132</v>
      </c>
    </row>
    <row r="10" spans="1:29">
      <c r="A10" s="1079"/>
      <c r="B10" s="1079"/>
      <c r="C10" s="1077" t="s">
        <v>29</v>
      </c>
      <c r="D10" s="1077" t="s">
        <v>30</v>
      </c>
      <c r="E10" s="1077" t="s">
        <v>3719</v>
      </c>
      <c r="F10" s="1077" t="s">
        <v>484</v>
      </c>
      <c r="G10" s="1077" t="s">
        <v>8887</v>
      </c>
      <c r="H10" s="1078" t="s">
        <v>16</v>
      </c>
      <c r="T10" s="1079"/>
      <c r="U10" s="1079"/>
      <c r="V10" s="1077" t="s">
        <v>3722</v>
      </c>
      <c r="W10" s="1077" t="s">
        <v>509</v>
      </c>
      <c r="X10" s="1077" t="s">
        <v>3521</v>
      </c>
      <c r="Y10" s="1077" t="s">
        <v>3723</v>
      </c>
      <c r="Z10" s="1077" t="s">
        <v>4711</v>
      </c>
      <c r="AA10" s="1077" t="s">
        <v>8886</v>
      </c>
      <c r="AB10" s="1077" t="s">
        <v>15</v>
      </c>
      <c r="AC10" s="1078" t="s">
        <v>16</v>
      </c>
    </row>
    <row r="11" spans="1:29">
      <c r="A11" s="1079"/>
      <c r="B11" s="1079"/>
      <c r="C11" s="1079"/>
      <c r="D11" s="1079"/>
      <c r="E11" s="1077" t="s">
        <v>3720</v>
      </c>
      <c r="F11" s="1077" t="s">
        <v>3721</v>
      </c>
      <c r="G11" s="1077" t="s">
        <v>8888</v>
      </c>
      <c r="H11" s="1078" t="s">
        <v>1449</v>
      </c>
      <c r="T11" s="1079"/>
      <c r="U11" s="1079"/>
      <c r="V11" s="1079"/>
      <c r="W11" s="1079"/>
      <c r="X11" s="1079"/>
      <c r="Y11" s="1079"/>
      <c r="Z11" s="1077" t="s">
        <v>4754</v>
      </c>
      <c r="AA11" s="1077" t="s">
        <v>8886</v>
      </c>
      <c r="AB11" s="1077" t="s">
        <v>15</v>
      </c>
      <c r="AC11" s="1078" t="s">
        <v>16</v>
      </c>
    </row>
    <row r="12" spans="1:29">
      <c r="A12" s="1079"/>
      <c r="B12" s="1079"/>
      <c r="C12" s="1079"/>
      <c r="D12" s="1079"/>
      <c r="E12" s="1077" t="s">
        <v>31</v>
      </c>
      <c r="F12" s="1077" t="s">
        <v>3703</v>
      </c>
      <c r="G12" s="1077" t="s">
        <v>8889</v>
      </c>
      <c r="H12" s="1078" t="s">
        <v>16</v>
      </c>
      <c r="T12" s="1079"/>
      <c r="U12" s="1079"/>
      <c r="V12" s="1077" t="s">
        <v>29</v>
      </c>
      <c r="W12" s="1077" t="s">
        <v>30</v>
      </c>
      <c r="X12" s="1077" t="s">
        <v>3719</v>
      </c>
      <c r="Y12" s="1077" t="s">
        <v>484</v>
      </c>
      <c r="Z12" s="1077" t="s">
        <v>4154</v>
      </c>
      <c r="AA12" s="1077" t="s">
        <v>8887</v>
      </c>
      <c r="AB12" s="1077" t="s">
        <v>15</v>
      </c>
      <c r="AC12" s="1078" t="s">
        <v>16</v>
      </c>
    </row>
    <row r="13" spans="1:29">
      <c r="A13" s="1079"/>
      <c r="B13" s="1079"/>
      <c r="C13" s="1079"/>
      <c r="D13" s="1079"/>
      <c r="E13" s="1077" t="s">
        <v>3495</v>
      </c>
      <c r="F13" s="1077" t="s">
        <v>3712</v>
      </c>
      <c r="G13" s="1077" t="s">
        <v>8890</v>
      </c>
      <c r="H13" s="1078" t="s">
        <v>16</v>
      </c>
      <c r="T13" s="1079"/>
      <c r="U13" s="1079"/>
      <c r="V13" s="1079"/>
      <c r="W13" s="1079"/>
      <c r="X13" s="1077" t="s">
        <v>3720</v>
      </c>
      <c r="Y13" s="1077" t="s">
        <v>3721</v>
      </c>
      <c r="Z13" s="1077" t="s">
        <v>4581</v>
      </c>
      <c r="AA13" s="1077" t="s">
        <v>8888</v>
      </c>
      <c r="AB13" s="1077" t="s">
        <v>15</v>
      </c>
      <c r="AC13" s="1078" t="s">
        <v>1449</v>
      </c>
    </row>
    <row r="14" spans="1:29">
      <c r="A14" s="1079"/>
      <c r="B14" s="1079"/>
      <c r="C14" s="1079"/>
      <c r="D14" s="1079"/>
      <c r="E14" s="1077" t="s">
        <v>3704</v>
      </c>
      <c r="F14" s="1077" t="s">
        <v>97</v>
      </c>
      <c r="G14" s="1077" t="s">
        <v>8891</v>
      </c>
      <c r="H14" s="1078" t="s">
        <v>16</v>
      </c>
      <c r="T14" s="1079"/>
      <c r="U14" s="1079"/>
      <c r="V14" s="1079"/>
      <c r="W14" s="1079"/>
      <c r="X14" s="1079"/>
      <c r="Y14" s="1079"/>
      <c r="Z14" s="1077" t="s">
        <v>4174</v>
      </c>
      <c r="AA14" s="1077" t="s">
        <v>8888</v>
      </c>
      <c r="AB14" s="1077" t="s">
        <v>15</v>
      </c>
      <c r="AC14" s="1078" t="s">
        <v>1449</v>
      </c>
    </row>
    <row r="15" spans="1:29">
      <c r="A15" s="1079"/>
      <c r="B15" s="1079"/>
      <c r="C15" s="1079"/>
      <c r="D15" s="1079"/>
      <c r="E15" s="1077" t="s">
        <v>3710</v>
      </c>
      <c r="F15" s="1077" t="s">
        <v>2263</v>
      </c>
      <c r="G15" s="1077" t="s">
        <v>8892</v>
      </c>
      <c r="H15" s="1078" t="s">
        <v>16</v>
      </c>
      <c r="T15" s="1079"/>
      <c r="U15" s="1079"/>
      <c r="V15" s="1079"/>
      <c r="W15" s="1079"/>
      <c r="X15" s="1077" t="s">
        <v>31</v>
      </c>
      <c r="Y15" s="1077" t="s">
        <v>3703</v>
      </c>
      <c r="Z15" s="1077" t="s">
        <v>4174</v>
      </c>
      <c r="AA15" s="1077" t="s">
        <v>8889</v>
      </c>
      <c r="AB15" s="1077" t="s">
        <v>15</v>
      </c>
      <c r="AC15" s="1078" t="s">
        <v>16</v>
      </c>
    </row>
    <row r="16" spans="1:29">
      <c r="A16" s="1079"/>
      <c r="B16" s="1079"/>
      <c r="C16" s="1079"/>
      <c r="D16" s="1079"/>
      <c r="E16" s="1077" t="s">
        <v>1805</v>
      </c>
      <c r="F16" s="1077" t="s">
        <v>3707</v>
      </c>
      <c r="G16" s="1077" t="s">
        <v>8893</v>
      </c>
      <c r="H16" s="1078" t="s">
        <v>16</v>
      </c>
      <c r="T16" s="1079"/>
      <c r="U16" s="1079"/>
      <c r="V16" s="1079"/>
      <c r="W16" s="1079"/>
      <c r="X16" s="1077" t="s">
        <v>3495</v>
      </c>
      <c r="Y16" s="1077" t="s">
        <v>3712</v>
      </c>
      <c r="Z16" s="1077" t="s">
        <v>4824</v>
      </c>
      <c r="AA16" s="1077" t="s">
        <v>8890</v>
      </c>
      <c r="AB16" s="1077" t="s">
        <v>15</v>
      </c>
      <c r="AC16" s="1078" t="s">
        <v>16</v>
      </c>
    </row>
    <row r="17" spans="1:37">
      <c r="A17" s="1079"/>
      <c r="B17" s="1079"/>
      <c r="C17" s="1079"/>
      <c r="D17" s="1079"/>
      <c r="E17" s="1077" t="s">
        <v>771</v>
      </c>
      <c r="F17" s="1077" t="s">
        <v>772</v>
      </c>
      <c r="G17" s="1077" t="s">
        <v>8894</v>
      </c>
      <c r="H17" s="1078" t="s">
        <v>16</v>
      </c>
      <c r="T17" s="1079"/>
      <c r="U17" s="1079"/>
      <c r="V17" s="1079"/>
      <c r="W17" s="1079"/>
      <c r="X17" s="1077" t="s">
        <v>3704</v>
      </c>
      <c r="Y17" s="1077" t="s">
        <v>97</v>
      </c>
      <c r="Z17" s="1077" t="s">
        <v>4597</v>
      </c>
      <c r="AA17" s="1077" t="s">
        <v>8891</v>
      </c>
      <c r="AB17" s="1077" t="s">
        <v>15</v>
      </c>
      <c r="AC17" s="1078" t="s">
        <v>16</v>
      </c>
    </row>
    <row r="18" spans="1:37">
      <c r="A18" s="1079"/>
      <c r="B18" s="1079"/>
      <c r="C18" s="1079"/>
      <c r="D18" s="1079"/>
      <c r="E18" s="1077" t="s">
        <v>3471</v>
      </c>
      <c r="F18" s="1077" t="s">
        <v>3730</v>
      </c>
      <c r="G18" s="1077" t="s">
        <v>8895</v>
      </c>
      <c r="H18" s="1078" t="s">
        <v>16</v>
      </c>
      <c r="T18" s="1079"/>
      <c r="U18" s="1079"/>
      <c r="V18" s="1079"/>
      <c r="W18" s="1079"/>
      <c r="X18" s="1079"/>
      <c r="Y18" s="1079"/>
      <c r="Z18" s="1077" t="s">
        <v>98</v>
      </c>
      <c r="AA18" s="1077" t="s">
        <v>8891</v>
      </c>
      <c r="AB18" s="1077" t="s">
        <v>15</v>
      </c>
      <c r="AC18" s="1078" t="s">
        <v>16</v>
      </c>
    </row>
    <row r="19" spans="1:37">
      <c r="A19" s="1079"/>
      <c r="B19" s="1079"/>
      <c r="C19" s="1079"/>
      <c r="D19" s="1079"/>
      <c r="E19" s="1077" t="s">
        <v>3485</v>
      </c>
      <c r="F19" s="1077" t="s">
        <v>3729</v>
      </c>
      <c r="G19" s="1077" t="s">
        <v>8896</v>
      </c>
      <c r="H19" s="1078" t="s">
        <v>16</v>
      </c>
      <c r="K19" s="213"/>
      <c r="L19" s="213"/>
      <c r="M19" s="213"/>
      <c r="N19" s="213"/>
      <c r="O19" s="213"/>
      <c r="P19" s="213"/>
      <c r="Q19" s="213"/>
      <c r="R19" s="213"/>
      <c r="S19" s="213"/>
      <c r="T19" s="1079"/>
      <c r="U19" s="1079"/>
      <c r="V19" s="1079"/>
      <c r="W19" s="1079"/>
      <c r="X19" s="1077" t="s">
        <v>3710</v>
      </c>
      <c r="Y19" s="1077" t="s">
        <v>2263</v>
      </c>
      <c r="Z19" s="1077" t="s">
        <v>4261</v>
      </c>
      <c r="AA19" s="1077" t="s">
        <v>8892</v>
      </c>
      <c r="AB19" s="1077" t="s">
        <v>15</v>
      </c>
      <c r="AC19" s="1078" t="s">
        <v>16</v>
      </c>
      <c r="AE19" s="213"/>
      <c r="AF19" s="213"/>
      <c r="AG19" s="213"/>
      <c r="AH19" s="213"/>
      <c r="AI19" s="213"/>
      <c r="AJ19" s="213"/>
      <c r="AK19" s="213"/>
    </row>
    <row r="20" spans="1:37">
      <c r="A20" s="1079"/>
      <c r="B20" s="1079"/>
      <c r="C20" s="1079"/>
      <c r="D20" s="1079"/>
      <c r="E20" s="1077" t="s">
        <v>2072</v>
      </c>
      <c r="F20" s="1077" t="s">
        <v>2073</v>
      </c>
      <c r="G20" s="1077" t="s">
        <v>8897</v>
      </c>
      <c r="H20" s="1078" t="s">
        <v>1449</v>
      </c>
      <c r="T20" s="1079"/>
      <c r="U20" s="1079"/>
      <c r="V20" s="1079"/>
      <c r="W20" s="1079"/>
      <c r="X20" s="1079"/>
      <c r="Y20" s="1079"/>
      <c r="Z20" s="1077" t="s">
        <v>1347</v>
      </c>
      <c r="AA20" s="1077" t="s">
        <v>8892</v>
      </c>
      <c r="AB20" s="1077" t="s">
        <v>15</v>
      </c>
      <c r="AC20" s="1078" t="s">
        <v>16</v>
      </c>
    </row>
    <row r="21" spans="1:37">
      <c r="A21" s="1079"/>
      <c r="B21" s="1079"/>
      <c r="C21" s="1079"/>
      <c r="D21" s="1079"/>
      <c r="E21" s="1077" t="s">
        <v>984</v>
      </c>
      <c r="F21" s="1077" t="s">
        <v>985</v>
      </c>
      <c r="G21" s="1077" t="s">
        <v>8898</v>
      </c>
      <c r="H21" s="1078" t="s">
        <v>16</v>
      </c>
      <c r="T21" s="1079"/>
      <c r="U21" s="1079"/>
      <c r="V21" s="1079"/>
      <c r="W21" s="1079"/>
      <c r="X21" s="1079"/>
      <c r="Y21" s="1079"/>
      <c r="Z21" s="1077" t="s">
        <v>4266</v>
      </c>
      <c r="AA21" s="1077" t="s">
        <v>8892</v>
      </c>
      <c r="AB21" s="1077" t="s">
        <v>15</v>
      </c>
      <c r="AC21" s="1078" t="s">
        <v>16</v>
      </c>
    </row>
    <row r="22" spans="1:37">
      <c r="A22" s="1079"/>
      <c r="B22" s="1079"/>
      <c r="C22" s="1079"/>
      <c r="D22" s="1079"/>
      <c r="E22" s="1077" t="s">
        <v>3507</v>
      </c>
      <c r="F22" s="1077" t="s">
        <v>155</v>
      </c>
      <c r="G22" s="1077" t="s">
        <v>8899</v>
      </c>
      <c r="H22" s="1078" t="s">
        <v>16</v>
      </c>
      <c r="T22" s="1079"/>
      <c r="U22" s="1079"/>
      <c r="V22" s="1079"/>
      <c r="W22" s="1079"/>
      <c r="X22" s="1077" t="s">
        <v>1805</v>
      </c>
      <c r="Y22" s="1077" t="s">
        <v>3707</v>
      </c>
      <c r="Z22" s="1077" t="s">
        <v>1807</v>
      </c>
      <c r="AA22" s="1077" t="s">
        <v>8893</v>
      </c>
      <c r="AB22" s="1077" t="s">
        <v>15</v>
      </c>
      <c r="AC22" s="1078" t="s">
        <v>16</v>
      </c>
    </row>
    <row r="23" spans="1:37">
      <c r="A23" s="1079"/>
      <c r="B23" s="1079"/>
      <c r="C23" s="1079"/>
      <c r="D23" s="1079"/>
      <c r="E23" s="1079"/>
      <c r="F23" s="1077" t="s">
        <v>4835</v>
      </c>
      <c r="G23" s="1077" t="s">
        <v>8899</v>
      </c>
      <c r="H23" s="1078" t="s">
        <v>16</v>
      </c>
      <c r="T23" s="1079"/>
      <c r="U23" s="1079"/>
      <c r="V23" s="1079"/>
      <c r="W23" s="1079"/>
      <c r="X23" s="1079"/>
      <c r="Y23" s="1079"/>
      <c r="Z23" s="1077" t="s">
        <v>4907</v>
      </c>
      <c r="AA23" s="1077" t="s">
        <v>8893</v>
      </c>
      <c r="AB23" s="1077" t="s">
        <v>15</v>
      </c>
      <c r="AC23" s="1078" t="s">
        <v>16</v>
      </c>
    </row>
    <row r="24" spans="1:37">
      <c r="A24" s="1079"/>
      <c r="B24" s="1079"/>
      <c r="C24" s="1079"/>
      <c r="D24" s="1079"/>
      <c r="E24" s="1077" t="s">
        <v>163</v>
      </c>
      <c r="F24" s="1077" t="s">
        <v>3706</v>
      </c>
      <c r="G24" s="1077" t="s">
        <v>8900</v>
      </c>
      <c r="H24" s="1078" t="s">
        <v>16</v>
      </c>
      <c r="T24" s="1079"/>
      <c r="U24" s="1079"/>
      <c r="V24" s="1079"/>
      <c r="W24" s="1079"/>
      <c r="X24" s="1077" t="s">
        <v>771</v>
      </c>
      <c r="Y24" s="1077" t="s">
        <v>772</v>
      </c>
      <c r="Z24" s="1077" t="s">
        <v>4276</v>
      </c>
      <c r="AA24" s="1077" t="s">
        <v>8894</v>
      </c>
      <c r="AB24" s="1077" t="s">
        <v>15</v>
      </c>
      <c r="AC24" s="1078" t="s">
        <v>16</v>
      </c>
    </row>
    <row r="25" spans="1:37">
      <c r="A25" s="1079"/>
      <c r="B25" s="1079"/>
      <c r="C25" s="1079"/>
      <c r="D25" s="1079"/>
      <c r="E25" s="1077" t="s">
        <v>207</v>
      </c>
      <c r="F25" s="1077" t="s">
        <v>3711</v>
      </c>
      <c r="G25" s="1077" t="s">
        <v>8901</v>
      </c>
      <c r="H25" s="1078" t="s">
        <v>16</v>
      </c>
      <c r="T25" s="1079"/>
      <c r="U25" s="1079"/>
      <c r="V25" s="1079"/>
      <c r="W25" s="1079"/>
      <c r="X25" s="1077" t="s">
        <v>3485</v>
      </c>
      <c r="Y25" s="1077" t="s">
        <v>3729</v>
      </c>
      <c r="Z25" s="1077" t="s">
        <v>4815</v>
      </c>
      <c r="AA25" s="1077" t="s">
        <v>8896</v>
      </c>
      <c r="AB25" s="1077" t="s">
        <v>15</v>
      </c>
      <c r="AC25" s="1078" t="s">
        <v>16</v>
      </c>
    </row>
    <row r="26" spans="1:37">
      <c r="A26" s="1079"/>
      <c r="B26" s="1079"/>
      <c r="C26" s="1077" t="s">
        <v>299</v>
      </c>
      <c r="D26" s="1077" t="s">
        <v>28</v>
      </c>
      <c r="E26" s="1077" t="s">
        <v>3508</v>
      </c>
      <c r="F26" s="1077" t="s">
        <v>301</v>
      </c>
      <c r="G26" s="1077" t="s">
        <v>8902</v>
      </c>
      <c r="H26" s="1078" t="s">
        <v>2229</v>
      </c>
      <c r="T26" s="1079"/>
      <c r="U26" s="1079"/>
      <c r="V26" s="1079"/>
      <c r="W26" s="1079"/>
      <c r="X26" s="1077" t="s">
        <v>2072</v>
      </c>
      <c r="Y26" s="1077" t="s">
        <v>2073</v>
      </c>
      <c r="Z26" s="1077">
        <v>9554282534</v>
      </c>
      <c r="AA26" s="1077" t="s">
        <v>8897</v>
      </c>
      <c r="AB26" s="1077" t="s">
        <v>15</v>
      </c>
      <c r="AC26" s="1078" t="s">
        <v>1449</v>
      </c>
    </row>
    <row r="27" spans="1:37">
      <c r="A27" s="1079"/>
      <c r="B27" s="1079"/>
      <c r="C27" s="1079"/>
      <c r="D27" s="1079"/>
      <c r="E27" s="1077" t="s">
        <v>3727</v>
      </c>
      <c r="F27" s="1077" t="s">
        <v>3728</v>
      </c>
      <c r="G27" s="1077" t="s">
        <v>8903</v>
      </c>
      <c r="H27" s="1078" t="s">
        <v>16</v>
      </c>
      <c r="T27" s="1079"/>
      <c r="U27" s="1079"/>
      <c r="V27" s="1079"/>
      <c r="W27" s="1079"/>
      <c r="X27" s="1079"/>
      <c r="Y27" s="1079"/>
      <c r="Z27" s="1077" t="s">
        <v>4888</v>
      </c>
      <c r="AA27" s="1077" t="s">
        <v>8897</v>
      </c>
      <c r="AB27" s="1077" t="s">
        <v>15</v>
      </c>
      <c r="AC27" s="1078" t="s">
        <v>1449</v>
      </c>
    </row>
    <row r="28" spans="1:37">
      <c r="A28" s="1079"/>
      <c r="B28" s="1077" t="s">
        <v>50</v>
      </c>
      <c r="C28" s="1077" t="s">
        <v>1017</v>
      </c>
      <c r="D28" s="1077" t="s">
        <v>28</v>
      </c>
      <c r="E28" s="1077" t="s">
        <v>2203</v>
      </c>
      <c r="F28" s="1077" t="s">
        <v>2204</v>
      </c>
      <c r="G28" s="1077" t="s">
        <v>8904</v>
      </c>
      <c r="H28" s="1078" t="s">
        <v>1449</v>
      </c>
      <c r="T28" s="1079"/>
      <c r="U28" s="1079"/>
      <c r="V28" s="1079"/>
      <c r="W28" s="1079"/>
      <c r="X28" s="1077" t="s">
        <v>984</v>
      </c>
      <c r="Y28" s="1077" t="s">
        <v>985</v>
      </c>
      <c r="Z28" s="1077" t="s">
        <v>4316</v>
      </c>
      <c r="AA28" s="1077" t="s">
        <v>8898</v>
      </c>
      <c r="AB28" s="1077" t="s">
        <v>15</v>
      </c>
      <c r="AC28" s="1078" t="s">
        <v>16</v>
      </c>
    </row>
    <row r="29" spans="1:37">
      <c r="A29" s="1079"/>
      <c r="B29" s="1079"/>
      <c r="C29" s="1079"/>
      <c r="D29" s="1079"/>
      <c r="E29" s="1077" t="s">
        <v>2184</v>
      </c>
      <c r="F29" s="1077" t="s">
        <v>2185</v>
      </c>
      <c r="G29" s="1077" t="s">
        <v>8905</v>
      </c>
      <c r="H29" s="1078" t="s">
        <v>1449</v>
      </c>
      <c r="T29" s="1079"/>
      <c r="U29" s="1079"/>
      <c r="V29" s="1079"/>
      <c r="W29" s="1079"/>
      <c r="X29" s="1077" t="s">
        <v>3507</v>
      </c>
      <c r="Y29" s="1077" t="s">
        <v>155</v>
      </c>
      <c r="Z29" s="1077" t="s">
        <v>4322</v>
      </c>
      <c r="AA29" s="1077" t="s">
        <v>8899</v>
      </c>
      <c r="AB29" s="1077" t="s">
        <v>15</v>
      </c>
      <c r="AC29" s="1078" t="s">
        <v>16</v>
      </c>
    </row>
    <row r="30" spans="1:37">
      <c r="A30" s="1079"/>
      <c r="B30" s="1079"/>
      <c r="C30" s="1079"/>
      <c r="D30" s="1077" t="s">
        <v>50</v>
      </c>
      <c r="E30" s="1077" t="s">
        <v>2203</v>
      </c>
      <c r="F30" s="1077" t="s">
        <v>2204</v>
      </c>
      <c r="G30" s="1077" t="s">
        <v>8904</v>
      </c>
      <c r="H30" s="1078" t="s">
        <v>1449</v>
      </c>
      <c r="T30" s="1079"/>
      <c r="U30" s="1079"/>
      <c r="V30" s="1079"/>
      <c r="W30" s="1079"/>
      <c r="X30" s="1079"/>
      <c r="Y30" s="1077" t="s">
        <v>4835</v>
      </c>
      <c r="Z30" s="1077">
        <v>9088217961</v>
      </c>
      <c r="AA30" s="1077" t="s">
        <v>8899</v>
      </c>
      <c r="AB30" s="1077" t="s">
        <v>15</v>
      </c>
      <c r="AC30" s="1078" t="s">
        <v>16</v>
      </c>
    </row>
    <row r="31" spans="1:37">
      <c r="A31" s="1079"/>
      <c r="B31" s="1079"/>
      <c r="C31" s="1077" t="s">
        <v>445</v>
      </c>
      <c r="D31" s="1077" t="s">
        <v>146</v>
      </c>
      <c r="E31" s="1077" t="s">
        <v>2091</v>
      </c>
      <c r="F31" s="1077" t="s">
        <v>2092</v>
      </c>
      <c r="G31" s="1077" t="s">
        <v>8906</v>
      </c>
      <c r="H31" s="1078" t="s">
        <v>16</v>
      </c>
      <c r="T31" s="1079"/>
      <c r="U31" s="1079"/>
      <c r="V31" s="1079"/>
      <c r="W31" s="1079"/>
      <c r="X31" s="1077" t="s">
        <v>163</v>
      </c>
      <c r="Y31" s="1077" t="s">
        <v>3706</v>
      </c>
      <c r="Z31" s="1077" t="s">
        <v>4481</v>
      </c>
      <c r="AA31" s="1077" t="s">
        <v>8900</v>
      </c>
      <c r="AB31" s="1077" t="s">
        <v>15</v>
      </c>
      <c r="AC31" s="1078" t="s">
        <v>16</v>
      </c>
    </row>
    <row r="32" spans="1:37">
      <c r="A32" s="1079"/>
      <c r="B32" s="1079"/>
      <c r="C32" s="1079"/>
      <c r="D32" s="1079"/>
      <c r="E32" s="1077" t="s">
        <v>446</v>
      </c>
      <c r="F32" s="1077" t="s">
        <v>447</v>
      </c>
      <c r="G32" s="1077" t="s">
        <v>8907</v>
      </c>
      <c r="H32" s="1078" t="s">
        <v>16</v>
      </c>
      <c r="T32" s="1079"/>
      <c r="U32" s="1079"/>
      <c r="V32" s="1079"/>
      <c r="W32" s="1079"/>
      <c r="X32" s="1079"/>
      <c r="Y32" s="1079"/>
      <c r="Z32" s="1077" t="s">
        <v>164</v>
      </c>
      <c r="AA32" s="1077" t="s">
        <v>8900</v>
      </c>
      <c r="AB32" s="1077" t="s">
        <v>15</v>
      </c>
      <c r="AC32" s="1078" t="s">
        <v>16</v>
      </c>
    </row>
    <row r="33" spans="1:29">
      <c r="A33" s="1079"/>
      <c r="B33" s="1079"/>
      <c r="C33" s="1077" t="s">
        <v>248</v>
      </c>
      <c r="D33" s="1077" t="s">
        <v>123</v>
      </c>
      <c r="E33" s="1077" t="s">
        <v>3513</v>
      </c>
      <c r="F33" s="1077" t="s">
        <v>250</v>
      </c>
      <c r="G33" s="1077" t="s">
        <v>8908</v>
      </c>
      <c r="H33" s="1078" t="s">
        <v>2229</v>
      </c>
      <c r="T33" s="1079"/>
      <c r="U33" s="1079"/>
      <c r="V33" s="1079"/>
      <c r="W33" s="1079"/>
      <c r="X33" s="1077" t="s">
        <v>207</v>
      </c>
      <c r="Y33" s="1077" t="s">
        <v>3711</v>
      </c>
      <c r="Z33" s="1077" t="s">
        <v>4805</v>
      </c>
      <c r="AA33" s="1077" t="s">
        <v>8901</v>
      </c>
      <c r="AB33" s="1077" t="s">
        <v>15</v>
      </c>
      <c r="AC33" s="1078" t="s">
        <v>16</v>
      </c>
    </row>
    <row r="34" spans="1:29">
      <c r="A34" s="1079"/>
      <c r="B34" s="1079"/>
      <c r="C34" s="1077" t="s">
        <v>499</v>
      </c>
      <c r="D34" s="1077" t="s">
        <v>28</v>
      </c>
      <c r="E34" s="1077" t="s">
        <v>500</v>
      </c>
      <c r="F34" s="1077" t="s">
        <v>3718</v>
      </c>
      <c r="G34" s="1077" t="s">
        <v>8909</v>
      </c>
      <c r="H34" s="1078" t="s">
        <v>16</v>
      </c>
      <c r="T34" s="1079"/>
      <c r="U34" s="1079"/>
      <c r="V34" s="1079"/>
      <c r="W34" s="1079"/>
      <c r="X34" s="1079"/>
      <c r="Y34" s="1079"/>
      <c r="Z34" s="1077" t="s">
        <v>4489</v>
      </c>
      <c r="AA34" s="1077" t="s">
        <v>8901</v>
      </c>
      <c r="AB34" s="1077" t="s">
        <v>15</v>
      </c>
      <c r="AC34" s="1078" t="s">
        <v>16</v>
      </c>
    </row>
    <row r="35" spans="1:29">
      <c r="A35" s="1079"/>
      <c r="B35" s="1079"/>
      <c r="C35" s="1077" t="s">
        <v>218</v>
      </c>
      <c r="D35" s="1077" t="s">
        <v>123</v>
      </c>
      <c r="E35" s="1077" t="s">
        <v>219</v>
      </c>
      <c r="F35" s="1077" t="s">
        <v>221</v>
      </c>
      <c r="G35" s="1077" t="s">
        <v>8910</v>
      </c>
      <c r="H35" s="1078" t="s">
        <v>220</v>
      </c>
      <c r="T35" s="1079"/>
      <c r="U35" s="1079"/>
      <c r="V35" s="1079"/>
      <c r="W35" s="1079"/>
      <c r="X35" s="1079"/>
      <c r="Y35" s="1079"/>
      <c r="Z35" s="1077" t="s">
        <v>4586</v>
      </c>
      <c r="AA35" s="1077" t="s">
        <v>8901</v>
      </c>
      <c r="AB35" s="1077" t="s">
        <v>15</v>
      </c>
      <c r="AC35" s="1078" t="s">
        <v>16</v>
      </c>
    </row>
    <row r="36" spans="1:29">
      <c r="A36" s="1079"/>
      <c r="B36" s="1079"/>
      <c r="C36" s="1077" t="s">
        <v>80</v>
      </c>
      <c r="D36" s="1077" t="s">
        <v>28</v>
      </c>
      <c r="E36" s="1077" t="s">
        <v>2108</v>
      </c>
      <c r="F36" s="1077" t="s">
        <v>2109</v>
      </c>
      <c r="G36" s="1077" t="s">
        <v>8911</v>
      </c>
      <c r="H36" s="1078" t="s">
        <v>1449</v>
      </c>
      <c r="T36" s="1079"/>
      <c r="U36" s="1079"/>
      <c r="V36" s="1077" t="s">
        <v>299</v>
      </c>
      <c r="W36" s="1077" t="s">
        <v>28</v>
      </c>
      <c r="X36" s="1077" t="s">
        <v>3508</v>
      </c>
      <c r="Y36" s="1077" t="s">
        <v>301</v>
      </c>
      <c r="Z36" s="1077" t="s">
        <v>302</v>
      </c>
      <c r="AA36" s="1077" t="s">
        <v>8902</v>
      </c>
      <c r="AB36" s="1077" t="s">
        <v>113</v>
      </c>
      <c r="AC36" s="1078" t="s">
        <v>2229</v>
      </c>
    </row>
    <row r="37" spans="1:29">
      <c r="A37" s="1079"/>
      <c r="B37" s="1079"/>
      <c r="C37" s="1079"/>
      <c r="D37" s="1079"/>
      <c r="E37" s="1077" t="s">
        <v>81</v>
      </c>
      <c r="F37" s="1077" t="s">
        <v>82</v>
      </c>
      <c r="G37" s="1077" t="s">
        <v>8912</v>
      </c>
      <c r="H37" s="1078" t="s">
        <v>16</v>
      </c>
      <c r="T37" s="1079"/>
      <c r="U37" s="1079"/>
      <c r="V37" s="1079"/>
      <c r="W37" s="1079"/>
      <c r="X37" s="1077" t="s">
        <v>3727</v>
      </c>
      <c r="Y37" s="1077" t="s">
        <v>3728</v>
      </c>
      <c r="Z37" s="1077" t="s">
        <v>4771</v>
      </c>
      <c r="AA37" s="1077" t="s">
        <v>8903</v>
      </c>
      <c r="AB37" s="1077" t="s">
        <v>15</v>
      </c>
      <c r="AC37" s="1078" t="s">
        <v>16</v>
      </c>
    </row>
    <row r="38" spans="1:29">
      <c r="A38" s="1079"/>
      <c r="B38" s="1077" t="s">
        <v>123</v>
      </c>
      <c r="C38" s="1077" t="s">
        <v>124</v>
      </c>
      <c r="D38" s="1077" t="s">
        <v>509</v>
      </c>
      <c r="E38" s="1077" t="s">
        <v>3460</v>
      </c>
      <c r="F38" s="1077" t="s">
        <v>227</v>
      </c>
      <c r="G38" s="1077" t="s">
        <v>8913</v>
      </c>
      <c r="H38" s="1078" t="s">
        <v>2229</v>
      </c>
      <c r="T38" s="1079"/>
      <c r="U38" s="1077" t="s">
        <v>50</v>
      </c>
      <c r="V38" s="1077" t="s">
        <v>1017</v>
      </c>
      <c r="W38" s="1077" t="s">
        <v>28</v>
      </c>
      <c r="X38" s="1077" t="s">
        <v>2203</v>
      </c>
      <c r="Y38" s="1077" t="s">
        <v>2204</v>
      </c>
      <c r="Z38" s="1077">
        <v>9281349165</v>
      </c>
      <c r="AA38" s="1077" t="s">
        <v>8904</v>
      </c>
      <c r="AB38" s="1077" t="s">
        <v>15</v>
      </c>
      <c r="AC38" s="1078" t="s">
        <v>1449</v>
      </c>
    </row>
    <row r="39" spans="1:29">
      <c r="A39" s="1079"/>
      <c r="B39" s="1079"/>
      <c r="C39" s="1077" t="s">
        <v>159</v>
      </c>
      <c r="D39" s="1077" t="s">
        <v>509</v>
      </c>
      <c r="E39" s="1077" t="s">
        <v>2032</v>
      </c>
      <c r="F39" s="1077" t="s">
        <v>2033</v>
      </c>
      <c r="G39" s="1077" t="s">
        <v>8914</v>
      </c>
      <c r="H39" s="1078" t="s">
        <v>1449</v>
      </c>
      <c r="T39" s="1079"/>
      <c r="U39" s="1079"/>
      <c r="V39" s="1079"/>
      <c r="W39" s="1079"/>
      <c r="X39" s="1077" t="s">
        <v>2184</v>
      </c>
      <c r="Y39" s="1077" t="s">
        <v>2185</v>
      </c>
      <c r="Z39" s="1077" t="s">
        <v>4559</v>
      </c>
      <c r="AA39" s="1077" t="s">
        <v>8905</v>
      </c>
      <c r="AB39" s="1077" t="s">
        <v>15</v>
      </c>
      <c r="AC39" s="1078" t="s">
        <v>1449</v>
      </c>
    </row>
    <row r="40" spans="1:29">
      <c r="A40" s="1079"/>
      <c r="B40" s="1079"/>
      <c r="C40" s="1077" t="s">
        <v>3724</v>
      </c>
      <c r="D40" s="1077" t="s">
        <v>509</v>
      </c>
      <c r="E40" s="1077" t="s">
        <v>3465</v>
      </c>
      <c r="F40" s="1077" t="s">
        <v>3725</v>
      </c>
      <c r="G40" s="1077" t="s">
        <v>8915</v>
      </c>
      <c r="H40" s="1078" t="s">
        <v>16</v>
      </c>
      <c r="T40" s="1079"/>
      <c r="U40" s="1079"/>
      <c r="V40" s="1079"/>
      <c r="W40" s="1077" t="s">
        <v>50</v>
      </c>
      <c r="X40" s="1077" t="s">
        <v>2203</v>
      </c>
      <c r="Y40" s="1077" t="s">
        <v>2204</v>
      </c>
      <c r="Z40" s="1077">
        <v>9281349165</v>
      </c>
      <c r="AA40" s="1077" t="s">
        <v>8904</v>
      </c>
      <c r="AB40" s="1077" t="s">
        <v>15</v>
      </c>
      <c r="AC40" s="1078" t="s">
        <v>1449</v>
      </c>
    </row>
    <row r="41" spans="1:29">
      <c r="A41" s="1079"/>
      <c r="B41" s="1079"/>
      <c r="C41" s="1077" t="s">
        <v>887</v>
      </c>
      <c r="D41" s="1077" t="s">
        <v>509</v>
      </c>
      <c r="E41" s="1077" t="s">
        <v>1691</v>
      </c>
      <c r="F41" s="1077" t="s">
        <v>1693</v>
      </c>
      <c r="G41" s="1077" t="s">
        <v>8916</v>
      </c>
      <c r="H41" s="1078" t="s">
        <v>16</v>
      </c>
      <c r="T41" s="1079"/>
      <c r="U41" s="1079"/>
      <c r="V41" s="1077" t="s">
        <v>445</v>
      </c>
      <c r="W41" s="1077" t="s">
        <v>146</v>
      </c>
      <c r="X41" s="1077" t="s">
        <v>2091</v>
      </c>
      <c r="Y41" s="1077" t="s">
        <v>2092</v>
      </c>
      <c r="Z41" s="1077">
        <v>9989782358</v>
      </c>
      <c r="AA41" s="1077" t="s">
        <v>8906</v>
      </c>
      <c r="AB41" s="1077" t="s">
        <v>15</v>
      </c>
      <c r="AC41" s="1078" t="s">
        <v>16</v>
      </c>
    </row>
    <row r="42" spans="1:29">
      <c r="A42" s="1079"/>
      <c r="B42" s="1079"/>
      <c r="C42" s="1079"/>
      <c r="D42" s="1079"/>
      <c r="E42" s="1079"/>
      <c r="F42" s="1077" t="s">
        <v>1692</v>
      </c>
      <c r="G42" s="1077" t="s">
        <v>8916</v>
      </c>
      <c r="H42" s="1078" t="s">
        <v>16</v>
      </c>
      <c r="T42" s="1079"/>
      <c r="U42" s="1079"/>
      <c r="V42" s="1079"/>
      <c r="W42" s="1079"/>
      <c r="X42" s="1077" t="s">
        <v>446</v>
      </c>
      <c r="Y42" s="1077" t="s">
        <v>447</v>
      </c>
      <c r="Z42" s="1077" t="s">
        <v>448</v>
      </c>
      <c r="AA42" s="1077" t="s">
        <v>8907</v>
      </c>
      <c r="AB42" s="1077" t="s">
        <v>15</v>
      </c>
      <c r="AC42" s="1078" t="s">
        <v>16</v>
      </c>
    </row>
    <row r="43" spans="1:29">
      <c r="A43" s="1079"/>
      <c r="B43" s="1079"/>
      <c r="C43" s="1079"/>
      <c r="D43" s="1079"/>
      <c r="E43" s="1077" t="s">
        <v>3716</v>
      </c>
      <c r="F43" s="1077" t="s">
        <v>889</v>
      </c>
      <c r="G43" s="1077" t="s">
        <v>8917</v>
      </c>
      <c r="H43" s="1078" t="s">
        <v>16</v>
      </c>
      <c r="T43" s="1079"/>
      <c r="U43" s="1079"/>
      <c r="V43" s="1077" t="s">
        <v>248</v>
      </c>
      <c r="W43" s="1077" t="s">
        <v>123</v>
      </c>
      <c r="X43" s="1077" t="s">
        <v>3513</v>
      </c>
      <c r="Y43" s="1077" t="s">
        <v>250</v>
      </c>
      <c r="Z43" s="1077" t="s">
        <v>251</v>
      </c>
      <c r="AA43" s="1077" t="s">
        <v>8908</v>
      </c>
      <c r="AB43" s="1077" t="s">
        <v>113</v>
      </c>
      <c r="AC43" s="1078" t="s">
        <v>2229</v>
      </c>
    </row>
    <row r="44" spans="1:29">
      <c r="A44" s="1079"/>
      <c r="B44" s="1079"/>
      <c r="C44" s="1077" t="s">
        <v>270</v>
      </c>
      <c r="D44" s="1077" t="s">
        <v>123</v>
      </c>
      <c r="E44" s="1077" t="s">
        <v>3677</v>
      </c>
      <c r="F44" s="1077" t="s">
        <v>271</v>
      </c>
      <c r="G44" s="1077" t="s">
        <v>8918</v>
      </c>
      <c r="H44" s="1078" t="s">
        <v>2229</v>
      </c>
      <c r="T44" s="1079"/>
      <c r="U44" s="1079"/>
      <c r="V44" s="1079"/>
      <c r="W44" s="1079"/>
      <c r="X44" s="1079"/>
      <c r="Y44" s="1079"/>
      <c r="Z44" s="1077" t="s">
        <v>256</v>
      </c>
      <c r="AA44" s="1077" t="s">
        <v>8908</v>
      </c>
      <c r="AB44" s="1077" t="s">
        <v>113</v>
      </c>
      <c r="AC44" s="1078" t="s">
        <v>2229</v>
      </c>
    </row>
    <row r="45" spans="1:29">
      <c r="A45" s="1079"/>
      <c r="B45" s="1079"/>
      <c r="C45" s="1077" t="s">
        <v>213</v>
      </c>
      <c r="D45" s="1077" t="s">
        <v>146</v>
      </c>
      <c r="E45" s="1077" t="s">
        <v>214</v>
      </c>
      <c r="F45" s="1077" t="s">
        <v>215</v>
      </c>
      <c r="G45" s="1077" t="s">
        <v>8919</v>
      </c>
      <c r="H45" s="1078" t="s">
        <v>16</v>
      </c>
      <c r="T45" s="1079"/>
      <c r="U45" s="1079"/>
      <c r="V45" s="1079"/>
      <c r="W45" s="1079"/>
      <c r="X45" s="1079"/>
      <c r="Y45" s="1079"/>
      <c r="Z45" s="1077" t="s">
        <v>4849</v>
      </c>
      <c r="AA45" s="1077" t="s">
        <v>8908</v>
      </c>
      <c r="AB45" s="1077" t="s">
        <v>113</v>
      </c>
      <c r="AC45" s="1078" t="s">
        <v>2229</v>
      </c>
    </row>
    <row r="46" spans="1:29">
      <c r="A46" s="1079"/>
      <c r="B46" s="1079"/>
      <c r="C46" s="1077" t="s">
        <v>130</v>
      </c>
      <c r="D46" s="1077" t="s">
        <v>509</v>
      </c>
      <c r="E46" s="1077" t="s">
        <v>3567</v>
      </c>
      <c r="F46" s="1077" t="s">
        <v>133</v>
      </c>
      <c r="G46" s="1077" t="s">
        <v>8920</v>
      </c>
      <c r="H46" s="1078" t="s">
        <v>132</v>
      </c>
      <c r="T46" s="1079"/>
      <c r="U46" s="1079"/>
      <c r="V46" s="1077" t="s">
        <v>499</v>
      </c>
      <c r="W46" s="1077" t="s">
        <v>28</v>
      </c>
      <c r="X46" s="1077" t="s">
        <v>500</v>
      </c>
      <c r="Y46" s="1077" t="s">
        <v>3718</v>
      </c>
      <c r="Z46" s="1077" t="s">
        <v>502</v>
      </c>
      <c r="AA46" s="1077" t="s">
        <v>8909</v>
      </c>
      <c r="AB46" s="1077" t="s">
        <v>15</v>
      </c>
      <c r="AC46" s="1078" t="s">
        <v>16</v>
      </c>
    </row>
    <row r="47" spans="1:29">
      <c r="A47" s="1079"/>
      <c r="B47" s="1079"/>
      <c r="C47" s="1077" t="s">
        <v>285</v>
      </c>
      <c r="D47" s="1077" t="s">
        <v>509</v>
      </c>
      <c r="E47" s="1077" t="s">
        <v>2068</v>
      </c>
      <c r="F47" s="1077" t="s">
        <v>2069</v>
      </c>
      <c r="G47" s="1077" t="s">
        <v>8921</v>
      </c>
      <c r="H47" s="1078" t="s">
        <v>1449</v>
      </c>
      <c r="T47" s="1079"/>
      <c r="U47" s="1079"/>
      <c r="V47" s="1079"/>
      <c r="W47" s="1079"/>
      <c r="X47" s="1079"/>
      <c r="Y47" s="1079"/>
      <c r="Z47" s="1077" t="s">
        <v>4305</v>
      </c>
      <c r="AA47" s="1077" t="s">
        <v>8909</v>
      </c>
      <c r="AB47" s="1077" t="s">
        <v>15</v>
      </c>
      <c r="AC47" s="1078" t="s">
        <v>16</v>
      </c>
    </row>
    <row r="48" spans="1:29">
      <c r="A48" s="1079"/>
      <c r="B48" s="1079"/>
      <c r="C48" s="1079"/>
      <c r="D48" s="1079"/>
      <c r="E48" s="1077" t="s">
        <v>3529</v>
      </c>
      <c r="F48" s="1077" t="s">
        <v>286</v>
      </c>
      <c r="G48" s="1077" t="s">
        <v>8922</v>
      </c>
      <c r="H48" s="1078" t="s">
        <v>2229</v>
      </c>
      <c r="T48" s="1079"/>
      <c r="U48" s="1079"/>
      <c r="V48" s="1077" t="s">
        <v>218</v>
      </c>
      <c r="W48" s="1077" t="s">
        <v>123</v>
      </c>
      <c r="X48" s="1077" t="s">
        <v>219</v>
      </c>
      <c r="Y48" s="1077" t="s">
        <v>221</v>
      </c>
      <c r="Z48" s="1077" t="s">
        <v>4508</v>
      </c>
      <c r="AA48" s="1077" t="s">
        <v>8910</v>
      </c>
      <c r="AB48" s="1077" t="s">
        <v>113</v>
      </c>
      <c r="AC48" s="1078" t="s">
        <v>220</v>
      </c>
    </row>
    <row r="49" spans="1:29">
      <c r="A49" s="1074" t="s">
        <v>8879</v>
      </c>
      <c r="B49" s="1075"/>
      <c r="C49" s="1075"/>
      <c r="D49" s="1075"/>
      <c r="E49" s="1075"/>
      <c r="F49" s="1075"/>
      <c r="G49" s="1075"/>
      <c r="H49" s="1076"/>
      <c r="T49" s="1079"/>
      <c r="U49" s="1079"/>
      <c r="V49" s="1077" t="s">
        <v>80</v>
      </c>
      <c r="W49" s="1077" t="s">
        <v>28</v>
      </c>
      <c r="X49" s="1077" t="s">
        <v>2108</v>
      </c>
      <c r="Y49" s="1077" t="s">
        <v>2109</v>
      </c>
      <c r="Z49" s="1077" t="s">
        <v>4545</v>
      </c>
      <c r="AA49" s="1077" t="s">
        <v>8911</v>
      </c>
      <c r="AB49" s="1077" t="s">
        <v>15</v>
      </c>
      <c r="AC49" s="1078" t="s">
        <v>1449</v>
      </c>
    </row>
    <row r="50" spans="1:29">
      <c r="T50" s="1079"/>
      <c r="U50" s="1079"/>
      <c r="V50" s="1079"/>
      <c r="W50" s="1079"/>
      <c r="X50" s="1077" t="s">
        <v>81</v>
      </c>
      <c r="Y50" s="1077" t="s">
        <v>82</v>
      </c>
      <c r="Z50" s="1077" t="s">
        <v>83</v>
      </c>
      <c r="AA50" s="1077" t="s">
        <v>8912</v>
      </c>
      <c r="AB50" s="1077" t="s">
        <v>15</v>
      </c>
      <c r="AC50" s="1078" t="s">
        <v>16</v>
      </c>
    </row>
    <row r="51" spans="1:29">
      <c r="T51" s="1079"/>
      <c r="U51" s="1077" t="s">
        <v>123</v>
      </c>
      <c r="V51" s="1077" t="s">
        <v>124</v>
      </c>
      <c r="W51" s="1077" t="s">
        <v>509</v>
      </c>
      <c r="X51" s="1077" t="s">
        <v>3460</v>
      </c>
      <c r="Y51" s="1077" t="s">
        <v>227</v>
      </c>
      <c r="Z51" s="1077" t="s">
        <v>4942</v>
      </c>
      <c r="AA51" s="1077" t="s">
        <v>8913</v>
      </c>
      <c r="AB51" s="1077" t="s">
        <v>113</v>
      </c>
      <c r="AC51" s="1078" t="s">
        <v>2229</v>
      </c>
    </row>
    <row r="52" spans="1:29">
      <c r="T52" s="1079"/>
      <c r="U52" s="1079"/>
      <c r="V52" s="1079"/>
      <c r="W52" s="1079"/>
      <c r="X52" s="1079"/>
      <c r="Y52" s="1079"/>
      <c r="Z52" s="1077" t="s">
        <v>4329</v>
      </c>
      <c r="AA52" s="1077" t="s">
        <v>8913</v>
      </c>
      <c r="AB52" s="1077" t="s">
        <v>113</v>
      </c>
      <c r="AC52" s="1078" t="s">
        <v>2229</v>
      </c>
    </row>
    <row r="53" spans="1:29">
      <c r="T53" s="1079"/>
      <c r="U53" s="1079"/>
      <c r="V53" s="1077" t="s">
        <v>159</v>
      </c>
      <c r="W53" s="1077" t="s">
        <v>509</v>
      </c>
      <c r="X53" s="1077" t="s">
        <v>2032</v>
      </c>
      <c r="Y53" s="1077" t="s">
        <v>2033</v>
      </c>
      <c r="Z53" s="1077">
        <v>9753950543</v>
      </c>
      <c r="AA53" s="1077" t="s">
        <v>8914</v>
      </c>
      <c r="AB53" s="1077" t="s">
        <v>15</v>
      </c>
      <c r="AC53" s="1078" t="s">
        <v>1449</v>
      </c>
    </row>
    <row r="54" spans="1:29">
      <c r="T54" s="1079"/>
      <c r="U54" s="1079"/>
      <c r="V54" s="1077" t="s">
        <v>3724</v>
      </c>
      <c r="W54" s="1077" t="s">
        <v>509</v>
      </c>
      <c r="X54" s="1077" t="s">
        <v>3465</v>
      </c>
      <c r="Y54" s="1077" t="s">
        <v>3725</v>
      </c>
      <c r="Z54" s="1077" t="s">
        <v>4607</v>
      </c>
      <c r="AA54" s="1077" t="s">
        <v>8915</v>
      </c>
      <c r="AB54" s="1077" t="s">
        <v>15</v>
      </c>
      <c r="AC54" s="1078" t="s">
        <v>16</v>
      </c>
    </row>
    <row r="55" spans="1:29">
      <c r="T55" s="1079"/>
      <c r="U55" s="1079"/>
      <c r="V55" s="1077" t="s">
        <v>887</v>
      </c>
      <c r="W55" s="1077" t="s">
        <v>509</v>
      </c>
      <c r="X55" s="1077" t="s">
        <v>1691</v>
      </c>
      <c r="Y55" s="1077" t="s">
        <v>1693</v>
      </c>
      <c r="Z55" s="1077">
        <v>9308033037</v>
      </c>
      <c r="AA55" s="1077" t="s">
        <v>8916</v>
      </c>
      <c r="AB55" s="1077" t="s">
        <v>15</v>
      </c>
      <c r="AC55" s="1078" t="s">
        <v>16</v>
      </c>
    </row>
    <row r="56" spans="1:29">
      <c r="T56" s="1079"/>
      <c r="U56" s="1079"/>
      <c r="V56" s="1079"/>
      <c r="W56" s="1079"/>
      <c r="X56" s="1079"/>
      <c r="Y56" s="1077" t="s">
        <v>1692</v>
      </c>
      <c r="Z56" s="1077">
        <v>9308033037</v>
      </c>
      <c r="AA56" s="1077" t="s">
        <v>8916</v>
      </c>
      <c r="AB56" s="1077" t="s">
        <v>15</v>
      </c>
      <c r="AC56" s="1078" t="s">
        <v>16</v>
      </c>
    </row>
    <row r="57" spans="1:29">
      <c r="T57" s="1079"/>
      <c r="U57" s="1079"/>
      <c r="V57" s="1079"/>
      <c r="W57" s="1079"/>
      <c r="X57" s="1079"/>
      <c r="Y57" s="1079"/>
      <c r="Z57" s="1077" t="s">
        <v>5001</v>
      </c>
      <c r="AA57" s="1077" t="s">
        <v>8916</v>
      </c>
      <c r="AB57" s="1077" t="s">
        <v>15</v>
      </c>
      <c r="AC57" s="1078" t="s">
        <v>16</v>
      </c>
    </row>
    <row r="58" spans="1:29">
      <c r="T58" s="1079"/>
      <c r="U58" s="1079"/>
      <c r="V58" s="1079"/>
      <c r="W58" s="1079"/>
      <c r="X58" s="1077" t="s">
        <v>3716</v>
      </c>
      <c r="Y58" s="1077" t="s">
        <v>889</v>
      </c>
      <c r="Z58" s="1077">
        <v>9092712102</v>
      </c>
      <c r="AA58" s="1077" t="s">
        <v>8917</v>
      </c>
      <c r="AB58" s="1077" t="s">
        <v>15</v>
      </c>
      <c r="AC58" s="1078" t="s">
        <v>16</v>
      </c>
    </row>
    <row r="59" spans="1:29">
      <c r="T59" s="1079"/>
      <c r="U59" s="1079"/>
      <c r="V59" s="1077" t="s">
        <v>270</v>
      </c>
      <c r="W59" s="1077" t="s">
        <v>123</v>
      </c>
      <c r="X59" s="1077" t="s">
        <v>3677</v>
      </c>
      <c r="Y59" s="1077" t="s">
        <v>271</v>
      </c>
      <c r="Z59" s="1077" t="s">
        <v>4388</v>
      </c>
      <c r="AA59" s="1077" t="s">
        <v>8918</v>
      </c>
      <c r="AB59" s="1077" t="s">
        <v>113</v>
      </c>
      <c r="AC59" s="1078" t="s">
        <v>2229</v>
      </c>
    </row>
    <row r="60" spans="1:29">
      <c r="T60" s="1079"/>
      <c r="U60" s="1079"/>
      <c r="V60" s="1077" t="s">
        <v>213</v>
      </c>
      <c r="W60" s="1077" t="s">
        <v>146</v>
      </c>
      <c r="X60" s="1077" t="s">
        <v>214</v>
      </c>
      <c r="Y60" s="1077" t="s">
        <v>215</v>
      </c>
      <c r="Z60" s="1077" t="s">
        <v>4503</v>
      </c>
      <c r="AA60" s="1077" t="s">
        <v>8919</v>
      </c>
      <c r="AB60" s="1077" t="s">
        <v>15</v>
      </c>
      <c r="AC60" s="1078" t="s">
        <v>16</v>
      </c>
    </row>
    <row r="61" spans="1:29">
      <c r="T61" s="1079"/>
      <c r="U61" s="1079"/>
      <c r="V61" s="1077" t="s">
        <v>130</v>
      </c>
      <c r="W61" s="1077" t="s">
        <v>509</v>
      </c>
      <c r="X61" s="1077" t="s">
        <v>3567</v>
      </c>
      <c r="Y61" s="1077" t="s">
        <v>133</v>
      </c>
      <c r="Z61" s="1077">
        <v>9190659149</v>
      </c>
      <c r="AA61" s="1077" t="s">
        <v>8920</v>
      </c>
      <c r="AB61" s="1077" t="s">
        <v>113</v>
      </c>
      <c r="AC61" s="1078" t="s">
        <v>132</v>
      </c>
    </row>
    <row r="62" spans="1:29">
      <c r="T62" s="1079"/>
      <c r="U62" s="1079"/>
      <c r="V62" s="1079"/>
      <c r="W62" s="1079"/>
      <c r="X62" s="1079"/>
      <c r="Y62" s="1079"/>
      <c r="Z62" s="1077" t="s">
        <v>4922</v>
      </c>
      <c r="AA62" s="1077" t="s">
        <v>8920</v>
      </c>
      <c r="AB62" s="1077" t="s">
        <v>113</v>
      </c>
      <c r="AC62" s="1078" t="s">
        <v>132</v>
      </c>
    </row>
    <row r="63" spans="1:29">
      <c r="T63" s="1079"/>
      <c r="U63" s="1079"/>
      <c r="V63" s="1077" t="s">
        <v>285</v>
      </c>
      <c r="W63" s="1077" t="s">
        <v>509</v>
      </c>
      <c r="X63" s="1077" t="s">
        <v>2068</v>
      </c>
      <c r="Y63" s="1077" t="s">
        <v>2069</v>
      </c>
      <c r="Z63" s="1077" t="s">
        <v>4533</v>
      </c>
      <c r="AA63" s="1077" t="s">
        <v>8921</v>
      </c>
      <c r="AB63" s="1077" t="s">
        <v>15</v>
      </c>
      <c r="AC63" s="1078" t="s">
        <v>1449</v>
      </c>
    </row>
    <row r="64" spans="1:29">
      <c r="T64" s="1079"/>
      <c r="U64" s="1079"/>
      <c r="V64" s="1079"/>
      <c r="W64" s="1079"/>
      <c r="X64" s="1077" t="s">
        <v>3529</v>
      </c>
      <c r="Y64" s="1077" t="s">
        <v>286</v>
      </c>
      <c r="Z64" s="1077" t="s">
        <v>287</v>
      </c>
      <c r="AA64" s="1077" t="s">
        <v>8922</v>
      </c>
      <c r="AB64" s="1077" t="s">
        <v>113</v>
      </c>
      <c r="AC64" s="1078" t="s">
        <v>2229</v>
      </c>
    </row>
    <row r="65" spans="20:29">
      <c r="T65" s="1074" t="s">
        <v>8879</v>
      </c>
      <c r="U65" s="1075"/>
      <c r="V65" s="1075"/>
      <c r="W65" s="1075"/>
      <c r="X65" s="1075"/>
      <c r="Y65" s="1075"/>
      <c r="Z65" s="1075"/>
      <c r="AA65" s="1075"/>
      <c r="AB65" s="1075"/>
      <c r="AC65" s="1076"/>
    </row>
    <row r="66" spans="20:29"/>
    <row r="67" spans="20:29">
      <c r="Z67" s="729"/>
    </row>
    <row r="68" spans="20:29">
      <c r="Z68" s="729"/>
    </row>
    <row r="69" spans="20:29">
      <c r="Z69" s="729"/>
    </row>
    <row r="70" spans="20:29">
      <c r="Z70" s="729"/>
    </row>
    <row r="71" spans="20:29">
      <c r="Z71" s="729"/>
    </row>
    <row r="72" spans="20:29">
      <c r="Z72" s="729"/>
    </row>
    <row r="73" spans="20:29">
      <c r="Z73" s="729"/>
    </row>
    <row r="74" spans="20:29">
      <c r="Z74" s="729"/>
    </row>
    <row r="75" spans="20:29">
      <c r="Z75" s="729"/>
    </row>
    <row r="76" spans="20:29">
      <c r="Z76" s="729"/>
    </row>
    <row r="77" spans="20:29">
      <c r="Z77" s="729"/>
    </row>
    <row r="78" spans="20:29">
      <c r="Z78" s="729"/>
    </row>
    <row r="79" spans="20:29">
      <c r="Z79" s="729"/>
    </row>
    <row r="80" spans="20:29">
      <c r="Z80" s="729"/>
    </row>
    <row r="81" spans="26:26">
      <c r="Z81" s="729"/>
    </row>
    <row r="82" spans="26:26">
      <c r="Z82" s="729"/>
    </row>
    <row r="83" spans="26:26">
      <c r="Z83" s="729"/>
    </row>
    <row r="84" spans="26:26">
      <c r="Z84" s="729"/>
    </row>
    <row r="85" spans="26:26">
      <c r="Z85" s="729"/>
    </row>
    <row r="86" spans="26:26">
      <c r="Z86" s="729"/>
    </row>
    <row r="87" spans="26:26">
      <c r="Z87" s="729"/>
    </row>
    <row r="88" spans="26:26">
      <c r="Z88" s="729"/>
    </row>
    <row r="89" spans="26:26">
      <c r="Z89" s="729"/>
    </row>
    <row r="90" spans="26:26">
      <c r="Z90" s="729"/>
    </row>
    <row r="91" spans="26:26">
      <c r="Z91" s="729"/>
    </row>
    <row r="92" spans="26:26">
      <c r="Z92" s="729"/>
    </row>
    <row r="93" spans="26:26">
      <c r="Z93" s="729"/>
    </row>
    <row r="94" spans="26:26">
      <c r="Z94" s="729"/>
    </row>
    <row r="95" spans="26:26">
      <c r="Z95" s="729"/>
    </row>
    <row r="96" spans="26:26">
      <c r="Z96" s="729"/>
    </row>
    <row r="97" spans="26:26">
      <c r="Z97" s="729"/>
    </row>
    <row r="98" spans="26:26">
      <c r="Z98" s="729"/>
    </row>
    <row r="99" spans="26:26">
      <c r="Z99" s="729"/>
    </row>
    <row r="100" spans="26:26">
      <c r="Z100" s="729"/>
    </row>
    <row r="101" spans="26:26">
      <c r="Z101" s="729"/>
    </row>
    <row r="102" spans="26:26">
      <c r="Z102" s="729"/>
    </row>
    <row r="103" spans="26:26">
      <c r="Z103" s="729"/>
    </row>
    <row r="104" spans="26:26">
      <c r="Z104" s="729"/>
    </row>
    <row r="105" spans="26:26">
      <c r="Z105" s="729"/>
    </row>
    <row r="106" spans="26:26">
      <c r="Z106" s="729"/>
    </row>
    <row r="107" spans="26:26">
      <c r="Z107" s="729"/>
    </row>
    <row r="108" spans="26:26">
      <c r="Z108" s="729"/>
    </row>
    <row r="109" spans="26:26">
      <c r="Z109" s="729"/>
    </row>
    <row r="110" spans="26:26">
      <c r="Z110" s="729"/>
    </row>
    <row r="111" spans="26:26">
      <c r="Z111" s="729"/>
    </row>
    <row r="112" spans="26:26">
      <c r="Z112" s="729"/>
    </row>
    <row r="113" spans="26:26">
      <c r="Z113" s="729"/>
    </row>
    <row r="114" spans="26:26">
      <c r="Z114" s="729"/>
    </row>
    <row r="115" spans="26:26">
      <c r="Z115" s="729"/>
    </row>
    <row r="116" spans="26:26">
      <c r="Z116" s="729"/>
    </row>
    <row r="117" spans="26:26">
      <c r="Z117" s="729"/>
    </row>
    <row r="118" spans="26:26">
      <c r="Z118" s="729"/>
    </row>
    <row r="119" spans="26:26">
      <c r="Z119" s="729"/>
    </row>
    <row r="120" spans="26:26">
      <c r="Z120" s="729"/>
    </row>
    <row r="121" spans="26:26">
      <c r="Z121" s="729"/>
    </row>
    <row r="122" spans="26:26">
      <c r="Z122" s="729"/>
    </row>
    <row r="123" spans="26:26">
      <c r="Z123" s="729"/>
    </row>
    <row r="124" spans="26:26">
      <c r="Z124" s="729"/>
    </row>
    <row r="125" spans="26:26">
      <c r="Z125" s="729"/>
    </row>
    <row r="126" spans="26:26">
      <c r="Z126" s="729"/>
    </row>
    <row r="127" spans="26:26">
      <c r="Z127" s="729"/>
    </row>
    <row r="128" spans="26:26">
      <c r="Z128" s="729"/>
    </row>
    <row r="129" spans="26:26">
      <c r="Z129" s="729"/>
    </row>
    <row r="130" spans="26:26">
      <c r="Z130" s="729"/>
    </row>
    <row r="131" spans="26:26">
      <c r="Z131" s="729"/>
    </row>
    <row r="132" spans="26:26">
      <c r="Z132" s="729"/>
    </row>
    <row r="133" spans="26:26">
      <c r="Z133" s="729"/>
    </row>
    <row r="134" spans="26:26">
      <c r="Z134" s="729"/>
    </row>
    <row r="135" spans="26:26">
      <c r="Z135" s="729"/>
    </row>
    <row r="136" spans="26:26">
      <c r="Z136" s="729"/>
    </row>
    <row r="137" spans="26:26">
      <c r="Z137" s="729"/>
    </row>
    <row r="138" spans="26:26">
      <c r="Z138" s="729"/>
    </row>
    <row r="139" spans="26:26">
      <c r="Z139" s="729"/>
    </row>
    <row r="140" spans="26:26">
      <c r="Z140" s="729"/>
    </row>
    <row r="141" spans="26:26">
      <c r="Z141" s="729"/>
    </row>
    <row r="142" spans="26:26">
      <c r="Z142" s="729"/>
    </row>
    <row r="143" spans="26:26">
      <c r="Z143" s="729"/>
    </row>
    <row r="144" spans="26:26">
      <c r="Z144" s="729"/>
    </row>
    <row r="145" spans="26:26">
      <c r="Z145" s="729"/>
    </row>
    <row r="146" spans="26:26">
      <c r="Z146" s="729"/>
    </row>
    <row r="147" spans="26:26">
      <c r="Z147" s="729"/>
    </row>
    <row r="148" spans="26:26">
      <c r="Z148" s="729"/>
    </row>
    <row r="149" spans="26:26">
      <c r="Z149" s="729"/>
    </row>
    <row r="150" spans="26:26">
      <c r="Z150" s="729"/>
    </row>
    <row r="151" spans="26:26">
      <c r="Z151" s="729"/>
    </row>
    <row r="152" spans="26:26">
      <c r="Z152" s="729"/>
    </row>
    <row r="153" spans="26:26">
      <c r="Z153" s="729"/>
    </row>
    <row r="154" spans="26:26">
      <c r="Z154" s="729"/>
    </row>
    <row r="155" spans="26:26">
      <c r="Z155" s="729"/>
    </row>
    <row r="156" spans="26:26">
      <c r="Z156" s="729"/>
    </row>
    <row r="157" spans="26:26">
      <c r="Z157" s="729"/>
    </row>
    <row r="158" spans="26:26">
      <c r="Z158" s="729"/>
    </row>
    <row r="159" spans="26:26">
      <c r="Z159" s="729"/>
    </row>
    <row r="160" spans="26:26">
      <c r="Z160" s="729"/>
    </row>
    <row r="161" spans="26:26">
      <c r="Z161" s="729"/>
    </row>
    <row r="162" spans="26:26">
      <c r="Z162" s="729"/>
    </row>
    <row r="163" spans="26:26">
      <c r="Z163" s="729"/>
    </row>
    <row r="164" spans="26:26">
      <c r="Z164" s="729"/>
    </row>
    <row r="165" spans="26:26">
      <c r="Z165" s="729"/>
    </row>
    <row r="166" spans="26:26">
      <c r="Z166" s="729"/>
    </row>
    <row r="167" spans="26:26">
      <c r="Z167" s="729"/>
    </row>
    <row r="168" spans="26:26">
      <c r="Z168" s="729"/>
    </row>
    <row r="169" spans="26:26">
      <c r="Z169" s="729"/>
    </row>
    <row r="170" spans="26:26">
      <c r="Z170" s="729"/>
    </row>
    <row r="171" spans="26:26">
      <c r="Z171" s="729"/>
    </row>
    <row r="172" spans="26:26">
      <c r="Z172" s="729"/>
    </row>
    <row r="173" spans="26:26">
      <c r="Z173" s="729"/>
    </row>
    <row r="174" spans="26:26">
      <c r="Z174" s="729"/>
    </row>
    <row r="175" spans="26:26">
      <c r="Z175" s="729"/>
    </row>
    <row r="176" spans="26:26">
      <c r="Z176" s="729"/>
    </row>
    <row r="177" spans="26:26">
      <c r="Z177" s="729"/>
    </row>
    <row r="178" spans="26:26">
      <c r="Z178" s="729"/>
    </row>
    <row r="179" spans="26:26">
      <c r="Z179" s="729"/>
    </row>
    <row r="180" spans="26:26">
      <c r="Z180" s="729"/>
    </row>
    <row r="181" spans="26:26">
      <c r="Z181" s="729"/>
    </row>
    <row r="182" spans="26:26">
      <c r="Z182" s="729"/>
    </row>
    <row r="183" spans="26:26">
      <c r="Z183" s="729"/>
    </row>
    <row r="184" spans="26:26">
      <c r="Z184" s="729"/>
    </row>
    <row r="185" spans="26:26">
      <c r="Z185" s="729"/>
    </row>
    <row r="186" spans="26:26">
      <c r="Z186" s="729"/>
    </row>
    <row r="187" spans="26:26">
      <c r="Z187" s="729"/>
    </row>
    <row r="188" spans="26:26">
      <c r="Z188" s="729"/>
    </row>
    <row r="189" spans="26:26">
      <c r="Z189" s="729"/>
    </row>
    <row r="190" spans="26:26">
      <c r="Z190" s="729"/>
    </row>
    <row r="191" spans="26:26">
      <c r="Z191" s="729"/>
    </row>
    <row r="192" spans="26:26">
      <c r="Z192" s="729"/>
    </row>
    <row r="193" spans="26:26">
      <c r="Z193" s="729"/>
    </row>
    <row r="194" spans="26:26">
      <c r="Z194" s="729"/>
    </row>
    <row r="195" spans="26:26">
      <c r="Z195" s="729"/>
    </row>
    <row r="196" spans="26:26">
      <c r="Z196" s="729"/>
    </row>
    <row r="197" spans="26:26">
      <c r="Z197" s="729"/>
    </row>
    <row r="198" spans="26:26">
      <c r="Z198" s="729"/>
    </row>
    <row r="199" spans="26:26">
      <c r="Z199" s="729"/>
    </row>
    <row r="200" spans="26:26">
      <c r="Z200" s="729"/>
    </row>
    <row r="201" spans="26:26">
      <c r="Z201" s="729"/>
    </row>
    <row r="202" spans="26:26">
      <c r="Z202" s="729"/>
    </row>
    <row r="203" spans="26:26">
      <c r="Z203" s="729"/>
    </row>
    <row r="204" spans="26:26">
      <c r="Z204" s="729"/>
    </row>
    <row r="205" spans="26:26">
      <c r="Z205" s="729"/>
    </row>
    <row r="206" spans="26:26">
      <c r="Z206" s="729"/>
    </row>
    <row r="207" spans="26:26">
      <c r="Z207" s="729"/>
    </row>
    <row r="208" spans="26:26">
      <c r="Z208" s="729"/>
    </row>
    <row r="209" spans="26:26">
      <c r="Z209" s="729"/>
    </row>
    <row r="210" spans="26:26">
      <c r="Z210" s="729"/>
    </row>
    <row r="211" spans="26:26">
      <c r="Z211" s="729"/>
    </row>
    <row r="212" spans="26:26">
      <c r="Z212" s="729"/>
    </row>
    <row r="213" spans="26:26">
      <c r="Z213" s="729"/>
    </row>
    <row r="214" spans="26:26">
      <c r="Z214" s="729"/>
    </row>
    <row r="215" spans="26:26">
      <c r="Z215" s="729"/>
    </row>
    <row r="216" spans="26:26">
      <c r="Z216" s="729"/>
    </row>
    <row r="217" spans="26:26">
      <c r="Z217" s="729"/>
    </row>
    <row r="218" spans="26:26">
      <c r="Z218" s="729"/>
    </row>
    <row r="219" spans="26:26">
      <c r="Z219" s="729"/>
    </row>
    <row r="220" spans="26:26">
      <c r="Z220" s="729"/>
    </row>
    <row r="221" spans="26:26">
      <c r="Z221" s="729"/>
    </row>
    <row r="222" spans="26:26">
      <c r="Z222" s="729"/>
    </row>
    <row r="223" spans="26:26">
      <c r="Z223" s="729"/>
    </row>
    <row r="224" spans="26:26">
      <c r="Z224" s="729"/>
    </row>
    <row r="225" spans="26:26">
      <c r="Z225" s="729"/>
    </row>
    <row r="226" spans="26:26">
      <c r="Z226" s="729"/>
    </row>
    <row r="227" spans="26:26">
      <c r="Z227" s="729"/>
    </row>
    <row r="228" spans="26:26">
      <c r="Z228" s="729"/>
    </row>
    <row r="229" spans="26:26">
      <c r="Z229" s="729"/>
    </row>
    <row r="230" spans="26:26">
      <c r="Z230" s="729"/>
    </row>
    <row r="231" spans="26:26">
      <c r="Z231" s="729"/>
    </row>
    <row r="232" spans="26:26">
      <c r="Z232" s="729"/>
    </row>
    <row r="233" spans="26:26">
      <c r="Z233" s="729"/>
    </row>
    <row r="234" spans="26:26">
      <c r="Z234" s="729"/>
    </row>
    <row r="235" spans="26:26">
      <c r="Z235" s="729"/>
    </row>
    <row r="236" spans="26:26">
      <c r="Z236" s="729"/>
    </row>
    <row r="237" spans="26:26">
      <c r="Z237" s="729"/>
    </row>
    <row r="238" spans="26:26">
      <c r="Z238" s="729"/>
    </row>
    <row r="239" spans="26:26">
      <c r="Z239" s="729"/>
    </row>
    <row r="240" spans="26:26">
      <c r="Z240" s="729"/>
    </row>
    <row r="241" spans="26:26">
      <c r="Z241" s="729"/>
    </row>
    <row r="242" spans="26:26">
      <c r="Z242" s="729"/>
    </row>
    <row r="243" spans="26:26">
      <c r="Z243" s="729"/>
    </row>
    <row r="244" spans="26:26">
      <c r="Z244" s="729"/>
    </row>
    <row r="245" spans="26:26">
      <c r="Z245" s="729"/>
    </row>
    <row r="246" spans="26:26">
      <c r="Z246" s="729"/>
    </row>
    <row r="247" spans="26:26">
      <c r="Z247" s="729"/>
    </row>
    <row r="248" spans="26:26">
      <c r="Z248" s="729"/>
    </row>
    <row r="249" spans="26:26">
      <c r="Z249" s="729"/>
    </row>
    <row r="250" spans="26:26">
      <c r="Z250" s="729"/>
    </row>
    <row r="251" spans="26:26">
      <c r="Z251" s="729"/>
    </row>
    <row r="252" spans="26:26">
      <c r="Z252" s="729"/>
    </row>
    <row r="253" spans="26:26">
      <c r="Z253" s="729"/>
    </row>
    <row r="254" spans="26:26">
      <c r="Z254" s="729"/>
    </row>
    <row r="255" spans="26:26">
      <c r="Z255" s="729"/>
    </row>
    <row r="256" spans="26:26">
      <c r="Z256" s="729"/>
    </row>
    <row r="257" spans="26:26">
      <c r="Z257" s="729"/>
    </row>
    <row r="258" spans="26:26">
      <c r="Z258" s="729"/>
    </row>
    <row r="259" spans="26:26">
      <c r="Z259" s="729"/>
    </row>
    <row r="260" spans="26:26">
      <c r="Z260" s="729"/>
    </row>
    <row r="261" spans="26:26">
      <c r="Z261" s="729"/>
    </row>
    <row r="262" spans="26:26">
      <c r="Z262" s="729"/>
    </row>
    <row r="263" spans="26:26">
      <c r="Z263" s="729"/>
    </row>
    <row r="264" spans="26:26">
      <c r="Z264" s="729"/>
    </row>
    <row r="265" spans="26:26">
      <c r="Z265" s="729"/>
    </row>
    <row r="266" spans="26:26">
      <c r="Z266" s="729"/>
    </row>
    <row r="267" spans="26:26">
      <c r="Z267" s="729"/>
    </row>
    <row r="268" spans="26:26">
      <c r="Z268" s="729"/>
    </row>
    <row r="269" spans="26:26">
      <c r="Z269" s="729"/>
    </row>
    <row r="270" spans="26:26">
      <c r="Z270" s="729"/>
    </row>
    <row r="271" spans="26:26">
      <c r="Z271" s="729"/>
    </row>
    <row r="272" spans="26:26">
      <c r="Z272" s="729"/>
    </row>
    <row r="273" spans="26:26">
      <c r="Z273" s="729"/>
    </row>
    <row r="274" spans="26:26">
      <c r="Z274" s="729"/>
    </row>
    <row r="275" spans="26:26">
      <c r="Z275" s="729"/>
    </row>
    <row r="276" spans="26:26">
      <c r="Z276" s="729"/>
    </row>
    <row r="277" spans="26:26">
      <c r="Z277" s="729"/>
    </row>
    <row r="278" spans="26:26">
      <c r="Z278" s="729"/>
    </row>
    <row r="279" spans="26:26">
      <c r="Z279" s="729"/>
    </row>
    <row r="280" spans="26:26">
      <c r="Z280" s="729"/>
    </row>
    <row r="281" spans="26:26">
      <c r="Z281" s="729"/>
    </row>
    <row r="282" spans="26:26">
      <c r="Z282" s="729"/>
    </row>
    <row r="283" spans="26:26">
      <c r="Z283" s="729"/>
    </row>
    <row r="284" spans="26:26">
      <c r="Z284" s="729"/>
    </row>
    <row r="285" spans="26:26">
      <c r="Z285" s="729"/>
    </row>
    <row r="286" spans="26:26">
      <c r="Z286" s="729"/>
    </row>
    <row r="287" spans="26:26">
      <c r="Z287" s="729"/>
    </row>
    <row r="288" spans="26:26">
      <c r="Z288" s="729"/>
    </row>
    <row r="289" spans="26:26">
      <c r="Z289" s="729"/>
    </row>
    <row r="290" spans="26:26">
      <c r="Z290" s="729"/>
    </row>
    <row r="291" spans="26:26">
      <c r="Z291" s="729"/>
    </row>
    <row r="292" spans="26:26">
      <c r="Z292" s="729"/>
    </row>
    <row r="293" spans="26:26">
      <c r="Z293" s="729"/>
    </row>
    <row r="294" spans="26:26">
      <c r="Z294" s="729"/>
    </row>
    <row r="295" spans="26:26">
      <c r="Z295" s="729"/>
    </row>
    <row r="296" spans="26:26">
      <c r="Z296" s="729"/>
    </row>
    <row r="297" spans="26:26">
      <c r="Z297" s="729"/>
    </row>
    <row r="298" spans="26:26">
      <c r="Z298" s="729"/>
    </row>
    <row r="299" spans="26:26">
      <c r="Z299" s="729"/>
    </row>
    <row r="300" spans="26:26">
      <c r="Z300" s="729"/>
    </row>
    <row r="301" spans="26:26">
      <c r="Z301" s="729"/>
    </row>
    <row r="302" spans="26:26">
      <c r="Z302" s="729"/>
    </row>
    <row r="303" spans="26:26">
      <c r="Z303" s="729"/>
    </row>
    <row r="304" spans="26:26">
      <c r="Z304" s="729"/>
    </row>
    <row r="305" spans="26:26">
      <c r="Z305" s="729"/>
    </row>
    <row r="306" spans="26:26">
      <c r="Z306" s="729"/>
    </row>
    <row r="307" spans="26:26">
      <c r="Z307" s="729"/>
    </row>
    <row r="308" spans="26:26">
      <c r="Z308" s="729"/>
    </row>
    <row r="309" spans="26:26">
      <c r="Z309" s="729"/>
    </row>
    <row r="310" spans="26:26">
      <c r="Z310" s="729"/>
    </row>
    <row r="311" spans="26:26">
      <c r="Z311" s="729"/>
    </row>
    <row r="312" spans="26:26">
      <c r="Z312" s="729"/>
    </row>
    <row r="313" spans="26:26">
      <c r="Z313" s="729"/>
    </row>
    <row r="314" spans="26:26">
      <c r="Z314" s="729"/>
    </row>
    <row r="315" spans="26:26">
      <c r="Z315" s="729"/>
    </row>
    <row r="316" spans="26:26">
      <c r="Z316" s="729"/>
    </row>
    <row r="317" spans="26:26">
      <c r="Z317" s="729"/>
    </row>
    <row r="318" spans="26:26">
      <c r="Z318" s="729"/>
    </row>
    <row r="319" spans="26:26">
      <c r="Z319" s="729"/>
    </row>
    <row r="320" spans="26:26">
      <c r="Z320" s="729"/>
    </row>
    <row r="321" spans="26:26">
      <c r="Z321" s="729"/>
    </row>
    <row r="322" spans="26:26">
      <c r="Z322" s="729"/>
    </row>
    <row r="323" spans="26:26">
      <c r="Z323" s="729"/>
    </row>
    <row r="324" spans="26:26">
      <c r="Z324" s="729"/>
    </row>
    <row r="325" spans="26:26">
      <c r="Z325" s="729"/>
    </row>
    <row r="326" spans="26:26">
      <c r="Z326" s="729"/>
    </row>
    <row r="327" spans="26:26">
      <c r="Z327" s="729"/>
    </row>
    <row r="328" spans="26:26">
      <c r="Z328" s="729"/>
    </row>
    <row r="329" spans="26:26">
      <c r="Z329" s="729"/>
    </row>
    <row r="330" spans="26:26">
      <c r="Z330" s="729"/>
    </row>
    <row r="331" spans="26:26">
      <c r="Z331" s="729"/>
    </row>
    <row r="332" spans="26:26">
      <c r="Z332" s="729"/>
    </row>
    <row r="333" spans="26:26">
      <c r="Z333" s="729"/>
    </row>
    <row r="334" spans="26:26">
      <c r="Z334" s="729"/>
    </row>
    <row r="335" spans="26:26">
      <c r="Z335" s="729"/>
    </row>
    <row r="336" spans="26:26">
      <c r="Z336" s="729"/>
    </row>
    <row r="337" spans="26:26">
      <c r="Z337" s="729"/>
    </row>
    <row r="338" spans="26:26">
      <c r="Z338" s="729"/>
    </row>
    <row r="339" spans="26:26">
      <c r="Z339" s="729"/>
    </row>
    <row r="340" spans="26:26">
      <c r="Z340" s="729"/>
    </row>
    <row r="341" spans="26:26">
      <c r="Z341" s="729"/>
    </row>
    <row r="342" spans="26:26">
      <c r="Z342" s="729"/>
    </row>
    <row r="343" spans="26:26">
      <c r="Z343" s="729"/>
    </row>
    <row r="344" spans="26:26">
      <c r="Z344" s="729"/>
    </row>
    <row r="345" spans="26:26">
      <c r="Z345" s="729"/>
    </row>
    <row r="346" spans="26:26">
      <c r="Z346" s="729"/>
    </row>
    <row r="347" spans="26:26">
      <c r="Z347" s="729"/>
    </row>
    <row r="348" spans="26:26">
      <c r="Z348" s="729"/>
    </row>
    <row r="349" spans="26:26">
      <c r="Z349" s="729"/>
    </row>
    <row r="350" spans="26:26">
      <c r="Z350" s="729"/>
    </row>
    <row r="351" spans="26:26">
      <c r="Z351" s="729"/>
    </row>
    <row r="352" spans="26:26">
      <c r="Z352" s="729"/>
    </row>
    <row r="353" spans="26:26">
      <c r="Z353" s="729"/>
    </row>
    <row r="354" spans="26:26">
      <c r="Z354" s="729"/>
    </row>
    <row r="355" spans="26:26">
      <c r="Z355" s="729"/>
    </row>
    <row r="356" spans="26:26">
      <c r="Z356" s="729"/>
    </row>
    <row r="357" spans="26:26">
      <c r="Z357" s="729"/>
    </row>
    <row r="358" spans="26:26">
      <c r="Z358" s="729"/>
    </row>
    <row r="359" spans="26:26">
      <c r="Z359" s="729"/>
    </row>
    <row r="360" spans="26:26">
      <c r="Z360" s="729"/>
    </row>
    <row r="361" spans="26:26">
      <c r="Z361" s="729"/>
    </row>
    <row r="362" spans="26:26">
      <c r="Z362" s="729"/>
    </row>
    <row r="363" spans="26:26">
      <c r="Z363" s="729"/>
    </row>
    <row r="364" spans="26:26">
      <c r="Z364" s="729"/>
    </row>
    <row r="365" spans="26:26">
      <c r="Z365" s="729"/>
    </row>
    <row r="366" spans="26:26">
      <c r="Z366" s="729"/>
    </row>
    <row r="367" spans="26:26">
      <c r="Z367" s="729"/>
    </row>
    <row r="368" spans="26:26">
      <c r="Z368" s="729"/>
    </row>
    <row r="369" spans="26:26">
      <c r="Z369" s="729"/>
    </row>
    <row r="370" spans="26:26">
      <c r="Z370" s="729"/>
    </row>
    <row r="371" spans="26:26">
      <c r="Z371" s="729"/>
    </row>
    <row r="372" spans="26:26">
      <c r="Z372" s="729"/>
    </row>
    <row r="373" spans="26:26">
      <c r="Z373" s="729"/>
    </row>
    <row r="374" spans="26:26">
      <c r="Z374" s="729"/>
    </row>
    <row r="375" spans="26:26">
      <c r="Z375" s="729"/>
    </row>
    <row r="376" spans="26:26">
      <c r="Z376" s="729"/>
    </row>
    <row r="377" spans="26:26">
      <c r="Z377" s="729"/>
    </row>
    <row r="378" spans="26:26">
      <c r="Z378" s="729"/>
    </row>
    <row r="379" spans="26:26">
      <c r="Z379" s="729"/>
    </row>
    <row r="380" spans="26:26">
      <c r="Z380" s="729"/>
    </row>
    <row r="381" spans="26:26">
      <c r="Z381" s="729"/>
    </row>
    <row r="382" spans="26:26">
      <c r="Z382" s="729"/>
    </row>
    <row r="383" spans="26:26">
      <c r="Z383" s="729"/>
    </row>
    <row r="384" spans="26:26">
      <c r="Z384" s="729"/>
    </row>
    <row r="385" spans="26:26">
      <c r="Z385" s="729"/>
    </row>
    <row r="386" spans="26:26">
      <c r="Z386" s="729"/>
    </row>
    <row r="387" spans="26:26">
      <c r="Z387" s="729"/>
    </row>
    <row r="388" spans="26:26">
      <c r="Z388" s="729"/>
    </row>
    <row r="389" spans="26:26">
      <c r="Z389" s="729"/>
    </row>
    <row r="390" spans="26:26">
      <c r="Z390" s="729"/>
    </row>
    <row r="391" spans="26:26">
      <c r="Z391" s="729"/>
    </row>
    <row r="392" spans="26:26">
      <c r="Z392" s="729"/>
    </row>
    <row r="393" spans="26:26">
      <c r="Z393" s="729"/>
    </row>
    <row r="394" spans="26:26">
      <c r="Z394" s="729"/>
    </row>
    <row r="395" spans="26:26">
      <c r="Z395" s="729"/>
    </row>
    <row r="396" spans="26:26">
      <c r="Z396" s="729"/>
    </row>
    <row r="397" spans="26:26">
      <c r="Z397" s="729"/>
    </row>
    <row r="398" spans="26:26">
      <c r="Z398" s="729"/>
    </row>
    <row r="399" spans="26:26">
      <c r="Z399" s="729"/>
    </row>
    <row r="400" spans="26:26">
      <c r="Z400" s="729"/>
    </row>
    <row r="401" spans="26:26">
      <c r="Z401" s="729"/>
    </row>
    <row r="402" spans="26:26">
      <c r="Z402" s="729"/>
    </row>
    <row r="403" spans="26:26">
      <c r="Z403" s="729"/>
    </row>
    <row r="404" spans="26:26">
      <c r="Z404" s="729"/>
    </row>
    <row r="405" spans="26:26">
      <c r="Z405" s="729"/>
    </row>
    <row r="406" spans="26:26">
      <c r="Z406" s="729"/>
    </row>
    <row r="407" spans="26:26">
      <c r="Z407" s="729"/>
    </row>
    <row r="408" spans="26:26">
      <c r="Z408" s="729"/>
    </row>
    <row r="409" spans="26:26">
      <c r="Z409" s="729"/>
    </row>
    <row r="410" spans="26:26">
      <c r="Z410" s="729"/>
    </row>
    <row r="411" spans="26:26">
      <c r="Z411" s="729"/>
    </row>
    <row r="412" spans="26:26">
      <c r="Z412" s="729"/>
    </row>
    <row r="413" spans="26:26">
      <c r="Z413" s="729"/>
    </row>
    <row r="414" spans="26:26">
      <c r="Z414" s="729"/>
    </row>
    <row r="415" spans="26:26">
      <c r="Z415" s="729"/>
    </row>
    <row r="416" spans="26:26">
      <c r="Z416" s="729"/>
    </row>
    <row r="417" spans="26:26">
      <c r="Z417" s="729"/>
    </row>
    <row r="418" spans="26:26">
      <c r="Z418" s="729"/>
    </row>
    <row r="419" spans="26:26">
      <c r="Z419" s="729"/>
    </row>
    <row r="420" spans="26:26">
      <c r="Z420" s="729"/>
    </row>
    <row r="421" spans="26:26">
      <c r="Z421" s="729"/>
    </row>
    <row r="422" spans="26:26">
      <c r="Z422" s="729"/>
    </row>
    <row r="423" spans="26:26">
      <c r="Z423" s="729"/>
    </row>
    <row r="424" spans="26:26">
      <c r="Z424" s="729"/>
    </row>
    <row r="425" spans="26:26">
      <c r="Z425" s="729"/>
    </row>
    <row r="426" spans="26:26">
      <c r="Z426" s="729"/>
    </row>
    <row r="427" spans="26:26">
      <c r="Z427" s="729"/>
    </row>
    <row r="428" spans="26:26">
      <c r="Z428" s="729"/>
    </row>
    <row r="429" spans="26:26">
      <c r="Z429" s="729"/>
    </row>
    <row r="430" spans="26:26">
      <c r="Z430" s="729"/>
    </row>
    <row r="431" spans="26:26">
      <c r="Z431" s="729"/>
    </row>
    <row r="432" spans="26:26">
      <c r="Z432" s="729"/>
    </row>
    <row r="433" spans="26:26">
      <c r="Z433" s="729"/>
    </row>
    <row r="434" spans="26:26">
      <c r="Z434" s="729"/>
    </row>
    <row r="435" spans="26:26">
      <c r="Z435" s="729"/>
    </row>
    <row r="436" spans="26:26">
      <c r="Z436" s="729"/>
    </row>
    <row r="437" spans="26:26">
      <c r="Z437" s="729"/>
    </row>
    <row r="438" spans="26:26">
      <c r="Z438" s="729"/>
    </row>
    <row r="439" spans="26:26">
      <c r="Z439" s="729"/>
    </row>
    <row r="440" spans="26:26">
      <c r="Z440" s="729"/>
    </row>
    <row r="441" spans="26:26">
      <c r="Z441" s="729"/>
    </row>
    <row r="442" spans="26:26">
      <c r="Z442" s="729"/>
    </row>
    <row r="443" spans="26:26">
      <c r="Z443" s="729"/>
    </row>
    <row r="444" spans="26:26">
      <c r="Z444" s="729"/>
    </row>
    <row r="445" spans="26:26">
      <c r="Z445" s="729"/>
    </row>
    <row r="446" spans="26:26">
      <c r="Z446" s="729"/>
    </row>
    <row r="447" spans="26:26">
      <c r="Z447" s="729"/>
    </row>
    <row r="448" spans="26:26">
      <c r="Z448" s="729"/>
    </row>
    <row r="449" spans="26:26">
      <c r="Z449" s="729"/>
    </row>
    <row r="450" spans="26:26">
      <c r="Z450" s="729"/>
    </row>
    <row r="451" spans="26:26">
      <c r="Z451" s="729"/>
    </row>
    <row r="452" spans="26:26">
      <c r="Z452" s="729"/>
    </row>
    <row r="453" spans="26:26">
      <c r="Z453" s="729"/>
    </row>
    <row r="454" spans="26:26">
      <c r="Z454" s="729"/>
    </row>
    <row r="455" spans="26:26">
      <c r="Z455" s="729"/>
    </row>
    <row r="456" spans="26:26">
      <c r="Z456" s="729"/>
    </row>
    <row r="457" spans="26:26">
      <c r="Z457" s="729"/>
    </row>
    <row r="458" spans="26:26">
      <c r="Z458" s="729"/>
    </row>
    <row r="459" spans="26:26">
      <c r="Z459" s="729"/>
    </row>
    <row r="460" spans="26:26">
      <c r="Z460" s="729"/>
    </row>
    <row r="461" spans="26:26">
      <c r="Z461" s="729"/>
    </row>
    <row r="462" spans="26:26">
      <c r="Z462" s="729"/>
    </row>
    <row r="463" spans="26:26">
      <c r="Z463" s="729"/>
    </row>
    <row r="464" spans="26:26">
      <c r="Z464" s="729"/>
    </row>
    <row r="465" spans="26:26">
      <c r="Z465" s="729"/>
    </row>
    <row r="466" spans="26:26">
      <c r="Z466" s="729"/>
    </row>
    <row r="467" spans="26:26">
      <c r="Z467" s="729"/>
    </row>
    <row r="468" spans="26:26">
      <c r="Z468" s="729"/>
    </row>
    <row r="469" spans="26:26">
      <c r="Z469" s="729"/>
    </row>
    <row r="470" spans="26:26">
      <c r="Z470" s="729"/>
    </row>
    <row r="471" spans="26:26">
      <c r="Z471" s="729"/>
    </row>
    <row r="472" spans="26:26">
      <c r="Z472" s="729"/>
    </row>
    <row r="473" spans="26:26">
      <c r="Z473" s="729"/>
    </row>
    <row r="474" spans="26:26">
      <c r="Z474" s="729"/>
    </row>
    <row r="475" spans="26:26">
      <c r="Z475" s="729"/>
    </row>
    <row r="476" spans="26:26">
      <c r="Z476" s="729"/>
    </row>
    <row r="477" spans="26:26">
      <c r="Z477" s="729"/>
    </row>
    <row r="478" spans="26:26">
      <c r="Z478" s="729"/>
    </row>
    <row r="479" spans="26:26">
      <c r="Z479" s="729"/>
    </row>
    <row r="480" spans="26:26">
      <c r="Z480" s="729"/>
    </row>
    <row r="481" spans="26:26">
      <c r="Z481" s="729"/>
    </row>
    <row r="482" spans="26:26">
      <c r="Z482" s="729"/>
    </row>
    <row r="483" spans="26:26">
      <c r="Z483" s="729"/>
    </row>
    <row r="484" spans="26:26">
      <c r="Z484" s="729"/>
    </row>
    <row r="485" spans="26:26">
      <c r="Z485" s="729"/>
    </row>
    <row r="486" spans="26:26">
      <c r="Z486" s="729"/>
    </row>
    <row r="487" spans="26:26">
      <c r="Z487" s="729"/>
    </row>
    <row r="488" spans="26:26">
      <c r="Z488" s="729"/>
    </row>
    <row r="489" spans="26:26">
      <c r="Z489" s="729"/>
    </row>
    <row r="490" spans="26:26">
      <c r="Z490" s="729"/>
    </row>
    <row r="491" spans="26:26">
      <c r="Z491" s="729"/>
    </row>
    <row r="492" spans="26:26">
      <c r="Z492" s="729"/>
    </row>
    <row r="493" spans="26:26">
      <c r="Z493" s="729"/>
    </row>
    <row r="494" spans="26:26">
      <c r="Z494" s="729"/>
    </row>
    <row r="495" spans="26:26">
      <c r="Z495" s="729"/>
    </row>
    <row r="496" spans="26:26">
      <c r="Z496" s="729"/>
    </row>
    <row r="497" spans="26:26">
      <c r="Z497" s="729"/>
    </row>
    <row r="498" spans="26:26">
      <c r="Z498" s="729"/>
    </row>
    <row r="499" spans="26:26">
      <c r="Z499" s="729"/>
    </row>
    <row r="500" spans="26:26">
      <c r="Z500" s="729"/>
    </row>
    <row r="501" spans="26:26">
      <c r="Z501" s="729"/>
    </row>
    <row r="502" spans="26:26">
      <c r="Z502" s="729"/>
    </row>
    <row r="503" spans="26:26">
      <c r="Z503" s="729"/>
    </row>
    <row r="504" spans="26:26">
      <c r="Z504" s="729"/>
    </row>
    <row r="505" spans="26:26">
      <c r="Z505" s="729"/>
    </row>
    <row r="506" spans="26:26">
      <c r="Z506" s="729"/>
    </row>
    <row r="507" spans="26:26">
      <c r="Z507" s="729"/>
    </row>
    <row r="508" spans="26:26">
      <c r="Z508" s="729"/>
    </row>
    <row r="509" spans="26:26">
      <c r="Z509" s="729"/>
    </row>
    <row r="510" spans="26:26">
      <c r="Z510" s="729"/>
    </row>
    <row r="511" spans="26:26">
      <c r="Z511" s="729"/>
    </row>
    <row r="512" spans="26:26">
      <c r="Z512" s="729"/>
    </row>
    <row r="513" spans="26:26">
      <c r="Z513" s="729"/>
    </row>
    <row r="514" spans="26:26">
      <c r="Z514" s="729"/>
    </row>
    <row r="515" spans="26:26">
      <c r="Z515" s="729"/>
    </row>
    <row r="516" spans="26:26">
      <c r="Z516" s="729"/>
    </row>
    <row r="517" spans="26:26">
      <c r="Z517" s="729"/>
    </row>
    <row r="518" spans="26:26">
      <c r="Z518" s="729"/>
    </row>
    <row r="519" spans="26:26">
      <c r="Z519" s="729"/>
    </row>
    <row r="520" spans="26:26">
      <c r="Z520" s="729"/>
    </row>
    <row r="521" spans="26:26">
      <c r="Z521" s="729"/>
    </row>
    <row r="522" spans="26:26">
      <c r="Z522" s="729"/>
    </row>
    <row r="523" spans="26:26">
      <c r="Z523" s="729"/>
    </row>
    <row r="524" spans="26:26">
      <c r="Z524" s="729"/>
    </row>
    <row r="525" spans="26:26">
      <c r="Z525" s="729"/>
    </row>
    <row r="526" spans="26:26">
      <c r="Z526" s="729"/>
    </row>
    <row r="527" spans="26:26">
      <c r="Z527" s="729"/>
    </row>
    <row r="528" spans="26:26">
      <c r="Z528" s="729"/>
    </row>
    <row r="529" spans="26:26">
      <c r="Z529" s="729"/>
    </row>
    <row r="530" spans="26:26">
      <c r="Z530" s="729"/>
    </row>
    <row r="531" spans="26:26">
      <c r="Z531" s="729"/>
    </row>
    <row r="532" spans="26:26">
      <c r="Z532" s="729"/>
    </row>
    <row r="533" spans="26:26">
      <c r="Z533" s="729"/>
    </row>
    <row r="534" spans="26:26">
      <c r="Z534" s="729"/>
    </row>
    <row r="535" spans="26:26">
      <c r="Z535" s="729"/>
    </row>
    <row r="536" spans="26:26">
      <c r="Z536" s="729"/>
    </row>
    <row r="537" spans="26:26">
      <c r="Z537" s="729"/>
    </row>
    <row r="538" spans="26:26">
      <c r="Z538" s="729"/>
    </row>
    <row r="539" spans="26:26">
      <c r="Z539" s="729"/>
    </row>
    <row r="540" spans="26:26">
      <c r="Z540" s="729"/>
    </row>
    <row r="541" spans="26:26">
      <c r="Z541" s="729"/>
    </row>
    <row r="542" spans="26:26">
      <c r="Z542" s="729"/>
    </row>
    <row r="543" spans="26:26">
      <c r="Z543" s="729"/>
    </row>
    <row r="544" spans="26:26">
      <c r="Z544" s="729"/>
    </row>
    <row r="545" spans="26:26">
      <c r="Z545" s="729"/>
    </row>
    <row r="546" spans="26:26">
      <c r="Z546" s="729"/>
    </row>
    <row r="547" spans="26:26">
      <c r="Z547" s="729"/>
    </row>
    <row r="548" spans="26:26">
      <c r="Z548" s="729"/>
    </row>
    <row r="549" spans="26:26">
      <c r="Z549" s="729"/>
    </row>
    <row r="550" spans="26:26">
      <c r="Z550" s="729"/>
    </row>
    <row r="551" spans="26:26">
      <c r="Z551" s="729"/>
    </row>
    <row r="552" spans="26:26">
      <c r="Z552" s="729"/>
    </row>
    <row r="553" spans="26:26">
      <c r="Z553" s="729"/>
    </row>
    <row r="554" spans="26:26">
      <c r="Z554" s="729"/>
    </row>
    <row r="555" spans="26:26">
      <c r="Z555" s="729"/>
    </row>
    <row r="556" spans="26:26">
      <c r="Z556" s="729"/>
    </row>
    <row r="557" spans="26:26">
      <c r="Z557" s="729"/>
    </row>
    <row r="558" spans="26:26">
      <c r="Z558" s="729"/>
    </row>
    <row r="559" spans="26:26">
      <c r="Z559" s="729"/>
    </row>
    <row r="560" spans="26:26">
      <c r="Z560" s="729"/>
    </row>
    <row r="561" spans="26:26">
      <c r="Z561" s="729"/>
    </row>
    <row r="562" spans="26:26">
      <c r="Z562" s="729"/>
    </row>
    <row r="563" spans="26:26">
      <c r="Z563" s="729"/>
    </row>
    <row r="564" spans="26:26">
      <c r="Z564" s="729"/>
    </row>
    <row r="565" spans="26:26">
      <c r="Z565" s="729"/>
    </row>
    <row r="566" spans="26:26">
      <c r="Z566" s="729"/>
    </row>
    <row r="567" spans="26:26">
      <c r="Z567" s="729"/>
    </row>
    <row r="568" spans="26:26">
      <c r="Z568" s="729"/>
    </row>
    <row r="569" spans="26:26">
      <c r="Z569" s="729"/>
    </row>
    <row r="570" spans="26:26">
      <c r="Z570" s="729"/>
    </row>
    <row r="571" spans="26:26">
      <c r="Z571" s="729"/>
    </row>
    <row r="572" spans="26:26">
      <c r="Z572" s="729"/>
    </row>
    <row r="573" spans="26:26">
      <c r="Z573" s="729"/>
    </row>
    <row r="574" spans="26:26">
      <c r="Z574" s="729"/>
    </row>
    <row r="575" spans="26:26">
      <c r="Z575" s="729"/>
    </row>
    <row r="576" spans="26:26">
      <c r="Z576" s="729"/>
    </row>
    <row r="577" spans="26:26">
      <c r="Z577" s="729"/>
    </row>
    <row r="578" spans="26:26">
      <c r="Z578" s="729"/>
    </row>
    <row r="579" spans="26:26">
      <c r="Z579" s="729"/>
    </row>
    <row r="580" spans="26:26">
      <c r="Z580" s="729"/>
    </row>
    <row r="581" spans="26:26">
      <c r="Z581" s="729"/>
    </row>
    <row r="582" spans="26:26">
      <c r="Z582" s="729"/>
    </row>
    <row r="583" spans="26:26">
      <c r="Z583" s="729"/>
    </row>
    <row r="584" spans="26:26">
      <c r="Z584" s="729"/>
    </row>
    <row r="585" spans="26:26">
      <c r="Z585" s="729"/>
    </row>
    <row r="586" spans="26:26">
      <c r="Z586" s="729"/>
    </row>
    <row r="587" spans="26:26">
      <c r="Z587" s="729"/>
    </row>
    <row r="588" spans="26:26">
      <c r="Z588" s="729"/>
    </row>
    <row r="589" spans="26:26">
      <c r="Z589" s="729"/>
    </row>
    <row r="590" spans="26:26">
      <c r="Z590" s="729"/>
    </row>
    <row r="591" spans="26:26">
      <c r="Z591" s="729"/>
    </row>
    <row r="592" spans="26:26">
      <c r="Z592" s="729"/>
    </row>
    <row r="593" spans="26:26">
      <c r="Z593" s="729"/>
    </row>
    <row r="594" spans="26:26">
      <c r="Z594" s="729"/>
    </row>
    <row r="595" spans="26:26">
      <c r="Z595" s="729"/>
    </row>
    <row r="596" spans="26:26">
      <c r="Z596" s="729"/>
    </row>
    <row r="597" spans="26:26">
      <c r="Z597" s="729"/>
    </row>
    <row r="598" spans="26:26">
      <c r="Z598" s="729"/>
    </row>
    <row r="599" spans="26:26">
      <c r="Z599" s="729"/>
    </row>
    <row r="600" spans="26:26">
      <c r="Z600" s="729"/>
    </row>
    <row r="601" spans="26:26">
      <c r="Z601" s="729"/>
    </row>
    <row r="602" spans="26:26">
      <c r="Z602" s="729"/>
    </row>
    <row r="603" spans="26:26">
      <c r="Z603" s="729"/>
    </row>
    <row r="604" spans="26:26">
      <c r="Z604" s="729"/>
    </row>
    <row r="605" spans="26:26">
      <c r="Z605" s="729"/>
    </row>
    <row r="606" spans="26:26">
      <c r="Z606" s="729"/>
    </row>
    <row r="607" spans="26:26">
      <c r="Z607" s="729"/>
    </row>
    <row r="608" spans="26:26">
      <c r="Z608" s="729"/>
    </row>
    <row r="609" spans="26:26">
      <c r="Z609" s="729"/>
    </row>
    <row r="610" spans="26:26">
      <c r="Z610" s="729"/>
    </row>
    <row r="611" spans="26:26">
      <c r="Z611" s="729"/>
    </row>
    <row r="612" spans="26:26">
      <c r="Z612" s="729"/>
    </row>
    <row r="613" spans="26:26">
      <c r="Z613" s="729"/>
    </row>
    <row r="614" spans="26:26">
      <c r="Z614" s="729"/>
    </row>
    <row r="615" spans="26:26">
      <c r="Z615" s="729"/>
    </row>
    <row r="616" spans="26:26">
      <c r="Z616" s="729"/>
    </row>
    <row r="617" spans="26:26">
      <c r="Z617" s="729"/>
    </row>
    <row r="618" spans="26:26">
      <c r="Z618" s="729"/>
    </row>
    <row r="619" spans="26:26">
      <c r="Z619" s="729"/>
    </row>
    <row r="620" spans="26:26">
      <c r="Z620" s="729"/>
    </row>
    <row r="621" spans="26:26">
      <c r="Z621" s="729"/>
    </row>
    <row r="622" spans="26:26">
      <c r="Z622" s="729"/>
    </row>
    <row r="623" spans="26:26">
      <c r="Z623" s="729"/>
    </row>
    <row r="624" spans="26:26">
      <c r="Z624" s="729"/>
    </row>
    <row r="625" spans="26:26">
      <c r="Z625" s="729"/>
    </row>
    <row r="626" spans="26:26">
      <c r="Z626" s="729"/>
    </row>
    <row r="627" spans="26:26">
      <c r="Z627" s="729"/>
    </row>
    <row r="628" spans="26:26">
      <c r="Z628" s="729"/>
    </row>
    <row r="629" spans="26:26">
      <c r="Z629" s="729"/>
    </row>
    <row r="630" spans="26:26">
      <c r="Z630" s="729"/>
    </row>
    <row r="631" spans="26:26">
      <c r="Z631" s="729"/>
    </row>
    <row r="632" spans="26:26">
      <c r="Z632" s="729"/>
    </row>
    <row r="633" spans="26:26">
      <c r="Z633" s="729"/>
    </row>
    <row r="634" spans="26:26">
      <c r="Z634" s="729"/>
    </row>
    <row r="635" spans="26:26">
      <c r="Z635" s="729"/>
    </row>
    <row r="636" spans="26:26">
      <c r="Z636" s="729"/>
    </row>
    <row r="637" spans="26:26">
      <c r="Z637" s="729"/>
    </row>
    <row r="638" spans="26:26">
      <c r="Z638" s="729"/>
    </row>
    <row r="639" spans="26:26">
      <c r="Z639" s="729"/>
    </row>
    <row r="640" spans="26:26">
      <c r="Z640" s="729"/>
    </row>
    <row r="641" spans="26:26">
      <c r="Z641" s="729"/>
    </row>
    <row r="642" spans="26:26">
      <c r="Z642" s="729"/>
    </row>
    <row r="643" spans="26:26">
      <c r="Z643" s="729"/>
    </row>
    <row r="644" spans="26:26">
      <c r="Z644" s="729"/>
    </row>
    <row r="645" spans="26:26">
      <c r="Z645" s="729"/>
    </row>
    <row r="646" spans="26:26">
      <c r="Z646" s="729"/>
    </row>
    <row r="647" spans="26:26">
      <c r="Z647" s="729"/>
    </row>
    <row r="648" spans="26:26">
      <c r="Z648" s="729"/>
    </row>
    <row r="649" spans="26:26">
      <c r="Z649" s="729"/>
    </row>
    <row r="650" spans="26:26">
      <c r="Z650" s="729"/>
    </row>
    <row r="651" spans="26:26">
      <c r="Z651" s="729"/>
    </row>
    <row r="652" spans="26:26">
      <c r="Z652" s="729"/>
    </row>
    <row r="653" spans="26:26">
      <c r="Z653" s="729"/>
    </row>
    <row r="654" spans="26:26">
      <c r="Z654" s="729"/>
    </row>
    <row r="655" spans="26:26">
      <c r="Z655" s="729"/>
    </row>
    <row r="656" spans="26:26">
      <c r="Z656" s="729"/>
    </row>
    <row r="657" spans="26:26">
      <c r="Z657" s="729"/>
    </row>
    <row r="658" spans="26:26">
      <c r="Z658" s="729"/>
    </row>
    <row r="659" spans="26:26">
      <c r="Z659" s="729"/>
    </row>
    <row r="660" spans="26:26">
      <c r="Z660" s="729"/>
    </row>
    <row r="661" spans="26:26">
      <c r="Z661" s="729"/>
    </row>
    <row r="662" spans="26:26">
      <c r="Z662" s="729"/>
    </row>
    <row r="663" spans="26:26">
      <c r="Z663" s="729"/>
    </row>
    <row r="664" spans="26:26">
      <c r="Z664" s="729"/>
    </row>
    <row r="665" spans="26:26">
      <c r="Z665" s="729"/>
    </row>
    <row r="666" spans="26:26">
      <c r="Z666" s="729"/>
    </row>
    <row r="667" spans="26:26">
      <c r="Z667" s="729"/>
    </row>
    <row r="668" spans="26:26">
      <c r="Z668" s="729"/>
    </row>
    <row r="669" spans="26:26">
      <c r="Z669" s="729"/>
    </row>
    <row r="670" spans="26:26">
      <c r="Z670" s="729"/>
    </row>
    <row r="671" spans="26:26">
      <c r="Z671" s="729"/>
    </row>
    <row r="672" spans="26:26">
      <c r="Z672" s="729"/>
    </row>
    <row r="673" spans="26:26">
      <c r="Z673" s="729"/>
    </row>
    <row r="674" spans="26:26">
      <c r="Z674" s="729"/>
    </row>
    <row r="675" spans="26:26">
      <c r="Z675" s="729"/>
    </row>
    <row r="676" spans="26:26">
      <c r="Z676" s="729"/>
    </row>
    <row r="677" spans="26:26">
      <c r="Z677" s="729"/>
    </row>
    <row r="678" spans="26:26">
      <c r="Z678" s="729"/>
    </row>
    <row r="679" spans="26:26">
      <c r="Z679" s="729"/>
    </row>
    <row r="680" spans="26:26">
      <c r="Z680" s="729"/>
    </row>
    <row r="681" spans="26:26">
      <c r="Z681" s="729"/>
    </row>
    <row r="682" spans="26:26">
      <c r="Z682" s="729"/>
    </row>
    <row r="683" spans="26:26">
      <c r="Z683" s="729"/>
    </row>
    <row r="684" spans="26:26">
      <c r="Z684" s="729"/>
    </row>
    <row r="685" spans="26:26">
      <c r="Z685" s="729"/>
    </row>
    <row r="686" spans="26:26">
      <c r="Z686" s="729"/>
    </row>
    <row r="687" spans="26:26">
      <c r="Z687" s="729"/>
    </row>
    <row r="688" spans="26:26">
      <c r="Z688" s="729"/>
    </row>
    <row r="689" spans="26:26">
      <c r="Z689" s="729"/>
    </row>
    <row r="690" spans="26:26">
      <c r="Z690" s="729"/>
    </row>
    <row r="691" spans="26:26">
      <c r="Z691" s="729"/>
    </row>
    <row r="692" spans="26:26">
      <c r="Z692" s="729"/>
    </row>
    <row r="693" spans="26:26">
      <c r="Z693" s="729"/>
    </row>
    <row r="694" spans="26:26">
      <c r="Z694" s="729"/>
    </row>
    <row r="695" spans="26:26">
      <c r="Z695" s="729"/>
    </row>
    <row r="696" spans="26:26">
      <c r="Z696" s="729"/>
    </row>
    <row r="697" spans="26:26">
      <c r="Z697" s="729"/>
    </row>
    <row r="698" spans="26:26">
      <c r="Z698" s="729"/>
    </row>
    <row r="699" spans="26:26">
      <c r="Z699" s="729"/>
    </row>
    <row r="700" spans="26:26">
      <c r="Z700" s="729"/>
    </row>
    <row r="701" spans="26:26">
      <c r="Z701" s="729"/>
    </row>
    <row r="702" spans="26:26">
      <c r="Z702" s="729"/>
    </row>
    <row r="703" spans="26:26">
      <c r="Z703" s="729"/>
    </row>
    <row r="704" spans="26:26">
      <c r="Z704" s="729"/>
    </row>
    <row r="705" spans="26:26">
      <c r="Z705" s="729"/>
    </row>
    <row r="706" spans="26:26">
      <c r="Z706" s="729"/>
    </row>
    <row r="707" spans="26:26">
      <c r="Z707" s="729"/>
    </row>
    <row r="708" spans="26:26">
      <c r="Z708" s="729"/>
    </row>
    <row r="709" spans="26:26">
      <c r="Z709" s="729"/>
    </row>
    <row r="710" spans="26:26">
      <c r="Z710" s="729"/>
    </row>
    <row r="711" spans="26:26">
      <c r="Z711" s="729"/>
    </row>
    <row r="712" spans="26:26">
      <c r="Z712" s="729"/>
    </row>
    <row r="713" spans="26:26">
      <c r="Z713" s="729"/>
    </row>
    <row r="714" spans="26:26">
      <c r="Z714" s="729"/>
    </row>
    <row r="715" spans="26:26">
      <c r="Z715" s="729"/>
    </row>
    <row r="716" spans="26:26">
      <c r="Z716" s="729"/>
    </row>
    <row r="717" spans="26:26">
      <c r="Z717" s="729"/>
    </row>
    <row r="718" spans="26:26">
      <c r="Z718" s="729"/>
    </row>
    <row r="719" spans="26:26">
      <c r="Z719" s="729"/>
    </row>
    <row r="720" spans="26:26">
      <c r="Z720" s="729"/>
    </row>
    <row r="721" spans="26:26">
      <c r="Z721" s="729"/>
    </row>
    <row r="722" spans="26:26">
      <c r="Z722" s="729"/>
    </row>
    <row r="723" spans="26:26">
      <c r="Z723" s="729"/>
    </row>
    <row r="724" spans="26:26">
      <c r="Z724" s="729"/>
    </row>
    <row r="725" spans="26:26">
      <c r="Z725" s="729"/>
    </row>
    <row r="726" spans="26:26">
      <c r="Z726" s="729"/>
    </row>
    <row r="727" spans="26:26">
      <c r="Z727" s="729"/>
    </row>
    <row r="728" spans="26:26">
      <c r="Z728" s="729"/>
    </row>
    <row r="729" spans="26:26">
      <c r="Z729" s="729"/>
    </row>
    <row r="730" spans="26:26">
      <c r="Z730" s="729"/>
    </row>
    <row r="731" spans="26:26">
      <c r="Z731" s="729"/>
    </row>
    <row r="732" spans="26:26">
      <c r="Z732" s="729"/>
    </row>
    <row r="733" spans="26:26">
      <c r="Z733" s="729"/>
    </row>
    <row r="734" spans="26:26">
      <c r="Z734" s="729"/>
    </row>
    <row r="735" spans="26:26">
      <c r="Z735" s="729"/>
    </row>
    <row r="736" spans="26:26">
      <c r="Z736" s="729"/>
    </row>
    <row r="737" spans="26:26">
      <c r="Z737" s="729"/>
    </row>
    <row r="738" spans="26:26">
      <c r="Z738" s="729"/>
    </row>
    <row r="739" spans="26:26">
      <c r="Z739" s="729"/>
    </row>
    <row r="740" spans="26:26">
      <c r="Z740" s="729"/>
    </row>
    <row r="741" spans="26:26">
      <c r="Z741" s="729"/>
    </row>
    <row r="742" spans="26:26">
      <c r="Z742" s="729"/>
    </row>
    <row r="743" spans="26:26">
      <c r="Z743" s="729"/>
    </row>
    <row r="744" spans="26:26">
      <c r="Z744" s="729"/>
    </row>
    <row r="745" spans="26:26">
      <c r="Z745" s="729"/>
    </row>
    <row r="746" spans="26:26">
      <c r="Z746" s="729"/>
    </row>
    <row r="747" spans="26:26">
      <c r="Z747" s="729"/>
    </row>
    <row r="748" spans="26:26">
      <c r="Z748" s="729"/>
    </row>
    <row r="749" spans="26:26">
      <c r="Z749" s="729"/>
    </row>
    <row r="750" spans="26:26">
      <c r="Z750" s="729"/>
    </row>
    <row r="751" spans="26:26">
      <c r="Z751" s="729"/>
    </row>
    <row r="752" spans="26:26">
      <c r="Z752" s="729"/>
    </row>
    <row r="753" spans="26:26">
      <c r="Z753" s="729"/>
    </row>
    <row r="754" spans="26:26">
      <c r="Z754" s="729"/>
    </row>
    <row r="755" spans="26:26">
      <c r="Z755" s="729"/>
    </row>
    <row r="756" spans="26:26">
      <c r="Z756" s="729"/>
    </row>
    <row r="757" spans="26:26">
      <c r="Z757" s="729"/>
    </row>
    <row r="758" spans="26:26">
      <c r="Z758" s="729"/>
    </row>
    <row r="759" spans="26:26">
      <c r="Z759" s="729"/>
    </row>
    <row r="760" spans="26:26">
      <c r="Z760" s="729"/>
    </row>
    <row r="761" spans="26:26">
      <c r="Z761" s="729"/>
    </row>
    <row r="762" spans="26:26">
      <c r="Z762" s="729"/>
    </row>
    <row r="763" spans="26:26">
      <c r="Z763" s="729"/>
    </row>
    <row r="764" spans="26:26">
      <c r="Z764" s="729"/>
    </row>
    <row r="765" spans="26:26">
      <c r="Z765" s="729"/>
    </row>
    <row r="766" spans="26:26">
      <c r="Z766" s="729"/>
    </row>
    <row r="767" spans="26:26">
      <c r="Z767" s="729"/>
    </row>
    <row r="768" spans="26:26">
      <c r="Z768" s="729"/>
    </row>
    <row r="769" spans="26:26">
      <c r="Z769" s="729"/>
    </row>
    <row r="770" spans="26:26">
      <c r="Z770" s="729"/>
    </row>
    <row r="771" spans="26:26">
      <c r="Z771" s="729"/>
    </row>
    <row r="772" spans="26:26">
      <c r="Z772" s="729"/>
    </row>
    <row r="773" spans="26:26">
      <c r="Z773" s="729"/>
    </row>
    <row r="774" spans="26:26">
      <c r="Z774" s="729"/>
    </row>
    <row r="775" spans="26:26">
      <c r="Z775" s="729"/>
    </row>
    <row r="776" spans="26:26">
      <c r="Z776" s="729"/>
    </row>
    <row r="777" spans="26:26">
      <c r="Z777" s="729"/>
    </row>
    <row r="778" spans="26:26">
      <c r="Z778" s="729"/>
    </row>
    <row r="779" spans="26:26">
      <c r="Z779" s="729"/>
    </row>
    <row r="780" spans="26:26">
      <c r="Z780" s="729"/>
    </row>
    <row r="781" spans="26:26">
      <c r="Z781" s="729"/>
    </row>
    <row r="782" spans="26:26">
      <c r="Z782" s="729"/>
    </row>
    <row r="783" spans="26:26">
      <c r="Z783" s="729"/>
    </row>
    <row r="784" spans="26:26">
      <c r="Z784" s="729"/>
    </row>
    <row r="785" spans="26:26">
      <c r="Z785" s="729"/>
    </row>
    <row r="786" spans="26:26">
      <c r="Z786" s="729"/>
    </row>
    <row r="787" spans="26:26">
      <c r="Z787" s="729"/>
    </row>
    <row r="788" spans="26:26">
      <c r="Z788" s="729"/>
    </row>
    <row r="789" spans="26:26">
      <c r="Z789" s="729"/>
    </row>
    <row r="790" spans="26:26">
      <c r="Z790" s="729"/>
    </row>
    <row r="791" spans="26:26">
      <c r="Z791" s="729"/>
    </row>
    <row r="792" spans="26:26">
      <c r="Z792" s="729"/>
    </row>
    <row r="793" spans="26:26">
      <c r="Z793" s="729"/>
    </row>
    <row r="794" spans="26:26">
      <c r="Z794" s="729"/>
    </row>
    <row r="795" spans="26:26">
      <c r="Z795" s="729"/>
    </row>
    <row r="796" spans="26:26">
      <c r="Z796" s="729"/>
    </row>
    <row r="797" spans="26:26">
      <c r="Z797" s="729"/>
    </row>
    <row r="798" spans="26:26">
      <c r="Z798" s="729"/>
    </row>
    <row r="799" spans="26:26">
      <c r="Z799" s="729"/>
    </row>
    <row r="800" spans="26:26">
      <c r="Z800" s="729"/>
    </row>
    <row r="801" spans="26:26">
      <c r="Z801" s="729"/>
    </row>
    <row r="802" spans="26:26">
      <c r="Z802" s="729"/>
    </row>
    <row r="803" spans="26:26">
      <c r="Z803" s="729"/>
    </row>
    <row r="804" spans="26:26">
      <c r="Z804" s="729"/>
    </row>
    <row r="805" spans="26:26">
      <c r="Z805" s="729"/>
    </row>
    <row r="806" spans="26:26">
      <c r="Z806" s="729"/>
    </row>
    <row r="807" spans="26:26">
      <c r="Z807" s="729"/>
    </row>
    <row r="808" spans="26:26">
      <c r="Z808" s="729"/>
    </row>
    <row r="809" spans="26:26">
      <c r="Z809" s="729"/>
    </row>
    <row r="810" spans="26:26">
      <c r="Z810" s="729"/>
    </row>
    <row r="811" spans="26:26">
      <c r="Z811" s="729"/>
    </row>
    <row r="812" spans="26:26">
      <c r="Z812" s="729"/>
    </row>
    <row r="813" spans="26:26">
      <c r="Z813" s="729"/>
    </row>
    <row r="814" spans="26:26">
      <c r="Z814" s="729"/>
    </row>
    <row r="815" spans="26:26">
      <c r="Z815" s="729"/>
    </row>
    <row r="816" spans="26:26">
      <c r="Z816" s="729"/>
    </row>
    <row r="817" spans="26:26">
      <c r="Z817" s="729"/>
    </row>
    <row r="818" spans="26:26">
      <c r="Z818" s="729"/>
    </row>
    <row r="819" spans="26:26">
      <c r="Z819" s="729"/>
    </row>
    <row r="820" spans="26:26">
      <c r="Z820" s="729"/>
    </row>
    <row r="821" spans="26:26">
      <c r="Z821" s="729"/>
    </row>
    <row r="822" spans="26:26">
      <c r="Z822" s="729"/>
    </row>
    <row r="823" spans="26:26">
      <c r="Z823" s="729"/>
    </row>
    <row r="824" spans="26:26">
      <c r="Z824" s="729"/>
    </row>
    <row r="825" spans="26:26">
      <c r="Z825" s="729"/>
    </row>
    <row r="826" spans="26:26">
      <c r="Z826" s="729"/>
    </row>
    <row r="827" spans="26:26">
      <c r="Z827" s="729"/>
    </row>
    <row r="828" spans="26:26">
      <c r="Z828" s="729"/>
    </row>
    <row r="829" spans="26:26">
      <c r="Z829" s="729"/>
    </row>
    <row r="830" spans="26:26">
      <c r="Z830" s="729"/>
    </row>
    <row r="831" spans="26:26">
      <c r="Z831" s="729"/>
    </row>
    <row r="832" spans="26:26">
      <c r="Z832" s="729"/>
    </row>
    <row r="833" spans="26:26">
      <c r="Z833" s="729"/>
    </row>
    <row r="834" spans="26:26">
      <c r="Z834" s="729"/>
    </row>
    <row r="835" spans="26:26">
      <c r="Z835" s="729"/>
    </row>
    <row r="836" spans="26:26">
      <c r="Z836" s="729"/>
    </row>
    <row r="837" spans="26:26">
      <c r="Z837" s="729"/>
    </row>
    <row r="838" spans="26:26">
      <c r="Z838" s="729"/>
    </row>
    <row r="839" spans="26:26">
      <c r="Z839" s="729"/>
    </row>
    <row r="840" spans="26:26">
      <c r="Z840" s="729"/>
    </row>
    <row r="841" spans="26:26">
      <c r="Z841" s="729"/>
    </row>
    <row r="842" spans="26:26">
      <c r="Z842" s="729"/>
    </row>
    <row r="843" spans="26:26">
      <c r="Z843" s="729"/>
    </row>
    <row r="844" spans="26:26">
      <c r="Z844" s="729"/>
    </row>
    <row r="845" spans="26:26">
      <c r="Z845" s="729"/>
    </row>
    <row r="846" spans="26:26">
      <c r="Z846" s="729"/>
    </row>
    <row r="847" spans="26:26">
      <c r="Z847" s="729"/>
    </row>
    <row r="848" spans="26:26">
      <c r="Z848" s="729"/>
    </row>
    <row r="849" spans="26:26">
      <c r="Z849" s="729"/>
    </row>
    <row r="850" spans="26:26">
      <c r="Z850" s="729"/>
    </row>
    <row r="851" spans="26:26">
      <c r="Z851" s="729"/>
    </row>
    <row r="852" spans="26:26">
      <c r="Z852" s="729"/>
    </row>
    <row r="853" spans="26:26">
      <c r="Z853" s="729"/>
    </row>
    <row r="854" spans="26:26">
      <c r="Z854" s="729"/>
    </row>
    <row r="855" spans="26:26">
      <c r="Z855" s="729"/>
    </row>
    <row r="856" spans="26:26">
      <c r="Z856" s="729"/>
    </row>
    <row r="857" spans="26:26">
      <c r="Z857" s="729"/>
    </row>
    <row r="858" spans="26:26">
      <c r="Z858" s="729"/>
    </row>
    <row r="859" spans="26:26">
      <c r="Z859" s="729"/>
    </row>
    <row r="860" spans="26:26">
      <c r="Z860" s="729"/>
    </row>
    <row r="861" spans="26:26">
      <c r="Z861" s="729"/>
    </row>
    <row r="862" spans="26:26">
      <c r="Z862" s="729"/>
    </row>
    <row r="863" spans="26:26">
      <c r="Z863" s="729"/>
    </row>
    <row r="864" spans="26:26">
      <c r="Z864" s="729"/>
    </row>
    <row r="865" spans="26:26">
      <c r="Z865" s="729"/>
    </row>
    <row r="866" spans="26:26">
      <c r="Z866" s="729"/>
    </row>
    <row r="867" spans="26:26">
      <c r="Z867" s="729"/>
    </row>
    <row r="868" spans="26:26">
      <c r="Z868" s="729"/>
    </row>
    <row r="869" spans="26:26">
      <c r="Z869" s="729"/>
    </row>
    <row r="870" spans="26:26">
      <c r="Z870" s="729"/>
    </row>
    <row r="871" spans="26:26">
      <c r="Z871" s="729"/>
    </row>
    <row r="872" spans="26:26">
      <c r="Z872" s="729"/>
    </row>
    <row r="873" spans="26:26">
      <c r="Z873" s="729"/>
    </row>
    <row r="874" spans="26:26">
      <c r="Z874" s="729"/>
    </row>
    <row r="875" spans="26:26">
      <c r="Z875" s="729"/>
    </row>
    <row r="876" spans="26:26">
      <c r="Z876" s="729"/>
    </row>
    <row r="877" spans="26:26">
      <c r="Z877" s="729"/>
    </row>
    <row r="878" spans="26:26">
      <c r="Z878" s="729"/>
    </row>
    <row r="879" spans="26:26">
      <c r="Z879" s="729"/>
    </row>
    <row r="880" spans="26:26">
      <c r="Z880" s="729"/>
    </row>
    <row r="881" spans="26:26">
      <c r="Z881" s="729"/>
    </row>
    <row r="882" spans="26:26">
      <c r="Z882" s="729"/>
    </row>
    <row r="883" spans="26:26">
      <c r="Z883" s="729"/>
    </row>
    <row r="884" spans="26:26">
      <c r="Z884" s="729"/>
    </row>
    <row r="885" spans="26:26">
      <c r="Z885" s="729"/>
    </row>
    <row r="886" spans="26:26">
      <c r="Z886" s="729"/>
    </row>
    <row r="887" spans="26:26">
      <c r="Z887" s="729"/>
    </row>
    <row r="888" spans="26:26">
      <c r="Z888" s="729"/>
    </row>
    <row r="889" spans="26:26">
      <c r="Z889" s="729"/>
    </row>
    <row r="890" spans="26:26">
      <c r="Z890" s="729"/>
    </row>
    <row r="891" spans="26:26">
      <c r="Z891" s="729"/>
    </row>
    <row r="892" spans="26:26">
      <c r="Z892" s="729"/>
    </row>
    <row r="893" spans="26:26">
      <c r="Z893" s="729"/>
    </row>
    <row r="894" spans="26:26">
      <c r="Z894" s="729"/>
    </row>
    <row r="895" spans="26:26">
      <c r="Z895" s="729"/>
    </row>
    <row r="896" spans="26:26">
      <c r="Z896" s="729"/>
    </row>
    <row r="897" spans="26:26">
      <c r="Z897" s="729"/>
    </row>
    <row r="898" spans="26:26">
      <c r="Z898" s="729"/>
    </row>
    <row r="899" spans="26:26">
      <c r="Z899" s="729"/>
    </row>
    <row r="900" spans="26:26">
      <c r="Z900" s="729"/>
    </row>
    <row r="901" spans="26:26">
      <c r="Z901" s="729"/>
    </row>
    <row r="902" spans="26:26">
      <c r="Z902" s="729"/>
    </row>
    <row r="903" spans="26:26">
      <c r="Z903" s="729"/>
    </row>
    <row r="904" spans="26:26">
      <c r="Z904" s="729"/>
    </row>
    <row r="905" spans="26:26">
      <c r="Z905" s="729"/>
    </row>
    <row r="906" spans="26:26">
      <c r="Z906" s="729"/>
    </row>
    <row r="907" spans="26:26">
      <c r="Z907" s="729"/>
    </row>
    <row r="908" spans="26:26">
      <c r="Z908" s="729"/>
    </row>
    <row r="909" spans="26:26">
      <c r="Z909" s="729"/>
    </row>
    <row r="910" spans="26:26">
      <c r="Z910" s="729"/>
    </row>
    <row r="911" spans="26:26">
      <c r="Z911" s="729"/>
    </row>
    <row r="912" spans="26:26">
      <c r="Z912" s="729"/>
    </row>
    <row r="913" spans="26:26">
      <c r="Z913" s="729"/>
    </row>
    <row r="914" spans="26:26">
      <c r="Z914" s="729"/>
    </row>
    <row r="915" spans="26:26">
      <c r="Z915" s="729"/>
    </row>
    <row r="916" spans="26:26">
      <c r="Z916" s="729"/>
    </row>
    <row r="917" spans="26:26">
      <c r="Z917" s="729"/>
    </row>
    <row r="918" spans="26:26">
      <c r="Z918" s="729"/>
    </row>
    <row r="919" spans="26:26">
      <c r="Z919" s="729"/>
    </row>
    <row r="920" spans="26:26">
      <c r="Z920" s="729"/>
    </row>
    <row r="921" spans="26:26">
      <c r="Z921" s="729"/>
    </row>
    <row r="922" spans="26:26">
      <c r="Z922" s="729"/>
    </row>
    <row r="923" spans="26:26">
      <c r="Z923" s="729"/>
    </row>
    <row r="924" spans="26:26">
      <c r="Z924" s="729"/>
    </row>
    <row r="925" spans="26:26">
      <c r="Z925" s="729"/>
    </row>
    <row r="926" spans="26:26">
      <c r="Z926" s="729"/>
    </row>
    <row r="927" spans="26:26">
      <c r="Z927" s="729"/>
    </row>
    <row r="928" spans="26:26">
      <c r="Z928" s="729"/>
    </row>
    <row r="929" spans="26:26">
      <c r="Z929" s="729"/>
    </row>
    <row r="930" spans="26:26">
      <c r="Z930" s="729"/>
    </row>
    <row r="931" spans="26:26">
      <c r="Z931" s="729"/>
    </row>
    <row r="932" spans="26:26">
      <c r="Z932" s="729"/>
    </row>
    <row r="933" spans="26:26">
      <c r="Z933" s="729"/>
    </row>
    <row r="934" spans="26:26">
      <c r="Z934" s="729"/>
    </row>
    <row r="935" spans="26:26">
      <c r="Z935" s="729"/>
    </row>
    <row r="936" spans="26:26">
      <c r="Z936" s="729"/>
    </row>
    <row r="937" spans="26:26">
      <c r="Z937" s="729"/>
    </row>
    <row r="938" spans="26:26">
      <c r="Z938" s="729"/>
    </row>
    <row r="939" spans="26:26">
      <c r="Z939" s="729"/>
    </row>
    <row r="940" spans="26:26">
      <c r="Z940" s="729"/>
    </row>
    <row r="941" spans="26:26">
      <c r="Z941" s="729"/>
    </row>
    <row r="942" spans="26:26">
      <c r="Z942" s="729"/>
    </row>
    <row r="943" spans="26:26">
      <c r="Z943" s="729"/>
    </row>
    <row r="944" spans="26:26">
      <c r="Z944" s="729"/>
    </row>
    <row r="945" spans="26:26">
      <c r="Z945" s="729"/>
    </row>
    <row r="946" spans="26:26">
      <c r="Z946" s="729"/>
    </row>
    <row r="947" spans="26:26">
      <c r="Z947" s="729"/>
    </row>
    <row r="948" spans="26:26">
      <c r="Z948" s="729"/>
    </row>
    <row r="949" spans="26:26">
      <c r="Z949" s="729"/>
    </row>
    <row r="950" spans="26:26">
      <c r="Z950" s="729"/>
    </row>
    <row r="951" spans="26:26">
      <c r="Z951" s="729"/>
    </row>
    <row r="952" spans="26:26">
      <c r="Z952" s="729"/>
    </row>
    <row r="953" spans="26:26">
      <c r="Z953" s="729"/>
    </row>
    <row r="954" spans="26:26">
      <c r="Z954" s="729"/>
    </row>
    <row r="955" spans="26:26">
      <c r="Z955" s="729"/>
    </row>
    <row r="956" spans="26:26">
      <c r="Z956" s="729"/>
    </row>
    <row r="957" spans="26:26">
      <c r="Z957" s="729"/>
    </row>
    <row r="958" spans="26:26">
      <c r="Z958" s="729"/>
    </row>
    <row r="959" spans="26:26">
      <c r="Z959" s="729"/>
    </row>
    <row r="960" spans="26:26">
      <c r="Z960" s="729"/>
    </row>
    <row r="961" spans="26:26">
      <c r="Z961" s="729"/>
    </row>
    <row r="962" spans="26:26">
      <c r="Z962" s="729"/>
    </row>
    <row r="963" spans="26:26">
      <c r="Z963" s="729"/>
    </row>
    <row r="964" spans="26:26">
      <c r="Z964" s="729"/>
    </row>
    <row r="965" spans="26:26">
      <c r="Z965" s="729"/>
    </row>
    <row r="966" spans="26:26">
      <c r="Z966" s="729"/>
    </row>
    <row r="967" spans="26:26">
      <c r="Z967" s="729"/>
    </row>
    <row r="968" spans="26:26">
      <c r="Z968" s="729"/>
    </row>
    <row r="969" spans="26:26">
      <c r="Z969" s="729"/>
    </row>
    <row r="970" spans="26:26">
      <c r="Z970" s="729"/>
    </row>
    <row r="971" spans="26:26">
      <c r="Z971" s="729"/>
    </row>
    <row r="972" spans="26:26">
      <c r="Z972" s="729"/>
    </row>
    <row r="973" spans="26:26">
      <c r="Z973" s="729"/>
    </row>
    <row r="974" spans="26:26">
      <c r="Z974" s="729"/>
    </row>
    <row r="975" spans="26:26">
      <c r="Z975" s="729"/>
    </row>
    <row r="976" spans="26:26">
      <c r="Z976" s="729"/>
    </row>
    <row r="977" spans="26:26">
      <c r="Z977" s="729"/>
    </row>
    <row r="978" spans="26:26">
      <c r="Z978" s="729"/>
    </row>
    <row r="979" spans="26:26">
      <c r="Z979" s="729"/>
    </row>
    <row r="980" spans="26:26">
      <c r="Z980" s="729"/>
    </row>
    <row r="981" spans="26:26">
      <c r="Z981" s="729"/>
    </row>
    <row r="982" spans="26:26">
      <c r="Z982" s="729"/>
    </row>
    <row r="983" spans="26:26">
      <c r="Z983" s="729"/>
    </row>
    <row r="984" spans="26:26">
      <c r="Z984" s="729"/>
    </row>
    <row r="985" spans="26:26">
      <c r="Z985" s="729"/>
    </row>
    <row r="986" spans="26:26">
      <c r="Z986" s="729"/>
    </row>
    <row r="987" spans="26:26">
      <c r="Z987" s="729"/>
    </row>
    <row r="988" spans="26:26">
      <c r="Z988" s="729"/>
    </row>
    <row r="989" spans="26:26">
      <c r="Z989" s="729"/>
    </row>
    <row r="990" spans="26:26">
      <c r="Z990" s="729"/>
    </row>
    <row r="991" spans="26:26">
      <c r="Z991" s="729"/>
    </row>
    <row r="992" spans="26:26">
      <c r="Z992" s="729"/>
    </row>
    <row r="993" spans="26:26">
      <c r="Z993" s="729"/>
    </row>
    <row r="994" spans="26:26">
      <c r="Z994" s="729"/>
    </row>
    <row r="995" spans="26:26">
      <c r="Z995" s="729"/>
    </row>
    <row r="996" spans="26:26">
      <c r="Z996" s="729"/>
    </row>
    <row r="997" spans="26:26">
      <c r="Z997" s="729"/>
    </row>
    <row r="998" spans="26:26">
      <c r="Z998" s="729"/>
    </row>
    <row r="999" spans="26:26">
      <c r="Z999" s="729"/>
    </row>
    <row r="1000" spans="26:26">
      <c r="Z1000" s="72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BK1987"/>
  <sheetViews>
    <sheetView workbookViewId="0">
      <pane xSplit="7" ySplit="3" topLeftCell="H4" activePane="bottomRight" state="frozen"/>
      <selection pane="topRight" activeCell="H1" sqref="H1"/>
      <selection pane="bottomLeft" activeCell="A4" sqref="A4"/>
      <selection pane="bottomRight" activeCell="H4" sqref="H4"/>
    </sheetView>
  </sheetViews>
  <sheetFormatPr defaultColWidth="12.5703125" defaultRowHeight="15" customHeight="1"/>
  <cols>
    <col min="1" max="1" width="7.140625" customWidth="1"/>
    <col min="2" max="2" width="10.28515625" customWidth="1"/>
    <col min="3" max="3" width="11" customWidth="1"/>
    <col min="4" max="4" width="11.140625" customWidth="1"/>
    <col min="5" max="5" width="11.28515625" customWidth="1"/>
    <col min="6" max="6" width="16.7109375" customWidth="1"/>
    <col min="7" max="7" width="33.42578125" customWidth="1"/>
    <col min="8" max="9" width="15.42578125" customWidth="1"/>
    <col min="10" max="10" width="32.42578125" customWidth="1"/>
    <col min="11" max="11" width="10.28515625" customWidth="1"/>
    <col min="12" max="12" width="10.85546875" customWidth="1"/>
    <col min="13" max="13" width="13.7109375" customWidth="1"/>
    <col min="14" max="14" width="18.7109375" customWidth="1"/>
    <col min="15" max="15" width="9.85546875" customWidth="1"/>
    <col min="16" max="16" width="14.140625" customWidth="1"/>
    <col min="17" max="17" width="9.140625" customWidth="1"/>
    <col min="18" max="18" width="17.28515625" customWidth="1"/>
    <col min="19" max="19" width="26.7109375" customWidth="1"/>
    <col min="20" max="20" width="26.42578125" customWidth="1"/>
    <col min="21" max="21" width="9.42578125" customWidth="1"/>
    <col min="22" max="22" width="8.28515625" customWidth="1"/>
    <col min="23" max="23" width="9.140625" customWidth="1"/>
    <col min="24" max="24" width="21.7109375" customWidth="1"/>
    <col min="25" max="25" width="13.5703125" customWidth="1"/>
    <col min="27" max="27" width="9" customWidth="1"/>
    <col min="28" max="28" width="10.5703125" customWidth="1"/>
    <col min="29" max="29" width="15.7109375" customWidth="1"/>
    <col min="30" max="30" width="19.42578125" customWidth="1"/>
    <col min="31" max="31" width="21.28515625" customWidth="1"/>
    <col min="32" max="32" width="13.7109375" customWidth="1"/>
    <col min="33" max="33" width="10.140625" customWidth="1"/>
    <col min="34" max="34" width="9.42578125" customWidth="1"/>
    <col min="35" max="35" width="13.5703125" customWidth="1"/>
    <col min="36" max="36" width="19.85546875" customWidth="1"/>
    <col min="37" max="37" width="25.140625" customWidth="1"/>
    <col min="38" max="38" width="18.5703125" customWidth="1"/>
    <col min="39" max="39" width="9.7109375" customWidth="1"/>
    <col min="40" max="40" width="14.42578125" customWidth="1"/>
    <col min="41" max="41" width="14.28515625" customWidth="1"/>
    <col min="42" max="42" width="16.42578125" customWidth="1"/>
    <col min="43" max="43" width="11.140625" customWidth="1"/>
    <col min="44" max="45" width="11" customWidth="1"/>
    <col min="46" max="46" width="12.7109375" customWidth="1"/>
    <col min="47" max="47" width="15.85546875" customWidth="1"/>
    <col min="48" max="48" width="35.5703125" customWidth="1"/>
    <col min="49" max="49" width="8.42578125" customWidth="1"/>
    <col min="50" max="51" width="10.5703125" customWidth="1"/>
    <col min="52" max="52" width="15.85546875" customWidth="1"/>
    <col min="53" max="54" width="10.140625" customWidth="1"/>
    <col min="55" max="55" width="16.7109375" customWidth="1"/>
    <col min="56" max="56" width="7" customWidth="1"/>
    <col min="57" max="57" width="7" hidden="1" customWidth="1"/>
    <col min="58" max="58" width="12.28515625" hidden="1" customWidth="1"/>
    <col min="59" max="63" width="7" hidden="1" customWidth="1"/>
  </cols>
  <sheetData>
    <row r="1" spans="1:63" ht="15.75" hidden="1" customHeight="1">
      <c r="A1" s="360"/>
      <c r="B1" s="360"/>
      <c r="C1" s="360"/>
      <c r="D1" s="360"/>
      <c r="E1" s="360"/>
      <c r="F1" s="360"/>
      <c r="G1" s="360"/>
      <c r="H1" s="360"/>
      <c r="I1" s="360"/>
      <c r="J1" s="360"/>
      <c r="K1" s="360"/>
      <c r="L1" s="360"/>
      <c r="M1" s="360"/>
      <c r="N1" s="360"/>
      <c r="O1" s="360">
        <f t="shared" ref="O1:Q1" si="0">COUNTA(O4:O810)</f>
        <v>807</v>
      </c>
      <c r="P1" s="360">
        <f t="shared" si="0"/>
        <v>807</v>
      </c>
      <c r="Q1" s="362">
        <f t="shared" si="0"/>
        <v>807</v>
      </c>
      <c r="R1" s="362">
        <f>S1+T1</f>
        <v>807</v>
      </c>
      <c r="S1" s="362">
        <f t="shared" ref="S1:T1" si="1">COUNTA(S4:S810)</f>
        <v>566</v>
      </c>
      <c r="T1" s="362">
        <f t="shared" si="1"/>
        <v>241</v>
      </c>
      <c r="U1" s="361"/>
      <c r="V1" s="361"/>
      <c r="W1" s="361"/>
      <c r="X1" s="361"/>
      <c r="Y1" s="361"/>
      <c r="Z1" s="361"/>
      <c r="AA1" s="361"/>
      <c r="AB1" s="361"/>
      <c r="AC1" s="361"/>
      <c r="AD1" s="363"/>
      <c r="AE1" s="363"/>
      <c r="AF1" s="363"/>
      <c r="AG1" s="364"/>
      <c r="AH1" s="365"/>
      <c r="AI1" s="366"/>
      <c r="AJ1" s="367"/>
      <c r="AK1" s="368"/>
      <c r="AL1" s="368"/>
      <c r="AM1" s="369"/>
      <c r="AN1" s="368"/>
      <c r="AO1" s="368"/>
      <c r="AP1" s="368"/>
      <c r="AQ1" s="370"/>
      <c r="AR1" s="370"/>
      <c r="AS1" s="371"/>
      <c r="AT1" s="371"/>
      <c r="AU1" s="371"/>
      <c r="AV1" s="370"/>
      <c r="AW1" s="372"/>
      <c r="AX1" s="373"/>
      <c r="AY1" s="373"/>
      <c r="AZ1" s="373"/>
      <c r="BA1" s="373"/>
      <c r="BB1" s="373"/>
      <c r="BC1" s="373"/>
      <c r="BD1" s="372"/>
      <c r="BE1" s="373"/>
      <c r="BF1" s="373"/>
      <c r="BG1" s="373"/>
      <c r="BH1" s="373"/>
      <c r="BI1" s="373"/>
      <c r="BJ1" s="373"/>
      <c r="BK1" s="373"/>
    </row>
    <row r="2" spans="1:63" ht="15.75" customHeight="1">
      <c r="A2" s="375"/>
      <c r="B2" s="376"/>
      <c r="C2" s="376"/>
      <c r="D2" s="376"/>
      <c r="E2" s="376"/>
      <c r="F2" s="376"/>
      <c r="G2" s="376"/>
      <c r="H2" s="376"/>
      <c r="I2" s="376"/>
      <c r="J2" s="376" t="s">
        <v>4092</v>
      </c>
      <c r="K2" s="376"/>
      <c r="L2" s="376"/>
      <c r="M2" s="376"/>
      <c r="N2" s="376"/>
      <c r="O2" s="376"/>
      <c r="P2" s="376"/>
      <c r="Q2" s="362"/>
      <c r="R2" s="377"/>
      <c r="S2" s="377"/>
      <c r="T2" s="377"/>
      <c r="U2" s="377"/>
      <c r="V2" s="377"/>
      <c r="W2" s="377"/>
      <c r="X2" s="377" t="s">
        <v>4093</v>
      </c>
      <c r="Y2" s="377"/>
      <c r="Z2" s="377"/>
      <c r="AA2" s="377"/>
      <c r="AB2" s="377"/>
      <c r="AC2" s="377"/>
      <c r="AD2" s="378"/>
      <c r="AE2" s="379" t="s">
        <v>4094</v>
      </c>
      <c r="AF2" s="380"/>
      <c r="AG2" s="381" t="s">
        <v>4095</v>
      </c>
      <c r="AH2" s="382"/>
      <c r="AI2" s="383" t="s">
        <v>4096</v>
      </c>
      <c r="AJ2" s="384"/>
      <c r="AK2" s="385"/>
      <c r="AL2" s="386"/>
      <c r="AM2" s="387" t="s">
        <v>4097</v>
      </c>
      <c r="AN2" s="386"/>
      <c r="AO2" s="386"/>
      <c r="AP2" s="388"/>
      <c r="AQ2" s="389"/>
      <c r="AR2" s="389"/>
      <c r="AS2" s="390"/>
      <c r="AT2" s="390"/>
      <c r="AU2" s="390" t="s">
        <v>4098</v>
      </c>
      <c r="AV2" s="389"/>
      <c r="AW2" s="391"/>
      <c r="AX2" s="392"/>
      <c r="AY2" s="393" t="s">
        <v>4099</v>
      </c>
      <c r="AZ2" s="392"/>
      <c r="BA2" s="392"/>
      <c r="BB2" s="393" t="s">
        <v>4100</v>
      </c>
      <c r="BC2" s="392"/>
      <c r="BD2" s="372"/>
      <c r="BE2" s="373"/>
      <c r="BF2" s="373"/>
      <c r="BG2" s="373"/>
      <c r="BH2" s="373"/>
      <c r="BI2" s="373"/>
      <c r="BJ2" s="373"/>
      <c r="BK2" s="373"/>
    </row>
    <row r="3" spans="1:63" ht="15.75" customHeight="1">
      <c r="A3" s="394" t="s">
        <v>0</v>
      </c>
      <c r="B3" s="394" t="s">
        <v>1</v>
      </c>
      <c r="C3" s="394" t="s">
        <v>3694</v>
      </c>
      <c r="D3" s="394" t="s">
        <v>3695</v>
      </c>
      <c r="E3" s="394" t="s">
        <v>3696</v>
      </c>
      <c r="F3" s="701" t="s">
        <v>8660</v>
      </c>
      <c r="G3" s="394" t="s">
        <v>2</v>
      </c>
      <c r="H3" s="394" t="s">
        <v>8923</v>
      </c>
      <c r="I3" s="394" t="s">
        <v>4102</v>
      </c>
      <c r="J3" s="394" t="s">
        <v>3698</v>
      </c>
      <c r="K3" s="394" t="s">
        <v>4103</v>
      </c>
      <c r="L3" s="394" t="s">
        <v>4104</v>
      </c>
      <c r="M3" s="394" t="s">
        <v>3</v>
      </c>
      <c r="N3" s="394" t="s">
        <v>4105</v>
      </c>
      <c r="O3" s="394" t="s">
        <v>4106</v>
      </c>
      <c r="P3" s="394" t="s">
        <v>4107</v>
      </c>
      <c r="Q3" s="394" t="s">
        <v>8</v>
      </c>
      <c r="R3" s="394" t="s">
        <v>4</v>
      </c>
      <c r="S3" s="397" t="s">
        <v>4109</v>
      </c>
      <c r="T3" s="398" t="s">
        <v>4110</v>
      </c>
      <c r="U3" s="394" t="s">
        <v>4112</v>
      </c>
      <c r="V3" s="394" t="s">
        <v>7826</v>
      </c>
      <c r="W3" s="394" t="s">
        <v>6</v>
      </c>
      <c r="X3" s="394" t="s">
        <v>4114</v>
      </c>
      <c r="Y3" s="394" t="s">
        <v>7</v>
      </c>
      <c r="Z3" s="394" t="s">
        <v>8661</v>
      </c>
      <c r="AA3" s="394" t="s">
        <v>8662</v>
      </c>
      <c r="AB3" s="394" t="s">
        <v>8663</v>
      </c>
      <c r="AC3" s="399" t="s">
        <v>4117</v>
      </c>
      <c r="AD3" s="394" t="s">
        <v>4118</v>
      </c>
      <c r="AE3" s="394" t="s">
        <v>4119</v>
      </c>
      <c r="AF3" s="394" t="s">
        <v>8664</v>
      </c>
      <c r="AG3" s="400" t="s">
        <v>4121</v>
      </c>
      <c r="AH3" s="400" t="s">
        <v>4122</v>
      </c>
      <c r="AI3" s="400" t="s">
        <v>4123</v>
      </c>
      <c r="AJ3" s="400" t="s">
        <v>4124</v>
      </c>
      <c r="AK3" s="394" t="s">
        <v>4125</v>
      </c>
      <c r="AL3" s="394" t="s">
        <v>4126</v>
      </c>
      <c r="AM3" s="394" t="s">
        <v>4127</v>
      </c>
      <c r="AN3" s="394" t="s">
        <v>7</v>
      </c>
      <c r="AO3" s="394" t="s">
        <v>8661</v>
      </c>
      <c r="AP3" s="394" t="s">
        <v>4129</v>
      </c>
      <c r="AQ3" s="400" t="s">
        <v>4137</v>
      </c>
      <c r="AR3" s="403" t="s">
        <v>4139</v>
      </c>
      <c r="AS3" s="404" t="s">
        <v>4140</v>
      </c>
      <c r="AT3" s="404" t="s">
        <v>4141</v>
      </c>
      <c r="AU3" s="400" t="s">
        <v>4142</v>
      </c>
      <c r="AV3" s="405" t="s">
        <v>9</v>
      </c>
      <c r="AW3" s="526"/>
      <c r="AX3" s="527" t="s">
        <v>4143</v>
      </c>
      <c r="AY3" s="527" t="s">
        <v>4144</v>
      </c>
      <c r="AZ3" s="527" t="s">
        <v>4145</v>
      </c>
      <c r="BA3" s="527" t="s">
        <v>4143</v>
      </c>
      <c r="BB3" s="527" t="s">
        <v>4144</v>
      </c>
      <c r="BC3" s="528" t="s">
        <v>4145</v>
      </c>
      <c r="BD3" s="409"/>
      <c r="BE3" s="410" t="s">
        <v>4146</v>
      </c>
      <c r="BF3" s="410" t="s">
        <v>4147</v>
      </c>
      <c r="BG3" s="410" t="s">
        <v>4148</v>
      </c>
      <c r="BH3" s="410" t="s">
        <v>4149</v>
      </c>
      <c r="BI3" s="410" t="s">
        <v>4150</v>
      </c>
      <c r="BJ3" s="410" t="s">
        <v>4151</v>
      </c>
      <c r="BK3" s="412" t="s">
        <v>4152</v>
      </c>
    </row>
    <row r="4" spans="1:63" ht="15.75" customHeight="1">
      <c r="A4" s="63" t="s">
        <v>10</v>
      </c>
      <c r="B4" s="63" t="s">
        <v>11</v>
      </c>
      <c r="C4" s="63" t="s">
        <v>28</v>
      </c>
      <c r="D4" s="63" t="s">
        <v>458</v>
      </c>
      <c r="E4" s="63" t="s">
        <v>30</v>
      </c>
      <c r="F4" s="63"/>
      <c r="G4" s="63" t="s">
        <v>2226</v>
      </c>
      <c r="H4" s="63"/>
      <c r="I4" s="63"/>
      <c r="J4" s="63" t="s">
        <v>2227</v>
      </c>
      <c r="K4" s="63"/>
      <c r="L4" s="63"/>
      <c r="M4" s="63" t="s">
        <v>459</v>
      </c>
      <c r="N4" s="63" t="s">
        <v>5091</v>
      </c>
      <c r="O4" s="63" t="s">
        <v>15</v>
      </c>
      <c r="P4" s="63" t="s">
        <v>16</v>
      </c>
      <c r="Q4" s="63" t="s">
        <v>35</v>
      </c>
      <c r="R4" s="63" t="s">
        <v>117</v>
      </c>
      <c r="S4" s="63" t="s">
        <v>200</v>
      </c>
      <c r="T4" s="63"/>
      <c r="U4" s="63"/>
      <c r="V4" s="63" t="s">
        <v>4164</v>
      </c>
      <c r="W4" s="63" t="s">
        <v>572</v>
      </c>
      <c r="X4" s="63" t="s">
        <v>5092</v>
      </c>
      <c r="Y4" s="414">
        <v>45301</v>
      </c>
      <c r="Z4" s="414">
        <v>47129</v>
      </c>
      <c r="AA4" s="63" t="s">
        <v>4158</v>
      </c>
      <c r="AB4" s="63" t="s">
        <v>4159</v>
      </c>
      <c r="AC4" s="702"/>
      <c r="AD4" s="63" t="s">
        <v>5093</v>
      </c>
      <c r="AE4" s="63" t="s">
        <v>5094</v>
      </c>
      <c r="AF4" s="427">
        <v>44977</v>
      </c>
      <c r="AG4" s="174"/>
      <c r="AH4" s="174"/>
      <c r="AI4" s="415"/>
      <c r="AJ4" s="174"/>
      <c r="AK4" s="174"/>
      <c r="AL4" s="174"/>
      <c r="AM4" s="174"/>
      <c r="AN4" s="174"/>
      <c r="AO4" s="174"/>
      <c r="AP4" s="174"/>
      <c r="AQ4" s="174"/>
      <c r="AR4" s="174" t="s">
        <v>2319</v>
      </c>
      <c r="AS4" s="174">
        <v>2024</v>
      </c>
      <c r="AT4" s="415">
        <v>45457</v>
      </c>
      <c r="AU4" s="174" t="s">
        <v>1351</v>
      </c>
      <c r="AV4" s="437" t="s">
        <v>5095</v>
      </c>
      <c r="AW4" s="420"/>
      <c r="AX4" s="421"/>
      <c r="AY4" s="422"/>
      <c r="AZ4" s="421"/>
      <c r="BA4" s="421"/>
      <c r="BB4" s="422"/>
      <c r="BC4" s="423"/>
      <c r="BD4" s="424"/>
      <c r="BE4" s="462"/>
      <c r="BF4" s="426"/>
      <c r="BG4" s="426">
        <f t="shared" ref="BG4:BG258" si="2">COUNTIF(AU4,"new tvi &amp; program")</f>
        <v>0</v>
      </c>
      <c r="BH4" s="426">
        <f t="shared" ref="BH4:BH258" si="3">COUNTIF(AU4,"additional program")</f>
        <v>0</v>
      </c>
      <c r="BI4" s="426">
        <f t="shared" ref="BI4:BI258" si="4">COUNTIF(AU4,"migration")</f>
        <v>0</v>
      </c>
      <c r="BJ4" s="426">
        <f t="shared" ref="BJ4:BJ258" si="5">SUM(BG4:BI4)</f>
        <v>0</v>
      </c>
      <c r="BK4" s="425" t="b">
        <f>COUNTIF($X$3:$X810,$X4)&gt;1</f>
        <v>0</v>
      </c>
    </row>
    <row r="5" spans="1:63" ht="15.75" customHeight="1">
      <c r="A5" s="63" t="s">
        <v>10</v>
      </c>
      <c r="B5" s="63" t="s">
        <v>11</v>
      </c>
      <c r="C5" s="63" t="s">
        <v>28</v>
      </c>
      <c r="D5" s="63" t="s">
        <v>458</v>
      </c>
      <c r="E5" s="63" t="s">
        <v>30</v>
      </c>
      <c r="F5" s="63"/>
      <c r="G5" s="63" t="s">
        <v>2226</v>
      </c>
      <c r="H5" s="63"/>
      <c r="I5" s="63"/>
      <c r="J5" s="63" t="s">
        <v>2227</v>
      </c>
      <c r="K5" s="63"/>
      <c r="L5" s="63"/>
      <c r="M5" s="63" t="s">
        <v>459</v>
      </c>
      <c r="N5" s="63" t="s">
        <v>5091</v>
      </c>
      <c r="O5" s="63" t="s">
        <v>15</v>
      </c>
      <c r="P5" s="63" t="s">
        <v>16</v>
      </c>
      <c r="Q5" s="63" t="s">
        <v>35</v>
      </c>
      <c r="R5" s="63" t="s">
        <v>117</v>
      </c>
      <c r="S5" s="63" t="s">
        <v>120</v>
      </c>
      <c r="T5" s="63"/>
      <c r="U5" s="63"/>
      <c r="V5" s="63" t="s">
        <v>4164</v>
      </c>
      <c r="W5" s="63" t="s">
        <v>460</v>
      </c>
      <c r="X5" s="63">
        <v>907022084</v>
      </c>
      <c r="Y5" s="414">
        <v>45301</v>
      </c>
      <c r="Z5" s="414">
        <v>47129</v>
      </c>
      <c r="AA5" s="63" t="s">
        <v>4158</v>
      </c>
      <c r="AB5" s="63" t="s">
        <v>4159</v>
      </c>
      <c r="AC5" s="63"/>
      <c r="AD5" s="63" t="s">
        <v>5090</v>
      </c>
      <c r="AE5" s="63" t="s">
        <v>5096</v>
      </c>
      <c r="AF5" s="427">
        <v>45174</v>
      </c>
      <c r="AG5" s="174"/>
      <c r="AH5" s="174"/>
      <c r="AI5" s="174"/>
      <c r="AJ5" s="174"/>
      <c r="AK5" s="174"/>
      <c r="AL5" s="174"/>
      <c r="AM5" s="174"/>
      <c r="AN5" s="174"/>
      <c r="AO5" s="174"/>
      <c r="AP5" s="174"/>
      <c r="AQ5" s="174"/>
      <c r="AR5" s="174" t="s">
        <v>2319</v>
      </c>
      <c r="AS5" s="174">
        <v>2024</v>
      </c>
      <c r="AT5" s="415">
        <v>45457</v>
      </c>
      <c r="AU5" s="174" t="s">
        <v>1351</v>
      </c>
      <c r="AV5" s="419" t="s">
        <v>8924</v>
      </c>
      <c r="AW5" s="424"/>
      <c r="AX5" s="462"/>
      <c r="AY5" s="422"/>
      <c r="AZ5" s="530"/>
      <c r="BA5" s="530"/>
      <c r="BB5" s="422"/>
      <c r="BC5" s="530"/>
      <c r="BD5" s="424"/>
      <c r="BE5" s="462">
        <v>1</v>
      </c>
      <c r="BF5" s="429">
        <v>39993</v>
      </c>
      <c r="BG5" s="426">
        <f t="shared" si="2"/>
        <v>0</v>
      </c>
      <c r="BH5" s="426">
        <f t="shared" si="3"/>
        <v>0</v>
      </c>
      <c r="BI5" s="426">
        <f t="shared" si="4"/>
        <v>0</v>
      </c>
      <c r="BJ5" s="426">
        <f t="shared" si="5"/>
        <v>0</v>
      </c>
      <c r="BK5" s="425" t="b">
        <f t="shared" ref="BK5:BK259" si="6">COUNTIF($X$3:$X1988,$X5)&gt;1</f>
        <v>0</v>
      </c>
    </row>
    <row r="6" spans="1:63" ht="15.75" customHeight="1">
      <c r="A6" s="63" t="s">
        <v>10</v>
      </c>
      <c r="B6" s="63" t="s">
        <v>11</v>
      </c>
      <c r="C6" s="63" t="s">
        <v>28</v>
      </c>
      <c r="D6" s="63" t="s">
        <v>458</v>
      </c>
      <c r="E6" s="63" t="s">
        <v>30</v>
      </c>
      <c r="F6" s="63"/>
      <c r="G6" s="63" t="s">
        <v>2226</v>
      </c>
      <c r="H6" s="63"/>
      <c r="I6" s="63"/>
      <c r="J6" s="63" t="s">
        <v>2227</v>
      </c>
      <c r="K6" s="63"/>
      <c r="L6" s="63"/>
      <c r="M6" s="63" t="s">
        <v>459</v>
      </c>
      <c r="N6" s="63" t="s">
        <v>5091</v>
      </c>
      <c r="O6" s="63" t="s">
        <v>15</v>
      </c>
      <c r="P6" s="63" t="s">
        <v>16</v>
      </c>
      <c r="Q6" s="63" t="s">
        <v>35</v>
      </c>
      <c r="R6" s="63" t="s">
        <v>8666</v>
      </c>
      <c r="S6" s="63" t="s">
        <v>36</v>
      </c>
      <c r="T6" s="63"/>
      <c r="U6" s="63"/>
      <c r="V6" s="63" t="s">
        <v>4164</v>
      </c>
      <c r="W6" s="63" t="s">
        <v>463</v>
      </c>
      <c r="X6" s="63" t="s">
        <v>464</v>
      </c>
      <c r="Y6" s="414">
        <v>45301</v>
      </c>
      <c r="Z6" s="414">
        <v>47129</v>
      </c>
      <c r="AA6" s="63" t="s">
        <v>4158</v>
      </c>
      <c r="AB6" s="63" t="s">
        <v>4168</v>
      </c>
      <c r="AC6" s="63" t="s">
        <v>5097</v>
      </c>
      <c r="AD6" s="63" t="s">
        <v>5098</v>
      </c>
      <c r="AE6" s="63" t="s">
        <v>5099</v>
      </c>
      <c r="AF6" s="63" t="s">
        <v>5100</v>
      </c>
      <c r="AG6" s="174"/>
      <c r="AH6" s="174"/>
      <c r="AI6" s="174"/>
      <c r="AJ6" s="174"/>
      <c r="AK6" s="174"/>
      <c r="AL6" s="174"/>
      <c r="AM6" s="174"/>
      <c r="AN6" s="174"/>
      <c r="AO6" s="174"/>
      <c r="AP6" s="174"/>
      <c r="AQ6" s="174"/>
      <c r="AR6" s="174" t="s">
        <v>2319</v>
      </c>
      <c r="AS6" s="174">
        <v>2024</v>
      </c>
      <c r="AT6" s="415">
        <v>45457</v>
      </c>
      <c r="AU6" s="174" t="s">
        <v>1351</v>
      </c>
      <c r="AV6" s="419" t="s">
        <v>8925</v>
      </c>
      <c r="AW6" s="424"/>
      <c r="AX6" s="462"/>
      <c r="AY6" s="422"/>
      <c r="AZ6" s="530"/>
      <c r="BA6" s="530"/>
      <c r="BB6" s="422"/>
      <c r="BC6" s="530"/>
      <c r="BD6" s="424"/>
      <c r="BE6" s="462"/>
      <c r="BF6" s="429">
        <v>42760</v>
      </c>
      <c r="BG6" s="426">
        <f t="shared" si="2"/>
        <v>0</v>
      </c>
      <c r="BH6" s="426">
        <f t="shared" si="3"/>
        <v>0</v>
      </c>
      <c r="BI6" s="426">
        <f t="shared" si="4"/>
        <v>0</v>
      </c>
      <c r="BJ6" s="426">
        <f t="shared" si="5"/>
        <v>0</v>
      </c>
      <c r="BK6" s="425" t="b">
        <f t="shared" si="6"/>
        <v>0</v>
      </c>
    </row>
    <row r="7" spans="1:63" ht="15.75" customHeight="1">
      <c r="A7" s="63" t="s">
        <v>10</v>
      </c>
      <c r="B7" s="63" t="s">
        <v>11</v>
      </c>
      <c r="C7" s="63" t="s">
        <v>12</v>
      </c>
      <c r="D7" s="63" t="s">
        <v>13</v>
      </c>
      <c r="E7" s="63" t="s">
        <v>3756</v>
      </c>
      <c r="F7" s="63"/>
      <c r="G7" s="63" t="s">
        <v>472</v>
      </c>
      <c r="H7" s="63"/>
      <c r="I7" s="63"/>
      <c r="J7" s="63" t="s">
        <v>473</v>
      </c>
      <c r="K7" s="63"/>
      <c r="L7" s="63"/>
      <c r="M7" s="63" t="s">
        <v>474</v>
      </c>
      <c r="N7" s="63"/>
      <c r="O7" s="63" t="s">
        <v>15</v>
      </c>
      <c r="P7" s="63" t="s">
        <v>16</v>
      </c>
      <c r="Q7" s="63" t="s">
        <v>21</v>
      </c>
      <c r="R7" s="63" t="s">
        <v>3006</v>
      </c>
      <c r="S7" s="63"/>
      <c r="T7" s="63" t="s">
        <v>475</v>
      </c>
      <c r="U7" s="63"/>
      <c r="V7" s="63" t="s">
        <v>22</v>
      </c>
      <c r="W7" s="63" t="s">
        <v>313</v>
      </c>
      <c r="X7" s="63">
        <v>807020050</v>
      </c>
      <c r="Y7" s="429">
        <v>45431</v>
      </c>
      <c r="Z7" s="430">
        <v>47258</v>
      </c>
      <c r="AA7" s="63" t="s">
        <v>4158</v>
      </c>
      <c r="AB7" s="63" t="s">
        <v>4159</v>
      </c>
      <c r="AC7" s="63"/>
      <c r="AD7" s="63" t="s">
        <v>5101</v>
      </c>
      <c r="AE7" s="63" t="s">
        <v>4283</v>
      </c>
      <c r="AF7" s="63" t="s">
        <v>4283</v>
      </c>
      <c r="AG7" s="174"/>
      <c r="AH7" s="174"/>
      <c r="AI7" s="174"/>
      <c r="AJ7" s="174"/>
      <c r="AK7" s="174"/>
      <c r="AL7" s="174"/>
      <c r="AM7" s="174"/>
      <c r="AN7" s="174"/>
      <c r="AO7" s="174"/>
      <c r="AP7" s="174"/>
      <c r="AQ7" s="174"/>
      <c r="AR7" s="174" t="s">
        <v>2317</v>
      </c>
      <c r="AS7" s="174">
        <v>2024</v>
      </c>
      <c r="AT7" s="415">
        <v>45432</v>
      </c>
      <c r="AU7" s="174" t="s">
        <v>1351</v>
      </c>
      <c r="AV7" s="419" t="s">
        <v>5179</v>
      </c>
      <c r="AW7" s="424"/>
      <c r="AX7" s="462"/>
      <c r="AY7" s="422"/>
      <c r="AZ7" s="530"/>
      <c r="BA7" s="530"/>
      <c r="BB7" s="422"/>
      <c r="BC7" s="530"/>
      <c r="BD7" s="424"/>
      <c r="BE7" s="462">
        <v>1</v>
      </c>
      <c r="BF7" s="429">
        <v>39623</v>
      </c>
      <c r="BG7" s="426">
        <f t="shared" si="2"/>
        <v>0</v>
      </c>
      <c r="BH7" s="426">
        <f t="shared" si="3"/>
        <v>0</v>
      </c>
      <c r="BI7" s="426">
        <f t="shared" si="4"/>
        <v>0</v>
      </c>
      <c r="BJ7" s="426">
        <f t="shared" si="5"/>
        <v>0</v>
      </c>
      <c r="BK7" s="425" t="b">
        <f t="shared" si="6"/>
        <v>0</v>
      </c>
    </row>
    <row r="8" spans="1:63" ht="15.75" customHeight="1">
      <c r="A8" s="63" t="s">
        <v>10</v>
      </c>
      <c r="B8" s="63" t="s">
        <v>11</v>
      </c>
      <c r="C8" s="63" t="s">
        <v>12</v>
      </c>
      <c r="D8" s="63" t="s">
        <v>13</v>
      </c>
      <c r="E8" s="63" t="s">
        <v>3756</v>
      </c>
      <c r="F8" s="63"/>
      <c r="G8" s="63" t="s">
        <v>472</v>
      </c>
      <c r="H8" s="63"/>
      <c r="I8" s="63"/>
      <c r="J8" s="63" t="s">
        <v>473</v>
      </c>
      <c r="K8" s="63"/>
      <c r="L8" s="63"/>
      <c r="M8" s="63" t="s">
        <v>474</v>
      </c>
      <c r="N8" s="63"/>
      <c r="O8" s="63" t="s">
        <v>15</v>
      </c>
      <c r="P8" s="63" t="s">
        <v>16</v>
      </c>
      <c r="Q8" s="63" t="s">
        <v>21</v>
      </c>
      <c r="R8" s="63" t="s">
        <v>3006</v>
      </c>
      <c r="S8" s="63"/>
      <c r="T8" s="63" t="s">
        <v>476</v>
      </c>
      <c r="U8" s="63"/>
      <c r="V8" s="63" t="s">
        <v>22</v>
      </c>
      <c r="W8" s="63" t="s">
        <v>313</v>
      </c>
      <c r="X8" s="63">
        <v>1007020071</v>
      </c>
      <c r="Y8" s="429">
        <v>45431</v>
      </c>
      <c r="Z8" s="430">
        <v>47258</v>
      </c>
      <c r="AA8" s="63" t="s">
        <v>4158</v>
      </c>
      <c r="AB8" s="63" t="s">
        <v>4159</v>
      </c>
      <c r="AC8" s="63"/>
      <c r="AD8" s="63" t="s">
        <v>5101</v>
      </c>
      <c r="AE8" s="63" t="s">
        <v>4283</v>
      </c>
      <c r="AF8" s="63" t="s">
        <v>4283</v>
      </c>
      <c r="AG8" s="174"/>
      <c r="AH8" s="174"/>
      <c r="AI8" s="174"/>
      <c r="AJ8" s="174"/>
      <c r="AK8" s="174"/>
      <c r="AL8" s="174"/>
      <c r="AM8" s="174"/>
      <c r="AN8" s="174"/>
      <c r="AO8" s="174"/>
      <c r="AP8" s="174"/>
      <c r="AQ8" s="174"/>
      <c r="AR8" s="174" t="s">
        <v>2317</v>
      </c>
      <c r="AS8" s="174">
        <v>2024</v>
      </c>
      <c r="AT8" s="415">
        <v>45432</v>
      </c>
      <c r="AU8" s="174" t="s">
        <v>1351</v>
      </c>
      <c r="AV8" s="419" t="s">
        <v>5179</v>
      </c>
      <c r="AW8" s="424"/>
      <c r="AX8" s="462"/>
      <c r="AY8" s="422"/>
      <c r="AZ8" s="530"/>
      <c r="BA8" s="530"/>
      <c r="BB8" s="422"/>
      <c r="BC8" s="530"/>
      <c r="BD8" s="424"/>
      <c r="BE8" s="462"/>
      <c r="BF8" s="429">
        <v>40441</v>
      </c>
      <c r="BG8" s="426">
        <f t="shared" si="2"/>
        <v>0</v>
      </c>
      <c r="BH8" s="426">
        <f t="shared" si="3"/>
        <v>0</v>
      </c>
      <c r="BI8" s="426">
        <f t="shared" si="4"/>
        <v>0</v>
      </c>
      <c r="BJ8" s="426">
        <f t="shared" si="5"/>
        <v>0</v>
      </c>
      <c r="BK8" s="425" t="b">
        <f t="shared" si="6"/>
        <v>0</v>
      </c>
    </row>
    <row r="9" spans="1:63" ht="15.75" customHeight="1">
      <c r="A9" s="63" t="s">
        <v>10</v>
      </c>
      <c r="B9" s="63" t="s">
        <v>11</v>
      </c>
      <c r="C9" s="63" t="s">
        <v>12</v>
      </c>
      <c r="D9" s="63" t="s">
        <v>13</v>
      </c>
      <c r="E9" s="63" t="s">
        <v>3756</v>
      </c>
      <c r="F9" s="63"/>
      <c r="G9" s="63" t="s">
        <v>472</v>
      </c>
      <c r="H9" s="63"/>
      <c r="I9" s="63"/>
      <c r="J9" s="63" t="s">
        <v>473</v>
      </c>
      <c r="K9" s="63"/>
      <c r="L9" s="63"/>
      <c r="M9" s="63" t="s">
        <v>474</v>
      </c>
      <c r="N9" s="63"/>
      <c r="O9" s="63" t="s">
        <v>15</v>
      </c>
      <c r="P9" s="63" t="s">
        <v>16</v>
      </c>
      <c r="Q9" s="63" t="s">
        <v>21</v>
      </c>
      <c r="R9" s="63" t="s">
        <v>3006</v>
      </c>
      <c r="S9" s="63"/>
      <c r="T9" s="63" t="s">
        <v>477</v>
      </c>
      <c r="U9" s="63"/>
      <c r="V9" s="63" t="s">
        <v>22</v>
      </c>
      <c r="W9" s="63" t="s">
        <v>313</v>
      </c>
      <c r="X9" s="63">
        <v>807020051</v>
      </c>
      <c r="Y9" s="429">
        <v>45431</v>
      </c>
      <c r="Z9" s="430">
        <v>47258</v>
      </c>
      <c r="AA9" s="63" t="s">
        <v>4158</v>
      </c>
      <c r="AB9" s="63" t="s">
        <v>4159</v>
      </c>
      <c r="AC9" s="63"/>
      <c r="AD9" s="63" t="s">
        <v>5101</v>
      </c>
      <c r="AE9" s="63" t="s">
        <v>4283</v>
      </c>
      <c r="AF9" s="63" t="s">
        <v>4283</v>
      </c>
      <c r="AG9" s="174"/>
      <c r="AH9" s="174"/>
      <c r="AI9" s="174"/>
      <c r="AJ9" s="174"/>
      <c r="AK9" s="174"/>
      <c r="AL9" s="174"/>
      <c r="AM9" s="174"/>
      <c r="AN9" s="174"/>
      <c r="AO9" s="174"/>
      <c r="AP9" s="174"/>
      <c r="AQ9" s="174"/>
      <c r="AR9" s="174" t="s">
        <v>2317</v>
      </c>
      <c r="AS9" s="174">
        <v>2024</v>
      </c>
      <c r="AT9" s="415">
        <v>45432</v>
      </c>
      <c r="AU9" s="174" t="s">
        <v>1351</v>
      </c>
      <c r="AV9" s="419" t="s">
        <v>5179</v>
      </c>
      <c r="AW9" s="424"/>
      <c r="AX9" s="462"/>
      <c r="AY9" s="422"/>
      <c r="AZ9" s="530"/>
      <c r="BA9" s="530"/>
      <c r="BB9" s="422"/>
      <c r="BC9" s="530"/>
      <c r="BD9" s="424"/>
      <c r="BE9" s="462"/>
      <c r="BF9" s="429">
        <v>39623</v>
      </c>
      <c r="BG9" s="426">
        <f t="shared" si="2"/>
        <v>0</v>
      </c>
      <c r="BH9" s="426">
        <f t="shared" si="3"/>
        <v>0</v>
      </c>
      <c r="BI9" s="426">
        <f t="shared" si="4"/>
        <v>0</v>
      </c>
      <c r="BJ9" s="426">
        <f t="shared" si="5"/>
        <v>0</v>
      </c>
      <c r="BK9" s="425" t="b">
        <f t="shared" si="6"/>
        <v>0</v>
      </c>
    </row>
    <row r="10" spans="1:63" ht="15.75" customHeight="1">
      <c r="A10" s="703" t="s">
        <v>10</v>
      </c>
      <c r="B10" s="703" t="s">
        <v>11</v>
      </c>
      <c r="C10" s="703" t="s">
        <v>12</v>
      </c>
      <c r="D10" s="703" t="s">
        <v>13</v>
      </c>
      <c r="E10" s="703" t="s">
        <v>28</v>
      </c>
      <c r="F10" s="703"/>
      <c r="G10" s="703" t="s">
        <v>14</v>
      </c>
      <c r="H10" s="703"/>
      <c r="I10" s="703"/>
      <c r="J10" s="703" t="s">
        <v>17</v>
      </c>
      <c r="K10" s="703"/>
      <c r="L10" s="703"/>
      <c r="M10" s="703">
        <v>6332.2307989999999</v>
      </c>
      <c r="N10" s="703"/>
      <c r="O10" s="703" t="s">
        <v>15</v>
      </c>
      <c r="P10" s="703" t="s">
        <v>16</v>
      </c>
      <c r="Q10" s="703" t="s">
        <v>21</v>
      </c>
      <c r="R10" s="703" t="s">
        <v>3006</v>
      </c>
      <c r="S10" s="703"/>
      <c r="T10" s="703" t="s">
        <v>18</v>
      </c>
      <c r="U10" s="703"/>
      <c r="V10" s="703" t="s">
        <v>22</v>
      </c>
      <c r="W10" s="703" t="s">
        <v>19</v>
      </c>
      <c r="X10" s="703" t="s">
        <v>20</v>
      </c>
      <c r="Y10" s="704">
        <v>42914</v>
      </c>
      <c r="Z10" s="703"/>
      <c r="AA10" s="703" t="s">
        <v>4158</v>
      </c>
      <c r="AB10" s="703" t="s">
        <v>4159</v>
      </c>
      <c r="AC10" s="703"/>
      <c r="AD10" s="703" t="s">
        <v>8926</v>
      </c>
      <c r="AE10" s="703" t="s">
        <v>8927</v>
      </c>
      <c r="AF10" s="703" t="s">
        <v>8928</v>
      </c>
      <c r="AG10" s="703"/>
      <c r="AH10" s="703"/>
      <c r="AI10" s="705">
        <v>45202</v>
      </c>
      <c r="AJ10" s="703" t="s">
        <v>8929</v>
      </c>
      <c r="AK10" s="703"/>
      <c r="AL10" s="703"/>
      <c r="AM10" s="703"/>
      <c r="AN10" s="703"/>
      <c r="AO10" s="703"/>
      <c r="AP10" s="703"/>
      <c r="AQ10" s="703"/>
      <c r="AR10" s="703" t="s">
        <v>2330</v>
      </c>
      <c r="AS10" s="703">
        <v>2023</v>
      </c>
      <c r="AT10" s="706">
        <v>45203</v>
      </c>
      <c r="AU10" s="703" t="s">
        <v>2323</v>
      </c>
      <c r="AV10" s="707"/>
      <c r="AW10" s="708"/>
      <c r="AX10" s="709"/>
      <c r="AY10" s="422"/>
      <c r="AZ10" s="730"/>
      <c r="BA10" s="730"/>
      <c r="BB10" s="422"/>
      <c r="BC10" s="730"/>
      <c r="BD10" s="708"/>
      <c r="BE10" s="709"/>
      <c r="BF10" s="710"/>
      <c r="BG10" s="710">
        <f t="shared" si="2"/>
        <v>0</v>
      </c>
      <c r="BH10" s="710">
        <f t="shared" si="3"/>
        <v>0</v>
      </c>
      <c r="BI10" s="710">
        <f t="shared" si="4"/>
        <v>0</v>
      </c>
      <c r="BJ10" s="710">
        <f t="shared" si="5"/>
        <v>0</v>
      </c>
      <c r="BK10" s="709" t="b">
        <f t="shared" si="6"/>
        <v>0</v>
      </c>
    </row>
    <row r="11" spans="1:63" ht="15.75" customHeight="1">
      <c r="A11" s="703" t="s">
        <v>10</v>
      </c>
      <c r="B11" s="703" t="s">
        <v>11</v>
      </c>
      <c r="C11" s="703" t="s">
        <v>12</v>
      </c>
      <c r="D11" s="703" t="s">
        <v>13</v>
      </c>
      <c r="E11" s="703" t="s">
        <v>28</v>
      </c>
      <c r="F11" s="703"/>
      <c r="G11" s="703" t="s">
        <v>14</v>
      </c>
      <c r="H11" s="703"/>
      <c r="I11" s="703"/>
      <c r="J11" s="703" t="s">
        <v>17</v>
      </c>
      <c r="K11" s="703"/>
      <c r="L11" s="703"/>
      <c r="M11" s="703">
        <v>6332.2307989999999</v>
      </c>
      <c r="N11" s="703"/>
      <c r="O11" s="703" t="s">
        <v>15</v>
      </c>
      <c r="P11" s="703" t="s">
        <v>16</v>
      </c>
      <c r="Q11" s="703" t="s">
        <v>21</v>
      </c>
      <c r="R11" s="703" t="s">
        <v>3006</v>
      </c>
      <c r="S11" s="703"/>
      <c r="T11" s="703" t="s">
        <v>23</v>
      </c>
      <c r="U11" s="703"/>
      <c r="V11" s="703" t="s">
        <v>22</v>
      </c>
      <c r="W11" s="703" t="s">
        <v>19</v>
      </c>
      <c r="X11" s="703" t="s">
        <v>24</v>
      </c>
      <c r="Y11" s="704">
        <v>42914</v>
      </c>
      <c r="Z11" s="703"/>
      <c r="AA11" s="703" t="s">
        <v>4158</v>
      </c>
      <c r="AB11" s="703" t="s">
        <v>4159</v>
      </c>
      <c r="AC11" s="703"/>
      <c r="AD11" s="703" t="s">
        <v>8926</v>
      </c>
      <c r="AE11" s="711" t="s">
        <v>8927</v>
      </c>
      <c r="AF11" s="703" t="s">
        <v>8928</v>
      </c>
      <c r="AG11" s="703"/>
      <c r="AH11" s="703"/>
      <c r="AI11" s="705">
        <v>45202</v>
      </c>
      <c r="AJ11" s="703" t="s">
        <v>8929</v>
      </c>
      <c r="AK11" s="703"/>
      <c r="AL11" s="703"/>
      <c r="AM11" s="703"/>
      <c r="AN11" s="703"/>
      <c r="AO11" s="703"/>
      <c r="AP11" s="703"/>
      <c r="AQ11" s="703"/>
      <c r="AR11" s="703" t="s">
        <v>2330</v>
      </c>
      <c r="AS11" s="703">
        <v>2023</v>
      </c>
      <c r="AT11" s="706">
        <v>45203</v>
      </c>
      <c r="AU11" s="703" t="s">
        <v>2323</v>
      </c>
      <c r="AV11" s="707"/>
      <c r="AW11" s="708"/>
      <c r="AX11" s="709"/>
      <c r="AY11" s="422"/>
      <c r="AZ11" s="730"/>
      <c r="BA11" s="730"/>
      <c r="BB11" s="422"/>
      <c r="BC11" s="730"/>
      <c r="BD11" s="708"/>
      <c r="BE11" s="709"/>
      <c r="BF11" s="710"/>
      <c r="BG11" s="710">
        <f t="shared" si="2"/>
        <v>0</v>
      </c>
      <c r="BH11" s="710">
        <f t="shared" si="3"/>
        <v>0</v>
      </c>
      <c r="BI11" s="710">
        <f t="shared" si="4"/>
        <v>0</v>
      </c>
      <c r="BJ11" s="710">
        <f t="shared" si="5"/>
        <v>0</v>
      </c>
      <c r="BK11" s="709" t="b">
        <f t="shared" si="6"/>
        <v>0</v>
      </c>
    </row>
    <row r="12" spans="1:63" ht="15.75" customHeight="1">
      <c r="A12" s="703" t="s">
        <v>10</v>
      </c>
      <c r="B12" s="703" t="s">
        <v>11</v>
      </c>
      <c r="C12" s="703" t="s">
        <v>12</v>
      </c>
      <c r="D12" s="703" t="s">
        <v>13</v>
      </c>
      <c r="E12" s="703" t="s">
        <v>28</v>
      </c>
      <c r="F12" s="703"/>
      <c r="G12" s="703" t="s">
        <v>14</v>
      </c>
      <c r="H12" s="703"/>
      <c r="I12" s="703"/>
      <c r="J12" s="703" t="s">
        <v>17</v>
      </c>
      <c r="K12" s="703"/>
      <c r="L12" s="703"/>
      <c r="M12" s="703">
        <v>6332.2307989999999</v>
      </c>
      <c r="N12" s="703"/>
      <c r="O12" s="703" t="s">
        <v>15</v>
      </c>
      <c r="P12" s="703" t="s">
        <v>16</v>
      </c>
      <c r="Q12" s="703" t="s">
        <v>21</v>
      </c>
      <c r="R12" s="703" t="s">
        <v>3006</v>
      </c>
      <c r="S12" s="703"/>
      <c r="T12" s="703" t="s">
        <v>25</v>
      </c>
      <c r="U12" s="703"/>
      <c r="V12" s="703" t="s">
        <v>22</v>
      </c>
      <c r="W12" s="703" t="s">
        <v>19</v>
      </c>
      <c r="X12" s="703" t="s">
        <v>26</v>
      </c>
      <c r="Y12" s="704">
        <v>42914</v>
      </c>
      <c r="Z12" s="703"/>
      <c r="AA12" s="703" t="s">
        <v>4158</v>
      </c>
      <c r="AB12" s="703" t="s">
        <v>4159</v>
      </c>
      <c r="AC12" s="703"/>
      <c r="AD12" s="703" t="s">
        <v>8926</v>
      </c>
      <c r="AE12" s="703" t="s">
        <v>8927</v>
      </c>
      <c r="AF12" s="703" t="s">
        <v>8928</v>
      </c>
      <c r="AG12" s="703"/>
      <c r="AH12" s="703"/>
      <c r="AI12" s="705">
        <v>45202</v>
      </c>
      <c r="AJ12" s="703" t="s">
        <v>8929</v>
      </c>
      <c r="AK12" s="703"/>
      <c r="AL12" s="703"/>
      <c r="AM12" s="703"/>
      <c r="AN12" s="703"/>
      <c r="AO12" s="703"/>
      <c r="AP12" s="703"/>
      <c r="AQ12" s="703"/>
      <c r="AR12" s="703" t="s">
        <v>2330</v>
      </c>
      <c r="AS12" s="703">
        <v>2023</v>
      </c>
      <c r="AT12" s="706">
        <v>45203</v>
      </c>
      <c r="AU12" s="703" t="s">
        <v>2323</v>
      </c>
      <c r="AV12" s="707"/>
      <c r="AW12" s="708"/>
      <c r="AX12" s="709"/>
      <c r="AY12" s="422"/>
      <c r="AZ12" s="730"/>
      <c r="BA12" s="730"/>
      <c r="BB12" s="422"/>
      <c r="BC12" s="730"/>
      <c r="BD12" s="708"/>
      <c r="BE12" s="709"/>
      <c r="BF12" s="710"/>
      <c r="BG12" s="710">
        <f t="shared" si="2"/>
        <v>0</v>
      </c>
      <c r="BH12" s="710">
        <f t="shared" si="3"/>
        <v>0</v>
      </c>
      <c r="BI12" s="710">
        <f t="shared" si="4"/>
        <v>0</v>
      </c>
      <c r="BJ12" s="710">
        <f t="shared" si="5"/>
        <v>0</v>
      </c>
      <c r="BK12" s="709" t="b">
        <f t="shared" si="6"/>
        <v>0</v>
      </c>
    </row>
    <row r="13" spans="1:63" ht="15.75" customHeight="1">
      <c r="A13" s="63" t="s">
        <v>10</v>
      </c>
      <c r="B13" s="63" t="s">
        <v>11</v>
      </c>
      <c r="C13" s="63" t="s">
        <v>12</v>
      </c>
      <c r="D13" s="63" t="s">
        <v>13</v>
      </c>
      <c r="E13" s="63" t="s">
        <v>3756</v>
      </c>
      <c r="F13" s="63"/>
      <c r="G13" s="63" t="s">
        <v>489</v>
      </c>
      <c r="H13" s="63"/>
      <c r="I13" s="63"/>
      <c r="J13" s="174" t="s">
        <v>490</v>
      </c>
      <c r="K13" s="174"/>
      <c r="L13" s="174"/>
      <c r="M13" s="63" t="s">
        <v>491</v>
      </c>
      <c r="N13" s="63" t="s">
        <v>5103</v>
      </c>
      <c r="O13" s="63" t="s">
        <v>15</v>
      </c>
      <c r="P13" s="63" t="s">
        <v>16</v>
      </c>
      <c r="Q13" s="63" t="s">
        <v>35</v>
      </c>
      <c r="R13" s="63" t="s">
        <v>107</v>
      </c>
      <c r="S13" s="63" t="s">
        <v>492</v>
      </c>
      <c r="T13" s="63"/>
      <c r="U13" s="63"/>
      <c r="V13" s="63" t="s">
        <v>4164</v>
      </c>
      <c r="W13" s="63" t="s">
        <v>493</v>
      </c>
      <c r="X13" s="174" t="s">
        <v>494</v>
      </c>
      <c r="Y13" s="429">
        <v>45017</v>
      </c>
      <c r="Z13" s="430">
        <v>46845</v>
      </c>
      <c r="AA13" s="63" t="s">
        <v>4158</v>
      </c>
      <c r="AB13" s="63" t="s">
        <v>4159</v>
      </c>
      <c r="AC13" s="63"/>
      <c r="AD13" s="63" t="s">
        <v>5104</v>
      </c>
      <c r="AE13" s="63" t="s">
        <v>5105</v>
      </c>
      <c r="AF13" s="63" t="s">
        <v>5106</v>
      </c>
      <c r="AG13" s="174"/>
      <c r="AH13" s="174"/>
      <c r="AI13" s="174"/>
      <c r="AJ13" s="174"/>
      <c r="AK13" s="174"/>
      <c r="AL13" s="174"/>
      <c r="AM13" s="174"/>
      <c r="AN13" s="174"/>
      <c r="AO13" s="174"/>
      <c r="AP13" s="174"/>
      <c r="AQ13" s="174"/>
      <c r="AR13" s="174" t="s">
        <v>2315</v>
      </c>
      <c r="AS13" s="174">
        <v>2023</v>
      </c>
      <c r="AT13" s="415">
        <v>45033</v>
      </c>
      <c r="AU13" s="174" t="s">
        <v>1351</v>
      </c>
      <c r="AV13" s="419" t="s">
        <v>8930</v>
      </c>
      <c r="AW13" s="424"/>
      <c r="AX13" s="462"/>
      <c r="AY13" s="422"/>
      <c r="AZ13" s="530"/>
      <c r="BA13" s="530"/>
      <c r="BB13" s="422"/>
      <c r="BC13" s="530"/>
      <c r="BD13" s="424"/>
      <c r="BE13" s="462"/>
      <c r="BF13" s="429">
        <v>44336</v>
      </c>
      <c r="BG13" s="426">
        <f t="shared" si="2"/>
        <v>0</v>
      </c>
      <c r="BH13" s="426">
        <f t="shared" si="3"/>
        <v>0</v>
      </c>
      <c r="BI13" s="426">
        <f t="shared" si="4"/>
        <v>0</v>
      </c>
      <c r="BJ13" s="426">
        <f t="shared" si="5"/>
        <v>0</v>
      </c>
      <c r="BK13" s="425" t="b">
        <f t="shared" si="6"/>
        <v>0</v>
      </c>
    </row>
    <row r="14" spans="1:63" ht="15.75" customHeight="1">
      <c r="A14" s="63" t="s">
        <v>10</v>
      </c>
      <c r="B14" s="63" t="s">
        <v>11</v>
      </c>
      <c r="C14" s="63" t="s">
        <v>12</v>
      </c>
      <c r="D14" s="63" t="s">
        <v>13</v>
      </c>
      <c r="E14" s="63" t="s">
        <v>3756</v>
      </c>
      <c r="F14" s="63"/>
      <c r="G14" s="63" t="s">
        <v>489</v>
      </c>
      <c r="H14" s="63"/>
      <c r="I14" s="63"/>
      <c r="J14" s="174" t="s">
        <v>490</v>
      </c>
      <c r="K14" s="174"/>
      <c r="L14" s="174"/>
      <c r="M14" s="63" t="s">
        <v>491</v>
      </c>
      <c r="N14" s="63" t="s">
        <v>5103</v>
      </c>
      <c r="O14" s="63" t="s">
        <v>15</v>
      </c>
      <c r="P14" s="63" t="s">
        <v>16</v>
      </c>
      <c r="Q14" s="63" t="s">
        <v>35</v>
      </c>
      <c r="R14" s="63" t="s">
        <v>117</v>
      </c>
      <c r="S14" s="63" t="s">
        <v>200</v>
      </c>
      <c r="T14" s="63"/>
      <c r="U14" s="63"/>
      <c r="V14" s="63" t="s">
        <v>4164</v>
      </c>
      <c r="W14" s="63" t="s">
        <v>235</v>
      </c>
      <c r="X14" s="63" t="s">
        <v>5107</v>
      </c>
      <c r="Y14" s="429">
        <v>45055</v>
      </c>
      <c r="Z14" s="430">
        <v>47165</v>
      </c>
      <c r="AA14" s="63" t="s">
        <v>4158</v>
      </c>
      <c r="AB14" s="63" t="s">
        <v>4159</v>
      </c>
      <c r="AC14" s="63"/>
      <c r="AD14" s="63" t="s">
        <v>5108</v>
      </c>
      <c r="AE14" s="63" t="s">
        <v>5109</v>
      </c>
      <c r="AF14" s="429">
        <v>43676</v>
      </c>
      <c r="AG14" s="174"/>
      <c r="AH14" s="174"/>
      <c r="AI14" s="174"/>
      <c r="AJ14" s="174"/>
      <c r="AK14" s="174"/>
      <c r="AL14" s="174"/>
      <c r="AM14" s="174"/>
      <c r="AN14" s="174"/>
      <c r="AO14" s="174"/>
      <c r="AP14" s="174"/>
      <c r="AQ14" s="174"/>
      <c r="AR14" s="174" t="s">
        <v>2309</v>
      </c>
      <c r="AS14" s="174">
        <v>2024</v>
      </c>
      <c r="AT14" s="415">
        <v>45338</v>
      </c>
      <c r="AU14" s="174" t="s">
        <v>1351</v>
      </c>
      <c r="AV14" s="419" t="s">
        <v>4416</v>
      </c>
      <c r="AW14" s="424"/>
      <c r="AX14" s="462"/>
      <c r="AY14" s="422"/>
      <c r="AZ14" s="530"/>
      <c r="BA14" s="530"/>
      <c r="BB14" s="422"/>
      <c r="BC14" s="530"/>
      <c r="BD14" s="424"/>
      <c r="BE14" s="462">
        <v>1</v>
      </c>
      <c r="BF14" s="429">
        <v>42857</v>
      </c>
      <c r="BG14" s="426">
        <f t="shared" si="2"/>
        <v>0</v>
      </c>
      <c r="BH14" s="426">
        <f t="shared" si="3"/>
        <v>0</v>
      </c>
      <c r="BI14" s="426">
        <f t="shared" si="4"/>
        <v>0</v>
      </c>
      <c r="BJ14" s="426">
        <f t="shared" si="5"/>
        <v>0</v>
      </c>
      <c r="BK14" s="425" t="b">
        <f t="shared" si="6"/>
        <v>0</v>
      </c>
    </row>
    <row r="15" spans="1:63" ht="15.75" customHeight="1">
      <c r="A15" s="703" t="s">
        <v>10</v>
      </c>
      <c r="B15" s="703" t="s">
        <v>11</v>
      </c>
      <c r="C15" s="703" t="s">
        <v>12</v>
      </c>
      <c r="D15" s="703" t="s">
        <v>13</v>
      </c>
      <c r="E15" s="703" t="s">
        <v>3756</v>
      </c>
      <c r="F15" s="703"/>
      <c r="G15" s="703" t="s">
        <v>489</v>
      </c>
      <c r="H15" s="703"/>
      <c r="I15" s="703"/>
      <c r="J15" s="703" t="s">
        <v>490</v>
      </c>
      <c r="K15" s="703"/>
      <c r="L15" s="703"/>
      <c r="M15" s="703" t="s">
        <v>491</v>
      </c>
      <c r="N15" s="703"/>
      <c r="O15" s="703" t="s">
        <v>15</v>
      </c>
      <c r="P15" s="703" t="s">
        <v>16</v>
      </c>
      <c r="Q15" s="703" t="s">
        <v>35</v>
      </c>
      <c r="R15" s="703" t="s">
        <v>117</v>
      </c>
      <c r="S15" s="703" t="s">
        <v>315</v>
      </c>
      <c r="T15" s="703"/>
      <c r="U15" s="703"/>
      <c r="V15" s="703" t="s">
        <v>4164</v>
      </c>
      <c r="W15" s="703" t="s">
        <v>235</v>
      </c>
      <c r="X15" s="703" t="s">
        <v>495</v>
      </c>
      <c r="Y15" s="704">
        <v>43805</v>
      </c>
      <c r="Z15" s="703"/>
      <c r="AA15" s="731" t="s">
        <v>4646</v>
      </c>
      <c r="AB15" s="703" t="s">
        <v>4159</v>
      </c>
      <c r="AC15" s="703"/>
      <c r="AD15" s="703" t="s">
        <v>8931</v>
      </c>
      <c r="AE15" s="703" t="s">
        <v>8932</v>
      </c>
      <c r="AF15" s="703" t="s">
        <v>8933</v>
      </c>
      <c r="AG15" s="703"/>
      <c r="AH15" s="703"/>
      <c r="AI15" s="705">
        <v>45054</v>
      </c>
      <c r="AJ15" s="703" t="s">
        <v>8675</v>
      </c>
      <c r="AK15" s="703"/>
      <c r="AL15" s="703"/>
      <c r="AM15" s="703"/>
      <c r="AN15" s="703"/>
      <c r="AO15" s="703"/>
      <c r="AP15" s="703"/>
      <c r="AQ15" s="703"/>
      <c r="AR15" s="703" t="s">
        <v>2333</v>
      </c>
      <c r="AS15" s="703">
        <v>2023</v>
      </c>
      <c r="AT15" s="706">
        <v>45238</v>
      </c>
      <c r="AU15" s="703" t="s">
        <v>2323</v>
      </c>
      <c r="AV15" s="707" t="s">
        <v>8934</v>
      </c>
      <c r="AW15" s="708"/>
      <c r="AX15" s="709"/>
      <c r="AY15" s="422"/>
      <c r="AZ15" s="730"/>
      <c r="BA15" s="730"/>
      <c r="BB15" s="422"/>
      <c r="BC15" s="730"/>
      <c r="BD15" s="708"/>
      <c r="BE15" s="709"/>
      <c r="BF15" s="710"/>
      <c r="BG15" s="710">
        <f t="shared" si="2"/>
        <v>0</v>
      </c>
      <c r="BH15" s="710">
        <f t="shared" si="3"/>
        <v>0</v>
      </c>
      <c r="BI15" s="710">
        <f t="shared" si="4"/>
        <v>0</v>
      </c>
      <c r="BJ15" s="710">
        <f t="shared" si="5"/>
        <v>0</v>
      </c>
      <c r="BK15" s="709" t="b">
        <f t="shared" si="6"/>
        <v>0</v>
      </c>
    </row>
    <row r="16" spans="1:63" ht="15.75" customHeight="1">
      <c r="A16" s="63" t="s">
        <v>10</v>
      </c>
      <c r="B16" s="63" t="s">
        <v>11</v>
      </c>
      <c r="C16" s="63" t="s">
        <v>12</v>
      </c>
      <c r="D16" s="63" t="s">
        <v>13</v>
      </c>
      <c r="E16" s="63" t="s">
        <v>3756</v>
      </c>
      <c r="F16" s="63"/>
      <c r="G16" s="63" t="s">
        <v>496</v>
      </c>
      <c r="H16" s="63"/>
      <c r="I16" s="63"/>
      <c r="J16" s="63" t="s">
        <v>497</v>
      </c>
      <c r="K16" s="63"/>
      <c r="L16" s="63"/>
      <c r="M16" s="63" t="s">
        <v>498</v>
      </c>
      <c r="N16" s="63"/>
      <c r="O16" s="63" t="s">
        <v>15</v>
      </c>
      <c r="P16" s="63" t="s">
        <v>16</v>
      </c>
      <c r="Q16" s="63" t="s">
        <v>35</v>
      </c>
      <c r="R16" s="63" t="s">
        <v>8666</v>
      </c>
      <c r="S16" s="63" t="s">
        <v>33</v>
      </c>
      <c r="T16" s="63"/>
      <c r="U16" s="63"/>
      <c r="V16" s="63" t="s">
        <v>4164</v>
      </c>
      <c r="W16" s="63" t="s">
        <v>34</v>
      </c>
      <c r="X16" s="63">
        <v>201507022063</v>
      </c>
      <c r="Y16" s="429">
        <v>42123</v>
      </c>
      <c r="Z16" s="430">
        <v>46855</v>
      </c>
      <c r="AA16" s="63" t="s">
        <v>4158</v>
      </c>
      <c r="AB16" s="63" t="s">
        <v>4159</v>
      </c>
      <c r="AC16" s="63"/>
      <c r="AD16" s="63" t="s">
        <v>5111</v>
      </c>
      <c r="AE16" s="63" t="s">
        <v>5112</v>
      </c>
      <c r="AF16" s="430">
        <v>46454</v>
      </c>
      <c r="AG16" s="174"/>
      <c r="AH16" s="174"/>
      <c r="AI16" s="174"/>
      <c r="AJ16" s="174"/>
      <c r="AK16" s="174"/>
      <c r="AL16" s="174"/>
      <c r="AM16" s="174"/>
      <c r="AN16" s="174"/>
      <c r="AO16" s="174"/>
      <c r="AP16" s="174"/>
      <c r="AQ16" s="174"/>
      <c r="AR16" s="174" t="s">
        <v>2324</v>
      </c>
      <c r="AS16" s="174">
        <v>2023</v>
      </c>
      <c r="AT16" s="415">
        <v>45167</v>
      </c>
      <c r="AU16" s="174" t="s">
        <v>1351</v>
      </c>
      <c r="AV16" s="419" t="s">
        <v>8935</v>
      </c>
      <c r="AW16" s="424"/>
      <c r="AX16" s="462"/>
      <c r="AY16" s="422"/>
      <c r="AZ16" s="530"/>
      <c r="BA16" s="530"/>
      <c r="BB16" s="422"/>
      <c r="BC16" s="530"/>
      <c r="BD16" s="424"/>
      <c r="BE16" s="462">
        <v>1</v>
      </c>
      <c r="BF16" s="429">
        <v>42123</v>
      </c>
      <c r="BG16" s="426">
        <f t="shared" si="2"/>
        <v>0</v>
      </c>
      <c r="BH16" s="426">
        <f t="shared" si="3"/>
        <v>0</v>
      </c>
      <c r="BI16" s="426">
        <f t="shared" si="4"/>
        <v>0</v>
      </c>
      <c r="BJ16" s="426">
        <f t="shared" si="5"/>
        <v>0</v>
      </c>
      <c r="BK16" s="425" t="b">
        <f t="shared" si="6"/>
        <v>0</v>
      </c>
    </row>
    <row r="17" spans="1:63" ht="15.75" customHeight="1">
      <c r="A17" s="63" t="s">
        <v>10</v>
      </c>
      <c r="B17" s="63" t="s">
        <v>11</v>
      </c>
      <c r="C17" s="63" t="s">
        <v>12</v>
      </c>
      <c r="D17" s="63" t="s">
        <v>13</v>
      </c>
      <c r="E17" s="63" t="s">
        <v>3756</v>
      </c>
      <c r="F17" s="63"/>
      <c r="G17" s="63" t="s">
        <v>1888</v>
      </c>
      <c r="H17" s="63"/>
      <c r="I17" s="63"/>
      <c r="J17" s="63" t="s">
        <v>1889</v>
      </c>
      <c r="K17" s="63"/>
      <c r="L17" s="63"/>
      <c r="M17" s="63" t="s">
        <v>1890</v>
      </c>
      <c r="N17" s="63"/>
      <c r="O17" s="63" t="s">
        <v>15</v>
      </c>
      <c r="P17" s="63" t="s">
        <v>16</v>
      </c>
      <c r="Q17" s="63" t="s">
        <v>35</v>
      </c>
      <c r="R17" s="63" t="s">
        <v>117</v>
      </c>
      <c r="S17" s="63" t="s">
        <v>120</v>
      </c>
      <c r="T17" s="63"/>
      <c r="U17" s="63"/>
      <c r="V17" s="63" t="s">
        <v>4164</v>
      </c>
      <c r="W17" s="63" t="s">
        <v>1891</v>
      </c>
      <c r="X17" s="63">
        <v>1007022069</v>
      </c>
      <c r="Y17" s="429">
        <v>45119</v>
      </c>
      <c r="Z17" s="430">
        <v>46947</v>
      </c>
      <c r="AA17" s="63" t="s">
        <v>4158</v>
      </c>
      <c r="AB17" s="63" t="s">
        <v>4159</v>
      </c>
      <c r="AC17" s="63"/>
      <c r="AD17" s="63" t="s">
        <v>5114</v>
      </c>
      <c r="AE17" s="63" t="s">
        <v>5115</v>
      </c>
      <c r="AF17" s="430">
        <v>46770</v>
      </c>
      <c r="AG17" s="174"/>
      <c r="AH17" s="174"/>
      <c r="AI17" s="174"/>
      <c r="AJ17" s="174"/>
      <c r="AK17" s="174"/>
      <c r="AL17" s="174"/>
      <c r="AM17" s="174"/>
      <c r="AN17" s="174"/>
      <c r="AO17" s="174"/>
      <c r="AP17" s="174"/>
      <c r="AQ17" s="174"/>
      <c r="AR17" s="174" t="s">
        <v>2322</v>
      </c>
      <c r="AS17" s="174">
        <v>2023</v>
      </c>
      <c r="AT17" s="415">
        <v>45125</v>
      </c>
      <c r="AU17" s="174" t="s">
        <v>1351</v>
      </c>
      <c r="AV17" s="419" t="s">
        <v>8936</v>
      </c>
      <c r="AW17" s="424"/>
      <c r="AX17" s="462"/>
      <c r="AY17" s="422"/>
      <c r="AZ17" s="530"/>
      <c r="BA17" s="530"/>
      <c r="BB17" s="422"/>
      <c r="BC17" s="530"/>
      <c r="BD17" s="424"/>
      <c r="BE17" s="462">
        <v>1</v>
      </c>
      <c r="BF17" s="429">
        <v>40429</v>
      </c>
      <c r="BG17" s="426">
        <f t="shared" si="2"/>
        <v>0</v>
      </c>
      <c r="BH17" s="426">
        <f t="shared" si="3"/>
        <v>0</v>
      </c>
      <c r="BI17" s="426">
        <f t="shared" si="4"/>
        <v>0</v>
      </c>
      <c r="BJ17" s="426">
        <f t="shared" si="5"/>
        <v>0</v>
      </c>
      <c r="BK17" s="425" t="b">
        <f t="shared" si="6"/>
        <v>0</v>
      </c>
    </row>
    <row r="18" spans="1:63" ht="15.75" customHeight="1">
      <c r="A18" s="63" t="s">
        <v>10</v>
      </c>
      <c r="B18" s="63" t="s">
        <v>11</v>
      </c>
      <c r="C18" s="63" t="s">
        <v>378</v>
      </c>
      <c r="D18" s="63" t="s">
        <v>374</v>
      </c>
      <c r="E18" s="63" t="s">
        <v>3756</v>
      </c>
      <c r="F18" s="63"/>
      <c r="G18" s="63" t="s">
        <v>508</v>
      </c>
      <c r="H18" s="63"/>
      <c r="I18" s="63"/>
      <c r="J18" s="63" t="s">
        <v>2259</v>
      </c>
      <c r="K18" s="63"/>
      <c r="L18" s="63"/>
      <c r="M18" s="63" t="s">
        <v>396</v>
      </c>
      <c r="N18" s="63"/>
      <c r="O18" s="63" t="s">
        <v>15</v>
      </c>
      <c r="P18" s="63" t="s">
        <v>16</v>
      </c>
      <c r="Q18" s="63" t="s">
        <v>21</v>
      </c>
      <c r="R18" s="63" t="s">
        <v>3006</v>
      </c>
      <c r="S18" s="63"/>
      <c r="T18" s="63" t="s">
        <v>18</v>
      </c>
      <c r="U18" s="63"/>
      <c r="V18" s="63" t="s">
        <v>22</v>
      </c>
      <c r="W18" s="63" t="s">
        <v>393</v>
      </c>
      <c r="X18" s="63" t="s">
        <v>2260</v>
      </c>
      <c r="Y18" s="429">
        <v>44781</v>
      </c>
      <c r="Z18" s="430">
        <v>46606</v>
      </c>
      <c r="AA18" s="63" t="s">
        <v>4158</v>
      </c>
      <c r="AB18" s="63" t="s">
        <v>4159</v>
      </c>
      <c r="AC18" s="63"/>
      <c r="AD18" s="174" t="s">
        <v>5117</v>
      </c>
      <c r="AE18" s="174" t="s">
        <v>5118</v>
      </c>
      <c r="AF18" s="466">
        <v>45662</v>
      </c>
      <c r="AG18" s="174"/>
      <c r="AH18" s="174"/>
      <c r="AI18" s="174"/>
      <c r="AJ18" s="174"/>
      <c r="AK18" s="174"/>
      <c r="AL18" s="174"/>
      <c r="AM18" s="174"/>
      <c r="AN18" s="174"/>
      <c r="AO18" s="174"/>
      <c r="AP18" s="174"/>
      <c r="AQ18" s="174"/>
      <c r="AR18" s="174"/>
      <c r="AS18" s="174"/>
      <c r="AT18" s="415"/>
      <c r="AU18" s="174"/>
      <c r="AV18" s="437" t="s">
        <v>8937</v>
      </c>
      <c r="AW18" s="424"/>
      <c r="AX18" s="462"/>
      <c r="AY18" s="422"/>
      <c r="AZ18" s="530"/>
      <c r="BA18" s="530"/>
      <c r="BB18" s="422"/>
      <c r="BC18" s="530"/>
      <c r="BD18" s="424"/>
      <c r="BE18" s="462">
        <v>1</v>
      </c>
      <c r="BF18" s="426"/>
      <c r="BG18" s="426">
        <f t="shared" si="2"/>
        <v>0</v>
      </c>
      <c r="BH18" s="426">
        <f t="shared" si="3"/>
        <v>0</v>
      </c>
      <c r="BI18" s="426">
        <f t="shared" si="4"/>
        <v>0</v>
      </c>
      <c r="BJ18" s="426">
        <f t="shared" si="5"/>
        <v>0</v>
      </c>
      <c r="BK18" s="425" t="b">
        <f t="shared" si="6"/>
        <v>0</v>
      </c>
    </row>
    <row r="19" spans="1:63" ht="15.75" customHeight="1">
      <c r="A19" s="63" t="s">
        <v>10</v>
      </c>
      <c r="B19" s="63" t="s">
        <v>11</v>
      </c>
      <c r="C19" s="63" t="s">
        <v>378</v>
      </c>
      <c r="D19" s="63" t="s">
        <v>374</v>
      </c>
      <c r="E19" s="63" t="s">
        <v>3756</v>
      </c>
      <c r="F19" s="63"/>
      <c r="G19" s="63" t="s">
        <v>508</v>
      </c>
      <c r="H19" s="63"/>
      <c r="I19" s="63"/>
      <c r="J19" s="63" t="s">
        <v>2259</v>
      </c>
      <c r="K19" s="63"/>
      <c r="L19" s="63"/>
      <c r="M19" s="63" t="s">
        <v>396</v>
      </c>
      <c r="N19" s="63"/>
      <c r="O19" s="63" t="s">
        <v>15</v>
      </c>
      <c r="P19" s="63" t="s">
        <v>16</v>
      </c>
      <c r="Q19" s="63" t="s">
        <v>21</v>
      </c>
      <c r="R19" s="63" t="s">
        <v>3006</v>
      </c>
      <c r="S19" s="63"/>
      <c r="T19" s="63" t="s">
        <v>23</v>
      </c>
      <c r="U19" s="63"/>
      <c r="V19" s="63" t="s">
        <v>22</v>
      </c>
      <c r="W19" s="63" t="s">
        <v>393</v>
      </c>
      <c r="X19" s="63" t="s">
        <v>2261</v>
      </c>
      <c r="Y19" s="429">
        <v>44781</v>
      </c>
      <c r="Z19" s="430">
        <v>46606</v>
      </c>
      <c r="AA19" s="63" t="s">
        <v>4158</v>
      </c>
      <c r="AB19" s="63" t="s">
        <v>4159</v>
      </c>
      <c r="AC19" s="63"/>
      <c r="AD19" s="174" t="s">
        <v>5117</v>
      </c>
      <c r="AE19" s="174" t="s">
        <v>5118</v>
      </c>
      <c r="AF19" s="531">
        <v>45662</v>
      </c>
      <c r="AG19" s="174"/>
      <c r="AH19" s="174"/>
      <c r="AI19" s="174"/>
      <c r="AJ19" s="174"/>
      <c r="AK19" s="174"/>
      <c r="AL19" s="174"/>
      <c r="AM19" s="174"/>
      <c r="AN19" s="174"/>
      <c r="AO19" s="174"/>
      <c r="AP19" s="174"/>
      <c r="AQ19" s="174"/>
      <c r="AR19" s="174"/>
      <c r="AS19" s="174"/>
      <c r="AT19" s="415"/>
      <c r="AU19" s="174"/>
      <c r="AV19" s="437" t="s">
        <v>8937</v>
      </c>
      <c r="AW19" s="424"/>
      <c r="AX19" s="462"/>
      <c r="AY19" s="422"/>
      <c r="AZ19" s="530"/>
      <c r="BA19" s="530"/>
      <c r="BB19" s="422"/>
      <c r="BC19" s="530"/>
      <c r="BD19" s="424"/>
      <c r="BE19" s="462"/>
      <c r="BF19" s="426"/>
      <c r="BG19" s="426">
        <f t="shared" si="2"/>
        <v>0</v>
      </c>
      <c r="BH19" s="426">
        <f t="shared" si="3"/>
        <v>0</v>
      </c>
      <c r="BI19" s="426">
        <f t="shared" si="4"/>
        <v>0</v>
      </c>
      <c r="BJ19" s="426">
        <f t="shared" si="5"/>
        <v>0</v>
      </c>
      <c r="BK19" s="425" t="b">
        <f t="shared" si="6"/>
        <v>0</v>
      </c>
    </row>
    <row r="20" spans="1:63" ht="15.75" customHeight="1">
      <c r="A20" s="63" t="s">
        <v>10</v>
      </c>
      <c r="B20" s="63" t="s">
        <v>11</v>
      </c>
      <c r="C20" s="63" t="s">
        <v>378</v>
      </c>
      <c r="D20" s="63" t="s">
        <v>374</v>
      </c>
      <c r="E20" s="63" t="s">
        <v>3756</v>
      </c>
      <c r="F20" s="63"/>
      <c r="G20" s="63" t="s">
        <v>508</v>
      </c>
      <c r="H20" s="63"/>
      <c r="I20" s="63"/>
      <c r="J20" s="63" t="s">
        <v>2259</v>
      </c>
      <c r="K20" s="63"/>
      <c r="L20" s="63"/>
      <c r="M20" s="63" t="s">
        <v>396</v>
      </c>
      <c r="N20" s="63"/>
      <c r="O20" s="63" t="s">
        <v>15</v>
      </c>
      <c r="P20" s="63" t="s">
        <v>16</v>
      </c>
      <c r="Q20" s="63" t="s">
        <v>21</v>
      </c>
      <c r="R20" s="63" t="s">
        <v>3006</v>
      </c>
      <c r="S20" s="63"/>
      <c r="T20" s="63" t="s">
        <v>25</v>
      </c>
      <c r="U20" s="63"/>
      <c r="V20" s="63" t="s">
        <v>22</v>
      </c>
      <c r="W20" s="63" t="s">
        <v>393</v>
      </c>
      <c r="X20" s="63" t="s">
        <v>2262</v>
      </c>
      <c r="Y20" s="429">
        <v>44781</v>
      </c>
      <c r="Z20" s="430">
        <v>46606</v>
      </c>
      <c r="AA20" s="63" t="s">
        <v>4158</v>
      </c>
      <c r="AB20" s="63" t="s">
        <v>4159</v>
      </c>
      <c r="AC20" s="63"/>
      <c r="AD20" s="174" t="s">
        <v>5117</v>
      </c>
      <c r="AE20" s="174" t="s">
        <v>5118</v>
      </c>
      <c r="AF20" s="532">
        <v>45662</v>
      </c>
      <c r="AG20" s="174"/>
      <c r="AH20" s="174"/>
      <c r="AI20" s="174"/>
      <c r="AJ20" s="174"/>
      <c r="AK20" s="174"/>
      <c r="AL20" s="174"/>
      <c r="AM20" s="174"/>
      <c r="AN20" s="174"/>
      <c r="AO20" s="174"/>
      <c r="AP20" s="174"/>
      <c r="AQ20" s="174"/>
      <c r="AR20" s="174"/>
      <c r="AS20" s="174"/>
      <c r="AT20" s="415"/>
      <c r="AU20" s="174"/>
      <c r="AV20" s="437" t="s">
        <v>8937</v>
      </c>
      <c r="AW20" s="424"/>
      <c r="AX20" s="462"/>
      <c r="AY20" s="422"/>
      <c r="AZ20" s="530"/>
      <c r="BA20" s="530"/>
      <c r="BB20" s="422"/>
      <c r="BC20" s="530"/>
      <c r="BD20" s="424"/>
      <c r="BE20" s="462"/>
      <c r="BF20" s="426"/>
      <c r="BG20" s="426">
        <f t="shared" si="2"/>
        <v>0</v>
      </c>
      <c r="BH20" s="426">
        <f t="shared" si="3"/>
        <v>0</v>
      </c>
      <c r="BI20" s="426">
        <f t="shared" si="4"/>
        <v>0</v>
      </c>
      <c r="BJ20" s="426">
        <f t="shared" si="5"/>
        <v>0</v>
      </c>
      <c r="BK20" s="425" t="b">
        <f t="shared" si="6"/>
        <v>0</v>
      </c>
    </row>
    <row r="21" spans="1:63" ht="15.75" customHeight="1">
      <c r="A21" s="703" t="s">
        <v>10</v>
      </c>
      <c r="B21" s="703" t="s">
        <v>11</v>
      </c>
      <c r="C21" s="703" t="s">
        <v>310</v>
      </c>
      <c r="D21" s="703" t="s">
        <v>13</v>
      </c>
      <c r="E21" s="703" t="s">
        <v>28</v>
      </c>
      <c r="F21" s="703"/>
      <c r="G21" s="703" t="s">
        <v>311</v>
      </c>
      <c r="H21" s="703"/>
      <c r="I21" s="703"/>
      <c r="J21" s="703" t="s">
        <v>312</v>
      </c>
      <c r="K21" s="703"/>
      <c r="L21" s="703"/>
      <c r="M21" s="703" t="s">
        <v>5120</v>
      </c>
      <c r="N21" s="703"/>
      <c r="O21" s="703" t="s">
        <v>15</v>
      </c>
      <c r="P21" s="703" t="s">
        <v>16</v>
      </c>
      <c r="Q21" s="703" t="s">
        <v>35</v>
      </c>
      <c r="R21" s="703" t="s">
        <v>2230</v>
      </c>
      <c r="S21" s="703" t="s">
        <v>8938</v>
      </c>
      <c r="T21" s="703"/>
      <c r="U21" s="703"/>
      <c r="V21" s="703" t="s">
        <v>4164</v>
      </c>
      <c r="W21" s="703" t="s">
        <v>313</v>
      </c>
      <c r="X21" s="703" t="s">
        <v>314</v>
      </c>
      <c r="Y21" s="704">
        <v>44454</v>
      </c>
      <c r="Z21" s="703"/>
      <c r="AA21" s="703" t="s">
        <v>4158</v>
      </c>
      <c r="AB21" s="703" t="s">
        <v>4159</v>
      </c>
      <c r="AC21" s="703"/>
      <c r="AD21" s="703" t="s">
        <v>7821</v>
      </c>
      <c r="AE21" s="703" t="s">
        <v>8939</v>
      </c>
      <c r="AF21" s="704">
        <v>45696</v>
      </c>
      <c r="AG21" s="703"/>
      <c r="AH21" s="703"/>
      <c r="AI21" s="705">
        <v>45133</v>
      </c>
      <c r="AJ21" s="703" t="s">
        <v>2286</v>
      </c>
      <c r="AK21" s="703"/>
      <c r="AL21" s="703"/>
      <c r="AM21" s="703"/>
      <c r="AN21" s="703"/>
      <c r="AO21" s="703"/>
      <c r="AP21" s="703"/>
      <c r="AQ21" s="703"/>
      <c r="AR21" s="703" t="s">
        <v>2322</v>
      </c>
      <c r="AS21" s="703">
        <v>2023</v>
      </c>
      <c r="AT21" s="706">
        <v>45134</v>
      </c>
      <c r="AU21" s="703" t="s">
        <v>2323</v>
      </c>
      <c r="AV21" s="707"/>
      <c r="AW21" s="708"/>
      <c r="AX21" s="709"/>
      <c r="AY21" s="422"/>
      <c r="AZ21" s="730"/>
      <c r="BA21" s="730"/>
      <c r="BB21" s="422"/>
      <c r="BC21" s="730"/>
      <c r="BD21" s="708"/>
      <c r="BE21" s="709"/>
      <c r="BF21" s="710"/>
      <c r="BG21" s="710">
        <f t="shared" si="2"/>
        <v>0</v>
      </c>
      <c r="BH21" s="710">
        <f t="shared" si="3"/>
        <v>0</v>
      </c>
      <c r="BI21" s="710">
        <f t="shared" si="4"/>
        <v>0</v>
      </c>
      <c r="BJ21" s="710">
        <f t="shared" si="5"/>
        <v>0</v>
      </c>
      <c r="BK21" s="709" t="b">
        <f t="shared" si="6"/>
        <v>0</v>
      </c>
    </row>
    <row r="22" spans="1:63" ht="15.75" customHeight="1">
      <c r="A22" s="63" t="s">
        <v>10</v>
      </c>
      <c r="B22" s="63" t="s">
        <v>11</v>
      </c>
      <c r="C22" s="63" t="s">
        <v>310</v>
      </c>
      <c r="D22" s="63" t="s">
        <v>13</v>
      </c>
      <c r="E22" s="63" t="s">
        <v>3756</v>
      </c>
      <c r="F22" s="63"/>
      <c r="G22" s="63" t="s">
        <v>311</v>
      </c>
      <c r="H22" s="63"/>
      <c r="I22" s="63"/>
      <c r="J22" s="63" t="s">
        <v>312</v>
      </c>
      <c r="K22" s="63"/>
      <c r="L22" s="63"/>
      <c r="M22" s="63" t="s">
        <v>5120</v>
      </c>
      <c r="N22" s="63" t="s">
        <v>5121</v>
      </c>
      <c r="O22" s="63" t="s">
        <v>15</v>
      </c>
      <c r="P22" s="63" t="s">
        <v>16</v>
      </c>
      <c r="Q22" s="63" t="s">
        <v>35</v>
      </c>
      <c r="R22" s="63" t="s">
        <v>117</v>
      </c>
      <c r="S22" s="63" t="s">
        <v>200</v>
      </c>
      <c r="T22" s="63"/>
      <c r="U22" s="63"/>
      <c r="V22" s="63" t="s">
        <v>4164</v>
      </c>
      <c r="W22" s="63" t="s">
        <v>181</v>
      </c>
      <c r="X22" s="63">
        <v>201507022046</v>
      </c>
      <c r="Y22" s="429">
        <v>45021</v>
      </c>
      <c r="Z22" s="430">
        <v>46849</v>
      </c>
      <c r="AA22" s="63" t="s">
        <v>4158</v>
      </c>
      <c r="AB22" s="63" t="s">
        <v>4159</v>
      </c>
      <c r="AC22" s="63"/>
      <c r="AD22" s="63" t="s">
        <v>4283</v>
      </c>
      <c r="AE22" s="63" t="s">
        <v>4283</v>
      </c>
      <c r="AF22" s="63" t="s">
        <v>4283</v>
      </c>
      <c r="AG22" s="174"/>
      <c r="AH22" s="174"/>
      <c r="AI22" s="174"/>
      <c r="AJ22" s="174"/>
      <c r="AK22" s="174"/>
      <c r="AL22" s="174"/>
      <c r="AM22" s="174"/>
      <c r="AN22" s="174"/>
      <c r="AO22" s="174"/>
      <c r="AP22" s="174"/>
      <c r="AQ22" s="174"/>
      <c r="AR22" s="174" t="s">
        <v>2319</v>
      </c>
      <c r="AS22" s="174">
        <v>2023</v>
      </c>
      <c r="AT22" s="415">
        <v>45107</v>
      </c>
      <c r="AU22" s="174" t="s">
        <v>1351</v>
      </c>
      <c r="AV22" s="419" t="s">
        <v>8940</v>
      </c>
      <c r="AW22" s="424"/>
      <c r="AX22" s="462"/>
      <c r="AY22" s="422"/>
      <c r="AZ22" s="530"/>
      <c r="BA22" s="530"/>
      <c r="BB22" s="422"/>
      <c r="BC22" s="530"/>
      <c r="BD22" s="424"/>
      <c r="BE22" s="462">
        <v>1</v>
      </c>
      <c r="BF22" s="429">
        <v>42087</v>
      </c>
      <c r="BG22" s="426">
        <f t="shared" si="2"/>
        <v>0</v>
      </c>
      <c r="BH22" s="426">
        <f t="shared" si="3"/>
        <v>0</v>
      </c>
      <c r="BI22" s="426">
        <f t="shared" si="4"/>
        <v>0</v>
      </c>
      <c r="BJ22" s="426">
        <f t="shared" si="5"/>
        <v>0</v>
      </c>
      <c r="BK22" s="425" t="b">
        <f t="shared" si="6"/>
        <v>0</v>
      </c>
    </row>
    <row r="23" spans="1:63" ht="15.75" customHeight="1">
      <c r="A23" s="703" t="s">
        <v>10</v>
      </c>
      <c r="B23" s="703" t="s">
        <v>11</v>
      </c>
      <c r="C23" s="703" t="s">
        <v>310</v>
      </c>
      <c r="D23" s="703" t="s">
        <v>13</v>
      </c>
      <c r="E23" s="703" t="s">
        <v>28</v>
      </c>
      <c r="F23" s="703"/>
      <c r="G23" s="703" t="s">
        <v>311</v>
      </c>
      <c r="H23" s="703"/>
      <c r="I23" s="703"/>
      <c r="J23" s="703" t="s">
        <v>312</v>
      </c>
      <c r="K23" s="703"/>
      <c r="L23" s="703"/>
      <c r="M23" s="703" t="s">
        <v>5120</v>
      </c>
      <c r="N23" s="703"/>
      <c r="O23" s="703" t="s">
        <v>15</v>
      </c>
      <c r="P23" s="703" t="s">
        <v>16</v>
      </c>
      <c r="Q23" s="703" t="s">
        <v>35</v>
      </c>
      <c r="R23" s="703" t="s">
        <v>117</v>
      </c>
      <c r="S23" s="703" t="s">
        <v>315</v>
      </c>
      <c r="T23" s="703"/>
      <c r="U23" s="703"/>
      <c r="V23" s="703" t="s">
        <v>4164</v>
      </c>
      <c r="W23" s="703" t="s">
        <v>181</v>
      </c>
      <c r="X23" s="703" t="s">
        <v>316</v>
      </c>
      <c r="Y23" s="704">
        <v>43745</v>
      </c>
      <c r="Z23" s="703"/>
      <c r="AA23" s="731" t="s">
        <v>4646</v>
      </c>
      <c r="AB23" s="703" t="s">
        <v>4159</v>
      </c>
      <c r="AC23" s="703"/>
      <c r="AD23" s="703" t="s">
        <v>8941</v>
      </c>
      <c r="AE23" s="703" t="s">
        <v>8942</v>
      </c>
      <c r="AF23" s="703" t="s">
        <v>8943</v>
      </c>
      <c r="AG23" s="703"/>
      <c r="AH23" s="703"/>
      <c r="AI23" s="705">
        <v>45049</v>
      </c>
      <c r="AJ23" s="703" t="s">
        <v>8675</v>
      </c>
      <c r="AK23" s="703"/>
      <c r="AL23" s="703"/>
      <c r="AM23" s="703"/>
      <c r="AN23" s="703"/>
      <c r="AO23" s="703"/>
      <c r="AP23" s="703"/>
      <c r="AQ23" s="703"/>
      <c r="AR23" s="703" t="s">
        <v>2317</v>
      </c>
      <c r="AS23" s="703">
        <v>2023</v>
      </c>
      <c r="AT23" s="706">
        <v>45061</v>
      </c>
      <c r="AU23" s="703" t="s">
        <v>2323</v>
      </c>
      <c r="AV23" s="707" t="s">
        <v>8934</v>
      </c>
      <c r="AW23" s="708"/>
      <c r="AX23" s="709"/>
      <c r="AY23" s="422"/>
      <c r="AZ23" s="730"/>
      <c r="BA23" s="730"/>
      <c r="BB23" s="422"/>
      <c r="BC23" s="730"/>
      <c r="BD23" s="708"/>
      <c r="BE23" s="709"/>
      <c r="BF23" s="710"/>
      <c r="BG23" s="710">
        <f t="shared" si="2"/>
        <v>0</v>
      </c>
      <c r="BH23" s="710">
        <f t="shared" si="3"/>
        <v>0</v>
      </c>
      <c r="BI23" s="710">
        <f t="shared" si="4"/>
        <v>0</v>
      </c>
      <c r="BJ23" s="710">
        <f t="shared" si="5"/>
        <v>0</v>
      </c>
      <c r="BK23" s="709" t="b">
        <f t="shared" si="6"/>
        <v>0</v>
      </c>
    </row>
    <row r="24" spans="1:63" ht="15.75" customHeight="1">
      <c r="A24" s="703" t="s">
        <v>10</v>
      </c>
      <c r="B24" s="703" t="s">
        <v>11</v>
      </c>
      <c r="C24" s="703" t="s">
        <v>310</v>
      </c>
      <c r="D24" s="703" t="s">
        <v>13</v>
      </c>
      <c r="E24" s="703" t="s">
        <v>28</v>
      </c>
      <c r="F24" s="703"/>
      <c r="G24" s="703" t="s">
        <v>311</v>
      </c>
      <c r="H24" s="703"/>
      <c r="I24" s="703"/>
      <c r="J24" s="703" t="s">
        <v>312</v>
      </c>
      <c r="K24" s="703"/>
      <c r="L24" s="703"/>
      <c r="M24" s="703" t="s">
        <v>5120</v>
      </c>
      <c r="N24" s="703"/>
      <c r="O24" s="703" t="s">
        <v>15</v>
      </c>
      <c r="P24" s="703" t="s">
        <v>16</v>
      </c>
      <c r="Q24" s="703" t="s">
        <v>35</v>
      </c>
      <c r="R24" s="703" t="s">
        <v>2230</v>
      </c>
      <c r="S24" s="703" t="s">
        <v>8944</v>
      </c>
      <c r="T24" s="703"/>
      <c r="U24" s="703"/>
      <c r="V24" s="703" t="s">
        <v>4164</v>
      </c>
      <c r="W24" s="703" t="s">
        <v>317</v>
      </c>
      <c r="X24" s="703" t="s">
        <v>318</v>
      </c>
      <c r="Y24" s="704">
        <v>45021</v>
      </c>
      <c r="Z24" s="705">
        <v>46849</v>
      </c>
      <c r="AA24" s="703" t="s">
        <v>4158</v>
      </c>
      <c r="AB24" s="703" t="s">
        <v>4159</v>
      </c>
      <c r="AC24" s="703"/>
      <c r="AD24" s="703" t="s">
        <v>4283</v>
      </c>
      <c r="AE24" s="703" t="s">
        <v>4283</v>
      </c>
      <c r="AF24" s="703" t="s">
        <v>4283</v>
      </c>
      <c r="AG24" s="703"/>
      <c r="AH24" s="703"/>
      <c r="AI24" s="705">
        <v>45133</v>
      </c>
      <c r="AJ24" s="703" t="s">
        <v>8685</v>
      </c>
      <c r="AK24" s="703"/>
      <c r="AL24" s="703"/>
      <c r="AM24" s="703"/>
      <c r="AN24" s="703"/>
      <c r="AO24" s="703"/>
      <c r="AP24" s="703"/>
      <c r="AQ24" s="703"/>
      <c r="AR24" s="703" t="s">
        <v>2322</v>
      </c>
      <c r="AS24" s="703">
        <v>2023</v>
      </c>
      <c r="AT24" s="706">
        <v>45134</v>
      </c>
      <c r="AU24" s="703" t="s">
        <v>2323</v>
      </c>
      <c r="AV24" s="707" t="s">
        <v>8945</v>
      </c>
      <c r="AW24" s="708"/>
      <c r="AX24" s="709"/>
      <c r="AY24" s="422"/>
      <c r="AZ24" s="730"/>
      <c r="BA24" s="730"/>
      <c r="BB24" s="422"/>
      <c r="BC24" s="730"/>
      <c r="BD24" s="708"/>
      <c r="BE24" s="709"/>
      <c r="BF24" s="704">
        <v>42590</v>
      </c>
      <c r="BG24" s="710">
        <f t="shared" si="2"/>
        <v>0</v>
      </c>
      <c r="BH24" s="710">
        <f t="shared" si="3"/>
        <v>0</v>
      </c>
      <c r="BI24" s="710">
        <f t="shared" si="4"/>
        <v>0</v>
      </c>
      <c r="BJ24" s="710">
        <f t="shared" si="5"/>
        <v>0</v>
      </c>
      <c r="BK24" s="709" t="b">
        <f t="shared" si="6"/>
        <v>0</v>
      </c>
    </row>
    <row r="25" spans="1:63" ht="15.75" customHeight="1">
      <c r="A25" s="703" t="s">
        <v>10</v>
      </c>
      <c r="B25" s="703" t="s">
        <v>11</v>
      </c>
      <c r="C25" s="703" t="s">
        <v>310</v>
      </c>
      <c r="D25" s="703" t="s">
        <v>13</v>
      </c>
      <c r="E25" s="703" t="s">
        <v>28</v>
      </c>
      <c r="F25" s="703"/>
      <c r="G25" s="703" t="s">
        <v>311</v>
      </c>
      <c r="H25" s="703"/>
      <c r="I25" s="703"/>
      <c r="J25" s="703" t="s">
        <v>312</v>
      </c>
      <c r="K25" s="703"/>
      <c r="L25" s="703"/>
      <c r="M25" s="703" t="s">
        <v>5120</v>
      </c>
      <c r="N25" s="703"/>
      <c r="O25" s="703" t="s">
        <v>15</v>
      </c>
      <c r="P25" s="703" t="s">
        <v>16</v>
      </c>
      <c r="Q25" s="703" t="s">
        <v>35</v>
      </c>
      <c r="R25" s="703" t="s">
        <v>2230</v>
      </c>
      <c r="S25" s="703" t="s">
        <v>8946</v>
      </c>
      <c r="T25" s="703"/>
      <c r="U25" s="703"/>
      <c r="V25" s="703" t="s">
        <v>4164</v>
      </c>
      <c r="W25" s="703" t="s">
        <v>317</v>
      </c>
      <c r="X25" s="703" t="s">
        <v>319</v>
      </c>
      <c r="Y25" s="704">
        <v>43805</v>
      </c>
      <c r="Z25" s="703"/>
      <c r="AA25" s="731" t="s">
        <v>4646</v>
      </c>
      <c r="AB25" s="703" t="s">
        <v>4159</v>
      </c>
      <c r="AC25" s="703"/>
      <c r="AD25" s="703" t="s">
        <v>7821</v>
      </c>
      <c r="AE25" s="703" t="s">
        <v>8947</v>
      </c>
      <c r="AF25" s="705">
        <v>44349</v>
      </c>
      <c r="AG25" s="703"/>
      <c r="AH25" s="703"/>
      <c r="AI25" s="705">
        <v>45049</v>
      </c>
      <c r="AJ25" s="703" t="s">
        <v>8675</v>
      </c>
      <c r="AK25" s="703"/>
      <c r="AL25" s="703"/>
      <c r="AM25" s="703"/>
      <c r="AN25" s="703"/>
      <c r="AO25" s="703"/>
      <c r="AP25" s="703"/>
      <c r="AQ25" s="703"/>
      <c r="AR25" s="703" t="s">
        <v>2319</v>
      </c>
      <c r="AS25" s="703">
        <v>2023</v>
      </c>
      <c r="AT25" s="706">
        <v>45107</v>
      </c>
      <c r="AU25" s="703" t="s">
        <v>2323</v>
      </c>
      <c r="AV25" s="707" t="s">
        <v>8934</v>
      </c>
      <c r="AW25" s="708"/>
      <c r="AX25" s="709"/>
      <c r="AY25" s="422"/>
      <c r="AZ25" s="730"/>
      <c r="BA25" s="730"/>
      <c r="BB25" s="422"/>
      <c r="BC25" s="730"/>
      <c r="BD25" s="708"/>
      <c r="BE25" s="709"/>
      <c r="BF25" s="710"/>
      <c r="BG25" s="710">
        <f t="shared" si="2"/>
        <v>0</v>
      </c>
      <c r="BH25" s="710">
        <f t="shared" si="3"/>
        <v>0</v>
      </c>
      <c r="BI25" s="710">
        <f t="shared" si="4"/>
        <v>0</v>
      </c>
      <c r="BJ25" s="710">
        <f t="shared" si="5"/>
        <v>0</v>
      </c>
      <c r="BK25" s="709" t="b">
        <f t="shared" si="6"/>
        <v>0</v>
      </c>
    </row>
    <row r="26" spans="1:63" ht="15.75" customHeight="1">
      <c r="A26" s="63" t="s">
        <v>10</v>
      </c>
      <c r="B26" s="63" t="s">
        <v>11</v>
      </c>
      <c r="C26" s="63" t="s">
        <v>123</v>
      </c>
      <c r="D26" s="63" t="s">
        <v>513</v>
      </c>
      <c r="E26" s="63" t="s">
        <v>28</v>
      </c>
      <c r="F26" s="63"/>
      <c r="G26" s="63" t="s">
        <v>514</v>
      </c>
      <c r="H26" s="63"/>
      <c r="I26" s="63"/>
      <c r="J26" s="63" t="s">
        <v>515</v>
      </c>
      <c r="K26" s="63"/>
      <c r="L26" s="63"/>
      <c r="M26" s="63" t="s">
        <v>516</v>
      </c>
      <c r="N26" s="63"/>
      <c r="O26" s="63" t="s">
        <v>113</v>
      </c>
      <c r="P26" s="63" t="s">
        <v>132</v>
      </c>
      <c r="Q26" s="63" t="s">
        <v>35</v>
      </c>
      <c r="R26" s="63" t="s">
        <v>84</v>
      </c>
      <c r="S26" s="63" t="s">
        <v>85</v>
      </c>
      <c r="T26" s="63"/>
      <c r="U26" s="63"/>
      <c r="V26" s="63" t="s">
        <v>4164</v>
      </c>
      <c r="W26" s="63" t="s">
        <v>372</v>
      </c>
      <c r="X26" s="63">
        <v>807022004</v>
      </c>
      <c r="Y26" s="429">
        <v>39504</v>
      </c>
      <c r="Z26" s="430">
        <v>46855</v>
      </c>
      <c r="AA26" s="63" t="s">
        <v>4158</v>
      </c>
      <c r="AB26" s="63" t="s">
        <v>4159</v>
      </c>
      <c r="AC26" s="63"/>
      <c r="AD26" s="63" t="s">
        <v>4283</v>
      </c>
      <c r="AE26" s="63" t="s">
        <v>4283</v>
      </c>
      <c r="AF26" s="63" t="s">
        <v>4283</v>
      </c>
      <c r="AG26" s="174"/>
      <c r="AH26" s="174"/>
      <c r="AI26" s="174"/>
      <c r="AJ26" s="174"/>
      <c r="AK26" s="174"/>
      <c r="AL26" s="174"/>
      <c r="AM26" s="174"/>
      <c r="AN26" s="174"/>
      <c r="AO26" s="174"/>
      <c r="AP26" s="174"/>
      <c r="AQ26" s="174"/>
      <c r="AR26" s="174" t="s">
        <v>2324</v>
      </c>
      <c r="AS26" s="174">
        <v>2023</v>
      </c>
      <c r="AT26" s="415">
        <v>45167</v>
      </c>
      <c r="AU26" s="174" t="s">
        <v>1351</v>
      </c>
      <c r="AV26" s="419" t="s">
        <v>8948</v>
      </c>
      <c r="AW26" s="424"/>
      <c r="AX26" s="462"/>
      <c r="AY26" s="422"/>
      <c r="AZ26" s="530"/>
      <c r="BA26" s="530"/>
      <c r="BB26" s="422"/>
      <c r="BC26" s="530"/>
      <c r="BD26" s="424"/>
      <c r="BE26" s="462">
        <v>1</v>
      </c>
      <c r="BF26" s="429">
        <v>39504</v>
      </c>
      <c r="BG26" s="426">
        <f t="shared" si="2"/>
        <v>0</v>
      </c>
      <c r="BH26" s="426">
        <f t="shared" si="3"/>
        <v>0</v>
      </c>
      <c r="BI26" s="426">
        <f t="shared" si="4"/>
        <v>0</v>
      </c>
      <c r="BJ26" s="426">
        <f t="shared" si="5"/>
        <v>0</v>
      </c>
      <c r="BK26" s="425" t="b">
        <f t="shared" si="6"/>
        <v>0</v>
      </c>
    </row>
    <row r="27" spans="1:63" ht="15.75" customHeight="1">
      <c r="A27" s="703" t="s">
        <v>10</v>
      </c>
      <c r="B27" s="703" t="s">
        <v>11</v>
      </c>
      <c r="C27" s="703" t="s">
        <v>509</v>
      </c>
      <c r="D27" s="703" t="s">
        <v>8949</v>
      </c>
      <c r="E27" s="703" t="s">
        <v>509</v>
      </c>
      <c r="F27" s="703"/>
      <c r="G27" s="703" t="s">
        <v>510</v>
      </c>
      <c r="H27" s="703"/>
      <c r="I27" s="703"/>
      <c r="J27" s="703" t="s">
        <v>511</v>
      </c>
      <c r="K27" s="703"/>
      <c r="L27" s="703"/>
      <c r="M27" s="703" t="s">
        <v>396</v>
      </c>
      <c r="N27" s="703"/>
      <c r="O27" s="703" t="s">
        <v>15</v>
      </c>
      <c r="P27" s="703" t="s">
        <v>16</v>
      </c>
      <c r="Q27" s="703" t="s">
        <v>35</v>
      </c>
      <c r="R27" s="703" t="s">
        <v>8666</v>
      </c>
      <c r="S27" s="703" t="s">
        <v>33</v>
      </c>
      <c r="T27" s="703"/>
      <c r="U27" s="703"/>
      <c r="V27" s="703" t="s">
        <v>4164</v>
      </c>
      <c r="W27" s="703" t="s">
        <v>34</v>
      </c>
      <c r="X27" s="703" t="s">
        <v>512</v>
      </c>
      <c r="Y27" s="704">
        <v>42668</v>
      </c>
      <c r="Z27" s="703"/>
      <c r="AA27" s="703" t="s">
        <v>4158</v>
      </c>
      <c r="AB27" s="703" t="s">
        <v>4159</v>
      </c>
      <c r="AC27" s="703"/>
      <c r="AD27" s="703" t="s">
        <v>4283</v>
      </c>
      <c r="AE27" s="703" t="s">
        <v>4283</v>
      </c>
      <c r="AF27" s="703" t="s">
        <v>4283</v>
      </c>
      <c r="AG27" s="703"/>
      <c r="AH27" s="703"/>
      <c r="AI27" s="703"/>
      <c r="AJ27" s="703" t="s">
        <v>2297</v>
      </c>
      <c r="AK27" s="703"/>
      <c r="AL27" s="703"/>
      <c r="AM27" s="703"/>
      <c r="AN27" s="703"/>
      <c r="AO27" s="703"/>
      <c r="AP27" s="703"/>
      <c r="AQ27" s="703"/>
      <c r="AR27" s="703" t="s">
        <v>2335</v>
      </c>
      <c r="AS27" s="703">
        <v>2023</v>
      </c>
      <c r="AT27" s="706">
        <v>45289</v>
      </c>
      <c r="AU27" s="703" t="s">
        <v>2323</v>
      </c>
      <c r="AV27" s="707"/>
      <c r="AW27" s="708"/>
      <c r="AX27" s="709"/>
      <c r="AY27" s="422"/>
      <c r="AZ27" s="730"/>
      <c r="BA27" s="730"/>
      <c r="BB27" s="422"/>
      <c r="BC27" s="730"/>
      <c r="BD27" s="708"/>
      <c r="BE27" s="709"/>
      <c r="BF27" s="710"/>
      <c r="BG27" s="710">
        <f t="shared" si="2"/>
        <v>0</v>
      </c>
      <c r="BH27" s="710">
        <f t="shared" si="3"/>
        <v>0</v>
      </c>
      <c r="BI27" s="710">
        <f t="shared" si="4"/>
        <v>0</v>
      </c>
      <c r="BJ27" s="710">
        <f t="shared" si="5"/>
        <v>0</v>
      </c>
      <c r="BK27" s="709" t="b">
        <f t="shared" si="6"/>
        <v>0</v>
      </c>
    </row>
    <row r="28" spans="1:63" ht="15.75" customHeight="1">
      <c r="A28" s="63" t="s">
        <v>10</v>
      </c>
      <c r="B28" s="63" t="s">
        <v>11</v>
      </c>
      <c r="C28" s="63" t="s">
        <v>378</v>
      </c>
      <c r="D28" s="63" t="s">
        <v>374</v>
      </c>
      <c r="E28" s="63" t="s">
        <v>3756</v>
      </c>
      <c r="F28" s="63"/>
      <c r="G28" s="63" t="s">
        <v>524</v>
      </c>
      <c r="H28" s="63"/>
      <c r="I28" s="63"/>
      <c r="J28" s="63" t="s">
        <v>3782</v>
      </c>
      <c r="K28" s="63"/>
      <c r="L28" s="63"/>
      <c r="M28" s="63" t="s">
        <v>526</v>
      </c>
      <c r="N28" s="63" t="s">
        <v>6507</v>
      </c>
      <c r="O28" s="63" t="s">
        <v>15</v>
      </c>
      <c r="P28" s="63" t="s">
        <v>525</v>
      </c>
      <c r="Q28" s="63" t="s">
        <v>35</v>
      </c>
      <c r="R28" s="63" t="s">
        <v>84</v>
      </c>
      <c r="S28" s="63" t="s">
        <v>85</v>
      </c>
      <c r="T28" s="63"/>
      <c r="U28" s="63"/>
      <c r="V28" s="63" t="s">
        <v>4164</v>
      </c>
      <c r="W28" s="63" t="s">
        <v>94</v>
      </c>
      <c r="X28" s="63">
        <v>201407022015</v>
      </c>
      <c r="Y28" s="429">
        <v>45362</v>
      </c>
      <c r="Z28" s="430">
        <v>47189</v>
      </c>
      <c r="AA28" s="63" t="s">
        <v>4158</v>
      </c>
      <c r="AB28" s="63" t="s">
        <v>4159</v>
      </c>
      <c r="AC28" s="63"/>
      <c r="AD28" s="63" t="s">
        <v>7490</v>
      </c>
      <c r="AE28" s="63" t="s">
        <v>8950</v>
      </c>
      <c r="AF28" s="430">
        <v>46859</v>
      </c>
      <c r="AG28" s="174"/>
      <c r="AH28" s="174"/>
      <c r="AI28" s="174"/>
      <c r="AJ28" s="174"/>
      <c r="AK28" s="174"/>
      <c r="AL28" s="174"/>
      <c r="AM28" s="174"/>
      <c r="AN28" s="174"/>
      <c r="AO28" s="174"/>
      <c r="AP28" s="174"/>
      <c r="AQ28" s="174"/>
      <c r="AR28" s="174" t="s">
        <v>2319</v>
      </c>
      <c r="AS28" s="174">
        <v>2023</v>
      </c>
      <c r="AT28" s="415">
        <v>45457</v>
      </c>
      <c r="AU28" s="174" t="s">
        <v>1351</v>
      </c>
      <c r="AV28" s="419" t="s">
        <v>8951</v>
      </c>
      <c r="AW28" s="424"/>
      <c r="AX28" s="462"/>
      <c r="AY28" s="422"/>
      <c r="AZ28" s="530"/>
      <c r="BA28" s="530"/>
      <c r="BB28" s="422"/>
      <c r="BC28" s="530"/>
      <c r="BD28" s="424"/>
      <c r="BE28" s="462">
        <v>1</v>
      </c>
      <c r="BF28" s="429">
        <v>41668</v>
      </c>
      <c r="BG28" s="426">
        <f t="shared" si="2"/>
        <v>0</v>
      </c>
      <c r="BH28" s="426">
        <f t="shared" si="3"/>
        <v>0</v>
      </c>
      <c r="BI28" s="426">
        <f t="shared" si="4"/>
        <v>0</v>
      </c>
      <c r="BJ28" s="426">
        <f t="shared" si="5"/>
        <v>0</v>
      </c>
      <c r="BK28" s="425" t="b">
        <f t="shared" si="6"/>
        <v>0</v>
      </c>
    </row>
    <row r="29" spans="1:63" ht="15.75" customHeight="1">
      <c r="A29" s="63" t="s">
        <v>10</v>
      </c>
      <c r="B29" s="63" t="s">
        <v>11</v>
      </c>
      <c r="C29" s="63" t="s">
        <v>378</v>
      </c>
      <c r="D29" s="63" t="s">
        <v>374</v>
      </c>
      <c r="E29" s="63" t="s">
        <v>3756</v>
      </c>
      <c r="F29" s="63"/>
      <c r="G29" s="63" t="s">
        <v>524</v>
      </c>
      <c r="H29" s="63"/>
      <c r="I29" s="63"/>
      <c r="J29" s="63" t="s">
        <v>3782</v>
      </c>
      <c r="K29" s="63"/>
      <c r="L29" s="63"/>
      <c r="M29" s="63" t="s">
        <v>526</v>
      </c>
      <c r="N29" s="63" t="s">
        <v>6507</v>
      </c>
      <c r="O29" s="63" t="s">
        <v>15</v>
      </c>
      <c r="P29" s="63" t="s">
        <v>525</v>
      </c>
      <c r="Q29" s="63" t="s">
        <v>35</v>
      </c>
      <c r="R29" s="63" t="s">
        <v>84</v>
      </c>
      <c r="S29" s="63" t="s">
        <v>93</v>
      </c>
      <c r="T29" s="63"/>
      <c r="U29" s="63"/>
      <c r="V29" s="63" t="s">
        <v>4213</v>
      </c>
      <c r="W29" s="63" t="s">
        <v>94</v>
      </c>
      <c r="X29" s="63">
        <v>201407022038</v>
      </c>
      <c r="Y29" s="429">
        <v>45362</v>
      </c>
      <c r="Z29" s="430">
        <v>47189</v>
      </c>
      <c r="AA29" s="63" t="s">
        <v>4158</v>
      </c>
      <c r="AB29" s="63" t="s">
        <v>4159</v>
      </c>
      <c r="AC29" s="63"/>
      <c r="AD29" s="63" t="s">
        <v>8952</v>
      </c>
      <c r="AE29" s="63" t="s">
        <v>8953</v>
      </c>
      <c r="AF29" s="430">
        <v>45580</v>
      </c>
      <c r="AG29" s="174"/>
      <c r="AH29" s="174"/>
      <c r="AI29" s="174"/>
      <c r="AJ29" s="174"/>
      <c r="AK29" s="174"/>
      <c r="AL29" s="174"/>
      <c r="AM29" s="174"/>
      <c r="AN29" s="174"/>
      <c r="AO29" s="174"/>
      <c r="AP29" s="174"/>
      <c r="AQ29" s="174"/>
      <c r="AR29" s="174" t="s">
        <v>2319</v>
      </c>
      <c r="AS29" s="174">
        <v>2023</v>
      </c>
      <c r="AT29" s="415">
        <v>45457</v>
      </c>
      <c r="AU29" s="174" t="s">
        <v>1351</v>
      </c>
      <c r="AV29" s="437" t="s">
        <v>5095</v>
      </c>
      <c r="AW29" s="424"/>
      <c r="AX29" s="462"/>
      <c r="AY29" s="422"/>
      <c r="AZ29" s="530"/>
      <c r="BA29" s="530"/>
      <c r="BB29" s="422"/>
      <c r="BC29" s="530"/>
      <c r="BD29" s="424"/>
      <c r="BE29" s="462"/>
      <c r="BF29" s="426"/>
      <c r="BG29" s="426">
        <f t="shared" si="2"/>
        <v>0</v>
      </c>
      <c r="BH29" s="426">
        <f t="shared" si="3"/>
        <v>0</v>
      </c>
      <c r="BI29" s="426">
        <f t="shared" si="4"/>
        <v>0</v>
      </c>
      <c r="BJ29" s="426">
        <f t="shared" si="5"/>
        <v>0</v>
      </c>
      <c r="BK29" s="425" t="b">
        <f t="shared" si="6"/>
        <v>0</v>
      </c>
    </row>
    <row r="30" spans="1:63" ht="15.75" customHeight="1">
      <c r="A30" s="63" t="s">
        <v>10</v>
      </c>
      <c r="B30" s="63" t="s">
        <v>11</v>
      </c>
      <c r="C30" s="63" t="s">
        <v>378</v>
      </c>
      <c r="D30" s="63" t="s">
        <v>374</v>
      </c>
      <c r="E30" s="63" t="s">
        <v>3756</v>
      </c>
      <c r="F30" s="63"/>
      <c r="G30" s="63" t="s">
        <v>524</v>
      </c>
      <c r="H30" s="63"/>
      <c r="I30" s="63"/>
      <c r="J30" s="63" t="s">
        <v>3782</v>
      </c>
      <c r="K30" s="63"/>
      <c r="L30" s="63"/>
      <c r="M30" s="63" t="s">
        <v>526</v>
      </c>
      <c r="N30" s="63" t="s">
        <v>6507</v>
      </c>
      <c r="O30" s="63" t="s">
        <v>15</v>
      </c>
      <c r="P30" s="63" t="s">
        <v>525</v>
      </c>
      <c r="Q30" s="63" t="s">
        <v>35</v>
      </c>
      <c r="R30" s="63" t="s">
        <v>8666</v>
      </c>
      <c r="S30" s="63" t="s">
        <v>33</v>
      </c>
      <c r="T30" s="63"/>
      <c r="U30" s="63"/>
      <c r="V30" s="63" t="s">
        <v>4164</v>
      </c>
      <c r="W30" s="63" t="s">
        <v>34</v>
      </c>
      <c r="X30" s="63">
        <v>201407022159</v>
      </c>
      <c r="Y30" s="429">
        <v>45362</v>
      </c>
      <c r="Z30" s="430">
        <v>47189</v>
      </c>
      <c r="AA30" s="63" t="s">
        <v>4158</v>
      </c>
      <c r="AB30" s="63" t="s">
        <v>4159</v>
      </c>
      <c r="AC30" s="63"/>
      <c r="AD30" s="63" t="s">
        <v>8954</v>
      </c>
      <c r="AE30" s="63" t="s">
        <v>8955</v>
      </c>
      <c r="AF30" s="63" t="s">
        <v>8956</v>
      </c>
      <c r="AG30" s="174"/>
      <c r="AH30" s="174"/>
      <c r="AI30" s="174"/>
      <c r="AJ30" s="174"/>
      <c r="AK30" s="174"/>
      <c r="AL30" s="174"/>
      <c r="AM30" s="174"/>
      <c r="AN30" s="174"/>
      <c r="AO30" s="174"/>
      <c r="AP30" s="174"/>
      <c r="AQ30" s="174"/>
      <c r="AR30" s="174" t="s">
        <v>2319</v>
      </c>
      <c r="AS30" s="174">
        <v>2023</v>
      </c>
      <c r="AT30" s="415">
        <v>45457</v>
      </c>
      <c r="AU30" s="174" t="s">
        <v>1351</v>
      </c>
      <c r="AV30" s="419" t="s">
        <v>8957</v>
      </c>
      <c r="AW30" s="424"/>
      <c r="AX30" s="462"/>
      <c r="AY30" s="422"/>
      <c r="AZ30" s="530"/>
      <c r="BA30" s="530"/>
      <c r="BB30" s="422"/>
      <c r="BC30" s="530"/>
      <c r="BD30" s="424"/>
      <c r="BE30" s="462"/>
      <c r="BF30" s="429">
        <v>41901</v>
      </c>
      <c r="BG30" s="426">
        <f t="shared" si="2"/>
        <v>0</v>
      </c>
      <c r="BH30" s="426">
        <f t="shared" si="3"/>
        <v>0</v>
      </c>
      <c r="BI30" s="426">
        <f t="shared" si="4"/>
        <v>0</v>
      </c>
      <c r="BJ30" s="426">
        <f t="shared" si="5"/>
        <v>0</v>
      </c>
      <c r="BK30" s="425" t="b">
        <f t="shared" si="6"/>
        <v>0</v>
      </c>
    </row>
    <row r="31" spans="1:63" ht="15.75" customHeight="1">
      <c r="A31" s="703" t="s">
        <v>10</v>
      </c>
      <c r="B31" s="703" t="s">
        <v>11</v>
      </c>
      <c r="C31" s="703" t="s">
        <v>378</v>
      </c>
      <c r="D31" s="703" t="s">
        <v>8958</v>
      </c>
      <c r="E31" s="703" t="s">
        <v>28</v>
      </c>
      <c r="F31" s="703"/>
      <c r="G31" s="703" t="s">
        <v>524</v>
      </c>
      <c r="H31" s="703"/>
      <c r="I31" s="703"/>
      <c r="J31" s="703" t="s">
        <v>3782</v>
      </c>
      <c r="K31" s="703"/>
      <c r="L31" s="703"/>
      <c r="M31" s="703" t="s">
        <v>526</v>
      </c>
      <c r="N31" s="703"/>
      <c r="O31" s="703" t="s">
        <v>15</v>
      </c>
      <c r="P31" s="703" t="s">
        <v>525</v>
      </c>
      <c r="Q31" s="703" t="s">
        <v>35</v>
      </c>
      <c r="R31" s="703" t="s">
        <v>8666</v>
      </c>
      <c r="S31" s="703" t="s">
        <v>45</v>
      </c>
      <c r="T31" s="703"/>
      <c r="U31" s="703"/>
      <c r="V31" s="703" t="s">
        <v>4164</v>
      </c>
      <c r="W31" s="703" t="s">
        <v>34</v>
      </c>
      <c r="X31" s="703" t="s">
        <v>527</v>
      </c>
      <c r="Y31" s="704">
        <v>43805</v>
      </c>
      <c r="Z31" s="703"/>
      <c r="AA31" s="731" t="s">
        <v>4646</v>
      </c>
      <c r="AB31" s="703" t="s">
        <v>4159</v>
      </c>
      <c r="AC31" s="703"/>
      <c r="AD31" s="703" t="s">
        <v>8959</v>
      </c>
      <c r="AE31" s="703" t="s">
        <v>8960</v>
      </c>
      <c r="AF31" s="712">
        <v>45410</v>
      </c>
      <c r="AG31" s="703"/>
      <c r="AH31" s="703"/>
      <c r="AI31" s="705">
        <v>45049</v>
      </c>
      <c r="AJ31" s="703" t="s">
        <v>8675</v>
      </c>
      <c r="AK31" s="703"/>
      <c r="AL31" s="703"/>
      <c r="AM31" s="703"/>
      <c r="AN31" s="703"/>
      <c r="AO31" s="703"/>
      <c r="AP31" s="703"/>
      <c r="AQ31" s="703"/>
      <c r="AR31" s="703" t="s">
        <v>2317</v>
      </c>
      <c r="AS31" s="703">
        <v>2023</v>
      </c>
      <c r="AT31" s="706">
        <v>45051</v>
      </c>
      <c r="AU31" s="703" t="s">
        <v>2323</v>
      </c>
      <c r="AV31" s="707" t="s">
        <v>8961</v>
      </c>
      <c r="AW31" s="708"/>
      <c r="AX31" s="709"/>
      <c r="AY31" s="422"/>
      <c r="AZ31" s="730"/>
      <c r="BA31" s="730"/>
      <c r="BB31" s="422"/>
      <c r="BC31" s="730"/>
      <c r="BD31" s="708"/>
      <c r="BE31" s="709"/>
      <c r="BF31" s="710"/>
      <c r="BG31" s="710">
        <f t="shared" si="2"/>
        <v>0</v>
      </c>
      <c r="BH31" s="710">
        <f t="shared" si="3"/>
        <v>0</v>
      </c>
      <c r="BI31" s="710">
        <f t="shared" si="4"/>
        <v>0</v>
      </c>
      <c r="BJ31" s="710">
        <f t="shared" si="5"/>
        <v>0</v>
      </c>
      <c r="BK31" s="709" t="b">
        <f t="shared" si="6"/>
        <v>0</v>
      </c>
    </row>
    <row r="32" spans="1:63" ht="15.75" customHeight="1">
      <c r="A32" s="703" t="s">
        <v>10</v>
      </c>
      <c r="B32" s="703" t="s">
        <v>11</v>
      </c>
      <c r="C32" s="703" t="s">
        <v>378</v>
      </c>
      <c r="D32" s="703" t="s">
        <v>8958</v>
      </c>
      <c r="E32" s="703" t="s">
        <v>28</v>
      </c>
      <c r="F32" s="703"/>
      <c r="G32" s="703" t="s">
        <v>524</v>
      </c>
      <c r="H32" s="703"/>
      <c r="I32" s="703"/>
      <c r="J32" s="703" t="s">
        <v>3782</v>
      </c>
      <c r="K32" s="703"/>
      <c r="L32" s="703"/>
      <c r="M32" s="703" t="s">
        <v>526</v>
      </c>
      <c r="N32" s="703"/>
      <c r="O32" s="703" t="s">
        <v>15</v>
      </c>
      <c r="P32" s="703" t="s">
        <v>525</v>
      </c>
      <c r="Q32" s="703" t="s">
        <v>35</v>
      </c>
      <c r="R32" s="703" t="s">
        <v>8666</v>
      </c>
      <c r="S32" s="703" t="s">
        <v>43</v>
      </c>
      <c r="T32" s="703"/>
      <c r="U32" s="703"/>
      <c r="V32" s="703" t="s">
        <v>4164</v>
      </c>
      <c r="W32" s="703" t="s">
        <v>40</v>
      </c>
      <c r="X32" s="703" t="s">
        <v>529</v>
      </c>
      <c r="Y32" s="704">
        <v>43805</v>
      </c>
      <c r="Z32" s="703"/>
      <c r="AA32" s="731" t="s">
        <v>4646</v>
      </c>
      <c r="AB32" s="703" t="s">
        <v>4159</v>
      </c>
      <c r="AC32" s="703"/>
      <c r="AD32" s="703" t="s">
        <v>6509</v>
      </c>
      <c r="AE32" s="703" t="s">
        <v>8962</v>
      </c>
      <c r="AF32" s="712">
        <v>44028</v>
      </c>
      <c r="AG32" s="703"/>
      <c r="AH32" s="703"/>
      <c r="AI32" s="705">
        <v>45049</v>
      </c>
      <c r="AJ32" s="703" t="s">
        <v>8675</v>
      </c>
      <c r="AK32" s="703"/>
      <c r="AL32" s="703"/>
      <c r="AM32" s="703"/>
      <c r="AN32" s="703"/>
      <c r="AO32" s="703"/>
      <c r="AP32" s="703"/>
      <c r="AQ32" s="703"/>
      <c r="AR32" s="703" t="s">
        <v>2317</v>
      </c>
      <c r="AS32" s="703">
        <v>2023</v>
      </c>
      <c r="AT32" s="706">
        <v>45051</v>
      </c>
      <c r="AU32" s="703" t="s">
        <v>2323</v>
      </c>
      <c r="AV32" s="707" t="s">
        <v>8961</v>
      </c>
      <c r="AW32" s="708"/>
      <c r="AX32" s="709"/>
      <c r="AY32" s="422"/>
      <c r="AZ32" s="730"/>
      <c r="BA32" s="730"/>
      <c r="BB32" s="422"/>
      <c r="BC32" s="730"/>
      <c r="BD32" s="708"/>
      <c r="BE32" s="709"/>
      <c r="BF32" s="710"/>
      <c r="BG32" s="710">
        <f t="shared" si="2"/>
        <v>0</v>
      </c>
      <c r="BH32" s="710">
        <f t="shared" si="3"/>
        <v>0</v>
      </c>
      <c r="BI32" s="710">
        <f t="shared" si="4"/>
        <v>0</v>
      </c>
      <c r="BJ32" s="710">
        <f t="shared" si="5"/>
        <v>0</v>
      </c>
      <c r="BK32" s="709" t="b">
        <f t="shared" si="6"/>
        <v>0</v>
      </c>
    </row>
    <row r="33" spans="1:63" ht="15.75" customHeight="1">
      <c r="A33" s="63" t="s">
        <v>10</v>
      </c>
      <c r="B33" s="63" t="s">
        <v>11</v>
      </c>
      <c r="C33" s="63" t="s">
        <v>378</v>
      </c>
      <c r="D33" s="63" t="s">
        <v>374</v>
      </c>
      <c r="E33" s="63" t="s">
        <v>3756</v>
      </c>
      <c r="F33" s="63"/>
      <c r="G33" s="63" t="s">
        <v>524</v>
      </c>
      <c r="H33" s="63"/>
      <c r="I33" s="63"/>
      <c r="J33" s="63" t="s">
        <v>3782</v>
      </c>
      <c r="K33" s="63"/>
      <c r="L33" s="63"/>
      <c r="M33" s="63" t="s">
        <v>526</v>
      </c>
      <c r="N33" s="63" t="s">
        <v>6507</v>
      </c>
      <c r="O33" s="63" t="s">
        <v>15</v>
      </c>
      <c r="P33" s="63" t="s">
        <v>525</v>
      </c>
      <c r="Q33" s="63" t="s">
        <v>35</v>
      </c>
      <c r="R33" s="63" t="s">
        <v>8666</v>
      </c>
      <c r="S33" s="63" t="s">
        <v>39</v>
      </c>
      <c r="T33" s="63"/>
      <c r="U33" s="63"/>
      <c r="V33" s="63" t="s">
        <v>4164</v>
      </c>
      <c r="W33" s="63" t="s">
        <v>40</v>
      </c>
      <c r="X33" s="63">
        <v>201507022213</v>
      </c>
      <c r="Y33" s="429">
        <v>45362</v>
      </c>
      <c r="Z33" s="430">
        <v>47189</v>
      </c>
      <c r="AA33" s="63" t="s">
        <v>4158</v>
      </c>
      <c r="AB33" s="63" t="s">
        <v>4159</v>
      </c>
      <c r="AC33" s="63"/>
      <c r="AD33" s="63" t="s">
        <v>5133</v>
      </c>
      <c r="AE33" s="63" t="s">
        <v>8963</v>
      </c>
      <c r="AF33" s="430">
        <v>45872</v>
      </c>
      <c r="AG33" s="174"/>
      <c r="AH33" s="174"/>
      <c r="AI33" s="174"/>
      <c r="AJ33" s="174"/>
      <c r="AK33" s="174"/>
      <c r="AL33" s="174"/>
      <c r="AM33" s="174"/>
      <c r="AN33" s="174"/>
      <c r="AO33" s="174"/>
      <c r="AP33" s="174"/>
      <c r="AQ33" s="174"/>
      <c r="AR33" s="174" t="s">
        <v>2319</v>
      </c>
      <c r="AS33" s="174">
        <v>2024</v>
      </c>
      <c r="AT33" s="415">
        <v>45457</v>
      </c>
      <c r="AU33" s="174" t="s">
        <v>1351</v>
      </c>
      <c r="AV33" s="419" t="s">
        <v>8964</v>
      </c>
      <c r="AW33" s="424"/>
      <c r="AX33" s="462"/>
      <c r="AY33" s="422"/>
      <c r="AZ33" s="530"/>
      <c r="BA33" s="530"/>
      <c r="BB33" s="422"/>
      <c r="BC33" s="530"/>
      <c r="BD33" s="424"/>
      <c r="BE33" s="462"/>
      <c r="BF33" s="429">
        <v>42334</v>
      </c>
      <c r="BG33" s="426">
        <f t="shared" si="2"/>
        <v>0</v>
      </c>
      <c r="BH33" s="426">
        <f t="shared" si="3"/>
        <v>0</v>
      </c>
      <c r="BI33" s="426">
        <f t="shared" si="4"/>
        <v>0</v>
      </c>
      <c r="BJ33" s="426">
        <f t="shared" si="5"/>
        <v>0</v>
      </c>
      <c r="BK33" s="425" t="b">
        <f t="shared" si="6"/>
        <v>0</v>
      </c>
    </row>
    <row r="34" spans="1:63" ht="15.75" customHeight="1">
      <c r="A34" s="63" t="s">
        <v>10</v>
      </c>
      <c r="B34" s="63" t="s">
        <v>11</v>
      </c>
      <c r="C34" s="63" t="s">
        <v>378</v>
      </c>
      <c r="D34" s="63" t="s">
        <v>374</v>
      </c>
      <c r="E34" s="63" t="s">
        <v>3756</v>
      </c>
      <c r="F34" s="63"/>
      <c r="G34" s="63" t="s">
        <v>524</v>
      </c>
      <c r="H34" s="63"/>
      <c r="I34" s="63"/>
      <c r="J34" s="63" t="s">
        <v>3782</v>
      </c>
      <c r="K34" s="63"/>
      <c r="L34" s="63"/>
      <c r="M34" s="63" t="s">
        <v>526</v>
      </c>
      <c r="N34" s="63" t="s">
        <v>6507</v>
      </c>
      <c r="O34" s="63" t="s">
        <v>15</v>
      </c>
      <c r="P34" s="63" t="s">
        <v>525</v>
      </c>
      <c r="Q34" s="63" t="s">
        <v>35</v>
      </c>
      <c r="R34" s="63" t="s">
        <v>87</v>
      </c>
      <c r="S34" s="63" t="s">
        <v>434</v>
      </c>
      <c r="T34" s="63"/>
      <c r="U34" s="63"/>
      <c r="V34" s="63" t="s">
        <v>4164</v>
      </c>
      <c r="W34" s="63" t="s">
        <v>152</v>
      </c>
      <c r="X34" s="63" t="s">
        <v>528</v>
      </c>
      <c r="Y34" s="429">
        <v>45362</v>
      </c>
      <c r="Z34" s="430">
        <v>47189</v>
      </c>
      <c r="AA34" s="63" t="s">
        <v>4158</v>
      </c>
      <c r="AB34" s="63" t="s">
        <v>4159</v>
      </c>
      <c r="AC34" s="63"/>
      <c r="AD34" s="63" t="s">
        <v>5126</v>
      </c>
      <c r="AE34" s="63" t="s">
        <v>5127</v>
      </c>
      <c r="AF34" s="63" t="s">
        <v>4283</v>
      </c>
      <c r="AG34" s="174"/>
      <c r="AH34" s="174"/>
      <c r="AI34" s="174"/>
      <c r="AJ34" s="174"/>
      <c r="AK34" s="174"/>
      <c r="AL34" s="174"/>
      <c r="AM34" s="174"/>
      <c r="AN34" s="174"/>
      <c r="AO34" s="174"/>
      <c r="AP34" s="174"/>
      <c r="AQ34" s="174"/>
      <c r="AR34" s="174" t="s">
        <v>2319</v>
      </c>
      <c r="AS34" s="174">
        <v>2024</v>
      </c>
      <c r="AT34" s="415">
        <v>45457</v>
      </c>
      <c r="AU34" s="174" t="s">
        <v>1351</v>
      </c>
      <c r="AV34" s="419" t="s">
        <v>8965</v>
      </c>
      <c r="AW34" s="424"/>
      <c r="AX34" s="462"/>
      <c r="AY34" s="422"/>
      <c r="AZ34" s="530"/>
      <c r="BA34" s="530"/>
      <c r="BB34" s="422"/>
      <c r="BC34" s="530"/>
      <c r="BD34" s="424"/>
      <c r="BE34" s="462"/>
      <c r="BF34" s="429">
        <v>42621</v>
      </c>
      <c r="BG34" s="426">
        <f t="shared" si="2"/>
        <v>0</v>
      </c>
      <c r="BH34" s="426">
        <f t="shared" si="3"/>
        <v>0</v>
      </c>
      <c r="BI34" s="426">
        <f t="shared" si="4"/>
        <v>0</v>
      </c>
      <c r="BJ34" s="426">
        <f t="shared" si="5"/>
        <v>0</v>
      </c>
      <c r="BK34" s="425" t="b">
        <f t="shared" si="6"/>
        <v>0</v>
      </c>
    </row>
    <row r="35" spans="1:63" ht="15.75" customHeight="1">
      <c r="A35" s="63" t="s">
        <v>10</v>
      </c>
      <c r="B35" s="63" t="s">
        <v>11</v>
      </c>
      <c r="C35" s="63" t="s">
        <v>378</v>
      </c>
      <c r="D35" s="63" t="s">
        <v>374</v>
      </c>
      <c r="E35" s="63" t="s">
        <v>3756</v>
      </c>
      <c r="F35" s="63"/>
      <c r="G35" s="63" t="s">
        <v>524</v>
      </c>
      <c r="H35" s="63"/>
      <c r="I35" s="63"/>
      <c r="J35" s="63" t="s">
        <v>3782</v>
      </c>
      <c r="K35" s="63"/>
      <c r="L35" s="63"/>
      <c r="M35" s="63" t="s">
        <v>526</v>
      </c>
      <c r="N35" s="63" t="s">
        <v>6507</v>
      </c>
      <c r="O35" s="63" t="s">
        <v>15</v>
      </c>
      <c r="P35" s="63" t="s">
        <v>525</v>
      </c>
      <c r="Q35" s="63" t="s">
        <v>35</v>
      </c>
      <c r="R35" s="63" t="s">
        <v>8666</v>
      </c>
      <c r="S35" s="63" t="s">
        <v>36</v>
      </c>
      <c r="T35" s="63"/>
      <c r="U35" s="63"/>
      <c r="V35" s="63" t="s">
        <v>4164</v>
      </c>
      <c r="W35" s="63" t="s">
        <v>91</v>
      </c>
      <c r="X35" s="63" t="s">
        <v>5128</v>
      </c>
      <c r="Y35" s="429">
        <v>45362</v>
      </c>
      <c r="Z35" s="430">
        <v>47189</v>
      </c>
      <c r="AA35" s="63" t="s">
        <v>4158</v>
      </c>
      <c r="AB35" s="63" t="s">
        <v>4159</v>
      </c>
      <c r="AC35" s="63"/>
      <c r="AD35" s="63" t="s">
        <v>5129</v>
      </c>
      <c r="AE35" s="63" t="s">
        <v>5130</v>
      </c>
      <c r="AF35" s="63" t="s">
        <v>5131</v>
      </c>
      <c r="AG35" s="174"/>
      <c r="AH35" s="174"/>
      <c r="AI35" s="174"/>
      <c r="AJ35" s="174"/>
      <c r="AK35" s="174"/>
      <c r="AL35" s="174"/>
      <c r="AM35" s="174"/>
      <c r="AN35" s="174"/>
      <c r="AO35" s="174"/>
      <c r="AP35" s="174"/>
      <c r="AQ35" s="174"/>
      <c r="AR35" s="174" t="s">
        <v>2319</v>
      </c>
      <c r="AS35" s="174">
        <v>2024</v>
      </c>
      <c r="AT35" s="415">
        <v>45457</v>
      </c>
      <c r="AU35" s="174" t="s">
        <v>1351</v>
      </c>
      <c r="AV35" s="419" t="s">
        <v>8966</v>
      </c>
      <c r="AW35" s="424"/>
      <c r="AX35" s="462"/>
      <c r="AY35" s="422"/>
      <c r="AZ35" s="530"/>
      <c r="BA35" s="530"/>
      <c r="BB35" s="422"/>
      <c r="BC35" s="530"/>
      <c r="BD35" s="424"/>
      <c r="BE35" s="462"/>
      <c r="BF35" s="429">
        <v>42851</v>
      </c>
      <c r="BG35" s="426">
        <f t="shared" si="2"/>
        <v>0</v>
      </c>
      <c r="BH35" s="426">
        <f t="shared" si="3"/>
        <v>0</v>
      </c>
      <c r="BI35" s="426">
        <f t="shared" si="4"/>
        <v>0</v>
      </c>
      <c r="BJ35" s="426">
        <f t="shared" si="5"/>
        <v>0</v>
      </c>
      <c r="BK35" s="425" t="b">
        <f t="shared" si="6"/>
        <v>0</v>
      </c>
    </row>
    <row r="36" spans="1:63" ht="15.75" customHeight="1">
      <c r="A36" s="63" t="s">
        <v>10</v>
      </c>
      <c r="B36" s="63" t="s">
        <v>11</v>
      </c>
      <c r="C36" s="63" t="s">
        <v>378</v>
      </c>
      <c r="D36" s="63" t="s">
        <v>374</v>
      </c>
      <c r="E36" s="63" t="s">
        <v>3756</v>
      </c>
      <c r="F36" s="63"/>
      <c r="G36" s="63" t="s">
        <v>524</v>
      </c>
      <c r="H36" s="63"/>
      <c r="I36" s="63"/>
      <c r="J36" s="63" t="s">
        <v>3782</v>
      </c>
      <c r="K36" s="63"/>
      <c r="L36" s="63"/>
      <c r="M36" s="63" t="s">
        <v>526</v>
      </c>
      <c r="N36" s="63" t="s">
        <v>6507</v>
      </c>
      <c r="O36" s="63" t="s">
        <v>15</v>
      </c>
      <c r="P36" s="63" t="s">
        <v>525</v>
      </c>
      <c r="Q36" s="63" t="s">
        <v>35</v>
      </c>
      <c r="R36" s="63" t="s">
        <v>8666</v>
      </c>
      <c r="S36" s="63" t="s">
        <v>47</v>
      </c>
      <c r="T36" s="63"/>
      <c r="U36" s="63"/>
      <c r="V36" s="63" t="s">
        <v>4164</v>
      </c>
      <c r="W36" s="63" t="s">
        <v>78</v>
      </c>
      <c r="X36" s="63" t="s">
        <v>5132</v>
      </c>
      <c r="Y36" s="429">
        <v>45362</v>
      </c>
      <c r="Z36" s="430">
        <v>47189</v>
      </c>
      <c r="AA36" s="63" t="s">
        <v>4158</v>
      </c>
      <c r="AB36" s="63" t="s">
        <v>4159</v>
      </c>
      <c r="AC36" s="63"/>
      <c r="AD36" s="63" t="s">
        <v>5133</v>
      </c>
      <c r="AE36" s="63" t="s">
        <v>5134</v>
      </c>
      <c r="AF36" s="436">
        <v>45651</v>
      </c>
      <c r="AG36" s="174"/>
      <c r="AH36" s="174"/>
      <c r="AI36" s="174"/>
      <c r="AJ36" s="174"/>
      <c r="AK36" s="174"/>
      <c r="AL36" s="174"/>
      <c r="AM36" s="174"/>
      <c r="AN36" s="174"/>
      <c r="AO36" s="174"/>
      <c r="AP36" s="174"/>
      <c r="AQ36" s="174"/>
      <c r="AR36" s="174" t="s">
        <v>2319</v>
      </c>
      <c r="AS36" s="174">
        <v>2024</v>
      </c>
      <c r="AT36" s="415">
        <v>45457</v>
      </c>
      <c r="AU36" s="174" t="s">
        <v>1351</v>
      </c>
      <c r="AV36" s="419" t="s">
        <v>8967</v>
      </c>
      <c r="AW36" s="424"/>
      <c r="AX36" s="462"/>
      <c r="AY36" s="422"/>
      <c r="AZ36" s="530"/>
      <c r="BA36" s="530"/>
      <c r="BB36" s="422"/>
      <c r="BC36" s="530"/>
      <c r="BD36" s="424"/>
      <c r="BE36" s="462"/>
      <c r="BF36" s="429">
        <v>42955</v>
      </c>
      <c r="BG36" s="426">
        <f t="shared" si="2"/>
        <v>0</v>
      </c>
      <c r="BH36" s="426">
        <f t="shared" si="3"/>
        <v>0</v>
      </c>
      <c r="BI36" s="426">
        <f t="shared" si="4"/>
        <v>0</v>
      </c>
      <c r="BJ36" s="426">
        <f t="shared" si="5"/>
        <v>0</v>
      </c>
      <c r="BK36" s="425" t="b">
        <f t="shared" si="6"/>
        <v>0</v>
      </c>
    </row>
    <row r="37" spans="1:63" ht="15.75" customHeight="1">
      <c r="A37" s="63" t="s">
        <v>10</v>
      </c>
      <c r="B37" s="63" t="s">
        <v>11</v>
      </c>
      <c r="C37" s="63" t="s">
        <v>378</v>
      </c>
      <c r="D37" s="63" t="s">
        <v>374</v>
      </c>
      <c r="E37" s="63" t="s">
        <v>3756</v>
      </c>
      <c r="F37" s="63"/>
      <c r="G37" s="63" t="s">
        <v>524</v>
      </c>
      <c r="H37" s="63"/>
      <c r="I37" s="63"/>
      <c r="J37" s="63" t="s">
        <v>3782</v>
      </c>
      <c r="K37" s="63"/>
      <c r="L37" s="63"/>
      <c r="M37" s="63" t="s">
        <v>526</v>
      </c>
      <c r="N37" s="63" t="s">
        <v>6507</v>
      </c>
      <c r="O37" s="63" t="s">
        <v>15</v>
      </c>
      <c r="P37" s="63" t="s">
        <v>525</v>
      </c>
      <c r="Q37" s="63" t="s">
        <v>35</v>
      </c>
      <c r="R37" s="63" t="s">
        <v>8666</v>
      </c>
      <c r="S37" s="63" t="s">
        <v>99</v>
      </c>
      <c r="T37" s="63"/>
      <c r="U37" s="63"/>
      <c r="V37" s="63" t="s">
        <v>4164</v>
      </c>
      <c r="W37" s="63" t="s">
        <v>134</v>
      </c>
      <c r="X37" s="63" t="s">
        <v>5135</v>
      </c>
      <c r="Y37" s="429">
        <v>45362</v>
      </c>
      <c r="Z37" s="430">
        <v>47189</v>
      </c>
      <c r="AA37" s="63" t="s">
        <v>4158</v>
      </c>
      <c r="AB37" s="63" t="s">
        <v>4159</v>
      </c>
      <c r="AC37" s="63"/>
      <c r="AD37" s="63" t="s">
        <v>5133</v>
      </c>
      <c r="AE37" s="63" t="s">
        <v>5136</v>
      </c>
      <c r="AF37" s="429">
        <v>43980</v>
      </c>
      <c r="AG37" s="174"/>
      <c r="AH37" s="174"/>
      <c r="AI37" s="174"/>
      <c r="AJ37" s="174"/>
      <c r="AK37" s="174"/>
      <c r="AL37" s="174"/>
      <c r="AM37" s="174"/>
      <c r="AN37" s="174"/>
      <c r="AO37" s="174"/>
      <c r="AP37" s="174"/>
      <c r="AQ37" s="174"/>
      <c r="AR37" s="174" t="s">
        <v>2319</v>
      </c>
      <c r="AS37" s="174">
        <v>2024</v>
      </c>
      <c r="AT37" s="415">
        <v>45457</v>
      </c>
      <c r="AU37" s="174" t="s">
        <v>1351</v>
      </c>
      <c r="AV37" s="419" t="s">
        <v>8968</v>
      </c>
      <c r="AW37" s="424"/>
      <c r="AX37" s="462"/>
      <c r="AY37" s="422"/>
      <c r="AZ37" s="530"/>
      <c r="BA37" s="530"/>
      <c r="BB37" s="422"/>
      <c r="BC37" s="530"/>
      <c r="BD37" s="424"/>
      <c r="BE37" s="462"/>
      <c r="BF37" s="429">
        <v>42992</v>
      </c>
      <c r="BG37" s="426">
        <f t="shared" si="2"/>
        <v>0</v>
      </c>
      <c r="BH37" s="426">
        <f t="shared" si="3"/>
        <v>0</v>
      </c>
      <c r="BI37" s="426">
        <f t="shared" si="4"/>
        <v>0</v>
      </c>
      <c r="BJ37" s="426">
        <f t="shared" si="5"/>
        <v>0</v>
      </c>
      <c r="BK37" s="425" t="b">
        <f t="shared" si="6"/>
        <v>0</v>
      </c>
    </row>
    <row r="38" spans="1:63" ht="15.75" customHeight="1">
      <c r="A38" s="63" t="s">
        <v>10</v>
      </c>
      <c r="B38" s="63" t="s">
        <v>11</v>
      </c>
      <c r="C38" s="63" t="s">
        <v>12</v>
      </c>
      <c r="D38" s="63" t="s">
        <v>13</v>
      </c>
      <c r="E38" s="63" t="s">
        <v>3756</v>
      </c>
      <c r="F38" s="63"/>
      <c r="G38" s="63" t="s">
        <v>530</v>
      </c>
      <c r="H38" s="63"/>
      <c r="I38" s="63"/>
      <c r="J38" s="63" t="s">
        <v>531</v>
      </c>
      <c r="K38" s="63"/>
      <c r="L38" s="63"/>
      <c r="M38" s="63" t="s">
        <v>532</v>
      </c>
      <c r="N38" s="63"/>
      <c r="O38" s="63" t="s">
        <v>15</v>
      </c>
      <c r="P38" s="63" t="s">
        <v>16</v>
      </c>
      <c r="Q38" s="63" t="s">
        <v>35</v>
      </c>
      <c r="R38" s="63" t="s">
        <v>87</v>
      </c>
      <c r="S38" s="63" t="s">
        <v>434</v>
      </c>
      <c r="T38" s="63"/>
      <c r="U38" s="63"/>
      <c r="V38" s="63" t="s">
        <v>4164</v>
      </c>
      <c r="W38" s="63" t="s">
        <v>152</v>
      </c>
      <c r="X38" s="63" t="s">
        <v>533</v>
      </c>
      <c r="Y38" s="429">
        <v>42978</v>
      </c>
      <c r="Z38" s="63"/>
      <c r="AA38" s="63" t="s">
        <v>4158</v>
      </c>
      <c r="AB38" s="63" t="s">
        <v>4159</v>
      </c>
      <c r="AC38" s="63"/>
      <c r="AD38" s="63" t="s">
        <v>8969</v>
      </c>
      <c r="AE38" s="63" t="s">
        <v>8970</v>
      </c>
      <c r="AF38" s="429">
        <v>44467</v>
      </c>
      <c r="AG38" s="174"/>
      <c r="AH38" s="174"/>
      <c r="AI38" s="174"/>
      <c r="AJ38" s="174"/>
      <c r="AK38" s="174"/>
      <c r="AL38" s="174"/>
      <c r="AM38" s="174"/>
      <c r="AN38" s="174"/>
      <c r="AO38" s="174"/>
      <c r="AP38" s="174"/>
      <c r="AQ38" s="174"/>
      <c r="AR38" s="174"/>
      <c r="AS38" s="174"/>
      <c r="AT38" s="415"/>
      <c r="AU38" s="174"/>
      <c r="AV38" s="437" t="s">
        <v>8971</v>
      </c>
      <c r="AW38" s="424"/>
      <c r="AX38" s="462"/>
      <c r="AY38" s="422"/>
      <c r="AZ38" s="530"/>
      <c r="BA38" s="530"/>
      <c r="BB38" s="422"/>
      <c r="BC38" s="530"/>
      <c r="BD38" s="424"/>
      <c r="BE38" s="462">
        <v>1</v>
      </c>
      <c r="BF38" s="426"/>
      <c r="BG38" s="426">
        <f t="shared" si="2"/>
        <v>0</v>
      </c>
      <c r="BH38" s="426">
        <f t="shared" si="3"/>
        <v>0</v>
      </c>
      <c r="BI38" s="426">
        <f t="shared" si="4"/>
        <v>0</v>
      </c>
      <c r="BJ38" s="426">
        <f t="shared" si="5"/>
        <v>0</v>
      </c>
      <c r="BK38" s="425" t="b">
        <f t="shared" si="6"/>
        <v>0</v>
      </c>
    </row>
    <row r="39" spans="1:63" ht="15.75" customHeight="1">
      <c r="A39" s="63" t="s">
        <v>10</v>
      </c>
      <c r="B39" s="63" t="s">
        <v>11</v>
      </c>
      <c r="C39" s="63" t="s">
        <v>12</v>
      </c>
      <c r="D39" s="63" t="s">
        <v>13</v>
      </c>
      <c r="E39" s="63" t="s">
        <v>3756</v>
      </c>
      <c r="F39" s="63"/>
      <c r="G39" s="63" t="s">
        <v>534</v>
      </c>
      <c r="H39" s="63"/>
      <c r="I39" s="63"/>
      <c r="J39" s="63" t="s">
        <v>535</v>
      </c>
      <c r="K39" s="63"/>
      <c r="L39" s="63"/>
      <c r="M39" s="63" t="s">
        <v>536</v>
      </c>
      <c r="N39" s="63" t="s">
        <v>5138</v>
      </c>
      <c r="O39" s="63" t="s">
        <v>15</v>
      </c>
      <c r="P39" s="63" t="s">
        <v>16</v>
      </c>
      <c r="Q39" s="63" t="s">
        <v>21</v>
      </c>
      <c r="R39" s="63" t="s">
        <v>3006</v>
      </c>
      <c r="S39" s="63"/>
      <c r="T39" s="63" t="s">
        <v>180</v>
      </c>
      <c r="U39" s="63"/>
      <c r="V39" s="63" t="s">
        <v>22</v>
      </c>
      <c r="W39" s="63" t="s">
        <v>393</v>
      </c>
      <c r="X39" s="63">
        <v>201307020081</v>
      </c>
      <c r="Y39" s="429">
        <v>45301</v>
      </c>
      <c r="Z39" s="430">
        <v>47129</v>
      </c>
      <c r="AA39" s="63" t="s">
        <v>4158</v>
      </c>
      <c r="AB39" s="63" t="s">
        <v>4159</v>
      </c>
      <c r="AC39" s="63"/>
      <c r="AD39" s="63" t="s">
        <v>8972</v>
      </c>
      <c r="AE39" s="63" t="s">
        <v>8973</v>
      </c>
      <c r="AF39" s="63"/>
      <c r="AG39" s="174"/>
      <c r="AH39" s="174"/>
      <c r="AI39" s="174"/>
      <c r="AJ39" s="174"/>
      <c r="AK39" s="174"/>
      <c r="AL39" s="174"/>
      <c r="AM39" s="174"/>
      <c r="AN39" s="174"/>
      <c r="AO39" s="174"/>
      <c r="AP39" s="174"/>
      <c r="AQ39" s="174"/>
      <c r="AR39" s="174" t="s">
        <v>2319</v>
      </c>
      <c r="AS39" s="174">
        <v>2024</v>
      </c>
      <c r="AT39" s="415">
        <v>45457</v>
      </c>
      <c r="AU39" s="174" t="s">
        <v>1351</v>
      </c>
      <c r="AV39" s="437" t="s">
        <v>5179</v>
      </c>
      <c r="AW39" s="424"/>
      <c r="AX39" s="462"/>
      <c r="AY39" s="422"/>
      <c r="AZ39" s="530"/>
      <c r="BA39" s="530"/>
      <c r="BB39" s="422"/>
      <c r="BC39" s="530"/>
      <c r="BD39" s="424"/>
      <c r="BE39" s="462">
        <v>1</v>
      </c>
      <c r="BF39" s="426"/>
      <c r="BG39" s="426">
        <f t="shared" si="2"/>
        <v>0</v>
      </c>
      <c r="BH39" s="426">
        <f t="shared" si="3"/>
        <v>0</v>
      </c>
      <c r="BI39" s="426">
        <f t="shared" si="4"/>
        <v>0</v>
      </c>
      <c r="BJ39" s="426">
        <f t="shared" si="5"/>
        <v>0</v>
      </c>
      <c r="BK39" s="425" t="b">
        <f t="shared" si="6"/>
        <v>0</v>
      </c>
    </row>
    <row r="40" spans="1:63" ht="15.75" customHeight="1">
      <c r="A40" s="63" t="s">
        <v>10</v>
      </c>
      <c r="B40" s="63" t="s">
        <v>11</v>
      </c>
      <c r="C40" s="63" t="s">
        <v>12</v>
      </c>
      <c r="D40" s="63" t="s">
        <v>13</v>
      </c>
      <c r="E40" s="63" t="s">
        <v>3756</v>
      </c>
      <c r="F40" s="63"/>
      <c r="G40" s="63" t="s">
        <v>534</v>
      </c>
      <c r="H40" s="63"/>
      <c r="I40" s="63"/>
      <c r="J40" s="63" t="s">
        <v>535</v>
      </c>
      <c r="K40" s="63"/>
      <c r="L40" s="63"/>
      <c r="M40" s="63" t="s">
        <v>536</v>
      </c>
      <c r="N40" s="63" t="s">
        <v>5138</v>
      </c>
      <c r="O40" s="63" t="s">
        <v>15</v>
      </c>
      <c r="P40" s="63" t="s">
        <v>16</v>
      </c>
      <c r="Q40" s="63" t="s">
        <v>21</v>
      </c>
      <c r="R40" s="63" t="s">
        <v>3006</v>
      </c>
      <c r="S40" s="63"/>
      <c r="T40" s="63" t="s">
        <v>183</v>
      </c>
      <c r="U40" s="63"/>
      <c r="V40" s="63" t="s">
        <v>22</v>
      </c>
      <c r="W40" s="63" t="s">
        <v>313</v>
      </c>
      <c r="X40" s="63">
        <v>201307020082</v>
      </c>
      <c r="Y40" s="429">
        <v>45301</v>
      </c>
      <c r="Z40" s="430">
        <v>47129</v>
      </c>
      <c r="AA40" s="63" t="s">
        <v>4158</v>
      </c>
      <c r="AB40" s="63" t="s">
        <v>4159</v>
      </c>
      <c r="AC40" s="63"/>
      <c r="AD40" s="63" t="s">
        <v>8972</v>
      </c>
      <c r="AE40" s="63" t="s">
        <v>8973</v>
      </c>
      <c r="AF40" s="63" t="s">
        <v>4283</v>
      </c>
      <c r="AG40" s="174"/>
      <c r="AH40" s="174"/>
      <c r="AI40" s="174"/>
      <c r="AJ40" s="174"/>
      <c r="AK40" s="174"/>
      <c r="AL40" s="174"/>
      <c r="AM40" s="174"/>
      <c r="AN40" s="174"/>
      <c r="AO40" s="174"/>
      <c r="AP40" s="174"/>
      <c r="AQ40" s="174"/>
      <c r="AR40" s="174" t="s">
        <v>2319</v>
      </c>
      <c r="AS40" s="174">
        <v>2024</v>
      </c>
      <c r="AT40" s="415">
        <v>45457</v>
      </c>
      <c r="AU40" s="174" t="s">
        <v>1351</v>
      </c>
      <c r="AV40" s="437" t="s">
        <v>5179</v>
      </c>
      <c r="AW40" s="424"/>
      <c r="AX40" s="462"/>
      <c r="AY40" s="422"/>
      <c r="AZ40" s="530"/>
      <c r="BA40" s="530"/>
      <c r="BB40" s="422"/>
      <c r="BC40" s="530"/>
      <c r="BD40" s="424"/>
      <c r="BE40" s="462"/>
      <c r="BF40" s="426"/>
      <c r="BG40" s="426">
        <f t="shared" si="2"/>
        <v>0</v>
      </c>
      <c r="BH40" s="426">
        <f t="shared" si="3"/>
        <v>0</v>
      </c>
      <c r="BI40" s="426">
        <f t="shared" si="4"/>
        <v>0</v>
      </c>
      <c r="BJ40" s="426">
        <f t="shared" si="5"/>
        <v>0</v>
      </c>
      <c r="BK40" s="425" t="b">
        <f t="shared" si="6"/>
        <v>0</v>
      </c>
    </row>
    <row r="41" spans="1:63" ht="15.75" customHeight="1">
      <c r="A41" s="63" t="s">
        <v>10</v>
      </c>
      <c r="B41" s="63" t="s">
        <v>11</v>
      </c>
      <c r="C41" s="63" t="s">
        <v>12</v>
      </c>
      <c r="D41" s="63" t="s">
        <v>13</v>
      </c>
      <c r="E41" s="63" t="s">
        <v>3756</v>
      </c>
      <c r="F41" s="63"/>
      <c r="G41" s="63" t="s">
        <v>534</v>
      </c>
      <c r="H41" s="63"/>
      <c r="I41" s="63"/>
      <c r="J41" s="63" t="s">
        <v>535</v>
      </c>
      <c r="K41" s="63"/>
      <c r="L41" s="63"/>
      <c r="M41" s="63" t="s">
        <v>536</v>
      </c>
      <c r="N41" s="63" t="s">
        <v>5138</v>
      </c>
      <c r="O41" s="63" t="s">
        <v>15</v>
      </c>
      <c r="P41" s="63" t="s">
        <v>16</v>
      </c>
      <c r="Q41" s="63" t="s">
        <v>21</v>
      </c>
      <c r="R41" s="63" t="s">
        <v>3006</v>
      </c>
      <c r="S41" s="63"/>
      <c r="T41" s="63" t="s">
        <v>537</v>
      </c>
      <c r="U41" s="63"/>
      <c r="V41" s="63" t="s">
        <v>22</v>
      </c>
      <c r="W41" s="63" t="s">
        <v>313</v>
      </c>
      <c r="X41" s="63">
        <v>201307020083</v>
      </c>
      <c r="Y41" s="429">
        <v>45301</v>
      </c>
      <c r="Z41" s="430">
        <v>47129</v>
      </c>
      <c r="AA41" s="63" t="s">
        <v>4158</v>
      </c>
      <c r="AB41" s="63" t="s">
        <v>4159</v>
      </c>
      <c r="AC41" s="63"/>
      <c r="AD41" s="63" t="s">
        <v>8972</v>
      </c>
      <c r="AE41" s="63" t="s">
        <v>8973</v>
      </c>
      <c r="AF41" s="63" t="s">
        <v>4283</v>
      </c>
      <c r="AG41" s="174"/>
      <c r="AH41" s="174"/>
      <c r="AI41" s="174"/>
      <c r="AJ41" s="174"/>
      <c r="AK41" s="174"/>
      <c r="AL41" s="174"/>
      <c r="AM41" s="174"/>
      <c r="AN41" s="174"/>
      <c r="AO41" s="174"/>
      <c r="AP41" s="174"/>
      <c r="AQ41" s="174"/>
      <c r="AR41" s="174" t="s">
        <v>2319</v>
      </c>
      <c r="AS41" s="174">
        <v>2024</v>
      </c>
      <c r="AT41" s="415">
        <v>45457</v>
      </c>
      <c r="AU41" s="174" t="s">
        <v>1351</v>
      </c>
      <c r="AV41" s="437" t="s">
        <v>5179</v>
      </c>
      <c r="AW41" s="424"/>
      <c r="AX41" s="462"/>
      <c r="AY41" s="422"/>
      <c r="AZ41" s="530"/>
      <c r="BA41" s="530"/>
      <c r="BB41" s="422"/>
      <c r="BC41" s="530"/>
      <c r="BD41" s="424"/>
      <c r="BE41" s="462"/>
      <c r="BF41" s="426"/>
      <c r="BG41" s="426">
        <f t="shared" si="2"/>
        <v>0</v>
      </c>
      <c r="BH41" s="426">
        <f t="shared" si="3"/>
        <v>0</v>
      </c>
      <c r="BI41" s="426">
        <f t="shared" si="4"/>
        <v>0</v>
      </c>
      <c r="BJ41" s="426">
        <f t="shared" si="5"/>
        <v>0</v>
      </c>
      <c r="BK41" s="425" t="b">
        <f t="shared" si="6"/>
        <v>0</v>
      </c>
    </row>
    <row r="42" spans="1:63" ht="15.75" customHeight="1">
      <c r="A42" s="703" t="s">
        <v>10</v>
      </c>
      <c r="B42" s="703" t="s">
        <v>11</v>
      </c>
      <c r="C42" s="703" t="s">
        <v>12</v>
      </c>
      <c r="D42" s="703" t="s">
        <v>13</v>
      </c>
      <c r="E42" s="703" t="s">
        <v>3756</v>
      </c>
      <c r="F42" s="703"/>
      <c r="G42" s="703" t="s">
        <v>538</v>
      </c>
      <c r="H42" s="703"/>
      <c r="I42" s="703"/>
      <c r="J42" s="703" t="s">
        <v>539</v>
      </c>
      <c r="K42" s="703"/>
      <c r="L42" s="703"/>
      <c r="M42" s="703" t="s">
        <v>540</v>
      </c>
      <c r="N42" s="703"/>
      <c r="O42" s="703" t="s">
        <v>15</v>
      </c>
      <c r="P42" s="703" t="s">
        <v>16</v>
      </c>
      <c r="Q42" s="703" t="s">
        <v>35</v>
      </c>
      <c r="R42" s="703" t="s">
        <v>8666</v>
      </c>
      <c r="S42" s="703" t="s">
        <v>36</v>
      </c>
      <c r="T42" s="703"/>
      <c r="U42" s="703"/>
      <c r="V42" s="703" t="s">
        <v>4164</v>
      </c>
      <c r="W42" s="703" t="s">
        <v>91</v>
      </c>
      <c r="X42" s="703" t="s">
        <v>541</v>
      </c>
      <c r="Y42" s="704">
        <v>42606</v>
      </c>
      <c r="Z42" s="703"/>
      <c r="AA42" s="703" t="s">
        <v>4158</v>
      </c>
      <c r="AB42" s="703" t="s">
        <v>4159</v>
      </c>
      <c r="AC42" s="703"/>
      <c r="AD42" s="703" t="s">
        <v>4283</v>
      </c>
      <c r="AE42" s="703" t="s">
        <v>4283</v>
      </c>
      <c r="AF42" s="703" t="s">
        <v>4283</v>
      </c>
      <c r="AG42" s="703"/>
      <c r="AH42" s="703"/>
      <c r="AI42" s="703"/>
      <c r="AJ42" s="703" t="s">
        <v>2297</v>
      </c>
      <c r="AK42" s="703"/>
      <c r="AL42" s="703"/>
      <c r="AM42" s="703"/>
      <c r="AN42" s="703"/>
      <c r="AO42" s="703"/>
      <c r="AP42" s="703"/>
      <c r="AQ42" s="703"/>
      <c r="AR42" s="703" t="s">
        <v>2335</v>
      </c>
      <c r="AS42" s="703">
        <v>2023</v>
      </c>
      <c r="AT42" s="706">
        <v>45289</v>
      </c>
      <c r="AU42" s="703" t="s">
        <v>2323</v>
      </c>
      <c r="AV42" s="707"/>
      <c r="AW42" s="708"/>
      <c r="AX42" s="709"/>
      <c r="AY42" s="422"/>
      <c r="AZ42" s="730"/>
      <c r="BA42" s="730"/>
      <c r="BB42" s="422"/>
      <c r="BC42" s="730"/>
      <c r="BD42" s="708"/>
      <c r="BE42" s="709"/>
      <c r="BF42" s="710"/>
      <c r="BG42" s="710">
        <f t="shared" si="2"/>
        <v>0</v>
      </c>
      <c r="BH42" s="710">
        <f t="shared" si="3"/>
        <v>0</v>
      </c>
      <c r="BI42" s="710">
        <f t="shared" si="4"/>
        <v>0</v>
      </c>
      <c r="BJ42" s="710">
        <f t="shared" si="5"/>
        <v>0</v>
      </c>
      <c r="BK42" s="709" t="b">
        <f t="shared" si="6"/>
        <v>0</v>
      </c>
    </row>
    <row r="43" spans="1:63" ht="15.75" customHeight="1">
      <c r="A43" s="63" t="s">
        <v>10</v>
      </c>
      <c r="B43" s="63" t="s">
        <v>11</v>
      </c>
      <c r="C43" s="63" t="s">
        <v>12</v>
      </c>
      <c r="D43" s="63" t="s">
        <v>13</v>
      </c>
      <c r="E43" s="63" t="s">
        <v>3756</v>
      </c>
      <c r="F43" s="63"/>
      <c r="G43" s="63" t="s">
        <v>542</v>
      </c>
      <c r="H43" s="63"/>
      <c r="I43" s="63"/>
      <c r="J43" s="63" t="s">
        <v>543</v>
      </c>
      <c r="K43" s="63"/>
      <c r="L43" s="63"/>
      <c r="M43" s="63" t="s">
        <v>544</v>
      </c>
      <c r="N43" s="63"/>
      <c r="O43" s="63" t="s">
        <v>15</v>
      </c>
      <c r="P43" s="63" t="s">
        <v>16</v>
      </c>
      <c r="Q43" s="63" t="s">
        <v>35</v>
      </c>
      <c r="R43" s="63" t="s">
        <v>84</v>
      </c>
      <c r="S43" s="63" t="s">
        <v>85</v>
      </c>
      <c r="T43" s="63"/>
      <c r="U43" s="63"/>
      <c r="V43" s="63" t="s">
        <v>4164</v>
      </c>
      <c r="W43" s="63" t="s">
        <v>94</v>
      </c>
      <c r="X43" s="63">
        <v>807022044</v>
      </c>
      <c r="Y43" s="429">
        <v>45017</v>
      </c>
      <c r="Z43" s="430">
        <v>46845</v>
      </c>
      <c r="AA43" s="63" t="s">
        <v>4158</v>
      </c>
      <c r="AB43" s="63" t="s">
        <v>4159</v>
      </c>
      <c r="AC43" s="63"/>
      <c r="AD43" s="63" t="s">
        <v>4283</v>
      </c>
      <c r="AE43" s="63" t="s">
        <v>4283</v>
      </c>
      <c r="AF43" s="63" t="s">
        <v>4283</v>
      </c>
      <c r="AG43" s="174"/>
      <c r="AH43" s="174"/>
      <c r="AI43" s="174"/>
      <c r="AJ43" s="174"/>
      <c r="AK43" s="174"/>
      <c r="AL43" s="174"/>
      <c r="AM43" s="174"/>
      <c r="AN43" s="174"/>
      <c r="AO43" s="174"/>
      <c r="AP43" s="174"/>
      <c r="AQ43" s="174"/>
      <c r="AR43" s="174" t="s">
        <v>2315</v>
      </c>
      <c r="AS43" s="174">
        <v>2023</v>
      </c>
      <c r="AT43" s="415">
        <v>45033</v>
      </c>
      <c r="AU43" s="174" t="s">
        <v>1351</v>
      </c>
      <c r="AV43" s="419" t="s">
        <v>8974</v>
      </c>
      <c r="AW43" s="424"/>
      <c r="AX43" s="462"/>
      <c r="AY43" s="422"/>
      <c r="AZ43" s="530"/>
      <c r="BA43" s="530"/>
      <c r="BB43" s="422"/>
      <c r="BC43" s="530"/>
      <c r="BD43" s="424"/>
      <c r="BE43" s="462">
        <v>1</v>
      </c>
      <c r="BF43" s="429">
        <v>39615</v>
      </c>
      <c r="BG43" s="426">
        <f t="shared" si="2"/>
        <v>0</v>
      </c>
      <c r="BH43" s="426">
        <f t="shared" si="3"/>
        <v>0</v>
      </c>
      <c r="BI43" s="426">
        <f t="shared" si="4"/>
        <v>0</v>
      </c>
      <c r="BJ43" s="426">
        <f t="shared" si="5"/>
        <v>0</v>
      </c>
      <c r="BK43" s="425" t="b">
        <f t="shared" si="6"/>
        <v>0</v>
      </c>
    </row>
    <row r="44" spans="1:63" ht="15.75" customHeight="1">
      <c r="A44" s="63" t="s">
        <v>10</v>
      </c>
      <c r="B44" s="63" t="s">
        <v>11</v>
      </c>
      <c r="C44" s="63" t="s">
        <v>12</v>
      </c>
      <c r="D44" s="63" t="s">
        <v>13</v>
      </c>
      <c r="E44" s="63" t="s">
        <v>3756</v>
      </c>
      <c r="F44" s="63"/>
      <c r="G44" s="63" t="s">
        <v>542</v>
      </c>
      <c r="H44" s="63"/>
      <c r="I44" s="63"/>
      <c r="J44" s="63" t="s">
        <v>543</v>
      </c>
      <c r="K44" s="63"/>
      <c r="L44" s="63"/>
      <c r="M44" s="63" t="s">
        <v>544</v>
      </c>
      <c r="N44" s="63"/>
      <c r="O44" s="63" t="s">
        <v>15</v>
      </c>
      <c r="P44" s="63" t="s">
        <v>16</v>
      </c>
      <c r="Q44" s="63" t="s">
        <v>35</v>
      </c>
      <c r="R44" s="63" t="s">
        <v>84</v>
      </c>
      <c r="S44" s="63" t="s">
        <v>545</v>
      </c>
      <c r="T44" s="63"/>
      <c r="U44" s="63"/>
      <c r="V44" s="63" t="s">
        <v>4164</v>
      </c>
      <c r="W44" s="63" t="s">
        <v>546</v>
      </c>
      <c r="X44" s="63">
        <v>807022045</v>
      </c>
      <c r="Y44" s="429">
        <v>45017</v>
      </c>
      <c r="Z44" s="430">
        <v>46845</v>
      </c>
      <c r="AA44" s="63" t="s">
        <v>4158</v>
      </c>
      <c r="AB44" s="63" t="s">
        <v>4159</v>
      </c>
      <c r="AC44" s="63"/>
      <c r="AD44" s="63" t="s">
        <v>4283</v>
      </c>
      <c r="AE44" s="63" t="s">
        <v>4283</v>
      </c>
      <c r="AF44" s="63" t="s">
        <v>4283</v>
      </c>
      <c r="AG44" s="174"/>
      <c r="AH44" s="174"/>
      <c r="AI44" s="174"/>
      <c r="AJ44" s="174"/>
      <c r="AK44" s="174"/>
      <c r="AL44" s="174"/>
      <c r="AM44" s="174"/>
      <c r="AN44" s="174"/>
      <c r="AO44" s="174"/>
      <c r="AP44" s="174"/>
      <c r="AQ44" s="174"/>
      <c r="AR44" s="174" t="s">
        <v>2315</v>
      </c>
      <c r="AS44" s="174">
        <v>2023</v>
      </c>
      <c r="AT44" s="415">
        <v>45033</v>
      </c>
      <c r="AU44" s="174" t="s">
        <v>1351</v>
      </c>
      <c r="AV44" s="419" t="s">
        <v>8975</v>
      </c>
      <c r="AW44" s="424"/>
      <c r="AX44" s="462"/>
      <c r="AY44" s="422"/>
      <c r="AZ44" s="530"/>
      <c r="BA44" s="530"/>
      <c r="BB44" s="422"/>
      <c r="BC44" s="530"/>
      <c r="BD44" s="424"/>
      <c r="BE44" s="462"/>
      <c r="BF44" s="429">
        <v>39615</v>
      </c>
      <c r="BG44" s="426">
        <f t="shared" si="2"/>
        <v>0</v>
      </c>
      <c r="BH44" s="426">
        <f t="shared" si="3"/>
        <v>0</v>
      </c>
      <c r="BI44" s="426">
        <f t="shared" si="4"/>
        <v>0</v>
      </c>
      <c r="BJ44" s="426">
        <f t="shared" si="5"/>
        <v>0</v>
      </c>
      <c r="BK44" s="425" t="b">
        <f t="shared" si="6"/>
        <v>0</v>
      </c>
    </row>
    <row r="45" spans="1:63" ht="15.75" customHeight="1">
      <c r="A45" s="63" t="s">
        <v>10</v>
      </c>
      <c r="B45" s="63" t="s">
        <v>11</v>
      </c>
      <c r="C45" s="63" t="s">
        <v>12</v>
      </c>
      <c r="D45" s="63" t="s">
        <v>13</v>
      </c>
      <c r="E45" s="63" t="s">
        <v>3756</v>
      </c>
      <c r="F45" s="63"/>
      <c r="G45" s="63" t="s">
        <v>542</v>
      </c>
      <c r="H45" s="63"/>
      <c r="I45" s="63"/>
      <c r="J45" s="63" t="s">
        <v>543</v>
      </c>
      <c r="K45" s="63"/>
      <c r="L45" s="63"/>
      <c r="M45" s="63" t="s">
        <v>544</v>
      </c>
      <c r="N45" s="63"/>
      <c r="O45" s="63" t="s">
        <v>15</v>
      </c>
      <c r="P45" s="63" t="s">
        <v>16</v>
      </c>
      <c r="Q45" s="63" t="s">
        <v>35</v>
      </c>
      <c r="R45" s="63" t="s">
        <v>84</v>
      </c>
      <c r="S45" s="63" t="s">
        <v>547</v>
      </c>
      <c r="T45" s="63"/>
      <c r="U45" s="63"/>
      <c r="V45" s="63" t="s">
        <v>4164</v>
      </c>
      <c r="W45" s="63" t="s">
        <v>548</v>
      </c>
      <c r="X45" s="63">
        <v>807022046</v>
      </c>
      <c r="Y45" s="429">
        <v>45017</v>
      </c>
      <c r="Z45" s="430">
        <v>46845</v>
      </c>
      <c r="AA45" s="63" t="s">
        <v>4158</v>
      </c>
      <c r="AB45" s="63" t="s">
        <v>4159</v>
      </c>
      <c r="AC45" s="63"/>
      <c r="AD45" s="63" t="s">
        <v>4283</v>
      </c>
      <c r="AE45" s="63" t="s">
        <v>4283</v>
      </c>
      <c r="AF45" s="63" t="s">
        <v>4283</v>
      </c>
      <c r="AG45" s="174"/>
      <c r="AH45" s="174"/>
      <c r="AI45" s="174"/>
      <c r="AJ45" s="174"/>
      <c r="AK45" s="174"/>
      <c r="AL45" s="174"/>
      <c r="AM45" s="174"/>
      <c r="AN45" s="174"/>
      <c r="AO45" s="174"/>
      <c r="AP45" s="174"/>
      <c r="AQ45" s="174"/>
      <c r="AR45" s="174" t="s">
        <v>2315</v>
      </c>
      <c r="AS45" s="174">
        <v>2023</v>
      </c>
      <c r="AT45" s="415">
        <v>45033</v>
      </c>
      <c r="AU45" s="174" t="s">
        <v>1351</v>
      </c>
      <c r="AV45" s="419" t="s">
        <v>8976</v>
      </c>
      <c r="AW45" s="424"/>
      <c r="AX45" s="462"/>
      <c r="AY45" s="422"/>
      <c r="AZ45" s="530"/>
      <c r="BA45" s="530"/>
      <c r="BB45" s="422"/>
      <c r="BC45" s="530"/>
      <c r="BD45" s="424"/>
      <c r="BE45" s="462"/>
      <c r="BF45" s="429">
        <v>39615</v>
      </c>
      <c r="BG45" s="426">
        <f t="shared" si="2"/>
        <v>0</v>
      </c>
      <c r="BH45" s="426">
        <f t="shared" si="3"/>
        <v>0</v>
      </c>
      <c r="BI45" s="426">
        <f t="shared" si="4"/>
        <v>0</v>
      </c>
      <c r="BJ45" s="426">
        <f t="shared" si="5"/>
        <v>0</v>
      </c>
      <c r="BK45" s="425" t="b">
        <f t="shared" si="6"/>
        <v>0</v>
      </c>
    </row>
    <row r="46" spans="1:63" ht="15.75" customHeight="1">
      <c r="A46" s="703" t="s">
        <v>10</v>
      </c>
      <c r="B46" s="703" t="s">
        <v>11</v>
      </c>
      <c r="C46" s="703" t="s">
        <v>12</v>
      </c>
      <c r="D46" s="703" t="s">
        <v>13</v>
      </c>
      <c r="E46" s="703" t="s">
        <v>28</v>
      </c>
      <c r="F46" s="703"/>
      <c r="G46" s="703" t="s">
        <v>542</v>
      </c>
      <c r="H46" s="703"/>
      <c r="I46" s="703"/>
      <c r="J46" s="703" t="s">
        <v>543</v>
      </c>
      <c r="K46" s="703"/>
      <c r="L46" s="703"/>
      <c r="M46" s="703" t="s">
        <v>544</v>
      </c>
      <c r="N46" s="703"/>
      <c r="O46" s="703" t="s">
        <v>15</v>
      </c>
      <c r="P46" s="703" t="s">
        <v>16</v>
      </c>
      <c r="Q46" s="703" t="s">
        <v>35</v>
      </c>
      <c r="R46" s="703" t="s">
        <v>107</v>
      </c>
      <c r="S46" s="703" t="s">
        <v>8977</v>
      </c>
      <c r="T46" s="703"/>
      <c r="U46" s="703"/>
      <c r="V46" s="703" t="s">
        <v>4164</v>
      </c>
      <c r="W46" s="703" t="s">
        <v>549</v>
      </c>
      <c r="X46" s="703">
        <v>201407022049</v>
      </c>
      <c r="Y46" s="704">
        <v>41690</v>
      </c>
      <c r="Z46" s="703"/>
      <c r="AA46" s="703" t="s">
        <v>4158</v>
      </c>
      <c r="AB46" s="703" t="s">
        <v>4159</v>
      </c>
      <c r="AC46" s="703"/>
      <c r="AD46" s="703" t="s">
        <v>4283</v>
      </c>
      <c r="AE46" s="703" t="s">
        <v>4283</v>
      </c>
      <c r="AF46" s="703" t="s">
        <v>4283</v>
      </c>
      <c r="AG46" s="703"/>
      <c r="AH46" s="703"/>
      <c r="AI46" s="705">
        <v>44956</v>
      </c>
      <c r="AJ46" s="703" t="s">
        <v>2286</v>
      </c>
      <c r="AK46" s="703"/>
      <c r="AL46" s="703"/>
      <c r="AM46" s="703"/>
      <c r="AN46" s="703"/>
      <c r="AO46" s="703"/>
      <c r="AP46" s="703"/>
      <c r="AQ46" s="703"/>
      <c r="AR46" s="703" t="s">
        <v>2306</v>
      </c>
      <c r="AS46" s="703">
        <v>2023</v>
      </c>
      <c r="AT46" s="706">
        <v>44956</v>
      </c>
      <c r="AU46" s="703" t="s">
        <v>2323</v>
      </c>
      <c r="AV46" s="707"/>
      <c r="AW46" s="708"/>
      <c r="AX46" s="709"/>
      <c r="AY46" s="422"/>
      <c r="AZ46" s="730"/>
      <c r="BA46" s="730"/>
      <c r="BB46" s="422"/>
      <c r="BC46" s="730"/>
      <c r="BD46" s="708"/>
      <c r="BE46" s="709"/>
      <c r="BF46" s="710"/>
      <c r="BG46" s="710">
        <f t="shared" si="2"/>
        <v>0</v>
      </c>
      <c r="BH46" s="710">
        <f t="shared" si="3"/>
        <v>0</v>
      </c>
      <c r="BI46" s="710">
        <f t="shared" si="4"/>
        <v>0</v>
      </c>
      <c r="BJ46" s="710">
        <f t="shared" si="5"/>
        <v>0</v>
      </c>
      <c r="BK46" s="709" t="b">
        <f t="shared" si="6"/>
        <v>0</v>
      </c>
    </row>
    <row r="47" spans="1:63" ht="15.75" customHeight="1">
      <c r="A47" s="63" t="s">
        <v>10</v>
      </c>
      <c r="B47" s="63" t="s">
        <v>11</v>
      </c>
      <c r="C47" s="63" t="s">
        <v>12</v>
      </c>
      <c r="D47" s="63" t="s">
        <v>13</v>
      </c>
      <c r="E47" s="63" t="s">
        <v>3756</v>
      </c>
      <c r="F47" s="63"/>
      <c r="G47" s="63" t="s">
        <v>542</v>
      </c>
      <c r="H47" s="63"/>
      <c r="I47" s="63"/>
      <c r="J47" s="63" t="s">
        <v>543</v>
      </c>
      <c r="K47" s="63"/>
      <c r="L47" s="63"/>
      <c r="M47" s="63" t="s">
        <v>544</v>
      </c>
      <c r="N47" s="63"/>
      <c r="O47" s="63" t="s">
        <v>15</v>
      </c>
      <c r="P47" s="63" t="s">
        <v>16</v>
      </c>
      <c r="Q47" s="63" t="s">
        <v>35</v>
      </c>
      <c r="R47" s="63" t="s">
        <v>84</v>
      </c>
      <c r="S47" s="63" t="s">
        <v>550</v>
      </c>
      <c r="T47" s="63"/>
      <c r="U47" s="63"/>
      <c r="V47" s="63" t="s">
        <v>4164</v>
      </c>
      <c r="W47" s="63" t="s">
        <v>94</v>
      </c>
      <c r="X47" s="63">
        <v>807022047</v>
      </c>
      <c r="Y47" s="429">
        <v>45017</v>
      </c>
      <c r="Z47" s="430">
        <v>46845</v>
      </c>
      <c r="AA47" s="63" t="s">
        <v>4158</v>
      </c>
      <c r="AB47" s="63" t="s">
        <v>4159</v>
      </c>
      <c r="AC47" s="63"/>
      <c r="AD47" s="63" t="s">
        <v>4283</v>
      </c>
      <c r="AE47" s="63" t="s">
        <v>4283</v>
      </c>
      <c r="AF47" s="63" t="s">
        <v>4283</v>
      </c>
      <c r="AG47" s="174"/>
      <c r="AH47" s="174"/>
      <c r="AI47" s="174"/>
      <c r="AJ47" s="174"/>
      <c r="AK47" s="174"/>
      <c r="AL47" s="174"/>
      <c r="AM47" s="174"/>
      <c r="AN47" s="174"/>
      <c r="AO47" s="174"/>
      <c r="AP47" s="174"/>
      <c r="AQ47" s="174"/>
      <c r="AR47" s="174" t="s">
        <v>2315</v>
      </c>
      <c r="AS47" s="174">
        <v>2023</v>
      </c>
      <c r="AT47" s="415">
        <v>45033</v>
      </c>
      <c r="AU47" s="174" t="s">
        <v>1351</v>
      </c>
      <c r="AV47" s="419" t="s">
        <v>8978</v>
      </c>
      <c r="AW47" s="424"/>
      <c r="AX47" s="462"/>
      <c r="AY47" s="422"/>
      <c r="AZ47" s="530"/>
      <c r="BA47" s="530"/>
      <c r="BB47" s="422"/>
      <c r="BC47" s="530"/>
      <c r="BD47" s="424"/>
      <c r="BE47" s="462"/>
      <c r="BF47" s="429">
        <v>39615</v>
      </c>
      <c r="BG47" s="426">
        <f t="shared" si="2"/>
        <v>0</v>
      </c>
      <c r="BH47" s="426">
        <f t="shared" si="3"/>
        <v>0</v>
      </c>
      <c r="BI47" s="426">
        <f t="shared" si="4"/>
        <v>0</v>
      </c>
      <c r="BJ47" s="426">
        <f t="shared" si="5"/>
        <v>0</v>
      </c>
      <c r="BK47" s="425" t="b">
        <f t="shared" si="6"/>
        <v>0</v>
      </c>
    </row>
    <row r="48" spans="1:63" ht="15.75" customHeight="1">
      <c r="A48" s="63" t="s">
        <v>10</v>
      </c>
      <c r="B48" s="63" t="s">
        <v>11</v>
      </c>
      <c r="C48" s="63" t="s">
        <v>509</v>
      </c>
      <c r="D48" s="63" t="s">
        <v>551</v>
      </c>
      <c r="E48" s="63" t="s">
        <v>30</v>
      </c>
      <c r="F48" s="63"/>
      <c r="G48" s="63" t="s">
        <v>552</v>
      </c>
      <c r="H48" s="63"/>
      <c r="I48" s="63"/>
      <c r="J48" s="63" t="s">
        <v>553</v>
      </c>
      <c r="K48" s="63"/>
      <c r="L48" s="63"/>
      <c r="M48" s="63" t="s">
        <v>554</v>
      </c>
      <c r="N48" s="63"/>
      <c r="O48" s="63" t="s">
        <v>113</v>
      </c>
      <c r="P48" s="63" t="s">
        <v>132</v>
      </c>
      <c r="Q48" s="63" t="s">
        <v>35</v>
      </c>
      <c r="R48" s="63" t="s">
        <v>104</v>
      </c>
      <c r="S48" s="63" t="s">
        <v>555</v>
      </c>
      <c r="T48" s="63"/>
      <c r="U48" s="63"/>
      <c r="V48" s="63" t="s">
        <v>4164</v>
      </c>
      <c r="W48" s="174" t="s">
        <v>556</v>
      </c>
      <c r="X48" s="174" t="s">
        <v>557</v>
      </c>
      <c r="Y48" s="429">
        <v>45017</v>
      </c>
      <c r="Z48" s="430">
        <v>46845</v>
      </c>
      <c r="AA48" s="63" t="s">
        <v>4158</v>
      </c>
      <c r="AB48" s="63" t="s">
        <v>4159</v>
      </c>
      <c r="AC48" s="63"/>
      <c r="AD48" s="174" t="s">
        <v>5140</v>
      </c>
      <c r="AE48" s="174" t="s">
        <v>5141</v>
      </c>
      <c r="AF48" s="535">
        <v>45939</v>
      </c>
      <c r="AG48" s="174"/>
      <c r="AH48" s="174"/>
      <c r="AI48" s="174"/>
      <c r="AJ48" s="174"/>
      <c r="AK48" s="174"/>
      <c r="AL48" s="174"/>
      <c r="AM48" s="174"/>
      <c r="AN48" s="174"/>
      <c r="AO48" s="174"/>
      <c r="AP48" s="174"/>
      <c r="AQ48" s="174"/>
      <c r="AR48" s="174" t="s">
        <v>2315</v>
      </c>
      <c r="AS48" s="174">
        <v>2023</v>
      </c>
      <c r="AT48" s="415">
        <v>45033</v>
      </c>
      <c r="AU48" s="174" t="s">
        <v>1351</v>
      </c>
      <c r="AV48" s="419" t="s">
        <v>8979</v>
      </c>
      <c r="AW48" s="424"/>
      <c r="AX48" s="462"/>
      <c r="AY48" s="422"/>
      <c r="AZ48" s="530"/>
      <c r="BA48" s="530"/>
      <c r="BB48" s="422"/>
      <c r="BC48" s="530"/>
      <c r="BD48" s="424"/>
      <c r="BE48" s="462"/>
      <c r="BF48" s="429">
        <v>44526</v>
      </c>
      <c r="BG48" s="426">
        <f t="shared" si="2"/>
        <v>0</v>
      </c>
      <c r="BH48" s="426">
        <f t="shared" si="3"/>
        <v>0</v>
      </c>
      <c r="BI48" s="426">
        <f t="shared" si="4"/>
        <v>0</v>
      </c>
      <c r="BJ48" s="426">
        <f t="shared" si="5"/>
        <v>0</v>
      </c>
      <c r="BK48" s="425" t="b">
        <f t="shared" si="6"/>
        <v>0</v>
      </c>
    </row>
    <row r="49" spans="1:63" ht="15.75" customHeight="1">
      <c r="A49" s="63" t="s">
        <v>10</v>
      </c>
      <c r="B49" s="63" t="s">
        <v>11</v>
      </c>
      <c r="C49" s="63" t="s">
        <v>509</v>
      </c>
      <c r="D49" s="63" t="s">
        <v>551</v>
      </c>
      <c r="E49" s="63" t="s">
        <v>30</v>
      </c>
      <c r="F49" s="63"/>
      <c r="G49" s="63" t="s">
        <v>552</v>
      </c>
      <c r="H49" s="63"/>
      <c r="I49" s="63"/>
      <c r="J49" s="63" t="s">
        <v>553</v>
      </c>
      <c r="K49" s="63"/>
      <c r="L49" s="63"/>
      <c r="M49" s="63" t="s">
        <v>554</v>
      </c>
      <c r="N49" s="63"/>
      <c r="O49" s="63" t="s">
        <v>113</v>
      </c>
      <c r="P49" s="63" t="s">
        <v>132</v>
      </c>
      <c r="Q49" s="63" t="s">
        <v>35</v>
      </c>
      <c r="R49" s="63" t="s">
        <v>84</v>
      </c>
      <c r="S49" s="63" t="s">
        <v>93</v>
      </c>
      <c r="T49" s="63"/>
      <c r="U49" s="63"/>
      <c r="V49" s="63" t="s">
        <v>4213</v>
      </c>
      <c r="W49" s="63" t="s">
        <v>94</v>
      </c>
      <c r="X49" s="174" t="s">
        <v>558</v>
      </c>
      <c r="Y49" s="429">
        <v>45017</v>
      </c>
      <c r="Z49" s="430">
        <v>46845</v>
      </c>
      <c r="AA49" s="63" t="s">
        <v>4158</v>
      </c>
      <c r="AB49" s="63" t="s">
        <v>4159</v>
      </c>
      <c r="AC49" s="63"/>
      <c r="AD49" s="174" t="s">
        <v>5142</v>
      </c>
      <c r="AE49" s="174" t="s">
        <v>5143</v>
      </c>
      <c r="AF49" s="418">
        <v>45642</v>
      </c>
      <c r="AG49" s="174"/>
      <c r="AH49" s="174"/>
      <c r="AI49" s="174"/>
      <c r="AJ49" s="174"/>
      <c r="AK49" s="174"/>
      <c r="AL49" s="174"/>
      <c r="AM49" s="174"/>
      <c r="AN49" s="174"/>
      <c r="AO49" s="174"/>
      <c r="AP49" s="174"/>
      <c r="AQ49" s="174"/>
      <c r="AR49" s="174" t="s">
        <v>2315</v>
      </c>
      <c r="AS49" s="174">
        <v>2023</v>
      </c>
      <c r="AT49" s="415">
        <v>45033</v>
      </c>
      <c r="AU49" s="174" t="s">
        <v>1351</v>
      </c>
      <c r="AV49" s="419" t="s">
        <v>8980</v>
      </c>
      <c r="AW49" s="424"/>
      <c r="AX49" s="462"/>
      <c r="AY49" s="422"/>
      <c r="AZ49" s="530"/>
      <c r="BA49" s="530"/>
      <c r="BB49" s="422"/>
      <c r="BC49" s="530"/>
      <c r="BD49" s="424"/>
      <c r="BE49" s="462"/>
      <c r="BF49" s="429">
        <v>44337</v>
      </c>
      <c r="BG49" s="426">
        <f t="shared" si="2"/>
        <v>0</v>
      </c>
      <c r="BH49" s="426">
        <f t="shared" si="3"/>
        <v>0</v>
      </c>
      <c r="BI49" s="426">
        <f t="shared" si="4"/>
        <v>0</v>
      </c>
      <c r="BJ49" s="426">
        <f t="shared" si="5"/>
        <v>0</v>
      </c>
      <c r="BK49" s="425" t="b">
        <f t="shared" si="6"/>
        <v>0</v>
      </c>
    </row>
    <row r="50" spans="1:63" ht="15.75" customHeight="1">
      <c r="A50" s="63" t="s">
        <v>10</v>
      </c>
      <c r="B50" s="63" t="s">
        <v>11</v>
      </c>
      <c r="C50" s="63" t="s">
        <v>509</v>
      </c>
      <c r="D50" s="63" t="s">
        <v>551</v>
      </c>
      <c r="E50" s="63" t="s">
        <v>30</v>
      </c>
      <c r="F50" s="63"/>
      <c r="G50" s="63" t="s">
        <v>552</v>
      </c>
      <c r="H50" s="63"/>
      <c r="I50" s="63"/>
      <c r="J50" s="63" t="s">
        <v>553</v>
      </c>
      <c r="K50" s="63"/>
      <c r="L50" s="63"/>
      <c r="M50" s="63" t="s">
        <v>554</v>
      </c>
      <c r="N50" s="63"/>
      <c r="O50" s="63" t="s">
        <v>113</v>
      </c>
      <c r="P50" s="63" t="s">
        <v>132</v>
      </c>
      <c r="Q50" s="63" t="s">
        <v>35</v>
      </c>
      <c r="R50" s="63" t="s">
        <v>84</v>
      </c>
      <c r="S50" s="63" t="s">
        <v>85</v>
      </c>
      <c r="T50" s="63"/>
      <c r="U50" s="63"/>
      <c r="V50" s="63" t="s">
        <v>4164</v>
      </c>
      <c r="W50" s="63" t="s">
        <v>94</v>
      </c>
      <c r="X50" s="63">
        <v>907022002</v>
      </c>
      <c r="Y50" s="429">
        <v>45017</v>
      </c>
      <c r="Z50" s="430">
        <v>46845</v>
      </c>
      <c r="AA50" s="63" t="s">
        <v>4158</v>
      </c>
      <c r="AB50" s="63" t="s">
        <v>4159</v>
      </c>
      <c r="AC50" s="63"/>
      <c r="AD50" s="63" t="s">
        <v>4283</v>
      </c>
      <c r="AE50" s="63" t="s">
        <v>4283</v>
      </c>
      <c r="AF50" s="63" t="s">
        <v>4283</v>
      </c>
      <c r="AG50" s="174"/>
      <c r="AH50" s="174"/>
      <c r="AI50" s="174"/>
      <c r="AJ50" s="174"/>
      <c r="AK50" s="174"/>
      <c r="AL50" s="174"/>
      <c r="AM50" s="174"/>
      <c r="AN50" s="174"/>
      <c r="AO50" s="174"/>
      <c r="AP50" s="174"/>
      <c r="AQ50" s="174"/>
      <c r="AR50" s="174" t="s">
        <v>2315</v>
      </c>
      <c r="AS50" s="174">
        <v>2023</v>
      </c>
      <c r="AT50" s="415">
        <v>45033</v>
      </c>
      <c r="AU50" s="174" t="s">
        <v>1351</v>
      </c>
      <c r="AV50" s="419" t="s">
        <v>8981</v>
      </c>
      <c r="AW50" s="424"/>
      <c r="AX50" s="462"/>
      <c r="AY50" s="422"/>
      <c r="AZ50" s="530"/>
      <c r="BA50" s="530"/>
      <c r="BB50" s="422"/>
      <c r="BC50" s="530"/>
      <c r="BD50" s="424"/>
      <c r="BE50" s="462">
        <v>1</v>
      </c>
      <c r="BF50" s="429">
        <v>39839</v>
      </c>
      <c r="BG50" s="426">
        <f t="shared" si="2"/>
        <v>0</v>
      </c>
      <c r="BH50" s="426">
        <f t="shared" si="3"/>
        <v>0</v>
      </c>
      <c r="BI50" s="426">
        <f t="shared" si="4"/>
        <v>0</v>
      </c>
      <c r="BJ50" s="426">
        <f t="shared" si="5"/>
        <v>0</v>
      </c>
      <c r="BK50" s="425" t="b">
        <f t="shared" si="6"/>
        <v>0</v>
      </c>
    </row>
    <row r="51" spans="1:63" ht="15.75" customHeight="1">
      <c r="A51" s="63" t="s">
        <v>10</v>
      </c>
      <c r="B51" s="63" t="s">
        <v>11</v>
      </c>
      <c r="C51" s="63" t="s">
        <v>509</v>
      </c>
      <c r="D51" s="63" t="s">
        <v>551</v>
      </c>
      <c r="E51" s="63" t="s">
        <v>30</v>
      </c>
      <c r="F51" s="63"/>
      <c r="G51" s="63" t="s">
        <v>552</v>
      </c>
      <c r="H51" s="63"/>
      <c r="I51" s="63"/>
      <c r="J51" s="63" t="s">
        <v>553</v>
      </c>
      <c r="K51" s="63"/>
      <c r="L51" s="63"/>
      <c r="M51" s="63" t="s">
        <v>554</v>
      </c>
      <c r="N51" s="63"/>
      <c r="O51" s="63" t="s">
        <v>113</v>
      </c>
      <c r="P51" s="63" t="s">
        <v>132</v>
      </c>
      <c r="Q51" s="63" t="s">
        <v>35</v>
      </c>
      <c r="R51" s="63" t="s">
        <v>143</v>
      </c>
      <c r="S51" s="63" t="s">
        <v>144</v>
      </c>
      <c r="T51" s="63"/>
      <c r="U51" s="63"/>
      <c r="V51" s="63" t="s">
        <v>4164</v>
      </c>
      <c r="W51" s="63" t="s">
        <v>308</v>
      </c>
      <c r="X51" s="63">
        <v>907022003</v>
      </c>
      <c r="Y51" s="429">
        <v>45017</v>
      </c>
      <c r="Z51" s="430">
        <v>46845</v>
      </c>
      <c r="AA51" s="63" t="s">
        <v>4158</v>
      </c>
      <c r="AB51" s="63" t="s">
        <v>4159</v>
      </c>
      <c r="AC51" s="63"/>
      <c r="AD51" s="63" t="s">
        <v>4283</v>
      </c>
      <c r="AE51" s="63" t="s">
        <v>4283</v>
      </c>
      <c r="AF51" s="63" t="s">
        <v>4283</v>
      </c>
      <c r="AG51" s="174"/>
      <c r="AH51" s="174"/>
      <c r="AI51" s="174"/>
      <c r="AJ51" s="174"/>
      <c r="AK51" s="174"/>
      <c r="AL51" s="174"/>
      <c r="AM51" s="174"/>
      <c r="AN51" s="174"/>
      <c r="AO51" s="174"/>
      <c r="AP51" s="174"/>
      <c r="AQ51" s="174"/>
      <c r="AR51" s="174" t="s">
        <v>2315</v>
      </c>
      <c r="AS51" s="174">
        <v>2023</v>
      </c>
      <c r="AT51" s="415">
        <v>45033</v>
      </c>
      <c r="AU51" s="174" t="s">
        <v>1351</v>
      </c>
      <c r="AV51" s="419" t="s">
        <v>8982</v>
      </c>
      <c r="AW51" s="424"/>
      <c r="AX51" s="462"/>
      <c r="AY51" s="422"/>
      <c r="AZ51" s="530"/>
      <c r="BA51" s="530"/>
      <c r="BB51" s="422"/>
      <c r="BC51" s="530"/>
      <c r="BD51" s="424"/>
      <c r="BE51" s="462"/>
      <c r="BF51" s="429">
        <v>39839</v>
      </c>
      <c r="BG51" s="426">
        <f t="shared" si="2"/>
        <v>0</v>
      </c>
      <c r="BH51" s="426">
        <f t="shared" si="3"/>
        <v>0</v>
      </c>
      <c r="BI51" s="426">
        <f t="shared" si="4"/>
        <v>0</v>
      </c>
      <c r="BJ51" s="426">
        <f t="shared" si="5"/>
        <v>0</v>
      </c>
      <c r="BK51" s="425" t="b">
        <f t="shared" si="6"/>
        <v>0</v>
      </c>
    </row>
    <row r="52" spans="1:63" ht="15.75" customHeight="1">
      <c r="A52" s="63" t="s">
        <v>10</v>
      </c>
      <c r="B52" s="63" t="s">
        <v>11</v>
      </c>
      <c r="C52" s="63" t="s">
        <v>509</v>
      </c>
      <c r="D52" s="63" t="s">
        <v>551</v>
      </c>
      <c r="E52" s="63" t="s">
        <v>30</v>
      </c>
      <c r="F52" s="63"/>
      <c r="G52" s="63" t="s">
        <v>552</v>
      </c>
      <c r="H52" s="63"/>
      <c r="I52" s="63"/>
      <c r="J52" s="63" t="s">
        <v>553</v>
      </c>
      <c r="K52" s="63"/>
      <c r="L52" s="63"/>
      <c r="M52" s="63" t="s">
        <v>554</v>
      </c>
      <c r="N52" s="63"/>
      <c r="O52" s="63" t="s">
        <v>113</v>
      </c>
      <c r="P52" s="63" t="s">
        <v>132</v>
      </c>
      <c r="Q52" s="63" t="s">
        <v>35</v>
      </c>
      <c r="R52" s="63" t="s">
        <v>84</v>
      </c>
      <c r="S52" s="63" t="s">
        <v>550</v>
      </c>
      <c r="T52" s="63"/>
      <c r="U52" s="63"/>
      <c r="V52" s="63" t="s">
        <v>4164</v>
      </c>
      <c r="W52" s="63" t="s">
        <v>261</v>
      </c>
      <c r="X52" s="63">
        <v>201207022185</v>
      </c>
      <c r="Y52" s="429">
        <v>45017</v>
      </c>
      <c r="Z52" s="430">
        <v>46845</v>
      </c>
      <c r="AA52" s="63" t="s">
        <v>4158</v>
      </c>
      <c r="AB52" s="63" t="s">
        <v>4159</v>
      </c>
      <c r="AC52" s="63"/>
      <c r="AD52" s="63" t="s">
        <v>5144</v>
      </c>
      <c r="AE52" s="63" t="s">
        <v>5145</v>
      </c>
      <c r="AF52" s="435">
        <v>45490</v>
      </c>
      <c r="AG52" s="174"/>
      <c r="AH52" s="174"/>
      <c r="AI52" s="174"/>
      <c r="AJ52" s="174"/>
      <c r="AK52" s="174"/>
      <c r="AL52" s="174"/>
      <c r="AM52" s="174"/>
      <c r="AN52" s="174"/>
      <c r="AO52" s="174"/>
      <c r="AP52" s="174"/>
      <c r="AQ52" s="174"/>
      <c r="AR52" s="174" t="s">
        <v>2315</v>
      </c>
      <c r="AS52" s="174">
        <v>2023</v>
      </c>
      <c r="AT52" s="415">
        <v>45033</v>
      </c>
      <c r="AU52" s="174" t="s">
        <v>1351</v>
      </c>
      <c r="AV52" s="419" t="s">
        <v>8983</v>
      </c>
      <c r="AW52" s="424"/>
      <c r="AX52" s="462"/>
      <c r="AY52" s="422"/>
      <c r="AZ52" s="530"/>
      <c r="BA52" s="530"/>
      <c r="BB52" s="422"/>
      <c r="BC52" s="530"/>
      <c r="BD52" s="424"/>
      <c r="BE52" s="462"/>
      <c r="BF52" s="429">
        <v>43887</v>
      </c>
      <c r="BG52" s="426">
        <f t="shared" si="2"/>
        <v>0</v>
      </c>
      <c r="BH52" s="426">
        <f t="shared" si="3"/>
        <v>0</v>
      </c>
      <c r="BI52" s="426">
        <f t="shared" si="4"/>
        <v>0</v>
      </c>
      <c r="BJ52" s="426">
        <f t="shared" si="5"/>
        <v>0</v>
      </c>
      <c r="BK52" s="425" t="b">
        <f t="shared" si="6"/>
        <v>0</v>
      </c>
    </row>
    <row r="53" spans="1:63" ht="15.75" customHeight="1">
      <c r="A53" s="63" t="s">
        <v>10</v>
      </c>
      <c r="B53" s="63" t="s">
        <v>11</v>
      </c>
      <c r="C53" s="63" t="s">
        <v>509</v>
      </c>
      <c r="D53" s="63" t="s">
        <v>551</v>
      </c>
      <c r="E53" s="63" t="s">
        <v>30</v>
      </c>
      <c r="F53" s="63"/>
      <c r="G53" s="63" t="s">
        <v>552</v>
      </c>
      <c r="H53" s="63"/>
      <c r="I53" s="63"/>
      <c r="J53" s="63" t="s">
        <v>553</v>
      </c>
      <c r="K53" s="63"/>
      <c r="L53" s="63"/>
      <c r="M53" s="63" t="s">
        <v>554</v>
      </c>
      <c r="N53" s="63"/>
      <c r="O53" s="63" t="s">
        <v>113</v>
      </c>
      <c r="P53" s="63" t="s">
        <v>132</v>
      </c>
      <c r="Q53" s="63" t="s">
        <v>35</v>
      </c>
      <c r="R53" s="63" t="s">
        <v>8666</v>
      </c>
      <c r="S53" s="63" t="s">
        <v>36</v>
      </c>
      <c r="T53" s="63"/>
      <c r="U53" s="63"/>
      <c r="V53" s="63" t="s">
        <v>4164</v>
      </c>
      <c r="W53" s="63" t="s">
        <v>37</v>
      </c>
      <c r="X53" s="63" t="s">
        <v>559</v>
      </c>
      <c r="Y53" s="429">
        <v>45017</v>
      </c>
      <c r="Z53" s="430">
        <v>46845</v>
      </c>
      <c r="AA53" s="63" t="s">
        <v>4158</v>
      </c>
      <c r="AB53" s="63" t="s">
        <v>4159</v>
      </c>
      <c r="AC53" s="63"/>
      <c r="AD53" s="63" t="s">
        <v>4283</v>
      </c>
      <c r="AE53" s="63" t="s">
        <v>4283</v>
      </c>
      <c r="AF53" s="63" t="s">
        <v>4283</v>
      </c>
      <c r="AG53" s="174"/>
      <c r="AH53" s="174"/>
      <c r="AI53" s="174"/>
      <c r="AJ53" s="174"/>
      <c r="AK53" s="174"/>
      <c r="AL53" s="174"/>
      <c r="AM53" s="174"/>
      <c r="AN53" s="174"/>
      <c r="AO53" s="174"/>
      <c r="AP53" s="174"/>
      <c r="AQ53" s="174"/>
      <c r="AR53" s="174" t="s">
        <v>2315</v>
      </c>
      <c r="AS53" s="174">
        <v>2023</v>
      </c>
      <c r="AT53" s="415">
        <v>45033</v>
      </c>
      <c r="AU53" s="174" t="s">
        <v>1351</v>
      </c>
      <c r="AV53" s="419" t="s">
        <v>8984</v>
      </c>
      <c r="AW53" s="424"/>
      <c r="AX53" s="462"/>
      <c r="AY53" s="422"/>
      <c r="AZ53" s="530"/>
      <c r="BA53" s="530"/>
      <c r="BB53" s="422"/>
      <c r="BC53" s="530"/>
      <c r="BD53" s="424"/>
      <c r="BE53" s="462"/>
      <c r="BF53" s="429">
        <v>42716</v>
      </c>
      <c r="BG53" s="426">
        <f t="shared" si="2"/>
        <v>0</v>
      </c>
      <c r="BH53" s="426">
        <f t="shared" si="3"/>
        <v>0</v>
      </c>
      <c r="BI53" s="426">
        <f t="shared" si="4"/>
        <v>0</v>
      </c>
      <c r="BJ53" s="426">
        <f t="shared" si="5"/>
        <v>0</v>
      </c>
      <c r="BK53" s="425" t="b">
        <f t="shared" si="6"/>
        <v>0</v>
      </c>
    </row>
    <row r="54" spans="1:63" ht="15.75" customHeight="1">
      <c r="A54" s="63" t="s">
        <v>10</v>
      </c>
      <c r="B54" s="63" t="s">
        <v>11</v>
      </c>
      <c r="C54" s="63" t="s">
        <v>378</v>
      </c>
      <c r="D54" s="63" t="s">
        <v>374</v>
      </c>
      <c r="E54" s="63" t="s">
        <v>3756</v>
      </c>
      <c r="F54" s="63"/>
      <c r="G54" s="63" t="s">
        <v>561</v>
      </c>
      <c r="H54" s="63"/>
      <c r="I54" s="63"/>
      <c r="J54" s="63" t="s">
        <v>3803</v>
      </c>
      <c r="K54" s="63"/>
      <c r="L54" s="63"/>
      <c r="M54" s="63" t="s">
        <v>562</v>
      </c>
      <c r="N54" s="63" t="s">
        <v>5147</v>
      </c>
      <c r="O54" s="63" t="s">
        <v>15</v>
      </c>
      <c r="P54" s="63" t="s">
        <v>16</v>
      </c>
      <c r="Q54" s="63" t="s">
        <v>35</v>
      </c>
      <c r="R54" s="63" t="s">
        <v>117</v>
      </c>
      <c r="S54" s="63" t="s">
        <v>120</v>
      </c>
      <c r="T54" s="63"/>
      <c r="U54" s="63"/>
      <c r="V54" s="63" t="s">
        <v>4164</v>
      </c>
      <c r="W54" s="63" t="s">
        <v>563</v>
      </c>
      <c r="X54" s="63" t="s">
        <v>564</v>
      </c>
      <c r="Y54" s="429">
        <v>44092</v>
      </c>
      <c r="Z54" s="430">
        <v>46854</v>
      </c>
      <c r="AA54" s="63" t="s">
        <v>4158</v>
      </c>
      <c r="AB54" s="63" t="s">
        <v>4159</v>
      </c>
      <c r="AC54" s="63"/>
      <c r="AD54" s="63" t="s">
        <v>5148</v>
      </c>
      <c r="AE54" s="63" t="s">
        <v>5149</v>
      </c>
      <c r="AF54" s="430">
        <v>45582</v>
      </c>
      <c r="AG54" s="174"/>
      <c r="AH54" s="174"/>
      <c r="AI54" s="174"/>
      <c r="AJ54" s="174"/>
      <c r="AK54" s="174"/>
      <c r="AL54" s="174"/>
      <c r="AM54" s="174"/>
      <c r="AN54" s="174"/>
      <c r="AO54" s="174"/>
      <c r="AP54" s="174"/>
      <c r="AQ54" s="174"/>
      <c r="AR54" s="174" t="s">
        <v>2324</v>
      </c>
      <c r="AS54" s="174">
        <v>2023</v>
      </c>
      <c r="AT54" s="415">
        <v>45167</v>
      </c>
      <c r="AU54" s="174" t="s">
        <v>1351</v>
      </c>
      <c r="AV54" s="419" t="s">
        <v>8985</v>
      </c>
      <c r="AW54" s="424"/>
      <c r="AX54" s="462"/>
      <c r="AY54" s="422"/>
      <c r="AZ54" s="530"/>
      <c r="BA54" s="530"/>
      <c r="BB54" s="422"/>
      <c r="BC54" s="530"/>
      <c r="BD54" s="424"/>
      <c r="BE54" s="462">
        <v>1</v>
      </c>
      <c r="BF54" s="429">
        <v>44092</v>
      </c>
      <c r="BG54" s="426">
        <f t="shared" si="2"/>
        <v>0</v>
      </c>
      <c r="BH54" s="426">
        <f t="shared" si="3"/>
        <v>0</v>
      </c>
      <c r="BI54" s="426">
        <f t="shared" si="4"/>
        <v>0</v>
      </c>
      <c r="BJ54" s="426">
        <f t="shared" si="5"/>
        <v>0</v>
      </c>
      <c r="BK54" s="425" t="b">
        <f t="shared" si="6"/>
        <v>0</v>
      </c>
    </row>
    <row r="55" spans="1:63" ht="15.75" customHeight="1">
      <c r="A55" s="63" t="s">
        <v>10</v>
      </c>
      <c r="B55" s="63" t="s">
        <v>11</v>
      </c>
      <c r="C55" s="63" t="s">
        <v>12</v>
      </c>
      <c r="D55" s="63" t="s">
        <v>13</v>
      </c>
      <c r="E55" s="63" t="s">
        <v>3756</v>
      </c>
      <c r="F55" s="63"/>
      <c r="G55" s="63" t="s">
        <v>561</v>
      </c>
      <c r="H55" s="63"/>
      <c r="I55" s="63"/>
      <c r="J55" s="63" t="s">
        <v>565</v>
      </c>
      <c r="K55" s="63"/>
      <c r="L55" s="63"/>
      <c r="M55" s="63" t="s">
        <v>566</v>
      </c>
      <c r="N55" s="63" t="s">
        <v>5147</v>
      </c>
      <c r="O55" s="63" t="s">
        <v>15</v>
      </c>
      <c r="P55" s="63" t="s">
        <v>16</v>
      </c>
      <c r="Q55" s="63" t="s">
        <v>35</v>
      </c>
      <c r="R55" s="63" t="s">
        <v>117</v>
      </c>
      <c r="S55" s="63" t="s">
        <v>120</v>
      </c>
      <c r="T55" s="63"/>
      <c r="U55" s="63"/>
      <c r="V55" s="63" t="s">
        <v>4164</v>
      </c>
      <c r="W55" s="63" t="s">
        <v>121</v>
      </c>
      <c r="X55" s="63" t="s">
        <v>567</v>
      </c>
      <c r="Y55" s="429">
        <v>42963</v>
      </c>
      <c r="Z55" s="430">
        <v>46854</v>
      </c>
      <c r="AA55" s="63"/>
      <c r="AB55" s="63" t="s">
        <v>4159</v>
      </c>
      <c r="AC55" s="63"/>
      <c r="AD55" s="63" t="s">
        <v>5150</v>
      </c>
      <c r="AE55" s="63" t="s">
        <v>5151</v>
      </c>
      <c r="AF55" s="430">
        <v>45992</v>
      </c>
      <c r="AG55" s="174"/>
      <c r="AH55" s="174"/>
      <c r="AI55" s="174"/>
      <c r="AJ55" s="174"/>
      <c r="AK55" s="174"/>
      <c r="AL55" s="174"/>
      <c r="AM55" s="174"/>
      <c r="AN55" s="174"/>
      <c r="AO55" s="174"/>
      <c r="AP55" s="174"/>
      <c r="AQ55" s="174"/>
      <c r="AR55" s="174" t="s">
        <v>2327</v>
      </c>
      <c r="AS55" s="174">
        <v>2023</v>
      </c>
      <c r="AT55" s="415">
        <v>45184</v>
      </c>
      <c r="AU55" s="174" t="s">
        <v>1351</v>
      </c>
      <c r="AV55" s="419" t="s">
        <v>8986</v>
      </c>
      <c r="AW55" s="424"/>
      <c r="AX55" s="462"/>
      <c r="AY55" s="422"/>
      <c r="AZ55" s="530"/>
      <c r="BA55" s="530"/>
      <c r="BB55" s="422"/>
      <c r="BC55" s="530"/>
      <c r="BD55" s="424"/>
      <c r="BE55" s="462">
        <v>1</v>
      </c>
      <c r="BF55" s="429">
        <v>42963</v>
      </c>
      <c r="BG55" s="426">
        <f t="shared" si="2"/>
        <v>0</v>
      </c>
      <c r="BH55" s="426">
        <f t="shared" si="3"/>
        <v>0</v>
      </c>
      <c r="BI55" s="426">
        <f t="shared" si="4"/>
        <v>0</v>
      </c>
      <c r="BJ55" s="426">
        <f t="shared" si="5"/>
        <v>0</v>
      </c>
      <c r="BK55" s="425" t="b">
        <f t="shared" si="6"/>
        <v>0</v>
      </c>
    </row>
    <row r="56" spans="1:63" ht="15.75" customHeight="1">
      <c r="A56" s="703" t="s">
        <v>10</v>
      </c>
      <c r="B56" s="703" t="s">
        <v>11</v>
      </c>
      <c r="C56" s="703" t="s">
        <v>28</v>
      </c>
      <c r="D56" s="703" t="s">
        <v>8987</v>
      </c>
      <c r="E56" s="703" t="s">
        <v>30</v>
      </c>
      <c r="F56" s="703"/>
      <c r="G56" s="703" t="s">
        <v>568</v>
      </c>
      <c r="H56" s="703"/>
      <c r="I56" s="703"/>
      <c r="J56" s="703" t="s">
        <v>569</v>
      </c>
      <c r="K56" s="703"/>
      <c r="L56" s="703"/>
      <c r="M56" s="703" t="s">
        <v>570</v>
      </c>
      <c r="N56" s="703"/>
      <c r="O56" s="703" t="s">
        <v>15</v>
      </c>
      <c r="P56" s="703" t="s">
        <v>16</v>
      </c>
      <c r="Q56" s="703" t="s">
        <v>35</v>
      </c>
      <c r="R56" s="703" t="s">
        <v>2230</v>
      </c>
      <c r="S56" s="703" t="s">
        <v>571</v>
      </c>
      <c r="T56" s="703"/>
      <c r="U56" s="703"/>
      <c r="V56" s="703" t="s">
        <v>4213</v>
      </c>
      <c r="W56" s="703" t="s">
        <v>572</v>
      </c>
      <c r="X56" s="703">
        <v>201507021042</v>
      </c>
      <c r="Y56" s="704">
        <v>42082</v>
      </c>
      <c r="Z56" s="703"/>
      <c r="AA56" s="703" t="s">
        <v>4158</v>
      </c>
      <c r="AB56" s="703" t="s">
        <v>4159</v>
      </c>
      <c r="AC56" s="703"/>
      <c r="AD56" s="703" t="s">
        <v>4283</v>
      </c>
      <c r="AE56" s="703" t="s">
        <v>4283</v>
      </c>
      <c r="AF56" s="703" t="s">
        <v>4283</v>
      </c>
      <c r="AG56" s="703"/>
      <c r="AH56" s="703"/>
      <c r="AI56" s="705">
        <v>45212</v>
      </c>
      <c r="AJ56" s="703" t="s">
        <v>8685</v>
      </c>
      <c r="AK56" s="703"/>
      <c r="AL56" s="703"/>
      <c r="AM56" s="703"/>
      <c r="AN56" s="703"/>
      <c r="AO56" s="703"/>
      <c r="AP56" s="703"/>
      <c r="AQ56" s="703"/>
      <c r="AR56" s="703"/>
      <c r="AS56" s="703"/>
      <c r="AT56" s="706"/>
      <c r="AU56" s="703" t="s">
        <v>2323</v>
      </c>
      <c r="AV56" s="707"/>
      <c r="AW56" s="708"/>
      <c r="AX56" s="709"/>
      <c r="AY56" s="422"/>
      <c r="AZ56" s="730"/>
      <c r="BA56" s="730"/>
      <c r="BB56" s="422"/>
      <c r="BC56" s="730"/>
      <c r="BD56" s="708"/>
      <c r="BE56" s="709"/>
      <c r="BF56" s="710"/>
      <c r="BG56" s="710">
        <f t="shared" si="2"/>
        <v>0</v>
      </c>
      <c r="BH56" s="710">
        <f t="shared" si="3"/>
        <v>0</v>
      </c>
      <c r="BI56" s="710">
        <f t="shared" si="4"/>
        <v>0</v>
      </c>
      <c r="BJ56" s="710">
        <f t="shared" si="5"/>
        <v>0</v>
      </c>
      <c r="BK56" s="709" t="b">
        <f t="shared" si="6"/>
        <v>0</v>
      </c>
    </row>
    <row r="57" spans="1:63" ht="15.75" customHeight="1">
      <c r="A57" s="703" t="s">
        <v>10</v>
      </c>
      <c r="B57" s="703" t="s">
        <v>11</v>
      </c>
      <c r="C57" s="703" t="s">
        <v>28</v>
      </c>
      <c r="D57" s="703" t="s">
        <v>8987</v>
      </c>
      <c r="E57" s="703" t="s">
        <v>30</v>
      </c>
      <c r="F57" s="703"/>
      <c r="G57" s="703" t="s">
        <v>568</v>
      </c>
      <c r="H57" s="703"/>
      <c r="I57" s="703"/>
      <c r="J57" s="703" t="s">
        <v>569</v>
      </c>
      <c r="K57" s="703"/>
      <c r="L57" s="703"/>
      <c r="M57" s="703" t="s">
        <v>570</v>
      </c>
      <c r="N57" s="703"/>
      <c r="O57" s="703" t="s">
        <v>15</v>
      </c>
      <c r="P57" s="703" t="s">
        <v>16</v>
      </c>
      <c r="Q57" s="703" t="s">
        <v>35</v>
      </c>
      <c r="R57" s="703" t="s">
        <v>2230</v>
      </c>
      <c r="S57" s="703" t="s">
        <v>573</v>
      </c>
      <c r="T57" s="703"/>
      <c r="U57" s="703"/>
      <c r="V57" s="703" t="s">
        <v>4164</v>
      </c>
      <c r="W57" s="703" t="s">
        <v>574</v>
      </c>
      <c r="X57" s="703">
        <v>201507022043</v>
      </c>
      <c r="Y57" s="704">
        <v>42082</v>
      </c>
      <c r="Z57" s="703"/>
      <c r="AA57" s="703" t="s">
        <v>4158</v>
      </c>
      <c r="AB57" s="703" t="s">
        <v>4159</v>
      </c>
      <c r="AC57" s="703"/>
      <c r="AD57" s="703" t="s">
        <v>4283</v>
      </c>
      <c r="AE57" s="703" t="s">
        <v>4283</v>
      </c>
      <c r="AF57" s="703" t="s">
        <v>4283</v>
      </c>
      <c r="AG57" s="703"/>
      <c r="AH57" s="703"/>
      <c r="AI57" s="705">
        <v>45212</v>
      </c>
      <c r="AJ57" s="703" t="s">
        <v>8685</v>
      </c>
      <c r="AK57" s="703"/>
      <c r="AL57" s="703"/>
      <c r="AM57" s="703"/>
      <c r="AN57" s="703"/>
      <c r="AO57" s="703"/>
      <c r="AP57" s="703"/>
      <c r="AQ57" s="703"/>
      <c r="AR57" s="703"/>
      <c r="AS57" s="703"/>
      <c r="AT57" s="706"/>
      <c r="AU57" s="703" t="s">
        <v>2323</v>
      </c>
      <c r="AV57" s="707"/>
      <c r="AW57" s="708"/>
      <c r="AX57" s="709"/>
      <c r="AY57" s="422"/>
      <c r="AZ57" s="730"/>
      <c r="BA57" s="730"/>
      <c r="BB57" s="422"/>
      <c r="BC57" s="730"/>
      <c r="BD57" s="708"/>
      <c r="BE57" s="709"/>
      <c r="BF57" s="710"/>
      <c r="BG57" s="710">
        <f t="shared" si="2"/>
        <v>0</v>
      </c>
      <c r="BH57" s="710">
        <f t="shared" si="3"/>
        <v>0</v>
      </c>
      <c r="BI57" s="710">
        <f t="shared" si="4"/>
        <v>0</v>
      </c>
      <c r="BJ57" s="710">
        <f t="shared" si="5"/>
        <v>0</v>
      </c>
      <c r="BK57" s="709" t="b">
        <f t="shared" si="6"/>
        <v>0</v>
      </c>
    </row>
    <row r="58" spans="1:63" ht="15.75" customHeight="1">
      <c r="A58" s="63" t="s">
        <v>10</v>
      </c>
      <c r="B58" s="63" t="s">
        <v>11</v>
      </c>
      <c r="C58" s="63" t="s">
        <v>12</v>
      </c>
      <c r="D58" s="63" t="s">
        <v>13</v>
      </c>
      <c r="E58" s="63" t="s">
        <v>3756</v>
      </c>
      <c r="F58" s="63"/>
      <c r="G58" s="63" t="s">
        <v>587</v>
      </c>
      <c r="H58" s="63"/>
      <c r="I58" s="63"/>
      <c r="J58" s="63" t="s">
        <v>588</v>
      </c>
      <c r="K58" s="63"/>
      <c r="L58" s="63"/>
      <c r="M58" s="63" t="s">
        <v>5152</v>
      </c>
      <c r="N58" s="63" t="s">
        <v>5153</v>
      </c>
      <c r="O58" s="63" t="s">
        <v>15</v>
      </c>
      <c r="P58" s="63" t="s">
        <v>16</v>
      </c>
      <c r="Q58" s="63" t="s">
        <v>21</v>
      </c>
      <c r="R58" s="63" t="s">
        <v>2222</v>
      </c>
      <c r="S58" s="63"/>
      <c r="T58" s="63" t="s">
        <v>589</v>
      </c>
      <c r="U58" s="63"/>
      <c r="V58" s="63" t="s">
        <v>4164</v>
      </c>
      <c r="W58" s="63" t="s">
        <v>560</v>
      </c>
      <c r="X58" s="63">
        <v>907022023</v>
      </c>
      <c r="Y58" s="429">
        <v>39923</v>
      </c>
      <c r="Z58" s="63"/>
      <c r="AA58" s="63" t="s">
        <v>4158</v>
      </c>
      <c r="AB58" s="63" t="s">
        <v>4159</v>
      </c>
      <c r="AC58" s="63"/>
      <c r="AD58" s="63" t="s">
        <v>8988</v>
      </c>
      <c r="AE58" s="63" t="s">
        <v>4283</v>
      </c>
      <c r="AF58" s="63" t="s">
        <v>4283</v>
      </c>
      <c r="AG58" s="174"/>
      <c r="AH58" s="174"/>
      <c r="AI58" s="174"/>
      <c r="AJ58" s="174"/>
      <c r="AK58" s="174"/>
      <c r="AL58" s="174"/>
      <c r="AM58" s="174"/>
      <c r="AN58" s="174"/>
      <c r="AO58" s="174"/>
      <c r="AP58" s="174"/>
      <c r="AQ58" s="174"/>
      <c r="AR58" s="174"/>
      <c r="AS58" s="174"/>
      <c r="AT58" s="415"/>
      <c r="AU58" s="174"/>
      <c r="AV58" s="437"/>
      <c r="AW58" s="424"/>
      <c r="AX58" s="462"/>
      <c r="AY58" s="422"/>
      <c r="AZ58" s="530"/>
      <c r="BA58" s="530"/>
      <c r="BB58" s="422"/>
      <c r="BC58" s="530"/>
      <c r="BD58" s="424"/>
      <c r="BE58" s="462"/>
      <c r="BF58" s="426"/>
      <c r="BG58" s="426">
        <f t="shared" si="2"/>
        <v>0</v>
      </c>
      <c r="BH58" s="426">
        <f t="shared" si="3"/>
        <v>0</v>
      </c>
      <c r="BI58" s="426">
        <f t="shared" si="4"/>
        <v>0</v>
      </c>
      <c r="BJ58" s="426">
        <f t="shared" si="5"/>
        <v>0</v>
      </c>
      <c r="BK58" s="425" t="b">
        <f t="shared" si="6"/>
        <v>0</v>
      </c>
    </row>
    <row r="59" spans="1:63" ht="15.75" customHeight="1">
      <c r="A59" s="703" t="s">
        <v>10</v>
      </c>
      <c r="B59" s="703" t="s">
        <v>11</v>
      </c>
      <c r="C59" s="703" t="s">
        <v>12</v>
      </c>
      <c r="D59" s="703" t="s">
        <v>13</v>
      </c>
      <c r="E59" s="703" t="s">
        <v>28</v>
      </c>
      <c r="F59" s="703"/>
      <c r="G59" s="703" t="s">
        <v>587</v>
      </c>
      <c r="H59" s="703"/>
      <c r="I59" s="703"/>
      <c r="J59" s="703" t="s">
        <v>588</v>
      </c>
      <c r="K59" s="703"/>
      <c r="L59" s="703"/>
      <c r="M59" s="703" t="s">
        <v>5152</v>
      </c>
      <c r="N59" s="703"/>
      <c r="O59" s="703" t="s">
        <v>15</v>
      </c>
      <c r="P59" s="703" t="s">
        <v>16</v>
      </c>
      <c r="Q59" s="703" t="s">
        <v>35</v>
      </c>
      <c r="R59" s="703" t="s">
        <v>2222</v>
      </c>
      <c r="S59" s="703" t="s">
        <v>590</v>
      </c>
      <c r="T59" s="703"/>
      <c r="U59" s="703"/>
      <c r="V59" s="703" t="s">
        <v>4164</v>
      </c>
      <c r="W59" s="703" t="s">
        <v>591</v>
      </c>
      <c r="X59" s="703" t="s">
        <v>592</v>
      </c>
      <c r="Y59" s="704">
        <v>43805</v>
      </c>
      <c r="Z59" s="703"/>
      <c r="AA59" s="731" t="s">
        <v>4646</v>
      </c>
      <c r="AB59" s="703" t="s">
        <v>4159</v>
      </c>
      <c r="AC59" s="703"/>
      <c r="AD59" s="703" t="s">
        <v>8989</v>
      </c>
      <c r="AE59" s="703" t="s">
        <v>8990</v>
      </c>
      <c r="AF59" s="723">
        <v>45476</v>
      </c>
      <c r="AG59" s="703"/>
      <c r="AH59" s="703"/>
      <c r="AI59" s="705">
        <v>45049</v>
      </c>
      <c r="AJ59" s="703" t="s">
        <v>8675</v>
      </c>
      <c r="AK59" s="703"/>
      <c r="AL59" s="703"/>
      <c r="AM59" s="703"/>
      <c r="AN59" s="703"/>
      <c r="AO59" s="703"/>
      <c r="AP59" s="703"/>
      <c r="AQ59" s="703"/>
      <c r="AR59" s="703" t="s">
        <v>2317</v>
      </c>
      <c r="AS59" s="703">
        <v>2023</v>
      </c>
      <c r="AT59" s="706">
        <v>45051</v>
      </c>
      <c r="AU59" s="703" t="s">
        <v>2323</v>
      </c>
      <c r="AV59" s="707" t="s">
        <v>8961</v>
      </c>
      <c r="AW59" s="708"/>
      <c r="AX59" s="709"/>
      <c r="AY59" s="422"/>
      <c r="AZ59" s="730"/>
      <c r="BA59" s="730"/>
      <c r="BB59" s="422"/>
      <c r="BC59" s="730"/>
      <c r="BD59" s="708"/>
      <c r="BE59" s="709"/>
      <c r="BF59" s="710"/>
      <c r="BG59" s="710">
        <f t="shared" si="2"/>
        <v>0</v>
      </c>
      <c r="BH59" s="710">
        <f t="shared" si="3"/>
        <v>0</v>
      </c>
      <c r="BI59" s="710">
        <f t="shared" si="4"/>
        <v>0</v>
      </c>
      <c r="BJ59" s="710">
        <f t="shared" si="5"/>
        <v>0</v>
      </c>
      <c r="BK59" s="709" t="b">
        <f t="shared" si="6"/>
        <v>0</v>
      </c>
    </row>
    <row r="60" spans="1:63" ht="15.75" customHeight="1">
      <c r="A60" s="63" t="s">
        <v>10</v>
      </c>
      <c r="B60" s="63" t="s">
        <v>11</v>
      </c>
      <c r="C60" s="63" t="s">
        <v>12</v>
      </c>
      <c r="D60" s="63" t="s">
        <v>13</v>
      </c>
      <c r="E60" s="63" t="s">
        <v>3756</v>
      </c>
      <c r="F60" s="63"/>
      <c r="G60" s="63" t="s">
        <v>587</v>
      </c>
      <c r="H60" s="63"/>
      <c r="I60" s="63"/>
      <c r="J60" s="63" t="s">
        <v>588</v>
      </c>
      <c r="K60" s="63"/>
      <c r="L60" s="63"/>
      <c r="M60" s="63" t="s">
        <v>5152</v>
      </c>
      <c r="N60" s="63" t="s">
        <v>5153</v>
      </c>
      <c r="O60" s="63" t="s">
        <v>15</v>
      </c>
      <c r="P60" s="63" t="s">
        <v>16</v>
      </c>
      <c r="Q60" s="63" t="s">
        <v>35</v>
      </c>
      <c r="R60" s="63" t="s">
        <v>2222</v>
      </c>
      <c r="S60" s="63" t="s">
        <v>156</v>
      </c>
      <c r="T60" s="63"/>
      <c r="U60" s="63"/>
      <c r="V60" s="63" t="s">
        <v>4164</v>
      </c>
      <c r="W60" s="63" t="s">
        <v>591</v>
      </c>
      <c r="X60" s="63" t="s">
        <v>593</v>
      </c>
      <c r="Y60" s="429">
        <v>45014</v>
      </c>
      <c r="Z60" s="430">
        <v>46842</v>
      </c>
      <c r="AA60" s="63"/>
      <c r="AB60" s="63" t="s">
        <v>4168</v>
      </c>
      <c r="AC60" s="63" t="s">
        <v>5155</v>
      </c>
      <c r="AD60" s="63" t="s">
        <v>5156</v>
      </c>
      <c r="AE60" s="63" t="s">
        <v>5157</v>
      </c>
      <c r="AF60" s="63" t="s">
        <v>4283</v>
      </c>
      <c r="AG60" s="174"/>
      <c r="AH60" s="174"/>
      <c r="AI60" s="174"/>
      <c r="AJ60" s="174"/>
      <c r="AK60" s="174"/>
      <c r="AL60" s="174"/>
      <c r="AM60" s="174"/>
      <c r="AN60" s="174"/>
      <c r="AO60" s="174"/>
      <c r="AP60" s="174"/>
      <c r="AQ60" s="174"/>
      <c r="AR60" s="174" t="s">
        <v>2315</v>
      </c>
      <c r="AS60" s="174">
        <v>2023</v>
      </c>
      <c r="AT60" s="415">
        <v>45029</v>
      </c>
      <c r="AU60" s="174" t="s">
        <v>1351</v>
      </c>
      <c r="AV60" s="419" t="s">
        <v>8991</v>
      </c>
      <c r="AW60" s="424"/>
      <c r="AX60" s="462"/>
      <c r="AY60" s="422"/>
      <c r="AZ60" s="530"/>
      <c r="BA60" s="530"/>
      <c r="BB60" s="422"/>
      <c r="BC60" s="530"/>
      <c r="BD60" s="424"/>
      <c r="BE60" s="462">
        <v>1</v>
      </c>
      <c r="BF60" s="429">
        <v>42286</v>
      </c>
      <c r="BG60" s="426">
        <f t="shared" si="2"/>
        <v>0</v>
      </c>
      <c r="BH60" s="426">
        <f t="shared" si="3"/>
        <v>0</v>
      </c>
      <c r="BI60" s="426">
        <f t="shared" si="4"/>
        <v>0</v>
      </c>
      <c r="BJ60" s="426">
        <f t="shared" si="5"/>
        <v>0</v>
      </c>
      <c r="BK60" s="425" t="b">
        <f t="shared" si="6"/>
        <v>0</v>
      </c>
    </row>
    <row r="61" spans="1:63" ht="15.75" customHeight="1">
      <c r="A61" s="63" t="s">
        <v>10</v>
      </c>
      <c r="B61" s="63" t="s">
        <v>11</v>
      </c>
      <c r="C61" s="63" t="s">
        <v>28</v>
      </c>
      <c r="D61" s="63" t="s">
        <v>581</v>
      </c>
      <c r="E61" s="63" t="s">
        <v>30</v>
      </c>
      <c r="F61" s="63"/>
      <c r="G61" s="63" t="s">
        <v>582</v>
      </c>
      <c r="H61" s="63"/>
      <c r="I61" s="63"/>
      <c r="J61" s="63" t="s">
        <v>583</v>
      </c>
      <c r="K61" s="63"/>
      <c r="L61" s="63"/>
      <c r="M61" s="63" t="s">
        <v>584</v>
      </c>
      <c r="N61" s="63"/>
      <c r="O61" s="63" t="s">
        <v>113</v>
      </c>
      <c r="P61" s="63" t="s">
        <v>132</v>
      </c>
      <c r="Q61" s="63" t="s">
        <v>35</v>
      </c>
      <c r="R61" s="63" t="s">
        <v>143</v>
      </c>
      <c r="S61" s="63" t="s">
        <v>144</v>
      </c>
      <c r="T61" s="63"/>
      <c r="U61" s="63"/>
      <c r="V61" s="63" t="s">
        <v>4164</v>
      </c>
      <c r="W61" s="63" t="s">
        <v>308</v>
      </c>
      <c r="X61" s="63">
        <v>907022149</v>
      </c>
      <c r="Y61" s="429">
        <v>45316</v>
      </c>
      <c r="Z61" s="430">
        <v>47144</v>
      </c>
      <c r="AA61" s="63" t="s">
        <v>4158</v>
      </c>
      <c r="AB61" s="63" t="s">
        <v>4168</v>
      </c>
      <c r="AC61" s="63"/>
      <c r="AD61" s="63" t="s">
        <v>5159</v>
      </c>
      <c r="AE61" s="63" t="s">
        <v>5160</v>
      </c>
      <c r="AF61" s="430">
        <v>45468</v>
      </c>
      <c r="AG61" s="174"/>
      <c r="AH61" s="174"/>
      <c r="AI61" s="174"/>
      <c r="AJ61" s="174"/>
      <c r="AK61" s="174"/>
      <c r="AL61" s="174"/>
      <c r="AM61" s="174"/>
      <c r="AN61" s="174"/>
      <c r="AO61" s="174"/>
      <c r="AP61" s="174"/>
      <c r="AQ61" s="174"/>
      <c r="AR61" s="174" t="s">
        <v>2306</v>
      </c>
      <c r="AS61" s="174">
        <v>2024</v>
      </c>
      <c r="AT61" s="415">
        <v>47144</v>
      </c>
      <c r="AU61" s="174" t="s">
        <v>1351</v>
      </c>
      <c r="AV61" s="419" t="s">
        <v>4274</v>
      </c>
      <c r="AW61" s="424"/>
      <c r="AX61" s="462"/>
      <c r="AY61" s="422"/>
      <c r="AZ61" s="530"/>
      <c r="BA61" s="530"/>
      <c r="BB61" s="422"/>
      <c r="BC61" s="530"/>
      <c r="BD61" s="424"/>
      <c r="BE61" s="462">
        <v>1</v>
      </c>
      <c r="BF61" s="429">
        <v>40052</v>
      </c>
      <c r="BG61" s="426">
        <f t="shared" si="2"/>
        <v>0</v>
      </c>
      <c r="BH61" s="426">
        <f t="shared" si="3"/>
        <v>0</v>
      </c>
      <c r="BI61" s="426">
        <f t="shared" si="4"/>
        <v>0</v>
      </c>
      <c r="BJ61" s="426">
        <f t="shared" si="5"/>
        <v>0</v>
      </c>
      <c r="BK61" s="425" t="b">
        <f t="shared" si="6"/>
        <v>0</v>
      </c>
    </row>
    <row r="62" spans="1:63" ht="15.75" customHeight="1">
      <c r="A62" s="63" t="s">
        <v>10</v>
      </c>
      <c r="B62" s="63" t="s">
        <v>11</v>
      </c>
      <c r="C62" s="63" t="s">
        <v>12</v>
      </c>
      <c r="D62" s="63" t="s">
        <v>13</v>
      </c>
      <c r="E62" s="63" t="s">
        <v>3756</v>
      </c>
      <c r="F62" s="63"/>
      <c r="G62" s="63" t="s">
        <v>1364</v>
      </c>
      <c r="H62" s="63"/>
      <c r="I62" s="63"/>
      <c r="J62" s="63" t="s">
        <v>1365</v>
      </c>
      <c r="K62" s="63"/>
      <c r="L62" s="63"/>
      <c r="M62" s="63" t="s">
        <v>1366</v>
      </c>
      <c r="N62" s="63"/>
      <c r="O62" s="63" t="s">
        <v>15</v>
      </c>
      <c r="P62" s="63" t="s">
        <v>16</v>
      </c>
      <c r="Q62" s="63" t="s">
        <v>21</v>
      </c>
      <c r="R62" s="63" t="s">
        <v>3006</v>
      </c>
      <c r="S62" s="63"/>
      <c r="T62" s="63" t="s">
        <v>1367</v>
      </c>
      <c r="U62" s="63"/>
      <c r="V62" s="63" t="s">
        <v>22</v>
      </c>
      <c r="W62" s="63" t="s">
        <v>235</v>
      </c>
      <c r="X62" s="63">
        <v>1207020158</v>
      </c>
      <c r="Y62" s="429">
        <v>45180</v>
      </c>
      <c r="Z62" s="430">
        <v>47008</v>
      </c>
      <c r="AA62" s="63" t="s">
        <v>4158</v>
      </c>
      <c r="AB62" s="63" t="s">
        <v>4159</v>
      </c>
      <c r="AC62" s="63"/>
      <c r="AD62" s="63" t="s">
        <v>5162</v>
      </c>
      <c r="AE62" s="63" t="s">
        <v>5163</v>
      </c>
      <c r="AF62" s="63" t="s">
        <v>4283</v>
      </c>
      <c r="AG62" s="174"/>
      <c r="AH62" s="174"/>
      <c r="AI62" s="174"/>
      <c r="AJ62" s="174"/>
      <c r="AK62" s="174"/>
      <c r="AL62" s="174"/>
      <c r="AM62" s="174"/>
      <c r="AN62" s="174"/>
      <c r="AO62" s="174"/>
      <c r="AP62" s="174"/>
      <c r="AQ62" s="174"/>
      <c r="AR62" s="174" t="s">
        <v>2335</v>
      </c>
      <c r="AS62" s="174">
        <v>2023</v>
      </c>
      <c r="AT62" s="415">
        <v>45289</v>
      </c>
      <c r="AU62" s="174" t="s">
        <v>1351</v>
      </c>
      <c r="AV62" s="419" t="s">
        <v>8992</v>
      </c>
      <c r="AW62" s="424"/>
      <c r="AX62" s="462"/>
      <c r="AY62" s="422"/>
      <c r="AZ62" s="530"/>
      <c r="BA62" s="530"/>
      <c r="BB62" s="422"/>
      <c r="BC62" s="530"/>
      <c r="BD62" s="424"/>
      <c r="BE62" s="462">
        <v>1</v>
      </c>
      <c r="BF62" s="429">
        <v>41221</v>
      </c>
      <c r="BG62" s="426">
        <f t="shared" si="2"/>
        <v>0</v>
      </c>
      <c r="BH62" s="426">
        <f t="shared" si="3"/>
        <v>0</v>
      </c>
      <c r="BI62" s="426">
        <f t="shared" si="4"/>
        <v>0</v>
      </c>
      <c r="BJ62" s="426">
        <f t="shared" si="5"/>
        <v>0</v>
      </c>
      <c r="BK62" s="425" t="b">
        <f t="shared" si="6"/>
        <v>0</v>
      </c>
    </row>
    <row r="63" spans="1:63" ht="15.75" customHeight="1">
      <c r="A63" s="63" t="s">
        <v>10</v>
      </c>
      <c r="B63" s="63" t="s">
        <v>11</v>
      </c>
      <c r="C63" s="63" t="s">
        <v>12</v>
      </c>
      <c r="D63" s="63" t="s">
        <v>13</v>
      </c>
      <c r="E63" s="63" t="s">
        <v>3756</v>
      </c>
      <c r="F63" s="63"/>
      <c r="G63" s="63" t="s">
        <v>1364</v>
      </c>
      <c r="H63" s="63"/>
      <c r="I63" s="63"/>
      <c r="J63" s="63" t="s">
        <v>1365</v>
      </c>
      <c r="K63" s="63"/>
      <c r="L63" s="63"/>
      <c r="M63" s="63" t="s">
        <v>1366</v>
      </c>
      <c r="N63" s="63"/>
      <c r="O63" s="63" t="s">
        <v>15</v>
      </c>
      <c r="P63" s="63" t="s">
        <v>16</v>
      </c>
      <c r="Q63" s="63" t="s">
        <v>21</v>
      </c>
      <c r="R63" s="63" t="s">
        <v>3006</v>
      </c>
      <c r="S63" s="63"/>
      <c r="T63" s="63" t="s">
        <v>1368</v>
      </c>
      <c r="U63" s="63"/>
      <c r="V63" s="63" t="s">
        <v>22</v>
      </c>
      <c r="W63" s="63" t="s">
        <v>235</v>
      </c>
      <c r="X63" s="63">
        <v>1207020159</v>
      </c>
      <c r="Y63" s="429">
        <v>45180</v>
      </c>
      <c r="Z63" s="430">
        <v>47008</v>
      </c>
      <c r="AA63" s="63" t="s">
        <v>4158</v>
      </c>
      <c r="AB63" s="63" t="s">
        <v>4159</v>
      </c>
      <c r="AC63" s="63"/>
      <c r="AD63" s="63" t="s">
        <v>5162</v>
      </c>
      <c r="AE63" s="63" t="s">
        <v>5163</v>
      </c>
      <c r="AF63" s="63" t="s">
        <v>4283</v>
      </c>
      <c r="AG63" s="174"/>
      <c r="AH63" s="174"/>
      <c r="AI63" s="174"/>
      <c r="AJ63" s="174"/>
      <c r="AK63" s="174"/>
      <c r="AL63" s="174"/>
      <c r="AM63" s="174"/>
      <c r="AN63" s="174"/>
      <c r="AO63" s="174"/>
      <c r="AP63" s="174"/>
      <c r="AQ63" s="174"/>
      <c r="AR63" s="174" t="s">
        <v>2335</v>
      </c>
      <c r="AS63" s="174">
        <v>2023</v>
      </c>
      <c r="AT63" s="415">
        <v>45289</v>
      </c>
      <c r="AU63" s="174" t="s">
        <v>1351</v>
      </c>
      <c r="AV63" s="419" t="s">
        <v>8993</v>
      </c>
      <c r="AW63" s="424"/>
      <c r="AX63" s="462"/>
      <c r="AY63" s="422"/>
      <c r="AZ63" s="530"/>
      <c r="BA63" s="530"/>
      <c r="BB63" s="422"/>
      <c r="BC63" s="530"/>
      <c r="BD63" s="424"/>
      <c r="BE63" s="462"/>
      <c r="BF63" s="429">
        <v>41221</v>
      </c>
      <c r="BG63" s="426">
        <f t="shared" si="2"/>
        <v>0</v>
      </c>
      <c r="BH63" s="426">
        <f t="shared" si="3"/>
        <v>0</v>
      </c>
      <c r="BI63" s="426">
        <f t="shared" si="4"/>
        <v>0</v>
      </c>
      <c r="BJ63" s="426">
        <f t="shared" si="5"/>
        <v>0</v>
      </c>
      <c r="BK63" s="425" t="b">
        <f t="shared" si="6"/>
        <v>0</v>
      </c>
    </row>
    <row r="64" spans="1:63" ht="15.75" customHeight="1">
      <c r="A64" s="63" t="s">
        <v>10</v>
      </c>
      <c r="B64" s="63" t="s">
        <v>11</v>
      </c>
      <c r="C64" s="63" t="s">
        <v>12</v>
      </c>
      <c r="D64" s="63" t="s">
        <v>13</v>
      </c>
      <c r="E64" s="63" t="s">
        <v>3756</v>
      </c>
      <c r="F64" s="63"/>
      <c r="G64" s="63" t="s">
        <v>1364</v>
      </c>
      <c r="H64" s="63"/>
      <c r="I64" s="63"/>
      <c r="J64" s="63" t="s">
        <v>1365</v>
      </c>
      <c r="K64" s="63"/>
      <c r="L64" s="63"/>
      <c r="M64" s="63" t="s">
        <v>1366</v>
      </c>
      <c r="N64" s="63"/>
      <c r="O64" s="63" t="s">
        <v>15</v>
      </c>
      <c r="P64" s="63" t="s">
        <v>16</v>
      </c>
      <c r="Q64" s="63" t="s">
        <v>21</v>
      </c>
      <c r="R64" s="63" t="s">
        <v>3006</v>
      </c>
      <c r="S64" s="63"/>
      <c r="T64" s="63" t="s">
        <v>1369</v>
      </c>
      <c r="U64" s="63"/>
      <c r="V64" s="63" t="s">
        <v>22</v>
      </c>
      <c r="W64" s="63" t="s">
        <v>235</v>
      </c>
      <c r="X64" s="63">
        <v>1207020157</v>
      </c>
      <c r="Y64" s="429">
        <v>45180</v>
      </c>
      <c r="Z64" s="430">
        <v>47008</v>
      </c>
      <c r="AA64" s="63" t="s">
        <v>4158</v>
      </c>
      <c r="AB64" s="63" t="s">
        <v>4159</v>
      </c>
      <c r="AC64" s="63"/>
      <c r="AD64" s="63" t="s">
        <v>5162</v>
      </c>
      <c r="AE64" s="63" t="s">
        <v>5163</v>
      </c>
      <c r="AF64" s="63" t="s">
        <v>4283</v>
      </c>
      <c r="AG64" s="174"/>
      <c r="AH64" s="174"/>
      <c r="AI64" s="174"/>
      <c r="AJ64" s="174"/>
      <c r="AK64" s="174"/>
      <c r="AL64" s="174"/>
      <c r="AM64" s="174"/>
      <c r="AN64" s="174"/>
      <c r="AO64" s="174"/>
      <c r="AP64" s="174"/>
      <c r="AQ64" s="174"/>
      <c r="AR64" s="174" t="s">
        <v>2335</v>
      </c>
      <c r="AS64" s="174">
        <v>2023</v>
      </c>
      <c r="AT64" s="415">
        <v>45289</v>
      </c>
      <c r="AU64" s="174" t="s">
        <v>1351</v>
      </c>
      <c r="AV64" s="419" t="s">
        <v>8994</v>
      </c>
      <c r="AW64" s="424"/>
      <c r="AX64" s="462"/>
      <c r="AY64" s="422"/>
      <c r="AZ64" s="530"/>
      <c r="BA64" s="530"/>
      <c r="BB64" s="422"/>
      <c r="BC64" s="530"/>
      <c r="BD64" s="424"/>
      <c r="BE64" s="462"/>
      <c r="BF64" s="429">
        <v>41221</v>
      </c>
      <c r="BG64" s="426">
        <f t="shared" si="2"/>
        <v>0</v>
      </c>
      <c r="BH64" s="426">
        <f t="shared" si="3"/>
        <v>0</v>
      </c>
      <c r="BI64" s="426">
        <f t="shared" si="4"/>
        <v>0</v>
      </c>
      <c r="BJ64" s="426">
        <f t="shared" si="5"/>
        <v>0</v>
      </c>
      <c r="BK64" s="425" t="b">
        <f t="shared" si="6"/>
        <v>0</v>
      </c>
    </row>
    <row r="65" spans="1:63" ht="15.75" customHeight="1">
      <c r="A65" s="703" t="s">
        <v>10</v>
      </c>
      <c r="B65" s="703" t="s">
        <v>11</v>
      </c>
      <c r="C65" s="703" t="s">
        <v>378</v>
      </c>
      <c r="D65" s="703" t="s">
        <v>8958</v>
      </c>
      <c r="E65" s="703" t="s">
        <v>28</v>
      </c>
      <c r="F65" s="703"/>
      <c r="G65" s="703" t="s">
        <v>1370</v>
      </c>
      <c r="H65" s="703"/>
      <c r="I65" s="703"/>
      <c r="J65" s="703" t="s">
        <v>1371</v>
      </c>
      <c r="K65" s="703"/>
      <c r="L65" s="703"/>
      <c r="M65" s="703" t="s">
        <v>1372</v>
      </c>
      <c r="N65" s="703"/>
      <c r="O65" s="703" t="s">
        <v>15</v>
      </c>
      <c r="P65" s="703" t="s">
        <v>16</v>
      </c>
      <c r="Q65" s="703" t="s">
        <v>21</v>
      </c>
      <c r="R65" s="703" t="s">
        <v>3006</v>
      </c>
      <c r="S65" s="703"/>
      <c r="T65" s="703" t="s">
        <v>651</v>
      </c>
      <c r="U65" s="703"/>
      <c r="V65" s="703" t="s">
        <v>22</v>
      </c>
      <c r="W65" s="703" t="s">
        <v>235</v>
      </c>
      <c r="X65" s="703" t="s">
        <v>1373</v>
      </c>
      <c r="Y65" s="704">
        <v>42822</v>
      </c>
      <c r="Z65" s="703"/>
      <c r="AA65" s="703" t="s">
        <v>4158</v>
      </c>
      <c r="AB65" s="703" t="s">
        <v>4159</v>
      </c>
      <c r="AC65" s="703"/>
      <c r="AD65" s="703" t="s">
        <v>8995</v>
      </c>
      <c r="AE65" s="703" t="s">
        <v>4283</v>
      </c>
      <c r="AF65" s="703" t="s">
        <v>4283</v>
      </c>
      <c r="AG65" s="703"/>
      <c r="AH65" s="703"/>
      <c r="AI65" s="705">
        <v>44935</v>
      </c>
      <c r="AJ65" s="703" t="s">
        <v>2297</v>
      </c>
      <c r="AK65" s="703"/>
      <c r="AL65" s="703"/>
      <c r="AM65" s="703"/>
      <c r="AN65" s="703"/>
      <c r="AO65" s="703"/>
      <c r="AP65" s="703"/>
      <c r="AQ65" s="703"/>
      <c r="AR65" s="703" t="s">
        <v>2306</v>
      </c>
      <c r="AS65" s="703">
        <v>2023</v>
      </c>
      <c r="AT65" s="706">
        <v>44951</v>
      </c>
      <c r="AU65" s="703" t="s">
        <v>2323</v>
      </c>
      <c r="AV65" s="707" t="s">
        <v>8996</v>
      </c>
      <c r="AW65" s="708"/>
      <c r="AX65" s="709"/>
      <c r="AY65" s="422"/>
      <c r="AZ65" s="730"/>
      <c r="BA65" s="730"/>
      <c r="BB65" s="422"/>
      <c r="BC65" s="730"/>
      <c r="BD65" s="708"/>
      <c r="BE65" s="709"/>
      <c r="BF65" s="710"/>
      <c r="BG65" s="710">
        <f t="shared" si="2"/>
        <v>0</v>
      </c>
      <c r="BH65" s="710">
        <f t="shared" si="3"/>
        <v>0</v>
      </c>
      <c r="BI65" s="710">
        <f t="shared" si="4"/>
        <v>0</v>
      </c>
      <c r="BJ65" s="710">
        <f t="shared" si="5"/>
        <v>0</v>
      </c>
      <c r="BK65" s="709" t="b">
        <f t="shared" si="6"/>
        <v>0</v>
      </c>
    </row>
    <row r="66" spans="1:63" ht="15.75" customHeight="1">
      <c r="A66" s="63" t="s">
        <v>10</v>
      </c>
      <c r="B66" s="63" t="s">
        <v>11</v>
      </c>
      <c r="C66" s="63" t="s">
        <v>176</v>
      </c>
      <c r="D66" s="63" t="s">
        <v>3759</v>
      </c>
      <c r="E66" s="63" t="s">
        <v>3756</v>
      </c>
      <c r="F66" s="63"/>
      <c r="G66" s="63" t="s">
        <v>1374</v>
      </c>
      <c r="H66" s="63"/>
      <c r="I66" s="63"/>
      <c r="J66" s="63" t="s">
        <v>1375</v>
      </c>
      <c r="K66" s="63"/>
      <c r="L66" s="63"/>
      <c r="M66" s="63" t="s">
        <v>1376</v>
      </c>
      <c r="N66" s="63" t="s">
        <v>5165</v>
      </c>
      <c r="O66" s="63" t="s">
        <v>15</v>
      </c>
      <c r="P66" s="63" t="s">
        <v>16</v>
      </c>
      <c r="Q66" s="63" t="s">
        <v>21</v>
      </c>
      <c r="R66" s="63" t="s">
        <v>3006</v>
      </c>
      <c r="S66" s="63"/>
      <c r="T66" s="63" t="s">
        <v>1377</v>
      </c>
      <c r="U66" s="63"/>
      <c r="V66" s="63" t="s">
        <v>22</v>
      </c>
      <c r="W66" s="63" t="s">
        <v>1378</v>
      </c>
      <c r="X66" s="63">
        <v>201507020069</v>
      </c>
      <c r="Y66" s="429">
        <v>42131</v>
      </c>
      <c r="Z66" s="430">
        <v>46869</v>
      </c>
      <c r="AA66" s="63" t="s">
        <v>4158</v>
      </c>
      <c r="AB66" s="63" t="s">
        <v>4159</v>
      </c>
      <c r="AC66" s="63"/>
      <c r="AD66" s="63" t="s">
        <v>5166</v>
      </c>
      <c r="AE66" s="63" t="s">
        <v>5167</v>
      </c>
      <c r="AF66" s="63" t="s">
        <v>4283</v>
      </c>
      <c r="AG66" s="174"/>
      <c r="AH66" s="174"/>
      <c r="AI66" s="174"/>
      <c r="AJ66" s="174"/>
      <c r="AK66" s="174"/>
      <c r="AL66" s="174"/>
      <c r="AM66" s="174"/>
      <c r="AN66" s="174"/>
      <c r="AO66" s="174"/>
      <c r="AP66" s="174"/>
      <c r="AQ66" s="174"/>
      <c r="AR66" s="174" t="s">
        <v>2324</v>
      </c>
      <c r="AS66" s="174">
        <v>2023</v>
      </c>
      <c r="AT66" s="415">
        <v>45167</v>
      </c>
      <c r="AU66" s="174" t="s">
        <v>1351</v>
      </c>
      <c r="AV66" s="419" t="s">
        <v>8997</v>
      </c>
      <c r="AW66" s="424"/>
      <c r="AX66" s="462"/>
      <c r="AY66" s="422"/>
      <c r="AZ66" s="530"/>
      <c r="BA66" s="530"/>
      <c r="BB66" s="422"/>
      <c r="BC66" s="530"/>
      <c r="BD66" s="424"/>
      <c r="BE66" s="462">
        <v>1</v>
      </c>
      <c r="BF66" s="429">
        <v>42131</v>
      </c>
      <c r="BG66" s="426">
        <f t="shared" si="2"/>
        <v>0</v>
      </c>
      <c r="BH66" s="426">
        <f t="shared" si="3"/>
        <v>0</v>
      </c>
      <c r="BI66" s="426">
        <f t="shared" si="4"/>
        <v>0</v>
      </c>
      <c r="BJ66" s="426">
        <f t="shared" si="5"/>
        <v>0</v>
      </c>
      <c r="BK66" s="425" t="b">
        <f t="shared" si="6"/>
        <v>0</v>
      </c>
    </row>
    <row r="67" spans="1:63" ht="15.75" customHeight="1">
      <c r="A67" s="63" t="s">
        <v>10</v>
      </c>
      <c r="B67" s="63" t="s">
        <v>11</v>
      </c>
      <c r="C67" s="63" t="s">
        <v>176</v>
      </c>
      <c r="D67" s="63" t="s">
        <v>3759</v>
      </c>
      <c r="E67" s="63" t="s">
        <v>3756</v>
      </c>
      <c r="F67" s="63"/>
      <c r="G67" s="63" t="s">
        <v>1374</v>
      </c>
      <c r="H67" s="63"/>
      <c r="I67" s="63"/>
      <c r="J67" s="63" t="s">
        <v>1375</v>
      </c>
      <c r="K67" s="63"/>
      <c r="L67" s="63"/>
      <c r="M67" s="63" t="s">
        <v>1376</v>
      </c>
      <c r="N67" s="63" t="s">
        <v>5165</v>
      </c>
      <c r="O67" s="63" t="s">
        <v>15</v>
      </c>
      <c r="P67" s="63" t="s">
        <v>16</v>
      </c>
      <c r="Q67" s="63" t="s">
        <v>21</v>
      </c>
      <c r="R67" s="63" t="s">
        <v>3006</v>
      </c>
      <c r="S67" s="63"/>
      <c r="T67" s="63" t="s">
        <v>1379</v>
      </c>
      <c r="U67" s="63"/>
      <c r="V67" s="63" t="s">
        <v>22</v>
      </c>
      <c r="W67" s="63" t="s">
        <v>1378</v>
      </c>
      <c r="X67" s="63">
        <v>201507020070</v>
      </c>
      <c r="Y67" s="429">
        <v>42131</v>
      </c>
      <c r="Z67" s="430">
        <v>46869</v>
      </c>
      <c r="AA67" s="63" t="s">
        <v>4158</v>
      </c>
      <c r="AB67" s="63" t="s">
        <v>4159</v>
      </c>
      <c r="AC67" s="63"/>
      <c r="AD67" s="63" t="s">
        <v>5166</v>
      </c>
      <c r="AE67" s="63" t="s">
        <v>5167</v>
      </c>
      <c r="AF67" s="63" t="s">
        <v>4283</v>
      </c>
      <c r="AG67" s="174"/>
      <c r="AH67" s="174"/>
      <c r="AI67" s="174"/>
      <c r="AJ67" s="174"/>
      <c r="AK67" s="174"/>
      <c r="AL67" s="174"/>
      <c r="AM67" s="174"/>
      <c r="AN67" s="174"/>
      <c r="AO67" s="174"/>
      <c r="AP67" s="174"/>
      <c r="AQ67" s="174"/>
      <c r="AR67" s="174" t="s">
        <v>2324</v>
      </c>
      <c r="AS67" s="174">
        <v>2023</v>
      </c>
      <c r="AT67" s="415">
        <v>45167</v>
      </c>
      <c r="AU67" s="174" t="s">
        <v>1351</v>
      </c>
      <c r="AV67" s="419" t="s">
        <v>8998</v>
      </c>
      <c r="AW67" s="424"/>
      <c r="AX67" s="462"/>
      <c r="AY67" s="422"/>
      <c r="AZ67" s="530"/>
      <c r="BA67" s="530"/>
      <c r="BB67" s="422"/>
      <c r="BC67" s="530"/>
      <c r="BD67" s="424"/>
      <c r="BE67" s="462"/>
      <c r="BF67" s="429">
        <v>42131</v>
      </c>
      <c r="BG67" s="426">
        <f t="shared" si="2"/>
        <v>0</v>
      </c>
      <c r="BH67" s="426">
        <f t="shared" si="3"/>
        <v>0</v>
      </c>
      <c r="BI67" s="426">
        <f t="shared" si="4"/>
        <v>0</v>
      </c>
      <c r="BJ67" s="426">
        <f t="shared" si="5"/>
        <v>0</v>
      </c>
      <c r="BK67" s="425" t="b">
        <f t="shared" si="6"/>
        <v>0</v>
      </c>
    </row>
    <row r="68" spans="1:63" ht="15.75" customHeight="1">
      <c r="A68" s="63" t="s">
        <v>10</v>
      </c>
      <c r="B68" s="63" t="s">
        <v>11</v>
      </c>
      <c r="C68" s="63" t="s">
        <v>176</v>
      </c>
      <c r="D68" s="63" t="s">
        <v>3759</v>
      </c>
      <c r="E68" s="63" t="s">
        <v>3756</v>
      </c>
      <c r="F68" s="63"/>
      <c r="G68" s="63" t="s">
        <v>1374</v>
      </c>
      <c r="H68" s="63"/>
      <c r="I68" s="63"/>
      <c r="J68" s="63" t="s">
        <v>1375</v>
      </c>
      <c r="K68" s="63"/>
      <c r="L68" s="63"/>
      <c r="M68" s="63" t="s">
        <v>1376</v>
      </c>
      <c r="N68" s="63" t="s">
        <v>5165</v>
      </c>
      <c r="O68" s="63" t="s">
        <v>15</v>
      </c>
      <c r="P68" s="63" t="s">
        <v>16</v>
      </c>
      <c r="Q68" s="63" t="s">
        <v>21</v>
      </c>
      <c r="R68" s="63" t="s">
        <v>3006</v>
      </c>
      <c r="S68" s="63"/>
      <c r="T68" s="63" t="s">
        <v>1380</v>
      </c>
      <c r="U68" s="63"/>
      <c r="V68" s="63" t="s">
        <v>22</v>
      </c>
      <c r="W68" s="63" t="s">
        <v>1378</v>
      </c>
      <c r="X68" s="63">
        <v>201507020071</v>
      </c>
      <c r="Y68" s="429">
        <v>42131</v>
      </c>
      <c r="Z68" s="430">
        <v>46869</v>
      </c>
      <c r="AA68" s="63" t="s">
        <v>4158</v>
      </c>
      <c r="AB68" s="63" t="s">
        <v>4159</v>
      </c>
      <c r="AC68" s="63"/>
      <c r="AD68" s="63" t="s">
        <v>5166</v>
      </c>
      <c r="AE68" s="63" t="s">
        <v>5167</v>
      </c>
      <c r="AF68" s="63" t="s">
        <v>4283</v>
      </c>
      <c r="AG68" s="174"/>
      <c r="AH68" s="174"/>
      <c r="AI68" s="174"/>
      <c r="AJ68" s="174"/>
      <c r="AK68" s="174"/>
      <c r="AL68" s="174"/>
      <c r="AM68" s="174"/>
      <c r="AN68" s="174"/>
      <c r="AO68" s="174"/>
      <c r="AP68" s="174"/>
      <c r="AQ68" s="174"/>
      <c r="AR68" s="174" t="s">
        <v>2324</v>
      </c>
      <c r="AS68" s="174">
        <v>2023</v>
      </c>
      <c r="AT68" s="415">
        <v>45167</v>
      </c>
      <c r="AU68" s="174" t="s">
        <v>1351</v>
      </c>
      <c r="AV68" s="419" t="s">
        <v>8999</v>
      </c>
      <c r="AW68" s="424"/>
      <c r="AX68" s="462"/>
      <c r="AY68" s="422"/>
      <c r="AZ68" s="530"/>
      <c r="BA68" s="530"/>
      <c r="BB68" s="422"/>
      <c r="BC68" s="530"/>
      <c r="BD68" s="424"/>
      <c r="BE68" s="462"/>
      <c r="BF68" s="429">
        <v>42131</v>
      </c>
      <c r="BG68" s="426">
        <f t="shared" si="2"/>
        <v>0</v>
      </c>
      <c r="BH68" s="426">
        <f t="shared" si="3"/>
        <v>0</v>
      </c>
      <c r="BI68" s="426">
        <f t="shared" si="4"/>
        <v>0</v>
      </c>
      <c r="BJ68" s="426">
        <f t="shared" si="5"/>
        <v>0</v>
      </c>
      <c r="BK68" s="425" t="b">
        <f t="shared" si="6"/>
        <v>0</v>
      </c>
    </row>
    <row r="69" spans="1:63" ht="15.75" customHeight="1">
      <c r="A69" s="63" t="s">
        <v>10</v>
      </c>
      <c r="B69" s="63" t="s">
        <v>11</v>
      </c>
      <c r="C69" s="63" t="s">
        <v>12</v>
      </c>
      <c r="D69" s="63" t="s">
        <v>13</v>
      </c>
      <c r="E69" s="63" t="s">
        <v>3756</v>
      </c>
      <c r="F69" s="63"/>
      <c r="G69" s="63" t="s">
        <v>587</v>
      </c>
      <c r="H69" s="63"/>
      <c r="I69" s="63"/>
      <c r="J69" s="63" t="s">
        <v>1381</v>
      </c>
      <c r="K69" s="63"/>
      <c r="L69" s="63"/>
      <c r="M69" s="63" t="s">
        <v>5152</v>
      </c>
      <c r="N69" s="63" t="s">
        <v>5153</v>
      </c>
      <c r="O69" s="63" t="s">
        <v>15</v>
      </c>
      <c r="P69" s="63" t="s">
        <v>16</v>
      </c>
      <c r="Q69" s="63" t="s">
        <v>21</v>
      </c>
      <c r="R69" s="63" t="s">
        <v>2222</v>
      </c>
      <c r="S69" s="63"/>
      <c r="T69" s="63" t="s">
        <v>2914</v>
      </c>
      <c r="U69" s="63"/>
      <c r="V69" s="63" t="s">
        <v>22</v>
      </c>
      <c r="W69" s="63" t="s">
        <v>591</v>
      </c>
      <c r="X69" s="63" t="s">
        <v>5168</v>
      </c>
      <c r="Y69" s="429">
        <v>44676</v>
      </c>
      <c r="Z69" s="430">
        <v>46501</v>
      </c>
      <c r="AA69" s="63" t="s">
        <v>4158</v>
      </c>
      <c r="AB69" s="63" t="s">
        <v>4159</v>
      </c>
      <c r="AC69" s="63"/>
      <c r="AD69" s="63" t="s">
        <v>5169</v>
      </c>
      <c r="AE69" s="63" t="s">
        <v>4283</v>
      </c>
      <c r="AF69" s="63" t="s">
        <v>4283</v>
      </c>
      <c r="AG69" s="174"/>
      <c r="AH69" s="174"/>
      <c r="AI69" s="174"/>
      <c r="AJ69" s="174"/>
      <c r="AK69" s="174"/>
      <c r="AL69" s="174"/>
      <c r="AM69" s="174"/>
      <c r="AN69" s="174"/>
      <c r="AO69" s="174"/>
      <c r="AP69" s="174"/>
      <c r="AQ69" s="174"/>
      <c r="AR69" s="174"/>
      <c r="AS69" s="174"/>
      <c r="AT69" s="415"/>
      <c r="AU69" s="174"/>
      <c r="AV69" s="437"/>
      <c r="AW69" s="424"/>
      <c r="AX69" s="462"/>
      <c r="AY69" s="422"/>
      <c r="AZ69" s="530"/>
      <c r="BA69" s="530"/>
      <c r="BB69" s="422"/>
      <c r="BC69" s="530"/>
      <c r="BD69" s="424"/>
      <c r="BE69" s="462"/>
      <c r="BF69" s="426"/>
      <c r="BG69" s="426">
        <f t="shared" si="2"/>
        <v>0</v>
      </c>
      <c r="BH69" s="426">
        <f t="shared" si="3"/>
        <v>0</v>
      </c>
      <c r="BI69" s="426">
        <f t="shared" si="4"/>
        <v>0</v>
      </c>
      <c r="BJ69" s="426">
        <f t="shared" si="5"/>
        <v>0</v>
      </c>
      <c r="BK69" s="425" t="b">
        <f t="shared" si="6"/>
        <v>0</v>
      </c>
    </row>
    <row r="70" spans="1:63" ht="15.75" customHeight="1">
      <c r="A70" s="63" t="s">
        <v>10</v>
      </c>
      <c r="B70" s="63" t="s">
        <v>11</v>
      </c>
      <c r="C70" s="63" t="s">
        <v>12</v>
      </c>
      <c r="D70" s="63" t="s">
        <v>13</v>
      </c>
      <c r="E70" s="63" t="s">
        <v>3756</v>
      </c>
      <c r="F70" s="63"/>
      <c r="G70" s="63" t="s">
        <v>587</v>
      </c>
      <c r="H70" s="63"/>
      <c r="I70" s="63"/>
      <c r="J70" s="63" t="s">
        <v>1381</v>
      </c>
      <c r="K70" s="63"/>
      <c r="L70" s="63"/>
      <c r="M70" s="63" t="s">
        <v>5152</v>
      </c>
      <c r="N70" s="63" t="s">
        <v>5153</v>
      </c>
      <c r="O70" s="63" t="s">
        <v>15</v>
      </c>
      <c r="P70" s="63" t="s">
        <v>16</v>
      </c>
      <c r="Q70" s="63" t="s">
        <v>21</v>
      </c>
      <c r="R70" s="63" t="s">
        <v>2222</v>
      </c>
      <c r="S70" s="174"/>
      <c r="T70" s="174" t="s">
        <v>2211</v>
      </c>
      <c r="U70" s="174"/>
      <c r="V70" s="63" t="s">
        <v>22</v>
      </c>
      <c r="W70" s="63" t="s">
        <v>469</v>
      </c>
      <c r="X70" s="174" t="s">
        <v>9000</v>
      </c>
      <c r="Y70" s="429">
        <v>44564</v>
      </c>
      <c r="Z70" s="63"/>
      <c r="AA70" s="63" t="s">
        <v>4158</v>
      </c>
      <c r="AB70" s="63" t="s">
        <v>4159</v>
      </c>
      <c r="AC70" s="63"/>
      <c r="AD70" s="63" t="s">
        <v>9001</v>
      </c>
      <c r="AE70" s="63" t="s">
        <v>22</v>
      </c>
      <c r="AF70" s="63" t="s">
        <v>4283</v>
      </c>
      <c r="AG70" s="174"/>
      <c r="AH70" s="174"/>
      <c r="AI70" s="174"/>
      <c r="AJ70" s="174"/>
      <c r="AK70" s="174"/>
      <c r="AL70" s="174"/>
      <c r="AM70" s="174"/>
      <c r="AN70" s="174"/>
      <c r="AO70" s="174"/>
      <c r="AP70" s="174"/>
      <c r="AQ70" s="174"/>
      <c r="AR70" s="174"/>
      <c r="AS70" s="174"/>
      <c r="AT70" s="415"/>
      <c r="AU70" s="174"/>
      <c r="AV70" s="437"/>
      <c r="AW70" s="424"/>
      <c r="AX70" s="462"/>
      <c r="AY70" s="422"/>
      <c r="AZ70" s="530"/>
      <c r="BA70" s="530"/>
      <c r="BB70" s="422"/>
      <c r="BC70" s="530"/>
      <c r="BD70" s="424"/>
      <c r="BE70" s="462"/>
      <c r="BF70" s="426"/>
      <c r="BG70" s="426">
        <f t="shared" si="2"/>
        <v>0</v>
      </c>
      <c r="BH70" s="426">
        <f t="shared" si="3"/>
        <v>0</v>
      </c>
      <c r="BI70" s="426">
        <f t="shared" si="4"/>
        <v>0</v>
      </c>
      <c r="BJ70" s="426">
        <f t="shared" si="5"/>
        <v>0</v>
      </c>
      <c r="BK70" s="425" t="b">
        <f t="shared" si="6"/>
        <v>0</v>
      </c>
    </row>
    <row r="71" spans="1:63" ht="15.75" customHeight="1">
      <c r="A71" s="63" t="s">
        <v>10</v>
      </c>
      <c r="B71" s="63" t="s">
        <v>11</v>
      </c>
      <c r="C71" s="63" t="s">
        <v>12</v>
      </c>
      <c r="D71" s="63" t="s">
        <v>13</v>
      </c>
      <c r="E71" s="63" t="s">
        <v>3756</v>
      </c>
      <c r="F71" s="63"/>
      <c r="G71" s="63" t="s">
        <v>587</v>
      </c>
      <c r="H71" s="63"/>
      <c r="I71" s="63"/>
      <c r="J71" s="63" t="s">
        <v>1381</v>
      </c>
      <c r="K71" s="63"/>
      <c r="L71" s="63"/>
      <c r="M71" s="63" t="s">
        <v>5152</v>
      </c>
      <c r="N71" s="63" t="s">
        <v>5153</v>
      </c>
      <c r="O71" s="63" t="s">
        <v>15</v>
      </c>
      <c r="P71" s="63" t="s">
        <v>16</v>
      </c>
      <c r="Q71" s="63" t="s">
        <v>21</v>
      </c>
      <c r="R71" s="63" t="s">
        <v>2222</v>
      </c>
      <c r="S71" s="174"/>
      <c r="T71" s="174" t="s">
        <v>1382</v>
      </c>
      <c r="U71" s="174"/>
      <c r="V71" s="63" t="s">
        <v>22</v>
      </c>
      <c r="W71" s="174" t="s">
        <v>1197</v>
      </c>
      <c r="X71" s="174" t="s">
        <v>1383</v>
      </c>
      <c r="Y71" s="429">
        <v>44440</v>
      </c>
      <c r="Z71" s="430">
        <v>46855</v>
      </c>
      <c r="AA71" s="63" t="s">
        <v>4158</v>
      </c>
      <c r="AB71" s="63" t="s">
        <v>4168</v>
      </c>
      <c r="AC71" s="63" t="s">
        <v>9002</v>
      </c>
      <c r="AD71" s="63" t="s">
        <v>9003</v>
      </c>
      <c r="AE71" s="63" t="s">
        <v>9004</v>
      </c>
      <c r="AF71" s="174" t="s">
        <v>9005</v>
      </c>
      <c r="AG71" s="174"/>
      <c r="AH71" s="174"/>
      <c r="AI71" s="174"/>
      <c r="AJ71" s="174"/>
      <c r="AK71" s="174"/>
      <c r="AL71" s="174"/>
      <c r="AM71" s="174"/>
      <c r="AN71" s="174"/>
      <c r="AO71" s="174"/>
      <c r="AP71" s="174"/>
      <c r="AQ71" s="174"/>
      <c r="AR71" s="174" t="s">
        <v>2324</v>
      </c>
      <c r="AS71" s="174">
        <v>2023</v>
      </c>
      <c r="AT71" s="415">
        <v>45167</v>
      </c>
      <c r="AU71" s="174" t="s">
        <v>1351</v>
      </c>
      <c r="AV71" s="419" t="s">
        <v>9006</v>
      </c>
      <c r="AW71" s="424"/>
      <c r="AX71" s="462"/>
      <c r="AY71" s="422"/>
      <c r="AZ71" s="530"/>
      <c r="BA71" s="530"/>
      <c r="BB71" s="422"/>
      <c r="BC71" s="530"/>
      <c r="BD71" s="424"/>
      <c r="BE71" s="462"/>
      <c r="BF71" s="429">
        <v>44440</v>
      </c>
      <c r="BG71" s="426">
        <f t="shared" si="2"/>
        <v>0</v>
      </c>
      <c r="BH71" s="426">
        <f t="shared" si="3"/>
        <v>0</v>
      </c>
      <c r="BI71" s="426">
        <f t="shared" si="4"/>
        <v>0</v>
      </c>
      <c r="BJ71" s="426">
        <f t="shared" si="5"/>
        <v>0</v>
      </c>
      <c r="BK71" s="425" t="b">
        <f t="shared" si="6"/>
        <v>0</v>
      </c>
    </row>
    <row r="72" spans="1:63" ht="15.75" customHeight="1">
      <c r="A72" s="63" t="s">
        <v>10</v>
      </c>
      <c r="B72" s="63" t="s">
        <v>11</v>
      </c>
      <c r="C72" s="63" t="s">
        <v>12</v>
      </c>
      <c r="D72" s="63" t="s">
        <v>13</v>
      </c>
      <c r="E72" s="63" t="s">
        <v>3756</v>
      </c>
      <c r="F72" s="63"/>
      <c r="G72" s="63" t="s">
        <v>587</v>
      </c>
      <c r="H72" s="63"/>
      <c r="I72" s="63"/>
      <c r="J72" s="63" t="s">
        <v>1381</v>
      </c>
      <c r="K72" s="63"/>
      <c r="L72" s="63"/>
      <c r="M72" s="63" t="s">
        <v>5152</v>
      </c>
      <c r="N72" s="63" t="s">
        <v>5153</v>
      </c>
      <c r="O72" s="63" t="s">
        <v>15</v>
      </c>
      <c r="P72" s="63" t="s">
        <v>16</v>
      </c>
      <c r="Q72" s="63" t="s">
        <v>35</v>
      </c>
      <c r="R72" s="63" t="s">
        <v>8666</v>
      </c>
      <c r="S72" s="63" t="s">
        <v>228</v>
      </c>
      <c r="T72" s="63"/>
      <c r="U72" s="63"/>
      <c r="V72" s="63" t="s">
        <v>4157</v>
      </c>
      <c r="W72" s="63" t="s">
        <v>880</v>
      </c>
      <c r="X72" s="63" t="s">
        <v>1384</v>
      </c>
      <c r="Y72" s="429">
        <v>44141</v>
      </c>
      <c r="Z72" s="430">
        <v>46855</v>
      </c>
      <c r="AA72" s="63" t="s">
        <v>4158</v>
      </c>
      <c r="AB72" s="63" t="s">
        <v>4168</v>
      </c>
      <c r="AC72" s="63" t="s">
        <v>5170</v>
      </c>
      <c r="AD72" s="63" t="s">
        <v>5171</v>
      </c>
      <c r="AE72" s="63" t="s">
        <v>5172</v>
      </c>
      <c r="AF72" s="436">
        <v>44963</v>
      </c>
      <c r="AG72" s="174"/>
      <c r="AH72" s="174"/>
      <c r="AI72" s="174"/>
      <c r="AJ72" s="174"/>
      <c r="AK72" s="174"/>
      <c r="AL72" s="174"/>
      <c r="AM72" s="174"/>
      <c r="AN72" s="174"/>
      <c r="AO72" s="174"/>
      <c r="AP72" s="174"/>
      <c r="AQ72" s="174"/>
      <c r="AR72" s="174" t="s">
        <v>2324</v>
      </c>
      <c r="AS72" s="174">
        <v>2023</v>
      </c>
      <c r="AT72" s="415">
        <v>45167</v>
      </c>
      <c r="AU72" s="174" t="s">
        <v>1351</v>
      </c>
      <c r="AV72" s="419" t="s">
        <v>9007</v>
      </c>
      <c r="AW72" s="424"/>
      <c r="AX72" s="462"/>
      <c r="AY72" s="422"/>
      <c r="AZ72" s="530"/>
      <c r="BA72" s="530"/>
      <c r="BB72" s="422"/>
      <c r="BC72" s="530"/>
      <c r="BD72" s="424"/>
      <c r="BE72" s="462"/>
      <c r="BF72" s="429">
        <v>44141</v>
      </c>
      <c r="BG72" s="426">
        <f t="shared" si="2"/>
        <v>0</v>
      </c>
      <c r="BH72" s="426">
        <f t="shared" si="3"/>
        <v>0</v>
      </c>
      <c r="BI72" s="426">
        <f t="shared" si="4"/>
        <v>0</v>
      </c>
      <c r="BJ72" s="426">
        <f t="shared" si="5"/>
        <v>0</v>
      </c>
      <c r="BK72" s="425" t="b">
        <f t="shared" si="6"/>
        <v>0</v>
      </c>
    </row>
    <row r="73" spans="1:63" ht="15.75" customHeight="1">
      <c r="A73" s="63" t="s">
        <v>10</v>
      </c>
      <c r="B73" s="63" t="s">
        <v>11</v>
      </c>
      <c r="C73" s="63" t="s">
        <v>12</v>
      </c>
      <c r="D73" s="63" t="s">
        <v>13</v>
      </c>
      <c r="E73" s="63" t="s">
        <v>3756</v>
      </c>
      <c r="F73" s="63"/>
      <c r="G73" s="63" t="s">
        <v>587</v>
      </c>
      <c r="H73" s="63"/>
      <c r="I73" s="63"/>
      <c r="J73" s="63" t="s">
        <v>1381</v>
      </c>
      <c r="K73" s="63"/>
      <c r="L73" s="63"/>
      <c r="M73" s="63" t="s">
        <v>5152</v>
      </c>
      <c r="N73" s="63" t="s">
        <v>5153</v>
      </c>
      <c r="O73" s="63" t="s">
        <v>15</v>
      </c>
      <c r="P73" s="63" t="s">
        <v>16</v>
      </c>
      <c r="Q73" s="63" t="s">
        <v>21</v>
      </c>
      <c r="R73" s="63" t="s">
        <v>2222</v>
      </c>
      <c r="S73" s="63"/>
      <c r="T73" s="63" t="s">
        <v>1385</v>
      </c>
      <c r="U73" s="63"/>
      <c r="V73" s="63" t="s">
        <v>22</v>
      </c>
      <c r="W73" s="63" t="s">
        <v>235</v>
      </c>
      <c r="X73" s="63" t="s">
        <v>1386</v>
      </c>
      <c r="Y73" s="429">
        <v>44155</v>
      </c>
      <c r="Z73" s="430">
        <v>46855</v>
      </c>
      <c r="AA73" s="63" t="s">
        <v>4158</v>
      </c>
      <c r="AB73" s="63" t="s">
        <v>4159</v>
      </c>
      <c r="AC73" s="63"/>
      <c r="AD73" s="63" t="s">
        <v>5173</v>
      </c>
      <c r="AE73" s="63" t="s">
        <v>5174</v>
      </c>
      <c r="AF73" s="435">
        <v>45525</v>
      </c>
      <c r="AG73" s="174"/>
      <c r="AH73" s="174"/>
      <c r="AI73" s="174"/>
      <c r="AJ73" s="174"/>
      <c r="AK73" s="174"/>
      <c r="AL73" s="174"/>
      <c r="AM73" s="174"/>
      <c r="AN73" s="174"/>
      <c r="AO73" s="174"/>
      <c r="AP73" s="174"/>
      <c r="AQ73" s="174"/>
      <c r="AR73" s="174" t="s">
        <v>2324</v>
      </c>
      <c r="AS73" s="174">
        <v>2023</v>
      </c>
      <c r="AT73" s="415">
        <v>45167</v>
      </c>
      <c r="AU73" s="174" t="s">
        <v>1351</v>
      </c>
      <c r="AV73" s="419" t="s">
        <v>9008</v>
      </c>
      <c r="AW73" s="424"/>
      <c r="AX73" s="462"/>
      <c r="AY73" s="422"/>
      <c r="AZ73" s="530"/>
      <c r="BA73" s="530"/>
      <c r="BB73" s="422"/>
      <c r="BC73" s="530"/>
      <c r="BD73" s="424"/>
      <c r="BE73" s="462"/>
      <c r="BF73" s="429">
        <v>44155</v>
      </c>
      <c r="BG73" s="426">
        <f t="shared" si="2"/>
        <v>0</v>
      </c>
      <c r="BH73" s="426">
        <f t="shared" si="3"/>
        <v>0</v>
      </c>
      <c r="BI73" s="426">
        <f t="shared" si="4"/>
        <v>0</v>
      </c>
      <c r="BJ73" s="426">
        <f t="shared" si="5"/>
        <v>0</v>
      </c>
      <c r="BK73" s="425" t="b">
        <f t="shared" si="6"/>
        <v>0</v>
      </c>
    </row>
    <row r="74" spans="1:63" ht="15.75" customHeight="1">
      <c r="A74" s="703" t="s">
        <v>10</v>
      </c>
      <c r="B74" s="703" t="s">
        <v>11</v>
      </c>
      <c r="C74" s="703" t="s">
        <v>12</v>
      </c>
      <c r="D74" s="703" t="s">
        <v>13</v>
      </c>
      <c r="E74" s="703" t="s">
        <v>3756</v>
      </c>
      <c r="F74" s="703"/>
      <c r="G74" s="703" t="s">
        <v>587</v>
      </c>
      <c r="H74" s="703"/>
      <c r="I74" s="703"/>
      <c r="J74" s="703" t="s">
        <v>1381</v>
      </c>
      <c r="K74" s="703"/>
      <c r="L74" s="703"/>
      <c r="M74" s="703" t="s">
        <v>5152</v>
      </c>
      <c r="N74" s="703" t="s">
        <v>5153</v>
      </c>
      <c r="O74" s="703" t="s">
        <v>15</v>
      </c>
      <c r="P74" s="703" t="s">
        <v>16</v>
      </c>
      <c r="Q74" s="703" t="s">
        <v>35</v>
      </c>
      <c r="R74" s="703" t="s">
        <v>2222</v>
      </c>
      <c r="S74" s="703" t="s">
        <v>1387</v>
      </c>
      <c r="T74" s="703"/>
      <c r="U74" s="703"/>
      <c r="V74" s="703" t="s">
        <v>4164</v>
      </c>
      <c r="W74" s="703" t="s">
        <v>1388</v>
      </c>
      <c r="X74" s="703" t="s">
        <v>1389</v>
      </c>
      <c r="Y74" s="704">
        <v>42367</v>
      </c>
      <c r="Z74" s="705">
        <v>46855</v>
      </c>
      <c r="AA74" s="703" t="s">
        <v>4158</v>
      </c>
      <c r="AB74" s="703" t="s">
        <v>4168</v>
      </c>
      <c r="AC74" s="703" t="s">
        <v>9009</v>
      </c>
      <c r="AD74" s="703" t="s">
        <v>4988</v>
      </c>
      <c r="AE74" s="703" t="s">
        <v>9010</v>
      </c>
      <c r="AF74" s="703" t="s">
        <v>4283</v>
      </c>
      <c r="AG74" s="703"/>
      <c r="AH74" s="703"/>
      <c r="AI74" s="705">
        <v>45435</v>
      </c>
      <c r="AJ74" s="703" t="s">
        <v>2291</v>
      </c>
      <c r="AK74" s="703"/>
      <c r="AL74" s="703"/>
      <c r="AM74" s="703"/>
      <c r="AN74" s="703"/>
      <c r="AO74" s="703"/>
      <c r="AP74" s="703"/>
      <c r="AQ74" s="703"/>
      <c r="AR74" s="703" t="s">
        <v>2317</v>
      </c>
      <c r="AS74" s="703">
        <v>2024</v>
      </c>
      <c r="AT74" s="706">
        <v>45436</v>
      </c>
      <c r="AU74" s="703" t="s">
        <v>2323</v>
      </c>
      <c r="AV74" s="707"/>
      <c r="AW74" s="713"/>
      <c r="AX74" s="709"/>
      <c r="AY74" s="714"/>
      <c r="AZ74" s="730"/>
      <c r="BA74" s="730"/>
      <c r="BB74" s="714"/>
      <c r="BC74" s="730"/>
      <c r="BD74" s="713"/>
      <c r="BE74" s="709"/>
      <c r="BF74" s="704">
        <v>42367</v>
      </c>
      <c r="BG74" s="710">
        <f t="shared" si="2"/>
        <v>0</v>
      </c>
      <c r="BH74" s="710">
        <f t="shared" si="3"/>
        <v>0</v>
      </c>
      <c r="BI74" s="710">
        <f t="shared" si="4"/>
        <v>0</v>
      </c>
      <c r="BJ74" s="710">
        <f t="shared" si="5"/>
        <v>0</v>
      </c>
      <c r="BK74" s="709" t="b">
        <f t="shared" si="6"/>
        <v>0</v>
      </c>
    </row>
    <row r="75" spans="1:63" ht="15.75" customHeight="1">
      <c r="A75" s="63" t="s">
        <v>10</v>
      </c>
      <c r="B75" s="63" t="s">
        <v>11</v>
      </c>
      <c r="C75" s="63" t="s">
        <v>176</v>
      </c>
      <c r="D75" s="63" t="s">
        <v>3759</v>
      </c>
      <c r="E75" s="63" t="s">
        <v>3756</v>
      </c>
      <c r="F75" s="63"/>
      <c r="G75" s="63" t="s">
        <v>601</v>
      </c>
      <c r="H75" s="63"/>
      <c r="I75" s="63"/>
      <c r="J75" s="63" t="s">
        <v>602</v>
      </c>
      <c r="K75" s="63"/>
      <c r="L75" s="63"/>
      <c r="M75" s="63" t="s">
        <v>603</v>
      </c>
      <c r="N75" s="63"/>
      <c r="O75" s="63" t="s">
        <v>15</v>
      </c>
      <c r="P75" s="63" t="s">
        <v>16</v>
      </c>
      <c r="Q75" s="63" t="s">
        <v>21</v>
      </c>
      <c r="R75" s="63" t="s">
        <v>3006</v>
      </c>
      <c r="S75" s="63"/>
      <c r="T75" s="63" t="s">
        <v>604</v>
      </c>
      <c r="U75" s="63"/>
      <c r="V75" s="63" t="s">
        <v>22</v>
      </c>
      <c r="W75" s="63" t="s">
        <v>259</v>
      </c>
      <c r="X75" s="63" t="s">
        <v>605</v>
      </c>
      <c r="Y75" s="429">
        <v>45064</v>
      </c>
      <c r="Z75" s="430">
        <v>46892</v>
      </c>
      <c r="AA75" s="63" t="s">
        <v>4158</v>
      </c>
      <c r="AB75" s="63" t="s">
        <v>4159</v>
      </c>
      <c r="AC75" s="63"/>
      <c r="AD75" s="63" t="s">
        <v>4283</v>
      </c>
      <c r="AE75" s="63" t="s">
        <v>4283</v>
      </c>
      <c r="AF75" s="63" t="s">
        <v>4283</v>
      </c>
      <c r="AG75" s="174"/>
      <c r="AH75" s="174"/>
      <c r="AI75" s="174"/>
      <c r="AJ75" s="174"/>
      <c r="AK75" s="174"/>
      <c r="AL75" s="174"/>
      <c r="AM75" s="174"/>
      <c r="AN75" s="174"/>
      <c r="AO75" s="174"/>
      <c r="AP75" s="174"/>
      <c r="AQ75" s="174"/>
      <c r="AR75" s="174" t="s">
        <v>2319</v>
      </c>
      <c r="AS75" s="174">
        <v>2023</v>
      </c>
      <c r="AT75" s="415">
        <v>45092</v>
      </c>
      <c r="AU75" s="174" t="s">
        <v>1351</v>
      </c>
      <c r="AV75" s="419" t="s">
        <v>9011</v>
      </c>
      <c r="AW75" s="424"/>
      <c r="AX75" s="462"/>
      <c r="AY75" s="422"/>
      <c r="AZ75" s="530"/>
      <c r="BA75" s="530"/>
      <c r="BB75" s="422"/>
      <c r="BC75" s="530"/>
      <c r="BD75" s="424"/>
      <c r="BE75" s="462">
        <v>1</v>
      </c>
      <c r="BF75" s="429">
        <v>42523</v>
      </c>
      <c r="BG75" s="426">
        <f t="shared" si="2"/>
        <v>0</v>
      </c>
      <c r="BH75" s="426">
        <f t="shared" si="3"/>
        <v>0</v>
      </c>
      <c r="BI75" s="426">
        <f t="shared" si="4"/>
        <v>0</v>
      </c>
      <c r="BJ75" s="426">
        <f t="shared" si="5"/>
        <v>0</v>
      </c>
      <c r="BK75" s="425" t="b">
        <f t="shared" si="6"/>
        <v>0</v>
      </c>
    </row>
    <row r="76" spans="1:63" ht="15.75" customHeight="1">
      <c r="A76" s="63" t="s">
        <v>10</v>
      </c>
      <c r="B76" s="63" t="s">
        <v>11</v>
      </c>
      <c r="C76" s="63" t="s">
        <v>176</v>
      </c>
      <c r="D76" s="63" t="s">
        <v>3759</v>
      </c>
      <c r="E76" s="63" t="s">
        <v>3756</v>
      </c>
      <c r="F76" s="63"/>
      <c r="G76" s="63" t="s">
        <v>601</v>
      </c>
      <c r="H76" s="63"/>
      <c r="I76" s="63"/>
      <c r="J76" s="63" t="s">
        <v>602</v>
      </c>
      <c r="K76" s="63"/>
      <c r="L76" s="63"/>
      <c r="M76" s="63" t="s">
        <v>603</v>
      </c>
      <c r="N76" s="63"/>
      <c r="O76" s="63" t="s">
        <v>15</v>
      </c>
      <c r="P76" s="63" t="s">
        <v>16</v>
      </c>
      <c r="Q76" s="63" t="s">
        <v>21</v>
      </c>
      <c r="R76" s="63" t="s">
        <v>3006</v>
      </c>
      <c r="S76" s="63"/>
      <c r="T76" s="63" t="s">
        <v>606</v>
      </c>
      <c r="U76" s="63"/>
      <c r="V76" s="63" t="s">
        <v>22</v>
      </c>
      <c r="W76" s="63" t="s">
        <v>259</v>
      </c>
      <c r="X76" s="63" t="s">
        <v>607</v>
      </c>
      <c r="Y76" s="429">
        <v>45064</v>
      </c>
      <c r="Z76" s="430">
        <v>46892</v>
      </c>
      <c r="AA76" s="63" t="s">
        <v>4158</v>
      </c>
      <c r="AB76" s="63" t="s">
        <v>4159</v>
      </c>
      <c r="AC76" s="63"/>
      <c r="AD76" s="63" t="s">
        <v>4283</v>
      </c>
      <c r="AE76" s="63" t="s">
        <v>4283</v>
      </c>
      <c r="AF76" s="63" t="s">
        <v>4283</v>
      </c>
      <c r="AG76" s="174"/>
      <c r="AH76" s="174"/>
      <c r="AI76" s="174"/>
      <c r="AJ76" s="174"/>
      <c r="AK76" s="174"/>
      <c r="AL76" s="174"/>
      <c r="AM76" s="174"/>
      <c r="AN76" s="174"/>
      <c r="AO76" s="174"/>
      <c r="AP76" s="174"/>
      <c r="AQ76" s="174"/>
      <c r="AR76" s="174" t="s">
        <v>2319</v>
      </c>
      <c r="AS76" s="174">
        <v>2023</v>
      </c>
      <c r="AT76" s="415">
        <v>45092</v>
      </c>
      <c r="AU76" s="174" t="s">
        <v>1351</v>
      </c>
      <c r="AV76" s="419" t="s">
        <v>9012</v>
      </c>
      <c r="AW76" s="424"/>
      <c r="AX76" s="462"/>
      <c r="AY76" s="422"/>
      <c r="AZ76" s="530"/>
      <c r="BA76" s="530"/>
      <c r="BB76" s="422"/>
      <c r="BC76" s="530"/>
      <c r="BD76" s="424"/>
      <c r="BE76" s="462"/>
      <c r="BF76" s="429">
        <v>42523</v>
      </c>
      <c r="BG76" s="426">
        <f t="shared" si="2"/>
        <v>0</v>
      </c>
      <c r="BH76" s="426">
        <f t="shared" si="3"/>
        <v>0</v>
      </c>
      <c r="BI76" s="426">
        <f t="shared" si="4"/>
        <v>0</v>
      </c>
      <c r="BJ76" s="426">
        <f t="shared" si="5"/>
        <v>0</v>
      </c>
      <c r="BK76" s="425" t="b">
        <f t="shared" si="6"/>
        <v>0</v>
      </c>
    </row>
    <row r="77" spans="1:63" ht="15.75" customHeight="1">
      <c r="A77" s="63" t="s">
        <v>10</v>
      </c>
      <c r="B77" s="63" t="s">
        <v>11</v>
      </c>
      <c r="C77" s="63" t="s">
        <v>176</v>
      </c>
      <c r="D77" s="63" t="s">
        <v>3759</v>
      </c>
      <c r="E77" s="63" t="s">
        <v>3756</v>
      </c>
      <c r="F77" s="63"/>
      <c r="G77" s="63" t="s">
        <v>601</v>
      </c>
      <c r="H77" s="63"/>
      <c r="I77" s="63"/>
      <c r="J77" s="63" t="s">
        <v>602</v>
      </c>
      <c r="K77" s="63"/>
      <c r="L77" s="63"/>
      <c r="M77" s="63" t="s">
        <v>603</v>
      </c>
      <c r="N77" s="63"/>
      <c r="O77" s="63" t="s">
        <v>15</v>
      </c>
      <c r="P77" s="63" t="s">
        <v>16</v>
      </c>
      <c r="Q77" s="63" t="s">
        <v>21</v>
      </c>
      <c r="R77" s="63" t="s">
        <v>3006</v>
      </c>
      <c r="S77" s="63"/>
      <c r="T77" s="63" t="s">
        <v>608</v>
      </c>
      <c r="U77" s="63"/>
      <c r="V77" s="63" t="s">
        <v>22</v>
      </c>
      <c r="W77" s="63" t="s">
        <v>259</v>
      </c>
      <c r="X77" s="63" t="s">
        <v>609</v>
      </c>
      <c r="Y77" s="429">
        <v>45064</v>
      </c>
      <c r="Z77" s="430">
        <v>46892</v>
      </c>
      <c r="AA77" s="63" t="s">
        <v>4158</v>
      </c>
      <c r="AB77" s="63" t="s">
        <v>4159</v>
      </c>
      <c r="AC77" s="63"/>
      <c r="AD77" s="63" t="s">
        <v>4283</v>
      </c>
      <c r="AE77" s="63" t="s">
        <v>4283</v>
      </c>
      <c r="AF77" s="63" t="s">
        <v>4283</v>
      </c>
      <c r="AG77" s="174"/>
      <c r="AH77" s="174"/>
      <c r="AI77" s="174"/>
      <c r="AJ77" s="174"/>
      <c r="AK77" s="174"/>
      <c r="AL77" s="174"/>
      <c r="AM77" s="174"/>
      <c r="AN77" s="174"/>
      <c r="AO77" s="174"/>
      <c r="AP77" s="174"/>
      <c r="AQ77" s="174"/>
      <c r="AR77" s="174" t="s">
        <v>2319</v>
      </c>
      <c r="AS77" s="174">
        <v>2023</v>
      </c>
      <c r="AT77" s="415">
        <v>45092</v>
      </c>
      <c r="AU77" s="174" t="s">
        <v>1351</v>
      </c>
      <c r="AV77" s="419" t="s">
        <v>9013</v>
      </c>
      <c r="AW77" s="424"/>
      <c r="AX77" s="462"/>
      <c r="AY77" s="422"/>
      <c r="AZ77" s="530"/>
      <c r="BA77" s="530"/>
      <c r="BB77" s="422"/>
      <c r="BC77" s="530"/>
      <c r="BD77" s="424"/>
      <c r="BE77" s="462"/>
      <c r="BF77" s="429">
        <v>42523</v>
      </c>
      <c r="BG77" s="426">
        <f t="shared" si="2"/>
        <v>0</v>
      </c>
      <c r="BH77" s="426">
        <f t="shared" si="3"/>
        <v>0</v>
      </c>
      <c r="BI77" s="426">
        <f t="shared" si="4"/>
        <v>0</v>
      </c>
      <c r="BJ77" s="426">
        <f t="shared" si="5"/>
        <v>0</v>
      </c>
      <c r="BK77" s="425" t="b">
        <f t="shared" si="6"/>
        <v>0</v>
      </c>
    </row>
    <row r="78" spans="1:63" ht="15.75" customHeight="1">
      <c r="A78" s="63" t="s">
        <v>10</v>
      </c>
      <c r="B78" s="63" t="s">
        <v>11</v>
      </c>
      <c r="C78" s="63" t="s">
        <v>12</v>
      </c>
      <c r="D78" s="63" t="s">
        <v>13</v>
      </c>
      <c r="E78" s="63" t="s">
        <v>3756</v>
      </c>
      <c r="F78" s="63"/>
      <c r="G78" s="63" t="s">
        <v>594</v>
      </c>
      <c r="H78" s="63"/>
      <c r="I78" s="63"/>
      <c r="J78" s="63" t="s">
        <v>595</v>
      </c>
      <c r="K78" s="63"/>
      <c r="L78" s="63"/>
      <c r="M78" s="63" t="s">
        <v>596</v>
      </c>
      <c r="N78" s="63"/>
      <c r="O78" s="63" t="s">
        <v>15</v>
      </c>
      <c r="P78" s="63" t="s">
        <v>16</v>
      </c>
      <c r="Q78" s="63" t="s">
        <v>21</v>
      </c>
      <c r="R78" s="63" t="s">
        <v>3006</v>
      </c>
      <c r="S78" s="63"/>
      <c r="T78" s="63" t="s">
        <v>344</v>
      </c>
      <c r="U78" s="63"/>
      <c r="V78" s="63" t="s">
        <v>22</v>
      </c>
      <c r="W78" s="63" t="s">
        <v>19</v>
      </c>
      <c r="X78" s="63">
        <v>201307020211</v>
      </c>
      <c r="Y78" s="429">
        <v>45431</v>
      </c>
      <c r="Z78" s="430">
        <v>47258</v>
      </c>
      <c r="AA78" s="63" t="s">
        <v>4158</v>
      </c>
      <c r="AB78" s="63" t="s">
        <v>4159</v>
      </c>
      <c r="AC78" s="63"/>
      <c r="AD78" s="63" t="s">
        <v>5177</v>
      </c>
      <c r="AE78" s="63" t="s">
        <v>5178</v>
      </c>
      <c r="AF78" s="430">
        <v>46698</v>
      </c>
      <c r="AG78" s="174"/>
      <c r="AH78" s="174"/>
      <c r="AI78" s="174"/>
      <c r="AJ78" s="174"/>
      <c r="AK78" s="174"/>
      <c r="AL78" s="174"/>
      <c r="AM78" s="174"/>
      <c r="AN78" s="174"/>
      <c r="AO78" s="174"/>
      <c r="AP78" s="174"/>
      <c r="AQ78" s="174"/>
      <c r="AR78" s="174" t="s">
        <v>2317</v>
      </c>
      <c r="AS78" s="174">
        <v>2024</v>
      </c>
      <c r="AT78" s="415">
        <v>45432</v>
      </c>
      <c r="AU78" s="174" t="s">
        <v>1351</v>
      </c>
      <c r="AV78" s="419" t="s">
        <v>5179</v>
      </c>
      <c r="AW78" s="424"/>
      <c r="AX78" s="462"/>
      <c r="AY78" s="422"/>
      <c r="AZ78" s="530"/>
      <c r="BA78" s="530"/>
      <c r="BB78" s="422"/>
      <c r="BC78" s="530"/>
      <c r="BD78" s="424"/>
      <c r="BE78" s="462">
        <v>1</v>
      </c>
      <c r="BF78" s="429">
        <v>41634</v>
      </c>
      <c r="BG78" s="426">
        <f t="shared" si="2"/>
        <v>0</v>
      </c>
      <c r="BH78" s="426">
        <f t="shared" si="3"/>
        <v>0</v>
      </c>
      <c r="BI78" s="426">
        <f t="shared" si="4"/>
        <v>0</v>
      </c>
      <c r="BJ78" s="426">
        <f t="shared" si="5"/>
        <v>0</v>
      </c>
      <c r="BK78" s="425" t="b">
        <f t="shared" si="6"/>
        <v>0</v>
      </c>
    </row>
    <row r="79" spans="1:63" ht="15.75" customHeight="1">
      <c r="A79" s="63" t="s">
        <v>10</v>
      </c>
      <c r="B79" s="63" t="s">
        <v>11</v>
      </c>
      <c r="C79" s="63" t="s">
        <v>12</v>
      </c>
      <c r="D79" s="63" t="s">
        <v>13</v>
      </c>
      <c r="E79" s="63" t="s">
        <v>3756</v>
      </c>
      <c r="F79" s="63"/>
      <c r="G79" s="63" t="s">
        <v>594</v>
      </c>
      <c r="H79" s="63"/>
      <c r="I79" s="63"/>
      <c r="J79" s="63" t="s">
        <v>595</v>
      </c>
      <c r="K79" s="63"/>
      <c r="L79" s="63"/>
      <c r="M79" s="63" t="s">
        <v>596</v>
      </c>
      <c r="N79" s="63"/>
      <c r="O79" s="63" t="s">
        <v>15</v>
      </c>
      <c r="P79" s="63" t="s">
        <v>16</v>
      </c>
      <c r="Q79" s="63" t="s">
        <v>21</v>
      </c>
      <c r="R79" s="63" t="s">
        <v>3006</v>
      </c>
      <c r="S79" s="63"/>
      <c r="T79" s="63" t="s">
        <v>180</v>
      </c>
      <c r="U79" s="63"/>
      <c r="V79" s="63" t="s">
        <v>22</v>
      </c>
      <c r="W79" s="63" t="s">
        <v>19</v>
      </c>
      <c r="X79" s="63">
        <v>201307020209</v>
      </c>
      <c r="Y79" s="429">
        <v>41634</v>
      </c>
      <c r="Z79" s="430">
        <v>47258</v>
      </c>
      <c r="AA79" s="63" t="s">
        <v>4158</v>
      </c>
      <c r="AB79" s="63" t="s">
        <v>4159</v>
      </c>
      <c r="AC79" s="63"/>
      <c r="AD79" s="63" t="s">
        <v>4283</v>
      </c>
      <c r="AE79" s="63" t="s">
        <v>4283</v>
      </c>
      <c r="AF79" s="63" t="s">
        <v>4283</v>
      </c>
      <c r="AG79" s="174"/>
      <c r="AH79" s="174"/>
      <c r="AI79" s="174"/>
      <c r="AJ79" s="174"/>
      <c r="AK79" s="174"/>
      <c r="AL79" s="174"/>
      <c r="AM79" s="174"/>
      <c r="AN79" s="174"/>
      <c r="AO79" s="174"/>
      <c r="AP79" s="174"/>
      <c r="AQ79" s="174"/>
      <c r="AR79" s="174"/>
      <c r="AS79" s="174"/>
      <c r="AT79" s="415"/>
      <c r="AU79" s="174"/>
      <c r="AV79" s="437"/>
      <c r="AW79" s="424"/>
      <c r="AX79" s="462"/>
      <c r="AY79" s="422"/>
      <c r="AZ79" s="530"/>
      <c r="BA79" s="530"/>
      <c r="BB79" s="422"/>
      <c r="BC79" s="530"/>
      <c r="BD79" s="424"/>
      <c r="BE79" s="462"/>
      <c r="BF79" s="426"/>
      <c r="BG79" s="426">
        <f t="shared" si="2"/>
        <v>0</v>
      </c>
      <c r="BH79" s="426">
        <f t="shared" si="3"/>
        <v>0</v>
      </c>
      <c r="BI79" s="426">
        <f t="shared" si="4"/>
        <v>0</v>
      </c>
      <c r="BJ79" s="426">
        <f t="shared" si="5"/>
        <v>0</v>
      </c>
      <c r="BK79" s="425" t="b">
        <f t="shared" si="6"/>
        <v>0</v>
      </c>
    </row>
    <row r="80" spans="1:63" ht="15.75" customHeight="1">
      <c r="A80" s="63" t="s">
        <v>10</v>
      </c>
      <c r="B80" s="63" t="s">
        <v>11</v>
      </c>
      <c r="C80" s="63" t="s">
        <v>12</v>
      </c>
      <c r="D80" s="63" t="s">
        <v>13</v>
      </c>
      <c r="E80" s="63" t="s">
        <v>3756</v>
      </c>
      <c r="F80" s="63"/>
      <c r="G80" s="63" t="s">
        <v>594</v>
      </c>
      <c r="H80" s="63"/>
      <c r="I80" s="63"/>
      <c r="J80" s="63" t="s">
        <v>595</v>
      </c>
      <c r="K80" s="63"/>
      <c r="L80" s="63"/>
      <c r="M80" s="63" t="s">
        <v>596</v>
      </c>
      <c r="N80" s="63"/>
      <c r="O80" s="63" t="s">
        <v>15</v>
      </c>
      <c r="P80" s="63" t="s">
        <v>16</v>
      </c>
      <c r="Q80" s="63" t="s">
        <v>21</v>
      </c>
      <c r="R80" s="63" t="s">
        <v>3006</v>
      </c>
      <c r="S80" s="63"/>
      <c r="T80" s="63" t="s">
        <v>183</v>
      </c>
      <c r="U80" s="63"/>
      <c r="V80" s="63" t="s">
        <v>22</v>
      </c>
      <c r="W80" s="63" t="s">
        <v>19</v>
      </c>
      <c r="X80" s="63">
        <v>201307020210</v>
      </c>
      <c r="Y80" s="429">
        <v>41634</v>
      </c>
      <c r="Z80" s="430">
        <v>47258</v>
      </c>
      <c r="AA80" s="63" t="s">
        <v>4158</v>
      </c>
      <c r="AB80" s="63" t="s">
        <v>4159</v>
      </c>
      <c r="AC80" s="63"/>
      <c r="AD80" s="63" t="s">
        <v>4283</v>
      </c>
      <c r="AE80" s="63" t="s">
        <v>4283</v>
      </c>
      <c r="AF80" s="63" t="s">
        <v>4283</v>
      </c>
      <c r="AG80" s="174"/>
      <c r="AH80" s="174"/>
      <c r="AI80" s="174"/>
      <c r="AJ80" s="174"/>
      <c r="AK80" s="174"/>
      <c r="AL80" s="174"/>
      <c r="AM80" s="174"/>
      <c r="AN80" s="174"/>
      <c r="AO80" s="174"/>
      <c r="AP80" s="174"/>
      <c r="AQ80" s="174"/>
      <c r="AR80" s="174"/>
      <c r="AS80" s="174"/>
      <c r="AT80" s="415"/>
      <c r="AU80" s="174"/>
      <c r="AV80" s="437"/>
      <c r="AW80" s="424"/>
      <c r="AX80" s="462"/>
      <c r="AY80" s="422"/>
      <c r="AZ80" s="530"/>
      <c r="BA80" s="530"/>
      <c r="BB80" s="422"/>
      <c r="BC80" s="530"/>
      <c r="BD80" s="424"/>
      <c r="BE80" s="462"/>
      <c r="BF80" s="426"/>
      <c r="BG80" s="426">
        <f t="shared" si="2"/>
        <v>0</v>
      </c>
      <c r="BH80" s="426">
        <f t="shared" si="3"/>
        <v>0</v>
      </c>
      <c r="BI80" s="426">
        <f t="shared" si="4"/>
        <v>0</v>
      </c>
      <c r="BJ80" s="426">
        <f t="shared" si="5"/>
        <v>0</v>
      </c>
      <c r="BK80" s="425" t="b">
        <f t="shared" si="6"/>
        <v>0</v>
      </c>
    </row>
    <row r="81" spans="1:63" ht="15.75" customHeight="1">
      <c r="A81" s="63" t="s">
        <v>10</v>
      </c>
      <c r="B81" s="63" t="s">
        <v>11</v>
      </c>
      <c r="C81" s="63" t="s">
        <v>378</v>
      </c>
      <c r="D81" s="63" t="s">
        <v>374</v>
      </c>
      <c r="E81" s="63" t="s">
        <v>3756</v>
      </c>
      <c r="F81" s="63"/>
      <c r="G81" s="63" t="s">
        <v>597</v>
      </c>
      <c r="H81" s="63"/>
      <c r="I81" s="63"/>
      <c r="J81" s="63" t="s">
        <v>598</v>
      </c>
      <c r="K81" s="63"/>
      <c r="L81" s="63"/>
      <c r="M81" s="63" t="s">
        <v>599</v>
      </c>
      <c r="N81" s="63"/>
      <c r="O81" s="63" t="s">
        <v>15</v>
      </c>
      <c r="P81" s="63" t="s">
        <v>16</v>
      </c>
      <c r="Q81" s="63" t="s">
        <v>21</v>
      </c>
      <c r="R81" s="63" t="s">
        <v>3006</v>
      </c>
      <c r="S81" s="63"/>
      <c r="T81" s="63" t="s">
        <v>180</v>
      </c>
      <c r="U81" s="63"/>
      <c r="V81" s="63" t="s">
        <v>22</v>
      </c>
      <c r="W81" s="63" t="s">
        <v>469</v>
      </c>
      <c r="X81" s="63" t="s">
        <v>600</v>
      </c>
      <c r="Y81" s="429">
        <v>42587</v>
      </c>
      <c r="Z81" s="63"/>
      <c r="AA81" s="63" t="s">
        <v>4158</v>
      </c>
      <c r="AB81" s="63" t="s">
        <v>4159</v>
      </c>
      <c r="AC81" s="63"/>
      <c r="AD81" s="63" t="s">
        <v>4283</v>
      </c>
      <c r="AE81" s="63" t="s">
        <v>4283</v>
      </c>
      <c r="AF81" s="63" t="s">
        <v>4283</v>
      </c>
      <c r="AG81" s="174"/>
      <c r="AH81" s="174"/>
      <c r="AI81" s="174"/>
      <c r="AJ81" s="174"/>
      <c r="AK81" s="174"/>
      <c r="AL81" s="174"/>
      <c r="AM81" s="174"/>
      <c r="AN81" s="174"/>
      <c r="AO81" s="174"/>
      <c r="AP81" s="174"/>
      <c r="AQ81" s="174"/>
      <c r="AR81" s="174"/>
      <c r="AS81" s="174"/>
      <c r="AT81" s="415"/>
      <c r="AU81" s="174"/>
      <c r="AV81" s="437" t="s">
        <v>9014</v>
      </c>
      <c r="AW81" s="424"/>
      <c r="AX81" s="462"/>
      <c r="AY81" s="422"/>
      <c r="AZ81" s="530"/>
      <c r="BA81" s="530"/>
      <c r="BB81" s="422"/>
      <c r="BC81" s="530"/>
      <c r="BD81" s="424"/>
      <c r="BE81" s="462">
        <v>1</v>
      </c>
      <c r="BF81" s="426"/>
      <c r="BG81" s="426">
        <f t="shared" si="2"/>
        <v>0</v>
      </c>
      <c r="BH81" s="426">
        <f t="shared" si="3"/>
        <v>0</v>
      </c>
      <c r="BI81" s="426">
        <f t="shared" si="4"/>
        <v>0</v>
      </c>
      <c r="BJ81" s="426">
        <f t="shared" si="5"/>
        <v>0</v>
      </c>
      <c r="BK81" s="425" t="b">
        <f t="shared" si="6"/>
        <v>0</v>
      </c>
    </row>
    <row r="82" spans="1:63" ht="15.75" customHeight="1">
      <c r="A82" s="63" t="s">
        <v>10</v>
      </c>
      <c r="B82" s="63" t="s">
        <v>11</v>
      </c>
      <c r="C82" s="63" t="s">
        <v>28</v>
      </c>
      <c r="D82" s="63" t="s">
        <v>13</v>
      </c>
      <c r="E82" s="63" t="s">
        <v>3756</v>
      </c>
      <c r="F82" s="63"/>
      <c r="G82" s="63" t="s">
        <v>610</v>
      </c>
      <c r="H82" s="63"/>
      <c r="I82" s="63"/>
      <c r="J82" s="63" t="s">
        <v>611</v>
      </c>
      <c r="K82" s="63"/>
      <c r="L82" s="63"/>
      <c r="M82" s="63" t="s">
        <v>612</v>
      </c>
      <c r="N82" s="63"/>
      <c r="O82" s="63" t="s">
        <v>15</v>
      </c>
      <c r="P82" s="63" t="s">
        <v>16</v>
      </c>
      <c r="Q82" s="63" t="s">
        <v>21</v>
      </c>
      <c r="R82" s="63" t="s">
        <v>3006</v>
      </c>
      <c r="S82" s="63"/>
      <c r="T82" s="63" t="s">
        <v>613</v>
      </c>
      <c r="U82" s="63"/>
      <c r="V82" s="63" t="s">
        <v>22</v>
      </c>
      <c r="W82" s="63" t="s">
        <v>232</v>
      </c>
      <c r="X82" s="63">
        <v>201807220076</v>
      </c>
      <c r="Y82" s="429">
        <v>45223</v>
      </c>
      <c r="Z82" s="430">
        <v>47051</v>
      </c>
      <c r="AA82" s="63" t="s">
        <v>4158</v>
      </c>
      <c r="AB82" s="63" t="s">
        <v>4159</v>
      </c>
      <c r="AC82" s="63"/>
      <c r="AD82" s="63" t="s">
        <v>5181</v>
      </c>
      <c r="AE82" s="63" t="s">
        <v>4828</v>
      </c>
      <c r="AF82" s="436"/>
      <c r="AG82" s="174"/>
      <c r="AH82" s="174"/>
      <c r="AI82" s="174"/>
      <c r="AJ82" s="174"/>
      <c r="AK82" s="174"/>
      <c r="AL82" s="174"/>
      <c r="AM82" s="174"/>
      <c r="AN82" s="174"/>
      <c r="AO82" s="174"/>
      <c r="AP82" s="174"/>
      <c r="AQ82" s="174"/>
      <c r="AR82" s="174" t="s">
        <v>2330</v>
      </c>
      <c r="AS82" s="174">
        <v>2023</v>
      </c>
      <c r="AT82" s="415">
        <v>45224</v>
      </c>
      <c r="AU82" s="174" t="s">
        <v>1351</v>
      </c>
      <c r="AV82" s="419" t="s">
        <v>9015</v>
      </c>
      <c r="AW82" s="424"/>
      <c r="AX82" s="462"/>
      <c r="AY82" s="422"/>
      <c r="AZ82" s="530"/>
      <c r="BA82" s="530"/>
      <c r="BB82" s="422"/>
      <c r="BC82" s="530"/>
      <c r="BD82" s="424"/>
      <c r="BE82" s="462">
        <v>1</v>
      </c>
      <c r="BF82" s="429">
        <v>43252</v>
      </c>
      <c r="BG82" s="426">
        <f t="shared" si="2"/>
        <v>0</v>
      </c>
      <c r="BH82" s="426">
        <f t="shared" si="3"/>
        <v>0</v>
      </c>
      <c r="BI82" s="426">
        <f t="shared" si="4"/>
        <v>0</v>
      </c>
      <c r="BJ82" s="426">
        <f t="shared" si="5"/>
        <v>0</v>
      </c>
      <c r="BK82" s="425" t="b">
        <f t="shared" si="6"/>
        <v>0</v>
      </c>
    </row>
    <row r="83" spans="1:63" ht="15.75" customHeight="1">
      <c r="A83" s="63" t="s">
        <v>10</v>
      </c>
      <c r="B83" s="63" t="s">
        <v>11</v>
      </c>
      <c r="C83" s="63" t="s">
        <v>28</v>
      </c>
      <c r="D83" s="63" t="s">
        <v>458</v>
      </c>
      <c r="E83" s="63" t="s">
        <v>30</v>
      </c>
      <c r="F83" s="63"/>
      <c r="G83" s="63" t="s">
        <v>610</v>
      </c>
      <c r="H83" s="63"/>
      <c r="I83" s="63"/>
      <c r="J83" s="63" t="s">
        <v>614</v>
      </c>
      <c r="K83" s="63"/>
      <c r="L83" s="63"/>
      <c r="M83" s="63" t="s">
        <v>396</v>
      </c>
      <c r="N83" s="63"/>
      <c r="O83" s="63" t="s">
        <v>15</v>
      </c>
      <c r="P83" s="63" t="s">
        <v>16</v>
      </c>
      <c r="Q83" s="63" t="s">
        <v>21</v>
      </c>
      <c r="R83" s="63" t="s">
        <v>3006</v>
      </c>
      <c r="S83" s="63"/>
      <c r="T83" s="63" t="s">
        <v>615</v>
      </c>
      <c r="U83" s="63"/>
      <c r="V83" s="63" t="s">
        <v>22</v>
      </c>
      <c r="W83" s="63" t="s">
        <v>259</v>
      </c>
      <c r="X83" s="63">
        <v>201507020118</v>
      </c>
      <c r="Y83" s="429">
        <v>45223</v>
      </c>
      <c r="Z83" s="430">
        <v>47051</v>
      </c>
      <c r="AA83" s="63" t="s">
        <v>4158</v>
      </c>
      <c r="AB83" s="63" t="s">
        <v>4159</v>
      </c>
      <c r="AC83" s="63"/>
      <c r="AD83" s="63" t="s">
        <v>5182</v>
      </c>
      <c r="AE83" s="63" t="s">
        <v>4828</v>
      </c>
      <c r="AF83" s="63"/>
      <c r="AG83" s="174"/>
      <c r="AH83" s="174"/>
      <c r="AI83" s="174"/>
      <c r="AJ83" s="174"/>
      <c r="AK83" s="174"/>
      <c r="AL83" s="174"/>
      <c r="AM83" s="174"/>
      <c r="AN83" s="174"/>
      <c r="AO83" s="174"/>
      <c r="AP83" s="174"/>
      <c r="AQ83" s="174"/>
      <c r="AR83" s="174" t="s">
        <v>2330</v>
      </c>
      <c r="AS83" s="174">
        <v>2023</v>
      </c>
      <c r="AT83" s="415">
        <v>45224</v>
      </c>
      <c r="AU83" s="174" t="s">
        <v>1351</v>
      </c>
      <c r="AV83" s="419" t="s">
        <v>9016</v>
      </c>
      <c r="AW83" s="424"/>
      <c r="AX83" s="462"/>
      <c r="AY83" s="422"/>
      <c r="AZ83" s="530"/>
      <c r="BA83" s="530"/>
      <c r="BB83" s="422"/>
      <c r="BC83" s="530"/>
      <c r="BD83" s="424"/>
      <c r="BE83" s="462">
        <v>1</v>
      </c>
      <c r="BF83" s="429">
        <v>42186</v>
      </c>
      <c r="BG83" s="426">
        <f t="shared" si="2"/>
        <v>0</v>
      </c>
      <c r="BH83" s="426">
        <f t="shared" si="3"/>
        <v>0</v>
      </c>
      <c r="BI83" s="426">
        <f t="shared" si="4"/>
        <v>0</v>
      </c>
      <c r="BJ83" s="426">
        <f t="shared" si="5"/>
        <v>0</v>
      </c>
      <c r="BK83" s="425" t="b">
        <f t="shared" si="6"/>
        <v>0</v>
      </c>
    </row>
    <row r="84" spans="1:63" ht="15.75" customHeight="1">
      <c r="A84" s="63" t="s">
        <v>10</v>
      </c>
      <c r="B84" s="63" t="s">
        <v>11</v>
      </c>
      <c r="C84" s="63" t="s">
        <v>28</v>
      </c>
      <c r="D84" s="63" t="s">
        <v>458</v>
      </c>
      <c r="E84" s="63" t="s">
        <v>30</v>
      </c>
      <c r="F84" s="63"/>
      <c r="G84" s="63" t="s">
        <v>610</v>
      </c>
      <c r="H84" s="63"/>
      <c r="I84" s="63"/>
      <c r="J84" s="63" t="s">
        <v>614</v>
      </c>
      <c r="K84" s="63"/>
      <c r="L84" s="63"/>
      <c r="M84" s="63" t="s">
        <v>396</v>
      </c>
      <c r="N84" s="63"/>
      <c r="O84" s="63" t="s">
        <v>15</v>
      </c>
      <c r="P84" s="63" t="s">
        <v>16</v>
      </c>
      <c r="Q84" s="63" t="s">
        <v>21</v>
      </c>
      <c r="R84" s="63" t="s">
        <v>3006</v>
      </c>
      <c r="S84" s="63"/>
      <c r="T84" s="63" t="s">
        <v>616</v>
      </c>
      <c r="U84" s="63"/>
      <c r="V84" s="63" t="s">
        <v>22</v>
      </c>
      <c r="W84" s="63" t="s">
        <v>259</v>
      </c>
      <c r="X84" s="63">
        <v>201507020119</v>
      </c>
      <c r="Y84" s="429">
        <v>45223</v>
      </c>
      <c r="Z84" s="430">
        <v>47051</v>
      </c>
      <c r="AA84" s="63" t="s">
        <v>4158</v>
      </c>
      <c r="AB84" s="63" t="s">
        <v>4159</v>
      </c>
      <c r="AC84" s="63"/>
      <c r="AD84" s="63" t="s">
        <v>5182</v>
      </c>
      <c r="AE84" s="63" t="s">
        <v>4828</v>
      </c>
      <c r="AF84" s="63"/>
      <c r="AG84" s="174"/>
      <c r="AH84" s="174"/>
      <c r="AI84" s="174"/>
      <c r="AJ84" s="174"/>
      <c r="AK84" s="174"/>
      <c r="AL84" s="174"/>
      <c r="AM84" s="174"/>
      <c r="AN84" s="174"/>
      <c r="AO84" s="174"/>
      <c r="AP84" s="174"/>
      <c r="AQ84" s="174"/>
      <c r="AR84" s="174" t="s">
        <v>2330</v>
      </c>
      <c r="AS84" s="174">
        <v>2023</v>
      </c>
      <c r="AT84" s="415">
        <v>45224</v>
      </c>
      <c r="AU84" s="174" t="s">
        <v>1351</v>
      </c>
      <c r="AV84" s="419" t="s">
        <v>9017</v>
      </c>
      <c r="AW84" s="424"/>
      <c r="AX84" s="462"/>
      <c r="AY84" s="422"/>
      <c r="AZ84" s="530"/>
      <c r="BA84" s="530"/>
      <c r="BB84" s="422"/>
      <c r="BC84" s="530"/>
      <c r="BD84" s="424"/>
      <c r="BE84" s="462"/>
      <c r="BF84" s="429">
        <v>42186</v>
      </c>
      <c r="BG84" s="426">
        <f t="shared" si="2"/>
        <v>0</v>
      </c>
      <c r="BH84" s="426">
        <f t="shared" si="3"/>
        <v>0</v>
      </c>
      <c r="BI84" s="426">
        <f t="shared" si="4"/>
        <v>0</v>
      </c>
      <c r="BJ84" s="426">
        <f t="shared" si="5"/>
        <v>0</v>
      </c>
      <c r="BK84" s="425" t="b">
        <f t="shared" si="6"/>
        <v>0</v>
      </c>
    </row>
    <row r="85" spans="1:63" ht="15.75" customHeight="1">
      <c r="A85" s="63" t="s">
        <v>10</v>
      </c>
      <c r="B85" s="63" t="s">
        <v>11</v>
      </c>
      <c r="C85" s="63" t="s">
        <v>28</v>
      </c>
      <c r="D85" s="63" t="s">
        <v>458</v>
      </c>
      <c r="E85" s="63" t="s">
        <v>30</v>
      </c>
      <c r="F85" s="63"/>
      <c r="G85" s="63" t="s">
        <v>610</v>
      </c>
      <c r="H85" s="63"/>
      <c r="I85" s="63"/>
      <c r="J85" s="63" t="s">
        <v>614</v>
      </c>
      <c r="K85" s="63"/>
      <c r="L85" s="63"/>
      <c r="M85" s="63" t="s">
        <v>396</v>
      </c>
      <c r="N85" s="63"/>
      <c r="O85" s="63" t="s">
        <v>15</v>
      </c>
      <c r="P85" s="63" t="s">
        <v>16</v>
      </c>
      <c r="Q85" s="63" t="s">
        <v>21</v>
      </c>
      <c r="R85" s="63" t="s">
        <v>3006</v>
      </c>
      <c r="S85" s="63"/>
      <c r="T85" s="63" t="s">
        <v>617</v>
      </c>
      <c r="U85" s="63"/>
      <c r="V85" s="63" t="s">
        <v>22</v>
      </c>
      <c r="W85" s="63" t="s">
        <v>259</v>
      </c>
      <c r="X85" s="63">
        <v>201507020120</v>
      </c>
      <c r="Y85" s="429">
        <v>45223</v>
      </c>
      <c r="Z85" s="430">
        <v>47051</v>
      </c>
      <c r="AA85" s="63" t="s">
        <v>4158</v>
      </c>
      <c r="AB85" s="63" t="s">
        <v>4159</v>
      </c>
      <c r="AC85" s="63"/>
      <c r="AD85" s="63" t="s">
        <v>5182</v>
      </c>
      <c r="AE85" s="63" t="s">
        <v>4828</v>
      </c>
      <c r="AF85" s="63"/>
      <c r="AG85" s="174"/>
      <c r="AH85" s="174"/>
      <c r="AI85" s="174"/>
      <c r="AJ85" s="174"/>
      <c r="AK85" s="174"/>
      <c r="AL85" s="174"/>
      <c r="AM85" s="174"/>
      <c r="AN85" s="174"/>
      <c r="AO85" s="174"/>
      <c r="AP85" s="174"/>
      <c r="AQ85" s="174"/>
      <c r="AR85" s="174" t="s">
        <v>2330</v>
      </c>
      <c r="AS85" s="174">
        <v>2023</v>
      </c>
      <c r="AT85" s="415">
        <v>45224</v>
      </c>
      <c r="AU85" s="174" t="s">
        <v>1351</v>
      </c>
      <c r="AV85" s="419" t="s">
        <v>9018</v>
      </c>
      <c r="AW85" s="424"/>
      <c r="AX85" s="462"/>
      <c r="AY85" s="422"/>
      <c r="AZ85" s="530"/>
      <c r="BA85" s="530"/>
      <c r="BB85" s="422"/>
      <c r="BC85" s="530"/>
      <c r="BD85" s="424"/>
      <c r="BE85" s="462"/>
      <c r="BF85" s="429">
        <v>42186</v>
      </c>
      <c r="BG85" s="426">
        <f t="shared" si="2"/>
        <v>0</v>
      </c>
      <c r="BH85" s="426">
        <f t="shared" si="3"/>
        <v>0</v>
      </c>
      <c r="BI85" s="426">
        <f t="shared" si="4"/>
        <v>0</v>
      </c>
      <c r="BJ85" s="426">
        <f t="shared" si="5"/>
        <v>0</v>
      </c>
      <c r="BK85" s="425" t="b">
        <f t="shared" si="6"/>
        <v>0</v>
      </c>
    </row>
    <row r="86" spans="1:63" ht="15.75" customHeight="1">
      <c r="A86" s="703" t="s">
        <v>10</v>
      </c>
      <c r="B86" s="703" t="s">
        <v>11</v>
      </c>
      <c r="C86" s="703" t="s">
        <v>12</v>
      </c>
      <c r="D86" s="703" t="s">
        <v>13</v>
      </c>
      <c r="E86" s="703" t="s">
        <v>28</v>
      </c>
      <c r="F86" s="703"/>
      <c r="G86" s="703" t="s">
        <v>618</v>
      </c>
      <c r="H86" s="703"/>
      <c r="I86" s="703"/>
      <c r="J86" s="703" t="s">
        <v>619</v>
      </c>
      <c r="K86" s="703"/>
      <c r="L86" s="703"/>
      <c r="M86" s="703" t="s">
        <v>620</v>
      </c>
      <c r="N86" s="703"/>
      <c r="O86" s="703" t="s">
        <v>15</v>
      </c>
      <c r="P86" s="703" t="s">
        <v>16</v>
      </c>
      <c r="Q86" s="703" t="s">
        <v>21</v>
      </c>
      <c r="R86" s="703" t="s">
        <v>3006</v>
      </c>
      <c r="S86" s="703"/>
      <c r="T86" s="703" t="s">
        <v>180</v>
      </c>
      <c r="U86" s="703"/>
      <c r="V86" s="703" t="s">
        <v>22</v>
      </c>
      <c r="W86" s="703" t="s">
        <v>19</v>
      </c>
      <c r="X86" s="703" t="s">
        <v>621</v>
      </c>
      <c r="Y86" s="704">
        <v>42569</v>
      </c>
      <c r="Z86" s="703"/>
      <c r="AA86" s="703" t="s">
        <v>4158</v>
      </c>
      <c r="AB86" s="703" t="s">
        <v>4159</v>
      </c>
      <c r="AC86" s="703"/>
      <c r="AD86" s="703" t="s">
        <v>4283</v>
      </c>
      <c r="AE86" s="703" t="s">
        <v>4283</v>
      </c>
      <c r="AF86" s="703" t="s">
        <v>4283</v>
      </c>
      <c r="AG86" s="703"/>
      <c r="AH86" s="703"/>
      <c r="AI86" s="705">
        <v>45114</v>
      </c>
      <c r="AJ86" s="703" t="s">
        <v>8685</v>
      </c>
      <c r="AK86" s="703"/>
      <c r="AL86" s="703"/>
      <c r="AM86" s="703"/>
      <c r="AN86" s="703"/>
      <c r="AO86" s="703"/>
      <c r="AP86" s="703"/>
      <c r="AQ86" s="703"/>
      <c r="AR86" s="703" t="s">
        <v>2322</v>
      </c>
      <c r="AS86" s="703">
        <v>2023</v>
      </c>
      <c r="AT86" s="706">
        <v>45124</v>
      </c>
      <c r="AU86" s="703" t="s">
        <v>2323</v>
      </c>
      <c r="AV86" s="707"/>
      <c r="AW86" s="708"/>
      <c r="AX86" s="709"/>
      <c r="AY86" s="422"/>
      <c r="AZ86" s="730"/>
      <c r="BA86" s="730"/>
      <c r="BB86" s="422"/>
      <c r="BC86" s="730"/>
      <c r="BD86" s="708"/>
      <c r="BE86" s="709"/>
      <c r="BF86" s="710"/>
      <c r="BG86" s="710">
        <f t="shared" si="2"/>
        <v>0</v>
      </c>
      <c r="BH86" s="710">
        <f t="shared" si="3"/>
        <v>0</v>
      </c>
      <c r="BI86" s="710">
        <f t="shared" si="4"/>
        <v>0</v>
      </c>
      <c r="BJ86" s="710">
        <f t="shared" si="5"/>
        <v>0</v>
      </c>
      <c r="BK86" s="709" t="b">
        <f t="shared" si="6"/>
        <v>0</v>
      </c>
    </row>
    <row r="87" spans="1:63" ht="15.75" customHeight="1">
      <c r="A87" s="63" t="s">
        <v>10</v>
      </c>
      <c r="B87" s="63" t="s">
        <v>11</v>
      </c>
      <c r="C87" s="63" t="s">
        <v>12</v>
      </c>
      <c r="D87" s="63" t="s">
        <v>13</v>
      </c>
      <c r="E87" s="63" t="s">
        <v>3756</v>
      </c>
      <c r="F87" s="63"/>
      <c r="G87" s="63" t="s">
        <v>638</v>
      </c>
      <c r="H87" s="63"/>
      <c r="I87" s="63"/>
      <c r="J87" s="63" t="s">
        <v>639</v>
      </c>
      <c r="K87" s="63"/>
      <c r="L87" s="63"/>
      <c r="M87" s="63" t="s">
        <v>640</v>
      </c>
      <c r="N87" s="63"/>
      <c r="O87" s="63" t="s">
        <v>15</v>
      </c>
      <c r="P87" s="63" t="s">
        <v>16</v>
      </c>
      <c r="Q87" s="63" t="s">
        <v>35</v>
      </c>
      <c r="R87" s="63" t="s">
        <v>8666</v>
      </c>
      <c r="S87" s="63" t="s">
        <v>36</v>
      </c>
      <c r="T87" s="63"/>
      <c r="U87" s="63"/>
      <c r="V87" s="63" t="s">
        <v>4164</v>
      </c>
      <c r="W87" s="63" t="s">
        <v>37</v>
      </c>
      <c r="X87" s="63" t="s">
        <v>641</v>
      </c>
      <c r="Y87" s="429">
        <v>45014</v>
      </c>
      <c r="Z87" s="430">
        <v>46842</v>
      </c>
      <c r="AA87" s="63" t="s">
        <v>4158</v>
      </c>
      <c r="AB87" s="63" t="s">
        <v>4159</v>
      </c>
      <c r="AC87" s="63"/>
      <c r="AD87" s="63" t="s">
        <v>5228</v>
      </c>
      <c r="AE87" s="63" t="s">
        <v>9019</v>
      </c>
      <c r="AF87" s="429">
        <v>44456</v>
      </c>
      <c r="AG87" s="174"/>
      <c r="AH87" s="174"/>
      <c r="AI87" s="174"/>
      <c r="AJ87" s="174"/>
      <c r="AK87" s="174"/>
      <c r="AL87" s="174"/>
      <c r="AM87" s="174"/>
      <c r="AN87" s="174"/>
      <c r="AO87" s="174"/>
      <c r="AP87" s="174"/>
      <c r="AQ87" s="174"/>
      <c r="AR87" s="174" t="s">
        <v>2315</v>
      </c>
      <c r="AS87" s="174">
        <v>2023</v>
      </c>
      <c r="AT87" s="415">
        <v>45027</v>
      </c>
      <c r="AU87" s="174" t="s">
        <v>1351</v>
      </c>
      <c r="AV87" s="419" t="s">
        <v>9020</v>
      </c>
      <c r="AW87" s="424"/>
      <c r="AX87" s="462"/>
      <c r="AY87" s="422"/>
      <c r="AZ87" s="530"/>
      <c r="BA87" s="530"/>
      <c r="BB87" s="422"/>
      <c r="BC87" s="530"/>
      <c r="BD87" s="424"/>
      <c r="BE87" s="462"/>
      <c r="BF87" s="429">
        <v>44302</v>
      </c>
      <c r="BG87" s="426">
        <f t="shared" si="2"/>
        <v>0</v>
      </c>
      <c r="BH87" s="426">
        <f t="shared" si="3"/>
        <v>0</v>
      </c>
      <c r="BI87" s="426">
        <f t="shared" si="4"/>
        <v>0</v>
      </c>
      <c r="BJ87" s="426">
        <f t="shared" si="5"/>
        <v>0</v>
      </c>
      <c r="BK87" s="425" t="b">
        <f t="shared" si="6"/>
        <v>0</v>
      </c>
    </row>
    <row r="88" spans="1:63" ht="15.75" customHeight="1">
      <c r="A88" s="63" t="s">
        <v>10</v>
      </c>
      <c r="B88" s="63" t="s">
        <v>11</v>
      </c>
      <c r="C88" s="63" t="s">
        <v>12</v>
      </c>
      <c r="D88" s="63" t="s">
        <v>13</v>
      </c>
      <c r="E88" s="63" t="s">
        <v>3756</v>
      </c>
      <c r="F88" s="63"/>
      <c r="G88" s="63" t="s">
        <v>638</v>
      </c>
      <c r="H88" s="63"/>
      <c r="I88" s="63"/>
      <c r="J88" s="63" t="s">
        <v>639</v>
      </c>
      <c r="K88" s="63"/>
      <c r="L88" s="63"/>
      <c r="M88" s="63" t="s">
        <v>640</v>
      </c>
      <c r="N88" s="63"/>
      <c r="O88" s="63" t="s">
        <v>15</v>
      </c>
      <c r="P88" s="63" t="s">
        <v>16</v>
      </c>
      <c r="Q88" s="63" t="s">
        <v>35</v>
      </c>
      <c r="R88" s="63" t="s">
        <v>8666</v>
      </c>
      <c r="S88" s="63" t="s">
        <v>47</v>
      </c>
      <c r="T88" s="63"/>
      <c r="U88" s="63"/>
      <c r="V88" s="63" t="s">
        <v>4164</v>
      </c>
      <c r="W88" s="63" t="s">
        <v>48</v>
      </c>
      <c r="X88" s="63" t="s">
        <v>642</v>
      </c>
      <c r="Y88" s="429">
        <v>45014</v>
      </c>
      <c r="Z88" s="430">
        <v>46842</v>
      </c>
      <c r="AA88" s="63" t="s">
        <v>4158</v>
      </c>
      <c r="AB88" s="63" t="s">
        <v>4159</v>
      </c>
      <c r="AC88" s="63"/>
      <c r="AD88" s="63" t="s">
        <v>5185</v>
      </c>
      <c r="AE88" s="63" t="s">
        <v>5186</v>
      </c>
      <c r="AF88" s="433">
        <v>44345</v>
      </c>
      <c r="AG88" s="174"/>
      <c r="AH88" s="174"/>
      <c r="AI88" s="174"/>
      <c r="AJ88" s="174"/>
      <c r="AK88" s="174"/>
      <c r="AL88" s="174"/>
      <c r="AM88" s="174"/>
      <c r="AN88" s="174"/>
      <c r="AO88" s="174"/>
      <c r="AP88" s="174"/>
      <c r="AQ88" s="174"/>
      <c r="AR88" s="174" t="s">
        <v>2315</v>
      </c>
      <c r="AS88" s="174">
        <v>2023</v>
      </c>
      <c r="AT88" s="415">
        <v>45027</v>
      </c>
      <c r="AU88" s="174" t="s">
        <v>1351</v>
      </c>
      <c r="AV88" s="419" t="s">
        <v>9021</v>
      </c>
      <c r="AW88" s="424"/>
      <c r="AX88" s="462"/>
      <c r="AY88" s="422"/>
      <c r="AZ88" s="530"/>
      <c r="BA88" s="530"/>
      <c r="BB88" s="422"/>
      <c r="BC88" s="530"/>
      <c r="BD88" s="424"/>
      <c r="BE88" s="462"/>
      <c r="BF88" s="429">
        <v>44302</v>
      </c>
      <c r="BG88" s="426">
        <f t="shared" si="2"/>
        <v>0</v>
      </c>
      <c r="BH88" s="426">
        <f t="shared" si="3"/>
        <v>0</v>
      </c>
      <c r="BI88" s="426">
        <f t="shared" si="4"/>
        <v>0</v>
      </c>
      <c r="BJ88" s="426">
        <f t="shared" si="5"/>
        <v>0</v>
      </c>
      <c r="BK88" s="425" t="b">
        <f t="shared" si="6"/>
        <v>0</v>
      </c>
    </row>
    <row r="89" spans="1:63" ht="15.75" customHeight="1">
      <c r="A89" s="63" t="s">
        <v>10</v>
      </c>
      <c r="B89" s="63" t="s">
        <v>11</v>
      </c>
      <c r="C89" s="63" t="s">
        <v>12</v>
      </c>
      <c r="D89" s="63" t="s">
        <v>13</v>
      </c>
      <c r="E89" s="63" t="s">
        <v>3756</v>
      </c>
      <c r="F89" s="63"/>
      <c r="G89" s="63" t="s">
        <v>638</v>
      </c>
      <c r="H89" s="63"/>
      <c r="I89" s="63"/>
      <c r="J89" s="63" t="s">
        <v>639</v>
      </c>
      <c r="K89" s="63"/>
      <c r="L89" s="63"/>
      <c r="M89" s="63" t="s">
        <v>640</v>
      </c>
      <c r="N89" s="63"/>
      <c r="O89" s="63" t="s">
        <v>15</v>
      </c>
      <c r="P89" s="63" t="s">
        <v>16</v>
      </c>
      <c r="Q89" s="63" t="s">
        <v>35</v>
      </c>
      <c r="R89" s="63" t="s">
        <v>8666</v>
      </c>
      <c r="S89" s="63" t="s">
        <v>39</v>
      </c>
      <c r="T89" s="63"/>
      <c r="U89" s="63"/>
      <c r="V89" s="63" t="s">
        <v>4164</v>
      </c>
      <c r="W89" s="63" t="s">
        <v>40</v>
      </c>
      <c r="X89" s="63" t="s">
        <v>643</v>
      </c>
      <c r="Y89" s="429">
        <v>45014</v>
      </c>
      <c r="Z89" s="430">
        <v>46842</v>
      </c>
      <c r="AA89" s="63" t="s">
        <v>4158</v>
      </c>
      <c r="AB89" s="63" t="s">
        <v>4159</v>
      </c>
      <c r="AC89" s="63"/>
      <c r="AD89" s="63" t="s">
        <v>5187</v>
      </c>
      <c r="AE89" s="63" t="s">
        <v>5188</v>
      </c>
      <c r="AF89" s="435">
        <v>45019</v>
      </c>
      <c r="AG89" s="174"/>
      <c r="AH89" s="174"/>
      <c r="AI89" s="174"/>
      <c r="AJ89" s="174"/>
      <c r="AK89" s="174"/>
      <c r="AL89" s="174"/>
      <c r="AM89" s="174"/>
      <c r="AN89" s="174"/>
      <c r="AO89" s="174"/>
      <c r="AP89" s="174"/>
      <c r="AQ89" s="174"/>
      <c r="AR89" s="174" t="s">
        <v>2315</v>
      </c>
      <c r="AS89" s="174">
        <v>2023</v>
      </c>
      <c r="AT89" s="415">
        <v>45027</v>
      </c>
      <c r="AU89" s="174" t="s">
        <v>1351</v>
      </c>
      <c r="AV89" s="419" t="s">
        <v>9022</v>
      </c>
      <c r="AW89" s="424"/>
      <c r="AX89" s="462"/>
      <c r="AY89" s="422"/>
      <c r="AZ89" s="530"/>
      <c r="BA89" s="530"/>
      <c r="BB89" s="422"/>
      <c r="BC89" s="530"/>
      <c r="BD89" s="424"/>
      <c r="BE89" s="462"/>
      <c r="BF89" s="429">
        <v>44253</v>
      </c>
      <c r="BG89" s="426">
        <f t="shared" si="2"/>
        <v>0</v>
      </c>
      <c r="BH89" s="426">
        <f t="shared" si="3"/>
        <v>0</v>
      </c>
      <c r="BI89" s="426">
        <f t="shared" si="4"/>
        <v>0</v>
      </c>
      <c r="BJ89" s="426">
        <f t="shared" si="5"/>
        <v>0</v>
      </c>
      <c r="BK89" s="425" t="b">
        <f t="shared" si="6"/>
        <v>0</v>
      </c>
    </row>
    <row r="90" spans="1:63" ht="15.75" customHeight="1">
      <c r="A90" s="63" t="s">
        <v>10</v>
      </c>
      <c r="B90" s="63" t="s">
        <v>11</v>
      </c>
      <c r="C90" s="63" t="s">
        <v>12</v>
      </c>
      <c r="D90" s="63" t="s">
        <v>13</v>
      </c>
      <c r="E90" s="63" t="s">
        <v>3756</v>
      </c>
      <c r="F90" s="63"/>
      <c r="G90" s="63" t="s">
        <v>638</v>
      </c>
      <c r="H90" s="63"/>
      <c r="I90" s="63"/>
      <c r="J90" s="63" t="s">
        <v>639</v>
      </c>
      <c r="K90" s="63"/>
      <c r="L90" s="63"/>
      <c r="M90" s="63" t="s">
        <v>640</v>
      </c>
      <c r="N90" s="63"/>
      <c r="O90" s="63" t="s">
        <v>15</v>
      </c>
      <c r="P90" s="63" t="s">
        <v>16</v>
      </c>
      <c r="Q90" s="63" t="s">
        <v>35</v>
      </c>
      <c r="R90" s="63" t="s">
        <v>8666</v>
      </c>
      <c r="S90" s="63" t="s">
        <v>33</v>
      </c>
      <c r="T90" s="63"/>
      <c r="U90" s="63"/>
      <c r="V90" s="63" t="s">
        <v>4164</v>
      </c>
      <c r="W90" s="63" t="s">
        <v>34</v>
      </c>
      <c r="X90" s="63">
        <v>201407022133</v>
      </c>
      <c r="Y90" s="429">
        <v>45014</v>
      </c>
      <c r="Z90" s="430">
        <v>46842</v>
      </c>
      <c r="AA90" s="63" t="s">
        <v>4158</v>
      </c>
      <c r="AB90" s="63" t="s">
        <v>4159</v>
      </c>
      <c r="AC90" s="63"/>
      <c r="AD90" s="63" t="s">
        <v>4283</v>
      </c>
      <c r="AE90" s="63" t="s">
        <v>4283</v>
      </c>
      <c r="AF90" s="63" t="s">
        <v>4283</v>
      </c>
      <c r="AG90" s="174"/>
      <c r="AH90" s="174"/>
      <c r="AI90" s="174"/>
      <c r="AJ90" s="174"/>
      <c r="AK90" s="174"/>
      <c r="AL90" s="174"/>
      <c r="AM90" s="174"/>
      <c r="AN90" s="174"/>
      <c r="AO90" s="174"/>
      <c r="AP90" s="174"/>
      <c r="AQ90" s="174"/>
      <c r="AR90" s="174" t="s">
        <v>2315</v>
      </c>
      <c r="AS90" s="174">
        <v>2023</v>
      </c>
      <c r="AT90" s="415">
        <v>45027</v>
      </c>
      <c r="AU90" s="174" t="s">
        <v>1351</v>
      </c>
      <c r="AV90" s="419" t="s">
        <v>9023</v>
      </c>
      <c r="AW90" s="424"/>
      <c r="AX90" s="462"/>
      <c r="AY90" s="422"/>
      <c r="AZ90" s="530"/>
      <c r="BA90" s="530"/>
      <c r="BB90" s="422"/>
      <c r="BC90" s="530"/>
      <c r="BD90" s="424"/>
      <c r="BE90" s="462">
        <v>1</v>
      </c>
      <c r="BF90" s="429">
        <v>41873</v>
      </c>
      <c r="BG90" s="426">
        <f t="shared" si="2"/>
        <v>0</v>
      </c>
      <c r="BH90" s="426">
        <f t="shared" si="3"/>
        <v>0</v>
      </c>
      <c r="BI90" s="426">
        <f t="shared" si="4"/>
        <v>0</v>
      </c>
      <c r="BJ90" s="426">
        <f t="shared" si="5"/>
        <v>0</v>
      </c>
      <c r="BK90" s="425" t="b">
        <f t="shared" si="6"/>
        <v>0</v>
      </c>
    </row>
    <row r="91" spans="1:63" ht="15.75" customHeight="1">
      <c r="A91" s="703" t="s">
        <v>10</v>
      </c>
      <c r="B91" s="703" t="s">
        <v>11</v>
      </c>
      <c r="C91" s="703" t="s">
        <v>12</v>
      </c>
      <c r="D91" s="703" t="s">
        <v>13</v>
      </c>
      <c r="E91" s="703" t="s">
        <v>28</v>
      </c>
      <c r="F91" s="703"/>
      <c r="G91" s="703" t="s">
        <v>644</v>
      </c>
      <c r="H91" s="703"/>
      <c r="I91" s="703"/>
      <c r="J91" s="703" t="s">
        <v>645</v>
      </c>
      <c r="K91" s="703"/>
      <c r="L91" s="703"/>
      <c r="M91" s="703" t="s">
        <v>646</v>
      </c>
      <c r="N91" s="703"/>
      <c r="O91" s="703" t="s">
        <v>15</v>
      </c>
      <c r="P91" s="703" t="s">
        <v>16</v>
      </c>
      <c r="Q91" s="703" t="s">
        <v>21</v>
      </c>
      <c r="R91" s="703" t="s">
        <v>3006</v>
      </c>
      <c r="S91" s="703"/>
      <c r="T91" s="703" t="s">
        <v>647</v>
      </c>
      <c r="U91" s="703"/>
      <c r="V91" s="703" t="s">
        <v>22</v>
      </c>
      <c r="W91" s="703" t="s">
        <v>506</v>
      </c>
      <c r="X91" s="703">
        <v>1207020044</v>
      </c>
      <c r="Y91" s="704">
        <v>40998</v>
      </c>
      <c r="Z91" s="703"/>
      <c r="AA91" s="703" t="s">
        <v>4158</v>
      </c>
      <c r="AB91" s="703" t="s">
        <v>4159</v>
      </c>
      <c r="AC91" s="703"/>
      <c r="AD91" s="703" t="s">
        <v>4283</v>
      </c>
      <c r="AE91" s="703" t="s">
        <v>4283</v>
      </c>
      <c r="AF91" s="703" t="s">
        <v>4283</v>
      </c>
      <c r="AG91" s="703"/>
      <c r="AH91" s="703"/>
      <c r="AI91" s="703"/>
      <c r="AJ91" s="703"/>
      <c r="AK91" s="703"/>
      <c r="AL91" s="703"/>
      <c r="AM91" s="703"/>
      <c r="AN91" s="703"/>
      <c r="AO91" s="703"/>
      <c r="AP91" s="703"/>
      <c r="AQ91" s="703"/>
      <c r="AR91" s="703" t="s">
        <v>2315</v>
      </c>
      <c r="AS91" s="703">
        <v>2023</v>
      </c>
      <c r="AT91" s="706"/>
      <c r="AU91" s="703" t="s">
        <v>2323</v>
      </c>
      <c r="AV91" s="707" t="s">
        <v>9024</v>
      </c>
      <c r="AW91" s="708"/>
      <c r="AX91" s="709"/>
      <c r="AY91" s="422"/>
      <c r="AZ91" s="730"/>
      <c r="BA91" s="730"/>
      <c r="BB91" s="422"/>
      <c r="BC91" s="730"/>
      <c r="BD91" s="708"/>
      <c r="BE91" s="709"/>
      <c r="BF91" s="710"/>
      <c r="BG91" s="710">
        <f t="shared" si="2"/>
        <v>0</v>
      </c>
      <c r="BH91" s="710">
        <f t="shared" si="3"/>
        <v>0</v>
      </c>
      <c r="BI91" s="710">
        <f t="shared" si="4"/>
        <v>0</v>
      </c>
      <c r="BJ91" s="710">
        <f t="shared" si="5"/>
        <v>0</v>
      </c>
      <c r="BK91" s="709" t="b">
        <f t="shared" si="6"/>
        <v>0</v>
      </c>
    </row>
    <row r="92" spans="1:63" ht="15.75" customHeight="1">
      <c r="A92" s="63" t="s">
        <v>10</v>
      </c>
      <c r="B92" s="63" t="s">
        <v>11</v>
      </c>
      <c r="C92" s="63" t="s">
        <v>12</v>
      </c>
      <c r="D92" s="63" t="s">
        <v>13</v>
      </c>
      <c r="E92" s="63" t="s">
        <v>3756</v>
      </c>
      <c r="F92" s="63"/>
      <c r="G92" s="63" t="s">
        <v>648</v>
      </c>
      <c r="H92" s="63"/>
      <c r="I92" s="63"/>
      <c r="J92" s="63" t="s">
        <v>649</v>
      </c>
      <c r="K92" s="63"/>
      <c r="L92" s="63"/>
      <c r="M92" s="63" t="s">
        <v>650</v>
      </c>
      <c r="N92" s="63"/>
      <c r="O92" s="63" t="s">
        <v>15</v>
      </c>
      <c r="P92" s="63" t="s">
        <v>16</v>
      </c>
      <c r="Q92" s="63" t="s">
        <v>21</v>
      </c>
      <c r="R92" s="63" t="s">
        <v>3006</v>
      </c>
      <c r="S92" s="63"/>
      <c r="T92" s="63" t="s">
        <v>651</v>
      </c>
      <c r="U92" s="63"/>
      <c r="V92" s="63" t="s">
        <v>22</v>
      </c>
      <c r="W92" s="63" t="s">
        <v>19</v>
      </c>
      <c r="X92" s="63" t="s">
        <v>652</v>
      </c>
      <c r="Y92" s="429">
        <v>45197</v>
      </c>
      <c r="Z92" s="430">
        <v>47025</v>
      </c>
      <c r="AA92" s="63" t="s">
        <v>4158</v>
      </c>
      <c r="AB92" s="63" t="s">
        <v>4159</v>
      </c>
      <c r="AC92" s="63"/>
      <c r="AD92" s="63" t="s">
        <v>5190</v>
      </c>
      <c r="AE92" s="63" t="s">
        <v>5191</v>
      </c>
      <c r="AF92" s="430">
        <v>45626</v>
      </c>
      <c r="AG92" s="174"/>
      <c r="AH92" s="174"/>
      <c r="AI92" s="174"/>
      <c r="AJ92" s="174"/>
      <c r="AK92" s="174"/>
      <c r="AL92" s="174"/>
      <c r="AM92" s="174"/>
      <c r="AN92" s="174"/>
      <c r="AO92" s="174"/>
      <c r="AP92" s="174"/>
      <c r="AQ92" s="174"/>
      <c r="AR92" s="174" t="s">
        <v>2330</v>
      </c>
      <c r="AS92" s="174">
        <v>2023</v>
      </c>
      <c r="AT92" s="415">
        <v>45202</v>
      </c>
      <c r="AU92" s="174" t="s">
        <v>1351</v>
      </c>
      <c r="AV92" s="419" t="s">
        <v>9025</v>
      </c>
      <c r="AW92" s="424"/>
      <c r="AX92" s="462"/>
      <c r="AY92" s="422"/>
      <c r="AZ92" s="530"/>
      <c r="BA92" s="530"/>
      <c r="BB92" s="422"/>
      <c r="BC92" s="530"/>
      <c r="BD92" s="424"/>
      <c r="BE92" s="462">
        <v>1</v>
      </c>
      <c r="BF92" s="429">
        <v>42286</v>
      </c>
      <c r="BG92" s="426">
        <f t="shared" si="2"/>
        <v>0</v>
      </c>
      <c r="BH92" s="426">
        <f t="shared" si="3"/>
        <v>0</v>
      </c>
      <c r="BI92" s="426">
        <f t="shared" si="4"/>
        <v>0</v>
      </c>
      <c r="BJ92" s="426">
        <f t="shared" si="5"/>
        <v>0</v>
      </c>
      <c r="BK92" s="425" t="b">
        <f t="shared" si="6"/>
        <v>0</v>
      </c>
    </row>
    <row r="93" spans="1:63" ht="15.75" customHeight="1">
      <c r="A93" s="63" t="s">
        <v>10</v>
      </c>
      <c r="B93" s="63" t="s">
        <v>11</v>
      </c>
      <c r="C93" s="63" t="s">
        <v>12</v>
      </c>
      <c r="D93" s="63" t="s">
        <v>13</v>
      </c>
      <c r="E93" s="63" t="s">
        <v>3756</v>
      </c>
      <c r="F93" s="63"/>
      <c r="G93" s="63" t="s">
        <v>648</v>
      </c>
      <c r="H93" s="63"/>
      <c r="I93" s="63"/>
      <c r="J93" s="63" t="s">
        <v>649</v>
      </c>
      <c r="K93" s="63"/>
      <c r="L93" s="63"/>
      <c r="M93" s="63" t="s">
        <v>650</v>
      </c>
      <c r="N93" s="63"/>
      <c r="O93" s="63" t="s">
        <v>15</v>
      </c>
      <c r="P93" s="63" t="s">
        <v>16</v>
      </c>
      <c r="Q93" s="63" t="s">
        <v>21</v>
      </c>
      <c r="R93" s="63" t="s">
        <v>3006</v>
      </c>
      <c r="S93" s="63"/>
      <c r="T93" s="63" t="s">
        <v>653</v>
      </c>
      <c r="U93" s="63"/>
      <c r="V93" s="63" t="s">
        <v>22</v>
      </c>
      <c r="W93" s="63" t="s">
        <v>19</v>
      </c>
      <c r="X93" s="63" t="s">
        <v>654</v>
      </c>
      <c r="Y93" s="429">
        <v>45197</v>
      </c>
      <c r="Z93" s="430">
        <v>47025</v>
      </c>
      <c r="AA93" s="63" t="s">
        <v>4158</v>
      </c>
      <c r="AB93" s="63" t="s">
        <v>4159</v>
      </c>
      <c r="AC93" s="63"/>
      <c r="AD93" s="63" t="s">
        <v>5190</v>
      </c>
      <c r="AE93" s="63" t="s">
        <v>5191</v>
      </c>
      <c r="AF93" s="430">
        <v>45626</v>
      </c>
      <c r="AG93" s="174"/>
      <c r="AH93" s="174"/>
      <c r="AI93" s="174"/>
      <c r="AJ93" s="174"/>
      <c r="AK93" s="174"/>
      <c r="AL93" s="174"/>
      <c r="AM93" s="174"/>
      <c r="AN93" s="174"/>
      <c r="AO93" s="174"/>
      <c r="AP93" s="174"/>
      <c r="AQ93" s="174"/>
      <c r="AR93" s="174" t="s">
        <v>2330</v>
      </c>
      <c r="AS93" s="174">
        <v>2023</v>
      </c>
      <c r="AT93" s="415">
        <v>45202</v>
      </c>
      <c r="AU93" s="174" t="s">
        <v>1351</v>
      </c>
      <c r="AV93" s="419" t="s">
        <v>9026</v>
      </c>
      <c r="AW93" s="424"/>
      <c r="AX93" s="462"/>
      <c r="AY93" s="422"/>
      <c r="AZ93" s="530"/>
      <c r="BA93" s="530"/>
      <c r="BB93" s="422"/>
      <c r="BC93" s="530"/>
      <c r="BD93" s="424"/>
      <c r="BE93" s="462"/>
      <c r="BF93" s="429">
        <v>42286</v>
      </c>
      <c r="BG93" s="426">
        <f t="shared" si="2"/>
        <v>0</v>
      </c>
      <c r="BH93" s="426">
        <f t="shared" si="3"/>
        <v>0</v>
      </c>
      <c r="BI93" s="426">
        <f t="shared" si="4"/>
        <v>0</v>
      </c>
      <c r="BJ93" s="426">
        <f t="shared" si="5"/>
        <v>0</v>
      </c>
      <c r="BK93" s="425" t="b">
        <f t="shared" si="6"/>
        <v>0</v>
      </c>
    </row>
    <row r="94" spans="1:63" ht="15.75" customHeight="1">
      <c r="A94" s="63" t="s">
        <v>10</v>
      </c>
      <c r="B94" s="63" t="s">
        <v>11</v>
      </c>
      <c r="C94" s="63" t="s">
        <v>12</v>
      </c>
      <c r="D94" s="63" t="s">
        <v>13</v>
      </c>
      <c r="E94" s="63" t="s">
        <v>3756</v>
      </c>
      <c r="F94" s="63"/>
      <c r="G94" s="63" t="s">
        <v>648</v>
      </c>
      <c r="H94" s="63"/>
      <c r="I94" s="63"/>
      <c r="J94" s="63" t="s">
        <v>649</v>
      </c>
      <c r="K94" s="63"/>
      <c r="L94" s="63"/>
      <c r="M94" s="63" t="s">
        <v>650</v>
      </c>
      <c r="N94" s="63"/>
      <c r="O94" s="63" t="s">
        <v>15</v>
      </c>
      <c r="P94" s="63" t="s">
        <v>16</v>
      </c>
      <c r="Q94" s="63" t="s">
        <v>21</v>
      </c>
      <c r="R94" s="63" t="s">
        <v>3006</v>
      </c>
      <c r="S94" s="63"/>
      <c r="T94" s="63" t="s">
        <v>344</v>
      </c>
      <c r="U94" s="63"/>
      <c r="V94" s="63" t="s">
        <v>22</v>
      </c>
      <c r="W94" s="63" t="s">
        <v>19</v>
      </c>
      <c r="X94" s="63" t="s">
        <v>655</v>
      </c>
      <c r="Y94" s="429">
        <v>45197</v>
      </c>
      <c r="Z94" s="430">
        <v>47025</v>
      </c>
      <c r="AA94" s="63" t="s">
        <v>4158</v>
      </c>
      <c r="AB94" s="63" t="s">
        <v>4159</v>
      </c>
      <c r="AC94" s="63"/>
      <c r="AD94" s="63" t="s">
        <v>5190</v>
      </c>
      <c r="AE94" s="63" t="s">
        <v>5191</v>
      </c>
      <c r="AF94" s="430">
        <v>45626</v>
      </c>
      <c r="AG94" s="174"/>
      <c r="AH94" s="174"/>
      <c r="AI94" s="174"/>
      <c r="AJ94" s="174"/>
      <c r="AK94" s="174"/>
      <c r="AL94" s="174"/>
      <c r="AM94" s="174"/>
      <c r="AN94" s="174"/>
      <c r="AO94" s="174"/>
      <c r="AP94" s="174"/>
      <c r="AQ94" s="174"/>
      <c r="AR94" s="174" t="s">
        <v>2330</v>
      </c>
      <c r="AS94" s="174">
        <v>2023</v>
      </c>
      <c r="AT94" s="415">
        <v>45202</v>
      </c>
      <c r="AU94" s="174" t="s">
        <v>1351</v>
      </c>
      <c r="AV94" s="419" t="s">
        <v>9027</v>
      </c>
      <c r="AW94" s="424"/>
      <c r="AX94" s="462"/>
      <c r="AY94" s="422"/>
      <c r="AZ94" s="530"/>
      <c r="BA94" s="530"/>
      <c r="BB94" s="422"/>
      <c r="BC94" s="530"/>
      <c r="BD94" s="424"/>
      <c r="BE94" s="462"/>
      <c r="BF94" s="429">
        <v>42286</v>
      </c>
      <c r="BG94" s="426">
        <f t="shared" si="2"/>
        <v>0</v>
      </c>
      <c r="BH94" s="426">
        <f t="shared" si="3"/>
        <v>0</v>
      </c>
      <c r="BI94" s="426">
        <f t="shared" si="4"/>
        <v>0</v>
      </c>
      <c r="BJ94" s="426">
        <f t="shared" si="5"/>
        <v>0</v>
      </c>
      <c r="BK94" s="425" t="b">
        <f t="shared" si="6"/>
        <v>0</v>
      </c>
    </row>
    <row r="95" spans="1:63" ht="15.75" customHeight="1">
      <c r="A95" s="703" t="s">
        <v>10</v>
      </c>
      <c r="B95" s="703" t="s">
        <v>11</v>
      </c>
      <c r="C95" s="703" t="s">
        <v>146</v>
      </c>
      <c r="D95" s="703" t="s">
        <v>656</v>
      </c>
      <c r="E95" s="703" t="s">
        <v>28</v>
      </c>
      <c r="F95" s="703"/>
      <c r="G95" s="703" t="s">
        <v>657</v>
      </c>
      <c r="H95" s="703"/>
      <c r="I95" s="703"/>
      <c r="J95" s="703" t="s">
        <v>658</v>
      </c>
      <c r="K95" s="703"/>
      <c r="L95" s="703"/>
      <c r="M95" s="731" t="s">
        <v>659</v>
      </c>
      <c r="N95" s="703"/>
      <c r="O95" s="703" t="s">
        <v>15</v>
      </c>
      <c r="P95" s="703" t="s">
        <v>16</v>
      </c>
      <c r="Q95" s="703" t="s">
        <v>35</v>
      </c>
      <c r="R95" s="703" t="s">
        <v>84</v>
      </c>
      <c r="S95" s="703" t="s">
        <v>2585</v>
      </c>
      <c r="T95" s="703"/>
      <c r="U95" s="703"/>
      <c r="V95" s="703" t="s">
        <v>4213</v>
      </c>
      <c r="W95" s="703" t="s">
        <v>109</v>
      </c>
      <c r="X95" s="703">
        <v>707021141</v>
      </c>
      <c r="Y95" s="704">
        <v>39290</v>
      </c>
      <c r="Z95" s="703"/>
      <c r="AA95" s="703" t="s">
        <v>4158</v>
      </c>
      <c r="AB95" s="703" t="s">
        <v>4159</v>
      </c>
      <c r="AC95" s="703"/>
      <c r="AD95" s="703" t="s">
        <v>4283</v>
      </c>
      <c r="AE95" s="703" t="s">
        <v>4283</v>
      </c>
      <c r="AF95" s="703" t="s">
        <v>4283</v>
      </c>
      <c r="AG95" s="703"/>
      <c r="AH95" s="703"/>
      <c r="AI95" s="705">
        <v>44970</v>
      </c>
      <c r="AJ95" s="703" t="s">
        <v>8685</v>
      </c>
      <c r="AK95" s="703"/>
      <c r="AL95" s="703"/>
      <c r="AM95" s="703"/>
      <c r="AN95" s="703"/>
      <c r="AO95" s="703"/>
      <c r="AP95" s="703"/>
      <c r="AQ95" s="703"/>
      <c r="AR95" s="703" t="s">
        <v>2309</v>
      </c>
      <c r="AS95" s="703">
        <v>2023</v>
      </c>
      <c r="AT95" s="706">
        <v>44985</v>
      </c>
      <c r="AU95" s="703" t="s">
        <v>2323</v>
      </c>
      <c r="AV95" s="707"/>
      <c r="AW95" s="708"/>
      <c r="AX95" s="709"/>
      <c r="AY95" s="422"/>
      <c r="AZ95" s="730"/>
      <c r="BA95" s="730"/>
      <c r="BB95" s="422"/>
      <c r="BC95" s="730"/>
      <c r="BD95" s="708"/>
      <c r="BE95" s="709"/>
      <c r="BF95" s="710"/>
      <c r="BG95" s="710">
        <f t="shared" si="2"/>
        <v>0</v>
      </c>
      <c r="BH95" s="710">
        <f t="shared" si="3"/>
        <v>0</v>
      </c>
      <c r="BI95" s="710">
        <f t="shared" si="4"/>
        <v>0</v>
      </c>
      <c r="BJ95" s="710">
        <f t="shared" si="5"/>
        <v>0</v>
      </c>
      <c r="BK95" s="709" t="b">
        <f t="shared" si="6"/>
        <v>0</v>
      </c>
    </row>
    <row r="96" spans="1:63" ht="15.75" customHeight="1">
      <c r="A96" s="703" t="s">
        <v>10</v>
      </c>
      <c r="B96" s="703" t="s">
        <v>11</v>
      </c>
      <c r="C96" s="703" t="s">
        <v>146</v>
      </c>
      <c r="D96" s="703" t="s">
        <v>656</v>
      </c>
      <c r="E96" s="703" t="s">
        <v>28</v>
      </c>
      <c r="F96" s="703"/>
      <c r="G96" s="703" t="s">
        <v>657</v>
      </c>
      <c r="H96" s="703"/>
      <c r="I96" s="703"/>
      <c r="J96" s="703" t="s">
        <v>658</v>
      </c>
      <c r="K96" s="703"/>
      <c r="L96" s="703"/>
      <c r="M96" s="703" t="s">
        <v>659</v>
      </c>
      <c r="N96" s="703"/>
      <c r="O96" s="703" t="s">
        <v>15</v>
      </c>
      <c r="P96" s="703" t="s">
        <v>16</v>
      </c>
      <c r="Q96" s="703" t="s">
        <v>35</v>
      </c>
      <c r="R96" s="703" t="s">
        <v>84</v>
      </c>
      <c r="S96" s="703" t="s">
        <v>1778</v>
      </c>
      <c r="T96" s="703"/>
      <c r="U96" s="703"/>
      <c r="V96" s="703" t="s">
        <v>4164</v>
      </c>
      <c r="W96" s="703" t="s">
        <v>94</v>
      </c>
      <c r="X96" s="703">
        <v>707022142</v>
      </c>
      <c r="Y96" s="704">
        <v>39290</v>
      </c>
      <c r="Z96" s="703"/>
      <c r="AA96" s="703" t="s">
        <v>4158</v>
      </c>
      <c r="AB96" s="703" t="s">
        <v>4159</v>
      </c>
      <c r="AC96" s="703"/>
      <c r="AD96" s="703" t="s">
        <v>9028</v>
      </c>
      <c r="AE96" s="703" t="s">
        <v>9029</v>
      </c>
      <c r="AF96" s="703" t="s">
        <v>4283</v>
      </c>
      <c r="AG96" s="703"/>
      <c r="AH96" s="703"/>
      <c r="AI96" s="705">
        <v>44970</v>
      </c>
      <c r="AJ96" s="703" t="s">
        <v>8685</v>
      </c>
      <c r="AK96" s="703"/>
      <c r="AL96" s="703"/>
      <c r="AM96" s="703"/>
      <c r="AN96" s="703"/>
      <c r="AO96" s="703"/>
      <c r="AP96" s="703"/>
      <c r="AQ96" s="703"/>
      <c r="AR96" s="703" t="s">
        <v>2309</v>
      </c>
      <c r="AS96" s="703">
        <v>2023</v>
      </c>
      <c r="AT96" s="706">
        <v>44985</v>
      </c>
      <c r="AU96" s="703" t="s">
        <v>2323</v>
      </c>
      <c r="AV96" s="707"/>
      <c r="AW96" s="708"/>
      <c r="AX96" s="709"/>
      <c r="AY96" s="422"/>
      <c r="AZ96" s="730"/>
      <c r="BA96" s="730"/>
      <c r="BB96" s="422"/>
      <c r="BC96" s="730"/>
      <c r="BD96" s="708"/>
      <c r="BE96" s="709"/>
      <c r="BF96" s="710"/>
      <c r="BG96" s="710">
        <f t="shared" si="2"/>
        <v>0</v>
      </c>
      <c r="BH96" s="710">
        <f t="shared" si="3"/>
        <v>0</v>
      </c>
      <c r="BI96" s="710">
        <f t="shared" si="4"/>
        <v>0</v>
      </c>
      <c r="BJ96" s="710">
        <f t="shared" si="5"/>
        <v>0</v>
      </c>
      <c r="BK96" s="709" t="b">
        <f t="shared" si="6"/>
        <v>0</v>
      </c>
    </row>
    <row r="97" spans="1:63" ht="15.75" customHeight="1">
      <c r="A97" s="703" t="s">
        <v>10</v>
      </c>
      <c r="B97" s="703" t="s">
        <v>11</v>
      </c>
      <c r="C97" s="703" t="s">
        <v>146</v>
      </c>
      <c r="D97" s="703" t="s">
        <v>656</v>
      </c>
      <c r="E97" s="703" t="s">
        <v>28</v>
      </c>
      <c r="F97" s="703"/>
      <c r="G97" s="703" t="s">
        <v>657</v>
      </c>
      <c r="H97" s="703"/>
      <c r="I97" s="703"/>
      <c r="J97" s="703" t="s">
        <v>658</v>
      </c>
      <c r="K97" s="703"/>
      <c r="L97" s="703"/>
      <c r="M97" s="703" t="s">
        <v>659</v>
      </c>
      <c r="N97" s="703"/>
      <c r="O97" s="703" t="s">
        <v>15</v>
      </c>
      <c r="P97" s="703" t="s">
        <v>16</v>
      </c>
      <c r="Q97" s="703" t="s">
        <v>35</v>
      </c>
      <c r="R97" s="703" t="s">
        <v>84</v>
      </c>
      <c r="S97" s="703" t="s">
        <v>660</v>
      </c>
      <c r="T97" s="703"/>
      <c r="U97" s="703"/>
      <c r="V97" s="703" t="s">
        <v>4213</v>
      </c>
      <c r="W97" s="703" t="s">
        <v>94</v>
      </c>
      <c r="X97" s="703">
        <v>707021136</v>
      </c>
      <c r="Y97" s="704">
        <v>39290</v>
      </c>
      <c r="Z97" s="703"/>
      <c r="AA97" s="703" t="s">
        <v>4158</v>
      </c>
      <c r="AB97" s="703" t="s">
        <v>4159</v>
      </c>
      <c r="AC97" s="703"/>
      <c r="AD97" s="703" t="s">
        <v>4283</v>
      </c>
      <c r="AE97" s="703" t="s">
        <v>4283</v>
      </c>
      <c r="AF97" s="703" t="s">
        <v>4283</v>
      </c>
      <c r="AG97" s="703"/>
      <c r="AH97" s="703"/>
      <c r="AI97" s="705">
        <v>44970</v>
      </c>
      <c r="AJ97" s="703" t="s">
        <v>8685</v>
      </c>
      <c r="AK97" s="703"/>
      <c r="AL97" s="703"/>
      <c r="AM97" s="703"/>
      <c r="AN97" s="703"/>
      <c r="AO97" s="703"/>
      <c r="AP97" s="703"/>
      <c r="AQ97" s="703"/>
      <c r="AR97" s="703" t="s">
        <v>2309</v>
      </c>
      <c r="AS97" s="703">
        <v>2023</v>
      </c>
      <c r="AT97" s="706">
        <v>44985</v>
      </c>
      <c r="AU97" s="703" t="s">
        <v>2323</v>
      </c>
      <c r="AV97" s="707"/>
      <c r="AW97" s="708"/>
      <c r="AX97" s="709"/>
      <c r="AY97" s="422"/>
      <c r="AZ97" s="730"/>
      <c r="BA97" s="730"/>
      <c r="BB97" s="422"/>
      <c r="BC97" s="730"/>
      <c r="BD97" s="708"/>
      <c r="BE97" s="709"/>
      <c r="BF97" s="710"/>
      <c r="BG97" s="710">
        <f t="shared" si="2"/>
        <v>0</v>
      </c>
      <c r="BH97" s="710">
        <f t="shared" si="3"/>
        <v>0</v>
      </c>
      <c r="BI97" s="710">
        <f t="shared" si="4"/>
        <v>0</v>
      </c>
      <c r="BJ97" s="710">
        <f t="shared" si="5"/>
        <v>0</v>
      </c>
      <c r="BK97" s="709" t="b">
        <f t="shared" si="6"/>
        <v>0</v>
      </c>
    </row>
    <row r="98" spans="1:63" ht="15.75" customHeight="1">
      <c r="A98" s="703" t="s">
        <v>10</v>
      </c>
      <c r="B98" s="703" t="s">
        <v>11</v>
      </c>
      <c r="C98" s="703" t="s">
        <v>146</v>
      </c>
      <c r="D98" s="703" t="s">
        <v>656</v>
      </c>
      <c r="E98" s="703" t="s">
        <v>28</v>
      </c>
      <c r="F98" s="703"/>
      <c r="G98" s="703" t="s">
        <v>657</v>
      </c>
      <c r="H98" s="703"/>
      <c r="I98" s="703"/>
      <c r="J98" s="703" t="s">
        <v>658</v>
      </c>
      <c r="K98" s="703"/>
      <c r="L98" s="703"/>
      <c r="M98" s="703" t="s">
        <v>659</v>
      </c>
      <c r="N98" s="703"/>
      <c r="O98" s="703" t="s">
        <v>15</v>
      </c>
      <c r="P98" s="703" t="s">
        <v>16</v>
      </c>
      <c r="Q98" s="703" t="s">
        <v>35</v>
      </c>
      <c r="R98" s="703" t="s">
        <v>84</v>
      </c>
      <c r="S98" s="703" t="s">
        <v>550</v>
      </c>
      <c r="T98" s="703"/>
      <c r="U98" s="703"/>
      <c r="V98" s="703" t="s">
        <v>4164</v>
      </c>
      <c r="W98" s="703" t="s">
        <v>94</v>
      </c>
      <c r="X98" s="703">
        <v>707022137</v>
      </c>
      <c r="Y98" s="704">
        <v>39290</v>
      </c>
      <c r="Z98" s="703"/>
      <c r="AA98" s="703" t="s">
        <v>4158</v>
      </c>
      <c r="AB98" s="703" t="s">
        <v>4159</v>
      </c>
      <c r="AC98" s="703"/>
      <c r="AD98" s="703" t="s">
        <v>4283</v>
      </c>
      <c r="AE98" s="703" t="s">
        <v>4283</v>
      </c>
      <c r="AF98" s="703" t="s">
        <v>4283</v>
      </c>
      <c r="AG98" s="703"/>
      <c r="AH98" s="703"/>
      <c r="AI98" s="705">
        <v>44970</v>
      </c>
      <c r="AJ98" s="703" t="s">
        <v>8685</v>
      </c>
      <c r="AK98" s="703"/>
      <c r="AL98" s="703"/>
      <c r="AM98" s="703"/>
      <c r="AN98" s="703"/>
      <c r="AO98" s="703"/>
      <c r="AP98" s="703"/>
      <c r="AQ98" s="703"/>
      <c r="AR98" s="703" t="s">
        <v>2309</v>
      </c>
      <c r="AS98" s="703">
        <v>2023</v>
      </c>
      <c r="AT98" s="706">
        <v>44985</v>
      </c>
      <c r="AU98" s="703" t="s">
        <v>2323</v>
      </c>
      <c r="AV98" s="707"/>
      <c r="AW98" s="708"/>
      <c r="AX98" s="709"/>
      <c r="AY98" s="422"/>
      <c r="AZ98" s="730"/>
      <c r="BA98" s="730"/>
      <c r="BB98" s="422"/>
      <c r="BC98" s="730"/>
      <c r="BD98" s="708"/>
      <c r="BE98" s="709"/>
      <c r="BF98" s="710"/>
      <c r="BG98" s="710">
        <f t="shared" si="2"/>
        <v>0</v>
      </c>
      <c r="BH98" s="710">
        <f t="shared" si="3"/>
        <v>0</v>
      </c>
      <c r="BI98" s="710">
        <f t="shared" si="4"/>
        <v>0</v>
      </c>
      <c r="BJ98" s="710">
        <f t="shared" si="5"/>
        <v>0</v>
      </c>
      <c r="BK98" s="709" t="b">
        <f t="shared" si="6"/>
        <v>0</v>
      </c>
    </row>
    <row r="99" spans="1:63" ht="15.75" customHeight="1">
      <c r="A99" s="63" t="s">
        <v>10</v>
      </c>
      <c r="B99" s="63" t="s">
        <v>11</v>
      </c>
      <c r="C99" s="63" t="s">
        <v>146</v>
      </c>
      <c r="D99" s="63" t="s">
        <v>656</v>
      </c>
      <c r="E99" s="63" t="s">
        <v>28</v>
      </c>
      <c r="F99" s="63"/>
      <c r="G99" s="63" t="s">
        <v>657</v>
      </c>
      <c r="H99" s="63"/>
      <c r="I99" s="63"/>
      <c r="J99" s="63" t="s">
        <v>658</v>
      </c>
      <c r="K99" s="63"/>
      <c r="L99" s="63"/>
      <c r="M99" s="63" t="s">
        <v>659</v>
      </c>
      <c r="N99" s="63" t="s">
        <v>5193</v>
      </c>
      <c r="O99" s="63" t="s">
        <v>15</v>
      </c>
      <c r="P99" s="63" t="s">
        <v>16</v>
      </c>
      <c r="Q99" s="63" t="s">
        <v>35</v>
      </c>
      <c r="R99" s="63" t="s">
        <v>84</v>
      </c>
      <c r="S99" s="63" t="s">
        <v>93</v>
      </c>
      <c r="T99" s="63"/>
      <c r="U99" s="63"/>
      <c r="V99" s="63" t="s">
        <v>4213</v>
      </c>
      <c r="W99" s="63" t="s">
        <v>94</v>
      </c>
      <c r="X99" s="63">
        <v>707021134</v>
      </c>
      <c r="Y99" s="429">
        <v>45014</v>
      </c>
      <c r="Z99" s="430">
        <v>46842</v>
      </c>
      <c r="AA99" s="63" t="s">
        <v>4158</v>
      </c>
      <c r="AB99" s="63" t="s">
        <v>4159</v>
      </c>
      <c r="AC99" s="63"/>
      <c r="AD99" s="63" t="s">
        <v>4283</v>
      </c>
      <c r="AE99" s="63" t="s">
        <v>4283</v>
      </c>
      <c r="AF99" s="63" t="s">
        <v>4283</v>
      </c>
      <c r="AG99" s="174"/>
      <c r="AH99" s="174"/>
      <c r="AI99" s="174"/>
      <c r="AJ99" s="174"/>
      <c r="AK99" s="174"/>
      <c r="AL99" s="174"/>
      <c r="AM99" s="174"/>
      <c r="AN99" s="174"/>
      <c r="AO99" s="174"/>
      <c r="AP99" s="174"/>
      <c r="AQ99" s="174"/>
      <c r="AR99" s="174" t="s">
        <v>2315</v>
      </c>
      <c r="AS99" s="174">
        <v>2023</v>
      </c>
      <c r="AT99" s="415">
        <v>45029</v>
      </c>
      <c r="AU99" s="174" t="s">
        <v>1351</v>
      </c>
      <c r="AV99" s="419" t="s">
        <v>9030</v>
      </c>
      <c r="AW99" s="424"/>
      <c r="AX99" s="462"/>
      <c r="AY99" s="422"/>
      <c r="AZ99" s="530"/>
      <c r="BA99" s="530"/>
      <c r="BB99" s="422"/>
      <c r="BC99" s="530"/>
      <c r="BD99" s="424"/>
      <c r="BE99" s="462">
        <v>1</v>
      </c>
      <c r="BF99" s="429">
        <v>39290</v>
      </c>
      <c r="BG99" s="426">
        <f t="shared" si="2"/>
        <v>0</v>
      </c>
      <c r="BH99" s="426">
        <f t="shared" si="3"/>
        <v>0</v>
      </c>
      <c r="BI99" s="426">
        <f t="shared" si="4"/>
        <v>0</v>
      </c>
      <c r="BJ99" s="426">
        <f t="shared" si="5"/>
        <v>0</v>
      </c>
      <c r="BK99" s="425" t="b">
        <f t="shared" si="6"/>
        <v>0</v>
      </c>
    </row>
    <row r="100" spans="1:63" ht="15.75" customHeight="1">
      <c r="A100" s="63" t="s">
        <v>10</v>
      </c>
      <c r="B100" s="63" t="s">
        <v>11</v>
      </c>
      <c r="C100" s="63" t="s">
        <v>146</v>
      </c>
      <c r="D100" s="63" t="s">
        <v>656</v>
      </c>
      <c r="E100" s="63" t="s">
        <v>28</v>
      </c>
      <c r="F100" s="63"/>
      <c r="G100" s="63" t="s">
        <v>657</v>
      </c>
      <c r="H100" s="63"/>
      <c r="I100" s="63"/>
      <c r="J100" s="63" t="s">
        <v>658</v>
      </c>
      <c r="K100" s="63"/>
      <c r="L100" s="63"/>
      <c r="M100" s="63" t="s">
        <v>659</v>
      </c>
      <c r="N100" s="63" t="s">
        <v>5193</v>
      </c>
      <c r="O100" s="63" t="s">
        <v>15</v>
      </c>
      <c r="P100" s="63" t="s">
        <v>16</v>
      </c>
      <c r="Q100" s="63" t="s">
        <v>35</v>
      </c>
      <c r="R100" s="63" t="s">
        <v>84</v>
      </c>
      <c r="S100" s="63" t="s">
        <v>85</v>
      </c>
      <c r="T100" s="63"/>
      <c r="U100" s="63"/>
      <c r="V100" s="63" t="s">
        <v>4164</v>
      </c>
      <c r="W100" s="63" t="s">
        <v>86</v>
      </c>
      <c r="X100" s="63">
        <v>707022135</v>
      </c>
      <c r="Y100" s="429">
        <v>45014</v>
      </c>
      <c r="Z100" s="430">
        <v>46842</v>
      </c>
      <c r="AA100" s="63" t="s">
        <v>4158</v>
      </c>
      <c r="AB100" s="63" t="s">
        <v>4159</v>
      </c>
      <c r="AC100" s="63"/>
      <c r="AD100" s="63" t="s">
        <v>4283</v>
      </c>
      <c r="AE100" s="63" t="s">
        <v>4283</v>
      </c>
      <c r="AF100" s="63" t="s">
        <v>4283</v>
      </c>
      <c r="AG100" s="174"/>
      <c r="AH100" s="174"/>
      <c r="AI100" s="174"/>
      <c r="AJ100" s="174"/>
      <c r="AK100" s="174"/>
      <c r="AL100" s="174"/>
      <c r="AM100" s="174"/>
      <c r="AN100" s="174"/>
      <c r="AO100" s="174"/>
      <c r="AP100" s="174"/>
      <c r="AQ100" s="174"/>
      <c r="AR100" s="174" t="s">
        <v>2315</v>
      </c>
      <c r="AS100" s="174">
        <v>2023</v>
      </c>
      <c r="AT100" s="415">
        <v>45029</v>
      </c>
      <c r="AU100" s="174" t="s">
        <v>1351</v>
      </c>
      <c r="AV100" s="419" t="s">
        <v>9031</v>
      </c>
      <c r="AW100" s="424"/>
      <c r="AX100" s="462"/>
      <c r="AY100" s="422"/>
      <c r="AZ100" s="530"/>
      <c r="BA100" s="530"/>
      <c r="BB100" s="422"/>
      <c r="BC100" s="530"/>
      <c r="BD100" s="424"/>
      <c r="BE100" s="462"/>
      <c r="BF100" s="429">
        <v>39290</v>
      </c>
      <c r="BG100" s="426">
        <f t="shared" si="2"/>
        <v>0</v>
      </c>
      <c r="BH100" s="426">
        <f t="shared" si="3"/>
        <v>0</v>
      </c>
      <c r="BI100" s="426">
        <f t="shared" si="4"/>
        <v>0</v>
      </c>
      <c r="BJ100" s="426">
        <f t="shared" si="5"/>
        <v>0</v>
      </c>
      <c r="BK100" s="425" t="b">
        <f t="shared" si="6"/>
        <v>0</v>
      </c>
    </row>
    <row r="101" spans="1:63" ht="15.75" customHeight="1">
      <c r="A101" s="703" t="s">
        <v>10</v>
      </c>
      <c r="B101" s="703" t="s">
        <v>11</v>
      </c>
      <c r="C101" s="703" t="s">
        <v>146</v>
      </c>
      <c r="D101" s="703" t="s">
        <v>656</v>
      </c>
      <c r="E101" s="703" t="s">
        <v>28</v>
      </c>
      <c r="F101" s="703"/>
      <c r="G101" s="703" t="s">
        <v>657</v>
      </c>
      <c r="H101" s="703"/>
      <c r="I101" s="703"/>
      <c r="J101" s="703" t="s">
        <v>658</v>
      </c>
      <c r="K101" s="703"/>
      <c r="L101" s="703"/>
      <c r="M101" s="703" t="s">
        <v>661</v>
      </c>
      <c r="N101" s="703"/>
      <c r="O101" s="703" t="s">
        <v>15</v>
      </c>
      <c r="P101" s="703" t="s">
        <v>16</v>
      </c>
      <c r="Q101" s="703" t="s">
        <v>35</v>
      </c>
      <c r="R101" s="703" t="s">
        <v>107</v>
      </c>
      <c r="S101" s="703" t="s">
        <v>662</v>
      </c>
      <c r="T101" s="703"/>
      <c r="U101" s="703"/>
      <c r="V101" s="703" t="s">
        <v>4164</v>
      </c>
      <c r="W101" s="703" t="s">
        <v>663</v>
      </c>
      <c r="X101" s="703">
        <v>1107022079</v>
      </c>
      <c r="Y101" s="704">
        <v>40702</v>
      </c>
      <c r="Z101" s="703"/>
      <c r="AA101" s="703" t="s">
        <v>4158</v>
      </c>
      <c r="AB101" s="703" t="s">
        <v>4159</v>
      </c>
      <c r="AC101" s="703"/>
      <c r="AD101" s="703" t="s">
        <v>4283</v>
      </c>
      <c r="AE101" s="703" t="s">
        <v>4283</v>
      </c>
      <c r="AF101" s="703" t="s">
        <v>4283</v>
      </c>
      <c r="AG101" s="703"/>
      <c r="AH101" s="703"/>
      <c r="AI101" s="705">
        <v>44965</v>
      </c>
      <c r="AJ101" s="703" t="s">
        <v>8685</v>
      </c>
      <c r="AK101" s="703"/>
      <c r="AL101" s="703"/>
      <c r="AM101" s="703"/>
      <c r="AN101" s="703"/>
      <c r="AO101" s="703"/>
      <c r="AP101" s="703"/>
      <c r="AQ101" s="703"/>
      <c r="AR101" s="703" t="s">
        <v>2309</v>
      </c>
      <c r="AS101" s="703">
        <v>2023</v>
      </c>
      <c r="AT101" s="706">
        <v>44966</v>
      </c>
      <c r="AU101" s="703" t="s">
        <v>2323</v>
      </c>
      <c r="AV101" s="707"/>
      <c r="AW101" s="708"/>
      <c r="AX101" s="709"/>
      <c r="AY101" s="422"/>
      <c r="AZ101" s="730"/>
      <c r="BA101" s="730"/>
      <c r="BB101" s="422"/>
      <c r="BC101" s="730"/>
      <c r="BD101" s="708"/>
      <c r="BE101" s="709"/>
      <c r="BF101" s="710"/>
      <c r="BG101" s="710">
        <f t="shared" si="2"/>
        <v>0</v>
      </c>
      <c r="BH101" s="710">
        <f t="shared" si="3"/>
        <v>0</v>
      </c>
      <c r="BI101" s="710">
        <f t="shared" si="4"/>
        <v>0</v>
      </c>
      <c r="BJ101" s="710">
        <f t="shared" si="5"/>
        <v>0</v>
      </c>
      <c r="BK101" s="709" t="b">
        <f t="shared" si="6"/>
        <v>0</v>
      </c>
    </row>
    <row r="102" spans="1:63" ht="15.75" customHeight="1">
      <c r="A102" s="703" t="s">
        <v>10</v>
      </c>
      <c r="B102" s="703" t="s">
        <v>11</v>
      </c>
      <c r="C102" s="703" t="s">
        <v>146</v>
      </c>
      <c r="D102" s="703" t="s">
        <v>656</v>
      </c>
      <c r="E102" s="703" t="s">
        <v>28</v>
      </c>
      <c r="F102" s="703"/>
      <c r="G102" s="703" t="s">
        <v>657</v>
      </c>
      <c r="H102" s="703"/>
      <c r="I102" s="703"/>
      <c r="J102" s="703" t="s">
        <v>658</v>
      </c>
      <c r="K102" s="703"/>
      <c r="L102" s="703"/>
      <c r="M102" s="703" t="s">
        <v>661</v>
      </c>
      <c r="N102" s="703"/>
      <c r="O102" s="703" t="s">
        <v>15</v>
      </c>
      <c r="P102" s="703" t="s">
        <v>16</v>
      </c>
      <c r="Q102" s="703" t="s">
        <v>35</v>
      </c>
      <c r="R102" s="703" t="s">
        <v>107</v>
      </c>
      <c r="S102" s="703" t="s">
        <v>9032</v>
      </c>
      <c r="T102" s="703"/>
      <c r="U102" s="703"/>
      <c r="V102" s="703" t="s">
        <v>4164</v>
      </c>
      <c r="W102" s="703" t="s">
        <v>313</v>
      </c>
      <c r="X102" s="703">
        <v>1107022080</v>
      </c>
      <c r="Y102" s="704">
        <v>40702</v>
      </c>
      <c r="Z102" s="703"/>
      <c r="AA102" s="703" t="s">
        <v>4158</v>
      </c>
      <c r="AB102" s="703" t="s">
        <v>4159</v>
      </c>
      <c r="AC102" s="703"/>
      <c r="AD102" s="703" t="s">
        <v>4283</v>
      </c>
      <c r="AE102" s="703" t="s">
        <v>4283</v>
      </c>
      <c r="AF102" s="703" t="s">
        <v>4283</v>
      </c>
      <c r="AG102" s="703"/>
      <c r="AH102" s="703"/>
      <c r="AI102" s="705">
        <v>44965</v>
      </c>
      <c r="AJ102" s="703" t="s">
        <v>8685</v>
      </c>
      <c r="AK102" s="703"/>
      <c r="AL102" s="703"/>
      <c r="AM102" s="703"/>
      <c r="AN102" s="703"/>
      <c r="AO102" s="703"/>
      <c r="AP102" s="703"/>
      <c r="AQ102" s="703"/>
      <c r="AR102" s="703" t="s">
        <v>2309</v>
      </c>
      <c r="AS102" s="703">
        <v>2023</v>
      </c>
      <c r="AT102" s="706">
        <v>44966</v>
      </c>
      <c r="AU102" s="703" t="s">
        <v>2323</v>
      </c>
      <c r="AV102" s="707"/>
      <c r="AW102" s="708"/>
      <c r="AX102" s="709"/>
      <c r="AY102" s="422"/>
      <c r="AZ102" s="730"/>
      <c r="BA102" s="730"/>
      <c r="BB102" s="422"/>
      <c r="BC102" s="730"/>
      <c r="BD102" s="708"/>
      <c r="BE102" s="709"/>
      <c r="BF102" s="710"/>
      <c r="BG102" s="710">
        <f t="shared" si="2"/>
        <v>0</v>
      </c>
      <c r="BH102" s="710">
        <f t="shared" si="3"/>
        <v>0</v>
      </c>
      <c r="BI102" s="710">
        <f t="shared" si="4"/>
        <v>0</v>
      </c>
      <c r="BJ102" s="710">
        <f t="shared" si="5"/>
        <v>0</v>
      </c>
      <c r="BK102" s="709" t="b">
        <f t="shared" si="6"/>
        <v>0</v>
      </c>
    </row>
    <row r="103" spans="1:63" ht="15.75" customHeight="1">
      <c r="A103" s="703" t="s">
        <v>10</v>
      </c>
      <c r="B103" s="703" t="s">
        <v>11</v>
      </c>
      <c r="C103" s="703" t="s">
        <v>146</v>
      </c>
      <c r="D103" s="703" t="s">
        <v>656</v>
      </c>
      <c r="E103" s="703" t="s">
        <v>28</v>
      </c>
      <c r="F103" s="703"/>
      <c r="G103" s="703" t="s">
        <v>657</v>
      </c>
      <c r="H103" s="703"/>
      <c r="I103" s="703"/>
      <c r="J103" s="703" t="s">
        <v>658</v>
      </c>
      <c r="K103" s="703"/>
      <c r="L103" s="703"/>
      <c r="M103" s="703" t="s">
        <v>661</v>
      </c>
      <c r="N103" s="703"/>
      <c r="O103" s="703" t="s">
        <v>15</v>
      </c>
      <c r="P103" s="703" t="s">
        <v>16</v>
      </c>
      <c r="Q103" s="703" t="s">
        <v>35</v>
      </c>
      <c r="R103" s="703" t="s">
        <v>107</v>
      </c>
      <c r="S103" s="703" t="s">
        <v>664</v>
      </c>
      <c r="T103" s="703"/>
      <c r="U103" s="703"/>
      <c r="V103" s="703" t="s">
        <v>4164</v>
      </c>
      <c r="W103" s="703" t="s">
        <v>313</v>
      </c>
      <c r="X103" s="703">
        <v>1107022083</v>
      </c>
      <c r="Y103" s="704">
        <v>40702</v>
      </c>
      <c r="Z103" s="703"/>
      <c r="AA103" s="703" t="s">
        <v>4158</v>
      </c>
      <c r="AB103" s="703" t="s">
        <v>4159</v>
      </c>
      <c r="AC103" s="703"/>
      <c r="AD103" s="703" t="s">
        <v>4283</v>
      </c>
      <c r="AE103" s="703" t="s">
        <v>4283</v>
      </c>
      <c r="AF103" s="703" t="s">
        <v>4283</v>
      </c>
      <c r="AG103" s="703"/>
      <c r="AH103" s="703"/>
      <c r="AI103" s="705">
        <v>44965</v>
      </c>
      <c r="AJ103" s="703" t="s">
        <v>8685</v>
      </c>
      <c r="AK103" s="703"/>
      <c r="AL103" s="703"/>
      <c r="AM103" s="703"/>
      <c r="AN103" s="703"/>
      <c r="AO103" s="703"/>
      <c r="AP103" s="703"/>
      <c r="AQ103" s="703"/>
      <c r="AR103" s="703" t="s">
        <v>2309</v>
      </c>
      <c r="AS103" s="703">
        <v>2023</v>
      </c>
      <c r="AT103" s="706">
        <v>44966</v>
      </c>
      <c r="AU103" s="703" t="s">
        <v>2323</v>
      </c>
      <c r="AV103" s="707"/>
      <c r="AW103" s="708"/>
      <c r="AX103" s="709"/>
      <c r="AY103" s="422"/>
      <c r="AZ103" s="730"/>
      <c r="BA103" s="730"/>
      <c r="BB103" s="422"/>
      <c r="BC103" s="730"/>
      <c r="BD103" s="708"/>
      <c r="BE103" s="709"/>
      <c r="BF103" s="710"/>
      <c r="BG103" s="710">
        <f t="shared" si="2"/>
        <v>0</v>
      </c>
      <c r="BH103" s="710">
        <f t="shared" si="3"/>
        <v>0</v>
      </c>
      <c r="BI103" s="710">
        <f t="shared" si="4"/>
        <v>0</v>
      </c>
      <c r="BJ103" s="710">
        <f t="shared" si="5"/>
        <v>0</v>
      </c>
      <c r="BK103" s="709" t="b">
        <f t="shared" si="6"/>
        <v>0</v>
      </c>
    </row>
    <row r="104" spans="1:63" ht="15.75" customHeight="1">
      <c r="A104" s="703" t="s">
        <v>10</v>
      </c>
      <c r="B104" s="703" t="s">
        <v>11</v>
      </c>
      <c r="C104" s="703" t="s">
        <v>146</v>
      </c>
      <c r="D104" s="703" t="s">
        <v>656</v>
      </c>
      <c r="E104" s="703" t="s">
        <v>28</v>
      </c>
      <c r="F104" s="703"/>
      <c r="G104" s="703" t="s">
        <v>657</v>
      </c>
      <c r="H104" s="703"/>
      <c r="I104" s="703"/>
      <c r="J104" s="703" t="s">
        <v>658</v>
      </c>
      <c r="K104" s="703"/>
      <c r="L104" s="703"/>
      <c r="M104" s="703" t="s">
        <v>661</v>
      </c>
      <c r="N104" s="703"/>
      <c r="O104" s="703" t="s">
        <v>15</v>
      </c>
      <c r="P104" s="703" t="s">
        <v>16</v>
      </c>
      <c r="Q104" s="703" t="s">
        <v>35</v>
      </c>
      <c r="R104" s="703" t="s">
        <v>107</v>
      </c>
      <c r="S104" s="703" t="s">
        <v>665</v>
      </c>
      <c r="T104" s="703"/>
      <c r="U104" s="703"/>
      <c r="V104" s="703" t="s">
        <v>4164</v>
      </c>
      <c r="W104" s="703" t="s">
        <v>663</v>
      </c>
      <c r="X104" s="703">
        <v>1107022084</v>
      </c>
      <c r="Y104" s="704">
        <v>40702</v>
      </c>
      <c r="Z104" s="703"/>
      <c r="AA104" s="703" t="s">
        <v>4158</v>
      </c>
      <c r="AB104" s="703" t="s">
        <v>4159</v>
      </c>
      <c r="AC104" s="703"/>
      <c r="AD104" s="703" t="s">
        <v>4283</v>
      </c>
      <c r="AE104" s="703" t="s">
        <v>4283</v>
      </c>
      <c r="AF104" s="703" t="s">
        <v>4283</v>
      </c>
      <c r="AG104" s="703"/>
      <c r="AH104" s="703"/>
      <c r="AI104" s="705">
        <v>44965</v>
      </c>
      <c r="AJ104" s="703" t="s">
        <v>8685</v>
      </c>
      <c r="AK104" s="703"/>
      <c r="AL104" s="703"/>
      <c r="AM104" s="703"/>
      <c r="AN104" s="703"/>
      <c r="AO104" s="703"/>
      <c r="AP104" s="703"/>
      <c r="AQ104" s="703"/>
      <c r="AR104" s="703" t="s">
        <v>2309</v>
      </c>
      <c r="AS104" s="703">
        <v>2023</v>
      </c>
      <c r="AT104" s="706">
        <v>44966</v>
      </c>
      <c r="AU104" s="703" t="s">
        <v>2323</v>
      </c>
      <c r="AV104" s="707"/>
      <c r="AW104" s="708"/>
      <c r="AX104" s="709"/>
      <c r="AY104" s="422"/>
      <c r="AZ104" s="730"/>
      <c r="BA104" s="730"/>
      <c r="BB104" s="422"/>
      <c r="BC104" s="730"/>
      <c r="BD104" s="708"/>
      <c r="BE104" s="709"/>
      <c r="BF104" s="710"/>
      <c r="BG104" s="710">
        <f t="shared" si="2"/>
        <v>0</v>
      </c>
      <c r="BH104" s="710">
        <f t="shared" si="3"/>
        <v>0</v>
      </c>
      <c r="BI104" s="710">
        <f t="shared" si="4"/>
        <v>0</v>
      </c>
      <c r="BJ104" s="710">
        <f t="shared" si="5"/>
        <v>0</v>
      </c>
      <c r="BK104" s="709" t="b">
        <f t="shared" si="6"/>
        <v>0</v>
      </c>
    </row>
    <row r="105" spans="1:63" ht="15.75" customHeight="1">
      <c r="A105" s="703" t="s">
        <v>10</v>
      </c>
      <c r="B105" s="703" t="s">
        <v>11</v>
      </c>
      <c r="C105" s="703" t="s">
        <v>146</v>
      </c>
      <c r="D105" s="703" t="s">
        <v>656</v>
      </c>
      <c r="E105" s="703" t="s">
        <v>28</v>
      </c>
      <c r="F105" s="703"/>
      <c r="G105" s="703" t="s">
        <v>657</v>
      </c>
      <c r="H105" s="703"/>
      <c r="I105" s="703"/>
      <c r="J105" s="703" t="s">
        <v>658</v>
      </c>
      <c r="K105" s="703"/>
      <c r="L105" s="703"/>
      <c r="M105" s="703" t="s">
        <v>661</v>
      </c>
      <c r="N105" s="703"/>
      <c r="O105" s="703" t="s">
        <v>15</v>
      </c>
      <c r="P105" s="703" t="s">
        <v>16</v>
      </c>
      <c r="Q105" s="703" t="s">
        <v>35</v>
      </c>
      <c r="R105" s="703" t="s">
        <v>107</v>
      </c>
      <c r="S105" s="703" t="s">
        <v>9033</v>
      </c>
      <c r="T105" s="703"/>
      <c r="U105" s="703"/>
      <c r="V105" s="703" t="s">
        <v>4164</v>
      </c>
      <c r="W105" s="703" t="s">
        <v>663</v>
      </c>
      <c r="X105" s="703">
        <v>1107022095</v>
      </c>
      <c r="Y105" s="704">
        <v>40715</v>
      </c>
      <c r="Z105" s="703"/>
      <c r="AA105" s="703" t="s">
        <v>4158</v>
      </c>
      <c r="AB105" s="703" t="s">
        <v>4159</v>
      </c>
      <c r="AC105" s="703"/>
      <c r="AD105" s="703" t="s">
        <v>4283</v>
      </c>
      <c r="AE105" s="703" t="s">
        <v>4283</v>
      </c>
      <c r="AF105" s="703" t="s">
        <v>4283</v>
      </c>
      <c r="AG105" s="703"/>
      <c r="AH105" s="703"/>
      <c r="AI105" s="705">
        <v>44965</v>
      </c>
      <c r="AJ105" s="703" t="s">
        <v>8685</v>
      </c>
      <c r="AK105" s="703"/>
      <c r="AL105" s="703"/>
      <c r="AM105" s="703"/>
      <c r="AN105" s="703"/>
      <c r="AO105" s="703"/>
      <c r="AP105" s="703"/>
      <c r="AQ105" s="703"/>
      <c r="AR105" s="703" t="s">
        <v>2309</v>
      </c>
      <c r="AS105" s="703">
        <v>2023</v>
      </c>
      <c r="AT105" s="706">
        <v>44966</v>
      </c>
      <c r="AU105" s="703" t="s">
        <v>2323</v>
      </c>
      <c r="AV105" s="707"/>
      <c r="AW105" s="708"/>
      <c r="AX105" s="709"/>
      <c r="AY105" s="422"/>
      <c r="AZ105" s="730"/>
      <c r="BA105" s="730"/>
      <c r="BB105" s="422"/>
      <c r="BC105" s="730"/>
      <c r="BD105" s="708"/>
      <c r="BE105" s="709"/>
      <c r="BF105" s="710"/>
      <c r="BG105" s="710">
        <f t="shared" si="2"/>
        <v>0</v>
      </c>
      <c r="BH105" s="710">
        <f t="shared" si="3"/>
        <v>0</v>
      </c>
      <c r="BI105" s="710">
        <f t="shared" si="4"/>
        <v>0</v>
      </c>
      <c r="BJ105" s="710">
        <f t="shared" si="5"/>
        <v>0</v>
      </c>
      <c r="BK105" s="709" t="b">
        <f t="shared" si="6"/>
        <v>0</v>
      </c>
    </row>
    <row r="106" spans="1:63" ht="15.75" customHeight="1">
      <c r="A106" s="703" t="s">
        <v>10</v>
      </c>
      <c r="B106" s="703" t="s">
        <v>11</v>
      </c>
      <c r="C106" s="703" t="s">
        <v>146</v>
      </c>
      <c r="D106" s="703" t="s">
        <v>656</v>
      </c>
      <c r="E106" s="703" t="s">
        <v>28</v>
      </c>
      <c r="F106" s="703"/>
      <c r="G106" s="703" t="s">
        <v>657</v>
      </c>
      <c r="H106" s="703"/>
      <c r="I106" s="703"/>
      <c r="J106" s="703" t="s">
        <v>658</v>
      </c>
      <c r="K106" s="703"/>
      <c r="L106" s="703"/>
      <c r="M106" s="703" t="s">
        <v>661</v>
      </c>
      <c r="N106" s="703"/>
      <c r="O106" s="703" t="s">
        <v>15</v>
      </c>
      <c r="P106" s="703" t="s">
        <v>16</v>
      </c>
      <c r="Q106" s="703" t="s">
        <v>35</v>
      </c>
      <c r="R106" s="703" t="s">
        <v>84</v>
      </c>
      <c r="S106" s="703" t="s">
        <v>268</v>
      </c>
      <c r="T106" s="703"/>
      <c r="U106" s="703"/>
      <c r="V106" s="703" t="s">
        <v>4164</v>
      </c>
      <c r="W106" s="703" t="s">
        <v>181</v>
      </c>
      <c r="X106" s="703" t="s">
        <v>667</v>
      </c>
      <c r="Y106" s="704">
        <v>42438</v>
      </c>
      <c r="Z106" s="703"/>
      <c r="AA106" s="703" t="s">
        <v>4158</v>
      </c>
      <c r="AB106" s="703" t="s">
        <v>4159</v>
      </c>
      <c r="AC106" s="703"/>
      <c r="AD106" s="703" t="s">
        <v>4283</v>
      </c>
      <c r="AE106" s="703" t="s">
        <v>4283</v>
      </c>
      <c r="AF106" s="703" t="s">
        <v>4283</v>
      </c>
      <c r="AG106" s="703"/>
      <c r="AH106" s="703"/>
      <c r="AI106" s="705">
        <v>44965</v>
      </c>
      <c r="AJ106" s="703" t="s">
        <v>8685</v>
      </c>
      <c r="AK106" s="703"/>
      <c r="AL106" s="703"/>
      <c r="AM106" s="703"/>
      <c r="AN106" s="703"/>
      <c r="AO106" s="703"/>
      <c r="AP106" s="703"/>
      <c r="AQ106" s="703"/>
      <c r="AR106" s="703" t="s">
        <v>2309</v>
      </c>
      <c r="AS106" s="703">
        <v>2023</v>
      </c>
      <c r="AT106" s="706">
        <v>44985</v>
      </c>
      <c r="AU106" s="703" t="s">
        <v>2323</v>
      </c>
      <c r="AV106" s="707"/>
      <c r="AW106" s="708"/>
      <c r="AX106" s="709"/>
      <c r="AY106" s="422"/>
      <c r="AZ106" s="730"/>
      <c r="BA106" s="730"/>
      <c r="BB106" s="422"/>
      <c r="BC106" s="730"/>
      <c r="BD106" s="708"/>
      <c r="BE106" s="709"/>
      <c r="BF106" s="710"/>
      <c r="BG106" s="710">
        <f t="shared" si="2"/>
        <v>0</v>
      </c>
      <c r="BH106" s="710">
        <f t="shared" si="3"/>
        <v>0</v>
      </c>
      <c r="BI106" s="710">
        <f t="shared" si="4"/>
        <v>0</v>
      </c>
      <c r="BJ106" s="710">
        <f t="shared" si="5"/>
        <v>0</v>
      </c>
      <c r="BK106" s="709" t="b">
        <f t="shared" si="6"/>
        <v>0</v>
      </c>
    </row>
    <row r="107" spans="1:63" ht="15.75" customHeight="1">
      <c r="A107" s="63" t="s">
        <v>10</v>
      </c>
      <c r="B107" s="63" t="s">
        <v>11</v>
      </c>
      <c r="C107" s="63" t="s">
        <v>123</v>
      </c>
      <c r="D107" s="63" t="s">
        <v>2267</v>
      </c>
      <c r="E107" s="63" t="s">
        <v>123</v>
      </c>
      <c r="F107" s="63"/>
      <c r="G107" s="63" t="s">
        <v>673</v>
      </c>
      <c r="H107" s="63"/>
      <c r="I107" s="63"/>
      <c r="J107" s="63" t="s">
        <v>3788</v>
      </c>
      <c r="K107" s="63"/>
      <c r="L107" s="63"/>
      <c r="M107" s="63" t="s">
        <v>674</v>
      </c>
      <c r="N107" s="63"/>
      <c r="O107" s="63" t="s">
        <v>15</v>
      </c>
      <c r="P107" s="63" t="s">
        <v>16</v>
      </c>
      <c r="Q107" s="63" t="s">
        <v>35</v>
      </c>
      <c r="R107" s="63" t="s">
        <v>84</v>
      </c>
      <c r="S107" s="63" t="s">
        <v>85</v>
      </c>
      <c r="T107" s="63"/>
      <c r="U107" s="63"/>
      <c r="V107" s="63" t="s">
        <v>4164</v>
      </c>
      <c r="W107" s="63" t="s">
        <v>94</v>
      </c>
      <c r="X107" s="63">
        <v>201507022136</v>
      </c>
      <c r="Y107" s="429">
        <v>42215</v>
      </c>
      <c r="Z107" s="430">
        <v>46966</v>
      </c>
      <c r="AA107" s="63" t="s">
        <v>4158</v>
      </c>
      <c r="AB107" s="63" t="s">
        <v>4159</v>
      </c>
      <c r="AC107" s="63"/>
      <c r="AD107" s="63" t="s">
        <v>4283</v>
      </c>
      <c r="AE107" s="63" t="s">
        <v>4283</v>
      </c>
      <c r="AF107" s="63" t="s">
        <v>4283</v>
      </c>
      <c r="AG107" s="174"/>
      <c r="AH107" s="174"/>
      <c r="AI107" s="174"/>
      <c r="AJ107" s="174"/>
      <c r="AK107" s="174"/>
      <c r="AL107" s="174"/>
      <c r="AM107" s="174"/>
      <c r="AN107" s="174"/>
      <c r="AO107" s="174"/>
      <c r="AP107" s="174"/>
      <c r="AQ107" s="174"/>
      <c r="AR107" s="174" t="s">
        <v>2324</v>
      </c>
      <c r="AS107" s="174">
        <v>2023</v>
      </c>
      <c r="AT107" s="415">
        <v>45142</v>
      </c>
      <c r="AU107" s="174" t="s">
        <v>1351</v>
      </c>
      <c r="AV107" s="419" t="s">
        <v>9034</v>
      </c>
      <c r="AW107" s="424"/>
      <c r="AX107" s="462"/>
      <c r="AY107" s="422"/>
      <c r="AZ107" s="530"/>
      <c r="BA107" s="530"/>
      <c r="BB107" s="422"/>
      <c r="BC107" s="530"/>
      <c r="BD107" s="424"/>
      <c r="BE107" s="462">
        <v>1</v>
      </c>
      <c r="BF107" s="429">
        <v>42215</v>
      </c>
      <c r="BG107" s="426">
        <f t="shared" si="2"/>
        <v>0</v>
      </c>
      <c r="BH107" s="426">
        <f t="shared" si="3"/>
        <v>0</v>
      </c>
      <c r="BI107" s="426">
        <f t="shared" si="4"/>
        <v>0</v>
      </c>
      <c r="BJ107" s="426">
        <f t="shared" si="5"/>
        <v>0</v>
      </c>
      <c r="BK107" s="425" t="b">
        <f t="shared" si="6"/>
        <v>0</v>
      </c>
    </row>
    <row r="108" spans="1:63" ht="15.75" customHeight="1">
      <c r="A108" s="63" t="s">
        <v>10</v>
      </c>
      <c r="B108" s="63" t="s">
        <v>11</v>
      </c>
      <c r="C108" s="63" t="s">
        <v>310</v>
      </c>
      <c r="D108" s="63" t="s">
        <v>13</v>
      </c>
      <c r="E108" s="63" t="s">
        <v>3756</v>
      </c>
      <c r="F108" s="63"/>
      <c r="G108" s="63" t="s">
        <v>675</v>
      </c>
      <c r="H108" s="63"/>
      <c r="I108" s="63"/>
      <c r="J108" s="63" t="s">
        <v>676</v>
      </c>
      <c r="K108" s="63"/>
      <c r="L108" s="63"/>
      <c r="M108" s="63" t="s">
        <v>677</v>
      </c>
      <c r="N108" s="63" t="s">
        <v>5199</v>
      </c>
      <c r="O108" s="63" t="s">
        <v>15</v>
      </c>
      <c r="P108" s="63" t="s">
        <v>16</v>
      </c>
      <c r="Q108" s="63" t="s">
        <v>35</v>
      </c>
      <c r="R108" s="63" t="s">
        <v>107</v>
      </c>
      <c r="S108" s="63" t="s">
        <v>2477</v>
      </c>
      <c r="T108" s="63"/>
      <c r="U108" s="63"/>
      <c r="V108" s="63" t="s">
        <v>4164</v>
      </c>
      <c r="W108" s="63" t="s">
        <v>678</v>
      </c>
      <c r="X108" s="63" t="s">
        <v>679</v>
      </c>
      <c r="Y108" s="429">
        <v>45316</v>
      </c>
      <c r="Z108" s="430">
        <v>47144</v>
      </c>
      <c r="AA108" s="63" t="s">
        <v>4158</v>
      </c>
      <c r="AB108" s="63" t="s">
        <v>4159</v>
      </c>
      <c r="AC108" s="63"/>
      <c r="AD108" s="63" t="s">
        <v>5200</v>
      </c>
      <c r="AE108" s="63" t="s">
        <v>5201</v>
      </c>
      <c r="AF108" s="464">
        <v>45061</v>
      </c>
      <c r="AG108" s="174"/>
      <c r="AH108" s="174"/>
      <c r="AI108" s="174"/>
      <c r="AJ108" s="174"/>
      <c r="AK108" s="174"/>
      <c r="AL108" s="174"/>
      <c r="AM108" s="174"/>
      <c r="AN108" s="174"/>
      <c r="AO108" s="174"/>
      <c r="AP108" s="174"/>
      <c r="AQ108" s="174"/>
      <c r="AR108" s="174" t="s">
        <v>2312</v>
      </c>
      <c r="AS108" s="174">
        <v>2024</v>
      </c>
      <c r="AT108" s="415">
        <v>45365</v>
      </c>
      <c r="AU108" s="174" t="s">
        <v>1351</v>
      </c>
      <c r="AV108" s="419" t="s">
        <v>4416</v>
      </c>
      <c r="AW108" s="424"/>
      <c r="AX108" s="462"/>
      <c r="AY108" s="422"/>
      <c r="AZ108" s="530"/>
      <c r="BA108" s="530"/>
      <c r="BB108" s="422"/>
      <c r="BC108" s="530"/>
      <c r="BD108" s="424"/>
      <c r="BE108" s="462"/>
      <c r="BF108" s="429">
        <v>44106</v>
      </c>
      <c r="BG108" s="426">
        <f t="shared" si="2"/>
        <v>0</v>
      </c>
      <c r="BH108" s="426">
        <f t="shared" si="3"/>
        <v>0</v>
      </c>
      <c r="BI108" s="426">
        <f t="shared" si="4"/>
        <v>0</v>
      </c>
      <c r="BJ108" s="426">
        <f t="shared" si="5"/>
        <v>0</v>
      </c>
      <c r="BK108" s="425" t="b">
        <f t="shared" si="6"/>
        <v>0</v>
      </c>
    </row>
    <row r="109" spans="1:63" ht="15.75" customHeight="1">
      <c r="A109" s="63" t="s">
        <v>10</v>
      </c>
      <c r="B109" s="63" t="s">
        <v>11</v>
      </c>
      <c r="C109" s="63" t="s">
        <v>310</v>
      </c>
      <c r="D109" s="63" t="s">
        <v>13</v>
      </c>
      <c r="E109" s="63" t="s">
        <v>3756</v>
      </c>
      <c r="F109" s="63"/>
      <c r="G109" s="63" t="s">
        <v>675</v>
      </c>
      <c r="H109" s="63"/>
      <c r="I109" s="63"/>
      <c r="J109" s="63" t="s">
        <v>676</v>
      </c>
      <c r="K109" s="63"/>
      <c r="L109" s="63"/>
      <c r="M109" s="63" t="s">
        <v>5202</v>
      </c>
      <c r="N109" s="63" t="s">
        <v>5199</v>
      </c>
      <c r="O109" s="63" t="s">
        <v>15</v>
      </c>
      <c r="P109" s="63" t="s">
        <v>16</v>
      </c>
      <c r="Q109" s="63" t="s">
        <v>21</v>
      </c>
      <c r="R109" s="63" t="s">
        <v>2222</v>
      </c>
      <c r="S109" s="63"/>
      <c r="T109" s="63" t="s">
        <v>680</v>
      </c>
      <c r="U109" s="63"/>
      <c r="V109" s="63" t="s">
        <v>22</v>
      </c>
      <c r="W109" s="63" t="s">
        <v>291</v>
      </c>
      <c r="X109" s="63" t="s">
        <v>681</v>
      </c>
      <c r="Y109" s="429">
        <v>45014</v>
      </c>
      <c r="Z109" s="430">
        <v>46842</v>
      </c>
      <c r="AA109" s="63" t="s">
        <v>4158</v>
      </c>
      <c r="AB109" s="63" t="s">
        <v>4159</v>
      </c>
      <c r="AC109" s="63"/>
      <c r="AD109" s="63" t="s">
        <v>5200</v>
      </c>
      <c r="AE109" s="63" t="s">
        <v>5204</v>
      </c>
      <c r="AF109" s="435">
        <v>44999</v>
      </c>
      <c r="AG109" s="174"/>
      <c r="AH109" s="174"/>
      <c r="AI109" s="174"/>
      <c r="AJ109" s="174"/>
      <c r="AK109" s="174"/>
      <c r="AL109" s="174"/>
      <c r="AM109" s="174"/>
      <c r="AN109" s="174"/>
      <c r="AO109" s="174"/>
      <c r="AP109" s="174"/>
      <c r="AQ109" s="174"/>
      <c r="AR109" s="174" t="s">
        <v>2315</v>
      </c>
      <c r="AS109" s="174">
        <v>2023</v>
      </c>
      <c r="AT109" s="415">
        <v>45027</v>
      </c>
      <c r="AU109" s="174" t="s">
        <v>1351</v>
      </c>
      <c r="AV109" s="419" t="s">
        <v>9035</v>
      </c>
      <c r="AW109" s="424"/>
      <c r="AX109" s="462"/>
      <c r="AY109" s="422"/>
      <c r="AZ109" s="530"/>
      <c r="BA109" s="530"/>
      <c r="BB109" s="422"/>
      <c r="BC109" s="530"/>
      <c r="BD109" s="424"/>
      <c r="BE109" s="462">
        <v>1</v>
      </c>
      <c r="BF109" s="429">
        <v>43873</v>
      </c>
      <c r="BG109" s="426">
        <f t="shared" si="2"/>
        <v>0</v>
      </c>
      <c r="BH109" s="426">
        <f t="shared" si="3"/>
        <v>0</v>
      </c>
      <c r="BI109" s="426">
        <f t="shared" si="4"/>
        <v>0</v>
      </c>
      <c r="BJ109" s="426">
        <f t="shared" si="5"/>
        <v>0</v>
      </c>
      <c r="BK109" s="425" t="b">
        <f t="shared" si="6"/>
        <v>0</v>
      </c>
    </row>
    <row r="110" spans="1:63" ht="15.75" customHeight="1">
      <c r="A110" s="63" t="s">
        <v>10</v>
      </c>
      <c r="B110" s="63" t="s">
        <v>11</v>
      </c>
      <c r="C110" s="63" t="s">
        <v>310</v>
      </c>
      <c r="D110" s="63" t="s">
        <v>13</v>
      </c>
      <c r="E110" s="63" t="s">
        <v>3756</v>
      </c>
      <c r="F110" s="63"/>
      <c r="G110" s="63" t="s">
        <v>675</v>
      </c>
      <c r="H110" s="63"/>
      <c r="I110" s="63"/>
      <c r="J110" s="63" t="s">
        <v>676</v>
      </c>
      <c r="K110" s="63"/>
      <c r="L110" s="63"/>
      <c r="M110" s="63" t="s">
        <v>5202</v>
      </c>
      <c r="N110" s="63" t="s">
        <v>5199</v>
      </c>
      <c r="O110" s="63" t="s">
        <v>15</v>
      </c>
      <c r="P110" s="63" t="s">
        <v>16</v>
      </c>
      <c r="Q110" s="63" t="s">
        <v>35</v>
      </c>
      <c r="R110" s="63" t="s">
        <v>87</v>
      </c>
      <c r="S110" s="63" t="s">
        <v>434</v>
      </c>
      <c r="T110" s="63"/>
      <c r="U110" s="63"/>
      <c r="V110" s="63" t="s">
        <v>4164</v>
      </c>
      <c r="W110" s="63" t="s">
        <v>152</v>
      </c>
      <c r="X110" s="63" t="s">
        <v>682</v>
      </c>
      <c r="Y110" s="429">
        <v>45316</v>
      </c>
      <c r="Z110" s="430">
        <v>47144</v>
      </c>
      <c r="AA110" s="63" t="s">
        <v>4158</v>
      </c>
      <c r="AB110" s="63" t="s">
        <v>4159</v>
      </c>
      <c r="AC110" s="63"/>
      <c r="AD110" s="63" t="s">
        <v>4283</v>
      </c>
      <c r="AE110" s="63" t="s">
        <v>4283</v>
      </c>
      <c r="AF110" s="63" t="s">
        <v>4283</v>
      </c>
      <c r="AG110" s="174"/>
      <c r="AH110" s="174"/>
      <c r="AI110" s="174"/>
      <c r="AJ110" s="174"/>
      <c r="AK110" s="174"/>
      <c r="AL110" s="174"/>
      <c r="AM110" s="174"/>
      <c r="AN110" s="174"/>
      <c r="AO110" s="174"/>
      <c r="AP110" s="174"/>
      <c r="AQ110" s="174"/>
      <c r="AR110" s="174" t="s">
        <v>2312</v>
      </c>
      <c r="AS110" s="174">
        <v>2024</v>
      </c>
      <c r="AT110" s="415">
        <v>45365</v>
      </c>
      <c r="AU110" s="174" t="s">
        <v>1351</v>
      </c>
      <c r="AV110" s="419" t="s">
        <v>4416</v>
      </c>
      <c r="AW110" s="424"/>
      <c r="AX110" s="462"/>
      <c r="AY110" s="422"/>
      <c r="AZ110" s="530"/>
      <c r="BA110" s="530"/>
      <c r="BB110" s="422"/>
      <c r="BC110" s="530"/>
      <c r="BD110" s="424"/>
      <c r="BE110" s="462"/>
      <c r="BF110" s="429">
        <v>42698</v>
      </c>
      <c r="BG110" s="426">
        <f t="shared" si="2"/>
        <v>0</v>
      </c>
      <c r="BH110" s="426">
        <f t="shared" si="3"/>
        <v>0</v>
      </c>
      <c r="BI110" s="426">
        <f t="shared" si="4"/>
        <v>0</v>
      </c>
      <c r="BJ110" s="426">
        <f t="shared" si="5"/>
        <v>0</v>
      </c>
      <c r="BK110" s="425" t="b">
        <f t="shared" si="6"/>
        <v>0</v>
      </c>
    </row>
    <row r="111" spans="1:63" ht="15.75" customHeight="1">
      <c r="A111" s="703" t="s">
        <v>10</v>
      </c>
      <c r="B111" s="703" t="s">
        <v>11</v>
      </c>
      <c r="C111" s="703" t="s">
        <v>310</v>
      </c>
      <c r="D111" s="703" t="s">
        <v>13</v>
      </c>
      <c r="E111" s="703" t="s">
        <v>28</v>
      </c>
      <c r="F111" s="703"/>
      <c r="G111" s="703" t="s">
        <v>675</v>
      </c>
      <c r="H111" s="703"/>
      <c r="I111" s="703"/>
      <c r="J111" s="703" t="s">
        <v>676</v>
      </c>
      <c r="K111" s="703"/>
      <c r="L111" s="703"/>
      <c r="M111" s="703" t="s">
        <v>5202</v>
      </c>
      <c r="N111" s="703"/>
      <c r="O111" s="703" t="s">
        <v>15</v>
      </c>
      <c r="P111" s="703" t="s">
        <v>16</v>
      </c>
      <c r="Q111" s="703" t="s">
        <v>35</v>
      </c>
      <c r="R111" s="703" t="s">
        <v>87</v>
      </c>
      <c r="S111" s="703" t="s">
        <v>683</v>
      </c>
      <c r="T111" s="703"/>
      <c r="U111" s="703"/>
      <c r="V111" s="703" t="s">
        <v>4164</v>
      </c>
      <c r="W111" s="703" t="s">
        <v>152</v>
      </c>
      <c r="X111" s="703" t="s">
        <v>684</v>
      </c>
      <c r="Y111" s="704">
        <v>43627</v>
      </c>
      <c r="Z111" s="703"/>
      <c r="AA111" s="731" t="s">
        <v>4646</v>
      </c>
      <c r="AB111" s="703" t="s">
        <v>4159</v>
      </c>
      <c r="AC111" s="703"/>
      <c r="AD111" s="703" t="s">
        <v>9036</v>
      </c>
      <c r="AE111" s="703" t="s">
        <v>9037</v>
      </c>
      <c r="AF111" s="712">
        <v>44315</v>
      </c>
      <c r="AG111" s="703"/>
      <c r="AH111" s="703"/>
      <c r="AI111" s="705">
        <v>45049</v>
      </c>
      <c r="AJ111" s="703" t="s">
        <v>8675</v>
      </c>
      <c r="AK111" s="703"/>
      <c r="AL111" s="703"/>
      <c r="AM111" s="703"/>
      <c r="AN111" s="703"/>
      <c r="AO111" s="703"/>
      <c r="AP111" s="703"/>
      <c r="AQ111" s="703"/>
      <c r="AR111" s="703" t="s">
        <v>2317</v>
      </c>
      <c r="AS111" s="703">
        <v>2023</v>
      </c>
      <c r="AT111" s="706">
        <v>45051</v>
      </c>
      <c r="AU111" s="703" t="s">
        <v>2323</v>
      </c>
      <c r="AV111" s="707" t="s">
        <v>8961</v>
      </c>
      <c r="AW111" s="708"/>
      <c r="AX111" s="709"/>
      <c r="AY111" s="422"/>
      <c r="AZ111" s="730"/>
      <c r="BA111" s="730"/>
      <c r="BB111" s="422"/>
      <c r="BC111" s="730"/>
      <c r="BD111" s="708"/>
      <c r="BE111" s="709"/>
      <c r="BF111" s="710"/>
      <c r="BG111" s="710">
        <f t="shared" si="2"/>
        <v>0</v>
      </c>
      <c r="BH111" s="710">
        <f t="shared" si="3"/>
        <v>0</v>
      </c>
      <c r="BI111" s="710">
        <f t="shared" si="4"/>
        <v>0</v>
      </c>
      <c r="BJ111" s="710">
        <f t="shared" si="5"/>
        <v>0</v>
      </c>
      <c r="BK111" s="709" t="b">
        <f t="shared" si="6"/>
        <v>0</v>
      </c>
    </row>
    <row r="112" spans="1:63" ht="15.75" customHeight="1">
      <c r="A112" s="703" t="s">
        <v>10</v>
      </c>
      <c r="B112" s="703" t="s">
        <v>11</v>
      </c>
      <c r="C112" s="703" t="s">
        <v>146</v>
      </c>
      <c r="D112" s="703" t="s">
        <v>668</v>
      </c>
      <c r="E112" s="703" t="s">
        <v>30</v>
      </c>
      <c r="F112" s="703"/>
      <c r="G112" s="703" t="s">
        <v>669</v>
      </c>
      <c r="H112" s="703"/>
      <c r="I112" s="703"/>
      <c r="J112" s="703" t="s">
        <v>670</v>
      </c>
      <c r="K112" s="703"/>
      <c r="L112" s="703"/>
      <c r="M112" s="703" t="s">
        <v>671</v>
      </c>
      <c r="N112" s="703"/>
      <c r="O112" s="703" t="s">
        <v>113</v>
      </c>
      <c r="P112" s="703" t="s">
        <v>114</v>
      </c>
      <c r="Q112" s="703" t="s">
        <v>35</v>
      </c>
      <c r="R112" s="703" t="s">
        <v>87</v>
      </c>
      <c r="S112" s="703" t="s">
        <v>434</v>
      </c>
      <c r="T112" s="703"/>
      <c r="U112" s="703"/>
      <c r="V112" s="703" t="s">
        <v>4164</v>
      </c>
      <c r="W112" s="703" t="s">
        <v>9038</v>
      </c>
      <c r="X112" s="703" t="s">
        <v>672</v>
      </c>
      <c r="Y112" s="704">
        <v>42697</v>
      </c>
      <c r="Z112" s="703"/>
      <c r="AA112" s="703" t="s">
        <v>4158</v>
      </c>
      <c r="AB112" s="703" t="s">
        <v>4159</v>
      </c>
      <c r="AC112" s="703"/>
      <c r="AD112" s="703" t="s">
        <v>9039</v>
      </c>
      <c r="AE112" s="703" t="s">
        <v>4283</v>
      </c>
      <c r="AF112" s="703" t="s">
        <v>4283</v>
      </c>
      <c r="AG112" s="703"/>
      <c r="AH112" s="703"/>
      <c r="AI112" s="703"/>
      <c r="AJ112" s="703" t="s">
        <v>129</v>
      </c>
      <c r="AK112" s="703"/>
      <c r="AL112" s="703"/>
      <c r="AM112" s="703"/>
      <c r="AN112" s="703"/>
      <c r="AO112" s="703"/>
      <c r="AP112" s="703"/>
      <c r="AQ112" s="703"/>
      <c r="AR112" s="703" t="s">
        <v>2335</v>
      </c>
      <c r="AS112" s="703">
        <v>2023</v>
      </c>
      <c r="AT112" s="706">
        <v>45289</v>
      </c>
      <c r="AU112" s="703" t="s">
        <v>2323</v>
      </c>
      <c r="AV112" s="707"/>
      <c r="AW112" s="708"/>
      <c r="AX112" s="709"/>
      <c r="AY112" s="422"/>
      <c r="AZ112" s="730"/>
      <c r="BA112" s="730"/>
      <c r="BB112" s="422"/>
      <c r="BC112" s="730"/>
      <c r="BD112" s="708"/>
      <c r="BE112" s="709"/>
      <c r="BF112" s="710"/>
      <c r="BG112" s="710">
        <f t="shared" si="2"/>
        <v>0</v>
      </c>
      <c r="BH112" s="710">
        <f t="shared" si="3"/>
        <v>0</v>
      </c>
      <c r="BI112" s="710">
        <f t="shared" si="4"/>
        <v>0</v>
      </c>
      <c r="BJ112" s="710">
        <f t="shared" si="5"/>
        <v>0</v>
      </c>
      <c r="BK112" s="709" t="b">
        <f t="shared" si="6"/>
        <v>0</v>
      </c>
    </row>
    <row r="113" spans="1:63" ht="15.75" customHeight="1">
      <c r="A113" s="63" t="s">
        <v>10</v>
      </c>
      <c r="B113" s="63" t="s">
        <v>11</v>
      </c>
      <c r="C113" s="63" t="s">
        <v>378</v>
      </c>
      <c r="D113" s="63" t="s">
        <v>374</v>
      </c>
      <c r="E113" s="63" t="s">
        <v>3756</v>
      </c>
      <c r="F113" s="63"/>
      <c r="G113" s="63" t="s">
        <v>685</v>
      </c>
      <c r="H113" s="63"/>
      <c r="I113" s="63"/>
      <c r="J113" s="63" t="s">
        <v>3758</v>
      </c>
      <c r="K113" s="63"/>
      <c r="L113" s="63"/>
      <c r="M113" s="63" t="s">
        <v>687</v>
      </c>
      <c r="N113" s="63" t="s">
        <v>5207</v>
      </c>
      <c r="O113" s="63" t="s">
        <v>15</v>
      </c>
      <c r="P113" s="63" t="s">
        <v>16</v>
      </c>
      <c r="Q113" s="63" t="s">
        <v>35</v>
      </c>
      <c r="R113" s="63" t="s">
        <v>117</v>
      </c>
      <c r="S113" s="63" t="s">
        <v>120</v>
      </c>
      <c r="T113" s="63"/>
      <c r="U113" s="63"/>
      <c r="V113" s="63" t="s">
        <v>4164</v>
      </c>
      <c r="W113" s="63" t="s">
        <v>688</v>
      </c>
      <c r="X113" s="63">
        <v>907022004</v>
      </c>
      <c r="Y113" s="429">
        <v>45014</v>
      </c>
      <c r="Z113" s="430">
        <v>46842</v>
      </c>
      <c r="AA113" s="63" t="s">
        <v>4158</v>
      </c>
      <c r="AB113" s="63" t="s">
        <v>4168</v>
      </c>
      <c r="AC113" s="63" t="s">
        <v>5209</v>
      </c>
      <c r="AD113" s="63" t="s">
        <v>4283</v>
      </c>
      <c r="AE113" s="63" t="s">
        <v>4283</v>
      </c>
      <c r="AF113" s="63" t="s">
        <v>4283</v>
      </c>
      <c r="AG113" s="174"/>
      <c r="AH113" s="174"/>
      <c r="AI113" s="174"/>
      <c r="AJ113" s="174"/>
      <c r="AK113" s="174"/>
      <c r="AL113" s="174"/>
      <c r="AM113" s="174"/>
      <c r="AN113" s="174"/>
      <c r="AO113" s="174"/>
      <c r="AP113" s="174"/>
      <c r="AQ113" s="174"/>
      <c r="AR113" s="174" t="s">
        <v>2315</v>
      </c>
      <c r="AS113" s="174">
        <v>2023</v>
      </c>
      <c r="AT113" s="415">
        <v>45030</v>
      </c>
      <c r="AU113" s="174" t="s">
        <v>1351</v>
      </c>
      <c r="AV113" s="419" t="s">
        <v>9040</v>
      </c>
      <c r="AW113" s="424"/>
      <c r="AX113" s="462"/>
      <c r="AY113" s="422"/>
      <c r="AZ113" s="530"/>
      <c r="BA113" s="530"/>
      <c r="BB113" s="422"/>
      <c r="BC113" s="530"/>
      <c r="BD113" s="424"/>
      <c r="BE113" s="462">
        <v>1</v>
      </c>
      <c r="BF113" s="429">
        <v>39839</v>
      </c>
      <c r="BG113" s="426">
        <f t="shared" si="2"/>
        <v>0</v>
      </c>
      <c r="BH113" s="426">
        <f t="shared" si="3"/>
        <v>0</v>
      </c>
      <c r="BI113" s="426">
        <f t="shared" si="4"/>
        <v>0</v>
      </c>
      <c r="BJ113" s="426">
        <f t="shared" si="5"/>
        <v>0</v>
      </c>
      <c r="BK113" s="425" t="b">
        <f t="shared" si="6"/>
        <v>0</v>
      </c>
    </row>
    <row r="114" spans="1:63" ht="15.75" customHeight="1">
      <c r="A114" s="63" t="s">
        <v>10</v>
      </c>
      <c r="B114" s="63" t="s">
        <v>11</v>
      </c>
      <c r="C114" s="63" t="s">
        <v>378</v>
      </c>
      <c r="D114" s="63" t="s">
        <v>374</v>
      </c>
      <c r="E114" s="63" t="s">
        <v>3756</v>
      </c>
      <c r="F114" s="63"/>
      <c r="G114" s="63" t="s">
        <v>9041</v>
      </c>
      <c r="H114" s="63"/>
      <c r="I114" s="63"/>
      <c r="J114" s="431" t="s">
        <v>686</v>
      </c>
      <c r="K114" s="431"/>
      <c r="L114" s="431"/>
      <c r="M114" s="63" t="s">
        <v>687</v>
      </c>
      <c r="N114" s="63" t="s">
        <v>5207</v>
      </c>
      <c r="O114" s="63" t="s">
        <v>15</v>
      </c>
      <c r="P114" s="63" t="s">
        <v>16</v>
      </c>
      <c r="Q114" s="63" t="s">
        <v>35</v>
      </c>
      <c r="R114" s="63" t="s">
        <v>117</v>
      </c>
      <c r="S114" s="63" t="s">
        <v>118</v>
      </c>
      <c r="T114" s="63"/>
      <c r="U114" s="63"/>
      <c r="V114" s="63" t="s">
        <v>4164</v>
      </c>
      <c r="W114" s="63" t="s">
        <v>119</v>
      </c>
      <c r="X114" s="63">
        <v>907022012</v>
      </c>
      <c r="Y114" s="429">
        <v>45014</v>
      </c>
      <c r="Z114" s="430">
        <v>46842</v>
      </c>
      <c r="AA114" s="63" t="s">
        <v>4158</v>
      </c>
      <c r="AB114" s="63" t="s">
        <v>4159</v>
      </c>
      <c r="AC114" s="63"/>
      <c r="AD114" s="63" t="s">
        <v>4283</v>
      </c>
      <c r="AE114" s="63" t="s">
        <v>4283</v>
      </c>
      <c r="AF114" s="63" t="s">
        <v>4283</v>
      </c>
      <c r="AG114" s="174"/>
      <c r="AH114" s="174"/>
      <c r="AI114" s="174"/>
      <c r="AJ114" s="174"/>
      <c r="AK114" s="174"/>
      <c r="AL114" s="174"/>
      <c r="AM114" s="174"/>
      <c r="AN114" s="174"/>
      <c r="AO114" s="174"/>
      <c r="AP114" s="174"/>
      <c r="AQ114" s="174"/>
      <c r="AR114" s="174" t="s">
        <v>2315</v>
      </c>
      <c r="AS114" s="174">
        <v>2023</v>
      </c>
      <c r="AT114" s="415">
        <v>45030</v>
      </c>
      <c r="AU114" s="174" t="s">
        <v>1351</v>
      </c>
      <c r="AV114" s="419" t="s">
        <v>9042</v>
      </c>
      <c r="AW114" s="424"/>
      <c r="AX114" s="462"/>
      <c r="AY114" s="422"/>
      <c r="AZ114" s="530"/>
      <c r="BA114" s="530"/>
      <c r="BB114" s="422"/>
      <c r="BC114" s="530"/>
      <c r="BD114" s="424"/>
      <c r="BE114" s="462"/>
      <c r="BF114" s="429">
        <v>39876</v>
      </c>
      <c r="BG114" s="426">
        <f t="shared" si="2"/>
        <v>0</v>
      </c>
      <c r="BH114" s="426">
        <f t="shared" si="3"/>
        <v>0</v>
      </c>
      <c r="BI114" s="426">
        <f t="shared" si="4"/>
        <v>0</v>
      </c>
      <c r="BJ114" s="426">
        <f t="shared" si="5"/>
        <v>0</v>
      </c>
      <c r="BK114" s="425" t="b">
        <f t="shared" si="6"/>
        <v>0</v>
      </c>
    </row>
    <row r="115" spans="1:63" ht="15.75" customHeight="1">
      <c r="A115" s="63" t="s">
        <v>10</v>
      </c>
      <c r="B115" s="63" t="s">
        <v>11</v>
      </c>
      <c r="C115" s="63" t="s">
        <v>378</v>
      </c>
      <c r="D115" s="63" t="s">
        <v>374</v>
      </c>
      <c r="E115" s="63" t="s">
        <v>3756</v>
      </c>
      <c r="F115" s="63"/>
      <c r="G115" s="63" t="s">
        <v>685</v>
      </c>
      <c r="H115" s="63"/>
      <c r="I115" s="63"/>
      <c r="J115" s="63" t="s">
        <v>3758</v>
      </c>
      <c r="K115" s="63"/>
      <c r="L115" s="63"/>
      <c r="M115" s="63" t="s">
        <v>687</v>
      </c>
      <c r="N115" s="63" t="s">
        <v>5207</v>
      </c>
      <c r="O115" s="63" t="s">
        <v>15</v>
      </c>
      <c r="P115" s="63" t="s">
        <v>16</v>
      </c>
      <c r="Q115" s="63" t="s">
        <v>35</v>
      </c>
      <c r="R115" s="63" t="s">
        <v>117</v>
      </c>
      <c r="S115" s="63" t="s">
        <v>200</v>
      </c>
      <c r="T115" s="63"/>
      <c r="U115" s="63"/>
      <c r="V115" s="63" t="s">
        <v>4164</v>
      </c>
      <c r="W115" s="63" t="s">
        <v>235</v>
      </c>
      <c r="X115" s="63">
        <v>1007022065</v>
      </c>
      <c r="Y115" s="429">
        <v>45014</v>
      </c>
      <c r="Z115" s="430">
        <v>46842</v>
      </c>
      <c r="AA115" s="63" t="s">
        <v>4158</v>
      </c>
      <c r="AB115" s="63" t="s">
        <v>4159</v>
      </c>
      <c r="AC115" s="63"/>
      <c r="AD115" s="63" t="s">
        <v>4283</v>
      </c>
      <c r="AE115" s="63" t="s">
        <v>4283</v>
      </c>
      <c r="AF115" s="63" t="s">
        <v>4283</v>
      </c>
      <c r="AG115" s="174"/>
      <c r="AH115" s="174"/>
      <c r="AI115" s="174"/>
      <c r="AJ115" s="174"/>
      <c r="AK115" s="174"/>
      <c r="AL115" s="174"/>
      <c r="AM115" s="174"/>
      <c r="AN115" s="174"/>
      <c r="AO115" s="174"/>
      <c r="AP115" s="174"/>
      <c r="AQ115" s="174"/>
      <c r="AR115" s="174" t="s">
        <v>2315</v>
      </c>
      <c r="AS115" s="174">
        <v>2023</v>
      </c>
      <c r="AT115" s="415">
        <v>45030</v>
      </c>
      <c r="AU115" s="174" t="s">
        <v>1351</v>
      </c>
      <c r="AV115" s="419" t="s">
        <v>9043</v>
      </c>
      <c r="AW115" s="424"/>
      <c r="AX115" s="462"/>
      <c r="AY115" s="422"/>
      <c r="AZ115" s="530"/>
      <c r="BA115" s="530"/>
      <c r="BB115" s="422"/>
      <c r="BC115" s="530"/>
      <c r="BD115" s="424"/>
      <c r="BE115" s="462"/>
      <c r="BF115" s="429">
        <v>40315</v>
      </c>
      <c r="BG115" s="426">
        <f t="shared" si="2"/>
        <v>0</v>
      </c>
      <c r="BH115" s="426">
        <f t="shared" si="3"/>
        <v>0</v>
      </c>
      <c r="BI115" s="426">
        <f t="shared" si="4"/>
        <v>0</v>
      </c>
      <c r="BJ115" s="426">
        <f t="shared" si="5"/>
        <v>0</v>
      </c>
      <c r="BK115" s="425" t="b">
        <f t="shared" si="6"/>
        <v>0</v>
      </c>
    </row>
    <row r="116" spans="1:63" ht="15.75" customHeight="1">
      <c r="A116" s="703" t="s">
        <v>10</v>
      </c>
      <c r="B116" s="703" t="s">
        <v>11</v>
      </c>
      <c r="C116" s="703" t="s">
        <v>378</v>
      </c>
      <c r="D116" s="703" t="s">
        <v>8958</v>
      </c>
      <c r="E116" s="703" t="s">
        <v>28</v>
      </c>
      <c r="F116" s="703"/>
      <c r="G116" s="703" t="s">
        <v>685</v>
      </c>
      <c r="H116" s="703"/>
      <c r="I116" s="703"/>
      <c r="J116" s="703" t="s">
        <v>3758</v>
      </c>
      <c r="K116" s="703"/>
      <c r="L116" s="703"/>
      <c r="M116" s="703" t="s">
        <v>687</v>
      </c>
      <c r="N116" s="703"/>
      <c r="O116" s="703" t="s">
        <v>15</v>
      </c>
      <c r="P116" s="703" t="s">
        <v>16</v>
      </c>
      <c r="Q116" s="703" t="s">
        <v>35</v>
      </c>
      <c r="R116" s="703" t="s">
        <v>117</v>
      </c>
      <c r="S116" s="703" t="s">
        <v>9044</v>
      </c>
      <c r="T116" s="703"/>
      <c r="U116" s="703"/>
      <c r="V116" s="703" t="s">
        <v>4164</v>
      </c>
      <c r="W116" s="703" t="s">
        <v>461</v>
      </c>
      <c r="X116" s="703">
        <v>201407022016</v>
      </c>
      <c r="Y116" s="704">
        <v>41668</v>
      </c>
      <c r="Z116" s="703"/>
      <c r="AA116" s="703" t="s">
        <v>4158</v>
      </c>
      <c r="AB116" s="703" t="s">
        <v>4159</v>
      </c>
      <c r="AC116" s="703"/>
      <c r="AD116" s="703" t="s">
        <v>4283</v>
      </c>
      <c r="AE116" s="703" t="s">
        <v>4283</v>
      </c>
      <c r="AF116" s="703" t="s">
        <v>4283</v>
      </c>
      <c r="AG116" s="703"/>
      <c r="AH116" s="703"/>
      <c r="AI116" s="705">
        <v>44935</v>
      </c>
      <c r="AJ116" s="703" t="s">
        <v>2286</v>
      </c>
      <c r="AK116" s="703"/>
      <c r="AL116" s="703"/>
      <c r="AM116" s="703"/>
      <c r="AN116" s="703"/>
      <c r="AO116" s="703"/>
      <c r="AP116" s="703"/>
      <c r="AQ116" s="703"/>
      <c r="AR116" s="703" t="s">
        <v>2306</v>
      </c>
      <c r="AS116" s="703">
        <v>2023</v>
      </c>
      <c r="AT116" s="706">
        <v>44951</v>
      </c>
      <c r="AU116" s="703" t="s">
        <v>2323</v>
      </c>
      <c r="AV116" s="707"/>
      <c r="AW116" s="708"/>
      <c r="AX116" s="709"/>
      <c r="AY116" s="422"/>
      <c r="AZ116" s="730"/>
      <c r="BA116" s="730"/>
      <c r="BB116" s="422"/>
      <c r="BC116" s="730"/>
      <c r="BD116" s="708"/>
      <c r="BE116" s="709"/>
      <c r="BF116" s="710"/>
      <c r="BG116" s="710">
        <f t="shared" si="2"/>
        <v>0</v>
      </c>
      <c r="BH116" s="710">
        <f t="shared" si="3"/>
        <v>0</v>
      </c>
      <c r="BI116" s="710">
        <f t="shared" si="4"/>
        <v>0</v>
      </c>
      <c r="BJ116" s="710">
        <f t="shared" si="5"/>
        <v>0</v>
      </c>
      <c r="BK116" s="709" t="b">
        <f t="shared" si="6"/>
        <v>0</v>
      </c>
    </row>
    <row r="117" spans="1:63" ht="15.75" customHeight="1">
      <c r="A117" s="703" t="s">
        <v>10</v>
      </c>
      <c r="B117" s="703" t="s">
        <v>11</v>
      </c>
      <c r="C117" s="703" t="s">
        <v>378</v>
      </c>
      <c r="D117" s="703" t="s">
        <v>374</v>
      </c>
      <c r="E117" s="703" t="s">
        <v>3756</v>
      </c>
      <c r="F117" s="703"/>
      <c r="G117" s="703" t="s">
        <v>685</v>
      </c>
      <c r="H117" s="703"/>
      <c r="I117" s="703"/>
      <c r="J117" s="703" t="s">
        <v>3758</v>
      </c>
      <c r="K117" s="703"/>
      <c r="L117" s="703"/>
      <c r="M117" s="703" t="s">
        <v>687</v>
      </c>
      <c r="N117" s="703" t="s">
        <v>5207</v>
      </c>
      <c r="O117" s="703" t="s">
        <v>15</v>
      </c>
      <c r="P117" s="703" t="s">
        <v>16</v>
      </c>
      <c r="Q117" s="703" t="s">
        <v>35</v>
      </c>
      <c r="R117" s="703" t="s">
        <v>117</v>
      </c>
      <c r="S117" s="703" t="s">
        <v>689</v>
      </c>
      <c r="T117" s="703"/>
      <c r="U117" s="703"/>
      <c r="V117" s="703" t="s">
        <v>4164</v>
      </c>
      <c r="W117" s="703" t="s">
        <v>323</v>
      </c>
      <c r="X117" s="703">
        <v>201407022017</v>
      </c>
      <c r="Y117" s="704">
        <v>45014</v>
      </c>
      <c r="Z117" s="705">
        <v>46842</v>
      </c>
      <c r="AA117" s="703" t="s">
        <v>4158</v>
      </c>
      <c r="AB117" s="703" t="s">
        <v>4159</v>
      </c>
      <c r="AC117" s="703"/>
      <c r="AD117" s="703" t="s">
        <v>4283</v>
      </c>
      <c r="AE117" s="703" t="s">
        <v>4283</v>
      </c>
      <c r="AF117" s="703" t="s">
        <v>4283</v>
      </c>
      <c r="AG117" s="703"/>
      <c r="AH117" s="703"/>
      <c r="AI117" s="705">
        <v>45435</v>
      </c>
      <c r="AJ117" s="703" t="s">
        <v>2286</v>
      </c>
      <c r="AK117" s="703"/>
      <c r="AL117" s="703"/>
      <c r="AM117" s="703"/>
      <c r="AN117" s="703"/>
      <c r="AO117" s="703"/>
      <c r="AP117" s="703"/>
      <c r="AQ117" s="703"/>
      <c r="AR117" s="703" t="s">
        <v>2317</v>
      </c>
      <c r="AS117" s="703">
        <v>2024</v>
      </c>
      <c r="AT117" s="706">
        <v>45439</v>
      </c>
      <c r="AU117" s="703" t="s">
        <v>2323</v>
      </c>
      <c r="AV117" s="707"/>
      <c r="AW117" s="713"/>
      <c r="AX117" s="709"/>
      <c r="AY117" s="714"/>
      <c r="AZ117" s="730"/>
      <c r="BA117" s="730"/>
      <c r="BB117" s="714"/>
      <c r="BC117" s="730"/>
      <c r="BD117" s="713"/>
      <c r="BE117" s="709"/>
      <c r="BF117" s="704">
        <v>41668</v>
      </c>
      <c r="BG117" s="710">
        <f t="shared" si="2"/>
        <v>0</v>
      </c>
      <c r="BH117" s="710">
        <f t="shared" si="3"/>
        <v>0</v>
      </c>
      <c r="BI117" s="710">
        <f t="shared" si="4"/>
        <v>0</v>
      </c>
      <c r="BJ117" s="710">
        <f t="shared" si="5"/>
        <v>0</v>
      </c>
      <c r="BK117" s="709" t="b">
        <f t="shared" si="6"/>
        <v>0</v>
      </c>
    </row>
    <row r="118" spans="1:63" ht="15.75" customHeight="1">
      <c r="A118" s="63" t="s">
        <v>10</v>
      </c>
      <c r="B118" s="63" t="s">
        <v>11</v>
      </c>
      <c r="C118" s="63" t="s">
        <v>378</v>
      </c>
      <c r="D118" s="63" t="s">
        <v>374</v>
      </c>
      <c r="E118" s="63" t="s">
        <v>3756</v>
      </c>
      <c r="F118" s="63"/>
      <c r="G118" s="63" t="s">
        <v>685</v>
      </c>
      <c r="H118" s="63"/>
      <c r="I118" s="63"/>
      <c r="J118" s="63" t="s">
        <v>3758</v>
      </c>
      <c r="K118" s="63"/>
      <c r="L118" s="63"/>
      <c r="M118" s="63" t="s">
        <v>687</v>
      </c>
      <c r="N118" s="63" t="s">
        <v>5207</v>
      </c>
      <c r="O118" s="63" t="s">
        <v>15</v>
      </c>
      <c r="P118" s="63" t="s">
        <v>16</v>
      </c>
      <c r="Q118" s="63" t="s">
        <v>21</v>
      </c>
      <c r="R118" s="63" t="s">
        <v>3006</v>
      </c>
      <c r="S118" s="63"/>
      <c r="T118" s="63" t="s">
        <v>690</v>
      </c>
      <c r="U118" s="63"/>
      <c r="V118" s="63" t="s">
        <v>22</v>
      </c>
      <c r="W118" s="63" t="s">
        <v>691</v>
      </c>
      <c r="X118" s="63">
        <v>607020079</v>
      </c>
      <c r="Y118" s="429">
        <v>38961</v>
      </c>
      <c r="Z118" s="63"/>
      <c r="AA118" s="63" t="s">
        <v>4158</v>
      </c>
      <c r="AB118" s="63" t="s">
        <v>4159</v>
      </c>
      <c r="AC118" s="63"/>
      <c r="AD118" s="63" t="s">
        <v>4283</v>
      </c>
      <c r="AE118" s="63" t="s">
        <v>4283</v>
      </c>
      <c r="AF118" s="63" t="s">
        <v>4283</v>
      </c>
      <c r="AG118" s="174"/>
      <c r="AH118" s="174"/>
      <c r="AI118" s="174"/>
      <c r="AJ118" s="174"/>
      <c r="AK118" s="174"/>
      <c r="AL118" s="174"/>
      <c r="AM118" s="174"/>
      <c r="AN118" s="174"/>
      <c r="AO118" s="174"/>
      <c r="AP118" s="174"/>
      <c r="AQ118" s="174"/>
      <c r="AR118" s="174"/>
      <c r="AS118" s="174"/>
      <c r="AT118" s="415"/>
      <c r="AU118" s="174"/>
      <c r="AV118" s="437"/>
      <c r="AW118" s="424"/>
      <c r="AX118" s="462"/>
      <c r="AY118" s="422"/>
      <c r="AZ118" s="530"/>
      <c r="BA118" s="530"/>
      <c r="BB118" s="422"/>
      <c r="BC118" s="530"/>
      <c r="BD118" s="424"/>
      <c r="BE118" s="462"/>
      <c r="BF118" s="426"/>
      <c r="BG118" s="426">
        <f t="shared" si="2"/>
        <v>0</v>
      </c>
      <c r="BH118" s="426">
        <f t="shared" si="3"/>
        <v>0</v>
      </c>
      <c r="BI118" s="426">
        <f t="shared" si="4"/>
        <v>0</v>
      </c>
      <c r="BJ118" s="426">
        <f t="shared" si="5"/>
        <v>0</v>
      </c>
      <c r="BK118" s="425" t="b">
        <f t="shared" si="6"/>
        <v>0</v>
      </c>
    </row>
    <row r="119" spans="1:63" ht="15.75" customHeight="1">
      <c r="A119" s="63" t="s">
        <v>10</v>
      </c>
      <c r="B119" s="63" t="s">
        <v>11</v>
      </c>
      <c r="C119" s="63" t="s">
        <v>378</v>
      </c>
      <c r="D119" s="63" t="s">
        <v>374</v>
      </c>
      <c r="E119" s="63" t="s">
        <v>3756</v>
      </c>
      <c r="F119" s="63"/>
      <c r="G119" s="63" t="s">
        <v>685</v>
      </c>
      <c r="H119" s="63"/>
      <c r="I119" s="63"/>
      <c r="J119" s="63" t="s">
        <v>3758</v>
      </c>
      <c r="K119" s="63"/>
      <c r="L119" s="63"/>
      <c r="M119" s="63" t="s">
        <v>687</v>
      </c>
      <c r="N119" s="63" t="s">
        <v>5207</v>
      </c>
      <c r="O119" s="63" t="s">
        <v>15</v>
      </c>
      <c r="P119" s="63" t="s">
        <v>16</v>
      </c>
      <c r="Q119" s="63" t="s">
        <v>21</v>
      </c>
      <c r="R119" s="63" t="s">
        <v>3006</v>
      </c>
      <c r="S119" s="63"/>
      <c r="T119" s="63" t="s">
        <v>692</v>
      </c>
      <c r="U119" s="63"/>
      <c r="V119" s="63" t="s">
        <v>22</v>
      </c>
      <c r="W119" s="63" t="s">
        <v>693</v>
      </c>
      <c r="X119" s="63">
        <v>607020080</v>
      </c>
      <c r="Y119" s="429">
        <v>38961</v>
      </c>
      <c r="Z119" s="63"/>
      <c r="AA119" s="63" t="s">
        <v>4158</v>
      </c>
      <c r="AB119" s="63" t="s">
        <v>4159</v>
      </c>
      <c r="AC119" s="63"/>
      <c r="AD119" s="63" t="s">
        <v>4283</v>
      </c>
      <c r="AE119" s="63" t="s">
        <v>4283</v>
      </c>
      <c r="AF119" s="63" t="s">
        <v>4283</v>
      </c>
      <c r="AG119" s="174"/>
      <c r="AH119" s="174"/>
      <c r="AI119" s="174"/>
      <c r="AJ119" s="174"/>
      <c r="AK119" s="174"/>
      <c r="AL119" s="174"/>
      <c r="AM119" s="174"/>
      <c r="AN119" s="174"/>
      <c r="AO119" s="174"/>
      <c r="AP119" s="174"/>
      <c r="AQ119" s="174"/>
      <c r="AR119" s="174"/>
      <c r="AS119" s="174"/>
      <c r="AT119" s="415"/>
      <c r="AU119" s="174"/>
      <c r="AV119" s="437"/>
      <c r="AW119" s="424"/>
      <c r="AX119" s="462"/>
      <c r="AY119" s="422"/>
      <c r="AZ119" s="530"/>
      <c r="BA119" s="530"/>
      <c r="BB119" s="422"/>
      <c r="BC119" s="530"/>
      <c r="BD119" s="424"/>
      <c r="BE119" s="462"/>
      <c r="BF119" s="426"/>
      <c r="BG119" s="426">
        <f t="shared" si="2"/>
        <v>0</v>
      </c>
      <c r="BH119" s="426">
        <f t="shared" si="3"/>
        <v>0</v>
      </c>
      <c r="BI119" s="426">
        <f t="shared" si="4"/>
        <v>0</v>
      </c>
      <c r="BJ119" s="426">
        <f t="shared" si="5"/>
        <v>0</v>
      </c>
      <c r="BK119" s="425" t="b">
        <f t="shared" si="6"/>
        <v>0</v>
      </c>
    </row>
    <row r="120" spans="1:63" ht="15.75" customHeight="1">
      <c r="A120" s="63" t="s">
        <v>10</v>
      </c>
      <c r="B120" s="63" t="s">
        <v>11</v>
      </c>
      <c r="C120" s="63" t="s">
        <v>378</v>
      </c>
      <c r="D120" s="63" t="s">
        <v>374</v>
      </c>
      <c r="E120" s="63" t="s">
        <v>3756</v>
      </c>
      <c r="F120" s="63"/>
      <c r="G120" s="63" t="s">
        <v>685</v>
      </c>
      <c r="H120" s="63"/>
      <c r="I120" s="63"/>
      <c r="J120" s="63" t="s">
        <v>3758</v>
      </c>
      <c r="K120" s="63"/>
      <c r="L120" s="63"/>
      <c r="M120" s="63" t="s">
        <v>687</v>
      </c>
      <c r="N120" s="63" t="s">
        <v>5207</v>
      </c>
      <c r="O120" s="63" t="s">
        <v>15</v>
      </c>
      <c r="P120" s="63" t="s">
        <v>16</v>
      </c>
      <c r="Q120" s="63" t="s">
        <v>21</v>
      </c>
      <c r="R120" s="63" t="s">
        <v>3006</v>
      </c>
      <c r="S120" s="63"/>
      <c r="T120" s="63" t="s">
        <v>694</v>
      </c>
      <c r="U120" s="63"/>
      <c r="V120" s="63" t="s">
        <v>22</v>
      </c>
      <c r="W120" s="63" t="s">
        <v>695</v>
      </c>
      <c r="X120" s="63">
        <v>607020081</v>
      </c>
      <c r="Y120" s="429">
        <v>38961</v>
      </c>
      <c r="Z120" s="63"/>
      <c r="AA120" s="63" t="s">
        <v>4158</v>
      </c>
      <c r="AB120" s="63" t="s">
        <v>4159</v>
      </c>
      <c r="AC120" s="63"/>
      <c r="AD120" s="63" t="s">
        <v>4283</v>
      </c>
      <c r="AE120" s="63" t="s">
        <v>4283</v>
      </c>
      <c r="AF120" s="63" t="s">
        <v>4283</v>
      </c>
      <c r="AG120" s="174"/>
      <c r="AH120" s="174"/>
      <c r="AI120" s="174"/>
      <c r="AJ120" s="174"/>
      <c r="AK120" s="174"/>
      <c r="AL120" s="174"/>
      <c r="AM120" s="174"/>
      <c r="AN120" s="174"/>
      <c r="AO120" s="174"/>
      <c r="AP120" s="174"/>
      <c r="AQ120" s="174"/>
      <c r="AR120" s="174"/>
      <c r="AS120" s="174"/>
      <c r="AT120" s="415"/>
      <c r="AU120" s="174"/>
      <c r="AV120" s="437"/>
      <c r="AW120" s="424"/>
      <c r="AX120" s="462"/>
      <c r="AY120" s="422"/>
      <c r="AZ120" s="530"/>
      <c r="BA120" s="530"/>
      <c r="BB120" s="422"/>
      <c r="BC120" s="530"/>
      <c r="BD120" s="424"/>
      <c r="BE120" s="462"/>
      <c r="BF120" s="426"/>
      <c r="BG120" s="426">
        <f t="shared" si="2"/>
        <v>0</v>
      </c>
      <c r="BH120" s="426">
        <f t="shared" si="3"/>
        <v>0</v>
      </c>
      <c r="BI120" s="426">
        <f t="shared" si="4"/>
        <v>0</v>
      </c>
      <c r="BJ120" s="426">
        <f t="shared" si="5"/>
        <v>0</v>
      </c>
      <c r="BK120" s="425" t="b">
        <f t="shared" si="6"/>
        <v>0</v>
      </c>
    </row>
    <row r="121" spans="1:63" ht="15.75" customHeight="1">
      <c r="A121" s="63" t="s">
        <v>10</v>
      </c>
      <c r="B121" s="63" t="s">
        <v>11</v>
      </c>
      <c r="C121" s="63" t="s">
        <v>378</v>
      </c>
      <c r="D121" s="63" t="s">
        <v>374</v>
      </c>
      <c r="E121" s="63" t="s">
        <v>3756</v>
      </c>
      <c r="F121" s="63"/>
      <c r="G121" s="63" t="s">
        <v>685</v>
      </c>
      <c r="H121" s="63"/>
      <c r="I121" s="63"/>
      <c r="J121" s="63" t="s">
        <v>3758</v>
      </c>
      <c r="K121" s="63"/>
      <c r="L121" s="63"/>
      <c r="M121" s="63" t="s">
        <v>687</v>
      </c>
      <c r="N121" s="63" t="s">
        <v>5207</v>
      </c>
      <c r="O121" s="63" t="s">
        <v>15</v>
      </c>
      <c r="P121" s="63" t="s">
        <v>16</v>
      </c>
      <c r="Q121" s="63" t="s">
        <v>21</v>
      </c>
      <c r="R121" s="63" t="s">
        <v>3006</v>
      </c>
      <c r="S121" s="63"/>
      <c r="T121" s="63" t="s">
        <v>696</v>
      </c>
      <c r="U121" s="63"/>
      <c r="V121" s="63" t="s">
        <v>22</v>
      </c>
      <c r="W121" s="63" t="s">
        <v>232</v>
      </c>
      <c r="X121" s="63">
        <v>707020091</v>
      </c>
      <c r="Y121" s="429">
        <v>39259</v>
      </c>
      <c r="Z121" s="63"/>
      <c r="AA121" s="63" t="s">
        <v>4158</v>
      </c>
      <c r="AB121" s="63" t="s">
        <v>4159</v>
      </c>
      <c r="AC121" s="63"/>
      <c r="AD121" s="63" t="s">
        <v>4283</v>
      </c>
      <c r="AE121" s="63" t="s">
        <v>4283</v>
      </c>
      <c r="AF121" s="63" t="s">
        <v>4283</v>
      </c>
      <c r="AG121" s="174"/>
      <c r="AH121" s="174"/>
      <c r="AI121" s="174"/>
      <c r="AJ121" s="174"/>
      <c r="AK121" s="174"/>
      <c r="AL121" s="174"/>
      <c r="AM121" s="174"/>
      <c r="AN121" s="174"/>
      <c r="AO121" s="174"/>
      <c r="AP121" s="174"/>
      <c r="AQ121" s="174"/>
      <c r="AR121" s="174"/>
      <c r="AS121" s="174"/>
      <c r="AT121" s="415"/>
      <c r="AU121" s="174"/>
      <c r="AV121" s="437"/>
      <c r="AW121" s="424"/>
      <c r="AX121" s="462"/>
      <c r="AY121" s="422"/>
      <c r="AZ121" s="530"/>
      <c r="BA121" s="530"/>
      <c r="BB121" s="422"/>
      <c r="BC121" s="530"/>
      <c r="BD121" s="424"/>
      <c r="BE121" s="462"/>
      <c r="BF121" s="426"/>
      <c r="BG121" s="426">
        <f t="shared" si="2"/>
        <v>0</v>
      </c>
      <c r="BH121" s="426">
        <f t="shared" si="3"/>
        <v>0</v>
      </c>
      <c r="BI121" s="426">
        <f t="shared" si="4"/>
        <v>0</v>
      </c>
      <c r="BJ121" s="426">
        <f t="shared" si="5"/>
        <v>0</v>
      </c>
      <c r="BK121" s="425" t="b">
        <f t="shared" si="6"/>
        <v>0</v>
      </c>
    </row>
    <row r="122" spans="1:63" ht="15.75" customHeight="1">
      <c r="A122" s="63" t="s">
        <v>10</v>
      </c>
      <c r="B122" s="63" t="s">
        <v>11</v>
      </c>
      <c r="C122" s="63" t="s">
        <v>378</v>
      </c>
      <c r="D122" s="63" t="s">
        <v>374</v>
      </c>
      <c r="E122" s="63" t="s">
        <v>3756</v>
      </c>
      <c r="F122" s="63"/>
      <c r="G122" s="63" t="s">
        <v>685</v>
      </c>
      <c r="H122" s="63"/>
      <c r="I122" s="63"/>
      <c r="J122" s="63" t="s">
        <v>3758</v>
      </c>
      <c r="K122" s="63"/>
      <c r="L122" s="63"/>
      <c r="M122" s="63" t="s">
        <v>687</v>
      </c>
      <c r="N122" s="63" t="s">
        <v>5207</v>
      </c>
      <c r="O122" s="63" t="s">
        <v>15</v>
      </c>
      <c r="P122" s="63" t="s">
        <v>16</v>
      </c>
      <c r="Q122" s="63" t="s">
        <v>21</v>
      </c>
      <c r="R122" s="63" t="s">
        <v>3006</v>
      </c>
      <c r="S122" s="63"/>
      <c r="T122" s="63" t="s">
        <v>697</v>
      </c>
      <c r="U122" s="63"/>
      <c r="V122" s="63" t="s">
        <v>22</v>
      </c>
      <c r="W122" s="63" t="s">
        <v>232</v>
      </c>
      <c r="X122" s="63">
        <v>707020088</v>
      </c>
      <c r="Y122" s="429">
        <v>39259</v>
      </c>
      <c r="Z122" s="63"/>
      <c r="AA122" s="63" t="s">
        <v>4158</v>
      </c>
      <c r="AB122" s="63" t="s">
        <v>4159</v>
      </c>
      <c r="AC122" s="63"/>
      <c r="AD122" s="63" t="s">
        <v>4283</v>
      </c>
      <c r="AE122" s="63" t="s">
        <v>4283</v>
      </c>
      <c r="AF122" s="63" t="s">
        <v>4283</v>
      </c>
      <c r="AG122" s="174"/>
      <c r="AH122" s="174"/>
      <c r="AI122" s="174"/>
      <c r="AJ122" s="174"/>
      <c r="AK122" s="174"/>
      <c r="AL122" s="174"/>
      <c r="AM122" s="174"/>
      <c r="AN122" s="174"/>
      <c r="AO122" s="174"/>
      <c r="AP122" s="174"/>
      <c r="AQ122" s="174"/>
      <c r="AR122" s="174"/>
      <c r="AS122" s="174"/>
      <c r="AT122" s="415"/>
      <c r="AU122" s="174"/>
      <c r="AV122" s="437"/>
      <c r="AW122" s="424"/>
      <c r="AX122" s="462"/>
      <c r="AY122" s="422"/>
      <c r="AZ122" s="530"/>
      <c r="BA122" s="530"/>
      <c r="BB122" s="422"/>
      <c r="BC122" s="530"/>
      <c r="BD122" s="424"/>
      <c r="BE122" s="462"/>
      <c r="BF122" s="426"/>
      <c r="BG122" s="426">
        <f t="shared" si="2"/>
        <v>0</v>
      </c>
      <c r="BH122" s="426">
        <f t="shared" si="3"/>
        <v>0</v>
      </c>
      <c r="BI122" s="426">
        <f t="shared" si="4"/>
        <v>0</v>
      </c>
      <c r="BJ122" s="426">
        <f t="shared" si="5"/>
        <v>0</v>
      </c>
      <c r="BK122" s="425" t="b">
        <f t="shared" si="6"/>
        <v>0</v>
      </c>
    </row>
    <row r="123" spans="1:63" ht="15.75" customHeight="1">
      <c r="A123" s="63" t="s">
        <v>10</v>
      </c>
      <c r="B123" s="63" t="s">
        <v>11</v>
      </c>
      <c r="C123" s="63" t="s">
        <v>378</v>
      </c>
      <c r="D123" s="63" t="s">
        <v>374</v>
      </c>
      <c r="E123" s="63" t="s">
        <v>3756</v>
      </c>
      <c r="F123" s="63"/>
      <c r="G123" s="63" t="s">
        <v>685</v>
      </c>
      <c r="H123" s="63"/>
      <c r="I123" s="63"/>
      <c r="J123" s="63" t="s">
        <v>3758</v>
      </c>
      <c r="K123" s="63"/>
      <c r="L123" s="63"/>
      <c r="M123" s="63" t="s">
        <v>687</v>
      </c>
      <c r="N123" s="63" t="s">
        <v>5207</v>
      </c>
      <c r="O123" s="63" t="s">
        <v>15</v>
      </c>
      <c r="P123" s="63" t="s">
        <v>16</v>
      </c>
      <c r="Q123" s="63" t="s">
        <v>21</v>
      </c>
      <c r="R123" s="63" t="s">
        <v>3006</v>
      </c>
      <c r="S123" s="63"/>
      <c r="T123" s="63" t="s">
        <v>698</v>
      </c>
      <c r="U123" s="63"/>
      <c r="V123" s="63" t="s">
        <v>22</v>
      </c>
      <c r="W123" s="63" t="s">
        <v>232</v>
      </c>
      <c r="X123" s="63">
        <v>707020089</v>
      </c>
      <c r="Y123" s="429">
        <v>39259</v>
      </c>
      <c r="Z123" s="63"/>
      <c r="AA123" s="63" t="s">
        <v>4158</v>
      </c>
      <c r="AB123" s="63" t="s">
        <v>4159</v>
      </c>
      <c r="AC123" s="63"/>
      <c r="AD123" s="63" t="s">
        <v>4283</v>
      </c>
      <c r="AE123" s="63" t="s">
        <v>4283</v>
      </c>
      <c r="AF123" s="63" t="s">
        <v>4283</v>
      </c>
      <c r="AG123" s="174"/>
      <c r="AH123" s="174"/>
      <c r="AI123" s="174"/>
      <c r="AJ123" s="174"/>
      <c r="AK123" s="174"/>
      <c r="AL123" s="174"/>
      <c r="AM123" s="174"/>
      <c r="AN123" s="174"/>
      <c r="AO123" s="174"/>
      <c r="AP123" s="174"/>
      <c r="AQ123" s="174"/>
      <c r="AR123" s="174"/>
      <c r="AS123" s="174"/>
      <c r="AT123" s="415"/>
      <c r="AU123" s="174"/>
      <c r="AV123" s="437"/>
      <c r="AW123" s="424"/>
      <c r="AX123" s="462"/>
      <c r="AY123" s="422"/>
      <c r="AZ123" s="530"/>
      <c r="BA123" s="530"/>
      <c r="BB123" s="422"/>
      <c r="BC123" s="530"/>
      <c r="BD123" s="424"/>
      <c r="BE123" s="462"/>
      <c r="BF123" s="426"/>
      <c r="BG123" s="426">
        <f t="shared" si="2"/>
        <v>0</v>
      </c>
      <c r="BH123" s="426">
        <f t="shared" si="3"/>
        <v>0</v>
      </c>
      <c r="BI123" s="426">
        <f t="shared" si="4"/>
        <v>0</v>
      </c>
      <c r="BJ123" s="426">
        <f t="shared" si="5"/>
        <v>0</v>
      </c>
      <c r="BK123" s="425" t="b">
        <f t="shared" si="6"/>
        <v>0</v>
      </c>
    </row>
    <row r="124" spans="1:63" ht="15.75" customHeight="1">
      <c r="A124" s="63" t="s">
        <v>10</v>
      </c>
      <c r="B124" s="63" t="s">
        <v>11</v>
      </c>
      <c r="C124" s="63" t="s">
        <v>378</v>
      </c>
      <c r="D124" s="63" t="s">
        <v>374</v>
      </c>
      <c r="E124" s="63" t="s">
        <v>3756</v>
      </c>
      <c r="F124" s="63"/>
      <c r="G124" s="63" t="s">
        <v>685</v>
      </c>
      <c r="H124" s="63"/>
      <c r="I124" s="63"/>
      <c r="J124" s="63" t="s">
        <v>3758</v>
      </c>
      <c r="K124" s="63"/>
      <c r="L124" s="63"/>
      <c r="M124" s="63" t="s">
        <v>687</v>
      </c>
      <c r="N124" s="63" t="s">
        <v>5207</v>
      </c>
      <c r="O124" s="63" t="s">
        <v>15</v>
      </c>
      <c r="P124" s="63" t="s">
        <v>16</v>
      </c>
      <c r="Q124" s="63" t="s">
        <v>21</v>
      </c>
      <c r="R124" s="63" t="s">
        <v>3006</v>
      </c>
      <c r="S124" s="63"/>
      <c r="T124" s="63" t="s">
        <v>699</v>
      </c>
      <c r="U124" s="63"/>
      <c r="V124" s="63" t="s">
        <v>22</v>
      </c>
      <c r="W124" s="63" t="s">
        <v>232</v>
      </c>
      <c r="X124" s="63">
        <v>707020090</v>
      </c>
      <c r="Y124" s="429">
        <v>39259</v>
      </c>
      <c r="Z124" s="63"/>
      <c r="AA124" s="63" t="s">
        <v>4158</v>
      </c>
      <c r="AB124" s="63" t="s">
        <v>4159</v>
      </c>
      <c r="AC124" s="63"/>
      <c r="AD124" s="63" t="s">
        <v>4283</v>
      </c>
      <c r="AE124" s="63" t="s">
        <v>4283</v>
      </c>
      <c r="AF124" s="63" t="s">
        <v>4283</v>
      </c>
      <c r="AG124" s="174"/>
      <c r="AH124" s="174"/>
      <c r="AI124" s="174"/>
      <c r="AJ124" s="174"/>
      <c r="AK124" s="174"/>
      <c r="AL124" s="174"/>
      <c r="AM124" s="174"/>
      <c r="AN124" s="174"/>
      <c r="AO124" s="174"/>
      <c r="AP124" s="174"/>
      <c r="AQ124" s="174"/>
      <c r="AR124" s="174"/>
      <c r="AS124" s="174"/>
      <c r="AT124" s="415"/>
      <c r="AU124" s="174"/>
      <c r="AV124" s="437"/>
      <c r="AW124" s="424"/>
      <c r="AX124" s="462"/>
      <c r="AY124" s="422"/>
      <c r="AZ124" s="530"/>
      <c r="BA124" s="530"/>
      <c r="BB124" s="422"/>
      <c r="BC124" s="530"/>
      <c r="BD124" s="424"/>
      <c r="BE124" s="462"/>
      <c r="BF124" s="426"/>
      <c r="BG124" s="426">
        <f t="shared" si="2"/>
        <v>0</v>
      </c>
      <c r="BH124" s="426">
        <f t="shared" si="3"/>
        <v>0</v>
      </c>
      <c r="BI124" s="426">
        <f t="shared" si="4"/>
        <v>0</v>
      </c>
      <c r="BJ124" s="426">
        <f t="shared" si="5"/>
        <v>0</v>
      </c>
      <c r="BK124" s="425" t="b">
        <f t="shared" si="6"/>
        <v>0</v>
      </c>
    </row>
    <row r="125" spans="1:63" ht="15.75" customHeight="1">
      <c r="A125" s="63" t="s">
        <v>10</v>
      </c>
      <c r="B125" s="63" t="s">
        <v>11</v>
      </c>
      <c r="C125" s="63" t="s">
        <v>378</v>
      </c>
      <c r="D125" s="63" t="s">
        <v>374</v>
      </c>
      <c r="E125" s="63" t="s">
        <v>3756</v>
      </c>
      <c r="F125" s="63"/>
      <c r="G125" s="63" t="s">
        <v>685</v>
      </c>
      <c r="H125" s="63"/>
      <c r="I125" s="63"/>
      <c r="J125" s="63" t="s">
        <v>3758</v>
      </c>
      <c r="K125" s="63"/>
      <c r="L125" s="63"/>
      <c r="M125" s="63" t="s">
        <v>687</v>
      </c>
      <c r="N125" s="63" t="s">
        <v>5207</v>
      </c>
      <c r="O125" s="63" t="s">
        <v>15</v>
      </c>
      <c r="P125" s="63" t="s">
        <v>16</v>
      </c>
      <c r="Q125" s="63" t="s">
        <v>35</v>
      </c>
      <c r="R125" s="63" t="s">
        <v>8666</v>
      </c>
      <c r="S125" s="63" t="s">
        <v>36</v>
      </c>
      <c r="T125" s="63"/>
      <c r="U125" s="63"/>
      <c r="V125" s="63" t="s">
        <v>4164</v>
      </c>
      <c r="W125" s="63" t="s">
        <v>91</v>
      </c>
      <c r="X125" s="63" t="s">
        <v>5210</v>
      </c>
      <c r="Y125" s="429">
        <v>45014</v>
      </c>
      <c r="Z125" s="430">
        <v>46842</v>
      </c>
      <c r="AA125" s="63" t="s">
        <v>4158</v>
      </c>
      <c r="AB125" s="63" t="s">
        <v>4159</v>
      </c>
      <c r="AC125" s="63"/>
      <c r="AD125" s="63" t="s">
        <v>5211</v>
      </c>
      <c r="AE125" s="63" t="s">
        <v>5212</v>
      </c>
      <c r="AF125" s="435">
        <v>44215</v>
      </c>
      <c r="AG125" s="174"/>
      <c r="AH125" s="174"/>
      <c r="AI125" s="174"/>
      <c r="AJ125" s="174"/>
      <c r="AK125" s="174"/>
      <c r="AL125" s="174"/>
      <c r="AM125" s="174"/>
      <c r="AN125" s="174"/>
      <c r="AO125" s="174"/>
      <c r="AP125" s="174"/>
      <c r="AQ125" s="174"/>
      <c r="AR125" s="174" t="s">
        <v>2315</v>
      </c>
      <c r="AS125" s="174">
        <v>2023</v>
      </c>
      <c r="AT125" s="415">
        <v>45030</v>
      </c>
      <c r="AU125" s="174" t="s">
        <v>1351</v>
      </c>
      <c r="AV125" s="419" t="s">
        <v>9045</v>
      </c>
      <c r="AW125" s="424"/>
      <c r="AX125" s="462"/>
      <c r="AY125" s="422"/>
      <c r="AZ125" s="530"/>
      <c r="BA125" s="530"/>
      <c r="BB125" s="422"/>
      <c r="BC125" s="530"/>
      <c r="BD125" s="424"/>
      <c r="BE125" s="462"/>
      <c r="BF125" s="429">
        <v>42978</v>
      </c>
      <c r="BG125" s="426">
        <f t="shared" si="2"/>
        <v>0</v>
      </c>
      <c r="BH125" s="426">
        <f t="shared" si="3"/>
        <v>0</v>
      </c>
      <c r="BI125" s="426">
        <f t="shared" si="4"/>
        <v>0</v>
      </c>
      <c r="BJ125" s="426">
        <f t="shared" si="5"/>
        <v>0</v>
      </c>
      <c r="BK125" s="425" t="b">
        <f t="shared" si="6"/>
        <v>0</v>
      </c>
    </row>
    <row r="126" spans="1:63" ht="15.75" customHeight="1">
      <c r="A126" s="63" t="s">
        <v>10</v>
      </c>
      <c r="B126" s="63" t="s">
        <v>11</v>
      </c>
      <c r="C126" s="63" t="s">
        <v>12</v>
      </c>
      <c r="D126" s="63" t="s">
        <v>13</v>
      </c>
      <c r="E126" s="63" t="s">
        <v>3756</v>
      </c>
      <c r="F126" s="63"/>
      <c r="G126" s="63" t="s">
        <v>700</v>
      </c>
      <c r="H126" s="63"/>
      <c r="I126" s="63"/>
      <c r="J126" s="63" t="s">
        <v>701</v>
      </c>
      <c r="K126" s="63"/>
      <c r="L126" s="63"/>
      <c r="M126" s="63" t="s">
        <v>702</v>
      </c>
      <c r="N126" s="63" t="s">
        <v>5214</v>
      </c>
      <c r="O126" s="63" t="s">
        <v>15</v>
      </c>
      <c r="P126" s="63" t="s">
        <v>16</v>
      </c>
      <c r="Q126" s="63" t="s">
        <v>21</v>
      </c>
      <c r="R126" s="63" t="s">
        <v>2230</v>
      </c>
      <c r="S126" s="63"/>
      <c r="T126" s="63" t="s">
        <v>703</v>
      </c>
      <c r="U126" s="63"/>
      <c r="V126" s="63" t="s">
        <v>22</v>
      </c>
      <c r="W126" s="63" t="s">
        <v>704</v>
      </c>
      <c r="X126" s="63">
        <v>607020016</v>
      </c>
      <c r="Y126" s="429">
        <v>39119</v>
      </c>
      <c r="Z126" s="63"/>
      <c r="AA126" s="63" t="s">
        <v>4158</v>
      </c>
      <c r="AB126" s="63" t="s">
        <v>4168</v>
      </c>
      <c r="AC126" s="63" t="s">
        <v>5217</v>
      </c>
      <c r="AD126" s="63" t="s">
        <v>4283</v>
      </c>
      <c r="AE126" s="63" t="s">
        <v>4283</v>
      </c>
      <c r="AF126" s="63" t="s">
        <v>4283</v>
      </c>
      <c r="AG126" s="174"/>
      <c r="AH126" s="174"/>
      <c r="AI126" s="174"/>
      <c r="AJ126" s="174"/>
      <c r="AK126" s="174"/>
      <c r="AL126" s="174"/>
      <c r="AM126" s="174"/>
      <c r="AN126" s="174"/>
      <c r="AO126" s="174"/>
      <c r="AP126" s="174"/>
      <c r="AQ126" s="174"/>
      <c r="AR126" s="174"/>
      <c r="AS126" s="174"/>
      <c r="AT126" s="415"/>
      <c r="AU126" s="174"/>
      <c r="AV126" s="437"/>
      <c r="AW126" s="424"/>
      <c r="AX126" s="462"/>
      <c r="AY126" s="422"/>
      <c r="AZ126" s="530"/>
      <c r="BA126" s="530"/>
      <c r="BB126" s="422"/>
      <c r="BC126" s="530"/>
      <c r="BD126" s="424"/>
      <c r="BE126" s="462">
        <v>1</v>
      </c>
      <c r="BF126" s="426"/>
      <c r="BG126" s="426">
        <f t="shared" si="2"/>
        <v>0</v>
      </c>
      <c r="BH126" s="426">
        <f t="shared" si="3"/>
        <v>0</v>
      </c>
      <c r="BI126" s="426">
        <f t="shared" si="4"/>
        <v>0</v>
      </c>
      <c r="BJ126" s="426">
        <f t="shared" si="5"/>
        <v>0</v>
      </c>
      <c r="BK126" s="425" t="b">
        <f t="shared" si="6"/>
        <v>0</v>
      </c>
    </row>
    <row r="127" spans="1:63" ht="15.75" customHeight="1">
      <c r="A127" s="703" t="s">
        <v>10</v>
      </c>
      <c r="B127" s="703" t="s">
        <v>11</v>
      </c>
      <c r="C127" s="703" t="s">
        <v>12</v>
      </c>
      <c r="D127" s="703" t="s">
        <v>13</v>
      </c>
      <c r="E127" s="703" t="s">
        <v>3756</v>
      </c>
      <c r="F127" s="703"/>
      <c r="G127" s="703" t="s">
        <v>700</v>
      </c>
      <c r="H127" s="703"/>
      <c r="I127" s="703"/>
      <c r="J127" s="703" t="s">
        <v>701</v>
      </c>
      <c r="K127" s="703"/>
      <c r="L127" s="703"/>
      <c r="M127" s="703" t="s">
        <v>702</v>
      </c>
      <c r="N127" s="703" t="s">
        <v>5214</v>
      </c>
      <c r="O127" s="703" t="s">
        <v>15</v>
      </c>
      <c r="P127" s="703" t="s">
        <v>16</v>
      </c>
      <c r="Q127" s="703" t="s">
        <v>35</v>
      </c>
      <c r="R127" s="703" t="s">
        <v>84</v>
      </c>
      <c r="S127" s="703" t="s">
        <v>705</v>
      </c>
      <c r="T127" s="703"/>
      <c r="U127" s="703"/>
      <c r="V127" s="703" t="s">
        <v>4164</v>
      </c>
      <c r="W127" s="703" t="s">
        <v>706</v>
      </c>
      <c r="X127" s="703">
        <v>907022048</v>
      </c>
      <c r="Y127" s="704">
        <v>45017</v>
      </c>
      <c r="Z127" s="705">
        <v>46845</v>
      </c>
      <c r="AA127" s="703" t="s">
        <v>4158</v>
      </c>
      <c r="AB127" s="703" t="s">
        <v>4159</v>
      </c>
      <c r="AC127" s="703"/>
      <c r="AD127" s="703" t="s">
        <v>4283</v>
      </c>
      <c r="AE127" s="703" t="s">
        <v>4283</v>
      </c>
      <c r="AF127" s="703" t="s">
        <v>4283</v>
      </c>
      <c r="AG127" s="703"/>
      <c r="AH127" s="703"/>
      <c r="AI127" s="705">
        <v>45369</v>
      </c>
      <c r="AJ127" s="703" t="s">
        <v>8685</v>
      </c>
      <c r="AK127" s="703"/>
      <c r="AL127" s="703"/>
      <c r="AM127" s="703"/>
      <c r="AN127" s="703"/>
      <c r="AO127" s="703"/>
      <c r="AP127" s="703"/>
      <c r="AQ127" s="703"/>
      <c r="AR127" s="703" t="s">
        <v>2312</v>
      </c>
      <c r="AS127" s="703">
        <v>2024</v>
      </c>
      <c r="AT127" s="706">
        <v>45369</v>
      </c>
      <c r="AU127" s="703" t="s">
        <v>2323</v>
      </c>
      <c r="AV127" s="707"/>
      <c r="AW127" s="713"/>
      <c r="AX127" s="709"/>
      <c r="AY127" s="714"/>
      <c r="AZ127" s="730"/>
      <c r="BA127" s="730"/>
      <c r="BB127" s="714"/>
      <c r="BC127" s="730"/>
      <c r="BD127" s="713"/>
      <c r="BE127" s="709"/>
      <c r="BF127" s="704">
        <v>39939</v>
      </c>
      <c r="BG127" s="710">
        <f t="shared" si="2"/>
        <v>0</v>
      </c>
      <c r="BH127" s="710">
        <f t="shared" si="3"/>
        <v>0</v>
      </c>
      <c r="BI127" s="710">
        <f t="shared" si="4"/>
        <v>0</v>
      </c>
      <c r="BJ127" s="710">
        <f t="shared" si="5"/>
        <v>0</v>
      </c>
      <c r="BK127" s="709" t="b">
        <f t="shared" si="6"/>
        <v>0</v>
      </c>
    </row>
    <row r="128" spans="1:63" ht="15.75" customHeight="1">
      <c r="A128" s="63" t="s">
        <v>10</v>
      </c>
      <c r="B128" s="63" t="s">
        <v>11</v>
      </c>
      <c r="C128" s="63" t="s">
        <v>12</v>
      </c>
      <c r="D128" s="63" t="s">
        <v>13</v>
      </c>
      <c r="E128" s="63" t="s">
        <v>3756</v>
      </c>
      <c r="F128" s="63"/>
      <c r="G128" s="63" t="s">
        <v>700</v>
      </c>
      <c r="H128" s="63"/>
      <c r="I128" s="63"/>
      <c r="J128" s="63" t="s">
        <v>701</v>
      </c>
      <c r="K128" s="63"/>
      <c r="L128" s="63"/>
      <c r="M128" s="63" t="s">
        <v>702</v>
      </c>
      <c r="N128" s="63" t="s">
        <v>5214</v>
      </c>
      <c r="O128" s="63" t="s">
        <v>15</v>
      </c>
      <c r="P128" s="63" t="s">
        <v>16</v>
      </c>
      <c r="Q128" s="63" t="s">
        <v>35</v>
      </c>
      <c r="R128" s="63" t="s">
        <v>84</v>
      </c>
      <c r="S128" s="63" t="s">
        <v>705</v>
      </c>
      <c r="T128" s="63"/>
      <c r="U128" s="63"/>
      <c r="V128" s="63" t="s">
        <v>4164</v>
      </c>
      <c r="W128" s="63" t="s">
        <v>707</v>
      </c>
      <c r="X128" s="63">
        <v>907022049</v>
      </c>
      <c r="Y128" s="429">
        <v>45017</v>
      </c>
      <c r="Z128" s="430">
        <v>46845</v>
      </c>
      <c r="AA128" s="63" t="s">
        <v>4158</v>
      </c>
      <c r="AB128" s="63" t="s">
        <v>4159</v>
      </c>
      <c r="AC128" s="63"/>
      <c r="AD128" s="63" t="s">
        <v>4283</v>
      </c>
      <c r="AE128" s="63" t="s">
        <v>4283</v>
      </c>
      <c r="AF128" s="63" t="s">
        <v>4283</v>
      </c>
      <c r="AG128" s="174"/>
      <c r="AH128" s="174"/>
      <c r="AI128" s="174"/>
      <c r="AJ128" s="174"/>
      <c r="AK128" s="174"/>
      <c r="AL128" s="174"/>
      <c r="AM128" s="174"/>
      <c r="AN128" s="174"/>
      <c r="AO128" s="174"/>
      <c r="AP128" s="174"/>
      <c r="AQ128" s="174"/>
      <c r="AR128" s="174" t="s">
        <v>2315</v>
      </c>
      <c r="AS128" s="174">
        <v>2023</v>
      </c>
      <c r="AT128" s="415">
        <v>45034</v>
      </c>
      <c r="AU128" s="174" t="s">
        <v>1351</v>
      </c>
      <c r="AV128" s="419" t="s">
        <v>9046</v>
      </c>
      <c r="AW128" s="424"/>
      <c r="AX128" s="462"/>
      <c r="AY128" s="422"/>
      <c r="AZ128" s="530"/>
      <c r="BA128" s="530"/>
      <c r="BB128" s="422"/>
      <c r="BC128" s="530"/>
      <c r="BD128" s="424"/>
      <c r="BE128" s="462"/>
      <c r="BF128" s="429">
        <v>39939</v>
      </c>
      <c r="BG128" s="426">
        <f t="shared" si="2"/>
        <v>0</v>
      </c>
      <c r="BH128" s="426">
        <f t="shared" si="3"/>
        <v>0</v>
      </c>
      <c r="BI128" s="426">
        <f t="shared" si="4"/>
        <v>0</v>
      </c>
      <c r="BJ128" s="426">
        <f t="shared" si="5"/>
        <v>0</v>
      </c>
      <c r="BK128" s="425" t="b">
        <f t="shared" si="6"/>
        <v>0</v>
      </c>
    </row>
    <row r="129" spans="1:63" ht="15.75" customHeight="1">
      <c r="A129" s="63" t="s">
        <v>10</v>
      </c>
      <c r="B129" s="63" t="s">
        <v>11</v>
      </c>
      <c r="C129" s="63" t="s">
        <v>12</v>
      </c>
      <c r="D129" s="63" t="s">
        <v>13</v>
      </c>
      <c r="E129" s="63" t="s">
        <v>3756</v>
      </c>
      <c r="F129" s="63"/>
      <c r="G129" s="63" t="s">
        <v>700</v>
      </c>
      <c r="H129" s="63"/>
      <c r="I129" s="63"/>
      <c r="J129" s="63" t="s">
        <v>701</v>
      </c>
      <c r="K129" s="63"/>
      <c r="L129" s="63"/>
      <c r="M129" s="63" t="s">
        <v>708</v>
      </c>
      <c r="N129" s="63" t="s">
        <v>5214</v>
      </c>
      <c r="O129" s="63" t="s">
        <v>15</v>
      </c>
      <c r="P129" s="63" t="s">
        <v>16</v>
      </c>
      <c r="Q129" s="63" t="s">
        <v>35</v>
      </c>
      <c r="R129" s="63" t="s">
        <v>87</v>
      </c>
      <c r="S129" s="63" t="s">
        <v>388</v>
      </c>
      <c r="T129" s="63"/>
      <c r="U129" s="63"/>
      <c r="V129" s="63" t="s">
        <v>4164</v>
      </c>
      <c r="W129" s="63" t="s">
        <v>709</v>
      </c>
      <c r="X129" s="63" t="s">
        <v>710</v>
      </c>
      <c r="Y129" s="429">
        <v>45017</v>
      </c>
      <c r="Z129" s="430">
        <v>46845</v>
      </c>
      <c r="AA129" s="63" t="s">
        <v>4158</v>
      </c>
      <c r="AB129" s="63" t="s">
        <v>4159</v>
      </c>
      <c r="AC129" s="63"/>
      <c r="AD129" s="63" t="s">
        <v>5218</v>
      </c>
      <c r="AE129" s="63" t="s">
        <v>5219</v>
      </c>
      <c r="AF129" s="436">
        <v>45203</v>
      </c>
      <c r="AG129" s="174"/>
      <c r="AH129" s="174"/>
      <c r="AI129" s="174"/>
      <c r="AJ129" s="174"/>
      <c r="AK129" s="174"/>
      <c r="AL129" s="174"/>
      <c r="AM129" s="174"/>
      <c r="AN129" s="174"/>
      <c r="AO129" s="174"/>
      <c r="AP129" s="174"/>
      <c r="AQ129" s="174"/>
      <c r="AR129" s="174" t="s">
        <v>2315</v>
      </c>
      <c r="AS129" s="174">
        <v>2023</v>
      </c>
      <c r="AT129" s="415">
        <v>45034</v>
      </c>
      <c r="AU129" s="174" t="s">
        <v>1351</v>
      </c>
      <c r="AV129" s="419" t="s">
        <v>9047</v>
      </c>
      <c r="AW129" s="424"/>
      <c r="AX129" s="462"/>
      <c r="AY129" s="422"/>
      <c r="AZ129" s="530"/>
      <c r="BA129" s="530"/>
      <c r="BB129" s="422"/>
      <c r="BC129" s="530"/>
      <c r="BD129" s="424"/>
      <c r="BE129" s="462"/>
      <c r="BF129" s="429">
        <v>43705</v>
      </c>
      <c r="BG129" s="426">
        <f t="shared" si="2"/>
        <v>0</v>
      </c>
      <c r="BH129" s="426">
        <f t="shared" si="3"/>
        <v>0</v>
      </c>
      <c r="BI129" s="426">
        <f t="shared" si="4"/>
        <v>0</v>
      </c>
      <c r="BJ129" s="426">
        <f t="shared" si="5"/>
        <v>0</v>
      </c>
      <c r="BK129" s="425" t="b">
        <f t="shared" si="6"/>
        <v>0</v>
      </c>
    </row>
    <row r="130" spans="1:63" ht="15.75" customHeight="1">
      <c r="A130" s="63" t="s">
        <v>10</v>
      </c>
      <c r="B130" s="63" t="s">
        <v>11</v>
      </c>
      <c r="C130" s="63" t="s">
        <v>12</v>
      </c>
      <c r="D130" s="63" t="s">
        <v>13</v>
      </c>
      <c r="E130" s="63" t="s">
        <v>3756</v>
      </c>
      <c r="F130" s="63"/>
      <c r="G130" s="63" t="s">
        <v>700</v>
      </c>
      <c r="H130" s="63"/>
      <c r="I130" s="63"/>
      <c r="J130" s="63" t="s">
        <v>701</v>
      </c>
      <c r="K130" s="63"/>
      <c r="L130" s="63"/>
      <c r="M130" s="63" t="s">
        <v>702</v>
      </c>
      <c r="N130" s="63" t="s">
        <v>5214</v>
      </c>
      <c r="O130" s="63" t="s">
        <v>15</v>
      </c>
      <c r="P130" s="63" t="s">
        <v>16</v>
      </c>
      <c r="Q130" s="63" t="s">
        <v>35</v>
      </c>
      <c r="R130" s="63" t="s">
        <v>87</v>
      </c>
      <c r="S130" s="63" t="s">
        <v>2497</v>
      </c>
      <c r="T130" s="63"/>
      <c r="U130" s="63"/>
      <c r="V130" s="63" t="s">
        <v>4164</v>
      </c>
      <c r="W130" s="63" t="s">
        <v>505</v>
      </c>
      <c r="X130" s="63" t="s">
        <v>711</v>
      </c>
      <c r="Y130" s="429">
        <v>45017</v>
      </c>
      <c r="Z130" s="430">
        <v>46845</v>
      </c>
      <c r="AA130" s="63" t="s">
        <v>4158</v>
      </c>
      <c r="AB130" s="63" t="s">
        <v>4159</v>
      </c>
      <c r="AC130" s="63"/>
      <c r="AD130" s="63" t="s">
        <v>5220</v>
      </c>
      <c r="AE130" s="63" t="s">
        <v>5221</v>
      </c>
      <c r="AF130" s="63" t="s">
        <v>5222</v>
      </c>
      <c r="AG130" s="174"/>
      <c r="AH130" s="174"/>
      <c r="AI130" s="174"/>
      <c r="AJ130" s="174"/>
      <c r="AK130" s="174"/>
      <c r="AL130" s="174"/>
      <c r="AM130" s="174"/>
      <c r="AN130" s="174"/>
      <c r="AO130" s="174"/>
      <c r="AP130" s="174"/>
      <c r="AQ130" s="174"/>
      <c r="AR130" s="174" t="s">
        <v>2315</v>
      </c>
      <c r="AS130" s="174">
        <v>2023</v>
      </c>
      <c r="AT130" s="415">
        <v>45034</v>
      </c>
      <c r="AU130" s="174" t="s">
        <v>1351</v>
      </c>
      <c r="AV130" s="419" t="s">
        <v>9048</v>
      </c>
      <c r="AW130" s="424"/>
      <c r="AX130" s="462"/>
      <c r="AY130" s="422"/>
      <c r="AZ130" s="530"/>
      <c r="BA130" s="530"/>
      <c r="BB130" s="422"/>
      <c r="BC130" s="530"/>
      <c r="BD130" s="424"/>
      <c r="BE130" s="462"/>
      <c r="BF130" s="429">
        <v>42887</v>
      </c>
      <c r="BG130" s="426">
        <f t="shared" si="2"/>
        <v>0</v>
      </c>
      <c r="BH130" s="426">
        <f t="shared" si="3"/>
        <v>0</v>
      </c>
      <c r="BI130" s="426">
        <f t="shared" si="4"/>
        <v>0</v>
      </c>
      <c r="BJ130" s="426">
        <f t="shared" si="5"/>
        <v>0</v>
      </c>
      <c r="BK130" s="425" t="b">
        <f t="shared" si="6"/>
        <v>0</v>
      </c>
    </row>
    <row r="131" spans="1:63" ht="15.75" customHeight="1">
      <c r="A131" s="63" t="s">
        <v>10</v>
      </c>
      <c r="B131" s="63" t="s">
        <v>11</v>
      </c>
      <c r="C131" s="63" t="s">
        <v>12</v>
      </c>
      <c r="D131" s="63" t="s">
        <v>13</v>
      </c>
      <c r="E131" s="63" t="s">
        <v>3756</v>
      </c>
      <c r="F131" s="63"/>
      <c r="G131" s="63" t="s">
        <v>700</v>
      </c>
      <c r="H131" s="63"/>
      <c r="I131" s="63"/>
      <c r="J131" s="63" t="s">
        <v>701</v>
      </c>
      <c r="K131" s="63"/>
      <c r="L131" s="63"/>
      <c r="M131" s="63" t="s">
        <v>702</v>
      </c>
      <c r="N131" s="63" t="s">
        <v>5214</v>
      </c>
      <c r="O131" s="63" t="s">
        <v>15</v>
      </c>
      <c r="P131" s="63" t="s">
        <v>16</v>
      </c>
      <c r="Q131" s="63" t="s">
        <v>35</v>
      </c>
      <c r="R131" s="63" t="s">
        <v>87</v>
      </c>
      <c r="S131" s="63" t="s">
        <v>434</v>
      </c>
      <c r="T131" s="63"/>
      <c r="U131" s="63"/>
      <c r="V131" s="63" t="s">
        <v>4164</v>
      </c>
      <c r="W131" s="63" t="s">
        <v>152</v>
      </c>
      <c r="X131" s="63" t="s">
        <v>712</v>
      </c>
      <c r="Y131" s="429">
        <v>45017</v>
      </c>
      <c r="Z131" s="430">
        <v>46845</v>
      </c>
      <c r="AA131" s="63" t="s">
        <v>4158</v>
      </c>
      <c r="AB131" s="63" t="s">
        <v>4159</v>
      </c>
      <c r="AC131" s="63"/>
      <c r="AD131" s="63" t="s">
        <v>5220</v>
      </c>
      <c r="AE131" s="63" t="s">
        <v>5223</v>
      </c>
      <c r="AF131" s="436">
        <v>43917</v>
      </c>
      <c r="AG131" s="174"/>
      <c r="AH131" s="174"/>
      <c r="AI131" s="174"/>
      <c r="AJ131" s="174"/>
      <c r="AK131" s="174"/>
      <c r="AL131" s="174"/>
      <c r="AM131" s="174"/>
      <c r="AN131" s="174"/>
      <c r="AO131" s="174"/>
      <c r="AP131" s="174"/>
      <c r="AQ131" s="174"/>
      <c r="AR131" s="174" t="s">
        <v>2315</v>
      </c>
      <c r="AS131" s="174">
        <v>2023</v>
      </c>
      <c r="AT131" s="415">
        <v>45034</v>
      </c>
      <c r="AU131" s="174" t="s">
        <v>1351</v>
      </c>
      <c r="AV131" s="419" t="s">
        <v>9049</v>
      </c>
      <c r="AW131" s="424"/>
      <c r="AX131" s="462"/>
      <c r="AY131" s="422"/>
      <c r="AZ131" s="530"/>
      <c r="BA131" s="530"/>
      <c r="BB131" s="422"/>
      <c r="BC131" s="530"/>
      <c r="BD131" s="424"/>
      <c r="BE131" s="462"/>
      <c r="BF131" s="429">
        <v>42900</v>
      </c>
      <c r="BG131" s="426">
        <f t="shared" si="2"/>
        <v>0</v>
      </c>
      <c r="BH131" s="426">
        <f t="shared" si="3"/>
        <v>0</v>
      </c>
      <c r="BI131" s="426">
        <f t="shared" si="4"/>
        <v>0</v>
      </c>
      <c r="BJ131" s="426">
        <f t="shared" si="5"/>
        <v>0</v>
      </c>
      <c r="BK131" s="425" t="b">
        <f t="shared" si="6"/>
        <v>0</v>
      </c>
    </row>
    <row r="132" spans="1:63" ht="15.75" customHeight="1">
      <c r="A132" s="63" t="s">
        <v>10</v>
      </c>
      <c r="B132" s="63" t="s">
        <v>11</v>
      </c>
      <c r="C132" s="63" t="s">
        <v>12</v>
      </c>
      <c r="D132" s="63" t="s">
        <v>13</v>
      </c>
      <c r="E132" s="63" t="s">
        <v>3756</v>
      </c>
      <c r="F132" s="63"/>
      <c r="G132" s="63" t="s">
        <v>713</v>
      </c>
      <c r="H132" s="63"/>
      <c r="I132" s="63"/>
      <c r="J132" s="63" t="s">
        <v>714</v>
      </c>
      <c r="K132" s="63"/>
      <c r="L132" s="63"/>
      <c r="M132" s="63" t="s">
        <v>715</v>
      </c>
      <c r="N132" s="63" t="s">
        <v>5225</v>
      </c>
      <c r="O132" s="63" t="s">
        <v>15</v>
      </c>
      <c r="P132" s="63" t="s">
        <v>16</v>
      </c>
      <c r="Q132" s="63" t="s">
        <v>21</v>
      </c>
      <c r="R132" s="63" t="s">
        <v>3006</v>
      </c>
      <c r="S132" s="63"/>
      <c r="T132" s="63" t="s">
        <v>716</v>
      </c>
      <c r="U132" s="63"/>
      <c r="V132" s="63" t="s">
        <v>22</v>
      </c>
      <c r="W132" s="63" t="s">
        <v>717</v>
      </c>
      <c r="X132" s="63">
        <v>201307020191</v>
      </c>
      <c r="Y132" s="429">
        <v>45403</v>
      </c>
      <c r="Z132" s="430">
        <v>47230</v>
      </c>
      <c r="AA132" s="63" t="s">
        <v>4158</v>
      </c>
      <c r="AB132" s="63" t="s">
        <v>4159</v>
      </c>
      <c r="AC132" s="63"/>
      <c r="AD132" s="63" t="s">
        <v>4283</v>
      </c>
      <c r="AE132" s="63" t="s">
        <v>4283</v>
      </c>
      <c r="AF132" s="63" t="s">
        <v>4283</v>
      </c>
      <c r="AG132" s="174"/>
      <c r="AH132" s="174"/>
      <c r="AI132" s="174"/>
      <c r="AJ132" s="174"/>
      <c r="AK132" s="174"/>
      <c r="AL132" s="174"/>
      <c r="AM132" s="174"/>
      <c r="AN132" s="174"/>
      <c r="AO132" s="174"/>
      <c r="AP132" s="174"/>
      <c r="AQ132" s="174"/>
      <c r="AR132" s="174" t="s">
        <v>2315</v>
      </c>
      <c r="AS132" s="174">
        <v>2024</v>
      </c>
      <c r="AT132" s="415">
        <v>45406</v>
      </c>
      <c r="AU132" s="174" t="s">
        <v>1351</v>
      </c>
      <c r="AV132" s="419" t="s">
        <v>5179</v>
      </c>
      <c r="AW132" s="424"/>
      <c r="AX132" s="462"/>
      <c r="AY132" s="422"/>
      <c r="AZ132" s="530"/>
      <c r="BA132" s="530"/>
      <c r="BB132" s="422"/>
      <c r="BC132" s="530"/>
      <c r="BD132" s="424"/>
      <c r="BE132" s="462">
        <v>1</v>
      </c>
      <c r="BF132" s="429">
        <v>41613</v>
      </c>
      <c r="BG132" s="426">
        <f t="shared" si="2"/>
        <v>0</v>
      </c>
      <c r="BH132" s="426">
        <f t="shared" si="3"/>
        <v>0</v>
      </c>
      <c r="BI132" s="426">
        <f t="shared" si="4"/>
        <v>0</v>
      </c>
      <c r="BJ132" s="426">
        <f t="shared" si="5"/>
        <v>0</v>
      </c>
      <c r="BK132" s="425" t="b">
        <f t="shared" si="6"/>
        <v>0</v>
      </c>
    </row>
    <row r="133" spans="1:63" ht="15.75" customHeight="1">
      <c r="A133" s="63" t="s">
        <v>10</v>
      </c>
      <c r="B133" s="63" t="s">
        <v>11</v>
      </c>
      <c r="C133" s="63" t="s">
        <v>12</v>
      </c>
      <c r="D133" s="63" t="s">
        <v>13</v>
      </c>
      <c r="E133" s="63" t="s">
        <v>3756</v>
      </c>
      <c r="F133" s="63"/>
      <c r="G133" s="63" t="s">
        <v>713</v>
      </c>
      <c r="H133" s="63"/>
      <c r="I133" s="63"/>
      <c r="J133" s="63" t="s">
        <v>714</v>
      </c>
      <c r="K133" s="63"/>
      <c r="L133" s="63"/>
      <c r="M133" s="63" t="s">
        <v>715</v>
      </c>
      <c r="N133" s="63" t="s">
        <v>5225</v>
      </c>
      <c r="O133" s="63" t="s">
        <v>15</v>
      </c>
      <c r="P133" s="63" t="s">
        <v>16</v>
      </c>
      <c r="Q133" s="63" t="s">
        <v>21</v>
      </c>
      <c r="R133" s="63" t="s">
        <v>3006</v>
      </c>
      <c r="S133" s="63"/>
      <c r="T133" s="63" t="s">
        <v>718</v>
      </c>
      <c r="U133" s="63"/>
      <c r="V133" s="63" t="s">
        <v>22</v>
      </c>
      <c r="W133" s="63" t="s">
        <v>717</v>
      </c>
      <c r="X133" s="63">
        <v>201307020186</v>
      </c>
      <c r="Y133" s="429">
        <v>45403</v>
      </c>
      <c r="Z133" s="430">
        <v>47230</v>
      </c>
      <c r="AA133" s="63" t="s">
        <v>4158</v>
      </c>
      <c r="AB133" s="63" t="s">
        <v>4159</v>
      </c>
      <c r="AC133" s="63"/>
      <c r="AD133" s="63" t="s">
        <v>4283</v>
      </c>
      <c r="AE133" s="63" t="s">
        <v>4283</v>
      </c>
      <c r="AF133" s="63" t="s">
        <v>4283</v>
      </c>
      <c r="AG133" s="174"/>
      <c r="AH133" s="174"/>
      <c r="AI133" s="174"/>
      <c r="AJ133" s="174"/>
      <c r="AK133" s="174"/>
      <c r="AL133" s="174"/>
      <c r="AM133" s="174"/>
      <c r="AN133" s="174"/>
      <c r="AO133" s="174"/>
      <c r="AP133" s="174"/>
      <c r="AQ133" s="174"/>
      <c r="AR133" s="174" t="s">
        <v>2315</v>
      </c>
      <c r="AS133" s="174">
        <v>2024</v>
      </c>
      <c r="AT133" s="415">
        <v>45406</v>
      </c>
      <c r="AU133" s="174" t="s">
        <v>1351</v>
      </c>
      <c r="AV133" s="419" t="s">
        <v>5179</v>
      </c>
      <c r="AW133" s="424"/>
      <c r="AX133" s="462"/>
      <c r="AY133" s="422"/>
      <c r="AZ133" s="530"/>
      <c r="BA133" s="530"/>
      <c r="BB133" s="422"/>
      <c r="BC133" s="530"/>
      <c r="BD133" s="424"/>
      <c r="BE133" s="462"/>
      <c r="BF133" s="429">
        <v>41613</v>
      </c>
      <c r="BG133" s="426">
        <f t="shared" si="2"/>
        <v>0</v>
      </c>
      <c r="BH133" s="426">
        <f t="shared" si="3"/>
        <v>0</v>
      </c>
      <c r="BI133" s="426">
        <f t="shared" si="4"/>
        <v>0</v>
      </c>
      <c r="BJ133" s="426">
        <f t="shared" si="5"/>
        <v>0</v>
      </c>
      <c r="BK133" s="425" t="b">
        <f t="shared" si="6"/>
        <v>0</v>
      </c>
    </row>
    <row r="134" spans="1:63" ht="15.75" customHeight="1">
      <c r="A134" s="63" t="s">
        <v>10</v>
      </c>
      <c r="B134" s="63" t="s">
        <v>11</v>
      </c>
      <c r="C134" s="63" t="s">
        <v>12</v>
      </c>
      <c r="D134" s="63" t="s">
        <v>13</v>
      </c>
      <c r="E134" s="63" t="s">
        <v>3756</v>
      </c>
      <c r="F134" s="63"/>
      <c r="G134" s="63" t="s">
        <v>713</v>
      </c>
      <c r="H134" s="63"/>
      <c r="I134" s="63"/>
      <c r="J134" s="63" t="s">
        <v>714</v>
      </c>
      <c r="K134" s="63"/>
      <c r="L134" s="63"/>
      <c r="M134" s="63" t="s">
        <v>715</v>
      </c>
      <c r="N134" s="63" t="s">
        <v>5225</v>
      </c>
      <c r="O134" s="63" t="s">
        <v>15</v>
      </c>
      <c r="P134" s="63" t="s">
        <v>16</v>
      </c>
      <c r="Q134" s="63" t="s">
        <v>21</v>
      </c>
      <c r="R134" s="63" t="s">
        <v>3006</v>
      </c>
      <c r="S134" s="63"/>
      <c r="T134" s="63" t="s">
        <v>719</v>
      </c>
      <c r="U134" s="63"/>
      <c r="V134" s="63" t="s">
        <v>22</v>
      </c>
      <c r="W134" s="63" t="s">
        <v>717</v>
      </c>
      <c r="X134" s="63">
        <v>201307020187</v>
      </c>
      <c r="Y134" s="429">
        <v>45403</v>
      </c>
      <c r="Z134" s="430">
        <v>47230</v>
      </c>
      <c r="AA134" s="63" t="s">
        <v>4158</v>
      </c>
      <c r="AB134" s="63" t="s">
        <v>4159</v>
      </c>
      <c r="AC134" s="63"/>
      <c r="AD134" s="63" t="s">
        <v>4283</v>
      </c>
      <c r="AE134" s="63" t="s">
        <v>4283</v>
      </c>
      <c r="AF134" s="63" t="s">
        <v>4283</v>
      </c>
      <c r="AG134" s="174"/>
      <c r="AH134" s="174"/>
      <c r="AI134" s="174"/>
      <c r="AJ134" s="174"/>
      <c r="AK134" s="174"/>
      <c r="AL134" s="174"/>
      <c r="AM134" s="174"/>
      <c r="AN134" s="174"/>
      <c r="AO134" s="174"/>
      <c r="AP134" s="174"/>
      <c r="AQ134" s="174"/>
      <c r="AR134" s="174" t="s">
        <v>2315</v>
      </c>
      <c r="AS134" s="174">
        <v>2024</v>
      </c>
      <c r="AT134" s="415">
        <v>45406</v>
      </c>
      <c r="AU134" s="174" t="s">
        <v>1351</v>
      </c>
      <c r="AV134" s="419" t="s">
        <v>5179</v>
      </c>
      <c r="AW134" s="424"/>
      <c r="AX134" s="462"/>
      <c r="AY134" s="422"/>
      <c r="AZ134" s="530"/>
      <c r="BA134" s="530"/>
      <c r="BB134" s="422"/>
      <c r="BC134" s="530"/>
      <c r="BD134" s="424"/>
      <c r="BE134" s="462"/>
      <c r="BF134" s="429">
        <v>41613</v>
      </c>
      <c r="BG134" s="426">
        <f t="shared" si="2"/>
        <v>0</v>
      </c>
      <c r="BH134" s="426">
        <f t="shared" si="3"/>
        <v>0</v>
      </c>
      <c r="BI134" s="426">
        <f t="shared" si="4"/>
        <v>0</v>
      </c>
      <c r="BJ134" s="426">
        <f t="shared" si="5"/>
        <v>0</v>
      </c>
      <c r="BK134" s="425" t="b">
        <f t="shared" si="6"/>
        <v>0</v>
      </c>
    </row>
    <row r="135" spans="1:63" ht="15.75" customHeight="1">
      <c r="A135" s="63" t="s">
        <v>10</v>
      </c>
      <c r="B135" s="63" t="s">
        <v>11</v>
      </c>
      <c r="C135" s="63" t="s">
        <v>12</v>
      </c>
      <c r="D135" s="63" t="s">
        <v>13</v>
      </c>
      <c r="E135" s="63" t="s">
        <v>3756</v>
      </c>
      <c r="F135" s="63"/>
      <c r="G135" s="63" t="s">
        <v>713</v>
      </c>
      <c r="H135" s="63"/>
      <c r="I135" s="63"/>
      <c r="J135" s="63" t="s">
        <v>714</v>
      </c>
      <c r="K135" s="63"/>
      <c r="L135" s="63"/>
      <c r="M135" s="63" t="s">
        <v>715</v>
      </c>
      <c r="N135" s="63" t="s">
        <v>5225</v>
      </c>
      <c r="O135" s="63" t="s">
        <v>15</v>
      </c>
      <c r="P135" s="63" t="s">
        <v>16</v>
      </c>
      <c r="Q135" s="63" t="s">
        <v>21</v>
      </c>
      <c r="R135" s="63" t="s">
        <v>3006</v>
      </c>
      <c r="S135" s="63"/>
      <c r="T135" s="63" t="s">
        <v>720</v>
      </c>
      <c r="U135" s="63"/>
      <c r="V135" s="63" t="s">
        <v>22</v>
      </c>
      <c r="W135" s="63" t="s">
        <v>717</v>
      </c>
      <c r="X135" s="63">
        <v>201307020190</v>
      </c>
      <c r="Y135" s="429">
        <v>45403</v>
      </c>
      <c r="Z135" s="430">
        <v>47230</v>
      </c>
      <c r="AA135" s="63" t="s">
        <v>4158</v>
      </c>
      <c r="AB135" s="63" t="s">
        <v>4159</v>
      </c>
      <c r="AC135" s="63"/>
      <c r="AD135" s="63" t="s">
        <v>4283</v>
      </c>
      <c r="AE135" s="63" t="s">
        <v>4283</v>
      </c>
      <c r="AF135" s="63" t="s">
        <v>4283</v>
      </c>
      <c r="AG135" s="174"/>
      <c r="AH135" s="174"/>
      <c r="AI135" s="174"/>
      <c r="AJ135" s="174"/>
      <c r="AK135" s="174"/>
      <c r="AL135" s="174"/>
      <c r="AM135" s="174"/>
      <c r="AN135" s="174"/>
      <c r="AO135" s="174"/>
      <c r="AP135" s="174"/>
      <c r="AQ135" s="174"/>
      <c r="AR135" s="174" t="s">
        <v>2315</v>
      </c>
      <c r="AS135" s="174">
        <v>2024</v>
      </c>
      <c r="AT135" s="415">
        <v>45406</v>
      </c>
      <c r="AU135" s="174" t="s">
        <v>1351</v>
      </c>
      <c r="AV135" s="419" t="s">
        <v>5179</v>
      </c>
      <c r="AW135" s="424"/>
      <c r="AX135" s="462"/>
      <c r="AY135" s="422"/>
      <c r="AZ135" s="530"/>
      <c r="BA135" s="530"/>
      <c r="BB135" s="422"/>
      <c r="BC135" s="530"/>
      <c r="BD135" s="424"/>
      <c r="BE135" s="462"/>
      <c r="BF135" s="429">
        <v>41613</v>
      </c>
      <c r="BG135" s="426">
        <f t="shared" si="2"/>
        <v>0</v>
      </c>
      <c r="BH135" s="426">
        <f t="shared" si="3"/>
        <v>0</v>
      </c>
      <c r="BI135" s="426">
        <f t="shared" si="4"/>
        <v>0</v>
      </c>
      <c r="BJ135" s="426">
        <f t="shared" si="5"/>
        <v>0</v>
      </c>
      <c r="BK135" s="425" t="b">
        <f t="shared" si="6"/>
        <v>0</v>
      </c>
    </row>
    <row r="136" spans="1:63" ht="15.75" customHeight="1">
      <c r="A136" s="63" t="s">
        <v>10</v>
      </c>
      <c r="B136" s="63" t="s">
        <v>11</v>
      </c>
      <c r="C136" s="63" t="s">
        <v>12</v>
      </c>
      <c r="D136" s="63" t="s">
        <v>13</v>
      </c>
      <c r="E136" s="63" t="s">
        <v>3756</v>
      </c>
      <c r="F136" s="63"/>
      <c r="G136" s="63" t="s">
        <v>713</v>
      </c>
      <c r="H136" s="63"/>
      <c r="I136" s="63"/>
      <c r="J136" s="63" t="s">
        <v>714</v>
      </c>
      <c r="K136" s="63"/>
      <c r="L136" s="63"/>
      <c r="M136" s="63" t="s">
        <v>715</v>
      </c>
      <c r="N136" s="63" t="s">
        <v>5225</v>
      </c>
      <c r="O136" s="63" t="s">
        <v>15</v>
      </c>
      <c r="P136" s="63" t="s">
        <v>16</v>
      </c>
      <c r="Q136" s="63" t="s">
        <v>21</v>
      </c>
      <c r="R136" s="63" t="s">
        <v>3006</v>
      </c>
      <c r="S136" s="63"/>
      <c r="T136" s="63" t="s">
        <v>721</v>
      </c>
      <c r="U136" s="63"/>
      <c r="V136" s="63" t="s">
        <v>22</v>
      </c>
      <c r="W136" s="63" t="s">
        <v>717</v>
      </c>
      <c r="X136" s="63">
        <v>201307020189</v>
      </c>
      <c r="Y136" s="429">
        <v>45403</v>
      </c>
      <c r="Z136" s="430">
        <v>47230</v>
      </c>
      <c r="AA136" s="63" t="s">
        <v>4158</v>
      </c>
      <c r="AB136" s="63" t="s">
        <v>4159</v>
      </c>
      <c r="AC136" s="63"/>
      <c r="AD136" s="63" t="s">
        <v>4283</v>
      </c>
      <c r="AE136" s="63" t="s">
        <v>4283</v>
      </c>
      <c r="AF136" s="63" t="s">
        <v>4283</v>
      </c>
      <c r="AG136" s="174"/>
      <c r="AH136" s="174"/>
      <c r="AI136" s="174"/>
      <c r="AJ136" s="174"/>
      <c r="AK136" s="174"/>
      <c r="AL136" s="174"/>
      <c r="AM136" s="174"/>
      <c r="AN136" s="174"/>
      <c r="AO136" s="174"/>
      <c r="AP136" s="174"/>
      <c r="AQ136" s="174"/>
      <c r="AR136" s="174" t="s">
        <v>2315</v>
      </c>
      <c r="AS136" s="174">
        <v>2024</v>
      </c>
      <c r="AT136" s="415">
        <v>45406</v>
      </c>
      <c r="AU136" s="174" t="s">
        <v>1351</v>
      </c>
      <c r="AV136" s="419" t="s">
        <v>5179</v>
      </c>
      <c r="AW136" s="424"/>
      <c r="AX136" s="462"/>
      <c r="AY136" s="422"/>
      <c r="AZ136" s="530"/>
      <c r="BA136" s="530"/>
      <c r="BB136" s="422"/>
      <c r="BC136" s="530"/>
      <c r="BD136" s="424"/>
      <c r="BE136" s="462"/>
      <c r="BF136" s="429">
        <v>41613</v>
      </c>
      <c r="BG136" s="426">
        <f t="shared" si="2"/>
        <v>0</v>
      </c>
      <c r="BH136" s="426">
        <f t="shared" si="3"/>
        <v>0</v>
      </c>
      <c r="BI136" s="426">
        <f t="shared" si="4"/>
        <v>0</v>
      </c>
      <c r="BJ136" s="426">
        <f t="shared" si="5"/>
        <v>0</v>
      </c>
      <c r="BK136" s="425" t="b">
        <f t="shared" si="6"/>
        <v>0</v>
      </c>
    </row>
    <row r="137" spans="1:63" ht="15.75" customHeight="1">
      <c r="A137" s="63" t="s">
        <v>10</v>
      </c>
      <c r="B137" s="63" t="s">
        <v>11</v>
      </c>
      <c r="C137" s="63" t="s">
        <v>12</v>
      </c>
      <c r="D137" s="63" t="s">
        <v>13</v>
      </c>
      <c r="E137" s="63" t="s">
        <v>3756</v>
      </c>
      <c r="F137" s="63"/>
      <c r="G137" s="63" t="s">
        <v>713</v>
      </c>
      <c r="H137" s="63"/>
      <c r="I137" s="63"/>
      <c r="J137" s="63" t="s">
        <v>714</v>
      </c>
      <c r="K137" s="63"/>
      <c r="L137" s="63"/>
      <c r="M137" s="63" t="s">
        <v>715</v>
      </c>
      <c r="N137" s="63" t="s">
        <v>5225</v>
      </c>
      <c r="O137" s="63" t="s">
        <v>15</v>
      </c>
      <c r="P137" s="63" t="s">
        <v>16</v>
      </c>
      <c r="Q137" s="63" t="s">
        <v>21</v>
      </c>
      <c r="R137" s="63" t="s">
        <v>3006</v>
      </c>
      <c r="S137" s="63"/>
      <c r="T137" s="63" t="s">
        <v>722</v>
      </c>
      <c r="U137" s="63"/>
      <c r="V137" s="63" t="s">
        <v>22</v>
      </c>
      <c r="W137" s="63" t="s">
        <v>717</v>
      </c>
      <c r="X137" s="63">
        <v>201307020188</v>
      </c>
      <c r="Y137" s="429">
        <v>45403</v>
      </c>
      <c r="Z137" s="430">
        <v>47230</v>
      </c>
      <c r="AA137" s="63" t="s">
        <v>4158</v>
      </c>
      <c r="AB137" s="63" t="s">
        <v>4159</v>
      </c>
      <c r="AC137" s="63"/>
      <c r="AD137" s="63" t="s">
        <v>4283</v>
      </c>
      <c r="AE137" s="63" t="s">
        <v>4283</v>
      </c>
      <c r="AF137" s="63" t="s">
        <v>4283</v>
      </c>
      <c r="AG137" s="174"/>
      <c r="AH137" s="174"/>
      <c r="AI137" s="174"/>
      <c r="AJ137" s="174"/>
      <c r="AK137" s="174"/>
      <c r="AL137" s="174"/>
      <c r="AM137" s="174"/>
      <c r="AN137" s="174"/>
      <c r="AO137" s="174"/>
      <c r="AP137" s="174"/>
      <c r="AQ137" s="174"/>
      <c r="AR137" s="174" t="s">
        <v>2315</v>
      </c>
      <c r="AS137" s="174">
        <v>2024</v>
      </c>
      <c r="AT137" s="415">
        <v>45406</v>
      </c>
      <c r="AU137" s="174" t="s">
        <v>1351</v>
      </c>
      <c r="AV137" s="419" t="s">
        <v>5179</v>
      </c>
      <c r="AW137" s="424"/>
      <c r="AX137" s="462"/>
      <c r="AY137" s="422"/>
      <c r="AZ137" s="530"/>
      <c r="BA137" s="530"/>
      <c r="BB137" s="422"/>
      <c r="BC137" s="530"/>
      <c r="BD137" s="424"/>
      <c r="BE137" s="462"/>
      <c r="BF137" s="429">
        <v>41613</v>
      </c>
      <c r="BG137" s="426">
        <f t="shared" si="2"/>
        <v>0</v>
      </c>
      <c r="BH137" s="426">
        <f t="shared" si="3"/>
        <v>0</v>
      </c>
      <c r="BI137" s="426">
        <f t="shared" si="4"/>
        <v>0</v>
      </c>
      <c r="BJ137" s="426">
        <f t="shared" si="5"/>
        <v>0</v>
      </c>
      <c r="BK137" s="425" t="b">
        <f t="shared" si="6"/>
        <v>0</v>
      </c>
    </row>
    <row r="138" spans="1:63" ht="15.75" customHeight="1">
      <c r="A138" s="63" t="s">
        <v>10</v>
      </c>
      <c r="B138" s="63" t="s">
        <v>11</v>
      </c>
      <c r="C138" s="63" t="s">
        <v>146</v>
      </c>
      <c r="D138" s="63" t="s">
        <v>668</v>
      </c>
      <c r="E138" s="63" t="s">
        <v>30</v>
      </c>
      <c r="F138" s="63"/>
      <c r="G138" s="63" t="s">
        <v>723</v>
      </c>
      <c r="H138" s="63"/>
      <c r="I138" s="63"/>
      <c r="J138" s="63" t="s">
        <v>724</v>
      </c>
      <c r="K138" s="63"/>
      <c r="L138" s="63"/>
      <c r="M138" s="63" t="s">
        <v>725</v>
      </c>
      <c r="N138" s="63" t="s">
        <v>5227</v>
      </c>
      <c r="O138" s="63" t="s">
        <v>15</v>
      </c>
      <c r="P138" s="63" t="s">
        <v>16</v>
      </c>
      <c r="Q138" s="63" t="s">
        <v>35</v>
      </c>
      <c r="R138" s="63" t="s">
        <v>8666</v>
      </c>
      <c r="S138" s="63" t="s">
        <v>33</v>
      </c>
      <c r="T138" s="63"/>
      <c r="U138" s="63"/>
      <c r="V138" s="63" t="s">
        <v>4164</v>
      </c>
      <c r="W138" s="63" t="s">
        <v>34</v>
      </c>
      <c r="X138" s="63" t="s">
        <v>726</v>
      </c>
      <c r="Y138" s="429">
        <v>45014</v>
      </c>
      <c r="Z138" s="430">
        <v>46842</v>
      </c>
      <c r="AA138" s="63" t="s">
        <v>4158</v>
      </c>
      <c r="AB138" s="63" t="s">
        <v>4159</v>
      </c>
      <c r="AC138" s="63"/>
      <c r="AD138" s="63" t="s">
        <v>5228</v>
      </c>
      <c r="AE138" s="63" t="s">
        <v>5229</v>
      </c>
      <c r="AF138" s="435">
        <v>43751</v>
      </c>
      <c r="AG138" s="174"/>
      <c r="AH138" s="174"/>
      <c r="AI138" s="174"/>
      <c r="AJ138" s="174"/>
      <c r="AK138" s="174"/>
      <c r="AL138" s="174"/>
      <c r="AM138" s="174"/>
      <c r="AN138" s="174"/>
      <c r="AO138" s="174"/>
      <c r="AP138" s="174"/>
      <c r="AQ138" s="174"/>
      <c r="AR138" s="174" t="s">
        <v>2315</v>
      </c>
      <c r="AS138" s="174">
        <v>2023</v>
      </c>
      <c r="AT138" s="415">
        <v>45027</v>
      </c>
      <c r="AU138" s="174" t="s">
        <v>1351</v>
      </c>
      <c r="AV138" s="419" t="s">
        <v>9050</v>
      </c>
      <c r="AW138" s="424"/>
      <c r="AX138" s="462"/>
      <c r="AY138" s="422"/>
      <c r="AZ138" s="530"/>
      <c r="BA138" s="530"/>
      <c r="BB138" s="422"/>
      <c r="BC138" s="530"/>
      <c r="BD138" s="424"/>
      <c r="BE138" s="462">
        <v>1</v>
      </c>
      <c r="BF138" s="429">
        <v>43600</v>
      </c>
      <c r="BG138" s="426">
        <f t="shared" si="2"/>
        <v>0</v>
      </c>
      <c r="BH138" s="426">
        <f t="shared" si="3"/>
        <v>0</v>
      </c>
      <c r="BI138" s="426">
        <f t="shared" si="4"/>
        <v>0</v>
      </c>
      <c r="BJ138" s="426">
        <f t="shared" si="5"/>
        <v>0</v>
      </c>
      <c r="BK138" s="425" t="b">
        <f t="shared" si="6"/>
        <v>0</v>
      </c>
    </row>
    <row r="139" spans="1:63" ht="15.75" customHeight="1">
      <c r="A139" s="63" t="s">
        <v>10</v>
      </c>
      <c r="B139" s="63" t="s">
        <v>11</v>
      </c>
      <c r="C139" s="63" t="s">
        <v>146</v>
      </c>
      <c r="D139" s="63" t="s">
        <v>668</v>
      </c>
      <c r="E139" s="63" t="s">
        <v>30</v>
      </c>
      <c r="F139" s="63"/>
      <c r="G139" s="63" t="s">
        <v>723</v>
      </c>
      <c r="H139" s="63"/>
      <c r="I139" s="63"/>
      <c r="J139" s="63" t="s">
        <v>724</v>
      </c>
      <c r="K139" s="63"/>
      <c r="L139" s="63"/>
      <c r="M139" s="63" t="s">
        <v>727</v>
      </c>
      <c r="N139" s="63" t="s">
        <v>5227</v>
      </c>
      <c r="O139" s="63" t="s">
        <v>15</v>
      </c>
      <c r="P139" s="63" t="s">
        <v>16</v>
      </c>
      <c r="Q139" s="63" t="s">
        <v>35</v>
      </c>
      <c r="R139" s="63" t="s">
        <v>8666</v>
      </c>
      <c r="S139" s="63" t="s">
        <v>36</v>
      </c>
      <c r="T139" s="63"/>
      <c r="U139" s="63"/>
      <c r="V139" s="63" t="s">
        <v>4164</v>
      </c>
      <c r="W139" s="63" t="s">
        <v>91</v>
      </c>
      <c r="X139" s="63" t="s">
        <v>728</v>
      </c>
      <c r="Y139" s="429">
        <v>45014</v>
      </c>
      <c r="Z139" s="430">
        <v>46842</v>
      </c>
      <c r="AA139" s="63" t="s">
        <v>4158</v>
      </c>
      <c r="AB139" s="63" t="s">
        <v>4159</v>
      </c>
      <c r="AC139" s="63"/>
      <c r="AD139" s="63" t="s">
        <v>4283</v>
      </c>
      <c r="AE139" s="63" t="s">
        <v>4283</v>
      </c>
      <c r="AF139" s="63" t="s">
        <v>4283</v>
      </c>
      <c r="AG139" s="174"/>
      <c r="AH139" s="174"/>
      <c r="AI139" s="174"/>
      <c r="AJ139" s="174"/>
      <c r="AK139" s="174"/>
      <c r="AL139" s="174"/>
      <c r="AM139" s="174"/>
      <c r="AN139" s="174"/>
      <c r="AO139" s="174"/>
      <c r="AP139" s="174"/>
      <c r="AQ139" s="174"/>
      <c r="AR139" s="174" t="s">
        <v>2315</v>
      </c>
      <c r="AS139" s="174">
        <v>2023</v>
      </c>
      <c r="AT139" s="415">
        <v>45027</v>
      </c>
      <c r="AU139" s="174" t="s">
        <v>1351</v>
      </c>
      <c r="AV139" s="419" t="s">
        <v>9051</v>
      </c>
      <c r="AW139" s="424"/>
      <c r="AX139" s="462"/>
      <c r="AY139" s="422"/>
      <c r="AZ139" s="530"/>
      <c r="BA139" s="530"/>
      <c r="BB139" s="422"/>
      <c r="BC139" s="530"/>
      <c r="BD139" s="424"/>
      <c r="BE139" s="462"/>
      <c r="BF139" s="429">
        <v>42535</v>
      </c>
      <c r="BG139" s="426">
        <f t="shared" si="2"/>
        <v>0</v>
      </c>
      <c r="BH139" s="426">
        <f t="shared" si="3"/>
        <v>0</v>
      </c>
      <c r="BI139" s="426">
        <f t="shared" si="4"/>
        <v>0</v>
      </c>
      <c r="BJ139" s="426">
        <f t="shared" si="5"/>
        <v>0</v>
      </c>
      <c r="BK139" s="425" t="b">
        <f t="shared" si="6"/>
        <v>0</v>
      </c>
    </row>
    <row r="140" spans="1:63" ht="15.75" customHeight="1">
      <c r="A140" s="63" t="s">
        <v>10</v>
      </c>
      <c r="B140" s="63" t="s">
        <v>11</v>
      </c>
      <c r="C140" s="63" t="s">
        <v>146</v>
      </c>
      <c r="D140" s="63" t="s">
        <v>668</v>
      </c>
      <c r="E140" s="63" t="s">
        <v>30</v>
      </c>
      <c r="F140" s="63"/>
      <c r="G140" s="63" t="s">
        <v>729</v>
      </c>
      <c r="H140" s="63"/>
      <c r="I140" s="63"/>
      <c r="J140" s="63" t="s">
        <v>730</v>
      </c>
      <c r="K140" s="63"/>
      <c r="L140" s="63"/>
      <c r="M140" s="63" t="s">
        <v>731</v>
      </c>
      <c r="N140" s="63"/>
      <c r="O140" s="63" t="s">
        <v>15</v>
      </c>
      <c r="P140" s="63" t="s">
        <v>525</v>
      </c>
      <c r="Q140" s="63" t="s">
        <v>35</v>
      </c>
      <c r="R140" s="63" t="s">
        <v>84</v>
      </c>
      <c r="S140" s="63" t="s">
        <v>85</v>
      </c>
      <c r="T140" s="63"/>
      <c r="U140" s="63"/>
      <c r="V140" s="63" t="s">
        <v>4164</v>
      </c>
      <c r="W140" s="63" t="s">
        <v>261</v>
      </c>
      <c r="X140" s="63">
        <v>2014074022066</v>
      </c>
      <c r="Y140" s="429">
        <v>45014</v>
      </c>
      <c r="Z140" s="430">
        <v>46842</v>
      </c>
      <c r="AA140" s="63" t="s">
        <v>4158</v>
      </c>
      <c r="AB140" s="63" t="s">
        <v>4159</v>
      </c>
      <c r="AC140" s="63"/>
      <c r="AD140" s="63" t="s">
        <v>4283</v>
      </c>
      <c r="AE140" s="63" t="s">
        <v>4283</v>
      </c>
      <c r="AF140" s="63" t="s">
        <v>4283</v>
      </c>
      <c r="AG140" s="174"/>
      <c r="AH140" s="174"/>
      <c r="AI140" s="174"/>
      <c r="AJ140" s="174"/>
      <c r="AK140" s="174"/>
      <c r="AL140" s="174"/>
      <c r="AM140" s="174"/>
      <c r="AN140" s="174"/>
      <c r="AO140" s="174"/>
      <c r="AP140" s="174"/>
      <c r="AQ140" s="174"/>
      <c r="AR140" s="174" t="s">
        <v>2315</v>
      </c>
      <c r="AS140" s="174">
        <v>2023</v>
      </c>
      <c r="AT140" s="415">
        <v>45029</v>
      </c>
      <c r="AU140" s="174" t="s">
        <v>1351</v>
      </c>
      <c r="AV140" s="419" t="s">
        <v>9052</v>
      </c>
      <c r="AW140" s="424"/>
      <c r="AX140" s="462"/>
      <c r="AY140" s="422"/>
      <c r="AZ140" s="530"/>
      <c r="BA140" s="530"/>
      <c r="BB140" s="422"/>
      <c r="BC140" s="530"/>
      <c r="BD140" s="424"/>
      <c r="BE140" s="462">
        <v>1</v>
      </c>
      <c r="BF140" s="429">
        <v>41740</v>
      </c>
      <c r="BG140" s="426">
        <f t="shared" si="2"/>
        <v>0</v>
      </c>
      <c r="BH140" s="426">
        <f t="shared" si="3"/>
        <v>0</v>
      </c>
      <c r="BI140" s="426">
        <f t="shared" si="4"/>
        <v>0</v>
      </c>
      <c r="BJ140" s="426">
        <f t="shared" si="5"/>
        <v>0</v>
      </c>
      <c r="BK140" s="425" t="b">
        <f t="shared" si="6"/>
        <v>0</v>
      </c>
    </row>
    <row r="141" spans="1:63" ht="15.75" customHeight="1">
      <c r="A141" s="63" t="s">
        <v>10</v>
      </c>
      <c r="B141" s="63" t="s">
        <v>11</v>
      </c>
      <c r="C141" s="63" t="s">
        <v>146</v>
      </c>
      <c r="D141" s="63" t="s">
        <v>668</v>
      </c>
      <c r="E141" s="63" t="s">
        <v>30</v>
      </c>
      <c r="F141" s="63"/>
      <c r="G141" s="63" t="s">
        <v>729</v>
      </c>
      <c r="H141" s="63"/>
      <c r="I141" s="63"/>
      <c r="J141" s="63" t="s">
        <v>730</v>
      </c>
      <c r="K141" s="63"/>
      <c r="L141" s="63"/>
      <c r="M141" s="63" t="s">
        <v>731</v>
      </c>
      <c r="N141" s="63"/>
      <c r="O141" s="63" t="s">
        <v>15</v>
      </c>
      <c r="P141" s="63" t="s">
        <v>525</v>
      </c>
      <c r="Q141" s="63" t="s">
        <v>35</v>
      </c>
      <c r="R141" s="63" t="s">
        <v>84</v>
      </c>
      <c r="S141" s="63" t="s">
        <v>93</v>
      </c>
      <c r="T141" s="63"/>
      <c r="U141" s="63"/>
      <c r="V141" s="63" t="s">
        <v>4213</v>
      </c>
      <c r="W141" s="63" t="s">
        <v>261</v>
      </c>
      <c r="X141" s="63" t="s">
        <v>732</v>
      </c>
      <c r="Y141" s="429">
        <v>45065</v>
      </c>
      <c r="Z141" s="430">
        <v>46892</v>
      </c>
      <c r="AA141" s="63" t="s">
        <v>4158</v>
      </c>
      <c r="AB141" s="63" t="s">
        <v>4159</v>
      </c>
      <c r="AC141" s="63"/>
      <c r="AD141" s="63" t="s">
        <v>4283</v>
      </c>
      <c r="AE141" s="63" t="s">
        <v>4283</v>
      </c>
      <c r="AF141" s="63" t="s">
        <v>4283</v>
      </c>
      <c r="AG141" s="174"/>
      <c r="AH141" s="174"/>
      <c r="AI141" s="174"/>
      <c r="AJ141" s="174"/>
      <c r="AK141" s="174"/>
      <c r="AL141" s="174"/>
      <c r="AM141" s="174"/>
      <c r="AN141" s="174"/>
      <c r="AO141" s="174"/>
      <c r="AP141" s="174"/>
      <c r="AQ141" s="174"/>
      <c r="AR141" s="174" t="s">
        <v>2315</v>
      </c>
      <c r="AS141" s="174">
        <v>2023</v>
      </c>
      <c r="AT141" s="415">
        <v>45029</v>
      </c>
      <c r="AU141" s="174" t="s">
        <v>1351</v>
      </c>
      <c r="AV141" s="419" t="s">
        <v>9053</v>
      </c>
      <c r="AW141" s="424"/>
      <c r="AX141" s="462"/>
      <c r="AY141" s="422"/>
      <c r="AZ141" s="530"/>
      <c r="BA141" s="530"/>
      <c r="BB141" s="422"/>
      <c r="BC141" s="530"/>
      <c r="BD141" s="424"/>
      <c r="BE141" s="462"/>
      <c r="BF141" s="429">
        <v>42584</v>
      </c>
      <c r="BG141" s="426">
        <f t="shared" si="2"/>
        <v>0</v>
      </c>
      <c r="BH141" s="426">
        <f t="shared" si="3"/>
        <v>0</v>
      </c>
      <c r="BI141" s="426">
        <f t="shared" si="4"/>
        <v>0</v>
      </c>
      <c r="BJ141" s="426">
        <f t="shared" si="5"/>
        <v>0</v>
      </c>
      <c r="BK141" s="425" t="b">
        <f t="shared" si="6"/>
        <v>0</v>
      </c>
    </row>
    <row r="142" spans="1:63" ht="15.75" customHeight="1">
      <c r="A142" s="63" t="s">
        <v>10</v>
      </c>
      <c r="B142" s="63" t="s">
        <v>11</v>
      </c>
      <c r="C142" s="63" t="s">
        <v>310</v>
      </c>
      <c r="D142" s="63" t="s">
        <v>13</v>
      </c>
      <c r="E142" s="63" t="s">
        <v>3756</v>
      </c>
      <c r="F142" s="63"/>
      <c r="G142" s="63" t="s">
        <v>733</v>
      </c>
      <c r="H142" s="63"/>
      <c r="I142" s="63"/>
      <c r="J142" s="63" t="s">
        <v>734</v>
      </c>
      <c r="K142" s="63"/>
      <c r="L142" s="63"/>
      <c r="M142" s="63" t="s">
        <v>735</v>
      </c>
      <c r="N142" s="63" t="s">
        <v>5232</v>
      </c>
      <c r="O142" s="63" t="s">
        <v>15</v>
      </c>
      <c r="P142" s="63" t="s">
        <v>16</v>
      </c>
      <c r="Q142" s="63" t="s">
        <v>35</v>
      </c>
      <c r="R142" s="63" t="s">
        <v>104</v>
      </c>
      <c r="S142" s="63" t="s">
        <v>243</v>
      </c>
      <c r="T142" s="63"/>
      <c r="U142" s="63"/>
      <c r="V142" s="63" t="s">
        <v>4164</v>
      </c>
      <c r="W142" s="63" t="s">
        <v>244</v>
      </c>
      <c r="X142" s="63" t="s">
        <v>736</v>
      </c>
      <c r="Y142" s="429">
        <v>45017</v>
      </c>
      <c r="Z142" s="430">
        <v>46845</v>
      </c>
      <c r="AA142" s="63" t="s">
        <v>4158</v>
      </c>
      <c r="AB142" s="63" t="s">
        <v>4159</v>
      </c>
      <c r="AC142" s="63"/>
      <c r="AD142" s="63" t="s">
        <v>5233</v>
      </c>
      <c r="AE142" s="63" t="s">
        <v>5234</v>
      </c>
      <c r="AF142" s="435">
        <v>44999</v>
      </c>
      <c r="AG142" s="174"/>
      <c r="AH142" s="174"/>
      <c r="AI142" s="174"/>
      <c r="AJ142" s="174"/>
      <c r="AK142" s="174"/>
      <c r="AL142" s="174"/>
      <c r="AM142" s="174"/>
      <c r="AN142" s="174"/>
      <c r="AO142" s="174"/>
      <c r="AP142" s="174"/>
      <c r="AQ142" s="174"/>
      <c r="AR142" s="174" t="s">
        <v>2315</v>
      </c>
      <c r="AS142" s="174">
        <v>2023</v>
      </c>
      <c r="AT142" s="415">
        <v>45030</v>
      </c>
      <c r="AU142" s="174" t="s">
        <v>1351</v>
      </c>
      <c r="AV142" s="419" t="s">
        <v>9054</v>
      </c>
      <c r="AW142" s="424"/>
      <c r="AX142" s="462"/>
      <c r="AY142" s="422"/>
      <c r="AZ142" s="530"/>
      <c r="BA142" s="530"/>
      <c r="BB142" s="422"/>
      <c r="BC142" s="530"/>
      <c r="BD142" s="424"/>
      <c r="BE142" s="462">
        <v>1</v>
      </c>
      <c r="BF142" s="429">
        <v>43704</v>
      </c>
      <c r="BG142" s="426">
        <f t="shared" si="2"/>
        <v>0</v>
      </c>
      <c r="BH142" s="426">
        <f t="shared" si="3"/>
        <v>0</v>
      </c>
      <c r="BI142" s="426">
        <f t="shared" si="4"/>
        <v>0</v>
      </c>
      <c r="BJ142" s="426">
        <f t="shared" si="5"/>
        <v>0</v>
      </c>
      <c r="BK142" s="425" t="b">
        <f t="shared" si="6"/>
        <v>0</v>
      </c>
    </row>
    <row r="143" spans="1:63" ht="15.75" customHeight="1">
      <c r="A143" s="703" t="s">
        <v>10</v>
      </c>
      <c r="B143" s="703" t="s">
        <v>11</v>
      </c>
      <c r="C143" s="703" t="s">
        <v>310</v>
      </c>
      <c r="D143" s="703" t="s">
        <v>13</v>
      </c>
      <c r="E143" s="703" t="s">
        <v>28</v>
      </c>
      <c r="F143" s="703"/>
      <c r="G143" s="703" t="s">
        <v>733</v>
      </c>
      <c r="H143" s="703"/>
      <c r="I143" s="703"/>
      <c r="J143" s="703" t="s">
        <v>734</v>
      </c>
      <c r="K143" s="703"/>
      <c r="L143" s="703"/>
      <c r="M143" s="703" t="s">
        <v>735</v>
      </c>
      <c r="N143" s="703"/>
      <c r="O143" s="703" t="s">
        <v>15</v>
      </c>
      <c r="P143" s="703" t="s">
        <v>16</v>
      </c>
      <c r="Q143" s="703" t="s">
        <v>35</v>
      </c>
      <c r="R143" s="703" t="s">
        <v>87</v>
      </c>
      <c r="S143" s="703" t="s">
        <v>737</v>
      </c>
      <c r="T143" s="703"/>
      <c r="U143" s="703"/>
      <c r="V143" s="703" t="s">
        <v>4164</v>
      </c>
      <c r="W143" s="703" t="s">
        <v>165</v>
      </c>
      <c r="X143" s="703" t="s">
        <v>738</v>
      </c>
      <c r="Y143" s="704">
        <v>43704</v>
      </c>
      <c r="Z143" s="703"/>
      <c r="AA143" s="731" t="s">
        <v>4646</v>
      </c>
      <c r="AB143" s="703" t="s">
        <v>4159</v>
      </c>
      <c r="AC143" s="703"/>
      <c r="AD143" s="703" t="s">
        <v>5235</v>
      </c>
      <c r="AE143" s="703" t="s">
        <v>5236</v>
      </c>
      <c r="AF143" s="712">
        <v>44802</v>
      </c>
      <c r="AG143" s="703"/>
      <c r="AH143" s="703"/>
      <c r="AI143" s="705">
        <v>45049</v>
      </c>
      <c r="AJ143" s="703" t="s">
        <v>8675</v>
      </c>
      <c r="AK143" s="703"/>
      <c r="AL143" s="703"/>
      <c r="AM143" s="703"/>
      <c r="AN143" s="703"/>
      <c r="AO143" s="703"/>
      <c r="AP143" s="703"/>
      <c r="AQ143" s="703"/>
      <c r="AR143" s="703" t="s">
        <v>2317</v>
      </c>
      <c r="AS143" s="703">
        <v>2023</v>
      </c>
      <c r="AT143" s="706">
        <v>45051</v>
      </c>
      <c r="AU143" s="703" t="s">
        <v>2323</v>
      </c>
      <c r="AV143" s="707" t="s">
        <v>8961</v>
      </c>
      <c r="AW143" s="708"/>
      <c r="AX143" s="709"/>
      <c r="AY143" s="422"/>
      <c r="AZ143" s="730"/>
      <c r="BA143" s="730"/>
      <c r="BB143" s="422"/>
      <c r="BC143" s="730"/>
      <c r="BD143" s="708"/>
      <c r="BE143" s="709"/>
      <c r="BF143" s="710"/>
      <c r="BG143" s="710">
        <f t="shared" si="2"/>
        <v>0</v>
      </c>
      <c r="BH143" s="710">
        <f t="shared" si="3"/>
        <v>0</v>
      </c>
      <c r="BI143" s="710">
        <f t="shared" si="4"/>
        <v>0</v>
      </c>
      <c r="BJ143" s="710">
        <f t="shared" si="5"/>
        <v>0</v>
      </c>
      <c r="BK143" s="709" t="b">
        <f t="shared" si="6"/>
        <v>0</v>
      </c>
    </row>
    <row r="144" spans="1:63" ht="15.75" customHeight="1">
      <c r="A144" s="63" t="s">
        <v>10</v>
      </c>
      <c r="B144" s="63" t="s">
        <v>11</v>
      </c>
      <c r="C144" s="63" t="s">
        <v>310</v>
      </c>
      <c r="D144" s="63" t="s">
        <v>13</v>
      </c>
      <c r="E144" s="63" t="s">
        <v>3756</v>
      </c>
      <c r="F144" s="63"/>
      <c r="G144" s="63" t="s">
        <v>733</v>
      </c>
      <c r="H144" s="63"/>
      <c r="I144" s="63"/>
      <c r="J144" s="63" t="s">
        <v>734</v>
      </c>
      <c r="K144" s="63"/>
      <c r="L144" s="63"/>
      <c r="M144" s="63" t="s">
        <v>735</v>
      </c>
      <c r="N144" s="63" t="s">
        <v>5232</v>
      </c>
      <c r="O144" s="63" t="s">
        <v>15</v>
      </c>
      <c r="P144" s="63" t="s">
        <v>16</v>
      </c>
      <c r="Q144" s="63" t="s">
        <v>35</v>
      </c>
      <c r="R144" s="63" t="s">
        <v>84</v>
      </c>
      <c r="S144" s="63" t="s">
        <v>550</v>
      </c>
      <c r="T144" s="63"/>
      <c r="U144" s="63"/>
      <c r="V144" s="63" t="s">
        <v>4164</v>
      </c>
      <c r="W144" s="63" t="s">
        <v>94</v>
      </c>
      <c r="X144" s="63">
        <v>201507022011</v>
      </c>
      <c r="Y144" s="429">
        <v>45017</v>
      </c>
      <c r="Z144" s="430">
        <v>46845</v>
      </c>
      <c r="AA144" s="63" t="s">
        <v>4158</v>
      </c>
      <c r="AB144" s="63" t="s">
        <v>4159</v>
      </c>
      <c r="AC144" s="63"/>
      <c r="AD144" s="63" t="s">
        <v>4283</v>
      </c>
      <c r="AE144" s="63" t="s">
        <v>4283</v>
      </c>
      <c r="AF144" s="63" t="s">
        <v>4283</v>
      </c>
      <c r="AG144" s="174"/>
      <c r="AH144" s="174"/>
      <c r="AI144" s="174"/>
      <c r="AJ144" s="174"/>
      <c r="AK144" s="174"/>
      <c r="AL144" s="174"/>
      <c r="AM144" s="174"/>
      <c r="AN144" s="174"/>
      <c r="AO144" s="174"/>
      <c r="AP144" s="174"/>
      <c r="AQ144" s="174"/>
      <c r="AR144" s="174" t="s">
        <v>2315</v>
      </c>
      <c r="AS144" s="174">
        <v>2023</v>
      </c>
      <c r="AT144" s="415">
        <v>45030</v>
      </c>
      <c r="AU144" s="174" t="s">
        <v>1351</v>
      </c>
      <c r="AV144" s="419" t="s">
        <v>9055</v>
      </c>
      <c r="AW144" s="424"/>
      <c r="AX144" s="462"/>
      <c r="AY144" s="422"/>
      <c r="AZ144" s="530"/>
      <c r="BA144" s="530"/>
      <c r="BB144" s="422"/>
      <c r="BC144" s="530"/>
      <c r="BD144" s="424"/>
      <c r="BE144" s="462"/>
      <c r="BF144" s="429">
        <v>42038</v>
      </c>
      <c r="BG144" s="426">
        <f t="shared" si="2"/>
        <v>0</v>
      </c>
      <c r="BH144" s="426">
        <f t="shared" si="3"/>
        <v>0</v>
      </c>
      <c r="BI144" s="426">
        <f t="shared" si="4"/>
        <v>0</v>
      </c>
      <c r="BJ144" s="426">
        <f t="shared" si="5"/>
        <v>0</v>
      </c>
      <c r="BK144" s="425" t="b">
        <f t="shared" si="6"/>
        <v>0</v>
      </c>
    </row>
    <row r="145" spans="1:63" ht="15.75" customHeight="1">
      <c r="A145" s="63" t="s">
        <v>10</v>
      </c>
      <c r="B145" s="63" t="s">
        <v>11</v>
      </c>
      <c r="C145" s="63" t="s">
        <v>310</v>
      </c>
      <c r="D145" s="63" t="s">
        <v>13</v>
      </c>
      <c r="E145" s="63" t="s">
        <v>3756</v>
      </c>
      <c r="F145" s="63"/>
      <c r="G145" s="63" t="s">
        <v>733</v>
      </c>
      <c r="H145" s="63"/>
      <c r="I145" s="63"/>
      <c r="J145" s="63" t="s">
        <v>734</v>
      </c>
      <c r="K145" s="63"/>
      <c r="L145" s="63"/>
      <c r="M145" s="63" t="s">
        <v>735</v>
      </c>
      <c r="N145" s="63" t="s">
        <v>5232</v>
      </c>
      <c r="O145" s="63" t="s">
        <v>15</v>
      </c>
      <c r="P145" s="63" t="s">
        <v>16</v>
      </c>
      <c r="Q145" s="63" t="s">
        <v>35</v>
      </c>
      <c r="R145" s="63" t="s">
        <v>104</v>
      </c>
      <c r="S145" s="63" t="s">
        <v>105</v>
      </c>
      <c r="T145" s="63"/>
      <c r="U145" s="63"/>
      <c r="V145" s="63" t="s">
        <v>4164</v>
      </c>
      <c r="W145" s="63" t="s">
        <v>739</v>
      </c>
      <c r="X145" s="63">
        <v>201507022106</v>
      </c>
      <c r="Y145" s="429">
        <v>45017</v>
      </c>
      <c r="Z145" s="430">
        <v>46845</v>
      </c>
      <c r="AA145" s="63" t="s">
        <v>4158</v>
      </c>
      <c r="AB145" s="63" t="s">
        <v>4159</v>
      </c>
      <c r="AC145" s="63"/>
      <c r="AD145" s="63" t="s">
        <v>4283</v>
      </c>
      <c r="AE145" s="63" t="s">
        <v>4283</v>
      </c>
      <c r="AF145" s="63" t="s">
        <v>4283</v>
      </c>
      <c r="AG145" s="174"/>
      <c r="AH145" s="174"/>
      <c r="AI145" s="174"/>
      <c r="AJ145" s="174"/>
      <c r="AK145" s="174"/>
      <c r="AL145" s="174"/>
      <c r="AM145" s="174"/>
      <c r="AN145" s="174"/>
      <c r="AO145" s="174"/>
      <c r="AP145" s="174"/>
      <c r="AQ145" s="174"/>
      <c r="AR145" s="174" t="s">
        <v>2315</v>
      </c>
      <c r="AS145" s="174">
        <v>2023</v>
      </c>
      <c r="AT145" s="415">
        <v>45030</v>
      </c>
      <c r="AU145" s="174" t="s">
        <v>1351</v>
      </c>
      <c r="AV145" s="419" t="s">
        <v>9056</v>
      </c>
      <c r="AW145" s="424"/>
      <c r="AX145" s="462"/>
      <c r="AY145" s="422"/>
      <c r="AZ145" s="530"/>
      <c r="BA145" s="530"/>
      <c r="BB145" s="422"/>
      <c r="BC145" s="530"/>
      <c r="BD145" s="424"/>
      <c r="BE145" s="462"/>
      <c r="BF145" s="429">
        <v>42166</v>
      </c>
      <c r="BG145" s="426">
        <f t="shared" si="2"/>
        <v>0</v>
      </c>
      <c r="BH145" s="426">
        <f t="shared" si="3"/>
        <v>0</v>
      </c>
      <c r="BI145" s="426">
        <f t="shared" si="4"/>
        <v>0</v>
      </c>
      <c r="BJ145" s="426">
        <f t="shared" si="5"/>
        <v>0</v>
      </c>
      <c r="BK145" s="425" t="b">
        <f t="shared" si="6"/>
        <v>0</v>
      </c>
    </row>
    <row r="146" spans="1:63" ht="15.75" customHeight="1">
      <c r="A146" s="703" t="s">
        <v>10</v>
      </c>
      <c r="B146" s="703" t="s">
        <v>11</v>
      </c>
      <c r="C146" s="703" t="s">
        <v>310</v>
      </c>
      <c r="D146" s="703" t="s">
        <v>13</v>
      </c>
      <c r="E146" s="703" t="s">
        <v>28</v>
      </c>
      <c r="F146" s="703"/>
      <c r="G146" s="703" t="s">
        <v>733</v>
      </c>
      <c r="H146" s="703"/>
      <c r="I146" s="703"/>
      <c r="J146" s="703" t="s">
        <v>734</v>
      </c>
      <c r="K146" s="703"/>
      <c r="L146" s="703"/>
      <c r="M146" s="703" t="s">
        <v>735</v>
      </c>
      <c r="N146" s="703"/>
      <c r="O146" s="703" t="s">
        <v>15</v>
      </c>
      <c r="P146" s="703" t="s">
        <v>16</v>
      </c>
      <c r="Q146" s="703" t="s">
        <v>35</v>
      </c>
      <c r="R146" s="703" t="s">
        <v>2515</v>
      </c>
      <c r="S146" s="703" t="s">
        <v>8754</v>
      </c>
      <c r="T146" s="703"/>
      <c r="U146" s="703"/>
      <c r="V146" s="703" t="s">
        <v>4164</v>
      </c>
      <c r="W146" s="703" t="s">
        <v>266</v>
      </c>
      <c r="X146" s="703">
        <v>201507022163</v>
      </c>
      <c r="Y146" s="704">
        <v>42258</v>
      </c>
      <c r="Z146" s="703"/>
      <c r="AA146" s="703" t="s">
        <v>4158</v>
      </c>
      <c r="AB146" s="703" t="s">
        <v>4159</v>
      </c>
      <c r="AC146" s="703"/>
      <c r="AD146" s="703" t="s">
        <v>4283</v>
      </c>
      <c r="AE146" s="703" t="s">
        <v>4283</v>
      </c>
      <c r="AF146" s="703" t="s">
        <v>4283</v>
      </c>
      <c r="AG146" s="703"/>
      <c r="AH146" s="703"/>
      <c r="AI146" s="705">
        <v>45119</v>
      </c>
      <c r="AJ146" s="703" t="s">
        <v>2286</v>
      </c>
      <c r="AK146" s="703"/>
      <c r="AL146" s="703"/>
      <c r="AM146" s="703"/>
      <c r="AN146" s="703"/>
      <c r="AO146" s="703"/>
      <c r="AP146" s="703"/>
      <c r="AQ146" s="703"/>
      <c r="AR146" s="703" t="s">
        <v>2322</v>
      </c>
      <c r="AS146" s="703">
        <v>2023</v>
      </c>
      <c r="AT146" s="706">
        <v>45119</v>
      </c>
      <c r="AU146" s="703" t="s">
        <v>2323</v>
      </c>
      <c r="AV146" s="707"/>
      <c r="AW146" s="708"/>
      <c r="AX146" s="709"/>
      <c r="AY146" s="422"/>
      <c r="AZ146" s="730"/>
      <c r="BA146" s="730"/>
      <c r="BB146" s="422"/>
      <c r="BC146" s="730"/>
      <c r="BD146" s="708"/>
      <c r="BE146" s="709"/>
      <c r="BF146" s="710"/>
      <c r="BG146" s="710">
        <f t="shared" si="2"/>
        <v>0</v>
      </c>
      <c r="BH146" s="710">
        <f t="shared" si="3"/>
        <v>0</v>
      </c>
      <c r="BI146" s="710">
        <f t="shared" si="4"/>
        <v>0</v>
      </c>
      <c r="BJ146" s="710">
        <f t="shared" si="5"/>
        <v>0</v>
      </c>
      <c r="BK146" s="709" t="b">
        <f t="shared" si="6"/>
        <v>0</v>
      </c>
    </row>
    <row r="147" spans="1:63" ht="15.75" customHeight="1">
      <c r="A147" s="63" t="s">
        <v>10</v>
      </c>
      <c r="B147" s="63" t="s">
        <v>11</v>
      </c>
      <c r="C147" s="63" t="s">
        <v>310</v>
      </c>
      <c r="D147" s="63" t="s">
        <v>13</v>
      </c>
      <c r="E147" s="63" t="s">
        <v>3756</v>
      </c>
      <c r="F147" s="63"/>
      <c r="G147" s="63" t="s">
        <v>733</v>
      </c>
      <c r="H147" s="63"/>
      <c r="I147" s="63"/>
      <c r="J147" s="63" t="s">
        <v>734</v>
      </c>
      <c r="K147" s="63"/>
      <c r="L147" s="63"/>
      <c r="M147" s="63" t="s">
        <v>735</v>
      </c>
      <c r="N147" s="63" t="s">
        <v>5232</v>
      </c>
      <c r="O147" s="63" t="s">
        <v>15</v>
      </c>
      <c r="P147" s="63" t="s">
        <v>16</v>
      </c>
      <c r="Q147" s="63" t="s">
        <v>35</v>
      </c>
      <c r="R147" s="63" t="s">
        <v>84</v>
      </c>
      <c r="S147" s="63" t="s">
        <v>85</v>
      </c>
      <c r="T147" s="63"/>
      <c r="U147" s="63"/>
      <c r="V147" s="63" t="s">
        <v>4164</v>
      </c>
      <c r="W147" s="63" t="s">
        <v>261</v>
      </c>
      <c r="X147" s="63">
        <v>201407022233</v>
      </c>
      <c r="Y147" s="429">
        <v>45017</v>
      </c>
      <c r="Z147" s="430">
        <v>46845</v>
      </c>
      <c r="AA147" s="63" t="s">
        <v>4158</v>
      </c>
      <c r="AB147" s="63" t="s">
        <v>4159</v>
      </c>
      <c r="AC147" s="63"/>
      <c r="AD147" s="63" t="s">
        <v>4283</v>
      </c>
      <c r="AE147" s="63" t="s">
        <v>4283</v>
      </c>
      <c r="AF147" s="63" t="s">
        <v>4283</v>
      </c>
      <c r="AG147" s="174"/>
      <c r="AH147" s="174"/>
      <c r="AI147" s="174"/>
      <c r="AJ147" s="174"/>
      <c r="AK147" s="174"/>
      <c r="AL147" s="174"/>
      <c r="AM147" s="174"/>
      <c r="AN147" s="174"/>
      <c r="AO147" s="174"/>
      <c r="AP147" s="174"/>
      <c r="AQ147" s="174"/>
      <c r="AR147" s="174" t="s">
        <v>2315</v>
      </c>
      <c r="AS147" s="174">
        <v>2023</v>
      </c>
      <c r="AT147" s="415">
        <v>45030</v>
      </c>
      <c r="AU147" s="174" t="s">
        <v>1351</v>
      </c>
      <c r="AV147" s="419" t="s">
        <v>9057</v>
      </c>
      <c r="AW147" s="424"/>
      <c r="AX147" s="462"/>
      <c r="AY147" s="422"/>
      <c r="AZ147" s="530"/>
      <c r="BA147" s="530"/>
      <c r="BB147" s="422"/>
      <c r="BC147" s="530"/>
      <c r="BD147" s="424"/>
      <c r="BE147" s="462"/>
      <c r="BF147" s="429">
        <v>42002</v>
      </c>
      <c r="BG147" s="426">
        <f t="shared" si="2"/>
        <v>0</v>
      </c>
      <c r="BH147" s="426">
        <f t="shared" si="3"/>
        <v>0</v>
      </c>
      <c r="BI147" s="426">
        <f t="shared" si="4"/>
        <v>0</v>
      </c>
      <c r="BJ147" s="426">
        <f t="shared" si="5"/>
        <v>0</v>
      </c>
      <c r="BK147" s="425" t="b">
        <f t="shared" si="6"/>
        <v>0</v>
      </c>
    </row>
    <row r="148" spans="1:63" ht="15.75" customHeight="1">
      <c r="A148" s="63" t="s">
        <v>10</v>
      </c>
      <c r="B148" s="63" t="s">
        <v>11</v>
      </c>
      <c r="C148" s="63" t="s">
        <v>310</v>
      </c>
      <c r="D148" s="63" t="s">
        <v>13</v>
      </c>
      <c r="E148" s="63" t="s">
        <v>3756</v>
      </c>
      <c r="F148" s="63"/>
      <c r="G148" s="63" t="s">
        <v>733</v>
      </c>
      <c r="H148" s="63"/>
      <c r="I148" s="63"/>
      <c r="J148" s="63" t="s">
        <v>734</v>
      </c>
      <c r="K148" s="63"/>
      <c r="L148" s="63"/>
      <c r="M148" s="63" t="s">
        <v>735</v>
      </c>
      <c r="N148" s="63" t="s">
        <v>5232</v>
      </c>
      <c r="O148" s="63" t="s">
        <v>15</v>
      </c>
      <c r="P148" s="63" t="s">
        <v>16</v>
      </c>
      <c r="Q148" s="63" t="s">
        <v>35</v>
      </c>
      <c r="R148" s="63" t="s">
        <v>87</v>
      </c>
      <c r="S148" s="63" t="s">
        <v>88</v>
      </c>
      <c r="T148" s="63"/>
      <c r="U148" s="63"/>
      <c r="V148" s="63" t="s">
        <v>4164</v>
      </c>
      <c r="W148" s="63" t="s">
        <v>165</v>
      </c>
      <c r="X148" s="63" t="s">
        <v>740</v>
      </c>
      <c r="Y148" s="429">
        <v>45017</v>
      </c>
      <c r="Z148" s="430">
        <v>46845</v>
      </c>
      <c r="AA148" s="63" t="s">
        <v>4158</v>
      </c>
      <c r="AB148" s="63" t="s">
        <v>4159</v>
      </c>
      <c r="AC148" s="63"/>
      <c r="AD148" s="63" t="s">
        <v>5235</v>
      </c>
      <c r="AE148" s="63" t="s">
        <v>5236</v>
      </c>
      <c r="AF148" s="435">
        <v>44802</v>
      </c>
      <c r="AG148" s="174"/>
      <c r="AH148" s="174"/>
      <c r="AI148" s="174"/>
      <c r="AJ148" s="174"/>
      <c r="AK148" s="174"/>
      <c r="AL148" s="174"/>
      <c r="AM148" s="174"/>
      <c r="AN148" s="174"/>
      <c r="AO148" s="174"/>
      <c r="AP148" s="174"/>
      <c r="AQ148" s="174"/>
      <c r="AR148" s="174" t="s">
        <v>2315</v>
      </c>
      <c r="AS148" s="174">
        <v>2023</v>
      </c>
      <c r="AT148" s="415">
        <v>45030</v>
      </c>
      <c r="AU148" s="174" t="s">
        <v>1351</v>
      </c>
      <c r="AV148" s="419" t="s">
        <v>9058</v>
      </c>
      <c r="AW148" s="424"/>
      <c r="AX148" s="462"/>
      <c r="AY148" s="422"/>
      <c r="AZ148" s="530"/>
      <c r="BA148" s="530"/>
      <c r="BB148" s="422"/>
      <c r="BC148" s="530"/>
      <c r="BD148" s="424"/>
      <c r="BE148" s="462"/>
      <c r="BF148" s="429">
        <v>43622</v>
      </c>
      <c r="BG148" s="426">
        <f t="shared" si="2"/>
        <v>0</v>
      </c>
      <c r="BH148" s="426">
        <f t="shared" si="3"/>
        <v>0</v>
      </c>
      <c r="BI148" s="426">
        <f t="shared" si="4"/>
        <v>0</v>
      </c>
      <c r="BJ148" s="426">
        <f t="shared" si="5"/>
        <v>0</v>
      </c>
      <c r="BK148" s="425" t="b">
        <f t="shared" si="6"/>
        <v>0</v>
      </c>
    </row>
    <row r="149" spans="1:63" ht="15.75" customHeight="1">
      <c r="A149" s="63" t="s">
        <v>10</v>
      </c>
      <c r="B149" s="63" t="s">
        <v>11</v>
      </c>
      <c r="C149" s="63" t="s">
        <v>310</v>
      </c>
      <c r="D149" s="63" t="s">
        <v>13</v>
      </c>
      <c r="E149" s="63" t="s">
        <v>3756</v>
      </c>
      <c r="F149" s="63"/>
      <c r="G149" s="63" t="s">
        <v>733</v>
      </c>
      <c r="H149" s="63"/>
      <c r="I149" s="63"/>
      <c r="J149" s="63" t="s">
        <v>734</v>
      </c>
      <c r="K149" s="63"/>
      <c r="L149" s="63"/>
      <c r="M149" s="63" t="s">
        <v>735</v>
      </c>
      <c r="N149" s="63" t="s">
        <v>5232</v>
      </c>
      <c r="O149" s="63" t="s">
        <v>15</v>
      </c>
      <c r="P149" s="63" t="s">
        <v>16</v>
      </c>
      <c r="Q149" s="63" t="s">
        <v>35</v>
      </c>
      <c r="R149" s="63" t="s">
        <v>87</v>
      </c>
      <c r="S149" s="63" t="s">
        <v>434</v>
      </c>
      <c r="T149" s="63"/>
      <c r="U149" s="63"/>
      <c r="V149" s="63" t="s">
        <v>4164</v>
      </c>
      <c r="W149" s="63" t="s">
        <v>152</v>
      </c>
      <c r="X149" s="63" t="s">
        <v>741</v>
      </c>
      <c r="Y149" s="429">
        <v>45017</v>
      </c>
      <c r="Z149" s="430">
        <v>46845</v>
      </c>
      <c r="AA149" s="63" t="s">
        <v>4158</v>
      </c>
      <c r="AB149" s="63" t="s">
        <v>4159</v>
      </c>
      <c r="AC149" s="63"/>
      <c r="AD149" s="63" t="s">
        <v>5237</v>
      </c>
      <c r="AE149" s="63" t="s">
        <v>4283</v>
      </c>
      <c r="AF149" s="63" t="s">
        <v>4283</v>
      </c>
      <c r="AG149" s="174"/>
      <c r="AH149" s="174"/>
      <c r="AI149" s="174"/>
      <c r="AJ149" s="174"/>
      <c r="AK149" s="174"/>
      <c r="AL149" s="174"/>
      <c r="AM149" s="174"/>
      <c r="AN149" s="174"/>
      <c r="AO149" s="174"/>
      <c r="AP149" s="174"/>
      <c r="AQ149" s="174"/>
      <c r="AR149" s="174" t="s">
        <v>2315</v>
      </c>
      <c r="AS149" s="174">
        <v>2023</v>
      </c>
      <c r="AT149" s="415">
        <v>45030</v>
      </c>
      <c r="AU149" s="174" t="s">
        <v>1351</v>
      </c>
      <c r="AV149" s="419" t="s">
        <v>9059</v>
      </c>
      <c r="AW149" s="424"/>
      <c r="AX149" s="462"/>
      <c r="AY149" s="422"/>
      <c r="AZ149" s="530"/>
      <c r="BA149" s="530"/>
      <c r="BB149" s="422"/>
      <c r="BC149" s="530"/>
      <c r="BD149" s="424"/>
      <c r="BE149" s="462"/>
      <c r="BF149" s="429">
        <v>42733</v>
      </c>
      <c r="BG149" s="426">
        <f t="shared" si="2"/>
        <v>0</v>
      </c>
      <c r="BH149" s="426">
        <f t="shared" si="3"/>
        <v>0</v>
      </c>
      <c r="BI149" s="426">
        <f t="shared" si="4"/>
        <v>0</v>
      </c>
      <c r="BJ149" s="426">
        <f t="shared" si="5"/>
        <v>0</v>
      </c>
      <c r="BK149" s="425" t="b">
        <f t="shared" si="6"/>
        <v>0</v>
      </c>
    </row>
    <row r="150" spans="1:63" ht="15.75" customHeight="1">
      <c r="A150" s="703" t="s">
        <v>10</v>
      </c>
      <c r="B150" s="703" t="s">
        <v>11</v>
      </c>
      <c r="C150" s="703" t="s">
        <v>310</v>
      </c>
      <c r="D150" s="703" t="s">
        <v>13</v>
      </c>
      <c r="E150" s="703" t="s">
        <v>28</v>
      </c>
      <c r="F150" s="703"/>
      <c r="G150" s="703" t="s">
        <v>733</v>
      </c>
      <c r="H150" s="703"/>
      <c r="I150" s="703"/>
      <c r="J150" s="703" t="s">
        <v>734</v>
      </c>
      <c r="K150" s="703"/>
      <c r="L150" s="703"/>
      <c r="M150" s="703" t="s">
        <v>735</v>
      </c>
      <c r="N150" s="703"/>
      <c r="O150" s="703" t="s">
        <v>15</v>
      </c>
      <c r="P150" s="703" t="s">
        <v>16</v>
      </c>
      <c r="Q150" s="703" t="s">
        <v>35</v>
      </c>
      <c r="R150" s="703" t="s">
        <v>104</v>
      </c>
      <c r="S150" s="703" t="s">
        <v>9060</v>
      </c>
      <c r="T150" s="703"/>
      <c r="U150" s="703"/>
      <c r="V150" s="703" t="s">
        <v>4164</v>
      </c>
      <c r="W150" s="703" t="s">
        <v>109</v>
      </c>
      <c r="X150" s="703" t="s">
        <v>743</v>
      </c>
      <c r="Y150" s="704">
        <v>42733</v>
      </c>
      <c r="Z150" s="703"/>
      <c r="AA150" s="703" t="s">
        <v>4158</v>
      </c>
      <c r="AB150" s="703" t="s">
        <v>4159</v>
      </c>
      <c r="AC150" s="703"/>
      <c r="AD150" s="703" t="s">
        <v>4283</v>
      </c>
      <c r="AE150" s="703" t="s">
        <v>4283</v>
      </c>
      <c r="AF150" s="703" t="s">
        <v>4283</v>
      </c>
      <c r="AG150" s="703"/>
      <c r="AH150" s="703"/>
      <c r="AI150" s="705">
        <v>45119</v>
      </c>
      <c r="AJ150" s="703" t="s">
        <v>2286</v>
      </c>
      <c r="AK150" s="703"/>
      <c r="AL150" s="703"/>
      <c r="AM150" s="703"/>
      <c r="AN150" s="703"/>
      <c r="AO150" s="703"/>
      <c r="AP150" s="703"/>
      <c r="AQ150" s="703"/>
      <c r="AR150" s="703" t="s">
        <v>2322</v>
      </c>
      <c r="AS150" s="703">
        <v>2023</v>
      </c>
      <c r="AT150" s="706">
        <v>45124</v>
      </c>
      <c r="AU150" s="703" t="s">
        <v>2323</v>
      </c>
      <c r="AV150" s="707"/>
      <c r="AW150" s="708"/>
      <c r="AX150" s="709"/>
      <c r="AY150" s="422"/>
      <c r="AZ150" s="730"/>
      <c r="BA150" s="730"/>
      <c r="BB150" s="422"/>
      <c r="BC150" s="730"/>
      <c r="BD150" s="708"/>
      <c r="BE150" s="709"/>
      <c r="BF150" s="710"/>
      <c r="BG150" s="710">
        <f t="shared" si="2"/>
        <v>0</v>
      </c>
      <c r="BH150" s="710">
        <f t="shared" si="3"/>
        <v>0</v>
      </c>
      <c r="BI150" s="710">
        <f t="shared" si="4"/>
        <v>0</v>
      </c>
      <c r="BJ150" s="710">
        <f t="shared" si="5"/>
        <v>0</v>
      </c>
      <c r="BK150" s="709" t="b">
        <f t="shared" si="6"/>
        <v>0</v>
      </c>
    </row>
    <row r="151" spans="1:63" ht="15.75" customHeight="1">
      <c r="A151" s="703" t="s">
        <v>10</v>
      </c>
      <c r="B151" s="703" t="s">
        <v>11</v>
      </c>
      <c r="C151" s="703" t="s">
        <v>310</v>
      </c>
      <c r="D151" s="703" t="s">
        <v>13</v>
      </c>
      <c r="E151" s="703" t="s">
        <v>28</v>
      </c>
      <c r="F151" s="703"/>
      <c r="G151" s="703" t="s">
        <v>733</v>
      </c>
      <c r="H151" s="703"/>
      <c r="I151" s="703"/>
      <c r="J151" s="703" t="s">
        <v>734</v>
      </c>
      <c r="K151" s="703"/>
      <c r="L151" s="703"/>
      <c r="M151" s="703" t="s">
        <v>735</v>
      </c>
      <c r="N151" s="703"/>
      <c r="O151" s="703" t="s">
        <v>15</v>
      </c>
      <c r="P151" s="703" t="s">
        <v>16</v>
      </c>
      <c r="Q151" s="703" t="s">
        <v>35</v>
      </c>
      <c r="R151" s="703" t="s">
        <v>104</v>
      </c>
      <c r="S151" s="703" t="s">
        <v>9061</v>
      </c>
      <c r="T151" s="703"/>
      <c r="U151" s="703"/>
      <c r="V151" s="703" t="s">
        <v>4164</v>
      </c>
      <c r="W151" s="703" t="s">
        <v>744</v>
      </c>
      <c r="X151" s="703" t="s">
        <v>745</v>
      </c>
      <c r="Y151" s="704">
        <v>42733</v>
      </c>
      <c r="Z151" s="703"/>
      <c r="AA151" s="703" t="s">
        <v>4158</v>
      </c>
      <c r="AB151" s="703" t="s">
        <v>4159</v>
      </c>
      <c r="AC151" s="703"/>
      <c r="AD151" s="703" t="s">
        <v>4283</v>
      </c>
      <c r="AE151" s="703" t="s">
        <v>4283</v>
      </c>
      <c r="AF151" s="703" t="s">
        <v>4283</v>
      </c>
      <c r="AG151" s="703"/>
      <c r="AH151" s="703"/>
      <c r="AI151" s="705">
        <v>45119</v>
      </c>
      <c r="AJ151" s="703" t="s">
        <v>2286</v>
      </c>
      <c r="AK151" s="703"/>
      <c r="AL151" s="703"/>
      <c r="AM151" s="703"/>
      <c r="AN151" s="703"/>
      <c r="AO151" s="703"/>
      <c r="AP151" s="703"/>
      <c r="AQ151" s="703"/>
      <c r="AR151" s="703" t="s">
        <v>2322</v>
      </c>
      <c r="AS151" s="703">
        <v>2023</v>
      </c>
      <c r="AT151" s="706">
        <v>45124</v>
      </c>
      <c r="AU151" s="703" t="s">
        <v>2323</v>
      </c>
      <c r="AV151" s="707"/>
      <c r="AW151" s="708"/>
      <c r="AX151" s="709"/>
      <c r="AY151" s="422"/>
      <c r="AZ151" s="730"/>
      <c r="BA151" s="730"/>
      <c r="BB151" s="422"/>
      <c r="BC151" s="730"/>
      <c r="BD151" s="708"/>
      <c r="BE151" s="709"/>
      <c r="BF151" s="710"/>
      <c r="BG151" s="710">
        <f t="shared" si="2"/>
        <v>0</v>
      </c>
      <c r="BH151" s="710">
        <f t="shared" si="3"/>
        <v>0</v>
      </c>
      <c r="BI151" s="710">
        <f t="shared" si="4"/>
        <v>0</v>
      </c>
      <c r="BJ151" s="710">
        <f t="shared" si="5"/>
        <v>0</v>
      </c>
      <c r="BK151" s="709" t="b">
        <f t="shared" si="6"/>
        <v>0</v>
      </c>
    </row>
    <row r="152" spans="1:63" ht="15.75" customHeight="1">
      <c r="A152" s="63" t="s">
        <v>10</v>
      </c>
      <c r="B152" s="63" t="s">
        <v>11</v>
      </c>
      <c r="C152" s="63" t="s">
        <v>50</v>
      </c>
      <c r="D152" s="63" t="s">
        <v>138</v>
      </c>
      <c r="E152" s="63" t="s">
        <v>28</v>
      </c>
      <c r="F152" s="63"/>
      <c r="G152" s="63" t="s">
        <v>139</v>
      </c>
      <c r="H152" s="63"/>
      <c r="I152" s="63"/>
      <c r="J152" s="63" t="s">
        <v>140</v>
      </c>
      <c r="K152" s="63"/>
      <c r="L152" s="63"/>
      <c r="M152" s="63" t="s">
        <v>141</v>
      </c>
      <c r="N152" s="63"/>
      <c r="O152" s="63" t="s">
        <v>113</v>
      </c>
      <c r="P152" s="63" t="s">
        <v>132</v>
      </c>
      <c r="Q152" s="63" t="s">
        <v>35</v>
      </c>
      <c r="R152" s="63" t="s">
        <v>8666</v>
      </c>
      <c r="S152" s="63" t="s">
        <v>36</v>
      </c>
      <c r="T152" s="63"/>
      <c r="U152" s="63"/>
      <c r="V152" s="63" t="s">
        <v>4164</v>
      </c>
      <c r="W152" s="63" t="s">
        <v>91</v>
      </c>
      <c r="X152" s="63" t="s">
        <v>142</v>
      </c>
      <c r="Y152" s="429">
        <v>45014</v>
      </c>
      <c r="Z152" s="430">
        <v>46842</v>
      </c>
      <c r="AA152" s="63" t="s">
        <v>4158</v>
      </c>
      <c r="AB152" s="63" t="s">
        <v>4159</v>
      </c>
      <c r="AC152" s="63"/>
      <c r="AD152" s="63" t="s">
        <v>5239</v>
      </c>
      <c r="AE152" s="63" t="s">
        <v>5240</v>
      </c>
      <c r="AF152" s="436">
        <v>45145</v>
      </c>
      <c r="AG152" s="174"/>
      <c r="AH152" s="174"/>
      <c r="AI152" s="174"/>
      <c r="AJ152" s="174"/>
      <c r="AK152" s="174"/>
      <c r="AL152" s="174"/>
      <c r="AM152" s="174"/>
      <c r="AN152" s="174"/>
      <c r="AO152" s="174"/>
      <c r="AP152" s="174"/>
      <c r="AQ152" s="174"/>
      <c r="AR152" s="174" t="s">
        <v>2315</v>
      </c>
      <c r="AS152" s="174">
        <v>2023</v>
      </c>
      <c r="AT152" s="415">
        <v>45027</v>
      </c>
      <c r="AU152" s="174" t="s">
        <v>1351</v>
      </c>
      <c r="AV152" s="419" t="s">
        <v>9062</v>
      </c>
      <c r="AW152" s="424"/>
      <c r="AX152" s="462"/>
      <c r="AY152" s="422"/>
      <c r="AZ152" s="530"/>
      <c r="BA152" s="530"/>
      <c r="BB152" s="422"/>
      <c r="BC152" s="530"/>
      <c r="BD152" s="424"/>
      <c r="BE152" s="462"/>
      <c r="BF152" s="429">
        <v>43615</v>
      </c>
      <c r="BG152" s="426">
        <f t="shared" si="2"/>
        <v>0</v>
      </c>
      <c r="BH152" s="426">
        <f t="shared" si="3"/>
        <v>0</v>
      </c>
      <c r="BI152" s="426">
        <f t="shared" si="4"/>
        <v>0</v>
      </c>
      <c r="BJ152" s="426">
        <f t="shared" si="5"/>
        <v>0</v>
      </c>
      <c r="BK152" s="425" t="b">
        <f t="shared" si="6"/>
        <v>0</v>
      </c>
    </row>
    <row r="153" spans="1:63" ht="15.75" customHeight="1">
      <c r="A153" s="63" t="s">
        <v>10</v>
      </c>
      <c r="B153" s="63" t="s">
        <v>11</v>
      </c>
      <c r="C153" s="63" t="s">
        <v>50</v>
      </c>
      <c r="D153" s="63" t="s">
        <v>138</v>
      </c>
      <c r="E153" s="63" t="s">
        <v>28</v>
      </c>
      <c r="F153" s="63"/>
      <c r="G153" s="63" t="s">
        <v>139</v>
      </c>
      <c r="H153" s="63"/>
      <c r="I153" s="63"/>
      <c r="J153" s="63" t="s">
        <v>140</v>
      </c>
      <c r="K153" s="63"/>
      <c r="L153" s="63"/>
      <c r="M153" s="63" t="s">
        <v>141</v>
      </c>
      <c r="N153" s="63"/>
      <c r="O153" s="63" t="s">
        <v>113</v>
      </c>
      <c r="P153" s="63" t="s">
        <v>132</v>
      </c>
      <c r="Q153" s="63" t="s">
        <v>35</v>
      </c>
      <c r="R153" s="63" t="s">
        <v>143</v>
      </c>
      <c r="S153" s="63" t="s">
        <v>144</v>
      </c>
      <c r="T153" s="63"/>
      <c r="U153" s="63"/>
      <c r="V153" s="63" t="s">
        <v>4164</v>
      </c>
      <c r="W153" s="63" t="s">
        <v>145</v>
      </c>
      <c r="X153" s="63" t="s">
        <v>5241</v>
      </c>
      <c r="Y153" s="429">
        <v>45014</v>
      </c>
      <c r="Z153" s="430">
        <v>46842</v>
      </c>
      <c r="AA153" s="63" t="s">
        <v>4158</v>
      </c>
      <c r="AB153" s="63" t="s">
        <v>4159</v>
      </c>
      <c r="AC153" s="63"/>
      <c r="AD153" s="63" t="s">
        <v>4283</v>
      </c>
      <c r="AE153" s="63" t="s">
        <v>4283</v>
      </c>
      <c r="AF153" s="63" t="s">
        <v>4283</v>
      </c>
      <c r="AG153" s="174"/>
      <c r="AH153" s="174"/>
      <c r="AI153" s="174"/>
      <c r="AJ153" s="174"/>
      <c r="AK153" s="174"/>
      <c r="AL153" s="174"/>
      <c r="AM153" s="174"/>
      <c r="AN153" s="174"/>
      <c r="AO153" s="174"/>
      <c r="AP153" s="174"/>
      <c r="AQ153" s="174"/>
      <c r="AR153" s="174" t="s">
        <v>2315</v>
      </c>
      <c r="AS153" s="174">
        <v>2023</v>
      </c>
      <c r="AT153" s="415">
        <v>45027</v>
      </c>
      <c r="AU153" s="174" t="s">
        <v>1351</v>
      </c>
      <c r="AV153" s="419" t="s">
        <v>9063</v>
      </c>
      <c r="AW153" s="424"/>
      <c r="AX153" s="462"/>
      <c r="AY153" s="422"/>
      <c r="AZ153" s="530"/>
      <c r="BA153" s="530"/>
      <c r="BB153" s="422"/>
      <c r="BC153" s="530"/>
      <c r="BD153" s="424"/>
      <c r="BE153" s="462">
        <v>1</v>
      </c>
      <c r="BF153" s="429">
        <v>42346</v>
      </c>
      <c r="BG153" s="426">
        <f t="shared" si="2"/>
        <v>0</v>
      </c>
      <c r="BH153" s="426">
        <f t="shared" si="3"/>
        <v>0</v>
      </c>
      <c r="BI153" s="426">
        <f t="shared" si="4"/>
        <v>0</v>
      </c>
      <c r="BJ153" s="426">
        <f t="shared" si="5"/>
        <v>0</v>
      </c>
      <c r="BK153" s="425" t="b">
        <f t="shared" si="6"/>
        <v>0</v>
      </c>
    </row>
    <row r="154" spans="1:63" ht="15.75" customHeight="1">
      <c r="A154" s="63" t="s">
        <v>10</v>
      </c>
      <c r="B154" s="63" t="s">
        <v>11</v>
      </c>
      <c r="C154" s="63" t="s">
        <v>50</v>
      </c>
      <c r="D154" s="63" t="s">
        <v>138</v>
      </c>
      <c r="E154" s="63" t="s">
        <v>28</v>
      </c>
      <c r="F154" s="63"/>
      <c r="G154" s="63" t="s">
        <v>139</v>
      </c>
      <c r="H154" s="63"/>
      <c r="I154" s="63"/>
      <c r="J154" s="63" t="s">
        <v>140</v>
      </c>
      <c r="K154" s="63"/>
      <c r="L154" s="63"/>
      <c r="M154" s="63" t="s">
        <v>141</v>
      </c>
      <c r="N154" s="63"/>
      <c r="O154" s="63" t="s">
        <v>113</v>
      </c>
      <c r="P154" s="63" t="s">
        <v>132</v>
      </c>
      <c r="Q154" s="63" t="s">
        <v>35</v>
      </c>
      <c r="R154" s="63" t="s">
        <v>84</v>
      </c>
      <c r="S154" s="63" t="s">
        <v>85</v>
      </c>
      <c r="T154" s="63"/>
      <c r="U154" s="63"/>
      <c r="V154" s="63" t="s">
        <v>4164</v>
      </c>
      <c r="W154" s="63" t="s">
        <v>94</v>
      </c>
      <c r="X154" s="63" t="s">
        <v>5242</v>
      </c>
      <c r="Y154" s="429">
        <v>45014</v>
      </c>
      <c r="Z154" s="430">
        <v>46842</v>
      </c>
      <c r="AA154" s="63" t="s">
        <v>4158</v>
      </c>
      <c r="AB154" s="63" t="s">
        <v>4159</v>
      </c>
      <c r="AC154" s="63"/>
      <c r="AD154" s="63" t="s">
        <v>4283</v>
      </c>
      <c r="AE154" s="63" t="s">
        <v>4283</v>
      </c>
      <c r="AF154" s="63" t="s">
        <v>4283</v>
      </c>
      <c r="AG154" s="174"/>
      <c r="AH154" s="174"/>
      <c r="AI154" s="174"/>
      <c r="AJ154" s="174"/>
      <c r="AK154" s="174"/>
      <c r="AL154" s="174"/>
      <c r="AM154" s="174"/>
      <c r="AN154" s="174"/>
      <c r="AO154" s="174"/>
      <c r="AP154" s="174"/>
      <c r="AQ154" s="174"/>
      <c r="AR154" s="174" t="s">
        <v>2315</v>
      </c>
      <c r="AS154" s="174">
        <v>2023</v>
      </c>
      <c r="AT154" s="415">
        <v>45027</v>
      </c>
      <c r="AU154" s="174" t="s">
        <v>1351</v>
      </c>
      <c r="AV154" s="419" t="s">
        <v>9064</v>
      </c>
      <c r="AW154" s="424"/>
      <c r="AX154" s="462"/>
      <c r="AY154" s="422"/>
      <c r="AZ154" s="530"/>
      <c r="BA154" s="530"/>
      <c r="BB154" s="422"/>
      <c r="BC154" s="530"/>
      <c r="BD154" s="424"/>
      <c r="BE154" s="462"/>
      <c r="BF154" s="429">
        <v>42486</v>
      </c>
      <c r="BG154" s="426">
        <f t="shared" si="2"/>
        <v>0</v>
      </c>
      <c r="BH154" s="426">
        <f t="shared" si="3"/>
        <v>0</v>
      </c>
      <c r="BI154" s="426">
        <f t="shared" si="4"/>
        <v>0</v>
      </c>
      <c r="BJ154" s="426">
        <f t="shared" si="5"/>
        <v>0</v>
      </c>
      <c r="BK154" s="425" t="b">
        <f t="shared" si="6"/>
        <v>0</v>
      </c>
    </row>
    <row r="155" spans="1:63" ht="15.75" customHeight="1">
      <c r="A155" s="703" t="s">
        <v>10</v>
      </c>
      <c r="B155" s="703" t="s">
        <v>11</v>
      </c>
      <c r="C155" s="703" t="s">
        <v>146</v>
      </c>
      <c r="D155" s="703" t="s">
        <v>656</v>
      </c>
      <c r="E155" s="703" t="s">
        <v>28</v>
      </c>
      <c r="F155" s="703"/>
      <c r="G155" s="703" t="s">
        <v>746</v>
      </c>
      <c r="H155" s="703"/>
      <c r="I155" s="703"/>
      <c r="J155" s="703" t="s">
        <v>747</v>
      </c>
      <c r="K155" s="703"/>
      <c r="L155" s="703"/>
      <c r="M155" s="703" t="s">
        <v>748</v>
      </c>
      <c r="N155" s="703"/>
      <c r="O155" s="703" t="s">
        <v>15</v>
      </c>
      <c r="P155" s="703" t="s">
        <v>16</v>
      </c>
      <c r="Q155" s="703" t="s">
        <v>35</v>
      </c>
      <c r="R155" s="703" t="s">
        <v>107</v>
      </c>
      <c r="S155" s="703" t="s">
        <v>8977</v>
      </c>
      <c r="T155" s="703"/>
      <c r="U155" s="703"/>
      <c r="V155" s="703" t="s">
        <v>4164</v>
      </c>
      <c r="W155" s="703" t="s">
        <v>204</v>
      </c>
      <c r="X155" s="703" t="s">
        <v>749</v>
      </c>
      <c r="Y155" s="704">
        <v>42814</v>
      </c>
      <c r="Z155" s="703"/>
      <c r="AA155" s="703" t="s">
        <v>4158</v>
      </c>
      <c r="AB155" s="703" t="s">
        <v>4159</v>
      </c>
      <c r="AC155" s="703"/>
      <c r="AD155" s="703" t="s">
        <v>9028</v>
      </c>
      <c r="AE155" s="703" t="s">
        <v>9065</v>
      </c>
      <c r="AF155" s="703" t="s">
        <v>4283</v>
      </c>
      <c r="AG155" s="703"/>
      <c r="AH155" s="703"/>
      <c r="AI155" s="705">
        <v>44956</v>
      </c>
      <c r="AJ155" s="703" t="s">
        <v>8685</v>
      </c>
      <c r="AK155" s="703"/>
      <c r="AL155" s="703"/>
      <c r="AM155" s="703"/>
      <c r="AN155" s="703"/>
      <c r="AO155" s="703"/>
      <c r="AP155" s="703"/>
      <c r="AQ155" s="703"/>
      <c r="AR155" s="703" t="s">
        <v>2306</v>
      </c>
      <c r="AS155" s="703">
        <v>2023</v>
      </c>
      <c r="AT155" s="706">
        <v>44956</v>
      </c>
      <c r="AU155" s="703" t="s">
        <v>2323</v>
      </c>
      <c r="AV155" s="707" t="s">
        <v>9066</v>
      </c>
      <c r="AW155" s="708"/>
      <c r="AX155" s="709"/>
      <c r="AY155" s="422"/>
      <c r="AZ155" s="730"/>
      <c r="BA155" s="730"/>
      <c r="BB155" s="422"/>
      <c r="BC155" s="730"/>
      <c r="BD155" s="708"/>
      <c r="BE155" s="709"/>
      <c r="BF155" s="710"/>
      <c r="BG155" s="710">
        <f t="shared" si="2"/>
        <v>0</v>
      </c>
      <c r="BH155" s="710">
        <f t="shared" si="3"/>
        <v>0</v>
      </c>
      <c r="BI155" s="710">
        <f t="shared" si="4"/>
        <v>0</v>
      </c>
      <c r="BJ155" s="710">
        <f t="shared" si="5"/>
        <v>0</v>
      </c>
      <c r="BK155" s="709" t="b">
        <f t="shared" si="6"/>
        <v>0</v>
      </c>
    </row>
    <row r="156" spans="1:63" ht="15.75" customHeight="1">
      <c r="A156" s="703" t="s">
        <v>10</v>
      </c>
      <c r="B156" s="703" t="s">
        <v>11</v>
      </c>
      <c r="C156" s="703" t="s">
        <v>146</v>
      </c>
      <c r="D156" s="703" t="s">
        <v>656</v>
      </c>
      <c r="E156" s="703" t="s">
        <v>28</v>
      </c>
      <c r="F156" s="703"/>
      <c r="G156" s="703" t="s">
        <v>746</v>
      </c>
      <c r="H156" s="703"/>
      <c r="I156" s="703"/>
      <c r="J156" s="703" t="s">
        <v>747</v>
      </c>
      <c r="K156" s="703"/>
      <c r="L156" s="703"/>
      <c r="M156" s="703" t="s">
        <v>748</v>
      </c>
      <c r="N156" s="703"/>
      <c r="O156" s="703" t="s">
        <v>15</v>
      </c>
      <c r="P156" s="703" t="s">
        <v>16</v>
      </c>
      <c r="Q156" s="703" t="s">
        <v>35</v>
      </c>
      <c r="R156" s="703" t="s">
        <v>84</v>
      </c>
      <c r="S156" s="703" t="s">
        <v>93</v>
      </c>
      <c r="T156" s="703"/>
      <c r="U156" s="703"/>
      <c r="V156" s="703" t="s">
        <v>4213</v>
      </c>
      <c r="W156" s="703" t="s">
        <v>261</v>
      </c>
      <c r="X156" s="703" t="s">
        <v>750</v>
      </c>
      <c r="Y156" s="704">
        <v>42828</v>
      </c>
      <c r="Z156" s="703"/>
      <c r="AA156" s="703" t="s">
        <v>4158</v>
      </c>
      <c r="AB156" s="703" t="s">
        <v>4159</v>
      </c>
      <c r="AC156" s="703"/>
      <c r="AD156" s="703" t="s">
        <v>5887</v>
      </c>
      <c r="AE156" s="703" t="s">
        <v>9067</v>
      </c>
      <c r="AF156" s="704">
        <v>43543</v>
      </c>
      <c r="AG156" s="703"/>
      <c r="AH156" s="703"/>
      <c r="AI156" s="705">
        <v>44956</v>
      </c>
      <c r="AJ156" s="703" t="s">
        <v>8685</v>
      </c>
      <c r="AK156" s="703"/>
      <c r="AL156" s="703"/>
      <c r="AM156" s="703"/>
      <c r="AN156" s="703"/>
      <c r="AO156" s="703"/>
      <c r="AP156" s="703"/>
      <c r="AQ156" s="703"/>
      <c r="AR156" s="703" t="s">
        <v>2306</v>
      </c>
      <c r="AS156" s="703">
        <v>2023</v>
      </c>
      <c r="AT156" s="706">
        <v>44956</v>
      </c>
      <c r="AU156" s="703" t="s">
        <v>2323</v>
      </c>
      <c r="AV156" s="707" t="s">
        <v>9066</v>
      </c>
      <c r="AW156" s="708"/>
      <c r="AX156" s="709"/>
      <c r="AY156" s="422"/>
      <c r="AZ156" s="730"/>
      <c r="BA156" s="730"/>
      <c r="BB156" s="422"/>
      <c r="BC156" s="730"/>
      <c r="BD156" s="708"/>
      <c r="BE156" s="709"/>
      <c r="BF156" s="710"/>
      <c r="BG156" s="710">
        <f t="shared" si="2"/>
        <v>0</v>
      </c>
      <c r="BH156" s="710">
        <f t="shared" si="3"/>
        <v>0</v>
      </c>
      <c r="BI156" s="710">
        <f t="shared" si="4"/>
        <v>0</v>
      </c>
      <c r="BJ156" s="710">
        <f t="shared" si="5"/>
        <v>0</v>
      </c>
      <c r="BK156" s="709" t="b">
        <f t="shared" si="6"/>
        <v>0</v>
      </c>
    </row>
    <row r="157" spans="1:63" ht="15.75" customHeight="1">
      <c r="A157" s="703" t="s">
        <v>10</v>
      </c>
      <c r="B157" s="703" t="s">
        <v>11</v>
      </c>
      <c r="C157" s="703" t="s">
        <v>146</v>
      </c>
      <c r="D157" s="703" t="s">
        <v>656</v>
      </c>
      <c r="E157" s="703" t="s">
        <v>28</v>
      </c>
      <c r="F157" s="703"/>
      <c r="G157" s="703" t="s">
        <v>746</v>
      </c>
      <c r="H157" s="703"/>
      <c r="I157" s="703"/>
      <c r="J157" s="703" t="s">
        <v>747</v>
      </c>
      <c r="K157" s="703"/>
      <c r="L157" s="703"/>
      <c r="M157" s="703" t="s">
        <v>748</v>
      </c>
      <c r="N157" s="703"/>
      <c r="O157" s="703" t="s">
        <v>15</v>
      </c>
      <c r="P157" s="703" t="s">
        <v>16</v>
      </c>
      <c r="Q157" s="703" t="s">
        <v>35</v>
      </c>
      <c r="R157" s="703" t="s">
        <v>84</v>
      </c>
      <c r="S157" s="703" t="s">
        <v>85</v>
      </c>
      <c r="T157" s="703"/>
      <c r="U157" s="703"/>
      <c r="V157" s="703" t="s">
        <v>4164</v>
      </c>
      <c r="W157" s="703" t="s">
        <v>261</v>
      </c>
      <c r="X157" s="703" t="s">
        <v>751</v>
      </c>
      <c r="Y157" s="704">
        <v>42828</v>
      </c>
      <c r="Z157" s="703"/>
      <c r="AA157" s="703" t="s">
        <v>4158</v>
      </c>
      <c r="AB157" s="703" t="s">
        <v>4159</v>
      </c>
      <c r="AC157" s="703"/>
      <c r="AD157" s="703" t="s">
        <v>5887</v>
      </c>
      <c r="AE157" s="703" t="s">
        <v>9067</v>
      </c>
      <c r="AF157" s="704">
        <v>43543</v>
      </c>
      <c r="AG157" s="703"/>
      <c r="AH157" s="703"/>
      <c r="AI157" s="705">
        <v>44956</v>
      </c>
      <c r="AJ157" s="703" t="s">
        <v>8685</v>
      </c>
      <c r="AK157" s="703"/>
      <c r="AL157" s="703"/>
      <c r="AM157" s="703"/>
      <c r="AN157" s="703"/>
      <c r="AO157" s="703"/>
      <c r="AP157" s="703"/>
      <c r="AQ157" s="703"/>
      <c r="AR157" s="703" t="s">
        <v>2306</v>
      </c>
      <c r="AS157" s="703">
        <v>2023</v>
      </c>
      <c r="AT157" s="706">
        <v>44956</v>
      </c>
      <c r="AU157" s="703" t="s">
        <v>2323</v>
      </c>
      <c r="AV157" s="707" t="s">
        <v>9066</v>
      </c>
      <c r="AW157" s="708"/>
      <c r="AX157" s="709"/>
      <c r="AY157" s="422"/>
      <c r="AZ157" s="730"/>
      <c r="BA157" s="730"/>
      <c r="BB157" s="422"/>
      <c r="BC157" s="730"/>
      <c r="BD157" s="708"/>
      <c r="BE157" s="709"/>
      <c r="BF157" s="710"/>
      <c r="BG157" s="710">
        <f t="shared" si="2"/>
        <v>0</v>
      </c>
      <c r="BH157" s="710">
        <f t="shared" si="3"/>
        <v>0</v>
      </c>
      <c r="BI157" s="710">
        <f t="shared" si="4"/>
        <v>0</v>
      </c>
      <c r="BJ157" s="710">
        <f t="shared" si="5"/>
        <v>0</v>
      </c>
      <c r="BK157" s="709" t="b">
        <f t="shared" si="6"/>
        <v>0</v>
      </c>
    </row>
    <row r="158" spans="1:63" ht="15.75" customHeight="1">
      <c r="A158" s="703" t="s">
        <v>10</v>
      </c>
      <c r="B158" s="703" t="s">
        <v>11</v>
      </c>
      <c r="C158" s="703" t="s">
        <v>146</v>
      </c>
      <c r="D158" s="703" t="s">
        <v>656</v>
      </c>
      <c r="E158" s="703" t="s">
        <v>28</v>
      </c>
      <c r="F158" s="703"/>
      <c r="G158" s="703" t="s">
        <v>746</v>
      </c>
      <c r="H158" s="703"/>
      <c r="I158" s="703"/>
      <c r="J158" s="703" t="s">
        <v>747</v>
      </c>
      <c r="K158" s="703"/>
      <c r="L158" s="703"/>
      <c r="M158" s="703" t="s">
        <v>748</v>
      </c>
      <c r="N158" s="703"/>
      <c r="O158" s="703" t="s">
        <v>15</v>
      </c>
      <c r="P158" s="703" t="s">
        <v>16</v>
      </c>
      <c r="Q158" s="703" t="s">
        <v>35</v>
      </c>
      <c r="R158" s="703" t="s">
        <v>84</v>
      </c>
      <c r="S158" s="703" t="s">
        <v>268</v>
      </c>
      <c r="T158" s="703"/>
      <c r="U158" s="703"/>
      <c r="V158" s="703" t="s">
        <v>4164</v>
      </c>
      <c r="W158" s="703" t="s">
        <v>181</v>
      </c>
      <c r="X158" s="703" t="s">
        <v>752</v>
      </c>
      <c r="Y158" s="704">
        <v>42828</v>
      </c>
      <c r="Z158" s="703"/>
      <c r="AA158" s="703" t="s">
        <v>4158</v>
      </c>
      <c r="AB158" s="703" t="s">
        <v>4159</v>
      </c>
      <c r="AC158" s="703"/>
      <c r="AD158" s="703" t="s">
        <v>9068</v>
      </c>
      <c r="AE158" s="703" t="s">
        <v>9069</v>
      </c>
      <c r="AF158" s="704">
        <v>43543</v>
      </c>
      <c r="AG158" s="703"/>
      <c r="AH158" s="703"/>
      <c r="AI158" s="705">
        <v>44956</v>
      </c>
      <c r="AJ158" s="703" t="s">
        <v>8685</v>
      </c>
      <c r="AK158" s="703"/>
      <c r="AL158" s="703"/>
      <c r="AM158" s="703"/>
      <c r="AN158" s="703"/>
      <c r="AO158" s="703"/>
      <c r="AP158" s="703"/>
      <c r="AQ158" s="703"/>
      <c r="AR158" s="703" t="s">
        <v>2306</v>
      </c>
      <c r="AS158" s="703">
        <v>2023</v>
      </c>
      <c r="AT158" s="706">
        <v>44956</v>
      </c>
      <c r="AU158" s="703" t="s">
        <v>2323</v>
      </c>
      <c r="AV158" s="707" t="s">
        <v>9066</v>
      </c>
      <c r="AW158" s="708"/>
      <c r="AX158" s="709"/>
      <c r="AY158" s="422"/>
      <c r="AZ158" s="730"/>
      <c r="BA158" s="730"/>
      <c r="BB158" s="422"/>
      <c r="BC158" s="730"/>
      <c r="BD158" s="708"/>
      <c r="BE158" s="709"/>
      <c r="BF158" s="710"/>
      <c r="BG158" s="710">
        <f t="shared" si="2"/>
        <v>0</v>
      </c>
      <c r="BH158" s="710">
        <f t="shared" si="3"/>
        <v>0</v>
      </c>
      <c r="BI158" s="710">
        <f t="shared" si="4"/>
        <v>0</v>
      </c>
      <c r="BJ158" s="710">
        <f t="shared" si="5"/>
        <v>0</v>
      </c>
      <c r="BK158" s="709" t="b">
        <f t="shared" si="6"/>
        <v>0</v>
      </c>
    </row>
    <row r="159" spans="1:63" ht="15.75" customHeight="1">
      <c r="A159" s="174" t="s">
        <v>10</v>
      </c>
      <c r="B159" s="63" t="s">
        <v>11</v>
      </c>
      <c r="C159" s="63" t="s">
        <v>146</v>
      </c>
      <c r="D159" s="63" t="s">
        <v>656</v>
      </c>
      <c r="E159" s="63" t="s">
        <v>28</v>
      </c>
      <c r="F159" s="63"/>
      <c r="G159" s="63" t="s">
        <v>746</v>
      </c>
      <c r="H159" s="63"/>
      <c r="I159" s="63"/>
      <c r="J159" s="63" t="s">
        <v>747</v>
      </c>
      <c r="K159" s="63"/>
      <c r="L159" s="63"/>
      <c r="M159" s="63" t="s">
        <v>748</v>
      </c>
      <c r="N159" s="63" t="s">
        <v>5244</v>
      </c>
      <c r="O159" s="63" t="s">
        <v>15</v>
      </c>
      <c r="P159" s="63" t="s">
        <v>16</v>
      </c>
      <c r="Q159" s="63" t="s">
        <v>35</v>
      </c>
      <c r="R159" s="63" t="s">
        <v>8666</v>
      </c>
      <c r="S159" s="63" t="s">
        <v>39</v>
      </c>
      <c r="T159" s="63"/>
      <c r="U159" s="63"/>
      <c r="V159" s="63" t="s">
        <v>4164</v>
      </c>
      <c r="W159" s="63" t="s">
        <v>253</v>
      </c>
      <c r="X159" s="63" t="s">
        <v>753</v>
      </c>
      <c r="Y159" s="429">
        <v>45017</v>
      </c>
      <c r="Z159" s="430">
        <v>46845</v>
      </c>
      <c r="AA159" s="63" t="s">
        <v>4158</v>
      </c>
      <c r="AB159" s="63" t="s">
        <v>4159</v>
      </c>
      <c r="AC159" s="63"/>
      <c r="AD159" s="63" t="s">
        <v>5245</v>
      </c>
      <c r="AE159" s="63" t="s">
        <v>5246</v>
      </c>
      <c r="AF159" s="429">
        <v>43307</v>
      </c>
      <c r="AG159" s="174"/>
      <c r="AH159" s="174"/>
      <c r="AI159" s="174"/>
      <c r="AJ159" s="174"/>
      <c r="AK159" s="174"/>
      <c r="AL159" s="174"/>
      <c r="AM159" s="174"/>
      <c r="AN159" s="174"/>
      <c r="AO159" s="174"/>
      <c r="AP159" s="174"/>
      <c r="AQ159" s="174"/>
      <c r="AR159" s="174" t="s">
        <v>2315</v>
      </c>
      <c r="AS159" s="174">
        <v>2023</v>
      </c>
      <c r="AT159" s="415">
        <v>45030</v>
      </c>
      <c r="AU159" s="174" t="s">
        <v>1351</v>
      </c>
      <c r="AV159" s="419" t="s">
        <v>9070</v>
      </c>
      <c r="AW159" s="424"/>
      <c r="AX159" s="462"/>
      <c r="AY159" s="422"/>
      <c r="AZ159" s="530"/>
      <c r="BA159" s="530"/>
      <c r="BB159" s="422"/>
      <c r="BC159" s="530"/>
      <c r="BD159" s="424"/>
      <c r="BE159" s="462">
        <v>1</v>
      </c>
      <c r="BF159" s="429">
        <v>42835</v>
      </c>
      <c r="BG159" s="426">
        <f t="shared" si="2"/>
        <v>0</v>
      </c>
      <c r="BH159" s="426">
        <f t="shared" si="3"/>
        <v>0</v>
      </c>
      <c r="BI159" s="426">
        <f t="shared" si="4"/>
        <v>0</v>
      </c>
      <c r="BJ159" s="426">
        <f t="shared" si="5"/>
        <v>0</v>
      </c>
      <c r="BK159" s="425" t="b">
        <f t="shared" si="6"/>
        <v>0</v>
      </c>
    </row>
    <row r="160" spans="1:63" ht="15.75" customHeight="1">
      <c r="A160" s="703" t="s">
        <v>10</v>
      </c>
      <c r="B160" s="703" t="s">
        <v>11</v>
      </c>
      <c r="C160" s="703" t="s">
        <v>146</v>
      </c>
      <c r="D160" s="703" t="s">
        <v>656</v>
      </c>
      <c r="E160" s="703" t="s">
        <v>28</v>
      </c>
      <c r="F160" s="703"/>
      <c r="G160" s="703" t="s">
        <v>746</v>
      </c>
      <c r="H160" s="703"/>
      <c r="I160" s="703"/>
      <c r="J160" s="703" t="s">
        <v>747</v>
      </c>
      <c r="K160" s="703"/>
      <c r="L160" s="703"/>
      <c r="M160" s="703" t="s">
        <v>748</v>
      </c>
      <c r="N160" s="703"/>
      <c r="O160" s="703" t="s">
        <v>15</v>
      </c>
      <c r="P160" s="703" t="s">
        <v>16</v>
      </c>
      <c r="Q160" s="703" t="s">
        <v>35</v>
      </c>
      <c r="R160" s="703" t="s">
        <v>8666</v>
      </c>
      <c r="S160" s="703" t="s">
        <v>33</v>
      </c>
      <c r="T160" s="703"/>
      <c r="U160" s="703"/>
      <c r="V160" s="703" t="s">
        <v>4164</v>
      </c>
      <c r="W160" s="703" t="s">
        <v>34</v>
      </c>
      <c r="X160" s="703" t="s">
        <v>754</v>
      </c>
      <c r="Y160" s="704">
        <v>42835</v>
      </c>
      <c r="Z160" s="703"/>
      <c r="AA160" s="703" t="s">
        <v>4158</v>
      </c>
      <c r="AB160" s="703" t="s">
        <v>4159</v>
      </c>
      <c r="AC160" s="703"/>
      <c r="AD160" s="703" t="s">
        <v>9071</v>
      </c>
      <c r="AE160" s="703" t="s">
        <v>9072</v>
      </c>
      <c r="AF160" s="732">
        <v>43822</v>
      </c>
      <c r="AG160" s="703"/>
      <c r="AH160" s="703"/>
      <c r="AI160" s="705">
        <v>44956</v>
      </c>
      <c r="AJ160" s="703" t="s">
        <v>8685</v>
      </c>
      <c r="AK160" s="703"/>
      <c r="AL160" s="703"/>
      <c r="AM160" s="703"/>
      <c r="AN160" s="703"/>
      <c r="AO160" s="703"/>
      <c r="AP160" s="703"/>
      <c r="AQ160" s="703"/>
      <c r="AR160" s="703" t="s">
        <v>2306</v>
      </c>
      <c r="AS160" s="703">
        <v>2023</v>
      </c>
      <c r="AT160" s="706">
        <v>44956</v>
      </c>
      <c r="AU160" s="703" t="s">
        <v>2323</v>
      </c>
      <c r="AV160" s="707" t="s">
        <v>9066</v>
      </c>
      <c r="AW160" s="708"/>
      <c r="AX160" s="709"/>
      <c r="AY160" s="422"/>
      <c r="AZ160" s="730"/>
      <c r="BA160" s="730"/>
      <c r="BB160" s="422"/>
      <c r="BC160" s="730"/>
      <c r="BD160" s="708"/>
      <c r="BE160" s="709"/>
      <c r="BF160" s="710"/>
      <c r="BG160" s="710">
        <f t="shared" si="2"/>
        <v>0</v>
      </c>
      <c r="BH160" s="710">
        <f t="shared" si="3"/>
        <v>0</v>
      </c>
      <c r="BI160" s="710">
        <f t="shared" si="4"/>
        <v>0</v>
      </c>
      <c r="BJ160" s="710">
        <f t="shared" si="5"/>
        <v>0</v>
      </c>
      <c r="BK160" s="709" t="b">
        <f t="shared" si="6"/>
        <v>0</v>
      </c>
    </row>
    <row r="161" spans="1:63" ht="15.75" customHeight="1">
      <c r="A161" s="174" t="s">
        <v>10</v>
      </c>
      <c r="B161" s="63" t="s">
        <v>11</v>
      </c>
      <c r="C161" s="63" t="s">
        <v>146</v>
      </c>
      <c r="D161" s="63" t="s">
        <v>656</v>
      </c>
      <c r="E161" s="63" t="s">
        <v>28</v>
      </c>
      <c r="F161" s="63"/>
      <c r="G161" s="63" t="s">
        <v>746</v>
      </c>
      <c r="H161" s="63"/>
      <c r="I161" s="63"/>
      <c r="J161" s="63" t="s">
        <v>747</v>
      </c>
      <c r="K161" s="63"/>
      <c r="L161" s="63"/>
      <c r="M161" s="63" t="s">
        <v>748</v>
      </c>
      <c r="N161" s="63" t="s">
        <v>5247</v>
      </c>
      <c r="O161" s="63" t="s">
        <v>15</v>
      </c>
      <c r="P161" s="63" t="s">
        <v>16</v>
      </c>
      <c r="Q161" s="63" t="s">
        <v>35</v>
      </c>
      <c r="R161" s="63" t="s">
        <v>272</v>
      </c>
      <c r="S161" s="63" t="s">
        <v>2649</v>
      </c>
      <c r="T161" s="63"/>
      <c r="U161" s="63"/>
      <c r="V161" s="63" t="s">
        <v>4306</v>
      </c>
      <c r="W161" s="63" t="s">
        <v>366</v>
      </c>
      <c r="X161" s="63" t="s">
        <v>755</v>
      </c>
      <c r="Y161" s="429">
        <v>45017</v>
      </c>
      <c r="Z161" s="430">
        <v>46845</v>
      </c>
      <c r="AA161" s="63" t="s">
        <v>4158</v>
      </c>
      <c r="AB161" s="63" t="s">
        <v>4159</v>
      </c>
      <c r="AC161" s="63"/>
      <c r="AD161" s="63" t="s">
        <v>5248</v>
      </c>
      <c r="AE161" s="63" t="s">
        <v>5249</v>
      </c>
      <c r="AF161" s="429">
        <v>43165</v>
      </c>
      <c r="AG161" s="174"/>
      <c r="AH161" s="174"/>
      <c r="AI161" s="174"/>
      <c r="AJ161" s="174"/>
      <c r="AK161" s="174"/>
      <c r="AL161" s="174"/>
      <c r="AM161" s="174"/>
      <c r="AN161" s="174"/>
      <c r="AO161" s="174"/>
      <c r="AP161" s="174"/>
      <c r="AQ161" s="174"/>
      <c r="AR161" s="174" t="s">
        <v>2315</v>
      </c>
      <c r="AS161" s="174">
        <v>2023</v>
      </c>
      <c r="AT161" s="415">
        <v>45030</v>
      </c>
      <c r="AU161" s="174" t="s">
        <v>1351</v>
      </c>
      <c r="AV161" s="419" t="s">
        <v>9073</v>
      </c>
      <c r="AW161" s="424"/>
      <c r="AX161" s="462"/>
      <c r="AY161" s="422"/>
      <c r="AZ161" s="530"/>
      <c r="BA161" s="530"/>
      <c r="BB161" s="422"/>
      <c r="BC161" s="530"/>
      <c r="BD161" s="424"/>
      <c r="BE161" s="462"/>
      <c r="BF161" s="429">
        <v>42859</v>
      </c>
      <c r="BG161" s="426">
        <f t="shared" si="2"/>
        <v>0</v>
      </c>
      <c r="BH161" s="426">
        <f t="shared" si="3"/>
        <v>0</v>
      </c>
      <c r="BI161" s="426">
        <f t="shared" si="4"/>
        <v>0</v>
      </c>
      <c r="BJ161" s="426">
        <f t="shared" si="5"/>
        <v>0</v>
      </c>
      <c r="BK161" s="425" t="b">
        <f t="shared" si="6"/>
        <v>0</v>
      </c>
    </row>
    <row r="162" spans="1:63" ht="15.75" customHeight="1">
      <c r="A162" s="703" t="s">
        <v>10</v>
      </c>
      <c r="B162" s="703" t="s">
        <v>11</v>
      </c>
      <c r="C162" s="703" t="s">
        <v>146</v>
      </c>
      <c r="D162" s="703" t="s">
        <v>656</v>
      </c>
      <c r="E162" s="703" t="s">
        <v>28</v>
      </c>
      <c r="F162" s="703"/>
      <c r="G162" s="703" t="s">
        <v>746</v>
      </c>
      <c r="H162" s="703"/>
      <c r="I162" s="703"/>
      <c r="J162" s="703" t="s">
        <v>747</v>
      </c>
      <c r="K162" s="703"/>
      <c r="L162" s="703"/>
      <c r="M162" s="703" t="s">
        <v>748</v>
      </c>
      <c r="N162" s="703"/>
      <c r="O162" s="703" t="s">
        <v>15</v>
      </c>
      <c r="P162" s="703" t="s">
        <v>16</v>
      </c>
      <c r="Q162" s="703" t="s">
        <v>35</v>
      </c>
      <c r="R162" s="703" t="s">
        <v>117</v>
      </c>
      <c r="S162" s="63" t="s">
        <v>120</v>
      </c>
      <c r="T162" s="703"/>
      <c r="U162" s="703"/>
      <c r="V162" s="703" t="s">
        <v>4164</v>
      </c>
      <c r="W162" s="703" t="s">
        <v>121</v>
      </c>
      <c r="X162" s="703" t="s">
        <v>756</v>
      </c>
      <c r="Y162" s="704">
        <v>42922</v>
      </c>
      <c r="Z162" s="703"/>
      <c r="AA162" s="703" t="s">
        <v>4158</v>
      </c>
      <c r="AB162" s="703" t="s">
        <v>4159</v>
      </c>
      <c r="AC162" s="703"/>
      <c r="AD162" s="703" t="s">
        <v>5921</v>
      </c>
      <c r="AE162" s="703" t="s">
        <v>9074</v>
      </c>
      <c r="AF162" s="704">
        <v>43858</v>
      </c>
      <c r="AG162" s="703"/>
      <c r="AH162" s="703"/>
      <c r="AI162" s="705">
        <v>44956</v>
      </c>
      <c r="AJ162" s="703" t="s">
        <v>8685</v>
      </c>
      <c r="AK162" s="703"/>
      <c r="AL162" s="703"/>
      <c r="AM162" s="703"/>
      <c r="AN162" s="703"/>
      <c r="AO162" s="703"/>
      <c r="AP162" s="703"/>
      <c r="AQ162" s="703"/>
      <c r="AR162" s="703" t="s">
        <v>2306</v>
      </c>
      <c r="AS162" s="703">
        <v>2023</v>
      </c>
      <c r="AT162" s="706">
        <v>44956</v>
      </c>
      <c r="AU162" s="703" t="s">
        <v>2323</v>
      </c>
      <c r="AV162" s="707" t="s">
        <v>9066</v>
      </c>
      <c r="AW162" s="708"/>
      <c r="AX162" s="709"/>
      <c r="AY162" s="422"/>
      <c r="AZ162" s="730"/>
      <c r="BA162" s="730"/>
      <c r="BB162" s="422"/>
      <c r="BC162" s="730"/>
      <c r="BD162" s="708"/>
      <c r="BE162" s="709"/>
      <c r="BF162" s="710"/>
      <c r="BG162" s="710">
        <f t="shared" si="2"/>
        <v>0</v>
      </c>
      <c r="BH162" s="710">
        <f t="shared" si="3"/>
        <v>0</v>
      </c>
      <c r="BI162" s="710">
        <f t="shared" si="4"/>
        <v>0</v>
      </c>
      <c r="BJ162" s="710">
        <f t="shared" si="5"/>
        <v>0</v>
      </c>
      <c r="BK162" s="709" t="b">
        <f t="shared" si="6"/>
        <v>0</v>
      </c>
    </row>
    <row r="163" spans="1:63" ht="15.75" customHeight="1">
      <c r="A163" s="703" t="s">
        <v>10</v>
      </c>
      <c r="B163" s="703" t="s">
        <v>11</v>
      </c>
      <c r="C163" s="703" t="s">
        <v>176</v>
      </c>
      <c r="D163" s="703" t="s">
        <v>9075</v>
      </c>
      <c r="E163" s="703" t="s">
        <v>28</v>
      </c>
      <c r="F163" s="703"/>
      <c r="G163" s="703" t="s">
        <v>1656</v>
      </c>
      <c r="H163" s="703"/>
      <c r="I163" s="703"/>
      <c r="J163" s="703" t="s">
        <v>1657</v>
      </c>
      <c r="K163" s="703"/>
      <c r="L163" s="703"/>
      <c r="M163" s="703" t="s">
        <v>1658</v>
      </c>
      <c r="N163" s="703"/>
      <c r="O163" s="703" t="s">
        <v>15</v>
      </c>
      <c r="P163" s="703" t="s">
        <v>16</v>
      </c>
      <c r="Q163" s="703" t="s">
        <v>35</v>
      </c>
      <c r="R163" s="703" t="s">
        <v>8666</v>
      </c>
      <c r="S163" s="703" t="s">
        <v>47</v>
      </c>
      <c r="T163" s="703"/>
      <c r="U163" s="703"/>
      <c r="V163" s="703" t="s">
        <v>4164</v>
      </c>
      <c r="W163" s="703" t="s">
        <v>1659</v>
      </c>
      <c r="X163" s="703" t="s">
        <v>1660</v>
      </c>
      <c r="Y163" s="704">
        <v>43167</v>
      </c>
      <c r="Z163" s="703"/>
      <c r="AA163" s="703" t="s">
        <v>4158</v>
      </c>
      <c r="AB163" s="703" t="s">
        <v>4159</v>
      </c>
      <c r="AC163" s="703"/>
      <c r="AD163" s="703" t="s">
        <v>9076</v>
      </c>
      <c r="AE163" s="703" t="s">
        <v>9077</v>
      </c>
      <c r="AF163" s="704">
        <v>44255</v>
      </c>
      <c r="AG163" s="703"/>
      <c r="AH163" s="703"/>
      <c r="AI163" s="705">
        <v>45017</v>
      </c>
      <c r="AJ163" s="703" t="s">
        <v>129</v>
      </c>
      <c r="AK163" s="703"/>
      <c r="AL163" s="703"/>
      <c r="AM163" s="703"/>
      <c r="AN163" s="703"/>
      <c r="AO163" s="703"/>
      <c r="AP163" s="703"/>
      <c r="AQ163" s="703"/>
      <c r="AR163" s="703" t="s">
        <v>2315</v>
      </c>
      <c r="AS163" s="703">
        <v>2023</v>
      </c>
      <c r="AT163" s="706"/>
      <c r="AU163" s="703" t="s">
        <v>2323</v>
      </c>
      <c r="AV163" s="707" t="s">
        <v>9078</v>
      </c>
      <c r="AW163" s="708"/>
      <c r="AX163" s="709"/>
      <c r="AY163" s="422"/>
      <c r="AZ163" s="730"/>
      <c r="BA163" s="730"/>
      <c r="BB163" s="422"/>
      <c r="BC163" s="730"/>
      <c r="BD163" s="708"/>
      <c r="BE163" s="709"/>
      <c r="BF163" s="710"/>
      <c r="BG163" s="710">
        <f t="shared" si="2"/>
        <v>0</v>
      </c>
      <c r="BH163" s="710">
        <f t="shared" si="3"/>
        <v>0</v>
      </c>
      <c r="BI163" s="710">
        <f t="shared" si="4"/>
        <v>0</v>
      </c>
      <c r="BJ163" s="710">
        <f t="shared" si="5"/>
        <v>0</v>
      </c>
      <c r="BK163" s="709" t="b">
        <f t="shared" si="6"/>
        <v>0</v>
      </c>
    </row>
    <row r="164" spans="1:63" ht="15.75" customHeight="1">
      <c r="A164" s="703" t="s">
        <v>10</v>
      </c>
      <c r="B164" s="703" t="s">
        <v>11</v>
      </c>
      <c r="C164" s="703" t="s">
        <v>176</v>
      </c>
      <c r="D164" s="703" t="s">
        <v>9075</v>
      </c>
      <c r="E164" s="703" t="s">
        <v>28</v>
      </c>
      <c r="F164" s="703"/>
      <c r="G164" s="703" t="s">
        <v>1656</v>
      </c>
      <c r="H164" s="703"/>
      <c r="I164" s="703"/>
      <c r="J164" s="703" t="s">
        <v>1657</v>
      </c>
      <c r="K164" s="703"/>
      <c r="L164" s="703"/>
      <c r="M164" s="703" t="s">
        <v>1658</v>
      </c>
      <c r="N164" s="703"/>
      <c r="O164" s="703" t="s">
        <v>15</v>
      </c>
      <c r="P164" s="703" t="s">
        <v>16</v>
      </c>
      <c r="Q164" s="703" t="s">
        <v>35</v>
      </c>
      <c r="R164" s="703" t="s">
        <v>8666</v>
      </c>
      <c r="S164" s="703" t="s">
        <v>36</v>
      </c>
      <c r="T164" s="703"/>
      <c r="U164" s="703"/>
      <c r="V164" s="703" t="s">
        <v>4164</v>
      </c>
      <c r="W164" s="703" t="s">
        <v>78</v>
      </c>
      <c r="X164" s="703" t="s">
        <v>1661</v>
      </c>
      <c r="Y164" s="704">
        <v>43172</v>
      </c>
      <c r="Z164" s="703"/>
      <c r="AA164" s="703" t="s">
        <v>4158</v>
      </c>
      <c r="AB164" s="703" t="s">
        <v>4159</v>
      </c>
      <c r="AC164" s="703"/>
      <c r="AD164" s="703" t="s">
        <v>9076</v>
      </c>
      <c r="AE164" s="703" t="s">
        <v>9079</v>
      </c>
      <c r="AF164" s="704">
        <v>44255</v>
      </c>
      <c r="AG164" s="703"/>
      <c r="AH164" s="703"/>
      <c r="AI164" s="705">
        <v>45017</v>
      </c>
      <c r="AJ164" s="703" t="s">
        <v>129</v>
      </c>
      <c r="AK164" s="703"/>
      <c r="AL164" s="703"/>
      <c r="AM164" s="703"/>
      <c r="AN164" s="703"/>
      <c r="AO164" s="703"/>
      <c r="AP164" s="703"/>
      <c r="AQ164" s="703"/>
      <c r="AR164" s="703" t="s">
        <v>2315</v>
      </c>
      <c r="AS164" s="703">
        <v>2023</v>
      </c>
      <c r="AT164" s="706"/>
      <c r="AU164" s="703" t="s">
        <v>2323</v>
      </c>
      <c r="AV164" s="707" t="s">
        <v>9078</v>
      </c>
      <c r="AW164" s="722"/>
      <c r="AX164" s="720"/>
      <c r="AY164" s="422"/>
      <c r="AZ164" s="733"/>
      <c r="BA164" s="733"/>
      <c r="BB164" s="422"/>
      <c r="BC164" s="733"/>
      <c r="BD164" s="722"/>
      <c r="BE164" s="720"/>
      <c r="BF164" s="710"/>
      <c r="BG164" s="710">
        <f t="shared" si="2"/>
        <v>0</v>
      </c>
      <c r="BH164" s="710">
        <f t="shared" si="3"/>
        <v>0</v>
      </c>
      <c r="BI164" s="710">
        <f t="shared" si="4"/>
        <v>0</v>
      </c>
      <c r="BJ164" s="710">
        <f t="shared" si="5"/>
        <v>0</v>
      </c>
      <c r="BK164" s="709" t="b">
        <f t="shared" si="6"/>
        <v>0</v>
      </c>
    </row>
    <row r="165" spans="1:63" ht="15.75" customHeight="1">
      <c r="A165" s="174" t="s">
        <v>10</v>
      </c>
      <c r="B165" s="63" t="s">
        <v>11</v>
      </c>
      <c r="C165" s="63" t="s">
        <v>310</v>
      </c>
      <c r="D165" s="63" t="s">
        <v>13</v>
      </c>
      <c r="E165" s="63" t="s">
        <v>3756</v>
      </c>
      <c r="F165" s="63"/>
      <c r="G165" s="63" t="s">
        <v>9080</v>
      </c>
      <c r="H165" s="63"/>
      <c r="I165" s="63"/>
      <c r="J165" s="63" t="s">
        <v>769</v>
      </c>
      <c r="K165" s="63"/>
      <c r="L165" s="63"/>
      <c r="M165" s="63" t="s">
        <v>770</v>
      </c>
      <c r="N165" s="63"/>
      <c r="O165" s="63" t="s">
        <v>15</v>
      </c>
      <c r="P165" s="63" t="s">
        <v>16</v>
      </c>
      <c r="Q165" s="63" t="s">
        <v>35</v>
      </c>
      <c r="R165" s="63" t="s">
        <v>84</v>
      </c>
      <c r="S165" s="63" t="s">
        <v>705</v>
      </c>
      <c r="T165" s="63"/>
      <c r="U165" s="63"/>
      <c r="V165" s="63" t="s">
        <v>4164</v>
      </c>
      <c r="W165" s="63" t="s">
        <v>707</v>
      </c>
      <c r="X165" s="174" t="s">
        <v>5251</v>
      </c>
      <c r="Y165" s="429">
        <v>45203</v>
      </c>
      <c r="Z165" s="429">
        <v>47031</v>
      </c>
      <c r="AA165" s="63" t="s">
        <v>4158</v>
      </c>
      <c r="AB165" s="63" t="s">
        <v>4159</v>
      </c>
      <c r="AC165" s="63"/>
      <c r="AD165" s="63" t="s">
        <v>5252</v>
      </c>
      <c r="AE165" s="63" t="s">
        <v>5253</v>
      </c>
      <c r="AF165" s="429">
        <v>43828</v>
      </c>
      <c r="AG165" s="174"/>
      <c r="AH165" s="174"/>
      <c r="AI165" s="174"/>
      <c r="AJ165" s="174"/>
      <c r="AK165" s="174"/>
      <c r="AL165" s="174" t="s">
        <v>5251</v>
      </c>
      <c r="AM165" s="174">
        <v>337</v>
      </c>
      <c r="AN165" s="418">
        <v>45203</v>
      </c>
      <c r="AO165" s="418">
        <v>47031</v>
      </c>
      <c r="AP165" s="174"/>
      <c r="AQ165" s="174"/>
      <c r="AR165" s="174" t="s">
        <v>2306</v>
      </c>
      <c r="AS165" s="174">
        <v>2024</v>
      </c>
      <c r="AT165" s="415">
        <v>45317</v>
      </c>
      <c r="AU165" s="174" t="s">
        <v>1351</v>
      </c>
      <c r="AV165" s="419" t="s">
        <v>9081</v>
      </c>
      <c r="AW165" s="424"/>
      <c r="AX165" s="462"/>
      <c r="AY165" s="422"/>
      <c r="AZ165" s="530"/>
      <c r="BA165" s="530"/>
      <c r="BB165" s="422"/>
      <c r="BC165" s="530"/>
      <c r="BD165" s="424"/>
      <c r="BE165" s="462">
        <v>1</v>
      </c>
      <c r="BF165" s="429">
        <v>43000</v>
      </c>
      <c r="BG165" s="426">
        <f t="shared" si="2"/>
        <v>0</v>
      </c>
      <c r="BH165" s="426">
        <f t="shared" si="3"/>
        <v>0</v>
      </c>
      <c r="BI165" s="426">
        <f t="shared" si="4"/>
        <v>0</v>
      </c>
      <c r="BJ165" s="426">
        <f t="shared" si="5"/>
        <v>0</v>
      </c>
      <c r="BK165" s="425" t="b">
        <f t="shared" si="6"/>
        <v>0</v>
      </c>
    </row>
    <row r="166" spans="1:63" ht="15.75" customHeight="1">
      <c r="A166" s="174" t="s">
        <v>10</v>
      </c>
      <c r="B166" s="63" t="s">
        <v>11</v>
      </c>
      <c r="C166" s="63" t="s">
        <v>146</v>
      </c>
      <c r="D166" s="63" t="s">
        <v>656</v>
      </c>
      <c r="E166" s="63" t="s">
        <v>28</v>
      </c>
      <c r="F166" s="63"/>
      <c r="G166" s="63" t="s">
        <v>757</v>
      </c>
      <c r="H166" s="63"/>
      <c r="I166" s="63"/>
      <c r="J166" s="63" t="s">
        <v>758</v>
      </c>
      <c r="K166" s="63"/>
      <c r="L166" s="63"/>
      <c r="M166" s="63" t="s">
        <v>759</v>
      </c>
      <c r="N166" s="63" t="s">
        <v>5255</v>
      </c>
      <c r="O166" s="63" t="s">
        <v>15</v>
      </c>
      <c r="P166" s="63" t="s">
        <v>16</v>
      </c>
      <c r="Q166" s="63" t="s">
        <v>35</v>
      </c>
      <c r="R166" s="63" t="s">
        <v>107</v>
      </c>
      <c r="S166" s="63" t="s">
        <v>197</v>
      </c>
      <c r="T166" s="63"/>
      <c r="U166" s="63"/>
      <c r="V166" s="63" t="s">
        <v>4164</v>
      </c>
      <c r="W166" s="63" t="s">
        <v>198</v>
      </c>
      <c r="X166" s="174" t="s">
        <v>760</v>
      </c>
      <c r="Y166" s="429">
        <v>44322</v>
      </c>
      <c r="Z166" s="430">
        <v>45033</v>
      </c>
      <c r="AA166" s="63" t="s">
        <v>4158</v>
      </c>
      <c r="AB166" s="63" t="s">
        <v>4159</v>
      </c>
      <c r="AC166" s="63"/>
      <c r="AD166" s="174" t="s">
        <v>5256</v>
      </c>
      <c r="AE166" s="174" t="s">
        <v>5257</v>
      </c>
      <c r="AF166" s="418">
        <v>45950</v>
      </c>
      <c r="AG166" s="174"/>
      <c r="AH166" s="174"/>
      <c r="AI166" s="174"/>
      <c r="AJ166" s="174"/>
      <c r="AK166" s="174"/>
      <c r="AL166" s="174"/>
      <c r="AM166" s="174"/>
      <c r="AN166" s="174"/>
      <c r="AO166" s="174"/>
      <c r="AP166" s="174"/>
      <c r="AQ166" s="174"/>
      <c r="AR166" s="174" t="s">
        <v>2324</v>
      </c>
      <c r="AS166" s="174">
        <v>2023</v>
      </c>
      <c r="AT166" s="415">
        <v>45167</v>
      </c>
      <c r="AU166" s="174" t="s">
        <v>1351</v>
      </c>
      <c r="AV166" s="419" t="s">
        <v>9082</v>
      </c>
      <c r="AW166" s="424"/>
      <c r="AX166" s="462"/>
      <c r="AY166" s="422"/>
      <c r="AZ166" s="530"/>
      <c r="BA166" s="530"/>
      <c r="BB166" s="422"/>
      <c r="BC166" s="530"/>
      <c r="BD166" s="424"/>
      <c r="BE166" s="462"/>
      <c r="BF166" s="429">
        <v>44322</v>
      </c>
      <c r="BG166" s="426">
        <f t="shared" si="2"/>
        <v>0</v>
      </c>
      <c r="BH166" s="426">
        <f t="shared" si="3"/>
        <v>0</v>
      </c>
      <c r="BI166" s="426">
        <f t="shared" si="4"/>
        <v>0</v>
      </c>
      <c r="BJ166" s="426">
        <f t="shared" si="5"/>
        <v>0</v>
      </c>
      <c r="BK166" s="425" t="b">
        <f t="shared" si="6"/>
        <v>0</v>
      </c>
    </row>
    <row r="167" spans="1:63" ht="15.75" customHeight="1">
      <c r="A167" s="174" t="s">
        <v>10</v>
      </c>
      <c r="B167" s="63" t="s">
        <v>11</v>
      </c>
      <c r="C167" s="63" t="s">
        <v>146</v>
      </c>
      <c r="D167" s="63" t="s">
        <v>656</v>
      </c>
      <c r="E167" s="63" t="s">
        <v>28</v>
      </c>
      <c r="F167" s="63"/>
      <c r="G167" s="63" t="s">
        <v>757</v>
      </c>
      <c r="H167" s="63"/>
      <c r="I167" s="63"/>
      <c r="J167" s="63" t="s">
        <v>3794</v>
      </c>
      <c r="K167" s="63"/>
      <c r="L167" s="63"/>
      <c r="M167" s="63" t="s">
        <v>759</v>
      </c>
      <c r="N167" s="63" t="s">
        <v>5255</v>
      </c>
      <c r="O167" s="63" t="s">
        <v>15</v>
      </c>
      <c r="P167" s="63" t="s">
        <v>16</v>
      </c>
      <c r="Q167" s="63" t="s">
        <v>35</v>
      </c>
      <c r="R167" s="63" t="s">
        <v>84</v>
      </c>
      <c r="S167" s="63" t="s">
        <v>93</v>
      </c>
      <c r="T167" s="63"/>
      <c r="U167" s="63"/>
      <c r="V167" s="63" t="s">
        <v>4213</v>
      </c>
      <c r="W167" s="63" t="s">
        <v>94</v>
      </c>
      <c r="X167" s="63" t="s">
        <v>761</v>
      </c>
      <c r="Y167" s="429">
        <v>43425</v>
      </c>
      <c r="Z167" s="430">
        <v>45033</v>
      </c>
      <c r="AA167" s="63" t="s">
        <v>4158</v>
      </c>
      <c r="AB167" s="63" t="s">
        <v>4159</v>
      </c>
      <c r="AC167" s="63"/>
      <c r="AD167" s="63" t="s">
        <v>5258</v>
      </c>
      <c r="AE167" s="63" t="s">
        <v>5259</v>
      </c>
      <c r="AF167" s="435">
        <v>44133</v>
      </c>
      <c r="AG167" s="174"/>
      <c r="AH167" s="174"/>
      <c r="AI167" s="174"/>
      <c r="AJ167" s="174"/>
      <c r="AK167" s="174"/>
      <c r="AL167" s="174"/>
      <c r="AM167" s="174"/>
      <c r="AN167" s="174"/>
      <c r="AO167" s="174"/>
      <c r="AP167" s="174"/>
      <c r="AQ167" s="174"/>
      <c r="AR167" s="174" t="s">
        <v>2324</v>
      </c>
      <c r="AS167" s="174">
        <v>2023</v>
      </c>
      <c r="AT167" s="415">
        <v>45167</v>
      </c>
      <c r="AU167" s="174" t="s">
        <v>1351</v>
      </c>
      <c r="AV167" s="419" t="s">
        <v>9083</v>
      </c>
      <c r="AW167" s="424"/>
      <c r="AX167" s="462"/>
      <c r="AY167" s="422"/>
      <c r="AZ167" s="530"/>
      <c r="BA167" s="530"/>
      <c r="BB167" s="422"/>
      <c r="BC167" s="530"/>
      <c r="BD167" s="424"/>
      <c r="BE167" s="462">
        <v>1</v>
      </c>
      <c r="BF167" s="429">
        <v>43425</v>
      </c>
      <c r="BG167" s="426">
        <f t="shared" si="2"/>
        <v>0</v>
      </c>
      <c r="BH167" s="426">
        <f t="shared" si="3"/>
        <v>0</v>
      </c>
      <c r="BI167" s="426">
        <f t="shared" si="4"/>
        <v>0</v>
      </c>
      <c r="BJ167" s="426">
        <f t="shared" si="5"/>
        <v>0</v>
      </c>
      <c r="BK167" s="425" t="b">
        <f t="shared" si="6"/>
        <v>0</v>
      </c>
    </row>
    <row r="168" spans="1:63" ht="15.75" customHeight="1">
      <c r="A168" s="174" t="s">
        <v>10</v>
      </c>
      <c r="B168" s="63" t="s">
        <v>11</v>
      </c>
      <c r="C168" s="63" t="s">
        <v>146</v>
      </c>
      <c r="D168" s="63" t="s">
        <v>656</v>
      </c>
      <c r="E168" s="63" t="s">
        <v>28</v>
      </c>
      <c r="F168" s="63"/>
      <c r="G168" s="63" t="s">
        <v>757</v>
      </c>
      <c r="H168" s="63"/>
      <c r="I168" s="63"/>
      <c r="J168" s="63" t="s">
        <v>3794</v>
      </c>
      <c r="K168" s="63"/>
      <c r="L168" s="63"/>
      <c r="M168" s="63" t="s">
        <v>759</v>
      </c>
      <c r="N168" s="63" t="s">
        <v>5255</v>
      </c>
      <c r="O168" s="63" t="s">
        <v>15</v>
      </c>
      <c r="P168" s="63" t="s">
        <v>16</v>
      </c>
      <c r="Q168" s="63" t="s">
        <v>35</v>
      </c>
      <c r="R168" s="63" t="s">
        <v>84</v>
      </c>
      <c r="S168" s="63" t="s">
        <v>705</v>
      </c>
      <c r="T168" s="63"/>
      <c r="U168" s="63"/>
      <c r="V168" s="63" t="s">
        <v>4164</v>
      </c>
      <c r="W168" s="63" t="s">
        <v>707</v>
      </c>
      <c r="X168" s="63" t="s">
        <v>762</v>
      </c>
      <c r="Y168" s="429">
        <v>43384</v>
      </c>
      <c r="Z168" s="430">
        <v>45033</v>
      </c>
      <c r="AA168" s="63" t="s">
        <v>4158</v>
      </c>
      <c r="AB168" s="63" t="s">
        <v>4159</v>
      </c>
      <c r="AC168" s="63"/>
      <c r="AD168" s="63" t="s">
        <v>5258</v>
      </c>
      <c r="AE168" s="63" t="s">
        <v>5260</v>
      </c>
      <c r="AF168" s="63" t="s">
        <v>5261</v>
      </c>
      <c r="AG168" s="174"/>
      <c r="AH168" s="174"/>
      <c r="AI168" s="174"/>
      <c r="AJ168" s="174"/>
      <c r="AK168" s="174"/>
      <c r="AL168" s="174"/>
      <c r="AM168" s="174"/>
      <c r="AN168" s="174"/>
      <c r="AO168" s="174"/>
      <c r="AP168" s="174"/>
      <c r="AQ168" s="174"/>
      <c r="AR168" s="174" t="s">
        <v>2324</v>
      </c>
      <c r="AS168" s="174">
        <v>2023</v>
      </c>
      <c r="AT168" s="415">
        <v>45167</v>
      </c>
      <c r="AU168" s="174" t="s">
        <v>1351</v>
      </c>
      <c r="AV168" s="419" t="s">
        <v>9084</v>
      </c>
      <c r="AW168" s="424"/>
      <c r="AX168" s="462"/>
      <c r="AY168" s="422"/>
      <c r="AZ168" s="530"/>
      <c r="BA168" s="530"/>
      <c r="BB168" s="422"/>
      <c r="BC168" s="530"/>
      <c r="BD168" s="424"/>
      <c r="BE168" s="462"/>
      <c r="BF168" s="429">
        <v>43384</v>
      </c>
      <c r="BG168" s="426">
        <f t="shared" si="2"/>
        <v>0</v>
      </c>
      <c r="BH168" s="426">
        <f t="shared" si="3"/>
        <v>0</v>
      </c>
      <c r="BI168" s="426">
        <f t="shared" si="4"/>
        <v>0</v>
      </c>
      <c r="BJ168" s="426">
        <f t="shared" si="5"/>
        <v>0</v>
      </c>
      <c r="BK168" s="425" t="b">
        <f t="shared" si="6"/>
        <v>0</v>
      </c>
    </row>
    <row r="169" spans="1:63" ht="15.75" customHeight="1">
      <c r="A169" s="174" t="s">
        <v>10</v>
      </c>
      <c r="B169" s="63" t="s">
        <v>11</v>
      </c>
      <c r="C169" s="63" t="s">
        <v>146</v>
      </c>
      <c r="D169" s="63" t="s">
        <v>656</v>
      </c>
      <c r="E169" s="63" t="s">
        <v>28</v>
      </c>
      <c r="F169" s="63"/>
      <c r="G169" s="63" t="s">
        <v>757</v>
      </c>
      <c r="H169" s="63"/>
      <c r="I169" s="63"/>
      <c r="J169" s="63" t="s">
        <v>3794</v>
      </c>
      <c r="K169" s="63"/>
      <c r="L169" s="63"/>
      <c r="M169" s="63" t="s">
        <v>759</v>
      </c>
      <c r="N169" s="63" t="s">
        <v>5255</v>
      </c>
      <c r="O169" s="63" t="s">
        <v>15</v>
      </c>
      <c r="P169" s="63" t="s">
        <v>16</v>
      </c>
      <c r="Q169" s="63" t="s">
        <v>35</v>
      </c>
      <c r="R169" s="63" t="s">
        <v>84</v>
      </c>
      <c r="S169" s="63" t="s">
        <v>85</v>
      </c>
      <c r="T169" s="63"/>
      <c r="U169" s="63"/>
      <c r="V169" s="63" t="s">
        <v>4164</v>
      </c>
      <c r="W169" s="63" t="s">
        <v>94</v>
      </c>
      <c r="X169" s="63" t="s">
        <v>763</v>
      </c>
      <c r="Y169" s="429">
        <v>43384</v>
      </c>
      <c r="Z169" s="430">
        <v>45033</v>
      </c>
      <c r="AA169" s="63" t="s">
        <v>4158</v>
      </c>
      <c r="AB169" s="63" t="s">
        <v>4159</v>
      </c>
      <c r="AC169" s="63"/>
      <c r="AD169" s="63" t="s">
        <v>5258</v>
      </c>
      <c r="AE169" s="63" t="s">
        <v>5259</v>
      </c>
      <c r="AF169" s="63" t="s">
        <v>5261</v>
      </c>
      <c r="AG169" s="174"/>
      <c r="AH169" s="174"/>
      <c r="AI169" s="174"/>
      <c r="AJ169" s="174"/>
      <c r="AK169" s="174"/>
      <c r="AL169" s="174"/>
      <c r="AM169" s="174"/>
      <c r="AN169" s="174"/>
      <c r="AO169" s="174"/>
      <c r="AP169" s="174"/>
      <c r="AQ169" s="174"/>
      <c r="AR169" s="174" t="s">
        <v>2324</v>
      </c>
      <c r="AS169" s="174">
        <v>2023</v>
      </c>
      <c r="AT169" s="415">
        <v>45167</v>
      </c>
      <c r="AU169" s="174" t="s">
        <v>1351</v>
      </c>
      <c r="AV169" s="419" t="s">
        <v>9085</v>
      </c>
      <c r="AW169" s="424"/>
      <c r="AX169" s="462"/>
      <c r="AY169" s="422"/>
      <c r="AZ169" s="530"/>
      <c r="BA169" s="530"/>
      <c r="BB169" s="422"/>
      <c r="BC169" s="530"/>
      <c r="BD169" s="424"/>
      <c r="BE169" s="462"/>
      <c r="BF169" s="429">
        <v>43384</v>
      </c>
      <c r="BG169" s="426">
        <f t="shared" si="2"/>
        <v>0</v>
      </c>
      <c r="BH169" s="426">
        <f t="shared" si="3"/>
        <v>0</v>
      </c>
      <c r="BI169" s="426">
        <f t="shared" si="4"/>
        <v>0</v>
      </c>
      <c r="BJ169" s="426">
        <f t="shared" si="5"/>
        <v>0</v>
      </c>
      <c r="BK169" s="425" t="b">
        <f t="shared" si="6"/>
        <v>0</v>
      </c>
    </row>
    <row r="170" spans="1:63" ht="15.75" customHeight="1">
      <c r="A170" s="174" t="s">
        <v>10</v>
      </c>
      <c r="B170" s="63" t="s">
        <v>11</v>
      </c>
      <c r="C170" s="63" t="s">
        <v>310</v>
      </c>
      <c r="D170" s="63" t="s">
        <v>13</v>
      </c>
      <c r="E170" s="63" t="s">
        <v>3756</v>
      </c>
      <c r="F170" s="63"/>
      <c r="G170" s="63" t="s">
        <v>3867</v>
      </c>
      <c r="H170" s="63"/>
      <c r="I170" s="63"/>
      <c r="J170" s="63" t="s">
        <v>3868</v>
      </c>
      <c r="K170" s="63"/>
      <c r="L170" s="63"/>
      <c r="M170" s="63" t="s">
        <v>764</v>
      </c>
      <c r="N170" s="63" t="s">
        <v>5263</v>
      </c>
      <c r="O170" s="63" t="s">
        <v>15</v>
      </c>
      <c r="P170" s="63" t="s">
        <v>16</v>
      </c>
      <c r="Q170" s="63" t="s">
        <v>35</v>
      </c>
      <c r="R170" s="63" t="s">
        <v>104</v>
      </c>
      <c r="S170" s="63" t="s">
        <v>243</v>
      </c>
      <c r="T170" s="63"/>
      <c r="U170" s="63"/>
      <c r="V170" s="63" t="s">
        <v>4164</v>
      </c>
      <c r="W170" s="63" t="s">
        <v>244</v>
      </c>
      <c r="X170" s="63" t="s">
        <v>765</v>
      </c>
      <c r="Y170" s="429">
        <v>44235</v>
      </c>
      <c r="Z170" s="430">
        <v>46849</v>
      </c>
      <c r="AA170" s="63" t="s">
        <v>4158</v>
      </c>
      <c r="AB170" s="63" t="s">
        <v>4159</v>
      </c>
      <c r="AC170" s="63"/>
      <c r="AD170" s="63" t="s">
        <v>5264</v>
      </c>
      <c r="AE170" s="63" t="s">
        <v>5265</v>
      </c>
      <c r="AF170" s="427">
        <v>45390</v>
      </c>
      <c r="AG170" s="174"/>
      <c r="AH170" s="174"/>
      <c r="AI170" s="174"/>
      <c r="AJ170" s="174"/>
      <c r="AK170" s="174"/>
      <c r="AL170" s="174"/>
      <c r="AM170" s="174"/>
      <c r="AN170" s="174"/>
      <c r="AO170" s="174"/>
      <c r="AP170" s="174"/>
      <c r="AQ170" s="174"/>
      <c r="AR170" s="174" t="s">
        <v>2324</v>
      </c>
      <c r="AS170" s="174">
        <v>2023</v>
      </c>
      <c r="AT170" s="415">
        <v>45167</v>
      </c>
      <c r="AU170" s="174" t="s">
        <v>1351</v>
      </c>
      <c r="AV170" s="419" t="s">
        <v>9086</v>
      </c>
      <c r="AW170" s="424"/>
      <c r="AX170" s="462"/>
      <c r="AY170" s="422"/>
      <c r="AZ170" s="530"/>
      <c r="BA170" s="530"/>
      <c r="BB170" s="422"/>
      <c r="BC170" s="530"/>
      <c r="BD170" s="424"/>
      <c r="BE170" s="462"/>
      <c r="BF170" s="429">
        <v>44235</v>
      </c>
      <c r="BG170" s="426">
        <f t="shared" si="2"/>
        <v>0</v>
      </c>
      <c r="BH170" s="426">
        <f t="shared" si="3"/>
        <v>0</v>
      </c>
      <c r="BI170" s="426">
        <f t="shared" si="4"/>
        <v>0</v>
      </c>
      <c r="BJ170" s="426">
        <f t="shared" si="5"/>
        <v>0</v>
      </c>
      <c r="BK170" s="425" t="b">
        <f t="shared" si="6"/>
        <v>0</v>
      </c>
    </row>
    <row r="171" spans="1:63" ht="15.75" customHeight="1">
      <c r="A171" s="174" t="s">
        <v>10</v>
      </c>
      <c r="B171" s="63" t="s">
        <v>11</v>
      </c>
      <c r="C171" s="63" t="s">
        <v>310</v>
      </c>
      <c r="D171" s="63" t="s">
        <v>13</v>
      </c>
      <c r="E171" s="63" t="s">
        <v>3756</v>
      </c>
      <c r="F171" s="63"/>
      <c r="G171" s="63" t="s">
        <v>3867</v>
      </c>
      <c r="H171" s="63"/>
      <c r="I171" s="63"/>
      <c r="J171" s="63" t="s">
        <v>3868</v>
      </c>
      <c r="K171" s="63"/>
      <c r="L171" s="63"/>
      <c r="M171" s="63" t="s">
        <v>764</v>
      </c>
      <c r="N171" s="63" t="s">
        <v>5263</v>
      </c>
      <c r="O171" s="63" t="s">
        <v>15</v>
      </c>
      <c r="P171" s="63" t="s">
        <v>16</v>
      </c>
      <c r="Q171" s="63" t="s">
        <v>35</v>
      </c>
      <c r="R171" s="63" t="s">
        <v>107</v>
      </c>
      <c r="S171" s="63" t="s">
        <v>197</v>
      </c>
      <c r="T171" s="63"/>
      <c r="U171" s="63"/>
      <c r="V171" s="63" t="s">
        <v>4164</v>
      </c>
      <c r="W171" s="63" t="s">
        <v>1601</v>
      </c>
      <c r="X171" s="63" t="s">
        <v>1702</v>
      </c>
      <c r="Y171" s="429">
        <v>44200</v>
      </c>
      <c r="Z171" s="430">
        <v>46849</v>
      </c>
      <c r="AA171" s="63" t="s">
        <v>4158</v>
      </c>
      <c r="AB171" s="63" t="s">
        <v>4159</v>
      </c>
      <c r="AC171" s="63"/>
      <c r="AD171" s="63" t="s">
        <v>5252</v>
      </c>
      <c r="AE171" s="63" t="s">
        <v>5267</v>
      </c>
      <c r="AF171" s="427">
        <v>45518</v>
      </c>
      <c r="AG171" s="174"/>
      <c r="AH171" s="174"/>
      <c r="AI171" s="174"/>
      <c r="AJ171" s="174"/>
      <c r="AK171" s="174"/>
      <c r="AL171" s="174"/>
      <c r="AM171" s="174"/>
      <c r="AN171" s="174"/>
      <c r="AO171" s="174"/>
      <c r="AP171" s="174"/>
      <c r="AQ171" s="174"/>
      <c r="AR171" s="174" t="s">
        <v>2324</v>
      </c>
      <c r="AS171" s="174">
        <v>2023</v>
      </c>
      <c r="AT171" s="415">
        <v>45167</v>
      </c>
      <c r="AU171" s="174" t="s">
        <v>1351</v>
      </c>
      <c r="AV171" s="419" t="s">
        <v>9087</v>
      </c>
      <c r="AW171" s="424"/>
      <c r="AX171" s="462"/>
      <c r="AY171" s="422"/>
      <c r="AZ171" s="530"/>
      <c r="BA171" s="530"/>
      <c r="BB171" s="422"/>
      <c r="BC171" s="530"/>
      <c r="BD171" s="424"/>
      <c r="BE171" s="462">
        <v>1</v>
      </c>
      <c r="BF171" s="429">
        <v>44200</v>
      </c>
      <c r="BG171" s="426">
        <f t="shared" si="2"/>
        <v>0</v>
      </c>
      <c r="BH171" s="426">
        <f t="shared" si="3"/>
        <v>0</v>
      </c>
      <c r="BI171" s="426">
        <f t="shared" si="4"/>
        <v>0</v>
      </c>
      <c r="BJ171" s="426">
        <f t="shared" si="5"/>
        <v>0</v>
      </c>
      <c r="BK171" s="425" t="b">
        <f t="shared" si="6"/>
        <v>0</v>
      </c>
    </row>
    <row r="172" spans="1:63" ht="15.75" customHeight="1">
      <c r="A172" s="174" t="s">
        <v>10</v>
      </c>
      <c r="B172" s="63" t="s">
        <v>11</v>
      </c>
      <c r="C172" s="63" t="s">
        <v>310</v>
      </c>
      <c r="D172" s="63" t="s">
        <v>13</v>
      </c>
      <c r="E172" s="63" t="s">
        <v>3756</v>
      </c>
      <c r="F172" s="63"/>
      <c r="G172" s="63" t="s">
        <v>3867</v>
      </c>
      <c r="H172" s="63"/>
      <c r="I172" s="63"/>
      <c r="J172" s="63" t="s">
        <v>3868</v>
      </c>
      <c r="K172" s="63"/>
      <c r="L172" s="63"/>
      <c r="M172" s="63" t="s">
        <v>764</v>
      </c>
      <c r="N172" s="63" t="s">
        <v>5263</v>
      </c>
      <c r="O172" s="63" t="s">
        <v>15</v>
      </c>
      <c r="P172" s="63" t="s">
        <v>16</v>
      </c>
      <c r="Q172" s="63" t="s">
        <v>35</v>
      </c>
      <c r="R172" s="63" t="s">
        <v>87</v>
      </c>
      <c r="S172" s="63" t="s">
        <v>88</v>
      </c>
      <c r="T172" s="63"/>
      <c r="U172" s="63"/>
      <c r="V172" s="63" t="s">
        <v>4164</v>
      </c>
      <c r="W172" s="63" t="s">
        <v>165</v>
      </c>
      <c r="X172" s="63" t="s">
        <v>1703</v>
      </c>
      <c r="Y172" s="429">
        <v>43486</v>
      </c>
      <c r="Z172" s="430">
        <v>46849</v>
      </c>
      <c r="AA172" s="63" t="s">
        <v>4158</v>
      </c>
      <c r="AB172" s="63" t="s">
        <v>4168</v>
      </c>
      <c r="AC172" s="63" t="s">
        <v>5268</v>
      </c>
      <c r="AD172" s="63" t="s">
        <v>5269</v>
      </c>
      <c r="AE172" s="63" t="s">
        <v>5270</v>
      </c>
      <c r="AF172" s="435">
        <v>45106</v>
      </c>
      <c r="AG172" s="174"/>
      <c r="AH172" s="174"/>
      <c r="AI172" s="174"/>
      <c r="AJ172" s="174"/>
      <c r="AK172" s="174"/>
      <c r="AL172" s="174"/>
      <c r="AM172" s="174"/>
      <c r="AN172" s="174"/>
      <c r="AO172" s="174"/>
      <c r="AP172" s="174"/>
      <c r="AQ172" s="174"/>
      <c r="AR172" s="174" t="s">
        <v>2324</v>
      </c>
      <c r="AS172" s="174">
        <v>2023</v>
      </c>
      <c r="AT172" s="415">
        <v>45167</v>
      </c>
      <c r="AU172" s="174" t="s">
        <v>1351</v>
      </c>
      <c r="AV172" s="419" t="s">
        <v>9088</v>
      </c>
      <c r="AW172" s="424"/>
      <c r="AX172" s="462"/>
      <c r="AY172" s="422"/>
      <c r="AZ172" s="530"/>
      <c r="BA172" s="530"/>
      <c r="BB172" s="422"/>
      <c r="BC172" s="530"/>
      <c r="BD172" s="424"/>
      <c r="BE172" s="462"/>
      <c r="BF172" s="429">
        <v>43486</v>
      </c>
      <c r="BG172" s="426">
        <f t="shared" si="2"/>
        <v>0</v>
      </c>
      <c r="BH172" s="426">
        <f t="shared" si="3"/>
        <v>0</v>
      </c>
      <c r="BI172" s="426">
        <f t="shared" si="4"/>
        <v>0</v>
      </c>
      <c r="BJ172" s="426">
        <f t="shared" si="5"/>
        <v>0</v>
      </c>
      <c r="BK172" s="425" t="b">
        <f t="shared" si="6"/>
        <v>0</v>
      </c>
    </row>
    <row r="173" spans="1:63" ht="15.75" customHeight="1">
      <c r="A173" s="174" t="s">
        <v>10</v>
      </c>
      <c r="B173" s="63" t="s">
        <v>11</v>
      </c>
      <c r="C173" s="63" t="s">
        <v>310</v>
      </c>
      <c r="D173" s="63" t="s">
        <v>13</v>
      </c>
      <c r="E173" s="63" t="s">
        <v>3756</v>
      </c>
      <c r="F173" s="63"/>
      <c r="G173" s="63" t="s">
        <v>3867</v>
      </c>
      <c r="H173" s="63"/>
      <c r="I173" s="63"/>
      <c r="J173" s="63" t="s">
        <v>3868</v>
      </c>
      <c r="K173" s="63"/>
      <c r="L173" s="63"/>
      <c r="M173" s="63" t="s">
        <v>5271</v>
      </c>
      <c r="N173" s="63" t="s">
        <v>5263</v>
      </c>
      <c r="O173" s="63" t="s">
        <v>15</v>
      </c>
      <c r="P173" s="63" t="s">
        <v>16</v>
      </c>
      <c r="Q173" s="63" t="s">
        <v>35</v>
      </c>
      <c r="R173" s="63" t="s">
        <v>84</v>
      </c>
      <c r="S173" s="63" t="s">
        <v>705</v>
      </c>
      <c r="T173" s="63"/>
      <c r="U173" s="63"/>
      <c r="V173" s="63" t="s">
        <v>4164</v>
      </c>
      <c r="W173" s="63" t="s">
        <v>1704</v>
      </c>
      <c r="X173" s="63" t="s">
        <v>1705</v>
      </c>
      <c r="Y173" s="429">
        <v>43238</v>
      </c>
      <c r="Z173" s="430">
        <v>46849</v>
      </c>
      <c r="AA173" s="63" t="s">
        <v>4158</v>
      </c>
      <c r="AB173" s="63" t="s">
        <v>4168</v>
      </c>
      <c r="AC173" s="63" t="s">
        <v>5272</v>
      </c>
      <c r="AD173" s="63" t="s">
        <v>5252</v>
      </c>
      <c r="AE173" s="63" t="s">
        <v>5253</v>
      </c>
      <c r="AF173" s="435">
        <v>43828</v>
      </c>
      <c r="AG173" s="174"/>
      <c r="AH173" s="174"/>
      <c r="AI173" s="174"/>
      <c r="AJ173" s="174"/>
      <c r="AK173" s="174"/>
      <c r="AL173" s="174"/>
      <c r="AM173" s="174"/>
      <c r="AN173" s="174"/>
      <c r="AO173" s="174"/>
      <c r="AP173" s="174"/>
      <c r="AQ173" s="174"/>
      <c r="AR173" s="174" t="s">
        <v>2324</v>
      </c>
      <c r="AS173" s="174">
        <v>2023</v>
      </c>
      <c r="AT173" s="415">
        <v>45167</v>
      </c>
      <c r="AU173" s="174" t="s">
        <v>1351</v>
      </c>
      <c r="AV173" s="419" t="s">
        <v>9089</v>
      </c>
      <c r="AW173" s="424"/>
      <c r="AX173" s="462"/>
      <c r="AY173" s="422"/>
      <c r="AZ173" s="530"/>
      <c r="BA173" s="530"/>
      <c r="BB173" s="422"/>
      <c r="BC173" s="530"/>
      <c r="BD173" s="424"/>
      <c r="BE173" s="462"/>
      <c r="BF173" s="429">
        <v>43238</v>
      </c>
      <c r="BG173" s="426">
        <f t="shared" si="2"/>
        <v>0</v>
      </c>
      <c r="BH173" s="426">
        <f t="shared" si="3"/>
        <v>0</v>
      </c>
      <c r="BI173" s="426">
        <f t="shared" si="4"/>
        <v>0</v>
      </c>
      <c r="BJ173" s="426">
        <f t="shared" si="5"/>
        <v>0</v>
      </c>
      <c r="BK173" s="425" t="b">
        <f t="shared" si="6"/>
        <v>0</v>
      </c>
    </row>
    <row r="174" spans="1:63" ht="15.75" customHeight="1">
      <c r="A174" s="174" t="s">
        <v>10</v>
      </c>
      <c r="B174" s="63" t="s">
        <v>11</v>
      </c>
      <c r="C174" s="63" t="s">
        <v>310</v>
      </c>
      <c r="D174" s="63" t="s">
        <v>13</v>
      </c>
      <c r="E174" s="63" t="s">
        <v>3756</v>
      </c>
      <c r="F174" s="63"/>
      <c r="G174" s="63" t="s">
        <v>3867</v>
      </c>
      <c r="H174" s="63"/>
      <c r="I174" s="63"/>
      <c r="J174" s="63" t="s">
        <v>3868</v>
      </c>
      <c r="K174" s="63"/>
      <c r="L174" s="63"/>
      <c r="M174" s="63" t="s">
        <v>5271</v>
      </c>
      <c r="N174" s="63" t="s">
        <v>5263</v>
      </c>
      <c r="O174" s="63" t="s">
        <v>15</v>
      </c>
      <c r="P174" s="63" t="s">
        <v>16</v>
      </c>
      <c r="Q174" s="63" t="s">
        <v>35</v>
      </c>
      <c r="R174" s="63" t="s">
        <v>84</v>
      </c>
      <c r="S174" s="63" t="s">
        <v>1706</v>
      </c>
      <c r="T174" s="63"/>
      <c r="U174" s="63"/>
      <c r="V174" s="63" t="s">
        <v>4213</v>
      </c>
      <c r="W174" s="63" t="s">
        <v>1707</v>
      </c>
      <c r="X174" s="63" t="s">
        <v>1708</v>
      </c>
      <c r="Y174" s="429">
        <v>43238</v>
      </c>
      <c r="Z174" s="430">
        <v>46849</v>
      </c>
      <c r="AA174" s="63" t="s">
        <v>4158</v>
      </c>
      <c r="AB174" s="63" t="s">
        <v>4159</v>
      </c>
      <c r="AC174" s="63"/>
      <c r="AD174" s="63" t="s">
        <v>5273</v>
      </c>
      <c r="AE174" s="63">
        <v>191907221200462</v>
      </c>
      <c r="AF174" s="435">
        <v>45398</v>
      </c>
      <c r="AG174" s="174"/>
      <c r="AH174" s="174"/>
      <c r="AI174" s="174"/>
      <c r="AJ174" s="174"/>
      <c r="AK174" s="174"/>
      <c r="AL174" s="174"/>
      <c r="AM174" s="174"/>
      <c r="AN174" s="174"/>
      <c r="AO174" s="174"/>
      <c r="AP174" s="174"/>
      <c r="AQ174" s="174"/>
      <c r="AR174" s="174" t="s">
        <v>2324</v>
      </c>
      <c r="AS174" s="174">
        <v>2023</v>
      </c>
      <c r="AT174" s="415">
        <v>45167</v>
      </c>
      <c r="AU174" s="174" t="s">
        <v>1351</v>
      </c>
      <c r="AV174" s="419" t="s">
        <v>9090</v>
      </c>
      <c r="AW174" s="424"/>
      <c r="AX174" s="462"/>
      <c r="AY174" s="422"/>
      <c r="AZ174" s="530"/>
      <c r="BA174" s="530"/>
      <c r="BB174" s="422"/>
      <c r="BC174" s="530"/>
      <c r="BD174" s="424"/>
      <c r="BE174" s="462"/>
      <c r="BF174" s="429">
        <v>43238</v>
      </c>
      <c r="BG174" s="426">
        <f t="shared" si="2"/>
        <v>0</v>
      </c>
      <c r="BH174" s="426">
        <f t="shared" si="3"/>
        <v>0</v>
      </c>
      <c r="BI174" s="426">
        <f t="shared" si="4"/>
        <v>0</v>
      </c>
      <c r="BJ174" s="426">
        <f t="shared" si="5"/>
        <v>0</v>
      </c>
      <c r="BK174" s="425" t="b">
        <f t="shared" si="6"/>
        <v>0</v>
      </c>
    </row>
    <row r="175" spans="1:63" ht="15.75" customHeight="1">
      <c r="A175" s="174" t="s">
        <v>10</v>
      </c>
      <c r="B175" s="63" t="s">
        <v>11</v>
      </c>
      <c r="C175" s="63" t="s">
        <v>310</v>
      </c>
      <c r="D175" s="63" t="s">
        <v>13</v>
      </c>
      <c r="E175" s="63" t="s">
        <v>3756</v>
      </c>
      <c r="F175" s="63"/>
      <c r="G175" s="63" t="s">
        <v>3867</v>
      </c>
      <c r="H175" s="63"/>
      <c r="I175" s="63"/>
      <c r="J175" s="63" t="s">
        <v>3868</v>
      </c>
      <c r="K175" s="63"/>
      <c r="L175" s="63"/>
      <c r="M175" s="63" t="s">
        <v>5271</v>
      </c>
      <c r="N175" s="63" t="s">
        <v>5263</v>
      </c>
      <c r="O175" s="63" t="s">
        <v>15</v>
      </c>
      <c r="P175" s="63" t="s">
        <v>16</v>
      </c>
      <c r="Q175" s="63" t="s">
        <v>21</v>
      </c>
      <c r="R175" s="63" t="s">
        <v>766</v>
      </c>
      <c r="S175" s="63"/>
      <c r="T175" s="63" t="s">
        <v>767</v>
      </c>
      <c r="U175" s="63"/>
      <c r="V175" s="63" t="s">
        <v>22</v>
      </c>
      <c r="W175" s="63" t="s">
        <v>42</v>
      </c>
      <c r="X175" s="63" t="s">
        <v>768</v>
      </c>
      <c r="Y175" s="429">
        <v>43238</v>
      </c>
      <c r="Z175" s="430">
        <v>46849</v>
      </c>
      <c r="AA175" s="63" t="s">
        <v>4158</v>
      </c>
      <c r="AB175" s="63" t="s">
        <v>4168</v>
      </c>
      <c r="AC175" s="63" t="s">
        <v>5274</v>
      </c>
      <c r="AD175" s="63" t="s">
        <v>5252</v>
      </c>
      <c r="AE175" s="63" t="s">
        <v>5275</v>
      </c>
      <c r="AF175" s="435">
        <v>43307</v>
      </c>
      <c r="AG175" s="174"/>
      <c r="AH175" s="174"/>
      <c r="AI175" s="174"/>
      <c r="AJ175" s="174"/>
      <c r="AK175" s="174"/>
      <c r="AL175" s="174"/>
      <c r="AM175" s="174"/>
      <c r="AN175" s="174"/>
      <c r="AO175" s="174"/>
      <c r="AP175" s="174"/>
      <c r="AQ175" s="174"/>
      <c r="AR175" s="174" t="s">
        <v>2324</v>
      </c>
      <c r="AS175" s="174">
        <v>2023</v>
      </c>
      <c r="AT175" s="415">
        <v>45167</v>
      </c>
      <c r="AU175" s="174" t="s">
        <v>1351</v>
      </c>
      <c r="AV175" s="419" t="s">
        <v>9091</v>
      </c>
      <c r="AW175" s="424"/>
      <c r="AX175" s="462"/>
      <c r="AY175" s="422"/>
      <c r="AZ175" s="530"/>
      <c r="BA175" s="530"/>
      <c r="BB175" s="422"/>
      <c r="BC175" s="530"/>
      <c r="BD175" s="424"/>
      <c r="BE175" s="462"/>
      <c r="BF175" s="429">
        <v>43238</v>
      </c>
      <c r="BG175" s="426">
        <f t="shared" si="2"/>
        <v>0</v>
      </c>
      <c r="BH175" s="426">
        <f t="shared" si="3"/>
        <v>0</v>
      </c>
      <c r="BI175" s="426">
        <f t="shared" si="4"/>
        <v>0</v>
      </c>
      <c r="BJ175" s="426">
        <f t="shared" si="5"/>
        <v>0</v>
      </c>
      <c r="BK175" s="425" t="b">
        <f t="shared" si="6"/>
        <v>0</v>
      </c>
    </row>
    <row r="176" spans="1:63" ht="15.75" customHeight="1">
      <c r="A176" s="174" t="s">
        <v>10</v>
      </c>
      <c r="B176" s="63" t="s">
        <v>11</v>
      </c>
      <c r="C176" s="63" t="s">
        <v>12</v>
      </c>
      <c r="D176" s="63" t="s">
        <v>13</v>
      </c>
      <c r="E176" s="63" t="s">
        <v>3756</v>
      </c>
      <c r="F176" s="63"/>
      <c r="G176" s="63" t="s">
        <v>320</v>
      </c>
      <c r="H176" s="63"/>
      <c r="I176" s="63"/>
      <c r="J176" s="63" t="s">
        <v>321</v>
      </c>
      <c r="K176" s="63"/>
      <c r="L176" s="63"/>
      <c r="M176" s="63" t="s">
        <v>5277</v>
      </c>
      <c r="N176" s="63" t="s">
        <v>5278</v>
      </c>
      <c r="O176" s="63" t="s">
        <v>15</v>
      </c>
      <c r="P176" s="63" t="s">
        <v>16</v>
      </c>
      <c r="Q176" s="63" t="s">
        <v>21</v>
      </c>
      <c r="R176" s="63" t="s">
        <v>3006</v>
      </c>
      <c r="S176" s="63"/>
      <c r="T176" s="63" t="s">
        <v>322</v>
      </c>
      <c r="U176" s="63"/>
      <c r="V176" s="63" t="s">
        <v>22</v>
      </c>
      <c r="W176" s="63" t="s">
        <v>323</v>
      </c>
      <c r="X176" s="63" t="s">
        <v>324</v>
      </c>
      <c r="Y176" s="429">
        <v>45085</v>
      </c>
      <c r="Z176" s="430">
        <v>46913</v>
      </c>
      <c r="AA176" s="63" t="s">
        <v>4158</v>
      </c>
      <c r="AB176" s="63" t="s">
        <v>4159</v>
      </c>
      <c r="AC176" s="63"/>
      <c r="AD176" s="63" t="s">
        <v>5279</v>
      </c>
      <c r="AE176" s="63" t="s">
        <v>5280</v>
      </c>
      <c r="AF176" s="63"/>
      <c r="AG176" s="174"/>
      <c r="AH176" s="174"/>
      <c r="AI176" s="174"/>
      <c r="AJ176" s="174"/>
      <c r="AK176" s="174"/>
      <c r="AL176" s="174"/>
      <c r="AM176" s="174"/>
      <c r="AN176" s="174"/>
      <c r="AO176" s="174"/>
      <c r="AP176" s="174"/>
      <c r="AQ176" s="174"/>
      <c r="AR176" s="174" t="s">
        <v>2324</v>
      </c>
      <c r="AS176" s="174">
        <v>2023</v>
      </c>
      <c r="AT176" s="415">
        <v>45167</v>
      </c>
      <c r="AU176" s="174" t="s">
        <v>1351</v>
      </c>
      <c r="AV176" s="419" t="s">
        <v>9092</v>
      </c>
      <c r="AW176" s="439"/>
      <c r="AX176" s="551"/>
      <c r="AY176" s="422"/>
      <c r="AZ176" s="550"/>
      <c r="BA176" s="550"/>
      <c r="BB176" s="422"/>
      <c r="BC176" s="550"/>
      <c r="BD176" s="439"/>
      <c r="BE176" s="551"/>
      <c r="BF176" s="429">
        <v>43588</v>
      </c>
      <c r="BG176" s="426">
        <f t="shared" si="2"/>
        <v>0</v>
      </c>
      <c r="BH176" s="426">
        <f t="shared" si="3"/>
        <v>0</v>
      </c>
      <c r="BI176" s="426">
        <f t="shared" si="4"/>
        <v>0</v>
      </c>
      <c r="BJ176" s="426">
        <f t="shared" si="5"/>
        <v>0</v>
      </c>
      <c r="BK176" s="425" t="b">
        <f t="shared" si="6"/>
        <v>0</v>
      </c>
    </row>
    <row r="177" spans="1:63" ht="15.75" customHeight="1">
      <c r="A177" s="174" t="s">
        <v>10</v>
      </c>
      <c r="B177" s="63" t="s">
        <v>11</v>
      </c>
      <c r="C177" s="63" t="s">
        <v>12</v>
      </c>
      <c r="D177" s="63" t="s">
        <v>13</v>
      </c>
      <c r="E177" s="63" t="s">
        <v>3756</v>
      </c>
      <c r="F177" s="63"/>
      <c r="G177" s="63" t="s">
        <v>320</v>
      </c>
      <c r="H177" s="63"/>
      <c r="I177" s="63"/>
      <c r="J177" s="63" t="s">
        <v>321</v>
      </c>
      <c r="K177" s="63"/>
      <c r="L177" s="63"/>
      <c r="M177" s="63" t="s">
        <v>5277</v>
      </c>
      <c r="N177" s="63" t="s">
        <v>5278</v>
      </c>
      <c r="O177" s="63" t="s">
        <v>15</v>
      </c>
      <c r="P177" s="63" t="s">
        <v>16</v>
      </c>
      <c r="Q177" s="63" t="s">
        <v>21</v>
      </c>
      <c r="R177" s="63" t="s">
        <v>3006</v>
      </c>
      <c r="S177" s="63"/>
      <c r="T177" s="63" t="s">
        <v>325</v>
      </c>
      <c r="U177" s="63"/>
      <c r="V177" s="63" t="s">
        <v>22</v>
      </c>
      <c r="W177" s="63" t="s">
        <v>326</v>
      </c>
      <c r="X177" s="63" t="s">
        <v>327</v>
      </c>
      <c r="Y177" s="429">
        <v>45085</v>
      </c>
      <c r="Z177" s="430">
        <v>46913</v>
      </c>
      <c r="AA177" s="63" t="s">
        <v>4158</v>
      </c>
      <c r="AB177" s="63" t="s">
        <v>4159</v>
      </c>
      <c r="AC177" s="63"/>
      <c r="AD177" s="63" t="s">
        <v>4283</v>
      </c>
      <c r="AE177" s="63" t="s">
        <v>4283</v>
      </c>
      <c r="AF177" s="63" t="s">
        <v>4283</v>
      </c>
      <c r="AG177" s="174"/>
      <c r="AH177" s="174"/>
      <c r="AI177" s="174"/>
      <c r="AJ177" s="174"/>
      <c r="AK177" s="174"/>
      <c r="AL177" s="174"/>
      <c r="AM177" s="174"/>
      <c r="AN177" s="174"/>
      <c r="AO177" s="174"/>
      <c r="AP177" s="174"/>
      <c r="AQ177" s="174"/>
      <c r="AR177" s="174" t="s">
        <v>2327</v>
      </c>
      <c r="AS177" s="174">
        <v>2023</v>
      </c>
      <c r="AT177" s="415">
        <v>45184</v>
      </c>
      <c r="AU177" s="174" t="s">
        <v>1351</v>
      </c>
      <c r="AV177" s="419" t="s">
        <v>9093</v>
      </c>
      <c r="AW177" s="424"/>
      <c r="AX177" s="462"/>
      <c r="AY177" s="422"/>
      <c r="AZ177" s="530"/>
      <c r="BA177" s="530"/>
      <c r="BB177" s="422"/>
      <c r="BC177" s="530"/>
      <c r="BD177" s="424"/>
      <c r="BE177" s="462">
        <v>1</v>
      </c>
      <c r="BF177" s="429">
        <v>42492</v>
      </c>
      <c r="BG177" s="426">
        <f t="shared" si="2"/>
        <v>0</v>
      </c>
      <c r="BH177" s="426">
        <f t="shared" si="3"/>
        <v>0</v>
      </c>
      <c r="BI177" s="426">
        <f t="shared" si="4"/>
        <v>0</v>
      </c>
      <c r="BJ177" s="426">
        <f t="shared" si="5"/>
        <v>0</v>
      </c>
      <c r="BK177" s="425" t="b">
        <f t="shared" si="6"/>
        <v>0</v>
      </c>
    </row>
    <row r="178" spans="1:63" ht="15.75" customHeight="1">
      <c r="A178" s="174" t="s">
        <v>10</v>
      </c>
      <c r="B178" s="63" t="s">
        <v>11</v>
      </c>
      <c r="C178" s="63" t="s">
        <v>12</v>
      </c>
      <c r="D178" s="63" t="s">
        <v>13</v>
      </c>
      <c r="E178" s="63" t="s">
        <v>3756</v>
      </c>
      <c r="F178" s="63"/>
      <c r="G178" s="63" t="s">
        <v>320</v>
      </c>
      <c r="H178" s="63"/>
      <c r="I178" s="63"/>
      <c r="J178" s="63" t="s">
        <v>321</v>
      </c>
      <c r="K178" s="63"/>
      <c r="L178" s="63"/>
      <c r="M178" s="63" t="s">
        <v>5277</v>
      </c>
      <c r="N178" s="63" t="s">
        <v>5278</v>
      </c>
      <c r="O178" s="63" t="s">
        <v>15</v>
      </c>
      <c r="P178" s="63" t="s">
        <v>16</v>
      </c>
      <c r="Q178" s="63" t="s">
        <v>21</v>
      </c>
      <c r="R178" s="63" t="s">
        <v>3006</v>
      </c>
      <c r="S178" s="63"/>
      <c r="T178" s="63" t="s">
        <v>328</v>
      </c>
      <c r="U178" s="63"/>
      <c r="V178" s="63" t="s">
        <v>22</v>
      </c>
      <c r="W178" s="63" t="s">
        <v>326</v>
      </c>
      <c r="X178" s="63" t="s">
        <v>329</v>
      </c>
      <c r="Y178" s="429">
        <v>45085</v>
      </c>
      <c r="Z178" s="430">
        <v>46913</v>
      </c>
      <c r="AA178" s="63" t="s">
        <v>4158</v>
      </c>
      <c r="AB178" s="63" t="s">
        <v>4159</v>
      </c>
      <c r="AC178" s="63"/>
      <c r="AD178" s="63" t="s">
        <v>4283</v>
      </c>
      <c r="AE178" s="63" t="s">
        <v>4283</v>
      </c>
      <c r="AF178" s="63" t="s">
        <v>4283</v>
      </c>
      <c r="AG178" s="174"/>
      <c r="AH178" s="174"/>
      <c r="AI178" s="174"/>
      <c r="AJ178" s="174"/>
      <c r="AK178" s="174"/>
      <c r="AL178" s="174"/>
      <c r="AM178" s="174"/>
      <c r="AN178" s="174"/>
      <c r="AO178" s="174"/>
      <c r="AP178" s="174"/>
      <c r="AQ178" s="174"/>
      <c r="AR178" s="174" t="s">
        <v>2327</v>
      </c>
      <c r="AS178" s="174">
        <v>2023</v>
      </c>
      <c r="AT178" s="415">
        <v>45184</v>
      </c>
      <c r="AU178" s="174" t="s">
        <v>1351</v>
      </c>
      <c r="AV178" s="419" t="s">
        <v>9094</v>
      </c>
      <c r="AW178" s="424"/>
      <c r="AX178" s="462"/>
      <c r="AY178" s="422"/>
      <c r="AZ178" s="530"/>
      <c r="BA178" s="530"/>
      <c r="BB178" s="422"/>
      <c r="BC178" s="530"/>
      <c r="BD178" s="424"/>
      <c r="BE178" s="462"/>
      <c r="BF178" s="429">
        <v>42492</v>
      </c>
      <c r="BG178" s="426">
        <f t="shared" si="2"/>
        <v>0</v>
      </c>
      <c r="BH178" s="426">
        <f t="shared" si="3"/>
        <v>0</v>
      </c>
      <c r="BI178" s="426">
        <f t="shared" si="4"/>
        <v>0</v>
      </c>
      <c r="BJ178" s="426">
        <f t="shared" si="5"/>
        <v>0</v>
      </c>
      <c r="BK178" s="425" t="b">
        <f t="shared" si="6"/>
        <v>0</v>
      </c>
    </row>
    <row r="179" spans="1:63" ht="15.75" customHeight="1">
      <c r="A179" s="174" t="s">
        <v>10</v>
      </c>
      <c r="B179" s="63" t="s">
        <v>11</v>
      </c>
      <c r="C179" s="63" t="s">
        <v>12</v>
      </c>
      <c r="D179" s="63" t="s">
        <v>13</v>
      </c>
      <c r="E179" s="63" t="s">
        <v>3756</v>
      </c>
      <c r="F179" s="63"/>
      <c r="G179" s="63" t="s">
        <v>320</v>
      </c>
      <c r="H179" s="63"/>
      <c r="I179" s="63"/>
      <c r="J179" s="63" t="s">
        <v>321</v>
      </c>
      <c r="K179" s="63"/>
      <c r="L179" s="63"/>
      <c r="M179" s="63" t="s">
        <v>5277</v>
      </c>
      <c r="N179" s="63" t="s">
        <v>5278</v>
      </c>
      <c r="O179" s="63" t="s">
        <v>15</v>
      </c>
      <c r="P179" s="63" t="s">
        <v>16</v>
      </c>
      <c r="Q179" s="63" t="s">
        <v>21</v>
      </c>
      <c r="R179" s="63" t="s">
        <v>3006</v>
      </c>
      <c r="S179" s="63"/>
      <c r="T179" s="63" t="s">
        <v>330</v>
      </c>
      <c r="U179" s="63"/>
      <c r="V179" s="63" t="s">
        <v>22</v>
      </c>
      <c r="W179" s="63" t="s">
        <v>326</v>
      </c>
      <c r="X179" s="63" t="s">
        <v>331</v>
      </c>
      <c r="Y179" s="429">
        <v>45085</v>
      </c>
      <c r="Z179" s="430">
        <v>46913</v>
      </c>
      <c r="AA179" s="63" t="s">
        <v>4158</v>
      </c>
      <c r="AB179" s="63" t="s">
        <v>4159</v>
      </c>
      <c r="AC179" s="63"/>
      <c r="AD179" s="63" t="s">
        <v>4283</v>
      </c>
      <c r="AE179" s="63" t="s">
        <v>4283</v>
      </c>
      <c r="AF179" s="63" t="s">
        <v>4283</v>
      </c>
      <c r="AG179" s="174"/>
      <c r="AH179" s="174"/>
      <c r="AI179" s="174"/>
      <c r="AJ179" s="174"/>
      <c r="AK179" s="174"/>
      <c r="AL179" s="174"/>
      <c r="AM179" s="174"/>
      <c r="AN179" s="174"/>
      <c r="AO179" s="174"/>
      <c r="AP179" s="174"/>
      <c r="AQ179" s="174"/>
      <c r="AR179" s="174" t="s">
        <v>2327</v>
      </c>
      <c r="AS179" s="174">
        <v>2023</v>
      </c>
      <c r="AT179" s="415">
        <v>45184</v>
      </c>
      <c r="AU179" s="174" t="s">
        <v>1351</v>
      </c>
      <c r="AV179" s="419" t="s">
        <v>9095</v>
      </c>
      <c r="AW179" s="424"/>
      <c r="AX179" s="462"/>
      <c r="AY179" s="422"/>
      <c r="AZ179" s="530"/>
      <c r="BA179" s="530"/>
      <c r="BB179" s="422"/>
      <c r="BC179" s="530"/>
      <c r="BD179" s="424"/>
      <c r="BE179" s="462"/>
      <c r="BF179" s="429">
        <v>42492</v>
      </c>
      <c r="BG179" s="426">
        <f t="shared" si="2"/>
        <v>0</v>
      </c>
      <c r="BH179" s="426">
        <f t="shared" si="3"/>
        <v>0</v>
      </c>
      <c r="BI179" s="426">
        <f t="shared" si="4"/>
        <v>0</v>
      </c>
      <c r="BJ179" s="426">
        <f t="shared" si="5"/>
        <v>0</v>
      </c>
      <c r="BK179" s="425" t="b">
        <f t="shared" si="6"/>
        <v>0</v>
      </c>
    </row>
    <row r="180" spans="1:63" ht="15.75" customHeight="1">
      <c r="A180" s="174" t="s">
        <v>10</v>
      </c>
      <c r="B180" s="63" t="s">
        <v>11</v>
      </c>
      <c r="C180" s="63" t="s">
        <v>12</v>
      </c>
      <c r="D180" s="63" t="s">
        <v>13</v>
      </c>
      <c r="E180" s="63" t="s">
        <v>3756</v>
      </c>
      <c r="F180" s="63"/>
      <c r="G180" s="63" t="s">
        <v>320</v>
      </c>
      <c r="H180" s="63"/>
      <c r="I180" s="63"/>
      <c r="J180" s="63" t="s">
        <v>321</v>
      </c>
      <c r="K180" s="63"/>
      <c r="L180" s="63"/>
      <c r="M180" s="63" t="s">
        <v>5277</v>
      </c>
      <c r="N180" s="63" t="s">
        <v>5278</v>
      </c>
      <c r="O180" s="63" t="s">
        <v>15</v>
      </c>
      <c r="P180" s="63" t="s">
        <v>16</v>
      </c>
      <c r="Q180" s="63" t="s">
        <v>21</v>
      </c>
      <c r="R180" s="63" t="s">
        <v>3006</v>
      </c>
      <c r="S180" s="63"/>
      <c r="T180" s="63" t="s">
        <v>180</v>
      </c>
      <c r="U180" s="63"/>
      <c r="V180" s="63" t="s">
        <v>22</v>
      </c>
      <c r="W180" s="63" t="s">
        <v>332</v>
      </c>
      <c r="X180" s="63" t="s">
        <v>333</v>
      </c>
      <c r="Y180" s="429">
        <v>45085</v>
      </c>
      <c r="Z180" s="430">
        <v>46913</v>
      </c>
      <c r="AA180" s="63" t="s">
        <v>4158</v>
      </c>
      <c r="AB180" s="63" t="s">
        <v>4159</v>
      </c>
      <c r="AC180" s="63"/>
      <c r="AD180" s="63" t="s">
        <v>4283</v>
      </c>
      <c r="AE180" s="63" t="s">
        <v>4283</v>
      </c>
      <c r="AF180" s="63" t="s">
        <v>4283</v>
      </c>
      <c r="AG180" s="174"/>
      <c r="AH180" s="174"/>
      <c r="AI180" s="174"/>
      <c r="AJ180" s="174"/>
      <c r="AK180" s="174"/>
      <c r="AL180" s="174"/>
      <c r="AM180" s="174"/>
      <c r="AN180" s="174"/>
      <c r="AO180" s="174"/>
      <c r="AP180" s="174"/>
      <c r="AQ180" s="174"/>
      <c r="AR180" s="174" t="s">
        <v>2327</v>
      </c>
      <c r="AS180" s="174">
        <v>2023</v>
      </c>
      <c r="AT180" s="415">
        <v>45184</v>
      </c>
      <c r="AU180" s="174" t="s">
        <v>1351</v>
      </c>
      <c r="AV180" s="419" t="s">
        <v>9096</v>
      </c>
      <c r="AW180" s="424"/>
      <c r="AX180" s="462"/>
      <c r="AY180" s="422"/>
      <c r="AZ180" s="530"/>
      <c r="BA180" s="530"/>
      <c r="BB180" s="422"/>
      <c r="BC180" s="530"/>
      <c r="BD180" s="424"/>
      <c r="BE180" s="462"/>
      <c r="BF180" s="429">
        <v>42718</v>
      </c>
      <c r="BG180" s="426">
        <f t="shared" si="2"/>
        <v>0</v>
      </c>
      <c r="BH180" s="426">
        <f t="shared" si="3"/>
        <v>0</v>
      </c>
      <c r="BI180" s="426">
        <f t="shared" si="4"/>
        <v>0</v>
      </c>
      <c r="BJ180" s="426">
        <f t="shared" si="5"/>
        <v>0</v>
      </c>
      <c r="BK180" s="425" t="b">
        <f t="shared" si="6"/>
        <v>0</v>
      </c>
    </row>
    <row r="181" spans="1:63" ht="15.75" customHeight="1">
      <c r="A181" s="174" t="s">
        <v>10</v>
      </c>
      <c r="B181" s="63" t="s">
        <v>11</v>
      </c>
      <c r="C181" s="63" t="s">
        <v>12</v>
      </c>
      <c r="D181" s="63" t="s">
        <v>13</v>
      </c>
      <c r="E181" s="63" t="s">
        <v>3756</v>
      </c>
      <c r="F181" s="63"/>
      <c r="G181" s="63" t="s">
        <v>320</v>
      </c>
      <c r="H181" s="63"/>
      <c r="I181" s="63"/>
      <c r="J181" s="63" t="s">
        <v>321</v>
      </c>
      <c r="K181" s="63"/>
      <c r="L181" s="63"/>
      <c r="M181" s="63" t="s">
        <v>5277</v>
      </c>
      <c r="N181" s="63" t="s">
        <v>5278</v>
      </c>
      <c r="O181" s="63" t="s">
        <v>15</v>
      </c>
      <c r="P181" s="63" t="s">
        <v>16</v>
      </c>
      <c r="Q181" s="63" t="s">
        <v>21</v>
      </c>
      <c r="R181" s="63" t="s">
        <v>3006</v>
      </c>
      <c r="S181" s="63"/>
      <c r="T181" s="63" t="s">
        <v>334</v>
      </c>
      <c r="U181" s="63"/>
      <c r="V181" s="63" t="s">
        <v>22</v>
      </c>
      <c r="W181" s="63" t="s">
        <v>274</v>
      </c>
      <c r="X181" s="63" t="s">
        <v>335</v>
      </c>
      <c r="Y181" s="429">
        <v>45085</v>
      </c>
      <c r="Z181" s="430">
        <v>46913</v>
      </c>
      <c r="AA181" s="63" t="s">
        <v>4158</v>
      </c>
      <c r="AB181" s="63" t="s">
        <v>4159</v>
      </c>
      <c r="AC181" s="63"/>
      <c r="AD181" s="63" t="s">
        <v>5281</v>
      </c>
      <c r="AE181" s="63" t="s">
        <v>5282</v>
      </c>
      <c r="AF181" s="63" t="s">
        <v>5283</v>
      </c>
      <c r="AG181" s="174"/>
      <c r="AH181" s="174"/>
      <c r="AI181" s="174"/>
      <c r="AJ181" s="174"/>
      <c r="AK181" s="174"/>
      <c r="AL181" s="174"/>
      <c r="AM181" s="174"/>
      <c r="AN181" s="174"/>
      <c r="AO181" s="174"/>
      <c r="AP181" s="174"/>
      <c r="AQ181" s="174"/>
      <c r="AR181" s="174" t="s">
        <v>2327</v>
      </c>
      <c r="AS181" s="174">
        <v>2023</v>
      </c>
      <c r="AT181" s="415">
        <v>45184</v>
      </c>
      <c r="AU181" s="174" t="s">
        <v>1351</v>
      </c>
      <c r="AV181" s="419" t="s">
        <v>9097</v>
      </c>
      <c r="AW181" s="424"/>
      <c r="AX181" s="462"/>
      <c r="AY181" s="422"/>
      <c r="AZ181" s="530"/>
      <c r="BA181" s="530"/>
      <c r="BB181" s="422"/>
      <c r="BC181" s="530"/>
      <c r="BD181" s="424"/>
      <c r="BE181" s="462"/>
      <c r="BF181" s="429">
        <v>43613</v>
      </c>
      <c r="BG181" s="426">
        <f t="shared" si="2"/>
        <v>0</v>
      </c>
      <c r="BH181" s="426">
        <f t="shared" si="3"/>
        <v>0</v>
      </c>
      <c r="BI181" s="426">
        <f t="shared" si="4"/>
        <v>0</v>
      </c>
      <c r="BJ181" s="426">
        <f t="shared" si="5"/>
        <v>0</v>
      </c>
      <c r="BK181" s="425" t="b">
        <f t="shared" si="6"/>
        <v>0</v>
      </c>
    </row>
    <row r="182" spans="1:63" ht="15.75" customHeight="1">
      <c r="A182" s="174" t="s">
        <v>10</v>
      </c>
      <c r="B182" s="63" t="s">
        <v>11</v>
      </c>
      <c r="C182" s="63" t="s">
        <v>12</v>
      </c>
      <c r="D182" s="63" t="s">
        <v>13</v>
      </c>
      <c r="E182" s="63" t="s">
        <v>3756</v>
      </c>
      <c r="F182" s="63"/>
      <c r="G182" s="63" t="s">
        <v>320</v>
      </c>
      <c r="H182" s="63"/>
      <c r="I182" s="63"/>
      <c r="J182" s="63" t="s">
        <v>321</v>
      </c>
      <c r="K182" s="63"/>
      <c r="L182" s="63"/>
      <c r="M182" s="63" t="s">
        <v>5277</v>
      </c>
      <c r="N182" s="63" t="s">
        <v>5278</v>
      </c>
      <c r="O182" s="63" t="s">
        <v>15</v>
      </c>
      <c r="P182" s="63" t="s">
        <v>16</v>
      </c>
      <c r="Q182" s="63" t="s">
        <v>21</v>
      </c>
      <c r="R182" s="63" t="s">
        <v>3006</v>
      </c>
      <c r="S182" s="63"/>
      <c r="T182" s="63" t="s">
        <v>336</v>
      </c>
      <c r="U182" s="63"/>
      <c r="V182" s="63" t="s">
        <v>22</v>
      </c>
      <c r="W182" s="63" t="s">
        <v>274</v>
      </c>
      <c r="X182" s="63" t="s">
        <v>337</v>
      </c>
      <c r="Y182" s="429">
        <v>45085</v>
      </c>
      <c r="Z182" s="430">
        <v>46913</v>
      </c>
      <c r="AA182" s="63" t="s">
        <v>4158</v>
      </c>
      <c r="AB182" s="63" t="s">
        <v>4159</v>
      </c>
      <c r="AC182" s="63"/>
      <c r="AD182" s="63" t="s">
        <v>5281</v>
      </c>
      <c r="AE182" s="63" t="s">
        <v>5282</v>
      </c>
      <c r="AF182" s="63" t="s">
        <v>5283</v>
      </c>
      <c r="AG182" s="174"/>
      <c r="AH182" s="174"/>
      <c r="AI182" s="174"/>
      <c r="AJ182" s="174"/>
      <c r="AK182" s="174"/>
      <c r="AL182" s="174"/>
      <c r="AM182" s="174"/>
      <c r="AN182" s="174"/>
      <c r="AO182" s="174"/>
      <c r="AP182" s="174"/>
      <c r="AQ182" s="174"/>
      <c r="AR182" s="174" t="s">
        <v>2327</v>
      </c>
      <c r="AS182" s="174">
        <v>2023</v>
      </c>
      <c r="AT182" s="415">
        <v>45184</v>
      </c>
      <c r="AU182" s="174" t="s">
        <v>1351</v>
      </c>
      <c r="AV182" s="419" t="s">
        <v>9098</v>
      </c>
      <c r="AW182" s="424"/>
      <c r="AX182" s="462"/>
      <c r="AY182" s="422"/>
      <c r="AZ182" s="530"/>
      <c r="BA182" s="530"/>
      <c r="BB182" s="422"/>
      <c r="BC182" s="530"/>
      <c r="BD182" s="424"/>
      <c r="BE182" s="462"/>
      <c r="BF182" s="429">
        <v>43613</v>
      </c>
      <c r="BG182" s="426">
        <f t="shared" si="2"/>
        <v>0</v>
      </c>
      <c r="BH182" s="426">
        <f t="shared" si="3"/>
        <v>0</v>
      </c>
      <c r="BI182" s="426">
        <f t="shared" si="4"/>
        <v>0</v>
      </c>
      <c r="BJ182" s="426">
        <f t="shared" si="5"/>
        <v>0</v>
      </c>
      <c r="BK182" s="425" t="b">
        <f t="shared" si="6"/>
        <v>0</v>
      </c>
    </row>
    <row r="183" spans="1:63" ht="15.75" customHeight="1">
      <c r="A183" s="174" t="s">
        <v>10</v>
      </c>
      <c r="B183" s="63" t="s">
        <v>11</v>
      </c>
      <c r="C183" s="63" t="s">
        <v>12</v>
      </c>
      <c r="D183" s="63" t="s">
        <v>13</v>
      </c>
      <c r="E183" s="63" t="s">
        <v>3756</v>
      </c>
      <c r="F183" s="63"/>
      <c r="G183" s="63" t="s">
        <v>320</v>
      </c>
      <c r="H183" s="63"/>
      <c r="I183" s="63"/>
      <c r="J183" s="63" t="s">
        <v>321</v>
      </c>
      <c r="K183" s="63"/>
      <c r="L183" s="63"/>
      <c r="M183" s="63" t="s">
        <v>5277</v>
      </c>
      <c r="N183" s="63" t="s">
        <v>5278</v>
      </c>
      <c r="O183" s="63" t="s">
        <v>15</v>
      </c>
      <c r="P183" s="63" t="s">
        <v>16</v>
      </c>
      <c r="Q183" s="63" t="s">
        <v>21</v>
      </c>
      <c r="R183" s="63" t="s">
        <v>3006</v>
      </c>
      <c r="S183" s="63"/>
      <c r="T183" s="63" t="s">
        <v>338</v>
      </c>
      <c r="U183" s="63"/>
      <c r="V183" s="63" t="s">
        <v>22</v>
      </c>
      <c r="W183" s="63" t="s">
        <v>274</v>
      </c>
      <c r="X183" s="63" t="s">
        <v>339</v>
      </c>
      <c r="Y183" s="429">
        <v>45085</v>
      </c>
      <c r="Z183" s="430">
        <v>46913</v>
      </c>
      <c r="AA183" s="63" t="s">
        <v>4158</v>
      </c>
      <c r="AB183" s="63" t="s">
        <v>4159</v>
      </c>
      <c r="AC183" s="63"/>
      <c r="AD183" s="63" t="s">
        <v>5281</v>
      </c>
      <c r="AE183" s="63" t="s">
        <v>5282</v>
      </c>
      <c r="AF183" s="63" t="s">
        <v>5283</v>
      </c>
      <c r="AG183" s="174"/>
      <c r="AH183" s="174"/>
      <c r="AI183" s="174"/>
      <c r="AJ183" s="174"/>
      <c r="AK183" s="174"/>
      <c r="AL183" s="174"/>
      <c r="AM183" s="174"/>
      <c r="AN183" s="174"/>
      <c r="AO183" s="174"/>
      <c r="AP183" s="174"/>
      <c r="AQ183" s="174"/>
      <c r="AR183" s="174" t="s">
        <v>2327</v>
      </c>
      <c r="AS183" s="174">
        <v>2023</v>
      </c>
      <c r="AT183" s="415">
        <v>45184</v>
      </c>
      <c r="AU183" s="174" t="s">
        <v>1351</v>
      </c>
      <c r="AV183" s="419" t="s">
        <v>9099</v>
      </c>
      <c r="AW183" s="424"/>
      <c r="AX183" s="462"/>
      <c r="AY183" s="422"/>
      <c r="AZ183" s="530"/>
      <c r="BA183" s="530"/>
      <c r="BB183" s="422"/>
      <c r="BC183" s="530"/>
      <c r="BD183" s="424"/>
      <c r="BE183" s="462"/>
      <c r="BF183" s="429">
        <v>43613</v>
      </c>
      <c r="BG183" s="426">
        <f t="shared" si="2"/>
        <v>0</v>
      </c>
      <c r="BH183" s="426">
        <f t="shared" si="3"/>
        <v>0</v>
      </c>
      <c r="BI183" s="426">
        <f t="shared" si="4"/>
        <v>0</v>
      </c>
      <c r="BJ183" s="426">
        <f t="shared" si="5"/>
        <v>0</v>
      </c>
      <c r="BK183" s="425" t="b">
        <f t="shared" si="6"/>
        <v>0</v>
      </c>
    </row>
    <row r="184" spans="1:63" ht="15.75" customHeight="1">
      <c r="A184" s="174" t="s">
        <v>10</v>
      </c>
      <c r="B184" s="63" t="s">
        <v>11</v>
      </c>
      <c r="C184" s="63" t="s">
        <v>12</v>
      </c>
      <c r="D184" s="63" t="s">
        <v>13</v>
      </c>
      <c r="E184" s="63" t="s">
        <v>3756</v>
      </c>
      <c r="F184" s="63"/>
      <c r="G184" s="63" t="s">
        <v>320</v>
      </c>
      <c r="H184" s="63"/>
      <c r="I184" s="63"/>
      <c r="J184" s="63" t="s">
        <v>321</v>
      </c>
      <c r="K184" s="63"/>
      <c r="L184" s="63"/>
      <c r="M184" s="63" t="s">
        <v>5277</v>
      </c>
      <c r="N184" s="63" t="s">
        <v>5278</v>
      </c>
      <c r="O184" s="63" t="s">
        <v>15</v>
      </c>
      <c r="P184" s="63" t="s">
        <v>16</v>
      </c>
      <c r="Q184" s="63" t="s">
        <v>21</v>
      </c>
      <c r="R184" s="63" t="s">
        <v>3006</v>
      </c>
      <c r="S184" s="63"/>
      <c r="T184" s="63" t="s">
        <v>340</v>
      </c>
      <c r="U184" s="63"/>
      <c r="V184" s="63" t="s">
        <v>22</v>
      </c>
      <c r="W184" s="63" t="s">
        <v>274</v>
      </c>
      <c r="X184" s="63" t="s">
        <v>341</v>
      </c>
      <c r="Y184" s="429">
        <v>45085</v>
      </c>
      <c r="Z184" s="430">
        <v>46913</v>
      </c>
      <c r="AA184" s="63" t="s">
        <v>4158</v>
      </c>
      <c r="AB184" s="63" t="s">
        <v>4159</v>
      </c>
      <c r="AC184" s="63"/>
      <c r="AD184" s="63" t="s">
        <v>5281</v>
      </c>
      <c r="AE184" s="63" t="s">
        <v>5282</v>
      </c>
      <c r="AF184" s="63" t="s">
        <v>5283</v>
      </c>
      <c r="AG184" s="174"/>
      <c r="AH184" s="174"/>
      <c r="AI184" s="174"/>
      <c r="AJ184" s="174"/>
      <c r="AK184" s="174"/>
      <c r="AL184" s="174"/>
      <c r="AM184" s="174"/>
      <c r="AN184" s="174"/>
      <c r="AO184" s="174"/>
      <c r="AP184" s="174"/>
      <c r="AQ184" s="174"/>
      <c r="AR184" s="174" t="s">
        <v>2327</v>
      </c>
      <c r="AS184" s="174">
        <v>2023</v>
      </c>
      <c r="AT184" s="415">
        <v>45184</v>
      </c>
      <c r="AU184" s="174" t="s">
        <v>1351</v>
      </c>
      <c r="AV184" s="419" t="s">
        <v>9100</v>
      </c>
      <c r="AW184" s="424"/>
      <c r="AX184" s="462"/>
      <c r="AY184" s="422"/>
      <c r="AZ184" s="530"/>
      <c r="BA184" s="530"/>
      <c r="BB184" s="422"/>
      <c r="BC184" s="530"/>
      <c r="BD184" s="424"/>
      <c r="BE184" s="462"/>
      <c r="BF184" s="429">
        <v>43613</v>
      </c>
      <c r="BG184" s="426">
        <f t="shared" si="2"/>
        <v>0</v>
      </c>
      <c r="BH184" s="426">
        <f t="shared" si="3"/>
        <v>0</v>
      </c>
      <c r="BI184" s="426">
        <f t="shared" si="4"/>
        <v>0</v>
      </c>
      <c r="BJ184" s="426">
        <f t="shared" si="5"/>
        <v>0</v>
      </c>
      <c r="BK184" s="425" t="b">
        <f t="shared" si="6"/>
        <v>0</v>
      </c>
    </row>
    <row r="185" spans="1:63" ht="15.75" customHeight="1">
      <c r="A185" s="174" t="s">
        <v>10</v>
      </c>
      <c r="B185" s="63" t="s">
        <v>11</v>
      </c>
      <c r="C185" s="63" t="s">
        <v>12</v>
      </c>
      <c r="D185" s="63" t="s">
        <v>13</v>
      </c>
      <c r="E185" s="63" t="s">
        <v>3756</v>
      </c>
      <c r="F185" s="63"/>
      <c r="G185" s="63" t="s">
        <v>320</v>
      </c>
      <c r="H185" s="63"/>
      <c r="I185" s="63"/>
      <c r="J185" s="63" t="s">
        <v>321</v>
      </c>
      <c r="K185" s="63"/>
      <c r="L185" s="63"/>
      <c r="M185" s="63" t="s">
        <v>5277</v>
      </c>
      <c r="N185" s="63" t="s">
        <v>5278</v>
      </c>
      <c r="O185" s="63" t="s">
        <v>15</v>
      </c>
      <c r="P185" s="63" t="s">
        <v>16</v>
      </c>
      <c r="Q185" s="63" t="s">
        <v>21</v>
      </c>
      <c r="R185" s="63" t="s">
        <v>3006</v>
      </c>
      <c r="S185" s="63"/>
      <c r="T185" s="63" t="s">
        <v>342</v>
      </c>
      <c r="U185" s="63"/>
      <c r="V185" s="63" t="s">
        <v>22</v>
      </c>
      <c r="W185" s="63" t="s">
        <v>274</v>
      </c>
      <c r="X185" s="63" t="s">
        <v>343</v>
      </c>
      <c r="Y185" s="429">
        <v>45085</v>
      </c>
      <c r="Z185" s="430">
        <v>46913</v>
      </c>
      <c r="AA185" s="63" t="s">
        <v>4158</v>
      </c>
      <c r="AB185" s="63" t="s">
        <v>4159</v>
      </c>
      <c r="AC185" s="63"/>
      <c r="AD185" s="63" t="s">
        <v>5281</v>
      </c>
      <c r="AE185" s="63" t="s">
        <v>5282</v>
      </c>
      <c r="AF185" s="63" t="s">
        <v>5283</v>
      </c>
      <c r="AG185" s="174"/>
      <c r="AH185" s="174"/>
      <c r="AI185" s="174"/>
      <c r="AJ185" s="174"/>
      <c r="AK185" s="174"/>
      <c r="AL185" s="174"/>
      <c r="AM185" s="174"/>
      <c r="AN185" s="174"/>
      <c r="AO185" s="174"/>
      <c r="AP185" s="174"/>
      <c r="AQ185" s="174"/>
      <c r="AR185" s="174" t="s">
        <v>2327</v>
      </c>
      <c r="AS185" s="174">
        <v>2023</v>
      </c>
      <c r="AT185" s="415">
        <v>45184</v>
      </c>
      <c r="AU185" s="174" t="s">
        <v>1351</v>
      </c>
      <c r="AV185" s="419" t="s">
        <v>9101</v>
      </c>
      <c r="AW185" s="424"/>
      <c r="AX185" s="462"/>
      <c r="AY185" s="422"/>
      <c r="AZ185" s="530"/>
      <c r="BA185" s="530"/>
      <c r="BB185" s="422"/>
      <c r="BC185" s="530"/>
      <c r="BD185" s="424"/>
      <c r="BE185" s="462"/>
      <c r="BF185" s="429">
        <v>43613</v>
      </c>
      <c r="BG185" s="426">
        <f t="shared" si="2"/>
        <v>0</v>
      </c>
      <c r="BH185" s="426">
        <f t="shared" si="3"/>
        <v>0</v>
      </c>
      <c r="BI185" s="426">
        <f t="shared" si="4"/>
        <v>0</v>
      </c>
      <c r="BJ185" s="426">
        <f t="shared" si="5"/>
        <v>0</v>
      </c>
      <c r="BK185" s="425" t="b">
        <f t="shared" si="6"/>
        <v>0</v>
      </c>
    </row>
    <row r="186" spans="1:63" ht="15.75" customHeight="1">
      <c r="A186" s="174" t="s">
        <v>10</v>
      </c>
      <c r="B186" s="63" t="s">
        <v>11</v>
      </c>
      <c r="C186" s="63" t="s">
        <v>12</v>
      </c>
      <c r="D186" s="63" t="s">
        <v>13</v>
      </c>
      <c r="E186" s="63" t="s">
        <v>3756</v>
      </c>
      <c r="F186" s="63"/>
      <c r="G186" s="63" t="s">
        <v>320</v>
      </c>
      <c r="H186" s="63"/>
      <c r="I186" s="63"/>
      <c r="J186" s="63" t="s">
        <v>321</v>
      </c>
      <c r="K186" s="63"/>
      <c r="L186" s="63"/>
      <c r="M186" s="63" t="s">
        <v>5277</v>
      </c>
      <c r="N186" s="63" t="s">
        <v>5278</v>
      </c>
      <c r="O186" s="63" t="s">
        <v>15</v>
      </c>
      <c r="P186" s="63" t="s">
        <v>16</v>
      </c>
      <c r="Q186" s="63" t="s">
        <v>21</v>
      </c>
      <c r="R186" s="63" t="s">
        <v>3006</v>
      </c>
      <c r="S186" s="63"/>
      <c r="T186" s="63" t="s">
        <v>344</v>
      </c>
      <c r="U186" s="63"/>
      <c r="V186" s="63" t="s">
        <v>22</v>
      </c>
      <c r="W186" s="63" t="s">
        <v>332</v>
      </c>
      <c r="X186" s="63" t="s">
        <v>345</v>
      </c>
      <c r="Y186" s="429">
        <v>45085</v>
      </c>
      <c r="Z186" s="430">
        <v>46913</v>
      </c>
      <c r="AA186" s="63" t="s">
        <v>4158</v>
      </c>
      <c r="AB186" s="63" t="s">
        <v>4159</v>
      </c>
      <c r="AC186" s="63"/>
      <c r="AD186" s="63" t="s">
        <v>4283</v>
      </c>
      <c r="AE186" s="63" t="s">
        <v>4283</v>
      </c>
      <c r="AF186" s="63" t="s">
        <v>4283</v>
      </c>
      <c r="AG186" s="174"/>
      <c r="AH186" s="174"/>
      <c r="AI186" s="174"/>
      <c r="AJ186" s="174"/>
      <c r="AK186" s="174"/>
      <c r="AL186" s="174"/>
      <c r="AM186" s="174"/>
      <c r="AN186" s="174"/>
      <c r="AO186" s="174"/>
      <c r="AP186" s="174"/>
      <c r="AQ186" s="174"/>
      <c r="AR186" s="174" t="s">
        <v>2327</v>
      </c>
      <c r="AS186" s="174">
        <v>2023</v>
      </c>
      <c r="AT186" s="415">
        <v>45184</v>
      </c>
      <c r="AU186" s="174" t="s">
        <v>1351</v>
      </c>
      <c r="AV186" s="419" t="s">
        <v>9102</v>
      </c>
      <c r="AW186" s="424"/>
      <c r="AX186" s="462"/>
      <c r="AY186" s="422"/>
      <c r="AZ186" s="530"/>
      <c r="BA186" s="530"/>
      <c r="BB186" s="422"/>
      <c r="BC186" s="530"/>
      <c r="BD186" s="424"/>
      <c r="BE186" s="462"/>
      <c r="BF186" s="429">
        <v>42718</v>
      </c>
      <c r="BG186" s="426">
        <f t="shared" si="2"/>
        <v>0</v>
      </c>
      <c r="BH186" s="426">
        <f t="shared" si="3"/>
        <v>0</v>
      </c>
      <c r="BI186" s="426">
        <f t="shared" si="4"/>
        <v>0</v>
      </c>
      <c r="BJ186" s="426">
        <f t="shared" si="5"/>
        <v>0</v>
      </c>
      <c r="BK186" s="425" t="b">
        <f t="shared" si="6"/>
        <v>0</v>
      </c>
    </row>
    <row r="187" spans="1:63" ht="15.75" customHeight="1">
      <c r="A187" s="174" t="s">
        <v>10</v>
      </c>
      <c r="B187" s="63" t="s">
        <v>11</v>
      </c>
      <c r="C187" s="63" t="s">
        <v>146</v>
      </c>
      <c r="D187" s="63" t="s">
        <v>147</v>
      </c>
      <c r="E187" s="63" t="s">
        <v>123</v>
      </c>
      <c r="F187" s="63"/>
      <c r="G187" s="63" t="s">
        <v>148</v>
      </c>
      <c r="H187" s="63"/>
      <c r="I187" s="63"/>
      <c r="J187" s="63" t="s">
        <v>149</v>
      </c>
      <c r="K187" s="63"/>
      <c r="L187" s="63"/>
      <c r="M187" s="63" t="s">
        <v>150</v>
      </c>
      <c r="N187" s="63"/>
      <c r="O187" s="63" t="s">
        <v>15</v>
      </c>
      <c r="P187" s="63" t="s">
        <v>16</v>
      </c>
      <c r="Q187" s="63" t="s">
        <v>21</v>
      </c>
      <c r="R187" s="63" t="s">
        <v>3006</v>
      </c>
      <c r="S187" s="63"/>
      <c r="T187" s="63" t="s">
        <v>151</v>
      </c>
      <c r="U187" s="63"/>
      <c r="V187" s="63" t="s">
        <v>22</v>
      </c>
      <c r="W187" s="63" t="s">
        <v>152</v>
      </c>
      <c r="X187" s="63" t="s">
        <v>153</v>
      </c>
      <c r="Y187" s="429">
        <v>45329</v>
      </c>
      <c r="Z187" s="430">
        <v>47156</v>
      </c>
      <c r="AA187" s="63" t="s">
        <v>4158</v>
      </c>
      <c r="AB187" s="63" t="s">
        <v>4159</v>
      </c>
      <c r="AC187" s="63"/>
      <c r="AD187" s="63" t="s">
        <v>5285</v>
      </c>
      <c r="AE187" s="63" t="s">
        <v>22</v>
      </c>
      <c r="AF187" s="63" t="s">
        <v>22</v>
      </c>
      <c r="AG187" s="174"/>
      <c r="AH187" s="174"/>
      <c r="AI187" s="174"/>
      <c r="AJ187" s="174"/>
      <c r="AK187" s="174"/>
      <c r="AL187" s="174"/>
      <c r="AM187" s="174"/>
      <c r="AN187" s="174"/>
      <c r="AO187" s="174"/>
      <c r="AP187" s="174"/>
      <c r="AQ187" s="174"/>
      <c r="AR187" s="174" t="s">
        <v>2309</v>
      </c>
      <c r="AS187" s="174">
        <v>2024</v>
      </c>
      <c r="AT187" s="415">
        <v>45330</v>
      </c>
      <c r="AU187" s="174" t="s">
        <v>1351</v>
      </c>
      <c r="AV187" s="419" t="s">
        <v>9103</v>
      </c>
      <c r="AW187" s="424"/>
      <c r="AX187" s="462"/>
      <c r="AY187" s="422"/>
      <c r="AZ187" s="530"/>
      <c r="BA187" s="530"/>
      <c r="BB187" s="422"/>
      <c r="BC187" s="530"/>
      <c r="BD187" s="424"/>
      <c r="BE187" s="462">
        <v>1</v>
      </c>
      <c r="BF187" s="429">
        <v>43116</v>
      </c>
      <c r="BG187" s="426">
        <f t="shared" si="2"/>
        <v>0</v>
      </c>
      <c r="BH187" s="426">
        <f t="shared" si="3"/>
        <v>0</v>
      </c>
      <c r="BI187" s="426">
        <f t="shared" si="4"/>
        <v>0</v>
      </c>
      <c r="BJ187" s="426">
        <f t="shared" si="5"/>
        <v>0</v>
      </c>
      <c r="BK187" s="425" t="b">
        <f t="shared" si="6"/>
        <v>0</v>
      </c>
    </row>
    <row r="188" spans="1:63" ht="15.75" customHeight="1">
      <c r="A188" s="174" t="s">
        <v>10</v>
      </c>
      <c r="B188" s="63" t="s">
        <v>11</v>
      </c>
      <c r="C188" s="63" t="s">
        <v>176</v>
      </c>
      <c r="D188" s="63" t="s">
        <v>3759</v>
      </c>
      <c r="E188" s="63" t="s">
        <v>3756</v>
      </c>
      <c r="F188" s="63"/>
      <c r="G188" s="63" t="s">
        <v>775</v>
      </c>
      <c r="H188" s="63"/>
      <c r="I188" s="63"/>
      <c r="J188" s="63" t="s">
        <v>776</v>
      </c>
      <c r="K188" s="63"/>
      <c r="L188" s="63"/>
      <c r="M188" s="63" t="s">
        <v>777</v>
      </c>
      <c r="N188" s="63" t="s">
        <v>5287</v>
      </c>
      <c r="O188" s="63" t="s">
        <v>15</v>
      </c>
      <c r="P188" s="63" t="s">
        <v>16</v>
      </c>
      <c r="Q188" s="63" t="s">
        <v>35</v>
      </c>
      <c r="R188" s="63" t="s">
        <v>143</v>
      </c>
      <c r="S188" s="63" t="s">
        <v>144</v>
      </c>
      <c r="T188" s="63"/>
      <c r="U188" s="63"/>
      <c r="V188" s="63" t="s">
        <v>4164</v>
      </c>
      <c r="W188" s="63" t="s">
        <v>778</v>
      </c>
      <c r="X188" s="63">
        <v>201507022082</v>
      </c>
      <c r="Y188" s="429">
        <v>45014</v>
      </c>
      <c r="Z188" s="430">
        <v>46842</v>
      </c>
      <c r="AA188" s="63" t="s">
        <v>4158</v>
      </c>
      <c r="AB188" s="63" t="s">
        <v>4159</v>
      </c>
      <c r="AC188" s="63"/>
      <c r="AD188" s="63" t="s">
        <v>4283</v>
      </c>
      <c r="AE188" s="63" t="s">
        <v>4283</v>
      </c>
      <c r="AF188" s="63" t="s">
        <v>4283</v>
      </c>
      <c r="AG188" s="174"/>
      <c r="AH188" s="174"/>
      <c r="AI188" s="174"/>
      <c r="AJ188" s="174"/>
      <c r="AK188" s="174"/>
      <c r="AL188" s="174"/>
      <c r="AM188" s="174"/>
      <c r="AN188" s="174"/>
      <c r="AO188" s="174"/>
      <c r="AP188" s="174"/>
      <c r="AQ188" s="174"/>
      <c r="AR188" s="174" t="s">
        <v>2315</v>
      </c>
      <c r="AS188" s="174">
        <v>2023</v>
      </c>
      <c r="AT188" s="415">
        <v>45027</v>
      </c>
      <c r="AU188" s="174" t="s">
        <v>1351</v>
      </c>
      <c r="AV188" s="419" t="s">
        <v>9104</v>
      </c>
      <c r="AW188" s="424"/>
      <c r="AX188" s="462"/>
      <c r="AY188" s="422"/>
      <c r="AZ188" s="530"/>
      <c r="BA188" s="530"/>
      <c r="BB188" s="422"/>
      <c r="BC188" s="530"/>
      <c r="BD188" s="424"/>
      <c r="BE188" s="462">
        <v>1</v>
      </c>
      <c r="BF188" s="429">
        <v>42142</v>
      </c>
      <c r="BG188" s="426">
        <f t="shared" si="2"/>
        <v>0</v>
      </c>
      <c r="BH188" s="426">
        <f t="shared" si="3"/>
        <v>0</v>
      </c>
      <c r="BI188" s="426">
        <f t="shared" si="4"/>
        <v>0</v>
      </c>
      <c r="BJ188" s="426">
        <f t="shared" si="5"/>
        <v>0</v>
      </c>
      <c r="BK188" s="425" t="b">
        <f t="shared" si="6"/>
        <v>0</v>
      </c>
    </row>
    <row r="189" spans="1:63" ht="15.75" customHeight="1">
      <c r="A189" s="174" t="s">
        <v>10</v>
      </c>
      <c r="B189" s="63" t="s">
        <v>11</v>
      </c>
      <c r="C189" s="63" t="s">
        <v>176</v>
      </c>
      <c r="D189" s="63" t="s">
        <v>3759</v>
      </c>
      <c r="E189" s="63" t="s">
        <v>3756</v>
      </c>
      <c r="F189" s="63"/>
      <c r="G189" s="63" t="s">
        <v>775</v>
      </c>
      <c r="H189" s="63"/>
      <c r="I189" s="63"/>
      <c r="J189" s="63" t="s">
        <v>776</v>
      </c>
      <c r="K189" s="63"/>
      <c r="L189" s="63"/>
      <c r="M189" s="63" t="s">
        <v>777</v>
      </c>
      <c r="N189" s="63" t="s">
        <v>5287</v>
      </c>
      <c r="O189" s="63" t="s">
        <v>15</v>
      </c>
      <c r="P189" s="63" t="s">
        <v>16</v>
      </c>
      <c r="Q189" s="63" t="s">
        <v>35</v>
      </c>
      <c r="R189" s="63" t="s">
        <v>84</v>
      </c>
      <c r="S189" s="63" t="s">
        <v>85</v>
      </c>
      <c r="T189" s="63"/>
      <c r="U189" s="63"/>
      <c r="V189" s="63" t="s">
        <v>4164</v>
      </c>
      <c r="W189" s="63" t="s">
        <v>261</v>
      </c>
      <c r="X189" s="63">
        <v>201507022083</v>
      </c>
      <c r="Y189" s="429">
        <v>45014</v>
      </c>
      <c r="Z189" s="430">
        <v>46842</v>
      </c>
      <c r="AA189" s="63" t="s">
        <v>4158</v>
      </c>
      <c r="AB189" s="63" t="s">
        <v>4159</v>
      </c>
      <c r="AC189" s="63"/>
      <c r="AD189" s="63" t="s">
        <v>4283</v>
      </c>
      <c r="AE189" s="63" t="s">
        <v>4283</v>
      </c>
      <c r="AF189" s="63" t="s">
        <v>4283</v>
      </c>
      <c r="AG189" s="174"/>
      <c r="AH189" s="174"/>
      <c r="AI189" s="174"/>
      <c r="AJ189" s="174"/>
      <c r="AK189" s="174"/>
      <c r="AL189" s="174"/>
      <c r="AM189" s="174"/>
      <c r="AN189" s="174"/>
      <c r="AO189" s="174"/>
      <c r="AP189" s="174"/>
      <c r="AQ189" s="174"/>
      <c r="AR189" s="174" t="s">
        <v>2315</v>
      </c>
      <c r="AS189" s="174">
        <v>2023</v>
      </c>
      <c r="AT189" s="415">
        <v>45027</v>
      </c>
      <c r="AU189" s="174" t="s">
        <v>1351</v>
      </c>
      <c r="AV189" s="419" t="s">
        <v>9105</v>
      </c>
      <c r="AW189" s="424"/>
      <c r="AX189" s="462"/>
      <c r="AY189" s="422"/>
      <c r="AZ189" s="530"/>
      <c r="BA189" s="530"/>
      <c r="BB189" s="422"/>
      <c r="BC189" s="530"/>
      <c r="BD189" s="424"/>
      <c r="BE189" s="462"/>
      <c r="BF189" s="429">
        <v>42142</v>
      </c>
      <c r="BG189" s="426">
        <f t="shared" si="2"/>
        <v>0</v>
      </c>
      <c r="BH189" s="426">
        <f t="shared" si="3"/>
        <v>0</v>
      </c>
      <c r="BI189" s="426">
        <f t="shared" si="4"/>
        <v>0</v>
      </c>
      <c r="BJ189" s="426">
        <f t="shared" si="5"/>
        <v>0</v>
      </c>
      <c r="BK189" s="425" t="b">
        <f t="shared" si="6"/>
        <v>0</v>
      </c>
    </row>
    <row r="190" spans="1:63" ht="15.75" customHeight="1">
      <c r="A190" s="174" t="s">
        <v>10</v>
      </c>
      <c r="B190" s="63" t="s">
        <v>11</v>
      </c>
      <c r="C190" s="63" t="s">
        <v>176</v>
      </c>
      <c r="D190" s="63" t="s">
        <v>3759</v>
      </c>
      <c r="E190" s="63" t="s">
        <v>3756</v>
      </c>
      <c r="F190" s="63"/>
      <c r="G190" s="63" t="s">
        <v>775</v>
      </c>
      <c r="H190" s="63"/>
      <c r="I190" s="63"/>
      <c r="J190" s="63" t="s">
        <v>776</v>
      </c>
      <c r="K190" s="63"/>
      <c r="L190" s="63"/>
      <c r="M190" s="63" t="s">
        <v>777</v>
      </c>
      <c r="N190" s="63" t="s">
        <v>5287</v>
      </c>
      <c r="O190" s="63" t="s">
        <v>15</v>
      </c>
      <c r="P190" s="63" t="s">
        <v>16</v>
      </c>
      <c r="Q190" s="63" t="s">
        <v>35</v>
      </c>
      <c r="R190" s="63" t="s">
        <v>84</v>
      </c>
      <c r="S190" s="63" t="s">
        <v>93</v>
      </c>
      <c r="T190" s="63"/>
      <c r="U190" s="63"/>
      <c r="V190" s="63" t="s">
        <v>4213</v>
      </c>
      <c r="W190" s="63" t="s">
        <v>94</v>
      </c>
      <c r="X190" s="63" t="s">
        <v>779</v>
      </c>
      <c r="Y190" s="429">
        <v>45014</v>
      </c>
      <c r="Z190" s="430">
        <v>46842</v>
      </c>
      <c r="AA190" s="63" t="s">
        <v>4158</v>
      </c>
      <c r="AB190" s="63" t="s">
        <v>4159</v>
      </c>
      <c r="AC190" s="63"/>
      <c r="AD190" s="63" t="s">
        <v>4283</v>
      </c>
      <c r="AE190" s="63" t="s">
        <v>4283</v>
      </c>
      <c r="AF190" s="63" t="s">
        <v>4283</v>
      </c>
      <c r="AG190" s="174"/>
      <c r="AH190" s="174"/>
      <c r="AI190" s="174"/>
      <c r="AJ190" s="174"/>
      <c r="AK190" s="174"/>
      <c r="AL190" s="174"/>
      <c r="AM190" s="174"/>
      <c r="AN190" s="174"/>
      <c r="AO190" s="174"/>
      <c r="AP190" s="174"/>
      <c r="AQ190" s="174"/>
      <c r="AR190" s="174" t="s">
        <v>2315</v>
      </c>
      <c r="AS190" s="174">
        <v>2023</v>
      </c>
      <c r="AT190" s="415">
        <v>45027</v>
      </c>
      <c r="AU190" s="174" t="s">
        <v>1351</v>
      </c>
      <c r="AV190" s="419" t="s">
        <v>9106</v>
      </c>
      <c r="AW190" s="424"/>
      <c r="AX190" s="462"/>
      <c r="AY190" s="422"/>
      <c r="AZ190" s="530"/>
      <c r="BA190" s="530"/>
      <c r="BB190" s="422"/>
      <c r="BC190" s="530"/>
      <c r="BD190" s="424"/>
      <c r="BE190" s="462"/>
      <c r="BF190" s="429">
        <v>42367</v>
      </c>
      <c r="BG190" s="426">
        <f t="shared" si="2"/>
        <v>0</v>
      </c>
      <c r="BH190" s="426">
        <f t="shared" si="3"/>
        <v>0</v>
      </c>
      <c r="BI190" s="426">
        <f t="shared" si="4"/>
        <v>0</v>
      </c>
      <c r="BJ190" s="426">
        <f t="shared" si="5"/>
        <v>0</v>
      </c>
      <c r="BK190" s="425" t="b">
        <f t="shared" si="6"/>
        <v>0</v>
      </c>
    </row>
    <row r="191" spans="1:63" ht="15.75" customHeight="1">
      <c r="A191" s="174" t="s">
        <v>10</v>
      </c>
      <c r="B191" s="63" t="s">
        <v>11</v>
      </c>
      <c r="C191" s="63" t="s">
        <v>176</v>
      </c>
      <c r="D191" s="63" t="s">
        <v>3759</v>
      </c>
      <c r="E191" s="63" t="s">
        <v>3756</v>
      </c>
      <c r="F191" s="63"/>
      <c r="G191" s="63" t="s">
        <v>775</v>
      </c>
      <c r="H191" s="63"/>
      <c r="I191" s="63"/>
      <c r="J191" s="63" t="s">
        <v>776</v>
      </c>
      <c r="K191" s="63"/>
      <c r="L191" s="63"/>
      <c r="M191" s="63" t="s">
        <v>777</v>
      </c>
      <c r="N191" s="63" t="s">
        <v>5287</v>
      </c>
      <c r="O191" s="63" t="s">
        <v>15</v>
      </c>
      <c r="P191" s="63" t="s">
        <v>16</v>
      </c>
      <c r="Q191" s="63" t="s">
        <v>35</v>
      </c>
      <c r="R191" s="63" t="s">
        <v>87</v>
      </c>
      <c r="S191" s="63" t="s">
        <v>2497</v>
      </c>
      <c r="T191" s="63"/>
      <c r="U191" s="63"/>
      <c r="V191" s="63" t="s">
        <v>4164</v>
      </c>
      <c r="W191" s="63" t="s">
        <v>780</v>
      </c>
      <c r="X191" s="63" t="s">
        <v>781</v>
      </c>
      <c r="Y191" s="429">
        <v>45014</v>
      </c>
      <c r="Z191" s="430">
        <v>46842</v>
      </c>
      <c r="AA191" s="63" t="s">
        <v>4158</v>
      </c>
      <c r="AB191" s="63" t="s">
        <v>4159</v>
      </c>
      <c r="AC191" s="63"/>
      <c r="AD191" s="63" t="s">
        <v>4283</v>
      </c>
      <c r="AE191" s="63" t="s">
        <v>4283</v>
      </c>
      <c r="AF191" s="63" t="s">
        <v>4283</v>
      </c>
      <c r="AG191" s="174"/>
      <c r="AH191" s="174"/>
      <c r="AI191" s="174"/>
      <c r="AJ191" s="174"/>
      <c r="AK191" s="174"/>
      <c r="AL191" s="174"/>
      <c r="AM191" s="174"/>
      <c r="AN191" s="174"/>
      <c r="AO191" s="174"/>
      <c r="AP191" s="174"/>
      <c r="AQ191" s="174"/>
      <c r="AR191" s="174" t="s">
        <v>2315</v>
      </c>
      <c r="AS191" s="174">
        <v>2023</v>
      </c>
      <c r="AT191" s="415">
        <v>45027</v>
      </c>
      <c r="AU191" s="174" t="s">
        <v>1351</v>
      </c>
      <c r="AV191" s="419" t="s">
        <v>9107</v>
      </c>
      <c r="AW191" s="424"/>
      <c r="AX191" s="462"/>
      <c r="AY191" s="422"/>
      <c r="AZ191" s="530"/>
      <c r="BA191" s="530"/>
      <c r="BB191" s="422"/>
      <c r="BC191" s="530"/>
      <c r="BD191" s="424"/>
      <c r="BE191" s="462"/>
      <c r="BF191" s="429">
        <v>42409</v>
      </c>
      <c r="BG191" s="426">
        <f t="shared" si="2"/>
        <v>0</v>
      </c>
      <c r="BH191" s="426">
        <f t="shared" si="3"/>
        <v>0</v>
      </c>
      <c r="BI191" s="426">
        <f t="shared" si="4"/>
        <v>0</v>
      </c>
      <c r="BJ191" s="426">
        <f t="shared" si="5"/>
        <v>0</v>
      </c>
      <c r="BK191" s="425" t="b">
        <f t="shared" si="6"/>
        <v>0</v>
      </c>
    </row>
    <row r="192" spans="1:63" ht="15.75" customHeight="1">
      <c r="A192" s="174" t="s">
        <v>10</v>
      </c>
      <c r="B192" s="63" t="s">
        <v>11</v>
      </c>
      <c r="C192" s="63" t="s">
        <v>176</v>
      </c>
      <c r="D192" s="63" t="s">
        <v>3759</v>
      </c>
      <c r="E192" s="63" t="s">
        <v>3756</v>
      </c>
      <c r="F192" s="63"/>
      <c r="G192" s="63" t="s">
        <v>775</v>
      </c>
      <c r="H192" s="63"/>
      <c r="I192" s="63"/>
      <c r="J192" s="63" t="s">
        <v>776</v>
      </c>
      <c r="K192" s="63"/>
      <c r="L192" s="63"/>
      <c r="M192" s="63" t="s">
        <v>777</v>
      </c>
      <c r="N192" s="63" t="s">
        <v>5287</v>
      </c>
      <c r="O192" s="63" t="s">
        <v>15</v>
      </c>
      <c r="P192" s="63" t="s">
        <v>16</v>
      </c>
      <c r="Q192" s="63" t="s">
        <v>35</v>
      </c>
      <c r="R192" s="63" t="s">
        <v>87</v>
      </c>
      <c r="S192" s="63" t="s">
        <v>434</v>
      </c>
      <c r="T192" s="63"/>
      <c r="U192" s="63"/>
      <c r="V192" s="63" t="s">
        <v>4164</v>
      </c>
      <c r="W192" s="63" t="s">
        <v>152</v>
      </c>
      <c r="X192" s="63" t="s">
        <v>782</v>
      </c>
      <c r="Y192" s="429">
        <v>45014</v>
      </c>
      <c r="Z192" s="430">
        <v>46842</v>
      </c>
      <c r="AA192" s="63" t="s">
        <v>4158</v>
      </c>
      <c r="AB192" s="63" t="s">
        <v>4159</v>
      </c>
      <c r="AC192" s="63"/>
      <c r="AD192" s="63" t="s">
        <v>5288</v>
      </c>
      <c r="AE192" s="63" t="s">
        <v>5289</v>
      </c>
      <c r="AF192" s="430">
        <v>46576</v>
      </c>
      <c r="AG192" s="174"/>
      <c r="AH192" s="174"/>
      <c r="AI192" s="174"/>
      <c r="AJ192" s="174"/>
      <c r="AK192" s="174"/>
      <c r="AL192" s="174"/>
      <c r="AM192" s="174"/>
      <c r="AN192" s="174"/>
      <c r="AO192" s="174"/>
      <c r="AP192" s="174"/>
      <c r="AQ192" s="174"/>
      <c r="AR192" s="174" t="s">
        <v>2315</v>
      </c>
      <c r="AS192" s="174">
        <v>2023</v>
      </c>
      <c r="AT192" s="415">
        <v>45027</v>
      </c>
      <c r="AU192" s="174" t="s">
        <v>1351</v>
      </c>
      <c r="AV192" s="419" t="s">
        <v>9108</v>
      </c>
      <c r="AW192" s="424"/>
      <c r="AX192" s="462"/>
      <c r="AY192" s="422"/>
      <c r="AZ192" s="530"/>
      <c r="BA192" s="530"/>
      <c r="BB192" s="422"/>
      <c r="BC192" s="530"/>
      <c r="BD192" s="424"/>
      <c r="BE192" s="462"/>
      <c r="BF192" s="429">
        <v>42468</v>
      </c>
      <c r="BG192" s="426">
        <f t="shared" si="2"/>
        <v>0</v>
      </c>
      <c r="BH192" s="426">
        <f t="shared" si="3"/>
        <v>0</v>
      </c>
      <c r="BI192" s="426">
        <f t="shared" si="4"/>
        <v>0</v>
      </c>
      <c r="BJ192" s="426">
        <f t="shared" si="5"/>
        <v>0</v>
      </c>
      <c r="BK192" s="425" t="b">
        <f t="shared" si="6"/>
        <v>0</v>
      </c>
    </row>
    <row r="193" spans="1:63" ht="15.75" customHeight="1">
      <c r="A193" s="703" t="s">
        <v>10</v>
      </c>
      <c r="B193" s="703" t="s">
        <v>11</v>
      </c>
      <c r="C193" s="703" t="s">
        <v>378</v>
      </c>
      <c r="D193" s="703" t="s">
        <v>374</v>
      </c>
      <c r="E193" s="703" t="s">
        <v>3756</v>
      </c>
      <c r="F193" s="703"/>
      <c r="G193" s="703" t="s">
        <v>802</v>
      </c>
      <c r="H193" s="703"/>
      <c r="I193" s="703"/>
      <c r="J193" s="703" t="s">
        <v>803</v>
      </c>
      <c r="K193" s="703"/>
      <c r="L193" s="703"/>
      <c r="M193" s="703" t="s">
        <v>804</v>
      </c>
      <c r="N193" s="703"/>
      <c r="O193" s="703" t="s">
        <v>15</v>
      </c>
      <c r="P193" s="703" t="s">
        <v>16</v>
      </c>
      <c r="Q193" s="703" t="s">
        <v>35</v>
      </c>
      <c r="R193" s="703" t="s">
        <v>117</v>
      </c>
      <c r="S193" s="703" t="s">
        <v>689</v>
      </c>
      <c r="T193" s="703"/>
      <c r="U193" s="703"/>
      <c r="V193" s="703" t="s">
        <v>4164</v>
      </c>
      <c r="W193" s="703" t="s">
        <v>323</v>
      </c>
      <c r="X193" s="703" t="s">
        <v>805</v>
      </c>
      <c r="Y193" s="704">
        <v>42636</v>
      </c>
      <c r="Z193" s="705">
        <v>46994</v>
      </c>
      <c r="AA193" s="703" t="s">
        <v>4158</v>
      </c>
      <c r="AB193" s="703" t="s">
        <v>4159</v>
      </c>
      <c r="AC193" s="703"/>
      <c r="AD193" s="703" t="s">
        <v>9109</v>
      </c>
      <c r="AE193" s="703" t="s">
        <v>9110</v>
      </c>
      <c r="AF193" s="705">
        <v>45505</v>
      </c>
      <c r="AG193" s="703"/>
      <c r="AH193" s="703"/>
      <c r="AI193" s="705">
        <v>45419</v>
      </c>
      <c r="AJ193" s="703" t="s">
        <v>2286</v>
      </c>
      <c r="AK193" s="703"/>
      <c r="AL193" s="703"/>
      <c r="AM193" s="703"/>
      <c r="AN193" s="703"/>
      <c r="AO193" s="703"/>
      <c r="AP193" s="703"/>
      <c r="AQ193" s="703"/>
      <c r="AR193" s="703" t="s">
        <v>2317</v>
      </c>
      <c r="AS193" s="703">
        <v>2024</v>
      </c>
      <c r="AT193" s="706">
        <v>45419</v>
      </c>
      <c r="AU193" s="703" t="s">
        <v>2323</v>
      </c>
      <c r="AV193" s="707" t="s">
        <v>9111</v>
      </c>
      <c r="AW193" s="713"/>
      <c r="AX193" s="709"/>
      <c r="AY193" s="714"/>
      <c r="AZ193" s="730"/>
      <c r="BA193" s="730"/>
      <c r="BB193" s="714"/>
      <c r="BC193" s="730"/>
      <c r="BD193" s="713"/>
      <c r="BE193" s="709"/>
      <c r="BF193" s="704">
        <v>42636</v>
      </c>
      <c r="BG193" s="710">
        <f t="shared" si="2"/>
        <v>0</v>
      </c>
      <c r="BH193" s="710">
        <f t="shared" si="3"/>
        <v>0</v>
      </c>
      <c r="BI193" s="710">
        <f t="shared" si="4"/>
        <v>0</v>
      </c>
      <c r="BJ193" s="710">
        <f t="shared" si="5"/>
        <v>0</v>
      </c>
      <c r="BK193" s="709" t="b">
        <f t="shared" si="6"/>
        <v>0</v>
      </c>
    </row>
    <row r="194" spans="1:63" ht="15.75" customHeight="1">
      <c r="A194" s="174" t="s">
        <v>10</v>
      </c>
      <c r="B194" s="63" t="s">
        <v>11</v>
      </c>
      <c r="C194" s="63" t="s">
        <v>12</v>
      </c>
      <c r="D194" s="63" t="s">
        <v>13</v>
      </c>
      <c r="E194" s="63" t="s">
        <v>3756</v>
      </c>
      <c r="F194" s="63"/>
      <c r="G194" s="63" t="s">
        <v>795</v>
      </c>
      <c r="H194" s="63"/>
      <c r="I194" s="63"/>
      <c r="J194" s="63" t="s">
        <v>796</v>
      </c>
      <c r="K194" s="63"/>
      <c r="L194" s="63"/>
      <c r="M194" s="63" t="s">
        <v>797</v>
      </c>
      <c r="N194" s="63"/>
      <c r="O194" s="63" t="s">
        <v>15</v>
      </c>
      <c r="P194" s="63" t="s">
        <v>16</v>
      </c>
      <c r="Q194" s="63" t="s">
        <v>21</v>
      </c>
      <c r="R194" s="63" t="s">
        <v>3006</v>
      </c>
      <c r="S194" s="63"/>
      <c r="T194" s="63" t="s">
        <v>798</v>
      </c>
      <c r="U194" s="63"/>
      <c r="V194" s="63" t="s">
        <v>22</v>
      </c>
      <c r="W194" s="63" t="s">
        <v>506</v>
      </c>
      <c r="X194" s="63">
        <v>1107020175</v>
      </c>
      <c r="Y194" s="429">
        <v>40835</v>
      </c>
      <c r="Z194" s="63"/>
      <c r="AA194" s="63" t="s">
        <v>4158</v>
      </c>
      <c r="AB194" s="63" t="s">
        <v>4159</v>
      </c>
      <c r="AC194" s="63"/>
      <c r="AD194" s="63" t="s">
        <v>4283</v>
      </c>
      <c r="AE194" s="63" t="s">
        <v>4283</v>
      </c>
      <c r="AF194" s="63" t="s">
        <v>4283</v>
      </c>
      <c r="AG194" s="174"/>
      <c r="AH194" s="174"/>
      <c r="AI194" s="174"/>
      <c r="AJ194" s="174"/>
      <c r="AK194" s="174"/>
      <c r="AL194" s="174"/>
      <c r="AM194" s="174"/>
      <c r="AN194" s="174"/>
      <c r="AO194" s="174"/>
      <c r="AP194" s="174"/>
      <c r="AQ194" s="174"/>
      <c r="AR194" s="174"/>
      <c r="AS194" s="174"/>
      <c r="AT194" s="415"/>
      <c r="AU194" s="174"/>
      <c r="AV194" s="437"/>
      <c r="AW194" s="424"/>
      <c r="AX194" s="462"/>
      <c r="AY194" s="422"/>
      <c r="AZ194" s="530"/>
      <c r="BA194" s="530"/>
      <c r="BB194" s="422"/>
      <c r="BC194" s="530"/>
      <c r="BD194" s="424"/>
      <c r="BE194" s="462">
        <v>1</v>
      </c>
      <c r="BF194" s="426"/>
      <c r="BG194" s="426">
        <f t="shared" si="2"/>
        <v>0</v>
      </c>
      <c r="BH194" s="426">
        <f t="shared" si="3"/>
        <v>0</v>
      </c>
      <c r="BI194" s="426">
        <f t="shared" si="4"/>
        <v>0</v>
      </c>
      <c r="BJ194" s="426">
        <f t="shared" si="5"/>
        <v>0</v>
      </c>
      <c r="BK194" s="425" t="b">
        <f t="shared" si="6"/>
        <v>0</v>
      </c>
    </row>
    <row r="195" spans="1:63" ht="15.75" customHeight="1">
      <c r="A195" s="174" t="s">
        <v>10</v>
      </c>
      <c r="B195" s="63" t="s">
        <v>11</v>
      </c>
      <c r="C195" s="63" t="s">
        <v>12</v>
      </c>
      <c r="D195" s="63" t="s">
        <v>13</v>
      </c>
      <c r="E195" s="63" t="s">
        <v>3756</v>
      </c>
      <c r="F195" s="63"/>
      <c r="G195" s="63" t="s">
        <v>795</v>
      </c>
      <c r="H195" s="63"/>
      <c r="I195" s="63"/>
      <c r="J195" s="63" t="s">
        <v>796</v>
      </c>
      <c r="K195" s="63"/>
      <c r="L195" s="63"/>
      <c r="M195" s="63" t="s">
        <v>797</v>
      </c>
      <c r="N195" s="63"/>
      <c r="O195" s="63" t="s">
        <v>15</v>
      </c>
      <c r="P195" s="63" t="s">
        <v>16</v>
      </c>
      <c r="Q195" s="63" t="s">
        <v>21</v>
      </c>
      <c r="R195" s="63" t="s">
        <v>3006</v>
      </c>
      <c r="S195" s="63"/>
      <c r="T195" s="63" t="s">
        <v>799</v>
      </c>
      <c r="U195" s="63"/>
      <c r="V195" s="63" t="s">
        <v>22</v>
      </c>
      <c r="W195" s="63" t="s">
        <v>506</v>
      </c>
      <c r="X195" s="63">
        <v>1107020176</v>
      </c>
      <c r="Y195" s="429">
        <v>40835</v>
      </c>
      <c r="Z195" s="63"/>
      <c r="AA195" s="63" t="s">
        <v>4158</v>
      </c>
      <c r="AB195" s="63" t="s">
        <v>4159</v>
      </c>
      <c r="AC195" s="63"/>
      <c r="AD195" s="63" t="s">
        <v>4283</v>
      </c>
      <c r="AE195" s="63" t="s">
        <v>4283</v>
      </c>
      <c r="AF195" s="63" t="s">
        <v>4283</v>
      </c>
      <c r="AG195" s="174"/>
      <c r="AH195" s="174"/>
      <c r="AI195" s="174"/>
      <c r="AJ195" s="174"/>
      <c r="AK195" s="174"/>
      <c r="AL195" s="174"/>
      <c r="AM195" s="174"/>
      <c r="AN195" s="174"/>
      <c r="AO195" s="174"/>
      <c r="AP195" s="174"/>
      <c r="AQ195" s="174"/>
      <c r="AR195" s="174"/>
      <c r="AS195" s="174"/>
      <c r="AT195" s="415"/>
      <c r="AU195" s="174"/>
      <c r="AV195" s="437"/>
      <c r="AW195" s="424"/>
      <c r="AX195" s="462"/>
      <c r="AY195" s="422"/>
      <c r="AZ195" s="530"/>
      <c r="BA195" s="530"/>
      <c r="BB195" s="422"/>
      <c r="BC195" s="530"/>
      <c r="BD195" s="424"/>
      <c r="BE195" s="462"/>
      <c r="BF195" s="426"/>
      <c r="BG195" s="426">
        <f t="shared" si="2"/>
        <v>0</v>
      </c>
      <c r="BH195" s="426">
        <f t="shared" si="3"/>
        <v>0</v>
      </c>
      <c r="BI195" s="426">
        <f t="shared" si="4"/>
        <v>0</v>
      </c>
      <c r="BJ195" s="426">
        <f t="shared" si="5"/>
        <v>0</v>
      </c>
      <c r="BK195" s="425" t="b">
        <f t="shared" si="6"/>
        <v>0</v>
      </c>
    </row>
    <row r="196" spans="1:63" ht="15.75" customHeight="1">
      <c r="A196" s="174" t="s">
        <v>10</v>
      </c>
      <c r="B196" s="63" t="s">
        <v>11</v>
      </c>
      <c r="C196" s="63" t="s">
        <v>12</v>
      </c>
      <c r="D196" s="63" t="s">
        <v>13</v>
      </c>
      <c r="E196" s="63" t="s">
        <v>3756</v>
      </c>
      <c r="F196" s="63"/>
      <c r="G196" s="63" t="s">
        <v>795</v>
      </c>
      <c r="H196" s="63"/>
      <c r="I196" s="63"/>
      <c r="J196" s="63" t="s">
        <v>796</v>
      </c>
      <c r="K196" s="63"/>
      <c r="L196" s="63"/>
      <c r="M196" s="63" t="s">
        <v>797</v>
      </c>
      <c r="N196" s="63"/>
      <c r="O196" s="63" t="s">
        <v>15</v>
      </c>
      <c r="P196" s="63" t="s">
        <v>16</v>
      </c>
      <c r="Q196" s="63" t="s">
        <v>21</v>
      </c>
      <c r="R196" s="63" t="s">
        <v>3006</v>
      </c>
      <c r="S196" s="63"/>
      <c r="T196" s="63" t="s">
        <v>800</v>
      </c>
      <c r="U196" s="63"/>
      <c r="V196" s="63" t="s">
        <v>22</v>
      </c>
      <c r="W196" s="63" t="s">
        <v>506</v>
      </c>
      <c r="X196" s="63">
        <v>1107020177</v>
      </c>
      <c r="Y196" s="429">
        <v>40835</v>
      </c>
      <c r="Z196" s="63"/>
      <c r="AA196" s="63" t="s">
        <v>4158</v>
      </c>
      <c r="AB196" s="63" t="s">
        <v>4159</v>
      </c>
      <c r="AC196" s="63"/>
      <c r="AD196" s="63" t="s">
        <v>4283</v>
      </c>
      <c r="AE196" s="63" t="s">
        <v>4283</v>
      </c>
      <c r="AF196" s="63" t="s">
        <v>4283</v>
      </c>
      <c r="AG196" s="174"/>
      <c r="AH196" s="174"/>
      <c r="AI196" s="174"/>
      <c r="AJ196" s="174"/>
      <c r="AK196" s="174"/>
      <c r="AL196" s="174"/>
      <c r="AM196" s="174"/>
      <c r="AN196" s="174"/>
      <c r="AO196" s="174"/>
      <c r="AP196" s="174"/>
      <c r="AQ196" s="174"/>
      <c r="AR196" s="174"/>
      <c r="AS196" s="174"/>
      <c r="AT196" s="415"/>
      <c r="AU196" s="174"/>
      <c r="AV196" s="437"/>
      <c r="AW196" s="424"/>
      <c r="AX196" s="462"/>
      <c r="AY196" s="422"/>
      <c r="AZ196" s="530"/>
      <c r="BA196" s="530"/>
      <c r="BB196" s="422"/>
      <c r="BC196" s="530"/>
      <c r="BD196" s="424"/>
      <c r="BE196" s="462"/>
      <c r="BF196" s="426"/>
      <c r="BG196" s="426">
        <f t="shared" si="2"/>
        <v>0</v>
      </c>
      <c r="BH196" s="426">
        <f t="shared" si="3"/>
        <v>0</v>
      </c>
      <c r="BI196" s="426">
        <f t="shared" si="4"/>
        <v>0</v>
      </c>
      <c r="BJ196" s="426">
        <f t="shared" si="5"/>
        <v>0</v>
      </c>
      <c r="BK196" s="425" t="b">
        <f t="shared" si="6"/>
        <v>0</v>
      </c>
    </row>
    <row r="197" spans="1:63" ht="15.75" customHeight="1">
      <c r="A197" s="174" t="s">
        <v>10</v>
      </c>
      <c r="B197" s="63" t="s">
        <v>11</v>
      </c>
      <c r="C197" s="63" t="s">
        <v>12</v>
      </c>
      <c r="D197" s="63" t="s">
        <v>13</v>
      </c>
      <c r="E197" s="63" t="s">
        <v>3756</v>
      </c>
      <c r="F197" s="63"/>
      <c r="G197" s="63" t="s">
        <v>795</v>
      </c>
      <c r="H197" s="63"/>
      <c r="I197" s="63"/>
      <c r="J197" s="63" t="s">
        <v>796</v>
      </c>
      <c r="K197" s="63"/>
      <c r="L197" s="63"/>
      <c r="M197" s="63" t="s">
        <v>797</v>
      </c>
      <c r="N197" s="63"/>
      <c r="O197" s="63" t="s">
        <v>15</v>
      </c>
      <c r="P197" s="63" t="s">
        <v>16</v>
      </c>
      <c r="Q197" s="63" t="s">
        <v>21</v>
      </c>
      <c r="R197" s="63" t="s">
        <v>3006</v>
      </c>
      <c r="S197" s="63"/>
      <c r="T197" s="63" t="s">
        <v>801</v>
      </c>
      <c r="U197" s="63"/>
      <c r="V197" s="63" t="s">
        <v>22</v>
      </c>
      <c r="W197" s="63" t="s">
        <v>506</v>
      </c>
      <c r="X197" s="63">
        <v>1107020178</v>
      </c>
      <c r="Y197" s="429">
        <v>40835</v>
      </c>
      <c r="Z197" s="63"/>
      <c r="AA197" s="63" t="s">
        <v>4158</v>
      </c>
      <c r="AB197" s="63" t="s">
        <v>4159</v>
      </c>
      <c r="AC197" s="63"/>
      <c r="AD197" s="63" t="s">
        <v>4283</v>
      </c>
      <c r="AE197" s="63" t="s">
        <v>4283</v>
      </c>
      <c r="AF197" s="63" t="s">
        <v>4283</v>
      </c>
      <c r="AG197" s="174"/>
      <c r="AH197" s="174"/>
      <c r="AI197" s="174"/>
      <c r="AJ197" s="174"/>
      <c r="AK197" s="174"/>
      <c r="AL197" s="174"/>
      <c r="AM197" s="174"/>
      <c r="AN197" s="174"/>
      <c r="AO197" s="174"/>
      <c r="AP197" s="174"/>
      <c r="AQ197" s="174"/>
      <c r="AR197" s="174"/>
      <c r="AS197" s="174"/>
      <c r="AT197" s="415"/>
      <c r="AU197" s="174"/>
      <c r="AV197" s="437"/>
      <c r="AW197" s="424"/>
      <c r="AX197" s="462"/>
      <c r="AY197" s="422"/>
      <c r="AZ197" s="530"/>
      <c r="BA197" s="530"/>
      <c r="BB197" s="422"/>
      <c r="BC197" s="530"/>
      <c r="BD197" s="424"/>
      <c r="BE197" s="462"/>
      <c r="BF197" s="426"/>
      <c r="BG197" s="426">
        <f t="shared" si="2"/>
        <v>0</v>
      </c>
      <c r="BH197" s="426">
        <f t="shared" si="3"/>
        <v>0</v>
      </c>
      <c r="BI197" s="426">
        <f t="shared" si="4"/>
        <v>0</v>
      </c>
      <c r="BJ197" s="426">
        <f t="shared" si="5"/>
        <v>0</v>
      </c>
      <c r="BK197" s="425" t="b">
        <f t="shared" si="6"/>
        <v>0</v>
      </c>
    </row>
    <row r="198" spans="1:63" ht="15.75" customHeight="1">
      <c r="A198" s="174" t="s">
        <v>10</v>
      </c>
      <c r="B198" s="63" t="s">
        <v>11</v>
      </c>
      <c r="C198" s="63" t="s">
        <v>12</v>
      </c>
      <c r="D198" s="63" t="s">
        <v>13</v>
      </c>
      <c r="E198" s="63" t="s">
        <v>3756</v>
      </c>
      <c r="F198" s="63"/>
      <c r="G198" s="63" t="s">
        <v>787</v>
      </c>
      <c r="H198" s="63"/>
      <c r="I198" s="63"/>
      <c r="J198" s="63" t="s">
        <v>788</v>
      </c>
      <c r="K198" s="63"/>
      <c r="L198" s="63"/>
      <c r="M198" s="63" t="s">
        <v>789</v>
      </c>
      <c r="N198" s="63"/>
      <c r="O198" s="63" t="s">
        <v>15</v>
      </c>
      <c r="P198" s="63" t="s">
        <v>16</v>
      </c>
      <c r="Q198" s="63" t="s">
        <v>21</v>
      </c>
      <c r="R198" s="63" t="s">
        <v>3006</v>
      </c>
      <c r="S198" s="63"/>
      <c r="T198" s="63" t="s">
        <v>790</v>
      </c>
      <c r="U198" s="63"/>
      <c r="V198" s="63" t="s">
        <v>22</v>
      </c>
      <c r="W198" s="63" t="s">
        <v>59</v>
      </c>
      <c r="X198" s="63">
        <v>1107020044</v>
      </c>
      <c r="Y198" s="429">
        <v>45426</v>
      </c>
      <c r="Z198" s="430">
        <v>47253</v>
      </c>
      <c r="AA198" s="63" t="s">
        <v>4158</v>
      </c>
      <c r="AB198" s="63" t="s">
        <v>4159</v>
      </c>
      <c r="AC198" s="63"/>
      <c r="AD198" s="63" t="s">
        <v>5291</v>
      </c>
      <c r="AE198" s="63" t="s">
        <v>5292</v>
      </c>
      <c r="AF198" s="63"/>
      <c r="AG198" s="174"/>
      <c r="AH198" s="174"/>
      <c r="AI198" s="174"/>
      <c r="AJ198" s="174"/>
      <c r="AK198" s="174"/>
      <c r="AL198" s="174"/>
      <c r="AM198" s="174"/>
      <c r="AN198" s="174"/>
      <c r="AO198" s="174"/>
      <c r="AP198" s="174"/>
      <c r="AQ198" s="174"/>
      <c r="AR198" s="174" t="s">
        <v>2317</v>
      </c>
      <c r="AS198" s="174">
        <v>2024</v>
      </c>
      <c r="AT198" s="415">
        <v>45427</v>
      </c>
      <c r="AU198" s="174" t="s">
        <v>1351</v>
      </c>
      <c r="AV198" s="419" t="s">
        <v>5179</v>
      </c>
      <c r="AW198" s="424"/>
      <c r="AX198" s="462"/>
      <c r="AY198" s="422"/>
      <c r="AZ198" s="530"/>
      <c r="BA198" s="530"/>
      <c r="BB198" s="422"/>
      <c r="BC198" s="530"/>
      <c r="BD198" s="424"/>
      <c r="BE198" s="462">
        <v>1</v>
      </c>
      <c r="BF198" s="429">
        <v>40667</v>
      </c>
      <c r="BG198" s="426">
        <f t="shared" si="2"/>
        <v>0</v>
      </c>
      <c r="BH198" s="426">
        <f t="shared" si="3"/>
        <v>0</v>
      </c>
      <c r="BI198" s="426">
        <f t="shared" si="4"/>
        <v>0</v>
      </c>
      <c r="BJ198" s="426">
        <f t="shared" si="5"/>
        <v>0</v>
      </c>
      <c r="BK198" s="425" t="b">
        <f t="shared" si="6"/>
        <v>0</v>
      </c>
    </row>
    <row r="199" spans="1:63" ht="15.75" customHeight="1">
      <c r="A199" s="174" t="s">
        <v>10</v>
      </c>
      <c r="B199" s="63" t="s">
        <v>11</v>
      </c>
      <c r="C199" s="63" t="s">
        <v>12</v>
      </c>
      <c r="D199" s="63" t="s">
        <v>13</v>
      </c>
      <c r="E199" s="63" t="s">
        <v>3756</v>
      </c>
      <c r="F199" s="63"/>
      <c r="G199" s="63" t="s">
        <v>787</v>
      </c>
      <c r="H199" s="63"/>
      <c r="I199" s="63"/>
      <c r="J199" s="63" t="s">
        <v>788</v>
      </c>
      <c r="K199" s="63"/>
      <c r="L199" s="63"/>
      <c r="M199" s="63" t="s">
        <v>789</v>
      </c>
      <c r="N199" s="63"/>
      <c r="O199" s="63" t="s">
        <v>15</v>
      </c>
      <c r="P199" s="63" t="s">
        <v>16</v>
      </c>
      <c r="Q199" s="63" t="s">
        <v>21</v>
      </c>
      <c r="R199" s="63" t="s">
        <v>3006</v>
      </c>
      <c r="S199" s="63"/>
      <c r="T199" s="63" t="s">
        <v>791</v>
      </c>
      <c r="U199" s="63"/>
      <c r="V199" s="63" t="s">
        <v>22</v>
      </c>
      <c r="W199" s="63" t="s">
        <v>59</v>
      </c>
      <c r="X199" s="63">
        <v>1107020045</v>
      </c>
      <c r="Y199" s="429">
        <v>45426</v>
      </c>
      <c r="Z199" s="430">
        <v>47253</v>
      </c>
      <c r="AA199" s="63" t="s">
        <v>4158</v>
      </c>
      <c r="AB199" s="63" t="s">
        <v>4159</v>
      </c>
      <c r="AC199" s="63"/>
      <c r="AD199" s="63" t="s">
        <v>5291</v>
      </c>
      <c r="AE199" s="63" t="s">
        <v>5292</v>
      </c>
      <c r="AF199" s="63"/>
      <c r="AG199" s="174"/>
      <c r="AH199" s="174"/>
      <c r="AI199" s="174"/>
      <c r="AJ199" s="174"/>
      <c r="AK199" s="174"/>
      <c r="AL199" s="174"/>
      <c r="AM199" s="174"/>
      <c r="AN199" s="174"/>
      <c r="AO199" s="174"/>
      <c r="AP199" s="174"/>
      <c r="AQ199" s="174"/>
      <c r="AR199" s="174" t="s">
        <v>2317</v>
      </c>
      <c r="AS199" s="174">
        <v>2024</v>
      </c>
      <c r="AT199" s="415">
        <v>45427</v>
      </c>
      <c r="AU199" s="174" t="s">
        <v>1351</v>
      </c>
      <c r="AV199" s="419" t="s">
        <v>5179</v>
      </c>
      <c r="AW199" s="424"/>
      <c r="AX199" s="462"/>
      <c r="AY199" s="422"/>
      <c r="AZ199" s="530"/>
      <c r="BA199" s="530"/>
      <c r="BB199" s="422"/>
      <c r="BC199" s="530"/>
      <c r="BD199" s="424"/>
      <c r="BE199" s="462"/>
      <c r="BF199" s="429">
        <v>40667</v>
      </c>
      <c r="BG199" s="426">
        <f t="shared" si="2"/>
        <v>0</v>
      </c>
      <c r="BH199" s="426">
        <f t="shared" si="3"/>
        <v>0</v>
      </c>
      <c r="BI199" s="426">
        <f t="shared" si="4"/>
        <v>0</v>
      </c>
      <c r="BJ199" s="426">
        <f t="shared" si="5"/>
        <v>0</v>
      </c>
      <c r="BK199" s="425" t="b">
        <f t="shared" si="6"/>
        <v>0</v>
      </c>
    </row>
    <row r="200" spans="1:63" ht="15.75" customHeight="1">
      <c r="A200" s="174" t="s">
        <v>10</v>
      </c>
      <c r="B200" s="63" t="s">
        <v>11</v>
      </c>
      <c r="C200" s="63" t="s">
        <v>12</v>
      </c>
      <c r="D200" s="63" t="s">
        <v>13</v>
      </c>
      <c r="E200" s="63" t="s">
        <v>3756</v>
      </c>
      <c r="F200" s="63"/>
      <c r="G200" s="63" t="s">
        <v>787</v>
      </c>
      <c r="H200" s="63"/>
      <c r="I200" s="63"/>
      <c r="J200" s="63" t="s">
        <v>788</v>
      </c>
      <c r="K200" s="63"/>
      <c r="L200" s="63"/>
      <c r="M200" s="63" t="s">
        <v>789</v>
      </c>
      <c r="N200" s="63"/>
      <c r="O200" s="63" t="s">
        <v>15</v>
      </c>
      <c r="P200" s="63" t="s">
        <v>16</v>
      </c>
      <c r="Q200" s="63" t="s">
        <v>21</v>
      </c>
      <c r="R200" s="63" t="s">
        <v>3006</v>
      </c>
      <c r="S200" s="63"/>
      <c r="T200" s="63" t="s">
        <v>792</v>
      </c>
      <c r="U200" s="63"/>
      <c r="V200" s="63" t="s">
        <v>22</v>
      </c>
      <c r="W200" s="63" t="s">
        <v>59</v>
      </c>
      <c r="X200" s="63">
        <v>1107020046</v>
      </c>
      <c r="Y200" s="429">
        <v>45426</v>
      </c>
      <c r="Z200" s="430">
        <v>47253</v>
      </c>
      <c r="AA200" s="63" t="s">
        <v>4158</v>
      </c>
      <c r="AB200" s="63" t="s">
        <v>4159</v>
      </c>
      <c r="AC200" s="63"/>
      <c r="AD200" s="63" t="s">
        <v>5291</v>
      </c>
      <c r="AE200" s="63" t="s">
        <v>5292</v>
      </c>
      <c r="AF200" s="63"/>
      <c r="AG200" s="174"/>
      <c r="AH200" s="174"/>
      <c r="AI200" s="174"/>
      <c r="AJ200" s="174"/>
      <c r="AK200" s="174"/>
      <c r="AL200" s="174"/>
      <c r="AM200" s="174"/>
      <c r="AN200" s="174"/>
      <c r="AO200" s="174"/>
      <c r="AP200" s="174"/>
      <c r="AQ200" s="174"/>
      <c r="AR200" s="174" t="s">
        <v>2317</v>
      </c>
      <c r="AS200" s="174">
        <v>2024</v>
      </c>
      <c r="AT200" s="415">
        <v>45427</v>
      </c>
      <c r="AU200" s="174" t="s">
        <v>1351</v>
      </c>
      <c r="AV200" s="419" t="s">
        <v>5179</v>
      </c>
      <c r="AW200" s="424"/>
      <c r="AX200" s="462"/>
      <c r="AY200" s="422"/>
      <c r="AZ200" s="530"/>
      <c r="BA200" s="530"/>
      <c r="BB200" s="422"/>
      <c r="BC200" s="530"/>
      <c r="BD200" s="424"/>
      <c r="BE200" s="462"/>
      <c r="BF200" s="429">
        <v>40667</v>
      </c>
      <c r="BG200" s="426">
        <f t="shared" si="2"/>
        <v>0</v>
      </c>
      <c r="BH200" s="426">
        <f t="shared" si="3"/>
        <v>0</v>
      </c>
      <c r="BI200" s="426">
        <f t="shared" si="4"/>
        <v>0</v>
      </c>
      <c r="BJ200" s="426">
        <f t="shared" si="5"/>
        <v>0</v>
      </c>
      <c r="BK200" s="425" t="b">
        <f t="shared" si="6"/>
        <v>0</v>
      </c>
    </row>
    <row r="201" spans="1:63" ht="15.75" customHeight="1">
      <c r="A201" s="174" t="s">
        <v>10</v>
      </c>
      <c r="B201" s="63" t="s">
        <v>11</v>
      </c>
      <c r="C201" s="63" t="s">
        <v>12</v>
      </c>
      <c r="D201" s="63" t="s">
        <v>13</v>
      </c>
      <c r="E201" s="63" t="s">
        <v>3756</v>
      </c>
      <c r="F201" s="63"/>
      <c r="G201" s="63" t="s">
        <v>787</v>
      </c>
      <c r="H201" s="63"/>
      <c r="I201" s="63"/>
      <c r="J201" s="63" t="s">
        <v>793</v>
      </c>
      <c r="K201" s="63"/>
      <c r="L201" s="63"/>
      <c r="M201" s="63" t="s">
        <v>789</v>
      </c>
      <c r="N201" s="63"/>
      <c r="O201" s="63" t="s">
        <v>15</v>
      </c>
      <c r="P201" s="63" t="s">
        <v>16</v>
      </c>
      <c r="Q201" s="63" t="s">
        <v>21</v>
      </c>
      <c r="R201" s="63" t="s">
        <v>3006</v>
      </c>
      <c r="S201" s="63"/>
      <c r="T201" s="63" t="s">
        <v>794</v>
      </c>
      <c r="U201" s="63"/>
      <c r="V201" s="63" t="s">
        <v>22</v>
      </c>
      <c r="W201" s="63" t="s">
        <v>59</v>
      </c>
      <c r="X201" s="63">
        <v>1107020043</v>
      </c>
      <c r="Y201" s="429">
        <v>45426</v>
      </c>
      <c r="Z201" s="430">
        <v>47253</v>
      </c>
      <c r="AA201" s="63" t="s">
        <v>4158</v>
      </c>
      <c r="AB201" s="63" t="s">
        <v>4159</v>
      </c>
      <c r="AC201" s="63"/>
      <c r="AD201" s="63" t="s">
        <v>9112</v>
      </c>
      <c r="AE201" s="63" t="s">
        <v>9113</v>
      </c>
      <c r="AF201" s="63"/>
      <c r="AG201" s="174"/>
      <c r="AH201" s="174"/>
      <c r="AI201" s="174"/>
      <c r="AJ201" s="174"/>
      <c r="AK201" s="174"/>
      <c r="AL201" s="174"/>
      <c r="AM201" s="174"/>
      <c r="AN201" s="174"/>
      <c r="AO201" s="174"/>
      <c r="AP201" s="174"/>
      <c r="AQ201" s="174"/>
      <c r="AR201" s="174" t="s">
        <v>2319</v>
      </c>
      <c r="AS201" s="174">
        <v>2024</v>
      </c>
      <c r="AT201" s="415">
        <v>45457</v>
      </c>
      <c r="AU201" s="174" t="s">
        <v>1351</v>
      </c>
      <c r="AV201" s="437" t="s">
        <v>5179</v>
      </c>
      <c r="AW201" s="424"/>
      <c r="AX201" s="462"/>
      <c r="AY201" s="422"/>
      <c r="AZ201" s="530"/>
      <c r="BA201" s="530"/>
      <c r="BB201" s="422"/>
      <c r="BC201" s="530"/>
      <c r="BD201" s="424"/>
      <c r="BE201" s="462"/>
      <c r="BF201" s="426"/>
      <c r="BG201" s="426">
        <f t="shared" si="2"/>
        <v>0</v>
      </c>
      <c r="BH201" s="426">
        <f t="shared" si="3"/>
        <v>0</v>
      </c>
      <c r="BI201" s="426">
        <f t="shared" si="4"/>
        <v>0</v>
      </c>
      <c r="BJ201" s="426">
        <f t="shared" si="5"/>
        <v>0</v>
      </c>
      <c r="BK201" s="425" t="b">
        <f t="shared" si="6"/>
        <v>0</v>
      </c>
    </row>
    <row r="202" spans="1:63" ht="15.75" customHeight="1">
      <c r="A202" s="174" t="s">
        <v>10</v>
      </c>
      <c r="B202" s="63" t="s">
        <v>11</v>
      </c>
      <c r="C202" s="63" t="s">
        <v>12</v>
      </c>
      <c r="D202" s="63" t="s">
        <v>13</v>
      </c>
      <c r="E202" s="63" t="s">
        <v>3756</v>
      </c>
      <c r="F202" s="63"/>
      <c r="G202" s="63" t="s">
        <v>787</v>
      </c>
      <c r="H202" s="63"/>
      <c r="I202" s="63"/>
      <c r="J202" s="63" t="s">
        <v>793</v>
      </c>
      <c r="K202" s="63"/>
      <c r="L202" s="63"/>
      <c r="M202" s="63" t="s">
        <v>789</v>
      </c>
      <c r="N202" s="63"/>
      <c r="O202" s="63" t="s">
        <v>15</v>
      </c>
      <c r="P202" s="63" t="s">
        <v>16</v>
      </c>
      <c r="Q202" s="63" t="s">
        <v>21</v>
      </c>
      <c r="R202" s="63" t="s">
        <v>3006</v>
      </c>
      <c r="S202" s="63"/>
      <c r="T202" s="63" t="s">
        <v>790</v>
      </c>
      <c r="U202" s="63"/>
      <c r="V202" s="63" t="s">
        <v>22</v>
      </c>
      <c r="W202" s="63" t="s">
        <v>59</v>
      </c>
      <c r="X202" s="63">
        <v>1107020040</v>
      </c>
      <c r="Y202" s="429">
        <v>45426</v>
      </c>
      <c r="Z202" s="430">
        <v>47253</v>
      </c>
      <c r="AA202" s="63" t="s">
        <v>4158</v>
      </c>
      <c r="AB202" s="63" t="s">
        <v>4159</v>
      </c>
      <c r="AC202" s="63"/>
      <c r="AD202" s="63" t="s">
        <v>9112</v>
      </c>
      <c r="AE202" s="63" t="s">
        <v>9113</v>
      </c>
      <c r="AF202" s="63"/>
      <c r="AG202" s="174"/>
      <c r="AH202" s="174"/>
      <c r="AI202" s="174"/>
      <c r="AJ202" s="174"/>
      <c r="AK202" s="174"/>
      <c r="AL202" s="174"/>
      <c r="AM202" s="174"/>
      <c r="AN202" s="174"/>
      <c r="AO202" s="174"/>
      <c r="AP202" s="174"/>
      <c r="AQ202" s="174"/>
      <c r="AR202" s="174" t="s">
        <v>2319</v>
      </c>
      <c r="AS202" s="174">
        <v>2024</v>
      </c>
      <c r="AT202" s="415">
        <v>45457</v>
      </c>
      <c r="AU202" s="174" t="s">
        <v>1351</v>
      </c>
      <c r="AV202" s="437" t="s">
        <v>5179</v>
      </c>
      <c r="AW202" s="424"/>
      <c r="AX202" s="462"/>
      <c r="AY202" s="422"/>
      <c r="AZ202" s="530"/>
      <c r="BA202" s="530"/>
      <c r="BB202" s="422"/>
      <c r="BC202" s="530"/>
      <c r="BD202" s="424"/>
      <c r="BE202" s="462"/>
      <c r="BF202" s="426"/>
      <c r="BG202" s="426">
        <f t="shared" si="2"/>
        <v>0</v>
      </c>
      <c r="BH202" s="426">
        <f t="shared" si="3"/>
        <v>0</v>
      </c>
      <c r="BI202" s="426">
        <f t="shared" si="4"/>
        <v>0</v>
      </c>
      <c r="BJ202" s="426">
        <f t="shared" si="5"/>
        <v>0</v>
      </c>
      <c r="BK202" s="425" t="b">
        <f t="shared" si="6"/>
        <v>0</v>
      </c>
    </row>
    <row r="203" spans="1:63" ht="15.75" customHeight="1">
      <c r="A203" s="174" t="s">
        <v>10</v>
      </c>
      <c r="B203" s="63" t="s">
        <v>11</v>
      </c>
      <c r="C203" s="63" t="s">
        <v>12</v>
      </c>
      <c r="D203" s="63" t="s">
        <v>13</v>
      </c>
      <c r="E203" s="63" t="s">
        <v>3756</v>
      </c>
      <c r="F203" s="63"/>
      <c r="G203" s="63" t="s">
        <v>787</v>
      </c>
      <c r="H203" s="63"/>
      <c r="I203" s="63"/>
      <c r="J203" s="63" t="s">
        <v>793</v>
      </c>
      <c r="K203" s="63"/>
      <c r="L203" s="63"/>
      <c r="M203" s="63" t="s">
        <v>789</v>
      </c>
      <c r="N203" s="63"/>
      <c r="O203" s="63" t="s">
        <v>15</v>
      </c>
      <c r="P203" s="63" t="s">
        <v>16</v>
      </c>
      <c r="Q203" s="63" t="s">
        <v>21</v>
      </c>
      <c r="R203" s="63" t="s">
        <v>3006</v>
      </c>
      <c r="S203" s="63"/>
      <c r="T203" s="63" t="s">
        <v>791</v>
      </c>
      <c r="U203" s="63"/>
      <c r="V203" s="63" t="s">
        <v>22</v>
      </c>
      <c r="W203" s="63" t="s">
        <v>59</v>
      </c>
      <c r="X203" s="63">
        <v>1107020041</v>
      </c>
      <c r="Y203" s="429">
        <v>45426</v>
      </c>
      <c r="Z203" s="430">
        <v>47253</v>
      </c>
      <c r="AA203" s="63" t="s">
        <v>4158</v>
      </c>
      <c r="AB203" s="63" t="s">
        <v>4159</v>
      </c>
      <c r="AC203" s="63"/>
      <c r="AD203" s="63" t="s">
        <v>9112</v>
      </c>
      <c r="AE203" s="63" t="s">
        <v>9113</v>
      </c>
      <c r="AF203" s="63"/>
      <c r="AG203" s="174"/>
      <c r="AH203" s="174"/>
      <c r="AI203" s="174"/>
      <c r="AJ203" s="174"/>
      <c r="AK203" s="174"/>
      <c r="AL203" s="174"/>
      <c r="AM203" s="174"/>
      <c r="AN203" s="174"/>
      <c r="AO203" s="174"/>
      <c r="AP203" s="174"/>
      <c r="AQ203" s="174"/>
      <c r="AR203" s="174" t="s">
        <v>2319</v>
      </c>
      <c r="AS203" s="174">
        <v>2024</v>
      </c>
      <c r="AT203" s="415">
        <v>45457</v>
      </c>
      <c r="AU203" s="174" t="s">
        <v>1351</v>
      </c>
      <c r="AV203" s="437" t="s">
        <v>5179</v>
      </c>
      <c r="AW203" s="424"/>
      <c r="AX203" s="462"/>
      <c r="AY203" s="422"/>
      <c r="AZ203" s="530"/>
      <c r="BA203" s="530"/>
      <c r="BB203" s="422"/>
      <c r="BC203" s="530"/>
      <c r="BD203" s="424"/>
      <c r="BE203" s="462"/>
      <c r="BF203" s="426"/>
      <c r="BG203" s="426">
        <f t="shared" si="2"/>
        <v>0</v>
      </c>
      <c r="BH203" s="426">
        <f t="shared" si="3"/>
        <v>0</v>
      </c>
      <c r="BI203" s="426">
        <f t="shared" si="4"/>
        <v>0</v>
      </c>
      <c r="BJ203" s="426">
        <f t="shared" si="5"/>
        <v>0</v>
      </c>
      <c r="BK203" s="425" t="b">
        <f t="shared" si="6"/>
        <v>0</v>
      </c>
    </row>
    <row r="204" spans="1:63" ht="15.75" customHeight="1">
      <c r="A204" s="174" t="s">
        <v>10</v>
      </c>
      <c r="B204" s="63" t="s">
        <v>11</v>
      </c>
      <c r="C204" s="63" t="s">
        <v>12</v>
      </c>
      <c r="D204" s="63" t="s">
        <v>13</v>
      </c>
      <c r="E204" s="63" t="s">
        <v>3756</v>
      </c>
      <c r="F204" s="63"/>
      <c r="G204" s="63" t="s">
        <v>787</v>
      </c>
      <c r="H204" s="63"/>
      <c r="I204" s="63"/>
      <c r="J204" s="63" t="s">
        <v>793</v>
      </c>
      <c r="K204" s="63"/>
      <c r="L204" s="63"/>
      <c r="M204" s="63" t="s">
        <v>789</v>
      </c>
      <c r="N204" s="63"/>
      <c r="O204" s="63" t="s">
        <v>15</v>
      </c>
      <c r="P204" s="63" t="s">
        <v>16</v>
      </c>
      <c r="Q204" s="63" t="s">
        <v>21</v>
      </c>
      <c r="R204" s="63" t="s">
        <v>3006</v>
      </c>
      <c r="S204" s="63"/>
      <c r="T204" s="63" t="s">
        <v>792</v>
      </c>
      <c r="U204" s="63"/>
      <c r="V204" s="63" t="s">
        <v>22</v>
      </c>
      <c r="W204" s="63" t="s">
        <v>59</v>
      </c>
      <c r="X204" s="63">
        <v>1107020042</v>
      </c>
      <c r="Y204" s="429">
        <v>45426</v>
      </c>
      <c r="Z204" s="430">
        <v>47253</v>
      </c>
      <c r="AA204" s="63" t="s">
        <v>4158</v>
      </c>
      <c r="AB204" s="63" t="s">
        <v>4159</v>
      </c>
      <c r="AC204" s="63"/>
      <c r="AD204" s="63" t="s">
        <v>9112</v>
      </c>
      <c r="AE204" s="63" t="s">
        <v>9113</v>
      </c>
      <c r="AF204" s="63"/>
      <c r="AG204" s="174"/>
      <c r="AH204" s="174"/>
      <c r="AI204" s="174"/>
      <c r="AJ204" s="174"/>
      <c r="AK204" s="174"/>
      <c r="AL204" s="174"/>
      <c r="AM204" s="174"/>
      <c r="AN204" s="174"/>
      <c r="AO204" s="174"/>
      <c r="AP204" s="174"/>
      <c r="AQ204" s="174"/>
      <c r="AR204" s="174" t="s">
        <v>2319</v>
      </c>
      <c r="AS204" s="174">
        <v>2024</v>
      </c>
      <c r="AT204" s="415">
        <v>45457</v>
      </c>
      <c r="AU204" s="174" t="s">
        <v>1351</v>
      </c>
      <c r="AV204" s="437" t="s">
        <v>5179</v>
      </c>
      <c r="AW204" s="424"/>
      <c r="AX204" s="462"/>
      <c r="AY204" s="422"/>
      <c r="AZ204" s="530"/>
      <c r="BA204" s="530"/>
      <c r="BB204" s="422"/>
      <c r="BC204" s="530"/>
      <c r="BD204" s="424"/>
      <c r="BE204" s="462"/>
      <c r="BF204" s="426"/>
      <c r="BG204" s="426">
        <f t="shared" si="2"/>
        <v>0</v>
      </c>
      <c r="BH204" s="426">
        <f t="shared" si="3"/>
        <v>0</v>
      </c>
      <c r="BI204" s="426">
        <f t="shared" si="4"/>
        <v>0</v>
      </c>
      <c r="BJ204" s="426">
        <f t="shared" si="5"/>
        <v>0</v>
      </c>
      <c r="BK204" s="425" t="b">
        <f t="shared" si="6"/>
        <v>0</v>
      </c>
    </row>
    <row r="205" spans="1:63" ht="15.75" customHeight="1">
      <c r="A205" s="174" t="s">
        <v>10</v>
      </c>
      <c r="B205" s="63" t="s">
        <v>11</v>
      </c>
      <c r="C205" s="63" t="s">
        <v>310</v>
      </c>
      <c r="D205" s="63" t="s">
        <v>13</v>
      </c>
      <c r="E205" s="63" t="s">
        <v>3756</v>
      </c>
      <c r="F205" s="63"/>
      <c r="G205" s="63" t="s">
        <v>806</v>
      </c>
      <c r="H205" s="63"/>
      <c r="I205" s="63"/>
      <c r="J205" s="63" t="s">
        <v>807</v>
      </c>
      <c r="K205" s="63"/>
      <c r="L205" s="63"/>
      <c r="M205" s="63" t="s">
        <v>808</v>
      </c>
      <c r="N205" s="63"/>
      <c r="O205" s="63" t="s">
        <v>15</v>
      </c>
      <c r="P205" s="63" t="s">
        <v>16</v>
      </c>
      <c r="Q205" s="63" t="s">
        <v>21</v>
      </c>
      <c r="R205" s="63" t="s">
        <v>3006</v>
      </c>
      <c r="S205" s="63"/>
      <c r="T205" s="63" t="s">
        <v>809</v>
      </c>
      <c r="U205" s="63"/>
      <c r="V205" s="63" t="s">
        <v>22</v>
      </c>
      <c r="W205" s="63" t="s">
        <v>810</v>
      </c>
      <c r="X205" s="63" t="s">
        <v>811</v>
      </c>
      <c r="Y205" s="429">
        <v>42440</v>
      </c>
      <c r="Z205" s="430">
        <v>46937</v>
      </c>
      <c r="AA205" s="63" t="s">
        <v>4158</v>
      </c>
      <c r="AB205" s="63" t="s">
        <v>4159</v>
      </c>
      <c r="AC205" s="63"/>
      <c r="AD205" s="63" t="s">
        <v>5294</v>
      </c>
      <c r="AE205" s="63" t="s">
        <v>5295</v>
      </c>
      <c r="AF205" s="63"/>
      <c r="AG205" s="174"/>
      <c r="AH205" s="174"/>
      <c r="AI205" s="174"/>
      <c r="AJ205" s="174"/>
      <c r="AK205" s="174"/>
      <c r="AL205" s="174"/>
      <c r="AM205" s="174"/>
      <c r="AN205" s="174"/>
      <c r="AO205" s="174"/>
      <c r="AP205" s="174"/>
      <c r="AQ205" s="174"/>
      <c r="AR205" s="174" t="s">
        <v>2324</v>
      </c>
      <c r="AS205" s="174">
        <v>2023</v>
      </c>
      <c r="AT205" s="415">
        <v>45167</v>
      </c>
      <c r="AU205" s="174" t="s">
        <v>1351</v>
      </c>
      <c r="AV205" s="419" t="s">
        <v>9114</v>
      </c>
      <c r="AW205" s="424"/>
      <c r="AX205" s="462"/>
      <c r="AY205" s="422"/>
      <c r="AZ205" s="530"/>
      <c r="BA205" s="530"/>
      <c r="BB205" s="422"/>
      <c r="BC205" s="530"/>
      <c r="BD205" s="424"/>
      <c r="BE205" s="462">
        <v>1</v>
      </c>
      <c r="BF205" s="429">
        <v>42440</v>
      </c>
      <c r="BG205" s="426">
        <f t="shared" si="2"/>
        <v>0</v>
      </c>
      <c r="BH205" s="426">
        <f t="shared" si="3"/>
        <v>0</v>
      </c>
      <c r="BI205" s="426">
        <f t="shared" si="4"/>
        <v>0</v>
      </c>
      <c r="BJ205" s="426">
        <f t="shared" si="5"/>
        <v>0</v>
      </c>
      <c r="BK205" s="425" t="b">
        <f t="shared" si="6"/>
        <v>0</v>
      </c>
    </row>
    <row r="206" spans="1:63" ht="15.75" customHeight="1">
      <c r="A206" s="174" t="s">
        <v>10</v>
      </c>
      <c r="B206" s="63" t="s">
        <v>11</v>
      </c>
      <c r="C206" s="63" t="s">
        <v>310</v>
      </c>
      <c r="D206" s="63" t="s">
        <v>13</v>
      </c>
      <c r="E206" s="63" t="s">
        <v>3756</v>
      </c>
      <c r="F206" s="63"/>
      <c r="G206" s="63" t="s">
        <v>806</v>
      </c>
      <c r="H206" s="63"/>
      <c r="I206" s="63"/>
      <c r="J206" s="63" t="s">
        <v>807</v>
      </c>
      <c r="K206" s="63"/>
      <c r="L206" s="63"/>
      <c r="M206" s="63" t="s">
        <v>808</v>
      </c>
      <c r="N206" s="63"/>
      <c r="O206" s="63" t="s">
        <v>15</v>
      </c>
      <c r="P206" s="63" t="s">
        <v>16</v>
      </c>
      <c r="Q206" s="63" t="s">
        <v>21</v>
      </c>
      <c r="R206" s="63" t="s">
        <v>3006</v>
      </c>
      <c r="S206" s="63"/>
      <c r="T206" s="63" t="s">
        <v>812</v>
      </c>
      <c r="U206" s="63"/>
      <c r="V206" s="63" t="s">
        <v>22</v>
      </c>
      <c r="W206" s="63" t="s">
        <v>56</v>
      </c>
      <c r="X206" s="63" t="s">
        <v>813</v>
      </c>
      <c r="Y206" s="429">
        <v>42440</v>
      </c>
      <c r="Z206" s="430">
        <v>46937</v>
      </c>
      <c r="AA206" s="63" t="s">
        <v>4158</v>
      </c>
      <c r="AB206" s="63" t="s">
        <v>4159</v>
      </c>
      <c r="AC206" s="63"/>
      <c r="AD206" s="63" t="s">
        <v>4283</v>
      </c>
      <c r="AE206" s="63" t="s">
        <v>5295</v>
      </c>
      <c r="AF206" s="63"/>
      <c r="AG206" s="174"/>
      <c r="AH206" s="174"/>
      <c r="AI206" s="174"/>
      <c r="AJ206" s="174"/>
      <c r="AK206" s="174"/>
      <c r="AL206" s="174"/>
      <c r="AM206" s="174"/>
      <c r="AN206" s="174"/>
      <c r="AO206" s="174"/>
      <c r="AP206" s="174"/>
      <c r="AQ206" s="174"/>
      <c r="AR206" s="174" t="s">
        <v>2324</v>
      </c>
      <c r="AS206" s="174">
        <v>2023</v>
      </c>
      <c r="AT206" s="415">
        <v>45167</v>
      </c>
      <c r="AU206" s="174" t="s">
        <v>1351</v>
      </c>
      <c r="AV206" s="419" t="s">
        <v>9115</v>
      </c>
      <c r="AW206" s="424"/>
      <c r="AX206" s="462"/>
      <c r="AY206" s="422"/>
      <c r="AZ206" s="530"/>
      <c r="BA206" s="530"/>
      <c r="BB206" s="422"/>
      <c r="BC206" s="530"/>
      <c r="BD206" s="424"/>
      <c r="BE206" s="462"/>
      <c r="BF206" s="429">
        <v>42440</v>
      </c>
      <c r="BG206" s="426">
        <f t="shared" si="2"/>
        <v>0</v>
      </c>
      <c r="BH206" s="426">
        <f t="shared" si="3"/>
        <v>0</v>
      </c>
      <c r="BI206" s="426">
        <f t="shared" si="4"/>
        <v>0</v>
      </c>
      <c r="BJ206" s="426">
        <f t="shared" si="5"/>
        <v>0</v>
      </c>
      <c r="BK206" s="425" t="b">
        <f t="shared" si="6"/>
        <v>0</v>
      </c>
    </row>
    <row r="207" spans="1:63" ht="15.75" customHeight="1">
      <c r="A207" s="174" t="s">
        <v>10</v>
      </c>
      <c r="B207" s="63" t="s">
        <v>11</v>
      </c>
      <c r="C207" s="63" t="s">
        <v>28</v>
      </c>
      <c r="D207" s="63" t="s">
        <v>13</v>
      </c>
      <c r="E207" s="63" t="s">
        <v>3756</v>
      </c>
      <c r="F207" s="63"/>
      <c r="G207" s="63" t="s">
        <v>1672</v>
      </c>
      <c r="H207" s="63"/>
      <c r="I207" s="63"/>
      <c r="J207" s="63" t="s">
        <v>1673</v>
      </c>
      <c r="K207" s="63"/>
      <c r="L207" s="63"/>
      <c r="M207" s="63"/>
      <c r="N207" s="63"/>
      <c r="O207" s="63" t="s">
        <v>15</v>
      </c>
      <c r="P207" s="63" t="s">
        <v>16</v>
      </c>
      <c r="Q207" s="63" t="s">
        <v>21</v>
      </c>
      <c r="R207" s="63" t="s">
        <v>3006</v>
      </c>
      <c r="S207" s="63"/>
      <c r="T207" s="63" t="s">
        <v>1674</v>
      </c>
      <c r="U207" s="63"/>
      <c r="V207" s="63" t="s">
        <v>22</v>
      </c>
      <c r="W207" s="63" t="s">
        <v>276</v>
      </c>
      <c r="X207" s="63" t="s">
        <v>1675</v>
      </c>
      <c r="Y207" s="429">
        <v>45054</v>
      </c>
      <c r="Z207" s="430">
        <v>46882</v>
      </c>
      <c r="AA207" s="63" t="s">
        <v>4158</v>
      </c>
      <c r="AB207" s="63" t="s">
        <v>4159</v>
      </c>
      <c r="AC207" s="63"/>
      <c r="AD207" s="63" t="s">
        <v>5297</v>
      </c>
      <c r="AE207" s="63" t="s">
        <v>5298</v>
      </c>
      <c r="AF207" s="435">
        <v>45187</v>
      </c>
      <c r="AG207" s="174"/>
      <c r="AH207" s="174"/>
      <c r="AI207" s="174"/>
      <c r="AJ207" s="174"/>
      <c r="AK207" s="174"/>
      <c r="AL207" s="174"/>
      <c r="AM207" s="174"/>
      <c r="AN207" s="174"/>
      <c r="AO207" s="174"/>
      <c r="AP207" s="174"/>
      <c r="AQ207" s="174"/>
      <c r="AR207" s="174" t="s">
        <v>2319</v>
      </c>
      <c r="AS207" s="174">
        <v>2023</v>
      </c>
      <c r="AT207" s="415">
        <v>45092</v>
      </c>
      <c r="AU207" s="174" t="s">
        <v>1351</v>
      </c>
      <c r="AV207" s="419" t="s">
        <v>9116</v>
      </c>
      <c r="AW207" s="424"/>
      <c r="AX207" s="462"/>
      <c r="AY207" s="422"/>
      <c r="AZ207" s="530"/>
      <c r="BA207" s="530"/>
      <c r="BB207" s="422"/>
      <c r="BC207" s="530"/>
      <c r="BD207" s="424"/>
      <c r="BE207" s="462"/>
      <c r="BF207" s="429">
        <v>44007</v>
      </c>
      <c r="BG207" s="426">
        <f t="shared" si="2"/>
        <v>0</v>
      </c>
      <c r="BH207" s="426">
        <f t="shared" si="3"/>
        <v>0</v>
      </c>
      <c r="BI207" s="426">
        <f t="shared" si="4"/>
        <v>0</v>
      </c>
      <c r="BJ207" s="426">
        <f t="shared" si="5"/>
        <v>0</v>
      </c>
      <c r="BK207" s="425" t="b">
        <f t="shared" si="6"/>
        <v>0</v>
      </c>
    </row>
    <row r="208" spans="1:63" ht="15.75" customHeight="1">
      <c r="A208" s="174" t="s">
        <v>10</v>
      </c>
      <c r="B208" s="63" t="s">
        <v>11</v>
      </c>
      <c r="C208" s="63" t="s">
        <v>12</v>
      </c>
      <c r="D208" s="63" t="s">
        <v>13</v>
      </c>
      <c r="E208" s="63" t="s">
        <v>3756</v>
      </c>
      <c r="F208" s="63"/>
      <c r="G208" s="63" t="s">
        <v>1676</v>
      </c>
      <c r="H208" s="63"/>
      <c r="I208" s="63"/>
      <c r="J208" s="63" t="s">
        <v>1677</v>
      </c>
      <c r="K208" s="63"/>
      <c r="L208" s="63"/>
      <c r="M208" s="63" t="s">
        <v>1678</v>
      </c>
      <c r="N208" s="63"/>
      <c r="O208" s="63" t="s">
        <v>15</v>
      </c>
      <c r="P208" s="63" t="s">
        <v>16</v>
      </c>
      <c r="Q208" s="63" t="s">
        <v>21</v>
      </c>
      <c r="R208" s="63" t="s">
        <v>3006</v>
      </c>
      <c r="S208" s="63"/>
      <c r="T208" s="63" t="s">
        <v>1679</v>
      </c>
      <c r="U208" s="63"/>
      <c r="V208" s="63" t="s">
        <v>22</v>
      </c>
      <c r="W208" s="63" t="s">
        <v>366</v>
      </c>
      <c r="X208" s="63" t="s">
        <v>1680</v>
      </c>
      <c r="Y208" s="429">
        <v>45054</v>
      </c>
      <c r="Z208" s="430">
        <v>46882</v>
      </c>
      <c r="AA208" s="63" t="s">
        <v>4158</v>
      </c>
      <c r="AB208" s="63" t="s">
        <v>4159</v>
      </c>
      <c r="AC208" s="63"/>
      <c r="AD208" s="63" t="s">
        <v>5299</v>
      </c>
      <c r="AE208" s="63" t="s">
        <v>5300</v>
      </c>
      <c r="AF208" s="63" t="s">
        <v>5301</v>
      </c>
      <c r="AG208" s="174"/>
      <c r="AH208" s="174"/>
      <c r="AI208" s="174"/>
      <c r="AJ208" s="174"/>
      <c r="AK208" s="174"/>
      <c r="AL208" s="174"/>
      <c r="AM208" s="174"/>
      <c r="AN208" s="174"/>
      <c r="AO208" s="174"/>
      <c r="AP208" s="174"/>
      <c r="AQ208" s="174"/>
      <c r="AR208" s="174" t="s">
        <v>2319</v>
      </c>
      <c r="AS208" s="174">
        <v>2023</v>
      </c>
      <c r="AT208" s="415">
        <v>45092</v>
      </c>
      <c r="AU208" s="174" t="s">
        <v>1351</v>
      </c>
      <c r="AV208" s="419" t="s">
        <v>9117</v>
      </c>
      <c r="AW208" s="424"/>
      <c r="AX208" s="462"/>
      <c r="AY208" s="422"/>
      <c r="AZ208" s="530"/>
      <c r="BA208" s="530"/>
      <c r="BB208" s="422"/>
      <c r="BC208" s="530"/>
      <c r="BD208" s="424"/>
      <c r="BE208" s="462">
        <v>1</v>
      </c>
      <c r="BF208" s="429">
        <v>43551</v>
      </c>
      <c r="BG208" s="426">
        <f t="shared" si="2"/>
        <v>0</v>
      </c>
      <c r="BH208" s="426">
        <f t="shared" si="3"/>
        <v>0</v>
      </c>
      <c r="BI208" s="426">
        <f t="shared" si="4"/>
        <v>0</v>
      </c>
      <c r="BJ208" s="426">
        <f t="shared" si="5"/>
        <v>0</v>
      </c>
      <c r="BK208" s="425" t="b">
        <f t="shared" si="6"/>
        <v>0</v>
      </c>
    </row>
    <row r="209" spans="1:63" ht="15.75" customHeight="1">
      <c r="A209" s="174" t="s">
        <v>10</v>
      </c>
      <c r="B209" s="63" t="s">
        <v>11</v>
      </c>
      <c r="C209" s="63" t="s">
        <v>12</v>
      </c>
      <c r="D209" s="63" t="s">
        <v>13</v>
      </c>
      <c r="E209" s="63" t="s">
        <v>3756</v>
      </c>
      <c r="F209" s="63"/>
      <c r="G209" s="63" t="s">
        <v>1676</v>
      </c>
      <c r="H209" s="63"/>
      <c r="I209" s="63"/>
      <c r="J209" s="63" t="s">
        <v>1677</v>
      </c>
      <c r="K209" s="63"/>
      <c r="L209" s="63"/>
      <c r="M209" s="63" t="s">
        <v>1678</v>
      </c>
      <c r="N209" s="63"/>
      <c r="O209" s="63" t="s">
        <v>15</v>
      </c>
      <c r="P209" s="63" t="s">
        <v>16</v>
      </c>
      <c r="Q209" s="63" t="s">
        <v>21</v>
      </c>
      <c r="R209" s="63" t="s">
        <v>3006</v>
      </c>
      <c r="S209" s="63"/>
      <c r="T209" s="63" t="s">
        <v>1681</v>
      </c>
      <c r="U209" s="63"/>
      <c r="V209" s="63" t="s">
        <v>22</v>
      </c>
      <c r="W209" s="63" t="s">
        <v>366</v>
      </c>
      <c r="X209" s="63" t="s">
        <v>1682</v>
      </c>
      <c r="Y209" s="429">
        <v>45054</v>
      </c>
      <c r="Z209" s="430">
        <v>46882</v>
      </c>
      <c r="AA209" s="63" t="s">
        <v>4158</v>
      </c>
      <c r="AB209" s="63" t="s">
        <v>4159</v>
      </c>
      <c r="AC209" s="63"/>
      <c r="AD209" s="63" t="s">
        <v>5299</v>
      </c>
      <c r="AE209" s="63" t="s">
        <v>5300</v>
      </c>
      <c r="AF209" s="63" t="s">
        <v>5301</v>
      </c>
      <c r="AG209" s="174"/>
      <c r="AH209" s="174"/>
      <c r="AI209" s="174"/>
      <c r="AJ209" s="174"/>
      <c r="AK209" s="174"/>
      <c r="AL209" s="174"/>
      <c r="AM209" s="174"/>
      <c r="AN209" s="174"/>
      <c r="AO209" s="174"/>
      <c r="AP209" s="174"/>
      <c r="AQ209" s="174"/>
      <c r="AR209" s="174" t="s">
        <v>2319</v>
      </c>
      <c r="AS209" s="174">
        <v>2023</v>
      </c>
      <c r="AT209" s="415">
        <v>45092</v>
      </c>
      <c r="AU209" s="174" t="s">
        <v>1351</v>
      </c>
      <c r="AV209" s="419" t="s">
        <v>9118</v>
      </c>
      <c r="AW209" s="424"/>
      <c r="AX209" s="462"/>
      <c r="AY209" s="422"/>
      <c r="AZ209" s="530"/>
      <c r="BA209" s="530"/>
      <c r="BB209" s="422"/>
      <c r="BC209" s="530"/>
      <c r="BD209" s="424"/>
      <c r="BE209" s="462"/>
      <c r="BF209" s="429">
        <v>43551</v>
      </c>
      <c r="BG209" s="426">
        <f t="shared" si="2"/>
        <v>0</v>
      </c>
      <c r="BH209" s="426">
        <f t="shared" si="3"/>
        <v>0</v>
      </c>
      <c r="BI209" s="426">
        <f t="shared" si="4"/>
        <v>0</v>
      </c>
      <c r="BJ209" s="426">
        <f t="shared" si="5"/>
        <v>0</v>
      </c>
      <c r="BK209" s="425" t="b">
        <f t="shared" si="6"/>
        <v>0</v>
      </c>
    </row>
    <row r="210" spans="1:63" ht="15.75" customHeight="1">
      <c r="A210" s="174" t="s">
        <v>10</v>
      </c>
      <c r="B210" s="63" t="s">
        <v>11</v>
      </c>
      <c r="C210" s="63" t="s">
        <v>12</v>
      </c>
      <c r="D210" s="63" t="s">
        <v>13</v>
      </c>
      <c r="E210" s="63" t="s">
        <v>3756</v>
      </c>
      <c r="F210" s="63"/>
      <c r="G210" s="63" t="s">
        <v>1676</v>
      </c>
      <c r="H210" s="63"/>
      <c r="I210" s="63"/>
      <c r="J210" s="63" t="s">
        <v>1677</v>
      </c>
      <c r="K210" s="63"/>
      <c r="L210" s="63"/>
      <c r="M210" s="63" t="s">
        <v>1678</v>
      </c>
      <c r="N210" s="63"/>
      <c r="O210" s="63" t="s">
        <v>15</v>
      </c>
      <c r="P210" s="63" t="s">
        <v>16</v>
      </c>
      <c r="Q210" s="63" t="s">
        <v>21</v>
      </c>
      <c r="R210" s="63" t="s">
        <v>3006</v>
      </c>
      <c r="S210" s="63"/>
      <c r="T210" s="63" t="s">
        <v>1683</v>
      </c>
      <c r="U210" s="63"/>
      <c r="V210" s="63" t="s">
        <v>22</v>
      </c>
      <c r="W210" s="63" t="s">
        <v>366</v>
      </c>
      <c r="X210" s="63" t="s">
        <v>1684</v>
      </c>
      <c r="Y210" s="429">
        <v>45092</v>
      </c>
      <c r="Z210" s="469">
        <v>46920</v>
      </c>
      <c r="AA210" s="63" t="s">
        <v>4158</v>
      </c>
      <c r="AB210" s="63" t="s">
        <v>4159</v>
      </c>
      <c r="AC210" s="63"/>
      <c r="AD210" s="63" t="s">
        <v>5299</v>
      </c>
      <c r="AE210" s="63" t="s">
        <v>5300</v>
      </c>
      <c r="AF210" s="63" t="s">
        <v>5301</v>
      </c>
      <c r="AG210" s="174"/>
      <c r="AH210" s="174"/>
      <c r="AI210" s="174"/>
      <c r="AJ210" s="174"/>
      <c r="AK210" s="174"/>
      <c r="AL210" s="174"/>
      <c r="AM210" s="174"/>
      <c r="AN210" s="174"/>
      <c r="AO210" s="174"/>
      <c r="AP210" s="174"/>
      <c r="AQ210" s="174"/>
      <c r="AR210" s="174" t="s">
        <v>2319</v>
      </c>
      <c r="AS210" s="174">
        <v>2023</v>
      </c>
      <c r="AT210" s="415">
        <v>45092</v>
      </c>
      <c r="AU210" s="174" t="s">
        <v>1351</v>
      </c>
      <c r="AV210" s="419" t="s">
        <v>9119</v>
      </c>
      <c r="AW210" s="424"/>
      <c r="AX210" s="462"/>
      <c r="AY210" s="422"/>
      <c r="AZ210" s="530"/>
      <c r="BA210" s="530"/>
      <c r="BB210" s="422"/>
      <c r="BC210" s="530"/>
      <c r="BD210" s="424"/>
      <c r="BE210" s="462"/>
      <c r="BF210" s="429">
        <v>43551</v>
      </c>
      <c r="BG210" s="426">
        <f t="shared" si="2"/>
        <v>0</v>
      </c>
      <c r="BH210" s="426">
        <f t="shared" si="3"/>
        <v>0</v>
      </c>
      <c r="BI210" s="426">
        <f t="shared" si="4"/>
        <v>0</v>
      </c>
      <c r="BJ210" s="426">
        <f t="shared" si="5"/>
        <v>0</v>
      </c>
      <c r="BK210" s="425" t="b">
        <f t="shared" si="6"/>
        <v>0</v>
      </c>
    </row>
    <row r="211" spans="1:63" ht="15.75" customHeight="1">
      <c r="A211" s="174" t="s">
        <v>10</v>
      </c>
      <c r="B211" s="63" t="s">
        <v>11</v>
      </c>
      <c r="C211" s="63" t="s">
        <v>12</v>
      </c>
      <c r="D211" s="63" t="s">
        <v>13</v>
      </c>
      <c r="E211" s="63" t="s">
        <v>3756</v>
      </c>
      <c r="F211" s="63"/>
      <c r="G211" s="63" t="s">
        <v>1676</v>
      </c>
      <c r="H211" s="63"/>
      <c r="I211" s="63"/>
      <c r="J211" s="63" t="s">
        <v>1677</v>
      </c>
      <c r="K211" s="63"/>
      <c r="L211" s="63"/>
      <c r="M211" s="63" t="s">
        <v>1678</v>
      </c>
      <c r="N211" s="63"/>
      <c r="O211" s="63" t="s">
        <v>15</v>
      </c>
      <c r="P211" s="63" t="s">
        <v>16</v>
      </c>
      <c r="Q211" s="63" t="s">
        <v>21</v>
      </c>
      <c r="R211" s="63" t="s">
        <v>3006</v>
      </c>
      <c r="S211" s="63"/>
      <c r="T211" s="63" t="s">
        <v>1685</v>
      </c>
      <c r="U211" s="63"/>
      <c r="V211" s="63" t="s">
        <v>22</v>
      </c>
      <c r="W211" s="63" t="s">
        <v>1686</v>
      </c>
      <c r="X211" s="63" t="s">
        <v>1687</v>
      </c>
      <c r="Y211" s="429">
        <v>45054</v>
      </c>
      <c r="Z211" s="430">
        <v>46882</v>
      </c>
      <c r="AA211" s="63" t="s">
        <v>4158</v>
      </c>
      <c r="AB211" s="63" t="s">
        <v>4159</v>
      </c>
      <c r="AC211" s="63"/>
      <c r="AD211" s="63" t="s">
        <v>5302</v>
      </c>
      <c r="AE211" s="63" t="s">
        <v>5303</v>
      </c>
      <c r="AF211" s="435">
        <v>44754</v>
      </c>
      <c r="AG211" s="174"/>
      <c r="AH211" s="174"/>
      <c r="AI211" s="174"/>
      <c r="AJ211" s="174"/>
      <c r="AK211" s="174"/>
      <c r="AL211" s="174"/>
      <c r="AM211" s="174"/>
      <c r="AN211" s="174"/>
      <c r="AO211" s="174"/>
      <c r="AP211" s="174"/>
      <c r="AQ211" s="174"/>
      <c r="AR211" s="174" t="s">
        <v>2319</v>
      </c>
      <c r="AS211" s="174">
        <v>2023</v>
      </c>
      <c r="AT211" s="415">
        <v>45092</v>
      </c>
      <c r="AU211" s="174" t="s">
        <v>1351</v>
      </c>
      <c r="AV211" s="419" t="s">
        <v>9120</v>
      </c>
      <c r="AW211" s="424"/>
      <c r="AX211" s="462"/>
      <c r="AY211" s="422"/>
      <c r="AZ211" s="530"/>
      <c r="BA211" s="530"/>
      <c r="BB211" s="422"/>
      <c r="BC211" s="530"/>
      <c r="BD211" s="424"/>
      <c r="BE211" s="462"/>
      <c r="BF211" s="429">
        <v>43216</v>
      </c>
      <c r="BG211" s="426">
        <f t="shared" si="2"/>
        <v>0</v>
      </c>
      <c r="BH211" s="426">
        <f t="shared" si="3"/>
        <v>0</v>
      </c>
      <c r="BI211" s="426">
        <f t="shared" si="4"/>
        <v>0</v>
      </c>
      <c r="BJ211" s="426">
        <f t="shared" si="5"/>
        <v>0</v>
      </c>
      <c r="BK211" s="425" t="b">
        <f t="shared" si="6"/>
        <v>0</v>
      </c>
    </row>
    <row r="212" spans="1:63" ht="15.75" customHeight="1">
      <c r="A212" s="174" t="s">
        <v>10</v>
      </c>
      <c r="B212" s="63" t="s">
        <v>11</v>
      </c>
      <c r="C212" s="63" t="s">
        <v>12</v>
      </c>
      <c r="D212" s="63" t="s">
        <v>13</v>
      </c>
      <c r="E212" s="63" t="s">
        <v>3756</v>
      </c>
      <c r="F212" s="63"/>
      <c r="G212" s="63" t="s">
        <v>814</v>
      </c>
      <c r="H212" s="63"/>
      <c r="I212" s="63"/>
      <c r="J212" s="63" t="s">
        <v>815</v>
      </c>
      <c r="K212" s="63"/>
      <c r="L212" s="63"/>
      <c r="M212" s="63" t="s">
        <v>816</v>
      </c>
      <c r="N212" s="63"/>
      <c r="O212" s="63" t="s">
        <v>15</v>
      </c>
      <c r="P212" s="63" t="s">
        <v>16</v>
      </c>
      <c r="Q212" s="63" t="s">
        <v>35</v>
      </c>
      <c r="R212" s="63" t="s">
        <v>117</v>
      </c>
      <c r="S212" s="63" t="s">
        <v>120</v>
      </c>
      <c r="T212" s="63"/>
      <c r="U212" s="63"/>
      <c r="V212" s="63" t="s">
        <v>4164</v>
      </c>
      <c r="W212" s="63" t="s">
        <v>817</v>
      </c>
      <c r="X212" s="63">
        <v>807022021</v>
      </c>
      <c r="Y212" s="429">
        <v>45017</v>
      </c>
      <c r="Z212" s="430">
        <v>46845</v>
      </c>
      <c r="AA212" s="63" t="s">
        <v>4158</v>
      </c>
      <c r="AB212" s="63" t="s">
        <v>4168</v>
      </c>
      <c r="AC212" s="63" t="s">
        <v>5305</v>
      </c>
      <c r="AD212" s="63" t="s">
        <v>5306</v>
      </c>
      <c r="AE212" s="63" t="s">
        <v>5306</v>
      </c>
      <c r="AF212" s="63" t="s">
        <v>5306</v>
      </c>
      <c r="AG212" s="174"/>
      <c r="AH212" s="174"/>
      <c r="AI212" s="174"/>
      <c r="AJ212" s="174"/>
      <c r="AK212" s="174"/>
      <c r="AL212" s="174"/>
      <c r="AM212" s="174"/>
      <c r="AN212" s="174"/>
      <c r="AO212" s="174"/>
      <c r="AP212" s="174"/>
      <c r="AQ212" s="174"/>
      <c r="AR212" s="174" t="s">
        <v>2315</v>
      </c>
      <c r="AS212" s="174">
        <v>2023</v>
      </c>
      <c r="AT212" s="415">
        <v>45033</v>
      </c>
      <c r="AU212" s="174" t="s">
        <v>1351</v>
      </c>
      <c r="AV212" s="419" t="s">
        <v>9121</v>
      </c>
      <c r="AW212" s="424"/>
      <c r="AX212" s="462"/>
      <c r="AY212" s="422"/>
      <c r="AZ212" s="530"/>
      <c r="BA212" s="530"/>
      <c r="BB212" s="422"/>
      <c r="BC212" s="530"/>
      <c r="BD212" s="424"/>
      <c r="BE212" s="462">
        <v>1</v>
      </c>
      <c r="BF212" s="429">
        <v>39573</v>
      </c>
      <c r="BG212" s="426">
        <f t="shared" si="2"/>
        <v>0</v>
      </c>
      <c r="BH212" s="426">
        <f t="shared" si="3"/>
        <v>0</v>
      </c>
      <c r="BI212" s="426">
        <f t="shared" si="4"/>
        <v>0</v>
      </c>
      <c r="BJ212" s="426">
        <f t="shared" si="5"/>
        <v>0</v>
      </c>
      <c r="BK212" s="425" t="b">
        <f t="shared" si="6"/>
        <v>0</v>
      </c>
    </row>
    <row r="213" spans="1:63" ht="15.75" customHeight="1">
      <c r="A213" s="703" t="s">
        <v>10</v>
      </c>
      <c r="B213" s="703" t="s">
        <v>11</v>
      </c>
      <c r="C213" s="703" t="s">
        <v>378</v>
      </c>
      <c r="D213" s="703" t="s">
        <v>374</v>
      </c>
      <c r="E213" s="703" t="s">
        <v>3756</v>
      </c>
      <c r="F213" s="703"/>
      <c r="G213" s="703" t="s">
        <v>819</v>
      </c>
      <c r="H213" s="703"/>
      <c r="I213" s="703"/>
      <c r="J213" s="703" t="s">
        <v>820</v>
      </c>
      <c r="K213" s="703"/>
      <c r="L213" s="703"/>
      <c r="M213" s="703" t="s">
        <v>821</v>
      </c>
      <c r="N213" s="703"/>
      <c r="O213" s="703" t="s">
        <v>15</v>
      </c>
      <c r="P213" s="703" t="s">
        <v>16</v>
      </c>
      <c r="Q213" s="703" t="s">
        <v>21</v>
      </c>
      <c r="R213" s="703" t="s">
        <v>3006</v>
      </c>
      <c r="S213" s="703"/>
      <c r="T213" s="703" t="s">
        <v>822</v>
      </c>
      <c r="U213" s="703"/>
      <c r="V213" s="703" t="s">
        <v>22</v>
      </c>
      <c r="W213" s="703" t="s">
        <v>823</v>
      </c>
      <c r="X213" s="703" t="s">
        <v>824</v>
      </c>
      <c r="Y213" s="704">
        <v>41911</v>
      </c>
      <c r="Z213" s="703"/>
      <c r="AA213" s="703" t="s">
        <v>4158</v>
      </c>
      <c r="AB213" s="703" t="s">
        <v>4159</v>
      </c>
      <c r="AC213" s="703"/>
      <c r="AD213" s="703" t="s">
        <v>9122</v>
      </c>
      <c r="AE213" s="703" t="s">
        <v>9123</v>
      </c>
      <c r="AF213" s="734">
        <v>43671</v>
      </c>
      <c r="AG213" s="703"/>
      <c r="AH213" s="703"/>
      <c r="AI213" s="703"/>
      <c r="AJ213" s="703" t="s">
        <v>129</v>
      </c>
      <c r="AK213" s="703"/>
      <c r="AL213" s="703"/>
      <c r="AM213" s="703"/>
      <c r="AN213" s="703"/>
      <c r="AO213" s="703"/>
      <c r="AP213" s="703"/>
      <c r="AQ213" s="703"/>
      <c r="AR213" s="703" t="s">
        <v>2335</v>
      </c>
      <c r="AS213" s="703">
        <v>2023</v>
      </c>
      <c r="AT213" s="706">
        <v>45289</v>
      </c>
      <c r="AU213" s="703" t="s">
        <v>2323</v>
      </c>
      <c r="AV213" s="707"/>
      <c r="AW213" s="708"/>
      <c r="AX213" s="709"/>
      <c r="AY213" s="422"/>
      <c r="AZ213" s="730"/>
      <c r="BA213" s="730"/>
      <c r="BB213" s="422"/>
      <c r="BC213" s="730"/>
      <c r="BD213" s="708"/>
      <c r="BE213" s="709"/>
      <c r="BF213" s="710"/>
      <c r="BG213" s="710">
        <f t="shared" si="2"/>
        <v>0</v>
      </c>
      <c r="BH213" s="710">
        <f t="shared" si="3"/>
        <v>0</v>
      </c>
      <c r="BI213" s="710">
        <f t="shared" si="4"/>
        <v>0</v>
      </c>
      <c r="BJ213" s="710">
        <f t="shared" si="5"/>
        <v>0</v>
      </c>
      <c r="BK213" s="709" t="b">
        <f t="shared" si="6"/>
        <v>0</v>
      </c>
    </row>
    <row r="214" spans="1:63" ht="15.75" customHeight="1">
      <c r="A214" s="174" t="s">
        <v>10</v>
      </c>
      <c r="B214" s="63" t="s">
        <v>11</v>
      </c>
      <c r="C214" s="63" t="s">
        <v>378</v>
      </c>
      <c r="D214" s="63" t="s">
        <v>374</v>
      </c>
      <c r="E214" s="63" t="s">
        <v>3756</v>
      </c>
      <c r="F214" s="63"/>
      <c r="G214" s="63" t="s">
        <v>819</v>
      </c>
      <c r="H214" s="63"/>
      <c r="I214" s="63"/>
      <c r="J214" s="63" t="s">
        <v>3785</v>
      </c>
      <c r="K214" s="63"/>
      <c r="L214" s="63"/>
      <c r="M214" s="63" t="s">
        <v>825</v>
      </c>
      <c r="N214" s="63"/>
      <c r="O214" s="63" t="s">
        <v>15</v>
      </c>
      <c r="P214" s="63" t="s">
        <v>16</v>
      </c>
      <c r="Q214" s="63" t="s">
        <v>21</v>
      </c>
      <c r="R214" s="63" t="s">
        <v>3006</v>
      </c>
      <c r="S214" s="63"/>
      <c r="T214" s="63" t="s">
        <v>822</v>
      </c>
      <c r="U214" s="63"/>
      <c r="V214" s="63" t="s">
        <v>22</v>
      </c>
      <c r="W214" s="63" t="s">
        <v>823</v>
      </c>
      <c r="X214" s="63">
        <v>201507020012</v>
      </c>
      <c r="Y214" s="429">
        <v>42041</v>
      </c>
      <c r="Z214" s="430">
        <v>47030</v>
      </c>
      <c r="AA214" s="63" t="s">
        <v>4158</v>
      </c>
      <c r="AB214" s="63" t="s">
        <v>4159</v>
      </c>
      <c r="AC214" s="63"/>
      <c r="AD214" s="63" t="s">
        <v>5308</v>
      </c>
      <c r="AE214" s="63" t="s">
        <v>5309</v>
      </c>
      <c r="AF214" s="427">
        <v>46010</v>
      </c>
      <c r="AG214" s="174"/>
      <c r="AH214" s="174"/>
      <c r="AI214" s="418"/>
      <c r="AJ214" s="174"/>
      <c r="AK214" s="174"/>
      <c r="AL214" s="174"/>
      <c r="AM214" s="174"/>
      <c r="AN214" s="174"/>
      <c r="AO214" s="174"/>
      <c r="AP214" s="174"/>
      <c r="AQ214" s="174"/>
      <c r="AR214" s="174"/>
      <c r="AS214" s="174"/>
      <c r="AT214" s="415"/>
      <c r="AU214" s="174"/>
      <c r="AV214" s="437"/>
      <c r="AW214" s="424"/>
      <c r="AX214" s="462"/>
      <c r="AY214" s="422"/>
      <c r="AZ214" s="530"/>
      <c r="BA214" s="530"/>
      <c r="BB214" s="422"/>
      <c r="BC214" s="530"/>
      <c r="BD214" s="424"/>
      <c r="BE214" s="462">
        <v>1</v>
      </c>
      <c r="BF214" s="429">
        <v>42041</v>
      </c>
      <c r="BG214" s="426">
        <f t="shared" si="2"/>
        <v>0</v>
      </c>
      <c r="BH214" s="426">
        <f t="shared" si="3"/>
        <v>0</v>
      </c>
      <c r="BI214" s="426">
        <f t="shared" si="4"/>
        <v>0</v>
      </c>
      <c r="BJ214" s="426">
        <f t="shared" si="5"/>
        <v>0</v>
      </c>
      <c r="BK214" s="425" t="b">
        <f t="shared" si="6"/>
        <v>0</v>
      </c>
    </row>
    <row r="215" spans="1:63" ht="15.75" customHeight="1">
      <c r="A215" s="174" t="s">
        <v>10</v>
      </c>
      <c r="B215" s="63" t="s">
        <v>11</v>
      </c>
      <c r="C215" s="63" t="s">
        <v>12</v>
      </c>
      <c r="D215" s="63" t="s">
        <v>13</v>
      </c>
      <c r="E215" s="63" t="s">
        <v>3756</v>
      </c>
      <c r="F215" s="63"/>
      <c r="G215" s="63" t="s">
        <v>826</v>
      </c>
      <c r="H215" s="63"/>
      <c r="I215" s="63"/>
      <c r="J215" s="63" t="s">
        <v>827</v>
      </c>
      <c r="K215" s="63"/>
      <c r="L215" s="63"/>
      <c r="M215" s="63" t="s">
        <v>828</v>
      </c>
      <c r="N215" s="63"/>
      <c r="O215" s="63" t="s">
        <v>15</v>
      </c>
      <c r="P215" s="63" t="s">
        <v>16</v>
      </c>
      <c r="Q215" s="63" t="s">
        <v>21</v>
      </c>
      <c r="R215" s="63" t="s">
        <v>2230</v>
      </c>
      <c r="S215" s="63"/>
      <c r="T215" s="63" t="s">
        <v>829</v>
      </c>
      <c r="U215" s="63"/>
      <c r="V215" s="63" t="s">
        <v>22</v>
      </c>
      <c r="W215" s="63" t="s">
        <v>830</v>
      </c>
      <c r="X215" s="63">
        <v>201407020091</v>
      </c>
      <c r="Y215" s="429">
        <v>41781</v>
      </c>
      <c r="Z215" s="63"/>
      <c r="AA215" s="63" t="s">
        <v>4158</v>
      </c>
      <c r="AB215" s="63" t="s">
        <v>4159</v>
      </c>
      <c r="AC215" s="63"/>
      <c r="AD215" s="63" t="s">
        <v>4283</v>
      </c>
      <c r="AE215" s="63" t="s">
        <v>4283</v>
      </c>
      <c r="AF215" s="63" t="s">
        <v>4283</v>
      </c>
      <c r="AG215" s="174"/>
      <c r="AH215" s="174"/>
      <c r="AI215" s="174"/>
      <c r="AJ215" s="174"/>
      <c r="AK215" s="174"/>
      <c r="AL215" s="174"/>
      <c r="AM215" s="174"/>
      <c r="AN215" s="174"/>
      <c r="AO215" s="174"/>
      <c r="AP215" s="174"/>
      <c r="AQ215" s="174"/>
      <c r="AR215" s="174"/>
      <c r="AS215" s="174"/>
      <c r="AT215" s="415"/>
      <c r="AU215" s="174"/>
      <c r="AV215" s="437"/>
      <c r="AW215" s="424"/>
      <c r="AX215" s="462"/>
      <c r="AY215" s="422"/>
      <c r="AZ215" s="530"/>
      <c r="BA215" s="530"/>
      <c r="BB215" s="422"/>
      <c r="BC215" s="530"/>
      <c r="BD215" s="424"/>
      <c r="BE215" s="462">
        <v>1</v>
      </c>
      <c r="BF215" s="426"/>
      <c r="BG215" s="426">
        <f t="shared" si="2"/>
        <v>0</v>
      </c>
      <c r="BH215" s="426">
        <f t="shared" si="3"/>
        <v>0</v>
      </c>
      <c r="BI215" s="426">
        <f t="shared" si="4"/>
        <v>0</v>
      </c>
      <c r="BJ215" s="426">
        <f t="shared" si="5"/>
        <v>0</v>
      </c>
      <c r="BK215" s="425" t="b">
        <f t="shared" si="6"/>
        <v>0</v>
      </c>
    </row>
    <row r="216" spans="1:63" ht="15.75" customHeight="1">
      <c r="A216" s="174" t="s">
        <v>10</v>
      </c>
      <c r="B216" s="63" t="s">
        <v>11</v>
      </c>
      <c r="C216" s="63" t="s">
        <v>12</v>
      </c>
      <c r="D216" s="63" t="s">
        <v>13</v>
      </c>
      <c r="E216" s="63" t="s">
        <v>3756</v>
      </c>
      <c r="F216" s="63"/>
      <c r="G216" s="63" t="s">
        <v>826</v>
      </c>
      <c r="H216" s="63"/>
      <c r="I216" s="63"/>
      <c r="J216" s="63" t="s">
        <v>827</v>
      </c>
      <c r="K216" s="63"/>
      <c r="L216" s="63"/>
      <c r="M216" s="63" t="s">
        <v>828</v>
      </c>
      <c r="N216" s="63"/>
      <c r="O216" s="63" t="s">
        <v>15</v>
      </c>
      <c r="P216" s="63" t="s">
        <v>16</v>
      </c>
      <c r="Q216" s="63" t="s">
        <v>35</v>
      </c>
      <c r="R216" s="63" t="s">
        <v>2222</v>
      </c>
      <c r="S216" s="63" t="s">
        <v>9124</v>
      </c>
      <c r="T216" s="63"/>
      <c r="U216" s="63"/>
      <c r="V216" s="63" t="s">
        <v>4157</v>
      </c>
      <c r="W216" s="63" t="s">
        <v>832</v>
      </c>
      <c r="X216" s="63" t="s">
        <v>833</v>
      </c>
      <c r="Y216" s="429">
        <v>42577</v>
      </c>
      <c r="Z216" s="63"/>
      <c r="AA216" s="63" t="s">
        <v>4158</v>
      </c>
      <c r="AB216" s="63" t="s">
        <v>4159</v>
      </c>
      <c r="AC216" s="63"/>
      <c r="AD216" s="63" t="s">
        <v>4283</v>
      </c>
      <c r="AE216" s="63" t="s">
        <v>4283</v>
      </c>
      <c r="AF216" s="63" t="s">
        <v>4283</v>
      </c>
      <c r="AG216" s="174"/>
      <c r="AH216" s="174"/>
      <c r="AI216" s="174"/>
      <c r="AJ216" s="174"/>
      <c r="AK216" s="174"/>
      <c r="AL216" s="174"/>
      <c r="AM216" s="174"/>
      <c r="AN216" s="174"/>
      <c r="AO216" s="174"/>
      <c r="AP216" s="174"/>
      <c r="AQ216" s="174"/>
      <c r="AR216" s="174"/>
      <c r="AS216" s="174"/>
      <c r="AT216" s="415"/>
      <c r="AU216" s="174"/>
      <c r="AV216" s="437"/>
      <c r="AW216" s="424"/>
      <c r="AX216" s="462"/>
      <c r="AY216" s="422"/>
      <c r="AZ216" s="530"/>
      <c r="BA216" s="530"/>
      <c r="BB216" s="422"/>
      <c r="BC216" s="530"/>
      <c r="BD216" s="424"/>
      <c r="BE216" s="462"/>
      <c r="BF216" s="426"/>
      <c r="BG216" s="426">
        <f t="shared" si="2"/>
        <v>0</v>
      </c>
      <c r="BH216" s="426">
        <f t="shared" si="3"/>
        <v>0</v>
      </c>
      <c r="BI216" s="426">
        <f t="shared" si="4"/>
        <v>0</v>
      </c>
      <c r="BJ216" s="426">
        <f t="shared" si="5"/>
        <v>0</v>
      </c>
      <c r="BK216" s="425" t="b">
        <f t="shared" si="6"/>
        <v>0</v>
      </c>
    </row>
    <row r="217" spans="1:63" ht="15.75" customHeight="1">
      <c r="A217" s="174" t="s">
        <v>10</v>
      </c>
      <c r="B217" s="63" t="s">
        <v>11</v>
      </c>
      <c r="C217" s="63" t="s">
        <v>12</v>
      </c>
      <c r="D217" s="63" t="s">
        <v>13</v>
      </c>
      <c r="E217" s="63" t="s">
        <v>3756</v>
      </c>
      <c r="F217" s="63"/>
      <c r="G217" s="63" t="s">
        <v>834</v>
      </c>
      <c r="H217" s="63"/>
      <c r="I217" s="63"/>
      <c r="J217" s="63" t="s">
        <v>835</v>
      </c>
      <c r="K217" s="63"/>
      <c r="L217" s="63"/>
      <c r="M217" s="63" t="s">
        <v>836</v>
      </c>
      <c r="N217" s="63"/>
      <c r="O217" s="63" t="s">
        <v>15</v>
      </c>
      <c r="P217" s="63" t="s">
        <v>16</v>
      </c>
      <c r="Q217" s="63" t="s">
        <v>21</v>
      </c>
      <c r="R217" s="63" t="s">
        <v>3006</v>
      </c>
      <c r="S217" s="63"/>
      <c r="T217" s="63" t="s">
        <v>837</v>
      </c>
      <c r="U217" s="63"/>
      <c r="V217" s="63" t="s">
        <v>22</v>
      </c>
      <c r="W217" s="63" t="s">
        <v>838</v>
      </c>
      <c r="X217" s="63" t="s">
        <v>839</v>
      </c>
      <c r="Y217" s="429">
        <v>45075</v>
      </c>
      <c r="Z217" s="430">
        <v>46903</v>
      </c>
      <c r="AA217" s="63" t="s">
        <v>4158</v>
      </c>
      <c r="AB217" s="63" t="s">
        <v>4168</v>
      </c>
      <c r="AC217" s="63" t="s">
        <v>9125</v>
      </c>
      <c r="AD217" s="63" t="s">
        <v>9126</v>
      </c>
      <c r="AE217" s="63" t="s">
        <v>9127</v>
      </c>
      <c r="AF217" s="63"/>
      <c r="AG217" s="174"/>
      <c r="AH217" s="174"/>
      <c r="AI217" s="174"/>
      <c r="AJ217" s="174"/>
      <c r="AK217" s="174"/>
      <c r="AL217" s="174"/>
      <c r="AM217" s="174"/>
      <c r="AN217" s="174"/>
      <c r="AO217" s="174"/>
      <c r="AP217" s="174"/>
      <c r="AQ217" s="174"/>
      <c r="AR217" s="174" t="s">
        <v>2319</v>
      </c>
      <c r="AS217" s="174">
        <v>2023</v>
      </c>
      <c r="AT217" s="415">
        <v>45092</v>
      </c>
      <c r="AU217" s="174" t="s">
        <v>1351</v>
      </c>
      <c r="AV217" s="419" t="s">
        <v>9128</v>
      </c>
      <c r="AW217" s="424"/>
      <c r="AX217" s="462"/>
      <c r="AY217" s="422"/>
      <c r="AZ217" s="530"/>
      <c r="BA217" s="530"/>
      <c r="BB217" s="422"/>
      <c r="BC217" s="530"/>
      <c r="BD217" s="424"/>
      <c r="BE217" s="462">
        <v>1</v>
      </c>
      <c r="BF217" s="429">
        <v>43005</v>
      </c>
      <c r="BG217" s="426">
        <f t="shared" si="2"/>
        <v>0</v>
      </c>
      <c r="BH217" s="426">
        <f t="shared" si="3"/>
        <v>0</v>
      </c>
      <c r="BI217" s="426">
        <f t="shared" si="4"/>
        <v>0</v>
      </c>
      <c r="BJ217" s="426">
        <f t="shared" si="5"/>
        <v>0</v>
      </c>
      <c r="BK217" s="425" t="b">
        <f t="shared" si="6"/>
        <v>0</v>
      </c>
    </row>
    <row r="218" spans="1:63" ht="15.75" customHeight="1">
      <c r="A218" s="174" t="s">
        <v>10</v>
      </c>
      <c r="B218" s="63" t="s">
        <v>11</v>
      </c>
      <c r="C218" s="63" t="s">
        <v>12</v>
      </c>
      <c r="D218" s="63" t="s">
        <v>13</v>
      </c>
      <c r="E218" s="63" t="s">
        <v>3756</v>
      </c>
      <c r="F218" s="63"/>
      <c r="G218" s="63" t="s">
        <v>834</v>
      </c>
      <c r="H218" s="63"/>
      <c r="I218" s="63"/>
      <c r="J218" s="63" t="s">
        <v>835</v>
      </c>
      <c r="K218" s="63"/>
      <c r="L218" s="63"/>
      <c r="M218" s="63" t="s">
        <v>836</v>
      </c>
      <c r="N218" s="63"/>
      <c r="O218" s="63" t="s">
        <v>15</v>
      </c>
      <c r="P218" s="63" t="s">
        <v>16</v>
      </c>
      <c r="Q218" s="63" t="s">
        <v>21</v>
      </c>
      <c r="R218" s="63" t="s">
        <v>3006</v>
      </c>
      <c r="S218" s="63"/>
      <c r="T218" s="63" t="s">
        <v>840</v>
      </c>
      <c r="U218" s="63"/>
      <c r="V218" s="63" t="s">
        <v>22</v>
      </c>
      <c r="W218" s="63" t="s">
        <v>838</v>
      </c>
      <c r="X218" s="63" t="s">
        <v>841</v>
      </c>
      <c r="Y218" s="429">
        <v>45075</v>
      </c>
      <c r="Z218" s="430">
        <v>46903</v>
      </c>
      <c r="AA218" s="63" t="s">
        <v>4158</v>
      </c>
      <c r="AB218" s="63" t="s">
        <v>4168</v>
      </c>
      <c r="AC218" s="63" t="s">
        <v>9129</v>
      </c>
      <c r="AD218" s="63" t="s">
        <v>9130</v>
      </c>
      <c r="AE218" s="63" t="s">
        <v>9131</v>
      </c>
      <c r="AF218" s="63" t="s">
        <v>9132</v>
      </c>
      <c r="AG218" s="174"/>
      <c r="AH218" s="174"/>
      <c r="AI218" s="174"/>
      <c r="AJ218" s="174"/>
      <c r="AK218" s="174"/>
      <c r="AL218" s="174"/>
      <c r="AM218" s="174"/>
      <c r="AN218" s="174"/>
      <c r="AO218" s="174"/>
      <c r="AP218" s="174"/>
      <c r="AQ218" s="174"/>
      <c r="AR218" s="174" t="s">
        <v>2319</v>
      </c>
      <c r="AS218" s="174">
        <v>2024</v>
      </c>
      <c r="AT218" s="415">
        <v>45457</v>
      </c>
      <c r="AU218" s="174" t="s">
        <v>1351</v>
      </c>
      <c r="AV218" s="437" t="s">
        <v>5179</v>
      </c>
      <c r="AW218" s="424"/>
      <c r="AX218" s="462"/>
      <c r="AY218" s="422"/>
      <c r="AZ218" s="530"/>
      <c r="BA218" s="530"/>
      <c r="BB218" s="422"/>
      <c r="BC218" s="530"/>
      <c r="BD218" s="424"/>
      <c r="BE218" s="462"/>
      <c r="BF218" s="426"/>
      <c r="BG218" s="426">
        <f t="shared" si="2"/>
        <v>0</v>
      </c>
      <c r="BH218" s="426">
        <f t="shared" si="3"/>
        <v>0</v>
      </c>
      <c r="BI218" s="426">
        <f t="shared" si="4"/>
        <v>0</v>
      </c>
      <c r="BJ218" s="426">
        <f t="shared" si="5"/>
        <v>0</v>
      </c>
      <c r="BK218" s="425" t="b">
        <f t="shared" si="6"/>
        <v>0</v>
      </c>
    </row>
    <row r="219" spans="1:63" ht="15.75" customHeight="1">
      <c r="A219" s="703" t="s">
        <v>10</v>
      </c>
      <c r="B219" s="703" t="s">
        <v>11</v>
      </c>
      <c r="C219" s="703" t="s">
        <v>12</v>
      </c>
      <c r="D219" s="703" t="s">
        <v>13</v>
      </c>
      <c r="E219" s="703" t="s">
        <v>28</v>
      </c>
      <c r="F219" s="703"/>
      <c r="G219" s="703" t="s">
        <v>842</v>
      </c>
      <c r="H219" s="703"/>
      <c r="I219" s="703"/>
      <c r="J219" s="703" t="s">
        <v>843</v>
      </c>
      <c r="K219" s="703"/>
      <c r="L219" s="703"/>
      <c r="M219" s="703" t="s">
        <v>844</v>
      </c>
      <c r="N219" s="703"/>
      <c r="O219" s="703" t="s">
        <v>15</v>
      </c>
      <c r="P219" s="703" t="s">
        <v>16</v>
      </c>
      <c r="Q219" s="703" t="s">
        <v>21</v>
      </c>
      <c r="R219" s="703" t="s">
        <v>3006</v>
      </c>
      <c r="S219" s="703"/>
      <c r="T219" s="703" t="s">
        <v>845</v>
      </c>
      <c r="U219" s="703"/>
      <c r="V219" s="703" t="s">
        <v>22</v>
      </c>
      <c r="W219" s="703" t="s">
        <v>506</v>
      </c>
      <c r="X219" s="703" t="s">
        <v>846</v>
      </c>
      <c r="Y219" s="704">
        <v>43003</v>
      </c>
      <c r="Z219" s="703"/>
      <c r="AA219" s="703" t="s">
        <v>4158</v>
      </c>
      <c r="AB219" s="703" t="s">
        <v>4159</v>
      </c>
      <c r="AC219" s="703"/>
      <c r="AD219" s="703" t="s">
        <v>7104</v>
      </c>
      <c r="AE219" s="703" t="s">
        <v>9133</v>
      </c>
      <c r="AF219" s="704">
        <v>43696</v>
      </c>
      <c r="AG219" s="703"/>
      <c r="AH219" s="703"/>
      <c r="AI219" s="703"/>
      <c r="AJ219" s="703" t="s">
        <v>2297</v>
      </c>
      <c r="AK219" s="703"/>
      <c r="AL219" s="703"/>
      <c r="AM219" s="703"/>
      <c r="AN219" s="703"/>
      <c r="AO219" s="703"/>
      <c r="AP219" s="703"/>
      <c r="AQ219" s="703"/>
      <c r="AR219" s="703" t="s">
        <v>2306</v>
      </c>
      <c r="AS219" s="703">
        <v>2023</v>
      </c>
      <c r="AT219" s="706">
        <v>44951</v>
      </c>
      <c r="AU219" s="703" t="s">
        <v>2323</v>
      </c>
      <c r="AV219" s="707" t="s">
        <v>8996</v>
      </c>
      <c r="AW219" s="708"/>
      <c r="AX219" s="709"/>
      <c r="AY219" s="422"/>
      <c r="AZ219" s="730"/>
      <c r="BA219" s="730"/>
      <c r="BB219" s="422"/>
      <c r="BC219" s="730"/>
      <c r="BD219" s="708"/>
      <c r="BE219" s="709"/>
      <c r="BF219" s="710"/>
      <c r="BG219" s="710">
        <f t="shared" si="2"/>
        <v>0</v>
      </c>
      <c r="BH219" s="710">
        <f t="shared" si="3"/>
        <v>0</v>
      </c>
      <c r="BI219" s="710">
        <f t="shared" si="4"/>
        <v>0</v>
      </c>
      <c r="BJ219" s="710">
        <f t="shared" si="5"/>
        <v>0</v>
      </c>
      <c r="BK219" s="709" t="b">
        <f t="shared" si="6"/>
        <v>0</v>
      </c>
    </row>
    <row r="220" spans="1:63" ht="15.75" customHeight="1">
      <c r="A220" s="703" t="s">
        <v>10</v>
      </c>
      <c r="B220" s="703" t="s">
        <v>11</v>
      </c>
      <c r="C220" s="703" t="s">
        <v>176</v>
      </c>
      <c r="D220" s="703" t="s">
        <v>3759</v>
      </c>
      <c r="E220" s="703" t="s">
        <v>3756</v>
      </c>
      <c r="F220" s="703"/>
      <c r="G220" s="703" t="s">
        <v>847</v>
      </c>
      <c r="H220" s="703"/>
      <c r="I220" s="703"/>
      <c r="J220" s="703" t="s">
        <v>848</v>
      </c>
      <c r="K220" s="703"/>
      <c r="L220" s="703"/>
      <c r="M220" s="703" t="s">
        <v>396</v>
      </c>
      <c r="N220" s="703"/>
      <c r="O220" s="703" t="s">
        <v>15</v>
      </c>
      <c r="P220" s="703" t="s">
        <v>16</v>
      </c>
      <c r="Q220" s="703" t="s">
        <v>21</v>
      </c>
      <c r="R220" s="703" t="s">
        <v>3006</v>
      </c>
      <c r="S220" s="703"/>
      <c r="T220" s="703" t="s">
        <v>180</v>
      </c>
      <c r="U220" s="703"/>
      <c r="V220" s="703" t="s">
        <v>22</v>
      </c>
      <c r="W220" s="703" t="s">
        <v>560</v>
      </c>
      <c r="X220" s="703" t="s">
        <v>849</v>
      </c>
      <c r="Y220" s="704">
        <v>42660</v>
      </c>
      <c r="Z220" s="703"/>
      <c r="AA220" s="703" t="s">
        <v>4158</v>
      </c>
      <c r="AB220" s="703" t="s">
        <v>4159</v>
      </c>
      <c r="AC220" s="703"/>
      <c r="AD220" s="703" t="s">
        <v>4283</v>
      </c>
      <c r="AE220" s="703" t="s">
        <v>4283</v>
      </c>
      <c r="AF220" s="703" t="s">
        <v>4283</v>
      </c>
      <c r="AG220" s="703"/>
      <c r="AH220" s="703"/>
      <c r="AI220" s="703"/>
      <c r="AJ220" s="703" t="s">
        <v>129</v>
      </c>
      <c r="AK220" s="703"/>
      <c r="AL220" s="703"/>
      <c r="AM220" s="703"/>
      <c r="AN220" s="703"/>
      <c r="AO220" s="703"/>
      <c r="AP220" s="703"/>
      <c r="AQ220" s="703"/>
      <c r="AR220" s="703" t="s">
        <v>2312</v>
      </c>
      <c r="AS220" s="703">
        <v>2024</v>
      </c>
      <c r="AT220" s="706">
        <v>45356</v>
      </c>
      <c r="AU220" s="703" t="s">
        <v>2323</v>
      </c>
      <c r="AV220" s="707"/>
      <c r="AW220" s="713"/>
      <c r="AX220" s="709"/>
      <c r="AY220" s="714"/>
      <c r="AZ220" s="730"/>
      <c r="BA220" s="730"/>
      <c r="BB220" s="714"/>
      <c r="BC220" s="730"/>
      <c r="BD220" s="713"/>
      <c r="BE220" s="709"/>
      <c r="BF220" s="710"/>
      <c r="BG220" s="710">
        <f t="shared" si="2"/>
        <v>0</v>
      </c>
      <c r="BH220" s="710">
        <f t="shared" si="3"/>
        <v>0</v>
      </c>
      <c r="BI220" s="710">
        <f t="shared" si="4"/>
        <v>0</v>
      </c>
      <c r="BJ220" s="710">
        <f t="shared" si="5"/>
        <v>0</v>
      </c>
      <c r="BK220" s="709" t="b">
        <f t="shared" si="6"/>
        <v>0</v>
      </c>
    </row>
    <row r="221" spans="1:63" ht="15.75" customHeight="1">
      <c r="A221" s="174" t="s">
        <v>10</v>
      </c>
      <c r="B221" s="63" t="s">
        <v>11</v>
      </c>
      <c r="C221" s="63" t="s">
        <v>12</v>
      </c>
      <c r="D221" s="63" t="s">
        <v>13</v>
      </c>
      <c r="E221" s="63" t="s">
        <v>3756</v>
      </c>
      <c r="F221" s="63"/>
      <c r="G221" s="63" t="s">
        <v>850</v>
      </c>
      <c r="H221" s="63"/>
      <c r="I221" s="63"/>
      <c r="J221" s="63" t="s">
        <v>851</v>
      </c>
      <c r="K221" s="63"/>
      <c r="L221" s="63"/>
      <c r="M221" s="63" t="s">
        <v>852</v>
      </c>
      <c r="N221" s="63" t="s">
        <v>5311</v>
      </c>
      <c r="O221" s="63" t="s">
        <v>15</v>
      </c>
      <c r="P221" s="63" t="s">
        <v>16</v>
      </c>
      <c r="Q221" s="63" t="s">
        <v>21</v>
      </c>
      <c r="R221" s="63" t="s">
        <v>3006</v>
      </c>
      <c r="S221" s="63"/>
      <c r="T221" s="63" t="s">
        <v>853</v>
      </c>
      <c r="U221" s="63"/>
      <c r="V221" s="63" t="s">
        <v>22</v>
      </c>
      <c r="W221" s="63" t="s">
        <v>823</v>
      </c>
      <c r="X221" s="63">
        <v>1107020089</v>
      </c>
      <c r="Y221" s="429">
        <v>45433</v>
      </c>
      <c r="Z221" s="430">
        <v>47260</v>
      </c>
      <c r="AA221" s="63" t="s">
        <v>4158</v>
      </c>
      <c r="AB221" s="63" t="s">
        <v>4159</v>
      </c>
      <c r="AC221" s="63"/>
      <c r="AD221" s="63" t="s">
        <v>5312</v>
      </c>
      <c r="AE221" s="63" t="s">
        <v>5313</v>
      </c>
      <c r="AF221" s="63" t="s">
        <v>5314</v>
      </c>
      <c r="AG221" s="174"/>
      <c r="AH221" s="174"/>
      <c r="AI221" s="174"/>
      <c r="AJ221" s="174"/>
      <c r="AK221" s="174"/>
      <c r="AL221" s="174"/>
      <c r="AM221" s="174"/>
      <c r="AN221" s="174"/>
      <c r="AO221" s="174"/>
      <c r="AP221" s="174"/>
      <c r="AQ221" s="174"/>
      <c r="AR221" s="174" t="s">
        <v>2317</v>
      </c>
      <c r="AS221" s="174">
        <v>2024</v>
      </c>
      <c r="AT221" s="415">
        <v>45434</v>
      </c>
      <c r="AU221" s="174" t="s">
        <v>1351</v>
      </c>
      <c r="AV221" s="419" t="s">
        <v>5179</v>
      </c>
      <c r="AW221" s="424"/>
      <c r="AX221" s="462"/>
      <c r="AY221" s="422"/>
      <c r="AZ221" s="530"/>
      <c r="BA221" s="530"/>
      <c r="BB221" s="422"/>
      <c r="BC221" s="530"/>
      <c r="BD221" s="424"/>
      <c r="BE221" s="462">
        <v>1</v>
      </c>
      <c r="BF221" s="429">
        <v>40702</v>
      </c>
      <c r="BG221" s="426">
        <f t="shared" si="2"/>
        <v>0</v>
      </c>
      <c r="BH221" s="426">
        <f t="shared" si="3"/>
        <v>0</v>
      </c>
      <c r="BI221" s="426">
        <f t="shared" si="4"/>
        <v>0</v>
      </c>
      <c r="BJ221" s="426">
        <f t="shared" si="5"/>
        <v>0</v>
      </c>
      <c r="BK221" s="425" t="b">
        <f t="shared" si="6"/>
        <v>0</v>
      </c>
    </row>
    <row r="222" spans="1:63" ht="15.75" customHeight="1">
      <c r="A222" s="703" t="s">
        <v>10</v>
      </c>
      <c r="B222" s="703" t="s">
        <v>11</v>
      </c>
      <c r="C222" s="703" t="s">
        <v>310</v>
      </c>
      <c r="D222" s="703" t="s">
        <v>13</v>
      </c>
      <c r="E222" s="703" t="s">
        <v>28</v>
      </c>
      <c r="F222" s="703"/>
      <c r="G222" s="703" t="s">
        <v>1652</v>
      </c>
      <c r="H222" s="703"/>
      <c r="I222" s="703"/>
      <c r="J222" s="703" t="s">
        <v>1653</v>
      </c>
      <c r="K222" s="703"/>
      <c r="L222" s="703"/>
      <c r="M222" s="703" t="s">
        <v>1654</v>
      </c>
      <c r="N222" s="703"/>
      <c r="O222" s="703" t="s">
        <v>15</v>
      </c>
      <c r="P222" s="703" t="s">
        <v>16</v>
      </c>
      <c r="Q222" s="703" t="s">
        <v>21</v>
      </c>
      <c r="R222" s="703" t="s">
        <v>3006</v>
      </c>
      <c r="S222" s="703"/>
      <c r="T222" s="703" t="s">
        <v>151</v>
      </c>
      <c r="U222" s="703"/>
      <c r="V222" s="703" t="s">
        <v>22</v>
      </c>
      <c r="W222" s="703" t="s">
        <v>1378</v>
      </c>
      <c r="X222" s="703" t="s">
        <v>1655</v>
      </c>
      <c r="Y222" s="704">
        <v>43145</v>
      </c>
      <c r="Z222" s="703"/>
      <c r="AA222" s="703" t="s">
        <v>4158</v>
      </c>
      <c r="AB222" s="703" t="s">
        <v>4159</v>
      </c>
      <c r="AC222" s="703"/>
      <c r="AD222" s="703" t="s">
        <v>9134</v>
      </c>
      <c r="AE222" s="703" t="s">
        <v>9135</v>
      </c>
      <c r="AF222" s="703" t="s">
        <v>9136</v>
      </c>
      <c r="AG222" s="703"/>
      <c r="AH222" s="703"/>
      <c r="AI222" s="703"/>
      <c r="AJ222" s="703"/>
      <c r="AK222" s="703"/>
      <c r="AL222" s="703"/>
      <c r="AM222" s="703"/>
      <c r="AN222" s="703"/>
      <c r="AO222" s="703"/>
      <c r="AP222" s="703"/>
      <c r="AQ222" s="703"/>
      <c r="AR222" s="703" t="s">
        <v>2322</v>
      </c>
      <c r="AS222" s="703">
        <v>2023</v>
      </c>
      <c r="AT222" s="706"/>
      <c r="AU222" s="703" t="s">
        <v>2323</v>
      </c>
      <c r="AV222" s="707" t="s">
        <v>9137</v>
      </c>
      <c r="AW222" s="708"/>
      <c r="AX222" s="709"/>
      <c r="AY222" s="422"/>
      <c r="AZ222" s="730"/>
      <c r="BA222" s="730"/>
      <c r="BB222" s="422"/>
      <c r="BC222" s="730"/>
      <c r="BD222" s="708"/>
      <c r="BE222" s="709"/>
      <c r="BF222" s="710"/>
      <c r="BG222" s="710">
        <f t="shared" si="2"/>
        <v>0</v>
      </c>
      <c r="BH222" s="710">
        <f t="shared" si="3"/>
        <v>0</v>
      </c>
      <c r="BI222" s="710">
        <f t="shared" si="4"/>
        <v>0</v>
      </c>
      <c r="BJ222" s="710">
        <f t="shared" si="5"/>
        <v>0</v>
      </c>
      <c r="BK222" s="709" t="b">
        <f t="shared" si="6"/>
        <v>0</v>
      </c>
    </row>
    <row r="223" spans="1:63" ht="15.75" customHeight="1">
      <c r="A223" s="174" t="s">
        <v>10</v>
      </c>
      <c r="B223" s="63" t="s">
        <v>11</v>
      </c>
      <c r="C223" s="63" t="s">
        <v>378</v>
      </c>
      <c r="D223" s="63" t="s">
        <v>13</v>
      </c>
      <c r="E223" s="63" t="s">
        <v>3756</v>
      </c>
      <c r="F223" s="63"/>
      <c r="G223" s="63" t="s">
        <v>854</v>
      </c>
      <c r="H223" s="63"/>
      <c r="I223" s="63"/>
      <c r="J223" s="63" t="s">
        <v>855</v>
      </c>
      <c r="K223" s="63"/>
      <c r="L223" s="63"/>
      <c r="M223" s="63" t="s">
        <v>856</v>
      </c>
      <c r="N223" s="63" t="s">
        <v>5316</v>
      </c>
      <c r="O223" s="63" t="s">
        <v>15</v>
      </c>
      <c r="P223" s="63" t="s">
        <v>16</v>
      </c>
      <c r="Q223" s="63" t="s">
        <v>35</v>
      </c>
      <c r="R223" s="63" t="s">
        <v>8666</v>
      </c>
      <c r="S223" s="63" t="s">
        <v>47</v>
      </c>
      <c r="T223" s="63"/>
      <c r="U223" s="63"/>
      <c r="V223" s="63" t="s">
        <v>4164</v>
      </c>
      <c r="W223" s="63" t="s">
        <v>48</v>
      </c>
      <c r="X223" s="63" t="s">
        <v>857</v>
      </c>
      <c r="Y223" s="429">
        <v>45064</v>
      </c>
      <c r="Z223" s="430">
        <v>46892</v>
      </c>
      <c r="AA223" s="63" t="s">
        <v>4158</v>
      </c>
      <c r="AB223" s="63" t="s">
        <v>4159</v>
      </c>
      <c r="AC223" s="63"/>
      <c r="AD223" s="63" t="s">
        <v>4283</v>
      </c>
      <c r="AE223" s="63" t="s">
        <v>4283</v>
      </c>
      <c r="AF223" s="63" t="s">
        <v>4283</v>
      </c>
      <c r="AG223" s="174"/>
      <c r="AH223" s="174"/>
      <c r="AI223" s="174"/>
      <c r="AJ223" s="174"/>
      <c r="AK223" s="174"/>
      <c r="AL223" s="174"/>
      <c r="AM223" s="174"/>
      <c r="AN223" s="174"/>
      <c r="AO223" s="174"/>
      <c r="AP223" s="174"/>
      <c r="AQ223" s="174"/>
      <c r="AR223" s="174" t="s">
        <v>2315</v>
      </c>
      <c r="AS223" s="174">
        <v>2023</v>
      </c>
      <c r="AT223" s="415">
        <v>45030</v>
      </c>
      <c r="AU223" s="174" t="s">
        <v>1351</v>
      </c>
      <c r="AV223" s="419" t="s">
        <v>9138</v>
      </c>
      <c r="AW223" s="424"/>
      <c r="AX223" s="462"/>
      <c r="AY223" s="422"/>
      <c r="AZ223" s="530"/>
      <c r="BA223" s="530"/>
      <c r="BB223" s="422"/>
      <c r="BC223" s="530"/>
      <c r="BD223" s="424"/>
      <c r="BE223" s="462">
        <v>1</v>
      </c>
      <c r="BF223" s="429">
        <v>42543</v>
      </c>
      <c r="BG223" s="426">
        <f t="shared" si="2"/>
        <v>0</v>
      </c>
      <c r="BH223" s="426">
        <f t="shared" si="3"/>
        <v>0</v>
      </c>
      <c r="BI223" s="426">
        <f t="shared" si="4"/>
        <v>0</v>
      </c>
      <c r="BJ223" s="426">
        <f t="shared" si="5"/>
        <v>0</v>
      </c>
      <c r="BK223" s="425" t="b">
        <f t="shared" si="6"/>
        <v>0</v>
      </c>
    </row>
    <row r="224" spans="1:63" ht="15.75" customHeight="1">
      <c r="A224" s="174" t="s">
        <v>10</v>
      </c>
      <c r="B224" s="63" t="s">
        <v>11</v>
      </c>
      <c r="C224" s="63" t="s">
        <v>378</v>
      </c>
      <c r="D224" s="63" t="s">
        <v>13</v>
      </c>
      <c r="E224" s="63" t="s">
        <v>3756</v>
      </c>
      <c r="F224" s="63"/>
      <c r="G224" s="63" t="s">
        <v>854</v>
      </c>
      <c r="H224" s="63"/>
      <c r="I224" s="63"/>
      <c r="J224" s="63" t="s">
        <v>855</v>
      </c>
      <c r="K224" s="63"/>
      <c r="L224" s="63"/>
      <c r="M224" s="63" t="s">
        <v>856</v>
      </c>
      <c r="N224" s="63" t="s">
        <v>5316</v>
      </c>
      <c r="O224" s="63" t="s">
        <v>15</v>
      </c>
      <c r="P224" s="63" t="s">
        <v>16</v>
      </c>
      <c r="Q224" s="63" t="s">
        <v>35</v>
      </c>
      <c r="R224" s="63" t="s">
        <v>8666</v>
      </c>
      <c r="S224" s="63" t="s">
        <v>36</v>
      </c>
      <c r="T224" s="63"/>
      <c r="U224" s="63"/>
      <c r="V224" s="63" t="s">
        <v>4164</v>
      </c>
      <c r="W224" s="63" t="s">
        <v>37</v>
      </c>
      <c r="X224" s="63" t="s">
        <v>858</v>
      </c>
      <c r="Y224" s="429">
        <v>45064</v>
      </c>
      <c r="Z224" s="430">
        <v>46892</v>
      </c>
      <c r="AA224" s="63" t="s">
        <v>4158</v>
      </c>
      <c r="AB224" s="63" t="s">
        <v>4159</v>
      </c>
      <c r="AC224" s="63"/>
      <c r="AD224" s="63" t="s">
        <v>4283</v>
      </c>
      <c r="AE224" s="63" t="s">
        <v>4283</v>
      </c>
      <c r="AF224" s="63" t="s">
        <v>4283</v>
      </c>
      <c r="AG224" s="174"/>
      <c r="AH224" s="174"/>
      <c r="AI224" s="174"/>
      <c r="AJ224" s="174"/>
      <c r="AK224" s="174"/>
      <c r="AL224" s="174"/>
      <c r="AM224" s="174"/>
      <c r="AN224" s="174"/>
      <c r="AO224" s="174"/>
      <c r="AP224" s="174"/>
      <c r="AQ224" s="174"/>
      <c r="AR224" s="174" t="s">
        <v>2315</v>
      </c>
      <c r="AS224" s="174">
        <v>2023</v>
      </c>
      <c r="AT224" s="415">
        <v>45030</v>
      </c>
      <c r="AU224" s="174" t="s">
        <v>1351</v>
      </c>
      <c r="AV224" s="419" t="s">
        <v>9139</v>
      </c>
      <c r="AW224" s="424"/>
      <c r="AX224" s="462"/>
      <c r="AY224" s="422"/>
      <c r="AZ224" s="530"/>
      <c r="BA224" s="530"/>
      <c r="BB224" s="422"/>
      <c r="BC224" s="530"/>
      <c r="BD224" s="424"/>
      <c r="BE224" s="462"/>
      <c r="BF224" s="429">
        <v>42710</v>
      </c>
      <c r="BG224" s="426">
        <f t="shared" si="2"/>
        <v>0</v>
      </c>
      <c r="BH224" s="426">
        <f t="shared" si="3"/>
        <v>0</v>
      </c>
      <c r="BI224" s="426">
        <f t="shared" si="4"/>
        <v>0</v>
      </c>
      <c r="BJ224" s="426">
        <f t="shared" si="5"/>
        <v>0</v>
      </c>
      <c r="BK224" s="425" t="b">
        <f t="shared" si="6"/>
        <v>0</v>
      </c>
    </row>
    <row r="225" spans="1:63" ht="15.75" customHeight="1">
      <c r="A225" s="174" t="s">
        <v>10</v>
      </c>
      <c r="B225" s="63" t="s">
        <v>11</v>
      </c>
      <c r="C225" s="63" t="s">
        <v>378</v>
      </c>
      <c r="D225" s="63" t="s">
        <v>13</v>
      </c>
      <c r="E225" s="63" t="s">
        <v>3756</v>
      </c>
      <c r="F225" s="63"/>
      <c r="G225" s="63" t="s">
        <v>854</v>
      </c>
      <c r="H225" s="63"/>
      <c r="I225" s="63"/>
      <c r="J225" s="63" t="s">
        <v>855</v>
      </c>
      <c r="K225" s="63"/>
      <c r="L225" s="63"/>
      <c r="M225" s="63" t="s">
        <v>856</v>
      </c>
      <c r="N225" s="63" t="s">
        <v>5316</v>
      </c>
      <c r="O225" s="63" t="s">
        <v>15</v>
      </c>
      <c r="P225" s="63" t="s">
        <v>16</v>
      </c>
      <c r="Q225" s="63" t="s">
        <v>35</v>
      </c>
      <c r="R225" s="63" t="s">
        <v>8666</v>
      </c>
      <c r="S225" s="63" t="s">
        <v>39</v>
      </c>
      <c r="T225" s="63"/>
      <c r="U225" s="63"/>
      <c r="V225" s="63" t="s">
        <v>4164</v>
      </c>
      <c r="W225" s="63" t="s">
        <v>40</v>
      </c>
      <c r="X225" s="63" t="s">
        <v>859</v>
      </c>
      <c r="Y225" s="429">
        <v>45064</v>
      </c>
      <c r="Z225" s="430">
        <v>46892</v>
      </c>
      <c r="AA225" s="63" t="s">
        <v>4158</v>
      </c>
      <c r="AB225" s="63" t="s">
        <v>4159</v>
      </c>
      <c r="AC225" s="63"/>
      <c r="AD225" s="63" t="s">
        <v>5317</v>
      </c>
      <c r="AE225" s="63" t="s">
        <v>5318</v>
      </c>
      <c r="AF225" s="63" t="s">
        <v>4283</v>
      </c>
      <c r="AG225" s="174"/>
      <c r="AH225" s="174"/>
      <c r="AI225" s="174"/>
      <c r="AJ225" s="174"/>
      <c r="AK225" s="174"/>
      <c r="AL225" s="174"/>
      <c r="AM225" s="174"/>
      <c r="AN225" s="174"/>
      <c r="AO225" s="174"/>
      <c r="AP225" s="174"/>
      <c r="AQ225" s="174"/>
      <c r="AR225" s="174" t="s">
        <v>2315</v>
      </c>
      <c r="AS225" s="174">
        <v>2023</v>
      </c>
      <c r="AT225" s="415">
        <v>45030</v>
      </c>
      <c r="AU225" s="174" t="s">
        <v>1351</v>
      </c>
      <c r="AV225" s="419" t="s">
        <v>9140</v>
      </c>
      <c r="AW225" s="424"/>
      <c r="AX225" s="462"/>
      <c r="AY225" s="422"/>
      <c r="AZ225" s="530"/>
      <c r="BA225" s="530"/>
      <c r="BB225" s="422"/>
      <c r="BC225" s="530"/>
      <c r="BD225" s="424"/>
      <c r="BE225" s="462"/>
      <c r="BF225" s="429">
        <v>42807</v>
      </c>
      <c r="BG225" s="426">
        <f t="shared" si="2"/>
        <v>0</v>
      </c>
      <c r="BH225" s="426">
        <f t="shared" si="3"/>
        <v>0</v>
      </c>
      <c r="BI225" s="426">
        <f t="shared" si="4"/>
        <v>0</v>
      </c>
      <c r="BJ225" s="426">
        <f t="shared" si="5"/>
        <v>0</v>
      </c>
      <c r="BK225" s="425" t="b">
        <f t="shared" si="6"/>
        <v>0</v>
      </c>
    </row>
    <row r="226" spans="1:63" ht="15.75" customHeight="1">
      <c r="A226" s="174" t="s">
        <v>10</v>
      </c>
      <c r="B226" s="63" t="s">
        <v>11</v>
      </c>
      <c r="C226" s="63" t="s">
        <v>378</v>
      </c>
      <c r="D226" s="63" t="s">
        <v>13</v>
      </c>
      <c r="E226" s="63" t="s">
        <v>3756</v>
      </c>
      <c r="F226" s="63"/>
      <c r="G226" s="63" t="s">
        <v>854</v>
      </c>
      <c r="H226" s="63"/>
      <c r="I226" s="63"/>
      <c r="J226" s="63" t="s">
        <v>855</v>
      </c>
      <c r="K226" s="63"/>
      <c r="L226" s="63"/>
      <c r="M226" s="63" t="s">
        <v>856</v>
      </c>
      <c r="N226" s="63" t="s">
        <v>5316</v>
      </c>
      <c r="O226" s="63" t="s">
        <v>15</v>
      </c>
      <c r="P226" s="63" t="s">
        <v>16</v>
      </c>
      <c r="Q226" s="63" t="s">
        <v>35</v>
      </c>
      <c r="R226" s="63" t="s">
        <v>8666</v>
      </c>
      <c r="S226" s="63" t="s">
        <v>99</v>
      </c>
      <c r="T226" s="63"/>
      <c r="U226" s="63"/>
      <c r="V226" s="63" t="s">
        <v>4164</v>
      </c>
      <c r="W226" s="63" t="s">
        <v>134</v>
      </c>
      <c r="X226" s="63" t="s">
        <v>860</v>
      </c>
      <c r="Y226" s="429">
        <v>45064</v>
      </c>
      <c r="Z226" s="430">
        <v>46892</v>
      </c>
      <c r="AA226" s="63" t="s">
        <v>4158</v>
      </c>
      <c r="AB226" s="63" t="s">
        <v>4159</v>
      </c>
      <c r="AC226" s="63"/>
      <c r="AD226" s="63" t="s">
        <v>5319</v>
      </c>
      <c r="AE226" s="63" t="s">
        <v>5320</v>
      </c>
      <c r="AF226" s="552">
        <v>43980</v>
      </c>
      <c r="AG226" s="174"/>
      <c r="AH226" s="174"/>
      <c r="AI226" s="174"/>
      <c r="AJ226" s="174"/>
      <c r="AK226" s="174"/>
      <c r="AL226" s="174"/>
      <c r="AM226" s="174"/>
      <c r="AN226" s="174"/>
      <c r="AO226" s="174"/>
      <c r="AP226" s="174"/>
      <c r="AQ226" s="174"/>
      <c r="AR226" s="174" t="s">
        <v>2315</v>
      </c>
      <c r="AS226" s="174">
        <v>2023</v>
      </c>
      <c r="AT226" s="415">
        <v>45030</v>
      </c>
      <c r="AU226" s="174" t="s">
        <v>1351</v>
      </c>
      <c r="AV226" s="419" t="s">
        <v>9141</v>
      </c>
      <c r="AW226" s="424"/>
      <c r="AX226" s="462"/>
      <c r="AY226" s="422"/>
      <c r="AZ226" s="530"/>
      <c r="BA226" s="530"/>
      <c r="BB226" s="422"/>
      <c r="BC226" s="530"/>
      <c r="BD226" s="424"/>
      <c r="BE226" s="462"/>
      <c r="BF226" s="429">
        <v>42907</v>
      </c>
      <c r="BG226" s="426">
        <f t="shared" si="2"/>
        <v>0</v>
      </c>
      <c r="BH226" s="426">
        <f t="shared" si="3"/>
        <v>0</v>
      </c>
      <c r="BI226" s="426">
        <f t="shared" si="4"/>
        <v>0</v>
      </c>
      <c r="BJ226" s="426">
        <f t="shared" si="5"/>
        <v>0</v>
      </c>
      <c r="BK226" s="425" t="b">
        <f t="shared" si="6"/>
        <v>0</v>
      </c>
    </row>
    <row r="227" spans="1:63" ht="15.75" customHeight="1">
      <c r="A227" s="174" t="s">
        <v>10</v>
      </c>
      <c r="B227" s="63" t="s">
        <v>11</v>
      </c>
      <c r="C227" s="63" t="s">
        <v>12</v>
      </c>
      <c r="D227" s="63" t="s">
        <v>13</v>
      </c>
      <c r="E227" s="63" t="s">
        <v>3756</v>
      </c>
      <c r="F227" s="63"/>
      <c r="G227" s="63" t="s">
        <v>346</v>
      </c>
      <c r="H227" s="63"/>
      <c r="I227" s="63"/>
      <c r="J227" s="63" t="s">
        <v>347</v>
      </c>
      <c r="K227" s="63"/>
      <c r="L227" s="63"/>
      <c r="M227" s="63" t="s">
        <v>5322</v>
      </c>
      <c r="N227" s="63" t="s">
        <v>5323</v>
      </c>
      <c r="O227" s="63" t="s">
        <v>15</v>
      </c>
      <c r="P227" s="63" t="s">
        <v>16</v>
      </c>
      <c r="Q227" s="63" t="s">
        <v>21</v>
      </c>
      <c r="R227" s="63" t="s">
        <v>3006</v>
      </c>
      <c r="S227" s="63"/>
      <c r="T227" s="63" t="s">
        <v>349</v>
      </c>
      <c r="U227" s="63"/>
      <c r="V227" s="63" t="s">
        <v>22</v>
      </c>
      <c r="W227" s="63" t="s">
        <v>235</v>
      </c>
      <c r="X227" s="63" t="s">
        <v>350</v>
      </c>
      <c r="Y227" s="429">
        <v>43587</v>
      </c>
      <c r="Z227" s="430">
        <v>46934</v>
      </c>
      <c r="AA227" s="63" t="s">
        <v>4158</v>
      </c>
      <c r="AB227" s="63" t="s">
        <v>4159</v>
      </c>
      <c r="AC227" s="63"/>
      <c r="AD227" s="63" t="s">
        <v>5325</v>
      </c>
      <c r="AE227" s="63" t="s">
        <v>5326</v>
      </c>
      <c r="AF227" s="435"/>
      <c r="AG227" s="174"/>
      <c r="AH227" s="174"/>
      <c r="AI227" s="174"/>
      <c r="AJ227" s="174"/>
      <c r="AK227" s="174"/>
      <c r="AL227" s="174"/>
      <c r="AM227" s="174"/>
      <c r="AN227" s="174"/>
      <c r="AO227" s="174"/>
      <c r="AP227" s="174"/>
      <c r="AQ227" s="174"/>
      <c r="AR227" s="174" t="s">
        <v>2324</v>
      </c>
      <c r="AS227" s="174">
        <v>2023</v>
      </c>
      <c r="AT227" s="415">
        <v>45167</v>
      </c>
      <c r="AU227" s="174" t="s">
        <v>1351</v>
      </c>
      <c r="AV227" s="419" t="s">
        <v>9142</v>
      </c>
      <c r="AW227" s="424"/>
      <c r="AX227" s="462"/>
      <c r="AY227" s="422"/>
      <c r="AZ227" s="530"/>
      <c r="BA227" s="530"/>
      <c r="BB227" s="422"/>
      <c r="BC227" s="530"/>
      <c r="BD227" s="424"/>
      <c r="BE227" s="462"/>
      <c r="BF227" s="429">
        <v>43587</v>
      </c>
      <c r="BG227" s="426">
        <f t="shared" si="2"/>
        <v>0</v>
      </c>
      <c r="BH227" s="426">
        <f t="shared" si="3"/>
        <v>0</v>
      </c>
      <c r="BI227" s="426">
        <f t="shared" si="4"/>
        <v>0</v>
      </c>
      <c r="BJ227" s="426">
        <f t="shared" si="5"/>
        <v>0</v>
      </c>
      <c r="BK227" s="425" t="b">
        <f t="shared" si="6"/>
        <v>0</v>
      </c>
    </row>
    <row r="228" spans="1:63" ht="15.75" customHeight="1">
      <c r="A228" s="174" t="s">
        <v>10</v>
      </c>
      <c r="B228" s="63" t="s">
        <v>11</v>
      </c>
      <c r="C228" s="63" t="s">
        <v>12</v>
      </c>
      <c r="D228" s="63" t="s">
        <v>13</v>
      </c>
      <c r="E228" s="63" t="s">
        <v>3756</v>
      </c>
      <c r="F228" s="63"/>
      <c r="G228" s="63" t="s">
        <v>346</v>
      </c>
      <c r="H228" s="63"/>
      <c r="I228" s="63"/>
      <c r="J228" s="63" t="s">
        <v>351</v>
      </c>
      <c r="K228" s="63"/>
      <c r="L228" s="63"/>
      <c r="M228" s="63" t="s">
        <v>348</v>
      </c>
      <c r="N228" s="63" t="s">
        <v>5323</v>
      </c>
      <c r="O228" s="63" t="s">
        <v>15</v>
      </c>
      <c r="P228" s="63" t="s">
        <v>16</v>
      </c>
      <c r="Q228" s="63" t="s">
        <v>21</v>
      </c>
      <c r="R228" s="63" t="s">
        <v>3006</v>
      </c>
      <c r="S228" s="63"/>
      <c r="T228" s="63" t="s">
        <v>352</v>
      </c>
      <c r="U228" s="63"/>
      <c r="V228" s="63" t="s">
        <v>22</v>
      </c>
      <c r="W228" s="63" t="s">
        <v>235</v>
      </c>
      <c r="X228" s="63" t="s">
        <v>353</v>
      </c>
      <c r="Y228" s="429">
        <v>42492</v>
      </c>
      <c r="Z228" s="430">
        <v>46934</v>
      </c>
      <c r="AA228" s="63" t="s">
        <v>4158</v>
      </c>
      <c r="AB228" s="63" t="s">
        <v>4159</v>
      </c>
      <c r="AC228" s="63"/>
      <c r="AD228" s="63" t="s">
        <v>5325</v>
      </c>
      <c r="AE228" s="63" t="s">
        <v>5326</v>
      </c>
      <c r="AF228" s="435"/>
      <c r="AG228" s="174"/>
      <c r="AH228" s="174"/>
      <c r="AI228" s="174"/>
      <c r="AJ228" s="174"/>
      <c r="AK228" s="174"/>
      <c r="AL228" s="174"/>
      <c r="AM228" s="174"/>
      <c r="AN228" s="174"/>
      <c r="AO228" s="174"/>
      <c r="AP228" s="174"/>
      <c r="AQ228" s="174"/>
      <c r="AR228" s="174" t="s">
        <v>2324</v>
      </c>
      <c r="AS228" s="174">
        <v>2023</v>
      </c>
      <c r="AT228" s="415">
        <v>45167</v>
      </c>
      <c r="AU228" s="174" t="s">
        <v>1351</v>
      </c>
      <c r="AV228" s="419" t="s">
        <v>9143</v>
      </c>
      <c r="AW228" s="424"/>
      <c r="AX228" s="462"/>
      <c r="AY228" s="422"/>
      <c r="AZ228" s="530"/>
      <c r="BA228" s="530"/>
      <c r="BB228" s="422"/>
      <c r="BC228" s="530"/>
      <c r="BD228" s="424"/>
      <c r="BE228" s="462">
        <v>1</v>
      </c>
      <c r="BF228" s="429">
        <v>42492</v>
      </c>
      <c r="BG228" s="426">
        <f t="shared" si="2"/>
        <v>0</v>
      </c>
      <c r="BH228" s="426">
        <f t="shared" si="3"/>
        <v>0</v>
      </c>
      <c r="BI228" s="426">
        <f t="shared" si="4"/>
        <v>0</v>
      </c>
      <c r="BJ228" s="426">
        <f t="shared" si="5"/>
        <v>0</v>
      </c>
      <c r="BK228" s="425" t="b">
        <f t="shared" si="6"/>
        <v>0</v>
      </c>
    </row>
    <row r="229" spans="1:63" ht="15.75" customHeight="1">
      <c r="A229" s="174" t="s">
        <v>10</v>
      </c>
      <c r="B229" s="63" t="s">
        <v>11</v>
      </c>
      <c r="C229" s="63" t="s">
        <v>12</v>
      </c>
      <c r="D229" s="63" t="s">
        <v>13</v>
      </c>
      <c r="E229" s="63" t="s">
        <v>3756</v>
      </c>
      <c r="F229" s="63"/>
      <c r="G229" s="63" t="s">
        <v>346</v>
      </c>
      <c r="H229" s="63"/>
      <c r="I229" s="63"/>
      <c r="J229" s="63" t="s">
        <v>351</v>
      </c>
      <c r="K229" s="63"/>
      <c r="L229" s="63"/>
      <c r="M229" s="63" t="s">
        <v>348</v>
      </c>
      <c r="N229" s="63" t="s">
        <v>5323</v>
      </c>
      <c r="O229" s="63" t="s">
        <v>15</v>
      </c>
      <c r="P229" s="63" t="s">
        <v>16</v>
      </c>
      <c r="Q229" s="63" t="s">
        <v>21</v>
      </c>
      <c r="R229" s="63" t="s">
        <v>3006</v>
      </c>
      <c r="S229" s="63"/>
      <c r="T229" s="63" t="s">
        <v>354</v>
      </c>
      <c r="U229" s="63"/>
      <c r="V229" s="63" t="s">
        <v>22</v>
      </c>
      <c r="W229" s="63" t="s">
        <v>355</v>
      </c>
      <c r="X229" s="63" t="s">
        <v>356</v>
      </c>
      <c r="Y229" s="429">
        <v>42492</v>
      </c>
      <c r="Z229" s="430">
        <v>46934</v>
      </c>
      <c r="AA229" s="63" t="s">
        <v>4158</v>
      </c>
      <c r="AB229" s="63" t="s">
        <v>4159</v>
      </c>
      <c r="AC229" s="63"/>
      <c r="AD229" s="63" t="s">
        <v>5325</v>
      </c>
      <c r="AE229" s="63" t="s">
        <v>5326</v>
      </c>
      <c r="AF229" s="435"/>
      <c r="AG229" s="174"/>
      <c r="AH229" s="174"/>
      <c r="AI229" s="174"/>
      <c r="AJ229" s="174"/>
      <c r="AK229" s="174"/>
      <c r="AL229" s="174"/>
      <c r="AM229" s="174"/>
      <c r="AN229" s="174"/>
      <c r="AO229" s="174"/>
      <c r="AP229" s="174"/>
      <c r="AQ229" s="174"/>
      <c r="AR229" s="174" t="s">
        <v>2324</v>
      </c>
      <c r="AS229" s="174">
        <v>2023</v>
      </c>
      <c r="AT229" s="415">
        <v>45167</v>
      </c>
      <c r="AU229" s="174" t="s">
        <v>1351</v>
      </c>
      <c r="AV229" s="419" t="s">
        <v>9144</v>
      </c>
      <c r="AW229" s="424"/>
      <c r="AX229" s="462"/>
      <c r="AY229" s="422"/>
      <c r="AZ229" s="530"/>
      <c r="BA229" s="530"/>
      <c r="BB229" s="422"/>
      <c r="BC229" s="530"/>
      <c r="BD229" s="424"/>
      <c r="BE229" s="462"/>
      <c r="BF229" s="429">
        <v>42492</v>
      </c>
      <c r="BG229" s="426">
        <f t="shared" si="2"/>
        <v>0</v>
      </c>
      <c r="BH229" s="426">
        <f t="shared" si="3"/>
        <v>0</v>
      </c>
      <c r="BI229" s="426">
        <f t="shared" si="4"/>
        <v>0</v>
      </c>
      <c r="BJ229" s="426">
        <f t="shared" si="5"/>
        <v>0</v>
      </c>
      <c r="BK229" s="425" t="b">
        <f t="shared" si="6"/>
        <v>0</v>
      </c>
    </row>
    <row r="230" spans="1:63" ht="15.75" customHeight="1">
      <c r="A230" s="174" t="s">
        <v>10</v>
      </c>
      <c r="B230" s="63" t="s">
        <v>11</v>
      </c>
      <c r="C230" s="63" t="s">
        <v>12</v>
      </c>
      <c r="D230" s="63" t="s">
        <v>13</v>
      </c>
      <c r="E230" s="63" t="s">
        <v>3756</v>
      </c>
      <c r="F230" s="63"/>
      <c r="G230" s="63" t="s">
        <v>346</v>
      </c>
      <c r="H230" s="63"/>
      <c r="I230" s="63"/>
      <c r="J230" s="63" t="s">
        <v>351</v>
      </c>
      <c r="K230" s="63"/>
      <c r="L230" s="63"/>
      <c r="M230" s="63" t="s">
        <v>348</v>
      </c>
      <c r="N230" s="63" t="s">
        <v>5323</v>
      </c>
      <c r="O230" s="63" t="s">
        <v>15</v>
      </c>
      <c r="P230" s="63" t="s">
        <v>16</v>
      </c>
      <c r="Q230" s="63" t="s">
        <v>21</v>
      </c>
      <c r="R230" s="63" t="s">
        <v>3006</v>
      </c>
      <c r="S230" s="63"/>
      <c r="T230" s="63" t="s">
        <v>357</v>
      </c>
      <c r="U230" s="63"/>
      <c r="V230" s="63" t="s">
        <v>22</v>
      </c>
      <c r="W230" s="63" t="s">
        <v>355</v>
      </c>
      <c r="X230" s="63" t="s">
        <v>358</v>
      </c>
      <c r="Y230" s="429">
        <v>42492</v>
      </c>
      <c r="Z230" s="430">
        <v>46934</v>
      </c>
      <c r="AA230" s="63" t="s">
        <v>4158</v>
      </c>
      <c r="AB230" s="63" t="s">
        <v>4159</v>
      </c>
      <c r="AC230" s="63"/>
      <c r="AD230" s="63" t="s">
        <v>5325</v>
      </c>
      <c r="AE230" s="63" t="s">
        <v>5326</v>
      </c>
      <c r="AF230" s="63"/>
      <c r="AG230" s="174"/>
      <c r="AH230" s="174"/>
      <c r="AI230" s="174"/>
      <c r="AJ230" s="174"/>
      <c r="AK230" s="174"/>
      <c r="AL230" s="174"/>
      <c r="AM230" s="174"/>
      <c r="AN230" s="174"/>
      <c r="AO230" s="174"/>
      <c r="AP230" s="174"/>
      <c r="AQ230" s="174"/>
      <c r="AR230" s="174" t="s">
        <v>2324</v>
      </c>
      <c r="AS230" s="174">
        <v>2023</v>
      </c>
      <c r="AT230" s="415">
        <v>45167</v>
      </c>
      <c r="AU230" s="174" t="s">
        <v>1351</v>
      </c>
      <c r="AV230" s="419" t="s">
        <v>9145</v>
      </c>
      <c r="AW230" s="424"/>
      <c r="AX230" s="462"/>
      <c r="AY230" s="422"/>
      <c r="AZ230" s="530"/>
      <c r="BA230" s="530"/>
      <c r="BB230" s="422"/>
      <c r="BC230" s="530"/>
      <c r="BD230" s="424"/>
      <c r="BE230" s="462"/>
      <c r="BF230" s="429">
        <v>42492</v>
      </c>
      <c r="BG230" s="426">
        <f t="shared" si="2"/>
        <v>0</v>
      </c>
      <c r="BH230" s="426">
        <f t="shared" si="3"/>
        <v>0</v>
      </c>
      <c r="BI230" s="426">
        <f t="shared" si="4"/>
        <v>0</v>
      </c>
      <c r="BJ230" s="426">
        <f t="shared" si="5"/>
        <v>0</v>
      </c>
      <c r="BK230" s="425" t="b">
        <f t="shared" si="6"/>
        <v>0</v>
      </c>
    </row>
    <row r="231" spans="1:63" ht="15.75" customHeight="1">
      <c r="A231" s="703" t="s">
        <v>10</v>
      </c>
      <c r="B231" s="703" t="s">
        <v>11</v>
      </c>
      <c r="C231" s="703" t="s">
        <v>12</v>
      </c>
      <c r="D231" s="703" t="s">
        <v>13</v>
      </c>
      <c r="E231" s="703" t="s">
        <v>28</v>
      </c>
      <c r="F231" s="703"/>
      <c r="G231" s="703" t="s">
        <v>368</v>
      </c>
      <c r="H231" s="703"/>
      <c r="I231" s="703"/>
      <c r="J231" s="703" t="s">
        <v>369</v>
      </c>
      <c r="K231" s="703"/>
      <c r="L231" s="703"/>
      <c r="M231" s="703" t="s">
        <v>370</v>
      </c>
      <c r="N231" s="703"/>
      <c r="O231" s="703" t="s">
        <v>15</v>
      </c>
      <c r="P231" s="703" t="s">
        <v>16</v>
      </c>
      <c r="Q231" s="703" t="s">
        <v>21</v>
      </c>
      <c r="R231" s="703" t="s">
        <v>3006</v>
      </c>
      <c r="S231" s="703"/>
      <c r="T231" s="703" t="s">
        <v>371</v>
      </c>
      <c r="U231" s="703"/>
      <c r="V231" s="703" t="s">
        <v>22</v>
      </c>
      <c r="W231" s="703" t="s">
        <v>372</v>
      </c>
      <c r="X231" s="703" t="s">
        <v>373</v>
      </c>
      <c r="Y231" s="704">
        <v>42417</v>
      </c>
      <c r="Z231" s="703"/>
      <c r="AA231" s="703" t="s">
        <v>4158</v>
      </c>
      <c r="AB231" s="703" t="s">
        <v>4159</v>
      </c>
      <c r="AC231" s="703"/>
      <c r="AD231" s="703" t="s">
        <v>4283</v>
      </c>
      <c r="AE231" s="703" t="s">
        <v>4283</v>
      </c>
      <c r="AF231" s="703" t="s">
        <v>4283</v>
      </c>
      <c r="AG231" s="703"/>
      <c r="AH231" s="703"/>
      <c r="AI231" s="703"/>
      <c r="AJ231" s="703" t="s">
        <v>8929</v>
      </c>
      <c r="AK231" s="703"/>
      <c r="AL231" s="703"/>
      <c r="AM231" s="703"/>
      <c r="AN231" s="703"/>
      <c r="AO231" s="703"/>
      <c r="AP231" s="703"/>
      <c r="AQ231" s="703"/>
      <c r="AR231" s="703" t="s">
        <v>2306</v>
      </c>
      <c r="AS231" s="703">
        <v>2023</v>
      </c>
      <c r="AT231" s="706">
        <v>44957</v>
      </c>
      <c r="AU231" s="703" t="s">
        <v>2323</v>
      </c>
      <c r="AV231" s="707" t="s">
        <v>9146</v>
      </c>
      <c r="AW231" s="708"/>
      <c r="AX231" s="709"/>
      <c r="AY231" s="422"/>
      <c r="AZ231" s="730"/>
      <c r="BA231" s="730"/>
      <c r="BB231" s="422"/>
      <c r="BC231" s="730"/>
      <c r="BD231" s="708"/>
      <c r="BE231" s="709"/>
      <c r="BF231" s="710"/>
      <c r="BG231" s="710">
        <f t="shared" si="2"/>
        <v>0</v>
      </c>
      <c r="BH231" s="710">
        <f t="shared" si="3"/>
        <v>0</v>
      </c>
      <c r="BI231" s="710">
        <f t="shared" si="4"/>
        <v>0</v>
      </c>
      <c r="BJ231" s="710">
        <f t="shared" si="5"/>
        <v>0</v>
      </c>
      <c r="BK231" s="709" t="b">
        <f t="shared" si="6"/>
        <v>0</v>
      </c>
    </row>
    <row r="232" spans="1:63" ht="15.75" customHeight="1">
      <c r="A232" s="174" t="s">
        <v>10</v>
      </c>
      <c r="B232" s="63" t="s">
        <v>11</v>
      </c>
      <c r="C232" s="63" t="s">
        <v>12</v>
      </c>
      <c r="D232" s="63" t="s">
        <v>13</v>
      </c>
      <c r="E232" s="63" t="s">
        <v>3756</v>
      </c>
      <c r="F232" s="63"/>
      <c r="G232" s="63" t="s">
        <v>368</v>
      </c>
      <c r="H232" s="63"/>
      <c r="I232" s="63"/>
      <c r="J232" s="63" t="s">
        <v>3836</v>
      </c>
      <c r="K232" s="63"/>
      <c r="L232" s="63"/>
      <c r="M232" s="63" t="s">
        <v>375</v>
      </c>
      <c r="N232" s="63" t="s">
        <v>9147</v>
      </c>
      <c r="O232" s="63" t="s">
        <v>15</v>
      </c>
      <c r="P232" s="63" t="s">
        <v>16</v>
      </c>
      <c r="Q232" s="63" t="s">
        <v>21</v>
      </c>
      <c r="R232" s="63" t="s">
        <v>3006</v>
      </c>
      <c r="S232" s="63"/>
      <c r="T232" s="63" t="s">
        <v>376</v>
      </c>
      <c r="U232" s="63"/>
      <c r="V232" s="63" t="s">
        <v>22</v>
      </c>
      <c r="W232" s="63" t="s">
        <v>355</v>
      </c>
      <c r="X232" s="63" t="s">
        <v>377</v>
      </c>
      <c r="Y232" s="429">
        <v>45288</v>
      </c>
      <c r="Z232" s="430">
        <v>47116</v>
      </c>
      <c r="AA232" s="63" t="s">
        <v>4158</v>
      </c>
      <c r="AB232" s="63" t="s">
        <v>4159</v>
      </c>
      <c r="AC232" s="63"/>
      <c r="AD232" s="63" t="s">
        <v>6005</v>
      </c>
      <c r="AE232" s="63" t="s">
        <v>9148</v>
      </c>
      <c r="AF232" s="429">
        <v>44835</v>
      </c>
      <c r="AG232" s="174"/>
      <c r="AH232" s="174"/>
      <c r="AI232" s="174"/>
      <c r="AJ232" s="174"/>
      <c r="AK232" s="174"/>
      <c r="AL232" s="174"/>
      <c r="AM232" s="174"/>
      <c r="AN232" s="174"/>
      <c r="AO232" s="174"/>
      <c r="AP232" s="174"/>
      <c r="AQ232" s="174"/>
      <c r="AR232" s="174" t="s">
        <v>2306</v>
      </c>
      <c r="AS232" s="174">
        <v>2024</v>
      </c>
      <c r="AT232" s="415">
        <v>45301</v>
      </c>
      <c r="AU232" s="174" t="s">
        <v>1351</v>
      </c>
      <c r="AV232" s="419" t="s">
        <v>9149</v>
      </c>
      <c r="AW232" s="424"/>
      <c r="AX232" s="462"/>
      <c r="AY232" s="422"/>
      <c r="AZ232" s="530"/>
      <c r="BA232" s="530"/>
      <c r="BB232" s="422"/>
      <c r="BC232" s="530"/>
      <c r="BD232" s="424"/>
      <c r="BE232" s="462">
        <v>1</v>
      </c>
      <c r="BF232" s="429">
        <v>42893</v>
      </c>
      <c r="BG232" s="426">
        <f t="shared" si="2"/>
        <v>0</v>
      </c>
      <c r="BH232" s="426">
        <f t="shared" si="3"/>
        <v>0</v>
      </c>
      <c r="BI232" s="426">
        <f t="shared" si="4"/>
        <v>0</v>
      </c>
      <c r="BJ232" s="426">
        <f t="shared" si="5"/>
        <v>0</v>
      </c>
      <c r="BK232" s="425" t="b">
        <f t="shared" si="6"/>
        <v>0</v>
      </c>
    </row>
    <row r="233" spans="1:63" ht="15.75" customHeight="1">
      <c r="A233" s="703" t="s">
        <v>10</v>
      </c>
      <c r="B233" s="703" t="s">
        <v>11</v>
      </c>
      <c r="C233" s="703" t="s">
        <v>12</v>
      </c>
      <c r="D233" s="703" t="s">
        <v>13</v>
      </c>
      <c r="E233" s="703" t="s">
        <v>3756</v>
      </c>
      <c r="F233" s="703"/>
      <c r="G233" s="703" t="s">
        <v>359</v>
      </c>
      <c r="H233" s="703"/>
      <c r="I233" s="703"/>
      <c r="J233" s="703" t="s">
        <v>360</v>
      </c>
      <c r="K233" s="703"/>
      <c r="L233" s="703"/>
      <c r="M233" s="703" t="s">
        <v>361</v>
      </c>
      <c r="N233" s="703"/>
      <c r="O233" s="703" t="s">
        <v>15</v>
      </c>
      <c r="P233" s="703" t="s">
        <v>16</v>
      </c>
      <c r="Q233" s="703" t="s">
        <v>35</v>
      </c>
      <c r="R233" s="703" t="s">
        <v>8666</v>
      </c>
      <c r="S233" s="703" t="s">
        <v>228</v>
      </c>
      <c r="T233" s="703"/>
      <c r="U233" s="703"/>
      <c r="V233" s="703" t="s">
        <v>4157</v>
      </c>
      <c r="W233" s="703" t="s">
        <v>362</v>
      </c>
      <c r="X233" s="703" t="s">
        <v>363</v>
      </c>
      <c r="Y233" s="704">
        <v>43378</v>
      </c>
      <c r="Z233" s="703"/>
      <c r="AA233" s="703" t="s">
        <v>4158</v>
      </c>
      <c r="AB233" s="703" t="s">
        <v>4159</v>
      </c>
      <c r="AC233" s="703"/>
      <c r="AD233" s="703" t="s">
        <v>9150</v>
      </c>
      <c r="AE233" s="703" t="s">
        <v>9151</v>
      </c>
      <c r="AF233" s="712">
        <v>47216</v>
      </c>
      <c r="AG233" s="703"/>
      <c r="AH233" s="703"/>
      <c r="AI233" s="703"/>
      <c r="AJ233" s="703" t="s">
        <v>2297</v>
      </c>
      <c r="AK233" s="703"/>
      <c r="AL233" s="703"/>
      <c r="AM233" s="703"/>
      <c r="AN233" s="703"/>
      <c r="AO233" s="703"/>
      <c r="AP233" s="703"/>
      <c r="AQ233" s="703"/>
      <c r="AR233" s="703" t="s">
        <v>2335</v>
      </c>
      <c r="AS233" s="703">
        <v>2023</v>
      </c>
      <c r="AT233" s="706">
        <v>45289</v>
      </c>
      <c r="AU233" s="703" t="s">
        <v>2323</v>
      </c>
      <c r="AV233" s="707"/>
      <c r="AW233" s="708"/>
      <c r="AX233" s="709"/>
      <c r="AY233" s="422"/>
      <c r="AZ233" s="730"/>
      <c r="BA233" s="730"/>
      <c r="BB233" s="422"/>
      <c r="BC233" s="730"/>
      <c r="BD233" s="708"/>
      <c r="BE233" s="709"/>
      <c r="BF233" s="710"/>
      <c r="BG233" s="710">
        <f t="shared" si="2"/>
        <v>0</v>
      </c>
      <c r="BH233" s="710">
        <f t="shared" si="3"/>
        <v>0</v>
      </c>
      <c r="BI233" s="710">
        <f t="shared" si="4"/>
        <v>0</v>
      </c>
      <c r="BJ233" s="710">
        <f t="shared" si="5"/>
        <v>0</v>
      </c>
      <c r="BK233" s="709" t="b">
        <f t="shared" si="6"/>
        <v>0</v>
      </c>
    </row>
    <row r="234" spans="1:63" ht="15.75" customHeight="1">
      <c r="A234" s="703" t="s">
        <v>10</v>
      </c>
      <c r="B234" s="703" t="s">
        <v>11</v>
      </c>
      <c r="C234" s="703" t="s">
        <v>12</v>
      </c>
      <c r="D234" s="703" t="s">
        <v>13</v>
      </c>
      <c r="E234" s="703" t="s">
        <v>3756</v>
      </c>
      <c r="F234" s="703"/>
      <c r="G234" s="703" t="s">
        <v>359</v>
      </c>
      <c r="H234" s="703"/>
      <c r="I234" s="703"/>
      <c r="J234" s="703" t="s">
        <v>360</v>
      </c>
      <c r="K234" s="703"/>
      <c r="L234" s="703"/>
      <c r="M234" s="703" t="s">
        <v>361</v>
      </c>
      <c r="N234" s="703"/>
      <c r="O234" s="703" t="s">
        <v>15</v>
      </c>
      <c r="P234" s="703" t="s">
        <v>16</v>
      </c>
      <c r="Q234" s="703" t="s">
        <v>35</v>
      </c>
      <c r="R234" s="703" t="s">
        <v>2230</v>
      </c>
      <c r="S234" s="703" t="s">
        <v>161</v>
      </c>
      <c r="T234" s="703"/>
      <c r="U234" s="703"/>
      <c r="V234" s="703" t="s">
        <v>4157</v>
      </c>
      <c r="W234" s="703" t="s">
        <v>364</v>
      </c>
      <c r="X234" s="703" t="s">
        <v>365</v>
      </c>
      <c r="Y234" s="704">
        <v>43378</v>
      </c>
      <c r="Z234" s="703"/>
      <c r="AA234" s="703" t="s">
        <v>4158</v>
      </c>
      <c r="AB234" s="703" t="s">
        <v>4159</v>
      </c>
      <c r="AC234" s="703"/>
      <c r="AD234" s="703" t="s">
        <v>9152</v>
      </c>
      <c r="AE234" s="703" t="s">
        <v>9153</v>
      </c>
      <c r="AF234" s="712">
        <v>44143</v>
      </c>
      <c r="AG234" s="703"/>
      <c r="AH234" s="703"/>
      <c r="AI234" s="703"/>
      <c r="AJ234" s="703" t="s">
        <v>2297</v>
      </c>
      <c r="AK234" s="703"/>
      <c r="AL234" s="703"/>
      <c r="AM234" s="703"/>
      <c r="AN234" s="703"/>
      <c r="AO234" s="703"/>
      <c r="AP234" s="703"/>
      <c r="AQ234" s="703"/>
      <c r="AR234" s="703" t="s">
        <v>2335</v>
      </c>
      <c r="AS234" s="703">
        <v>2023</v>
      </c>
      <c r="AT234" s="706">
        <v>45289</v>
      </c>
      <c r="AU234" s="703" t="s">
        <v>2323</v>
      </c>
      <c r="AV234" s="707"/>
      <c r="AW234" s="708"/>
      <c r="AX234" s="709"/>
      <c r="AY234" s="422"/>
      <c r="AZ234" s="730"/>
      <c r="BA234" s="730"/>
      <c r="BB234" s="422"/>
      <c r="BC234" s="730"/>
      <c r="BD234" s="708"/>
      <c r="BE234" s="709"/>
      <c r="BF234" s="710"/>
      <c r="BG234" s="710">
        <f t="shared" si="2"/>
        <v>0</v>
      </c>
      <c r="BH234" s="710">
        <f t="shared" si="3"/>
        <v>0</v>
      </c>
      <c r="BI234" s="710">
        <f t="shared" si="4"/>
        <v>0</v>
      </c>
      <c r="BJ234" s="710">
        <f t="shared" si="5"/>
        <v>0</v>
      </c>
      <c r="BK234" s="709" t="b">
        <f t="shared" si="6"/>
        <v>0</v>
      </c>
    </row>
    <row r="235" spans="1:63" ht="15.75" customHeight="1">
      <c r="A235" s="703" t="s">
        <v>10</v>
      </c>
      <c r="B235" s="703" t="s">
        <v>11</v>
      </c>
      <c r="C235" s="703" t="s">
        <v>12</v>
      </c>
      <c r="D235" s="703" t="s">
        <v>13</v>
      </c>
      <c r="E235" s="703" t="s">
        <v>3756</v>
      </c>
      <c r="F235" s="703"/>
      <c r="G235" s="703" t="s">
        <v>359</v>
      </c>
      <c r="H235" s="703"/>
      <c r="I235" s="703"/>
      <c r="J235" s="703" t="s">
        <v>360</v>
      </c>
      <c r="K235" s="703"/>
      <c r="L235" s="703"/>
      <c r="M235" s="703" t="s">
        <v>361</v>
      </c>
      <c r="N235" s="703"/>
      <c r="O235" s="703" t="s">
        <v>15</v>
      </c>
      <c r="P235" s="703" t="s">
        <v>16</v>
      </c>
      <c r="Q235" s="703" t="s">
        <v>35</v>
      </c>
      <c r="R235" s="703" t="s">
        <v>272</v>
      </c>
      <c r="S235" s="703" t="s">
        <v>2649</v>
      </c>
      <c r="T235" s="703"/>
      <c r="U235" s="703"/>
      <c r="V235" s="703" t="s">
        <v>4306</v>
      </c>
      <c r="W235" s="703" t="s">
        <v>366</v>
      </c>
      <c r="X235" s="703" t="s">
        <v>367</v>
      </c>
      <c r="Y235" s="704">
        <v>42618</v>
      </c>
      <c r="Z235" s="703"/>
      <c r="AA235" s="703" t="s">
        <v>4158</v>
      </c>
      <c r="AB235" s="703" t="s">
        <v>4159</v>
      </c>
      <c r="AC235" s="703"/>
      <c r="AD235" s="703" t="s">
        <v>4283</v>
      </c>
      <c r="AE235" s="703" t="s">
        <v>4283</v>
      </c>
      <c r="AF235" s="703" t="s">
        <v>4283</v>
      </c>
      <c r="AG235" s="703"/>
      <c r="AH235" s="703"/>
      <c r="AI235" s="703"/>
      <c r="AJ235" s="703" t="s">
        <v>2297</v>
      </c>
      <c r="AK235" s="703"/>
      <c r="AL235" s="703"/>
      <c r="AM235" s="703"/>
      <c r="AN235" s="703"/>
      <c r="AO235" s="703"/>
      <c r="AP235" s="703"/>
      <c r="AQ235" s="703"/>
      <c r="AR235" s="703" t="s">
        <v>2335</v>
      </c>
      <c r="AS235" s="703">
        <v>2023</v>
      </c>
      <c r="AT235" s="706">
        <v>45289</v>
      </c>
      <c r="AU235" s="703" t="s">
        <v>2323</v>
      </c>
      <c r="AV235" s="707"/>
      <c r="AW235" s="708"/>
      <c r="AX235" s="709"/>
      <c r="AY235" s="422"/>
      <c r="AZ235" s="730"/>
      <c r="BA235" s="730"/>
      <c r="BB235" s="422"/>
      <c r="BC235" s="730"/>
      <c r="BD235" s="708"/>
      <c r="BE235" s="709"/>
      <c r="BF235" s="710"/>
      <c r="BG235" s="710">
        <f t="shared" si="2"/>
        <v>0</v>
      </c>
      <c r="BH235" s="710">
        <f t="shared" si="3"/>
        <v>0</v>
      </c>
      <c r="BI235" s="710">
        <f t="shared" si="4"/>
        <v>0</v>
      </c>
      <c r="BJ235" s="710">
        <f t="shared" si="5"/>
        <v>0</v>
      </c>
      <c r="BK235" s="709" t="b">
        <f t="shared" si="6"/>
        <v>0</v>
      </c>
    </row>
    <row r="236" spans="1:63" ht="15.75" customHeight="1">
      <c r="A236" s="703" t="s">
        <v>10</v>
      </c>
      <c r="B236" s="703" t="s">
        <v>11</v>
      </c>
      <c r="C236" s="703" t="s">
        <v>378</v>
      </c>
      <c r="D236" s="703" t="s">
        <v>374</v>
      </c>
      <c r="E236" s="703" t="s">
        <v>3756</v>
      </c>
      <c r="F236" s="703"/>
      <c r="G236" s="703" t="s">
        <v>866</v>
      </c>
      <c r="H236" s="703"/>
      <c r="I236" s="703"/>
      <c r="J236" s="703" t="s">
        <v>867</v>
      </c>
      <c r="K236" s="703"/>
      <c r="L236" s="703"/>
      <c r="M236" s="703" t="s">
        <v>868</v>
      </c>
      <c r="N236" s="703"/>
      <c r="O236" s="703" t="s">
        <v>15</v>
      </c>
      <c r="P236" s="703" t="s">
        <v>16</v>
      </c>
      <c r="Q236" s="703" t="s">
        <v>35</v>
      </c>
      <c r="R236" s="703" t="s">
        <v>2222</v>
      </c>
      <c r="S236" s="703" t="s">
        <v>156</v>
      </c>
      <c r="T236" s="703"/>
      <c r="U236" s="703"/>
      <c r="V236" s="703" t="s">
        <v>4164</v>
      </c>
      <c r="W236" s="703" t="s">
        <v>591</v>
      </c>
      <c r="X236" s="703" t="s">
        <v>869</v>
      </c>
      <c r="Y236" s="704">
        <v>42731</v>
      </c>
      <c r="Z236" s="703"/>
      <c r="AA236" s="703" t="s">
        <v>4158</v>
      </c>
      <c r="AB236" s="703" t="s">
        <v>4159</v>
      </c>
      <c r="AC236" s="703"/>
      <c r="AD236" s="703" t="s">
        <v>4283</v>
      </c>
      <c r="AE236" s="703" t="s">
        <v>4283</v>
      </c>
      <c r="AF236" s="703" t="s">
        <v>4283</v>
      </c>
      <c r="AG236" s="703"/>
      <c r="AH236" s="703"/>
      <c r="AI236" s="703"/>
      <c r="AJ236" s="703" t="s">
        <v>2297</v>
      </c>
      <c r="AK236" s="703"/>
      <c r="AL236" s="703"/>
      <c r="AM236" s="703"/>
      <c r="AN236" s="703"/>
      <c r="AO236" s="703"/>
      <c r="AP236" s="703"/>
      <c r="AQ236" s="703"/>
      <c r="AR236" s="703" t="s">
        <v>2335</v>
      </c>
      <c r="AS236" s="703">
        <v>2023</v>
      </c>
      <c r="AT236" s="706">
        <v>45289</v>
      </c>
      <c r="AU236" s="703" t="s">
        <v>2323</v>
      </c>
      <c r="AV236" s="707"/>
      <c r="AW236" s="708"/>
      <c r="AX236" s="709"/>
      <c r="AY236" s="422"/>
      <c r="AZ236" s="730"/>
      <c r="BA236" s="730"/>
      <c r="BB236" s="422"/>
      <c r="BC236" s="730"/>
      <c r="BD236" s="708"/>
      <c r="BE236" s="709"/>
      <c r="BF236" s="710"/>
      <c r="BG236" s="710">
        <f t="shared" si="2"/>
        <v>0</v>
      </c>
      <c r="BH236" s="710">
        <f t="shared" si="3"/>
        <v>0</v>
      </c>
      <c r="BI236" s="710">
        <f t="shared" si="4"/>
        <v>0</v>
      </c>
      <c r="BJ236" s="710">
        <f t="shared" si="5"/>
        <v>0</v>
      </c>
      <c r="BK236" s="709" t="b">
        <f t="shared" si="6"/>
        <v>0</v>
      </c>
    </row>
    <row r="237" spans="1:63" ht="15.75" customHeight="1">
      <c r="A237" s="174" t="s">
        <v>10</v>
      </c>
      <c r="B237" s="63" t="s">
        <v>11</v>
      </c>
      <c r="C237" s="63" t="s">
        <v>310</v>
      </c>
      <c r="D237" s="63" t="s">
        <v>13</v>
      </c>
      <c r="E237" s="63" t="s">
        <v>3756</v>
      </c>
      <c r="F237" s="63"/>
      <c r="G237" s="63" t="s">
        <v>882</v>
      </c>
      <c r="H237" s="63"/>
      <c r="I237" s="63"/>
      <c r="J237" s="63" t="s">
        <v>883</v>
      </c>
      <c r="K237" s="63"/>
      <c r="L237" s="63"/>
      <c r="M237" s="63" t="s">
        <v>884</v>
      </c>
      <c r="N237" s="63"/>
      <c r="O237" s="63" t="s">
        <v>15</v>
      </c>
      <c r="P237" s="63" t="s">
        <v>16</v>
      </c>
      <c r="Q237" s="63" t="s">
        <v>35</v>
      </c>
      <c r="R237" s="63" t="s">
        <v>8666</v>
      </c>
      <c r="S237" s="63" t="s">
        <v>33</v>
      </c>
      <c r="T237" s="63"/>
      <c r="U237" s="63"/>
      <c r="V237" s="63" t="s">
        <v>4164</v>
      </c>
      <c r="W237" s="63" t="s">
        <v>885</v>
      </c>
      <c r="X237" s="63" t="s">
        <v>886</v>
      </c>
      <c r="Y237" s="429">
        <v>45261</v>
      </c>
      <c r="Z237" s="430">
        <v>47091</v>
      </c>
      <c r="AA237" s="63" t="s">
        <v>4158</v>
      </c>
      <c r="AB237" s="63" t="s">
        <v>4159</v>
      </c>
      <c r="AC237" s="63"/>
      <c r="AD237" s="63" t="s">
        <v>4283</v>
      </c>
      <c r="AE237" s="63" t="s">
        <v>4283</v>
      </c>
      <c r="AF237" s="63" t="s">
        <v>4283</v>
      </c>
      <c r="AG237" s="174"/>
      <c r="AH237" s="174"/>
      <c r="AI237" s="174"/>
      <c r="AJ237" s="174"/>
      <c r="AK237" s="174"/>
      <c r="AL237" s="174"/>
      <c r="AM237" s="174"/>
      <c r="AN237" s="174"/>
      <c r="AO237" s="174"/>
      <c r="AP237" s="174"/>
      <c r="AQ237" s="174"/>
      <c r="AR237" s="174" t="s">
        <v>2319</v>
      </c>
      <c r="AS237" s="174">
        <v>2024</v>
      </c>
      <c r="AT237" s="415">
        <v>45457</v>
      </c>
      <c r="AU237" s="174" t="s">
        <v>1351</v>
      </c>
      <c r="AV237" s="437" t="s">
        <v>5179</v>
      </c>
      <c r="AW237" s="424"/>
      <c r="AX237" s="462"/>
      <c r="AY237" s="422"/>
      <c r="AZ237" s="530"/>
      <c r="BA237" s="530"/>
      <c r="BB237" s="422"/>
      <c r="BC237" s="530"/>
      <c r="BD237" s="424"/>
      <c r="BE237" s="462">
        <v>1</v>
      </c>
      <c r="BF237" s="426"/>
      <c r="BG237" s="426">
        <f t="shared" si="2"/>
        <v>0</v>
      </c>
      <c r="BH237" s="426">
        <f t="shared" si="3"/>
        <v>0</v>
      </c>
      <c r="BI237" s="426">
        <f t="shared" si="4"/>
        <v>0</v>
      </c>
      <c r="BJ237" s="426">
        <f t="shared" si="5"/>
        <v>0</v>
      </c>
      <c r="BK237" s="425" t="b">
        <f t="shared" si="6"/>
        <v>0</v>
      </c>
    </row>
    <row r="238" spans="1:63" ht="15.75" customHeight="1">
      <c r="A238" s="174" t="s">
        <v>10</v>
      </c>
      <c r="B238" s="63" t="s">
        <v>11</v>
      </c>
      <c r="C238" s="63" t="s">
        <v>12</v>
      </c>
      <c r="D238" s="63" t="s">
        <v>13</v>
      </c>
      <c r="E238" s="63" t="s">
        <v>3756</v>
      </c>
      <c r="F238" s="63"/>
      <c r="G238" s="63" t="s">
        <v>872</v>
      </c>
      <c r="H238" s="63"/>
      <c r="I238" s="63"/>
      <c r="J238" s="63" t="s">
        <v>873</v>
      </c>
      <c r="K238" s="63"/>
      <c r="L238" s="63"/>
      <c r="M238" s="63" t="s">
        <v>874</v>
      </c>
      <c r="N238" s="63"/>
      <c r="O238" s="63" t="s">
        <v>15</v>
      </c>
      <c r="P238" s="63" t="s">
        <v>16</v>
      </c>
      <c r="Q238" s="63" t="s">
        <v>35</v>
      </c>
      <c r="R238" s="63" t="s">
        <v>8666</v>
      </c>
      <c r="S238" s="63" t="s">
        <v>39</v>
      </c>
      <c r="T238" s="63"/>
      <c r="U238" s="63"/>
      <c r="V238" s="63" t="s">
        <v>4164</v>
      </c>
      <c r="W238" s="63" t="s">
        <v>40</v>
      </c>
      <c r="X238" s="63">
        <v>201207022063</v>
      </c>
      <c r="Y238" s="429">
        <v>45308</v>
      </c>
      <c r="Z238" s="430">
        <v>47136</v>
      </c>
      <c r="AA238" s="63" t="s">
        <v>4158</v>
      </c>
      <c r="AB238" s="63" t="s">
        <v>4168</v>
      </c>
      <c r="AC238" s="63" t="s">
        <v>5329</v>
      </c>
      <c r="AD238" s="63" t="s">
        <v>4283</v>
      </c>
      <c r="AE238" s="63" t="s">
        <v>4283</v>
      </c>
      <c r="AF238" s="63" t="s">
        <v>4283</v>
      </c>
      <c r="AG238" s="174"/>
      <c r="AH238" s="174"/>
      <c r="AI238" s="174"/>
      <c r="AJ238" s="174"/>
      <c r="AK238" s="174"/>
      <c r="AL238" s="174"/>
      <c r="AM238" s="174"/>
      <c r="AN238" s="174"/>
      <c r="AO238" s="174"/>
      <c r="AP238" s="174"/>
      <c r="AQ238" s="174"/>
      <c r="AR238" s="174" t="s">
        <v>2306</v>
      </c>
      <c r="AS238" s="174">
        <v>2024</v>
      </c>
      <c r="AT238" s="415">
        <v>45310</v>
      </c>
      <c r="AU238" s="174" t="s">
        <v>1351</v>
      </c>
      <c r="AV238" s="419" t="s">
        <v>4416</v>
      </c>
      <c r="AW238" s="424"/>
      <c r="AX238" s="462"/>
      <c r="AY238" s="422"/>
      <c r="AZ238" s="530"/>
      <c r="BA238" s="530"/>
      <c r="BB238" s="422"/>
      <c r="BC238" s="530"/>
      <c r="BD238" s="424"/>
      <c r="BE238" s="462">
        <v>1</v>
      </c>
      <c r="BF238" s="429">
        <v>41059</v>
      </c>
      <c r="BG238" s="426">
        <f t="shared" si="2"/>
        <v>0</v>
      </c>
      <c r="BH238" s="426">
        <f t="shared" si="3"/>
        <v>0</v>
      </c>
      <c r="BI238" s="426">
        <f t="shared" si="4"/>
        <v>0</v>
      </c>
      <c r="BJ238" s="426">
        <f t="shared" si="5"/>
        <v>0</v>
      </c>
      <c r="BK238" s="425" t="b">
        <f t="shared" si="6"/>
        <v>0</v>
      </c>
    </row>
    <row r="239" spans="1:63" ht="15.75" customHeight="1">
      <c r="A239" s="174" t="s">
        <v>10</v>
      </c>
      <c r="B239" s="63" t="s">
        <v>11</v>
      </c>
      <c r="C239" s="63" t="s">
        <v>12</v>
      </c>
      <c r="D239" s="63" t="s">
        <v>13</v>
      </c>
      <c r="E239" s="63" t="s">
        <v>3756</v>
      </c>
      <c r="F239" s="63"/>
      <c r="G239" s="63" t="s">
        <v>872</v>
      </c>
      <c r="H239" s="63"/>
      <c r="I239" s="63"/>
      <c r="J239" s="63" t="s">
        <v>873</v>
      </c>
      <c r="K239" s="63"/>
      <c r="L239" s="63"/>
      <c r="M239" s="63" t="s">
        <v>874</v>
      </c>
      <c r="N239" s="63"/>
      <c r="O239" s="63" t="s">
        <v>15</v>
      </c>
      <c r="P239" s="63" t="s">
        <v>16</v>
      </c>
      <c r="Q239" s="63" t="s">
        <v>35</v>
      </c>
      <c r="R239" s="63" t="s">
        <v>8666</v>
      </c>
      <c r="S239" s="63" t="s">
        <v>33</v>
      </c>
      <c r="T239" s="63"/>
      <c r="U239" s="63"/>
      <c r="V239" s="63" t="s">
        <v>4164</v>
      </c>
      <c r="W239" s="63" t="s">
        <v>875</v>
      </c>
      <c r="X239" s="63">
        <v>201507022096</v>
      </c>
      <c r="Y239" s="429">
        <v>45308</v>
      </c>
      <c r="Z239" s="430">
        <v>45309</v>
      </c>
      <c r="AA239" s="63" t="s">
        <v>4158</v>
      </c>
      <c r="AB239" s="63" t="s">
        <v>4168</v>
      </c>
      <c r="AC239" s="63" t="s">
        <v>5330</v>
      </c>
      <c r="AD239" s="63" t="s">
        <v>4283</v>
      </c>
      <c r="AE239" s="63" t="s">
        <v>4283</v>
      </c>
      <c r="AF239" s="63" t="s">
        <v>4283</v>
      </c>
      <c r="AG239" s="174"/>
      <c r="AH239" s="174"/>
      <c r="AI239" s="174"/>
      <c r="AJ239" s="174"/>
      <c r="AK239" s="174"/>
      <c r="AL239" s="174"/>
      <c r="AM239" s="174"/>
      <c r="AN239" s="174"/>
      <c r="AO239" s="174"/>
      <c r="AP239" s="174"/>
      <c r="AQ239" s="174"/>
      <c r="AR239" s="174" t="s">
        <v>2306</v>
      </c>
      <c r="AS239" s="174">
        <v>2024</v>
      </c>
      <c r="AT239" s="415">
        <v>45310</v>
      </c>
      <c r="AU239" s="174" t="s">
        <v>1351</v>
      </c>
      <c r="AV239" s="419" t="s">
        <v>4416</v>
      </c>
      <c r="AW239" s="424"/>
      <c r="AX239" s="462"/>
      <c r="AY239" s="422"/>
      <c r="AZ239" s="530"/>
      <c r="BA239" s="530"/>
      <c r="BB239" s="422"/>
      <c r="BC239" s="530"/>
      <c r="BD239" s="424"/>
      <c r="BE239" s="462"/>
      <c r="BF239" s="429">
        <v>42164</v>
      </c>
      <c r="BG239" s="426">
        <f t="shared" si="2"/>
        <v>0</v>
      </c>
      <c r="BH239" s="426">
        <f t="shared" si="3"/>
        <v>0</v>
      </c>
      <c r="BI239" s="426">
        <f t="shared" si="4"/>
        <v>0</v>
      </c>
      <c r="BJ239" s="426">
        <f t="shared" si="5"/>
        <v>0</v>
      </c>
      <c r="BK239" s="425" t="b">
        <f t="shared" si="6"/>
        <v>0</v>
      </c>
    </row>
    <row r="240" spans="1:63" ht="15.75" customHeight="1">
      <c r="A240" s="174" t="s">
        <v>10</v>
      </c>
      <c r="B240" s="63" t="s">
        <v>11</v>
      </c>
      <c r="C240" s="63" t="s">
        <v>12</v>
      </c>
      <c r="D240" s="63" t="s">
        <v>13</v>
      </c>
      <c r="E240" s="63" t="s">
        <v>3756</v>
      </c>
      <c r="F240" s="63"/>
      <c r="G240" s="63" t="s">
        <v>876</v>
      </c>
      <c r="H240" s="63"/>
      <c r="I240" s="63"/>
      <c r="J240" s="63" t="s">
        <v>877</v>
      </c>
      <c r="K240" s="63"/>
      <c r="L240" s="63"/>
      <c r="M240" s="63" t="s">
        <v>878</v>
      </c>
      <c r="N240" s="63" t="s">
        <v>9154</v>
      </c>
      <c r="O240" s="63" t="s">
        <v>15</v>
      </c>
      <c r="P240" s="63" t="s">
        <v>16</v>
      </c>
      <c r="Q240" s="63" t="s">
        <v>35</v>
      </c>
      <c r="R240" s="63" t="s">
        <v>8666</v>
      </c>
      <c r="S240" s="63" t="s">
        <v>486</v>
      </c>
      <c r="T240" s="63"/>
      <c r="U240" s="63"/>
      <c r="V240" s="63" t="s">
        <v>4164</v>
      </c>
      <c r="W240" s="63" t="s">
        <v>487</v>
      </c>
      <c r="X240" s="63" t="s">
        <v>879</v>
      </c>
      <c r="Y240" s="429">
        <v>45014</v>
      </c>
      <c r="Z240" s="430">
        <v>46842</v>
      </c>
      <c r="AA240" s="63" t="s">
        <v>4158</v>
      </c>
      <c r="AB240" s="63" t="s">
        <v>4168</v>
      </c>
      <c r="AC240" s="63" t="s">
        <v>9155</v>
      </c>
      <c r="AD240" s="63" t="s">
        <v>8269</v>
      </c>
      <c r="AE240" s="63" t="s">
        <v>9156</v>
      </c>
      <c r="AF240" s="435">
        <v>45215</v>
      </c>
      <c r="AG240" s="174"/>
      <c r="AH240" s="174"/>
      <c r="AI240" s="174"/>
      <c r="AJ240" s="174"/>
      <c r="AK240" s="174"/>
      <c r="AL240" s="174"/>
      <c r="AM240" s="174"/>
      <c r="AN240" s="174"/>
      <c r="AO240" s="174"/>
      <c r="AP240" s="174"/>
      <c r="AQ240" s="174"/>
      <c r="AR240" s="174" t="s">
        <v>2315</v>
      </c>
      <c r="AS240" s="174">
        <v>2023</v>
      </c>
      <c r="AT240" s="415">
        <v>45027</v>
      </c>
      <c r="AU240" s="174" t="s">
        <v>1351</v>
      </c>
      <c r="AV240" s="419" t="s">
        <v>9157</v>
      </c>
      <c r="AW240" s="424"/>
      <c r="AX240" s="462"/>
      <c r="AY240" s="422"/>
      <c r="AZ240" s="530"/>
      <c r="BA240" s="530"/>
      <c r="BB240" s="422"/>
      <c r="BC240" s="530"/>
      <c r="BD240" s="424"/>
      <c r="BE240" s="462"/>
      <c r="BF240" s="429">
        <v>43636</v>
      </c>
      <c r="BG240" s="426">
        <f t="shared" si="2"/>
        <v>0</v>
      </c>
      <c r="BH240" s="426">
        <f t="shared" si="3"/>
        <v>0</v>
      </c>
      <c r="BI240" s="426">
        <f t="shared" si="4"/>
        <v>0</v>
      </c>
      <c r="BJ240" s="426">
        <f t="shared" si="5"/>
        <v>0</v>
      </c>
      <c r="BK240" s="425" t="b">
        <f t="shared" si="6"/>
        <v>0</v>
      </c>
    </row>
    <row r="241" spans="1:63" ht="15.75" customHeight="1">
      <c r="A241" s="174" t="s">
        <v>10</v>
      </c>
      <c r="B241" s="63" t="s">
        <v>11</v>
      </c>
      <c r="C241" s="63" t="s">
        <v>12</v>
      </c>
      <c r="D241" s="63" t="s">
        <v>13</v>
      </c>
      <c r="E241" s="63" t="s">
        <v>3756</v>
      </c>
      <c r="F241" s="63"/>
      <c r="G241" s="63" t="s">
        <v>876</v>
      </c>
      <c r="H241" s="63"/>
      <c r="I241" s="63"/>
      <c r="J241" s="63" t="s">
        <v>9158</v>
      </c>
      <c r="K241" s="63"/>
      <c r="L241" s="63"/>
      <c r="M241" s="63" t="s">
        <v>9159</v>
      </c>
      <c r="N241" s="63" t="s">
        <v>9154</v>
      </c>
      <c r="O241" s="63" t="s">
        <v>15</v>
      </c>
      <c r="P241" s="63" t="s">
        <v>16</v>
      </c>
      <c r="Q241" s="63" t="s">
        <v>35</v>
      </c>
      <c r="R241" s="63" t="s">
        <v>8666</v>
      </c>
      <c r="S241" s="63" t="s">
        <v>228</v>
      </c>
      <c r="T241" s="63"/>
      <c r="U241" s="63"/>
      <c r="V241" s="63" t="s">
        <v>4157</v>
      </c>
      <c r="W241" s="63" t="s">
        <v>880</v>
      </c>
      <c r="X241" s="63" t="s">
        <v>9160</v>
      </c>
      <c r="Y241" s="429">
        <v>45014</v>
      </c>
      <c r="Z241" s="430">
        <v>46842</v>
      </c>
      <c r="AA241" s="63" t="s">
        <v>4158</v>
      </c>
      <c r="AB241" s="63" t="s">
        <v>4168</v>
      </c>
      <c r="AC241" s="63" t="s">
        <v>9161</v>
      </c>
      <c r="AD241" s="63" t="s">
        <v>8269</v>
      </c>
      <c r="AE241" s="63" t="s">
        <v>9162</v>
      </c>
      <c r="AF241" s="429">
        <v>44070</v>
      </c>
      <c r="AG241" s="174"/>
      <c r="AH241" s="174"/>
      <c r="AI241" s="174"/>
      <c r="AJ241" s="174"/>
      <c r="AK241" s="174"/>
      <c r="AL241" s="174"/>
      <c r="AM241" s="174"/>
      <c r="AN241" s="174"/>
      <c r="AO241" s="174"/>
      <c r="AP241" s="174"/>
      <c r="AQ241" s="174"/>
      <c r="AR241" s="174" t="s">
        <v>2315</v>
      </c>
      <c r="AS241" s="174">
        <v>2023</v>
      </c>
      <c r="AT241" s="415">
        <v>45027</v>
      </c>
      <c r="AU241" s="174" t="s">
        <v>1351</v>
      </c>
      <c r="AV241" s="419" t="s">
        <v>9163</v>
      </c>
      <c r="AW241" s="424"/>
      <c r="AX241" s="462"/>
      <c r="AY241" s="422"/>
      <c r="AZ241" s="530"/>
      <c r="BA241" s="530"/>
      <c r="BB241" s="422"/>
      <c r="BC241" s="530"/>
      <c r="BD241" s="424"/>
      <c r="BE241" s="462">
        <v>1</v>
      </c>
      <c r="BF241" s="429">
        <v>42863</v>
      </c>
      <c r="BG241" s="426">
        <f t="shared" si="2"/>
        <v>0</v>
      </c>
      <c r="BH241" s="426">
        <f t="shared" si="3"/>
        <v>0</v>
      </c>
      <c r="BI241" s="426">
        <f t="shared" si="4"/>
        <v>0</v>
      </c>
      <c r="BJ241" s="426">
        <f t="shared" si="5"/>
        <v>0</v>
      </c>
      <c r="BK241" s="425" t="b">
        <f t="shared" si="6"/>
        <v>0</v>
      </c>
    </row>
    <row r="242" spans="1:63" ht="15.75" customHeight="1">
      <c r="A242" s="174" t="s">
        <v>10</v>
      </c>
      <c r="B242" s="63" t="s">
        <v>11</v>
      </c>
      <c r="C242" s="63" t="s">
        <v>12</v>
      </c>
      <c r="D242" s="63" t="s">
        <v>13</v>
      </c>
      <c r="E242" s="63" t="s">
        <v>3756</v>
      </c>
      <c r="F242" s="63"/>
      <c r="G242" s="63" t="s">
        <v>876</v>
      </c>
      <c r="H242" s="63"/>
      <c r="I242" s="63"/>
      <c r="J242" s="63" t="s">
        <v>9158</v>
      </c>
      <c r="K242" s="63"/>
      <c r="L242" s="63"/>
      <c r="M242" s="63" t="s">
        <v>9159</v>
      </c>
      <c r="N242" s="63" t="s">
        <v>9154</v>
      </c>
      <c r="O242" s="63" t="s">
        <v>15</v>
      </c>
      <c r="P242" s="63" t="s">
        <v>16</v>
      </c>
      <c r="Q242" s="63" t="s">
        <v>35</v>
      </c>
      <c r="R242" s="63" t="s">
        <v>272</v>
      </c>
      <c r="S242" s="63" t="s">
        <v>2649</v>
      </c>
      <c r="T242" s="63"/>
      <c r="U242" s="63"/>
      <c r="V242" s="63" t="s">
        <v>4306</v>
      </c>
      <c r="W242" s="63" t="s">
        <v>366</v>
      </c>
      <c r="X242" s="63" t="s">
        <v>881</v>
      </c>
      <c r="Y242" s="429">
        <v>43376</v>
      </c>
      <c r="Z242" s="430">
        <v>46860</v>
      </c>
      <c r="AA242" s="63" t="s">
        <v>4158</v>
      </c>
      <c r="AB242" s="63" t="s">
        <v>4168</v>
      </c>
      <c r="AC242" s="63" t="s">
        <v>9164</v>
      </c>
      <c r="AD242" s="63" t="s">
        <v>9165</v>
      </c>
      <c r="AE242" s="63" t="s">
        <v>9166</v>
      </c>
      <c r="AF242" s="63" t="s">
        <v>9167</v>
      </c>
      <c r="AG242" s="174"/>
      <c r="AH242" s="174"/>
      <c r="AI242" s="174"/>
      <c r="AJ242" s="174"/>
      <c r="AK242" s="174"/>
      <c r="AL242" s="174"/>
      <c r="AM242" s="174"/>
      <c r="AN242" s="174"/>
      <c r="AO242" s="174"/>
      <c r="AP242" s="174"/>
      <c r="AQ242" s="174"/>
      <c r="AR242" s="174" t="s">
        <v>2324</v>
      </c>
      <c r="AS242" s="174">
        <v>2023</v>
      </c>
      <c r="AT242" s="415">
        <v>45163</v>
      </c>
      <c r="AU242" s="174" t="s">
        <v>1351</v>
      </c>
      <c r="AV242" s="419" t="s">
        <v>9168</v>
      </c>
      <c r="AW242" s="424"/>
      <c r="AX242" s="462"/>
      <c r="AY242" s="422"/>
      <c r="AZ242" s="530"/>
      <c r="BA242" s="530"/>
      <c r="BB242" s="422"/>
      <c r="BC242" s="530"/>
      <c r="BD242" s="424"/>
      <c r="BE242" s="462"/>
      <c r="BF242" s="429">
        <v>43376</v>
      </c>
      <c r="BG242" s="426">
        <f t="shared" si="2"/>
        <v>0</v>
      </c>
      <c r="BH242" s="426">
        <f t="shared" si="3"/>
        <v>0</v>
      </c>
      <c r="BI242" s="426">
        <f t="shared" si="4"/>
        <v>0</v>
      </c>
      <c r="BJ242" s="426">
        <f t="shared" si="5"/>
        <v>0</v>
      </c>
      <c r="BK242" s="425" t="b">
        <f t="shared" si="6"/>
        <v>0</v>
      </c>
    </row>
    <row r="243" spans="1:63" ht="15.75" customHeight="1">
      <c r="A243" s="174" t="s">
        <v>10</v>
      </c>
      <c r="B243" s="63" t="s">
        <v>11</v>
      </c>
      <c r="C243" s="63" t="s">
        <v>12</v>
      </c>
      <c r="D243" s="63" t="s">
        <v>13</v>
      </c>
      <c r="E243" s="63" t="s">
        <v>3756</v>
      </c>
      <c r="F243" s="63"/>
      <c r="G243" s="63" t="s">
        <v>876</v>
      </c>
      <c r="H243" s="63"/>
      <c r="I243" s="63"/>
      <c r="J243" s="63" t="s">
        <v>9158</v>
      </c>
      <c r="K243" s="63"/>
      <c r="L243" s="63"/>
      <c r="M243" s="63" t="s">
        <v>9159</v>
      </c>
      <c r="N243" s="63" t="s">
        <v>9154</v>
      </c>
      <c r="O243" s="63" t="s">
        <v>15</v>
      </c>
      <c r="P243" s="63" t="s">
        <v>16</v>
      </c>
      <c r="Q243" s="63" t="s">
        <v>35</v>
      </c>
      <c r="R243" s="63" t="s">
        <v>2230</v>
      </c>
      <c r="S243" s="63" t="s">
        <v>161</v>
      </c>
      <c r="T243" s="63"/>
      <c r="U243" s="63"/>
      <c r="V243" s="63" t="s">
        <v>4157</v>
      </c>
      <c r="W243" s="63" t="s">
        <v>364</v>
      </c>
      <c r="X243" s="63" t="s">
        <v>9169</v>
      </c>
      <c r="Y243" s="429">
        <v>45014</v>
      </c>
      <c r="Z243" s="430">
        <v>46842</v>
      </c>
      <c r="AA243" s="63" t="s">
        <v>4158</v>
      </c>
      <c r="AB243" s="63" t="s">
        <v>4168</v>
      </c>
      <c r="AC243" s="63" t="s">
        <v>9170</v>
      </c>
      <c r="AD243" s="63" t="s">
        <v>9171</v>
      </c>
      <c r="AE243" s="63" t="s">
        <v>9172</v>
      </c>
      <c r="AF243" s="429">
        <v>44126</v>
      </c>
      <c r="AG243" s="174"/>
      <c r="AH243" s="174"/>
      <c r="AI243" s="174"/>
      <c r="AJ243" s="174"/>
      <c r="AK243" s="174"/>
      <c r="AL243" s="174"/>
      <c r="AM243" s="174"/>
      <c r="AN243" s="174"/>
      <c r="AO243" s="174"/>
      <c r="AP243" s="174"/>
      <c r="AQ243" s="174"/>
      <c r="AR243" s="174" t="s">
        <v>2315</v>
      </c>
      <c r="AS243" s="174">
        <v>2023</v>
      </c>
      <c r="AT243" s="415">
        <v>45027</v>
      </c>
      <c r="AU243" s="174" t="s">
        <v>1351</v>
      </c>
      <c r="AV243" s="419" t="s">
        <v>9173</v>
      </c>
      <c r="AW243" s="424"/>
      <c r="AX243" s="462"/>
      <c r="AY243" s="422"/>
      <c r="AZ243" s="530"/>
      <c r="BA243" s="530"/>
      <c r="BB243" s="422"/>
      <c r="BC243" s="530"/>
      <c r="BD243" s="424"/>
      <c r="BE243" s="462"/>
      <c r="BF243" s="429">
        <v>42907</v>
      </c>
      <c r="BG243" s="426">
        <f t="shared" si="2"/>
        <v>0</v>
      </c>
      <c r="BH243" s="426">
        <f t="shared" si="3"/>
        <v>0</v>
      </c>
      <c r="BI243" s="426">
        <f t="shared" si="4"/>
        <v>0</v>
      </c>
      <c r="BJ243" s="426">
        <f t="shared" si="5"/>
        <v>0</v>
      </c>
      <c r="BK243" s="425" t="b">
        <f t="shared" si="6"/>
        <v>0</v>
      </c>
    </row>
    <row r="244" spans="1:63" ht="15.75" customHeight="1">
      <c r="A244" s="703" t="s">
        <v>10</v>
      </c>
      <c r="B244" s="703" t="s">
        <v>11</v>
      </c>
      <c r="C244" s="703" t="s">
        <v>378</v>
      </c>
      <c r="D244" s="703" t="s">
        <v>374</v>
      </c>
      <c r="E244" s="703" t="s">
        <v>3756</v>
      </c>
      <c r="F244" s="703"/>
      <c r="G244" s="703" t="s">
        <v>1390</v>
      </c>
      <c r="H244" s="703"/>
      <c r="I244" s="703"/>
      <c r="J244" s="703" t="s">
        <v>1391</v>
      </c>
      <c r="K244" s="703"/>
      <c r="L244" s="703"/>
      <c r="M244" s="703" t="s">
        <v>1392</v>
      </c>
      <c r="N244" s="703"/>
      <c r="O244" s="703" t="s">
        <v>15</v>
      </c>
      <c r="P244" s="703" t="s">
        <v>16</v>
      </c>
      <c r="Q244" s="703" t="s">
        <v>21</v>
      </c>
      <c r="R244" s="703" t="s">
        <v>3006</v>
      </c>
      <c r="S244" s="703"/>
      <c r="T244" s="703" t="s">
        <v>1393</v>
      </c>
      <c r="U244" s="703"/>
      <c r="V244" s="703" t="s">
        <v>22</v>
      </c>
      <c r="W244" s="703" t="s">
        <v>631</v>
      </c>
      <c r="X244" s="703">
        <v>1207020162</v>
      </c>
      <c r="Y244" s="704">
        <v>41222</v>
      </c>
      <c r="Z244" s="703"/>
      <c r="AA244" s="703" t="s">
        <v>4158</v>
      </c>
      <c r="AB244" s="703" t="s">
        <v>4159</v>
      </c>
      <c r="AC244" s="703"/>
      <c r="AD244" s="703" t="s">
        <v>4283</v>
      </c>
      <c r="AE244" s="703" t="s">
        <v>4283</v>
      </c>
      <c r="AF244" s="703" t="s">
        <v>4283</v>
      </c>
      <c r="AG244" s="703"/>
      <c r="AH244" s="703"/>
      <c r="AI244" s="703"/>
      <c r="AJ244" s="703" t="s">
        <v>2297</v>
      </c>
      <c r="AK244" s="703"/>
      <c r="AL244" s="703"/>
      <c r="AM244" s="703"/>
      <c r="AN244" s="703"/>
      <c r="AO244" s="703"/>
      <c r="AP244" s="703"/>
      <c r="AQ244" s="703"/>
      <c r="AR244" s="703" t="s">
        <v>2335</v>
      </c>
      <c r="AS244" s="703">
        <v>2023</v>
      </c>
      <c r="AT244" s="706">
        <v>45289</v>
      </c>
      <c r="AU244" s="703" t="s">
        <v>2323</v>
      </c>
      <c r="AV244" s="707"/>
      <c r="AW244" s="708"/>
      <c r="AX244" s="709"/>
      <c r="AY244" s="422"/>
      <c r="AZ244" s="730"/>
      <c r="BA244" s="730"/>
      <c r="BB244" s="422"/>
      <c r="BC244" s="730"/>
      <c r="BD244" s="708"/>
      <c r="BE244" s="709"/>
      <c r="BF244" s="710"/>
      <c r="BG244" s="710">
        <f t="shared" si="2"/>
        <v>0</v>
      </c>
      <c r="BH244" s="710">
        <f t="shared" si="3"/>
        <v>0</v>
      </c>
      <c r="BI244" s="710">
        <f t="shared" si="4"/>
        <v>0</v>
      </c>
      <c r="BJ244" s="710">
        <f t="shared" si="5"/>
        <v>0</v>
      </c>
      <c r="BK244" s="709" t="b">
        <f t="shared" si="6"/>
        <v>0</v>
      </c>
    </row>
    <row r="245" spans="1:63" ht="15.75" customHeight="1">
      <c r="A245" s="703" t="s">
        <v>10</v>
      </c>
      <c r="B245" s="703" t="s">
        <v>11</v>
      </c>
      <c r="C245" s="703" t="s">
        <v>378</v>
      </c>
      <c r="D245" s="703" t="s">
        <v>374</v>
      </c>
      <c r="E245" s="703" t="s">
        <v>3756</v>
      </c>
      <c r="F245" s="703"/>
      <c r="G245" s="703" t="s">
        <v>1390</v>
      </c>
      <c r="H245" s="703"/>
      <c r="I245" s="703"/>
      <c r="J245" s="703" t="s">
        <v>1391</v>
      </c>
      <c r="K245" s="703"/>
      <c r="L245" s="703"/>
      <c r="M245" s="703" t="s">
        <v>1392</v>
      </c>
      <c r="N245" s="703"/>
      <c r="O245" s="703" t="s">
        <v>15</v>
      </c>
      <c r="P245" s="703" t="s">
        <v>16</v>
      </c>
      <c r="Q245" s="703" t="s">
        <v>21</v>
      </c>
      <c r="R245" s="703" t="s">
        <v>3006</v>
      </c>
      <c r="S245" s="703"/>
      <c r="T245" s="703" t="s">
        <v>1394</v>
      </c>
      <c r="U245" s="703"/>
      <c r="V245" s="703" t="s">
        <v>22</v>
      </c>
      <c r="W245" s="703" t="s">
        <v>631</v>
      </c>
      <c r="X245" s="703">
        <v>1207020163</v>
      </c>
      <c r="Y245" s="704">
        <v>41222</v>
      </c>
      <c r="Z245" s="703"/>
      <c r="AA245" s="703" t="s">
        <v>4158</v>
      </c>
      <c r="AB245" s="703" t="s">
        <v>4159</v>
      </c>
      <c r="AC245" s="703"/>
      <c r="AD245" s="703" t="s">
        <v>4283</v>
      </c>
      <c r="AE245" s="703" t="s">
        <v>4283</v>
      </c>
      <c r="AF245" s="703" t="s">
        <v>4283</v>
      </c>
      <c r="AG245" s="703"/>
      <c r="AH245" s="703"/>
      <c r="AI245" s="703"/>
      <c r="AJ245" s="703" t="s">
        <v>2297</v>
      </c>
      <c r="AK245" s="703"/>
      <c r="AL245" s="703"/>
      <c r="AM245" s="703"/>
      <c r="AN245" s="703"/>
      <c r="AO245" s="703"/>
      <c r="AP245" s="703"/>
      <c r="AQ245" s="703"/>
      <c r="AR245" s="703" t="s">
        <v>2335</v>
      </c>
      <c r="AS245" s="703">
        <v>2023</v>
      </c>
      <c r="AT245" s="706">
        <v>45289</v>
      </c>
      <c r="AU245" s="703" t="s">
        <v>2323</v>
      </c>
      <c r="AV245" s="707"/>
      <c r="AW245" s="708"/>
      <c r="AX245" s="709"/>
      <c r="AY245" s="422"/>
      <c r="AZ245" s="730"/>
      <c r="BA245" s="730"/>
      <c r="BB245" s="422"/>
      <c r="BC245" s="730"/>
      <c r="BD245" s="708"/>
      <c r="BE245" s="709"/>
      <c r="BF245" s="710"/>
      <c r="BG245" s="710">
        <f t="shared" si="2"/>
        <v>0</v>
      </c>
      <c r="BH245" s="710">
        <f t="shared" si="3"/>
        <v>0</v>
      </c>
      <c r="BI245" s="710">
        <f t="shared" si="4"/>
        <v>0</v>
      </c>
      <c r="BJ245" s="710">
        <f t="shared" si="5"/>
        <v>0</v>
      </c>
      <c r="BK245" s="709" t="b">
        <f t="shared" si="6"/>
        <v>0</v>
      </c>
    </row>
    <row r="246" spans="1:63" ht="15.75" customHeight="1">
      <c r="A246" s="703" t="s">
        <v>10</v>
      </c>
      <c r="B246" s="703" t="s">
        <v>11</v>
      </c>
      <c r="C246" s="703" t="s">
        <v>378</v>
      </c>
      <c r="D246" s="703" t="s">
        <v>374</v>
      </c>
      <c r="E246" s="703" t="s">
        <v>3756</v>
      </c>
      <c r="F246" s="703"/>
      <c r="G246" s="703" t="s">
        <v>1390</v>
      </c>
      <c r="H246" s="703"/>
      <c r="I246" s="703"/>
      <c r="J246" s="703" t="s">
        <v>1391</v>
      </c>
      <c r="K246" s="703"/>
      <c r="L246" s="703"/>
      <c r="M246" s="703" t="s">
        <v>1392</v>
      </c>
      <c r="N246" s="703"/>
      <c r="O246" s="703" t="s">
        <v>15</v>
      </c>
      <c r="P246" s="703" t="s">
        <v>16</v>
      </c>
      <c r="Q246" s="703" t="s">
        <v>21</v>
      </c>
      <c r="R246" s="703" t="s">
        <v>3006</v>
      </c>
      <c r="S246" s="703"/>
      <c r="T246" s="703" t="s">
        <v>1395</v>
      </c>
      <c r="U246" s="703"/>
      <c r="V246" s="703" t="s">
        <v>22</v>
      </c>
      <c r="W246" s="703" t="s">
        <v>631</v>
      </c>
      <c r="X246" s="703">
        <v>1207020164</v>
      </c>
      <c r="Y246" s="704">
        <v>41222</v>
      </c>
      <c r="Z246" s="703"/>
      <c r="AA246" s="703" t="s">
        <v>4158</v>
      </c>
      <c r="AB246" s="703" t="s">
        <v>4159</v>
      </c>
      <c r="AC246" s="703"/>
      <c r="AD246" s="703" t="s">
        <v>4283</v>
      </c>
      <c r="AE246" s="703" t="s">
        <v>4283</v>
      </c>
      <c r="AF246" s="703" t="s">
        <v>4283</v>
      </c>
      <c r="AG246" s="703"/>
      <c r="AH246" s="703"/>
      <c r="AI246" s="703"/>
      <c r="AJ246" s="703" t="s">
        <v>2297</v>
      </c>
      <c r="AK246" s="703"/>
      <c r="AL246" s="703"/>
      <c r="AM246" s="703"/>
      <c r="AN246" s="703"/>
      <c r="AO246" s="703"/>
      <c r="AP246" s="703"/>
      <c r="AQ246" s="703"/>
      <c r="AR246" s="703" t="s">
        <v>2335</v>
      </c>
      <c r="AS246" s="703">
        <v>2023</v>
      </c>
      <c r="AT246" s="706">
        <v>45289</v>
      </c>
      <c r="AU246" s="703" t="s">
        <v>2323</v>
      </c>
      <c r="AV246" s="707"/>
      <c r="AW246" s="708"/>
      <c r="AX246" s="709"/>
      <c r="AY246" s="422"/>
      <c r="AZ246" s="730"/>
      <c r="BA246" s="730"/>
      <c r="BB246" s="422"/>
      <c r="BC246" s="730"/>
      <c r="BD246" s="708"/>
      <c r="BE246" s="709"/>
      <c r="BF246" s="710"/>
      <c r="BG246" s="710">
        <f t="shared" si="2"/>
        <v>0</v>
      </c>
      <c r="BH246" s="710">
        <f t="shared" si="3"/>
        <v>0</v>
      </c>
      <c r="BI246" s="710">
        <f t="shared" si="4"/>
        <v>0</v>
      </c>
      <c r="BJ246" s="710">
        <f t="shared" si="5"/>
        <v>0</v>
      </c>
      <c r="BK246" s="709" t="b">
        <f t="shared" si="6"/>
        <v>0</v>
      </c>
    </row>
    <row r="247" spans="1:63" ht="15.75" customHeight="1">
      <c r="A247" s="174" t="s">
        <v>10</v>
      </c>
      <c r="B247" s="63" t="s">
        <v>11</v>
      </c>
      <c r="C247" s="63" t="s">
        <v>176</v>
      </c>
      <c r="D247" s="63" t="s">
        <v>3759</v>
      </c>
      <c r="E247" s="63" t="s">
        <v>3756</v>
      </c>
      <c r="F247" s="63"/>
      <c r="G247" s="63" t="s">
        <v>894</v>
      </c>
      <c r="H247" s="63"/>
      <c r="I247" s="63"/>
      <c r="J247" s="63" t="s">
        <v>895</v>
      </c>
      <c r="K247" s="63"/>
      <c r="L247" s="63"/>
      <c r="M247" s="63" t="s">
        <v>896</v>
      </c>
      <c r="N247" s="63" t="s">
        <v>5332</v>
      </c>
      <c r="O247" s="63" t="s">
        <v>15</v>
      </c>
      <c r="P247" s="63" t="s">
        <v>16</v>
      </c>
      <c r="Q247" s="63" t="s">
        <v>21</v>
      </c>
      <c r="R247" s="63" t="s">
        <v>3006</v>
      </c>
      <c r="S247" s="63"/>
      <c r="T247" s="63" t="s">
        <v>897</v>
      </c>
      <c r="U247" s="63"/>
      <c r="V247" s="63" t="s">
        <v>22</v>
      </c>
      <c r="W247" s="63" t="s">
        <v>898</v>
      </c>
      <c r="X247" s="63">
        <v>201307020203</v>
      </c>
      <c r="Y247" s="429">
        <v>45301</v>
      </c>
      <c r="Z247" s="430">
        <v>47129</v>
      </c>
      <c r="AA247" s="63" t="s">
        <v>4158</v>
      </c>
      <c r="AB247" s="63" t="s">
        <v>4159</v>
      </c>
      <c r="AC247" s="63"/>
      <c r="AD247" s="63" t="s">
        <v>5331</v>
      </c>
      <c r="AE247" s="63" t="s">
        <v>9174</v>
      </c>
      <c r="AF247" s="63"/>
      <c r="AG247" s="174"/>
      <c r="AH247" s="174"/>
      <c r="AI247" s="174"/>
      <c r="AJ247" s="174"/>
      <c r="AK247" s="174"/>
      <c r="AL247" s="174"/>
      <c r="AM247" s="174"/>
      <c r="AN247" s="174"/>
      <c r="AO247" s="174"/>
      <c r="AP247" s="174"/>
      <c r="AQ247" s="174"/>
      <c r="AR247" s="174" t="s">
        <v>2319</v>
      </c>
      <c r="AS247" s="174">
        <v>2024</v>
      </c>
      <c r="AT247" s="415">
        <v>45458</v>
      </c>
      <c r="AU247" s="174" t="s">
        <v>1351</v>
      </c>
      <c r="AV247" s="437" t="s">
        <v>5179</v>
      </c>
      <c r="AW247" s="424"/>
      <c r="AX247" s="462"/>
      <c r="AY247" s="422"/>
      <c r="AZ247" s="530"/>
      <c r="BA247" s="530"/>
      <c r="BB247" s="422"/>
      <c r="BC247" s="530"/>
      <c r="BD247" s="424"/>
      <c r="BE247" s="462">
        <v>1</v>
      </c>
      <c r="BF247" s="426"/>
      <c r="BG247" s="426">
        <f t="shared" si="2"/>
        <v>0</v>
      </c>
      <c r="BH247" s="426">
        <f t="shared" si="3"/>
        <v>0</v>
      </c>
      <c r="BI247" s="426">
        <f t="shared" si="4"/>
        <v>0</v>
      </c>
      <c r="BJ247" s="426">
        <f t="shared" si="5"/>
        <v>0</v>
      </c>
      <c r="BK247" s="425" t="b">
        <f t="shared" si="6"/>
        <v>0</v>
      </c>
    </row>
    <row r="248" spans="1:63" ht="15.75" customHeight="1">
      <c r="A248" s="174" t="s">
        <v>10</v>
      </c>
      <c r="B248" s="63" t="s">
        <v>11</v>
      </c>
      <c r="C248" s="63" t="s">
        <v>176</v>
      </c>
      <c r="D248" s="63" t="s">
        <v>3759</v>
      </c>
      <c r="E248" s="63" t="s">
        <v>3756</v>
      </c>
      <c r="F248" s="63"/>
      <c r="G248" s="63" t="s">
        <v>894</v>
      </c>
      <c r="H248" s="63"/>
      <c r="I248" s="63"/>
      <c r="J248" s="63" t="s">
        <v>895</v>
      </c>
      <c r="K248" s="63"/>
      <c r="L248" s="63"/>
      <c r="M248" s="63" t="s">
        <v>896</v>
      </c>
      <c r="N248" s="63" t="s">
        <v>5332</v>
      </c>
      <c r="O248" s="63" t="s">
        <v>15</v>
      </c>
      <c r="P248" s="63" t="s">
        <v>16</v>
      </c>
      <c r="Q248" s="63" t="s">
        <v>21</v>
      </c>
      <c r="R248" s="63" t="s">
        <v>3006</v>
      </c>
      <c r="S248" s="63"/>
      <c r="T248" s="63" t="s">
        <v>899</v>
      </c>
      <c r="U248" s="63"/>
      <c r="V248" s="63" t="s">
        <v>22</v>
      </c>
      <c r="W248" s="63" t="s">
        <v>898</v>
      </c>
      <c r="X248" s="63">
        <v>201307020201</v>
      </c>
      <c r="Y248" s="429">
        <v>45301</v>
      </c>
      <c r="Z248" s="430">
        <v>47129</v>
      </c>
      <c r="AA248" s="63" t="s">
        <v>4158</v>
      </c>
      <c r="AB248" s="63" t="s">
        <v>4159</v>
      </c>
      <c r="AC248" s="63"/>
      <c r="AD248" s="63" t="s">
        <v>5331</v>
      </c>
      <c r="AE248" s="63" t="s">
        <v>9174</v>
      </c>
      <c r="AF248" s="63"/>
      <c r="AG248" s="174"/>
      <c r="AH248" s="174"/>
      <c r="AI248" s="174"/>
      <c r="AJ248" s="174"/>
      <c r="AK248" s="174"/>
      <c r="AL248" s="174"/>
      <c r="AM248" s="174"/>
      <c r="AN248" s="174"/>
      <c r="AO248" s="174"/>
      <c r="AP248" s="174"/>
      <c r="AQ248" s="174"/>
      <c r="AR248" s="174" t="s">
        <v>2319</v>
      </c>
      <c r="AS248" s="174">
        <v>2024</v>
      </c>
      <c r="AT248" s="415">
        <v>45458</v>
      </c>
      <c r="AU248" s="174" t="s">
        <v>1351</v>
      </c>
      <c r="AV248" s="437" t="s">
        <v>5179</v>
      </c>
      <c r="AW248" s="424"/>
      <c r="AX248" s="462"/>
      <c r="AY248" s="422"/>
      <c r="AZ248" s="530"/>
      <c r="BA248" s="530"/>
      <c r="BB248" s="422"/>
      <c r="BC248" s="530"/>
      <c r="BD248" s="424"/>
      <c r="BE248" s="462"/>
      <c r="BF248" s="426"/>
      <c r="BG248" s="426">
        <f t="shared" si="2"/>
        <v>0</v>
      </c>
      <c r="BH248" s="426">
        <f t="shared" si="3"/>
        <v>0</v>
      </c>
      <c r="BI248" s="426">
        <f t="shared" si="4"/>
        <v>0</v>
      </c>
      <c r="BJ248" s="426">
        <f t="shared" si="5"/>
        <v>0</v>
      </c>
      <c r="BK248" s="425" t="b">
        <f t="shared" si="6"/>
        <v>0</v>
      </c>
    </row>
    <row r="249" spans="1:63" ht="15.75" customHeight="1">
      <c r="A249" s="174" t="s">
        <v>10</v>
      </c>
      <c r="B249" s="63" t="s">
        <v>11</v>
      </c>
      <c r="C249" s="63" t="s">
        <v>176</v>
      </c>
      <c r="D249" s="63" t="s">
        <v>3759</v>
      </c>
      <c r="E249" s="63" t="s">
        <v>3756</v>
      </c>
      <c r="F249" s="63"/>
      <c r="G249" s="63" t="s">
        <v>894</v>
      </c>
      <c r="H249" s="63"/>
      <c r="I249" s="63"/>
      <c r="J249" s="63" t="s">
        <v>895</v>
      </c>
      <c r="K249" s="63"/>
      <c r="L249" s="63"/>
      <c r="M249" s="63" t="s">
        <v>896</v>
      </c>
      <c r="N249" s="63" t="s">
        <v>5332</v>
      </c>
      <c r="O249" s="63" t="s">
        <v>15</v>
      </c>
      <c r="P249" s="63" t="s">
        <v>16</v>
      </c>
      <c r="Q249" s="63" t="s">
        <v>21</v>
      </c>
      <c r="R249" s="63" t="s">
        <v>3006</v>
      </c>
      <c r="S249" s="63"/>
      <c r="T249" s="63" t="s">
        <v>900</v>
      </c>
      <c r="U249" s="63"/>
      <c r="V249" s="63" t="s">
        <v>22</v>
      </c>
      <c r="W249" s="63" t="s">
        <v>898</v>
      </c>
      <c r="X249" s="63">
        <v>201307020202</v>
      </c>
      <c r="Y249" s="429">
        <v>45301</v>
      </c>
      <c r="Z249" s="430">
        <v>47129</v>
      </c>
      <c r="AA249" s="63" t="s">
        <v>4158</v>
      </c>
      <c r="AB249" s="63" t="s">
        <v>4159</v>
      </c>
      <c r="AC249" s="63"/>
      <c r="AD249" s="63" t="s">
        <v>5331</v>
      </c>
      <c r="AE249" s="63" t="s">
        <v>9174</v>
      </c>
      <c r="AF249" s="63"/>
      <c r="AG249" s="174"/>
      <c r="AH249" s="174"/>
      <c r="AI249" s="174"/>
      <c r="AJ249" s="174"/>
      <c r="AK249" s="174"/>
      <c r="AL249" s="174"/>
      <c r="AM249" s="174"/>
      <c r="AN249" s="174"/>
      <c r="AO249" s="174"/>
      <c r="AP249" s="174"/>
      <c r="AQ249" s="174"/>
      <c r="AR249" s="174" t="s">
        <v>2319</v>
      </c>
      <c r="AS249" s="174">
        <v>2024</v>
      </c>
      <c r="AT249" s="415">
        <v>45458</v>
      </c>
      <c r="AU249" s="174" t="s">
        <v>1351</v>
      </c>
      <c r="AV249" s="437" t="s">
        <v>5179</v>
      </c>
      <c r="AW249" s="424"/>
      <c r="AX249" s="462"/>
      <c r="AY249" s="422"/>
      <c r="AZ249" s="530"/>
      <c r="BA249" s="530"/>
      <c r="BB249" s="422"/>
      <c r="BC249" s="530"/>
      <c r="BD249" s="424"/>
      <c r="BE249" s="462"/>
      <c r="BF249" s="426"/>
      <c r="BG249" s="426">
        <f t="shared" si="2"/>
        <v>0</v>
      </c>
      <c r="BH249" s="426">
        <f t="shared" si="3"/>
        <v>0</v>
      </c>
      <c r="BI249" s="426">
        <f t="shared" si="4"/>
        <v>0</v>
      </c>
      <c r="BJ249" s="426">
        <f t="shared" si="5"/>
        <v>0</v>
      </c>
      <c r="BK249" s="425" t="b">
        <f t="shared" si="6"/>
        <v>0</v>
      </c>
    </row>
    <row r="250" spans="1:63" ht="15.75" customHeight="1">
      <c r="A250" s="703" t="s">
        <v>10</v>
      </c>
      <c r="B250" s="703" t="s">
        <v>11</v>
      </c>
      <c r="C250" s="703" t="s">
        <v>378</v>
      </c>
      <c r="D250" s="703" t="s">
        <v>8958</v>
      </c>
      <c r="E250" s="703" t="s">
        <v>28</v>
      </c>
      <c r="F250" s="703"/>
      <c r="G250" s="703" t="s">
        <v>901</v>
      </c>
      <c r="H250" s="703"/>
      <c r="I250" s="703"/>
      <c r="J250" s="703" t="s">
        <v>902</v>
      </c>
      <c r="K250" s="703"/>
      <c r="L250" s="703"/>
      <c r="M250" s="703" t="s">
        <v>903</v>
      </c>
      <c r="N250" s="703"/>
      <c r="O250" s="703" t="s">
        <v>15</v>
      </c>
      <c r="P250" s="703" t="s">
        <v>16</v>
      </c>
      <c r="Q250" s="703" t="s">
        <v>21</v>
      </c>
      <c r="R250" s="703" t="s">
        <v>3006</v>
      </c>
      <c r="S250" s="703"/>
      <c r="T250" s="703" t="s">
        <v>180</v>
      </c>
      <c r="U250" s="703"/>
      <c r="V250" s="703" t="s">
        <v>22</v>
      </c>
      <c r="W250" s="703" t="s">
        <v>181</v>
      </c>
      <c r="X250" s="703">
        <v>201407020008</v>
      </c>
      <c r="Y250" s="704">
        <v>41663</v>
      </c>
      <c r="Z250" s="703"/>
      <c r="AA250" s="703" t="s">
        <v>4158</v>
      </c>
      <c r="AB250" s="703" t="s">
        <v>4159</v>
      </c>
      <c r="AC250" s="703"/>
      <c r="AD250" s="703" t="s">
        <v>4283</v>
      </c>
      <c r="AE250" s="703" t="s">
        <v>4283</v>
      </c>
      <c r="AF250" s="703" t="s">
        <v>4283</v>
      </c>
      <c r="AG250" s="703"/>
      <c r="AH250" s="703"/>
      <c r="AI250" s="703"/>
      <c r="AJ250" s="703"/>
      <c r="AK250" s="703"/>
      <c r="AL250" s="703"/>
      <c r="AM250" s="703"/>
      <c r="AN250" s="703"/>
      <c r="AO250" s="703"/>
      <c r="AP250" s="703"/>
      <c r="AQ250" s="703"/>
      <c r="AR250" s="703" t="s">
        <v>2322</v>
      </c>
      <c r="AS250" s="703">
        <v>2023</v>
      </c>
      <c r="AT250" s="706"/>
      <c r="AU250" s="703" t="s">
        <v>2323</v>
      </c>
      <c r="AV250" s="707" t="s">
        <v>9137</v>
      </c>
      <c r="AW250" s="708"/>
      <c r="AX250" s="709"/>
      <c r="AY250" s="422"/>
      <c r="AZ250" s="730"/>
      <c r="BA250" s="730"/>
      <c r="BB250" s="422"/>
      <c r="BC250" s="730"/>
      <c r="BD250" s="708"/>
      <c r="BE250" s="709"/>
      <c r="BF250" s="710"/>
      <c r="BG250" s="710">
        <f t="shared" si="2"/>
        <v>0</v>
      </c>
      <c r="BH250" s="710">
        <f t="shared" si="3"/>
        <v>0</v>
      </c>
      <c r="BI250" s="710">
        <f t="shared" si="4"/>
        <v>0</v>
      </c>
      <c r="BJ250" s="710">
        <f t="shared" si="5"/>
        <v>0</v>
      </c>
      <c r="BK250" s="709" t="b">
        <f t="shared" si="6"/>
        <v>0</v>
      </c>
    </row>
    <row r="251" spans="1:63" ht="15.75" customHeight="1">
      <c r="A251" s="703" t="s">
        <v>10</v>
      </c>
      <c r="B251" s="703" t="s">
        <v>11</v>
      </c>
      <c r="C251" s="703" t="s">
        <v>378</v>
      </c>
      <c r="D251" s="703" t="s">
        <v>8958</v>
      </c>
      <c r="E251" s="703" t="s">
        <v>28</v>
      </c>
      <c r="F251" s="703"/>
      <c r="G251" s="703" t="s">
        <v>901</v>
      </c>
      <c r="H251" s="703"/>
      <c r="I251" s="703"/>
      <c r="J251" s="703" t="s">
        <v>902</v>
      </c>
      <c r="K251" s="703"/>
      <c r="L251" s="703"/>
      <c r="M251" s="703" t="s">
        <v>903</v>
      </c>
      <c r="N251" s="703"/>
      <c r="O251" s="703" t="s">
        <v>15</v>
      </c>
      <c r="P251" s="703" t="s">
        <v>16</v>
      </c>
      <c r="Q251" s="703" t="s">
        <v>21</v>
      </c>
      <c r="R251" s="703" t="s">
        <v>3006</v>
      </c>
      <c r="S251" s="703"/>
      <c r="T251" s="703" t="s">
        <v>183</v>
      </c>
      <c r="U251" s="703"/>
      <c r="V251" s="703" t="s">
        <v>22</v>
      </c>
      <c r="W251" s="703" t="s">
        <v>181</v>
      </c>
      <c r="X251" s="703">
        <v>201407020009</v>
      </c>
      <c r="Y251" s="704">
        <v>41663</v>
      </c>
      <c r="Z251" s="703"/>
      <c r="AA251" s="703" t="s">
        <v>4158</v>
      </c>
      <c r="AB251" s="703" t="s">
        <v>4159</v>
      </c>
      <c r="AC251" s="703"/>
      <c r="AD251" s="703" t="s">
        <v>4283</v>
      </c>
      <c r="AE251" s="703" t="s">
        <v>4283</v>
      </c>
      <c r="AF251" s="703" t="s">
        <v>4283</v>
      </c>
      <c r="AG251" s="703"/>
      <c r="AH251" s="703"/>
      <c r="AI251" s="703"/>
      <c r="AJ251" s="703"/>
      <c r="AK251" s="703"/>
      <c r="AL251" s="703"/>
      <c r="AM251" s="703"/>
      <c r="AN251" s="703"/>
      <c r="AO251" s="703"/>
      <c r="AP251" s="703"/>
      <c r="AQ251" s="703"/>
      <c r="AR251" s="703" t="s">
        <v>2322</v>
      </c>
      <c r="AS251" s="703">
        <v>2023</v>
      </c>
      <c r="AT251" s="706"/>
      <c r="AU251" s="703" t="s">
        <v>2323</v>
      </c>
      <c r="AV251" s="707" t="s">
        <v>9137</v>
      </c>
      <c r="AW251" s="708"/>
      <c r="AX251" s="709"/>
      <c r="AY251" s="422"/>
      <c r="AZ251" s="730"/>
      <c r="BA251" s="730"/>
      <c r="BB251" s="422"/>
      <c r="BC251" s="730"/>
      <c r="BD251" s="708"/>
      <c r="BE251" s="709"/>
      <c r="BF251" s="710"/>
      <c r="BG251" s="710">
        <f t="shared" si="2"/>
        <v>0</v>
      </c>
      <c r="BH251" s="710">
        <f t="shared" si="3"/>
        <v>0</v>
      </c>
      <c r="BI251" s="710">
        <f t="shared" si="4"/>
        <v>0</v>
      </c>
      <c r="BJ251" s="710">
        <f t="shared" si="5"/>
        <v>0</v>
      </c>
      <c r="BK251" s="709" t="b">
        <f t="shared" si="6"/>
        <v>0</v>
      </c>
    </row>
    <row r="252" spans="1:63" ht="15.75" customHeight="1">
      <c r="A252" s="703" t="s">
        <v>10</v>
      </c>
      <c r="B252" s="703" t="s">
        <v>11</v>
      </c>
      <c r="C252" s="703" t="s">
        <v>378</v>
      </c>
      <c r="D252" s="703" t="s">
        <v>8958</v>
      </c>
      <c r="E252" s="703" t="s">
        <v>28</v>
      </c>
      <c r="F252" s="703"/>
      <c r="G252" s="703" t="s">
        <v>901</v>
      </c>
      <c r="H252" s="703"/>
      <c r="I252" s="703"/>
      <c r="J252" s="703" t="s">
        <v>902</v>
      </c>
      <c r="K252" s="703"/>
      <c r="L252" s="703"/>
      <c r="M252" s="703" t="s">
        <v>903</v>
      </c>
      <c r="N252" s="703"/>
      <c r="O252" s="703" t="s">
        <v>15</v>
      </c>
      <c r="P252" s="703" t="s">
        <v>16</v>
      </c>
      <c r="Q252" s="703" t="s">
        <v>21</v>
      </c>
      <c r="R252" s="703" t="s">
        <v>3006</v>
      </c>
      <c r="S252" s="703"/>
      <c r="T252" s="703" t="s">
        <v>344</v>
      </c>
      <c r="U252" s="703"/>
      <c r="V252" s="703" t="s">
        <v>22</v>
      </c>
      <c r="W252" s="703" t="s">
        <v>181</v>
      </c>
      <c r="X252" s="703">
        <v>201407020010</v>
      </c>
      <c r="Y252" s="704">
        <v>41663</v>
      </c>
      <c r="Z252" s="703"/>
      <c r="AA252" s="703" t="s">
        <v>4158</v>
      </c>
      <c r="AB252" s="703" t="s">
        <v>4159</v>
      </c>
      <c r="AC252" s="703"/>
      <c r="AD252" s="703" t="s">
        <v>4283</v>
      </c>
      <c r="AE252" s="703" t="s">
        <v>4283</v>
      </c>
      <c r="AF252" s="703" t="s">
        <v>4283</v>
      </c>
      <c r="AG252" s="703"/>
      <c r="AH252" s="703"/>
      <c r="AI252" s="703"/>
      <c r="AJ252" s="703"/>
      <c r="AK252" s="703"/>
      <c r="AL252" s="703"/>
      <c r="AM252" s="703"/>
      <c r="AN252" s="703"/>
      <c r="AO252" s="703"/>
      <c r="AP252" s="703"/>
      <c r="AQ252" s="703"/>
      <c r="AR252" s="703" t="s">
        <v>2322</v>
      </c>
      <c r="AS252" s="703">
        <v>2023</v>
      </c>
      <c r="AT252" s="706"/>
      <c r="AU252" s="703" t="s">
        <v>2323</v>
      </c>
      <c r="AV252" s="707" t="s">
        <v>9137</v>
      </c>
      <c r="AW252" s="708"/>
      <c r="AX252" s="709"/>
      <c r="AY252" s="422"/>
      <c r="AZ252" s="730"/>
      <c r="BA252" s="730"/>
      <c r="BB252" s="422"/>
      <c r="BC252" s="730"/>
      <c r="BD252" s="708"/>
      <c r="BE252" s="709"/>
      <c r="BF252" s="710"/>
      <c r="BG252" s="710">
        <f t="shared" si="2"/>
        <v>0</v>
      </c>
      <c r="BH252" s="710">
        <f t="shared" si="3"/>
        <v>0</v>
      </c>
      <c r="BI252" s="710">
        <f t="shared" si="4"/>
        <v>0</v>
      </c>
      <c r="BJ252" s="710">
        <f t="shared" si="5"/>
        <v>0</v>
      </c>
      <c r="BK252" s="709" t="b">
        <f t="shared" si="6"/>
        <v>0</v>
      </c>
    </row>
    <row r="253" spans="1:63" ht="15.75" customHeight="1">
      <c r="A253" s="174" t="s">
        <v>10</v>
      </c>
      <c r="B253" s="63" t="s">
        <v>11</v>
      </c>
      <c r="C253" s="63" t="s">
        <v>146</v>
      </c>
      <c r="D253" s="63" t="s">
        <v>656</v>
      </c>
      <c r="E253" s="63" t="s">
        <v>28</v>
      </c>
      <c r="F253" s="63"/>
      <c r="G253" s="63" t="s">
        <v>904</v>
      </c>
      <c r="H253" s="63"/>
      <c r="I253" s="63"/>
      <c r="J253" s="63" t="s">
        <v>905</v>
      </c>
      <c r="K253" s="63"/>
      <c r="L253" s="63"/>
      <c r="M253" s="63" t="s">
        <v>906</v>
      </c>
      <c r="N253" s="63" t="s">
        <v>5334</v>
      </c>
      <c r="O253" s="63" t="s">
        <v>15</v>
      </c>
      <c r="P253" s="63" t="s">
        <v>16</v>
      </c>
      <c r="Q253" s="63" t="s">
        <v>35</v>
      </c>
      <c r="R253" s="63" t="s">
        <v>104</v>
      </c>
      <c r="S253" s="63" t="s">
        <v>105</v>
      </c>
      <c r="T253" s="63"/>
      <c r="U253" s="63"/>
      <c r="V253" s="63" t="s">
        <v>4164</v>
      </c>
      <c r="W253" s="63" t="s">
        <v>907</v>
      </c>
      <c r="X253" s="63" t="s">
        <v>908</v>
      </c>
      <c r="Y253" s="429">
        <v>44383</v>
      </c>
      <c r="Z253" s="430">
        <v>46849</v>
      </c>
      <c r="AA253" s="63" t="s">
        <v>4158</v>
      </c>
      <c r="AB253" s="63" t="s">
        <v>4159</v>
      </c>
      <c r="AC253" s="63"/>
      <c r="AD253" s="174" t="s">
        <v>5335</v>
      </c>
      <c r="AE253" s="174" t="s">
        <v>5336</v>
      </c>
      <c r="AF253" s="466">
        <v>44427</v>
      </c>
      <c r="AG253" s="174"/>
      <c r="AH253" s="174"/>
      <c r="AI253" s="174"/>
      <c r="AJ253" s="174"/>
      <c r="AK253" s="174"/>
      <c r="AL253" s="174"/>
      <c r="AM253" s="174"/>
      <c r="AN253" s="174"/>
      <c r="AO253" s="174"/>
      <c r="AP253" s="174"/>
      <c r="AQ253" s="174"/>
      <c r="AR253" s="174" t="s">
        <v>2324</v>
      </c>
      <c r="AS253" s="174">
        <v>2023</v>
      </c>
      <c r="AT253" s="415">
        <v>45167</v>
      </c>
      <c r="AU253" s="174" t="s">
        <v>1351</v>
      </c>
      <c r="AV253" s="419" t="s">
        <v>9175</v>
      </c>
      <c r="AW253" s="424"/>
      <c r="AX253" s="462"/>
      <c r="AY253" s="422"/>
      <c r="AZ253" s="530"/>
      <c r="BA253" s="530"/>
      <c r="BB253" s="422"/>
      <c r="BC253" s="530"/>
      <c r="BD253" s="424"/>
      <c r="BE253" s="462">
        <v>1</v>
      </c>
      <c r="BF253" s="429">
        <v>44383</v>
      </c>
      <c r="BG253" s="426">
        <f t="shared" si="2"/>
        <v>0</v>
      </c>
      <c r="BH253" s="426">
        <f t="shared" si="3"/>
        <v>0</v>
      </c>
      <c r="BI253" s="426">
        <f t="shared" si="4"/>
        <v>0</v>
      </c>
      <c r="BJ253" s="426">
        <f t="shared" si="5"/>
        <v>0</v>
      </c>
      <c r="BK253" s="425" t="b">
        <f t="shared" si="6"/>
        <v>0</v>
      </c>
    </row>
    <row r="254" spans="1:63" ht="15.75" customHeight="1">
      <c r="A254" s="703" t="s">
        <v>10</v>
      </c>
      <c r="B254" s="703" t="s">
        <v>11</v>
      </c>
      <c r="C254" s="703" t="s">
        <v>378</v>
      </c>
      <c r="D254" s="703" t="s">
        <v>909</v>
      </c>
      <c r="E254" s="703" t="s">
        <v>123</v>
      </c>
      <c r="F254" s="703"/>
      <c r="G254" s="703" t="s">
        <v>904</v>
      </c>
      <c r="H254" s="703"/>
      <c r="I254" s="703"/>
      <c r="J254" s="703" t="s">
        <v>910</v>
      </c>
      <c r="K254" s="703"/>
      <c r="L254" s="703"/>
      <c r="M254" s="703" t="s">
        <v>911</v>
      </c>
      <c r="N254" s="703"/>
      <c r="O254" s="703" t="s">
        <v>15</v>
      </c>
      <c r="P254" s="703" t="s">
        <v>16</v>
      </c>
      <c r="Q254" s="703" t="s">
        <v>35</v>
      </c>
      <c r="R254" s="703" t="s">
        <v>87</v>
      </c>
      <c r="S254" s="703" t="s">
        <v>88</v>
      </c>
      <c r="T254" s="703"/>
      <c r="U254" s="703"/>
      <c r="V254" s="703" t="s">
        <v>4164</v>
      </c>
      <c r="W254" s="703" t="s">
        <v>89</v>
      </c>
      <c r="X254" s="703" t="s">
        <v>912</v>
      </c>
      <c r="Y254" s="704">
        <v>44237</v>
      </c>
      <c r="Z254" s="703"/>
      <c r="AA254" s="703" t="s">
        <v>4158</v>
      </c>
      <c r="AB254" s="703" t="s">
        <v>4159</v>
      </c>
      <c r="AC254" s="703"/>
      <c r="AD254" s="703" t="s">
        <v>6218</v>
      </c>
      <c r="AE254" s="703" t="s">
        <v>6219</v>
      </c>
      <c r="AF254" s="705">
        <v>45247</v>
      </c>
      <c r="AG254" s="703"/>
      <c r="AH254" s="703"/>
      <c r="AI254" s="705">
        <v>44995</v>
      </c>
      <c r="AJ254" s="703" t="s">
        <v>8675</v>
      </c>
      <c r="AK254" s="703" t="s">
        <v>88</v>
      </c>
      <c r="AL254" s="703" t="s">
        <v>6217</v>
      </c>
      <c r="AM254" s="703" t="s">
        <v>2257</v>
      </c>
      <c r="AN254" s="705">
        <v>44995</v>
      </c>
      <c r="AO254" s="705">
        <v>46821</v>
      </c>
      <c r="AP254" s="703"/>
      <c r="AQ254" s="703"/>
      <c r="AR254" s="703" t="s">
        <v>2312</v>
      </c>
      <c r="AS254" s="703">
        <v>2023</v>
      </c>
      <c r="AT254" s="706">
        <v>44998</v>
      </c>
      <c r="AU254" s="703" t="s">
        <v>2320</v>
      </c>
      <c r="AV254" s="707" t="s">
        <v>9176</v>
      </c>
      <c r="AW254" s="708"/>
      <c r="AX254" s="709"/>
      <c r="AY254" s="422"/>
      <c r="AZ254" s="730"/>
      <c r="BA254" s="730"/>
      <c r="BB254" s="422"/>
      <c r="BC254" s="730"/>
      <c r="BD254" s="708"/>
      <c r="BE254" s="709"/>
      <c r="BF254" s="704">
        <v>44237</v>
      </c>
      <c r="BG254" s="710">
        <f t="shared" si="2"/>
        <v>0</v>
      </c>
      <c r="BH254" s="710">
        <f t="shared" si="3"/>
        <v>0</v>
      </c>
      <c r="BI254" s="710">
        <f t="shared" si="4"/>
        <v>0</v>
      </c>
      <c r="BJ254" s="710">
        <f t="shared" si="5"/>
        <v>0</v>
      </c>
      <c r="BK254" s="709" t="b">
        <f t="shared" si="6"/>
        <v>0</v>
      </c>
    </row>
    <row r="255" spans="1:63" ht="15.75" customHeight="1">
      <c r="A255" s="703" t="s">
        <v>10</v>
      </c>
      <c r="B255" s="703" t="s">
        <v>11</v>
      </c>
      <c r="C255" s="703" t="s">
        <v>378</v>
      </c>
      <c r="D255" s="703" t="s">
        <v>909</v>
      </c>
      <c r="E255" s="703" t="s">
        <v>123</v>
      </c>
      <c r="F255" s="703"/>
      <c r="G255" s="703" t="s">
        <v>904</v>
      </c>
      <c r="H255" s="703"/>
      <c r="I255" s="703"/>
      <c r="J255" s="703" t="s">
        <v>910</v>
      </c>
      <c r="K255" s="703"/>
      <c r="L255" s="703"/>
      <c r="M255" s="703" t="s">
        <v>911</v>
      </c>
      <c r="N255" s="703"/>
      <c r="O255" s="703" t="s">
        <v>15</v>
      </c>
      <c r="P255" s="703" t="s">
        <v>16</v>
      </c>
      <c r="Q255" s="703" t="s">
        <v>35</v>
      </c>
      <c r="R255" s="703" t="s">
        <v>84</v>
      </c>
      <c r="S255" s="703" t="s">
        <v>93</v>
      </c>
      <c r="T255" s="703"/>
      <c r="U255" s="703"/>
      <c r="V255" s="703" t="s">
        <v>4213</v>
      </c>
      <c r="W255" s="703" t="s">
        <v>94</v>
      </c>
      <c r="X255" s="703" t="s">
        <v>913</v>
      </c>
      <c r="Y255" s="704">
        <v>43768</v>
      </c>
      <c r="Z255" s="703"/>
      <c r="AA255" s="703" t="s">
        <v>4158</v>
      </c>
      <c r="AB255" s="703" t="s">
        <v>4159</v>
      </c>
      <c r="AC255" s="703"/>
      <c r="AD255" s="703" t="s">
        <v>6221</v>
      </c>
      <c r="AE255" s="703" t="s">
        <v>6222</v>
      </c>
      <c r="AF255" s="712">
        <v>44420</v>
      </c>
      <c r="AG255" s="703"/>
      <c r="AH255" s="703"/>
      <c r="AI255" s="705">
        <v>44995</v>
      </c>
      <c r="AJ255" s="703" t="s">
        <v>8675</v>
      </c>
      <c r="AK255" s="703" t="s">
        <v>93</v>
      </c>
      <c r="AL255" s="703" t="s">
        <v>6220</v>
      </c>
      <c r="AM255" s="703" t="s">
        <v>2237</v>
      </c>
      <c r="AN255" s="705">
        <v>44995</v>
      </c>
      <c r="AO255" s="705">
        <v>46821</v>
      </c>
      <c r="AP255" s="703"/>
      <c r="AQ255" s="703"/>
      <c r="AR255" s="703" t="s">
        <v>2312</v>
      </c>
      <c r="AS255" s="703">
        <v>2023</v>
      </c>
      <c r="AT255" s="706">
        <v>44998</v>
      </c>
      <c r="AU255" s="703" t="s">
        <v>2320</v>
      </c>
      <c r="AV255" s="707" t="s">
        <v>9177</v>
      </c>
      <c r="AW255" s="708"/>
      <c r="AX255" s="709"/>
      <c r="AY255" s="422"/>
      <c r="AZ255" s="730"/>
      <c r="BA255" s="730"/>
      <c r="BB255" s="422"/>
      <c r="BC255" s="730"/>
      <c r="BD255" s="708"/>
      <c r="BE255" s="709"/>
      <c r="BF255" s="704">
        <v>43768</v>
      </c>
      <c r="BG255" s="710">
        <f t="shared" si="2"/>
        <v>0</v>
      </c>
      <c r="BH255" s="710">
        <f t="shared" si="3"/>
        <v>0</v>
      </c>
      <c r="BI255" s="710">
        <f t="shared" si="4"/>
        <v>0</v>
      </c>
      <c r="BJ255" s="710">
        <f t="shared" si="5"/>
        <v>0</v>
      </c>
      <c r="BK255" s="709" t="b">
        <f t="shared" si="6"/>
        <v>0</v>
      </c>
    </row>
    <row r="256" spans="1:63" ht="15.75" customHeight="1">
      <c r="A256" s="703" t="s">
        <v>10</v>
      </c>
      <c r="B256" s="703" t="s">
        <v>11</v>
      </c>
      <c r="C256" s="703" t="s">
        <v>378</v>
      </c>
      <c r="D256" s="703" t="s">
        <v>909</v>
      </c>
      <c r="E256" s="703" t="s">
        <v>123</v>
      </c>
      <c r="F256" s="703"/>
      <c r="G256" s="703" t="s">
        <v>904</v>
      </c>
      <c r="H256" s="703"/>
      <c r="I256" s="703"/>
      <c r="J256" s="703" t="s">
        <v>910</v>
      </c>
      <c r="K256" s="703"/>
      <c r="L256" s="703"/>
      <c r="M256" s="703" t="s">
        <v>911</v>
      </c>
      <c r="N256" s="703"/>
      <c r="O256" s="703" t="s">
        <v>15</v>
      </c>
      <c r="P256" s="703" t="s">
        <v>16</v>
      </c>
      <c r="Q256" s="703" t="s">
        <v>35</v>
      </c>
      <c r="R256" s="703" t="s">
        <v>84</v>
      </c>
      <c r="S256" s="703" t="s">
        <v>85</v>
      </c>
      <c r="T256" s="703"/>
      <c r="U256" s="703"/>
      <c r="V256" s="703" t="s">
        <v>4164</v>
      </c>
      <c r="W256" s="703" t="s">
        <v>94</v>
      </c>
      <c r="X256" s="703" t="s">
        <v>914</v>
      </c>
      <c r="Y256" s="704">
        <v>43768</v>
      </c>
      <c r="Z256" s="703"/>
      <c r="AA256" s="703" t="s">
        <v>4158</v>
      </c>
      <c r="AB256" s="703" t="s">
        <v>4159</v>
      </c>
      <c r="AC256" s="703"/>
      <c r="AD256" s="703" t="s">
        <v>6221</v>
      </c>
      <c r="AE256" s="703" t="s">
        <v>6222</v>
      </c>
      <c r="AF256" s="712">
        <v>44420</v>
      </c>
      <c r="AG256" s="703"/>
      <c r="AH256" s="703"/>
      <c r="AI256" s="705">
        <v>44995</v>
      </c>
      <c r="AJ256" s="703" t="s">
        <v>8675</v>
      </c>
      <c r="AK256" s="703" t="s">
        <v>85</v>
      </c>
      <c r="AL256" s="703" t="s">
        <v>6223</v>
      </c>
      <c r="AM256" s="703" t="s">
        <v>2237</v>
      </c>
      <c r="AN256" s="705">
        <v>44995</v>
      </c>
      <c r="AO256" s="705">
        <v>46821</v>
      </c>
      <c r="AP256" s="703"/>
      <c r="AQ256" s="703"/>
      <c r="AR256" s="703" t="s">
        <v>2312</v>
      </c>
      <c r="AS256" s="703">
        <v>2023</v>
      </c>
      <c r="AT256" s="706">
        <v>44998</v>
      </c>
      <c r="AU256" s="703" t="s">
        <v>2320</v>
      </c>
      <c r="AV256" s="707" t="s">
        <v>9178</v>
      </c>
      <c r="AW256" s="722"/>
      <c r="AX256" s="720"/>
      <c r="AY256" s="422"/>
      <c r="AZ256" s="733"/>
      <c r="BA256" s="733"/>
      <c r="BB256" s="422"/>
      <c r="BC256" s="733"/>
      <c r="BD256" s="722"/>
      <c r="BE256" s="720"/>
      <c r="BF256" s="704">
        <v>43768</v>
      </c>
      <c r="BG256" s="710">
        <f t="shared" si="2"/>
        <v>0</v>
      </c>
      <c r="BH256" s="710">
        <f t="shared" si="3"/>
        <v>0</v>
      </c>
      <c r="BI256" s="710">
        <f t="shared" si="4"/>
        <v>0</v>
      </c>
      <c r="BJ256" s="710">
        <f t="shared" si="5"/>
        <v>0</v>
      </c>
      <c r="BK256" s="709" t="b">
        <f t="shared" si="6"/>
        <v>0</v>
      </c>
    </row>
    <row r="257" spans="1:63" ht="15.75" customHeight="1">
      <c r="A257" s="174" t="s">
        <v>10</v>
      </c>
      <c r="B257" s="63" t="s">
        <v>11</v>
      </c>
      <c r="C257" s="63" t="s">
        <v>12</v>
      </c>
      <c r="D257" s="63" t="s">
        <v>13</v>
      </c>
      <c r="E257" s="63" t="s">
        <v>3756</v>
      </c>
      <c r="F257" s="63"/>
      <c r="G257" s="63" t="s">
        <v>904</v>
      </c>
      <c r="H257" s="63"/>
      <c r="I257" s="63"/>
      <c r="J257" s="63" t="s">
        <v>915</v>
      </c>
      <c r="K257" s="63"/>
      <c r="L257" s="63"/>
      <c r="M257" s="63" t="s">
        <v>916</v>
      </c>
      <c r="N257" s="63" t="s">
        <v>5334</v>
      </c>
      <c r="O257" s="63" t="s">
        <v>15</v>
      </c>
      <c r="P257" s="63" t="s">
        <v>16</v>
      </c>
      <c r="Q257" s="63" t="s">
        <v>35</v>
      </c>
      <c r="R257" s="63" t="s">
        <v>8666</v>
      </c>
      <c r="S257" s="63" t="s">
        <v>36</v>
      </c>
      <c r="T257" s="63"/>
      <c r="U257" s="63"/>
      <c r="V257" s="63" t="s">
        <v>4164</v>
      </c>
      <c r="W257" s="63" t="s">
        <v>37</v>
      </c>
      <c r="X257" s="63" t="s">
        <v>917</v>
      </c>
      <c r="Y257" s="429">
        <v>45010</v>
      </c>
      <c r="Z257" s="430">
        <v>46838</v>
      </c>
      <c r="AA257" s="63" t="s">
        <v>4158</v>
      </c>
      <c r="AB257" s="63" t="s">
        <v>4159</v>
      </c>
      <c r="AC257" s="63"/>
      <c r="AD257" s="63" t="s">
        <v>9179</v>
      </c>
      <c r="AE257" s="63" t="s">
        <v>9180</v>
      </c>
      <c r="AF257" s="464">
        <v>45439</v>
      </c>
      <c r="AG257" s="174"/>
      <c r="AH257" s="174"/>
      <c r="AI257" s="174"/>
      <c r="AJ257" s="174"/>
      <c r="AK257" s="174"/>
      <c r="AL257" s="174"/>
      <c r="AM257" s="174"/>
      <c r="AN257" s="174"/>
      <c r="AO257" s="174"/>
      <c r="AP257" s="174"/>
      <c r="AQ257" s="174"/>
      <c r="AR257" s="174" t="s">
        <v>2312</v>
      </c>
      <c r="AS257" s="174">
        <v>2023</v>
      </c>
      <c r="AT257" s="415">
        <v>45015</v>
      </c>
      <c r="AU257" s="174" t="s">
        <v>1351</v>
      </c>
      <c r="AV257" s="419" t="s">
        <v>9181</v>
      </c>
      <c r="AW257" s="424"/>
      <c r="AX257" s="462"/>
      <c r="AY257" s="422"/>
      <c r="AZ257" s="530"/>
      <c r="BA257" s="530"/>
      <c r="BB257" s="422"/>
      <c r="BC257" s="530"/>
      <c r="BD257" s="424"/>
      <c r="BE257" s="462"/>
      <c r="BF257" s="429">
        <v>43742</v>
      </c>
      <c r="BG257" s="426">
        <f t="shared" si="2"/>
        <v>0</v>
      </c>
      <c r="BH257" s="426">
        <f t="shared" si="3"/>
        <v>0</v>
      </c>
      <c r="BI257" s="426">
        <f t="shared" si="4"/>
        <v>0</v>
      </c>
      <c r="BJ257" s="426">
        <f t="shared" si="5"/>
        <v>0</v>
      </c>
      <c r="BK257" s="425" t="b">
        <f t="shared" si="6"/>
        <v>0</v>
      </c>
    </row>
    <row r="258" spans="1:63" ht="15.75" customHeight="1">
      <c r="A258" s="174" t="s">
        <v>10</v>
      </c>
      <c r="B258" s="63" t="s">
        <v>11</v>
      </c>
      <c r="C258" s="63" t="s">
        <v>12</v>
      </c>
      <c r="D258" s="63" t="s">
        <v>13</v>
      </c>
      <c r="E258" s="63" t="s">
        <v>3756</v>
      </c>
      <c r="F258" s="63"/>
      <c r="G258" s="63" t="s">
        <v>904</v>
      </c>
      <c r="H258" s="63"/>
      <c r="I258" s="63"/>
      <c r="J258" s="63" t="s">
        <v>915</v>
      </c>
      <c r="K258" s="63"/>
      <c r="L258" s="63"/>
      <c r="M258" s="63" t="s">
        <v>916</v>
      </c>
      <c r="N258" s="63" t="s">
        <v>5334</v>
      </c>
      <c r="O258" s="63" t="s">
        <v>15</v>
      </c>
      <c r="P258" s="63" t="s">
        <v>16</v>
      </c>
      <c r="Q258" s="63" t="s">
        <v>35</v>
      </c>
      <c r="R258" s="63" t="s">
        <v>8666</v>
      </c>
      <c r="S258" s="63" t="s">
        <v>33</v>
      </c>
      <c r="T258" s="63"/>
      <c r="U258" s="63"/>
      <c r="V258" s="63" t="s">
        <v>4164</v>
      </c>
      <c r="W258" s="63" t="s">
        <v>34</v>
      </c>
      <c r="X258" s="63" t="s">
        <v>918</v>
      </c>
      <c r="Y258" s="429">
        <v>45010</v>
      </c>
      <c r="Z258" s="430">
        <v>46838</v>
      </c>
      <c r="AA258" s="63" t="s">
        <v>4158</v>
      </c>
      <c r="AB258" s="63" t="s">
        <v>4159</v>
      </c>
      <c r="AC258" s="63" t="s">
        <v>5338</v>
      </c>
      <c r="AD258" s="63" t="s">
        <v>5339</v>
      </c>
      <c r="AE258" s="63" t="s">
        <v>5340</v>
      </c>
      <c r="AF258" s="430">
        <v>45460</v>
      </c>
      <c r="AG258" s="174"/>
      <c r="AH258" s="174"/>
      <c r="AI258" s="174"/>
      <c r="AJ258" s="174"/>
      <c r="AK258" s="174"/>
      <c r="AL258" s="174"/>
      <c r="AM258" s="174"/>
      <c r="AN258" s="174"/>
      <c r="AO258" s="174"/>
      <c r="AP258" s="174"/>
      <c r="AQ258" s="174"/>
      <c r="AR258" s="174" t="s">
        <v>2312</v>
      </c>
      <c r="AS258" s="174">
        <v>2023</v>
      </c>
      <c r="AT258" s="415">
        <v>45015</v>
      </c>
      <c r="AU258" s="174" t="s">
        <v>1351</v>
      </c>
      <c r="AV258" s="419" t="s">
        <v>9182</v>
      </c>
      <c r="AW258" s="424"/>
      <c r="AX258" s="462"/>
      <c r="AY258" s="422"/>
      <c r="AZ258" s="530"/>
      <c r="BA258" s="530"/>
      <c r="BB258" s="422"/>
      <c r="BC258" s="530"/>
      <c r="BD258" s="424"/>
      <c r="BE258" s="462"/>
      <c r="BF258" s="429">
        <v>43382</v>
      </c>
      <c r="BG258" s="426">
        <f t="shared" si="2"/>
        <v>0</v>
      </c>
      <c r="BH258" s="426">
        <f t="shared" si="3"/>
        <v>0</v>
      </c>
      <c r="BI258" s="426">
        <f t="shared" si="4"/>
        <v>0</v>
      </c>
      <c r="BJ258" s="426">
        <f t="shared" si="5"/>
        <v>0</v>
      </c>
      <c r="BK258" s="425" t="b">
        <f t="shared" si="6"/>
        <v>0</v>
      </c>
    </row>
    <row r="259" spans="1:63" ht="15.75" customHeight="1">
      <c r="A259" s="174" t="s">
        <v>10</v>
      </c>
      <c r="B259" s="63" t="s">
        <v>11</v>
      </c>
      <c r="C259" s="63" t="s">
        <v>12</v>
      </c>
      <c r="D259" s="63" t="s">
        <v>13</v>
      </c>
      <c r="E259" s="63" t="s">
        <v>3756</v>
      </c>
      <c r="F259" s="63"/>
      <c r="G259" s="63" t="s">
        <v>904</v>
      </c>
      <c r="H259" s="63"/>
      <c r="I259" s="63"/>
      <c r="J259" s="63" t="s">
        <v>915</v>
      </c>
      <c r="K259" s="63"/>
      <c r="L259" s="63"/>
      <c r="M259" s="63" t="s">
        <v>916</v>
      </c>
      <c r="N259" s="63" t="s">
        <v>5334</v>
      </c>
      <c r="O259" s="63" t="s">
        <v>15</v>
      </c>
      <c r="P259" s="63" t="s">
        <v>16</v>
      </c>
      <c r="Q259" s="63" t="s">
        <v>35</v>
      </c>
      <c r="R259" s="63" t="s">
        <v>8666</v>
      </c>
      <c r="S259" s="63" t="s">
        <v>39</v>
      </c>
      <c r="T259" s="63"/>
      <c r="U259" s="63"/>
      <c r="V259" s="63" t="s">
        <v>4164</v>
      </c>
      <c r="W259" s="63" t="s">
        <v>40</v>
      </c>
      <c r="X259" s="63" t="s">
        <v>919</v>
      </c>
      <c r="Y259" s="429">
        <v>45021</v>
      </c>
      <c r="Z259" s="430">
        <v>46849</v>
      </c>
      <c r="AA259" s="63" t="s">
        <v>4158</v>
      </c>
      <c r="AB259" s="63" t="s">
        <v>4168</v>
      </c>
      <c r="AC259" s="63" t="s">
        <v>5341</v>
      </c>
      <c r="AD259" s="63" t="s">
        <v>5339</v>
      </c>
      <c r="AE259" s="63" t="s">
        <v>9183</v>
      </c>
      <c r="AF259" s="435">
        <v>44656</v>
      </c>
      <c r="AG259" s="174"/>
      <c r="AH259" s="174"/>
      <c r="AI259" s="174"/>
      <c r="AJ259" s="174"/>
      <c r="AK259" s="174"/>
      <c r="AL259" s="174"/>
      <c r="AM259" s="174"/>
      <c r="AN259" s="174"/>
      <c r="AO259" s="174"/>
      <c r="AP259" s="174"/>
      <c r="AQ259" s="174"/>
      <c r="AR259" s="174" t="s">
        <v>2319</v>
      </c>
      <c r="AS259" s="174">
        <v>2023</v>
      </c>
      <c r="AT259" s="415">
        <v>45107</v>
      </c>
      <c r="AU259" s="174" t="s">
        <v>1351</v>
      </c>
      <c r="AV259" s="419" t="s">
        <v>9184</v>
      </c>
      <c r="AW259" s="424"/>
      <c r="AX259" s="462"/>
      <c r="AY259" s="422"/>
      <c r="AZ259" s="530"/>
      <c r="BA259" s="530"/>
      <c r="BB259" s="422"/>
      <c r="BC259" s="530"/>
      <c r="BD259" s="424"/>
      <c r="BE259" s="462"/>
      <c r="BF259" s="429">
        <v>43382</v>
      </c>
      <c r="BG259" s="426">
        <f t="shared" ref="BG259:BG513" si="7">COUNTIF(AU259,"new tvi &amp; program")</f>
        <v>0</v>
      </c>
      <c r="BH259" s="426">
        <f t="shared" ref="BH259:BH513" si="8">COUNTIF(AU259,"additional program")</f>
        <v>0</v>
      </c>
      <c r="BI259" s="426">
        <f t="shared" ref="BI259:BI513" si="9">COUNTIF(AU259,"migration")</f>
        <v>0</v>
      </c>
      <c r="BJ259" s="426">
        <f t="shared" ref="BJ259:BJ513" si="10">SUM(BG259:BI259)</f>
        <v>0</v>
      </c>
      <c r="BK259" s="425" t="b">
        <f t="shared" si="6"/>
        <v>0</v>
      </c>
    </row>
    <row r="260" spans="1:63" ht="15.75" customHeight="1">
      <c r="A260" s="703" t="s">
        <v>10</v>
      </c>
      <c r="B260" s="703" t="s">
        <v>11</v>
      </c>
      <c r="C260" s="703" t="s">
        <v>12</v>
      </c>
      <c r="D260" s="703" t="s">
        <v>13</v>
      </c>
      <c r="E260" s="703" t="s">
        <v>3756</v>
      </c>
      <c r="F260" s="703"/>
      <c r="G260" s="703" t="s">
        <v>904</v>
      </c>
      <c r="H260" s="703"/>
      <c r="I260" s="703"/>
      <c r="J260" s="703" t="s">
        <v>915</v>
      </c>
      <c r="K260" s="703"/>
      <c r="L260" s="703"/>
      <c r="M260" s="703" t="s">
        <v>916</v>
      </c>
      <c r="N260" s="703"/>
      <c r="O260" s="703" t="s">
        <v>15</v>
      </c>
      <c r="P260" s="703" t="s">
        <v>16</v>
      </c>
      <c r="Q260" s="703" t="s">
        <v>35</v>
      </c>
      <c r="R260" s="703" t="s">
        <v>8666</v>
      </c>
      <c r="S260" s="703" t="s">
        <v>45</v>
      </c>
      <c r="T260" s="703"/>
      <c r="U260" s="703"/>
      <c r="V260" s="703" t="s">
        <v>4164</v>
      </c>
      <c r="W260" s="703" t="s">
        <v>34</v>
      </c>
      <c r="X260" s="703" t="s">
        <v>920</v>
      </c>
      <c r="Y260" s="704">
        <v>43580</v>
      </c>
      <c r="Z260" s="703"/>
      <c r="AA260" s="731" t="s">
        <v>4646</v>
      </c>
      <c r="AB260" s="703" t="s">
        <v>4159</v>
      </c>
      <c r="AC260" s="703"/>
      <c r="AD260" s="703" t="s">
        <v>9179</v>
      </c>
      <c r="AE260" s="703" t="s">
        <v>9185</v>
      </c>
      <c r="AF260" s="723">
        <v>45109</v>
      </c>
      <c r="AG260" s="703"/>
      <c r="AH260" s="703"/>
      <c r="AI260" s="705">
        <v>45012</v>
      </c>
      <c r="AJ260" s="703" t="s">
        <v>8675</v>
      </c>
      <c r="AK260" s="703"/>
      <c r="AL260" s="703"/>
      <c r="AM260" s="703"/>
      <c r="AN260" s="703"/>
      <c r="AO260" s="703"/>
      <c r="AP260" s="703"/>
      <c r="AQ260" s="703"/>
      <c r="AR260" s="703" t="s">
        <v>2333</v>
      </c>
      <c r="AS260" s="703">
        <v>2023</v>
      </c>
      <c r="AT260" s="706">
        <v>45238</v>
      </c>
      <c r="AU260" s="703" t="s">
        <v>2323</v>
      </c>
      <c r="AV260" s="707" t="s">
        <v>9186</v>
      </c>
      <c r="AW260" s="708"/>
      <c r="AX260" s="709"/>
      <c r="AY260" s="422"/>
      <c r="AZ260" s="730"/>
      <c r="BA260" s="730"/>
      <c r="BB260" s="422"/>
      <c r="BC260" s="730"/>
      <c r="BD260" s="708"/>
      <c r="BE260" s="709"/>
      <c r="BF260" s="710"/>
      <c r="BG260" s="710">
        <f t="shared" si="7"/>
        <v>0</v>
      </c>
      <c r="BH260" s="710">
        <f t="shared" si="8"/>
        <v>0</v>
      </c>
      <c r="BI260" s="710">
        <f t="shared" si="9"/>
        <v>0</v>
      </c>
      <c r="BJ260" s="710">
        <f t="shared" si="10"/>
        <v>0</v>
      </c>
      <c r="BK260" s="709" t="b">
        <f t="shared" ref="BK260:BK514" si="11">COUNTIF($X$3:$X2243,$X260)&gt;1</f>
        <v>0</v>
      </c>
    </row>
    <row r="261" spans="1:63" ht="15.75" customHeight="1">
      <c r="A261" s="703" t="s">
        <v>10</v>
      </c>
      <c r="B261" s="703" t="s">
        <v>11</v>
      </c>
      <c r="C261" s="703" t="s">
        <v>12</v>
      </c>
      <c r="D261" s="703" t="s">
        <v>13</v>
      </c>
      <c r="E261" s="703" t="s">
        <v>28</v>
      </c>
      <c r="F261" s="703"/>
      <c r="G261" s="703" t="s">
        <v>904</v>
      </c>
      <c r="H261" s="703"/>
      <c r="I261" s="703"/>
      <c r="J261" s="703" t="s">
        <v>915</v>
      </c>
      <c r="K261" s="703"/>
      <c r="L261" s="703"/>
      <c r="M261" s="703" t="s">
        <v>916</v>
      </c>
      <c r="N261" s="703"/>
      <c r="O261" s="703" t="s">
        <v>15</v>
      </c>
      <c r="P261" s="703" t="s">
        <v>16</v>
      </c>
      <c r="Q261" s="703" t="s">
        <v>35</v>
      </c>
      <c r="R261" s="703" t="s">
        <v>8666</v>
      </c>
      <c r="S261" s="703" t="s">
        <v>43</v>
      </c>
      <c r="T261" s="703"/>
      <c r="U261" s="703"/>
      <c r="V261" s="703" t="s">
        <v>4164</v>
      </c>
      <c r="W261" s="703" t="s">
        <v>40</v>
      </c>
      <c r="X261" s="703" t="s">
        <v>921</v>
      </c>
      <c r="Y261" s="704">
        <v>43580</v>
      </c>
      <c r="Z261" s="703"/>
      <c r="AA261" s="731" t="s">
        <v>4646</v>
      </c>
      <c r="AB261" s="703" t="s">
        <v>4159</v>
      </c>
      <c r="AC261" s="703"/>
      <c r="AD261" s="703" t="s">
        <v>9187</v>
      </c>
      <c r="AE261" s="703" t="s">
        <v>9188</v>
      </c>
      <c r="AF261" s="723">
        <v>44652</v>
      </c>
      <c r="AG261" s="703"/>
      <c r="AH261" s="703"/>
      <c r="AI261" s="705">
        <v>45049</v>
      </c>
      <c r="AJ261" s="703" t="s">
        <v>8675</v>
      </c>
      <c r="AK261" s="703"/>
      <c r="AL261" s="703"/>
      <c r="AM261" s="703"/>
      <c r="AN261" s="703"/>
      <c r="AO261" s="703"/>
      <c r="AP261" s="703"/>
      <c r="AQ261" s="703"/>
      <c r="AR261" s="703" t="s">
        <v>2317</v>
      </c>
      <c r="AS261" s="703">
        <v>2023</v>
      </c>
      <c r="AT261" s="706">
        <v>45061</v>
      </c>
      <c r="AU261" s="703" t="s">
        <v>2323</v>
      </c>
      <c r="AV261" s="707" t="s">
        <v>9186</v>
      </c>
      <c r="AW261" s="708"/>
      <c r="AX261" s="709"/>
      <c r="AY261" s="422"/>
      <c r="AZ261" s="730"/>
      <c r="BA261" s="730"/>
      <c r="BB261" s="422"/>
      <c r="BC261" s="730"/>
      <c r="BD261" s="708"/>
      <c r="BE261" s="709"/>
      <c r="BF261" s="710"/>
      <c r="BG261" s="710">
        <f t="shared" si="7"/>
        <v>0</v>
      </c>
      <c r="BH261" s="710">
        <f t="shared" si="8"/>
        <v>0</v>
      </c>
      <c r="BI261" s="710">
        <f t="shared" si="9"/>
        <v>0</v>
      </c>
      <c r="BJ261" s="710">
        <f t="shared" si="10"/>
        <v>0</v>
      </c>
      <c r="BK261" s="709" t="b">
        <f t="shared" si="11"/>
        <v>0</v>
      </c>
    </row>
    <row r="262" spans="1:63" ht="15.75" customHeight="1">
      <c r="A262" s="174" t="s">
        <v>10</v>
      </c>
      <c r="B262" s="63" t="s">
        <v>11</v>
      </c>
      <c r="C262" s="63" t="s">
        <v>12</v>
      </c>
      <c r="D262" s="63" t="s">
        <v>13</v>
      </c>
      <c r="E262" s="63" t="s">
        <v>3756</v>
      </c>
      <c r="F262" s="63"/>
      <c r="G262" s="63" t="s">
        <v>904</v>
      </c>
      <c r="H262" s="63"/>
      <c r="I262" s="63"/>
      <c r="J262" s="63" t="s">
        <v>915</v>
      </c>
      <c r="K262" s="63"/>
      <c r="L262" s="63"/>
      <c r="M262" s="63" t="s">
        <v>916</v>
      </c>
      <c r="N262" s="63" t="s">
        <v>5334</v>
      </c>
      <c r="O262" s="63" t="s">
        <v>15</v>
      </c>
      <c r="P262" s="63" t="s">
        <v>16</v>
      </c>
      <c r="Q262" s="63" t="s">
        <v>35</v>
      </c>
      <c r="R262" s="63" t="s">
        <v>922</v>
      </c>
      <c r="S262" s="63" t="s">
        <v>923</v>
      </c>
      <c r="T262" s="63"/>
      <c r="U262" s="63"/>
      <c r="V262" s="63" t="s">
        <v>4164</v>
      </c>
      <c r="W262" s="63" t="s">
        <v>259</v>
      </c>
      <c r="X262" s="63" t="s">
        <v>924</v>
      </c>
      <c r="Y262" s="429">
        <v>45017</v>
      </c>
      <c r="Z262" s="430">
        <v>46845</v>
      </c>
      <c r="AA262" s="63" t="s">
        <v>4158</v>
      </c>
      <c r="AB262" s="63" t="s">
        <v>4159</v>
      </c>
      <c r="AC262" s="63"/>
      <c r="AD262" s="63" t="s">
        <v>4283</v>
      </c>
      <c r="AE262" s="63" t="s">
        <v>4283</v>
      </c>
      <c r="AF262" s="63" t="s">
        <v>4283</v>
      </c>
      <c r="AG262" s="174"/>
      <c r="AH262" s="174"/>
      <c r="AI262" s="174"/>
      <c r="AJ262" s="174"/>
      <c r="AK262" s="174"/>
      <c r="AL262" s="174"/>
      <c r="AM262" s="174"/>
      <c r="AN262" s="174"/>
      <c r="AO262" s="174"/>
      <c r="AP262" s="174"/>
      <c r="AQ262" s="174"/>
      <c r="AR262" s="174" t="s">
        <v>2315</v>
      </c>
      <c r="AS262" s="174">
        <v>2023</v>
      </c>
      <c r="AT262" s="415">
        <v>45033</v>
      </c>
      <c r="AU262" s="174" t="s">
        <v>1351</v>
      </c>
      <c r="AV262" s="419" t="s">
        <v>9189</v>
      </c>
      <c r="AW262" s="424"/>
      <c r="AX262" s="462"/>
      <c r="AY262" s="422"/>
      <c r="AZ262" s="530"/>
      <c r="BA262" s="530"/>
      <c r="BB262" s="422"/>
      <c r="BC262" s="530"/>
      <c r="BD262" s="424"/>
      <c r="BE262" s="462">
        <v>1</v>
      </c>
      <c r="BF262" s="429">
        <v>42608</v>
      </c>
      <c r="BG262" s="426">
        <f t="shared" si="7"/>
        <v>0</v>
      </c>
      <c r="BH262" s="426">
        <f t="shared" si="8"/>
        <v>0</v>
      </c>
      <c r="BI262" s="426">
        <f t="shared" si="9"/>
        <v>0</v>
      </c>
      <c r="BJ262" s="426">
        <f t="shared" si="10"/>
        <v>0</v>
      </c>
      <c r="BK262" s="425" t="b">
        <f t="shared" si="11"/>
        <v>0</v>
      </c>
    </row>
    <row r="263" spans="1:63" ht="15.75" customHeight="1">
      <c r="A263" s="174" t="s">
        <v>10</v>
      </c>
      <c r="B263" s="63" t="s">
        <v>11</v>
      </c>
      <c r="C263" s="63" t="s">
        <v>12</v>
      </c>
      <c r="D263" s="63" t="s">
        <v>13</v>
      </c>
      <c r="E263" s="63" t="s">
        <v>3756</v>
      </c>
      <c r="F263" s="63"/>
      <c r="G263" s="63" t="s">
        <v>904</v>
      </c>
      <c r="H263" s="63"/>
      <c r="I263" s="63"/>
      <c r="J263" s="63" t="s">
        <v>915</v>
      </c>
      <c r="K263" s="63"/>
      <c r="L263" s="63"/>
      <c r="M263" s="63" t="s">
        <v>916</v>
      </c>
      <c r="N263" s="63" t="s">
        <v>5334</v>
      </c>
      <c r="O263" s="63" t="s">
        <v>15</v>
      </c>
      <c r="P263" s="63" t="s">
        <v>16</v>
      </c>
      <c r="Q263" s="63" t="s">
        <v>35</v>
      </c>
      <c r="R263" s="63" t="s">
        <v>922</v>
      </c>
      <c r="S263" s="63" t="s">
        <v>925</v>
      </c>
      <c r="T263" s="63"/>
      <c r="U263" s="63"/>
      <c r="V263" s="63" t="s">
        <v>4213</v>
      </c>
      <c r="W263" s="63" t="s">
        <v>926</v>
      </c>
      <c r="X263" s="63" t="s">
        <v>927</v>
      </c>
      <c r="Y263" s="429">
        <v>45010</v>
      </c>
      <c r="Z263" s="430">
        <v>46838</v>
      </c>
      <c r="AA263" s="63" t="s">
        <v>4158</v>
      </c>
      <c r="AB263" s="63" t="s">
        <v>4159</v>
      </c>
      <c r="AC263" s="63"/>
      <c r="AD263" s="63" t="s">
        <v>5339</v>
      </c>
      <c r="AE263" s="63" t="s">
        <v>5343</v>
      </c>
      <c r="AF263" s="429">
        <v>43383</v>
      </c>
      <c r="AG263" s="174"/>
      <c r="AH263" s="174"/>
      <c r="AI263" s="174"/>
      <c r="AJ263" s="174"/>
      <c r="AK263" s="174"/>
      <c r="AL263" s="174"/>
      <c r="AM263" s="174"/>
      <c r="AN263" s="174"/>
      <c r="AO263" s="174"/>
      <c r="AP263" s="174"/>
      <c r="AQ263" s="174"/>
      <c r="AR263" s="174" t="s">
        <v>2312</v>
      </c>
      <c r="AS263" s="174">
        <v>2023</v>
      </c>
      <c r="AT263" s="415">
        <v>45015</v>
      </c>
      <c r="AU263" s="174" t="s">
        <v>1351</v>
      </c>
      <c r="AV263" s="419" t="s">
        <v>9190</v>
      </c>
      <c r="AW263" s="424"/>
      <c r="AX263" s="462"/>
      <c r="AY263" s="422"/>
      <c r="AZ263" s="530"/>
      <c r="BA263" s="530"/>
      <c r="BB263" s="422"/>
      <c r="BC263" s="530"/>
      <c r="BD263" s="424"/>
      <c r="BE263" s="462"/>
      <c r="BF263" s="429">
        <v>42921</v>
      </c>
      <c r="BG263" s="426">
        <f t="shared" si="7"/>
        <v>0</v>
      </c>
      <c r="BH263" s="426">
        <f t="shared" si="8"/>
        <v>0</v>
      </c>
      <c r="BI263" s="426">
        <f t="shared" si="9"/>
        <v>0</v>
      </c>
      <c r="BJ263" s="426">
        <f t="shared" si="10"/>
        <v>0</v>
      </c>
      <c r="BK263" s="425" t="b">
        <f t="shared" si="11"/>
        <v>0</v>
      </c>
    </row>
    <row r="264" spans="1:63" ht="15.75" customHeight="1">
      <c r="A264" s="174" t="s">
        <v>10</v>
      </c>
      <c r="B264" s="63" t="s">
        <v>11</v>
      </c>
      <c r="C264" s="63" t="s">
        <v>123</v>
      </c>
      <c r="D264" s="63" t="s">
        <v>1709</v>
      </c>
      <c r="E264" s="63" t="s">
        <v>50</v>
      </c>
      <c r="F264" s="63"/>
      <c r="G264" s="63" t="s">
        <v>1710</v>
      </c>
      <c r="H264" s="63"/>
      <c r="I264" s="63"/>
      <c r="J264" s="63" t="s">
        <v>1711</v>
      </c>
      <c r="K264" s="63"/>
      <c r="L264" s="63"/>
      <c r="M264" s="63" t="s">
        <v>1712</v>
      </c>
      <c r="N264" s="63"/>
      <c r="O264" s="63" t="s">
        <v>15</v>
      </c>
      <c r="P264" s="63" t="s">
        <v>1449</v>
      </c>
      <c r="Q264" s="63" t="s">
        <v>35</v>
      </c>
      <c r="R264" s="63" t="s">
        <v>125</v>
      </c>
      <c r="S264" s="63" t="s">
        <v>279</v>
      </c>
      <c r="T264" s="63"/>
      <c r="U264" s="63"/>
      <c r="V264" s="63" t="s">
        <v>4164</v>
      </c>
      <c r="W264" s="63" t="s">
        <v>421</v>
      </c>
      <c r="X264" s="63" t="s">
        <v>1713</v>
      </c>
      <c r="Y264" s="429">
        <v>45017</v>
      </c>
      <c r="Z264" s="430">
        <v>46845</v>
      </c>
      <c r="AA264" s="63" t="s">
        <v>4158</v>
      </c>
      <c r="AB264" s="63" t="s">
        <v>4159</v>
      </c>
      <c r="AC264" s="63"/>
      <c r="AD264" s="63" t="s">
        <v>5345</v>
      </c>
      <c r="AE264" s="63" t="s">
        <v>5346</v>
      </c>
      <c r="AF264" s="435">
        <v>44805</v>
      </c>
      <c r="AG264" s="174"/>
      <c r="AH264" s="174"/>
      <c r="AI264" s="174"/>
      <c r="AJ264" s="174"/>
      <c r="AK264" s="174"/>
      <c r="AL264" s="174"/>
      <c r="AM264" s="174"/>
      <c r="AN264" s="174"/>
      <c r="AO264" s="174"/>
      <c r="AP264" s="174"/>
      <c r="AQ264" s="174" t="s">
        <v>4516</v>
      </c>
      <c r="AR264" s="174" t="s">
        <v>2315</v>
      </c>
      <c r="AS264" s="174">
        <v>2023</v>
      </c>
      <c r="AT264" s="415">
        <v>45030</v>
      </c>
      <c r="AU264" s="174" t="s">
        <v>1351</v>
      </c>
      <c r="AV264" s="419" t="s">
        <v>9191</v>
      </c>
      <c r="AW264" s="424"/>
      <c r="AX264" s="462"/>
      <c r="AY264" s="422"/>
      <c r="AZ264" s="530"/>
      <c r="BA264" s="530"/>
      <c r="BB264" s="422"/>
      <c r="BC264" s="530"/>
      <c r="BD264" s="424"/>
      <c r="BE264" s="462">
        <v>1</v>
      </c>
      <c r="BF264" s="429">
        <v>43252</v>
      </c>
      <c r="BG264" s="426">
        <f t="shared" si="7"/>
        <v>0</v>
      </c>
      <c r="BH264" s="426">
        <f t="shared" si="8"/>
        <v>0</v>
      </c>
      <c r="BI264" s="426">
        <f t="shared" si="9"/>
        <v>0</v>
      </c>
      <c r="BJ264" s="426">
        <f t="shared" si="10"/>
        <v>0</v>
      </c>
      <c r="BK264" s="425" t="b">
        <f t="shared" si="11"/>
        <v>0</v>
      </c>
    </row>
    <row r="265" spans="1:63" ht="15.75" customHeight="1">
      <c r="A265" s="703" t="s">
        <v>10</v>
      </c>
      <c r="B265" s="703" t="s">
        <v>11</v>
      </c>
      <c r="C265" s="703" t="s">
        <v>12</v>
      </c>
      <c r="D265" s="703" t="s">
        <v>13</v>
      </c>
      <c r="E265" s="703" t="s">
        <v>3756</v>
      </c>
      <c r="F265" s="703"/>
      <c r="G265" s="703" t="s">
        <v>928</v>
      </c>
      <c r="H265" s="703"/>
      <c r="I265" s="703"/>
      <c r="J265" s="703" t="s">
        <v>929</v>
      </c>
      <c r="K265" s="703"/>
      <c r="L265" s="703"/>
      <c r="M265" s="703" t="s">
        <v>930</v>
      </c>
      <c r="N265" s="703"/>
      <c r="O265" s="703" t="s">
        <v>15</v>
      </c>
      <c r="P265" s="703" t="s">
        <v>16</v>
      </c>
      <c r="Q265" s="703" t="s">
        <v>35</v>
      </c>
      <c r="R265" s="703" t="s">
        <v>2230</v>
      </c>
      <c r="S265" s="703" t="s">
        <v>571</v>
      </c>
      <c r="T265" s="703"/>
      <c r="U265" s="703"/>
      <c r="V265" s="703" t="s">
        <v>4213</v>
      </c>
      <c r="W265" s="703" t="s">
        <v>931</v>
      </c>
      <c r="X265" s="703" t="s">
        <v>932</v>
      </c>
      <c r="Y265" s="704">
        <v>42305</v>
      </c>
      <c r="Z265" s="703"/>
      <c r="AA265" s="703" t="s">
        <v>4158</v>
      </c>
      <c r="AB265" s="703" t="s">
        <v>4159</v>
      </c>
      <c r="AC265" s="703"/>
      <c r="AD265" s="703" t="s">
        <v>4283</v>
      </c>
      <c r="AE265" s="703" t="s">
        <v>4283</v>
      </c>
      <c r="AF265" s="703" t="s">
        <v>4283</v>
      </c>
      <c r="AG265" s="703"/>
      <c r="AH265" s="703"/>
      <c r="AI265" s="705">
        <v>45435</v>
      </c>
      <c r="AJ265" s="703" t="s">
        <v>8685</v>
      </c>
      <c r="AK265" s="703"/>
      <c r="AL265" s="703"/>
      <c r="AM265" s="703"/>
      <c r="AN265" s="703"/>
      <c r="AO265" s="703"/>
      <c r="AP265" s="703"/>
      <c r="AQ265" s="703"/>
      <c r="AR265" s="703" t="s">
        <v>2317</v>
      </c>
      <c r="AS265" s="703">
        <v>2024</v>
      </c>
      <c r="AT265" s="706">
        <v>45436</v>
      </c>
      <c r="AU265" s="703" t="s">
        <v>2323</v>
      </c>
      <c r="AV265" s="707"/>
      <c r="AW265" s="713"/>
      <c r="AX265" s="709"/>
      <c r="AY265" s="714"/>
      <c r="AZ265" s="730"/>
      <c r="BA265" s="730"/>
      <c r="BB265" s="714"/>
      <c r="BC265" s="730"/>
      <c r="BD265" s="713"/>
      <c r="BE265" s="709"/>
      <c r="BF265" s="710"/>
      <c r="BG265" s="710">
        <f t="shared" si="7"/>
        <v>0</v>
      </c>
      <c r="BH265" s="710">
        <f t="shared" si="8"/>
        <v>0</v>
      </c>
      <c r="BI265" s="710">
        <f t="shared" si="9"/>
        <v>0</v>
      </c>
      <c r="BJ265" s="710">
        <f t="shared" si="10"/>
        <v>0</v>
      </c>
      <c r="BK265" s="709" t="b">
        <f t="shared" si="11"/>
        <v>0</v>
      </c>
    </row>
    <row r="266" spans="1:63" ht="15.75" customHeight="1">
      <c r="A266" s="703" t="s">
        <v>10</v>
      </c>
      <c r="B266" s="703" t="s">
        <v>11</v>
      </c>
      <c r="C266" s="703" t="s">
        <v>12</v>
      </c>
      <c r="D266" s="703" t="s">
        <v>13</v>
      </c>
      <c r="E266" s="703" t="s">
        <v>3756</v>
      </c>
      <c r="F266" s="703"/>
      <c r="G266" s="703" t="s">
        <v>928</v>
      </c>
      <c r="H266" s="703"/>
      <c r="I266" s="703"/>
      <c r="J266" s="703" t="s">
        <v>929</v>
      </c>
      <c r="K266" s="703"/>
      <c r="L266" s="703"/>
      <c r="M266" s="703" t="s">
        <v>930</v>
      </c>
      <c r="N266" s="703"/>
      <c r="O266" s="703" t="s">
        <v>15</v>
      </c>
      <c r="P266" s="703" t="s">
        <v>16</v>
      </c>
      <c r="Q266" s="703" t="s">
        <v>35</v>
      </c>
      <c r="R266" s="703" t="s">
        <v>2230</v>
      </c>
      <c r="S266" s="703" t="s">
        <v>573</v>
      </c>
      <c r="T266" s="703"/>
      <c r="U266" s="703"/>
      <c r="V266" s="703" t="s">
        <v>4164</v>
      </c>
      <c r="W266" s="703" t="s">
        <v>933</v>
      </c>
      <c r="X266" s="703" t="s">
        <v>934</v>
      </c>
      <c r="Y266" s="704">
        <v>42305</v>
      </c>
      <c r="Z266" s="703"/>
      <c r="AA266" s="703" t="s">
        <v>4158</v>
      </c>
      <c r="AB266" s="703" t="s">
        <v>4159</v>
      </c>
      <c r="AC266" s="703"/>
      <c r="AD266" s="703" t="s">
        <v>4283</v>
      </c>
      <c r="AE266" s="703" t="s">
        <v>4283</v>
      </c>
      <c r="AF266" s="703" t="s">
        <v>4283</v>
      </c>
      <c r="AG266" s="703"/>
      <c r="AH266" s="703"/>
      <c r="AI266" s="705">
        <v>45435</v>
      </c>
      <c r="AJ266" s="703" t="s">
        <v>8685</v>
      </c>
      <c r="AK266" s="703"/>
      <c r="AL266" s="703"/>
      <c r="AM266" s="703"/>
      <c r="AN266" s="703"/>
      <c r="AO266" s="703"/>
      <c r="AP266" s="703"/>
      <c r="AQ266" s="703"/>
      <c r="AR266" s="703" t="s">
        <v>2317</v>
      </c>
      <c r="AS266" s="703">
        <v>2024</v>
      </c>
      <c r="AT266" s="706">
        <v>45436</v>
      </c>
      <c r="AU266" s="703" t="s">
        <v>2323</v>
      </c>
      <c r="AV266" s="707"/>
      <c r="AW266" s="713"/>
      <c r="AX266" s="709"/>
      <c r="AY266" s="714"/>
      <c r="AZ266" s="730"/>
      <c r="BA266" s="730"/>
      <c r="BB266" s="714"/>
      <c r="BC266" s="730"/>
      <c r="BD266" s="713"/>
      <c r="BE266" s="709"/>
      <c r="BF266" s="710"/>
      <c r="BG266" s="710">
        <f t="shared" si="7"/>
        <v>0</v>
      </c>
      <c r="BH266" s="710">
        <f t="shared" si="8"/>
        <v>0</v>
      </c>
      <c r="BI266" s="710">
        <f t="shared" si="9"/>
        <v>0</v>
      </c>
      <c r="BJ266" s="710">
        <f t="shared" si="10"/>
        <v>0</v>
      </c>
      <c r="BK266" s="709" t="b">
        <f t="shared" si="11"/>
        <v>0</v>
      </c>
    </row>
    <row r="267" spans="1:63" ht="15.75" customHeight="1">
      <c r="A267" s="174" t="s">
        <v>10</v>
      </c>
      <c r="B267" s="63" t="s">
        <v>11</v>
      </c>
      <c r="C267" s="63" t="s">
        <v>146</v>
      </c>
      <c r="D267" s="63" t="s">
        <v>656</v>
      </c>
      <c r="E267" s="63" t="s">
        <v>28</v>
      </c>
      <c r="F267" s="63"/>
      <c r="G267" s="63" t="s">
        <v>1688</v>
      </c>
      <c r="H267" s="63"/>
      <c r="I267" s="63" t="s">
        <v>5347</v>
      </c>
      <c r="J267" s="63" t="s">
        <v>1689</v>
      </c>
      <c r="K267" s="63"/>
      <c r="L267" s="63"/>
      <c r="M267" s="63" t="s">
        <v>5348</v>
      </c>
      <c r="N267" s="63" t="s">
        <v>5349</v>
      </c>
      <c r="O267" s="63" t="s">
        <v>15</v>
      </c>
      <c r="P267" s="63" t="s">
        <v>16</v>
      </c>
      <c r="Q267" s="63" t="s">
        <v>21</v>
      </c>
      <c r="R267" s="63" t="s">
        <v>3006</v>
      </c>
      <c r="S267" s="63"/>
      <c r="T267" s="63" t="s">
        <v>180</v>
      </c>
      <c r="U267" s="63"/>
      <c r="V267" s="63" t="s">
        <v>22</v>
      </c>
      <c r="W267" s="63" t="s">
        <v>259</v>
      </c>
      <c r="X267" s="63" t="s">
        <v>1690</v>
      </c>
      <c r="Y267" s="429">
        <v>45277</v>
      </c>
      <c r="Z267" s="430">
        <v>47105</v>
      </c>
      <c r="AA267" s="63" t="s">
        <v>4158</v>
      </c>
      <c r="AB267" s="63" t="s">
        <v>4159</v>
      </c>
      <c r="AC267" s="63"/>
      <c r="AD267" s="63" t="s">
        <v>5350</v>
      </c>
      <c r="AE267" s="63" t="s">
        <v>5351</v>
      </c>
      <c r="AF267" s="435">
        <v>44877</v>
      </c>
      <c r="AG267" s="174"/>
      <c r="AH267" s="174"/>
      <c r="AI267" s="174"/>
      <c r="AJ267" s="174"/>
      <c r="AK267" s="174"/>
      <c r="AL267" s="174"/>
      <c r="AM267" s="174"/>
      <c r="AN267" s="174"/>
      <c r="AO267" s="174"/>
      <c r="AP267" s="174"/>
      <c r="AQ267" s="174"/>
      <c r="AR267" s="174" t="s">
        <v>2335</v>
      </c>
      <c r="AS267" s="174">
        <v>2023</v>
      </c>
      <c r="AT267" s="415">
        <v>45289</v>
      </c>
      <c r="AU267" s="174" t="s">
        <v>1351</v>
      </c>
      <c r="AV267" s="419" t="s">
        <v>9192</v>
      </c>
      <c r="AW267" s="424"/>
      <c r="AX267" s="462"/>
      <c r="AY267" s="422"/>
      <c r="AZ267" s="530"/>
      <c r="BA267" s="530"/>
      <c r="BB267" s="422"/>
      <c r="BC267" s="530"/>
      <c r="BD267" s="424"/>
      <c r="BE267" s="462">
        <v>1</v>
      </c>
      <c r="BF267" s="429">
        <v>43230</v>
      </c>
      <c r="BG267" s="426">
        <f t="shared" si="7"/>
        <v>0</v>
      </c>
      <c r="BH267" s="426">
        <f t="shared" si="8"/>
        <v>0</v>
      </c>
      <c r="BI267" s="426">
        <f t="shared" si="9"/>
        <v>0</v>
      </c>
      <c r="BJ267" s="426">
        <f t="shared" si="10"/>
        <v>0</v>
      </c>
      <c r="BK267" s="425" t="b">
        <f t="shared" si="11"/>
        <v>0</v>
      </c>
    </row>
    <row r="268" spans="1:63" ht="15.75" customHeight="1">
      <c r="A268" s="174" t="s">
        <v>10</v>
      </c>
      <c r="B268" s="63" t="s">
        <v>11</v>
      </c>
      <c r="C268" s="63" t="s">
        <v>509</v>
      </c>
      <c r="D268" s="63" t="s">
        <v>935</v>
      </c>
      <c r="E268" s="63" t="s">
        <v>509</v>
      </c>
      <c r="F268" s="63"/>
      <c r="G268" s="63" t="s">
        <v>936</v>
      </c>
      <c r="H268" s="63"/>
      <c r="I268" s="63"/>
      <c r="J268" s="63" t="s">
        <v>937</v>
      </c>
      <c r="K268" s="63"/>
      <c r="L268" s="63"/>
      <c r="M268" s="63" t="s">
        <v>938</v>
      </c>
      <c r="N268" s="63"/>
      <c r="O268" s="63" t="s">
        <v>15</v>
      </c>
      <c r="P268" s="63" t="s">
        <v>525</v>
      </c>
      <c r="Q268" s="63" t="s">
        <v>35</v>
      </c>
      <c r="R268" s="63" t="s">
        <v>84</v>
      </c>
      <c r="S268" s="63" t="s">
        <v>85</v>
      </c>
      <c r="T268" s="63"/>
      <c r="U268" s="63"/>
      <c r="V268" s="63" t="s">
        <v>4164</v>
      </c>
      <c r="W268" s="63" t="s">
        <v>94</v>
      </c>
      <c r="X268" s="63">
        <v>1007022026</v>
      </c>
      <c r="Y268" s="429">
        <v>45017</v>
      </c>
      <c r="Z268" s="430">
        <v>46845</v>
      </c>
      <c r="AA268" s="63" t="s">
        <v>4158</v>
      </c>
      <c r="AB268" s="63" t="s">
        <v>4159</v>
      </c>
      <c r="AC268" s="63"/>
      <c r="AD268" s="63" t="s">
        <v>4283</v>
      </c>
      <c r="AE268" s="63" t="s">
        <v>4283</v>
      </c>
      <c r="AF268" s="63" t="s">
        <v>4283</v>
      </c>
      <c r="AG268" s="174"/>
      <c r="AH268" s="174"/>
      <c r="AI268" s="174"/>
      <c r="AJ268" s="174"/>
      <c r="AK268" s="174"/>
      <c r="AL268" s="174"/>
      <c r="AM268" s="174"/>
      <c r="AN268" s="174"/>
      <c r="AO268" s="174"/>
      <c r="AP268" s="174"/>
      <c r="AQ268" s="174"/>
      <c r="AR268" s="174" t="s">
        <v>2315</v>
      </c>
      <c r="AS268" s="174">
        <v>2023</v>
      </c>
      <c r="AT268" s="415">
        <v>45033</v>
      </c>
      <c r="AU268" s="174" t="s">
        <v>1351</v>
      </c>
      <c r="AV268" s="419" t="s">
        <v>9193</v>
      </c>
      <c r="AW268" s="424"/>
      <c r="AX268" s="462"/>
      <c r="AY268" s="422"/>
      <c r="AZ268" s="530"/>
      <c r="BA268" s="530"/>
      <c r="BB268" s="422"/>
      <c r="BC268" s="530"/>
      <c r="BD268" s="424"/>
      <c r="BE268" s="462">
        <v>1</v>
      </c>
      <c r="BF268" s="429">
        <v>40287</v>
      </c>
      <c r="BG268" s="426">
        <f t="shared" si="7"/>
        <v>0</v>
      </c>
      <c r="BH268" s="426">
        <f t="shared" si="8"/>
        <v>0</v>
      </c>
      <c r="BI268" s="426">
        <f t="shared" si="9"/>
        <v>0</v>
      </c>
      <c r="BJ268" s="426">
        <f t="shared" si="10"/>
        <v>0</v>
      </c>
      <c r="BK268" s="425" t="b">
        <f t="shared" si="11"/>
        <v>0</v>
      </c>
    </row>
    <row r="269" spans="1:63" ht="15.75" customHeight="1">
      <c r="A269" s="174" t="s">
        <v>10</v>
      </c>
      <c r="B269" s="63" t="s">
        <v>11</v>
      </c>
      <c r="C269" s="63" t="s">
        <v>28</v>
      </c>
      <c r="D269" s="63" t="s">
        <v>13</v>
      </c>
      <c r="E269" s="63" t="s">
        <v>3756</v>
      </c>
      <c r="F269" s="63"/>
      <c r="G269" s="63" t="s">
        <v>1694</v>
      </c>
      <c r="H269" s="63"/>
      <c r="I269" s="63"/>
      <c r="J269" s="63" t="s">
        <v>1695</v>
      </c>
      <c r="K269" s="63"/>
      <c r="L269" s="63"/>
      <c r="M269" s="63">
        <v>9325718743</v>
      </c>
      <c r="N269" s="63"/>
      <c r="O269" s="63" t="s">
        <v>15</v>
      </c>
      <c r="P269" s="63" t="s">
        <v>16</v>
      </c>
      <c r="Q269" s="63" t="s">
        <v>21</v>
      </c>
      <c r="R269" s="63" t="s">
        <v>3006</v>
      </c>
      <c r="S269" s="63"/>
      <c r="T269" s="63" t="s">
        <v>1696</v>
      </c>
      <c r="U269" s="63"/>
      <c r="V269" s="63" t="s">
        <v>22</v>
      </c>
      <c r="W269" s="63" t="s">
        <v>259</v>
      </c>
      <c r="X269" s="63" t="s">
        <v>1697</v>
      </c>
      <c r="Y269" s="429">
        <v>43237</v>
      </c>
      <c r="Z269" s="63"/>
      <c r="AA269" s="63" t="s">
        <v>4158</v>
      </c>
      <c r="AB269" s="63" t="s">
        <v>4159</v>
      </c>
      <c r="AC269" s="63"/>
      <c r="AD269" s="63" t="s">
        <v>9194</v>
      </c>
      <c r="AE269" s="63" t="s">
        <v>9195</v>
      </c>
      <c r="AF269" s="435">
        <v>44530</v>
      </c>
      <c r="AG269" s="174"/>
      <c r="AH269" s="174"/>
      <c r="AI269" s="418">
        <v>45448</v>
      </c>
      <c r="AJ269" s="174" t="s">
        <v>2289</v>
      </c>
      <c r="AK269" s="174"/>
      <c r="AL269" s="174"/>
      <c r="AM269" s="174"/>
      <c r="AN269" s="174"/>
      <c r="AO269" s="174"/>
      <c r="AP269" s="174"/>
      <c r="AQ269" s="174"/>
      <c r="AR269" s="174" t="s">
        <v>2319</v>
      </c>
      <c r="AS269" s="174">
        <v>2024</v>
      </c>
      <c r="AT269" s="415">
        <v>45448</v>
      </c>
      <c r="AU269" s="174" t="s">
        <v>2323</v>
      </c>
      <c r="AV269" s="437" t="s">
        <v>9196</v>
      </c>
      <c r="AW269" s="424"/>
      <c r="AX269" s="462"/>
      <c r="AY269" s="422"/>
      <c r="AZ269" s="530"/>
      <c r="BA269" s="530"/>
      <c r="BB269" s="422"/>
      <c r="BC269" s="530"/>
      <c r="BD269" s="424"/>
      <c r="BE269" s="462">
        <v>1</v>
      </c>
      <c r="BF269" s="426"/>
      <c r="BG269" s="426">
        <f t="shared" si="7"/>
        <v>0</v>
      </c>
      <c r="BH269" s="426">
        <f t="shared" si="8"/>
        <v>0</v>
      </c>
      <c r="BI269" s="426">
        <f t="shared" si="9"/>
        <v>0</v>
      </c>
      <c r="BJ269" s="426">
        <f t="shared" si="10"/>
        <v>0</v>
      </c>
      <c r="BK269" s="425" t="b">
        <f t="shared" si="11"/>
        <v>0</v>
      </c>
    </row>
    <row r="270" spans="1:63" ht="15.75" customHeight="1">
      <c r="A270" s="174" t="s">
        <v>10</v>
      </c>
      <c r="B270" s="63" t="s">
        <v>11</v>
      </c>
      <c r="C270" s="63" t="s">
        <v>28</v>
      </c>
      <c r="D270" s="63" t="s">
        <v>13</v>
      </c>
      <c r="E270" s="63" t="s">
        <v>3756</v>
      </c>
      <c r="F270" s="63"/>
      <c r="G270" s="63" t="s">
        <v>1694</v>
      </c>
      <c r="H270" s="63"/>
      <c r="I270" s="63"/>
      <c r="J270" s="63" t="s">
        <v>1695</v>
      </c>
      <c r="K270" s="63"/>
      <c r="L270" s="63"/>
      <c r="M270" s="63">
        <v>9325718743</v>
      </c>
      <c r="N270" s="63"/>
      <c r="O270" s="63" t="s">
        <v>15</v>
      </c>
      <c r="P270" s="63" t="s">
        <v>16</v>
      </c>
      <c r="Q270" s="63" t="s">
        <v>21</v>
      </c>
      <c r="R270" s="63" t="s">
        <v>3006</v>
      </c>
      <c r="S270" s="63"/>
      <c r="T270" s="63" t="s">
        <v>1698</v>
      </c>
      <c r="U270" s="63"/>
      <c r="V270" s="63" t="s">
        <v>22</v>
      </c>
      <c r="W270" s="63" t="s">
        <v>259</v>
      </c>
      <c r="X270" s="63" t="s">
        <v>1699</v>
      </c>
      <c r="Y270" s="429">
        <v>43237</v>
      </c>
      <c r="Z270" s="63"/>
      <c r="AA270" s="63" t="s">
        <v>4158</v>
      </c>
      <c r="AB270" s="63" t="s">
        <v>4159</v>
      </c>
      <c r="AC270" s="63"/>
      <c r="AD270" s="63" t="s">
        <v>9194</v>
      </c>
      <c r="AE270" s="63" t="s">
        <v>9195</v>
      </c>
      <c r="AF270" s="435">
        <v>44530</v>
      </c>
      <c r="AG270" s="174"/>
      <c r="AH270" s="174"/>
      <c r="AI270" s="418">
        <v>45448</v>
      </c>
      <c r="AJ270" s="174" t="s">
        <v>2289</v>
      </c>
      <c r="AK270" s="174"/>
      <c r="AL270" s="174"/>
      <c r="AM270" s="174"/>
      <c r="AN270" s="174"/>
      <c r="AO270" s="174"/>
      <c r="AP270" s="174"/>
      <c r="AQ270" s="174"/>
      <c r="AR270" s="174" t="s">
        <v>2319</v>
      </c>
      <c r="AS270" s="174">
        <v>2024</v>
      </c>
      <c r="AT270" s="415">
        <v>45448</v>
      </c>
      <c r="AU270" s="174" t="s">
        <v>2323</v>
      </c>
      <c r="AV270" s="437" t="s">
        <v>9196</v>
      </c>
      <c r="AW270" s="424"/>
      <c r="AX270" s="462"/>
      <c r="AY270" s="422"/>
      <c r="AZ270" s="530"/>
      <c r="BA270" s="530"/>
      <c r="BB270" s="422"/>
      <c r="BC270" s="530"/>
      <c r="BD270" s="424"/>
      <c r="BE270" s="462"/>
      <c r="BF270" s="426"/>
      <c r="BG270" s="426">
        <f t="shared" si="7"/>
        <v>0</v>
      </c>
      <c r="BH270" s="426">
        <f t="shared" si="8"/>
        <v>0</v>
      </c>
      <c r="BI270" s="426">
        <f t="shared" si="9"/>
        <v>0</v>
      </c>
      <c r="BJ270" s="426">
        <f t="shared" si="10"/>
        <v>0</v>
      </c>
      <c r="BK270" s="425" t="b">
        <f t="shared" si="11"/>
        <v>0</v>
      </c>
    </row>
    <row r="271" spans="1:63" ht="15.75" customHeight="1">
      <c r="A271" s="174" t="s">
        <v>10</v>
      </c>
      <c r="B271" s="63" t="s">
        <v>11</v>
      </c>
      <c r="C271" s="63" t="s">
        <v>28</v>
      </c>
      <c r="D271" s="63" t="s">
        <v>13</v>
      </c>
      <c r="E271" s="63" t="s">
        <v>3756</v>
      </c>
      <c r="F271" s="63"/>
      <c r="G271" s="63" t="s">
        <v>1694</v>
      </c>
      <c r="H271" s="63"/>
      <c r="I271" s="63"/>
      <c r="J271" s="63" t="s">
        <v>1695</v>
      </c>
      <c r="K271" s="63"/>
      <c r="L271" s="63"/>
      <c r="M271" s="63">
        <v>9325718743</v>
      </c>
      <c r="N271" s="63"/>
      <c r="O271" s="63" t="s">
        <v>15</v>
      </c>
      <c r="P271" s="63" t="s">
        <v>16</v>
      </c>
      <c r="Q271" s="63" t="s">
        <v>21</v>
      </c>
      <c r="R271" s="63" t="s">
        <v>3006</v>
      </c>
      <c r="S271" s="63"/>
      <c r="T271" s="63" t="s">
        <v>1700</v>
      </c>
      <c r="U271" s="63"/>
      <c r="V271" s="63" t="s">
        <v>22</v>
      </c>
      <c r="W271" s="63" t="s">
        <v>259</v>
      </c>
      <c r="X271" s="63" t="s">
        <v>1701</v>
      </c>
      <c r="Y271" s="429">
        <v>43237</v>
      </c>
      <c r="Z271" s="63"/>
      <c r="AA271" s="63" t="s">
        <v>4158</v>
      </c>
      <c r="AB271" s="63" t="s">
        <v>4159</v>
      </c>
      <c r="AC271" s="63"/>
      <c r="AD271" s="63" t="s">
        <v>9194</v>
      </c>
      <c r="AE271" s="63" t="s">
        <v>9195</v>
      </c>
      <c r="AF271" s="435">
        <v>44530</v>
      </c>
      <c r="AG271" s="174"/>
      <c r="AH271" s="174"/>
      <c r="AI271" s="418">
        <v>45448</v>
      </c>
      <c r="AJ271" s="174" t="s">
        <v>2289</v>
      </c>
      <c r="AK271" s="174"/>
      <c r="AL271" s="174"/>
      <c r="AM271" s="174"/>
      <c r="AN271" s="174"/>
      <c r="AO271" s="174"/>
      <c r="AP271" s="174"/>
      <c r="AQ271" s="174"/>
      <c r="AR271" s="174" t="s">
        <v>2319</v>
      </c>
      <c r="AS271" s="174">
        <v>2024</v>
      </c>
      <c r="AT271" s="415">
        <v>45448</v>
      </c>
      <c r="AU271" s="174" t="s">
        <v>2323</v>
      </c>
      <c r="AV271" s="437" t="s">
        <v>9196</v>
      </c>
      <c r="AW271" s="424"/>
      <c r="AX271" s="462"/>
      <c r="AY271" s="422"/>
      <c r="AZ271" s="530"/>
      <c r="BA271" s="530"/>
      <c r="BB271" s="422"/>
      <c r="BC271" s="530"/>
      <c r="BD271" s="424"/>
      <c r="BE271" s="462"/>
      <c r="BF271" s="426"/>
      <c r="BG271" s="426">
        <f t="shared" si="7"/>
        <v>0</v>
      </c>
      <c r="BH271" s="426">
        <f t="shared" si="8"/>
        <v>0</v>
      </c>
      <c r="BI271" s="426">
        <f t="shared" si="9"/>
        <v>0</v>
      </c>
      <c r="BJ271" s="426">
        <f t="shared" si="10"/>
        <v>0</v>
      </c>
      <c r="BK271" s="425" t="b">
        <f t="shared" si="11"/>
        <v>0</v>
      </c>
    </row>
    <row r="272" spans="1:63" ht="15.75" customHeight="1">
      <c r="A272" s="174" t="s">
        <v>10</v>
      </c>
      <c r="B272" s="63" t="s">
        <v>11</v>
      </c>
      <c r="C272" s="63" t="s">
        <v>146</v>
      </c>
      <c r="D272" s="63" t="s">
        <v>147</v>
      </c>
      <c r="E272" s="63" t="s">
        <v>123</v>
      </c>
      <c r="F272" s="63"/>
      <c r="G272" s="63" t="s">
        <v>946</v>
      </c>
      <c r="H272" s="63"/>
      <c r="I272" s="63"/>
      <c r="J272" s="63" t="s">
        <v>947</v>
      </c>
      <c r="K272" s="63"/>
      <c r="L272" s="63"/>
      <c r="M272" s="63" t="s">
        <v>5353</v>
      </c>
      <c r="N272" s="63"/>
      <c r="O272" s="63" t="s">
        <v>15</v>
      </c>
      <c r="P272" s="63" t="s">
        <v>16</v>
      </c>
      <c r="Q272" s="63" t="s">
        <v>21</v>
      </c>
      <c r="R272" s="63" t="s">
        <v>3006</v>
      </c>
      <c r="S272" s="431"/>
      <c r="T272" s="431" t="s">
        <v>948</v>
      </c>
      <c r="U272" s="431"/>
      <c r="V272" s="63" t="s">
        <v>22</v>
      </c>
      <c r="W272" s="63" t="s">
        <v>506</v>
      </c>
      <c r="X272" s="431" t="s">
        <v>949</v>
      </c>
      <c r="Y272" s="429">
        <v>45314</v>
      </c>
      <c r="Z272" s="430">
        <v>47142</v>
      </c>
      <c r="AA272" s="63" t="s">
        <v>4158</v>
      </c>
      <c r="AB272" s="63" t="s">
        <v>4159</v>
      </c>
      <c r="AC272" s="63"/>
      <c r="AD272" s="63" t="s">
        <v>5354</v>
      </c>
      <c r="AE272" s="63" t="s">
        <v>5355</v>
      </c>
      <c r="AF272" s="557"/>
      <c r="AG272" s="174"/>
      <c r="AH272" s="174"/>
      <c r="AI272" s="174"/>
      <c r="AJ272" s="174"/>
      <c r="AK272" s="174"/>
      <c r="AL272" s="174"/>
      <c r="AM272" s="174"/>
      <c r="AN272" s="174"/>
      <c r="AO272" s="174"/>
      <c r="AP272" s="174"/>
      <c r="AQ272" s="174"/>
      <c r="AR272" s="174" t="s">
        <v>2306</v>
      </c>
      <c r="AS272" s="174">
        <v>2024</v>
      </c>
      <c r="AT272" s="415">
        <v>45316</v>
      </c>
      <c r="AU272" s="174" t="s">
        <v>1351</v>
      </c>
      <c r="AV272" s="419" t="s">
        <v>9197</v>
      </c>
      <c r="AW272" s="424"/>
      <c r="AX272" s="462"/>
      <c r="AY272" s="422"/>
      <c r="AZ272" s="530"/>
      <c r="BA272" s="530"/>
      <c r="BB272" s="422"/>
      <c r="BC272" s="530"/>
      <c r="BD272" s="424"/>
      <c r="BE272" s="462">
        <v>1</v>
      </c>
      <c r="BF272" s="429">
        <v>43292</v>
      </c>
      <c r="BG272" s="426">
        <f t="shared" si="7"/>
        <v>0</v>
      </c>
      <c r="BH272" s="426">
        <f t="shared" si="8"/>
        <v>0</v>
      </c>
      <c r="BI272" s="426">
        <f t="shared" si="9"/>
        <v>0</v>
      </c>
      <c r="BJ272" s="426">
        <f t="shared" si="10"/>
        <v>0</v>
      </c>
      <c r="BK272" s="425" t="b">
        <f t="shared" si="11"/>
        <v>0</v>
      </c>
    </row>
    <row r="273" spans="1:63" ht="15.75" customHeight="1">
      <c r="A273" s="174" t="s">
        <v>10</v>
      </c>
      <c r="B273" s="63" t="s">
        <v>11</v>
      </c>
      <c r="C273" s="63" t="s">
        <v>12</v>
      </c>
      <c r="D273" s="63" t="s">
        <v>13</v>
      </c>
      <c r="E273" s="63" t="s">
        <v>3756</v>
      </c>
      <c r="F273" s="63"/>
      <c r="G273" s="63" t="s">
        <v>939</v>
      </c>
      <c r="H273" s="63"/>
      <c r="I273" s="63"/>
      <c r="J273" s="63" t="s">
        <v>940</v>
      </c>
      <c r="K273" s="63"/>
      <c r="L273" s="63"/>
      <c r="M273" s="63" t="s">
        <v>941</v>
      </c>
      <c r="N273" s="63"/>
      <c r="O273" s="63" t="s">
        <v>15</v>
      </c>
      <c r="P273" s="63" t="s">
        <v>16</v>
      </c>
      <c r="Q273" s="63" t="s">
        <v>35</v>
      </c>
      <c r="R273" s="63" t="s">
        <v>8666</v>
      </c>
      <c r="S273" s="63" t="s">
        <v>33</v>
      </c>
      <c r="T273" s="63"/>
      <c r="U273" s="63"/>
      <c r="V273" s="63" t="s">
        <v>4164</v>
      </c>
      <c r="W273" s="63" t="s">
        <v>34</v>
      </c>
      <c r="X273" s="63">
        <v>201407022187</v>
      </c>
      <c r="Y273" s="429">
        <v>41936</v>
      </c>
      <c r="Z273" s="430">
        <v>46855</v>
      </c>
      <c r="AA273" s="63" t="s">
        <v>4158</v>
      </c>
      <c r="AB273" s="63" t="s">
        <v>4168</v>
      </c>
      <c r="AC273" s="63" t="s">
        <v>5357</v>
      </c>
      <c r="AD273" s="63" t="s">
        <v>4283</v>
      </c>
      <c r="AE273" s="63" t="s">
        <v>4283</v>
      </c>
      <c r="AF273" s="63" t="s">
        <v>4283</v>
      </c>
      <c r="AG273" s="174"/>
      <c r="AH273" s="174"/>
      <c r="AI273" s="174"/>
      <c r="AJ273" s="174"/>
      <c r="AK273" s="174"/>
      <c r="AL273" s="174"/>
      <c r="AM273" s="174"/>
      <c r="AN273" s="174"/>
      <c r="AO273" s="174"/>
      <c r="AP273" s="174"/>
      <c r="AQ273" s="174"/>
      <c r="AR273" s="174"/>
      <c r="AS273" s="174"/>
      <c r="AT273" s="415"/>
      <c r="AU273" s="174"/>
      <c r="AV273" s="437"/>
      <c r="AW273" s="424"/>
      <c r="AX273" s="462"/>
      <c r="AY273" s="422"/>
      <c r="AZ273" s="530"/>
      <c r="BA273" s="530"/>
      <c r="BB273" s="422"/>
      <c r="BC273" s="530"/>
      <c r="BD273" s="424"/>
      <c r="BE273" s="462">
        <v>1</v>
      </c>
      <c r="BF273" s="426"/>
      <c r="BG273" s="426">
        <f t="shared" si="7"/>
        <v>0</v>
      </c>
      <c r="BH273" s="426">
        <f t="shared" si="8"/>
        <v>0</v>
      </c>
      <c r="BI273" s="426">
        <f t="shared" si="9"/>
        <v>0</v>
      </c>
      <c r="BJ273" s="426">
        <f t="shared" si="10"/>
        <v>0</v>
      </c>
      <c r="BK273" s="425" t="b">
        <f t="shared" si="11"/>
        <v>0</v>
      </c>
    </row>
    <row r="274" spans="1:63" ht="15.75" customHeight="1">
      <c r="A274" s="174" t="s">
        <v>10</v>
      </c>
      <c r="B274" s="63" t="s">
        <v>11</v>
      </c>
      <c r="C274" s="63" t="s">
        <v>12</v>
      </c>
      <c r="D274" s="63" t="s">
        <v>13</v>
      </c>
      <c r="E274" s="63" t="s">
        <v>3756</v>
      </c>
      <c r="F274" s="63"/>
      <c r="G274" s="63" t="s">
        <v>939</v>
      </c>
      <c r="H274" s="63"/>
      <c r="I274" s="63"/>
      <c r="J274" s="63" t="s">
        <v>940</v>
      </c>
      <c r="K274" s="63"/>
      <c r="L274" s="63"/>
      <c r="M274" s="63" t="s">
        <v>941</v>
      </c>
      <c r="N274" s="63"/>
      <c r="O274" s="63" t="s">
        <v>15</v>
      </c>
      <c r="P274" s="63" t="s">
        <v>16</v>
      </c>
      <c r="Q274" s="63" t="s">
        <v>35</v>
      </c>
      <c r="R274" s="63" t="s">
        <v>8666</v>
      </c>
      <c r="S274" s="63" t="s">
        <v>39</v>
      </c>
      <c r="T274" s="63"/>
      <c r="U274" s="63"/>
      <c r="V274" s="63" t="s">
        <v>4164</v>
      </c>
      <c r="W274" s="63" t="s">
        <v>631</v>
      </c>
      <c r="X274" s="63" t="s">
        <v>942</v>
      </c>
      <c r="Y274" s="429">
        <v>43382</v>
      </c>
      <c r="Z274" s="430">
        <v>46855</v>
      </c>
      <c r="AA274" s="63" t="s">
        <v>4158</v>
      </c>
      <c r="AB274" s="63" t="s">
        <v>4168</v>
      </c>
      <c r="AC274" s="63" t="s">
        <v>5358</v>
      </c>
      <c r="AD274" s="63" t="s">
        <v>5359</v>
      </c>
      <c r="AE274" s="63" t="s">
        <v>5360</v>
      </c>
      <c r="AF274" s="464">
        <v>43605</v>
      </c>
      <c r="AG274" s="174"/>
      <c r="AH274" s="174"/>
      <c r="AI274" s="174"/>
      <c r="AJ274" s="174"/>
      <c r="AK274" s="174"/>
      <c r="AL274" s="174"/>
      <c r="AM274" s="174"/>
      <c r="AN274" s="174"/>
      <c r="AO274" s="174"/>
      <c r="AP274" s="174"/>
      <c r="AQ274" s="174"/>
      <c r="AR274" s="174"/>
      <c r="AS274" s="174"/>
      <c r="AT274" s="415"/>
      <c r="AU274" s="174"/>
      <c r="AV274" s="437"/>
      <c r="AW274" s="424"/>
      <c r="AX274" s="462"/>
      <c r="AY274" s="422"/>
      <c r="AZ274" s="530"/>
      <c r="BA274" s="530"/>
      <c r="BB274" s="422"/>
      <c r="BC274" s="530"/>
      <c r="BD274" s="424"/>
      <c r="BE274" s="462"/>
      <c r="BF274" s="426"/>
      <c r="BG274" s="426">
        <f t="shared" si="7"/>
        <v>0</v>
      </c>
      <c r="BH274" s="426">
        <f t="shared" si="8"/>
        <v>0</v>
      </c>
      <c r="BI274" s="426">
        <f t="shared" si="9"/>
        <v>0</v>
      </c>
      <c r="BJ274" s="426">
        <f t="shared" si="10"/>
        <v>0</v>
      </c>
      <c r="BK274" s="425" t="b">
        <f t="shared" si="11"/>
        <v>0</v>
      </c>
    </row>
    <row r="275" spans="1:63" ht="15.75" customHeight="1">
      <c r="A275" s="174" t="s">
        <v>10</v>
      </c>
      <c r="B275" s="63" t="s">
        <v>11</v>
      </c>
      <c r="C275" s="63" t="s">
        <v>12</v>
      </c>
      <c r="D275" s="63" t="s">
        <v>13</v>
      </c>
      <c r="E275" s="63" t="s">
        <v>3756</v>
      </c>
      <c r="F275" s="63"/>
      <c r="G275" s="63" t="s">
        <v>939</v>
      </c>
      <c r="H275" s="63"/>
      <c r="I275" s="63"/>
      <c r="J275" s="63" t="s">
        <v>940</v>
      </c>
      <c r="K275" s="63"/>
      <c r="L275" s="63"/>
      <c r="M275" s="63" t="s">
        <v>941</v>
      </c>
      <c r="N275" s="63"/>
      <c r="O275" s="63" t="s">
        <v>15</v>
      </c>
      <c r="P275" s="63" t="s">
        <v>16</v>
      </c>
      <c r="Q275" s="63" t="s">
        <v>35</v>
      </c>
      <c r="R275" s="63" t="s">
        <v>8666</v>
      </c>
      <c r="S275" s="63" t="s">
        <v>47</v>
      </c>
      <c r="T275" s="63"/>
      <c r="U275" s="63"/>
      <c r="V275" s="63" t="s">
        <v>4164</v>
      </c>
      <c r="W275" s="63" t="s">
        <v>943</v>
      </c>
      <c r="X275" s="63" t="s">
        <v>944</v>
      </c>
      <c r="Y275" s="429">
        <v>42727</v>
      </c>
      <c r="Z275" s="430">
        <v>46855</v>
      </c>
      <c r="AA275" s="63" t="s">
        <v>4158</v>
      </c>
      <c r="AB275" s="63" t="s">
        <v>4168</v>
      </c>
      <c r="AC275" s="63" t="s">
        <v>5361</v>
      </c>
      <c r="AD275" s="63" t="s">
        <v>4283</v>
      </c>
      <c r="AE275" s="63" t="s">
        <v>4283</v>
      </c>
      <c r="AF275" s="63" t="s">
        <v>4283</v>
      </c>
      <c r="AG275" s="174"/>
      <c r="AH275" s="174"/>
      <c r="AI275" s="174"/>
      <c r="AJ275" s="174"/>
      <c r="AK275" s="174"/>
      <c r="AL275" s="174"/>
      <c r="AM275" s="174"/>
      <c r="AN275" s="174"/>
      <c r="AO275" s="174"/>
      <c r="AP275" s="174"/>
      <c r="AQ275" s="174"/>
      <c r="AR275" s="174"/>
      <c r="AS275" s="174"/>
      <c r="AT275" s="415"/>
      <c r="AU275" s="174"/>
      <c r="AV275" s="437"/>
      <c r="AW275" s="424"/>
      <c r="AX275" s="462"/>
      <c r="AY275" s="422"/>
      <c r="AZ275" s="530"/>
      <c r="BA275" s="530"/>
      <c r="BB275" s="422"/>
      <c r="BC275" s="530"/>
      <c r="BD275" s="424"/>
      <c r="BE275" s="462"/>
      <c r="BF275" s="426"/>
      <c r="BG275" s="426">
        <f t="shared" si="7"/>
        <v>0</v>
      </c>
      <c r="BH275" s="426">
        <f t="shared" si="8"/>
        <v>0</v>
      </c>
      <c r="BI275" s="426">
        <f t="shared" si="9"/>
        <v>0</v>
      </c>
      <c r="BJ275" s="426">
        <f t="shared" si="10"/>
        <v>0</v>
      </c>
      <c r="BK275" s="425" t="b">
        <f t="shared" si="11"/>
        <v>0</v>
      </c>
    </row>
    <row r="276" spans="1:63" ht="15.75" customHeight="1">
      <c r="A276" s="174" t="s">
        <v>10</v>
      </c>
      <c r="B276" s="63" t="s">
        <v>11</v>
      </c>
      <c r="C276" s="63" t="s">
        <v>12</v>
      </c>
      <c r="D276" s="63" t="s">
        <v>13</v>
      </c>
      <c r="E276" s="63" t="s">
        <v>3756</v>
      </c>
      <c r="F276" s="63"/>
      <c r="G276" s="63" t="s">
        <v>939</v>
      </c>
      <c r="H276" s="63"/>
      <c r="I276" s="63"/>
      <c r="J276" s="63" t="s">
        <v>940</v>
      </c>
      <c r="K276" s="63"/>
      <c r="L276" s="63"/>
      <c r="M276" s="63" t="s">
        <v>941</v>
      </c>
      <c r="N276" s="63"/>
      <c r="O276" s="63" t="s">
        <v>15</v>
      </c>
      <c r="P276" s="63" t="s">
        <v>16</v>
      </c>
      <c r="Q276" s="63" t="s">
        <v>35</v>
      </c>
      <c r="R276" s="63" t="s">
        <v>8666</v>
      </c>
      <c r="S276" s="63" t="s">
        <v>36</v>
      </c>
      <c r="T276" s="63"/>
      <c r="U276" s="63"/>
      <c r="V276" s="63" t="s">
        <v>4164</v>
      </c>
      <c r="W276" s="63" t="s">
        <v>943</v>
      </c>
      <c r="X276" s="63" t="s">
        <v>945</v>
      </c>
      <c r="Y276" s="429">
        <v>42727</v>
      </c>
      <c r="Z276" s="430">
        <v>46855</v>
      </c>
      <c r="AA276" s="63" t="s">
        <v>4158</v>
      </c>
      <c r="AB276" s="63" t="s">
        <v>4168</v>
      </c>
      <c r="AC276" s="63" t="s">
        <v>5364</v>
      </c>
      <c r="AD276" s="63" t="s">
        <v>4283</v>
      </c>
      <c r="AE276" s="63" t="s">
        <v>4283</v>
      </c>
      <c r="AF276" s="63" t="s">
        <v>4283</v>
      </c>
      <c r="AG276" s="174"/>
      <c r="AH276" s="174"/>
      <c r="AI276" s="174"/>
      <c r="AJ276" s="174"/>
      <c r="AK276" s="174"/>
      <c r="AL276" s="174"/>
      <c r="AM276" s="174"/>
      <c r="AN276" s="174"/>
      <c r="AO276" s="174"/>
      <c r="AP276" s="174"/>
      <c r="AQ276" s="174"/>
      <c r="AR276" s="174"/>
      <c r="AS276" s="174"/>
      <c r="AT276" s="415"/>
      <c r="AU276" s="174"/>
      <c r="AV276" s="437"/>
      <c r="AW276" s="424"/>
      <c r="AX276" s="462"/>
      <c r="AY276" s="422"/>
      <c r="AZ276" s="530"/>
      <c r="BA276" s="530"/>
      <c r="BB276" s="422"/>
      <c r="BC276" s="530"/>
      <c r="BD276" s="424"/>
      <c r="BE276" s="462"/>
      <c r="BF276" s="426"/>
      <c r="BG276" s="426">
        <f t="shared" si="7"/>
        <v>0</v>
      </c>
      <c r="BH276" s="426">
        <f t="shared" si="8"/>
        <v>0</v>
      </c>
      <c r="BI276" s="426">
        <f t="shared" si="9"/>
        <v>0</v>
      </c>
      <c r="BJ276" s="426">
        <f t="shared" si="10"/>
        <v>0</v>
      </c>
      <c r="BK276" s="425" t="b">
        <f t="shared" si="11"/>
        <v>0</v>
      </c>
    </row>
    <row r="277" spans="1:63" ht="15.75" customHeight="1">
      <c r="A277" s="174" t="s">
        <v>10</v>
      </c>
      <c r="B277" s="63" t="s">
        <v>11</v>
      </c>
      <c r="C277" s="63" t="s">
        <v>176</v>
      </c>
      <c r="D277" s="63" t="s">
        <v>3759</v>
      </c>
      <c r="E277" s="63" t="s">
        <v>3756</v>
      </c>
      <c r="F277" s="63"/>
      <c r="G277" s="63" t="s">
        <v>950</v>
      </c>
      <c r="H277" s="63"/>
      <c r="I277" s="63"/>
      <c r="J277" s="63" t="s">
        <v>951</v>
      </c>
      <c r="K277" s="63"/>
      <c r="L277" s="63"/>
      <c r="M277" s="63" t="s">
        <v>952</v>
      </c>
      <c r="N277" s="63" t="s">
        <v>5368</v>
      </c>
      <c r="O277" s="63" t="s">
        <v>15</v>
      </c>
      <c r="P277" s="63" t="s">
        <v>16</v>
      </c>
      <c r="Q277" s="63" t="s">
        <v>35</v>
      </c>
      <c r="R277" s="63" t="s">
        <v>8666</v>
      </c>
      <c r="S277" s="63" t="s">
        <v>39</v>
      </c>
      <c r="T277" s="63"/>
      <c r="U277" s="63"/>
      <c r="V277" s="63" t="s">
        <v>4164</v>
      </c>
      <c r="W277" s="63" t="s">
        <v>953</v>
      </c>
      <c r="X277" s="63" t="s">
        <v>954</v>
      </c>
      <c r="Y277" s="429">
        <v>45014</v>
      </c>
      <c r="Z277" s="430">
        <v>46842</v>
      </c>
      <c r="AA277" s="63" t="s">
        <v>4158</v>
      </c>
      <c r="AB277" s="63" t="s">
        <v>4159</v>
      </c>
      <c r="AC277" s="63"/>
      <c r="AD277" s="174" t="s">
        <v>5369</v>
      </c>
      <c r="AE277" s="174" t="s">
        <v>5370</v>
      </c>
      <c r="AF277" s="430">
        <v>46004</v>
      </c>
      <c r="AG277" s="174"/>
      <c r="AH277" s="174"/>
      <c r="AI277" s="174"/>
      <c r="AJ277" s="174"/>
      <c r="AK277" s="174"/>
      <c r="AL277" s="174"/>
      <c r="AM277" s="174"/>
      <c r="AN277" s="174"/>
      <c r="AO277" s="174"/>
      <c r="AP277" s="174"/>
      <c r="AQ277" s="174"/>
      <c r="AR277" s="174" t="s">
        <v>2315</v>
      </c>
      <c r="AS277" s="174">
        <v>2023</v>
      </c>
      <c r="AT277" s="415">
        <v>45027</v>
      </c>
      <c r="AU277" s="174" t="s">
        <v>1351</v>
      </c>
      <c r="AV277" s="419" t="s">
        <v>9198</v>
      </c>
      <c r="AW277" s="424"/>
      <c r="AX277" s="462"/>
      <c r="AY277" s="422"/>
      <c r="AZ277" s="530"/>
      <c r="BA277" s="530"/>
      <c r="BB277" s="422"/>
      <c r="BC277" s="530"/>
      <c r="BD277" s="424"/>
      <c r="BE277" s="462"/>
      <c r="BF277" s="429">
        <v>44474</v>
      </c>
      <c r="BG277" s="426">
        <f t="shared" si="7"/>
        <v>0</v>
      </c>
      <c r="BH277" s="426">
        <f t="shared" si="8"/>
        <v>0</v>
      </c>
      <c r="BI277" s="426">
        <f t="shared" si="9"/>
        <v>0</v>
      </c>
      <c r="BJ277" s="426">
        <f t="shared" si="10"/>
        <v>0</v>
      </c>
      <c r="BK277" s="425" t="b">
        <f t="shared" si="11"/>
        <v>0</v>
      </c>
    </row>
    <row r="278" spans="1:63" ht="15.75" customHeight="1">
      <c r="A278" s="174" t="s">
        <v>10</v>
      </c>
      <c r="B278" s="63" t="s">
        <v>11</v>
      </c>
      <c r="C278" s="63" t="s">
        <v>176</v>
      </c>
      <c r="D278" s="63" t="s">
        <v>3759</v>
      </c>
      <c r="E278" s="63" t="s">
        <v>3756</v>
      </c>
      <c r="F278" s="63"/>
      <c r="G278" s="63" t="s">
        <v>950</v>
      </c>
      <c r="H278" s="63"/>
      <c r="I278" s="63"/>
      <c r="J278" s="63" t="s">
        <v>951</v>
      </c>
      <c r="K278" s="63"/>
      <c r="L278" s="63"/>
      <c r="M278" s="63" t="s">
        <v>952</v>
      </c>
      <c r="N278" s="63" t="s">
        <v>5368</v>
      </c>
      <c r="O278" s="63" t="s">
        <v>15</v>
      </c>
      <c r="P278" s="63" t="s">
        <v>16</v>
      </c>
      <c r="Q278" s="63" t="s">
        <v>35</v>
      </c>
      <c r="R278" s="63" t="s">
        <v>8666</v>
      </c>
      <c r="S278" s="63" t="s">
        <v>36</v>
      </c>
      <c r="T278" s="63"/>
      <c r="U278" s="63"/>
      <c r="V278" s="63" t="s">
        <v>4164</v>
      </c>
      <c r="W278" s="63" t="s">
        <v>91</v>
      </c>
      <c r="X278" s="63" t="s">
        <v>955</v>
      </c>
      <c r="Y278" s="429">
        <v>45014</v>
      </c>
      <c r="Z278" s="430">
        <v>46842</v>
      </c>
      <c r="AA278" s="63" t="s">
        <v>4158</v>
      </c>
      <c r="AB278" s="63" t="s">
        <v>4159</v>
      </c>
      <c r="AC278" s="63"/>
      <c r="AD278" s="63" t="s">
        <v>4283</v>
      </c>
      <c r="AE278" s="63" t="s">
        <v>4283</v>
      </c>
      <c r="AF278" s="63" t="s">
        <v>4283</v>
      </c>
      <c r="AG278" s="174"/>
      <c r="AH278" s="174"/>
      <c r="AI278" s="174"/>
      <c r="AJ278" s="174"/>
      <c r="AK278" s="174"/>
      <c r="AL278" s="174"/>
      <c r="AM278" s="174"/>
      <c r="AN278" s="174"/>
      <c r="AO278" s="174"/>
      <c r="AP278" s="174"/>
      <c r="AQ278" s="174"/>
      <c r="AR278" s="174" t="s">
        <v>2315</v>
      </c>
      <c r="AS278" s="174">
        <v>2023</v>
      </c>
      <c r="AT278" s="415">
        <v>45027</v>
      </c>
      <c r="AU278" s="174" t="s">
        <v>1351</v>
      </c>
      <c r="AV278" s="419" t="s">
        <v>9199</v>
      </c>
      <c r="AW278" s="424"/>
      <c r="AX278" s="462"/>
      <c r="AY278" s="422"/>
      <c r="AZ278" s="530"/>
      <c r="BA278" s="530"/>
      <c r="BB278" s="422"/>
      <c r="BC278" s="530"/>
      <c r="BD278" s="424"/>
      <c r="BE278" s="462">
        <v>1</v>
      </c>
      <c r="BF278" s="429">
        <v>42501</v>
      </c>
      <c r="BG278" s="426">
        <f t="shared" si="7"/>
        <v>0</v>
      </c>
      <c r="BH278" s="426">
        <f t="shared" si="8"/>
        <v>0</v>
      </c>
      <c r="BI278" s="426">
        <f t="shared" si="9"/>
        <v>0</v>
      </c>
      <c r="BJ278" s="426">
        <f t="shared" si="10"/>
        <v>0</v>
      </c>
      <c r="BK278" s="425" t="b">
        <f t="shared" si="11"/>
        <v>0</v>
      </c>
    </row>
    <row r="279" spans="1:63" ht="15.75" customHeight="1">
      <c r="A279" s="174" t="s">
        <v>10</v>
      </c>
      <c r="B279" s="63" t="s">
        <v>11</v>
      </c>
      <c r="C279" s="63" t="s">
        <v>176</v>
      </c>
      <c r="D279" s="63" t="s">
        <v>3759</v>
      </c>
      <c r="E279" s="63" t="s">
        <v>3756</v>
      </c>
      <c r="F279" s="63"/>
      <c r="G279" s="63" t="s">
        <v>950</v>
      </c>
      <c r="H279" s="63"/>
      <c r="I279" s="63"/>
      <c r="J279" s="63" t="s">
        <v>951</v>
      </c>
      <c r="K279" s="63"/>
      <c r="L279" s="63"/>
      <c r="M279" s="63" t="s">
        <v>952</v>
      </c>
      <c r="N279" s="63" t="s">
        <v>5368</v>
      </c>
      <c r="O279" s="63" t="s">
        <v>15</v>
      </c>
      <c r="P279" s="63" t="s">
        <v>16</v>
      </c>
      <c r="Q279" s="63" t="s">
        <v>35</v>
      </c>
      <c r="R279" s="63" t="s">
        <v>8666</v>
      </c>
      <c r="S279" s="63" t="s">
        <v>33</v>
      </c>
      <c r="T279" s="63"/>
      <c r="U279" s="63"/>
      <c r="V279" s="63" t="s">
        <v>4164</v>
      </c>
      <c r="W279" s="63" t="s">
        <v>34</v>
      </c>
      <c r="X279" s="63" t="s">
        <v>956</v>
      </c>
      <c r="Y279" s="429">
        <v>45014</v>
      </c>
      <c r="Z279" s="430">
        <v>46842</v>
      </c>
      <c r="AA279" s="63" t="s">
        <v>4158</v>
      </c>
      <c r="AB279" s="63" t="s">
        <v>4159</v>
      </c>
      <c r="AC279" s="63"/>
      <c r="AD279" s="63" t="s">
        <v>5371</v>
      </c>
      <c r="AE279" s="63" t="s">
        <v>5372</v>
      </c>
      <c r="AF279" s="435">
        <v>43669</v>
      </c>
      <c r="AG279" s="174"/>
      <c r="AH279" s="174"/>
      <c r="AI279" s="174"/>
      <c r="AJ279" s="174"/>
      <c r="AK279" s="174"/>
      <c r="AL279" s="174"/>
      <c r="AM279" s="174"/>
      <c r="AN279" s="174"/>
      <c r="AO279" s="174"/>
      <c r="AP279" s="174"/>
      <c r="AQ279" s="174"/>
      <c r="AR279" s="174" t="s">
        <v>2315</v>
      </c>
      <c r="AS279" s="174">
        <v>2023</v>
      </c>
      <c r="AT279" s="415">
        <v>45027</v>
      </c>
      <c r="AU279" s="174" t="s">
        <v>1351</v>
      </c>
      <c r="AV279" s="419" t="s">
        <v>9200</v>
      </c>
      <c r="AW279" s="424"/>
      <c r="AX279" s="462"/>
      <c r="AY279" s="422"/>
      <c r="AZ279" s="530"/>
      <c r="BA279" s="530"/>
      <c r="BB279" s="422"/>
      <c r="BC279" s="530"/>
      <c r="BD279" s="424"/>
      <c r="BE279" s="462"/>
      <c r="BF279" s="429">
        <v>43531</v>
      </c>
      <c r="BG279" s="426">
        <f t="shared" si="7"/>
        <v>0</v>
      </c>
      <c r="BH279" s="426">
        <f t="shared" si="8"/>
        <v>0</v>
      </c>
      <c r="BI279" s="426">
        <f t="shared" si="9"/>
        <v>0</v>
      </c>
      <c r="BJ279" s="426">
        <f t="shared" si="10"/>
        <v>0</v>
      </c>
      <c r="BK279" s="425" t="b">
        <f t="shared" si="11"/>
        <v>0</v>
      </c>
    </row>
    <row r="280" spans="1:63" ht="15.75" customHeight="1">
      <c r="A280" s="174" t="s">
        <v>10</v>
      </c>
      <c r="B280" s="63" t="s">
        <v>11</v>
      </c>
      <c r="C280" s="63" t="s">
        <v>176</v>
      </c>
      <c r="D280" s="63" t="s">
        <v>3759</v>
      </c>
      <c r="E280" s="63" t="s">
        <v>3756</v>
      </c>
      <c r="F280" s="63"/>
      <c r="G280" s="63" t="s">
        <v>950</v>
      </c>
      <c r="H280" s="63"/>
      <c r="I280" s="63"/>
      <c r="J280" s="63" t="s">
        <v>951</v>
      </c>
      <c r="K280" s="63"/>
      <c r="L280" s="63"/>
      <c r="M280" s="63" t="s">
        <v>952</v>
      </c>
      <c r="N280" s="63" t="s">
        <v>5368</v>
      </c>
      <c r="O280" s="63" t="s">
        <v>15</v>
      </c>
      <c r="P280" s="63" t="s">
        <v>16</v>
      </c>
      <c r="Q280" s="63" t="s">
        <v>35</v>
      </c>
      <c r="R280" s="63" t="s">
        <v>8666</v>
      </c>
      <c r="S280" s="63" t="s">
        <v>99</v>
      </c>
      <c r="T280" s="63"/>
      <c r="U280" s="63"/>
      <c r="V280" s="63" t="s">
        <v>4164</v>
      </c>
      <c r="W280" s="63" t="s">
        <v>957</v>
      </c>
      <c r="X280" s="63" t="s">
        <v>958</v>
      </c>
      <c r="Y280" s="429">
        <v>45014</v>
      </c>
      <c r="Z280" s="430">
        <v>46842</v>
      </c>
      <c r="AA280" s="63" t="s">
        <v>4158</v>
      </c>
      <c r="AB280" s="63" t="s">
        <v>4159</v>
      </c>
      <c r="AC280" s="63"/>
      <c r="AD280" s="63" t="s">
        <v>4283</v>
      </c>
      <c r="AE280" s="63" t="s">
        <v>4283</v>
      </c>
      <c r="AF280" s="63" t="s">
        <v>4283</v>
      </c>
      <c r="AG280" s="174"/>
      <c r="AH280" s="174"/>
      <c r="AI280" s="174"/>
      <c r="AJ280" s="174"/>
      <c r="AK280" s="174"/>
      <c r="AL280" s="174"/>
      <c r="AM280" s="174"/>
      <c r="AN280" s="174"/>
      <c r="AO280" s="174"/>
      <c r="AP280" s="174"/>
      <c r="AQ280" s="174"/>
      <c r="AR280" s="174" t="s">
        <v>2315</v>
      </c>
      <c r="AS280" s="174">
        <v>2023</v>
      </c>
      <c r="AT280" s="415">
        <v>45027</v>
      </c>
      <c r="AU280" s="174" t="s">
        <v>1351</v>
      </c>
      <c r="AV280" s="419" t="s">
        <v>9201</v>
      </c>
      <c r="AW280" s="424"/>
      <c r="AX280" s="462"/>
      <c r="AY280" s="422"/>
      <c r="AZ280" s="530"/>
      <c r="BA280" s="530"/>
      <c r="BB280" s="422"/>
      <c r="BC280" s="530"/>
      <c r="BD280" s="424"/>
      <c r="BE280" s="462"/>
      <c r="BF280" s="429">
        <v>42725</v>
      </c>
      <c r="BG280" s="426">
        <f t="shared" si="7"/>
        <v>0</v>
      </c>
      <c r="BH280" s="426">
        <f t="shared" si="8"/>
        <v>0</v>
      </c>
      <c r="BI280" s="426">
        <f t="shared" si="9"/>
        <v>0</v>
      </c>
      <c r="BJ280" s="426">
        <f t="shared" si="10"/>
        <v>0</v>
      </c>
      <c r="BK280" s="425" t="b">
        <f t="shared" si="11"/>
        <v>0</v>
      </c>
    </row>
    <row r="281" spans="1:63" ht="15.75" customHeight="1">
      <c r="A281" s="174" t="s">
        <v>10</v>
      </c>
      <c r="B281" s="63" t="s">
        <v>11</v>
      </c>
      <c r="C281" s="63" t="s">
        <v>28</v>
      </c>
      <c r="D281" s="63" t="s">
        <v>977</v>
      </c>
      <c r="E281" s="63" t="s">
        <v>28</v>
      </c>
      <c r="F281" s="63"/>
      <c r="G281" s="63" t="s">
        <v>978</v>
      </c>
      <c r="H281" s="63"/>
      <c r="I281" s="63"/>
      <c r="J281" s="63" t="s">
        <v>979</v>
      </c>
      <c r="K281" s="63"/>
      <c r="L281" s="63"/>
      <c r="M281" s="63" t="s">
        <v>980</v>
      </c>
      <c r="N281" s="63" t="s">
        <v>5374</v>
      </c>
      <c r="O281" s="63" t="s">
        <v>15</v>
      </c>
      <c r="P281" s="63" t="s">
        <v>16</v>
      </c>
      <c r="Q281" s="63" t="s">
        <v>35</v>
      </c>
      <c r="R281" s="63" t="s">
        <v>2230</v>
      </c>
      <c r="S281" s="63" t="s">
        <v>161</v>
      </c>
      <c r="T281" s="63"/>
      <c r="U281" s="63"/>
      <c r="V281" s="63" t="s">
        <v>4157</v>
      </c>
      <c r="W281" s="63" t="s">
        <v>364</v>
      </c>
      <c r="X281" s="63">
        <v>1007023077</v>
      </c>
      <c r="Y281" s="429">
        <v>45010</v>
      </c>
      <c r="Z281" s="430">
        <v>46838</v>
      </c>
      <c r="AA281" s="63" t="s">
        <v>4158</v>
      </c>
      <c r="AB281" s="63" t="s">
        <v>4159</v>
      </c>
      <c r="AC281" s="63"/>
      <c r="AD281" s="63" t="s">
        <v>4283</v>
      </c>
      <c r="AE281" s="63" t="s">
        <v>4283</v>
      </c>
      <c r="AF281" s="63" t="s">
        <v>4283</v>
      </c>
      <c r="AG281" s="174"/>
      <c r="AH281" s="174"/>
      <c r="AI281" s="174"/>
      <c r="AJ281" s="174"/>
      <c r="AK281" s="174"/>
      <c r="AL281" s="174"/>
      <c r="AM281" s="174"/>
      <c r="AN281" s="174"/>
      <c r="AO281" s="174"/>
      <c r="AP281" s="174"/>
      <c r="AQ281" s="174"/>
      <c r="AR281" s="174" t="s">
        <v>2312</v>
      </c>
      <c r="AS281" s="174">
        <v>2023</v>
      </c>
      <c r="AT281" s="415">
        <v>45015</v>
      </c>
      <c r="AU281" s="174" t="s">
        <v>1351</v>
      </c>
      <c r="AV281" s="419" t="s">
        <v>9202</v>
      </c>
      <c r="AW281" s="424"/>
      <c r="AX281" s="462"/>
      <c r="AY281" s="422"/>
      <c r="AZ281" s="530"/>
      <c r="BA281" s="530"/>
      <c r="BB281" s="422"/>
      <c r="BC281" s="530"/>
      <c r="BD281" s="424"/>
      <c r="BE281" s="462">
        <v>1</v>
      </c>
      <c r="BF281" s="429">
        <v>40444</v>
      </c>
      <c r="BG281" s="426">
        <f t="shared" si="7"/>
        <v>0</v>
      </c>
      <c r="BH281" s="426">
        <f t="shared" si="8"/>
        <v>0</v>
      </c>
      <c r="BI281" s="426">
        <f t="shared" si="9"/>
        <v>0</v>
      </c>
      <c r="BJ281" s="426">
        <f t="shared" si="10"/>
        <v>0</v>
      </c>
      <c r="BK281" s="425" t="b">
        <f t="shared" si="11"/>
        <v>0</v>
      </c>
    </row>
    <row r="282" spans="1:63" ht="15.75" customHeight="1">
      <c r="A282" s="174" t="s">
        <v>10</v>
      </c>
      <c r="B282" s="63" t="s">
        <v>11</v>
      </c>
      <c r="C282" s="63" t="s">
        <v>28</v>
      </c>
      <c r="D282" s="63" t="s">
        <v>977</v>
      </c>
      <c r="E282" s="63" t="s">
        <v>28</v>
      </c>
      <c r="F282" s="63"/>
      <c r="G282" s="63" t="s">
        <v>978</v>
      </c>
      <c r="H282" s="63"/>
      <c r="I282" s="63"/>
      <c r="J282" s="63" t="s">
        <v>979</v>
      </c>
      <c r="K282" s="63"/>
      <c r="L282" s="63"/>
      <c r="M282" s="63" t="s">
        <v>980</v>
      </c>
      <c r="N282" s="63" t="s">
        <v>5374</v>
      </c>
      <c r="O282" s="63" t="s">
        <v>15</v>
      </c>
      <c r="P282" s="63" t="s">
        <v>16</v>
      </c>
      <c r="Q282" s="63" t="s">
        <v>21</v>
      </c>
      <c r="R282" s="63" t="s">
        <v>2230</v>
      </c>
      <c r="S282" s="63"/>
      <c r="T282" s="63" t="s">
        <v>981</v>
      </c>
      <c r="U282" s="63"/>
      <c r="V282" s="63" t="s">
        <v>22</v>
      </c>
      <c r="W282" s="63" t="s">
        <v>982</v>
      </c>
      <c r="X282" s="63">
        <v>707020123</v>
      </c>
      <c r="Y282" s="429">
        <v>39266</v>
      </c>
      <c r="Z282" s="63"/>
      <c r="AA282" s="63" t="s">
        <v>4158</v>
      </c>
      <c r="AB282" s="63" t="s">
        <v>4159</v>
      </c>
      <c r="AC282" s="63"/>
      <c r="AD282" s="63" t="s">
        <v>4283</v>
      </c>
      <c r="AE282" s="63" t="s">
        <v>4283</v>
      </c>
      <c r="AF282" s="63" t="s">
        <v>4283</v>
      </c>
      <c r="AG282" s="174"/>
      <c r="AH282" s="174"/>
      <c r="AI282" s="174"/>
      <c r="AJ282" s="174"/>
      <c r="AK282" s="174"/>
      <c r="AL282" s="174"/>
      <c r="AM282" s="174"/>
      <c r="AN282" s="174"/>
      <c r="AO282" s="174"/>
      <c r="AP282" s="174"/>
      <c r="AQ282" s="174"/>
      <c r="AR282" s="174"/>
      <c r="AS282" s="174"/>
      <c r="AT282" s="415"/>
      <c r="AU282" s="174"/>
      <c r="AV282" s="437"/>
      <c r="AW282" s="424"/>
      <c r="AX282" s="462"/>
      <c r="AY282" s="422"/>
      <c r="AZ282" s="530"/>
      <c r="BA282" s="530"/>
      <c r="BB282" s="422"/>
      <c r="BC282" s="530"/>
      <c r="BD282" s="424"/>
      <c r="BE282" s="462"/>
      <c r="BF282" s="426"/>
      <c r="BG282" s="426">
        <f t="shared" si="7"/>
        <v>0</v>
      </c>
      <c r="BH282" s="426">
        <f t="shared" si="8"/>
        <v>0</v>
      </c>
      <c r="BI282" s="426">
        <f t="shared" si="9"/>
        <v>0</v>
      </c>
      <c r="BJ282" s="426">
        <f t="shared" si="10"/>
        <v>0</v>
      </c>
      <c r="BK282" s="425" t="b">
        <f t="shared" si="11"/>
        <v>0</v>
      </c>
    </row>
    <row r="283" spans="1:63" ht="15.75" customHeight="1">
      <c r="A283" s="174" t="s">
        <v>10</v>
      </c>
      <c r="B283" s="63" t="s">
        <v>11</v>
      </c>
      <c r="C283" s="63" t="s">
        <v>28</v>
      </c>
      <c r="D283" s="63" t="s">
        <v>977</v>
      </c>
      <c r="E283" s="63" t="s">
        <v>28</v>
      </c>
      <c r="F283" s="63"/>
      <c r="G283" s="63" t="s">
        <v>978</v>
      </c>
      <c r="H283" s="63"/>
      <c r="I283" s="63"/>
      <c r="J283" s="63" t="s">
        <v>979</v>
      </c>
      <c r="K283" s="63"/>
      <c r="L283" s="63"/>
      <c r="M283" s="63" t="s">
        <v>980</v>
      </c>
      <c r="N283" s="63" t="s">
        <v>5374</v>
      </c>
      <c r="O283" s="63" t="s">
        <v>15</v>
      </c>
      <c r="P283" s="63" t="s">
        <v>16</v>
      </c>
      <c r="Q283" s="63" t="s">
        <v>35</v>
      </c>
      <c r="R283" s="63" t="s">
        <v>87</v>
      </c>
      <c r="S283" s="63" t="s">
        <v>2497</v>
      </c>
      <c r="T283" s="63"/>
      <c r="U283" s="63"/>
      <c r="V283" s="63" t="s">
        <v>4164</v>
      </c>
      <c r="W283" s="63" t="s">
        <v>505</v>
      </c>
      <c r="X283" s="63" t="s">
        <v>983</v>
      </c>
      <c r="Y283" s="429">
        <v>45010</v>
      </c>
      <c r="Z283" s="430">
        <v>46838</v>
      </c>
      <c r="AA283" s="63" t="s">
        <v>4158</v>
      </c>
      <c r="AB283" s="63" t="s">
        <v>4159</v>
      </c>
      <c r="AC283" s="63"/>
      <c r="AD283" s="63" t="s">
        <v>5376</v>
      </c>
      <c r="AE283" s="63" t="s">
        <v>4283</v>
      </c>
      <c r="AF283" s="63" t="s">
        <v>4283</v>
      </c>
      <c r="AG283" s="174"/>
      <c r="AH283" s="174"/>
      <c r="AI283" s="174"/>
      <c r="AJ283" s="174"/>
      <c r="AK283" s="174"/>
      <c r="AL283" s="174"/>
      <c r="AM283" s="174"/>
      <c r="AN283" s="174"/>
      <c r="AO283" s="174"/>
      <c r="AP283" s="174"/>
      <c r="AQ283" s="174"/>
      <c r="AR283" s="174" t="s">
        <v>2312</v>
      </c>
      <c r="AS283" s="174">
        <v>2023</v>
      </c>
      <c r="AT283" s="415">
        <v>45015</v>
      </c>
      <c r="AU283" s="174" t="s">
        <v>1351</v>
      </c>
      <c r="AV283" s="419" t="s">
        <v>9203</v>
      </c>
      <c r="AW283" s="424"/>
      <c r="AX283" s="462"/>
      <c r="AY283" s="422"/>
      <c r="AZ283" s="530"/>
      <c r="BA283" s="530"/>
      <c r="BB283" s="422"/>
      <c r="BC283" s="530"/>
      <c r="BD283" s="424"/>
      <c r="BE283" s="462"/>
      <c r="BF283" s="429">
        <v>42760</v>
      </c>
      <c r="BG283" s="426">
        <f t="shared" si="7"/>
        <v>0</v>
      </c>
      <c r="BH283" s="426">
        <f t="shared" si="8"/>
        <v>0</v>
      </c>
      <c r="BI283" s="426">
        <f t="shared" si="9"/>
        <v>0</v>
      </c>
      <c r="BJ283" s="426">
        <f t="shared" si="10"/>
        <v>0</v>
      </c>
      <c r="BK283" s="425" t="b">
        <f t="shared" si="11"/>
        <v>0</v>
      </c>
    </row>
    <row r="284" spans="1:63" ht="15.75" customHeight="1">
      <c r="A284" s="174" t="s">
        <v>10</v>
      </c>
      <c r="B284" s="63" t="s">
        <v>11</v>
      </c>
      <c r="C284" s="63" t="s">
        <v>378</v>
      </c>
      <c r="D284" s="63" t="s">
        <v>374</v>
      </c>
      <c r="E284" s="63" t="s">
        <v>3756</v>
      </c>
      <c r="F284" s="63"/>
      <c r="G284" s="63" t="s">
        <v>379</v>
      </c>
      <c r="H284" s="63"/>
      <c r="I284" s="63"/>
      <c r="J284" s="63" t="s">
        <v>380</v>
      </c>
      <c r="K284" s="63"/>
      <c r="L284" s="63"/>
      <c r="M284" s="63" t="s">
        <v>381</v>
      </c>
      <c r="N284" s="63" t="s">
        <v>5378</v>
      </c>
      <c r="O284" s="63" t="s">
        <v>15</v>
      </c>
      <c r="P284" s="63" t="s">
        <v>16</v>
      </c>
      <c r="Q284" s="63" t="s">
        <v>35</v>
      </c>
      <c r="R284" s="63" t="s">
        <v>87</v>
      </c>
      <c r="S284" s="63" t="s">
        <v>382</v>
      </c>
      <c r="T284" s="63"/>
      <c r="U284" s="63"/>
      <c r="V284" s="63" t="s">
        <v>4164</v>
      </c>
      <c r="W284" s="63" t="s">
        <v>383</v>
      </c>
      <c r="X284" s="63" t="s">
        <v>384</v>
      </c>
      <c r="Y284" s="429">
        <v>45316</v>
      </c>
      <c r="Z284" s="430">
        <v>47144</v>
      </c>
      <c r="AA284" s="63" t="s">
        <v>4158</v>
      </c>
      <c r="AB284" s="63" t="s">
        <v>4168</v>
      </c>
      <c r="AC284" s="63" t="s">
        <v>5379</v>
      </c>
      <c r="AD284" s="63" t="s">
        <v>5380</v>
      </c>
      <c r="AE284" s="63" t="s">
        <v>5381</v>
      </c>
      <c r="AF284" s="435">
        <v>43763</v>
      </c>
      <c r="AG284" s="174"/>
      <c r="AH284" s="174"/>
      <c r="AI284" s="174"/>
      <c r="AJ284" s="174"/>
      <c r="AK284" s="174"/>
      <c r="AL284" s="174"/>
      <c r="AM284" s="174"/>
      <c r="AN284" s="174"/>
      <c r="AO284" s="174"/>
      <c r="AP284" s="174"/>
      <c r="AQ284" s="174"/>
      <c r="AR284" s="174" t="s">
        <v>2306</v>
      </c>
      <c r="AS284" s="174">
        <v>2024</v>
      </c>
      <c r="AT284" s="415">
        <v>45317</v>
      </c>
      <c r="AU284" s="174" t="s">
        <v>1351</v>
      </c>
      <c r="AV284" s="419" t="s">
        <v>4274</v>
      </c>
      <c r="AW284" s="424"/>
      <c r="AX284" s="462"/>
      <c r="AY284" s="422"/>
      <c r="AZ284" s="530"/>
      <c r="BA284" s="530"/>
      <c r="BB284" s="422"/>
      <c r="BC284" s="530"/>
      <c r="BD284" s="424"/>
      <c r="BE284" s="462">
        <v>1</v>
      </c>
      <c r="BF284" s="429">
        <v>43412</v>
      </c>
      <c r="BG284" s="426">
        <f t="shared" si="7"/>
        <v>0</v>
      </c>
      <c r="BH284" s="426">
        <f t="shared" si="8"/>
        <v>0</v>
      </c>
      <c r="BI284" s="426">
        <f t="shared" si="9"/>
        <v>0</v>
      </c>
      <c r="BJ284" s="426">
        <f t="shared" si="10"/>
        <v>0</v>
      </c>
      <c r="BK284" s="425" t="b">
        <f t="shared" si="11"/>
        <v>0</v>
      </c>
    </row>
    <row r="285" spans="1:63" ht="15.75" customHeight="1">
      <c r="A285" s="703" t="s">
        <v>10</v>
      </c>
      <c r="B285" s="703" t="s">
        <v>11</v>
      </c>
      <c r="C285" s="703" t="s">
        <v>378</v>
      </c>
      <c r="D285" s="703" t="s">
        <v>8958</v>
      </c>
      <c r="E285" s="703" t="s">
        <v>28</v>
      </c>
      <c r="F285" s="703"/>
      <c r="G285" s="703" t="s">
        <v>379</v>
      </c>
      <c r="H285" s="703"/>
      <c r="I285" s="703"/>
      <c r="J285" s="703" t="s">
        <v>380</v>
      </c>
      <c r="K285" s="703"/>
      <c r="L285" s="703"/>
      <c r="M285" s="703" t="s">
        <v>381</v>
      </c>
      <c r="N285" s="703"/>
      <c r="O285" s="703" t="s">
        <v>15</v>
      </c>
      <c r="P285" s="703" t="s">
        <v>16</v>
      </c>
      <c r="Q285" s="703" t="s">
        <v>35</v>
      </c>
      <c r="R285" s="703" t="s">
        <v>87</v>
      </c>
      <c r="S285" s="703" t="s">
        <v>385</v>
      </c>
      <c r="T285" s="703"/>
      <c r="U285" s="703"/>
      <c r="V285" s="703" t="s">
        <v>4164</v>
      </c>
      <c r="W285" s="703" t="s">
        <v>386</v>
      </c>
      <c r="X285" s="703" t="s">
        <v>387</v>
      </c>
      <c r="Y285" s="704">
        <v>43805</v>
      </c>
      <c r="Z285" s="703"/>
      <c r="AA285" s="731" t="s">
        <v>4646</v>
      </c>
      <c r="AB285" s="703" t="s">
        <v>4159</v>
      </c>
      <c r="AC285" s="703"/>
      <c r="AD285" s="703" t="s">
        <v>5383</v>
      </c>
      <c r="AE285" s="703" t="s">
        <v>5384</v>
      </c>
      <c r="AF285" s="723">
        <v>45208</v>
      </c>
      <c r="AG285" s="703"/>
      <c r="AH285" s="703"/>
      <c r="AI285" s="705">
        <v>45049</v>
      </c>
      <c r="AJ285" s="703" t="s">
        <v>8675</v>
      </c>
      <c r="AK285" s="703"/>
      <c r="AL285" s="703"/>
      <c r="AM285" s="703"/>
      <c r="AN285" s="703"/>
      <c r="AO285" s="703"/>
      <c r="AP285" s="703"/>
      <c r="AQ285" s="703"/>
      <c r="AR285" s="703" t="s">
        <v>2317</v>
      </c>
      <c r="AS285" s="703">
        <v>2023</v>
      </c>
      <c r="AT285" s="706">
        <v>45051</v>
      </c>
      <c r="AU285" s="703" t="s">
        <v>2323</v>
      </c>
      <c r="AV285" s="707" t="s">
        <v>8961</v>
      </c>
      <c r="AW285" s="708"/>
      <c r="AX285" s="709"/>
      <c r="AY285" s="422"/>
      <c r="AZ285" s="730"/>
      <c r="BA285" s="730"/>
      <c r="BB285" s="422"/>
      <c r="BC285" s="730"/>
      <c r="BD285" s="708"/>
      <c r="BE285" s="709"/>
      <c r="BF285" s="710"/>
      <c r="BG285" s="710">
        <f t="shared" si="7"/>
        <v>0</v>
      </c>
      <c r="BH285" s="710">
        <f t="shared" si="8"/>
        <v>0</v>
      </c>
      <c r="BI285" s="710">
        <f t="shared" si="9"/>
        <v>0</v>
      </c>
      <c r="BJ285" s="710">
        <f t="shared" si="10"/>
        <v>0</v>
      </c>
      <c r="BK285" s="709" t="b">
        <f t="shared" si="11"/>
        <v>0</v>
      </c>
    </row>
    <row r="286" spans="1:63" ht="15.75" customHeight="1">
      <c r="A286" s="174" t="s">
        <v>10</v>
      </c>
      <c r="B286" s="63" t="s">
        <v>11</v>
      </c>
      <c r="C286" s="63" t="s">
        <v>378</v>
      </c>
      <c r="D286" s="63" t="s">
        <v>374</v>
      </c>
      <c r="E286" s="63" t="s">
        <v>3756</v>
      </c>
      <c r="F286" s="63"/>
      <c r="G286" s="63" t="s">
        <v>379</v>
      </c>
      <c r="H286" s="63"/>
      <c r="I286" s="63"/>
      <c r="J286" s="63" t="s">
        <v>380</v>
      </c>
      <c r="K286" s="63"/>
      <c r="L286" s="63"/>
      <c r="M286" s="63" t="s">
        <v>381</v>
      </c>
      <c r="N286" s="63" t="s">
        <v>5378</v>
      </c>
      <c r="O286" s="63" t="s">
        <v>15</v>
      </c>
      <c r="P286" s="63" t="s">
        <v>16</v>
      </c>
      <c r="Q286" s="63" t="s">
        <v>35</v>
      </c>
      <c r="R286" s="63" t="s">
        <v>87</v>
      </c>
      <c r="S286" s="63" t="s">
        <v>388</v>
      </c>
      <c r="T286" s="63"/>
      <c r="U286" s="63"/>
      <c r="V286" s="63" t="s">
        <v>4164</v>
      </c>
      <c r="W286" s="63" t="s">
        <v>386</v>
      </c>
      <c r="X286" s="63" t="s">
        <v>389</v>
      </c>
      <c r="Y286" s="429">
        <v>45316</v>
      </c>
      <c r="Z286" s="430">
        <v>47144</v>
      </c>
      <c r="AA286" s="63" t="s">
        <v>4158</v>
      </c>
      <c r="AB286" s="63" t="s">
        <v>4168</v>
      </c>
      <c r="AC286" s="63" t="s">
        <v>5382</v>
      </c>
      <c r="AD286" s="63" t="s">
        <v>5383</v>
      </c>
      <c r="AE286" s="63" t="s">
        <v>5384</v>
      </c>
      <c r="AF286" s="436">
        <v>45208</v>
      </c>
      <c r="AG286" s="174"/>
      <c r="AH286" s="174"/>
      <c r="AI286" s="174"/>
      <c r="AJ286" s="174"/>
      <c r="AK286" s="174"/>
      <c r="AL286" s="174"/>
      <c r="AM286" s="174"/>
      <c r="AN286" s="174"/>
      <c r="AO286" s="174"/>
      <c r="AP286" s="174"/>
      <c r="AQ286" s="174"/>
      <c r="AR286" s="174" t="s">
        <v>2306</v>
      </c>
      <c r="AS286" s="174">
        <v>2024</v>
      </c>
      <c r="AT286" s="415">
        <v>45317</v>
      </c>
      <c r="AU286" s="174" t="s">
        <v>1351</v>
      </c>
      <c r="AV286" s="419" t="s">
        <v>4274</v>
      </c>
      <c r="AW286" s="424"/>
      <c r="AX286" s="462"/>
      <c r="AY286" s="422"/>
      <c r="AZ286" s="530"/>
      <c r="BA286" s="530"/>
      <c r="BB286" s="422"/>
      <c r="BC286" s="530"/>
      <c r="BD286" s="424"/>
      <c r="BE286" s="462"/>
      <c r="BF286" s="429">
        <v>43438</v>
      </c>
      <c r="BG286" s="426">
        <f t="shared" si="7"/>
        <v>0</v>
      </c>
      <c r="BH286" s="426">
        <f t="shared" si="8"/>
        <v>0</v>
      </c>
      <c r="BI286" s="426">
        <f t="shared" si="9"/>
        <v>0</v>
      </c>
      <c r="BJ286" s="426">
        <f t="shared" si="10"/>
        <v>0</v>
      </c>
      <c r="BK286" s="425" t="b">
        <f t="shared" si="11"/>
        <v>0</v>
      </c>
    </row>
    <row r="287" spans="1:63" ht="15.75" customHeight="1">
      <c r="A287" s="174" t="s">
        <v>10</v>
      </c>
      <c r="B287" s="63" t="s">
        <v>11</v>
      </c>
      <c r="C287" s="63" t="s">
        <v>12</v>
      </c>
      <c r="D287" s="63" t="s">
        <v>13</v>
      </c>
      <c r="E287" s="63" t="s">
        <v>3756</v>
      </c>
      <c r="F287" s="63"/>
      <c r="G287" s="63" t="s">
        <v>1353</v>
      </c>
      <c r="H287" s="63"/>
      <c r="I287" s="63"/>
      <c r="J287" s="63" t="s">
        <v>1354</v>
      </c>
      <c r="K287" s="63"/>
      <c r="L287" s="63"/>
      <c r="M287" s="63" t="s">
        <v>1355</v>
      </c>
      <c r="N287" s="63" t="s">
        <v>5386</v>
      </c>
      <c r="O287" s="63" t="s">
        <v>15</v>
      </c>
      <c r="P287" s="63" t="s">
        <v>16</v>
      </c>
      <c r="Q287" s="63" t="s">
        <v>35</v>
      </c>
      <c r="R287" s="63" t="s">
        <v>8666</v>
      </c>
      <c r="S287" s="63" t="s">
        <v>39</v>
      </c>
      <c r="T287" s="63"/>
      <c r="U287" s="63"/>
      <c r="V287" s="63" t="s">
        <v>4164</v>
      </c>
      <c r="W287" s="63" t="s">
        <v>253</v>
      </c>
      <c r="X287" s="63">
        <v>1107022091</v>
      </c>
      <c r="Y287" s="429">
        <v>45316</v>
      </c>
      <c r="Z287" s="430">
        <v>47144</v>
      </c>
      <c r="AA287" s="63" t="s">
        <v>4158</v>
      </c>
      <c r="AB287" s="63" t="s">
        <v>4159</v>
      </c>
      <c r="AC287" s="63"/>
      <c r="AD287" s="63" t="s">
        <v>4283</v>
      </c>
      <c r="AE287" s="63" t="s">
        <v>4283</v>
      </c>
      <c r="AF287" s="63" t="s">
        <v>4283</v>
      </c>
      <c r="AG287" s="174"/>
      <c r="AH287" s="174"/>
      <c r="AI287" s="174"/>
      <c r="AJ287" s="174"/>
      <c r="AK287" s="174"/>
      <c r="AL287" s="174"/>
      <c r="AM287" s="174"/>
      <c r="AN287" s="174"/>
      <c r="AO287" s="174"/>
      <c r="AP287" s="174"/>
      <c r="AQ287" s="174"/>
      <c r="AR287" s="174" t="s">
        <v>2319</v>
      </c>
      <c r="AS287" s="174">
        <v>2024</v>
      </c>
      <c r="AT287" s="415">
        <v>45458</v>
      </c>
      <c r="AU287" s="174" t="s">
        <v>1351</v>
      </c>
      <c r="AV287" s="419" t="s">
        <v>9204</v>
      </c>
      <c r="AW287" s="424"/>
      <c r="AX287" s="462"/>
      <c r="AY287" s="422"/>
      <c r="AZ287" s="530"/>
      <c r="BA287" s="530"/>
      <c r="BB287" s="422"/>
      <c r="BC287" s="530"/>
      <c r="BD287" s="424"/>
      <c r="BE287" s="462">
        <v>1</v>
      </c>
      <c r="BF287" s="429">
        <v>40710</v>
      </c>
      <c r="BG287" s="426">
        <f t="shared" si="7"/>
        <v>0</v>
      </c>
      <c r="BH287" s="426">
        <f t="shared" si="8"/>
        <v>0</v>
      </c>
      <c r="BI287" s="426">
        <f t="shared" si="9"/>
        <v>0</v>
      </c>
      <c r="BJ287" s="426">
        <f t="shared" si="10"/>
        <v>0</v>
      </c>
      <c r="BK287" s="425" t="b">
        <f t="shared" si="11"/>
        <v>0</v>
      </c>
    </row>
    <row r="288" spans="1:63" ht="15.75" customHeight="1">
      <c r="A288" s="174" t="s">
        <v>10</v>
      </c>
      <c r="B288" s="63" t="s">
        <v>11</v>
      </c>
      <c r="C288" s="63" t="s">
        <v>12</v>
      </c>
      <c r="D288" s="63" t="s">
        <v>13</v>
      </c>
      <c r="E288" s="63" t="s">
        <v>3756</v>
      </c>
      <c r="F288" s="63"/>
      <c r="G288" s="63" t="s">
        <v>1353</v>
      </c>
      <c r="H288" s="63"/>
      <c r="I288" s="63"/>
      <c r="J288" s="63" t="s">
        <v>1354</v>
      </c>
      <c r="K288" s="63"/>
      <c r="L288" s="63"/>
      <c r="M288" s="63" t="s">
        <v>1355</v>
      </c>
      <c r="N288" s="63" t="s">
        <v>5387</v>
      </c>
      <c r="O288" s="63" t="s">
        <v>15</v>
      </c>
      <c r="P288" s="63" t="s">
        <v>16</v>
      </c>
      <c r="Q288" s="63" t="s">
        <v>35</v>
      </c>
      <c r="R288" s="63" t="s">
        <v>8666</v>
      </c>
      <c r="S288" s="63" t="s">
        <v>33</v>
      </c>
      <c r="T288" s="63"/>
      <c r="U288" s="63"/>
      <c r="V288" s="63" t="s">
        <v>4164</v>
      </c>
      <c r="W288" s="63" t="s">
        <v>34</v>
      </c>
      <c r="X288" s="63">
        <v>201407022127</v>
      </c>
      <c r="Y288" s="429">
        <v>45316</v>
      </c>
      <c r="Z288" s="430">
        <v>47144</v>
      </c>
      <c r="AA288" s="63" t="s">
        <v>4158</v>
      </c>
      <c r="AB288" s="63" t="s">
        <v>4159</v>
      </c>
      <c r="AC288" s="63"/>
      <c r="AD288" s="63" t="s">
        <v>4283</v>
      </c>
      <c r="AE288" s="63" t="s">
        <v>4283</v>
      </c>
      <c r="AF288" s="63" t="s">
        <v>4283</v>
      </c>
      <c r="AG288" s="174"/>
      <c r="AH288" s="174"/>
      <c r="AI288" s="174"/>
      <c r="AJ288" s="174"/>
      <c r="AK288" s="174"/>
      <c r="AL288" s="174"/>
      <c r="AM288" s="174"/>
      <c r="AN288" s="174"/>
      <c r="AO288" s="174"/>
      <c r="AP288" s="174"/>
      <c r="AQ288" s="174"/>
      <c r="AR288" s="174" t="s">
        <v>2319</v>
      </c>
      <c r="AS288" s="174">
        <v>2024</v>
      </c>
      <c r="AT288" s="415">
        <v>45458</v>
      </c>
      <c r="AU288" s="174" t="s">
        <v>1351</v>
      </c>
      <c r="AV288" s="419" t="s">
        <v>9205</v>
      </c>
      <c r="AW288" s="424"/>
      <c r="AX288" s="462"/>
      <c r="AY288" s="422"/>
      <c r="AZ288" s="530"/>
      <c r="BA288" s="530"/>
      <c r="BB288" s="422"/>
      <c r="BC288" s="530"/>
      <c r="BD288" s="424"/>
      <c r="BE288" s="462"/>
      <c r="BF288" s="429">
        <v>41865</v>
      </c>
      <c r="BG288" s="426">
        <f t="shared" si="7"/>
        <v>0</v>
      </c>
      <c r="BH288" s="426">
        <f t="shared" si="8"/>
        <v>0</v>
      </c>
      <c r="BI288" s="426">
        <f t="shared" si="9"/>
        <v>0</v>
      </c>
      <c r="BJ288" s="426">
        <f t="shared" si="10"/>
        <v>0</v>
      </c>
      <c r="BK288" s="425" t="b">
        <f t="shared" si="11"/>
        <v>0</v>
      </c>
    </row>
    <row r="289" spans="1:63" ht="15.75" customHeight="1">
      <c r="A289" s="703" t="s">
        <v>10</v>
      </c>
      <c r="B289" s="703" t="s">
        <v>11</v>
      </c>
      <c r="C289" s="703" t="s">
        <v>12</v>
      </c>
      <c r="D289" s="703" t="s">
        <v>13</v>
      </c>
      <c r="E289" s="703" t="s">
        <v>28</v>
      </c>
      <c r="F289" s="703"/>
      <c r="G289" s="703" t="s">
        <v>1353</v>
      </c>
      <c r="H289" s="703"/>
      <c r="I289" s="703"/>
      <c r="J289" s="703" t="s">
        <v>1354</v>
      </c>
      <c r="K289" s="703"/>
      <c r="L289" s="703"/>
      <c r="M289" s="703" t="s">
        <v>1355</v>
      </c>
      <c r="N289" s="703"/>
      <c r="O289" s="703" t="s">
        <v>15</v>
      </c>
      <c r="P289" s="703" t="s">
        <v>16</v>
      </c>
      <c r="Q289" s="703" t="s">
        <v>35</v>
      </c>
      <c r="R289" s="703" t="s">
        <v>8666</v>
      </c>
      <c r="S289" s="703" t="s">
        <v>43</v>
      </c>
      <c r="T289" s="703"/>
      <c r="U289" s="703"/>
      <c r="V289" s="703" t="s">
        <v>4164</v>
      </c>
      <c r="W289" s="703" t="s">
        <v>253</v>
      </c>
      <c r="X289" s="703" t="s">
        <v>1356</v>
      </c>
      <c r="Y289" s="704">
        <v>43762</v>
      </c>
      <c r="Z289" s="703"/>
      <c r="AA289" s="731" t="s">
        <v>4646</v>
      </c>
      <c r="AB289" s="703" t="s">
        <v>4159</v>
      </c>
      <c r="AC289" s="703"/>
      <c r="AD289" s="703" t="s">
        <v>9206</v>
      </c>
      <c r="AE289" s="703" t="s">
        <v>9207</v>
      </c>
      <c r="AF289" s="712">
        <v>45249</v>
      </c>
      <c r="AG289" s="703"/>
      <c r="AH289" s="703"/>
      <c r="AI289" s="705">
        <v>45049</v>
      </c>
      <c r="AJ289" s="703" t="s">
        <v>8675</v>
      </c>
      <c r="AK289" s="703"/>
      <c r="AL289" s="703"/>
      <c r="AM289" s="703"/>
      <c r="AN289" s="703"/>
      <c r="AO289" s="703"/>
      <c r="AP289" s="703"/>
      <c r="AQ289" s="703"/>
      <c r="AR289" s="703" t="s">
        <v>2317</v>
      </c>
      <c r="AS289" s="703">
        <v>2023</v>
      </c>
      <c r="AT289" s="706">
        <v>45051</v>
      </c>
      <c r="AU289" s="703" t="s">
        <v>2323</v>
      </c>
      <c r="AV289" s="707" t="s">
        <v>8961</v>
      </c>
      <c r="AW289" s="708"/>
      <c r="AX289" s="709"/>
      <c r="AY289" s="422"/>
      <c r="AZ289" s="730"/>
      <c r="BA289" s="730"/>
      <c r="BB289" s="422"/>
      <c r="BC289" s="730"/>
      <c r="BD289" s="708"/>
      <c r="BE289" s="709"/>
      <c r="BF289" s="710"/>
      <c r="BG289" s="710">
        <f t="shared" si="7"/>
        <v>0</v>
      </c>
      <c r="BH289" s="710">
        <f t="shared" si="8"/>
        <v>0</v>
      </c>
      <c r="BI289" s="710">
        <f t="shared" si="9"/>
        <v>0</v>
      </c>
      <c r="BJ289" s="710">
        <f t="shared" si="10"/>
        <v>0</v>
      </c>
      <c r="BK289" s="709" t="b">
        <f t="shared" si="11"/>
        <v>0</v>
      </c>
    </row>
    <row r="290" spans="1:63" ht="15.75" customHeight="1">
      <c r="A290" s="703" t="s">
        <v>10</v>
      </c>
      <c r="B290" s="703" t="s">
        <v>11</v>
      </c>
      <c r="C290" s="703" t="s">
        <v>12</v>
      </c>
      <c r="D290" s="703" t="s">
        <v>13</v>
      </c>
      <c r="E290" s="703" t="s">
        <v>28</v>
      </c>
      <c r="F290" s="703"/>
      <c r="G290" s="703" t="s">
        <v>1353</v>
      </c>
      <c r="H290" s="703"/>
      <c r="I290" s="703"/>
      <c r="J290" s="703" t="s">
        <v>1354</v>
      </c>
      <c r="K290" s="703"/>
      <c r="L290" s="703"/>
      <c r="M290" s="703" t="s">
        <v>1355</v>
      </c>
      <c r="N290" s="703"/>
      <c r="O290" s="703" t="s">
        <v>15</v>
      </c>
      <c r="P290" s="703" t="s">
        <v>16</v>
      </c>
      <c r="Q290" s="703" t="s">
        <v>35</v>
      </c>
      <c r="R290" s="703" t="s">
        <v>8666</v>
      </c>
      <c r="S290" s="703" t="s">
        <v>45</v>
      </c>
      <c r="T290" s="703"/>
      <c r="U290" s="703"/>
      <c r="V290" s="703" t="s">
        <v>4164</v>
      </c>
      <c r="W290" s="703" t="s">
        <v>37</v>
      </c>
      <c r="X290" s="703" t="s">
        <v>1357</v>
      </c>
      <c r="Y290" s="704">
        <v>43805</v>
      </c>
      <c r="Z290" s="703"/>
      <c r="AA290" s="731" t="s">
        <v>4646</v>
      </c>
      <c r="AB290" s="703" t="s">
        <v>4159</v>
      </c>
      <c r="AC290" s="703"/>
      <c r="AD290" s="703" t="s">
        <v>7544</v>
      </c>
      <c r="AE290" s="703" t="s">
        <v>9208</v>
      </c>
      <c r="AF290" s="703" t="s">
        <v>4283</v>
      </c>
      <c r="AG290" s="703"/>
      <c r="AH290" s="703"/>
      <c r="AI290" s="705">
        <v>45049</v>
      </c>
      <c r="AJ290" s="703" t="s">
        <v>8675</v>
      </c>
      <c r="AK290" s="703"/>
      <c r="AL290" s="703"/>
      <c r="AM290" s="703"/>
      <c r="AN290" s="703"/>
      <c r="AO290" s="703"/>
      <c r="AP290" s="703"/>
      <c r="AQ290" s="703"/>
      <c r="AR290" s="703" t="s">
        <v>2317</v>
      </c>
      <c r="AS290" s="703">
        <v>2023</v>
      </c>
      <c r="AT290" s="706">
        <v>45051</v>
      </c>
      <c r="AU290" s="703" t="s">
        <v>2323</v>
      </c>
      <c r="AV290" s="707" t="s">
        <v>8961</v>
      </c>
      <c r="AW290" s="708"/>
      <c r="AX290" s="709"/>
      <c r="AY290" s="422"/>
      <c r="AZ290" s="730"/>
      <c r="BA290" s="730"/>
      <c r="BB290" s="422"/>
      <c r="BC290" s="730"/>
      <c r="BD290" s="708"/>
      <c r="BE290" s="709"/>
      <c r="BF290" s="710"/>
      <c r="BG290" s="710">
        <f t="shared" si="7"/>
        <v>0</v>
      </c>
      <c r="BH290" s="710">
        <f t="shared" si="8"/>
        <v>0</v>
      </c>
      <c r="BI290" s="710">
        <f t="shared" si="9"/>
        <v>0</v>
      </c>
      <c r="BJ290" s="710">
        <f t="shared" si="10"/>
        <v>0</v>
      </c>
      <c r="BK290" s="709" t="b">
        <f t="shared" si="11"/>
        <v>0</v>
      </c>
    </row>
    <row r="291" spans="1:63" ht="15.75" customHeight="1">
      <c r="A291" s="703" t="s">
        <v>10</v>
      </c>
      <c r="B291" s="703" t="s">
        <v>11</v>
      </c>
      <c r="C291" s="703" t="s">
        <v>12</v>
      </c>
      <c r="D291" s="703" t="s">
        <v>13</v>
      </c>
      <c r="E291" s="703" t="s">
        <v>28</v>
      </c>
      <c r="F291" s="703"/>
      <c r="G291" s="703" t="s">
        <v>1353</v>
      </c>
      <c r="H291" s="703"/>
      <c r="I291" s="703"/>
      <c r="J291" s="703" t="s">
        <v>1354</v>
      </c>
      <c r="K291" s="703"/>
      <c r="L291" s="703"/>
      <c r="M291" s="703" t="s">
        <v>1355</v>
      </c>
      <c r="N291" s="703"/>
      <c r="O291" s="703" t="s">
        <v>15</v>
      </c>
      <c r="P291" s="703" t="s">
        <v>16</v>
      </c>
      <c r="Q291" s="703" t="s">
        <v>35</v>
      </c>
      <c r="R291" s="703" t="s">
        <v>8666</v>
      </c>
      <c r="S291" s="703" t="s">
        <v>422</v>
      </c>
      <c r="T291" s="703"/>
      <c r="U291" s="703"/>
      <c r="V291" s="703" t="s">
        <v>4164</v>
      </c>
      <c r="W291" s="703" t="s">
        <v>78</v>
      </c>
      <c r="X291" s="703" t="s">
        <v>1360</v>
      </c>
      <c r="Y291" s="704">
        <v>43805</v>
      </c>
      <c r="Z291" s="703"/>
      <c r="AA291" s="731" t="s">
        <v>4646</v>
      </c>
      <c r="AB291" s="703" t="s">
        <v>4159</v>
      </c>
      <c r="AC291" s="703"/>
      <c r="AD291" s="703" t="s">
        <v>9209</v>
      </c>
      <c r="AE291" s="703" t="s">
        <v>9210</v>
      </c>
      <c r="AF291" s="712">
        <v>44376</v>
      </c>
      <c r="AG291" s="703"/>
      <c r="AH291" s="703"/>
      <c r="AI291" s="705">
        <v>45049</v>
      </c>
      <c r="AJ291" s="703" t="s">
        <v>8675</v>
      </c>
      <c r="AK291" s="703"/>
      <c r="AL291" s="703"/>
      <c r="AM291" s="703"/>
      <c r="AN291" s="703"/>
      <c r="AO291" s="703"/>
      <c r="AP291" s="703"/>
      <c r="AQ291" s="703"/>
      <c r="AR291" s="703" t="s">
        <v>2317</v>
      </c>
      <c r="AS291" s="703">
        <v>2023</v>
      </c>
      <c r="AT291" s="706">
        <v>45051</v>
      </c>
      <c r="AU291" s="703" t="s">
        <v>2323</v>
      </c>
      <c r="AV291" s="707" t="s">
        <v>8961</v>
      </c>
      <c r="AW291" s="708"/>
      <c r="AX291" s="709"/>
      <c r="AY291" s="422"/>
      <c r="AZ291" s="730"/>
      <c r="BA291" s="730"/>
      <c r="BB291" s="422"/>
      <c r="BC291" s="730"/>
      <c r="BD291" s="708"/>
      <c r="BE291" s="709"/>
      <c r="BF291" s="710"/>
      <c r="BG291" s="710">
        <f t="shared" si="7"/>
        <v>0</v>
      </c>
      <c r="BH291" s="710">
        <f t="shared" si="8"/>
        <v>0</v>
      </c>
      <c r="BI291" s="710">
        <f t="shared" si="9"/>
        <v>0</v>
      </c>
      <c r="BJ291" s="710">
        <f t="shared" si="10"/>
        <v>0</v>
      </c>
      <c r="BK291" s="709" t="b">
        <f t="shared" si="11"/>
        <v>0</v>
      </c>
    </row>
    <row r="292" spans="1:63" ht="15.75" customHeight="1">
      <c r="A292" s="174" t="s">
        <v>10</v>
      </c>
      <c r="B292" s="63" t="s">
        <v>11</v>
      </c>
      <c r="C292" s="63" t="s">
        <v>12</v>
      </c>
      <c r="D292" s="63" t="s">
        <v>13</v>
      </c>
      <c r="E292" s="63" t="s">
        <v>3756</v>
      </c>
      <c r="F292" s="63"/>
      <c r="G292" s="63" t="s">
        <v>1353</v>
      </c>
      <c r="H292" s="63"/>
      <c r="I292" s="63"/>
      <c r="J292" s="63" t="s">
        <v>1354</v>
      </c>
      <c r="K292" s="63"/>
      <c r="L292" s="63"/>
      <c r="M292" s="63" t="s">
        <v>1355</v>
      </c>
      <c r="N292" s="63" t="s">
        <v>5387</v>
      </c>
      <c r="O292" s="63" t="s">
        <v>15</v>
      </c>
      <c r="P292" s="63" t="s">
        <v>16</v>
      </c>
      <c r="Q292" s="63" t="s">
        <v>35</v>
      </c>
      <c r="R292" s="63" t="s">
        <v>8666</v>
      </c>
      <c r="S292" s="63" t="s">
        <v>99</v>
      </c>
      <c r="T292" s="63"/>
      <c r="U292" s="63"/>
      <c r="V292" s="63" t="s">
        <v>4164</v>
      </c>
      <c r="W292" s="63" t="s">
        <v>100</v>
      </c>
      <c r="X292" s="63" t="s">
        <v>1358</v>
      </c>
      <c r="Y292" s="429">
        <v>45316</v>
      </c>
      <c r="Z292" s="430">
        <v>47144</v>
      </c>
      <c r="AA292" s="63" t="s">
        <v>4158</v>
      </c>
      <c r="AB292" s="63" t="s">
        <v>4159</v>
      </c>
      <c r="AC292" s="63"/>
      <c r="AD292" s="63" t="s">
        <v>4283</v>
      </c>
      <c r="AE292" s="63" t="s">
        <v>4283</v>
      </c>
      <c r="AF292" s="63" t="s">
        <v>4283</v>
      </c>
      <c r="AG292" s="174"/>
      <c r="AH292" s="174"/>
      <c r="AI292" s="174"/>
      <c r="AJ292" s="174"/>
      <c r="AK292" s="174"/>
      <c r="AL292" s="174"/>
      <c r="AM292" s="174"/>
      <c r="AN292" s="174"/>
      <c r="AO292" s="174"/>
      <c r="AP292" s="174"/>
      <c r="AQ292" s="174"/>
      <c r="AR292" s="174" t="s">
        <v>2319</v>
      </c>
      <c r="AS292" s="174">
        <v>2024</v>
      </c>
      <c r="AT292" s="415">
        <v>45458</v>
      </c>
      <c r="AU292" s="174" t="s">
        <v>1351</v>
      </c>
      <c r="AV292" s="419" t="s">
        <v>9211</v>
      </c>
      <c r="AW292" s="424"/>
      <c r="AX292" s="462"/>
      <c r="AY292" s="422"/>
      <c r="AZ292" s="530"/>
      <c r="BA292" s="530"/>
      <c r="BB292" s="422"/>
      <c r="BC292" s="530"/>
      <c r="BD292" s="424"/>
      <c r="BE292" s="462"/>
      <c r="BF292" s="429">
        <v>42349</v>
      </c>
      <c r="BG292" s="426">
        <f t="shared" si="7"/>
        <v>0</v>
      </c>
      <c r="BH292" s="426">
        <f t="shared" si="8"/>
        <v>0</v>
      </c>
      <c r="BI292" s="426">
        <f t="shared" si="9"/>
        <v>0</v>
      </c>
      <c r="BJ292" s="426">
        <f t="shared" si="10"/>
        <v>0</v>
      </c>
      <c r="BK292" s="425" t="b">
        <f t="shared" si="11"/>
        <v>0</v>
      </c>
    </row>
    <row r="293" spans="1:63" ht="15.75" customHeight="1">
      <c r="A293" s="174" t="s">
        <v>10</v>
      </c>
      <c r="B293" s="63" t="s">
        <v>11</v>
      </c>
      <c r="C293" s="63" t="s">
        <v>12</v>
      </c>
      <c r="D293" s="63" t="s">
        <v>13</v>
      </c>
      <c r="E293" s="63" t="s">
        <v>3756</v>
      </c>
      <c r="F293" s="63"/>
      <c r="G293" s="63" t="s">
        <v>1353</v>
      </c>
      <c r="H293" s="63"/>
      <c r="I293" s="63"/>
      <c r="J293" s="63" t="s">
        <v>1354</v>
      </c>
      <c r="K293" s="63"/>
      <c r="L293" s="63"/>
      <c r="M293" s="63" t="s">
        <v>1355</v>
      </c>
      <c r="N293" s="63" t="s">
        <v>5387</v>
      </c>
      <c r="O293" s="63" t="s">
        <v>15</v>
      </c>
      <c r="P293" s="63" t="s">
        <v>16</v>
      </c>
      <c r="Q293" s="63" t="s">
        <v>35</v>
      </c>
      <c r="R293" s="63" t="s">
        <v>8666</v>
      </c>
      <c r="S293" s="63" t="s">
        <v>47</v>
      </c>
      <c r="T293" s="63"/>
      <c r="U293" s="63"/>
      <c r="V293" s="63" t="s">
        <v>4164</v>
      </c>
      <c r="W293" s="63" t="s">
        <v>78</v>
      </c>
      <c r="X293" s="63" t="s">
        <v>1359</v>
      </c>
      <c r="Y293" s="429">
        <v>45316</v>
      </c>
      <c r="Z293" s="430">
        <v>47144</v>
      </c>
      <c r="AA293" s="63" t="s">
        <v>4158</v>
      </c>
      <c r="AB293" s="63" t="s">
        <v>4159</v>
      </c>
      <c r="AC293" s="63"/>
      <c r="AD293" s="63" t="s">
        <v>4283</v>
      </c>
      <c r="AE293" s="63" t="s">
        <v>4283</v>
      </c>
      <c r="AF293" s="63" t="s">
        <v>4283</v>
      </c>
      <c r="AG293" s="174"/>
      <c r="AH293" s="174"/>
      <c r="AI293" s="174"/>
      <c r="AJ293" s="174"/>
      <c r="AK293" s="174"/>
      <c r="AL293" s="174"/>
      <c r="AM293" s="174"/>
      <c r="AN293" s="174"/>
      <c r="AO293" s="174"/>
      <c r="AP293" s="174"/>
      <c r="AQ293" s="174"/>
      <c r="AR293" s="174" t="s">
        <v>2319</v>
      </c>
      <c r="AS293" s="174">
        <v>2024</v>
      </c>
      <c r="AT293" s="415">
        <v>45458</v>
      </c>
      <c r="AU293" s="174" t="s">
        <v>1351</v>
      </c>
      <c r="AV293" s="419" t="s">
        <v>9212</v>
      </c>
      <c r="AW293" s="424"/>
      <c r="AX293" s="462"/>
      <c r="AY293" s="422"/>
      <c r="AZ293" s="530"/>
      <c r="BA293" s="530"/>
      <c r="BB293" s="422"/>
      <c r="BC293" s="530"/>
      <c r="BD293" s="424"/>
      <c r="BE293" s="462"/>
      <c r="BF293" s="429">
        <v>42349</v>
      </c>
      <c r="BG293" s="426">
        <f t="shared" si="7"/>
        <v>0</v>
      </c>
      <c r="BH293" s="426">
        <f t="shared" si="8"/>
        <v>0</v>
      </c>
      <c r="BI293" s="426">
        <f t="shared" si="9"/>
        <v>0</v>
      </c>
      <c r="BJ293" s="426">
        <f t="shared" si="10"/>
        <v>0</v>
      </c>
      <c r="BK293" s="425" t="b">
        <f t="shared" si="11"/>
        <v>0</v>
      </c>
    </row>
    <row r="294" spans="1:63" ht="15.75" customHeight="1">
      <c r="A294" s="174" t="s">
        <v>10</v>
      </c>
      <c r="B294" s="63" t="s">
        <v>11</v>
      </c>
      <c r="C294" s="63" t="s">
        <v>12</v>
      </c>
      <c r="D294" s="63" t="s">
        <v>13</v>
      </c>
      <c r="E294" s="63" t="s">
        <v>3756</v>
      </c>
      <c r="F294" s="63"/>
      <c r="G294" s="63" t="s">
        <v>1353</v>
      </c>
      <c r="H294" s="63"/>
      <c r="I294" s="63"/>
      <c r="J294" s="63" t="s">
        <v>1354</v>
      </c>
      <c r="K294" s="63"/>
      <c r="L294" s="63"/>
      <c r="M294" s="63" t="s">
        <v>1355</v>
      </c>
      <c r="N294" s="63" t="s">
        <v>5387</v>
      </c>
      <c r="O294" s="63" t="s">
        <v>15</v>
      </c>
      <c r="P294" s="63" t="s">
        <v>16</v>
      </c>
      <c r="Q294" s="63" t="s">
        <v>35</v>
      </c>
      <c r="R294" s="63" t="s">
        <v>8666</v>
      </c>
      <c r="S294" s="63" t="s">
        <v>36</v>
      </c>
      <c r="T294" s="63"/>
      <c r="U294" s="63"/>
      <c r="V294" s="63" t="s">
        <v>4164</v>
      </c>
      <c r="W294" s="63" t="s">
        <v>37</v>
      </c>
      <c r="X294" s="63" t="s">
        <v>1361</v>
      </c>
      <c r="Y294" s="429">
        <v>45316</v>
      </c>
      <c r="Z294" s="430">
        <v>47144</v>
      </c>
      <c r="AA294" s="63" t="s">
        <v>4158</v>
      </c>
      <c r="AB294" s="63" t="s">
        <v>4159</v>
      </c>
      <c r="AC294" s="63"/>
      <c r="AD294" s="63" t="s">
        <v>4283</v>
      </c>
      <c r="AE294" s="63" t="s">
        <v>4283</v>
      </c>
      <c r="AF294" s="63" t="s">
        <v>4283</v>
      </c>
      <c r="AG294" s="174"/>
      <c r="AH294" s="174"/>
      <c r="AI294" s="174"/>
      <c r="AJ294" s="174"/>
      <c r="AK294" s="174"/>
      <c r="AL294" s="174"/>
      <c r="AM294" s="174"/>
      <c r="AN294" s="174"/>
      <c r="AO294" s="174"/>
      <c r="AP294" s="174"/>
      <c r="AQ294" s="174"/>
      <c r="AR294" s="174" t="s">
        <v>2319</v>
      </c>
      <c r="AS294" s="174">
        <v>2024</v>
      </c>
      <c r="AT294" s="415">
        <v>45458</v>
      </c>
      <c r="AU294" s="174" t="s">
        <v>1351</v>
      </c>
      <c r="AV294" s="437" t="s">
        <v>5388</v>
      </c>
      <c r="AW294" s="424"/>
      <c r="AX294" s="462"/>
      <c r="AY294" s="422"/>
      <c r="AZ294" s="530"/>
      <c r="BA294" s="530"/>
      <c r="BB294" s="422"/>
      <c r="BC294" s="530"/>
      <c r="BD294" s="424"/>
      <c r="BE294" s="462"/>
      <c r="BF294" s="426"/>
      <c r="BG294" s="426">
        <f t="shared" si="7"/>
        <v>0</v>
      </c>
      <c r="BH294" s="426">
        <f t="shared" si="8"/>
        <v>0</v>
      </c>
      <c r="BI294" s="426">
        <f t="shared" si="9"/>
        <v>0</v>
      </c>
      <c r="BJ294" s="426">
        <f t="shared" si="10"/>
        <v>0</v>
      </c>
      <c r="BK294" s="425" t="b">
        <f t="shared" si="11"/>
        <v>0</v>
      </c>
    </row>
    <row r="295" spans="1:63" ht="15.75" customHeight="1">
      <c r="A295" s="703" t="s">
        <v>10</v>
      </c>
      <c r="B295" s="703" t="s">
        <v>11</v>
      </c>
      <c r="C295" s="703" t="s">
        <v>12</v>
      </c>
      <c r="D295" s="703" t="s">
        <v>13</v>
      </c>
      <c r="E295" s="703" t="s">
        <v>28</v>
      </c>
      <c r="F295" s="703"/>
      <c r="G295" s="703" t="s">
        <v>1353</v>
      </c>
      <c r="H295" s="703"/>
      <c r="I295" s="703"/>
      <c r="J295" s="703" t="s">
        <v>1354</v>
      </c>
      <c r="K295" s="703"/>
      <c r="L295" s="703"/>
      <c r="M295" s="703" t="s">
        <v>1355</v>
      </c>
      <c r="N295" s="703"/>
      <c r="O295" s="703" t="s">
        <v>15</v>
      </c>
      <c r="P295" s="703" t="s">
        <v>16</v>
      </c>
      <c r="Q295" s="703" t="s">
        <v>35</v>
      </c>
      <c r="R295" s="703" t="s">
        <v>8666</v>
      </c>
      <c r="S295" s="703" t="s">
        <v>1362</v>
      </c>
      <c r="T295" s="703"/>
      <c r="U295" s="703"/>
      <c r="V295" s="703" t="s">
        <v>4164</v>
      </c>
      <c r="W295" s="703" t="s">
        <v>37</v>
      </c>
      <c r="X295" s="703" t="s">
        <v>1363</v>
      </c>
      <c r="Y295" s="704">
        <v>43804</v>
      </c>
      <c r="Z295" s="703"/>
      <c r="AA295" s="731" t="s">
        <v>4646</v>
      </c>
      <c r="AB295" s="703" t="s">
        <v>4159</v>
      </c>
      <c r="AC295" s="703"/>
      <c r="AD295" s="703" t="s">
        <v>6406</v>
      </c>
      <c r="AE295" s="703" t="s">
        <v>9213</v>
      </c>
      <c r="AF295" s="723">
        <v>44258</v>
      </c>
      <c r="AG295" s="703"/>
      <c r="AH295" s="703"/>
      <c r="AI295" s="705">
        <v>45049</v>
      </c>
      <c r="AJ295" s="703" t="s">
        <v>8675</v>
      </c>
      <c r="AK295" s="703"/>
      <c r="AL295" s="703"/>
      <c r="AM295" s="703"/>
      <c r="AN295" s="703"/>
      <c r="AO295" s="703"/>
      <c r="AP295" s="703"/>
      <c r="AQ295" s="703"/>
      <c r="AR295" s="703" t="s">
        <v>2317</v>
      </c>
      <c r="AS295" s="703">
        <v>2023</v>
      </c>
      <c r="AT295" s="706">
        <v>45051</v>
      </c>
      <c r="AU295" s="703" t="s">
        <v>2323</v>
      </c>
      <c r="AV295" s="707" t="s">
        <v>8961</v>
      </c>
      <c r="AW295" s="708"/>
      <c r="AX295" s="709"/>
      <c r="AY295" s="422"/>
      <c r="AZ295" s="730"/>
      <c r="BA295" s="730"/>
      <c r="BB295" s="422"/>
      <c r="BC295" s="730"/>
      <c r="BD295" s="708"/>
      <c r="BE295" s="709"/>
      <c r="BF295" s="710"/>
      <c r="BG295" s="710">
        <f t="shared" si="7"/>
        <v>0</v>
      </c>
      <c r="BH295" s="710">
        <f t="shared" si="8"/>
        <v>0</v>
      </c>
      <c r="BI295" s="710">
        <f t="shared" si="9"/>
        <v>0</v>
      </c>
      <c r="BJ295" s="710">
        <f t="shared" si="10"/>
        <v>0</v>
      </c>
      <c r="BK295" s="709" t="b">
        <f t="shared" si="11"/>
        <v>0</v>
      </c>
    </row>
    <row r="296" spans="1:63" ht="15.75" customHeight="1">
      <c r="A296" s="174" t="s">
        <v>10</v>
      </c>
      <c r="B296" s="63" t="s">
        <v>11</v>
      </c>
      <c r="C296" s="63" t="s">
        <v>12</v>
      </c>
      <c r="D296" s="63" t="s">
        <v>13</v>
      </c>
      <c r="E296" s="63" t="s">
        <v>3756</v>
      </c>
      <c r="F296" s="63"/>
      <c r="G296" s="63" t="s">
        <v>390</v>
      </c>
      <c r="H296" s="63"/>
      <c r="I296" s="63"/>
      <c r="J296" s="63" t="s">
        <v>391</v>
      </c>
      <c r="K296" s="63"/>
      <c r="L296" s="63"/>
      <c r="M296" s="63" t="s">
        <v>5390</v>
      </c>
      <c r="N296" s="63"/>
      <c r="O296" s="63" t="s">
        <v>15</v>
      </c>
      <c r="P296" s="63" t="s">
        <v>16</v>
      </c>
      <c r="Q296" s="63" t="s">
        <v>21</v>
      </c>
      <c r="R296" s="63" t="s">
        <v>3006</v>
      </c>
      <c r="S296" s="63"/>
      <c r="T296" s="63" t="s">
        <v>392</v>
      </c>
      <c r="U296" s="63"/>
      <c r="V296" s="63" t="s">
        <v>22</v>
      </c>
      <c r="W296" s="63" t="s">
        <v>393</v>
      </c>
      <c r="X296" s="63">
        <v>201407020189</v>
      </c>
      <c r="Y296" s="429">
        <v>45428</v>
      </c>
      <c r="Z296" s="430">
        <v>47255</v>
      </c>
      <c r="AA296" s="63" t="s">
        <v>4158</v>
      </c>
      <c r="AB296" s="63" t="s">
        <v>4159</v>
      </c>
      <c r="AC296" s="63"/>
      <c r="AD296" s="63" t="s">
        <v>5391</v>
      </c>
      <c r="AE296" s="63" t="s">
        <v>22</v>
      </c>
      <c r="AF296" s="63" t="s">
        <v>22</v>
      </c>
      <c r="AG296" s="174"/>
      <c r="AH296" s="174"/>
      <c r="AI296" s="174"/>
      <c r="AJ296" s="174"/>
      <c r="AK296" s="174"/>
      <c r="AL296" s="174"/>
      <c r="AM296" s="174"/>
      <c r="AN296" s="174"/>
      <c r="AO296" s="174"/>
      <c r="AP296" s="174"/>
      <c r="AQ296" s="174"/>
      <c r="AR296" s="174" t="s">
        <v>2317</v>
      </c>
      <c r="AS296" s="174">
        <v>2024</v>
      </c>
      <c r="AT296" s="415">
        <v>45429</v>
      </c>
      <c r="AU296" s="174" t="s">
        <v>1351</v>
      </c>
      <c r="AV296" s="419" t="s">
        <v>5179</v>
      </c>
      <c r="AW296" s="424"/>
      <c r="AX296" s="462"/>
      <c r="AY296" s="422"/>
      <c r="AZ296" s="530"/>
      <c r="BA296" s="530"/>
      <c r="BB296" s="422"/>
      <c r="BC296" s="530"/>
      <c r="BD296" s="424"/>
      <c r="BE296" s="462">
        <v>1</v>
      </c>
      <c r="BF296" s="429">
        <v>41941</v>
      </c>
      <c r="BG296" s="426">
        <f t="shared" si="7"/>
        <v>0</v>
      </c>
      <c r="BH296" s="426">
        <f t="shared" si="8"/>
        <v>0</v>
      </c>
      <c r="BI296" s="426">
        <f t="shared" si="9"/>
        <v>0</v>
      </c>
      <c r="BJ296" s="426">
        <f t="shared" si="10"/>
        <v>0</v>
      </c>
      <c r="BK296" s="425" t="b">
        <f t="shared" si="11"/>
        <v>0</v>
      </c>
    </row>
    <row r="297" spans="1:63" ht="15.75" customHeight="1">
      <c r="A297" s="703" t="s">
        <v>10</v>
      </c>
      <c r="B297" s="703" t="s">
        <v>11</v>
      </c>
      <c r="C297" s="703" t="s">
        <v>12</v>
      </c>
      <c r="D297" s="703" t="s">
        <v>13</v>
      </c>
      <c r="E297" s="703" t="s">
        <v>28</v>
      </c>
      <c r="F297" s="703"/>
      <c r="G297" s="703" t="s">
        <v>988</v>
      </c>
      <c r="H297" s="703"/>
      <c r="I297" s="703"/>
      <c r="J297" s="703" t="s">
        <v>989</v>
      </c>
      <c r="K297" s="703"/>
      <c r="L297" s="703"/>
      <c r="M297" s="703" t="s">
        <v>990</v>
      </c>
      <c r="N297" s="703"/>
      <c r="O297" s="703" t="s">
        <v>15</v>
      </c>
      <c r="P297" s="703" t="s">
        <v>16</v>
      </c>
      <c r="Q297" s="703" t="s">
        <v>21</v>
      </c>
      <c r="R297" s="703" t="s">
        <v>3006</v>
      </c>
      <c r="S297" s="703"/>
      <c r="T297" s="703" t="s">
        <v>376</v>
      </c>
      <c r="U297" s="703"/>
      <c r="V297" s="703" t="s">
        <v>22</v>
      </c>
      <c r="W297" s="703" t="s">
        <v>469</v>
      </c>
      <c r="X297" s="703" t="s">
        <v>991</v>
      </c>
      <c r="Y297" s="704">
        <v>43017</v>
      </c>
      <c r="Z297" s="703"/>
      <c r="AA297" s="703" t="s">
        <v>4158</v>
      </c>
      <c r="AB297" s="703" t="s">
        <v>4159</v>
      </c>
      <c r="AC297" s="703"/>
      <c r="AD297" s="703" t="s">
        <v>6005</v>
      </c>
      <c r="AE297" s="703" t="s">
        <v>9148</v>
      </c>
      <c r="AF297" s="732">
        <v>44615</v>
      </c>
      <c r="AG297" s="703"/>
      <c r="AH297" s="703"/>
      <c r="AI297" s="705">
        <v>44935</v>
      </c>
      <c r="AJ297" s="703" t="s">
        <v>8675</v>
      </c>
      <c r="AK297" s="703"/>
      <c r="AL297" s="703"/>
      <c r="AM297" s="703"/>
      <c r="AN297" s="703"/>
      <c r="AO297" s="703"/>
      <c r="AP297" s="703"/>
      <c r="AQ297" s="703"/>
      <c r="AR297" s="703" t="s">
        <v>2306</v>
      </c>
      <c r="AS297" s="703">
        <v>2023</v>
      </c>
      <c r="AT297" s="706">
        <v>44951</v>
      </c>
      <c r="AU297" s="703" t="s">
        <v>2323</v>
      </c>
      <c r="AV297" s="707" t="s">
        <v>9214</v>
      </c>
      <c r="AW297" s="708"/>
      <c r="AX297" s="709"/>
      <c r="AY297" s="422"/>
      <c r="AZ297" s="730"/>
      <c r="BA297" s="730"/>
      <c r="BB297" s="422"/>
      <c r="BC297" s="730"/>
      <c r="BD297" s="708"/>
      <c r="BE297" s="709"/>
      <c r="BF297" s="710"/>
      <c r="BG297" s="710">
        <f t="shared" si="7"/>
        <v>0</v>
      </c>
      <c r="BH297" s="710">
        <f t="shared" si="8"/>
        <v>0</v>
      </c>
      <c r="BI297" s="710">
        <f t="shared" si="9"/>
        <v>0</v>
      </c>
      <c r="BJ297" s="710">
        <f t="shared" si="10"/>
        <v>0</v>
      </c>
      <c r="BK297" s="709" t="b">
        <f t="shared" si="11"/>
        <v>0</v>
      </c>
    </row>
    <row r="298" spans="1:63" ht="15.75" customHeight="1">
      <c r="A298" s="703" t="s">
        <v>10</v>
      </c>
      <c r="B298" s="703" t="s">
        <v>11</v>
      </c>
      <c r="C298" s="703" t="s">
        <v>378</v>
      </c>
      <c r="D298" s="703" t="s">
        <v>374</v>
      </c>
      <c r="E298" s="703" t="s">
        <v>3756</v>
      </c>
      <c r="F298" s="703"/>
      <c r="G298" s="703" t="s">
        <v>992</v>
      </c>
      <c r="H298" s="703"/>
      <c r="I298" s="703"/>
      <c r="J298" s="703" t="s">
        <v>993</v>
      </c>
      <c r="K298" s="703"/>
      <c r="L298" s="703"/>
      <c r="M298" s="703" t="s">
        <v>994</v>
      </c>
      <c r="N298" s="703"/>
      <c r="O298" s="703" t="s">
        <v>15</v>
      </c>
      <c r="P298" s="703" t="s">
        <v>16</v>
      </c>
      <c r="Q298" s="703" t="s">
        <v>35</v>
      </c>
      <c r="R298" s="703" t="s">
        <v>8666</v>
      </c>
      <c r="S298" s="703" t="s">
        <v>36</v>
      </c>
      <c r="T298" s="703"/>
      <c r="U298" s="703"/>
      <c r="V298" s="703" t="s">
        <v>4164</v>
      </c>
      <c r="W298" s="703" t="s">
        <v>91</v>
      </c>
      <c r="X298" s="703" t="s">
        <v>995</v>
      </c>
      <c r="Y298" s="704">
        <v>42699</v>
      </c>
      <c r="Z298" s="703"/>
      <c r="AA298" s="703" t="s">
        <v>4158</v>
      </c>
      <c r="AB298" s="703" t="s">
        <v>4159</v>
      </c>
      <c r="AC298" s="703"/>
      <c r="AD298" s="703" t="s">
        <v>4283</v>
      </c>
      <c r="AE298" s="703" t="s">
        <v>4283</v>
      </c>
      <c r="AF298" s="703" t="s">
        <v>4283</v>
      </c>
      <c r="AG298" s="703"/>
      <c r="AH298" s="703"/>
      <c r="AI298" s="703"/>
      <c r="AJ298" s="703" t="s">
        <v>2297</v>
      </c>
      <c r="AK298" s="703"/>
      <c r="AL298" s="703"/>
      <c r="AM298" s="703"/>
      <c r="AN298" s="703"/>
      <c r="AO298" s="703"/>
      <c r="AP298" s="703"/>
      <c r="AQ298" s="703"/>
      <c r="AR298" s="703" t="s">
        <v>2335</v>
      </c>
      <c r="AS298" s="703">
        <v>2023</v>
      </c>
      <c r="AT298" s="706">
        <v>45289</v>
      </c>
      <c r="AU298" s="703" t="s">
        <v>2323</v>
      </c>
      <c r="AV298" s="707"/>
      <c r="AW298" s="708"/>
      <c r="AX298" s="709"/>
      <c r="AY298" s="422"/>
      <c r="AZ298" s="730"/>
      <c r="BA298" s="730"/>
      <c r="BB298" s="422"/>
      <c r="BC298" s="730"/>
      <c r="BD298" s="708"/>
      <c r="BE298" s="709"/>
      <c r="BF298" s="710"/>
      <c r="BG298" s="710">
        <f t="shared" si="7"/>
        <v>0</v>
      </c>
      <c r="BH298" s="710">
        <f t="shared" si="8"/>
        <v>0</v>
      </c>
      <c r="BI298" s="710">
        <f t="shared" si="9"/>
        <v>0</v>
      </c>
      <c r="BJ298" s="710">
        <f t="shared" si="10"/>
        <v>0</v>
      </c>
      <c r="BK298" s="709" t="b">
        <f t="shared" si="11"/>
        <v>0</v>
      </c>
    </row>
    <row r="299" spans="1:63" ht="15.75" customHeight="1">
      <c r="A299" s="703" t="s">
        <v>10</v>
      </c>
      <c r="B299" s="703" t="s">
        <v>11</v>
      </c>
      <c r="C299" s="703" t="s">
        <v>176</v>
      </c>
      <c r="D299" s="703" t="s">
        <v>3759</v>
      </c>
      <c r="E299" s="703" t="s">
        <v>3756</v>
      </c>
      <c r="F299" s="703"/>
      <c r="G299" s="703" t="s">
        <v>394</v>
      </c>
      <c r="H299" s="703"/>
      <c r="I299" s="703"/>
      <c r="J299" s="703" t="s">
        <v>395</v>
      </c>
      <c r="K299" s="703"/>
      <c r="L299" s="703"/>
      <c r="M299" s="703" t="s">
        <v>396</v>
      </c>
      <c r="N299" s="703"/>
      <c r="O299" s="703" t="s">
        <v>15</v>
      </c>
      <c r="P299" s="703" t="s">
        <v>16</v>
      </c>
      <c r="Q299" s="703" t="s">
        <v>21</v>
      </c>
      <c r="R299" s="703" t="s">
        <v>3006</v>
      </c>
      <c r="S299" s="703"/>
      <c r="T299" s="703" t="s">
        <v>397</v>
      </c>
      <c r="U299" s="703"/>
      <c r="V299" s="703" t="s">
        <v>22</v>
      </c>
      <c r="W299" s="703" t="s">
        <v>355</v>
      </c>
      <c r="X299" s="703">
        <v>201507020116</v>
      </c>
      <c r="Y299" s="704">
        <v>42185</v>
      </c>
      <c r="Z299" s="703"/>
      <c r="AA299" s="703" t="s">
        <v>4158</v>
      </c>
      <c r="AB299" s="703" t="s">
        <v>4159</v>
      </c>
      <c r="AC299" s="703"/>
      <c r="AD299" s="703" t="s">
        <v>4283</v>
      </c>
      <c r="AE299" s="703" t="s">
        <v>4283</v>
      </c>
      <c r="AF299" s="703" t="s">
        <v>4283</v>
      </c>
      <c r="AG299" s="703"/>
      <c r="AH299" s="703"/>
      <c r="AI299" s="705">
        <v>45429</v>
      </c>
      <c r="AJ299" s="703" t="s">
        <v>8675</v>
      </c>
      <c r="AK299" s="703"/>
      <c r="AL299" s="703"/>
      <c r="AM299" s="703"/>
      <c r="AN299" s="703"/>
      <c r="AO299" s="703"/>
      <c r="AP299" s="703"/>
      <c r="AQ299" s="703"/>
      <c r="AR299" s="703" t="s">
        <v>2317</v>
      </c>
      <c r="AS299" s="703">
        <v>2024</v>
      </c>
      <c r="AT299" s="706">
        <v>45432</v>
      </c>
      <c r="AU299" s="703" t="s">
        <v>2323</v>
      </c>
      <c r="AV299" s="707" t="s">
        <v>9215</v>
      </c>
      <c r="AW299" s="713"/>
      <c r="AX299" s="709"/>
      <c r="AY299" s="714"/>
      <c r="AZ299" s="730"/>
      <c r="BA299" s="730"/>
      <c r="BB299" s="714"/>
      <c r="BC299" s="730"/>
      <c r="BD299" s="713"/>
      <c r="BE299" s="709"/>
      <c r="BF299" s="710"/>
      <c r="BG299" s="710">
        <f t="shared" si="7"/>
        <v>0</v>
      </c>
      <c r="BH299" s="710">
        <f t="shared" si="8"/>
        <v>0</v>
      </c>
      <c r="BI299" s="710">
        <f t="shared" si="9"/>
        <v>0</v>
      </c>
      <c r="BJ299" s="710">
        <f t="shared" si="10"/>
        <v>0</v>
      </c>
      <c r="BK299" s="709" t="b">
        <f t="shared" si="11"/>
        <v>0</v>
      </c>
    </row>
    <row r="300" spans="1:63" ht="15.75" customHeight="1">
      <c r="A300" s="703" t="s">
        <v>10</v>
      </c>
      <c r="B300" s="703" t="s">
        <v>11</v>
      </c>
      <c r="C300" s="703" t="s">
        <v>176</v>
      </c>
      <c r="D300" s="703" t="s">
        <v>3759</v>
      </c>
      <c r="E300" s="703" t="s">
        <v>3756</v>
      </c>
      <c r="F300" s="703"/>
      <c r="G300" s="703" t="s">
        <v>394</v>
      </c>
      <c r="H300" s="703"/>
      <c r="I300" s="703"/>
      <c r="J300" s="703" t="s">
        <v>395</v>
      </c>
      <c r="K300" s="703"/>
      <c r="L300" s="703"/>
      <c r="M300" s="703" t="s">
        <v>396</v>
      </c>
      <c r="N300" s="703"/>
      <c r="O300" s="703" t="s">
        <v>15</v>
      </c>
      <c r="P300" s="703" t="s">
        <v>16</v>
      </c>
      <c r="Q300" s="703" t="s">
        <v>21</v>
      </c>
      <c r="R300" s="703" t="s">
        <v>3006</v>
      </c>
      <c r="S300" s="703"/>
      <c r="T300" s="703" t="s">
        <v>398</v>
      </c>
      <c r="U300" s="703"/>
      <c r="V300" s="703" t="s">
        <v>22</v>
      </c>
      <c r="W300" s="703" t="s">
        <v>355</v>
      </c>
      <c r="X300" s="735" t="s">
        <v>399</v>
      </c>
      <c r="Y300" s="704">
        <v>42185</v>
      </c>
      <c r="Z300" s="703"/>
      <c r="AA300" s="703" t="s">
        <v>4158</v>
      </c>
      <c r="AB300" s="703" t="s">
        <v>4159</v>
      </c>
      <c r="AC300" s="703"/>
      <c r="AD300" s="703" t="s">
        <v>9216</v>
      </c>
      <c r="AE300" s="703" t="s">
        <v>9217</v>
      </c>
      <c r="AF300" s="703" t="s">
        <v>9218</v>
      </c>
      <c r="AG300" s="703"/>
      <c r="AH300" s="703"/>
      <c r="AI300" s="705">
        <v>45429</v>
      </c>
      <c r="AJ300" s="703" t="s">
        <v>8675</v>
      </c>
      <c r="AK300" s="703"/>
      <c r="AL300" s="703"/>
      <c r="AM300" s="703"/>
      <c r="AN300" s="703"/>
      <c r="AO300" s="703"/>
      <c r="AP300" s="703"/>
      <c r="AQ300" s="703"/>
      <c r="AR300" s="703" t="s">
        <v>2317</v>
      </c>
      <c r="AS300" s="703">
        <v>2024</v>
      </c>
      <c r="AT300" s="706">
        <v>45432</v>
      </c>
      <c r="AU300" s="703" t="s">
        <v>2323</v>
      </c>
      <c r="AV300" s="707" t="s">
        <v>9215</v>
      </c>
      <c r="AW300" s="713"/>
      <c r="AX300" s="709"/>
      <c r="AY300" s="714"/>
      <c r="AZ300" s="730"/>
      <c r="BA300" s="730"/>
      <c r="BB300" s="714"/>
      <c r="BC300" s="730"/>
      <c r="BD300" s="713"/>
      <c r="BE300" s="709"/>
      <c r="BF300" s="710"/>
      <c r="BG300" s="710">
        <f t="shared" si="7"/>
        <v>0</v>
      </c>
      <c r="BH300" s="710">
        <f t="shared" si="8"/>
        <v>0</v>
      </c>
      <c r="BI300" s="710">
        <f t="shared" si="9"/>
        <v>0</v>
      </c>
      <c r="BJ300" s="710">
        <f t="shared" si="10"/>
        <v>0</v>
      </c>
      <c r="BK300" s="709" t="b">
        <f t="shared" si="11"/>
        <v>0</v>
      </c>
    </row>
    <row r="301" spans="1:63" ht="15.75" customHeight="1">
      <c r="A301" s="174" t="s">
        <v>10</v>
      </c>
      <c r="B301" s="63" t="s">
        <v>11</v>
      </c>
      <c r="C301" s="63" t="s">
        <v>310</v>
      </c>
      <c r="D301" s="63" t="s">
        <v>1011</v>
      </c>
      <c r="E301" s="63" t="s">
        <v>30</v>
      </c>
      <c r="F301" s="63"/>
      <c r="G301" s="63" t="s">
        <v>1012</v>
      </c>
      <c r="H301" s="63"/>
      <c r="I301" s="63"/>
      <c r="J301" s="63" t="s">
        <v>1013</v>
      </c>
      <c r="K301" s="63"/>
      <c r="L301" s="63"/>
      <c r="M301" s="432" t="s">
        <v>1014</v>
      </c>
      <c r="N301" s="63"/>
      <c r="O301" s="63" t="s">
        <v>15</v>
      </c>
      <c r="P301" s="63" t="s">
        <v>16</v>
      </c>
      <c r="Q301" s="63" t="s">
        <v>35</v>
      </c>
      <c r="R301" s="63" t="s">
        <v>117</v>
      </c>
      <c r="S301" s="63" t="s">
        <v>200</v>
      </c>
      <c r="T301" s="63"/>
      <c r="U301" s="63"/>
      <c r="V301" s="63" t="s">
        <v>4164</v>
      </c>
      <c r="W301" s="63" t="s">
        <v>235</v>
      </c>
      <c r="X301" s="63" t="s">
        <v>1015</v>
      </c>
      <c r="Y301" s="429">
        <v>42970</v>
      </c>
      <c r="Z301" s="430">
        <v>46855</v>
      </c>
      <c r="AA301" s="63" t="s">
        <v>4158</v>
      </c>
      <c r="AB301" s="63" t="s">
        <v>4159</v>
      </c>
      <c r="AC301" s="63"/>
      <c r="AD301" s="63" t="s">
        <v>5393</v>
      </c>
      <c r="AE301" s="63" t="s">
        <v>5394</v>
      </c>
      <c r="AF301" s="429">
        <v>43188</v>
      </c>
      <c r="AG301" s="174"/>
      <c r="AH301" s="174"/>
      <c r="AI301" s="174"/>
      <c r="AJ301" s="174"/>
      <c r="AK301" s="174"/>
      <c r="AL301" s="174"/>
      <c r="AM301" s="174"/>
      <c r="AN301" s="174"/>
      <c r="AO301" s="174"/>
      <c r="AP301" s="174"/>
      <c r="AQ301" s="174"/>
      <c r="AR301" s="174" t="s">
        <v>2324</v>
      </c>
      <c r="AS301" s="174">
        <v>2023</v>
      </c>
      <c r="AT301" s="415">
        <v>45167</v>
      </c>
      <c r="AU301" s="174" t="s">
        <v>1351</v>
      </c>
      <c r="AV301" s="419" t="s">
        <v>9219</v>
      </c>
      <c r="AW301" s="424"/>
      <c r="AX301" s="462"/>
      <c r="AY301" s="422"/>
      <c r="AZ301" s="530"/>
      <c r="BA301" s="530"/>
      <c r="BB301" s="422"/>
      <c r="BC301" s="530"/>
      <c r="BD301" s="424"/>
      <c r="BE301" s="462">
        <v>1</v>
      </c>
      <c r="BF301" s="429">
        <v>42970</v>
      </c>
      <c r="BG301" s="426">
        <f t="shared" si="7"/>
        <v>0</v>
      </c>
      <c r="BH301" s="426">
        <f t="shared" si="8"/>
        <v>0</v>
      </c>
      <c r="BI301" s="426">
        <f t="shared" si="9"/>
        <v>0</v>
      </c>
      <c r="BJ301" s="426">
        <f t="shared" si="10"/>
        <v>0</v>
      </c>
      <c r="BK301" s="425" t="b">
        <f t="shared" si="11"/>
        <v>0</v>
      </c>
    </row>
    <row r="302" spans="1:63" ht="15.75" customHeight="1">
      <c r="A302" s="174" t="s">
        <v>10</v>
      </c>
      <c r="B302" s="63" t="s">
        <v>11</v>
      </c>
      <c r="C302" s="63" t="s">
        <v>310</v>
      </c>
      <c r="D302" s="63" t="s">
        <v>1011</v>
      </c>
      <c r="E302" s="63" t="s">
        <v>30</v>
      </c>
      <c r="F302" s="63"/>
      <c r="G302" s="63" t="s">
        <v>1012</v>
      </c>
      <c r="H302" s="63"/>
      <c r="I302" s="63"/>
      <c r="J302" s="63" t="s">
        <v>1013</v>
      </c>
      <c r="K302" s="63"/>
      <c r="L302" s="63"/>
      <c r="M302" s="432" t="s">
        <v>1014</v>
      </c>
      <c r="N302" s="63"/>
      <c r="O302" s="63" t="s">
        <v>15</v>
      </c>
      <c r="P302" s="63" t="s">
        <v>16</v>
      </c>
      <c r="Q302" s="63" t="s">
        <v>35</v>
      </c>
      <c r="R302" s="63" t="s">
        <v>8666</v>
      </c>
      <c r="S302" s="63" t="s">
        <v>36</v>
      </c>
      <c r="T302" s="63"/>
      <c r="U302" s="63"/>
      <c r="V302" s="63" t="s">
        <v>4164</v>
      </c>
      <c r="W302" s="63" t="s">
        <v>37</v>
      </c>
      <c r="X302" s="63" t="s">
        <v>1016</v>
      </c>
      <c r="Y302" s="429">
        <v>43026</v>
      </c>
      <c r="Z302" s="430">
        <v>46855</v>
      </c>
      <c r="AA302" s="63" t="s">
        <v>4158</v>
      </c>
      <c r="AB302" s="63" t="s">
        <v>4159</v>
      </c>
      <c r="AC302" s="63"/>
      <c r="AD302" s="63" t="s">
        <v>5395</v>
      </c>
      <c r="AE302" s="63" t="s">
        <v>5396</v>
      </c>
      <c r="AF302" s="429">
        <v>44298</v>
      </c>
      <c r="AG302" s="174"/>
      <c r="AH302" s="174"/>
      <c r="AI302" s="174"/>
      <c r="AJ302" s="174"/>
      <c r="AK302" s="174"/>
      <c r="AL302" s="174"/>
      <c r="AM302" s="174"/>
      <c r="AN302" s="174"/>
      <c r="AO302" s="174"/>
      <c r="AP302" s="174"/>
      <c r="AQ302" s="174"/>
      <c r="AR302" s="174" t="s">
        <v>2324</v>
      </c>
      <c r="AS302" s="174">
        <v>2023</v>
      </c>
      <c r="AT302" s="415">
        <v>45167</v>
      </c>
      <c r="AU302" s="174" t="s">
        <v>1351</v>
      </c>
      <c r="AV302" s="419" t="s">
        <v>9220</v>
      </c>
      <c r="AW302" s="424"/>
      <c r="AX302" s="462"/>
      <c r="AY302" s="422"/>
      <c r="AZ302" s="530"/>
      <c r="BA302" s="530"/>
      <c r="BB302" s="422"/>
      <c r="BC302" s="530"/>
      <c r="BD302" s="424"/>
      <c r="BE302" s="462"/>
      <c r="BF302" s="429">
        <v>43026</v>
      </c>
      <c r="BG302" s="426">
        <f t="shared" si="7"/>
        <v>0</v>
      </c>
      <c r="BH302" s="426">
        <f t="shared" si="8"/>
        <v>0</v>
      </c>
      <c r="BI302" s="426">
        <f t="shared" si="9"/>
        <v>0</v>
      </c>
      <c r="BJ302" s="426">
        <f t="shared" si="10"/>
        <v>0</v>
      </c>
      <c r="BK302" s="425" t="b">
        <f t="shared" si="11"/>
        <v>0</v>
      </c>
    </row>
    <row r="303" spans="1:63" ht="15.75" customHeight="1">
      <c r="A303" s="174" t="s">
        <v>10</v>
      </c>
      <c r="B303" s="63" t="s">
        <v>11</v>
      </c>
      <c r="C303" s="63" t="s">
        <v>146</v>
      </c>
      <c r="D303" s="63" t="s">
        <v>1017</v>
      </c>
      <c r="E303" s="63" t="s">
        <v>123</v>
      </c>
      <c r="F303" s="63"/>
      <c r="G303" s="63" t="s">
        <v>1018</v>
      </c>
      <c r="H303" s="63"/>
      <c r="I303" s="63"/>
      <c r="J303" s="63" t="s">
        <v>1019</v>
      </c>
      <c r="K303" s="63"/>
      <c r="L303" s="63"/>
      <c r="M303" s="63" t="s">
        <v>1020</v>
      </c>
      <c r="N303" s="63" t="s">
        <v>5398</v>
      </c>
      <c r="O303" s="63" t="s">
        <v>113</v>
      </c>
      <c r="P303" s="63" t="s">
        <v>226</v>
      </c>
      <c r="Q303" s="63" t="s">
        <v>21</v>
      </c>
      <c r="R303" s="63" t="s">
        <v>117</v>
      </c>
      <c r="S303" s="63"/>
      <c r="T303" s="63" t="s">
        <v>234</v>
      </c>
      <c r="U303" s="63"/>
      <c r="V303" s="63" t="s">
        <v>22</v>
      </c>
      <c r="W303" s="63" t="s">
        <v>235</v>
      </c>
      <c r="X303" s="63" t="s">
        <v>1021</v>
      </c>
      <c r="Y303" s="429">
        <v>45014</v>
      </c>
      <c r="Z303" s="430">
        <v>46842</v>
      </c>
      <c r="AA303" s="63" t="s">
        <v>4158</v>
      </c>
      <c r="AB303" s="63" t="s">
        <v>4168</v>
      </c>
      <c r="AC303" s="63" t="s">
        <v>9221</v>
      </c>
      <c r="AD303" s="63" t="s">
        <v>6122</v>
      </c>
      <c r="AE303" s="63" t="s">
        <v>6123</v>
      </c>
      <c r="AF303" s="435">
        <v>45531</v>
      </c>
      <c r="AG303" s="174"/>
      <c r="AH303" s="174"/>
      <c r="AI303" s="174"/>
      <c r="AJ303" s="174"/>
      <c r="AK303" s="174"/>
      <c r="AL303" s="174"/>
      <c r="AM303" s="174"/>
      <c r="AN303" s="174"/>
      <c r="AO303" s="174"/>
      <c r="AP303" s="174"/>
      <c r="AQ303" s="174"/>
      <c r="AR303" s="174" t="s">
        <v>2315</v>
      </c>
      <c r="AS303" s="174">
        <v>2023</v>
      </c>
      <c r="AT303" s="415">
        <v>45027</v>
      </c>
      <c r="AU303" s="174" t="s">
        <v>1351</v>
      </c>
      <c r="AV303" s="419" t="s">
        <v>9222</v>
      </c>
      <c r="AW303" s="424"/>
      <c r="AX303" s="462"/>
      <c r="AY303" s="422"/>
      <c r="AZ303" s="530"/>
      <c r="BA303" s="530"/>
      <c r="BB303" s="422"/>
      <c r="BC303" s="530"/>
      <c r="BD303" s="424"/>
      <c r="BE303" s="462"/>
      <c r="BF303" s="429">
        <v>44180</v>
      </c>
      <c r="BG303" s="426">
        <f t="shared" si="7"/>
        <v>0</v>
      </c>
      <c r="BH303" s="426">
        <f t="shared" si="8"/>
        <v>0</v>
      </c>
      <c r="BI303" s="426">
        <f t="shared" si="9"/>
        <v>0</v>
      </c>
      <c r="BJ303" s="426">
        <f t="shared" si="10"/>
        <v>0</v>
      </c>
      <c r="BK303" s="425" t="b">
        <f t="shared" si="11"/>
        <v>0</v>
      </c>
    </row>
    <row r="304" spans="1:63" ht="15.75" customHeight="1">
      <c r="A304" s="174" t="s">
        <v>10</v>
      </c>
      <c r="B304" s="63" t="s">
        <v>11</v>
      </c>
      <c r="C304" s="63" t="s">
        <v>146</v>
      </c>
      <c r="D304" s="63" t="s">
        <v>1017</v>
      </c>
      <c r="E304" s="63" t="s">
        <v>123</v>
      </c>
      <c r="F304" s="63"/>
      <c r="G304" s="63" t="s">
        <v>1018</v>
      </c>
      <c r="H304" s="63"/>
      <c r="I304" s="63"/>
      <c r="J304" s="63" t="s">
        <v>1019</v>
      </c>
      <c r="K304" s="63"/>
      <c r="L304" s="63"/>
      <c r="M304" s="63" t="s">
        <v>1020</v>
      </c>
      <c r="N304" s="63" t="s">
        <v>5398</v>
      </c>
      <c r="O304" s="63" t="s">
        <v>113</v>
      </c>
      <c r="P304" s="63" t="s">
        <v>226</v>
      </c>
      <c r="Q304" s="63" t="s">
        <v>5421</v>
      </c>
      <c r="R304" s="63" t="s">
        <v>125</v>
      </c>
      <c r="S304" s="63" t="s">
        <v>3404</v>
      </c>
      <c r="T304" s="63"/>
      <c r="U304" s="63"/>
      <c r="V304" s="63" t="s">
        <v>4164</v>
      </c>
      <c r="W304" s="63" t="s">
        <v>237</v>
      </c>
      <c r="X304" s="63" t="s">
        <v>1022</v>
      </c>
      <c r="Y304" s="429">
        <v>45014</v>
      </c>
      <c r="Z304" s="430">
        <v>46842</v>
      </c>
      <c r="AA304" s="63" t="s">
        <v>4158</v>
      </c>
      <c r="AB304" s="63" t="s">
        <v>4159</v>
      </c>
      <c r="AC304" s="63"/>
      <c r="AD304" s="63" t="s">
        <v>5422</v>
      </c>
      <c r="AE304" s="63" t="s">
        <v>5423</v>
      </c>
      <c r="AF304" s="435">
        <v>44907</v>
      </c>
      <c r="AG304" s="174"/>
      <c r="AH304" s="174"/>
      <c r="AI304" s="174"/>
      <c r="AJ304" s="174"/>
      <c r="AK304" s="174"/>
      <c r="AL304" s="174"/>
      <c r="AM304" s="174"/>
      <c r="AN304" s="174"/>
      <c r="AO304" s="174"/>
      <c r="AP304" s="174"/>
      <c r="AQ304" s="174"/>
      <c r="AR304" s="174" t="s">
        <v>2315</v>
      </c>
      <c r="AS304" s="174">
        <v>2023</v>
      </c>
      <c r="AT304" s="415">
        <v>45027</v>
      </c>
      <c r="AU304" s="174" t="s">
        <v>1351</v>
      </c>
      <c r="AV304" s="419" t="s">
        <v>9223</v>
      </c>
      <c r="AW304" s="424"/>
      <c r="AX304" s="462"/>
      <c r="AY304" s="422"/>
      <c r="AZ304" s="530"/>
      <c r="BA304" s="530"/>
      <c r="BB304" s="422"/>
      <c r="BC304" s="530"/>
      <c r="BD304" s="424"/>
      <c r="BE304" s="462"/>
      <c r="BF304" s="429">
        <v>44181</v>
      </c>
      <c r="BG304" s="426">
        <f t="shared" si="7"/>
        <v>0</v>
      </c>
      <c r="BH304" s="426">
        <f t="shared" si="8"/>
        <v>0</v>
      </c>
      <c r="BI304" s="426">
        <f t="shared" si="9"/>
        <v>0</v>
      </c>
      <c r="BJ304" s="426">
        <f t="shared" si="10"/>
        <v>0</v>
      </c>
      <c r="BK304" s="425" t="b">
        <f t="shared" si="11"/>
        <v>0</v>
      </c>
    </row>
    <row r="305" spans="1:63" ht="15.75" customHeight="1">
      <c r="A305" s="174" t="s">
        <v>10</v>
      </c>
      <c r="B305" s="63" t="s">
        <v>11</v>
      </c>
      <c r="C305" s="63" t="s">
        <v>146</v>
      </c>
      <c r="D305" s="63" t="s">
        <v>1017</v>
      </c>
      <c r="E305" s="63" t="s">
        <v>123</v>
      </c>
      <c r="F305" s="63"/>
      <c r="G305" s="63" t="s">
        <v>1018</v>
      </c>
      <c r="H305" s="63"/>
      <c r="I305" s="63"/>
      <c r="J305" s="63" t="s">
        <v>1019</v>
      </c>
      <c r="K305" s="63"/>
      <c r="L305" s="63"/>
      <c r="M305" s="63" t="s">
        <v>1020</v>
      </c>
      <c r="N305" s="63" t="s">
        <v>5398</v>
      </c>
      <c r="O305" s="63" t="s">
        <v>113</v>
      </c>
      <c r="P305" s="63" t="s">
        <v>226</v>
      </c>
      <c r="Q305" s="63" t="s">
        <v>35</v>
      </c>
      <c r="R305" s="63" t="s">
        <v>84</v>
      </c>
      <c r="S305" s="63" t="s">
        <v>85</v>
      </c>
      <c r="T305" s="63"/>
      <c r="U305" s="63"/>
      <c r="V305" s="63" t="s">
        <v>4164</v>
      </c>
      <c r="W305" s="63" t="s">
        <v>86</v>
      </c>
      <c r="X305" s="63">
        <v>607022140</v>
      </c>
      <c r="Y305" s="429">
        <v>45014</v>
      </c>
      <c r="Z305" s="430">
        <v>46972</v>
      </c>
      <c r="AA305" s="63" t="s">
        <v>4158</v>
      </c>
      <c r="AB305" s="63" t="s">
        <v>4159</v>
      </c>
      <c r="AC305" s="63"/>
      <c r="AD305" s="63" t="s">
        <v>5400</v>
      </c>
      <c r="AE305" s="63" t="s">
        <v>5401</v>
      </c>
      <c r="AF305" s="63" t="s">
        <v>4283</v>
      </c>
      <c r="AG305" s="174"/>
      <c r="AH305" s="174"/>
      <c r="AI305" s="174"/>
      <c r="AJ305" s="174"/>
      <c r="AK305" s="174"/>
      <c r="AL305" s="174"/>
      <c r="AM305" s="174"/>
      <c r="AN305" s="174"/>
      <c r="AO305" s="174"/>
      <c r="AP305" s="174"/>
      <c r="AQ305" s="174"/>
      <c r="AR305" s="174" t="s">
        <v>2327</v>
      </c>
      <c r="AS305" s="174">
        <v>2023</v>
      </c>
      <c r="AT305" s="415">
        <v>45184</v>
      </c>
      <c r="AU305" s="174" t="s">
        <v>1351</v>
      </c>
      <c r="AV305" s="419" t="s">
        <v>9224</v>
      </c>
      <c r="AW305" s="424"/>
      <c r="AX305" s="462"/>
      <c r="AY305" s="422"/>
      <c r="AZ305" s="530"/>
      <c r="BA305" s="530"/>
      <c r="BB305" s="422"/>
      <c r="BC305" s="530"/>
      <c r="BD305" s="424"/>
      <c r="BE305" s="462">
        <v>1</v>
      </c>
      <c r="BF305" s="429">
        <v>39072</v>
      </c>
      <c r="BG305" s="426">
        <f t="shared" si="7"/>
        <v>0</v>
      </c>
      <c r="BH305" s="426">
        <f t="shared" si="8"/>
        <v>0</v>
      </c>
      <c r="BI305" s="426">
        <f t="shared" si="9"/>
        <v>0</v>
      </c>
      <c r="BJ305" s="426">
        <f t="shared" si="10"/>
        <v>0</v>
      </c>
      <c r="BK305" s="425" t="b">
        <f t="shared" si="11"/>
        <v>0</v>
      </c>
    </row>
    <row r="306" spans="1:63" ht="15.75" customHeight="1">
      <c r="A306" s="174" t="s">
        <v>10</v>
      </c>
      <c r="B306" s="63" t="s">
        <v>11</v>
      </c>
      <c r="C306" s="63" t="s">
        <v>146</v>
      </c>
      <c r="D306" s="63" t="s">
        <v>1017</v>
      </c>
      <c r="E306" s="63" t="s">
        <v>123</v>
      </c>
      <c r="F306" s="63"/>
      <c r="G306" s="63" t="s">
        <v>1018</v>
      </c>
      <c r="H306" s="63"/>
      <c r="I306" s="63"/>
      <c r="J306" s="63" t="s">
        <v>1019</v>
      </c>
      <c r="K306" s="63"/>
      <c r="L306" s="63"/>
      <c r="M306" s="63" t="s">
        <v>1020</v>
      </c>
      <c r="N306" s="63" t="s">
        <v>5398</v>
      </c>
      <c r="O306" s="63" t="s">
        <v>113</v>
      </c>
      <c r="P306" s="63" t="s">
        <v>226</v>
      </c>
      <c r="Q306" s="63" t="s">
        <v>35</v>
      </c>
      <c r="R306" s="63" t="s">
        <v>125</v>
      </c>
      <c r="S306" s="63" t="s">
        <v>1023</v>
      </c>
      <c r="T306" s="63"/>
      <c r="U306" s="63"/>
      <c r="V306" s="63" t="s">
        <v>4164</v>
      </c>
      <c r="W306" s="63" t="s">
        <v>1024</v>
      </c>
      <c r="X306" s="63" t="s">
        <v>1025</v>
      </c>
      <c r="Y306" s="429">
        <v>45014</v>
      </c>
      <c r="Z306" s="430">
        <v>46842</v>
      </c>
      <c r="AA306" s="63" t="s">
        <v>4158</v>
      </c>
      <c r="AB306" s="63" t="s">
        <v>4168</v>
      </c>
      <c r="AC306" s="63" t="s">
        <v>5402</v>
      </c>
      <c r="AD306" s="63" t="s">
        <v>5403</v>
      </c>
      <c r="AE306" s="555" t="s">
        <v>5404</v>
      </c>
      <c r="AF306" s="435">
        <v>44821</v>
      </c>
      <c r="AG306" s="174"/>
      <c r="AH306" s="174"/>
      <c r="AI306" s="174"/>
      <c r="AJ306" s="174"/>
      <c r="AK306" s="174"/>
      <c r="AL306" s="174"/>
      <c r="AM306" s="174"/>
      <c r="AN306" s="174"/>
      <c r="AO306" s="174"/>
      <c r="AP306" s="174"/>
      <c r="AQ306" s="174"/>
      <c r="AR306" s="174" t="s">
        <v>2315</v>
      </c>
      <c r="AS306" s="174">
        <v>2023</v>
      </c>
      <c r="AT306" s="415">
        <v>45027</v>
      </c>
      <c r="AU306" s="174" t="s">
        <v>1351</v>
      </c>
      <c r="AV306" s="419" t="s">
        <v>9225</v>
      </c>
      <c r="AW306" s="424"/>
      <c r="AX306" s="462"/>
      <c r="AY306" s="422"/>
      <c r="AZ306" s="530"/>
      <c r="BA306" s="530"/>
      <c r="BB306" s="422"/>
      <c r="BC306" s="530"/>
      <c r="BD306" s="424"/>
      <c r="BE306" s="462"/>
      <c r="BF306" s="429">
        <v>43753</v>
      </c>
      <c r="BG306" s="426">
        <f t="shared" si="7"/>
        <v>0</v>
      </c>
      <c r="BH306" s="426">
        <f t="shared" si="8"/>
        <v>0</v>
      </c>
      <c r="BI306" s="426">
        <f t="shared" si="9"/>
        <v>0</v>
      </c>
      <c r="BJ306" s="426">
        <f t="shared" si="10"/>
        <v>0</v>
      </c>
      <c r="BK306" s="425" t="b">
        <f t="shared" si="11"/>
        <v>0</v>
      </c>
    </row>
    <row r="307" spans="1:63" ht="15.75" customHeight="1">
      <c r="A307" s="174" t="s">
        <v>10</v>
      </c>
      <c r="B307" s="63" t="s">
        <v>11</v>
      </c>
      <c r="C307" s="63" t="s">
        <v>146</v>
      </c>
      <c r="D307" s="63" t="s">
        <v>1017</v>
      </c>
      <c r="E307" s="63" t="s">
        <v>123</v>
      </c>
      <c r="F307" s="63"/>
      <c r="G307" s="63" t="s">
        <v>1018</v>
      </c>
      <c r="H307" s="63"/>
      <c r="I307" s="63"/>
      <c r="J307" s="63" t="s">
        <v>1019</v>
      </c>
      <c r="K307" s="63"/>
      <c r="L307" s="63"/>
      <c r="M307" s="63" t="s">
        <v>1020</v>
      </c>
      <c r="N307" s="63" t="s">
        <v>5398</v>
      </c>
      <c r="O307" s="63" t="s">
        <v>113</v>
      </c>
      <c r="P307" s="63" t="s">
        <v>226</v>
      </c>
      <c r="Q307" s="63" t="s">
        <v>35</v>
      </c>
      <c r="R307" s="63" t="s">
        <v>143</v>
      </c>
      <c r="S307" s="63" t="s">
        <v>144</v>
      </c>
      <c r="T307" s="63"/>
      <c r="U307" s="63"/>
      <c r="V307" s="63" t="s">
        <v>4164</v>
      </c>
      <c r="W307" s="63" t="s">
        <v>308</v>
      </c>
      <c r="X307" s="63">
        <v>607022143</v>
      </c>
      <c r="Y307" s="429">
        <v>45014</v>
      </c>
      <c r="Z307" s="430">
        <v>46842</v>
      </c>
      <c r="AA307" s="63" t="s">
        <v>4158</v>
      </c>
      <c r="AB307" s="63" t="s">
        <v>4168</v>
      </c>
      <c r="AC307" s="63" t="s">
        <v>5405</v>
      </c>
      <c r="AD307" s="63" t="s">
        <v>5406</v>
      </c>
      <c r="AE307" s="63" t="s">
        <v>5407</v>
      </c>
      <c r="AF307" s="63" t="s">
        <v>4283</v>
      </c>
      <c r="AG307" s="174"/>
      <c r="AH307" s="174"/>
      <c r="AI307" s="174"/>
      <c r="AJ307" s="174"/>
      <c r="AK307" s="174"/>
      <c r="AL307" s="174"/>
      <c r="AM307" s="174"/>
      <c r="AN307" s="174"/>
      <c r="AO307" s="174"/>
      <c r="AP307" s="174"/>
      <c r="AQ307" s="174"/>
      <c r="AR307" s="174" t="s">
        <v>2315</v>
      </c>
      <c r="AS307" s="174">
        <v>2023</v>
      </c>
      <c r="AT307" s="415">
        <v>45027</v>
      </c>
      <c r="AU307" s="174" t="s">
        <v>1351</v>
      </c>
      <c r="AV307" s="419" t="s">
        <v>9226</v>
      </c>
      <c r="AW307" s="424"/>
      <c r="AX307" s="462"/>
      <c r="AY307" s="422"/>
      <c r="AZ307" s="530"/>
      <c r="BA307" s="530"/>
      <c r="BB307" s="422"/>
      <c r="BC307" s="530"/>
      <c r="BD307" s="424"/>
      <c r="BE307" s="462"/>
      <c r="BF307" s="429">
        <v>39072</v>
      </c>
      <c r="BG307" s="426">
        <f t="shared" si="7"/>
        <v>0</v>
      </c>
      <c r="BH307" s="426">
        <f t="shared" si="8"/>
        <v>0</v>
      </c>
      <c r="BI307" s="426">
        <f t="shared" si="9"/>
        <v>0</v>
      </c>
      <c r="BJ307" s="426">
        <f t="shared" si="10"/>
        <v>0</v>
      </c>
      <c r="BK307" s="425" t="b">
        <f t="shared" si="11"/>
        <v>0</v>
      </c>
    </row>
    <row r="308" spans="1:63" ht="15.75" customHeight="1">
      <c r="A308" s="174" t="s">
        <v>10</v>
      </c>
      <c r="B308" s="63" t="s">
        <v>11</v>
      </c>
      <c r="C308" s="63" t="s">
        <v>146</v>
      </c>
      <c r="D308" s="63" t="s">
        <v>1017</v>
      </c>
      <c r="E308" s="63" t="s">
        <v>123</v>
      </c>
      <c r="F308" s="63"/>
      <c r="G308" s="63" t="s">
        <v>1018</v>
      </c>
      <c r="H308" s="63"/>
      <c r="I308" s="63"/>
      <c r="J308" s="63" t="s">
        <v>1019</v>
      </c>
      <c r="K308" s="63"/>
      <c r="L308" s="63"/>
      <c r="M308" s="63" t="s">
        <v>1020</v>
      </c>
      <c r="N308" s="63" t="s">
        <v>5398</v>
      </c>
      <c r="O308" s="63" t="s">
        <v>113</v>
      </c>
      <c r="P308" s="63" t="s">
        <v>226</v>
      </c>
      <c r="Q308" s="63" t="s">
        <v>35</v>
      </c>
      <c r="R308" s="63" t="s">
        <v>8666</v>
      </c>
      <c r="S308" s="63" t="s">
        <v>39</v>
      </c>
      <c r="T308" s="63"/>
      <c r="U308" s="63"/>
      <c r="V308" s="63" t="s">
        <v>4164</v>
      </c>
      <c r="W308" s="63" t="s">
        <v>40</v>
      </c>
      <c r="X308" s="63">
        <v>201307022121</v>
      </c>
      <c r="Y308" s="429">
        <v>45017</v>
      </c>
      <c r="Z308" s="430">
        <v>46845</v>
      </c>
      <c r="AA308" s="63" t="s">
        <v>4158</v>
      </c>
      <c r="AB308" s="63" t="s">
        <v>4168</v>
      </c>
      <c r="AC308" s="63" t="s">
        <v>5408</v>
      </c>
      <c r="AD308" s="63" t="s">
        <v>5409</v>
      </c>
      <c r="AE308" s="63" t="s">
        <v>5410</v>
      </c>
      <c r="AF308" s="430">
        <v>45553</v>
      </c>
      <c r="AG308" s="174"/>
      <c r="AH308" s="174"/>
      <c r="AI308" s="174"/>
      <c r="AJ308" s="174"/>
      <c r="AK308" s="174"/>
      <c r="AL308" s="174"/>
      <c r="AM308" s="174"/>
      <c r="AN308" s="174"/>
      <c r="AO308" s="174"/>
      <c r="AP308" s="174"/>
      <c r="AQ308" s="174"/>
      <c r="AR308" s="174" t="s">
        <v>2315</v>
      </c>
      <c r="AS308" s="174">
        <v>2023</v>
      </c>
      <c r="AT308" s="415">
        <v>45027</v>
      </c>
      <c r="AU308" s="174" t="s">
        <v>1351</v>
      </c>
      <c r="AV308" s="419" t="s">
        <v>9227</v>
      </c>
      <c r="AW308" s="424"/>
      <c r="AX308" s="462"/>
      <c r="AY308" s="422"/>
      <c r="AZ308" s="530"/>
      <c r="BA308" s="530"/>
      <c r="BB308" s="422"/>
      <c r="BC308" s="530"/>
      <c r="BD308" s="424"/>
      <c r="BE308" s="462"/>
      <c r="BF308" s="429">
        <v>41500</v>
      </c>
      <c r="BG308" s="426">
        <f t="shared" si="7"/>
        <v>0</v>
      </c>
      <c r="BH308" s="426">
        <f t="shared" si="8"/>
        <v>0</v>
      </c>
      <c r="BI308" s="426">
        <f t="shared" si="9"/>
        <v>0</v>
      </c>
      <c r="BJ308" s="426">
        <f t="shared" si="10"/>
        <v>0</v>
      </c>
      <c r="BK308" s="425" t="b">
        <f t="shared" si="11"/>
        <v>0</v>
      </c>
    </row>
    <row r="309" spans="1:63" ht="15.75" customHeight="1">
      <c r="A309" s="174" t="s">
        <v>10</v>
      </c>
      <c r="B309" s="63" t="s">
        <v>11</v>
      </c>
      <c r="C309" s="63" t="s">
        <v>146</v>
      </c>
      <c r="D309" s="63" t="s">
        <v>1017</v>
      </c>
      <c r="E309" s="63" t="s">
        <v>123</v>
      </c>
      <c r="F309" s="63"/>
      <c r="G309" s="63" t="s">
        <v>1018</v>
      </c>
      <c r="H309" s="63"/>
      <c r="I309" s="63"/>
      <c r="J309" s="63" t="s">
        <v>1019</v>
      </c>
      <c r="K309" s="63"/>
      <c r="L309" s="63"/>
      <c r="M309" s="63" t="s">
        <v>1020</v>
      </c>
      <c r="N309" s="63" t="s">
        <v>5398</v>
      </c>
      <c r="O309" s="63" t="s">
        <v>113</v>
      </c>
      <c r="P309" s="63" t="s">
        <v>226</v>
      </c>
      <c r="Q309" s="63" t="s">
        <v>35</v>
      </c>
      <c r="R309" s="63" t="s">
        <v>104</v>
      </c>
      <c r="S309" s="63" t="s">
        <v>105</v>
      </c>
      <c r="T309" s="63"/>
      <c r="U309" s="63"/>
      <c r="V309" s="63" t="s">
        <v>4164</v>
      </c>
      <c r="W309" s="63" t="s">
        <v>106</v>
      </c>
      <c r="X309" s="63">
        <v>607022142</v>
      </c>
      <c r="Y309" s="429">
        <v>45014</v>
      </c>
      <c r="Z309" s="430">
        <v>46842</v>
      </c>
      <c r="AA309" s="63" t="s">
        <v>4158</v>
      </c>
      <c r="AB309" s="63" t="s">
        <v>4159</v>
      </c>
      <c r="AC309" s="63"/>
      <c r="AD309" s="63" t="s">
        <v>5411</v>
      </c>
      <c r="AE309" s="63" t="s">
        <v>5412</v>
      </c>
      <c r="AF309" s="430">
        <v>45042</v>
      </c>
      <c r="AG309" s="174"/>
      <c r="AH309" s="174"/>
      <c r="AI309" s="174"/>
      <c r="AJ309" s="174"/>
      <c r="AK309" s="174"/>
      <c r="AL309" s="174"/>
      <c r="AM309" s="174"/>
      <c r="AN309" s="174"/>
      <c r="AO309" s="174"/>
      <c r="AP309" s="174"/>
      <c r="AQ309" s="174"/>
      <c r="AR309" s="174" t="s">
        <v>2315</v>
      </c>
      <c r="AS309" s="174">
        <v>2023</v>
      </c>
      <c r="AT309" s="415">
        <v>45027</v>
      </c>
      <c r="AU309" s="174" t="s">
        <v>1351</v>
      </c>
      <c r="AV309" s="419" t="s">
        <v>9228</v>
      </c>
      <c r="AW309" s="424"/>
      <c r="AX309" s="462"/>
      <c r="AY309" s="422"/>
      <c r="AZ309" s="530"/>
      <c r="BA309" s="530"/>
      <c r="BB309" s="422"/>
      <c r="BC309" s="530"/>
      <c r="BD309" s="424"/>
      <c r="BE309" s="462"/>
      <c r="BF309" s="429">
        <v>39072</v>
      </c>
      <c r="BG309" s="426">
        <f t="shared" si="7"/>
        <v>0</v>
      </c>
      <c r="BH309" s="426">
        <f t="shared" si="8"/>
        <v>0</v>
      </c>
      <c r="BI309" s="426">
        <f t="shared" si="9"/>
        <v>0</v>
      </c>
      <c r="BJ309" s="426">
        <f t="shared" si="10"/>
        <v>0</v>
      </c>
      <c r="BK309" s="425" t="b">
        <f t="shared" si="11"/>
        <v>0</v>
      </c>
    </row>
    <row r="310" spans="1:63" ht="15.75" customHeight="1">
      <c r="A310" s="174" t="s">
        <v>10</v>
      </c>
      <c r="B310" s="63" t="s">
        <v>11</v>
      </c>
      <c r="C310" s="63" t="s">
        <v>509</v>
      </c>
      <c r="D310" s="63" t="s">
        <v>1026</v>
      </c>
      <c r="E310" s="63" t="s">
        <v>28</v>
      </c>
      <c r="F310" s="63"/>
      <c r="G310" s="63" t="s">
        <v>1027</v>
      </c>
      <c r="H310" s="63"/>
      <c r="I310" s="63"/>
      <c r="J310" s="63" t="s">
        <v>1028</v>
      </c>
      <c r="K310" s="63"/>
      <c r="L310" s="63"/>
      <c r="M310" s="63" t="s">
        <v>1029</v>
      </c>
      <c r="N310" s="63" t="s">
        <v>5414</v>
      </c>
      <c r="O310" s="63" t="s">
        <v>113</v>
      </c>
      <c r="P310" s="63" t="s">
        <v>226</v>
      </c>
      <c r="Q310" s="63" t="s">
        <v>35</v>
      </c>
      <c r="R310" s="63" t="s">
        <v>84</v>
      </c>
      <c r="S310" s="63" t="s">
        <v>93</v>
      </c>
      <c r="T310" s="63"/>
      <c r="U310" s="63"/>
      <c r="V310" s="63" t="s">
        <v>4213</v>
      </c>
      <c r="W310" s="63" t="s">
        <v>94</v>
      </c>
      <c r="X310" s="174" t="s">
        <v>1030</v>
      </c>
      <c r="Y310" s="429">
        <v>45443</v>
      </c>
      <c r="Z310" s="430">
        <v>47270</v>
      </c>
      <c r="AA310" s="63" t="s">
        <v>4158</v>
      </c>
      <c r="AB310" s="63" t="s">
        <v>4159</v>
      </c>
      <c r="AC310" s="63"/>
      <c r="AD310" s="174" t="s">
        <v>5415</v>
      </c>
      <c r="AE310" s="174" t="s">
        <v>5416</v>
      </c>
      <c r="AF310" s="556">
        <v>45705</v>
      </c>
      <c r="AG310" s="174"/>
      <c r="AH310" s="174"/>
      <c r="AI310" s="174"/>
      <c r="AJ310" s="174"/>
      <c r="AK310" s="174"/>
      <c r="AL310" s="174"/>
      <c r="AM310" s="174"/>
      <c r="AN310" s="174"/>
      <c r="AO310" s="174"/>
      <c r="AP310" s="174"/>
      <c r="AQ310" s="174"/>
      <c r="AR310" s="174" t="s">
        <v>2319</v>
      </c>
      <c r="AS310" s="174">
        <v>2024</v>
      </c>
      <c r="AT310" s="415">
        <v>45458</v>
      </c>
      <c r="AU310" s="174" t="s">
        <v>1351</v>
      </c>
      <c r="AV310" s="419" t="s">
        <v>9229</v>
      </c>
      <c r="AW310" s="424"/>
      <c r="AX310" s="462"/>
      <c r="AY310" s="422"/>
      <c r="AZ310" s="530"/>
      <c r="BA310" s="530"/>
      <c r="BB310" s="422"/>
      <c r="BC310" s="530"/>
      <c r="BD310" s="424"/>
      <c r="BE310" s="462"/>
      <c r="BF310" s="174">
        <v>2021</v>
      </c>
      <c r="BG310" s="426">
        <f t="shared" si="7"/>
        <v>0</v>
      </c>
      <c r="BH310" s="426">
        <f t="shared" si="8"/>
        <v>0</v>
      </c>
      <c r="BI310" s="426">
        <f t="shared" si="9"/>
        <v>0</v>
      </c>
      <c r="BJ310" s="426">
        <f t="shared" si="10"/>
        <v>0</v>
      </c>
      <c r="BK310" s="425" t="b">
        <f t="shared" si="11"/>
        <v>0</v>
      </c>
    </row>
    <row r="311" spans="1:63" ht="15.75" customHeight="1">
      <c r="A311" s="174" t="s">
        <v>10</v>
      </c>
      <c r="B311" s="63" t="s">
        <v>11</v>
      </c>
      <c r="C311" s="63" t="s">
        <v>509</v>
      </c>
      <c r="D311" s="63" t="s">
        <v>1026</v>
      </c>
      <c r="E311" s="63" t="s">
        <v>28</v>
      </c>
      <c r="F311" s="63"/>
      <c r="G311" s="63" t="s">
        <v>1027</v>
      </c>
      <c r="H311" s="63"/>
      <c r="I311" s="63"/>
      <c r="J311" s="63" t="s">
        <v>1028</v>
      </c>
      <c r="K311" s="63"/>
      <c r="L311" s="63"/>
      <c r="M311" s="63" t="s">
        <v>1031</v>
      </c>
      <c r="N311" s="63" t="s">
        <v>5414</v>
      </c>
      <c r="O311" s="63" t="s">
        <v>113</v>
      </c>
      <c r="P311" s="63" t="s">
        <v>226</v>
      </c>
      <c r="Q311" s="63" t="s">
        <v>35</v>
      </c>
      <c r="R311" s="63" t="s">
        <v>2230</v>
      </c>
      <c r="S311" s="63" t="s">
        <v>161</v>
      </c>
      <c r="T311" s="63"/>
      <c r="U311" s="63"/>
      <c r="V311" s="63" t="s">
        <v>4157</v>
      </c>
      <c r="W311" s="63" t="s">
        <v>364</v>
      </c>
      <c r="X311" s="174" t="s">
        <v>1032</v>
      </c>
      <c r="Y311" s="429">
        <v>45014</v>
      </c>
      <c r="Z311" s="430">
        <v>46842</v>
      </c>
      <c r="AA311" s="63" t="s">
        <v>4158</v>
      </c>
      <c r="AB311" s="63" t="s">
        <v>4159</v>
      </c>
      <c r="AC311" s="63"/>
      <c r="AD311" s="174" t="s">
        <v>5417</v>
      </c>
      <c r="AE311" s="174" t="s">
        <v>5418</v>
      </c>
      <c r="AF311" s="418">
        <v>44854</v>
      </c>
      <c r="AG311" s="174"/>
      <c r="AH311" s="174"/>
      <c r="AI311" s="174"/>
      <c r="AJ311" s="174"/>
      <c r="AK311" s="174"/>
      <c r="AL311" s="174"/>
      <c r="AM311" s="174"/>
      <c r="AN311" s="174"/>
      <c r="AO311" s="174"/>
      <c r="AP311" s="174"/>
      <c r="AQ311" s="174"/>
      <c r="AR311" s="174" t="s">
        <v>2315</v>
      </c>
      <c r="AS311" s="174">
        <v>2023</v>
      </c>
      <c r="AT311" s="415">
        <v>45029</v>
      </c>
      <c r="AU311" s="174" t="s">
        <v>1351</v>
      </c>
      <c r="AV311" s="419" t="s">
        <v>9230</v>
      </c>
      <c r="AW311" s="424"/>
      <c r="AX311" s="462"/>
      <c r="AY311" s="422"/>
      <c r="AZ311" s="530"/>
      <c r="BA311" s="530"/>
      <c r="BB311" s="422"/>
      <c r="BC311" s="530"/>
      <c r="BD311" s="424"/>
      <c r="BE311" s="462"/>
      <c r="BF311" s="429">
        <v>44335</v>
      </c>
      <c r="BG311" s="426">
        <f t="shared" si="7"/>
        <v>0</v>
      </c>
      <c r="BH311" s="426">
        <f t="shared" si="8"/>
        <v>0</v>
      </c>
      <c r="BI311" s="426">
        <f t="shared" si="9"/>
        <v>0</v>
      </c>
      <c r="BJ311" s="426">
        <f t="shared" si="10"/>
        <v>0</v>
      </c>
      <c r="BK311" s="425" t="b">
        <f t="shared" si="11"/>
        <v>0</v>
      </c>
    </row>
    <row r="312" spans="1:63" ht="15.75" customHeight="1">
      <c r="A312" s="174" t="s">
        <v>10</v>
      </c>
      <c r="B312" s="63" t="s">
        <v>11</v>
      </c>
      <c r="C312" s="63" t="s">
        <v>509</v>
      </c>
      <c r="D312" s="63" t="s">
        <v>1026</v>
      </c>
      <c r="E312" s="63" t="s">
        <v>28</v>
      </c>
      <c r="F312" s="63"/>
      <c r="G312" s="63" t="s">
        <v>1027</v>
      </c>
      <c r="H312" s="63"/>
      <c r="I312" s="63"/>
      <c r="J312" s="63" t="s">
        <v>1028</v>
      </c>
      <c r="K312" s="63"/>
      <c r="L312" s="63"/>
      <c r="M312" s="63" t="s">
        <v>1031</v>
      </c>
      <c r="N312" s="63" t="s">
        <v>5414</v>
      </c>
      <c r="O312" s="63" t="s">
        <v>113</v>
      </c>
      <c r="P312" s="63" t="s">
        <v>226</v>
      </c>
      <c r="Q312" s="63" t="s">
        <v>35</v>
      </c>
      <c r="R312" s="63" t="s">
        <v>125</v>
      </c>
      <c r="S312" s="63" t="s">
        <v>1033</v>
      </c>
      <c r="T312" s="63"/>
      <c r="U312" s="63"/>
      <c r="V312" s="63" t="s">
        <v>4164</v>
      </c>
      <c r="W312" s="63" t="s">
        <v>1034</v>
      </c>
      <c r="X312" s="63" t="s">
        <v>1035</v>
      </c>
      <c r="Y312" s="429">
        <v>45014</v>
      </c>
      <c r="Z312" s="430">
        <v>46842</v>
      </c>
      <c r="AA312" s="63" t="s">
        <v>4158</v>
      </c>
      <c r="AB312" s="63" t="s">
        <v>4159</v>
      </c>
      <c r="AC312" s="63"/>
      <c r="AD312" s="63" t="s">
        <v>5419</v>
      </c>
      <c r="AE312" s="63" t="s">
        <v>5420</v>
      </c>
      <c r="AF312" s="433">
        <v>45414</v>
      </c>
      <c r="AG312" s="174"/>
      <c r="AH312" s="174"/>
      <c r="AI312" s="174"/>
      <c r="AJ312" s="174"/>
      <c r="AK312" s="174"/>
      <c r="AL312" s="174"/>
      <c r="AM312" s="174"/>
      <c r="AN312" s="174"/>
      <c r="AO312" s="174"/>
      <c r="AP312" s="174"/>
      <c r="AQ312" s="174"/>
      <c r="AR312" s="174" t="s">
        <v>2315</v>
      </c>
      <c r="AS312" s="174">
        <v>2023</v>
      </c>
      <c r="AT312" s="415">
        <v>45029</v>
      </c>
      <c r="AU312" s="174" t="s">
        <v>1351</v>
      </c>
      <c r="AV312" s="419" t="s">
        <v>9231</v>
      </c>
      <c r="AW312" s="424"/>
      <c r="AX312" s="462"/>
      <c r="AY312" s="422"/>
      <c r="AZ312" s="530"/>
      <c r="BA312" s="530"/>
      <c r="BB312" s="422"/>
      <c r="BC312" s="530"/>
      <c r="BD312" s="424"/>
      <c r="BE312" s="462"/>
      <c r="BF312" s="429">
        <v>44167</v>
      </c>
      <c r="BG312" s="426">
        <f t="shared" si="7"/>
        <v>0</v>
      </c>
      <c r="BH312" s="426">
        <f t="shared" si="8"/>
        <v>0</v>
      </c>
      <c r="BI312" s="426">
        <f t="shared" si="9"/>
        <v>0</v>
      </c>
      <c r="BJ312" s="426">
        <f t="shared" si="10"/>
        <v>0</v>
      </c>
      <c r="BK312" s="425" t="b">
        <f t="shared" si="11"/>
        <v>0</v>
      </c>
    </row>
    <row r="313" spans="1:63" ht="15.75" customHeight="1">
      <c r="A313" s="174" t="s">
        <v>10</v>
      </c>
      <c r="B313" s="63" t="s">
        <v>11</v>
      </c>
      <c r="C313" s="63" t="s">
        <v>509</v>
      </c>
      <c r="D313" s="63" t="s">
        <v>1026</v>
      </c>
      <c r="E313" s="63" t="s">
        <v>28</v>
      </c>
      <c r="F313" s="63"/>
      <c r="G313" s="63" t="s">
        <v>1027</v>
      </c>
      <c r="H313" s="63"/>
      <c r="I313" s="63"/>
      <c r="J313" s="63" t="s">
        <v>1028</v>
      </c>
      <c r="K313" s="63"/>
      <c r="L313" s="63"/>
      <c r="M313" s="63" t="s">
        <v>1031</v>
      </c>
      <c r="N313" s="63" t="s">
        <v>5414</v>
      </c>
      <c r="O313" s="63" t="s">
        <v>113</v>
      </c>
      <c r="P313" s="63" t="s">
        <v>226</v>
      </c>
      <c r="Q313" s="63" t="s">
        <v>5421</v>
      </c>
      <c r="R313" s="63" t="s">
        <v>125</v>
      </c>
      <c r="S313" s="63" t="s">
        <v>3404</v>
      </c>
      <c r="T313" s="63"/>
      <c r="U313" s="63"/>
      <c r="V313" s="63" t="s">
        <v>4164</v>
      </c>
      <c r="W313" s="63" t="s">
        <v>237</v>
      </c>
      <c r="X313" s="63" t="s">
        <v>1036</v>
      </c>
      <c r="Y313" s="429">
        <v>45014</v>
      </c>
      <c r="Z313" s="430">
        <v>46842</v>
      </c>
      <c r="AA313" s="63" t="s">
        <v>4158</v>
      </c>
      <c r="AB313" s="63" t="s">
        <v>4159</v>
      </c>
      <c r="AC313" s="63"/>
      <c r="AD313" s="63" t="s">
        <v>5422</v>
      </c>
      <c r="AE313" s="63" t="s">
        <v>5423</v>
      </c>
      <c r="AF313" s="435">
        <v>44177</v>
      </c>
      <c r="AG313" s="174"/>
      <c r="AH313" s="174"/>
      <c r="AI313" s="174"/>
      <c r="AJ313" s="174"/>
      <c r="AK313" s="174"/>
      <c r="AL313" s="174"/>
      <c r="AM313" s="174"/>
      <c r="AN313" s="174"/>
      <c r="AO313" s="174"/>
      <c r="AP313" s="174"/>
      <c r="AQ313" s="174"/>
      <c r="AR313" s="174" t="s">
        <v>2315</v>
      </c>
      <c r="AS313" s="174">
        <v>2023</v>
      </c>
      <c r="AT313" s="415">
        <v>45029</v>
      </c>
      <c r="AU313" s="174" t="s">
        <v>1351</v>
      </c>
      <c r="AV313" s="419" t="s">
        <v>9232</v>
      </c>
      <c r="AW313" s="424"/>
      <c r="AX313" s="462"/>
      <c r="AY313" s="422"/>
      <c r="AZ313" s="530"/>
      <c r="BA313" s="530"/>
      <c r="BB313" s="422"/>
      <c r="BC313" s="530"/>
      <c r="BD313" s="424"/>
      <c r="BE313" s="462"/>
      <c r="BF313" s="429">
        <v>44168</v>
      </c>
      <c r="BG313" s="426">
        <f t="shared" si="7"/>
        <v>0</v>
      </c>
      <c r="BH313" s="426">
        <f t="shared" si="8"/>
        <v>0</v>
      </c>
      <c r="BI313" s="426">
        <f t="shared" si="9"/>
        <v>0</v>
      </c>
      <c r="BJ313" s="426">
        <f t="shared" si="10"/>
        <v>0</v>
      </c>
      <c r="BK313" s="425" t="b">
        <f t="shared" si="11"/>
        <v>0</v>
      </c>
    </row>
    <row r="314" spans="1:63" ht="15.75" customHeight="1">
      <c r="A314" s="174" t="s">
        <v>10</v>
      </c>
      <c r="B314" s="63" t="s">
        <v>11</v>
      </c>
      <c r="C314" s="63" t="s">
        <v>509</v>
      </c>
      <c r="D314" s="63" t="s">
        <v>1026</v>
      </c>
      <c r="E314" s="63" t="s">
        <v>28</v>
      </c>
      <c r="F314" s="63"/>
      <c r="G314" s="63" t="s">
        <v>1027</v>
      </c>
      <c r="H314" s="63"/>
      <c r="I314" s="63"/>
      <c r="J314" s="63" t="s">
        <v>1028</v>
      </c>
      <c r="K314" s="63"/>
      <c r="L314" s="63"/>
      <c r="M314" s="63" t="s">
        <v>1031</v>
      </c>
      <c r="N314" s="63" t="s">
        <v>5414</v>
      </c>
      <c r="O314" s="63" t="s">
        <v>113</v>
      </c>
      <c r="P314" s="63" t="s">
        <v>226</v>
      </c>
      <c r="Q314" s="63" t="s">
        <v>35</v>
      </c>
      <c r="R314" s="63" t="s">
        <v>107</v>
      </c>
      <c r="S314" s="63" t="s">
        <v>191</v>
      </c>
      <c r="T314" s="63"/>
      <c r="U314" s="63"/>
      <c r="V314" s="63" t="s">
        <v>4164</v>
      </c>
      <c r="W314" s="63" t="s">
        <v>192</v>
      </c>
      <c r="X314" s="63" t="s">
        <v>1037</v>
      </c>
      <c r="Y314" s="429">
        <v>45014</v>
      </c>
      <c r="Z314" s="430">
        <v>46842</v>
      </c>
      <c r="AA314" s="63" t="s">
        <v>4158</v>
      </c>
      <c r="AB314" s="63" t="s">
        <v>4159</v>
      </c>
      <c r="AC314" s="63"/>
      <c r="AD314" s="63" t="s">
        <v>5424</v>
      </c>
      <c r="AE314" s="63" t="s">
        <v>5425</v>
      </c>
      <c r="AF314" s="554">
        <v>45671</v>
      </c>
      <c r="AG314" s="174"/>
      <c r="AH314" s="174"/>
      <c r="AI314" s="174"/>
      <c r="AJ314" s="174"/>
      <c r="AK314" s="174"/>
      <c r="AL314" s="174"/>
      <c r="AM314" s="174"/>
      <c r="AN314" s="174"/>
      <c r="AO314" s="174"/>
      <c r="AP314" s="174"/>
      <c r="AQ314" s="174"/>
      <c r="AR314" s="174" t="s">
        <v>2315</v>
      </c>
      <c r="AS314" s="174">
        <v>2023</v>
      </c>
      <c r="AT314" s="415">
        <v>45029</v>
      </c>
      <c r="AU314" s="174" t="s">
        <v>1351</v>
      </c>
      <c r="AV314" s="419" t="s">
        <v>9233</v>
      </c>
      <c r="AW314" s="424"/>
      <c r="AX314" s="462"/>
      <c r="AY314" s="422"/>
      <c r="AZ314" s="530"/>
      <c r="BA314" s="530"/>
      <c r="BB314" s="422"/>
      <c r="BC314" s="530"/>
      <c r="BD314" s="424"/>
      <c r="BE314" s="462"/>
      <c r="BF314" s="429">
        <v>44180</v>
      </c>
      <c r="BG314" s="426">
        <f t="shared" si="7"/>
        <v>0</v>
      </c>
      <c r="BH314" s="426">
        <f t="shared" si="8"/>
        <v>0</v>
      </c>
      <c r="BI314" s="426">
        <f t="shared" si="9"/>
        <v>0</v>
      </c>
      <c r="BJ314" s="426">
        <f t="shared" si="10"/>
        <v>0</v>
      </c>
      <c r="BK314" s="425" t="b">
        <f t="shared" si="11"/>
        <v>0</v>
      </c>
    </row>
    <row r="315" spans="1:63" ht="15.75" customHeight="1">
      <c r="A315" s="703" t="s">
        <v>10</v>
      </c>
      <c r="B315" s="703" t="s">
        <v>11</v>
      </c>
      <c r="C315" s="703" t="s">
        <v>509</v>
      </c>
      <c r="D315" s="703" t="s">
        <v>1026</v>
      </c>
      <c r="E315" s="703" t="s">
        <v>28</v>
      </c>
      <c r="F315" s="703"/>
      <c r="G315" s="703" t="s">
        <v>1027</v>
      </c>
      <c r="H315" s="703"/>
      <c r="I315" s="703"/>
      <c r="J315" s="703" t="s">
        <v>1028</v>
      </c>
      <c r="K315" s="703"/>
      <c r="L315" s="703"/>
      <c r="M315" s="703" t="s">
        <v>1031</v>
      </c>
      <c r="N315" s="703" t="s">
        <v>5414</v>
      </c>
      <c r="O315" s="703" t="s">
        <v>113</v>
      </c>
      <c r="P315" s="703" t="s">
        <v>226</v>
      </c>
      <c r="Q315" s="703" t="s">
        <v>21</v>
      </c>
      <c r="R315" s="703" t="s">
        <v>117</v>
      </c>
      <c r="S315" s="703"/>
      <c r="T315" s="703" t="s">
        <v>234</v>
      </c>
      <c r="U315" s="703"/>
      <c r="V315" s="703" t="s">
        <v>22</v>
      </c>
      <c r="W315" s="703" t="s">
        <v>235</v>
      </c>
      <c r="X315" s="703" t="s">
        <v>1038</v>
      </c>
      <c r="Y315" s="704">
        <v>45014</v>
      </c>
      <c r="Z315" s="705">
        <v>46842</v>
      </c>
      <c r="AA315" s="703" t="s">
        <v>4158</v>
      </c>
      <c r="AB315" s="703" t="s">
        <v>4168</v>
      </c>
      <c r="AC315" s="703" t="s">
        <v>9234</v>
      </c>
      <c r="AD315" s="703" t="s">
        <v>6122</v>
      </c>
      <c r="AE315" s="703" t="s">
        <v>6123</v>
      </c>
      <c r="AF315" s="712">
        <v>45531</v>
      </c>
      <c r="AG315" s="703"/>
      <c r="AH315" s="703"/>
      <c r="AI315" s="705">
        <v>45338</v>
      </c>
      <c r="AJ315" s="703" t="s">
        <v>2286</v>
      </c>
      <c r="AK315" s="703"/>
      <c r="AL315" s="703"/>
      <c r="AM315" s="703"/>
      <c r="AN315" s="703"/>
      <c r="AO315" s="703"/>
      <c r="AP315" s="703"/>
      <c r="AQ315" s="703"/>
      <c r="AR315" s="703" t="s">
        <v>2309</v>
      </c>
      <c r="AS315" s="703">
        <v>2024</v>
      </c>
      <c r="AT315" s="706">
        <v>45338</v>
      </c>
      <c r="AU315" s="703" t="s">
        <v>2323</v>
      </c>
      <c r="AV315" s="707"/>
      <c r="AW315" s="713"/>
      <c r="AX315" s="709"/>
      <c r="AY315" s="714"/>
      <c r="AZ315" s="730"/>
      <c r="BA315" s="730"/>
      <c r="BB315" s="714"/>
      <c r="BC315" s="730"/>
      <c r="BD315" s="713"/>
      <c r="BE315" s="709"/>
      <c r="BF315" s="704">
        <v>44180</v>
      </c>
      <c r="BG315" s="710">
        <f t="shared" si="7"/>
        <v>0</v>
      </c>
      <c r="BH315" s="710">
        <f t="shared" si="8"/>
        <v>0</v>
      </c>
      <c r="BI315" s="710">
        <f t="shared" si="9"/>
        <v>0</v>
      </c>
      <c r="BJ315" s="710">
        <f t="shared" si="10"/>
        <v>0</v>
      </c>
      <c r="BK315" s="709" t="b">
        <f t="shared" si="11"/>
        <v>0</v>
      </c>
    </row>
    <row r="316" spans="1:63" ht="15.75" customHeight="1">
      <c r="A316" s="174" t="s">
        <v>10</v>
      </c>
      <c r="B316" s="63" t="s">
        <v>11</v>
      </c>
      <c r="C316" s="63" t="s">
        <v>509</v>
      </c>
      <c r="D316" s="63" t="s">
        <v>1026</v>
      </c>
      <c r="E316" s="63" t="s">
        <v>28</v>
      </c>
      <c r="F316" s="63"/>
      <c r="G316" s="63" t="s">
        <v>1027</v>
      </c>
      <c r="H316" s="63"/>
      <c r="I316" s="63"/>
      <c r="J316" s="63" t="s">
        <v>1028</v>
      </c>
      <c r="K316" s="63"/>
      <c r="L316" s="63"/>
      <c r="M316" s="63" t="s">
        <v>1031</v>
      </c>
      <c r="N316" s="63" t="s">
        <v>5414</v>
      </c>
      <c r="O316" s="63" t="s">
        <v>113</v>
      </c>
      <c r="P316" s="63" t="s">
        <v>226</v>
      </c>
      <c r="Q316" s="63" t="s">
        <v>35</v>
      </c>
      <c r="R316" s="63" t="s">
        <v>125</v>
      </c>
      <c r="S316" s="63" t="s">
        <v>1023</v>
      </c>
      <c r="T316" s="63"/>
      <c r="U316" s="63"/>
      <c r="V316" s="63" t="s">
        <v>4164</v>
      </c>
      <c r="W316" s="63" t="s">
        <v>1039</v>
      </c>
      <c r="X316" s="63" t="s">
        <v>5426</v>
      </c>
      <c r="Y316" s="429">
        <v>45014</v>
      </c>
      <c r="Z316" s="430">
        <v>46842</v>
      </c>
      <c r="AA316" s="63" t="s">
        <v>4158</v>
      </c>
      <c r="AB316" s="63" t="s">
        <v>4159</v>
      </c>
      <c r="AC316" s="63"/>
      <c r="AD316" s="63" t="s">
        <v>5422</v>
      </c>
      <c r="AE316" s="174" t="s">
        <v>5427</v>
      </c>
      <c r="AF316" s="435">
        <v>44821</v>
      </c>
      <c r="AG316" s="174"/>
      <c r="AH316" s="174"/>
      <c r="AI316" s="174"/>
      <c r="AJ316" s="174"/>
      <c r="AK316" s="174"/>
      <c r="AL316" s="174"/>
      <c r="AM316" s="174"/>
      <c r="AN316" s="174"/>
      <c r="AO316" s="174"/>
      <c r="AP316" s="174"/>
      <c r="AQ316" s="174"/>
      <c r="AR316" s="174" t="s">
        <v>2315</v>
      </c>
      <c r="AS316" s="174">
        <v>2023</v>
      </c>
      <c r="AT316" s="415">
        <v>45029</v>
      </c>
      <c r="AU316" s="174" t="s">
        <v>1351</v>
      </c>
      <c r="AV316" s="419" t="s">
        <v>9235</v>
      </c>
      <c r="AW316" s="424"/>
      <c r="AX316" s="462"/>
      <c r="AY316" s="422"/>
      <c r="AZ316" s="530"/>
      <c r="BA316" s="530"/>
      <c r="BB316" s="422"/>
      <c r="BC316" s="530"/>
      <c r="BD316" s="424"/>
      <c r="BE316" s="462"/>
      <c r="BF316" s="429">
        <v>43752</v>
      </c>
      <c r="BG316" s="426">
        <f t="shared" si="7"/>
        <v>0</v>
      </c>
      <c r="BH316" s="426">
        <f t="shared" si="8"/>
        <v>0</v>
      </c>
      <c r="BI316" s="426">
        <f t="shared" si="9"/>
        <v>0</v>
      </c>
      <c r="BJ316" s="426">
        <f t="shared" si="10"/>
        <v>0</v>
      </c>
      <c r="BK316" s="425" t="b">
        <f t="shared" si="11"/>
        <v>0</v>
      </c>
    </row>
    <row r="317" spans="1:63" ht="15.75" customHeight="1">
      <c r="A317" s="174" t="s">
        <v>10</v>
      </c>
      <c r="B317" s="63" t="s">
        <v>11</v>
      </c>
      <c r="C317" s="63" t="s">
        <v>509</v>
      </c>
      <c r="D317" s="63" t="s">
        <v>1026</v>
      </c>
      <c r="E317" s="63" t="s">
        <v>28</v>
      </c>
      <c r="F317" s="63"/>
      <c r="G317" s="63" t="s">
        <v>1027</v>
      </c>
      <c r="H317" s="63"/>
      <c r="I317" s="63"/>
      <c r="J317" s="63" t="s">
        <v>1028</v>
      </c>
      <c r="K317" s="63"/>
      <c r="L317" s="63"/>
      <c r="M317" s="63" t="s">
        <v>1031</v>
      </c>
      <c r="N317" s="63" t="s">
        <v>5414</v>
      </c>
      <c r="O317" s="63" t="s">
        <v>113</v>
      </c>
      <c r="P317" s="63" t="s">
        <v>226</v>
      </c>
      <c r="Q317" s="63" t="s">
        <v>35</v>
      </c>
      <c r="R317" s="63" t="s">
        <v>104</v>
      </c>
      <c r="S317" s="63" t="s">
        <v>105</v>
      </c>
      <c r="T317" s="63"/>
      <c r="U317" s="63"/>
      <c r="V317" s="63" t="s">
        <v>4164</v>
      </c>
      <c r="W317" s="63" t="s">
        <v>106</v>
      </c>
      <c r="X317" s="63" t="s">
        <v>5428</v>
      </c>
      <c r="Y317" s="429">
        <v>45014</v>
      </c>
      <c r="Z317" s="430">
        <v>46842</v>
      </c>
      <c r="AA317" s="63" t="s">
        <v>4158</v>
      </c>
      <c r="AB317" s="63" t="s">
        <v>4168</v>
      </c>
      <c r="AC317" s="63" t="s">
        <v>5429</v>
      </c>
      <c r="AD317" s="63" t="s">
        <v>5430</v>
      </c>
      <c r="AE317" s="63" t="s">
        <v>5431</v>
      </c>
      <c r="AF317" s="436">
        <v>45023</v>
      </c>
      <c r="AG317" s="174"/>
      <c r="AH317" s="174"/>
      <c r="AI317" s="174"/>
      <c r="AJ317" s="174"/>
      <c r="AK317" s="174"/>
      <c r="AL317" s="174"/>
      <c r="AM317" s="174"/>
      <c r="AN317" s="174"/>
      <c r="AO317" s="174"/>
      <c r="AP317" s="174"/>
      <c r="AQ317" s="174"/>
      <c r="AR317" s="174" t="s">
        <v>2319</v>
      </c>
      <c r="AS317" s="174">
        <v>2023</v>
      </c>
      <c r="AT317" s="415">
        <v>45107</v>
      </c>
      <c r="AU317" s="174" t="s">
        <v>1351</v>
      </c>
      <c r="AV317" s="419" t="s">
        <v>9236</v>
      </c>
      <c r="AW317" s="424"/>
      <c r="AX317" s="462"/>
      <c r="AY317" s="422"/>
      <c r="AZ317" s="530"/>
      <c r="BA317" s="530"/>
      <c r="BB317" s="422"/>
      <c r="BC317" s="530"/>
      <c r="BD317" s="424"/>
      <c r="BE317" s="462"/>
      <c r="BF317" s="429">
        <v>43752</v>
      </c>
      <c r="BG317" s="426">
        <f t="shared" si="7"/>
        <v>0</v>
      </c>
      <c r="BH317" s="426">
        <f t="shared" si="8"/>
        <v>0</v>
      </c>
      <c r="BI317" s="426">
        <f t="shared" si="9"/>
        <v>0</v>
      </c>
      <c r="BJ317" s="426">
        <f t="shared" si="10"/>
        <v>0</v>
      </c>
      <c r="BK317" s="425" t="b">
        <f t="shared" si="11"/>
        <v>0</v>
      </c>
    </row>
    <row r="318" spans="1:63" ht="15.75" customHeight="1">
      <c r="A318" s="174" t="s">
        <v>10</v>
      </c>
      <c r="B318" s="63" t="s">
        <v>11</v>
      </c>
      <c r="C318" s="63" t="s">
        <v>509</v>
      </c>
      <c r="D318" s="63" t="s">
        <v>1026</v>
      </c>
      <c r="E318" s="63" t="s">
        <v>28</v>
      </c>
      <c r="F318" s="63"/>
      <c r="G318" s="63" t="s">
        <v>1027</v>
      </c>
      <c r="H318" s="63"/>
      <c r="I318" s="63"/>
      <c r="J318" s="63" t="s">
        <v>1028</v>
      </c>
      <c r="K318" s="63"/>
      <c r="L318" s="63"/>
      <c r="M318" s="63" t="s">
        <v>1031</v>
      </c>
      <c r="N318" s="63" t="s">
        <v>5414</v>
      </c>
      <c r="O318" s="63" t="s">
        <v>113</v>
      </c>
      <c r="P318" s="63" t="s">
        <v>226</v>
      </c>
      <c r="Q318" s="63" t="s">
        <v>35</v>
      </c>
      <c r="R318" s="63" t="s">
        <v>8666</v>
      </c>
      <c r="S318" s="63" t="s">
        <v>36</v>
      </c>
      <c r="T318" s="63"/>
      <c r="U318" s="63"/>
      <c r="V318" s="63" t="s">
        <v>4164</v>
      </c>
      <c r="W318" s="63" t="s">
        <v>91</v>
      </c>
      <c r="X318" s="63" t="s">
        <v>1040</v>
      </c>
      <c r="Y318" s="429">
        <v>45014</v>
      </c>
      <c r="Z318" s="430">
        <v>46842</v>
      </c>
      <c r="AA318" s="63" t="s">
        <v>4158</v>
      </c>
      <c r="AB318" s="63" t="s">
        <v>4168</v>
      </c>
      <c r="AC318" s="63" t="s">
        <v>5432</v>
      </c>
      <c r="AD318" s="63" t="s">
        <v>5433</v>
      </c>
      <c r="AE318" s="63">
        <v>201907221200205</v>
      </c>
      <c r="AF318" s="464">
        <v>45060</v>
      </c>
      <c r="AG318" s="174"/>
      <c r="AH318" s="174"/>
      <c r="AI318" s="174"/>
      <c r="AJ318" s="174"/>
      <c r="AK318" s="174"/>
      <c r="AL318" s="174"/>
      <c r="AM318" s="174"/>
      <c r="AN318" s="174"/>
      <c r="AO318" s="174"/>
      <c r="AP318" s="174"/>
      <c r="AQ318" s="174"/>
      <c r="AR318" s="174" t="s">
        <v>2315</v>
      </c>
      <c r="AS318" s="174">
        <v>2023</v>
      </c>
      <c r="AT318" s="415">
        <v>45029</v>
      </c>
      <c r="AU318" s="174" t="s">
        <v>1351</v>
      </c>
      <c r="AV318" s="419" t="s">
        <v>9237</v>
      </c>
      <c r="AW318" s="424"/>
      <c r="AX318" s="462"/>
      <c r="AY318" s="422"/>
      <c r="AZ318" s="530"/>
      <c r="BA318" s="530"/>
      <c r="BB318" s="422"/>
      <c r="BC318" s="530"/>
      <c r="BD318" s="424"/>
      <c r="BE318" s="462">
        <v>1</v>
      </c>
      <c r="BF318" s="429">
        <v>43502</v>
      </c>
      <c r="BG318" s="426">
        <f t="shared" si="7"/>
        <v>0</v>
      </c>
      <c r="BH318" s="426">
        <f t="shared" si="8"/>
        <v>0</v>
      </c>
      <c r="BI318" s="426">
        <f t="shared" si="9"/>
        <v>0</v>
      </c>
      <c r="BJ318" s="426">
        <f t="shared" si="10"/>
        <v>0</v>
      </c>
      <c r="BK318" s="425" t="b">
        <f t="shared" si="11"/>
        <v>0</v>
      </c>
    </row>
    <row r="319" spans="1:63" ht="15.75" customHeight="1">
      <c r="A319" s="174" t="s">
        <v>10</v>
      </c>
      <c r="B319" s="63" t="s">
        <v>11</v>
      </c>
      <c r="C319" s="63" t="s">
        <v>509</v>
      </c>
      <c r="D319" s="63" t="s">
        <v>1026</v>
      </c>
      <c r="E319" s="63" t="s">
        <v>28</v>
      </c>
      <c r="F319" s="63"/>
      <c r="G319" s="63" t="s">
        <v>1027</v>
      </c>
      <c r="H319" s="63"/>
      <c r="I319" s="63"/>
      <c r="J319" s="63" t="s">
        <v>1028</v>
      </c>
      <c r="K319" s="63"/>
      <c r="L319" s="63"/>
      <c r="M319" s="63" t="s">
        <v>1031</v>
      </c>
      <c r="N319" s="63" t="s">
        <v>5414</v>
      </c>
      <c r="O319" s="63" t="s">
        <v>113</v>
      </c>
      <c r="P319" s="63" t="s">
        <v>226</v>
      </c>
      <c r="Q319" s="63" t="s">
        <v>35</v>
      </c>
      <c r="R319" s="63" t="s">
        <v>84</v>
      </c>
      <c r="S319" s="63" t="s">
        <v>85</v>
      </c>
      <c r="T319" s="63"/>
      <c r="U319" s="63"/>
      <c r="V319" s="63" t="s">
        <v>4164</v>
      </c>
      <c r="W319" s="63" t="s">
        <v>94</v>
      </c>
      <c r="X319" s="63" t="s">
        <v>1041</v>
      </c>
      <c r="Y319" s="429">
        <v>45014</v>
      </c>
      <c r="Z319" s="430">
        <v>46842</v>
      </c>
      <c r="AA319" s="63" t="s">
        <v>4158</v>
      </c>
      <c r="AB319" s="63" t="s">
        <v>4168</v>
      </c>
      <c r="AC319" s="63" t="s">
        <v>5434</v>
      </c>
      <c r="AD319" s="63" t="s">
        <v>9238</v>
      </c>
      <c r="AE319" s="63" t="s">
        <v>9239</v>
      </c>
      <c r="AF319" s="429">
        <v>44622</v>
      </c>
      <c r="AG319" s="174"/>
      <c r="AH319" s="174"/>
      <c r="AI319" s="174"/>
      <c r="AJ319" s="174"/>
      <c r="AK319" s="174"/>
      <c r="AL319" s="174"/>
      <c r="AM319" s="174"/>
      <c r="AN319" s="174"/>
      <c r="AO319" s="174"/>
      <c r="AP319" s="174"/>
      <c r="AQ319" s="174"/>
      <c r="AR319" s="174" t="s">
        <v>2315</v>
      </c>
      <c r="AS319" s="174">
        <v>2023</v>
      </c>
      <c r="AT319" s="415">
        <v>45029</v>
      </c>
      <c r="AU319" s="174" t="s">
        <v>1351</v>
      </c>
      <c r="AV319" s="419" t="s">
        <v>9240</v>
      </c>
      <c r="AW319" s="424"/>
      <c r="AX319" s="462"/>
      <c r="AY319" s="422"/>
      <c r="AZ319" s="530"/>
      <c r="BA319" s="530"/>
      <c r="BB319" s="422"/>
      <c r="BC319" s="530"/>
      <c r="BD319" s="424"/>
      <c r="BE319" s="462"/>
      <c r="BF319" s="429">
        <v>43118</v>
      </c>
      <c r="BG319" s="426">
        <f t="shared" si="7"/>
        <v>0</v>
      </c>
      <c r="BH319" s="426">
        <f t="shared" si="8"/>
        <v>0</v>
      </c>
      <c r="BI319" s="426">
        <f t="shared" si="9"/>
        <v>0</v>
      </c>
      <c r="BJ319" s="426">
        <f t="shared" si="10"/>
        <v>0</v>
      </c>
      <c r="BK319" s="425" t="b">
        <f t="shared" si="11"/>
        <v>0</v>
      </c>
    </row>
    <row r="320" spans="1:63" ht="15.75" customHeight="1">
      <c r="A320" s="703" t="s">
        <v>10</v>
      </c>
      <c r="B320" s="703" t="s">
        <v>11</v>
      </c>
      <c r="C320" s="703" t="s">
        <v>28</v>
      </c>
      <c r="D320" s="703" t="s">
        <v>977</v>
      </c>
      <c r="E320" s="703" t="s">
        <v>28</v>
      </c>
      <c r="F320" s="703"/>
      <c r="G320" s="703" t="s">
        <v>1042</v>
      </c>
      <c r="H320" s="703"/>
      <c r="I320" s="703"/>
      <c r="J320" s="703" t="s">
        <v>1043</v>
      </c>
      <c r="K320" s="703"/>
      <c r="L320" s="703"/>
      <c r="M320" s="703" t="s">
        <v>1044</v>
      </c>
      <c r="N320" s="703"/>
      <c r="O320" s="703" t="s">
        <v>113</v>
      </c>
      <c r="P320" s="703" t="s">
        <v>226</v>
      </c>
      <c r="Q320" s="703" t="s">
        <v>21</v>
      </c>
      <c r="R320" s="703" t="s">
        <v>117</v>
      </c>
      <c r="S320" s="703"/>
      <c r="T320" s="703" t="s">
        <v>234</v>
      </c>
      <c r="U320" s="703"/>
      <c r="V320" s="703" t="s">
        <v>22</v>
      </c>
      <c r="W320" s="703" t="s">
        <v>235</v>
      </c>
      <c r="X320" s="703" t="s">
        <v>1045</v>
      </c>
      <c r="Y320" s="704">
        <v>45017</v>
      </c>
      <c r="Z320" s="705">
        <v>46845</v>
      </c>
      <c r="AA320" s="703" t="s">
        <v>4158</v>
      </c>
      <c r="AB320" s="703" t="s">
        <v>4168</v>
      </c>
      <c r="AC320" s="703" t="s">
        <v>9241</v>
      </c>
      <c r="AD320" s="703" t="s">
        <v>6122</v>
      </c>
      <c r="AE320" s="703" t="s">
        <v>6123</v>
      </c>
      <c r="AF320" s="712">
        <v>45531</v>
      </c>
      <c r="AG320" s="703"/>
      <c r="AH320" s="703"/>
      <c r="AI320" s="705">
        <v>45170</v>
      </c>
      <c r="AJ320" s="703" t="s">
        <v>8685</v>
      </c>
      <c r="AK320" s="703"/>
      <c r="AL320" s="703"/>
      <c r="AM320" s="703"/>
      <c r="AN320" s="703"/>
      <c r="AO320" s="703"/>
      <c r="AP320" s="703"/>
      <c r="AQ320" s="703"/>
      <c r="AR320" s="703" t="s">
        <v>2327</v>
      </c>
      <c r="AS320" s="703">
        <v>2023</v>
      </c>
      <c r="AT320" s="706">
        <v>45190</v>
      </c>
      <c r="AU320" s="703" t="s">
        <v>2323</v>
      </c>
      <c r="AV320" s="707"/>
      <c r="AW320" s="708"/>
      <c r="AX320" s="709"/>
      <c r="AY320" s="422"/>
      <c r="AZ320" s="730"/>
      <c r="BA320" s="730"/>
      <c r="BB320" s="422"/>
      <c r="BC320" s="730"/>
      <c r="BD320" s="708"/>
      <c r="BE320" s="709"/>
      <c r="BF320" s="704">
        <v>44180</v>
      </c>
      <c r="BG320" s="710">
        <f t="shared" si="7"/>
        <v>0</v>
      </c>
      <c r="BH320" s="710">
        <f t="shared" si="8"/>
        <v>0</v>
      </c>
      <c r="BI320" s="710">
        <f t="shared" si="9"/>
        <v>0</v>
      </c>
      <c r="BJ320" s="710">
        <f t="shared" si="10"/>
        <v>0</v>
      </c>
      <c r="BK320" s="709" t="b">
        <f t="shared" si="11"/>
        <v>0</v>
      </c>
    </row>
    <row r="321" spans="1:63" ht="15.75" customHeight="1">
      <c r="A321" s="174" t="s">
        <v>10</v>
      </c>
      <c r="B321" s="63" t="s">
        <v>11</v>
      </c>
      <c r="C321" s="63" t="s">
        <v>28</v>
      </c>
      <c r="D321" s="63" t="s">
        <v>977</v>
      </c>
      <c r="E321" s="63" t="s">
        <v>28</v>
      </c>
      <c r="F321" s="63"/>
      <c r="G321" s="63" t="s">
        <v>1042</v>
      </c>
      <c r="H321" s="63"/>
      <c r="I321" s="63"/>
      <c r="J321" s="63" t="s">
        <v>1043</v>
      </c>
      <c r="K321" s="63"/>
      <c r="L321" s="63"/>
      <c r="M321" s="63" t="s">
        <v>1044</v>
      </c>
      <c r="N321" s="63" t="s">
        <v>5438</v>
      </c>
      <c r="O321" s="63" t="s">
        <v>113</v>
      </c>
      <c r="P321" s="63" t="s">
        <v>226</v>
      </c>
      <c r="Q321" s="63" t="s">
        <v>5421</v>
      </c>
      <c r="R321" s="63" t="s">
        <v>125</v>
      </c>
      <c r="S321" s="63" t="s">
        <v>3404</v>
      </c>
      <c r="T321" s="63"/>
      <c r="U321" s="63"/>
      <c r="V321" s="63" t="s">
        <v>4164</v>
      </c>
      <c r="W321" s="63" t="s">
        <v>237</v>
      </c>
      <c r="X321" s="63" t="s">
        <v>1046</v>
      </c>
      <c r="Y321" s="429">
        <v>45014</v>
      </c>
      <c r="Z321" s="430">
        <v>47176</v>
      </c>
      <c r="AA321" s="63" t="s">
        <v>4158</v>
      </c>
      <c r="AB321" s="63" t="s">
        <v>4159</v>
      </c>
      <c r="AC321" s="63"/>
      <c r="AD321" s="63" t="s">
        <v>5422</v>
      </c>
      <c r="AE321" s="63" t="s">
        <v>5423</v>
      </c>
      <c r="AF321" s="435">
        <v>44907</v>
      </c>
      <c r="AG321" s="174"/>
      <c r="AH321" s="174"/>
      <c r="AI321" s="174"/>
      <c r="AJ321" s="174"/>
      <c r="AK321" s="174"/>
      <c r="AL321" s="174"/>
      <c r="AM321" s="174"/>
      <c r="AN321" s="174"/>
      <c r="AO321" s="174"/>
      <c r="AP321" s="174"/>
      <c r="AQ321" s="174"/>
      <c r="AR321" s="174" t="s">
        <v>2309</v>
      </c>
      <c r="AS321" s="174">
        <v>2024</v>
      </c>
      <c r="AT321" s="415">
        <v>45350</v>
      </c>
      <c r="AU321" s="174" t="s">
        <v>1351</v>
      </c>
      <c r="AV321" s="419" t="s">
        <v>9242</v>
      </c>
      <c r="AW321" s="424"/>
      <c r="AX321" s="462"/>
      <c r="AY321" s="422"/>
      <c r="AZ321" s="530"/>
      <c r="BA321" s="530"/>
      <c r="BB321" s="422"/>
      <c r="BC321" s="530"/>
      <c r="BD321" s="424"/>
      <c r="BE321" s="462"/>
      <c r="BF321" s="429">
        <v>44181</v>
      </c>
      <c r="BG321" s="426">
        <f t="shared" si="7"/>
        <v>0</v>
      </c>
      <c r="BH321" s="426">
        <f t="shared" si="8"/>
        <v>0</v>
      </c>
      <c r="BI321" s="426">
        <f t="shared" si="9"/>
        <v>0</v>
      </c>
      <c r="BJ321" s="426">
        <f t="shared" si="10"/>
        <v>0</v>
      </c>
      <c r="BK321" s="425" t="b">
        <f t="shared" si="11"/>
        <v>0</v>
      </c>
    </row>
    <row r="322" spans="1:63" ht="15.75" customHeight="1">
      <c r="A322" s="703" t="s">
        <v>10</v>
      </c>
      <c r="B322" s="703" t="s">
        <v>11</v>
      </c>
      <c r="C322" s="703" t="s">
        <v>28</v>
      </c>
      <c r="D322" s="703" t="s">
        <v>977</v>
      </c>
      <c r="E322" s="703" t="s">
        <v>28</v>
      </c>
      <c r="F322" s="703"/>
      <c r="G322" s="703" t="s">
        <v>1042</v>
      </c>
      <c r="H322" s="703"/>
      <c r="I322" s="703"/>
      <c r="J322" s="703" t="s">
        <v>1043</v>
      </c>
      <c r="K322" s="703"/>
      <c r="L322" s="703"/>
      <c r="M322" s="703" t="s">
        <v>1044</v>
      </c>
      <c r="N322" s="703"/>
      <c r="O322" s="703" t="s">
        <v>113</v>
      </c>
      <c r="P322" s="703" t="s">
        <v>226</v>
      </c>
      <c r="Q322" s="703" t="s">
        <v>21</v>
      </c>
      <c r="R322" s="703" t="s">
        <v>3006</v>
      </c>
      <c r="S322" s="703"/>
      <c r="T322" s="703" t="s">
        <v>1047</v>
      </c>
      <c r="U322" s="703"/>
      <c r="V322" s="703" t="s">
        <v>22</v>
      </c>
      <c r="W322" s="703" t="s">
        <v>1048</v>
      </c>
      <c r="X322" s="703" t="s">
        <v>1049</v>
      </c>
      <c r="Y322" s="704">
        <v>45017</v>
      </c>
      <c r="Z322" s="705">
        <v>46845</v>
      </c>
      <c r="AA322" s="703" t="s">
        <v>4158</v>
      </c>
      <c r="AB322" s="703" t="s">
        <v>4159</v>
      </c>
      <c r="AC322" s="703"/>
      <c r="AD322" s="703" t="s">
        <v>9243</v>
      </c>
      <c r="AE322" s="703" t="s">
        <v>9244</v>
      </c>
      <c r="AF322" s="712">
        <v>44971</v>
      </c>
      <c r="AG322" s="703"/>
      <c r="AH322" s="703"/>
      <c r="AI322" s="705">
        <v>45170</v>
      </c>
      <c r="AJ322" s="703" t="s">
        <v>8685</v>
      </c>
      <c r="AK322" s="703"/>
      <c r="AL322" s="703"/>
      <c r="AM322" s="703"/>
      <c r="AN322" s="703"/>
      <c r="AO322" s="703"/>
      <c r="AP322" s="703"/>
      <c r="AQ322" s="703"/>
      <c r="AR322" s="703" t="s">
        <v>2327</v>
      </c>
      <c r="AS322" s="703">
        <v>2023</v>
      </c>
      <c r="AT322" s="706">
        <v>45190</v>
      </c>
      <c r="AU322" s="703" t="s">
        <v>2323</v>
      </c>
      <c r="AV322" s="707"/>
      <c r="AW322" s="708"/>
      <c r="AX322" s="709"/>
      <c r="AY322" s="422"/>
      <c r="AZ322" s="730"/>
      <c r="BA322" s="730"/>
      <c r="BB322" s="422"/>
      <c r="BC322" s="730"/>
      <c r="BD322" s="708"/>
      <c r="BE322" s="709"/>
      <c r="BF322" s="704">
        <v>44186</v>
      </c>
      <c r="BG322" s="710">
        <f t="shared" si="7"/>
        <v>0</v>
      </c>
      <c r="BH322" s="710">
        <f t="shared" si="8"/>
        <v>0</v>
      </c>
      <c r="BI322" s="710">
        <f t="shared" si="9"/>
        <v>0</v>
      </c>
      <c r="BJ322" s="710">
        <f t="shared" si="10"/>
        <v>0</v>
      </c>
      <c r="BK322" s="709" t="b">
        <f t="shared" si="11"/>
        <v>0</v>
      </c>
    </row>
    <row r="323" spans="1:63" ht="15.75" customHeight="1">
      <c r="A323" s="174" t="s">
        <v>10</v>
      </c>
      <c r="B323" s="63" t="s">
        <v>11</v>
      </c>
      <c r="C323" s="63" t="s">
        <v>28</v>
      </c>
      <c r="D323" s="63" t="s">
        <v>977</v>
      </c>
      <c r="E323" s="63" t="s">
        <v>28</v>
      </c>
      <c r="F323" s="63"/>
      <c r="G323" s="63" t="s">
        <v>1042</v>
      </c>
      <c r="H323" s="63"/>
      <c r="I323" s="63"/>
      <c r="J323" s="63" t="s">
        <v>1043</v>
      </c>
      <c r="K323" s="63"/>
      <c r="L323" s="63"/>
      <c r="M323" s="63" t="s">
        <v>1044</v>
      </c>
      <c r="N323" s="63" t="s">
        <v>5438</v>
      </c>
      <c r="O323" s="63" t="s">
        <v>113</v>
      </c>
      <c r="P323" s="63" t="s">
        <v>226</v>
      </c>
      <c r="Q323" s="63" t="s">
        <v>35</v>
      </c>
      <c r="R323" s="63" t="s">
        <v>84</v>
      </c>
      <c r="S323" s="63" t="s">
        <v>85</v>
      </c>
      <c r="T323" s="63"/>
      <c r="U323" s="63"/>
      <c r="V323" s="63" t="s">
        <v>4164</v>
      </c>
      <c r="W323" s="63" t="s">
        <v>94</v>
      </c>
      <c r="X323" s="63">
        <v>907022035</v>
      </c>
      <c r="Y323" s="429">
        <v>45014</v>
      </c>
      <c r="Z323" s="430">
        <v>46842</v>
      </c>
      <c r="AA323" s="63" t="s">
        <v>4158</v>
      </c>
      <c r="AB323" s="63" t="s">
        <v>4168</v>
      </c>
      <c r="AC323" s="63" t="s">
        <v>5440</v>
      </c>
      <c r="AD323" s="63" t="s">
        <v>5441</v>
      </c>
      <c r="AE323" s="63" t="s">
        <v>5442</v>
      </c>
      <c r="AF323" s="427">
        <v>44896</v>
      </c>
      <c r="AG323" s="174"/>
      <c r="AH323" s="174"/>
      <c r="AI323" s="174"/>
      <c r="AJ323" s="174"/>
      <c r="AK323" s="174"/>
      <c r="AL323" s="174"/>
      <c r="AM323" s="174"/>
      <c r="AN323" s="174"/>
      <c r="AO323" s="174"/>
      <c r="AP323" s="174"/>
      <c r="AQ323" s="174"/>
      <c r="AR323" s="174" t="s">
        <v>2315</v>
      </c>
      <c r="AS323" s="174">
        <v>2023</v>
      </c>
      <c r="AT323" s="415">
        <v>45029</v>
      </c>
      <c r="AU323" s="174" t="s">
        <v>1351</v>
      </c>
      <c r="AV323" s="419" t="s">
        <v>9245</v>
      </c>
      <c r="AW323" s="424"/>
      <c r="AX323" s="462"/>
      <c r="AY323" s="422"/>
      <c r="AZ323" s="530"/>
      <c r="BA323" s="530"/>
      <c r="BB323" s="422"/>
      <c r="BC323" s="530"/>
      <c r="BD323" s="424"/>
      <c r="BE323" s="462">
        <v>1</v>
      </c>
      <c r="BF323" s="429">
        <v>39933</v>
      </c>
      <c r="BG323" s="426">
        <f t="shared" si="7"/>
        <v>0</v>
      </c>
      <c r="BH323" s="426">
        <f t="shared" si="8"/>
        <v>0</v>
      </c>
      <c r="BI323" s="426">
        <f t="shared" si="9"/>
        <v>0</v>
      </c>
      <c r="BJ323" s="426">
        <f t="shared" si="10"/>
        <v>0</v>
      </c>
      <c r="BK323" s="425" t="b">
        <f t="shared" si="11"/>
        <v>0</v>
      </c>
    </row>
    <row r="324" spans="1:63" ht="15.75" customHeight="1">
      <c r="A324" s="174" t="s">
        <v>10</v>
      </c>
      <c r="B324" s="63" t="s">
        <v>11</v>
      </c>
      <c r="C324" s="63" t="s">
        <v>28</v>
      </c>
      <c r="D324" s="63" t="s">
        <v>977</v>
      </c>
      <c r="E324" s="63" t="s">
        <v>28</v>
      </c>
      <c r="F324" s="63"/>
      <c r="G324" s="63" t="s">
        <v>1042</v>
      </c>
      <c r="H324" s="63"/>
      <c r="I324" s="63"/>
      <c r="J324" s="63" t="s">
        <v>1043</v>
      </c>
      <c r="K324" s="63"/>
      <c r="L324" s="63"/>
      <c r="M324" s="63" t="s">
        <v>1044</v>
      </c>
      <c r="N324" s="63" t="s">
        <v>5438</v>
      </c>
      <c r="O324" s="63" t="s">
        <v>113</v>
      </c>
      <c r="P324" s="63" t="s">
        <v>226</v>
      </c>
      <c r="Q324" s="63" t="s">
        <v>35</v>
      </c>
      <c r="R324" s="63" t="s">
        <v>104</v>
      </c>
      <c r="S324" s="63" t="s">
        <v>105</v>
      </c>
      <c r="T324" s="63"/>
      <c r="U324" s="63"/>
      <c r="V324" s="63" t="s">
        <v>4164</v>
      </c>
      <c r="W324" s="63" t="s">
        <v>106</v>
      </c>
      <c r="X324" s="63" t="s">
        <v>1050</v>
      </c>
      <c r="Y324" s="429">
        <v>45014</v>
      </c>
      <c r="Z324" s="430">
        <v>46842</v>
      </c>
      <c r="AA324" s="63" t="s">
        <v>4158</v>
      </c>
      <c r="AB324" s="63" t="s">
        <v>4168</v>
      </c>
      <c r="AC324" s="63" t="s">
        <v>5443</v>
      </c>
      <c r="AD324" s="63" t="s">
        <v>5444</v>
      </c>
      <c r="AE324" s="63" t="s">
        <v>5445</v>
      </c>
      <c r="AF324" s="435">
        <v>44737</v>
      </c>
      <c r="AG324" s="174"/>
      <c r="AH324" s="174"/>
      <c r="AI324" s="174"/>
      <c r="AJ324" s="174"/>
      <c r="AK324" s="174"/>
      <c r="AL324" s="174"/>
      <c r="AM324" s="174"/>
      <c r="AN324" s="174"/>
      <c r="AO324" s="174"/>
      <c r="AP324" s="174"/>
      <c r="AQ324" s="174"/>
      <c r="AR324" s="174" t="s">
        <v>2315</v>
      </c>
      <c r="AS324" s="174">
        <v>2023</v>
      </c>
      <c r="AT324" s="415">
        <v>45029</v>
      </c>
      <c r="AU324" s="174" t="s">
        <v>1351</v>
      </c>
      <c r="AV324" s="419" t="s">
        <v>9246</v>
      </c>
      <c r="AW324" s="424"/>
      <c r="AX324" s="462"/>
      <c r="AY324" s="422"/>
      <c r="AZ324" s="530"/>
      <c r="BA324" s="530"/>
      <c r="BB324" s="422"/>
      <c r="BC324" s="530"/>
      <c r="BD324" s="424"/>
      <c r="BE324" s="462"/>
      <c r="BF324" s="429">
        <v>43741</v>
      </c>
      <c r="BG324" s="426">
        <f t="shared" si="7"/>
        <v>0</v>
      </c>
      <c r="BH324" s="426">
        <f t="shared" si="8"/>
        <v>0</v>
      </c>
      <c r="BI324" s="426">
        <f t="shared" si="9"/>
        <v>0</v>
      </c>
      <c r="BJ324" s="426">
        <f t="shared" si="10"/>
        <v>0</v>
      </c>
      <c r="BK324" s="425" t="b">
        <f t="shared" si="11"/>
        <v>0</v>
      </c>
    </row>
    <row r="325" spans="1:63" ht="15.75" customHeight="1">
      <c r="A325" s="174" t="s">
        <v>10</v>
      </c>
      <c r="B325" s="63" t="s">
        <v>11</v>
      </c>
      <c r="C325" s="63" t="s">
        <v>28</v>
      </c>
      <c r="D325" s="63" t="s">
        <v>977</v>
      </c>
      <c r="E325" s="63" t="s">
        <v>28</v>
      </c>
      <c r="F325" s="63"/>
      <c r="G325" s="63" t="s">
        <v>1042</v>
      </c>
      <c r="H325" s="63"/>
      <c r="I325" s="63"/>
      <c r="J325" s="63" t="s">
        <v>1043</v>
      </c>
      <c r="K325" s="63"/>
      <c r="L325" s="63"/>
      <c r="M325" s="63" t="s">
        <v>1044</v>
      </c>
      <c r="N325" s="63" t="s">
        <v>5438</v>
      </c>
      <c r="O325" s="63" t="s">
        <v>113</v>
      </c>
      <c r="P325" s="63" t="s">
        <v>226</v>
      </c>
      <c r="Q325" s="63" t="s">
        <v>35</v>
      </c>
      <c r="R325" s="63" t="s">
        <v>125</v>
      </c>
      <c r="S325" s="63" t="s">
        <v>1033</v>
      </c>
      <c r="T325" s="63"/>
      <c r="U325" s="63"/>
      <c r="V325" s="63" t="s">
        <v>4164</v>
      </c>
      <c r="W325" s="63" t="s">
        <v>1034</v>
      </c>
      <c r="X325" s="63" t="s">
        <v>1051</v>
      </c>
      <c r="Y325" s="429">
        <v>45005</v>
      </c>
      <c r="Z325" s="430">
        <v>46833</v>
      </c>
      <c r="AA325" s="63" t="s">
        <v>4158</v>
      </c>
      <c r="AB325" s="63" t="s">
        <v>4159</v>
      </c>
      <c r="AC325" s="63"/>
      <c r="AD325" s="63" t="s">
        <v>5419</v>
      </c>
      <c r="AE325" s="63" t="s">
        <v>5420</v>
      </c>
      <c r="AF325" s="433">
        <v>45414</v>
      </c>
      <c r="AG325" s="174"/>
      <c r="AH325" s="174"/>
      <c r="AI325" s="174"/>
      <c r="AJ325" s="174"/>
      <c r="AK325" s="174"/>
      <c r="AL325" s="174"/>
      <c r="AM325" s="174"/>
      <c r="AN325" s="174"/>
      <c r="AO325" s="174"/>
      <c r="AP325" s="174"/>
      <c r="AQ325" s="174"/>
      <c r="AR325" s="174" t="s">
        <v>2312</v>
      </c>
      <c r="AS325" s="174">
        <v>2023</v>
      </c>
      <c r="AT325" s="415">
        <v>45014</v>
      </c>
      <c r="AU325" s="174" t="s">
        <v>1351</v>
      </c>
      <c r="AV325" s="419" t="s">
        <v>9247</v>
      </c>
      <c r="AW325" s="424"/>
      <c r="AX325" s="462"/>
      <c r="AY325" s="422"/>
      <c r="AZ325" s="530"/>
      <c r="BA325" s="530"/>
      <c r="BB325" s="422"/>
      <c r="BC325" s="530"/>
      <c r="BD325" s="424"/>
      <c r="BE325" s="462"/>
      <c r="BF325" s="429">
        <v>43752</v>
      </c>
      <c r="BG325" s="426">
        <f t="shared" si="7"/>
        <v>0</v>
      </c>
      <c r="BH325" s="426">
        <f t="shared" si="8"/>
        <v>0</v>
      </c>
      <c r="BI325" s="426">
        <f t="shared" si="9"/>
        <v>0</v>
      </c>
      <c r="BJ325" s="426">
        <f t="shared" si="10"/>
        <v>0</v>
      </c>
      <c r="BK325" s="425" t="b">
        <f t="shared" si="11"/>
        <v>0</v>
      </c>
    </row>
    <row r="326" spans="1:63" ht="15.75" customHeight="1">
      <c r="A326" s="703" t="s">
        <v>10</v>
      </c>
      <c r="B326" s="703" t="s">
        <v>11</v>
      </c>
      <c r="C326" s="703" t="s">
        <v>28</v>
      </c>
      <c r="D326" s="703" t="s">
        <v>977</v>
      </c>
      <c r="E326" s="703" t="s">
        <v>28</v>
      </c>
      <c r="F326" s="703"/>
      <c r="G326" s="703" t="s">
        <v>1042</v>
      </c>
      <c r="H326" s="703"/>
      <c r="I326" s="703"/>
      <c r="J326" s="703" t="s">
        <v>1043</v>
      </c>
      <c r="K326" s="703"/>
      <c r="L326" s="703"/>
      <c r="M326" s="703" t="s">
        <v>1044</v>
      </c>
      <c r="N326" s="703"/>
      <c r="O326" s="703" t="s">
        <v>113</v>
      </c>
      <c r="P326" s="703" t="s">
        <v>226</v>
      </c>
      <c r="Q326" s="703" t="s">
        <v>35</v>
      </c>
      <c r="R326" s="703" t="s">
        <v>107</v>
      </c>
      <c r="S326" s="703" t="s">
        <v>8977</v>
      </c>
      <c r="T326" s="703"/>
      <c r="U326" s="703"/>
      <c r="V326" s="703" t="s">
        <v>4164</v>
      </c>
      <c r="W326" s="703" t="s">
        <v>549</v>
      </c>
      <c r="X326" s="703" t="s">
        <v>1052</v>
      </c>
      <c r="Y326" s="704">
        <v>43763</v>
      </c>
      <c r="Z326" s="703"/>
      <c r="AA326" s="703" t="s">
        <v>4158</v>
      </c>
      <c r="AB326" s="703" t="s">
        <v>4159</v>
      </c>
      <c r="AC326" s="703"/>
      <c r="AD326" s="703" t="s">
        <v>5441</v>
      </c>
      <c r="AE326" s="703" t="s">
        <v>9248</v>
      </c>
      <c r="AF326" s="723">
        <v>45082</v>
      </c>
      <c r="AG326" s="703"/>
      <c r="AH326" s="703"/>
      <c r="AI326" s="703"/>
      <c r="AJ326" s="703" t="s">
        <v>2286</v>
      </c>
      <c r="AK326" s="703"/>
      <c r="AL326" s="703"/>
      <c r="AM326" s="703"/>
      <c r="AN326" s="703"/>
      <c r="AO326" s="703"/>
      <c r="AP326" s="703"/>
      <c r="AQ326" s="703"/>
      <c r="AR326" s="703" t="s">
        <v>2309</v>
      </c>
      <c r="AS326" s="703">
        <v>2024</v>
      </c>
      <c r="AT326" s="706">
        <v>45327</v>
      </c>
      <c r="AU326" s="703" t="s">
        <v>2323</v>
      </c>
      <c r="AV326" s="707"/>
      <c r="AW326" s="713"/>
      <c r="AX326" s="709"/>
      <c r="AY326" s="714"/>
      <c r="AZ326" s="730"/>
      <c r="BA326" s="730"/>
      <c r="BB326" s="714"/>
      <c r="BC326" s="730"/>
      <c r="BD326" s="713"/>
      <c r="BE326" s="709"/>
      <c r="BF326" s="710"/>
      <c r="BG326" s="710">
        <f t="shared" si="7"/>
        <v>0</v>
      </c>
      <c r="BH326" s="710">
        <f t="shared" si="8"/>
        <v>0</v>
      </c>
      <c r="BI326" s="710">
        <f t="shared" si="9"/>
        <v>0</v>
      </c>
      <c r="BJ326" s="710">
        <f t="shared" si="10"/>
        <v>0</v>
      </c>
      <c r="BK326" s="709" t="b">
        <f t="shared" si="11"/>
        <v>0</v>
      </c>
    </row>
    <row r="327" spans="1:63" ht="15.75" customHeight="1">
      <c r="A327" s="174" t="s">
        <v>10</v>
      </c>
      <c r="B327" s="63" t="s">
        <v>11</v>
      </c>
      <c r="C327" s="63" t="s">
        <v>28</v>
      </c>
      <c r="D327" s="63" t="s">
        <v>977</v>
      </c>
      <c r="E327" s="63" t="s">
        <v>28</v>
      </c>
      <c r="F327" s="63"/>
      <c r="G327" s="63" t="s">
        <v>1042</v>
      </c>
      <c r="H327" s="63"/>
      <c r="I327" s="63"/>
      <c r="J327" s="63" t="s">
        <v>1043</v>
      </c>
      <c r="K327" s="63"/>
      <c r="L327" s="63"/>
      <c r="M327" s="63" t="s">
        <v>1044</v>
      </c>
      <c r="N327" s="63" t="s">
        <v>5438</v>
      </c>
      <c r="O327" s="63" t="s">
        <v>113</v>
      </c>
      <c r="P327" s="63" t="s">
        <v>226</v>
      </c>
      <c r="Q327" s="63" t="s">
        <v>35</v>
      </c>
      <c r="R327" s="63" t="s">
        <v>87</v>
      </c>
      <c r="S327" s="63" t="s">
        <v>88</v>
      </c>
      <c r="T327" s="63"/>
      <c r="U327" s="63"/>
      <c r="V327" s="63" t="s">
        <v>4164</v>
      </c>
      <c r="W327" s="63" t="s">
        <v>89</v>
      </c>
      <c r="X327" s="63" t="s">
        <v>1053</v>
      </c>
      <c r="Y327" s="429">
        <v>45014</v>
      </c>
      <c r="Z327" s="430">
        <v>46842</v>
      </c>
      <c r="AA327" s="63" t="s">
        <v>4158</v>
      </c>
      <c r="AB327" s="63" t="s">
        <v>4168</v>
      </c>
      <c r="AC327" s="63" t="s">
        <v>5446</v>
      </c>
      <c r="AD327" s="63" t="s">
        <v>5447</v>
      </c>
      <c r="AE327" s="63" t="s">
        <v>5448</v>
      </c>
      <c r="AF327" s="63" t="s">
        <v>5449</v>
      </c>
      <c r="AG327" s="174"/>
      <c r="AH327" s="174"/>
      <c r="AI327" s="174"/>
      <c r="AJ327" s="174"/>
      <c r="AK327" s="174"/>
      <c r="AL327" s="174"/>
      <c r="AM327" s="174"/>
      <c r="AN327" s="174"/>
      <c r="AO327" s="174"/>
      <c r="AP327" s="174"/>
      <c r="AQ327" s="174"/>
      <c r="AR327" s="174" t="s">
        <v>2315</v>
      </c>
      <c r="AS327" s="174">
        <v>2023</v>
      </c>
      <c r="AT327" s="415">
        <v>45029</v>
      </c>
      <c r="AU327" s="174" t="s">
        <v>1351</v>
      </c>
      <c r="AV327" s="419" t="s">
        <v>9249</v>
      </c>
      <c r="AW327" s="424"/>
      <c r="AX327" s="462"/>
      <c r="AY327" s="422"/>
      <c r="AZ327" s="530"/>
      <c r="BA327" s="530"/>
      <c r="BB327" s="422"/>
      <c r="BC327" s="530"/>
      <c r="BD327" s="424"/>
      <c r="BE327" s="462"/>
      <c r="BF327" s="429">
        <v>43245</v>
      </c>
      <c r="BG327" s="426">
        <f t="shared" si="7"/>
        <v>0</v>
      </c>
      <c r="BH327" s="426">
        <f t="shared" si="8"/>
        <v>0</v>
      </c>
      <c r="BI327" s="426">
        <f t="shared" si="9"/>
        <v>0</v>
      </c>
      <c r="BJ327" s="426">
        <f t="shared" si="10"/>
        <v>0</v>
      </c>
      <c r="BK327" s="425" t="b">
        <f t="shared" si="11"/>
        <v>0</v>
      </c>
    </row>
    <row r="328" spans="1:63" ht="15.75" customHeight="1">
      <c r="A328" s="174" t="s">
        <v>10</v>
      </c>
      <c r="B328" s="63" t="s">
        <v>11</v>
      </c>
      <c r="C328" s="63" t="s">
        <v>50</v>
      </c>
      <c r="D328" s="63" t="s">
        <v>1054</v>
      </c>
      <c r="E328" s="63" t="s">
        <v>146</v>
      </c>
      <c r="F328" s="63"/>
      <c r="G328" s="63" t="s">
        <v>1055</v>
      </c>
      <c r="H328" s="63"/>
      <c r="I328" s="63"/>
      <c r="J328" s="63" t="s">
        <v>1056</v>
      </c>
      <c r="K328" s="63"/>
      <c r="L328" s="63"/>
      <c r="M328" s="63" t="s">
        <v>1057</v>
      </c>
      <c r="N328" s="63" t="s">
        <v>5451</v>
      </c>
      <c r="O328" s="63" t="s">
        <v>113</v>
      </c>
      <c r="P328" s="63" t="s">
        <v>226</v>
      </c>
      <c r="Q328" s="63" t="s">
        <v>35</v>
      </c>
      <c r="R328" s="63" t="s">
        <v>107</v>
      </c>
      <c r="S328" s="63" t="s">
        <v>191</v>
      </c>
      <c r="T328" s="63"/>
      <c r="U328" s="63"/>
      <c r="V328" s="63" t="s">
        <v>4164</v>
      </c>
      <c r="W328" s="63" t="s">
        <v>1058</v>
      </c>
      <c r="X328" s="63" t="s">
        <v>1059</v>
      </c>
      <c r="Y328" s="429">
        <v>45014</v>
      </c>
      <c r="Z328" s="430">
        <v>46842</v>
      </c>
      <c r="AA328" s="63" t="s">
        <v>4158</v>
      </c>
      <c r="AB328" s="63" t="s">
        <v>4159</v>
      </c>
      <c r="AC328" s="63"/>
      <c r="AD328" s="63" t="s">
        <v>5452</v>
      </c>
      <c r="AE328" s="63" t="s">
        <v>5425</v>
      </c>
      <c r="AF328" s="429">
        <v>45671</v>
      </c>
      <c r="AG328" s="174"/>
      <c r="AH328" s="174"/>
      <c r="AI328" s="174"/>
      <c r="AJ328" s="174"/>
      <c r="AK328" s="174"/>
      <c r="AL328" s="174"/>
      <c r="AM328" s="174"/>
      <c r="AN328" s="174"/>
      <c r="AO328" s="174"/>
      <c r="AP328" s="174"/>
      <c r="AQ328" s="174"/>
      <c r="AR328" s="174" t="s">
        <v>2315</v>
      </c>
      <c r="AS328" s="174">
        <v>2023</v>
      </c>
      <c r="AT328" s="415">
        <v>45029</v>
      </c>
      <c r="AU328" s="174" t="s">
        <v>1351</v>
      </c>
      <c r="AV328" s="419" t="s">
        <v>9250</v>
      </c>
      <c r="AW328" s="424"/>
      <c r="AX328" s="462"/>
      <c r="AY328" s="422"/>
      <c r="AZ328" s="530"/>
      <c r="BA328" s="530"/>
      <c r="BB328" s="422"/>
      <c r="BC328" s="530"/>
      <c r="BD328" s="424"/>
      <c r="BE328" s="462"/>
      <c r="BF328" s="429">
        <v>44309</v>
      </c>
      <c r="BG328" s="426">
        <f t="shared" si="7"/>
        <v>0</v>
      </c>
      <c r="BH328" s="426">
        <f t="shared" si="8"/>
        <v>0</v>
      </c>
      <c r="BI328" s="426">
        <f t="shared" si="9"/>
        <v>0</v>
      </c>
      <c r="BJ328" s="426">
        <f t="shared" si="10"/>
        <v>0</v>
      </c>
      <c r="BK328" s="425" t="b">
        <f t="shared" si="11"/>
        <v>0</v>
      </c>
    </row>
    <row r="329" spans="1:63" ht="15.75" customHeight="1">
      <c r="A329" s="174" t="s">
        <v>10</v>
      </c>
      <c r="B329" s="63" t="s">
        <v>11</v>
      </c>
      <c r="C329" s="63" t="s">
        <v>50</v>
      </c>
      <c r="D329" s="63" t="s">
        <v>1054</v>
      </c>
      <c r="E329" s="63" t="s">
        <v>146</v>
      </c>
      <c r="F329" s="63"/>
      <c r="G329" s="63" t="s">
        <v>1055</v>
      </c>
      <c r="H329" s="63"/>
      <c r="I329" s="63"/>
      <c r="J329" s="63" t="s">
        <v>1056</v>
      </c>
      <c r="K329" s="63"/>
      <c r="L329" s="63"/>
      <c r="M329" s="63" t="s">
        <v>1057</v>
      </c>
      <c r="N329" s="63" t="s">
        <v>5451</v>
      </c>
      <c r="O329" s="63" t="s">
        <v>113</v>
      </c>
      <c r="P329" s="63" t="s">
        <v>226</v>
      </c>
      <c r="Q329" s="63" t="s">
        <v>35</v>
      </c>
      <c r="R329" s="63" t="s">
        <v>84</v>
      </c>
      <c r="S329" s="63" t="s">
        <v>85</v>
      </c>
      <c r="T329" s="63"/>
      <c r="U329" s="63"/>
      <c r="V329" s="63" t="s">
        <v>4164</v>
      </c>
      <c r="W329" s="63" t="s">
        <v>94</v>
      </c>
      <c r="X329" s="63" t="s">
        <v>1060</v>
      </c>
      <c r="Y329" s="429">
        <v>45014</v>
      </c>
      <c r="Z329" s="430">
        <v>46842</v>
      </c>
      <c r="AA329" s="63" t="s">
        <v>4158</v>
      </c>
      <c r="AB329" s="63" t="s">
        <v>4168</v>
      </c>
      <c r="AC329" s="63" t="s">
        <v>5453</v>
      </c>
      <c r="AD329" s="63" t="s">
        <v>5454</v>
      </c>
      <c r="AE329" s="63" t="s">
        <v>9251</v>
      </c>
      <c r="AF329" s="427">
        <v>44930</v>
      </c>
      <c r="AG329" s="174"/>
      <c r="AH329" s="174"/>
      <c r="AI329" s="174"/>
      <c r="AJ329" s="174"/>
      <c r="AK329" s="174"/>
      <c r="AL329" s="174"/>
      <c r="AM329" s="174"/>
      <c r="AN329" s="174"/>
      <c r="AO329" s="174"/>
      <c r="AP329" s="174"/>
      <c r="AQ329" s="174"/>
      <c r="AR329" s="174" t="s">
        <v>2315</v>
      </c>
      <c r="AS329" s="174">
        <v>2023</v>
      </c>
      <c r="AT329" s="415">
        <v>45029</v>
      </c>
      <c r="AU329" s="174" t="s">
        <v>1351</v>
      </c>
      <c r="AV329" s="419" t="s">
        <v>9252</v>
      </c>
      <c r="AW329" s="424"/>
      <c r="AX329" s="462"/>
      <c r="AY329" s="422"/>
      <c r="AZ329" s="530"/>
      <c r="BA329" s="530"/>
      <c r="BB329" s="422"/>
      <c r="BC329" s="530"/>
      <c r="BD329" s="424"/>
      <c r="BE329" s="462">
        <v>1</v>
      </c>
      <c r="BF329" s="429">
        <v>44273</v>
      </c>
      <c r="BG329" s="426">
        <f t="shared" si="7"/>
        <v>0</v>
      </c>
      <c r="BH329" s="426">
        <f t="shared" si="8"/>
        <v>0</v>
      </c>
      <c r="BI329" s="426">
        <f t="shared" si="9"/>
        <v>0</v>
      </c>
      <c r="BJ329" s="426">
        <f t="shared" si="10"/>
        <v>0</v>
      </c>
      <c r="BK329" s="425" t="b">
        <f t="shared" si="11"/>
        <v>0</v>
      </c>
    </row>
    <row r="330" spans="1:63" ht="15.75" customHeight="1">
      <c r="A330" s="703" t="s">
        <v>10</v>
      </c>
      <c r="B330" s="703" t="s">
        <v>11</v>
      </c>
      <c r="C330" s="703" t="s">
        <v>50</v>
      </c>
      <c r="D330" s="703" t="s">
        <v>1054</v>
      </c>
      <c r="E330" s="703" t="s">
        <v>146</v>
      </c>
      <c r="F330" s="703"/>
      <c r="G330" s="703" t="s">
        <v>1055</v>
      </c>
      <c r="H330" s="703"/>
      <c r="I330" s="703"/>
      <c r="J330" s="703" t="s">
        <v>1056</v>
      </c>
      <c r="K330" s="703"/>
      <c r="L330" s="703"/>
      <c r="M330" s="703" t="s">
        <v>1057</v>
      </c>
      <c r="N330" s="703"/>
      <c r="O330" s="703" t="s">
        <v>113</v>
      </c>
      <c r="P330" s="703" t="s">
        <v>226</v>
      </c>
      <c r="Q330" s="703" t="s">
        <v>35</v>
      </c>
      <c r="R330" s="703" t="s">
        <v>87</v>
      </c>
      <c r="S330" s="703" t="s">
        <v>737</v>
      </c>
      <c r="T330" s="703"/>
      <c r="U330" s="703"/>
      <c r="V330" s="703" t="s">
        <v>4164</v>
      </c>
      <c r="W330" s="703" t="s">
        <v>89</v>
      </c>
      <c r="X330" s="703" t="s">
        <v>1061</v>
      </c>
      <c r="Y330" s="704">
        <v>44273</v>
      </c>
      <c r="Z330" s="703"/>
      <c r="AA330" s="731" t="s">
        <v>4646</v>
      </c>
      <c r="AB330" s="703" t="s">
        <v>4159</v>
      </c>
      <c r="AC330" s="703"/>
      <c r="AD330" s="703" t="s">
        <v>9253</v>
      </c>
      <c r="AE330" s="703" t="s">
        <v>9254</v>
      </c>
      <c r="AF330" s="703" t="s">
        <v>9255</v>
      </c>
      <c r="AG330" s="703"/>
      <c r="AH330" s="703"/>
      <c r="AI330" s="705">
        <v>45049</v>
      </c>
      <c r="AJ330" s="703" t="s">
        <v>8675</v>
      </c>
      <c r="AK330" s="703"/>
      <c r="AL330" s="703"/>
      <c r="AM330" s="703"/>
      <c r="AN330" s="703"/>
      <c r="AO330" s="703"/>
      <c r="AP330" s="703"/>
      <c r="AQ330" s="703"/>
      <c r="AR330" s="703" t="s">
        <v>2317</v>
      </c>
      <c r="AS330" s="703">
        <v>2023</v>
      </c>
      <c r="AT330" s="706">
        <v>45051</v>
      </c>
      <c r="AU330" s="703" t="s">
        <v>2323</v>
      </c>
      <c r="AV330" s="707" t="s">
        <v>8961</v>
      </c>
      <c r="AW330" s="708"/>
      <c r="AX330" s="709"/>
      <c r="AY330" s="422"/>
      <c r="AZ330" s="730"/>
      <c r="BA330" s="730"/>
      <c r="BB330" s="422"/>
      <c r="BC330" s="730"/>
      <c r="BD330" s="708"/>
      <c r="BE330" s="709"/>
      <c r="BF330" s="710"/>
      <c r="BG330" s="710">
        <f t="shared" si="7"/>
        <v>0</v>
      </c>
      <c r="BH330" s="710">
        <f t="shared" si="8"/>
        <v>0</v>
      </c>
      <c r="BI330" s="710">
        <f t="shared" si="9"/>
        <v>0</v>
      </c>
      <c r="BJ330" s="710">
        <f t="shared" si="10"/>
        <v>0</v>
      </c>
      <c r="BK330" s="709" t="b">
        <f t="shared" si="11"/>
        <v>0</v>
      </c>
    </row>
    <row r="331" spans="1:63" ht="15.75" customHeight="1">
      <c r="A331" s="703" t="s">
        <v>10</v>
      </c>
      <c r="B331" s="703" t="s">
        <v>11</v>
      </c>
      <c r="C331" s="703" t="s">
        <v>50</v>
      </c>
      <c r="D331" s="703" t="s">
        <v>1054</v>
      </c>
      <c r="E331" s="703" t="s">
        <v>146</v>
      </c>
      <c r="F331" s="703"/>
      <c r="G331" s="703" t="s">
        <v>1055</v>
      </c>
      <c r="H331" s="703"/>
      <c r="I331" s="703"/>
      <c r="J331" s="703" t="s">
        <v>1056</v>
      </c>
      <c r="K331" s="703"/>
      <c r="L331" s="703"/>
      <c r="M331" s="703" t="s">
        <v>1057</v>
      </c>
      <c r="N331" s="703"/>
      <c r="O331" s="703" t="s">
        <v>113</v>
      </c>
      <c r="P331" s="703" t="s">
        <v>226</v>
      </c>
      <c r="Q331" s="703" t="s">
        <v>35</v>
      </c>
      <c r="R331" s="703" t="s">
        <v>8666</v>
      </c>
      <c r="S331" s="703" t="s">
        <v>45</v>
      </c>
      <c r="T331" s="703"/>
      <c r="U331" s="703"/>
      <c r="V331" s="703" t="s">
        <v>4164</v>
      </c>
      <c r="W331" s="703" t="s">
        <v>34</v>
      </c>
      <c r="X331" s="703" t="s">
        <v>1062</v>
      </c>
      <c r="Y331" s="704">
        <v>44273</v>
      </c>
      <c r="Z331" s="703"/>
      <c r="AA331" s="731" t="s">
        <v>4646</v>
      </c>
      <c r="AB331" s="703" t="s">
        <v>4159</v>
      </c>
      <c r="AC331" s="703"/>
      <c r="AD331" s="703" t="s">
        <v>9256</v>
      </c>
      <c r="AE331" s="703" t="s">
        <v>9257</v>
      </c>
      <c r="AF331" s="734">
        <v>44679</v>
      </c>
      <c r="AG331" s="703"/>
      <c r="AH331" s="703"/>
      <c r="AI331" s="705">
        <v>45068</v>
      </c>
      <c r="AJ331" s="703" t="s">
        <v>8675</v>
      </c>
      <c r="AK331" s="703"/>
      <c r="AL331" s="703"/>
      <c r="AM331" s="703"/>
      <c r="AN331" s="703"/>
      <c r="AO331" s="703"/>
      <c r="AP331" s="703"/>
      <c r="AQ331" s="703"/>
      <c r="AR331" s="703" t="s">
        <v>2333</v>
      </c>
      <c r="AS331" s="703">
        <v>2023</v>
      </c>
      <c r="AT331" s="706">
        <v>45238</v>
      </c>
      <c r="AU331" s="703" t="s">
        <v>2323</v>
      </c>
      <c r="AV331" s="707" t="s">
        <v>8961</v>
      </c>
      <c r="AW331" s="708"/>
      <c r="AX331" s="709"/>
      <c r="AY331" s="422"/>
      <c r="AZ331" s="730"/>
      <c r="BA331" s="730"/>
      <c r="BB331" s="422"/>
      <c r="BC331" s="730"/>
      <c r="BD331" s="708"/>
      <c r="BE331" s="709"/>
      <c r="BF331" s="710"/>
      <c r="BG331" s="710">
        <f t="shared" si="7"/>
        <v>0</v>
      </c>
      <c r="BH331" s="710">
        <f t="shared" si="8"/>
        <v>0</v>
      </c>
      <c r="BI331" s="710">
        <f t="shared" si="9"/>
        <v>0</v>
      </c>
      <c r="BJ331" s="710">
        <f t="shared" si="10"/>
        <v>0</v>
      </c>
      <c r="BK331" s="709" t="b">
        <f t="shared" si="11"/>
        <v>0</v>
      </c>
    </row>
    <row r="332" spans="1:63" ht="15.75" customHeight="1">
      <c r="A332" s="174" t="s">
        <v>10</v>
      </c>
      <c r="B332" s="63" t="s">
        <v>11</v>
      </c>
      <c r="C332" s="63" t="s">
        <v>50</v>
      </c>
      <c r="D332" s="63" t="s">
        <v>1054</v>
      </c>
      <c r="E332" s="63" t="s">
        <v>146</v>
      </c>
      <c r="F332" s="63"/>
      <c r="G332" s="63" t="s">
        <v>1055</v>
      </c>
      <c r="H332" s="63"/>
      <c r="I332" s="63"/>
      <c r="J332" s="63" t="s">
        <v>1056</v>
      </c>
      <c r="K332" s="63"/>
      <c r="L332" s="63"/>
      <c r="M332" s="63" t="s">
        <v>1057</v>
      </c>
      <c r="N332" s="63" t="s">
        <v>5451</v>
      </c>
      <c r="O332" s="63" t="s">
        <v>113</v>
      </c>
      <c r="P332" s="63" t="s">
        <v>226</v>
      </c>
      <c r="Q332" s="63" t="s">
        <v>35</v>
      </c>
      <c r="R332" s="63" t="s">
        <v>272</v>
      </c>
      <c r="S332" s="63" t="s">
        <v>2649</v>
      </c>
      <c r="T332" s="63"/>
      <c r="U332" s="63"/>
      <c r="V332" s="63" t="s">
        <v>4306</v>
      </c>
      <c r="W332" s="63" t="s">
        <v>366</v>
      </c>
      <c r="X332" s="63" t="s">
        <v>1063</v>
      </c>
      <c r="Y332" s="429">
        <v>45014</v>
      </c>
      <c r="Z332" s="430">
        <v>46842</v>
      </c>
      <c r="AA332" s="63" t="s">
        <v>4158</v>
      </c>
      <c r="AB332" s="63" t="s">
        <v>4168</v>
      </c>
      <c r="AC332" s="63" t="s">
        <v>5456</v>
      </c>
      <c r="AD332" s="63" t="s">
        <v>5457</v>
      </c>
      <c r="AE332" s="63" t="s">
        <v>5458</v>
      </c>
      <c r="AF332" s="427">
        <v>44604</v>
      </c>
      <c r="AG332" s="174"/>
      <c r="AH332" s="174"/>
      <c r="AI332" s="174"/>
      <c r="AJ332" s="174"/>
      <c r="AK332" s="174"/>
      <c r="AL332" s="174"/>
      <c r="AM332" s="174"/>
      <c r="AN332" s="174"/>
      <c r="AO332" s="174"/>
      <c r="AP332" s="174"/>
      <c r="AQ332" s="174"/>
      <c r="AR332" s="174" t="s">
        <v>2315</v>
      </c>
      <c r="AS332" s="174">
        <v>2023</v>
      </c>
      <c r="AT332" s="415">
        <v>45029</v>
      </c>
      <c r="AU332" s="174" t="s">
        <v>1351</v>
      </c>
      <c r="AV332" s="419" t="s">
        <v>9258</v>
      </c>
      <c r="AW332" s="424"/>
      <c r="AX332" s="462"/>
      <c r="AY332" s="422"/>
      <c r="AZ332" s="530"/>
      <c r="BA332" s="530"/>
      <c r="BB332" s="422"/>
      <c r="BC332" s="530"/>
      <c r="BD332" s="424"/>
      <c r="BE332" s="462"/>
      <c r="BF332" s="429">
        <v>44273</v>
      </c>
      <c r="BG332" s="426">
        <f t="shared" si="7"/>
        <v>0</v>
      </c>
      <c r="BH332" s="426">
        <f t="shared" si="8"/>
        <v>0</v>
      </c>
      <c r="BI332" s="426">
        <f t="shared" si="9"/>
        <v>0</v>
      </c>
      <c r="BJ332" s="426">
        <f t="shared" si="10"/>
        <v>0</v>
      </c>
      <c r="BK332" s="425" t="b">
        <f t="shared" si="11"/>
        <v>0</v>
      </c>
    </row>
    <row r="333" spans="1:63" ht="15.75" customHeight="1">
      <c r="A333" s="703" t="s">
        <v>10</v>
      </c>
      <c r="B333" s="703" t="s">
        <v>11</v>
      </c>
      <c r="C333" s="703" t="s">
        <v>50</v>
      </c>
      <c r="D333" s="703" t="s">
        <v>1054</v>
      </c>
      <c r="E333" s="703" t="s">
        <v>146</v>
      </c>
      <c r="F333" s="703"/>
      <c r="G333" s="703" t="s">
        <v>1055</v>
      </c>
      <c r="H333" s="703"/>
      <c r="I333" s="703"/>
      <c r="J333" s="703" t="s">
        <v>1056</v>
      </c>
      <c r="K333" s="703"/>
      <c r="L333" s="703"/>
      <c r="M333" s="703" t="s">
        <v>1057</v>
      </c>
      <c r="N333" s="703"/>
      <c r="O333" s="703" t="s">
        <v>113</v>
      </c>
      <c r="P333" s="703" t="s">
        <v>226</v>
      </c>
      <c r="Q333" s="703" t="s">
        <v>21</v>
      </c>
      <c r="R333" s="703" t="s">
        <v>117</v>
      </c>
      <c r="S333" s="703"/>
      <c r="T333" s="703" t="s">
        <v>234</v>
      </c>
      <c r="U333" s="703"/>
      <c r="V333" s="703" t="s">
        <v>22</v>
      </c>
      <c r="W333" s="703" t="s">
        <v>235</v>
      </c>
      <c r="X333" s="703" t="s">
        <v>1064</v>
      </c>
      <c r="Y333" s="704">
        <v>44180</v>
      </c>
      <c r="Z333" s="703"/>
      <c r="AA333" s="703" t="s">
        <v>4158</v>
      </c>
      <c r="AB333" s="703" t="s">
        <v>4168</v>
      </c>
      <c r="AC333" s="703" t="s">
        <v>9259</v>
      </c>
      <c r="AD333" s="703" t="s">
        <v>6122</v>
      </c>
      <c r="AE333" s="703" t="s">
        <v>6123</v>
      </c>
      <c r="AF333" s="712">
        <v>45531</v>
      </c>
      <c r="AG333" s="703"/>
      <c r="AH333" s="703"/>
      <c r="AI333" s="705">
        <v>45133</v>
      </c>
      <c r="AJ333" s="703" t="s">
        <v>8685</v>
      </c>
      <c r="AK333" s="703"/>
      <c r="AL333" s="703"/>
      <c r="AM333" s="703"/>
      <c r="AN333" s="703"/>
      <c r="AO333" s="703"/>
      <c r="AP333" s="703"/>
      <c r="AQ333" s="703"/>
      <c r="AR333" s="703" t="s">
        <v>2324</v>
      </c>
      <c r="AS333" s="703">
        <v>2023</v>
      </c>
      <c r="AT333" s="706">
        <v>45146</v>
      </c>
      <c r="AU333" s="703" t="s">
        <v>2323</v>
      </c>
      <c r="AV333" s="707"/>
      <c r="AW333" s="708"/>
      <c r="AX333" s="709"/>
      <c r="AY333" s="422"/>
      <c r="AZ333" s="730"/>
      <c r="BA333" s="730"/>
      <c r="BB333" s="422"/>
      <c r="BC333" s="730"/>
      <c r="BD333" s="708"/>
      <c r="BE333" s="709"/>
      <c r="BF333" s="710"/>
      <c r="BG333" s="710">
        <f t="shared" si="7"/>
        <v>0</v>
      </c>
      <c r="BH333" s="710">
        <f t="shared" si="8"/>
        <v>0</v>
      </c>
      <c r="BI333" s="710">
        <f t="shared" si="9"/>
        <v>0</v>
      </c>
      <c r="BJ333" s="710">
        <f t="shared" si="10"/>
        <v>0</v>
      </c>
      <c r="BK333" s="709" t="b">
        <f t="shared" si="11"/>
        <v>0</v>
      </c>
    </row>
    <row r="334" spans="1:63" ht="15.75" customHeight="1">
      <c r="A334" s="703" t="s">
        <v>10</v>
      </c>
      <c r="B334" s="703" t="s">
        <v>11</v>
      </c>
      <c r="C334" s="703" t="s">
        <v>50</v>
      </c>
      <c r="D334" s="703" t="s">
        <v>1054</v>
      </c>
      <c r="E334" s="703" t="s">
        <v>146</v>
      </c>
      <c r="F334" s="703"/>
      <c r="G334" s="703" t="s">
        <v>1055</v>
      </c>
      <c r="H334" s="703"/>
      <c r="I334" s="703"/>
      <c r="J334" s="703" t="s">
        <v>1056</v>
      </c>
      <c r="K334" s="703"/>
      <c r="L334" s="703"/>
      <c r="M334" s="703" t="s">
        <v>1057</v>
      </c>
      <c r="N334" s="703"/>
      <c r="O334" s="703" t="s">
        <v>113</v>
      </c>
      <c r="P334" s="703" t="s">
        <v>226</v>
      </c>
      <c r="Q334" s="703" t="s">
        <v>21</v>
      </c>
      <c r="R334" s="703" t="s">
        <v>3006</v>
      </c>
      <c r="S334" s="703"/>
      <c r="T334" s="703" t="s">
        <v>1047</v>
      </c>
      <c r="U334" s="703"/>
      <c r="V334" s="703" t="s">
        <v>22</v>
      </c>
      <c r="W334" s="703" t="s">
        <v>1048</v>
      </c>
      <c r="X334" s="703" t="s">
        <v>1065</v>
      </c>
      <c r="Y334" s="704">
        <v>44076</v>
      </c>
      <c r="Z334" s="703"/>
      <c r="AA334" s="703" t="s">
        <v>4158</v>
      </c>
      <c r="AB334" s="703" t="s">
        <v>4159</v>
      </c>
      <c r="AC334" s="703"/>
      <c r="AD334" s="703" t="s">
        <v>9260</v>
      </c>
      <c r="AE334" s="703" t="s">
        <v>9261</v>
      </c>
      <c r="AF334" s="712">
        <v>44974</v>
      </c>
      <c r="AG334" s="703"/>
      <c r="AH334" s="703"/>
      <c r="AI334" s="705">
        <v>45133</v>
      </c>
      <c r="AJ334" s="703" t="s">
        <v>8685</v>
      </c>
      <c r="AK334" s="703"/>
      <c r="AL334" s="703"/>
      <c r="AM334" s="703"/>
      <c r="AN334" s="703"/>
      <c r="AO334" s="703"/>
      <c r="AP334" s="703"/>
      <c r="AQ334" s="703"/>
      <c r="AR334" s="703" t="s">
        <v>2324</v>
      </c>
      <c r="AS334" s="703">
        <v>2023</v>
      </c>
      <c r="AT334" s="706">
        <v>45146</v>
      </c>
      <c r="AU334" s="703" t="s">
        <v>2323</v>
      </c>
      <c r="AV334" s="707"/>
      <c r="AW334" s="708"/>
      <c r="AX334" s="709"/>
      <c r="AY334" s="422"/>
      <c r="AZ334" s="730"/>
      <c r="BA334" s="730"/>
      <c r="BB334" s="422"/>
      <c r="BC334" s="730"/>
      <c r="BD334" s="708"/>
      <c r="BE334" s="709"/>
      <c r="BF334" s="710"/>
      <c r="BG334" s="710">
        <f t="shared" si="7"/>
        <v>0</v>
      </c>
      <c r="BH334" s="710">
        <f t="shared" si="8"/>
        <v>0</v>
      </c>
      <c r="BI334" s="710">
        <f t="shared" si="9"/>
        <v>0</v>
      </c>
      <c r="BJ334" s="710">
        <f t="shared" si="10"/>
        <v>0</v>
      </c>
      <c r="BK334" s="709" t="b">
        <f t="shared" si="11"/>
        <v>0</v>
      </c>
    </row>
    <row r="335" spans="1:63" ht="15.75" customHeight="1">
      <c r="A335" s="174" t="s">
        <v>10</v>
      </c>
      <c r="B335" s="63" t="s">
        <v>11</v>
      </c>
      <c r="C335" s="63" t="s">
        <v>50</v>
      </c>
      <c r="D335" s="63" t="s">
        <v>1054</v>
      </c>
      <c r="E335" s="63" t="s">
        <v>146</v>
      </c>
      <c r="F335" s="63"/>
      <c r="G335" s="63" t="s">
        <v>1055</v>
      </c>
      <c r="H335" s="63"/>
      <c r="I335" s="63"/>
      <c r="J335" s="63" t="s">
        <v>1056</v>
      </c>
      <c r="K335" s="63"/>
      <c r="L335" s="63"/>
      <c r="M335" s="63" t="s">
        <v>1057</v>
      </c>
      <c r="N335" s="63" t="s">
        <v>5451</v>
      </c>
      <c r="O335" s="63" t="s">
        <v>113</v>
      </c>
      <c r="P335" s="63" t="s">
        <v>226</v>
      </c>
      <c r="Q335" s="63" t="s">
        <v>35</v>
      </c>
      <c r="R335" s="63" t="s">
        <v>125</v>
      </c>
      <c r="S335" s="63" t="s">
        <v>279</v>
      </c>
      <c r="T335" s="63"/>
      <c r="U335" s="63"/>
      <c r="V335" s="63" t="s">
        <v>4164</v>
      </c>
      <c r="W335" s="63" t="s">
        <v>127</v>
      </c>
      <c r="X335" s="63" t="s">
        <v>1066</v>
      </c>
      <c r="Y335" s="429">
        <v>45014</v>
      </c>
      <c r="Z335" s="430">
        <v>46842</v>
      </c>
      <c r="AA335" s="63" t="s">
        <v>4158</v>
      </c>
      <c r="AB335" s="63" t="s">
        <v>4159</v>
      </c>
      <c r="AC335" s="63"/>
      <c r="AD335" s="63" t="s">
        <v>5459</v>
      </c>
      <c r="AE335" s="63" t="s">
        <v>5460</v>
      </c>
      <c r="AF335" s="436">
        <v>44292</v>
      </c>
      <c r="AG335" s="174"/>
      <c r="AH335" s="174"/>
      <c r="AI335" s="174"/>
      <c r="AJ335" s="174"/>
      <c r="AK335" s="174"/>
      <c r="AL335" s="174"/>
      <c r="AM335" s="174"/>
      <c r="AN335" s="174"/>
      <c r="AO335" s="174"/>
      <c r="AP335" s="174"/>
      <c r="AQ335" s="174"/>
      <c r="AR335" s="174" t="s">
        <v>2315</v>
      </c>
      <c r="AS335" s="174">
        <v>2023</v>
      </c>
      <c r="AT335" s="415">
        <v>45029</v>
      </c>
      <c r="AU335" s="174" t="s">
        <v>1351</v>
      </c>
      <c r="AV335" s="419" t="s">
        <v>9262</v>
      </c>
      <c r="AW335" s="424"/>
      <c r="AX335" s="462"/>
      <c r="AY335" s="422"/>
      <c r="AZ335" s="530"/>
      <c r="BA335" s="530"/>
      <c r="BB335" s="422"/>
      <c r="BC335" s="530"/>
      <c r="BD335" s="424"/>
      <c r="BE335" s="462"/>
      <c r="BF335" s="429">
        <v>43753</v>
      </c>
      <c r="BG335" s="426">
        <f t="shared" si="7"/>
        <v>0</v>
      </c>
      <c r="BH335" s="426">
        <f t="shared" si="8"/>
        <v>0</v>
      </c>
      <c r="BI335" s="426">
        <f t="shared" si="9"/>
        <v>0</v>
      </c>
      <c r="BJ335" s="426">
        <f t="shared" si="10"/>
        <v>0</v>
      </c>
      <c r="BK335" s="425" t="b">
        <f t="shared" si="11"/>
        <v>0</v>
      </c>
    </row>
    <row r="336" spans="1:63" ht="15.75" customHeight="1">
      <c r="A336" s="174" t="s">
        <v>10</v>
      </c>
      <c r="B336" s="63" t="s">
        <v>11</v>
      </c>
      <c r="C336" s="63" t="s">
        <v>50</v>
      </c>
      <c r="D336" s="63" t="s">
        <v>1054</v>
      </c>
      <c r="E336" s="63" t="s">
        <v>146</v>
      </c>
      <c r="F336" s="63"/>
      <c r="G336" s="63" t="s">
        <v>1055</v>
      </c>
      <c r="H336" s="63"/>
      <c r="I336" s="63"/>
      <c r="J336" s="63" t="s">
        <v>1056</v>
      </c>
      <c r="K336" s="63"/>
      <c r="L336" s="63"/>
      <c r="M336" s="63" t="s">
        <v>1057</v>
      </c>
      <c r="N336" s="63" t="s">
        <v>5451</v>
      </c>
      <c r="O336" s="63" t="s">
        <v>113</v>
      </c>
      <c r="P336" s="63" t="s">
        <v>226</v>
      </c>
      <c r="Q336" s="63" t="s">
        <v>35</v>
      </c>
      <c r="R336" s="63" t="s">
        <v>104</v>
      </c>
      <c r="S336" s="63" t="s">
        <v>105</v>
      </c>
      <c r="T336" s="63"/>
      <c r="U336" s="63"/>
      <c r="V336" s="63" t="s">
        <v>4164</v>
      </c>
      <c r="W336" s="63" t="s">
        <v>106</v>
      </c>
      <c r="X336" s="63" t="s">
        <v>1067</v>
      </c>
      <c r="Y336" s="429">
        <v>45014</v>
      </c>
      <c r="Z336" s="430">
        <v>46842</v>
      </c>
      <c r="AA336" s="63" t="s">
        <v>4158</v>
      </c>
      <c r="AB336" s="63" t="s">
        <v>4159</v>
      </c>
      <c r="AC336" s="63"/>
      <c r="AD336" s="63" t="s">
        <v>5461</v>
      </c>
      <c r="AE336" s="63" t="s">
        <v>5462</v>
      </c>
      <c r="AF336" s="435">
        <v>45095</v>
      </c>
      <c r="AG336" s="174"/>
      <c r="AH336" s="174"/>
      <c r="AI336" s="174"/>
      <c r="AJ336" s="174"/>
      <c r="AK336" s="174"/>
      <c r="AL336" s="174"/>
      <c r="AM336" s="174"/>
      <c r="AN336" s="174"/>
      <c r="AO336" s="174"/>
      <c r="AP336" s="174"/>
      <c r="AQ336" s="174"/>
      <c r="AR336" s="174" t="s">
        <v>2315</v>
      </c>
      <c r="AS336" s="174">
        <v>2023</v>
      </c>
      <c r="AT336" s="415">
        <v>45029</v>
      </c>
      <c r="AU336" s="174" t="s">
        <v>1351</v>
      </c>
      <c r="AV336" s="419" t="s">
        <v>9263</v>
      </c>
      <c r="AW336" s="424"/>
      <c r="AX336" s="462"/>
      <c r="AY336" s="422"/>
      <c r="AZ336" s="530"/>
      <c r="BA336" s="530"/>
      <c r="BB336" s="422"/>
      <c r="BC336" s="530"/>
      <c r="BD336" s="424"/>
      <c r="BE336" s="462"/>
      <c r="BF336" s="429">
        <v>43753</v>
      </c>
      <c r="BG336" s="426">
        <f t="shared" si="7"/>
        <v>0</v>
      </c>
      <c r="BH336" s="426">
        <f t="shared" si="8"/>
        <v>0</v>
      </c>
      <c r="BI336" s="426">
        <f t="shared" si="9"/>
        <v>0</v>
      </c>
      <c r="BJ336" s="426">
        <f t="shared" si="10"/>
        <v>0</v>
      </c>
      <c r="BK336" s="425" t="b">
        <f t="shared" si="11"/>
        <v>0</v>
      </c>
    </row>
    <row r="337" spans="1:63" ht="15.75" customHeight="1">
      <c r="A337" s="174" t="s">
        <v>10</v>
      </c>
      <c r="B337" s="63" t="s">
        <v>11</v>
      </c>
      <c r="C337" s="63" t="s">
        <v>50</v>
      </c>
      <c r="D337" s="63" t="s">
        <v>1054</v>
      </c>
      <c r="E337" s="63" t="s">
        <v>146</v>
      </c>
      <c r="F337" s="63"/>
      <c r="G337" s="63" t="s">
        <v>1055</v>
      </c>
      <c r="H337" s="63"/>
      <c r="I337" s="63"/>
      <c r="J337" s="63" t="s">
        <v>1056</v>
      </c>
      <c r="K337" s="63"/>
      <c r="L337" s="63"/>
      <c r="M337" s="63" t="s">
        <v>1057</v>
      </c>
      <c r="N337" s="63" t="s">
        <v>5451</v>
      </c>
      <c r="O337" s="63" t="s">
        <v>113</v>
      </c>
      <c r="P337" s="63" t="s">
        <v>226</v>
      </c>
      <c r="Q337" s="63" t="s">
        <v>35</v>
      </c>
      <c r="R337" s="63" t="s">
        <v>87</v>
      </c>
      <c r="S337" s="63" t="s">
        <v>88</v>
      </c>
      <c r="T337" s="63"/>
      <c r="U337" s="63"/>
      <c r="V337" s="63" t="s">
        <v>4164</v>
      </c>
      <c r="W337" s="63" t="s">
        <v>89</v>
      </c>
      <c r="X337" s="63" t="s">
        <v>1068</v>
      </c>
      <c r="Y337" s="429">
        <v>45014</v>
      </c>
      <c r="Z337" s="430">
        <v>46842</v>
      </c>
      <c r="AA337" s="63" t="s">
        <v>4158</v>
      </c>
      <c r="AB337" s="63" t="s">
        <v>4168</v>
      </c>
      <c r="AC337" s="63" t="s">
        <v>5463</v>
      </c>
      <c r="AD337" s="63" t="s">
        <v>5464</v>
      </c>
      <c r="AE337" s="63" t="s">
        <v>5465</v>
      </c>
      <c r="AF337" s="435">
        <v>44790</v>
      </c>
      <c r="AG337" s="174"/>
      <c r="AH337" s="174"/>
      <c r="AI337" s="174"/>
      <c r="AJ337" s="174"/>
      <c r="AK337" s="174"/>
      <c r="AL337" s="174"/>
      <c r="AM337" s="174"/>
      <c r="AN337" s="174"/>
      <c r="AO337" s="174"/>
      <c r="AP337" s="174"/>
      <c r="AQ337" s="174"/>
      <c r="AR337" s="174" t="s">
        <v>2315</v>
      </c>
      <c r="AS337" s="174">
        <v>2023</v>
      </c>
      <c r="AT337" s="415">
        <v>45029</v>
      </c>
      <c r="AU337" s="174" t="s">
        <v>1351</v>
      </c>
      <c r="AV337" s="419" t="s">
        <v>9264</v>
      </c>
      <c r="AW337" s="424"/>
      <c r="AX337" s="462"/>
      <c r="AY337" s="422"/>
      <c r="AZ337" s="530"/>
      <c r="BA337" s="530"/>
      <c r="BB337" s="422"/>
      <c r="BC337" s="530"/>
      <c r="BD337" s="424"/>
      <c r="BE337" s="462"/>
      <c r="BF337" s="429">
        <v>43437</v>
      </c>
      <c r="BG337" s="426">
        <f t="shared" si="7"/>
        <v>0</v>
      </c>
      <c r="BH337" s="426">
        <f t="shared" si="8"/>
        <v>0</v>
      </c>
      <c r="BI337" s="426">
        <f t="shared" si="9"/>
        <v>0</v>
      </c>
      <c r="BJ337" s="426">
        <f t="shared" si="10"/>
        <v>0</v>
      </c>
      <c r="BK337" s="425" t="b">
        <f t="shared" si="11"/>
        <v>0</v>
      </c>
    </row>
    <row r="338" spans="1:63" ht="15.75" customHeight="1">
      <c r="A338" s="174" t="s">
        <v>10</v>
      </c>
      <c r="B338" s="63" t="s">
        <v>11</v>
      </c>
      <c r="C338" s="63" t="s">
        <v>50</v>
      </c>
      <c r="D338" s="63" t="s">
        <v>1054</v>
      </c>
      <c r="E338" s="63" t="s">
        <v>146</v>
      </c>
      <c r="F338" s="63"/>
      <c r="G338" s="63" t="s">
        <v>1055</v>
      </c>
      <c r="H338" s="63"/>
      <c r="I338" s="63"/>
      <c r="J338" s="63" t="s">
        <v>1056</v>
      </c>
      <c r="K338" s="63"/>
      <c r="L338" s="63"/>
      <c r="M338" s="63" t="s">
        <v>1057</v>
      </c>
      <c r="N338" s="63" t="s">
        <v>5451</v>
      </c>
      <c r="O338" s="63" t="s">
        <v>113</v>
      </c>
      <c r="P338" s="63" t="s">
        <v>226</v>
      </c>
      <c r="Q338" s="63" t="s">
        <v>35</v>
      </c>
      <c r="R338" s="63" t="s">
        <v>8666</v>
      </c>
      <c r="S338" s="63" t="s">
        <v>33</v>
      </c>
      <c r="T338" s="63"/>
      <c r="U338" s="63"/>
      <c r="V338" s="63" t="s">
        <v>4164</v>
      </c>
      <c r="W338" s="63" t="s">
        <v>34</v>
      </c>
      <c r="X338" s="63">
        <v>201407022132</v>
      </c>
      <c r="Y338" s="429">
        <v>45005</v>
      </c>
      <c r="Z338" s="430">
        <v>46833</v>
      </c>
      <c r="AA338" s="63" t="s">
        <v>4158</v>
      </c>
      <c r="AB338" s="63" t="s">
        <v>4168</v>
      </c>
      <c r="AC338" s="63" t="s">
        <v>5466</v>
      </c>
      <c r="AD338" s="63" t="s">
        <v>5467</v>
      </c>
      <c r="AE338" s="63" t="s">
        <v>5468</v>
      </c>
      <c r="AF338" s="430">
        <v>45228</v>
      </c>
      <c r="AG338" s="174"/>
      <c r="AH338" s="174"/>
      <c r="AI338" s="174"/>
      <c r="AJ338" s="174"/>
      <c r="AK338" s="174"/>
      <c r="AL338" s="174"/>
      <c r="AM338" s="174"/>
      <c r="AN338" s="174"/>
      <c r="AO338" s="174"/>
      <c r="AP338" s="174"/>
      <c r="AQ338" s="174"/>
      <c r="AR338" s="174" t="s">
        <v>2312</v>
      </c>
      <c r="AS338" s="174">
        <v>2023</v>
      </c>
      <c r="AT338" s="415">
        <v>45014</v>
      </c>
      <c r="AU338" s="174" t="s">
        <v>1351</v>
      </c>
      <c r="AV338" s="419" t="s">
        <v>9265</v>
      </c>
      <c r="AW338" s="424"/>
      <c r="AX338" s="462"/>
      <c r="AY338" s="422"/>
      <c r="AZ338" s="530"/>
      <c r="BA338" s="530"/>
      <c r="BB338" s="422"/>
      <c r="BC338" s="530"/>
      <c r="BD338" s="424"/>
      <c r="BE338" s="462"/>
      <c r="BF338" s="429">
        <v>41873</v>
      </c>
      <c r="BG338" s="426">
        <f t="shared" si="7"/>
        <v>0</v>
      </c>
      <c r="BH338" s="426">
        <f t="shared" si="8"/>
        <v>0</v>
      </c>
      <c r="BI338" s="426">
        <f t="shared" si="9"/>
        <v>0</v>
      </c>
      <c r="BJ338" s="426">
        <f t="shared" si="10"/>
        <v>0</v>
      </c>
      <c r="BK338" s="425" t="b">
        <f t="shared" si="11"/>
        <v>0</v>
      </c>
    </row>
    <row r="339" spans="1:63" ht="15.75" customHeight="1">
      <c r="A339" s="174" t="s">
        <v>10</v>
      </c>
      <c r="B339" s="63" t="s">
        <v>11</v>
      </c>
      <c r="C339" s="63" t="s">
        <v>123</v>
      </c>
      <c r="D339" s="63" t="s">
        <v>1069</v>
      </c>
      <c r="E339" s="63" t="s">
        <v>30</v>
      </c>
      <c r="F339" s="63"/>
      <c r="G339" s="63" t="s">
        <v>1070</v>
      </c>
      <c r="H339" s="63"/>
      <c r="I339" s="63"/>
      <c r="J339" s="63" t="s">
        <v>1071</v>
      </c>
      <c r="K339" s="63"/>
      <c r="L339" s="63"/>
      <c r="M339" s="63" t="s">
        <v>1072</v>
      </c>
      <c r="N339" s="63" t="s">
        <v>5469</v>
      </c>
      <c r="O339" s="63" t="s">
        <v>113</v>
      </c>
      <c r="P339" s="63" t="s">
        <v>226</v>
      </c>
      <c r="Q339" s="63" t="s">
        <v>35</v>
      </c>
      <c r="R339" s="63" t="s">
        <v>84</v>
      </c>
      <c r="S339" s="63" t="s">
        <v>85</v>
      </c>
      <c r="T339" s="63"/>
      <c r="U339" s="63"/>
      <c r="V339" s="63" t="s">
        <v>4164</v>
      </c>
      <c r="W339" s="63" t="s">
        <v>261</v>
      </c>
      <c r="X339" s="63" t="s">
        <v>1073</v>
      </c>
      <c r="Y339" s="429">
        <v>45274</v>
      </c>
      <c r="Z339" s="430">
        <v>47102</v>
      </c>
      <c r="AA339" s="63" t="s">
        <v>4158</v>
      </c>
      <c r="AB339" s="63" t="s">
        <v>4168</v>
      </c>
      <c r="AC339" s="63" t="s">
        <v>5470</v>
      </c>
      <c r="AD339" s="63" t="s">
        <v>5471</v>
      </c>
      <c r="AE339" s="63" t="s">
        <v>5472</v>
      </c>
      <c r="AF339" s="427">
        <v>44934</v>
      </c>
      <c r="AG339" s="174"/>
      <c r="AH339" s="174"/>
      <c r="AI339" s="174"/>
      <c r="AJ339" s="174"/>
      <c r="AK339" s="174"/>
      <c r="AL339" s="174"/>
      <c r="AM339" s="174"/>
      <c r="AN339" s="174"/>
      <c r="AO339" s="174"/>
      <c r="AP339" s="174"/>
      <c r="AQ339" s="174"/>
      <c r="AR339" s="174" t="s">
        <v>2319</v>
      </c>
      <c r="AS339" s="174">
        <v>2024</v>
      </c>
      <c r="AT339" s="415">
        <v>45458</v>
      </c>
      <c r="AU339" s="174" t="s">
        <v>1351</v>
      </c>
      <c r="AV339" s="437" t="s">
        <v>5473</v>
      </c>
      <c r="AW339" s="424"/>
      <c r="AX339" s="462"/>
      <c r="AY339" s="422"/>
      <c r="AZ339" s="530"/>
      <c r="BA339" s="530"/>
      <c r="BB339" s="422"/>
      <c r="BC339" s="530"/>
      <c r="BD339" s="424"/>
      <c r="BE339" s="462">
        <v>1</v>
      </c>
      <c r="BF339" s="426"/>
      <c r="BG339" s="426">
        <f t="shared" si="7"/>
        <v>0</v>
      </c>
      <c r="BH339" s="426">
        <f t="shared" si="8"/>
        <v>0</v>
      </c>
      <c r="BI339" s="426">
        <f t="shared" si="9"/>
        <v>0</v>
      </c>
      <c r="BJ339" s="426">
        <f t="shared" si="10"/>
        <v>0</v>
      </c>
      <c r="BK339" s="425" t="b">
        <f t="shared" si="11"/>
        <v>0</v>
      </c>
    </row>
    <row r="340" spans="1:63" ht="15.75" customHeight="1">
      <c r="A340" s="703" t="s">
        <v>10</v>
      </c>
      <c r="B340" s="703" t="s">
        <v>11</v>
      </c>
      <c r="C340" s="703" t="s">
        <v>123</v>
      </c>
      <c r="D340" s="703" t="s">
        <v>9266</v>
      </c>
      <c r="E340" s="703" t="s">
        <v>30</v>
      </c>
      <c r="F340" s="703"/>
      <c r="G340" s="703" t="s">
        <v>1070</v>
      </c>
      <c r="H340" s="703"/>
      <c r="I340" s="703"/>
      <c r="J340" s="703" t="s">
        <v>1071</v>
      </c>
      <c r="K340" s="703"/>
      <c r="L340" s="703"/>
      <c r="M340" s="703" t="s">
        <v>1072</v>
      </c>
      <c r="N340" s="703"/>
      <c r="O340" s="703" t="s">
        <v>113</v>
      </c>
      <c r="P340" s="703" t="s">
        <v>226</v>
      </c>
      <c r="Q340" s="703" t="s">
        <v>5421</v>
      </c>
      <c r="R340" s="703" t="s">
        <v>125</v>
      </c>
      <c r="S340" s="703" t="s">
        <v>3404</v>
      </c>
      <c r="T340" s="703"/>
      <c r="U340" s="703"/>
      <c r="V340" s="703" t="s">
        <v>4164</v>
      </c>
      <c r="W340" s="703" t="s">
        <v>237</v>
      </c>
      <c r="X340" s="703" t="s">
        <v>1074</v>
      </c>
      <c r="Y340" s="704">
        <v>44175</v>
      </c>
      <c r="Z340" s="703"/>
      <c r="AA340" s="703" t="s">
        <v>4158</v>
      </c>
      <c r="AB340" s="703" t="s">
        <v>4159</v>
      </c>
      <c r="AC340" s="703"/>
      <c r="AD340" s="703" t="s">
        <v>5419</v>
      </c>
      <c r="AE340" s="703" t="s">
        <v>9267</v>
      </c>
      <c r="AF340" s="723">
        <v>44805</v>
      </c>
      <c r="AG340" s="703"/>
      <c r="AH340" s="703"/>
      <c r="AI340" s="705">
        <v>45041</v>
      </c>
      <c r="AJ340" s="703" t="s">
        <v>8685</v>
      </c>
      <c r="AK340" s="703"/>
      <c r="AL340" s="703"/>
      <c r="AM340" s="703"/>
      <c r="AN340" s="703"/>
      <c r="AO340" s="703"/>
      <c r="AP340" s="703"/>
      <c r="AQ340" s="703"/>
      <c r="AR340" s="703" t="s">
        <v>2319</v>
      </c>
      <c r="AS340" s="703">
        <v>2023</v>
      </c>
      <c r="AT340" s="706">
        <v>45107</v>
      </c>
      <c r="AU340" s="703" t="s">
        <v>2323</v>
      </c>
      <c r="AV340" s="707"/>
      <c r="AW340" s="708"/>
      <c r="AX340" s="709"/>
      <c r="AY340" s="422"/>
      <c r="AZ340" s="730"/>
      <c r="BA340" s="730"/>
      <c r="BB340" s="422"/>
      <c r="BC340" s="730"/>
      <c r="BD340" s="708"/>
      <c r="BE340" s="709"/>
      <c r="BF340" s="710"/>
      <c r="BG340" s="710">
        <f t="shared" si="7"/>
        <v>0</v>
      </c>
      <c r="BH340" s="710">
        <f t="shared" si="8"/>
        <v>0</v>
      </c>
      <c r="BI340" s="710">
        <f t="shared" si="9"/>
        <v>0</v>
      </c>
      <c r="BJ340" s="710">
        <f t="shared" si="10"/>
        <v>0</v>
      </c>
      <c r="BK340" s="709" t="b">
        <f t="shared" si="11"/>
        <v>0</v>
      </c>
    </row>
    <row r="341" spans="1:63" ht="15.75" customHeight="1">
      <c r="A341" s="703" t="s">
        <v>10</v>
      </c>
      <c r="B341" s="703" t="s">
        <v>11</v>
      </c>
      <c r="C341" s="703" t="s">
        <v>123</v>
      </c>
      <c r="D341" s="703" t="s">
        <v>9266</v>
      </c>
      <c r="E341" s="703" t="s">
        <v>30</v>
      </c>
      <c r="F341" s="703"/>
      <c r="G341" s="703" t="s">
        <v>1070</v>
      </c>
      <c r="H341" s="703"/>
      <c r="I341" s="703"/>
      <c r="J341" s="703" t="s">
        <v>1071</v>
      </c>
      <c r="K341" s="703"/>
      <c r="L341" s="703"/>
      <c r="M341" s="703" t="s">
        <v>1072</v>
      </c>
      <c r="N341" s="703"/>
      <c r="O341" s="703" t="s">
        <v>113</v>
      </c>
      <c r="P341" s="703" t="s">
        <v>226</v>
      </c>
      <c r="Q341" s="703" t="s">
        <v>21</v>
      </c>
      <c r="R341" s="703" t="s">
        <v>117</v>
      </c>
      <c r="S341" s="703"/>
      <c r="T341" s="703" t="s">
        <v>234</v>
      </c>
      <c r="U341" s="703"/>
      <c r="V341" s="703" t="s">
        <v>22</v>
      </c>
      <c r="W341" s="703" t="s">
        <v>235</v>
      </c>
      <c r="X341" s="703" t="s">
        <v>1075</v>
      </c>
      <c r="Y341" s="704">
        <v>44180</v>
      </c>
      <c r="Z341" s="703"/>
      <c r="AA341" s="703" t="s">
        <v>4158</v>
      </c>
      <c r="AB341" s="703" t="s">
        <v>4168</v>
      </c>
      <c r="AC341" s="703" t="s">
        <v>9268</v>
      </c>
      <c r="AD341" s="703" t="s">
        <v>6122</v>
      </c>
      <c r="AE341" s="703" t="s">
        <v>6123</v>
      </c>
      <c r="AF341" s="712">
        <v>45531</v>
      </c>
      <c r="AG341" s="703"/>
      <c r="AH341" s="703"/>
      <c r="AI341" s="705">
        <v>45041</v>
      </c>
      <c r="AJ341" s="703" t="s">
        <v>8685</v>
      </c>
      <c r="AK341" s="703"/>
      <c r="AL341" s="703"/>
      <c r="AM341" s="703"/>
      <c r="AN341" s="703"/>
      <c r="AO341" s="703"/>
      <c r="AP341" s="703"/>
      <c r="AQ341" s="703"/>
      <c r="AR341" s="703" t="s">
        <v>2319</v>
      </c>
      <c r="AS341" s="703">
        <v>2023</v>
      </c>
      <c r="AT341" s="706">
        <v>45107</v>
      </c>
      <c r="AU341" s="703" t="s">
        <v>2323</v>
      </c>
      <c r="AV341" s="707"/>
      <c r="AW341" s="708"/>
      <c r="AX341" s="709"/>
      <c r="AY341" s="422"/>
      <c r="AZ341" s="730"/>
      <c r="BA341" s="730"/>
      <c r="BB341" s="422"/>
      <c r="BC341" s="730"/>
      <c r="BD341" s="708"/>
      <c r="BE341" s="709"/>
      <c r="BF341" s="710"/>
      <c r="BG341" s="710">
        <f t="shared" si="7"/>
        <v>0</v>
      </c>
      <c r="BH341" s="710">
        <f t="shared" si="8"/>
        <v>0</v>
      </c>
      <c r="BI341" s="710">
        <f t="shared" si="9"/>
        <v>0</v>
      </c>
      <c r="BJ341" s="710">
        <f t="shared" si="10"/>
        <v>0</v>
      </c>
      <c r="BK341" s="709" t="b">
        <f t="shared" si="11"/>
        <v>0</v>
      </c>
    </row>
    <row r="342" spans="1:63" ht="15.75" customHeight="1">
      <c r="A342" s="703" t="s">
        <v>10</v>
      </c>
      <c r="B342" s="703" t="s">
        <v>11</v>
      </c>
      <c r="C342" s="703" t="s">
        <v>123</v>
      </c>
      <c r="D342" s="703" t="s">
        <v>9266</v>
      </c>
      <c r="E342" s="703" t="s">
        <v>30</v>
      </c>
      <c r="F342" s="703"/>
      <c r="G342" s="703" t="s">
        <v>1070</v>
      </c>
      <c r="H342" s="703"/>
      <c r="I342" s="703"/>
      <c r="J342" s="703" t="s">
        <v>1071</v>
      </c>
      <c r="K342" s="703"/>
      <c r="L342" s="703"/>
      <c r="M342" s="703" t="s">
        <v>1072</v>
      </c>
      <c r="N342" s="703"/>
      <c r="O342" s="703" t="s">
        <v>113</v>
      </c>
      <c r="P342" s="703" t="s">
        <v>226</v>
      </c>
      <c r="Q342" s="703" t="s">
        <v>21</v>
      </c>
      <c r="R342" s="703" t="s">
        <v>3006</v>
      </c>
      <c r="S342" s="703"/>
      <c r="T342" s="703" t="s">
        <v>1047</v>
      </c>
      <c r="U342" s="703"/>
      <c r="V342" s="703" t="s">
        <v>22</v>
      </c>
      <c r="W342" s="703" t="s">
        <v>1048</v>
      </c>
      <c r="X342" s="703" t="s">
        <v>1076</v>
      </c>
      <c r="Y342" s="704">
        <v>44182</v>
      </c>
      <c r="Z342" s="703"/>
      <c r="AA342" s="703" t="s">
        <v>4158</v>
      </c>
      <c r="AB342" s="703" t="s">
        <v>4159</v>
      </c>
      <c r="AC342" s="703"/>
      <c r="AD342" s="703" t="s">
        <v>9269</v>
      </c>
      <c r="AE342" s="703" t="s">
        <v>9270</v>
      </c>
      <c r="AF342" s="723">
        <v>45902</v>
      </c>
      <c r="AG342" s="703"/>
      <c r="AH342" s="703"/>
      <c r="AI342" s="705">
        <v>45041</v>
      </c>
      <c r="AJ342" s="703" t="s">
        <v>8685</v>
      </c>
      <c r="AK342" s="703"/>
      <c r="AL342" s="703"/>
      <c r="AM342" s="703"/>
      <c r="AN342" s="703"/>
      <c r="AO342" s="703"/>
      <c r="AP342" s="703"/>
      <c r="AQ342" s="703"/>
      <c r="AR342" s="703" t="s">
        <v>2319</v>
      </c>
      <c r="AS342" s="703">
        <v>2023</v>
      </c>
      <c r="AT342" s="706">
        <v>45107</v>
      </c>
      <c r="AU342" s="703" t="s">
        <v>2323</v>
      </c>
      <c r="AV342" s="707"/>
      <c r="AW342" s="708"/>
      <c r="AX342" s="709"/>
      <c r="AY342" s="422"/>
      <c r="AZ342" s="730"/>
      <c r="BA342" s="730"/>
      <c r="BB342" s="422"/>
      <c r="BC342" s="730"/>
      <c r="BD342" s="708"/>
      <c r="BE342" s="709"/>
      <c r="BF342" s="710"/>
      <c r="BG342" s="710">
        <f t="shared" si="7"/>
        <v>0</v>
      </c>
      <c r="BH342" s="710">
        <f t="shared" si="8"/>
        <v>0</v>
      </c>
      <c r="BI342" s="710">
        <f t="shared" si="9"/>
        <v>0</v>
      </c>
      <c r="BJ342" s="710">
        <f t="shared" si="10"/>
        <v>0</v>
      </c>
      <c r="BK342" s="709" t="b">
        <f t="shared" si="11"/>
        <v>0</v>
      </c>
    </row>
    <row r="343" spans="1:63" ht="15.75" customHeight="1">
      <c r="A343" s="174" t="s">
        <v>10</v>
      </c>
      <c r="B343" s="63" t="s">
        <v>11</v>
      </c>
      <c r="C343" s="63" t="s">
        <v>123</v>
      </c>
      <c r="D343" s="63" t="s">
        <v>1069</v>
      </c>
      <c r="E343" s="63" t="s">
        <v>30</v>
      </c>
      <c r="F343" s="63"/>
      <c r="G343" s="63" t="s">
        <v>1070</v>
      </c>
      <c r="H343" s="63"/>
      <c r="I343" s="63"/>
      <c r="J343" s="63" t="s">
        <v>1071</v>
      </c>
      <c r="K343" s="63"/>
      <c r="L343" s="63"/>
      <c r="M343" s="63" t="s">
        <v>1072</v>
      </c>
      <c r="N343" s="63" t="s">
        <v>5469</v>
      </c>
      <c r="O343" s="63" t="s">
        <v>113</v>
      </c>
      <c r="P343" s="63" t="s">
        <v>226</v>
      </c>
      <c r="Q343" s="63" t="s">
        <v>35</v>
      </c>
      <c r="R343" s="63" t="s">
        <v>104</v>
      </c>
      <c r="S343" s="63" t="s">
        <v>105</v>
      </c>
      <c r="T343" s="63"/>
      <c r="U343" s="63"/>
      <c r="V343" s="63" t="s">
        <v>4164</v>
      </c>
      <c r="W343" s="63" t="s">
        <v>106</v>
      </c>
      <c r="X343" s="63" t="s">
        <v>1077</v>
      </c>
      <c r="Y343" s="429">
        <v>45274</v>
      </c>
      <c r="Z343" s="430">
        <v>47102</v>
      </c>
      <c r="AA343" s="63" t="s">
        <v>4158</v>
      </c>
      <c r="AB343" s="63" t="s">
        <v>4159</v>
      </c>
      <c r="AC343" s="63"/>
      <c r="AD343" s="63" t="s">
        <v>5474</v>
      </c>
      <c r="AE343" s="63" t="s">
        <v>5475</v>
      </c>
      <c r="AF343" s="435">
        <v>44737</v>
      </c>
      <c r="AG343" s="174"/>
      <c r="AH343" s="174"/>
      <c r="AI343" s="174"/>
      <c r="AJ343" s="174"/>
      <c r="AK343" s="174"/>
      <c r="AL343" s="174"/>
      <c r="AM343" s="174"/>
      <c r="AN343" s="174"/>
      <c r="AO343" s="174"/>
      <c r="AP343" s="174"/>
      <c r="AQ343" s="174"/>
      <c r="AR343" s="174" t="s">
        <v>2319</v>
      </c>
      <c r="AS343" s="174">
        <v>2024</v>
      </c>
      <c r="AT343" s="415">
        <v>45458</v>
      </c>
      <c r="AU343" s="174" t="s">
        <v>1351</v>
      </c>
      <c r="AV343" s="419" t="s">
        <v>9271</v>
      </c>
      <c r="AW343" s="424"/>
      <c r="AX343" s="462"/>
      <c r="AY343" s="422"/>
      <c r="AZ343" s="530"/>
      <c r="BA343" s="530"/>
      <c r="BB343" s="422"/>
      <c r="BC343" s="530"/>
      <c r="BD343" s="424"/>
      <c r="BE343" s="462"/>
      <c r="BF343" s="429">
        <v>43752</v>
      </c>
      <c r="BG343" s="426">
        <f t="shared" si="7"/>
        <v>0</v>
      </c>
      <c r="BH343" s="426">
        <f t="shared" si="8"/>
        <v>0</v>
      </c>
      <c r="BI343" s="426">
        <f t="shared" si="9"/>
        <v>0</v>
      </c>
      <c r="BJ343" s="426">
        <f t="shared" si="10"/>
        <v>0</v>
      </c>
      <c r="BK343" s="425" t="b">
        <f t="shared" si="11"/>
        <v>0</v>
      </c>
    </row>
    <row r="344" spans="1:63" ht="15.75" customHeight="1">
      <c r="A344" s="703" t="s">
        <v>10</v>
      </c>
      <c r="B344" s="703" t="s">
        <v>11</v>
      </c>
      <c r="C344" s="703" t="s">
        <v>123</v>
      </c>
      <c r="D344" s="703" t="s">
        <v>1069</v>
      </c>
      <c r="E344" s="703" t="s">
        <v>30</v>
      </c>
      <c r="F344" s="703"/>
      <c r="G344" s="703" t="s">
        <v>1070</v>
      </c>
      <c r="H344" s="703"/>
      <c r="I344" s="703"/>
      <c r="J344" s="703" t="s">
        <v>1071</v>
      </c>
      <c r="K344" s="703"/>
      <c r="L344" s="703"/>
      <c r="M344" s="703" t="s">
        <v>1072</v>
      </c>
      <c r="N344" s="703"/>
      <c r="O344" s="703" t="s">
        <v>113</v>
      </c>
      <c r="P344" s="703" t="s">
        <v>226</v>
      </c>
      <c r="Q344" s="703" t="s">
        <v>35</v>
      </c>
      <c r="R344" s="703" t="s">
        <v>125</v>
      </c>
      <c r="S344" s="703" t="s">
        <v>1033</v>
      </c>
      <c r="T344" s="703"/>
      <c r="U344" s="703"/>
      <c r="V344" s="703" t="s">
        <v>4164</v>
      </c>
      <c r="W344" s="703" t="s">
        <v>1078</v>
      </c>
      <c r="X344" s="703" t="s">
        <v>1079</v>
      </c>
      <c r="Y344" s="704">
        <v>43710</v>
      </c>
      <c r="Z344" s="703"/>
      <c r="AA344" s="703" t="s">
        <v>4158</v>
      </c>
      <c r="AB344" s="703" t="s">
        <v>4159</v>
      </c>
      <c r="AC344" s="703"/>
      <c r="AD344" s="703" t="s">
        <v>5419</v>
      </c>
      <c r="AE344" s="703" t="s">
        <v>5420</v>
      </c>
      <c r="AF344" s="736">
        <v>45414</v>
      </c>
      <c r="AG344" s="703"/>
      <c r="AH344" s="703"/>
      <c r="AI344" s="705">
        <v>45271</v>
      </c>
      <c r="AJ344" s="703" t="s">
        <v>2291</v>
      </c>
      <c r="AK344" s="703"/>
      <c r="AL344" s="703"/>
      <c r="AM344" s="703"/>
      <c r="AN344" s="703"/>
      <c r="AO344" s="703"/>
      <c r="AP344" s="703"/>
      <c r="AQ344" s="703"/>
      <c r="AR344" s="703" t="s">
        <v>2333</v>
      </c>
      <c r="AS344" s="703">
        <v>2023</v>
      </c>
      <c r="AT344" s="706">
        <v>45271</v>
      </c>
      <c r="AU344" s="703" t="s">
        <v>2323</v>
      </c>
      <c r="AV344" s="707"/>
      <c r="AW344" s="708"/>
      <c r="AX344" s="709"/>
      <c r="AY344" s="422"/>
      <c r="AZ344" s="730"/>
      <c r="BA344" s="730"/>
      <c r="BB344" s="422"/>
      <c r="BC344" s="730"/>
      <c r="BD344" s="708"/>
      <c r="BE344" s="709"/>
      <c r="BF344" s="710"/>
      <c r="BG344" s="710">
        <f t="shared" si="7"/>
        <v>0</v>
      </c>
      <c r="BH344" s="710">
        <f t="shared" si="8"/>
        <v>0</v>
      </c>
      <c r="BI344" s="710">
        <f t="shared" si="9"/>
        <v>0</v>
      </c>
      <c r="BJ344" s="710">
        <f t="shared" si="10"/>
        <v>0</v>
      </c>
      <c r="BK344" s="709" t="b">
        <f t="shared" si="11"/>
        <v>0</v>
      </c>
    </row>
    <row r="345" spans="1:63" ht="15.75" customHeight="1">
      <c r="A345" s="174" t="s">
        <v>10</v>
      </c>
      <c r="B345" s="63" t="s">
        <v>11</v>
      </c>
      <c r="C345" s="63" t="s">
        <v>123</v>
      </c>
      <c r="D345" s="63" t="s">
        <v>1069</v>
      </c>
      <c r="E345" s="63" t="s">
        <v>30</v>
      </c>
      <c r="F345" s="63"/>
      <c r="G345" s="63" t="s">
        <v>1070</v>
      </c>
      <c r="H345" s="63"/>
      <c r="I345" s="63"/>
      <c r="J345" s="63" t="s">
        <v>1071</v>
      </c>
      <c r="K345" s="63"/>
      <c r="L345" s="63"/>
      <c r="M345" s="63" t="s">
        <v>1072</v>
      </c>
      <c r="N345" s="63" t="s">
        <v>5469</v>
      </c>
      <c r="O345" s="63" t="s">
        <v>113</v>
      </c>
      <c r="P345" s="63" t="s">
        <v>226</v>
      </c>
      <c r="Q345" s="63" t="s">
        <v>35</v>
      </c>
      <c r="R345" s="63" t="s">
        <v>87</v>
      </c>
      <c r="S345" s="63" t="s">
        <v>88</v>
      </c>
      <c r="T345" s="63"/>
      <c r="U345" s="63"/>
      <c r="V345" s="63" t="s">
        <v>4164</v>
      </c>
      <c r="W345" s="63" t="s">
        <v>89</v>
      </c>
      <c r="X345" s="431" t="s">
        <v>1080</v>
      </c>
      <c r="Y345" s="429">
        <v>45274</v>
      </c>
      <c r="Z345" s="430">
        <v>47102</v>
      </c>
      <c r="AA345" s="63" t="s">
        <v>4158</v>
      </c>
      <c r="AB345" s="63" t="s">
        <v>4168</v>
      </c>
      <c r="AC345" s="63" t="s">
        <v>5476</v>
      </c>
      <c r="AD345" s="63" t="s">
        <v>5477</v>
      </c>
      <c r="AE345" s="63" t="s">
        <v>5478</v>
      </c>
      <c r="AF345" s="557">
        <v>44795</v>
      </c>
      <c r="AG345" s="174"/>
      <c r="AH345" s="174"/>
      <c r="AI345" s="174"/>
      <c r="AJ345" s="174"/>
      <c r="AK345" s="174"/>
      <c r="AL345" s="174"/>
      <c r="AM345" s="174"/>
      <c r="AN345" s="174"/>
      <c r="AO345" s="174"/>
      <c r="AP345" s="174"/>
      <c r="AQ345" s="174"/>
      <c r="AR345" s="174" t="s">
        <v>2319</v>
      </c>
      <c r="AS345" s="174">
        <v>2024</v>
      </c>
      <c r="AT345" s="415">
        <v>45458</v>
      </c>
      <c r="AU345" s="174" t="s">
        <v>1351</v>
      </c>
      <c r="AV345" s="419" t="s">
        <v>9272</v>
      </c>
      <c r="AW345" s="424"/>
      <c r="AX345" s="462"/>
      <c r="AY345" s="422"/>
      <c r="AZ345" s="530"/>
      <c r="BA345" s="530"/>
      <c r="BB345" s="422"/>
      <c r="BC345" s="530"/>
      <c r="BD345" s="424"/>
      <c r="BE345" s="462"/>
      <c r="BF345" s="429">
        <v>43292</v>
      </c>
      <c r="BG345" s="426">
        <f t="shared" si="7"/>
        <v>0</v>
      </c>
      <c r="BH345" s="426">
        <f t="shared" si="8"/>
        <v>0</v>
      </c>
      <c r="BI345" s="426">
        <f t="shared" si="9"/>
        <v>0</v>
      </c>
      <c r="BJ345" s="426">
        <f t="shared" si="10"/>
        <v>0</v>
      </c>
      <c r="BK345" s="425" t="b">
        <f t="shared" si="11"/>
        <v>0</v>
      </c>
    </row>
    <row r="346" spans="1:63" ht="15.75" customHeight="1">
      <c r="A346" s="174" t="s">
        <v>10</v>
      </c>
      <c r="B346" s="63" t="s">
        <v>11</v>
      </c>
      <c r="C346" s="63" t="s">
        <v>123</v>
      </c>
      <c r="D346" s="63" t="s">
        <v>1069</v>
      </c>
      <c r="E346" s="63" t="s">
        <v>30</v>
      </c>
      <c r="F346" s="63"/>
      <c r="G346" s="63" t="s">
        <v>1070</v>
      </c>
      <c r="H346" s="63"/>
      <c r="I346" s="63"/>
      <c r="J346" s="63" t="s">
        <v>1071</v>
      </c>
      <c r="K346" s="63"/>
      <c r="L346" s="63"/>
      <c r="M346" s="63" t="s">
        <v>1072</v>
      </c>
      <c r="N346" s="63" t="s">
        <v>5469</v>
      </c>
      <c r="O346" s="63" t="s">
        <v>113</v>
      </c>
      <c r="P346" s="63" t="s">
        <v>226</v>
      </c>
      <c r="Q346" s="63" t="s">
        <v>35</v>
      </c>
      <c r="R346" s="63" t="s">
        <v>143</v>
      </c>
      <c r="S346" s="63" t="s">
        <v>144</v>
      </c>
      <c r="T346" s="63"/>
      <c r="U346" s="63"/>
      <c r="V346" s="63" t="s">
        <v>4164</v>
      </c>
      <c r="W346" s="63" t="s">
        <v>308</v>
      </c>
      <c r="X346" s="63">
        <v>607022131</v>
      </c>
      <c r="Y346" s="429">
        <v>45274</v>
      </c>
      <c r="Z346" s="430">
        <v>47102</v>
      </c>
      <c r="AA346" s="63" t="s">
        <v>4158</v>
      </c>
      <c r="AB346" s="63" t="s">
        <v>4168</v>
      </c>
      <c r="AC346" s="63" t="s">
        <v>5479</v>
      </c>
      <c r="AD346" s="63" t="s">
        <v>9273</v>
      </c>
      <c r="AE346" s="63" t="s">
        <v>9274</v>
      </c>
      <c r="AF346" s="63" t="s">
        <v>4283</v>
      </c>
      <c r="AG346" s="174"/>
      <c r="AH346" s="174"/>
      <c r="AI346" s="174"/>
      <c r="AJ346" s="174"/>
      <c r="AK346" s="174"/>
      <c r="AL346" s="174"/>
      <c r="AM346" s="174"/>
      <c r="AN346" s="174"/>
      <c r="AO346" s="174"/>
      <c r="AP346" s="174"/>
      <c r="AQ346" s="174"/>
      <c r="AR346" s="174" t="s">
        <v>2319</v>
      </c>
      <c r="AS346" s="174">
        <v>2024</v>
      </c>
      <c r="AT346" s="415">
        <v>45458</v>
      </c>
      <c r="AU346" s="174" t="s">
        <v>1351</v>
      </c>
      <c r="AV346" s="419" t="s">
        <v>9275</v>
      </c>
      <c r="AW346" s="424"/>
      <c r="AX346" s="462"/>
      <c r="AY346" s="422"/>
      <c r="AZ346" s="530"/>
      <c r="BA346" s="530"/>
      <c r="BB346" s="422"/>
      <c r="BC346" s="530"/>
      <c r="BD346" s="424"/>
      <c r="BE346" s="462"/>
      <c r="BF346" s="429">
        <v>39072</v>
      </c>
      <c r="BG346" s="426">
        <f t="shared" si="7"/>
        <v>0</v>
      </c>
      <c r="BH346" s="426">
        <f t="shared" si="8"/>
        <v>0</v>
      </c>
      <c r="BI346" s="426">
        <f t="shared" si="9"/>
        <v>0</v>
      </c>
      <c r="BJ346" s="426">
        <f t="shared" si="10"/>
        <v>0</v>
      </c>
      <c r="BK346" s="425" t="b">
        <f t="shared" si="11"/>
        <v>0</v>
      </c>
    </row>
    <row r="347" spans="1:63" ht="15.75" customHeight="1">
      <c r="A347" s="174" t="s">
        <v>10</v>
      </c>
      <c r="B347" s="63" t="s">
        <v>11</v>
      </c>
      <c r="C347" s="63" t="s">
        <v>123</v>
      </c>
      <c r="D347" s="63" t="s">
        <v>1069</v>
      </c>
      <c r="E347" s="63" t="s">
        <v>30</v>
      </c>
      <c r="F347" s="63"/>
      <c r="G347" s="63" t="s">
        <v>1070</v>
      </c>
      <c r="H347" s="63"/>
      <c r="I347" s="63"/>
      <c r="J347" s="63" t="s">
        <v>1071</v>
      </c>
      <c r="K347" s="63"/>
      <c r="L347" s="63"/>
      <c r="M347" s="63" t="s">
        <v>1072</v>
      </c>
      <c r="N347" s="63" t="s">
        <v>5469</v>
      </c>
      <c r="O347" s="63" t="s">
        <v>113</v>
      </c>
      <c r="P347" s="63" t="s">
        <v>226</v>
      </c>
      <c r="Q347" s="63" t="s">
        <v>35</v>
      </c>
      <c r="R347" s="63" t="s">
        <v>87</v>
      </c>
      <c r="S347" s="63" t="s">
        <v>2497</v>
      </c>
      <c r="T347" s="63"/>
      <c r="U347" s="63"/>
      <c r="V347" s="63" t="s">
        <v>4164</v>
      </c>
      <c r="W347" s="63" t="s">
        <v>505</v>
      </c>
      <c r="X347" s="63" t="s">
        <v>1081</v>
      </c>
      <c r="Y347" s="429">
        <v>45274</v>
      </c>
      <c r="Z347" s="430">
        <v>47102</v>
      </c>
      <c r="AA347" s="63" t="s">
        <v>4158</v>
      </c>
      <c r="AB347" s="63" t="s">
        <v>4168</v>
      </c>
      <c r="AC347" s="63" t="s">
        <v>5482</v>
      </c>
      <c r="AD347" s="63" t="s">
        <v>5483</v>
      </c>
      <c r="AE347" s="63" t="s">
        <v>5484</v>
      </c>
      <c r="AF347" s="430">
        <v>45690</v>
      </c>
      <c r="AG347" s="174"/>
      <c r="AH347" s="174"/>
      <c r="AI347" s="174"/>
      <c r="AJ347" s="174"/>
      <c r="AK347" s="174"/>
      <c r="AL347" s="174"/>
      <c r="AM347" s="174"/>
      <c r="AN347" s="174"/>
      <c r="AO347" s="174"/>
      <c r="AP347" s="174"/>
      <c r="AQ347" s="174"/>
      <c r="AR347" s="174" t="s">
        <v>2319</v>
      </c>
      <c r="AS347" s="174">
        <v>2024</v>
      </c>
      <c r="AT347" s="415">
        <v>45458</v>
      </c>
      <c r="AU347" s="174" t="s">
        <v>1351</v>
      </c>
      <c r="AV347" s="419" t="s">
        <v>9276</v>
      </c>
      <c r="AW347" s="424"/>
      <c r="AX347" s="462"/>
      <c r="AY347" s="422"/>
      <c r="AZ347" s="530"/>
      <c r="BA347" s="530"/>
      <c r="BB347" s="422"/>
      <c r="BC347" s="530"/>
      <c r="BD347" s="424"/>
      <c r="BE347" s="462"/>
      <c r="BF347" s="429">
        <v>42314</v>
      </c>
      <c r="BG347" s="426">
        <f t="shared" si="7"/>
        <v>0</v>
      </c>
      <c r="BH347" s="426">
        <f t="shared" si="8"/>
        <v>0</v>
      </c>
      <c r="BI347" s="426">
        <f t="shared" si="9"/>
        <v>0</v>
      </c>
      <c r="BJ347" s="426">
        <f t="shared" si="10"/>
        <v>0</v>
      </c>
      <c r="BK347" s="425" t="b">
        <f t="shared" si="11"/>
        <v>0</v>
      </c>
    </row>
    <row r="348" spans="1:63" ht="15.75" customHeight="1">
      <c r="A348" s="703" t="s">
        <v>10</v>
      </c>
      <c r="B348" s="703" t="s">
        <v>11</v>
      </c>
      <c r="C348" s="703" t="s">
        <v>12</v>
      </c>
      <c r="D348" s="703" t="s">
        <v>13</v>
      </c>
      <c r="E348" s="703" t="s">
        <v>28</v>
      </c>
      <c r="F348" s="703"/>
      <c r="G348" s="703" t="s">
        <v>2105</v>
      </c>
      <c r="H348" s="703"/>
      <c r="I348" s="703"/>
      <c r="J348" s="703" t="s">
        <v>2106</v>
      </c>
      <c r="K348" s="703"/>
      <c r="L348" s="703"/>
      <c r="M348" s="703" t="s">
        <v>2107</v>
      </c>
      <c r="N348" s="703"/>
      <c r="O348" s="703" t="s">
        <v>15</v>
      </c>
      <c r="P348" s="703" t="s">
        <v>16</v>
      </c>
      <c r="Q348" s="703" t="s">
        <v>35</v>
      </c>
      <c r="R348" s="703" t="s">
        <v>2230</v>
      </c>
      <c r="S348" s="703" t="s">
        <v>571</v>
      </c>
      <c r="T348" s="703"/>
      <c r="U348" s="703"/>
      <c r="V348" s="703" t="s">
        <v>4213</v>
      </c>
      <c r="W348" s="703" t="s">
        <v>572</v>
      </c>
      <c r="X348" s="703">
        <v>201407021012</v>
      </c>
      <c r="Y348" s="704">
        <v>41667</v>
      </c>
      <c r="Z348" s="703"/>
      <c r="AA348" s="703" t="s">
        <v>4158</v>
      </c>
      <c r="AB348" s="703" t="s">
        <v>4159</v>
      </c>
      <c r="AC348" s="703"/>
      <c r="AD348" s="703" t="s">
        <v>4283</v>
      </c>
      <c r="AE348" s="703" t="s">
        <v>4283</v>
      </c>
      <c r="AF348" s="703" t="s">
        <v>4283</v>
      </c>
      <c r="AG348" s="703"/>
      <c r="AH348" s="703"/>
      <c r="AI348" s="703"/>
      <c r="AJ348" s="703"/>
      <c r="AK348" s="703"/>
      <c r="AL348" s="703"/>
      <c r="AM348" s="703"/>
      <c r="AN348" s="703"/>
      <c r="AO348" s="703"/>
      <c r="AP348" s="703"/>
      <c r="AQ348" s="703"/>
      <c r="AR348" s="703" t="s">
        <v>2322</v>
      </c>
      <c r="AS348" s="703">
        <v>2023</v>
      </c>
      <c r="AT348" s="706"/>
      <c r="AU348" s="703" t="s">
        <v>2323</v>
      </c>
      <c r="AV348" s="707" t="s">
        <v>9137</v>
      </c>
      <c r="AW348" s="708"/>
      <c r="AX348" s="709"/>
      <c r="AY348" s="422"/>
      <c r="AZ348" s="730"/>
      <c r="BA348" s="730"/>
      <c r="BB348" s="422"/>
      <c r="BC348" s="730"/>
      <c r="BD348" s="708"/>
      <c r="BE348" s="709"/>
      <c r="BF348" s="710"/>
      <c r="BG348" s="710">
        <f t="shared" si="7"/>
        <v>0</v>
      </c>
      <c r="BH348" s="710">
        <f t="shared" si="8"/>
        <v>0</v>
      </c>
      <c r="BI348" s="710">
        <f t="shared" si="9"/>
        <v>0</v>
      </c>
      <c r="BJ348" s="710">
        <f t="shared" si="10"/>
        <v>0</v>
      </c>
      <c r="BK348" s="709" t="b">
        <f t="shared" si="11"/>
        <v>0</v>
      </c>
    </row>
    <row r="349" spans="1:63" ht="15.75" customHeight="1">
      <c r="A349" s="703" t="s">
        <v>10</v>
      </c>
      <c r="B349" s="703" t="s">
        <v>11</v>
      </c>
      <c r="C349" s="703" t="s">
        <v>12</v>
      </c>
      <c r="D349" s="703" t="s">
        <v>13</v>
      </c>
      <c r="E349" s="703" t="s">
        <v>28</v>
      </c>
      <c r="F349" s="703"/>
      <c r="G349" s="703" t="s">
        <v>2105</v>
      </c>
      <c r="H349" s="703"/>
      <c r="I349" s="703"/>
      <c r="J349" s="703" t="s">
        <v>2106</v>
      </c>
      <c r="K349" s="703"/>
      <c r="L349" s="703"/>
      <c r="M349" s="703" t="s">
        <v>2107</v>
      </c>
      <c r="N349" s="703"/>
      <c r="O349" s="703" t="s">
        <v>15</v>
      </c>
      <c r="P349" s="703" t="s">
        <v>16</v>
      </c>
      <c r="Q349" s="703" t="s">
        <v>35</v>
      </c>
      <c r="R349" s="703" t="s">
        <v>2230</v>
      </c>
      <c r="S349" s="703" t="s">
        <v>573</v>
      </c>
      <c r="T349" s="703"/>
      <c r="U349" s="703"/>
      <c r="V349" s="703" t="s">
        <v>4164</v>
      </c>
      <c r="W349" s="703" t="s">
        <v>574</v>
      </c>
      <c r="X349" s="703">
        <v>201407022013</v>
      </c>
      <c r="Y349" s="704">
        <v>41667</v>
      </c>
      <c r="Z349" s="703"/>
      <c r="AA349" s="703" t="s">
        <v>4158</v>
      </c>
      <c r="AB349" s="703" t="s">
        <v>4159</v>
      </c>
      <c r="AC349" s="703"/>
      <c r="AD349" s="703" t="s">
        <v>4283</v>
      </c>
      <c r="AE349" s="703" t="s">
        <v>4283</v>
      </c>
      <c r="AF349" s="703" t="s">
        <v>4283</v>
      </c>
      <c r="AG349" s="703"/>
      <c r="AH349" s="703"/>
      <c r="AI349" s="703"/>
      <c r="AJ349" s="703"/>
      <c r="AK349" s="703"/>
      <c r="AL349" s="703"/>
      <c r="AM349" s="703"/>
      <c r="AN349" s="703"/>
      <c r="AO349" s="703"/>
      <c r="AP349" s="703"/>
      <c r="AQ349" s="703"/>
      <c r="AR349" s="703" t="s">
        <v>2322</v>
      </c>
      <c r="AS349" s="703">
        <v>2023</v>
      </c>
      <c r="AT349" s="706"/>
      <c r="AU349" s="703" t="s">
        <v>2323</v>
      </c>
      <c r="AV349" s="707" t="s">
        <v>9137</v>
      </c>
      <c r="AW349" s="708"/>
      <c r="AX349" s="709"/>
      <c r="AY349" s="422"/>
      <c r="AZ349" s="730"/>
      <c r="BA349" s="730"/>
      <c r="BB349" s="422"/>
      <c r="BC349" s="730"/>
      <c r="BD349" s="708"/>
      <c r="BE349" s="709"/>
      <c r="BF349" s="710"/>
      <c r="BG349" s="710">
        <f t="shared" si="7"/>
        <v>0</v>
      </c>
      <c r="BH349" s="710">
        <f t="shared" si="8"/>
        <v>0</v>
      </c>
      <c r="BI349" s="710">
        <f t="shared" si="9"/>
        <v>0</v>
      </c>
      <c r="BJ349" s="710">
        <f t="shared" si="10"/>
        <v>0</v>
      </c>
      <c r="BK349" s="709" t="b">
        <f t="shared" si="11"/>
        <v>0</v>
      </c>
    </row>
    <row r="350" spans="1:63" ht="15.75" customHeight="1">
      <c r="A350" s="174" t="s">
        <v>10</v>
      </c>
      <c r="B350" s="63" t="s">
        <v>11</v>
      </c>
      <c r="C350" s="63" t="s">
        <v>13</v>
      </c>
      <c r="D350" s="63" t="s">
        <v>13</v>
      </c>
      <c r="E350" s="63" t="s">
        <v>3756</v>
      </c>
      <c r="F350" s="63"/>
      <c r="G350" s="63" t="s">
        <v>436</v>
      </c>
      <c r="H350" s="63"/>
      <c r="I350" s="63"/>
      <c r="J350" s="63" t="s">
        <v>437</v>
      </c>
      <c r="K350" s="63"/>
      <c r="L350" s="63"/>
      <c r="M350" s="63" t="s">
        <v>438</v>
      </c>
      <c r="N350" s="63" t="s">
        <v>5486</v>
      </c>
      <c r="O350" s="63" t="s">
        <v>15</v>
      </c>
      <c r="P350" s="63" t="s">
        <v>16</v>
      </c>
      <c r="Q350" s="63" t="s">
        <v>21</v>
      </c>
      <c r="R350" s="63" t="s">
        <v>3006</v>
      </c>
      <c r="S350" s="63"/>
      <c r="T350" s="63" t="s">
        <v>439</v>
      </c>
      <c r="U350" s="63"/>
      <c r="V350" s="63" t="s">
        <v>22</v>
      </c>
      <c r="W350" s="63" t="s">
        <v>440</v>
      </c>
      <c r="X350" s="63" t="s">
        <v>441</v>
      </c>
      <c r="Y350" s="429">
        <v>45151</v>
      </c>
      <c r="Z350" s="430">
        <v>46979</v>
      </c>
      <c r="AA350" s="63" t="s">
        <v>4158</v>
      </c>
      <c r="AB350" s="63" t="s">
        <v>4159</v>
      </c>
      <c r="AC350" s="63"/>
      <c r="AD350" s="63" t="s">
        <v>5487</v>
      </c>
      <c r="AE350" s="63" t="s">
        <v>5488</v>
      </c>
      <c r="AF350" s="63" t="s">
        <v>5489</v>
      </c>
      <c r="AG350" s="174"/>
      <c r="AH350" s="174"/>
      <c r="AI350" s="174"/>
      <c r="AJ350" s="174"/>
      <c r="AK350" s="174"/>
      <c r="AL350" s="174"/>
      <c r="AM350" s="174"/>
      <c r="AN350" s="174"/>
      <c r="AO350" s="174"/>
      <c r="AP350" s="174"/>
      <c r="AQ350" s="174"/>
      <c r="AR350" s="174" t="s">
        <v>2327</v>
      </c>
      <c r="AS350" s="174">
        <v>2023</v>
      </c>
      <c r="AT350" s="415">
        <v>45184</v>
      </c>
      <c r="AU350" s="174" t="s">
        <v>1351</v>
      </c>
      <c r="AV350" s="419" t="s">
        <v>9277</v>
      </c>
      <c r="AW350" s="424"/>
      <c r="AX350" s="462"/>
      <c r="AY350" s="422"/>
      <c r="AZ350" s="530"/>
      <c r="BA350" s="530"/>
      <c r="BB350" s="422"/>
      <c r="BC350" s="530"/>
      <c r="BD350" s="424"/>
      <c r="BE350" s="462">
        <v>1</v>
      </c>
      <c r="BF350" s="429">
        <v>44140</v>
      </c>
      <c r="BG350" s="426">
        <f t="shared" si="7"/>
        <v>0</v>
      </c>
      <c r="BH350" s="426">
        <f t="shared" si="8"/>
        <v>0</v>
      </c>
      <c r="BI350" s="426">
        <f t="shared" si="9"/>
        <v>0</v>
      </c>
      <c r="BJ350" s="426">
        <f t="shared" si="10"/>
        <v>0</v>
      </c>
      <c r="BK350" s="425" t="b">
        <f t="shared" si="11"/>
        <v>0</v>
      </c>
    </row>
    <row r="351" spans="1:63" ht="15.75" customHeight="1">
      <c r="A351" s="174" t="s">
        <v>10</v>
      </c>
      <c r="B351" s="63" t="s">
        <v>11</v>
      </c>
      <c r="C351" s="63" t="s">
        <v>310</v>
      </c>
      <c r="D351" s="63" t="s">
        <v>13</v>
      </c>
      <c r="E351" s="63" t="s">
        <v>3756</v>
      </c>
      <c r="F351" s="63"/>
      <c r="G351" s="63" t="s">
        <v>436</v>
      </c>
      <c r="H351" s="63"/>
      <c r="I351" s="63"/>
      <c r="J351" s="63" t="s">
        <v>442</v>
      </c>
      <c r="K351" s="63"/>
      <c r="L351" s="63"/>
      <c r="M351" s="63" t="s">
        <v>5490</v>
      </c>
      <c r="N351" s="63" t="s">
        <v>5486</v>
      </c>
      <c r="O351" s="63" t="s">
        <v>15</v>
      </c>
      <c r="P351" s="63" t="s">
        <v>16</v>
      </c>
      <c r="Q351" s="63" t="s">
        <v>21</v>
      </c>
      <c r="R351" s="63" t="s">
        <v>3006</v>
      </c>
      <c r="S351" s="63"/>
      <c r="T351" s="63" t="s">
        <v>443</v>
      </c>
      <c r="U351" s="63"/>
      <c r="V351" s="63" t="s">
        <v>22</v>
      </c>
      <c r="W351" s="63" t="s">
        <v>444</v>
      </c>
      <c r="X351" s="63">
        <v>1107020058</v>
      </c>
      <c r="Y351" s="429">
        <v>45151</v>
      </c>
      <c r="Z351" s="430">
        <v>46979</v>
      </c>
      <c r="AA351" s="63" t="s">
        <v>4158</v>
      </c>
      <c r="AB351" s="63" t="s">
        <v>4159</v>
      </c>
      <c r="AC351" s="63"/>
      <c r="AD351" s="63" t="s">
        <v>4283</v>
      </c>
      <c r="AE351" s="63" t="s">
        <v>4283</v>
      </c>
      <c r="AF351" s="63" t="s">
        <v>4283</v>
      </c>
      <c r="AG351" s="174"/>
      <c r="AH351" s="174"/>
      <c r="AI351" s="174"/>
      <c r="AJ351" s="174"/>
      <c r="AK351" s="174"/>
      <c r="AL351" s="174"/>
      <c r="AM351" s="174"/>
      <c r="AN351" s="174"/>
      <c r="AO351" s="174"/>
      <c r="AP351" s="174"/>
      <c r="AQ351" s="174"/>
      <c r="AR351" s="174" t="s">
        <v>2327</v>
      </c>
      <c r="AS351" s="174">
        <v>2023</v>
      </c>
      <c r="AT351" s="415">
        <v>45184</v>
      </c>
      <c r="AU351" s="174" t="s">
        <v>1351</v>
      </c>
      <c r="AV351" s="419" t="s">
        <v>9278</v>
      </c>
      <c r="AW351" s="424"/>
      <c r="AX351" s="462"/>
      <c r="AY351" s="422"/>
      <c r="AZ351" s="530"/>
      <c r="BA351" s="530"/>
      <c r="BB351" s="422"/>
      <c r="BC351" s="530"/>
      <c r="BD351" s="424"/>
      <c r="BE351" s="462">
        <v>1</v>
      </c>
      <c r="BF351" s="429">
        <v>40679</v>
      </c>
      <c r="BG351" s="426">
        <f t="shared" si="7"/>
        <v>0</v>
      </c>
      <c r="BH351" s="426">
        <f t="shared" si="8"/>
        <v>0</v>
      </c>
      <c r="BI351" s="426">
        <f t="shared" si="9"/>
        <v>0</v>
      </c>
      <c r="BJ351" s="426">
        <f t="shared" si="10"/>
        <v>0</v>
      </c>
      <c r="BK351" s="425" t="b">
        <f t="shared" si="11"/>
        <v>0</v>
      </c>
    </row>
    <row r="352" spans="1:63" ht="15.75" customHeight="1">
      <c r="A352" s="174" t="s">
        <v>10</v>
      </c>
      <c r="B352" s="63" t="s">
        <v>11</v>
      </c>
      <c r="C352" s="63" t="s">
        <v>176</v>
      </c>
      <c r="D352" s="63" t="s">
        <v>3759</v>
      </c>
      <c r="E352" s="63" t="s">
        <v>3756</v>
      </c>
      <c r="F352" s="63"/>
      <c r="G352" s="63" t="s">
        <v>1082</v>
      </c>
      <c r="H352" s="63"/>
      <c r="I352" s="63"/>
      <c r="J352" s="63" t="s">
        <v>1083</v>
      </c>
      <c r="K352" s="63"/>
      <c r="L352" s="63"/>
      <c r="M352" s="63" t="s">
        <v>1084</v>
      </c>
      <c r="N352" s="63"/>
      <c r="O352" s="63" t="s">
        <v>15</v>
      </c>
      <c r="P352" s="63" t="s">
        <v>16</v>
      </c>
      <c r="Q352" s="63" t="s">
        <v>21</v>
      </c>
      <c r="R352" s="63" t="s">
        <v>3006</v>
      </c>
      <c r="S352" s="63"/>
      <c r="T352" s="63" t="s">
        <v>1085</v>
      </c>
      <c r="U352" s="63"/>
      <c r="V352" s="63" t="s">
        <v>22</v>
      </c>
      <c r="W352" s="63" t="s">
        <v>823</v>
      </c>
      <c r="X352" s="63">
        <v>707020037</v>
      </c>
      <c r="Y352" s="429">
        <v>39183</v>
      </c>
      <c r="Z352" s="63"/>
      <c r="AA352" s="63" t="s">
        <v>4158</v>
      </c>
      <c r="AB352" s="63" t="s">
        <v>4159</v>
      </c>
      <c r="AC352" s="63"/>
      <c r="AD352" s="63" t="s">
        <v>4283</v>
      </c>
      <c r="AE352" s="63" t="s">
        <v>4283</v>
      </c>
      <c r="AF352" s="63" t="s">
        <v>4283</v>
      </c>
      <c r="AG352" s="174"/>
      <c r="AH352" s="174"/>
      <c r="AI352" s="174"/>
      <c r="AJ352" s="174"/>
      <c r="AK352" s="174"/>
      <c r="AL352" s="174"/>
      <c r="AM352" s="174"/>
      <c r="AN352" s="174"/>
      <c r="AO352" s="174"/>
      <c r="AP352" s="174"/>
      <c r="AQ352" s="174"/>
      <c r="AR352" s="174"/>
      <c r="AS352" s="174"/>
      <c r="AT352" s="415"/>
      <c r="AU352" s="174"/>
      <c r="AV352" s="437"/>
      <c r="AW352" s="424"/>
      <c r="AX352" s="462"/>
      <c r="AY352" s="422"/>
      <c r="AZ352" s="530"/>
      <c r="BA352" s="530"/>
      <c r="BB352" s="422"/>
      <c r="BC352" s="530"/>
      <c r="BD352" s="424"/>
      <c r="BE352" s="462">
        <v>1</v>
      </c>
      <c r="BF352" s="426"/>
      <c r="BG352" s="426">
        <f t="shared" si="7"/>
        <v>0</v>
      </c>
      <c r="BH352" s="426">
        <f t="shared" si="8"/>
        <v>0</v>
      </c>
      <c r="BI352" s="426">
        <f t="shared" si="9"/>
        <v>0</v>
      </c>
      <c r="BJ352" s="426">
        <f t="shared" si="10"/>
        <v>0</v>
      </c>
      <c r="BK352" s="425" t="b">
        <f t="shared" si="11"/>
        <v>0</v>
      </c>
    </row>
    <row r="353" spans="1:63" ht="15.75" customHeight="1">
      <c r="A353" s="174" t="s">
        <v>10</v>
      </c>
      <c r="B353" s="63" t="s">
        <v>11</v>
      </c>
      <c r="C353" s="63" t="s">
        <v>176</v>
      </c>
      <c r="D353" s="63" t="s">
        <v>3759</v>
      </c>
      <c r="E353" s="63" t="s">
        <v>3756</v>
      </c>
      <c r="F353" s="63"/>
      <c r="G353" s="63" t="s">
        <v>1082</v>
      </c>
      <c r="H353" s="63"/>
      <c r="I353" s="63"/>
      <c r="J353" s="63" t="s">
        <v>1083</v>
      </c>
      <c r="K353" s="63"/>
      <c r="L353" s="63"/>
      <c r="M353" s="63" t="s">
        <v>1084</v>
      </c>
      <c r="N353" s="63"/>
      <c r="O353" s="63" t="s">
        <v>15</v>
      </c>
      <c r="P353" s="63" t="s">
        <v>16</v>
      </c>
      <c r="Q353" s="63" t="s">
        <v>21</v>
      </c>
      <c r="R353" s="63" t="s">
        <v>3006</v>
      </c>
      <c r="S353" s="63"/>
      <c r="T353" s="63" t="s">
        <v>1086</v>
      </c>
      <c r="U353" s="63"/>
      <c r="V353" s="63" t="s">
        <v>22</v>
      </c>
      <c r="W353" s="63" t="s">
        <v>506</v>
      </c>
      <c r="X353" s="63">
        <v>707020038</v>
      </c>
      <c r="Y353" s="429">
        <v>39183</v>
      </c>
      <c r="Z353" s="63"/>
      <c r="AA353" s="63" t="s">
        <v>4158</v>
      </c>
      <c r="AB353" s="63" t="s">
        <v>4159</v>
      </c>
      <c r="AC353" s="63"/>
      <c r="AD353" s="63" t="s">
        <v>4283</v>
      </c>
      <c r="AE353" s="63" t="s">
        <v>4283</v>
      </c>
      <c r="AF353" s="63" t="s">
        <v>4283</v>
      </c>
      <c r="AG353" s="174"/>
      <c r="AH353" s="174"/>
      <c r="AI353" s="174"/>
      <c r="AJ353" s="174"/>
      <c r="AK353" s="174"/>
      <c r="AL353" s="174"/>
      <c r="AM353" s="174"/>
      <c r="AN353" s="174"/>
      <c r="AO353" s="174"/>
      <c r="AP353" s="174"/>
      <c r="AQ353" s="174"/>
      <c r="AR353" s="174"/>
      <c r="AS353" s="174"/>
      <c r="AT353" s="415"/>
      <c r="AU353" s="174"/>
      <c r="AV353" s="437"/>
      <c r="AW353" s="424"/>
      <c r="AX353" s="462"/>
      <c r="AY353" s="422"/>
      <c r="AZ353" s="530"/>
      <c r="BA353" s="530"/>
      <c r="BB353" s="422"/>
      <c r="BC353" s="530"/>
      <c r="BD353" s="424"/>
      <c r="BE353" s="462"/>
      <c r="BF353" s="426"/>
      <c r="BG353" s="426">
        <f t="shared" si="7"/>
        <v>0</v>
      </c>
      <c r="BH353" s="426">
        <f t="shared" si="8"/>
        <v>0</v>
      </c>
      <c r="BI353" s="426">
        <f t="shared" si="9"/>
        <v>0</v>
      </c>
      <c r="BJ353" s="426">
        <f t="shared" si="10"/>
        <v>0</v>
      </c>
      <c r="BK353" s="425" t="b">
        <f t="shared" si="11"/>
        <v>0</v>
      </c>
    </row>
    <row r="354" spans="1:63" ht="15.75" customHeight="1">
      <c r="A354" s="174" t="s">
        <v>10</v>
      </c>
      <c r="B354" s="63" t="s">
        <v>11</v>
      </c>
      <c r="C354" s="63" t="s">
        <v>176</v>
      </c>
      <c r="D354" s="63" t="s">
        <v>3759</v>
      </c>
      <c r="E354" s="63" t="s">
        <v>3756</v>
      </c>
      <c r="F354" s="63"/>
      <c r="G354" s="63" t="s">
        <v>1082</v>
      </c>
      <c r="H354" s="63"/>
      <c r="I354" s="63"/>
      <c r="J354" s="63" t="s">
        <v>1083</v>
      </c>
      <c r="K354" s="63"/>
      <c r="L354" s="63"/>
      <c r="M354" s="63" t="s">
        <v>1084</v>
      </c>
      <c r="N354" s="63"/>
      <c r="O354" s="63" t="s">
        <v>15</v>
      </c>
      <c r="P354" s="63" t="s">
        <v>16</v>
      </c>
      <c r="Q354" s="63" t="s">
        <v>21</v>
      </c>
      <c r="R354" s="63" t="s">
        <v>3006</v>
      </c>
      <c r="S354" s="63"/>
      <c r="T354" s="63" t="s">
        <v>1087</v>
      </c>
      <c r="U354" s="63"/>
      <c r="V354" s="63" t="s">
        <v>22</v>
      </c>
      <c r="W354" s="63" t="s">
        <v>506</v>
      </c>
      <c r="X354" s="63">
        <v>707020039</v>
      </c>
      <c r="Y354" s="429">
        <v>39183</v>
      </c>
      <c r="Z354" s="63"/>
      <c r="AA354" s="63" t="s">
        <v>4158</v>
      </c>
      <c r="AB354" s="63" t="s">
        <v>4159</v>
      </c>
      <c r="AC354" s="63"/>
      <c r="AD354" s="63" t="s">
        <v>4283</v>
      </c>
      <c r="AE354" s="63" t="s">
        <v>4283</v>
      </c>
      <c r="AF354" s="63" t="s">
        <v>4283</v>
      </c>
      <c r="AG354" s="174"/>
      <c r="AH354" s="174"/>
      <c r="AI354" s="174"/>
      <c r="AJ354" s="174"/>
      <c r="AK354" s="174"/>
      <c r="AL354" s="174"/>
      <c r="AM354" s="174"/>
      <c r="AN354" s="174"/>
      <c r="AO354" s="174"/>
      <c r="AP354" s="174"/>
      <c r="AQ354" s="174"/>
      <c r="AR354" s="174"/>
      <c r="AS354" s="174"/>
      <c r="AT354" s="415"/>
      <c r="AU354" s="174"/>
      <c r="AV354" s="437"/>
      <c r="AW354" s="424"/>
      <c r="AX354" s="462"/>
      <c r="AY354" s="422"/>
      <c r="AZ354" s="530"/>
      <c r="BA354" s="530"/>
      <c r="BB354" s="422"/>
      <c r="BC354" s="530"/>
      <c r="BD354" s="424"/>
      <c r="BE354" s="462"/>
      <c r="BF354" s="426"/>
      <c r="BG354" s="426">
        <f t="shared" si="7"/>
        <v>0</v>
      </c>
      <c r="BH354" s="426">
        <f t="shared" si="8"/>
        <v>0</v>
      </c>
      <c r="BI354" s="426">
        <f t="shared" si="9"/>
        <v>0</v>
      </c>
      <c r="BJ354" s="426">
        <f t="shared" si="10"/>
        <v>0</v>
      </c>
      <c r="BK354" s="425" t="b">
        <f t="shared" si="11"/>
        <v>0</v>
      </c>
    </row>
    <row r="355" spans="1:63" ht="15.75" customHeight="1">
      <c r="A355" s="703" t="s">
        <v>10</v>
      </c>
      <c r="B355" s="703" t="s">
        <v>11</v>
      </c>
      <c r="C355" s="703" t="s">
        <v>310</v>
      </c>
      <c r="D355" s="703" t="s">
        <v>13</v>
      </c>
      <c r="E355" s="703" t="s">
        <v>28</v>
      </c>
      <c r="F355" s="703"/>
      <c r="G355" s="703" t="s">
        <v>1088</v>
      </c>
      <c r="H355" s="703"/>
      <c r="I355" s="703"/>
      <c r="J355" s="703" t="s">
        <v>1089</v>
      </c>
      <c r="K355" s="703"/>
      <c r="L355" s="703"/>
      <c r="M355" s="703" t="s">
        <v>1090</v>
      </c>
      <c r="N355" s="703"/>
      <c r="O355" s="703" t="s">
        <v>15</v>
      </c>
      <c r="P355" s="703" t="s">
        <v>16</v>
      </c>
      <c r="Q355" s="703" t="s">
        <v>35</v>
      </c>
      <c r="R355" s="703" t="s">
        <v>8666</v>
      </c>
      <c r="S355" s="703" t="s">
        <v>99</v>
      </c>
      <c r="T355" s="703"/>
      <c r="U355" s="703"/>
      <c r="V355" s="703" t="s">
        <v>4164</v>
      </c>
      <c r="W355" s="703" t="s">
        <v>957</v>
      </c>
      <c r="X355" s="703" t="s">
        <v>1091</v>
      </c>
      <c r="Y355" s="704">
        <v>42367</v>
      </c>
      <c r="Z355" s="703"/>
      <c r="AA355" s="703" t="s">
        <v>4158</v>
      </c>
      <c r="AB355" s="703" t="s">
        <v>4159</v>
      </c>
      <c r="AC355" s="703"/>
      <c r="AD355" s="703" t="s">
        <v>4283</v>
      </c>
      <c r="AE355" s="703" t="s">
        <v>4283</v>
      </c>
      <c r="AF355" s="703" t="s">
        <v>4283</v>
      </c>
      <c r="AG355" s="703"/>
      <c r="AH355" s="703"/>
      <c r="AI355" s="705">
        <v>45209</v>
      </c>
      <c r="AJ355" s="703" t="s">
        <v>8685</v>
      </c>
      <c r="AK355" s="703"/>
      <c r="AL355" s="703"/>
      <c r="AM355" s="703"/>
      <c r="AN355" s="703"/>
      <c r="AO355" s="703"/>
      <c r="AP355" s="703"/>
      <c r="AQ355" s="703"/>
      <c r="AR355" s="703" t="s">
        <v>2327</v>
      </c>
      <c r="AS355" s="703">
        <v>2023</v>
      </c>
      <c r="AT355" s="706">
        <v>45212</v>
      </c>
      <c r="AU355" s="703" t="s">
        <v>2323</v>
      </c>
      <c r="AV355" s="707"/>
      <c r="AW355" s="708"/>
      <c r="AX355" s="709"/>
      <c r="AY355" s="422"/>
      <c r="AZ355" s="730"/>
      <c r="BA355" s="730"/>
      <c r="BB355" s="422"/>
      <c r="BC355" s="730"/>
      <c r="BD355" s="708"/>
      <c r="BE355" s="709"/>
      <c r="BF355" s="710"/>
      <c r="BG355" s="710">
        <f t="shared" si="7"/>
        <v>0</v>
      </c>
      <c r="BH355" s="710">
        <f t="shared" si="8"/>
        <v>0</v>
      </c>
      <c r="BI355" s="710">
        <f t="shared" si="9"/>
        <v>0</v>
      </c>
      <c r="BJ355" s="710">
        <f t="shared" si="10"/>
        <v>0</v>
      </c>
      <c r="BK355" s="709" t="b">
        <f t="shared" si="11"/>
        <v>0</v>
      </c>
    </row>
    <row r="356" spans="1:63" ht="15.75" customHeight="1">
      <c r="A356" s="703" t="s">
        <v>10</v>
      </c>
      <c r="B356" s="703" t="s">
        <v>11</v>
      </c>
      <c r="C356" s="703" t="s">
        <v>310</v>
      </c>
      <c r="D356" s="703" t="s">
        <v>13</v>
      </c>
      <c r="E356" s="703" t="s">
        <v>28</v>
      </c>
      <c r="F356" s="703"/>
      <c r="G356" s="703" t="s">
        <v>1088</v>
      </c>
      <c r="H356" s="703"/>
      <c r="I356" s="703"/>
      <c r="J356" s="703" t="s">
        <v>1089</v>
      </c>
      <c r="K356" s="703"/>
      <c r="L356" s="703"/>
      <c r="M356" s="703" t="s">
        <v>1090</v>
      </c>
      <c r="N356" s="703"/>
      <c r="O356" s="703" t="s">
        <v>15</v>
      </c>
      <c r="P356" s="703" t="s">
        <v>16</v>
      </c>
      <c r="Q356" s="703" t="s">
        <v>35</v>
      </c>
      <c r="R356" s="703" t="s">
        <v>8666</v>
      </c>
      <c r="S356" s="703" t="s">
        <v>39</v>
      </c>
      <c r="T356" s="703"/>
      <c r="U356" s="703"/>
      <c r="V356" s="703" t="s">
        <v>4164</v>
      </c>
      <c r="W356" s="703" t="s">
        <v>40</v>
      </c>
      <c r="X356" s="703" t="s">
        <v>1092</v>
      </c>
      <c r="Y356" s="704">
        <v>42367</v>
      </c>
      <c r="Z356" s="703"/>
      <c r="AA356" s="703" t="s">
        <v>4158</v>
      </c>
      <c r="AB356" s="703" t="s">
        <v>4159</v>
      </c>
      <c r="AC356" s="703"/>
      <c r="AD356" s="703" t="s">
        <v>4283</v>
      </c>
      <c r="AE356" s="703" t="s">
        <v>4283</v>
      </c>
      <c r="AF356" s="703" t="s">
        <v>4283</v>
      </c>
      <c r="AG356" s="703"/>
      <c r="AH356" s="703"/>
      <c r="AI356" s="705">
        <v>45209</v>
      </c>
      <c r="AJ356" s="703" t="s">
        <v>8685</v>
      </c>
      <c r="AK356" s="703"/>
      <c r="AL356" s="703"/>
      <c r="AM356" s="703"/>
      <c r="AN356" s="703"/>
      <c r="AO356" s="703"/>
      <c r="AP356" s="703"/>
      <c r="AQ356" s="703"/>
      <c r="AR356" s="703" t="s">
        <v>2327</v>
      </c>
      <c r="AS356" s="703">
        <v>2023</v>
      </c>
      <c r="AT356" s="706">
        <v>45212</v>
      </c>
      <c r="AU356" s="703" t="s">
        <v>2323</v>
      </c>
      <c r="AV356" s="707"/>
      <c r="AW356" s="708"/>
      <c r="AX356" s="709"/>
      <c r="AY356" s="422"/>
      <c r="AZ356" s="730"/>
      <c r="BA356" s="730"/>
      <c r="BB356" s="422"/>
      <c r="BC356" s="730"/>
      <c r="BD356" s="708"/>
      <c r="BE356" s="709"/>
      <c r="BF356" s="710"/>
      <c r="BG356" s="710">
        <f t="shared" si="7"/>
        <v>0</v>
      </c>
      <c r="BH356" s="710">
        <f t="shared" si="8"/>
        <v>0</v>
      </c>
      <c r="BI356" s="710">
        <f t="shared" si="9"/>
        <v>0</v>
      </c>
      <c r="BJ356" s="710">
        <f t="shared" si="10"/>
        <v>0</v>
      </c>
      <c r="BK356" s="709" t="b">
        <f t="shared" si="11"/>
        <v>0</v>
      </c>
    </row>
    <row r="357" spans="1:63" ht="15.75" customHeight="1">
      <c r="A357" s="703" t="s">
        <v>10</v>
      </c>
      <c r="B357" s="703" t="s">
        <v>11</v>
      </c>
      <c r="C357" s="703" t="s">
        <v>310</v>
      </c>
      <c r="D357" s="703" t="s">
        <v>13</v>
      </c>
      <c r="E357" s="703" t="s">
        <v>28</v>
      </c>
      <c r="F357" s="703"/>
      <c r="G357" s="703" t="s">
        <v>1088</v>
      </c>
      <c r="H357" s="703"/>
      <c r="I357" s="703"/>
      <c r="J357" s="703" t="s">
        <v>1089</v>
      </c>
      <c r="K357" s="703"/>
      <c r="L357" s="703"/>
      <c r="M357" s="703" t="s">
        <v>1090</v>
      </c>
      <c r="N357" s="703"/>
      <c r="O357" s="703" t="s">
        <v>15</v>
      </c>
      <c r="P357" s="703" t="s">
        <v>16</v>
      </c>
      <c r="Q357" s="703" t="s">
        <v>35</v>
      </c>
      <c r="R357" s="703" t="s">
        <v>8666</v>
      </c>
      <c r="S357" s="703" t="s">
        <v>33</v>
      </c>
      <c r="T357" s="703"/>
      <c r="U357" s="703"/>
      <c r="V357" s="703" t="s">
        <v>4164</v>
      </c>
      <c r="W357" s="703" t="s">
        <v>34</v>
      </c>
      <c r="X357" s="703" t="s">
        <v>1093</v>
      </c>
      <c r="Y357" s="704">
        <v>42367</v>
      </c>
      <c r="Z357" s="703"/>
      <c r="AA357" s="703" t="s">
        <v>4158</v>
      </c>
      <c r="AB357" s="703" t="s">
        <v>4159</v>
      </c>
      <c r="AC357" s="703"/>
      <c r="AD357" s="703" t="s">
        <v>4283</v>
      </c>
      <c r="AE357" s="703" t="s">
        <v>4283</v>
      </c>
      <c r="AF357" s="703" t="s">
        <v>4283</v>
      </c>
      <c r="AG357" s="703"/>
      <c r="AH357" s="703"/>
      <c r="AI357" s="705">
        <v>45209</v>
      </c>
      <c r="AJ357" s="703" t="s">
        <v>8685</v>
      </c>
      <c r="AK357" s="703"/>
      <c r="AL357" s="703"/>
      <c r="AM357" s="703"/>
      <c r="AN357" s="703"/>
      <c r="AO357" s="703"/>
      <c r="AP357" s="703"/>
      <c r="AQ357" s="703"/>
      <c r="AR357" s="703" t="s">
        <v>2330</v>
      </c>
      <c r="AS357" s="703">
        <v>2023</v>
      </c>
      <c r="AT357" s="706">
        <v>45212</v>
      </c>
      <c r="AU357" s="703" t="s">
        <v>2323</v>
      </c>
      <c r="AV357" s="707"/>
      <c r="AW357" s="708"/>
      <c r="AX357" s="709"/>
      <c r="AY357" s="422"/>
      <c r="AZ357" s="730"/>
      <c r="BA357" s="730"/>
      <c r="BB357" s="422"/>
      <c r="BC357" s="730"/>
      <c r="BD357" s="708"/>
      <c r="BE357" s="709"/>
      <c r="BF357" s="710"/>
      <c r="BG357" s="710">
        <f t="shared" si="7"/>
        <v>0</v>
      </c>
      <c r="BH357" s="710">
        <f t="shared" si="8"/>
        <v>0</v>
      </c>
      <c r="BI357" s="710">
        <f t="shared" si="9"/>
        <v>0</v>
      </c>
      <c r="BJ357" s="710">
        <f t="shared" si="10"/>
        <v>0</v>
      </c>
      <c r="BK357" s="709" t="b">
        <f t="shared" si="11"/>
        <v>0</v>
      </c>
    </row>
    <row r="358" spans="1:63" ht="15.75" customHeight="1">
      <c r="A358" s="703" t="s">
        <v>10</v>
      </c>
      <c r="B358" s="703" t="s">
        <v>11</v>
      </c>
      <c r="C358" s="703" t="s">
        <v>310</v>
      </c>
      <c r="D358" s="703" t="s">
        <v>13</v>
      </c>
      <c r="E358" s="703" t="s">
        <v>28</v>
      </c>
      <c r="F358" s="703"/>
      <c r="G358" s="703" t="s">
        <v>1088</v>
      </c>
      <c r="H358" s="703"/>
      <c r="I358" s="703"/>
      <c r="J358" s="703" t="s">
        <v>1089</v>
      </c>
      <c r="K358" s="703"/>
      <c r="L358" s="703"/>
      <c r="M358" s="703" t="s">
        <v>1090</v>
      </c>
      <c r="N358" s="703"/>
      <c r="O358" s="703" t="s">
        <v>15</v>
      </c>
      <c r="P358" s="703" t="s">
        <v>16</v>
      </c>
      <c r="Q358" s="703" t="s">
        <v>35</v>
      </c>
      <c r="R358" s="703" t="s">
        <v>2230</v>
      </c>
      <c r="S358" s="703" t="s">
        <v>8938</v>
      </c>
      <c r="T358" s="703"/>
      <c r="U358" s="703"/>
      <c r="V358" s="703" t="s">
        <v>4164</v>
      </c>
      <c r="W358" s="703" t="s">
        <v>1094</v>
      </c>
      <c r="X358" s="703" t="s">
        <v>1095</v>
      </c>
      <c r="Y358" s="704">
        <v>42447</v>
      </c>
      <c r="Z358" s="703"/>
      <c r="AA358" s="703" t="s">
        <v>4158</v>
      </c>
      <c r="AB358" s="703" t="s">
        <v>4159</v>
      </c>
      <c r="AC358" s="703"/>
      <c r="AD358" s="703" t="s">
        <v>4283</v>
      </c>
      <c r="AE358" s="703" t="s">
        <v>4283</v>
      </c>
      <c r="AF358" s="703" t="s">
        <v>4283</v>
      </c>
      <c r="AG358" s="703"/>
      <c r="AH358" s="703"/>
      <c r="AI358" s="705">
        <v>45209</v>
      </c>
      <c r="AJ358" s="703" t="s">
        <v>8685</v>
      </c>
      <c r="AK358" s="703"/>
      <c r="AL358" s="703"/>
      <c r="AM358" s="703"/>
      <c r="AN358" s="703"/>
      <c r="AO358" s="703"/>
      <c r="AP358" s="703"/>
      <c r="AQ358" s="703"/>
      <c r="AR358" s="703" t="s">
        <v>2330</v>
      </c>
      <c r="AS358" s="703">
        <v>2023</v>
      </c>
      <c r="AT358" s="706">
        <v>45212</v>
      </c>
      <c r="AU358" s="703" t="s">
        <v>2323</v>
      </c>
      <c r="AV358" s="707"/>
      <c r="AW358" s="708"/>
      <c r="AX358" s="709"/>
      <c r="AY358" s="422"/>
      <c r="AZ358" s="730"/>
      <c r="BA358" s="730"/>
      <c r="BB358" s="422"/>
      <c r="BC358" s="730"/>
      <c r="BD358" s="708"/>
      <c r="BE358" s="709"/>
      <c r="BF358" s="710"/>
      <c r="BG358" s="710">
        <f t="shared" si="7"/>
        <v>0</v>
      </c>
      <c r="BH358" s="710">
        <f t="shared" si="8"/>
        <v>0</v>
      </c>
      <c r="BI358" s="710">
        <f t="shared" si="9"/>
        <v>0</v>
      </c>
      <c r="BJ358" s="710">
        <f t="shared" si="10"/>
        <v>0</v>
      </c>
      <c r="BK358" s="709" t="b">
        <f t="shared" si="11"/>
        <v>0</v>
      </c>
    </row>
    <row r="359" spans="1:63" ht="15.75" customHeight="1">
      <c r="A359" s="703" t="s">
        <v>10</v>
      </c>
      <c r="B359" s="703" t="s">
        <v>11</v>
      </c>
      <c r="C359" s="703" t="s">
        <v>310</v>
      </c>
      <c r="D359" s="703" t="s">
        <v>13</v>
      </c>
      <c r="E359" s="703" t="s">
        <v>28</v>
      </c>
      <c r="F359" s="703"/>
      <c r="G359" s="703" t="s">
        <v>1088</v>
      </c>
      <c r="H359" s="703"/>
      <c r="I359" s="703"/>
      <c r="J359" s="703" t="s">
        <v>1089</v>
      </c>
      <c r="K359" s="703"/>
      <c r="L359" s="703"/>
      <c r="M359" s="703" t="s">
        <v>1090</v>
      </c>
      <c r="N359" s="703"/>
      <c r="O359" s="703" t="s">
        <v>15</v>
      </c>
      <c r="P359" s="703" t="s">
        <v>16</v>
      </c>
      <c r="Q359" s="703" t="s">
        <v>35</v>
      </c>
      <c r="R359" s="703" t="s">
        <v>2230</v>
      </c>
      <c r="S359" s="703" t="s">
        <v>9279</v>
      </c>
      <c r="T359" s="703"/>
      <c r="U359" s="703"/>
      <c r="V359" s="703" t="s">
        <v>4164</v>
      </c>
      <c r="W359" s="703" t="s">
        <v>1097</v>
      </c>
      <c r="X359" s="703" t="s">
        <v>1098</v>
      </c>
      <c r="Y359" s="704">
        <v>42447</v>
      </c>
      <c r="Z359" s="703"/>
      <c r="AA359" s="703" t="s">
        <v>4158</v>
      </c>
      <c r="AB359" s="703" t="s">
        <v>4159</v>
      </c>
      <c r="AC359" s="703"/>
      <c r="AD359" s="703" t="s">
        <v>4283</v>
      </c>
      <c r="AE359" s="703" t="s">
        <v>4283</v>
      </c>
      <c r="AF359" s="703" t="s">
        <v>4283</v>
      </c>
      <c r="AG359" s="703"/>
      <c r="AH359" s="703"/>
      <c r="AI359" s="705">
        <v>45209</v>
      </c>
      <c r="AJ359" s="703" t="s">
        <v>8685</v>
      </c>
      <c r="AK359" s="703"/>
      <c r="AL359" s="703"/>
      <c r="AM359" s="703"/>
      <c r="AN359" s="703"/>
      <c r="AO359" s="703"/>
      <c r="AP359" s="703"/>
      <c r="AQ359" s="703"/>
      <c r="AR359" s="703" t="s">
        <v>2330</v>
      </c>
      <c r="AS359" s="703">
        <v>2023</v>
      </c>
      <c r="AT359" s="706">
        <v>45212</v>
      </c>
      <c r="AU359" s="703" t="s">
        <v>2323</v>
      </c>
      <c r="AV359" s="707"/>
      <c r="AW359" s="708"/>
      <c r="AX359" s="709"/>
      <c r="AY359" s="422"/>
      <c r="AZ359" s="730"/>
      <c r="BA359" s="730"/>
      <c r="BB359" s="422"/>
      <c r="BC359" s="730"/>
      <c r="BD359" s="708"/>
      <c r="BE359" s="709"/>
      <c r="BF359" s="710"/>
      <c r="BG359" s="710">
        <f t="shared" si="7"/>
        <v>0</v>
      </c>
      <c r="BH359" s="710">
        <f t="shared" si="8"/>
        <v>0</v>
      </c>
      <c r="BI359" s="710">
        <f t="shared" si="9"/>
        <v>0</v>
      </c>
      <c r="BJ359" s="710">
        <f t="shared" si="10"/>
        <v>0</v>
      </c>
      <c r="BK359" s="709" t="b">
        <f t="shared" si="11"/>
        <v>0</v>
      </c>
    </row>
    <row r="360" spans="1:63" ht="15.75" customHeight="1">
      <c r="A360" s="703" t="s">
        <v>10</v>
      </c>
      <c r="B360" s="703" t="s">
        <v>11</v>
      </c>
      <c r="C360" s="703" t="s">
        <v>310</v>
      </c>
      <c r="D360" s="703" t="s">
        <v>13</v>
      </c>
      <c r="E360" s="703" t="s">
        <v>28</v>
      </c>
      <c r="F360" s="703"/>
      <c r="G360" s="703" t="s">
        <v>1088</v>
      </c>
      <c r="H360" s="703"/>
      <c r="I360" s="703"/>
      <c r="J360" s="703" t="s">
        <v>1089</v>
      </c>
      <c r="K360" s="703"/>
      <c r="L360" s="703"/>
      <c r="M360" s="703" t="s">
        <v>1090</v>
      </c>
      <c r="N360" s="703"/>
      <c r="O360" s="703" t="s">
        <v>15</v>
      </c>
      <c r="P360" s="703" t="s">
        <v>16</v>
      </c>
      <c r="Q360" s="703" t="s">
        <v>35</v>
      </c>
      <c r="R360" s="703" t="s">
        <v>8666</v>
      </c>
      <c r="S360" s="703" t="s">
        <v>47</v>
      </c>
      <c r="T360" s="703"/>
      <c r="U360" s="703"/>
      <c r="V360" s="703" t="s">
        <v>4164</v>
      </c>
      <c r="W360" s="703" t="s">
        <v>78</v>
      </c>
      <c r="X360" s="703" t="s">
        <v>1099</v>
      </c>
      <c r="Y360" s="704">
        <v>42559</v>
      </c>
      <c r="Z360" s="703"/>
      <c r="AA360" s="703" t="s">
        <v>4158</v>
      </c>
      <c r="AB360" s="703" t="s">
        <v>4159</v>
      </c>
      <c r="AC360" s="703"/>
      <c r="AD360" s="703" t="s">
        <v>4283</v>
      </c>
      <c r="AE360" s="703" t="s">
        <v>4283</v>
      </c>
      <c r="AF360" s="703" t="s">
        <v>4283</v>
      </c>
      <c r="AG360" s="703"/>
      <c r="AH360" s="703"/>
      <c r="AI360" s="705">
        <v>45124</v>
      </c>
      <c r="AJ360" s="703" t="s">
        <v>8685</v>
      </c>
      <c r="AK360" s="703"/>
      <c r="AL360" s="703"/>
      <c r="AM360" s="703"/>
      <c r="AN360" s="703"/>
      <c r="AO360" s="703"/>
      <c r="AP360" s="703"/>
      <c r="AQ360" s="703"/>
      <c r="AR360" s="703" t="s">
        <v>2322</v>
      </c>
      <c r="AS360" s="703">
        <v>2023</v>
      </c>
      <c r="AT360" s="706">
        <v>45128</v>
      </c>
      <c r="AU360" s="703" t="s">
        <v>2323</v>
      </c>
      <c r="AV360" s="707"/>
      <c r="AW360" s="708"/>
      <c r="AX360" s="709"/>
      <c r="AY360" s="422"/>
      <c r="AZ360" s="730"/>
      <c r="BA360" s="730"/>
      <c r="BB360" s="422"/>
      <c r="BC360" s="730"/>
      <c r="BD360" s="708"/>
      <c r="BE360" s="709"/>
      <c r="BF360" s="710"/>
      <c r="BG360" s="710">
        <f t="shared" si="7"/>
        <v>0</v>
      </c>
      <c r="BH360" s="710">
        <f t="shared" si="8"/>
        <v>0</v>
      </c>
      <c r="BI360" s="710">
        <f t="shared" si="9"/>
        <v>0</v>
      </c>
      <c r="BJ360" s="710">
        <f t="shared" si="10"/>
        <v>0</v>
      </c>
      <c r="BK360" s="709" t="b">
        <f t="shared" si="11"/>
        <v>0</v>
      </c>
    </row>
    <row r="361" spans="1:63" ht="15.75" customHeight="1">
      <c r="A361" s="174" t="s">
        <v>10</v>
      </c>
      <c r="B361" s="63" t="s">
        <v>11</v>
      </c>
      <c r="C361" s="63" t="s">
        <v>12</v>
      </c>
      <c r="D361" s="63" t="s">
        <v>13</v>
      </c>
      <c r="E361" s="63" t="s">
        <v>3756</v>
      </c>
      <c r="F361" s="63"/>
      <c r="G361" s="63" t="s">
        <v>1100</v>
      </c>
      <c r="H361" s="63"/>
      <c r="I361" s="63"/>
      <c r="J361" s="63" t="s">
        <v>1101</v>
      </c>
      <c r="K361" s="63"/>
      <c r="L361" s="63"/>
      <c r="M361" s="63" t="s">
        <v>1102</v>
      </c>
      <c r="N361" s="63"/>
      <c r="O361" s="63" t="s">
        <v>15</v>
      </c>
      <c r="P361" s="63" t="s">
        <v>16</v>
      </c>
      <c r="Q361" s="63" t="s">
        <v>35</v>
      </c>
      <c r="R361" s="63" t="s">
        <v>2230</v>
      </c>
      <c r="S361" s="63" t="s">
        <v>8944</v>
      </c>
      <c r="T361" s="63"/>
      <c r="U361" s="63"/>
      <c r="V361" s="63" t="s">
        <v>4164</v>
      </c>
      <c r="W361" s="63" t="s">
        <v>317</v>
      </c>
      <c r="X361" s="63">
        <v>201307022098</v>
      </c>
      <c r="Y361" s="429">
        <v>41444</v>
      </c>
      <c r="Z361" s="63"/>
      <c r="AA361" s="63" t="s">
        <v>4158</v>
      </c>
      <c r="AB361" s="63" t="s">
        <v>4159</v>
      </c>
      <c r="AC361" s="63"/>
      <c r="AD361" s="63" t="s">
        <v>5306</v>
      </c>
      <c r="AE361" s="63" t="s">
        <v>5306</v>
      </c>
      <c r="AF361" s="63" t="s">
        <v>5306</v>
      </c>
      <c r="AG361" s="174"/>
      <c r="AH361" s="174"/>
      <c r="AI361" s="174"/>
      <c r="AJ361" s="174"/>
      <c r="AK361" s="174"/>
      <c r="AL361" s="174"/>
      <c r="AM361" s="174"/>
      <c r="AN361" s="174"/>
      <c r="AO361" s="174"/>
      <c r="AP361" s="174"/>
      <c r="AQ361" s="174"/>
      <c r="AR361" s="174"/>
      <c r="AS361" s="174"/>
      <c r="AT361" s="415"/>
      <c r="AU361" s="174"/>
      <c r="AV361" s="437"/>
      <c r="AW361" s="424"/>
      <c r="AX361" s="462"/>
      <c r="AY361" s="422"/>
      <c r="AZ361" s="530"/>
      <c r="BA361" s="530"/>
      <c r="BB361" s="422"/>
      <c r="BC361" s="530"/>
      <c r="BD361" s="424"/>
      <c r="BE361" s="462">
        <v>1</v>
      </c>
      <c r="BF361" s="426"/>
      <c r="BG361" s="426">
        <f t="shared" si="7"/>
        <v>0</v>
      </c>
      <c r="BH361" s="426">
        <f t="shared" si="8"/>
        <v>0</v>
      </c>
      <c r="BI361" s="426">
        <f t="shared" si="9"/>
        <v>0</v>
      </c>
      <c r="BJ361" s="426">
        <f t="shared" si="10"/>
        <v>0</v>
      </c>
      <c r="BK361" s="425" t="b">
        <f t="shared" si="11"/>
        <v>0</v>
      </c>
    </row>
    <row r="362" spans="1:63" ht="15.75" customHeight="1">
      <c r="A362" s="174" t="s">
        <v>10</v>
      </c>
      <c r="B362" s="63" t="s">
        <v>11</v>
      </c>
      <c r="C362" s="63" t="s">
        <v>12</v>
      </c>
      <c r="D362" s="63" t="s">
        <v>13</v>
      </c>
      <c r="E362" s="63" t="s">
        <v>3756</v>
      </c>
      <c r="F362" s="63"/>
      <c r="G362" s="63" t="s">
        <v>1100</v>
      </c>
      <c r="H362" s="63"/>
      <c r="I362" s="63"/>
      <c r="J362" s="63" t="s">
        <v>1101</v>
      </c>
      <c r="K362" s="63"/>
      <c r="L362" s="63"/>
      <c r="M362" s="63" t="s">
        <v>1102</v>
      </c>
      <c r="N362" s="63"/>
      <c r="O362" s="63" t="s">
        <v>15</v>
      </c>
      <c r="P362" s="63" t="s">
        <v>16</v>
      </c>
      <c r="Q362" s="63" t="s">
        <v>35</v>
      </c>
      <c r="R362" s="63" t="s">
        <v>2230</v>
      </c>
      <c r="S362" s="63" t="s">
        <v>8938</v>
      </c>
      <c r="T362" s="63"/>
      <c r="U362" s="63"/>
      <c r="V362" s="63" t="s">
        <v>4164</v>
      </c>
      <c r="W362" s="63" t="s">
        <v>1094</v>
      </c>
      <c r="X362" s="63" t="s">
        <v>1105</v>
      </c>
      <c r="Y362" s="429">
        <v>43494</v>
      </c>
      <c r="Z362" s="63"/>
      <c r="AA362" s="63" t="s">
        <v>4158</v>
      </c>
      <c r="AB362" s="63" t="s">
        <v>4159</v>
      </c>
      <c r="AC362" s="63"/>
      <c r="AD362" s="63" t="s">
        <v>6197</v>
      </c>
      <c r="AE362" s="63" t="s">
        <v>9280</v>
      </c>
      <c r="AF362" s="435">
        <v>44798</v>
      </c>
      <c r="AG362" s="174"/>
      <c r="AH362" s="174"/>
      <c r="AI362" s="174"/>
      <c r="AJ362" s="174"/>
      <c r="AK362" s="174"/>
      <c r="AL362" s="174"/>
      <c r="AM362" s="174"/>
      <c r="AN362" s="174"/>
      <c r="AO362" s="174"/>
      <c r="AP362" s="174"/>
      <c r="AQ362" s="174"/>
      <c r="AR362" s="174"/>
      <c r="AS362" s="174"/>
      <c r="AT362" s="415"/>
      <c r="AU362" s="174"/>
      <c r="AV362" s="437"/>
      <c r="AW362" s="424"/>
      <c r="AX362" s="462"/>
      <c r="AY362" s="422"/>
      <c r="AZ362" s="530"/>
      <c r="BA362" s="530"/>
      <c r="BB362" s="422"/>
      <c r="BC362" s="530"/>
      <c r="BD362" s="424"/>
      <c r="BE362" s="462"/>
      <c r="BF362" s="426"/>
      <c r="BG362" s="426">
        <f t="shared" si="7"/>
        <v>0</v>
      </c>
      <c r="BH362" s="426">
        <f t="shared" si="8"/>
        <v>0</v>
      </c>
      <c r="BI362" s="426">
        <f t="shared" si="9"/>
        <v>0</v>
      </c>
      <c r="BJ362" s="426">
        <f t="shared" si="10"/>
        <v>0</v>
      </c>
      <c r="BK362" s="425" t="b">
        <f t="shared" si="11"/>
        <v>0</v>
      </c>
    </row>
    <row r="363" spans="1:63" ht="15.75" customHeight="1">
      <c r="A363" s="174" t="s">
        <v>10</v>
      </c>
      <c r="B363" s="63" t="s">
        <v>11</v>
      </c>
      <c r="C363" s="63" t="s">
        <v>12</v>
      </c>
      <c r="D363" s="63" t="s">
        <v>13</v>
      </c>
      <c r="E363" s="63" t="s">
        <v>3756</v>
      </c>
      <c r="F363" s="63"/>
      <c r="G363" s="63" t="s">
        <v>1100</v>
      </c>
      <c r="H363" s="63"/>
      <c r="I363" s="63"/>
      <c r="J363" s="63" t="s">
        <v>1101</v>
      </c>
      <c r="K363" s="63"/>
      <c r="L363" s="63"/>
      <c r="M363" s="63" t="s">
        <v>1102</v>
      </c>
      <c r="N363" s="63"/>
      <c r="O363" s="63" t="s">
        <v>15</v>
      </c>
      <c r="P363" s="63" t="s">
        <v>16</v>
      </c>
      <c r="Q363" s="63" t="s">
        <v>35</v>
      </c>
      <c r="R363" s="63" t="s">
        <v>2230</v>
      </c>
      <c r="S363" s="63" t="s">
        <v>9279</v>
      </c>
      <c r="T363" s="63"/>
      <c r="U363" s="63"/>
      <c r="V363" s="63" t="s">
        <v>4164</v>
      </c>
      <c r="W363" s="63" t="s">
        <v>1097</v>
      </c>
      <c r="X363" s="63">
        <v>201307022099</v>
      </c>
      <c r="Y363" s="429">
        <v>41444</v>
      </c>
      <c r="Z363" s="63"/>
      <c r="AA363" s="63" t="s">
        <v>4158</v>
      </c>
      <c r="AB363" s="63" t="s">
        <v>4159</v>
      </c>
      <c r="AC363" s="63"/>
      <c r="AD363" s="63" t="s">
        <v>9281</v>
      </c>
      <c r="AE363" s="63" t="s">
        <v>9282</v>
      </c>
      <c r="AF363" s="63" t="s">
        <v>9283</v>
      </c>
      <c r="AG363" s="174"/>
      <c r="AH363" s="174"/>
      <c r="AI363" s="174"/>
      <c r="AJ363" s="174"/>
      <c r="AK363" s="174"/>
      <c r="AL363" s="174"/>
      <c r="AM363" s="174"/>
      <c r="AN363" s="174"/>
      <c r="AO363" s="174"/>
      <c r="AP363" s="174"/>
      <c r="AQ363" s="174"/>
      <c r="AR363" s="174"/>
      <c r="AS363" s="174"/>
      <c r="AT363" s="415"/>
      <c r="AU363" s="174"/>
      <c r="AV363" s="437"/>
      <c r="AW363" s="424"/>
      <c r="AX363" s="462"/>
      <c r="AY363" s="422"/>
      <c r="AZ363" s="530"/>
      <c r="BA363" s="530"/>
      <c r="BB363" s="422"/>
      <c r="BC363" s="530"/>
      <c r="BD363" s="424"/>
      <c r="BE363" s="462"/>
      <c r="BF363" s="426"/>
      <c r="BG363" s="426">
        <f t="shared" si="7"/>
        <v>0</v>
      </c>
      <c r="BH363" s="426">
        <f t="shared" si="8"/>
        <v>0</v>
      </c>
      <c r="BI363" s="426">
        <f t="shared" si="9"/>
        <v>0</v>
      </c>
      <c r="BJ363" s="426">
        <f t="shared" si="10"/>
        <v>0</v>
      </c>
      <c r="BK363" s="425" t="b">
        <f t="shared" si="11"/>
        <v>0</v>
      </c>
    </row>
    <row r="364" spans="1:63" ht="15.75" customHeight="1">
      <c r="A364" s="703" t="s">
        <v>10</v>
      </c>
      <c r="B364" s="703" t="s">
        <v>11</v>
      </c>
      <c r="C364" s="703" t="s">
        <v>12</v>
      </c>
      <c r="D364" s="703" t="s">
        <v>13</v>
      </c>
      <c r="E364" s="703" t="s">
        <v>3756</v>
      </c>
      <c r="F364" s="703"/>
      <c r="G364" s="703" t="s">
        <v>1100</v>
      </c>
      <c r="H364" s="703"/>
      <c r="I364" s="703"/>
      <c r="J364" s="703" t="s">
        <v>1101</v>
      </c>
      <c r="K364" s="703"/>
      <c r="L364" s="703"/>
      <c r="M364" s="703" t="s">
        <v>1102</v>
      </c>
      <c r="N364" s="703"/>
      <c r="O364" s="703" t="s">
        <v>15</v>
      </c>
      <c r="P364" s="703" t="s">
        <v>16</v>
      </c>
      <c r="Q364" s="703" t="s">
        <v>35</v>
      </c>
      <c r="R364" s="703" t="s">
        <v>117</v>
      </c>
      <c r="S364" s="703" t="s">
        <v>200</v>
      </c>
      <c r="T364" s="703"/>
      <c r="U364" s="703"/>
      <c r="V364" s="703" t="s">
        <v>4164</v>
      </c>
      <c r="W364" s="703" t="s">
        <v>181</v>
      </c>
      <c r="X364" s="703">
        <v>201407022211</v>
      </c>
      <c r="Y364" s="704">
        <v>41978</v>
      </c>
      <c r="Z364" s="703"/>
      <c r="AA364" s="703" t="s">
        <v>4158</v>
      </c>
      <c r="AB364" s="703" t="s">
        <v>4159</v>
      </c>
      <c r="AC364" s="703"/>
      <c r="AD364" s="703" t="s">
        <v>5306</v>
      </c>
      <c r="AE364" s="703" t="s">
        <v>5306</v>
      </c>
      <c r="AF364" s="703" t="s">
        <v>5306</v>
      </c>
      <c r="AG364" s="703"/>
      <c r="AH364" s="703"/>
      <c r="AI364" s="703"/>
      <c r="AJ364" s="703" t="s">
        <v>2297</v>
      </c>
      <c r="AK364" s="703"/>
      <c r="AL364" s="703"/>
      <c r="AM364" s="703"/>
      <c r="AN364" s="703"/>
      <c r="AO364" s="703"/>
      <c r="AP364" s="703"/>
      <c r="AQ364" s="703"/>
      <c r="AR364" s="703" t="s">
        <v>2335</v>
      </c>
      <c r="AS364" s="703">
        <v>2023</v>
      </c>
      <c r="AT364" s="706">
        <v>45289</v>
      </c>
      <c r="AU364" s="703" t="s">
        <v>2323</v>
      </c>
      <c r="AV364" s="707"/>
      <c r="AW364" s="708"/>
      <c r="AX364" s="709"/>
      <c r="AY364" s="422"/>
      <c r="AZ364" s="730"/>
      <c r="BA364" s="730"/>
      <c r="BB364" s="422"/>
      <c r="BC364" s="730"/>
      <c r="BD364" s="708"/>
      <c r="BE364" s="709"/>
      <c r="BF364" s="710"/>
      <c r="BG364" s="710">
        <f t="shared" si="7"/>
        <v>0</v>
      </c>
      <c r="BH364" s="710">
        <f t="shared" si="8"/>
        <v>0</v>
      </c>
      <c r="BI364" s="710">
        <f t="shared" si="9"/>
        <v>0</v>
      </c>
      <c r="BJ364" s="710">
        <f t="shared" si="10"/>
        <v>0</v>
      </c>
      <c r="BK364" s="709" t="b">
        <f t="shared" si="11"/>
        <v>0</v>
      </c>
    </row>
    <row r="365" spans="1:63" ht="15.75" customHeight="1">
      <c r="A365" s="174" t="s">
        <v>10</v>
      </c>
      <c r="B365" s="63" t="s">
        <v>11</v>
      </c>
      <c r="C365" s="63" t="s">
        <v>12</v>
      </c>
      <c r="D365" s="63" t="s">
        <v>13</v>
      </c>
      <c r="E365" s="63" t="s">
        <v>3756</v>
      </c>
      <c r="F365" s="63"/>
      <c r="G365" s="63" t="s">
        <v>1100</v>
      </c>
      <c r="H365" s="63"/>
      <c r="I365" s="63"/>
      <c r="J365" s="63" t="s">
        <v>1101</v>
      </c>
      <c r="K365" s="63"/>
      <c r="L365" s="63"/>
      <c r="M365" s="63" t="s">
        <v>1102</v>
      </c>
      <c r="N365" s="63"/>
      <c r="O365" s="63" t="s">
        <v>15</v>
      </c>
      <c r="P365" s="63" t="s">
        <v>16</v>
      </c>
      <c r="Q365" s="63" t="s">
        <v>35</v>
      </c>
      <c r="R365" s="63" t="s">
        <v>2230</v>
      </c>
      <c r="S365" s="63" t="s">
        <v>9284</v>
      </c>
      <c r="T365" s="63"/>
      <c r="U365" s="63"/>
      <c r="V365" s="63" t="s">
        <v>4164</v>
      </c>
      <c r="W365" s="63" t="s">
        <v>1097</v>
      </c>
      <c r="X365" s="63" t="s">
        <v>1108</v>
      </c>
      <c r="Y365" s="429">
        <v>43805</v>
      </c>
      <c r="Z365" s="63"/>
      <c r="AA365" s="63" t="s">
        <v>4646</v>
      </c>
      <c r="AB365" s="63" t="s">
        <v>4159</v>
      </c>
      <c r="AC365" s="63"/>
      <c r="AD365" s="63" t="s">
        <v>9285</v>
      </c>
      <c r="AE365" s="63" t="s">
        <v>9286</v>
      </c>
      <c r="AF365" s="63" t="s">
        <v>4283</v>
      </c>
      <c r="AG365" s="174"/>
      <c r="AH365" s="174"/>
      <c r="AI365" s="174"/>
      <c r="AJ365" s="174"/>
      <c r="AK365" s="174"/>
      <c r="AL365" s="174"/>
      <c r="AM365" s="174"/>
      <c r="AN365" s="174"/>
      <c r="AO365" s="174"/>
      <c r="AP365" s="174"/>
      <c r="AQ365" s="174"/>
      <c r="AR365" s="174"/>
      <c r="AS365" s="174"/>
      <c r="AT365" s="415"/>
      <c r="AU365" s="174"/>
      <c r="AV365" s="437"/>
      <c r="AW365" s="424"/>
      <c r="AX365" s="462"/>
      <c r="AY365" s="422"/>
      <c r="AZ365" s="530"/>
      <c r="BA365" s="530"/>
      <c r="BB365" s="422"/>
      <c r="BC365" s="530"/>
      <c r="BD365" s="424"/>
      <c r="BE365" s="462"/>
      <c r="BF365" s="426"/>
      <c r="BG365" s="426">
        <f t="shared" si="7"/>
        <v>0</v>
      </c>
      <c r="BH365" s="426">
        <f t="shared" si="8"/>
        <v>0</v>
      </c>
      <c r="BI365" s="426">
        <f t="shared" si="9"/>
        <v>0</v>
      </c>
      <c r="BJ365" s="426">
        <f t="shared" si="10"/>
        <v>0</v>
      </c>
      <c r="BK365" s="425" t="b">
        <f t="shared" si="11"/>
        <v>0</v>
      </c>
    </row>
    <row r="366" spans="1:63" ht="15.75" customHeight="1">
      <c r="A366" s="174" t="s">
        <v>10</v>
      </c>
      <c r="B366" s="63" t="s">
        <v>11</v>
      </c>
      <c r="C366" s="63" t="s">
        <v>12</v>
      </c>
      <c r="D366" s="63" t="s">
        <v>13</v>
      </c>
      <c r="E366" s="63" t="s">
        <v>3756</v>
      </c>
      <c r="F366" s="63"/>
      <c r="G366" s="63" t="s">
        <v>1100</v>
      </c>
      <c r="H366" s="63"/>
      <c r="I366" s="63"/>
      <c r="J366" s="63" t="s">
        <v>1101</v>
      </c>
      <c r="K366" s="63"/>
      <c r="L366" s="63"/>
      <c r="M366" s="63" t="s">
        <v>1102</v>
      </c>
      <c r="N366" s="63"/>
      <c r="O366" s="63" t="s">
        <v>15</v>
      </c>
      <c r="P366" s="63" t="s">
        <v>16</v>
      </c>
      <c r="Q366" s="63" t="s">
        <v>35</v>
      </c>
      <c r="R366" s="63" t="s">
        <v>2230</v>
      </c>
      <c r="S366" s="63" t="s">
        <v>9287</v>
      </c>
      <c r="T366" s="63"/>
      <c r="U366" s="63"/>
      <c r="V366" s="63" t="s">
        <v>4164</v>
      </c>
      <c r="W366" s="63" t="s">
        <v>317</v>
      </c>
      <c r="X366" s="63" t="s">
        <v>1106</v>
      </c>
      <c r="Y366" s="429">
        <v>43805</v>
      </c>
      <c r="Z366" s="63"/>
      <c r="AA366" s="63" t="s">
        <v>4646</v>
      </c>
      <c r="AB366" s="63" t="s">
        <v>4159</v>
      </c>
      <c r="AC366" s="63"/>
      <c r="AD366" s="63" t="s">
        <v>9288</v>
      </c>
      <c r="AE366" s="63" t="s">
        <v>9289</v>
      </c>
      <c r="AF366" s="63" t="s">
        <v>9290</v>
      </c>
      <c r="AG366" s="174"/>
      <c r="AH366" s="174"/>
      <c r="AI366" s="174"/>
      <c r="AJ366" s="174"/>
      <c r="AK366" s="174"/>
      <c r="AL366" s="174"/>
      <c r="AM366" s="174"/>
      <c r="AN366" s="174"/>
      <c r="AO366" s="174"/>
      <c r="AP366" s="174"/>
      <c r="AQ366" s="174"/>
      <c r="AR366" s="174"/>
      <c r="AS366" s="174"/>
      <c r="AT366" s="415"/>
      <c r="AU366" s="174"/>
      <c r="AV366" s="437"/>
      <c r="AW366" s="424"/>
      <c r="AX366" s="462"/>
      <c r="AY366" s="422"/>
      <c r="AZ366" s="530"/>
      <c r="BA366" s="530"/>
      <c r="BB366" s="422"/>
      <c r="BC366" s="530"/>
      <c r="BD366" s="424"/>
      <c r="BE366" s="462"/>
      <c r="BF366" s="426"/>
      <c r="BG366" s="426">
        <f t="shared" si="7"/>
        <v>0</v>
      </c>
      <c r="BH366" s="426">
        <f t="shared" si="8"/>
        <v>0</v>
      </c>
      <c r="BI366" s="426">
        <f t="shared" si="9"/>
        <v>0</v>
      </c>
      <c r="BJ366" s="426">
        <f t="shared" si="10"/>
        <v>0</v>
      </c>
      <c r="BK366" s="425" t="b">
        <f t="shared" si="11"/>
        <v>0</v>
      </c>
    </row>
    <row r="367" spans="1:63" ht="15.75" customHeight="1">
      <c r="A367" s="174" t="s">
        <v>10</v>
      </c>
      <c r="B367" s="63" t="s">
        <v>11</v>
      </c>
      <c r="C367" s="63" t="s">
        <v>12</v>
      </c>
      <c r="D367" s="63" t="s">
        <v>13</v>
      </c>
      <c r="E367" s="63" t="s">
        <v>3756</v>
      </c>
      <c r="F367" s="63"/>
      <c r="G367" s="63" t="s">
        <v>1100</v>
      </c>
      <c r="H367" s="63"/>
      <c r="I367" s="63"/>
      <c r="J367" s="63" t="s">
        <v>1101</v>
      </c>
      <c r="K367" s="63"/>
      <c r="L367" s="63"/>
      <c r="M367" s="63" t="s">
        <v>1102</v>
      </c>
      <c r="N367" s="63"/>
      <c r="O367" s="63" t="s">
        <v>15</v>
      </c>
      <c r="P367" s="63" t="s">
        <v>16</v>
      </c>
      <c r="Q367" s="63" t="s">
        <v>35</v>
      </c>
      <c r="R367" s="63" t="s">
        <v>117</v>
      </c>
      <c r="S367" s="63" t="s">
        <v>1103</v>
      </c>
      <c r="T367" s="63"/>
      <c r="U367" s="63"/>
      <c r="V367" s="63" t="s">
        <v>4157</v>
      </c>
      <c r="W367" s="63" t="s">
        <v>1104</v>
      </c>
      <c r="X367" s="63" t="s">
        <v>9291</v>
      </c>
      <c r="Y367" s="429">
        <v>42937</v>
      </c>
      <c r="Z367" s="63"/>
      <c r="AA367" s="63" t="s">
        <v>4158</v>
      </c>
      <c r="AB367" s="63" t="s">
        <v>4159</v>
      </c>
      <c r="AC367" s="63"/>
      <c r="AD367" s="63" t="s">
        <v>9292</v>
      </c>
      <c r="AE367" s="63" t="s">
        <v>9293</v>
      </c>
      <c r="AF367" s="429">
        <v>44600</v>
      </c>
      <c r="AG367" s="174"/>
      <c r="AH367" s="174"/>
      <c r="AI367" s="174"/>
      <c r="AJ367" s="174"/>
      <c r="AK367" s="174"/>
      <c r="AL367" s="174"/>
      <c r="AM367" s="174"/>
      <c r="AN367" s="174"/>
      <c r="AO367" s="174"/>
      <c r="AP367" s="174"/>
      <c r="AQ367" s="174"/>
      <c r="AR367" s="174"/>
      <c r="AS367" s="174"/>
      <c r="AT367" s="415"/>
      <c r="AU367" s="174"/>
      <c r="AV367" s="437"/>
      <c r="AW367" s="424"/>
      <c r="AX367" s="462"/>
      <c r="AY367" s="422"/>
      <c r="AZ367" s="530"/>
      <c r="BA367" s="530"/>
      <c r="BB367" s="422"/>
      <c r="BC367" s="530"/>
      <c r="BD367" s="424"/>
      <c r="BE367" s="462"/>
      <c r="BF367" s="426"/>
      <c r="BG367" s="426">
        <f t="shared" si="7"/>
        <v>0</v>
      </c>
      <c r="BH367" s="426">
        <f t="shared" si="8"/>
        <v>0</v>
      </c>
      <c r="BI367" s="426">
        <f t="shared" si="9"/>
        <v>0</v>
      </c>
      <c r="BJ367" s="426">
        <f t="shared" si="10"/>
        <v>0</v>
      </c>
      <c r="BK367" s="425" t="b">
        <f t="shared" si="11"/>
        <v>0</v>
      </c>
    </row>
    <row r="368" spans="1:63" ht="15.75" customHeight="1">
      <c r="A368" s="174" t="s">
        <v>10</v>
      </c>
      <c r="B368" s="63" t="s">
        <v>11</v>
      </c>
      <c r="C368" s="63" t="s">
        <v>12</v>
      </c>
      <c r="D368" s="63" t="s">
        <v>13</v>
      </c>
      <c r="E368" s="63" t="s">
        <v>3756</v>
      </c>
      <c r="F368" s="63"/>
      <c r="G368" s="63" t="s">
        <v>1109</v>
      </c>
      <c r="H368" s="63"/>
      <c r="I368" s="63"/>
      <c r="J368" s="63" t="s">
        <v>1110</v>
      </c>
      <c r="K368" s="63"/>
      <c r="L368" s="63"/>
      <c r="M368" s="63" t="s">
        <v>1111</v>
      </c>
      <c r="N368" s="63"/>
      <c r="O368" s="63" t="s">
        <v>15</v>
      </c>
      <c r="P368" s="63" t="s">
        <v>16</v>
      </c>
      <c r="Q368" s="63" t="s">
        <v>35</v>
      </c>
      <c r="R368" s="63" t="s">
        <v>8666</v>
      </c>
      <c r="S368" s="63" t="s">
        <v>39</v>
      </c>
      <c r="T368" s="63"/>
      <c r="U368" s="63"/>
      <c r="V368" s="63" t="s">
        <v>4164</v>
      </c>
      <c r="W368" s="63" t="s">
        <v>40</v>
      </c>
      <c r="X368" s="63">
        <v>201307022074</v>
      </c>
      <c r="Y368" s="429">
        <v>45315</v>
      </c>
      <c r="Z368" s="430">
        <v>47143</v>
      </c>
      <c r="AA368" s="63" t="s">
        <v>4158</v>
      </c>
      <c r="AB368" s="63" t="s">
        <v>4159</v>
      </c>
      <c r="AC368" s="63"/>
      <c r="AD368" s="63" t="s">
        <v>4283</v>
      </c>
      <c r="AE368" s="63" t="s">
        <v>4283</v>
      </c>
      <c r="AF368" s="63" t="s">
        <v>4283</v>
      </c>
      <c r="AG368" s="174"/>
      <c r="AH368" s="174"/>
      <c r="AI368" s="174"/>
      <c r="AJ368" s="174"/>
      <c r="AK368" s="174"/>
      <c r="AL368" s="174"/>
      <c r="AM368" s="174"/>
      <c r="AN368" s="174"/>
      <c r="AO368" s="174"/>
      <c r="AP368" s="174"/>
      <c r="AQ368" s="174"/>
      <c r="AR368" s="174" t="s">
        <v>2319</v>
      </c>
      <c r="AS368" s="174">
        <v>2024</v>
      </c>
      <c r="AT368" s="415">
        <v>45458</v>
      </c>
      <c r="AU368" s="174" t="s">
        <v>1351</v>
      </c>
      <c r="AV368" s="437" t="s">
        <v>5473</v>
      </c>
      <c r="AW368" s="424"/>
      <c r="AX368" s="462"/>
      <c r="AY368" s="422"/>
      <c r="AZ368" s="530"/>
      <c r="BA368" s="530"/>
      <c r="BB368" s="422"/>
      <c r="BC368" s="530"/>
      <c r="BD368" s="424"/>
      <c r="BE368" s="462">
        <v>1</v>
      </c>
      <c r="BF368" s="426"/>
      <c r="BG368" s="426">
        <f t="shared" si="7"/>
        <v>0</v>
      </c>
      <c r="BH368" s="426">
        <f t="shared" si="8"/>
        <v>0</v>
      </c>
      <c r="BI368" s="426">
        <f t="shared" si="9"/>
        <v>0</v>
      </c>
      <c r="BJ368" s="426">
        <f t="shared" si="10"/>
        <v>0</v>
      </c>
      <c r="BK368" s="425" t="b">
        <f t="shared" si="11"/>
        <v>0</v>
      </c>
    </row>
    <row r="369" spans="1:63" ht="15.75" customHeight="1">
      <c r="A369" s="174" t="s">
        <v>10</v>
      </c>
      <c r="B369" s="174" t="s">
        <v>11</v>
      </c>
      <c r="C369" s="174" t="s">
        <v>146</v>
      </c>
      <c r="D369" s="63" t="s">
        <v>147</v>
      </c>
      <c r="E369" s="63" t="s">
        <v>123</v>
      </c>
      <c r="F369" s="174"/>
      <c r="G369" s="174" t="s">
        <v>2264</v>
      </c>
      <c r="H369" s="174"/>
      <c r="I369" s="174"/>
      <c r="J369" s="174" t="s">
        <v>1112</v>
      </c>
      <c r="K369" s="174"/>
      <c r="L369" s="174"/>
      <c r="M369" s="174" t="s">
        <v>2265</v>
      </c>
      <c r="N369" s="174" t="s">
        <v>5492</v>
      </c>
      <c r="O369" s="63" t="s">
        <v>15</v>
      </c>
      <c r="P369" s="63" t="s">
        <v>16</v>
      </c>
      <c r="Q369" s="174" t="s">
        <v>35</v>
      </c>
      <c r="R369" s="174" t="s">
        <v>107</v>
      </c>
      <c r="S369" s="174" t="s">
        <v>2266</v>
      </c>
      <c r="T369" s="174"/>
      <c r="U369" s="174"/>
      <c r="V369" s="63" t="s">
        <v>4164</v>
      </c>
      <c r="W369" s="174" t="s">
        <v>198</v>
      </c>
      <c r="X369" s="174" t="s">
        <v>5494</v>
      </c>
      <c r="Y369" s="429">
        <v>44790</v>
      </c>
      <c r="Z369" s="430">
        <v>46615</v>
      </c>
      <c r="AA369" s="63" t="s">
        <v>4158</v>
      </c>
      <c r="AB369" s="63" t="s">
        <v>4159</v>
      </c>
      <c r="AC369" s="63"/>
      <c r="AD369" s="63" t="s">
        <v>5495</v>
      </c>
      <c r="AE369" s="63" t="s">
        <v>5496</v>
      </c>
      <c r="AF369" s="429">
        <v>46458</v>
      </c>
      <c r="AG369" s="174"/>
      <c r="AH369" s="174"/>
      <c r="AI369" s="174"/>
      <c r="AJ369" s="174"/>
      <c r="AK369" s="174"/>
      <c r="AL369" s="174"/>
      <c r="AM369" s="174"/>
      <c r="AN369" s="174"/>
      <c r="AO369" s="174"/>
      <c r="AP369" s="174"/>
      <c r="AQ369" s="174"/>
      <c r="AR369" s="174"/>
      <c r="AS369" s="174"/>
      <c r="AT369" s="415"/>
      <c r="AU369" s="174"/>
      <c r="AV369" s="437" t="s">
        <v>4233</v>
      </c>
      <c r="AW369" s="424"/>
      <c r="AX369" s="462"/>
      <c r="AY369" s="422"/>
      <c r="AZ369" s="530"/>
      <c r="BA369" s="530"/>
      <c r="BB369" s="422"/>
      <c r="BC369" s="530"/>
      <c r="BD369" s="424"/>
      <c r="BE369" s="462"/>
      <c r="BF369" s="426"/>
      <c r="BG369" s="426">
        <f t="shared" si="7"/>
        <v>0</v>
      </c>
      <c r="BH369" s="426">
        <f t="shared" si="8"/>
        <v>0</v>
      </c>
      <c r="BI369" s="426">
        <f t="shared" si="9"/>
        <v>0</v>
      </c>
      <c r="BJ369" s="426">
        <f t="shared" si="10"/>
        <v>0</v>
      </c>
      <c r="BK369" s="425" t="b">
        <f t="shared" si="11"/>
        <v>0</v>
      </c>
    </row>
    <row r="370" spans="1:63" ht="15.75" customHeight="1">
      <c r="A370" s="174" t="s">
        <v>10</v>
      </c>
      <c r="B370" s="63" t="s">
        <v>11</v>
      </c>
      <c r="C370" s="63" t="s">
        <v>146</v>
      </c>
      <c r="D370" s="63" t="s">
        <v>147</v>
      </c>
      <c r="E370" s="63" t="s">
        <v>123</v>
      </c>
      <c r="F370" s="63"/>
      <c r="G370" s="63" t="s">
        <v>2264</v>
      </c>
      <c r="H370" s="63"/>
      <c r="I370" s="63"/>
      <c r="J370" s="63" t="s">
        <v>1112</v>
      </c>
      <c r="K370" s="63"/>
      <c r="L370" s="63"/>
      <c r="M370" s="63" t="s">
        <v>1113</v>
      </c>
      <c r="N370" s="174" t="s">
        <v>5492</v>
      </c>
      <c r="O370" s="63" t="s">
        <v>15</v>
      </c>
      <c r="P370" s="63" t="s">
        <v>16</v>
      </c>
      <c r="Q370" s="63" t="s">
        <v>35</v>
      </c>
      <c r="R370" s="63" t="s">
        <v>104</v>
      </c>
      <c r="S370" s="63" t="s">
        <v>105</v>
      </c>
      <c r="T370" s="63"/>
      <c r="U370" s="63"/>
      <c r="V370" s="63" t="s">
        <v>4164</v>
      </c>
      <c r="W370" s="63" t="s">
        <v>106</v>
      </c>
      <c r="X370" s="63" t="s">
        <v>1114</v>
      </c>
      <c r="Y370" s="429">
        <v>45288</v>
      </c>
      <c r="Z370" s="430">
        <v>47116</v>
      </c>
      <c r="AA370" s="63" t="s">
        <v>4158</v>
      </c>
      <c r="AB370" s="63" t="s">
        <v>4159</v>
      </c>
      <c r="AC370" s="63"/>
      <c r="AD370" s="63" t="s">
        <v>5497</v>
      </c>
      <c r="AE370" s="63" t="s">
        <v>5498</v>
      </c>
      <c r="AF370" s="435">
        <v>44144</v>
      </c>
      <c r="AG370" s="174"/>
      <c r="AH370" s="174"/>
      <c r="AI370" s="174"/>
      <c r="AJ370" s="174"/>
      <c r="AK370" s="174"/>
      <c r="AL370" s="174"/>
      <c r="AM370" s="174"/>
      <c r="AN370" s="174"/>
      <c r="AO370" s="174"/>
      <c r="AP370" s="174"/>
      <c r="AQ370" s="174"/>
      <c r="AR370" s="174" t="s">
        <v>2319</v>
      </c>
      <c r="AS370" s="174">
        <v>2024</v>
      </c>
      <c r="AT370" s="415">
        <v>45458</v>
      </c>
      <c r="AU370" s="174" t="s">
        <v>1351</v>
      </c>
      <c r="AV370" s="419" t="s">
        <v>9294</v>
      </c>
      <c r="AW370" s="424"/>
      <c r="AX370" s="462"/>
      <c r="AY370" s="422"/>
      <c r="AZ370" s="530"/>
      <c r="BA370" s="530"/>
      <c r="BB370" s="422"/>
      <c r="BC370" s="530"/>
      <c r="BD370" s="424"/>
      <c r="BE370" s="462">
        <v>1</v>
      </c>
      <c r="BF370" s="429">
        <v>43355</v>
      </c>
      <c r="BG370" s="426">
        <f t="shared" si="7"/>
        <v>0</v>
      </c>
      <c r="BH370" s="426">
        <f t="shared" si="8"/>
        <v>0</v>
      </c>
      <c r="BI370" s="426">
        <f t="shared" si="9"/>
        <v>0</v>
      </c>
      <c r="BJ370" s="426">
        <f t="shared" si="10"/>
        <v>0</v>
      </c>
      <c r="BK370" s="425" t="b">
        <f t="shared" si="11"/>
        <v>0</v>
      </c>
    </row>
    <row r="371" spans="1:63" ht="15.75" customHeight="1">
      <c r="A371" s="174" t="s">
        <v>10</v>
      </c>
      <c r="B371" s="63" t="s">
        <v>11</v>
      </c>
      <c r="C371" s="63" t="s">
        <v>146</v>
      </c>
      <c r="D371" s="63" t="s">
        <v>147</v>
      </c>
      <c r="E371" s="63" t="s">
        <v>123</v>
      </c>
      <c r="F371" s="63"/>
      <c r="G371" s="63" t="s">
        <v>2264</v>
      </c>
      <c r="H371" s="63"/>
      <c r="I371" s="63"/>
      <c r="J371" s="63" t="s">
        <v>1112</v>
      </c>
      <c r="K371" s="63"/>
      <c r="L371" s="63"/>
      <c r="M371" s="63" t="s">
        <v>1115</v>
      </c>
      <c r="N371" s="174" t="s">
        <v>5492</v>
      </c>
      <c r="O371" s="63" t="s">
        <v>15</v>
      </c>
      <c r="P371" s="63" t="s">
        <v>16</v>
      </c>
      <c r="Q371" s="63" t="s">
        <v>35</v>
      </c>
      <c r="R371" s="63" t="s">
        <v>87</v>
      </c>
      <c r="S371" s="63" t="s">
        <v>434</v>
      </c>
      <c r="T371" s="63"/>
      <c r="U371" s="63"/>
      <c r="V371" s="63" t="s">
        <v>4164</v>
      </c>
      <c r="W371" s="63" t="s">
        <v>152</v>
      </c>
      <c r="X371" s="63" t="s">
        <v>1116</v>
      </c>
      <c r="Y371" s="429">
        <v>45288</v>
      </c>
      <c r="Z371" s="430">
        <v>47116</v>
      </c>
      <c r="AA371" s="63" t="s">
        <v>4158</v>
      </c>
      <c r="AB371" s="63" t="s">
        <v>4168</v>
      </c>
      <c r="AC371" s="63" t="s">
        <v>5499</v>
      </c>
      <c r="AD371" s="63" t="s">
        <v>5500</v>
      </c>
      <c r="AE371" s="63" t="s">
        <v>5501</v>
      </c>
      <c r="AF371" s="435">
        <v>44861</v>
      </c>
      <c r="AG371" s="174"/>
      <c r="AH371" s="174"/>
      <c r="AI371" s="174"/>
      <c r="AJ371" s="174"/>
      <c r="AK371" s="174"/>
      <c r="AL371" s="174"/>
      <c r="AM371" s="174"/>
      <c r="AN371" s="174"/>
      <c r="AO371" s="174"/>
      <c r="AP371" s="174"/>
      <c r="AQ371" s="174"/>
      <c r="AR371" s="174" t="s">
        <v>2319</v>
      </c>
      <c r="AS371" s="174">
        <v>2024</v>
      </c>
      <c r="AT371" s="415">
        <v>45458</v>
      </c>
      <c r="AU371" s="174" t="s">
        <v>1351</v>
      </c>
      <c r="AV371" s="419" t="s">
        <v>9295</v>
      </c>
      <c r="AW371" s="424"/>
      <c r="AX371" s="462"/>
      <c r="AY371" s="422"/>
      <c r="AZ371" s="530"/>
      <c r="BA371" s="530"/>
      <c r="BB371" s="422"/>
      <c r="BC371" s="530"/>
      <c r="BD371" s="424"/>
      <c r="BE371" s="462"/>
      <c r="BF371" s="429">
        <v>43545</v>
      </c>
      <c r="BG371" s="426">
        <f t="shared" si="7"/>
        <v>0</v>
      </c>
      <c r="BH371" s="426">
        <f t="shared" si="8"/>
        <v>0</v>
      </c>
      <c r="BI371" s="426">
        <f t="shared" si="9"/>
        <v>0</v>
      </c>
      <c r="BJ371" s="426">
        <f t="shared" si="10"/>
        <v>0</v>
      </c>
      <c r="BK371" s="425" t="b">
        <f t="shared" si="11"/>
        <v>0</v>
      </c>
    </row>
    <row r="372" spans="1:63" ht="15.75" customHeight="1">
      <c r="A372" s="174" t="s">
        <v>10</v>
      </c>
      <c r="B372" s="63" t="s">
        <v>11</v>
      </c>
      <c r="C372" s="63" t="s">
        <v>146</v>
      </c>
      <c r="D372" s="63" t="s">
        <v>147</v>
      </c>
      <c r="E372" s="63" t="s">
        <v>123</v>
      </c>
      <c r="F372" s="63"/>
      <c r="G372" s="63" t="s">
        <v>2264</v>
      </c>
      <c r="H372" s="63"/>
      <c r="I372" s="63"/>
      <c r="J372" s="63" t="s">
        <v>1112</v>
      </c>
      <c r="K372" s="63"/>
      <c r="L372" s="63"/>
      <c r="M372" s="63" t="s">
        <v>1113</v>
      </c>
      <c r="N372" s="174" t="s">
        <v>5492</v>
      </c>
      <c r="O372" s="63" t="s">
        <v>15</v>
      </c>
      <c r="P372" s="63" t="s">
        <v>16</v>
      </c>
      <c r="Q372" s="63" t="s">
        <v>35</v>
      </c>
      <c r="R372" s="63" t="s">
        <v>87</v>
      </c>
      <c r="S372" s="63" t="s">
        <v>88</v>
      </c>
      <c r="T372" s="63"/>
      <c r="U372" s="63"/>
      <c r="V372" s="63" t="s">
        <v>4164</v>
      </c>
      <c r="W372" s="63" t="s">
        <v>89</v>
      </c>
      <c r="X372" s="63" t="s">
        <v>5502</v>
      </c>
      <c r="Y372" s="429">
        <v>45288</v>
      </c>
      <c r="Z372" s="430">
        <v>47116</v>
      </c>
      <c r="AA372" s="63" t="s">
        <v>4158</v>
      </c>
      <c r="AB372" s="63" t="s">
        <v>4168</v>
      </c>
      <c r="AC372" s="63" t="s">
        <v>5503</v>
      </c>
      <c r="AD372" s="63" t="s">
        <v>9296</v>
      </c>
      <c r="AE372" s="63" t="s">
        <v>9297</v>
      </c>
      <c r="AF372" s="429">
        <v>44838</v>
      </c>
      <c r="AG372" s="174"/>
      <c r="AH372" s="174"/>
      <c r="AI372" s="174"/>
      <c r="AJ372" s="174"/>
      <c r="AK372" s="174"/>
      <c r="AL372" s="174"/>
      <c r="AM372" s="174"/>
      <c r="AN372" s="174"/>
      <c r="AO372" s="174"/>
      <c r="AP372" s="174"/>
      <c r="AQ372" s="174"/>
      <c r="AR372" s="174" t="s">
        <v>2319</v>
      </c>
      <c r="AS372" s="174">
        <v>2024</v>
      </c>
      <c r="AT372" s="415">
        <v>45458</v>
      </c>
      <c r="AU372" s="174" t="s">
        <v>1351</v>
      </c>
      <c r="AV372" s="419" t="s">
        <v>9298</v>
      </c>
      <c r="AW372" s="424"/>
      <c r="AX372" s="462"/>
      <c r="AY372" s="422"/>
      <c r="AZ372" s="530"/>
      <c r="BA372" s="530"/>
      <c r="BB372" s="422"/>
      <c r="BC372" s="530"/>
      <c r="BD372" s="424"/>
      <c r="BE372" s="462"/>
      <c r="BF372" s="429">
        <v>43230</v>
      </c>
      <c r="BG372" s="426">
        <f t="shared" si="7"/>
        <v>0</v>
      </c>
      <c r="BH372" s="426">
        <f t="shared" si="8"/>
        <v>0</v>
      </c>
      <c r="BI372" s="426">
        <f t="shared" si="9"/>
        <v>0</v>
      </c>
      <c r="BJ372" s="426">
        <f t="shared" si="10"/>
        <v>0</v>
      </c>
      <c r="BK372" s="425" t="b">
        <f t="shared" si="11"/>
        <v>0</v>
      </c>
    </row>
    <row r="373" spans="1:63" ht="15.75" customHeight="1">
      <c r="A373" s="703" t="s">
        <v>10</v>
      </c>
      <c r="B373" s="703" t="s">
        <v>11</v>
      </c>
      <c r="C373" s="703" t="s">
        <v>146</v>
      </c>
      <c r="D373" s="703" t="s">
        <v>147</v>
      </c>
      <c r="E373" s="703" t="s">
        <v>123</v>
      </c>
      <c r="F373" s="703"/>
      <c r="G373" s="703" t="s">
        <v>2264</v>
      </c>
      <c r="H373" s="703"/>
      <c r="I373" s="703"/>
      <c r="J373" s="703" t="s">
        <v>1112</v>
      </c>
      <c r="K373" s="703"/>
      <c r="L373" s="703"/>
      <c r="M373" s="703" t="s">
        <v>1117</v>
      </c>
      <c r="N373" s="703"/>
      <c r="O373" s="703" t="s">
        <v>15</v>
      </c>
      <c r="P373" s="703" t="s">
        <v>16</v>
      </c>
      <c r="Q373" s="703" t="s">
        <v>35</v>
      </c>
      <c r="R373" s="703" t="s">
        <v>84</v>
      </c>
      <c r="S373" s="703" t="s">
        <v>170</v>
      </c>
      <c r="T373" s="703"/>
      <c r="U373" s="703"/>
      <c r="V373" s="703" t="s">
        <v>4213</v>
      </c>
      <c r="W373" s="703" t="s">
        <v>261</v>
      </c>
      <c r="X373" s="703" t="s">
        <v>1118</v>
      </c>
      <c r="Y373" s="704">
        <v>43805</v>
      </c>
      <c r="Z373" s="703"/>
      <c r="AA373" s="731" t="s">
        <v>4646</v>
      </c>
      <c r="AB373" s="703" t="s">
        <v>4159</v>
      </c>
      <c r="AC373" s="703"/>
      <c r="AD373" s="703" t="s">
        <v>5474</v>
      </c>
      <c r="AE373" s="703" t="s">
        <v>9299</v>
      </c>
      <c r="AF373" s="712">
        <v>44753</v>
      </c>
      <c r="AG373" s="703"/>
      <c r="AH373" s="703"/>
      <c r="AI373" s="705">
        <v>45049</v>
      </c>
      <c r="AJ373" s="703" t="s">
        <v>8675</v>
      </c>
      <c r="AK373" s="703"/>
      <c r="AL373" s="703"/>
      <c r="AM373" s="703"/>
      <c r="AN373" s="703"/>
      <c r="AO373" s="703"/>
      <c r="AP373" s="703"/>
      <c r="AQ373" s="703"/>
      <c r="AR373" s="703" t="s">
        <v>2317</v>
      </c>
      <c r="AS373" s="703">
        <v>2023</v>
      </c>
      <c r="AT373" s="706">
        <v>45051</v>
      </c>
      <c r="AU373" s="703" t="s">
        <v>2323</v>
      </c>
      <c r="AV373" s="707" t="s">
        <v>8961</v>
      </c>
      <c r="AW373" s="708"/>
      <c r="AX373" s="709"/>
      <c r="AY373" s="422"/>
      <c r="AZ373" s="730"/>
      <c r="BA373" s="730"/>
      <c r="BB373" s="422"/>
      <c r="BC373" s="730"/>
      <c r="BD373" s="708"/>
      <c r="BE373" s="709"/>
      <c r="BF373" s="710"/>
      <c r="BG373" s="710">
        <f t="shared" si="7"/>
        <v>0</v>
      </c>
      <c r="BH373" s="710">
        <f t="shared" si="8"/>
        <v>0</v>
      </c>
      <c r="BI373" s="710">
        <f t="shared" si="9"/>
        <v>0</v>
      </c>
      <c r="BJ373" s="710">
        <f t="shared" si="10"/>
        <v>0</v>
      </c>
      <c r="BK373" s="709" t="b">
        <f t="shared" si="11"/>
        <v>0</v>
      </c>
    </row>
    <row r="374" spans="1:63" ht="15.75" customHeight="1">
      <c r="A374" s="703" t="s">
        <v>10</v>
      </c>
      <c r="B374" s="703" t="s">
        <v>11</v>
      </c>
      <c r="C374" s="703" t="s">
        <v>146</v>
      </c>
      <c r="D374" s="703" t="s">
        <v>147</v>
      </c>
      <c r="E374" s="703" t="s">
        <v>123</v>
      </c>
      <c r="F374" s="703"/>
      <c r="G374" s="703" t="s">
        <v>2264</v>
      </c>
      <c r="H374" s="703"/>
      <c r="I374" s="703"/>
      <c r="J374" s="703" t="s">
        <v>1112</v>
      </c>
      <c r="K374" s="703"/>
      <c r="L374" s="703"/>
      <c r="M374" s="703" t="s">
        <v>1117</v>
      </c>
      <c r="N374" s="703"/>
      <c r="O374" s="703" t="s">
        <v>15</v>
      </c>
      <c r="P374" s="703" t="s">
        <v>16</v>
      </c>
      <c r="Q374" s="703" t="s">
        <v>35</v>
      </c>
      <c r="R374" s="703" t="s">
        <v>84</v>
      </c>
      <c r="S374" s="703" t="s">
        <v>167</v>
      </c>
      <c r="T374" s="703"/>
      <c r="U374" s="703"/>
      <c r="V374" s="703" t="s">
        <v>4164</v>
      </c>
      <c r="W374" s="703" t="s">
        <v>94</v>
      </c>
      <c r="X374" s="703" t="s">
        <v>1153</v>
      </c>
      <c r="Y374" s="704">
        <v>43805</v>
      </c>
      <c r="Z374" s="703"/>
      <c r="AA374" s="731" t="s">
        <v>4646</v>
      </c>
      <c r="AB374" s="703" t="s">
        <v>4159</v>
      </c>
      <c r="AC374" s="703"/>
      <c r="AD374" s="703" t="s">
        <v>9300</v>
      </c>
      <c r="AE374" s="703" t="s">
        <v>9301</v>
      </c>
      <c r="AF374" s="712">
        <v>44726</v>
      </c>
      <c r="AG374" s="703"/>
      <c r="AH374" s="703"/>
      <c r="AI374" s="705">
        <v>45049</v>
      </c>
      <c r="AJ374" s="703" t="s">
        <v>8675</v>
      </c>
      <c r="AK374" s="703"/>
      <c r="AL374" s="703"/>
      <c r="AM374" s="703"/>
      <c r="AN374" s="703"/>
      <c r="AO374" s="703"/>
      <c r="AP374" s="703"/>
      <c r="AQ374" s="703"/>
      <c r="AR374" s="703" t="s">
        <v>2317</v>
      </c>
      <c r="AS374" s="703">
        <v>2023</v>
      </c>
      <c r="AT374" s="706">
        <v>45051</v>
      </c>
      <c r="AU374" s="703" t="s">
        <v>2323</v>
      </c>
      <c r="AV374" s="707" t="s">
        <v>8961</v>
      </c>
      <c r="AW374" s="708"/>
      <c r="AX374" s="709"/>
      <c r="AY374" s="422"/>
      <c r="AZ374" s="730"/>
      <c r="BA374" s="730"/>
      <c r="BB374" s="422"/>
      <c r="BC374" s="730"/>
      <c r="BD374" s="708"/>
      <c r="BE374" s="709"/>
      <c r="BF374" s="710"/>
      <c r="BG374" s="710">
        <f t="shared" si="7"/>
        <v>0</v>
      </c>
      <c r="BH374" s="710">
        <f t="shared" si="8"/>
        <v>0</v>
      </c>
      <c r="BI374" s="710">
        <f t="shared" si="9"/>
        <v>0</v>
      </c>
      <c r="BJ374" s="710">
        <f t="shared" si="10"/>
        <v>0</v>
      </c>
      <c r="BK374" s="709" t="b">
        <f t="shared" si="11"/>
        <v>0</v>
      </c>
    </row>
    <row r="375" spans="1:63" ht="15.75" customHeight="1">
      <c r="A375" s="703" t="s">
        <v>10</v>
      </c>
      <c r="B375" s="703" t="s">
        <v>11</v>
      </c>
      <c r="C375" s="703" t="s">
        <v>146</v>
      </c>
      <c r="D375" s="703" t="s">
        <v>147</v>
      </c>
      <c r="E375" s="703" t="s">
        <v>123</v>
      </c>
      <c r="F375" s="703"/>
      <c r="G375" s="703" t="s">
        <v>2264</v>
      </c>
      <c r="H375" s="703"/>
      <c r="I375" s="703"/>
      <c r="J375" s="703" t="s">
        <v>1112</v>
      </c>
      <c r="K375" s="703"/>
      <c r="L375" s="703"/>
      <c r="M375" s="703" t="s">
        <v>1117</v>
      </c>
      <c r="N375" s="703"/>
      <c r="O375" s="703" t="s">
        <v>15</v>
      </c>
      <c r="P375" s="703" t="s">
        <v>16</v>
      </c>
      <c r="Q375" s="703" t="s">
        <v>35</v>
      </c>
      <c r="R375" s="703" t="s">
        <v>84</v>
      </c>
      <c r="S375" s="703" t="s">
        <v>1154</v>
      </c>
      <c r="T375" s="703"/>
      <c r="U375" s="703"/>
      <c r="V375" s="703" t="s">
        <v>4164</v>
      </c>
      <c r="W375" s="703" t="s">
        <v>235</v>
      </c>
      <c r="X375" s="703" t="s">
        <v>1155</v>
      </c>
      <c r="Y375" s="704">
        <v>43805</v>
      </c>
      <c r="Z375" s="703"/>
      <c r="AA375" s="731" t="s">
        <v>4646</v>
      </c>
      <c r="AB375" s="703" t="s">
        <v>4159</v>
      </c>
      <c r="AC375" s="703"/>
      <c r="AD375" s="703" t="s">
        <v>7046</v>
      </c>
      <c r="AE375" s="703" t="s">
        <v>9302</v>
      </c>
      <c r="AF375" s="712">
        <v>44359</v>
      </c>
      <c r="AG375" s="703"/>
      <c r="AH375" s="703"/>
      <c r="AI375" s="705">
        <v>45049</v>
      </c>
      <c r="AJ375" s="703" t="s">
        <v>8675</v>
      </c>
      <c r="AK375" s="703"/>
      <c r="AL375" s="703"/>
      <c r="AM375" s="703"/>
      <c r="AN375" s="703"/>
      <c r="AO375" s="703"/>
      <c r="AP375" s="703"/>
      <c r="AQ375" s="703"/>
      <c r="AR375" s="703" t="s">
        <v>2317</v>
      </c>
      <c r="AS375" s="703">
        <v>2023</v>
      </c>
      <c r="AT375" s="706">
        <v>45051</v>
      </c>
      <c r="AU375" s="703" t="s">
        <v>2323</v>
      </c>
      <c r="AV375" s="707" t="s">
        <v>8961</v>
      </c>
      <c r="AW375" s="708"/>
      <c r="AX375" s="709"/>
      <c r="AY375" s="422"/>
      <c r="AZ375" s="730"/>
      <c r="BA375" s="730"/>
      <c r="BB375" s="422"/>
      <c r="BC375" s="730"/>
      <c r="BD375" s="708"/>
      <c r="BE375" s="709"/>
      <c r="BF375" s="710"/>
      <c r="BG375" s="710">
        <f t="shared" si="7"/>
        <v>0</v>
      </c>
      <c r="BH375" s="710">
        <f t="shared" si="8"/>
        <v>0</v>
      </c>
      <c r="BI375" s="710">
        <f t="shared" si="9"/>
        <v>0</v>
      </c>
      <c r="BJ375" s="710">
        <f t="shared" si="10"/>
        <v>0</v>
      </c>
      <c r="BK375" s="709" t="b">
        <f t="shared" si="11"/>
        <v>0</v>
      </c>
    </row>
    <row r="376" spans="1:63" ht="15.75" customHeight="1">
      <c r="A376" s="703" t="s">
        <v>10</v>
      </c>
      <c r="B376" s="703" t="s">
        <v>11</v>
      </c>
      <c r="C376" s="703" t="s">
        <v>146</v>
      </c>
      <c r="D376" s="703" t="s">
        <v>147</v>
      </c>
      <c r="E376" s="703" t="s">
        <v>123</v>
      </c>
      <c r="F376" s="703"/>
      <c r="G376" s="703" t="s">
        <v>2264</v>
      </c>
      <c r="H376" s="703"/>
      <c r="I376" s="703"/>
      <c r="J376" s="703" t="s">
        <v>1112</v>
      </c>
      <c r="K376" s="703"/>
      <c r="L376" s="703"/>
      <c r="M376" s="703" t="s">
        <v>1117</v>
      </c>
      <c r="N376" s="703"/>
      <c r="O376" s="703" t="s">
        <v>15</v>
      </c>
      <c r="P376" s="703" t="s">
        <v>16</v>
      </c>
      <c r="Q376" s="703" t="s">
        <v>35</v>
      </c>
      <c r="R376" s="703" t="s">
        <v>84</v>
      </c>
      <c r="S376" s="703" t="s">
        <v>1158</v>
      </c>
      <c r="T376" s="703"/>
      <c r="U376" s="703"/>
      <c r="V376" s="703" t="s">
        <v>4164</v>
      </c>
      <c r="W376" s="703" t="s">
        <v>94</v>
      </c>
      <c r="X376" s="703" t="s">
        <v>1159</v>
      </c>
      <c r="Y376" s="704">
        <v>43805</v>
      </c>
      <c r="Z376" s="703"/>
      <c r="AA376" s="731" t="s">
        <v>4646</v>
      </c>
      <c r="AB376" s="703" t="s">
        <v>4159</v>
      </c>
      <c r="AC376" s="703"/>
      <c r="AD376" s="703" t="s">
        <v>9300</v>
      </c>
      <c r="AE376" s="703" t="s">
        <v>9303</v>
      </c>
      <c r="AF376" s="723">
        <v>45628</v>
      </c>
      <c r="AG376" s="703"/>
      <c r="AH376" s="703"/>
      <c r="AI376" s="705">
        <v>45049</v>
      </c>
      <c r="AJ376" s="703" t="s">
        <v>8675</v>
      </c>
      <c r="AK376" s="703"/>
      <c r="AL376" s="703"/>
      <c r="AM376" s="703"/>
      <c r="AN376" s="703"/>
      <c r="AO376" s="703"/>
      <c r="AP376" s="703"/>
      <c r="AQ376" s="703"/>
      <c r="AR376" s="703" t="s">
        <v>2317</v>
      </c>
      <c r="AS376" s="703">
        <v>2023</v>
      </c>
      <c r="AT376" s="706">
        <v>45051</v>
      </c>
      <c r="AU376" s="703" t="s">
        <v>2323</v>
      </c>
      <c r="AV376" s="707" t="s">
        <v>8961</v>
      </c>
      <c r="AW376" s="708"/>
      <c r="AX376" s="709"/>
      <c r="AY376" s="422"/>
      <c r="AZ376" s="730"/>
      <c r="BA376" s="730"/>
      <c r="BB376" s="422"/>
      <c r="BC376" s="730"/>
      <c r="BD376" s="708"/>
      <c r="BE376" s="709"/>
      <c r="BF376" s="710"/>
      <c r="BG376" s="710">
        <f t="shared" si="7"/>
        <v>0</v>
      </c>
      <c r="BH376" s="710">
        <f t="shared" si="8"/>
        <v>0</v>
      </c>
      <c r="BI376" s="710">
        <f t="shared" si="9"/>
        <v>0</v>
      </c>
      <c r="BJ376" s="710">
        <f t="shared" si="10"/>
        <v>0</v>
      </c>
      <c r="BK376" s="709" t="b">
        <f t="shared" si="11"/>
        <v>0</v>
      </c>
    </row>
    <row r="377" spans="1:63" ht="15.75" customHeight="1">
      <c r="A377" s="174" t="s">
        <v>10</v>
      </c>
      <c r="B377" s="63" t="s">
        <v>11</v>
      </c>
      <c r="C377" s="63" t="s">
        <v>50</v>
      </c>
      <c r="D377" s="63" t="s">
        <v>1119</v>
      </c>
      <c r="E377" s="63" t="s">
        <v>509</v>
      </c>
      <c r="F377" s="63"/>
      <c r="G377" s="63" t="s">
        <v>1120</v>
      </c>
      <c r="H377" s="63"/>
      <c r="I377" s="63"/>
      <c r="J377" s="63" t="s">
        <v>1121</v>
      </c>
      <c r="K377" s="63"/>
      <c r="L377" s="63"/>
      <c r="M377" s="432" t="s">
        <v>1122</v>
      </c>
      <c r="N377" s="63" t="s">
        <v>9304</v>
      </c>
      <c r="O377" s="63" t="s">
        <v>15</v>
      </c>
      <c r="P377" s="63" t="s">
        <v>1449</v>
      </c>
      <c r="Q377" s="63" t="s">
        <v>35</v>
      </c>
      <c r="R377" s="63" t="s">
        <v>125</v>
      </c>
      <c r="S377" s="63" t="s">
        <v>279</v>
      </c>
      <c r="T377" s="63"/>
      <c r="U377" s="63"/>
      <c r="V377" s="63" t="s">
        <v>4164</v>
      </c>
      <c r="W377" s="63" t="s">
        <v>506</v>
      </c>
      <c r="X377" s="63" t="s">
        <v>1123</v>
      </c>
      <c r="Y377" s="429">
        <v>45075</v>
      </c>
      <c r="Z377" s="430">
        <v>46903</v>
      </c>
      <c r="AA377" s="63" t="s">
        <v>4158</v>
      </c>
      <c r="AB377" s="63" t="s">
        <v>4159</v>
      </c>
      <c r="AC377" s="63"/>
      <c r="AD377" s="63" t="s">
        <v>5508</v>
      </c>
      <c r="AE377" s="63" t="s">
        <v>5509</v>
      </c>
      <c r="AF377" s="63" t="s">
        <v>5510</v>
      </c>
      <c r="AG377" s="174"/>
      <c r="AH377" s="174"/>
      <c r="AI377" s="174"/>
      <c r="AJ377" s="174"/>
      <c r="AK377" s="174"/>
      <c r="AL377" s="174"/>
      <c r="AM377" s="174"/>
      <c r="AN377" s="174"/>
      <c r="AO377" s="174"/>
      <c r="AP377" s="174"/>
      <c r="AQ377" s="174" t="s">
        <v>4516</v>
      </c>
      <c r="AR377" s="174" t="s">
        <v>2319</v>
      </c>
      <c r="AS377" s="174">
        <v>2023</v>
      </c>
      <c r="AT377" s="415">
        <v>45092</v>
      </c>
      <c r="AU377" s="174" t="s">
        <v>1351</v>
      </c>
      <c r="AV377" s="419" t="s">
        <v>9305</v>
      </c>
      <c r="AW377" s="424"/>
      <c r="AX377" s="462"/>
      <c r="AY377" s="422"/>
      <c r="AZ377" s="530"/>
      <c r="BA377" s="530"/>
      <c r="BB377" s="422"/>
      <c r="BC377" s="530"/>
      <c r="BD377" s="424"/>
      <c r="BE377" s="462">
        <v>1</v>
      </c>
      <c r="BF377" s="429">
        <v>42895</v>
      </c>
      <c r="BG377" s="426">
        <f t="shared" si="7"/>
        <v>0</v>
      </c>
      <c r="BH377" s="426">
        <f t="shared" si="8"/>
        <v>0</v>
      </c>
      <c r="BI377" s="426">
        <f t="shared" si="9"/>
        <v>0</v>
      </c>
      <c r="BJ377" s="426">
        <f t="shared" si="10"/>
        <v>0</v>
      </c>
      <c r="BK377" s="425" t="b">
        <f t="shared" si="11"/>
        <v>0</v>
      </c>
    </row>
    <row r="378" spans="1:63" ht="15.75" customHeight="1">
      <c r="A378" s="174" t="s">
        <v>10</v>
      </c>
      <c r="B378" s="63" t="s">
        <v>11</v>
      </c>
      <c r="C378" s="63" t="s">
        <v>509</v>
      </c>
      <c r="D378" s="63" t="s">
        <v>935</v>
      </c>
      <c r="E378" s="63" t="s">
        <v>3756</v>
      </c>
      <c r="F378" s="63"/>
      <c r="G378" s="63" t="s">
        <v>3768</v>
      </c>
      <c r="H378" s="63"/>
      <c r="I378" s="63"/>
      <c r="J378" s="63" t="s">
        <v>3769</v>
      </c>
      <c r="K378" s="63"/>
      <c r="L378" s="63"/>
      <c r="M378" s="63" t="s">
        <v>5511</v>
      </c>
      <c r="N378" s="63"/>
      <c r="O378" s="63" t="s">
        <v>15</v>
      </c>
      <c r="P378" s="63" t="s">
        <v>525</v>
      </c>
      <c r="Q378" s="63" t="s">
        <v>35</v>
      </c>
      <c r="R378" s="63" t="s">
        <v>84</v>
      </c>
      <c r="S378" s="63" t="s">
        <v>85</v>
      </c>
      <c r="T378" s="63"/>
      <c r="U378" s="63"/>
      <c r="V378" s="63" t="s">
        <v>4164</v>
      </c>
      <c r="W378" s="63" t="s">
        <v>94</v>
      </c>
      <c r="X378" s="63">
        <v>907022203</v>
      </c>
      <c r="Y378" s="429">
        <v>45436</v>
      </c>
      <c r="Z378" s="430">
        <v>47265</v>
      </c>
      <c r="AA378" s="63"/>
      <c r="AB378" s="63"/>
      <c r="AC378" s="63"/>
      <c r="AD378" s="174" t="s">
        <v>5512</v>
      </c>
      <c r="AE378" s="174" t="s">
        <v>5513</v>
      </c>
      <c r="AF378" s="466">
        <v>45351</v>
      </c>
      <c r="AG378" s="174"/>
      <c r="AH378" s="174"/>
      <c r="AI378" s="174"/>
      <c r="AJ378" s="174"/>
      <c r="AK378" s="174"/>
      <c r="AL378" s="174"/>
      <c r="AM378" s="174"/>
      <c r="AN378" s="174"/>
      <c r="AO378" s="174"/>
      <c r="AP378" s="174"/>
      <c r="AQ378" s="174"/>
      <c r="AR378" s="174" t="s">
        <v>2319</v>
      </c>
      <c r="AS378" s="174">
        <v>2024</v>
      </c>
      <c r="AT378" s="415">
        <v>45458</v>
      </c>
      <c r="AU378" s="174" t="s">
        <v>1351</v>
      </c>
      <c r="AV378" s="437" t="s">
        <v>9306</v>
      </c>
      <c r="AW378" s="424"/>
      <c r="AX378" s="462"/>
      <c r="AY378" s="422"/>
      <c r="AZ378" s="530"/>
      <c r="BA378" s="530"/>
      <c r="BB378" s="422"/>
      <c r="BC378" s="530"/>
      <c r="BD378" s="424"/>
      <c r="BE378" s="462">
        <v>1</v>
      </c>
      <c r="BF378" s="426"/>
      <c r="BG378" s="426">
        <f t="shared" si="7"/>
        <v>0</v>
      </c>
      <c r="BH378" s="426">
        <f t="shared" si="8"/>
        <v>0</v>
      </c>
      <c r="BI378" s="426">
        <f t="shared" si="9"/>
        <v>0</v>
      </c>
      <c r="BJ378" s="426">
        <f t="shared" si="10"/>
        <v>0</v>
      </c>
      <c r="BK378" s="425" t="b">
        <f t="shared" si="11"/>
        <v>0</v>
      </c>
    </row>
    <row r="379" spans="1:63" ht="15.75" customHeight="1">
      <c r="A379" s="174" t="s">
        <v>10</v>
      </c>
      <c r="B379" s="63" t="s">
        <v>11</v>
      </c>
      <c r="C379" s="63" t="s">
        <v>12</v>
      </c>
      <c r="D379" s="63" t="s">
        <v>13</v>
      </c>
      <c r="E379" s="63" t="s">
        <v>3756</v>
      </c>
      <c r="F379" s="63"/>
      <c r="G379" s="63" t="s">
        <v>185</v>
      </c>
      <c r="H379" s="63"/>
      <c r="I379" s="63"/>
      <c r="J379" s="63" t="s">
        <v>186</v>
      </c>
      <c r="K379" s="63"/>
      <c r="L379" s="63"/>
      <c r="M379" s="63" t="s">
        <v>5515</v>
      </c>
      <c r="N379" s="63" t="s">
        <v>5516</v>
      </c>
      <c r="O379" s="63" t="s">
        <v>15</v>
      </c>
      <c r="P379" s="63" t="s">
        <v>16</v>
      </c>
      <c r="Q379" s="63" t="s">
        <v>35</v>
      </c>
      <c r="R379" s="63" t="s">
        <v>107</v>
      </c>
      <c r="S379" s="63" t="s">
        <v>193</v>
      </c>
      <c r="T379" s="63"/>
      <c r="U379" s="63"/>
      <c r="V379" s="63" t="s">
        <v>4164</v>
      </c>
      <c r="W379" s="63" t="s">
        <v>2256</v>
      </c>
      <c r="X379" s="174" t="s">
        <v>5518</v>
      </c>
      <c r="Y379" s="429">
        <v>45267</v>
      </c>
      <c r="Z379" s="430">
        <v>47098</v>
      </c>
      <c r="AA379" s="63" t="s">
        <v>4158</v>
      </c>
      <c r="AB379" s="63" t="s">
        <v>4159</v>
      </c>
      <c r="AC379" s="63"/>
      <c r="AD379" s="174" t="s">
        <v>5519</v>
      </c>
      <c r="AE379" s="174" t="s">
        <v>5520</v>
      </c>
      <c r="AF379" s="174" t="s">
        <v>5521</v>
      </c>
      <c r="AG379" s="174"/>
      <c r="AH379" s="174"/>
      <c r="AI379" s="174"/>
      <c r="AJ379" s="174"/>
      <c r="AK379" s="174"/>
      <c r="AL379" s="174"/>
      <c r="AM379" s="174"/>
      <c r="AN379" s="174"/>
      <c r="AO379" s="174"/>
      <c r="AP379" s="174"/>
      <c r="AQ379" s="174"/>
      <c r="AR379" s="174" t="s">
        <v>2319</v>
      </c>
      <c r="AS379" s="174">
        <v>2024</v>
      </c>
      <c r="AT379" s="415">
        <v>45458</v>
      </c>
      <c r="AU379" s="174" t="s">
        <v>1351</v>
      </c>
      <c r="AV379" s="437" t="s">
        <v>9307</v>
      </c>
      <c r="AW379" s="424"/>
      <c r="AX379" s="462"/>
      <c r="AY379" s="422"/>
      <c r="AZ379" s="530"/>
      <c r="BA379" s="530"/>
      <c r="BB379" s="422"/>
      <c r="BC379" s="530"/>
      <c r="BD379" s="424"/>
      <c r="BE379" s="462"/>
      <c r="BF379" s="426"/>
      <c r="BG379" s="426">
        <f t="shared" si="7"/>
        <v>0</v>
      </c>
      <c r="BH379" s="426">
        <f t="shared" si="8"/>
        <v>0</v>
      </c>
      <c r="BI379" s="426">
        <f t="shared" si="9"/>
        <v>0</v>
      </c>
      <c r="BJ379" s="426">
        <f t="shared" si="10"/>
        <v>0</v>
      </c>
      <c r="BK379" s="425" t="b">
        <f t="shared" si="11"/>
        <v>0</v>
      </c>
    </row>
    <row r="380" spans="1:63" ht="15.75" customHeight="1">
      <c r="A380" s="174" t="s">
        <v>10</v>
      </c>
      <c r="B380" s="63" t="s">
        <v>11</v>
      </c>
      <c r="C380" s="63" t="s">
        <v>12</v>
      </c>
      <c r="D380" s="63" t="s">
        <v>13</v>
      </c>
      <c r="E380" s="63" t="s">
        <v>3756</v>
      </c>
      <c r="F380" s="63"/>
      <c r="G380" s="63" t="s">
        <v>185</v>
      </c>
      <c r="H380" s="63"/>
      <c r="I380" s="63"/>
      <c r="J380" s="63" t="s">
        <v>186</v>
      </c>
      <c r="K380" s="63"/>
      <c r="L380" s="63"/>
      <c r="M380" s="63" t="s">
        <v>5515</v>
      </c>
      <c r="N380" s="63" t="s">
        <v>5516</v>
      </c>
      <c r="O380" s="63" t="s">
        <v>15</v>
      </c>
      <c r="P380" s="63" t="s">
        <v>16</v>
      </c>
      <c r="Q380" s="63" t="s">
        <v>35</v>
      </c>
      <c r="R380" s="63" t="s">
        <v>107</v>
      </c>
      <c r="S380" s="63" t="s">
        <v>662</v>
      </c>
      <c r="T380" s="63"/>
      <c r="U380" s="63"/>
      <c r="V380" s="63" t="s">
        <v>4164</v>
      </c>
      <c r="W380" s="63" t="s">
        <v>2257</v>
      </c>
      <c r="X380" s="174" t="s">
        <v>5522</v>
      </c>
      <c r="Y380" s="429">
        <v>45267</v>
      </c>
      <c r="Z380" s="430">
        <v>47098</v>
      </c>
      <c r="AA380" s="63" t="s">
        <v>4158</v>
      </c>
      <c r="AB380" s="63" t="s">
        <v>4159</v>
      </c>
      <c r="AC380" s="63"/>
      <c r="AD380" s="174" t="s">
        <v>5523</v>
      </c>
      <c r="AE380" s="174" t="s">
        <v>5524</v>
      </c>
      <c r="AF380" s="466">
        <v>45964</v>
      </c>
      <c r="AG380" s="174"/>
      <c r="AH380" s="174"/>
      <c r="AI380" s="174"/>
      <c r="AJ380" s="174"/>
      <c r="AK380" s="174"/>
      <c r="AL380" s="174"/>
      <c r="AM380" s="174"/>
      <c r="AN380" s="174"/>
      <c r="AO380" s="174"/>
      <c r="AP380" s="174"/>
      <c r="AQ380" s="174"/>
      <c r="AR380" s="174" t="s">
        <v>2319</v>
      </c>
      <c r="AS380" s="174">
        <v>2024</v>
      </c>
      <c r="AT380" s="415">
        <v>45458</v>
      </c>
      <c r="AU380" s="174" t="s">
        <v>1351</v>
      </c>
      <c r="AV380" s="437" t="s">
        <v>9308</v>
      </c>
      <c r="AW380" s="424"/>
      <c r="AX380" s="462"/>
      <c r="AY380" s="422"/>
      <c r="AZ380" s="530"/>
      <c r="BA380" s="530"/>
      <c r="BB380" s="422"/>
      <c r="BC380" s="530"/>
      <c r="BD380" s="424"/>
      <c r="BE380" s="462"/>
      <c r="BF380" s="426"/>
      <c r="BG380" s="426">
        <f t="shared" si="7"/>
        <v>0</v>
      </c>
      <c r="BH380" s="426">
        <f t="shared" si="8"/>
        <v>0</v>
      </c>
      <c r="BI380" s="426">
        <f t="shared" si="9"/>
        <v>0</v>
      </c>
      <c r="BJ380" s="426">
        <f t="shared" si="10"/>
        <v>0</v>
      </c>
      <c r="BK380" s="425" t="b">
        <f t="shared" si="11"/>
        <v>0</v>
      </c>
    </row>
    <row r="381" spans="1:63" ht="15.75" customHeight="1">
      <c r="A381" s="174" t="s">
        <v>10</v>
      </c>
      <c r="B381" s="63" t="s">
        <v>11</v>
      </c>
      <c r="C381" s="63" t="s">
        <v>12</v>
      </c>
      <c r="D381" s="63" t="s">
        <v>13</v>
      </c>
      <c r="E381" s="63" t="s">
        <v>3756</v>
      </c>
      <c r="F381" s="63"/>
      <c r="G381" s="63" t="s">
        <v>185</v>
      </c>
      <c r="H381" s="63"/>
      <c r="I381" s="63"/>
      <c r="J381" s="63" t="s">
        <v>186</v>
      </c>
      <c r="K381" s="63"/>
      <c r="L381" s="63"/>
      <c r="M381" s="63" t="s">
        <v>5515</v>
      </c>
      <c r="N381" s="63" t="s">
        <v>5516</v>
      </c>
      <c r="O381" s="63" t="s">
        <v>15</v>
      </c>
      <c r="P381" s="63" t="s">
        <v>16</v>
      </c>
      <c r="Q381" s="63" t="s">
        <v>35</v>
      </c>
      <c r="R381" s="63" t="s">
        <v>107</v>
      </c>
      <c r="S381" s="63" t="s">
        <v>664</v>
      </c>
      <c r="T381" s="63"/>
      <c r="U381" s="63"/>
      <c r="V381" s="63" t="s">
        <v>4164</v>
      </c>
      <c r="W381" s="63" t="s">
        <v>2256</v>
      </c>
      <c r="X381" s="174" t="s">
        <v>5525</v>
      </c>
      <c r="Y381" s="429">
        <v>45267</v>
      </c>
      <c r="Z381" s="430">
        <v>47098</v>
      </c>
      <c r="AA381" s="63" t="s">
        <v>4158</v>
      </c>
      <c r="AB381" s="63" t="s">
        <v>4159</v>
      </c>
      <c r="AC381" s="63"/>
      <c r="AD381" s="174" t="s">
        <v>5523</v>
      </c>
      <c r="AE381" s="174" t="s">
        <v>5526</v>
      </c>
      <c r="AF381" s="466">
        <v>46035</v>
      </c>
      <c r="AG381" s="174"/>
      <c r="AH381" s="174"/>
      <c r="AI381" s="174"/>
      <c r="AJ381" s="174"/>
      <c r="AK381" s="174"/>
      <c r="AL381" s="174"/>
      <c r="AM381" s="174"/>
      <c r="AN381" s="174"/>
      <c r="AO381" s="174"/>
      <c r="AP381" s="174"/>
      <c r="AQ381" s="174"/>
      <c r="AR381" s="174" t="s">
        <v>2319</v>
      </c>
      <c r="AS381" s="174">
        <v>2024</v>
      </c>
      <c r="AT381" s="415">
        <v>45458</v>
      </c>
      <c r="AU381" s="174" t="s">
        <v>1351</v>
      </c>
      <c r="AV381" s="437" t="s">
        <v>9309</v>
      </c>
      <c r="AW381" s="424"/>
      <c r="AX381" s="462"/>
      <c r="AY381" s="422"/>
      <c r="AZ381" s="530"/>
      <c r="BA381" s="530"/>
      <c r="BB381" s="422"/>
      <c r="BC381" s="530"/>
      <c r="BD381" s="424"/>
      <c r="BE381" s="462"/>
      <c r="BF381" s="426"/>
      <c r="BG381" s="426">
        <f t="shared" si="7"/>
        <v>0</v>
      </c>
      <c r="BH381" s="426">
        <f t="shared" si="8"/>
        <v>0</v>
      </c>
      <c r="BI381" s="426">
        <f t="shared" si="9"/>
        <v>0</v>
      </c>
      <c r="BJ381" s="426">
        <f t="shared" si="10"/>
        <v>0</v>
      </c>
      <c r="BK381" s="425" t="b">
        <f t="shared" si="11"/>
        <v>0</v>
      </c>
    </row>
    <row r="382" spans="1:63" ht="15.75" customHeight="1">
      <c r="A382" s="174" t="s">
        <v>10</v>
      </c>
      <c r="B382" s="63" t="s">
        <v>11</v>
      </c>
      <c r="C382" s="63" t="s">
        <v>12</v>
      </c>
      <c r="D382" s="63" t="s">
        <v>13</v>
      </c>
      <c r="E382" s="63" t="s">
        <v>3756</v>
      </c>
      <c r="F382" s="63"/>
      <c r="G382" s="63" t="s">
        <v>185</v>
      </c>
      <c r="H382" s="63"/>
      <c r="I382" s="63"/>
      <c r="J382" s="63" t="s">
        <v>186</v>
      </c>
      <c r="K382" s="63"/>
      <c r="L382" s="63"/>
      <c r="M382" s="63" t="s">
        <v>5515</v>
      </c>
      <c r="N382" s="63" t="s">
        <v>5516</v>
      </c>
      <c r="O382" s="63" t="s">
        <v>15</v>
      </c>
      <c r="P382" s="63" t="s">
        <v>16</v>
      </c>
      <c r="Q382" s="63" t="s">
        <v>35</v>
      </c>
      <c r="R382" s="63" t="s">
        <v>107</v>
      </c>
      <c r="S382" s="63" t="s">
        <v>203</v>
      </c>
      <c r="T382" s="63"/>
      <c r="U382" s="63"/>
      <c r="V382" s="63" t="s">
        <v>4164</v>
      </c>
      <c r="W382" s="63" t="s">
        <v>2258</v>
      </c>
      <c r="X382" s="174" t="s">
        <v>5527</v>
      </c>
      <c r="Y382" s="429">
        <v>45267</v>
      </c>
      <c r="Z382" s="430">
        <v>47098</v>
      </c>
      <c r="AA382" s="63" t="s">
        <v>4158</v>
      </c>
      <c r="AB382" s="63" t="s">
        <v>4159</v>
      </c>
      <c r="AC382" s="63"/>
      <c r="AD382" s="174" t="s">
        <v>5528</v>
      </c>
      <c r="AE382" s="174" t="s">
        <v>5529</v>
      </c>
      <c r="AF382" s="466">
        <v>46159</v>
      </c>
      <c r="AG382" s="174"/>
      <c r="AH382" s="174"/>
      <c r="AI382" s="174"/>
      <c r="AJ382" s="174"/>
      <c r="AK382" s="174"/>
      <c r="AL382" s="174"/>
      <c r="AM382" s="174"/>
      <c r="AN382" s="174"/>
      <c r="AO382" s="174"/>
      <c r="AP382" s="174"/>
      <c r="AQ382" s="174"/>
      <c r="AR382" s="174" t="s">
        <v>2319</v>
      </c>
      <c r="AS382" s="174">
        <v>2024</v>
      </c>
      <c r="AT382" s="415">
        <v>45458</v>
      </c>
      <c r="AU382" s="174" t="s">
        <v>1351</v>
      </c>
      <c r="AV382" s="437" t="s">
        <v>9310</v>
      </c>
      <c r="AW382" s="424"/>
      <c r="AX382" s="462"/>
      <c r="AY382" s="422"/>
      <c r="AZ382" s="530"/>
      <c r="BA382" s="530"/>
      <c r="BB382" s="422"/>
      <c r="BC382" s="530"/>
      <c r="BD382" s="424"/>
      <c r="BE382" s="462"/>
      <c r="BF382" s="426"/>
      <c r="BG382" s="426">
        <f t="shared" si="7"/>
        <v>0</v>
      </c>
      <c r="BH382" s="426">
        <f t="shared" si="8"/>
        <v>0</v>
      </c>
      <c r="BI382" s="426">
        <f t="shared" si="9"/>
        <v>0</v>
      </c>
      <c r="BJ382" s="426">
        <f t="shared" si="10"/>
        <v>0</v>
      </c>
      <c r="BK382" s="425" t="b">
        <f t="shared" si="11"/>
        <v>0</v>
      </c>
    </row>
    <row r="383" spans="1:63" ht="15.75" customHeight="1">
      <c r="A383" s="174" t="s">
        <v>10</v>
      </c>
      <c r="B383" s="63" t="s">
        <v>11</v>
      </c>
      <c r="C383" s="63" t="s">
        <v>123</v>
      </c>
      <c r="D383" s="63" t="s">
        <v>977</v>
      </c>
      <c r="E383" s="63" t="s">
        <v>28</v>
      </c>
      <c r="F383" s="63"/>
      <c r="G383" s="63" t="s">
        <v>185</v>
      </c>
      <c r="H383" s="63"/>
      <c r="I383" s="63"/>
      <c r="J383" s="63" t="s">
        <v>2213</v>
      </c>
      <c r="K383" s="63"/>
      <c r="L383" s="63"/>
      <c r="M383" s="63" t="s">
        <v>5515</v>
      </c>
      <c r="N383" s="63" t="s">
        <v>5516</v>
      </c>
      <c r="O383" s="63" t="s">
        <v>15</v>
      </c>
      <c r="P383" s="63" t="s">
        <v>16</v>
      </c>
      <c r="Q383" s="63" t="s">
        <v>21</v>
      </c>
      <c r="R383" s="63" t="s">
        <v>117</v>
      </c>
      <c r="S383" s="174"/>
      <c r="T383" s="174" t="s">
        <v>2214</v>
      </c>
      <c r="U383" s="174"/>
      <c r="V383" s="63" t="s">
        <v>22</v>
      </c>
      <c r="W383" s="63" t="s">
        <v>5530</v>
      </c>
      <c r="X383" s="174" t="s">
        <v>5531</v>
      </c>
      <c r="Y383" s="429">
        <v>44573</v>
      </c>
      <c r="Z383" s="430">
        <v>46398</v>
      </c>
      <c r="AA383" s="63" t="s">
        <v>4158</v>
      </c>
      <c r="AB383" s="63" t="s">
        <v>4159</v>
      </c>
      <c r="AC383" s="63"/>
      <c r="AD383" s="63" t="s">
        <v>5532</v>
      </c>
      <c r="AE383" s="63" t="s">
        <v>5533</v>
      </c>
      <c r="AF383" s="63" t="s">
        <v>4283</v>
      </c>
      <c r="AG383" s="174"/>
      <c r="AH383" s="174"/>
      <c r="AI383" s="174"/>
      <c r="AJ383" s="174"/>
      <c r="AK383" s="174"/>
      <c r="AL383" s="174"/>
      <c r="AM383" s="174"/>
      <c r="AN383" s="174"/>
      <c r="AO383" s="174"/>
      <c r="AP383" s="174"/>
      <c r="AQ383" s="174"/>
      <c r="AR383" s="174"/>
      <c r="AS383" s="174"/>
      <c r="AT383" s="415"/>
      <c r="AU383" s="174"/>
      <c r="AV383" s="437" t="s">
        <v>9311</v>
      </c>
      <c r="AW383" s="424"/>
      <c r="AX383" s="462"/>
      <c r="AY383" s="422"/>
      <c r="AZ383" s="530"/>
      <c r="BA383" s="530"/>
      <c r="BB383" s="422"/>
      <c r="BC383" s="530"/>
      <c r="BD383" s="424"/>
      <c r="BE383" s="462">
        <v>1</v>
      </c>
      <c r="BF383" s="426"/>
      <c r="BG383" s="426">
        <f t="shared" si="7"/>
        <v>0</v>
      </c>
      <c r="BH383" s="426">
        <f t="shared" si="8"/>
        <v>0</v>
      </c>
      <c r="BI383" s="426">
        <f t="shared" si="9"/>
        <v>0</v>
      </c>
      <c r="BJ383" s="426">
        <f t="shared" si="10"/>
        <v>0</v>
      </c>
      <c r="BK383" s="425" t="b">
        <f t="shared" si="11"/>
        <v>0</v>
      </c>
    </row>
    <row r="384" spans="1:63" ht="15.75" customHeight="1">
      <c r="A384" s="174" t="s">
        <v>10</v>
      </c>
      <c r="B384" s="63" t="s">
        <v>11</v>
      </c>
      <c r="C384" s="63" t="s">
        <v>12</v>
      </c>
      <c r="D384" s="63" t="s">
        <v>13</v>
      </c>
      <c r="E384" s="63" t="s">
        <v>3756</v>
      </c>
      <c r="F384" s="63"/>
      <c r="G384" s="63" t="s">
        <v>185</v>
      </c>
      <c r="H384" s="63"/>
      <c r="I384" s="63"/>
      <c r="J384" s="63" t="s">
        <v>186</v>
      </c>
      <c r="K384" s="63"/>
      <c r="L384" s="63"/>
      <c r="M384" s="63" t="s">
        <v>5515</v>
      </c>
      <c r="N384" s="63" t="s">
        <v>5516</v>
      </c>
      <c r="O384" s="63" t="s">
        <v>15</v>
      </c>
      <c r="P384" s="63" t="s">
        <v>16</v>
      </c>
      <c r="Q384" s="63" t="s">
        <v>35</v>
      </c>
      <c r="R384" s="63" t="s">
        <v>104</v>
      </c>
      <c r="S384" s="174" t="s">
        <v>105</v>
      </c>
      <c r="T384" s="174"/>
      <c r="U384" s="174"/>
      <c r="V384" s="63" t="s">
        <v>4164</v>
      </c>
      <c r="W384" s="63" t="s">
        <v>907</v>
      </c>
      <c r="X384" s="174" t="s">
        <v>5534</v>
      </c>
      <c r="Y384" s="429">
        <v>45267</v>
      </c>
      <c r="Z384" s="430">
        <v>47098</v>
      </c>
      <c r="AA384" s="63" t="s">
        <v>4158</v>
      </c>
      <c r="AB384" s="63" t="s">
        <v>4159</v>
      </c>
      <c r="AC384" s="63"/>
      <c r="AD384" s="63" t="s">
        <v>4568</v>
      </c>
      <c r="AE384" s="63" t="s">
        <v>5535</v>
      </c>
      <c r="AF384" s="63" t="s">
        <v>4283</v>
      </c>
      <c r="AG384" s="174"/>
      <c r="AH384" s="174"/>
      <c r="AI384" s="174"/>
      <c r="AJ384" s="174"/>
      <c r="AK384" s="174"/>
      <c r="AL384" s="174"/>
      <c r="AM384" s="174"/>
      <c r="AN384" s="174"/>
      <c r="AO384" s="174"/>
      <c r="AP384" s="174"/>
      <c r="AQ384" s="174"/>
      <c r="AR384" s="174" t="s">
        <v>2319</v>
      </c>
      <c r="AS384" s="174">
        <v>2024</v>
      </c>
      <c r="AT384" s="415">
        <v>45458</v>
      </c>
      <c r="AU384" s="174" t="s">
        <v>1351</v>
      </c>
      <c r="AV384" s="437" t="s">
        <v>9312</v>
      </c>
      <c r="AW384" s="424"/>
      <c r="AX384" s="462"/>
      <c r="AY384" s="422"/>
      <c r="AZ384" s="530"/>
      <c r="BA384" s="530"/>
      <c r="BB384" s="422"/>
      <c r="BC384" s="530"/>
      <c r="BD384" s="424"/>
      <c r="BE384" s="462"/>
      <c r="BF384" s="426"/>
      <c r="BG384" s="426">
        <f t="shared" si="7"/>
        <v>0</v>
      </c>
      <c r="BH384" s="426">
        <f t="shared" si="8"/>
        <v>0</v>
      </c>
      <c r="BI384" s="426">
        <f t="shared" si="9"/>
        <v>0</v>
      </c>
      <c r="BJ384" s="426">
        <f t="shared" si="10"/>
        <v>0</v>
      </c>
      <c r="BK384" s="425" t="b">
        <f t="shared" si="11"/>
        <v>0</v>
      </c>
    </row>
    <row r="385" spans="1:63" ht="15.75" customHeight="1">
      <c r="A385" s="174" t="s">
        <v>10</v>
      </c>
      <c r="B385" s="63" t="s">
        <v>11</v>
      </c>
      <c r="C385" s="63" t="s">
        <v>12</v>
      </c>
      <c r="D385" s="63" t="s">
        <v>13</v>
      </c>
      <c r="E385" s="63" t="s">
        <v>3756</v>
      </c>
      <c r="F385" s="63"/>
      <c r="G385" s="63" t="s">
        <v>185</v>
      </c>
      <c r="H385" s="63"/>
      <c r="I385" s="63"/>
      <c r="J385" s="63" t="s">
        <v>186</v>
      </c>
      <c r="K385" s="63"/>
      <c r="L385" s="63"/>
      <c r="M385" s="63" t="s">
        <v>5515</v>
      </c>
      <c r="N385" s="63" t="s">
        <v>5516</v>
      </c>
      <c r="O385" s="63" t="s">
        <v>15</v>
      </c>
      <c r="P385" s="63" t="s">
        <v>16</v>
      </c>
      <c r="Q385" s="63" t="s">
        <v>35</v>
      </c>
      <c r="R385" s="63" t="s">
        <v>87</v>
      </c>
      <c r="S385" s="174" t="s">
        <v>88</v>
      </c>
      <c r="T385" s="174"/>
      <c r="U385" s="174"/>
      <c r="V385" s="63" t="s">
        <v>4164</v>
      </c>
      <c r="W385" s="63" t="s">
        <v>187</v>
      </c>
      <c r="X385" s="174" t="s">
        <v>188</v>
      </c>
      <c r="Y385" s="429">
        <v>45267</v>
      </c>
      <c r="Z385" s="430">
        <v>47098</v>
      </c>
      <c r="AA385" s="63" t="s">
        <v>4158</v>
      </c>
      <c r="AB385" s="63" t="s">
        <v>4159</v>
      </c>
      <c r="AC385" s="63"/>
      <c r="AD385" s="174" t="s">
        <v>5536</v>
      </c>
      <c r="AE385" s="174" t="s">
        <v>5537</v>
      </c>
      <c r="AF385" s="429">
        <v>45090</v>
      </c>
      <c r="AG385" s="174"/>
      <c r="AH385" s="174"/>
      <c r="AI385" s="174"/>
      <c r="AJ385" s="174"/>
      <c r="AK385" s="174"/>
      <c r="AL385" s="174"/>
      <c r="AM385" s="174"/>
      <c r="AN385" s="174"/>
      <c r="AO385" s="174"/>
      <c r="AP385" s="174"/>
      <c r="AQ385" s="174"/>
      <c r="AR385" s="174" t="s">
        <v>2319</v>
      </c>
      <c r="AS385" s="174">
        <v>2024</v>
      </c>
      <c r="AT385" s="415">
        <v>45458</v>
      </c>
      <c r="AU385" s="174" t="s">
        <v>1351</v>
      </c>
      <c r="AV385" s="419" t="s">
        <v>9313</v>
      </c>
      <c r="AW385" s="424"/>
      <c r="AX385" s="462"/>
      <c r="AY385" s="422"/>
      <c r="AZ385" s="530"/>
      <c r="BA385" s="530"/>
      <c r="BB385" s="422"/>
      <c r="BC385" s="530"/>
      <c r="BD385" s="424"/>
      <c r="BE385" s="462"/>
      <c r="BF385" s="429">
        <v>44558</v>
      </c>
      <c r="BG385" s="426">
        <f t="shared" si="7"/>
        <v>0</v>
      </c>
      <c r="BH385" s="426">
        <f t="shared" si="8"/>
        <v>0</v>
      </c>
      <c r="BI385" s="426">
        <f t="shared" si="9"/>
        <v>0</v>
      </c>
      <c r="BJ385" s="426">
        <f t="shared" si="10"/>
        <v>0</v>
      </c>
      <c r="BK385" s="425" t="b">
        <f t="shared" si="11"/>
        <v>0</v>
      </c>
    </row>
    <row r="386" spans="1:63" ht="15.75" customHeight="1">
      <c r="A386" s="174" t="s">
        <v>10</v>
      </c>
      <c r="B386" s="63" t="s">
        <v>11</v>
      </c>
      <c r="C386" s="63" t="s">
        <v>12</v>
      </c>
      <c r="D386" s="63" t="s">
        <v>13</v>
      </c>
      <c r="E386" s="63" t="s">
        <v>3756</v>
      </c>
      <c r="F386" s="63"/>
      <c r="G386" s="63" t="s">
        <v>185</v>
      </c>
      <c r="H386" s="63"/>
      <c r="I386" s="63"/>
      <c r="J386" s="63" t="s">
        <v>186</v>
      </c>
      <c r="K386" s="63"/>
      <c r="L386" s="63"/>
      <c r="M386" s="63" t="s">
        <v>5515</v>
      </c>
      <c r="N386" s="63" t="s">
        <v>5516</v>
      </c>
      <c r="O386" s="63" t="s">
        <v>15</v>
      </c>
      <c r="P386" s="63" t="s">
        <v>16</v>
      </c>
      <c r="Q386" s="63" t="s">
        <v>35</v>
      </c>
      <c r="R386" s="63" t="s">
        <v>107</v>
      </c>
      <c r="S386" s="174" t="s">
        <v>189</v>
      </c>
      <c r="T386" s="174"/>
      <c r="U386" s="174"/>
      <c r="V386" s="63" t="s">
        <v>4164</v>
      </c>
      <c r="W386" s="174" t="s">
        <v>165</v>
      </c>
      <c r="X386" s="174" t="s">
        <v>190</v>
      </c>
      <c r="Y386" s="429">
        <v>45267</v>
      </c>
      <c r="Z386" s="430">
        <v>47098</v>
      </c>
      <c r="AA386" s="63" t="s">
        <v>4158</v>
      </c>
      <c r="AB386" s="63" t="s">
        <v>4159</v>
      </c>
      <c r="AC386" s="63"/>
      <c r="AD386" s="174" t="s">
        <v>4568</v>
      </c>
      <c r="AE386" s="174" t="s">
        <v>5538</v>
      </c>
      <c r="AF386" s="556">
        <v>45637</v>
      </c>
      <c r="AG386" s="174"/>
      <c r="AH386" s="174"/>
      <c r="AI386" s="174"/>
      <c r="AJ386" s="174"/>
      <c r="AK386" s="174"/>
      <c r="AL386" s="174"/>
      <c r="AM386" s="174"/>
      <c r="AN386" s="174"/>
      <c r="AO386" s="174"/>
      <c r="AP386" s="174"/>
      <c r="AQ386" s="174"/>
      <c r="AR386" s="174" t="s">
        <v>2319</v>
      </c>
      <c r="AS386" s="174">
        <v>2024</v>
      </c>
      <c r="AT386" s="415">
        <v>45458</v>
      </c>
      <c r="AU386" s="174" t="s">
        <v>1351</v>
      </c>
      <c r="AV386" s="419" t="s">
        <v>9314</v>
      </c>
      <c r="AW386" s="424"/>
      <c r="AX386" s="462"/>
      <c r="AY386" s="422"/>
      <c r="AZ386" s="530"/>
      <c r="BA386" s="530"/>
      <c r="BB386" s="422"/>
      <c r="BC386" s="530"/>
      <c r="BD386" s="424"/>
      <c r="BE386" s="462"/>
      <c r="BF386" s="429">
        <v>44434</v>
      </c>
      <c r="BG386" s="426">
        <f t="shared" si="7"/>
        <v>0</v>
      </c>
      <c r="BH386" s="426">
        <f t="shared" si="8"/>
        <v>0</v>
      </c>
      <c r="BI386" s="426">
        <f t="shared" si="9"/>
        <v>0</v>
      </c>
      <c r="BJ386" s="426">
        <f t="shared" si="10"/>
        <v>0</v>
      </c>
      <c r="BK386" s="425" t="b">
        <f t="shared" si="11"/>
        <v>0</v>
      </c>
    </row>
    <row r="387" spans="1:63" ht="15.75" customHeight="1">
      <c r="A387" s="174" t="s">
        <v>10</v>
      </c>
      <c r="B387" s="63" t="s">
        <v>11</v>
      </c>
      <c r="C387" s="63" t="s">
        <v>12</v>
      </c>
      <c r="D387" s="63" t="s">
        <v>13</v>
      </c>
      <c r="E387" s="63" t="s">
        <v>3756</v>
      </c>
      <c r="F387" s="63"/>
      <c r="G387" s="63" t="s">
        <v>185</v>
      </c>
      <c r="H387" s="63"/>
      <c r="I387" s="63"/>
      <c r="J387" s="63" t="s">
        <v>186</v>
      </c>
      <c r="K387" s="63"/>
      <c r="L387" s="63"/>
      <c r="M387" s="63" t="s">
        <v>5515</v>
      </c>
      <c r="N387" s="63" t="s">
        <v>5516</v>
      </c>
      <c r="O387" s="63" t="s">
        <v>15</v>
      </c>
      <c r="P387" s="63" t="s">
        <v>16</v>
      </c>
      <c r="Q387" s="63" t="s">
        <v>35</v>
      </c>
      <c r="R387" s="63" t="s">
        <v>107</v>
      </c>
      <c r="S387" s="63" t="s">
        <v>191</v>
      </c>
      <c r="T387" s="63"/>
      <c r="U387" s="63"/>
      <c r="V387" s="63" t="s">
        <v>4164</v>
      </c>
      <c r="W387" s="174" t="s">
        <v>5539</v>
      </c>
      <c r="X387" s="174" t="s">
        <v>5540</v>
      </c>
      <c r="Y387" s="429">
        <v>44831</v>
      </c>
      <c r="Z387" s="430">
        <v>46656</v>
      </c>
      <c r="AA387" s="63" t="s">
        <v>4158</v>
      </c>
      <c r="AB387" s="63" t="s">
        <v>4159</v>
      </c>
      <c r="AC387" s="63"/>
      <c r="AD387" s="174" t="s">
        <v>4568</v>
      </c>
      <c r="AE387" s="174" t="s">
        <v>5541</v>
      </c>
      <c r="AF387" s="466">
        <v>45665</v>
      </c>
      <c r="AG387" s="174"/>
      <c r="AH387" s="174"/>
      <c r="AI387" s="174"/>
      <c r="AJ387" s="174"/>
      <c r="AK387" s="174"/>
      <c r="AL387" s="174"/>
      <c r="AM387" s="174"/>
      <c r="AN387" s="174"/>
      <c r="AO387" s="174"/>
      <c r="AP387" s="174"/>
      <c r="AQ387" s="174"/>
      <c r="AR387" s="174"/>
      <c r="AS387" s="174"/>
      <c r="AT387" s="415"/>
      <c r="AU387" s="174"/>
      <c r="AV387" s="437" t="s">
        <v>9315</v>
      </c>
      <c r="AW387" s="424"/>
      <c r="AX387" s="462"/>
      <c r="AY387" s="422"/>
      <c r="AZ387" s="530"/>
      <c r="BA387" s="530"/>
      <c r="BB387" s="422"/>
      <c r="BC387" s="530"/>
      <c r="BD387" s="424"/>
      <c r="BE387" s="462"/>
      <c r="BF387" s="426"/>
      <c r="BG387" s="426">
        <f t="shared" si="7"/>
        <v>0</v>
      </c>
      <c r="BH387" s="426">
        <f t="shared" si="8"/>
        <v>0</v>
      </c>
      <c r="BI387" s="426">
        <f t="shared" si="9"/>
        <v>0</v>
      </c>
      <c r="BJ387" s="426">
        <f t="shared" si="10"/>
        <v>0</v>
      </c>
      <c r="BK387" s="425" t="b">
        <f t="shared" si="11"/>
        <v>0</v>
      </c>
    </row>
    <row r="388" spans="1:63" ht="15.75" customHeight="1">
      <c r="A388" s="174" t="s">
        <v>10</v>
      </c>
      <c r="B388" s="63" t="s">
        <v>11</v>
      </c>
      <c r="C388" s="63" t="s">
        <v>12</v>
      </c>
      <c r="D388" s="63" t="s">
        <v>13</v>
      </c>
      <c r="E388" s="63" t="s">
        <v>3756</v>
      </c>
      <c r="F388" s="63"/>
      <c r="G388" s="63" t="s">
        <v>185</v>
      </c>
      <c r="H388" s="63"/>
      <c r="I388" s="63"/>
      <c r="J388" s="63" t="s">
        <v>186</v>
      </c>
      <c r="K388" s="63"/>
      <c r="L388" s="63"/>
      <c r="M388" s="63" t="s">
        <v>5515</v>
      </c>
      <c r="N388" s="63" t="s">
        <v>5516</v>
      </c>
      <c r="O388" s="63" t="s">
        <v>15</v>
      </c>
      <c r="P388" s="63" t="s">
        <v>16</v>
      </c>
      <c r="Q388" s="63" t="s">
        <v>35</v>
      </c>
      <c r="R388" s="63" t="s">
        <v>107</v>
      </c>
      <c r="S388" s="63" t="s">
        <v>199</v>
      </c>
      <c r="T388" s="63"/>
      <c r="U388" s="63"/>
      <c r="V388" s="63" t="s">
        <v>4164</v>
      </c>
      <c r="W388" s="174" t="s">
        <v>5539</v>
      </c>
      <c r="X388" s="174" t="s">
        <v>5542</v>
      </c>
      <c r="Y388" s="429">
        <v>44831</v>
      </c>
      <c r="Z388" s="430">
        <v>46656</v>
      </c>
      <c r="AA388" s="63" t="s">
        <v>4158</v>
      </c>
      <c r="AB388" s="63" t="s">
        <v>4159</v>
      </c>
      <c r="AC388" s="63"/>
      <c r="AD388" s="174" t="s">
        <v>4568</v>
      </c>
      <c r="AE388" s="174" t="s">
        <v>5543</v>
      </c>
      <c r="AF388" s="466">
        <v>45665</v>
      </c>
      <c r="AG388" s="174"/>
      <c r="AH388" s="174"/>
      <c r="AI388" s="174"/>
      <c r="AJ388" s="174"/>
      <c r="AK388" s="174"/>
      <c r="AL388" s="174"/>
      <c r="AM388" s="174"/>
      <c r="AN388" s="174"/>
      <c r="AO388" s="174"/>
      <c r="AP388" s="174"/>
      <c r="AQ388" s="174"/>
      <c r="AR388" s="174"/>
      <c r="AS388" s="174"/>
      <c r="AT388" s="415"/>
      <c r="AU388" s="174"/>
      <c r="AV388" s="437" t="s">
        <v>9316</v>
      </c>
      <c r="AW388" s="424"/>
      <c r="AX388" s="462"/>
      <c r="AY388" s="422"/>
      <c r="AZ388" s="530"/>
      <c r="BA388" s="530"/>
      <c r="BB388" s="422"/>
      <c r="BC388" s="530"/>
      <c r="BD388" s="424"/>
      <c r="BE388" s="462"/>
      <c r="BF388" s="426"/>
      <c r="BG388" s="426">
        <f t="shared" si="7"/>
        <v>0</v>
      </c>
      <c r="BH388" s="426">
        <f t="shared" si="8"/>
        <v>0</v>
      </c>
      <c r="BI388" s="426">
        <f t="shared" si="9"/>
        <v>0</v>
      </c>
      <c r="BJ388" s="426">
        <f t="shared" si="10"/>
        <v>0</v>
      </c>
      <c r="BK388" s="425" t="b">
        <f t="shared" si="11"/>
        <v>0</v>
      </c>
    </row>
    <row r="389" spans="1:63" ht="15.75" customHeight="1">
      <c r="A389" s="174" t="s">
        <v>10</v>
      </c>
      <c r="B389" s="63" t="s">
        <v>11</v>
      </c>
      <c r="C389" s="63" t="s">
        <v>12</v>
      </c>
      <c r="D389" s="63" t="s">
        <v>13</v>
      </c>
      <c r="E389" s="63" t="s">
        <v>3756</v>
      </c>
      <c r="F389" s="63"/>
      <c r="G389" s="63" t="s">
        <v>185</v>
      </c>
      <c r="H389" s="63"/>
      <c r="I389" s="63"/>
      <c r="J389" s="63" t="s">
        <v>186</v>
      </c>
      <c r="K389" s="63"/>
      <c r="L389" s="63"/>
      <c r="M389" s="63" t="s">
        <v>5515</v>
      </c>
      <c r="N389" s="63" t="s">
        <v>5516</v>
      </c>
      <c r="O389" s="63" t="s">
        <v>15</v>
      </c>
      <c r="P389" s="63" t="s">
        <v>16</v>
      </c>
      <c r="Q389" s="63" t="s">
        <v>35</v>
      </c>
      <c r="R389" s="63" t="s">
        <v>107</v>
      </c>
      <c r="S389" s="63" t="s">
        <v>197</v>
      </c>
      <c r="T389" s="63"/>
      <c r="U389" s="63"/>
      <c r="V389" s="63" t="s">
        <v>4164</v>
      </c>
      <c r="W389" s="174" t="s">
        <v>5544</v>
      </c>
      <c r="X389" s="174" t="s">
        <v>5545</v>
      </c>
      <c r="Y389" s="429">
        <v>44831</v>
      </c>
      <c r="Z389" s="430">
        <v>46656</v>
      </c>
      <c r="AA389" s="63" t="s">
        <v>4158</v>
      </c>
      <c r="AB389" s="63" t="s">
        <v>4159</v>
      </c>
      <c r="AC389" s="63"/>
      <c r="AD389" s="174" t="s">
        <v>4568</v>
      </c>
      <c r="AE389" s="174" t="s">
        <v>5546</v>
      </c>
      <c r="AF389" s="466">
        <v>45487</v>
      </c>
      <c r="AG389" s="174"/>
      <c r="AH389" s="174"/>
      <c r="AI389" s="174"/>
      <c r="AJ389" s="174"/>
      <c r="AK389" s="174"/>
      <c r="AL389" s="174"/>
      <c r="AM389" s="174"/>
      <c r="AN389" s="174"/>
      <c r="AO389" s="174"/>
      <c r="AP389" s="174"/>
      <c r="AQ389" s="174"/>
      <c r="AR389" s="174"/>
      <c r="AS389" s="174"/>
      <c r="AT389" s="415"/>
      <c r="AU389" s="174"/>
      <c r="AV389" s="437" t="s">
        <v>9317</v>
      </c>
      <c r="AW389" s="424"/>
      <c r="AX389" s="462"/>
      <c r="AY389" s="422"/>
      <c r="AZ389" s="530"/>
      <c r="BA389" s="530"/>
      <c r="BB389" s="422"/>
      <c r="BC389" s="530"/>
      <c r="BD389" s="424"/>
      <c r="BE389" s="462"/>
      <c r="BF389" s="426"/>
      <c r="BG389" s="426">
        <f t="shared" si="7"/>
        <v>0</v>
      </c>
      <c r="BH389" s="426">
        <f t="shared" si="8"/>
        <v>0</v>
      </c>
      <c r="BI389" s="426">
        <f t="shared" si="9"/>
        <v>0</v>
      </c>
      <c r="BJ389" s="426">
        <f t="shared" si="10"/>
        <v>0</v>
      </c>
      <c r="BK389" s="425" t="b">
        <f t="shared" si="11"/>
        <v>0</v>
      </c>
    </row>
    <row r="390" spans="1:63" ht="15.75" customHeight="1">
      <c r="A390" s="174" t="s">
        <v>10</v>
      </c>
      <c r="B390" s="63" t="s">
        <v>11</v>
      </c>
      <c r="C390" s="63" t="s">
        <v>12</v>
      </c>
      <c r="D390" s="63" t="s">
        <v>13</v>
      </c>
      <c r="E390" s="63" t="s">
        <v>3756</v>
      </c>
      <c r="F390" s="63"/>
      <c r="G390" s="63" t="s">
        <v>185</v>
      </c>
      <c r="H390" s="63"/>
      <c r="I390" s="63"/>
      <c r="J390" s="63" t="s">
        <v>186</v>
      </c>
      <c r="K390" s="63"/>
      <c r="L390" s="63"/>
      <c r="M390" s="63" t="s">
        <v>5515</v>
      </c>
      <c r="N390" s="63" t="s">
        <v>5516</v>
      </c>
      <c r="O390" s="63" t="s">
        <v>15</v>
      </c>
      <c r="P390" s="63" t="s">
        <v>16</v>
      </c>
      <c r="Q390" s="63" t="s">
        <v>35</v>
      </c>
      <c r="R390" s="63" t="s">
        <v>107</v>
      </c>
      <c r="S390" s="63" t="s">
        <v>492</v>
      </c>
      <c r="T390" s="63"/>
      <c r="U390" s="63"/>
      <c r="V390" s="63" t="s">
        <v>4164</v>
      </c>
      <c r="W390" s="63" t="s">
        <v>2231</v>
      </c>
      <c r="X390" s="63" t="s">
        <v>2232</v>
      </c>
      <c r="Y390" s="429">
        <v>44628</v>
      </c>
      <c r="Z390" s="430">
        <v>46453</v>
      </c>
      <c r="AA390" s="63" t="s">
        <v>4158</v>
      </c>
      <c r="AB390" s="63" t="s">
        <v>4159</v>
      </c>
      <c r="AC390" s="63"/>
      <c r="AD390" s="63" t="s">
        <v>4568</v>
      </c>
      <c r="AE390" s="63" t="s">
        <v>4636</v>
      </c>
      <c r="AF390" s="427">
        <v>45510</v>
      </c>
      <c r="AG390" s="174"/>
      <c r="AH390" s="174"/>
      <c r="AI390" s="174"/>
      <c r="AJ390" s="174"/>
      <c r="AK390" s="174"/>
      <c r="AL390" s="174"/>
      <c r="AM390" s="174"/>
      <c r="AN390" s="174"/>
      <c r="AO390" s="174"/>
      <c r="AP390" s="174"/>
      <c r="AQ390" s="174"/>
      <c r="AR390" s="174"/>
      <c r="AS390" s="174"/>
      <c r="AT390" s="415"/>
      <c r="AU390" s="174"/>
      <c r="AV390" s="437" t="s">
        <v>9318</v>
      </c>
      <c r="AW390" s="424"/>
      <c r="AX390" s="462"/>
      <c r="AY390" s="422"/>
      <c r="AZ390" s="530"/>
      <c r="BA390" s="530"/>
      <c r="BB390" s="422"/>
      <c r="BC390" s="530"/>
      <c r="BD390" s="424"/>
      <c r="BE390" s="462"/>
      <c r="BF390" s="426"/>
      <c r="BG390" s="426">
        <f t="shared" si="7"/>
        <v>0</v>
      </c>
      <c r="BH390" s="426">
        <f t="shared" si="8"/>
        <v>0</v>
      </c>
      <c r="BI390" s="426">
        <f t="shared" si="9"/>
        <v>0</v>
      </c>
      <c r="BJ390" s="426">
        <f t="shared" si="10"/>
        <v>0</v>
      </c>
      <c r="BK390" s="425" t="b">
        <f t="shared" si="11"/>
        <v>0</v>
      </c>
    </row>
    <row r="391" spans="1:63" ht="15.75" customHeight="1">
      <c r="A391" s="174" t="s">
        <v>10</v>
      </c>
      <c r="B391" s="63" t="s">
        <v>11</v>
      </c>
      <c r="C391" s="63" t="s">
        <v>12</v>
      </c>
      <c r="D391" s="63" t="s">
        <v>13</v>
      </c>
      <c r="E391" s="63" t="s">
        <v>3756</v>
      </c>
      <c r="F391" s="63"/>
      <c r="G391" s="63" t="s">
        <v>185</v>
      </c>
      <c r="H391" s="63"/>
      <c r="I391" s="63"/>
      <c r="J391" s="63" t="s">
        <v>186</v>
      </c>
      <c r="K391" s="63"/>
      <c r="L391" s="63"/>
      <c r="M391" s="63" t="s">
        <v>5515</v>
      </c>
      <c r="N391" s="63" t="s">
        <v>5516</v>
      </c>
      <c r="O391" s="63" t="s">
        <v>15</v>
      </c>
      <c r="P391" s="63" t="s">
        <v>16</v>
      </c>
      <c r="Q391" s="63" t="s">
        <v>35</v>
      </c>
      <c r="R391" s="63" t="s">
        <v>117</v>
      </c>
      <c r="S391" s="63" t="s">
        <v>200</v>
      </c>
      <c r="T391" s="63"/>
      <c r="U391" s="63"/>
      <c r="V391" s="63" t="s">
        <v>4164</v>
      </c>
      <c r="W391" s="63" t="s">
        <v>181</v>
      </c>
      <c r="X391" s="63" t="s">
        <v>201</v>
      </c>
      <c r="Y391" s="429">
        <v>45267</v>
      </c>
      <c r="Z391" s="430">
        <v>47098</v>
      </c>
      <c r="AA391" s="63" t="s">
        <v>4158</v>
      </c>
      <c r="AB391" s="63" t="s">
        <v>4159</v>
      </c>
      <c r="AC391" s="63"/>
      <c r="AD391" s="63" t="s">
        <v>4283</v>
      </c>
      <c r="AE391" s="63" t="s">
        <v>4283</v>
      </c>
      <c r="AF391" s="63" t="s">
        <v>4283</v>
      </c>
      <c r="AG391" s="174"/>
      <c r="AH391" s="174"/>
      <c r="AI391" s="174"/>
      <c r="AJ391" s="174"/>
      <c r="AK391" s="174"/>
      <c r="AL391" s="174"/>
      <c r="AM391" s="174"/>
      <c r="AN391" s="174"/>
      <c r="AO391" s="174"/>
      <c r="AP391" s="174"/>
      <c r="AQ391" s="174"/>
      <c r="AR391" s="174" t="s">
        <v>2319</v>
      </c>
      <c r="AS391" s="174">
        <v>2024</v>
      </c>
      <c r="AT391" s="415">
        <v>45458</v>
      </c>
      <c r="AU391" s="174" t="s">
        <v>1351</v>
      </c>
      <c r="AV391" s="419" t="s">
        <v>9319</v>
      </c>
      <c r="AW391" s="424"/>
      <c r="AX391" s="462"/>
      <c r="AY391" s="422"/>
      <c r="AZ391" s="530"/>
      <c r="BA391" s="530"/>
      <c r="BB391" s="422"/>
      <c r="BC391" s="530"/>
      <c r="BD391" s="424"/>
      <c r="BE391" s="462">
        <v>1</v>
      </c>
      <c r="BF391" s="429">
        <v>42660</v>
      </c>
      <c r="BG391" s="426">
        <f t="shared" si="7"/>
        <v>0</v>
      </c>
      <c r="BH391" s="426">
        <f t="shared" si="8"/>
        <v>0</v>
      </c>
      <c r="BI391" s="426">
        <f t="shared" si="9"/>
        <v>0</v>
      </c>
      <c r="BJ391" s="426">
        <f t="shared" si="10"/>
        <v>0</v>
      </c>
      <c r="BK391" s="425" t="b">
        <f t="shared" si="11"/>
        <v>0</v>
      </c>
    </row>
    <row r="392" spans="1:63" ht="15.75" customHeight="1">
      <c r="A392" s="174" t="s">
        <v>10</v>
      </c>
      <c r="B392" s="63" t="s">
        <v>11</v>
      </c>
      <c r="C392" s="63" t="s">
        <v>12</v>
      </c>
      <c r="D392" s="63" t="s">
        <v>13</v>
      </c>
      <c r="E392" s="63" t="s">
        <v>3756</v>
      </c>
      <c r="F392" s="63"/>
      <c r="G392" s="63" t="s">
        <v>185</v>
      </c>
      <c r="H392" s="63"/>
      <c r="I392" s="63"/>
      <c r="J392" s="63" t="s">
        <v>186</v>
      </c>
      <c r="K392" s="63"/>
      <c r="L392" s="63"/>
      <c r="M392" s="63" t="s">
        <v>5515</v>
      </c>
      <c r="N392" s="63" t="s">
        <v>5516</v>
      </c>
      <c r="O392" s="63" t="s">
        <v>15</v>
      </c>
      <c r="P392" s="63" t="s">
        <v>16</v>
      </c>
      <c r="Q392" s="63" t="s">
        <v>35</v>
      </c>
      <c r="R392" s="63" t="s">
        <v>117</v>
      </c>
      <c r="S392" s="63" t="s">
        <v>120</v>
      </c>
      <c r="T392" s="63"/>
      <c r="U392" s="63"/>
      <c r="V392" s="63" t="s">
        <v>4164</v>
      </c>
      <c r="W392" s="63" t="s">
        <v>121</v>
      </c>
      <c r="X392" s="63" t="s">
        <v>202</v>
      </c>
      <c r="Y392" s="429">
        <v>45267</v>
      </c>
      <c r="Z392" s="430">
        <v>47098</v>
      </c>
      <c r="AA392" s="63" t="s">
        <v>4158</v>
      </c>
      <c r="AB392" s="63" t="s">
        <v>4159</v>
      </c>
      <c r="AC392" s="63"/>
      <c r="AD392" s="63" t="s">
        <v>5547</v>
      </c>
      <c r="AE392" s="63" t="s">
        <v>5548</v>
      </c>
      <c r="AF392" s="435">
        <v>43731</v>
      </c>
      <c r="AG392" s="174"/>
      <c r="AH392" s="174"/>
      <c r="AI392" s="174"/>
      <c r="AJ392" s="174"/>
      <c r="AK392" s="174"/>
      <c r="AL392" s="174"/>
      <c r="AM392" s="174"/>
      <c r="AN392" s="174"/>
      <c r="AO392" s="174"/>
      <c r="AP392" s="174"/>
      <c r="AQ392" s="174"/>
      <c r="AR392" s="174" t="s">
        <v>2319</v>
      </c>
      <c r="AS392" s="174">
        <v>2024</v>
      </c>
      <c r="AT392" s="415">
        <v>45458</v>
      </c>
      <c r="AU392" s="174" t="s">
        <v>1351</v>
      </c>
      <c r="AV392" s="419" t="s">
        <v>9320</v>
      </c>
      <c r="AW392" s="424"/>
      <c r="AX392" s="462"/>
      <c r="AY392" s="422"/>
      <c r="AZ392" s="530"/>
      <c r="BA392" s="530"/>
      <c r="BB392" s="422"/>
      <c r="BC392" s="530"/>
      <c r="BD392" s="424"/>
      <c r="BE392" s="462"/>
      <c r="BF392" s="429">
        <v>43565</v>
      </c>
      <c r="BG392" s="426">
        <f t="shared" si="7"/>
        <v>0</v>
      </c>
      <c r="BH392" s="426">
        <f t="shared" si="8"/>
        <v>0</v>
      </c>
      <c r="BI392" s="426">
        <f t="shared" si="9"/>
        <v>0</v>
      </c>
      <c r="BJ392" s="426">
        <f t="shared" si="10"/>
        <v>0</v>
      </c>
      <c r="BK392" s="425" t="b">
        <f t="shared" si="11"/>
        <v>0</v>
      </c>
    </row>
    <row r="393" spans="1:63" ht="15.75" customHeight="1">
      <c r="A393" s="174" t="s">
        <v>10</v>
      </c>
      <c r="B393" s="63" t="s">
        <v>11</v>
      </c>
      <c r="C393" s="63" t="s">
        <v>12</v>
      </c>
      <c r="D393" s="63" t="s">
        <v>13</v>
      </c>
      <c r="E393" s="63" t="s">
        <v>3756</v>
      </c>
      <c r="F393" s="63"/>
      <c r="G393" s="63" t="s">
        <v>185</v>
      </c>
      <c r="H393" s="63"/>
      <c r="I393" s="63"/>
      <c r="J393" s="63" t="s">
        <v>186</v>
      </c>
      <c r="K393" s="63"/>
      <c r="L393" s="63"/>
      <c r="M393" s="63" t="s">
        <v>5515</v>
      </c>
      <c r="N393" s="63" t="s">
        <v>5516</v>
      </c>
      <c r="O393" s="63" t="s">
        <v>15</v>
      </c>
      <c r="P393" s="63" t="s">
        <v>16</v>
      </c>
      <c r="Q393" s="63" t="s">
        <v>35</v>
      </c>
      <c r="R393" s="63" t="s">
        <v>8666</v>
      </c>
      <c r="S393" s="63" t="s">
        <v>36</v>
      </c>
      <c r="T393" s="63"/>
      <c r="U393" s="63"/>
      <c r="V393" s="63" t="s">
        <v>4164</v>
      </c>
      <c r="W393" s="174" t="s">
        <v>2251</v>
      </c>
      <c r="X393" s="174" t="s">
        <v>5549</v>
      </c>
      <c r="Y393" s="429">
        <v>45267</v>
      </c>
      <c r="Z393" s="418">
        <v>47098</v>
      </c>
      <c r="AA393" s="63" t="s">
        <v>4158</v>
      </c>
      <c r="AB393" s="63" t="s">
        <v>4159</v>
      </c>
      <c r="AC393" s="63"/>
      <c r="AD393" s="63" t="s">
        <v>4283</v>
      </c>
      <c r="AE393" s="63" t="s">
        <v>4283</v>
      </c>
      <c r="AF393" s="63" t="s">
        <v>4283</v>
      </c>
      <c r="AG393" s="174"/>
      <c r="AH393" s="174"/>
      <c r="AI393" s="418"/>
      <c r="AJ393" s="174"/>
      <c r="AK393" s="174" t="s">
        <v>36</v>
      </c>
      <c r="AL393" s="174" t="s">
        <v>5550</v>
      </c>
      <c r="AM393" s="174" t="s">
        <v>2251</v>
      </c>
      <c r="AN393" s="418">
        <v>45267</v>
      </c>
      <c r="AO393" s="418">
        <v>47098</v>
      </c>
      <c r="AP393" s="174"/>
      <c r="AQ393" s="174"/>
      <c r="AR393" s="174" t="s">
        <v>2319</v>
      </c>
      <c r="AS393" s="174">
        <v>2024</v>
      </c>
      <c r="AT393" s="415">
        <v>45458</v>
      </c>
      <c r="AU393" s="174" t="s">
        <v>1351</v>
      </c>
      <c r="AV393" s="419" t="s">
        <v>9321</v>
      </c>
      <c r="AW393" s="424"/>
      <c r="AX393" s="462"/>
      <c r="AY393" s="422"/>
      <c r="AZ393" s="530"/>
      <c r="BA393" s="530"/>
      <c r="BB393" s="422"/>
      <c r="BC393" s="530"/>
      <c r="BD393" s="424"/>
      <c r="BE393" s="462"/>
      <c r="BF393" s="429">
        <v>44886</v>
      </c>
      <c r="BG393" s="426">
        <f t="shared" si="7"/>
        <v>0</v>
      </c>
      <c r="BH393" s="426">
        <f t="shared" si="8"/>
        <v>0</v>
      </c>
      <c r="BI393" s="426">
        <f t="shared" si="9"/>
        <v>0</v>
      </c>
      <c r="BJ393" s="426">
        <f t="shared" si="10"/>
        <v>0</v>
      </c>
      <c r="BK393" s="425" t="b">
        <f t="shared" si="11"/>
        <v>0</v>
      </c>
    </row>
    <row r="394" spans="1:63" ht="15.75" customHeight="1">
      <c r="A394" s="174" t="s">
        <v>10</v>
      </c>
      <c r="B394" s="63" t="s">
        <v>11</v>
      </c>
      <c r="C394" s="63" t="s">
        <v>12</v>
      </c>
      <c r="D394" s="63" t="s">
        <v>13</v>
      </c>
      <c r="E394" s="63" t="s">
        <v>3756</v>
      </c>
      <c r="F394" s="63"/>
      <c r="G394" s="63" t="s">
        <v>185</v>
      </c>
      <c r="H394" s="63"/>
      <c r="I394" s="63"/>
      <c r="J394" s="63" t="s">
        <v>186</v>
      </c>
      <c r="K394" s="63"/>
      <c r="L394" s="63"/>
      <c r="M394" s="63" t="s">
        <v>5515</v>
      </c>
      <c r="N394" s="63" t="s">
        <v>5516</v>
      </c>
      <c r="O394" s="63" t="s">
        <v>15</v>
      </c>
      <c r="P394" s="63" t="s">
        <v>16</v>
      </c>
      <c r="Q394" s="63" t="s">
        <v>35</v>
      </c>
      <c r="R394" s="63" t="s">
        <v>84</v>
      </c>
      <c r="S394" s="63" t="s">
        <v>85</v>
      </c>
      <c r="T394" s="63"/>
      <c r="U394" s="63"/>
      <c r="V394" s="63" t="s">
        <v>4164</v>
      </c>
      <c r="W394" s="63" t="s">
        <v>94</v>
      </c>
      <c r="X394" s="63" t="s">
        <v>205</v>
      </c>
      <c r="Y394" s="429">
        <v>42716</v>
      </c>
      <c r="Z394" s="430">
        <v>46855</v>
      </c>
      <c r="AA394" s="63" t="s">
        <v>4158</v>
      </c>
      <c r="AB394" s="63" t="s">
        <v>4159</v>
      </c>
      <c r="AC394" s="63"/>
      <c r="AD394" s="63" t="s">
        <v>4283</v>
      </c>
      <c r="AE394" s="63" t="s">
        <v>4283</v>
      </c>
      <c r="AF394" s="63" t="s">
        <v>4283</v>
      </c>
      <c r="AG394" s="174"/>
      <c r="AH394" s="174"/>
      <c r="AI394" s="174"/>
      <c r="AJ394" s="174"/>
      <c r="AK394" s="174"/>
      <c r="AL394" s="174"/>
      <c r="AM394" s="174"/>
      <c r="AN394" s="174"/>
      <c r="AO394" s="174"/>
      <c r="AP394" s="174"/>
      <c r="AQ394" s="174"/>
      <c r="AR394" s="174" t="s">
        <v>2324</v>
      </c>
      <c r="AS394" s="174">
        <v>2023</v>
      </c>
      <c r="AT394" s="415">
        <v>45167</v>
      </c>
      <c r="AU394" s="174" t="s">
        <v>1351</v>
      </c>
      <c r="AV394" s="419" t="s">
        <v>9322</v>
      </c>
      <c r="AW394" s="424"/>
      <c r="AX394" s="462"/>
      <c r="AY394" s="422"/>
      <c r="AZ394" s="530"/>
      <c r="BA394" s="530"/>
      <c r="BB394" s="422"/>
      <c r="BC394" s="530"/>
      <c r="BD394" s="424"/>
      <c r="BE394" s="462"/>
      <c r="BF394" s="429">
        <v>42716</v>
      </c>
      <c r="BG394" s="426">
        <f t="shared" si="7"/>
        <v>0</v>
      </c>
      <c r="BH394" s="426">
        <f t="shared" si="8"/>
        <v>0</v>
      </c>
      <c r="BI394" s="426">
        <f t="shared" si="9"/>
        <v>0</v>
      </c>
      <c r="BJ394" s="426">
        <f t="shared" si="10"/>
        <v>0</v>
      </c>
      <c r="BK394" s="425" t="b">
        <f t="shared" si="11"/>
        <v>0</v>
      </c>
    </row>
    <row r="395" spans="1:63" ht="15.75" customHeight="1">
      <c r="A395" s="174" t="s">
        <v>10</v>
      </c>
      <c r="B395" s="63" t="s">
        <v>11</v>
      </c>
      <c r="C395" s="63" t="s">
        <v>12</v>
      </c>
      <c r="D395" s="63" t="s">
        <v>13</v>
      </c>
      <c r="E395" s="63" t="s">
        <v>3756</v>
      </c>
      <c r="F395" s="63"/>
      <c r="G395" s="63" t="s">
        <v>185</v>
      </c>
      <c r="H395" s="63"/>
      <c r="I395" s="63"/>
      <c r="J395" s="63" t="s">
        <v>186</v>
      </c>
      <c r="K395" s="63"/>
      <c r="L395" s="63"/>
      <c r="M395" s="63" t="s">
        <v>5515</v>
      </c>
      <c r="N395" s="63" t="s">
        <v>5516</v>
      </c>
      <c r="O395" s="63" t="s">
        <v>15</v>
      </c>
      <c r="P395" s="63" t="s">
        <v>16</v>
      </c>
      <c r="Q395" s="63" t="s">
        <v>35</v>
      </c>
      <c r="R395" s="63" t="s">
        <v>8666</v>
      </c>
      <c r="S395" s="63" t="s">
        <v>47</v>
      </c>
      <c r="T395" s="63"/>
      <c r="U395" s="63"/>
      <c r="V395" s="63" t="s">
        <v>4164</v>
      </c>
      <c r="W395" s="63" t="s">
        <v>78</v>
      </c>
      <c r="X395" s="63" t="s">
        <v>206</v>
      </c>
      <c r="Y395" s="429">
        <v>45267</v>
      </c>
      <c r="Z395" s="430">
        <v>47098</v>
      </c>
      <c r="AA395" s="63" t="s">
        <v>4158</v>
      </c>
      <c r="AB395" s="63" t="s">
        <v>4159</v>
      </c>
      <c r="AC395" s="63"/>
      <c r="AD395" s="63" t="s">
        <v>5319</v>
      </c>
      <c r="AE395" s="63" t="s">
        <v>5551</v>
      </c>
      <c r="AF395" s="429">
        <v>43943</v>
      </c>
      <c r="AG395" s="174"/>
      <c r="AH395" s="174"/>
      <c r="AI395" s="174"/>
      <c r="AJ395" s="174"/>
      <c r="AK395" s="174"/>
      <c r="AL395" s="174"/>
      <c r="AM395" s="174"/>
      <c r="AN395" s="174"/>
      <c r="AO395" s="174"/>
      <c r="AP395" s="174"/>
      <c r="AQ395" s="174"/>
      <c r="AR395" s="174" t="s">
        <v>2319</v>
      </c>
      <c r="AS395" s="174">
        <v>2024</v>
      </c>
      <c r="AT395" s="415">
        <v>45458</v>
      </c>
      <c r="AU395" s="174" t="s">
        <v>1351</v>
      </c>
      <c r="AV395" s="419" t="s">
        <v>9323</v>
      </c>
      <c r="AW395" s="424"/>
      <c r="AX395" s="462"/>
      <c r="AY395" s="422"/>
      <c r="AZ395" s="530"/>
      <c r="BA395" s="530"/>
      <c r="BB395" s="422"/>
      <c r="BC395" s="530"/>
      <c r="BD395" s="424"/>
      <c r="BE395" s="462"/>
      <c r="BF395" s="429">
        <v>42886</v>
      </c>
      <c r="BG395" s="426">
        <f t="shared" si="7"/>
        <v>0</v>
      </c>
      <c r="BH395" s="426">
        <f t="shared" si="8"/>
        <v>0</v>
      </c>
      <c r="BI395" s="426">
        <f t="shared" si="9"/>
        <v>0</v>
      </c>
      <c r="BJ395" s="426">
        <f t="shared" si="10"/>
        <v>0</v>
      </c>
      <c r="BK395" s="425" t="b">
        <f t="shared" si="11"/>
        <v>0</v>
      </c>
    </row>
    <row r="396" spans="1:63" ht="15.75" customHeight="1">
      <c r="A396" s="703" t="s">
        <v>10</v>
      </c>
      <c r="B396" s="703" t="s">
        <v>11</v>
      </c>
      <c r="C396" s="703" t="s">
        <v>12</v>
      </c>
      <c r="D396" s="703" t="s">
        <v>13</v>
      </c>
      <c r="E396" s="703" t="s">
        <v>28</v>
      </c>
      <c r="F396" s="703"/>
      <c r="G396" s="703" t="s">
        <v>185</v>
      </c>
      <c r="H396" s="703"/>
      <c r="I396" s="703"/>
      <c r="J396" s="703" t="s">
        <v>186</v>
      </c>
      <c r="K396" s="703"/>
      <c r="L396" s="703"/>
      <c r="M396" s="703" t="s">
        <v>5515</v>
      </c>
      <c r="N396" s="703"/>
      <c r="O396" s="703" t="s">
        <v>15</v>
      </c>
      <c r="P396" s="703" t="s">
        <v>16</v>
      </c>
      <c r="Q396" s="703" t="s">
        <v>35</v>
      </c>
      <c r="R396" s="703" t="s">
        <v>8666</v>
      </c>
      <c r="S396" s="703" t="s">
        <v>422</v>
      </c>
      <c r="T396" s="703"/>
      <c r="U396" s="703"/>
      <c r="V396" s="703" t="s">
        <v>4164</v>
      </c>
      <c r="W396" s="703" t="s">
        <v>78</v>
      </c>
      <c r="X396" s="703" t="s">
        <v>996</v>
      </c>
      <c r="Y396" s="704">
        <v>43451</v>
      </c>
      <c r="Z396" s="703"/>
      <c r="AA396" s="731" t="s">
        <v>4646</v>
      </c>
      <c r="AB396" s="703" t="s">
        <v>4159</v>
      </c>
      <c r="AC396" s="703"/>
      <c r="AD396" s="703" t="s">
        <v>5319</v>
      </c>
      <c r="AE396" s="703" t="s">
        <v>9324</v>
      </c>
      <c r="AF396" s="712">
        <v>43943</v>
      </c>
      <c r="AG396" s="703"/>
      <c r="AH396" s="703"/>
      <c r="AI396" s="705">
        <v>45041</v>
      </c>
      <c r="AJ396" s="703" t="s">
        <v>8675</v>
      </c>
      <c r="AK396" s="703"/>
      <c r="AL396" s="703"/>
      <c r="AM396" s="703"/>
      <c r="AN396" s="703"/>
      <c r="AO396" s="703"/>
      <c r="AP396" s="703"/>
      <c r="AQ396" s="703"/>
      <c r="AR396" s="703" t="s">
        <v>2319</v>
      </c>
      <c r="AS396" s="703">
        <v>2023</v>
      </c>
      <c r="AT396" s="706">
        <v>45107</v>
      </c>
      <c r="AU396" s="703" t="s">
        <v>2323</v>
      </c>
      <c r="AV396" s="707" t="s">
        <v>8934</v>
      </c>
      <c r="AW396" s="708"/>
      <c r="AX396" s="709"/>
      <c r="AY396" s="422"/>
      <c r="AZ396" s="730"/>
      <c r="BA396" s="730"/>
      <c r="BB396" s="422"/>
      <c r="BC396" s="730"/>
      <c r="BD396" s="708"/>
      <c r="BE396" s="709"/>
      <c r="BF396" s="710"/>
      <c r="BG396" s="710">
        <f t="shared" si="7"/>
        <v>0</v>
      </c>
      <c r="BH396" s="710">
        <f t="shared" si="8"/>
        <v>0</v>
      </c>
      <c r="BI396" s="710">
        <f t="shared" si="9"/>
        <v>0</v>
      </c>
      <c r="BJ396" s="710">
        <f t="shared" si="10"/>
        <v>0</v>
      </c>
      <c r="BK396" s="709" t="b">
        <f t="shared" si="11"/>
        <v>0</v>
      </c>
    </row>
    <row r="397" spans="1:63" ht="15.75" customHeight="1">
      <c r="A397" s="174" t="s">
        <v>10</v>
      </c>
      <c r="B397" s="63" t="s">
        <v>11</v>
      </c>
      <c r="C397" s="63" t="s">
        <v>12</v>
      </c>
      <c r="D397" s="63" t="s">
        <v>13</v>
      </c>
      <c r="E397" s="63" t="s">
        <v>3756</v>
      </c>
      <c r="F397" s="63"/>
      <c r="G397" s="63" t="s">
        <v>185</v>
      </c>
      <c r="H397" s="63"/>
      <c r="I397" s="63"/>
      <c r="J397" s="63" t="s">
        <v>186</v>
      </c>
      <c r="K397" s="63"/>
      <c r="L397" s="63"/>
      <c r="M397" s="63" t="s">
        <v>5515</v>
      </c>
      <c r="N397" s="63" t="s">
        <v>5516</v>
      </c>
      <c r="O397" s="63" t="s">
        <v>15</v>
      </c>
      <c r="P397" s="63" t="s">
        <v>16</v>
      </c>
      <c r="Q397" s="63" t="s">
        <v>35</v>
      </c>
      <c r="R397" s="63" t="s">
        <v>272</v>
      </c>
      <c r="S397" s="63" t="s">
        <v>2649</v>
      </c>
      <c r="T397" s="63"/>
      <c r="U397" s="63"/>
      <c r="V397" s="63" t="s">
        <v>4306</v>
      </c>
      <c r="W397" s="63" t="s">
        <v>366</v>
      </c>
      <c r="X397" s="432" t="s">
        <v>997</v>
      </c>
      <c r="Y397" s="429">
        <v>42929</v>
      </c>
      <c r="Z397" s="430">
        <v>46855</v>
      </c>
      <c r="AA397" s="63" t="s">
        <v>4158</v>
      </c>
      <c r="AB397" s="63" t="s">
        <v>4159</v>
      </c>
      <c r="AC397" s="63"/>
      <c r="AD397" s="63" t="s">
        <v>5552</v>
      </c>
      <c r="AE397" s="63" t="s">
        <v>5553</v>
      </c>
      <c r="AF397" s="63" t="s">
        <v>5554</v>
      </c>
      <c r="AG397" s="174"/>
      <c r="AH397" s="174"/>
      <c r="AI397" s="174"/>
      <c r="AJ397" s="174"/>
      <c r="AK397" s="174"/>
      <c r="AL397" s="174"/>
      <c r="AM397" s="174"/>
      <c r="AN397" s="174"/>
      <c r="AO397" s="174"/>
      <c r="AP397" s="174"/>
      <c r="AQ397" s="174"/>
      <c r="AR397" s="174" t="s">
        <v>2324</v>
      </c>
      <c r="AS397" s="174">
        <v>2023</v>
      </c>
      <c r="AT397" s="415">
        <v>45167</v>
      </c>
      <c r="AU397" s="174" t="s">
        <v>1351</v>
      </c>
      <c r="AV397" s="419" t="s">
        <v>9325</v>
      </c>
      <c r="AW397" s="424"/>
      <c r="AX397" s="462"/>
      <c r="AY397" s="422"/>
      <c r="AZ397" s="530"/>
      <c r="BA397" s="530"/>
      <c r="BB397" s="422"/>
      <c r="BC397" s="530"/>
      <c r="BD397" s="424"/>
      <c r="BE397" s="462"/>
      <c r="BF397" s="429">
        <v>42929</v>
      </c>
      <c r="BG397" s="426">
        <f t="shared" si="7"/>
        <v>0</v>
      </c>
      <c r="BH397" s="426">
        <f t="shared" si="8"/>
        <v>0</v>
      </c>
      <c r="BI397" s="426">
        <f t="shared" si="9"/>
        <v>0</v>
      </c>
      <c r="BJ397" s="426">
        <f t="shared" si="10"/>
        <v>0</v>
      </c>
      <c r="BK397" s="425" t="b">
        <f t="shared" si="11"/>
        <v>0</v>
      </c>
    </row>
    <row r="398" spans="1:63" ht="15.75" customHeight="1">
      <c r="A398" s="703" t="s">
        <v>10</v>
      </c>
      <c r="B398" s="703" t="s">
        <v>11</v>
      </c>
      <c r="C398" s="703" t="s">
        <v>12</v>
      </c>
      <c r="D398" s="703" t="s">
        <v>13</v>
      </c>
      <c r="E398" s="703" t="s">
        <v>3756</v>
      </c>
      <c r="F398" s="703"/>
      <c r="G398" s="703" t="s">
        <v>185</v>
      </c>
      <c r="H398" s="703"/>
      <c r="I398" s="703"/>
      <c r="J398" s="703" t="s">
        <v>186</v>
      </c>
      <c r="K398" s="703"/>
      <c r="L398" s="703"/>
      <c r="M398" s="703" t="s">
        <v>5515</v>
      </c>
      <c r="N398" s="703" t="s">
        <v>5516</v>
      </c>
      <c r="O398" s="703" t="s">
        <v>15</v>
      </c>
      <c r="P398" s="703" t="s">
        <v>16</v>
      </c>
      <c r="Q398" s="703" t="s">
        <v>35</v>
      </c>
      <c r="R398" s="703" t="s">
        <v>107</v>
      </c>
      <c r="S398" s="703" t="s">
        <v>9326</v>
      </c>
      <c r="T398" s="703"/>
      <c r="U398" s="703"/>
      <c r="V398" s="703" t="s">
        <v>4164</v>
      </c>
      <c r="W398" s="703" t="s">
        <v>109</v>
      </c>
      <c r="X398" s="703" t="s">
        <v>998</v>
      </c>
      <c r="Y398" s="704">
        <v>42914</v>
      </c>
      <c r="Z398" s="705">
        <v>46855</v>
      </c>
      <c r="AA398" s="703" t="s">
        <v>4158</v>
      </c>
      <c r="AB398" s="703" t="s">
        <v>4159</v>
      </c>
      <c r="AC398" s="703"/>
      <c r="AD398" s="703" t="s">
        <v>4283</v>
      </c>
      <c r="AE398" s="703" t="s">
        <v>4283</v>
      </c>
      <c r="AF398" s="703" t="s">
        <v>4283</v>
      </c>
      <c r="AG398" s="703"/>
      <c r="AH398" s="703"/>
      <c r="AI398" s="705">
        <v>45435</v>
      </c>
      <c r="AJ398" s="703" t="s">
        <v>8675</v>
      </c>
      <c r="AK398" s="703"/>
      <c r="AL398" s="703"/>
      <c r="AM398" s="703"/>
      <c r="AN398" s="703"/>
      <c r="AO398" s="703"/>
      <c r="AP398" s="703"/>
      <c r="AQ398" s="703"/>
      <c r="AR398" s="703" t="s">
        <v>2317</v>
      </c>
      <c r="AS398" s="703">
        <v>2024</v>
      </c>
      <c r="AT398" s="706">
        <v>45436</v>
      </c>
      <c r="AU398" s="703" t="s">
        <v>2323</v>
      </c>
      <c r="AV398" s="707" t="s">
        <v>9327</v>
      </c>
      <c r="AW398" s="713"/>
      <c r="AX398" s="709"/>
      <c r="AY398" s="714"/>
      <c r="AZ398" s="730"/>
      <c r="BA398" s="730"/>
      <c r="BB398" s="714"/>
      <c r="BC398" s="730"/>
      <c r="BD398" s="713"/>
      <c r="BE398" s="709"/>
      <c r="BF398" s="704">
        <v>42914</v>
      </c>
      <c r="BG398" s="710">
        <f t="shared" si="7"/>
        <v>0</v>
      </c>
      <c r="BH398" s="710">
        <f t="shared" si="8"/>
        <v>0</v>
      </c>
      <c r="BI398" s="710">
        <f t="shared" si="9"/>
        <v>0</v>
      </c>
      <c r="BJ398" s="710">
        <f t="shared" si="10"/>
        <v>0</v>
      </c>
      <c r="BK398" s="709" t="b">
        <f t="shared" si="11"/>
        <v>0</v>
      </c>
    </row>
    <row r="399" spans="1:63" ht="15.75" customHeight="1">
      <c r="A399" s="703" t="s">
        <v>10</v>
      </c>
      <c r="B399" s="703" t="s">
        <v>11</v>
      </c>
      <c r="C399" s="703" t="s">
        <v>12</v>
      </c>
      <c r="D399" s="703" t="s">
        <v>13</v>
      </c>
      <c r="E399" s="703" t="s">
        <v>3756</v>
      </c>
      <c r="F399" s="703"/>
      <c r="G399" s="703" t="s">
        <v>185</v>
      </c>
      <c r="H399" s="703"/>
      <c r="I399" s="703"/>
      <c r="J399" s="703" t="s">
        <v>186</v>
      </c>
      <c r="K399" s="703"/>
      <c r="L399" s="703"/>
      <c r="M399" s="703" t="s">
        <v>5515</v>
      </c>
      <c r="N399" s="703" t="s">
        <v>5516</v>
      </c>
      <c r="O399" s="703" t="s">
        <v>15</v>
      </c>
      <c r="P399" s="703" t="s">
        <v>16</v>
      </c>
      <c r="Q399" s="703" t="s">
        <v>35</v>
      </c>
      <c r="R399" s="703" t="s">
        <v>107</v>
      </c>
      <c r="S399" s="703" t="s">
        <v>9328</v>
      </c>
      <c r="T399" s="703"/>
      <c r="U399" s="703"/>
      <c r="V399" s="703" t="s">
        <v>4164</v>
      </c>
      <c r="W399" s="703" t="s">
        <v>109</v>
      </c>
      <c r="X399" s="703" t="s">
        <v>999</v>
      </c>
      <c r="Y399" s="704">
        <v>42914</v>
      </c>
      <c r="Z399" s="705">
        <v>46855</v>
      </c>
      <c r="AA399" s="703" t="s">
        <v>4158</v>
      </c>
      <c r="AB399" s="703" t="s">
        <v>4159</v>
      </c>
      <c r="AC399" s="703"/>
      <c r="AD399" s="703" t="s">
        <v>5523</v>
      </c>
      <c r="AE399" s="703" t="s">
        <v>9329</v>
      </c>
      <c r="AF399" s="705">
        <v>45941</v>
      </c>
      <c r="AG399" s="703"/>
      <c r="AH399" s="703"/>
      <c r="AI399" s="705">
        <v>45435</v>
      </c>
      <c r="AJ399" s="703" t="s">
        <v>8675</v>
      </c>
      <c r="AK399" s="703"/>
      <c r="AL399" s="703"/>
      <c r="AM399" s="703"/>
      <c r="AN399" s="703"/>
      <c r="AO399" s="703"/>
      <c r="AP399" s="703"/>
      <c r="AQ399" s="703"/>
      <c r="AR399" s="703" t="s">
        <v>2317</v>
      </c>
      <c r="AS399" s="703">
        <v>2024</v>
      </c>
      <c r="AT399" s="706">
        <v>45436</v>
      </c>
      <c r="AU399" s="703" t="s">
        <v>2323</v>
      </c>
      <c r="AV399" s="707" t="s">
        <v>9327</v>
      </c>
      <c r="AW399" s="713"/>
      <c r="AX399" s="709"/>
      <c r="AY399" s="714"/>
      <c r="AZ399" s="730"/>
      <c r="BA399" s="730"/>
      <c r="BB399" s="714"/>
      <c r="BC399" s="730"/>
      <c r="BD399" s="713"/>
      <c r="BE399" s="709"/>
      <c r="BF399" s="704">
        <v>42914</v>
      </c>
      <c r="BG399" s="710">
        <f t="shared" si="7"/>
        <v>0</v>
      </c>
      <c r="BH399" s="710">
        <f t="shared" si="8"/>
        <v>0</v>
      </c>
      <c r="BI399" s="710">
        <f t="shared" si="9"/>
        <v>0</v>
      </c>
      <c r="BJ399" s="710">
        <f t="shared" si="10"/>
        <v>0</v>
      </c>
      <c r="BK399" s="709" t="b">
        <f t="shared" si="11"/>
        <v>0</v>
      </c>
    </row>
    <row r="400" spans="1:63" ht="15.75" customHeight="1">
      <c r="A400" s="703" t="s">
        <v>10</v>
      </c>
      <c r="B400" s="703" t="s">
        <v>11</v>
      </c>
      <c r="C400" s="703" t="s">
        <v>12</v>
      </c>
      <c r="D400" s="703" t="s">
        <v>13</v>
      </c>
      <c r="E400" s="703" t="s">
        <v>3756</v>
      </c>
      <c r="F400" s="703"/>
      <c r="G400" s="703" t="s">
        <v>185</v>
      </c>
      <c r="H400" s="703"/>
      <c r="I400" s="703"/>
      <c r="J400" s="703" t="s">
        <v>186</v>
      </c>
      <c r="K400" s="703"/>
      <c r="L400" s="703"/>
      <c r="M400" s="703" t="s">
        <v>5515</v>
      </c>
      <c r="N400" s="703" t="s">
        <v>5516</v>
      </c>
      <c r="O400" s="703" t="s">
        <v>15</v>
      </c>
      <c r="P400" s="703" t="s">
        <v>16</v>
      </c>
      <c r="Q400" s="703" t="s">
        <v>35</v>
      </c>
      <c r="R400" s="703" t="s">
        <v>107</v>
      </c>
      <c r="S400" s="703" t="s">
        <v>9033</v>
      </c>
      <c r="T400" s="703"/>
      <c r="U400" s="703"/>
      <c r="V400" s="703" t="s">
        <v>4164</v>
      </c>
      <c r="W400" s="703" t="s">
        <v>109</v>
      </c>
      <c r="X400" s="735" t="s">
        <v>1000</v>
      </c>
      <c r="Y400" s="704">
        <v>42919</v>
      </c>
      <c r="Z400" s="705">
        <v>46855</v>
      </c>
      <c r="AA400" s="703" t="s">
        <v>4158</v>
      </c>
      <c r="AB400" s="703" t="s">
        <v>4159</v>
      </c>
      <c r="AC400" s="703"/>
      <c r="AD400" s="703" t="s">
        <v>9330</v>
      </c>
      <c r="AE400" s="703" t="s">
        <v>9331</v>
      </c>
      <c r="AF400" s="703" t="s">
        <v>9332</v>
      </c>
      <c r="AG400" s="703"/>
      <c r="AH400" s="703"/>
      <c r="AI400" s="705">
        <v>45435</v>
      </c>
      <c r="AJ400" s="703" t="s">
        <v>8675</v>
      </c>
      <c r="AK400" s="703"/>
      <c r="AL400" s="703"/>
      <c r="AM400" s="703"/>
      <c r="AN400" s="703"/>
      <c r="AO400" s="703"/>
      <c r="AP400" s="703"/>
      <c r="AQ400" s="703"/>
      <c r="AR400" s="703" t="s">
        <v>2317</v>
      </c>
      <c r="AS400" s="703">
        <v>2024</v>
      </c>
      <c r="AT400" s="706">
        <v>45436</v>
      </c>
      <c r="AU400" s="703" t="s">
        <v>2323</v>
      </c>
      <c r="AV400" s="707" t="s">
        <v>9327</v>
      </c>
      <c r="AW400" s="713"/>
      <c r="AX400" s="709"/>
      <c r="AY400" s="714"/>
      <c r="AZ400" s="730"/>
      <c r="BA400" s="730"/>
      <c r="BB400" s="714"/>
      <c r="BC400" s="730"/>
      <c r="BD400" s="713"/>
      <c r="BE400" s="709"/>
      <c r="BF400" s="704">
        <v>42919</v>
      </c>
      <c r="BG400" s="710">
        <f t="shared" si="7"/>
        <v>0</v>
      </c>
      <c r="BH400" s="710">
        <f t="shared" si="8"/>
        <v>0</v>
      </c>
      <c r="BI400" s="710">
        <f t="shared" si="9"/>
        <v>0</v>
      </c>
      <c r="BJ400" s="710">
        <f t="shared" si="10"/>
        <v>0</v>
      </c>
      <c r="BK400" s="709" t="b">
        <f t="shared" si="11"/>
        <v>0</v>
      </c>
    </row>
    <row r="401" spans="1:63" ht="15.75" customHeight="1">
      <c r="A401" s="703" t="s">
        <v>10</v>
      </c>
      <c r="B401" s="703" t="s">
        <v>11</v>
      </c>
      <c r="C401" s="703" t="s">
        <v>12</v>
      </c>
      <c r="D401" s="703" t="s">
        <v>13</v>
      </c>
      <c r="E401" s="703" t="s">
        <v>28</v>
      </c>
      <c r="F401" s="703"/>
      <c r="G401" s="703" t="s">
        <v>185</v>
      </c>
      <c r="H401" s="703"/>
      <c r="I401" s="703"/>
      <c r="J401" s="703" t="s">
        <v>186</v>
      </c>
      <c r="K401" s="703"/>
      <c r="L401" s="703"/>
      <c r="M401" s="703" t="s">
        <v>5515</v>
      </c>
      <c r="N401" s="703"/>
      <c r="O401" s="703" t="s">
        <v>15</v>
      </c>
      <c r="P401" s="703" t="s">
        <v>16</v>
      </c>
      <c r="Q401" s="703" t="s">
        <v>35</v>
      </c>
      <c r="R401" s="703" t="s">
        <v>107</v>
      </c>
      <c r="S401" s="703" t="s">
        <v>9032</v>
      </c>
      <c r="T401" s="703"/>
      <c r="U401" s="703"/>
      <c r="V401" s="703" t="s">
        <v>4164</v>
      </c>
      <c r="W401" s="703" t="s">
        <v>109</v>
      </c>
      <c r="X401" s="703" t="s">
        <v>1001</v>
      </c>
      <c r="Y401" s="704">
        <v>42921</v>
      </c>
      <c r="Z401" s="703"/>
      <c r="AA401" s="703" t="s">
        <v>4158</v>
      </c>
      <c r="AB401" s="703" t="s">
        <v>4159</v>
      </c>
      <c r="AC401" s="703"/>
      <c r="AD401" s="703" t="s">
        <v>4283</v>
      </c>
      <c r="AE401" s="703" t="s">
        <v>4283</v>
      </c>
      <c r="AF401" s="703" t="s">
        <v>4283</v>
      </c>
      <c r="AG401" s="703"/>
      <c r="AH401" s="703"/>
      <c r="AI401" s="705">
        <v>45041</v>
      </c>
      <c r="AJ401" s="703" t="s">
        <v>2286</v>
      </c>
      <c r="AK401" s="703"/>
      <c r="AL401" s="703"/>
      <c r="AM401" s="703"/>
      <c r="AN401" s="703"/>
      <c r="AO401" s="703"/>
      <c r="AP401" s="703"/>
      <c r="AQ401" s="703"/>
      <c r="AR401" s="703" t="s">
        <v>2319</v>
      </c>
      <c r="AS401" s="703">
        <v>2023</v>
      </c>
      <c r="AT401" s="706">
        <v>45107</v>
      </c>
      <c r="AU401" s="703" t="s">
        <v>2323</v>
      </c>
      <c r="AV401" s="707" t="s">
        <v>9333</v>
      </c>
      <c r="AW401" s="708"/>
      <c r="AX401" s="709"/>
      <c r="AY401" s="422"/>
      <c r="AZ401" s="730"/>
      <c r="BA401" s="730"/>
      <c r="BB401" s="422"/>
      <c r="BC401" s="730"/>
      <c r="BD401" s="708"/>
      <c r="BE401" s="709"/>
      <c r="BF401" s="710"/>
      <c r="BG401" s="710">
        <f t="shared" si="7"/>
        <v>0</v>
      </c>
      <c r="BH401" s="710">
        <f t="shared" si="8"/>
        <v>0</v>
      </c>
      <c r="BI401" s="710">
        <f t="shared" si="9"/>
        <v>0</v>
      </c>
      <c r="BJ401" s="710">
        <f t="shared" si="10"/>
        <v>0</v>
      </c>
      <c r="BK401" s="709" t="b">
        <f t="shared" si="11"/>
        <v>0</v>
      </c>
    </row>
    <row r="402" spans="1:63" ht="15.75" customHeight="1">
      <c r="A402" s="703" t="s">
        <v>10</v>
      </c>
      <c r="B402" s="703" t="s">
        <v>11</v>
      </c>
      <c r="C402" s="703" t="s">
        <v>12</v>
      </c>
      <c r="D402" s="703" t="s">
        <v>13</v>
      </c>
      <c r="E402" s="703" t="s">
        <v>3756</v>
      </c>
      <c r="F402" s="703"/>
      <c r="G402" s="703" t="s">
        <v>185</v>
      </c>
      <c r="H402" s="703"/>
      <c r="I402" s="703"/>
      <c r="J402" s="703" t="s">
        <v>186</v>
      </c>
      <c r="K402" s="703"/>
      <c r="L402" s="703"/>
      <c r="M402" s="703" t="s">
        <v>5515</v>
      </c>
      <c r="N402" s="703" t="s">
        <v>5516</v>
      </c>
      <c r="O402" s="703" t="s">
        <v>15</v>
      </c>
      <c r="P402" s="703" t="s">
        <v>16</v>
      </c>
      <c r="Q402" s="703" t="s">
        <v>21</v>
      </c>
      <c r="R402" s="703" t="s">
        <v>3006</v>
      </c>
      <c r="S402" s="703"/>
      <c r="T402" s="703" t="s">
        <v>1002</v>
      </c>
      <c r="U402" s="703"/>
      <c r="V402" s="703" t="s">
        <v>22</v>
      </c>
      <c r="W402" s="703" t="s">
        <v>469</v>
      </c>
      <c r="X402" s="703" t="s">
        <v>1003</v>
      </c>
      <c r="Y402" s="704">
        <v>43005</v>
      </c>
      <c r="Z402" s="703"/>
      <c r="AA402" s="703" t="s">
        <v>4158</v>
      </c>
      <c r="AB402" s="703" t="s">
        <v>4159</v>
      </c>
      <c r="AC402" s="703"/>
      <c r="AD402" s="703" t="s">
        <v>9334</v>
      </c>
      <c r="AE402" s="703" t="s">
        <v>9335</v>
      </c>
      <c r="AF402" s="704">
        <v>40554</v>
      </c>
      <c r="AG402" s="703"/>
      <c r="AH402" s="703"/>
      <c r="AI402" s="705">
        <v>45435</v>
      </c>
      <c r="AJ402" s="703" t="s">
        <v>8685</v>
      </c>
      <c r="AK402" s="703"/>
      <c r="AL402" s="703"/>
      <c r="AM402" s="703"/>
      <c r="AN402" s="703"/>
      <c r="AO402" s="703"/>
      <c r="AP402" s="703"/>
      <c r="AQ402" s="703"/>
      <c r="AR402" s="703" t="s">
        <v>2317</v>
      </c>
      <c r="AS402" s="703">
        <v>2024</v>
      </c>
      <c r="AT402" s="706">
        <v>45435</v>
      </c>
      <c r="AU402" s="703" t="s">
        <v>2323</v>
      </c>
      <c r="AV402" s="707"/>
      <c r="AW402" s="713"/>
      <c r="AX402" s="709"/>
      <c r="AY402" s="714"/>
      <c r="AZ402" s="730"/>
      <c r="BA402" s="730"/>
      <c r="BB402" s="714"/>
      <c r="BC402" s="730"/>
      <c r="BD402" s="713"/>
      <c r="BE402" s="709"/>
      <c r="BF402" s="710"/>
      <c r="BG402" s="710">
        <f t="shared" si="7"/>
        <v>0</v>
      </c>
      <c r="BH402" s="710">
        <f t="shared" si="8"/>
        <v>0</v>
      </c>
      <c r="BI402" s="710">
        <f t="shared" si="9"/>
        <v>0</v>
      </c>
      <c r="BJ402" s="710">
        <f t="shared" si="10"/>
        <v>0</v>
      </c>
      <c r="BK402" s="709" t="b">
        <f t="shared" si="11"/>
        <v>0</v>
      </c>
    </row>
    <row r="403" spans="1:63" ht="15.75" customHeight="1">
      <c r="A403" s="703" t="s">
        <v>10</v>
      </c>
      <c r="B403" s="703" t="s">
        <v>11</v>
      </c>
      <c r="C403" s="703" t="s">
        <v>12</v>
      </c>
      <c r="D403" s="703" t="s">
        <v>13</v>
      </c>
      <c r="E403" s="703" t="s">
        <v>3756</v>
      </c>
      <c r="F403" s="703"/>
      <c r="G403" s="703" t="s">
        <v>185</v>
      </c>
      <c r="H403" s="703"/>
      <c r="I403" s="703"/>
      <c r="J403" s="703" t="s">
        <v>186</v>
      </c>
      <c r="K403" s="703"/>
      <c r="L403" s="703"/>
      <c r="M403" s="703" t="s">
        <v>5515</v>
      </c>
      <c r="N403" s="703" t="s">
        <v>5516</v>
      </c>
      <c r="O403" s="703" t="s">
        <v>15</v>
      </c>
      <c r="P403" s="703" t="s">
        <v>16</v>
      </c>
      <c r="Q403" s="703" t="s">
        <v>21</v>
      </c>
      <c r="R403" s="703" t="s">
        <v>3006</v>
      </c>
      <c r="S403" s="703"/>
      <c r="T403" s="703" t="s">
        <v>1004</v>
      </c>
      <c r="U403" s="703"/>
      <c r="V403" s="703" t="s">
        <v>22</v>
      </c>
      <c r="W403" s="703" t="s">
        <v>469</v>
      </c>
      <c r="X403" s="703" t="s">
        <v>1005</v>
      </c>
      <c r="Y403" s="704">
        <v>43005</v>
      </c>
      <c r="Z403" s="703"/>
      <c r="AA403" s="703" t="s">
        <v>4158</v>
      </c>
      <c r="AB403" s="703" t="s">
        <v>4159</v>
      </c>
      <c r="AC403" s="703"/>
      <c r="AD403" s="703" t="s">
        <v>9334</v>
      </c>
      <c r="AE403" s="703" t="s">
        <v>9335</v>
      </c>
      <c r="AF403" s="704">
        <v>40554</v>
      </c>
      <c r="AG403" s="703"/>
      <c r="AH403" s="703"/>
      <c r="AI403" s="705">
        <v>45435</v>
      </c>
      <c r="AJ403" s="703" t="s">
        <v>8685</v>
      </c>
      <c r="AK403" s="703"/>
      <c r="AL403" s="703"/>
      <c r="AM403" s="703"/>
      <c r="AN403" s="703"/>
      <c r="AO403" s="703"/>
      <c r="AP403" s="703"/>
      <c r="AQ403" s="703"/>
      <c r="AR403" s="703" t="s">
        <v>2317</v>
      </c>
      <c r="AS403" s="703">
        <v>2024</v>
      </c>
      <c r="AT403" s="706">
        <v>45435</v>
      </c>
      <c r="AU403" s="703" t="s">
        <v>2323</v>
      </c>
      <c r="AV403" s="707"/>
      <c r="AW403" s="713"/>
      <c r="AX403" s="709"/>
      <c r="AY403" s="714"/>
      <c r="AZ403" s="730"/>
      <c r="BA403" s="730"/>
      <c r="BB403" s="714"/>
      <c r="BC403" s="730"/>
      <c r="BD403" s="713"/>
      <c r="BE403" s="709"/>
      <c r="BF403" s="710"/>
      <c r="BG403" s="710">
        <f t="shared" si="7"/>
        <v>0</v>
      </c>
      <c r="BH403" s="710">
        <f t="shared" si="8"/>
        <v>0</v>
      </c>
      <c r="BI403" s="710">
        <f t="shared" si="9"/>
        <v>0</v>
      </c>
      <c r="BJ403" s="710">
        <f t="shared" si="10"/>
        <v>0</v>
      </c>
      <c r="BK403" s="709" t="b">
        <f t="shared" si="11"/>
        <v>0</v>
      </c>
    </row>
    <row r="404" spans="1:63" ht="15.75" customHeight="1">
      <c r="A404" s="703" t="s">
        <v>10</v>
      </c>
      <c r="B404" s="703" t="s">
        <v>11</v>
      </c>
      <c r="C404" s="703" t="s">
        <v>12</v>
      </c>
      <c r="D404" s="703" t="s">
        <v>13</v>
      </c>
      <c r="E404" s="703" t="s">
        <v>3756</v>
      </c>
      <c r="F404" s="703"/>
      <c r="G404" s="703" t="s">
        <v>185</v>
      </c>
      <c r="H404" s="703"/>
      <c r="I404" s="703"/>
      <c r="J404" s="703" t="s">
        <v>186</v>
      </c>
      <c r="K404" s="703"/>
      <c r="L404" s="703"/>
      <c r="M404" s="703" t="s">
        <v>5515</v>
      </c>
      <c r="N404" s="703" t="s">
        <v>5516</v>
      </c>
      <c r="O404" s="703" t="s">
        <v>15</v>
      </c>
      <c r="P404" s="703" t="s">
        <v>16</v>
      </c>
      <c r="Q404" s="703" t="s">
        <v>21</v>
      </c>
      <c r="R404" s="703" t="s">
        <v>3006</v>
      </c>
      <c r="S404" s="703"/>
      <c r="T404" s="703" t="s">
        <v>1006</v>
      </c>
      <c r="U404" s="703"/>
      <c r="V404" s="703" t="s">
        <v>22</v>
      </c>
      <c r="W404" s="703" t="s">
        <v>469</v>
      </c>
      <c r="X404" s="703" t="s">
        <v>1007</v>
      </c>
      <c r="Y404" s="704">
        <v>43005</v>
      </c>
      <c r="Z404" s="703"/>
      <c r="AA404" s="703" t="s">
        <v>4158</v>
      </c>
      <c r="AB404" s="703" t="s">
        <v>4159</v>
      </c>
      <c r="AC404" s="703"/>
      <c r="AD404" s="703" t="s">
        <v>9334</v>
      </c>
      <c r="AE404" s="703" t="s">
        <v>9335</v>
      </c>
      <c r="AF404" s="704">
        <v>40554</v>
      </c>
      <c r="AG404" s="703"/>
      <c r="AH404" s="703"/>
      <c r="AI404" s="705">
        <v>45435</v>
      </c>
      <c r="AJ404" s="703" t="s">
        <v>8685</v>
      </c>
      <c r="AK404" s="703"/>
      <c r="AL404" s="703"/>
      <c r="AM404" s="703"/>
      <c r="AN404" s="703"/>
      <c r="AO404" s="703"/>
      <c r="AP404" s="703"/>
      <c r="AQ404" s="703"/>
      <c r="AR404" s="703" t="s">
        <v>2317</v>
      </c>
      <c r="AS404" s="703">
        <v>2024</v>
      </c>
      <c r="AT404" s="706">
        <v>45435</v>
      </c>
      <c r="AU404" s="703" t="s">
        <v>2323</v>
      </c>
      <c r="AV404" s="707"/>
      <c r="AW404" s="713"/>
      <c r="AX404" s="709"/>
      <c r="AY404" s="714"/>
      <c r="AZ404" s="730"/>
      <c r="BA404" s="730"/>
      <c r="BB404" s="714"/>
      <c r="BC404" s="730"/>
      <c r="BD404" s="713"/>
      <c r="BE404" s="709"/>
      <c r="BF404" s="710"/>
      <c r="BG404" s="710">
        <f t="shared" si="7"/>
        <v>0</v>
      </c>
      <c r="BH404" s="710">
        <f t="shared" si="8"/>
        <v>0</v>
      </c>
      <c r="BI404" s="710">
        <f t="shared" si="9"/>
        <v>0</v>
      </c>
      <c r="BJ404" s="710">
        <f t="shared" si="10"/>
        <v>0</v>
      </c>
      <c r="BK404" s="709" t="b">
        <f t="shared" si="11"/>
        <v>0</v>
      </c>
    </row>
    <row r="405" spans="1:63" ht="15.75" customHeight="1">
      <c r="A405" s="174" t="s">
        <v>10</v>
      </c>
      <c r="B405" s="63" t="s">
        <v>11</v>
      </c>
      <c r="C405" s="63" t="s">
        <v>12</v>
      </c>
      <c r="D405" s="63" t="s">
        <v>13</v>
      </c>
      <c r="E405" s="63" t="s">
        <v>3756</v>
      </c>
      <c r="F405" s="63"/>
      <c r="G405" s="63" t="s">
        <v>185</v>
      </c>
      <c r="H405" s="63"/>
      <c r="I405" s="63"/>
      <c r="J405" s="63" t="s">
        <v>186</v>
      </c>
      <c r="K405" s="63"/>
      <c r="L405" s="63"/>
      <c r="M405" s="63" t="s">
        <v>5515</v>
      </c>
      <c r="N405" s="63" t="s">
        <v>5516</v>
      </c>
      <c r="O405" s="63" t="s">
        <v>15</v>
      </c>
      <c r="P405" s="63" t="s">
        <v>16</v>
      </c>
      <c r="Q405" s="63" t="s">
        <v>35</v>
      </c>
      <c r="R405" s="63" t="s">
        <v>8666</v>
      </c>
      <c r="S405" s="63" t="s">
        <v>1008</v>
      </c>
      <c r="T405" s="63"/>
      <c r="U405" s="63"/>
      <c r="V405" s="63" t="s">
        <v>4164</v>
      </c>
      <c r="W405" s="63" t="s">
        <v>1009</v>
      </c>
      <c r="X405" s="63" t="s">
        <v>1010</v>
      </c>
      <c r="Y405" s="429">
        <v>45267</v>
      </c>
      <c r="Z405" s="430">
        <v>47098</v>
      </c>
      <c r="AA405" s="63" t="s">
        <v>4158</v>
      </c>
      <c r="AB405" s="63" t="s">
        <v>4159</v>
      </c>
      <c r="AC405" s="63"/>
      <c r="AD405" s="63" t="s">
        <v>9336</v>
      </c>
      <c r="AE405" s="63" t="s">
        <v>9337</v>
      </c>
      <c r="AF405" s="429">
        <v>44578</v>
      </c>
      <c r="AG405" s="174"/>
      <c r="AH405" s="174"/>
      <c r="AI405" s="174"/>
      <c r="AJ405" s="174"/>
      <c r="AK405" s="174"/>
      <c r="AL405" s="174"/>
      <c r="AM405" s="174"/>
      <c r="AN405" s="174"/>
      <c r="AO405" s="174"/>
      <c r="AP405" s="174"/>
      <c r="AQ405" s="174"/>
      <c r="AR405" s="174" t="s">
        <v>2319</v>
      </c>
      <c r="AS405" s="174">
        <v>2024</v>
      </c>
      <c r="AT405" s="415">
        <v>45458</v>
      </c>
      <c r="AU405" s="174" t="s">
        <v>1351</v>
      </c>
      <c r="AV405" s="419" t="s">
        <v>9338</v>
      </c>
      <c r="AW405" s="424"/>
      <c r="AX405" s="462"/>
      <c r="AY405" s="422"/>
      <c r="AZ405" s="530"/>
      <c r="BA405" s="530"/>
      <c r="BB405" s="422"/>
      <c r="BC405" s="530"/>
      <c r="BD405" s="424"/>
      <c r="BE405" s="462"/>
      <c r="BF405" s="429">
        <v>43021</v>
      </c>
      <c r="BG405" s="426">
        <f t="shared" si="7"/>
        <v>0</v>
      </c>
      <c r="BH405" s="426">
        <f t="shared" si="8"/>
        <v>0</v>
      </c>
      <c r="BI405" s="426">
        <f t="shared" si="9"/>
        <v>0</v>
      </c>
      <c r="BJ405" s="426">
        <f t="shared" si="10"/>
        <v>0</v>
      </c>
      <c r="BK405" s="425" t="b">
        <f t="shared" si="11"/>
        <v>0</v>
      </c>
    </row>
    <row r="406" spans="1:63" ht="15.75" customHeight="1">
      <c r="A406" s="703" t="s">
        <v>10</v>
      </c>
      <c r="B406" s="703" t="s">
        <v>11</v>
      </c>
      <c r="C406" s="703" t="s">
        <v>146</v>
      </c>
      <c r="D406" s="703" t="s">
        <v>656</v>
      </c>
      <c r="E406" s="703" t="s">
        <v>28</v>
      </c>
      <c r="F406" s="703"/>
      <c r="G406" s="703" t="s">
        <v>1124</v>
      </c>
      <c r="H406" s="703"/>
      <c r="I406" s="703"/>
      <c r="J406" s="703" t="s">
        <v>1125</v>
      </c>
      <c r="K406" s="703"/>
      <c r="L406" s="703"/>
      <c r="M406" s="703" t="s">
        <v>396</v>
      </c>
      <c r="N406" s="703"/>
      <c r="O406" s="703" t="s">
        <v>15</v>
      </c>
      <c r="P406" s="703" t="s">
        <v>16</v>
      </c>
      <c r="Q406" s="703" t="s">
        <v>21</v>
      </c>
      <c r="R406" s="703" t="s">
        <v>3006</v>
      </c>
      <c r="S406" s="703"/>
      <c r="T406" s="703" t="s">
        <v>812</v>
      </c>
      <c r="U406" s="703"/>
      <c r="V406" s="703" t="s">
        <v>22</v>
      </c>
      <c r="W406" s="703" t="s">
        <v>332</v>
      </c>
      <c r="X406" s="703">
        <v>1207020038</v>
      </c>
      <c r="Y406" s="704">
        <v>40973</v>
      </c>
      <c r="Z406" s="703"/>
      <c r="AA406" s="703" t="s">
        <v>4158</v>
      </c>
      <c r="AB406" s="703" t="s">
        <v>4159</v>
      </c>
      <c r="AC406" s="703"/>
      <c r="AD406" s="703" t="s">
        <v>4283</v>
      </c>
      <c r="AE406" s="703" t="s">
        <v>4283</v>
      </c>
      <c r="AF406" s="703" t="s">
        <v>4283</v>
      </c>
      <c r="AG406" s="703"/>
      <c r="AH406" s="703"/>
      <c r="AI406" s="703"/>
      <c r="AJ406" s="703"/>
      <c r="AK406" s="703"/>
      <c r="AL406" s="703"/>
      <c r="AM406" s="703"/>
      <c r="AN406" s="703"/>
      <c r="AO406" s="703"/>
      <c r="AP406" s="703"/>
      <c r="AQ406" s="703"/>
      <c r="AR406" s="703" t="s">
        <v>2322</v>
      </c>
      <c r="AS406" s="703">
        <v>2023</v>
      </c>
      <c r="AT406" s="706"/>
      <c r="AU406" s="703" t="s">
        <v>2323</v>
      </c>
      <c r="AV406" s="707" t="s">
        <v>9137</v>
      </c>
      <c r="AW406" s="708"/>
      <c r="AX406" s="709"/>
      <c r="AY406" s="422"/>
      <c r="AZ406" s="730"/>
      <c r="BA406" s="730"/>
      <c r="BB406" s="422"/>
      <c r="BC406" s="730"/>
      <c r="BD406" s="708"/>
      <c r="BE406" s="709"/>
      <c r="BF406" s="710"/>
      <c r="BG406" s="710">
        <f t="shared" si="7"/>
        <v>0</v>
      </c>
      <c r="BH406" s="710">
        <f t="shared" si="8"/>
        <v>0</v>
      </c>
      <c r="BI406" s="710">
        <f t="shared" si="9"/>
        <v>0</v>
      </c>
      <c r="BJ406" s="710">
        <f t="shared" si="10"/>
        <v>0</v>
      </c>
      <c r="BK406" s="709" t="b">
        <f t="shared" si="11"/>
        <v>0</v>
      </c>
    </row>
    <row r="407" spans="1:63" ht="15.75" customHeight="1">
      <c r="A407" s="174" t="s">
        <v>10</v>
      </c>
      <c r="B407" s="63" t="s">
        <v>11</v>
      </c>
      <c r="C407" s="63" t="s">
        <v>12</v>
      </c>
      <c r="D407" s="63" t="s">
        <v>13</v>
      </c>
      <c r="E407" s="63" t="s">
        <v>3756</v>
      </c>
      <c r="F407" s="63"/>
      <c r="G407" s="63" t="s">
        <v>1130</v>
      </c>
      <c r="H407" s="63"/>
      <c r="I407" s="63"/>
      <c r="J407" s="63" t="s">
        <v>1131</v>
      </c>
      <c r="K407" s="63"/>
      <c r="L407" s="63"/>
      <c r="M407" s="63" t="s">
        <v>5556</v>
      </c>
      <c r="N407" s="63" t="s">
        <v>5557</v>
      </c>
      <c r="O407" s="63" t="s">
        <v>15</v>
      </c>
      <c r="P407" s="63" t="s">
        <v>16</v>
      </c>
      <c r="Q407" s="63" t="s">
        <v>35</v>
      </c>
      <c r="R407" s="63" t="s">
        <v>117</v>
      </c>
      <c r="S407" s="63" t="s">
        <v>120</v>
      </c>
      <c r="T407" s="63"/>
      <c r="U407" s="63"/>
      <c r="V407" s="63" t="s">
        <v>4164</v>
      </c>
      <c r="W407" s="63" t="s">
        <v>1132</v>
      </c>
      <c r="X407" s="63" t="s">
        <v>1133</v>
      </c>
      <c r="Y407" s="429">
        <v>45017</v>
      </c>
      <c r="Z407" s="430">
        <v>46845</v>
      </c>
      <c r="AA407" s="63" t="s">
        <v>4158</v>
      </c>
      <c r="AB407" s="63" t="s">
        <v>4159</v>
      </c>
      <c r="AC407" s="63"/>
      <c r="AD407" s="63" t="s">
        <v>5558</v>
      </c>
      <c r="AE407" s="63" t="s">
        <v>5559</v>
      </c>
      <c r="AF407" s="63" t="s">
        <v>5560</v>
      </c>
      <c r="AG407" s="174"/>
      <c r="AH407" s="174"/>
      <c r="AI407" s="174"/>
      <c r="AJ407" s="174"/>
      <c r="AK407" s="174"/>
      <c r="AL407" s="174"/>
      <c r="AM407" s="174"/>
      <c r="AN407" s="174"/>
      <c r="AO407" s="174"/>
      <c r="AP407" s="174"/>
      <c r="AQ407" s="174"/>
      <c r="AR407" s="174" t="s">
        <v>2315</v>
      </c>
      <c r="AS407" s="174">
        <v>2023</v>
      </c>
      <c r="AT407" s="415">
        <v>45033</v>
      </c>
      <c r="AU407" s="174" t="s">
        <v>1351</v>
      </c>
      <c r="AV407" s="419" t="s">
        <v>9339</v>
      </c>
      <c r="AW407" s="424"/>
      <c r="AX407" s="462"/>
      <c r="AY407" s="422"/>
      <c r="AZ407" s="530"/>
      <c r="BA407" s="530"/>
      <c r="BB407" s="422"/>
      <c r="BC407" s="530"/>
      <c r="BD407" s="424"/>
      <c r="BE407" s="462">
        <v>1</v>
      </c>
      <c r="BF407" s="429">
        <v>43469</v>
      </c>
      <c r="BG407" s="426">
        <f t="shared" si="7"/>
        <v>0</v>
      </c>
      <c r="BH407" s="426">
        <f t="shared" si="8"/>
        <v>0</v>
      </c>
      <c r="BI407" s="426">
        <f t="shared" si="9"/>
        <v>0</v>
      </c>
      <c r="BJ407" s="426">
        <f t="shared" si="10"/>
        <v>0</v>
      </c>
      <c r="BK407" s="425" t="b">
        <f t="shared" si="11"/>
        <v>0</v>
      </c>
    </row>
    <row r="408" spans="1:63" ht="15.75" customHeight="1">
      <c r="A408" s="174" t="s">
        <v>10</v>
      </c>
      <c r="B408" s="63" t="s">
        <v>11</v>
      </c>
      <c r="C408" s="63" t="s">
        <v>28</v>
      </c>
      <c r="D408" s="63" t="s">
        <v>458</v>
      </c>
      <c r="E408" s="63" t="s">
        <v>30</v>
      </c>
      <c r="F408" s="63"/>
      <c r="G408" s="63" t="s">
        <v>1134</v>
      </c>
      <c r="H408" s="63"/>
      <c r="I408" s="63"/>
      <c r="J408" s="63" t="s">
        <v>1135</v>
      </c>
      <c r="K408" s="63"/>
      <c r="L408" s="63"/>
      <c r="M408" s="63" t="s">
        <v>1136</v>
      </c>
      <c r="N408" s="63" t="s">
        <v>5561</v>
      </c>
      <c r="O408" s="63" t="s">
        <v>15</v>
      </c>
      <c r="P408" s="63" t="s">
        <v>525</v>
      </c>
      <c r="Q408" s="63" t="s">
        <v>35</v>
      </c>
      <c r="R408" s="63" t="s">
        <v>143</v>
      </c>
      <c r="S408" s="63" t="s">
        <v>144</v>
      </c>
      <c r="T408" s="63"/>
      <c r="U408" s="63"/>
      <c r="V408" s="63" t="s">
        <v>4164</v>
      </c>
      <c r="W408" s="63" t="s">
        <v>308</v>
      </c>
      <c r="X408" s="63">
        <v>807022073</v>
      </c>
      <c r="Y408" s="429">
        <v>45420</v>
      </c>
      <c r="Z408" s="430">
        <v>47247</v>
      </c>
      <c r="AA408" s="63" t="s">
        <v>4158</v>
      </c>
      <c r="AB408" s="63" t="s">
        <v>4159</v>
      </c>
      <c r="AC408" s="63"/>
      <c r="AD408" s="63" t="s">
        <v>4283</v>
      </c>
      <c r="AE408" s="63" t="s">
        <v>4283</v>
      </c>
      <c r="AF408" s="63" t="s">
        <v>4283</v>
      </c>
      <c r="AG408" s="174"/>
      <c r="AH408" s="174"/>
      <c r="AI408" s="174"/>
      <c r="AJ408" s="174"/>
      <c r="AK408" s="174"/>
      <c r="AL408" s="174"/>
      <c r="AM408" s="174"/>
      <c r="AN408" s="174"/>
      <c r="AO408" s="174"/>
      <c r="AP408" s="174"/>
      <c r="AQ408" s="174"/>
      <c r="AR408" s="174" t="s">
        <v>2319</v>
      </c>
      <c r="AS408" s="174">
        <v>2024</v>
      </c>
      <c r="AT408" s="415">
        <v>45458</v>
      </c>
      <c r="AU408" s="174" t="s">
        <v>1351</v>
      </c>
      <c r="AV408" s="437" t="s">
        <v>5562</v>
      </c>
      <c r="AW408" s="424"/>
      <c r="AX408" s="462"/>
      <c r="AY408" s="422"/>
      <c r="AZ408" s="530"/>
      <c r="BA408" s="530"/>
      <c r="BB408" s="422"/>
      <c r="BC408" s="530"/>
      <c r="BD408" s="424"/>
      <c r="BE408" s="462">
        <v>1</v>
      </c>
      <c r="BF408" s="426"/>
      <c r="BG408" s="426">
        <f t="shared" si="7"/>
        <v>0</v>
      </c>
      <c r="BH408" s="426">
        <f t="shared" si="8"/>
        <v>0</v>
      </c>
      <c r="BI408" s="426">
        <f t="shared" si="9"/>
        <v>0</v>
      </c>
      <c r="BJ408" s="426">
        <f t="shared" si="10"/>
        <v>0</v>
      </c>
      <c r="BK408" s="425" t="b">
        <f t="shared" si="11"/>
        <v>0</v>
      </c>
    </row>
    <row r="409" spans="1:63" ht="15.75" customHeight="1">
      <c r="A409" s="174" t="s">
        <v>10</v>
      </c>
      <c r="B409" s="63" t="s">
        <v>11</v>
      </c>
      <c r="C409" s="63" t="s">
        <v>28</v>
      </c>
      <c r="D409" s="63" t="s">
        <v>977</v>
      </c>
      <c r="E409" s="63" t="s">
        <v>28</v>
      </c>
      <c r="F409" s="63"/>
      <c r="G409" s="63" t="s">
        <v>1134</v>
      </c>
      <c r="H409" s="63"/>
      <c r="I409" s="63"/>
      <c r="J409" s="63" t="s">
        <v>1137</v>
      </c>
      <c r="K409" s="63"/>
      <c r="L409" s="63"/>
      <c r="M409" s="63" t="s">
        <v>1138</v>
      </c>
      <c r="N409" s="63" t="s">
        <v>5561</v>
      </c>
      <c r="O409" s="63" t="s">
        <v>15</v>
      </c>
      <c r="P409" s="63" t="s">
        <v>16</v>
      </c>
      <c r="Q409" s="63" t="s">
        <v>35</v>
      </c>
      <c r="R409" s="63" t="s">
        <v>143</v>
      </c>
      <c r="S409" s="63" t="s">
        <v>309</v>
      </c>
      <c r="T409" s="63"/>
      <c r="U409" s="63"/>
      <c r="V409" s="63" t="s">
        <v>4164</v>
      </c>
      <c r="W409" s="63" t="s">
        <v>308</v>
      </c>
      <c r="X409" s="63">
        <v>807022104</v>
      </c>
      <c r="Y409" s="429">
        <v>45433</v>
      </c>
      <c r="Z409" s="430">
        <v>47260</v>
      </c>
      <c r="AA409" s="63" t="s">
        <v>4158</v>
      </c>
      <c r="AB409" s="63" t="s">
        <v>4159</v>
      </c>
      <c r="AC409" s="63"/>
      <c r="AD409" s="63" t="s">
        <v>4283</v>
      </c>
      <c r="AE409" s="63" t="s">
        <v>4283</v>
      </c>
      <c r="AF409" s="63" t="s">
        <v>4283</v>
      </c>
      <c r="AG409" s="174"/>
      <c r="AH409" s="174"/>
      <c r="AI409" s="174"/>
      <c r="AJ409" s="174"/>
      <c r="AK409" s="174"/>
      <c r="AL409" s="174"/>
      <c r="AM409" s="174"/>
      <c r="AN409" s="174"/>
      <c r="AO409" s="174"/>
      <c r="AP409" s="174"/>
      <c r="AQ409" s="174"/>
      <c r="AR409" s="174" t="s">
        <v>2319</v>
      </c>
      <c r="AS409" s="174">
        <v>2024</v>
      </c>
      <c r="AT409" s="415">
        <v>45458</v>
      </c>
      <c r="AU409" s="174" t="s">
        <v>1351</v>
      </c>
      <c r="AV409" s="437" t="s">
        <v>5562</v>
      </c>
      <c r="AW409" s="424"/>
      <c r="AX409" s="462"/>
      <c r="AY409" s="422"/>
      <c r="AZ409" s="530"/>
      <c r="BA409" s="530"/>
      <c r="BB409" s="422"/>
      <c r="BC409" s="530"/>
      <c r="BD409" s="424"/>
      <c r="BE409" s="462">
        <v>1</v>
      </c>
      <c r="BF409" s="426"/>
      <c r="BG409" s="426">
        <f t="shared" si="7"/>
        <v>0</v>
      </c>
      <c r="BH409" s="426">
        <f t="shared" si="8"/>
        <v>0</v>
      </c>
      <c r="BI409" s="426">
        <f t="shared" si="9"/>
        <v>0</v>
      </c>
      <c r="BJ409" s="426">
        <f t="shared" si="10"/>
        <v>0</v>
      </c>
      <c r="BK409" s="425" t="b">
        <f t="shared" si="11"/>
        <v>0</v>
      </c>
    </row>
    <row r="410" spans="1:63" ht="15.75" customHeight="1">
      <c r="A410" s="174" t="s">
        <v>10</v>
      </c>
      <c r="B410" s="63" t="s">
        <v>11</v>
      </c>
      <c r="C410" s="63" t="s">
        <v>28</v>
      </c>
      <c r="D410" s="63" t="s">
        <v>977</v>
      </c>
      <c r="E410" s="63" t="s">
        <v>28</v>
      </c>
      <c r="F410" s="63"/>
      <c r="G410" s="63" t="s">
        <v>1134</v>
      </c>
      <c r="H410" s="63"/>
      <c r="I410" s="63"/>
      <c r="J410" s="63" t="s">
        <v>1137</v>
      </c>
      <c r="K410" s="63"/>
      <c r="L410" s="63"/>
      <c r="M410" s="63" t="s">
        <v>1138</v>
      </c>
      <c r="N410" s="63" t="s">
        <v>5561</v>
      </c>
      <c r="O410" s="63" t="s">
        <v>15</v>
      </c>
      <c r="P410" s="63" t="s">
        <v>16</v>
      </c>
      <c r="Q410" s="63" t="s">
        <v>35</v>
      </c>
      <c r="R410" s="63" t="s">
        <v>84</v>
      </c>
      <c r="S410" s="63" t="s">
        <v>93</v>
      </c>
      <c r="T410" s="63"/>
      <c r="U410" s="63"/>
      <c r="V410" s="63" t="s">
        <v>4213</v>
      </c>
      <c r="W410" s="63" t="s">
        <v>94</v>
      </c>
      <c r="X410" s="63">
        <v>907022120</v>
      </c>
      <c r="Y410" s="429">
        <v>45433</v>
      </c>
      <c r="Z410" s="430">
        <v>47260</v>
      </c>
      <c r="AA410" s="63" t="s">
        <v>4158</v>
      </c>
      <c r="AB410" s="63" t="s">
        <v>4159</v>
      </c>
      <c r="AC410" s="63"/>
      <c r="AD410" s="63" t="s">
        <v>4283</v>
      </c>
      <c r="AE410" s="63" t="s">
        <v>4283</v>
      </c>
      <c r="AF410" s="63" t="s">
        <v>4283</v>
      </c>
      <c r="AG410" s="174"/>
      <c r="AH410" s="174"/>
      <c r="AI410" s="174"/>
      <c r="AJ410" s="174"/>
      <c r="AK410" s="174"/>
      <c r="AL410" s="174"/>
      <c r="AM410" s="174"/>
      <c r="AN410" s="174"/>
      <c r="AO410" s="174"/>
      <c r="AP410" s="174"/>
      <c r="AQ410" s="174"/>
      <c r="AR410" s="174" t="s">
        <v>2319</v>
      </c>
      <c r="AS410" s="174">
        <v>2024</v>
      </c>
      <c r="AT410" s="415">
        <v>45458</v>
      </c>
      <c r="AU410" s="174" t="s">
        <v>1351</v>
      </c>
      <c r="AV410" s="437" t="s">
        <v>5562</v>
      </c>
      <c r="AW410" s="424"/>
      <c r="AX410" s="462"/>
      <c r="AY410" s="422"/>
      <c r="AZ410" s="530"/>
      <c r="BA410" s="530"/>
      <c r="BB410" s="422"/>
      <c r="BC410" s="530"/>
      <c r="BD410" s="424"/>
      <c r="BE410" s="462"/>
      <c r="BF410" s="426"/>
      <c r="BG410" s="426">
        <f t="shared" si="7"/>
        <v>0</v>
      </c>
      <c r="BH410" s="426">
        <f t="shared" si="8"/>
        <v>0</v>
      </c>
      <c r="BI410" s="426">
        <f t="shared" si="9"/>
        <v>0</v>
      </c>
      <c r="BJ410" s="426">
        <f t="shared" si="10"/>
        <v>0</v>
      </c>
      <c r="BK410" s="425" t="b">
        <f t="shared" si="11"/>
        <v>0</v>
      </c>
    </row>
    <row r="411" spans="1:63" ht="15.75" customHeight="1">
      <c r="A411" s="174" t="s">
        <v>10</v>
      </c>
      <c r="B411" s="63" t="s">
        <v>11</v>
      </c>
      <c r="C411" s="63" t="s">
        <v>28</v>
      </c>
      <c r="D411" s="63" t="s">
        <v>458</v>
      </c>
      <c r="E411" s="63" t="s">
        <v>30</v>
      </c>
      <c r="F411" s="63"/>
      <c r="G411" s="63" t="s">
        <v>1134</v>
      </c>
      <c r="H411" s="63"/>
      <c r="I411" s="63"/>
      <c r="J411" s="63" t="s">
        <v>1135</v>
      </c>
      <c r="K411" s="63"/>
      <c r="L411" s="63"/>
      <c r="M411" s="63" t="s">
        <v>1136</v>
      </c>
      <c r="N411" s="63" t="s">
        <v>5561</v>
      </c>
      <c r="O411" s="63" t="s">
        <v>15</v>
      </c>
      <c r="P411" s="63" t="s">
        <v>525</v>
      </c>
      <c r="Q411" s="63" t="s">
        <v>35</v>
      </c>
      <c r="R411" s="63" t="s">
        <v>2230</v>
      </c>
      <c r="S411" s="63" t="s">
        <v>161</v>
      </c>
      <c r="T411" s="63"/>
      <c r="U411" s="63"/>
      <c r="V411" s="63" t="s">
        <v>4157</v>
      </c>
      <c r="W411" s="63" t="s">
        <v>364</v>
      </c>
      <c r="X411" s="63">
        <v>201407023111</v>
      </c>
      <c r="Y411" s="429">
        <v>45420</v>
      </c>
      <c r="Z411" s="430">
        <v>47247</v>
      </c>
      <c r="AA411" s="63" t="s">
        <v>4158</v>
      </c>
      <c r="AB411" s="63" t="s">
        <v>4159</v>
      </c>
      <c r="AC411" s="63"/>
      <c r="AD411" s="63" t="s">
        <v>5564</v>
      </c>
      <c r="AE411" s="63" t="s">
        <v>5565</v>
      </c>
      <c r="AF411" s="430">
        <v>46692</v>
      </c>
      <c r="AG411" s="174"/>
      <c r="AH411" s="174"/>
      <c r="AI411" s="174"/>
      <c r="AJ411" s="174"/>
      <c r="AK411" s="174"/>
      <c r="AL411" s="174"/>
      <c r="AM411" s="174"/>
      <c r="AN411" s="174"/>
      <c r="AO411" s="174"/>
      <c r="AP411" s="174"/>
      <c r="AQ411" s="174"/>
      <c r="AR411" s="174" t="s">
        <v>2319</v>
      </c>
      <c r="AS411" s="174">
        <v>2024</v>
      </c>
      <c r="AT411" s="415">
        <v>45458</v>
      </c>
      <c r="AU411" s="174" t="s">
        <v>1351</v>
      </c>
      <c r="AV411" s="419" t="s">
        <v>9340</v>
      </c>
      <c r="AW411" s="424"/>
      <c r="AX411" s="462"/>
      <c r="AY411" s="422"/>
      <c r="AZ411" s="530"/>
      <c r="BA411" s="530"/>
      <c r="BB411" s="422"/>
      <c r="BC411" s="530"/>
      <c r="BD411" s="424"/>
      <c r="BE411" s="462"/>
      <c r="BF411" s="429">
        <v>41830</v>
      </c>
      <c r="BG411" s="426">
        <f t="shared" si="7"/>
        <v>0</v>
      </c>
      <c r="BH411" s="426">
        <f t="shared" si="8"/>
        <v>0</v>
      </c>
      <c r="BI411" s="426">
        <f t="shared" si="9"/>
        <v>0</v>
      </c>
      <c r="BJ411" s="426">
        <f t="shared" si="10"/>
        <v>0</v>
      </c>
      <c r="BK411" s="425" t="b">
        <f t="shared" si="11"/>
        <v>0</v>
      </c>
    </row>
    <row r="412" spans="1:63" ht="15.75" customHeight="1">
      <c r="A412" s="174" t="s">
        <v>10</v>
      </c>
      <c r="B412" s="63" t="s">
        <v>11</v>
      </c>
      <c r="C412" s="63" t="s">
        <v>28</v>
      </c>
      <c r="D412" s="63" t="s">
        <v>458</v>
      </c>
      <c r="E412" s="63" t="s">
        <v>30</v>
      </c>
      <c r="F412" s="63"/>
      <c r="G412" s="63" t="s">
        <v>1134</v>
      </c>
      <c r="H412" s="63"/>
      <c r="I412" s="63"/>
      <c r="J412" s="63" t="s">
        <v>1135</v>
      </c>
      <c r="K412" s="63"/>
      <c r="L412" s="63"/>
      <c r="M412" s="63" t="s">
        <v>1136</v>
      </c>
      <c r="N412" s="63" t="s">
        <v>5561</v>
      </c>
      <c r="O412" s="63" t="s">
        <v>15</v>
      </c>
      <c r="P412" s="63" t="s">
        <v>525</v>
      </c>
      <c r="Q412" s="63" t="s">
        <v>35</v>
      </c>
      <c r="R412" s="63" t="s">
        <v>87</v>
      </c>
      <c r="S412" s="63" t="s">
        <v>434</v>
      </c>
      <c r="T412" s="63"/>
      <c r="U412" s="63"/>
      <c r="V412" s="63" t="s">
        <v>4164</v>
      </c>
      <c r="W412" s="63" t="s">
        <v>1139</v>
      </c>
      <c r="X412" s="63" t="s">
        <v>1140</v>
      </c>
      <c r="Y412" s="429">
        <v>45420</v>
      </c>
      <c r="Z412" s="430">
        <v>47247</v>
      </c>
      <c r="AA412" s="63" t="s">
        <v>4158</v>
      </c>
      <c r="AB412" s="63" t="s">
        <v>4159</v>
      </c>
      <c r="AC412" s="63"/>
      <c r="AD412" s="63" t="s">
        <v>4283</v>
      </c>
      <c r="AE412" s="63" t="s">
        <v>4283</v>
      </c>
      <c r="AF412" s="63" t="s">
        <v>4283</v>
      </c>
      <c r="AG412" s="174"/>
      <c r="AH412" s="174"/>
      <c r="AI412" s="174"/>
      <c r="AJ412" s="174"/>
      <c r="AK412" s="174"/>
      <c r="AL412" s="174"/>
      <c r="AM412" s="174"/>
      <c r="AN412" s="174"/>
      <c r="AO412" s="174"/>
      <c r="AP412" s="174"/>
      <c r="AQ412" s="174"/>
      <c r="AR412" s="174" t="s">
        <v>2319</v>
      </c>
      <c r="AS412" s="174">
        <v>2024</v>
      </c>
      <c r="AT412" s="415">
        <v>45458</v>
      </c>
      <c r="AU412" s="174" t="s">
        <v>1351</v>
      </c>
      <c r="AV412" s="419" t="s">
        <v>9341</v>
      </c>
      <c r="AW412" s="424"/>
      <c r="AX412" s="462"/>
      <c r="AY412" s="422"/>
      <c r="AZ412" s="530"/>
      <c r="BA412" s="530"/>
      <c r="BB412" s="422"/>
      <c r="BC412" s="530"/>
      <c r="BD412" s="424"/>
      <c r="BE412" s="462"/>
      <c r="BF412" s="429">
        <v>42606</v>
      </c>
      <c r="BG412" s="426">
        <f t="shared" si="7"/>
        <v>0</v>
      </c>
      <c r="BH412" s="426">
        <f t="shared" si="8"/>
        <v>0</v>
      </c>
      <c r="BI412" s="426">
        <f t="shared" si="9"/>
        <v>0</v>
      </c>
      <c r="BJ412" s="426">
        <f t="shared" si="10"/>
        <v>0</v>
      </c>
      <c r="BK412" s="425" t="b">
        <f t="shared" si="11"/>
        <v>0</v>
      </c>
    </row>
    <row r="413" spans="1:63" ht="15.75" customHeight="1">
      <c r="A413" s="174" t="s">
        <v>10</v>
      </c>
      <c r="B413" s="63" t="s">
        <v>11</v>
      </c>
      <c r="C413" s="63" t="s">
        <v>28</v>
      </c>
      <c r="D413" s="63" t="s">
        <v>458</v>
      </c>
      <c r="E413" s="63" t="s">
        <v>30</v>
      </c>
      <c r="F413" s="63"/>
      <c r="G413" s="63" t="s">
        <v>1134</v>
      </c>
      <c r="H413" s="63"/>
      <c r="I413" s="63"/>
      <c r="J413" s="63" t="s">
        <v>1135</v>
      </c>
      <c r="K413" s="63"/>
      <c r="L413" s="63"/>
      <c r="M413" s="63" t="s">
        <v>1136</v>
      </c>
      <c r="N413" s="63" t="s">
        <v>5561</v>
      </c>
      <c r="O413" s="63" t="s">
        <v>15</v>
      </c>
      <c r="P413" s="63" t="s">
        <v>525</v>
      </c>
      <c r="Q413" s="63" t="s">
        <v>35</v>
      </c>
      <c r="R413" s="63" t="s">
        <v>87</v>
      </c>
      <c r="S413" s="63" t="s">
        <v>2497</v>
      </c>
      <c r="T413" s="63"/>
      <c r="U413" s="63"/>
      <c r="V413" s="63" t="s">
        <v>4164</v>
      </c>
      <c r="W413" s="63" t="s">
        <v>505</v>
      </c>
      <c r="X413" s="63" t="s">
        <v>1141</v>
      </c>
      <c r="Y413" s="429">
        <v>45420</v>
      </c>
      <c r="Z413" s="430">
        <v>47247</v>
      </c>
      <c r="AA413" s="63" t="s">
        <v>4158</v>
      </c>
      <c r="AB413" s="63" t="s">
        <v>4159</v>
      </c>
      <c r="AC413" s="63"/>
      <c r="AD413" s="63" t="s">
        <v>5566</v>
      </c>
      <c r="AE413" s="63" t="s">
        <v>5567</v>
      </c>
      <c r="AF413" s="63" t="s">
        <v>5568</v>
      </c>
      <c r="AG413" s="174"/>
      <c r="AH413" s="174"/>
      <c r="AI413" s="174"/>
      <c r="AJ413" s="174"/>
      <c r="AK413" s="174"/>
      <c r="AL413" s="174"/>
      <c r="AM413" s="174"/>
      <c r="AN413" s="174"/>
      <c r="AO413" s="174"/>
      <c r="AP413" s="174"/>
      <c r="AQ413" s="174"/>
      <c r="AR413" s="174" t="s">
        <v>2319</v>
      </c>
      <c r="AS413" s="174">
        <v>2024</v>
      </c>
      <c r="AT413" s="415">
        <v>45458</v>
      </c>
      <c r="AU413" s="174" t="s">
        <v>1351</v>
      </c>
      <c r="AV413" s="419" t="s">
        <v>9342</v>
      </c>
      <c r="AW413" s="424"/>
      <c r="AX413" s="462"/>
      <c r="AY413" s="422"/>
      <c r="AZ413" s="530"/>
      <c r="BA413" s="530"/>
      <c r="BB413" s="422"/>
      <c r="BC413" s="530"/>
      <c r="BD413" s="424"/>
      <c r="BE413" s="462"/>
      <c r="BF413" s="429">
        <v>42606</v>
      </c>
      <c r="BG413" s="426">
        <f t="shared" si="7"/>
        <v>0</v>
      </c>
      <c r="BH413" s="426">
        <f t="shared" si="8"/>
        <v>0</v>
      </c>
      <c r="BI413" s="426">
        <f t="shared" si="9"/>
        <v>0</v>
      </c>
      <c r="BJ413" s="426">
        <f t="shared" si="10"/>
        <v>0</v>
      </c>
      <c r="BK413" s="425" t="b">
        <f t="shared" si="11"/>
        <v>0</v>
      </c>
    </row>
    <row r="414" spans="1:63" ht="15.75" customHeight="1">
      <c r="A414" s="174" t="s">
        <v>10</v>
      </c>
      <c r="B414" s="63" t="s">
        <v>11</v>
      </c>
      <c r="C414" s="63" t="s">
        <v>28</v>
      </c>
      <c r="D414" s="63" t="s">
        <v>458</v>
      </c>
      <c r="E414" s="63" t="s">
        <v>30</v>
      </c>
      <c r="F414" s="63"/>
      <c r="G414" s="63" t="s">
        <v>1134</v>
      </c>
      <c r="H414" s="63"/>
      <c r="I414" s="63"/>
      <c r="J414" s="63" t="s">
        <v>1135</v>
      </c>
      <c r="K414" s="63"/>
      <c r="L414" s="63"/>
      <c r="M414" s="63" t="s">
        <v>1136</v>
      </c>
      <c r="N414" s="63" t="s">
        <v>5561</v>
      </c>
      <c r="O414" s="63" t="s">
        <v>15</v>
      </c>
      <c r="P414" s="63" t="s">
        <v>525</v>
      </c>
      <c r="Q414" s="63" t="s">
        <v>35</v>
      </c>
      <c r="R414" s="63" t="s">
        <v>107</v>
      </c>
      <c r="S414" s="63" t="s">
        <v>1142</v>
      </c>
      <c r="T414" s="63"/>
      <c r="U414" s="63"/>
      <c r="V414" s="63" t="s">
        <v>4164</v>
      </c>
      <c r="W414" s="63" t="s">
        <v>1143</v>
      </c>
      <c r="X414" s="63" t="s">
        <v>1144</v>
      </c>
      <c r="Y414" s="429">
        <v>45420</v>
      </c>
      <c r="Z414" s="430">
        <v>47247</v>
      </c>
      <c r="AA414" s="63" t="s">
        <v>4158</v>
      </c>
      <c r="AB414" s="63" t="s">
        <v>4159</v>
      </c>
      <c r="AC414" s="63"/>
      <c r="AD414" s="63" t="s">
        <v>5569</v>
      </c>
      <c r="AE414" s="63" t="s">
        <v>5570</v>
      </c>
      <c r="AF414" s="63" t="s">
        <v>4283</v>
      </c>
      <c r="AG414" s="174"/>
      <c r="AH414" s="174"/>
      <c r="AI414" s="174"/>
      <c r="AJ414" s="174"/>
      <c r="AK414" s="174"/>
      <c r="AL414" s="174"/>
      <c r="AM414" s="174"/>
      <c r="AN414" s="174"/>
      <c r="AO414" s="174"/>
      <c r="AP414" s="174"/>
      <c r="AQ414" s="174"/>
      <c r="AR414" s="174" t="s">
        <v>2319</v>
      </c>
      <c r="AS414" s="174">
        <v>2024</v>
      </c>
      <c r="AT414" s="415">
        <v>45458</v>
      </c>
      <c r="AU414" s="174" t="s">
        <v>1351</v>
      </c>
      <c r="AV414" s="419" t="s">
        <v>9343</v>
      </c>
      <c r="AW414" s="424"/>
      <c r="AX414" s="462"/>
      <c r="AY414" s="422"/>
      <c r="AZ414" s="530"/>
      <c r="BA414" s="530"/>
      <c r="BB414" s="422"/>
      <c r="BC414" s="530"/>
      <c r="BD414" s="424"/>
      <c r="BE414" s="462"/>
      <c r="BF414" s="426"/>
      <c r="BG414" s="426">
        <f t="shared" si="7"/>
        <v>0</v>
      </c>
      <c r="BH414" s="426">
        <f t="shared" si="8"/>
        <v>0</v>
      </c>
      <c r="BI414" s="426">
        <f t="shared" si="9"/>
        <v>0</v>
      </c>
      <c r="BJ414" s="426">
        <f t="shared" si="10"/>
        <v>0</v>
      </c>
      <c r="BK414" s="425" t="b">
        <f t="shared" si="11"/>
        <v>0</v>
      </c>
    </row>
    <row r="415" spans="1:63" ht="15.75" customHeight="1">
      <c r="A415" s="703" t="s">
        <v>10</v>
      </c>
      <c r="B415" s="703" t="s">
        <v>11</v>
      </c>
      <c r="C415" s="703" t="s">
        <v>12</v>
      </c>
      <c r="D415" s="703" t="s">
        <v>13</v>
      </c>
      <c r="E415" s="703" t="s">
        <v>28</v>
      </c>
      <c r="F415" s="703"/>
      <c r="G415" s="703" t="s">
        <v>3780</v>
      </c>
      <c r="H415" s="703"/>
      <c r="I415" s="703"/>
      <c r="J415" s="703" t="s">
        <v>1146</v>
      </c>
      <c r="K415" s="703"/>
      <c r="L415" s="703"/>
      <c r="M415" s="703" t="s">
        <v>1147</v>
      </c>
      <c r="N415" s="703"/>
      <c r="O415" s="703" t="s">
        <v>15</v>
      </c>
      <c r="P415" s="703" t="s">
        <v>16</v>
      </c>
      <c r="Q415" s="703" t="s">
        <v>21</v>
      </c>
      <c r="R415" s="703" t="s">
        <v>3006</v>
      </c>
      <c r="S415" s="703"/>
      <c r="T415" s="703" t="s">
        <v>1148</v>
      </c>
      <c r="U415" s="703"/>
      <c r="V415" s="703" t="s">
        <v>22</v>
      </c>
      <c r="W415" s="703" t="s">
        <v>235</v>
      </c>
      <c r="X415" s="703" t="s">
        <v>1149</v>
      </c>
      <c r="Y415" s="704">
        <v>43581</v>
      </c>
      <c r="Z415" s="703"/>
      <c r="AA415" s="703" t="s">
        <v>4158</v>
      </c>
      <c r="AB415" s="703" t="s">
        <v>4159</v>
      </c>
      <c r="AC415" s="703"/>
      <c r="AD415" s="703" t="s">
        <v>9344</v>
      </c>
      <c r="AE415" s="703" t="s">
        <v>9345</v>
      </c>
      <c r="AF415" s="703" t="s">
        <v>9346</v>
      </c>
      <c r="AG415" s="703"/>
      <c r="AH415" s="703"/>
      <c r="AI415" s="705">
        <v>44956</v>
      </c>
      <c r="AJ415" s="703" t="s">
        <v>2296</v>
      </c>
      <c r="AK415" s="703"/>
      <c r="AL415" s="703"/>
      <c r="AM415" s="703"/>
      <c r="AN415" s="703"/>
      <c r="AO415" s="703"/>
      <c r="AP415" s="703"/>
      <c r="AQ415" s="703"/>
      <c r="AR415" s="703" t="s">
        <v>2306</v>
      </c>
      <c r="AS415" s="703">
        <v>2023</v>
      </c>
      <c r="AT415" s="706">
        <v>44956</v>
      </c>
      <c r="AU415" s="703" t="s">
        <v>2323</v>
      </c>
      <c r="AV415" s="707" t="s">
        <v>9146</v>
      </c>
      <c r="AW415" s="708"/>
      <c r="AX415" s="709"/>
      <c r="AY415" s="422"/>
      <c r="AZ415" s="730"/>
      <c r="BA415" s="730"/>
      <c r="BB415" s="422"/>
      <c r="BC415" s="730"/>
      <c r="BD415" s="708"/>
      <c r="BE415" s="709"/>
      <c r="BF415" s="710"/>
      <c r="BG415" s="710">
        <f t="shared" si="7"/>
        <v>0</v>
      </c>
      <c r="BH415" s="710">
        <f t="shared" si="8"/>
        <v>0</v>
      </c>
      <c r="BI415" s="710">
        <f t="shared" si="9"/>
        <v>0</v>
      </c>
      <c r="BJ415" s="710">
        <f t="shared" si="10"/>
        <v>0</v>
      </c>
      <c r="BK415" s="709" t="b">
        <f t="shared" si="11"/>
        <v>0</v>
      </c>
    </row>
    <row r="416" spans="1:63" ht="15.75" customHeight="1">
      <c r="A416" s="174" t="s">
        <v>10</v>
      </c>
      <c r="B416" s="63" t="s">
        <v>11</v>
      </c>
      <c r="C416" s="63" t="s">
        <v>310</v>
      </c>
      <c r="D416" s="63" t="s">
        <v>13</v>
      </c>
      <c r="E416" s="63" t="s">
        <v>3756</v>
      </c>
      <c r="F416" s="63"/>
      <c r="G416" s="63" t="s">
        <v>9347</v>
      </c>
      <c r="H416" s="63"/>
      <c r="I416" s="63"/>
      <c r="J416" s="63" t="s">
        <v>1150</v>
      </c>
      <c r="K416" s="63"/>
      <c r="L416" s="63"/>
      <c r="M416" s="63" t="s">
        <v>1151</v>
      </c>
      <c r="N416" s="63"/>
      <c r="O416" s="63" t="s">
        <v>15</v>
      </c>
      <c r="P416" s="63" t="s">
        <v>16</v>
      </c>
      <c r="Q416" s="63" t="s">
        <v>21</v>
      </c>
      <c r="R416" s="63" t="s">
        <v>3006</v>
      </c>
      <c r="S416" s="63"/>
      <c r="T416" s="63" t="s">
        <v>1148</v>
      </c>
      <c r="U416" s="63"/>
      <c r="V416" s="63" t="s">
        <v>22</v>
      </c>
      <c r="W416" s="63" t="s">
        <v>235</v>
      </c>
      <c r="X416" s="63">
        <v>201407020120</v>
      </c>
      <c r="Y416" s="429">
        <v>45428</v>
      </c>
      <c r="Z416" s="430">
        <v>47255</v>
      </c>
      <c r="AA416" s="63" t="s">
        <v>4158</v>
      </c>
      <c r="AB416" s="63" t="s">
        <v>4159</v>
      </c>
      <c r="AC416" s="63"/>
      <c r="AD416" s="63" t="s">
        <v>5572</v>
      </c>
      <c r="AE416" s="63"/>
      <c r="AF416" s="63"/>
      <c r="AG416" s="174"/>
      <c r="AH416" s="174"/>
      <c r="AI416" s="174"/>
      <c r="AJ416" s="174"/>
      <c r="AK416" s="174" t="s">
        <v>1148</v>
      </c>
      <c r="AL416" s="174" t="s">
        <v>5573</v>
      </c>
      <c r="AM416" s="174" t="s">
        <v>235</v>
      </c>
      <c r="AN416" s="418">
        <v>45428</v>
      </c>
      <c r="AO416" s="418">
        <v>47255</v>
      </c>
      <c r="AP416" s="174"/>
      <c r="AQ416" s="174"/>
      <c r="AR416" s="174" t="s">
        <v>2317</v>
      </c>
      <c r="AS416" s="174">
        <v>2024</v>
      </c>
      <c r="AT416" s="415">
        <v>45429</v>
      </c>
      <c r="AU416" s="174" t="s">
        <v>1351</v>
      </c>
      <c r="AV416" s="419" t="s">
        <v>9348</v>
      </c>
      <c r="AW416" s="424"/>
      <c r="AX416" s="462"/>
      <c r="AY416" s="422"/>
      <c r="AZ416" s="530"/>
      <c r="BA416" s="530"/>
      <c r="BB416" s="422"/>
      <c r="BC416" s="530"/>
      <c r="BD416" s="424"/>
      <c r="BE416" s="462">
        <v>1</v>
      </c>
      <c r="BF416" s="429">
        <v>41850</v>
      </c>
      <c r="BG416" s="426">
        <f t="shared" si="7"/>
        <v>0</v>
      </c>
      <c r="BH416" s="426">
        <f t="shared" si="8"/>
        <v>0</v>
      </c>
      <c r="BI416" s="426">
        <f t="shared" si="9"/>
        <v>0</v>
      </c>
      <c r="BJ416" s="426">
        <f t="shared" si="10"/>
        <v>0</v>
      </c>
      <c r="BK416" s="425" t="b">
        <f t="shared" si="11"/>
        <v>0</v>
      </c>
    </row>
    <row r="417" spans="1:63" ht="15.75" customHeight="1">
      <c r="A417" s="703" t="s">
        <v>10</v>
      </c>
      <c r="B417" s="703" t="s">
        <v>11</v>
      </c>
      <c r="C417" s="703" t="s">
        <v>378</v>
      </c>
      <c r="D417" s="703" t="s">
        <v>8958</v>
      </c>
      <c r="E417" s="703" t="s">
        <v>28</v>
      </c>
      <c r="F417" s="703"/>
      <c r="G417" s="703" t="s">
        <v>1396</v>
      </c>
      <c r="H417" s="703"/>
      <c r="I417" s="703"/>
      <c r="J417" s="703" t="s">
        <v>1397</v>
      </c>
      <c r="K417" s="703"/>
      <c r="L417" s="703"/>
      <c r="M417" s="703" t="s">
        <v>1398</v>
      </c>
      <c r="N417" s="703"/>
      <c r="O417" s="703" t="s">
        <v>15</v>
      </c>
      <c r="P417" s="703" t="s">
        <v>16</v>
      </c>
      <c r="Q417" s="703" t="s">
        <v>21</v>
      </c>
      <c r="R417" s="703" t="s">
        <v>3006</v>
      </c>
      <c r="S417" s="703"/>
      <c r="T417" s="703" t="s">
        <v>1399</v>
      </c>
      <c r="U417" s="703"/>
      <c r="V417" s="703" t="s">
        <v>22</v>
      </c>
      <c r="W417" s="703" t="s">
        <v>232</v>
      </c>
      <c r="X417" s="703" t="s">
        <v>1400</v>
      </c>
      <c r="Y417" s="704">
        <v>42286</v>
      </c>
      <c r="Z417" s="703"/>
      <c r="AA417" s="703" t="s">
        <v>4158</v>
      </c>
      <c r="AB417" s="703" t="s">
        <v>4159</v>
      </c>
      <c r="AC417" s="703"/>
      <c r="AD417" s="703" t="s">
        <v>4283</v>
      </c>
      <c r="AE417" s="703" t="s">
        <v>4283</v>
      </c>
      <c r="AF417" s="703" t="s">
        <v>4283</v>
      </c>
      <c r="AG417" s="703"/>
      <c r="AH417" s="703"/>
      <c r="AI417" s="705">
        <v>44935</v>
      </c>
      <c r="AJ417" s="703" t="s">
        <v>2297</v>
      </c>
      <c r="AK417" s="703"/>
      <c r="AL417" s="703"/>
      <c r="AM417" s="703"/>
      <c r="AN417" s="703"/>
      <c r="AO417" s="703"/>
      <c r="AP417" s="703"/>
      <c r="AQ417" s="703"/>
      <c r="AR417" s="703" t="s">
        <v>2306</v>
      </c>
      <c r="AS417" s="703">
        <v>2023</v>
      </c>
      <c r="AT417" s="706">
        <v>44951</v>
      </c>
      <c r="AU417" s="703" t="s">
        <v>2323</v>
      </c>
      <c r="AV417" s="707" t="s">
        <v>8996</v>
      </c>
      <c r="AW417" s="708"/>
      <c r="AX417" s="709"/>
      <c r="AY417" s="422"/>
      <c r="AZ417" s="730"/>
      <c r="BA417" s="730"/>
      <c r="BB417" s="422"/>
      <c r="BC417" s="730"/>
      <c r="BD417" s="708"/>
      <c r="BE417" s="709"/>
      <c r="BF417" s="710"/>
      <c r="BG417" s="710">
        <f t="shared" si="7"/>
        <v>0</v>
      </c>
      <c r="BH417" s="710">
        <f t="shared" si="8"/>
        <v>0</v>
      </c>
      <c r="BI417" s="710">
        <f t="shared" si="9"/>
        <v>0</v>
      </c>
      <c r="BJ417" s="710">
        <f t="shared" si="10"/>
        <v>0</v>
      </c>
      <c r="BK417" s="709" t="b">
        <f t="shared" si="11"/>
        <v>0</v>
      </c>
    </row>
    <row r="418" spans="1:63" ht="15.75" customHeight="1">
      <c r="A418" s="703" t="s">
        <v>10</v>
      </c>
      <c r="B418" s="703" t="s">
        <v>11</v>
      </c>
      <c r="C418" s="703" t="s">
        <v>12</v>
      </c>
      <c r="D418" s="703" t="s">
        <v>13</v>
      </c>
      <c r="E418" s="703" t="s">
        <v>28</v>
      </c>
      <c r="F418" s="703"/>
      <c r="G418" s="703" t="s">
        <v>1396</v>
      </c>
      <c r="H418" s="703"/>
      <c r="I418" s="703"/>
      <c r="J418" s="703" t="s">
        <v>1401</v>
      </c>
      <c r="K418" s="703"/>
      <c r="L418" s="703"/>
      <c r="M418" s="703" t="s">
        <v>1402</v>
      </c>
      <c r="N418" s="703"/>
      <c r="O418" s="703" t="s">
        <v>15</v>
      </c>
      <c r="P418" s="703" t="s">
        <v>16</v>
      </c>
      <c r="Q418" s="703" t="s">
        <v>21</v>
      </c>
      <c r="R418" s="703" t="s">
        <v>3006</v>
      </c>
      <c r="S418" s="703"/>
      <c r="T418" s="703" t="s">
        <v>1399</v>
      </c>
      <c r="U418" s="703"/>
      <c r="V418" s="703" t="s">
        <v>22</v>
      </c>
      <c r="W418" s="703" t="s">
        <v>232</v>
      </c>
      <c r="X418" s="703" t="s">
        <v>1403</v>
      </c>
      <c r="Y418" s="704">
        <v>43517</v>
      </c>
      <c r="Z418" s="703"/>
      <c r="AA418" s="703" t="s">
        <v>4158</v>
      </c>
      <c r="AB418" s="703" t="s">
        <v>4159</v>
      </c>
      <c r="AC418" s="703"/>
      <c r="AD418" s="703" t="s">
        <v>9349</v>
      </c>
      <c r="AE418" s="703" t="s">
        <v>9350</v>
      </c>
      <c r="AF418" s="712">
        <v>44098</v>
      </c>
      <c r="AG418" s="703"/>
      <c r="AH418" s="703"/>
      <c r="AI418" s="705">
        <v>44935</v>
      </c>
      <c r="AJ418" s="703" t="s">
        <v>2297</v>
      </c>
      <c r="AK418" s="703"/>
      <c r="AL418" s="703"/>
      <c r="AM418" s="703"/>
      <c r="AN418" s="703"/>
      <c r="AO418" s="703"/>
      <c r="AP418" s="703"/>
      <c r="AQ418" s="703"/>
      <c r="AR418" s="703" t="s">
        <v>2306</v>
      </c>
      <c r="AS418" s="703">
        <v>2023</v>
      </c>
      <c r="AT418" s="706">
        <v>44951</v>
      </c>
      <c r="AU418" s="703" t="s">
        <v>2323</v>
      </c>
      <c r="AV418" s="707" t="s">
        <v>8996</v>
      </c>
      <c r="AW418" s="708"/>
      <c r="AX418" s="709"/>
      <c r="AY418" s="422"/>
      <c r="AZ418" s="730"/>
      <c r="BA418" s="730"/>
      <c r="BB418" s="422"/>
      <c r="BC418" s="730"/>
      <c r="BD418" s="708"/>
      <c r="BE418" s="709"/>
      <c r="BF418" s="710"/>
      <c r="BG418" s="710">
        <f t="shared" si="7"/>
        <v>0</v>
      </c>
      <c r="BH418" s="710">
        <f t="shared" si="8"/>
        <v>0</v>
      </c>
      <c r="BI418" s="710">
        <f t="shared" si="9"/>
        <v>0</v>
      </c>
      <c r="BJ418" s="710">
        <f t="shared" si="10"/>
        <v>0</v>
      </c>
      <c r="BK418" s="709" t="b">
        <f t="shared" si="11"/>
        <v>0</v>
      </c>
    </row>
    <row r="419" spans="1:63" ht="15.75" customHeight="1">
      <c r="A419" s="703" t="s">
        <v>10</v>
      </c>
      <c r="B419" s="703" t="s">
        <v>11</v>
      </c>
      <c r="C419" s="703" t="s">
        <v>12</v>
      </c>
      <c r="D419" s="703" t="s">
        <v>13</v>
      </c>
      <c r="E419" s="703" t="s">
        <v>28</v>
      </c>
      <c r="F419" s="703"/>
      <c r="G419" s="703" t="s">
        <v>1396</v>
      </c>
      <c r="H419" s="703"/>
      <c r="I419" s="703"/>
      <c r="J419" s="703" t="s">
        <v>1404</v>
      </c>
      <c r="K419" s="703"/>
      <c r="L419" s="703"/>
      <c r="M419" s="703" t="s">
        <v>396</v>
      </c>
      <c r="N419" s="703"/>
      <c r="O419" s="703" t="s">
        <v>15</v>
      </c>
      <c r="P419" s="703" t="s">
        <v>16</v>
      </c>
      <c r="Q419" s="703" t="s">
        <v>21</v>
      </c>
      <c r="R419" s="703" t="s">
        <v>3006</v>
      </c>
      <c r="S419" s="703"/>
      <c r="T419" s="703" t="s">
        <v>1405</v>
      </c>
      <c r="U419" s="703"/>
      <c r="V419" s="703" t="s">
        <v>22</v>
      </c>
      <c r="W419" s="703" t="s">
        <v>232</v>
      </c>
      <c r="X419" s="703" t="s">
        <v>1406</v>
      </c>
      <c r="Y419" s="704">
        <v>42341</v>
      </c>
      <c r="Z419" s="703"/>
      <c r="AA419" s="703" t="s">
        <v>4158</v>
      </c>
      <c r="AB419" s="703" t="s">
        <v>4159</v>
      </c>
      <c r="AC419" s="703"/>
      <c r="AD419" s="703" t="s">
        <v>4283</v>
      </c>
      <c r="AE419" s="703" t="s">
        <v>4283</v>
      </c>
      <c r="AF419" s="703" t="s">
        <v>4283</v>
      </c>
      <c r="AG419" s="703"/>
      <c r="AH419" s="703"/>
      <c r="AI419" s="705">
        <v>44935</v>
      </c>
      <c r="AJ419" s="703" t="s">
        <v>2297</v>
      </c>
      <c r="AK419" s="703"/>
      <c r="AL419" s="703"/>
      <c r="AM419" s="703"/>
      <c r="AN419" s="703"/>
      <c r="AO419" s="703"/>
      <c r="AP419" s="703"/>
      <c r="AQ419" s="703"/>
      <c r="AR419" s="703" t="s">
        <v>2306</v>
      </c>
      <c r="AS419" s="703">
        <v>2023</v>
      </c>
      <c r="AT419" s="706">
        <v>44951</v>
      </c>
      <c r="AU419" s="703" t="s">
        <v>2323</v>
      </c>
      <c r="AV419" s="707" t="s">
        <v>8996</v>
      </c>
      <c r="AW419" s="708"/>
      <c r="AX419" s="709"/>
      <c r="AY419" s="422"/>
      <c r="AZ419" s="730"/>
      <c r="BA419" s="730"/>
      <c r="BB419" s="422"/>
      <c r="BC419" s="730"/>
      <c r="BD419" s="708"/>
      <c r="BE419" s="709"/>
      <c r="BF419" s="710"/>
      <c r="BG419" s="710">
        <f t="shared" si="7"/>
        <v>0</v>
      </c>
      <c r="BH419" s="710">
        <f t="shared" si="8"/>
        <v>0</v>
      </c>
      <c r="BI419" s="710">
        <f t="shared" si="9"/>
        <v>0</v>
      </c>
      <c r="BJ419" s="710">
        <f t="shared" si="10"/>
        <v>0</v>
      </c>
      <c r="BK419" s="709" t="b">
        <f t="shared" si="11"/>
        <v>0</v>
      </c>
    </row>
    <row r="420" spans="1:63" ht="15.75" customHeight="1">
      <c r="A420" s="174" t="s">
        <v>10</v>
      </c>
      <c r="B420" s="63" t="s">
        <v>11</v>
      </c>
      <c r="C420" s="63" t="s">
        <v>146</v>
      </c>
      <c r="D420" s="63" t="s">
        <v>147</v>
      </c>
      <c r="E420" s="63" t="s">
        <v>123</v>
      </c>
      <c r="F420" s="63"/>
      <c r="G420" s="63" t="s">
        <v>2264</v>
      </c>
      <c r="H420" s="63"/>
      <c r="I420" s="63"/>
      <c r="J420" s="63" t="s">
        <v>1112</v>
      </c>
      <c r="K420" s="63"/>
      <c r="L420" s="63"/>
      <c r="M420" s="63" t="s">
        <v>1152</v>
      </c>
      <c r="N420" s="63" t="s">
        <v>5492</v>
      </c>
      <c r="O420" s="63" t="s">
        <v>15</v>
      </c>
      <c r="P420" s="63" t="s">
        <v>16</v>
      </c>
      <c r="Q420" s="63" t="s">
        <v>35</v>
      </c>
      <c r="R420" s="63" t="s">
        <v>84</v>
      </c>
      <c r="S420" s="63" t="s">
        <v>93</v>
      </c>
      <c r="T420" s="63"/>
      <c r="U420" s="63"/>
      <c r="V420" s="63" t="s">
        <v>4213</v>
      </c>
      <c r="W420" s="63" t="s">
        <v>94</v>
      </c>
      <c r="X420" s="63">
        <v>907021069</v>
      </c>
      <c r="Y420" s="429">
        <v>45288</v>
      </c>
      <c r="Z420" s="430">
        <v>47116</v>
      </c>
      <c r="AA420" s="63" t="s">
        <v>4158</v>
      </c>
      <c r="AB420" s="63" t="s">
        <v>4159</v>
      </c>
      <c r="AC420" s="63"/>
      <c r="AD420" s="63" t="s">
        <v>4283</v>
      </c>
      <c r="AE420" s="63" t="s">
        <v>4283</v>
      </c>
      <c r="AF420" s="63" t="s">
        <v>4283</v>
      </c>
      <c r="AG420" s="174"/>
      <c r="AH420" s="174"/>
      <c r="AI420" s="174"/>
      <c r="AJ420" s="174"/>
      <c r="AK420" s="174"/>
      <c r="AL420" s="174"/>
      <c r="AM420" s="174"/>
      <c r="AN420" s="174"/>
      <c r="AO420" s="174"/>
      <c r="AP420" s="174"/>
      <c r="AQ420" s="174"/>
      <c r="AR420" s="174" t="s">
        <v>2319</v>
      </c>
      <c r="AS420" s="174">
        <v>2024</v>
      </c>
      <c r="AT420" s="415">
        <v>45458</v>
      </c>
      <c r="AU420" s="174" t="s">
        <v>1351</v>
      </c>
      <c r="AV420" s="419" t="s">
        <v>9351</v>
      </c>
      <c r="AW420" s="424"/>
      <c r="AX420" s="462"/>
      <c r="AY420" s="422"/>
      <c r="AZ420" s="530"/>
      <c r="BA420" s="530"/>
      <c r="BB420" s="422"/>
      <c r="BC420" s="530"/>
      <c r="BD420" s="424"/>
      <c r="BE420" s="462"/>
      <c r="BF420" s="429">
        <v>39969</v>
      </c>
      <c r="BG420" s="426">
        <f t="shared" si="7"/>
        <v>0</v>
      </c>
      <c r="BH420" s="426">
        <f t="shared" si="8"/>
        <v>0</v>
      </c>
      <c r="BI420" s="426">
        <f t="shared" si="9"/>
        <v>0</v>
      </c>
      <c r="BJ420" s="426">
        <f t="shared" si="10"/>
        <v>0</v>
      </c>
      <c r="BK420" s="425" t="b">
        <f t="shared" si="11"/>
        <v>0</v>
      </c>
    </row>
    <row r="421" spans="1:63" ht="15.75" customHeight="1">
      <c r="A421" s="174" t="s">
        <v>10</v>
      </c>
      <c r="B421" s="63" t="s">
        <v>11</v>
      </c>
      <c r="C421" s="63" t="s">
        <v>146</v>
      </c>
      <c r="D421" s="63" t="s">
        <v>147</v>
      </c>
      <c r="E421" s="63" t="s">
        <v>123</v>
      </c>
      <c r="F421" s="63"/>
      <c r="G421" s="63" t="s">
        <v>2264</v>
      </c>
      <c r="H421" s="63"/>
      <c r="I421" s="63"/>
      <c r="J421" s="63" t="s">
        <v>1112</v>
      </c>
      <c r="K421" s="63"/>
      <c r="L421" s="63"/>
      <c r="M421" s="63" t="s">
        <v>1152</v>
      </c>
      <c r="N421" s="63" t="s">
        <v>5492</v>
      </c>
      <c r="O421" s="63" t="s">
        <v>15</v>
      </c>
      <c r="P421" s="63" t="s">
        <v>16</v>
      </c>
      <c r="Q421" s="63" t="s">
        <v>35</v>
      </c>
      <c r="R421" s="63" t="s">
        <v>84</v>
      </c>
      <c r="S421" s="63" t="s">
        <v>85</v>
      </c>
      <c r="T421" s="63"/>
      <c r="U421" s="63"/>
      <c r="V421" s="63" t="s">
        <v>4164</v>
      </c>
      <c r="W421" s="63" t="s">
        <v>94</v>
      </c>
      <c r="X421" s="63">
        <v>907022062</v>
      </c>
      <c r="Y421" s="429">
        <v>45288</v>
      </c>
      <c r="Z421" s="430">
        <v>47116</v>
      </c>
      <c r="AA421" s="63" t="s">
        <v>4158</v>
      </c>
      <c r="AB421" s="63" t="s">
        <v>4159</v>
      </c>
      <c r="AC421" s="63" t="s">
        <v>5574</v>
      </c>
      <c r="AD421" s="63" t="s">
        <v>4283</v>
      </c>
      <c r="AE421" s="63" t="s">
        <v>4283</v>
      </c>
      <c r="AF421" s="63" t="s">
        <v>4283</v>
      </c>
      <c r="AG421" s="174"/>
      <c r="AH421" s="174"/>
      <c r="AI421" s="174"/>
      <c r="AJ421" s="174"/>
      <c r="AK421" s="174"/>
      <c r="AL421" s="174"/>
      <c r="AM421" s="174"/>
      <c r="AN421" s="174"/>
      <c r="AO421" s="174"/>
      <c r="AP421" s="174"/>
      <c r="AQ421" s="174"/>
      <c r="AR421" s="174" t="s">
        <v>2319</v>
      </c>
      <c r="AS421" s="174">
        <v>2024</v>
      </c>
      <c r="AT421" s="415">
        <v>45458</v>
      </c>
      <c r="AU421" s="174" t="s">
        <v>1351</v>
      </c>
      <c r="AV421" s="419" t="s">
        <v>9352</v>
      </c>
      <c r="AW421" s="424"/>
      <c r="AX421" s="462"/>
      <c r="AY421" s="422"/>
      <c r="AZ421" s="530"/>
      <c r="BA421" s="530"/>
      <c r="BB421" s="422"/>
      <c r="BC421" s="530"/>
      <c r="BD421" s="424"/>
      <c r="BE421" s="462"/>
      <c r="BF421" s="429">
        <v>39969</v>
      </c>
      <c r="BG421" s="426">
        <f t="shared" si="7"/>
        <v>0</v>
      </c>
      <c r="BH421" s="426">
        <f t="shared" si="8"/>
        <v>0</v>
      </c>
      <c r="BI421" s="426">
        <f t="shared" si="9"/>
        <v>0</v>
      </c>
      <c r="BJ421" s="426">
        <f t="shared" si="10"/>
        <v>0</v>
      </c>
      <c r="BK421" s="425" t="b">
        <f t="shared" si="11"/>
        <v>0</v>
      </c>
    </row>
    <row r="422" spans="1:63" ht="15.75" customHeight="1">
      <c r="A422" s="174" t="s">
        <v>10</v>
      </c>
      <c r="B422" s="63" t="s">
        <v>11</v>
      </c>
      <c r="C422" s="63" t="s">
        <v>146</v>
      </c>
      <c r="D422" s="63" t="s">
        <v>147</v>
      </c>
      <c r="E422" s="63" t="s">
        <v>123</v>
      </c>
      <c r="F422" s="63"/>
      <c r="G422" s="63" t="s">
        <v>2264</v>
      </c>
      <c r="H422" s="63"/>
      <c r="I422" s="63"/>
      <c r="J422" s="63" t="s">
        <v>1112</v>
      </c>
      <c r="K422" s="63"/>
      <c r="L422" s="63"/>
      <c r="M422" s="63" t="s">
        <v>1152</v>
      </c>
      <c r="N422" s="63" t="s">
        <v>5492</v>
      </c>
      <c r="O422" s="63" t="s">
        <v>15</v>
      </c>
      <c r="P422" s="63" t="s">
        <v>16</v>
      </c>
      <c r="Q422" s="63" t="s">
        <v>35</v>
      </c>
      <c r="R422" s="63" t="s">
        <v>84</v>
      </c>
      <c r="S422" s="63" t="s">
        <v>268</v>
      </c>
      <c r="T422" s="63"/>
      <c r="U422" s="63"/>
      <c r="V422" s="63" t="s">
        <v>4164</v>
      </c>
      <c r="W422" s="63" t="s">
        <v>235</v>
      </c>
      <c r="X422" s="63">
        <v>907023063</v>
      </c>
      <c r="Y422" s="429">
        <v>45288</v>
      </c>
      <c r="Z422" s="430">
        <v>47116</v>
      </c>
      <c r="AA422" s="63" t="s">
        <v>4158</v>
      </c>
      <c r="AB422" s="63" t="s">
        <v>4159</v>
      </c>
      <c r="AC422" s="63"/>
      <c r="AD422" s="63" t="s">
        <v>4283</v>
      </c>
      <c r="AE422" s="63" t="s">
        <v>4283</v>
      </c>
      <c r="AF422" s="63" t="s">
        <v>4283</v>
      </c>
      <c r="AG422" s="174"/>
      <c r="AH422" s="174"/>
      <c r="AI422" s="174"/>
      <c r="AJ422" s="174"/>
      <c r="AK422" s="174"/>
      <c r="AL422" s="174"/>
      <c r="AM422" s="174"/>
      <c r="AN422" s="174"/>
      <c r="AO422" s="174"/>
      <c r="AP422" s="174"/>
      <c r="AQ422" s="174"/>
      <c r="AR422" s="174" t="s">
        <v>2319</v>
      </c>
      <c r="AS422" s="174">
        <v>2024</v>
      </c>
      <c r="AT422" s="415">
        <v>45458</v>
      </c>
      <c r="AU422" s="174" t="s">
        <v>1351</v>
      </c>
      <c r="AV422" s="419" t="s">
        <v>9353</v>
      </c>
      <c r="AW422" s="424"/>
      <c r="AX422" s="462"/>
      <c r="AY422" s="422"/>
      <c r="AZ422" s="530"/>
      <c r="BA422" s="530"/>
      <c r="BB422" s="422"/>
      <c r="BC422" s="530"/>
      <c r="BD422" s="424"/>
      <c r="BE422" s="462"/>
      <c r="BF422" s="429">
        <v>39969</v>
      </c>
      <c r="BG422" s="426">
        <f t="shared" si="7"/>
        <v>0</v>
      </c>
      <c r="BH422" s="426">
        <f t="shared" si="8"/>
        <v>0</v>
      </c>
      <c r="BI422" s="426">
        <f t="shared" si="9"/>
        <v>0</v>
      </c>
      <c r="BJ422" s="426">
        <f t="shared" si="10"/>
        <v>0</v>
      </c>
      <c r="BK422" s="425" t="b">
        <f t="shared" si="11"/>
        <v>0</v>
      </c>
    </row>
    <row r="423" spans="1:63" ht="15.75" customHeight="1">
      <c r="A423" s="174" t="s">
        <v>10</v>
      </c>
      <c r="B423" s="63" t="s">
        <v>11</v>
      </c>
      <c r="C423" s="63" t="s">
        <v>146</v>
      </c>
      <c r="D423" s="63" t="s">
        <v>147</v>
      </c>
      <c r="E423" s="63" t="s">
        <v>123</v>
      </c>
      <c r="F423" s="63"/>
      <c r="G423" s="63" t="s">
        <v>2264</v>
      </c>
      <c r="H423" s="63"/>
      <c r="I423" s="63"/>
      <c r="J423" s="63" t="s">
        <v>1112</v>
      </c>
      <c r="K423" s="63"/>
      <c r="L423" s="63"/>
      <c r="M423" s="63" t="s">
        <v>1152</v>
      </c>
      <c r="N423" s="63" t="s">
        <v>5492</v>
      </c>
      <c r="O423" s="63" t="s">
        <v>15</v>
      </c>
      <c r="P423" s="63" t="s">
        <v>16</v>
      </c>
      <c r="Q423" s="63" t="s">
        <v>35</v>
      </c>
      <c r="R423" s="63" t="s">
        <v>84</v>
      </c>
      <c r="S423" s="63" t="s">
        <v>550</v>
      </c>
      <c r="T423" s="63"/>
      <c r="U423" s="63"/>
      <c r="V423" s="63" t="s">
        <v>4164</v>
      </c>
      <c r="W423" s="63" t="s">
        <v>94</v>
      </c>
      <c r="X423" s="63">
        <v>907022064</v>
      </c>
      <c r="Y423" s="429">
        <v>45288</v>
      </c>
      <c r="Z423" s="430">
        <v>45655</v>
      </c>
      <c r="AA423" s="63" t="s">
        <v>4158</v>
      </c>
      <c r="AB423" s="63" t="s">
        <v>4168</v>
      </c>
      <c r="AC423" s="63" t="s">
        <v>5575</v>
      </c>
      <c r="AD423" s="63" t="s">
        <v>4283</v>
      </c>
      <c r="AE423" s="63" t="s">
        <v>4283</v>
      </c>
      <c r="AF423" s="63" t="s">
        <v>4283</v>
      </c>
      <c r="AG423" s="174"/>
      <c r="AH423" s="174"/>
      <c r="AI423" s="174"/>
      <c r="AJ423" s="174"/>
      <c r="AK423" s="174"/>
      <c r="AL423" s="174"/>
      <c r="AM423" s="174"/>
      <c r="AN423" s="174"/>
      <c r="AO423" s="174"/>
      <c r="AP423" s="174"/>
      <c r="AQ423" s="174"/>
      <c r="AR423" s="174" t="s">
        <v>2319</v>
      </c>
      <c r="AS423" s="174">
        <v>2024</v>
      </c>
      <c r="AT423" s="415">
        <v>45458</v>
      </c>
      <c r="AU423" s="174" t="s">
        <v>1351</v>
      </c>
      <c r="AV423" s="437" t="s">
        <v>5473</v>
      </c>
      <c r="AW423" s="424"/>
      <c r="AX423" s="462"/>
      <c r="AY423" s="422"/>
      <c r="AZ423" s="530"/>
      <c r="BA423" s="530"/>
      <c r="BB423" s="422"/>
      <c r="BC423" s="530"/>
      <c r="BD423" s="424"/>
      <c r="BE423" s="462"/>
      <c r="BF423" s="426"/>
      <c r="BG423" s="426">
        <f t="shared" si="7"/>
        <v>0</v>
      </c>
      <c r="BH423" s="426">
        <f t="shared" si="8"/>
        <v>0</v>
      </c>
      <c r="BI423" s="426">
        <f t="shared" si="9"/>
        <v>0</v>
      </c>
      <c r="BJ423" s="426">
        <f t="shared" si="10"/>
        <v>0</v>
      </c>
      <c r="BK423" s="425" t="b">
        <f t="shared" si="11"/>
        <v>0</v>
      </c>
    </row>
    <row r="424" spans="1:63" ht="15.75" customHeight="1">
      <c r="A424" s="703" t="s">
        <v>10</v>
      </c>
      <c r="B424" s="703" t="s">
        <v>11</v>
      </c>
      <c r="C424" s="703" t="s">
        <v>146</v>
      </c>
      <c r="D424" s="703" t="s">
        <v>147</v>
      </c>
      <c r="E424" s="703" t="s">
        <v>123</v>
      </c>
      <c r="F424" s="703"/>
      <c r="G424" s="703" t="s">
        <v>2264</v>
      </c>
      <c r="H424" s="703"/>
      <c r="I424" s="703"/>
      <c r="J424" s="703" t="s">
        <v>1112</v>
      </c>
      <c r="K424" s="703"/>
      <c r="L424" s="703"/>
      <c r="M424" s="703" t="s">
        <v>1152</v>
      </c>
      <c r="N424" s="703" t="s">
        <v>5492</v>
      </c>
      <c r="O424" s="703" t="s">
        <v>15</v>
      </c>
      <c r="P424" s="703" t="s">
        <v>16</v>
      </c>
      <c r="Q424" s="703" t="s">
        <v>35</v>
      </c>
      <c r="R424" s="703" t="s">
        <v>84</v>
      </c>
      <c r="S424" s="703" t="s">
        <v>1156</v>
      </c>
      <c r="T424" s="703"/>
      <c r="U424" s="703"/>
      <c r="V424" s="703" t="s">
        <v>4157</v>
      </c>
      <c r="W424" s="703" t="s">
        <v>1157</v>
      </c>
      <c r="X424" s="703">
        <v>907023072</v>
      </c>
      <c r="Y424" s="704">
        <v>45014</v>
      </c>
      <c r="Z424" s="705">
        <v>46842</v>
      </c>
      <c r="AA424" s="703" t="s">
        <v>4158</v>
      </c>
      <c r="AB424" s="703" t="s">
        <v>4159</v>
      </c>
      <c r="AC424" s="703"/>
      <c r="AD424" s="703" t="s">
        <v>4283</v>
      </c>
      <c r="AE424" s="703" t="s">
        <v>4283</v>
      </c>
      <c r="AF424" s="703" t="s">
        <v>4283</v>
      </c>
      <c r="AG424" s="703"/>
      <c r="AH424" s="703"/>
      <c r="AI424" s="705">
        <v>45436</v>
      </c>
      <c r="AJ424" s="703" t="s">
        <v>8685</v>
      </c>
      <c r="AK424" s="703"/>
      <c r="AL424" s="703"/>
      <c r="AM424" s="703"/>
      <c r="AN424" s="703"/>
      <c r="AO424" s="703"/>
      <c r="AP424" s="703"/>
      <c r="AQ424" s="703"/>
      <c r="AR424" s="703" t="s">
        <v>2317</v>
      </c>
      <c r="AS424" s="703">
        <v>2024</v>
      </c>
      <c r="AT424" s="706">
        <v>45436</v>
      </c>
      <c r="AU424" s="703" t="s">
        <v>2323</v>
      </c>
      <c r="AV424" s="707"/>
      <c r="AW424" s="713"/>
      <c r="AX424" s="709"/>
      <c r="AY424" s="714"/>
      <c r="AZ424" s="730"/>
      <c r="BA424" s="730"/>
      <c r="BB424" s="714"/>
      <c r="BC424" s="730"/>
      <c r="BD424" s="713"/>
      <c r="BE424" s="709"/>
      <c r="BF424" s="704">
        <v>39969</v>
      </c>
      <c r="BG424" s="710">
        <f t="shared" si="7"/>
        <v>0</v>
      </c>
      <c r="BH424" s="710">
        <f t="shared" si="8"/>
        <v>0</v>
      </c>
      <c r="BI424" s="710">
        <f t="shared" si="9"/>
        <v>0</v>
      </c>
      <c r="BJ424" s="710">
        <f t="shared" si="10"/>
        <v>0</v>
      </c>
      <c r="BK424" s="709" t="b">
        <f t="shared" si="11"/>
        <v>0</v>
      </c>
    </row>
    <row r="425" spans="1:63" ht="15.75" customHeight="1">
      <c r="A425" s="174" t="s">
        <v>10</v>
      </c>
      <c r="B425" s="63" t="s">
        <v>11</v>
      </c>
      <c r="C425" s="63" t="s">
        <v>146</v>
      </c>
      <c r="D425" s="63" t="s">
        <v>147</v>
      </c>
      <c r="E425" s="63" t="s">
        <v>123</v>
      </c>
      <c r="F425" s="63"/>
      <c r="G425" s="63" t="s">
        <v>2264</v>
      </c>
      <c r="H425" s="63"/>
      <c r="I425" s="63"/>
      <c r="J425" s="63" t="s">
        <v>1112</v>
      </c>
      <c r="K425" s="63"/>
      <c r="L425" s="63"/>
      <c r="M425" s="63" t="s">
        <v>1152</v>
      </c>
      <c r="N425" s="63" t="s">
        <v>5492</v>
      </c>
      <c r="O425" s="63" t="s">
        <v>15</v>
      </c>
      <c r="P425" s="63" t="s">
        <v>16</v>
      </c>
      <c r="Q425" s="63" t="s">
        <v>35</v>
      </c>
      <c r="R425" s="63" t="s">
        <v>84</v>
      </c>
      <c r="S425" s="63" t="s">
        <v>545</v>
      </c>
      <c r="T425" s="63"/>
      <c r="U425" s="63"/>
      <c r="V425" s="63" t="s">
        <v>4164</v>
      </c>
      <c r="W425" s="63" t="s">
        <v>94</v>
      </c>
      <c r="X425" s="63">
        <v>907022065</v>
      </c>
      <c r="Y425" s="429">
        <v>45288</v>
      </c>
      <c r="Z425" s="430">
        <v>47116</v>
      </c>
      <c r="AA425" s="63" t="s">
        <v>4158</v>
      </c>
      <c r="AB425" s="63" t="s">
        <v>4168</v>
      </c>
      <c r="AC425" s="63" t="s">
        <v>5577</v>
      </c>
      <c r="AD425" s="63" t="s">
        <v>4283</v>
      </c>
      <c r="AE425" s="63" t="s">
        <v>4283</v>
      </c>
      <c r="AF425" s="63" t="s">
        <v>4283</v>
      </c>
      <c r="AG425" s="174"/>
      <c r="AH425" s="174"/>
      <c r="AI425" s="174"/>
      <c r="AJ425" s="174"/>
      <c r="AK425" s="174"/>
      <c r="AL425" s="174"/>
      <c r="AM425" s="174"/>
      <c r="AN425" s="174"/>
      <c r="AO425" s="174"/>
      <c r="AP425" s="174"/>
      <c r="AQ425" s="174"/>
      <c r="AR425" s="174" t="s">
        <v>2319</v>
      </c>
      <c r="AS425" s="174">
        <v>2024</v>
      </c>
      <c r="AT425" s="415">
        <v>45458</v>
      </c>
      <c r="AU425" s="174" t="s">
        <v>1351</v>
      </c>
      <c r="AV425" s="437" t="s">
        <v>5473</v>
      </c>
      <c r="AW425" s="424"/>
      <c r="AX425" s="462"/>
      <c r="AY425" s="422"/>
      <c r="AZ425" s="530"/>
      <c r="BA425" s="530"/>
      <c r="BB425" s="422"/>
      <c r="BC425" s="530"/>
      <c r="BD425" s="424"/>
      <c r="BE425" s="462"/>
      <c r="BF425" s="426"/>
      <c r="BG425" s="426">
        <f t="shared" si="7"/>
        <v>0</v>
      </c>
      <c r="BH425" s="426">
        <f t="shared" si="8"/>
        <v>0</v>
      </c>
      <c r="BI425" s="426">
        <f t="shared" si="9"/>
        <v>0</v>
      </c>
      <c r="BJ425" s="426">
        <f t="shared" si="10"/>
        <v>0</v>
      </c>
      <c r="BK425" s="425" t="b">
        <f t="shared" si="11"/>
        <v>0</v>
      </c>
    </row>
    <row r="426" spans="1:63" ht="15.75" customHeight="1">
      <c r="A426" s="703" t="s">
        <v>10</v>
      </c>
      <c r="B426" s="703" t="s">
        <v>11</v>
      </c>
      <c r="C426" s="703" t="s">
        <v>146</v>
      </c>
      <c r="D426" s="703" t="s">
        <v>147</v>
      </c>
      <c r="E426" s="703" t="s">
        <v>123</v>
      </c>
      <c r="F426" s="703"/>
      <c r="G426" s="703" t="s">
        <v>2264</v>
      </c>
      <c r="H426" s="703"/>
      <c r="I426" s="703"/>
      <c r="J426" s="703" t="s">
        <v>1112</v>
      </c>
      <c r="K426" s="703"/>
      <c r="L426" s="703"/>
      <c r="M426" s="703" t="s">
        <v>1152</v>
      </c>
      <c r="N426" s="703" t="s">
        <v>5492</v>
      </c>
      <c r="O426" s="703" t="s">
        <v>15</v>
      </c>
      <c r="P426" s="703" t="s">
        <v>16</v>
      </c>
      <c r="Q426" s="703" t="s">
        <v>35</v>
      </c>
      <c r="R426" s="703" t="s">
        <v>84</v>
      </c>
      <c r="S426" s="703" t="s">
        <v>547</v>
      </c>
      <c r="T426" s="703"/>
      <c r="U426" s="703"/>
      <c r="V426" s="703" t="s">
        <v>4164</v>
      </c>
      <c r="W426" s="703" t="s">
        <v>1161</v>
      </c>
      <c r="X426" s="703">
        <v>907022067</v>
      </c>
      <c r="Y426" s="704">
        <v>45014</v>
      </c>
      <c r="Z426" s="705">
        <v>46842</v>
      </c>
      <c r="AA426" s="703" t="s">
        <v>4158</v>
      </c>
      <c r="AB426" s="703" t="s">
        <v>4159</v>
      </c>
      <c r="AC426" s="703"/>
      <c r="AD426" s="703" t="s">
        <v>4283</v>
      </c>
      <c r="AE426" s="703" t="s">
        <v>4283</v>
      </c>
      <c r="AF426" s="703" t="s">
        <v>4283</v>
      </c>
      <c r="AG426" s="703"/>
      <c r="AH426" s="703"/>
      <c r="AI426" s="705">
        <v>45436</v>
      </c>
      <c r="AJ426" s="703" t="s">
        <v>8685</v>
      </c>
      <c r="AK426" s="703"/>
      <c r="AL426" s="703"/>
      <c r="AM426" s="703"/>
      <c r="AN426" s="703"/>
      <c r="AO426" s="703"/>
      <c r="AP426" s="703"/>
      <c r="AQ426" s="703"/>
      <c r="AR426" s="703" t="s">
        <v>2317</v>
      </c>
      <c r="AS426" s="703">
        <v>2024</v>
      </c>
      <c r="AT426" s="706">
        <v>45436</v>
      </c>
      <c r="AU426" s="703" t="s">
        <v>2323</v>
      </c>
      <c r="AV426" s="707"/>
      <c r="AW426" s="713"/>
      <c r="AX426" s="709"/>
      <c r="AY426" s="714"/>
      <c r="AZ426" s="730"/>
      <c r="BA426" s="730"/>
      <c r="BB426" s="714"/>
      <c r="BC426" s="730"/>
      <c r="BD426" s="713"/>
      <c r="BE426" s="709"/>
      <c r="BF426" s="704">
        <v>39969</v>
      </c>
      <c r="BG426" s="710">
        <f t="shared" si="7"/>
        <v>0</v>
      </c>
      <c r="BH426" s="710">
        <f t="shared" si="8"/>
        <v>0</v>
      </c>
      <c r="BI426" s="710">
        <f t="shared" si="9"/>
        <v>0</v>
      </c>
      <c r="BJ426" s="710">
        <f t="shared" si="10"/>
        <v>0</v>
      </c>
      <c r="BK426" s="709" t="b">
        <f t="shared" si="11"/>
        <v>0</v>
      </c>
    </row>
    <row r="427" spans="1:63" ht="15.75" customHeight="1">
      <c r="A427" s="174" t="s">
        <v>10</v>
      </c>
      <c r="B427" s="63" t="s">
        <v>11</v>
      </c>
      <c r="C427" s="63" t="s">
        <v>146</v>
      </c>
      <c r="D427" s="63" t="s">
        <v>147</v>
      </c>
      <c r="E427" s="63" t="s">
        <v>123</v>
      </c>
      <c r="F427" s="63"/>
      <c r="G427" s="63" t="s">
        <v>2264</v>
      </c>
      <c r="H427" s="63"/>
      <c r="I427" s="63"/>
      <c r="J427" s="63" t="s">
        <v>1112</v>
      </c>
      <c r="K427" s="63"/>
      <c r="L427" s="63"/>
      <c r="M427" s="63" t="s">
        <v>1152</v>
      </c>
      <c r="N427" s="63" t="s">
        <v>5492</v>
      </c>
      <c r="O427" s="63" t="s">
        <v>15</v>
      </c>
      <c r="P427" s="63" t="s">
        <v>16</v>
      </c>
      <c r="Q427" s="63" t="s">
        <v>35</v>
      </c>
      <c r="R427" s="63" t="s">
        <v>84</v>
      </c>
      <c r="S427" s="63" t="s">
        <v>2585</v>
      </c>
      <c r="T427" s="63"/>
      <c r="U427" s="63"/>
      <c r="V427" s="63" t="s">
        <v>4213</v>
      </c>
      <c r="W427" s="63" t="s">
        <v>109</v>
      </c>
      <c r="X427" s="63">
        <v>907021074</v>
      </c>
      <c r="Y427" s="429">
        <v>45014</v>
      </c>
      <c r="Z427" s="430">
        <v>46842</v>
      </c>
      <c r="AA427" s="63" t="s">
        <v>4158</v>
      </c>
      <c r="AB427" s="63" t="s">
        <v>4159</v>
      </c>
      <c r="AC427" s="63"/>
      <c r="AD427" s="63" t="s">
        <v>4283</v>
      </c>
      <c r="AE427" s="63" t="s">
        <v>4283</v>
      </c>
      <c r="AF427" s="63" t="s">
        <v>4283</v>
      </c>
      <c r="AG427" s="174"/>
      <c r="AH427" s="174"/>
      <c r="AI427" s="418">
        <v>45448</v>
      </c>
      <c r="AJ427" s="174" t="s">
        <v>8685</v>
      </c>
      <c r="AK427" s="174"/>
      <c r="AL427" s="174"/>
      <c r="AM427" s="174"/>
      <c r="AN427" s="174"/>
      <c r="AO427" s="174"/>
      <c r="AP427" s="174"/>
      <c r="AQ427" s="174"/>
      <c r="AR427" s="174" t="s">
        <v>2319</v>
      </c>
      <c r="AS427" s="174">
        <v>2024</v>
      </c>
      <c r="AT427" s="415">
        <v>45448</v>
      </c>
      <c r="AU427" s="174" t="s">
        <v>2323</v>
      </c>
      <c r="AV427" s="419"/>
      <c r="AW427" s="424"/>
      <c r="AX427" s="462"/>
      <c r="AY427" s="422"/>
      <c r="AZ427" s="530"/>
      <c r="BA427" s="530"/>
      <c r="BB427" s="422"/>
      <c r="BC427" s="530"/>
      <c r="BD427" s="424"/>
      <c r="BE427" s="462"/>
      <c r="BF427" s="429">
        <v>39969</v>
      </c>
      <c r="BG427" s="426">
        <f t="shared" si="7"/>
        <v>0</v>
      </c>
      <c r="BH427" s="426">
        <f t="shared" si="8"/>
        <v>0</v>
      </c>
      <c r="BI427" s="426">
        <f t="shared" si="9"/>
        <v>0</v>
      </c>
      <c r="BJ427" s="426">
        <f t="shared" si="10"/>
        <v>0</v>
      </c>
      <c r="BK427" s="425" t="b">
        <f t="shared" si="11"/>
        <v>0</v>
      </c>
    </row>
    <row r="428" spans="1:63" ht="15.75" customHeight="1">
      <c r="A428" s="174" t="s">
        <v>10</v>
      </c>
      <c r="B428" s="63" t="s">
        <v>11</v>
      </c>
      <c r="C428" s="63" t="s">
        <v>146</v>
      </c>
      <c r="D428" s="63" t="s">
        <v>147</v>
      </c>
      <c r="E428" s="63" t="s">
        <v>123</v>
      </c>
      <c r="F428" s="63"/>
      <c r="G428" s="63" t="s">
        <v>2264</v>
      </c>
      <c r="H428" s="63"/>
      <c r="I428" s="63"/>
      <c r="J428" s="63" t="s">
        <v>1112</v>
      </c>
      <c r="K428" s="63"/>
      <c r="L428" s="63"/>
      <c r="M428" s="63" t="s">
        <v>1152</v>
      </c>
      <c r="N428" s="63" t="s">
        <v>5492</v>
      </c>
      <c r="O428" s="63" t="s">
        <v>15</v>
      </c>
      <c r="P428" s="63" t="s">
        <v>16</v>
      </c>
      <c r="Q428" s="63" t="s">
        <v>35</v>
      </c>
      <c r="R428" s="63" t="s">
        <v>84</v>
      </c>
      <c r="S428" s="63" t="s">
        <v>1778</v>
      </c>
      <c r="T428" s="63"/>
      <c r="U428" s="63"/>
      <c r="V428" s="63" t="s">
        <v>4164</v>
      </c>
      <c r="W428" s="63" t="s">
        <v>1162</v>
      </c>
      <c r="X428" s="63">
        <v>907022066</v>
      </c>
      <c r="Y428" s="429">
        <v>45288</v>
      </c>
      <c r="Z428" s="430">
        <v>47116</v>
      </c>
      <c r="AA428" s="63" t="s">
        <v>4158</v>
      </c>
      <c r="AB428" s="63" t="s">
        <v>4159</v>
      </c>
      <c r="AC428" s="63"/>
      <c r="AD428" s="63" t="s">
        <v>4283</v>
      </c>
      <c r="AE428" s="63" t="s">
        <v>4283</v>
      </c>
      <c r="AF428" s="63" t="s">
        <v>4283</v>
      </c>
      <c r="AG428" s="174"/>
      <c r="AH428" s="174"/>
      <c r="AI428" s="174"/>
      <c r="AJ428" s="174"/>
      <c r="AK428" s="174"/>
      <c r="AL428" s="174"/>
      <c r="AM428" s="174"/>
      <c r="AN428" s="174"/>
      <c r="AO428" s="174"/>
      <c r="AP428" s="174"/>
      <c r="AQ428" s="174"/>
      <c r="AR428" s="174" t="s">
        <v>2319</v>
      </c>
      <c r="AS428" s="174">
        <v>2024</v>
      </c>
      <c r="AT428" s="415">
        <v>45458</v>
      </c>
      <c r="AU428" s="174" t="s">
        <v>1351</v>
      </c>
      <c r="AV428" s="437" t="s">
        <v>5473</v>
      </c>
      <c r="AW428" s="424"/>
      <c r="AX428" s="462"/>
      <c r="AY428" s="422"/>
      <c r="AZ428" s="530"/>
      <c r="BA428" s="530"/>
      <c r="BB428" s="422"/>
      <c r="BC428" s="530"/>
      <c r="BD428" s="424"/>
      <c r="BE428" s="462"/>
      <c r="BF428" s="426"/>
      <c r="BG428" s="426">
        <f t="shared" si="7"/>
        <v>0</v>
      </c>
      <c r="BH428" s="426">
        <f t="shared" si="8"/>
        <v>0</v>
      </c>
      <c r="BI428" s="426">
        <f t="shared" si="9"/>
        <v>0</v>
      </c>
      <c r="BJ428" s="426">
        <f t="shared" si="10"/>
        <v>0</v>
      </c>
      <c r="BK428" s="425" t="b">
        <f t="shared" si="11"/>
        <v>0</v>
      </c>
    </row>
    <row r="429" spans="1:63" ht="15.75" customHeight="1">
      <c r="A429" s="174" t="s">
        <v>10</v>
      </c>
      <c r="B429" s="63" t="s">
        <v>11</v>
      </c>
      <c r="C429" s="63" t="s">
        <v>146</v>
      </c>
      <c r="D429" s="63" t="s">
        <v>147</v>
      </c>
      <c r="E429" s="63" t="s">
        <v>123</v>
      </c>
      <c r="F429" s="63"/>
      <c r="G429" s="63" t="s">
        <v>2264</v>
      </c>
      <c r="H429" s="63"/>
      <c r="I429" s="63"/>
      <c r="J429" s="63" t="s">
        <v>1112</v>
      </c>
      <c r="K429" s="63"/>
      <c r="L429" s="63"/>
      <c r="M429" s="63" t="s">
        <v>1152</v>
      </c>
      <c r="N429" s="63" t="s">
        <v>5492</v>
      </c>
      <c r="O429" s="63" t="s">
        <v>15</v>
      </c>
      <c r="P429" s="63" t="s">
        <v>16</v>
      </c>
      <c r="Q429" s="63" t="s">
        <v>35</v>
      </c>
      <c r="R429" s="63" t="s">
        <v>143</v>
      </c>
      <c r="S429" s="63" t="s">
        <v>144</v>
      </c>
      <c r="T429" s="63"/>
      <c r="U429" s="63"/>
      <c r="V429" s="63" t="s">
        <v>4164</v>
      </c>
      <c r="W429" s="63" t="s">
        <v>778</v>
      </c>
      <c r="X429" s="63" t="s">
        <v>1163</v>
      </c>
      <c r="Y429" s="429">
        <v>45288</v>
      </c>
      <c r="Z429" s="430">
        <v>47116</v>
      </c>
      <c r="AA429" s="63" t="s">
        <v>4158</v>
      </c>
      <c r="AB429" s="63" t="s">
        <v>4168</v>
      </c>
      <c r="AC429" s="63" t="s">
        <v>5578</v>
      </c>
      <c r="AD429" s="63" t="s">
        <v>4283</v>
      </c>
      <c r="AE429" s="63" t="s">
        <v>4283</v>
      </c>
      <c r="AF429" s="63" t="s">
        <v>4283</v>
      </c>
      <c r="AG429" s="174"/>
      <c r="AH429" s="174"/>
      <c r="AI429" s="174"/>
      <c r="AJ429" s="174"/>
      <c r="AK429" s="174"/>
      <c r="AL429" s="174"/>
      <c r="AM429" s="174"/>
      <c r="AN429" s="174"/>
      <c r="AO429" s="174"/>
      <c r="AP429" s="174"/>
      <c r="AQ429" s="174"/>
      <c r="AR429" s="174" t="s">
        <v>2319</v>
      </c>
      <c r="AS429" s="174">
        <v>2024</v>
      </c>
      <c r="AT429" s="415">
        <v>45458</v>
      </c>
      <c r="AU429" s="174" t="s">
        <v>1351</v>
      </c>
      <c r="AV429" s="419" t="s">
        <v>9354</v>
      </c>
      <c r="AW429" s="424"/>
      <c r="AX429" s="462"/>
      <c r="AY429" s="422"/>
      <c r="AZ429" s="530"/>
      <c r="BA429" s="530"/>
      <c r="BB429" s="422"/>
      <c r="BC429" s="530"/>
      <c r="BD429" s="424"/>
      <c r="BE429" s="462"/>
      <c r="BF429" s="429">
        <v>42727</v>
      </c>
      <c r="BG429" s="426">
        <f t="shared" si="7"/>
        <v>0</v>
      </c>
      <c r="BH429" s="426">
        <f t="shared" si="8"/>
        <v>0</v>
      </c>
      <c r="BI429" s="426">
        <f t="shared" si="9"/>
        <v>0</v>
      </c>
      <c r="BJ429" s="426">
        <f t="shared" si="10"/>
        <v>0</v>
      </c>
      <c r="BK429" s="425" t="b">
        <f t="shared" si="11"/>
        <v>0</v>
      </c>
    </row>
    <row r="430" spans="1:63" ht="15.75" customHeight="1">
      <c r="A430" s="174" t="s">
        <v>10</v>
      </c>
      <c r="B430" s="63" t="s">
        <v>11</v>
      </c>
      <c r="C430" s="63" t="s">
        <v>509</v>
      </c>
      <c r="D430" s="63" t="s">
        <v>551</v>
      </c>
      <c r="E430" s="63" t="s">
        <v>30</v>
      </c>
      <c r="F430" s="63"/>
      <c r="G430" s="63" t="s">
        <v>1164</v>
      </c>
      <c r="H430" s="63"/>
      <c r="I430" s="63"/>
      <c r="J430" s="63" t="s">
        <v>1165</v>
      </c>
      <c r="K430" s="63"/>
      <c r="L430" s="63"/>
      <c r="M430" s="63" t="s">
        <v>1166</v>
      </c>
      <c r="N430" s="63"/>
      <c r="O430" s="63" t="s">
        <v>15</v>
      </c>
      <c r="P430" s="63" t="s">
        <v>16</v>
      </c>
      <c r="Q430" s="63" t="s">
        <v>35</v>
      </c>
      <c r="R430" s="63" t="s">
        <v>8666</v>
      </c>
      <c r="S430" s="63" t="s">
        <v>33</v>
      </c>
      <c r="T430" s="63"/>
      <c r="U430" s="63"/>
      <c r="V430" s="63" t="s">
        <v>4164</v>
      </c>
      <c r="W430" s="63" t="s">
        <v>34</v>
      </c>
      <c r="X430" s="63" t="s">
        <v>1167</v>
      </c>
      <c r="Y430" s="429">
        <v>45017</v>
      </c>
      <c r="Z430" s="430">
        <v>46845</v>
      </c>
      <c r="AA430" s="63" t="s">
        <v>4158</v>
      </c>
      <c r="AB430" s="63" t="s">
        <v>4159</v>
      </c>
      <c r="AC430" s="63"/>
      <c r="AD430" s="63" t="s">
        <v>5582</v>
      </c>
      <c r="AE430" s="63" t="s">
        <v>5583</v>
      </c>
      <c r="AF430" s="429">
        <v>44110</v>
      </c>
      <c r="AG430" s="174"/>
      <c r="AH430" s="174"/>
      <c r="AI430" s="174"/>
      <c r="AJ430" s="174"/>
      <c r="AK430" s="174"/>
      <c r="AL430" s="174"/>
      <c r="AM430" s="174"/>
      <c r="AN430" s="174"/>
      <c r="AO430" s="174"/>
      <c r="AP430" s="174"/>
      <c r="AQ430" s="174"/>
      <c r="AR430" s="174" t="s">
        <v>2315</v>
      </c>
      <c r="AS430" s="174">
        <v>2023</v>
      </c>
      <c r="AT430" s="415">
        <v>45033</v>
      </c>
      <c r="AU430" s="174" t="s">
        <v>1351</v>
      </c>
      <c r="AV430" s="419" t="s">
        <v>9355</v>
      </c>
      <c r="AW430" s="424"/>
      <c r="AX430" s="462"/>
      <c r="AY430" s="422"/>
      <c r="AZ430" s="530"/>
      <c r="BA430" s="530"/>
      <c r="BB430" s="422"/>
      <c r="BC430" s="530"/>
      <c r="BD430" s="424"/>
      <c r="BE430" s="462">
        <v>1</v>
      </c>
      <c r="BF430" s="429">
        <v>42978</v>
      </c>
      <c r="BG430" s="426">
        <f t="shared" si="7"/>
        <v>0</v>
      </c>
      <c r="BH430" s="426">
        <f t="shared" si="8"/>
        <v>0</v>
      </c>
      <c r="BI430" s="426">
        <f t="shared" si="9"/>
        <v>0</v>
      </c>
      <c r="BJ430" s="426">
        <f t="shared" si="10"/>
        <v>0</v>
      </c>
      <c r="BK430" s="425" t="b">
        <f t="shared" si="11"/>
        <v>0</v>
      </c>
    </row>
    <row r="431" spans="1:63" ht="15.75" customHeight="1">
      <c r="A431" s="174" t="s">
        <v>10</v>
      </c>
      <c r="B431" s="63" t="s">
        <v>11</v>
      </c>
      <c r="C431" s="63" t="s">
        <v>509</v>
      </c>
      <c r="D431" s="63" t="s">
        <v>551</v>
      </c>
      <c r="E431" s="63" t="s">
        <v>30</v>
      </c>
      <c r="F431" s="63"/>
      <c r="G431" s="63" t="s">
        <v>1164</v>
      </c>
      <c r="H431" s="63"/>
      <c r="I431" s="63"/>
      <c r="J431" s="63" t="s">
        <v>1165</v>
      </c>
      <c r="K431" s="63"/>
      <c r="L431" s="63"/>
      <c r="M431" s="63" t="s">
        <v>1166</v>
      </c>
      <c r="N431" s="63"/>
      <c r="O431" s="63" t="s">
        <v>15</v>
      </c>
      <c r="P431" s="63" t="s">
        <v>16</v>
      </c>
      <c r="Q431" s="63" t="s">
        <v>35</v>
      </c>
      <c r="R431" s="63" t="s">
        <v>8666</v>
      </c>
      <c r="S431" s="63" t="s">
        <v>47</v>
      </c>
      <c r="T431" s="63"/>
      <c r="U431" s="63"/>
      <c r="V431" s="63" t="s">
        <v>4164</v>
      </c>
      <c r="W431" s="63" t="s">
        <v>78</v>
      </c>
      <c r="X431" s="63" t="s">
        <v>1168</v>
      </c>
      <c r="Y431" s="429">
        <v>45017</v>
      </c>
      <c r="Z431" s="430">
        <v>46845</v>
      </c>
      <c r="AA431" s="63" t="s">
        <v>4158</v>
      </c>
      <c r="AB431" s="63" t="s">
        <v>4159</v>
      </c>
      <c r="AC431" s="63"/>
      <c r="AD431" s="63" t="s">
        <v>5584</v>
      </c>
      <c r="AE431" s="63" t="s">
        <v>5585</v>
      </c>
      <c r="AF431" s="552">
        <v>43943</v>
      </c>
      <c r="AG431" s="174"/>
      <c r="AH431" s="174"/>
      <c r="AI431" s="174"/>
      <c r="AJ431" s="174"/>
      <c r="AK431" s="174"/>
      <c r="AL431" s="174"/>
      <c r="AM431" s="174"/>
      <c r="AN431" s="174"/>
      <c r="AO431" s="174"/>
      <c r="AP431" s="174"/>
      <c r="AQ431" s="174"/>
      <c r="AR431" s="174" t="s">
        <v>2315</v>
      </c>
      <c r="AS431" s="174">
        <v>2023</v>
      </c>
      <c r="AT431" s="415">
        <v>45033</v>
      </c>
      <c r="AU431" s="174" t="s">
        <v>1351</v>
      </c>
      <c r="AV431" s="419" t="s">
        <v>9356</v>
      </c>
      <c r="AW431" s="424"/>
      <c r="AX431" s="462"/>
      <c r="AY431" s="422"/>
      <c r="AZ431" s="530"/>
      <c r="BA431" s="530"/>
      <c r="BB431" s="422"/>
      <c r="BC431" s="530"/>
      <c r="BD431" s="424"/>
      <c r="BE431" s="462"/>
      <c r="BF431" s="429">
        <v>43046</v>
      </c>
      <c r="BG431" s="426">
        <f t="shared" si="7"/>
        <v>0</v>
      </c>
      <c r="BH431" s="426">
        <f t="shared" si="8"/>
        <v>0</v>
      </c>
      <c r="BI431" s="426">
        <f t="shared" si="9"/>
        <v>0</v>
      </c>
      <c r="BJ431" s="426">
        <f t="shared" si="10"/>
        <v>0</v>
      </c>
      <c r="BK431" s="425" t="b">
        <f t="shared" si="11"/>
        <v>0</v>
      </c>
    </row>
    <row r="432" spans="1:63" ht="15.75" customHeight="1">
      <c r="A432" s="174" t="s">
        <v>10</v>
      </c>
      <c r="B432" s="63" t="s">
        <v>11</v>
      </c>
      <c r="C432" s="63" t="s">
        <v>310</v>
      </c>
      <c r="D432" s="63" t="s">
        <v>13</v>
      </c>
      <c r="E432" s="63" t="s">
        <v>3756</v>
      </c>
      <c r="F432" s="63"/>
      <c r="G432" s="63" t="s">
        <v>1169</v>
      </c>
      <c r="H432" s="63"/>
      <c r="I432" s="63"/>
      <c r="J432" s="63" t="s">
        <v>1170</v>
      </c>
      <c r="K432" s="63"/>
      <c r="L432" s="63"/>
      <c r="M432" s="63" t="s">
        <v>1171</v>
      </c>
      <c r="N432" s="63"/>
      <c r="O432" s="63" t="s">
        <v>15</v>
      </c>
      <c r="P432" s="63" t="s">
        <v>525</v>
      </c>
      <c r="Q432" s="63" t="s">
        <v>35</v>
      </c>
      <c r="R432" s="63" t="s">
        <v>117</v>
      </c>
      <c r="S432" s="63" t="s">
        <v>118</v>
      </c>
      <c r="T432" s="63"/>
      <c r="U432" s="63"/>
      <c r="V432" s="63" t="s">
        <v>4164</v>
      </c>
      <c r="W432" s="63" t="s">
        <v>1172</v>
      </c>
      <c r="X432" s="63">
        <v>807022067</v>
      </c>
      <c r="Y432" s="429">
        <v>39671</v>
      </c>
      <c r="Z432" s="63"/>
      <c r="AA432" s="63" t="s">
        <v>4158</v>
      </c>
      <c r="AB432" s="63" t="s">
        <v>4159</v>
      </c>
      <c r="AC432" s="63"/>
      <c r="AD432" s="63" t="s">
        <v>4283</v>
      </c>
      <c r="AE432" s="63" t="s">
        <v>4283</v>
      </c>
      <c r="AF432" s="63" t="s">
        <v>4283</v>
      </c>
      <c r="AG432" s="174"/>
      <c r="AH432" s="174"/>
      <c r="AI432" s="174"/>
      <c r="AJ432" s="174"/>
      <c r="AK432" s="174" t="s">
        <v>118</v>
      </c>
      <c r="AL432" s="174" t="s">
        <v>5588</v>
      </c>
      <c r="AM432" s="174" t="s">
        <v>1172</v>
      </c>
      <c r="AN432" s="418">
        <v>45443</v>
      </c>
      <c r="AO432" s="418">
        <v>47270</v>
      </c>
      <c r="AP432" s="174"/>
      <c r="AQ432" s="174"/>
      <c r="AR432" s="174" t="s">
        <v>2319</v>
      </c>
      <c r="AS432" s="174">
        <v>2024</v>
      </c>
      <c r="AT432" s="415">
        <v>45450</v>
      </c>
      <c r="AU432" s="174" t="s">
        <v>1351</v>
      </c>
      <c r="AV432" s="437" t="s">
        <v>5589</v>
      </c>
      <c r="AW432" s="424"/>
      <c r="AX432" s="462"/>
      <c r="AY432" s="422"/>
      <c r="AZ432" s="530"/>
      <c r="BA432" s="530"/>
      <c r="BB432" s="422"/>
      <c r="BC432" s="530"/>
      <c r="BD432" s="424"/>
      <c r="BE432" s="462">
        <v>1</v>
      </c>
      <c r="BF432" s="426"/>
      <c r="BG432" s="426">
        <f t="shared" si="7"/>
        <v>0</v>
      </c>
      <c r="BH432" s="426">
        <f t="shared" si="8"/>
        <v>0</v>
      </c>
      <c r="BI432" s="426">
        <f t="shared" si="9"/>
        <v>0</v>
      </c>
      <c r="BJ432" s="426">
        <f t="shared" si="10"/>
        <v>0</v>
      </c>
      <c r="BK432" s="425" t="b">
        <f t="shared" si="11"/>
        <v>0</v>
      </c>
    </row>
    <row r="433" spans="1:63" ht="15.75" customHeight="1">
      <c r="A433" s="174" t="s">
        <v>10</v>
      </c>
      <c r="B433" s="63" t="s">
        <v>11</v>
      </c>
      <c r="C433" s="63" t="s">
        <v>28</v>
      </c>
      <c r="D433" s="63" t="s">
        <v>1594</v>
      </c>
      <c r="E433" s="63" t="s">
        <v>50</v>
      </c>
      <c r="F433" s="63"/>
      <c r="G433" s="63" t="s">
        <v>1595</v>
      </c>
      <c r="H433" s="63"/>
      <c r="I433" s="63"/>
      <c r="J433" s="63" t="s">
        <v>1596</v>
      </c>
      <c r="K433" s="63"/>
      <c r="L433" s="63"/>
      <c r="M433" s="63">
        <v>9955518689</v>
      </c>
      <c r="N433" s="63" t="s">
        <v>5591</v>
      </c>
      <c r="O433" s="63" t="s">
        <v>15</v>
      </c>
      <c r="P433" s="63" t="s">
        <v>16</v>
      </c>
      <c r="Q433" s="63" t="s">
        <v>35</v>
      </c>
      <c r="R433" s="63" t="s">
        <v>107</v>
      </c>
      <c r="S433" s="174" t="s">
        <v>199</v>
      </c>
      <c r="T433" s="174"/>
      <c r="U433" s="174"/>
      <c r="V433" s="63" t="s">
        <v>4164</v>
      </c>
      <c r="W433" s="174" t="s">
        <v>1597</v>
      </c>
      <c r="X433" s="174" t="s">
        <v>1598</v>
      </c>
      <c r="Y433" s="415">
        <v>45019</v>
      </c>
      <c r="Z433" s="415">
        <v>46847</v>
      </c>
      <c r="AA433" s="63" t="s">
        <v>4158</v>
      </c>
      <c r="AB433" s="63" t="s">
        <v>4159</v>
      </c>
      <c r="AC433" s="63"/>
      <c r="AD433" s="174" t="s">
        <v>5592</v>
      </c>
      <c r="AE433" s="174" t="s">
        <v>5593</v>
      </c>
      <c r="AF433" s="556">
        <v>45551</v>
      </c>
      <c r="AG433" s="174"/>
      <c r="AH433" s="174"/>
      <c r="AI433" s="174"/>
      <c r="AJ433" s="174"/>
      <c r="AK433" s="174"/>
      <c r="AL433" s="174"/>
      <c r="AM433" s="174"/>
      <c r="AN433" s="174"/>
      <c r="AO433" s="174"/>
      <c r="AP433" s="174"/>
      <c r="AQ433" s="174"/>
      <c r="AR433" s="174" t="s">
        <v>2315</v>
      </c>
      <c r="AS433" s="174">
        <v>2023</v>
      </c>
      <c r="AT433" s="415">
        <v>45042</v>
      </c>
      <c r="AU433" s="174" t="s">
        <v>1351</v>
      </c>
      <c r="AV433" s="419" t="s">
        <v>9357</v>
      </c>
      <c r="AW433" s="424"/>
      <c r="AX433" s="462"/>
      <c r="AY433" s="422"/>
      <c r="AZ433" s="530"/>
      <c r="BA433" s="530"/>
      <c r="BB433" s="422"/>
      <c r="BC433" s="530"/>
      <c r="BD433" s="424"/>
      <c r="BE433" s="462"/>
      <c r="BF433" s="429">
        <v>44511</v>
      </c>
      <c r="BG433" s="426">
        <f t="shared" si="7"/>
        <v>0</v>
      </c>
      <c r="BH433" s="426">
        <f t="shared" si="8"/>
        <v>0</v>
      </c>
      <c r="BI433" s="426">
        <f t="shared" si="9"/>
        <v>0</v>
      </c>
      <c r="BJ433" s="426">
        <f t="shared" si="10"/>
        <v>0</v>
      </c>
      <c r="BK433" s="425" t="b">
        <f t="shared" si="11"/>
        <v>0</v>
      </c>
    </row>
    <row r="434" spans="1:63" ht="15.75" customHeight="1">
      <c r="A434" s="174" t="s">
        <v>10</v>
      </c>
      <c r="B434" s="63" t="s">
        <v>11</v>
      </c>
      <c r="C434" s="63" t="s">
        <v>28</v>
      </c>
      <c r="D434" s="63" t="s">
        <v>1594</v>
      </c>
      <c r="E434" s="63" t="s">
        <v>50</v>
      </c>
      <c r="F434" s="63"/>
      <c r="G434" s="63" t="s">
        <v>1595</v>
      </c>
      <c r="H434" s="63"/>
      <c r="I434" s="63"/>
      <c r="J434" s="63" t="s">
        <v>1596</v>
      </c>
      <c r="K434" s="63"/>
      <c r="L434" s="63"/>
      <c r="M434" s="63">
        <v>9955518689</v>
      </c>
      <c r="N434" s="63" t="s">
        <v>5591</v>
      </c>
      <c r="O434" s="63" t="s">
        <v>15</v>
      </c>
      <c r="P434" s="63" t="s">
        <v>16</v>
      </c>
      <c r="Q434" s="63" t="s">
        <v>35</v>
      </c>
      <c r="R434" s="63" t="s">
        <v>107</v>
      </c>
      <c r="S434" s="174" t="s">
        <v>492</v>
      </c>
      <c r="T434" s="174"/>
      <c r="U434" s="174"/>
      <c r="V434" s="63" t="s">
        <v>4164</v>
      </c>
      <c r="W434" s="174" t="s">
        <v>1599</v>
      </c>
      <c r="X434" s="174" t="s">
        <v>1600</v>
      </c>
      <c r="Y434" s="415">
        <v>45019</v>
      </c>
      <c r="Z434" s="415">
        <v>46847</v>
      </c>
      <c r="AA434" s="63" t="s">
        <v>4158</v>
      </c>
      <c r="AB434" s="63" t="s">
        <v>4159</v>
      </c>
      <c r="AC434" s="63"/>
      <c r="AD434" s="174" t="s">
        <v>5594</v>
      </c>
      <c r="AE434" s="174" t="s">
        <v>5595</v>
      </c>
      <c r="AF434" s="535">
        <v>45509</v>
      </c>
      <c r="AG434" s="174"/>
      <c r="AH434" s="174"/>
      <c r="AI434" s="174"/>
      <c r="AJ434" s="174"/>
      <c r="AK434" s="174"/>
      <c r="AL434" s="174"/>
      <c r="AM434" s="174"/>
      <c r="AN434" s="174"/>
      <c r="AO434" s="174"/>
      <c r="AP434" s="174"/>
      <c r="AQ434" s="174"/>
      <c r="AR434" s="174" t="s">
        <v>2315</v>
      </c>
      <c r="AS434" s="174">
        <v>2023</v>
      </c>
      <c r="AT434" s="415">
        <v>45042</v>
      </c>
      <c r="AU434" s="174" t="s">
        <v>1351</v>
      </c>
      <c r="AV434" s="419" t="s">
        <v>9358</v>
      </c>
      <c r="AW434" s="424"/>
      <c r="AX434" s="462"/>
      <c r="AY434" s="422"/>
      <c r="AZ434" s="530"/>
      <c r="BA434" s="530"/>
      <c r="BB434" s="422"/>
      <c r="BC434" s="530"/>
      <c r="BD434" s="424"/>
      <c r="BE434" s="462"/>
      <c r="BF434" s="429">
        <v>44511</v>
      </c>
      <c r="BG434" s="426">
        <f t="shared" si="7"/>
        <v>0</v>
      </c>
      <c r="BH434" s="426">
        <f t="shared" si="8"/>
        <v>0</v>
      </c>
      <c r="BI434" s="426">
        <f t="shared" si="9"/>
        <v>0</v>
      </c>
      <c r="BJ434" s="426">
        <f t="shared" si="10"/>
        <v>0</v>
      </c>
      <c r="BK434" s="425" t="b">
        <f t="shared" si="11"/>
        <v>0</v>
      </c>
    </row>
    <row r="435" spans="1:63" ht="15.75" customHeight="1">
      <c r="A435" s="174" t="s">
        <v>10</v>
      </c>
      <c r="B435" s="63" t="s">
        <v>11</v>
      </c>
      <c r="C435" s="63" t="s">
        <v>28</v>
      </c>
      <c r="D435" s="63" t="s">
        <v>1594</v>
      </c>
      <c r="E435" s="63" t="s">
        <v>50</v>
      </c>
      <c r="F435" s="63"/>
      <c r="G435" s="63" t="s">
        <v>1595</v>
      </c>
      <c r="H435" s="63"/>
      <c r="I435" s="63"/>
      <c r="J435" s="63" t="s">
        <v>1596</v>
      </c>
      <c r="K435" s="63"/>
      <c r="L435" s="63"/>
      <c r="M435" s="63">
        <v>9955518689</v>
      </c>
      <c r="N435" s="63" t="s">
        <v>5591</v>
      </c>
      <c r="O435" s="63" t="s">
        <v>15</v>
      </c>
      <c r="P435" s="63" t="s">
        <v>16</v>
      </c>
      <c r="Q435" s="63" t="s">
        <v>35</v>
      </c>
      <c r="R435" s="63" t="s">
        <v>107</v>
      </c>
      <c r="S435" s="63" t="s">
        <v>197</v>
      </c>
      <c r="T435" s="63"/>
      <c r="U435" s="63"/>
      <c r="V435" s="63" t="s">
        <v>4164</v>
      </c>
      <c r="W435" s="63" t="s">
        <v>1601</v>
      </c>
      <c r="X435" s="63" t="s">
        <v>1602</v>
      </c>
      <c r="Y435" s="415">
        <v>45019</v>
      </c>
      <c r="Z435" s="415">
        <v>46847</v>
      </c>
      <c r="AA435" s="63" t="s">
        <v>4158</v>
      </c>
      <c r="AB435" s="63" t="s">
        <v>4159</v>
      </c>
      <c r="AC435" s="63"/>
      <c r="AD435" s="63" t="s">
        <v>5596</v>
      </c>
      <c r="AE435" s="63" t="s">
        <v>5597</v>
      </c>
      <c r="AF435" s="464">
        <v>45438</v>
      </c>
      <c r="AG435" s="174"/>
      <c r="AH435" s="174"/>
      <c r="AI435" s="174"/>
      <c r="AJ435" s="174"/>
      <c r="AK435" s="174"/>
      <c r="AL435" s="174"/>
      <c r="AM435" s="174"/>
      <c r="AN435" s="174"/>
      <c r="AO435" s="174"/>
      <c r="AP435" s="174"/>
      <c r="AQ435" s="174"/>
      <c r="AR435" s="174" t="s">
        <v>2315</v>
      </c>
      <c r="AS435" s="174">
        <v>2023</v>
      </c>
      <c r="AT435" s="415">
        <v>45042</v>
      </c>
      <c r="AU435" s="174" t="s">
        <v>1351</v>
      </c>
      <c r="AV435" s="419" t="s">
        <v>9359</v>
      </c>
      <c r="AW435" s="424"/>
      <c r="AX435" s="462"/>
      <c r="AY435" s="422"/>
      <c r="AZ435" s="530"/>
      <c r="BA435" s="530"/>
      <c r="BB435" s="422"/>
      <c r="BC435" s="530"/>
      <c r="BD435" s="424"/>
      <c r="BE435" s="462">
        <v>1</v>
      </c>
      <c r="BF435" s="429">
        <v>44109</v>
      </c>
      <c r="BG435" s="426">
        <f t="shared" si="7"/>
        <v>0</v>
      </c>
      <c r="BH435" s="426">
        <f t="shared" si="8"/>
        <v>0</v>
      </c>
      <c r="BI435" s="426">
        <f t="shared" si="9"/>
        <v>0</v>
      </c>
      <c r="BJ435" s="426">
        <f t="shared" si="10"/>
        <v>0</v>
      </c>
      <c r="BK435" s="425" t="b">
        <f t="shared" si="11"/>
        <v>0</v>
      </c>
    </row>
    <row r="436" spans="1:63" ht="15.75" customHeight="1">
      <c r="A436" s="174" t="s">
        <v>10</v>
      </c>
      <c r="B436" s="63" t="s">
        <v>11</v>
      </c>
      <c r="C436" s="63" t="s">
        <v>28</v>
      </c>
      <c r="D436" s="63" t="s">
        <v>1594</v>
      </c>
      <c r="E436" s="63" t="s">
        <v>50</v>
      </c>
      <c r="F436" s="63"/>
      <c r="G436" s="63" t="s">
        <v>1595</v>
      </c>
      <c r="H436" s="63"/>
      <c r="I436" s="63"/>
      <c r="J436" s="63" t="s">
        <v>1596</v>
      </c>
      <c r="K436" s="63"/>
      <c r="L436" s="63"/>
      <c r="M436" s="63">
        <v>9955518689</v>
      </c>
      <c r="N436" s="63" t="s">
        <v>5591</v>
      </c>
      <c r="O436" s="63" t="s">
        <v>15</v>
      </c>
      <c r="P436" s="63" t="s">
        <v>16</v>
      </c>
      <c r="Q436" s="63" t="s">
        <v>35</v>
      </c>
      <c r="R436" s="63" t="s">
        <v>107</v>
      </c>
      <c r="S436" s="63" t="s">
        <v>191</v>
      </c>
      <c r="T436" s="63"/>
      <c r="U436" s="63"/>
      <c r="V436" s="63" t="s">
        <v>4164</v>
      </c>
      <c r="W436" s="63" t="s">
        <v>192</v>
      </c>
      <c r="X436" s="63" t="s">
        <v>1603</v>
      </c>
      <c r="Y436" s="415">
        <v>45019</v>
      </c>
      <c r="Z436" s="415">
        <v>46847</v>
      </c>
      <c r="AA436" s="63" t="s">
        <v>4158</v>
      </c>
      <c r="AB436" s="63" t="s">
        <v>4159</v>
      </c>
      <c r="AC436" s="63"/>
      <c r="AD436" s="63" t="s">
        <v>5592</v>
      </c>
      <c r="AE436" s="63" t="s">
        <v>5598</v>
      </c>
      <c r="AF436" s="435">
        <v>45551</v>
      </c>
      <c r="AG436" s="174"/>
      <c r="AH436" s="174"/>
      <c r="AI436" s="174"/>
      <c r="AJ436" s="174"/>
      <c r="AK436" s="174"/>
      <c r="AL436" s="174"/>
      <c r="AM436" s="174"/>
      <c r="AN436" s="174"/>
      <c r="AO436" s="174"/>
      <c r="AP436" s="174"/>
      <c r="AQ436" s="174"/>
      <c r="AR436" s="174" t="s">
        <v>2315</v>
      </c>
      <c r="AS436" s="174">
        <v>2023</v>
      </c>
      <c r="AT436" s="415">
        <v>45042</v>
      </c>
      <c r="AU436" s="174" t="s">
        <v>1351</v>
      </c>
      <c r="AV436" s="419" t="s">
        <v>9360</v>
      </c>
      <c r="AW436" s="424"/>
      <c r="AX436" s="462"/>
      <c r="AY436" s="422"/>
      <c r="AZ436" s="530"/>
      <c r="BA436" s="530"/>
      <c r="BB436" s="422"/>
      <c r="BC436" s="530"/>
      <c r="BD436" s="424"/>
      <c r="BE436" s="462"/>
      <c r="BF436" s="429">
        <v>44109</v>
      </c>
      <c r="BG436" s="426">
        <f t="shared" si="7"/>
        <v>0</v>
      </c>
      <c r="BH436" s="426">
        <f t="shared" si="8"/>
        <v>0</v>
      </c>
      <c r="BI436" s="426">
        <f t="shared" si="9"/>
        <v>0</v>
      </c>
      <c r="BJ436" s="426">
        <f t="shared" si="10"/>
        <v>0</v>
      </c>
      <c r="BK436" s="425" t="b">
        <f t="shared" si="11"/>
        <v>0</v>
      </c>
    </row>
    <row r="437" spans="1:63" ht="15.75" customHeight="1">
      <c r="A437" s="174" t="s">
        <v>10</v>
      </c>
      <c r="B437" s="63" t="s">
        <v>11</v>
      </c>
      <c r="C437" s="63" t="s">
        <v>12</v>
      </c>
      <c r="D437" s="63" t="s">
        <v>13</v>
      </c>
      <c r="E437" s="63" t="s">
        <v>3756</v>
      </c>
      <c r="F437" s="63"/>
      <c r="G437" s="63" t="s">
        <v>1617</v>
      </c>
      <c r="H437" s="63"/>
      <c r="I437" s="63"/>
      <c r="J437" s="63" t="s">
        <v>1618</v>
      </c>
      <c r="K437" s="63"/>
      <c r="L437" s="63"/>
      <c r="M437" s="432" t="s">
        <v>1619</v>
      </c>
      <c r="N437" s="63" t="s">
        <v>9361</v>
      </c>
      <c r="O437" s="63" t="s">
        <v>15</v>
      </c>
      <c r="P437" s="63" t="s">
        <v>16</v>
      </c>
      <c r="Q437" s="63" t="s">
        <v>21</v>
      </c>
      <c r="R437" s="63" t="s">
        <v>3006</v>
      </c>
      <c r="S437" s="63"/>
      <c r="T437" s="63" t="s">
        <v>376</v>
      </c>
      <c r="U437" s="63"/>
      <c r="V437" s="63" t="s">
        <v>22</v>
      </c>
      <c r="W437" s="63" t="s">
        <v>506</v>
      </c>
      <c r="X437" s="63" t="s">
        <v>1620</v>
      </c>
      <c r="Y437" s="429">
        <v>45349</v>
      </c>
      <c r="Z437" s="430">
        <v>47177</v>
      </c>
      <c r="AA437" s="63" t="s">
        <v>4158</v>
      </c>
      <c r="AB437" s="63" t="s">
        <v>4159</v>
      </c>
      <c r="AC437" s="63"/>
      <c r="AD437" s="63" t="s">
        <v>9362</v>
      </c>
      <c r="AE437" s="63" t="s">
        <v>9363</v>
      </c>
      <c r="AF437" s="63" t="s">
        <v>9364</v>
      </c>
      <c r="AG437" s="174"/>
      <c r="AH437" s="174"/>
      <c r="AI437" s="174"/>
      <c r="AJ437" s="174"/>
      <c r="AK437" s="174"/>
      <c r="AL437" s="174"/>
      <c r="AM437" s="174"/>
      <c r="AN437" s="174"/>
      <c r="AO437" s="174"/>
      <c r="AP437" s="174"/>
      <c r="AQ437" s="174"/>
      <c r="AR437" s="174" t="s">
        <v>2309</v>
      </c>
      <c r="AS437" s="174">
        <v>2024</v>
      </c>
      <c r="AT437" s="415">
        <v>45350</v>
      </c>
      <c r="AU437" s="174" t="s">
        <v>1351</v>
      </c>
      <c r="AV437" s="419" t="s">
        <v>5179</v>
      </c>
      <c r="AW437" s="424"/>
      <c r="AX437" s="462"/>
      <c r="AY437" s="422"/>
      <c r="AZ437" s="530"/>
      <c r="BA437" s="530"/>
      <c r="BB437" s="422"/>
      <c r="BC437" s="530"/>
      <c r="BD437" s="424"/>
      <c r="BE437" s="462">
        <v>1</v>
      </c>
      <c r="BF437" s="429">
        <v>42893</v>
      </c>
      <c r="BG437" s="426">
        <f t="shared" si="7"/>
        <v>0</v>
      </c>
      <c r="BH437" s="426">
        <f t="shared" si="8"/>
        <v>0</v>
      </c>
      <c r="BI437" s="426">
        <f t="shared" si="9"/>
        <v>0</v>
      </c>
      <c r="BJ437" s="426">
        <f t="shared" si="10"/>
        <v>0</v>
      </c>
      <c r="BK437" s="425" t="b">
        <f t="shared" si="11"/>
        <v>0</v>
      </c>
    </row>
    <row r="438" spans="1:63" ht="15.75" customHeight="1">
      <c r="A438" s="174" t="s">
        <v>10</v>
      </c>
      <c r="B438" s="63" t="s">
        <v>11</v>
      </c>
      <c r="C438" s="63" t="s">
        <v>509</v>
      </c>
      <c r="D438" s="63" t="s">
        <v>551</v>
      </c>
      <c r="E438" s="63" t="s">
        <v>30</v>
      </c>
      <c r="F438" s="63"/>
      <c r="G438" s="63" t="s">
        <v>1662</v>
      </c>
      <c r="H438" s="63"/>
      <c r="I438" s="63"/>
      <c r="J438" s="63" t="s">
        <v>1663</v>
      </c>
      <c r="K438" s="63"/>
      <c r="L438" s="63"/>
      <c r="M438" s="63" t="s">
        <v>1664</v>
      </c>
      <c r="N438" s="63" t="s">
        <v>5600</v>
      </c>
      <c r="O438" s="63" t="s">
        <v>15</v>
      </c>
      <c r="P438" s="63" t="s">
        <v>16</v>
      </c>
      <c r="Q438" s="63" t="s">
        <v>35</v>
      </c>
      <c r="R438" s="63" t="s">
        <v>8666</v>
      </c>
      <c r="S438" s="174" t="s">
        <v>36</v>
      </c>
      <c r="T438" s="174"/>
      <c r="U438" s="174"/>
      <c r="V438" s="63" t="s">
        <v>4164</v>
      </c>
      <c r="W438" s="174" t="s">
        <v>1665</v>
      </c>
      <c r="X438" s="174" t="s">
        <v>1666</v>
      </c>
      <c r="Y438" s="429">
        <v>45014</v>
      </c>
      <c r="Z438" s="430">
        <v>46842</v>
      </c>
      <c r="AA438" s="63" t="s">
        <v>4158</v>
      </c>
      <c r="AB438" s="63" t="s">
        <v>4159</v>
      </c>
      <c r="AC438" s="63"/>
      <c r="AD438" s="174" t="s">
        <v>5602</v>
      </c>
      <c r="AE438" s="174" t="s">
        <v>5603</v>
      </c>
      <c r="AF438" s="556">
        <v>46295</v>
      </c>
      <c r="AG438" s="174"/>
      <c r="AH438" s="174"/>
      <c r="AI438" s="174"/>
      <c r="AJ438" s="174"/>
      <c r="AK438" s="174"/>
      <c r="AL438" s="174"/>
      <c r="AM438" s="174"/>
      <c r="AN438" s="174"/>
      <c r="AO438" s="174"/>
      <c r="AP438" s="174"/>
      <c r="AQ438" s="174"/>
      <c r="AR438" s="174" t="s">
        <v>2315</v>
      </c>
      <c r="AS438" s="174">
        <v>2023</v>
      </c>
      <c r="AT438" s="415">
        <v>45029</v>
      </c>
      <c r="AU438" s="174" t="s">
        <v>1351</v>
      </c>
      <c r="AV438" s="419" t="s">
        <v>9365</v>
      </c>
      <c r="AW438" s="424"/>
      <c r="AX438" s="462"/>
      <c r="AY438" s="422"/>
      <c r="AZ438" s="530"/>
      <c r="BA438" s="530"/>
      <c r="BB438" s="422"/>
      <c r="BC438" s="530"/>
      <c r="BD438" s="424"/>
      <c r="BE438" s="462"/>
      <c r="BF438" s="429">
        <v>44526</v>
      </c>
      <c r="BG438" s="426">
        <f t="shared" si="7"/>
        <v>0</v>
      </c>
      <c r="BH438" s="426">
        <f t="shared" si="8"/>
        <v>0</v>
      </c>
      <c r="BI438" s="426">
        <f t="shared" si="9"/>
        <v>0</v>
      </c>
      <c r="BJ438" s="426">
        <f t="shared" si="10"/>
        <v>0</v>
      </c>
      <c r="BK438" s="425" t="b">
        <f t="shared" si="11"/>
        <v>0</v>
      </c>
    </row>
    <row r="439" spans="1:63" ht="15.75" customHeight="1">
      <c r="A439" s="174" t="s">
        <v>10</v>
      </c>
      <c r="B439" s="63" t="s">
        <v>11</v>
      </c>
      <c r="C439" s="63" t="s">
        <v>509</v>
      </c>
      <c r="D439" s="63" t="s">
        <v>551</v>
      </c>
      <c r="E439" s="63" t="s">
        <v>30</v>
      </c>
      <c r="F439" s="63"/>
      <c r="G439" s="63" t="s">
        <v>1662</v>
      </c>
      <c r="H439" s="63"/>
      <c r="I439" s="63"/>
      <c r="J439" s="63" t="s">
        <v>1663</v>
      </c>
      <c r="K439" s="63"/>
      <c r="L439" s="63"/>
      <c r="M439" s="63" t="s">
        <v>5604</v>
      </c>
      <c r="N439" s="63" t="s">
        <v>5600</v>
      </c>
      <c r="O439" s="63" t="s">
        <v>15</v>
      </c>
      <c r="P439" s="63" t="s">
        <v>16</v>
      </c>
      <c r="Q439" s="63" t="s">
        <v>35</v>
      </c>
      <c r="R439" s="63" t="s">
        <v>2230</v>
      </c>
      <c r="S439" s="63" t="s">
        <v>161</v>
      </c>
      <c r="T439" s="63"/>
      <c r="U439" s="63"/>
      <c r="V439" s="63" t="s">
        <v>4157</v>
      </c>
      <c r="W439" s="63" t="s">
        <v>162</v>
      </c>
      <c r="X439" s="63" t="s">
        <v>1667</v>
      </c>
      <c r="Y439" s="429">
        <v>45014</v>
      </c>
      <c r="Z439" s="430">
        <v>46842</v>
      </c>
      <c r="AA439" s="63" t="s">
        <v>4158</v>
      </c>
      <c r="AB439" s="63" t="s">
        <v>4159</v>
      </c>
      <c r="AC439" s="63"/>
      <c r="AD439" s="63" t="s">
        <v>5605</v>
      </c>
      <c r="AE439" s="63" t="s">
        <v>5606</v>
      </c>
      <c r="AF439" s="427">
        <v>45366</v>
      </c>
      <c r="AG439" s="174"/>
      <c r="AH439" s="174"/>
      <c r="AI439" s="174"/>
      <c r="AJ439" s="174"/>
      <c r="AK439" s="174"/>
      <c r="AL439" s="174"/>
      <c r="AM439" s="174"/>
      <c r="AN439" s="174"/>
      <c r="AO439" s="174"/>
      <c r="AP439" s="174"/>
      <c r="AQ439" s="174"/>
      <c r="AR439" s="174" t="s">
        <v>2315</v>
      </c>
      <c r="AS439" s="174">
        <v>2023</v>
      </c>
      <c r="AT439" s="415">
        <v>45029</v>
      </c>
      <c r="AU439" s="174" t="s">
        <v>1351</v>
      </c>
      <c r="AV439" s="419" t="s">
        <v>9366</v>
      </c>
      <c r="AW439" s="424"/>
      <c r="AX439" s="462"/>
      <c r="AY439" s="422"/>
      <c r="AZ439" s="530"/>
      <c r="BA439" s="530"/>
      <c r="BB439" s="422"/>
      <c r="BC439" s="530"/>
      <c r="BD439" s="424"/>
      <c r="BE439" s="462"/>
      <c r="BF439" s="429">
        <v>44204</v>
      </c>
      <c r="BG439" s="426">
        <f t="shared" si="7"/>
        <v>0</v>
      </c>
      <c r="BH439" s="426">
        <f t="shared" si="8"/>
        <v>0</v>
      </c>
      <c r="BI439" s="426">
        <f t="shared" si="9"/>
        <v>0</v>
      </c>
      <c r="BJ439" s="426">
        <f t="shared" si="10"/>
        <v>0</v>
      </c>
      <c r="BK439" s="425" t="b">
        <f t="shared" si="11"/>
        <v>0</v>
      </c>
    </row>
    <row r="440" spans="1:63" ht="15.75" customHeight="1">
      <c r="A440" s="174" t="s">
        <v>10</v>
      </c>
      <c r="B440" s="63" t="s">
        <v>11</v>
      </c>
      <c r="C440" s="63" t="s">
        <v>509</v>
      </c>
      <c r="D440" s="63" t="s">
        <v>551</v>
      </c>
      <c r="E440" s="63" t="s">
        <v>30</v>
      </c>
      <c r="F440" s="63"/>
      <c r="G440" s="63" t="s">
        <v>1662</v>
      </c>
      <c r="H440" s="63"/>
      <c r="I440" s="63"/>
      <c r="J440" s="63" t="s">
        <v>1663</v>
      </c>
      <c r="K440" s="63"/>
      <c r="L440" s="63"/>
      <c r="M440" s="63" t="s">
        <v>5607</v>
      </c>
      <c r="N440" s="63" t="s">
        <v>5600</v>
      </c>
      <c r="O440" s="63" t="s">
        <v>15</v>
      </c>
      <c r="P440" s="63" t="s">
        <v>16</v>
      </c>
      <c r="Q440" s="63" t="s">
        <v>35</v>
      </c>
      <c r="R440" s="63" t="s">
        <v>117</v>
      </c>
      <c r="S440" s="63" t="s">
        <v>200</v>
      </c>
      <c r="T440" s="63"/>
      <c r="U440" s="63"/>
      <c r="V440" s="63" t="s">
        <v>4164</v>
      </c>
      <c r="W440" s="63" t="s">
        <v>181</v>
      </c>
      <c r="X440" s="63" t="s">
        <v>1668</v>
      </c>
      <c r="Y440" s="429">
        <v>45014</v>
      </c>
      <c r="Z440" s="430">
        <v>46842</v>
      </c>
      <c r="AA440" s="63" t="s">
        <v>4158</v>
      </c>
      <c r="AB440" s="63" t="s">
        <v>4159</v>
      </c>
      <c r="AC440" s="63"/>
      <c r="AD440" s="63" t="s">
        <v>5602</v>
      </c>
      <c r="AE440" s="63" t="s">
        <v>5608</v>
      </c>
      <c r="AF440" s="435">
        <v>43948</v>
      </c>
      <c r="AG440" s="174"/>
      <c r="AH440" s="174"/>
      <c r="AI440" s="174"/>
      <c r="AJ440" s="174"/>
      <c r="AK440" s="174"/>
      <c r="AL440" s="174"/>
      <c r="AM440" s="174"/>
      <c r="AN440" s="174"/>
      <c r="AO440" s="174"/>
      <c r="AP440" s="174"/>
      <c r="AQ440" s="174"/>
      <c r="AR440" s="174" t="s">
        <v>2315</v>
      </c>
      <c r="AS440" s="174">
        <v>2023</v>
      </c>
      <c r="AT440" s="415">
        <v>45029</v>
      </c>
      <c r="AU440" s="174" t="s">
        <v>1351</v>
      </c>
      <c r="AV440" s="419" t="s">
        <v>9367</v>
      </c>
      <c r="AW440" s="424"/>
      <c r="AX440" s="462"/>
      <c r="AY440" s="422"/>
      <c r="AZ440" s="530"/>
      <c r="BA440" s="530"/>
      <c r="BB440" s="422"/>
      <c r="BC440" s="530"/>
      <c r="BD440" s="424"/>
      <c r="BE440" s="462">
        <v>1</v>
      </c>
      <c r="BF440" s="429">
        <v>43214</v>
      </c>
      <c r="BG440" s="426">
        <f t="shared" si="7"/>
        <v>0</v>
      </c>
      <c r="BH440" s="426">
        <f t="shared" si="8"/>
        <v>0</v>
      </c>
      <c r="BI440" s="426">
        <f t="shared" si="9"/>
        <v>0</v>
      </c>
      <c r="BJ440" s="426">
        <f t="shared" si="10"/>
        <v>0</v>
      </c>
      <c r="BK440" s="425" t="b">
        <f t="shared" si="11"/>
        <v>0</v>
      </c>
    </row>
    <row r="441" spans="1:63" ht="15.75" customHeight="1">
      <c r="A441" s="703" t="s">
        <v>10</v>
      </c>
      <c r="B441" s="703" t="s">
        <v>11</v>
      </c>
      <c r="C441" s="703" t="s">
        <v>509</v>
      </c>
      <c r="D441" s="703" t="s">
        <v>9368</v>
      </c>
      <c r="E441" s="703" t="s">
        <v>30</v>
      </c>
      <c r="F441" s="703"/>
      <c r="G441" s="703" t="s">
        <v>1662</v>
      </c>
      <c r="H441" s="703"/>
      <c r="I441" s="703"/>
      <c r="J441" s="703" t="s">
        <v>1663</v>
      </c>
      <c r="K441" s="703"/>
      <c r="L441" s="703"/>
      <c r="M441" s="703" t="s">
        <v>5607</v>
      </c>
      <c r="N441" s="703"/>
      <c r="O441" s="703" t="s">
        <v>15</v>
      </c>
      <c r="P441" s="703" t="s">
        <v>16</v>
      </c>
      <c r="Q441" s="703" t="s">
        <v>35</v>
      </c>
      <c r="R441" s="703" t="s">
        <v>117</v>
      </c>
      <c r="S441" s="703" t="s">
        <v>315</v>
      </c>
      <c r="T441" s="703"/>
      <c r="U441" s="703"/>
      <c r="V441" s="703" t="s">
        <v>4164</v>
      </c>
      <c r="W441" s="703" t="s">
        <v>235</v>
      </c>
      <c r="X441" s="703" t="s">
        <v>1669</v>
      </c>
      <c r="Y441" s="704">
        <v>43753</v>
      </c>
      <c r="Z441" s="703"/>
      <c r="AA441" s="731" t="s">
        <v>4646</v>
      </c>
      <c r="AB441" s="703" t="s">
        <v>4159</v>
      </c>
      <c r="AC441" s="703"/>
      <c r="AD441" s="703" t="s">
        <v>5602</v>
      </c>
      <c r="AE441" s="703" t="s">
        <v>9369</v>
      </c>
      <c r="AF441" s="712">
        <v>43948</v>
      </c>
      <c r="AG441" s="703"/>
      <c r="AH441" s="703"/>
      <c r="AI441" s="705">
        <v>45019</v>
      </c>
      <c r="AJ441" s="703"/>
      <c r="AK441" s="703"/>
      <c r="AL441" s="703"/>
      <c r="AM441" s="703"/>
      <c r="AN441" s="703"/>
      <c r="AO441" s="703"/>
      <c r="AP441" s="703"/>
      <c r="AQ441" s="703"/>
      <c r="AR441" s="703" t="s">
        <v>2319</v>
      </c>
      <c r="AS441" s="703">
        <v>2023</v>
      </c>
      <c r="AT441" s="706">
        <v>45107</v>
      </c>
      <c r="AU441" s="703" t="s">
        <v>2323</v>
      </c>
      <c r="AV441" s="707" t="s">
        <v>8961</v>
      </c>
      <c r="AW441" s="722"/>
      <c r="AX441" s="720"/>
      <c r="AY441" s="422"/>
      <c r="AZ441" s="733"/>
      <c r="BA441" s="733"/>
      <c r="BB441" s="422"/>
      <c r="BC441" s="733"/>
      <c r="BD441" s="722"/>
      <c r="BE441" s="720"/>
      <c r="BF441" s="710"/>
      <c r="BG441" s="710">
        <f t="shared" si="7"/>
        <v>0</v>
      </c>
      <c r="BH441" s="710">
        <f t="shared" si="8"/>
        <v>0</v>
      </c>
      <c r="BI441" s="710">
        <f t="shared" si="9"/>
        <v>0</v>
      </c>
      <c r="BJ441" s="710">
        <f t="shared" si="10"/>
        <v>0</v>
      </c>
      <c r="BK441" s="709" t="b">
        <f t="shared" si="11"/>
        <v>0</v>
      </c>
    </row>
    <row r="442" spans="1:63" ht="15.75" customHeight="1">
      <c r="A442" s="174" t="s">
        <v>10</v>
      </c>
      <c r="B442" s="63" t="s">
        <v>11</v>
      </c>
      <c r="C442" s="63" t="s">
        <v>509</v>
      </c>
      <c r="D442" s="63" t="s">
        <v>551</v>
      </c>
      <c r="E442" s="63" t="s">
        <v>30</v>
      </c>
      <c r="F442" s="63"/>
      <c r="G442" s="63" t="s">
        <v>1662</v>
      </c>
      <c r="H442" s="63"/>
      <c r="I442" s="63"/>
      <c r="J442" s="63" t="s">
        <v>1663</v>
      </c>
      <c r="K442" s="63"/>
      <c r="L442" s="63"/>
      <c r="M442" s="63" t="s">
        <v>5607</v>
      </c>
      <c r="N442" s="63" t="s">
        <v>5600</v>
      </c>
      <c r="O442" s="63" t="s">
        <v>15</v>
      </c>
      <c r="P442" s="63" t="s">
        <v>16</v>
      </c>
      <c r="Q442" s="63" t="s">
        <v>35</v>
      </c>
      <c r="R442" s="63" t="s">
        <v>2230</v>
      </c>
      <c r="S442" s="63" t="s">
        <v>8944</v>
      </c>
      <c r="T442" s="63"/>
      <c r="U442" s="63"/>
      <c r="V442" s="63" t="s">
        <v>4164</v>
      </c>
      <c r="W442" s="63" t="s">
        <v>1528</v>
      </c>
      <c r="X442" s="63" t="s">
        <v>1670</v>
      </c>
      <c r="Y442" s="429">
        <v>45014</v>
      </c>
      <c r="Z442" s="430">
        <v>46842</v>
      </c>
      <c r="AA442" s="63" t="s">
        <v>4158</v>
      </c>
      <c r="AB442" s="63" t="s">
        <v>4159</v>
      </c>
      <c r="AC442" s="63"/>
      <c r="AD442" s="63" t="s">
        <v>6193</v>
      </c>
      <c r="AE442" s="63" t="s">
        <v>9370</v>
      </c>
      <c r="AF442" s="464">
        <v>43596</v>
      </c>
      <c r="AG442" s="174"/>
      <c r="AH442" s="174"/>
      <c r="AI442" s="174"/>
      <c r="AJ442" s="174"/>
      <c r="AK442" s="174"/>
      <c r="AL442" s="174"/>
      <c r="AM442" s="174"/>
      <c r="AN442" s="174"/>
      <c r="AO442" s="174"/>
      <c r="AP442" s="174"/>
      <c r="AQ442" s="174"/>
      <c r="AR442" s="174" t="s">
        <v>2315</v>
      </c>
      <c r="AS442" s="174">
        <v>2023</v>
      </c>
      <c r="AT442" s="415">
        <v>45029</v>
      </c>
      <c r="AU442" s="174" t="s">
        <v>1351</v>
      </c>
      <c r="AV442" s="419" t="s">
        <v>9371</v>
      </c>
      <c r="AW442" s="439"/>
      <c r="AX442" s="551"/>
      <c r="AY442" s="422"/>
      <c r="AZ442" s="550"/>
      <c r="BA442" s="550"/>
      <c r="BB442" s="422"/>
      <c r="BC442" s="550"/>
      <c r="BD442" s="439"/>
      <c r="BE442" s="551"/>
      <c r="BF442" s="429">
        <v>43224</v>
      </c>
      <c r="BG442" s="426">
        <f t="shared" si="7"/>
        <v>0</v>
      </c>
      <c r="BH442" s="426">
        <f t="shared" si="8"/>
        <v>0</v>
      </c>
      <c r="BI442" s="426">
        <f t="shared" si="9"/>
        <v>0</v>
      </c>
      <c r="BJ442" s="426">
        <f t="shared" si="10"/>
        <v>0</v>
      </c>
      <c r="BK442" s="425" t="b">
        <f t="shared" si="11"/>
        <v>0</v>
      </c>
    </row>
    <row r="443" spans="1:63" ht="15.75" customHeight="1">
      <c r="A443" s="703" t="s">
        <v>10</v>
      </c>
      <c r="B443" s="703" t="s">
        <v>11</v>
      </c>
      <c r="C443" s="703" t="s">
        <v>509</v>
      </c>
      <c r="D443" s="703" t="s">
        <v>551</v>
      </c>
      <c r="E443" s="703" t="s">
        <v>30</v>
      </c>
      <c r="F443" s="703"/>
      <c r="G443" s="703" t="s">
        <v>1662</v>
      </c>
      <c r="H443" s="703"/>
      <c r="I443" s="703"/>
      <c r="J443" s="703" t="s">
        <v>1663</v>
      </c>
      <c r="K443" s="703"/>
      <c r="L443" s="703"/>
      <c r="M443" s="703" t="s">
        <v>5607</v>
      </c>
      <c r="N443" s="703" t="s">
        <v>5600</v>
      </c>
      <c r="O443" s="703" t="s">
        <v>15</v>
      </c>
      <c r="P443" s="703" t="s">
        <v>16</v>
      </c>
      <c r="Q443" s="703" t="s">
        <v>35</v>
      </c>
      <c r="R443" s="703" t="s">
        <v>2230</v>
      </c>
      <c r="S443" s="703" t="s">
        <v>9279</v>
      </c>
      <c r="T443" s="703"/>
      <c r="U443" s="703"/>
      <c r="V443" s="703" t="s">
        <v>4164</v>
      </c>
      <c r="W443" s="703" t="s">
        <v>1534</v>
      </c>
      <c r="X443" s="703" t="s">
        <v>1671</v>
      </c>
      <c r="Y443" s="704">
        <v>43214</v>
      </c>
      <c r="Z443" s="703"/>
      <c r="AA443" s="703" t="s">
        <v>4158</v>
      </c>
      <c r="AB443" s="703" t="s">
        <v>4159</v>
      </c>
      <c r="AC443" s="703"/>
      <c r="AD443" s="703" t="s">
        <v>9372</v>
      </c>
      <c r="AE443" s="703" t="s">
        <v>9373</v>
      </c>
      <c r="AF443" s="737">
        <v>43599</v>
      </c>
      <c r="AG443" s="703"/>
      <c r="AH443" s="703"/>
      <c r="AI443" s="705">
        <v>45356</v>
      </c>
      <c r="AJ443" s="703" t="s">
        <v>8675</v>
      </c>
      <c r="AK443" s="703"/>
      <c r="AL443" s="703"/>
      <c r="AM443" s="703"/>
      <c r="AN443" s="703"/>
      <c r="AO443" s="703"/>
      <c r="AP443" s="703"/>
      <c r="AQ443" s="703"/>
      <c r="AR443" s="703" t="s">
        <v>2312</v>
      </c>
      <c r="AS443" s="703">
        <v>2024</v>
      </c>
      <c r="AT443" s="706">
        <v>45356</v>
      </c>
      <c r="AU443" s="703" t="s">
        <v>1190</v>
      </c>
      <c r="AV443" s="707" t="s">
        <v>9374</v>
      </c>
      <c r="AW443" s="719"/>
      <c r="AX443" s="720"/>
      <c r="AY443" s="714"/>
      <c r="AZ443" s="733"/>
      <c r="BA443" s="733"/>
      <c r="BB443" s="714"/>
      <c r="BC443" s="733"/>
      <c r="BD443" s="719"/>
      <c r="BE443" s="720"/>
      <c r="BF443" s="710"/>
      <c r="BG443" s="710">
        <f t="shared" si="7"/>
        <v>0</v>
      </c>
      <c r="BH443" s="710">
        <f t="shared" si="8"/>
        <v>0</v>
      </c>
      <c r="BI443" s="710">
        <f t="shared" si="9"/>
        <v>0</v>
      </c>
      <c r="BJ443" s="710">
        <f t="shared" si="10"/>
        <v>0</v>
      </c>
      <c r="BK443" s="709" t="b">
        <f t="shared" si="11"/>
        <v>0</v>
      </c>
    </row>
    <row r="444" spans="1:63" ht="15.75" customHeight="1">
      <c r="A444" s="703" t="s">
        <v>10</v>
      </c>
      <c r="B444" s="703" t="s">
        <v>11</v>
      </c>
      <c r="C444" s="703" t="s">
        <v>12</v>
      </c>
      <c r="D444" s="703" t="s">
        <v>13</v>
      </c>
      <c r="E444" s="703" t="s">
        <v>28</v>
      </c>
      <c r="F444" s="703"/>
      <c r="G444" s="703" t="s">
        <v>1173</v>
      </c>
      <c r="H444" s="703"/>
      <c r="I444" s="703"/>
      <c r="J444" s="703" t="s">
        <v>1174</v>
      </c>
      <c r="K444" s="703"/>
      <c r="L444" s="703"/>
      <c r="M444" s="703" t="s">
        <v>1175</v>
      </c>
      <c r="N444" s="703"/>
      <c r="O444" s="703" t="s">
        <v>15</v>
      </c>
      <c r="P444" s="703" t="s">
        <v>16</v>
      </c>
      <c r="Q444" s="703" t="s">
        <v>21</v>
      </c>
      <c r="R444" s="703" t="s">
        <v>3006</v>
      </c>
      <c r="S444" s="703"/>
      <c r="T444" s="703" t="s">
        <v>1176</v>
      </c>
      <c r="U444" s="703"/>
      <c r="V444" s="703" t="s">
        <v>22</v>
      </c>
      <c r="W444" s="703" t="s">
        <v>235</v>
      </c>
      <c r="X444" s="703">
        <v>907020022</v>
      </c>
      <c r="Y444" s="704">
        <v>39923</v>
      </c>
      <c r="Z444" s="703"/>
      <c r="AA444" s="703" t="s">
        <v>4158</v>
      </c>
      <c r="AB444" s="703" t="s">
        <v>4159</v>
      </c>
      <c r="AC444" s="703"/>
      <c r="AD444" s="703" t="s">
        <v>4283</v>
      </c>
      <c r="AE444" s="703" t="s">
        <v>4283</v>
      </c>
      <c r="AF444" s="703" t="s">
        <v>4283</v>
      </c>
      <c r="AG444" s="703"/>
      <c r="AH444" s="703"/>
      <c r="AI444" s="705">
        <v>44935</v>
      </c>
      <c r="AJ444" s="703" t="s">
        <v>2297</v>
      </c>
      <c r="AK444" s="703"/>
      <c r="AL444" s="703"/>
      <c r="AM444" s="703"/>
      <c r="AN444" s="703"/>
      <c r="AO444" s="703"/>
      <c r="AP444" s="703"/>
      <c r="AQ444" s="703"/>
      <c r="AR444" s="703" t="s">
        <v>2306</v>
      </c>
      <c r="AS444" s="703">
        <v>2023</v>
      </c>
      <c r="AT444" s="706">
        <v>44951</v>
      </c>
      <c r="AU444" s="703" t="s">
        <v>2323</v>
      </c>
      <c r="AV444" s="707" t="s">
        <v>8996</v>
      </c>
      <c r="AW444" s="708"/>
      <c r="AX444" s="709"/>
      <c r="AY444" s="422"/>
      <c r="AZ444" s="730"/>
      <c r="BA444" s="730"/>
      <c r="BB444" s="422"/>
      <c r="BC444" s="730"/>
      <c r="BD444" s="708"/>
      <c r="BE444" s="709"/>
      <c r="BF444" s="710"/>
      <c r="BG444" s="710">
        <f t="shared" si="7"/>
        <v>0</v>
      </c>
      <c r="BH444" s="710">
        <f t="shared" si="8"/>
        <v>0</v>
      </c>
      <c r="BI444" s="710">
        <f t="shared" si="9"/>
        <v>0</v>
      </c>
      <c r="BJ444" s="710">
        <f t="shared" si="10"/>
        <v>0</v>
      </c>
      <c r="BK444" s="709" t="b">
        <f t="shared" si="11"/>
        <v>0</v>
      </c>
    </row>
    <row r="445" spans="1:63" ht="15.75" customHeight="1">
      <c r="A445" s="174" t="s">
        <v>10</v>
      </c>
      <c r="B445" s="63" t="s">
        <v>11</v>
      </c>
      <c r="C445" s="63" t="s">
        <v>509</v>
      </c>
      <c r="D445" s="63" t="s">
        <v>1177</v>
      </c>
      <c r="E445" s="63" t="s">
        <v>123</v>
      </c>
      <c r="F445" s="63"/>
      <c r="G445" s="63" t="s">
        <v>1178</v>
      </c>
      <c r="H445" s="63"/>
      <c r="I445" s="63"/>
      <c r="J445" s="63" t="s">
        <v>1179</v>
      </c>
      <c r="K445" s="63"/>
      <c r="L445" s="63"/>
      <c r="M445" s="63" t="s">
        <v>1180</v>
      </c>
      <c r="N445" s="63"/>
      <c r="O445" s="63" t="s">
        <v>15</v>
      </c>
      <c r="P445" s="63" t="s">
        <v>16</v>
      </c>
      <c r="Q445" s="63" t="s">
        <v>35</v>
      </c>
      <c r="R445" s="63" t="s">
        <v>84</v>
      </c>
      <c r="S445" s="63" t="s">
        <v>85</v>
      </c>
      <c r="T445" s="63"/>
      <c r="U445" s="63"/>
      <c r="V445" s="63" t="s">
        <v>4164</v>
      </c>
      <c r="W445" s="63" t="s">
        <v>86</v>
      </c>
      <c r="X445" s="63">
        <v>907022007</v>
      </c>
      <c r="Y445" s="429">
        <v>39869</v>
      </c>
      <c r="Z445" s="430">
        <v>46871</v>
      </c>
      <c r="AA445" s="63" t="s">
        <v>4158</v>
      </c>
      <c r="AB445" s="63" t="s">
        <v>4159</v>
      </c>
      <c r="AC445" s="63"/>
      <c r="AD445" s="63" t="s">
        <v>5504</v>
      </c>
      <c r="AE445" s="63" t="s">
        <v>9375</v>
      </c>
      <c r="AF445" s="430">
        <v>45315</v>
      </c>
      <c r="AG445" s="174"/>
      <c r="AH445" s="174"/>
      <c r="AI445" s="174"/>
      <c r="AJ445" s="174"/>
      <c r="AK445" s="174"/>
      <c r="AL445" s="174"/>
      <c r="AM445" s="174"/>
      <c r="AN445" s="174"/>
      <c r="AO445" s="174"/>
      <c r="AP445" s="174"/>
      <c r="AQ445" s="174"/>
      <c r="AR445" s="174" t="s">
        <v>2324</v>
      </c>
      <c r="AS445" s="174">
        <v>2023</v>
      </c>
      <c r="AT445" s="415">
        <v>45163</v>
      </c>
      <c r="AU445" s="174" t="s">
        <v>1351</v>
      </c>
      <c r="AV445" s="419" t="s">
        <v>9376</v>
      </c>
      <c r="AW445" s="424"/>
      <c r="AX445" s="462"/>
      <c r="AY445" s="422"/>
      <c r="AZ445" s="530"/>
      <c r="BA445" s="530"/>
      <c r="BB445" s="422"/>
      <c r="BC445" s="530"/>
      <c r="BD445" s="424"/>
      <c r="BE445" s="462">
        <v>1</v>
      </c>
      <c r="BF445" s="429">
        <v>39869</v>
      </c>
      <c r="BG445" s="426">
        <f t="shared" si="7"/>
        <v>0</v>
      </c>
      <c r="BH445" s="426">
        <f t="shared" si="8"/>
        <v>0</v>
      </c>
      <c r="BI445" s="426">
        <f t="shared" si="9"/>
        <v>0</v>
      </c>
      <c r="BJ445" s="426">
        <f t="shared" si="10"/>
        <v>0</v>
      </c>
      <c r="BK445" s="425" t="b">
        <f t="shared" si="11"/>
        <v>0</v>
      </c>
    </row>
    <row r="446" spans="1:63" ht="15.75" customHeight="1">
      <c r="A446" s="174" t="s">
        <v>10</v>
      </c>
      <c r="B446" s="63" t="s">
        <v>11</v>
      </c>
      <c r="C446" s="63" t="s">
        <v>509</v>
      </c>
      <c r="D446" s="63" t="s">
        <v>1177</v>
      </c>
      <c r="E446" s="63" t="s">
        <v>123</v>
      </c>
      <c r="F446" s="63"/>
      <c r="G446" s="63" t="s">
        <v>1178</v>
      </c>
      <c r="H446" s="63"/>
      <c r="I446" s="63"/>
      <c r="J446" s="63" t="s">
        <v>1179</v>
      </c>
      <c r="K446" s="63"/>
      <c r="L446" s="63"/>
      <c r="M446" s="63" t="s">
        <v>1180</v>
      </c>
      <c r="N446" s="63"/>
      <c r="O446" s="63" t="s">
        <v>15</v>
      </c>
      <c r="P446" s="63" t="s">
        <v>16</v>
      </c>
      <c r="Q446" s="63" t="s">
        <v>35</v>
      </c>
      <c r="R446" s="63" t="s">
        <v>143</v>
      </c>
      <c r="S446" s="63" t="s">
        <v>144</v>
      </c>
      <c r="T446" s="63"/>
      <c r="U446" s="63"/>
      <c r="V446" s="63" t="s">
        <v>4164</v>
      </c>
      <c r="W446" s="63" t="s">
        <v>308</v>
      </c>
      <c r="X446" s="63">
        <v>907022008</v>
      </c>
      <c r="Y446" s="429">
        <v>39869</v>
      </c>
      <c r="Z446" s="430">
        <v>46871</v>
      </c>
      <c r="AA446" s="63" t="s">
        <v>4158</v>
      </c>
      <c r="AB446" s="63" t="s">
        <v>4159</v>
      </c>
      <c r="AC446" s="63"/>
      <c r="AD446" s="63" t="s">
        <v>4283</v>
      </c>
      <c r="AE446" s="63" t="s">
        <v>4283</v>
      </c>
      <c r="AF446" s="63" t="s">
        <v>4283</v>
      </c>
      <c r="AG446" s="174"/>
      <c r="AH446" s="174"/>
      <c r="AI446" s="174"/>
      <c r="AJ446" s="174"/>
      <c r="AK446" s="174"/>
      <c r="AL446" s="174"/>
      <c r="AM446" s="174"/>
      <c r="AN446" s="174"/>
      <c r="AO446" s="174"/>
      <c r="AP446" s="174"/>
      <c r="AQ446" s="174"/>
      <c r="AR446" s="174" t="s">
        <v>2324</v>
      </c>
      <c r="AS446" s="174">
        <v>2023</v>
      </c>
      <c r="AT446" s="415">
        <v>45163</v>
      </c>
      <c r="AU446" s="174" t="s">
        <v>1351</v>
      </c>
      <c r="AV446" s="419" t="s">
        <v>9377</v>
      </c>
      <c r="AW446" s="424"/>
      <c r="AX446" s="462"/>
      <c r="AY446" s="422"/>
      <c r="AZ446" s="530"/>
      <c r="BA446" s="530"/>
      <c r="BB446" s="422"/>
      <c r="BC446" s="530"/>
      <c r="BD446" s="424"/>
      <c r="BE446" s="462"/>
      <c r="BF446" s="429">
        <v>39869</v>
      </c>
      <c r="BG446" s="426">
        <f t="shared" si="7"/>
        <v>0</v>
      </c>
      <c r="BH446" s="426">
        <f t="shared" si="8"/>
        <v>0</v>
      </c>
      <c r="BI446" s="426">
        <f t="shared" si="9"/>
        <v>0</v>
      </c>
      <c r="BJ446" s="426">
        <f t="shared" si="10"/>
        <v>0</v>
      </c>
      <c r="BK446" s="425" t="b">
        <f t="shared" si="11"/>
        <v>0</v>
      </c>
    </row>
    <row r="447" spans="1:63" ht="15.75" customHeight="1">
      <c r="A447" s="174" t="s">
        <v>10</v>
      </c>
      <c r="B447" s="63" t="s">
        <v>11</v>
      </c>
      <c r="C447" s="63" t="s">
        <v>13</v>
      </c>
      <c r="D447" s="63" t="s">
        <v>13</v>
      </c>
      <c r="E447" s="63" t="s">
        <v>3756</v>
      </c>
      <c r="F447" s="63"/>
      <c r="G447" s="174" t="s">
        <v>3555</v>
      </c>
      <c r="H447" s="174"/>
      <c r="I447" s="174" t="s">
        <v>5609</v>
      </c>
      <c r="J447" s="174" t="s">
        <v>3771</v>
      </c>
      <c r="K447" s="63"/>
      <c r="L447" s="63"/>
      <c r="M447" s="63" t="s">
        <v>1188</v>
      </c>
      <c r="N447" s="63" t="s">
        <v>5610</v>
      </c>
      <c r="O447" s="63" t="s">
        <v>113</v>
      </c>
      <c r="P447" s="63" t="s">
        <v>226</v>
      </c>
      <c r="Q447" s="63" t="s">
        <v>21</v>
      </c>
      <c r="R447" s="63" t="s">
        <v>272</v>
      </c>
      <c r="S447" s="174"/>
      <c r="T447" s="174" t="s">
        <v>1189</v>
      </c>
      <c r="U447" s="174"/>
      <c r="V447" s="63" t="s">
        <v>22</v>
      </c>
      <c r="W447" s="174" t="s">
        <v>274</v>
      </c>
      <c r="X447" s="174" t="s">
        <v>5612</v>
      </c>
      <c r="Y447" s="429">
        <v>45225</v>
      </c>
      <c r="Z447" s="429">
        <v>47053</v>
      </c>
      <c r="AA447" s="63" t="s">
        <v>4158</v>
      </c>
      <c r="AB447" s="63" t="s">
        <v>4168</v>
      </c>
      <c r="AC447" s="63" t="s">
        <v>5613</v>
      </c>
      <c r="AD447" s="174" t="s">
        <v>5614</v>
      </c>
      <c r="AE447" s="174" t="s">
        <v>5615</v>
      </c>
      <c r="AF447" s="174" t="s">
        <v>5616</v>
      </c>
      <c r="AG447" s="174"/>
      <c r="AH447" s="174"/>
      <c r="AI447" s="174"/>
      <c r="AJ447" s="174"/>
      <c r="AK447" s="174" t="s">
        <v>1189</v>
      </c>
      <c r="AL447" s="174">
        <v>202307220026</v>
      </c>
      <c r="AM447" s="174"/>
      <c r="AN447" s="418">
        <v>45225</v>
      </c>
      <c r="AO447" s="418">
        <v>47053</v>
      </c>
      <c r="AP447" s="174"/>
      <c r="AQ447" s="174"/>
      <c r="AR447" s="174" t="s">
        <v>2330</v>
      </c>
      <c r="AS447" s="174">
        <v>2022</v>
      </c>
      <c r="AT447" s="415">
        <v>45226</v>
      </c>
      <c r="AU447" s="174" t="s">
        <v>1351</v>
      </c>
      <c r="AV447" s="558" t="s">
        <v>9378</v>
      </c>
      <c r="AW447" s="424"/>
      <c r="AX447" s="462"/>
      <c r="AY447" s="422"/>
      <c r="AZ447" s="530"/>
      <c r="BA447" s="530"/>
      <c r="BB447" s="422"/>
      <c r="BC447" s="530"/>
      <c r="BD447" s="424"/>
      <c r="BE447" s="462"/>
      <c r="BF447" s="429">
        <v>44459</v>
      </c>
      <c r="BG447" s="426">
        <f t="shared" si="7"/>
        <v>0</v>
      </c>
      <c r="BH447" s="426">
        <f t="shared" si="8"/>
        <v>0</v>
      </c>
      <c r="BI447" s="426">
        <f t="shared" si="9"/>
        <v>0</v>
      </c>
      <c r="BJ447" s="426">
        <f t="shared" si="10"/>
        <v>0</v>
      </c>
      <c r="BK447" s="425" t="b">
        <f t="shared" si="11"/>
        <v>0</v>
      </c>
    </row>
    <row r="448" spans="1:63" ht="15.75" customHeight="1">
      <c r="A448" s="174" t="s">
        <v>10</v>
      </c>
      <c r="B448" s="63" t="s">
        <v>11</v>
      </c>
      <c r="C448" s="63" t="s">
        <v>13</v>
      </c>
      <c r="D448" s="63" t="s">
        <v>13</v>
      </c>
      <c r="E448" s="63" t="s">
        <v>3756</v>
      </c>
      <c r="F448" s="63"/>
      <c r="G448" s="63" t="s">
        <v>1186</v>
      </c>
      <c r="H448" s="63"/>
      <c r="I448" s="63"/>
      <c r="J448" s="63" t="s">
        <v>1187</v>
      </c>
      <c r="K448" s="63"/>
      <c r="L448" s="63"/>
      <c r="M448" s="63" t="s">
        <v>1188</v>
      </c>
      <c r="N448" s="63" t="s">
        <v>5610</v>
      </c>
      <c r="O448" s="63" t="s">
        <v>113</v>
      </c>
      <c r="P448" s="63" t="s">
        <v>226</v>
      </c>
      <c r="Q448" s="63" t="s">
        <v>21</v>
      </c>
      <c r="R448" s="63" t="s">
        <v>117</v>
      </c>
      <c r="S448" s="63"/>
      <c r="T448" s="63" t="s">
        <v>234</v>
      </c>
      <c r="U448" s="63"/>
      <c r="V448" s="63" t="s">
        <v>22</v>
      </c>
      <c r="W448" s="63" t="s">
        <v>235</v>
      </c>
      <c r="X448" s="63" t="s">
        <v>1191</v>
      </c>
      <c r="Y448" s="429">
        <v>44180</v>
      </c>
      <c r="Z448" s="63"/>
      <c r="AA448" s="63" t="s">
        <v>4158</v>
      </c>
      <c r="AB448" s="63" t="s">
        <v>4159</v>
      </c>
      <c r="AC448" s="63"/>
      <c r="AD448" s="63" t="s">
        <v>5653</v>
      </c>
      <c r="AE448" s="63" t="s">
        <v>5654</v>
      </c>
      <c r="AF448" s="435">
        <v>45715</v>
      </c>
      <c r="AG448" s="174"/>
      <c r="AH448" s="174"/>
      <c r="AI448" s="174"/>
      <c r="AJ448" s="174"/>
      <c r="AK448" s="174"/>
      <c r="AL448" s="174"/>
      <c r="AM448" s="174"/>
      <c r="AN448" s="174"/>
      <c r="AO448" s="174"/>
      <c r="AP448" s="174"/>
      <c r="AQ448" s="174"/>
      <c r="AR448" s="174"/>
      <c r="AS448" s="174"/>
      <c r="AT448" s="415"/>
      <c r="AU448" s="174"/>
      <c r="AV448" s="437"/>
      <c r="AW448" s="424"/>
      <c r="AX448" s="462"/>
      <c r="AY448" s="422"/>
      <c r="AZ448" s="530"/>
      <c r="BA448" s="530"/>
      <c r="BB448" s="422"/>
      <c r="BC448" s="530"/>
      <c r="BD448" s="424"/>
      <c r="BE448" s="462"/>
      <c r="BF448" s="426"/>
      <c r="BG448" s="426">
        <f t="shared" si="7"/>
        <v>0</v>
      </c>
      <c r="BH448" s="426">
        <f t="shared" si="8"/>
        <v>0</v>
      </c>
      <c r="BI448" s="426">
        <f t="shared" si="9"/>
        <v>0</v>
      </c>
      <c r="BJ448" s="426">
        <f t="shared" si="10"/>
        <v>0</v>
      </c>
      <c r="BK448" s="425" t="b">
        <f t="shared" si="11"/>
        <v>0</v>
      </c>
    </row>
    <row r="449" spans="1:63" ht="15.75" customHeight="1">
      <c r="A449" s="174" t="s">
        <v>10</v>
      </c>
      <c r="B449" s="63" t="s">
        <v>11</v>
      </c>
      <c r="C449" s="63" t="s">
        <v>13</v>
      </c>
      <c r="D449" s="63" t="s">
        <v>13</v>
      </c>
      <c r="E449" s="63" t="s">
        <v>3756</v>
      </c>
      <c r="F449" s="63"/>
      <c r="G449" s="63" t="s">
        <v>1186</v>
      </c>
      <c r="H449" s="63"/>
      <c r="I449" s="63"/>
      <c r="J449" s="63" t="s">
        <v>1187</v>
      </c>
      <c r="K449" s="63"/>
      <c r="L449" s="63"/>
      <c r="M449" s="63" t="s">
        <v>1188</v>
      </c>
      <c r="N449" s="63" t="s">
        <v>5610</v>
      </c>
      <c r="O449" s="63" t="s">
        <v>113</v>
      </c>
      <c r="P449" s="63" t="s">
        <v>226</v>
      </c>
      <c r="Q449" s="63" t="s">
        <v>5421</v>
      </c>
      <c r="R449" s="63" t="s">
        <v>125</v>
      </c>
      <c r="S449" s="63" t="s">
        <v>3404</v>
      </c>
      <c r="T449" s="63"/>
      <c r="U449" s="63"/>
      <c r="V449" s="63" t="s">
        <v>4164</v>
      </c>
      <c r="W449" s="63" t="s">
        <v>237</v>
      </c>
      <c r="X449" s="63" t="s">
        <v>1192</v>
      </c>
      <c r="Y449" s="429">
        <v>44180</v>
      </c>
      <c r="Z449" s="63"/>
      <c r="AA449" s="63" t="s">
        <v>4158</v>
      </c>
      <c r="AB449" s="63" t="s">
        <v>4159</v>
      </c>
      <c r="AC449" s="63"/>
      <c r="AD449" s="63" t="s">
        <v>5419</v>
      </c>
      <c r="AE449" s="63" t="s">
        <v>9267</v>
      </c>
      <c r="AF449" s="63" t="s">
        <v>4283</v>
      </c>
      <c r="AG449" s="174"/>
      <c r="AH449" s="174"/>
      <c r="AI449" s="174"/>
      <c r="AJ449" s="174"/>
      <c r="AK449" s="174"/>
      <c r="AL449" s="174"/>
      <c r="AM449" s="174"/>
      <c r="AN449" s="174"/>
      <c r="AO449" s="174"/>
      <c r="AP449" s="174"/>
      <c r="AQ449" s="174"/>
      <c r="AR449" s="174"/>
      <c r="AS449" s="174"/>
      <c r="AT449" s="415"/>
      <c r="AU449" s="174"/>
      <c r="AV449" s="437"/>
      <c r="AW449" s="424"/>
      <c r="AX449" s="462"/>
      <c r="AY449" s="422"/>
      <c r="AZ449" s="530"/>
      <c r="BA449" s="530"/>
      <c r="BB449" s="422"/>
      <c r="BC449" s="530"/>
      <c r="BD449" s="424"/>
      <c r="BE449" s="462"/>
      <c r="BF449" s="426"/>
      <c r="BG449" s="426">
        <f t="shared" si="7"/>
        <v>0</v>
      </c>
      <c r="BH449" s="426">
        <f t="shared" si="8"/>
        <v>0</v>
      </c>
      <c r="BI449" s="426">
        <f t="shared" si="9"/>
        <v>0</v>
      </c>
      <c r="BJ449" s="426">
        <f t="shared" si="10"/>
        <v>0</v>
      </c>
      <c r="BK449" s="425" t="b">
        <f t="shared" si="11"/>
        <v>0</v>
      </c>
    </row>
    <row r="450" spans="1:63" ht="15.75" customHeight="1">
      <c r="A450" s="174" t="s">
        <v>10</v>
      </c>
      <c r="B450" s="63" t="s">
        <v>11</v>
      </c>
      <c r="C450" s="63" t="s">
        <v>13</v>
      </c>
      <c r="D450" s="63" t="s">
        <v>13</v>
      </c>
      <c r="E450" s="63" t="s">
        <v>3756</v>
      </c>
      <c r="F450" s="63"/>
      <c r="G450" s="561" t="s">
        <v>3555</v>
      </c>
      <c r="H450" s="559"/>
      <c r="I450" s="63"/>
      <c r="J450" s="63" t="s">
        <v>3771</v>
      </c>
      <c r="K450" s="63"/>
      <c r="L450" s="63"/>
      <c r="M450" s="63" t="s">
        <v>1188</v>
      </c>
      <c r="N450" s="63" t="s">
        <v>5610</v>
      </c>
      <c r="O450" s="63" t="s">
        <v>113</v>
      </c>
      <c r="P450" s="63" t="s">
        <v>226</v>
      </c>
      <c r="Q450" s="63" t="s">
        <v>35</v>
      </c>
      <c r="R450" s="63" t="s">
        <v>272</v>
      </c>
      <c r="S450" s="63" t="s">
        <v>2650</v>
      </c>
      <c r="T450" s="63"/>
      <c r="U450" s="63"/>
      <c r="V450" s="63" t="s">
        <v>4164</v>
      </c>
      <c r="W450" s="63" t="s">
        <v>242</v>
      </c>
      <c r="X450" s="63" t="s">
        <v>1193</v>
      </c>
      <c r="Y450" s="429">
        <v>45349</v>
      </c>
      <c r="Z450" s="430">
        <v>47177</v>
      </c>
      <c r="AA450" s="63" t="s">
        <v>4158</v>
      </c>
      <c r="AB450" s="63" t="s">
        <v>4168</v>
      </c>
      <c r="AC450" s="63" t="s">
        <v>5618</v>
      </c>
      <c r="AD450" s="63" t="s">
        <v>5619</v>
      </c>
      <c r="AE450" s="63" t="s">
        <v>5620</v>
      </c>
      <c r="AF450" s="63" t="s">
        <v>5621</v>
      </c>
      <c r="AG450" s="174"/>
      <c r="AH450" s="174"/>
      <c r="AI450" s="174"/>
      <c r="AJ450" s="174"/>
      <c r="AK450" s="63" t="s">
        <v>2650</v>
      </c>
      <c r="AL450" s="174" t="s">
        <v>5622</v>
      </c>
      <c r="AM450" s="174" t="s">
        <v>5623</v>
      </c>
      <c r="AN450" s="418">
        <v>45349</v>
      </c>
      <c r="AO450" s="418">
        <v>47177</v>
      </c>
      <c r="AP450" s="174"/>
      <c r="AQ450" s="174"/>
      <c r="AR450" s="174" t="s">
        <v>2309</v>
      </c>
      <c r="AS450" s="174">
        <v>2024</v>
      </c>
      <c r="AT450" s="415">
        <v>45350</v>
      </c>
      <c r="AU450" s="174" t="s">
        <v>1351</v>
      </c>
      <c r="AV450" s="419" t="s">
        <v>5624</v>
      </c>
      <c r="AW450" s="424"/>
      <c r="AX450" s="462"/>
      <c r="AY450" s="422"/>
      <c r="AZ450" s="530"/>
      <c r="BA450" s="530"/>
      <c r="BB450" s="422"/>
      <c r="BC450" s="530"/>
      <c r="BD450" s="424"/>
      <c r="BE450" s="462"/>
      <c r="BF450" s="429">
        <v>43816</v>
      </c>
      <c r="BG450" s="426">
        <f t="shared" si="7"/>
        <v>0</v>
      </c>
      <c r="BH450" s="426">
        <f t="shared" si="8"/>
        <v>0</v>
      </c>
      <c r="BI450" s="426">
        <f t="shared" si="9"/>
        <v>0</v>
      </c>
      <c r="BJ450" s="426">
        <f t="shared" si="10"/>
        <v>0</v>
      </c>
      <c r="BK450" s="425" t="b">
        <f t="shared" si="11"/>
        <v>0</v>
      </c>
    </row>
    <row r="451" spans="1:63" ht="15.75" customHeight="1">
      <c r="A451" s="174" t="s">
        <v>10</v>
      </c>
      <c r="B451" s="63" t="s">
        <v>11</v>
      </c>
      <c r="C451" s="63" t="s">
        <v>13</v>
      </c>
      <c r="D451" s="63" t="s">
        <v>13</v>
      </c>
      <c r="E451" s="63" t="s">
        <v>3756</v>
      </c>
      <c r="F451" s="63"/>
      <c r="G451" s="63" t="s">
        <v>1186</v>
      </c>
      <c r="H451" s="63"/>
      <c r="I451" s="63"/>
      <c r="J451" s="63" t="s">
        <v>1187</v>
      </c>
      <c r="K451" s="63"/>
      <c r="L451" s="63"/>
      <c r="M451" s="63" t="s">
        <v>1188</v>
      </c>
      <c r="N451" s="63" t="s">
        <v>5610</v>
      </c>
      <c r="O451" s="63" t="s">
        <v>113</v>
      </c>
      <c r="P451" s="63" t="s">
        <v>226</v>
      </c>
      <c r="Q451" s="63" t="s">
        <v>35</v>
      </c>
      <c r="R451" s="63" t="s">
        <v>125</v>
      </c>
      <c r="S451" s="63" t="s">
        <v>1194</v>
      </c>
      <c r="T451" s="63"/>
      <c r="U451" s="63"/>
      <c r="V451" s="63" t="s">
        <v>4157</v>
      </c>
      <c r="W451" s="63" t="s">
        <v>1195</v>
      </c>
      <c r="X451" s="63" t="s">
        <v>1196</v>
      </c>
      <c r="Y451" s="429">
        <v>45274</v>
      </c>
      <c r="Z451" s="430">
        <v>47102</v>
      </c>
      <c r="AA451" s="63" t="s">
        <v>4158</v>
      </c>
      <c r="AB451" s="63" t="s">
        <v>4159</v>
      </c>
      <c r="AC451" s="63"/>
      <c r="AD451" s="63" t="s">
        <v>5345</v>
      </c>
      <c r="AE451" s="63" t="s">
        <v>5794</v>
      </c>
      <c r="AF451" s="436">
        <v>44781</v>
      </c>
      <c r="AG451" s="174"/>
      <c r="AH451" s="174"/>
      <c r="AI451" s="174"/>
      <c r="AJ451" s="174"/>
      <c r="AK451" s="174"/>
      <c r="AL451" s="174"/>
      <c r="AM451" s="174"/>
      <c r="AN451" s="174"/>
      <c r="AO451" s="174"/>
      <c r="AP451" s="174"/>
      <c r="AQ451" s="174"/>
      <c r="AR451" s="174" t="s">
        <v>2319</v>
      </c>
      <c r="AS451" s="174">
        <v>2024</v>
      </c>
      <c r="AT451" s="415">
        <v>45458</v>
      </c>
      <c r="AU451" s="174" t="s">
        <v>1351</v>
      </c>
      <c r="AV451" s="437" t="s">
        <v>5643</v>
      </c>
      <c r="AW451" s="424"/>
      <c r="AX451" s="462"/>
      <c r="AY451" s="422"/>
      <c r="AZ451" s="530"/>
      <c r="BA451" s="530"/>
      <c r="BB451" s="422"/>
      <c r="BC451" s="530"/>
      <c r="BD451" s="424"/>
      <c r="BE451" s="462"/>
      <c r="BF451" s="426"/>
      <c r="BG451" s="426">
        <f t="shared" si="7"/>
        <v>0</v>
      </c>
      <c r="BH451" s="426">
        <f t="shared" si="8"/>
        <v>0</v>
      </c>
      <c r="BI451" s="426">
        <f t="shared" si="9"/>
        <v>0</v>
      </c>
      <c r="BJ451" s="426">
        <f t="shared" si="10"/>
        <v>0</v>
      </c>
      <c r="BK451" s="425" t="b">
        <f t="shared" si="11"/>
        <v>0</v>
      </c>
    </row>
    <row r="452" spans="1:63" ht="15.75" customHeight="1">
      <c r="A452" s="174" t="s">
        <v>10</v>
      </c>
      <c r="B452" s="63" t="s">
        <v>11</v>
      </c>
      <c r="C452" s="63" t="s">
        <v>13</v>
      </c>
      <c r="D452" s="63" t="s">
        <v>13</v>
      </c>
      <c r="E452" s="63" t="s">
        <v>3756</v>
      </c>
      <c r="F452" s="63"/>
      <c r="G452" s="561" t="s">
        <v>3555</v>
      </c>
      <c r="H452" s="559"/>
      <c r="I452" s="63"/>
      <c r="J452" s="63" t="s">
        <v>3771</v>
      </c>
      <c r="K452" s="63"/>
      <c r="L452" s="63"/>
      <c r="M452" s="63" t="s">
        <v>1188</v>
      </c>
      <c r="N452" s="63" t="s">
        <v>5610</v>
      </c>
      <c r="O452" s="63" t="s">
        <v>113</v>
      </c>
      <c r="P452" s="63" t="s">
        <v>226</v>
      </c>
      <c r="Q452" s="63" t="s">
        <v>35</v>
      </c>
      <c r="R452" s="63" t="s">
        <v>104</v>
      </c>
      <c r="S452" s="63" t="s">
        <v>105</v>
      </c>
      <c r="T452" s="63"/>
      <c r="U452" s="63"/>
      <c r="V452" s="63" t="s">
        <v>4164</v>
      </c>
      <c r="W452" s="63" t="s">
        <v>1197</v>
      </c>
      <c r="X452" s="63" t="s">
        <v>1198</v>
      </c>
      <c r="Y452" s="429">
        <v>45349</v>
      </c>
      <c r="Z452" s="430">
        <v>47177</v>
      </c>
      <c r="AA452" s="63" t="s">
        <v>4158</v>
      </c>
      <c r="AB452" s="63" t="s">
        <v>4159</v>
      </c>
      <c r="AC452" s="63"/>
      <c r="AD452" s="63" t="s">
        <v>5626</v>
      </c>
      <c r="AE452" s="63" t="s">
        <v>5627</v>
      </c>
      <c r="AF452" s="435">
        <v>44737</v>
      </c>
      <c r="AG452" s="174"/>
      <c r="AH452" s="174"/>
      <c r="AI452" s="174"/>
      <c r="AJ452" s="174"/>
      <c r="AK452" s="174" t="s">
        <v>105</v>
      </c>
      <c r="AL452" s="174" t="s">
        <v>5628</v>
      </c>
      <c r="AM452" s="174" t="s">
        <v>106</v>
      </c>
      <c r="AN452" s="418">
        <v>45349</v>
      </c>
      <c r="AO452" s="418">
        <v>47177</v>
      </c>
      <c r="AP452" s="174"/>
      <c r="AQ452" s="174"/>
      <c r="AR452" s="174" t="s">
        <v>2309</v>
      </c>
      <c r="AS452" s="174">
        <v>2024</v>
      </c>
      <c r="AT452" s="415">
        <v>45350</v>
      </c>
      <c r="AU452" s="174" t="s">
        <v>1351</v>
      </c>
      <c r="AV452" s="419" t="s">
        <v>5629</v>
      </c>
      <c r="AW452" s="424"/>
      <c r="AX452" s="462"/>
      <c r="AY452" s="422"/>
      <c r="AZ452" s="530"/>
      <c r="BA452" s="530"/>
      <c r="BB452" s="422"/>
      <c r="BC452" s="530"/>
      <c r="BD452" s="424"/>
      <c r="BE452" s="462">
        <v>1</v>
      </c>
      <c r="BF452" s="429">
        <v>43748</v>
      </c>
      <c r="BG452" s="426">
        <f t="shared" si="7"/>
        <v>0</v>
      </c>
      <c r="BH452" s="426">
        <f t="shared" si="8"/>
        <v>0</v>
      </c>
      <c r="BI452" s="426">
        <f t="shared" si="9"/>
        <v>0</v>
      </c>
      <c r="BJ452" s="426">
        <f t="shared" si="10"/>
        <v>0</v>
      </c>
      <c r="BK452" s="425" t="b">
        <f t="shared" si="11"/>
        <v>0</v>
      </c>
    </row>
    <row r="453" spans="1:63" ht="15.75" customHeight="1">
      <c r="A453" s="174" t="s">
        <v>10</v>
      </c>
      <c r="B453" s="63" t="s">
        <v>11</v>
      </c>
      <c r="C453" s="63" t="s">
        <v>12</v>
      </c>
      <c r="D453" s="63" t="s">
        <v>13</v>
      </c>
      <c r="E453" s="63" t="s">
        <v>3756</v>
      </c>
      <c r="F453" s="63"/>
      <c r="G453" s="561" t="s">
        <v>3555</v>
      </c>
      <c r="H453" s="559"/>
      <c r="I453" s="63"/>
      <c r="J453" s="63" t="s">
        <v>3771</v>
      </c>
      <c r="K453" s="63"/>
      <c r="L453" s="63"/>
      <c r="M453" s="63" t="s">
        <v>5630</v>
      </c>
      <c r="N453" s="63" t="s">
        <v>5610</v>
      </c>
      <c r="O453" s="63" t="s">
        <v>113</v>
      </c>
      <c r="P453" s="63" t="s">
        <v>226</v>
      </c>
      <c r="Q453" s="63" t="s">
        <v>35</v>
      </c>
      <c r="R453" s="63" t="s">
        <v>107</v>
      </c>
      <c r="S453" s="63" t="s">
        <v>203</v>
      </c>
      <c r="T453" s="63"/>
      <c r="U453" s="63"/>
      <c r="V453" s="63" t="s">
        <v>4164</v>
      </c>
      <c r="W453" s="63" t="s">
        <v>411</v>
      </c>
      <c r="X453" s="63" t="s">
        <v>1201</v>
      </c>
      <c r="Y453" s="429">
        <v>45349</v>
      </c>
      <c r="Z453" s="430">
        <v>47177</v>
      </c>
      <c r="AA453" s="63" t="s">
        <v>4158</v>
      </c>
      <c r="AB453" s="63" t="s">
        <v>4159</v>
      </c>
      <c r="AC453" s="63"/>
      <c r="AD453" s="63" t="s">
        <v>5632</v>
      </c>
      <c r="AE453" s="63" t="s">
        <v>5633</v>
      </c>
      <c r="AF453" s="435">
        <v>44591</v>
      </c>
      <c r="AG453" s="174"/>
      <c r="AH453" s="174"/>
      <c r="AI453" s="174"/>
      <c r="AJ453" s="174"/>
      <c r="AK453" s="174" t="s">
        <v>203</v>
      </c>
      <c r="AL453" s="174" t="s">
        <v>5634</v>
      </c>
      <c r="AM453" s="174" t="s">
        <v>549</v>
      </c>
      <c r="AN453" s="418">
        <v>45349</v>
      </c>
      <c r="AO453" s="418">
        <v>47177</v>
      </c>
      <c r="AP453" s="174"/>
      <c r="AQ453" s="174"/>
      <c r="AR453" s="174" t="s">
        <v>2309</v>
      </c>
      <c r="AS453" s="174">
        <v>2024</v>
      </c>
      <c r="AT453" s="415">
        <v>45350</v>
      </c>
      <c r="AU453" s="174" t="s">
        <v>1351</v>
      </c>
      <c r="AV453" s="419" t="s">
        <v>5629</v>
      </c>
      <c r="AW453" s="424"/>
      <c r="AX453" s="462"/>
      <c r="AY453" s="422"/>
      <c r="AZ453" s="530"/>
      <c r="BA453" s="530"/>
      <c r="BB453" s="422"/>
      <c r="BC453" s="530"/>
      <c r="BD453" s="424"/>
      <c r="BE453" s="462"/>
      <c r="BF453" s="429">
        <v>43728</v>
      </c>
      <c r="BG453" s="426">
        <f t="shared" si="7"/>
        <v>0</v>
      </c>
      <c r="BH453" s="426">
        <f t="shared" si="8"/>
        <v>0</v>
      </c>
      <c r="BI453" s="426">
        <f t="shared" si="9"/>
        <v>0</v>
      </c>
      <c r="BJ453" s="426">
        <f t="shared" si="10"/>
        <v>0</v>
      </c>
      <c r="BK453" s="425" t="b">
        <f t="shared" si="11"/>
        <v>0</v>
      </c>
    </row>
    <row r="454" spans="1:63" ht="15.75" customHeight="1">
      <c r="A454" s="174" t="s">
        <v>10</v>
      </c>
      <c r="B454" s="63" t="s">
        <v>11</v>
      </c>
      <c r="C454" s="63" t="s">
        <v>12</v>
      </c>
      <c r="D454" s="63" t="s">
        <v>13</v>
      </c>
      <c r="E454" s="63" t="s">
        <v>3756</v>
      </c>
      <c r="F454" s="63"/>
      <c r="G454" s="63" t="s">
        <v>1199</v>
      </c>
      <c r="H454" s="63"/>
      <c r="I454" s="63"/>
      <c r="J454" s="63" t="s">
        <v>1200</v>
      </c>
      <c r="K454" s="63"/>
      <c r="L454" s="63"/>
      <c r="M454" s="63" t="s">
        <v>1202</v>
      </c>
      <c r="N454" s="63" t="s">
        <v>5610</v>
      </c>
      <c r="O454" s="63" t="s">
        <v>113</v>
      </c>
      <c r="P454" s="63" t="s">
        <v>226</v>
      </c>
      <c r="Q454" s="63" t="s">
        <v>35</v>
      </c>
      <c r="R454" s="63" t="s">
        <v>87</v>
      </c>
      <c r="S454" s="63" t="s">
        <v>231</v>
      </c>
      <c r="T454" s="63"/>
      <c r="U454" s="63"/>
      <c r="V454" s="63" t="s">
        <v>4157</v>
      </c>
      <c r="W454" s="63" t="s">
        <v>326</v>
      </c>
      <c r="X454" s="174" t="s">
        <v>1220</v>
      </c>
      <c r="Y454" s="429">
        <v>43166</v>
      </c>
      <c r="Z454" s="63"/>
      <c r="AA454" s="63" t="s">
        <v>4158</v>
      </c>
      <c r="AB454" s="63" t="s">
        <v>4168</v>
      </c>
      <c r="AC454" s="63" t="s">
        <v>5635</v>
      </c>
      <c r="AD454" s="63" t="s">
        <v>5636</v>
      </c>
      <c r="AE454" s="63" t="s">
        <v>5637</v>
      </c>
      <c r="AF454" s="429">
        <v>44795</v>
      </c>
      <c r="AG454" s="174"/>
      <c r="AH454" s="174"/>
      <c r="AI454" s="174"/>
      <c r="AJ454" s="174"/>
      <c r="AK454" s="174"/>
      <c r="AL454" s="174"/>
      <c r="AM454" s="174"/>
      <c r="AN454" s="174"/>
      <c r="AO454" s="174"/>
      <c r="AP454" s="174"/>
      <c r="AQ454" s="174"/>
      <c r="AR454" s="174"/>
      <c r="AS454" s="174"/>
      <c r="AT454" s="415"/>
      <c r="AU454" s="174"/>
      <c r="AV454" s="437"/>
      <c r="AW454" s="424"/>
      <c r="AX454" s="462"/>
      <c r="AY454" s="422"/>
      <c r="AZ454" s="530"/>
      <c r="BA454" s="530"/>
      <c r="BB454" s="422"/>
      <c r="BC454" s="530"/>
      <c r="BD454" s="424"/>
      <c r="BE454" s="462"/>
      <c r="BF454" s="426"/>
      <c r="BG454" s="426">
        <f t="shared" si="7"/>
        <v>0</v>
      </c>
      <c r="BH454" s="426">
        <f t="shared" si="8"/>
        <v>0</v>
      </c>
      <c r="BI454" s="426">
        <f t="shared" si="9"/>
        <v>0</v>
      </c>
      <c r="BJ454" s="426">
        <f t="shared" si="10"/>
        <v>0</v>
      </c>
      <c r="BK454" s="425" t="b">
        <f t="shared" si="11"/>
        <v>0</v>
      </c>
    </row>
    <row r="455" spans="1:63" ht="15.75" customHeight="1">
      <c r="A455" s="174" t="s">
        <v>10</v>
      </c>
      <c r="B455" s="63" t="s">
        <v>11</v>
      </c>
      <c r="C455" s="63" t="s">
        <v>12</v>
      </c>
      <c r="D455" s="63" t="s">
        <v>13</v>
      </c>
      <c r="E455" s="63" t="s">
        <v>3756</v>
      </c>
      <c r="F455" s="63"/>
      <c r="G455" s="63" t="s">
        <v>1199</v>
      </c>
      <c r="H455" s="63"/>
      <c r="I455" s="63"/>
      <c r="J455" s="63" t="s">
        <v>1200</v>
      </c>
      <c r="K455" s="63"/>
      <c r="L455" s="63"/>
      <c r="M455" s="63" t="s">
        <v>1202</v>
      </c>
      <c r="N455" s="63" t="s">
        <v>5610</v>
      </c>
      <c r="O455" s="63" t="s">
        <v>113</v>
      </c>
      <c r="P455" s="63" t="s">
        <v>226</v>
      </c>
      <c r="Q455" s="63" t="s">
        <v>35</v>
      </c>
      <c r="R455" s="63" t="s">
        <v>87</v>
      </c>
      <c r="S455" s="63" t="s">
        <v>88</v>
      </c>
      <c r="T455" s="63"/>
      <c r="U455" s="63"/>
      <c r="V455" s="63" t="s">
        <v>4164</v>
      </c>
      <c r="W455" s="63" t="s">
        <v>5638</v>
      </c>
      <c r="X455" s="174" t="s">
        <v>5639</v>
      </c>
      <c r="Y455" s="429">
        <v>45274</v>
      </c>
      <c r="Z455" s="430">
        <v>47102</v>
      </c>
      <c r="AA455" s="63" t="s">
        <v>4158</v>
      </c>
      <c r="AB455" s="63" t="s">
        <v>4168</v>
      </c>
      <c r="AC455" s="63" t="s">
        <v>5640</v>
      </c>
      <c r="AD455" s="174" t="s">
        <v>5641</v>
      </c>
      <c r="AE455" s="174" t="s">
        <v>5642</v>
      </c>
      <c r="AF455" s="535">
        <v>44747</v>
      </c>
      <c r="AG455" s="174"/>
      <c r="AH455" s="174"/>
      <c r="AI455" s="174"/>
      <c r="AJ455" s="174"/>
      <c r="AK455" s="174"/>
      <c r="AL455" s="174"/>
      <c r="AM455" s="174"/>
      <c r="AN455" s="174"/>
      <c r="AO455" s="174"/>
      <c r="AP455" s="174"/>
      <c r="AQ455" s="174"/>
      <c r="AR455" s="174" t="s">
        <v>2319</v>
      </c>
      <c r="AS455" s="174">
        <v>2024</v>
      </c>
      <c r="AT455" s="415">
        <v>45458</v>
      </c>
      <c r="AU455" s="174" t="s">
        <v>1351</v>
      </c>
      <c r="AV455" s="437" t="s">
        <v>5643</v>
      </c>
      <c r="AW455" s="424"/>
      <c r="AX455" s="462"/>
      <c r="AY455" s="422"/>
      <c r="AZ455" s="530"/>
      <c r="BA455" s="530"/>
      <c r="BB455" s="422"/>
      <c r="BC455" s="530"/>
      <c r="BD455" s="424"/>
      <c r="BE455" s="462"/>
      <c r="BF455" s="426"/>
      <c r="BG455" s="426">
        <f t="shared" si="7"/>
        <v>0</v>
      </c>
      <c r="BH455" s="426">
        <f t="shared" si="8"/>
        <v>0</v>
      </c>
      <c r="BI455" s="426">
        <f t="shared" si="9"/>
        <v>0</v>
      </c>
      <c r="BJ455" s="426">
        <f t="shared" si="10"/>
        <v>0</v>
      </c>
      <c r="BK455" s="425" t="b">
        <f t="shared" si="11"/>
        <v>0</v>
      </c>
    </row>
    <row r="456" spans="1:63" ht="15.75" customHeight="1">
      <c r="A456" s="703" t="s">
        <v>10</v>
      </c>
      <c r="B456" s="703" t="s">
        <v>11</v>
      </c>
      <c r="C456" s="703" t="s">
        <v>12</v>
      </c>
      <c r="D456" s="703" t="s">
        <v>13</v>
      </c>
      <c r="E456" s="703" t="s">
        <v>28</v>
      </c>
      <c r="F456" s="703"/>
      <c r="G456" s="703" t="s">
        <v>209</v>
      </c>
      <c r="H456" s="703"/>
      <c r="I456" s="703"/>
      <c r="J456" s="703" t="s">
        <v>210</v>
      </c>
      <c r="K456" s="703"/>
      <c r="L456" s="703"/>
      <c r="M456" s="703">
        <v>9430511962</v>
      </c>
      <c r="N456" s="703"/>
      <c r="O456" s="703" t="s">
        <v>15</v>
      </c>
      <c r="P456" s="703" t="s">
        <v>16</v>
      </c>
      <c r="Q456" s="703" t="s">
        <v>21</v>
      </c>
      <c r="R456" s="703" t="s">
        <v>3006</v>
      </c>
      <c r="S456" s="703"/>
      <c r="T456" s="703" t="s">
        <v>211</v>
      </c>
      <c r="U456" s="703"/>
      <c r="V456" s="703" t="s">
        <v>22</v>
      </c>
      <c r="W456" s="703" t="s">
        <v>181</v>
      </c>
      <c r="X456" s="703" t="s">
        <v>212</v>
      </c>
      <c r="Y456" s="704">
        <v>42719</v>
      </c>
      <c r="Z456" s="703"/>
      <c r="AA456" s="703" t="s">
        <v>4158</v>
      </c>
      <c r="AB456" s="703" t="s">
        <v>4159</v>
      </c>
      <c r="AC456" s="703"/>
      <c r="AD456" s="703" t="s">
        <v>4283</v>
      </c>
      <c r="AE456" s="703" t="s">
        <v>4283</v>
      </c>
      <c r="AF456" s="703" t="s">
        <v>4283</v>
      </c>
      <c r="AG456" s="703"/>
      <c r="AH456" s="703"/>
      <c r="AI456" s="705">
        <v>45043</v>
      </c>
      <c r="AJ456" s="703" t="s">
        <v>8929</v>
      </c>
      <c r="AK456" s="703"/>
      <c r="AL456" s="703"/>
      <c r="AM456" s="703"/>
      <c r="AN456" s="703"/>
      <c r="AO456" s="703"/>
      <c r="AP456" s="703"/>
      <c r="AQ456" s="703"/>
      <c r="AR456" s="703" t="s">
        <v>2319</v>
      </c>
      <c r="AS456" s="703">
        <v>2023</v>
      </c>
      <c r="AT456" s="706">
        <v>45107</v>
      </c>
      <c r="AU456" s="703" t="s">
        <v>2323</v>
      </c>
      <c r="AV456" s="707"/>
      <c r="AW456" s="708"/>
      <c r="AX456" s="709"/>
      <c r="AY456" s="422"/>
      <c r="AZ456" s="730"/>
      <c r="BA456" s="730"/>
      <c r="BB456" s="422"/>
      <c r="BC456" s="730"/>
      <c r="BD456" s="708"/>
      <c r="BE456" s="709"/>
      <c r="BF456" s="710"/>
      <c r="BG456" s="710">
        <f t="shared" si="7"/>
        <v>0</v>
      </c>
      <c r="BH456" s="710">
        <f t="shared" si="8"/>
        <v>0</v>
      </c>
      <c r="BI456" s="710">
        <f t="shared" si="9"/>
        <v>0</v>
      </c>
      <c r="BJ456" s="710">
        <f t="shared" si="10"/>
        <v>0</v>
      </c>
      <c r="BK456" s="709" t="b">
        <f t="shared" si="11"/>
        <v>0</v>
      </c>
    </row>
    <row r="457" spans="1:63" ht="15.75" customHeight="1">
      <c r="A457" s="174" t="s">
        <v>10</v>
      </c>
      <c r="B457" s="63" t="s">
        <v>11</v>
      </c>
      <c r="C457" s="63" t="s">
        <v>28</v>
      </c>
      <c r="D457" s="63" t="s">
        <v>458</v>
      </c>
      <c r="E457" s="63" t="s">
        <v>30</v>
      </c>
      <c r="F457" s="63"/>
      <c r="G457" s="63" t="s">
        <v>2247</v>
      </c>
      <c r="H457" s="63"/>
      <c r="I457" s="63"/>
      <c r="J457" s="63" t="s">
        <v>2248</v>
      </c>
      <c r="K457" s="63"/>
      <c r="L457" s="63"/>
      <c r="M457" s="63" t="s">
        <v>2249</v>
      </c>
      <c r="N457" s="63" t="s">
        <v>5645</v>
      </c>
      <c r="O457" s="63" t="s">
        <v>113</v>
      </c>
      <c r="P457" s="63" t="s">
        <v>132</v>
      </c>
      <c r="Q457" s="63" t="s">
        <v>35</v>
      </c>
      <c r="R457" s="63" t="s">
        <v>8666</v>
      </c>
      <c r="S457" s="63" t="s">
        <v>39</v>
      </c>
      <c r="T457" s="63"/>
      <c r="U457" s="63"/>
      <c r="V457" s="63" t="s">
        <v>4164</v>
      </c>
      <c r="W457" s="63" t="s">
        <v>1895</v>
      </c>
      <c r="X457" s="63" t="s">
        <v>5646</v>
      </c>
      <c r="Y457" s="429">
        <v>44757</v>
      </c>
      <c r="Z457" s="63"/>
      <c r="AA457" s="63" t="s">
        <v>4158</v>
      </c>
      <c r="AB457" s="63" t="s">
        <v>4159</v>
      </c>
      <c r="AC457" s="63"/>
      <c r="AD457" s="63" t="s">
        <v>5647</v>
      </c>
      <c r="AE457" s="63" t="s">
        <v>5648</v>
      </c>
      <c r="AF457" s="429">
        <v>46439</v>
      </c>
      <c r="AG457" s="174"/>
      <c r="AH457" s="174"/>
      <c r="AI457" s="174"/>
      <c r="AJ457" s="174"/>
      <c r="AK457" s="174"/>
      <c r="AL457" s="174"/>
      <c r="AM457" s="174"/>
      <c r="AN457" s="174"/>
      <c r="AO457" s="174"/>
      <c r="AP457" s="174"/>
      <c r="AQ457" s="174"/>
      <c r="AR457" s="174"/>
      <c r="AS457" s="174"/>
      <c r="AT457" s="415"/>
      <c r="AU457" s="174"/>
      <c r="AV457" s="437"/>
      <c r="AW457" s="424"/>
      <c r="AX457" s="462"/>
      <c r="AY457" s="422"/>
      <c r="AZ457" s="530"/>
      <c r="BA457" s="530"/>
      <c r="BB457" s="422"/>
      <c r="BC457" s="530"/>
      <c r="BD457" s="424"/>
      <c r="BE457" s="462">
        <v>1</v>
      </c>
      <c r="BF457" s="426"/>
      <c r="BG457" s="426">
        <f t="shared" si="7"/>
        <v>0</v>
      </c>
      <c r="BH457" s="426">
        <f t="shared" si="8"/>
        <v>0</v>
      </c>
      <c r="BI457" s="426">
        <f t="shared" si="9"/>
        <v>0</v>
      </c>
      <c r="BJ457" s="426">
        <f t="shared" si="10"/>
        <v>0</v>
      </c>
      <c r="BK457" s="425" t="b">
        <f t="shared" si="11"/>
        <v>0</v>
      </c>
    </row>
    <row r="458" spans="1:63" ht="15.75" customHeight="1">
      <c r="A458" s="174" t="s">
        <v>10</v>
      </c>
      <c r="B458" s="63" t="s">
        <v>11</v>
      </c>
      <c r="C458" s="63" t="s">
        <v>28</v>
      </c>
      <c r="D458" s="63" t="s">
        <v>458</v>
      </c>
      <c r="E458" s="63" t="s">
        <v>30</v>
      </c>
      <c r="F458" s="63"/>
      <c r="G458" s="63" t="s">
        <v>2247</v>
      </c>
      <c r="H458" s="63"/>
      <c r="I458" s="63"/>
      <c r="J458" s="63" t="s">
        <v>2248</v>
      </c>
      <c r="K458" s="63"/>
      <c r="L458" s="63"/>
      <c r="M458" s="63" t="s">
        <v>2249</v>
      </c>
      <c r="N458" s="63" t="s">
        <v>5645</v>
      </c>
      <c r="O458" s="63" t="s">
        <v>113</v>
      </c>
      <c r="P458" s="63" t="s">
        <v>132</v>
      </c>
      <c r="Q458" s="63" t="s">
        <v>35</v>
      </c>
      <c r="R458" s="63" t="s">
        <v>87</v>
      </c>
      <c r="S458" s="63" t="s">
        <v>88</v>
      </c>
      <c r="T458" s="63"/>
      <c r="U458" s="63"/>
      <c r="V458" s="63" t="s">
        <v>4164</v>
      </c>
      <c r="W458" s="63" t="s">
        <v>2250</v>
      </c>
      <c r="X458" s="63" t="s">
        <v>5649</v>
      </c>
      <c r="Y458" s="429">
        <v>44757</v>
      </c>
      <c r="Z458" s="63"/>
      <c r="AA458" s="63" t="s">
        <v>4158</v>
      </c>
      <c r="AB458" s="63" t="s">
        <v>4159</v>
      </c>
      <c r="AC458" s="63"/>
      <c r="AD458" s="63" t="s">
        <v>5650</v>
      </c>
      <c r="AE458" s="63" t="s">
        <v>5651</v>
      </c>
      <c r="AF458" s="429">
        <v>45260</v>
      </c>
      <c r="AG458" s="174"/>
      <c r="AH458" s="174"/>
      <c r="AI458" s="174"/>
      <c r="AJ458" s="174"/>
      <c r="AK458" s="174"/>
      <c r="AL458" s="174"/>
      <c r="AM458" s="174"/>
      <c r="AN458" s="174"/>
      <c r="AO458" s="174"/>
      <c r="AP458" s="174"/>
      <c r="AQ458" s="174"/>
      <c r="AR458" s="174"/>
      <c r="AS458" s="174"/>
      <c r="AT458" s="415"/>
      <c r="AU458" s="174"/>
      <c r="AV458" s="437"/>
      <c r="AW458" s="424"/>
      <c r="AX458" s="462"/>
      <c r="AY458" s="422"/>
      <c r="AZ458" s="530"/>
      <c r="BA458" s="530"/>
      <c r="BB458" s="422"/>
      <c r="BC458" s="530"/>
      <c r="BD458" s="424"/>
      <c r="BE458" s="462"/>
      <c r="BF458" s="426"/>
      <c r="BG458" s="426">
        <f t="shared" si="7"/>
        <v>0</v>
      </c>
      <c r="BH458" s="426">
        <f t="shared" si="8"/>
        <v>0</v>
      </c>
      <c r="BI458" s="426">
        <f t="shared" si="9"/>
        <v>0</v>
      </c>
      <c r="BJ458" s="426">
        <f t="shared" si="10"/>
        <v>0</v>
      </c>
      <c r="BK458" s="425" t="b">
        <f t="shared" si="11"/>
        <v>0</v>
      </c>
    </row>
    <row r="459" spans="1:63" ht="15.75" customHeight="1">
      <c r="A459" s="174" t="s">
        <v>10</v>
      </c>
      <c r="B459" s="63" t="s">
        <v>11</v>
      </c>
      <c r="C459" s="63" t="s">
        <v>28</v>
      </c>
      <c r="D459" s="63" t="s">
        <v>458</v>
      </c>
      <c r="E459" s="63" t="s">
        <v>30</v>
      </c>
      <c r="F459" s="63"/>
      <c r="G459" s="63" t="s">
        <v>1181</v>
      </c>
      <c r="H459" s="63"/>
      <c r="I459" s="63"/>
      <c r="J459" s="63" t="s">
        <v>1182</v>
      </c>
      <c r="K459" s="63"/>
      <c r="L459" s="63"/>
      <c r="M459" s="63" t="s">
        <v>1183</v>
      </c>
      <c r="N459" s="63" t="s">
        <v>5645</v>
      </c>
      <c r="O459" s="63" t="s">
        <v>113</v>
      </c>
      <c r="P459" s="63" t="s">
        <v>132</v>
      </c>
      <c r="Q459" s="63" t="s">
        <v>35</v>
      </c>
      <c r="R459" s="63" t="s">
        <v>84</v>
      </c>
      <c r="S459" s="63" t="s">
        <v>85</v>
      </c>
      <c r="T459" s="63"/>
      <c r="U459" s="63"/>
      <c r="V459" s="63" t="s">
        <v>4164</v>
      </c>
      <c r="W459" s="63" t="s">
        <v>94</v>
      </c>
      <c r="X459" s="63" t="s">
        <v>1184</v>
      </c>
      <c r="Y459" s="429">
        <v>45014</v>
      </c>
      <c r="Z459" s="430">
        <v>46842</v>
      </c>
      <c r="AA459" s="63" t="s">
        <v>4158</v>
      </c>
      <c r="AB459" s="63" t="s">
        <v>4159</v>
      </c>
      <c r="AC459" s="63"/>
      <c r="AD459" s="63" t="s">
        <v>4283</v>
      </c>
      <c r="AE459" s="63" t="s">
        <v>4283</v>
      </c>
      <c r="AF459" s="63" t="s">
        <v>4283</v>
      </c>
      <c r="AG459" s="174"/>
      <c r="AH459" s="174"/>
      <c r="AI459" s="174"/>
      <c r="AJ459" s="174"/>
      <c r="AK459" s="174"/>
      <c r="AL459" s="174"/>
      <c r="AM459" s="174"/>
      <c r="AN459" s="174"/>
      <c r="AO459" s="174"/>
      <c r="AP459" s="174"/>
      <c r="AQ459" s="174"/>
      <c r="AR459" s="174" t="s">
        <v>2315</v>
      </c>
      <c r="AS459" s="174">
        <v>2023</v>
      </c>
      <c r="AT459" s="415">
        <v>45029</v>
      </c>
      <c r="AU459" s="174" t="s">
        <v>1351</v>
      </c>
      <c r="AV459" s="419" t="s">
        <v>9379</v>
      </c>
      <c r="AW459" s="424"/>
      <c r="AX459" s="462"/>
      <c r="AY459" s="422"/>
      <c r="AZ459" s="530"/>
      <c r="BA459" s="530"/>
      <c r="BB459" s="422"/>
      <c r="BC459" s="530"/>
      <c r="BD459" s="424"/>
      <c r="BE459" s="462"/>
      <c r="BF459" s="429">
        <v>42356</v>
      </c>
      <c r="BG459" s="426">
        <f t="shared" si="7"/>
        <v>0</v>
      </c>
      <c r="BH459" s="426">
        <f t="shared" si="8"/>
        <v>0</v>
      </c>
      <c r="BI459" s="426">
        <f t="shared" si="9"/>
        <v>0</v>
      </c>
      <c r="BJ459" s="426">
        <f t="shared" si="10"/>
        <v>0</v>
      </c>
      <c r="BK459" s="425" t="b">
        <f t="shared" si="11"/>
        <v>0</v>
      </c>
    </row>
    <row r="460" spans="1:63" ht="15.75" customHeight="1">
      <c r="A460" s="703" t="s">
        <v>10</v>
      </c>
      <c r="B460" s="703" t="s">
        <v>11</v>
      </c>
      <c r="C460" s="703" t="s">
        <v>28</v>
      </c>
      <c r="D460" s="703" t="s">
        <v>8987</v>
      </c>
      <c r="E460" s="703" t="s">
        <v>30</v>
      </c>
      <c r="F460" s="703"/>
      <c r="G460" s="703" t="s">
        <v>1181</v>
      </c>
      <c r="H460" s="703"/>
      <c r="I460" s="703"/>
      <c r="J460" s="703" t="s">
        <v>1182</v>
      </c>
      <c r="K460" s="703"/>
      <c r="L460" s="703"/>
      <c r="M460" s="703" t="s">
        <v>1183</v>
      </c>
      <c r="N460" s="703"/>
      <c r="O460" s="703" t="s">
        <v>113</v>
      </c>
      <c r="P460" s="703" t="s">
        <v>132</v>
      </c>
      <c r="Q460" s="703" t="s">
        <v>35</v>
      </c>
      <c r="R460" s="703" t="s">
        <v>8666</v>
      </c>
      <c r="S460" s="703" t="s">
        <v>36</v>
      </c>
      <c r="T460" s="703"/>
      <c r="U460" s="703"/>
      <c r="V460" s="703" t="s">
        <v>4164</v>
      </c>
      <c r="W460" s="703" t="s">
        <v>37</v>
      </c>
      <c r="X460" s="703" t="s">
        <v>1185</v>
      </c>
      <c r="Y460" s="704">
        <v>43087</v>
      </c>
      <c r="Z460" s="703"/>
      <c r="AA460" s="703" t="s">
        <v>4158</v>
      </c>
      <c r="AB460" s="703" t="s">
        <v>4159</v>
      </c>
      <c r="AC460" s="703"/>
      <c r="AD460" s="703" t="s">
        <v>9380</v>
      </c>
      <c r="AE460" s="703" t="s">
        <v>9381</v>
      </c>
      <c r="AF460" s="704">
        <v>43455</v>
      </c>
      <c r="AG460" s="703"/>
      <c r="AH460" s="703"/>
      <c r="AI460" s="705">
        <v>45119</v>
      </c>
      <c r="AJ460" s="703" t="s">
        <v>8675</v>
      </c>
      <c r="AK460" s="703"/>
      <c r="AL460" s="703"/>
      <c r="AM460" s="703"/>
      <c r="AN460" s="703"/>
      <c r="AO460" s="703"/>
      <c r="AP460" s="703"/>
      <c r="AQ460" s="703"/>
      <c r="AR460" s="703" t="s">
        <v>2322</v>
      </c>
      <c r="AS460" s="703">
        <v>2023</v>
      </c>
      <c r="AT460" s="706">
        <v>45124</v>
      </c>
      <c r="AU460" s="703" t="s">
        <v>2323</v>
      </c>
      <c r="AV460" s="707" t="s">
        <v>9382</v>
      </c>
      <c r="AW460" s="708"/>
      <c r="AX460" s="709"/>
      <c r="AY460" s="422"/>
      <c r="AZ460" s="730"/>
      <c r="BA460" s="730"/>
      <c r="BB460" s="422"/>
      <c r="BC460" s="730"/>
      <c r="BD460" s="708"/>
      <c r="BE460" s="709"/>
      <c r="BF460" s="710"/>
      <c r="BG460" s="710">
        <f t="shared" si="7"/>
        <v>0</v>
      </c>
      <c r="BH460" s="710">
        <f t="shared" si="8"/>
        <v>0</v>
      </c>
      <c r="BI460" s="710">
        <f t="shared" si="9"/>
        <v>0</v>
      </c>
      <c r="BJ460" s="710">
        <f t="shared" si="10"/>
        <v>0</v>
      </c>
      <c r="BK460" s="709" t="b">
        <f t="shared" si="11"/>
        <v>0</v>
      </c>
    </row>
    <row r="461" spans="1:63" ht="15.75" customHeight="1">
      <c r="A461" s="174" t="s">
        <v>10</v>
      </c>
      <c r="B461" s="63" t="s">
        <v>11</v>
      </c>
      <c r="C461" s="63" t="s">
        <v>12</v>
      </c>
      <c r="D461" s="63" t="s">
        <v>13</v>
      </c>
      <c r="E461" s="63" t="s">
        <v>3756</v>
      </c>
      <c r="F461" s="63"/>
      <c r="G461" s="63" t="s">
        <v>1632</v>
      </c>
      <c r="H461" s="63"/>
      <c r="I461" s="63"/>
      <c r="J461" s="63" t="s">
        <v>1633</v>
      </c>
      <c r="K461" s="63"/>
      <c r="L461" s="63"/>
      <c r="M461" s="63" t="s">
        <v>1634</v>
      </c>
      <c r="N461" s="63"/>
      <c r="O461" s="63" t="s">
        <v>15</v>
      </c>
      <c r="P461" s="63" t="s">
        <v>16</v>
      </c>
      <c r="Q461" s="63" t="s">
        <v>21</v>
      </c>
      <c r="R461" s="63" t="s">
        <v>3006</v>
      </c>
      <c r="S461" s="63"/>
      <c r="T461" s="63" t="s">
        <v>1635</v>
      </c>
      <c r="U461" s="63"/>
      <c r="V461" s="63" t="s">
        <v>22</v>
      </c>
      <c r="W461" s="63" t="s">
        <v>693</v>
      </c>
      <c r="X461" s="63" t="s">
        <v>1636</v>
      </c>
      <c r="Y461" s="429">
        <v>43123</v>
      </c>
      <c r="Z461" s="63"/>
      <c r="AA461" s="63" t="s">
        <v>4158</v>
      </c>
      <c r="AB461" s="63" t="s">
        <v>4159</v>
      </c>
      <c r="AC461" s="63"/>
      <c r="AD461" s="63" t="s">
        <v>9383</v>
      </c>
      <c r="AE461" s="63" t="s">
        <v>9384</v>
      </c>
      <c r="AF461" s="429">
        <v>43726</v>
      </c>
      <c r="AG461" s="174"/>
      <c r="AH461" s="174"/>
      <c r="AI461" s="174"/>
      <c r="AJ461" s="174"/>
      <c r="AK461" s="174"/>
      <c r="AL461" s="174"/>
      <c r="AM461" s="174"/>
      <c r="AN461" s="174"/>
      <c r="AO461" s="174"/>
      <c r="AP461" s="174"/>
      <c r="AQ461" s="174"/>
      <c r="AR461" s="174"/>
      <c r="AS461" s="174"/>
      <c r="AT461" s="415"/>
      <c r="AU461" s="174"/>
      <c r="AV461" s="437"/>
      <c r="AW461" s="424"/>
      <c r="AX461" s="462"/>
      <c r="AY461" s="422"/>
      <c r="AZ461" s="530"/>
      <c r="BA461" s="530"/>
      <c r="BB461" s="422"/>
      <c r="BC461" s="530"/>
      <c r="BD461" s="424"/>
      <c r="BE461" s="462">
        <v>1</v>
      </c>
      <c r="BF461" s="426"/>
      <c r="BG461" s="426">
        <f t="shared" si="7"/>
        <v>0</v>
      </c>
      <c r="BH461" s="426">
        <f t="shared" si="8"/>
        <v>0</v>
      </c>
      <c r="BI461" s="426">
        <f t="shared" si="9"/>
        <v>0</v>
      </c>
      <c r="BJ461" s="426">
        <f t="shared" si="10"/>
        <v>0</v>
      </c>
      <c r="BK461" s="425" t="b">
        <f t="shared" si="11"/>
        <v>0</v>
      </c>
    </row>
    <row r="462" spans="1:63" ht="15.75" customHeight="1">
      <c r="A462" s="174" t="s">
        <v>10</v>
      </c>
      <c r="B462" s="63" t="s">
        <v>11</v>
      </c>
      <c r="C462" s="63" t="s">
        <v>12</v>
      </c>
      <c r="D462" s="63" t="s">
        <v>13</v>
      </c>
      <c r="E462" s="63" t="s">
        <v>3756</v>
      </c>
      <c r="F462" s="63"/>
      <c r="G462" s="63" t="s">
        <v>1632</v>
      </c>
      <c r="H462" s="63"/>
      <c r="I462" s="63"/>
      <c r="J462" s="63" t="s">
        <v>1633</v>
      </c>
      <c r="K462" s="63"/>
      <c r="L462" s="63"/>
      <c r="M462" s="63" t="s">
        <v>1634</v>
      </c>
      <c r="N462" s="63"/>
      <c r="O462" s="63" t="s">
        <v>15</v>
      </c>
      <c r="P462" s="63" t="s">
        <v>16</v>
      </c>
      <c r="Q462" s="63" t="s">
        <v>21</v>
      </c>
      <c r="R462" s="63" t="s">
        <v>3006</v>
      </c>
      <c r="S462" s="63"/>
      <c r="T462" s="63" t="s">
        <v>1637</v>
      </c>
      <c r="U462" s="63"/>
      <c r="V462" s="63" t="s">
        <v>22</v>
      </c>
      <c r="W462" s="63" t="s">
        <v>693</v>
      </c>
      <c r="X462" s="63" t="s">
        <v>1638</v>
      </c>
      <c r="Y462" s="429">
        <v>43123</v>
      </c>
      <c r="Z462" s="63"/>
      <c r="AA462" s="63" t="s">
        <v>4158</v>
      </c>
      <c r="AB462" s="63" t="s">
        <v>4159</v>
      </c>
      <c r="AC462" s="63"/>
      <c r="AD462" s="63" t="s">
        <v>9383</v>
      </c>
      <c r="AE462" s="63" t="s">
        <v>9384</v>
      </c>
      <c r="AF462" s="429">
        <v>43726</v>
      </c>
      <c r="AG462" s="174"/>
      <c r="AH462" s="174"/>
      <c r="AI462" s="174"/>
      <c r="AJ462" s="174"/>
      <c r="AK462" s="174"/>
      <c r="AL462" s="174"/>
      <c r="AM462" s="174"/>
      <c r="AN462" s="174"/>
      <c r="AO462" s="174"/>
      <c r="AP462" s="174"/>
      <c r="AQ462" s="174"/>
      <c r="AR462" s="174"/>
      <c r="AS462" s="174"/>
      <c r="AT462" s="415"/>
      <c r="AU462" s="174"/>
      <c r="AV462" s="437"/>
      <c r="AW462" s="424"/>
      <c r="AX462" s="462"/>
      <c r="AY462" s="422"/>
      <c r="AZ462" s="530"/>
      <c r="BA462" s="530"/>
      <c r="BB462" s="422"/>
      <c r="BC462" s="530"/>
      <c r="BD462" s="424"/>
      <c r="BE462" s="462"/>
      <c r="BF462" s="426"/>
      <c r="BG462" s="426">
        <f t="shared" si="7"/>
        <v>0</v>
      </c>
      <c r="BH462" s="426">
        <f t="shared" si="8"/>
        <v>0</v>
      </c>
      <c r="BI462" s="426">
        <f t="shared" si="9"/>
        <v>0</v>
      </c>
      <c r="BJ462" s="426">
        <f t="shared" si="10"/>
        <v>0</v>
      </c>
      <c r="BK462" s="425" t="b">
        <f t="shared" si="11"/>
        <v>0</v>
      </c>
    </row>
    <row r="463" spans="1:63" ht="15.75" customHeight="1">
      <c r="A463" s="174" t="s">
        <v>10</v>
      </c>
      <c r="B463" s="63" t="s">
        <v>11</v>
      </c>
      <c r="C463" s="63" t="s">
        <v>12</v>
      </c>
      <c r="D463" s="63" t="s">
        <v>13</v>
      </c>
      <c r="E463" s="63" t="s">
        <v>3756</v>
      </c>
      <c r="F463" s="63"/>
      <c r="G463" s="174" t="s">
        <v>3555</v>
      </c>
      <c r="H463" s="174"/>
      <c r="I463" s="174" t="s">
        <v>5609</v>
      </c>
      <c r="J463" s="174" t="s">
        <v>3771</v>
      </c>
      <c r="K463" s="63"/>
      <c r="L463" s="63"/>
      <c r="M463" s="63" t="s">
        <v>1214</v>
      </c>
      <c r="N463" s="63" t="s">
        <v>5610</v>
      </c>
      <c r="O463" s="63" t="s">
        <v>113</v>
      </c>
      <c r="P463" s="63" t="s">
        <v>226</v>
      </c>
      <c r="Q463" s="63" t="s">
        <v>21</v>
      </c>
      <c r="R463" s="63" t="s">
        <v>2222</v>
      </c>
      <c r="S463" s="63"/>
      <c r="T463" s="63" t="s">
        <v>1215</v>
      </c>
      <c r="U463" s="63"/>
      <c r="V463" s="63" t="s">
        <v>22</v>
      </c>
      <c r="W463" s="63" t="s">
        <v>1048</v>
      </c>
      <c r="X463" s="63">
        <v>202307220024</v>
      </c>
      <c r="Y463" s="429">
        <v>45223</v>
      </c>
      <c r="Z463" s="429">
        <v>47051</v>
      </c>
      <c r="AA463" s="63" t="s">
        <v>4158</v>
      </c>
      <c r="AB463" s="63" t="s">
        <v>4168</v>
      </c>
      <c r="AC463" s="63" t="s">
        <v>5652</v>
      </c>
      <c r="AD463" s="63" t="s">
        <v>5653</v>
      </c>
      <c r="AE463" s="63" t="s">
        <v>5654</v>
      </c>
      <c r="AF463" s="63" t="s">
        <v>4283</v>
      </c>
      <c r="AG463" s="174"/>
      <c r="AH463" s="174"/>
      <c r="AI463" s="174"/>
      <c r="AJ463" s="174"/>
      <c r="AK463" s="174" t="s">
        <v>1215</v>
      </c>
      <c r="AL463" s="174" t="s">
        <v>5655</v>
      </c>
      <c r="AM463" s="174"/>
      <c r="AN463" s="418">
        <v>45223</v>
      </c>
      <c r="AO463" s="418">
        <v>47051</v>
      </c>
      <c r="AP463" s="174"/>
      <c r="AQ463" s="174"/>
      <c r="AR463" s="174" t="s">
        <v>2330</v>
      </c>
      <c r="AS463" s="174">
        <v>2023</v>
      </c>
      <c r="AT463" s="415">
        <v>45226</v>
      </c>
      <c r="AU463" s="174" t="s">
        <v>1351</v>
      </c>
      <c r="AV463" s="558" t="s">
        <v>9385</v>
      </c>
      <c r="AW463" s="424"/>
      <c r="AX463" s="462"/>
      <c r="AY463" s="422"/>
      <c r="AZ463" s="530"/>
      <c r="BA463" s="530"/>
      <c r="BB463" s="422"/>
      <c r="BC463" s="530"/>
      <c r="BD463" s="424"/>
      <c r="BE463" s="462"/>
      <c r="BF463" s="429">
        <v>39996</v>
      </c>
      <c r="BG463" s="426">
        <f t="shared" si="7"/>
        <v>0</v>
      </c>
      <c r="BH463" s="426">
        <f t="shared" si="8"/>
        <v>0</v>
      </c>
      <c r="BI463" s="426">
        <f t="shared" si="9"/>
        <v>0</v>
      </c>
      <c r="BJ463" s="426">
        <f t="shared" si="10"/>
        <v>0</v>
      </c>
      <c r="BK463" s="425" t="b">
        <f t="shared" si="11"/>
        <v>0</v>
      </c>
    </row>
    <row r="464" spans="1:63" ht="15.75" customHeight="1">
      <c r="A464" s="174" t="s">
        <v>10</v>
      </c>
      <c r="B464" s="63" t="s">
        <v>11</v>
      </c>
      <c r="C464" s="63" t="s">
        <v>12</v>
      </c>
      <c r="D464" s="63" t="s">
        <v>13</v>
      </c>
      <c r="E464" s="63" t="s">
        <v>3756</v>
      </c>
      <c r="F464" s="63"/>
      <c r="G464" s="174" t="s">
        <v>3555</v>
      </c>
      <c r="H464" s="174"/>
      <c r="I464" s="174" t="s">
        <v>5609</v>
      </c>
      <c r="J464" s="174" t="s">
        <v>3771</v>
      </c>
      <c r="K464" s="63"/>
      <c r="L464" s="63"/>
      <c r="M464" s="63" t="s">
        <v>1214</v>
      </c>
      <c r="N464" s="63" t="s">
        <v>5610</v>
      </c>
      <c r="O464" s="63" t="s">
        <v>113</v>
      </c>
      <c r="P464" s="63" t="s">
        <v>226</v>
      </c>
      <c r="Q464" s="63" t="s">
        <v>21</v>
      </c>
      <c r="R464" s="63" t="s">
        <v>3006</v>
      </c>
      <c r="S464" s="63"/>
      <c r="T464" s="63" t="s">
        <v>1216</v>
      </c>
      <c r="U464" s="63"/>
      <c r="V464" s="63" t="s">
        <v>22</v>
      </c>
      <c r="W464" s="63" t="s">
        <v>1048</v>
      </c>
      <c r="X464" s="63">
        <v>202307220025</v>
      </c>
      <c r="Y464" s="429">
        <v>45223</v>
      </c>
      <c r="Z464" s="429">
        <v>47051</v>
      </c>
      <c r="AA464" s="63" t="s">
        <v>4158</v>
      </c>
      <c r="AB464" s="63" t="s">
        <v>4159</v>
      </c>
      <c r="AC464" s="63"/>
      <c r="AD464" s="63" t="s">
        <v>5656</v>
      </c>
      <c r="AE464" s="63" t="s">
        <v>5657</v>
      </c>
      <c r="AF464" s="63" t="s">
        <v>4283</v>
      </c>
      <c r="AG464" s="174"/>
      <c r="AH464" s="174"/>
      <c r="AI464" s="174"/>
      <c r="AJ464" s="174"/>
      <c r="AK464" s="174" t="s">
        <v>1216</v>
      </c>
      <c r="AL464" s="174" t="s">
        <v>5658</v>
      </c>
      <c r="AM464" s="174"/>
      <c r="AN464" s="418">
        <v>45223</v>
      </c>
      <c r="AO464" s="418">
        <v>47051</v>
      </c>
      <c r="AP464" s="174"/>
      <c r="AQ464" s="174"/>
      <c r="AR464" s="174" t="s">
        <v>2330</v>
      </c>
      <c r="AS464" s="174">
        <v>2023</v>
      </c>
      <c r="AT464" s="415">
        <v>45226</v>
      </c>
      <c r="AU464" s="174" t="s">
        <v>1351</v>
      </c>
      <c r="AV464" s="558" t="s">
        <v>9386</v>
      </c>
      <c r="AW464" s="424"/>
      <c r="AX464" s="462"/>
      <c r="AY464" s="422"/>
      <c r="AZ464" s="530"/>
      <c r="BA464" s="530"/>
      <c r="BB464" s="422"/>
      <c r="BC464" s="530"/>
      <c r="BD464" s="424"/>
      <c r="BE464" s="462"/>
      <c r="BF464" s="429">
        <v>39996</v>
      </c>
      <c r="BG464" s="426">
        <f t="shared" si="7"/>
        <v>0</v>
      </c>
      <c r="BH464" s="426">
        <f t="shared" si="8"/>
        <v>0</v>
      </c>
      <c r="BI464" s="426">
        <f t="shared" si="9"/>
        <v>0</v>
      </c>
      <c r="BJ464" s="426">
        <f t="shared" si="10"/>
        <v>0</v>
      </c>
      <c r="BK464" s="425" t="b">
        <f t="shared" si="11"/>
        <v>0</v>
      </c>
    </row>
    <row r="465" spans="1:63" ht="15.75" customHeight="1">
      <c r="A465" s="703" t="s">
        <v>10</v>
      </c>
      <c r="B465" s="703" t="s">
        <v>11</v>
      </c>
      <c r="C465" s="703" t="s">
        <v>12</v>
      </c>
      <c r="D465" s="703" t="s">
        <v>13</v>
      </c>
      <c r="E465" s="703" t="s">
        <v>28</v>
      </c>
      <c r="F465" s="703"/>
      <c r="G465" s="703" t="s">
        <v>1212</v>
      </c>
      <c r="H465" s="703"/>
      <c r="I465" s="703"/>
      <c r="J465" s="703" t="s">
        <v>1213</v>
      </c>
      <c r="K465" s="703"/>
      <c r="L465" s="703"/>
      <c r="M465" s="703" t="s">
        <v>1214</v>
      </c>
      <c r="N465" s="703"/>
      <c r="O465" s="703" t="s">
        <v>113</v>
      </c>
      <c r="P465" s="703" t="s">
        <v>226</v>
      </c>
      <c r="Q465" s="703" t="s">
        <v>21</v>
      </c>
      <c r="R465" s="703" t="s">
        <v>3006</v>
      </c>
      <c r="S465" s="703"/>
      <c r="T465" s="703" t="s">
        <v>1217</v>
      </c>
      <c r="U465" s="703"/>
      <c r="V465" s="703" t="s">
        <v>22</v>
      </c>
      <c r="W465" s="703" t="s">
        <v>1048</v>
      </c>
      <c r="X465" s="703">
        <v>807020064</v>
      </c>
      <c r="Y465" s="704">
        <v>39646</v>
      </c>
      <c r="Z465" s="703"/>
      <c r="AA465" s="703" t="s">
        <v>4158</v>
      </c>
      <c r="AB465" s="703" t="s">
        <v>4159</v>
      </c>
      <c r="AC465" s="703"/>
      <c r="AD465" s="703" t="s">
        <v>5656</v>
      </c>
      <c r="AE465" s="703" t="s">
        <v>5657</v>
      </c>
      <c r="AF465" s="703" t="s">
        <v>4283</v>
      </c>
      <c r="AG465" s="703"/>
      <c r="AH465" s="703"/>
      <c r="AI465" s="705">
        <v>45119</v>
      </c>
      <c r="AJ465" s="703" t="s">
        <v>8685</v>
      </c>
      <c r="AK465" s="703"/>
      <c r="AL465" s="703"/>
      <c r="AM465" s="703"/>
      <c r="AN465" s="703"/>
      <c r="AO465" s="703"/>
      <c r="AP465" s="703"/>
      <c r="AQ465" s="703"/>
      <c r="AR465" s="703" t="s">
        <v>2322</v>
      </c>
      <c r="AS465" s="703">
        <v>2023</v>
      </c>
      <c r="AT465" s="706">
        <v>45124</v>
      </c>
      <c r="AU465" s="703" t="s">
        <v>2323</v>
      </c>
      <c r="AV465" s="707"/>
      <c r="AW465" s="708"/>
      <c r="AX465" s="709"/>
      <c r="AY465" s="422"/>
      <c r="AZ465" s="730"/>
      <c r="BA465" s="730"/>
      <c r="BB465" s="422"/>
      <c r="BC465" s="730"/>
      <c r="BD465" s="708"/>
      <c r="BE465" s="709"/>
      <c r="BF465" s="710"/>
      <c r="BG465" s="710">
        <f t="shared" si="7"/>
        <v>0</v>
      </c>
      <c r="BH465" s="710">
        <f t="shared" si="8"/>
        <v>0</v>
      </c>
      <c r="BI465" s="710">
        <f t="shared" si="9"/>
        <v>0</v>
      </c>
      <c r="BJ465" s="710">
        <f t="shared" si="10"/>
        <v>0</v>
      </c>
      <c r="BK465" s="709" t="b">
        <f t="shared" si="11"/>
        <v>0</v>
      </c>
    </row>
    <row r="466" spans="1:63" ht="15.75" customHeight="1">
      <c r="A466" s="174" t="s">
        <v>10</v>
      </c>
      <c r="B466" s="63" t="s">
        <v>11</v>
      </c>
      <c r="C466" s="63" t="s">
        <v>12</v>
      </c>
      <c r="D466" s="63" t="s">
        <v>13</v>
      </c>
      <c r="E466" s="63" t="s">
        <v>3756</v>
      </c>
      <c r="F466" s="63"/>
      <c r="G466" s="561" t="s">
        <v>3555</v>
      </c>
      <c r="H466" s="559"/>
      <c r="I466" s="63"/>
      <c r="J466" s="63" t="s">
        <v>3771</v>
      </c>
      <c r="K466" s="63"/>
      <c r="L466" s="63"/>
      <c r="M466" s="63" t="s">
        <v>1202</v>
      </c>
      <c r="N466" s="63" t="s">
        <v>5610</v>
      </c>
      <c r="O466" s="63" t="s">
        <v>113</v>
      </c>
      <c r="P466" s="63" t="s">
        <v>226</v>
      </c>
      <c r="Q466" s="63" t="s">
        <v>35</v>
      </c>
      <c r="R466" s="63" t="s">
        <v>87</v>
      </c>
      <c r="S466" s="63" t="s">
        <v>434</v>
      </c>
      <c r="T466" s="63"/>
      <c r="U466" s="63"/>
      <c r="V466" s="63" t="s">
        <v>4164</v>
      </c>
      <c r="W466" s="63" t="s">
        <v>1218</v>
      </c>
      <c r="X466" s="63" t="s">
        <v>1219</v>
      </c>
      <c r="Y466" s="429">
        <v>45349</v>
      </c>
      <c r="Z466" s="430">
        <v>47177</v>
      </c>
      <c r="AA466" s="63" t="s">
        <v>4158</v>
      </c>
      <c r="AB466" s="63" t="s">
        <v>4168</v>
      </c>
      <c r="AC466" s="63" t="s">
        <v>5659</v>
      </c>
      <c r="AD466" s="63" t="s">
        <v>5660</v>
      </c>
      <c r="AE466" s="63">
        <v>211807221200219</v>
      </c>
      <c r="AF466" s="427">
        <v>46158</v>
      </c>
      <c r="AG466" s="174"/>
      <c r="AH466" s="174"/>
      <c r="AI466" s="174"/>
      <c r="AJ466" s="174"/>
      <c r="AK466" s="174" t="s">
        <v>434</v>
      </c>
      <c r="AL466" s="174" t="s">
        <v>5661</v>
      </c>
      <c r="AM466" s="174" t="s">
        <v>1139</v>
      </c>
      <c r="AN466" s="418">
        <v>45349</v>
      </c>
      <c r="AO466" s="418">
        <v>47177</v>
      </c>
      <c r="AP466" s="174"/>
      <c r="AQ466" s="174"/>
      <c r="AR466" s="174" t="s">
        <v>2309</v>
      </c>
      <c r="AS466" s="174">
        <v>2024</v>
      </c>
      <c r="AT466" s="415">
        <v>45350</v>
      </c>
      <c r="AU466" s="174" t="s">
        <v>1351</v>
      </c>
      <c r="AV466" s="419" t="s">
        <v>5662</v>
      </c>
      <c r="AW466" s="424"/>
      <c r="AX466" s="462"/>
      <c r="AY466" s="422"/>
      <c r="AZ466" s="530"/>
      <c r="BA466" s="530"/>
      <c r="BB466" s="422"/>
      <c r="BC466" s="530"/>
      <c r="BD466" s="424"/>
      <c r="BE466" s="462"/>
      <c r="BF466" s="429">
        <v>44484</v>
      </c>
      <c r="BG466" s="426">
        <f t="shared" si="7"/>
        <v>0</v>
      </c>
      <c r="BH466" s="426">
        <f t="shared" si="8"/>
        <v>0</v>
      </c>
      <c r="BI466" s="426">
        <f t="shared" si="9"/>
        <v>0</v>
      </c>
      <c r="BJ466" s="426">
        <f t="shared" si="10"/>
        <v>0</v>
      </c>
      <c r="BK466" s="425" t="b">
        <f t="shared" si="11"/>
        <v>0</v>
      </c>
    </row>
    <row r="467" spans="1:63" ht="15.75" customHeight="1">
      <c r="A467" s="703" t="s">
        <v>10</v>
      </c>
      <c r="B467" s="703" t="s">
        <v>11</v>
      </c>
      <c r="C467" s="703" t="s">
        <v>12</v>
      </c>
      <c r="D467" s="703" t="s">
        <v>13</v>
      </c>
      <c r="E467" s="703" t="s">
        <v>28</v>
      </c>
      <c r="F467" s="703"/>
      <c r="G467" s="703" t="s">
        <v>1199</v>
      </c>
      <c r="H467" s="703"/>
      <c r="I467" s="703"/>
      <c r="J467" s="703" t="s">
        <v>1200</v>
      </c>
      <c r="K467" s="703"/>
      <c r="L467" s="703"/>
      <c r="M467" s="703" t="s">
        <v>1202</v>
      </c>
      <c r="N467" s="703"/>
      <c r="O467" s="703" t="s">
        <v>113</v>
      </c>
      <c r="P467" s="703" t="s">
        <v>226</v>
      </c>
      <c r="Q467" s="703" t="s">
        <v>35</v>
      </c>
      <c r="R467" s="703" t="s">
        <v>104</v>
      </c>
      <c r="S467" s="703" t="s">
        <v>9060</v>
      </c>
      <c r="T467" s="703"/>
      <c r="U467" s="703"/>
      <c r="V467" s="703" t="s">
        <v>4164</v>
      </c>
      <c r="W467" s="703" t="s">
        <v>109</v>
      </c>
      <c r="X467" s="703" t="s">
        <v>1224</v>
      </c>
      <c r="Y467" s="704">
        <v>42412</v>
      </c>
      <c r="Z467" s="703"/>
      <c r="AA467" s="703" t="s">
        <v>4158</v>
      </c>
      <c r="AB467" s="703" t="s">
        <v>4159</v>
      </c>
      <c r="AC467" s="703"/>
      <c r="AD467" s="703" t="s">
        <v>5626</v>
      </c>
      <c r="AE467" s="703" t="s">
        <v>5627</v>
      </c>
      <c r="AF467" s="703" t="s">
        <v>4283</v>
      </c>
      <c r="AG467" s="703"/>
      <c r="AH467" s="703"/>
      <c r="AI467" s="705">
        <v>44970</v>
      </c>
      <c r="AJ467" s="703" t="s">
        <v>8675</v>
      </c>
      <c r="AK467" s="703"/>
      <c r="AL467" s="703"/>
      <c r="AM467" s="703"/>
      <c r="AN467" s="703"/>
      <c r="AO467" s="703"/>
      <c r="AP467" s="703" t="s">
        <v>5740</v>
      </c>
      <c r="AQ467" s="703"/>
      <c r="AR467" s="703" t="s">
        <v>2309</v>
      </c>
      <c r="AS467" s="703">
        <v>2023</v>
      </c>
      <c r="AT467" s="706">
        <v>44985</v>
      </c>
      <c r="AU467" s="703" t="s">
        <v>2320</v>
      </c>
      <c r="AV467" s="707" t="s">
        <v>9387</v>
      </c>
      <c r="AW467" s="708"/>
      <c r="AX467" s="709"/>
      <c r="AY467" s="422"/>
      <c r="AZ467" s="730"/>
      <c r="BA467" s="730"/>
      <c r="BB467" s="422"/>
      <c r="BC467" s="730"/>
      <c r="BD467" s="708"/>
      <c r="BE467" s="709"/>
      <c r="BF467" s="704">
        <v>42412</v>
      </c>
      <c r="BG467" s="710">
        <f t="shared" si="7"/>
        <v>0</v>
      </c>
      <c r="BH467" s="710">
        <f t="shared" si="8"/>
        <v>0</v>
      </c>
      <c r="BI467" s="710">
        <f t="shared" si="9"/>
        <v>0</v>
      </c>
      <c r="BJ467" s="710">
        <f t="shared" si="10"/>
        <v>0</v>
      </c>
      <c r="BK467" s="709" t="b">
        <f t="shared" si="11"/>
        <v>0</v>
      </c>
    </row>
    <row r="468" spans="1:63" ht="15.75" customHeight="1">
      <c r="A468" s="703" t="s">
        <v>10</v>
      </c>
      <c r="B468" s="703" t="s">
        <v>11</v>
      </c>
      <c r="C468" s="703" t="s">
        <v>12</v>
      </c>
      <c r="D468" s="703" t="s">
        <v>13</v>
      </c>
      <c r="E468" s="703" t="s">
        <v>28</v>
      </c>
      <c r="F468" s="703"/>
      <c r="G468" s="703" t="s">
        <v>1199</v>
      </c>
      <c r="H468" s="703"/>
      <c r="I468" s="703"/>
      <c r="J468" s="703" t="s">
        <v>1200</v>
      </c>
      <c r="K468" s="703"/>
      <c r="L468" s="703"/>
      <c r="M468" s="703" t="s">
        <v>1202</v>
      </c>
      <c r="N468" s="703"/>
      <c r="O468" s="703" t="s">
        <v>113</v>
      </c>
      <c r="P468" s="703" t="s">
        <v>226</v>
      </c>
      <c r="Q468" s="703" t="s">
        <v>35</v>
      </c>
      <c r="R468" s="703" t="s">
        <v>104</v>
      </c>
      <c r="S468" s="703" t="s">
        <v>9061</v>
      </c>
      <c r="T468" s="703"/>
      <c r="U468" s="703"/>
      <c r="V468" s="703" t="s">
        <v>4164</v>
      </c>
      <c r="W468" s="703" t="s">
        <v>744</v>
      </c>
      <c r="X468" s="703" t="s">
        <v>1225</v>
      </c>
      <c r="Y468" s="704">
        <v>42412</v>
      </c>
      <c r="Z468" s="703"/>
      <c r="AA468" s="703" t="s">
        <v>4158</v>
      </c>
      <c r="AB468" s="703" t="s">
        <v>4168</v>
      </c>
      <c r="AC468" s="703" t="s">
        <v>9388</v>
      </c>
      <c r="AD468" s="703" t="s">
        <v>5626</v>
      </c>
      <c r="AE468" s="703" t="s">
        <v>5627</v>
      </c>
      <c r="AF468" s="703" t="s">
        <v>4283</v>
      </c>
      <c r="AG468" s="703"/>
      <c r="AH468" s="703"/>
      <c r="AI468" s="705">
        <v>44970</v>
      </c>
      <c r="AJ468" s="703" t="s">
        <v>8675</v>
      </c>
      <c r="AK468" s="703"/>
      <c r="AL468" s="703"/>
      <c r="AM468" s="703"/>
      <c r="AN468" s="703"/>
      <c r="AO468" s="703"/>
      <c r="AP468" s="703" t="s">
        <v>5740</v>
      </c>
      <c r="AQ468" s="703"/>
      <c r="AR468" s="703" t="s">
        <v>2309</v>
      </c>
      <c r="AS468" s="703">
        <v>2023</v>
      </c>
      <c r="AT468" s="706">
        <v>44985</v>
      </c>
      <c r="AU468" s="703" t="s">
        <v>2320</v>
      </c>
      <c r="AV468" s="707" t="s">
        <v>9387</v>
      </c>
      <c r="AW468" s="708"/>
      <c r="AX468" s="709"/>
      <c r="AY468" s="422"/>
      <c r="AZ468" s="730"/>
      <c r="BA468" s="730"/>
      <c r="BB468" s="422"/>
      <c r="BC468" s="730"/>
      <c r="BD468" s="708"/>
      <c r="BE468" s="709"/>
      <c r="BF468" s="704">
        <v>42412</v>
      </c>
      <c r="BG468" s="710">
        <f t="shared" si="7"/>
        <v>0</v>
      </c>
      <c r="BH468" s="710">
        <f t="shared" si="8"/>
        <v>0</v>
      </c>
      <c r="BI468" s="710">
        <f t="shared" si="9"/>
        <v>0</v>
      </c>
      <c r="BJ468" s="710">
        <f t="shared" si="10"/>
        <v>0</v>
      </c>
      <c r="BK468" s="709" t="b">
        <f t="shared" si="11"/>
        <v>0</v>
      </c>
    </row>
    <row r="469" spans="1:63" ht="15.75" customHeight="1">
      <c r="A469" s="174" t="s">
        <v>10</v>
      </c>
      <c r="B469" s="63" t="s">
        <v>11</v>
      </c>
      <c r="C469" s="63" t="s">
        <v>12</v>
      </c>
      <c r="D469" s="63" t="s">
        <v>13</v>
      </c>
      <c r="E469" s="63" t="s">
        <v>3756</v>
      </c>
      <c r="F469" s="63"/>
      <c r="G469" s="561" t="s">
        <v>3555</v>
      </c>
      <c r="H469" s="559"/>
      <c r="I469" s="63"/>
      <c r="J469" s="63" t="s">
        <v>3771</v>
      </c>
      <c r="K469" s="63"/>
      <c r="L469" s="63"/>
      <c r="M469" s="63" t="s">
        <v>1202</v>
      </c>
      <c r="N469" s="63" t="s">
        <v>5610</v>
      </c>
      <c r="O469" s="63" t="s">
        <v>113</v>
      </c>
      <c r="P469" s="63" t="s">
        <v>226</v>
      </c>
      <c r="Q469" s="63" t="s">
        <v>35</v>
      </c>
      <c r="R469" s="63" t="s">
        <v>87</v>
      </c>
      <c r="S469" s="63" t="s">
        <v>2497</v>
      </c>
      <c r="T469" s="63"/>
      <c r="U469" s="63"/>
      <c r="V469" s="63" t="s">
        <v>4164</v>
      </c>
      <c r="W469" s="63" t="s">
        <v>1226</v>
      </c>
      <c r="X469" s="174" t="s">
        <v>1227</v>
      </c>
      <c r="Y469" s="429">
        <v>45349</v>
      </c>
      <c r="Z469" s="430">
        <v>47177</v>
      </c>
      <c r="AA469" s="63" t="s">
        <v>4158</v>
      </c>
      <c r="AB469" s="63" t="s">
        <v>4168</v>
      </c>
      <c r="AC469" s="63" t="s">
        <v>5663</v>
      </c>
      <c r="AD469" s="63" t="s">
        <v>5664</v>
      </c>
      <c r="AE469" s="63" t="s">
        <v>5665</v>
      </c>
      <c r="AF469" s="63" t="s">
        <v>4283</v>
      </c>
      <c r="AG469" s="174"/>
      <c r="AH469" s="174"/>
      <c r="AI469" s="174"/>
      <c r="AJ469" s="174"/>
      <c r="AK469" s="174" t="s">
        <v>2497</v>
      </c>
      <c r="AL469" s="174" t="s">
        <v>5666</v>
      </c>
      <c r="AM469" s="174" t="s">
        <v>780</v>
      </c>
      <c r="AN469" s="418">
        <v>45349</v>
      </c>
      <c r="AO469" s="418">
        <v>47177</v>
      </c>
      <c r="AP469" s="174"/>
      <c r="AQ469" s="174"/>
      <c r="AR469" s="174" t="s">
        <v>2309</v>
      </c>
      <c r="AS469" s="174">
        <v>2024</v>
      </c>
      <c r="AT469" s="415">
        <v>45350</v>
      </c>
      <c r="AU469" s="174" t="s">
        <v>1351</v>
      </c>
      <c r="AV469" s="419" t="s">
        <v>5662</v>
      </c>
      <c r="AW469" s="424"/>
      <c r="AX469" s="462"/>
      <c r="AY469" s="422"/>
      <c r="AZ469" s="530"/>
      <c r="BA469" s="530"/>
      <c r="BB469" s="422"/>
      <c r="BC469" s="530"/>
      <c r="BD469" s="424"/>
      <c r="BE469" s="462"/>
      <c r="BF469" s="429">
        <v>44421</v>
      </c>
      <c r="BG469" s="426">
        <f t="shared" si="7"/>
        <v>0</v>
      </c>
      <c r="BH469" s="426">
        <f t="shared" si="8"/>
        <v>0</v>
      </c>
      <c r="BI469" s="426">
        <f t="shared" si="9"/>
        <v>0</v>
      </c>
      <c r="BJ469" s="426">
        <f t="shared" si="10"/>
        <v>0</v>
      </c>
      <c r="BK469" s="425" t="b">
        <f t="shared" si="11"/>
        <v>0</v>
      </c>
    </row>
    <row r="470" spans="1:63" ht="15.75" customHeight="1">
      <c r="A470" s="174" t="s">
        <v>10</v>
      </c>
      <c r="B470" s="63" t="s">
        <v>11</v>
      </c>
      <c r="C470" s="63" t="s">
        <v>12</v>
      </c>
      <c r="D470" s="63" t="s">
        <v>13</v>
      </c>
      <c r="E470" s="63" t="s">
        <v>3756</v>
      </c>
      <c r="F470" s="63"/>
      <c r="G470" s="63" t="s">
        <v>1199</v>
      </c>
      <c r="H470" s="63"/>
      <c r="I470" s="63"/>
      <c r="J470" s="63" t="s">
        <v>1200</v>
      </c>
      <c r="K470" s="63"/>
      <c r="L470" s="63"/>
      <c r="M470" s="63" t="s">
        <v>1202</v>
      </c>
      <c r="N470" s="63" t="s">
        <v>5610</v>
      </c>
      <c r="O470" s="63" t="s">
        <v>113</v>
      </c>
      <c r="P470" s="63" t="s">
        <v>226</v>
      </c>
      <c r="Q470" s="63" t="s">
        <v>35</v>
      </c>
      <c r="R470" s="63" t="s">
        <v>2230</v>
      </c>
      <c r="S470" s="63" t="s">
        <v>9389</v>
      </c>
      <c r="T470" s="63"/>
      <c r="U470" s="63"/>
      <c r="V470" s="63" t="s">
        <v>4164</v>
      </c>
      <c r="W470" s="63" t="s">
        <v>1229</v>
      </c>
      <c r="X470" s="63" t="s">
        <v>1230</v>
      </c>
      <c r="Y470" s="429">
        <v>44473</v>
      </c>
      <c r="Z470" s="63"/>
      <c r="AA470" s="63" t="s">
        <v>4158</v>
      </c>
      <c r="AB470" s="63" t="s">
        <v>4168</v>
      </c>
      <c r="AC470" s="63" t="s">
        <v>9390</v>
      </c>
      <c r="AD470" s="63" t="s">
        <v>9391</v>
      </c>
      <c r="AE470" s="63" t="s">
        <v>9392</v>
      </c>
      <c r="AF470" s="427">
        <v>45909</v>
      </c>
      <c r="AG470" s="174"/>
      <c r="AH470" s="174"/>
      <c r="AI470" s="174"/>
      <c r="AJ470" s="174"/>
      <c r="AK470" s="174"/>
      <c r="AL470" s="174"/>
      <c r="AM470" s="174"/>
      <c r="AN470" s="174"/>
      <c r="AO470" s="174"/>
      <c r="AP470" s="174"/>
      <c r="AQ470" s="174"/>
      <c r="AR470" s="174"/>
      <c r="AS470" s="174"/>
      <c r="AT470" s="415"/>
      <c r="AU470" s="174"/>
      <c r="AV470" s="437"/>
      <c r="AW470" s="424"/>
      <c r="AX470" s="462"/>
      <c r="AY470" s="422"/>
      <c r="AZ470" s="530"/>
      <c r="BA470" s="530"/>
      <c r="BB470" s="422"/>
      <c r="BC470" s="530"/>
      <c r="BD470" s="424"/>
      <c r="BE470" s="462"/>
      <c r="BF470" s="426"/>
      <c r="BG470" s="426">
        <f t="shared" si="7"/>
        <v>0</v>
      </c>
      <c r="BH470" s="426">
        <f t="shared" si="8"/>
        <v>0</v>
      </c>
      <c r="BI470" s="426">
        <f t="shared" si="9"/>
        <v>0</v>
      </c>
      <c r="BJ470" s="426">
        <f t="shared" si="10"/>
        <v>0</v>
      </c>
      <c r="BK470" s="425" t="b">
        <f t="shared" si="11"/>
        <v>0</v>
      </c>
    </row>
    <row r="471" spans="1:63" ht="15.75" customHeight="1">
      <c r="A471" s="174" t="s">
        <v>10</v>
      </c>
      <c r="B471" s="63" t="s">
        <v>11</v>
      </c>
      <c r="C471" s="63" t="s">
        <v>12</v>
      </c>
      <c r="D471" s="63" t="s">
        <v>13</v>
      </c>
      <c r="E471" s="63" t="s">
        <v>3756</v>
      </c>
      <c r="F471" s="63"/>
      <c r="G471" s="561" t="s">
        <v>3555</v>
      </c>
      <c r="H471" s="559"/>
      <c r="I471" s="63"/>
      <c r="J471" s="63" t="s">
        <v>3771</v>
      </c>
      <c r="K471" s="63"/>
      <c r="L471" s="63"/>
      <c r="M471" s="63" t="s">
        <v>1202</v>
      </c>
      <c r="N471" s="63" t="s">
        <v>5610</v>
      </c>
      <c r="O471" s="63" t="s">
        <v>113</v>
      </c>
      <c r="P471" s="63" t="s">
        <v>226</v>
      </c>
      <c r="Q471" s="63" t="s">
        <v>35</v>
      </c>
      <c r="R471" s="63" t="s">
        <v>8666</v>
      </c>
      <c r="S471" s="63" t="s">
        <v>36</v>
      </c>
      <c r="T471" s="63"/>
      <c r="U471" s="63"/>
      <c r="V471" s="63" t="s">
        <v>4164</v>
      </c>
      <c r="W471" s="63" t="s">
        <v>1231</v>
      </c>
      <c r="X471" s="174" t="s">
        <v>1232</v>
      </c>
      <c r="Y471" s="429">
        <v>45349</v>
      </c>
      <c r="Z471" s="430">
        <v>47177</v>
      </c>
      <c r="AA471" s="63" t="s">
        <v>4158</v>
      </c>
      <c r="AB471" s="63" t="s">
        <v>4168</v>
      </c>
      <c r="AC471" s="63" t="s">
        <v>5667</v>
      </c>
      <c r="AD471" s="63" t="s">
        <v>5668</v>
      </c>
      <c r="AE471" s="63" t="s">
        <v>5669</v>
      </c>
      <c r="AF471" s="430">
        <v>44492</v>
      </c>
      <c r="AG471" s="174"/>
      <c r="AH471" s="174"/>
      <c r="AI471" s="174"/>
      <c r="AJ471" s="174"/>
      <c r="AK471" s="174" t="s">
        <v>36</v>
      </c>
      <c r="AL471" s="174" t="s">
        <v>5670</v>
      </c>
      <c r="AM471" s="174" t="s">
        <v>91</v>
      </c>
      <c r="AN471" s="418">
        <v>45349</v>
      </c>
      <c r="AO471" s="418">
        <v>47177</v>
      </c>
      <c r="AP471" s="174"/>
      <c r="AQ471" s="174"/>
      <c r="AR471" s="174" t="s">
        <v>2309</v>
      </c>
      <c r="AS471" s="174">
        <v>2024</v>
      </c>
      <c r="AT471" s="415">
        <v>45350</v>
      </c>
      <c r="AU471" s="174" t="s">
        <v>1351</v>
      </c>
      <c r="AV471" s="419" t="s">
        <v>5662</v>
      </c>
      <c r="AW471" s="424"/>
      <c r="AX471" s="462"/>
      <c r="AY471" s="422"/>
      <c r="AZ471" s="530"/>
      <c r="BA471" s="530"/>
      <c r="BB471" s="422"/>
      <c r="BC471" s="530"/>
      <c r="BD471" s="424"/>
      <c r="BE471" s="462"/>
      <c r="BF471" s="429">
        <v>44421</v>
      </c>
      <c r="BG471" s="426">
        <f t="shared" si="7"/>
        <v>0</v>
      </c>
      <c r="BH471" s="426">
        <f t="shared" si="8"/>
        <v>0</v>
      </c>
      <c r="BI471" s="426">
        <f t="shared" si="9"/>
        <v>0</v>
      </c>
      <c r="BJ471" s="426">
        <f t="shared" si="10"/>
        <v>0</v>
      </c>
      <c r="BK471" s="425" t="b">
        <f t="shared" si="11"/>
        <v>0</v>
      </c>
    </row>
    <row r="472" spans="1:63" ht="15.75" customHeight="1">
      <c r="A472" s="174" t="s">
        <v>10</v>
      </c>
      <c r="B472" s="63" t="s">
        <v>11</v>
      </c>
      <c r="C472" s="63" t="s">
        <v>12</v>
      </c>
      <c r="D472" s="63" t="s">
        <v>13</v>
      </c>
      <c r="E472" s="63" t="s">
        <v>3756</v>
      </c>
      <c r="F472" s="63"/>
      <c r="G472" s="63" t="s">
        <v>1199</v>
      </c>
      <c r="H472" s="63"/>
      <c r="I472" s="63"/>
      <c r="J472" s="63" t="s">
        <v>1200</v>
      </c>
      <c r="K472" s="63"/>
      <c r="L472" s="63"/>
      <c r="M472" s="63" t="s">
        <v>1202</v>
      </c>
      <c r="N472" s="63" t="s">
        <v>5610</v>
      </c>
      <c r="O472" s="63" t="s">
        <v>113</v>
      </c>
      <c r="P472" s="63" t="s">
        <v>226</v>
      </c>
      <c r="Q472" s="63" t="s">
        <v>35</v>
      </c>
      <c r="R472" s="63" t="s">
        <v>84</v>
      </c>
      <c r="S472" s="63" t="s">
        <v>85</v>
      </c>
      <c r="T472" s="63"/>
      <c r="U472" s="63"/>
      <c r="V472" s="63" t="s">
        <v>4164</v>
      </c>
      <c r="W472" s="63" t="s">
        <v>1203</v>
      </c>
      <c r="X472" s="63" t="s">
        <v>1204</v>
      </c>
      <c r="Y472" s="429">
        <v>44473</v>
      </c>
      <c r="Z472" s="63"/>
      <c r="AA472" s="63" t="s">
        <v>4158</v>
      </c>
      <c r="AB472" s="63" t="s">
        <v>4168</v>
      </c>
      <c r="AC472" s="63" t="s">
        <v>5671</v>
      </c>
      <c r="AD472" s="63" t="s">
        <v>5672</v>
      </c>
      <c r="AE472" s="63">
        <v>181507221200125</v>
      </c>
      <c r="AF472" s="427">
        <v>44982</v>
      </c>
      <c r="AG472" s="174"/>
      <c r="AH472" s="174"/>
      <c r="AI472" s="174"/>
      <c r="AJ472" s="174"/>
      <c r="AK472" s="174"/>
      <c r="AL472" s="174"/>
      <c r="AM472" s="174"/>
      <c r="AN472" s="174"/>
      <c r="AO472" s="174"/>
      <c r="AP472" s="174"/>
      <c r="AQ472" s="174"/>
      <c r="AR472" s="174" t="s">
        <v>2319</v>
      </c>
      <c r="AS472" s="174">
        <v>2024</v>
      </c>
      <c r="AT472" s="415">
        <v>45458</v>
      </c>
      <c r="AU472" s="174" t="s">
        <v>1351</v>
      </c>
      <c r="AV472" s="437" t="s">
        <v>9393</v>
      </c>
      <c r="AW472" s="424"/>
      <c r="AX472" s="462"/>
      <c r="AY472" s="422"/>
      <c r="AZ472" s="530"/>
      <c r="BA472" s="530"/>
      <c r="BB472" s="422"/>
      <c r="BC472" s="530"/>
      <c r="BD472" s="424"/>
      <c r="BE472" s="462"/>
      <c r="BF472" s="426"/>
      <c r="BG472" s="426">
        <f t="shared" si="7"/>
        <v>0</v>
      </c>
      <c r="BH472" s="426">
        <f t="shared" si="8"/>
        <v>0</v>
      </c>
      <c r="BI472" s="426">
        <f t="shared" si="9"/>
        <v>0</v>
      </c>
      <c r="BJ472" s="426">
        <f t="shared" si="10"/>
        <v>0</v>
      </c>
      <c r="BK472" s="425" t="b">
        <f t="shared" si="11"/>
        <v>0</v>
      </c>
    </row>
    <row r="473" spans="1:63" ht="15.75" customHeight="1">
      <c r="A473" s="174" t="s">
        <v>10</v>
      </c>
      <c r="B473" s="63" t="s">
        <v>11</v>
      </c>
      <c r="C473" s="63" t="s">
        <v>12</v>
      </c>
      <c r="D473" s="63" t="s">
        <v>13</v>
      </c>
      <c r="E473" s="63" t="s">
        <v>3756</v>
      </c>
      <c r="F473" s="63"/>
      <c r="G473" s="561" t="s">
        <v>3555</v>
      </c>
      <c r="H473" s="559"/>
      <c r="I473" s="63"/>
      <c r="J473" s="63" t="s">
        <v>3771</v>
      </c>
      <c r="K473" s="63"/>
      <c r="L473" s="63"/>
      <c r="M473" s="63" t="s">
        <v>1202</v>
      </c>
      <c r="N473" s="63" t="s">
        <v>5610</v>
      </c>
      <c r="O473" s="63" t="s">
        <v>113</v>
      </c>
      <c r="P473" s="63" t="s">
        <v>226</v>
      </c>
      <c r="Q473" s="63" t="s">
        <v>35</v>
      </c>
      <c r="R473" s="63" t="s">
        <v>143</v>
      </c>
      <c r="S473" s="63" t="s">
        <v>144</v>
      </c>
      <c r="T473" s="63"/>
      <c r="U473" s="63"/>
      <c r="V473" s="63" t="s">
        <v>4164</v>
      </c>
      <c r="W473" s="63" t="s">
        <v>1205</v>
      </c>
      <c r="X473" s="63" t="s">
        <v>1206</v>
      </c>
      <c r="Y473" s="429">
        <v>45349</v>
      </c>
      <c r="Z473" s="430">
        <v>47177</v>
      </c>
      <c r="AA473" s="63" t="s">
        <v>4158</v>
      </c>
      <c r="AB473" s="63" t="s">
        <v>4168</v>
      </c>
      <c r="AC473" s="63" t="s">
        <v>5673</v>
      </c>
      <c r="AD473" s="63" t="s">
        <v>5674</v>
      </c>
      <c r="AE473" s="63" t="s">
        <v>5675</v>
      </c>
      <c r="AF473" s="427">
        <v>45297</v>
      </c>
      <c r="AG473" s="174"/>
      <c r="AH473" s="174"/>
      <c r="AI473" s="174"/>
      <c r="AJ473" s="174"/>
      <c r="AK473" s="174" t="s">
        <v>144</v>
      </c>
      <c r="AL473" s="174" t="s">
        <v>5676</v>
      </c>
      <c r="AM473" s="174" t="s">
        <v>308</v>
      </c>
      <c r="AN473" s="418">
        <v>45349</v>
      </c>
      <c r="AO473" s="418">
        <v>47177</v>
      </c>
      <c r="AP473" s="174"/>
      <c r="AQ473" s="174"/>
      <c r="AR473" s="174" t="s">
        <v>2309</v>
      </c>
      <c r="AS473" s="174">
        <v>2024</v>
      </c>
      <c r="AT473" s="415">
        <v>45350</v>
      </c>
      <c r="AU473" s="174" t="s">
        <v>1351</v>
      </c>
      <c r="AV473" s="419" t="s">
        <v>5662</v>
      </c>
      <c r="AW473" s="424"/>
      <c r="AX473" s="462"/>
      <c r="AY473" s="422"/>
      <c r="AZ473" s="530"/>
      <c r="BA473" s="530"/>
      <c r="BB473" s="422"/>
      <c r="BC473" s="530"/>
      <c r="BD473" s="424"/>
      <c r="BE473" s="462"/>
      <c r="BF473" s="429">
        <v>44483</v>
      </c>
      <c r="BG473" s="426">
        <f t="shared" si="7"/>
        <v>0</v>
      </c>
      <c r="BH473" s="426">
        <f t="shared" si="8"/>
        <v>0</v>
      </c>
      <c r="BI473" s="426">
        <f t="shared" si="9"/>
        <v>0</v>
      </c>
      <c r="BJ473" s="426">
        <f t="shared" si="10"/>
        <v>0</v>
      </c>
      <c r="BK473" s="425" t="b">
        <f t="shared" si="11"/>
        <v>0</v>
      </c>
    </row>
    <row r="474" spans="1:63" ht="15.75" customHeight="1">
      <c r="A474" s="174" t="s">
        <v>10</v>
      </c>
      <c r="B474" s="63" t="s">
        <v>11</v>
      </c>
      <c r="C474" s="63" t="s">
        <v>12</v>
      </c>
      <c r="D474" s="63" t="s">
        <v>13</v>
      </c>
      <c r="E474" s="63" t="s">
        <v>3756</v>
      </c>
      <c r="F474" s="63"/>
      <c r="G474" s="174" t="s">
        <v>3555</v>
      </c>
      <c r="H474" s="174"/>
      <c r="I474" s="174" t="s">
        <v>5609</v>
      </c>
      <c r="J474" s="174" t="s">
        <v>3771</v>
      </c>
      <c r="K474" s="63"/>
      <c r="L474" s="63"/>
      <c r="M474" s="63" t="s">
        <v>1202</v>
      </c>
      <c r="N474" s="63" t="s">
        <v>5610</v>
      </c>
      <c r="O474" s="63" t="s">
        <v>113</v>
      </c>
      <c r="P474" s="63" t="s">
        <v>226</v>
      </c>
      <c r="Q474" s="63" t="s">
        <v>35</v>
      </c>
      <c r="R474" s="63" t="s">
        <v>84</v>
      </c>
      <c r="S474" s="63" t="s">
        <v>705</v>
      </c>
      <c r="T474" s="63"/>
      <c r="U474" s="63"/>
      <c r="V474" s="63" t="s">
        <v>4164</v>
      </c>
      <c r="W474" s="63" t="s">
        <v>1207</v>
      </c>
      <c r="X474" s="174" t="s">
        <v>1208</v>
      </c>
      <c r="Y474" s="429">
        <v>45223</v>
      </c>
      <c r="Z474" s="430">
        <v>47051</v>
      </c>
      <c r="AA474" s="63" t="s">
        <v>4158</v>
      </c>
      <c r="AB474" s="63" t="s">
        <v>4168</v>
      </c>
      <c r="AC474" s="63" t="s">
        <v>5677</v>
      </c>
      <c r="AD474" s="174" t="s">
        <v>5678</v>
      </c>
      <c r="AE474" s="174" t="s">
        <v>5679</v>
      </c>
      <c r="AF474" s="531">
        <v>46144</v>
      </c>
      <c r="AG474" s="174"/>
      <c r="AH474" s="174"/>
      <c r="AI474" s="174"/>
      <c r="AJ474" s="174"/>
      <c r="AK474" s="174" t="s">
        <v>705</v>
      </c>
      <c r="AL474" s="174" t="s">
        <v>5680</v>
      </c>
      <c r="AM474" s="174"/>
      <c r="AN474" s="418">
        <v>45223</v>
      </c>
      <c r="AO474" s="418">
        <v>47051</v>
      </c>
      <c r="AP474" s="174"/>
      <c r="AQ474" s="174"/>
      <c r="AR474" s="174" t="s">
        <v>2330</v>
      </c>
      <c r="AS474" s="174">
        <v>2023</v>
      </c>
      <c r="AT474" s="415">
        <v>45226</v>
      </c>
      <c r="AU474" s="174" t="s">
        <v>1351</v>
      </c>
      <c r="AV474" s="558" t="s">
        <v>9394</v>
      </c>
      <c r="AW474" s="424"/>
      <c r="AX474" s="462"/>
      <c r="AY474" s="422"/>
      <c r="AZ474" s="530"/>
      <c r="BA474" s="530"/>
      <c r="BB474" s="422"/>
      <c r="BC474" s="530"/>
      <c r="BD474" s="424"/>
      <c r="BE474" s="462"/>
      <c r="BF474" s="429">
        <v>44421</v>
      </c>
      <c r="BG474" s="426">
        <f t="shared" si="7"/>
        <v>0</v>
      </c>
      <c r="BH474" s="426">
        <f t="shared" si="8"/>
        <v>0</v>
      </c>
      <c r="BI474" s="426">
        <f t="shared" si="9"/>
        <v>0</v>
      </c>
      <c r="BJ474" s="426">
        <f t="shared" si="10"/>
        <v>0</v>
      </c>
      <c r="BK474" s="425" t="b">
        <f t="shared" si="11"/>
        <v>0</v>
      </c>
    </row>
    <row r="475" spans="1:63" ht="15.75" customHeight="1">
      <c r="A475" s="174" t="s">
        <v>10</v>
      </c>
      <c r="B475" s="63" t="s">
        <v>11</v>
      </c>
      <c r="C475" s="63" t="s">
        <v>12</v>
      </c>
      <c r="D475" s="63" t="s">
        <v>13</v>
      </c>
      <c r="E475" s="63" t="s">
        <v>3756</v>
      </c>
      <c r="F475" s="63"/>
      <c r="G475" s="174" t="s">
        <v>3555</v>
      </c>
      <c r="H475" s="174"/>
      <c r="I475" s="174" t="s">
        <v>5609</v>
      </c>
      <c r="J475" s="174" t="s">
        <v>3771</v>
      </c>
      <c r="K475" s="63"/>
      <c r="L475" s="63"/>
      <c r="M475" s="63" t="s">
        <v>1202</v>
      </c>
      <c r="N475" s="63" t="s">
        <v>5610</v>
      </c>
      <c r="O475" s="63" t="s">
        <v>113</v>
      </c>
      <c r="P475" s="63" t="s">
        <v>226</v>
      </c>
      <c r="Q475" s="63" t="s">
        <v>35</v>
      </c>
      <c r="R475" s="63" t="s">
        <v>272</v>
      </c>
      <c r="S475" s="63" t="s">
        <v>2649</v>
      </c>
      <c r="T475" s="63"/>
      <c r="U475" s="63"/>
      <c r="V475" s="63" t="s">
        <v>4306</v>
      </c>
      <c r="W475" s="63" t="s">
        <v>366</v>
      </c>
      <c r="X475" s="63">
        <v>1107021157</v>
      </c>
      <c r="Y475" s="429">
        <v>45197</v>
      </c>
      <c r="Z475" s="430">
        <v>47025</v>
      </c>
      <c r="AA475" s="63" t="s">
        <v>4158</v>
      </c>
      <c r="AB475" s="63" t="s">
        <v>4168</v>
      </c>
      <c r="AC475" s="63" t="s">
        <v>5681</v>
      </c>
      <c r="AD475" s="63" t="s">
        <v>5682</v>
      </c>
      <c r="AE475" s="174">
        <v>201707221300098</v>
      </c>
      <c r="AF475" s="427">
        <v>45686</v>
      </c>
      <c r="AG475" s="174"/>
      <c r="AH475" s="174"/>
      <c r="AI475" s="174"/>
      <c r="AJ475" s="174"/>
      <c r="AK475" s="174"/>
      <c r="AL475" s="174"/>
      <c r="AM475" s="174"/>
      <c r="AN475" s="174"/>
      <c r="AO475" s="174"/>
      <c r="AP475" s="174"/>
      <c r="AQ475" s="174"/>
      <c r="AR475" s="174" t="s">
        <v>2330</v>
      </c>
      <c r="AS475" s="174">
        <v>2023</v>
      </c>
      <c r="AT475" s="415">
        <v>45202</v>
      </c>
      <c r="AU475" s="174" t="s">
        <v>1351</v>
      </c>
      <c r="AV475" s="419" t="s">
        <v>9395</v>
      </c>
      <c r="AW475" s="424"/>
      <c r="AX475" s="462"/>
      <c r="AY475" s="422"/>
      <c r="AZ475" s="530"/>
      <c r="BA475" s="530"/>
      <c r="BB475" s="422"/>
      <c r="BC475" s="530"/>
      <c r="BD475" s="424"/>
      <c r="BE475" s="462"/>
      <c r="BF475" s="429">
        <v>40808</v>
      </c>
      <c r="BG475" s="426">
        <f t="shared" si="7"/>
        <v>0</v>
      </c>
      <c r="BH475" s="426">
        <f t="shared" si="8"/>
        <v>0</v>
      </c>
      <c r="BI475" s="426">
        <f t="shared" si="9"/>
        <v>0</v>
      </c>
      <c r="BJ475" s="426">
        <f t="shared" si="10"/>
        <v>0</v>
      </c>
      <c r="BK475" s="425" t="b">
        <f t="shared" si="11"/>
        <v>0</v>
      </c>
    </row>
    <row r="476" spans="1:63" ht="15.75" customHeight="1">
      <c r="A476" s="174" t="s">
        <v>10</v>
      </c>
      <c r="B476" s="63" t="s">
        <v>11</v>
      </c>
      <c r="C476" s="63" t="s">
        <v>12</v>
      </c>
      <c r="D476" s="63" t="s">
        <v>13</v>
      </c>
      <c r="E476" s="63" t="s">
        <v>3756</v>
      </c>
      <c r="F476" s="63"/>
      <c r="G476" s="174" t="s">
        <v>3555</v>
      </c>
      <c r="H476" s="174"/>
      <c r="I476" s="174" t="s">
        <v>5609</v>
      </c>
      <c r="J476" s="174" t="s">
        <v>3771</v>
      </c>
      <c r="K476" s="63"/>
      <c r="L476" s="63"/>
      <c r="M476" s="63" t="s">
        <v>1202</v>
      </c>
      <c r="N476" s="63" t="s">
        <v>5610</v>
      </c>
      <c r="O476" s="63" t="s">
        <v>113</v>
      </c>
      <c r="P476" s="63" t="s">
        <v>226</v>
      </c>
      <c r="Q476" s="63" t="s">
        <v>35</v>
      </c>
      <c r="R476" s="63" t="s">
        <v>84</v>
      </c>
      <c r="S476" s="63" t="s">
        <v>1209</v>
      </c>
      <c r="T476" s="63"/>
      <c r="U476" s="63"/>
      <c r="V476" s="63" t="s">
        <v>4164</v>
      </c>
      <c r="W476" s="63" t="s">
        <v>1210</v>
      </c>
      <c r="X476" s="174" t="s">
        <v>5683</v>
      </c>
      <c r="Y476" s="429">
        <v>45223</v>
      </c>
      <c r="Z476" s="429">
        <v>47051</v>
      </c>
      <c r="AA476" s="63" t="s">
        <v>4158</v>
      </c>
      <c r="AB476" s="63" t="s">
        <v>4168</v>
      </c>
      <c r="AC476" s="63" t="s">
        <v>5684</v>
      </c>
      <c r="AD476" s="174" t="s">
        <v>5678</v>
      </c>
      <c r="AE476" s="174" t="s">
        <v>5685</v>
      </c>
      <c r="AF476" s="63" t="s">
        <v>4283</v>
      </c>
      <c r="AG476" s="174"/>
      <c r="AH476" s="174"/>
      <c r="AI476" s="174"/>
      <c r="AJ476" s="174"/>
      <c r="AK476" s="63" t="s">
        <v>1209</v>
      </c>
      <c r="AL476" s="174" t="s">
        <v>5683</v>
      </c>
      <c r="AM476" s="174"/>
      <c r="AN476" s="418">
        <v>45223</v>
      </c>
      <c r="AO476" s="418">
        <v>47051</v>
      </c>
      <c r="AP476" s="174"/>
      <c r="AQ476" s="174"/>
      <c r="AR476" s="174" t="s">
        <v>2330</v>
      </c>
      <c r="AS476" s="174">
        <v>2023</v>
      </c>
      <c r="AT476" s="415">
        <v>45226</v>
      </c>
      <c r="AU476" s="174" t="s">
        <v>1351</v>
      </c>
      <c r="AV476" s="558" t="s">
        <v>9396</v>
      </c>
      <c r="AW476" s="424"/>
      <c r="AX476" s="462"/>
      <c r="AY476" s="422"/>
      <c r="AZ476" s="530"/>
      <c r="BA476" s="530"/>
      <c r="BB476" s="422"/>
      <c r="BC476" s="530"/>
      <c r="BD476" s="424"/>
      <c r="BE476" s="462"/>
      <c r="BF476" s="429">
        <v>44421</v>
      </c>
      <c r="BG476" s="426">
        <f t="shared" si="7"/>
        <v>0</v>
      </c>
      <c r="BH476" s="426">
        <f t="shared" si="8"/>
        <v>0</v>
      </c>
      <c r="BI476" s="426">
        <f t="shared" si="9"/>
        <v>0</v>
      </c>
      <c r="BJ476" s="426">
        <f t="shared" si="10"/>
        <v>0</v>
      </c>
      <c r="BK476" s="425" t="b">
        <f t="shared" si="11"/>
        <v>0</v>
      </c>
    </row>
    <row r="477" spans="1:63" ht="15.75" customHeight="1">
      <c r="A477" s="174" t="s">
        <v>10</v>
      </c>
      <c r="B477" s="63" t="s">
        <v>11</v>
      </c>
      <c r="C477" s="63" t="s">
        <v>12</v>
      </c>
      <c r="D477" s="63" t="s">
        <v>13</v>
      </c>
      <c r="E477" s="63" t="s">
        <v>3756</v>
      </c>
      <c r="F477" s="63"/>
      <c r="G477" s="174" t="s">
        <v>3555</v>
      </c>
      <c r="H477" s="174"/>
      <c r="I477" s="174" t="s">
        <v>5609</v>
      </c>
      <c r="J477" s="174" t="s">
        <v>3771</v>
      </c>
      <c r="K477" s="63"/>
      <c r="L477" s="63"/>
      <c r="M477" s="63" t="s">
        <v>1202</v>
      </c>
      <c r="N477" s="63" t="s">
        <v>5610</v>
      </c>
      <c r="O477" s="63" t="s">
        <v>113</v>
      </c>
      <c r="P477" s="63" t="s">
        <v>226</v>
      </c>
      <c r="Q477" s="63" t="s">
        <v>35</v>
      </c>
      <c r="R477" s="63" t="s">
        <v>84</v>
      </c>
      <c r="S477" s="63" t="s">
        <v>1211</v>
      </c>
      <c r="T477" s="63"/>
      <c r="U477" s="63"/>
      <c r="V477" s="63" t="s">
        <v>4164</v>
      </c>
      <c r="W477" s="63" t="s">
        <v>1210</v>
      </c>
      <c r="X477" s="174" t="s">
        <v>5686</v>
      </c>
      <c r="Y477" s="429">
        <v>45223</v>
      </c>
      <c r="Z477" s="429">
        <v>47051</v>
      </c>
      <c r="AA477" s="63" t="s">
        <v>4158</v>
      </c>
      <c r="AB477" s="63" t="s">
        <v>4168</v>
      </c>
      <c r="AC477" s="63" t="s">
        <v>5687</v>
      </c>
      <c r="AD477" s="63" t="s">
        <v>5678</v>
      </c>
      <c r="AE477" s="63" t="s">
        <v>5688</v>
      </c>
      <c r="AF477" s="63" t="s">
        <v>4283</v>
      </c>
      <c r="AG477" s="174"/>
      <c r="AH477" s="174"/>
      <c r="AI477" s="174"/>
      <c r="AJ477" s="174"/>
      <c r="AK477" s="174" t="s">
        <v>1211</v>
      </c>
      <c r="AL477" s="174" t="s">
        <v>5686</v>
      </c>
      <c r="AM477" s="174"/>
      <c r="AN477" s="418">
        <v>45223</v>
      </c>
      <c r="AO477" s="418">
        <v>47051</v>
      </c>
      <c r="AP477" s="174"/>
      <c r="AQ477" s="174"/>
      <c r="AR477" s="174" t="s">
        <v>2330</v>
      </c>
      <c r="AS477" s="174">
        <v>2023</v>
      </c>
      <c r="AT477" s="415">
        <v>45226</v>
      </c>
      <c r="AU477" s="174" t="s">
        <v>1351</v>
      </c>
      <c r="AV477" s="558" t="s">
        <v>9397</v>
      </c>
      <c r="AW477" s="424"/>
      <c r="AX477" s="462"/>
      <c r="AY477" s="422"/>
      <c r="AZ477" s="530"/>
      <c r="BA477" s="530"/>
      <c r="BB477" s="422"/>
      <c r="BC477" s="530"/>
      <c r="BD477" s="424"/>
      <c r="BE477" s="462"/>
      <c r="BF477" s="429">
        <v>44421</v>
      </c>
      <c r="BG477" s="426">
        <f t="shared" si="7"/>
        <v>0</v>
      </c>
      <c r="BH477" s="426">
        <f t="shared" si="8"/>
        <v>0</v>
      </c>
      <c r="BI477" s="426">
        <f t="shared" si="9"/>
        <v>0</v>
      </c>
      <c r="BJ477" s="426">
        <f t="shared" si="10"/>
        <v>0</v>
      </c>
      <c r="BK477" s="425" t="b">
        <f t="shared" si="11"/>
        <v>0</v>
      </c>
    </row>
    <row r="478" spans="1:63" ht="15.75" customHeight="1">
      <c r="A478" s="174" t="s">
        <v>10</v>
      </c>
      <c r="B478" s="63" t="s">
        <v>11</v>
      </c>
      <c r="C478" s="63" t="s">
        <v>12</v>
      </c>
      <c r="D478" s="63" t="s">
        <v>13</v>
      </c>
      <c r="E478" s="63" t="s">
        <v>3756</v>
      </c>
      <c r="F478" s="63"/>
      <c r="G478" s="63" t="s">
        <v>517</v>
      </c>
      <c r="H478" s="63"/>
      <c r="I478" s="63"/>
      <c r="J478" s="63" t="s">
        <v>518</v>
      </c>
      <c r="K478" s="63"/>
      <c r="L478" s="63"/>
      <c r="M478" s="63" t="s">
        <v>519</v>
      </c>
      <c r="N478" s="63" t="s">
        <v>5691</v>
      </c>
      <c r="O478" s="63" t="s">
        <v>15</v>
      </c>
      <c r="P478" s="63" t="s">
        <v>16</v>
      </c>
      <c r="Q478" s="63" t="s">
        <v>35</v>
      </c>
      <c r="R478" s="63" t="s">
        <v>8666</v>
      </c>
      <c r="S478" s="63" t="s">
        <v>39</v>
      </c>
      <c r="T478" s="63"/>
      <c r="U478" s="63"/>
      <c r="V478" s="63" t="s">
        <v>4164</v>
      </c>
      <c r="W478" s="63" t="s">
        <v>198</v>
      </c>
      <c r="X478" s="63" t="s">
        <v>520</v>
      </c>
      <c r="Y478" s="429">
        <v>45017</v>
      </c>
      <c r="Z478" s="430">
        <v>46972</v>
      </c>
      <c r="AA478" s="63" t="s">
        <v>4158</v>
      </c>
      <c r="AB478" s="63" t="s">
        <v>4168</v>
      </c>
      <c r="AC478" s="63" t="s">
        <v>5692</v>
      </c>
      <c r="AD478" s="63" t="s">
        <v>4283</v>
      </c>
      <c r="AE478" s="63" t="s">
        <v>4283</v>
      </c>
      <c r="AF478" s="63" t="s">
        <v>4283</v>
      </c>
      <c r="AG478" s="174"/>
      <c r="AH478" s="174"/>
      <c r="AI478" s="174"/>
      <c r="AJ478" s="174"/>
      <c r="AK478" s="174"/>
      <c r="AL478" s="174"/>
      <c r="AM478" s="174"/>
      <c r="AN478" s="174"/>
      <c r="AO478" s="174"/>
      <c r="AP478" s="174"/>
      <c r="AQ478" s="174"/>
      <c r="AR478" s="174" t="s">
        <v>2315</v>
      </c>
      <c r="AS478" s="174">
        <v>2023</v>
      </c>
      <c r="AT478" s="415">
        <v>45034</v>
      </c>
      <c r="AU478" s="174" t="s">
        <v>1351</v>
      </c>
      <c r="AV478" s="419" t="s">
        <v>9398</v>
      </c>
      <c r="AW478" s="424"/>
      <c r="AX478" s="462"/>
      <c r="AY478" s="422"/>
      <c r="AZ478" s="530"/>
      <c r="BA478" s="530"/>
      <c r="BB478" s="422"/>
      <c r="BC478" s="530"/>
      <c r="BD478" s="424"/>
      <c r="BE478" s="462">
        <v>1</v>
      </c>
      <c r="BF478" s="429">
        <v>42265</v>
      </c>
      <c r="BG478" s="426">
        <f t="shared" si="7"/>
        <v>0</v>
      </c>
      <c r="BH478" s="426">
        <f t="shared" si="8"/>
        <v>0</v>
      </c>
      <c r="BI478" s="426">
        <f t="shared" si="9"/>
        <v>0</v>
      </c>
      <c r="BJ478" s="426">
        <f t="shared" si="10"/>
        <v>0</v>
      </c>
      <c r="BK478" s="425" t="b">
        <f t="shared" si="11"/>
        <v>0</v>
      </c>
    </row>
    <row r="479" spans="1:63" ht="15.75" customHeight="1">
      <c r="A479" s="174" t="s">
        <v>10</v>
      </c>
      <c r="B479" s="63" t="s">
        <v>11</v>
      </c>
      <c r="C479" s="63" t="s">
        <v>12</v>
      </c>
      <c r="D479" s="63" t="s">
        <v>13</v>
      </c>
      <c r="E479" s="63" t="s">
        <v>3756</v>
      </c>
      <c r="F479" s="63"/>
      <c r="G479" s="63" t="s">
        <v>517</v>
      </c>
      <c r="H479" s="63"/>
      <c r="I479" s="63"/>
      <c r="J479" s="63" t="s">
        <v>518</v>
      </c>
      <c r="K479" s="63"/>
      <c r="L479" s="63"/>
      <c r="M479" s="63" t="s">
        <v>519</v>
      </c>
      <c r="N479" s="63" t="s">
        <v>5691</v>
      </c>
      <c r="O479" s="63" t="s">
        <v>15</v>
      </c>
      <c r="P479" s="63" t="s">
        <v>16</v>
      </c>
      <c r="Q479" s="63" t="s">
        <v>35</v>
      </c>
      <c r="R479" s="63" t="s">
        <v>8666</v>
      </c>
      <c r="S479" s="63" t="s">
        <v>33</v>
      </c>
      <c r="T479" s="63"/>
      <c r="U479" s="63"/>
      <c r="V479" s="63" t="s">
        <v>4164</v>
      </c>
      <c r="W479" s="63" t="s">
        <v>5693</v>
      </c>
      <c r="X479" s="63" t="s">
        <v>521</v>
      </c>
      <c r="Y479" s="429">
        <v>45014</v>
      </c>
      <c r="Z479" s="430">
        <v>46972</v>
      </c>
      <c r="AA479" s="63" t="s">
        <v>4158</v>
      </c>
      <c r="AB479" s="63" t="s">
        <v>4168</v>
      </c>
      <c r="AC479" s="63" t="s">
        <v>5694</v>
      </c>
      <c r="AD479" s="63" t="s">
        <v>4283</v>
      </c>
      <c r="AE479" s="63" t="s">
        <v>4283</v>
      </c>
      <c r="AF479" s="63" t="s">
        <v>4283</v>
      </c>
      <c r="AG479" s="174"/>
      <c r="AH479" s="174"/>
      <c r="AI479" s="174"/>
      <c r="AJ479" s="174"/>
      <c r="AK479" s="174"/>
      <c r="AL479" s="174"/>
      <c r="AM479" s="174"/>
      <c r="AN479" s="174"/>
      <c r="AO479" s="174"/>
      <c r="AP479" s="174"/>
      <c r="AQ479" s="174"/>
      <c r="AR479" s="174" t="s">
        <v>2315</v>
      </c>
      <c r="AS479" s="174">
        <v>2023</v>
      </c>
      <c r="AT479" s="415">
        <v>45027</v>
      </c>
      <c r="AU479" s="174" t="s">
        <v>1351</v>
      </c>
      <c r="AV479" s="419" t="s">
        <v>9399</v>
      </c>
      <c r="AW479" s="424"/>
      <c r="AX479" s="462"/>
      <c r="AY479" s="422"/>
      <c r="AZ479" s="530"/>
      <c r="BA479" s="530"/>
      <c r="BB479" s="422"/>
      <c r="BC479" s="530"/>
      <c r="BD479" s="424"/>
      <c r="BE479" s="462"/>
      <c r="BF479" s="429">
        <v>42648</v>
      </c>
      <c r="BG479" s="426">
        <f t="shared" si="7"/>
        <v>0</v>
      </c>
      <c r="BH479" s="426">
        <f t="shared" si="8"/>
        <v>0</v>
      </c>
      <c r="BI479" s="426">
        <f t="shared" si="9"/>
        <v>0</v>
      </c>
      <c r="BJ479" s="426">
        <f t="shared" si="10"/>
        <v>0</v>
      </c>
      <c r="BK479" s="425" t="b">
        <f t="shared" si="11"/>
        <v>0</v>
      </c>
    </row>
    <row r="480" spans="1:63" ht="15.75" customHeight="1">
      <c r="A480" s="174" t="s">
        <v>10</v>
      </c>
      <c r="B480" s="63" t="s">
        <v>11</v>
      </c>
      <c r="C480" s="63" t="s">
        <v>12</v>
      </c>
      <c r="D480" s="63" t="s">
        <v>13</v>
      </c>
      <c r="E480" s="63" t="s">
        <v>3756</v>
      </c>
      <c r="F480" s="63"/>
      <c r="G480" s="63" t="s">
        <v>517</v>
      </c>
      <c r="H480" s="63"/>
      <c r="I480" s="63"/>
      <c r="J480" s="63" t="s">
        <v>518</v>
      </c>
      <c r="K480" s="63"/>
      <c r="L480" s="63"/>
      <c r="M480" s="63" t="s">
        <v>519</v>
      </c>
      <c r="N480" s="63" t="s">
        <v>5691</v>
      </c>
      <c r="O480" s="63" t="s">
        <v>15</v>
      </c>
      <c r="P480" s="63" t="s">
        <v>16</v>
      </c>
      <c r="Q480" s="63" t="s">
        <v>35</v>
      </c>
      <c r="R480" s="63" t="s">
        <v>8666</v>
      </c>
      <c r="S480" s="63" t="s">
        <v>47</v>
      </c>
      <c r="T480" s="63"/>
      <c r="U480" s="63"/>
      <c r="V480" s="63" t="s">
        <v>4164</v>
      </c>
      <c r="W480" s="63" t="s">
        <v>2119</v>
      </c>
      <c r="X480" s="63" t="s">
        <v>522</v>
      </c>
      <c r="Y480" s="429">
        <v>45017</v>
      </c>
      <c r="Z480" s="430">
        <v>46972</v>
      </c>
      <c r="AA480" s="63" t="s">
        <v>4158</v>
      </c>
      <c r="AB480" s="63" t="s">
        <v>4168</v>
      </c>
      <c r="AC480" s="63" t="s">
        <v>5695</v>
      </c>
      <c r="AD480" s="63" t="s">
        <v>5696</v>
      </c>
      <c r="AE480" s="63" t="s">
        <v>5697</v>
      </c>
      <c r="AF480" s="63" t="s">
        <v>5698</v>
      </c>
      <c r="AG480" s="174"/>
      <c r="AH480" s="174"/>
      <c r="AI480" s="174"/>
      <c r="AJ480" s="174"/>
      <c r="AK480" s="174"/>
      <c r="AL480" s="174"/>
      <c r="AM480" s="174"/>
      <c r="AN480" s="174"/>
      <c r="AO480" s="174"/>
      <c r="AP480" s="174"/>
      <c r="AQ480" s="174"/>
      <c r="AR480" s="174" t="s">
        <v>2315</v>
      </c>
      <c r="AS480" s="174">
        <v>2023</v>
      </c>
      <c r="AT480" s="415">
        <v>45034</v>
      </c>
      <c r="AU480" s="174" t="s">
        <v>1351</v>
      </c>
      <c r="AV480" s="419" t="s">
        <v>9400</v>
      </c>
      <c r="AW480" s="424"/>
      <c r="AX480" s="462"/>
      <c r="AY480" s="422"/>
      <c r="AZ480" s="530"/>
      <c r="BA480" s="530"/>
      <c r="BB480" s="422"/>
      <c r="BC480" s="530"/>
      <c r="BD480" s="424"/>
      <c r="BE480" s="462"/>
      <c r="BF480" s="429">
        <v>42648</v>
      </c>
      <c r="BG480" s="426">
        <f t="shared" si="7"/>
        <v>0</v>
      </c>
      <c r="BH480" s="426">
        <f t="shared" si="8"/>
        <v>0</v>
      </c>
      <c r="BI480" s="426">
        <f t="shared" si="9"/>
        <v>0</v>
      </c>
      <c r="BJ480" s="426">
        <f t="shared" si="10"/>
        <v>0</v>
      </c>
      <c r="BK480" s="425" t="b">
        <f t="shared" si="11"/>
        <v>0</v>
      </c>
    </row>
    <row r="481" spans="1:63" ht="15.75" customHeight="1">
      <c r="A481" s="174" t="s">
        <v>10</v>
      </c>
      <c r="B481" s="63" t="s">
        <v>11</v>
      </c>
      <c r="C481" s="63" t="s">
        <v>12</v>
      </c>
      <c r="D481" s="63" t="s">
        <v>13</v>
      </c>
      <c r="E481" s="63" t="s">
        <v>3756</v>
      </c>
      <c r="F481" s="63"/>
      <c r="G481" s="63" t="s">
        <v>517</v>
      </c>
      <c r="H481" s="63"/>
      <c r="I481" s="63"/>
      <c r="J481" s="63" t="s">
        <v>518</v>
      </c>
      <c r="K481" s="63"/>
      <c r="L481" s="63"/>
      <c r="M481" s="63" t="s">
        <v>519</v>
      </c>
      <c r="N481" s="63" t="s">
        <v>5691</v>
      </c>
      <c r="O481" s="63" t="s">
        <v>15</v>
      </c>
      <c r="P481" s="63" t="s">
        <v>16</v>
      </c>
      <c r="Q481" s="63" t="s">
        <v>35</v>
      </c>
      <c r="R481" s="63" t="s">
        <v>8666</v>
      </c>
      <c r="S481" s="63" t="s">
        <v>36</v>
      </c>
      <c r="T481" s="63"/>
      <c r="U481" s="63"/>
      <c r="V481" s="63" t="s">
        <v>4164</v>
      </c>
      <c r="W481" s="63" t="s">
        <v>5699</v>
      </c>
      <c r="X481" s="63" t="s">
        <v>523</v>
      </c>
      <c r="Y481" s="429">
        <v>45014</v>
      </c>
      <c r="Z481" s="430">
        <v>46972</v>
      </c>
      <c r="AA481" s="63" t="s">
        <v>4158</v>
      </c>
      <c r="AB481" s="63" t="s">
        <v>4168</v>
      </c>
      <c r="AC481" s="63" t="s">
        <v>5700</v>
      </c>
      <c r="AD481" s="63" t="s">
        <v>4283</v>
      </c>
      <c r="AE481" s="63" t="s">
        <v>4283</v>
      </c>
      <c r="AF481" s="63" t="s">
        <v>4283</v>
      </c>
      <c r="AG481" s="174"/>
      <c r="AH481" s="174"/>
      <c r="AI481" s="174"/>
      <c r="AJ481" s="174"/>
      <c r="AK481" s="174"/>
      <c r="AL481" s="174"/>
      <c r="AM481" s="174"/>
      <c r="AN481" s="174"/>
      <c r="AO481" s="174"/>
      <c r="AP481" s="174"/>
      <c r="AQ481" s="174"/>
      <c r="AR481" s="174" t="s">
        <v>2315</v>
      </c>
      <c r="AS481" s="174">
        <v>2023</v>
      </c>
      <c r="AT481" s="415">
        <v>45027</v>
      </c>
      <c r="AU481" s="174" t="s">
        <v>1351</v>
      </c>
      <c r="AV481" s="419" t="s">
        <v>9401</v>
      </c>
      <c r="AW481" s="424"/>
      <c r="AX481" s="462"/>
      <c r="AY481" s="422"/>
      <c r="AZ481" s="530"/>
      <c r="BA481" s="530"/>
      <c r="BB481" s="422"/>
      <c r="BC481" s="530"/>
      <c r="BD481" s="424"/>
      <c r="BE481" s="462"/>
      <c r="BF481" s="429">
        <v>42648</v>
      </c>
      <c r="BG481" s="426">
        <f t="shared" si="7"/>
        <v>0</v>
      </c>
      <c r="BH481" s="426">
        <f t="shared" si="8"/>
        <v>0</v>
      </c>
      <c r="BI481" s="426">
        <f t="shared" si="9"/>
        <v>0</v>
      </c>
      <c r="BJ481" s="426">
        <f t="shared" si="10"/>
        <v>0</v>
      </c>
      <c r="BK481" s="425" t="b">
        <f t="shared" si="11"/>
        <v>0</v>
      </c>
    </row>
    <row r="482" spans="1:63" ht="15.75" customHeight="1">
      <c r="A482" s="174" t="s">
        <v>10</v>
      </c>
      <c r="B482" s="63" t="s">
        <v>11</v>
      </c>
      <c r="C482" s="63" t="s">
        <v>28</v>
      </c>
      <c r="D482" s="63" t="s">
        <v>458</v>
      </c>
      <c r="E482" s="63" t="s">
        <v>30</v>
      </c>
      <c r="F482" s="63"/>
      <c r="G482" s="63" t="s">
        <v>1233</v>
      </c>
      <c r="H482" s="63"/>
      <c r="I482" s="63"/>
      <c r="J482" s="63" t="s">
        <v>1234</v>
      </c>
      <c r="K482" s="63"/>
      <c r="L482" s="63"/>
      <c r="M482" s="63" t="s">
        <v>1235</v>
      </c>
      <c r="N482" s="63" t="s">
        <v>5702</v>
      </c>
      <c r="O482" s="63" t="s">
        <v>15</v>
      </c>
      <c r="P482" s="63" t="s">
        <v>16</v>
      </c>
      <c r="Q482" s="63" t="s">
        <v>35</v>
      </c>
      <c r="R482" s="63" t="s">
        <v>2230</v>
      </c>
      <c r="S482" s="63" t="s">
        <v>161</v>
      </c>
      <c r="T482" s="63"/>
      <c r="U482" s="63"/>
      <c r="V482" s="63" t="s">
        <v>4157</v>
      </c>
      <c r="W482" s="63" t="s">
        <v>364</v>
      </c>
      <c r="X482" s="63" t="s">
        <v>1236</v>
      </c>
      <c r="Y482" s="429">
        <v>45005</v>
      </c>
      <c r="Z482" s="430">
        <v>46888</v>
      </c>
      <c r="AA482" s="63" t="s">
        <v>4158</v>
      </c>
      <c r="AB482" s="63" t="s">
        <v>4159</v>
      </c>
      <c r="AC482" s="63"/>
      <c r="AD482" s="63" t="s">
        <v>5703</v>
      </c>
      <c r="AE482" s="63" t="s">
        <v>5704</v>
      </c>
      <c r="AF482" s="430">
        <v>45373</v>
      </c>
      <c r="AG482" s="174"/>
      <c r="AH482" s="174"/>
      <c r="AI482" s="174"/>
      <c r="AJ482" s="174"/>
      <c r="AK482" s="174"/>
      <c r="AL482" s="174"/>
      <c r="AM482" s="174"/>
      <c r="AN482" s="174"/>
      <c r="AO482" s="174"/>
      <c r="AP482" s="174"/>
      <c r="AQ482" s="174"/>
      <c r="AR482" s="174" t="s">
        <v>2312</v>
      </c>
      <c r="AS482" s="174">
        <v>2023</v>
      </c>
      <c r="AT482" s="415">
        <v>45015</v>
      </c>
      <c r="AU482" s="174" t="s">
        <v>1351</v>
      </c>
      <c r="AV482" s="419" t="s">
        <v>9402</v>
      </c>
      <c r="AW482" s="424"/>
      <c r="AX482" s="462"/>
      <c r="AY482" s="422"/>
      <c r="AZ482" s="530"/>
      <c r="BA482" s="530"/>
      <c r="BB482" s="422"/>
      <c r="BC482" s="530"/>
      <c r="BD482" s="424"/>
      <c r="BE482" s="462">
        <v>1</v>
      </c>
      <c r="BF482" s="429">
        <v>42486</v>
      </c>
      <c r="BG482" s="426">
        <f t="shared" si="7"/>
        <v>0</v>
      </c>
      <c r="BH482" s="426">
        <f t="shared" si="8"/>
        <v>0</v>
      </c>
      <c r="BI482" s="426">
        <f t="shared" si="9"/>
        <v>0</v>
      </c>
      <c r="BJ482" s="426">
        <f t="shared" si="10"/>
        <v>0</v>
      </c>
      <c r="BK482" s="425" t="b">
        <f t="shared" si="11"/>
        <v>0</v>
      </c>
    </row>
    <row r="483" spans="1:63" ht="15.75" customHeight="1">
      <c r="A483" s="174" t="s">
        <v>10</v>
      </c>
      <c r="B483" s="63" t="s">
        <v>11</v>
      </c>
      <c r="C483" s="63" t="s">
        <v>28</v>
      </c>
      <c r="D483" s="63" t="s">
        <v>458</v>
      </c>
      <c r="E483" s="63" t="s">
        <v>30</v>
      </c>
      <c r="F483" s="63"/>
      <c r="G483" s="63" t="s">
        <v>1233</v>
      </c>
      <c r="H483" s="63"/>
      <c r="I483" s="63"/>
      <c r="J483" s="63" t="s">
        <v>1234</v>
      </c>
      <c r="K483" s="63"/>
      <c r="L483" s="63"/>
      <c r="M483" s="63" t="s">
        <v>1235</v>
      </c>
      <c r="N483" s="63" t="s">
        <v>5702</v>
      </c>
      <c r="O483" s="63" t="s">
        <v>15</v>
      </c>
      <c r="P483" s="63" t="s">
        <v>16</v>
      </c>
      <c r="Q483" s="63" t="s">
        <v>35</v>
      </c>
      <c r="R483" s="63" t="s">
        <v>8666</v>
      </c>
      <c r="S483" s="63" t="s">
        <v>39</v>
      </c>
      <c r="T483" s="63"/>
      <c r="U483" s="63"/>
      <c r="V483" s="63" t="s">
        <v>4164</v>
      </c>
      <c r="W483" s="63" t="s">
        <v>40</v>
      </c>
      <c r="X483" s="63" t="s">
        <v>1237</v>
      </c>
      <c r="Y483" s="429">
        <v>45014</v>
      </c>
      <c r="Z483" s="430">
        <v>46842</v>
      </c>
      <c r="AA483" s="63" t="s">
        <v>4158</v>
      </c>
      <c r="AB483" s="63" t="s">
        <v>4168</v>
      </c>
      <c r="AC483" s="63" t="s">
        <v>5705</v>
      </c>
      <c r="AD483" s="63" t="s">
        <v>4283</v>
      </c>
      <c r="AE483" s="63" t="s">
        <v>4283</v>
      </c>
      <c r="AF483" s="63" t="s">
        <v>4283</v>
      </c>
      <c r="AG483" s="174"/>
      <c r="AH483" s="174"/>
      <c r="AI483" s="174"/>
      <c r="AJ483" s="174"/>
      <c r="AK483" s="174"/>
      <c r="AL483" s="174"/>
      <c r="AM483" s="174"/>
      <c r="AN483" s="174"/>
      <c r="AO483" s="174"/>
      <c r="AP483" s="174"/>
      <c r="AQ483" s="174"/>
      <c r="AR483" s="174" t="s">
        <v>2315</v>
      </c>
      <c r="AS483" s="174">
        <v>2023</v>
      </c>
      <c r="AT483" s="415">
        <v>45027</v>
      </c>
      <c r="AU483" s="174" t="s">
        <v>1351</v>
      </c>
      <c r="AV483" s="419" t="s">
        <v>9403</v>
      </c>
      <c r="AW483" s="424"/>
      <c r="AX483" s="462"/>
      <c r="AY483" s="422"/>
      <c r="AZ483" s="530"/>
      <c r="BA483" s="530"/>
      <c r="BB483" s="422"/>
      <c r="BC483" s="530"/>
      <c r="BD483" s="424"/>
      <c r="BE483" s="462"/>
      <c r="BF483" s="429">
        <v>42486</v>
      </c>
      <c r="BG483" s="426">
        <f t="shared" si="7"/>
        <v>0</v>
      </c>
      <c r="BH483" s="426">
        <f t="shared" si="8"/>
        <v>0</v>
      </c>
      <c r="BI483" s="426">
        <f t="shared" si="9"/>
        <v>0</v>
      </c>
      <c r="BJ483" s="426">
        <f t="shared" si="10"/>
        <v>0</v>
      </c>
      <c r="BK483" s="425" t="b">
        <f t="shared" si="11"/>
        <v>0</v>
      </c>
    </row>
    <row r="484" spans="1:63" ht="15.75" customHeight="1">
      <c r="A484" s="703" t="s">
        <v>10</v>
      </c>
      <c r="B484" s="703" t="s">
        <v>11</v>
      </c>
      <c r="C484" s="703" t="s">
        <v>28</v>
      </c>
      <c r="D484" s="703" t="s">
        <v>8987</v>
      </c>
      <c r="E484" s="703" t="s">
        <v>30</v>
      </c>
      <c r="F484" s="703"/>
      <c r="G484" s="703" t="s">
        <v>1233</v>
      </c>
      <c r="H484" s="703"/>
      <c r="I484" s="703"/>
      <c r="J484" s="703" t="s">
        <v>1234</v>
      </c>
      <c r="K484" s="703"/>
      <c r="L484" s="703"/>
      <c r="M484" s="703" t="s">
        <v>1235</v>
      </c>
      <c r="N484" s="703"/>
      <c r="O484" s="703" t="s">
        <v>15</v>
      </c>
      <c r="P484" s="703" t="s">
        <v>16</v>
      </c>
      <c r="Q484" s="703" t="s">
        <v>35</v>
      </c>
      <c r="R484" s="703" t="s">
        <v>8666</v>
      </c>
      <c r="S484" s="703" t="s">
        <v>43</v>
      </c>
      <c r="T484" s="703"/>
      <c r="U484" s="703"/>
      <c r="V484" s="703" t="s">
        <v>4164</v>
      </c>
      <c r="W484" s="703" t="s">
        <v>40</v>
      </c>
      <c r="X484" s="703" t="s">
        <v>1238</v>
      </c>
      <c r="Y484" s="704">
        <v>43776</v>
      </c>
      <c r="Z484" s="703"/>
      <c r="AA484" s="731" t="s">
        <v>4646</v>
      </c>
      <c r="AB484" s="703" t="s">
        <v>4159</v>
      </c>
      <c r="AC484" s="703"/>
      <c r="AD484" s="703" t="s">
        <v>9404</v>
      </c>
      <c r="AE484" s="703" t="s">
        <v>9405</v>
      </c>
      <c r="AF484" s="723">
        <v>44653</v>
      </c>
      <c r="AG484" s="703"/>
      <c r="AH484" s="703"/>
      <c r="AI484" s="705">
        <v>45049</v>
      </c>
      <c r="AJ484" s="703" t="s">
        <v>8675</v>
      </c>
      <c r="AK484" s="703"/>
      <c r="AL484" s="703"/>
      <c r="AM484" s="703"/>
      <c r="AN484" s="703"/>
      <c r="AO484" s="703"/>
      <c r="AP484" s="703"/>
      <c r="AQ484" s="703"/>
      <c r="AR484" s="703" t="s">
        <v>2317</v>
      </c>
      <c r="AS484" s="703">
        <v>2023</v>
      </c>
      <c r="AT484" s="706">
        <v>45061</v>
      </c>
      <c r="AU484" s="703" t="s">
        <v>2323</v>
      </c>
      <c r="AV484" s="707" t="s">
        <v>8934</v>
      </c>
      <c r="AW484" s="708"/>
      <c r="AX484" s="709"/>
      <c r="AY484" s="422"/>
      <c r="AZ484" s="730"/>
      <c r="BA484" s="730"/>
      <c r="BB484" s="422"/>
      <c r="BC484" s="730"/>
      <c r="BD484" s="708"/>
      <c r="BE484" s="709"/>
      <c r="BF484" s="710"/>
      <c r="BG484" s="710">
        <f t="shared" si="7"/>
        <v>0</v>
      </c>
      <c r="BH484" s="710">
        <f t="shared" si="8"/>
        <v>0</v>
      </c>
      <c r="BI484" s="710">
        <f t="shared" si="9"/>
        <v>0</v>
      </c>
      <c r="BJ484" s="710">
        <f t="shared" si="10"/>
        <v>0</v>
      </c>
      <c r="BK484" s="709" t="b">
        <f t="shared" si="11"/>
        <v>0</v>
      </c>
    </row>
    <row r="485" spans="1:63" ht="15.75" customHeight="1">
      <c r="A485" s="174" t="s">
        <v>10</v>
      </c>
      <c r="B485" s="63" t="s">
        <v>11</v>
      </c>
      <c r="C485" s="63" t="s">
        <v>28</v>
      </c>
      <c r="D485" s="63" t="s">
        <v>458</v>
      </c>
      <c r="E485" s="63" t="s">
        <v>30</v>
      </c>
      <c r="F485" s="63"/>
      <c r="G485" s="63" t="s">
        <v>1233</v>
      </c>
      <c r="H485" s="63"/>
      <c r="I485" s="63"/>
      <c r="J485" s="63" t="s">
        <v>1234</v>
      </c>
      <c r="K485" s="63"/>
      <c r="L485" s="63"/>
      <c r="M485" s="63" t="s">
        <v>1235</v>
      </c>
      <c r="N485" s="63" t="s">
        <v>5702</v>
      </c>
      <c r="O485" s="63" t="s">
        <v>15</v>
      </c>
      <c r="P485" s="63" t="s">
        <v>16</v>
      </c>
      <c r="Q485" s="63" t="s">
        <v>35</v>
      </c>
      <c r="R485" s="63" t="s">
        <v>87</v>
      </c>
      <c r="S485" s="63" t="s">
        <v>434</v>
      </c>
      <c r="T485" s="63"/>
      <c r="U485" s="63"/>
      <c r="V485" s="63" t="s">
        <v>4164</v>
      </c>
      <c r="W485" s="63" t="s">
        <v>1239</v>
      </c>
      <c r="X485" s="63" t="s">
        <v>1240</v>
      </c>
      <c r="Y485" s="429">
        <v>45005</v>
      </c>
      <c r="Z485" s="430">
        <v>46888</v>
      </c>
      <c r="AA485" s="63" t="s">
        <v>4158</v>
      </c>
      <c r="AB485" s="63" t="s">
        <v>4168</v>
      </c>
      <c r="AC485" s="63" t="s">
        <v>5706</v>
      </c>
      <c r="AD485" s="63" t="s">
        <v>5707</v>
      </c>
      <c r="AE485" s="63" t="s">
        <v>5708</v>
      </c>
      <c r="AF485" s="430">
        <v>46271</v>
      </c>
      <c r="AG485" s="174"/>
      <c r="AH485" s="174"/>
      <c r="AI485" s="174"/>
      <c r="AJ485" s="174"/>
      <c r="AK485" s="174"/>
      <c r="AL485" s="174"/>
      <c r="AM485" s="174"/>
      <c r="AN485" s="174"/>
      <c r="AO485" s="174"/>
      <c r="AP485" s="174"/>
      <c r="AQ485" s="174"/>
      <c r="AR485" s="174" t="s">
        <v>2312</v>
      </c>
      <c r="AS485" s="174">
        <v>2023</v>
      </c>
      <c r="AT485" s="415">
        <v>45015</v>
      </c>
      <c r="AU485" s="174" t="s">
        <v>1351</v>
      </c>
      <c r="AV485" s="419" t="s">
        <v>9406</v>
      </c>
      <c r="AW485" s="424"/>
      <c r="AX485" s="462"/>
      <c r="AY485" s="422"/>
      <c r="AZ485" s="530"/>
      <c r="BA485" s="530"/>
      <c r="BB485" s="422"/>
      <c r="BC485" s="530"/>
      <c r="BD485" s="424"/>
      <c r="BE485" s="462"/>
      <c r="BF485" s="429">
        <v>42486</v>
      </c>
      <c r="BG485" s="426">
        <f t="shared" si="7"/>
        <v>0</v>
      </c>
      <c r="BH485" s="426">
        <f t="shared" si="8"/>
        <v>0</v>
      </c>
      <c r="BI485" s="426">
        <f t="shared" si="9"/>
        <v>0</v>
      </c>
      <c r="BJ485" s="426">
        <f t="shared" si="10"/>
        <v>0</v>
      </c>
      <c r="BK485" s="425" t="b">
        <f t="shared" si="11"/>
        <v>0</v>
      </c>
    </row>
    <row r="486" spans="1:63" ht="15.75" customHeight="1">
      <c r="A486" s="174" t="s">
        <v>10</v>
      </c>
      <c r="B486" s="63" t="s">
        <v>11</v>
      </c>
      <c r="C486" s="63" t="s">
        <v>12</v>
      </c>
      <c r="D486" s="63" t="s">
        <v>13</v>
      </c>
      <c r="E486" s="63" t="s">
        <v>3756</v>
      </c>
      <c r="F486" s="63"/>
      <c r="G486" s="63" t="s">
        <v>1241</v>
      </c>
      <c r="H486" s="63"/>
      <c r="I486" s="63"/>
      <c r="J486" s="63" t="s">
        <v>1242</v>
      </c>
      <c r="K486" s="63"/>
      <c r="L486" s="63"/>
      <c r="M486" s="63" t="s">
        <v>1243</v>
      </c>
      <c r="N486" s="63"/>
      <c r="O486" s="63" t="s">
        <v>15</v>
      </c>
      <c r="P486" s="63" t="s">
        <v>16</v>
      </c>
      <c r="Q486" s="63" t="s">
        <v>21</v>
      </c>
      <c r="R486" s="63" t="s">
        <v>2230</v>
      </c>
      <c r="S486" s="63"/>
      <c r="T486" s="63" t="s">
        <v>1244</v>
      </c>
      <c r="U486" s="63"/>
      <c r="V486" s="63" t="s">
        <v>22</v>
      </c>
      <c r="W486" s="63" t="s">
        <v>838</v>
      </c>
      <c r="X486" s="63" t="s">
        <v>1245</v>
      </c>
      <c r="Y486" s="429">
        <v>45431</v>
      </c>
      <c r="Z486" s="430">
        <v>47258</v>
      </c>
      <c r="AA486" s="63" t="s">
        <v>4158</v>
      </c>
      <c r="AB486" s="63" t="s">
        <v>4159</v>
      </c>
      <c r="AC486" s="63"/>
      <c r="AD486" s="63" t="s">
        <v>5710</v>
      </c>
      <c r="AE486" s="63" t="s">
        <v>5711</v>
      </c>
      <c r="AF486" s="430">
        <v>45490</v>
      </c>
      <c r="AG486" s="174"/>
      <c r="AH486" s="174"/>
      <c r="AI486" s="174"/>
      <c r="AJ486" s="174"/>
      <c r="AK486" s="174"/>
      <c r="AL486" s="174"/>
      <c r="AM486" s="174"/>
      <c r="AN486" s="174"/>
      <c r="AO486" s="174"/>
      <c r="AP486" s="174"/>
      <c r="AQ486" s="174"/>
      <c r="AR486" s="174" t="s">
        <v>2317</v>
      </c>
      <c r="AS486" s="174">
        <v>2024</v>
      </c>
      <c r="AT486" s="415">
        <v>45432</v>
      </c>
      <c r="AU486" s="174" t="s">
        <v>1351</v>
      </c>
      <c r="AV486" s="419" t="s">
        <v>5179</v>
      </c>
      <c r="AW486" s="424"/>
      <c r="AX486" s="462"/>
      <c r="AY486" s="422"/>
      <c r="AZ486" s="530"/>
      <c r="BA486" s="530"/>
      <c r="BB486" s="422"/>
      <c r="BC486" s="530"/>
      <c r="BD486" s="424"/>
      <c r="BE486" s="462">
        <v>1</v>
      </c>
      <c r="BF486" s="429">
        <v>42451</v>
      </c>
      <c r="BG486" s="426">
        <f t="shared" si="7"/>
        <v>0</v>
      </c>
      <c r="BH486" s="426">
        <f t="shared" si="8"/>
        <v>0</v>
      </c>
      <c r="BI486" s="426">
        <f t="shared" si="9"/>
        <v>0</v>
      </c>
      <c r="BJ486" s="426">
        <f t="shared" si="10"/>
        <v>0</v>
      </c>
      <c r="BK486" s="425" t="b">
        <f t="shared" si="11"/>
        <v>0</v>
      </c>
    </row>
    <row r="487" spans="1:63" ht="15.75" customHeight="1">
      <c r="A487" s="174" t="s">
        <v>10</v>
      </c>
      <c r="B487" s="63" t="s">
        <v>11</v>
      </c>
      <c r="C487" s="63" t="s">
        <v>28</v>
      </c>
      <c r="D487" s="63" t="s">
        <v>458</v>
      </c>
      <c r="E487" s="63" t="s">
        <v>30</v>
      </c>
      <c r="F487" s="63"/>
      <c r="G487" s="63" t="s">
        <v>1246</v>
      </c>
      <c r="H487" s="63"/>
      <c r="I487" s="63"/>
      <c r="J487" s="63" t="s">
        <v>1250</v>
      </c>
      <c r="K487" s="63"/>
      <c r="L487" s="63"/>
      <c r="M487" s="63" t="s">
        <v>1248</v>
      </c>
      <c r="N487" s="562" t="s">
        <v>5713</v>
      </c>
      <c r="O487" s="63" t="s">
        <v>15</v>
      </c>
      <c r="P487" s="63" t="s">
        <v>16</v>
      </c>
      <c r="Q487" s="63" t="s">
        <v>35</v>
      </c>
      <c r="R487" s="63" t="s">
        <v>117</v>
      </c>
      <c r="S487" s="63" t="s">
        <v>120</v>
      </c>
      <c r="T487" s="63"/>
      <c r="U487" s="63"/>
      <c r="V487" s="63" t="s">
        <v>4164</v>
      </c>
      <c r="W487" s="63" t="s">
        <v>121</v>
      </c>
      <c r="X487" s="63">
        <v>201407022042</v>
      </c>
      <c r="Y487" s="429">
        <v>41676</v>
      </c>
      <c r="Z487" s="430">
        <v>46847</v>
      </c>
      <c r="AA487" s="63" t="s">
        <v>4158</v>
      </c>
      <c r="AB487" s="63" t="s">
        <v>4159</v>
      </c>
      <c r="AC487" s="63"/>
      <c r="AD487" s="63" t="s">
        <v>4283</v>
      </c>
      <c r="AE487" s="63" t="s">
        <v>4283</v>
      </c>
      <c r="AF487" s="63" t="s">
        <v>4283</v>
      </c>
      <c r="AG487" s="174"/>
      <c r="AH487" s="174"/>
      <c r="AI487" s="174"/>
      <c r="AJ487" s="174"/>
      <c r="AK487" s="174"/>
      <c r="AL487" s="174"/>
      <c r="AM487" s="174"/>
      <c r="AN487" s="174"/>
      <c r="AO487" s="174"/>
      <c r="AP487" s="174"/>
      <c r="AQ487" s="174"/>
      <c r="AR487" s="174" t="s">
        <v>2324</v>
      </c>
      <c r="AS487" s="174">
        <v>2023</v>
      </c>
      <c r="AT487" s="415">
        <v>45167</v>
      </c>
      <c r="AU487" s="174" t="s">
        <v>1351</v>
      </c>
      <c r="AV487" s="563" t="s">
        <v>9407</v>
      </c>
      <c r="AW487" s="424"/>
      <c r="AX487" s="462"/>
      <c r="AY487" s="422"/>
      <c r="AZ487" s="530"/>
      <c r="BA487" s="530"/>
      <c r="BB487" s="422"/>
      <c r="BC487" s="530"/>
      <c r="BD487" s="424"/>
      <c r="BE487" s="462">
        <v>1</v>
      </c>
      <c r="BF487" s="429">
        <v>41676</v>
      </c>
      <c r="BG487" s="426">
        <f t="shared" si="7"/>
        <v>0</v>
      </c>
      <c r="BH487" s="426">
        <f t="shared" si="8"/>
        <v>0</v>
      </c>
      <c r="BI487" s="426">
        <f t="shared" si="9"/>
        <v>0</v>
      </c>
      <c r="BJ487" s="426">
        <f t="shared" si="10"/>
        <v>0</v>
      </c>
      <c r="BK487" s="425" t="b">
        <f t="shared" si="11"/>
        <v>0</v>
      </c>
    </row>
    <row r="488" spans="1:63" ht="15.75" customHeight="1">
      <c r="A488" s="174" t="s">
        <v>10</v>
      </c>
      <c r="B488" s="63" t="s">
        <v>11</v>
      </c>
      <c r="C488" s="63" t="s">
        <v>12</v>
      </c>
      <c r="D488" s="63" t="s">
        <v>13</v>
      </c>
      <c r="E488" s="63" t="s">
        <v>3756</v>
      </c>
      <c r="F488" s="63"/>
      <c r="G488" s="63" t="s">
        <v>465</v>
      </c>
      <c r="H488" s="63"/>
      <c r="I488" s="63"/>
      <c r="J488" s="63" t="s">
        <v>466</v>
      </c>
      <c r="K488" s="63"/>
      <c r="L488" s="63"/>
      <c r="M488" s="63" t="s">
        <v>467</v>
      </c>
      <c r="N488" s="63" t="s">
        <v>5715</v>
      </c>
      <c r="O488" s="63" t="s">
        <v>15</v>
      </c>
      <c r="P488" s="63" t="s">
        <v>16</v>
      </c>
      <c r="Q488" s="63" t="s">
        <v>21</v>
      </c>
      <c r="R488" s="63" t="s">
        <v>3006</v>
      </c>
      <c r="S488" s="63"/>
      <c r="T488" s="63" t="s">
        <v>468</v>
      </c>
      <c r="U488" s="63"/>
      <c r="V488" s="63" t="s">
        <v>22</v>
      </c>
      <c r="W488" s="63" t="s">
        <v>469</v>
      </c>
      <c r="X488" s="63">
        <v>201307020032</v>
      </c>
      <c r="Y488" s="429">
        <v>45654</v>
      </c>
      <c r="Z488" s="430">
        <v>47116</v>
      </c>
      <c r="AA488" s="63" t="s">
        <v>4158</v>
      </c>
      <c r="AB488" s="63" t="s">
        <v>4159</v>
      </c>
      <c r="AC488" s="63"/>
      <c r="AD488" s="63" t="s">
        <v>5716</v>
      </c>
      <c r="AE488" s="63" t="s">
        <v>22</v>
      </c>
      <c r="AF488" s="63" t="s">
        <v>22</v>
      </c>
      <c r="AG488" s="174"/>
      <c r="AH488" s="174"/>
      <c r="AI488" s="174"/>
      <c r="AJ488" s="174"/>
      <c r="AK488" s="174"/>
      <c r="AL488" s="174"/>
      <c r="AM488" s="174"/>
      <c r="AN488" s="174"/>
      <c r="AO488" s="174"/>
      <c r="AP488" s="174"/>
      <c r="AQ488" s="174"/>
      <c r="AR488" s="174" t="s">
        <v>2306</v>
      </c>
      <c r="AS488" s="174">
        <v>2024</v>
      </c>
      <c r="AT488" s="415">
        <v>45301</v>
      </c>
      <c r="AU488" s="174" t="s">
        <v>1351</v>
      </c>
      <c r="AV488" s="419" t="s">
        <v>9408</v>
      </c>
      <c r="AW488" s="424"/>
      <c r="AX488" s="462"/>
      <c r="AY488" s="422"/>
      <c r="AZ488" s="530"/>
      <c r="BA488" s="530"/>
      <c r="BB488" s="422"/>
      <c r="BC488" s="530"/>
      <c r="BD488" s="424"/>
      <c r="BE488" s="462">
        <v>1</v>
      </c>
      <c r="BF488" s="429">
        <v>41331</v>
      </c>
      <c r="BG488" s="426">
        <f t="shared" si="7"/>
        <v>0</v>
      </c>
      <c r="BH488" s="426">
        <f t="shared" si="8"/>
        <v>0</v>
      </c>
      <c r="BI488" s="426">
        <f t="shared" si="9"/>
        <v>0</v>
      </c>
      <c r="BJ488" s="426">
        <f t="shared" si="10"/>
        <v>0</v>
      </c>
      <c r="BK488" s="425" t="b">
        <f t="shared" si="11"/>
        <v>0</v>
      </c>
    </row>
    <row r="489" spans="1:63" ht="15.75" customHeight="1">
      <c r="A489" s="174" t="s">
        <v>10</v>
      </c>
      <c r="B489" s="63" t="s">
        <v>11</v>
      </c>
      <c r="C489" s="63" t="s">
        <v>12</v>
      </c>
      <c r="D489" s="63" t="s">
        <v>13</v>
      </c>
      <c r="E489" s="63" t="s">
        <v>3756</v>
      </c>
      <c r="F489" s="63"/>
      <c r="G489" s="63" t="s">
        <v>465</v>
      </c>
      <c r="H489" s="63"/>
      <c r="I489" s="63"/>
      <c r="J489" s="63" t="s">
        <v>466</v>
      </c>
      <c r="K489" s="63"/>
      <c r="L489" s="63"/>
      <c r="M489" s="63" t="s">
        <v>467</v>
      </c>
      <c r="N489" s="63" t="s">
        <v>5715</v>
      </c>
      <c r="O489" s="63" t="s">
        <v>15</v>
      </c>
      <c r="P489" s="63" t="s">
        <v>16</v>
      </c>
      <c r="Q489" s="63" t="s">
        <v>21</v>
      </c>
      <c r="R489" s="63" t="s">
        <v>3006</v>
      </c>
      <c r="S489" s="63"/>
      <c r="T489" s="63" t="s">
        <v>470</v>
      </c>
      <c r="U489" s="63"/>
      <c r="V489" s="63" t="s">
        <v>22</v>
      </c>
      <c r="W489" s="63" t="s">
        <v>469</v>
      </c>
      <c r="X489" s="63">
        <v>201307020033</v>
      </c>
      <c r="Y489" s="429">
        <v>45654</v>
      </c>
      <c r="Z489" s="430">
        <v>47116</v>
      </c>
      <c r="AA489" s="63" t="s">
        <v>4158</v>
      </c>
      <c r="AB489" s="63" t="s">
        <v>4159</v>
      </c>
      <c r="AC489" s="63"/>
      <c r="AD489" s="63" t="s">
        <v>5716</v>
      </c>
      <c r="AE489" s="63" t="s">
        <v>22</v>
      </c>
      <c r="AF489" s="63" t="s">
        <v>22</v>
      </c>
      <c r="AG489" s="174"/>
      <c r="AH489" s="174"/>
      <c r="AI489" s="174"/>
      <c r="AJ489" s="174"/>
      <c r="AK489" s="174"/>
      <c r="AL489" s="174"/>
      <c r="AM489" s="174"/>
      <c r="AN489" s="174"/>
      <c r="AO489" s="174"/>
      <c r="AP489" s="174"/>
      <c r="AQ489" s="174"/>
      <c r="AR489" s="174" t="s">
        <v>2306</v>
      </c>
      <c r="AS489" s="174">
        <v>2024</v>
      </c>
      <c r="AT489" s="415">
        <v>45301</v>
      </c>
      <c r="AU489" s="174" t="s">
        <v>1351</v>
      </c>
      <c r="AV489" s="419" t="s">
        <v>9409</v>
      </c>
      <c r="AW489" s="424"/>
      <c r="AX489" s="462"/>
      <c r="AY489" s="422"/>
      <c r="AZ489" s="530"/>
      <c r="BA489" s="530"/>
      <c r="BB489" s="422"/>
      <c r="BC489" s="530"/>
      <c r="BD489" s="424"/>
      <c r="BE489" s="462"/>
      <c r="BF489" s="429">
        <v>41331</v>
      </c>
      <c r="BG489" s="426">
        <f t="shared" si="7"/>
        <v>0</v>
      </c>
      <c r="BH489" s="426">
        <f t="shared" si="8"/>
        <v>0</v>
      </c>
      <c r="BI489" s="426">
        <f t="shared" si="9"/>
        <v>0</v>
      </c>
      <c r="BJ489" s="426">
        <f t="shared" si="10"/>
        <v>0</v>
      </c>
      <c r="BK489" s="425" t="b">
        <f t="shared" si="11"/>
        <v>0</v>
      </c>
    </row>
    <row r="490" spans="1:63" ht="15.75" customHeight="1">
      <c r="A490" s="174" t="s">
        <v>10</v>
      </c>
      <c r="B490" s="63" t="s">
        <v>11</v>
      </c>
      <c r="C490" s="63" t="s">
        <v>12</v>
      </c>
      <c r="D490" s="63" t="s">
        <v>13</v>
      </c>
      <c r="E490" s="63" t="s">
        <v>3756</v>
      </c>
      <c r="F490" s="63"/>
      <c r="G490" s="63" t="s">
        <v>465</v>
      </c>
      <c r="H490" s="63"/>
      <c r="I490" s="63"/>
      <c r="J490" s="63" t="s">
        <v>466</v>
      </c>
      <c r="K490" s="63"/>
      <c r="L490" s="63"/>
      <c r="M490" s="63" t="s">
        <v>467</v>
      </c>
      <c r="N490" s="63" t="s">
        <v>5715</v>
      </c>
      <c r="O490" s="63" t="s">
        <v>15</v>
      </c>
      <c r="P490" s="63" t="s">
        <v>16</v>
      </c>
      <c r="Q490" s="63" t="s">
        <v>21</v>
      </c>
      <c r="R490" s="63" t="s">
        <v>3006</v>
      </c>
      <c r="S490" s="63"/>
      <c r="T490" s="63" t="s">
        <v>471</v>
      </c>
      <c r="U490" s="63"/>
      <c r="V490" s="63" t="s">
        <v>22</v>
      </c>
      <c r="W490" s="63" t="s">
        <v>469</v>
      </c>
      <c r="X490" s="63">
        <v>201307020034</v>
      </c>
      <c r="Y490" s="429">
        <v>45654</v>
      </c>
      <c r="Z490" s="430">
        <v>47116</v>
      </c>
      <c r="AA490" s="63" t="s">
        <v>4158</v>
      </c>
      <c r="AB490" s="63" t="s">
        <v>4159</v>
      </c>
      <c r="AC490" s="63"/>
      <c r="AD490" s="63" t="s">
        <v>5716</v>
      </c>
      <c r="AE490" s="63" t="s">
        <v>22</v>
      </c>
      <c r="AF490" s="63" t="s">
        <v>22</v>
      </c>
      <c r="AG490" s="174"/>
      <c r="AH490" s="174"/>
      <c r="AI490" s="174"/>
      <c r="AJ490" s="174"/>
      <c r="AK490" s="174"/>
      <c r="AL490" s="174"/>
      <c r="AM490" s="174"/>
      <c r="AN490" s="174"/>
      <c r="AO490" s="174"/>
      <c r="AP490" s="174"/>
      <c r="AQ490" s="174"/>
      <c r="AR490" s="174" t="s">
        <v>2306</v>
      </c>
      <c r="AS490" s="174">
        <v>2024</v>
      </c>
      <c r="AT490" s="415">
        <v>45301</v>
      </c>
      <c r="AU490" s="174" t="s">
        <v>1351</v>
      </c>
      <c r="AV490" s="419" t="s">
        <v>9410</v>
      </c>
      <c r="AW490" s="424"/>
      <c r="AX490" s="462"/>
      <c r="AY490" s="422"/>
      <c r="AZ490" s="530"/>
      <c r="BA490" s="530"/>
      <c r="BB490" s="422"/>
      <c r="BC490" s="530"/>
      <c r="BD490" s="424"/>
      <c r="BE490" s="462"/>
      <c r="BF490" s="429">
        <v>41331</v>
      </c>
      <c r="BG490" s="426">
        <f t="shared" si="7"/>
        <v>0</v>
      </c>
      <c r="BH490" s="426">
        <f t="shared" si="8"/>
        <v>0</v>
      </c>
      <c r="BI490" s="426">
        <f t="shared" si="9"/>
        <v>0</v>
      </c>
      <c r="BJ490" s="426">
        <f t="shared" si="10"/>
        <v>0</v>
      </c>
      <c r="BK490" s="425" t="b">
        <f t="shared" si="11"/>
        <v>0</v>
      </c>
    </row>
    <row r="491" spans="1:63" ht="15.75" customHeight="1">
      <c r="A491" s="703" t="s">
        <v>10</v>
      </c>
      <c r="B491" s="703" t="s">
        <v>11</v>
      </c>
      <c r="C491" s="703" t="s">
        <v>378</v>
      </c>
      <c r="D491" s="703" t="s">
        <v>374</v>
      </c>
      <c r="E491" s="703" t="s">
        <v>3756</v>
      </c>
      <c r="F491" s="703"/>
      <c r="G491" s="703" t="s">
        <v>1251</v>
      </c>
      <c r="H491" s="703"/>
      <c r="I491" s="703"/>
      <c r="J491" s="703" t="s">
        <v>1252</v>
      </c>
      <c r="K491" s="703"/>
      <c r="L491" s="703"/>
      <c r="M491" s="703" t="s">
        <v>1253</v>
      </c>
      <c r="N491" s="703" t="s">
        <v>5718</v>
      </c>
      <c r="O491" s="703" t="s">
        <v>15</v>
      </c>
      <c r="P491" s="703" t="s">
        <v>525</v>
      </c>
      <c r="Q491" s="703" t="s">
        <v>35</v>
      </c>
      <c r="R491" s="703" t="s">
        <v>240</v>
      </c>
      <c r="S491" s="703" t="s">
        <v>241</v>
      </c>
      <c r="T491" s="703"/>
      <c r="U491" s="703"/>
      <c r="V491" s="703" t="s">
        <v>4164</v>
      </c>
      <c r="W491" s="703" t="s">
        <v>1254</v>
      </c>
      <c r="X491" s="703">
        <v>707022201</v>
      </c>
      <c r="Y491" s="704">
        <v>45014</v>
      </c>
      <c r="Z491" s="705">
        <v>46842</v>
      </c>
      <c r="AA491" s="703" t="s">
        <v>4158</v>
      </c>
      <c r="AB491" s="703" t="s">
        <v>4159</v>
      </c>
      <c r="AC491" s="703"/>
      <c r="AD491" s="703" t="s">
        <v>4283</v>
      </c>
      <c r="AE491" s="703" t="s">
        <v>4283</v>
      </c>
      <c r="AF491" s="703" t="s">
        <v>4283</v>
      </c>
      <c r="AG491" s="703"/>
      <c r="AH491" s="703"/>
      <c r="AI491" s="705">
        <v>45435</v>
      </c>
      <c r="AJ491" s="703" t="s">
        <v>2291</v>
      </c>
      <c r="AK491" s="703"/>
      <c r="AL491" s="703"/>
      <c r="AM491" s="703"/>
      <c r="AN491" s="703"/>
      <c r="AO491" s="703"/>
      <c r="AP491" s="703"/>
      <c r="AQ491" s="703"/>
      <c r="AR491" s="703" t="s">
        <v>2317</v>
      </c>
      <c r="AS491" s="703">
        <v>2024</v>
      </c>
      <c r="AT491" s="706">
        <v>45435</v>
      </c>
      <c r="AU491" s="703" t="s">
        <v>2323</v>
      </c>
      <c r="AV491" s="707"/>
      <c r="AW491" s="713"/>
      <c r="AX491" s="709"/>
      <c r="AY491" s="714"/>
      <c r="AZ491" s="730"/>
      <c r="BA491" s="730"/>
      <c r="BB491" s="714"/>
      <c r="BC491" s="730"/>
      <c r="BD491" s="713"/>
      <c r="BE491" s="709"/>
      <c r="BF491" s="704">
        <v>39436</v>
      </c>
      <c r="BG491" s="710">
        <f t="shared" si="7"/>
        <v>0</v>
      </c>
      <c r="BH491" s="710">
        <f t="shared" si="8"/>
        <v>0</v>
      </c>
      <c r="BI491" s="710">
        <f t="shared" si="9"/>
        <v>0</v>
      </c>
      <c r="BJ491" s="710">
        <f t="shared" si="10"/>
        <v>0</v>
      </c>
      <c r="BK491" s="709" t="b">
        <f t="shared" si="11"/>
        <v>0</v>
      </c>
    </row>
    <row r="492" spans="1:63" ht="15.75" customHeight="1">
      <c r="A492" s="174" t="s">
        <v>10</v>
      </c>
      <c r="B492" s="63" t="s">
        <v>11</v>
      </c>
      <c r="C492" s="63" t="s">
        <v>378</v>
      </c>
      <c r="D492" s="63" t="s">
        <v>374</v>
      </c>
      <c r="E492" s="63" t="s">
        <v>3756</v>
      </c>
      <c r="F492" s="63"/>
      <c r="G492" s="63" t="s">
        <v>1251</v>
      </c>
      <c r="H492" s="63"/>
      <c r="I492" s="63"/>
      <c r="J492" s="63" t="s">
        <v>1252</v>
      </c>
      <c r="K492" s="63"/>
      <c r="L492" s="63"/>
      <c r="M492" s="63" t="s">
        <v>1253</v>
      </c>
      <c r="N492" s="63" t="s">
        <v>5718</v>
      </c>
      <c r="O492" s="63" t="s">
        <v>15</v>
      </c>
      <c r="P492" s="63" t="s">
        <v>525</v>
      </c>
      <c r="Q492" s="63" t="s">
        <v>35</v>
      </c>
      <c r="R492" s="63" t="s">
        <v>8666</v>
      </c>
      <c r="S492" s="63" t="s">
        <v>33</v>
      </c>
      <c r="T492" s="63"/>
      <c r="U492" s="63"/>
      <c r="V492" s="63" t="s">
        <v>4164</v>
      </c>
      <c r="W492" s="63" t="s">
        <v>34</v>
      </c>
      <c r="X492" s="63">
        <v>201407022098</v>
      </c>
      <c r="Y492" s="429">
        <v>45014</v>
      </c>
      <c r="Z492" s="430">
        <v>46842</v>
      </c>
      <c r="AA492" s="63" t="s">
        <v>4158</v>
      </c>
      <c r="AB492" s="63" t="s">
        <v>4159</v>
      </c>
      <c r="AC492" s="63"/>
      <c r="AD492" s="63" t="s">
        <v>4283</v>
      </c>
      <c r="AE492" s="63" t="s">
        <v>4283</v>
      </c>
      <c r="AF492" s="63" t="s">
        <v>4283</v>
      </c>
      <c r="AG492" s="174"/>
      <c r="AH492" s="174"/>
      <c r="AI492" s="174"/>
      <c r="AJ492" s="174"/>
      <c r="AK492" s="174"/>
      <c r="AL492" s="174"/>
      <c r="AM492" s="174"/>
      <c r="AN492" s="174"/>
      <c r="AO492" s="174"/>
      <c r="AP492" s="174"/>
      <c r="AQ492" s="174"/>
      <c r="AR492" s="174" t="s">
        <v>2315</v>
      </c>
      <c r="AS492" s="174">
        <v>2023</v>
      </c>
      <c r="AT492" s="415">
        <v>45029</v>
      </c>
      <c r="AU492" s="174" t="s">
        <v>1351</v>
      </c>
      <c r="AV492" s="419" t="s">
        <v>9411</v>
      </c>
      <c r="AW492" s="424"/>
      <c r="AX492" s="462"/>
      <c r="AY492" s="422"/>
      <c r="AZ492" s="530"/>
      <c r="BA492" s="530"/>
      <c r="BB492" s="422"/>
      <c r="BC492" s="530"/>
      <c r="BD492" s="424"/>
      <c r="BE492" s="462">
        <v>1</v>
      </c>
      <c r="BF492" s="429">
        <v>41781</v>
      </c>
      <c r="BG492" s="426">
        <f t="shared" si="7"/>
        <v>0</v>
      </c>
      <c r="BH492" s="426">
        <f t="shared" si="8"/>
        <v>0</v>
      </c>
      <c r="BI492" s="426">
        <f t="shared" si="9"/>
        <v>0</v>
      </c>
      <c r="BJ492" s="426">
        <f t="shared" si="10"/>
        <v>0</v>
      </c>
      <c r="BK492" s="425" t="b">
        <f t="shared" si="11"/>
        <v>0</v>
      </c>
    </row>
    <row r="493" spans="1:63" ht="15.75" customHeight="1">
      <c r="A493" s="703" t="s">
        <v>10</v>
      </c>
      <c r="B493" s="703" t="s">
        <v>11</v>
      </c>
      <c r="C493" s="703" t="s">
        <v>378</v>
      </c>
      <c r="D493" s="703" t="s">
        <v>374</v>
      </c>
      <c r="E493" s="703" t="s">
        <v>3756</v>
      </c>
      <c r="F493" s="703"/>
      <c r="G493" s="703" t="s">
        <v>1251</v>
      </c>
      <c r="H493" s="703"/>
      <c r="I493" s="703"/>
      <c r="J493" s="703" t="s">
        <v>1252</v>
      </c>
      <c r="K493" s="703"/>
      <c r="L493" s="703"/>
      <c r="M493" s="703" t="s">
        <v>1253</v>
      </c>
      <c r="N493" s="703"/>
      <c r="O493" s="703" t="s">
        <v>15</v>
      </c>
      <c r="P493" s="703" t="s">
        <v>525</v>
      </c>
      <c r="Q493" s="703" t="s">
        <v>35</v>
      </c>
      <c r="R493" s="703" t="s">
        <v>1255</v>
      </c>
      <c r="S493" s="703" t="s">
        <v>1256</v>
      </c>
      <c r="T493" s="703"/>
      <c r="U493" s="703"/>
      <c r="V493" s="703" t="s">
        <v>4164</v>
      </c>
      <c r="W493" s="703" t="s">
        <v>1223</v>
      </c>
      <c r="X493" s="703">
        <v>201407022179</v>
      </c>
      <c r="Y493" s="704">
        <v>45014</v>
      </c>
      <c r="Z493" s="705">
        <v>46842</v>
      </c>
      <c r="AA493" s="703" t="s">
        <v>4158</v>
      </c>
      <c r="AB493" s="703" t="s">
        <v>4159</v>
      </c>
      <c r="AC493" s="703"/>
      <c r="AD493" s="703" t="s">
        <v>4283</v>
      </c>
      <c r="AE493" s="703" t="s">
        <v>4283</v>
      </c>
      <c r="AF493" s="703" t="s">
        <v>4283</v>
      </c>
      <c r="AG493" s="703"/>
      <c r="AH493" s="703"/>
      <c r="AI493" s="705">
        <v>45224</v>
      </c>
      <c r="AJ493" s="703" t="s">
        <v>2291</v>
      </c>
      <c r="AK493" s="703"/>
      <c r="AL493" s="703"/>
      <c r="AM493" s="703"/>
      <c r="AN493" s="703"/>
      <c r="AO493" s="703"/>
      <c r="AP493" s="703"/>
      <c r="AQ493" s="703"/>
      <c r="AR493" s="703" t="s">
        <v>2330</v>
      </c>
      <c r="AS493" s="703">
        <v>2023</v>
      </c>
      <c r="AT493" s="706">
        <v>45225</v>
      </c>
      <c r="AU493" s="703" t="s">
        <v>2323</v>
      </c>
      <c r="AV493" s="707"/>
      <c r="AW493" s="708"/>
      <c r="AX493" s="709"/>
      <c r="AY493" s="422"/>
      <c r="AZ493" s="730"/>
      <c r="BA493" s="730"/>
      <c r="BB493" s="422"/>
      <c r="BC493" s="730"/>
      <c r="BD493" s="708"/>
      <c r="BE493" s="709"/>
      <c r="BF493" s="704">
        <v>41925</v>
      </c>
      <c r="BG493" s="710">
        <f t="shared" si="7"/>
        <v>0</v>
      </c>
      <c r="BH493" s="710">
        <f t="shared" si="8"/>
        <v>0</v>
      </c>
      <c r="BI493" s="710">
        <f t="shared" si="9"/>
        <v>0</v>
      </c>
      <c r="BJ493" s="710">
        <f t="shared" si="10"/>
        <v>0</v>
      </c>
      <c r="BK493" s="709" t="b">
        <f t="shared" si="11"/>
        <v>0</v>
      </c>
    </row>
    <row r="494" spans="1:63" ht="15.75" customHeight="1">
      <c r="A494" s="703" t="s">
        <v>10</v>
      </c>
      <c r="B494" s="703" t="s">
        <v>11</v>
      </c>
      <c r="C494" s="703" t="s">
        <v>378</v>
      </c>
      <c r="D494" s="703" t="s">
        <v>8958</v>
      </c>
      <c r="E494" s="703" t="s">
        <v>28</v>
      </c>
      <c r="F494" s="703"/>
      <c r="G494" s="703" t="s">
        <v>1251</v>
      </c>
      <c r="H494" s="703"/>
      <c r="I494" s="703"/>
      <c r="J494" s="703" t="s">
        <v>1252</v>
      </c>
      <c r="K494" s="703"/>
      <c r="L494" s="703"/>
      <c r="M494" s="703" t="s">
        <v>1253</v>
      </c>
      <c r="N494" s="703"/>
      <c r="O494" s="703" t="s">
        <v>15</v>
      </c>
      <c r="P494" s="703" t="s">
        <v>525</v>
      </c>
      <c r="Q494" s="703" t="s">
        <v>35</v>
      </c>
      <c r="R494" s="703" t="s">
        <v>2230</v>
      </c>
      <c r="S494" s="703" t="s">
        <v>161</v>
      </c>
      <c r="T494" s="703"/>
      <c r="U494" s="703"/>
      <c r="V494" s="703" t="s">
        <v>4157</v>
      </c>
      <c r="W494" s="703" t="s">
        <v>364</v>
      </c>
      <c r="X494" s="703">
        <v>201507023072</v>
      </c>
      <c r="Y494" s="704">
        <v>42131</v>
      </c>
      <c r="Z494" s="703"/>
      <c r="AA494" s="703" t="s">
        <v>4158</v>
      </c>
      <c r="AB494" s="703" t="s">
        <v>4159</v>
      </c>
      <c r="AC494" s="703"/>
      <c r="AD494" s="703" t="s">
        <v>4283</v>
      </c>
      <c r="AE494" s="703" t="s">
        <v>4283</v>
      </c>
      <c r="AF494" s="703" t="s">
        <v>4283</v>
      </c>
      <c r="AG494" s="703"/>
      <c r="AH494" s="703"/>
      <c r="AI494" s="705">
        <v>44935</v>
      </c>
      <c r="AJ494" s="703" t="s">
        <v>2291</v>
      </c>
      <c r="AK494" s="703"/>
      <c r="AL494" s="703"/>
      <c r="AM494" s="703"/>
      <c r="AN494" s="703"/>
      <c r="AO494" s="703"/>
      <c r="AP494" s="703"/>
      <c r="AQ494" s="703"/>
      <c r="AR494" s="703" t="s">
        <v>2306</v>
      </c>
      <c r="AS494" s="703">
        <v>2023</v>
      </c>
      <c r="AT494" s="706">
        <v>44951</v>
      </c>
      <c r="AU494" s="703" t="s">
        <v>2323</v>
      </c>
      <c r="AV494" s="707"/>
      <c r="AW494" s="708"/>
      <c r="AX494" s="709"/>
      <c r="AY494" s="422"/>
      <c r="AZ494" s="730"/>
      <c r="BA494" s="730"/>
      <c r="BB494" s="422"/>
      <c r="BC494" s="730"/>
      <c r="BD494" s="708"/>
      <c r="BE494" s="709"/>
      <c r="BF494" s="710"/>
      <c r="BG494" s="710">
        <f t="shared" si="7"/>
        <v>0</v>
      </c>
      <c r="BH494" s="710">
        <f t="shared" si="8"/>
        <v>0</v>
      </c>
      <c r="BI494" s="710">
        <f t="shared" si="9"/>
        <v>0</v>
      </c>
      <c r="BJ494" s="710">
        <f t="shared" si="10"/>
        <v>0</v>
      </c>
      <c r="BK494" s="709" t="b">
        <f t="shared" si="11"/>
        <v>0</v>
      </c>
    </row>
    <row r="495" spans="1:63" ht="15.75" customHeight="1">
      <c r="A495" s="703" t="s">
        <v>10</v>
      </c>
      <c r="B495" s="703" t="s">
        <v>11</v>
      </c>
      <c r="C495" s="703" t="s">
        <v>378</v>
      </c>
      <c r="D495" s="703" t="s">
        <v>374</v>
      </c>
      <c r="E495" s="703" t="s">
        <v>3756</v>
      </c>
      <c r="F495" s="703"/>
      <c r="G495" s="703" t="s">
        <v>1251</v>
      </c>
      <c r="H495" s="703"/>
      <c r="I495" s="703"/>
      <c r="J495" s="703" t="s">
        <v>1252</v>
      </c>
      <c r="K495" s="703"/>
      <c r="L495" s="703"/>
      <c r="M495" s="703" t="s">
        <v>1253</v>
      </c>
      <c r="N495" s="703" t="s">
        <v>5718</v>
      </c>
      <c r="O495" s="703" t="s">
        <v>15</v>
      </c>
      <c r="P495" s="703" t="s">
        <v>525</v>
      </c>
      <c r="Q495" s="703" t="s">
        <v>35</v>
      </c>
      <c r="R495" s="703" t="s">
        <v>107</v>
      </c>
      <c r="S495" s="703" t="s">
        <v>1142</v>
      </c>
      <c r="T495" s="703"/>
      <c r="U495" s="703"/>
      <c r="V495" s="703" t="s">
        <v>4164</v>
      </c>
      <c r="W495" s="703" t="s">
        <v>1257</v>
      </c>
      <c r="X495" s="703">
        <v>201507022073</v>
      </c>
      <c r="Y495" s="704">
        <v>42131</v>
      </c>
      <c r="Z495" s="705">
        <v>46855</v>
      </c>
      <c r="AA495" s="703" t="s">
        <v>4158</v>
      </c>
      <c r="AB495" s="703" t="s">
        <v>4159</v>
      </c>
      <c r="AC495" s="703"/>
      <c r="AD495" s="703" t="s">
        <v>4283</v>
      </c>
      <c r="AE495" s="703" t="s">
        <v>4283</v>
      </c>
      <c r="AF495" s="703" t="s">
        <v>4283</v>
      </c>
      <c r="AG495" s="703"/>
      <c r="AH495" s="703"/>
      <c r="AI495" s="705">
        <v>45435</v>
      </c>
      <c r="AJ495" s="703" t="s">
        <v>2291</v>
      </c>
      <c r="AK495" s="703"/>
      <c r="AL495" s="703"/>
      <c r="AM495" s="703"/>
      <c r="AN495" s="703"/>
      <c r="AO495" s="703"/>
      <c r="AP495" s="703"/>
      <c r="AQ495" s="703"/>
      <c r="AR495" s="703" t="s">
        <v>2317</v>
      </c>
      <c r="AS495" s="703">
        <v>2024</v>
      </c>
      <c r="AT495" s="706">
        <v>45435</v>
      </c>
      <c r="AU495" s="703" t="s">
        <v>2323</v>
      </c>
      <c r="AV495" s="707"/>
      <c r="AW495" s="713"/>
      <c r="AX495" s="709"/>
      <c r="AY495" s="714"/>
      <c r="AZ495" s="730"/>
      <c r="BA495" s="730"/>
      <c r="BB495" s="714"/>
      <c r="BC495" s="730"/>
      <c r="BD495" s="713"/>
      <c r="BE495" s="709"/>
      <c r="BF495" s="704">
        <v>42131</v>
      </c>
      <c r="BG495" s="710">
        <f t="shared" si="7"/>
        <v>0</v>
      </c>
      <c r="BH495" s="710">
        <f t="shared" si="8"/>
        <v>0</v>
      </c>
      <c r="BI495" s="710">
        <f t="shared" si="9"/>
        <v>0</v>
      </c>
      <c r="BJ495" s="710">
        <f t="shared" si="10"/>
        <v>0</v>
      </c>
      <c r="BK495" s="709" t="b">
        <f t="shared" si="11"/>
        <v>0</v>
      </c>
    </row>
    <row r="496" spans="1:63" ht="15.75" customHeight="1">
      <c r="A496" s="703" t="s">
        <v>10</v>
      </c>
      <c r="B496" s="703" t="s">
        <v>11</v>
      </c>
      <c r="C496" s="703" t="s">
        <v>378</v>
      </c>
      <c r="D496" s="703" t="s">
        <v>8958</v>
      </c>
      <c r="E496" s="703" t="s">
        <v>28</v>
      </c>
      <c r="F496" s="703"/>
      <c r="G496" s="703" t="s">
        <v>1251</v>
      </c>
      <c r="H496" s="703"/>
      <c r="I496" s="703"/>
      <c r="J496" s="703" t="s">
        <v>1252</v>
      </c>
      <c r="K496" s="703"/>
      <c r="L496" s="703"/>
      <c r="M496" s="703" t="s">
        <v>1253</v>
      </c>
      <c r="N496" s="703"/>
      <c r="O496" s="703" t="s">
        <v>15</v>
      </c>
      <c r="P496" s="703" t="s">
        <v>525</v>
      </c>
      <c r="Q496" s="703" t="s">
        <v>35</v>
      </c>
      <c r="R496" s="703" t="s">
        <v>8666</v>
      </c>
      <c r="S496" s="703" t="s">
        <v>47</v>
      </c>
      <c r="T496" s="703"/>
      <c r="U496" s="703"/>
      <c r="V496" s="703" t="s">
        <v>4164</v>
      </c>
      <c r="W496" s="703" t="s">
        <v>78</v>
      </c>
      <c r="X496" s="703" t="s">
        <v>1258</v>
      </c>
      <c r="Y496" s="704">
        <v>42719</v>
      </c>
      <c r="Z496" s="703"/>
      <c r="AA496" s="703" t="s">
        <v>4158</v>
      </c>
      <c r="AB496" s="703" t="s">
        <v>4159</v>
      </c>
      <c r="AC496" s="703"/>
      <c r="AD496" s="703" t="s">
        <v>4283</v>
      </c>
      <c r="AE496" s="703" t="s">
        <v>4283</v>
      </c>
      <c r="AF496" s="703" t="s">
        <v>4283</v>
      </c>
      <c r="AG496" s="703"/>
      <c r="AH496" s="703"/>
      <c r="AI496" s="705">
        <v>44935</v>
      </c>
      <c r="AJ496" s="703" t="s">
        <v>2291</v>
      </c>
      <c r="AK496" s="703"/>
      <c r="AL496" s="703"/>
      <c r="AM496" s="703"/>
      <c r="AN496" s="703"/>
      <c r="AO496" s="703"/>
      <c r="AP496" s="703"/>
      <c r="AQ496" s="703"/>
      <c r="AR496" s="703" t="s">
        <v>2306</v>
      </c>
      <c r="AS496" s="703">
        <v>2023</v>
      </c>
      <c r="AT496" s="706">
        <v>44951</v>
      </c>
      <c r="AU496" s="703" t="s">
        <v>2323</v>
      </c>
      <c r="AV496" s="707"/>
      <c r="AW496" s="708"/>
      <c r="AX496" s="709"/>
      <c r="AY496" s="422"/>
      <c r="AZ496" s="730"/>
      <c r="BA496" s="730"/>
      <c r="BB496" s="422"/>
      <c r="BC496" s="730"/>
      <c r="BD496" s="708"/>
      <c r="BE496" s="709"/>
      <c r="BF496" s="710"/>
      <c r="BG496" s="710">
        <f t="shared" si="7"/>
        <v>0</v>
      </c>
      <c r="BH496" s="710">
        <f t="shared" si="8"/>
        <v>0</v>
      </c>
      <c r="BI496" s="710">
        <f t="shared" si="9"/>
        <v>0</v>
      </c>
      <c r="BJ496" s="710">
        <f t="shared" si="10"/>
        <v>0</v>
      </c>
      <c r="BK496" s="709" t="b">
        <f t="shared" si="11"/>
        <v>0</v>
      </c>
    </row>
    <row r="497" spans="1:63" ht="15.75" customHeight="1">
      <c r="A497" s="703" t="s">
        <v>10</v>
      </c>
      <c r="B497" s="703" t="s">
        <v>11</v>
      </c>
      <c r="C497" s="703" t="s">
        <v>378</v>
      </c>
      <c r="D497" s="703" t="s">
        <v>8958</v>
      </c>
      <c r="E497" s="703" t="s">
        <v>28</v>
      </c>
      <c r="F497" s="703"/>
      <c r="G497" s="703" t="s">
        <v>1251</v>
      </c>
      <c r="H497" s="703"/>
      <c r="I497" s="703"/>
      <c r="J497" s="703" t="s">
        <v>1252</v>
      </c>
      <c r="K497" s="703"/>
      <c r="L497" s="703"/>
      <c r="M497" s="703" t="s">
        <v>1253</v>
      </c>
      <c r="N497" s="703"/>
      <c r="O497" s="703" t="s">
        <v>15</v>
      </c>
      <c r="P497" s="703" t="s">
        <v>525</v>
      </c>
      <c r="Q497" s="703" t="s">
        <v>35</v>
      </c>
      <c r="R497" s="703" t="s">
        <v>8666</v>
      </c>
      <c r="S497" s="703" t="s">
        <v>99</v>
      </c>
      <c r="T497" s="703"/>
      <c r="U497" s="703"/>
      <c r="V497" s="703" t="s">
        <v>4164</v>
      </c>
      <c r="W497" s="703" t="s">
        <v>134</v>
      </c>
      <c r="X497" s="703" t="s">
        <v>1259</v>
      </c>
      <c r="Y497" s="704">
        <v>42933</v>
      </c>
      <c r="Z497" s="703"/>
      <c r="AA497" s="703" t="s">
        <v>4158</v>
      </c>
      <c r="AB497" s="703" t="s">
        <v>4159</v>
      </c>
      <c r="AC497" s="703"/>
      <c r="AD497" s="703" t="s">
        <v>9412</v>
      </c>
      <c r="AE497" s="703" t="s">
        <v>9413</v>
      </c>
      <c r="AF497" s="704">
        <v>43980</v>
      </c>
      <c r="AG497" s="703"/>
      <c r="AH497" s="703"/>
      <c r="AI497" s="705">
        <v>44935</v>
      </c>
      <c r="AJ497" s="703" t="s">
        <v>2291</v>
      </c>
      <c r="AK497" s="703"/>
      <c r="AL497" s="703"/>
      <c r="AM497" s="703"/>
      <c r="AN497" s="703"/>
      <c r="AO497" s="703"/>
      <c r="AP497" s="703"/>
      <c r="AQ497" s="703"/>
      <c r="AR497" s="703" t="s">
        <v>2306</v>
      </c>
      <c r="AS497" s="703">
        <v>2023</v>
      </c>
      <c r="AT497" s="706">
        <v>44951</v>
      </c>
      <c r="AU497" s="703" t="s">
        <v>2323</v>
      </c>
      <c r="AV497" s="707"/>
      <c r="AW497" s="708"/>
      <c r="AX497" s="709"/>
      <c r="AY497" s="422"/>
      <c r="AZ497" s="730"/>
      <c r="BA497" s="730"/>
      <c r="BB497" s="422"/>
      <c r="BC497" s="730"/>
      <c r="BD497" s="708"/>
      <c r="BE497" s="709"/>
      <c r="BF497" s="710"/>
      <c r="BG497" s="710">
        <f t="shared" si="7"/>
        <v>0</v>
      </c>
      <c r="BH497" s="710">
        <f t="shared" si="8"/>
        <v>0</v>
      </c>
      <c r="BI497" s="710">
        <f t="shared" si="9"/>
        <v>0</v>
      </c>
      <c r="BJ497" s="710">
        <f t="shared" si="10"/>
        <v>0</v>
      </c>
      <c r="BK497" s="709" t="b">
        <f t="shared" si="11"/>
        <v>0</v>
      </c>
    </row>
    <row r="498" spans="1:63" ht="15.75" customHeight="1">
      <c r="A498" s="174" t="s">
        <v>10</v>
      </c>
      <c r="B498" s="63" t="s">
        <v>11</v>
      </c>
      <c r="C498" s="63" t="s">
        <v>378</v>
      </c>
      <c r="D498" s="63" t="s">
        <v>374</v>
      </c>
      <c r="E498" s="63" t="s">
        <v>3756</v>
      </c>
      <c r="F498" s="63"/>
      <c r="G498" s="63" t="s">
        <v>1251</v>
      </c>
      <c r="H498" s="63"/>
      <c r="I498" s="63"/>
      <c r="J498" s="63" t="s">
        <v>1252</v>
      </c>
      <c r="K498" s="63"/>
      <c r="L498" s="63"/>
      <c r="M498" s="63" t="s">
        <v>1253</v>
      </c>
      <c r="N498" s="63" t="s">
        <v>5718</v>
      </c>
      <c r="O498" s="63" t="s">
        <v>15</v>
      </c>
      <c r="P498" s="63" t="s">
        <v>525</v>
      </c>
      <c r="Q498" s="63" t="s">
        <v>35</v>
      </c>
      <c r="R498" s="63" t="s">
        <v>8666</v>
      </c>
      <c r="S498" s="63" t="s">
        <v>36</v>
      </c>
      <c r="T498" s="63"/>
      <c r="U498" s="63"/>
      <c r="V498" s="63" t="s">
        <v>4164</v>
      </c>
      <c r="W498" s="63" t="s">
        <v>37</v>
      </c>
      <c r="X498" s="63" t="s">
        <v>1260</v>
      </c>
      <c r="Y498" s="429">
        <v>45014</v>
      </c>
      <c r="Z498" s="430">
        <v>46842</v>
      </c>
      <c r="AA498" s="63" t="s">
        <v>4158</v>
      </c>
      <c r="AB498" s="63" t="s">
        <v>4159</v>
      </c>
      <c r="AC498" s="63"/>
      <c r="AD498" s="63" t="s">
        <v>5719</v>
      </c>
      <c r="AE498" s="63" t="s">
        <v>5720</v>
      </c>
      <c r="AF498" s="429">
        <v>43978</v>
      </c>
      <c r="AG498" s="174"/>
      <c r="AH498" s="174"/>
      <c r="AI498" s="174"/>
      <c r="AJ498" s="174"/>
      <c r="AK498" s="174"/>
      <c r="AL498" s="174"/>
      <c r="AM498" s="174"/>
      <c r="AN498" s="174"/>
      <c r="AO498" s="174"/>
      <c r="AP498" s="174"/>
      <c r="AQ498" s="174"/>
      <c r="AR498" s="174" t="s">
        <v>2315</v>
      </c>
      <c r="AS498" s="174">
        <v>2023</v>
      </c>
      <c r="AT498" s="415">
        <v>45029</v>
      </c>
      <c r="AU498" s="174" t="s">
        <v>1351</v>
      </c>
      <c r="AV498" s="419" t="s">
        <v>9414</v>
      </c>
      <c r="AW498" s="424"/>
      <c r="AX498" s="462"/>
      <c r="AY498" s="422"/>
      <c r="AZ498" s="530"/>
      <c r="BA498" s="530"/>
      <c r="BB498" s="422"/>
      <c r="BC498" s="530"/>
      <c r="BD498" s="424"/>
      <c r="BE498" s="462"/>
      <c r="BF498" s="429">
        <v>42933</v>
      </c>
      <c r="BG498" s="426">
        <f t="shared" si="7"/>
        <v>0</v>
      </c>
      <c r="BH498" s="426">
        <f t="shared" si="8"/>
        <v>0</v>
      </c>
      <c r="BI498" s="426">
        <f t="shared" si="9"/>
        <v>0</v>
      </c>
      <c r="BJ498" s="426">
        <f t="shared" si="10"/>
        <v>0</v>
      </c>
      <c r="BK498" s="425" t="b">
        <f t="shared" si="11"/>
        <v>0</v>
      </c>
    </row>
    <row r="499" spans="1:63" ht="15.75" customHeight="1">
      <c r="A499" s="174" t="s">
        <v>10</v>
      </c>
      <c r="B499" s="63" t="s">
        <v>11</v>
      </c>
      <c r="C499" s="63" t="s">
        <v>378</v>
      </c>
      <c r="D499" s="63" t="s">
        <v>374</v>
      </c>
      <c r="E499" s="63" t="s">
        <v>3756</v>
      </c>
      <c r="F499" s="63"/>
      <c r="G499" s="63" t="s">
        <v>1251</v>
      </c>
      <c r="H499" s="63"/>
      <c r="I499" s="63"/>
      <c r="J499" s="63" t="s">
        <v>1252</v>
      </c>
      <c r="K499" s="63"/>
      <c r="L499" s="63"/>
      <c r="M499" s="63" t="s">
        <v>1253</v>
      </c>
      <c r="N499" s="63" t="s">
        <v>5718</v>
      </c>
      <c r="O499" s="63" t="s">
        <v>15</v>
      </c>
      <c r="P499" s="63" t="s">
        <v>525</v>
      </c>
      <c r="Q499" s="63" t="s">
        <v>35</v>
      </c>
      <c r="R499" s="63" t="s">
        <v>8666</v>
      </c>
      <c r="S499" s="63" t="s">
        <v>1008</v>
      </c>
      <c r="T499" s="63"/>
      <c r="U499" s="63"/>
      <c r="V499" s="63" t="s">
        <v>4164</v>
      </c>
      <c r="W499" s="63" t="s">
        <v>1009</v>
      </c>
      <c r="X499" s="63" t="s">
        <v>1261</v>
      </c>
      <c r="Y499" s="429">
        <v>45014</v>
      </c>
      <c r="Z499" s="430">
        <v>46842</v>
      </c>
      <c r="AA499" s="63" t="s">
        <v>4158</v>
      </c>
      <c r="AB499" s="63" t="s">
        <v>4159</v>
      </c>
      <c r="AC499" s="63"/>
      <c r="AD499" s="63" t="s">
        <v>5721</v>
      </c>
      <c r="AE499" s="63" t="s">
        <v>5722</v>
      </c>
      <c r="AF499" s="63" t="s">
        <v>5723</v>
      </c>
      <c r="AG499" s="174"/>
      <c r="AH499" s="174"/>
      <c r="AI499" s="174"/>
      <c r="AJ499" s="174"/>
      <c r="AK499" s="174"/>
      <c r="AL499" s="174"/>
      <c r="AM499" s="174"/>
      <c r="AN499" s="174"/>
      <c r="AO499" s="174"/>
      <c r="AP499" s="174"/>
      <c r="AQ499" s="174"/>
      <c r="AR499" s="174" t="s">
        <v>2315</v>
      </c>
      <c r="AS499" s="174">
        <v>2023</v>
      </c>
      <c r="AT499" s="415">
        <v>45029</v>
      </c>
      <c r="AU499" s="174" t="s">
        <v>1351</v>
      </c>
      <c r="AV499" s="419" t="s">
        <v>9415</v>
      </c>
      <c r="AW499" s="424"/>
      <c r="AX499" s="462"/>
      <c r="AY499" s="422"/>
      <c r="AZ499" s="530"/>
      <c r="BA499" s="530"/>
      <c r="BB499" s="422"/>
      <c r="BC499" s="530"/>
      <c r="BD499" s="424"/>
      <c r="BE499" s="462"/>
      <c r="BF499" s="429">
        <v>42874</v>
      </c>
      <c r="BG499" s="426">
        <f t="shared" si="7"/>
        <v>0</v>
      </c>
      <c r="BH499" s="426">
        <f t="shared" si="8"/>
        <v>0</v>
      </c>
      <c r="BI499" s="426">
        <f t="shared" si="9"/>
        <v>0</v>
      </c>
      <c r="BJ499" s="426">
        <f t="shared" si="10"/>
        <v>0</v>
      </c>
      <c r="BK499" s="425" t="b">
        <f t="shared" si="11"/>
        <v>0</v>
      </c>
    </row>
    <row r="500" spans="1:63" ht="15.75" customHeight="1">
      <c r="A500" s="174" t="s">
        <v>10</v>
      </c>
      <c r="B500" s="63" t="s">
        <v>11</v>
      </c>
      <c r="C500" s="63" t="s">
        <v>12</v>
      </c>
      <c r="D500" s="63" t="s">
        <v>13</v>
      </c>
      <c r="E500" s="63" t="s">
        <v>3756</v>
      </c>
      <c r="F500" s="63"/>
      <c r="G500" s="63" t="s">
        <v>1262</v>
      </c>
      <c r="H500" s="63"/>
      <c r="I500" s="63"/>
      <c r="J500" s="63" t="s">
        <v>1263</v>
      </c>
      <c r="K500" s="63"/>
      <c r="L500" s="63"/>
      <c r="M500" s="63" t="s">
        <v>1264</v>
      </c>
      <c r="N500" s="63" t="s">
        <v>5718</v>
      </c>
      <c r="O500" s="63" t="s">
        <v>15</v>
      </c>
      <c r="P500" s="63" t="s">
        <v>525</v>
      </c>
      <c r="Q500" s="63" t="s">
        <v>35</v>
      </c>
      <c r="R500" s="63" t="s">
        <v>117</v>
      </c>
      <c r="S500" s="63" t="s">
        <v>118</v>
      </c>
      <c r="T500" s="63"/>
      <c r="U500" s="63"/>
      <c r="V500" s="63" t="s">
        <v>4164</v>
      </c>
      <c r="W500" s="63" t="s">
        <v>119</v>
      </c>
      <c r="X500" s="63">
        <v>907022096</v>
      </c>
      <c r="Y500" s="429">
        <v>45440</v>
      </c>
      <c r="Z500" s="430">
        <v>47267</v>
      </c>
      <c r="AA500" s="63" t="s">
        <v>4158</v>
      </c>
      <c r="AB500" s="63" t="s">
        <v>4159</v>
      </c>
      <c r="AC500" s="63"/>
      <c r="AD500" s="63" t="s">
        <v>4283</v>
      </c>
      <c r="AE500" s="63" t="s">
        <v>4283</v>
      </c>
      <c r="AF500" s="63" t="s">
        <v>4283</v>
      </c>
      <c r="AG500" s="174"/>
      <c r="AH500" s="174"/>
      <c r="AI500" s="174"/>
      <c r="AJ500" s="174"/>
      <c r="AK500" s="174"/>
      <c r="AL500" s="174"/>
      <c r="AM500" s="174"/>
      <c r="AN500" s="174"/>
      <c r="AO500" s="174"/>
      <c r="AP500" s="174"/>
      <c r="AQ500" s="174"/>
      <c r="AR500" s="174" t="s">
        <v>2317</v>
      </c>
      <c r="AS500" s="174">
        <v>2024</v>
      </c>
      <c r="AT500" s="415">
        <v>45440</v>
      </c>
      <c r="AU500" s="174" t="s">
        <v>1351</v>
      </c>
      <c r="AV500" s="419" t="s">
        <v>5179</v>
      </c>
      <c r="AW500" s="424"/>
      <c r="AX500" s="462"/>
      <c r="AY500" s="422"/>
      <c r="AZ500" s="530"/>
      <c r="BA500" s="530"/>
      <c r="BB500" s="422"/>
      <c r="BC500" s="530"/>
      <c r="BD500" s="424"/>
      <c r="BE500" s="462">
        <v>1</v>
      </c>
      <c r="BF500" s="429">
        <v>39994</v>
      </c>
      <c r="BG500" s="426">
        <f t="shared" si="7"/>
        <v>0</v>
      </c>
      <c r="BH500" s="426">
        <f t="shared" si="8"/>
        <v>0</v>
      </c>
      <c r="BI500" s="426">
        <f t="shared" si="9"/>
        <v>0</v>
      </c>
      <c r="BJ500" s="426">
        <f t="shared" si="10"/>
        <v>0</v>
      </c>
      <c r="BK500" s="425" t="b">
        <f t="shared" si="11"/>
        <v>0</v>
      </c>
    </row>
    <row r="501" spans="1:63" ht="15.75" customHeight="1">
      <c r="A501" s="174" t="s">
        <v>10</v>
      </c>
      <c r="B501" s="63" t="s">
        <v>11</v>
      </c>
      <c r="C501" s="63" t="s">
        <v>310</v>
      </c>
      <c r="D501" s="63" t="s">
        <v>13</v>
      </c>
      <c r="E501" s="63" t="s">
        <v>3756</v>
      </c>
      <c r="F501" s="63"/>
      <c r="G501" s="63" t="s">
        <v>1265</v>
      </c>
      <c r="H501" s="63"/>
      <c r="I501" s="63"/>
      <c r="J501" s="63" t="s">
        <v>1266</v>
      </c>
      <c r="K501" s="63"/>
      <c r="L501" s="63"/>
      <c r="M501" s="63" t="s">
        <v>1267</v>
      </c>
      <c r="N501" s="63" t="s">
        <v>5725</v>
      </c>
      <c r="O501" s="63" t="s">
        <v>15</v>
      </c>
      <c r="P501" s="63" t="s">
        <v>525</v>
      </c>
      <c r="Q501" s="63" t="s">
        <v>35</v>
      </c>
      <c r="R501" s="63" t="s">
        <v>272</v>
      </c>
      <c r="S501" s="63" t="s">
        <v>2649</v>
      </c>
      <c r="T501" s="63"/>
      <c r="U501" s="63"/>
      <c r="V501" s="63" t="s">
        <v>4306</v>
      </c>
      <c r="W501" s="63" t="s">
        <v>366</v>
      </c>
      <c r="X501" s="63">
        <v>201307022014</v>
      </c>
      <c r="Y501" s="429">
        <v>41292</v>
      </c>
      <c r="Z501" s="63"/>
      <c r="AA501" s="63" t="s">
        <v>4158</v>
      </c>
      <c r="AB501" s="63" t="s">
        <v>4159</v>
      </c>
      <c r="AC501" s="63"/>
      <c r="AD501" s="63" t="s">
        <v>4283</v>
      </c>
      <c r="AE501" s="63" t="s">
        <v>4283</v>
      </c>
      <c r="AF501" s="63" t="s">
        <v>4283</v>
      </c>
      <c r="AG501" s="174"/>
      <c r="AH501" s="174"/>
      <c r="AI501" s="174"/>
      <c r="AJ501" s="174"/>
      <c r="AK501" s="174"/>
      <c r="AL501" s="174"/>
      <c r="AM501" s="174"/>
      <c r="AN501" s="174"/>
      <c r="AO501" s="174"/>
      <c r="AP501" s="174"/>
      <c r="AQ501" s="174"/>
      <c r="AR501" s="174"/>
      <c r="AS501" s="174"/>
      <c r="AT501" s="415"/>
      <c r="AU501" s="174"/>
      <c r="AV501" s="437"/>
      <c r="AW501" s="424"/>
      <c r="AX501" s="462"/>
      <c r="AY501" s="422"/>
      <c r="AZ501" s="530"/>
      <c r="BA501" s="530"/>
      <c r="BB501" s="422"/>
      <c r="BC501" s="530"/>
      <c r="BD501" s="424"/>
      <c r="BE501" s="462">
        <v>1</v>
      </c>
      <c r="BF501" s="426"/>
      <c r="BG501" s="426">
        <f t="shared" si="7"/>
        <v>0</v>
      </c>
      <c r="BH501" s="426">
        <f t="shared" si="8"/>
        <v>0</v>
      </c>
      <c r="BI501" s="426">
        <f t="shared" si="9"/>
        <v>0</v>
      </c>
      <c r="BJ501" s="426">
        <f t="shared" si="10"/>
        <v>0</v>
      </c>
      <c r="BK501" s="425" t="b">
        <f t="shared" si="11"/>
        <v>0</v>
      </c>
    </row>
    <row r="502" spans="1:63" ht="15.75" customHeight="1">
      <c r="A502" s="703" t="s">
        <v>10</v>
      </c>
      <c r="B502" s="703" t="s">
        <v>11</v>
      </c>
      <c r="C502" s="703" t="s">
        <v>310</v>
      </c>
      <c r="D502" s="703" t="s">
        <v>13</v>
      </c>
      <c r="E502" s="703" t="s">
        <v>3756</v>
      </c>
      <c r="F502" s="703"/>
      <c r="G502" s="703" t="s">
        <v>1265</v>
      </c>
      <c r="H502" s="703"/>
      <c r="I502" s="703"/>
      <c r="J502" s="703" t="s">
        <v>1266</v>
      </c>
      <c r="K502" s="703"/>
      <c r="L502" s="703"/>
      <c r="M502" s="703" t="s">
        <v>1267</v>
      </c>
      <c r="N502" s="703"/>
      <c r="O502" s="703" t="s">
        <v>15</v>
      </c>
      <c r="P502" s="703" t="s">
        <v>525</v>
      </c>
      <c r="Q502" s="703" t="s">
        <v>35</v>
      </c>
      <c r="R502" s="703" t="s">
        <v>84</v>
      </c>
      <c r="S502" s="703" t="s">
        <v>705</v>
      </c>
      <c r="T502" s="703"/>
      <c r="U502" s="703"/>
      <c r="V502" s="703" t="s">
        <v>4164</v>
      </c>
      <c r="W502" s="703" t="s">
        <v>707</v>
      </c>
      <c r="X502" s="703">
        <v>201407022200</v>
      </c>
      <c r="Y502" s="704">
        <v>41961</v>
      </c>
      <c r="Z502" s="703"/>
      <c r="AA502" s="703" t="s">
        <v>4158</v>
      </c>
      <c r="AB502" s="703" t="s">
        <v>4159</v>
      </c>
      <c r="AC502" s="703"/>
      <c r="AD502" s="703" t="s">
        <v>4283</v>
      </c>
      <c r="AE502" s="703" t="s">
        <v>4283</v>
      </c>
      <c r="AF502" s="703" t="s">
        <v>4283</v>
      </c>
      <c r="AG502" s="703"/>
      <c r="AH502" s="703"/>
      <c r="AI502" s="705">
        <v>45258</v>
      </c>
      <c r="AJ502" s="703" t="s">
        <v>8685</v>
      </c>
      <c r="AK502" s="703"/>
      <c r="AL502" s="703"/>
      <c r="AM502" s="703"/>
      <c r="AN502" s="703"/>
      <c r="AO502" s="703"/>
      <c r="AP502" s="703"/>
      <c r="AQ502" s="703"/>
      <c r="AR502" s="703" t="s">
        <v>2333</v>
      </c>
      <c r="AS502" s="703">
        <v>2023</v>
      </c>
      <c r="AT502" s="706">
        <v>45259</v>
      </c>
      <c r="AU502" s="703" t="s">
        <v>2323</v>
      </c>
      <c r="AV502" s="707"/>
      <c r="AW502" s="708"/>
      <c r="AX502" s="709"/>
      <c r="AY502" s="422"/>
      <c r="AZ502" s="730"/>
      <c r="BA502" s="730"/>
      <c r="BB502" s="422"/>
      <c r="BC502" s="730"/>
      <c r="BD502" s="708"/>
      <c r="BE502" s="709"/>
      <c r="BF502" s="710"/>
      <c r="BG502" s="710">
        <f t="shared" si="7"/>
        <v>0</v>
      </c>
      <c r="BH502" s="710">
        <f t="shared" si="8"/>
        <v>0</v>
      </c>
      <c r="BI502" s="710">
        <f t="shared" si="9"/>
        <v>0</v>
      </c>
      <c r="BJ502" s="710">
        <f t="shared" si="10"/>
        <v>0</v>
      </c>
      <c r="BK502" s="709" t="b">
        <f t="shared" si="11"/>
        <v>0</v>
      </c>
    </row>
    <row r="503" spans="1:63" ht="15.75" customHeight="1">
      <c r="A503" s="174" t="s">
        <v>10</v>
      </c>
      <c r="B503" s="63" t="s">
        <v>11</v>
      </c>
      <c r="C503" s="63" t="s">
        <v>310</v>
      </c>
      <c r="D503" s="63" t="s">
        <v>13</v>
      </c>
      <c r="E503" s="63" t="s">
        <v>3756</v>
      </c>
      <c r="F503" s="63"/>
      <c r="G503" s="63" t="s">
        <v>1265</v>
      </c>
      <c r="H503" s="63"/>
      <c r="I503" s="63"/>
      <c r="J503" s="63" t="s">
        <v>1266</v>
      </c>
      <c r="K503" s="63"/>
      <c r="L503" s="63"/>
      <c r="M503" s="63" t="s">
        <v>1267</v>
      </c>
      <c r="N503" s="63" t="s">
        <v>5725</v>
      </c>
      <c r="O503" s="63" t="s">
        <v>15</v>
      </c>
      <c r="P503" s="63" t="s">
        <v>525</v>
      </c>
      <c r="Q503" s="63" t="s">
        <v>35</v>
      </c>
      <c r="R503" s="63" t="s">
        <v>8666</v>
      </c>
      <c r="S503" s="63" t="s">
        <v>33</v>
      </c>
      <c r="T503" s="63"/>
      <c r="U503" s="63"/>
      <c r="V503" s="63" t="s">
        <v>4164</v>
      </c>
      <c r="W503" s="63" t="s">
        <v>34</v>
      </c>
      <c r="X503" s="63">
        <v>201507022013</v>
      </c>
      <c r="Y503" s="429">
        <v>42048</v>
      </c>
      <c r="Z503" s="63"/>
      <c r="AA503" s="63" t="s">
        <v>4158</v>
      </c>
      <c r="AB503" s="63" t="s">
        <v>4159</v>
      </c>
      <c r="AC503" s="63"/>
      <c r="AD503" s="63" t="s">
        <v>4283</v>
      </c>
      <c r="AE503" s="63" t="s">
        <v>4283</v>
      </c>
      <c r="AF503" s="63" t="s">
        <v>4283</v>
      </c>
      <c r="AG503" s="174"/>
      <c r="AH503" s="174"/>
      <c r="AI503" s="174"/>
      <c r="AJ503" s="174"/>
      <c r="AK503" s="174"/>
      <c r="AL503" s="174"/>
      <c r="AM503" s="174"/>
      <c r="AN503" s="174"/>
      <c r="AO503" s="174"/>
      <c r="AP503" s="174"/>
      <c r="AQ503" s="174"/>
      <c r="AR503" s="174"/>
      <c r="AS503" s="174"/>
      <c r="AT503" s="415"/>
      <c r="AU503" s="174"/>
      <c r="AV503" s="437"/>
      <c r="AW503" s="424"/>
      <c r="AX503" s="462"/>
      <c r="AY503" s="422"/>
      <c r="AZ503" s="530"/>
      <c r="BA503" s="530"/>
      <c r="BB503" s="422"/>
      <c r="BC503" s="530"/>
      <c r="BD503" s="424"/>
      <c r="BE503" s="462"/>
      <c r="BF503" s="426"/>
      <c r="BG503" s="426">
        <f t="shared" si="7"/>
        <v>0</v>
      </c>
      <c r="BH503" s="426">
        <f t="shared" si="8"/>
        <v>0</v>
      </c>
      <c r="BI503" s="426">
        <f t="shared" si="9"/>
        <v>0</v>
      </c>
      <c r="BJ503" s="426">
        <f t="shared" si="10"/>
        <v>0</v>
      </c>
      <c r="BK503" s="425" t="b">
        <f t="shared" si="11"/>
        <v>0</v>
      </c>
    </row>
    <row r="504" spans="1:63" ht="15.75" customHeight="1">
      <c r="A504" s="703" t="s">
        <v>10</v>
      </c>
      <c r="B504" s="703" t="s">
        <v>11</v>
      </c>
      <c r="C504" s="703" t="s">
        <v>310</v>
      </c>
      <c r="D504" s="703" t="s">
        <v>13</v>
      </c>
      <c r="E504" s="703" t="s">
        <v>3756</v>
      </c>
      <c r="F504" s="703"/>
      <c r="G504" s="703" t="s">
        <v>1265</v>
      </c>
      <c r="H504" s="703"/>
      <c r="I504" s="703"/>
      <c r="J504" s="703" t="s">
        <v>1266</v>
      </c>
      <c r="K504" s="703"/>
      <c r="L504" s="703"/>
      <c r="M504" s="703" t="s">
        <v>1267</v>
      </c>
      <c r="N504" s="703" t="s">
        <v>5725</v>
      </c>
      <c r="O504" s="703" t="s">
        <v>15</v>
      </c>
      <c r="P504" s="703" t="s">
        <v>525</v>
      </c>
      <c r="Q504" s="703" t="s">
        <v>35</v>
      </c>
      <c r="R504" s="703" t="s">
        <v>107</v>
      </c>
      <c r="S504" s="703" t="s">
        <v>1142</v>
      </c>
      <c r="T504" s="703"/>
      <c r="U504" s="703"/>
      <c r="V504" s="703" t="s">
        <v>4164</v>
      </c>
      <c r="W504" s="703" t="s">
        <v>1268</v>
      </c>
      <c r="X504" s="703">
        <v>201507022021</v>
      </c>
      <c r="Y504" s="704">
        <v>42051</v>
      </c>
      <c r="Z504" s="703"/>
      <c r="AA504" s="703" t="s">
        <v>4158</v>
      </c>
      <c r="AB504" s="703" t="s">
        <v>4159</v>
      </c>
      <c r="AC504" s="703"/>
      <c r="AD504" s="703" t="s">
        <v>4283</v>
      </c>
      <c r="AE504" s="703" t="s">
        <v>4283</v>
      </c>
      <c r="AF504" s="703" t="s">
        <v>4283</v>
      </c>
      <c r="AG504" s="703"/>
      <c r="AH504" s="703"/>
      <c r="AI504" s="705">
        <v>45436</v>
      </c>
      <c r="AJ504" s="703" t="s">
        <v>8685</v>
      </c>
      <c r="AK504" s="703"/>
      <c r="AL504" s="703"/>
      <c r="AM504" s="703"/>
      <c r="AN504" s="703"/>
      <c r="AO504" s="703"/>
      <c r="AP504" s="703"/>
      <c r="AQ504" s="703"/>
      <c r="AR504" s="703" t="s">
        <v>2317</v>
      </c>
      <c r="AS504" s="703">
        <v>2024</v>
      </c>
      <c r="AT504" s="706">
        <v>45436</v>
      </c>
      <c r="AU504" s="703" t="s">
        <v>2323</v>
      </c>
      <c r="AV504" s="707"/>
      <c r="AW504" s="713"/>
      <c r="AX504" s="709"/>
      <c r="AY504" s="714"/>
      <c r="AZ504" s="730"/>
      <c r="BA504" s="730"/>
      <c r="BB504" s="714"/>
      <c r="BC504" s="730"/>
      <c r="BD504" s="713"/>
      <c r="BE504" s="709"/>
      <c r="BF504" s="710"/>
      <c r="BG504" s="710">
        <f t="shared" si="7"/>
        <v>0</v>
      </c>
      <c r="BH504" s="710">
        <f t="shared" si="8"/>
        <v>0</v>
      </c>
      <c r="BI504" s="710">
        <f t="shared" si="9"/>
        <v>0</v>
      </c>
      <c r="BJ504" s="710">
        <f t="shared" si="10"/>
        <v>0</v>
      </c>
      <c r="BK504" s="709" t="b">
        <f t="shared" si="11"/>
        <v>0</v>
      </c>
    </row>
    <row r="505" spans="1:63" ht="15.75" customHeight="1">
      <c r="A505" s="703" t="s">
        <v>10</v>
      </c>
      <c r="B505" s="703" t="s">
        <v>11</v>
      </c>
      <c r="C505" s="703" t="s">
        <v>310</v>
      </c>
      <c r="D505" s="703" t="s">
        <v>13</v>
      </c>
      <c r="E505" s="703" t="s">
        <v>28</v>
      </c>
      <c r="F505" s="703"/>
      <c r="G505" s="703" t="s">
        <v>1265</v>
      </c>
      <c r="H505" s="703"/>
      <c r="I505" s="703"/>
      <c r="J505" s="703" t="s">
        <v>1266</v>
      </c>
      <c r="K505" s="703"/>
      <c r="L505" s="703"/>
      <c r="M505" s="703" t="s">
        <v>1267</v>
      </c>
      <c r="N505" s="703"/>
      <c r="O505" s="703" t="s">
        <v>15</v>
      </c>
      <c r="P505" s="703" t="s">
        <v>525</v>
      </c>
      <c r="Q505" s="703" t="s">
        <v>35</v>
      </c>
      <c r="R505" s="703" t="s">
        <v>8666</v>
      </c>
      <c r="S505" s="703" t="s">
        <v>47</v>
      </c>
      <c r="T505" s="703"/>
      <c r="U505" s="703"/>
      <c r="V505" s="703" t="s">
        <v>4164</v>
      </c>
      <c r="W505" s="703" t="s">
        <v>78</v>
      </c>
      <c r="X505" s="703" t="s">
        <v>1269</v>
      </c>
      <c r="Y505" s="704">
        <v>42716</v>
      </c>
      <c r="Z505" s="703"/>
      <c r="AA505" s="703" t="s">
        <v>4158</v>
      </c>
      <c r="AB505" s="703" t="s">
        <v>4159</v>
      </c>
      <c r="AC505" s="703"/>
      <c r="AD505" s="703" t="s">
        <v>4283</v>
      </c>
      <c r="AE505" s="703" t="s">
        <v>4283</v>
      </c>
      <c r="AF505" s="703" t="s">
        <v>4283</v>
      </c>
      <c r="AG505" s="703"/>
      <c r="AH505" s="703"/>
      <c r="AI505" s="705">
        <v>44935</v>
      </c>
      <c r="AJ505" s="703" t="s">
        <v>2291</v>
      </c>
      <c r="AK505" s="703"/>
      <c r="AL505" s="703"/>
      <c r="AM505" s="703"/>
      <c r="AN505" s="703"/>
      <c r="AO505" s="703"/>
      <c r="AP505" s="703"/>
      <c r="AQ505" s="703"/>
      <c r="AR505" s="703" t="s">
        <v>2306</v>
      </c>
      <c r="AS505" s="703">
        <v>2023</v>
      </c>
      <c r="AT505" s="706">
        <v>44951</v>
      </c>
      <c r="AU505" s="703" t="s">
        <v>2323</v>
      </c>
      <c r="AV505" s="707"/>
      <c r="AW505" s="708"/>
      <c r="AX505" s="709"/>
      <c r="AY505" s="422"/>
      <c r="AZ505" s="730"/>
      <c r="BA505" s="730"/>
      <c r="BB505" s="422"/>
      <c r="BC505" s="730"/>
      <c r="BD505" s="708"/>
      <c r="BE505" s="709"/>
      <c r="BF505" s="710"/>
      <c r="BG505" s="710">
        <f t="shared" si="7"/>
        <v>0</v>
      </c>
      <c r="BH505" s="710">
        <f t="shared" si="8"/>
        <v>0</v>
      </c>
      <c r="BI505" s="710">
        <f t="shared" si="9"/>
        <v>0</v>
      </c>
      <c r="BJ505" s="710">
        <f t="shared" si="10"/>
        <v>0</v>
      </c>
      <c r="BK505" s="709" t="b">
        <f t="shared" si="11"/>
        <v>0</v>
      </c>
    </row>
    <row r="506" spans="1:63" ht="15.75" customHeight="1">
      <c r="A506" s="174" t="s">
        <v>10</v>
      </c>
      <c r="B506" s="63" t="s">
        <v>11</v>
      </c>
      <c r="C506" s="63" t="s">
        <v>310</v>
      </c>
      <c r="D506" s="63" t="s">
        <v>13</v>
      </c>
      <c r="E506" s="63" t="s">
        <v>3756</v>
      </c>
      <c r="F506" s="63"/>
      <c r="G506" s="63" t="s">
        <v>1265</v>
      </c>
      <c r="H506" s="63"/>
      <c r="I506" s="63"/>
      <c r="J506" s="63" t="s">
        <v>1266</v>
      </c>
      <c r="K506" s="63"/>
      <c r="L506" s="63"/>
      <c r="M506" s="63" t="s">
        <v>1267</v>
      </c>
      <c r="N506" s="63" t="s">
        <v>5725</v>
      </c>
      <c r="O506" s="63" t="s">
        <v>15</v>
      </c>
      <c r="P506" s="63" t="s">
        <v>525</v>
      </c>
      <c r="Q506" s="63" t="s">
        <v>35</v>
      </c>
      <c r="R506" s="63" t="s">
        <v>8666</v>
      </c>
      <c r="S506" s="63" t="s">
        <v>1008</v>
      </c>
      <c r="T506" s="63"/>
      <c r="U506" s="63"/>
      <c r="V506" s="63" t="s">
        <v>4164</v>
      </c>
      <c r="W506" s="63" t="s">
        <v>1009</v>
      </c>
      <c r="X506" s="63" t="s">
        <v>1270</v>
      </c>
      <c r="Y506" s="429">
        <v>42745</v>
      </c>
      <c r="Z506" s="63"/>
      <c r="AA506" s="63" t="s">
        <v>4158</v>
      </c>
      <c r="AB506" s="63" t="s">
        <v>4159</v>
      </c>
      <c r="AC506" s="63"/>
      <c r="AD506" s="63" t="s">
        <v>5727</v>
      </c>
      <c r="AE506" s="63" t="s">
        <v>4283</v>
      </c>
      <c r="AF506" s="63" t="s">
        <v>4283</v>
      </c>
      <c r="AG506" s="174"/>
      <c r="AH506" s="174"/>
      <c r="AI506" s="174"/>
      <c r="AJ506" s="174"/>
      <c r="AK506" s="174"/>
      <c r="AL506" s="174"/>
      <c r="AM506" s="174"/>
      <c r="AN506" s="174"/>
      <c r="AO506" s="174"/>
      <c r="AP506" s="174"/>
      <c r="AQ506" s="174"/>
      <c r="AR506" s="174"/>
      <c r="AS506" s="174"/>
      <c r="AT506" s="415"/>
      <c r="AU506" s="174"/>
      <c r="AV506" s="437"/>
      <c r="AW506" s="424"/>
      <c r="AX506" s="462"/>
      <c r="AY506" s="422"/>
      <c r="AZ506" s="530"/>
      <c r="BA506" s="530"/>
      <c r="BB506" s="422"/>
      <c r="BC506" s="530"/>
      <c r="BD506" s="424"/>
      <c r="BE506" s="462"/>
      <c r="BF506" s="426"/>
      <c r="BG506" s="426">
        <f t="shared" si="7"/>
        <v>0</v>
      </c>
      <c r="BH506" s="426">
        <f t="shared" si="8"/>
        <v>0</v>
      </c>
      <c r="BI506" s="426">
        <f t="shared" si="9"/>
        <v>0</v>
      </c>
      <c r="BJ506" s="426">
        <f t="shared" si="10"/>
        <v>0</v>
      </c>
      <c r="BK506" s="425" t="b">
        <f t="shared" si="11"/>
        <v>0</v>
      </c>
    </row>
    <row r="507" spans="1:63" ht="15.75" customHeight="1">
      <c r="A507" s="174" t="s">
        <v>10</v>
      </c>
      <c r="B507" s="63" t="s">
        <v>11</v>
      </c>
      <c r="C507" s="63" t="s">
        <v>310</v>
      </c>
      <c r="D507" s="63" t="s">
        <v>13</v>
      </c>
      <c r="E507" s="63" t="s">
        <v>3756</v>
      </c>
      <c r="F507" s="63"/>
      <c r="G507" s="63" t="s">
        <v>1265</v>
      </c>
      <c r="H507" s="63"/>
      <c r="I507" s="63"/>
      <c r="J507" s="63" t="s">
        <v>1266</v>
      </c>
      <c r="K507" s="63"/>
      <c r="L507" s="63"/>
      <c r="M507" s="63" t="s">
        <v>1267</v>
      </c>
      <c r="N507" s="63" t="s">
        <v>5725</v>
      </c>
      <c r="O507" s="63" t="s">
        <v>15</v>
      </c>
      <c r="P507" s="63" t="s">
        <v>525</v>
      </c>
      <c r="Q507" s="63" t="s">
        <v>35</v>
      </c>
      <c r="R507" s="63" t="s">
        <v>8666</v>
      </c>
      <c r="S507" s="63" t="s">
        <v>36</v>
      </c>
      <c r="T507" s="63"/>
      <c r="U507" s="63"/>
      <c r="V507" s="63" t="s">
        <v>4164</v>
      </c>
      <c r="W507" s="63" t="s">
        <v>91</v>
      </c>
      <c r="X507" s="63" t="s">
        <v>1271</v>
      </c>
      <c r="Y507" s="429">
        <v>42745</v>
      </c>
      <c r="Z507" s="63"/>
      <c r="AA507" s="63" t="s">
        <v>4158</v>
      </c>
      <c r="AB507" s="63" t="s">
        <v>4159</v>
      </c>
      <c r="AC507" s="63"/>
      <c r="AD507" s="63" t="s">
        <v>5727</v>
      </c>
      <c r="AE507" s="63" t="s">
        <v>4283</v>
      </c>
      <c r="AF507" s="63" t="s">
        <v>4283</v>
      </c>
      <c r="AG507" s="174"/>
      <c r="AH507" s="174"/>
      <c r="AI507" s="174"/>
      <c r="AJ507" s="174"/>
      <c r="AK507" s="174"/>
      <c r="AL507" s="174"/>
      <c r="AM507" s="174"/>
      <c r="AN507" s="174"/>
      <c r="AO507" s="174"/>
      <c r="AP507" s="174"/>
      <c r="AQ507" s="174"/>
      <c r="AR507" s="174"/>
      <c r="AS507" s="174"/>
      <c r="AT507" s="415"/>
      <c r="AU507" s="174"/>
      <c r="AV507" s="437"/>
      <c r="AW507" s="424"/>
      <c r="AX507" s="462"/>
      <c r="AY507" s="422"/>
      <c r="AZ507" s="530"/>
      <c r="BA507" s="530"/>
      <c r="BB507" s="422"/>
      <c r="BC507" s="530"/>
      <c r="BD507" s="424"/>
      <c r="BE507" s="462"/>
      <c r="BF507" s="426"/>
      <c r="BG507" s="426">
        <f t="shared" si="7"/>
        <v>0</v>
      </c>
      <c r="BH507" s="426">
        <f t="shared" si="8"/>
        <v>0</v>
      </c>
      <c r="BI507" s="426">
        <f t="shared" si="9"/>
        <v>0</v>
      </c>
      <c r="BJ507" s="426">
        <f t="shared" si="10"/>
        <v>0</v>
      </c>
      <c r="BK507" s="425" t="b">
        <f t="shared" si="11"/>
        <v>0</v>
      </c>
    </row>
    <row r="508" spans="1:63" ht="15.75" customHeight="1">
      <c r="A508" s="174" t="s">
        <v>10</v>
      </c>
      <c r="B508" s="63" t="s">
        <v>11</v>
      </c>
      <c r="C508" s="63" t="s">
        <v>310</v>
      </c>
      <c r="D508" s="63" t="s">
        <v>13</v>
      </c>
      <c r="E508" s="63" t="s">
        <v>3756</v>
      </c>
      <c r="F508" s="63"/>
      <c r="G508" s="63" t="s">
        <v>1272</v>
      </c>
      <c r="H508" s="63"/>
      <c r="I508" s="63"/>
      <c r="J508" s="63" t="s">
        <v>1273</v>
      </c>
      <c r="K508" s="63"/>
      <c r="L508" s="63"/>
      <c r="M508" s="63" t="s">
        <v>1274</v>
      </c>
      <c r="N508" s="63"/>
      <c r="O508" s="63" t="s">
        <v>15</v>
      </c>
      <c r="P508" s="63" t="s">
        <v>16</v>
      </c>
      <c r="Q508" s="63" t="s">
        <v>35</v>
      </c>
      <c r="R508" s="63" t="s">
        <v>922</v>
      </c>
      <c r="S508" s="63" t="s">
        <v>923</v>
      </c>
      <c r="T508" s="63"/>
      <c r="U508" s="63"/>
      <c r="V508" s="63" t="s">
        <v>4164</v>
      </c>
      <c r="W508" s="63" t="s">
        <v>232</v>
      </c>
      <c r="X508" s="63" t="s">
        <v>1275</v>
      </c>
      <c r="Y508" s="429">
        <v>45014</v>
      </c>
      <c r="Z508" s="430">
        <v>46842</v>
      </c>
      <c r="AA508" s="63" t="s">
        <v>4158</v>
      </c>
      <c r="AB508" s="63" t="s">
        <v>4159</v>
      </c>
      <c r="AC508" s="63"/>
      <c r="AD508" s="63" t="s">
        <v>5728</v>
      </c>
      <c r="AE508" s="63" t="s">
        <v>4283</v>
      </c>
      <c r="AF508" s="63" t="s">
        <v>4283</v>
      </c>
      <c r="AG508" s="174"/>
      <c r="AH508" s="174"/>
      <c r="AI508" s="174"/>
      <c r="AJ508" s="174"/>
      <c r="AK508" s="174"/>
      <c r="AL508" s="174"/>
      <c r="AM508" s="174"/>
      <c r="AN508" s="174"/>
      <c r="AO508" s="174"/>
      <c r="AP508" s="174"/>
      <c r="AQ508" s="174"/>
      <c r="AR508" s="174" t="s">
        <v>2315</v>
      </c>
      <c r="AS508" s="174">
        <v>2023</v>
      </c>
      <c r="AT508" s="415">
        <v>45029</v>
      </c>
      <c r="AU508" s="174" t="s">
        <v>1351</v>
      </c>
      <c r="AV508" s="419" t="s">
        <v>9416</v>
      </c>
      <c r="AW508" s="424"/>
      <c r="AX508" s="462"/>
      <c r="AY508" s="422"/>
      <c r="AZ508" s="530"/>
      <c r="BA508" s="530"/>
      <c r="BB508" s="422"/>
      <c r="BC508" s="530"/>
      <c r="BD508" s="424"/>
      <c r="BE508" s="462">
        <v>1</v>
      </c>
      <c r="BF508" s="429">
        <v>42769</v>
      </c>
      <c r="BG508" s="426">
        <f t="shared" si="7"/>
        <v>0</v>
      </c>
      <c r="BH508" s="426">
        <f t="shared" si="8"/>
        <v>0</v>
      </c>
      <c r="BI508" s="426">
        <f t="shared" si="9"/>
        <v>0</v>
      </c>
      <c r="BJ508" s="426">
        <f t="shared" si="10"/>
        <v>0</v>
      </c>
      <c r="BK508" s="425" t="b">
        <f t="shared" si="11"/>
        <v>0</v>
      </c>
    </row>
    <row r="509" spans="1:63" ht="15.75" customHeight="1">
      <c r="A509" s="174" t="s">
        <v>10</v>
      </c>
      <c r="B509" s="63" t="s">
        <v>11</v>
      </c>
      <c r="C509" s="63" t="s">
        <v>12</v>
      </c>
      <c r="D509" s="63" t="s">
        <v>13</v>
      </c>
      <c r="E509" s="63" t="s">
        <v>3756</v>
      </c>
      <c r="F509" s="63"/>
      <c r="G509" s="63" t="s">
        <v>1276</v>
      </c>
      <c r="H509" s="63"/>
      <c r="I509" s="63"/>
      <c r="J509" s="63" t="s">
        <v>13</v>
      </c>
      <c r="K509" s="63"/>
      <c r="L509" s="63"/>
      <c r="M509" s="63" t="s">
        <v>1277</v>
      </c>
      <c r="N509" s="63"/>
      <c r="O509" s="63" t="s">
        <v>15</v>
      </c>
      <c r="P509" s="63" t="s">
        <v>16</v>
      </c>
      <c r="Q509" s="63" t="s">
        <v>35</v>
      </c>
      <c r="R509" s="63" t="s">
        <v>2230</v>
      </c>
      <c r="S509" s="63" t="s">
        <v>161</v>
      </c>
      <c r="T509" s="63"/>
      <c r="U509" s="63"/>
      <c r="V509" s="63" t="s">
        <v>4157</v>
      </c>
      <c r="W509" s="63" t="s">
        <v>1278</v>
      </c>
      <c r="X509" s="63" t="s">
        <v>1279</v>
      </c>
      <c r="Y509" s="429">
        <v>45316</v>
      </c>
      <c r="Z509" s="430">
        <v>47144</v>
      </c>
      <c r="AA509" s="63" t="s">
        <v>4158</v>
      </c>
      <c r="AB509" s="63" t="s">
        <v>4159</v>
      </c>
      <c r="AC509" s="63"/>
      <c r="AD509" s="63" t="s">
        <v>4283</v>
      </c>
      <c r="AE509" s="63" t="s">
        <v>4283</v>
      </c>
      <c r="AF509" s="63" t="s">
        <v>4283</v>
      </c>
      <c r="AG509" s="174"/>
      <c r="AH509" s="174"/>
      <c r="AI509" s="174"/>
      <c r="AJ509" s="174"/>
      <c r="AK509" s="174"/>
      <c r="AL509" s="174"/>
      <c r="AM509" s="174"/>
      <c r="AN509" s="174"/>
      <c r="AO509" s="174"/>
      <c r="AP509" s="174"/>
      <c r="AQ509" s="174"/>
      <c r="AR509" s="174" t="s">
        <v>2306</v>
      </c>
      <c r="AS509" s="174">
        <v>2024</v>
      </c>
      <c r="AT509" s="415">
        <v>45317</v>
      </c>
      <c r="AU509" s="174" t="s">
        <v>1351</v>
      </c>
      <c r="AV509" s="419" t="s">
        <v>4274</v>
      </c>
      <c r="AW509" s="424"/>
      <c r="AX509" s="462"/>
      <c r="AY509" s="422"/>
      <c r="AZ509" s="530"/>
      <c r="BA509" s="530"/>
      <c r="BB509" s="422"/>
      <c r="BC509" s="530"/>
      <c r="BD509" s="424"/>
      <c r="BE509" s="462">
        <v>1</v>
      </c>
      <c r="BF509" s="429">
        <v>42517</v>
      </c>
      <c r="BG509" s="426">
        <f t="shared" si="7"/>
        <v>0</v>
      </c>
      <c r="BH509" s="426">
        <f t="shared" si="8"/>
        <v>0</v>
      </c>
      <c r="BI509" s="426">
        <f t="shared" si="9"/>
        <v>0</v>
      </c>
      <c r="BJ509" s="426">
        <f t="shared" si="10"/>
        <v>0</v>
      </c>
      <c r="BK509" s="425" t="b">
        <f t="shared" si="11"/>
        <v>0</v>
      </c>
    </row>
    <row r="510" spans="1:63" ht="15.75" customHeight="1">
      <c r="A510" s="174" t="s">
        <v>10</v>
      </c>
      <c r="B510" s="63" t="s">
        <v>11</v>
      </c>
      <c r="C510" s="63" t="s">
        <v>310</v>
      </c>
      <c r="D510" s="63" t="s">
        <v>13</v>
      </c>
      <c r="E510" s="63" t="s">
        <v>3756</v>
      </c>
      <c r="F510" s="63"/>
      <c r="G510" s="63" t="s">
        <v>1280</v>
      </c>
      <c r="H510" s="63"/>
      <c r="I510" s="63"/>
      <c r="J510" s="63" t="s">
        <v>1281</v>
      </c>
      <c r="K510" s="63"/>
      <c r="L510" s="63"/>
      <c r="M510" s="63" t="s">
        <v>1282</v>
      </c>
      <c r="N510" s="63" t="s">
        <v>5730</v>
      </c>
      <c r="O510" s="63" t="s">
        <v>15</v>
      </c>
      <c r="P510" s="63" t="s">
        <v>525</v>
      </c>
      <c r="Q510" s="63" t="s">
        <v>35</v>
      </c>
      <c r="R510" s="63" t="s">
        <v>143</v>
      </c>
      <c r="S510" s="63" t="s">
        <v>144</v>
      </c>
      <c r="T510" s="63"/>
      <c r="U510" s="63"/>
      <c r="V510" s="63" t="s">
        <v>4164</v>
      </c>
      <c r="W510" s="63" t="s">
        <v>308</v>
      </c>
      <c r="X510" s="63">
        <v>1107023182</v>
      </c>
      <c r="Y510" s="429">
        <v>45316</v>
      </c>
      <c r="Z510" s="430">
        <v>47144</v>
      </c>
      <c r="AA510" s="63" t="s">
        <v>4158</v>
      </c>
      <c r="AB510" s="63" t="s">
        <v>4159</v>
      </c>
      <c r="AC510" s="63"/>
      <c r="AD510" s="63" t="s">
        <v>4283</v>
      </c>
      <c r="AE510" s="63" t="s">
        <v>4283</v>
      </c>
      <c r="AF510" s="63" t="s">
        <v>4283</v>
      </c>
      <c r="AG510" s="174"/>
      <c r="AH510" s="174"/>
      <c r="AI510" s="174"/>
      <c r="AJ510" s="174"/>
      <c r="AK510" s="174"/>
      <c r="AL510" s="174"/>
      <c r="AM510" s="174"/>
      <c r="AN510" s="174"/>
      <c r="AO510" s="174"/>
      <c r="AP510" s="174"/>
      <c r="AQ510" s="174"/>
      <c r="AR510" s="174" t="s">
        <v>2306</v>
      </c>
      <c r="AS510" s="174">
        <v>2024</v>
      </c>
      <c r="AT510" s="415">
        <v>45317</v>
      </c>
      <c r="AU510" s="174" t="s">
        <v>1351</v>
      </c>
      <c r="AV510" s="419" t="s">
        <v>4274</v>
      </c>
      <c r="AW510" s="424"/>
      <c r="AX510" s="462"/>
      <c r="AY510" s="422"/>
      <c r="AZ510" s="530"/>
      <c r="BA510" s="530"/>
      <c r="BB510" s="422"/>
      <c r="BC510" s="530"/>
      <c r="BD510" s="424"/>
      <c r="BE510" s="462">
        <v>1</v>
      </c>
      <c r="BF510" s="429">
        <v>40841</v>
      </c>
      <c r="BG510" s="426">
        <f t="shared" si="7"/>
        <v>0</v>
      </c>
      <c r="BH510" s="426">
        <f t="shared" si="8"/>
        <v>0</v>
      </c>
      <c r="BI510" s="426">
        <f t="shared" si="9"/>
        <v>0</v>
      </c>
      <c r="BJ510" s="426">
        <f t="shared" si="10"/>
        <v>0</v>
      </c>
      <c r="BK510" s="425" t="b">
        <f t="shared" si="11"/>
        <v>0</v>
      </c>
    </row>
    <row r="511" spans="1:63" ht="15.75" customHeight="1">
      <c r="A511" s="174" t="s">
        <v>10</v>
      </c>
      <c r="B511" s="63" t="s">
        <v>11</v>
      </c>
      <c r="C511" s="63" t="s">
        <v>310</v>
      </c>
      <c r="D511" s="63" t="s">
        <v>13</v>
      </c>
      <c r="E511" s="63" t="s">
        <v>3756</v>
      </c>
      <c r="F511" s="63"/>
      <c r="G511" s="63" t="s">
        <v>1280</v>
      </c>
      <c r="H511" s="63"/>
      <c r="I511" s="63"/>
      <c r="J511" s="63" t="s">
        <v>1281</v>
      </c>
      <c r="K511" s="63"/>
      <c r="L511" s="63"/>
      <c r="M511" s="63" t="s">
        <v>1282</v>
      </c>
      <c r="N511" s="63" t="s">
        <v>5730</v>
      </c>
      <c r="O511" s="63" t="s">
        <v>15</v>
      </c>
      <c r="P511" s="63" t="s">
        <v>525</v>
      </c>
      <c r="Q511" s="63" t="s">
        <v>35</v>
      </c>
      <c r="R511" s="63" t="s">
        <v>8666</v>
      </c>
      <c r="S511" s="63" t="s">
        <v>39</v>
      </c>
      <c r="T511" s="63"/>
      <c r="U511" s="63"/>
      <c r="V511" s="63" t="s">
        <v>4164</v>
      </c>
      <c r="W511" s="63" t="s">
        <v>40</v>
      </c>
      <c r="X511" s="63">
        <v>1207022008</v>
      </c>
      <c r="Y511" s="429">
        <v>45316</v>
      </c>
      <c r="Z511" s="430">
        <v>47144</v>
      </c>
      <c r="AA511" s="63" t="s">
        <v>4158</v>
      </c>
      <c r="AB511" s="63" t="s">
        <v>4159</v>
      </c>
      <c r="AC511" s="63"/>
      <c r="AD511" s="63" t="s">
        <v>4283</v>
      </c>
      <c r="AE511" s="63" t="s">
        <v>4283</v>
      </c>
      <c r="AF511" s="63" t="s">
        <v>4283</v>
      </c>
      <c r="AG511" s="174"/>
      <c r="AH511" s="174"/>
      <c r="AI511" s="174"/>
      <c r="AJ511" s="174"/>
      <c r="AK511" s="174"/>
      <c r="AL511" s="174"/>
      <c r="AM511" s="174"/>
      <c r="AN511" s="174"/>
      <c r="AO511" s="174"/>
      <c r="AP511" s="174"/>
      <c r="AQ511" s="174"/>
      <c r="AR511" s="174" t="s">
        <v>2306</v>
      </c>
      <c r="AS511" s="174">
        <v>2024</v>
      </c>
      <c r="AT511" s="415">
        <v>45317</v>
      </c>
      <c r="AU511" s="174" t="s">
        <v>1351</v>
      </c>
      <c r="AV511" s="419" t="s">
        <v>4274</v>
      </c>
      <c r="AW511" s="424"/>
      <c r="AX511" s="462"/>
      <c r="AY511" s="422"/>
      <c r="AZ511" s="530"/>
      <c r="BA511" s="530"/>
      <c r="BB511" s="422"/>
      <c r="BC511" s="530"/>
      <c r="BD511" s="424"/>
      <c r="BE511" s="462"/>
      <c r="BF511" s="429">
        <v>40918</v>
      </c>
      <c r="BG511" s="426">
        <f t="shared" si="7"/>
        <v>0</v>
      </c>
      <c r="BH511" s="426">
        <f t="shared" si="8"/>
        <v>0</v>
      </c>
      <c r="BI511" s="426">
        <f t="shared" si="9"/>
        <v>0</v>
      </c>
      <c r="BJ511" s="426">
        <f t="shared" si="10"/>
        <v>0</v>
      </c>
      <c r="BK511" s="425" t="b">
        <f t="shared" si="11"/>
        <v>0</v>
      </c>
    </row>
    <row r="512" spans="1:63" ht="15.75" customHeight="1">
      <c r="A512" s="174" t="s">
        <v>10</v>
      </c>
      <c r="B512" s="63" t="s">
        <v>11</v>
      </c>
      <c r="C512" s="63" t="s">
        <v>310</v>
      </c>
      <c r="D512" s="63" t="s">
        <v>13</v>
      </c>
      <c r="E512" s="63" t="s">
        <v>3756</v>
      </c>
      <c r="F512" s="63"/>
      <c r="G512" s="63" t="s">
        <v>1280</v>
      </c>
      <c r="H512" s="63"/>
      <c r="I512" s="63"/>
      <c r="J512" s="63" t="s">
        <v>1281</v>
      </c>
      <c r="K512" s="63"/>
      <c r="L512" s="63"/>
      <c r="M512" s="63" t="s">
        <v>1282</v>
      </c>
      <c r="N512" s="63" t="s">
        <v>5730</v>
      </c>
      <c r="O512" s="63" t="s">
        <v>15</v>
      </c>
      <c r="P512" s="63" t="s">
        <v>525</v>
      </c>
      <c r="Q512" s="63" t="s">
        <v>35</v>
      </c>
      <c r="R512" s="63" t="s">
        <v>272</v>
      </c>
      <c r="S512" s="63" t="s">
        <v>2649</v>
      </c>
      <c r="T512" s="63"/>
      <c r="U512" s="63"/>
      <c r="V512" s="63" t="s">
        <v>4306</v>
      </c>
      <c r="W512" s="63" t="s">
        <v>366</v>
      </c>
      <c r="X512" s="432" t="s">
        <v>1283</v>
      </c>
      <c r="Y512" s="429">
        <v>45014</v>
      </c>
      <c r="Z512" s="430">
        <v>46842</v>
      </c>
      <c r="AA512" s="63" t="s">
        <v>4158</v>
      </c>
      <c r="AB512" s="63" t="s">
        <v>4168</v>
      </c>
      <c r="AC512" s="63" t="s">
        <v>5731</v>
      </c>
      <c r="AD512" s="63" t="s">
        <v>4283</v>
      </c>
      <c r="AE512" s="63" t="s">
        <v>4283</v>
      </c>
      <c r="AF512" s="63" t="s">
        <v>4283</v>
      </c>
      <c r="AG512" s="174"/>
      <c r="AH512" s="174"/>
      <c r="AI512" s="174"/>
      <c r="AJ512" s="174"/>
      <c r="AK512" s="174"/>
      <c r="AL512" s="174"/>
      <c r="AM512" s="174"/>
      <c r="AN512" s="174"/>
      <c r="AO512" s="174"/>
      <c r="AP512" s="174"/>
      <c r="AQ512" s="174"/>
      <c r="AR512" s="174" t="s">
        <v>2315</v>
      </c>
      <c r="AS512" s="174">
        <v>2023</v>
      </c>
      <c r="AT512" s="415">
        <v>45029</v>
      </c>
      <c r="AU512" s="174" t="s">
        <v>1351</v>
      </c>
      <c r="AV512" s="419" t="s">
        <v>9417</v>
      </c>
      <c r="AW512" s="424"/>
      <c r="AX512" s="462"/>
      <c r="AY512" s="422"/>
      <c r="AZ512" s="530"/>
      <c r="BA512" s="530"/>
      <c r="BB512" s="422"/>
      <c r="BC512" s="530"/>
      <c r="BD512" s="424"/>
      <c r="BE512" s="462"/>
      <c r="BF512" s="429">
        <v>41198</v>
      </c>
      <c r="BG512" s="426">
        <f t="shared" si="7"/>
        <v>0</v>
      </c>
      <c r="BH512" s="426">
        <f t="shared" si="8"/>
        <v>0</v>
      </c>
      <c r="BI512" s="426">
        <f t="shared" si="9"/>
        <v>0</v>
      </c>
      <c r="BJ512" s="426">
        <f t="shared" si="10"/>
        <v>0</v>
      </c>
      <c r="BK512" s="425" t="b">
        <f t="shared" si="11"/>
        <v>0</v>
      </c>
    </row>
    <row r="513" spans="1:63" ht="15.75" customHeight="1">
      <c r="A513" s="174" t="s">
        <v>10</v>
      </c>
      <c r="B513" s="63" t="s">
        <v>11</v>
      </c>
      <c r="C513" s="63" t="s">
        <v>310</v>
      </c>
      <c r="D513" s="63" t="s">
        <v>13</v>
      </c>
      <c r="E513" s="63" t="s">
        <v>3756</v>
      </c>
      <c r="F513" s="63"/>
      <c r="G513" s="63" t="s">
        <v>1280</v>
      </c>
      <c r="H513" s="63"/>
      <c r="I513" s="63"/>
      <c r="J513" s="63" t="s">
        <v>1281</v>
      </c>
      <c r="K513" s="63"/>
      <c r="L513" s="63"/>
      <c r="M513" s="63" t="s">
        <v>1282</v>
      </c>
      <c r="N513" s="63" t="s">
        <v>5730</v>
      </c>
      <c r="O513" s="63" t="s">
        <v>15</v>
      </c>
      <c r="P513" s="63" t="s">
        <v>525</v>
      </c>
      <c r="Q513" s="63" t="s">
        <v>35</v>
      </c>
      <c r="R513" s="63" t="s">
        <v>2230</v>
      </c>
      <c r="S513" s="63" t="s">
        <v>161</v>
      </c>
      <c r="T513" s="63"/>
      <c r="U513" s="63"/>
      <c r="V513" s="63" t="s">
        <v>4157</v>
      </c>
      <c r="W513" s="63" t="s">
        <v>162</v>
      </c>
      <c r="X513" s="63">
        <v>201407023062</v>
      </c>
      <c r="Y513" s="429">
        <v>45014</v>
      </c>
      <c r="Z513" s="430">
        <v>46842</v>
      </c>
      <c r="AA513" s="63" t="s">
        <v>4158</v>
      </c>
      <c r="AB513" s="63" t="s">
        <v>4159</v>
      </c>
      <c r="AC513" s="63"/>
      <c r="AD513" s="63" t="s">
        <v>4283</v>
      </c>
      <c r="AE513" s="63" t="s">
        <v>4283</v>
      </c>
      <c r="AF513" s="63" t="s">
        <v>4283</v>
      </c>
      <c r="AG513" s="174"/>
      <c r="AH513" s="174"/>
      <c r="AI513" s="174"/>
      <c r="AJ513" s="174"/>
      <c r="AK513" s="174"/>
      <c r="AL513" s="174"/>
      <c r="AM513" s="174"/>
      <c r="AN513" s="174"/>
      <c r="AO513" s="174"/>
      <c r="AP513" s="174"/>
      <c r="AQ513" s="174"/>
      <c r="AR513" s="174" t="s">
        <v>2315</v>
      </c>
      <c r="AS513" s="174">
        <v>2023</v>
      </c>
      <c r="AT513" s="415">
        <v>45027</v>
      </c>
      <c r="AU513" s="174" t="s">
        <v>1351</v>
      </c>
      <c r="AV513" s="419" t="s">
        <v>9418</v>
      </c>
      <c r="AW513" s="424"/>
      <c r="AX513" s="462"/>
      <c r="AY513" s="422"/>
      <c r="AZ513" s="530"/>
      <c r="BA513" s="530"/>
      <c r="BB513" s="422"/>
      <c r="BC513" s="530"/>
      <c r="BD513" s="424"/>
      <c r="BE513" s="462"/>
      <c r="BF513" s="429">
        <v>41732</v>
      </c>
      <c r="BG513" s="426">
        <f t="shared" si="7"/>
        <v>0</v>
      </c>
      <c r="BH513" s="426">
        <f t="shared" si="8"/>
        <v>0</v>
      </c>
      <c r="BI513" s="426">
        <f t="shared" si="9"/>
        <v>0</v>
      </c>
      <c r="BJ513" s="426">
        <f t="shared" si="10"/>
        <v>0</v>
      </c>
      <c r="BK513" s="425" t="b">
        <f t="shared" si="11"/>
        <v>0</v>
      </c>
    </row>
    <row r="514" spans="1:63" ht="15.75" customHeight="1">
      <c r="A514" s="176" t="s">
        <v>10</v>
      </c>
      <c r="B514" s="313" t="s">
        <v>11</v>
      </c>
      <c r="C514" s="313" t="s">
        <v>310</v>
      </c>
      <c r="D514" s="313" t="s">
        <v>13</v>
      </c>
      <c r="E514" s="313" t="s">
        <v>3756</v>
      </c>
      <c r="F514" s="313"/>
      <c r="G514" s="313" t="s">
        <v>1280</v>
      </c>
      <c r="H514" s="313"/>
      <c r="I514" s="313"/>
      <c r="J514" s="313" t="s">
        <v>1281</v>
      </c>
      <c r="K514" s="313"/>
      <c r="L514" s="313"/>
      <c r="M514" s="313" t="s">
        <v>1282</v>
      </c>
      <c r="N514" s="63" t="s">
        <v>5730</v>
      </c>
      <c r="O514" s="313" t="s">
        <v>15</v>
      </c>
      <c r="P514" s="313" t="s">
        <v>525</v>
      </c>
      <c r="Q514" s="313" t="s">
        <v>35</v>
      </c>
      <c r="R514" s="313" t="s">
        <v>107</v>
      </c>
      <c r="S514" s="313" t="s">
        <v>1142</v>
      </c>
      <c r="T514" s="313"/>
      <c r="U514" s="313"/>
      <c r="V514" s="313" t="s">
        <v>4164</v>
      </c>
      <c r="W514" s="313" t="s">
        <v>709</v>
      </c>
      <c r="X514" s="313">
        <v>201507022034</v>
      </c>
      <c r="Y514" s="455">
        <v>45316</v>
      </c>
      <c r="Z514" s="456">
        <v>47144</v>
      </c>
      <c r="AA514" s="313" t="s">
        <v>4158</v>
      </c>
      <c r="AB514" s="313" t="s">
        <v>4168</v>
      </c>
      <c r="AC514" s="313" t="s">
        <v>5732</v>
      </c>
      <c r="AD514" s="313" t="s">
        <v>4283</v>
      </c>
      <c r="AE514" s="313" t="s">
        <v>4283</v>
      </c>
      <c r="AF514" s="313" t="s">
        <v>4283</v>
      </c>
      <c r="AG514" s="176"/>
      <c r="AH514" s="176"/>
      <c r="AI514" s="176"/>
      <c r="AJ514" s="176"/>
      <c r="AK514" s="176"/>
      <c r="AL514" s="176"/>
      <c r="AM514" s="176"/>
      <c r="AN514" s="176"/>
      <c r="AO514" s="176"/>
      <c r="AP514" s="176"/>
      <c r="AQ514" s="176"/>
      <c r="AR514" s="176" t="s">
        <v>2306</v>
      </c>
      <c r="AS514" s="176">
        <v>2024</v>
      </c>
      <c r="AT514" s="458">
        <v>45317</v>
      </c>
      <c r="AU514" s="176" t="s">
        <v>1351</v>
      </c>
      <c r="AV514" s="459" t="s">
        <v>4274</v>
      </c>
      <c r="AW514" s="424"/>
      <c r="AX514" s="462"/>
      <c r="AY514" s="461"/>
      <c r="AZ514" s="530"/>
      <c r="BA514" s="530"/>
      <c r="BB514" s="461"/>
      <c r="BC514" s="530"/>
      <c r="BD514" s="424"/>
      <c r="BE514" s="462"/>
      <c r="BF514" s="455">
        <v>42067</v>
      </c>
      <c r="BG514" s="426">
        <f t="shared" ref="BG514:BG768" si="12">COUNTIF(AU514,"new tvi &amp; program")</f>
        <v>0</v>
      </c>
      <c r="BH514" s="426">
        <f t="shared" ref="BH514:BH768" si="13">COUNTIF(AU514,"additional program")</f>
        <v>0</v>
      </c>
      <c r="BI514" s="426">
        <f t="shared" ref="BI514:BI768" si="14">COUNTIF(AU514,"migration")</f>
        <v>0</v>
      </c>
      <c r="BJ514" s="426">
        <f t="shared" ref="BJ514:BJ768" si="15">SUM(BG514:BI514)</f>
        <v>0</v>
      </c>
      <c r="BK514" s="462" t="b">
        <f t="shared" si="11"/>
        <v>0</v>
      </c>
    </row>
    <row r="515" spans="1:63" ht="15.75" customHeight="1">
      <c r="A515" s="176" t="s">
        <v>10</v>
      </c>
      <c r="B515" s="313" t="s">
        <v>11</v>
      </c>
      <c r="C515" s="313" t="s">
        <v>310</v>
      </c>
      <c r="D515" s="313" t="s">
        <v>13</v>
      </c>
      <c r="E515" s="313" t="s">
        <v>3756</v>
      </c>
      <c r="F515" s="313"/>
      <c r="G515" s="313" t="s">
        <v>1280</v>
      </c>
      <c r="H515" s="313"/>
      <c r="I515" s="313"/>
      <c r="J515" s="313" t="s">
        <v>1281</v>
      </c>
      <c r="K515" s="313"/>
      <c r="L515" s="313"/>
      <c r="M515" s="313" t="s">
        <v>1282</v>
      </c>
      <c r="N515" s="63" t="s">
        <v>5730</v>
      </c>
      <c r="O515" s="313" t="s">
        <v>15</v>
      </c>
      <c r="P515" s="313" t="s">
        <v>525</v>
      </c>
      <c r="Q515" s="313" t="s">
        <v>35</v>
      </c>
      <c r="R515" s="313" t="s">
        <v>87</v>
      </c>
      <c r="S515" s="313" t="s">
        <v>434</v>
      </c>
      <c r="T515" s="313"/>
      <c r="U515" s="313"/>
      <c r="V515" s="313" t="s">
        <v>4164</v>
      </c>
      <c r="W515" s="313" t="s">
        <v>1139</v>
      </c>
      <c r="X515" s="313" t="s">
        <v>1284</v>
      </c>
      <c r="Y515" s="455">
        <v>45316</v>
      </c>
      <c r="Z515" s="456">
        <v>47144</v>
      </c>
      <c r="AA515" s="313" t="s">
        <v>4158</v>
      </c>
      <c r="AB515" s="313" t="s">
        <v>4168</v>
      </c>
      <c r="AC515" s="313" t="s">
        <v>5733</v>
      </c>
      <c r="AD515" s="313" t="s">
        <v>4283</v>
      </c>
      <c r="AE515" s="313" t="s">
        <v>4283</v>
      </c>
      <c r="AF515" s="313" t="s">
        <v>4283</v>
      </c>
      <c r="AG515" s="176"/>
      <c r="AH515" s="176"/>
      <c r="AI515" s="176"/>
      <c r="AJ515" s="176"/>
      <c r="AK515" s="176"/>
      <c r="AL515" s="176"/>
      <c r="AM515" s="176"/>
      <c r="AN515" s="176"/>
      <c r="AO515" s="176"/>
      <c r="AP515" s="176"/>
      <c r="AQ515" s="176"/>
      <c r="AR515" s="176" t="s">
        <v>2306</v>
      </c>
      <c r="AS515" s="176">
        <v>2024</v>
      </c>
      <c r="AT515" s="458">
        <v>45317</v>
      </c>
      <c r="AU515" s="176" t="s">
        <v>1351</v>
      </c>
      <c r="AV515" s="459" t="s">
        <v>4274</v>
      </c>
      <c r="AW515" s="424"/>
      <c r="AX515" s="462"/>
      <c r="AY515" s="461"/>
      <c r="AZ515" s="530"/>
      <c r="BA515" s="530"/>
      <c r="BB515" s="461"/>
      <c r="BC515" s="530"/>
      <c r="BD515" s="424"/>
      <c r="BE515" s="462"/>
      <c r="BF515" s="455">
        <v>42636</v>
      </c>
      <c r="BG515" s="426">
        <f t="shared" si="12"/>
        <v>0</v>
      </c>
      <c r="BH515" s="426">
        <f t="shared" si="13"/>
        <v>0</v>
      </c>
      <c r="BI515" s="426">
        <f t="shared" si="14"/>
        <v>0</v>
      </c>
      <c r="BJ515" s="426">
        <f t="shared" si="15"/>
        <v>0</v>
      </c>
      <c r="BK515" s="462" t="b">
        <f t="shared" ref="BK515:BK769" si="16">COUNTIF($X$3:$X2498,$X515)&gt;1</f>
        <v>0</v>
      </c>
    </row>
    <row r="516" spans="1:63" ht="15.75" customHeight="1">
      <c r="A516" s="176" t="s">
        <v>10</v>
      </c>
      <c r="B516" s="313" t="s">
        <v>11</v>
      </c>
      <c r="C516" s="313" t="s">
        <v>310</v>
      </c>
      <c r="D516" s="313" t="s">
        <v>13</v>
      </c>
      <c r="E516" s="313" t="s">
        <v>3756</v>
      </c>
      <c r="F516" s="313"/>
      <c r="G516" s="313" t="s">
        <v>1280</v>
      </c>
      <c r="H516" s="313"/>
      <c r="I516" s="313"/>
      <c r="J516" s="313" t="s">
        <v>1281</v>
      </c>
      <c r="K516" s="313"/>
      <c r="L516" s="313"/>
      <c r="M516" s="313" t="s">
        <v>1282</v>
      </c>
      <c r="N516" s="63" t="s">
        <v>5730</v>
      </c>
      <c r="O516" s="313" t="s">
        <v>15</v>
      </c>
      <c r="P516" s="313" t="s">
        <v>525</v>
      </c>
      <c r="Q516" s="313" t="s">
        <v>35</v>
      </c>
      <c r="R516" s="313" t="s">
        <v>8666</v>
      </c>
      <c r="S516" s="313" t="s">
        <v>33</v>
      </c>
      <c r="T516" s="313"/>
      <c r="U516" s="313"/>
      <c r="V516" s="313" t="s">
        <v>4164</v>
      </c>
      <c r="W516" s="313" t="s">
        <v>34</v>
      </c>
      <c r="X516" s="313" t="s">
        <v>1285</v>
      </c>
      <c r="Y516" s="455">
        <v>45316</v>
      </c>
      <c r="Z516" s="456">
        <v>47144</v>
      </c>
      <c r="AA516" s="313" t="s">
        <v>4158</v>
      </c>
      <c r="AB516" s="313" t="s">
        <v>4168</v>
      </c>
      <c r="AC516" s="313" t="s">
        <v>5734</v>
      </c>
      <c r="AD516" s="313" t="s">
        <v>4283</v>
      </c>
      <c r="AE516" s="313" t="s">
        <v>4283</v>
      </c>
      <c r="AF516" s="313" t="s">
        <v>4283</v>
      </c>
      <c r="AG516" s="176"/>
      <c r="AH516" s="176"/>
      <c r="AI516" s="176"/>
      <c r="AJ516" s="176"/>
      <c r="AK516" s="176"/>
      <c r="AL516" s="176"/>
      <c r="AM516" s="176"/>
      <c r="AN516" s="176"/>
      <c r="AO516" s="176"/>
      <c r="AP516" s="176"/>
      <c r="AQ516" s="176"/>
      <c r="AR516" s="176" t="s">
        <v>2306</v>
      </c>
      <c r="AS516" s="176">
        <v>2024</v>
      </c>
      <c r="AT516" s="458">
        <v>45317</v>
      </c>
      <c r="AU516" s="176" t="s">
        <v>1351</v>
      </c>
      <c r="AV516" s="459" t="s">
        <v>4274</v>
      </c>
      <c r="AW516" s="424"/>
      <c r="AX516" s="462"/>
      <c r="AY516" s="461"/>
      <c r="AZ516" s="530"/>
      <c r="BA516" s="530"/>
      <c r="BB516" s="461"/>
      <c r="BC516" s="530"/>
      <c r="BD516" s="424"/>
      <c r="BE516" s="462"/>
      <c r="BF516" s="455">
        <v>42654</v>
      </c>
      <c r="BG516" s="426">
        <f t="shared" si="12"/>
        <v>0</v>
      </c>
      <c r="BH516" s="426">
        <f t="shared" si="13"/>
        <v>0</v>
      </c>
      <c r="BI516" s="426">
        <f t="shared" si="14"/>
        <v>0</v>
      </c>
      <c r="BJ516" s="426">
        <f t="shared" si="15"/>
        <v>0</v>
      </c>
      <c r="BK516" s="462" t="b">
        <f t="shared" si="16"/>
        <v>0</v>
      </c>
    </row>
    <row r="517" spans="1:63" ht="15.75" customHeight="1">
      <c r="A517" s="176" t="s">
        <v>10</v>
      </c>
      <c r="B517" s="313" t="s">
        <v>11</v>
      </c>
      <c r="C517" s="313" t="s">
        <v>310</v>
      </c>
      <c r="D517" s="313" t="s">
        <v>13</v>
      </c>
      <c r="E517" s="313" t="s">
        <v>3756</v>
      </c>
      <c r="F517" s="313"/>
      <c r="G517" s="313" t="s">
        <v>1280</v>
      </c>
      <c r="H517" s="313"/>
      <c r="I517" s="313"/>
      <c r="J517" s="313" t="s">
        <v>1281</v>
      </c>
      <c r="K517" s="313"/>
      <c r="L517" s="313"/>
      <c r="M517" s="313" t="s">
        <v>1282</v>
      </c>
      <c r="N517" s="63" t="s">
        <v>5730</v>
      </c>
      <c r="O517" s="313" t="s">
        <v>15</v>
      </c>
      <c r="P517" s="313" t="s">
        <v>525</v>
      </c>
      <c r="Q517" s="313" t="s">
        <v>35</v>
      </c>
      <c r="R517" s="313" t="s">
        <v>8666</v>
      </c>
      <c r="S517" s="313" t="s">
        <v>36</v>
      </c>
      <c r="T517" s="313"/>
      <c r="U517" s="313"/>
      <c r="V517" s="313" t="s">
        <v>4164</v>
      </c>
      <c r="W517" s="313" t="s">
        <v>91</v>
      </c>
      <c r="X517" s="313" t="s">
        <v>1286</v>
      </c>
      <c r="Y517" s="455">
        <v>45316</v>
      </c>
      <c r="Z517" s="456">
        <v>47144</v>
      </c>
      <c r="AA517" s="313" t="s">
        <v>4158</v>
      </c>
      <c r="AB517" s="313" t="s">
        <v>4168</v>
      </c>
      <c r="AC517" s="313" t="s">
        <v>5735</v>
      </c>
      <c r="AD517" s="313" t="s">
        <v>4283</v>
      </c>
      <c r="AE517" s="313" t="s">
        <v>4283</v>
      </c>
      <c r="AF517" s="313" t="s">
        <v>4283</v>
      </c>
      <c r="AG517" s="176"/>
      <c r="AH517" s="176"/>
      <c r="AI517" s="176"/>
      <c r="AJ517" s="176"/>
      <c r="AK517" s="176"/>
      <c r="AL517" s="176"/>
      <c r="AM517" s="176"/>
      <c r="AN517" s="176"/>
      <c r="AO517" s="176"/>
      <c r="AP517" s="176"/>
      <c r="AQ517" s="176"/>
      <c r="AR517" s="176" t="s">
        <v>2306</v>
      </c>
      <c r="AS517" s="176">
        <v>2024</v>
      </c>
      <c r="AT517" s="458">
        <v>45317</v>
      </c>
      <c r="AU517" s="176" t="s">
        <v>1351</v>
      </c>
      <c r="AV517" s="459" t="s">
        <v>4274</v>
      </c>
      <c r="AW517" s="424"/>
      <c r="AX517" s="462"/>
      <c r="AY517" s="461"/>
      <c r="AZ517" s="530"/>
      <c r="BA517" s="530"/>
      <c r="BB517" s="461"/>
      <c r="BC517" s="530"/>
      <c r="BD517" s="424"/>
      <c r="BE517" s="462"/>
      <c r="BF517" s="455">
        <v>42654</v>
      </c>
      <c r="BG517" s="426">
        <f t="shared" si="12"/>
        <v>0</v>
      </c>
      <c r="BH517" s="426">
        <f t="shared" si="13"/>
        <v>0</v>
      </c>
      <c r="BI517" s="426">
        <f t="shared" si="14"/>
        <v>0</v>
      </c>
      <c r="BJ517" s="426">
        <f t="shared" si="15"/>
        <v>0</v>
      </c>
      <c r="BK517" s="462" t="b">
        <f t="shared" si="16"/>
        <v>0</v>
      </c>
    </row>
    <row r="518" spans="1:63" ht="15.75" customHeight="1">
      <c r="A518" s="174" t="s">
        <v>10</v>
      </c>
      <c r="B518" s="63" t="s">
        <v>11</v>
      </c>
      <c r="C518" s="63" t="s">
        <v>310</v>
      </c>
      <c r="D518" s="63" t="s">
        <v>13</v>
      </c>
      <c r="E518" s="63" t="s">
        <v>3756</v>
      </c>
      <c r="F518" s="63"/>
      <c r="G518" s="63" t="s">
        <v>1280</v>
      </c>
      <c r="H518" s="63"/>
      <c r="I518" s="63"/>
      <c r="J518" s="63" t="s">
        <v>1281</v>
      </c>
      <c r="K518" s="63"/>
      <c r="L518" s="63"/>
      <c r="M518" s="63" t="s">
        <v>1282</v>
      </c>
      <c r="N518" s="63" t="s">
        <v>5730</v>
      </c>
      <c r="O518" s="63" t="s">
        <v>15</v>
      </c>
      <c r="P518" s="63" t="s">
        <v>525</v>
      </c>
      <c r="Q518" s="63" t="s">
        <v>35</v>
      </c>
      <c r="R518" s="63" t="s">
        <v>117</v>
      </c>
      <c r="S518" s="63" t="s">
        <v>689</v>
      </c>
      <c r="T518" s="63"/>
      <c r="U518" s="63"/>
      <c r="V518" s="63" t="s">
        <v>4164</v>
      </c>
      <c r="W518" s="63" t="s">
        <v>34</v>
      </c>
      <c r="X518" s="63" t="s">
        <v>1287</v>
      </c>
      <c r="Y518" s="429">
        <v>45014</v>
      </c>
      <c r="Z518" s="430">
        <v>46842</v>
      </c>
      <c r="AA518" s="63" t="s">
        <v>4158</v>
      </c>
      <c r="AB518" s="63" t="s">
        <v>4159</v>
      </c>
      <c r="AC518" s="63"/>
      <c r="AD518" s="63" t="s">
        <v>4283</v>
      </c>
      <c r="AE518" s="63" t="s">
        <v>4283</v>
      </c>
      <c r="AF518" s="63" t="s">
        <v>4283</v>
      </c>
      <c r="AG518" s="174"/>
      <c r="AH518" s="174"/>
      <c r="AI518" s="174"/>
      <c r="AJ518" s="174"/>
      <c r="AK518" s="174" t="s">
        <v>689</v>
      </c>
      <c r="AL518" s="174" t="s">
        <v>5736</v>
      </c>
      <c r="AM518" s="174" t="s">
        <v>1139</v>
      </c>
      <c r="AN518" s="418">
        <v>45429</v>
      </c>
      <c r="AO518" s="418">
        <v>47258</v>
      </c>
      <c r="AP518" s="174" t="s">
        <v>5740</v>
      </c>
      <c r="AQ518" s="174"/>
      <c r="AR518" s="174" t="s">
        <v>2317</v>
      </c>
      <c r="AS518" s="174">
        <v>2024</v>
      </c>
      <c r="AT518" s="415">
        <v>45435</v>
      </c>
      <c r="AU518" s="174" t="s">
        <v>1351</v>
      </c>
      <c r="AV518" s="419"/>
      <c r="AW518" s="424"/>
      <c r="AX518" s="462"/>
      <c r="AY518" s="422"/>
      <c r="AZ518" s="530"/>
      <c r="BA518" s="530"/>
      <c r="BB518" s="422"/>
      <c r="BC518" s="530"/>
      <c r="BD518" s="424"/>
      <c r="BE518" s="462"/>
      <c r="BF518" s="429">
        <v>42656</v>
      </c>
      <c r="BG518" s="426">
        <f t="shared" si="12"/>
        <v>0</v>
      </c>
      <c r="BH518" s="426">
        <f t="shared" si="13"/>
        <v>0</v>
      </c>
      <c r="BI518" s="426">
        <f t="shared" si="14"/>
        <v>0</v>
      </c>
      <c r="BJ518" s="426">
        <f t="shared" si="15"/>
        <v>0</v>
      </c>
      <c r="BK518" s="425" t="b">
        <f t="shared" si="16"/>
        <v>0</v>
      </c>
    </row>
    <row r="519" spans="1:63" ht="15.75" customHeight="1">
      <c r="A519" s="176" t="s">
        <v>10</v>
      </c>
      <c r="B519" s="313" t="s">
        <v>11</v>
      </c>
      <c r="C519" s="313" t="s">
        <v>123</v>
      </c>
      <c r="D519" s="313" t="s">
        <v>513</v>
      </c>
      <c r="E519" s="313" t="s">
        <v>28</v>
      </c>
      <c r="F519" s="313"/>
      <c r="G519" s="313" t="s">
        <v>1288</v>
      </c>
      <c r="H519" s="313"/>
      <c r="I519" s="313"/>
      <c r="J519" s="313" t="s">
        <v>1289</v>
      </c>
      <c r="K519" s="313"/>
      <c r="L519" s="313"/>
      <c r="M519" s="313" t="s">
        <v>1290</v>
      </c>
      <c r="N519" s="63" t="s">
        <v>5730</v>
      </c>
      <c r="O519" s="313" t="s">
        <v>15</v>
      </c>
      <c r="P519" s="313" t="s">
        <v>525</v>
      </c>
      <c r="Q519" s="313" t="s">
        <v>35</v>
      </c>
      <c r="R519" s="313" t="s">
        <v>107</v>
      </c>
      <c r="S519" s="313" t="s">
        <v>1142</v>
      </c>
      <c r="T519" s="313"/>
      <c r="U519" s="313"/>
      <c r="V519" s="313" t="s">
        <v>4164</v>
      </c>
      <c r="W519" s="313" t="s">
        <v>1268</v>
      </c>
      <c r="X519" s="313">
        <v>201407012070</v>
      </c>
      <c r="Y519" s="455">
        <v>45014</v>
      </c>
      <c r="Z519" s="456">
        <v>46842</v>
      </c>
      <c r="AA519" s="313" t="s">
        <v>4158</v>
      </c>
      <c r="AB519" s="313" t="s">
        <v>4159</v>
      </c>
      <c r="AC519" s="313"/>
      <c r="AD519" s="313" t="s">
        <v>4283</v>
      </c>
      <c r="AE519" s="313" t="s">
        <v>4283</v>
      </c>
      <c r="AF519" s="313" t="s">
        <v>4283</v>
      </c>
      <c r="AG519" s="176"/>
      <c r="AH519" s="176"/>
      <c r="AI519" s="176"/>
      <c r="AJ519" s="176"/>
      <c r="AK519" s="176"/>
      <c r="AL519" s="176"/>
      <c r="AM519" s="176"/>
      <c r="AN519" s="176"/>
      <c r="AO519" s="176"/>
      <c r="AP519" s="176"/>
      <c r="AQ519" s="176"/>
      <c r="AR519" s="176" t="s">
        <v>2306</v>
      </c>
      <c r="AS519" s="176">
        <v>2024</v>
      </c>
      <c r="AT519" s="458">
        <v>45316</v>
      </c>
      <c r="AU519" s="176" t="s">
        <v>1351</v>
      </c>
      <c r="AV519" s="459" t="s">
        <v>4274</v>
      </c>
      <c r="AW519" s="424"/>
      <c r="AX519" s="462"/>
      <c r="AY519" s="461"/>
      <c r="AZ519" s="530"/>
      <c r="BA519" s="530"/>
      <c r="BB519" s="461"/>
      <c r="BC519" s="530"/>
      <c r="BD519" s="424"/>
      <c r="BE519" s="462">
        <v>1</v>
      </c>
      <c r="BF519" s="455">
        <v>41744</v>
      </c>
      <c r="BG519" s="426">
        <f t="shared" si="12"/>
        <v>0</v>
      </c>
      <c r="BH519" s="426">
        <f t="shared" si="13"/>
        <v>0</v>
      </c>
      <c r="BI519" s="426">
        <f t="shared" si="14"/>
        <v>0</v>
      </c>
      <c r="BJ519" s="426">
        <f t="shared" si="15"/>
        <v>0</v>
      </c>
      <c r="BK519" s="462" t="b">
        <f t="shared" si="16"/>
        <v>0</v>
      </c>
    </row>
    <row r="520" spans="1:63" ht="15.75" customHeight="1">
      <c r="A520" s="176" t="s">
        <v>10</v>
      </c>
      <c r="B520" s="313" t="s">
        <v>11</v>
      </c>
      <c r="C520" s="313" t="s">
        <v>123</v>
      </c>
      <c r="D520" s="313" t="s">
        <v>513</v>
      </c>
      <c r="E520" s="313" t="s">
        <v>28</v>
      </c>
      <c r="F520" s="313"/>
      <c r="G520" s="313" t="s">
        <v>1288</v>
      </c>
      <c r="H520" s="313"/>
      <c r="I520" s="313"/>
      <c r="J520" s="313" t="s">
        <v>1289</v>
      </c>
      <c r="K520" s="313"/>
      <c r="L520" s="313"/>
      <c r="M520" s="313" t="s">
        <v>1290</v>
      </c>
      <c r="N520" s="63" t="s">
        <v>5730</v>
      </c>
      <c r="O520" s="313" t="s">
        <v>15</v>
      </c>
      <c r="P520" s="313" t="s">
        <v>525</v>
      </c>
      <c r="Q520" s="313" t="s">
        <v>35</v>
      </c>
      <c r="R520" s="313" t="s">
        <v>2230</v>
      </c>
      <c r="S520" s="313" t="s">
        <v>161</v>
      </c>
      <c r="T520" s="313"/>
      <c r="U520" s="313"/>
      <c r="V520" s="313" t="s">
        <v>4157</v>
      </c>
      <c r="W520" s="313" t="s">
        <v>162</v>
      </c>
      <c r="X520" s="313">
        <v>201407023099</v>
      </c>
      <c r="Y520" s="455">
        <v>45308</v>
      </c>
      <c r="Z520" s="456">
        <v>47136</v>
      </c>
      <c r="AA520" s="313" t="s">
        <v>4158</v>
      </c>
      <c r="AB520" s="313" t="s">
        <v>4159</v>
      </c>
      <c r="AC520" s="313"/>
      <c r="AD520" s="313" t="s">
        <v>4283</v>
      </c>
      <c r="AE520" s="313" t="s">
        <v>4283</v>
      </c>
      <c r="AF520" s="313" t="s">
        <v>4283</v>
      </c>
      <c r="AG520" s="176"/>
      <c r="AH520" s="176"/>
      <c r="AI520" s="176"/>
      <c r="AJ520" s="176"/>
      <c r="AK520" s="176"/>
      <c r="AL520" s="176"/>
      <c r="AM520" s="176"/>
      <c r="AN520" s="176"/>
      <c r="AO520" s="176"/>
      <c r="AP520" s="176"/>
      <c r="AQ520" s="176"/>
      <c r="AR520" s="176" t="s">
        <v>2306</v>
      </c>
      <c r="AS520" s="176">
        <v>2024</v>
      </c>
      <c r="AT520" s="458">
        <v>45316</v>
      </c>
      <c r="AU520" s="176" t="s">
        <v>1351</v>
      </c>
      <c r="AV520" s="459" t="s">
        <v>4274</v>
      </c>
      <c r="AW520" s="424"/>
      <c r="AX520" s="462"/>
      <c r="AY520" s="461"/>
      <c r="AZ520" s="530"/>
      <c r="BA520" s="530"/>
      <c r="BB520" s="461"/>
      <c r="BC520" s="530"/>
      <c r="BD520" s="424"/>
      <c r="BE520" s="462"/>
      <c r="BF520" s="455">
        <v>41792</v>
      </c>
      <c r="BG520" s="426">
        <f t="shared" si="12"/>
        <v>0</v>
      </c>
      <c r="BH520" s="426">
        <f t="shared" si="13"/>
        <v>0</v>
      </c>
      <c r="BI520" s="426">
        <f t="shared" si="14"/>
        <v>0</v>
      </c>
      <c r="BJ520" s="426">
        <f t="shared" si="15"/>
        <v>0</v>
      </c>
      <c r="BK520" s="462" t="b">
        <f t="shared" si="16"/>
        <v>0</v>
      </c>
    </row>
    <row r="521" spans="1:63" ht="15.75" customHeight="1">
      <c r="A521" s="176" t="s">
        <v>10</v>
      </c>
      <c r="B521" s="313" t="s">
        <v>11</v>
      </c>
      <c r="C521" s="313" t="s">
        <v>123</v>
      </c>
      <c r="D521" s="313" t="s">
        <v>513</v>
      </c>
      <c r="E521" s="313" t="s">
        <v>28</v>
      </c>
      <c r="F521" s="313"/>
      <c r="G521" s="313" t="s">
        <v>1288</v>
      </c>
      <c r="H521" s="313"/>
      <c r="I521" s="313"/>
      <c r="J521" s="313" t="s">
        <v>1289</v>
      </c>
      <c r="K521" s="313"/>
      <c r="L521" s="313"/>
      <c r="M521" s="313" t="s">
        <v>1318</v>
      </c>
      <c r="N521" s="63" t="s">
        <v>5730</v>
      </c>
      <c r="O521" s="313" t="s">
        <v>15</v>
      </c>
      <c r="P521" s="313" t="s">
        <v>525</v>
      </c>
      <c r="Q521" s="313" t="s">
        <v>35</v>
      </c>
      <c r="R521" s="313" t="s">
        <v>8666</v>
      </c>
      <c r="S521" s="313" t="s">
        <v>39</v>
      </c>
      <c r="T521" s="313"/>
      <c r="U521" s="313"/>
      <c r="V521" s="313" t="s">
        <v>4164</v>
      </c>
      <c r="W521" s="313" t="s">
        <v>40</v>
      </c>
      <c r="X521" s="313">
        <v>201407010073</v>
      </c>
      <c r="Y521" s="455">
        <v>45308</v>
      </c>
      <c r="Z521" s="456">
        <v>47136</v>
      </c>
      <c r="AA521" s="313" t="s">
        <v>4158</v>
      </c>
      <c r="AB521" s="313" t="s">
        <v>4159</v>
      </c>
      <c r="AC521" s="313"/>
      <c r="AD521" s="313" t="s">
        <v>4283</v>
      </c>
      <c r="AE521" s="313" t="s">
        <v>4283</v>
      </c>
      <c r="AF521" s="313" t="s">
        <v>4283</v>
      </c>
      <c r="AG521" s="176"/>
      <c r="AH521" s="176"/>
      <c r="AI521" s="176"/>
      <c r="AJ521" s="176"/>
      <c r="AK521" s="176"/>
      <c r="AL521" s="176"/>
      <c r="AM521" s="176"/>
      <c r="AN521" s="176"/>
      <c r="AO521" s="176"/>
      <c r="AP521" s="176"/>
      <c r="AQ521" s="176"/>
      <c r="AR521" s="176" t="s">
        <v>2306</v>
      </c>
      <c r="AS521" s="176">
        <v>2024</v>
      </c>
      <c r="AT521" s="458">
        <v>45316</v>
      </c>
      <c r="AU521" s="176" t="s">
        <v>1351</v>
      </c>
      <c r="AV521" s="459" t="s">
        <v>4274</v>
      </c>
      <c r="AW521" s="424"/>
      <c r="AX521" s="462"/>
      <c r="AY521" s="461"/>
      <c r="AZ521" s="530"/>
      <c r="BA521" s="530"/>
      <c r="BB521" s="461"/>
      <c r="BC521" s="530"/>
      <c r="BD521" s="424"/>
      <c r="BE521" s="462"/>
      <c r="BF521" s="455">
        <v>41758</v>
      </c>
      <c r="BG521" s="426">
        <f t="shared" si="12"/>
        <v>0</v>
      </c>
      <c r="BH521" s="426">
        <f t="shared" si="13"/>
        <v>0</v>
      </c>
      <c r="BI521" s="426">
        <f t="shared" si="14"/>
        <v>0</v>
      </c>
      <c r="BJ521" s="426">
        <f t="shared" si="15"/>
        <v>0</v>
      </c>
      <c r="BK521" s="462" t="b">
        <f t="shared" si="16"/>
        <v>0</v>
      </c>
    </row>
    <row r="522" spans="1:63" ht="15.75" customHeight="1">
      <c r="A522" s="174" t="s">
        <v>10</v>
      </c>
      <c r="B522" s="63" t="s">
        <v>11</v>
      </c>
      <c r="C522" s="63" t="s">
        <v>12</v>
      </c>
      <c r="D522" s="63" t="s">
        <v>13</v>
      </c>
      <c r="E522" s="63" t="s">
        <v>3756</v>
      </c>
      <c r="F522" s="63"/>
      <c r="G522" s="63" t="s">
        <v>1291</v>
      </c>
      <c r="H522" s="63"/>
      <c r="I522" s="63"/>
      <c r="J522" s="63" t="s">
        <v>1292</v>
      </c>
      <c r="K522" s="63"/>
      <c r="L522" s="63"/>
      <c r="M522" s="63" t="s">
        <v>1293</v>
      </c>
      <c r="N522" s="63"/>
      <c r="O522" s="63" t="s">
        <v>15</v>
      </c>
      <c r="P522" s="63" t="s">
        <v>525</v>
      </c>
      <c r="Q522" s="63" t="s">
        <v>35</v>
      </c>
      <c r="R522" s="63" t="s">
        <v>8666</v>
      </c>
      <c r="S522" s="63" t="s">
        <v>39</v>
      </c>
      <c r="T522" s="63"/>
      <c r="U522" s="63"/>
      <c r="V522" s="63" t="s">
        <v>4164</v>
      </c>
      <c r="W522" s="63" t="s">
        <v>1294</v>
      </c>
      <c r="X522" s="63">
        <v>201407022086</v>
      </c>
      <c r="Y522" s="429">
        <v>45014</v>
      </c>
      <c r="Z522" s="430">
        <v>46842</v>
      </c>
      <c r="AA522" s="63" t="s">
        <v>4158</v>
      </c>
      <c r="AB522" s="63" t="s">
        <v>4159</v>
      </c>
      <c r="AC522" s="63"/>
      <c r="AD522" s="63" t="s">
        <v>4283</v>
      </c>
      <c r="AE522" s="63" t="s">
        <v>4283</v>
      </c>
      <c r="AF522" s="63" t="s">
        <v>4283</v>
      </c>
      <c r="AG522" s="174"/>
      <c r="AH522" s="174"/>
      <c r="AI522" s="174"/>
      <c r="AJ522" s="174"/>
      <c r="AK522" s="174"/>
      <c r="AL522" s="174"/>
      <c r="AM522" s="174"/>
      <c r="AN522" s="174"/>
      <c r="AO522" s="174"/>
      <c r="AP522" s="174"/>
      <c r="AQ522" s="174"/>
      <c r="AR522" s="174" t="s">
        <v>2315</v>
      </c>
      <c r="AS522" s="174">
        <v>2023</v>
      </c>
      <c r="AT522" s="415">
        <v>45027</v>
      </c>
      <c r="AU522" s="174" t="s">
        <v>1351</v>
      </c>
      <c r="AV522" s="419" t="s">
        <v>9419</v>
      </c>
      <c r="AW522" s="424"/>
      <c r="AX522" s="462"/>
      <c r="AY522" s="422"/>
      <c r="AZ522" s="530"/>
      <c r="BA522" s="530"/>
      <c r="BB522" s="422"/>
      <c r="BC522" s="530"/>
      <c r="BD522" s="424"/>
      <c r="BE522" s="462">
        <v>1</v>
      </c>
      <c r="BF522" s="429">
        <v>41711</v>
      </c>
      <c r="BG522" s="426">
        <f t="shared" si="12"/>
        <v>0</v>
      </c>
      <c r="BH522" s="426">
        <f t="shared" si="13"/>
        <v>0</v>
      </c>
      <c r="BI522" s="426">
        <f t="shared" si="14"/>
        <v>0</v>
      </c>
      <c r="BJ522" s="426">
        <f t="shared" si="15"/>
        <v>0</v>
      </c>
      <c r="BK522" s="425" t="b">
        <f t="shared" si="16"/>
        <v>0</v>
      </c>
    </row>
    <row r="523" spans="1:63" ht="15.75" customHeight="1">
      <c r="A523" s="174" t="s">
        <v>10</v>
      </c>
      <c r="B523" s="63" t="s">
        <v>11</v>
      </c>
      <c r="C523" s="63" t="s">
        <v>12</v>
      </c>
      <c r="D523" s="63" t="s">
        <v>13</v>
      </c>
      <c r="E523" s="63" t="s">
        <v>3756</v>
      </c>
      <c r="F523" s="63"/>
      <c r="G523" s="63" t="s">
        <v>1291</v>
      </c>
      <c r="H523" s="63"/>
      <c r="I523" s="63"/>
      <c r="J523" s="63" t="s">
        <v>1292</v>
      </c>
      <c r="K523" s="63"/>
      <c r="L523" s="63"/>
      <c r="M523" s="63" t="s">
        <v>1293</v>
      </c>
      <c r="N523" s="63"/>
      <c r="O523" s="63" t="s">
        <v>15</v>
      </c>
      <c r="P523" s="63" t="s">
        <v>525</v>
      </c>
      <c r="Q523" s="63" t="s">
        <v>35</v>
      </c>
      <c r="R523" s="63" t="s">
        <v>8666</v>
      </c>
      <c r="S523" s="63" t="s">
        <v>33</v>
      </c>
      <c r="T523" s="63"/>
      <c r="U523" s="63"/>
      <c r="V523" s="63" t="s">
        <v>4164</v>
      </c>
      <c r="W523" s="63" t="s">
        <v>34</v>
      </c>
      <c r="X523" s="63">
        <v>201407022110</v>
      </c>
      <c r="Y523" s="429">
        <v>45014</v>
      </c>
      <c r="Z523" s="430">
        <v>46842</v>
      </c>
      <c r="AA523" s="63" t="s">
        <v>4158</v>
      </c>
      <c r="AB523" s="63" t="s">
        <v>4159</v>
      </c>
      <c r="AC523" s="63"/>
      <c r="AD523" s="63" t="s">
        <v>5743</v>
      </c>
      <c r="AE523" s="63" t="s">
        <v>5744</v>
      </c>
      <c r="AF523" s="430">
        <v>45693</v>
      </c>
      <c r="AG523" s="174"/>
      <c r="AH523" s="174"/>
      <c r="AI523" s="174"/>
      <c r="AJ523" s="174"/>
      <c r="AK523" s="174"/>
      <c r="AL523" s="174"/>
      <c r="AM523" s="174"/>
      <c r="AN523" s="174"/>
      <c r="AO523" s="174"/>
      <c r="AP523" s="174"/>
      <c r="AQ523" s="174"/>
      <c r="AR523" s="174" t="s">
        <v>2315</v>
      </c>
      <c r="AS523" s="174">
        <v>2023</v>
      </c>
      <c r="AT523" s="415">
        <v>45027</v>
      </c>
      <c r="AU523" s="174" t="s">
        <v>1351</v>
      </c>
      <c r="AV523" s="419" t="s">
        <v>9420</v>
      </c>
      <c r="AW523" s="424"/>
      <c r="AX523" s="462"/>
      <c r="AY523" s="422"/>
      <c r="AZ523" s="530"/>
      <c r="BA523" s="530"/>
      <c r="BB523" s="422"/>
      <c r="BC523" s="530"/>
      <c r="BD523" s="424"/>
      <c r="BE523" s="462"/>
      <c r="BF523" s="429">
        <v>41824</v>
      </c>
      <c r="BG523" s="426">
        <f t="shared" si="12"/>
        <v>0</v>
      </c>
      <c r="BH523" s="426">
        <f t="shared" si="13"/>
        <v>0</v>
      </c>
      <c r="BI523" s="426">
        <f t="shared" si="14"/>
        <v>0</v>
      </c>
      <c r="BJ523" s="426">
        <f t="shared" si="15"/>
        <v>0</v>
      </c>
      <c r="BK523" s="425" t="b">
        <f t="shared" si="16"/>
        <v>0</v>
      </c>
    </row>
    <row r="524" spans="1:63" ht="15.75" customHeight="1">
      <c r="A524" s="174" t="s">
        <v>10</v>
      </c>
      <c r="B524" s="63" t="s">
        <v>11</v>
      </c>
      <c r="C524" s="63" t="s">
        <v>12</v>
      </c>
      <c r="D524" s="63" t="s">
        <v>13</v>
      </c>
      <c r="E524" s="63" t="s">
        <v>3756</v>
      </c>
      <c r="F524" s="63"/>
      <c r="G524" s="63" t="s">
        <v>1291</v>
      </c>
      <c r="H524" s="63"/>
      <c r="I524" s="63"/>
      <c r="J524" s="63" t="s">
        <v>1292</v>
      </c>
      <c r="K524" s="63"/>
      <c r="L524" s="63"/>
      <c r="M524" s="63" t="s">
        <v>1293</v>
      </c>
      <c r="N524" s="63"/>
      <c r="O524" s="63" t="s">
        <v>15</v>
      </c>
      <c r="P524" s="63" t="s">
        <v>525</v>
      </c>
      <c r="Q524" s="63" t="s">
        <v>35</v>
      </c>
      <c r="R524" s="63" t="s">
        <v>272</v>
      </c>
      <c r="S524" s="63" t="s">
        <v>2649</v>
      </c>
      <c r="T524" s="63"/>
      <c r="U524" s="63"/>
      <c r="V524" s="63" t="s">
        <v>4306</v>
      </c>
      <c r="W524" s="63" t="s">
        <v>366</v>
      </c>
      <c r="X524" s="63">
        <v>201407022144</v>
      </c>
      <c r="Y524" s="429">
        <v>45014</v>
      </c>
      <c r="Z524" s="430">
        <v>46842</v>
      </c>
      <c r="AA524" s="63" t="s">
        <v>4158</v>
      </c>
      <c r="AB524" s="63" t="s">
        <v>4159</v>
      </c>
      <c r="AC524" s="63"/>
      <c r="AD524" s="63" t="s">
        <v>4283</v>
      </c>
      <c r="AE524" s="63" t="s">
        <v>4283</v>
      </c>
      <c r="AF524" s="63" t="s">
        <v>4283</v>
      </c>
      <c r="AG524" s="174"/>
      <c r="AH524" s="174"/>
      <c r="AI524" s="174"/>
      <c r="AJ524" s="174"/>
      <c r="AK524" s="174"/>
      <c r="AL524" s="174"/>
      <c r="AM524" s="174"/>
      <c r="AN524" s="174"/>
      <c r="AO524" s="174"/>
      <c r="AP524" s="174"/>
      <c r="AQ524" s="174"/>
      <c r="AR524" s="174" t="s">
        <v>2315</v>
      </c>
      <c r="AS524" s="174">
        <v>2023</v>
      </c>
      <c r="AT524" s="415">
        <v>45027</v>
      </c>
      <c r="AU524" s="174" t="s">
        <v>1351</v>
      </c>
      <c r="AV524" s="419" t="s">
        <v>9421</v>
      </c>
      <c r="AW524" s="424"/>
      <c r="AX524" s="462"/>
      <c r="AY524" s="422"/>
      <c r="AZ524" s="530"/>
      <c r="BA524" s="530"/>
      <c r="BB524" s="422"/>
      <c r="BC524" s="530"/>
      <c r="BD524" s="424"/>
      <c r="BE524" s="462"/>
      <c r="BF524" s="429">
        <v>41890</v>
      </c>
      <c r="BG524" s="426">
        <f t="shared" si="12"/>
        <v>0</v>
      </c>
      <c r="BH524" s="426">
        <f t="shared" si="13"/>
        <v>0</v>
      </c>
      <c r="BI524" s="426">
        <f t="shared" si="14"/>
        <v>0</v>
      </c>
      <c r="BJ524" s="426">
        <f t="shared" si="15"/>
        <v>0</v>
      </c>
      <c r="BK524" s="425" t="b">
        <f t="shared" si="16"/>
        <v>0</v>
      </c>
    </row>
    <row r="525" spans="1:63" ht="15.75" customHeight="1">
      <c r="A525" s="174" t="s">
        <v>10</v>
      </c>
      <c r="B525" s="63" t="s">
        <v>11</v>
      </c>
      <c r="C525" s="63" t="s">
        <v>12</v>
      </c>
      <c r="D525" s="63" t="s">
        <v>13</v>
      </c>
      <c r="E525" s="63" t="s">
        <v>3756</v>
      </c>
      <c r="F525" s="63"/>
      <c r="G525" s="63" t="s">
        <v>1291</v>
      </c>
      <c r="H525" s="63"/>
      <c r="I525" s="63"/>
      <c r="J525" s="63" t="s">
        <v>1292</v>
      </c>
      <c r="K525" s="63"/>
      <c r="L525" s="63"/>
      <c r="M525" s="63" t="s">
        <v>1293</v>
      </c>
      <c r="N525" s="63"/>
      <c r="O525" s="63" t="s">
        <v>15</v>
      </c>
      <c r="P525" s="63" t="s">
        <v>525</v>
      </c>
      <c r="Q525" s="63" t="s">
        <v>35</v>
      </c>
      <c r="R525" s="63" t="s">
        <v>8666</v>
      </c>
      <c r="S525" s="63" t="s">
        <v>47</v>
      </c>
      <c r="T525" s="63"/>
      <c r="U525" s="63"/>
      <c r="V525" s="63" t="s">
        <v>4164</v>
      </c>
      <c r="W525" s="63" t="s">
        <v>78</v>
      </c>
      <c r="X525" s="63" t="s">
        <v>1295</v>
      </c>
      <c r="Y525" s="429">
        <v>45014</v>
      </c>
      <c r="Z525" s="430">
        <v>46842</v>
      </c>
      <c r="AA525" s="63" t="s">
        <v>4158</v>
      </c>
      <c r="AB525" s="63" t="s">
        <v>4159</v>
      </c>
      <c r="AC525" s="63"/>
      <c r="AD525" s="63" t="s">
        <v>5185</v>
      </c>
      <c r="AE525" s="63" t="s">
        <v>5747</v>
      </c>
      <c r="AF525" s="63" t="s">
        <v>4283</v>
      </c>
      <c r="AG525" s="174"/>
      <c r="AH525" s="174"/>
      <c r="AI525" s="174"/>
      <c r="AJ525" s="174"/>
      <c r="AK525" s="174"/>
      <c r="AL525" s="174"/>
      <c r="AM525" s="174"/>
      <c r="AN525" s="174"/>
      <c r="AO525" s="174"/>
      <c r="AP525" s="174"/>
      <c r="AQ525" s="174"/>
      <c r="AR525" s="174" t="s">
        <v>2315</v>
      </c>
      <c r="AS525" s="174">
        <v>2023</v>
      </c>
      <c r="AT525" s="415">
        <v>45027</v>
      </c>
      <c r="AU525" s="174" t="s">
        <v>1351</v>
      </c>
      <c r="AV525" s="419" t="s">
        <v>9422</v>
      </c>
      <c r="AW525" s="424"/>
      <c r="AX525" s="462"/>
      <c r="AY525" s="422"/>
      <c r="AZ525" s="530"/>
      <c r="BA525" s="530"/>
      <c r="BB525" s="422"/>
      <c r="BC525" s="530"/>
      <c r="BD525" s="424"/>
      <c r="BE525" s="462"/>
      <c r="BF525" s="429">
        <v>42478</v>
      </c>
      <c r="BG525" s="426">
        <f t="shared" si="12"/>
        <v>0</v>
      </c>
      <c r="BH525" s="426">
        <f t="shared" si="13"/>
        <v>0</v>
      </c>
      <c r="BI525" s="426">
        <f t="shared" si="14"/>
        <v>0</v>
      </c>
      <c r="BJ525" s="426">
        <f t="shared" si="15"/>
        <v>0</v>
      </c>
      <c r="BK525" s="425" t="b">
        <f t="shared" si="16"/>
        <v>0</v>
      </c>
    </row>
    <row r="526" spans="1:63" ht="15.75" customHeight="1">
      <c r="A526" s="174" t="s">
        <v>10</v>
      </c>
      <c r="B526" s="63" t="s">
        <v>11</v>
      </c>
      <c r="C526" s="63" t="s">
        <v>12</v>
      </c>
      <c r="D526" s="63" t="s">
        <v>13</v>
      </c>
      <c r="E526" s="63" t="s">
        <v>3756</v>
      </c>
      <c r="F526" s="63"/>
      <c r="G526" s="63" t="s">
        <v>1291</v>
      </c>
      <c r="H526" s="63"/>
      <c r="I526" s="63"/>
      <c r="J526" s="63" t="s">
        <v>1292</v>
      </c>
      <c r="K526" s="63"/>
      <c r="L526" s="63"/>
      <c r="M526" s="63" t="s">
        <v>1293</v>
      </c>
      <c r="N526" s="63"/>
      <c r="O526" s="63" t="s">
        <v>15</v>
      </c>
      <c r="P526" s="63" t="s">
        <v>525</v>
      </c>
      <c r="Q526" s="63" t="s">
        <v>35</v>
      </c>
      <c r="R526" s="63" t="s">
        <v>8666</v>
      </c>
      <c r="S526" s="63" t="s">
        <v>1296</v>
      </c>
      <c r="T526" s="63"/>
      <c r="U526" s="63"/>
      <c r="V526" s="63" t="s">
        <v>4164</v>
      </c>
      <c r="W526" s="63" t="s">
        <v>1297</v>
      </c>
      <c r="X526" s="63" t="s">
        <v>1298</v>
      </c>
      <c r="Y526" s="429">
        <v>45014</v>
      </c>
      <c r="Z526" s="430">
        <v>46842</v>
      </c>
      <c r="AA526" s="63" t="s">
        <v>4158</v>
      </c>
      <c r="AB526" s="63" t="s">
        <v>4159</v>
      </c>
      <c r="AC526" s="63"/>
      <c r="AD526" s="63" t="s">
        <v>4283</v>
      </c>
      <c r="AE526" s="63" t="s">
        <v>4283</v>
      </c>
      <c r="AF526" s="63" t="s">
        <v>4283</v>
      </c>
      <c r="AG526" s="174"/>
      <c r="AH526" s="174"/>
      <c r="AI526" s="174"/>
      <c r="AJ526" s="174"/>
      <c r="AK526" s="174"/>
      <c r="AL526" s="174"/>
      <c r="AM526" s="174"/>
      <c r="AN526" s="174"/>
      <c r="AO526" s="174"/>
      <c r="AP526" s="174"/>
      <c r="AQ526" s="174"/>
      <c r="AR526" s="174" t="s">
        <v>2315</v>
      </c>
      <c r="AS526" s="174">
        <v>2023</v>
      </c>
      <c r="AT526" s="415">
        <v>45027</v>
      </c>
      <c r="AU526" s="174" t="s">
        <v>1351</v>
      </c>
      <c r="AV526" s="419" t="s">
        <v>9423</v>
      </c>
      <c r="AW526" s="424"/>
      <c r="AX526" s="462"/>
      <c r="AY526" s="422"/>
      <c r="AZ526" s="530"/>
      <c r="BA526" s="530"/>
      <c r="BB526" s="422"/>
      <c r="BC526" s="530"/>
      <c r="BD526" s="424"/>
      <c r="BE526" s="462"/>
      <c r="BF526" s="429">
        <v>42489</v>
      </c>
      <c r="BG526" s="426">
        <f t="shared" si="12"/>
        <v>0</v>
      </c>
      <c r="BH526" s="426">
        <f t="shared" si="13"/>
        <v>0</v>
      </c>
      <c r="BI526" s="426">
        <f t="shared" si="14"/>
        <v>0</v>
      </c>
      <c r="BJ526" s="426">
        <f t="shared" si="15"/>
        <v>0</v>
      </c>
      <c r="BK526" s="425" t="b">
        <f t="shared" si="16"/>
        <v>0</v>
      </c>
    </row>
    <row r="527" spans="1:63" ht="15.75" customHeight="1">
      <c r="A527" s="174" t="s">
        <v>10</v>
      </c>
      <c r="B527" s="63" t="s">
        <v>11</v>
      </c>
      <c r="C527" s="63" t="s">
        <v>12</v>
      </c>
      <c r="D527" s="63" t="s">
        <v>13</v>
      </c>
      <c r="E527" s="63" t="s">
        <v>3756</v>
      </c>
      <c r="F527" s="63"/>
      <c r="G527" s="63" t="s">
        <v>1291</v>
      </c>
      <c r="H527" s="63"/>
      <c r="I527" s="63"/>
      <c r="J527" s="63" t="s">
        <v>1292</v>
      </c>
      <c r="K527" s="63"/>
      <c r="L527" s="63"/>
      <c r="M527" s="63" t="s">
        <v>1293</v>
      </c>
      <c r="N527" s="63"/>
      <c r="O527" s="63" t="s">
        <v>15</v>
      </c>
      <c r="P527" s="63" t="s">
        <v>525</v>
      </c>
      <c r="Q527" s="63" t="s">
        <v>35</v>
      </c>
      <c r="R527" s="63" t="s">
        <v>8666</v>
      </c>
      <c r="S527" s="63" t="s">
        <v>36</v>
      </c>
      <c r="T527" s="63"/>
      <c r="U527" s="63"/>
      <c r="V527" s="63" t="s">
        <v>4164</v>
      </c>
      <c r="W527" s="63" t="s">
        <v>37</v>
      </c>
      <c r="X527" s="63" t="s">
        <v>1299</v>
      </c>
      <c r="Y527" s="429">
        <v>45014</v>
      </c>
      <c r="Z527" s="430">
        <v>46842</v>
      </c>
      <c r="AA527" s="63" t="s">
        <v>4158</v>
      </c>
      <c r="AB527" s="63" t="s">
        <v>4159</v>
      </c>
      <c r="AC527" s="63"/>
      <c r="AD527" s="63" t="s">
        <v>4283</v>
      </c>
      <c r="AE527" s="63" t="s">
        <v>4283</v>
      </c>
      <c r="AF527" s="63" t="s">
        <v>4283</v>
      </c>
      <c r="AG527" s="174"/>
      <c r="AH527" s="174"/>
      <c r="AI527" s="174"/>
      <c r="AJ527" s="174"/>
      <c r="AK527" s="174"/>
      <c r="AL527" s="174"/>
      <c r="AM527" s="174"/>
      <c r="AN527" s="174"/>
      <c r="AO527" s="174"/>
      <c r="AP527" s="174"/>
      <c r="AQ527" s="174"/>
      <c r="AR527" s="174" t="s">
        <v>2315</v>
      </c>
      <c r="AS527" s="174">
        <v>2023</v>
      </c>
      <c r="AT527" s="415">
        <v>45027</v>
      </c>
      <c r="AU527" s="174" t="s">
        <v>1351</v>
      </c>
      <c r="AV527" s="419" t="s">
        <v>9424</v>
      </c>
      <c r="AW527" s="424"/>
      <c r="AX527" s="462"/>
      <c r="AY527" s="422"/>
      <c r="AZ527" s="530"/>
      <c r="BA527" s="530"/>
      <c r="BB527" s="422"/>
      <c r="BC527" s="530"/>
      <c r="BD527" s="424"/>
      <c r="BE527" s="462"/>
      <c r="BF527" s="429">
        <v>42725</v>
      </c>
      <c r="BG527" s="426">
        <f t="shared" si="12"/>
        <v>0</v>
      </c>
      <c r="BH527" s="426">
        <f t="shared" si="13"/>
        <v>0</v>
      </c>
      <c r="BI527" s="426">
        <f t="shared" si="14"/>
        <v>0</v>
      </c>
      <c r="BJ527" s="426">
        <f t="shared" si="15"/>
        <v>0</v>
      </c>
      <c r="BK527" s="425" t="b">
        <f t="shared" si="16"/>
        <v>0</v>
      </c>
    </row>
    <row r="528" spans="1:63" ht="15.75" customHeight="1">
      <c r="A528" s="174" t="s">
        <v>10</v>
      </c>
      <c r="B528" s="63" t="s">
        <v>11</v>
      </c>
      <c r="C528" s="63" t="s">
        <v>12</v>
      </c>
      <c r="D528" s="63" t="s">
        <v>13</v>
      </c>
      <c r="E528" s="63" t="s">
        <v>3756</v>
      </c>
      <c r="F528" s="63"/>
      <c r="G528" s="63" t="s">
        <v>1300</v>
      </c>
      <c r="H528" s="63"/>
      <c r="I528" s="63"/>
      <c r="J528" s="63" t="s">
        <v>1301</v>
      </c>
      <c r="K528" s="63"/>
      <c r="L528" s="63"/>
      <c r="M528" s="63" t="s">
        <v>1302</v>
      </c>
      <c r="N528" s="63" t="s">
        <v>5749</v>
      </c>
      <c r="O528" s="63" t="s">
        <v>15</v>
      </c>
      <c r="P528" s="63" t="s">
        <v>525</v>
      </c>
      <c r="Q528" s="63" t="s">
        <v>35</v>
      </c>
      <c r="R528" s="63" t="s">
        <v>8666</v>
      </c>
      <c r="S528" s="63" t="s">
        <v>39</v>
      </c>
      <c r="T528" s="63"/>
      <c r="U528" s="63"/>
      <c r="V528" s="63" t="s">
        <v>4164</v>
      </c>
      <c r="W528" s="63" t="s">
        <v>40</v>
      </c>
      <c r="X528" s="63">
        <v>201507022022</v>
      </c>
      <c r="Y528" s="429">
        <v>45017</v>
      </c>
      <c r="Z528" s="430">
        <v>46845</v>
      </c>
      <c r="AA528" s="63" t="s">
        <v>4158</v>
      </c>
      <c r="AB528" s="63" t="s">
        <v>4159</v>
      </c>
      <c r="AC528" s="63"/>
      <c r="AD528" s="63" t="s">
        <v>4283</v>
      </c>
      <c r="AE528" s="63" t="s">
        <v>4283</v>
      </c>
      <c r="AF528" s="63" t="s">
        <v>4283</v>
      </c>
      <c r="AG528" s="174"/>
      <c r="AH528" s="174"/>
      <c r="AI528" s="174"/>
      <c r="AJ528" s="174"/>
      <c r="AK528" s="174"/>
      <c r="AL528" s="174"/>
      <c r="AM528" s="174"/>
      <c r="AN528" s="174"/>
      <c r="AO528" s="174"/>
      <c r="AP528" s="174"/>
      <c r="AQ528" s="174"/>
      <c r="AR528" s="174" t="s">
        <v>2315</v>
      </c>
      <c r="AS528" s="174">
        <v>2023</v>
      </c>
      <c r="AT528" s="415">
        <v>45033</v>
      </c>
      <c r="AU528" s="174" t="s">
        <v>1351</v>
      </c>
      <c r="AV528" s="419" t="s">
        <v>9425</v>
      </c>
      <c r="AW528" s="424"/>
      <c r="AX528" s="462"/>
      <c r="AY528" s="422"/>
      <c r="AZ528" s="530"/>
      <c r="BA528" s="530"/>
      <c r="BB528" s="422"/>
      <c r="BC528" s="530"/>
      <c r="BD528" s="424"/>
      <c r="BE528" s="462"/>
      <c r="BF528" s="429">
        <v>42051</v>
      </c>
      <c r="BG528" s="426">
        <f t="shared" si="12"/>
        <v>0</v>
      </c>
      <c r="BH528" s="426">
        <f t="shared" si="13"/>
        <v>0</v>
      </c>
      <c r="BI528" s="426">
        <f t="shared" si="14"/>
        <v>0</v>
      </c>
      <c r="BJ528" s="426">
        <f t="shared" si="15"/>
        <v>0</v>
      </c>
      <c r="BK528" s="425" t="b">
        <f t="shared" si="16"/>
        <v>0</v>
      </c>
    </row>
    <row r="529" spans="1:63" ht="15.75" customHeight="1">
      <c r="A529" s="174" t="s">
        <v>10</v>
      </c>
      <c r="B529" s="63" t="s">
        <v>11</v>
      </c>
      <c r="C529" s="63" t="s">
        <v>12</v>
      </c>
      <c r="D529" s="63" t="s">
        <v>13</v>
      </c>
      <c r="E529" s="63" t="s">
        <v>3756</v>
      </c>
      <c r="F529" s="63"/>
      <c r="G529" s="63" t="s">
        <v>1300</v>
      </c>
      <c r="H529" s="63"/>
      <c r="I529" s="63"/>
      <c r="J529" s="63" t="s">
        <v>1301</v>
      </c>
      <c r="K529" s="63"/>
      <c r="L529" s="63"/>
      <c r="M529" s="63" t="s">
        <v>1302</v>
      </c>
      <c r="N529" s="63" t="s">
        <v>5749</v>
      </c>
      <c r="O529" s="63" t="s">
        <v>15</v>
      </c>
      <c r="P529" s="63" t="s">
        <v>525</v>
      </c>
      <c r="Q529" s="63" t="s">
        <v>35</v>
      </c>
      <c r="R529" s="63" t="s">
        <v>8666</v>
      </c>
      <c r="S529" s="63" t="s">
        <v>47</v>
      </c>
      <c r="T529" s="63"/>
      <c r="U529" s="63"/>
      <c r="V529" s="63" t="s">
        <v>4164</v>
      </c>
      <c r="W529" s="63" t="s">
        <v>78</v>
      </c>
      <c r="X529" s="63">
        <v>201507022149</v>
      </c>
      <c r="Y529" s="429">
        <v>45017</v>
      </c>
      <c r="Z529" s="430">
        <v>46845</v>
      </c>
      <c r="AA529" s="63" t="s">
        <v>4158</v>
      </c>
      <c r="AB529" s="63" t="s">
        <v>4159</v>
      </c>
      <c r="AC529" s="63"/>
      <c r="AD529" s="63" t="s">
        <v>4283</v>
      </c>
      <c r="AE529" s="63" t="s">
        <v>4283</v>
      </c>
      <c r="AF529" s="63" t="s">
        <v>4283</v>
      </c>
      <c r="AG529" s="174"/>
      <c r="AH529" s="174"/>
      <c r="AI529" s="174"/>
      <c r="AJ529" s="174"/>
      <c r="AK529" s="174"/>
      <c r="AL529" s="174"/>
      <c r="AM529" s="174"/>
      <c r="AN529" s="174"/>
      <c r="AO529" s="174"/>
      <c r="AP529" s="174"/>
      <c r="AQ529" s="174"/>
      <c r="AR529" s="174" t="s">
        <v>2315</v>
      </c>
      <c r="AS529" s="174">
        <v>2023</v>
      </c>
      <c r="AT529" s="415">
        <v>45033</v>
      </c>
      <c r="AU529" s="174" t="s">
        <v>1351</v>
      </c>
      <c r="AV529" s="419" t="s">
        <v>9426</v>
      </c>
      <c r="AW529" s="424"/>
      <c r="AX529" s="462"/>
      <c r="AY529" s="422"/>
      <c r="AZ529" s="530"/>
      <c r="BA529" s="530"/>
      <c r="BB529" s="422"/>
      <c r="BC529" s="530"/>
      <c r="BD529" s="424"/>
      <c r="BE529" s="462">
        <v>1</v>
      </c>
      <c r="BF529" s="429">
        <v>42240</v>
      </c>
      <c r="BG529" s="426">
        <f t="shared" si="12"/>
        <v>0</v>
      </c>
      <c r="BH529" s="426">
        <f t="shared" si="13"/>
        <v>0</v>
      </c>
      <c r="BI529" s="426">
        <f t="shared" si="14"/>
        <v>0</v>
      </c>
      <c r="BJ529" s="426">
        <f t="shared" si="15"/>
        <v>0</v>
      </c>
      <c r="BK529" s="425" t="b">
        <f t="shared" si="16"/>
        <v>0</v>
      </c>
    </row>
    <row r="530" spans="1:63" ht="15.75" customHeight="1">
      <c r="A530" s="174" t="s">
        <v>10</v>
      </c>
      <c r="B530" s="63" t="s">
        <v>11</v>
      </c>
      <c r="C530" s="63" t="s">
        <v>12</v>
      </c>
      <c r="D530" s="63" t="s">
        <v>13</v>
      </c>
      <c r="E530" s="63" t="s">
        <v>3756</v>
      </c>
      <c r="F530" s="63"/>
      <c r="G530" s="63" t="s">
        <v>1300</v>
      </c>
      <c r="H530" s="63"/>
      <c r="I530" s="63"/>
      <c r="J530" s="63" t="s">
        <v>1301</v>
      </c>
      <c r="K530" s="63"/>
      <c r="L530" s="63"/>
      <c r="M530" s="63" t="s">
        <v>1302</v>
      </c>
      <c r="N530" s="63" t="s">
        <v>5749</v>
      </c>
      <c r="O530" s="63" t="s">
        <v>15</v>
      </c>
      <c r="P530" s="63" t="s">
        <v>525</v>
      </c>
      <c r="Q530" s="63" t="s">
        <v>35</v>
      </c>
      <c r="R530" s="63" t="s">
        <v>8666</v>
      </c>
      <c r="S530" s="63" t="s">
        <v>36</v>
      </c>
      <c r="T530" s="63"/>
      <c r="U530" s="63"/>
      <c r="V530" s="63" t="s">
        <v>4164</v>
      </c>
      <c r="W530" s="63" t="s">
        <v>37</v>
      </c>
      <c r="X530" s="63" t="s">
        <v>1303</v>
      </c>
      <c r="Y530" s="429">
        <v>45017</v>
      </c>
      <c r="Z530" s="430">
        <v>46845</v>
      </c>
      <c r="AA530" s="63" t="s">
        <v>4158</v>
      </c>
      <c r="AB530" s="63" t="s">
        <v>4159</v>
      </c>
      <c r="AC530" s="63"/>
      <c r="AD530" s="63" t="s">
        <v>4821</v>
      </c>
      <c r="AE530" s="63" t="s">
        <v>5750</v>
      </c>
      <c r="AF530" s="429">
        <v>44076</v>
      </c>
      <c r="AG530" s="174"/>
      <c r="AH530" s="174"/>
      <c r="AI530" s="174"/>
      <c r="AJ530" s="174"/>
      <c r="AK530" s="174"/>
      <c r="AL530" s="174"/>
      <c r="AM530" s="174"/>
      <c r="AN530" s="174"/>
      <c r="AO530" s="174"/>
      <c r="AP530" s="174"/>
      <c r="AQ530" s="174"/>
      <c r="AR530" s="174" t="s">
        <v>2315</v>
      </c>
      <c r="AS530" s="174">
        <v>2023</v>
      </c>
      <c r="AT530" s="415">
        <v>45033</v>
      </c>
      <c r="AU530" s="174" t="s">
        <v>1351</v>
      </c>
      <c r="AV530" s="419" t="s">
        <v>9427</v>
      </c>
      <c r="AW530" s="424"/>
      <c r="AX530" s="462"/>
      <c r="AY530" s="422"/>
      <c r="AZ530" s="530"/>
      <c r="BA530" s="530"/>
      <c r="BB530" s="422"/>
      <c r="BC530" s="530"/>
      <c r="BD530" s="424"/>
      <c r="BE530" s="462"/>
      <c r="BF530" s="429">
        <v>42926</v>
      </c>
      <c r="BG530" s="426">
        <f t="shared" si="12"/>
        <v>0</v>
      </c>
      <c r="BH530" s="426">
        <f t="shared" si="13"/>
        <v>0</v>
      </c>
      <c r="BI530" s="426">
        <f t="shared" si="14"/>
        <v>0</v>
      </c>
      <c r="BJ530" s="426">
        <f t="shared" si="15"/>
        <v>0</v>
      </c>
      <c r="BK530" s="425" t="b">
        <f t="shared" si="16"/>
        <v>0</v>
      </c>
    </row>
    <row r="531" spans="1:63" ht="15.75" customHeight="1">
      <c r="A531" s="174" t="s">
        <v>10</v>
      </c>
      <c r="B531" s="63" t="s">
        <v>11</v>
      </c>
      <c r="C531" s="63" t="s">
        <v>12</v>
      </c>
      <c r="D531" s="63" t="s">
        <v>13</v>
      </c>
      <c r="E531" s="63" t="s">
        <v>3756</v>
      </c>
      <c r="F531" s="63"/>
      <c r="G531" s="63" t="s">
        <v>1304</v>
      </c>
      <c r="H531" s="63"/>
      <c r="I531" s="63"/>
      <c r="J531" s="63" t="s">
        <v>1305</v>
      </c>
      <c r="K531" s="63"/>
      <c r="L531" s="63"/>
      <c r="M531" s="63" t="s">
        <v>1306</v>
      </c>
      <c r="N531" s="63"/>
      <c r="O531" s="63" t="s">
        <v>15</v>
      </c>
      <c r="P531" s="63" t="s">
        <v>16</v>
      </c>
      <c r="Q531" s="63" t="s">
        <v>21</v>
      </c>
      <c r="R531" s="63" t="s">
        <v>3006</v>
      </c>
      <c r="S531" s="63"/>
      <c r="T531" s="63" t="s">
        <v>822</v>
      </c>
      <c r="U531" s="63"/>
      <c r="V531" s="63" t="s">
        <v>22</v>
      </c>
      <c r="W531" s="63" t="s">
        <v>1139</v>
      </c>
      <c r="X531" s="63" t="s">
        <v>1307</v>
      </c>
      <c r="Y531" s="429">
        <v>45238</v>
      </c>
      <c r="Z531" s="430">
        <v>47066</v>
      </c>
      <c r="AA531" s="63" t="s">
        <v>4158</v>
      </c>
      <c r="AB531" s="63" t="s">
        <v>4159</v>
      </c>
      <c r="AC531" s="63"/>
      <c r="AD531" s="63" t="s">
        <v>5752</v>
      </c>
      <c r="AE531" s="63" t="s">
        <v>5753</v>
      </c>
      <c r="AF531" s="435">
        <v>44783</v>
      </c>
      <c r="AG531" s="174"/>
      <c r="AH531" s="174"/>
      <c r="AI531" s="174"/>
      <c r="AJ531" s="174"/>
      <c r="AK531" s="174"/>
      <c r="AL531" s="174"/>
      <c r="AM531" s="174"/>
      <c r="AN531" s="174"/>
      <c r="AO531" s="174"/>
      <c r="AP531" s="174"/>
      <c r="AQ531" s="174"/>
      <c r="AR531" s="174" t="s">
        <v>2335</v>
      </c>
      <c r="AS531" s="174">
        <v>2023</v>
      </c>
      <c r="AT531" s="415">
        <v>45289</v>
      </c>
      <c r="AU531" s="174" t="s">
        <v>1351</v>
      </c>
      <c r="AV531" s="419" t="s">
        <v>9428</v>
      </c>
      <c r="AW531" s="424"/>
      <c r="AX531" s="462"/>
      <c r="AY531" s="422"/>
      <c r="AZ531" s="530"/>
      <c r="BA531" s="530"/>
      <c r="BB531" s="422"/>
      <c r="BC531" s="530"/>
      <c r="BD531" s="424"/>
      <c r="BE531" s="462">
        <v>1</v>
      </c>
      <c r="BF531" s="429">
        <v>43518</v>
      </c>
      <c r="BG531" s="426">
        <f t="shared" si="12"/>
        <v>0</v>
      </c>
      <c r="BH531" s="426">
        <f t="shared" si="13"/>
        <v>0</v>
      </c>
      <c r="BI531" s="426">
        <f t="shared" si="14"/>
        <v>0</v>
      </c>
      <c r="BJ531" s="426">
        <f t="shared" si="15"/>
        <v>0</v>
      </c>
      <c r="BK531" s="425" t="b">
        <f t="shared" si="16"/>
        <v>0</v>
      </c>
    </row>
    <row r="532" spans="1:63" ht="15.75" customHeight="1">
      <c r="A532" s="703" t="s">
        <v>10</v>
      </c>
      <c r="B532" s="703" t="s">
        <v>11</v>
      </c>
      <c r="C532" s="703" t="s">
        <v>378</v>
      </c>
      <c r="D532" s="703" t="s">
        <v>8958</v>
      </c>
      <c r="E532" s="703" t="s">
        <v>28</v>
      </c>
      <c r="F532" s="703"/>
      <c r="G532" s="703" t="s">
        <v>1304</v>
      </c>
      <c r="H532" s="703"/>
      <c r="I532" s="703"/>
      <c r="J532" s="703" t="s">
        <v>1308</v>
      </c>
      <c r="K532" s="703"/>
      <c r="L532" s="703"/>
      <c r="M532" s="703" t="s">
        <v>1309</v>
      </c>
      <c r="N532" s="703"/>
      <c r="O532" s="703" t="s">
        <v>15</v>
      </c>
      <c r="P532" s="703" t="s">
        <v>16</v>
      </c>
      <c r="Q532" s="703" t="s">
        <v>21</v>
      </c>
      <c r="R532" s="703" t="s">
        <v>3006</v>
      </c>
      <c r="S532" s="703"/>
      <c r="T532" s="703" t="s">
        <v>822</v>
      </c>
      <c r="U532" s="703"/>
      <c r="V532" s="703" t="s">
        <v>22</v>
      </c>
      <c r="W532" s="703" t="s">
        <v>355</v>
      </c>
      <c r="X532" s="703" t="s">
        <v>1310</v>
      </c>
      <c r="Y532" s="704">
        <v>42608</v>
      </c>
      <c r="Z532" s="703"/>
      <c r="AA532" s="703" t="s">
        <v>4158</v>
      </c>
      <c r="AB532" s="703" t="s">
        <v>4159</v>
      </c>
      <c r="AC532" s="703"/>
      <c r="AD532" s="703" t="s">
        <v>4283</v>
      </c>
      <c r="AE532" s="703" t="s">
        <v>4283</v>
      </c>
      <c r="AF532" s="703" t="s">
        <v>4283</v>
      </c>
      <c r="AG532" s="703"/>
      <c r="AH532" s="703"/>
      <c r="AI532" s="703"/>
      <c r="AJ532" s="703" t="s">
        <v>8675</v>
      </c>
      <c r="AK532" s="703"/>
      <c r="AL532" s="703"/>
      <c r="AM532" s="703"/>
      <c r="AN532" s="703"/>
      <c r="AO532" s="703"/>
      <c r="AP532" s="703"/>
      <c r="AQ532" s="703"/>
      <c r="AR532" s="703" t="s">
        <v>2306</v>
      </c>
      <c r="AS532" s="703">
        <v>2023</v>
      </c>
      <c r="AT532" s="706">
        <v>44957</v>
      </c>
      <c r="AU532" s="703" t="s">
        <v>2323</v>
      </c>
      <c r="AV532" s="707" t="s">
        <v>9429</v>
      </c>
      <c r="AW532" s="708"/>
      <c r="AX532" s="709"/>
      <c r="AY532" s="422"/>
      <c r="AZ532" s="730"/>
      <c r="BA532" s="730"/>
      <c r="BB532" s="422"/>
      <c r="BC532" s="730"/>
      <c r="BD532" s="708"/>
      <c r="BE532" s="709"/>
      <c r="BF532" s="710"/>
      <c r="BG532" s="710">
        <f t="shared" si="12"/>
        <v>0</v>
      </c>
      <c r="BH532" s="710">
        <f t="shared" si="13"/>
        <v>0</v>
      </c>
      <c r="BI532" s="710">
        <f t="shared" si="14"/>
        <v>0</v>
      </c>
      <c r="BJ532" s="710">
        <f t="shared" si="15"/>
        <v>0</v>
      </c>
      <c r="BK532" s="709" t="b">
        <f t="shared" si="16"/>
        <v>0</v>
      </c>
    </row>
    <row r="533" spans="1:63" ht="15.75" customHeight="1">
      <c r="A533" s="703" t="s">
        <v>10</v>
      </c>
      <c r="B533" s="703" t="s">
        <v>11</v>
      </c>
      <c r="C533" s="703" t="s">
        <v>12</v>
      </c>
      <c r="D533" s="703" t="s">
        <v>13</v>
      </c>
      <c r="E533" s="703" t="s">
        <v>28</v>
      </c>
      <c r="F533" s="703"/>
      <c r="G533" s="703" t="s">
        <v>1501</v>
      </c>
      <c r="H533" s="703"/>
      <c r="I533" s="703"/>
      <c r="J533" s="703" t="s">
        <v>1502</v>
      </c>
      <c r="K533" s="703"/>
      <c r="L533" s="703"/>
      <c r="M533" s="703" t="s">
        <v>1503</v>
      </c>
      <c r="N533" s="703"/>
      <c r="O533" s="703" t="s">
        <v>15</v>
      </c>
      <c r="P533" s="703" t="s">
        <v>16</v>
      </c>
      <c r="Q533" s="703" t="s">
        <v>21</v>
      </c>
      <c r="R533" s="703" t="s">
        <v>3006</v>
      </c>
      <c r="S533" s="703"/>
      <c r="T533" s="703" t="s">
        <v>1504</v>
      </c>
      <c r="U533" s="703"/>
      <c r="V533" s="703" t="s">
        <v>22</v>
      </c>
      <c r="W533" s="703" t="s">
        <v>810</v>
      </c>
      <c r="X533" s="703" t="s">
        <v>1505</v>
      </c>
      <c r="Y533" s="704">
        <v>43000</v>
      </c>
      <c r="Z533" s="703"/>
      <c r="AA533" s="703" t="s">
        <v>4158</v>
      </c>
      <c r="AB533" s="703" t="s">
        <v>4159</v>
      </c>
      <c r="AC533" s="703"/>
      <c r="AD533" s="703" t="s">
        <v>9430</v>
      </c>
      <c r="AE533" s="703" t="s">
        <v>9431</v>
      </c>
      <c r="AF533" s="704">
        <v>43941</v>
      </c>
      <c r="AG533" s="703"/>
      <c r="AH533" s="703"/>
      <c r="AI533" s="705">
        <v>44935</v>
      </c>
      <c r="AJ533" s="703" t="s">
        <v>2297</v>
      </c>
      <c r="AK533" s="703"/>
      <c r="AL533" s="703"/>
      <c r="AM533" s="703"/>
      <c r="AN533" s="703"/>
      <c r="AO533" s="703"/>
      <c r="AP533" s="703"/>
      <c r="AQ533" s="703"/>
      <c r="AR533" s="703" t="s">
        <v>2306</v>
      </c>
      <c r="AS533" s="703">
        <v>2023</v>
      </c>
      <c r="AT533" s="706">
        <v>44951</v>
      </c>
      <c r="AU533" s="703" t="s">
        <v>2323</v>
      </c>
      <c r="AV533" s="707" t="s">
        <v>8996</v>
      </c>
      <c r="AW533" s="708"/>
      <c r="AX533" s="709"/>
      <c r="AY533" s="422"/>
      <c r="AZ533" s="730"/>
      <c r="BA533" s="730"/>
      <c r="BB533" s="422"/>
      <c r="BC533" s="730"/>
      <c r="BD533" s="708"/>
      <c r="BE533" s="709"/>
      <c r="BF533" s="710"/>
      <c r="BG533" s="710">
        <f t="shared" si="12"/>
        <v>0</v>
      </c>
      <c r="BH533" s="710">
        <f t="shared" si="13"/>
        <v>0</v>
      </c>
      <c r="BI533" s="710">
        <f t="shared" si="14"/>
        <v>0</v>
      </c>
      <c r="BJ533" s="710">
        <f t="shared" si="15"/>
        <v>0</v>
      </c>
      <c r="BK533" s="709" t="b">
        <f t="shared" si="16"/>
        <v>0</v>
      </c>
    </row>
    <row r="534" spans="1:63" ht="15.75" customHeight="1">
      <c r="A534" s="703" t="s">
        <v>10</v>
      </c>
      <c r="B534" s="703" t="s">
        <v>11</v>
      </c>
      <c r="C534" s="703" t="s">
        <v>310</v>
      </c>
      <c r="D534" s="703" t="s">
        <v>13</v>
      </c>
      <c r="E534" s="703" t="s">
        <v>3756</v>
      </c>
      <c r="F534" s="703"/>
      <c r="G534" s="703" t="s">
        <v>1319</v>
      </c>
      <c r="H534" s="703"/>
      <c r="I534" s="703"/>
      <c r="J534" s="703" t="s">
        <v>1320</v>
      </c>
      <c r="K534" s="703"/>
      <c r="L534" s="703"/>
      <c r="M534" s="703" t="s">
        <v>396</v>
      </c>
      <c r="N534" s="703"/>
      <c r="O534" s="703" t="s">
        <v>15</v>
      </c>
      <c r="P534" s="703" t="s">
        <v>16</v>
      </c>
      <c r="Q534" s="703" t="s">
        <v>35</v>
      </c>
      <c r="R534" s="703" t="s">
        <v>2230</v>
      </c>
      <c r="S534" s="703" t="s">
        <v>9389</v>
      </c>
      <c r="T534" s="703"/>
      <c r="U534" s="703"/>
      <c r="V534" s="703" t="s">
        <v>4164</v>
      </c>
      <c r="W534" s="703" t="s">
        <v>1321</v>
      </c>
      <c r="X534" s="703" t="s">
        <v>1322</v>
      </c>
      <c r="Y534" s="704">
        <v>43084</v>
      </c>
      <c r="Z534" s="703"/>
      <c r="AA534" s="703" t="s">
        <v>4158</v>
      </c>
      <c r="AB534" s="703" t="s">
        <v>4159</v>
      </c>
      <c r="AC534" s="703"/>
      <c r="AD534" s="703" t="s">
        <v>9432</v>
      </c>
      <c r="AE534" s="703" t="s">
        <v>9433</v>
      </c>
      <c r="AF534" s="704">
        <v>44480</v>
      </c>
      <c r="AG534" s="703"/>
      <c r="AH534" s="703"/>
      <c r="AI534" s="703"/>
      <c r="AJ534" s="703" t="s">
        <v>2297</v>
      </c>
      <c r="AK534" s="703"/>
      <c r="AL534" s="703"/>
      <c r="AM534" s="703"/>
      <c r="AN534" s="703"/>
      <c r="AO534" s="703"/>
      <c r="AP534" s="703"/>
      <c r="AQ534" s="703"/>
      <c r="AR534" s="703" t="s">
        <v>2309</v>
      </c>
      <c r="AS534" s="703">
        <v>2024</v>
      </c>
      <c r="AT534" s="706">
        <v>45329</v>
      </c>
      <c r="AU534" s="703" t="s">
        <v>2323</v>
      </c>
      <c r="AV534" s="707"/>
      <c r="AW534" s="713"/>
      <c r="AX534" s="709"/>
      <c r="AY534" s="714"/>
      <c r="AZ534" s="730"/>
      <c r="BA534" s="730"/>
      <c r="BB534" s="714"/>
      <c r="BC534" s="730"/>
      <c r="BD534" s="713"/>
      <c r="BE534" s="709"/>
      <c r="BF534" s="710"/>
      <c r="BG534" s="710">
        <f t="shared" si="12"/>
        <v>0</v>
      </c>
      <c r="BH534" s="710">
        <f t="shared" si="13"/>
        <v>0</v>
      </c>
      <c r="BI534" s="710">
        <f t="shared" si="14"/>
        <v>0</v>
      </c>
      <c r="BJ534" s="710">
        <f t="shared" si="15"/>
        <v>0</v>
      </c>
      <c r="BK534" s="709" t="b">
        <f t="shared" si="16"/>
        <v>0</v>
      </c>
    </row>
    <row r="535" spans="1:63" ht="15.75" customHeight="1">
      <c r="A535" s="174" t="s">
        <v>10</v>
      </c>
      <c r="B535" s="63" t="s">
        <v>11</v>
      </c>
      <c r="C535" s="63" t="s">
        <v>123</v>
      </c>
      <c r="D535" s="63" t="s">
        <v>513</v>
      </c>
      <c r="E535" s="63" t="s">
        <v>28</v>
      </c>
      <c r="F535" s="63"/>
      <c r="G535" s="63" t="s">
        <v>1323</v>
      </c>
      <c r="H535" s="63"/>
      <c r="I535" s="63"/>
      <c r="J535" s="63" t="s">
        <v>1324</v>
      </c>
      <c r="K535" s="63"/>
      <c r="L535" s="63"/>
      <c r="M535" s="63" t="s">
        <v>1325</v>
      </c>
      <c r="N535" s="63" t="s">
        <v>5755</v>
      </c>
      <c r="O535" s="63" t="s">
        <v>15</v>
      </c>
      <c r="P535" s="63" t="s">
        <v>16</v>
      </c>
      <c r="Q535" s="63" t="s">
        <v>21</v>
      </c>
      <c r="R535" s="63" t="s">
        <v>3006</v>
      </c>
      <c r="S535" s="63"/>
      <c r="T535" s="63" t="s">
        <v>812</v>
      </c>
      <c r="U535" s="63"/>
      <c r="V535" s="63" t="s">
        <v>22</v>
      </c>
      <c r="W535" s="63" t="s">
        <v>1326</v>
      </c>
      <c r="X535" s="63">
        <v>1107020132</v>
      </c>
      <c r="Y535" s="429">
        <v>45328</v>
      </c>
      <c r="Z535" s="430">
        <v>47156</v>
      </c>
      <c r="AA535" s="63" t="s">
        <v>4158</v>
      </c>
      <c r="AB535" s="63" t="s">
        <v>4159</v>
      </c>
      <c r="AC535" s="63"/>
      <c r="AD535" s="63" t="s">
        <v>5756</v>
      </c>
      <c r="AE535" s="63" t="s">
        <v>5757</v>
      </c>
      <c r="AF535" s="63" t="s">
        <v>5758</v>
      </c>
      <c r="AG535" s="174"/>
      <c r="AH535" s="174"/>
      <c r="AI535" s="174"/>
      <c r="AJ535" s="174"/>
      <c r="AK535" s="174"/>
      <c r="AL535" s="174"/>
      <c r="AM535" s="174"/>
      <c r="AN535" s="174"/>
      <c r="AO535" s="174"/>
      <c r="AP535" s="174"/>
      <c r="AQ535" s="174"/>
      <c r="AR535" s="174" t="s">
        <v>2309</v>
      </c>
      <c r="AS535" s="174">
        <v>2024</v>
      </c>
      <c r="AT535" s="415">
        <v>45330</v>
      </c>
      <c r="AU535" s="174" t="s">
        <v>1351</v>
      </c>
      <c r="AV535" s="419" t="s">
        <v>5179</v>
      </c>
      <c r="AW535" s="424"/>
      <c r="AX535" s="462"/>
      <c r="AY535" s="422"/>
      <c r="AZ535" s="530"/>
      <c r="BA535" s="530"/>
      <c r="BB535" s="422"/>
      <c r="BC535" s="530"/>
      <c r="BD535" s="424"/>
      <c r="BE535" s="462">
        <v>1</v>
      </c>
      <c r="BF535" s="429">
        <v>40770</v>
      </c>
      <c r="BG535" s="426">
        <f t="shared" si="12"/>
        <v>0</v>
      </c>
      <c r="BH535" s="426">
        <f t="shared" si="13"/>
        <v>0</v>
      </c>
      <c r="BI535" s="426">
        <f t="shared" si="14"/>
        <v>0</v>
      </c>
      <c r="BJ535" s="426">
        <f t="shared" si="15"/>
        <v>0</v>
      </c>
      <c r="BK535" s="425" t="b">
        <f t="shared" si="16"/>
        <v>0</v>
      </c>
    </row>
    <row r="536" spans="1:63" ht="15.75" customHeight="1">
      <c r="A536" s="174" t="s">
        <v>10</v>
      </c>
      <c r="B536" s="63" t="s">
        <v>11</v>
      </c>
      <c r="C536" s="63" t="s">
        <v>12</v>
      </c>
      <c r="D536" s="63" t="s">
        <v>13</v>
      </c>
      <c r="E536" s="63" t="s">
        <v>3756</v>
      </c>
      <c r="F536" s="63"/>
      <c r="G536" s="63" t="s">
        <v>1327</v>
      </c>
      <c r="H536" s="63"/>
      <c r="I536" s="63"/>
      <c r="J536" s="63" t="s">
        <v>3834</v>
      </c>
      <c r="K536" s="63"/>
      <c r="L536" s="63"/>
      <c r="M536" s="63" t="s">
        <v>1328</v>
      </c>
      <c r="N536" s="63"/>
      <c r="O536" s="63" t="s">
        <v>15</v>
      </c>
      <c r="P536" s="63" t="s">
        <v>16</v>
      </c>
      <c r="Q536" s="63" t="s">
        <v>21</v>
      </c>
      <c r="R536" s="63" t="s">
        <v>3006</v>
      </c>
      <c r="S536" s="63"/>
      <c r="T536" s="63" t="s">
        <v>1329</v>
      </c>
      <c r="U536" s="63"/>
      <c r="V536" s="63" t="s">
        <v>22</v>
      </c>
      <c r="W536" s="63" t="s">
        <v>232</v>
      </c>
      <c r="X536" s="63" t="s">
        <v>1330</v>
      </c>
      <c r="Y536" s="429">
        <v>45288</v>
      </c>
      <c r="Z536" s="430">
        <v>47116</v>
      </c>
      <c r="AA536" s="63" t="s">
        <v>4158</v>
      </c>
      <c r="AB536" s="63" t="s">
        <v>4159</v>
      </c>
      <c r="AC536" s="63"/>
      <c r="AD536" s="63" t="s">
        <v>5760</v>
      </c>
      <c r="AE536" s="63" t="s">
        <v>5761</v>
      </c>
      <c r="AF536" s="63"/>
      <c r="AG536" s="174"/>
      <c r="AH536" s="174"/>
      <c r="AI536" s="174"/>
      <c r="AJ536" s="174"/>
      <c r="AK536" s="174"/>
      <c r="AL536" s="174"/>
      <c r="AM536" s="174"/>
      <c r="AN536" s="174"/>
      <c r="AO536" s="174"/>
      <c r="AP536" s="174"/>
      <c r="AQ536" s="174"/>
      <c r="AR536" s="174" t="s">
        <v>2306</v>
      </c>
      <c r="AS536" s="174">
        <v>2024</v>
      </c>
      <c r="AT536" s="415">
        <v>45301</v>
      </c>
      <c r="AU536" s="174" t="s">
        <v>1351</v>
      </c>
      <c r="AV536" s="419" t="s">
        <v>5762</v>
      </c>
      <c r="AW536" s="424"/>
      <c r="AX536" s="462"/>
      <c r="AY536" s="422"/>
      <c r="AZ536" s="530"/>
      <c r="BA536" s="530"/>
      <c r="BB536" s="422"/>
      <c r="BC536" s="530"/>
      <c r="BD536" s="424"/>
      <c r="BE536" s="462">
        <v>1</v>
      </c>
      <c r="BF536" s="429">
        <v>42656</v>
      </c>
      <c r="BG536" s="426">
        <f t="shared" si="12"/>
        <v>0</v>
      </c>
      <c r="BH536" s="426">
        <f t="shared" si="13"/>
        <v>0</v>
      </c>
      <c r="BI536" s="426">
        <f t="shared" si="14"/>
        <v>0</v>
      </c>
      <c r="BJ536" s="426">
        <f t="shared" si="15"/>
        <v>0</v>
      </c>
      <c r="BK536" s="425" t="b">
        <f t="shared" si="16"/>
        <v>0</v>
      </c>
    </row>
    <row r="537" spans="1:63" ht="15.75" customHeight="1">
      <c r="A537" s="174" t="s">
        <v>10</v>
      </c>
      <c r="B537" s="63" t="s">
        <v>11</v>
      </c>
      <c r="C537" s="63" t="s">
        <v>12</v>
      </c>
      <c r="D537" s="63" t="s">
        <v>13</v>
      </c>
      <c r="E537" s="63" t="s">
        <v>3756</v>
      </c>
      <c r="F537" s="63"/>
      <c r="G537" s="63" t="s">
        <v>1331</v>
      </c>
      <c r="H537" s="63"/>
      <c r="I537" s="63"/>
      <c r="J537" s="63" t="s">
        <v>1332</v>
      </c>
      <c r="K537" s="63"/>
      <c r="L537" s="63"/>
      <c r="M537" s="63" t="s">
        <v>396</v>
      </c>
      <c r="N537" s="63" t="s">
        <v>5764</v>
      </c>
      <c r="O537" s="63" t="s">
        <v>15</v>
      </c>
      <c r="P537" s="63" t="s">
        <v>16</v>
      </c>
      <c r="Q537" s="63" t="s">
        <v>21</v>
      </c>
      <c r="R537" s="63" t="s">
        <v>3006</v>
      </c>
      <c r="S537" s="63"/>
      <c r="T537" s="63" t="s">
        <v>1333</v>
      </c>
      <c r="U537" s="63"/>
      <c r="V537" s="63" t="s">
        <v>22</v>
      </c>
      <c r="W537" s="63" t="s">
        <v>181</v>
      </c>
      <c r="X537" s="63">
        <v>201307020077</v>
      </c>
      <c r="Y537" s="429">
        <v>45440</v>
      </c>
      <c r="Z537" s="430">
        <v>47267</v>
      </c>
      <c r="AA537" s="63" t="s">
        <v>4158</v>
      </c>
      <c r="AB537" s="63" t="s">
        <v>4159</v>
      </c>
      <c r="AC537" s="63"/>
      <c r="AD537" s="63" t="s">
        <v>5766</v>
      </c>
      <c r="AE537" s="63" t="s">
        <v>22</v>
      </c>
      <c r="AF537" s="63"/>
      <c r="AG537" s="174"/>
      <c r="AH537" s="174"/>
      <c r="AI537" s="174"/>
      <c r="AJ537" s="174"/>
      <c r="AK537" s="174"/>
      <c r="AL537" s="174"/>
      <c r="AM537" s="174"/>
      <c r="AN537" s="174"/>
      <c r="AO537" s="174"/>
      <c r="AP537" s="174"/>
      <c r="AQ537" s="174"/>
      <c r="AR537" s="174" t="s">
        <v>2317</v>
      </c>
      <c r="AS537" s="174">
        <v>2024</v>
      </c>
      <c r="AT537" s="415">
        <v>45440</v>
      </c>
      <c r="AU537" s="174" t="s">
        <v>1351</v>
      </c>
      <c r="AV537" s="419" t="s">
        <v>5179</v>
      </c>
      <c r="AW537" s="424"/>
      <c r="AX537" s="462"/>
      <c r="AY537" s="422"/>
      <c r="AZ537" s="530"/>
      <c r="BA537" s="530"/>
      <c r="BB537" s="422"/>
      <c r="BC537" s="530"/>
      <c r="BD537" s="424"/>
      <c r="BE537" s="462">
        <v>1</v>
      </c>
      <c r="BF537" s="429">
        <v>41410</v>
      </c>
      <c r="BG537" s="426">
        <f t="shared" si="12"/>
        <v>0</v>
      </c>
      <c r="BH537" s="426">
        <f t="shared" si="13"/>
        <v>0</v>
      </c>
      <c r="BI537" s="426">
        <f t="shared" si="14"/>
        <v>0</v>
      </c>
      <c r="BJ537" s="426">
        <f t="shared" si="15"/>
        <v>0</v>
      </c>
      <c r="BK537" s="425" t="b">
        <f t="shared" si="16"/>
        <v>0</v>
      </c>
    </row>
    <row r="538" spans="1:63" ht="15.75" customHeight="1">
      <c r="A538" s="174" t="s">
        <v>10</v>
      </c>
      <c r="B538" s="63" t="s">
        <v>11</v>
      </c>
      <c r="C538" s="63" t="s">
        <v>12</v>
      </c>
      <c r="D538" s="63" t="s">
        <v>13</v>
      </c>
      <c r="E538" s="63" t="s">
        <v>3756</v>
      </c>
      <c r="F538" s="63"/>
      <c r="G538" s="63" t="s">
        <v>1331</v>
      </c>
      <c r="H538" s="63"/>
      <c r="I538" s="63"/>
      <c r="J538" s="63" t="s">
        <v>1332</v>
      </c>
      <c r="K538" s="63"/>
      <c r="L538" s="63"/>
      <c r="M538" s="63" t="s">
        <v>396</v>
      </c>
      <c r="N538" s="63" t="s">
        <v>5764</v>
      </c>
      <c r="O538" s="63" t="s">
        <v>15</v>
      </c>
      <c r="P538" s="63" t="s">
        <v>16</v>
      </c>
      <c r="Q538" s="63" t="s">
        <v>21</v>
      </c>
      <c r="R538" s="63" t="s">
        <v>3006</v>
      </c>
      <c r="S538" s="63"/>
      <c r="T538" s="63" t="s">
        <v>1334</v>
      </c>
      <c r="U538" s="63"/>
      <c r="V538" s="63" t="s">
        <v>22</v>
      </c>
      <c r="W538" s="63" t="s">
        <v>326</v>
      </c>
      <c r="X538" s="63">
        <v>201307020078</v>
      </c>
      <c r="Y538" s="429">
        <v>45440</v>
      </c>
      <c r="Z538" s="430">
        <v>47267</v>
      </c>
      <c r="AA538" s="63" t="s">
        <v>4158</v>
      </c>
      <c r="AB538" s="63" t="s">
        <v>4159</v>
      </c>
      <c r="AC538" s="63"/>
      <c r="AD538" s="63" t="s">
        <v>5766</v>
      </c>
      <c r="AE538" s="63" t="s">
        <v>22</v>
      </c>
      <c r="AF538" s="63"/>
      <c r="AG538" s="174"/>
      <c r="AH538" s="174"/>
      <c r="AI538" s="174"/>
      <c r="AJ538" s="174"/>
      <c r="AK538" s="174"/>
      <c r="AL538" s="174"/>
      <c r="AM538" s="174"/>
      <c r="AN538" s="174"/>
      <c r="AO538" s="174"/>
      <c r="AP538" s="174"/>
      <c r="AQ538" s="174"/>
      <c r="AR538" s="174" t="s">
        <v>2317</v>
      </c>
      <c r="AS538" s="174">
        <v>2024</v>
      </c>
      <c r="AT538" s="415">
        <v>45440</v>
      </c>
      <c r="AU538" s="174" t="s">
        <v>1351</v>
      </c>
      <c r="AV538" s="419" t="s">
        <v>5179</v>
      </c>
      <c r="AW538" s="424"/>
      <c r="AX538" s="462"/>
      <c r="AY538" s="422"/>
      <c r="AZ538" s="530"/>
      <c r="BA538" s="530"/>
      <c r="BB538" s="422"/>
      <c r="BC538" s="530"/>
      <c r="BD538" s="424"/>
      <c r="BE538" s="462"/>
      <c r="BF538" s="429">
        <v>41410</v>
      </c>
      <c r="BG538" s="426">
        <f t="shared" si="12"/>
        <v>0</v>
      </c>
      <c r="BH538" s="426">
        <f t="shared" si="13"/>
        <v>0</v>
      </c>
      <c r="BI538" s="426">
        <f t="shared" si="14"/>
        <v>0</v>
      </c>
      <c r="BJ538" s="426">
        <f t="shared" si="15"/>
        <v>0</v>
      </c>
      <c r="BK538" s="425" t="b">
        <f t="shared" si="16"/>
        <v>0</v>
      </c>
    </row>
    <row r="539" spans="1:63" ht="15.75" customHeight="1">
      <c r="A539" s="174" t="s">
        <v>10</v>
      </c>
      <c r="B539" s="63" t="s">
        <v>11</v>
      </c>
      <c r="C539" s="63" t="s">
        <v>12</v>
      </c>
      <c r="D539" s="63" t="s">
        <v>13</v>
      </c>
      <c r="E539" s="63" t="s">
        <v>3756</v>
      </c>
      <c r="F539" s="63"/>
      <c r="G539" s="63" t="s">
        <v>1331</v>
      </c>
      <c r="H539" s="63"/>
      <c r="I539" s="63"/>
      <c r="J539" s="63" t="s">
        <v>1332</v>
      </c>
      <c r="K539" s="63"/>
      <c r="L539" s="63"/>
      <c r="M539" s="63" t="s">
        <v>396</v>
      </c>
      <c r="N539" s="63" t="s">
        <v>5764</v>
      </c>
      <c r="O539" s="63" t="s">
        <v>15</v>
      </c>
      <c r="P539" s="63" t="s">
        <v>16</v>
      </c>
      <c r="Q539" s="63" t="s">
        <v>21</v>
      </c>
      <c r="R539" s="63" t="s">
        <v>3006</v>
      </c>
      <c r="S539" s="63"/>
      <c r="T539" s="63" t="s">
        <v>1335</v>
      </c>
      <c r="U539" s="63"/>
      <c r="V539" s="63" t="s">
        <v>22</v>
      </c>
      <c r="W539" s="63" t="s">
        <v>505</v>
      </c>
      <c r="X539" s="63">
        <v>201307020079</v>
      </c>
      <c r="Y539" s="429">
        <v>45440</v>
      </c>
      <c r="Z539" s="430">
        <v>47267</v>
      </c>
      <c r="AA539" s="63" t="s">
        <v>4158</v>
      </c>
      <c r="AB539" s="63" t="s">
        <v>4159</v>
      </c>
      <c r="AC539" s="63"/>
      <c r="AD539" s="63" t="s">
        <v>5766</v>
      </c>
      <c r="AE539" s="63" t="s">
        <v>22</v>
      </c>
      <c r="AF539" s="63"/>
      <c r="AG539" s="174"/>
      <c r="AH539" s="174"/>
      <c r="AI539" s="174"/>
      <c r="AJ539" s="174"/>
      <c r="AK539" s="174"/>
      <c r="AL539" s="174"/>
      <c r="AM539" s="174"/>
      <c r="AN539" s="174"/>
      <c r="AO539" s="174"/>
      <c r="AP539" s="174"/>
      <c r="AQ539" s="174"/>
      <c r="AR539" s="174" t="s">
        <v>2317</v>
      </c>
      <c r="AS539" s="174">
        <v>2024</v>
      </c>
      <c r="AT539" s="415">
        <v>45440</v>
      </c>
      <c r="AU539" s="174" t="s">
        <v>1351</v>
      </c>
      <c r="AV539" s="419" t="s">
        <v>5179</v>
      </c>
      <c r="AW539" s="424"/>
      <c r="AX539" s="462"/>
      <c r="AY539" s="422"/>
      <c r="AZ539" s="530"/>
      <c r="BA539" s="530"/>
      <c r="BB539" s="422"/>
      <c r="BC539" s="530"/>
      <c r="BD539" s="424"/>
      <c r="BE539" s="462"/>
      <c r="BF539" s="429">
        <v>41410</v>
      </c>
      <c r="BG539" s="426">
        <f t="shared" si="12"/>
        <v>0</v>
      </c>
      <c r="BH539" s="426">
        <f t="shared" si="13"/>
        <v>0</v>
      </c>
      <c r="BI539" s="426">
        <f t="shared" si="14"/>
        <v>0</v>
      </c>
      <c r="BJ539" s="426">
        <f t="shared" si="15"/>
        <v>0</v>
      </c>
      <c r="BK539" s="425" t="b">
        <f t="shared" si="16"/>
        <v>0</v>
      </c>
    </row>
    <row r="540" spans="1:63" ht="15.75" customHeight="1">
      <c r="A540" s="703" t="s">
        <v>10</v>
      </c>
      <c r="B540" s="703" t="s">
        <v>11</v>
      </c>
      <c r="C540" s="703" t="s">
        <v>12</v>
      </c>
      <c r="D540" s="703" t="s">
        <v>13</v>
      </c>
      <c r="E540" s="703" t="s">
        <v>3756</v>
      </c>
      <c r="F540" s="703"/>
      <c r="G540" s="703" t="s">
        <v>1311</v>
      </c>
      <c r="H540" s="703"/>
      <c r="I540" s="703"/>
      <c r="J540" s="703" t="s">
        <v>1312</v>
      </c>
      <c r="K540" s="703"/>
      <c r="L540" s="703"/>
      <c r="M540" s="703" t="s">
        <v>9434</v>
      </c>
      <c r="N540" s="703"/>
      <c r="O540" s="703" t="s">
        <v>15</v>
      </c>
      <c r="P540" s="703" t="s">
        <v>16</v>
      </c>
      <c r="Q540" s="703" t="s">
        <v>21</v>
      </c>
      <c r="R540" s="703" t="s">
        <v>3006</v>
      </c>
      <c r="S540" s="703"/>
      <c r="T540" s="703" t="s">
        <v>1313</v>
      </c>
      <c r="U540" s="703"/>
      <c r="V540" s="703" t="s">
        <v>22</v>
      </c>
      <c r="W540" s="703" t="s">
        <v>631</v>
      </c>
      <c r="X540" s="703" t="s">
        <v>1314</v>
      </c>
      <c r="Y540" s="704">
        <v>43180</v>
      </c>
      <c r="Z540" s="703"/>
      <c r="AA540" s="703" t="s">
        <v>4158</v>
      </c>
      <c r="AB540" s="703" t="s">
        <v>4159</v>
      </c>
      <c r="AC540" s="703"/>
      <c r="AD540" s="703" t="s">
        <v>9435</v>
      </c>
      <c r="AE540" s="703" t="s">
        <v>9436</v>
      </c>
      <c r="AF540" s="712">
        <v>44935</v>
      </c>
      <c r="AG540" s="703"/>
      <c r="AH540" s="703"/>
      <c r="AI540" s="703"/>
      <c r="AJ540" s="703" t="s">
        <v>2297</v>
      </c>
      <c r="AK540" s="703"/>
      <c r="AL540" s="703"/>
      <c r="AM540" s="703"/>
      <c r="AN540" s="703"/>
      <c r="AO540" s="703"/>
      <c r="AP540" s="703"/>
      <c r="AQ540" s="703"/>
      <c r="AR540" s="703" t="s">
        <v>2335</v>
      </c>
      <c r="AS540" s="703">
        <v>2023</v>
      </c>
      <c r="AT540" s="706">
        <v>45282</v>
      </c>
      <c r="AU540" s="703" t="s">
        <v>2323</v>
      </c>
      <c r="AV540" s="707"/>
      <c r="AW540" s="708"/>
      <c r="AX540" s="709"/>
      <c r="AY540" s="422"/>
      <c r="AZ540" s="730"/>
      <c r="BA540" s="730"/>
      <c r="BB540" s="422"/>
      <c r="BC540" s="730"/>
      <c r="BD540" s="708"/>
      <c r="BE540" s="709"/>
      <c r="BF540" s="710"/>
      <c r="BG540" s="710">
        <f t="shared" si="12"/>
        <v>0</v>
      </c>
      <c r="BH540" s="710">
        <f t="shared" si="13"/>
        <v>0</v>
      </c>
      <c r="BI540" s="710">
        <f t="shared" si="14"/>
        <v>0</v>
      </c>
      <c r="BJ540" s="710">
        <f t="shared" si="15"/>
        <v>0</v>
      </c>
      <c r="BK540" s="709" t="b">
        <f t="shared" si="16"/>
        <v>0</v>
      </c>
    </row>
    <row r="541" spans="1:63" ht="15.75" customHeight="1">
      <c r="A541" s="703" t="s">
        <v>10</v>
      </c>
      <c r="B541" s="703" t="s">
        <v>11</v>
      </c>
      <c r="C541" s="703" t="s">
        <v>12</v>
      </c>
      <c r="D541" s="703" t="s">
        <v>13</v>
      </c>
      <c r="E541" s="703" t="s">
        <v>3756</v>
      </c>
      <c r="F541" s="703"/>
      <c r="G541" s="703" t="s">
        <v>1311</v>
      </c>
      <c r="H541" s="703"/>
      <c r="I541" s="703"/>
      <c r="J541" s="703" t="s">
        <v>1312</v>
      </c>
      <c r="K541" s="703"/>
      <c r="L541" s="703"/>
      <c r="M541" s="703" t="s">
        <v>9434</v>
      </c>
      <c r="N541" s="703"/>
      <c r="O541" s="703" t="s">
        <v>15</v>
      </c>
      <c r="P541" s="703" t="s">
        <v>16</v>
      </c>
      <c r="Q541" s="703" t="s">
        <v>21</v>
      </c>
      <c r="R541" s="703" t="s">
        <v>3006</v>
      </c>
      <c r="S541" s="703"/>
      <c r="T541" s="703" t="s">
        <v>23</v>
      </c>
      <c r="U541" s="703"/>
      <c r="V541" s="703" t="s">
        <v>22</v>
      </c>
      <c r="W541" s="703" t="s">
        <v>631</v>
      </c>
      <c r="X541" s="703" t="s">
        <v>1315</v>
      </c>
      <c r="Y541" s="704">
        <v>43180</v>
      </c>
      <c r="Z541" s="703"/>
      <c r="AA541" s="703" t="s">
        <v>4158</v>
      </c>
      <c r="AB541" s="703" t="s">
        <v>4159</v>
      </c>
      <c r="AC541" s="703"/>
      <c r="AD541" s="703" t="s">
        <v>9435</v>
      </c>
      <c r="AE541" s="703" t="s">
        <v>9436</v>
      </c>
      <c r="AF541" s="712">
        <v>44935</v>
      </c>
      <c r="AG541" s="703"/>
      <c r="AH541" s="703"/>
      <c r="AI541" s="703"/>
      <c r="AJ541" s="703" t="s">
        <v>2297</v>
      </c>
      <c r="AK541" s="703"/>
      <c r="AL541" s="703"/>
      <c r="AM541" s="703"/>
      <c r="AN541" s="703"/>
      <c r="AO541" s="703"/>
      <c r="AP541" s="703"/>
      <c r="AQ541" s="703"/>
      <c r="AR541" s="703" t="s">
        <v>2335</v>
      </c>
      <c r="AS541" s="703">
        <v>2023</v>
      </c>
      <c r="AT541" s="706">
        <v>45282</v>
      </c>
      <c r="AU541" s="703" t="s">
        <v>2323</v>
      </c>
      <c r="AV541" s="707"/>
      <c r="AW541" s="708"/>
      <c r="AX541" s="709"/>
      <c r="AY541" s="422"/>
      <c r="AZ541" s="730"/>
      <c r="BA541" s="730"/>
      <c r="BB541" s="422"/>
      <c r="BC541" s="730"/>
      <c r="BD541" s="708"/>
      <c r="BE541" s="709"/>
      <c r="BF541" s="710"/>
      <c r="BG541" s="710">
        <f t="shared" si="12"/>
        <v>0</v>
      </c>
      <c r="BH541" s="710">
        <f t="shared" si="13"/>
        <v>0</v>
      </c>
      <c r="BI541" s="710">
        <f t="shared" si="14"/>
        <v>0</v>
      </c>
      <c r="BJ541" s="710">
        <f t="shared" si="15"/>
        <v>0</v>
      </c>
      <c r="BK541" s="709" t="b">
        <f t="shared" si="16"/>
        <v>0</v>
      </c>
    </row>
    <row r="542" spans="1:63" ht="15.75" customHeight="1">
      <c r="A542" s="703" t="s">
        <v>10</v>
      </c>
      <c r="B542" s="703" t="s">
        <v>11</v>
      </c>
      <c r="C542" s="703" t="s">
        <v>12</v>
      </c>
      <c r="D542" s="703" t="s">
        <v>13</v>
      </c>
      <c r="E542" s="703" t="s">
        <v>3756</v>
      </c>
      <c r="F542" s="703"/>
      <c r="G542" s="703" t="s">
        <v>1311</v>
      </c>
      <c r="H542" s="703"/>
      <c r="I542" s="703"/>
      <c r="J542" s="703" t="s">
        <v>1312</v>
      </c>
      <c r="K542" s="703"/>
      <c r="L542" s="703"/>
      <c r="M542" s="703" t="s">
        <v>9434</v>
      </c>
      <c r="N542" s="703"/>
      <c r="O542" s="703" t="s">
        <v>15</v>
      </c>
      <c r="P542" s="703" t="s">
        <v>16</v>
      </c>
      <c r="Q542" s="703" t="s">
        <v>21</v>
      </c>
      <c r="R542" s="703" t="s">
        <v>3006</v>
      </c>
      <c r="S542" s="703"/>
      <c r="T542" s="703" t="s">
        <v>1316</v>
      </c>
      <c r="U542" s="703"/>
      <c r="V542" s="703" t="s">
        <v>22</v>
      </c>
      <c r="W542" s="703" t="s">
        <v>631</v>
      </c>
      <c r="X542" s="703" t="s">
        <v>1317</v>
      </c>
      <c r="Y542" s="704">
        <v>43208</v>
      </c>
      <c r="Z542" s="703"/>
      <c r="AA542" s="703" t="s">
        <v>4158</v>
      </c>
      <c r="AB542" s="703" t="s">
        <v>4159</v>
      </c>
      <c r="AC542" s="703"/>
      <c r="AD542" s="703" t="s">
        <v>9435</v>
      </c>
      <c r="AE542" s="703" t="s">
        <v>9436</v>
      </c>
      <c r="AF542" s="712">
        <v>44935</v>
      </c>
      <c r="AG542" s="703"/>
      <c r="AH542" s="703"/>
      <c r="AI542" s="703"/>
      <c r="AJ542" s="703" t="s">
        <v>2297</v>
      </c>
      <c r="AK542" s="703"/>
      <c r="AL542" s="703"/>
      <c r="AM542" s="703"/>
      <c r="AN542" s="703"/>
      <c r="AO542" s="703"/>
      <c r="AP542" s="703"/>
      <c r="AQ542" s="703"/>
      <c r="AR542" s="703" t="s">
        <v>2335</v>
      </c>
      <c r="AS542" s="703">
        <v>2023</v>
      </c>
      <c r="AT542" s="706">
        <v>45282</v>
      </c>
      <c r="AU542" s="703" t="s">
        <v>2323</v>
      </c>
      <c r="AV542" s="707"/>
      <c r="AW542" s="708"/>
      <c r="AX542" s="709"/>
      <c r="AY542" s="422"/>
      <c r="AZ542" s="730"/>
      <c r="BA542" s="730"/>
      <c r="BB542" s="422"/>
      <c r="BC542" s="730"/>
      <c r="BD542" s="708"/>
      <c r="BE542" s="709"/>
      <c r="BF542" s="710"/>
      <c r="BG542" s="710">
        <f t="shared" si="12"/>
        <v>0</v>
      </c>
      <c r="BH542" s="710">
        <f t="shared" si="13"/>
        <v>0</v>
      </c>
      <c r="BI542" s="710">
        <f t="shared" si="14"/>
        <v>0</v>
      </c>
      <c r="BJ542" s="710">
        <f t="shared" si="15"/>
        <v>0</v>
      </c>
      <c r="BK542" s="709" t="b">
        <f t="shared" si="16"/>
        <v>0</v>
      </c>
    </row>
    <row r="543" spans="1:63" ht="15.75" customHeight="1">
      <c r="A543" s="174" t="s">
        <v>10</v>
      </c>
      <c r="B543" s="63" t="s">
        <v>11</v>
      </c>
      <c r="C543" s="63" t="s">
        <v>378</v>
      </c>
      <c r="D543" s="63" t="s">
        <v>374</v>
      </c>
      <c r="E543" s="63" t="s">
        <v>3756</v>
      </c>
      <c r="F543" s="63"/>
      <c r="G543" s="63" t="s">
        <v>1343</v>
      </c>
      <c r="H543" s="63"/>
      <c r="I543" s="63"/>
      <c r="J543" s="63" t="s">
        <v>3779</v>
      </c>
      <c r="K543" s="63"/>
      <c r="L543" s="63"/>
      <c r="M543" s="63" t="s">
        <v>1344</v>
      </c>
      <c r="N543" s="63" t="s">
        <v>9437</v>
      </c>
      <c r="O543" s="63" t="s">
        <v>15</v>
      </c>
      <c r="P543" s="63" t="s">
        <v>16</v>
      </c>
      <c r="Q543" s="63" t="s">
        <v>35</v>
      </c>
      <c r="R543" s="63" t="s">
        <v>84</v>
      </c>
      <c r="S543" s="63" t="s">
        <v>545</v>
      </c>
      <c r="T543" s="63"/>
      <c r="U543" s="63"/>
      <c r="V543" s="63" t="s">
        <v>4164</v>
      </c>
      <c r="W543" s="63" t="s">
        <v>94</v>
      </c>
      <c r="X543" s="63">
        <v>201307022025</v>
      </c>
      <c r="Y543" s="429">
        <v>41324</v>
      </c>
      <c r="Z543" s="63"/>
      <c r="AA543" s="63" t="s">
        <v>4158</v>
      </c>
      <c r="AB543" s="63" t="s">
        <v>4159</v>
      </c>
      <c r="AC543" s="63"/>
      <c r="AD543" s="63" t="s">
        <v>4283</v>
      </c>
      <c r="AE543" s="63" t="s">
        <v>4283</v>
      </c>
      <c r="AF543" s="63" t="s">
        <v>4283</v>
      </c>
      <c r="AG543" s="174"/>
      <c r="AH543" s="174"/>
      <c r="AI543" s="174"/>
      <c r="AJ543" s="174"/>
      <c r="AK543" s="174"/>
      <c r="AL543" s="174"/>
      <c r="AM543" s="174"/>
      <c r="AN543" s="174"/>
      <c r="AO543" s="174"/>
      <c r="AP543" s="174"/>
      <c r="AQ543" s="174"/>
      <c r="AR543" s="174"/>
      <c r="AS543" s="174"/>
      <c r="AT543" s="415"/>
      <c r="AU543" s="174"/>
      <c r="AV543" s="437"/>
      <c r="AW543" s="424"/>
      <c r="AX543" s="462"/>
      <c r="AY543" s="422"/>
      <c r="AZ543" s="530"/>
      <c r="BA543" s="530"/>
      <c r="BB543" s="422"/>
      <c r="BC543" s="530"/>
      <c r="BD543" s="424"/>
      <c r="BE543" s="462"/>
      <c r="BF543" s="426"/>
      <c r="BG543" s="426">
        <f t="shared" si="12"/>
        <v>0</v>
      </c>
      <c r="BH543" s="426">
        <f t="shared" si="13"/>
        <v>0</v>
      </c>
      <c r="BI543" s="426">
        <f t="shared" si="14"/>
        <v>0</v>
      </c>
      <c r="BJ543" s="426">
        <f t="shared" si="15"/>
        <v>0</v>
      </c>
      <c r="BK543" s="425" t="b">
        <f t="shared" si="16"/>
        <v>0</v>
      </c>
    </row>
    <row r="544" spans="1:63" ht="15.75" customHeight="1">
      <c r="A544" s="174" t="s">
        <v>10</v>
      </c>
      <c r="B544" s="63" t="s">
        <v>11</v>
      </c>
      <c r="C544" s="63" t="s">
        <v>378</v>
      </c>
      <c r="D544" s="63" t="s">
        <v>374</v>
      </c>
      <c r="E544" s="63" t="s">
        <v>3756</v>
      </c>
      <c r="F544" s="63"/>
      <c r="G544" s="63" t="s">
        <v>1343</v>
      </c>
      <c r="H544" s="63"/>
      <c r="I544" s="63"/>
      <c r="J544" s="63" t="s">
        <v>3779</v>
      </c>
      <c r="K544" s="63"/>
      <c r="L544" s="63"/>
      <c r="M544" s="63" t="s">
        <v>1344</v>
      </c>
      <c r="N544" s="63" t="s">
        <v>9437</v>
      </c>
      <c r="O544" s="63" t="s">
        <v>15</v>
      </c>
      <c r="P544" s="63" t="s">
        <v>16</v>
      </c>
      <c r="Q544" s="63" t="s">
        <v>35</v>
      </c>
      <c r="R544" s="63" t="s">
        <v>107</v>
      </c>
      <c r="S544" s="63" t="s">
        <v>8977</v>
      </c>
      <c r="T544" s="63"/>
      <c r="U544" s="63"/>
      <c r="V544" s="63" t="s">
        <v>4164</v>
      </c>
      <c r="W544" s="63" t="s">
        <v>204</v>
      </c>
      <c r="X544" s="63">
        <v>201307022026</v>
      </c>
      <c r="Y544" s="429">
        <v>41324</v>
      </c>
      <c r="Z544" s="63"/>
      <c r="AA544" s="63" t="s">
        <v>4158</v>
      </c>
      <c r="AB544" s="63" t="s">
        <v>4159</v>
      </c>
      <c r="AC544" s="63"/>
      <c r="AD544" s="63" t="s">
        <v>4283</v>
      </c>
      <c r="AE544" s="63" t="s">
        <v>4283</v>
      </c>
      <c r="AF544" s="63" t="s">
        <v>4283</v>
      </c>
      <c r="AG544" s="174"/>
      <c r="AH544" s="174"/>
      <c r="AI544" s="174"/>
      <c r="AJ544" s="174"/>
      <c r="AK544" s="174"/>
      <c r="AL544" s="174"/>
      <c r="AM544" s="174"/>
      <c r="AN544" s="174"/>
      <c r="AO544" s="174"/>
      <c r="AP544" s="174"/>
      <c r="AQ544" s="174"/>
      <c r="AR544" s="174"/>
      <c r="AS544" s="174"/>
      <c r="AT544" s="415"/>
      <c r="AU544" s="174"/>
      <c r="AV544" s="437"/>
      <c r="AW544" s="424"/>
      <c r="AX544" s="462"/>
      <c r="AY544" s="422"/>
      <c r="AZ544" s="530"/>
      <c r="BA544" s="530"/>
      <c r="BB544" s="422"/>
      <c r="BC544" s="530"/>
      <c r="BD544" s="424"/>
      <c r="BE544" s="462">
        <v>1</v>
      </c>
      <c r="BF544" s="426"/>
      <c r="BG544" s="426">
        <f t="shared" si="12"/>
        <v>0</v>
      </c>
      <c r="BH544" s="426">
        <f t="shared" si="13"/>
        <v>0</v>
      </c>
      <c r="BI544" s="426">
        <f t="shared" si="14"/>
        <v>0</v>
      </c>
      <c r="BJ544" s="426">
        <f t="shared" si="15"/>
        <v>0</v>
      </c>
      <c r="BK544" s="425" t="b">
        <f t="shared" si="16"/>
        <v>0</v>
      </c>
    </row>
    <row r="545" spans="1:63" ht="15.75" customHeight="1">
      <c r="A545" s="174" t="s">
        <v>10</v>
      </c>
      <c r="B545" s="63" t="s">
        <v>11</v>
      </c>
      <c r="C545" s="63" t="s">
        <v>378</v>
      </c>
      <c r="D545" s="63" t="s">
        <v>374</v>
      </c>
      <c r="E545" s="63" t="s">
        <v>3756</v>
      </c>
      <c r="F545" s="63"/>
      <c r="G545" s="63" t="s">
        <v>1343</v>
      </c>
      <c r="H545" s="63"/>
      <c r="I545" s="63"/>
      <c r="J545" s="63" t="s">
        <v>3779</v>
      </c>
      <c r="K545" s="63"/>
      <c r="L545" s="63"/>
      <c r="M545" s="63" t="s">
        <v>1344</v>
      </c>
      <c r="N545" s="63" t="s">
        <v>9437</v>
      </c>
      <c r="O545" s="63" t="s">
        <v>15</v>
      </c>
      <c r="P545" s="63" t="s">
        <v>16</v>
      </c>
      <c r="Q545" s="63" t="s">
        <v>35</v>
      </c>
      <c r="R545" s="63" t="s">
        <v>84</v>
      </c>
      <c r="S545" s="63" t="s">
        <v>93</v>
      </c>
      <c r="T545" s="63"/>
      <c r="U545" s="63"/>
      <c r="V545" s="63" t="s">
        <v>4213</v>
      </c>
      <c r="W545" s="63" t="s">
        <v>94</v>
      </c>
      <c r="X545" s="63">
        <v>201507022086</v>
      </c>
      <c r="Y545" s="429">
        <v>42144</v>
      </c>
      <c r="Z545" s="63"/>
      <c r="AA545" s="63" t="s">
        <v>4158</v>
      </c>
      <c r="AB545" s="63" t="s">
        <v>4159</v>
      </c>
      <c r="AC545" s="63"/>
      <c r="AD545" s="63" t="s">
        <v>4283</v>
      </c>
      <c r="AE545" s="63" t="s">
        <v>4283</v>
      </c>
      <c r="AF545" s="63" t="s">
        <v>4283</v>
      </c>
      <c r="AG545" s="174"/>
      <c r="AH545" s="174"/>
      <c r="AI545" s="174"/>
      <c r="AJ545" s="174"/>
      <c r="AK545" s="174"/>
      <c r="AL545" s="174"/>
      <c r="AM545" s="174"/>
      <c r="AN545" s="174"/>
      <c r="AO545" s="174"/>
      <c r="AP545" s="174"/>
      <c r="AQ545" s="174"/>
      <c r="AR545" s="174"/>
      <c r="AS545" s="174"/>
      <c r="AT545" s="415"/>
      <c r="AU545" s="174"/>
      <c r="AV545" s="437"/>
      <c r="AW545" s="424"/>
      <c r="AX545" s="462"/>
      <c r="AY545" s="422"/>
      <c r="AZ545" s="530"/>
      <c r="BA545" s="530"/>
      <c r="BB545" s="422"/>
      <c r="BC545" s="530"/>
      <c r="BD545" s="424"/>
      <c r="BE545" s="462"/>
      <c r="BF545" s="426"/>
      <c r="BG545" s="426">
        <f t="shared" si="12"/>
        <v>0</v>
      </c>
      <c r="BH545" s="426">
        <f t="shared" si="13"/>
        <v>0</v>
      </c>
      <c r="BI545" s="426">
        <f t="shared" si="14"/>
        <v>0</v>
      </c>
      <c r="BJ545" s="426">
        <f t="shared" si="15"/>
        <v>0</v>
      </c>
      <c r="BK545" s="425" t="b">
        <f t="shared" si="16"/>
        <v>0</v>
      </c>
    </row>
    <row r="546" spans="1:63" ht="15.75" customHeight="1">
      <c r="A546" s="174" t="s">
        <v>10</v>
      </c>
      <c r="B546" s="63" t="s">
        <v>11</v>
      </c>
      <c r="C546" s="63" t="s">
        <v>28</v>
      </c>
      <c r="D546" s="63" t="s">
        <v>13</v>
      </c>
      <c r="E546" s="63" t="s">
        <v>3756</v>
      </c>
      <c r="F546" s="63"/>
      <c r="G546" s="63" t="s">
        <v>9438</v>
      </c>
      <c r="H546" s="63"/>
      <c r="I546" s="63"/>
      <c r="J546" s="63" t="s">
        <v>1714</v>
      </c>
      <c r="K546" s="63"/>
      <c r="L546" s="63"/>
      <c r="M546" s="63" t="s">
        <v>1715</v>
      </c>
      <c r="N546" s="63"/>
      <c r="O546" s="63" t="s">
        <v>15</v>
      </c>
      <c r="P546" s="63" t="s">
        <v>16</v>
      </c>
      <c r="Q546" s="63" t="s">
        <v>21</v>
      </c>
      <c r="R546" s="63" t="s">
        <v>3006</v>
      </c>
      <c r="S546" s="63"/>
      <c r="T546" s="63" t="s">
        <v>651</v>
      </c>
      <c r="U546" s="63"/>
      <c r="V546" s="63" t="s">
        <v>22</v>
      </c>
      <c r="W546" s="63" t="s">
        <v>560</v>
      </c>
      <c r="X546" s="564" t="s">
        <v>5769</v>
      </c>
      <c r="Y546" s="429">
        <v>45078</v>
      </c>
      <c r="Z546" s="429">
        <v>45079</v>
      </c>
      <c r="AA546" s="63" t="s">
        <v>4158</v>
      </c>
      <c r="AB546" s="63" t="s">
        <v>4159</v>
      </c>
      <c r="AC546" s="63"/>
      <c r="AD546" s="63" t="s">
        <v>5770</v>
      </c>
      <c r="AE546" s="63" t="s">
        <v>5771</v>
      </c>
      <c r="AF546" s="435">
        <v>44523</v>
      </c>
      <c r="AG546" s="174"/>
      <c r="AH546" s="174"/>
      <c r="AI546" s="174"/>
      <c r="AJ546" s="174"/>
      <c r="AK546" s="174"/>
      <c r="AL546" s="564" t="s">
        <v>5769</v>
      </c>
      <c r="AM546" s="174" t="s">
        <v>560</v>
      </c>
      <c r="AN546" s="418">
        <v>45078</v>
      </c>
      <c r="AO546" s="418">
        <v>45079</v>
      </c>
      <c r="AP546" s="174"/>
      <c r="AQ546" s="174"/>
      <c r="AR546" s="174" t="s">
        <v>2319</v>
      </c>
      <c r="AS546" s="174">
        <v>2023</v>
      </c>
      <c r="AT546" s="415">
        <v>45083</v>
      </c>
      <c r="AU546" s="174" t="s">
        <v>1351</v>
      </c>
      <c r="AV546" s="419" t="s">
        <v>9439</v>
      </c>
      <c r="AW546" s="424"/>
      <c r="AX546" s="462"/>
      <c r="AY546" s="422"/>
      <c r="AZ546" s="530"/>
      <c r="BA546" s="530"/>
      <c r="BB546" s="422"/>
      <c r="BC546" s="530"/>
      <c r="BD546" s="424"/>
      <c r="BE546" s="462">
        <v>1</v>
      </c>
      <c r="BF546" s="429">
        <v>43269</v>
      </c>
      <c r="BG546" s="426">
        <f t="shared" si="12"/>
        <v>0</v>
      </c>
      <c r="BH546" s="426">
        <f t="shared" si="13"/>
        <v>0</v>
      </c>
      <c r="BI546" s="426">
        <f t="shared" si="14"/>
        <v>0</v>
      </c>
      <c r="BJ546" s="426">
        <f t="shared" si="15"/>
        <v>0</v>
      </c>
      <c r="BK546" s="425" t="b">
        <f t="shared" si="16"/>
        <v>0</v>
      </c>
    </row>
    <row r="547" spans="1:63" ht="15.75" customHeight="1">
      <c r="A547" s="174" t="s">
        <v>10</v>
      </c>
      <c r="B547" s="63" t="s">
        <v>11</v>
      </c>
      <c r="C547" s="63" t="s">
        <v>28</v>
      </c>
      <c r="D547" s="63" t="s">
        <v>13</v>
      </c>
      <c r="E547" s="63" t="s">
        <v>3756</v>
      </c>
      <c r="F547" s="63"/>
      <c r="G547" s="63" t="s">
        <v>9438</v>
      </c>
      <c r="H547" s="63"/>
      <c r="I547" s="63"/>
      <c r="J547" s="63" t="s">
        <v>1714</v>
      </c>
      <c r="K547" s="63"/>
      <c r="L547" s="63"/>
      <c r="M547" s="63" t="s">
        <v>1715</v>
      </c>
      <c r="N547" s="63"/>
      <c r="O547" s="63" t="s">
        <v>15</v>
      </c>
      <c r="P547" s="63" t="s">
        <v>16</v>
      </c>
      <c r="Q547" s="63" t="s">
        <v>21</v>
      </c>
      <c r="R547" s="63" t="s">
        <v>3006</v>
      </c>
      <c r="S547" s="63"/>
      <c r="T547" s="63" t="s">
        <v>653</v>
      </c>
      <c r="U547" s="63"/>
      <c r="V547" s="63" t="s">
        <v>22</v>
      </c>
      <c r="W547" s="63" t="s">
        <v>560</v>
      </c>
      <c r="X547" s="565" t="s">
        <v>5772</v>
      </c>
      <c r="Y547" s="429">
        <v>45078</v>
      </c>
      <c r="Z547" s="429">
        <v>45079</v>
      </c>
      <c r="AA547" s="63" t="s">
        <v>4158</v>
      </c>
      <c r="AB547" s="63" t="s">
        <v>4159</v>
      </c>
      <c r="AC547" s="63"/>
      <c r="AD547" s="63" t="s">
        <v>5770</v>
      </c>
      <c r="AE547" s="63" t="s">
        <v>5771</v>
      </c>
      <c r="AF547" s="435">
        <v>44523</v>
      </c>
      <c r="AG547" s="174"/>
      <c r="AH547" s="174"/>
      <c r="AI547" s="174"/>
      <c r="AJ547" s="174"/>
      <c r="AK547" s="174"/>
      <c r="AL547" s="565" t="s">
        <v>5772</v>
      </c>
      <c r="AM547" s="174" t="s">
        <v>560</v>
      </c>
      <c r="AN547" s="418">
        <v>45078</v>
      </c>
      <c r="AO547" s="418">
        <v>45079</v>
      </c>
      <c r="AP547" s="174"/>
      <c r="AQ547" s="174"/>
      <c r="AR547" s="174" t="s">
        <v>2319</v>
      </c>
      <c r="AS547" s="174">
        <v>2023</v>
      </c>
      <c r="AT547" s="415">
        <v>45083</v>
      </c>
      <c r="AU547" s="174" t="s">
        <v>1351</v>
      </c>
      <c r="AV547" s="419" t="s">
        <v>9440</v>
      </c>
      <c r="AW547" s="424"/>
      <c r="AX547" s="462"/>
      <c r="AY547" s="422"/>
      <c r="AZ547" s="530"/>
      <c r="BA547" s="530"/>
      <c r="BB547" s="422"/>
      <c r="BC547" s="530"/>
      <c r="BD547" s="424"/>
      <c r="BE547" s="462"/>
      <c r="BF547" s="429">
        <v>43269</v>
      </c>
      <c r="BG547" s="426">
        <f t="shared" si="12"/>
        <v>0</v>
      </c>
      <c r="BH547" s="426">
        <f t="shared" si="13"/>
        <v>0</v>
      </c>
      <c r="BI547" s="426">
        <f t="shared" si="14"/>
        <v>0</v>
      </c>
      <c r="BJ547" s="426">
        <f t="shared" si="15"/>
        <v>0</v>
      </c>
      <c r="BK547" s="425" t="b">
        <f t="shared" si="16"/>
        <v>0</v>
      </c>
    </row>
    <row r="548" spans="1:63" ht="15.75" customHeight="1">
      <c r="A548" s="174" t="s">
        <v>10</v>
      </c>
      <c r="B548" s="63" t="s">
        <v>11</v>
      </c>
      <c r="C548" s="63" t="s">
        <v>28</v>
      </c>
      <c r="D548" s="63" t="s">
        <v>13</v>
      </c>
      <c r="E548" s="63" t="s">
        <v>3756</v>
      </c>
      <c r="F548" s="63"/>
      <c r="G548" s="63" t="s">
        <v>9438</v>
      </c>
      <c r="H548" s="63"/>
      <c r="I548" s="63"/>
      <c r="J548" s="63" t="s">
        <v>1714</v>
      </c>
      <c r="K548" s="63"/>
      <c r="L548" s="63"/>
      <c r="M548" s="63" t="s">
        <v>1715</v>
      </c>
      <c r="N548" s="63"/>
      <c r="O548" s="63" t="s">
        <v>15</v>
      </c>
      <c r="P548" s="63" t="s">
        <v>16</v>
      </c>
      <c r="Q548" s="63" t="s">
        <v>21</v>
      </c>
      <c r="R548" s="63" t="s">
        <v>3006</v>
      </c>
      <c r="S548" s="63"/>
      <c r="T548" s="63" t="s">
        <v>1716</v>
      </c>
      <c r="U548" s="63"/>
      <c r="V548" s="63" t="s">
        <v>22</v>
      </c>
      <c r="W548" s="63" t="s">
        <v>560</v>
      </c>
      <c r="X548" s="565" t="s">
        <v>5773</v>
      </c>
      <c r="Y548" s="429">
        <v>45078</v>
      </c>
      <c r="Z548" s="429">
        <v>45079</v>
      </c>
      <c r="AA548" s="63" t="s">
        <v>4158</v>
      </c>
      <c r="AB548" s="63" t="s">
        <v>4159</v>
      </c>
      <c r="AC548" s="63"/>
      <c r="AD548" s="63" t="s">
        <v>5770</v>
      </c>
      <c r="AE548" s="63" t="s">
        <v>5771</v>
      </c>
      <c r="AF548" s="435">
        <v>44523</v>
      </c>
      <c r="AG548" s="174"/>
      <c r="AH548" s="174"/>
      <c r="AI548" s="174"/>
      <c r="AJ548" s="174"/>
      <c r="AK548" s="174"/>
      <c r="AL548" s="565" t="s">
        <v>5773</v>
      </c>
      <c r="AM548" s="174" t="s">
        <v>560</v>
      </c>
      <c r="AN548" s="418">
        <v>45078</v>
      </c>
      <c r="AO548" s="418">
        <v>45079</v>
      </c>
      <c r="AP548" s="174"/>
      <c r="AQ548" s="174"/>
      <c r="AR548" s="174" t="s">
        <v>2319</v>
      </c>
      <c r="AS548" s="174">
        <v>2023</v>
      </c>
      <c r="AT548" s="415">
        <v>45083</v>
      </c>
      <c r="AU548" s="174" t="s">
        <v>1351</v>
      </c>
      <c r="AV548" s="419" t="s">
        <v>9441</v>
      </c>
      <c r="AW548" s="424"/>
      <c r="AX548" s="462"/>
      <c r="AY548" s="422"/>
      <c r="AZ548" s="530"/>
      <c r="BA548" s="530"/>
      <c r="BB548" s="422"/>
      <c r="BC548" s="530"/>
      <c r="BD548" s="424"/>
      <c r="BE548" s="462"/>
      <c r="BF548" s="429">
        <v>43269</v>
      </c>
      <c r="BG548" s="426">
        <f t="shared" si="12"/>
        <v>0</v>
      </c>
      <c r="BH548" s="426">
        <f t="shared" si="13"/>
        <v>0</v>
      </c>
      <c r="BI548" s="426">
        <f t="shared" si="14"/>
        <v>0</v>
      </c>
      <c r="BJ548" s="426">
        <f t="shared" si="15"/>
        <v>0</v>
      </c>
      <c r="BK548" s="425" t="b">
        <f t="shared" si="16"/>
        <v>0</v>
      </c>
    </row>
    <row r="549" spans="1:63" ht="15.75" customHeight="1">
      <c r="A549" s="703" t="s">
        <v>10</v>
      </c>
      <c r="B549" s="703" t="s">
        <v>11</v>
      </c>
      <c r="C549" s="703" t="s">
        <v>378</v>
      </c>
      <c r="D549" s="703" t="s">
        <v>8958</v>
      </c>
      <c r="E549" s="703" t="s">
        <v>28</v>
      </c>
      <c r="F549" s="703"/>
      <c r="G549" s="703" t="s">
        <v>685</v>
      </c>
      <c r="H549" s="703"/>
      <c r="I549" s="703"/>
      <c r="J549" s="703" t="s">
        <v>3758</v>
      </c>
      <c r="K549" s="703"/>
      <c r="L549" s="703"/>
      <c r="M549" s="703" t="s">
        <v>1717</v>
      </c>
      <c r="N549" s="703"/>
      <c r="O549" s="703" t="s">
        <v>15</v>
      </c>
      <c r="P549" s="703" t="s">
        <v>16</v>
      </c>
      <c r="Q549" s="703" t="s">
        <v>35</v>
      </c>
      <c r="R549" s="703" t="s">
        <v>117</v>
      </c>
      <c r="S549" s="703" t="s">
        <v>1103</v>
      </c>
      <c r="T549" s="703"/>
      <c r="U549" s="703"/>
      <c r="V549" s="703" t="s">
        <v>4157</v>
      </c>
      <c r="W549" s="703" t="s">
        <v>1718</v>
      </c>
      <c r="X549" s="703" t="s">
        <v>1719</v>
      </c>
      <c r="Y549" s="704">
        <v>45014</v>
      </c>
      <c r="Z549" s="705">
        <v>46842</v>
      </c>
      <c r="AA549" s="703" t="s">
        <v>4158</v>
      </c>
      <c r="AB549" s="703" t="s">
        <v>4159</v>
      </c>
      <c r="AC549" s="703"/>
      <c r="AD549" s="703" t="s">
        <v>9292</v>
      </c>
      <c r="AE549" s="703" t="s">
        <v>9293</v>
      </c>
      <c r="AF549" s="712">
        <v>44600</v>
      </c>
      <c r="AG549" s="703"/>
      <c r="AH549" s="703"/>
      <c r="AI549" s="705">
        <v>45120</v>
      </c>
      <c r="AJ549" s="703" t="s">
        <v>2291</v>
      </c>
      <c r="AK549" s="703"/>
      <c r="AL549" s="703"/>
      <c r="AM549" s="703"/>
      <c r="AN549" s="703"/>
      <c r="AO549" s="703"/>
      <c r="AP549" s="703"/>
      <c r="AQ549" s="703"/>
      <c r="AR549" s="703" t="s">
        <v>2324</v>
      </c>
      <c r="AS549" s="703">
        <v>2023</v>
      </c>
      <c r="AT549" s="706">
        <v>45146</v>
      </c>
      <c r="AU549" s="703" t="s">
        <v>2323</v>
      </c>
      <c r="AV549" s="707"/>
      <c r="AW549" s="708"/>
      <c r="AX549" s="709"/>
      <c r="AY549" s="422"/>
      <c r="AZ549" s="730"/>
      <c r="BA549" s="730"/>
      <c r="BB549" s="422"/>
      <c r="BC549" s="730"/>
      <c r="BD549" s="708"/>
      <c r="BE549" s="709"/>
      <c r="BF549" s="704">
        <v>43294</v>
      </c>
      <c r="BG549" s="710">
        <f t="shared" si="12"/>
        <v>0</v>
      </c>
      <c r="BH549" s="710">
        <f t="shared" si="13"/>
        <v>0</v>
      </c>
      <c r="BI549" s="710">
        <f t="shared" si="14"/>
        <v>0</v>
      </c>
      <c r="BJ549" s="710">
        <f t="shared" si="15"/>
        <v>0</v>
      </c>
      <c r="BK549" s="709" t="b">
        <f t="shared" si="16"/>
        <v>0</v>
      </c>
    </row>
    <row r="550" spans="1:63" ht="15.75" customHeight="1">
      <c r="A550" s="703" t="s">
        <v>10</v>
      </c>
      <c r="B550" s="703" t="s">
        <v>11</v>
      </c>
      <c r="C550" s="703" t="s">
        <v>378</v>
      </c>
      <c r="D550" s="703" t="s">
        <v>374</v>
      </c>
      <c r="E550" s="703" t="s">
        <v>3756</v>
      </c>
      <c r="F550" s="703"/>
      <c r="G550" s="703" t="s">
        <v>685</v>
      </c>
      <c r="H550" s="703"/>
      <c r="I550" s="703"/>
      <c r="J550" s="703" t="s">
        <v>3758</v>
      </c>
      <c r="K550" s="703"/>
      <c r="L550" s="703"/>
      <c r="M550" s="703" t="s">
        <v>1720</v>
      </c>
      <c r="N550" s="703" t="s">
        <v>5207</v>
      </c>
      <c r="O550" s="703" t="s">
        <v>15</v>
      </c>
      <c r="P550" s="703" t="s">
        <v>16</v>
      </c>
      <c r="Q550" s="703" t="s">
        <v>35</v>
      </c>
      <c r="R550" s="703" t="s">
        <v>117</v>
      </c>
      <c r="S550" s="703" t="s">
        <v>1721</v>
      </c>
      <c r="T550" s="703"/>
      <c r="U550" s="703"/>
      <c r="V550" s="703" t="s">
        <v>4164</v>
      </c>
      <c r="W550" s="703" t="s">
        <v>323</v>
      </c>
      <c r="X550" s="703" t="s">
        <v>1722</v>
      </c>
      <c r="Y550" s="704">
        <v>43636</v>
      </c>
      <c r="Z550" s="703"/>
      <c r="AA550" s="703" t="s">
        <v>4646</v>
      </c>
      <c r="AB550" s="703" t="s">
        <v>4159</v>
      </c>
      <c r="AC550" s="703"/>
      <c r="AD550" s="703" t="s">
        <v>9442</v>
      </c>
      <c r="AE550" s="703" t="s">
        <v>9443</v>
      </c>
      <c r="AF550" s="712">
        <v>44367</v>
      </c>
      <c r="AG550" s="703"/>
      <c r="AH550" s="703"/>
      <c r="AI550" s="705">
        <v>45435</v>
      </c>
      <c r="AJ550" s="703" t="s">
        <v>8675</v>
      </c>
      <c r="AK550" s="703"/>
      <c r="AL550" s="703"/>
      <c r="AM550" s="703"/>
      <c r="AN550" s="703"/>
      <c r="AO550" s="703"/>
      <c r="AP550" s="703"/>
      <c r="AQ550" s="703"/>
      <c r="AR550" s="703" t="s">
        <v>2317</v>
      </c>
      <c r="AS550" s="703">
        <v>2024</v>
      </c>
      <c r="AT550" s="706">
        <v>45436</v>
      </c>
      <c r="AU550" s="703" t="s">
        <v>2323</v>
      </c>
      <c r="AV550" s="707"/>
      <c r="AW550" s="713"/>
      <c r="AX550" s="709"/>
      <c r="AY550" s="714"/>
      <c r="AZ550" s="730"/>
      <c r="BA550" s="730"/>
      <c r="BB550" s="714"/>
      <c r="BC550" s="730"/>
      <c r="BD550" s="713"/>
      <c r="BE550" s="709"/>
      <c r="BF550" s="710"/>
      <c r="BG550" s="710">
        <f t="shared" si="12"/>
        <v>0</v>
      </c>
      <c r="BH550" s="710">
        <f t="shared" si="13"/>
        <v>0</v>
      </c>
      <c r="BI550" s="710">
        <f t="shared" si="14"/>
        <v>0</v>
      </c>
      <c r="BJ550" s="710">
        <f t="shared" si="15"/>
        <v>0</v>
      </c>
      <c r="BK550" s="709" t="b">
        <f t="shared" si="16"/>
        <v>0</v>
      </c>
    </row>
    <row r="551" spans="1:63" ht="15.75" customHeight="1">
      <c r="A551" s="174" t="s">
        <v>10</v>
      </c>
      <c r="B551" s="63" t="s">
        <v>11</v>
      </c>
      <c r="C551" s="63" t="s">
        <v>378</v>
      </c>
      <c r="D551" s="63" t="s">
        <v>374</v>
      </c>
      <c r="E551" s="63" t="s">
        <v>3756</v>
      </c>
      <c r="F551" s="63"/>
      <c r="G551" s="63" t="s">
        <v>685</v>
      </c>
      <c r="H551" s="63"/>
      <c r="I551" s="63"/>
      <c r="J551" s="63" t="s">
        <v>3758</v>
      </c>
      <c r="K551" s="63"/>
      <c r="L551" s="63"/>
      <c r="M551" s="63" t="s">
        <v>1720</v>
      </c>
      <c r="N551" s="63" t="s">
        <v>5207</v>
      </c>
      <c r="O551" s="63" t="s">
        <v>15</v>
      </c>
      <c r="P551" s="63" t="s">
        <v>16</v>
      </c>
      <c r="Q551" s="63" t="s">
        <v>35</v>
      </c>
      <c r="R551" s="63" t="s">
        <v>2230</v>
      </c>
      <c r="S551" s="63" t="s">
        <v>9389</v>
      </c>
      <c r="T551" s="63"/>
      <c r="U551" s="63"/>
      <c r="V551" s="63" t="s">
        <v>4164</v>
      </c>
      <c r="W551" s="63" t="s">
        <v>1321</v>
      </c>
      <c r="X551" s="63" t="s">
        <v>1723</v>
      </c>
      <c r="Y551" s="429">
        <v>43636</v>
      </c>
      <c r="Z551" s="63"/>
      <c r="AA551" s="63" t="s">
        <v>4158</v>
      </c>
      <c r="AB551" s="63" t="s">
        <v>4159</v>
      </c>
      <c r="AC551" s="63"/>
      <c r="AD551" s="63" t="s">
        <v>9444</v>
      </c>
      <c r="AE551" s="63" t="s">
        <v>9445</v>
      </c>
      <c r="AF551" s="436">
        <v>44382</v>
      </c>
      <c r="AG551" s="174"/>
      <c r="AH551" s="174"/>
      <c r="AI551" s="174"/>
      <c r="AJ551" s="174"/>
      <c r="AK551" s="174"/>
      <c r="AL551" s="174"/>
      <c r="AM551" s="174"/>
      <c r="AN551" s="174"/>
      <c r="AO551" s="174"/>
      <c r="AP551" s="174"/>
      <c r="AQ551" s="174"/>
      <c r="AR551" s="174"/>
      <c r="AS551" s="174"/>
      <c r="AT551" s="415"/>
      <c r="AU551" s="174"/>
      <c r="AV551" s="437"/>
      <c r="AW551" s="424"/>
      <c r="AX551" s="462"/>
      <c r="AY551" s="422"/>
      <c r="AZ551" s="530"/>
      <c r="BA551" s="530"/>
      <c r="BB551" s="422"/>
      <c r="BC551" s="530"/>
      <c r="BD551" s="424"/>
      <c r="BE551" s="462"/>
      <c r="BF551" s="426"/>
      <c r="BG551" s="426">
        <f t="shared" si="12"/>
        <v>0</v>
      </c>
      <c r="BH551" s="426">
        <f t="shared" si="13"/>
        <v>0</v>
      </c>
      <c r="BI551" s="426">
        <f t="shared" si="14"/>
        <v>0</v>
      </c>
      <c r="BJ551" s="426">
        <f t="shared" si="15"/>
        <v>0</v>
      </c>
      <c r="BK551" s="425" t="b">
        <f t="shared" si="16"/>
        <v>0</v>
      </c>
    </row>
    <row r="552" spans="1:63" ht="15.75" customHeight="1">
      <c r="A552" s="703" t="s">
        <v>10</v>
      </c>
      <c r="B552" s="703" t="s">
        <v>11</v>
      </c>
      <c r="C552" s="703" t="s">
        <v>378</v>
      </c>
      <c r="D552" s="703" t="s">
        <v>374</v>
      </c>
      <c r="E552" s="703" t="s">
        <v>3756</v>
      </c>
      <c r="F552" s="703"/>
      <c r="G552" s="703" t="s">
        <v>685</v>
      </c>
      <c r="H552" s="703"/>
      <c r="I552" s="703"/>
      <c r="J552" s="703" t="s">
        <v>3758</v>
      </c>
      <c r="K552" s="703"/>
      <c r="L552" s="703"/>
      <c r="M552" s="703" t="s">
        <v>1720</v>
      </c>
      <c r="N552" s="703" t="s">
        <v>5207</v>
      </c>
      <c r="O552" s="703" t="s">
        <v>15</v>
      </c>
      <c r="P552" s="703" t="s">
        <v>16</v>
      </c>
      <c r="Q552" s="703" t="s">
        <v>35</v>
      </c>
      <c r="R552" s="703" t="s">
        <v>2230</v>
      </c>
      <c r="S552" s="703" t="s">
        <v>8938</v>
      </c>
      <c r="T552" s="703"/>
      <c r="U552" s="703"/>
      <c r="V552" s="703" t="s">
        <v>4164</v>
      </c>
      <c r="W552" s="703" t="s">
        <v>1724</v>
      </c>
      <c r="X552" s="703" t="s">
        <v>1725</v>
      </c>
      <c r="Y552" s="704">
        <v>45014</v>
      </c>
      <c r="Z552" s="705">
        <v>46842</v>
      </c>
      <c r="AA552" s="703" t="s">
        <v>4158</v>
      </c>
      <c r="AB552" s="703" t="s">
        <v>4159</v>
      </c>
      <c r="AC552" s="703"/>
      <c r="AD552" s="703" t="s">
        <v>4283</v>
      </c>
      <c r="AE552" s="703" t="s">
        <v>4283</v>
      </c>
      <c r="AF552" s="703" t="s">
        <v>4283</v>
      </c>
      <c r="AG552" s="703"/>
      <c r="AH552" s="703"/>
      <c r="AI552" s="705">
        <v>45435</v>
      </c>
      <c r="AJ552" s="703" t="s">
        <v>2286</v>
      </c>
      <c r="AK552" s="703"/>
      <c r="AL552" s="703"/>
      <c r="AM552" s="703"/>
      <c r="AN552" s="703"/>
      <c r="AO552" s="703"/>
      <c r="AP552" s="703"/>
      <c r="AQ552" s="703"/>
      <c r="AR552" s="703" t="s">
        <v>2317</v>
      </c>
      <c r="AS552" s="703">
        <v>2024</v>
      </c>
      <c r="AT552" s="706">
        <v>45436</v>
      </c>
      <c r="AU552" s="703" t="s">
        <v>2323</v>
      </c>
      <c r="AV552" s="707"/>
      <c r="AW552" s="713"/>
      <c r="AX552" s="709"/>
      <c r="AY552" s="714"/>
      <c r="AZ552" s="730"/>
      <c r="BA552" s="730"/>
      <c r="BB552" s="714"/>
      <c r="BC552" s="730"/>
      <c r="BD552" s="713"/>
      <c r="BE552" s="709"/>
      <c r="BF552" s="704">
        <v>43279</v>
      </c>
      <c r="BG552" s="710">
        <f t="shared" si="12"/>
        <v>0</v>
      </c>
      <c r="BH552" s="710">
        <f t="shared" si="13"/>
        <v>0</v>
      </c>
      <c r="BI552" s="710">
        <f t="shared" si="14"/>
        <v>0</v>
      </c>
      <c r="BJ552" s="710">
        <f t="shared" si="15"/>
        <v>0</v>
      </c>
      <c r="BK552" s="709" t="b">
        <f t="shared" si="16"/>
        <v>0</v>
      </c>
    </row>
    <row r="553" spans="1:63" ht="15.75" customHeight="1">
      <c r="A553" s="703" t="s">
        <v>10</v>
      </c>
      <c r="B553" s="703" t="s">
        <v>11</v>
      </c>
      <c r="C553" s="703" t="s">
        <v>378</v>
      </c>
      <c r="D553" s="703" t="s">
        <v>8958</v>
      </c>
      <c r="E553" s="703" t="s">
        <v>28</v>
      </c>
      <c r="F553" s="703"/>
      <c r="G553" s="703" t="s">
        <v>685</v>
      </c>
      <c r="H553" s="703"/>
      <c r="I553" s="703"/>
      <c r="J553" s="703" t="s">
        <v>3758</v>
      </c>
      <c r="K553" s="703"/>
      <c r="L553" s="703"/>
      <c r="M553" s="703" t="s">
        <v>1720</v>
      </c>
      <c r="N553" s="703"/>
      <c r="O553" s="703" t="s">
        <v>15</v>
      </c>
      <c r="P553" s="703" t="s">
        <v>16</v>
      </c>
      <c r="Q553" s="703" t="s">
        <v>35</v>
      </c>
      <c r="R553" s="703" t="s">
        <v>117</v>
      </c>
      <c r="S553" s="703" t="s">
        <v>315</v>
      </c>
      <c r="T553" s="703"/>
      <c r="U553" s="703"/>
      <c r="V553" s="703" t="s">
        <v>4164</v>
      </c>
      <c r="W553" s="703" t="s">
        <v>235</v>
      </c>
      <c r="X553" s="703" t="s">
        <v>1726</v>
      </c>
      <c r="Y553" s="704">
        <v>43591</v>
      </c>
      <c r="Z553" s="703"/>
      <c r="AA553" s="731" t="s">
        <v>4646</v>
      </c>
      <c r="AB553" s="703" t="s">
        <v>4159</v>
      </c>
      <c r="AC553" s="703"/>
      <c r="AD553" s="703" t="s">
        <v>6713</v>
      </c>
      <c r="AE553" s="703" t="s">
        <v>9446</v>
      </c>
      <c r="AF553" s="712">
        <v>44451</v>
      </c>
      <c r="AG553" s="703"/>
      <c r="AH553" s="703"/>
      <c r="AI553" s="705">
        <v>45041</v>
      </c>
      <c r="AJ553" s="703" t="s">
        <v>8675</v>
      </c>
      <c r="AK553" s="703"/>
      <c r="AL553" s="703"/>
      <c r="AM553" s="703"/>
      <c r="AN553" s="703"/>
      <c r="AO553" s="703"/>
      <c r="AP553" s="703"/>
      <c r="AQ553" s="703"/>
      <c r="AR553" s="703" t="s">
        <v>2319</v>
      </c>
      <c r="AS553" s="703">
        <v>2023</v>
      </c>
      <c r="AT553" s="706">
        <v>45107</v>
      </c>
      <c r="AU553" s="703" t="s">
        <v>2323</v>
      </c>
      <c r="AV553" s="707" t="s">
        <v>8934</v>
      </c>
      <c r="AW553" s="708"/>
      <c r="AX553" s="709"/>
      <c r="AY553" s="422"/>
      <c r="AZ553" s="730"/>
      <c r="BA553" s="730"/>
      <c r="BB553" s="422"/>
      <c r="BC553" s="730"/>
      <c r="BD553" s="708"/>
      <c r="BE553" s="709"/>
      <c r="BF553" s="710"/>
      <c r="BG553" s="710">
        <f t="shared" si="12"/>
        <v>0</v>
      </c>
      <c r="BH553" s="710">
        <f t="shared" si="13"/>
        <v>0</v>
      </c>
      <c r="BI553" s="710">
        <f t="shared" si="14"/>
        <v>0</v>
      </c>
      <c r="BJ553" s="710">
        <f t="shared" si="15"/>
        <v>0</v>
      </c>
      <c r="BK553" s="709" t="b">
        <f t="shared" si="16"/>
        <v>0</v>
      </c>
    </row>
    <row r="554" spans="1:63" ht="15.75" customHeight="1">
      <c r="A554" s="703" t="s">
        <v>10</v>
      </c>
      <c r="B554" s="703" t="s">
        <v>11</v>
      </c>
      <c r="C554" s="703" t="s">
        <v>378</v>
      </c>
      <c r="D554" s="703" t="s">
        <v>8958</v>
      </c>
      <c r="E554" s="703" t="s">
        <v>28</v>
      </c>
      <c r="F554" s="703"/>
      <c r="G554" s="703" t="s">
        <v>685</v>
      </c>
      <c r="H554" s="703"/>
      <c r="I554" s="703"/>
      <c r="J554" s="703" t="s">
        <v>3758</v>
      </c>
      <c r="K554" s="703"/>
      <c r="L554" s="703"/>
      <c r="M554" s="703" t="s">
        <v>1720</v>
      </c>
      <c r="N554" s="703"/>
      <c r="O554" s="703" t="s">
        <v>15</v>
      </c>
      <c r="P554" s="703" t="s">
        <v>16</v>
      </c>
      <c r="Q554" s="703" t="s">
        <v>35</v>
      </c>
      <c r="R554" s="703" t="s">
        <v>8666</v>
      </c>
      <c r="S554" s="703" t="s">
        <v>1362</v>
      </c>
      <c r="T554" s="703"/>
      <c r="U554" s="703"/>
      <c r="V554" s="703" t="s">
        <v>4164</v>
      </c>
      <c r="W554" s="703" t="s">
        <v>37</v>
      </c>
      <c r="X554" s="703" t="s">
        <v>1727</v>
      </c>
      <c r="Y554" s="704">
        <v>43591</v>
      </c>
      <c r="Z554" s="703"/>
      <c r="AA554" s="731" t="s">
        <v>4646</v>
      </c>
      <c r="AB554" s="703" t="s">
        <v>4159</v>
      </c>
      <c r="AC554" s="703"/>
      <c r="AD554" s="703" t="s">
        <v>9447</v>
      </c>
      <c r="AE554" s="703" t="s">
        <v>9448</v>
      </c>
      <c r="AF554" s="712">
        <v>44084</v>
      </c>
      <c r="AG554" s="703"/>
      <c r="AH554" s="703"/>
      <c r="AI554" s="705">
        <v>45041</v>
      </c>
      <c r="AJ554" s="703" t="s">
        <v>8675</v>
      </c>
      <c r="AK554" s="703"/>
      <c r="AL554" s="703"/>
      <c r="AM554" s="703"/>
      <c r="AN554" s="703"/>
      <c r="AO554" s="703"/>
      <c r="AP554" s="703"/>
      <c r="AQ554" s="703"/>
      <c r="AR554" s="703" t="s">
        <v>2319</v>
      </c>
      <c r="AS554" s="703">
        <v>2023</v>
      </c>
      <c r="AT554" s="706">
        <v>45107</v>
      </c>
      <c r="AU554" s="703" t="s">
        <v>2323</v>
      </c>
      <c r="AV554" s="707" t="s">
        <v>8934</v>
      </c>
      <c r="AW554" s="708"/>
      <c r="AX554" s="709"/>
      <c r="AY554" s="422"/>
      <c r="AZ554" s="730"/>
      <c r="BA554" s="730"/>
      <c r="BB554" s="422"/>
      <c r="BC554" s="730"/>
      <c r="BD554" s="708"/>
      <c r="BE554" s="709"/>
      <c r="BF554" s="710"/>
      <c r="BG554" s="710">
        <f t="shared" si="12"/>
        <v>0</v>
      </c>
      <c r="BH554" s="710">
        <f t="shared" si="13"/>
        <v>0</v>
      </c>
      <c r="BI554" s="710">
        <f t="shared" si="14"/>
        <v>0</v>
      </c>
      <c r="BJ554" s="710">
        <f t="shared" si="15"/>
        <v>0</v>
      </c>
      <c r="BK554" s="709" t="b">
        <f t="shared" si="16"/>
        <v>0</v>
      </c>
    </row>
    <row r="555" spans="1:63" ht="15.75" customHeight="1">
      <c r="A555" s="703" t="s">
        <v>10</v>
      </c>
      <c r="B555" s="703" t="s">
        <v>11</v>
      </c>
      <c r="C555" s="703" t="s">
        <v>378</v>
      </c>
      <c r="D555" s="703" t="s">
        <v>374</v>
      </c>
      <c r="E555" s="703" t="s">
        <v>3756</v>
      </c>
      <c r="F555" s="703"/>
      <c r="G555" s="703" t="s">
        <v>685</v>
      </c>
      <c r="H555" s="703"/>
      <c r="I555" s="703"/>
      <c r="J555" s="703" t="s">
        <v>3758</v>
      </c>
      <c r="K555" s="703"/>
      <c r="L555" s="703"/>
      <c r="M555" s="703" t="s">
        <v>1720</v>
      </c>
      <c r="N555" s="703"/>
      <c r="O555" s="703" t="s">
        <v>15</v>
      </c>
      <c r="P555" s="703" t="s">
        <v>16</v>
      </c>
      <c r="Q555" s="703" t="s">
        <v>35</v>
      </c>
      <c r="R555" s="703" t="s">
        <v>2230</v>
      </c>
      <c r="S555" s="703" t="s">
        <v>8944</v>
      </c>
      <c r="T555" s="703"/>
      <c r="U555" s="703"/>
      <c r="V555" s="703" t="s">
        <v>4164</v>
      </c>
      <c r="W555" s="703" t="s">
        <v>1094</v>
      </c>
      <c r="X555" s="703" t="s">
        <v>1728</v>
      </c>
      <c r="Y555" s="704">
        <v>45014</v>
      </c>
      <c r="Z555" s="705">
        <v>46842</v>
      </c>
      <c r="AA555" s="703" t="s">
        <v>4158</v>
      </c>
      <c r="AB555" s="703" t="s">
        <v>4159</v>
      </c>
      <c r="AC555" s="703"/>
      <c r="AD555" s="703" t="s">
        <v>4283</v>
      </c>
      <c r="AE555" s="703" t="s">
        <v>4283</v>
      </c>
      <c r="AF555" s="703" t="s">
        <v>4283</v>
      </c>
      <c r="AG555" s="703"/>
      <c r="AH555" s="703"/>
      <c r="AI555" s="705">
        <v>45120</v>
      </c>
      <c r="AJ555" s="703" t="s">
        <v>2291</v>
      </c>
      <c r="AK555" s="703"/>
      <c r="AL555" s="703"/>
      <c r="AM555" s="703"/>
      <c r="AN555" s="703"/>
      <c r="AO555" s="703"/>
      <c r="AP555" s="703"/>
      <c r="AQ555" s="703"/>
      <c r="AR555" s="703" t="s">
        <v>2335</v>
      </c>
      <c r="AS555" s="703">
        <v>2023</v>
      </c>
      <c r="AT555" s="706">
        <v>45289</v>
      </c>
      <c r="AU555" s="703" t="s">
        <v>2323</v>
      </c>
      <c r="AV555" s="707"/>
      <c r="AW555" s="708"/>
      <c r="AX555" s="709"/>
      <c r="AY555" s="422"/>
      <c r="AZ555" s="730"/>
      <c r="BA555" s="730"/>
      <c r="BB555" s="422"/>
      <c r="BC555" s="730"/>
      <c r="BD555" s="708"/>
      <c r="BE555" s="709"/>
      <c r="BF555" s="704">
        <v>43279</v>
      </c>
      <c r="BG555" s="710">
        <f t="shared" si="12"/>
        <v>0</v>
      </c>
      <c r="BH555" s="710">
        <f t="shared" si="13"/>
        <v>0</v>
      </c>
      <c r="BI555" s="710">
        <f t="shared" si="14"/>
        <v>0</v>
      </c>
      <c r="BJ555" s="710">
        <f t="shared" si="15"/>
        <v>0</v>
      </c>
      <c r="BK555" s="709" t="b">
        <f t="shared" si="16"/>
        <v>0</v>
      </c>
    </row>
    <row r="556" spans="1:63" ht="15.75" customHeight="1">
      <c r="A556" s="703" t="s">
        <v>10</v>
      </c>
      <c r="B556" s="703" t="s">
        <v>11</v>
      </c>
      <c r="C556" s="703" t="s">
        <v>378</v>
      </c>
      <c r="D556" s="703" t="s">
        <v>8958</v>
      </c>
      <c r="E556" s="703" t="s">
        <v>28</v>
      </c>
      <c r="F556" s="703"/>
      <c r="G556" s="703" t="s">
        <v>685</v>
      </c>
      <c r="H556" s="703"/>
      <c r="I556" s="703"/>
      <c r="J556" s="703" t="s">
        <v>3758</v>
      </c>
      <c r="K556" s="703"/>
      <c r="L556" s="703"/>
      <c r="M556" s="703" t="s">
        <v>1720</v>
      </c>
      <c r="N556" s="703"/>
      <c r="O556" s="703" t="s">
        <v>15</v>
      </c>
      <c r="P556" s="703" t="s">
        <v>16</v>
      </c>
      <c r="Q556" s="703" t="s">
        <v>35</v>
      </c>
      <c r="R556" s="703" t="s">
        <v>2230</v>
      </c>
      <c r="S556" s="703" t="s">
        <v>9279</v>
      </c>
      <c r="T556" s="703"/>
      <c r="U556" s="703"/>
      <c r="V556" s="703" t="s">
        <v>4164</v>
      </c>
      <c r="W556" s="703" t="s">
        <v>1534</v>
      </c>
      <c r="X556" s="703" t="s">
        <v>1729</v>
      </c>
      <c r="Y556" s="704">
        <v>43280</v>
      </c>
      <c r="Z556" s="703"/>
      <c r="AA556" s="703" t="s">
        <v>4158</v>
      </c>
      <c r="AB556" s="703" t="s">
        <v>4159</v>
      </c>
      <c r="AC556" s="703"/>
      <c r="AD556" s="703" t="s">
        <v>9449</v>
      </c>
      <c r="AE556" s="703">
        <v>171709731200135</v>
      </c>
      <c r="AF556" s="712">
        <v>44645</v>
      </c>
      <c r="AG556" s="703"/>
      <c r="AH556" s="703"/>
      <c r="AI556" s="705">
        <v>45041</v>
      </c>
      <c r="AJ556" s="703" t="s">
        <v>2286</v>
      </c>
      <c r="AK556" s="703"/>
      <c r="AL556" s="703"/>
      <c r="AM556" s="703"/>
      <c r="AN556" s="703"/>
      <c r="AO556" s="703"/>
      <c r="AP556" s="703"/>
      <c r="AQ556" s="703"/>
      <c r="AR556" s="703" t="s">
        <v>2319</v>
      </c>
      <c r="AS556" s="703">
        <v>2023</v>
      </c>
      <c r="AT556" s="706">
        <v>45107</v>
      </c>
      <c r="AU556" s="703" t="s">
        <v>2323</v>
      </c>
      <c r="AV556" s="707"/>
      <c r="AW556" s="708"/>
      <c r="AX556" s="709"/>
      <c r="AY556" s="422"/>
      <c r="AZ556" s="730"/>
      <c r="BA556" s="730"/>
      <c r="BB556" s="422"/>
      <c r="BC556" s="730"/>
      <c r="BD556" s="708"/>
      <c r="BE556" s="709"/>
      <c r="BF556" s="710"/>
      <c r="BG556" s="710">
        <f t="shared" si="12"/>
        <v>0</v>
      </c>
      <c r="BH556" s="710">
        <f t="shared" si="13"/>
        <v>0</v>
      </c>
      <c r="BI556" s="710">
        <f t="shared" si="14"/>
        <v>0</v>
      </c>
      <c r="BJ556" s="710">
        <f t="shared" si="15"/>
        <v>0</v>
      </c>
      <c r="BK556" s="709" t="b">
        <f t="shared" si="16"/>
        <v>0</v>
      </c>
    </row>
    <row r="557" spans="1:63" ht="15.75" customHeight="1">
      <c r="A557" s="174" t="s">
        <v>10</v>
      </c>
      <c r="B557" s="63" t="s">
        <v>11</v>
      </c>
      <c r="C557" s="63" t="s">
        <v>146</v>
      </c>
      <c r="D557" s="63" t="s">
        <v>656</v>
      </c>
      <c r="E557" s="63" t="s">
        <v>28</v>
      </c>
      <c r="F557" s="63"/>
      <c r="G557" s="63" t="s">
        <v>1973</v>
      </c>
      <c r="H557" s="63"/>
      <c r="I557" s="63"/>
      <c r="J557" s="63" t="s">
        <v>1974</v>
      </c>
      <c r="K557" s="63"/>
      <c r="L557" s="63"/>
      <c r="M557" s="63" t="s">
        <v>5776</v>
      </c>
      <c r="N557" s="63" t="s">
        <v>5777</v>
      </c>
      <c r="O557" s="63" t="s">
        <v>15</v>
      </c>
      <c r="P557" s="63" t="s">
        <v>16</v>
      </c>
      <c r="Q557" s="63" t="s">
        <v>35</v>
      </c>
      <c r="R557" s="63" t="s">
        <v>8666</v>
      </c>
      <c r="S557" s="63" t="s">
        <v>39</v>
      </c>
      <c r="T557" s="63"/>
      <c r="U557" s="63"/>
      <c r="V557" s="63" t="s">
        <v>4164</v>
      </c>
      <c r="W557" s="63" t="s">
        <v>253</v>
      </c>
      <c r="X557" s="63" t="s">
        <v>1975</v>
      </c>
      <c r="Y557" s="429">
        <v>45017</v>
      </c>
      <c r="Z557" s="430">
        <v>46845</v>
      </c>
      <c r="AA557" s="63" t="s">
        <v>4158</v>
      </c>
      <c r="AB557" s="63" t="s">
        <v>4159</v>
      </c>
      <c r="AC557" s="63"/>
      <c r="AD557" s="63" t="s">
        <v>5778</v>
      </c>
      <c r="AE557" s="63" t="s">
        <v>5779</v>
      </c>
      <c r="AF557" s="63" t="s">
        <v>5780</v>
      </c>
      <c r="AG557" s="174"/>
      <c r="AH557" s="174"/>
      <c r="AI557" s="174"/>
      <c r="AJ557" s="174"/>
      <c r="AK557" s="174"/>
      <c r="AL557" s="174"/>
      <c r="AM557" s="174"/>
      <c r="AN557" s="174"/>
      <c r="AO557" s="174"/>
      <c r="AP557" s="174"/>
      <c r="AQ557" s="174"/>
      <c r="AR557" s="174" t="s">
        <v>2315</v>
      </c>
      <c r="AS557" s="174">
        <v>2023</v>
      </c>
      <c r="AT557" s="415">
        <v>45030</v>
      </c>
      <c r="AU557" s="174" t="s">
        <v>1351</v>
      </c>
      <c r="AV557" s="419" t="s">
        <v>9450</v>
      </c>
      <c r="AW557" s="424"/>
      <c r="AX557" s="462"/>
      <c r="AY557" s="422"/>
      <c r="AZ557" s="530"/>
      <c r="BA557" s="530"/>
      <c r="BB557" s="422"/>
      <c r="BC557" s="530"/>
      <c r="BD557" s="424"/>
      <c r="BE557" s="462"/>
      <c r="BF557" s="429">
        <v>44159</v>
      </c>
      <c r="BG557" s="426">
        <f t="shared" si="12"/>
        <v>0</v>
      </c>
      <c r="BH557" s="426">
        <f t="shared" si="13"/>
        <v>0</v>
      </c>
      <c r="BI557" s="426">
        <f t="shared" si="14"/>
        <v>0</v>
      </c>
      <c r="BJ557" s="426">
        <f t="shared" si="15"/>
        <v>0</v>
      </c>
      <c r="BK557" s="425" t="b">
        <f t="shared" si="16"/>
        <v>0</v>
      </c>
    </row>
    <row r="558" spans="1:63" ht="15.75" customHeight="1">
      <c r="A558" s="174" t="s">
        <v>10</v>
      </c>
      <c r="B558" s="63" t="s">
        <v>11</v>
      </c>
      <c r="C558" s="63" t="s">
        <v>146</v>
      </c>
      <c r="D558" s="63" t="s">
        <v>656</v>
      </c>
      <c r="E558" s="63" t="s">
        <v>28</v>
      </c>
      <c r="F558" s="63"/>
      <c r="G558" s="63" t="s">
        <v>1973</v>
      </c>
      <c r="H558" s="63"/>
      <c r="I558" s="63"/>
      <c r="J558" s="63" t="s">
        <v>1974</v>
      </c>
      <c r="K558" s="63"/>
      <c r="L558" s="63"/>
      <c r="M558" s="63" t="s">
        <v>5776</v>
      </c>
      <c r="N558" s="63" t="s">
        <v>5777</v>
      </c>
      <c r="O558" s="63" t="s">
        <v>15</v>
      </c>
      <c r="P558" s="63" t="s">
        <v>16</v>
      </c>
      <c r="Q558" s="63" t="s">
        <v>35</v>
      </c>
      <c r="R558" s="63" t="s">
        <v>84</v>
      </c>
      <c r="S558" s="63" t="s">
        <v>1778</v>
      </c>
      <c r="T558" s="63"/>
      <c r="U558" s="63"/>
      <c r="V558" s="63" t="s">
        <v>4164</v>
      </c>
      <c r="W558" s="63" t="s">
        <v>94</v>
      </c>
      <c r="X558" s="63" t="s">
        <v>1976</v>
      </c>
      <c r="Y558" s="429">
        <v>45005</v>
      </c>
      <c r="Z558" s="430">
        <v>46833</v>
      </c>
      <c r="AA558" s="63" t="s">
        <v>4158</v>
      </c>
      <c r="AB558" s="63" t="s">
        <v>4159</v>
      </c>
      <c r="AC558" s="63"/>
      <c r="AD558" s="63" t="s">
        <v>5781</v>
      </c>
      <c r="AE558" s="63" t="s">
        <v>5782</v>
      </c>
      <c r="AF558" s="435">
        <v>45411</v>
      </c>
      <c r="AG558" s="174"/>
      <c r="AH558" s="174"/>
      <c r="AI558" s="174"/>
      <c r="AJ558" s="174"/>
      <c r="AK558" s="174"/>
      <c r="AL558" s="174"/>
      <c r="AM558" s="174"/>
      <c r="AN558" s="174"/>
      <c r="AO558" s="174"/>
      <c r="AP558" s="174"/>
      <c r="AQ558" s="174"/>
      <c r="AR558" s="174" t="s">
        <v>2312</v>
      </c>
      <c r="AS558" s="174">
        <v>2023</v>
      </c>
      <c r="AT558" s="415">
        <v>45014</v>
      </c>
      <c r="AU558" s="174" t="s">
        <v>1351</v>
      </c>
      <c r="AV558" s="419" t="s">
        <v>9451</v>
      </c>
      <c r="AW558" s="424"/>
      <c r="AX558" s="462"/>
      <c r="AY558" s="422"/>
      <c r="AZ558" s="530"/>
      <c r="BA558" s="530"/>
      <c r="BB558" s="422"/>
      <c r="BC558" s="530"/>
      <c r="BD558" s="424"/>
      <c r="BE558" s="462"/>
      <c r="BF558" s="429">
        <v>44159</v>
      </c>
      <c r="BG558" s="426">
        <f t="shared" si="12"/>
        <v>0</v>
      </c>
      <c r="BH558" s="426">
        <f t="shared" si="13"/>
        <v>0</v>
      </c>
      <c r="BI558" s="426">
        <f t="shared" si="14"/>
        <v>0</v>
      </c>
      <c r="BJ558" s="426">
        <f t="shared" si="15"/>
        <v>0</v>
      </c>
      <c r="BK558" s="425" t="b">
        <f t="shared" si="16"/>
        <v>0</v>
      </c>
    </row>
    <row r="559" spans="1:63" ht="15.75" customHeight="1">
      <c r="A559" s="174" t="s">
        <v>10</v>
      </c>
      <c r="B559" s="63" t="s">
        <v>11</v>
      </c>
      <c r="C559" s="63" t="s">
        <v>146</v>
      </c>
      <c r="D559" s="63" t="s">
        <v>656</v>
      </c>
      <c r="E559" s="63" t="s">
        <v>28</v>
      </c>
      <c r="F559" s="63"/>
      <c r="G559" s="63" t="s">
        <v>1973</v>
      </c>
      <c r="H559" s="63"/>
      <c r="I559" s="63"/>
      <c r="J559" s="63" t="s">
        <v>1974</v>
      </c>
      <c r="K559" s="63"/>
      <c r="L559" s="63"/>
      <c r="M559" s="63" t="s">
        <v>5776</v>
      </c>
      <c r="N559" s="63" t="s">
        <v>5777</v>
      </c>
      <c r="O559" s="63" t="s">
        <v>15</v>
      </c>
      <c r="P559" s="63" t="s">
        <v>16</v>
      </c>
      <c r="Q559" s="63" t="s">
        <v>35</v>
      </c>
      <c r="R559" s="63" t="s">
        <v>84</v>
      </c>
      <c r="S559" s="63" t="s">
        <v>550</v>
      </c>
      <c r="T559" s="63"/>
      <c r="U559" s="63"/>
      <c r="V559" s="63" t="s">
        <v>4164</v>
      </c>
      <c r="W559" s="63" t="s">
        <v>94</v>
      </c>
      <c r="X559" s="63" t="s">
        <v>1977</v>
      </c>
      <c r="Y559" s="429">
        <v>45005</v>
      </c>
      <c r="Z559" s="430">
        <v>46833</v>
      </c>
      <c r="AA559" s="63" t="s">
        <v>4158</v>
      </c>
      <c r="AB559" s="63" t="s">
        <v>4159</v>
      </c>
      <c r="AC559" s="63"/>
      <c r="AD559" s="63" t="s">
        <v>5783</v>
      </c>
      <c r="AE559" s="63" t="s">
        <v>5784</v>
      </c>
      <c r="AF559" s="63" t="s">
        <v>5785</v>
      </c>
      <c r="AG559" s="174"/>
      <c r="AH559" s="174"/>
      <c r="AI559" s="174"/>
      <c r="AJ559" s="174"/>
      <c r="AK559" s="174"/>
      <c r="AL559" s="174"/>
      <c r="AM559" s="174"/>
      <c r="AN559" s="174"/>
      <c r="AO559" s="174"/>
      <c r="AP559" s="174"/>
      <c r="AQ559" s="174"/>
      <c r="AR559" s="174" t="s">
        <v>2312</v>
      </c>
      <c r="AS559" s="174">
        <v>2023</v>
      </c>
      <c r="AT559" s="415">
        <v>45014</v>
      </c>
      <c r="AU559" s="174" t="s">
        <v>1351</v>
      </c>
      <c r="AV559" s="419" t="s">
        <v>9452</v>
      </c>
      <c r="AW559" s="424"/>
      <c r="AX559" s="462"/>
      <c r="AY559" s="422"/>
      <c r="AZ559" s="530"/>
      <c r="BA559" s="530"/>
      <c r="BB559" s="422"/>
      <c r="BC559" s="530"/>
      <c r="BD559" s="424"/>
      <c r="BE559" s="462"/>
      <c r="BF559" s="429">
        <v>43900</v>
      </c>
      <c r="BG559" s="426">
        <f t="shared" si="12"/>
        <v>0</v>
      </c>
      <c r="BH559" s="426">
        <f t="shared" si="13"/>
        <v>0</v>
      </c>
      <c r="BI559" s="426">
        <f t="shared" si="14"/>
        <v>0</v>
      </c>
      <c r="BJ559" s="426">
        <f t="shared" si="15"/>
        <v>0</v>
      </c>
      <c r="BK559" s="425" t="b">
        <f t="shared" si="16"/>
        <v>0</v>
      </c>
    </row>
    <row r="560" spans="1:63" ht="15.75" customHeight="1">
      <c r="A560" s="174" t="s">
        <v>10</v>
      </c>
      <c r="B560" s="63" t="s">
        <v>11</v>
      </c>
      <c r="C560" s="63" t="s">
        <v>146</v>
      </c>
      <c r="D560" s="63" t="s">
        <v>656</v>
      </c>
      <c r="E560" s="63" t="s">
        <v>28</v>
      </c>
      <c r="F560" s="63"/>
      <c r="G560" s="63" t="s">
        <v>1973</v>
      </c>
      <c r="H560" s="63"/>
      <c r="I560" s="63"/>
      <c r="J560" s="63" t="s">
        <v>1974</v>
      </c>
      <c r="K560" s="63"/>
      <c r="L560" s="63"/>
      <c r="M560" s="63" t="s">
        <v>5776</v>
      </c>
      <c r="N560" s="63" t="s">
        <v>5777</v>
      </c>
      <c r="O560" s="63" t="s">
        <v>15</v>
      </c>
      <c r="P560" s="63" t="s">
        <v>16</v>
      </c>
      <c r="Q560" s="63" t="s">
        <v>35</v>
      </c>
      <c r="R560" s="63" t="s">
        <v>104</v>
      </c>
      <c r="S560" s="63" t="s">
        <v>105</v>
      </c>
      <c r="T560" s="63"/>
      <c r="U560" s="63"/>
      <c r="V560" s="63" t="s">
        <v>4164</v>
      </c>
      <c r="W560" s="63" t="s">
        <v>408</v>
      </c>
      <c r="X560" s="63" t="s">
        <v>1978</v>
      </c>
      <c r="Y560" s="429">
        <v>45017</v>
      </c>
      <c r="Z560" s="430">
        <v>46845</v>
      </c>
      <c r="AA560" s="63" t="s">
        <v>4158</v>
      </c>
      <c r="AB560" s="63" t="s">
        <v>4159</v>
      </c>
      <c r="AC560" s="63"/>
      <c r="AD560" s="63" t="s">
        <v>5786</v>
      </c>
      <c r="AE560" s="63" t="s">
        <v>5787</v>
      </c>
      <c r="AF560" s="63" t="s">
        <v>5788</v>
      </c>
      <c r="AG560" s="174"/>
      <c r="AH560" s="174"/>
      <c r="AI560" s="174"/>
      <c r="AJ560" s="174"/>
      <c r="AK560" s="174"/>
      <c r="AL560" s="174"/>
      <c r="AM560" s="174"/>
      <c r="AN560" s="174"/>
      <c r="AO560" s="174"/>
      <c r="AP560" s="174"/>
      <c r="AQ560" s="174"/>
      <c r="AR560" s="174" t="s">
        <v>2315</v>
      </c>
      <c r="AS560" s="174">
        <v>2023</v>
      </c>
      <c r="AT560" s="415">
        <v>45030</v>
      </c>
      <c r="AU560" s="174" t="s">
        <v>1351</v>
      </c>
      <c r="AV560" s="419" t="s">
        <v>9453</v>
      </c>
      <c r="AW560" s="424"/>
      <c r="AX560" s="462"/>
      <c r="AY560" s="422"/>
      <c r="AZ560" s="530"/>
      <c r="BA560" s="530"/>
      <c r="BB560" s="422"/>
      <c r="BC560" s="530"/>
      <c r="BD560" s="424"/>
      <c r="BE560" s="462"/>
      <c r="BF560" s="429">
        <v>43859</v>
      </c>
      <c r="BG560" s="426">
        <f t="shared" si="12"/>
        <v>0</v>
      </c>
      <c r="BH560" s="426">
        <f t="shared" si="13"/>
        <v>0</v>
      </c>
      <c r="BI560" s="426">
        <f t="shared" si="14"/>
        <v>0</v>
      </c>
      <c r="BJ560" s="426">
        <f t="shared" si="15"/>
        <v>0</v>
      </c>
      <c r="BK560" s="425" t="b">
        <f t="shared" si="16"/>
        <v>0</v>
      </c>
    </row>
    <row r="561" spans="1:63" ht="15.75" customHeight="1">
      <c r="A561" s="174" t="s">
        <v>10</v>
      </c>
      <c r="B561" s="63" t="s">
        <v>11</v>
      </c>
      <c r="C561" s="63" t="s">
        <v>146</v>
      </c>
      <c r="D561" s="63" t="s">
        <v>656</v>
      </c>
      <c r="E561" s="63" t="s">
        <v>28</v>
      </c>
      <c r="F561" s="63"/>
      <c r="G561" s="63" t="s">
        <v>1973</v>
      </c>
      <c r="H561" s="63"/>
      <c r="I561" s="63"/>
      <c r="J561" s="63" t="s">
        <v>1974</v>
      </c>
      <c r="K561" s="63"/>
      <c r="L561" s="63"/>
      <c r="M561" s="63" t="s">
        <v>5776</v>
      </c>
      <c r="N561" s="63" t="s">
        <v>5777</v>
      </c>
      <c r="O561" s="63" t="s">
        <v>15</v>
      </c>
      <c r="P561" s="63" t="s">
        <v>16</v>
      </c>
      <c r="Q561" s="63" t="s">
        <v>35</v>
      </c>
      <c r="R561" s="63" t="s">
        <v>84</v>
      </c>
      <c r="S561" s="63" t="s">
        <v>93</v>
      </c>
      <c r="T561" s="63"/>
      <c r="U561" s="63"/>
      <c r="V561" s="63" t="s">
        <v>4213</v>
      </c>
      <c r="W561" s="63" t="s">
        <v>94</v>
      </c>
      <c r="X561" s="63" t="s">
        <v>1979</v>
      </c>
      <c r="Y561" s="429">
        <v>45017</v>
      </c>
      <c r="Z561" s="430">
        <v>46845</v>
      </c>
      <c r="AA561" s="63" t="s">
        <v>4158</v>
      </c>
      <c r="AB561" s="63" t="s">
        <v>4159</v>
      </c>
      <c r="AC561" s="63"/>
      <c r="AD561" s="63" t="s">
        <v>5789</v>
      </c>
      <c r="AE561" s="63" t="s">
        <v>5790</v>
      </c>
      <c r="AF561" s="63" t="s">
        <v>5791</v>
      </c>
      <c r="AG561" s="174"/>
      <c r="AH561" s="174"/>
      <c r="AI561" s="174"/>
      <c r="AJ561" s="174"/>
      <c r="AK561" s="174"/>
      <c r="AL561" s="174"/>
      <c r="AM561" s="174"/>
      <c r="AN561" s="174"/>
      <c r="AO561" s="174"/>
      <c r="AP561" s="174"/>
      <c r="AQ561" s="174"/>
      <c r="AR561" s="174" t="s">
        <v>2315</v>
      </c>
      <c r="AS561" s="174">
        <v>2023</v>
      </c>
      <c r="AT561" s="415">
        <v>45030</v>
      </c>
      <c r="AU561" s="174" t="s">
        <v>1351</v>
      </c>
      <c r="AV561" s="419" t="s">
        <v>9454</v>
      </c>
      <c r="AW561" s="424"/>
      <c r="AX561" s="462"/>
      <c r="AY561" s="422"/>
      <c r="AZ561" s="530"/>
      <c r="BA561" s="530"/>
      <c r="BB561" s="422"/>
      <c r="BC561" s="530"/>
      <c r="BD561" s="424"/>
      <c r="BE561" s="462">
        <v>1</v>
      </c>
      <c r="BF561" s="429">
        <v>43732</v>
      </c>
      <c r="BG561" s="426">
        <f t="shared" si="12"/>
        <v>0</v>
      </c>
      <c r="BH561" s="426">
        <f t="shared" si="13"/>
        <v>0</v>
      </c>
      <c r="BI561" s="426">
        <f t="shared" si="14"/>
        <v>0</v>
      </c>
      <c r="BJ561" s="426">
        <f t="shared" si="15"/>
        <v>0</v>
      </c>
      <c r="BK561" s="425" t="b">
        <f t="shared" si="16"/>
        <v>0</v>
      </c>
    </row>
    <row r="562" spans="1:63" ht="15.75" customHeight="1">
      <c r="A562" s="174" t="s">
        <v>10</v>
      </c>
      <c r="B562" s="63" t="s">
        <v>11</v>
      </c>
      <c r="C562" s="63" t="s">
        <v>146</v>
      </c>
      <c r="D562" s="63" t="s">
        <v>656</v>
      </c>
      <c r="E562" s="63" t="s">
        <v>28</v>
      </c>
      <c r="F562" s="63"/>
      <c r="G562" s="63" t="s">
        <v>1973</v>
      </c>
      <c r="H562" s="63"/>
      <c r="I562" s="63"/>
      <c r="J562" s="63" t="s">
        <v>1974</v>
      </c>
      <c r="K562" s="63"/>
      <c r="L562" s="63"/>
      <c r="M562" s="63" t="s">
        <v>5776</v>
      </c>
      <c r="N562" s="63" t="s">
        <v>5777</v>
      </c>
      <c r="O562" s="63" t="s">
        <v>15</v>
      </c>
      <c r="P562" s="63" t="s">
        <v>16</v>
      </c>
      <c r="Q562" s="63" t="s">
        <v>35</v>
      </c>
      <c r="R562" s="63" t="s">
        <v>84</v>
      </c>
      <c r="S562" s="63" t="s">
        <v>268</v>
      </c>
      <c r="T562" s="63"/>
      <c r="U562" s="63"/>
      <c r="V562" s="63" t="s">
        <v>4164</v>
      </c>
      <c r="W562" s="63" t="s">
        <v>235</v>
      </c>
      <c r="X562" s="63" t="s">
        <v>1980</v>
      </c>
      <c r="Y562" s="429">
        <v>45017</v>
      </c>
      <c r="Z562" s="430">
        <v>46845</v>
      </c>
      <c r="AA562" s="63" t="s">
        <v>4158</v>
      </c>
      <c r="AB562" s="63" t="s">
        <v>4159</v>
      </c>
      <c r="AC562" s="63"/>
      <c r="AD562" s="63" t="s">
        <v>5781</v>
      </c>
      <c r="AE562" s="63" t="s">
        <v>5792</v>
      </c>
      <c r="AF562" s="430">
        <v>43669</v>
      </c>
      <c r="AG562" s="174"/>
      <c r="AH562" s="174"/>
      <c r="AI562" s="174"/>
      <c r="AJ562" s="174"/>
      <c r="AK562" s="174"/>
      <c r="AL562" s="174"/>
      <c r="AM562" s="174"/>
      <c r="AN562" s="174"/>
      <c r="AO562" s="174"/>
      <c r="AP562" s="174"/>
      <c r="AQ562" s="174"/>
      <c r="AR562" s="174" t="s">
        <v>2315</v>
      </c>
      <c r="AS562" s="174">
        <v>2023</v>
      </c>
      <c r="AT562" s="415">
        <v>45030</v>
      </c>
      <c r="AU562" s="174" t="s">
        <v>1351</v>
      </c>
      <c r="AV562" s="419" t="s">
        <v>9455</v>
      </c>
      <c r="AW562" s="424"/>
      <c r="AX562" s="462"/>
      <c r="AY562" s="422"/>
      <c r="AZ562" s="530"/>
      <c r="BA562" s="530"/>
      <c r="BB562" s="422"/>
      <c r="BC562" s="530"/>
      <c r="BD562" s="424"/>
      <c r="BE562" s="462"/>
      <c r="BF562" s="429">
        <v>43732</v>
      </c>
      <c r="BG562" s="426">
        <f t="shared" si="12"/>
        <v>0</v>
      </c>
      <c r="BH562" s="426">
        <f t="shared" si="13"/>
        <v>0</v>
      </c>
      <c r="BI562" s="426">
        <f t="shared" si="14"/>
        <v>0</v>
      </c>
      <c r="BJ562" s="426">
        <f t="shared" si="15"/>
        <v>0</v>
      </c>
      <c r="BK562" s="425" t="b">
        <f t="shared" si="16"/>
        <v>0</v>
      </c>
    </row>
    <row r="563" spans="1:63" ht="15.75" customHeight="1">
      <c r="A563" s="174" t="s">
        <v>10</v>
      </c>
      <c r="B563" s="63" t="s">
        <v>11</v>
      </c>
      <c r="C563" s="63" t="s">
        <v>146</v>
      </c>
      <c r="D563" s="63" t="s">
        <v>656</v>
      </c>
      <c r="E563" s="63" t="s">
        <v>28</v>
      </c>
      <c r="F563" s="63"/>
      <c r="G563" s="63" t="s">
        <v>1973</v>
      </c>
      <c r="H563" s="63"/>
      <c r="I563" s="63"/>
      <c r="J563" s="63" t="s">
        <v>1974</v>
      </c>
      <c r="K563" s="63"/>
      <c r="L563" s="63"/>
      <c r="M563" s="63" t="s">
        <v>5776</v>
      </c>
      <c r="N563" s="63" t="s">
        <v>5777</v>
      </c>
      <c r="O563" s="63" t="s">
        <v>15</v>
      </c>
      <c r="P563" s="63" t="s">
        <v>16</v>
      </c>
      <c r="Q563" s="63" t="s">
        <v>35</v>
      </c>
      <c r="R563" s="63" t="s">
        <v>84</v>
      </c>
      <c r="S563" s="63" t="s">
        <v>85</v>
      </c>
      <c r="T563" s="63"/>
      <c r="U563" s="63"/>
      <c r="V563" s="63" t="s">
        <v>4164</v>
      </c>
      <c r="W563" s="63" t="s">
        <v>94</v>
      </c>
      <c r="X563" s="63" t="s">
        <v>1981</v>
      </c>
      <c r="Y563" s="429">
        <v>45017</v>
      </c>
      <c r="Z563" s="430">
        <v>46845</v>
      </c>
      <c r="AA563" s="63" t="s">
        <v>4158</v>
      </c>
      <c r="AB563" s="63" t="s">
        <v>4159</v>
      </c>
      <c r="AC563" s="63"/>
      <c r="AD563" s="63" t="s">
        <v>5789</v>
      </c>
      <c r="AE563" s="63" t="s">
        <v>5790</v>
      </c>
      <c r="AF563" s="63" t="s">
        <v>5791</v>
      </c>
      <c r="AG563" s="174"/>
      <c r="AH563" s="174"/>
      <c r="AI563" s="174"/>
      <c r="AJ563" s="174"/>
      <c r="AK563" s="174"/>
      <c r="AL563" s="174"/>
      <c r="AM563" s="174"/>
      <c r="AN563" s="174"/>
      <c r="AO563" s="174"/>
      <c r="AP563" s="174"/>
      <c r="AQ563" s="174"/>
      <c r="AR563" s="174" t="s">
        <v>2315</v>
      </c>
      <c r="AS563" s="174">
        <v>2023</v>
      </c>
      <c r="AT563" s="415">
        <v>45030</v>
      </c>
      <c r="AU563" s="174" t="s">
        <v>1351</v>
      </c>
      <c r="AV563" s="419" t="s">
        <v>9456</v>
      </c>
      <c r="AW563" s="424"/>
      <c r="AX563" s="462"/>
      <c r="AY563" s="422"/>
      <c r="AZ563" s="530"/>
      <c r="BA563" s="530"/>
      <c r="BB563" s="422"/>
      <c r="BC563" s="530"/>
      <c r="BD563" s="424"/>
      <c r="BE563" s="462"/>
      <c r="BF563" s="429">
        <v>43732</v>
      </c>
      <c r="BG563" s="426">
        <f t="shared" si="12"/>
        <v>0</v>
      </c>
      <c r="BH563" s="426">
        <f t="shared" si="13"/>
        <v>0</v>
      </c>
      <c r="BI563" s="426">
        <f t="shared" si="14"/>
        <v>0</v>
      </c>
      <c r="BJ563" s="426">
        <f t="shared" si="15"/>
        <v>0</v>
      </c>
      <c r="BK563" s="425" t="b">
        <f t="shared" si="16"/>
        <v>0</v>
      </c>
    </row>
    <row r="564" spans="1:63" ht="15.75" customHeight="1">
      <c r="A564" s="174" t="s">
        <v>10</v>
      </c>
      <c r="B564" s="63" t="s">
        <v>11</v>
      </c>
      <c r="C564" s="63" t="s">
        <v>123</v>
      </c>
      <c r="D564" s="63" t="s">
        <v>1709</v>
      </c>
      <c r="E564" s="63" t="s">
        <v>50</v>
      </c>
      <c r="F564" s="63"/>
      <c r="G564" s="63" t="s">
        <v>1730</v>
      </c>
      <c r="H564" s="63"/>
      <c r="I564" s="63"/>
      <c r="J564" s="63" t="s">
        <v>1711</v>
      </c>
      <c r="K564" s="63"/>
      <c r="L564" s="63"/>
      <c r="M564" s="63" t="s">
        <v>1731</v>
      </c>
      <c r="N564" s="63"/>
      <c r="O564" s="63" t="s">
        <v>15</v>
      </c>
      <c r="P564" s="63" t="s">
        <v>1449</v>
      </c>
      <c r="Q564" s="63" t="s">
        <v>35</v>
      </c>
      <c r="R564" s="63" t="s">
        <v>125</v>
      </c>
      <c r="S564" s="63" t="s">
        <v>1194</v>
      </c>
      <c r="T564" s="63"/>
      <c r="U564" s="63"/>
      <c r="V564" s="63" t="s">
        <v>4157</v>
      </c>
      <c r="W564" s="63" t="s">
        <v>1732</v>
      </c>
      <c r="X564" s="63" t="s">
        <v>1733</v>
      </c>
      <c r="Y564" s="429">
        <v>45017</v>
      </c>
      <c r="Z564" s="430">
        <v>46845</v>
      </c>
      <c r="AA564" s="63" t="s">
        <v>4158</v>
      </c>
      <c r="AB564" s="63" t="s">
        <v>4159</v>
      </c>
      <c r="AC564" s="63"/>
      <c r="AD564" s="63" t="s">
        <v>5345</v>
      </c>
      <c r="AE564" s="63" t="s">
        <v>5794</v>
      </c>
      <c r="AF564" s="435">
        <v>44781</v>
      </c>
      <c r="AG564" s="174"/>
      <c r="AH564" s="174"/>
      <c r="AI564" s="174"/>
      <c r="AJ564" s="174"/>
      <c r="AK564" s="174"/>
      <c r="AL564" s="174"/>
      <c r="AM564" s="174"/>
      <c r="AN564" s="174"/>
      <c r="AO564" s="174"/>
      <c r="AP564" s="174"/>
      <c r="AQ564" s="174"/>
      <c r="AR564" s="174" t="s">
        <v>2315</v>
      </c>
      <c r="AS564" s="174">
        <v>2023</v>
      </c>
      <c r="AT564" s="415">
        <v>45030</v>
      </c>
      <c r="AU564" s="174" t="s">
        <v>1351</v>
      </c>
      <c r="AV564" s="419" t="s">
        <v>9457</v>
      </c>
      <c r="AW564" s="424"/>
      <c r="AX564" s="462"/>
      <c r="AY564" s="422"/>
      <c r="AZ564" s="530"/>
      <c r="BA564" s="530"/>
      <c r="BB564" s="422"/>
      <c r="BC564" s="530"/>
      <c r="BD564" s="424"/>
      <c r="BE564" s="462"/>
      <c r="BF564" s="429">
        <v>43334</v>
      </c>
      <c r="BG564" s="426">
        <f t="shared" si="12"/>
        <v>0</v>
      </c>
      <c r="BH564" s="426">
        <f t="shared" si="13"/>
        <v>0</v>
      </c>
      <c r="BI564" s="426">
        <f t="shared" si="14"/>
        <v>0</v>
      </c>
      <c r="BJ564" s="426">
        <f t="shared" si="15"/>
        <v>0</v>
      </c>
      <c r="BK564" s="425" t="b">
        <f t="shared" si="16"/>
        <v>0</v>
      </c>
    </row>
    <row r="565" spans="1:63" ht="15.75" customHeight="1">
      <c r="A565" s="174" t="s">
        <v>10</v>
      </c>
      <c r="B565" s="63" t="s">
        <v>11</v>
      </c>
      <c r="C565" s="63" t="s">
        <v>123</v>
      </c>
      <c r="D565" s="63" t="s">
        <v>1709</v>
      </c>
      <c r="E565" s="63" t="s">
        <v>50</v>
      </c>
      <c r="F565" s="63"/>
      <c r="G565" s="63" t="s">
        <v>1730</v>
      </c>
      <c r="H565" s="63"/>
      <c r="I565" s="63"/>
      <c r="J565" s="63" t="s">
        <v>1711</v>
      </c>
      <c r="K565" s="63"/>
      <c r="L565" s="63"/>
      <c r="M565" s="63" t="s">
        <v>1731</v>
      </c>
      <c r="N565" s="63"/>
      <c r="O565" s="63" t="s">
        <v>15</v>
      </c>
      <c r="P565" s="63" t="s">
        <v>1449</v>
      </c>
      <c r="Q565" s="63" t="s">
        <v>35</v>
      </c>
      <c r="R565" s="63" t="s">
        <v>125</v>
      </c>
      <c r="S565" s="63" t="s">
        <v>1033</v>
      </c>
      <c r="T565" s="63"/>
      <c r="U565" s="63"/>
      <c r="V565" s="63" t="s">
        <v>4164</v>
      </c>
      <c r="W565" s="63" t="s">
        <v>1034</v>
      </c>
      <c r="X565" s="63" t="s">
        <v>5795</v>
      </c>
      <c r="Y565" s="429">
        <v>45017</v>
      </c>
      <c r="Z565" s="430">
        <v>46845</v>
      </c>
      <c r="AA565" s="63" t="s">
        <v>4158</v>
      </c>
      <c r="AB565" s="63" t="s">
        <v>4159</v>
      </c>
      <c r="AC565" s="63"/>
      <c r="AD565" s="63" t="s">
        <v>5345</v>
      </c>
      <c r="AE565" s="63" t="s">
        <v>5794</v>
      </c>
      <c r="AF565" s="435">
        <v>44781</v>
      </c>
      <c r="AG565" s="174"/>
      <c r="AH565" s="174"/>
      <c r="AI565" s="174"/>
      <c r="AJ565" s="174"/>
      <c r="AK565" s="174"/>
      <c r="AL565" s="174"/>
      <c r="AM565" s="174"/>
      <c r="AN565" s="174"/>
      <c r="AO565" s="174"/>
      <c r="AP565" s="174"/>
      <c r="AQ565" s="174"/>
      <c r="AR565" s="174" t="s">
        <v>2315</v>
      </c>
      <c r="AS565" s="174">
        <v>2023</v>
      </c>
      <c r="AT565" s="415">
        <v>45030</v>
      </c>
      <c r="AU565" s="174" t="s">
        <v>1351</v>
      </c>
      <c r="AV565" s="419" t="s">
        <v>9458</v>
      </c>
      <c r="AW565" s="424"/>
      <c r="AX565" s="462"/>
      <c r="AY565" s="422"/>
      <c r="AZ565" s="530"/>
      <c r="BA565" s="530"/>
      <c r="BB565" s="422"/>
      <c r="BC565" s="530"/>
      <c r="BD565" s="424"/>
      <c r="BE565" s="462"/>
      <c r="BF565" s="429">
        <v>43334</v>
      </c>
      <c r="BG565" s="426">
        <f t="shared" si="12"/>
        <v>0</v>
      </c>
      <c r="BH565" s="426">
        <f t="shared" si="13"/>
        <v>0</v>
      </c>
      <c r="BI565" s="426">
        <f t="shared" si="14"/>
        <v>0</v>
      </c>
      <c r="BJ565" s="426">
        <f t="shared" si="15"/>
        <v>0</v>
      </c>
      <c r="BK565" s="425" t="b">
        <f t="shared" si="16"/>
        <v>0</v>
      </c>
    </row>
    <row r="566" spans="1:63" ht="15.75" customHeight="1">
      <c r="A566" s="703" t="s">
        <v>10</v>
      </c>
      <c r="B566" s="703" t="s">
        <v>11</v>
      </c>
      <c r="C566" s="703" t="s">
        <v>28</v>
      </c>
      <c r="D566" s="703" t="s">
        <v>9459</v>
      </c>
      <c r="E566" s="703" t="s">
        <v>30</v>
      </c>
      <c r="F566" s="703"/>
      <c r="G566" s="703" t="s">
        <v>1734</v>
      </c>
      <c r="H566" s="703"/>
      <c r="I566" s="703"/>
      <c r="J566" s="703" t="s">
        <v>1735</v>
      </c>
      <c r="K566" s="703"/>
      <c r="L566" s="703"/>
      <c r="M566" s="703" t="s">
        <v>1736</v>
      </c>
      <c r="N566" s="703"/>
      <c r="O566" s="703" t="s">
        <v>15</v>
      </c>
      <c r="P566" s="703" t="s">
        <v>16</v>
      </c>
      <c r="Q566" s="703" t="s">
        <v>35</v>
      </c>
      <c r="R566" s="703" t="s">
        <v>107</v>
      </c>
      <c r="S566" s="703" t="s">
        <v>9032</v>
      </c>
      <c r="T566" s="703"/>
      <c r="U566" s="703"/>
      <c r="V566" s="703" t="s">
        <v>4164</v>
      </c>
      <c r="W566" s="703" t="s">
        <v>663</v>
      </c>
      <c r="X566" s="703" t="s">
        <v>1737</v>
      </c>
      <c r="Y566" s="704">
        <v>43346</v>
      </c>
      <c r="Z566" s="703"/>
      <c r="AA566" s="703" t="s">
        <v>4158</v>
      </c>
      <c r="AB566" s="703" t="s">
        <v>4159</v>
      </c>
      <c r="AC566" s="703"/>
      <c r="AD566" s="703" t="s">
        <v>5798</v>
      </c>
      <c r="AE566" s="703" t="s">
        <v>9460</v>
      </c>
      <c r="AF566" s="712">
        <v>44222</v>
      </c>
      <c r="AG566" s="703"/>
      <c r="AH566" s="703"/>
      <c r="AI566" s="705">
        <v>45041</v>
      </c>
      <c r="AJ566" s="703" t="s">
        <v>2286</v>
      </c>
      <c r="AK566" s="703"/>
      <c r="AL566" s="703"/>
      <c r="AM566" s="703"/>
      <c r="AN566" s="703"/>
      <c r="AO566" s="703"/>
      <c r="AP566" s="703"/>
      <c r="AQ566" s="703"/>
      <c r="AR566" s="703" t="s">
        <v>2319</v>
      </c>
      <c r="AS566" s="703">
        <v>2023</v>
      </c>
      <c r="AT566" s="706">
        <v>45107</v>
      </c>
      <c r="AU566" s="703" t="s">
        <v>2323</v>
      </c>
      <c r="AV566" s="707"/>
      <c r="AW566" s="708"/>
      <c r="AX566" s="709"/>
      <c r="AY566" s="422"/>
      <c r="AZ566" s="730"/>
      <c r="BA566" s="730"/>
      <c r="BB566" s="422"/>
      <c r="BC566" s="730"/>
      <c r="BD566" s="708"/>
      <c r="BE566" s="709"/>
      <c r="BF566" s="710"/>
      <c r="BG566" s="710">
        <f t="shared" si="12"/>
        <v>0</v>
      </c>
      <c r="BH566" s="710">
        <f t="shared" si="13"/>
        <v>0</v>
      </c>
      <c r="BI566" s="710">
        <f t="shared" si="14"/>
        <v>0</v>
      </c>
      <c r="BJ566" s="710">
        <f t="shared" si="15"/>
        <v>0</v>
      </c>
      <c r="BK566" s="709" t="b">
        <f t="shared" si="16"/>
        <v>0</v>
      </c>
    </row>
    <row r="567" spans="1:63" ht="15.75" customHeight="1">
      <c r="A567" s="703" t="s">
        <v>10</v>
      </c>
      <c r="B567" s="703" t="s">
        <v>11</v>
      </c>
      <c r="C567" s="703" t="s">
        <v>28</v>
      </c>
      <c r="D567" s="703" t="s">
        <v>9459</v>
      </c>
      <c r="E567" s="703" t="s">
        <v>30</v>
      </c>
      <c r="F567" s="703"/>
      <c r="G567" s="703" t="s">
        <v>1734</v>
      </c>
      <c r="H567" s="703"/>
      <c r="I567" s="703"/>
      <c r="J567" s="703" t="s">
        <v>1735</v>
      </c>
      <c r="K567" s="703"/>
      <c r="L567" s="703"/>
      <c r="M567" s="703" t="s">
        <v>1736</v>
      </c>
      <c r="N567" s="703"/>
      <c r="O567" s="703" t="s">
        <v>15</v>
      </c>
      <c r="P567" s="703" t="s">
        <v>16</v>
      </c>
      <c r="Q567" s="703" t="s">
        <v>35</v>
      </c>
      <c r="R567" s="703" t="s">
        <v>107</v>
      </c>
      <c r="S567" s="703" t="s">
        <v>9461</v>
      </c>
      <c r="T567" s="703"/>
      <c r="U567" s="703"/>
      <c r="V567" s="703" t="s">
        <v>4164</v>
      </c>
      <c r="W567" s="703" t="s">
        <v>109</v>
      </c>
      <c r="X567" s="703" t="s">
        <v>1739</v>
      </c>
      <c r="Y567" s="704">
        <v>43732</v>
      </c>
      <c r="Z567" s="703"/>
      <c r="AA567" s="731" t="s">
        <v>4646</v>
      </c>
      <c r="AB567" s="703" t="s">
        <v>4159</v>
      </c>
      <c r="AC567" s="703"/>
      <c r="AD567" s="703" t="s">
        <v>5798</v>
      </c>
      <c r="AE567" s="703" t="s">
        <v>9460</v>
      </c>
      <c r="AF567" s="712">
        <v>44222</v>
      </c>
      <c r="AG567" s="703"/>
      <c r="AH567" s="703"/>
      <c r="AI567" s="705">
        <v>45041</v>
      </c>
      <c r="AJ567" s="703" t="s">
        <v>8675</v>
      </c>
      <c r="AK567" s="703"/>
      <c r="AL567" s="703"/>
      <c r="AM567" s="703"/>
      <c r="AN567" s="703"/>
      <c r="AO567" s="703"/>
      <c r="AP567" s="703"/>
      <c r="AQ567" s="703"/>
      <c r="AR567" s="703" t="s">
        <v>2319</v>
      </c>
      <c r="AS567" s="703">
        <v>2023</v>
      </c>
      <c r="AT567" s="706">
        <v>45107</v>
      </c>
      <c r="AU567" s="703" t="s">
        <v>2323</v>
      </c>
      <c r="AV567" s="707" t="s">
        <v>8934</v>
      </c>
      <c r="AW567" s="722"/>
      <c r="AX567" s="720"/>
      <c r="AY567" s="422"/>
      <c r="AZ567" s="733"/>
      <c r="BA567" s="733"/>
      <c r="BB567" s="422"/>
      <c r="BC567" s="733"/>
      <c r="BD567" s="722"/>
      <c r="BE567" s="720"/>
      <c r="BF567" s="710"/>
      <c r="BG567" s="710">
        <f t="shared" si="12"/>
        <v>0</v>
      </c>
      <c r="BH567" s="710">
        <f t="shared" si="13"/>
        <v>0</v>
      </c>
      <c r="BI567" s="710">
        <f t="shared" si="14"/>
        <v>0</v>
      </c>
      <c r="BJ567" s="710">
        <f t="shared" si="15"/>
        <v>0</v>
      </c>
      <c r="BK567" s="709" t="b">
        <f t="shared" si="16"/>
        <v>0</v>
      </c>
    </row>
    <row r="568" spans="1:63" ht="15.75" customHeight="1">
      <c r="A568" s="703" t="s">
        <v>10</v>
      </c>
      <c r="B568" s="703" t="s">
        <v>11</v>
      </c>
      <c r="C568" s="703" t="s">
        <v>28</v>
      </c>
      <c r="D568" s="703" t="s">
        <v>9459</v>
      </c>
      <c r="E568" s="703" t="s">
        <v>30</v>
      </c>
      <c r="F568" s="703"/>
      <c r="G568" s="703" t="s">
        <v>1734</v>
      </c>
      <c r="H568" s="703"/>
      <c r="I568" s="703"/>
      <c r="J568" s="703" t="s">
        <v>1735</v>
      </c>
      <c r="K568" s="703"/>
      <c r="L568" s="703"/>
      <c r="M568" s="703" t="s">
        <v>1736</v>
      </c>
      <c r="N568" s="703"/>
      <c r="O568" s="703" t="s">
        <v>15</v>
      </c>
      <c r="P568" s="703" t="s">
        <v>16</v>
      </c>
      <c r="Q568" s="703" t="s">
        <v>35</v>
      </c>
      <c r="R568" s="703" t="s">
        <v>107</v>
      </c>
      <c r="S568" s="703" t="s">
        <v>3207</v>
      </c>
      <c r="T568" s="703"/>
      <c r="U568" s="703"/>
      <c r="V568" s="703" t="s">
        <v>4164</v>
      </c>
      <c r="W568" s="703" t="s">
        <v>109</v>
      </c>
      <c r="X568" s="703" t="s">
        <v>1740</v>
      </c>
      <c r="Y568" s="704">
        <v>43732</v>
      </c>
      <c r="Z568" s="703"/>
      <c r="AA568" s="731" t="s">
        <v>4646</v>
      </c>
      <c r="AB568" s="703" t="s">
        <v>4159</v>
      </c>
      <c r="AC568" s="703"/>
      <c r="AD568" s="703" t="s">
        <v>5798</v>
      </c>
      <c r="AE568" s="703" t="s">
        <v>5799</v>
      </c>
      <c r="AF568" s="723">
        <v>43899</v>
      </c>
      <c r="AG568" s="703"/>
      <c r="AH568" s="703"/>
      <c r="AI568" s="705">
        <v>45041</v>
      </c>
      <c r="AJ568" s="703" t="s">
        <v>8675</v>
      </c>
      <c r="AK568" s="703"/>
      <c r="AL568" s="703"/>
      <c r="AM568" s="703"/>
      <c r="AN568" s="703"/>
      <c r="AO568" s="703"/>
      <c r="AP568" s="703"/>
      <c r="AQ568" s="703"/>
      <c r="AR568" s="703" t="s">
        <v>2319</v>
      </c>
      <c r="AS568" s="703">
        <v>2023</v>
      </c>
      <c r="AT568" s="706">
        <v>45107</v>
      </c>
      <c r="AU568" s="703" t="s">
        <v>2323</v>
      </c>
      <c r="AV568" s="707" t="s">
        <v>8934</v>
      </c>
      <c r="AW568" s="722"/>
      <c r="AX568" s="720"/>
      <c r="AY568" s="422"/>
      <c r="AZ568" s="733"/>
      <c r="BA568" s="733"/>
      <c r="BB568" s="422"/>
      <c r="BC568" s="733"/>
      <c r="BD568" s="722"/>
      <c r="BE568" s="720"/>
      <c r="BF568" s="710"/>
      <c r="BG568" s="710">
        <f t="shared" si="12"/>
        <v>0</v>
      </c>
      <c r="BH568" s="710">
        <f t="shared" si="13"/>
        <v>0</v>
      </c>
      <c r="BI568" s="710">
        <f t="shared" si="14"/>
        <v>0</v>
      </c>
      <c r="BJ568" s="710">
        <f t="shared" si="15"/>
        <v>0</v>
      </c>
      <c r="BK568" s="709" t="b">
        <f t="shared" si="16"/>
        <v>0</v>
      </c>
    </row>
    <row r="569" spans="1:63" ht="15.75" customHeight="1">
      <c r="A569" s="703" t="s">
        <v>10</v>
      </c>
      <c r="B569" s="703" t="s">
        <v>11</v>
      </c>
      <c r="C569" s="703" t="s">
        <v>28</v>
      </c>
      <c r="D569" s="703" t="s">
        <v>9459</v>
      </c>
      <c r="E569" s="703" t="s">
        <v>30</v>
      </c>
      <c r="F569" s="703"/>
      <c r="G569" s="703" t="s">
        <v>1734</v>
      </c>
      <c r="H569" s="703"/>
      <c r="I569" s="703"/>
      <c r="J569" s="703" t="s">
        <v>1735</v>
      </c>
      <c r="K569" s="703"/>
      <c r="L569" s="703"/>
      <c r="M569" s="703" t="s">
        <v>1736</v>
      </c>
      <c r="N569" s="703"/>
      <c r="O569" s="703" t="s">
        <v>15</v>
      </c>
      <c r="P569" s="703" t="s">
        <v>16</v>
      </c>
      <c r="Q569" s="703" t="s">
        <v>35</v>
      </c>
      <c r="R569" s="703" t="s">
        <v>107</v>
      </c>
      <c r="S569" s="703" t="s">
        <v>1741</v>
      </c>
      <c r="T569" s="703"/>
      <c r="U569" s="703"/>
      <c r="V569" s="703" t="s">
        <v>4164</v>
      </c>
      <c r="W569" s="703" t="s">
        <v>109</v>
      </c>
      <c r="X569" s="703" t="s">
        <v>1742</v>
      </c>
      <c r="Y569" s="704">
        <v>43732</v>
      </c>
      <c r="Z569" s="703"/>
      <c r="AA569" s="731" t="s">
        <v>4646</v>
      </c>
      <c r="AB569" s="703" t="s">
        <v>4159</v>
      </c>
      <c r="AC569" s="703"/>
      <c r="AD569" s="703" t="s">
        <v>5798</v>
      </c>
      <c r="AE569" s="703" t="s">
        <v>5801</v>
      </c>
      <c r="AF569" s="723">
        <v>43899</v>
      </c>
      <c r="AG569" s="703"/>
      <c r="AH569" s="703"/>
      <c r="AI569" s="705">
        <v>45041</v>
      </c>
      <c r="AJ569" s="703" t="s">
        <v>8675</v>
      </c>
      <c r="AK569" s="703"/>
      <c r="AL569" s="703"/>
      <c r="AM569" s="703"/>
      <c r="AN569" s="703"/>
      <c r="AO569" s="703"/>
      <c r="AP569" s="703"/>
      <c r="AQ569" s="703"/>
      <c r="AR569" s="703" t="s">
        <v>2319</v>
      </c>
      <c r="AS569" s="703">
        <v>2023</v>
      </c>
      <c r="AT569" s="706">
        <v>45107</v>
      </c>
      <c r="AU569" s="703" t="s">
        <v>2323</v>
      </c>
      <c r="AV569" s="707" t="s">
        <v>8934</v>
      </c>
      <c r="AW569" s="722"/>
      <c r="AX569" s="720"/>
      <c r="AY569" s="422"/>
      <c r="AZ569" s="733"/>
      <c r="BA569" s="733"/>
      <c r="BB569" s="422"/>
      <c r="BC569" s="733"/>
      <c r="BD569" s="722"/>
      <c r="BE569" s="720"/>
      <c r="BF569" s="710"/>
      <c r="BG569" s="710">
        <f t="shared" si="12"/>
        <v>0</v>
      </c>
      <c r="BH569" s="710">
        <f t="shared" si="13"/>
        <v>0</v>
      </c>
      <c r="BI569" s="710">
        <f t="shared" si="14"/>
        <v>0</v>
      </c>
      <c r="BJ569" s="710">
        <f t="shared" si="15"/>
        <v>0</v>
      </c>
      <c r="BK569" s="709" t="b">
        <f t="shared" si="16"/>
        <v>0</v>
      </c>
    </row>
    <row r="570" spans="1:63" ht="15.75" customHeight="1">
      <c r="A570" s="174" t="s">
        <v>10</v>
      </c>
      <c r="B570" s="63" t="s">
        <v>11</v>
      </c>
      <c r="C570" s="63" t="s">
        <v>28</v>
      </c>
      <c r="D570" s="63" t="s">
        <v>1011</v>
      </c>
      <c r="E570" s="63" t="s">
        <v>30</v>
      </c>
      <c r="F570" s="63"/>
      <c r="G570" s="63" t="s">
        <v>1734</v>
      </c>
      <c r="H570" s="63"/>
      <c r="I570" s="63"/>
      <c r="J570" s="63" t="s">
        <v>1735</v>
      </c>
      <c r="K570" s="63"/>
      <c r="L570" s="63"/>
      <c r="M570" s="63" t="s">
        <v>1736</v>
      </c>
      <c r="N570" s="63" t="s">
        <v>5797</v>
      </c>
      <c r="O570" s="63" t="s">
        <v>15</v>
      </c>
      <c r="P570" s="63" t="s">
        <v>16</v>
      </c>
      <c r="Q570" s="63" t="s">
        <v>35</v>
      </c>
      <c r="R570" s="63" t="s">
        <v>107</v>
      </c>
      <c r="S570" s="63" t="s">
        <v>2455</v>
      </c>
      <c r="T570" s="63"/>
      <c r="U570" s="63"/>
      <c r="V570" s="63" t="s">
        <v>4164</v>
      </c>
      <c r="W570" s="63" t="s">
        <v>663</v>
      </c>
      <c r="X570" s="63" t="s">
        <v>1743</v>
      </c>
      <c r="Y570" s="429">
        <v>45092</v>
      </c>
      <c r="Z570" s="469">
        <v>46920</v>
      </c>
      <c r="AA570" s="63" t="s">
        <v>4158</v>
      </c>
      <c r="AB570" s="63" t="s">
        <v>4159</v>
      </c>
      <c r="AC570" s="63"/>
      <c r="AD570" s="63" t="s">
        <v>5798</v>
      </c>
      <c r="AE570" s="63" t="s">
        <v>5799</v>
      </c>
      <c r="AF570" s="435">
        <v>43899</v>
      </c>
      <c r="AG570" s="174"/>
      <c r="AH570" s="174"/>
      <c r="AI570" s="174"/>
      <c r="AJ570" s="174"/>
      <c r="AK570" s="174"/>
      <c r="AL570" s="174"/>
      <c r="AM570" s="174"/>
      <c r="AN570" s="174"/>
      <c r="AO570" s="174"/>
      <c r="AP570" s="174"/>
      <c r="AQ570" s="174"/>
      <c r="AR570" s="174" t="s">
        <v>2319</v>
      </c>
      <c r="AS570" s="174">
        <v>2023</v>
      </c>
      <c r="AT570" s="415">
        <v>45092</v>
      </c>
      <c r="AU570" s="174" t="s">
        <v>1351</v>
      </c>
      <c r="AV570" s="419" t="s">
        <v>9462</v>
      </c>
      <c r="AW570" s="439"/>
      <c r="AX570" s="551"/>
      <c r="AY570" s="422"/>
      <c r="AZ570" s="550"/>
      <c r="BA570" s="550"/>
      <c r="BB570" s="422"/>
      <c r="BC570" s="550"/>
      <c r="BD570" s="439"/>
      <c r="BE570" s="551">
        <v>1</v>
      </c>
      <c r="BF570" s="429">
        <v>43346</v>
      </c>
      <c r="BG570" s="426">
        <f t="shared" si="12"/>
        <v>0</v>
      </c>
      <c r="BH570" s="426">
        <f t="shared" si="13"/>
        <v>0</v>
      </c>
      <c r="BI570" s="426">
        <f t="shared" si="14"/>
        <v>0</v>
      </c>
      <c r="BJ570" s="426">
        <f t="shared" si="15"/>
        <v>0</v>
      </c>
      <c r="BK570" s="425" t="b">
        <f t="shared" si="16"/>
        <v>0</v>
      </c>
    </row>
    <row r="571" spans="1:63" ht="15.75" customHeight="1">
      <c r="A571" s="174" t="s">
        <v>10</v>
      </c>
      <c r="B571" s="63" t="s">
        <v>11</v>
      </c>
      <c r="C571" s="63" t="s">
        <v>28</v>
      </c>
      <c r="D571" s="63" t="s">
        <v>1011</v>
      </c>
      <c r="E571" s="63" t="s">
        <v>30</v>
      </c>
      <c r="F571" s="63"/>
      <c r="G571" s="63" t="s">
        <v>1734</v>
      </c>
      <c r="H571" s="63"/>
      <c r="I571" s="63"/>
      <c r="J571" s="63" t="s">
        <v>1735</v>
      </c>
      <c r="K571" s="63"/>
      <c r="L571" s="63"/>
      <c r="M571" s="63" t="s">
        <v>1736</v>
      </c>
      <c r="N571" s="63" t="s">
        <v>5797</v>
      </c>
      <c r="O571" s="63" t="s">
        <v>15</v>
      </c>
      <c r="P571" s="63" t="s">
        <v>16</v>
      </c>
      <c r="Q571" s="63" t="s">
        <v>35</v>
      </c>
      <c r="R571" s="63" t="s">
        <v>107</v>
      </c>
      <c r="S571" s="63" t="s">
        <v>662</v>
      </c>
      <c r="T571" s="63"/>
      <c r="U571" s="63"/>
      <c r="V571" s="63" t="s">
        <v>4164</v>
      </c>
      <c r="W571" s="63" t="s">
        <v>663</v>
      </c>
      <c r="X571" s="63" t="s">
        <v>1744</v>
      </c>
      <c r="Y571" s="429">
        <v>45017</v>
      </c>
      <c r="Z571" s="430">
        <v>46845</v>
      </c>
      <c r="AA571" s="63" t="s">
        <v>4158</v>
      </c>
      <c r="AB571" s="63" t="s">
        <v>4168</v>
      </c>
      <c r="AC571" s="63" t="s">
        <v>5800</v>
      </c>
      <c r="AD571" s="63" t="s">
        <v>5798</v>
      </c>
      <c r="AE571" s="63" t="s">
        <v>5801</v>
      </c>
      <c r="AF571" s="435">
        <v>43899</v>
      </c>
      <c r="AG571" s="174"/>
      <c r="AH571" s="174"/>
      <c r="AI571" s="174"/>
      <c r="AJ571" s="174"/>
      <c r="AK571" s="174"/>
      <c r="AL571" s="174"/>
      <c r="AM571" s="174"/>
      <c r="AN571" s="174"/>
      <c r="AO571" s="174"/>
      <c r="AP571" s="174"/>
      <c r="AQ571" s="174"/>
      <c r="AR571" s="174" t="s">
        <v>2315</v>
      </c>
      <c r="AS571" s="174">
        <v>2023</v>
      </c>
      <c r="AT571" s="415">
        <v>45034</v>
      </c>
      <c r="AU571" s="174" t="s">
        <v>1351</v>
      </c>
      <c r="AV571" s="419" t="s">
        <v>9463</v>
      </c>
      <c r="AW571" s="439"/>
      <c r="AX571" s="551"/>
      <c r="AY571" s="422"/>
      <c r="AZ571" s="550"/>
      <c r="BA571" s="550"/>
      <c r="BB571" s="422"/>
      <c r="BC571" s="550"/>
      <c r="BD571" s="439"/>
      <c r="BE571" s="551"/>
      <c r="BF571" s="429">
        <v>43346</v>
      </c>
      <c r="BG571" s="426">
        <f t="shared" si="12"/>
        <v>0</v>
      </c>
      <c r="BH571" s="426">
        <f t="shared" si="13"/>
        <v>0</v>
      </c>
      <c r="BI571" s="426">
        <f t="shared" si="14"/>
        <v>0</v>
      </c>
      <c r="BJ571" s="426">
        <f t="shared" si="15"/>
        <v>0</v>
      </c>
      <c r="BK571" s="425" t="b">
        <f t="shared" si="16"/>
        <v>0</v>
      </c>
    </row>
    <row r="572" spans="1:63" ht="15.75" customHeight="1">
      <c r="A572" s="703" t="s">
        <v>10</v>
      </c>
      <c r="B572" s="703" t="s">
        <v>11</v>
      </c>
      <c r="C572" s="703" t="s">
        <v>12</v>
      </c>
      <c r="D572" s="703" t="s">
        <v>3759</v>
      </c>
      <c r="E572" s="703" t="s">
        <v>3756</v>
      </c>
      <c r="F572" s="703"/>
      <c r="G572" s="703" t="s">
        <v>1757</v>
      </c>
      <c r="H572" s="703"/>
      <c r="I572" s="703"/>
      <c r="J572" s="703" t="s">
        <v>1758</v>
      </c>
      <c r="K572" s="703"/>
      <c r="L572" s="703"/>
      <c r="M572" s="703" t="s">
        <v>1759</v>
      </c>
      <c r="N572" s="703"/>
      <c r="O572" s="703" t="s">
        <v>15</v>
      </c>
      <c r="P572" s="703" t="s">
        <v>16</v>
      </c>
      <c r="Q572" s="703" t="s">
        <v>35</v>
      </c>
      <c r="R572" s="703" t="s">
        <v>117</v>
      </c>
      <c r="S572" s="703" t="s">
        <v>200</v>
      </c>
      <c r="T572" s="703"/>
      <c r="U572" s="703"/>
      <c r="V572" s="703" t="s">
        <v>4164</v>
      </c>
      <c r="W572" s="703" t="s">
        <v>235</v>
      </c>
      <c r="X572" s="703" t="s">
        <v>1760</v>
      </c>
      <c r="Y572" s="704">
        <v>43395</v>
      </c>
      <c r="Z572" s="703"/>
      <c r="AA572" s="703" t="s">
        <v>4158</v>
      </c>
      <c r="AB572" s="703" t="s">
        <v>4159</v>
      </c>
      <c r="AC572" s="703"/>
      <c r="AD572" s="703" t="s">
        <v>9464</v>
      </c>
      <c r="AE572" s="703" t="s">
        <v>9465</v>
      </c>
      <c r="AF572" s="703" t="s">
        <v>9466</v>
      </c>
      <c r="AG572" s="703"/>
      <c r="AH572" s="703"/>
      <c r="AI572" s="703"/>
      <c r="AJ572" s="703" t="s">
        <v>2297</v>
      </c>
      <c r="AK572" s="703"/>
      <c r="AL572" s="703"/>
      <c r="AM572" s="703"/>
      <c r="AN572" s="703"/>
      <c r="AO572" s="703"/>
      <c r="AP572" s="703"/>
      <c r="AQ572" s="703"/>
      <c r="AR572" s="703" t="s">
        <v>2335</v>
      </c>
      <c r="AS572" s="703">
        <v>2023</v>
      </c>
      <c r="AT572" s="706">
        <v>45289</v>
      </c>
      <c r="AU572" s="703" t="s">
        <v>2323</v>
      </c>
      <c r="AV572" s="707"/>
      <c r="AW572" s="708"/>
      <c r="AX572" s="709"/>
      <c r="AY572" s="422"/>
      <c r="AZ572" s="730"/>
      <c r="BA572" s="730"/>
      <c r="BB572" s="422"/>
      <c r="BC572" s="730"/>
      <c r="BD572" s="708"/>
      <c r="BE572" s="709"/>
      <c r="BF572" s="710"/>
      <c r="BG572" s="710">
        <f t="shared" si="12"/>
        <v>0</v>
      </c>
      <c r="BH572" s="710">
        <f t="shared" si="13"/>
        <v>0</v>
      </c>
      <c r="BI572" s="710">
        <f t="shared" si="14"/>
        <v>0</v>
      </c>
      <c r="BJ572" s="710">
        <f t="shared" si="15"/>
        <v>0</v>
      </c>
      <c r="BK572" s="709" t="b">
        <f t="shared" si="16"/>
        <v>0</v>
      </c>
    </row>
    <row r="573" spans="1:63" ht="15.75" customHeight="1">
      <c r="A573" s="703" t="s">
        <v>10</v>
      </c>
      <c r="B573" s="703" t="s">
        <v>11</v>
      </c>
      <c r="C573" s="703" t="s">
        <v>378</v>
      </c>
      <c r="D573" s="703" t="s">
        <v>374</v>
      </c>
      <c r="E573" s="703" t="s">
        <v>3756</v>
      </c>
      <c r="F573" s="703"/>
      <c r="G573" s="703" t="s">
        <v>1761</v>
      </c>
      <c r="H573" s="703"/>
      <c r="I573" s="703"/>
      <c r="J573" s="703" t="s">
        <v>1762</v>
      </c>
      <c r="K573" s="703"/>
      <c r="L573" s="703"/>
      <c r="M573" s="703" t="s">
        <v>1763</v>
      </c>
      <c r="N573" s="703"/>
      <c r="O573" s="703" t="s">
        <v>15</v>
      </c>
      <c r="P573" s="703" t="s">
        <v>16</v>
      </c>
      <c r="Q573" s="703" t="s">
        <v>21</v>
      </c>
      <c r="R573" s="703" t="s">
        <v>3006</v>
      </c>
      <c r="S573" s="703"/>
      <c r="T573" s="703" t="s">
        <v>1764</v>
      </c>
      <c r="U573" s="703"/>
      <c r="V573" s="703" t="s">
        <v>22</v>
      </c>
      <c r="W573" s="703" t="s">
        <v>326</v>
      </c>
      <c r="X573" s="703" t="s">
        <v>1765</v>
      </c>
      <c r="Y573" s="704">
        <v>43413</v>
      </c>
      <c r="Z573" s="703"/>
      <c r="AA573" s="703" t="s">
        <v>4158</v>
      </c>
      <c r="AB573" s="703" t="s">
        <v>4159</v>
      </c>
      <c r="AC573" s="703"/>
      <c r="AD573" s="703" t="s">
        <v>9467</v>
      </c>
      <c r="AE573" s="703" t="s">
        <v>9468</v>
      </c>
      <c r="AF573" s="737">
        <v>44698</v>
      </c>
      <c r="AG573" s="703"/>
      <c r="AH573" s="703"/>
      <c r="AI573" s="703"/>
      <c r="AJ573" s="703" t="s">
        <v>2297</v>
      </c>
      <c r="AK573" s="703"/>
      <c r="AL573" s="703"/>
      <c r="AM573" s="703"/>
      <c r="AN573" s="703"/>
      <c r="AO573" s="703"/>
      <c r="AP573" s="703"/>
      <c r="AQ573" s="703"/>
      <c r="AR573" s="703" t="s">
        <v>2335</v>
      </c>
      <c r="AS573" s="703">
        <v>2023</v>
      </c>
      <c r="AT573" s="706">
        <v>45289</v>
      </c>
      <c r="AU573" s="703" t="s">
        <v>2323</v>
      </c>
      <c r="AV573" s="707"/>
      <c r="AW573" s="708"/>
      <c r="AX573" s="709"/>
      <c r="AY573" s="422"/>
      <c r="AZ573" s="730"/>
      <c r="BA573" s="730"/>
      <c r="BB573" s="422"/>
      <c r="BC573" s="730"/>
      <c r="BD573" s="708"/>
      <c r="BE573" s="709"/>
      <c r="BF573" s="710"/>
      <c r="BG573" s="710">
        <f t="shared" si="12"/>
        <v>0</v>
      </c>
      <c r="BH573" s="710">
        <f t="shared" si="13"/>
        <v>0</v>
      </c>
      <c r="BI573" s="710">
        <f t="shared" si="14"/>
        <v>0</v>
      </c>
      <c r="BJ573" s="710">
        <f t="shared" si="15"/>
        <v>0</v>
      </c>
      <c r="BK573" s="709" t="b">
        <f t="shared" si="16"/>
        <v>0</v>
      </c>
    </row>
    <row r="574" spans="1:63" ht="15.75" customHeight="1">
      <c r="A574" s="174" t="s">
        <v>10</v>
      </c>
      <c r="B574" s="63" t="s">
        <v>11</v>
      </c>
      <c r="C574" s="63" t="s">
        <v>123</v>
      </c>
      <c r="D574" s="63" t="s">
        <v>2267</v>
      </c>
      <c r="E574" s="63" t="s">
        <v>123</v>
      </c>
      <c r="F574" s="63"/>
      <c r="G574" s="63" t="s">
        <v>1766</v>
      </c>
      <c r="H574" s="63"/>
      <c r="I574" s="63"/>
      <c r="J574" s="63" t="s">
        <v>2268</v>
      </c>
      <c r="K574" s="63"/>
      <c r="L574" s="63"/>
      <c r="M574" s="63" t="s">
        <v>1768</v>
      </c>
      <c r="N574" s="63" t="s">
        <v>5803</v>
      </c>
      <c r="O574" s="63" t="s">
        <v>15</v>
      </c>
      <c r="P574" s="63" t="s">
        <v>16</v>
      </c>
      <c r="Q574" s="63" t="s">
        <v>35</v>
      </c>
      <c r="R574" s="63" t="s">
        <v>87</v>
      </c>
      <c r="S574" s="63" t="s">
        <v>88</v>
      </c>
      <c r="T574" s="63"/>
      <c r="U574" s="63"/>
      <c r="V574" s="63" t="s">
        <v>4164</v>
      </c>
      <c r="W574" s="63" t="s">
        <v>2243</v>
      </c>
      <c r="X574" s="63" t="s">
        <v>5804</v>
      </c>
      <c r="Y574" s="429">
        <v>44790</v>
      </c>
      <c r="Z574" s="63"/>
      <c r="AA574" s="63"/>
      <c r="AB574" s="63"/>
      <c r="AC574" s="63"/>
      <c r="AD574" s="174" t="s">
        <v>5805</v>
      </c>
      <c r="AE574" s="174" t="s">
        <v>5806</v>
      </c>
      <c r="AF574" s="466">
        <v>45247</v>
      </c>
      <c r="AG574" s="174"/>
      <c r="AH574" s="174"/>
      <c r="AI574" s="174"/>
      <c r="AJ574" s="174"/>
      <c r="AK574" s="174"/>
      <c r="AL574" s="174"/>
      <c r="AM574" s="174"/>
      <c r="AN574" s="174"/>
      <c r="AO574" s="174"/>
      <c r="AP574" s="174"/>
      <c r="AQ574" s="174"/>
      <c r="AR574" s="174"/>
      <c r="AS574" s="174"/>
      <c r="AT574" s="415"/>
      <c r="AU574" s="174"/>
      <c r="AV574" s="437"/>
      <c r="AW574" s="424"/>
      <c r="AX574" s="462"/>
      <c r="AY574" s="422"/>
      <c r="AZ574" s="530"/>
      <c r="BA574" s="530"/>
      <c r="BB574" s="422"/>
      <c r="BC574" s="530"/>
      <c r="BD574" s="424"/>
      <c r="BE574" s="462">
        <v>1</v>
      </c>
      <c r="BF574" s="426"/>
      <c r="BG574" s="426">
        <f t="shared" si="12"/>
        <v>0</v>
      </c>
      <c r="BH574" s="426">
        <f t="shared" si="13"/>
        <v>0</v>
      </c>
      <c r="BI574" s="426">
        <f t="shared" si="14"/>
        <v>0</v>
      </c>
      <c r="BJ574" s="426">
        <f t="shared" si="15"/>
        <v>0</v>
      </c>
      <c r="BK574" s="425" t="b">
        <f t="shared" si="16"/>
        <v>0</v>
      </c>
    </row>
    <row r="575" spans="1:63" ht="15.75" customHeight="1">
      <c r="A575" s="174" t="s">
        <v>10</v>
      </c>
      <c r="B575" s="63" t="s">
        <v>11</v>
      </c>
      <c r="C575" s="63" t="s">
        <v>123</v>
      </c>
      <c r="D575" s="63" t="s">
        <v>2267</v>
      </c>
      <c r="E575" s="63" t="s">
        <v>123</v>
      </c>
      <c r="F575" s="63"/>
      <c r="G575" s="63" t="s">
        <v>1766</v>
      </c>
      <c r="H575" s="63"/>
      <c r="I575" s="63"/>
      <c r="J575" s="63" t="s">
        <v>2268</v>
      </c>
      <c r="K575" s="63"/>
      <c r="L575" s="63"/>
      <c r="M575" s="63" t="s">
        <v>1768</v>
      </c>
      <c r="N575" s="63" t="s">
        <v>5803</v>
      </c>
      <c r="O575" s="63" t="s">
        <v>15</v>
      </c>
      <c r="P575" s="63" t="s">
        <v>16</v>
      </c>
      <c r="Q575" s="63" t="s">
        <v>35</v>
      </c>
      <c r="R575" s="63" t="s">
        <v>8666</v>
      </c>
      <c r="S575" s="63" t="s">
        <v>33</v>
      </c>
      <c r="T575" s="63"/>
      <c r="U575" s="63"/>
      <c r="V575" s="63" t="s">
        <v>4164</v>
      </c>
      <c r="W575" s="63" t="s">
        <v>78</v>
      </c>
      <c r="X575" s="63" t="s">
        <v>5807</v>
      </c>
      <c r="Y575" s="429">
        <v>44790</v>
      </c>
      <c r="Z575" s="63"/>
      <c r="AA575" s="63"/>
      <c r="AB575" s="63"/>
      <c r="AC575" s="63"/>
      <c r="AD575" s="174" t="s">
        <v>5808</v>
      </c>
      <c r="AE575" s="174" t="s">
        <v>5809</v>
      </c>
      <c r="AF575" s="466">
        <v>46106</v>
      </c>
      <c r="AG575" s="174"/>
      <c r="AH575" s="174"/>
      <c r="AI575" s="174"/>
      <c r="AJ575" s="174"/>
      <c r="AK575" s="174"/>
      <c r="AL575" s="174"/>
      <c r="AM575" s="174"/>
      <c r="AN575" s="174"/>
      <c r="AO575" s="174"/>
      <c r="AP575" s="174"/>
      <c r="AQ575" s="174"/>
      <c r="AR575" s="174"/>
      <c r="AS575" s="174"/>
      <c r="AT575" s="415"/>
      <c r="AU575" s="174"/>
      <c r="AV575" s="437"/>
      <c r="AW575" s="439"/>
      <c r="AX575" s="551"/>
      <c r="AY575" s="422"/>
      <c r="AZ575" s="550"/>
      <c r="BA575" s="550"/>
      <c r="BB575" s="422"/>
      <c r="BC575" s="550"/>
      <c r="BD575" s="439"/>
      <c r="BE575" s="551"/>
      <c r="BF575" s="426"/>
      <c r="BG575" s="426">
        <f t="shared" si="12"/>
        <v>0</v>
      </c>
      <c r="BH575" s="426">
        <f t="shared" si="13"/>
        <v>0</v>
      </c>
      <c r="BI575" s="426">
        <f t="shared" si="14"/>
        <v>0</v>
      </c>
      <c r="BJ575" s="426">
        <f t="shared" si="15"/>
        <v>0</v>
      </c>
      <c r="BK575" s="425" t="b">
        <f t="shared" si="16"/>
        <v>0</v>
      </c>
    </row>
    <row r="576" spans="1:63" ht="15.75" customHeight="1">
      <c r="A576" s="174" t="s">
        <v>10</v>
      </c>
      <c r="B576" s="63" t="s">
        <v>11</v>
      </c>
      <c r="C576" s="63" t="s">
        <v>123</v>
      </c>
      <c r="D576" s="63" t="s">
        <v>2267</v>
      </c>
      <c r="E576" s="63" t="s">
        <v>123</v>
      </c>
      <c r="F576" s="63"/>
      <c r="G576" s="63" t="s">
        <v>1766</v>
      </c>
      <c r="H576" s="63"/>
      <c r="I576" s="63"/>
      <c r="J576" s="63" t="s">
        <v>2268</v>
      </c>
      <c r="K576" s="63"/>
      <c r="L576" s="63"/>
      <c r="M576" s="63" t="s">
        <v>1768</v>
      </c>
      <c r="N576" s="63" t="s">
        <v>5803</v>
      </c>
      <c r="O576" s="63" t="s">
        <v>15</v>
      </c>
      <c r="P576" s="63" t="s">
        <v>16</v>
      </c>
      <c r="Q576" s="63" t="s">
        <v>35</v>
      </c>
      <c r="R576" s="63" t="s">
        <v>8666</v>
      </c>
      <c r="S576" s="63" t="s">
        <v>39</v>
      </c>
      <c r="T576" s="63"/>
      <c r="U576" s="63"/>
      <c r="V576" s="63" t="s">
        <v>4164</v>
      </c>
      <c r="W576" s="63" t="s">
        <v>192</v>
      </c>
      <c r="X576" s="63" t="s">
        <v>5810</v>
      </c>
      <c r="Y576" s="429">
        <v>44790</v>
      </c>
      <c r="Z576" s="63"/>
      <c r="AA576" s="63"/>
      <c r="AB576" s="63"/>
      <c r="AC576" s="63"/>
      <c r="AD576" s="174" t="s">
        <v>5811</v>
      </c>
      <c r="AE576" s="174" t="s">
        <v>5812</v>
      </c>
      <c r="AF576" s="174" t="s">
        <v>5813</v>
      </c>
      <c r="AG576" s="174"/>
      <c r="AH576" s="174"/>
      <c r="AI576" s="174"/>
      <c r="AJ576" s="174"/>
      <c r="AK576" s="174"/>
      <c r="AL576" s="174"/>
      <c r="AM576" s="174"/>
      <c r="AN576" s="174"/>
      <c r="AO576" s="174"/>
      <c r="AP576" s="174"/>
      <c r="AQ576" s="174"/>
      <c r="AR576" s="174"/>
      <c r="AS576" s="174"/>
      <c r="AT576" s="415"/>
      <c r="AU576" s="174"/>
      <c r="AV576" s="437"/>
      <c r="AW576" s="439"/>
      <c r="AX576" s="551"/>
      <c r="AY576" s="422"/>
      <c r="AZ576" s="550"/>
      <c r="BA576" s="550"/>
      <c r="BB576" s="422"/>
      <c r="BC576" s="550"/>
      <c r="BD576" s="439"/>
      <c r="BE576" s="551"/>
      <c r="BF576" s="426"/>
      <c r="BG576" s="426">
        <f t="shared" si="12"/>
        <v>0</v>
      </c>
      <c r="BH576" s="426">
        <f t="shared" si="13"/>
        <v>0</v>
      </c>
      <c r="BI576" s="426">
        <f t="shared" si="14"/>
        <v>0</v>
      </c>
      <c r="BJ576" s="426">
        <f t="shared" si="15"/>
        <v>0</v>
      </c>
      <c r="BK576" s="425" t="b">
        <f t="shared" si="16"/>
        <v>0</v>
      </c>
    </row>
    <row r="577" spans="1:63" ht="15.75" customHeight="1">
      <c r="A577" s="174" t="s">
        <v>10</v>
      </c>
      <c r="B577" s="63" t="s">
        <v>11</v>
      </c>
      <c r="C577" s="63" t="s">
        <v>123</v>
      </c>
      <c r="D577" s="63" t="s">
        <v>2267</v>
      </c>
      <c r="E577" s="63" t="s">
        <v>123</v>
      </c>
      <c r="F577" s="63"/>
      <c r="G577" s="63" t="s">
        <v>1766</v>
      </c>
      <c r="H577" s="63"/>
      <c r="I577" s="63"/>
      <c r="J577" s="63" t="s">
        <v>2268</v>
      </c>
      <c r="K577" s="63"/>
      <c r="L577" s="63"/>
      <c r="M577" s="63" t="s">
        <v>1768</v>
      </c>
      <c r="N577" s="63" t="s">
        <v>5803</v>
      </c>
      <c r="O577" s="63" t="s">
        <v>15</v>
      </c>
      <c r="P577" s="63" t="s">
        <v>16</v>
      </c>
      <c r="Q577" s="63" t="s">
        <v>35</v>
      </c>
      <c r="R577" s="63" t="s">
        <v>84</v>
      </c>
      <c r="S577" s="63" t="s">
        <v>93</v>
      </c>
      <c r="T577" s="63"/>
      <c r="U577" s="63"/>
      <c r="V577" s="63" t="s">
        <v>4213</v>
      </c>
      <c r="W577" s="63" t="s">
        <v>2271</v>
      </c>
      <c r="X577" s="63" t="s">
        <v>5814</v>
      </c>
      <c r="Y577" s="429">
        <v>44799</v>
      </c>
      <c r="Z577" s="63"/>
      <c r="AA577" s="63"/>
      <c r="AB577" s="63"/>
      <c r="AC577" s="63"/>
      <c r="AD577" s="174" t="s">
        <v>5815</v>
      </c>
      <c r="AE577" s="174" t="s">
        <v>5816</v>
      </c>
      <c r="AF577" s="174" t="s">
        <v>5817</v>
      </c>
      <c r="AG577" s="174"/>
      <c r="AH577" s="174"/>
      <c r="AI577" s="174"/>
      <c r="AJ577" s="174"/>
      <c r="AK577" s="174"/>
      <c r="AL577" s="174"/>
      <c r="AM577" s="174"/>
      <c r="AN577" s="174"/>
      <c r="AO577" s="174"/>
      <c r="AP577" s="174"/>
      <c r="AQ577" s="174"/>
      <c r="AR577" s="174"/>
      <c r="AS577" s="174"/>
      <c r="AT577" s="415"/>
      <c r="AU577" s="174"/>
      <c r="AV577" s="437"/>
      <c r="AW577" s="439"/>
      <c r="AX577" s="551"/>
      <c r="AY577" s="422"/>
      <c r="AZ577" s="550"/>
      <c r="BA577" s="550"/>
      <c r="BB577" s="422"/>
      <c r="BC577" s="550"/>
      <c r="BD577" s="439"/>
      <c r="BE577" s="551"/>
      <c r="BF577" s="426"/>
      <c r="BG577" s="426">
        <f t="shared" si="12"/>
        <v>0</v>
      </c>
      <c r="BH577" s="426">
        <f t="shared" si="13"/>
        <v>0</v>
      </c>
      <c r="BI577" s="426">
        <f t="shared" si="14"/>
        <v>0</v>
      </c>
      <c r="BJ577" s="426">
        <f t="shared" si="15"/>
        <v>0</v>
      </c>
      <c r="BK577" s="425" t="b">
        <f t="shared" si="16"/>
        <v>0</v>
      </c>
    </row>
    <row r="578" spans="1:63" ht="15.75" customHeight="1">
      <c r="A578" s="174" t="s">
        <v>10</v>
      </c>
      <c r="B578" s="63" t="s">
        <v>11</v>
      </c>
      <c r="C578" s="63" t="s">
        <v>123</v>
      </c>
      <c r="D578" s="63" t="s">
        <v>2267</v>
      </c>
      <c r="E578" s="63" t="s">
        <v>123</v>
      </c>
      <c r="F578" s="63"/>
      <c r="G578" s="63" t="s">
        <v>1766</v>
      </c>
      <c r="H578" s="63"/>
      <c r="I578" s="63"/>
      <c r="J578" s="63" t="s">
        <v>2268</v>
      </c>
      <c r="K578" s="63"/>
      <c r="L578" s="63"/>
      <c r="M578" s="63" t="s">
        <v>1768</v>
      </c>
      <c r="N578" s="63" t="s">
        <v>5803</v>
      </c>
      <c r="O578" s="63" t="s">
        <v>15</v>
      </c>
      <c r="P578" s="63" t="s">
        <v>16</v>
      </c>
      <c r="Q578" s="63" t="s">
        <v>35</v>
      </c>
      <c r="R578" s="63" t="s">
        <v>84</v>
      </c>
      <c r="S578" s="63" t="s">
        <v>85</v>
      </c>
      <c r="T578" s="63"/>
      <c r="U578" s="63"/>
      <c r="V578" s="63" t="s">
        <v>4164</v>
      </c>
      <c r="W578" s="63" t="s">
        <v>2271</v>
      </c>
      <c r="X578" s="63" t="s">
        <v>5818</v>
      </c>
      <c r="Y578" s="429">
        <v>44799</v>
      </c>
      <c r="Z578" s="63"/>
      <c r="AA578" s="63"/>
      <c r="AB578" s="63"/>
      <c r="AC578" s="63"/>
      <c r="AD578" s="174" t="s">
        <v>5819</v>
      </c>
      <c r="AE578" s="174" t="s">
        <v>5816</v>
      </c>
      <c r="AF578" s="174" t="s">
        <v>5817</v>
      </c>
      <c r="AG578" s="174"/>
      <c r="AH578" s="174"/>
      <c r="AI578" s="174"/>
      <c r="AJ578" s="174"/>
      <c r="AK578" s="174"/>
      <c r="AL578" s="174"/>
      <c r="AM578" s="174"/>
      <c r="AN578" s="174"/>
      <c r="AO578" s="174"/>
      <c r="AP578" s="174"/>
      <c r="AQ578" s="174"/>
      <c r="AR578" s="174"/>
      <c r="AS578" s="174"/>
      <c r="AT578" s="415"/>
      <c r="AU578" s="174"/>
      <c r="AV578" s="437"/>
      <c r="AW578" s="439"/>
      <c r="AX578" s="551"/>
      <c r="AY578" s="422"/>
      <c r="AZ578" s="550"/>
      <c r="BA578" s="550"/>
      <c r="BB578" s="422"/>
      <c r="BC578" s="550"/>
      <c r="BD578" s="439"/>
      <c r="BE578" s="551"/>
      <c r="BF578" s="426"/>
      <c r="BG578" s="426">
        <f t="shared" si="12"/>
        <v>0</v>
      </c>
      <c r="BH578" s="426">
        <f t="shared" si="13"/>
        <v>0</v>
      </c>
      <c r="BI578" s="426">
        <f t="shared" si="14"/>
        <v>0</v>
      </c>
      <c r="BJ578" s="426">
        <f t="shared" si="15"/>
        <v>0</v>
      </c>
      <c r="BK578" s="425" t="b">
        <f t="shared" si="16"/>
        <v>0</v>
      </c>
    </row>
    <row r="579" spans="1:63" ht="15.75" customHeight="1">
      <c r="A579" s="174" t="s">
        <v>10</v>
      </c>
      <c r="B579" s="63" t="s">
        <v>11</v>
      </c>
      <c r="C579" s="63" t="s">
        <v>12</v>
      </c>
      <c r="D579" s="63" t="s">
        <v>13</v>
      </c>
      <c r="E579" s="63" t="s">
        <v>3756</v>
      </c>
      <c r="F579" s="63"/>
      <c r="G579" s="63" t="s">
        <v>1766</v>
      </c>
      <c r="H579" s="63"/>
      <c r="I579" s="63"/>
      <c r="J579" s="63" t="s">
        <v>3795</v>
      </c>
      <c r="K579" s="63"/>
      <c r="L579" s="63"/>
      <c r="M579" s="63" t="s">
        <v>1768</v>
      </c>
      <c r="N579" s="63" t="s">
        <v>5803</v>
      </c>
      <c r="O579" s="63" t="s">
        <v>15</v>
      </c>
      <c r="P579" s="63" t="s">
        <v>16</v>
      </c>
      <c r="Q579" s="63" t="s">
        <v>35</v>
      </c>
      <c r="R579" s="63" t="s">
        <v>8666</v>
      </c>
      <c r="S579" s="63" t="s">
        <v>47</v>
      </c>
      <c r="T579" s="63"/>
      <c r="U579" s="63"/>
      <c r="V579" s="63" t="s">
        <v>4164</v>
      </c>
      <c r="W579" s="63" t="s">
        <v>78</v>
      </c>
      <c r="X579" s="63" t="s">
        <v>1769</v>
      </c>
      <c r="Y579" s="429">
        <v>45014</v>
      </c>
      <c r="Z579" s="430">
        <v>46842</v>
      </c>
      <c r="AA579" s="63" t="s">
        <v>4158</v>
      </c>
      <c r="AB579" s="63" t="s">
        <v>4159</v>
      </c>
      <c r="AC579" s="63"/>
      <c r="AD579" s="63" t="s">
        <v>5820</v>
      </c>
      <c r="AE579" s="63" t="s">
        <v>5821</v>
      </c>
      <c r="AF579" s="435">
        <v>44127</v>
      </c>
      <c r="AG579" s="174"/>
      <c r="AH579" s="174"/>
      <c r="AI579" s="174"/>
      <c r="AJ579" s="174"/>
      <c r="AK579" s="174"/>
      <c r="AL579" s="174"/>
      <c r="AM579" s="174"/>
      <c r="AN579" s="174"/>
      <c r="AO579" s="174"/>
      <c r="AP579" s="174"/>
      <c r="AQ579" s="174"/>
      <c r="AR579" s="174" t="s">
        <v>2335</v>
      </c>
      <c r="AS579" s="174">
        <v>2023</v>
      </c>
      <c r="AT579" s="415">
        <v>45282</v>
      </c>
      <c r="AU579" s="174" t="s">
        <v>1351</v>
      </c>
      <c r="AV579" s="419" t="s">
        <v>9469</v>
      </c>
      <c r="AW579" s="424"/>
      <c r="AX579" s="462"/>
      <c r="AY579" s="422"/>
      <c r="AZ579" s="530"/>
      <c r="BA579" s="530"/>
      <c r="BB579" s="422"/>
      <c r="BC579" s="530"/>
      <c r="BD579" s="424"/>
      <c r="BE579" s="462">
        <v>1</v>
      </c>
      <c r="BF579" s="429">
        <v>43420</v>
      </c>
      <c r="BG579" s="426">
        <f t="shared" si="12"/>
        <v>0</v>
      </c>
      <c r="BH579" s="426">
        <f t="shared" si="13"/>
        <v>0</v>
      </c>
      <c r="BI579" s="426">
        <f t="shared" si="14"/>
        <v>0</v>
      </c>
      <c r="BJ579" s="426">
        <f t="shared" si="15"/>
        <v>0</v>
      </c>
      <c r="BK579" s="425" t="b">
        <f t="shared" si="16"/>
        <v>0</v>
      </c>
    </row>
    <row r="580" spans="1:63" ht="15.75" customHeight="1">
      <c r="A580" s="174" t="s">
        <v>10</v>
      </c>
      <c r="B580" s="63" t="s">
        <v>11</v>
      </c>
      <c r="C580" s="63" t="s">
        <v>12</v>
      </c>
      <c r="D580" s="63" t="s">
        <v>13</v>
      </c>
      <c r="E580" s="63" t="s">
        <v>3756</v>
      </c>
      <c r="F580" s="63"/>
      <c r="G580" s="63" t="s">
        <v>1766</v>
      </c>
      <c r="H580" s="63"/>
      <c r="I580" s="63"/>
      <c r="J580" s="63" t="s">
        <v>3795</v>
      </c>
      <c r="K580" s="63"/>
      <c r="L580" s="63"/>
      <c r="M580" s="63" t="s">
        <v>1768</v>
      </c>
      <c r="N580" s="63" t="s">
        <v>5803</v>
      </c>
      <c r="O580" s="63" t="s">
        <v>15</v>
      </c>
      <c r="P580" s="63" t="s">
        <v>16</v>
      </c>
      <c r="Q580" s="63" t="s">
        <v>35</v>
      </c>
      <c r="R580" s="63" t="s">
        <v>8666</v>
      </c>
      <c r="S580" s="63" t="s">
        <v>39</v>
      </c>
      <c r="T580" s="63"/>
      <c r="U580" s="63"/>
      <c r="V580" s="63" t="s">
        <v>4164</v>
      </c>
      <c r="W580" s="63" t="s">
        <v>40</v>
      </c>
      <c r="X580" s="63" t="s">
        <v>9470</v>
      </c>
      <c r="Y580" s="429">
        <v>45014</v>
      </c>
      <c r="Z580" s="430">
        <v>46842</v>
      </c>
      <c r="AA580" s="63" t="s">
        <v>4158</v>
      </c>
      <c r="AB580" s="63" t="s">
        <v>4159</v>
      </c>
      <c r="AC580" s="63"/>
      <c r="AD580" s="63" t="s">
        <v>5823</v>
      </c>
      <c r="AE580" s="63" t="s">
        <v>5824</v>
      </c>
      <c r="AF580" s="63" t="s">
        <v>5825</v>
      </c>
      <c r="AG580" s="174"/>
      <c r="AH580" s="174"/>
      <c r="AI580" s="174"/>
      <c r="AJ580" s="174"/>
      <c r="AK580" s="174"/>
      <c r="AL580" s="174"/>
      <c r="AM580" s="174"/>
      <c r="AN580" s="174"/>
      <c r="AO580" s="174"/>
      <c r="AP580" s="174"/>
      <c r="AQ580" s="174"/>
      <c r="AR580" s="174" t="s">
        <v>2335</v>
      </c>
      <c r="AS580" s="174">
        <v>2023</v>
      </c>
      <c r="AT580" s="415">
        <v>45282</v>
      </c>
      <c r="AU580" s="174" t="s">
        <v>1351</v>
      </c>
      <c r="AV580" s="419" t="s">
        <v>9471</v>
      </c>
      <c r="AW580" s="439"/>
      <c r="AX580" s="551"/>
      <c r="AY580" s="422"/>
      <c r="AZ580" s="550"/>
      <c r="BA580" s="550"/>
      <c r="BB580" s="422"/>
      <c r="BC580" s="550"/>
      <c r="BD580" s="439"/>
      <c r="BE580" s="551"/>
      <c r="BF580" s="429">
        <v>43682</v>
      </c>
      <c r="BG580" s="426">
        <f t="shared" si="12"/>
        <v>0</v>
      </c>
      <c r="BH580" s="426">
        <f t="shared" si="13"/>
        <v>0</v>
      </c>
      <c r="BI580" s="426">
        <f t="shared" si="14"/>
        <v>0</v>
      </c>
      <c r="BJ580" s="426">
        <f t="shared" si="15"/>
        <v>0</v>
      </c>
      <c r="BK580" s="425" t="b">
        <f t="shared" si="16"/>
        <v>0</v>
      </c>
    </row>
    <row r="581" spans="1:63" ht="15.75" customHeight="1">
      <c r="A581" s="174" t="s">
        <v>10</v>
      </c>
      <c r="B581" s="63" t="s">
        <v>11</v>
      </c>
      <c r="C581" s="63" t="s">
        <v>12</v>
      </c>
      <c r="D581" s="63" t="s">
        <v>13</v>
      </c>
      <c r="E581" s="63" t="s">
        <v>3756</v>
      </c>
      <c r="F581" s="63"/>
      <c r="G581" s="63" t="s">
        <v>1766</v>
      </c>
      <c r="H581" s="63"/>
      <c r="I581" s="63"/>
      <c r="J581" s="63" t="s">
        <v>3795</v>
      </c>
      <c r="K581" s="63"/>
      <c r="L581" s="63"/>
      <c r="M581" s="63" t="s">
        <v>1768</v>
      </c>
      <c r="N581" s="63" t="s">
        <v>5803</v>
      </c>
      <c r="O581" s="63" t="s">
        <v>15</v>
      </c>
      <c r="P581" s="63" t="s">
        <v>16</v>
      </c>
      <c r="Q581" s="63" t="s">
        <v>35</v>
      </c>
      <c r="R581" s="63" t="s">
        <v>8666</v>
      </c>
      <c r="S581" s="63" t="s">
        <v>33</v>
      </c>
      <c r="T581" s="63"/>
      <c r="U581" s="63"/>
      <c r="V581" s="63" t="s">
        <v>4164</v>
      </c>
      <c r="W581" s="63" t="s">
        <v>1770</v>
      </c>
      <c r="X581" s="63" t="s">
        <v>1771</v>
      </c>
      <c r="Y581" s="429">
        <v>45014</v>
      </c>
      <c r="Z581" s="430">
        <v>46842</v>
      </c>
      <c r="AA581" s="63" t="s">
        <v>4158</v>
      </c>
      <c r="AB581" s="63" t="s">
        <v>4159</v>
      </c>
      <c r="AC581" s="63"/>
      <c r="AD581" s="63" t="s">
        <v>5728</v>
      </c>
      <c r="AE581" s="63" t="s">
        <v>5826</v>
      </c>
      <c r="AF581" s="435">
        <v>43643</v>
      </c>
      <c r="AG581" s="174"/>
      <c r="AH581" s="174"/>
      <c r="AI581" s="174"/>
      <c r="AJ581" s="174"/>
      <c r="AK581" s="174"/>
      <c r="AL581" s="174"/>
      <c r="AM581" s="174"/>
      <c r="AN581" s="174"/>
      <c r="AO581" s="174"/>
      <c r="AP581" s="174"/>
      <c r="AQ581" s="174"/>
      <c r="AR581" s="174" t="s">
        <v>2335</v>
      </c>
      <c r="AS581" s="174">
        <v>2023</v>
      </c>
      <c r="AT581" s="415">
        <v>45282</v>
      </c>
      <c r="AU581" s="174" t="s">
        <v>1351</v>
      </c>
      <c r="AV581" s="419" t="s">
        <v>9472</v>
      </c>
      <c r="AW581" s="439"/>
      <c r="AX581" s="551"/>
      <c r="AY581" s="422"/>
      <c r="AZ581" s="550"/>
      <c r="BA581" s="550"/>
      <c r="BB581" s="422"/>
      <c r="BC581" s="550"/>
      <c r="BD581" s="439"/>
      <c r="BE581" s="551"/>
      <c r="BF581" s="429">
        <v>43420</v>
      </c>
      <c r="BG581" s="426">
        <f t="shared" si="12"/>
        <v>0</v>
      </c>
      <c r="BH581" s="426">
        <f t="shared" si="13"/>
        <v>0</v>
      </c>
      <c r="BI581" s="426">
        <f t="shared" si="14"/>
        <v>0</v>
      </c>
      <c r="BJ581" s="426">
        <f t="shared" si="15"/>
        <v>0</v>
      </c>
      <c r="BK581" s="425" t="b">
        <f t="shared" si="16"/>
        <v>0</v>
      </c>
    </row>
    <row r="582" spans="1:63" ht="15.75" customHeight="1">
      <c r="A582" s="174" t="s">
        <v>10</v>
      </c>
      <c r="B582" s="63" t="s">
        <v>11</v>
      </c>
      <c r="C582" s="63" t="s">
        <v>12</v>
      </c>
      <c r="D582" s="63" t="s">
        <v>13</v>
      </c>
      <c r="E582" s="63" t="s">
        <v>3756</v>
      </c>
      <c r="F582" s="63"/>
      <c r="G582" s="63" t="s">
        <v>1766</v>
      </c>
      <c r="H582" s="63"/>
      <c r="I582" s="63"/>
      <c r="J582" s="63" t="s">
        <v>3795</v>
      </c>
      <c r="K582" s="63"/>
      <c r="L582" s="63"/>
      <c r="M582" s="63" t="s">
        <v>5827</v>
      </c>
      <c r="N582" s="63" t="s">
        <v>5803</v>
      </c>
      <c r="O582" s="63" t="s">
        <v>15</v>
      </c>
      <c r="P582" s="63" t="s">
        <v>16</v>
      </c>
      <c r="Q582" s="63" t="s">
        <v>35</v>
      </c>
      <c r="R582" s="63" t="s">
        <v>922</v>
      </c>
      <c r="S582" s="63" t="s">
        <v>925</v>
      </c>
      <c r="T582" s="63"/>
      <c r="U582" s="63"/>
      <c r="V582" s="63" t="s">
        <v>4213</v>
      </c>
      <c r="W582" s="63" t="s">
        <v>926</v>
      </c>
      <c r="X582" s="63" t="s">
        <v>1772</v>
      </c>
      <c r="Y582" s="429">
        <v>45014</v>
      </c>
      <c r="Z582" s="430">
        <v>46842</v>
      </c>
      <c r="AA582" s="63" t="s">
        <v>4158</v>
      </c>
      <c r="AB582" s="63" t="s">
        <v>4159</v>
      </c>
      <c r="AC582" s="63"/>
      <c r="AD582" s="63" t="s">
        <v>5820</v>
      </c>
      <c r="AE582" s="63" t="s">
        <v>5828</v>
      </c>
      <c r="AF582" s="435">
        <v>45116</v>
      </c>
      <c r="AG582" s="174"/>
      <c r="AH582" s="174"/>
      <c r="AI582" s="174"/>
      <c r="AJ582" s="174"/>
      <c r="AK582" s="174"/>
      <c r="AL582" s="174"/>
      <c r="AM582" s="174"/>
      <c r="AN582" s="174"/>
      <c r="AO582" s="174"/>
      <c r="AP582" s="174"/>
      <c r="AQ582" s="174"/>
      <c r="AR582" s="174" t="s">
        <v>2335</v>
      </c>
      <c r="AS582" s="174">
        <v>2023</v>
      </c>
      <c r="AT582" s="415">
        <v>45282</v>
      </c>
      <c r="AU582" s="174" t="s">
        <v>1351</v>
      </c>
      <c r="AV582" s="419" t="s">
        <v>9473</v>
      </c>
      <c r="AW582" s="439"/>
      <c r="AX582" s="551"/>
      <c r="AY582" s="422"/>
      <c r="AZ582" s="550"/>
      <c r="BA582" s="550"/>
      <c r="BB582" s="422"/>
      <c r="BC582" s="550"/>
      <c r="BD582" s="439"/>
      <c r="BE582" s="551"/>
      <c r="BF582" s="429">
        <v>43420</v>
      </c>
      <c r="BG582" s="426">
        <f t="shared" si="12"/>
        <v>0</v>
      </c>
      <c r="BH582" s="426">
        <f t="shared" si="13"/>
        <v>0</v>
      </c>
      <c r="BI582" s="426">
        <f t="shared" si="14"/>
        <v>0</v>
      </c>
      <c r="BJ582" s="426">
        <f t="shared" si="15"/>
        <v>0</v>
      </c>
      <c r="BK582" s="425" t="b">
        <f t="shared" si="16"/>
        <v>0</v>
      </c>
    </row>
    <row r="583" spans="1:63" ht="15.75" customHeight="1">
      <c r="A583" s="174" t="s">
        <v>10</v>
      </c>
      <c r="B583" s="63" t="s">
        <v>11</v>
      </c>
      <c r="C583" s="63" t="s">
        <v>12</v>
      </c>
      <c r="D583" s="63" t="s">
        <v>13</v>
      </c>
      <c r="E583" s="63" t="s">
        <v>3756</v>
      </c>
      <c r="F583" s="63"/>
      <c r="G583" s="63" t="s">
        <v>1766</v>
      </c>
      <c r="H583" s="63"/>
      <c r="I583" s="63"/>
      <c r="J583" s="63" t="s">
        <v>3795</v>
      </c>
      <c r="K583" s="63"/>
      <c r="L583" s="63"/>
      <c r="M583" s="63" t="s">
        <v>5827</v>
      </c>
      <c r="N583" s="63" t="s">
        <v>5803</v>
      </c>
      <c r="O583" s="63" t="s">
        <v>15</v>
      </c>
      <c r="P583" s="63" t="s">
        <v>16</v>
      </c>
      <c r="Q583" s="63" t="s">
        <v>35</v>
      </c>
      <c r="R583" s="63" t="s">
        <v>8666</v>
      </c>
      <c r="S583" s="63" t="s">
        <v>36</v>
      </c>
      <c r="T583" s="63"/>
      <c r="U583" s="63"/>
      <c r="V583" s="63" t="s">
        <v>4164</v>
      </c>
      <c r="W583" s="63" t="s">
        <v>91</v>
      </c>
      <c r="X583" s="63" t="s">
        <v>1773</v>
      </c>
      <c r="Y583" s="429">
        <v>45014</v>
      </c>
      <c r="Z583" s="430">
        <v>46842</v>
      </c>
      <c r="AA583" s="63" t="s">
        <v>4158</v>
      </c>
      <c r="AB583" s="63" t="s">
        <v>4159</v>
      </c>
      <c r="AC583" s="63"/>
      <c r="AD583" s="63" t="s">
        <v>5820</v>
      </c>
      <c r="AE583" s="63" t="s">
        <v>5829</v>
      </c>
      <c r="AF583" s="435">
        <v>44100</v>
      </c>
      <c r="AG583" s="174"/>
      <c r="AH583" s="174"/>
      <c r="AI583" s="174"/>
      <c r="AJ583" s="174"/>
      <c r="AK583" s="174"/>
      <c r="AL583" s="174"/>
      <c r="AM583" s="174"/>
      <c r="AN583" s="174"/>
      <c r="AO583" s="174"/>
      <c r="AP583" s="174"/>
      <c r="AQ583" s="174"/>
      <c r="AR583" s="174" t="s">
        <v>2335</v>
      </c>
      <c r="AS583" s="174">
        <v>2023</v>
      </c>
      <c r="AT583" s="415">
        <v>45282</v>
      </c>
      <c r="AU583" s="174" t="s">
        <v>1351</v>
      </c>
      <c r="AV583" s="419" t="s">
        <v>9474</v>
      </c>
      <c r="AW583" s="439"/>
      <c r="AX583" s="551"/>
      <c r="AY583" s="422"/>
      <c r="AZ583" s="550"/>
      <c r="BA583" s="550"/>
      <c r="BB583" s="422"/>
      <c r="BC583" s="550"/>
      <c r="BD583" s="439"/>
      <c r="BE583" s="551"/>
      <c r="BF583" s="429">
        <v>43420</v>
      </c>
      <c r="BG583" s="426">
        <f t="shared" si="12"/>
        <v>0</v>
      </c>
      <c r="BH583" s="426">
        <f t="shared" si="13"/>
        <v>0</v>
      </c>
      <c r="BI583" s="426">
        <f t="shared" si="14"/>
        <v>0</v>
      </c>
      <c r="BJ583" s="426">
        <f t="shared" si="15"/>
        <v>0</v>
      </c>
      <c r="BK583" s="425" t="b">
        <f t="shared" si="16"/>
        <v>0</v>
      </c>
    </row>
    <row r="584" spans="1:63" ht="15.75" customHeight="1">
      <c r="A584" s="174" t="s">
        <v>10</v>
      </c>
      <c r="B584" s="63" t="s">
        <v>11</v>
      </c>
      <c r="C584" s="63" t="s">
        <v>12</v>
      </c>
      <c r="D584" s="63" t="s">
        <v>13</v>
      </c>
      <c r="E584" s="63" t="s">
        <v>3756</v>
      </c>
      <c r="F584" s="63"/>
      <c r="G584" s="63" t="s">
        <v>1766</v>
      </c>
      <c r="H584" s="63"/>
      <c r="I584" s="63"/>
      <c r="J584" s="63" t="s">
        <v>3795</v>
      </c>
      <c r="K584" s="63"/>
      <c r="L584" s="63"/>
      <c r="M584" s="63" t="s">
        <v>5827</v>
      </c>
      <c r="N584" s="63" t="s">
        <v>5803</v>
      </c>
      <c r="O584" s="63" t="s">
        <v>15</v>
      </c>
      <c r="P584" s="63" t="s">
        <v>16</v>
      </c>
      <c r="Q584" s="63" t="s">
        <v>35</v>
      </c>
      <c r="R584" s="63" t="s">
        <v>922</v>
      </c>
      <c r="S584" s="63" t="s">
        <v>923</v>
      </c>
      <c r="T584" s="63"/>
      <c r="U584" s="63"/>
      <c r="V584" s="63" t="s">
        <v>4164</v>
      </c>
      <c r="W584" s="63" t="s">
        <v>232</v>
      </c>
      <c r="X584" s="63" t="s">
        <v>1774</v>
      </c>
      <c r="Y584" s="429">
        <v>45014</v>
      </c>
      <c r="Z584" s="430">
        <v>46842</v>
      </c>
      <c r="AA584" s="63" t="s">
        <v>4158</v>
      </c>
      <c r="AB584" s="63" t="s">
        <v>4159</v>
      </c>
      <c r="AC584" s="63"/>
      <c r="AD584" s="63" t="s">
        <v>5728</v>
      </c>
      <c r="AE584" s="63" t="s">
        <v>5830</v>
      </c>
      <c r="AF584" s="435">
        <v>44068</v>
      </c>
      <c r="AG584" s="174"/>
      <c r="AH584" s="174"/>
      <c r="AI584" s="174"/>
      <c r="AJ584" s="174"/>
      <c r="AK584" s="174"/>
      <c r="AL584" s="174"/>
      <c r="AM584" s="174"/>
      <c r="AN584" s="174"/>
      <c r="AO584" s="174"/>
      <c r="AP584" s="174"/>
      <c r="AQ584" s="174"/>
      <c r="AR584" s="174" t="s">
        <v>2335</v>
      </c>
      <c r="AS584" s="174">
        <v>2023</v>
      </c>
      <c r="AT584" s="415">
        <v>45282</v>
      </c>
      <c r="AU584" s="174" t="s">
        <v>1351</v>
      </c>
      <c r="AV584" s="419" t="s">
        <v>9475</v>
      </c>
      <c r="AW584" s="439"/>
      <c r="AX584" s="551"/>
      <c r="AY584" s="422"/>
      <c r="AZ584" s="550"/>
      <c r="BA584" s="550"/>
      <c r="BB584" s="422"/>
      <c r="BC584" s="550"/>
      <c r="BD584" s="439"/>
      <c r="BE584" s="551"/>
      <c r="BF584" s="429">
        <v>43420</v>
      </c>
      <c r="BG584" s="426">
        <f t="shared" si="12"/>
        <v>0</v>
      </c>
      <c r="BH584" s="426">
        <f t="shared" si="13"/>
        <v>0</v>
      </c>
      <c r="BI584" s="426">
        <f t="shared" si="14"/>
        <v>0</v>
      </c>
      <c r="BJ584" s="426">
        <f t="shared" si="15"/>
        <v>0</v>
      </c>
      <c r="BK584" s="425" t="b">
        <f t="shared" si="16"/>
        <v>0</v>
      </c>
    </row>
    <row r="585" spans="1:63" ht="15.75" customHeight="1">
      <c r="A585" s="174" t="s">
        <v>10</v>
      </c>
      <c r="B585" s="63" t="s">
        <v>11</v>
      </c>
      <c r="C585" s="63" t="s">
        <v>123</v>
      </c>
      <c r="D585" s="63" t="s">
        <v>513</v>
      </c>
      <c r="E585" s="63" t="s">
        <v>28</v>
      </c>
      <c r="F585" s="63"/>
      <c r="G585" s="63" t="s">
        <v>1775</v>
      </c>
      <c r="H585" s="63"/>
      <c r="I585" s="63"/>
      <c r="J585" s="63" t="s">
        <v>1776</v>
      </c>
      <c r="K585" s="63"/>
      <c r="L585" s="63"/>
      <c r="M585" s="63" t="s">
        <v>1777</v>
      </c>
      <c r="N585" s="63" t="s">
        <v>5831</v>
      </c>
      <c r="O585" s="63" t="s">
        <v>15</v>
      </c>
      <c r="P585" s="63" t="s">
        <v>16</v>
      </c>
      <c r="Q585" s="63" t="s">
        <v>35</v>
      </c>
      <c r="R585" s="63" t="s">
        <v>87</v>
      </c>
      <c r="S585" s="63" t="s">
        <v>88</v>
      </c>
      <c r="T585" s="63"/>
      <c r="U585" s="63"/>
      <c r="V585" s="63" t="s">
        <v>4164</v>
      </c>
      <c r="W585" s="63" t="s">
        <v>187</v>
      </c>
      <c r="X585" s="63" t="s">
        <v>5832</v>
      </c>
      <c r="Y585" s="429">
        <v>44721</v>
      </c>
      <c r="Z585" s="63"/>
      <c r="AA585" s="63" t="s">
        <v>4158</v>
      </c>
      <c r="AB585" s="63" t="s">
        <v>4159</v>
      </c>
      <c r="AC585" s="63"/>
      <c r="AD585" s="63" t="s">
        <v>5504</v>
      </c>
      <c r="AE585" s="63" t="s">
        <v>5833</v>
      </c>
      <c r="AF585" s="427">
        <v>45311</v>
      </c>
      <c r="AG585" s="174"/>
      <c r="AH585" s="174"/>
      <c r="AI585" s="174"/>
      <c r="AJ585" s="174"/>
      <c r="AK585" s="174"/>
      <c r="AL585" s="174"/>
      <c r="AM585" s="174"/>
      <c r="AN585" s="174"/>
      <c r="AO585" s="174"/>
      <c r="AP585" s="174"/>
      <c r="AQ585" s="174"/>
      <c r="AR585" s="174"/>
      <c r="AS585" s="174"/>
      <c r="AT585" s="415"/>
      <c r="AU585" s="174"/>
      <c r="AV585" s="437"/>
      <c r="AW585" s="439"/>
      <c r="AX585" s="551"/>
      <c r="AY585" s="422"/>
      <c r="AZ585" s="550"/>
      <c r="BA585" s="550"/>
      <c r="BB585" s="422"/>
      <c r="BC585" s="550"/>
      <c r="BD585" s="439"/>
      <c r="BE585" s="551"/>
      <c r="BF585" s="426"/>
      <c r="BG585" s="426">
        <f t="shared" si="12"/>
        <v>0</v>
      </c>
      <c r="BH585" s="426">
        <f t="shared" si="13"/>
        <v>0</v>
      </c>
      <c r="BI585" s="426">
        <f t="shared" si="14"/>
        <v>0</v>
      </c>
      <c r="BJ585" s="426">
        <f t="shared" si="15"/>
        <v>0</v>
      </c>
      <c r="BK585" s="425" t="b">
        <f t="shared" si="16"/>
        <v>0</v>
      </c>
    </row>
    <row r="586" spans="1:63" ht="15.75" customHeight="1">
      <c r="A586" s="174" t="s">
        <v>10</v>
      </c>
      <c r="B586" s="63" t="s">
        <v>11</v>
      </c>
      <c r="C586" s="63" t="s">
        <v>123</v>
      </c>
      <c r="D586" s="63" t="s">
        <v>513</v>
      </c>
      <c r="E586" s="63" t="s">
        <v>28</v>
      </c>
      <c r="F586" s="63"/>
      <c r="G586" s="63" t="s">
        <v>1775</v>
      </c>
      <c r="H586" s="63"/>
      <c r="I586" s="63"/>
      <c r="J586" s="63" t="s">
        <v>1776</v>
      </c>
      <c r="K586" s="63"/>
      <c r="L586" s="63"/>
      <c r="M586" s="63" t="s">
        <v>1777</v>
      </c>
      <c r="N586" s="63" t="s">
        <v>5831</v>
      </c>
      <c r="O586" s="63" t="s">
        <v>15</v>
      </c>
      <c r="P586" s="63" t="s">
        <v>16</v>
      </c>
      <c r="Q586" s="63" t="s">
        <v>35</v>
      </c>
      <c r="R586" s="63" t="s">
        <v>84</v>
      </c>
      <c r="S586" s="63" t="s">
        <v>1778</v>
      </c>
      <c r="T586" s="63"/>
      <c r="U586" s="63"/>
      <c r="V586" s="63" t="s">
        <v>4164</v>
      </c>
      <c r="W586" s="63" t="s">
        <v>261</v>
      </c>
      <c r="X586" s="63" t="s">
        <v>1779</v>
      </c>
      <c r="Y586" s="429">
        <v>45010</v>
      </c>
      <c r="Z586" s="430">
        <v>46838</v>
      </c>
      <c r="AA586" s="63" t="s">
        <v>4158</v>
      </c>
      <c r="AB586" s="63" t="s">
        <v>4168</v>
      </c>
      <c r="AC586" s="63" t="s">
        <v>5834</v>
      </c>
      <c r="AD586" s="63" t="s">
        <v>5835</v>
      </c>
      <c r="AE586" s="63" t="s">
        <v>5836</v>
      </c>
      <c r="AF586" s="435">
        <v>45554</v>
      </c>
      <c r="AG586" s="174"/>
      <c r="AH586" s="174"/>
      <c r="AI586" s="174"/>
      <c r="AJ586" s="174"/>
      <c r="AK586" s="174"/>
      <c r="AL586" s="174"/>
      <c r="AM586" s="174"/>
      <c r="AN586" s="174"/>
      <c r="AO586" s="174"/>
      <c r="AP586" s="174"/>
      <c r="AQ586" s="174"/>
      <c r="AR586" s="174" t="s">
        <v>2312</v>
      </c>
      <c r="AS586" s="174">
        <v>2023</v>
      </c>
      <c r="AT586" s="415">
        <v>45015</v>
      </c>
      <c r="AU586" s="174" t="s">
        <v>1351</v>
      </c>
      <c r="AV586" s="419" t="s">
        <v>9476</v>
      </c>
      <c r="AW586" s="439"/>
      <c r="AX586" s="551"/>
      <c r="AY586" s="422"/>
      <c r="AZ586" s="550"/>
      <c r="BA586" s="550"/>
      <c r="BB586" s="422"/>
      <c r="BC586" s="550"/>
      <c r="BD586" s="439"/>
      <c r="BE586" s="551"/>
      <c r="BF586" s="429">
        <v>44018</v>
      </c>
      <c r="BG586" s="426">
        <f t="shared" si="12"/>
        <v>0</v>
      </c>
      <c r="BH586" s="426">
        <f t="shared" si="13"/>
        <v>0</v>
      </c>
      <c r="BI586" s="426">
        <f t="shared" si="14"/>
        <v>0</v>
      </c>
      <c r="BJ586" s="426">
        <f t="shared" si="15"/>
        <v>0</v>
      </c>
      <c r="BK586" s="425" t="b">
        <f t="shared" si="16"/>
        <v>0</v>
      </c>
    </row>
    <row r="587" spans="1:63" ht="15.75" customHeight="1">
      <c r="A587" s="174" t="s">
        <v>10</v>
      </c>
      <c r="B587" s="63" t="s">
        <v>11</v>
      </c>
      <c r="C587" s="63" t="s">
        <v>123</v>
      </c>
      <c r="D587" s="63" t="s">
        <v>513</v>
      </c>
      <c r="E587" s="63" t="s">
        <v>28</v>
      </c>
      <c r="F587" s="63"/>
      <c r="G587" s="63" t="s">
        <v>1775</v>
      </c>
      <c r="H587" s="63"/>
      <c r="I587" s="63"/>
      <c r="J587" s="63" t="s">
        <v>1776</v>
      </c>
      <c r="K587" s="63"/>
      <c r="L587" s="63"/>
      <c r="M587" s="63" t="s">
        <v>1777</v>
      </c>
      <c r="N587" s="63" t="s">
        <v>5831</v>
      </c>
      <c r="O587" s="63" t="s">
        <v>15</v>
      </c>
      <c r="P587" s="63" t="s">
        <v>16</v>
      </c>
      <c r="Q587" s="63" t="s">
        <v>35</v>
      </c>
      <c r="R587" s="63" t="s">
        <v>84</v>
      </c>
      <c r="S587" s="63" t="s">
        <v>545</v>
      </c>
      <c r="T587" s="63"/>
      <c r="U587" s="63"/>
      <c r="V587" s="63" t="s">
        <v>4164</v>
      </c>
      <c r="W587" s="63" t="s">
        <v>261</v>
      </c>
      <c r="X587" s="63" t="s">
        <v>1780</v>
      </c>
      <c r="Y587" s="429">
        <v>45010</v>
      </c>
      <c r="Z587" s="430">
        <v>46838</v>
      </c>
      <c r="AA587" s="63" t="s">
        <v>4158</v>
      </c>
      <c r="AB587" s="63" t="s">
        <v>4168</v>
      </c>
      <c r="AC587" s="63" t="s">
        <v>5837</v>
      </c>
      <c r="AD587" s="63" t="s">
        <v>5838</v>
      </c>
      <c r="AE587" s="63" t="s">
        <v>5839</v>
      </c>
      <c r="AF587" s="435">
        <v>45495</v>
      </c>
      <c r="AG587" s="174"/>
      <c r="AH587" s="174"/>
      <c r="AI587" s="174"/>
      <c r="AJ587" s="174"/>
      <c r="AK587" s="174"/>
      <c r="AL587" s="174"/>
      <c r="AM587" s="174"/>
      <c r="AN587" s="174"/>
      <c r="AO587" s="174"/>
      <c r="AP587" s="174"/>
      <c r="AQ587" s="174"/>
      <c r="AR587" s="174" t="s">
        <v>2312</v>
      </c>
      <c r="AS587" s="174">
        <v>2023</v>
      </c>
      <c r="AT587" s="415">
        <v>45015</v>
      </c>
      <c r="AU587" s="174" t="s">
        <v>1351</v>
      </c>
      <c r="AV587" s="419" t="s">
        <v>9477</v>
      </c>
      <c r="AW587" s="439"/>
      <c r="AX587" s="551"/>
      <c r="AY587" s="422"/>
      <c r="AZ587" s="550"/>
      <c r="BA587" s="550"/>
      <c r="BB587" s="422"/>
      <c r="BC587" s="550"/>
      <c r="BD587" s="439"/>
      <c r="BE587" s="551"/>
      <c r="BF587" s="429">
        <v>44018</v>
      </c>
      <c r="BG587" s="426">
        <f t="shared" si="12"/>
        <v>0</v>
      </c>
      <c r="BH587" s="426">
        <f t="shared" si="13"/>
        <v>0</v>
      </c>
      <c r="BI587" s="426">
        <f t="shared" si="14"/>
        <v>0</v>
      </c>
      <c r="BJ587" s="426">
        <f t="shared" si="15"/>
        <v>0</v>
      </c>
      <c r="BK587" s="425" t="b">
        <f t="shared" si="16"/>
        <v>0</v>
      </c>
    </row>
    <row r="588" spans="1:63" ht="15.75" customHeight="1">
      <c r="A588" s="174" t="s">
        <v>10</v>
      </c>
      <c r="B588" s="63" t="s">
        <v>11</v>
      </c>
      <c r="C588" s="63" t="s">
        <v>123</v>
      </c>
      <c r="D588" s="63" t="s">
        <v>513</v>
      </c>
      <c r="E588" s="63" t="s">
        <v>28</v>
      </c>
      <c r="F588" s="63"/>
      <c r="G588" s="63" t="s">
        <v>1775</v>
      </c>
      <c r="H588" s="63"/>
      <c r="I588" s="63"/>
      <c r="J588" s="63" t="s">
        <v>1776</v>
      </c>
      <c r="K588" s="63"/>
      <c r="L588" s="63"/>
      <c r="M588" s="63" t="s">
        <v>1777</v>
      </c>
      <c r="N588" s="63" t="s">
        <v>5831</v>
      </c>
      <c r="O588" s="63" t="s">
        <v>15</v>
      </c>
      <c r="P588" s="63" t="s">
        <v>16</v>
      </c>
      <c r="Q588" s="63" t="s">
        <v>35</v>
      </c>
      <c r="R588" s="63" t="s">
        <v>84</v>
      </c>
      <c r="S588" s="63" t="s">
        <v>93</v>
      </c>
      <c r="T588" s="63"/>
      <c r="U588" s="63"/>
      <c r="V588" s="63" t="s">
        <v>4213</v>
      </c>
      <c r="W588" s="63" t="s">
        <v>261</v>
      </c>
      <c r="X588" s="63" t="s">
        <v>1781</v>
      </c>
      <c r="Y588" s="429">
        <v>43447</v>
      </c>
      <c r="Z588" s="430">
        <v>46849</v>
      </c>
      <c r="AA588" s="63" t="s">
        <v>4158</v>
      </c>
      <c r="AB588" s="63" t="s">
        <v>4168</v>
      </c>
      <c r="AC588" s="63" t="s">
        <v>5840</v>
      </c>
      <c r="AD588" s="63" t="s">
        <v>5838</v>
      </c>
      <c r="AE588" s="63" t="s">
        <v>5841</v>
      </c>
      <c r="AF588" s="436">
        <v>44808</v>
      </c>
      <c r="AG588" s="174"/>
      <c r="AH588" s="174"/>
      <c r="AI588" s="174"/>
      <c r="AJ588" s="174"/>
      <c r="AK588" s="174"/>
      <c r="AL588" s="174"/>
      <c r="AM588" s="174"/>
      <c r="AN588" s="174"/>
      <c r="AO588" s="174"/>
      <c r="AP588" s="174"/>
      <c r="AQ588" s="174"/>
      <c r="AR588" s="174" t="s">
        <v>2324</v>
      </c>
      <c r="AS588" s="174">
        <v>2023</v>
      </c>
      <c r="AT588" s="415">
        <v>45167</v>
      </c>
      <c r="AU588" s="174" t="s">
        <v>1351</v>
      </c>
      <c r="AV588" s="419" t="s">
        <v>9478</v>
      </c>
      <c r="AW588" s="424"/>
      <c r="AX588" s="462"/>
      <c r="AY588" s="422"/>
      <c r="AZ588" s="530"/>
      <c r="BA588" s="530"/>
      <c r="BB588" s="422"/>
      <c r="BC588" s="530"/>
      <c r="BD588" s="424"/>
      <c r="BE588" s="462">
        <v>1</v>
      </c>
      <c r="BF588" s="429">
        <v>43447</v>
      </c>
      <c r="BG588" s="426">
        <f t="shared" si="12"/>
        <v>0</v>
      </c>
      <c r="BH588" s="426">
        <f t="shared" si="13"/>
        <v>0</v>
      </c>
      <c r="BI588" s="426">
        <f t="shared" si="14"/>
        <v>0</v>
      </c>
      <c r="BJ588" s="426">
        <f t="shared" si="15"/>
        <v>0</v>
      </c>
      <c r="BK588" s="425" t="b">
        <f t="shared" si="16"/>
        <v>0</v>
      </c>
    </row>
    <row r="589" spans="1:63" ht="15.75" customHeight="1">
      <c r="A589" s="703" t="s">
        <v>10</v>
      </c>
      <c r="B589" s="703" t="s">
        <v>11</v>
      </c>
      <c r="C589" s="703" t="s">
        <v>123</v>
      </c>
      <c r="D589" s="703" t="s">
        <v>513</v>
      </c>
      <c r="E589" s="703" t="s">
        <v>28</v>
      </c>
      <c r="F589" s="703"/>
      <c r="G589" s="703" t="s">
        <v>1775</v>
      </c>
      <c r="H589" s="703"/>
      <c r="I589" s="703"/>
      <c r="J589" s="703" t="s">
        <v>1776</v>
      </c>
      <c r="K589" s="703"/>
      <c r="L589" s="703"/>
      <c r="M589" s="703" t="s">
        <v>1777</v>
      </c>
      <c r="N589" s="703"/>
      <c r="O589" s="703" t="s">
        <v>15</v>
      </c>
      <c r="P589" s="703" t="s">
        <v>16</v>
      </c>
      <c r="Q589" s="703" t="s">
        <v>35</v>
      </c>
      <c r="R589" s="703" t="s">
        <v>84</v>
      </c>
      <c r="S589" s="703" t="s">
        <v>167</v>
      </c>
      <c r="T589" s="703"/>
      <c r="U589" s="703"/>
      <c r="V589" s="703" t="s">
        <v>4164</v>
      </c>
      <c r="W589" s="703" t="s">
        <v>261</v>
      </c>
      <c r="X589" s="703" t="s">
        <v>1782</v>
      </c>
      <c r="Y589" s="704">
        <v>43514</v>
      </c>
      <c r="Z589" s="703"/>
      <c r="AA589" s="731" t="s">
        <v>4646</v>
      </c>
      <c r="AB589" s="703" t="s">
        <v>4159</v>
      </c>
      <c r="AC589" s="703"/>
      <c r="AD589" s="703" t="s">
        <v>5474</v>
      </c>
      <c r="AE589" s="703" t="s">
        <v>9299</v>
      </c>
      <c r="AF589" s="712">
        <v>44753</v>
      </c>
      <c r="AG589" s="703"/>
      <c r="AH589" s="703"/>
      <c r="AI589" s="705">
        <v>45049</v>
      </c>
      <c r="AJ589" s="703" t="s">
        <v>8675</v>
      </c>
      <c r="AK589" s="703"/>
      <c r="AL589" s="703"/>
      <c r="AM589" s="703"/>
      <c r="AN589" s="703"/>
      <c r="AO589" s="703"/>
      <c r="AP589" s="703"/>
      <c r="AQ589" s="703"/>
      <c r="AR589" s="703" t="s">
        <v>2317</v>
      </c>
      <c r="AS589" s="703">
        <v>2023</v>
      </c>
      <c r="AT589" s="706">
        <v>45051</v>
      </c>
      <c r="AU589" s="703" t="s">
        <v>2323</v>
      </c>
      <c r="AV589" s="707" t="s">
        <v>8961</v>
      </c>
      <c r="AW589" s="722"/>
      <c r="AX589" s="720"/>
      <c r="AY589" s="422"/>
      <c r="AZ589" s="733"/>
      <c r="BA589" s="733"/>
      <c r="BB589" s="422"/>
      <c r="BC589" s="733"/>
      <c r="BD589" s="722"/>
      <c r="BE589" s="720"/>
      <c r="BF589" s="710"/>
      <c r="BG589" s="710">
        <f t="shared" si="12"/>
        <v>0</v>
      </c>
      <c r="BH589" s="710">
        <f t="shared" si="13"/>
        <v>0</v>
      </c>
      <c r="BI589" s="710">
        <f t="shared" si="14"/>
        <v>0</v>
      </c>
      <c r="BJ589" s="710">
        <f t="shared" si="15"/>
        <v>0</v>
      </c>
      <c r="BK589" s="709" t="b">
        <f t="shared" si="16"/>
        <v>0</v>
      </c>
    </row>
    <row r="590" spans="1:63" ht="15.75" customHeight="1">
      <c r="A590" s="174" t="s">
        <v>10</v>
      </c>
      <c r="B590" s="63" t="s">
        <v>11</v>
      </c>
      <c r="C590" s="63" t="s">
        <v>123</v>
      </c>
      <c r="D590" s="63" t="s">
        <v>513</v>
      </c>
      <c r="E590" s="63" t="s">
        <v>28</v>
      </c>
      <c r="F590" s="63"/>
      <c r="G590" s="63" t="s">
        <v>1775</v>
      </c>
      <c r="H590" s="63"/>
      <c r="I590" s="63"/>
      <c r="J590" s="63" t="s">
        <v>1776</v>
      </c>
      <c r="K590" s="63"/>
      <c r="L590" s="63"/>
      <c r="M590" s="63" t="s">
        <v>1777</v>
      </c>
      <c r="N590" s="63" t="s">
        <v>5831</v>
      </c>
      <c r="O590" s="63" t="s">
        <v>15</v>
      </c>
      <c r="P590" s="63" t="s">
        <v>16</v>
      </c>
      <c r="Q590" s="63" t="s">
        <v>35</v>
      </c>
      <c r="R590" s="63" t="s">
        <v>84</v>
      </c>
      <c r="S590" s="63" t="s">
        <v>85</v>
      </c>
      <c r="T590" s="63"/>
      <c r="U590" s="63"/>
      <c r="V590" s="63" t="s">
        <v>4164</v>
      </c>
      <c r="W590" s="63" t="s">
        <v>94</v>
      </c>
      <c r="X590" s="63" t="s">
        <v>1783</v>
      </c>
      <c r="Y590" s="429">
        <v>43426</v>
      </c>
      <c r="Z590" s="430">
        <v>46849</v>
      </c>
      <c r="AA590" s="63" t="s">
        <v>4158</v>
      </c>
      <c r="AB590" s="63" t="s">
        <v>4168</v>
      </c>
      <c r="AC590" s="63" t="s">
        <v>5842</v>
      </c>
      <c r="AD590" s="63" t="s">
        <v>5835</v>
      </c>
      <c r="AE590" s="63" t="s">
        <v>5843</v>
      </c>
      <c r="AF590" s="435">
        <v>44753</v>
      </c>
      <c r="AG590" s="174"/>
      <c r="AH590" s="174"/>
      <c r="AI590" s="174"/>
      <c r="AJ590" s="174"/>
      <c r="AK590" s="174"/>
      <c r="AL590" s="174"/>
      <c r="AM590" s="174"/>
      <c r="AN590" s="174"/>
      <c r="AO590" s="174"/>
      <c r="AP590" s="174"/>
      <c r="AQ590" s="174"/>
      <c r="AR590" s="174" t="s">
        <v>2324</v>
      </c>
      <c r="AS590" s="174">
        <v>2023</v>
      </c>
      <c r="AT590" s="415">
        <v>45167</v>
      </c>
      <c r="AU590" s="174" t="s">
        <v>1351</v>
      </c>
      <c r="AV590" s="419" t="s">
        <v>9479</v>
      </c>
      <c r="AW590" s="439"/>
      <c r="AX590" s="551"/>
      <c r="AY590" s="422"/>
      <c r="AZ590" s="550"/>
      <c r="BA590" s="550"/>
      <c r="BB590" s="422"/>
      <c r="BC590" s="550"/>
      <c r="BD590" s="439"/>
      <c r="BE590" s="551"/>
      <c r="BF590" s="429">
        <v>43426</v>
      </c>
      <c r="BG590" s="426">
        <f t="shared" si="12"/>
        <v>0</v>
      </c>
      <c r="BH590" s="426">
        <f t="shared" si="13"/>
        <v>0</v>
      </c>
      <c r="BI590" s="426">
        <f t="shared" si="14"/>
        <v>0</v>
      </c>
      <c r="BJ590" s="426">
        <f t="shared" si="15"/>
        <v>0</v>
      </c>
      <c r="BK590" s="425" t="b">
        <f t="shared" si="16"/>
        <v>0</v>
      </c>
    </row>
    <row r="591" spans="1:63" ht="15.75" customHeight="1">
      <c r="A591" s="703" t="s">
        <v>10</v>
      </c>
      <c r="B591" s="703" t="s">
        <v>11</v>
      </c>
      <c r="C591" s="703" t="s">
        <v>28</v>
      </c>
      <c r="D591" s="703" t="s">
        <v>13</v>
      </c>
      <c r="E591" s="703" t="s">
        <v>3756</v>
      </c>
      <c r="F591" s="703"/>
      <c r="G591" s="703" t="s">
        <v>1784</v>
      </c>
      <c r="H591" s="703"/>
      <c r="I591" s="703"/>
      <c r="J591" s="703" t="s">
        <v>1785</v>
      </c>
      <c r="K591" s="703"/>
      <c r="L591" s="703"/>
      <c r="M591" s="703" t="s">
        <v>1786</v>
      </c>
      <c r="N591" s="703"/>
      <c r="O591" s="703" t="s">
        <v>15</v>
      </c>
      <c r="P591" s="703" t="s">
        <v>16</v>
      </c>
      <c r="Q591" s="703" t="s">
        <v>35</v>
      </c>
      <c r="R591" s="703" t="s">
        <v>922</v>
      </c>
      <c r="S591" s="703" t="s">
        <v>925</v>
      </c>
      <c r="T591" s="703"/>
      <c r="U591" s="703"/>
      <c r="V591" s="703" t="s">
        <v>4213</v>
      </c>
      <c r="W591" s="703" t="s">
        <v>1340</v>
      </c>
      <c r="X591" s="703" t="s">
        <v>1787</v>
      </c>
      <c r="Y591" s="704">
        <v>43427</v>
      </c>
      <c r="Z591" s="703"/>
      <c r="AA591" s="703" t="s">
        <v>4158</v>
      </c>
      <c r="AB591" s="703" t="s">
        <v>4159</v>
      </c>
      <c r="AC591" s="703"/>
      <c r="AD591" s="703" t="s">
        <v>6009</v>
      </c>
      <c r="AE591" s="703" t="s">
        <v>9480</v>
      </c>
      <c r="AF591" s="712">
        <v>44063</v>
      </c>
      <c r="AG591" s="703"/>
      <c r="AH591" s="703"/>
      <c r="AI591" s="703"/>
      <c r="AJ591" s="703" t="s">
        <v>2297</v>
      </c>
      <c r="AK591" s="703"/>
      <c r="AL591" s="703"/>
      <c r="AM591" s="703"/>
      <c r="AN591" s="703"/>
      <c r="AO591" s="703"/>
      <c r="AP591" s="703"/>
      <c r="AQ591" s="703"/>
      <c r="AR591" s="703" t="s">
        <v>2335</v>
      </c>
      <c r="AS591" s="703">
        <v>2023</v>
      </c>
      <c r="AT591" s="706">
        <v>45289</v>
      </c>
      <c r="AU591" s="703" t="s">
        <v>2323</v>
      </c>
      <c r="AV591" s="707"/>
      <c r="AW591" s="708"/>
      <c r="AX591" s="709"/>
      <c r="AY591" s="422"/>
      <c r="AZ591" s="730"/>
      <c r="BA591" s="730"/>
      <c r="BB591" s="422"/>
      <c r="BC591" s="730"/>
      <c r="BD591" s="708"/>
      <c r="BE591" s="709"/>
      <c r="BF591" s="710"/>
      <c r="BG591" s="710">
        <f t="shared" si="12"/>
        <v>0</v>
      </c>
      <c r="BH591" s="710">
        <f t="shared" si="13"/>
        <v>0</v>
      </c>
      <c r="BI591" s="710">
        <f t="shared" si="14"/>
        <v>0</v>
      </c>
      <c r="BJ591" s="710">
        <f t="shared" si="15"/>
        <v>0</v>
      </c>
      <c r="BK591" s="709" t="b">
        <f t="shared" si="16"/>
        <v>0</v>
      </c>
    </row>
    <row r="592" spans="1:63" ht="15.75" customHeight="1">
      <c r="A592" s="174" t="s">
        <v>10</v>
      </c>
      <c r="B592" s="63" t="s">
        <v>11</v>
      </c>
      <c r="C592" s="63" t="s">
        <v>13</v>
      </c>
      <c r="D592" s="63" t="s">
        <v>13</v>
      </c>
      <c r="E592" s="63" t="s">
        <v>3756</v>
      </c>
      <c r="F592" s="63"/>
      <c r="G592" s="174" t="s">
        <v>2114</v>
      </c>
      <c r="H592" s="174"/>
      <c r="I592" s="174"/>
      <c r="J592" s="63" t="s">
        <v>2115</v>
      </c>
      <c r="K592" s="63"/>
      <c r="L592" s="63"/>
      <c r="M592" s="63" t="s">
        <v>2116</v>
      </c>
      <c r="N592" s="63"/>
      <c r="O592" s="63" t="s">
        <v>15</v>
      </c>
      <c r="P592" s="63" t="s">
        <v>16</v>
      </c>
      <c r="Q592" s="63" t="s">
        <v>35</v>
      </c>
      <c r="R592" s="63" t="s">
        <v>87</v>
      </c>
      <c r="S592" s="63" t="s">
        <v>231</v>
      </c>
      <c r="T592" s="63"/>
      <c r="U592" s="63"/>
      <c r="V592" s="63" t="s">
        <v>4157</v>
      </c>
      <c r="W592" s="63" t="s">
        <v>259</v>
      </c>
      <c r="X592" s="63" t="s">
        <v>2117</v>
      </c>
      <c r="Y592" s="429">
        <v>45057</v>
      </c>
      <c r="Z592" s="430">
        <v>46885</v>
      </c>
      <c r="AA592" s="63" t="s">
        <v>4158</v>
      </c>
      <c r="AB592" s="63" t="s">
        <v>4159</v>
      </c>
      <c r="AC592" s="63"/>
      <c r="AD592" s="63" t="s">
        <v>5845</v>
      </c>
      <c r="AE592" s="63" t="s">
        <v>5846</v>
      </c>
      <c r="AF592" s="435">
        <v>45106</v>
      </c>
      <c r="AG592" s="174"/>
      <c r="AH592" s="174"/>
      <c r="AI592" s="174"/>
      <c r="AJ592" s="174"/>
      <c r="AK592" s="174"/>
      <c r="AL592" s="174"/>
      <c r="AM592" s="174"/>
      <c r="AN592" s="174"/>
      <c r="AO592" s="174"/>
      <c r="AP592" s="174"/>
      <c r="AQ592" s="174"/>
      <c r="AR592" s="174" t="s">
        <v>2319</v>
      </c>
      <c r="AS592" s="174">
        <v>2023</v>
      </c>
      <c r="AT592" s="415">
        <v>45092</v>
      </c>
      <c r="AU592" s="174" t="s">
        <v>1351</v>
      </c>
      <c r="AV592" s="419" t="s">
        <v>9481</v>
      </c>
      <c r="AW592" s="424"/>
      <c r="AX592" s="462"/>
      <c r="AY592" s="422"/>
      <c r="AZ592" s="530"/>
      <c r="BA592" s="530"/>
      <c r="BB592" s="422"/>
      <c r="BC592" s="530"/>
      <c r="BD592" s="424"/>
      <c r="BE592" s="462">
        <v>1</v>
      </c>
      <c r="BF592" s="429">
        <v>44321</v>
      </c>
      <c r="BG592" s="426">
        <f t="shared" si="12"/>
        <v>0</v>
      </c>
      <c r="BH592" s="426">
        <f t="shared" si="13"/>
        <v>0</v>
      </c>
      <c r="BI592" s="426">
        <f t="shared" si="14"/>
        <v>0</v>
      </c>
      <c r="BJ592" s="426">
        <f t="shared" si="15"/>
        <v>0</v>
      </c>
      <c r="BK592" s="425" t="b">
        <f t="shared" si="16"/>
        <v>0</v>
      </c>
    </row>
    <row r="593" spans="1:63" ht="15.75" customHeight="1">
      <c r="A593" s="703" t="s">
        <v>10</v>
      </c>
      <c r="B593" s="703" t="s">
        <v>11</v>
      </c>
      <c r="C593" s="703" t="s">
        <v>13</v>
      </c>
      <c r="D593" s="703" t="s">
        <v>13</v>
      </c>
      <c r="E593" s="703" t="s">
        <v>28</v>
      </c>
      <c r="F593" s="703"/>
      <c r="G593" s="703" t="s">
        <v>2114</v>
      </c>
      <c r="H593" s="703"/>
      <c r="I593" s="703"/>
      <c r="J593" s="703" t="s">
        <v>2115</v>
      </c>
      <c r="K593" s="703"/>
      <c r="L593" s="703"/>
      <c r="M593" s="703" t="s">
        <v>2116</v>
      </c>
      <c r="N593" s="703"/>
      <c r="O593" s="703" t="s">
        <v>15</v>
      </c>
      <c r="P593" s="703" t="s">
        <v>16</v>
      </c>
      <c r="Q593" s="703" t="s">
        <v>35</v>
      </c>
      <c r="R593" s="703" t="s">
        <v>87</v>
      </c>
      <c r="S593" s="703" t="s">
        <v>2118</v>
      </c>
      <c r="T593" s="703"/>
      <c r="U593" s="703"/>
      <c r="V593" s="703" t="s">
        <v>4938</v>
      </c>
      <c r="W593" s="703" t="s">
        <v>2119</v>
      </c>
      <c r="X593" s="703" t="s">
        <v>2120</v>
      </c>
      <c r="Y593" s="704">
        <v>44321</v>
      </c>
      <c r="Z593" s="703"/>
      <c r="AA593" s="703" t="s">
        <v>4158</v>
      </c>
      <c r="AB593" s="703" t="s">
        <v>4159</v>
      </c>
      <c r="AC593" s="703"/>
      <c r="AD593" s="703" t="s">
        <v>5845</v>
      </c>
      <c r="AE593" s="703" t="s">
        <v>9482</v>
      </c>
      <c r="AF593" s="712">
        <v>45639</v>
      </c>
      <c r="AG593" s="703"/>
      <c r="AH593" s="703"/>
      <c r="AI593" s="705">
        <v>45209</v>
      </c>
      <c r="AJ593" s="703" t="s">
        <v>8685</v>
      </c>
      <c r="AK593" s="703"/>
      <c r="AL593" s="703"/>
      <c r="AM593" s="703"/>
      <c r="AN593" s="703"/>
      <c r="AO593" s="703"/>
      <c r="AP593" s="703"/>
      <c r="AQ593" s="703"/>
      <c r="AR593" s="703" t="s">
        <v>2330</v>
      </c>
      <c r="AS593" s="703">
        <v>2023</v>
      </c>
      <c r="AT593" s="706">
        <v>45212</v>
      </c>
      <c r="AU593" s="703" t="s">
        <v>2323</v>
      </c>
      <c r="AV593" s="707"/>
      <c r="AW593" s="722"/>
      <c r="AX593" s="720"/>
      <c r="AY593" s="422"/>
      <c r="AZ593" s="733"/>
      <c r="BA593" s="733"/>
      <c r="BB593" s="422"/>
      <c r="BC593" s="733"/>
      <c r="BD593" s="722"/>
      <c r="BE593" s="720"/>
      <c r="BF593" s="710"/>
      <c r="BG593" s="710">
        <f t="shared" si="12"/>
        <v>0</v>
      </c>
      <c r="BH593" s="710">
        <f t="shared" si="13"/>
        <v>0</v>
      </c>
      <c r="BI593" s="710">
        <f t="shared" si="14"/>
        <v>0</v>
      </c>
      <c r="BJ593" s="710">
        <f t="shared" si="15"/>
        <v>0</v>
      </c>
      <c r="BK593" s="709" t="b">
        <f t="shared" si="16"/>
        <v>0</v>
      </c>
    </row>
    <row r="594" spans="1:63" ht="15.75" customHeight="1">
      <c r="A594" s="174" t="s">
        <v>10</v>
      </c>
      <c r="B594" s="63" t="s">
        <v>11</v>
      </c>
      <c r="C594" s="63" t="s">
        <v>13</v>
      </c>
      <c r="D594" s="63" t="s">
        <v>13</v>
      </c>
      <c r="E594" s="63" t="s">
        <v>3756</v>
      </c>
      <c r="F594" s="63"/>
      <c r="G594" s="174" t="s">
        <v>2114</v>
      </c>
      <c r="H594" s="174"/>
      <c r="I594" s="174"/>
      <c r="J594" s="63" t="s">
        <v>2115</v>
      </c>
      <c r="K594" s="63"/>
      <c r="L594" s="63"/>
      <c r="M594" s="63" t="s">
        <v>2116</v>
      </c>
      <c r="N594" s="63"/>
      <c r="O594" s="63" t="s">
        <v>15</v>
      </c>
      <c r="P594" s="63" t="s">
        <v>16</v>
      </c>
      <c r="Q594" s="63" t="s">
        <v>35</v>
      </c>
      <c r="R594" s="63" t="s">
        <v>87</v>
      </c>
      <c r="S594" s="63" t="s">
        <v>388</v>
      </c>
      <c r="T594" s="63"/>
      <c r="U594" s="63"/>
      <c r="V594" s="63" t="s">
        <v>4164</v>
      </c>
      <c r="W594" s="63" t="s">
        <v>709</v>
      </c>
      <c r="X594" s="63" t="s">
        <v>2121</v>
      </c>
      <c r="Y594" s="429">
        <v>45057</v>
      </c>
      <c r="Z594" s="430">
        <v>46885</v>
      </c>
      <c r="AA594" s="63" t="s">
        <v>4158</v>
      </c>
      <c r="AB594" s="63" t="s">
        <v>4159</v>
      </c>
      <c r="AC594" s="63"/>
      <c r="AD594" s="63" t="s">
        <v>5845</v>
      </c>
      <c r="AE594" s="63" t="s">
        <v>5847</v>
      </c>
      <c r="AF594" s="435">
        <v>45376</v>
      </c>
      <c r="AG594" s="174"/>
      <c r="AH594" s="174"/>
      <c r="AI594" s="174"/>
      <c r="AJ594" s="174"/>
      <c r="AK594" s="174"/>
      <c r="AL594" s="174"/>
      <c r="AM594" s="174"/>
      <c r="AN594" s="174"/>
      <c r="AO594" s="174"/>
      <c r="AP594" s="174"/>
      <c r="AQ594" s="174"/>
      <c r="AR594" s="174" t="s">
        <v>2319</v>
      </c>
      <c r="AS594" s="174">
        <v>2023</v>
      </c>
      <c r="AT594" s="415">
        <v>45092</v>
      </c>
      <c r="AU594" s="174" t="s">
        <v>1351</v>
      </c>
      <c r="AV594" s="419" t="s">
        <v>9483</v>
      </c>
      <c r="AW594" s="439"/>
      <c r="AX594" s="551"/>
      <c r="AY594" s="422"/>
      <c r="AZ594" s="550"/>
      <c r="BA594" s="550"/>
      <c r="BB594" s="422"/>
      <c r="BC594" s="550"/>
      <c r="BD594" s="439"/>
      <c r="BE594" s="551"/>
      <c r="BF594" s="429">
        <v>44321</v>
      </c>
      <c r="BG594" s="426">
        <f t="shared" si="12"/>
        <v>0</v>
      </c>
      <c r="BH594" s="426">
        <f t="shared" si="13"/>
        <v>0</v>
      </c>
      <c r="BI594" s="426">
        <f t="shared" si="14"/>
        <v>0</v>
      </c>
      <c r="BJ594" s="426">
        <f t="shared" si="15"/>
        <v>0</v>
      </c>
      <c r="BK594" s="425" t="b">
        <f t="shared" si="16"/>
        <v>0</v>
      </c>
    </row>
    <row r="595" spans="1:63" ht="15.75" customHeight="1">
      <c r="A595" s="703" t="s">
        <v>10</v>
      </c>
      <c r="B595" s="703" t="s">
        <v>11</v>
      </c>
      <c r="C595" s="703" t="s">
        <v>378</v>
      </c>
      <c r="D595" s="703" t="s">
        <v>374</v>
      </c>
      <c r="E595" s="703" t="s">
        <v>3756</v>
      </c>
      <c r="F595" s="703"/>
      <c r="G595" s="703" t="s">
        <v>1798</v>
      </c>
      <c r="H595" s="703"/>
      <c r="I595" s="703"/>
      <c r="J595" s="703" t="s">
        <v>1799</v>
      </c>
      <c r="K595" s="703"/>
      <c r="L595" s="703"/>
      <c r="M595" s="703" t="s">
        <v>1800</v>
      </c>
      <c r="N595" s="703"/>
      <c r="O595" s="703" t="s">
        <v>15</v>
      </c>
      <c r="P595" s="703" t="s">
        <v>16</v>
      </c>
      <c r="Q595" s="703" t="s">
        <v>21</v>
      </c>
      <c r="R595" s="703" t="s">
        <v>3006</v>
      </c>
      <c r="S595" s="703"/>
      <c r="T595" s="703" t="s">
        <v>651</v>
      </c>
      <c r="U595" s="703"/>
      <c r="V595" s="703" t="s">
        <v>22</v>
      </c>
      <c r="W595" s="703" t="s">
        <v>235</v>
      </c>
      <c r="X595" s="703" t="s">
        <v>1801</v>
      </c>
      <c r="Y595" s="704">
        <v>43453</v>
      </c>
      <c r="Z595" s="703"/>
      <c r="AA595" s="703" t="s">
        <v>4158</v>
      </c>
      <c r="AB595" s="703" t="s">
        <v>4159</v>
      </c>
      <c r="AC595" s="703"/>
      <c r="AD595" s="703" t="s">
        <v>9484</v>
      </c>
      <c r="AE595" s="703" t="s">
        <v>9485</v>
      </c>
      <c r="AF595" s="712">
        <v>44210</v>
      </c>
      <c r="AG595" s="703"/>
      <c r="AH595" s="703"/>
      <c r="AI595" s="703"/>
      <c r="AJ595" s="703" t="s">
        <v>2297</v>
      </c>
      <c r="AK595" s="703"/>
      <c r="AL595" s="703"/>
      <c r="AM595" s="703"/>
      <c r="AN595" s="703"/>
      <c r="AO595" s="703"/>
      <c r="AP595" s="703"/>
      <c r="AQ595" s="703"/>
      <c r="AR595" s="703" t="s">
        <v>2335</v>
      </c>
      <c r="AS595" s="703">
        <v>2023</v>
      </c>
      <c r="AT595" s="706">
        <v>45289</v>
      </c>
      <c r="AU595" s="703" t="s">
        <v>2323</v>
      </c>
      <c r="AV595" s="707"/>
      <c r="AW595" s="708"/>
      <c r="AX595" s="709"/>
      <c r="AY595" s="422"/>
      <c r="AZ595" s="730"/>
      <c r="BA595" s="730"/>
      <c r="BB595" s="422"/>
      <c r="BC595" s="730"/>
      <c r="BD595" s="708"/>
      <c r="BE595" s="709"/>
      <c r="BF595" s="710"/>
      <c r="BG595" s="710">
        <f t="shared" si="12"/>
        <v>0</v>
      </c>
      <c r="BH595" s="710">
        <f t="shared" si="13"/>
        <v>0</v>
      </c>
      <c r="BI595" s="710">
        <f t="shared" si="14"/>
        <v>0</v>
      </c>
      <c r="BJ595" s="710">
        <f t="shared" si="15"/>
        <v>0</v>
      </c>
      <c r="BK595" s="709" t="b">
        <f t="shared" si="16"/>
        <v>0</v>
      </c>
    </row>
    <row r="596" spans="1:63" ht="15.75" customHeight="1">
      <c r="A596" s="703" t="s">
        <v>10</v>
      </c>
      <c r="B596" s="703" t="s">
        <v>11</v>
      </c>
      <c r="C596" s="703" t="s">
        <v>378</v>
      </c>
      <c r="D596" s="703" t="s">
        <v>374</v>
      </c>
      <c r="E596" s="703" t="s">
        <v>3756</v>
      </c>
      <c r="F596" s="703"/>
      <c r="G596" s="703" t="s">
        <v>1798</v>
      </c>
      <c r="H596" s="703"/>
      <c r="I596" s="703"/>
      <c r="J596" s="703" t="s">
        <v>1799</v>
      </c>
      <c r="K596" s="703"/>
      <c r="L596" s="703"/>
      <c r="M596" s="703" t="s">
        <v>1800</v>
      </c>
      <c r="N596" s="703"/>
      <c r="O596" s="703" t="s">
        <v>15</v>
      </c>
      <c r="P596" s="703" t="s">
        <v>16</v>
      </c>
      <c r="Q596" s="703" t="s">
        <v>21</v>
      </c>
      <c r="R596" s="703" t="s">
        <v>3006</v>
      </c>
      <c r="S596" s="703"/>
      <c r="T596" s="703" t="s">
        <v>653</v>
      </c>
      <c r="U596" s="703"/>
      <c r="V596" s="703" t="s">
        <v>22</v>
      </c>
      <c r="W596" s="703" t="s">
        <v>235</v>
      </c>
      <c r="X596" s="703" t="s">
        <v>1802</v>
      </c>
      <c r="Y596" s="704">
        <v>43453</v>
      </c>
      <c r="Z596" s="703"/>
      <c r="AA596" s="703" t="s">
        <v>4158</v>
      </c>
      <c r="AB596" s="703" t="s">
        <v>4159</v>
      </c>
      <c r="AC596" s="703"/>
      <c r="AD596" s="703" t="s">
        <v>9484</v>
      </c>
      <c r="AE596" s="703" t="s">
        <v>9485</v>
      </c>
      <c r="AF596" s="712">
        <v>44210</v>
      </c>
      <c r="AG596" s="703"/>
      <c r="AH596" s="703"/>
      <c r="AI596" s="703"/>
      <c r="AJ596" s="703" t="s">
        <v>2297</v>
      </c>
      <c r="AK596" s="703"/>
      <c r="AL596" s="703"/>
      <c r="AM596" s="703"/>
      <c r="AN596" s="703"/>
      <c r="AO596" s="703"/>
      <c r="AP596" s="703"/>
      <c r="AQ596" s="703"/>
      <c r="AR596" s="703" t="s">
        <v>2335</v>
      </c>
      <c r="AS596" s="703">
        <v>2023</v>
      </c>
      <c r="AT596" s="706">
        <v>45289</v>
      </c>
      <c r="AU596" s="703" t="s">
        <v>2323</v>
      </c>
      <c r="AV596" s="707"/>
      <c r="AW596" s="722"/>
      <c r="AX596" s="720"/>
      <c r="AY596" s="422"/>
      <c r="AZ596" s="733"/>
      <c r="BA596" s="733"/>
      <c r="BB596" s="422"/>
      <c r="BC596" s="733"/>
      <c r="BD596" s="722"/>
      <c r="BE596" s="720"/>
      <c r="BF596" s="710"/>
      <c r="BG596" s="710">
        <f t="shared" si="12"/>
        <v>0</v>
      </c>
      <c r="BH596" s="710">
        <f t="shared" si="13"/>
        <v>0</v>
      </c>
      <c r="BI596" s="710">
        <f t="shared" si="14"/>
        <v>0</v>
      </c>
      <c r="BJ596" s="710">
        <f t="shared" si="15"/>
        <v>0</v>
      </c>
      <c r="BK596" s="709" t="b">
        <f t="shared" si="16"/>
        <v>0</v>
      </c>
    </row>
    <row r="597" spans="1:63" ht="15.75" customHeight="1">
      <c r="A597" s="703" t="s">
        <v>10</v>
      </c>
      <c r="B597" s="703" t="s">
        <v>11</v>
      </c>
      <c r="C597" s="703" t="s">
        <v>378</v>
      </c>
      <c r="D597" s="703" t="s">
        <v>374</v>
      </c>
      <c r="E597" s="703" t="s">
        <v>3756</v>
      </c>
      <c r="F597" s="703"/>
      <c r="G597" s="703" t="s">
        <v>1798</v>
      </c>
      <c r="H597" s="703"/>
      <c r="I597" s="703"/>
      <c r="J597" s="703" t="s">
        <v>1799</v>
      </c>
      <c r="K597" s="703"/>
      <c r="L597" s="703"/>
      <c r="M597" s="703" t="s">
        <v>1800</v>
      </c>
      <c r="N597" s="703"/>
      <c r="O597" s="703" t="s">
        <v>15</v>
      </c>
      <c r="P597" s="703" t="s">
        <v>16</v>
      </c>
      <c r="Q597" s="703" t="s">
        <v>21</v>
      </c>
      <c r="R597" s="703" t="s">
        <v>3006</v>
      </c>
      <c r="S597" s="703"/>
      <c r="T597" s="703" t="s">
        <v>637</v>
      </c>
      <c r="U597" s="703"/>
      <c r="V597" s="703" t="s">
        <v>22</v>
      </c>
      <c r="W597" s="703" t="s">
        <v>235</v>
      </c>
      <c r="X597" s="703" t="s">
        <v>1803</v>
      </c>
      <c r="Y597" s="704">
        <v>43453</v>
      </c>
      <c r="Z597" s="703"/>
      <c r="AA597" s="703" t="s">
        <v>4158</v>
      </c>
      <c r="AB597" s="703" t="s">
        <v>4159</v>
      </c>
      <c r="AC597" s="703"/>
      <c r="AD597" s="703" t="s">
        <v>9484</v>
      </c>
      <c r="AE597" s="703" t="s">
        <v>9485</v>
      </c>
      <c r="AF597" s="712">
        <v>44210</v>
      </c>
      <c r="AG597" s="703"/>
      <c r="AH597" s="703"/>
      <c r="AI597" s="703"/>
      <c r="AJ597" s="703" t="s">
        <v>2297</v>
      </c>
      <c r="AK597" s="703"/>
      <c r="AL597" s="703"/>
      <c r="AM597" s="703"/>
      <c r="AN597" s="703"/>
      <c r="AO597" s="703"/>
      <c r="AP597" s="703"/>
      <c r="AQ597" s="703"/>
      <c r="AR597" s="703" t="s">
        <v>2335</v>
      </c>
      <c r="AS597" s="703">
        <v>2023</v>
      </c>
      <c r="AT597" s="706">
        <v>45289</v>
      </c>
      <c r="AU597" s="703" t="s">
        <v>2323</v>
      </c>
      <c r="AV597" s="707"/>
      <c r="AW597" s="722"/>
      <c r="AX597" s="720"/>
      <c r="AY597" s="422"/>
      <c r="AZ597" s="733"/>
      <c r="BA597" s="733"/>
      <c r="BB597" s="422"/>
      <c r="BC597" s="733"/>
      <c r="BD597" s="722"/>
      <c r="BE597" s="720"/>
      <c r="BF597" s="710"/>
      <c r="BG597" s="710">
        <f t="shared" si="12"/>
        <v>0</v>
      </c>
      <c r="BH597" s="710">
        <f t="shared" si="13"/>
        <v>0</v>
      </c>
      <c r="BI597" s="710">
        <f t="shared" si="14"/>
        <v>0</v>
      </c>
      <c r="BJ597" s="710">
        <f t="shared" si="15"/>
        <v>0</v>
      </c>
      <c r="BK597" s="709" t="b">
        <f t="shared" si="16"/>
        <v>0</v>
      </c>
    </row>
    <row r="598" spans="1:63" ht="15.75" customHeight="1">
      <c r="A598" s="174" t="s">
        <v>10</v>
      </c>
      <c r="B598" s="63" t="s">
        <v>11</v>
      </c>
      <c r="C598" s="63" t="s">
        <v>176</v>
      </c>
      <c r="D598" s="63" t="s">
        <v>3759</v>
      </c>
      <c r="E598" s="63" t="s">
        <v>3756</v>
      </c>
      <c r="F598" s="63"/>
      <c r="G598" s="63" t="s">
        <v>3845</v>
      </c>
      <c r="H598" s="63"/>
      <c r="I598" s="63"/>
      <c r="J598" s="174" t="s">
        <v>3846</v>
      </c>
      <c r="K598" s="174"/>
      <c r="L598" s="174"/>
      <c r="M598" s="63">
        <v>9173015446</v>
      </c>
      <c r="N598" s="63" t="s">
        <v>5849</v>
      </c>
      <c r="O598" s="63" t="s">
        <v>15</v>
      </c>
      <c r="P598" s="63" t="s">
        <v>16</v>
      </c>
      <c r="Q598" s="63" t="s">
        <v>21</v>
      </c>
      <c r="R598" s="63" t="s">
        <v>3006</v>
      </c>
      <c r="S598" s="63"/>
      <c r="T598" s="63" t="s">
        <v>1804</v>
      </c>
      <c r="U598" s="63"/>
      <c r="V598" s="63" t="s">
        <v>22</v>
      </c>
      <c r="W598" s="63" t="s">
        <v>232</v>
      </c>
      <c r="X598" s="63" t="s">
        <v>5850</v>
      </c>
      <c r="Y598" s="429">
        <v>44825</v>
      </c>
      <c r="Z598" s="63"/>
      <c r="AA598" s="63" t="s">
        <v>4158</v>
      </c>
      <c r="AB598" s="63" t="s">
        <v>4159</v>
      </c>
      <c r="AC598" s="63"/>
      <c r="AD598" s="174" t="s">
        <v>5851</v>
      </c>
      <c r="AE598" s="174" t="s">
        <v>5852</v>
      </c>
      <c r="AF598" s="63" t="s">
        <v>4283</v>
      </c>
      <c r="AG598" s="174"/>
      <c r="AH598" s="174"/>
      <c r="AI598" s="174"/>
      <c r="AJ598" s="174"/>
      <c r="AK598" s="174"/>
      <c r="AL598" s="174"/>
      <c r="AM598" s="174"/>
      <c r="AN598" s="174"/>
      <c r="AO598" s="174"/>
      <c r="AP598" s="174"/>
      <c r="AQ598" s="174"/>
      <c r="AR598" s="174"/>
      <c r="AS598" s="174"/>
      <c r="AT598" s="415"/>
      <c r="AU598" s="174"/>
      <c r="AV598" s="437"/>
      <c r="AW598" s="424"/>
      <c r="AX598" s="462"/>
      <c r="AY598" s="422"/>
      <c r="AZ598" s="530"/>
      <c r="BA598" s="530"/>
      <c r="BB598" s="422"/>
      <c r="BC598" s="530"/>
      <c r="BD598" s="424"/>
      <c r="BE598" s="462">
        <v>1</v>
      </c>
      <c r="BF598" s="426"/>
      <c r="BG598" s="426">
        <f t="shared" si="12"/>
        <v>0</v>
      </c>
      <c r="BH598" s="426">
        <f t="shared" si="13"/>
        <v>0</v>
      </c>
      <c r="BI598" s="426">
        <f t="shared" si="14"/>
        <v>0</v>
      </c>
      <c r="BJ598" s="426">
        <f t="shared" si="15"/>
        <v>0</v>
      </c>
      <c r="BK598" s="425" t="b">
        <f t="shared" si="16"/>
        <v>0</v>
      </c>
    </row>
    <row r="599" spans="1:63" ht="15.75" customHeight="1">
      <c r="A599" s="174" t="s">
        <v>10</v>
      </c>
      <c r="B599" s="63" t="s">
        <v>11</v>
      </c>
      <c r="C599" s="63" t="s">
        <v>12</v>
      </c>
      <c r="D599" s="63" t="s">
        <v>13</v>
      </c>
      <c r="E599" s="63" t="s">
        <v>3756</v>
      </c>
      <c r="F599" s="63"/>
      <c r="G599" s="63" t="s">
        <v>3840</v>
      </c>
      <c r="H599" s="63"/>
      <c r="I599" s="63"/>
      <c r="J599" s="63" t="s">
        <v>1813</v>
      </c>
      <c r="K599" s="63"/>
      <c r="L599" s="63"/>
      <c r="M599" s="63" t="s">
        <v>1814</v>
      </c>
      <c r="N599" s="63"/>
      <c r="O599" s="63" t="s">
        <v>15</v>
      </c>
      <c r="P599" s="63" t="s">
        <v>16</v>
      </c>
      <c r="Q599" s="63" t="s">
        <v>21</v>
      </c>
      <c r="R599" s="63" t="s">
        <v>3006</v>
      </c>
      <c r="S599" s="63"/>
      <c r="T599" s="63" t="s">
        <v>1815</v>
      </c>
      <c r="U599" s="63"/>
      <c r="V599" s="63" t="s">
        <v>22</v>
      </c>
      <c r="W599" s="63" t="s">
        <v>259</v>
      </c>
      <c r="X599" s="63" t="s">
        <v>1816</v>
      </c>
      <c r="Y599" s="429">
        <v>43525</v>
      </c>
      <c r="Z599" s="63"/>
      <c r="AA599" s="63" t="s">
        <v>4158</v>
      </c>
      <c r="AB599" s="63" t="s">
        <v>4159</v>
      </c>
      <c r="AC599" s="63"/>
      <c r="AD599" s="63" t="s">
        <v>9486</v>
      </c>
      <c r="AE599" s="63" t="s">
        <v>9487</v>
      </c>
      <c r="AF599" s="435">
        <v>44754</v>
      </c>
      <c r="AG599" s="174"/>
      <c r="AH599" s="174"/>
      <c r="AI599" s="174"/>
      <c r="AJ599" s="174"/>
      <c r="AK599" s="174"/>
      <c r="AL599" s="174"/>
      <c r="AM599" s="174"/>
      <c r="AN599" s="174"/>
      <c r="AO599" s="174"/>
      <c r="AP599" s="174"/>
      <c r="AQ599" s="174"/>
      <c r="AR599" s="174"/>
      <c r="AS599" s="174"/>
      <c r="AT599" s="415"/>
      <c r="AU599" s="174"/>
      <c r="AV599" s="437"/>
      <c r="AW599" s="424"/>
      <c r="AX599" s="462"/>
      <c r="AY599" s="422"/>
      <c r="AZ599" s="530"/>
      <c r="BA599" s="530"/>
      <c r="BB599" s="422"/>
      <c r="BC599" s="530"/>
      <c r="BD599" s="424"/>
      <c r="BE599" s="462">
        <v>1</v>
      </c>
      <c r="BF599" s="426"/>
      <c r="BG599" s="426">
        <f t="shared" si="12"/>
        <v>0</v>
      </c>
      <c r="BH599" s="426">
        <f t="shared" si="13"/>
        <v>0</v>
      </c>
      <c r="BI599" s="426">
        <f t="shared" si="14"/>
        <v>0</v>
      </c>
      <c r="BJ599" s="426">
        <f t="shared" si="15"/>
        <v>0</v>
      </c>
      <c r="BK599" s="425" t="b">
        <f t="shared" si="16"/>
        <v>0</v>
      </c>
    </row>
    <row r="600" spans="1:63" ht="15.75" customHeight="1">
      <c r="A600" s="703" t="s">
        <v>10</v>
      </c>
      <c r="B600" s="703" t="s">
        <v>11</v>
      </c>
      <c r="C600" s="703" t="s">
        <v>12</v>
      </c>
      <c r="D600" s="703" t="s">
        <v>13</v>
      </c>
      <c r="E600" s="703" t="s">
        <v>28</v>
      </c>
      <c r="F600" s="703"/>
      <c r="G600" s="703" t="s">
        <v>1826</v>
      </c>
      <c r="H600" s="703"/>
      <c r="I600" s="703"/>
      <c r="J600" s="703" t="s">
        <v>1827</v>
      </c>
      <c r="K600" s="703"/>
      <c r="L600" s="703"/>
      <c r="M600" s="703" t="s">
        <v>1828</v>
      </c>
      <c r="N600" s="703"/>
      <c r="O600" s="703" t="s">
        <v>15</v>
      </c>
      <c r="P600" s="703" t="s">
        <v>16</v>
      </c>
      <c r="Q600" s="703" t="s">
        <v>21</v>
      </c>
      <c r="R600" s="703" t="s">
        <v>3006</v>
      </c>
      <c r="S600" s="703"/>
      <c r="T600" s="703" t="s">
        <v>1829</v>
      </c>
      <c r="U600" s="703"/>
      <c r="V600" s="703" t="s">
        <v>22</v>
      </c>
      <c r="W600" s="703" t="s">
        <v>560</v>
      </c>
      <c r="X600" s="703" t="s">
        <v>1830</v>
      </c>
      <c r="Y600" s="704">
        <v>43539</v>
      </c>
      <c r="Z600" s="703"/>
      <c r="AA600" s="703" t="s">
        <v>4158</v>
      </c>
      <c r="AB600" s="703" t="s">
        <v>4159</v>
      </c>
      <c r="AC600" s="703"/>
      <c r="AD600" s="703" t="s">
        <v>9488</v>
      </c>
      <c r="AE600" s="703" t="s">
        <v>9489</v>
      </c>
      <c r="AF600" s="723">
        <v>45085</v>
      </c>
      <c r="AG600" s="703"/>
      <c r="AH600" s="703"/>
      <c r="AI600" s="705">
        <v>44935</v>
      </c>
      <c r="AJ600" s="703" t="s">
        <v>2297</v>
      </c>
      <c r="AK600" s="703"/>
      <c r="AL600" s="703"/>
      <c r="AM600" s="703"/>
      <c r="AN600" s="703"/>
      <c r="AO600" s="703"/>
      <c r="AP600" s="703"/>
      <c r="AQ600" s="703"/>
      <c r="AR600" s="703" t="s">
        <v>2306</v>
      </c>
      <c r="AS600" s="703">
        <v>2023</v>
      </c>
      <c r="AT600" s="706">
        <v>44951</v>
      </c>
      <c r="AU600" s="703" t="s">
        <v>2323</v>
      </c>
      <c r="AV600" s="707" t="s">
        <v>9146</v>
      </c>
      <c r="AW600" s="708"/>
      <c r="AX600" s="709"/>
      <c r="AY600" s="422"/>
      <c r="AZ600" s="730"/>
      <c r="BA600" s="730"/>
      <c r="BB600" s="422"/>
      <c r="BC600" s="730"/>
      <c r="BD600" s="708"/>
      <c r="BE600" s="709"/>
      <c r="BF600" s="710"/>
      <c r="BG600" s="710">
        <f t="shared" si="12"/>
        <v>0</v>
      </c>
      <c r="BH600" s="710">
        <f t="shared" si="13"/>
        <v>0</v>
      </c>
      <c r="BI600" s="710">
        <f t="shared" si="14"/>
        <v>0</v>
      </c>
      <c r="BJ600" s="710">
        <f t="shared" si="15"/>
        <v>0</v>
      </c>
      <c r="BK600" s="709" t="b">
        <f t="shared" si="16"/>
        <v>0</v>
      </c>
    </row>
    <row r="601" spans="1:63" ht="15.75" customHeight="1">
      <c r="A601" s="174" t="s">
        <v>10</v>
      </c>
      <c r="B601" s="63" t="s">
        <v>11</v>
      </c>
      <c r="C601" s="63" t="s">
        <v>12</v>
      </c>
      <c r="D601" s="63" t="s">
        <v>13</v>
      </c>
      <c r="E601" s="63" t="s">
        <v>3756</v>
      </c>
      <c r="F601" s="63"/>
      <c r="G601" s="63" t="s">
        <v>1831</v>
      </c>
      <c r="H601" s="63"/>
      <c r="I601" s="63"/>
      <c r="J601" s="63" t="s">
        <v>1832</v>
      </c>
      <c r="K601" s="63"/>
      <c r="L601" s="63"/>
      <c r="M601" s="63" t="s">
        <v>1833</v>
      </c>
      <c r="N601" s="63"/>
      <c r="O601" s="63" t="s">
        <v>15</v>
      </c>
      <c r="P601" s="63" t="s">
        <v>16</v>
      </c>
      <c r="Q601" s="63" t="s">
        <v>35</v>
      </c>
      <c r="R601" s="63" t="s">
        <v>104</v>
      </c>
      <c r="S601" s="63" t="s">
        <v>243</v>
      </c>
      <c r="T601" s="63"/>
      <c r="U601" s="63"/>
      <c r="V601" s="63" t="s">
        <v>4164</v>
      </c>
      <c r="W601" s="63" t="s">
        <v>244</v>
      </c>
      <c r="X601" s="63" t="s">
        <v>1834</v>
      </c>
      <c r="Y601" s="429">
        <v>45014</v>
      </c>
      <c r="Z601" s="430">
        <v>46842</v>
      </c>
      <c r="AA601" s="63" t="s">
        <v>4158</v>
      </c>
      <c r="AB601" s="63" t="s">
        <v>4159</v>
      </c>
      <c r="AC601" s="63"/>
      <c r="AD601" s="63" t="s">
        <v>5853</v>
      </c>
      <c r="AE601" s="63" t="s">
        <v>5854</v>
      </c>
      <c r="AF601" s="435">
        <v>45097</v>
      </c>
      <c r="AG601" s="174"/>
      <c r="AH601" s="174"/>
      <c r="AI601" s="174"/>
      <c r="AJ601" s="174"/>
      <c r="AK601" s="174"/>
      <c r="AL601" s="174"/>
      <c r="AM601" s="174"/>
      <c r="AN601" s="174"/>
      <c r="AO601" s="174"/>
      <c r="AP601" s="174"/>
      <c r="AQ601" s="174"/>
      <c r="AR601" s="174" t="s">
        <v>2315</v>
      </c>
      <c r="AS601" s="174">
        <v>2023</v>
      </c>
      <c r="AT601" s="415">
        <v>45027</v>
      </c>
      <c r="AU601" s="174" t="s">
        <v>1351</v>
      </c>
      <c r="AV601" s="419" t="s">
        <v>9490</v>
      </c>
      <c r="AW601" s="424"/>
      <c r="AX601" s="462"/>
      <c r="AY601" s="422"/>
      <c r="AZ601" s="530"/>
      <c r="BA601" s="530"/>
      <c r="BB601" s="422"/>
      <c r="BC601" s="530"/>
      <c r="BD601" s="424"/>
      <c r="BE601" s="462">
        <v>1</v>
      </c>
      <c r="BF601" s="429">
        <v>43644</v>
      </c>
      <c r="BG601" s="426">
        <f t="shared" si="12"/>
        <v>0</v>
      </c>
      <c r="BH601" s="426">
        <f t="shared" si="13"/>
        <v>0</v>
      </c>
      <c r="BI601" s="426">
        <f t="shared" si="14"/>
        <v>0</v>
      </c>
      <c r="BJ601" s="426">
        <f t="shared" si="15"/>
        <v>0</v>
      </c>
      <c r="BK601" s="425" t="b">
        <f t="shared" si="16"/>
        <v>0</v>
      </c>
    </row>
    <row r="602" spans="1:63" ht="15.75" customHeight="1">
      <c r="A602" s="174" t="s">
        <v>10</v>
      </c>
      <c r="B602" s="63" t="s">
        <v>11</v>
      </c>
      <c r="C602" s="63" t="s">
        <v>12</v>
      </c>
      <c r="D602" s="63" t="s">
        <v>13</v>
      </c>
      <c r="E602" s="63" t="s">
        <v>3756</v>
      </c>
      <c r="F602" s="63"/>
      <c r="G602" s="63" t="s">
        <v>1831</v>
      </c>
      <c r="H602" s="63"/>
      <c r="I602" s="63"/>
      <c r="J602" s="63" t="s">
        <v>1832</v>
      </c>
      <c r="K602" s="63"/>
      <c r="L602" s="63"/>
      <c r="M602" s="63" t="s">
        <v>1833</v>
      </c>
      <c r="N602" s="63"/>
      <c r="O602" s="63" t="s">
        <v>15</v>
      </c>
      <c r="P602" s="63" t="s">
        <v>16</v>
      </c>
      <c r="Q602" s="63" t="s">
        <v>35</v>
      </c>
      <c r="R602" s="63" t="s">
        <v>143</v>
      </c>
      <c r="S602" s="63" t="s">
        <v>144</v>
      </c>
      <c r="T602" s="63"/>
      <c r="U602" s="63"/>
      <c r="V602" s="63" t="s">
        <v>4164</v>
      </c>
      <c r="W602" s="63" t="s">
        <v>308</v>
      </c>
      <c r="X602" s="63" t="s">
        <v>1835</v>
      </c>
      <c r="Y602" s="429">
        <v>45014</v>
      </c>
      <c r="Z602" s="430">
        <v>46842</v>
      </c>
      <c r="AA602" s="63" t="s">
        <v>4158</v>
      </c>
      <c r="AB602" s="63" t="s">
        <v>4159</v>
      </c>
      <c r="AC602" s="63"/>
      <c r="AD602" s="63" t="s">
        <v>5855</v>
      </c>
      <c r="AE602" s="63" t="s">
        <v>5856</v>
      </c>
      <c r="AF602" s="435">
        <v>44861</v>
      </c>
      <c r="AG602" s="174"/>
      <c r="AH602" s="174"/>
      <c r="AI602" s="174"/>
      <c r="AJ602" s="174"/>
      <c r="AK602" s="174"/>
      <c r="AL602" s="174"/>
      <c r="AM602" s="174"/>
      <c r="AN602" s="174"/>
      <c r="AO602" s="174"/>
      <c r="AP602" s="174"/>
      <c r="AQ602" s="174"/>
      <c r="AR602" s="174" t="s">
        <v>2315</v>
      </c>
      <c r="AS602" s="174">
        <v>2023</v>
      </c>
      <c r="AT602" s="415">
        <v>45027</v>
      </c>
      <c r="AU602" s="174" t="s">
        <v>1351</v>
      </c>
      <c r="AV602" s="419" t="s">
        <v>9491</v>
      </c>
      <c r="AW602" s="467"/>
      <c r="AX602" s="567"/>
      <c r="AY602" s="422"/>
      <c r="AZ602" s="566"/>
      <c r="BA602" s="566"/>
      <c r="BB602" s="422"/>
      <c r="BC602" s="566"/>
      <c r="BD602" s="467"/>
      <c r="BE602" s="567"/>
      <c r="BF602" s="429">
        <v>43552</v>
      </c>
      <c r="BG602" s="426">
        <f t="shared" si="12"/>
        <v>0</v>
      </c>
      <c r="BH602" s="426">
        <f t="shared" si="13"/>
        <v>0</v>
      </c>
      <c r="BI602" s="426">
        <f t="shared" si="14"/>
        <v>0</v>
      </c>
      <c r="BJ602" s="426">
        <f t="shared" si="15"/>
        <v>0</v>
      </c>
      <c r="BK602" s="425" t="b">
        <f t="shared" si="16"/>
        <v>0</v>
      </c>
    </row>
    <row r="603" spans="1:63" ht="15.75" customHeight="1">
      <c r="A603" s="174" t="s">
        <v>10</v>
      </c>
      <c r="B603" s="63" t="s">
        <v>11</v>
      </c>
      <c r="C603" s="63" t="s">
        <v>123</v>
      </c>
      <c r="D603" s="63" t="s">
        <v>513</v>
      </c>
      <c r="E603" s="63" t="s">
        <v>28</v>
      </c>
      <c r="F603" s="63"/>
      <c r="G603" s="63" t="s">
        <v>1845</v>
      </c>
      <c r="H603" s="63"/>
      <c r="I603" s="63"/>
      <c r="J603" s="63" t="s">
        <v>1846</v>
      </c>
      <c r="K603" s="63"/>
      <c r="L603" s="63"/>
      <c r="M603" s="63" t="s">
        <v>1847</v>
      </c>
      <c r="N603" s="63" t="s">
        <v>5858</v>
      </c>
      <c r="O603" s="63" t="s">
        <v>15</v>
      </c>
      <c r="P603" s="63" t="s">
        <v>1449</v>
      </c>
      <c r="Q603" s="63" t="s">
        <v>35</v>
      </c>
      <c r="R603" s="63" t="s">
        <v>125</v>
      </c>
      <c r="S603" s="63" t="s">
        <v>426</v>
      </c>
      <c r="T603" s="63"/>
      <c r="U603" s="63"/>
      <c r="V603" s="63" t="s">
        <v>4164</v>
      </c>
      <c r="W603" s="63" t="s">
        <v>1222</v>
      </c>
      <c r="X603" s="63" t="s">
        <v>1848</v>
      </c>
      <c r="Y603" s="429">
        <v>45017</v>
      </c>
      <c r="Z603" s="430">
        <v>46845</v>
      </c>
      <c r="AA603" s="63" t="s">
        <v>4158</v>
      </c>
      <c r="AB603" s="63" t="s">
        <v>4159</v>
      </c>
      <c r="AC603" s="63"/>
      <c r="AD603" s="63" t="s">
        <v>5859</v>
      </c>
      <c r="AE603" s="63" t="s">
        <v>5860</v>
      </c>
      <c r="AF603" s="436">
        <v>45019</v>
      </c>
      <c r="AG603" s="174"/>
      <c r="AH603" s="174"/>
      <c r="AI603" s="174"/>
      <c r="AJ603" s="174"/>
      <c r="AK603" s="174"/>
      <c r="AL603" s="174"/>
      <c r="AM603" s="174"/>
      <c r="AN603" s="174"/>
      <c r="AO603" s="174"/>
      <c r="AP603" s="174"/>
      <c r="AQ603" s="174" t="s">
        <v>4516</v>
      </c>
      <c r="AR603" s="174" t="s">
        <v>2315</v>
      </c>
      <c r="AS603" s="174">
        <v>2023</v>
      </c>
      <c r="AT603" s="415">
        <v>45030</v>
      </c>
      <c r="AU603" s="174" t="s">
        <v>1351</v>
      </c>
      <c r="AV603" s="419" t="s">
        <v>9492</v>
      </c>
      <c r="AW603" s="424"/>
      <c r="AX603" s="462"/>
      <c r="AY603" s="422"/>
      <c r="AZ603" s="530"/>
      <c r="BA603" s="530"/>
      <c r="BB603" s="422"/>
      <c r="BC603" s="530"/>
      <c r="BD603" s="424"/>
      <c r="BE603" s="462">
        <v>1</v>
      </c>
      <c r="BF603" s="429">
        <v>43567</v>
      </c>
      <c r="BG603" s="426">
        <f t="shared" si="12"/>
        <v>0</v>
      </c>
      <c r="BH603" s="426">
        <f t="shared" si="13"/>
        <v>0</v>
      </c>
      <c r="BI603" s="426">
        <f t="shared" si="14"/>
        <v>0</v>
      </c>
      <c r="BJ603" s="426">
        <f t="shared" si="15"/>
        <v>0</v>
      </c>
      <c r="BK603" s="425" t="b">
        <f t="shared" si="16"/>
        <v>0</v>
      </c>
    </row>
    <row r="604" spans="1:63" ht="15.75" customHeight="1">
      <c r="A604" s="703" t="s">
        <v>10</v>
      </c>
      <c r="B604" s="703" t="s">
        <v>11</v>
      </c>
      <c r="C604" s="703" t="s">
        <v>123</v>
      </c>
      <c r="D604" s="703" t="s">
        <v>513</v>
      </c>
      <c r="E604" s="703" t="s">
        <v>28</v>
      </c>
      <c r="F604" s="703"/>
      <c r="G604" s="703" t="s">
        <v>1845</v>
      </c>
      <c r="H604" s="703"/>
      <c r="I604" s="703"/>
      <c r="J604" s="703" t="s">
        <v>1846</v>
      </c>
      <c r="K604" s="703"/>
      <c r="L604" s="703"/>
      <c r="M604" s="703" t="s">
        <v>1847</v>
      </c>
      <c r="N604" s="703"/>
      <c r="O604" s="703" t="s">
        <v>15</v>
      </c>
      <c r="P604" s="703" t="s">
        <v>1449</v>
      </c>
      <c r="Q604" s="703" t="s">
        <v>35</v>
      </c>
      <c r="R604" s="703" t="s">
        <v>125</v>
      </c>
      <c r="S604" s="703" t="s">
        <v>1849</v>
      </c>
      <c r="T604" s="703"/>
      <c r="U604" s="703"/>
      <c r="V604" s="703" t="s">
        <v>4164</v>
      </c>
      <c r="W604" s="703" t="s">
        <v>421</v>
      </c>
      <c r="X604" s="703" t="s">
        <v>1850</v>
      </c>
      <c r="Y604" s="704">
        <v>43710</v>
      </c>
      <c r="Z604" s="703"/>
      <c r="AA604" s="731" t="s">
        <v>4646</v>
      </c>
      <c r="AB604" s="703" t="s">
        <v>4159</v>
      </c>
      <c r="AC604" s="703"/>
      <c r="AD604" s="703" t="s">
        <v>9493</v>
      </c>
      <c r="AE604" s="703" t="s">
        <v>9494</v>
      </c>
      <c r="AF604" s="703" t="s">
        <v>4283</v>
      </c>
      <c r="AG604" s="703"/>
      <c r="AH604" s="703"/>
      <c r="AI604" s="705">
        <v>45082</v>
      </c>
      <c r="AJ604" s="703" t="s">
        <v>8675</v>
      </c>
      <c r="AK604" s="703"/>
      <c r="AL604" s="703"/>
      <c r="AM604" s="703"/>
      <c r="AN604" s="703"/>
      <c r="AO604" s="703"/>
      <c r="AP604" s="703"/>
      <c r="AQ604" s="703"/>
      <c r="AR604" s="703" t="s">
        <v>2319</v>
      </c>
      <c r="AS604" s="703">
        <v>2023</v>
      </c>
      <c r="AT604" s="706">
        <v>45107</v>
      </c>
      <c r="AU604" s="703" t="s">
        <v>2323</v>
      </c>
      <c r="AV604" s="707" t="s">
        <v>8934</v>
      </c>
      <c r="AW604" s="738"/>
      <c r="AX604" s="725"/>
      <c r="AY604" s="422"/>
      <c r="AZ604" s="739"/>
      <c r="BA604" s="739"/>
      <c r="BB604" s="422"/>
      <c r="BC604" s="739"/>
      <c r="BD604" s="738"/>
      <c r="BE604" s="725"/>
      <c r="BF604" s="710"/>
      <c r="BG604" s="710">
        <f t="shared" si="12"/>
        <v>0</v>
      </c>
      <c r="BH604" s="710">
        <f t="shared" si="13"/>
        <v>0</v>
      </c>
      <c r="BI604" s="710">
        <f t="shared" si="14"/>
        <v>0</v>
      </c>
      <c r="BJ604" s="710">
        <f t="shared" si="15"/>
        <v>0</v>
      </c>
      <c r="BK604" s="709" t="b">
        <f t="shared" si="16"/>
        <v>0</v>
      </c>
    </row>
    <row r="605" spans="1:63" ht="15.75" customHeight="1">
      <c r="A605" s="703" t="s">
        <v>10</v>
      </c>
      <c r="B605" s="703" t="s">
        <v>11</v>
      </c>
      <c r="C605" s="703" t="s">
        <v>123</v>
      </c>
      <c r="D605" s="703" t="s">
        <v>513</v>
      </c>
      <c r="E605" s="703" t="s">
        <v>28</v>
      </c>
      <c r="F605" s="703"/>
      <c r="G605" s="703" t="s">
        <v>1845</v>
      </c>
      <c r="H605" s="703"/>
      <c r="I605" s="703"/>
      <c r="J605" s="703" t="s">
        <v>1846</v>
      </c>
      <c r="K605" s="703"/>
      <c r="L605" s="703"/>
      <c r="M605" s="703" t="s">
        <v>1847</v>
      </c>
      <c r="N605" s="703"/>
      <c r="O605" s="703" t="s">
        <v>15</v>
      </c>
      <c r="P605" s="703" t="s">
        <v>1449</v>
      </c>
      <c r="Q605" s="703" t="s">
        <v>35</v>
      </c>
      <c r="R605" s="703" t="s">
        <v>125</v>
      </c>
      <c r="S605" s="703" t="s">
        <v>410</v>
      </c>
      <c r="T605" s="703"/>
      <c r="U605" s="703"/>
      <c r="V605" s="703" t="s">
        <v>4164</v>
      </c>
      <c r="W605" s="703" t="s">
        <v>1222</v>
      </c>
      <c r="X605" s="703" t="s">
        <v>1851</v>
      </c>
      <c r="Y605" s="704">
        <v>43710</v>
      </c>
      <c r="Z605" s="703"/>
      <c r="AA605" s="731" t="s">
        <v>4646</v>
      </c>
      <c r="AB605" s="703" t="s">
        <v>4159</v>
      </c>
      <c r="AC605" s="703"/>
      <c r="AD605" s="703" t="s">
        <v>9495</v>
      </c>
      <c r="AE605" s="703" t="s">
        <v>9496</v>
      </c>
      <c r="AF605" s="712">
        <v>45471</v>
      </c>
      <c r="AG605" s="703"/>
      <c r="AH605" s="703"/>
      <c r="AI605" s="705">
        <v>45082</v>
      </c>
      <c r="AJ605" s="703" t="s">
        <v>8675</v>
      </c>
      <c r="AK605" s="703"/>
      <c r="AL605" s="703"/>
      <c r="AM605" s="703"/>
      <c r="AN605" s="703"/>
      <c r="AO605" s="703"/>
      <c r="AP605" s="703"/>
      <c r="AQ605" s="703"/>
      <c r="AR605" s="703" t="s">
        <v>2319</v>
      </c>
      <c r="AS605" s="703">
        <v>2023</v>
      </c>
      <c r="AT605" s="706">
        <v>45107</v>
      </c>
      <c r="AU605" s="703" t="s">
        <v>2323</v>
      </c>
      <c r="AV605" s="707" t="s">
        <v>8934</v>
      </c>
      <c r="AW605" s="738"/>
      <c r="AX605" s="725"/>
      <c r="AY605" s="422"/>
      <c r="AZ605" s="739"/>
      <c r="BA605" s="739"/>
      <c r="BB605" s="422"/>
      <c r="BC605" s="739"/>
      <c r="BD605" s="738"/>
      <c r="BE605" s="725"/>
      <c r="BF605" s="710"/>
      <c r="BG605" s="710">
        <f t="shared" si="12"/>
        <v>0</v>
      </c>
      <c r="BH605" s="710">
        <f t="shared" si="13"/>
        <v>0</v>
      </c>
      <c r="BI605" s="710">
        <f t="shared" si="14"/>
        <v>0</v>
      </c>
      <c r="BJ605" s="710">
        <f t="shared" si="15"/>
        <v>0</v>
      </c>
      <c r="BK605" s="709" t="b">
        <f t="shared" si="16"/>
        <v>0</v>
      </c>
    </row>
    <row r="606" spans="1:63" ht="15.75" customHeight="1">
      <c r="A606" s="703" t="s">
        <v>10</v>
      </c>
      <c r="B606" s="703" t="s">
        <v>11</v>
      </c>
      <c r="C606" s="703" t="s">
        <v>123</v>
      </c>
      <c r="D606" s="703" t="s">
        <v>513</v>
      </c>
      <c r="E606" s="703" t="s">
        <v>28</v>
      </c>
      <c r="F606" s="703"/>
      <c r="G606" s="703" t="s">
        <v>1845</v>
      </c>
      <c r="H606" s="703"/>
      <c r="I606" s="703"/>
      <c r="J606" s="703" t="s">
        <v>1846</v>
      </c>
      <c r="K606" s="703"/>
      <c r="L606" s="703"/>
      <c r="M606" s="703" t="s">
        <v>1847</v>
      </c>
      <c r="N606" s="703"/>
      <c r="O606" s="703" t="s">
        <v>15</v>
      </c>
      <c r="P606" s="703" t="s">
        <v>1449</v>
      </c>
      <c r="Q606" s="703" t="s">
        <v>35</v>
      </c>
      <c r="R606" s="703" t="s">
        <v>125</v>
      </c>
      <c r="S606" s="703" t="s">
        <v>1852</v>
      </c>
      <c r="T606" s="703"/>
      <c r="U606" s="703"/>
      <c r="V606" s="703" t="s">
        <v>4164</v>
      </c>
      <c r="W606" s="703" t="s">
        <v>416</v>
      </c>
      <c r="X606" s="703" t="s">
        <v>1853</v>
      </c>
      <c r="Y606" s="704">
        <v>43710</v>
      </c>
      <c r="Z606" s="703"/>
      <c r="AA606" s="731" t="s">
        <v>4646</v>
      </c>
      <c r="AB606" s="703" t="s">
        <v>4159</v>
      </c>
      <c r="AC606" s="703"/>
      <c r="AD606" s="703" t="s">
        <v>9495</v>
      </c>
      <c r="AE606" s="703" t="s">
        <v>9497</v>
      </c>
      <c r="AF606" s="712">
        <v>45472</v>
      </c>
      <c r="AG606" s="703"/>
      <c r="AH606" s="703"/>
      <c r="AI606" s="705">
        <v>45082</v>
      </c>
      <c r="AJ606" s="703" t="s">
        <v>8675</v>
      </c>
      <c r="AK606" s="703"/>
      <c r="AL606" s="703"/>
      <c r="AM606" s="703"/>
      <c r="AN606" s="703"/>
      <c r="AO606" s="703"/>
      <c r="AP606" s="703"/>
      <c r="AQ606" s="703"/>
      <c r="AR606" s="703" t="s">
        <v>2319</v>
      </c>
      <c r="AS606" s="703">
        <v>2023</v>
      </c>
      <c r="AT606" s="706">
        <v>45107</v>
      </c>
      <c r="AU606" s="703" t="s">
        <v>2323</v>
      </c>
      <c r="AV606" s="707" t="s">
        <v>8934</v>
      </c>
      <c r="AW606" s="738"/>
      <c r="AX606" s="725"/>
      <c r="AY606" s="422"/>
      <c r="AZ606" s="739"/>
      <c r="BA606" s="739"/>
      <c r="BB606" s="422"/>
      <c r="BC606" s="739"/>
      <c r="BD606" s="738"/>
      <c r="BE606" s="725"/>
      <c r="BF606" s="710"/>
      <c r="BG606" s="710">
        <f t="shared" si="12"/>
        <v>0</v>
      </c>
      <c r="BH606" s="710">
        <f t="shared" si="13"/>
        <v>0</v>
      </c>
      <c r="BI606" s="710">
        <f t="shared" si="14"/>
        <v>0</v>
      </c>
      <c r="BJ606" s="710">
        <f t="shared" si="15"/>
        <v>0</v>
      </c>
      <c r="BK606" s="709" t="b">
        <f t="shared" si="16"/>
        <v>0</v>
      </c>
    </row>
    <row r="607" spans="1:63" ht="15.75" customHeight="1">
      <c r="A607" s="703" t="s">
        <v>10</v>
      </c>
      <c r="B607" s="703" t="s">
        <v>11</v>
      </c>
      <c r="C607" s="703" t="s">
        <v>123</v>
      </c>
      <c r="D607" s="703" t="s">
        <v>513</v>
      </c>
      <c r="E607" s="703" t="s">
        <v>28</v>
      </c>
      <c r="F607" s="703"/>
      <c r="G607" s="703" t="s">
        <v>1845</v>
      </c>
      <c r="H607" s="703"/>
      <c r="I607" s="703"/>
      <c r="J607" s="703" t="s">
        <v>1846</v>
      </c>
      <c r="K607" s="703"/>
      <c r="L607" s="703"/>
      <c r="M607" s="703" t="s">
        <v>1847</v>
      </c>
      <c r="N607" s="703"/>
      <c r="O607" s="703" t="s">
        <v>15</v>
      </c>
      <c r="P607" s="703" t="s">
        <v>1449</v>
      </c>
      <c r="Q607" s="703" t="s">
        <v>35</v>
      </c>
      <c r="R607" s="703" t="s">
        <v>125</v>
      </c>
      <c r="S607" s="703" t="s">
        <v>415</v>
      </c>
      <c r="T607" s="703"/>
      <c r="U607" s="703"/>
      <c r="V607" s="703" t="s">
        <v>4164</v>
      </c>
      <c r="W607" s="703">
        <v>306</v>
      </c>
      <c r="X607" s="703" t="s">
        <v>1854</v>
      </c>
      <c r="Y607" s="704">
        <v>43710</v>
      </c>
      <c r="Z607" s="703"/>
      <c r="AA607" s="731" t="s">
        <v>4646</v>
      </c>
      <c r="AB607" s="703" t="s">
        <v>4159</v>
      </c>
      <c r="AC607" s="703"/>
      <c r="AD607" s="703" t="s">
        <v>9495</v>
      </c>
      <c r="AE607" s="703" t="s">
        <v>9498</v>
      </c>
      <c r="AF607" s="712">
        <v>45470</v>
      </c>
      <c r="AG607" s="703"/>
      <c r="AH607" s="703"/>
      <c r="AI607" s="705">
        <v>45082</v>
      </c>
      <c r="AJ607" s="703" t="s">
        <v>8675</v>
      </c>
      <c r="AK607" s="703"/>
      <c r="AL607" s="703"/>
      <c r="AM607" s="703"/>
      <c r="AN607" s="703"/>
      <c r="AO607" s="703"/>
      <c r="AP607" s="703"/>
      <c r="AQ607" s="703"/>
      <c r="AR607" s="703" t="s">
        <v>2319</v>
      </c>
      <c r="AS607" s="703">
        <v>2023</v>
      </c>
      <c r="AT607" s="706">
        <v>45107</v>
      </c>
      <c r="AU607" s="703" t="s">
        <v>2323</v>
      </c>
      <c r="AV607" s="707" t="s">
        <v>8934</v>
      </c>
      <c r="AW607" s="738"/>
      <c r="AX607" s="725"/>
      <c r="AY607" s="422"/>
      <c r="AZ607" s="739"/>
      <c r="BA607" s="739"/>
      <c r="BB607" s="422"/>
      <c r="BC607" s="739"/>
      <c r="BD607" s="738"/>
      <c r="BE607" s="725"/>
      <c r="BF607" s="710"/>
      <c r="BG607" s="710">
        <f t="shared" si="12"/>
        <v>0</v>
      </c>
      <c r="BH607" s="710">
        <f t="shared" si="13"/>
        <v>0</v>
      </c>
      <c r="BI607" s="710">
        <f t="shared" si="14"/>
        <v>0</v>
      </c>
      <c r="BJ607" s="710">
        <f t="shared" si="15"/>
        <v>0</v>
      </c>
      <c r="BK607" s="709" t="b">
        <f t="shared" si="16"/>
        <v>0</v>
      </c>
    </row>
    <row r="608" spans="1:63" ht="15.75" customHeight="1">
      <c r="A608" s="174" t="s">
        <v>10</v>
      </c>
      <c r="B608" s="63" t="s">
        <v>11</v>
      </c>
      <c r="C608" s="63" t="s">
        <v>123</v>
      </c>
      <c r="D608" s="63" t="s">
        <v>513</v>
      </c>
      <c r="E608" s="63" t="s">
        <v>28</v>
      </c>
      <c r="F608" s="63"/>
      <c r="G608" s="63" t="s">
        <v>1845</v>
      </c>
      <c r="H608" s="63"/>
      <c r="I608" s="63"/>
      <c r="J608" s="63" t="s">
        <v>1846</v>
      </c>
      <c r="K608" s="63"/>
      <c r="L608" s="63"/>
      <c r="M608" s="63" t="s">
        <v>1847</v>
      </c>
      <c r="N608" s="63" t="s">
        <v>5858</v>
      </c>
      <c r="O608" s="63" t="s">
        <v>15</v>
      </c>
      <c r="P608" s="63" t="s">
        <v>1449</v>
      </c>
      <c r="Q608" s="63" t="s">
        <v>35</v>
      </c>
      <c r="R608" s="63" t="s">
        <v>125</v>
      </c>
      <c r="S608" s="63" t="s">
        <v>279</v>
      </c>
      <c r="T608" s="63"/>
      <c r="U608" s="63"/>
      <c r="V608" s="63" t="s">
        <v>4164</v>
      </c>
      <c r="W608" s="63" t="s">
        <v>421</v>
      </c>
      <c r="X608" s="63" t="s">
        <v>1855</v>
      </c>
      <c r="Y608" s="429">
        <v>45017</v>
      </c>
      <c r="Z608" s="430">
        <v>46845</v>
      </c>
      <c r="AA608" s="63" t="s">
        <v>4158</v>
      </c>
      <c r="AB608" s="63" t="s">
        <v>4159</v>
      </c>
      <c r="AC608" s="63"/>
      <c r="AD608" s="63" t="s">
        <v>5859</v>
      </c>
      <c r="AE608" s="63" t="s">
        <v>5861</v>
      </c>
      <c r="AF608" s="436">
        <v>45021</v>
      </c>
      <c r="AG608" s="174"/>
      <c r="AH608" s="174"/>
      <c r="AI608" s="174"/>
      <c r="AJ608" s="174"/>
      <c r="AK608" s="174"/>
      <c r="AL608" s="174"/>
      <c r="AM608" s="174"/>
      <c r="AN608" s="174"/>
      <c r="AO608" s="174"/>
      <c r="AP608" s="174"/>
      <c r="AQ608" s="174" t="s">
        <v>4516</v>
      </c>
      <c r="AR608" s="174" t="s">
        <v>2315</v>
      </c>
      <c r="AS608" s="174">
        <v>2023</v>
      </c>
      <c r="AT608" s="415">
        <v>45030</v>
      </c>
      <c r="AU608" s="174" t="s">
        <v>1351</v>
      </c>
      <c r="AV608" s="419" t="s">
        <v>9499</v>
      </c>
      <c r="AW608" s="467"/>
      <c r="AX608" s="567"/>
      <c r="AY608" s="422"/>
      <c r="AZ608" s="566"/>
      <c r="BA608" s="566"/>
      <c r="BB608" s="422"/>
      <c r="BC608" s="566"/>
      <c r="BD608" s="467"/>
      <c r="BE608" s="567"/>
      <c r="BF608" s="429">
        <v>43567</v>
      </c>
      <c r="BG608" s="426">
        <f t="shared" si="12"/>
        <v>0</v>
      </c>
      <c r="BH608" s="426">
        <f t="shared" si="13"/>
        <v>0</v>
      </c>
      <c r="BI608" s="426">
        <f t="shared" si="14"/>
        <v>0</v>
      </c>
      <c r="BJ608" s="426">
        <f t="shared" si="15"/>
        <v>0</v>
      </c>
      <c r="BK608" s="425" t="b">
        <f t="shared" si="16"/>
        <v>0</v>
      </c>
    </row>
    <row r="609" spans="1:63" ht="15.75" customHeight="1">
      <c r="A609" s="174" t="s">
        <v>10</v>
      </c>
      <c r="B609" s="63" t="s">
        <v>11</v>
      </c>
      <c r="C609" s="63" t="s">
        <v>123</v>
      </c>
      <c r="D609" s="63" t="s">
        <v>513</v>
      </c>
      <c r="E609" s="63" t="s">
        <v>28</v>
      </c>
      <c r="F609" s="63"/>
      <c r="G609" s="63" t="s">
        <v>1845</v>
      </c>
      <c r="H609" s="63"/>
      <c r="I609" s="63"/>
      <c r="J609" s="63" t="s">
        <v>1846</v>
      </c>
      <c r="K609" s="63"/>
      <c r="L609" s="63"/>
      <c r="M609" s="63" t="s">
        <v>1847</v>
      </c>
      <c r="N609" s="63" t="s">
        <v>5858</v>
      </c>
      <c r="O609" s="63" t="s">
        <v>15</v>
      </c>
      <c r="P609" s="63" t="s">
        <v>1449</v>
      </c>
      <c r="Q609" s="63" t="s">
        <v>35</v>
      </c>
      <c r="R609" s="63" t="s">
        <v>125</v>
      </c>
      <c r="S609" s="63" t="s">
        <v>1856</v>
      </c>
      <c r="T609" s="63"/>
      <c r="U609" s="63"/>
      <c r="V609" s="63" t="s">
        <v>4164</v>
      </c>
      <c r="W609" s="63" t="s">
        <v>416</v>
      </c>
      <c r="X609" s="63" t="s">
        <v>1857</v>
      </c>
      <c r="Y609" s="429">
        <v>45017</v>
      </c>
      <c r="Z609" s="430">
        <v>46845</v>
      </c>
      <c r="AA609" s="63" t="s">
        <v>4158</v>
      </c>
      <c r="AB609" s="63" t="s">
        <v>4159</v>
      </c>
      <c r="AC609" s="63"/>
      <c r="AD609" s="63" t="s">
        <v>5859</v>
      </c>
      <c r="AE609" s="63" t="s">
        <v>5862</v>
      </c>
      <c r="AF609" s="436">
        <v>45017</v>
      </c>
      <c r="AG609" s="174"/>
      <c r="AH609" s="174"/>
      <c r="AI609" s="174"/>
      <c r="AJ609" s="174"/>
      <c r="AK609" s="174"/>
      <c r="AL609" s="174"/>
      <c r="AM609" s="174"/>
      <c r="AN609" s="174"/>
      <c r="AO609" s="174"/>
      <c r="AP609" s="174"/>
      <c r="AQ609" s="174" t="s">
        <v>4516</v>
      </c>
      <c r="AR609" s="174" t="s">
        <v>2315</v>
      </c>
      <c r="AS609" s="174">
        <v>2023</v>
      </c>
      <c r="AT609" s="415">
        <v>45030</v>
      </c>
      <c r="AU609" s="174" t="s">
        <v>1351</v>
      </c>
      <c r="AV609" s="419" t="s">
        <v>9500</v>
      </c>
      <c r="AW609" s="467"/>
      <c r="AX609" s="567"/>
      <c r="AY609" s="422"/>
      <c r="AZ609" s="566"/>
      <c r="BA609" s="566"/>
      <c r="BB609" s="422"/>
      <c r="BC609" s="566"/>
      <c r="BD609" s="467"/>
      <c r="BE609" s="567"/>
      <c r="BF609" s="429">
        <v>43567</v>
      </c>
      <c r="BG609" s="426">
        <f t="shared" si="12"/>
        <v>0</v>
      </c>
      <c r="BH609" s="426">
        <f t="shared" si="13"/>
        <v>0</v>
      </c>
      <c r="BI609" s="426">
        <f t="shared" si="14"/>
        <v>0</v>
      </c>
      <c r="BJ609" s="426">
        <f t="shared" si="15"/>
        <v>0</v>
      </c>
      <c r="BK609" s="425" t="b">
        <f t="shared" si="16"/>
        <v>0</v>
      </c>
    </row>
    <row r="610" spans="1:63" ht="15.75" customHeight="1">
      <c r="A610" s="174" t="s">
        <v>10</v>
      </c>
      <c r="B610" s="63" t="s">
        <v>11</v>
      </c>
      <c r="C610" s="63" t="s">
        <v>123</v>
      </c>
      <c r="D610" s="63" t="s">
        <v>513</v>
      </c>
      <c r="E610" s="63" t="s">
        <v>28</v>
      </c>
      <c r="F610" s="63"/>
      <c r="G610" s="63" t="s">
        <v>1845</v>
      </c>
      <c r="H610" s="63"/>
      <c r="I610" s="63"/>
      <c r="J610" s="63" t="s">
        <v>1846</v>
      </c>
      <c r="K610" s="63"/>
      <c r="L610" s="63"/>
      <c r="M610" s="63" t="s">
        <v>1847</v>
      </c>
      <c r="N610" s="63" t="s">
        <v>5858</v>
      </c>
      <c r="O610" s="63" t="s">
        <v>15</v>
      </c>
      <c r="P610" s="63" t="s">
        <v>1449</v>
      </c>
      <c r="Q610" s="63" t="s">
        <v>35</v>
      </c>
      <c r="R610" s="63" t="s">
        <v>125</v>
      </c>
      <c r="S610" s="63" t="s">
        <v>427</v>
      </c>
      <c r="T610" s="63"/>
      <c r="U610" s="63"/>
      <c r="V610" s="63" t="s">
        <v>4164</v>
      </c>
      <c r="W610" s="63" t="s">
        <v>416</v>
      </c>
      <c r="X610" s="63" t="s">
        <v>1858</v>
      </c>
      <c r="Y610" s="429">
        <v>45017</v>
      </c>
      <c r="Z610" s="430">
        <v>46845</v>
      </c>
      <c r="AA610" s="63" t="s">
        <v>4158</v>
      </c>
      <c r="AB610" s="63" t="s">
        <v>4159</v>
      </c>
      <c r="AC610" s="63"/>
      <c r="AD610" s="63" t="s">
        <v>5859</v>
      </c>
      <c r="AE610" s="63" t="s">
        <v>5863</v>
      </c>
      <c r="AF610" s="436">
        <v>45018</v>
      </c>
      <c r="AG610" s="174"/>
      <c r="AH610" s="174"/>
      <c r="AI610" s="174"/>
      <c r="AJ610" s="174"/>
      <c r="AK610" s="174"/>
      <c r="AL610" s="174"/>
      <c r="AM610" s="174"/>
      <c r="AN610" s="174"/>
      <c r="AO610" s="174"/>
      <c r="AP610" s="174"/>
      <c r="AQ610" s="174" t="s">
        <v>4516</v>
      </c>
      <c r="AR610" s="174" t="s">
        <v>2315</v>
      </c>
      <c r="AS610" s="174">
        <v>2023</v>
      </c>
      <c r="AT610" s="415">
        <v>45030</v>
      </c>
      <c r="AU610" s="174" t="s">
        <v>1351</v>
      </c>
      <c r="AV610" s="419" t="s">
        <v>9501</v>
      </c>
      <c r="AW610" s="467"/>
      <c r="AX610" s="567"/>
      <c r="AY610" s="422"/>
      <c r="AZ610" s="566"/>
      <c r="BA610" s="566"/>
      <c r="BB610" s="422"/>
      <c r="BC610" s="566"/>
      <c r="BD610" s="467"/>
      <c r="BE610" s="567"/>
      <c r="BF610" s="429">
        <v>43567</v>
      </c>
      <c r="BG610" s="426">
        <f t="shared" si="12"/>
        <v>0</v>
      </c>
      <c r="BH610" s="426">
        <f t="shared" si="13"/>
        <v>0</v>
      </c>
      <c r="BI610" s="426">
        <f t="shared" si="14"/>
        <v>0</v>
      </c>
      <c r="BJ610" s="426">
        <f t="shared" si="15"/>
        <v>0</v>
      </c>
      <c r="BK610" s="425" t="b">
        <f t="shared" si="16"/>
        <v>0</v>
      </c>
    </row>
    <row r="611" spans="1:63" ht="15.75" customHeight="1">
      <c r="A611" s="703" t="s">
        <v>10</v>
      </c>
      <c r="B611" s="703" t="s">
        <v>11</v>
      </c>
      <c r="C611" s="703" t="s">
        <v>123</v>
      </c>
      <c r="D611" s="703" t="s">
        <v>1069</v>
      </c>
      <c r="E611" s="703" t="s">
        <v>30</v>
      </c>
      <c r="F611" s="703"/>
      <c r="G611" s="703" t="s">
        <v>1859</v>
      </c>
      <c r="H611" s="703"/>
      <c r="I611" s="703"/>
      <c r="J611" s="703" t="s">
        <v>1860</v>
      </c>
      <c r="K611" s="703"/>
      <c r="L611" s="703"/>
      <c r="M611" s="703" t="s">
        <v>1861</v>
      </c>
      <c r="N611" s="703"/>
      <c r="O611" s="703" t="s">
        <v>15</v>
      </c>
      <c r="P611" s="703" t="s">
        <v>16</v>
      </c>
      <c r="Q611" s="703" t="s">
        <v>35</v>
      </c>
      <c r="R611" s="703" t="s">
        <v>87</v>
      </c>
      <c r="S611" s="703" t="s">
        <v>434</v>
      </c>
      <c r="T611" s="703"/>
      <c r="U611" s="703"/>
      <c r="V611" s="703" t="s">
        <v>4164</v>
      </c>
      <c r="W611" s="703" t="s">
        <v>1139</v>
      </c>
      <c r="X611" s="703" t="s">
        <v>1862</v>
      </c>
      <c r="Y611" s="704">
        <v>43584</v>
      </c>
      <c r="Z611" s="703"/>
      <c r="AA611" s="703" t="s">
        <v>4158</v>
      </c>
      <c r="AB611" s="703" t="s">
        <v>4159</v>
      </c>
      <c r="AC611" s="703"/>
      <c r="AD611" s="703" t="s">
        <v>9502</v>
      </c>
      <c r="AE611" s="703" t="s">
        <v>9503</v>
      </c>
      <c r="AF611" s="712">
        <v>44852</v>
      </c>
      <c r="AG611" s="703"/>
      <c r="AH611" s="703"/>
      <c r="AI611" s="705">
        <v>45435</v>
      </c>
      <c r="AJ611" s="703" t="s">
        <v>2296</v>
      </c>
      <c r="AK611" s="703"/>
      <c r="AL611" s="703"/>
      <c r="AM611" s="703"/>
      <c r="AN611" s="703"/>
      <c r="AO611" s="703"/>
      <c r="AP611" s="703"/>
      <c r="AQ611" s="703"/>
      <c r="AR611" s="703" t="s">
        <v>2317</v>
      </c>
      <c r="AS611" s="703">
        <v>2024</v>
      </c>
      <c r="AT611" s="706">
        <v>45436</v>
      </c>
      <c r="AU611" s="703" t="s">
        <v>2323</v>
      </c>
      <c r="AV611" s="707"/>
      <c r="AW611" s="713"/>
      <c r="AX611" s="709"/>
      <c r="AY611" s="714"/>
      <c r="AZ611" s="730"/>
      <c r="BA611" s="730"/>
      <c r="BB611" s="714"/>
      <c r="BC611" s="730"/>
      <c r="BD611" s="713"/>
      <c r="BE611" s="709"/>
      <c r="BF611" s="710"/>
      <c r="BG611" s="710">
        <f t="shared" si="12"/>
        <v>0</v>
      </c>
      <c r="BH611" s="710">
        <f t="shared" si="13"/>
        <v>0</v>
      </c>
      <c r="BI611" s="710">
        <f t="shared" si="14"/>
        <v>0</v>
      </c>
      <c r="BJ611" s="710">
        <f t="shared" si="15"/>
        <v>0</v>
      </c>
      <c r="BK611" s="709" t="b">
        <f t="shared" si="16"/>
        <v>0</v>
      </c>
    </row>
    <row r="612" spans="1:63" ht="15.75" customHeight="1">
      <c r="A612" s="174" t="s">
        <v>10</v>
      </c>
      <c r="B612" s="63" t="s">
        <v>11</v>
      </c>
      <c r="C612" s="63" t="s">
        <v>12</v>
      </c>
      <c r="D612" s="63" t="s">
        <v>13</v>
      </c>
      <c r="E612" s="63" t="s">
        <v>3756</v>
      </c>
      <c r="F612" s="63"/>
      <c r="G612" s="63" t="s">
        <v>1863</v>
      </c>
      <c r="H612" s="63"/>
      <c r="I612" s="63"/>
      <c r="J612" s="63" t="s">
        <v>1864</v>
      </c>
      <c r="K612" s="63"/>
      <c r="L612" s="63"/>
      <c r="M612" s="63" t="s">
        <v>1865</v>
      </c>
      <c r="N612" s="63"/>
      <c r="O612" s="63" t="s">
        <v>15</v>
      </c>
      <c r="P612" s="63" t="s">
        <v>16</v>
      </c>
      <c r="Q612" s="63" t="s">
        <v>21</v>
      </c>
      <c r="R612" s="63" t="s">
        <v>3006</v>
      </c>
      <c r="S612" s="63"/>
      <c r="T612" s="63" t="s">
        <v>1804</v>
      </c>
      <c r="U612" s="63"/>
      <c r="V612" s="63" t="s">
        <v>22</v>
      </c>
      <c r="W612" s="63" t="s">
        <v>393</v>
      </c>
      <c r="X612" s="63" t="s">
        <v>1866</v>
      </c>
      <c r="Y612" s="429">
        <v>45223</v>
      </c>
      <c r="Z612" s="430">
        <v>47051</v>
      </c>
      <c r="AA612" s="63" t="s">
        <v>4158</v>
      </c>
      <c r="AB612" s="63" t="s">
        <v>4159</v>
      </c>
      <c r="AC612" s="63"/>
      <c r="AD612" s="63" t="s">
        <v>5865</v>
      </c>
      <c r="AE612" s="63" t="s">
        <v>5866</v>
      </c>
      <c r="AF612" s="63" t="s">
        <v>5867</v>
      </c>
      <c r="AG612" s="174"/>
      <c r="AH612" s="174"/>
      <c r="AI612" s="174"/>
      <c r="AJ612" s="174"/>
      <c r="AK612" s="174"/>
      <c r="AL612" s="174"/>
      <c r="AM612" s="174"/>
      <c r="AN612" s="174"/>
      <c r="AO612" s="174"/>
      <c r="AP612" s="174"/>
      <c r="AQ612" s="174"/>
      <c r="AR612" s="174" t="s">
        <v>2330</v>
      </c>
      <c r="AS612" s="174">
        <v>2023</v>
      </c>
      <c r="AT612" s="415">
        <v>45224</v>
      </c>
      <c r="AU612" s="174" t="s">
        <v>1351</v>
      </c>
      <c r="AV612" s="419" t="s">
        <v>9504</v>
      </c>
      <c r="AW612" s="424"/>
      <c r="AX612" s="462"/>
      <c r="AY612" s="422"/>
      <c r="AZ612" s="530"/>
      <c r="BA612" s="530"/>
      <c r="BB612" s="422"/>
      <c r="BC612" s="530"/>
      <c r="BD612" s="424"/>
      <c r="BE612" s="462">
        <v>1</v>
      </c>
      <c r="BF612" s="429">
        <v>43600</v>
      </c>
      <c r="BG612" s="426">
        <f t="shared" si="12"/>
        <v>0</v>
      </c>
      <c r="BH612" s="426">
        <f t="shared" si="13"/>
        <v>0</v>
      </c>
      <c r="BI612" s="426">
        <f t="shared" si="14"/>
        <v>0</v>
      </c>
      <c r="BJ612" s="426">
        <f t="shared" si="15"/>
        <v>0</v>
      </c>
      <c r="BK612" s="425" t="b">
        <f t="shared" si="16"/>
        <v>0</v>
      </c>
    </row>
    <row r="613" spans="1:63" ht="15.75" customHeight="1">
      <c r="A613" s="174" t="s">
        <v>10</v>
      </c>
      <c r="B613" s="63" t="s">
        <v>11</v>
      </c>
      <c r="C613" s="63" t="s">
        <v>12</v>
      </c>
      <c r="D613" s="63" t="s">
        <v>13</v>
      </c>
      <c r="E613" s="63" t="s">
        <v>3756</v>
      </c>
      <c r="F613" s="63"/>
      <c r="G613" s="63" t="s">
        <v>1863</v>
      </c>
      <c r="H613" s="63"/>
      <c r="I613" s="63"/>
      <c r="J613" s="63" t="s">
        <v>1864</v>
      </c>
      <c r="K613" s="63"/>
      <c r="L613" s="63"/>
      <c r="M613" s="63" t="s">
        <v>1865</v>
      </c>
      <c r="N613" s="63"/>
      <c r="O613" s="63" t="s">
        <v>15</v>
      </c>
      <c r="P613" s="63" t="s">
        <v>16</v>
      </c>
      <c r="Q613" s="63" t="s">
        <v>21</v>
      </c>
      <c r="R613" s="63" t="s">
        <v>3006</v>
      </c>
      <c r="S613" s="63"/>
      <c r="T613" s="63" t="s">
        <v>1867</v>
      </c>
      <c r="U613" s="63"/>
      <c r="V613" s="63" t="s">
        <v>22</v>
      </c>
      <c r="W613" s="63" t="s">
        <v>393</v>
      </c>
      <c r="X613" s="63" t="s">
        <v>1868</v>
      </c>
      <c r="Y613" s="429">
        <v>45223</v>
      </c>
      <c r="Z613" s="430">
        <v>47051</v>
      </c>
      <c r="AA613" s="63" t="s">
        <v>4158</v>
      </c>
      <c r="AB613" s="63" t="s">
        <v>4159</v>
      </c>
      <c r="AC613" s="63"/>
      <c r="AD613" s="63" t="s">
        <v>5865</v>
      </c>
      <c r="AE613" s="63" t="s">
        <v>5866</v>
      </c>
      <c r="AF613" s="63" t="s">
        <v>5867</v>
      </c>
      <c r="AG613" s="174"/>
      <c r="AH613" s="174"/>
      <c r="AI613" s="174"/>
      <c r="AJ613" s="174"/>
      <c r="AK613" s="174"/>
      <c r="AL613" s="174"/>
      <c r="AM613" s="174"/>
      <c r="AN613" s="174"/>
      <c r="AO613" s="174"/>
      <c r="AP613" s="174"/>
      <c r="AQ613" s="174"/>
      <c r="AR613" s="174" t="s">
        <v>2330</v>
      </c>
      <c r="AS613" s="174">
        <v>2023</v>
      </c>
      <c r="AT613" s="415">
        <v>45224</v>
      </c>
      <c r="AU613" s="174" t="s">
        <v>1351</v>
      </c>
      <c r="AV613" s="419" t="s">
        <v>9505</v>
      </c>
      <c r="AW613" s="439"/>
      <c r="AX613" s="551"/>
      <c r="AY613" s="422"/>
      <c r="AZ613" s="550"/>
      <c r="BA613" s="550"/>
      <c r="BB613" s="422"/>
      <c r="BC613" s="550"/>
      <c r="BD613" s="439"/>
      <c r="BE613" s="551"/>
      <c r="BF613" s="429">
        <v>43600</v>
      </c>
      <c r="BG613" s="426">
        <f t="shared" si="12"/>
        <v>0</v>
      </c>
      <c r="BH613" s="426">
        <f t="shared" si="13"/>
        <v>0</v>
      </c>
      <c r="BI613" s="426">
        <f t="shared" si="14"/>
        <v>0</v>
      </c>
      <c r="BJ613" s="426">
        <f t="shared" si="15"/>
        <v>0</v>
      </c>
      <c r="BK613" s="425" t="b">
        <f t="shared" si="16"/>
        <v>0</v>
      </c>
    </row>
    <row r="614" spans="1:63" ht="15.75" customHeight="1">
      <c r="A614" s="174" t="s">
        <v>10</v>
      </c>
      <c r="B614" s="63" t="s">
        <v>11</v>
      </c>
      <c r="C614" s="63" t="s">
        <v>12</v>
      </c>
      <c r="D614" s="63" t="s">
        <v>13</v>
      </c>
      <c r="E614" s="63" t="s">
        <v>3756</v>
      </c>
      <c r="F614" s="63"/>
      <c r="G614" s="63" t="s">
        <v>1863</v>
      </c>
      <c r="H614" s="63"/>
      <c r="I614" s="63"/>
      <c r="J614" s="63" t="s">
        <v>1864</v>
      </c>
      <c r="K614" s="63"/>
      <c r="L614" s="63"/>
      <c r="M614" s="63" t="s">
        <v>1865</v>
      </c>
      <c r="N614" s="63"/>
      <c r="O614" s="63" t="s">
        <v>15</v>
      </c>
      <c r="P614" s="63" t="s">
        <v>16</v>
      </c>
      <c r="Q614" s="63" t="s">
        <v>21</v>
      </c>
      <c r="R614" s="63" t="s">
        <v>3006</v>
      </c>
      <c r="S614" s="63"/>
      <c r="T614" s="63" t="s">
        <v>1869</v>
      </c>
      <c r="U614" s="63"/>
      <c r="V614" s="63" t="s">
        <v>22</v>
      </c>
      <c r="W614" s="63" t="s">
        <v>393</v>
      </c>
      <c r="X614" s="63" t="s">
        <v>1870</v>
      </c>
      <c r="Y614" s="429">
        <v>45223</v>
      </c>
      <c r="Z614" s="430">
        <v>47051</v>
      </c>
      <c r="AA614" s="63" t="s">
        <v>4158</v>
      </c>
      <c r="AB614" s="63" t="s">
        <v>4159</v>
      </c>
      <c r="AC614" s="63"/>
      <c r="AD614" s="63" t="s">
        <v>5865</v>
      </c>
      <c r="AE614" s="63" t="s">
        <v>5866</v>
      </c>
      <c r="AF614" s="63" t="s">
        <v>5867</v>
      </c>
      <c r="AG614" s="174"/>
      <c r="AH614" s="174"/>
      <c r="AI614" s="174"/>
      <c r="AJ614" s="174"/>
      <c r="AK614" s="174"/>
      <c r="AL614" s="174"/>
      <c r="AM614" s="174"/>
      <c r="AN614" s="174"/>
      <c r="AO614" s="174"/>
      <c r="AP614" s="174"/>
      <c r="AQ614" s="174"/>
      <c r="AR614" s="174" t="s">
        <v>2330</v>
      </c>
      <c r="AS614" s="174">
        <v>2023</v>
      </c>
      <c r="AT614" s="415">
        <v>45224</v>
      </c>
      <c r="AU614" s="174" t="s">
        <v>1351</v>
      </c>
      <c r="AV614" s="419" t="s">
        <v>9506</v>
      </c>
      <c r="AW614" s="439"/>
      <c r="AX614" s="551"/>
      <c r="AY614" s="422"/>
      <c r="AZ614" s="550"/>
      <c r="BA614" s="550"/>
      <c r="BB614" s="422"/>
      <c r="BC614" s="550"/>
      <c r="BD614" s="439"/>
      <c r="BE614" s="551"/>
      <c r="BF614" s="429">
        <v>43600</v>
      </c>
      <c r="BG614" s="426">
        <f t="shared" si="12"/>
        <v>0</v>
      </c>
      <c r="BH614" s="426">
        <f t="shared" si="13"/>
        <v>0</v>
      </c>
      <c r="BI614" s="426">
        <f t="shared" si="14"/>
        <v>0</v>
      </c>
      <c r="BJ614" s="426">
        <f t="shared" si="15"/>
        <v>0</v>
      </c>
      <c r="BK614" s="425" t="b">
        <f t="shared" si="16"/>
        <v>0</v>
      </c>
    </row>
    <row r="615" spans="1:63" ht="15.75" customHeight="1">
      <c r="A615" s="174" t="s">
        <v>10</v>
      </c>
      <c r="B615" s="63" t="s">
        <v>11</v>
      </c>
      <c r="C615" s="63" t="s">
        <v>378</v>
      </c>
      <c r="D615" s="63" t="s">
        <v>374</v>
      </c>
      <c r="E615" s="63" t="s">
        <v>3756</v>
      </c>
      <c r="F615" s="63"/>
      <c r="G615" s="63" t="s">
        <v>1871</v>
      </c>
      <c r="H615" s="63"/>
      <c r="I615" s="63"/>
      <c r="J615" s="63" t="s">
        <v>1872</v>
      </c>
      <c r="K615" s="63"/>
      <c r="L615" s="63"/>
      <c r="M615" s="63" t="s">
        <v>1873</v>
      </c>
      <c r="N615" s="63"/>
      <c r="O615" s="63" t="s">
        <v>15</v>
      </c>
      <c r="P615" s="63" t="s">
        <v>16</v>
      </c>
      <c r="Q615" s="63" t="s">
        <v>21</v>
      </c>
      <c r="R615" s="63" t="s">
        <v>117</v>
      </c>
      <c r="S615" s="63"/>
      <c r="T615" s="63" t="s">
        <v>1874</v>
      </c>
      <c r="U615" s="63"/>
      <c r="V615" s="63" t="s">
        <v>22</v>
      </c>
      <c r="W615" s="63" t="s">
        <v>1875</v>
      </c>
      <c r="X615" s="63" t="s">
        <v>1876</v>
      </c>
      <c r="Y615" s="429">
        <v>45225</v>
      </c>
      <c r="Z615" s="430">
        <v>47053</v>
      </c>
      <c r="AA615" s="63" t="s">
        <v>4158</v>
      </c>
      <c r="AB615" s="63" t="s">
        <v>4159</v>
      </c>
      <c r="AC615" s="63"/>
      <c r="AD615" s="63" t="s">
        <v>5871</v>
      </c>
      <c r="AE615" s="63" t="s">
        <v>5872</v>
      </c>
      <c r="AF615" s="435">
        <v>45362</v>
      </c>
      <c r="AG615" s="174"/>
      <c r="AH615" s="174"/>
      <c r="AI615" s="174"/>
      <c r="AJ615" s="174"/>
      <c r="AK615" s="174"/>
      <c r="AL615" s="174"/>
      <c r="AM615" s="174"/>
      <c r="AN615" s="174"/>
      <c r="AO615" s="174"/>
      <c r="AP615" s="174"/>
      <c r="AQ615" s="174"/>
      <c r="AR615" s="174" t="s">
        <v>2330</v>
      </c>
      <c r="AS615" s="174">
        <v>2023</v>
      </c>
      <c r="AT615" s="415">
        <v>45226</v>
      </c>
      <c r="AU615" s="174" t="s">
        <v>1351</v>
      </c>
      <c r="AV615" s="419" t="s">
        <v>9507</v>
      </c>
      <c r="AW615" s="424"/>
      <c r="AX615" s="462"/>
      <c r="AY615" s="422"/>
      <c r="AZ615" s="530"/>
      <c r="BA615" s="530"/>
      <c r="BB615" s="422"/>
      <c r="BC615" s="530"/>
      <c r="BD615" s="424"/>
      <c r="BE615" s="462">
        <v>1</v>
      </c>
      <c r="BF615" s="429">
        <v>43602</v>
      </c>
      <c r="BG615" s="426">
        <f t="shared" si="12"/>
        <v>0</v>
      </c>
      <c r="BH615" s="426">
        <f t="shared" si="13"/>
        <v>0</v>
      </c>
      <c r="BI615" s="426">
        <f t="shared" si="14"/>
        <v>0</v>
      </c>
      <c r="BJ615" s="426">
        <f t="shared" si="15"/>
        <v>0</v>
      </c>
      <c r="BK615" s="425" t="b">
        <f t="shared" si="16"/>
        <v>0</v>
      </c>
    </row>
    <row r="616" spans="1:63" ht="15.75" customHeight="1">
      <c r="A616" s="174" t="s">
        <v>10</v>
      </c>
      <c r="B616" s="63" t="s">
        <v>11</v>
      </c>
      <c r="C616" s="63" t="s">
        <v>378</v>
      </c>
      <c r="D616" s="63" t="s">
        <v>374</v>
      </c>
      <c r="E616" s="63" t="s">
        <v>3756</v>
      </c>
      <c r="F616" s="63"/>
      <c r="G616" s="63" t="s">
        <v>1885</v>
      </c>
      <c r="H616" s="63"/>
      <c r="I616" s="63"/>
      <c r="J616" s="63" t="s">
        <v>1886</v>
      </c>
      <c r="K616" s="63"/>
      <c r="L616" s="63"/>
      <c r="M616" s="63" t="s">
        <v>1887</v>
      </c>
      <c r="N616" s="63"/>
      <c r="O616" s="63" t="s">
        <v>15</v>
      </c>
      <c r="P616" s="63" t="s">
        <v>16</v>
      </c>
      <c r="Q616" s="63" t="s">
        <v>35</v>
      </c>
      <c r="R616" s="63" t="s">
        <v>117</v>
      </c>
      <c r="S616" s="63" t="s">
        <v>200</v>
      </c>
      <c r="T616" s="63"/>
      <c r="U616" s="63"/>
      <c r="V616" s="63" t="s">
        <v>4164</v>
      </c>
      <c r="W616" s="63" t="s">
        <v>235</v>
      </c>
      <c r="X616" s="63" t="s">
        <v>5875</v>
      </c>
      <c r="Y616" s="429">
        <v>45014</v>
      </c>
      <c r="Z616" s="430">
        <v>46842</v>
      </c>
      <c r="AA616" s="63" t="s">
        <v>4158</v>
      </c>
      <c r="AB616" s="63" t="s">
        <v>4159</v>
      </c>
      <c r="AC616" s="63"/>
      <c r="AD616" s="63" t="s">
        <v>5393</v>
      </c>
      <c r="AE616" s="63" t="s">
        <v>5876</v>
      </c>
      <c r="AF616" s="435">
        <v>45031</v>
      </c>
      <c r="AG616" s="174"/>
      <c r="AH616" s="174"/>
      <c r="AI616" s="174"/>
      <c r="AJ616" s="174"/>
      <c r="AK616" s="174"/>
      <c r="AL616" s="174"/>
      <c r="AM616" s="174"/>
      <c r="AN616" s="174"/>
      <c r="AO616" s="174"/>
      <c r="AP616" s="174"/>
      <c r="AQ616" s="174"/>
      <c r="AR616" s="174" t="s">
        <v>2335</v>
      </c>
      <c r="AS616" s="174">
        <v>2023</v>
      </c>
      <c r="AT616" s="415">
        <v>45282</v>
      </c>
      <c r="AU616" s="174" t="s">
        <v>1351</v>
      </c>
      <c r="AV616" s="419" t="s">
        <v>9508</v>
      </c>
      <c r="AW616" s="424"/>
      <c r="AX616" s="462"/>
      <c r="AY616" s="422"/>
      <c r="AZ616" s="530"/>
      <c r="BA616" s="530"/>
      <c r="BB616" s="422"/>
      <c r="BC616" s="530"/>
      <c r="BD616" s="424"/>
      <c r="BE616" s="462">
        <v>1</v>
      </c>
      <c r="BF616" s="429">
        <v>43615</v>
      </c>
      <c r="BG616" s="426">
        <f t="shared" si="12"/>
        <v>0</v>
      </c>
      <c r="BH616" s="426">
        <f t="shared" si="13"/>
        <v>0</v>
      </c>
      <c r="BI616" s="426">
        <f t="shared" si="14"/>
        <v>0</v>
      </c>
      <c r="BJ616" s="426">
        <f t="shared" si="15"/>
        <v>0</v>
      </c>
      <c r="BK616" s="425" t="b">
        <f t="shared" si="16"/>
        <v>0</v>
      </c>
    </row>
    <row r="617" spans="1:63" ht="15.75" customHeight="1">
      <c r="A617" s="174" t="s">
        <v>10</v>
      </c>
      <c r="B617" s="63" t="s">
        <v>11</v>
      </c>
      <c r="C617" s="63" t="s">
        <v>123</v>
      </c>
      <c r="D617" s="63" t="s">
        <v>513</v>
      </c>
      <c r="E617" s="63" t="s">
        <v>28</v>
      </c>
      <c r="F617" s="63"/>
      <c r="G617" s="63" t="s">
        <v>1892</v>
      </c>
      <c r="H617" s="63"/>
      <c r="I617" s="63"/>
      <c r="J617" s="63" t="s">
        <v>1893</v>
      </c>
      <c r="K617" s="63"/>
      <c r="L617" s="63"/>
      <c r="M617" s="63" t="s">
        <v>1894</v>
      </c>
      <c r="N617" s="63" t="s">
        <v>5877</v>
      </c>
      <c r="O617" s="63" t="s">
        <v>15</v>
      </c>
      <c r="P617" s="63" t="s">
        <v>16</v>
      </c>
      <c r="Q617" s="63" t="s">
        <v>35</v>
      </c>
      <c r="R617" s="63" t="s">
        <v>8666</v>
      </c>
      <c r="S617" s="63" t="s">
        <v>39</v>
      </c>
      <c r="T617" s="63"/>
      <c r="U617" s="63"/>
      <c r="V617" s="63" t="s">
        <v>4164</v>
      </c>
      <c r="W617" s="63" t="s">
        <v>1058</v>
      </c>
      <c r="X617" s="174" t="s">
        <v>5879</v>
      </c>
      <c r="Y617" s="429">
        <v>44582</v>
      </c>
      <c r="Z617" s="430">
        <v>46407</v>
      </c>
      <c r="AA617" s="63" t="s">
        <v>4158</v>
      </c>
      <c r="AB617" s="63" t="s">
        <v>4159</v>
      </c>
      <c r="AC617" s="63"/>
      <c r="AD617" s="63" t="s">
        <v>5880</v>
      </c>
      <c r="AE617" s="63" t="s">
        <v>5881</v>
      </c>
      <c r="AF617" s="63" t="s">
        <v>4283</v>
      </c>
      <c r="AG617" s="174"/>
      <c r="AH617" s="174"/>
      <c r="AI617" s="174"/>
      <c r="AJ617" s="174"/>
      <c r="AK617" s="174"/>
      <c r="AL617" s="174"/>
      <c r="AM617" s="174"/>
      <c r="AN617" s="174"/>
      <c r="AO617" s="174"/>
      <c r="AP617" s="174"/>
      <c r="AQ617" s="174"/>
      <c r="AR617" s="174"/>
      <c r="AS617" s="174"/>
      <c r="AT617" s="415"/>
      <c r="AU617" s="174"/>
      <c r="AV617" s="437"/>
      <c r="AW617" s="439"/>
      <c r="AX617" s="551"/>
      <c r="AY617" s="422"/>
      <c r="AZ617" s="550"/>
      <c r="BA617" s="550"/>
      <c r="BB617" s="422"/>
      <c r="BC617" s="550"/>
      <c r="BD617" s="439"/>
      <c r="BE617" s="551"/>
      <c r="BF617" s="426"/>
      <c r="BG617" s="426">
        <f t="shared" si="12"/>
        <v>0</v>
      </c>
      <c r="BH617" s="426">
        <f t="shared" si="13"/>
        <v>0</v>
      </c>
      <c r="BI617" s="426">
        <f t="shared" si="14"/>
        <v>0</v>
      </c>
      <c r="BJ617" s="426">
        <f t="shared" si="15"/>
        <v>0</v>
      </c>
      <c r="BK617" s="425" t="b">
        <f t="shared" si="16"/>
        <v>0</v>
      </c>
    </row>
    <row r="618" spans="1:63" ht="15.75" customHeight="1">
      <c r="A618" s="174" t="s">
        <v>10</v>
      </c>
      <c r="B618" s="63" t="s">
        <v>11</v>
      </c>
      <c r="C618" s="63" t="s">
        <v>123</v>
      </c>
      <c r="D618" s="63" t="s">
        <v>513</v>
      </c>
      <c r="E618" s="63" t="s">
        <v>28</v>
      </c>
      <c r="F618" s="63"/>
      <c r="G618" s="63" t="s">
        <v>1892</v>
      </c>
      <c r="H618" s="63"/>
      <c r="I618" s="63"/>
      <c r="J618" s="63" t="s">
        <v>1893</v>
      </c>
      <c r="K618" s="63"/>
      <c r="L618" s="63"/>
      <c r="M618" s="63" t="s">
        <v>1894</v>
      </c>
      <c r="N618" s="63" t="s">
        <v>5877</v>
      </c>
      <c r="O618" s="63" t="s">
        <v>15</v>
      </c>
      <c r="P618" s="63" t="s">
        <v>16</v>
      </c>
      <c r="Q618" s="63" t="s">
        <v>35</v>
      </c>
      <c r="R618" s="63" t="s">
        <v>107</v>
      </c>
      <c r="S618" s="174" t="s">
        <v>197</v>
      </c>
      <c r="T618" s="174"/>
      <c r="U618" s="174"/>
      <c r="V618" s="63" t="s">
        <v>4164</v>
      </c>
      <c r="W618" s="174" t="s">
        <v>1895</v>
      </c>
      <c r="X618" s="174" t="s">
        <v>1896</v>
      </c>
      <c r="Y618" s="429">
        <v>45014</v>
      </c>
      <c r="Z618" s="430">
        <v>46842</v>
      </c>
      <c r="AA618" s="63" t="s">
        <v>4158</v>
      </c>
      <c r="AB618" s="63" t="s">
        <v>4159</v>
      </c>
      <c r="AC618" s="63"/>
      <c r="AD618" s="174" t="s">
        <v>5882</v>
      </c>
      <c r="AE618" s="174" t="s">
        <v>5883</v>
      </c>
      <c r="AF618" s="556">
        <v>45460</v>
      </c>
      <c r="AG618" s="174"/>
      <c r="AH618" s="174"/>
      <c r="AI618" s="174"/>
      <c r="AJ618" s="174"/>
      <c r="AK618" s="174"/>
      <c r="AL618" s="174"/>
      <c r="AM618" s="174"/>
      <c r="AN618" s="174"/>
      <c r="AO618" s="174"/>
      <c r="AP618" s="174"/>
      <c r="AQ618" s="174"/>
      <c r="AR618" s="174" t="s">
        <v>2315</v>
      </c>
      <c r="AS618" s="174">
        <v>2023</v>
      </c>
      <c r="AT618" s="415">
        <v>45029</v>
      </c>
      <c r="AU618" s="174" t="s">
        <v>1351</v>
      </c>
      <c r="AV618" s="419" t="s">
        <v>9509</v>
      </c>
      <c r="AW618" s="439"/>
      <c r="AX618" s="551"/>
      <c r="AY618" s="422"/>
      <c r="AZ618" s="550"/>
      <c r="BA618" s="550"/>
      <c r="BB618" s="422"/>
      <c r="BC618" s="550"/>
      <c r="BD618" s="439"/>
      <c r="BE618" s="551"/>
      <c r="BF618" s="429">
        <v>44446</v>
      </c>
      <c r="BG618" s="426">
        <f t="shared" si="12"/>
        <v>0</v>
      </c>
      <c r="BH618" s="426">
        <f t="shared" si="13"/>
        <v>0</v>
      </c>
      <c r="BI618" s="426">
        <f t="shared" si="14"/>
        <v>0</v>
      </c>
      <c r="BJ618" s="426">
        <f t="shared" si="15"/>
        <v>0</v>
      </c>
      <c r="BK618" s="425" t="b">
        <f t="shared" si="16"/>
        <v>0</v>
      </c>
    </row>
    <row r="619" spans="1:63" ht="15.75" customHeight="1">
      <c r="A619" s="174" t="s">
        <v>10</v>
      </c>
      <c r="B619" s="63" t="s">
        <v>11</v>
      </c>
      <c r="C619" s="63" t="s">
        <v>123</v>
      </c>
      <c r="D619" s="63" t="s">
        <v>513</v>
      </c>
      <c r="E619" s="63" t="s">
        <v>28</v>
      </c>
      <c r="F619" s="63"/>
      <c r="G619" s="63" t="s">
        <v>1892</v>
      </c>
      <c r="H619" s="63"/>
      <c r="I619" s="63"/>
      <c r="J619" s="63" t="s">
        <v>1893</v>
      </c>
      <c r="K619" s="63"/>
      <c r="L619" s="63"/>
      <c r="M619" s="63" t="s">
        <v>1894</v>
      </c>
      <c r="N619" s="63" t="s">
        <v>5877</v>
      </c>
      <c r="O619" s="63" t="s">
        <v>15</v>
      </c>
      <c r="P619" s="63" t="s">
        <v>16</v>
      </c>
      <c r="Q619" s="63" t="s">
        <v>35</v>
      </c>
      <c r="R619" s="63" t="s">
        <v>107</v>
      </c>
      <c r="S619" s="174" t="s">
        <v>262</v>
      </c>
      <c r="T619" s="174"/>
      <c r="U619" s="174"/>
      <c r="V619" s="63" t="s">
        <v>4213</v>
      </c>
      <c r="W619" s="174" t="s">
        <v>1897</v>
      </c>
      <c r="X619" s="174" t="s">
        <v>1898</v>
      </c>
      <c r="Y619" s="429">
        <v>45014</v>
      </c>
      <c r="Z619" s="430">
        <v>46842</v>
      </c>
      <c r="AA619" s="63" t="s">
        <v>4158</v>
      </c>
      <c r="AB619" s="63" t="s">
        <v>4159</v>
      </c>
      <c r="AC619" s="63"/>
      <c r="AD619" s="174" t="s">
        <v>5882</v>
      </c>
      <c r="AE619" s="174" t="s">
        <v>5884</v>
      </c>
      <c r="AF619" s="556">
        <v>45460</v>
      </c>
      <c r="AG619" s="174"/>
      <c r="AH619" s="174"/>
      <c r="AI619" s="174"/>
      <c r="AJ619" s="174"/>
      <c r="AK619" s="174"/>
      <c r="AL619" s="174"/>
      <c r="AM619" s="174"/>
      <c r="AN619" s="174"/>
      <c r="AO619" s="174"/>
      <c r="AP619" s="174"/>
      <c r="AQ619" s="174"/>
      <c r="AR619" s="174" t="s">
        <v>2315</v>
      </c>
      <c r="AS619" s="174">
        <v>2023</v>
      </c>
      <c r="AT619" s="415">
        <v>45029</v>
      </c>
      <c r="AU619" s="174" t="s">
        <v>1351</v>
      </c>
      <c r="AV619" s="419" t="s">
        <v>9510</v>
      </c>
      <c r="AW619" s="439"/>
      <c r="AX619" s="551"/>
      <c r="AY619" s="422"/>
      <c r="AZ619" s="550"/>
      <c r="BA619" s="550"/>
      <c r="BB619" s="422"/>
      <c r="BC619" s="550"/>
      <c r="BD619" s="439"/>
      <c r="BE619" s="551"/>
      <c r="BF619" s="429">
        <v>44446</v>
      </c>
      <c r="BG619" s="426">
        <f t="shared" si="12"/>
        <v>0</v>
      </c>
      <c r="BH619" s="426">
        <f t="shared" si="13"/>
        <v>0</v>
      </c>
      <c r="BI619" s="426">
        <f t="shared" si="14"/>
        <v>0</v>
      </c>
      <c r="BJ619" s="426">
        <f t="shared" si="15"/>
        <v>0</v>
      </c>
      <c r="BK619" s="425" t="b">
        <f t="shared" si="16"/>
        <v>0</v>
      </c>
    </row>
    <row r="620" spans="1:63" ht="15.75" customHeight="1">
      <c r="A620" s="174" t="s">
        <v>10</v>
      </c>
      <c r="B620" s="63" t="s">
        <v>11</v>
      </c>
      <c r="C620" s="63" t="s">
        <v>123</v>
      </c>
      <c r="D620" s="63" t="s">
        <v>513</v>
      </c>
      <c r="E620" s="63" t="s">
        <v>28</v>
      </c>
      <c r="F620" s="63"/>
      <c r="G620" s="63" t="s">
        <v>1892</v>
      </c>
      <c r="H620" s="63"/>
      <c r="I620" s="63"/>
      <c r="J620" s="63" t="s">
        <v>1893</v>
      </c>
      <c r="K620" s="63"/>
      <c r="L620" s="63"/>
      <c r="M620" s="63" t="s">
        <v>1894</v>
      </c>
      <c r="N620" s="63" t="s">
        <v>5877</v>
      </c>
      <c r="O620" s="63" t="s">
        <v>15</v>
      </c>
      <c r="P620" s="63" t="s">
        <v>16</v>
      </c>
      <c r="Q620" s="63" t="s">
        <v>35</v>
      </c>
      <c r="R620" s="63" t="s">
        <v>107</v>
      </c>
      <c r="S620" s="174" t="s">
        <v>191</v>
      </c>
      <c r="T620" s="174"/>
      <c r="U620" s="174"/>
      <c r="V620" s="63" t="s">
        <v>4164</v>
      </c>
      <c r="W620" s="174" t="s">
        <v>1899</v>
      </c>
      <c r="X620" s="174" t="s">
        <v>1900</v>
      </c>
      <c r="Y620" s="429">
        <v>45014</v>
      </c>
      <c r="Z620" s="430">
        <v>46842</v>
      </c>
      <c r="AA620" s="63" t="s">
        <v>4158</v>
      </c>
      <c r="AB620" s="63" t="s">
        <v>4159</v>
      </c>
      <c r="AC620" s="63"/>
      <c r="AD620" s="174" t="s">
        <v>5882</v>
      </c>
      <c r="AE620" s="174" t="s">
        <v>5884</v>
      </c>
      <c r="AF620" s="556">
        <v>45460</v>
      </c>
      <c r="AG620" s="174"/>
      <c r="AH620" s="174"/>
      <c r="AI620" s="174"/>
      <c r="AJ620" s="174"/>
      <c r="AK620" s="174"/>
      <c r="AL620" s="174"/>
      <c r="AM620" s="174"/>
      <c r="AN620" s="174"/>
      <c r="AO620" s="174"/>
      <c r="AP620" s="174"/>
      <c r="AQ620" s="174"/>
      <c r="AR620" s="174" t="s">
        <v>2315</v>
      </c>
      <c r="AS620" s="174">
        <v>2023</v>
      </c>
      <c r="AT620" s="415">
        <v>45029</v>
      </c>
      <c r="AU620" s="174" t="s">
        <v>1351</v>
      </c>
      <c r="AV620" s="419" t="s">
        <v>9511</v>
      </c>
      <c r="AW620" s="439"/>
      <c r="AX620" s="551"/>
      <c r="AY620" s="422"/>
      <c r="AZ620" s="550"/>
      <c r="BA620" s="550"/>
      <c r="BB620" s="422"/>
      <c r="BC620" s="550"/>
      <c r="BD620" s="439"/>
      <c r="BE620" s="551"/>
      <c r="BF620" s="429">
        <v>44446</v>
      </c>
      <c r="BG620" s="426">
        <f t="shared" si="12"/>
        <v>0</v>
      </c>
      <c r="BH620" s="426">
        <f t="shared" si="13"/>
        <v>0</v>
      </c>
      <c r="BI620" s="426">
        <f t="shared" si="14"/>
        <v>0</v>
      </c>
      <c r="BJ620" s="426">
        <f t="shared" si="15"/>
        <v>0</v>
      </c>
      <c r="BK620" s="425" t="b">
        <f t="shared" si="16"/>
        <v>0</v>
      </c>
    </row>
    <row r="621" spans="1:63" ht="15.75" customHeight="1">
      <c r="A621" s="174" t="s">
        <v>10</v>
      </c>
      <c r="B621" s="63" t="s">
        <v>11</v>
      </c>
      <c r="C621" s="63" t="s">
        <v>123</v>
      </c>
      <c r="D621" s="63" t="s">
        <v>513</v>
      </c>
      <c r="E621" s="63" t="s">
        <v>28</v>
      </c>
      <c r="F621" s="63"/>
      <c r="G621" s="63" t="s">
        <v>1892</v>
      </c>
      <c r="H621" s="63"/>
      <c r="I621" s="63"/>
      <c r="J621" s="63" t="s">
        <v>1893</v>
      </c>
      <c r="K621" s="63"/>
      <c r="L621" s="63"/>
      <c r="M621" s="63" t="s">
        <v>1894</v>
      </c>
      <c r="N621" s="63" t="s">
        <v>5877</v>
      </c>
      <c r="O621" s="63" t="s">
        <v>15</v>
      </c>
      <c r="P621" s="63" t="s">
        <v>16</v>
      </c>
      <c r="Q621" s="63" t="s">
        <v>35</v>
      </c>
      <c r="R621" s="63" t="s">
        <v>104</v>
      </c>
      <c r="S621" s="63" t="s">
        <v>105</v>
      </c>
      <c r="T621" s="63"/>
      <c r="U621" s="63"/>
      <c r="V621" s="63" t="s">
        <v>4164</v>
      </c>
      <c r="W621" s="174" t="s">
        <v>1901</v>
      </c>
      <c r="X621" s="174" t="s">
        <v>1902</v>
      </c>
      <c r="Y621" s="429">
        <v>45014</v>
      </c>
      <c r="Z621" s="430">
        <v>46842</v>
      </c>
      <c r="AA621" s="63" t="s">
        <v>4158</v>
      </c>
      <c r="AB621" s="63" t="s">
        <v>4159</v>
      </c>
      <c r="AC621" s="63"/>
      <c r="AD621" s="174" t="s">
        <v>5885</v>
      </c>
      <c r="AE621" s="174" t="s">
        <v>5886</v>
      </c>
      <c r="AF621" s="535">
        <v>44808</v>
      </c>
      <c r="AG621" s="174"/>
      <c r="AH621" s="174"/>
      <c r="AI621" s="174"/>
      <c r="AJ621" s="174"/>
      <c r="AK621" s="174"/>
      <c r="AL621" s="174"/>
      <c r="AM621" s="174"/>
      <c r="AN621" s="174"/>
      <c r="AO621" s="174"/>
      <c r="AP621" s="174"/>
      <c r="AQ621" s="174"/>
      <c r="AR621" s="174" t="s">
        <v>2315</v>
      </c>
      <c r="AS621" s="174">
        <v>2023</v>
      </c>
      <c r="AT621" s="415">
        <v>45029</v>
      </c>
      <c r="AU621" s="174" t="s">
        <v>1351</v>
      </c>
      <c r="AV621" s="419" t="s">
        <v>9512</v>
      </c>
      <c r="AW621" s="439"/>
      <c r="AX621" s="551"/>
      <c r="AY621" s="422"/>
      <c r="AZ621" s="550"/>
      <c r="BA621" s="550"/>
      <c r="BB621" s="422"/>
      <c r="BC621" s="550"/>
      <c r="BD621" s="439"/>
      <c r="BE621" s="551"/>
      <c r="BF621" s="429">
        <v>44414</v>
      </c>
      <c r="BG621" s="426">
        <f t="shared" si="12"/>
        <v>0</v>
      </c>
      <c r="BH621" s="426">
        <f t="shared" si="13"/>
        <v>0</v>
      </c>
      <c r="BI621" s="426">
        <f t="shared" si="14"/>
        <v>0</v>
      </c>
      <c r="BJ621" s="426">
        <f t="shared" si="15"/>
        <v>0</v>
      </c>
      <c r="BK621" s="425" t="b">
        <f t="shared" si="16"/>
        <v>0</v>
      </c>
    </row>
    <row r="622" spans="1:63" ht="15.75" customHeight="1">
      <c r="A622" s="174" t="s">
        <v>10</v>
      </c>
      <c r="B622" s="63" t="s">
        <v>11</v>
      </c>
      <c r="C622" s="63" t="s">
        <v>123</v>
      </c>
      <c r="D622" s="63" t="s">
        <v>513</v>
      </c>
      <c r="E622" s="63" t="s">
        <v>28</v>
      </c>
      <c r="F622" s="63"/>
      <c r="G622" s="63" t="s">
        <v>1892</v>
      </c>
      <c r="H622" s="63"/>
      <c r="I622" s="63"/>
      <c r="J622" s="63" t="s">
        <v>1893</v>
      </c>
      <c r="K622" s="63"/>
      <c r="L622" s="63"/>
      <c r="M622" s="63" t="s">
        <v>1894</v>
      </c>
      <c r="N622" s="63" t="s">
        <v>5877</v>
      </c>
      <c r="O622" s="63" t="s">
        <v>15</v>
      </c>
      <c r="P622" s="63" t="s">
        <v>16</v>
      </c>
      <c r="Q622" s="63" t="s">
        <v>35</v>
      </c>
      <c r="R622" s="63" t="s">
        <v>84</v>
      </c>
      <c r="S622" s="63" t="s">
        <v>1778</v>
      </c>
      <c r="T622" s="63"/>
      <c r="U622" s="63"/>
      <c r="V622" s="63" t="s">
        <v>4164</v>
      </c>
      <c r="W622" s="63" t="s">
        <v>94</v>
      </c>
      <c r="X622" s="63" t="s">
        <v>1903</v>
      </c>
      <c r="Y622" s="429">
        <v>45014</v>
      </c>
      <c r="Z622" s="430">
        <v>46842</v>
      </c>
      <c r="AA622" s="63" t="s">
        <v>4158</v>
      </c>
      <c r="AB622" s="63" t="s">
        <v>4159</v>
      </c>
      <c r="AC622" s="63"/>
      <c r="AD622" s="63" t="s">
        <v>5887</v>
      </c>
      <c r="AE622" s="63" t="s">
        <v>5888</v>
      </c>
      <c r="AF622" s="435">
        <v>45306</v>
      </c>
      <c r="AG622" s="174"/>
      <c r="AH622" s="174"/>
      <c r="AI622" s="174"/>
      <c r="AJ622" s="174"/>
      <c r="AK622" s="174"/>
      <c r="AL622" s="174"/>
      <c r="AM622" s="174"/>
      <c r="AN622" s="174"/>
      <c r="AO622" s="174"/>
      <c r="AP622" s="174"/>
      <c r="AQ622" s="174"/>
      <c r="AR622" s="174" t="s">
        <v>2315</v>
      </c>
      <c r="AS622" s="174">
        <v>2023</v>
      </c>
      <c r="AT622" s="415">
        <v>45029</v>
      </c>
      <c r="AU622" s="174" t="s">
        <v>1351</v>
      </c>
      <c r="AV622" s="419" t="s">
        <v>9513</v>
      </c>
      <c r="AW622" s="424"/>
      <c r="AX622" s="462"/>
      <c r="AY622" s="422"/>
      <c r="AZ622" s="530"/>
      <c r="BA622" s="530"/>
      <c r="BB622" s="422"/>
      <c r="BC622" s="530"/>
      <c r="BD622" s="424"/>
      <c r="BE622" s="462">
        <v>1</v>
      </c>
      <c r="BF622" s="429">
        <v>43635</v>
      </c>
      <c r="BG622" s="426">
        <f t="shared" si="12"/>
        <v>0</v>
      </c>
      <c r="BH622" s="426">
        <f t="shared" si="13"/>
        <v>0</v>
      </c>
      <c r="BI622" s="426">
        <f t="shared" si="14"/>
        <v>0</v>
      </c>
      <c r="BJ622" s="426">
        <f t="shared" si="15"/>
        <v>0</v>
      </c>
      <c r="BK622" s="425" t="b">
        <f t="shared" si="16"/>
        <v>0</v>
      </c>
    </row>
    <row r="623" spans="1:63" ht="15.75" customHeight="1">
      <c r="A623" s="174" t="s">
        <v>10</v>
      </c>
      <c r="B623" s="63" t="s">
        <v>11</v>
      </c>
      <c r="C623" s="63" t="s">
        <v>123</v>
      </c>
      <c r="D623" s="63" t="s">
        <v>513</v>
      </c>
      <c r="E623" s="63" t="s">
        <v>28</v>
      </c>
      <c r="F623" s="63"/>
      <c r="G623" s="63" t="s">
        <v>1892</v>
      </c>
      <c r="H623" s="63"/>
      <c r="I623" s="63"/>
      <c r="J623" s="63" t="s">
        <v>1893</v>
      </c>
      <c r="K623" s="63"/>
      <c r="L623" s="63"/>
      <c r="M623" s="63" t="s">
        <v>1894</v>
      </c>
      <c r="N623" s="63" t="s">
        <v>5877</v>
      </c>
      <c r="O623" s="63" t="s">
        <v>15</v>
      </c>
      <c r="P623" s="63" t="s">
        <v>16</v>
      </c>
      <c r="Q623" s="63" t="s">
        <v>35</v>
      </c>
      <c r="R623" s="63" t="s">
        <v>84</v>
      </c>
      <c r="S623" s="63" t="s">
        <v>85</v>
      </c>
      <c r="T623" s="63"/>
      <c r="U623" s="63"/>
      <c r="V623" s="63" t="s">
        <v>4164</v>
      </c>
      <c r="W623" s="63" t="s">
        <v>94</v>
      </c>
      <c r="X623" s="63" t="s">
        <v>1904</v>
      </c>
      <c r="Y623" s="429">
        <v>45014</v>
      </c>
      <c r="Z623" s="430">
        <v>46842</v>
      </c>
      <c r="AA623" s="63" t="s">
        <v>4158</v>
      </c>
      <c r="AB623" s="63" t="s">
        <v>4159</v>
      </c>
      <c r="AC623" s="63"/>
      <c r="AD623" s="63" t="s">
        <v>5889</v>
      </c>
      <c r="AE623" s="63" t="s">
        <v>5890</v>
      </c>
      <c r="AF623" s="435">
        <v>44085</v>
      </c>
      <c r="AG623" s="174"/>
      <c r="AH623" s="174"/>
      <c r="AI623" s="174"/>
      <c r="AJ623" s="174"/>
      <c r="AK623" s="174"/>
      <c r="AL623" s="174"/>
      <c r="AM623" s="174"/>
      <c r="AN623" s="174"/>
      <c r="AO623" s="174"/>
      <c r="AP623" s="174"/>
      <c r="AQ623" s="174"/>
      <c r="AR623" s="174" t="s">
        <v>2315</v>
      </c>
      <c r="AS623" s="174">
        <v>2023</v>
      </c>
      <c r="AT623" s="415">
        <v>45029</v>
      </c>
      <c r="AU623" s="174" t="s">
        <v>1351</v>
      </c>
      <c r="AV623" s="419" t="s">
        <v>9514</v>
      </c>
      <c r="AW623" s="439"/>
      <c r="AX623" s="551"/>
      <c r="AY623" s="422"/>
      <c r="AZ623" s="550"/>
      <c r="BA623" s="550"/>
      <c r="BB623" s="422"/>
      <c r="BC623" s="550"/>
      <c r="BD623" s="439"/>
      <c r="BE623" s="551"/>
      <c r="BF623" s="429">
        <v>43635</v>
      </c>
      <c r="BG623" s="426">
        <f t="shared" si="12"/>
        <v>0</v>
      </c>
      <c r="BH623" s="426">
        <f t="shared" si="13"/>
        <v>0</v>
      </c>
      <c r="BI623" s="426">
        <f t="shared" si="14"/>
        <v>0</v>
      </c>
      <c r="BJ623" s="426">
        <f t="shared" si="15"/>
        <v>0</v>
      </c>
      <c r="BK623" s="425" t="b">
        <f t="shared" si="16"/>
        <v>0</v>
      </c>
    </row>
    <row r="624" spans="1:63" ht="15.75" customHeight="1">
      <c r="A624" s="174" t="s">
        <v>10</v>
      </c>
      <c r="B624" s="63" t="s">
        <v>11</v>
      </c>
      <c r="C624" s="63" t="s">
        <v>123</v>
      </c>
      <c r="D624" s="63" t="s">
        <v>513</v>
      </c>
      <c r="E624" s="63" t="s">
        <v>28</v>
      </c>
      <c r="F624" s="63"/>
      <c r="G624" s="63" t="s">
        <v>1892</v>
      </c>
      <c r="H624" s="63"/>
      <c r="I624" s="63"/>
      <c r="J624" s="63" t="s">
        <v>1893</v>
      </c>
      <c r="K624" s="63"/>
      <c r="L624" s="63"/>
      <c r="M624" s="63" t="s">
        <v>1894</v>
      </c>
      <c r="N624" s="63" t="s">
        <v>5877</v>
      </c>
      <c r="O624" s="63" t="s">
        <v>15</v>
      </c>
      <c r="P624" s="63" t="s">
        <v>16</v>
      </c>
      <c r="Q624" s="63" t="s">
        <v>35</v>
      </c>
      <c r="R624" s="63" t="s">
        <v>84</v>
      </c>
      <c r="S624" s="63" t="s">
        <v>93</v>
      </c>
      <c r="T624" s="63"/>
      <c r="U624" s="63"/>
      <c r="V624" s="63" t="s">
        <v>4213</v>
      </c>
      <c r="W624" s="63" t="s">
        <v>94</v>
      </c>
      <c r="X624" s="63" t="s">
        <v>1905</v>
      </c>
      <c r="Y624" s="429">
        <v>45014</v>
      </c>
      <c r="Z624" s="430">
        <v>46842</v>
      </c>
      <c r="AA624" s="63" t="s">
        <v>4158</v>
      </c>
      <c r="AB624" s="63" t="s">
        <v>4159</v>
      </c>
      <c r="AC624" s="63"/>
      <c r="AD624" s="63" t="s">
        <v>5889</v>
      </c>
      <c r="AE624" s="63" t="s">
        <v>5890</v>
      </c>
      <c r="AF624" s="435">
        <v>44085</v>
      </c>
      <c r="AG624" s="174"/>
      <c r="AH624" s="174"/>
      <c r="AI624" s="174"/>
      <c r="AJ624" s="174"/>
      <c r="AK624" s="174"/>
      <c r="AL624" s="174"/>
      <c r="AM624" s="174"/>
      <c r="AN624" s="174"/>
      <c r="AO624" s="174"/>
      <c r="AP624" s="174"/>
      <c r="AQ624" s="174"/>
      <c r="AR624" s="174" t="s">
        <v>2315</v>
      </c>
      <c r="AS624" s="174">
        <v>2023</v>
      </c>
      <c r="AT624" s="415">
        <v>45029</v>
      </c>
      <c r="AU624" s="174" t="s">
        <v>1351</v>
      </c>
      <c r="AV624" s="419" t="s">
        <v>9515</v>
      </c>
      <c r="AW624" s="439"/>
      <c r="AX624" s="551"/>
      <c r="AY624" s="422"/>
      <c r="AZ624" s="550"/>
      <c r="BA624" s="550"/>
      <c r="BB624" s="422"/>
      <c r="BC624" s="550"/>
      <c r="BD624" s="439"/>
      <c r="BE624" s="551"/>
      <c r="BF624" s="429">
        <v>43635</v>
      </c>
      <c r="BG624" s="426">
        <f t="shared" si="12"/>
        <v>0</v>
      </c>
      <c r="BH624" s="426">
        <f t="shared" si="13"/>
        <v>0</v>
      </c>
      <c r="BI624" s="426">
        <f t="shared" si="14"/>
        <v>0</v>
      </c>
      <c r="BJ624" s="426">
        <f t="shared" si="15"/>
        <v>0</v>
      </c>
      <c r="BK624" s="425" t="b">
        <f t="shared" si="16"/>
        <v>0</v>
      </c>
    </row>
    <row r="625" spans="1:63" ht="15.75" customHeight="1">
      <c r="A625" s="174" t="s">
        <v>10</v>
      </c>
      <c r="B625" s="63" t="s">
        <v>11</v>
      </c>
      <c r="C625" s="63" t="s">
        <v>123</v>
      </c>
      <c r="D625" s="63" t="s">
        <v>513</v>
      </c>
      <c r="E625" s="63" t="s">
        <v>28</v>
      </c>
      <c r="F625" s="63"/>
      <c r="G625" s="63" t="s">
        <v>1892</v>
      </c>
      <c r="H625" s="63"/>
      <c r="I625" s="63"/>
      <c r="J625" s="63" t="s">
        <v>1893</v>
      </c>
      <c r="K625" s="63"/>
      <c r="L625" s="63"/>
      <c r="M625" s="63" t="s">
        <v>1894</v>
      </c>
      <c r="N625" s="63" t="s">
        <v>5877</v>
      </c>
      <c r="O625" s="63" t="s">
        <v>15</v>
      </c>
      <c r="P625" s="63" t="s">
        <v>16</v>
      </c>
      <c r="Q625" s="63" t="s">
        <v>35</v>
      </c>
      <c r="R625" s="63" t="s">
        <v>84</v>
      </c>
      <c r="S625" s="63" t="s">
        <v>268</v>
      </c>
      <c r="T625" s="63"/>
      <c r="U625" s="63"/>
      <c r="V625" s="63" t="s">
        <v>4164</v>
      </c>
      <c r="W625" s="63" t="s">
        <v>235</v>
      </c>
      <c r="X625" s="63" t="s">
        <v>1906</v>
      </c>
      <c r="Y625" s="429">
        <v>45014</v>
      </c>
      <c r="Z625" s="430">
        <v>46842</v>
      </c>
      <c r="AA625" s="63" t="s">
        <v>4158</v>
      </c>
      <c r="AB625" s="63" t="s">
        <v>4159</v>
      </c>
      <c r="AC625" s="63"/>
      <c r="AD625" s="63" t="s">
        <v>5889</v>
      </c>
      <c r="AE625" s="63" t="s">
        <v>5891</v>
      </c>
      <c r="AF625" s="436">
        <v>44414</v>
      </c>
      <c r="AG625" s="174"/>
      <c r="AH625" s="174"/>
      <c r="AI625" s="174"/>
      <c r="AJ625" s="174"/>
      <c r="AK625" s="174"/>
      <c r="AL625" s="174"/>
      <c r="AM625" s="174"/>
      <c r="AN625" s="174"/>
      <c r="AO625" s="174"/>
      <c r="AP625" s="174"/>
      <c r="AQ625" s="174"/>
      <c r="AR625" s="174" t="s">
        <v>2315</v>
      </c>
      <c r="AS625" s="174">
        <v>2023</v>
      </c>
      <c r="AT625" s="415">
        <v>45029</v>
      </c>
      <c r="AU625" s="174" t="s">
        <v>1351</v>
      </c>
      <c r="AV625" s="419" t="s">
        <v>9516</v>
      </c>
      <c r="AW625" s="439"/>
      <c r="AX625" s="551"/>
      <c r="AY625" s="422"/>
      <c r="AZ625" s="550"/>
      <c r="BA625" s="550"/>
      <c r="BB625" s="422"/>
      <c r="BC625" s="550"/>
      <c r="BD625" s="439"/>
      <c r="BE625" s="551"/>
      <c r="BF625" s="429">
        <v>43635</v>
      </c>
      <c r="BG625" s="426">
        <f t="shared" si="12"/>
        <v>0</v>
      </c>
      <c r="BH625" s="426">
        <f t="shared" si="13"/>
        <v>0</v>
      </c>
      <c r="BI625" s="426">
        <f t="shared" si="14"/>
        <v>0</v>
      </c>
      <c r="BJ625" s="426">
        <f t="shared" si="15"/>
        <v>0</v>
      </c>
      <c r="BK625" s="425" t="b">
        <f t="shared" si="16"/>
        <v>0</v>
      </c>
    </row>
    <row r="626" spans="1:63" ht="15.75" customHeight="1">
      <c r="A626" s="176" t="s">
        <v>10</v>
      </c>
      <c r="B626" s="176" t="s">
        <v>11</v>
      </c>
      <c r="C626" s="176" t="s">
        <v>123</v>
      </c>
      <c r="D626" s="176" t="s">
        <v>513</v>
      </c>
      <c r="E626" s="176" t="s">
        <v>28</v>
      </c>
      <c r="F626" s="176"/>
      <c r="G626" s="176" t="s">
        <v>1892</v>
      </c>
      <c r="H626" s="176"/>
      <c r="I626" s="176"/>
      <c r="J626" s="176" t="s">
        <v>1893</v>
      </c>
      <c r="K626" s="176"/>
      <c r="L626" s="176"/>
      <c r="M626" s="176" t="s">
        <v>1894</v>
      </c>
      <c r="N626" s="63" t="s">
        <v>5877</v>
      </c>
      <c r="O626" s="176" t="s">
        <v>15</v>
      </c>
      <c r="P626" s="176" t="s">
        <v>16</v>
      </c>
      <c r="Q626" s="176" t="s">
        <v>35</v>
      </c>
      <c r="R626" s="176" t="s">
        <v>84</v>
      </c>
      <c r="S626" s="176" t="s">
        <v>170</v>
      </c>
      <c r="T626" s="176"/>
      <c r="U626" s="176"/>
      <c r="V626" s="176" t="s">
        <v>4213</v>
      </c>
      <c r="W626" s="176" t="s">
        <v>94</v>
      </c>
      <c r="X626" s="176" t="s">
        <v>1907</v>
      </c>
      <c r="Y626" s="488">
        <v>45107</v>
      </c>
      <c r="Z626" s="740">
        <v>46935</v>
      </c>
      <c r="AA626" s="176" t="s">
        <v>4646</v>
      </c>
      <c r="AB626" s="176" t="s">
        <v>4159</v>
      </c>
      <c r="AC626" s="176"/>
      <c r="AD626" s="176" t="s">
        <v>5889</v>
      </c>
      <c r="AE626" s="176" t="s">
        <v>5890</v>
      </c>
      <c r="AF626" s="741">
        <v>44085</v>
      </c>
      <c r="AG626" s="176"/>
      <c r="AH626" s="176"/>
      <c r="AI626" s="490">
        <v>45082</v>
      </c>
      <c r="AJ626" s="176" t="s">
        <v>8675</v>
      </c>
      <c r="AK626" s="176"/>
      <c r="AL626" s="176"/>
      <c r="AM626" s="176"/>
      <c r="AN626" s="176"/>
      <c r="AO626" s="176"/>
      <c r="AP626" s="176"/>
      <c r="AQ626" s="176"/>
      <c r="AR626" s="176" t="s">
        <v>2319</v>
      </c>
      <c r="AS626" s="176">
        <v>2023</v>
      </c>
      <c r="AT626" s="458">
        <v>45107</v>
      </c>
      <c r="AU626" s="176" t="s">
        <v>1351</v>
      </c>
      <c r="AV626" s="459" t="s">
        <v>9517</v>
      </c>
      <c r="AW626" s="742"/>
      <c r="AX626" s="743"/>
      <c r="AY626" s="422"/>
      <c r="AZ626" s="744"/>
      <c r="BA626" s="744"/>
      <c r="BB626" s="422"/>
      <c r="BC626" s="744"/>
      <c r="BD626" s="742"/>
      <c r="BE626" s="743"/>
      <c r="BF626" s="488">
        <v>43685</v>
      </c>
      <c r="BG626" s="426">
        <f t="shared" si="12"/>
        <v>0</v>
      </c>
      <c r="BH626" s="426">
        <f t="shared" si="13"/>
        <v>0</v>
      </c>
      <c r="BI626" s="426">
        <f t="shared" si="14"/>
        <v>0</v>
      </c>
      <c r="BJ626" s="426">
        <f t="shared" si="15"/>
        <v>0</v>
      </c>
      <c r="BK626" s="680" t="b">
        <f t="shared" si="16"/>
        <v>0</v>
      </c>
    </row>
    <row r="627" spans="1:63" ht="15.75" customHeight="1">
      <c r="A627" s="703" t="s">
        <v>10</v>
      </c>
      <c r="B627" s="703" t="s">
        <v>11</v>
      </c>
      <c r="C627" s="703" t="s">
        <v>123</v>
      </c>
      <c r="D627" s="703" t="s">
        <v>513</v>
      </c>
      <c r="E627" s="703" t="s">
        <v>28</v>
      </c>
      <c r="F627" s="703"/>
      <c r="G627" s="703" t="s">
        <v>1892</v>
      </c>
      <c r="H627" s="703"/>
      <c r="I627" s="703"/>
      <c r="J627" s="703" t="s">
        <v>1893</v>
      </c>
      <c r="K627" s="703"/>
      <c r="L627" s="703"/>
      <c r="M627" s="703" t="s">
        <v>1894</v>
      </c>
      <c r="N627" s="703"/>
      <c r="O627" s="703" t="s">
        <v>15</v>
      </c>
      <c r="P627" s="703" t="s">
        <v>16</v>
      </c>
      <c r="Q627" s="703" t="s">
        <v>35</v>
      </c>
      <c r="R627" s="703" t="s">
        <v>84</v>
      </c>
      <c r="S627" s="703" t="s">
        <v>167</v>
      </c>
      <c r="T627" s="703"/>
      <c r="U627" s="703"/>
      <c r="V627" s="703" t="s">
        <v>4164</v>
      </c>
      <c r="W627" s="703" t="s">
        <v>94</v>
      </c>
      <c r="X627" s="703" t="s">
        <v>1908</v>
      </c>
      <c r="Y627" s="704">
        <v>43685</v>
      </c>
      <c r="Z627" s="703"/>
      <c r="AA627" s="731" t="s">
        <v>4646</v>
      </c>
      <c r="AB627" s="703" t="s">
        <v>4159</v>
      </c>
      <c r="AC627" s="703"/>
      <c r="AD627" s="703" t="s">
        <v>5889</v>
      </c>
      <c r="AE627" s="703" t="s">
        <v>5890</v>
      </c>
      <c r="AF627" s="712">
        <v>44085</v>
      </c>
      <c r="AG627" s="703"/>
      <c r="AH627" s="703"/>
      <c r="AI627" s="705">
        <v>45082</v>
      </c>
      <c r="AJ627" s="703" t="s">
        <v>8675</v>
      </c>
      <c r="AK627" s="703"/>
      <c r="AL627" s="703"/>
      <c r="AM627" s="703"/>
      <c r="AN627" s="703"/>
      <c r="AO627" s="703"/>
      <c r="AP627" s="703"/>
      <c r="AQ627" s="703"/>
      <c r="AR627" s="703" t="s">
        <v>2319</v>
      </c>
      <c r="AS627" s="703">
        <v>2023</v>
      </c>
      <c r="AT627" s="706">
        <v>45107</v>
      </c>
      <c r="AU627" s="703" t="s">
        <v>2323</v>
      </c>
      <c r="AV627" s="707" t="s">
        <v>8961</v>
      </c>
      <c r="AW627" s="722"/>
      <c r="AX627" s="720"/>
      <c r="AY627" s="422"/>
      <c r="AZ627" s="733"/>
      <c r="BA627" s="733"/>
      <c r="BB627" s="422"/>
      <c r="BC627" s="733"/>
      <c r="BD627" s="722"/>
      <c r="BE627" s="720"/>
      <c r="BF627" s="710"/>
      <c r="BG627" s="710">
        <f t="shared" si="12"/>
        <v>0</v>
      </c>
      <c r="BH627" s="710">
        <f t="shared" si="13"/>
        <v>0</v>
      </c>
      <c r="BI627" s="710">
        <f t="shared" si="14"/>
        <v>0</v>
      </c>
      <c r="BJ627" s="710">
        <f t="shared" si="15"/>
        <v>0</v>
      </c>
      <c r="BK627" s="709" t="b">
        <f t="shared" si="16"/>
        <v>0</v>
      </c>
    </row>
    <row r="628" spans="1:63" ht="15.75" customHeight="1">
      <c r="A628" s="703" t="s">
        <v>10</v>
      </c>
      <c r="B628" s="703" t="s">
        <v>11</v>
      </c>
      <c r="C628" s="703" t="s">
        <v>123</v>
      </c>
      <c r="D628" s="703" t="s">
        <v>513</v>
      </c>
      <c r="E628" s="703" t="s">
        <v>28</v>
      </c>
      <c r="F628" s="703"/>
      <c r="G628" s="703" t="s">
        <v>1892</v>
      </c>
      <c r="H628" s="703"/>
      <c r="I628" s="703"/>
      <c r="J628" s="703" t="s">
        <v>1893</v>
      </c>
      <c r="K628" s="703"/>
      <c r="L628" s="703"/>
      <c r="M628" s="703" t="s">
        <v>1894</v>
      </c>
      <c r="N628" s="703"/>
      <c r="O628" s="703" t="s">
        <v>15</v>
      </c>
      <c r="P628" s="703" t="s">
        <v>16</v>
      </c>
      <c r="Q628" s="703" t="s">
        <v>35</v>
      </c>
      <c r="R628" s="703" t="s">
        <v>84</v>
      </c>
      <c r="S628" s="703" t="s">
        <v>1154</v>
      </c>
      <c r="T628" s="703"/>
      <c r="U628" s="703"/>
      <c r="V628" s="703" t="s">
        <v>4164</v>
      </c>
      <c r="W628" s="703" t="s">
        <v>235</v>
      </c>
      <c r="X628" s="703" t="s">
        <v>1909</v>
      </c>
      <c r="Y628" s="704">
        <v>43685</v>
      </c>
      <c r="Z628" s="703"/>
      <c r="AA628" s="731" t="s">
        <v>4646</v>
      </c>
      <c r="AB628" s="703" t="s">
        <v>4159</v>
      </c>
      <c r="AC628" s="703"/>
      <c r="AD628" s="703" t="s">
        <v>5889</v>
      </c>
      <c r="AE628" s="703" t="s">
        <v>5891</v>
      </c>
      <c r="AF628" s="723">
        <v>44414</v>
      </c>
      <c r="AG628" s="703"/>
      <c r="AH628" s="703"/>
      <c r="AI628" s="705">
        <v>45082</v>
      </c>
      <c r="AJ628" s="703" t="s">
        <v>8675</v>
      </c>
      <c r="AK628" s="703"/>
      <c r="AL628" s="703"/>
      <c r="AM628" s="703"/>
      <c r="AN628" s="703"/>
      <c r="AO628" s="703"/>
      <c r="AP628" s="703"/>
      <c r="AQ628" s="703"/>
      <c r="AR628" s="703" t="s">
        <v>2319</v>
      </c>
      <c r="AS628" s="703">
        <v>2023</v>
      </c>
      <c r="AT628" s="706">
        <v>45107</v>
      </c>
      <c r="AU628" s="703" t="s">
        <v>2323</v>
      </c>
      <c r="AV628" s="707" t="s">
        <v>8961</v>
      </c>
      <c r="AW628" s="722"/>
      <c r="AX628" s="720"/>
      <c r="AY628" s="422"/>
      <c r="AZ628" s="733"/>
      <c r="BA628" s="733"/>
      <c r="BB628" s="422"/>
      <c r="BC628" s="733"/>
      <c r="BD628" s="722"/>
      <c r="BE628" s="720"/>
      <c r="BF628" s="710"/>
      <c r="BG628" s="710">
        <f t="shared" si="12"/>
        <v>0</v>
      </c>
      <c r="BH628" s="710">
        <f t="shared" si="13"/>
        <v>0</v>
      </c>
      <c r="BI628" s="710">
        <f t="shared" si="14"/>
        <v>0</v>
      </c>
      <c r="BJ628" s="710">
        <f t="shared" si="15"/>
        <v>0</v>
      </c>
      <c r="BK628" s="709" t="b">
        <f t="shared" si="16"/>
        <v>0</v>
      </c>
    </row>
    <row r="629" spans="1:63" ht="15.75" customHeight="1">
      <c r="A629" s="174" t="s">
        <v>10</v>
      </c>
      <c r="B629" s="63" t="s">
        <v>11</v>
      </c>
      <c r="C629" s="63" t="s">
        <v>123</v>
      </c>
      <c r="D629" s="63" t="s">
        <v>513</v>
      </c>
      <c r="E629" s="63" t="s">
        <v>28</v>
      </c>
      <c r="F629" s="63"/>
      <c r="G629" s="63" t="s">
        <v>1892</v>
      </c>
      <c r="H629" s="63"/>
      <c r="I629" s="63"/>
      <c r="J629" s="63" t="s">
        <v>1893</v>
      </c>
      <c r="K629" s="63"/>
      <c r="L629" s="63"/>
      <c r="M629" s="63" t="s">
        <v>1894</v>
      </c>
      <c r="N629" s="63" t="s">
        <v>5877</v>
      </c>
      <c r="O629" s="63" t="s">
        <v>15</v>
      </c>
      <c r="P629" s="63" t="s">
        <v>16</v>
      </c>
      <c r="Q629" s="63" t="s">
        <v>35</v>
      </c>
      <c r="R629" s="63" t="s">
        <v>84</v>
      </c>
      <c r="S629" s="63" t="s">
        <v>545</v>
      </c>
      <c r="T629" s="63"/>
      <c r="U629" s="63"/>
      <c r="V629" s="63" t="s">
        <v>4164</v>
      </c>
      <c r="W629" s="63" t="s">
        <v>94</v>
      </c>
      <c r="X629" s="63" t="s">
        <v>1910</v>
      </c>
      <c r="Y629" s="429">
        <v>45014</v>
      </c>
      <c r="Z629" s="430">
        <v>46842</v>
      </c>
      <c r="AA629" s="63" t="s">
        <v>4158</v>
      </c>
      <c r="AB629" s="63" t="s">
        <v>4159</v>
      </c>
      <c r="AC629" s="63"/>
      <c r="AD629" s="63" t="s">
        <v>5887</v>
      </c>
      <c r="AE629" s="63" t="s">
        <v>5892</v>
      </c>
      <c r="AF629" s="435">
        <v>45306</v>
      </c>
      <c r="AG629" s="174"/>
      <c r="AH629" s="174"/>
      <c r="AI629" s="174"/>
      <c r="AJ629" s="174"/>
      <c r="AK629" s="174"/>
      <c r="AL629" s="174"/>
      <c r="AM629" s="174"/>
      <c r="AN629" s="174"/>
      <c r="AO629" s="174"/>
      <c r="AP629" s="174"/>
      <c r="AQ629" s="174"/>
      <c r="AR629" s="174" t="s">
        <v>2315</v>
      </c>
      <c r="AS629" s="174">
        <v>2023</v>
      </c>
      <c r="AT629" s="415">
        <v>45029</v>
      </c>
      <c r="AU629" s="174" t="s">
        <v>1351</v>
      </c>
      <c r="AV629" s="419" t="s">
        <v>9518</v>
      </c>
      <c r="AW629" s="439"/>
      <c r="AX629" s="551"/>
      <c r="AY629" s="422"/>
      <c r="AZ629" s="550"/>
      <c r="BA629" s="550"/>
      <c r="BB629" s="422"/>
      <c r="BC629" s="550"/>
      <c r="BD629" s="439"/>
      <c r="BE629" s="551"/>
      <c r="BF629" s="429">
        <v>43635</v>
      </c>
      <c r="BG629" s="426">
        <f t="shared" si="12"/>
        <v>0</v>
      </c>
      <c r="BH629" s="426">
        <f t="shared" si="13"/>
        <v>0</v>
      </c>
      <c r="BI629" s="426">
        <f t="shared" si="14"/>
        <v>0</v>
      </c>
      <c r="BJ629" s="426">
        <f t="shared" si="15"/>
        <v>0</v>
      </c>
      <c r="BK629" s="425" t="b">
        <f t="shared" si="16"/>
        <v>0</v>
      </c>
    </row>
    <row r="630" spans="1:63" ht="15.75" customHeight="1">
      <c r="A630" s="174" t="s">
        <v>10</v>
      </c>
      <c r="B630" s="63" t="s">
        <v>11</v>
      </c>
      <c r="C630" s="63" t="s">
        <v>123</v>
      </c>
      <c r="D630" s="63" t="s">
        <v>513</v>
      </c>
      <c r="E630" s="63" t="s">
        <v>28</v>
      </c>
      <c r="F630" s="63"/>
      <c r="G630" s="63" t="s">
        <v>1892</v>
      </c>
      <c r="H630" s="63"/>
      <c r="I630" s="63"/>
      <c r="J630" s="63" t="s">
        <v>1893</v>
      </c>
      <c r="K630" s="63"/>
      <c r="L630" s="63"/>
      <c r="M630" s="63" t="s">
        <v>1894</v>
      </c>
      <c r="N630" s="63" t="s">
        <v>5877</v>
      </c>
      <c r="O630" s="63" t="s">
        <v>15</v>
      </c>
      <c r="P630" s="63" t="s">
        <v>16</v>
      </c>
      <c r="Q630" s="63" t="s">
        <v>35</v>
      </c>
      <c r="R630" s="63" t="s">
        <v>84</v>
      </c>
      <c r="S630" s="63" t="s">
        <v>550</v>
      </c>
      <c r="T630" s="63"/>
      <c r="U630" s="63"/>
      <c r="V630" s="63" t="s">
        <v>4164</v>
      </c>
      <c r="W630" s="63" t="s">
        <v>94</v>
      </c>
      <c r="X630" s="63" t="s">
        <v>1911</v>
      </c>
      <c r="Y630" s="429">
        <v>45014</v>
      </c>
      <c r="Z630" s="430">
        <v>46842</v>
      </c>
      <c r="AA630" s="63" t="s">
        <v>4158</v>
      </c>
      <c r="AB630" s="63" t="s">
        <v>4159</v>
      </c>
      <c r="AC630" s="63"/>
      <c r="AD630" s="63" t="s">
        <v>5887</v>
      </c>
      <c r="AE630" s="63" t="s">
        <v>5893</v>
      </c>
      <c r="AF630" s="435">
        <v>45306</v>
      </c>
      <c r="AG630" s="174"/>
      <c r="AH630" s="174"/>
      <c r="AI630" s="174"/>
      <c r="AJ630" s="174"/>
      <c r="AK630" s="174"/>
      <c r="AL630" s="174"/>
      <c r="AM630" s="174"/>
      <c r="AN630" s="174"/>
      <c r="AO630" s="174"/>
      <c r="AP630" s="174"/>
      <c r="AQ630" s="174"/>
      <c r="AR630" s="174" t="s">
        <v>2315</v>
      </c>
      <c r="AS630" s="174">
        <v>2023</v>
      </c>
      <c r="AT630" s="415">
        <v>45029</v>
      </c>
      <c r="AU630" s="174" t="s">
        <v>1351</v>
      </c>
      <c r="AV630" s="419" t="s">
        <v>9519</v>
      </c>
      <c r="AW630" s="439"/>
      <c r="AX630" s="551"/>
      <c r="AY630" s="422"/>
      <c r="AZ630" s="550"/>
      <c r="BA630" s="550"/>
      <c r="BB630" s="422"/>
      <c r="BC630" s="550"/>
      <c r="BD630" s="439"/>
      <c r="BE630" s="551"/>
      <c r="BF630" s="429">
        <v>43635</v>
      </c>
      <c r="BG630" s="426">
        <f t="shared" si="12"/>
        <v>0</v>
      </c>
      <c r="BH630" s="426">
        <f t="shared" si="13"/>
        <v>0</v>
      </c>
      <c r="BI630" s="426">
        <f t="shared" si="14"/>
        <v>0</v>
      </c>
      <c r="BJ630" s="426">
        <f t="shared" si="15"/>
        <v>0</v>
      </c>
      <c r="BK630" s="425" t="b">
        <f t="shared" si="16"/>
        <v>0</v>
      </c>
    </row>
    <row r="631" spans="1:63" ht="15.75" customHeight="1">
      <c r="A631" s="703" t="s">
        <v>10</v>
      </c>
      <c r="B631" s="703" t="s">
        <v>11</v>
      </c>
      <c r="C631" s="703" t="s">
        <v>123</v>
      </c>
      <c r="D631" s="703" t="s">
        <v>513</v>
      </c>
      <c r="E631" s="703" t="s">
        <v>28</v>
      </c>
      <c r="F631" s="703"/>
      <c r="G631" s="703" t="s">
        <v>1892</v>
      </c>
      <c r="H631" s="703"/>
      <c r="I631" s="703"/>
      <c r="J631" s="703" t="s">
        <v>1893</v>
      </c>
      <c r="K631" s="703"/>
      <c r="L631" s="703"/>
      <c r="M631" s="703" t="s">
        <v>1894</v>
      </c>
      <c r="N631" s="703"/>
      <c r="O631" s="703" t="s">
        <v>15</v>
      </c>
      <c r="P631" s="703" t="s">
        <v>16</v>
      </c>
      <c r="Q631" s="703" t="s">
        <v>35</v>
      </c>
      <c r="R631" s="703" t="s">
        <v>87</v>
      </c>
      <c r="S631" s="703" t="s">
        <v>737</v>
      </c>
      <c r="T631" s="703"/>
      <c r="U631" s="703"/>
      <c r="V631" s="703" t="s">
        <v>4164</v>
      </c>
      <c r="W631" s="703" t="s">
        <v>89</v>
      </c>
      <c r="X631" s="703" t="s">
        <v>1912</v>
      </c>
      <c r="Y631" s="704">
        <v>43685</v>
      </c>
      <c r="Z631" s="703"/>
      <c r="AA631" s="731" t="s">
        <v>4646</v>
      </c>
      <c r="AB631" s="703" t="s">
        <v>4159</v>
      </c>
      <c r="AC631" s="703"/>
      <c r="AD631" s="703" t="s">
        <v>5894</v>
      </c>
      <c r="AE631" s="703" t="s">
        <v>5895</v>
      </c>
      <c r="AF631" s="712">
        <v>44646</v>
      </c>
      <c r="AG631" s="703"/>
      <c r="AH631" s="703"/>
      <c r="AI631" s="705">
        <v>45082</v>
      </c>
      <c r="AJ631" s="703" t="s">
        <v>8675</v>
      </c>
      <c r="AK631" s="703"/>
      <c r="AL631" s="703"/>
      <c r="AM631" s="703"/>
      <c r="AN631" s="703"/>
      <c r="AO631" s="703"/>
      <c r="AP631" s="703"/>
      <c r="AQ631" s="703"/>
      <c r="AR631" s="703" t="s">
        <v>2319</v>
      </c>
      <c r="AS631" s="703">
        <v>2023</v>
      </c>
      <c r="AT631" s="706">
        <v>45107</v>
      </c>
      <c r="AU631" s="703" t="s">
        <v>2323</v>
      </c>
      <c r="AV631" s="707" t="s">
        <v>8961</v>
      </c>
      <c r="AW631" s="722"/>
      <c r="AX631" s="720"/>
      <c r="AY631" s="422"/>
      <c r="AZ631" s="733"/>
      <c r="BA631" s="733"/>
      <c r="BB631" s="422"/>
      <c r="BC631" s="733"/>
      <c r="BD631" s="722"/>
      <c r="BE631" s="720"/>
      <c r="BF631" s="710"/>
      <c r="BG631" s="710">
        <f t="shared" si="12"/>
        <v>0</v>
      </c>
      <c r="BH631" s="710">
        <f t="shared" si="13"/>
        <v>0</v>
      </c>
      <c r="BI631" s="710">
        <f t="shared" si="14"/>
        <v>0</v>
      </c>
      <c r="BJ631" s="710">
        <f t="shared" si="15"/>
        <v>0</v>
      </c>
      <c r="BK631" s="709" t="b">
        <f t="shared" si="16"/>
        <v>0</v>
      </c>
    </row>
    <row r="632" spans="1:63" ht="15.75" customHeight="1">
      <c r="A632" s="174" t="s">
        <v>10</v>
      </c>
      <c r="B632" s="63" t="s">
        <v>11</v>
      </c>
      <c r="C632" s="63" t="s">
        <v>123</v>
      </c>
      <c r="D632" s="63" t="s">
        <v>513</v>
      </c>
      <c r="E632" s="63" t="s">
        <v>28</v>
      </c>
      <c r="F632" s="63"/>
      <c r="G632" s="63" t="s">
        <v>1892</v>
      </c>
      <c r="H632" s="63"/>
      <c r="I632" s="63"/>
      <c r="J632" s="63" t="s">
        <v>1893</v>
      </c>
      <c r="K632" s="63"/>
      <c r="L632" s="63"/>
      <c r="M632" s="63" t="s">
        <v>1894</v>
      </c>
      <c r="N632" s="63" t="s">
        <v>5877</v>
      </c>
      <c r="O632" s="63" t="s">
        <v>15</v>
      </c>
      <c r="P632" s="63" t="s">
        <v>16</v>
      </c>
      <c r="Q632" s="63" t="s">
        <v>35</v>
      </c>
      <c r="R632" s="63" t="s">
        <v>87</v>
      </c>
      <c r="S632" s="63" t="s">
        <v>88</v>
      </c>
      <c r="T632" s="63"/>
      <c r="U632" s="63"/>
      <c r="V632" s="63" t="s">
        <v>4164</v>
      </c>
      <c r="W632" s="63" t="s">
        <v>89</v>
      </c>
      <c r="X632" s="63" t="s">
        <v>1913</v>
      </c>
      <c r="Y632" s="429">
        <v>45014</v>
      </c>
      <c r="Z632" s="430">
        <v>46842</v>
      </c>
      <c r="AA632" s="63" t="s">
        <v>4158</v>
      </c>
      <c r="AB632" s="63" t="s">
        <v>4159</v>
      </c>
      <c r="AC632" s="63"/>
      <c r="AD632" s="63" t="s">
        <v>5894</v>
      </c>
      <c r="AE632" s="63" t="s">
        <v>5895</v>
      </c>
      <c r="AF632" s="435">
        <v>44646</v>
      </c>
      <c r="AG632" s="174"/>
      <c r="AH632" s="174"/>
      <c r="AI632" s="174"/>
      <c r="AJ632" s="174"/>
      <c r="AK632" s="174"/>
      <c r="AL632" s="174"/>
      <c r="AM632" s="174"/>
      <c r="AN632" s="174"/>
      <c r="AO632" s="174"/>
      <c r="AP632" s="174"/>
      <c r="AQ632" s="174"/>
      <c r="AR632" s="174" t="s">
        <v>2315</v>
      </c>
      <c r="AS632" s="174">
        <v>2023</v>
      </c>
      <c r="AT632" s="415">
        <v>45029</v>
      </c>
      <c r="AU632" s="174" t="s">
        <v>1351</v>
      </c>
      <c r="AV632" s="419" t="s">
        <v>9520</v>
      </c>
      <c r="AW632" s="439"/>
      <c r="AX632" s="551"/>
      <c r="AY632" s="422"/>
      <c r="AZ632" s="550"/>
      <c r="BA632" s="550"/>
      <c r="BB632" s="422"/>
      <c r="BC632" s="550"/>
      <c r="BD632" s="439"/>
      <c r="BE632" s="551"/>
      <c r="BF632" s="429">
        <v>43635</v>
      </c>
      <c r="BG632" s="426">
        <f t="shared" si="12"/>
        <v>0</v>
      </c>
      <c r="BH632" s="426">
        <f t="shared" si="13"/>
        <v>0</v>
      </c>
      <c r="BI632" s="426">
        <f t="shared" si="14"/>
        <v>0</v>
      </c>
      <c r="BJ632" s="426">
        <f t="shared" si="15"/>
        <v>0</v>
      </c>
      <c r="BK632" s="425" t="b">
        <f t="shared" si="16"/>
        <v>0</v>
      </c>
    </row>
    <row r="633" spans="1:63" ht="15.75" customHeight="1">
      <c r="A633" s="174" t="s">
        <v>10</v>
      </c>
      <c r="B633" s="63" t="s">
        <v>11</v>
      </c>
      <c r="C633" s="63" t="s">
        <v>28</v>
      </c>
      <c r="D633" s="63" t="s">
        <v>13</v>
      </c>
      <c r="E633" s="63" t="s">
        <v>3756</v>
      </c>
      <c r="F633" s="63"/>
      <c r="G633" s="63" t="s">
        <v>1935</v>
      </c>
      <c r="H633" s="63"/>
      <c r="I633" s="63"/>
      <c r="J633" s="63" t="s">
        <v>1936</v>
      </c>
      <c r="K633" s="63"/>
      <c r="L633" s="63"/>
      <c r="M633" s="63" t="s">
        <v>1937</v>
      </c>
      <c r="N633" s="63"/>
      <c r="O633" s="63" t="s">
        <v>15</v>
      </c>
      <c r="P633" s="63" t="s">
        <v>16</v>
      </c>
      <c r="Q633" s="63" t="s">
        <v>35</v>
      </c>
      <c r="R633" s="63" t="s">
        <v>84</v>
      </c>
      <c r="S633" s="63" t="s">
        <v>85</v>
      </c>
      <c r="T633" s="63"/>
      <c r="U633" s="63"/>
      <c r="V633" s="63" t="s">
        <v>4164</v>
      </c>
      <c r="W633" s="63" t="s">
        <v>94</v>
      </c>
      <c r="X633" s="63" t="s">
        <v>1938</v>
      </c>
      <c r="Y633" s="429">
        <v>43691</v>
      </c>
      <c r="Z633" s="430"/>
      <c r="AA633" s="63" t="s">
        <v>4158</v>
      </c>
      <c r="AB633" s="63" t="s">
        <v>4159</v>
      </c>
      <c r="AC633" s="63"/>
      <c r="AD633" s="63" t="s">
        <v>9521</v>
      </c>
      <c r="AE633" s="63" t="s">
        <v>9522</v>
      </c>
      <c r="AF633" s="435">
        <v>44997</v>
      </c>
      <c r="AG633" s="174"/>
      <c r="AH633" s="174"/>
      <c r="AI633" s="174"/>
      <c r="AJ633" s="174"/>
      <c r="AK633" s="174"/>
      <c r="AL633" s="174"/>
      <c r="AM633" s="174"/>
      <c r="AN633" s="174"/>
      <c r="AO633" s="174"/>
      <c r="AP633" s="174"/>
      <c r="AQ633" s="174"/>
      <c r="AR633" s="174"/>
      <c r="AS633" s="174"/>
      <c r="AT633" s="415"/>
      <c r="AU633" s="174"/>
      <c r="AV633" s="437"/>
      <c r="AW633" s="424"/>
      <c r="AX633" s="462"/>
      <c r="AY633" s="422"/>
      <c r="AZ633" s="530"/>
      <c r="BA633" s="530"/>
      <c r="BB633" s="422"/>
      <c r="BC633" s="530"/>
      <c r="BD633" s="424"/>
      <c r="BE633" s="462">
        <v>1</v>
      </c>
      <c r="BF633" s="426"/>
      <c r="BG633" s="426">
        <f t="shared" si="12"/>
        <v>0</v>
      </c>
      <c r="BH633" s="426">
        <f t="shared" si="13"/>
        <v>0</v>
      </c>
      <c r="BI633" s="426">
        <f t="shared" si="14"/>
        <v>0</v>
      </c>
      <c r="BJ633" s="426">
        <f t="shared" si="15"/>
        <v>0</v>
      </c>
      <c r="BK633" s="425" t="b">
        <f t="shared" si="16"/>
        <v>0</v>
      </c>
    </row>
    <row r="634" spans="1:63" ht="15.75" customHeight="1">
      <c r="A634" s="703" t="s">
        <v>10</v>
      </c>
      <c r="B634" s="703" t="s">
        <v>11</v>
      </c>
      <c r="C634" s="703" t="s">
        <v>13</v>
      </c>
      <c r="D634" s="703" t="s">
        <v>13</v>
      </c>
      <c r="E634" s="703" t="s">
        <v>28</v>
      </c>
      <c r="F634" s="703"/>
      <c r="G634" s="703" t="s">
        <v>1939</v>
      </c>
      <c r="H634" s="703"/>
      <c r="I634" s="703"/>
      <c r="J634" s="703" t="s">
        <v>1940</v>
      </c>
      <c r="K634" s="703"/>
      <c r="L634" s="703"/>
      <c r="M634" s="703" t="s">
        <v>1941</v>
      </c>
      <c r="N634" s="703"/>
      <c r="O634" s="703" t="s">
        <v>15</v>
      </c>
      <c r="P634" s="703" t="s">
        <v>16</v>
      </c>
      <c r="Q634" s="703" t="s">
        <v>21</v>
      </c>
      <c r="R634" s="703" t="s">
        <v>3006</v>
      </c>
      <c r="S634" s="703"/>
      <c r="T634" s="703" t="s">
        <v>1942</v>
      </c>
      <c r="U634" s="703"/>
      <c r="V634" s="703" t="s">
        <v>22</v>
      </c>
      <c r="W634" s="703" t="s">
        <v>235</v>
      </c>
      <c r="X634" s="703">
        <v>201907220098</v>
      </c>
      <c r="Y634" s="704">
        <v>43697</v>
      </c>
      <c r="Z634" s="703"/>
      <c r="AA634" s="703" t="s">
        <v>4158</v>
      </c>
      <c r="AB634" s="703" t="s">
        <v>4159</v>
      </c>
      <c r="AC634" s="703"/>
      <c r="AD634" s="703" t="s">
        <v>9523</v>
      </c>
      <c r="AE634" s="703" t="s">
        <v>9524</v>
      </c>
      <c r="AF634" s="712">
        <v>44285</v>
      </c>
      <c r="AG634" s="703"/>
      <c r="AH634" s="703"/>
      <c r="AI634" s="705">
        <v>44935</v>
      </c>
      <c r="AJ634" s="703" t="s">
        <v>2297</v>
      </c>
      <c r="AK634" s="703"/>
      <c r="AL634" s="703"/>
      <c r="AM634" s="703"/>
      <c r="AN634" s="703"/>
      <c r="AO634" s="703"/>
      <c r="AP634" s="703"/>
      <c r="AQ634" s="703"/>
      <c r="AR634" s="703" t="s">
        <v>2306</v>
      </c>
      <c r="AS634" s="703">
        <v>2023</v>
      </c>
      <c r="AT634" s="706">
        <v>44951</v>
      </c>
      <c r="AU634" s="703" t="s">
        <v>2323</v>
      </c>
      <c r="AV634" s="707" t="s">
        <v>8996</v>
      </c>
      <c r="AW634" s="708"/>
      <c r="AX634" s="709"/>
      <c r="AY634" s="422"/>
      <c r="AZ634" s="730"/>
      <c r="BA634" s="730"/>
      <c r="BB634" s="422"/>
      <c r="BC634" s="730"/>
      <c r="BD634" s="708"/>
      <c r="BE634" s="709"/>
      <c r="BF634" s="710"/>
      <c r="BG634" s="710">
        <f t="shared" si="12"/>
        <v>0</v>
      </c>
      <c r="BH634" s="710">
        <f t="shared" si="13"/>
        <v>0</v>
      </c>
      <c r="BI634" s="710">
        <f t="shared" si="14"/>
        <v>0</v>
      </c>
      <c r="BJ634" s="710">
        <f t="shared" si="15"/>
        <v>0</v>
      </c>
      <c r="BK634" s="709" t="b">
        <f t="shared" si="16"/>
        <v>0</v>
      </c>
    </row>
    <row r="635" spans="1:63" ht="15.75" customHeight="1">
      <c r="A635" s="703" t="s">
        <v>10</v>
      </c>
      <c r="B635" s="703" t="s">
        <v>11</v>
      </c>
      <c r="C635" s="703" t="s">
        <v>13</v>
      </c>
      <c r="D635" s="703" t="s">
        <v>13</v>
      </c>
      <c r="E635" s="703" t="s">
        <v>28</v>
      </c>
      <c r="F635" s="703"/>
      <c r="G635" s="703" t="s">
        <v>1954</v>
      </c>
      <c r="H635" s="703"/>
      <c r="I635" s="703"/>
      <c r="J635" s="703" t="s">
        <v>1955</v>
      </c>
      <c r="K635" s="703"/>
      <c r="L635" s="703"/>
      <c r="M635" s="703" t="s">
        <v>1956</v>
      </c>
      <c r="N635" s="703"/>
      <c r="O635" s="703" t="s">
        <v>15</v>
      </c>
      <c r="P635" s="703" t="s">
        <v>16</v>
      </c>
      <c r="Q635" s="703" t="s">
        <v>21</v>
      </c>
      <c r="R635" s="703" t="s">
        <v>3006</v>
      </c>
      <c r="S635" s="703"/>
      <c r="T635" s="703" t="s">
        <v>1957</v>
      </c>
      <c r="U635" s="703"/>
      <c r="V635" s="703" t="s">
        <v>22</v>
      </c>
      <c r="W635" s="703" t="s">
        <v>1958</v>
      </c>
      <c r="X635" s="703" t="s">
        <v>1959</v>
      </c>
      <c r="Y635" s="704">
        <v>43719</v>
      </c>
      <c r="Z635" s="703"/>
      <c r="AA635" s="703" t="s">
        <v>4158</v>
      </c>
      <c r="AB635" s="703" t="s">
        <v>4159</v>
      </c>
      <c r="AC635" s="703"/>
      <c r="AD635" s="703" t="s">
        <v>9525</v>
      </c>
      <c r="AE635" s="703" t="s">
        <v>9526</v>
      </c>
      <c r="AF635" s="723">
        <v>44051</v>
      </c>
      <c r="AG635" s="703"/>
      <c r="AH635" s="703"/>
      <c r="AI635" s="705">
        <v>44935</v>
      </c>
      <c r="AJ635" s="703" t="s">
        <v>2297</v>
      </c>
      <c r="AK635" s="703"/>
      <c r="AL635" s="703"/>
      <c r="AM635" s="703"/>
      <c r="AN635" s="703"/>
      <c r="AO635" s="703"/>
      <c r="AP635" s="703"/>
      <c r="AQ635" s="703"/>
      <c r="AR635" s="703" t="s">
        <v>2306</v>
      </c>
      <c r="AS635" s="703">
        <v>2023</v>
      </c>
      <c r="AT635" s="706">
        <v>44951</v>
      </c>
      <c r="AU635" s="703" t="s">
        <v>2323</v>
      </c>
      <c r="AV635" s="707" t="s">
        <v>8996</v>
      </c>
      <c r="AW635" s="708"/>
      <c r="AX635" s="709"/>
      <c r="AY635" s="422"/>
      <c r="AZ635" s="730"/>
      <c r="BA635" s="730"/>
      <c r="BB635" s="422"/>
      <c r="BC635" s="730"/>
      <c r="BD635" s="708"/>
      <c r="BE635" s="709"/>
      <c r="BF635" s="710"/>
      <c r="BG635" s="710">
        <f t="shared" si="12"/>
        <v>0</v>
      </c>
      <c r="BH635" s="710">
        <f t="shared" si="13"/>
        <v>0</v>
      </c>
      <c r="BI635" s="710">
        <f t="shared" si="14"/>
        <v>0</v>
      </c>
      <c r="BJ635" s="710">
        <f t="shared" si="15"/>
        <v>0</v>
      </c>
      <c r="BK635" s="709" t="b">
        <f t="shared" si="16"/>
        <v>0</v>
      </c>
    </row>
    <row r="636" spans="1:63" ht="15.75" customHeight="1">
      <c r="A636" s="174" t="s">
        <v>10</v>
      </c>
      <c r="B636" s="63" t="s">
        <v>11</v>
      </c>
      <c r="C636" s="63" t="s">
        <v>28</v>
      </c>
      <c r="D636" s="63" t="s">
        <v>977</v>
      </c>
      <c r="E636" s="63" t="s">
        <v>28</v>
      </c>
      <c r="F636" s="63"/>
      <c r="G636" s="63" t="s">
        <v>1960</v>
      </c>
      <c r="H636" s="63"/>
      <c r="I636" s="63"/>
      <c r="J636" s="63" t="s">
        <v>1961</v>
      </c>
      <c r="K636" s="63"/>
      <c r="L636" s="63"/>
      <c r="M636" s="174" t="s">
        <v>5897</v>
      </c>
      <c r="N636" s="174" t="s">
        <v>5378</v>
      </c>
      <c r="O636" s="63" t="s">
        <v>15</v>
      </c>
      <c r="P636" s="63" t="s">
        <v>16</v>
      </c>
      <c r="Q636" s="63" t="s">
        <v>35</v>
      </c>
      <c r="R636" s="63" t="s">
        <v>87</v>
      </c>
      <c r="S636" s="63" t="s">
        <v>434</v>
      </c>
      <c r="T636" s="63"/>
      <c r="U636" s="63"/>
      <c r="V636" s="63" t="s">
        <v>4164</v>
      </c>
      <c r="W636" s="63" t="s">
        <v>5898</v>
      </c>
      <c r="X636" s="63" t="s">
        <v>5899</v>
      </c>
      <c r="Y636" s="429">
        <v>45355</v>
      </c>
      <c r="Z636" s="430">
        <v>47182</v>
      </c>
      <c r="AA636" s="63" t="s">
        <v>4158</v>
      </c>
      <c r="AB636" s="63" t="s">
        <v>4159</v>
      </c>
      <c r="AC636" s="63"/>
      <c r="AD636" s="63" t="s">
        <v>5900</v>
      </c>
      <c r="AE636" s="63" t="s">
        <v>5901</v>
      </c>
      <c r="AF636" s="556">
        <v>45320</v>
      </c>
      <c r="AG636" s="174"/>
      <c r="AH636" s="174"/>
      <c r="AI636" s="174"/>
      <c r="AJ636" s="174"/>
      <c r="AK636" s="174"/>
      <c r="AL636" s="174"/>
      <c r="AM636" s="174"/>
      <c r="AN636" s="174"/>
      <c r="AO636" s="174"/>
      <c r="AP636" s="174"/>
      <c r="AQ636" s="174"/>
      <c r="AR636" s="174" t="s">
        <v>2312</v>
      </c>
      <c r="AS636" s="174">
        <v>2024</v>
      </c>
      <c r="AT636" s="415">
        <v>45365</v>
      </c>
      <c r="AU636" s="174" t="s">
        <v>1351</v>
      </c>
      <c r="AV636" s="419" t="s">
        <v>5902</v>
      </c>
      <c r="AW636" s="439"/>
      <c r="AX636" s="551"/>
      <c r="AY636" s="422"/>
      <c r="AZ636" s="550"/>
      <c r="BA636" s="550"/>
      <c r="BB636" s="422"/>
      <c r="BC636" s="550"/>
      <c r="BD636" s="439"/>
      <c r="BE636" s="551"/>
      <c r="BF636" s="429">
        <v>44585</v>
      </c>
      <c r="BG636" s="426">
        <f t="shared" si="12"/>
        <v>0</v>
      </c>
      <c r="BH636" s="426">
        <f t="shared" si="13"/>
        <v>0</v>
      </c>
      <c r="BI636" s="426">
        <f t="shared" si="14"/>
        <v>0</v>
      </c>
      <c r="BJ636" s="426">
        <f t="shared" si="15"/>
        <v>0</v>
      </c>
      <c r="BK636" s="425" t="b">
        <f t="shared" si="16"/>
        <v>0</v>
      </c>
    </row>
    <row r="637" spans="1:63" ht="15.75" customHeight="1">
      <c r="A637" s="174" t="s">
        <v>10</v>
      </c>
      <c r="B637" s="63" t="s">
        <v>11</v>
      </c>
      <c r="C637" s="63" t="s">
        <v>28</v>
      </c>
      <c r="D637" s="63" t="s">
        <v>977</v>
      </c>
      <c r="E637" s="63" t="s">
        <v>28</v>
      </c>
      <c r="F637" s="63"/>
      <c r="G637" s="63" t="s">
        <v>1960</v>
      </c>
      <c r="H637" s="63"/>
      <c r="I637" s="63"/>
      <c r="J637" s="63" t="s">
        <v>1961</v>
      </c>
      <c r="K637" s="63"/>
      <c r="L637" s="63"/>
      <c r="M637" s="174" t="s">
        <v>5897</v>
      </c>
      <c r="N637" s="174" t="s">
        <v>5378</v>
      </c>
      <c r="O637" s="63" t="s">
        <v>15</v>
      </c>
      <c r="P637" s="63" t="s">
        <v>16</v>
      </c>
      <c r="Q637" s="63" t="s">
        <v>35</v>
      </c>
      <c r="R637" s="63" t="s">
        <v>87</v>
      </c>
      <c r="S637" s="63" t="s">
        <v>2497</v>
      </c>
      <c r="T637" s="63"/>
      <c r="U637" s="63"/>
      <c r="V637" s="63" t="s">
        <v>4164</v>
      </c>
      <c r="W637" s="63" t="s">
        <v>505</v>
      </c>
      <c r="X637" s="63" t="s">
        <v>1962</v>
      </c>
      <c r="Y637" s="429">
        <v>45355</v>
      </c>
      <c r="Z637" s="430">
        <v>47182</v>
      </c>
      <c r="AA637" s="63" t="s">
        <v>4158</v>
      </c>
      <c r="AB637" s="63" t="s">
        <v>4159</v>
      </c>
      <c r="AC637" s="63"/>
      <c r="AD637" s="63" t="s">
        <v>4774</v>
      </c>
      <c r="AE637" s="63" t="s">
        <v>5903</v>
      </c>
      <c r="AF637" s="435">
        <v>44540</v>
      </c>
      <c r="AG637" s="174"/>
      <c r="AH637" s="174"/>
      <c r="AI637" s="174"/>
      <c r="AJ637" s="174"/>
      <c r="AK637" s="174"/>
      <c r="AL637" s="174"/>
      <c r="AM637" s="174"/>
      <c r="AN637" s="174"/>
      <c r="AO637" s="174"/>
      <c r="AP637" s="174"/>
      <c r="AQ637" s="174"/>
      <c r="AR637" s="174" t="s">
        <v>2312</v>
      </c>
      <c r="AS637" s="174">
        <v>2024</v>
      </c>
      <c r="AT637" s="415">
        <v>45365</v>
      </c>
      <c r="AU637" s="174" t="s">
        <v>1351</v>
      </c>
      <c r="AV637" s="419" t="s">
        <v>5902</v>
      </c>
      <c r="AW637" s="439"/>
      <c r="AX637" s="551"/>
      <c r="AY637" s="422"/>
      <c r="AZ637" s="550"/>
      <c r="BA637" s="550"/>
      <c r="BB637" s="422"/>
      <c r="BC637" s="550"/>
      <c r="BD637" s="439"/>
      <c r="BE637" s="551"/>
      <c r="BF637" s="429">
        <v>44055</v>
      </c>
      <c r="BG637" s="426">
        <f t="shared" si="12"/>
        <v>0</v>
      </c>
      <c r="BH637" s="426">
        <f t="shared" si="13"/>
        <v>0</v>
      </c>
      <c r="BI637" s="426">
        <f t="shared" si="14"/>
        <v>0</v>
      </c>
      <c r="BJ637" s="426">
        <f t="shared" si="15"/>
        <v>0</v>
      </c>
      <c r="BK637" s="425" t="b">
        <f t="shared" si="16"/>
        <v>0</v>
      </c>
    </row>
    <row r="638" spans="1:63" ht="15.75" customHeight="1">
      <c r="A638" s="174" t="s">
        <v>10</v>
      </c>
      <c r="B638" s="63" t="s">
        <v>11</v>
      </c>
      <c r="C638" s="63" t="s">
        <v>28</v>
      </c>
      <c r="D638" s="63" t="s">
        <v>977</v>
      </c>
      <c r="E638" s="63" t="s">
        <v>28</v>
      </c>
      <c r="F638" s="63"/>
      <c r="G638" s="63" t="s">
        <v>1960</v>
      </c>
      <c r="H638" s="63"/>
      <c r="I638" s="63"/>
      <c r="J638" s="63" t="s">
        <v>1961</v>
      </c>
      <c r="K638" s="63"/>
      <c r="L638" s="63"/>
      <c r="M638" s="174" t="s">
        <v>5897</v>
      </c>
      <c r="N638" s="174" t="s">
        <v>5378</v>
      </c>
      <c r="O638" s="63" t="s">
        <v>15</v>
      </c>
      <c r="P638" s="63" t="s">
        <v>16</v>
      </c>
      <c r="Q638" s="63" t="s">
        <v>21</v>
      </c>
      <c r="R638" s="63" t="s">
        <v>107</v>
      </c>
      <c r="S638" s="63"/>
      <c r="T638" s="63" t="s">
        <v>1244</v>
      </c>
      <c r="U638" s="63"/>
      <c r="V638" s="63" t="s">
        <v>22</v>
      </c>
      <c r="W638" s="63" t="s">
        <v>810</v>
      </c>
      <c r="X638" s="63" t="s">
        <v>1963</v>
      </c>
      <c r="Y638" s="429">
        <v>43732</v>
      </c>
      <c r="Z638" s="430">
        <v>46854</v>
      </c>
      <c r="AA638" s="63" t="s">
        <v>4158</v>
      </c>
      <c r="AB638" s="63" t="s">
        <v>4159</v>
      </c>
      <c r="AC638" s="63"/>
      <c r="AD638" s="63" t="s">
        <v>5904</v>
      </c>
      <c r="AE638" s="63" t="s">
        <v>5905</v>
      </c>
      <c r="AF638" s="436">
        <v>45323</v>
      </c>
      <c r="AG638" s="174"/>
      <c r="AH638" s="174"/>
      <c r="AI638" s="174"/>
      <c r="AJ638" s="174"/>
      <c r="AK638" s="174"/>
      <c r="AL638" s="174"/>
      <c r="AM638" s="174"/>
      <c r="AN638" s="174"/>
      <c r="AO638" s="174"/>
      <c r="AP638" s="174"/>
      <c r="AQ638" s="174"/>
      <c r="AR638" s="174" t="s">
        <v>2324</v>
      </c>
      <c r="AS638" s="174">
        <v>2023</v>
      </c>
      <c r="AT638" s="415">
        <v>45167</v>
      </c>
      <c r="AU638" s="174" t="s">
        <v>1351</v>
      </c>
      <c r="AV638" s="419" t="s">
        <v>9527</v>
      </c>
      <c r="AW638" s="424"/>
      <c r="AX638" s="462"/>
      <c r="AY638" s="422"/>
      <c r="AZ638" s="530"/>
      <c r="BA638" s="530"/>
      <c r="BB638" s="422"/>
      <c r="BC638" s="530"/>
      <c r="BD638" s="424"/>
      <c r="BE638" s="462">
        <v>1</v>
      </c>
      <c r="BF638" s="429">
        <v>43732</v>
      </c>
      <c r="BG638" s="426">
        <f t="shared" si="12"/>
        <v>0</v>
      </c>
      <c r="BH638" s="426">
        <f t="shared" si="13"/>
        <v>0</v>
      </c>
      <c r="BI638" s="426">
        <f t="shared" si="14"/>
        <v>0</v>
      </c>
      <c r="BJ638" s="426">
        <f t="shared" si="15"/>
        <v>0</v>
      </c>
      <c r="BK638" s="425" t="b">
        <f t="shared" si="16"/>
        <v>0</v>
      </c>
    </row>
    <row r="639" spans="1:63" ht="15.75" customHeight="1">
      <c r="A639" s="703" t="s">
        <v>10</v>
      </c>
      <c r="B639" s="703" t="s">
        <v>11</v>
      </c>
      <c r="C639" s="703" t="s">
        <v>13</v>
      </c>
      <c r="D639" s="703" t="s">
        <v>13</v>
      </c>
      <c r="E639" s="703" t="s">
        <v>28</v>
      </c>
      <c r="F639" s="703"/>
      <c r="G639" s="703" t="s">
        <v>1964</v>
      </c>
      <c r="H639" s="703"/>
      <c r="I639" s="703"/>
      <c r="J639" s="703" t="s">
        <v>1965</v>
      </c>
      <c r="K639" s="703"/>
      <c r="L639" s="703"/>
      <c r="M639" s="703" t="s">
        <v>1966</v>
      </c>
      <c r="N639" s="703"/>
      <c r="O639" s="703" t="s">
        <v>15</v>
      </c>
      <c r="P639" s="703" t="s">
        <v>16</v>
      </c>
      <c r="Q639" s="703" t="s">
        <v>21</v>
      </c>
      <c r="R639" s="703" t="s">
        <v>3006</v>
      </c>
      <c r="S639" s="703"/>
      <c r="T639" s="703" t="s">
        <v>604</v>
      </c>
      <c r="U639" s="703"/>
      <c r="V639" s="703" t="s">
        <v>22</v>
      </c>
      <c r="W639" s="703" t="s">
        <v>291</v>
      </c>
      <c r="X639" s="703" t="s">
        <v>1967</v>
      </c>
      <c r="Y639" s="704">
        <v>43734</v>
      </c>
      <c r="Z639" s="703"/>
      <c r="AA639" s="703" t="s">
        <v>4158</v>
      </c>
      <c r="AB639" s="703" t="s">
        <v>4159</v>
      </c>
      <c r="AC639" s="703"/>
      <c r="AD639" s="703" t="s">
        <v>9528</v>
      </c>
      <c r="AE639" s="703" t="s">
        <v>9529</v>
      </c>
      <c r="AF639" s="712">
        <v>45036</v>
      </c>
      <c r="AG639" s="703"/>
      <c r="AH639" s="703"/>
      <c r="AI639" s="705">
        <v>44935</v>
      </c>
      <c r="AJ639" s="703" t="s">
        <v>2297</v>
      </c>
      <c r="AK639" s="703"/>
      <c r="AL639" s="703"/>
      <c r="AM639" s="703"/>
      <c r="AN639" s="703"/>
      <c r="AO639" s="703"/>
      <c r="AP639" s="703"/>
      <c r="AQ639" s="703"/>
      <c r="AR639" s="703" t="s">
        <v>2306</v>
      </c>
      <c r="AS639" s="703">
        <v>2023</v>
      </c>
      <c r="AT639" s="706">
        <v>44951</v>
      </c>
      <c r="AU639" s="703" t="s">
        <v>2323</v>
      </c>
      <c r="AV639" s="707" t="s">
        <v>8996</v>
      </c>
      <c r="AW639" s="708"/>
      <c r="AX639" s="709"/>
      <c r="AY639" s="422"/>
      <c r="AZ639" s="730"/>
      <c r="BA639" s="730"/>
      <c r="BB639" s="422"/>
      <c r="BC639" s="730"/>
      <c r="BD639" s="708"/>
      <c r="BE639" s="709"/>
      <c r="BF639" s="710"/>
      <c r="BG639" s="710">
        <f t="shared" si="12"/>
        <v>0</v>
      </c>
      <c r="BH639" s="710">
        <f t="shared" si="13"/>
        <v>0</v>
      </c>
      <c r="BI639" s="710">
        <f t="shared" si="14"/>
        <v>0</v>
      </c>
      <c r="BJ639" s="710">
        <f t="shared" si="15"/>
        <v>0</v>
      </c>
      <c r="BK639" s="709" t="b">
        <f t="shared" si="16"/>
        <v>0</v>
      </c>
    </row>
    <row r="640" spans="1:63" ht="15.75" customHeight="1">
      <c r="A640" s="703" t="s">
        <v>10</v>
      </c>
      <c r="B640" s="703" t="s">
        <v>11</v>
      </c>
      <c r="C640" s="703" t="s">
        <v>13</v>
      </c>
      <c r="D640" s="703" t="s">
        <v>13</v>
      </c>
      <c r="E640" s="703"/>
      <c r="F640" s="703"/>
      <c r="G640" s="703" t="s">
        <v>1968</v>
      </c>
      <c r="H640" s="703"/>
      <c r="I640" s="703"/>
      <c r="J640" s="703" t="s">
        <v>1969</v>
      </c>
      <c r="K640" s="703"/>
      <c r="L640" s="703"/>
      <c r="M640" s="703" t="s">
        <v>1970</v>
      </c>
      <c r="N640" s="703"/>
      <c r="O640" s="703" t="s">
        <v>15</v>
      </c>
      <c r="P640" s="703" t="s">
        <v>16</v>
      </c>
      <c r="Q640" s="703" t="s">
        <v>21</v>
      </c>
      <c r="R640" s="703" t="s">
        <v>3006</v>
      </c>
      <c r="S640" s="703"/>
      <c r="T640" s="703" t="s">
        <v>1971</v>
      </c>
      <c r="U640" s="703"/>
      <c r="V640" s="703" t="s">
        <v>22</v>
      </c>
      <c r="W640" s="703" t="s">
        <v>235</v>
      </c>
      <c r="X640" s="703" t="s">
        <v>1972</v>
      </c>
      <c r="Y640" s="704">
        <v>43735</v>
      </c>
      <c r="Z640" s="703"/>
      <c r="AA640" s="703" t="s">
        <v>4158</v>
      </c>
      <c r="AB640" s="703" t="s">
        <v>4159</v>
      </c>
      <c r="AC640" s="703"/>
      <c r="AD640" s="703" t="s">
        <v>9530</v>
      </c>
      <c r="AE640" s="703" t="s">
        <v>9531</v>
      </c>
      <c r="AF640" s="712">
        <v>45149</v>
      </c>
      <c r="AG640" s="703"/>
      <c r="AH640" s="703"/>
      <c r="AI640" s="705">
        <v>44935</v>
      </c>
      <c r="AJ640" s="703" t="s">
        <v>2297</v>
      </c>
      <c r="AK640" s="703"/>
      <c r="AL640" s="703"/>
      <c r="AM640" s="703"/>
      <c r="AN640" s="703"/>
      <c r="AO640" s="703"/>
      <c r="AP640" s="703"/>
      <c r="AQ640" s="703"/>
      <c r="AR640" s="703" t="s">
        <v>2306</v>
      </c>
      <c r="AS640" s="703">
        <v>2023</v>
      </c>
      <c r="AT640" s="706">
        <v>44951</v>
      </c>
      <c r="AU640" s="703" t="s">
        <v>2323</v>
      </c>
      <c r="AV640" s="707" t="s">
        <v>8996</v>
      </c>
      <c r="AW640" s="708"/>
      <c r="AX640" s="709"/>
      <c r="AY640" s="422"/>
      <c r="AZ640" s="730"/>
      <c r="BA640" s="730"/>
      <c r="BB640" s="422"/>
      <c r="BC640" s="730"/>
      <c r="BD640" s="708"/>
      <c r="BE640" s="709"/>
      <c r="BF640" s="710"/>
      <c r="BG640" s="710">
        <f t="shared" si="12"/>
        <v>0</v>
      </c>
      <c r="BH640" s="710">
        <f t="shared" si="13"/>
        <v>0</v>
      </c>
      <c r="BI640" s="710">
        <f t="shared" si="14"/>
        <v>0</v>
      </c>
      <c r="BJ640" s="710">
        <f t="shared" si="15"/>
        <v>0</v>
      </c>
      <c r="BK640" s="709" t="b">
        <f t="shared" si="16"/>
        <v>0</v>
      </c>
    </row>
    <row r="641" spans="1:63" ht="15.75" customHeight="1">
      <c r="A641" s="703" t="s">
        <v>10</v>
      </c>
      <c r="B641" s="703" t="s">
        <v>11</v>
      </c>
      <c r="C641" s="703" t="s">
        <v>378</v>
      </c>
      <c r="D641" s="703" t="s">
        <v>8958</v>
      </c>
      <c r="E641" s="703" t="s">
        <v>28</v>
      </c>
      <c r="F641" s="703"/>
      <c r="G641" s="703" t="s">
        <v>1982</v>
      </c>
      <c r="H641" s="703"/>
      <c r="I641" s="703"/>
      <c r="J641" s="703" t="s">
        <v>1983</v>
      </c>
      <c r="K641" s="703"/>
      <c r="L641" s="703"/>
      <c r="M641" s="703" t="s">
        <v>1984</v>
      </c>
      <c r="N641" s="703"/>
      <c r="O641" s="703" t="s">
        <v>15</v>
      </c>
      <c r="P641" s="703" t="s">
        <v>16</v>
      </c>
      <c r="Q641" s="703" t="s">
        <v>21</v>
      </c>
      <c r="R641" s="703" t="s">
        <v>3006</v>
      </c>
      <c r="S641" s="703"/>
      <c r="T641" s="703" t="s">
        <v>18</v>
      </c>
      <c r="U641" s="703"/>
      <c r="V641" s="703" t="s">
        <v>22</v>
      </c>
      <c r="W641" s="703" t="s">
        <v>235</v>
      </c>
      <c r="X641" s="703" t="s">
        <v>1985</v>
      </c>
      <c r="Y641" s="704">
        <v>43746</v>
      </c>
      <c r="Z641" s="703"/>
      <c r="AA641" s="703" t="s">
        <v>4158</v>
      </c>
      <c r="AB641" s="703" t="s">
        <v>4159</v>
      </c>
      <c r="AC641" s="703"/>
      <c r="AD641" s="703" t="s">
        <v>9532</v>
      </c>
      <c r="AE641" s="703" t="s">
        <v>9533</v>
      </c>
      <c r="AF641" s="712">
        <v>45169</v>
      </c>
      <c r="AG641" s="703"/>
      <c r="AH641" s="703"/>
      <c r="AI641" s="705">
        <v>44935</v>
      </c>
      <c r="AJ641" s="703" t="s">
        <v>2297</v>
      </c>
      <c r="AK641" s="703"/>
      <c r="AL641" s="703"/>
      <c r="AM641" s="703"/>
      <c r="AN641" s="703"/>
      <c r="AO641" s="703"/>
      <c r="AP641" s="703"/>
      <c r="AQ641" s="703"/>
      <c r="AR641" s="703" t="s">
        <v>2306</v>
      </c>
      <c r="AS641" s="703">
        <v>2023</v>
      </c>
      <c r="AT641" s="706">
        <v>44951</v>
      </c>
      <c r="AU641" s="703" t="s">
        <v>2323</v>
      </c>
      <c r="AV641" s="707" t="s">
        <v>8996</v>
      </c>
      <c r="AW641" s="708"/>
      <c r="AX641" s="709"/>
      <c r="AY641" s="422"/>
      <c r="AZ641" s="730"/>
      <c r="BA641" s="730"/>
      <c r="BB641" s="422"/>
      <c r="BC641" s="730"/>
      <c r="BD641" s="708"/>
      <c r="BE641" s="709"/>
      <c r="BF641" s="710"/>
      <c r="BG641" s="710">
        <f t="shared" si="12"/>
        <v>0</v>
      </c>
      <c r="BH641" s="710">
        <f t="shared" si="13"/>
        <v>0</v>
      </c>
      <c r="BI641" s="710">
        <f t="shared" si="14"/>
        <v>0</v>
      </c>
      <c r="BJ641" s="710">
        <f t="shared" si="15"/>
        <v>0</v>
      </c>
      <c r="BK641" s="709" t="b">
        <f t="shared" si="16"/>
        <v>0</v>
      </c>
    </row>
    <row r="642" spans="1:63" ht="15.75" customHeight="1">
      <c r="A642" s="174" t="s">
        <v>10</v>
      </c>
      <c r="B642" s="63" t="s">
        <v>11</v>
      </c>
      <c r="C642" s="63" t="s">
        <v>13</v>
      </c>
      <c r="D642" s="63" t="s">
        <v>13</v>
      </c>
      <c r="E642" s="63" t="s">
        <v>3756</v>
      </c>
      <c r="F642" s="63"/>
      <c r="G642" s="63" t="s">
        <v>1997</v>
      </c>
      <c r="H642" s="63"/>
      <c r="I642" s="63"/>
      <c r="J642" s="63" t="s">
        <v>1998</v>
      </c>
      <c r="K642" s="63"/>
      <c r="L642" s="63"/>
      <c r="M642" s="63" t="s">
        <v>1999</v>
      </c>
      <c r="N642" s="63"/>
      <c r="O642" s="63" t="s">
        <v>15</v>
      </c>
      <c r="P642" s="63" t="s">
        <v>16</v>
      </c>
      <c r="Q642" s="63" t="s">
        <v>21</v>
      </c>
      <c r="R642" s="63" t="s">
        <v>3006</v>
      </c>
      <c r="S642" s="63"/>
      <c r="T642" s="63" t="s">
        <v>2000</v>
      </c>
      <c r="U642" s="63"/>
      <c r="V642" s="63" t="s">
        <v>22</v>
      </c>
      <c r="W642" s="63" t="s">
        <v>2001</v>
      </c>
      <c r="X642" s="63" t="s">
        <v>2002</v>
      </c>
      <c r="Y642" s="429">
        <v>45287</v>
      </c>
      <c r="Z642" s="430">
        <v>47115</v>
      </c>
      <c r="AA642" s="63" t="s">
        <v>4158</v>
      </c>
      <c r="AB642" s="63" t="s">
        <v>4159</v>
      </c>
      <c r="AC642" s="63"/>
      <c r="AD642" s="63" t="s">
        <v>5908</v>
      </c>
      <c r="AE642" s="63" t="s">
        <v>5909</v>
      </c>
      <c r="AF642" s="63" t="s">
        <v>5910</v>
      </c>
      <c r="AG642" s="174"/>
      <c r="AH642" s="174"/>
      <c r="AI642" s="174"/>
      <c r="AJ642" s="174"/>
      <c r="AK642" s="174"/>
      <c r="AL642" s="174"/>
      <c r="AM642" s="174"/>
      <c r="AN642" s="174"/>
      <c r="AO642" s="174"/>
      <c r="AP642" s="174"/>
      <c r="AQ642" s="174"/>
      <c r="AR642" s="174" t="s">
        <v>2335</v>
      </c>
      <c r="AS642" s="174">
        <v>2023</v>
      </c>
      <c r="AT642" s="415">
        <v>45278</v>
      </c>
      <c r="AU642" s="174" t="s">
        <v>1351</v>
      </c>
      <c r="AV642" s="419" t="s">
        <v>9534</v>
      </c>
      <c r="AW642" s="424"/>
      <c r="AX642" s="462"/>
      <c r="AY642" s="422"/>
      <c r="AZ642" s="530"/>
      <c r="BA642" s="530"/>
      <c r="BB642" s="422"/>
      <c r="BC642" s="530"/>
      <c r="BD642" s="424"/>
      <c r="BE642" s="462">
        <v>1</v>
      </c>
      <c r="BF642" s="429">
        <v>43759</v>
      </c>
      <c r="BG642" s="426">
        <f t="shared" si="12"/>
        <v>0</v>
      </c>
      <c r="BH642" s="426">
        <f t="shared" si="13"/>
        <v>0</v>
      </c>
      <c r="BI642" s="426">
        <f t="shared" si="14"/>
        <v>0</v>
      </c>
      <c r="BJ642" s="426">
        <f t="shared" si="15"/>
        <v>0</v>
      </c>
      <c r="BK642" s="425" t="b">
        <f t="shared" si="16"/>
        <v>0</v>
      </c>
    </row>
    <row r="643" spans="1:63" ht="15.75" customHeight="1">
      <c r="A643" s="174" t="s">
        <v>10</v>
      </c>
      <c r="B643" s="63" t="s">
        <v>11</v>
      </c>
      <c r="C643" s="63" t="s">
        <v>13</v>
      </c>
      <c r="D643" s="63" t="s">
        <v>13</v>
      </c>
      <c r="E643" s="63" t="s">
        <v>3756</v>
      </c>
      <c r="F643" s="63"/>
      <c r="G643" s="63" t="s">
        <v>1997</v>
      </c>
      <c r="H643" s="63"/>
      <c r="I643" s="63"/>
      <c r="J643" s="63" t="s">
        <v>1998</v>
      </c>
      <c r="K643" s="63"/>
      <c r="L643" s="63"/>
      <c r="M643" s="63" t="s">
        <v>1999</v>
      </c>
      <c r="N643" s="63"/>
      <c r="O643" s="63" t="s">
        <v>15</v>
      </c>
      <c r="P643" s="63" t="s">
        <v>16</v>
      </c>
      <c r="Q643" s="63" t="s">
        <v>21</v>
      </c>
      <c r="R643" s="63" t="s">
        <v>3006</v>
      </c>
      <c r="S643" s="63"/>
      <c r="T643" s="63" t="s">
        <v>2003</v>
      </c>
      <c r="U643" s="63"/>
      <c r="V643" s="63" t="s">
        <v>22</v>
      </c>
      <c r="W643" s="63" t="s">
        <v>2001</v>
      </c>
      <c r="X643" s="63" t="s">
        <v>2004</v>
      </c>
      <c r="Y643" s="429">
        <v>45287</v>
      </c>
      <c r="Z643" s="430">
        <v>47115</v>
      </c>
      <c r="AA643" s="63" t="s">
        <v>4158</v>
      </c>
      <c r="AB643" s="63" t="s">
        <v>4159</v>
      </c>
      <c r="AC643" s="63"/>
      <c r="AD643" s="63" t="s">
        <v>5908</v>
      </c>
      <c r="AE643" s="63" t="s">
        <v>5909</v>
      </c>
      <c r="AF643" s="63" t="s">
        <v>5910</v>
      </c>
      <c r="AG643" s="174"/>
      <c r="AH643" s="174"/>
      <c r="AI643" s="174"/>
      <c r="AJ643" s="174"/>
      <c r="AK643" s="174"/>
      <c r="AL643" s="174"/>
      <c r="AM643" s="174"/>
      <c r="AN643" s="174"/>
      <c r="AO643" s="174"/>
      <c r="AP643" s="174"/>
      <c r="AQ643" s="174"/>
      <c r="AR643" s="174" t="s">
        <v>2335</v>
      </c>
      <c r="AS643" s="174">
        <v>2023</v>
      </c>
      <c r="AT643" s="415">
        <v>45278</v>
      </c>
      <c r="AU643" s="174" t="s">
        <v>1351</v>
      </c>
      <c r="AV643" s="419" t="s">
        <v>9535</v>
      </c>
      <c r="AW643" s="439"/>
      <c r="AX643" s="551"/>
      <c r="AY643" s="422"/>
      <c r="AZ643" s="550"/>
      <c r="BA643" s="550"/>
      <c r="BB643" s="422"/>
      <c r="BC643" s="550"/>
      <c r="BD643" s="439"/>
      <c r="BE643" s="551"/>
      <c r="BF643" s="429">
        <v>43759</v>
      </c>
      <c r="BG643" s="426">
        <f t="shared" si="12"/>
        <v>0</v>
      </c>
      <c r="BH643" s="426">
        <f t="shared" si="13"/>
        <v>0</v>
      </c>
      <c r="BI643" s="426">
        <f t="shared" si="14"/>
        <v>0</v>
      </c>
      <c r="BJ643" s="426">
        <f t="shared" si="15"/>
        <v>0</v>
      </c>
      <c r="BK643" s="425" t="b">
        <f t="shared" si="16"/>
        <v>0</v>
      </c>
    </row>
    <row r="644" spans="1:63" ht="15.75" customHeight="1">
      <c r="A644" s="174" t="s">
        <v>10</v>
      </c>
      <c r="B644" s="63" t="s">
        <v>11</v>
      </c>
      <c r="C644" s="63" t="s">
        <v>13</v>
      </c>
      <c r="D644" s="63" t="s">
        <v>13</v>
      </c>
      <c r="E644" s="63" t="s">
        <v>3756</v>
      </c>
      <c r="F644" s="63"/>
      <c r="G644" s="63" t="s">
        <v>1997</v>
      </c>
      <c r="H644" s="63"/>
      <c r="I644" s="63"/>
      <c r="J644" s="63" t="s">
        <v>1998</v>
      </c>
      <c r="K644" s="63"/>
      <c r="L644" s="63"/>
      <c r="M644" s="63" t="s">
        <v>1999</v>
      </c>
      <c r="N644" s="63"/>
      <c r="O644" s="63" t="s">
        <v>15</v>
      </c>
      <c r="P644" s="63" t="s">
        <v>16</v>
      </c>
      <c r="Q644" s="63" t="s">
        <v>21</v>
      </c>
      <c r="R644" s="63" t="s">
        <v>3006</v>
      </c>
      <c r="S644" s="63"/>
      <c r="T644" s="63" t="s">
        <v>2005</v>
      </c>
      <c r="U644" s="63"/>
      <c r="V644" s="63" t="s">
        <v>22</v>
      </c>
      <c r="W644" s="63" t="s">
        <v>2001</v>
      </c>
      <c r="X644" s="63" t="s">
        <v>2006</v>
      </c>
      <c r="Y644" s="429">
        <v>45287</v>
      </c>
      <c r="Z644" s="430">
        <v>47115</v>
      </c>
      <c r="AA644" s="63" t="s">
        <v>4158</v>
      </c>
      <c r="AB644" s="63" t="s">
        <v>4159</v>
      </c>
      <c r="AC644" s="63"/>
      <c r="AD644" s="63" t="s">
        <v>5908</v>
      </c>
      <c r="AE644" s="63" t="s">
        <v>5909</v>
      </c>
      <c r="AF644" s="63" t="s">
        <v>5910</v>
      </c>
      <c r="AG644" s="174"/>
      <c r="AH644" s="174"/>
      <c r="AI644" s="174"/>
      <c r="AJ644" s="174"/>
      <c r="AK644" s="174"/>
      <c r="AL644" s="174"/>
      <c r="AM644" s="174"/>
      <c r="AN644" s="174"/>
      <c r="AO644" s="174"/>
      <c r="AP644" s="174"/>
      <c r="AQ644" s="174"/>
      <c r="AR644" s="174" t="s">
        <v>2335</v>
      </c>
      <c r="AS644" s="174">
        <v>2023</v>
      </c>
      <c r="AT644" s="415">
        <v>45278</v>
      </c>
      <c r="AU644" s="174" t="s">
        <v>1351</v>
      </c>
      <c r="AV644" s="419" t="s">
        <v>9536</v>
      </c>
      <c r="AW644" s="439"/>
      <c r="AX644" s="551"/>
      <c r="AY644" s="422"/>
      <c r="AZ644" s="550"/>
      <c r="BA644" s="550"/>
      <c r="BB644" s="422"/>
      <c r="BC644" s="550"/>
      <c r="BD644" s="439"/>
      <c r="BE644" s="551"/>
      <c r="BF644" s="429">
        <v>43759</v>
      </c>
      <c r="BG644" s="426">
        <f t="shared" si="12"/>
        <v>0</v>
      </c>
      <c r="BH644" s="426">
        <f t="shared" si="13"/>
        <v>0</v>
      </c>
      <c r="BI644" s="426">
        <f t="shared" si="14"/>
        <v>0</v>
      </c>
      <c r="BJ644" s="426">
        <f t="shared" si="15"/>
        <v>0</v>
      </c>
      <c r="BK644" s="425" t="b">
        <f t="shared" si="16"/>
        <v>0</v>
      </c>
    </row>
    <row r="645" spans="1:63" ht="15.75" customHeight="1">
      <c r="A645" s="174" t="s">
        <v>10</v>
      </c>
      <c r="B645" s="63" t="s">
        <v>11</v>
      </c>
      <c r="C645" s="63" t="s">
        <v>13</v>
      </c>
      <c r="D645" s="63" t="s">
        <v>13</v>
      </c>
      <c r="E645" s="63" t="s">
        <v>3756</v>
      </c>
      <c r="F645" s="63"/>
      <c r="G645" s="63" t="s">
        <v>1997</v>
      </c>
      <c r="H645" s="63"/>
      <c r="I645" s="63"/>
      <c r="J645" s="63" t="s">
        <v>1998</v>
      </c>
      <c r="K645" s="63"/>
      <c r="L645" s="63"/>
      <c r="M645" s="63" t="s">
        <v>1999</v>
      </c>
      <c r="N645" s="63"/>
      <c r="O645" s="63" t="s">
        <v>15</v>
      </c>
      <c r="P645" s="63" t="s">
        <v>16</v>
      </c>
      <c r="Q645" s="63" t="s">
        <v>21</v>
      </c>
      <c r="R645" s="63" t="s">
        <v>3006</v>
      </c>
      <c r="S645" s="63"/>
      <c r="T645" s="63" t="s">
        <v>2007</v>
      </c>
      <c r="U645" s="63"/>
      <c r="V645" s="63" t="s">
        <v>22</v>
      </c>
      <c r="W645" s="63" t="s">
        <v>2008</v>
      </c>
      <c r="X645" s="63" t="s">
        <v>2009</v>
      </c>
      <c r="Y645" s="429">
        <v>45287</v>
      </c>
      <c r="Z645" s="430">
        <v>47115</v>
      </c>
      <c r="AA645" s="63" t="s">
        <v>4158</v>
      </c>
      <c r="AB645" s="63" t="s">
        <v>4159</v>
      </c>
      <c r="AC645" s="63"/>
      <c r="AD645" s="63" t="s">
        <v>5908</v>
      </c>
      <c r="AE645" s="63" t="s">
        <v>5909</v>
      </c>
      <c r="AF645" s="63" t="s">
        <v>5910</v>
      </c>
      <c r="AG645" s="174"/>
      <c r="AH645" s="174"/>
      <c r="AI645" s="174"/>
      <c r="AJ645" s="174"/>
      <c r="AK645" s="174"/>
      <c r="AL645" s="174"/>
      <c r="AM645" s="174"/>
      <c r="AN645" s="174"/>
      <c r="AO645" s="174"/>
      <c r="AP645" s="174"/>
      <c r="AQ645" s="174"/>
      <c r="AR645" s="174" t="s">
        <v>2335</v>
      </c>
      <c r="AS645" s="174">
        <v>2023</v>
      </c>
      <c r="AT645" s="415">
        <v>45278</v>
      </c>
      <c r="AU645" s="174" t="s">
        <v>1351</v>
      </c>
      <c r="AV645" s="419" t="s">
        <v>9537</v>
      </c>
      <c r="AW645" s="439"/>
      <c r="AX645" s="551"/>
      <c r="AY645" s="422"/>
      <c r="AZ645" s="550"/>
      <c r="BA645" s="550"/>
      <c r="BB645" s="422"/>
      <c r="BC645" s="550"/>
      <c r="BD645" s="439"/>
      <c r="BE645" s="551"/>
      <c r="BF645" s="429">
        <v>43759</v>
      </c>
      <c r="BG645" s="426">
        <f t="shared" si="12"/>
        <v>0</v>
      </c>
      <c r="BH645" s="426">
        <f t="shared" si="13"/>
        <v>0</v>
      </c>
      <c r="BI645" s="426">
        <f t="shared" si="14"/>
        <v>0</v>
      </c>
      <c r="BJ645" s="426">
        <f t="shared" si="15"/>
        <v>0</v>
      </c>
      <c r="BK645" s="425" t="b">
        <f t="shared" si="16"/>
        <v>0</v>
      </c>
    </row>
    <row r="646" spans="1:63" ht="15.75" customHeight="1">
      <c r="A646" s="174" t="s">
        <v>10</v>
      </c>
      <c r="B646" s="63" t="s">
        <v>11</v>
      </c>
      <c r="C646" s="63" t="s">
        <v>13</v>
      </c>
      <c r="D646" s="63" t="s">
        <v>13</v>
      </c>
      <c r="E646" s="63" t="s">
        <v>3756</v>
      </c>
      <c r="F646" s="63"/>
      <c r="G646" s="63" t="s">
        <v>1997</v>
      </c>
      <c r="H646" s="63"/>
      <c r="I646" s="63"/>
      <c r="J646" s="63" t="s">
        <v>1998</v>
      </c>
      <c r="K646" s="63"/>
      <c r="L646" s="63"/>
      <c r="M646" s="63" t="s">
        <v>1999</v>
      </c>
      <c r="N646" s="63"/>
      <c r="O646" s="63" t="s">
        <v>15</v>
      </c>
      <c r="P646" s="63" t="s">
        <v>16</v>
      </c>
      <c r="Q646" s="63" t="s">
        <v>21</v>
      </c>
      <c r="R646" s="63" t="s">
        <v>3006</v>
      </c>
      <c r="S646" s="63"/>
      <c r="T646" s="63" t="s">
        <v>2010</v>
      </c>
      <c r="U646" s="63"/>
      <c r="V646" s="63" t="s">
        <v>22</v>
      </c>
      <c r="W646" s="63" t="s">
        <v>2008</v>
      </c>
      <c r="X646" s="63" t="s">
        <v>2011</v>
      </c>
      <c r="Y646" s="429">
        <v>45287</v>
      </c>
      <c r="Z646" s="430">
        <v>47115</v>
      </c>
      <c r="AA646" s="63" t="s">
        <v>4158</v>
      </c>
      <c r="AB646" s="63" t="s">
        <v>4159</v>
      </c>
      <c r="AC646" s="63"/>
      <c r="AD646" s="63" t="s">
        <v>5908</v>
      </c>
      <c r="AE646" s="63" t="s">
        <v>5909</v>
      </c>
      <c r="AF646" s="63" t="s">
        <v>5910</v>
      </c>
      <c r="AG646" s="174"/>
      <c r="AH646" s="174"/>
      <c r="AI646" s="174"/>
      <c r="AJ646" s="174"/>
      <c r="AK646" s="174"/>
      <c r="AL646" s="174"/>
      <c r="AM646" s="174"/>
      <c r="AN646" s="174"/>
      <c r="AO646" s="174"/>
      <c r="AP646" s="174"/>
      <c r="AQ646" s="174"/>
      <c r="AR646" s="174" t="s">
        <v>2335</v>
      </c>
      <c r="AS646" s="174">
        <v>2023</v>
      </c>
      <c r="AT646" s="415">
        <v>45278</v>
      </c>
      <c r="AU646" s="174" t="s">
        <v>1351</v>
      </c>
      <c r="AV646" s="419" t="s">
        <v>9538</v>
      </c>
      <c r="AW646" s="439"/>
      <c r="AX646" s="551"/>
      <c r="AY646" s="422"/>
      <c r="AZ646" s="550"/>
      <c r="BA646" s="550"/>
      <c r="BB646" s="422"/>
      <c r="BC646" s="550"/>
      <c r="BD646" s="439"/>
      <c r="BE646" s="551"/>
      <c r="BF646" s="429">
        <v>43759</v>
      </c>
      <c r="BG646" s="426">
        <f t="shared" si="12"/>
        <v>0</v>
      </c>
      <c r="BH646" s="426">
        <f t="shared" si="13"/>
        <v>0</v>
      </c>
      <c r="BI646" s="426">
        <f t="shared" si="14"/>
        <v>0</v>
      </c>
      <c r="BJ646" s="426">
        <f t="shared" si="15"/>
        <v>0</v>
      </c>
      <c r="BK646" s="425" t="b">
        <f t="shared" si="16"/>
        <v>0</v>
      </c>
    </row>
    <row r="647" spans="1:63" ht="15.75" customHeight="1">
      <c r="A647" s="703" t="s">
        <v>10</v>
      </c>
      <c r="B647" s="703" t="s">
        <v>11</v>
      </c>
      <c r="C647" s="703" t="s">
        <v>13</v>
      </c>
      <c r="D647" s="703" t="s">
        <v>13</v>
      </c>
      <c r="E647" s="703" t="s">
        <v>28</v>
      </c>
      <c r="F647" s="703"/>
      <c r="G647" s="703" t="s">
        <v>9539</v>
      </c>
      <c r="H647" s="703"/>
      <c r="I647" s="703"/>
      <c r="J647" s="703" t="s">
        <v>2012</v>
      </c>
      <c r="K647" s="703"/>
      <c r="L647" s="703"/>
      <c r="M647" s="703" t="s">
        <v>2013</v>
      </c>
      <c r="N647" s="703"/>
      <c r="O647" s="703" t="s">
        <v>15</v>
      </c>
      <c r="P647" s="703" t="s">
        <v>16</v>
      </c>
      <c r="Q647" s="703" t="s">
        <v>21</v>
      </c>
      <c r="R647" s="703" t="s">
        <v>3006</v>
      </c>
      <c r="S647" s="703"/>
      <c r="T647" s="703" t="s">
        <v>1804</v>
      </c>
      <c r="U647" s="703"/>
      <c r="V647" s="703" t="s">
        <v>22</v>
      </c>
      <c r="W647" s="703" t="s">
        <v>235</v>
      </c>
      <c r="X647" s="703" t="s">
        <v>2014</v>
      </c>
      <c r="Y647" s="704">
        <v>43763</v>
      </c>
      <c r="Z647" s="703"/>
      <c r="AA647" s="703" t="s">
        <v>4158</v>
      </c>
      <c r="AB647" s="703" t="s">
        <v>4159</v>
      </c>
      <c r="AC647" s="703"/>
      <c r="AD647" s="703" t="s">
        <v>9540</v>
      </c>
      <c r="AE647" s="703" t="s">
        <v>9148</v>
      </c>
      <c r="AF647" s="712">
        <v>44615</v>
      </c>
      <c r="AG647" s="703"/>
      <c r="AH647" s="703"/>
      <c r="AI647" s="705">
        <v>44935</v>
      </c>
      <c r="AJ647" s="703" t="s">
        <v>2297</v>
      </c>
      <c r="AK647" s="703"/>
      <c r="AL647" s="703"/>
      <c r="AM647" s="703"/>
      <c r="AN647" s="703"/>
      <c r="AO647" s="703"/>
      <c r="AP647" s="703"/>
      <c r="AQ647" s="703"/>
      <c r="AR647" s="703" t="s">
        <v>2306</v>
      </c>
      <c r="AS647" s="703">
        <v>2023</v>
      </c>
      <c r="AT647" s="706">
        <v>44951</v>
      </c>
      <c r="AU647" s="703" t="s">
        <v>2323</v>
      </c>
      <c r="AV647" s="707" t="s">
        <v>8996</v>
      </c>
      <c r="AW647" s="708"/>
      <c r="AX647" s="709"/>
      <c r="AY647" s="422"/>
      <c r="AZ647" s="730"/>
      <c r="BA647" s="730"/>
      <c r="BB647" s="422"/>
      <c r="BC647" s="730"/>
      <c r="BD647" s="708"/>
      <c r="BE647" s="709"/>
      <c r="BF647" s="710"/>
      <c r="BG647" s="710">
        <f t="shared" si="12"/>
        <v>0</v>
      </c>
      <c r="BH647" s="710">
        <f t="shared" si="13"/>
        <v>0</v>
      </c>
      <c r="BI647" s="710">
        <f t="shared" si="14"/>
        <v>0</v>
      </c>
      <c r="BJ647" s="710">
        <f t="shared" si="15"/>
        <v>0</v>
      </c>
      <c r="BK647" s="709" t="b">
        <f t="shared" si="16"/>
        <v>0</v>
      </c>
    </row>
    <row r="648" spans="1:63" ht="15.75" customHeight="1">
      <c r="A648" s="174" t="s">
        <v>10</v>
      </c>
      <c r="B648" s="63" t="s">
        <v>11</v>
      </c>
      <c r="C648" s="63" t="s">
        <v>28</v>
      </c>
      <c r="D648" s="63" t="s">
        <v>977</v>
      </c>
      <c r="E648" s="63" t="s">
        <v>28</v>
      </c>
      <c r="F648" s="63"/>
      <c r="G648" s="63" t="s">
        <v>2015</v>
      </c>
      <c r="H648" s="63"/>
      <c r="I648" s="63"/>
      <c r="J648" s="63" t="s">
        <v>2016</v>
      </c>
      <c r="K648" s="63"/>
      <c r="L648" s="63"/>
      <c r="M648" s="63" t="s">
        <v>2017</v>
      </c>
      <c r="N648" s="63"/>
      <c r="O648" s="63" t="s">
        <v>15</v>
      </c>
      <c r="P648" s="63" t="s">
        <v>16</v>
      </c>
      <c r="Q648" s="63" t="s">
        <v>21</v>
      </c>
      <c r="R648" s="63" t="s">
        <v>107</v>
      </c>
      <c r="S648" s="63"/>
      <c r="T648" s="63" t="s">
        <v>2020</v>
      </c>
      <c r="U648" s="63"/>
      <c r="V648" s="63" t="s">
        <v>22</v>
      </c>
      <c r="W648" s="63" t="s">
        <v>2021</v>
      </c>
      <c r="X648" s="63" t="s">
        <v>2022</v>
      </c>
      <c r="Y648" s="429">
        <v>43768</v>
      </c>
      <c r="Z648" s="63"/>
      <c r="AA648" s="63" t="s">
        <v>4158</v>
      </c>
      <c r="AB648" s="63" t="s">
        <v>4159</v>
      </c>
      <c r="AC648" s="63"/>
      <c r="AD648" s="63" t="s">
        <v>8304</v>
      </c>
      <c r="AE648" s="63" t="s">
        <v>9541</v>
      </c>
      <c r="AF648" s="63" t="s">
        <v>4283</v>
      </c>
      <c r="AG648" s="174"/>
      <c r="AH648" s="174"/>
      <c r="AI648" s="174"/>
      <c r="AJ648" s="174"/>
      <c r="AK648" s="174"/>
      <c r="AL648" s="174"/>
      <c r="AM648" s="174"/>
      <c r="AN648" s="174"/>
      <c r="AO648" s="174"/>
      <c r="AP648" s="174"/>
      <c r="AQ648" s="174"/>
      <c r="AR648" s="174"/>
      <c r="AS648" s="174"/>
      <c r="AT648" s="415"/>
      <c r="AU648" s="174"/>
      <c r="AV648" s="437" t="s">
        <v>9542</v>
      </c>
      <c r="AW648" s="424"/>
      <c r="AX648" s="462"/>
      <c r="AY648" s="422"/>
      <c r="AZ648" s="530"/>
      <c r="BA648" s="530"/>
      <c r="BB648" s="422"/>
      <c r="BC648" s="530"/>
      <c r="BD648" s="424"/>
      <c r="BE648" s="462">
        <v>1</v>
      </c>
      <c r="BF648" s="426"/>
      <c r="BG648" s="426">
        <f t="shared" si="12"/>
        <v>0</v>
      </c>
      <c r="BH648" s="426">
        <f t="shared" si="13"/>
        <v>0</v>
      </c>
      <c r="BI648" s="426">
        <f t="shared" si="14"/>
        <v>0</v>
      </c>
      <c r="BJ648" s="426">
        <f t="shared" si="15"/>
        <v>0</v>
      </c>
      <c r="BK648" s="425" t="b">
        <f t="shared" si="16"/>
        <v>0</v>
      </c>
    </row>
    <row r="649" spans="1:63" ht="15.75" customHeight="1">
      <c r="A649" s="174" t="s">
        <v>10</v>
      </c>
      <c r="B649" s="63" t="s">
        <v>11</v>
      </c>
      <c r="C649" s="63" t="s">
        <v>28</v>
      </c>
      <c r="D649" s="63" t="s">
        <v>977</v>
      </c>
      <c r="E649" s="63" t="s">
        <v>28</v>
      </c>
      <c r="F649" s="63"/>
      <c r="G649" s="63" t="s">
        <v>2015</v>
      </c>
      <c r="H649" s="63"/>
      <c r="I649" s="63"/>
      <c r="J649" s="63" t="s">
        <v>2016</v>
      </c>
      <c r="K649" s="63"/>
      <c r="L649" s="63"/>
      <c r="M649" s="63" t="s">
        <v>2017</v>
      </c>
      <c r="N649" s="63"/>
      <c r="O649" s="63" t="s">
        <v>15</v>
      </c>
      <c r="P649" s="63" t="s">
        <v>16</v>
      </c>
      <c r="Q649" s="63" t="s">
        <v>21</v>
      </c>
      <c r="R649" s="63" t="s">
        <v>107</v>
      </c>
      <c r="S649" s="174"/>
      <c r="T649" s="174" t="s">
        <v>2805</v>
      </c>
      <c r="U649" s="174"/>
      <c r="V649" s="63" t="s">
        <v>22</v>
      </c>
      <c r="W649" s="63" t="s">
        <v>2018</v>
      </c>
      <c r="X649" s="174" t="s">
        <v>2019</v>
      </c>
      <c r="Y649" s="429">
        <v>44321</v>
      </c>
      <c r="Z649" s="63"/>
      <c r="AA649" s="63" t="s">
        <v>4158</v>
      </c>
      <c r="AB649" s="63" t="s">
        <v>4159</v>
      </c>
      <c r="AC649" s="63"/>
      <c r="AD649" s="174" t="s">
        <v>8304</v>
      </c>
      <c r="AE649" s="174" t="s">
        <v>9543</v>
      </c>
      <c r="AF649" s="63" t="s">
        <v>4283</v>
      </c>
      <c r="AG649" s="174"/>
      <c r="AH649" s="174"/>
      <c r="AI649" s="174"/>
      <c r="AJ649" s="174"/>
      <c r="AK649" s="174"/>
      <c r="AL649" s="174"/>
      <c r="AM649" s="174"/>
      <c r="AN649" s="174"/>
      <c r="AO649" s="174"/>
      <c r="AP649" s="174"/>
      <c r="AQ649" s="174"/>
      <c r="AR649" s="174"/>
      <c r="AS649" s="174"/>
      <c r="AT649" s="415"/>
      <c r="AU649" s="174" t="s">
        <v>2325</v>
      </c>
      <c r="AV649" s="437" t="s">
        <v>9544</v>
      </c>
      <c r="AW649" s="439"/>
      <c r="AX649" s="551"/>
      <c r="AY649" s="422"/>
      <c r="AZ649" s="550"/>
      <c r="BA649" s="550"/>
      <c r="BB649" s="422"/>
      <c r="BC649" s="550"/>
      <c r="BD649" s="439"/>
      <c r="BE649" s="551"/>
      <c r="BF649" s="426"/>
      <c r="BG649" s="426">
        <f t="shared" si="12"/>
        <v>0</v>
      </c>
      <c r="BH649" s="426">
        <f t="shared" si="13"/>
        <v>0</v>
      </c>
      <c r="BI649" s="426">
        <f t="shared" si="14"/>
        <v>0</v>
      </c>
      <c r="BJ649" s="426">
        <f t="shared" si="15"/>
        <v>0</v>
      </c>
      <c r="BK649" s="425" t="b">
        <f t="shared" si="16"/>
        <v>0</v>
      </c>
    </row>
    <row r="650" spans="1:63" ht="15.75" customHeight="1">
      <c r="A650" s="174" t="s">
        <v>10</v>
      </c>
      <c r="B650" s="63" t="s">
        <v>11</v>
      </c>
      <c r="C650" s="63" t="s">
        <v>13</v>
      </c>
      <c r="D650" s="63" t="s">
        <v>13</v>
      </c>
      <c r="E650" s="63" t="s">
        <v>3756</v>
      </c>
      <c r="F650" s="63"/>
      <c r="G650" s="63" t="s">
        <v>3841</v>
      </c>
      <c r="H650" s="63"/>
      <c r="I650" s="63"/>
      <c r="J650" s="63" t="s">
        <v>2029</v>
      </c>
      <c r="K650" s="63"/>
      <c r="L650" s="63"/>
      <c r="M650" s="63">
        <v>9236321007</v>
      </c>
      <c r="N650" s="63"/>
      <c r="O650" s="63" t="s">
        <v>15</v>
      </c>
      <c r="P650" s="63" t="s">
        <v>16</v>
      </c>
      <c r="Q650" s="63" t="s">
        <v>21</v>
      </c>
      <c r="R650" s="63" t="s">
        <v>3006</v>
      </c>
      <c r="S650" s="63"/>
      <c r="T650" s="63" t="s">
        <v>2030</v>
      </c>
      <c r="U650" s="63"/>
      <c r="V650" s="63" t="s">
        <v>22</v>
      </c>
      <c r="W650" s="63" t="s">
        <v>235</v>
      </c>
      <c r="X650" s="63" t="s">
        <v>2031</v>
      </c>
      <c r="Y650" s="429">
        <v>43801</v>
      </c>
      <c r="Z650" s="430">
        <v>46869</v>
      </c>
      <c r="AA650" s="63" t="s">
        <v>4158</v>
      </c>
      <c r="AB650" s="63" t="s">
        <v>4159</v>
      </c>
      <c r="AC650" s="63"/>
      <c r="AD650" s="63" t="s">
        <v>5912</v>
      </c>
      <c r="AE650" s="63" t="s">
        <v>5913</v>
      </c>
      <c r="AF650" s="435"/>
      <c r="AG650" s="174"/>
      <c r="AH650" s="174"/>
      <c r="AI650" s="174"/>
      <c r="AJ650" s="174"/>
      <c r="AK650" s="174"/>
      <c r="AL650" s="174"/>
      <c r="AM650" s="174"/>
      <c r="AN650" s="174"/>
      <c r="AO650" s="174"/>
      <c r="AP650" s="174"/>
      <c r="AQ650" s="174"/>
      <c r="AR650" s="174" t="s">
        <v>2324</v>
      </c>
      <c r="AS650" s="174">
        <v>2023</v>
      </c>
      <c r="AT650" s="415">
        <v>45167</v>
      </c>
      <c r="AU650" s="174" t="s">
        <v>1351</v>
      </c>
      <c r="AV650" s="419" t="s">
        <v>9545</v>
      </c>
      <c r="AW650" s="424"/>
      <c r="AX650" s="462"/>
      <c r="AY650" s="422"/>
      <c r="AZ650" s="530"/>
      <c r="BA650" s="530"/>
      <c r="BB650" s="422"/>
      <c r="BC650" s="530"/>
      <c r="BD650" s="424"/>
      <c r="BE650" s="462">
        <v>1</v>
      </c>
      <c r="BF650" s="429">
        <v>43801</v>
      </c>
      <c r="BG650" s="426">
        <f t="shared" si="12"/>
        <v>0</v>
      </c>
      <c r="BH650" s="426">
        <f t="shared" si="13"/>
        <v>0</v>
      </c>
      <c r="BI650" s="426">
        <f t="shared" si="14"/>
        <v>0</v>
      </c>
      <c r="BJ650" s="426">
        <f t="shared" si="15"/>
        <v>0</v>
      </c>
      <c r="BK650" s="425" t="b">
        <f t="shared" si="16"/>
        <v>0</v>
      </c>
    </row>
    <row r="651" spans="1:63" ht="15.75" customHeight="1">
      <c r="A651" s="174" t="s">
        <v>10</v>
      </c>
      <c r="B651" s="63" t="s">
        <v>11</v>
      </c>
      <c r="C651" s="63" t="s">
        <v>123</v>
      </c>
      <c r="D651" s="63" t="s">
        <v>1881</v>
      </c>
      <c r="E651" s="63" t="s">
        <v>50</v>
      </c>
      <c r="F651" s="63"/>
      <c r="G651" s="63" t="s">
        <v>1882</v>
      </c>
      <c r="H651" s="63"/>
      <c r="I651" s="63"/>
      <c r="J651" s="63" t="s">
        <v>1883</v>
      </c>
      <c r="K651" s="63"/>
      <c r="L651" s="63"/>
      <c r="M651" s="63" t="s">
        <v>1884</v>
      </c>
      <c r="N651" s="63" t="s">
        <v>5874</v>
      </c>
      <c r="O651" s="63" t="s">
        <v>15</v>
      </c>
      <c r="P651" s="63" t="s">
        <v>1449</v>
      </c>
      <c r="Q651" s="63" t="s">
        <v>35</v>
      </c>
      <c r="R651" s="63" t="s">
        <v>125</v>
      </c>
      <c r="S651" s="63" t="s">
        <v>279</v>
      </c>
      <c r="T651" s="63"/>
      <c r="U651" s="63"/>
      <c r="V651" s="63" t="s">
        <v>4164</v>
      </c>
      <c r="W651" s="63" t="s">
        <v>127</v>
      </c>
      <c r="X651" s="63" t="s">
        <v>5914</v>
      </c>
      <c r="Y651" s="429">
        <v>45014</v>
      </c>
      <c r="Z651" s="430">
        <v>46842</v>
      </c>
      <c r="AA651" s="63" t="s">
        <v>4158</v>
      </c>
      <c r="AB651" s="63" t="s">
        <v>4159</v>
      </c>
      <c r="AC651" s="63"/>
      <c r="AD651" s="63" t="s">
        <v>5915</v>
      </c>
      <c r="AE651" s="63" t="s">
        <v>5916</v>
      </c>
      <c r="AF651" s="435">
        <v>44152</v>
      </c>
      <c r="AG651" s="174"/>
      <c r="AH651" s="174"/>
      <c r="AI651" s="174"/>
      <c r="AJ651" s="174"/>
      <c r="AK651" s="174"/>
      <c r="AL651" s="174"/>
      <c r="AM651" s="174"/>
      <c r="AN651" s="174"/>
      <c r="AO651" s="174"/>
      <c r="AP651" s="174"/>
      <c r="AQ651" s="174" t="s">
        <v>4516</v>
      </c>
      <c r="AR651" s="174" t="s">
        <v>2315</v>
      </c>
      <c r="AS651" s="174">
        <v>2023</v>
      </c>
      <c r="AT651" s="415">
        <v>45027</v>
      </c>
      <c r="AU651" s="174" t="s">
        <v>1351</v>
      </c>
      <c r="AV651" s="419" t="s">
        <v>9546</v>
      </c>
      <c r="AW651" s="424"/>
      <c r="AX651" s="462"/>
      <c r="AY651" s="422"/>
      <c r="AZ651" s="530"/>
      <c r="BA651" s="530"/>
      <c r="BB651" s="422"/>
      <c r="BC651" s="530"/>
      <c r="BD651" s="424"/>
      <c r="BE651" s="462">
        <v>1</v>
      </c>
      <c r="BF651" s="429">
        <v>43822</v>
      </c>
      <c r="BG651" s="426">
        <f t="shared" si="12"/>
        <v>0</v>
      </c>
      <c r="BH651" s="426">
        <f t="shared" si="13"/>
        <v>0</v>
      </c>
      <c r="BI651" s="426">
        <f t="shared" si="14"/>
        <v>0</v>
      </c>
      <c r="BJ651" s="426">
        <f t="shared" si="15"/>
        <v>0</v>
      </c>
      <c r="BK651" s="425" t="b">
        <f t="shared" si="16"/>
        <v>0</v>
      </c>
    </row>
    <row r="652" spans="1:63" ht="15.75" customHeight="1">
      <c r="A652" s="703" t="s">
        <v>10</v>
      </c>
      <c r="B652" s="703" t="s">
        <v>11</v>
      </c>
      <c r="C652" s="703" t="s">
        <v>13</v>
      </c>
      <c r="D652" s="703" t="s">
        <v>13</v>
      </c>
      <c r="E652" s="703" t="s">
        <v>28</v>
      </c>
      <c r="F652" s="703"/>
      <c r="G652" s="703" t="s">
        <v>9547</v>
      </c>
      <c r="H652" s="703"/>
      <c r="I652" s="703"/>
      <c r="J652" s="703" t="s">
        <v>2044</v>
      </c>
      <c r="K652" s="703"/>
      <c r="L652" s="703"/>
      <c r="M652" s="703" t="s">
        <v>2045</v>
      </c>
      <c r="N652" s="703"/>
      <c r="O652" s="703" t="s">
        <v>15</v>
      </c>
      <c r="P652" s="703" t="s">
        <v>16</v>
      </c>
      <c r="Q652" s="703" t="s">
        <v>21</v>
      </c>
      <c r="R652" s="703" t="s">
        <v>3006</v>
      </c>
      <c r="S652" s="703"/>
      <c r="T652" s="703" t="s">
        <v>334</v>
      </c>
      <c r="U652" s="703"/>
      <c r="V652" s="703" t="s">
        <v>22</v>
      </c>
      <c r="W652" s="703" t="s">
        <v>235</v>
      </c>
      <c r="X652" s="703" t="s">
        <v>2046</v>
      </c>
      <c r="Y652" s="704">
        <v>43851</v>
      </c>
      <c r="Z652" s="703"/>
      <c r="AA652" s="703" t="s">
        <v>4158</v>
      </c>
      <c r="AB652" s="703" t="s">
        <v>4159</v>
      </c>
      <c r="AC652" s="703"/>
      <c r="AD652" s="703" t="s">
        <v>9548</v>
      </c>
      <c r="AE652" s="703" t="s">
        <v>9549</v>
      </c>
      <c r="AF652" s="712">
        <v>44102</v>
      </c>
      <c r="AG652" s="703"/>
      <c r="AH652" s="703"/>
      <c r="AI652" s="721">
        <v>45017</v>
      </c>
      <c r="AJ652" s="703" t="s">
        <v>129</v>
      </c>
      <c r="AK652" s="703"/>
      <c r="AL652" s="703"/>
      <c r="AM652" s="703"/>
      <c r="AN652" s="703"/>
      <c r="AO652" s="703"/>
      <c r="AP652" s="703"/>
      <c r="AQ652" s="703"/>
      <c r="AR652" s="703" t="s">
        <v>2315</v>
      </c>
      <c r="AS652" s="703">
        <v>2023</v>
      </c>
      <c r="AT652" s="706"/>
      <c r="AU652" s="703" t="s">
        <v>2323</v>
      </c>
      <c r="AV652" s="707" t="s">
        <v>9078</v>
      </c>
      <c r="AW652" s="708"/>
      <c r="AX652" s="709"/>
      <c r="AY652" s="422"/>
      <c r="AZ652" s="730"/>
      <c r="BA652" s="730"/>
      <c r="BB652" s="422"/>
      <c r="BC652" s="730"/>
      <c r="BD652" s="708"/>
      <c r="BE652" s="709"/>
      <c r="BF652" s="710"/>
      <c r="BG652" s="710">
        <f t="shared" si="12"/>
        <v>0</v>
      </c>
      <c r="BH652" s="710">
        <f t="shared" si="13"/>
        <v>0</v>
      </c>
      <c r="BI652" s="710">
        <f t="shared" si="14"/>
        <v>0</v>
      </c>
      <c r="BJ652" s="710">
        <f t="shared" si="15"/>
        <v>0</v>
      </c>
      <c r="BK652" s="709" t="b">
        <f t="shared" si="16"/>
        <v>0</v>
      </c>
    </row>
    <row r="653" spans="1:63" ht="15.75" customHeight="1">
      <c r="A653" s="703" t="s">
        <v>10</v>
      </c>
      <c r="B653" s="703" t="s">
        <v>11</v>
      </c>
      <c r="C653" s="703" t="s">
        <v>13</v>
      </c>
      <c r="D653" s="703" t="s">
        <v>13</v>
      </c>
      <c r="E653" s="703" t="s">
        <v>28</v>
      </c>
      <c r="F653" s="703"/>
      <c r="G653" s="703" t="s">
        <v>9547</v>
      </c>
      <c r="H653" s="703"/>
      <c r="I653" s="703"/>
      <c r="J653" s="703" t="s">
        <v>2044</v>
      </c>
      <c r="K653" s="703"/>
      <c r="L653" s="703"/>
      <c r="M653" s="703" t="s">
        <v>2045</v>
      </c>
      <c r="N653" s="703"/>
      <c r="O653" s="703" t="s">
        <v>15</v>
      </c>
      <c r="P653" s="703" t="s">
        <v>16</v>
      </c>
      <c r="Q653" s="703" t="s">
        <v>21</v>
      </c>
      <c r="R653" s="703" t="s">
        <v>3006</v>
      </c>
      <c r="S653" s="703"/>
      <c r="T653" s="703" t="s">
        <v>340</v>
      </c>
      <c r="U653" s="703"/>
      <c r="V653" s="703" t="s">
        <v>22</v>
      </c>
      <c r="W653" s="703" t="s">
        <v>235</v>
      </c>
      <c r="X653" s="703" t="s">
        <v>2047</v>
      </c>
      <c r="Y653" s="704">
        <v>43851</v>
      </c>
      <c r="Z653" s="703"/>
      <c r="AA653" s="703" t="s">
        <v>4158</v>
      </c>
      <c r="AB653" s="703" t="s">
        <v>4159</v>
      </c>
      <c r="AC653" s="703"/>
      <c r="AD653" s="703" t="s">
        <v>9548</v>
      </c>
      <c r="AE653" s="703" t="s">
        <v>9549</v>
      </c>
      <c r="AF653" s="712">
        <v>44102</v>
      </c>
      <c r="AG653" s="703"/>
      <c r="AH653" s="703"/>
      <c r="AI653" s="721">
        <v>45017</v>
      </c>
      <c r="AJ653" s="703" t="s">
        <v>129</v>
      </c>
      <c r="AK653" s="703"/>
      <c r="AL653" s="703"/>
      <c r="AM653" s="703"/>
      <c r="AN653" s="703"/>
      <c r="AO653" s="703"/>
      <c r="AP653" s="703"/>
      <c r="AQ653" s="703"/>
      <c r="AR653" s="703" t="s">
        <v>2315</v>
      </c>
      <c r="AS653" s="703">
        <v>2023</v>
      </c>
      <c r="AT653" s="706"/>
      <c r="AU653" s="703" t="s">
        <v>2323</v>
      </c>
      <c r="AV653" s="707" t="s">
        <v>9078</v>
      </c>
      <c r="AW653" s="738"/>
      <c r="AX653" s="725"/>
      <c r="AY653" s="422"/>
      <c r="AZ653" s="739"/>
      <c r="BA653" s="739"/>
      <c r="BB653" s="422"/>
      <c r="BC653" s="739"/>
      <c r="BD653" s="738"/>
      <c r="BE653" s="725"/>
      <c r="BF653" s="710"/>
      <c r="BG653" s="710">
        <f t="shared" si="12"/>
        <v>0</v>
      </c>
      <c r="BH653" s="710">
        <f t="shared" si="13"/>
        <v>0</v>
      </c>
      <c r="BI653" s="710">
        <f t="shared" si="14"/>
        <v>0</v>
      </c>
      <c r="BJ653" s="710">
        <f t="shared" si="15"/>
        <v>0</v>
      </c>
      <c r="BK653" s="709" t="b">
        <f t="shared" si="16"/>
        <v>0</v>
      </c>
    </row>
    <row r="654" spans="1:63" ht="15.75" customHeight="1">
      <c r="A654" s="703" t="s">
        <v>10</v>
      </c>
      <c r="B654" s="703" t="s">
        <v>11</v>
      </c>
      <c r="C654" s="703" t="s">
        <v>13</v>
      </c>
      <c r="D654" s="703" t="s">
        <v>13</v>
      </c>
      <c r="E654" s="703" t="s">
        <v>28</v>
      </c>
      <c r="F654" s="703"/>
      <c r="G654" s="703" t="s">
        <v>9547</v>
      </c>
      <c r="H654" s="703"/>
      <c r="I654" s="703"/>
      <c r="J654" s="703" t="s">
        <v>2044</v>
      </c>
      <c r="K654" s="703"/>
      <c r="L654" s="703"/>
      <c r="M654" s="703" t="s">
        <v>2045</v>
      </c>
      <c r="N654" s="703"/>
      <c r="O654" s="703" t="s">
        <v>15</v>
      </c>
      <c r="P654" s="703" t="s">
        <v>16</v>
      </c>
      <c r="Q654" s="703" t="s">
        <v>21</v>
      </c>
      <c r="R654" s="703" t="s">
        <v>3006</v>
      </c>
      <c r="S654" s="703"/>
      <c r="T654" s="703" t="s">
        <v>342</v>
      </c>
      <c r="U654" s="703"/>
      <c r="V654" s="703" t="s">
        <v>22</v>
      </c>
      <c r="W654" s="703" t="s">
        <v>235</v>
      </c>
      <c r="X654" s="703" t="s">
        <v>2048</v>
      </c>
      <c r="Y654" s="704">
        <v>43851</v>
      </c>
      <c r="Z654" s="703"/>
      <c r="AA654" s="703" t="s">
        <v>4158</v>
      </c>
      <c r="AB654" s="703" t="s">
        <v>4159</v>
      </c>
      <c r="AC654" s="703"/>
      <c r="AD654" s="703" t="s">
        <v>9548</v>
      </c>
      <c r="AE654" s="703" t="s">
        <v>9549</v>
      </c>
      <c r="AF654" s="712">
        <v>44102</v>
      </c>
      <c r="AG654" s="703"/>
      <c r="AH654" s="703"/>
      <c r="AI654" s="721">
        <v>45017</v>
      </c>
      <c r="AJ654" s="703" t="s">
        <v>129</v>
      </c>
      <c r="AK654" s="703"/>
      <c r="AL654" s="703"/>
      <c r="AM654" s="703"/>
      <c r="AN654" s="703"/>
      <c r="AO654" s="703"/>
      <c r="AP654" s="703"/>
      <c r="AQ654" s="703"/>
      <c r="AR654" s="703" t="s">
        <v>2315</v>
      </c>
      <c r="AS654" s="703">
        <v>2023</v>
      </c>
      <c r="AT654" s="706"/>
      <c r="AU654" s="703" t="s">
        <v>2323</v>
      </c>
      <c r="AV654" s="707" t="s">
        <v>9078</v>
      </c>
      <c r="AW654" s="738"/>
      <c r="AX654" s="725"/>
      <c r="AY654" s="422"/>
      <c r="AZ654" s="739"/>
      <c r="BA654" s="739"/>
      <c r="BB654" s="422"/>
      <c r="BC654" s="739"/>
      <c r="BD654" s="738"/>
      <c r="BE654" s="725"/>
      <c r="BF654" s="710"/>
      <c r="BG654" s="710">
        <f t="shared" si="12"/>
        <v>0</v>
      </c>
      <c r="BH654" s="710">
        <f t="shared" si="13"/>
        <v>0</v>
      </c>
      <c r="BI654" s="710">
        <f t="shared" si="14"/>
        <v>0</v>
      </c>
      <c r="BJ654" s="710">
        <f t="shared" si="15"/>
        <v>0</v>
      </c>
      <c r="BK654" s="709" t="b">
        <f t="shared" si="16"/>
        <v>0</v>
      </c>
    </row>
    <row r="655" spans="1:63" ht="15.75" customHeight="1">
      <c r="A655" s="174" t="s">
        <v>10</v>
      </c>
      <c r="B655" s="63" t="s">
        <v>11</v>
      </c>
      <c r="C655" s="63" t="s">
        <v>13</v>
      </c>
      <c r="D655" s="63" t="s">
        <v>13</v>
      </c>
      <c r="E655" s="63" t="s">
        <v>3756</v>
      </c>
      <c r="F655" s="63"/>
      <c r="G655" s="63" t="s">
        <v>2075</v>
      </c>
      <c r="H655" s="63"/>
      <c r="I655" s="63"/>
      <c r="J655" s="63" t="s">
        <v>2076</v>
      </c>
      <c r="K655" s="63"/>
      <c r="L655" s="63"/>
      <c r="M655" s="63" t="s">
        <v>2077</v>
      </c>
      <c r="N655" s="63"/>
      <c r="O655" s="63" t="s">
        <v>15</v>
      </c>
      <c r="P655" s="63" t="s">
        <v>16</v>
      </c>
      <c r="Q655" s="63" t="s">
        <v>21</v>
      </c>
      <c r="R655" s="63" t="s">
        <v>3006</v>
      </c>
      <c r="S655" s="63"/>
      <c r="T655" s="63" t="s">
        <v>2078</v>
      </c>
      <c r="U655" s="63"/>
      <c r="V655" s="63" t="s">
        <v>22</v>
      </c>
      <c r="W655" s="63" t="s">
        <v>274</v>
      </c>
      <c r="X655" s="63" t="s">
        <v>2079</v>
      </c>
      <c r="Y655" s="429">
        <v>45440</v>
      </c>
      <c r="Z655" s="430">
        <v>47267</v>
      </c>
      <c r="AA655" s="63" t="s">
        <v>4158</v>
      </c>
      <c r="AB655" s="63" t="s">
        <v>4159</v>
      </c>
      <c r="AC655" s="63"/>
      <c r="AD655" s="63" t="s">
        <v>5918</v>
      </c>
      <c r="AE655" s="63" t="s">
        <v>5919</v>
      </c>
      <c r="AF655" s="63" t="s">
        <v>5920</v>
      </c>
      <c r="AG655" s="174"/>
      <c r="AH655" s="174"/>
      <c r="AI655" s="174"/>
      <c r="AJ655" s="174"/>
      <c r="AK655" s="174"/>
      <c r="AL655" s="174"/>
      <c r="AM655" s="174"/>
      <c r="AN655" s="174"/>
      <c r="AO655" s="174"/>
      <c r="AP655" s="174"/>
      <c r="AQ655" s="174"/>
      <c r="AR655" s="174" t="s">
        <v>2317</v>
      </c>
      <c r="AS655" s="174">
        <v>2024</v>
      </c>
      <c r="AT655" s="415">
        <v>45440</v>
      </c>
      <c r="AU655" s="174" t="s">
        <v>1351</v>
      </c>
      <c r="AV655" s="419" t="s">
        <v>5179</v>
      </c>
      <c r="AW655" s="424"/>
      <c r="AX655" s="462"/>
      <c r="AY655" s="422"/>
      <c r="AZ655" s="530"/>
      <c r="BA655" s="530"/>
      <c r="BB655" s="422"/>
      <c r="BC655" s="530"/>
      <c r="BD655" s="424"/>
      <c r="BE655" s="462">
        <v>1</v>
      </c>
      <c r="BF655" s="429">
        <v>44056</v>
      </c>
      <c r="BG655" s="426">
        <f t="shared" si="12"/>
        <v>0</v>
      </c>
      <c r="BH655" s="426">
        <f t="shared" si="13"/>
        <v>0</v>
      </c>
      <c r="BI655" s="426">
        <f t="shared" si="14"/>
        <v>0</v>
      </c>
      <c r="BJ655" s="426">
        <f t="shared" si="15"/>
        <v>0</v>
      </c>
      <c r="BK655" s="425" t="b">
        <f t="shared" si="16"/>
        <v>0</v>
      </c>
    </row>
    <row r="656" spans="1:63" ht="15.75" customHeight="1">
      <c r="A656" s="174" t="s">
        <v>10</v>
      </c>
      <c r="B656" s="63" t="s">
        <v>11</v>
      </c>
      <c r="C656" s="63" t="s">
        <v>378</v>
      </c>
      <c r="D656" s="63" t="s">
        <v>3759</v>
      </c>
      <c r="E656" s="63" t="s">
        <v>3756</v>
      </c>
      <c r="F656" s="63"/>
      <c r="G656" s="63" t="s">
        <v>2080</v>
      </c>
      <c r="H656" s="63"/>
      <c r="I656" s="63"/>
      <c r="J656" s="63" t="s">
        <v>2081</v>
      </c>
      <c r="K656" s="63"/>
      <c r="L656" s="63"/>
      <c r="M656" s="63" t="s">
        <v>2082</v>
      </c>
      <c r="N656" s="63"/>
      <c r="O656" s="63" t="s">
        <v>15</v>
      </c>
      <c r="P656" s="63" t="s">
        <v>16</v>
      </c>
      <c r="Q656" s="63" t="s">
        <v>35</v>
      </c>
      <c r="R656" s="63" t="s">
        <v>117</v>
      </c>
      <c r="S656" s="63" t="s">
        <v>120</v>
      </c>
      <c r="T656" s="63"/>
      <c r="U656" s="63"/>
      <c r="V656" s="63" t="s">
        <v>4164</v>
      </c>
      <c r="W656" s="63" t="s">
        <v>2083</v>
      </c>
      <c r="X656" s="63" t="s">
        <v>2084</v>
      </c>
      <c r="Y656" s="429">
        <v>44983</v>
      </c>
      <c r="Z656" s="430">
        <v>47176</v>
      </c>
      <c r="AA656" s="63" t="s">
        <v>4158</v>
      </c>
      <c r="AB656" s="63" t="s">
        <v>4159</v>
      </c>
      <c r="AC656" s="63"/>
      <c r="AD656" s="63" t="s">
        <v>5921</v>
      </c>
      <c r="AE656" s="63" t="s">
        <v>5922</v>
      </c>
      <c r="AF656" s="436">
        <v>45663</v>
      </c>
      <c r="AG656" s="174"/>
      <c r="AH656" s="174"/>
      <c r="AI656" s="174"/>
      <c r="AJ656" s="174"/>
      <c r="AK656" s="174"/>
      <c r="AL656" s="174"/>
      <c r="AM656" s="174"/>
      <c r="AN656" s="174"/>
      <c r="AO656" s="174"/>
      <c r="AP656" s="174"/>
      <c r="AQ656" s="174"/>
      <c r="AR656" s="174" t="s">
        <v>2309</v>
      </c>
      <c r="AS656" s="174">
        <v>2024</v>
      </c>
      <c r="AT656" s="415" t="s">
        <v>9550</v>
      </c>
      <c r="AU656" s="174" t="s">
        <v>1351</v>
      </c>
      <c r="AV656" s="419" t="s">
        <v>5923</v>
      </c>
      <c r="AW656" s="424"/>
      <c r="AX656" s="462"/>
      <c r="AY656" s="422"/>
      <c r="AZ656" s="530"/>
      <c r="BA656" s="530"/>
      <c r="BB656" s="422"/>
      <c r="BC656" s="530"/>
      <c r="BD656" s="424"/>
      <c r="BE656" s="462">
        <v>1</v>
      </c>
      <c r="BF656" s="429">
        <v>44075</v>
      </c>
      <c r="BG656" s="426">
        <f t="shared" si="12"/>
        <v>0</v>
      </c>
      <c r="BH656" s="426">
        <f t="shared" si="13"/>
        <v>0</v>
      </c>
      <c r="BI656" s="426">
        <f t="shared" si="14"/>
        <v>0</v>
      </c>
      <c r="BJ656" s="426">
        <f t="shared" si="15"/>
        <v>0</v>
      </c>
      <c r="BK656" s="425" t="b">
        <f t="shared" si="16"/>
        <v>0</v>
      </c>
    </row>
    <row r="657" spans="1:63" ht="15.75" customHeight="1">
      <c r="A657" s="174" t="s">
        <v>10</v>
      </c>
      <c r="B657" s="63" t="s">
        <v>11</v>
      </c>
      <c r="C657" s="63" t="s">
        <v>13</v>
      </c>
      <c r="D657" s="63" t="s">
        <v>551</v>
      </c>
      <c r="E657" s="63" t="s">
        <v>30</v>
      </c>
      <c r="F657" s="63"/>
      <c r="G657" s="63" t="s">
        <v>2085</v>
      </c>
      <c r="H657" s="63"/>
      <c r="I657" s="63"/>
      <c r="J657" s="174" t="s">
        <v>9551</v>
      </c>
      <c r="K657" s="174"/>
      <c r="L657" s="174"/>
      <c r="M657" s="63">
        <v>9476660333</v>
      </c>
      <c r="N657" s="63"/>
      <c r="O657" s="63" t="s">
        <v>15</v>
      </c>
      <c r="P657" s="63" t="s">
        <v>16</v>
      </c>
      <c r="Q657" s="63" t="s">
        <v>35</v>
      </c>
      <c r="R657" s="63" t="s">
        <v>2230</v>
      </c>
      <c r="S657" s="63" t="s">
        <v>161</v>
      </c>
      <c r="T657" s="63"/>
      <c r="U657" s="63"/>
      <c r="V657" s="63" t="s">
        <v>4157</v>
      </c>
      <c r="W657" s="174" t="s">
        <v>2086</v>
      </c>
      <c r="X657" s="174" t="s">
        <v>2087</v>
      </c>
      <c r="Y657" s="429">
        <v>45041</v>
      </c>
      <c r="Z657" s="430">
        <v>46869</v>
      </c>
      <c r="AA657" s="63" t="s">
        <v>4158</v>
      </c>
      <c r="AB657" s="63" t="s">
        <v>4159</v>
      </c>
      <c r="AC657" s="63"/>
      <c r="AD657" s="174" t="s">
        <v>9552</v>
      </c>
      <c r="AE657" s="174" t="s">
        <v>9553</v>
      </c>
      <c r="AF657" s="660">
        <v>45443</v>
      </c>
      <c r="AG657" s="174"/>
      <c r="AH657" s="174"/>
      <c r="AI657" s="174"/>
      <c r="AJ657" s="174"/>
      <c r="AK657" s="174"/>
      <c r="AL657" s="174"/>
      <c r="AM657" s="174" t="s">
        <v>2086</v>
      </c>
      <c r="AN657" s="418">
        <v>45041</v>
      </c>
      <c r="AO657" s="418">
        <v>46869</v>
      </c>
      <c r="AP657" s="174"/>
      <c r="AQ657" s="174"/>
      <c r="AR657" s="174" t="s">
        <v>2319</v>
      </c>
      <c r="AS657" s="174">
        <v>2023</v>
      </c>
      <c r="AT657" s="415">
        <v>45107</v>
      </c>
      <c r="AU657" s="174" t="s">
        <v>1351</v>
      </c>
      <c r="AV657" s="419" t="s">
        <v>9554</v>
      </c>
      <c r="AW657" s="424"/>
      <c r="AX657" s="462"/>
      <c r="AY657" s="422"/>
      <c r="AZ657" s="530"/>
      <c r="BA657" s="530"/>
      <c r="BB657" s="422"/>
      <c r="BC657" s="530"/>
      <c r="BD657" s="424"/>
      <c r="BE657" s="462">
        <v>1</v>
      </c>
      <c r="BF657" s="429">
        <v>44406</v>
      </c>
      <c r="BG657" s="426">
        <f t="shared" si="12"/>
        <v>0</v>
      </c>
      <c r="BH657" s="426">
        <f t="shared" si="13"/>
        <v>0</v>
      </c>
      <c r="BI657" s="426">
        <f t="shared" si="14"/>
        <v>0</v>
      </c>
      <c r="BJ657" s="426">
        <f t="shared" si="15"/>
        <v>0</v>
      </c>
      <c r="BK657" s="425" t="b">
        <f t="shared" si="16"/>
        <v>0</v>
      </c>
    </row>
    <row r="658" spans="1:63" ht="15.75" customHeight="1">
      <c r="A658" s="174" t="s">
        <v>10</v>
      </c>
      <c r="B658" s="63" t="s">
        <v>11</v>
      </c>
      <c r="C658" s="63" t="s">
        <v>146</v>
      </c>
      <c r="D658" s="63" t="s">
        <v>668</v>
      </c>
      <c r="E658" s="63" t="s">
        <v>30</v>
      </c>
      <c r="F658" s="63"/>
      <c r="G658" s="63" t="s">
        <v>2085</v>
      </c>
      <c r="H658" s="63"/>
      <c r="I658" s="63"/>
      <c r="J658" s="63" t="s">
        <v>2088</v>
      </c>
      <c r="K658" s="63"/>
      <c r="L658" s="63"/>
      <c r="M658" s="63">
        <v>9476660333</v>
      </c>
      <c r="N658" s="63"/>
      <c r="O658" s="63" t="s">
        <v>15</v>
      </c>
      <c r="P658" s="63" t="s">
        <v>16</v>
      </c>
      <c r="Q658" s="63" t="s">
        <v>35</v>
      </c>
      <c r="R658" s="63" t="s">
        <v>2222</v>
      </c>
      <c r="S658" s="63" t="s">
        <v>156</v>
      </c>
      <c r="T658" s="63"/>
      <c r="U658" s="63"/>
      <c r="V658" s="63" t="s">
        <v>4164</v>
      </c>
      <c r="W658" s="63" t="s">
        <v>157</v>
      </c>
      <c r="X658" s="63" t="s">
        <v>2089</v>
      </c>
      <c r="Y658" s="429">
        <v>44104</v>
      </c>
      <c r="Z658" s="430">
        <v>46860</v>
      </c>
      <c r="AA658" s="63" t="s">
        <v>4158</v>
      </c>
      <c r="AB658" s="63" t="s">
        <v>4168</v>
      </c>
      <c r="AC658" s="63" t="s">
        <v>5928</v>
      </c>
      <c r="AD658" s="63" t="s">
        <v>5929</v>
      </c>
      <c r="AE658" s="63" t="s">
        <v>5930</v>
      </c>
      <c r="AF658" s="436">
        <v>44991</v>
      </c>
      <c r="AG658" s="174"/>
      <c r="AH658" s="174"/>
      <c r="AI658" s="174"/>
      <c r="AJ658" s="174"/>
      <c r="AK658" s="174"/>
      <c r="AL658" s="174"/>
      <c r="AM658" s="174"/>
      <c r="AN658" s="174"/>
      <c r="AO658" s="174"/>
      <c r="AP658" s="174"/>
      <c r="AQ658" s="174"/>
      <c r="AR658" s="174" t="s">
        <v>2324</v>
      </c>
      <c r="AS658" s="174">
        <v>2023</v>
      </c>
      <c r="AT658" s="415">
        <v>45167</v>
      </c>
      <c r="AU658" s="174" t="s">
        <v>1351</v>
      </c>
      <c r="AV658" s="419" t="s">
        <v>9555</v>
      </c>
      <c r="AW658" s="424"/>
      <c r="AX658" s="462"/>
      <c r="AY658" s="422"/>
      <c r="AZ658" s="530"/>
      <c r="BA658" s="530"/>
      <c r="BB658" s="422"/>
      <c r="BC658" s="530"/>
      <c r="BD658" s="424"/>
      <c r="BE658" s="462">
        <v>1</v>
      </c>
      <c r="BF658" s="429">
        <v>44104</v>
      </c>
      <c r="BG658" s="426">
        <f t="shared" si="12"/>
        <v>0</v>
      </c>
      <c r="BH658" s="426">
        <f t="shared" si="13"/>
        <v>0</v>
      </c>
      <c r="BI658" s="426">
        <f t="shared" si="14"/>
        <v>0</v>
      </c>
      <c r="BJ658" s="426">
        <f t="shared" si="15"/>
        <v>0</v>
      </c>
      <c r="BK658" s="425" t="b">
        <f t="shared" si="16"/>
        <v>0</v>
      </c>
    </row>
    <row r="659" spans="1:63" ht="15.75" customHeight="1">
      <c r="A659" s="174" t="s">
        <v>10</v>
      </c>
      <c r="B659" s="63" t="s">
        <v>11</v>
      </c>
      <c r="C659" s="63" t="s">
        <v>146</v>
      </c>
      <c r="D659" s="63" t="s">
        <v>668</v>
      </c>
      <c r="E659" s="63" t="s">
        <v>30</v>
      </c>
      <c r="F659" s="63"/>
      <c r="G659" s="63" t="s">
        <v>2085</v>
      </c>
      <c r="H659" s="63"/>
      <c r="I659" s="63"/>
      <c r="J659" s="63" t="s">
        <v>3800</v>
      </c>
      <c r="K659" s="63"/>
      <c r="L659" s="63"/>
      <c r="M659" s="63">
        <v>9476660333</v>
      </c>
      <c r="N659" s="63"/>
      <c r="O659" s="63" t="s">
        <v>15</v>
      </c>
      <c r="P659" s="63" t="s">
        <v>16</v>
      </c>
      <c r="Q659" s="63" t="s">
        <v>35</v>
      </c>
      <c r="R659" s="63" t="s">
        <v>104</v>
      </c>
      <c r="S659" s="63" t="s">
        <v>105</v>
      </c>
      <c r="T659" s="63"/>
      <c r="U659" s="63"/>
      <c r="V659" s="63" t="s">
        <v>4164</v>
      </c>
      <c r="W659" s="63" t="s">
        <v>106</v>
      </c>
      <c r="X659" s="63" t="s">
        <v>2090</v>
      </c>
      <c r="Y659" s="429">
        <v>45106</v>
      </c>
      <c r="Z659" s="469">
        <v>46934</v>
      </c>
      <c r="AA659" s="63" t="s">
        <v>4158</v>
      </c>
      <c r="AB659" s="63" t="s">
        <v>4159</v>
      </c>
      <c r="AC659" s="63"/>
      <c r="AD659" s="63" t="s">
        <v>5931</v>
      </c>
      <c r="AE659" s="63" t="s">
        <v>5932</v>
      </c>
      <c r="AF659" s="435">
        <v>45229</v>
      </c>
      <c r="AG659" s="174"/>
      <c r="AH659" s="174"/>
      <c r="AI659" s="174"/>
      <c r="AJ659" s="174"/>
      <c r="AK659" s="174"/>
      <c r="AL659" s="174"/>
      <c r="AM659" s="174" t="s">
        <v>2193</v>
      </c>
      <c r="AN659" s="418">
        <v>45041</v>
      </c>
      <c r="AO659" s="418">
        <v>46869</v>
      </c>
      <c r="AP659" s="174"/>
      <c r="AQ659" s="174"/>
      <c r="AR659" s="174" t="s">
        <v>2319</v>
      </c>
      <c r="AS659" s="174">
        <v>2023</v>
      </c>
      <c r="AT659" s="415">
        <v>45107</v>
      </c>
      <c r="AU659" s="174" t="s">
        <v>1351</v>
      </c>
      <c r="AV659" s="419" t="s">
        <v>9556</v>
      </c>
      <c r="AW659" s="439"/>
      <c r="AX659" s="551"/>
      <c r="AY659" s="422"/>
      <c r="AZ659" s="550"/>
      <c r="BA659" s="550"/>
      <c r="BB659" s="422"/>
      <c r="BC659" s="550"/>
      <c r="BD659" s="439"/>
      <c r="BE659" s="551"/>
      <c r="BF659" s="429">
        <v>44104</v>
      </c>
      <c r="BG659" s="426">
        <f t="shared" si="12"/>
        <v>0</v>
      </c>
      <c r="BH659" s="426">
        <f t="shared" si="13"/>
        <v>0</v>
      </c>
      <c r="BI659" s="426">
        <f t="shared" si="14"/>
        <v>0</v>
      </c>
      <c r="BJ659" s="426">
        <f t="shared" si="15"/>
        <v>0</v>
      </c>
      <c r="BK659" s="425" t="b">
        <f t="shared" si="16"/>
        <v>0</v>
      </c>
    </row>
    <row r="660" spans="1:63" ht="15.75" customHeight="1">
      <c r="A660" s="703" t="s">
        <v>10</v>
      </c>
      <c r="B660" s="703" t="s">
        <v>11</v>
      </c>
      <c r="C660" s="703" t="s">
        <v>378</v>
      </c>
      <c r="D660" s="703" t="s">
        <v>9075</v>
      </c>
      <c r="E660" s="703" t="s">
        <v>28</v>
      </c>
      <c r="F660" s="703"/>
      <c r="G660" s="703" t="s">
        <v>2100</v>
      </c>
      <c r="H660" s="703"/>
      <c r="I660" s="703"/>
      <c r="J660" s="703" t="s">
        <v>2101</v>
      </c>
      <c r="K660" s="703"/>
      <c r="L660" s="703"/>
      <c r="M660" s="703" t="s">
        <v>2070</v>
      </c>
      <c r="N660" s="703"/>
      <c r="O660" s="703" t="s">
        <v>15</v>
      </c>
      <c r="P660" s="703" t="s">
        <v>16</v>
      </c>
      <c r="Q660" s="703" t="s">
        <v>35</v>
      </c>
      <c r="R660" s="703" t="s">
        <v>2222</v>
      </c>
      <c r="S660" s="703" t="s">
        <v>2102</v>
      </c>
      <c r="T660" s="703"/>
      <c r="U660" s="703"/>
      <c r="V660" s="703" t="s">
        <v>4164</v>
      </c>
      <c r="W660" s="703" t="s">
        <v>2103</v>
      </c>
      <c r="X660" s="703" t="s">
        <v>2104</v>
      </c>
      <c r="Y660" s="704">
        <v>45017</v>
      </c>
      <c r="Z660" s="705">
        <v>46845</v>
      </c>
      <c r="AA660" s="703" t="s">
        <v>4158</v>
      </c>
      <c r="AB660" s="703" t="s">
        <v>4159</v>
      </c>
      <c r="AC660" s="703"/>
      <c r="AD660" s="703" t="s">
        <v>9557</v>
      </c>
      <c r="AE660" s="703" t="s">
        <v>9558</v>
      </c>
      <c r="AF660" s="734">
        <v>45718</v>
      </c>
      <c r="AG660" s="703"/>
      <c r="AH660" s="703"/>
      <c r="AI660" s="705">
        <v>45202</v>
      </c>
      <c r="AJ660" s="703" t="s">
        <v>2297</v>
      </c>
      <c r="AK660" s="703"/>
      <c r="AL660" s="703"/>
      <c r="AM660" s="703"/>
      <c r="AN660" s="703"/>
      <c r="AO660" s="703"/>
      <c r="AP660" s="703"/>
      <c r="AQ660" s="703"/>
      <c r="AR660" s="703" t="s">
        <v>2330</v>
      </c>
      <c r="AS660" s="703">
        <v>2023</v>
      </c>
      <c r="AT660" s="706">
        <v>45203</v>
      </c>
      <c r="AU660" s="703" t="s">
        <v>2323</v>
      </c>
      <c r="AV660" s="707"/>
      <c r="AW660" s="708"/>
      <c r="AX660" s="709"/>
      <c r="AY660" s="422"/>
      <c r="AZ660" s="730"/>
      <c r="BA660" s="730"/>
      <c r="BB660" s="422"/>
      <c r="BC660" s="730"/>
      <c r="BD660" s="708"/>
      <c r="BE660" s="709"/>
      <c r="BF660" s="704">
        <v>44211</v>
      </c>
      <c r="BG660" s="710">
        <f t="shared" si="12"/>
        <v>0</v>
      </c>
      <c r="BH660" s="710">
        <f t="shared" si="13"/>
        <v>0</v>
      </c>
      <c r="BI660" s="710">
        <f t="shared" si="14"/>
        <v>0</v>
      </c>
      <c r="BJ660" s="710">
        <f t="shared" si="15"/>
        <v>0</v>
      </c>
      <c r="BK660" s="709" t="b">
        <f t="shared" si="16"/>
        <v>0</v>
      </c>
    </row>
    <row r="661" spans="1:63" ht="15.75" customHeight="1">
      <c r="A661" s="174" t="s">
        <v>10</v>
      </c>
      <c r="B661" s="63" t="s">
        <v>11</v>
      </c>
      <c r="C661" s="63" t="s">
        <v>13</v>
      </c>
      <c r="D661" s="63" t="s">
        <v>13</v>
      </c>
      <c r="E661" s="63" t="s">
        <v>3756</v>
      </c>
      <c r="F661" s="63"/>
      <c r="G661" s="63" t="s">
        <v>2110</v>
      </c>
      <c r="H661" s="63"/>
      <c r="I661" s="63"/>
      <c r="J661" s="63" t="s">
        <v>2111</v>
      </c>
      <c r="K661" s="63"/>
      <c r="L661" s="63"/>
      <c r="M661" s="63" t="s">
        <v>2112</v>
      </c>
      <c r="N661" s="63" t="s">
        <v>5934</v>
      </c>
      <c r="O661" s="63" t="s">
        <v>15</v>
      </c>
      <c r="P661" s="63" t="s">
        <v>1449</v>
      </c>
      <c r="Q661" s="63" t="s">
        <v>35</v>
      </c>
      <c r="R661" s="63" t="s">
        <v>125</v>
      </c>
      <c r="S661" s="63" t="s">
        <v>279</v>
      </c>
      <c r="T661" s="63"/>
      <c r="U661" s="63"/>
      <c r="V661" s="63" t="s">
        <v>4164</v>
      </c>
      <c r="W661" s="63" t="s">
        <v>421</v>
      </c>
      <c r="X661" s="63" t="s">
        <v>2113</v>
      </c>
      <c r="Y661" s="429">
        <v>45014</v>
      </c>
      <c r="Z661" s="430">
        <v>46842</v>
      </c>
      <c r="AA661" s="63" t="s">
        <v>4158</v>
      </c>
      <c r="AB661" s="63" t="s">
        <v>4159</v>
      </c>
      <c r="AC661" s="63"/>
      <c r="AD661" s="63" t="s">
        <v>5936</v>
      </c>
      <c r="AE661" s="63" t="s">
        <v>5937</v>
      </c>
      <c r="AF661" s="63" t="s">
        <v>5938</v>
      </c>
      <c r="AG661" s="174"/>
      <c r="AH661" s="174"/>
      <c r="AI661" s="174"/>
      <c r="AJ661" s="174"/>
      <c r="AK661" s="174"/>
      <c r="AL661" s="174"/>
      <c r="AM661" s="174"/>
      <c r="AN661" s="174"/>
      <c r="AO661" s="174"/>
      <c r="AP661" s="174"/>
      <c r="AQ661" s="174" t="s">
        <v>4516</v>
      </c>
      <c r="AR661" s="174" t="s">
        <v>2315</v>
      </c>
      <c r="AS661" s="174">
        <v>2023</v>
      </c>
      <c r="AT661" s="415">
        <v>45027</v>
      </c>
      <c r="AU661" s="174" t="s">
        <v>1351</v>
      </c>
      <c r="AV661" s="419" t="s">
        <v>9559</v>
      </c>
      <c r="AW661" s="424"/>
      <c r="AX661" s="462"/>
      <c r="AY661" s="422"/>
      <c r="AZ661" s="530"/>
      <c r="BA661" s="530"/>
      <c r="BB661" s="422"/>
      <c r="BC661" s="530"/>
      <c r="BD661" s="424"/>
      <c r="BE661" s="462">
        <v>1</v>
      </c>
      <c r="BF661" s="429">
        <v>44274</v>
      </c>
      <c r="BG661" s="426">
        <f t="shared" si="12"/>
        <v>0</v>
      </c>
      <c r="BH661" s="426">
        <f t="shared" si="13"/>
        <v>0</v>
      </c>
      <c r="BI661" s="426">
        <f t="shared" si="14"/>
        <v>0</v>
      </c>
      <c r="BJ661" s="426">
        <f t="shared" si="15"/>
        <v>0</v>
      </c>
      <c r="BK661" s="425" t="b">
        <f t="shared" si="16"/>
        <v>0</v>
      </c>
    </row>
    <row r="662" spans="1:63" ht="15.75" customHeight="1">
      <c r="A662" s="174" t="s">
        <v>10</v>
      </c>
      <c r="B662" s="63" t="s">
        <v>11</v>
      </c>
      <c r="C662" s="63" t="s">
        <v>378</v>
      </c>
      <c r="D662" s="63" t="s">
        <v>374</v>
      </c>
      <c r="E662" s="63" t="s">
        <v>3756</v>
      </c>
      <c r="F662" s="63"/>
      <c r="G662" s="174" t="s">
        <v>2122</v>
      </c>
      <c r="H662" s="174"/>
      <c r="I662" s="174"/>
      <c r="J662" s="174" t="s">
        <v>2123</v>
      </c>
      <c r="K662" s="174"/>
      <c r="L662" s="174"/>
      <c r="M662" s="174" t="s">
        <v>2124</v>
      </c>
      <c r="N662" s="174"/>
      <c r="O662" s="63" t="s">
        <v>15</v>
      </c>
      <c r="P662" s="63" t="s">
        <v>16</v>
      </c>
      <c r="Q662" s="63" t="s">
        <v>21</v>
      </c>
      <c r="R662" s="63" t="s">
        <v>3006</v>
      </c>
      <c r="S662" s="174"/>
      <c r="T662" s="174" t="s">
        <v>2125</v>
      </c>
      <c r="U662" s="174"/>
      <c r="V662" s="63" t="s">
        <v>22</v>
      </c>
      <c r="W662" s="63" t="s">
        <v>560</v>
      </c>
      <c r="X662" s="174" t="s">
        <v>2126</v>
      </c>
      <c r="Y662" s="429">
        <v>45270</v>
      </c>
      <c r="Z662" s="430">
        <v>45271</v>
      </c>
      <c r="AA662" s="63" t="s">
        <v>4158</v>
      </c>
      <c r="AB662" s="63" t="s">
        <v>4159</v>
      </c>
      <c r="AC662" s="63"/>
      <c r="AD662" s="174" t="s">
        <v>5940</v>
      </c>
      <c r="AE662" s="174" t="s">
        <v>5941</v>
      </c>
      <c r="AF662" s="569">
        <v>45331</v>
      </c>
      <c r="AG662" s="174"/>
      <c r="AH662" s="174"/>
      <c r="AI662" s="174"/>
      <c r="AJ662" s="174"/>
      <c r="AK662" s="174"/>
      <c r="AL662" s="174"/>
      <c r="AM662" s="174"/>
      <c r="AN662" s="174"/>
      <c r="AO662" s="174"/>
      <c r="AP662" s="174"/>
      <c r="AQ662" s="174"/>
      <c r="AR662" s="174" t="s">
        <v>2335</v>
      </c>
      <c r="AS662" s="174">
        <v>2023</v>
      </c>
      <c r="AT662" s="415">
        <v>45289</v>
      </c>
      <c r="AU662" s="174" t="s">
        <v>1351</v>
      </c>
      <c r="AV662" s="419" t="s">
        <v>9560</v>
      </c>
      <c r="AW662" s="424"/>
      <c r="AX662" s="462"/>
      <c r="AY662" s="422"/>
      <c r="AZ662" s="530"/>
      <c r="BA662" s="530"/>
      <c r="BB662" s="422"/>
      <c r="BC662" s="530"/>
      <c r="BD662" s="424"/>
      <c r="BE662" s="462">
        <v>1</v>
      </c>
      <c r="BF662" s="429">
        <v>44323</v>
      </c>
      <c r="BG662" s="426">
        <f t="shared" si="12"/>
        <v>0</v>
      </c>
      <c r="BH662" s="426">
        <f t="shared" si="13"/>
        <v>0</v>
      </c>
      <c r="BI662" s="426">
        <f t="shared" si="14"/>
        <v>0</v>
      </c>
      <c r="BJ662" s="426">
        <f t="shared" si="15"/>
        <v>0</v>
      </c>
      <c r="BK662" s="425" t="b">
        <f t="shared" si="16"/>
        <v>0</v>
      </c>
    </row>
    <row r="663" spans="1:63" ht="15.75" customHeight="1">
      <c r="A663" s="174" t="s">
        <v>10</v>
      </c>
      <c r="B663" s="63" t="s">
        <v>11</v>
      </c>
      <c r="C663" s="63" t="s">
        <v>378</v>
      </c>
      <c r="D663" s="63" t="s">
        <v>374</v>
      </c>
      <c r="E663" s="63" t="s">
        <v>3756</v>
      </c>
      <c r="F663" s="63"/>
      <c r="G663" s="174" t="s">
        <v>2122</v>
      </c>
      <c r="H663" s="174"/>
      <c r="I663" s="174"/>
      <c r="J663" s="174" t="s">
        <v>2123</v>
      </c>
      <c r="K663" s="174"/>
      <c r="L663" s="174"/>
      <c r="M663" s="174" t="s">
        <v>2124</v>
      </c>
      <c r="N663" s="174"/>
      <c r="O663" s="63" t="s">
        <v>15</v>
      </c>
      <c r="P663" s="63" t="s">
        <v>16</v>
      </c>
      <c r="Q663" s="63" t="s">
        <v>21</v>
      </c>
      <c r="R663" s="63" t="s">
        <v>3006</v>
      </c>
      <c r="S663" s="174"/>
      <c r="T663" s="174" t="s">
        <v>2127</v>
      </c>
      <c r="U663" s="174"/>
      <c r="V663" s="63" t="s">
        <v>22</v>
      </c>
      <c r="W663" s="63" t="s">
        <v>560</v>
      </c>
      <c r="X663" s="174" t="s">
        <v>2128</v>
      </c>
      <c r="Y663" s="429">
        <v>45270</v>
      </c>
      <c r="Z663" s="430">
        <v>45271</v>
      </c>
      <c r="AA663" s="63" t="s">
        <v>4158</v>
      </c>
      <c r="AB663" s="63" t="s">
        <v>4159</v>
      </c>
      <c r="AC663" s="63"/>
      <c r="AD663" s="174" t="s">
        <v>5940</v>
      </c>
      <c r="AE663" s="174" t="s">
        <v>5941</v>
      </c>
      <c r="AF663" s="569">
        <v>45331</v>
      </c>
      <c r="AG663" s="174"/>
      <c r="AH663" s="174"/>
      <c r="AI663" s="174"/>
      <c r="AJ663" s="174"/>
      <c r="AK663" s="174"/>
      <c r="AL663" s="174"/>
      <c r="AM663" s="174"/>
      <c r="AN663" s="174"/>
      <c r="AO663" s="174"/>
      <c r="AP663" s="174"/>
      <c r="AQ663" s="174"/>
      <c r="AR663" s="174" t="s">
        <v>2335</v>
      </c>
      <c r="AS663" s="174">
        <v>2023</v>
      </c>
      <c r="AT663" s="415">
        <v>45289</v>
      </c>
      <c r="AU663" s="174" t="s">
        <v>1351</v>
      </c>
      <c r="AV663" s="419" t="s">
        <v>9561</v>
      </c>
      <c r="AW663" s="439"/>
      <c r="AX663" s="551"/>
      <c r="AY663" s="422"/>
      <c r="AZ663" s="550"/>
      <c r="BA663" s="550"/>
      <c r="BB663" s="422"/>
      <c r="BC663" s="550"/>
      <c r="BD663" s="439"/>
      <c r="BE663" s="551"/>
      <c r="BF663" s="429">
        <v>44323</v>
      </c>
      <c r="BG663" s="426">
        <f t="shared" si="12"/>
        <v>0</v>
      </c>
      <c r="BH663" s="426">
        <f t="shared" si="13"/>
        <v>0</v>
      </c>
      <c r="BI663" s="426">
        <f t="shared" si="14"/>
        <v>0</v>
      </c>
      <c r="BJ663" s="426">
        <f t="shared" si="15"/>
        <v>0</v>
      </c>
      <c r="BK663" s="425" t="b">
        <f t="shared" si="16"/>
        <v>0</v>
      </c>
    </row>
    <row r="664" spans="1:63" ht="15.75" customHeight="1">
      <c r="A664" s="174" t="s">
        <v>10</v>
      </c>
      <c r="B664" s="63" t="s">
        <v>11</v>
      </c>
      <c r="C664" s="63" t="s">
        <v>378</v>
      </c>
      <c r="D664" s="63" t="s">
        <v>374</v>
      </c>
      <c r="E664" s="63" t="s">
        <v>3756</v>
      </c>
      <c r="F664" s="63"/>
      <c r="G664" s="174" t="s">
        <v>2122</v>
      </c>
      <c r="H664" s="174"/>
      <c r="I664" s="174"/>
      <c r="J664" s="174" t="s">
        <v>2123</v>
      </c>
      <c r="K664" s="174"/>
      <c r="L664" s="174"/>
      <c r="M664" s="174" t="s">
        <v>2124</v>
      </c>
      <c r="N664" s="174"/>
      <c r="O664" s="63" t="s">
        <v>15</v>
      </c>
      <c r="P664" s="63" t="s">
        <v>16</v>
      </c>
      <c r="Q664" s="63" t="s">
        <v>21</v>
      </c>
      <c r="R664" s="63" t="s">
        <v>3006</v>
      </c>
      <c r="S664" s="174"/>
      <c r="T664" s="174" t="s">
        <v>2129</v>
      </c>
      <c r="U664" s="174"/>
      <c r="V664" s="63" t="s">
        <v>22</v>
      </c>
      <c r="W664" s="63" t="s">
        <v>560</v>
      </c>
      <c r="X664" s="174" t="s">
        <v>2130</v>
      </c>
      <c r="Y664" s="429">
        <v>45270</v>
      </c>
      <c r="Z664" s="430">
        <v>45271</v>
      </c>
      <c r="AA664" s="63" t="s">
        <v>4158</v>
      </c>
      <c r="AB664" s="63" t="s">
        <v>4159</v>
      </c>
      <c r="AC664" s="63"/>
      <c r="AD664" s="174" t="s">
        <v>5940</v>
      </c>
      <c r="AE664" s="174" t="s">
        <v>5941</v>
      </c>
      <c r="AF664" s="569">
        <v>45331</v>
      </c>
      <c r="AG664" s="174"/>
      <c r="AH664" s="174"/>
      <c r="AI664" s="174"/>
      <c r="AJ664" s="174"/>
      <c r="AK664" s="174"/>
      <c r="AL664" s="174"/>
      <c r="AM664" s="174"/>
      <c r="AN664" s="174"/>
      <c r="AO664" s="174"/>
      <c r="AP664" s="174"/>
      <c r="AQ664" s="174"/>
      <c r="AR664" s="174" t="s">
        <v>2335</v>
      </c>
      <c r="AS664" s="174">
        <v>2023</v>
      </c>
      <c r="AT664" s="415">
        <v>45289</v>
      </c>
      <c r="AU664" s="174" t="s">
        <v>1351</v>
      </c>
      <c r="AV664" s="419" t="s">
        <v>9562</v>
      </c>
      <c r="AW664" s="439"/>
      <c r="AX664" s="551"/>
      <c r="AY664" s="422"/>
      <c r="AZ664" s="550"/>
      <c r="BA664" s="550"/>
      <c r="BB664" s="422"/>
      <c r="BC664" s="550"/>
      <c r="BD664" s="439"/>
      <c r="BE664" s="551"/>
      <c r="BF664" s="429">
        <v>44323</v>
      </c>
      <c r="BG664" s="426">
        <f t="shared" si="12"/>
        <v>0</v>
      </c>
      <c r="BH664" s="426">
        <f t="shared" si="13"/>
        <v>0</v>
      </c>
      <c r="BI664" s="426">
        <f t="shared" si="14"/>
        <v>0</v>
      </c>
      <c r="BJ664" s="426">
        <f t="shared" si="15"/>
        <v>0</v>
      </c>
      <c r="BK664" s="425" t="b">
        <f t="shared" si="16"/>
        <v>0</v>
      </c>
    </row>
    <row r="665" spans="1:63" ht="15.75" customHeight="1">
      <c r="A665" s="703" t="s">
        <v>10</v>
      </c>
      <c r="B665" s="703" t="s">
        <v>11</v>
      </c>
      <c r="C665" s="703" t="s">
        <v>13</v>
      </c>
      <c r="D665" s="703" t="s">
        <v>13</v>
      </c>
      <c r="E665" s="703" t="s">
        <v>3756</v>
      </c>
      <c r="F665" s="703"/>
      <c r="G665" s="703" t="s">
        <v>2135</v>
      </c>
      <c r="H665" s="703"/>
      <c r="I665" s="703"/>
      <c r="J665" s="703" t="s">
        <v>2136</v>
      </c>
      <c r="K665" s="703"/>
      <c r="L665" s="703"/>
      <c r="M665" s="703" t="s">
        <v>2137</v>
      </c>
      <c r="N665" s="703" t="s">
        <v>5943</v>
      </c>
      <c r="O665" s="703" t="s">
        <v>15</v>
      </c>
      <c r="P665" s="703" t="s">
        <v>16</v>
      </c>
      <c r="Q665" s="703" t="s">
        <v>35</v>
      </c>
      <c r="R665" s="703" t="s">
        <v>107</v>
      </c>
      <c r="S665" s="703" t="s">
        <v>9563</v>
      </c>
      <c r="T665" s="703"/>
      <c r="U665" s="703"/>
      <c r="V665" s="703" t="s">
        <v>4164</v>
      </c>
      <c r="W665" s="703" t="s">
        <v>194</v>
      </c>
      <c r="X665" s="703" t="s">
        <v>2139</v>
      </c>
      <c r="Y665" s="704">
        <v>45014</v>
      </c>
      <c r="Z665" s="705">
        <v>46842</v>
      </c>
      <c r="AA665" s="703" t="s">
        <v>4158</v>
      </c>
      <c r="AB665" s="703" t="s">
        <v>4159</v>
      </c>
      <c r="AC665" s="703"/>
      <c r="AD665" s="703" t="s">
        <v>5946</v>
      </c>
      <c r="AE665" s="703" t="s">
        <v>9564</v>
      </c>
      <c r="AF665" s="723">
        <v>44963</v>
      </c>
      <c r="AG665" s="703"/>
      <c r="AH665" s="703"/>
      <c r="AI665" s="705">
        <v>45439</v>
      </c>
      <c r="AJ665" s="703" t="s">
        <v>8675</v>
      </c>
      <c r="AK665" s="703"/>
      <c r="AL665" s="703"/>
      <c r="AM665" s="703"/>
      <c r="AN665" s="703"/>
      <c r="AO665" s="703"/>
      <c r="AP665" s="703"/>
      <c r="AQ665" s="703"/>
      <c r="AR665" s="703" t="s">
        <v>2317</v>
      </c>
      <c r="AS665" s="703">
        <v>2024</v>
      </c>
      <c r="AT665" s="706">
        <v>45439</v>
      </c>
      <c r="AU665" s="703" t="s">
        <v>2323</v>
      </c>
      <c r="AV665" s="707" t="s">
        <v>9327</v>
      </c>
      <c r="AW665" s="719"/>
      <c r="AX665" s="720"/>
      <c r="AY665" s="714"/>
      <c r="AZ665" s="733"/>
      <c r="BA665" s="733"/>
      <c r="BB665" s="714"/>
      <c r="BC665" s="733"/>
      <c r="BD665" s="719"/>
      <c r="BE665" s="720"/>
      <c r="BF665" s="704">
        <v>44461</v>
      </c>
      <c r="BG665" s="710">
        <f t="shared" si="12"/>
        <v>0</v>
      </c>
      <c r="BH665" s="710">
        <f t="shared" si="13"/>
        <v>0</v>
      </c>
      <c r="BI665" s="710">
        <f t="shared" si="14"/>
        <v>0</v>
      </c>
      <c r="BJ665" s="710">
        <f t="shared" si="15"/>
        <v>0</v>
      </c>
      <c r="BK665" s="709" t="b">
        <f t="shared" si="16"/>
        <v>0</v>
      </c>
    </row>
    <row r="666" spans="1:63" ht="15.75" customHeight="1">
      <c r="A666" s="703" t="s">
        <v>10</v>
      </c>
      <c r="B666" s="703" t="s">
        <v>11</v>
      </c>
      <c r="C666" s="703" t="s">
        <v>13</v>
      </c>
      <c r="D666" s="703" t="s">
        <v>13</v>
      </c>
      <c r="E666" s="703" t="s">
        <v>28</v>
      </c>
      <c r="F666" s="703"/>
      <c r="G666" s="703" t="s">
        <v>2135</v>
      </c>
      <c r="H666" s="703"/>
      <c r="I666" s="703"/>
      <c r="J666" s="703" t="s">
        <v>2136</v>
      </c>
      <c r="K666" s="703"/>
      <c r="L666" s="703"/>
      <c r="M666" s="703" t="s">
        <v>2137</v>
      </c>
      <c r="N666" s="703"/>
      <c r="O666" s="703" t="s">
        <v>15</v>
      </c>
      <c r="P666" s="703" t="s">
        <v>16</v>
      </c>
      <c r="Q666" s="703" t="s">
        <v>35</v>
      </c>
      <c r="R666" s="703" t="s">
        <v>107</v>
      </c>
      <c r="S666" s="703" t="s">
        <v>9032</v>
      </c>
      <c r="T666" s="703"/>
      <c r="U666" s="703"/>
      <c r="V666" s="703" t="s">
        <v>4164</v>
      </c>
      <c r="W666" s="703" t="s">
        <v>165</v>
      </c>
      <c r="X666" s="703" t="s">
        <v>2140</v>
      </c>
      <c r="Y666" s="704">
        <v>44461</v>
      </c>
      <c r="Z666" s="703"/>
      <c r="AA666" s="703" t="s">
        <v>4158</v>
      </c>
      <c r="AB666" s="703" t="s">
        <v>4159</v>
      </c>
      <c r="AC666" s="703"/>
      <c r="AD666" s="703" t="s">
        <v>9565</v>
      </c>
      <c r="AE666" s="703" t="s">
        <v>9566</v>
      </c>
      <c r="AF666" s="712">
        <v>46067</v>
      </c>
      <c r="AG666" s="703"/>
      <c r="AH666" s="703"/>
      <c r="AI666" s="705">
        <v>45006</v>
      </c>
      <c r="AJ666" s="703" t="s">
        <v>2286</v>
      </c>
      <c r="AK666" s="703"/>
      <c r="AL666" s="703"/>
      <c r="AM666" s="703"/>
      <c r="AN666" s="703"/>
      <c r="AO666" s="703"/>
      <c r="AP666" s="703"/>
      <c r="AQ666" s="703"/>
      <c r="AR666" s="703" t="s">
        <v>2319</v>
      </c>
      <c r="AS666" s="703">
        <v>2023</v>
      </c>
      <c r="AT666" s="706">
        <v>45092</v>
      </c>
      <c r="AU666" s="703" t="s">
        <v>2323</v>
      </c>
      <c r="AV666" s="707"/>
      <c r="AW666" s="722"/>
      <c r="AX666" s="720"/>
      <c r="AY666" s="422"/>
      <c r="AZ666" s="733"/>
      <c r="BA666" s="733"/>
      <c r="BB666" s="422"/>
      <c r="BC666" s="733"/>
      <c r="BD666" s="722"/>
      <c r="BE666" s="720"/>
      <c r="BF666" s="710"/>
      <c r="BG666" s="710">
        <f t="shared" si="12"/>
        <v>0</v>
      </c>
      <c r="BH666" s="710">
        <f t="shared" si="13"/>
        <v>0</v>
      </c>
      <c r="BI666" s="710">
        <f t="shared" si="14"/>
        <v>0</v>
      </c>
      <c r="BJ666" s="710">
        <f t="shared" si="15"/>
        <v>0</v>
      </c>
      <c r="BK666" s="709" t="b">
        <f t="shared" si="16"/>
        <v>0</v>
      </c>
    </row>
    <row r="667" spans="1:63" ht="15.75" customHeight="1">
      <c r="A667" s="174" t="s">
        <v>10</v>
      </c>
      <c r="B667" s="63" t="s">
        <v>11</v>
      </c>
      <c r="C667" s="63" t="s">
        <v>13</v>
      </c>
      <c r="D667" s="63" t="s">
        <v>13</v>
      </c>
      <c r="E667" s="63" t="s">
        <v>3756</v>
      </c>
      <c r="F667" s="63"/>
      <c r="G667" s="174" t="s">
        <v>2135</v>
      </c>
      <c r="H667" s="174"/>
      <c r="I667" s="174"/>
      <c r="J667" s="63" t="s">
        <v>2136</v>
      </c>
      <c r="K667" s="63"/>
      <c r="L667" s="63"/>
      <c r="M667" s="174" t="s">
        <v>2137</v>
      </c>
      <c r="N667" s="174" t="s">
        <v>5943</v>
      </c>
      <c r="O667" s="63" t="s">
        <v>15</v>
      </c>
      <c r="P667" s="63" t="s">
        <v>16</v>
      </c>
      <c r="Q667" s="63" t="s">
        <v>35</v>
      </c>
      <c r="R667" s="63" t="s">
        <v>84</v>
      </c>
      <c r="S667" s="174" t="s">
        <v>85</v>
      </c>
      <c r="T667" s="174"/>
      <c r="U667" s="174"/>
      <c r="V667" s="63" t="s">
        <v>4164</v>
      </c>
      <c r="W667" s="63" t="s">
        <v>2141</v>
      </c>
      <c r="X667" s="174" t="s">
        <v>2142</v>
      </c>
      <c r="Y667" s="429">
        <v>45316</v>
      </c>
      <c r="Z667" s="430">
        <v>47144</v>
      </c>
      <c r="AA667" s="63" t="s">
        <v>4158</v>
      </c>
      <c r="AB667" s="63" t="s">
        <v>4159</v>
      </c>
      <c r="AC667" s="63"/>
      <c r="AD667" s="174" t="s">
        <v>5944</v>
      </c>
      <c r="AE667" s="174" t="s">
        <v>5945</v>
      </c>
      <c r="AF667" s="466">
        <v>44398</v>
      </c>
      <c r="AG667" s="174"/>
      <c r="AH667" s="174"/>
      <c r="AI667" s="174"/>
      <c r="AJ667" s="174"/>
      <c r="AK667" s="174"/>
      <c r="AL667" s="174"/>
      <c r="AM667" s="174"/>
      <c r="AN667" s="174"/>
      <c r="AO667" s="174"/>
      <c r="AP667" s="174"/>
      <c r="AQ667" s="174"/>
      <c r="AR667" s="174" t="s">
        <v>2306</v>
      </c>
      <c r="AS667" s="174">
        <v>2024</v>
      </c>
      <c r="AT667" s="415">
        <v>45317</v>
      </c>
      <c r="AU667" s="174" t="s">
        <v>1351</v>
      </c>
      <c r="AV667" s="419" t="s">
        <v>4274</v>
      </c>
      <c r="AW667" s="439"/>
      <c r="AX667" s="551"/>
      <c r="AY667" s="422"/>
      <c r="AZ667" s="550"/>
      <c r="BA667" s="550"/>
      <c r="BB667" s="422"/>
      <c r="BC667" s="550"/>
      <c r="BD667" s="439"/>
      <c r="BE667" s="551"/>
      <c r="BF667" s="429">
        <v>44383</v>
      </c>
      <c r="BG667" s="426">
        <f t="shared" si="12"/>
        <v>0</v>
      </c>
      <c r="BH667" s="426">
        <f t="shared" si="13"/>
        <v>0</v>
      </c>
      <c r="BI667" s="426">
        <f t="shared" si="14"/>
        <v>0</v>
      </c>
      <c r="BJ667" s="426">
        <f t="shared" si="15"/>
        <v>0</v>
      </c>
      <c r="BK667" s="425" t="b">
        <f t="shared" si="16"/>
        <v>0</v>
      </c>
    </row>
    <row r="668" spans="1:63" ht="15.75" customHeight="1">
      <c r="A668" s="174" t="s">
        <v>10</v>
      </c>
      <c r="B668" s="63" t="s">
        <v>11</v>
      </c>
      <c r="C668" s="63" t="s">
        <v>13</v>
      </c>
      <c r="D668" s="63" t="s">
        <v>13</v>
      </c>
      <c r="E668" s="63" t="s">
        <v>3756</v>
      </c>
      <c r="F668" s="63"/>
      <c r="G668" s="174" t="s">
        <v>2135</v>
      </c>
      <c r="H668" s="174"/>
      <c r="I668" s="174"/>
      <c r="J668" s="63" t="s">
        <v>2136</v>
      </c>
      <c r="K668" s="63"/>
      <c r="L668" s="63"/>
      <c r="M668" s="174" t="s">
        <v>2137</v>
      </c>
      <c r="N668" s="174" t="s">
        <v>5943</v>
      </c>
      <c r="O668" s="63" t="s">
        <v>15</v>
      </c>
      <c r="P668" s="63" t="s">
        <v>16</v>
      </c>
      <c r="Q668" s="63" t="s">
        <v>35</v>
      </c>
      <c r="R668" s="63" t="s">
        <v>107</v>
      </c>
      <c r="S668" s="174" t="s">
        <v>665</v>
      </c>
      <c r="T668" s="174"/>
      <c r="U668" s="174"/>
      <c r="V668" s="63" t="s">
        <v>4164</v>
      </c>
      <c r="W668" s="63" t="s">
        <v>663</v>
      </c>
      <c r="X668" s="174" t="s">
        <v>2143</v>
      </c>
      <c r="Y668" s="429">
        <v>45316</v>
      </c>
      <c r="Z668" s="430">
        <v>47144</v>
      </c>
      <c r="AA668" s="63" t="s">
        <v>4158</v>
      </c>
      <c r="AB668" s="63" t="s">
        <v>4159</v>
      </c>
      <c r="AC668" s="63"/>
      <c r="AD668" s="174" t="s">
        <v>5946</v>
      </c>
      <c r="AE668" s="174" t="s">
        <v>5947</v>
      </c>
      <c r="AF668" s="569">
        <v>44726</v>
      </c>
      <c r="AG668" s="174"/>
      <c r="AH668" s="174"/>
      <c r="AI668" s="174"/>
      <c r="AJ668" s="174"/>
      <c r="AK668" s="174"/>
      <c r="AL668" s="174"/>
      <c r="AM668" s="174"/>
      <c r="AN668" s="174"/>
      <c r="AO668" s="174"/>
      <c r="AP668" s="174"/>
      <c r="AQ668" s="174"/>
      <c r="AR668" s="174" t="s">
        <v>2306</v>
      </c>
      <c r="AS668" s="174">
        <v>2024</v>
      </c>
      <c r="AT668" s="415">
        <v>45317</v>
      </c>
      <c r="AU668" s="174" t="s">
        <v>1351</v>
      </c>
      <c r="AV668" s="419" t="s">
        <v>4274</v>
      </c>
      <c r="AW668" s="424"/>
      <c r="AX668" s="462"/>
      <c r="AY668" s="422"/>
      <c r="AZ668" s="530"/>
      <c r="BA668" s="530"/>
      <c r="BB668" s="422"/>
      <c r="BC668" s="530"/>
      <c r="BD668" s="424"/>
      <c r="BE668" s="462">
        <v>1</v>
      </c>
      <c r="BF668" s="429">
        <v>44333</v>
      </c>
      <c r="BG668" s="426">
        <f t="shared" si="12"/>
        <v>0</v>
      </c>
      <c r="BH668" s="426">
        <f t="shared" si="13"/>
        <v>0</v>
      </c>
      <c r="BI668" s="426">
        <f t="shared" si="14"/>
        <v>0</v>
      </c>
      <c r="BJ668" s="426">
        <f t="shared" si="15"/>
        <v>0</v>
      </c>
      <c r="BK668" s="425" t="b">
        <f t="shared" si="16"/>
        <v>0</v>
      </c>
    </row>
    <row r="669" spans="1:63" ht="15.75" customHeight="1">
      <c r="A669" s="703" t="s">
        <v>10</v>
      </c>
      <c r="B669" s="703" t="s">
        <v>11</v>
      </c>
      <c r="C669" s="703" t="s">
        <v>13</v>
      </c>
      <c r="D669" s="703" t="s">
        <v>13</v>
      </c>
      <c r="E669" s="703" t="s">
        <v>28</v>
      </c>
      <c r="F669" s="703"/>
      <c r="G669" s="703" t="s">
        <v>2144</v>
      </c>
      <c r="H669" s="703"/>
      <c r="I669" s="703"/>
      <c r="J669" s="703" t="s">
        <v>2145</v>
      </c>
      <c r="K669" s="703"/>
      <c r="L669" s="703"/>
      <c r="M669" s="703" t="s">
        <v>2146</v>
      </c>
      <c r="N669" s="703"/>
      <c r="O669" s="703" t="s">
        <v>15</v>
      </c>
      <c r="P669" s="703" t="s">
        <v>16</v>
      </c>
      <c r="Q669" s="703" t="s">
        <v>21</v>
      </c>
      <c r="R669" s="703" t="s">
        <v>3006</v>
      </c>
      <c r="S669" s="703"/>
      <c r="T669" s="703" t="s">
        <v>2147</v>
      </c>
      <c r="U669" s="703"/>
      <c r="V669" s="703" t="s">
        <v>22</v>
      </c>
      <c r="W669" s="703" t="s">
        <v>235</v>
      </c>
      <c r="X669" s="703" t="s">
        <v>2148</v>
      </c>
      <c r="Y669" s="704">
        <v>44316</v>
      </c>
      <c r="Z669" s="703"/>
      <c r="AA669" s="703" t="s">
        <v>4158</v>
      </c>
      <c r="AB669" s="703" t="s">
        <v>4159</v>
      </c>
      <c r="AC669" s="703"/>
      <c r="AD669" s="703" t="s">
        <v>9567</v>
      </c>
      <c r="AE669" s="703" t="s">
        <v>9568</v>
      </c>
      <c r="AF669" s="734">
        <v>45701</v>
      </c>
      <c r="AG669" s="703"/>
      <c r="AH669" s="703"/>
      <c r="AI669" s="705">
        <v>44935</v>
      </c>
      <c r="AJ669" s="703" t="s">
        <v>2297</v>
      </c>
      <c r="AK669" s="703"/>
      <c r="AL669" s="703"/>
      <c r="AM669" s="703"/>
      <c r="AN669" s="703"/>
      <c r="AO669" s="703"/>
      <c r="AP669" s="703"/>
      <c r="AQ669" s="703"/>
      <c r="AR669" s="703" t="s">
        <v>2306</v>
      </c>
      <c r="AS669" s="703">
        <v>2023</v>
      </c>
      <c r="AT669" s="706">
        <v>44951</v>
      </c>
      <c r="AU669" s="703" t="s">
        <v>2323</v>
      </c>
      <c r="AV669" s="707" t="s">
        <v>8996</v>
      </c>
      <c r="AW669" s="708"/>
      <c r="AX669" s="709"/>
      <c r="AY669" s="422"/>
      <c r="AZ669" s="730"/>
      <c r="BA669" s="730"/>
      <c r="BB669" s="422"/>
      <c r="BC669" s="730"/>
      <c r="BD669" s="708"/>
      <c r="BE669" s="709"/>
      <c r="BF669" s="710"/>
      <c r="BG669" s="710">
        <f t="shared" si="12"/>
        <v>0</v>
      </c>
      <c r="BH669" s="710">
        <f t="shared" si="13"/>
        <v>0</v>
      </c>
      <c r="BI669" s="710">
        <f t="shared" si="14"/>
        <v>0</v>
      </c>
      <c r="BJ669" s="710">
        <f t="shared" si="15"/>
        <v>0</v>
      </c>
      <c r="BK669" s="709" t="b">
        <f t="shared" si="16"/>
        <v>0</v>
      </c>
    </row>
    <row r="670" spans="1:63" ht="15.75" customHeight="1">
      <c r="A670" s="174" t="s">
        <v>10</v>
      </c>
      <c r="B670" s="63" t="s">
        <v>11</v>
      </c>
      <c r="C670" s="63" t="s">
        <v>50</v>
      </c>
      <c r="D670" s="63" t="s">
        <v>2158</v>
      </c>
      <c r="E670" s="63" t="s">
        <v>28</v>
      </c>
      <c r="F670" s="63"/>
      <c r="G670" s="174" t="s">
        <v>2159</v>
      </c>
      <c r="H670" s="174"/>
      <c r="I670" s="174"/>
      <c r="J670" s="174" t="s">
        <v>2160</v>
      </c>
      <c r="K670" s="174"/>
      <c r="L670" s="174"/>
      <c r="M670" s="174" t="s">
        <v>2161</v>
      </c>
      <c r="N670" s="174"/>
      <c r="O670" s="63" t="s">
        <v>15</v>
      </c>
      <c r="P670" s="63" t="s">
        <v>1449</v>
      </c>
      <c r="Q670" s="63" t="s">
        <v>35</v>
      </c>
      <c r="R670" s="63" t="s">
        <v>125</v>
      </c>
      <c r="S670" s="174" t="s">
        <v>279</v>
      </c>
      <c r="T670" s="174"/>
      <c r="U670" s="174"/>
      <c r="V670" s="63" t="s">
        <v>4164</v>
      </c>
      <c r="W670" s="63" t="s">
        <v>421</v>
      </c>
      <c r="X670" s="174" t="s">
        <v>2162</v>
      </c>
      <c r="Y670" s="429">
        <v>45014</v>
      </c>
      <c r="Z670" s="430">
        <v>46842</v>
      </c>
      <c r="AA670" s="63" t="s">
        <v>4158</v>
      </c>
      <c r="AB670" s="63" t="s">
        <v>4159</v>
      </c>
      <c r="AC670" s="63"/>
      <c r="AD670" s="174" t="s">
        <v>5948</v>
      </c>
      <c r="AE670" s="174" t="s">
        <v>5949</v>
      </c>
      <c r="AF670" s="174" t="s">
        <v>5950</v>
      </c>
      <c r="AG670" s="174"/>
      <c r="AH670" s="174"/>
      <c r="AI670" s="174"/>
      <c r="AJ670" s="174"/>
      <c r="AK670" s="174"/>
      <c r="AL670" s="174"/>
      <c r="AM670" s="174"/>
      <c r="AN670" s="174"/>
      <c r="AO670" s="174"/>
      <c r="AP670" s="174"/>
      <c r="AQ670" s="174" t="s">
        <v>4516</v>
      </c>
      <c r="AR670" s="174" t="s">
        <v>2315</v>
      </c>
      <c r="AS670" s="174">
        <v>2023</v>
      </c>
      <c r="AT670" s="415">
        <v>45027</v>
      </c>
      <c r="AU670" s="174" t="s">
        <v>1351</v>
      </c>
      <c r="AV670" s="419" t="s">
        <v>9569</v>
      </c>
      <c r="AW670" s="424"/>
      <c r="AX670" s="462"/>
      <c r="AY670" s="422"/>
      <c r="AZ670" s="530"/>
      <c r="BA670" s="530"/>
      <c r="BB670" s="422"/>
      <c r="BC670" s="530"/>
      <c r="BD670" s="424"/>
      <c r="BE670" s="462">
        <v>1</v>
      </c>
      <c r="BF670" s="429">
        <v>44358</v>
      </c>
      <c r="BG670" s="426">
        <f t="shared" si="12"/>
        <v>0</v>
      </c>
      <c r="BH670" s="426">
        <f t="shared" si="13"/>
        <v>0</v>
      </c>
      <c r="BI670" s="426">
        <f t="shared" si="14"/>
        <v>0</v>
      </c>
      <c r="BJ670" s="426">
        <f t="shared" si="15"/>
        <v>0</v>
      </c>
      <c r="BK670" s="425" t="b">
        <f t="shared" si="16"/>
        <v>0</v>
      </c>
    </row>
    <row r="671" spans="1:63" ht="15.75" customHeight="1">
      <c r="A671" s="174" t="s">
        <v>10</v>
      </c>
      <c r="B671" s="63" t="s">
        <v>11</v>
      </c>
      <c r="C671" s="63" t="s">
        <v>378</v>
      </c>
      <c r="D671" s="63" t="s">
        <v>374</v>
      </c>
      <c r="E671" s="63" t="s">
        <v>3756</v>
      </c>
      <c r="F671" s="63"/>
      <c r="G671" s="174" t="s">
        <v>2163</v>
      </c>
      <c r="H671" s="174"/>
      <c r="I671" s="174"/>
      <c r="J671" s="174" t="s">
        <v>2164</v>
      </c>
      <c r="K671" s="174"/>
      <c r="L671" s="174"/>
      <c r="M671" s="174" t="s">
        <v>2165</v>
      </c>
      <c r="N671" s="174"/>
      <c r="O671" s="63" t="s">
        <v>15</v>
      </c>
      <c r="P671" s="63" t="s">
        <v>16</v>
      </c>
      <c r="Q671" s="63" t="s">
        <v>35</v>
      </c>
      <c r="R671" s="63" t="s">
        <v>8666</v>
      </c>
      <c r="S671" s="174" t="s">
        <v>39</v>
      </c>
      <c r="T671" s="174"/>
      <c r="U671" s="174"/>
      <c r="V671" s="63" t="s">
        <v>4164</v>
      </c>
      <c r="W671" s="174" t="s">
        <v>2166</v>
      </c>
      <c r="X671" s="174" t="s">
        <v>2167</v>
      </c>
      <c r="Y671" s="429">
        <v>44505</v>
      </c>
      <c r="Z671" s="430">
        <v>46882</v>
      </c>
      <c r="AA671" s="63" t="s">
        <v>4158</v>
      </c>
      <c r="AB671" s="63" t="s">
        <v>4159</v>
      </c>
      <c r="AC671" s="63"/>
      <c r="AD671" s="174" t="s">
        <v>5952</v>
      </c>
      <c r="AE671" s="174" t="s">
        <v>5953</v>
      </c>
      <c r="AF671" s="556">
        <v>44853</v>
      </c>
      <c r="AG671" s="174"/>
      <c r="AH671" s="174"/>
      <c r="AI671" s="174"/>
      <c r="AJ671" s="174"/>
      <c r="AK671" s="174"/>
      <c r="AL671" s="174"/>
      <c r="AM671" s="174"/>
      <c r="AN671" s="174"/>
      <c r="AO671" s="174"/>
      <c r="AP671" s="174"/>
      <c r="AQ671" s="174"/>
      <c r="AR671" s="174" t="s">
        <v>2324</v>
      </c>
      <c r="AS671" s="174">
        <v>2023</v>
      </c>
      <c r="AT671" s="415">
        <v>45167</v>
      </c>
      <c r="AU671" s="174" t="s">
        <v>1351</v>
      </c>
      <c r="AV671" s="419" t="s">
        <v>9570</v>
      </c>
      <c r="AW671" s="439"/>
      <c r="AX671" s="551"/>
      <c r="AY671" s="422"/>
      <c r="AZ671" s="550"/>
      <c r="BA671" s="550"/>
      <c r="BB671" s="422"/>
      <c r="BC671" s="550"/>
      <c r="BD671" s="439"/>
      <c r="BE671" s="551"/>
      <c r="BF671" s="429">
        <v>44505</v>
      </c>
      <c r="BG671" s="426">
        <f t="shared" si="12"/>
        <v>0</v>
      </c>
      <c r="BH671" s="426">
        <f t="shared" si="13"/>
        <v>0</v>
      </c>
      <c r="BI671" s="426">
        <f t="shared" si="14"/>
        <v>0</v>
      </c>
      <c r="BJ671" s="426">
        <f t="shared" si="15"/>
        <v>0</v>
      </c>
      <c r="BK671" s="425" t="b">
        <f t="shared" si="16"/>
        <v>0</v>
      </c>
    </row>
    <row r="672" spans="1:63" ht="15.75" customHeight="1">
      <c r="A672" s="174" t="s">
        <v>10</v>
      </c>
      <c r="B672" s="63" t="s">
        <v>11</v>
      </c>
      <c r="C672" s="63" t="s">
        <v>378</v>
      </c>
      <c r="D672" s="63" t="s">
        <v>374</v>
      </c>
      <c r="E672" s="63" t="s">
        <v>3756</v>
      </c>
      <c r="F672" s="63"/>
      <c r="G672" s="174" t="s">
        <v>2163</v>
      </c>
      <c r="H672" s="174"/>
      <c r="I672" s="174"/>
      <c r="J672" s="174" t="s">
        <v>2164</v>
      </c>
      <c r="K672" s="174"/>
      <c r="L672" s="174"/>
      <c r="M672" s="174" t="s">
        <v>2165</v>
      </c>
      <c r="N672" s="174"/>
      <c r="O672" s="63" t="s">
        <v>15</v>
      </c>
      <c r="P672" s="63" t="s">
        <v>16</v>
      </c>
      <c r="Q672" s="63" t="s">
        <v>35</v>
      </c>
      <c r="R672" s="63" t="s">
        <v>8666</v>
      </c>
      <c r="S672" s="174" t="s">
        <v>33</v>
      </c>
      <c r="T672" s="174"/>
      <c r="U672" s="174"/>
      <c r="V672" s="63" t="s">
        <v>4164</v>
      </c>
      <c r="W672" s="63" t="s">
        <v>2168</v>
      </c>
      <c r="X672" s="174" t="s">
        <v>2169</v>
      </c>
      <c r="Y672" s="429">
        <v>44391</v>
      </c>
      <c r="Z672" s="430">
        <v>46882</v>
      </c>
      <c r="AA672" s="63" t="s">
        <v>4158</v>
      </c>
      <c r="AB672" s="63" t="s">
        <v>4159</v>
      </c>
      <c r="AC672" s="63"/>
      <c r="AD672" s="174" t="s">
        <v>5952</v>
      </c>
      <c r="AE672" s="174" t="s">
        <v>5954</v>
      </c>
      <c r="AF672" s="466">
        <v>45564</v>
      </c>
      <c r="AG672" s="174"/>
      <c r="AH672" s="174"/>
      <c r="AI672" s="174"/>
      <c r="AJ672" s="174"/>
      <c r="AK672" s="174"/>
      <c r="AL672" s="174"/>
      <c r="AM672" s="174"/>
      <c r="AN672" s="174"/>
      <c r="AO672" s="174"/>
      <c r="AP672" s="174"/>
      <c r="AQ672" s="174"/>
      <c r="AR672" s="174" t="s">
        <v>2324</v>
      </c>
      <c r="AS672" s="174">
        <v>2023</v>
      </c>
      <c r="AT672" s="415">
        <v>45167</v>
      </c>
      <c r="AU672" s="174" t="s">
        <v>1351</v>
      </c>
      <c r="AV672" s="419" t="s">
        <v>9571</v>
      </c>
      <c r="AW672" s="424"/>
      <c r="AX672" s="462"/>
      <c r="AY672" s="422"/>
      <c r="AZ672" s="530"/>
      <c r="BA672" s="530"/>
      <c r="BB672" s="422"/>
      <c r="BC672" s="530"/>
      <c r="BD672" s="424"/>
      <c r="BE672" s="462">
        <v>1</v>
      </c>
      <c r="BF672" s="429">
        <v>44391</v>
      </c>
      <c r="BG672" s="426">
        <f t="shared" si="12"/>
        <v>0</v>
      </c>
      <c r="BH672" s="426">
        <f t="shared" si="13"/>
        <v>0</v>
      </c>
      <c r="BI672" s="426">
        <f t="shared" si="14"/>
        <v>0</v>
      </c>
      <c r="BJ672" s="426">
        <f t="shared" si="15"/>
        <v>0</v>
      </c>
      <c r="BK672" s="425" t="b">
        <f t="shared" si="16"/>
        <v>0</v>
      </c>
    </row>
    <row r="673" spans="1:63" ht="15.75" customHeight="1">
      <c r="A673" s="174" t="s">
        <v>10</v>
      </c>
      <c r="B673" s="63" t="s">
        <v>11</v>
      </c>
      <c r="C673" s="63" t="s">
        <v>28</v>
      </c>
      <c r="D673" s="63" t="s">
        <v>977</v>
      </c>
      <c r="E673" s="63" t="s">
        <v>28</v>
      </c>
      <c r="F673" s="63"/>
      <c r="G673" s="63" t="s">
        <v>1960</v>
      </c>
      <c r="H673" s="63"/>
      <c r="I673" s="63"/>
      <c r="J673" s="63" t="s">
        <v>1961</v>
      </c>
      <c r="K673" s="63"/>
      <c r="L673" s="63"/>
      <c r="M673" s="174" t="s">
        <v>5897</v>
      </c>
      <c r="N673" s="174"/>
      <c r="O673" s="63" t="s">
        <v>15</v>
      </c>
      <c r="P673" s="63" t="s">
        <v>16</v>
      </c>
      <c r="Q673" s="63" t="s">
        <v>35</v>
      </c>
      <c r="R673" s="63" t="s">
        <v>87</v>
      </c>
      <c r="S673" s="174" t="s">
        <v>388</v>
      </c>
      <c r="T673" s="174"/>
      <c r="U673" s="174"/>
      <c r="V673" s="63" t="s">
        <v>4164</v>
      </c>
      <c r="W673" s="174" t="s">
        <v>2170</v>
      </c>
      <c r="X673" s="174" t="s">
        <v>2171</v>
      </c>
      <c r="Y673" s="429">
        <v>45355</v>
      </c>
      <c r="Z673" s="430">
        <v>47182</v>
      </c>
      <c r="AA673" s="63" t="s">
        <v>4158</v>
      </c>
      <c r="AB673" s="63" t="s">
        <v>4159</v>
      </c>
      <c r="AC673" s="63"/>
      <c r="AD673" s="174" t="s">
        <v>5383</v>
      </c>
      <c r="AE673" s="174" t="s">
        <v>5384</v>
      </c>
      <c r="AF673" s="535">
        <v>45208</v>
      </c>
      <c r="AG673" s="174"/>
      <c r="AH673" s="174"/>
      <c r="AI673" s="174"/>
      <c r="AJ673" s="174"/>
      <c r="AK673" s="174"/>
      <c r="AL673" s="174"/>
      <c r="AM673" s="174"/>
      <c r="AN673" s="174"/>
      <c r="AO673" s="174"/>
      <c r="AP673" s="174"/>
      <c r="AQ673" s="174"/>
      <c r="AR673" s="174" t="s">
        <v>2312</v>
      </c>
      <c r="AS673" s="174">
        <v>2024</v>
      </c>
      <c r="AT673" s="415">
        <v>45365</v>
      </c>
      <c r="AU673" s="174" t="s">
        <v>1351</v>
      </c>
      <c r="AV673" s="419" t="s">
        <v>9572</v>
      </c>
      <c r="AW673" s="424"/>
      <c r="AX673" s="462"/>
      <c r="AY673" s="422"/>
      <c r="AZ673" s="530"/>
      <c r="BA673" s="530"/>
      <c r="BB673" s="422"/>
      <c r="BC673" s="530"/>
      <c r="BD673" s="424"/>
      <c r="BE673" s="462"/>
      <c r="BF673" s="429">
        <v>44419</v>
      </c>
      <c r="BG673" s="426">
        <f t="shared" si="12"/>
        <v>0</v>
      </c>
      <c r="BH673" s="426">
        <f t="shared" si="13"/>
        <v>0</v>
      </c>
      <c r="BI673" s="426">
        <f t="shared" si="14"/>
        <v>0</v>
      </c>
      <c r="BJ673" s="426">
        <f t="shared" si="15"/>
        <v>0</v>
      </c>
      <c r="BK673" s="425" t="b">
        <f t="shared" si="16"/>
        <v>0</v>
      </c>
    </row>
    <row r="674" spans="1:63" ht="15.75" customHeight="1">
      <c r="A674" s="174" t="s">
        <v>10</v>
      </c>
      <c r="B674" s="63" t="s">
        <v>11</v>
      </c>
      <c r="C674" s="63" t="s">
        <v>378</v>
      </c>
      <c r="D674" s="63" t="s">
        <v>374</v>
      </c>
      <c r="E674" s="63" t="s">
        <v>3756</v>
      </c>
      <c r="F674" s="63"/>
      <c r="G674" s="174" t="s">
        <v>2172</v>
      </c>
      <c r="H674" s="174"/>
      <c r="I674" s="174"/>
      <c r="J674" s="174" t="s">
        <v>2173</v>
      </c>
      <c r="K674" s="174"/>
      <c r="L674" s="174"/>
      <c r="M674" s="174" t="s">
        <v>2174</v>
      </c>
      <c r="N674" s="174"/>
      <c r="O674" s="63" t="s">
        <v>15</v>
      </c>
      <c r="P674" s="63" t="s">
        <v>16</v>
      </c>
      <c r="Q674" s="63" t="s">
        <v>21</v>
      </c>
      <c r="R674" s="63" t="s">
        <v>3006</v>
      </c>
      <c r="S674" s="174"/>
      <c r="T674" s="174" t="s">
        <v>2175</v>
      </c>
      <c r="U674" s="174"/>
      <c r="V674" s="63" t="s">
        <v>22</v>
      </c>
      <c r="W674" s="174" t="s">
        <v>232</v>
      </c>
      <c r="X674" s="174" t="s">
        <v>2176</v>
      </c>
      <c r="Y674" s="429">
        <v>45270</v>
      </c>
      <c r="Z674" s="430">
        <v>45271</v>
      </c>
      <c r="AA674" s="63" t="s">
        <v>4158</v>
      </c>
      <c r="AB674" s="63" t="s">
        <v>4159</v>
      </c>
      <c r="AC674" s="63"/>
      <c r="AD674" s="174" t="s">
        <v>5956</v>
      </c>
      <c r="AE674" s="174" t="s">
        <v>22</v>
      </c>
      <c r="AF674" s="174" t="s">
        <v>22</v>
      </c>
      <c r="AG674" s="174"/>
      <c r="AH674" s="174"/>
      <c r="AI674" s="174"/>
      <c r="AJ674" s="174"/>
      <c r="AK674" s="174"/>
      <c r="AL674" s="174"/>
      <c r="AM674" s="174"/>
      <c r="AN674" s="174"/>
      <c r="AO674" s="174"/>
      <c r="AP674" s="174"/>
      <c r="AQ674" s="174"/>
      <c r="AR674" s="174" t="s">
        <v>2335</v>
      </c>
      <c r="AS674" s="174">
        <v>2023</v>
      </c>
      <c r="AT674" s="415">
        <v>45271</v>
      </c>
      <c r="AU674" s="174" t="s">
        <v>1351</v>
      </c>
      <c r="AV674" s="419" t="s">
        <v>9573</v>
      </c>
      <c r="AW674" s="424"/>
      <c r="AX674" s="462"/>
      <c r="AY674" s="422"/>
      <c r="AZ674" s="530"/>
      <c r="BA674" s="530"/>
      <c r="BB674" s="422"/>
      <c r="BC674" s="530"/>
      <c r="BD674" s="424"/>
      <c r="BE674" s="462">
        <v>1</v>
      </c>
      <c r="BF674" s="429">
        <v>44427</v>
      </c>
      <c r="BG674" s="426">
        <f t="shared" si="12"/>
        <v>0</v>
      </c>
      <c r="BH674" s="426">
        <f t="shared" si="13"/>
        <v>0</v>
      </c>
      <c r="BI674" s="426">
        <f t="shared" si="14"/>
        <v>0</v>
      </c>
      <c r="BJ674" s="426">
        <f t="shared" si="15"/>
        <v>0</v>
      </c>
      <c r="BK674" s="425" t="b">
        <f t="shared" si="16"/>
        <v>0</v>
      </c>
    </row>
    <row r="675" spans="1:63" ht="15.75" customHeight="1">
      <c r="A675" s="174" t="s">
        <v>10</v>
      </c>
      <c r="B675" s="63" t="s">
        <v>11</v>
      </c>
      <c r="C675" s="63" t="s">
        <v>378</v>
      </c>
      <c r="D675" s="63" t="s">
        <v>374</v>
      </c>
      <c r="E675" s="63" t="s">
        <v>3756</v>
      </c>
      <c r="F675" s="63"/>
      <c r="G675" s="174" t="s">
        <v>2172</v>
      </c>
      <c r="H675" s="174"/>
      <c r="I675" s="174"/>
      <c r="J675" s="174" t="s">
        <v>2173</v>
      </c>
      <c r="K675" s="174"/>
      <c r="L675" s="174"/>
      <c r="M675" s="174" t="s">
        <v>2174</v>
      </c>
      <c r="N675" s="174"/>
      <c r="O675" s="63" t="s">
        <v>15</v>
      </c>
      <c r="P675" s="63" t="s">
        <v>16</v>
      </c>
      <c r="Q675" s="63" t="s">
        <v>21</v>
      </c>
      <c r="R675" s="63" t="s">
        <v>3006</v>
      </c>
      <c r="S675" s="174"/>
      <c r="T675" s="174" t="s">
        <v>2177</v>
      </c>
      <c r="U675" s="174"/>
      <c r="V675" s="63" t="s">
        <v>22</v>
      </c>
      <c r="W675" s="174" t="s">
        <v>232</v>
      </c>
      <c r="X675" s="174" t="s">
        <v>2178</v>
      </c>
      <c r="Y675" s="429">
        <v>45270</v>
      </c>
      <c r="Z675" s="430">
        <v>45271</v>
      </c>
      <c r="AA675" s="63" t="s">
        <v>4158</v>
      </c>
      <c r="AB675" s="63" t="s">
        <v>4159</v>
      </c>
      <c r="AC675" s="63"/>
      <c r="AD675" s="174" t="s">
        <v>5956</v>
      </c>
      <c r="AE675" s="174" t="s">
        <v>22</v>
      </c>
      <c r="AF675" s="174" t="s">
        <v>22</v>
      </c>
      <c r="AG675" s="174"/>
      <c r="AH675" s="174"/>
      <c r="AI675" s="174"/>
      <c r="AJ675" s="174"/>
      <c r="AK675" s="174"/>
      <c r="AL675" s="174"/>
      <c r="AM675" s="174"/>
      <c r="AN675" s="174"/>
      <c r="AO675" s="174"/>
      <c r="AP675" s="174"/>
      <c r="AQ675" s="174"/>
      <c r="AR675" s="174" t="s">
        <v>2335</v>
      </c>
      <c r="AS675" s="174">
        <v>2023</v>
      </c>
      <c r="AT675" s="415">
        <v>45271</v>
      </c>
      <c r="AU675" s="174" t="s">
        <v>1351</v>
      </c>
      <c r="AV675" s="419" t="s">
        <v>9574</v>
      </c>
      <c r="AW675" s="439"/>
      <c r="AX675" s="551"/>
      <c r="AY675" s="422"/>
      <c r="AZ675" s="550"/>
      <c r="BA675" s="550"/>
      <c r="BB675" s="422"/>
      <c r="BC675" s="550"/>
      <c r="BD675" s="439"/>
      <c r="BE675" s="551"/>
      <c r="BF675" s="429">
        <v>44427</v>
      </c>
      <c r="BG675" s="426">
        <f t="shared" si="12"/>
        <v>0</v>
      </c>
      <c r="BH675" s="426">
        <f t="shared" si="13"/>
        <v>0</v>
      </c>
      <c r="BI675" s="426">
        <f t="shared" si="14"/>
        <v>0</v>
      </c>
      <c r="BJ675" s="426">
        <f t="shared" si="15"/>
        <v>0</v>
      </c>
      <c r="BK675" s="425" t="b">
        <f t="shared" si="16"/>
        <v>0</v>
      </c>
    </row>
    <row r="676" spans="1:63" ht="15.75" customHeight="1">
      <c r="A676" s="174" t="s">
        <v>10</v>
      </c>
      <c r="B676" s="63" t="s">
        <v>11</v>
      </c>
      <c r="C676" s="63" t="s">
        <v>378</v>
      </c>
      <c r="D676" s="63" t="s">
        <v>374</v>
      </c>
      <c r="E676" s="63" t="s">
        <v>3756</v>
      </c>
      <c r="F676" s="63"/>
      <c r="G676" s="174" t="s">
        <v>2172</v>
      </c>
      <c r="H676" s="174"/>
      <c r="I676" s="174"/>
      <c r="J676" s="174" t="s">
        <v>2173</v>
      </c>
      <c r="K676" s="174"/>
      <c r="L676" s="174"/>
      <c r="M676" s="174" t="s">
        <v>2174</v>
      </c>
      <c r="N676" s="174"/>
      <c r="O676" s="63" t="s">
        <v>15</v>
      </c>
      <c r="P676" s="63" t="s">
        <v>16</v>
      </c>
      <c r="Q676" s="63" t="s">
        <v>21</v>
      </c>
      <c r="R676" s="63" t="s">
        <v>3006</v>
      </c>
      <c r="S676" s="174"/>
      <c r="T676" s="174" t="s">
        <v>2179</v>
      </c>
      <c r="U676" s="174"/>
      <c r="V676" s="63" t="s">
        <v>22</v>
      </c>
      <c r="W676" s="174" t="s">
        <v>232</v>
      </c>
      <c r="X676" s="174" t="s">
        <v>2180</v>
      </c>
      <c r="Y676" s="429">
        <v>45270</v>
      </c>
      <c r="Z676" s="430">
        <v>45271</v>
      </c>
      <c r="AA676" s="63" t="s">
        <v>4158</v>
      </c>
      <c r="AB676" s="63" t="s">
        <v>4159</v>
      </c>
      <c r="AC676" s="63"/>
      <c r="AD676" s="174" t="s">
        <v>5956</v>
      </c>
      <c r="AE676" s="174" t="s">
        <v>22</v>
      </c>
      <c r="AF676" s="174" t="s">
        <v>22</v>
      </c>
      <c r="AG676" s="174"/>
      <c r="AH676" s="174"/>
      <c r="AI676" s="174"/>
      <c r="AJ676" s="174"/>
      <c r="AK676" s="174"/>
      <c r="AL676" s="174"/>
      <c r="AM676" s="174"/>
      <c r="AN676" s="174"/>
      <c r="AO676" s="174"/>
      <c r="AP676" s="174"/>
      <c r="AQ676" s="174"/>
      <c r="AR676" s="174" t="s">
        <v>2335</v>
      </c>
      <c r="AS676" s="174">
        <v>2023</v>
      </c>
      <c r="AT676" s="415">
        <v>45271</v>
      </c>
      <c r="AU676" s="174" t="s">
        <v>1351</v>
      </c>
      <c r="AV676" s="419" t="s">
        <v>9575</v>
      </c>
      <c r="AW676" s="439"/>
      <c r="AX676" s="551"/>
      <c r="AY676" s="422"/>
      <c r="AZ676" s="550"/>
      <c r="BA676" s="550"/>
      <c r="BB676" s="422"/>
      <c r="BC676" s="550"/>
      <c r="BD676" s="439"/>
      <c r="BE676" s="551"/>
      <c r="BF676" s="429">
        <v>44427</v>
      </c>
      <c r="BG676" s="426">
        <f t="shared" si="12"/>
        <v>0</v>
      </c>
      <c r="BH676" s="426">
        <f t="shared" si="13"/>
        <v>0</v>
      </c>
      <c r="BI676" s="426">
        <f t="shared" si="14"/>
        <v>0</v>
      </c>
      <c r="BJ676" s="426">
        <f t="shared" si="15"/>
        <v>0</v>
      </c>
      <c r="BK676" s="425" t="b">
        <f t="shared" si="16"/>
        <v>0</v>
      </c>
    </row>
    <row r="677" spans="1:63" ht="15.75" customHeight="1">
      <c r="A677" s="174" t="s">
        <v>10</v>
      </c>
      <c r="B677" s="63" t="s">
        <v>11</v>
      </c>
      <c r="C677" s="63" t="s">
        <v>378</v>
      </c>
      <c r="D677" s="63" t="s">
        <v>374</v>
      </c>
      <c r="E677" s="63" t="s">
        <v>3756</v>
      </c>
      <c r="F677" s="63"/>
      <c r="G677" s="174" t="s">
        <v>2172</v>
      </c>
      <c r="H677" s="174"/>
      <c r="I677" s="174"/>
      <c r="J677" s="174" t="s">
        <v>2173</v>
      </c>
      <c r="K677" s="174"/>
      <c r="L677" s="174"/>
      <c r="M677" s="174" t="s">
        <v>2174</v>
      </c>
      <c r="N677" s="174"/>
      <c r="O677" s="63" t="s">
        <v>15</v>
      </c>
      <c r="P677" s="63" t="s">
        <v>16</v>
      </c>
      <c r="Q677" s="63" t="s">
        <v>21</v>
      </c>
      <c r="R677" s="63" t="s">
        <v>3006</v>
      </c>
      <c r="S677" s="174"/>
      <c r="T677" s="174" t="s">
        <v>2181</v>
      </c>
      <c r="U677" s="174"/>
      <c r="V677" s="63" t="s">
        <v>22</v>
      </c>
      <c r="W677" s="174" t="s">
        <v>232</v>
      </c>
      <c r="X677" s="174" t="s">
        <v>2182</v>
      </c>
      <c r="Y677" s="429">
        <v>45270</v>
      </c>
      <c r="Z677" s="430">
        <v>45271</v>
      </c>
      <c r="AA677" s="63" t="s">
        <v>4158</v>
      </c>
      <c r="AB677" s="63" t="s">
        <v>4159</v>
      </c>
      <c r="AC677" s="63"/>
      <c r="AD677" s="174" t="s">
        <v>5956</v>
      </c>
      <c r="AE677" s="174" t="s">
        <v>22</v>
      </c>
      <c r="AF677" s="174" t="s">
        <v>22</v>
      </c>
      <c r="AG677" s="174"/>
      <c r="AH677" s="174"/>
      <c r="AI677" s="174"/>
      <c r="AJ677" s="174"/>
      <c r="AK677" s="174"/>
      <c r="AL677" s="174"/>
      <c r="AM677" s="174"/>
      <c r="AN677" s="174"/>
      <c r="AO677" s="174"/>
      <c r="AP677" s="174"/>
      <c r="AQ677" s="174"/>
      <c r="AR677" s="174" t="s">
        <v>2335</v>
      </c>
      <c r="AS677" s="174">
        <v>2023</v>
      </c>
      <c r="AT677" s="415">
        <v>45271</v>
      </c>
      <c r="AU677" s="174" t="s">
        <v>1351</v>
      </c>
      <c r="AV677" s="419" t="s">
        <v>9576</v>
      </c>
      <c r="AW677" s="439"/>
      <c r="AX677" s="551"/>
      <c r="AY677" s="422"/>
      <c r="AZ677" s="550"/>
      <c r="BA677" s="550"/>
      <c r="BB677" s="422"/>
      <c r="BC677" s="550"/>
      <c r="BD677" s="439"/>
      <c r="BE677" s="551"/>
      <c r="BF677" s="429">
        <v>44427</v>
      </c>
      <c r="BG677" s="426">
        <f t="shared" si="12"/>
        <v>0</v>
      </c>
      <c r="BH677" s="426">
        <f t="shared" si="13"/>
        <v>0</v>
      </c>
      <c r="BI677" s="426">
        <f t="shared" si="14"/>
        <v>0</v>
      </c>
      <c r="BJ677" s="426">
        <f t="shared" si="15"/>
        <v>0</v>
      </c>
      <c r="BK677" s="425" t="b">
        <f t="shared" si="16"/>
        <v>0</v>
      </c>
    </row>
    <row r="678" spans="1:63" ht="15.75" customHeight="1">
      <c r="A678" s="703" t="s">
        <v>10</v>
      </c>
      <c r="B678" s="703" t="s">
        <v>11</v>
      </c>
      <c r="C678" s="703" t="s">
        <v>28</v>
      </c>
      <c r="D678" s="703" t="s">
        <v>13</v>
      </c>
      <c r="E678" s="703" t="s">
        <v>28</v>
      </c>
      <c r="F678" s="703"/>
      <c r="G678" s="703" t="s">
        <v>3867</v>
      </c>
      <c r="H678" s="703"/>
      <c r="I678" s="703"/>
      <c r="J678" s="703" t="s">
        <v>3868</v>
      </c>
      <c r="K678" s="703"/>
      <c r="L678" s="703"/>
      <c r="M678" s="703" t="s">
        <v>2183</v>
      </c>
      <c r="N678" s="703"/>
      <c r="O678" s="703" t="s">
        <v>15</v>
      </c>
      <c r="P678" s="703" t="s">
        <v>16</v>
      </c>
      <c r="Q678" s="703" t="s">
        <v>21</v>
      </c>
      <c r="R678" s="703" t="s">
        <v>766</v>
      </c>
      <c r="S678" s="703"/>
      <c r="T678" s="703" t="s">
        <v>767</v>
      </c>
      <c r="U678" s="703"/>
      <c r="V678" s="703" t="s">
        <v>22</v>
      </c>
      <c r="W678" s="703" t="s">
        <v>42</v>
      </c>
      <c r="X678" s="703">
        <v>607022109</v>
      </c>
      <c r="Y678" s="704">
        <v>39055</v>
      </c>
      <c r="Z678" s="703"/>
      <c r="AA678" s="703" t="s">
        <v>4158</v>
      </c>
      <c r="AB678" s="703" t="s">
        <v>4159</v>
      </c>
      <c r="AC678" s="703"/>
      <c r="AD678" s="703" t="s">
        <v>4283</v>
      </c>
      <c r="AE678" s="703" t="s">
        <v>4283</v>
      </c>
      <c r="AF678" s="703" t="s">
        <v>4283</v>
      </c>
      <c r="AG678" s="703"/>
      <c r="AH678" s="703"/>
      <c r="AI678" s="703"/>
      <c r="AJ678" s="703" t="s">
        <v>8675</v>
      </c>
      <c r="AK678" s="703"/>
      <c r="AL678" s="703"/>
      <c r="AM678" s="703"/>
      <c r="AN678" s="703"/>
      <c r="AO678" s="703"/>
      <c r="AP678" s="703"/>
      <c r="AQ678" s="703"/>
      <c r="AR678" s="703" t="s">
        <v>2306</v>
      </c>
      <c r="AS678" s="703">
        <v>2023</v>
      </c>
      <c r="AT678" s="706"/>
      <c r="AU678" s="703" t="s">
        <v>2323</v>
      </c>
      <c r="AV678" s="707" t="s">
        <v>8795</v>
      </c>
      <c r="AW678" s="708"/>
      <c r="AX678" s="709"/>
      <c r="AY678" s="422"/>
      <c r="AZ678" s="730"/>
      <c r="BA678" s="730"/>
      <c r="BB678" s="422"/>
      <c r="BC678" s="730"/>
      <c r="BD678" s="708"/>
      <c r="BE678" s="709"/>
      <c r="BF678" s="710"/>
      <c r="BG678" s="710">
        <f t="shared" si="12"/>
        <v>0</v>
      </c>
      <c r="BH678" s="710">
        <f t="shared" si="13"/>
        <v>0</v>
      </c>
      <c r="BI678" s="710">
        <f t="shared" si="14"/>
        <v>0</v>
      </c>
      <c r="BJ678" s="710">
        <f t="shared" si="15"/>
        <v>0</v>
      </c>
      <c r="BK678" s="709" t="b">
        <f t="shared" si="16"/>
        <v>0</v>
      </c>
    </row>
    <row r="679" spans="1:63" ht="15.75" customHeight="1">
      <c r="A679" s="703" t="s">
        <v>10</v>
      </c>
      <c r="B679" s="703" t="s">
        <v>11</v>
      </c>
      <c r="C679" s="703" t="s">
        <v>12</v>
      </c>
      <c r="D679" s="703" t="s">
        <v>13</v>
      </c>
      <c r="E679" s="703" t="s">
        <v>28</v>
      </c>
      <c r="F679" s="703"/>
      <c r="G679" s="703" t="s">
        <v>1145</v>
      </c>
      <c r="H679" s="703"/>
      <c r="I679" s="703"/>
      <c r="J679" s="703" t="s">
        <v>9577</v>
      </c>
      <c r="K679" s="703"/>
      <c r="L679" s="703"/>
      <c r="M679" s="703" t="s">
        <v>1147</v>
      </c>
      <c r="N679" s="703"/>
      <c r="O679" s="703" t="s">
        <v>15</v>
      </c>
      <c r="P679" s="703" t="s">
        <v>16</v>
      </c>
      <c r="Q679" s="703" t="s">
        <v>21</v>
      </c>
      <c r="R679" s="703" t="s">
        <v>3006</v>
      </c>
      <c r="S679" s="703"/>
      <c r="T679" s="703" t="s">
        <v>1148</v>
      </c>
      <c r="U679" s="703"/>
      <c r="V679" s="703" t="s">
        <v>22</v>
      </c>
      <c r="W679" s="703" t="s">
        <v>235</v>
      </c>
      <c r="X679" s="703">
        <v>1107020107</v>
      </c>
      <c r="Y679" s="704">
        <v>40730</v>
      </c>
      <c r="Z679" s="703"/>
      <c r="AA679" s="703" t="s">
        <v>4158</v>
      </c>
      <c r="AB679" s="703" t="s">
        <v>4159</v>
      </c>
      <c r="AC679" s="703"/>
      <c r="AD679" s="703" t="s">
        <v>4283</v>
      </c>
      <c r="AE679" s="703" t="s">
        <v>4283</v>
      </c>
      <c r="AF679" s="703" t="s">
        <v>4283</v>
      </c>
      <c r="AG679" s="703"/>
      <c r="AH679" s="703"/>
      <c r="AI679" s="705">
        <v>44956</v>
      </c>
      <c r="AJ679" s="703" t="s">
        <v>2289</v>
      </c>
      <c r="AK679" s="703"/>
      <c r="AL679" s="703"/>
      <c r="AM679" s="703"/>
      <c r="AN679" s="703"/>
      <c r="AO679" s="703"/>
      <c r="AP679" s="703"/>
      <c r="AQ679" s="703"/>
      <c r="AR679" s="703" t="s">
        <v>2306</v>
      </c>
      <c r="AS679" s="703">
        <v>2023</v>
      </c>
      <c r="AT679" s="706">
        <v>44956</v>
      </c>
      <c r="AU679" s="703" t="s">
        <v>2323</v>
      </c>
      <c r="AV679" s="707" t="s">
        <v>9146</v>
      </c>
      <c r="AW679" s="708"/>
      <c r="AX679" s="709"/>
      <c r="AY679" s="422"/>
      <c r="AZ679" s="730"/>
      <c r="BA679" s="730"/>
      <c r="BB679" s="422"/>
      <c r="BC679" s="730"/>
      <c r="BD679" s="708"/>
      <c r="BE679" s="709"/>
      <c r="BF679" s="710"/>
      <c r="BG679" s="710">
        <f t="shared" si="12"/>
        <v>0</v>
      </c>
      <c r="BH679" s="710">
        <f t="shared" si="13"/>
        <v>0</v>
      </c>
      <c r="BI679" s="710">
        <f t="shared" si="14"/>
        <v>0</v>
      </c>
      <c r="BJ679" s="710">
        <f t="shared" si="15"/>
        <v>0</v>
      </c>
      <c r="BK679" s="709" t="b">
        <f t="shared" si="16"/>
        <v>0</v>
      </c>
    </row>
    <row r="680" spans="1:63" ht="15.75" customHeight="1">
      <c r="A680" s="174" t="s">
        <v>10</v>
      </c>
      <c r="B680" s="63" t="s">
        <v>11</v>
      </c>
      <c r="C680" s="63" t="s">
        <v>123</v>
      </c>
      <c r="D680" s="63" t="s">
        <v>977</v>
      </c>
      <c r="E680" s="63" t="s">
        <v>28</v>
      </c>
      <c r="F680" s="63"/>
      <c r="G680" s="174" t="s">
        <v>2198</v>
      </c>
      <c r="H680" s="174"/>
      <c r="I680" s="174"/>
      <c r="J680" s="174" t="s">
        <v>2199</v>
      </c>
      <c r="K680" s="174"/>
      <c r="L680" s="174"/>
      <c r="M680" s="174" t="s">
        <v>2241</v>
      </c>
      <c r="N680" s="174"/>
      <c r="O680" s="63" t="s">
        <v>15</v>
      </c>
      <c r="P680" s="63" t="s">
        <v>16</v>
      </c>
      <c r="Q680" s="63" t="s">
        <v>35</v>
      </c>
      <c r="R680" s="63" t="s">
        <v>87</v>
      </c>
      <c r="S680" s="174" t="s">
        <v>434</v>
      </c>
      <c r="T680" s="174"/>
      <c r="U680" s="174"/>
      <c r="V680" s="63" t="s">
        <v>4164</v>
      </c>
      <c r="W680" s="174" t="s">
        <v>5958</v>
      </c>
      <c r="X680" s="174" t="s">
        <v>5959</v>
      </c>
      <c r="Y680" s="429">
        <v>45316</v>
      </c>
      <c r="Z680" s="430">
        <v>47147</v>
      </c>
      <c r="AA680" s="63" t="s">
        <v>4158</v>
      </c>
      <c r="AB680" s="63" t="s">
        <v>4159</v>
      </c>
      <c r="AC680" s="63"/>
      <c r="AD680" s="174" t="s">
        <v>5960</v>
      </c>
      <c r="AE680" s="174" t="s">
        <v>5961</v>
      </c>
      <c r="AF680" s="569">
        <v>46329</v>
      </c>
      <c r="AG680" s="174"/>
      <c r="AH680" s="174"/>
      <c r="AI680" s="174"/>
      <c r="AJ680" s="174"/>
      <c r="AK680" s="174"/>
      <c r="AL680" s="174"/>
      <c r="AM680" s="174"/>
      <c r="AN680" s="174"/>
      <c r="AO680" s="174"/>
      <c r="AP680" s="174"/>
      <c r="AQ680" s="174"/>
      <c r="AR680" s="174" t="s">
        <v>2306</v>
      </c>
      <c r="AS680" s="174">
        <v>2024</v>
      </c>
      <c r="AT680" s="415">
        <v>45316</v>
      </c>
      <c r="AU680" s="174" t="s">
        <v>1351</v>
      </c>
      <c r="AV680" s="419" t="s">
        <v>4274</v>
      </c>
      <c r="AW680" s="439"/>
      <c r="AX680" s="551"/>
      <c r="AY680" s="422"/>
      <c r="AZ680" s="550"/>
      <c r="BA680" s="550"/>
      <c r="BB680" s="422"/>
      <c r="BC680" s="550"/>
      <c r="BD680" s="439"/>
      <c r="BE680" s="551"/>
      <c r="BF680" s="429">
        <v>44714</v>
      </c>
      <c r="BG680" s="426">
        <f t="shared" si="12"/>
        <v>0</v>
      </c>
      <c r="BH680" s="426">
        <f t="shared" si="13"/>
        <v>0</v>
      </c>
      <c r="BI680" s="426">
        <f t="shared" si="14"/>
        <v>0</v>
      </c>
      <c r="BJ680" s="426">
        <f t="shared" si="15"/>
        <v>0</v>
      </c>
      <c r="BK680" s="425" t="b">
        <f t="shared" si="16"/>
        <v>0</v>
      </c>
    </row>
    <row r="681" spans="1:63" ht="15.75" customHeight="1">
      <c r="A681" s="174" t="s">
        <v>10</v>
      </c>
      <c r="B681" s="63" t="s">
        <v>11</v>
      </c>
      <c r="C681" s="63" t="s">
        <v>123</v>
      </c>
      <c r="D681" s="63" t="s">
        <v>977</v>
      </c>
      <c r="E681" s="63" t="s">
        <v>28</v>
      </c>
      <c r="F681" s="63"/>
      <c r="G681" s="174" t="s">
        <v>2198</v>
      </c>
      <c r="H681" s="174"/>
      <c r="I681" s="174"/>
      <c r="J681" s="174" t="s">
        <v>2199</v>
      </c>
      <c r="K681" s="174"/>
      <c r="L681" s="174"/>
      <c r="M681" s="174" t="s">
        <v>2241</v>
      </c>
      <c r="N681" s="174"/>
      <c r="O681" s="63" t="s">
        <v>15</v>
      </c>
      <c r="P681" s="63" t="s">
        <v>16</v>
      </c>
      <c r="Q681" s="63" t="s">
        <v>35</v>
      </c>
      <c r="R681" s="63" t="s">
        <v>8666</v>
      </c>
      <c r="S681" s="174" t="s">
        <v>39</v>
      </c>
      <c r="T681" s="174"/>
      <c r="U681" s="174"/>
      <c r="V681" s="63" t="s">
        <v>4164</v>
      </c>
      <c r="W681" s="174" t="s">
        <v>953</v>
      </c>
      <c r="X681" s="174" t="s">
        <v>2200</v>
      </c>
      <c r="Y681" s="429">
        <v>45316</v>
      </c>
      <c r="Z681" s="430">
        <v>47147</v>
      </c>
      <c r="AA681" s="63" t="s">
        <v>4158</v>
      </c>
      <c r="AB681" s="63" t="s">
        <v>4159</v>
      </c>
      <c r="AC681" s="63"/>
      <c r="AD681" s="174" t="s">
        <v>5962</v>
      </c>
      <c r="AE681" s="174" t="s">
        <v>5963</v>
      </c>
      <c r="AF681" s="427">
        <v>44473</v>
      </c>
      <c r="AG681" s="174"/>
      <c r="AH681" s="174"/>
      <c r="AI681" s="174"/>
      <c r="AJ681" s="174"/>
      <c r="AK681" s="174"/>
      <c r="AL681" s="174"/>
      <c r="AM681" s="174"/>
      <c r="AN681" s="174"/>
      <c r="AO681" s="174"/>
      <c r="AP681" s="174"/>
      <c r="AQ681" s="174"/>
      <c r="AR681" s="174" t="s">
        <v>2306</v>
      </c>
      <c r="AS681" s="174">
        <v>2024</v>
      </c>
      <c r="AT681" s="415">
        <v>45316</v>
      </c>
      <c r="AU681" s="174" t="s">
        <v>1351</v>
      </c>
      <c r="AV681" s="419" t="s">
        <v>4274</v>
      </c>
      <c r="AW681" s="439"/>
      <c r="AX681" s="551"/>
      <c r="AY681" s="422"/>
      <c r="AZ681" s="550"/>
      <c r="BA681" s="550"/>
      <c r="BB681" s="422"/>
      <c r="BC681" s="550"/>
      <c r="BD681" s="439"/>
      <c r="BE681" s="551"/>
      <c r="BF681" s="429">
        <v>44529</v>
      </c>
      <c r="BG681" s="426">
        <f t="shared" si="12"/>
        <v>0</v>
      </c>
      <c r="BH681" s="426">
        <f t="shared" si="13"/>
        <v>0</v>
      </c>
      <c r="BI681" s="426">
        <f t="shared" si="14"/>
        <v>0</v>
      </c>
      <c r="BJ681" s="426">
        <f t="shared" si="15"/>
        <v>0</v>
      </c>
      <c r="BK681" s="425" t="b">
        <f t="shared" si="16"/>
        <v>0</v>
      </c>
    </row>
    <row r="682" spans="1:63" ht="15.75" customHeight="1">
      <c r="A682" s="174" t="s">
        <v>10</v>
      </c>
      <c r="B682" s="63" t="s">
        <v>11</v>
      </c>
      <c r="C682" s="63" t="s">
        <v>123</v>
      </c>
      <c r="D682" s="63" t="s">
        <v>977</v>
      </c>
      <c r="E682" s="63" t="s">
        <v>28</v>
      </c>
      <c r="F682" s="63"/>
      <c r="G682" s="174" t="s">
        <v>2198</v>
      </c>
      <c r="H682" s="174"/>
      <c r="I682" s="174"/>
      <c r="J682" s="174" t="s">
        <v>2199</v>
      </c>
      <c r="K682" s="174"/>
      <c r="L682" s="174"/>
      <c r="M682" s="174" t="s">
        <v>2241</v>
      </c>
      <c r="N682" s="174"/>
      <c r="O682" s="63" t="s">
        <v>15</v>
      </c>
      <c r="P682" s="63" t="s">
        <v>16</v>
      </c>
      <c r="Q682" s="63" t="s">
        <v>35</v>
      </c>
      <c r="R682" s="63" t="s">
        <v>8666</v>
      </c>
      <c r="S682" s="174" t="s">
        <v>47</v>
      </c>
      <c r="T682" s="174"/>
      <c r="U682" s="174"/>
      <c r="V682" s="63" t="s">
        <v>4164</v>
      </c>
      <c r="W682" s="174" t="s">
        <v>1524</v>
      </c>
      <c r="X682" s="174" t="s">
        <v>2201</v>
      </c>
      <c r="Y682" s="429">
        <v>45316</v>
      </c>
      <c r="Z682" s="430">
        <v>47147</v>
      </c>
      <c r="AA682" s="63" t="s">
        <v>4158</v>
      </c>
      <c r="AB682" s="63" t="s">
        <v>4159</v>
      </c>
      <c r="AC682" s="63"/>
      <c r="AD682" s="174" t="s">
        <v>5962</v>
      </c>
      <c r="AE682" s="174" t="s">
        <v>5964</v>
      </c>
      <c r="AF682" s="430">
        <v>46096</v>
      </c>
      <c r="AG682" s="174"/>
      <c r="AH682" s="174"/>
      <c r="AI682" s="174"/>
      <c r="AJ682" s="174"/>
      <c r="AK682" s="174"/>
      <c r="AL682" s="174"/>
      <c r="AM682" s="174"/>
      <c r="AN682" s="174"/>
      <c r="AO682" s="174"/>
      <c r="AP682" s="174"/>
      <c r="AQ682" s="174"/>
      <c r="AR682" s="174" t="s">
        <v>2306</v>
      </c>
      <c r="AS682" s="174">
        <v>2024</v>
      </c>
      <c r="AT682" s="415">
        <v>45316</v>
      </c>
      <c r="AU682" s="174" t="s">
        <v>1351</v>
      </c>
      <c r="AV682" s="419" t="s">
        <v>4274</v>
      </c>
      <c r="AW682" s="424"/>
      <c r="AX682" s="462"/>
      <c r="AY682" s="422"/>
      <c r="AZ682" s="530"/>
      <c r="BA682" s="530"/>
      <c r="BB682" s="422"/>
      <c r="BC682" s="530"/>
      <c r="BD682" s="424"/>
      <c r="BE682" s="462">
        <v>1</v>
      </c>
      <c r="BF682" s="429">
        <v>44495</v>
      </c>
      <c r="BG682" s="426">
        <f t="shared" si="12"/>
        <v>0</v>
      </c>
      <c r="BH682" s="426">
        <f t="shared" si="13"/>
        <v>0</v>
      </c>
      <c r="BI682" s="426">
        <f t="shared" si="14"/>
        <v>0</v>
      </c>
      <c r="BJ682" s="426">
        <f t="shared" si="15"/>
        <v>0</v>
      </c>
      <c r="BK682" s="425" t="b">
        <f t="shared" si="16"/>
        <v>0</v>
      </c>
    </row>
    <row r="683" spans="1:63" ht="15.75" customHeight="1">
      <c r="A683" s="174" t="s">
        <v>10</v>
      </c>
      <c r="B683" s="174" t="s">
        <v>11</v>
      </c>
      <c r="C683" s="174" t="s">
        <v>28</v>
      </c>
      <c r="D683" s="63" t="s">
        <v>13</v>
      </c>
      <c r="E683" s="63" t="s">
        <v>3756</v>
      </c>
      <c r="F683" s="174"/>
      <c r="G683" s="174" t="s">
        <v>2206</v>
      </c>
      <c r="H683" s="174"/>
      <c r="I683" s="174"/>
      <c r="J683" s="174" t="s">
        <v>2207</v>
      </c>
      <c r="K683" s="174"/>
      <c r="L683" s="174"/>
      <c r="M683" s="174" t="s">
        <v>2208</v>
      </c>
      <c r="N683" s="174"/>
      <c r="O683" s="63" t="s">
        <v>15</v>
      </c>
      <c r="P683" s="63" t="s">
        <v>16</v>
      </c>
      <c r="Q683" s="63" t="s">
        <v>21</v>
      </c>
      <c r="R683" s="63" t="s">
        <v>3006</v>
      </c>
      <c r="S683" s="174"/>
      <c r="T683" s="174" t="s">
        <v>1504</v>
      </c>
      <c r="U683" s="174"/>
      <c r="V683" s="63" t="s">
        <v>22</v>
      </c>
      <c r="W683" s="174" t="s">
        <v>2041</v>
      </c>
      <c r="X683" s="174" t="s">
        <v>2209</v>
      </c>
      <c r="Y683" s="429">
        <v>44515</v>
      </c>
      <c r="Z683" s="430">
        <v>46878</v>
      </c>
      <c r="AA683" s="63" t="s">
        <v>4158</v>
      </c>
      <c r="AB683" s="63" t="s">
        <v>4159</v>
      </c>
      <c r="AC683" s="63"/>
      <c r="AD683" s="174" t="s">
        <v>5966</v>
      </c>
      <c r="AE683" s="174" t="s">
        <v>5967</v>
      </c>
      <c r="AF683" s="63" t="s">
        <v>4283</v>
      </c>
      <c r="AG683" s="174"/>
      <c r="AH683" s="174"/>
      <c r="AI683" s="174"/>
      <c r="AJ683" s="174"/>
      <c r="AK683" s="174"/>
      <c r="AL683" s="174"/>
      <c r="AM683" s="174"/>
      <c r="AN683" s="174"/>
      <c r="AO683" s="174"/>
      <c r="AP683" s="174"/>
      <c r="AQ683" s="174"/>
      <c r="AR683" s="174" t="s">
        <v>2324</v>
      </c>
      <c r="AS683" s="174">
        <v>2023</v>
      </c>
      <c r="AT683" s="415">
        <v>45163</v>
      </c>
      <c r="AU683" s="174" t="s">
        <v>1351</v>
      </c>
      <c r="AV683" s="419" t="s">
        <v>9578</v>
      </c>
      <c r="AW683" s="424"/>
      <c r="AX683" s="462"/>
      <c r="AY683" s="422"/>
      <c r="AZ683" s="530"/>
      <c r="BA683" s="530"/>
      <c r="BB683" s="422"/>
      <c r="BC683" s="530"/>
      <c r="BD683" s="424"/>
      <c r="BE683" s="462">
        <v>1</v>
      </c>
      <c r="BF683" s="429">
        <v>44515</v>
      </c>
      <c r="BG683" s="426">
        <f t="shared" si="12"/>
        <v>0</v>
      </c>
      <c r="BH683" s="426">
        <f t="shared" si="13"/>
        <v>0</v>
      </c>
      <c r="BI683" s="426">
        <f t="shared" si="14"/>
        <v>0</v>
      </c>
      <c r="BJ683" s="426">
        <f t="shared" si="15"/>
        <v>0</v>
      </c>
      <c r="BK683" s="425" t="b">
        <f t="shared" si="16"/>
        <v>0</v>
      </c>
    </row>
    <row r="684" spans="1:63" ht="15.75" customHeight="1">
      <c r="A684" s="174" t="s">
        <v>10</v>
      </c>
      <c r="B684" s="174" t="s">
        <v>11</v>
      </c>
      <c r="C684" s="174" t="s">
        <v>176</v>
      </c>
      <c r="D684" s="63" t="s">
        <v>3759</v>
      </c>
      <c r="E684" s="63" t="s">
        <v>3756</v>
      </c>
      <c r="F684" s="174"/>
      <c r="G684" s="174" t="s">
        <v>3806</v>
      </c>
      <c r="H684" s="174"/>
      <c r="I684" s="174"/>
      <c r="J684" s="174" t="s">
        <v>3807</v>
      </c>
      <c r="K684" s="174"/>
      <c r="L684" s="174"/>
      <c r="M684" s="174" t="s">
        <v>2217</v>
      </c>
      <c r="N684" s="174"/>
      <c r="O684" s="63" t="s">
        <v>15</v>
      </c>
      <c r="P684" s="63" t="s">
        <v>16</v>
      </c>
      <c r="Q684" s="63" t="s">
        <v>35</v>
      </c>
      <c r="R684" s="63" t="s">
        <v>117</v>
      </c>
      <c r="S684" s="174" t="s">
        <v>200</v>
      </c>
      <c r="T684" s="174"/>
      <c r="U684" s="174"/>
      <c r="V684" s="63" t="s">
        <v>4164</v>
      </c>
      <c r="W684" s="174" t="s">
        <v>1161</v>
      </c>
      <c r="X684" s="174" t="s">
        <v>5969</v>
      </c>
      <c r="Y684" s="429">
        <v>45316</v>
      </c>
      <c r="Z684" s="430">
        <v>47144</v>
      </c>
      <c r="AA684" s="63" t="s">
        <v>4158</v>
      </c>
      <c r="AB684" s="63" t="s">
        <v>4159</v>
      </c>
      <c r="AC684" s="63"/>
      <c r="AD684" s="63" t="s">
        <v>5970</v>
      </c>
      <c r="AE684" s="63" t="s">
        <v>5971</v>
      </c>
      <c r="AF684" s="556">
        <v>45343</v>
      </c>
      <c r="AG684" s="174"/>
      <c r="AH684" s="174"/>
      <c r="AI684" s="174"/>
      <c r="AJ684" s="174"/>
      <c r="AK684" s="174"/>
      <c r="AL684" s="174"/>
      <c r="AM684" s="174"/>
      <c r="AN684" s="174"/>
      <c r="AO684" s="174"/>
      <c r="AP684" s="174"/>
      <c r="AQ684" s="174"/>
      <c r="AR684" s="174" t="s">
        <v>2306</v>
      </c>
      <c r="AS684" s="174">
        <v>2024</v>
      </c>
      <c r="AT684" s="415">
        <v>45317</v>
      </c>
      <c r="AU684" s="174" t="s">
        <v>1351</v>
      </c>
      <c r="AV684" s="419" t="s">
        <v>4274</v>
      </c>
      <c r="AW684" s="424"/>
      <c r="AX684" s="462"/>
      <c r="AY684" s="422"/>
      <c r="AZ684" s="530"/>
      <c r="BA684" s="530"/>
      <c r="BB684" s="422"/>
      <c r="BC684" s="530"/>
      <c r="BD684" s="424"/>
      <c r="BE684" s="462">
        <v>1</v>
      </c>
      <c r="BF684" s="429">
        <v>44587</v>
      </c>
      <c r="BG684" s="426">
        <f t="shared" si="12"/>
        <v>0</v>
      </c>
      <c r="BH684" s="426">
        <f t="shared" si="13"/>
        <v>0</v>
      </c>
      <c r="BI684" s="426">
        <f t="shared" si="14"/>
        <v>0</v>
      </c>
      <c r="BJ684" s="426">
        <f t="shared" si="15"/>
        <v>0</v>
      </c>
      <c r="BK684" s="425" t="b">
        <f t="shared" si="16"/>
        <v>0</v>
      </c>
    </row>
    <row r="685" spans="1:63" ht="15.75" customHeight="1">
      <c r="A685" s="174" t="s">
        <v>10</v>
      </c>
      <c r="B685" s="174" t="s">
        <v>11</v>
      </c>
      <c r="C685" s="174" t="s">
        <v>176</v>
      </c>
      <c r="D685" s="63" t="s">
        <v>3759</v>
      </c>
      <c r="E685" s="63" t="s">
        <v>3756</v>
      </c>
      <c r="F685" s="174"/>
      <c r="G685" s="174" t="s">
        <v>3806</v>
      </c>
      <c r="H685" s="174"/>
      <c r="I685" s="174"/>
      <c r="J685" s="174" t="s">
        <v>3807</v>
      </c>
      <c r="K685" s="174"/>
      <c r="L685" s="174"/>
      <c r="M685" s="174" t="s">
        <v>2217</v>
      </c>
      <c r="N685" s="174"/>
      <c r="O685" s="63" t="s">
        <v>15</v>
      </c>
      <c r="P685" s="63" t="s">
        <v>16</v>
      </c>
      <c r="Q685" s="63" t="s">
        <v>35</v>
      </c>
      <c r="R685" s="63" t="s">
        <v>104</v>
      </c>
      <c r="S685" s="174" t="s">
        <v>105</v>
      </c>
      <c r="T685" s="174"/>
      <c r="U685" s="174"/>
      <c r="V685" s="63" t="s">
        <v>4164</v>
      </c>
      <c r="W685" s="174" t="s">
        <v>5972</v>
      </c>
      <c r="X685" s="174" t="s">
        <v>5973</v>
      </c>
      <c r="Y685" s="429">
        <v>45316</v>
      </c>
      <c r="Z685" s="430">
        <v>47144</v>
      </c>
      <c r="AA685" s="63" t="s">
        <v>4158</v>
      </c>
      <c r="AB685" s="63" t="s">
        <v>4159</v>
      </c>
      <c r="AC685" s="63"/>
      <c r="AD685" s="63" t="s">
        <v>5974</v>
      </c>
      <c r="AE685" s="63" t="s">
        <v>5975</v>
      </c>
      <c r="AF685" s="556">
        <v>45667</v>
      </c>
      <c r="AG685" s="174"/>
      <c r="AH685" s="174"/>
      <c r="AI685" s="174"/>
      <c r="AJ685" s="174"/>
      <c r="AK685" s="174"/>
      <c r="AL685" s="174"/>
      <c r="AM685" s="174"/>
      <c r="AN685" s="174"/>
      <c r="AO685" s="174"/>
      <c r="AP685" s="174"/>
      <c r="AQ685" s="174"/>
      <c r="AR685" s="174" t="s">
        <v>2306</v>
      </c>
      <c r="AS685" s="174">
        <v>2024</v>
      </c>
      <c r="AT685" s="415">
        <v>45317</v>
      </c>
      <c r="AU685" s="174" t="s">
        <v>1351</v>
      </c>
      <c r="AV685" s="419" t="s">
        <v>4274</v>
      </c>
      <c r="AW685" s="439"/>
      <c r="AX685" s="551"/>
      <c r="AY685" s="422"/>
      <c r="AZ685" s="550"/>
      <c r="BA685" s="550"/>
      <c r="BB685" s="422"/>
      <c r="BC685" s="550"/>
      <c r="BD685" s="439"/>
      <c r="BE685" s="551"/>
      <c r="BF685" s="429">
        <v>44587</v>
      </c>
      <c r="BG685" s="426">
        <f t="shared" si="12"/>
        <v>0</v>
      </c>
      <c r="BH685" s="426">
        <f t="shared" si="13"/>
        <v>0</v>
      </c>
      <c r="BI685" s="426">
        <f t="shared" si="14"/>
        <v>0</v>
      </c>
      <c r="BJ685" s="426">
        <f t="shared" si="15"/>
        <v>0</v>
      </c>
      <c r="BK685" s="425" t="b">
        <f t="shared" si="16"/>
        <v>0</v>
      </c>
    </row>
    <row r="686" spans="1:63" ht="15.75" customHeight="1">
      <c r="A686" s="174" t="s">
        <v>10</v>
      </c>
      <c r="B686" s="174" t="s">
        <v>11</v>
      </c>
      <c r="C686" s="174" t="s">
        <v>176</v>
      </c>
      <c r="D686" s="63" t="s">
        <v>3759</v>
      </c>
      <c r="E686" s="63" t="s">
        <v>3756</v>
      </c>
      <c r="F686" s="174"/>
      <c r="G686" s="174" t="s">
        <v>3806</v>
      </c>
      <c r="H686" s="174"/>
      <c r="I686" s="174"/>
      <c r="J686" s="174" t="s">
        <v>3807</v>
      </c>
      <c r="K686" s="174"/>
      <c r="L686" s="174"/>
      <c r="M686" s="174" t="s">
        <v>2217</v>
      </c>
      <c r="N686" s="174"/>
      <c r="O686" s="63" t="s">
        <v>15</v>
      </c>
      <c r="P686" s="63" t="s">
        <v>16</v>
      </c>
      <c r="Q686" s="63" t="s">
        <v>35</v>
      </c>
      <c r="R686" s="63" t="s">
        <v>8666</v>
      </c>
      <c r="S686" s="174" t="s">
        <v>36</v>
      </c>
      <c r="T686" s="174"/>
      <c r="U686" s="174"/>
      <c r="V686" s="63" t="s">
        <v>4164</v>
      </c>
      <c r="W686" s="174" t="s">
        <v>5976</v>
      </c>
      <c r="X686" s="174" t="s">
        <v>5977</v>
      </c>
      <c r="Y686" s="429">
        <v>45316</v>
      </c>
      <c r="Z686" s="430">
        <v>47144</v>
      </c>
      <c r="AA686" s="63" t="s">
        <v>4158</v>
      </c>
      <c r="AB686" s="63" t="s">
        <v>4159</v>
      </c>
      <c r="AC686" s="63"/>
      <c r="AD686" s="63" t="s">
        <v>5978</v>
      </c>
      <c r="AE686" s="63" t="s">
        <v>5979</v>
      </c>
      <c r="AF686" s="535">
        <v>45566</v>
      </c>
      <c r="AG686" s="174"/>
      <c r="AH686" s="174"/>
      <c r="AI686" s="174"/>
      <c r="AJ686" s="174"/>
      <c r="AK686" s="174"/>
      <c r="AL686" s="174"/>
      <c r="AM686" s="174"/>
      <c r="AN686" s="174"/>
      <c r="AO686" s="174"/>
      <c r="AP686" s="174"/>
      <c r="AQ686" s="174"/>
      <c r="AR686" s="174" t="s">
        <v>2306</v>
      </c>
      <c r="AS686" s="174">
        <v>2024</v>
      </c>
      <c r="AT686" s="415">
        <v>45317</v>
      </c>
      <c r="AU686" s="174" t="s">
        <v>1351</v>
      </c>
      <c r="AV686" s="419" t="s">
        <v>4274</v>
      </c>
      <c r="AW686" s="439"/>
      <c r="AX686" s="551"/>
      <c r="AY686" s="422"/>
      <c r="AZ686" s="550"/>
      <c r="BA686" s="550"/>
      <c r="BB686" s="422"/>
      <c r="BC686" s="550"/>
      <c r="BD686" s="439"/>
      <c r="BE686" s="551"/>
      <c r="BF686" s="429">
        <v>44587</v>
      </c>
      <c r="BG686" s="426">
        <f t="shared" si="12"/>
        <v>0</v>
      </c>
      <c r="BH686" s="426">
        <f t="shared" si="13"/>
        <v>0</v>
      </c>
      <c r="BI686" s="426">
        <f t="shared" si="14"/>
        <v>0</v>
      </c>
      <c r="BJ686" s="426">
        <f t="shared" si="15"/>
        <v>0</v>
      </c>
      <c r="BK686" s="425" t="b">
        <f t="shared" si="16"/>
        <v>0</v>
      </c>
    </row>
    <row r="687" spans="1:63" ht="15.75" customHeight="1">
      <c r="A687" s="703" t="s">
        <v>10</v>
      </c>
      <c r="B687" s="703" t="s">
        <v>11</v>
      </c>
      <c r="C687" s="703" t="s">
        <v>176</v>
      </c>
      <c r="D687" s="703" t="s">
        <v>9075</v>
      </c>
      <c r="E687" s="703" t="s">
        <v>28</v>
      </c>
      <c r="F687" s="703"/>
      <c r="G687" s="703" t="s">
        <v>3806</v>
      </c>
      <c r="H687" s="703"/>
      <c r="I687" s="703"/>
      <c r="J687" s="703" t="s">
        <v>3807</v>
      </c>
      <c r="K687" s="703"/>
      <c r="L687" s="703"/>
      <c r="M687" s="703" t="s">
        <v>2217</v>
      </c>
      <c r="N687" s="703"/>
      <c r="O687" s="703" t="s">
        <v>15</v>
      </c>
      <c r="P687" s="703" t="s">
        <v>16</v>
      </c>
      <c r="Q687" s="703" t="s">
        <v>35</v>
      </c>
      <c r="R687" s="703" t="s">
        <v>2230</v>
      </c>
      <c r="S687" s="703" t="s">
        <v>9279</v>
      </c>
      <c r="T687" s="703"/>
      <c r="U687" s="703"/>
      <c r="V687" s="703" t="s">
        <v>4164</v>
      </c>
      <c r="W687" s="703" t="s">
        <v>9579</v>
      </c>
      <c r="X687" s="703" t="s">
        <v>9580</v>
      </c>
      <c r="Y687" s="704">
        <v>44587</v>
      </c>
      <c r="Z687" s="705">
        <v>46412</v>
      </c>
      <c r="AA687" s="703" t="s">
        <v>4158</v>
      </c>
      <c r="AB687" s="703" t="s">
        <v>4159</v>
      </c>
      <c r="AC687" s="703"/>
      <c r="AD687" s="703" t="s">
        <v>5970</v>
      </c>
      <c r="AE687" s="703" t="s">
        <v>9581</v>
      </c>
      <c r="AF687" s="723">
        <v>44935</v>
      </c>
      <c r="AG687" s="703"/>
      <c r="AH687" s="703"/>
      <c r="AI687" s="705">
        <v>45006</v>
      </c>
      <c r="AJ687" s="703" t="s">
        <v>8675</v>
      </c>
      <c r="AK687" s="703"/>
      <c r="AL687" s="703"/>
      <c r="AM687" s="703"/>
      <c r="AN687" s="703"/>
      <c r="AO687" s="703"/>
      <c r="AP687" s="703"/>
      <c r="AQ687" s="703"/>
      <c r="AR687" s="703" t="s">
        <v>2319</v>
      </c>
      <c r="AS687" s="703">
        <v>2023</v>
      </c>
      <c r="AT687" s="706">
        <v>45092</v>
      </c>
      <c r="AU687" s="703" t="s">
        <v>2323</v>
      </c>
      <c r="AV687" s="707"/>
      <c r="AW687" s="722"/>
      <c r="AX687" s="720"/>
      <c r="AY687" s="422"/>
      <c r="AZ687" s="733"/>
      <c r="BA687" s="733"/>
      <c r="BB687" s="422"/>
      <c r="BC687" s="733"/>
      <c r="BD687" s="722"/>
      <c r="BE687" s="720"/>
      <c r="BF687" s="710"/>
      <c r="BG687" s="710">
        <f t="shared" si="12"/>
        <v>0</v>
      </c>
      <c r="BH687" s="710">
        <f t="shared" si="13"/>
        <v>0</v>
      </c>
      <c r="BI687" s="710">
        <f t="shared" si="14"/>
        <v>0</v>
      </c>
      <c r="BJ687" s="710">
        <f t="shared" si="15"/>
        <v>0</v>
      </c>
      <c r="BK687" s="709" t="b">
        <f t="shared" si="16"/>
        <v>0</v>
      </c>
    </row>
    <row r="688" spans="1:63" ht="15.75" customHeight="1">
      <c r="A688" s="174" t="s">
        <v>10</v>
      </c>
      <c r="B688" s="174" t="s">
        <v>11</v>
      </c>
      <c r="C688" s="174" t="s">
        <v>146</v>
      </c>
      <c r="D688" s="63" t="s">
        <v>668</v>
      </c>
      <c r="E688" s="63" t="s">
        <v>30</v>
      </c>
      <c r="F688" s="174"/>
      <c r="G688" s="174" t="s">
        <v>9582</v>
      </c>
      <c r="H688" s="174"/>
      <c r="I688" s="174"/>
      <c r="J688" s="174" t="s">
        <v>2221</v>
      </c>
      <c r="K688" s="174"/>
      <c r="L688" s="174"/>
      <c r="M688" s="174" t="s">
        <v>5982</v>
      </c>
      <c r="N688" s="174"/>
      <c r="O688" s="63" t="s">
        <v>15</v>
      </c>
      <c r="P688" s="63" t="s">
        <v>16</v>
      </c>
      <c r="Q688" s="63" t="s">
        <v>35</v>
      </c>
      <c r="R688" s="63" t="s">
        <v>2222</v>
      </c>
      <c r="S688" s="174" t="s">
        <v>156</v>
      </c>
      <c r="T688" s="174"/>
      <c r="U688" s="174"/>
      <c r="V688" s="63" t="s">
        <v>4164</v>
      </c>
      <c r="W688" s="174" t="s">
        <v>1094</v>
      </c>
      <c r="X688" s="174" t="s">
        <v>5983</v>
      </c>
      <c r="Y688" s="429">
        <v>44588</v>
      </c>
      <c r="Z688" s="430">
        <v>46413</v>
      </c>
      <c r="AA688" s="63" t="s">
        <v>4158</v>
      </c>
      <c r="AB688" s="63" t="s">
        <v>4159</v>
      </c>
      <c r="AC688" s="63"/>
      <c r="AD688" s="63" t="s">
        <v>5984</v>
      </c>
      <c r="AE688" s="63" t="s">
        <v>5985</v>
      </c>
      <c r="AF688" s="556">
        <v>45149</v>
      </c>
      <c r="AG688" s="174"/>
      <c r="AH688" s="174"/>
      <c r="AI688" s="174"/>
      <c r="AJ688" s="174"/>
      <c r="AK688" s="174"/>
      <c r="AL688" s="174"/>
      <c r="AM688" s="174"/>
      <c r="AN688" s="174"/>
      <c r="AO688" s="174"/>
      <c r="AP688" s="174"/>
      <c r="AQ688" s="174"/>
      <c r="AR688" s="174"/>
      <c r="AS688" s="174"/>
      <c r="AT688" s="415"/>
      <c r="AU688" s="174"/>
      <c r="AV688" s="437"/>
      <c r="AW688" s="424"/>
      <c r="AX688" s="462"/>
      <c r="AY688" s="422"/>
      <c r="AZ688" s="530"/>
      <c r="BA688" s="530"/>
      <c r="BB688" s="422"/>
      <c r="BC688" s="530"/>
      <c r="BD688" s="424"/>
      <c r="BE688" s="462">
        <v>1</v>
      </c>
      <c r="BF688" s="426"/>
      <c r="BG688" s="426">
        <f t="shared" si="12"/>
        <v>0</v>
      </c>
      <c r="BH688" s="426">
        <f t="shared" si="13"/>
        <v>0</v>
      </c>
      <c r="BI688" s="426">
        <f t="shared" si="14"/>
        <v>0</v>
      </c>
      <c r="BJ688" s="426">
        <f t="shared" si="15"/>
        <v>0</v>
      </c>
      <c r="BK688" s="425" t="b">
        <f t="shared" si="16"/>
        <v>0</v>
      </c>
    </row>
    <row r="689" spans="1:63" ht="15.75" customHeight="1">
      <c r="A689" s="174" t="s">
        <v>10</v>
      </c>
      <c r="B689" s="174" t="s">
        <v>11</v>
      </c>
      <c r="C689" s="174" t="s">
        <v>176</v>
      </c>
      <c r="D689" s="63" t="s">
        <v>3759</v>
      </c>
      <c r="E689" s="63" t="s">
        <v>3756</v>
      </c>
      <c r="F689" s="174"/>
      <c r="G689" s="63" t="s">
        <v>3861</v>
      </c>
      <c r="H689" s="174"/>
      <c r="I689" s="174"/>
      <c r="J689" s="174" t="s">
        <v>2224</v>
      </c>
      <c r="K689" s="174"/>
      <c r="L689" s="174"/>
      <c r="M689" s="174" t="s">
        <v>2225</v>
      </c>
      <c r="N689" s="174"/>
      <c r="O689" s="63" t="s">
        <v>15</v>
      </c>
      <c r="P689" s="63" t="s">
        <v>16</v>
      </c>
      <c r="Q689" s="63" t="s">
        <v>21</v>
      </c>
      <c r="R689" s="63" t="s">
        <v>3006</v>
      </c>
      <c r="S689" s="174"/>
      <c r="T689" s="174" t="s">
        <v>5987</v>
      </c>
      <c r="U689" s="174"/>
      <c r="V689" s="63" t="s">
        <v>22</v>
      </c>
      <c r="W689" s="174" t="s">
        <v>5988</v>
      </c>
      <c r="X689" s="174" t="s">
        <v>5989</v>
      </c>
      <c r="Y689" s="429">
        <v>44603</v>
      </c>
      <c r="Z689" s="63"/>
      <c r="AA689" s="63" t="s">
        <v>4158</v>
      </c>
      <c r="AB689" s="63" t="s">
        <v>4159</v>
      </c>
      <c r="AC689" s="63"/>
      <c r="AD689" s="63" t="s">
        <v>5990</v>
      </c>
      <c r="AE689" s="63" t="s">
        <v>5991</v>
      </c>
      <c r="AF689" s="556">
        <v>45615</v>
      </c>
      <c r="AG689" s="174"/>
      <c r="AH689" s="174"/>
      <c r="AI689" s="174"/>
      <c r="AJ689" s="174"/>
      <c r="AK689" s="174"/>
      <c r="AL689" s="174"/>
      <c r="AM689" s="174"/>
      <c r="AN689" s="174"/>
      <c r="AO689" s="174"/>
      <c r="AP689" s="174"/>
      <c r="AQ689" s="174"/>
      <c r="AR689" s="174"/>
      <c r="AS689" s="174"/>
      <c r="AT689" s="415"/>
      <c r="AU689" s="174" t="s">
        <v>2325</v>
      </c>
      <c r="AV689" s="437" t="s">
        <v>9583</v>
      </c>
      <c r="AW689" s="424"/>
      <c r="AX689" s="462"/>
      <c r="AY689" s="422"/>
      <c r="AZ689" s="530"/>
      <c r="BA689" s="530"/>
      <c r="BB689" s="422"/>
      <c r="BC689" s="530"/>
      <c r="BD689" s="424"/>
      <c r="BE689" s="462">
        <v>1</v>
      </c>
      <c r="BF689" s="426"/>
      <c r="BG689" s="426">
        <f t="shared" si="12"/>
        <v>0</v>
      </c>
      <c r="BH689" s="426">
        <f t="shared" si="13"/>
        <v>0</v>
      </c>
      <c r="BI689" s="426">
        <f t="shared" si="14"/>
        <v>0</v>
      </c>
      <c r="BJ689" s="426">
        <f t="shared" si="15"/>
        <v>0</v>
      </c>
      <c r="BK689" s="425" t="b">
        <f t="shared" si="16"/>
        <v>0</v>
      </c>
    </row>
    <row r="690" spans="1:63" ht="15.75" customHeight="1">
      <c r="A690" s="174" t="s">
        <v>10</v>
      </c>
      <c r="B690" s="174" t="s">
        <v>11</v>
      </c>
      <c r="C690" s="174" t="s">
        <v>176</v>
      </c>
      <c r="D690" s="63" t="s">
        <v>3759</v>
      </c>
      <c r="E690" s="63" t="s">
        <v>3756</v>
      </c>
      <c r="F690" s="174"/>
      <c r="G690" s="63" t="s">
        <v>3861</v>
      </c>
      <c r="H690" s="174"/>
      <c r="I690" s="174"/>
      <c r="J690" s="174" t="s">
        <v>2224</v>
      </c>
      <c r="K690" s="174"/>
      <c r="L690" s="174"/>
      <c r="M690" s="174" t="s">
        <v>2225</v>
      </c>
      <c r="N690" s="174"/>
      <c r="O690" s="63" t="s">
        <v>15</v>
      </c>
      <c r="P690" s="63" t="s">
        <v>16</v>
      </c>
      <c r="Q690" s="63" t="s">
        <v>21</v>
      </c>
      <c r="R690" s="63" t="s">
        <v>3006</v>
      </c>
      <c r="S690" s="174"/>
      <c r="T690" s="174" t="s">
        <v>5992</v>
      </c>
      <c r="U690" s="174"/>
      <c r="V690" s="63" t="s">
        <v>22</v>
      </c>
      <c r="W690" s="174" t="s">
        <v>5988</v>
      </c>
      <c r="X690" s="174" t="s">
        <v>5993</v>
      </c>
      <c r="Y690" s="429">
        <v>44603</v>
      </c>
      <c r="Z690" s="63"/>
      <c r="AA690" s="63" t="s">
        <v>4158</v>
      </c>
      <c r="AB690" s="63" t="s">
        <v>4159</v>
      </c>
      <c r="AC690" s="63"/>
      <c r="AD690" s="63" t="s">
        <v>5990</v>
      </c>
      <c r="AE690" s="63" t="s">
        <v>5991</v>
      </c>
      <c r="AF690" s="556">
        <v>45615</v>
      </c>
      <c r="AG690" s="174"/>
      <c r="AH690" s="174"/>
      <c r="AI690" s="174"/>
      <c r="AJ690" s="174"/>
      <c r="AK690" s="174"/>
      <c r="AL690" s="174"/>
      <c r="AM690" s="174"/>
      <c r="AN690" s="174"/>
      <c r="AO690" s="174"/>
      <c r="AP690" s="174"/>
      <c r="AQ690" s="174"/>
      <c r="AR690" s="174"/>
      <c r="AS690" s="174"/>
      <c r="AT690" s="415"/>
      <c r="AU690" s="174" t="s">
        <v>2325</v>
      </c>
      <c r="AV690" s="437" t="s">
        <v>9584</v>
      </c>
      <c r="AW690" s="439"/>
      <c r="AX690" s="551"/>
      <c r="AY690" s="422"/>
      <c r="AZ690" s="550"/>
      <c r="BA690" s="550"/>
      <c r="BB690" s="422"/>
      <c r="BC690" s="550"/>
      <c r="BD690" s="439"/>
      <c r="BE690" s="551"/>
      <c r="BF690" s="426"/>
      <c r="BG690" s="426">
        <f t="shared" si="12"/>
        <v>0</v>
      </c>
      <c r="BH690" s="426">
        <f t="shared" si="13"/>
        <v>0</v>
      </c>
      <c r="BI690" s="426">
        <f t="shared" si="14"/>
        <v>0</v>
      </c>
      <c r="BJ690" s="426">
        <f t="shared" si="15"/>
        <v>0</v>
      </c>
      <c r="BK690" s="425" t="b">
        <f t="shared" si="16"/>
        <v>0</v>
      </c>
    </row>
    <row r="691" spans="1:63" ht="15.75" customHeight="1">
      <c r="A691" s="174" t="s">
        <v>10</v>
      </c>
      <c r="B691" s="174" t="s">
        <v>11</v>
      </c>
      <c r="C691" s="174" t="s">
        <v>176</v>
      </c>
      <c r="D691" s="63" t="s">
        <v>3759</v>
      </c>
      <c r="E691" s="63" t="s">
        <v>3756</v>
      </c>
      <c r="F691" s="174"/>
      <c r="G691" s="63" t="s">
        <v>3861</v>
      </c>
      <c r="H691" s="174"/>
      <c r="I691" s="174"/>
      <c r="J691" s="174" t="s">
        <v>2224</v>
      </c>
      <c r="K691" s="174"/>
      <c r="L691" s="174"/>
      <c r="M691" s="174" t="s">
        <v>2225</v>
      </c>
      <c r="N691" s="174"/>
      <c r="O691" s="63" t="s">
        <v>15</v>
      </c>
      <c r="P691" s="63" t="s">
        <v>16</v>
      </c>
      <c r="Q691" s="63" t="s">
        <v>21</v>
      </c>
      <c r="R691" s="63" t="s">
        <v>3006</v>
      </c>
      <c r="S691" s="174"/>
      <c r="T691" s="174" t="s">
        <v>5994</v>
      </c>
      <c r="U691" s="174"/>
      <c r="V691" s="63" t="s">
        <v>22</v>
      </c>
      <c r="W691" s="174" t="s">
        <v>5988</v>
      </c>
      <c r="X691" s="174" t="s">
        <v>5995</v>
      </c>
      <c r="Y691" s="429">
        <v>44603</v>
      </c>
      <c r="Z691" s="63"/>
      <c r="AA691" s="63" t="s">
        <v>4158</v>
      </c>
      <c r="AB691" s="63" t="s">
        <v>4159</v>
      </c>
      <c r="AC691" s="63"/>
      <c r="AD691" s="63" t="s">
        <v>5990</v>
      </c>
      <c r="AE691" s="63" t="s">
        <v>5991</v>
      </c>
      <c r="AF691" s="556">
        <v>45615</v>
      </c>
      <c r="AG691" s="174"/>
      <c r="AH691" s="174"/>
      <c r="AI691" s="174"/>
      <c r="AJ691" s="174"/>
      <c r="AK691" s="174"/>
      <c r="AL691" s="174"/>
      <c r="AM691" s="174"/>
      <c r="AN691" s="174"/>
      <c r="AO691" s="174"/>
      <c r="AP691" s="174"/>
      <c r="AQ691" s="174"/>
      <c r="AR691" s="174"/>
      <c r="AS691" s="174"/>
      <c r="AT691" s="415"/>
      <c r="AU691" s="174" t="s">
        <v>2325</v>
      </c>
      <c r="AV691" s="437" t="s">
        <v>9585</v>
      </c>
      <c r="AW691" s="439"/>
      <c r="AX691" s="551"/>
      <c r="AY691" s="422"/>
      <c r="AZ691" s="550"/>
      <c r="BA691" s="550"/>
      <c r="BB691" s="422"/>
      <c r="BC691" s="550"/>
      <c r="BD691" s="439"/>
      <c r="BE691" s="551"/>
      <c r="BF691" s="426"/>
      <c r="BG691" s="426">
        <f t="shared" si="12"/>
        <v>0</v>
      </c>
      <c r="BH691" s="426">
        <f t="shared" si="13"/>
        <v>0</v>
      </c>
      <c r="BI691" s="426">
        <f t="shared" si="14"/>
        <v>0</v>
      </c>
      <c r="BJ691" s="426">
        <f t="shared" si="15"/>
        <v>0</v>
      </c>
      <c r="BK691" s="425" t="b">
        <f t="shared" si="16"/>
        <v>0</v>
      </c>
    </row>
    <row r="692" spans="1:63" ht="15.75" customHeight="1">
      <c r="A692" s="174" t="s">
        <v>10</v>
      </c>
      <c r="B692" s="174" t="s">
        <v>11</v>
      </c>
      <c r="C692" s="174" t="s">
        <v>176</v>
      </c>
      <c r="D692" s="63" t="s">
        <v>3759</v>
      </c>
      <c r="E692" s="63" t="s">
        <v>3756</v>
      </c>
      <c r="F692" s="174"/>
      <c r="G692" s="63" t="s">
        <v>3861</v>
      </c>
      <c r="H692" s="174"/>
      <c r="I692" s="174"/>
      <c r="J692" s="174" t="s">
        <v>2224</v>
      </c>
      <c r="K692" s="174"/>
      <c r="L692" s="174"/>
      <c r="M692" s="174" t="s">
        <v>2225</v>
      </c>
      <c r="N692" s="174"/>
      <c r="O692" s="63" t="s">
        <v>15</v>
      </c>
      <c r="P692" s="63" t="s">
        <v>16</v>
      </c>
      <c r="Q692" s="63" t="s">
        <v>21</v>
      </c>
      <c r="R692" s="63" t="s">
        <v>3006</v>
      </c>
      <c r="S692" s="174"/>
      <c r="T692" s="174" t="s">
        <v>5996</v>
      </c>
      <c r="U692" s="174"/>
      <c r="V692" s="63" t="s">
        <v>22</v>
      </c>
      <c r="W692" s="174" t="s">
        <v>5988</v>
      </c>
      <c r="X692" s="174" t="s">
        <v>5997</v>
      </c>
      <c r="Y692" s="429">
        <v>44603</v>
      </c>
      <c r="Z692" s="63"/>
      <c r="AA692" s="63" t="s">
        <v>4158</v>
      </c>
      <c r="AB692" s="63" t="s">
        <v>4159</v>
      </c>
      <c r="AC692" s="63"/>
      <c r="AD692" s="63" t="s">
        <v>5990</v>
      </c>
      <c r="AE692" s="63" t="s">
        <v>5991</v>
      </c>
      <c r="AF692" s="556">
        <v>45615</v>
      </c>
      <c r="AG692" s="174"/>
      <c r="AH692" s="174"/>
      <c r="AI692" s="174"/>
      <c r="AJ692" s="174"/>
      <c r="AK692" s="174"/>
      <c r="AL692" s="174"/>
      <c r="AM692" s="174"/>
      <c r="AN692" s="174"/>
      <c r="AO692" s="174"/>
      <c r="AP692" s="174"/>
      <c r="AQ692" s="174"/>
      <c r="AR692" s="174"/>
      <c r="AS692" s="174"/>
      <c r="AT692" s="415"/>
      <c r="AU692" s="174" t="s">
        <v>2325</v>
      </c>
      <c r="AV692" s="437" t="s">
        <v>9586</v>
      </c>
      <c r="AW692" s="439"/>
      <c r="AX692" s="551"/>
      <c r="AY692" s="422"/>
      <c r="AZ692" s="550"/>
      <c r="BA692" s="550"/>
      <c r="BB692" s="422"/>
      <c r="BC692" s="550"/>
      <c r="BD692" s="439"/>
      <c r="BE692" s="551"/>
      <c r="BF692" s="426"/>
      <c r="BG692" s="426">
        <f t="shared" si="12"/>
        <v>0</v>
      </c>
      <c r="BH692" s="426">
        <f t="shared" si="13"/>
        <v>0</v>
      </c>
      <c r="BI692" s="426">
        <f t="shared" si="14"/>
        <v>0</v>
      </c>
      <c r="BJ692" s="426">
        <f t="shared" si="15"/>
        <v>0</v>
      </c>
      <c r="BK692" s="425" t="b">
        <f t="shared" si="16"/>
        <v>0</v>
      </c>
    </row>
    <row r="693" spans="1:63" ht="15.75" customHeight="1">
      <c r="A693" s="174" t="s">
        <v>10</v>
      </c>
      <c r="B693" s="174" t="s">
        <v>11</v>
      </c>
      <c r="C693" s="174" t="s">
        <v>50</v>
      </c>
      <c r="D693" s="63" t="s">
        <v>656</v>
      </c>
      <c r="E693" s="63" t="s">
        <v>28</v>
      </c>
      <c r="F693" s="174"/>
      <c r="G693" s="174" t="s">
        <v>3809</v>
      </c>
      <c r="H693" s="174"/>
      <c r="I693" s="174"/>
      <c r="J693" s="174" t="s">
        <v>2235</v>
      </c>
      <c r="K693" s="174"/>
      <c r="L693" s="174"/>
      <c r="M693" s="174" t="s">
        <v>2236</v>
      </c>
      <c r="N693" s="174"/>
      <c r="O693" s="63" t="s">
        <v>15</v>
      </c>
      <c r="P693" s="63" t="s">
        <v>16</v>
      </c>
      <c r="Q693" s="63" t="s">
        <v>35</v>
      </c>
      <c r="R693" s="174" t="s">
        <v>84</v>
      </c>
      <c r="S693" s="174" t="s">
        <v>93</v>
      </c>
      <c r="T693" s="174"/>
      <c r="U693" s="174"/>
      <c r="V693" s="63" t="s">
        <v>4213</v>
      </c>
      <c r="W693" s="174" t="s">
        <v>2237</v>
      </c>
      <c r="X693" s="174" t="s">
        <v>5999</v>
      </c>
      <c r="Y693" s="429">
        <v>44698</v>
      </c>
      <c r="Z693" s="63"/>
      <c r="AA693" s="63" t="s">
        <v>4158</v>
      </c>
      <c r="AB693" s="63" t="s">
        <v>4159</v>
      </c>
      <c r="AC693" s="63"/>
      <c r="AD693" s="174" t="s">
        <v>6000</v>
      </c>
      <c r="AE693" s="174" t="s">
        <v>6001</v>
      </c>
      <c r="AF693" s="466">
        <v>45055</v>
      </c>
      <c r="AG693" s="174"/>
      <c r="AH693" s="174"/>
      <c r="AI693" s="174"/>
      <c r="AJ693" s="174"/>
      <c r="AK693" s="174"/>
      <c r="AL693" s="174"/>
      <c r="AM693" s="174"/>
      <c r="AN693" s="174"/>
      <c r="AO693" s="174"/>
      <c r="AP693" s="174"/>
      <c r="AQ693" s="174"/>
      <c r="AR693" s="174"/>
      <c r="AS693" s="174"/>
      <c r="AT693" s="415"/>
      <c r="AU693" s="174"/>
      <c r="AV693" s="437"/>
      <c r="AW693" s="424"/>
      <c r="AX693" s="462"/>
      <c r="AY693" s="422"/>
      <c r="AZ693" s="530"/>
      <c r="BA693" s="530"/>
      <c r="BB693" s="422"/>
      <c r="BC693" s="530"/>
      <c r="BD693" s="424"/>
      <c r="BE693" s="462">
        <v>1</v>
      </c>
      <c r="BF693" s="426"/>
      <c r="BG693" s="426">
        <f t="shared" si="12"/>
        <v>0</v>
      </c>
      <c r="BH693" s="426">
        <f t="shared" si="13"/>
        <v>0</v>
      </c>
      <c r="BI693" s="426">
        <f t="shared" si="14"/>
        <v>0</v>
      </c>
      <c r="BJ693" s="426">
        <f t="shared" si="15"/>
        <v>0</v>
      </c>
      <c r="BK693" s="425" t="b">
        <f t="shared" si="16"/>
        <v>0</v>
      </c>
    </row>
    <row r="694" spans="1:63" ht="15.75" customHeight="1">
      <c r="A694" s="174" t="s">
        <v>10</v>
      </c>
      <c r="B694" s="174" t="s">
        <v>11</v>
      </c>
      <c r="C694" s="174" t="s">
        <v>50</v>
      </c>
      <c r="D694" s="63" t="s">
        <v>656</v>
      </c>
      <c r="E694" s="63" t="s">
        <v>28</v>
      </c>
      <c r="F694" s="174"/>
      <c r="G694" s="174" t="s">
        <v>3809</v>
      </c>
      <c r="H694" s="174"/>
      <c r="I694" s="174"/>
      <c r="J694" s="174" t="s">
        <v>2235</v>
      </c>
      <c r="K694" s="174"/>
      <c r="L694" s="174"/>
      <c r="M694" s="174" t="s">
        <v>2236</v>
      </c>
      <c r="N694" s="174"/>
      <c r="O694" s="63" t="s">
        <v>15</v>
      </c>
      <c r="P694" s="63" t="s">
        <v>16</v>
      </c>
      <c r="Q694" s="63" t="s">
        <v>35</v>
      </c>
      <c r="R694" s="174" t="s">
        <v>84</v>
      </c>
      <c r="S694" s="174" t="s">
        <v>85</v>
      </c>
      <c r="T694" s="174"/>
      <c r="U694" s="174"/>
      <c r="V694" s="63" t="s">
        <v>4164</v>
      </c>
      <c r="W694" s="174" t="s">
        <v>2237</v>
      </c>
      <c r="X694" s="174" t="s">
        <v>6002</v>
      </c>
      <c r="Y694" s="429">
        <v>44698</v>
      </c>
      <c r="Z694" s="63"/>
      <c r="AA694" s="63" t="s">
        <v>4158</v>
      </c>
      <c r="AB694" s="63" t="s">
        <v>4159</v>
      </c>
      <c r="AC694" s="63"/>
      <c r="AD694" s="174" t="s">
        <v>6000</v>
      </c>
      <c r="AE694" s="174" t="s">
        <v>6001</v>
      </c>
      <c r="AF694" s="466">
        <v>45055</v>
      </c>
      <c r="AG694" s="174"/>
      <c r="AH694" s="174"/>
      <c r="AI694" s="174"/>
      <c r="AJ694" s="174"/>
      <c r="AK694" s="174"/>
      <c r="AL694" s="174"/>
      <c r="AM694" s="174"/>
      <c r="AN694" s="174"/>
      <c r="AO694" s="174"/>
      <c r="AP694" s="174"/>
      <c r="AQ694" s="174"/>
      <c r="AR694" s="174"/>
      <c r="AS694" s="174"/>
      <c r="AT694" s="415"/>
      <c r="AU694" s="174"/>
      <c r="AV694" s="437"/>
      <c r="AW694" s="439"/>
      <c r="AX694" s="551"/>
      <c r="AY694" s="422"/>
      <c r="AZ694" s="550"/>
      <c r="BA694" s="550"/>
      <c r="BB694" s="422"/>
      <c r="BC694" s="550"/>
      <c r="BD694" s="439"/>
      <c r="BE694" s="551"/>
      <c r="BF694" s="426"/>
      <c r="BG694" s="426">
        <f t="shared" si="12"/>
        <v>0</v>
      </c>
      <c r="BH694" s="426">
        <f t="shared" si="13"/>
        <v>0</v>
      </c>
      <c r="BI694" s="426">
        <f t="shared" si="14"/>
        <v>0</v>
      </c>
      <c r="BJ694" s="426">
        <f t="shared" si="15"/>
        <v>0</v>
      </c>
      <c r="BK694" s="425" t="b">
        <f t="shared" si="16"/>
        <v>0</v>
      </c>
    </row>
    <row r="695" spans="1:63" ht="15.75" customHeight="1">
      <c r="A695" s="174" t="s">
        <v>10</v>
      </c>
      <c r="B695" s="174" t="s">
        <v>11</v>
      </c>
      <c r="C695" s="174" t="s">
        <v>13</v>
      </c>
      <c r="D695" s="63" t="s">
        <v>13</v>
      </c>
      <c r="E695" s="63" t="s">
        <v>3756</v>
      </c>
      <c r="F695" s="174"/>
      <c r="G695" s="174" t="s">
        <v>9587</v>
      </c>
      <c r="H695" s="174"/>
      <c r="I695" s="174"/>
      <c r="J695" s="174" t="s">
        <v>2238</v>
      </c>
      <c r="K695" s="174"/>
      <c r="L695" s="174"/>
      <c r="M695" s="174" t="s">
        <v>2239</v>
      </c>
      <c r="N695" s="174"/>
      <c r="O695" s="63" t="s">
        <v>15</v>
      </c>
      <c r="P695" s="63" t="s">
        <v>16</v>
      </c>
      <c r="Q695" s="63" t="s">
        <v>21</v>
      </c>
      <c r="R695" s="63" t="s">
        <v>3006</v>
      </c>
      <c r="S695" s="174"/>
      <c r="T695" s="174" t="s">
        <v>1804</v>
      </c>
      <c r="U695" s="174"/>
      <c r="V695" s="63" t="s">
        <v>22</v>
      </c>
      <c r="W695" s="174" t="s">
        <v>235</v>
      </c>
      <c r="X695" s="174" t="s">
        <v>2240</v>
      </c>
      <c r="Y695" s="429">
        <v>44698</v>
      </c>
      <c r="Z695" s="63"/>
      <c r="AA695" s="63" t="s">
        <v>4158</v>
      </c>
      <c r="AB695" s="63" t="s">
        <v>4159</v>
      </c>
      <c r="AC695" s="63"/>
      <c r="AD695" s="174" t="s">
        <v>6005</v>
      </c>
      <c r="AE695" s="174" t="s">
        <v>6006</v>
      </c>
      <c r="AF695" s="466">
        <v>46504</v>
      </c>
      <c r="AG695" s="174"/>
      <c r="AH695" s="174"/>
      <c r="AI695" s="174"/>
      <c r="AJ695" s="174"/>
      <c r="AK695" s="174"/>
      <c r="AL695" s="174"/>
      <c r="AM695" s="174"/>
      <c r="AN695" s="174"/>
      <c r="AO695" s="174"/>
      <c r="AP695" s="174"/>
      <c r="AQ695" s="174"/>
      <c r="AR695" s="174"/>
      <c r="AS695" s="174"/>
      <c r="AT695" s="415"/>
      <c r="AU695" s="174"/>
      <c r="AV695" s="437"/>
      <c r="AW695" s="424"/>
      <c r="AX695" s="462"/>
      <c r="AY695" s="422"/>
      <c r="AZ695" s="530"/>
      <c r="BA695" s="530"/>
      <c r="BB695" s="422"/>
      <c r="BC695" s="530"/>
      <c r="BD695" s="424"/>
      <c r="BE695" s="462">
        <v>1</v>
      </c>
      <c r="BF695" s="426"/>
      <c r="BG695" s="426">
        <f t="shared" si="12"/>
        <v>0</v>
      </c>
      <c r="BH695" s="426">
        <f t="shared" si="13"/>
        <v>0</v>
      </c>
      <c r="BI695" s="426">
        <f t="shared" si="14"/>
        <v>0</v>
      </c>
      <c r="BJ695" s="426">
        <f t="shared" si="15"/>
        <v>0</v>
      </c>
      <c r="BK695" s="425" t="b">
        <f t="shared" si="16"/>
        <v>0</v>
      </c>
    </row>
    <row r="696" spans="1:63" ht="15.75" customHeight="1">
      <c r="A696" s="174" t="s">
        <v>10</v>
      </c>
      <c r="B696" s="174" t="s">
        <v>11</v>
      </c>
      <c r="C696" s="174" t="s">
        <v>13</v>
      </c>
      <c r="D696" s="63" t="s">
        <v>13</v>
      </c>
      <c r="E696" s="63" t="s">
        <v>3756</v>
      </c>
      <c r="F696" s="174"/>
      <c r="G696" s="174" t="s">
        <v>3810</v>
      </c>
      <c r="H696" s="174"/>
      <c r="I696" s="174"/>
      <c r="J696" s="174" t="s">
        <v>2269</v>
      </c>
      <c r="K696" s="174"/>
      <c r="L696" s="174"/>
      <c r="M696" s="174" t="s">
        <v>2270</v>
      </c>
      <c r="N696" s="174"/>
      <c r="O696" s="63" t="s">
        <v>15</v>
      </c>
      <c r="P696" s="63" t="s">
        <v>16</v>
      </c>
      <c r="Q696" s="174" t="s">
        <v>35</v>
      </c>
      <c r="R696" s="174" t="s">
        <v>922</v>
      </c>
      <c r="S696" s="174" t="s">
        <v>925</v>
      </c>
      <c r="T696" s="174"/>
      <c r="U696" s="174"/>
      <c r="V696" s="63" t="s">
        <v>4213</v>
      </c>
      <c r="W696" s="174" t="s">
        <v>695</v>
      </c>
      <c r="X696" s="174" t="s">
        <v>6008</v>
      </c>
      <c r="Y696" s="429">
        <v>44798</v>
      </c>
      <c r="Z696" s="63"/>
      <c r="AA696" s="63"/>
      <c r="AB696" s="63"/>
      <c r="AC696" s="63"/>
      <c r="AD696" s="174" t="s">
        <v>6009</v>
      </c>
      <c r="AE696" s="174" t="s">
        <v>6010</v>
      </c>
      <c r="AF696" s="466">
        <v>45902</v>
      </c>
      <c r="AG696" s="174"/>
      <c r="AH696" s="174"/>
      <c r="AI696" s="174"/>
      <c r="AJ696" s="174"/>
      <c r="AK696" s="174"/>
      <c r="AL696" s="174"/>
      <c r="AM696" s="174"/>
      <c r="AN696" s="174"/>
      <c r="AO696" s="174"/>
      <c r="AP696" s="174"/>
      <c r="AQ696" s="174"/>
      <c r="AR696" s="174"/>
      <c r="AS696" s="174"/>
      <c r="AT696" s="415"/>
      <c r="AU696" s="174"/>
      <c r="AV696" s="437"/>
      <c r="AW696" s="424"/>
      <c r="AX696" s="462"/>
      <c r="AY696" s="422"/>
      <c r="AZ696" s="530"/>
      <c r="BA696" s="530"/>
      <c r="BB696" s="422"/>
      <c r="BC696" s="530"/>
      <c r="BD696" s="424"/>
      <c r="BE696" s="462">
        <v>1</v>
      </c>
      <c r="BF696" s="426"/>
      <c r="BG696" s="426">
        <f t="shared" si="12"/>
        <v>0</v>
      </c>
      <c r="BH696" s="426">
        <f t="shared" si="13"/>
        <v>0</v>
      </c>
      <c r="BI696" s="426">
        <f t="shared" si="14"/>
        <v>0</v>
      </c>
      <c r="BJ696" s="426">
        <f t="shared" si="15"/>
        <v>0</v>
      </c>
      <c r="BK696" s="425" t="b">
        <f t="shared" si="16"/>
        <v>0</v>
      </c>
    </row>
    <row r="697" spans="1:63" ht="15.75" customHeight="1">
      <c r="A697" s="703" t="s">
        <v>10</v>
      </c>
      <c r="B697" s="703" t="s">
        <v>11</v>
      </c>
      <c r="C697" s="703" t="s">
        <v>176</v>
      </c>
      <c r="D697" s="703" t="s">
        <v>9075</v>
      </c>
      <c r="E697" s="703" t="s">
        <v>28</v>
      </c>
      <c r="F697" s="703"/>
      <c r="G697" s="703" t="s">
        <v>3847</v>
      </c>
      <c r="H697" s="703"/>
      <c r="I697" s="703"/>
      <c r="J697" s="703" t="s">
        <v>9588</v>
      </c>
      <c r="K697" s="703"/>
      <c r="L697" s="703"/>
      <c r="M697" s="703" t="s">
        <v>2253</v>
      </c>
      <c r="N697" s="703" t="s">
        <v>6041</v>
      </c>
      <c r="O697" s="703" t="s">
        <v>15</v>
      </c>
      <c r="P697" s="703" t="s">
        <v>16</v>
      </c>
      <c r="Q697" s="703" t="s">
        <v>21</v>
      </c>
      <c r="R697" s="703" t="s">
        <v>3006</v>
      </c>
      <c r="S697" s="703"/>
      <c r="T697" s="703" t="s">
        <v>2254</v>
      </c>
      <c r="U697" s="703"/>
      <c r="V697" s="703" t="s">
        <v>22</v>
      </c>
      <c r="W697" s="703" t="s">
        <v>693</v>
      </c>
      <c r="X697" s="703" t="s">
        <v>2255</v>
      </c>
      <c r="Y697" s="704">
        <v>44776</v>
      </c>
      <c r="Z697" s="703"/>
      <c r="AA697" s="703"/>
      <c r="AB697" s="703"/>
      <c r="AC697" s="703"/>
      <c r="AD697" s="703" t="s">
        <v>9589</v>
      </c>
      <c r="AE697" s="703" t="s">
        <v>9590</v>
      </c>
      <c r="AF697" s="704">
        <v>46478</v>
      </c>
      <c r="AG697" s="703"/>
      <c r="AH697" s="703"/>
      <c r="AI697" s="705">
        <v>45188</v>
      </c>
      <c r="AJ697" s="703" t="s">
        <v>8675</v>
      </c>
      <c r="AK697" s="703"/>
      <c r="AL697" s="703"/>
      <c r="AM697" s="703"/>
      <c r="AN697" s="703"/>
      <c r="AO697" s="703"/>
      <c r="AP697" s="703"/>
      <c r="AQ697" s="703"/>
      <c r="AR697" s="703" t="s">
        <v>2327</v>
      </c>
      <c r="AS697" s="703">
        <v>2023</v>
      </c>
      <c r="AT697" s="706">
        <v>45190</v>
      </c>
      <c r="AU697" s="703" t="s">
        <v>2323</v>
      </c>
      <c r="AV697" s="707" t="s">
        <v>9591</v>
      </c>
      <c r="AW697" s="708"/>
      <c r="AX697" s="709"/>
      <c r="AY697" s="422"/>
      <c r="AZ697" s="730"/>
      <c r="BA697" s="730"/>
      <c r="BB697" s="422"/>
      <c r="BC697" s="730"/>
      <c r="BD697" s="708"/>
      <c r="BE697" s="709"/>
      <c r="BF697" s="710"/>
      <c r="BG697" s="710">
        <f t="shared" si="12"/>
        <v>0</v>
      </c>
      <c r="BH697" s="710">
        <f t="shared" si="13"/>
        <v>0</v>
      </c>
      <c r="BI697" s="710">
        <f t="shared" si="14"/>
        <v>0</v>
      </c>
      <c r="BJ697" s="710">
        <f t="shared" si="15"/>
        <v>0</v>
      </c>
      <c r="BK697" s="709" t="b">
        <f t="shared" si="16"/>
        <v>0</v>
      </c>
    </row>
    <row r="698" spans="1:63" ht="15.75" customHeight="1">
      <c r="A698" s="174" t="s">
        <v>10</v>
      </c>
      <c r="B698" s="174" t="s">
        <v>11</v>
      </c>
      <c r="C698" s="174" t="s">
        <v>146</v>
      </c>
      <c r="D698" s="63" t="s">
        <v>668</v>
      </c>
      <c r="E698" s="63" t="s">
        <v>30</v>
      </c>
      <c r="F698" s="174"/>
      <c r="G698" s="174" t="s">
        <v>3812</v>
      </c>
      <c r="H698" s="174"/>
      <c r="I698" s="174"/>
      <c r="J698" s="174" t="s">
        <v>9592</v>
      </c>
      <c r="K698" s="174"/>
      <c r="L698" s="174"/>
      <c r="M698" s="174" t="s">
        <v>6012</v>
      </c>
      <c r="N698" s="174"/>
      <c r="O698" s="63" t="s">
        <v>15</v>
      </c>
      <c r="P698" s="63" t="s">
        <v>16</v>
      </c>
      <c r="Q698" s="174" t="s">
        <v>35</v>
      </c>
      <c r="R698" s="174" t="s">
        <v>8666</v>
      </c>
      <c r="S698" s="174" t="s">
        <v>33</v>
      </c>
      <c r="T698" s="174"/>
      <c r="U698" s="174"/>
      <c r="V698" s="63" t="s">
        <v>4164</v>
      </c>
      <c r="W698" s="174" t="s">
        <v>6013</v>
      </c>
      <c r="X698" s="174" t="s">
        <v>6014</v>
      </c>
      <c r="Y698" s="429">
        <v>44812</v>
      </c>
      <c r="Z698" s="469">
        <v>46639</v>
      </c>
      <c r="AA698" s="63"/>
      <c r="AB698" s="63"/>
      <c r="AC698" s="63"/>
      <c r="AD698" s="174" t="s">
        <v>5228</v>
      </c>
      <c r="AE698" s="174" t="s">
        <v>6015</v>
      </c>
      <c r="AF698" s="466">
        <v>45525</v>
      </c>
      <c r="AG698" s="174"/>
      <c r="AH698" s="174"/>
      <c r="AI698" s="174"/>
      <c r="AJ698" s="174"/>
      <c r="AK698" s="174"/>
      <c r="AL698" s="174"/>
      <c r="AM698" s="174"/>
      <c r="AN698" s="174"/>
      <c r="AO698" s="174"/>
      <c r="AP698" s="174"/>
      <c r="AQ698" s="174"/>
      <c r="AR698" s="174"/>
      <c r="AS698" s="174"/>
      <c r="AT698" s="415"/>
      <c r="AU698" s="174"/>
      <c r="AV698" s="419" t="s">
        <v>6016</v>
      </c>
      <c r="AW698" s="424"/>
      <c r="AX698" s="462"/>
      <c r="AY698" s="422"/>
      <c r="AZ698" s="530"/>
      <c r="BA698" s="530"/>
      <c r="BB698" s="422"/>
      <c r="BC698" s="530"/>
      <c r="BD698" s="424"/>
      <c r="BE698" s="462">
        <v>1</v>
      </c>
      <c r="BF698" s="426"/>
      <c r="BG698" s="426">
        <f t="shared" si="12"/>
        <v>0</v>
      </c>
      <c r="BH698" s="426">
        <f t="shared" si="13"/>
        <v>0</v>
      </c>
      <c r="BI698" s="426">
        <f t="shared" si="14"/>
        <v>0</v>
      </c>
      <c r="BJ698" s="426">
        <f t="shared" si="15"/>
        <v>0</v>
      </c>
      <c r="BK698" s="425" t="b">
        <f t="shared" si="16"/>
        <v>0</v>
      </c>
    </row>
    <row r="699" spans="1:63" ht="15.75" customHeight="1">
      <c r="A699" s="174" t="s">
        <v>10</v>
      </c>
      <c r="B699" s="174" t="s">
        <v>11</v>
      </c>
      <c r="C699" s="174" t="s">
        <v>146</v>
      </c>
      <c r="D699" s="63" t="s">
        <v>668</v>
      </c>
      <c r="E699" s="63" t="s">
        <v>30</v>
      </c>
      <c r="F699" s="174"/>
      <c r="G699" s="174" t="s">
        <v>3812</v>
      </c>
      <c r="H699" s="174"/>
      <c r="I699" s="174"/>
      <c r="J699" s="174" t="s">
        <v>9592</v>
      </c>
      <c r="K699" s="174"/>
      <c r="L699" s="174"/>
      <c r="M699" s="174" t="s">
        <v>6012</v>
      </c>
      <c r="N699" s="174"/>
      <c r="O699" s="63" t="s">
        <v>15</v>
      </c>
      <c r="P699" s="63" t="s">
        <v>16</v>
      </c>
      <c r="Q699" s="174" t="s">
        <v>35</v>
      </c>
      <c r="R699" s="174" t="s">
        <v>8666</v>
      </c>
      <c r="S699" s="174" t="s">
        <v>39</v>
      </c>
      <c r="T699" s="174"/>
      <c r="U699" s="174"/>
      <c r="V699" s="63" t="s">
        <v>4164</v>
      </c>
      <c r="W699" s="174" t="s">
        <v>953</v>
      </c>
      <c r="X699" s="174" t="s">
        <v>6017</v>
      </c>
      <c r="Y699" s="429">
        <v>44812</v>
      </c>
      <c r="Z699" s="469">
        <v>46639</v>
      </c>
      <c r="AA699" s="63"/>
      <c r="AB699" s="63"/>
      <c r="AC699" s="63"/>
      <c r="AD699" s="174" t="s">
        <v>6018</v>
      </c>
      <c r="AE699" s="174" t="s">
        <v>6019</v>
      </c>
      <c r="AF699" s="466">
        <v>46337</v>
      </c>
      <c r="AG699" s="174"/>
      <c r="AH699" s="174"/>
      <c r="AI699" s="174"/>
      <c r="AJ699" s="174"/>
      <c r="AK699" s="174"/>
      <c r="AL699" s="174"/>
      <c r="AM699" s="174"/>
      <c r="AN699" s="174"/>
      <c r="AO699" s="174"/>
      <c r="AP699" s="174"/>
      <c r="AQ699" s="174"/>
      <c r="AR699" s="174"/>
      <c r="AS699" s="174"/>
      <c r="AT699" s="415"/>
      <c r="AU699" s="174"/>
      <c r="AV699" s="419" t="s">
        <v>6016</v>
      </c>
      <c r="AW699" s="439"/>
      <c r="AX699" s="551"/>
      <c r="AY699" s="422"/>
      <c r="AZ699" s="550"/>
      <c r="BA699" s="550"/>
      <c r="BB699" s="422"/>
      <c r="BC699" s="550"/>
      <c r="BD699" s="439"/>
      <c r="BE699" s="551"/>
      <c r="BF699" s="426"/>
      <c r="BG699" s="426">
        <f t="shared" si="12"/>
        <v>0</v>
      </c>
      <c r="BH699" s="426">
        <f t="shared" si="13"/>
        <v>0</v>
      </c>
      <c r="BI699" s="426">
        <f t="shared" si="14"/>
        <v>0</v>
      </c>
      <c r="BJ699" s="426">
        <f t="shared" si="15"/>
        <v>0</v>
      </c>
      <c r="BK699" s="425" t="b">
        <f t="shared" si="16"/>
        <v>0</v>
      </c>
    </row>
    <row r="700" spans="1:63" ht="15.75" customHeight="1">
      <c r="A700" s="174" t="s">
        <v>10</v>
      </c>
      <c r="B700" s="174" t="s">
        <v>11</v>
      </c>
      <c r="C700" s="174" t="s">
        <v>28</v>
      </c>
      <c r="D700" s="63" t="s">
        <v>977</v>
      </c>
      <c r="E700" s="63" t="s">
        <v>28</v>
      </c>
      <c r="F700" s="174"/>
      <c r="G700" s="174" t="s">
        <v>3822</v>
      </c>
      <c r="H700" s="174"/>
      <c r="I700" s="174"/>
      <c r="J700" s="174" t="s">
        <v>3826</v>
      </c>
      <c r="K700" s="174"/>
      <c r="L700" s="174"/>
      <c r="M700" s="174" t="s">
        <v>6021</v>
      </c>
      <c r="N700" s="174"/>
      <c r="O700" s="63" t="s">
        <v>15</v>
      </c>
      <c r="P700" s="63" t="s">
        <v>16</v>
      </c>
      <c r="Q700" s="174" t="s">
        <v>35</v>
      </c>
      <c r="R700" s="63" t="s">
        <v>117</v>
      </c>
      <c r="S700" s="174" t="s">
        <v>200</v>
      </c>
      <c r="T700" s="174"/>
      <c r="U700" s="174"/>
      <c r="V700" s="63" t="s">
        <v>4164</v>
      </c>
      <c r="W700" s="174" t="s">
        <v>572</v>
      </c>
      <c r="X700" s="174" t="s">
        <v>6022</v>
      </c>
      <c r="Y700" s="429">
        <v>44825</v>
      </c>
      <c r="Z700" s="63"/>
      <c r="AA700" s="63"/>
      <c r="AB700" s="63"/>
      <c r="AC700" s="63"/>
      <c r="AD700" s="174" t="s">
        <v>6023</v>
      </c>
      <c r="AE700" s="174" t="s">
        <v>6024</v>
      </c>
      <c r="AF700" s="466">
        <v>46369</v>
      </c>
      <c r="AG700" s="174"/>
      <c r="AH700" s="174"/>
      <c r="AI700" s="174"/>
      <c r="AJ700" s="174"/>
      <c r="AK700" s="174"/>
      <c r="AL700" s="174"/>
      <c r="AM700" s="174"/>
      <c r="AN700" s="174"/>
      <c r="AO700" s="174"/>
      <c r="AP700" s="174"/>
      <c r="AQ700" s="174"/>
      <c r="AR700" s="174"/>
      <c r="AS700" s="174"/>
      <c r="AT700" s="415"/>
      <c r="AU700" s="174"/>
      <c r="AV700" s="437"/>
      <c r="AW700" s="424"/>
      <c r="AX700" s="462"/>
      <c r="AY700" s="422"/>
      <c r="AZ700" s="530"/>
      <c r="BA700" s="530"/>
      <c r="BB700" s="422"/>
      <c r="BC700" s="530"/>
      <c r="BD700" s="424"/>
      <c r="BE700" s="462">
        <v>1</v>
      </c>
      <c r="BF700" s="426"/>
      <c r="BG700" s="426">
        <f t="shared" si="12"/>
        <v>0</v>
      </c>
      <c r="BH700" s="426">
        <f t="shared" si="13"/>
        <v>0</v>
      </c>
      <c r="BI700" s="426">
        <f t="shared" si="14"/>
        <v>0</v>
      </c>
      <c r="BJ700" s="426">
        <f t="shared" si="15"/>
        <v>0</v>
      </c>
      <c r="BK700" s="425" t="b">
        <f t="shared" si="16"/>
        <v>0</v>
      </c>
    </row>
    <row r="701" spans="1:63" ht="15.75" customHeight="1">
      <c r="A701" s="174" t="s">
        <v>10</v>
      </c>
      <c r="B701" s="174" t="s">
        <v>11</v>
      </c>
      <c r="C701" s="174" t="s">
        <v>28</v>
      </c>
      <c r="D701" s="63" t="s">
        <v>458</v>
      </c>
      <c r="E701" s="63" t="s">
        <v>30</v>
      </c>
      <c r="F701" s="174"/>
      <c r="G701" s="174" t="s">
        <v>3811</v>
      </c>
      <c r="H701" s="174"/>
      <c r="I701" s="174" t="s">
        <v>9593</v>
      </c>
      <c r="J701" s="174" t="s">
        <v>2248</v>
      </c>
      <c r="K701" s="174"/>
      <c r="L701" s="174"/>
      <c r="M701" s="174" t="s">
        <v>6025</v>
      </c>
      <c r="N701" s="313" t="s">
        <v>6026</v>
      </c>
      <c r="O701" s="63" t="s">
        <v>113</v>
      </c>
      <c r="P701" s="63" t="s">
        <v>132</v>
      </c>
      <c r="Q701" s="174" t="s">
        <v>35</v>
      </c>
      <c r="R701" s="63" t="s">
        <v>2230</v>
      </c>
      <c r="S701" s="174" t="s">
        <v>161</v>
      </c>
      <c r="T701" s="174"/>
      <c r="U701" s="174" t="s">
        <v>4806</v>
      </c>
      <c r="V701" s="63" t="s">
        <v>4157</v>
      </c>
      <c r="W701" s="174" t="s">
        <v>6027</v>
      </c>
      <c r="X701" s="174" t="s">
        <v>6028</v>
      </c>
      <c r="Y701" s="429">
        <v>44840</v>
      </c>
      <c r="Z701" s="63"/>
      <c r="AA701" s="63" t="s">
        <v>4158</v>
      </c>
      <c r="AB701" s="63" t="s">
        <v>4159</v>
      </c>
      <c r="AC701" s="63"/>
      <c r="AD701" s="174" t="s">
        <v>6029</v>
      </c>
      <c r="AE701" s="174" t="s">
        <v>6030</v>
      </c>
      <c r="AF701" s="466">
        <v>46552</v>
      </c>
      <c r="AG701" s="174"/>
      <c r="AH701" s="174"/>
      <c r="AI701" s="174"/>
      <c r="AJ701" s="174"/>
      <c r="AK701" s="174"/>
      <c r="AL701" s="174"/>
      <c r="AM701" s="174"/>
      <c r="AN701" s="174"/>
      <c r="AO701" s="174"/>
      <c r="AP701" s="174"/>
      <c r="AQ701" s="174"/>
      <c r="AR701" s="174"/>
      <c r="AS701" s="174"/>
      <c r="AT701" s="415"/>
      <c r="AU701" s="174"/>
      <c r="AV701" s="437"/>
      <c r="AW701" s="570"/>
      <c r="AX701" s="572"/>
      <c r="AY701" s="422"/>
      <c r="AZ701" s="572"/>
      <c r="BA701" s="572"/>
      <c r="BB701" s="422"/>
      <c r="BC701" s="572"/>
      <c r="BD701" s="570"/>
      <c r="BE701" s="572"/>
      <c r="BF701" s="426"/>
      <c r="BG701" s="426">
        <f t="shared" si="12"/>
        <v>0</v>
      </c>
      <c r="BH701" s="426">
        <f t="shared" si="13"/>
        <v>0</v>
      </c>
      <c r="BI701" s="426">
        <f t="shared" si="14"/>
        <v>0</v>
      </c>
      <c r="BJ701" s="426">
        <f t="shared" si="15"/>
        <v>0</v>
      </c>
      <c r="BK701" s="425" t="b">
        <f t="shared" si="16"/>
        <v>0</v>
      </c>
    </row>
    <row r="702" spans="1:63" ht="15.75" customHeight="1">
      <c r="A702" s="174" t="s">
        <v>10</v>
      </c>
      <c r="B702" s="174" t="s">
        <v>11</v>
      </c>
      <c r="C702" s="174" t="s">
        <v>28</v>
      </c>
      <c r="D702" s="63" t="s">
        <v>458</v>
      </c>
      <c r="E702" s="63" t="s">
        <v>30</v>
      </c>
      <c r="F702" s="174"/>
      <c r="G702" s="174" t="s">
        <v>3811</v>
      </c>
      <c r="H702" s="174"/>
      <c r="I702" s="174" t="s">
        <v>9593</v>
      </c>
      <c r="J702" s="174" t="s">
        <v>2248</v>
      </c>
      <c r="K702" s="174"/>
      <c r="L702" s="174"/>
      <c r="M702" s="174" t="s">
        <v>6025</v>
      </c>
      <c r="N702" s="313" t="s">
        <v>6026</v>
      </c>
      <c r="O702" s="63" t="s">
        <v>113</v>
      </c>
      <c r="P702" s="63" t="s">
        <v>132</v>
      </c>
      <c r="Q702" s="174" t="s">
        <v>35</v>
      </c>
      <c r="R702" s="63" t="s">
        <v>8666</v>
      </c>
      <c r="S702" s="174" t="s">
        <v>33</v>
      </c>
      <c r="T702" s="174"/>
      <c r="U702" s="174" t="s">
        <v>4652</v>
      </c>
      <c r="V702" s="63" t="s">
        <v>4164</v>
      </c>
      <c r="W702" s="174" t="s">
        <v>91</v>
      </c>
      <c r="X702" s="174" t="s">
        <v>6031</v>
      </c>
      <c r="Y702" s="429">
        <v>44840</v>
      </c>
      <c r="Z702" s="63"/>
      <c r="AA702" s="63" t="s">
        <v>4158</v>
      </c>
      <c r="AB702" s="63" t="s">
        <v>4159</v>
      </c>
      <c r="AC702" s="63"/>
      <c r="AD702" s="174" t="s">
        <v>5369</v>
      </c>
      <c r="AE702" s="174" t="s">
        <v>6032</v>
      </c>
      <c r="AF702" s="466">
        <v>45672</v>
      </c>
      <c r="AG702" s="174"/>
      <c r="AH702" s="174"/>
      <c r="AI702" s="174"/>
      <c r="AJ702" s="174"/>
      <c r="AK702" s="174"/>
      <c r="AL702" s="174"/>
      <c r="AM702" s="174"/>
      <c r="AN702" s="174"/>
      <c r="AO702" s="174"/>
      <c r="AP702" s="174"/>
      <c r="AQ702" s="174"/>
      <c r="AR702" s="174"/>
      <c r="AS702" s="174"/>
      <c r="AT702" s="415"/>
      <c r="AU702" s="174"/>
      <c r="AV702" s="437"/>
      <c r="AW702" s="570"/>
      <c r="AX702" s="572"/>
      <c r="AY702" s="422"/>
      <c r="AZ702" s="572"/>
      <c r="BA702" s="572"/>
      <c r="BB702" s="422"/>
      <c r="BC702" s="572"/>
      <c r="BD702" s="570"/>
      <c r="BE702" s="572"/>
      <c r="BF702" s="426"/>
      <c r="BG702" s="426">
        <f t="shared" si="12"/>
        <v>0</v>
      </c>
      <c r="BH702" s="426">
        <f t="shared" si="13"/>
        <v>0</v>
      </c>
      <c r="BI702" s="426">
        <f t="shared" si="14"/>
        <v>0</v>
      </c>
      <c r="BJ702" s="426">
        <f t="shared" si="15"/>
        <v>0</v>
      </c>
      <c r="BK702" s="425" t="b">
        <f t="shared" si="16"/>
        <v>0</v>
      </c>
    </row>
    <row r="703" spans="1:63" ht="15.75" customHeight="1">
      <c r="A703" s="174" t="s">
        <v>10</v>
      </c>
      <c r="B703" s="174" t="s">
        <v>11</v>
      </c>
      <c r="C703" s="174" t="s">
        <v>28</v>
      </c>
      <c r="D703" s="63" t="s">
        <v>458</v>
      </c>
      <c r="E703" s="63" t="s">
        <v>30</v>
      </c>
      <c r="F703" s="174"/>
      <c r="G703" s="174" t="s">
        <v>3811</v>
      </c>
      <c r="H703" s="174"/>
      <c r="I703" s="174" t="s">
        <v>9593</v>
      </c>
      <c r="J703" s="174" t="s">
        <v>2248</v>
      </c>
      <c r="K703" s="174"/>
      <c r="L703" s="174"/>
      <c r="M703" s="174" t="s">
        <v>6025</v>
      </c>
      <c r="N703" s="313" t="s">
        <v>6026</v>
      </c>
      <c r="O703" s="63" t="s">
        <v>113</v>
      </c>
      <c r="P703" s="63" t="s">
        <v>132</v>
      </c>
      <c r="Q703" s="174" t="s">
        <v>35</v>
      </c>
      <c r="R703" s="63" t="s">
        <v>104</v>
      </c>
      <c r="S703" s="174" t="s">
        <v>105</v>
      </c>
      <c r="T703" s="174"/>
      <c r="U703" s="174" t="s">
        <v>4661</v>
      </c>
      <c r="V703" s="63" t="s">
        <v>4164</v>
      </c>
      <c r="W703" s="174" t="s">
        <v>6033</v>
      </c>
      <c r="X703" s="174" t="s">
        <v>6034</v>
      </c>
      <c r="Y703" s="429">
        <v>44840</v>
      </c>
      <c r="Z703" s="63"/>
      <c r="AA703" s="63" t="s">
        <v>4158</v>
      </c>
      <c r="AB703" s="63" t="s">
        <v>4159</v>
      </c>
      <c r="AC703" s="63"/>
      <c r="AD703" s="174" t="s">
        <v>6035</v>
      </c>
      <c r="AE703" s="174" t="s">
        <v>6036</v>
      </c>
      <c r="AF703" s="466">
        <v>45573</v>
      </c>
      <c r="AG703" s="174"/>
      <c r="AH703" s="174"/>
      <c r="AI703" s="174"/>
      <c r="AJ703" s="174"/>
      <c r="AK703" s="174"/>
      <c r="AL703" s="174"/>
      <c r="AM703" s="174"/>
      <c r="AN703" s="174"/>
      <c r="AO703" s="174"/>
      <c r="AP703" s="174"/>
      <c r="AQ703" s="174"/>
      <c r="AR703" s="174"/>
      <c r="AS703" s="174"/>
      <c r="AT703" s="415"/>
      <c r="AU703" s="174"/>
      <c r="AV703" s="437"/>
      <c r="AW703" s="570"/>
      <c r="AX703" s="572"/>
      <c r="AY703" s="422"/>
      <c r="AZ703" s="572"/>
      <c r="BA703" s="572"/>
      <c r="BB703" s="422"/>
      <c r="BC703" s="572"/>
      <c r="BD703" s="570"/>
      <c r="BE703" s="572"/>
      <c r="BF703" s="426"/>
      <c r="BG703" s="426">
        <f t="shared" si="12"/>
        <v>0</v>
      </c>
      <c r="BH703" s="426">
        <f t="shared" si="13"/>
        <v>0</v>
      </c>
      <c r="BI703" s="426">
        <f t="shared" si="14"/>
        <v>0</v>
      </c>
      <c r="BJ703" s="426">
        <f t="shared" si="15"/>
        <v>0</v>
      </c>
      <c r="BK703" s="425" t="b">
        <f t="shared" si="16"/>
        <v>0</v>
      </c>
    </row>
    <row r="704" spans="1:63" ht="15.75" customHeight="1">
      <c r="A704" s="174" t="s">
        <v>10</v>
      </c>
      <c r="B704" s="174" t="s">
        <v>11</v>
      </c>
      <c r="C704" s="174" t="s">
        <v>12</v>
      </c>
      <c r="D704" s="63" t="s">
        <v>13</v>
      </c>
      <c r="E704" s="63" t="s">
        <v>3756</v>
      </c>
      <c r="F704" s="174"/>
      <c r="G704" s="174" t="s">
        <v>2135</v>
      </c>
      <c r="H704" s="174"/>
      <c r="I704" s="174" t="s">
        <v>5942</v>
      </c>
      <c r="J704" s="174" t="s">
        <v>2136</v>
      </c>
      <c r="K704" s="174"/>
      <c r="L704" s="174"/>
      <c r="M704" s="174" t="s">
        <v>2137</v>
      </c>
      <c r="N704" s="174" t="s">
        <v>6037</v>
      </c>
      <c r="O704" s="63" t="s">
        <v>15</v>
      </c>
      <c r="P704" s="63" t="s">
        <v>16</v>
      </c>
      <c r="Q704" s="174" t="s">
        <v>35</v>
      </c>
      <c r="R704" s="63" t="s">
        <v>104</v>
      </c>
      <c r="S704" s="174" t="s">
        <v>105</v>
      </c>
      <c r="T704" s="174"/>
      <c r="U704" s="174" t="s">
        <v>4661</v>
      </c>
      <c r="V704" s="63" t="s">
        <v>4164</v>
      </c>
      <c r="W704" s="174" t="s">
        <v>2193</v>
      </c>
      <c r="X704" s="174" t="s">
        <v>6038</v>
      </c>
      <c r="Y704" s="429">
        <v>44847</v>
      </c>
      <c r="Z704" s="63"/>
      <c r="AA704" s="63" t="s">
        <v>4158</v>
      </c>
      <c r="AB704" s="63" t="s">
        <v>4159</v>
      </c>
      <c r="AC704" s="63"/>
      <c r="AD704" s="174" t="s">
        <v>5946</v>
      </c>
      <c r="AE704" s="174" t="s">
        <v>6039</v>
      </c>
      <c r="AF704" s="466">
        <v>45694</v>
      </c>
      <c r="AG704" s="174"/>
      <c r="AH704" s="174"/>
      <c r="AI704" s="174"/>
      <c r="AJ704" s="174"/>
      <c r="AK704" s="174"/>
      <c r="AL704" s="174"/>
      <c r="AM704" s="174"/>
      <c r="AN704" s="174"/>
      <c r="AO704" s="174"/>
      <c r="AP704" s="174"/>
      <c r="AQ704" s="174"/>
      <c r="AR704" s="174"/>
      <c r="AS704" s="174"/>
      <c r="AT704" s="415"/>
      <c r="AU704" s="174"/>
      <c r="AV704" s="437"/>
      <c r="AW704" s="570"/>
      <c r="AX704" s="572"/>
      <c r="AY704" s="422"/>
      <c r="AZ704" s="572"/>
      <c r="BA704" s="572"/>
      <c r="BB704" s="422"/>
      <c r="BC704" s="572"/>
      <c r="BD704" s="570"/>
      <c r="BE704" s="572"/>
      <c r="BF704" s="426"/>
      <c r="BG704" s="426">
        <f t="shared" si="12"/>
        <v>0</v>
      </c>
      <c r="BH704" s="426">
        <f t="shared" si="13"/>
        <v>0</v>
      </c>
      <c r="BI704" s="426">
        <f t="shared" si="14"/>
        <v>0</v>
      </c>
      <c r="BJ704" s="426">
        <f t="shared" si="15"/>
        <v>0</v>
      </c>
      <c r="BK704" s="425" t="b">
        <f t="shared" si="16"/>
        <v>0</v>
      </c>
    </row>
    <row r="705" spans="1:63" ht="15.75" customHeight="1">
      <c r="A705" s="174" t="s">
        <v>10</v>
      </c>
      <c r="B705" s="174" t="s">
        <v>11</v>
      </c>
      <c r="C705" s="174" t="s">
        <v>176</v>
      </c>
      <c r="D705" s="63" t="s">
        <v>3759</v>
      </c>
      <c r="E705" s="63" t="s">
        <v>3756</v>
      </c>
      <c r="F705" s="174"/>
      <c r="G705" s="174" t="s">
        <v>3847</v>
      </c>
      <c r="H705" s="174"/>
      <c r="I705" s="174" t="s">
        <v>6040</v>
      </c>
      <c r="J705" s="174" t="s">
        <v>3848</v>
      </c>
      <c r="K705" s="174"/>
      <c r="L705" s="174"/>
      <c r="M705" s="174" t="s">
        <v>2253</v>
      </c>
      <c r="N705" s="174" t="s">
        <v>6041</v>
      </c>
      <c r="O705" s="63" t="s">
        <v>15</v>
      </c>
      <c r="P705" s="63" t="s">
        <v>16</v>
      </c>
      <c r="Q705" s="174" t="s">
        <v>21</v>
      </c>
      <c r="R705" s="63" t="s">
        <v>3006</v>
      </c>
      <c r="S705" s="174"/>
      <c r="T705" s="174" t="s">
        <v>651</v>
      </c>
      <c r="U705" s="174"/>
      <c r="V705" s="63" t="s">
        <v>22</v>
      </c>
      <c r="W705" s="174" t="s">
        <v>1417</v>
      </c>
      <c r="X705" s="174" t="s">
        <v>6042</v>
      </c>
      <c r="Y705" s="429">
        <v>44846</v>
      </c>
      <c r="Z705" s="63"/>
      <c r="AA705" s="63" t="s">
        <v>4158</v>
      </c>
      <c r="AB705" s="63" t="s">
        <v>4159</v>
      </c>
      <c r="AC705" s="63"/>
      <c r="AD705" s="174" t="s">
        <v>6043</v>
      </c>
      <c r="AE705" s="174" t="s">
        <v>22</v>
      </c>
      <c r="AF705" s="174" t="s">
        <v>22</v>
      </c>
      <c r="AG705" s="174"/>
      <c r="AH705" s="174"/>
      <c r="AI705" s="174"/>
      <c r="AJ705" s="174"/>
      <c r="AK705" s="174"/>
      <c r="AL705" s="174"/>
      <c r="AM705" s="174"/>
      <c r="AN705" s="174"/>
      <c r="AO705" s="174"/>
      <c r="AP705" s="174"/>
      <c r="AQ705" s="174"/>
      <c r="AR705" s="174"/>
      <c r="AS705" s="174"/>
      <c r="AT705" s="415"/>
      <c r="AU705" s="174"/>
      <c r="AV705" s="437"/>
      <c r="AW705" s="570"/>
      <c r="AX705" s="572"/>
      <c r="AY705" s="422"/>
      <c r="AZ705" s="572"/>
      <c r="BA705" s="572"/>
      <c r="BB705" s="422"/>
      <c r="BC705" s="572"/>
      <c r="BD705" s="570"/>
      <c r="BE705" s="572">
        <v>1</v>
      </c>
      <c r="BF705" s="426"/>
      <c r="BG705" s="426">
        <f t="shared" si="12"/>
        <v>0</v>
      </c>
      <c r="BH705" s="426">
        <f t="shared" si="13"/>
        <v>0</v>
      </c>
      <c r="BI705" s="426">
        <f t="shared" si="14"/>
        <v>0</v>
      </c>
      <c r="BJ705" s="426">
        <f t="shared" si="15"/>
        <v>0</v>
      </c>
      <c r="BK705" s="425" t="b">
        <f t="shared" si="16"/>
        <v>0</v>
      </c>
    </row>
    <row r="706" spans="1:63" ht="15.75" customHeight="1">
      <c r="A706" s="174" t="s">
        <v>10</v>
      </c>
      <c r="B706" s="174" t="s">
        <v>11</v>
      </c>
      <c r="C706" s="174" t="s">
        <v>176</v>
      </c>
      <c r="D706" s="63" t="s">
        <v>3759</v>
      </c>
      <c r="E706" s="63" t="s">
        <v>3756</v>
      </c>
      <c r="F706" s="174"/>
      <c r="G706" s="174" t="s">
        <v>3847</v>
      </c>
      <c r="H706" s="174"/>
      <c r="I706" s="174" t="s">
        <v>6040</v>
      </c>
      <c r="J706" s="174" t="s">
        <v>9594</v>
      </c>
      <c r="K706" s="174"/>
      <c r="L706" s="174"/>
      <c r="M706" s="174" t="s">
        <v>2253</v>
      </c>
      <c r="N706" s="174" t="s">
        <v>6041</v>
      </c>
      <c r="O706" s="63" t="s">
        <v>15</v>
      </c>
      <c r="P706" s="63" t="s">
        <v>16</v>
      </c>
      <c r="Q706" s="174" t="s">
        <v>21</v>
      </c>
      <c r="R706" s="63" t="s">
        <v>3006</v>
      </c>
      <c r="S706" s="174"/>
      <c r="T706" s="174" t="s">
        <v>653</v>
      </c>
      <c r="U706" s="174"/>
      <c r="V706" s="63" t="s">
        <v>22</v>
      </c>
      <c r="W706" s="174" t="s">
        <v>232</v>
      </c>
      <c r="X706" s="174" t="s">
        <v>6044</v>
      </c>
      <c r="Y706" s="429">
        <v>44846</v>
      </c>
      <c r="Z706" s="63"/>
      <c r="AA706" s="63" t="s">
        <v>4158</v>
      </c>
      <c r="AB706" s="63" t="s">
        <v>4159</v>
      </c>
      <c r="AC706" s="63"/>
      <c r="AD706" s="174" t="s">
        <v>6043</v>
      </c>
      <c r="AE706" s="174" t="s">
        <v>22</v>
      </c>
      <c r="AF706" s="174" t="s">
        <v>22</v>
      </c>
      <c r="AG706" s="174"/>
      <c r="AH706" s="174"/>
      <c r="AI706" s="174"/>
      <c r="AJ706" s="174"/>
      <c r="AK706" s="174"/>
      <c r="AL706" s="174"/>
      <c r="AM706" s="174"/>
      <c r="AN706" s="174"/>
      <c r="AO706" s="174"/>
      <c r="AP706" s="174"/>
      <c r="AQ706" s="174"/>
      <c r="AR706" s="174"/>
      <c r="AS706" s="174"/>
      <c r="AT706" s="415"/>
      <c r="AU706" s="174"/>
      <c r="AV706" s="437"/>
      <c r="AW706" s="570"/>
      <c r="AX706" s="572"/>
      <c r="AY706" s="422"/>
      <c r="AZ706" s="572"/>
      <c r="BA706" s="572"/>
      <c r="BB706" s="422"/>
      <c r="BC706" s="572"/>
      <c r="BD706" s="570"/>
      <c r="BE706" s="572"/>
      <c r="BF706" s="426"/>
      <c r="BG706" s="426">
        <f t="shared" si="12"/>
        <v>0</v>
      </c>
      <c r="BH706" s="426">
        <f t="shared" si="13"/>
        <v>0</v>
      </c>
      <c r="BI706" s="426">
        <f t="shared" si="14"/>
        <v>0</v>
      </c>
      <c r="BJ706" s="426">
        <f t="shared" si="15"/>
        <v>0</v>
      </c>
      <c r="BK706" s="425" t="b">
        <f t="shared" si="16"/>
        <v>0</v>
      </c>
    </row>
    <row r="707" spans="1:63" ht="15.75" customHeight="1">
      <c r="A707" s="174" t="s">
        <v>10</v>
      </c>
      <c r="B707" s="174" t="s">
        <v>11</v>
      </c>
      <c r="C707" s="174" t="s">
        <v>176</v>
      </c>
      <c r="D707" s="63" t="s">
        <v>3759</v>
      </c>
      <c r="E707" s="63" t="s">
        <v>3756</v>
      </c>
      <c r="F707" s="174"/>
      <c r="G707" s="174" t="s">
        <v>3847</v>
      </c>
      <c r="H707" s="174"/>
      <c r="I707" s="174" t="s">
        <v>6040</v>
      </c>
      <c r="J707" s="174" t="s">
        <v>9595</v>
      </c>
      <c r="K707" s="174"/>
      <c r="L707" s="174"/>
      <c r="M707" s="174" t="s">
        <v>2253</v>
      </c>
      <c r="N707" s="174" t="s">
        <v>6041</v>
      </c>
      <c r="O707" s="63" t="s">
        <v>15</v>
      </c>
      <c r="P707" s="63" t="s">
        <v>16</v>
      </c>
      <c r="Q707" s="174" t="s">
        <v>21</v>
      </c>
      <c r="R707" s="63" t="s">
        <v>3006</v>
      </c>
      <c r="S707" s="174"/>
      <c r="T707" s="174" t="s">
        <v>1716</v>
      </c>
      <c r="U707" s="174"/>
      <c r="V707" s="63" t="s">
        <v>22</v>
      </c>
      <c r="W707" s="174" t="s">
        <v>2189</v>
      </c>
      <c r="X707" s="174" t="s">
        <v>6045</v>
      </c>
      <c r="Y707" s="429">
        <v>44846</v>
      </c>
      <c r="Z707" s="63"/>
      <c r="AA707" s="63" t="s">
        <v>4158</v>
      </c>
      <c r="AB707" s="63" t="s">
        <v>4159</v>
      </c>
      <c r="AC707" s="63"/>
      <c r="AD707" s="174" t="s">
        <v>6043</v>
      </c>
      <c r="AE707" s="174" t="s">
        <v>22</v>
      </c>
      <c r="AF707" s="174" t="s">
        <v>22</v>
      </c>
      <c r="AG707" s="174"/>
      <c r="AH707" s="174"/>
      <c r="AI707" s="174"/>
      <c r="AJ707" s="174"/>
      <c r="AK707" s="174"/>
      <c r="AL707" s="174"/>
      <c r="AM707" s="174"/>
      <c r="AN707" s="174"/>
      <c r="AO707" s="174"/>
      <c r="AP707" s="174"/>
      <c r="AQ707" s="174"/>
      <c r="AR707" s="174"/>
      <c r="AS707" s="174"/>
      <c r="AT707" s="415"/>
      <c r="AU707" s="174"/>
      <c r="AV707" s="437"/>
      <c r="AW707" s="570"/>
      <c r="AX707" s="572"/>
      <c r="AY707" s="422"/>
      <c r="AZ707" s="572"/>
      <c r="BA707" s="572"/>
      <c r="BB707" s="422"/>
      <c r="BC707" s="572"/>
      <c r="BD707" s="570"/>
      <c r="BE707" s="572"/>
      <c r="BF707" s="426"/>
      <c r="BG707" s="426">
        <f t="shared" si="12"/>
        <v>0</v>
      </c>
      <c r="BH707" s="426">
        <f t="shared" si="13"/>
        <v>0</v>
      </c>
      <c r="BI707" s="426">
        <f t="shared" si="14"/>
        <v>0</v>
      </c>
      <c r="BJ707" s="426">
        <f t="shared" si="15"/>
        <v>0</v>
      </c>
      <c r="BK707" s="425" t="b">
        <f t="shared" si="16"/>
        <v>0</v>
      </c>
    </row>
    <row r="708" spans="1:63" ht="15.75" customHeight="1">
      <c r="A708" s="174" t="s">
        <v>10</v>
      </c>
      <c r="B708" s="174" t="s">
        <v>11</v>
      </c>
      <c r="C708" s="174" t="s">
        <v>176</v>
      </c>
      <c r="D708" s="63" t="s">
        <v>13</v>
      </c>
      <c r="E708" s="63" t="s">
        <v>3756</v>
      </c>
      <c r="F708" s="174"/>
      <c r="G708" s="174" t="s">
        <v>3523</v>
      </c>
      <c r="H708" s="174"/>
      <c r="I708" s="174" t="s">
        <v>6046</v>
      </c>
      <c r="J708" s="174" t="s">
        <v>3869</v>
      </c>
      <c r="K708" s="174"/>
      <c r="L708" s="174"/>
      <c r="M708" s="174" t="s">
        <v>6047</v>
      </c>
      <c r="N708" s="174" t="s">
        <v>6048</v>
      </c>
      <c r="O708" s="63" t="s">
        <v>15</v>
      </c>
      <c r="P708" s="63" t="s">
        <v>16</v>
      </c>
      <c r="Q708" s="174" t="s">
        <v>35</v>
      </c>
      <c r="R708" s="63" t="s">
        <v>8666</v>
      </c>
      <c r="S708" s="174" t="s">
        <v>99</v>
      </c>
      <c r="T708" s="174"/>
      <c r="U708" s="174" t="s">
        <v>6049</v>
      </c>
      <c r="V708" s="63" t="s">
        <v>4164</v>
      </c>
      <c r="W708" s="174">
        <v>366</v>
      </c>
      <c r="X708" s="174" t="s">
        <v>6050</v>
      </c>
      <c r="Y708" s="429">
        <v>44880</v>
      </c>
      <c r="Z708" s="63"/>
      <c r="AA708" s="63" t="s">
        <v>4158</v>
      </c>
      <c r="AB708" s="63" t="s">
        <v>4159</v>
      </c>
      <c r="AC708" s="63"/>
      <c r="AD708" s="174" t="s">
        <v>6051</v>
      </c>
      <c r="AE708" s="174" t="s">
        <v>6052</v>
      </c>
      <c r="AF708" s="466">
        <v>45304</v>
      </c>
      <c r="AG708" s="174"/>
      <c r="AH708" s="174"/>
      <c r="AI708" s="174"/>
      <c r="AJ708" s="174"/>
      <c r="AK708" s="174"/>
      <c r="AL708" s="174"/>
      <c r="AM708" s="174"/>
      <c r="AN708" s="174"/>
      <c r="AO708" s="174"/>
      <c r="AP708" s="174"/>
      <c r="AQ708" s="174"/>
      <c r="AR708" s="174"/>
      <c r="AS708" s="174"/>
      <c r="AT708" s="415"/>
      <c r="AU708" s="174"/>
      <c r="AV708" s="437"/>
      <c r="AW708" s="570"/>
      <c r="AX708" s="572"/>
      <c r="AY708" s="422"/>
      <c r="AZ708" s="572"/>
      <c r="BA708" s="572"/>
      <c r="BB708" s="422"/>
      <c r="BC708" s="572"/>
      <c r="BD708" s="570"/>
      <c r="BE708" s="572">
        <v>1</v>
      </c>
      <c r="BF708" s="426"/>
      <c r="BG708" s="426">
        <f t="shared" si="12"/>
        <v>0</v>
      </c>
      <c r="BH708" s="426">
        <f t="shared" si="13"/>
        <v>0</v>
      </c>
      <c r="BI708" s="426">
        <f t="shared" si="14"/>
        <v>0</v>
      </c>
      <c r="BJ708" s="426">
        <f t="shared" si="15"/>
        <v>0</v>
      </c>
      <c r="BK708" s="425" t="b">
        <f t="shared" si="16"/>
        <v>0</v>
      </c>
    </row>
    <row r="709" spans="1:63" ht="15.75" customHeight="1">
      <c r="A709" s="174" t="s">
        <v>10</v>
      </c>
      <c r="B709" s="174" t="s">
        <v>11</v>
      </c>
      <c r="C709" s="174" t="s">
        <v>12</v>
      </c>
      <c r="D709" s="63" t="s">
        <v>13</v>
      </c>
      <c r="E709" s="63" t="s">
        <v>3756</v>
      </c>
      <c r="F709" s="174"/>
      <c r="G709" s="174" t="s">
        <v>3523</v>
      </c>
      <c r="H709" s="174"/>
      <c r="I709" s="174" t="s">
        <v>6046</v>
      </c>
      <c r="J709" s="174" t="s">
        <v>3869</v>
      </c>
      <c r="K709" s="174"/>
      <c r="L709" s="174"/>
      <c r="M709" s="174" t="s">
        <v>6047</v>
      </c>
      <c r="N709" s="174" t="s">
        <v>6048</v>
      </c>
      <c r="O709" s="63" t="s">
        <v>15</v>
      </c>
      <c r="P709" s="63" t="s">
        <v>16</v>
      </c>
      <c r="Q709" s="174" t="s">
        <v>35</v>
      </c>
      <c r="R709" s="63" t="s">
        <v>8666</v>
      </c>
      <c r="S709" s="174" t="s">
        <v>47</v>
      </c>
      <c r="T709" s="174"/>
      <c r="U709" s="174" t="s">
        <v>4491</v>
      </c>
      <c r="V709" s="63" t="s">
        <v>4164</v>
      </c>
      <c r="W709" s="174">
        <v>396</v>
      </c>
      <c r="X709" s="174" t="s">
        <v>6053</v>
      </c>
      <c r="Y709" s="429">
        <v>44880</v>
      </c>
      <c r="Z709" s="63"/>
      <c r="AA709" s="63" t="s">
        <v>4158</v>
      </c>
      <c r="AB709" s="63" t="s">
        <v>4159</v>
      </c>
      <c r="AC709" s="63"/>
      <c r="AD709" s="174" t="s">
        <v>6051</v>
      </c>
      <c r="AE709" s="174" t="s">
        <v>6054</v>
      </c>
      <c r="AF709" s="466">
        <v>45907</v>
      </c>
      <c r="AG709" s="174"/>
      <c r="AH709" s="174"/>
      <c r="AI709" s="174"/>
      <c r="AJ709" s="174"/>
      <c r="AK709" s="174"/>
      <c r="AL709" s="174"/>
      <c r="AM709" s="174"/>
      <c r="AN709" s="174"/>
      <c r="AO709" s="174"/>
      <c r="AP709" s="174"/>
      <c r="AQ709" s="174"/>
      <c r="AR709" s="174"/>
      <c r="AS709" s="174"/>
      <c r="AT709" s="415"/>
      <c r="AU709" s="174"/>
      <c r="AV709" s="437"/>
      <c r="AW709" s="570"/>
      <c r="AX709" s="572"/>
      <c r="AY709" s="422"/>
      <c r="AZ709" s="572"/>
      <c r="BA709" s="572"/>
      <c r="BB709" s="422"/>
      <c r="BC709" s="572"/>
      <c r="BD709" s="570"/>
      <c r="BE709" s="572"/>
      <c r="BF709" s="426"/>
      <c r="BG709" s="426">
        <f t="shared" si="12"/>
        <v>0</v>
      </c>
      <c r="BH709" s="426">
        <f t="shared" si="13"/>
        <v>0</v>
      </c>
      <c r="BI709" s="426">
        <f t="shared" si="14"/>
        <v>0</v>
      </c>
      <c r="BJ709" s="426">
        <f t="shared" si="15"/>
        <v>0</v>
      </c>
      <c r="BK709" s="425" t="b">
        <f t="shared" si="16"/>
        <v>0</v>
      </c>
    </row>
    <row r="710" spans="1:63" ht="15.75" customHeight="1">
      <c r="A710" s="174" t="s">
        <v>10</v>
      </c>
      <c r="B710" s="174" t="s">
        <v>11</v>
      </c>
      <c r="C710" s="174" t="s">
        <v>12</v>
      </c>
      <c r="D710" s="63" t="s">
        <v>13</v>
      </c>
      <c r="E710" s="63" t="s">
        <v>3756</v>
      </c>
      <c r="F710" s="174"/>
      <c r="G710" s="174" t="s">
        <v>3523</v>
      </c>
      <c r="H710" s="174"/>
      <c r="I710" s="174" t="s">
        <v>6046</v>
      </c>
      <c r="J710" s="174" t="s">
        <v>3869</v>
      </c>
      <c r="K710" s="174"/>
      <c r="L710" s="174"/>
      <c r="M710" s="174" t="s">
        <v>6047</v>
      </c>
      <c r="N710" s="174" t="s">
        <v>6048</v>
      </c>
      <c r="O710" s="63" t="s">
        <v>15</v>
      </c>
      <c r="P710" s="63" t="s">
        <v>16</v>
      </c>
      <c r="Q710" s="174" t="s">
        <v>35</v>
      </c>
      <c r="R710" s="63" t="s">
        <v>8666</v>
      </c>
      <c r="S710" s="174" t="s">
        <v>36</v>
      </c>
      <c r="T710" s="174"/>
      <c r="U710" s="174" t="s">
        <v>4497</v>
      </c>
      <c r="V710" s="63" t="s">
        <v>4164</v>
      </c>
      <c r="W710" s="174">
        <v>476</v>
      </c>
      <c r="X710" s="174" t="s">
        <v>6055</v>
      </c>
      <c r="Y710" s="429">
        <v>44880</v>
      </c>
      <c r="Z710" s="63"/>
      <c r="AA710" s="63" t="s">
        <v>4158</v>
      </c>
      <c r="AB710" s="63" t="s">
        <v>4159</v>
      </c>
      <c r="AC710" s="63"/>
      <c r="AD710" s="174" t="s">
        <v>6051</v>
      </c>
      <c r="AE710" s="174" t="s">
        <v>6056</v>
      </c>
      <c r="AF710" s="466">
        <v>45907</v>
      </c>
      <c r="AG710" s="174"/>
      <c r="AH710" s="174"/>
      <c r="AI710" s="174"/>
      <c r="AJ710" s="174"/>
      <c r="AK710" s="174"/>
      <c r="AL710" s="174"/>
      <c r="AM710" s="174"/>
      <c r="AN710" s="174"/>
      <c r="AO710" s="174"/>
      <c r="AP710" s="174"/>
      <c r="AQ710" s="174"/>
      <c r="AR710" s="174"/>
      <c r="AS710" s="174"/>
      <c r="AT710" s="415"/>
      <c r="AU710" s="174"/>
      <c r="AV710" s="437"/>
      <c r="AW710" s="570"/>
      <c r="AX710" s="572"/>
      <c r="AY710" s="422"/>
      <c r="AZ710" s="572"/>
      <c r="BA710" s="572"/>
      <c r="BB710" s="422"/>
      <c r="BC710" s="572"/>
      <c r="BD710" s="570"/>
      <c r="BE710" s="572"/>
      <c r="BF710" s="426"/>
      <c r="BG710" s="426">
        <f t="shared" si="12"/>
        <v>0</v>
      </c>
      <c r="BH710" s="426">
        <f t="shared" si="13"/>
        <v>0</v>
      </c>
      <c r="BI710" s="426">
        <f t="shared" si="14"/>
        <v>0</v>
      </c>
      <c r="BJ710" s="426">
        <f t="shared" si="15"/>
        <v>0</v>
      </c>
      <c r="BK710" s="425" t="b">
        <f t="shared" si="16"/>
        <v>0</v>
      </c>
    </row>
    <row r="711" spans="1:63" ht="15.75" customHeight="1">
      <c r="A711" s="174" t="s">
        <v>10</v>
      </c>
      <c r="B711" s="174" t="s">
        <v>11</v>
      </c>
      <c r="C711" s="174" t="s">
        <v>28</v>
      </c>
      <c r="D711" s="63" t="s">
        <v>977</v>
      </c>
      <c r="E711" s="63" t="s">
        <v>28</v>
      </c>
      <c r="F711" s="174"/>
      <c r="G711" s="174" t="s">
        <v>1042</v>
      </c>
      <c r="H711" s="174"/>
      <c r="I711" s="174" t="s">
        <v>9596</v>
      </c>
      <c r="J711" s="174" t="s">
        <v>1043</v>
      </c>
      <c r="K711" s="174"/>
      <c r="L711" s="174"/>
      <c r="M711" s="174" t="s">
        <v>6057</v>
      </c>
      <c r="N711" s="174" t="s">
        <v>6058</v>
      </c>
      <c r="O711" s="63" t="s">
        <v>113</v>
      </c>
      <c r="P711" s="63" t="s">
        <v>226</v>
      </c>
      <c r="Q711" s="174" t="s">
        <v>35</v>
      </c>
      <c r="R711" s="63" t="s">
        <v>8666</v>
      </c>
      <c r="S711" s="174" t="s">
        <v>39</v>
      </c>
      <c r="T711" s="174"/>
      <c r="U711" s="174" t="s">
        <v>4640</v>
      </c>
      <c r="V711" s="63" t="s">
        <v>4164</v>
      </c>
      <c r="W711" s="174">
        <v>317</v>
      </c>
      <c r="X711" s="174" t="s">
        <v>6059</v>
      </c>
      <c r="Y711" s="429">
        <v>44883</v>
      </c>
      <c r="Z711" s="63"/>
      <c r="AA711" s="63" t="s">
        <v>4158</v>
      </c>
      <c r="AB711" s="63" t="s">
        <v>4159</v>
      </c>
      <c r="AC711" s="63"/>
      <c r="AD711" s="174" t="s">
        <v>6060</v>
      </c>
      <c r="AE711" s="174" t="s">
        <v>6061</v>
      </c>
      <c r="AF711" s="466">
        <v>44883</v>
      </c>
      <c r="AG711" s="174"/>
      <c r="AH711" s="174"/>
      <c r="AI711" s="174"/>
      <c r="AJ711" s="174"/>
      <c r="AK711" s="174"/>
      <c r="AL711" s="174"/>
      <c r="AM711" s="174"/>
      <c r="AN711" s="174"/>
      <c r="AO711" s="174"/>
      <c r="AP711" s="174"/>
      <c r="AQ711" s="174"/>
      <c r="AR711" s="174"/>
      <c r="AS711" s="174"/>
      <c r="AT711" s="415"/>
      <c r="AU711" s="174"/>
      <c r="AV711" s="437"/>
      <c r="AW711" s="570"/>
      <c r="AX711" s="572"/>
      <c r="AY711" s="422"/>
      <c r="AZ711" s="572"/>
      <c r="BA711" s="572"/>
      <c r="BB711" s="422"/>
      <c r="BC711" s="572"/>
      <c r="BD711" s="570"/>
      <c r="BE711" s="572"/>
      <c r="BF711" s="426"/>
      <c r="BG711" s="426">
        <f t="shared" si="12"/>
        <v>0</v>
      </c>
      <c r="BH711" s="426">
        <f t="shared" si="13"/>
        <v>0</v>
      </c>
      <c r="BI711" s="426">
        <f t="shared" si="14"/>
        <v>0</v>
      </c>
      <c r="BJ711" s="426">
        <f t="shared" si="15"/>
        <v>0</v>
      </c>
      <c r="BK711" s="425" t="b">
        <f t="shared" si="16"/>
        <v>0</v>
      </c>
    </row>
    <row r="712" spans="1:63" ht="15.75" customHeight="1">
      <c r="A712" s="174" t="s">
        <v>10</v>
      </c>
      <c r="B712" s="174" t="s">
        <v>11</v>
      </c>
      <c r="C712" s="174" t="s">
        <v>28</v>
      </c>
      <c r="D712" s="63" t="s">
        <v>977</v>
      </c>
      <c r="E712" s="63" t="s">
        <v>28</v>
      </c>
      <c r="F712" s="174"/>
      <c r="G712" s="174" t="s">
        <v>1042</v>
      </c>
      <c r="H712" s="174"/>
      <c r="I712" s="174" t="s">
        <v>9596</v>
      </c>
      <c r="J712" s="174" t="s">
        <v>1043</v>
      </c>
      <c r="K712" s="174"/>
      <c r="L712" s="174"/>
      <c r="M712" s="174" t="s">
        <v>6057</v>
      </c>
      <c r="N712" s="174" t="s">
        <v>6058</v>
      </c>
      <c r="O712" s="63" t="s">
        <v>113</v>
      </c>
      <c r="P712" s="63" t="s">
        <v>226</v>
      </c>
      <c r="Q712" s="174" t="s">
        <v>35</v>
      </c>
      <c r="R712" s="63" t="s">
        <v>8666</v>
      </c>
      <c r="S712" s="174" t="s">
        <v>36</v>
      </c>
      <c r="T712" s="174"/>
      <c r="U712" s="174" t="s">
        <v>4497</v>
      </c>
      <c r="V712" s="63" t="s">
        <v>4164</v>
      </c>
      <c r="W712" s="174">
        <v>632</v>
      </c>
      <c r="X712" s="174" t="s">
        <v>6062</v>
      </c>
      <c r="Y712" s="429">
        <v>44883</v>
      </c>
      <c r="Z712" s="63"/>
      <c r="AA712" s="63" t="s">
        <v>4158</v>
      </c>
      <c r="AB712" s="63" t="s">
        <v>4159</v>
      </c>
      <c r="AC712" s="63"/>
      <c r="AD712" s="174" t="s">
        <v>6063</v>
      </c>
      <c r="AE712" s="174" t="s">
        <v>6064</v>
      </c>
      <c r="AF712" s="466">
        <v>44883</v>
      </c>
      <c r="AG712" s="174"/>
      <c r="AH712" s="174"/>
      <c r="AI712" s="174"/>
      <c r="AJ712" s="174"/>
      <c r="AK712" s="174"/>
      <c r="AL712" s="174"/>
      <c r="AM712" s="174"/>
      <c r="AN712" s="174"/>
      <c r="AO712" s="174"/>
      <c r="AP712" s="174"/>
      <c r="AQ712" s="174"/>
      <c r="AR712" s="174"/>
      <c r="AS712" s="174"/>
      <c r="AT712" s="415"/>
      <c r="AU712" s="174"/>
      <c r="AV712" s="437"/>
      <c r="AW712" s="570"/>
      <c r="AX712" s="572"/>
      <c r="AY712" s="422"/>
      <c r="AZ712" s="572"/>
      <c r="BA712" s="572"/>
      <c r="BB712" s="422"/>
      <c r="BC712" s="572"/>
      <c r="BD712" s="570"/>
      <c r="BE712" s="572"/>
      <c r="BF712" s="426"/>
      <c r="BG712" s="426">
        <f t="shared" si="12"/>
        <v>0</v>
      </c>
      <c r="BH712" s="426">
        <f t="shared" si="13"/>
        <v>0</v>
      </c>
      <c r="BI712" s="426">
        <f t="shared" si="14"/>
        <v>0</v>
      </c>
      <c r="BJ712" s="426">
        <f t="shared" si="15"/>
        <v>0</v>
      </c>
      <c r="BK712" s="425" t="b">
        <f t="shared" si="16"/>
        <v>0</v>
      </c>
    </row>
    <row r="713" spans="1:63" ht="15.75" customHeight="1">
      <c r="A713" s="174" t="s">
        <v>10</v>
      </c>
      <c r="B713" s="174" t="s">
        <v>11</v>
      </c>
      <c r="C713" s="174" t="s">
        <v>28</v>
      </c>
      <c r="D713" s="63" t="s">
        <v>977</v>
      </c>
      <c r="E713" s="63" t="s">
        <v>28</v>
      </c>
      <c r="F713" s="174"/>
      <c r="G713" s="174" t="s">
        <v>1042</v>
      </c>
      <c r="H713" s="174"/>
      <c r="I713" s="174" t="s">
        <v>9596</v>
      </c>
      <c r="J713" s="174" t="s">
        <v>1043</v>
      </c>
      <c r="K713" s="174"/>
      <c r="L713" s="174"/>
      <c r="M713" s="174" t="s">
        <v>6057</v>
      </c>
      <c r="N713" s="174" t="s">
        <v>6058</v>
      </c>
      <c r="O713" s="63" t="s">
        <v>113</v>
      </c>
      <c r="P713" s="63" t="s">
        <v>226</v>
      </c>
      <c r="Q713" s="174" t="s">
        <v>35</v>
      </c>
      <c r="R713" s="63" t="s">
        <v>272</v>
      </c>
      <c r="S713" s="63" t="s">
        <v>2649</v>
      </c>
      <c r="T713" s="174"/>
      <c r="U713" s="174" t="s">
        <v>6065</v>
      </c>
      <c r="V713" s="63" t="s">
        <v>4306</v>
      </c>
      <c r="W713" s="174">
        <v>344</v>
      </c>
      <c r="X713" s="174" t="s">
        <v>6066</v>
      </c>
      <c r="Y713" s="429">
        <v>44883</v>
      </c>
      <c r="Z713" s="63"/>
      <c r="AA713" s="63" t="s">
        <v>4158</v>
      </c>
      <c r="AB713" s="63" t="s">
        <v>4159</v>
      </c>
      <c r="AC713" s="63"/>
      <c r="AD713" s="174" t="s">
        <v>5457</v>
      </c>
      <c r="AE713" s="174" t="s">
        <v>9597</v>
      </c>
      <c r="AF713" s="466"/>
      <c r="AG713" s="174"/>
      <c r="AH713" s="174"/>
      <c r="AI713" s="174"/>
      <c r="AJ713" s="174"/>
      <c r="AK713" s="174"/>
      <c r="AL713" s="174"/>
      <c r="AM713" s="174"/>
      <c r="AN713" s="174"/>
      <c r="AO713" s="174"/>
      <c r="AP713" s="174"/>
      <c r="AQ713" s="174"/>
      <c r="AR713" s="174"/>
      <c r="AS713" s="174"/>
      <c r="AT713" s="415"/>
      <c r="AU713" s="174"/>
      <c r="AV713" s="437"/>
      <c r="AW713" s="570"/>
      <c r="AX713" s="572"/>
      <c r="AY713" s="422"/>
      <c r="AZ713" s="572"/>
      <c r="BA713" s="572"/>
      <c r="BB713" s="422"/>
      <c r="BC713" s="572"/>
      <c r="BD713" s="570"/>
      <c r="BE713" s="572"/>
      <c r="BF713" s="426"/>
      <c r="BG713" s="426">
        <f t="shared" si="12"/>
        <v>0</v>
      </c>
      <c r="BH713" s="426">
        <f t="shared" si="13"/>
        <v>0</v>
      </c>
      <c r="BI713" s="426">
        <f t="shared" si="14"/>
        <v>0</v>
      </c>
      <c r="BJ713" s="426">
        <f t="shared" si="15"/>
        <v>0</v>
      </c>
      <c r="BK713" s="425" t="b">
        <f t="shared" si="16"/>
        <v>0</v>
      </c>
    </row>
    <row r="714" spans="1:63" ht="15.75" customHeight="1">
      <c r="A714" s="174" t="s">
        <v>10</v>
      </c>
      <c r="B714" s="174" t="s">
        <v>11</v>
      </c>
      <c r="C714" s="174" t="s">
        <v>378</v>
      </c>
      <c r="D714" s="63" t="s">
        <v>374</v>
      </c>
      <c r="E714" s="63" t="s">
        <v>3756</v>
      </c>
      <c r="F714" s="174"/>
      <c r="G714" s="174" t="s">
        <v>3849</v>
      </c>
      <c r="H714" s="174"/>
      <c r="I714" s="174" t="s">
        <v>6074</v>
      </c>
      <c r="J714" s="174" t="s">
        <v>3850</v>
      </c>
      <c r="K714" s="174"/>
      <c r="L714" s="174"/>
      <c r="M714" s="63">
        <v>9694971748</v>
      </c>
      <c r="N714" s="574" t="s">
        <v>6070</v>
      </c>
      <c r="O714" s="63" t="s">
        <v>15</v>
      </c>
      <c r="P714" s="63" t="s">
        <v>16</v>
      </c>
      <c r="Q714" s="174" t="s">
        <v>21</v>
      </c>
      <c r="R714" s="63" t="s">
        <v>3006</v>
      </c>
      <c r="S714" s="174"/>
      <c r="T714" s="174" t="s">
        <v>651</v>
      </c>
      <c r="U714" s="174"/>
      <c r="V714" s="63" t="s">
        <v>22</v>
      </c>
      <c r="W714" s="174">
        <v>240</v>
      </c>
      <c r="X714" s="174" t="s">
        <v>6071</v>
      </c>
      <c r="Y714" s="429">
        <v>44880</v>
      </c>
      <c r="Z714" s="63"/>
      <c r="AA714" s="63" t="s">
        <v>4158</v>
      </c>
      <c r="AB714" s="63" t="s">
        <v>4159</v>
      </c>
      <c r="AC714" s="63"/>
      <c r="AD714" s="174" t="s">
        <v>6072</v>
      </c>
      <c r="AE714" s="174" t="s">
        <v>6073</v>
      </c>
      <c r="AF714" s="466"/>
      <c r="AG714" s="174"/>
      <c r="AH714" s="174"/>
      <c r="AI714" s="174"/>
      <c r="AJ714" s="174"/>
      <c r="AK714" s="174"/>
      <c r="AL714" s="174"/>
      <c r="AM714" s="174"/>
      <c r="AN714" s="174"/>
      <c r="AO714" s="174"/>
      <c r="AP714" s="174"/>
      <c r="AQ714" s="174"/>
      <c r="AR714" s="174"/>
      <c r="AS714" s="174"/>
      <c r="AT714" s="415"/>
      <c r="AU714" s="174"/>
      <c r="AV714" s="437"/>
      <c r="AW714" s="570"/>
      <c r="AX714" s="572"/>
      <c r="AY714" s="422"/>
      <c r="AZ714" s="572"/>
      <c r="BA714" s="572"/>
      <c r="BB714" s="422"/>
      <c r="BC714" s="572"/>
      <c r="BD714" s="570"/>
      <c r="BE714" s="572">
        <v>1</v>
      </c>
      <c r="BF714" s="426"/>
      <c r="BG714" s="426">
        <f t="shared" si="12"/>
        <v>0</v>
      </c>
      <c r="BH714" s="426">
        <f t="shared" si="13"/>
        <v>0</v>
      </c>
      <c r="BI714" s="426">
        <f t="shared" si="14"/>
        <v>0</v>
      </c>
      <c r="BJ714" s="426">
        <f t="shared" si="15"/>
        <v>0</v>
      </c>
      <c r="BK714" s="425" t="b">
        <f t="shared" si="16"/>
        <v>0</v>
      </c>
    </row>
    <row r="715" spans="1:63" ht="15.75" customHeight="1">
      <c r="A715" s="174" t="s">
        <v>10</v>
      </c>
      <c r="B715" s="174" t="s">
        <v>11</v>
      </c>
      <c r="C715" s="174" t="s">
        <v>378</v>
      </c>
      <c r="D715" s="63" t="s">
        <v>374</v>
      </c>
      <c r="E715" s="63" t="s">
        <v>3756</v>
      </c>
      <c r="F715" s="174"/>
      <c r="G715" s="174" t="s">
        <v>3849</v>
      </c>
      <c r="H715" s="174"/>
      <c r="I715" s="174" t="s">
        <v>6074</v>
      </c>
      <c r="J715" s="174" t="s">
        <v>3850</v>
      </c>
      <c r="K715" s="174"/>
      <c r="L715" s="174"/>
      <c r="M715" s="63">
        <v>9694971748</v>
      </c>
      <c r="N715" s="574" t="s">
        <v>6070</v>
      </c>
      <c r="O715" s="63" t="s">
        <v>15</v>
      </c>
      <c r="P715" s="63" t="s">
        <v>16</v>
      </c>
      <c r="Q715" s="174" t="s">
        <v>21</v>
      </c>
      <c r="R715" s="63" t="s">
        <v>3006</v>
      </c>
      <c r="S715" s="174"/>
      <c r="T715" s="174" t="s">
        <v>653</v>
      </c>
      <c r="U715" s="174"/>
      <c r="V715" s="63" t="s">
        <v>22</v>
      </c>
      <c r="W715" s="174">
        <v>240</v>
      </c>
      <c r="X715" s="174" t="s">
        <v>6075</v>
      </c>
      <c r="Y715" s="429">
        <v>44880</v>
      </c>
      <c r="Z715" s="63"/>
      <c r="AA715" s="63" t="s">
        <v>4158</v>
      </c>
      <c r="AB715" s="63" t="s">
        <v>4159</v>
      </c>
      <c r="AC715" s="63"/>
      <c r="AD715" s="174" t="s">
        <v>6072</v>
      </c>
      <c r="AE715" s="174" t="s">
        <v>6073</v>
      </c>
      <c r="AF715" s="466"/>
      <c r="AG715" s="174"/>
      <c r="AH715" s="174"/>
      <c r="AI715" s="174"/>
      <c r="AJ715" s="174"/>
      <c r="AK715" s="174"/>
      <c r="AL715" s="174"/>
      <c r="AM715" s="174"/>
      <c r="AN715" s="174"/>
      <c r="AO715" s="174"/>
      <c r="AP715" s="174"/>
      <c r="AQ715" s="174"/>
      <c r="AR715" s="174"/>
      <c r="AS715" s="174"/>
      <c r="AT715" s="415"/>
      <c r="AU715" s="174"/>
      <c r="AV715" s="437"/>
      <c r="AW715" s="570"/>
      <c r="AX715" s="572"/>
      <c r="AY715" s="422"/>
      <c r="AZ715" s="572"/>
      <c r="BA715" s="572"/>
      <c r="BB715" s="422"/>
      <c r="BC715" s="572"/>
      <c r="BD715" s="570"/>
      <c r="BE715" s="572"/>
      <c r="BF715" s="426"/>
      <c r="BG715" s="426">
        <f t="shared" si="12"/>
        <v>0</v>
      </c>
      <c r="BH715" s="426">
        <f t="shared" si="13"/>
        <v>0</v>
      </c>
      <c r="BI715" s="426">
        <f t="shared" si="14"/>
        <v>0</v>
      </c>
      <c r="BJ715" s="426">
        <f t="shared" si="15"/>
        <v>0</v>
      </c>
      <c r="BK715" s="425" t="b">
        <f t="shared" si="16"/>
        <v>0</v>
      </c>
    </row>
    <row r="716" spans="1:63" ht="15.75" customHeight="1">
      <c r="A716" s="174" t="s">
        <v>10</v>
      </c>
      <c r="B716" s="174" t="s">
        <v>11</v>
      </c>
      <c r="C716" s="174" t="s">
        <v>123</v>
      </c>
      <c r="D716" s="63" t="s">
        <v>2267</v>
      </c>
      <c r="E716" s="63" t="s">
        <v>123</v>
      </c>
      <c r="F716" s="174"/>
      <c r="G716" s="174" t="s">
        <v>1766</v>
      </c>
      <c r="H716" s="174"/>
      <c r="I716" s="174" t="s">
        <v>6076</v>
      </c>
      <c r="J716" s="174" t="s">
        <v>2268</v>
      </c>
      <c r="K716" s="174"/>
      <c r="L716" s="174"/>
      <c r="M716" s="63" t="s">
        <v>1768</v>
      </c>
      <c r="N716" s="174" t="s">
        <v>5803</v>
      </c>
      <c r="O716" s="63" t="s">
        <v>15</v>
      </c>
      <c r="P716" s="63" t="s">
        <v>16</v>
      </c>
      <c r="Q716" s="174" t="s">
        <v>35</v>
      </c>
      <c r="R716" s="63" t="s">
        <v>125</v>
      </c>
      <c r="S716" s="174" t="s">
        <v>1023</v>
      </c>
      <c r="T716" s="174"/>
      <c r="U716" s="174" t="s">
        <v>5074</v>
      </c>
      <c r="V716" s="63" t="s">
        <v>4164</v>
      </c>
      <c r="W716" s="174">
        <v>360</v>
      </c>
      <c r="X716" s="174" t="s">
        <v>6077</v>
      </c>
      <c r="Y716" s="429">
        <v>44909</v>
      </c>
      <c r="Z716" s="63"/>
      <c r="AA716" s="63" t="s">
        <v>4158</v>
      </c>
      <c r="AB716" s="63" t="s">
        <v>4159</v>
      </c>
      <c r="AC716" s="63"/>
      <c r="AD716" s="174" t="s">
        <v>6078</v>
      </c>
      <c r="AE716" s="174" t="s">
        <v>6079</v>
      </c>
      <c r="AF716" s="466">
        <v>45007</v>
      </c>
      <c r="AG716" s="174"/>
      <c r="AH716" s="174"/>
      <c r="AI716" s="174"/>
      <c r="AJ716" s="174"/>
      <c r="AK716" s="174"/>
      <c r="AL716" s="174"/>
      <c r="AM716" s="174"/>
      <c r="AN716" s="174"/>
      <c r="AO716" s="174"/>
      <c r="AP716" s="174"/>
      <c r="AQ716" s="174"/>
      <c r="AR716" s="174"/>
      <c r="AS716" s="174"/>
      <c r="AT716" s="415"/>
      <c r="AU716" s="174"/>
      <c r="AV716" s="437"/>
      <c r="AW716" s="570"/>
      <c r="AX716" s="572"/>
      <c r="AY716" s="422"/>
      <c r="AZ716" s="572"/>
      <c r="BA716" s="572"/>
      <c r="BB716" s="422"/>
      <c r="BC716" s="572"/>
      <c r="BD716" s="570"/>
      <c r="BE716" s="572"/>
      <c r="BF716" s="426"/>
      <c r="BG716" s="426">
        <f t="shared" si="12"/>
        <v>0</v>
      </c>
      <c r="BH716" s="426">
        <f t="shared" si="13"/>
        <v>0</v>
      </c>
      <c r="BI716" s="426">
        <f t="shared" si="14"/>
        <v>0</v>
      </c>
      <c r="BJ716" s="426">
        <f t="shared" si="15"/>
        <v>0</v>
      </c>
      <c r="BK716" s="425" t="b">
        <f t="shared" si="16"/>
        <v>0</v>
      </c>
    </row>
    <row r="717" spans="1:63" ht="15.75" customHeight="1">
      <c r="A717" s="174" t="s">
        <v>10</v>
      </c>
      <c r="B717" s="174" t="s">
        <v>11</v>
      </c>
      <c r="C717" s="174" t="s">
        <v>12</v>
      </c>
      <c r="D717" s="63" t="s">
        <v>13</v>
      </c>
      <c r="E717" s="63" t="s">
        <v>3756</v>
      </c>
      <c r="F717" s="174"/>
      <c r="G717" s="174" t="s">
        <v>1766</v>
      </c>
      <c r="H717" s="174"/>
      <c r="I717" s="174" t="s">
        <v>6076</v>
      </c>
      <c r="J717" s="63" t="s">
        <v>3795</v>
      </c>
      <c r="K717" s="174"/>
      <c r="L717" s="174"/>
      <c r="M717" s="174" t="s">
        <v>1768</v>
      </c>
      <c r="N717" s="174" t="s">
        <v>5803</v>
      </c>
      <c r="O717" s="63" t="s">
        <v>15</v>
      </c>
      <c r="P717" s="63" t="s">
        <v>16</v>
      </c>
      <c r="Q717" s="174" t="s">
        <v>35</v>
      </c>
      <c r="R717" s="63" t="s">
        <v>8666</v>
      </c>
      <c r="S717" s="174" t="s">
        <v>1296</v>
      </c>
      <c r="T717" s="174"/>
      <c r="U717" s="174" t="s">
        <v>6080</v>
      </c>
      <c r="V717" s="63" t="s">
        <v>4164</v>
      </c>
      <c r="W717" s="174">
        <v>210</v>
      </c>
      <c r="X717" s="174" t="s">
        <v>6081</v>
      </c>
      <c r="Y717" s="429">
        <v>45270</v>
      </c>
      <c r="Z717" s="430">
        <v>47098</v>
      </c>
      <c r="AA717" s="63" t="s">
        <v>4158</v>
      </c>
      <c r="AB717" s="63" t="s">
        <v>4159</v>
      </c>
      <c r="AC717" s="63"/>
      <c r="AD717" s="174" t="s">
        <v>6082</v>
      </c>
      <c r="AE717" s="174" t="s">
        <v>6083</v>
      </c>
      <c r="AF717" s="466">
        <v>44937</v>
      </c>
      <c r="AG717" s="174"/>
      <c r="AH717" s="174"/>
      <c r="AI717" s="174"/>
      <c r="AJ717" s="174"/>
      <c r="AK717" s="174"/>
      <c r="AL717" s="174"/>
      <c r="AM717" s="174"/>
      <c r="AN717" s="174"/>
      <c r="AO717" s="174"/>
      <c r="AP717" s="174"/>
      <c r="AQ717" s="174"/>
      <c r="AR717" s="174" t="s">
        <v>2335</v>
      </c>
      <c r="AS717" s="174">
        <v>2023</v>
      </c>
      <c r="AT717" s="415">
        <v>45282</v>
      </c>
      <c r="AU717" s="174" t="s">
        <v>1351</v>
      </c>
      <c r="AV717" s="419" t="s">
        <v>9598</v>
      </c>
      <c r="AW717" s="570"/>
      <c r="AX717" s="572"/>
      <c r="AY717" s="422"/>
      <c r="AZ717" s="572"/>
      <c r="BA717" s="572"/>
      <c r="BB717" s="422"/>
      <c r="BC717" s="572"/>
      <c r="BD717" s="570"/>
      <c r="BE717" s="572"/>
      <c r="BF717" s="429">
        <v>44909</v>
      </c>
      <c r="BG717" s="426">
        <f t="shared" si="12"/>
        <v>0</v>
      </c>
      <c r="BH717" s="426">
        <f t="shared" si="13"/>
        <v>0</v>
      </c>
      <c r="BI717" s="426">
        <f t="shared" si="14"/>
        <v>0</v>
      </c>
      <c r="BJ717" s="426">
        <f t="shared" si="15"/>
        <v>0</v>
      </c>
      <c r="BK717" s="425" t="b">
        <f t="shared" si="16"/>
        <v>0</v>
      </c>
    </row>
    <row r="718" spans="1:63" ht="15.75" customHeight="1">
      <c r="A718" s="174" t="s">
        <v>10</v>
      </c>
      <c r="B718" s="174" t="s">
        <v>11</v>
      </c>
      <c r="C718" s="174" t="s">
        <v>12</v>
      </c>
      <c r="D718" s="63" t="s">
        <v>13</v>
      </c>
      <c r="E718" s="63" t="s">
        <v>3756</v>
      </c>
      <c r="F718" s="174"/>
      <c r="G718" s="174" t="s">
        <v>1766</v>
      </c>
      <c r="H718" s="174"/>
      <c r="I718" s="174" t="s">
        <v>6076</v>
      </c>
      <c r="J718" s="63" t="s">
        <v>3795</v>
      </c>
      <c r="K718" s="174"/>
      <c r="L718" s="174"/>
      <c r="M718" s="174" t="s">
        <v>1768</v>
      </c>
      <c r="N718" s="174" t="s">
        <v>5803</v>
      </c>
      <c r="O718" s="63" t="s">
        <v>15</v>
      </c>
      <c r="P718" s="63" t="s">
        <v>16</v>
      </c>
      <c r="Q718" s="174" t="s">
        <v>35</v>
      </c>
      <c r="R718" s="63" t="s">
        <v>8666</v>
      </c>
      <c r="S718" s="174" t="s">
        <v>99</v>
      </c>
      <c r="T718" s="174"/>
      <c r="U718" s="174" t="s">
        <v>6049</v>
      </c>
      <c r="V718" s="63" t="s">
        <v>4164</v>
      </c>
      <c r="W718" s="174">
        <v>462</v>
      </c>
      <c r="X718" s="174" t="s">
        <v>6084</v>
      </c>
      <c r="Y718" s="429">
        <v>45270</v>
      </c>
      <c r="Z718" s="430">
        <v>47098</v>
      </c>
      <c r="AA718" s="63" t="s">
        <v>4158</v>
      </c>
      <c r="AB718" s="63" t="s">
        <v>4159</v>
      </c>
      <c r="AC718" s="63"/>
      <c r="AD718" s="174" t="s">
        <v>5319</v>
      </c>
      <c r="AE718" s="174" t="s">
        <v>6085</v>
      </c>
      <c r="AF718" s="466">
        <v>46454</v>
      </c>
      <c r="AG718" s="174"/>
      <c r="AH718" s="174"/>
      <c r="AI718" s="174"/>
      <c r="AJ718" s="174"/>
      <c r="AK718" s="174"/>
      <c r="AL718" s="174"/>
      <c r="AM718" s="174"/>
      <c r="AN718" s="174"/>
      <c r="AO718" s="174"/>
      <c r="AP718" s="174"/>
      <c r="AQ718" s="174"/>
      <c r="AR718" s="174" t="s">
        <v>2335</v>
      </c>
      <c r="AS718" s="174">
        <v>2023</v>
      </c>
      <c r="AT718" s="415">
        <v>45282</v>
      </c>
      <c r="AU718" s="174" t="s">
        <v>1351</v>
      </c>
      <c r="AV718" s="419" t="s">
        <v>9599</v>
      </c>
      <c r="AW718" s="570"/>
      <c r="AX718" s="572"/>
      <c r="AY718" s="422"/>
      <c r="AZ718" s="572"/>
      <c r="BA718" s="572"/>
      <c r="BB718" s="422"/>
      <c r="BC718" s="572"/>
      <c r="BD718" s="570"/>
      <c r="BE718" s="572"/>
      <c r="BF718" s="429">
        <v>44909</v>
      </c>
      <c r="BG718" s="426">
        <f t="shared" si="12"/>
        <v>0</v>
      </c>
      <c r="BH718" s="426">
        <f t="shared" si="13"/>
        <v>0</v>
      </c>
      <c r="BI718" s="426">
        <f t="shared" si="14"/>
        <v>0</v>
      </c>
      <c r="BJ718" s="426">
        <f t="shared" si="15"/>
        <v>0</v>
      </c>
      <c r="BK718" s="425" t="b">
        <f t="shared" si="16"/>
        <v>0</v>
      </c>
    </row>
    <row r="719" spans="1:63" ht="15.75" customHeight="1">
      <c r="A719" s="174" t="s">
        <v>10</v>
      </c>
      <c r="B719" s="174" t="s">
        <v>11</v>
      </c>
      <c r="C719" s="174" t="s">
        <v>123</v>
      </c>
      <c r="D719" s="63" t="s">
        <v>2267</v>
      </c>
      <c r="E719" s="63" t="s">
        <v>123</v>
      </c>
      <c r="F719" s="174"/>
      <c r="G719" s="174" t="s">
        <v>1766</v>
      </c>
      <c r="H719" s="174"/>
      <c r="I719" s="174" t="s">
        <v>6076</v>
      </c>
      <c r="J719" s="174" t="s">
        <v>2268</v>
      </c>
      <c r="K719" s="174"/>
      <c r="L719" s="174"/>
      <c r="M719" s="174" t="s">
        <v>1768</v>
      </c>
      <c r="N719" s="174" t="s">
        <v>5803</v>
      </c>
      <c r="O719" s="63" t="s">
        <v>15</v>
      </c>
      <c r="P719" s="63" t="s">
        <v>16</v>
      </c>
      <c r="Q719" s="174" t="s">
        <v>35</v>
      </c>
      <c r="R719" s="63" t="s">
        <v>8666</v>
      </c>
      <c r="S719" s="174" t="s">
        <v>47</v>
      </c>
      <c r="T719" s="174"/>
      <c r="U719" s="174" t="s">
        <v>4491</v>
      </c>
      <c r="V719" s="63" t="s">
        <v>4164</v>
      </c>
      <c r="W719" s="174">
        <v>380</v>
      </c>
      <c r="X719" s="174" t="s">
        <v>6086</v>
      </c>
      <c r="Y719" s="429">
        <v>44909</v>
      </c>
      <c r="Z719" s="63"/>
      <c r="AA719" s="63" t="s">
        <v>4158</v>
      </c>
      <c r="AB719" s="63" t="s">
        <v>4159</v>
      </c>
      <c r="AC719" s="63"/>
      <c r="AD719" s="174" t="s">
        <v>5962</v>
      </c>
      <c r="AE719" s="174" t="s">
        <v>5964</v>
      </c>
      <c r="AF719" s="466">
        <v>46096</v>
      </c>
      <c r="AG719" s="174"/>
      <c r="AH719" s="174"/>
      <c r="AI719" s="174"/>
      <c r="AJ719" s="174"/>
      <c r="AK719" s="174"/>
      <c r="AL719" s="174"/>
      <c r="AM719" s="174"/>
      <c r="AN719" s="174"/>
      <c r="AO719" s="174"/>
      <c r="AP719" s="174"/>
      <c r="AQ719" s="174"/>
      <c r="AR719" s="174"/>
      <c r="AS719" s="174"/>
      <c r="AT719" s="415"/>
      <c r="AU719" s="174"/>
      <c r="AV719" s="437"/>
      <c r="AW719" s="570"/>
      <c r="AX719" s="572"/>
      <c r="AY719" s="422"/>
      <c r="AZ719" s="572"/>
      <c r="BA719" s="572"/>
      <c r="BB719" s="422"/>
      <c r="BC719" s="572"/>
      <c r="BD719" s="570"/>
      <c r="BE719" s="572"/>
      <c r="BF719" s="426"/>
      <c r="BG719" s="426">
        <f t="shared" si="12"/>
        <v>0</v>
      </c>
      <c r="BH719" s="426">
        <f t="shared" si="13"/>
        <v>0</v>
      </c>
      <c r="BI719" s="426">
        <f t="shared" si="14"/>
        <v>0</v>
      </c>
      <c r="BJ719" s="426">
        <f t="shared" si="15"/>
        <v>0</v>
      </c>
      <c r="BK719" s="425" t="b">
        <f t="shared" si="16"/>
        <v>0</v>
      </c>
    </row>
    <row r="720" spans="1:63" ht="15.75" customHeight="1">
      <c r="A720" s="174" t="s">
        <v>10</v>
      </c>
      <c r="B720" s="174" t="s">
        <v>11</v>
      </c>
      <c r="C720" s="174" t="s">
        <v>123</v>
      </c>
      <c r="D720" s="63" t="s">
        <v>2267</v>
      </c>
      <c r="E720" s="63" t="s">
        <v>123</v>
      </c>
      <c r="F720" s="174"/>
      <c r="G720" s="174" t="s">
        <v>1766</v>
      </c>
      <c r="H720" s="174"/>
      <c r="I720" s="174" t="s">
        <v>6076</v>
      </c>
      <c r="J720" s="174" t="s">
        <v>2268</v>
      </c>
      <c r="K720" s="174"/>
      <c r="L720" s="174"/>
      <c r="M720" s="174" t="s">
        <v>1768</v>
      </c>
      <c r="N720" s="174" t="s">
        <v>5803</v>
      </c>
      <c r="O720" s="63" t="s">
        <v>15</v>
      </c>
      <c r="P720" s="63" t="s">
        <v>16</v>
      </c>
      <c r="Q720" s="174" t="s">
        <v>35</v>
      </c>
      <c r="R720" s="63" t="s">
        <v>8666</v>
      </c>
      <c r="S720" s="174" t="s">
        <v>36</v>
      </c>
      <c r="T720" s="174"/>
      <c r="U720" s="174" t="s">
        <v>4497</v>
      </c>
      <c r="V720" s="63" t="s">
        <v>4164</v>
      </c>
      <c r="W720" s="174">
        <v>460</v>
      </c>
      <c r="X720" s="174" t="s">
        <v>6087</v>
      </c>
      <c r="Y720" s="429">
        <v>44909</v>
      </c>
      <c r="Z720" s="63"/>
      <c r="AA720" s="63" t="s">
        <v>4158</v>
      </c>
      <c r="AB720" s="63" t="s">
        <v>4159</v>
      </c>
      <c r="AC720" s="63"/>
      <c r="AD720" s="174" t="s">
        <v>6088</v>
      </c>
      <c r="AE720" s="174" t="s">
        <v>6089</v>
      </c>
      <c r="AF720" s="174" t="s">
        <v>6090</v>
      </c>
      <c r="AG720" s="174"/>
      <c r="AH720" s="174"/>
      <c r="AI720" s="174"/>
      <c r="AJ720" s="174"/>
      <c r="AK720" s="174"/>
      <c r="AL720" s="174"/>
      <c r="AM720" s="174"/>
      <c r="AN720" s="174"/>
      <c r="AO720" s="174"/>
      <c r="AP720" s="174"/>
      <c r="AQ720" s="174"/>
      <c r="AR720" s="174"/>
      <c r="AS720" s="174"/>
      <c r="AT720" s="415"/>
      <c r="AU720" s="174"/>
      <c r="AV720" s="437"/>
      <c r="AW720" s="570"/>
      <c r="AX720" s="572"/>
      <c r="AY720" s="422"/>
      <c r="AZ720" s="572"/>
      <c r="BA720" s="572"/>
      <c r="BB720" s="422"/>
      <c r="BC720" s="572"/>
      <c r="BD720" s="570"/>
      <c r="BE720" s="572"/>
      <c r="BF720" s="426"/>
      <c r="BG720" s="426">
        <f t="shared" si="12"/>
        <v>0</v>
      </c>
      <c r="BH720" s="426">
        <f t="shared" si="13"/>
        <v>0</v>
      </c>
      <c r="BI720" s="426">
        <f t="shared" si="14"/>
        <v>0</v>
      </c>
      <c r="BJ720" s="426">
        <f t="shared" si="15"/>
        <v>0</v>
      </c>
      <c r="BK720" s="425" t="b">
        <f t="shared" si="16"/>
        <v>0</v>
      </c>
    </row>
    <row r="721" spans="1:63" ht="15.75" customHeight="1">
      <c r="A721" s="174" t="s">
        <v>10</v>
      </c>
      <c r="B721" s="174" t="s">
        <v>11</v>
      </c>
      <c r="C721" s="174" t="s">
        <v>123</v>
      </c>
      <c r="D721" s="63" t="s">
        <v>2267</v>
      </c>
      <c r="E721" s="63" t="s">
        <v>123</v>
      </c>
      <c r="F721" s="174"/>
      <c r="G721" s="174" t="s">
        <v>1766</v>
      </c>
      <c r="H721" s="174"/>
      <c r="I721" s="174" t="s">
        <v>6076</v>
      </c>
      <c r="J721" s="174" t="s">
        <v>2268</v>
      </c>
      <c r="K721" s="174"/>
      <c r="L721" s="174"/>
      <c r="M721" s="174" t="s">
        <v>1768</v>
      </c>
      <c r="N721" s="174" t="s">
        <v>5803</v>
      </c>
      <c r="O721" s="63" t="s">
        <v>15</v>
      </c>
      <c r="P721" s="63" t="s">
        <v>16</v>
      </c>
      <c r="Q721" s="174" t="s">
        <v>35</v>
      </c>
      <c r="R721" s="63" t="s">
        <v>922</v>
      </c>
      <c r="S721" s="174" t="s">
        <v>925</v>
      </c>
      <c r="T721" s="174"/>
      <c r="U721" s="174" t="s">
        <v>6091</v>
      </c>
      <c r="V721" s="63" t="s">
        <v>4213</v>
      </c>
      <c r="W721" s="174">
        <v>74</v>
      </c>
      <c r="X721" s="174" t="s">
        <v>6092</v>
      </c>
      <c r="Y721" s="429">
        <v>44909</v>
      </c>
      <c r="Z721" s="63"/>
      <c r="AA721" s="63" t="s">
        <v>4158</v>
      </c>
      <c r="AB721" s="63" t="s">
        <v>4159</v>
      </c>
      <c r="AC721" s="63"/>
      <c r="AD721" s="174" t="s">
        <v>6093</v>
      </c>
      <c r="AE721" s="174" t="s">
        <v>6094</v>
      </c>
      <c r="AF721" s="174" t="s">
        <v>6095</v>
      </c>
      <c r="AG721" s="174"/>
      <c r="AH721" s="174"/>
      <c r="AI721" s="174"/>
      <c r="AJ721" s="174"/>
      <c r="AK721" s="174"/>
      <c r="AL721" s="174"/>
      <c r="AM721" s="174"/>
      <c r="AN721" s="174"/>
      <c r="AO721" s="174"/>
      <c r="AP721" s="174"/>
      <c r="AQ721" s="174"/>
      <c r="AR721" s="174"/>
      <c r="AS721" s="174"/>
      <c r="AT721" s="415"/>
      <c r="AU721" s="174"/>
      <c r="AV721" s="437"/>
      <c r="AW721" s="570"/>
      <c r="AX721" s="572"/>
      <c r="AY721" s="422"/>
      <c r="AZ721" s="572"/>
      <c r="BA721" s="572"/>
      <c r="BB721" s="422"/>
      <c r="BC721" s="572"/>
      <c r="BD721" s="570"/>
      <c r="BE721" s="572"/>
      <c r="BF721" s="426"/>
      <c r="BG721" s="426">
        <f t="shared" si="12"/>
        <v>0</v>
      </c>
      <c r="BH721" s="426">
        <f t="shared" si="13"/>
        <v>0</v>
      </c>
      <c r="BI721" s="426">
        <f t="shared" si="14"/>
        <v>0</v>
      </c>
      <c r="BJ721" s="426">
        <f t="shared" si="15"/>
        <v>0</v>
      </c>
      <c r="BK721" s="425" t="b">
        <f t="shared" si="16"/>
        <v>0</v>
      </c>
    </row>
    <row r="722" spans="1:63" ht="15.75" customHeight="1">
      <c r="A722" s="174" t="s">
        <v>10</v>
      </c>
      <c r="B722" s="174" t="s">
        <v>11</v>
      </c>
      <c r="C722" s="174" t="s">
        <v>123</v>
      </c>
      <c r="D722" s="63" t="s">
        <v>2267</v>
      </c>
      <c r="E722" s="63" t="s">
        <v>123</v>
      </c>
      <c r="F722" s="174"/>
      <c r="G722" s="174" t="s">
        <v>1766</v>
      </c>
      <c r="H722" s="174"/>
      <c r="I722" s="174" t="s">
        <v>6076</v>
      </c>
      <c r="J722" s="174" t="s">
        <v>2268</v>
      </c>
      <c r="K722" s="174"/>
      <c r="L722" s="174"/>
      <c r="M722" s="174" t="s">
        <v>1768</v>
      </c>
      <c r="N722" s="174" t="s">
        <v>5803</v>
      </c>
      <c r="O722" s="63" t="s">
        <v>15</v>
      </c>
      <c r="P722" s="63" t="s">
        <v>16</v>
      </c>
      <c r="Q722" s="174" t="s">
        <v>35</v>
      </c>
      <c r="R722" s="63" t="s">
        <v>922</v>
      </c>
      <c r="S722" s="174" t="s">
        <v>923</v>
      </c>
      <c r="T722" s="174"/>
      <c r="U722" s="174" t="s">
        <v>6096</v>
      </c>
      <c r="V722" s="63" t="s">
        <v>4157</v>
      </c>
      <c r="W722" s="174">
        <v>184</v>
      </c>
      <c r="X722" s="174" t="s">
        <v>6097</v>
      </c>
      <c r="Y722" s="429">
        <v>44909</v>
      </c>
      <c r="Z722" s="63"/>
      <c r="AA722" s="63" t="s">
        <v>4158</v>
      </c>
      <c r="AB722" s="63" t="s">
        <v>4159</v>
      </c>
      <c r="AC722" s="63"/>
      <c r="AD722" s="174" t="s">
        <v>5808</v>
      </c>
      <c r="AE722" s="174" t="s">
        <v>6098</v>
      </c>
      <c r="AF722" s="466">
        <v>46429</v>
      </c>
      <c r="AG722" s="174"/>
      <c r="AH722" s="174"/>
      <c r="AI722" s="174"/>
      <c r="AJ722" s="174"/>
      <c r="AK722" s="174"/>
      <c r="AL722" s="174"/>
      <c r="AM722" s="174"/>
      <c r="AN722" s="174"/>
      <c r="AO722" s="174"/>
      <c r="AP722" s="174"/>
      <c r="AQ722" s="174"/>
      <c r="AR722" s="174"/>
      <c r="AS722" s="174"/>
      <c r="AT722" s="415"/>
      <c r="AU722" s="174"/>
      <c r="AV722" s="437"/>
      <c r="AW722" s="570"/>
      <c r="AX722" s="572"/>
      <c r="AY722" s="422"/>
      <c r="AZ722" s="572"/>
      <c r="BA722" s="572"/>
      <c r="BB722" s="422"/>
      <c r="BC722" s="572"/>
      <c r="BD722" s="570"/>
      <c r="BE722" s="572"/>
      <c r="BF722" s="426"/>
      <c r="BG722" s="426">
        <f t="shared" si="12"/>
        <v>0</v>
      </c>
      <c r="BH722" s="426">
        <f t="shared" si="13"/>
        <v>0</v>
      </c>
      <c r="BI722" s="426">
        <f t="shared" si="14"/>
        <v>0</v>
      </c>
      <c r="BJ722" s="426">
        <f t="shared" si="15"/>
        <v>0</v>
      </c>
      <c r="BK722" s="425" t="b">
        <f t="shared" si="16"/>
        <v>0</v>
      </c>
    </row>
    <row r="723" spans="1:63" ht="15.75" customHeight="1">
      <c r="A723" s="174" t="s">
        <v>10</v>
      </c>
      <c r="B723" s="174" t="s">
        <v>11</v>
      </c>
      <c r="C723" s="174" t="s">
        <v>12</v>
      </c>
      <c r="D723" s="63" t="s">
        <v>13</v>
      </c>
      <c r="E723" s="63" t="s">
        <v>3756</v>
      </c>
      <c r="F723" s="174"/>
      <c r="G723" s="174" t="s">
        <v>2135</v>
      </c>
      <c r="H723" s="174"/>
      <c r="I723" s="174" t="s">
        <v>5942</v>
      </c>
      <c r="J723" s="174" t="s">
        <v>2136</v>
      </c>
      <c r="K723" s="174"/>
      <c r="L723" s="174"/>
      <c r="M723" s="174" t="s">
        <v>2137</v>
      </c>
      <c r="N723" s="174" t="s">
        <v>6037</v>
      </c>
      <c r="O723" s="63" t="s">
        <v>15</v>
      </c>
      <c r="P723" s="63" t="s">
        <v>16</v>
      </c>
      <c r="Q723" s="174" t="s">
        <v>35</v>
      </c>
      <c r="R723" s="63" t="s">
        <v>87</v>
      </c>
      <c r="S723" s="174" t="s">
        <v>88</v>
      </c>
      <c r="T723" s="174"/>
      <c r="U723" s="174" t="s">
        <v>4668</v>
      </c>
      <c r="V723" s="63" t="s">
        <v>4164</v>
      </c>
      <c r="W723" s="174">
        <v>276</v>
      </c>
      <c r="X723" s="174" t="s">
        <v>6099</v>
      </c>
      <c r="Y723" s="429">
        <v>45316</v>
      </c>
      <c r="Z723" s="430">
        <v>47144</v>
      </c>
      <c r="AA723" s="63" t="s">
        <v>4158</v>
      </c>
      <c r="AB723" s="63" t="s">
        <v>4159</v>
      </c>
      <c r="AC723" s="63"/>
      <c r="AD723" s="174" t="s">
        <v>6100</v>
      </c>
      <c r="AE723" s="174" t="s">
        <v>6101</v>
      </c>
      <c r="AF723" s="466">
        <v>46488</v>
      </c>
      <c r="AG723" s="174"/>
      <c r="AH723" s="174"/>
      <c r="AI723" s="174"/>
      <c r="AJ723" s="174"/>
      <c r="AK723" s="174"/>
      <c r="AL723" s="174"/>
      <c r="AM723" s="174"/>
      <c r="AN723" s="174"/>
      <c r="AO723" s="174"/>
      <c r="AP723" s="174"/>
      <c r="AQ723" s="174"/>
      <c r="AR723" s="174" t="s">
        <v>2306</v>
      </c>
      <c r="AS723" s="174">
        <v>2024</v>
      </c>
      <c r="AT723" s="415">
        <v>45317</v>
      </c>
      <c r="AU723" s="174" t="s">
        <v>1351</v>
      </c>
      <c r="AV723" s="419" t="s">
        <v>4274</v>
      </c>
      <c r="AW723" s="570"/>
      <c r="AX723" s="572"/>
      <c r="AY723" s="422"/>
      <c r="AZ723" s="572"/>
      <c r="BA723" s="572"/>
      <c r="BB723" s="422"/>
      <c r="BC723" s="572"/>
      <c r="BD723" s="570"/>
      <c r="BE723" s="572"/>
      <c r="BF723" s="429">
        <v>44910</v>
      </c>
      <c r="BG723" s="426">
        <f t="shared" si="12"/>
        <v>0</v>
      </c>
      <c r="BH723" s="426">
        <f t="shared" si="13"/>
        <v>0</v>
      </c>
      <c r="BI723" s="426">
        <f t="shared" si="14"/>
        <v>0</v>
      </c>
      <c r="BJ723" s="426">
        <f t="shared" si="15"/>
        <v>0</v>
      </c>
      <c r="BK723" s="425" t="b">
        <f t="shared" si="16"/>
        <v>0</v>
      </c>
    </row>
    <row r="724" spans="1:63" ht="15.75" customHeight="1">
      <c r="A724" s="174" t="s">
        <v>10</v>
      </c>
      <c r="B724" s="174" t="s">
        <v>11</v>
      </c>
      <c r="C724" s="174" t="s">
        <v>123</v>
      </c>
      <c r="D724" s="63" t="s">
        <v>2267</v>
      </c>
      <c r="E724" s="63" t="s">
        <v>123</v>
      </c>
      <c r="F724" s="174"/>
      <c r="G724" s="174" t="s">
        <v>1766</v>
      </c>
      <c r="H724" s="174"/>
      <c r="I724" s="174" t="s">
        <v>6076</v>
      </c>
      <c r="J724" s="174" t="s">
        <v>2268</v>
      </c>
      <c r="K724" s="174"/>
      <c r="L724" s="174"/>
      <c r="M724" s="174" t="s">
        <v>1768</v>
      </c>
      <c r="N724" s="174" t="s">
        <v>5803</v>
      </c>
      <c r="O724" s="63" t="s">
        <v>15</v>
      </c>
      <c r="P724" s="63" t="s">
        <v>16</v>
      </c>
      <c r="Q724" s="174" t="s">
        <v>35</v>
      </c>
      <c r="R724" s="63" t="s">
        <v>125</v>
      </c>
      <c r="S724" s="174" t="s">
        <v>279</v>
      </c>
      <c r="T724" s="174"/>
      <c r="U724" s="174" t="s">
        <v>4582</v>
      </c>
      <c r="V724" s="63" t="s">
        <v>4164</v>
      </c>
      <c r="W724" s="174">
        <v>256</v>
      </c>
      <c r="X724" s="174" t="s">
        <v>6102</v>
      </c>
      <c r="Y724" s="429">
        <v>44911</v>
      </c>
      <c r="Z724" s="63"/>
      <c r="AA724" s="63" t="s">
        <v>4158</v>
      </c>
      <c r="AB724" s="63" t="s">
        <v>4159</v>
      </c>
      <c r="AC724" s="63"/>
      <c r="AD724" s="174" t="s">
        <v>5345</v>
      </c>
      <c r="AE724" s="174" t="s">
        <v>6103</v>
      </c>
      <c r="AF724" s="466">
        <v>46637</v>
      </c>
      <c r="AG724" s="174"/>
      <c r="AH724" s="174"/>
      <c r="AI724" s="174"/>
      <c r="AJ724" s="174"/>
      <c r="AK724" s="174"/>
      <c r="AL724" s="174"/>
      <c r="AM724" s="174"/>
      <c r="AN724" s="174"/>
      <c r="AO724" s="174"/>
      <c r="AP724" s="174"/>
      <c r="AQ724" s="174"/>
      <c r="AR724" s="174"/>
      <c r="AS724" s="174"/>
      <c r="AT724" s="415"/>
      <c r="AU724" s="174"/>
      <c r="AV724" s="437"/>
      <c r="AW724" s="570"/>
      <c r="AX724" s="572"/>
      <c r="AY724" s="422"/>
      <c r="AZ724" s="572"/>
      <c r="BA724" s="572"/>
      <c r="BB724" s="422"/>
      <c r="BC724" s="572"/>
      <c r="BD724" s="570"/>
      <c r="BE724" s="572"/>
      <c r="BF724" s="426"/>
      <c r="BG724" s="426">
        <f t="shared" si="12"/>
        <v>0</v>
      </c>
      <c r="BH724" s="426">
        <f t="shared" si="13"/>
        <v>0</v>
      </c>
      <c r="BI724" s="426">
        <f t="shared" si="14"/>
        <v>0</v>
      </c>
      <c r="BJ724" s="426">
        <f t="shared" si="15"/>
        <v>0</v>
      </c>
      <c r="BK724" s="425" t="b">
        <f t="shared" si="16"/>
        <v>0</v>
      </c>
    </row>
    <row r="725" spans="1:63" ht="15.75" customHeight="1">
      <c r="A725" s="174" t="s">
        <v>10</v>
      </c>
      <c r="B725" s="174" t="s">
        <v>11</v>
      </c>
      <c r="C725" s="174" t="s">
        <v>12</v>
      </c>
      <c r="D725" s="63" t="s">
        <v>13</v>
      </c>
      <c r="E725" s="63" t="s">
        <v>3756</v>
      </c>
      <c r="F725" s="174"/>
      <c r="G725" s="174" t="s">
        <v>9600</v>
      </c>
      <c r="H725" s="174"/>
      <c r="I725" s="174" t="s">
        <v>6104</v>
      </c>
      <c r="J725" s="174" t="s">
        <v>3870</v>
      </c>
      <c r="K725" s="174"/>
      <c r="L725" s="174"/>
      <c r="M725" s="174" t="s">
        <v>6105</v>
      </c>
      <c r="N725" s="174" t="s">
        <v>6106</v>
      </c>
      <c r="O725" s="63" t="s">
        <v>15</v>
      </c>
      <c r="P725" s="63" t="s">
        <v>16</v>
      </c>
      <c r="Q725" s="174" t="s">
        <v>35</v>
      </c>
      <c r="R725" s="63" t="s">
        <v>8666</v>
      </c>
      <c r="S725" s="174" t="s">
        <v>39</v>
      </c>
      <c r="T725" s="174"/>
      <c r="U725" s="174" t="s">
        <v>4640</v>
      </c>
      <c r="V725" s="63" t="s">
        <v>4164</v>
      </c>
      <c r="W725" s="174">
        <v>181</v>
      </c>
      <c r="X725" s="174" t="s">
        <v>6107</v>
      </c>
      <c r="Y725" s="429">
        <v>44914</v>
      </c>
      <c r="Z725" s="63"/>
      <c r="AA725" s="63" t="s">
        <v>4158</v>
      </c>
      <c r="AB725" s="63" t="s">
        <v>4159</v>
      </c>
      <c r="AC725" s="63"/>
      <c r="AD725" s="174" t="s">
        <v>6108</v>
      </c>
      <c r="AE725" s="174" t="s">
        <v>6109</v>
      </c>
      <c r="AF725" s="466">
        <v>46447</v>
      </c>
      <c r="AG725" s="174"/>
      <c r="AH725" s="174"/>
      <c r="AI725" s="174"/>
      <c r="AJ725" s="174"/>
      <c r="AK725" s="174"/>
      <c r="AL725" s="174"/>
      <c r="AM725" s="174"/>
      <c r="AN725" s="174"/>
      <c r="AO725" s="174"/>
      <c r="AP725" s="174"/>
      <c r="AQ725" s="174"/>
      <c r="AR725" s="174"/>
      <c r="AS725" s="174"/>
      <c r="AT725" s="415"/>
      <c r="AU725" s="174"/>
      <c r="AV725" s="437"/>
      <c r="AW725" s="570"/>
      <c r="AX725" s="572"/>
      <c r="AY725" s="422"/>
      <c r="AZ725" s="572"/>
      <c r="BA725" s="572"/>
      <c r="BB725" s="422"/>
      <c r="BC725" s="572"/>
      <c r="BD725" s="570"/>
      <c r="BE725" s="572">
        <v>1</v>
      </c>
      <c r="BF725" s="426"/>
      <c r="BG725" s="426">
        <f t="shared" si="12"/>
        <v>0</v>
      </c>
      <c r="BH725" s="426">
        <f t="shared" si="13"/>
        <v>0</v>
      </c>
      <c r="BI725" s="426">
        <f t="shared" si="14"/>
        <v>0</v>
      </c>
      <c r="BJ725" s="426">
        <f t="shared" si="15"/>
        <v>0</v>
      </c>
      <c r="BK725" s="425" t="b">
        <f t="shared" si="16"/>
        <v>0</v>
      </c>
    </row>
    <row r="726" spans="1:63" ht="15.75" customHeight="1">
      <c r="A726" s="174" t="s">
        <v>10</v>
      </c>
      <c r="B726" s="174" t="s">
        <v>11</v>
      </c>
      <c r="C726" s="174" t="s">
        <v>146</v>
      </c>
      <c r="D726" s="63" t="s">
        <v>147</v>
      </c>
      <c r="E726" s="63" t="s">
        <v>123</v>
      </c>
      <c r="F726" s="174"/>
      <c r="G726" s="174" t="s">
        <v>2264</v>
      </c>
      <c r="H726" s="174"/>
      <c r="I726" s="174" t="s">
        <v>5491</v>
      </c>
      <c r="J726" s="174" t="s">
        <v>1112</v>
      </c>
      <c r="K726" s="174"/>
      <c r="L726" s="174"/>
      <c r="M726" s="174" t="s">
        <v>6110</v>
      </c>
      <c r="N726" s="174" t="s">
        <v>6111</v>
      </c>
      <c r="O726" s="63" t="s">
        <v>15</v>
      </c>
      <c r="P726" s="63" t="s">
        <v>16</v>
      </c>
      <c r="Q726" s="174" t="s">
        <v>35</v>
      </c>
      <c r="R726" s="63" t="s">
        <v>107</v>
      </c>
      <c r="S726" s="174" t="s">
        <v>197</v>
      </c>
      <c r="T726" s="174"/>
      <c r="U726" s="174" t="s">
        <v>4750</v>
      </c>
      <c r="V726" s="63" t="s">
        <v>4164</v>
      </c>
      <c r="W726" s="174">
        <v>381</v>
      </c>
      <c r="X726" s="174" t="s">
        <v>6112</v>
      </c>
      <c r="Y726" s="429">
        <v>44917</v>
      </c>
      <c r="Z726" s="63"/>
      <c r="AA726" s="63" t="s">
        <v>4158</v>
      </c>
      <c r="AB726" s="63" t="s">
        <v>4159</v>
      </c>
      <c r="AC726" s="63"/>
      <c r="AD726" s="174" t="s">
        <v>6113</v>
      </c>
      <c r="AE726" s="174" t="s">
        <v>6114</v>
      </c>
      <c r="AF726" s="466">
        <v>46089</v>
      </c>
      <c r="AG726" s="174"/>
      <c r="AH726" s="174"/>
      <c r="AI726" s="174"/>
      <c r="AJ726" s="174"/>
      <c r="AK726" s="174"/>
      <c r="AL726" s="174"/>
      <c r="AM726" s="174"/>
      <c r="AN726" s="174"/>
      <c r="AO726" s="174"/>
      <c r="AP726" s="174"/>
      <c r="AQ726" s="174"/>
      <c r="AR726" s="174"/>
      <c r="AS726" s="174"/>
      <c r="AT726" s="415"/>
      <c r="AU726" s="174"/>
      <c r="AV726" s="437"/>
      <c r="AW726" s="570"/>
      <c r="AX726" s="572"/>
      <c r="AY726" s="422"/>
      <c r="AZ726" s="572"/>
      <c r="BA726" s="572"/>
      <c r="BB726" s="422"/>
      <c r="BC726" s="572"/>
      <c r="BD726" s="570"/>
      <c r="BE726" s="572"/>
      <c r="BF726" s="426"/>
      <c r="BG726" s="426">
        <f t="shared" si="12"/>
        <v>0</v>
      </c>
      <c r="BH726" s="426">
        <f t="shared" si="13"/>
        <v>0</v>
      </c>
      <c r="BI726" s="426">
        <f t="shared" si="14"/>
        <v>0</v>
      </c>
      <c r="BJ726" s="426">
        <f t="shared" si="15"/>
        <v>0</v>
      </c>
      <c r="BK726" s="425" t="b">
        <f t="shared" si="16"/>
        <v>0</v>
      </c>
    </row>
    <row r="727" spans="1:63" ht="15.75" customHeight="1">
      <c r="A727" s="174" t="s">
        <v>10</v>
      </c>
      <c r="B727" s="174" t="s">
        <v>11</v>
      </c>
      <c r="C727" s="174" t="s">
        <v>146</v>
      </c>
      <c r="D727" s="63" t="s">
        <v>668</v>
      </c>
      <c r="E727" s="63" t="s">
        <v>30</v>
      </c>
      <c r="F727" s="174"/>
      <c r="G727" s="174" t="s">
        <v>723</v>
      </c>
      <c r="H727" s="174"/>
      <c r="I727" s="174" t="s">
        <v>9601</v>
      </c>
      <c r="J727" s="174" t="s">
        <v>724</v>
      </c>
      <c r="K727" s="174"/>
      <c r="L727" s="174"/>
      <c r="M727" s="174" t="s">
        <v>6115</v>
      </c>
      <c r="N727" s="174" t="s">
        <v>6116</v>
      </c>
      <c r="O727" s="63" t="s">
        <v>15</v>
      </c>
      <c r="P727" s="63" t="s">
        <v>16</v>
      </c>
      <c r="Q727" s="174" t="s">
        <v>35</v>
      </c>
      <c r="R727" s="63" t="s">
        <v>8666</v>
      </c>
      <c r="S727" s="174" t="s">
        <v>39</v>
      </c>
      <c r="T727" s="174"/>
      <c r="U727" s="174" t="s">
        <v>4640</v>
      </c>
      <c r="V727" s="63" t="s">
        <v>4164</v>
      </c>
      <c r="W727" s="174">
        <v>221</v>
      </c>
      <c r="X727" s="174" t="s">
        <v>6117</v>
      </c>
      <c r="Y727" s="429">
        <v>44923</v>
      </c>
      <c r="Z727" s="63"/>
      <c r="AA727" s="63" t="s">
        <v>4158</v>
      </c>
      <c r="AB727" s="63" t="s">
        <v>4159</v>
      </c>
      <c r="AC727" s="63"/>
      <c r="AD727" s="174" t="s">
        <v>6118</v>
      </c>
      <c r="AE727" s="174" t="s">
        <v>6119</v>
      </c>
      <c r="AF727" s="466">
        <v>46613</v>
      </c>
      <c r="AG727" s="174"/>
      <c r="AH727" s="174"/>
      <c r="AI727" s="174"/>
      <c r="AJ727" s="174"/>
      <c r="AK727" s="174"/>
      <c r="AL727" s="174"/>
      <c r="AM727" s="174"/>
      <c r="AN727" s="174"/>
      <c r="AO727" s="174"/>
      <c r="AP727" s="174"/>
      <c r="AQ727" s="174"/>
      <c r="AR727" s="174"/>
      <c r="AS727" s="174"/>
      <c r="AT727" s="415"/>
      <c r="AU727" s="174"/>
      <c r="AV727" s="437"/>
      <c r="AW727" s="570"/>
      <c r="AX727" s="572"/>
      <c r="AY727" s="422"/>
      <c r="AZ727" s="572"/>
      <c r="BA727" s="572"/>
      <c r="BB727" s="422"/>
      <c r="BC727" s="572"/>
      <c r="BD727" s="570"/>
      <c r="BE727" s="572"/>
      <c r="BF727" s="426"/>
      <c r="BG727" s="426">
        <f t="shared" si="12"/>
        <v>0</v>
      </c>
      <c r="BH727" s="426">
        <f t="shared" si="13"/>
        <v>0</v>
      </c>
      <c r="BI727" s="426">
        <f t="shared" si="14"/>
        <v>0</v>
      </c>
      <c r="BJ727" s="426">
        <f t="shared" si="15"/>
        <v>0</v>
      </c>
      <c r="BK727" s="425" t="b">
        <f t="shared" si="16"/>
        <v>0</v>
      </c>
    </row>
    <row r="728" spans="1:63" ht="15.75" customHeight="1">
      <c r="A728" s="174" t="s">
        <v>10</v>
      </c>
      <c r="B728" s="174" t="s">
        <v>11</v>
      </c>
      <c r="C728" s="174" t="s">
        <v>28</v>
      </c>
      <c r="D728" s="63" t="s">
        <v>977</v>
      </c>
      <c r="E728" s="63" t="s">
        <v>28</v>
      </c>
      <c r="F728" s="174"/>
      <c r="G728" s="174" t="s">
        <v>1042</v>
      </c>
      <c r="H728" s="174"/>
      <c r="I728" s="174" t="s">
        <v>9596</v>
      </c>
      <c r="J728" s="174" t="s">
        <v>1043</v>
      </c>
      <c r="K728" s="174"/>
      <c r="L728" s="174"/>
      <c r="M728" s="174" t="s">
        <v>1044</v>
      </c>
      <c r="N728" s="174" t="s">
        <v>6120</v>
      </c>
      <c r="O728" s="63" t="s">
        <v>113</v>
      </c>
      <c r="P728" s="63" t="s">
        <v>226</v>
      </c>
      <c r="Q728" s="174" t="s">
        <v>21</v>
      </c>
      <c r="R728" s="63" t="s">
        <v>117</v>
      </c>
      <c r="S728" s="174"/>
      <c r="T728" s="174" t="s">
        <v>2707</v>
      </c>
      <c r="U728" s="174"/>
      <c r="V728" s="63" t="s">
        <v>22</v>
      </c>
      <c r="W728" s="174">
        <v>88</v>
      </c>
      <c r="X728" s="174" t="s">
        <v>6121</v>
      </c>
      <c r="Y728" s="429">
        <v>44923</v>
      </c>
      <c r="Z728" s="63"/>
      <c r="AA728" s="63" t="s">
        <v>4158</v>
      </c>
      <c r="AB728" s="63" t="s">
        <v>4159</v>
      </c>
      <c r="AC728" s="63"/>
      <c r="AD728" s="174" t="s">
        <v>6122</v>
      </c>
      <c r="AE728" s="174" t="s">
        <v>6123</v>
      </c>
      <c r="AF728" s="466"/>
      <c r="AG728" s="174"/>
      <c r="AH728" s="174"/>
      <c r="AI728" s="174"/>
      <c r="AJ728" s="174"/>
      <c r="AK728" s="174"/>
      <c r="AL728" s="174"/>
      <c r="AM728" s="174"/>
      <c r="AN728" s="174"/>
      <c r="AO728" s="174"/>
      <c r="AP728" s="174"/>
      <c r="AQ728" s="174"/>
      <c r="AR728" s="174"/>
      <c r="AS728" s="174"/>
      <c r="AT728" s="415"/>
      <c r="AU728" s="174"/>
      <c r="AV728" s="437"/>
      <c r="AW728" s="570"/>
      <c r="AX728" s="572"/>
      <c r="AY728" s="422"/>
      <c r="AZ728" s="572"/>
      <c r="BA728" s="572"/>
      <c r="BB728" s="422"/>
      <c r="BC728" s="572"/>
      <c r="BD728" s="570"/>
      <c r="BE728" s="572"/>
      <c r="BF728" s="426"/>
      <c r="BG728" s="426">
        <f t="shared" si="12"/>
        <v>0</v>
      </c>
      <c r="BH728" s="426">
        <f t="shared" si="13"/>
        <v>0</v>
      </c>
      <c r="BI728" s="426">
        <f t="shared" si="14"/>
        <v>0</v>
      </c>
      <c r="BJ728" s="426">
        <f t="shared" si="15"/>
        <v>0</v>
      </c>
      <c r="BK728" s="425" t="b">
        <f t="shared" si="16"/>
        <v>0</v>
      </c>
    </row>
    <row r="729" spans="1:63" ht="15.75" customHeight="1">
      <c r="A729" s="174" t="s">
        <v>10</v>
      </c>
      <c r="B729" s="174" t="s">
        <v>11</v>
      </c>
      <c r="C729" s="174" t="s">
        <v>509</v>
      </c>
      <c r="D729" s="63" t="s">
        <v>551</v>
      </c>
      <c r="E729" s="63" t="s">
        <v>30</v>
      </c>
      <c r="F729" s="174"/>
      <c r="G729" s="174" t="s">
        <v>1662</v>
      </c>
      <c r="H729" s="174"/>
      <c r="I729" s="174" t="s">
        <v>6124</v>
      </c>
      <c r="J729" s="174" t="s">
        <v>9602</v>
      </c>
      <c r="K729" s="174"/>
      <c r="L729" s="174"/>
      <c r="M729" s="174" t="s">
        <v>6125</v>
      </c>
      <c r="N729" s="174" t="s">
        <v>6126</v>
      </c>
      <c r="O729" s="63" t="s">
        <v>15</v>
      </c>
      <c r="P729" s="63" t="s">
        <v>16</v>
      </c>
      <c r="Q729" s="174" t="s">
        <v>35</v>
      </c>
      <c r="R729" s="63" t="s">
        <v>104</v>
      </c>
      <c r="S729" s="174" t="s">
        <v>105</v>
      </c>
      <c r="T729" s="174"/>
      <c r="U729" s="174" t="s">
        <v>4661</v>
      </c>
      <c r="V729" s="63" t="s">
        <v>4164</v>
      </c>
      <c r="W729" s="174">
        <v>166</v>
      </c>
      <c r="X729" s="174" t="s">
        <v>6127</v>
      </c>
      <c r="Y729" s="429">
        <v>44923</v>
      </c>
      <c r="Z729" s="430">
        <v>46748</v>
      </c>
      <c r="AA729" s="63" t="s">
        <v>4158</v>
      </c>
      <c r="AB729" s="63" t="s">
        <v>4159</v>
      </c>
      <c r="AC729" s="63"/>
      <c r="AD729" s="174" t="s">
        <v>6128</v>
      </c>
      <c r="AE729" s="174" t="s">
        <v>6129</v>
      </c>
      <c r="AF729" s="466">
        <v>45946</v>
      </c>
      <c r="AG729" s="174"/>
      <c r="AH729" s="174"/>
      <c r="AI729" s="174"/>
      <c r="AJ729" s="174"/>
      <c r="AK729" s="174"/>
      <c r="AL729" s="174"/>
      <c r="AM729" s="174"/>
      <c r="AN729" s="174"/>
      <c r="AO729" s="174"/>
      <c r="AP729" s="174"/>
      <c r="AQ729" s="174"/>
      <c r="AR729" s="174"/>
      <c r="AS729" s="174"/>
      <c r="AT729" s="415"/>
      <c r="AU729" s="174"/>
      <c r="AV729" s="437"/>
      <c r="AW729" s="570"/>
      <c r="AX729" s="572"/>
      <c r="AY729" s="422"/>
      <c r="AZ729" s="572"/>
      <c r="BA729" s="572"/>
      <c r="BB729" s="422"/>
      <c r="BC729" s="572"/>
      <c r="BD729" s="570"/>
      <c r="BE729" s="572"/>
      <c r="BF729" s="426"/>
      <c r="BG729" s="426">
        <f t="shared" si="12"/>
        <v>0</v>
      </c>
      <c r="BH729" s="426">
        <f t="shared" si="13"/>
        <v>0</v>
      </c>
      <c r="BI729" s="426">
        <f t="shared" si="14"/>
        <v>0</v>
      </c>
      <c r="BJ729" s="426">
        <f t="shared" si="15"/>
        <v>0</v>
      </c>
      <c r="BK729" s="425" t="b">
        <f t="shared" si="16"/>
        <v>0</v>
      </c>
    </row>
    <row r="730" spans="1:63" ht="15.75" customHeight="1">
      <c r="A730" s="174" t="s">
        <v>10</v>
      </c>
      <c r="B730" s="174" t="s">
        <v>11</v>
      </c>
      <c r="C730" s="174" t="s">
        <v>28</v>
      </c>
      <c r="D730" s="63" t="s">
        <v>458</v>
      </c>
      <c r="E730" s="63" t="s">
        <v>30</v>
      </c>
      <c r="F730" s="174"/>
      <c r="G730" s="174" t="s">
        <v>3811</v>
      </c>
      <c r="H730" s="174"/>
      <c r="I730" s="174" t="s">
        <v>9593</v>
      </c>
      <c r="J730" s="174" t="s">
        <v>2248</v>
      </c>
      <c r="K730" s="174"/>
      <c r="L730" s="174"/>
      <c r="M730" s="63" t="s">
        <v>2249</v>
      </c>
      <c r="N730" s="174"/>
      <c r="O730" s="63" t="s">
        <v>113</v>
      </c>
      <c r="P730" s="63" t="s">
        <v>132</v>
      </c>
      <c r="Q730" s="174" t="s">
        <v>35</v>
      </c>
      <c r="R730" s="63" t="s">
        <v>8666</v>
      </c>
      <c r="S730" s="174" t="s">
        <v>228</v>
      </c>
      <c r="T730" s="174"/>
      <c r="U730" s="174" t="s">
        <v>4858</v>
      </c>
      <c r="V730" s="63" t="s">
        <v>4157</v>
      </c>
      <c r="W730" s="174">
        <v>148</v>
      </c>
      <c r="X730" s="174" t="s">
        <v>9603</v>
      </c>
      <c r="Y730" s="429">
        <v>44924</v>
      </c>
      <c r="Z730" s="63"/>
      <c r="AA730" s="63" t="s">
        <v>4158</v>
      </c>
      <c r="AB730" s="63" t="s">
        <v>4159</v>
      </c>
      <c r="AC730" s="63"/>
      <c r="AD730" s="174" t="s">
        <v>9604</v>
      </c>
      <c r="AE730" s="174" t="s">
        <v>9605</v>
      </c>
      <c r="AF730" s="466">
        <v>45275</v>
      </c>
      <c r="AG730" s="174"/>
      <c r="AH730" s="174"/>
      <c r="AI730" s="174"/>
      <c r="AJ730" s="174"/>
      <c r="AK730" s="174"/>
      <c r="AL730" s="174"/>
      <c r="AM730" s="174"/>
      <c r="AN730" s="174"/>
      <c r="AO730" s="174"/>
      <c r="AP730" s="174"/>
      <c r="AQ730" s="174"/>
      <c r="AR730" s="174"/>
      <c r="AS730" s="174"/>
      <c r="AT730" s="415"/>
      <c r="AU730" s="174"/>
      <c r="AV730" s="437"/>
      <c r="AW730" s="570"/>
      <c r="AX730" s="572"/>
      <c r="AY730" s="422"/>
      <c r="AZ730" s="572"/>
      <c r="BA730" s="572"/>
      <c r="BB730" s="422"/>
      <c r="BC730" s="572"/>
      <c r="BD730" s="570"/>
      <c r="BE730" s="572"/>
      <c r="BF730" s="426"/>
      <c r="BG730" s="426">
        <f t="shared" si="12"/>
        <v>0</v>
      </c>
      <c r="BH730" s="426">
        <f t="shared" si="13"/>
        <v>0</v>
      </c>
      <c r="BI730" s="426">
        <f t="shared" si="14"/>
        <v>0</v>
      </c>
      <c r="BJ730" s="426">
        <f t="shared" si="15"/>
        <v>0</v>
      </c>
      <c r="BK730" s="425" t="b">
        <f t="shared" si="16"/>
        <v>0</v>
      </c>
    </row>
    <row r="731" spans="1:63" ht="15.75" customHeight="1">
      <c r="A731" s="174" t="s">
        <v>10</v>
      </c>
      <c r="B731" s="63" t="s">
        <v>11</v>
      </c>
      <c r="C731" s="63" t="s">
        <v>12</v>
      </c>
      <c r="D731" s="63" t="s">
        <v>13</v>
      </c>
      <c r="E731" s="63" t="s">
        <v>3756</v>
      </c>
      <c r="F731" s="174"/>
      <c r="G731" s="174" t="s">
        <v>1186</v>
      </c>
      <c r="H731" s="174"/>
      <c r="I731" s="174" t="s">
        <v>5609</v>
      </c>
      <c r="J731" s="63" t="s">
        <v>1187</v>
      </c>
      <c r="K731" s="174"/>
      <c r="L731" s="174"/>
      <c r="M731" s="63" t="s">
        <v>1188</v>
      </c>
      <c r="N731" s="63" t="s">
        <v>5610</v>
      </c>
      <c r="O731" s="63" t="s">
        <v>113</v>
      </c>
      <c r="P731" s="63" t="s">
        <v>226</v>
      </c>
      <c r="Q731" s="63" t="s">
        <v>35</v>
      </c>
      <c r="R731" s="63" t="s">
        <v>104</v>
      </c>
      <c r="S731" s="174" t="s">
        <v>742</v>
      </c>
      <c r="T731" s="174"/>
      <c r="U731" s="174" t="s">
        <v>6130</v>
      </c>
      <c r="V731" s="63" t="s">
        <v>4213</v>
      </c>
      <c r="W731" s="174">
        <v>645</v>
      </c>
      <c r="X731" s="174" t="s">
        <v>6131</v>
      </c>
      <c r="Y731" s="429">
        <v>45274</v>
      </c>
      <c r="Z731" s="430">
        <v>58059</v>
      </c>
      <c r="AA731" s="63" t="s">
        <v>4158</v>
      </c>
      <c r="AB731" s="63" t="s">
        <v>4159</v>
      </c>
      <c r="AC731" s="63"/>
      <c r="AD731" s="174" t="s">
        <v>6132</v>
      </c>
      <c r="AE731" s="174" t="s">
        <v>6133</v>
      </c>
      <c r="AF731" s="466">
        <v>46553</v>
      </c>
      <c r="AG731" s="174"/>
      <c r="AH731" s="174"/>
      <c r="AI731" s="174"/>
      <c r="AJ731" s="174"/>
      <c r="AK731" s="174"/>
      <c r="AL731" s="174"/>
      <c r="AM731" s="174"/>
      <c r="AN731" s="174"/>
      <c r="AO731" s="174"/>
      <c r="AP731" s="174"/>
      <c r="AQ731" s="174"/>
      <c r="AR731" s="174" t="s">
        <v>2319</v>
      </c>
      <c r="AS731" s="174">
        <v>2024</v>
      </c>
      <c r="AT731" s="415">
        <v>45458</v>
      </c>
      <c r="AU731" s="174" t="s">
        <v>1351</v>
      </c>
      <c r="AV731" s="437" t="s">
        <v>6134</v>
      </c>
      <c r="AW731" s="570"/>
      <c r="AX731" s="572"/>
      <c r="AY731" s="422"/>
      <c r="AZ731" s="572"/>
      <c r="BA731" s="572"/>
      <c r="BB731" s="422"/>
      <c r="BC731" s="572"/>
      <c r="BD731" s="570"/>
      <c r="BE731" s="572"/>
      <c r="BF731" s="426"/>
      <c r="BG731" s="426">
        <f t="shared" si="12"/>
        <v>0</v>
      </c>
      <c r="BH731" s="426">
        <f t="shared" si="13"/>
        <v>0</v>
      </c>
      <c r="BI731" s="426">
        <f t="shared" si="14"/>
        <v>0</v>
      </c>
      <c r="BJ731" s="426">
        <f t="shared" si="15"/>
        <v>0</v>
      </c>
      <c r="BK731" s="425" t="b">
        <f t="shared" si="16"/>
        <v>0</v>
      </c>
    </row>
    <row r="732" spans="1:63" ht="15.75" customHeight="1">
      <c r="A732" s="174" t="s">
        <v>10</v>
      </c>
      <c r="B732" s="63" t="s">
        <v>11</v>
      </c>
      <c r="C732" s="63" t="s">
        <v>12</v>
      </c>
      <c r="D732" s="63" t="s">
        <v>13</v>
      </c>
      <c r="E732" s="63" t="s">
        <v>3756</v>
      </c>
      <c r="F732" s="174"/>
      <c r="G732" s="174" t="s">
        <v>3555</v>
      </c>
      <c r="H732" s="174"/>
      <c r="I732" s="174" t="s">
        <v>5609</v>
      </c>
      <c r="J732" s="174" t="s">
        <v>3771</v>
      </c>
      <c r="K732" s="174"/>
      <c r="L732" s="174"/>
      <c r="M732" s="63" t="s">
        <v>1188</v>
      </c>
      <c r="N732" s="63" t="s">
        <v>5610</v>
      </c>
      <c r="O732" s="63" t="s">
        <v>113</v>
      </c>
      <c r="P732" s="63" t="s">
        <v>226</v>
      </c>
      <c r="Q732" s="63" t="s">
        <v>35</v>
      </c>
      <c r="R732" s="63" t="s">
        <v>104</v>
      </c>
      <c r="S732" s="174" t="s">
        <v>2407</v>
      </c>
      <c r="T732" s="174"/>
      <c r="U732" s="174" t="s">
        <v>6135</v>
      </c>
      <c r="V732" s="63" t="s">
        <v>4164</v>
      </c>
      <c r="W732" s="174">
        <v>465</v>
      </c>
      <c r="X732" s="174" t="s">
        <v>6136</v>
      </c>
      <c r="Y732" s="429">
        <v>45223</v>
      </c>
      <c r="Z732" s="430">
        <v>47051</v>
      </c>
      <c r="AA732" s="63" t="s">
        <v>4158</v>
      </c>
      <c r="AB732" s="63" t="s">
        <v>4159</v>
      </c>
      <c r="AC732" s="63"/>
      <c r="AD732" s="174" t="s">
        <v>6132</v>
      </c>
      <c r="AE732" s="174" t="s">
        <v>6133</v>
      </c>
      <c r="AF732" s="466">
        <v>46553</v>
      </c>
      <c r="AG732" s="174"/>
      <c r="AH732" s="174"/>
      <c r="AI732" s="174"/>
      <c r="AJ732" s="174"/>
      <c r="AK732" s="174" t="s">
        <v>2407</v>
      </c>
      <c r="AL732" s="174" t="s">
        <v>6137</v>
      </c>
      <c r="AM732" s="174"/>
      <c r="AN732" s="418">
        <v>45223</v>
      </c>
      <c r="AO732" s="418">
        <v>47051</v>
      </c>
      <c r="AP732" s="174"/>
      <c r="AQ732" s="174"/>
      <c r="AR732" s="174" t="s">
        <v>2330</v>
      </c>
      <c r="AS732" s="174">
        <v>2023</v>
      </c>
      <c r="AT732" s="415">
        <v>45226</v>
      </c>
      <c r="AU732" s="174" t="s">
        <v>1351</v>
      </c>
      <c r="AV732" s="558" t="s">
        <v>9606</v>
      </c>
      <c r="AW732" s="570"/>
      <c r="AX732" s="572"/>
      <c r="AY732" s="422"/>
      <c r="AZ732" s="572"/>
      <c r="BA732" s="572"/>
      <c r="BB732" s="422"/>
      <c r="BC732" s="572"/>
      <c r="BD732" s="570"/>
      <c r="BE732" s="572"/>
      <c r="BF732" s="429">
        <v>44924</v>
      </c>
      <c r="BG732" s="426">
        <f t="shared" si="12"/>
        <v>0</v>
      </c>
      <c r="BH732" s="426">
        <f t="shared" si="13"/>
        <v>0</v>
      </c>
      <c r="BI732" s="426">
        <f t="shared" si="14"/>
        <v>0</v>
      </c>
      <c r="BJ732" s="426">
        <f t="shared" si="15"/>
        <v>0</v>
      </c>
      <c r="BK732" s="425" t="b">
        <f t="shared" si="16"/>
        <v>0</v>
      </c>
    </row>
    <row r="733" spans="1:63" ht="15.75" customHeight="1">
      <c r="A733" s="174" t="s">
        <v>10</v>
      </c>
      <c r="B733" s="174" t="s">
        <v>11</v>
      </c>
      <c r="C733" s="63" t="s">
        <v>12</v>
      </c>
      <c r="D733" s="63" t="s">
        <v>13</v>
      </c>
      <c r="E733" s="63" t="s">
        <v>3756</v>
      </c>
      <c r="F733" s="174"/>
      <c r="G733" s="174" t="s">
        <v>3555</v>
      </c>
      <c r="H733" s="174"/>
      <c r="I733" s="174" t="s">
        <v>5609</v>
      </c>
      <c r="J733" s="174" t="s">
        <v>3771</v>
      </c>
      <c r="K733" s="174"/>
      <c r="L733" s="174"/>
      <c r="M733" s="63" t="s">
        <v>1188</v>
      </c>
      <c r="N733" s="63" t="s">
        <v>5610</v>
      </c>
      <c r="O733" s="63" t="s">
        <v>113</v>
      </c>
      <c r="P733" s="63" t="s">
        <v>226</v>
      </c>
      <c r="Q733" s="63" t="s">
        <v>35</v>
      </c>
      <c r="R733" s="63" t="s">
        <v>117</v>
      </c>
      <c r="S733" s="174" t="s">
        <v>406</v>
      </c>
      <c r="T733" s="174"/>
      <c r="U733" s="174" t="s">
        <v>6138</v>
      </c>
      <c r="V733" s="63" t="s">
        <v>4164</v>
      </c>
      <c r="W733" s="174">
        <v>583</v>
      </c>
      <c r="X733" s="174" t="s">
        <v>6139</v>
      </c>
      <c r="Y733" s="429">
        <v>45223</v>
      </c>
      <c r="Z733" s="429">
        <v>47051</v>
      </c>
      <c r="AA733" s="63" t="s">
        <v>4158</v>
      </c>
      <c r="AB733" s="63" t="s">
        <v>4159</v>
      </c>
      <c r="AC733" s="63"/>
      <c r="AD733" s="174" t="s">
        <v>6140</v>
      </c>
      <c r="AE733" s="174" t="s">
        <v>6141</v>
      </c>
      <c r="AF733" s="466">
        <v>46475</v>
      </c>
      <c r="AG733" s="174"/>
      <c r="AH733" s="174"/>
      <c r="AI733" s="174"/>
      <c r="AJ733" s="174"/>
      <c r="AK733" s="174" t="s">
        <v>406</v>
      </c>
      <c r="AL733" s="174" t="s">
        <v>6139</v>
      </c>
      <c r="AM733" s="174"/>
      <c r="AN733" s="418">
        <v>45223</v>
      </c>
      <c r="AO733" s="418">
        <v>47051</v>
      </c>
      <c r="AP733" s="174"/>
      <c r="AQ733" s="174"/>
      <c r="AR733" s="174" t="s">
        <v>2330</v>
      </c>
      <c r="AS733" s="174">
        <v>2023</v>
      </c>
      <c r="AT733" s="415">
        <v>45226</v>
      </c>
      <c r="AU733" s="174" t="s">
        <v>1351</v>
      </c>
      <c r="AV733" s="558" t="s">
        <v>9607</v>
      </c>
      <c r="AW733" s="570"/>
      <c r="AX733" s="572"/>
      <c r="AY733" s="422"/>
      <c r="AZ733" s="572"/>
      <c r="BA733" s="572"/>
      <c r="BB733" s="422"/>
      <c r="BC733" s="572"/>
      <c r="BD733" s="570"/>
      <c r="BE733" s="572"/>
      <c r="BF733" s="429">
        <v>44924</v>
      </c>
      <c r="BG733" s="426">
        <f t="shared" si="12"/>
        <v>0</v>
      </c>
      <c r="BH733" s="426">
        <f t="shared" si="13"/>
        <v>0</v>
      </c>
      <c r="BI733" s="426">
        <f t="shared" si="14"/>
        <v>0</v>
      </c>
      <c r="BJ733" s="426">
        <f t="shared" si="15"/>
        <v>0</v>
      </c>
      <c r="BK733" s="425" t="b">
        <f t="shared" si="16"/>
        <v>0</v>
      </c>
    </row>
    <row r="734" spans="1:63" ht="15.75" customHeight="1">
      <c r="A734" s="176" t="s">
        <v>10</v>
      </c>
      <c r="B734" s="176" t="s">
        <v>11</v>
      </c>
      <c r="C734" s="176" t="s">
        <v>378</v>
      </c>
      <c r="D734" s="63" t="s">
        <v>374</v>
      </c>
      <c r="E734" s="63" t="s">
        <v>3756</v>
      </c>
      <c r="F734" s="176"/>
      <c r="G734" s="176" t="s">
        <v>3851</v>
      </c>
      <c r="H734" s="176"/>
      <c r="I734" s="176" t="s">
        <v>6142</v>
      </c>
      <c r="J734" s="176" t="s">
        <v>3852</v>
      </c>
      <c r="K734" s="176"/>
      <c r="L734" s="176"/>
      <c r="M734" s="485" t="s">
        <v>6143</v>
      </c>
      <c r="N734" s="63" t="s">
        <v>6144</v>
      </c>
      <c r="O734" s="313" t="s">
        <v>15</v>
      </c>
      <c r="P734" s="313" t="s">
        <v>16</v>
      </c>
      <c r="Q734" s="176" t="s">
        <v>21</v>
      </c>
      <c r="R734" s="313" t="s">
        <v>3006</v>
      </c>
      <c r="S734" s="176"/>
      <c r="T734" s="176" t="s">
        <v>6145</v>
      </c>
      <c r="U734" s="176"/>
      <c r="V734" s="313"/>
      <c r="W734" s="176">
        <v>400</v>
      </c>
      <c r="X734" s="176" t="s">
        <v>6146</v>
      </c>
      <c r="Y734" s="455">
        <v>44924</v>
      </c>
      <c r="Z734" s="313"/>
      <c r="AA734" s="313"/>
      <c r="AB734" s="313"/>
      <c r="AC734" s="313"/>
      <c r="AD734" s="176" t="s">
        <v>6147</v>
      </c>
      <c r="AE734" s="176" t="s">
        <v>6148</v>
      </c>
      <c r="AF734" s="488">
        <v>45420</v>
      </c>
      <c r="AG734" s="176"/>
      <c r="AH734" s="176"/>
      <c r="AI734" s="176"/>
      <c r="AJ734" s="176"/>
      <c r="AK734" s="176"/>
      <c r="AL734" s="176"/>
      <c r="AM734" s="176"/>
      <c r="AN734" s="176"/>
      <c r="AO734" s="176"/>
      <c r="AP734" s="176"/>
      <c r="AQ734" s="176"/>
      <c r="AR734" s="176"/>
      <c r="AS734" s="176"/>
      <c r="AT734" s="458"/>
      <c r="AU734" s="176"/>
      <c r="AV734" s="507"/>
      <c r="AW734" s="570"/>
      <c r="AX734" s="572"/>
      <c r="AY734" s="422"/>
      <c r="AZ734" s="572"/>
      <c r="BA734" s="572"/>
      <c r="BB734" s="422"/>
      <c r="BC734" s="572"/>
      <c r="BD734" s="570"/>
      <c r="BE734" s="572">
        <v>1</v>
      </c>
      <c r="BF734" s="426"/>
      <c r="BG734" s="426">
        <f t="shared" si="12"/>
        <v>0</v>
      </c>
      <c r="BH734" s="426">
        <f t="shared" si="13"/>
        <v>0</v>
      </c>
      <c r="BI734" s="426">
        <f t="shared" si="14"/>
        <v>0</v>
      </c>
      <c r="BJ734" s="426">
        <f t="shared" si="15"/>
        <v>0</v>
      </c>
      <c r="BK734" s="462" t="b">
        <f t="shared" si="16"/>
        <v>0</v>
      </c>
    </row>
    <row r="735" spans="1:63" ht="15.75" customHeight="1">
      <c r="A735" s="174" t="s">
        <v>10</v>
      </c>
      <c r="B735" s="174" t="s">
        <v>11</v>
      </c>
      <c r="C735" s="174" t="s">
        <v>28</v>
      </c>
      <c r="D735" s="63" t="s">
        <v>458</v>
      </c>
      <c r="E735" s="63" t="s">
        <v>30</v>
      </c>
      <c r="F735" s="174"/>
      <c r="G735" s="174" t="s">
        <v>1515</v>
      </c>
      <c r="H735" s="174"/>
      <c r="I735" s="174" t="s">
        <v>6149</v>
      </c>
      <c r="J735" s="174" t="s">
        <v>3883</v>
      </c>
      <c r="K735" s="174"/>
      <c r="L735" s="174"/>
      <c r="M735" s="174" t="s">
        <v>6150</v>
      </c>
      <c r="N735" s="174" t="s">
        <v>6151</v>
      </c>
      <c r="O735" s="63" t="s">
        <v>15</v>
      </c>
      <c r="P735" s="63" t="s">
        <v>16</v>
      </c>
      <c r="Q735" s="174" t="s">
        <v>35</v>
      </c>
      <c r="R735" s="63" t="s">
        <v>240</v>
      </c>
      <c r="S735" s="174" t="s">
        <v>2615</v>
      </c>
      <c r="T735" s="174"/>
      <c r="U735" s="174" t="s">
        <v>6152</v>
      </c>
      <c r="V735" s="63" t="s">
        <v>4164</v>
      </c>
      <c r="W735" s="174">
        <v>560</v>
      </c>
      <c r="X735" s="174" t="s">
        <v>6153</v>
      </c>
      <c r="Y735" s="429">
        <v>45316</v>
      </c>
      <c r="Z735" s="430">
        <v>47144</v>
      </c>
      <c r="AA735" s="63" t="s">
        <v>4158</v>
      </c>
      <c r="AB735" s="63" t="s">
        <v>4159</v>
      </c>
      <c r="AC735" s="63"/>
      <c r="AD735" s="174" t="s">
        <v>6154</v>
      </c>
      <c r="AE735" s="174" t="s">
        <v>6155</v>
      </c>
      <c r="AF735" s="466">
        <v>45427</v>
      </c>
      <c r="AG735" s="174"/>
      <c r="AH735" s="174"/>
      <c r="AI735" s="174"/>
      <c r="AJ735" s="174"/>
      <c r="AK735" s="174"/>
      <c r="AL735" s="174"/>
      <c r="AM735" s="174"/>
      <c r="AN735" s="174"/>
      <c r="AO735" s="174"/>
      <c r="AP735" s="174"/>
      <c r="AQ735" s="174"/>
      <c r="AR735" s="174" t="s">
        <v>2306</v>
      </c>
      <c r="AS735" s="174">
        <v>2024</v>
      </c>
      <c r="AT735" s="415">
        <v>45317</v>
      </c>
      <c r="AU735" s="174" t="s">
        <v>1351</v>
      </c>
      <c r="AV735" s="419" t="s">
        <v>6156</v>
      </c>
      <c r="AW735" s="570"/>
      <c r="AX735" s="572"/>
      <c r="AY735" s="422"/>
      <c r="AZ735" s="572"/>
      <c r="BA735" s="572"/>
      <c r="BB735" s="422"/>
      <c r="BC735" s="572"/>
      <c r="BD735" s="570"/>
      <c r="BE735" s="572">
        <v>1</v>
      </c>
      <c r="BF735" s="429">
        <v>44944</v>
      </c>
      <c r="BG735" s="426">
        <f t="shared" si="12"/>
        <v>0</v>
      </c>
      <c r="BH735" s="426">
        <f t="shared" si="13"/>
        <v>0</v>
      </c>
      <c r="BI735" s="426">
        <f t="shared" si="14"/>
        <v>0</v>
      </c>
      <c r="BJ735" s="426">
        <f t="shared" si="15"/>
        <v>0</v>
      </c>
      <c r="BK735" s="425" t="b">
        <f t="shared" si="16"/>
        <v>0</v>
      </c>
    </row>
    <row r="736" spans="1:63" ht="15.75" customHeight="1">
      <c r="A736" s="174" t="s">
        <v>10</v>
      </c>
      <c r="B736" s="174" t="s">
        <v>11</v>
      </c>
      <c r="C736" s="174" t="s">
        <v>12</v>
      </c>
      <c r="D736" s="63" t="s">
        <v>13</v>
      </c>
      <c r="E736" s="63" t="s">
        <v>3756</v>
      </c>
      <c r="F736" s="174"/>
      <c r="G736" s="174" t="s">
        <v>3853</v>
      </c>
      <c r="H736" s="174"/>
      <c r="I736" s="174" t="s">
        <v>6157</v>
      </c>
      <c r="J736" s="174" t="s">
        <v>3854</v>
      </c>
      <c r="K736" s="174"/>
      <c r="L736" s="174"/>
      <c r="M736" s="174" t="s">
        <v>6158</v>
      </c>
      <c r="N736" s="174" t="s">
        <v>6159</v>
      </c>
      <c r="O736" s="63" t="s">
        <v>15</v>
      </c>
      <c r="P736" s="63" t="s">
        <v>16</v>
      </c>
      <c r="Q736" s="174" t="s">
        <v>21</v>
      </c>
      <c r="R736" s="63" t="s">
        <v>3006</v>
      </c>
      <c r="S736" s="174"/>
      <c r="T736" s="174" t="s">
        <v>180</v>
      </c>
      <c r="U736" s="174"/>
      <c r="V736" s="63" t="s">
        <v>22</v>
      </c>
      <c r="W736" s="174">
        <v>120</v>
      </c>
      <c r="X736" s="174" t="s">
        <v>6160</v>
      </c>
      <c r="Y736" s="429">
        <v>44942</v>
      </c>
      <c r="Z736" s="63"/>
      <c r="AA736" s="63" t="s">
        <v>4158</v>
      </c>
      <c r="AB736" s="63" t="s">
        <v>4159</v>
      </c>
      <c r="AC736" s="63"/>
      <c r="AD736" s="174" t="s">
        <v>6161</v>
      </c>
      <c r="AE736" s="174" t="s">
        <v>6162</v>
      </c>
      <c r="AF736" s="466"/>
      <c r="AG736" s="174"/>
      <c r="AH736" s="174"/>
      <c r="AI736" s="174"/>
      <c r="AJ736" s="174"/>
      <c r="AK736" s="174"/>
      <c r="AL736" s="174"/>
      <c r="AM736" s="174"/>
      <c r="AN736" s="174"/>
      <c r="AO736" s="174"/>
      <c r="AP736" s="174"/>
      <c r="AQ736" s="174"/>
      <c r="AR736" s="174"/>
      <c r="AS736" s="174"/>
      <c r="AT736" s="415"/>
      <c r="AU736" s="174"/>
      <c r="AV736" s="437"/>
      <c r="AW736" s="570"/>
      <c r="AX736" s="572"/>
      <c r="AY736" s="422"/>
      <c r="AZ736" s="572"/>
      <c r="BA736" s="572"/>
      <c r="BB736" s="422"/>
      <c r="BC736" s="572"/>
      <c r="BD736" s="570"/>
      <c r="BE736" s="572">
        <v>1</v>
      </c>
      <c r="BF736" s="426"/>
      <c r="BG736" s="426">
        <f t="shared" si="12"/>
        <v>0</v>
      </c>
      <c r="BH736" s="426">
        <f t="shared" si="13"/>
        <v>0</v>
      </c>
      <c r="BI736" s="426">
        <f t="shared" si="14"/>
        <v>0</v>
      </c>
      <c r="BJ736" s="426">
        <f t="shared" si="15"/>
        <v>0</v>
      </c>
      <c r="BK736" s="425" t="b">
        <f t="shared" si="16"/>
        <v>0</v>
      </c>
    </row>
    <row r="737" spans="1:63" ht="15.75" customHeight="1">
      <c r="A737" s="174" t="s">
        <v>10</v>
      </c>
      <c r="B737" s="174" t="s">
        <v>11</v>
      </c>
      <c r="C737" s="174" t="s">
        <v>176</v>
      </c>
      <c r="D737" s="63" t="s">
        <v>3759</v>
      </c>
      <c r="E737" s="63" t="s">
        <v>3756</v>
      </c>
      <c r="F737" s="174"/>
      <c r="G737" s="174" t="s">
        <v>6163</v>
      </c>
      <c r="H737" s="174"/>
      <c r="I737" s="174" t="s">
        <v>6164</v>
      </c>
      <c r="J737" s="174" t="s">
        <v>2224</v>
      </c>
      <c r="K737" s="174"/>
      <c r="L737" s="174"/>
      <c r="M737" s="174" t="s">
        <v>2225</v>
      </c>
      <c r="N737" s="174" t="s">
        <v>6165</v>
      </c>
      <c r="O737" s="63" t="s">
        <v>15</v>
      </c>
      <c r="P737" s="63" t="s">
        <v>16</v>
      </c>
      <c r="Q737" s="174" t="s">
        <v>21</v>
      </c>
      <c r="R737" s="63" t="s">
        <v>3006</v>
      </c>
      <c r="S737" s="174"/>
      <c r="T737" s="174" t="s">
        <v>6166</v>
      </c>
      <c r="U737" s="174"/>
      <c r="V737" s="63" t="s">
        <v>22</v>
      </c>
      <c r="W737" s="174">
        <v>30</v>
      </c>
      <c r="X737" s="174" t="s">
        <v>6167</v>
      </c>
      <c r="Y737" s="429">
        <v>44945</v>
      </c>
      <c r="Z737" s="63"/>
      <c r="AA737" s="63" t="s">
        <v>4158</v>
      </c>
      <c r="AB737" s="63" t="s">
        <v>4159</v>
      </c>
      <c r="AC737" s="63"/>
      <c r="AD737" s="174" t="s">
        <v>5990</v>
      </c>
      <c r="AE737" s="174" t="s">
        <v>6168</v>
      </c>
      <c r="AF737" s="466"/>
      <c r="AG737" s="174"/>
      <c r="AH737" s="174"/>
      <c r="AI737" s="174"/>
      <c r="AJ737" s="174"/>
      <c r="AK737" s="174"/>
      <c r="AL737" s="174"/>
      <c r="AM737" s="174"/>
      <c r="AN737" s="174"/>
      <c r="AO737" s="174"/>
      <c r="AP737" s="174"/>
      <c r="AQ737" s="174"/>
      <c r="AR737" s="174"/>
      <c r="AS737" s="174"/>
      <c r="AT737" s="415"/>
      <c r="AU737" s="174"/>
      <c r="AV737" s="437"/>
      <c r="AW737" s="570"/>
      <c r="AX737" s="572"/>
      <c r="AY737" s="422"/>
      <c r="AZ737" s="572"/>
      <c r="BA737" s="572"/>
      <c r="BB737" s="422"/>
      <c r="BC737" s="572"/>
      <c r="BD737" s="570"/>
      <c r="BE737" s="572"/>
      <c r="BF737" s="426"/>
      <c r="BG737" s="426">
        <f t="shared" si="12"/>
        <v>0</v>
      </c>
      <c r="BH737" s="426">
        <f t="shared" si="13"/>
        <v>0</v>
      </c>
      <c r="BI737" s="426">
        <f t="shared" si="14"/>
        <v>0</v>
      </c>
      <c r="BJ737" s="426">
        <f t="shared" si="15"/>
        <v>0</v>
      </c>
      <c r="BK737" s="425" t="b">
        <f t="shared" si="16"/>
        <v>0</v>
      </c>
    </row>
    <row r="738" spans="1:63" ht="15.75" customHeight="1">
      <c r="A738" s="174" t="s">
        <v>10</v>
      </c>
      <c r="B738" s="174" t="s">
        <v>11</v>
      </c>
      <c r="C738" s="174" t="s">
        <v>176</v>
      </c>
      <c r="D738" s="63" t="s">
        <v>3759</v>
      </c>
      <c r="E738" s="63" t="s">
        <v>3756</v>
      </c>
      <c r="F738" s="174"/>
      <c r="G738" s="174" t="s">
        <v>6163</v>
      </c>
      <c r="H738" s="174"/>
      <c r="I738" s="174" t="s">
        <v>6164</v>
      </c>
      <c r="J738" s="174" t="s">
        <v>2224</v>
      </c>
      <c r="K738" s="174"/>
      <c r="L738" s="174"/>
      <c r="M738" s="174" t="s">
        <v>2225</v>
      </c>
      <c r="N738" s="174" t="s">
        <v>6165</v>
      </c>
      <c r="O738" s="63" t="s">
        <v>15</v>
      </c>
      <c r="P738" s="63" t="s">
        <v>16</v>
      </c>
      <c r="Q738" s="174" t="s">
        <v>21</v>
      </c>
      <c r="R738" s="63" t="s">
        <v>3006</v>
      </c>
      <c r="S738" s="174"/>
      <c r="T738" s="174" t="s">
        <v>6169</v>
      </c>
      <c r="U738" s="174"/>
      <c r="V738" s="63" t="s">
        <v>22</v>
      </c>
      <c r="W738" s="174">
        <v>30</v>
      </c>
      <c r="X738" s="174" t="s">
        <v>6170</v>
      </c>
      <c r="Y738" s="429">
        <v>44945</v>
      </c>
      <c r="Z738" s="63"/>
      <c r="AA738" s="63" t="s">
        <v>4158</v>
      </c>
      <c r="AB738" s="63" t="s">
        <v>4159</v>
      </c>
      <c r="AC738" s="63"/>
      <c r="AD738" s="174" t="s">
        <v>5990</v>
      </c>
      <c r="AE738" s="174" t="s">
        <v>6168</v>
      </c>
      <c r="AF738" s="466"/>
      <c r="AG738" s="174"/>
      <c r="AH738" s="174"/>
      <c r="AI738" s="174"/>
      <c r="AJ738" s="174"/>
      <c r="AK738" s="174"/>
      <c r="AL738" s="174"/>
      <c r="AM738" s="174"/>
      <c r="AN738" s="174"/>
      <c r="AO738" s="174"/>
      <c r="AP738" s="174"/>
      <c r="AQ738" s="174"/>
      <c r="AR738" s="174"/>
      <c r="AS738" s="174"/>
      <c r="AT738" s="415"/>
      <c r="AU738" s="174"/>
      <c r="AV738" s="437"/>
      <c r="AW738" s="570"/>
      <c r="AX738" s="572"/>
      <c r="AY738" s="422"/>
      <c r="AZ738" s="572"/>
      <c r="BA738" s="572"/>
      <c r="BB738" s="422"/>
      <c r="BC738" s="572"/>
      <c r="BD738" s="570"/>
      <c r="BE738" s="572"/>
      <c r="BF738" s="426"/>
      <c r="BG738" s="426">
        <f t="shared" si="12"/>
        <v>0</v>
      </c>
      <c r="BH738" s="426">
        <f t="shared" si="13"/>
        <v>0</v>
      </c>
      <c r="BI738" s="426">
        <f t="shared" si="14"/>
        <v>0</v>
      </c>
      <c r="BJ738" s="426">
        <f t="shared" si="15"/>
        <v>0</v>
      </c>
      <c r="BK738" s="425" t="b">
        <f t="shared" si="16"/>
        <v>0</v>
      </c>
    </row>
    <row r="739" spans="1:63" ht="15.75" customHeight="1">
      <c r="A739" s="174" t="s">
        <v>10</v>
      </c>
      <c r="B739" s="174" t="s">
        <v>11</v>
      </c>
      <c r="C739" s="174" t="s">
        <v>176</v>
      </c>
      <c r="D739" s="63" t="s">
        <v>3759</v>
      </c>
      <c r="E739" s="63" t="s">
        <v>3756</v>
      </c>
      <c r="F739" s="174"/>
      <c r="G739" s="174" t="s">
        <v>6163</v>
      </c>
      <c r="H739" s="174"/>
      <c r="I739" s="174" t="s">
        <v>6164</v>
      </c>
      <c r="J739" s="174" t="s">
        <v>2224</v>
      </c>
      <c r="K739" s="174"/>
      <c r="L739" s="174"/>
      <c r="M739" s="174" t="s">
        <v>2225</v>
      </c>
      <c r="N739" s="174" t="s">
        <v>6165</v>
      </c>
      <c r="O739" s="63" t="s">
        <v>15</v>
      </c>
      <c r="P739" s="63" t="s">
        <v>16</v>
      </c>
      <c r="Q739" s="174" t="s">
        <v>21</v>
      </c>
      <c r="R739" s="63" t="s">
        <v>3006</v>
      </c>
      <c r="S739" s="174"/>
      <c r="T739" s="174" t="s">
        <v>6171</v>
      </c>
      <c r="U739" s="174"/>
      <c r="V739" s="63" t="s">
        <v>22</v>
      </c>
      <c r="W739" s="174">
        <v>30</v>
      </c>
      <c r="X739" s="174" t="s">
        <v>6172</v>
      </c>
      <c r="Y739" s="429">
        <v>44945</v>
      </c>
      <c r="Z739" s="63"/>
      <c r="AA739" s="63" t="s">
        <v>4158</v>
      </c>
      <c r="AB739" s="63" t="s">
        <v>4159</v>
      </c>
      <c r="AC739" s="63"/>
      <c r="AD739" s="174" t="s">
        <v>5990</v>
      </c>
      <c r="AE739" s="174" t="s">
        <v>6168</v>
      </c>
      <c r="AF739" s="466"/>
      <c r="AG739" s="174"/>
      <c r="AH739" s="174"/>
      <c r="AI739" s="174"/>
      <c r="AJ739" s="174"/>
      <c r="AK739" s="174"/>
      <c r="AL739" s="174"/>
      <c r="AM739" s="174"/>
      <c r="AN739" s="174"/>
      <c r="AO739" s="174"/>
      <c r="AP739" s="174"/>
      <c r="AQ739" s="174"/>
      <c r="AR739" s="174"/>
      <c r="AS739" s="174"/>
      <c r="AT739" s="415"/>
      <c r="AU739" s="174"/>
      <c r="AV739" s="437"/>
      <c r="AW739" s="570"/>
      <c r="AX739" s="572"/>
      <c r="AY739" s="422"/>
      <c r="AZ739" s="572"/>
      <c r="BA739" s="572"/>
      <c r="BB739" s="422"/>
      <c r="BC739" s="572"/>
      <c r="BD739" s="570"/>
      <c r="BE739" s="572"/>
      <c r="BF739" s="426"/>
      <c r="BG739" s="426">
        <f t="shared" si="12"/>
        <v>0</v>
      </c>
      <c r="BH739" s="426">
        <f t="shared" si="13"/>
        <v>0</v>
      </c>
      <c r="BI739" s="426">
        <f t="shared" si="14"/>
        <v>0</v>
      </c>
      <c r="BJ739" s="426">
        <f t="shared" si="15"/>
        <v>0</v>
      </c>
      <c r="BK739" s="425" t="b">
        <f t="shared" si="16"/>
        <v>0</v>
      </c>
    </row>
    <row r="740" spans="1:63" ht="15.75" customHeight="1">
      <c r="A740" s="174" t="s">
        <v>10</v>
      </c>
      <c r="B740" s="174" t="s">
        <v>11</v>
      </c>
      <c r="C740" s="174" t="s">
        <v>176</v>
      </c>
      <c r="D740" s="63" t="s">
        <v>3759</v>
      </c>
      <c r="E740" s="63" t="s">
        <v>3756</v>
      </c>
      <c r="F740" s="174"/>
      <c r="G740" s="174" t="s">
        <v>6163</v>
      </c>
      <c r="H740" s="174"/>
      <c r="I740" s="174" t="s">
        <v>6164</v>
      </c>
      <c r="J740" s="174" t="s">
        <v>2224</v>
      </c>
      <c r="K740" s="174"/>
      <c r="L740" s="174"/>
      <c r="M740" s="174" t="s">
        <v>2225</v>
      </c>
      <c r="N740" s="174" t="s">
        <v>6165</v>
      </c>
      <c r="O740" s="63" t="s">
        <v>15</v>
      </c>
      <c r="P740" s="63" t="s">
        <v>16</v>
      </c>
      <c r="Q740" s="174" t="s">
        <v>21</v>
      </c>
      <c r="R740" s="63" t="s">
        <v>3006</v>
      </c>
      <c r="S740" s="174"/>
      <c r="T740" s="174" t="s">
        <v>6173</v>
      </c>
      <c r="U740" s="174"/>
      <c r="V740" s="63" t="s">
        <v>22</v>
      </c>
      <c r="W740" s="174">
        <v>30</v>
      </c>
      <c r="X740" s="174" t="s">
        <v>6174</v>
      </c>
      <c r="Y740" s="429">
        <v>44945</v>
      </c>
      <c r="Z740" s="63"/>
      <c r="AA740" s="63" t="s">
        <v>4158</v>
      </c>
      <c r="AB740" s="63" t="s">
        <v>4159</v>
      </c>
      <c r="AC740" s="63"/>
      <c r="AD740" s="174" t="s">
        <v>5990</v>
      </c>
      <c r="AE740" s="174" t="s">
        <v>6168</v>
      </c>
      <c r="AF740" s="466"/>
      <c r="AG740" s="174"/>
      <c r="AH740" s="174"/>
      <c r="AI740" s="174"/>
      <c r="AJ740" s="174"/>
      <c r="AK740" s="174"/>
      <c r="AL740" s="174"/>
      <c r="AM740" s="174"/>
      <c r="AN740" s="174"/>
      <c r="AO740" s="174"/>
      <c r="AP740" s="174"/>
      <c r="AQ740" s="174"/>
      <c r="AR740" s="174"/>
      <c r="AS740" s="174"/>
      <c r="AT740" s="415"/>
      <c r="AU740" s="174"/>
      <c r="AV740" s="437"/>
      <c r="AW740" s="570"/>
      <c r="AX740" s="572"/>
      <c r="AY740" s="422"/>
      <c r="AZ740" s="572"/>
      <c r="BA740" s="572"/>
      <c r="BB740" s="422"/>
      <c r="BC740" s="572"/>
      <c r="BD740" s="570"/>
      <c r="BE740" s="572"/>
      <c r="BF740" s="426"/>
      <c r="BG740" s="426">
        <f t="shared" si="12"/>
        <v>0</v>
      </c>
      <c r="BH740" s="426">
        <f t="shared" si="13"/>
        <v>0</v>
      </c>
      <c r="BI740" s="426">
        <f t="shared" si="14"/>
        <v>0</v>
      </c>
      <c r="BJ740" s="426">
        <f t="shared" si="15"/>
        <v>0</v>
      </c>
      <c r="BK740" s="425" t="b">
        <f t="shared" si="16"/>
        <v>0</v>
      </c>
    </row>
    <row r="741" spans="1:63" ht="15.75" customHeight="1">
      <c r="A741" s="319" t="s">
        <v>10</v>
      </c>
      <c r="B741" s="319" t="s">
        <v>11</v>
      </c>
      <c r="C741" s="319" t="s">
        <v>176</v>
      </c>
      <c r="D741" s="63" t="s">
        <v>3759</v>
      </c>
      <c r="E741" s="63" t="s">
        <v>3756</v>
      </c>
      <c r="F741" s="319"/>
      <c r="G741" s="319" t="s">
        <v>6163</v>
      </c>
      <c r="H741" s="319"/>
      <c r="I741" s="319" t="s">
        <v>6164</v>
      </c>
      <c r="J741" s="319" t="s">
        <v>2224</v>
      </c>
      <c r="K741" s="319"/>
      <c r="L741" s="319"/>
      <c r="M741" s="319" t="s">
        <v>2225</v>
      </c>
      <c r="N741" s="319" t="s">
        <v>6165</v>
      </c>
      <c r="O741" s="356" t="s">
        <v>15</v>
      </c>
      <c r="P741" s="356" t="s">
        <v>16</v>
      </c>
      <c r="Q741" s="319" t="s">
        <v>21</v>
      </c>
      <c r="R741" s="356" t="s">
        <v>3006</v>
      </c>
      <c r="S741" s="319"/>
      <c r="T741" s="319" t="s">
        <v>6175</v>
      </c>
      <c r="U741" s="319"/>
      <c r="V741" s="356" t="s">
        <v>22</v>
      </c>
      <c r="W741" s="319">
        <v>30</v>
      </c>
      <c r="X741" s="319" t="s">
        <v>6176</v>
      </c>
      <c r="Y741" s="475">
        <v>44945</v>
      </c>
      <c r="Z741" s="356"/>
      <c r="AA741" s="356" t="s">
        <v>4158</v>
      </c>
      <c r="AB741" s="356" t="s">
        <v>4159</v>
      </c>
      <c r="AC741" s="356"/>
      <c r="AD741" s="319" t="s">
        <v>5990</v>
      </c>
      <c r="AE741" s="319" t="s">
        <v>6168</v>
      </c>
      <c r="AF741" s="491"/>
      <c r="AG741" s="319"/>
      <c r="AH741" s="319"/>
      <c r="AI741" s="319"/>
      <c r="AJ741" s="319"/>
      <c r="AK741" s="319"/>
      <c r="AL741" s="319"/>
      <c r="AM741" s="319"/>
      <c r="AN741" s="319"/>
      <c r="AO741" s="319"/>
      <c r="AP741" s="319"/>
      <c r="AQ741" s="319"/>
      <c r="AR741" s="319"/>
      <c r="AS741" s="319"/>
      <c r="AT741" s="477"/>
      <c r="AU741" s="319"/>
      <c r="AV741" s="347"/>
      <c r="AW741" s="570"/>
      <c r="AX741" s="578"/>
      <c r="AY741" s="422"/>
      <c r="AZ741" s="578"/>
      <c r="BA741" s="578"/>
      <c r="BB741" s="422"/>
      <c r="BC741" s="578"/>
      <c r="BD741" s="570"/>
      <c r="BE741" s="578"/>
      <c r="BF741" s="479"/>
      <c r="BG741" s="479">
        <f t="shared" si="12"/>
        <v>0</v>
      </c>
      <c r="BH741" s="479">
        <f t="shared" si="13"/>
        <v>0</v>
      </c>
      <c r="BI741" s="479">
        <f t="shared" si="14"/>
        <v>0</v>
      </c>
      <c r="BJ741" s="479">
        <f t="shared" si="15"/>
        <v>0</v>
      </c>
      <c r="BK741" s="480" t="b">
        <f t="shared" si="16"/>
        <v>0</v>
      </c>
    </row>
    <row r="742" spans="1:63" ht="15.75" customHeight="1">
      <c r="A742" s="174" t="s">
        <v>10</v>
      </c>
      <c r="B742" s="174" t="s">
        <v>11</v>
      </c>
      <c r="C742" s="174" t="s">
        <v>378</v>
      </c>
      <c r="D742" s="63" t="s">
        <v>374</v>
      </c>
      <c r="E742" s="63" t="s">
        <v>3756</v>
      </c>
      <c r="F742" s="174"/>
      <c r="G742" s="174" t="s">
        <v>3884</v>
      </c>
      <c r="H742" s="174"/>
      <c r="I742" s="174" t="s">
        <v>6177</v>
      </c>
      <c r="J742" s="174" t="s">
        <v>3885</v>
      </c>
      <c r="K742" s="174"/>
      <c r="L742" s="174"/>
      <c r="M742" s="174"/>
      <c r="N742" s="174" t="s">
        <v>6179</v>
      </c>
      <c r="O742" s="63" t="s">
        <v>15</v>
      </c>
      <c r="P742" s="63" t="s">
        <v>16</v>
      </c>
      <c r="Q742" s="174" t="s">
        <v>35</v>
      </c>
      <c r="R742" s="63" t="s">
        <v>8666</v>
      </c>
      <c r="S742" s="176" t="s">
        <v>39</v>
      </c>
      <c r="T742" s="174"/>
      <c r="U742" s="174"/>
      <c r="V742" s="63" t="s">
        <v>4164</v>
      </c>
      <c r="W742" s="176">
        <v>184</v>
      </c>
      <c r="X742" s="174" t="s">
        <v>6180</v>
      </c>
      <c r="Y742" s="429">
        <v>44967</v>
      </c>
      <c r="Z742" s="63"/>
      <c r="AA742" s="63" t="s">
        <v>4158</v>
      </c>
      <c r="AB742" s="63" t="s">
        <v>4159</v>
      </c>
      <c r="AC742" s="63"/>
      <c r="AD742" s="174" t="s">
        <v>6181</v>
      </c>
      <c r="AE742" s="174" t="s">
        <v>6182</v>
      </c>
      <c r="AF742" s="466"/>
      <c r="AG742" s="174"/>
      <c r="AH742" s="174"/>
      <c r="AI742" s="174"/>
      <c r="AJ742" s="174"/>
      <c r="AK742" s="174"/>
      <c r="AL742" s="174"/>
      <c r="AM742" s="174"/>
      <c r="AN742" s="174"/>
      <c r="AO742" s="174"/>
      <c r="AP742" s="174"/>
      <c r="AQ742" s="174"/>
      <c r="AR742" s="174"/>
      <c r="AS742" s="174"/>
      <c r="AT742" s="415"/>
      <c r="AU742" s="174"/>
      <c r="AV742" s="437"/>
      <c r="AW742" s="570"/>
      <c r="AX742" s="572"/>
      <c r="AY742" s="422"/>
      <c r="AZ742" s="572"/>
      <c r="BA742" s="572"/>
      <c r="BB742" s="422"/>
      <c r="BC742" s="572"/>
      <c r="BD742" s="570"/>
      <c r="BE742" s="572">
        <v>1</v>
      </c>
      <c r="BF742" s="426"/>
      <c r="BG742" s="426">
        <f t="shared" si="12"/>
        <v>0</v>
      </c>
      <c r="BH742" s="426">
        <f t="shared" si="13"/>
        <v>0</v>
      </c>
      <c r="BI742" s="426">
        <f t="shared" si="14"/>
        <v>0</v>
      </c>
      <c r="BJ742" s="426">
        <f t="shared" si="15"/>
        <v>0</v>
      </c>
      <c r="BK742" s="425" t="b">
        <f t="shared" si="16"/>
        <v>0</v>
      </c>
    </row>
    <row r="743" spans="1:63" ht="15.75" customHeight="1">
      <c r="A743" s="174" t="s">
        <v>10</v>
      </c>
      <c r="B743" s="174" t="s">
        <v>11</v>
      </c>
      <c r="C743" s="174" t="s">
        <v>378</v>
      </c>
      <c r="D743" s="63" t="s">
        <v>374</v>
      </c>
      <c r="E743" s="63" t="s">
        <v>3756</v>
      </c>
      <c r="F743" s="174"/>
      <c r="G743" s="174" t="s">
        <v>9608</v>
      </c>
      <c r="H743" s="174"/>
      <c r="I743" s="174" t="s">
        <v>6184</v>
      </c>
      <c r="J743" s="174" t="s">
        <v>3858</v>
      </c>
      <c r="K743" s="174"/>
      <c r="L743" s="174"/>
      <c r="M743" s="174" t="s">
        <v>6185</v>
      </c>
      <c r="N743" s="174" t="s">
        <v>6186</v>
      </c>
      <c r="O743" s="63" t="s">
        <v>15</v>
      </c>
      <c r="P743" s="63" t="s">
        <v>16</v>
      </c>
      <c r="Q743" s="174" t="s">
        <v>21</v>
      </c>
      <c r="R743" s="63" t="s">
        <v>3006</v>
      </c>
      <c r="S743" s="174"/>
      <c r="T743" s="174" t="s">
        <v>6187</v>
      </c>
      <c r="U743" s="174"/>
      <c r="V743" s="63" t="s">
        <v>22</v>
      </c>
      <c r="W743" s="174" t="s">
        <v>810</v>
      </c>
      <c r="X743" s="564" t="s">
        <v>6188</v>
      </c>
      <c r="Y743" s="418">
        <v>45055</v>
      </c>
      <c r="Z743" s="418">
        <v>46883</v>
      </c>
      <c r="AA743" s="63" t="s">
        <v>4158</v>
      </c>
      <c r="AB743" s="63" t="s">
        <v>4159</v>
      </c>
      <c r="AC743" s="63"/>
      <c r="AD743" s="174" t="s">
        <v>6189</v>
      </c>
      <c r="AE743" s="174" t="s">
        <v>22</v>
      </c>
      <c r="AF743" s="466"/>
      <c r="AG743" s="174"/>
      <c r="AH743" s="174"/>
      <c r="AI743" s="174"/>
      <c r="AJ743" s="174"/>
      <c r="AK743" s="174"/>
      <c r="AL743" s="564" t="s">
        <v>6188</v>
      </c>
      <c r="AM743" s="174" t="s">
        <v>2041</v>
      </c>
      <c r="AN743" s="418">
        <v>45055</v>
      </c>
      <c r="AO743" s="418">
        <v>45056</v>
      </c>
      <c r="AP743" s="174"/>
      <c r="AQ743" s="174"/>
      <c r="AR743" s="174"/>
      <c r="AS743" s="174"/>
      <c r="AT743" s="415"/>
      <c r="AU743" s="174"/>
      <c r="AV743" s="437" t="s">
        <v>9609</v>
      </c>
      <c r="AW743" s="570"/>
      <c r="AX743" s="572"/>
      <c r="AY743" s="422"/>
      <c r="AZ743" s="572"/>
      <c r="BA743" s="572"/>
      <c r="BB743" s="422"/>
      <c r="BC743" s="572"/>
      <c r="BD743" s="570"/>
      <c r="BE743" s="572">
        <v>1</v>
      </c>
      <c r="BF743" s="426"/>
      <c r="BG743" s="426">
        <f t="shared" si="12"/>
        <v>0</v>
      </c>
      <c r="BH743" s="426">
        <f t="shared" si="13"/>
        <v>0</v>
      </c>
      <c r="BI743" s="426">
        <f t="shared" si="14"/>
        <v>0</v>
      </c>
      <c r="BJ743" s="426">
        <f t="shared" si="15"/>
        <v>0</v>
      </c>
      <c r="BK743" s="425" t="b">
        <f t="shared" si="16"/>
        <v>0</v>
      </c>
    </row>
    <row r="744" spans="1:63" ht="15.75" customHeight="1">
      <c r="A744" s="174" t="s">
        <v>10</v>
      </c>
      <c r="B744" s="174" t="s">
        <v>11</v>
      </c>
      <c r="C744" s="174" t="s">
        <v>378</v>
      </c>
      <c r="D744" s="63" t="s">
        <v>374</v>
      </c>
      <c r="E744" s="63" t="s">
        <v>3756</v>
      </c>
      <c r="F744" s="174"/>
      <c r="G744" s="174" t="s">
        <v>9608</v>
      </c>
      <c r="H744" s="174"/>
      <c r="I744" s="174" t="s">
        <v>6184</v>
      </c>
      <c r="J744" s="174" t="s">
        <v>3858</v>
      </c>
      <c r="K744" s="174"/>
      <c r="L744" s="174"/>
      <c r="M744" s="174" t="s">
        <v>6185</v>
      </c>
      <c r="N744" s="174" t="s">
        <v>6186</v>
      </c>
      <c r="O744" s="63" t="s">
        <v>15</v>
      </c>
      <c r="P744" s="63" t="s">
        <v>16</v>
      </c>
      <c r="Q744" s="174" t="s">
        <v>21</v>
      </c>
      <c r="R744" s="63" t="s">
        <v>3006</v>
      </c>
      <c r="S744" s="174"/>
      <c r="T744" s="174" t="s">
        <v>6190</v>
      </c>
      <c r="U744" s="174"/>
      <c r="V744" s="63" t="s">
        <v>22</v>
      </c>
      <c r="W744" s="174" t="s">
        <v>963</v>
      </c>
      <c r="X744" s="565" t="s">
        <v>6191</v>
      </c>
      <c r="Y744" s="418">
        <v>45055</v>
      </c>
      <c r="Z744" s="418">
        <v>46883</v>
      </c>
      <c r="AA744" s="63" t="s">
        <v>4158</v>
      </c>
      <c r="AB744" s="63" t="s">
        <v>4159</v>
      </c>
      <c r="AC744" s="63"/>
      <c r="AD744" s="174" t="s">
        <v>6189</v>
      </c>
      <c r="AE744" s="174" t="s">
        <v>22</v>
      </c>
      <c r="AF744" s="466"/>
      <c r="AG744" s="174"/>
      <c r="AH744" s="174"/>
      <c r="AI744" s="174"/>
      <c r="AJ744" s="174"/>
      <c r="AK744" s="174"/>
      <c r="AL744" s="565" t="s">
        <v>6191</v>
      </c>
      <c r="AM744" s="174" t="s">
        <v>1749</v>
      </c>
      <c r="AN744" s="418">
        <v>45055</v>
      </c>
      <c r="AO744" s="418">
        <v>45056</v>
      </c>
      <c r="AP744" s="174"/>
      <c r="AQ744" s="174"/>
      <c r="AR744" s="174"/>
      <c r="AS744" s="174"/>
      <c r="AT744" s="415"/>
      <c r="AU744" s="174"/>
      <c r="AV744" s="437"/>
      <c r="AW744" s="570"/>
      <c r="AX744" s="572"/>
      <c r="AY744" s="422"/>
      <c r="AZ744" s="572"/>
      <c r="BA744" s="572"/>
      <c r="BB744" s="422"/>
      <c r="BC744" s="572"/>
      <c r="BD744" s="570"/>
      <c r="BE744" s="572"/>
      <c r="BF744" s="426"/>
      <c r="BG744" s="426">
        <f t="shared" si="12"/>
        <v>0</v>
      </c>
      <c r="BH744" s="426">
        <f t="shared" si="13"/>
        <v>0</v>
      </c>
      <c r="BI744" s="426">
        <f t="shared" si="14"/>
        <v>0</v>
      </c>
      <c r="BJ744" s="426">
        <f t="shared" si="15"/>
        <v>0</v>
      </c>
      <c r="BK744" s="425" t="b">
        <f t="shared" si="16"/>
        <v>0</v>
      </c>
    </row>
    <row r="745" spans="1:63" ht="15.75" customHeight="1">
      <c r="A745" s="174" t="s">
        <v>10</v>
      </c>
      <c r="B745" s="174" t="s">
        <v>11</v>
      </c>
      <c r="C745" s="174" t="s">
        <v>509</v>
      </c>
      <c r="D745" s="63" t="s">
        <v>551</v>
      </c>
      <c r="E745" s="63" t="s">
        <v>30</v>
      </c>
      <c r="F745" s="174"/>
      <c r="G745" s="174" t="s">
        <v>1662</v>
      </c>
      <c r="H745" s="174"/>
      <c r="I745" s="174" t="s">
        <v>6124</v>
      </c>
      <c r="J745" s="174" t="s">
        <v>9610</v>
      </c>
      <c r="K745" s="174"/>
      <c r="L745" s="174"/>
      <c r="M745" s="63" t="s">
        <v>1664</v>
      </c>
      <c r="N745" s="174" t="s">
        <v>6126</v>
      </c>
      <c r="O745" s="63" t="s">
        <v>15</v>
      </c>
      <c r="P745" s="63" t="s">
        <v>16</v>
      </c>
      <c r="Q745" s="174" t="s">
        <v>35</v>
      </c>
      <c r="R745" s="63" t="s">
        <v>2230</v>
      </c>
      <c r="S745" s="174" t="s">
        <v>1096</v>
      </c>
      <c r="T745" s="174"/>
      <c r="U745" s="174"/>
      <c r="V745" s="63" t="s">
        <v>4164</v>
      </c>
      <c r="W745" s="174">
        <v>581</v>
      </c>
      <c r="X745" s="174" t="s">
        <v>6192</v>
      </c>
      <c r="Y745" s="429">
        <v>44988</v>
      </c>
      <c r="Z745" s="63"/>
      <c r="AA745" s="63" t="s">
        <v>4158</v>
      </c>
      <c r="AB745" s="63" t="s">
        <v>4159</v>
      </c>
      <c r="AC745" s="63"/>
      <c r="AD745" s="174" t="s">
        <v>6193</v>
      </c>
      <c r="AE745" s="174" t="s">
        <v>6194</v>
      </c>
      <c r="AF745" s="466">
        <v>46683</v>
      </c>
      <c r="AG745" s="174"/>
      <c r="AH745" s="174"/>
      <c r="AI745" s="174"/>
      <c r="AJ745" s="174"/>
      <c r="AK745" s="174"/>
      <c r="AL745" s="174"/>
      <c r="AM745" s="174"/>
      <c r="AN745" s="174"/>
      <c r="AO745" s="174"/>
      <c r="AP745" s="174"/>
      <c r="AQ745" s="174"/>
      <c r="AR745" s="174"/>
      <c r="AS745" s="174"/>
      <c r="AT745" s="415"/>
      <c r="AU745" s="174"/>
      <c r="AV745" s="437"/>
      <c r="AW745" s="570"/>
      <c r="AX745" s="572"/>
      <c r="AY745" s="422"/>
      <c r="AZ745" s="572"/>
      <c r="BA745" s="572"/>
      <c r="BB745" s="422"/>
      <c r="BC745" s="572"/>
      <c r="BD745" s="570"/>
      <c r="BE745" s="572"/>
      <c r="BF745" s="426"/>
      <c r="BG745" s="426">
        <f t="shared" si="12"/>
        <v>0</v>
      </c>
      <c r="BH745" s="426">
        <f t="shared" si="13"/>
        <v>0</v>
      </c>
      <c r="BI745" s="426">
        <f t="shared" si="14"/>
        <v>0</v>
      </c>
      <c r="BJ745" s="426">
        <f t="shared" si="15"/>
        <v>0</v>
      </c>
      <c r="BK745" s="425" t="b">
        <f t="shared" si="16"/>
        <v>0</v>
      </c>
    </row>
    <row r="746" spans="1:63" ht="15.75" customHeight="1">
      <c r="A746" s="174" t="s">
        <v>10</v>
      </c>
      <c r="B746" s="174" t="s">
        <v>11</v>
      </c>
      <c r="C746" s="174" t="s">
        <v>176</v>
      </c>
      <c r="D746" s="63" t="s">
        <v>3759</v>
      </c>
      <c r="E746" s="63" t="s">
        <v>3756</v>
      </c>
      <c r="F746" s="174"/>
      <c r="G746" s="174" t="s">
        <v>2216</v>
      </c>
      <c r="H746" s="174"/>
      <c r="I746" s="174" t="s">
        <v>9611</v>
      </c>
      <c r="J746" s="174" t="s">
        <v>3807</v>
      </c>
      <c r="K746" s="174"/>
      <c r="L746" s="174"/>
      <c r="M746" s="174" t="s">
        <v>2217</v>
      </c>
      <c r="N746" s="174" t="s">
        <v>6195</v>
      </c>
      <c r="O746" s="63" t="s">
        <v>15</v>
      </c>
      <c r="P746" s="63" t="s">
        <v>16</v>
      </c>
      <c r="Q746" s="174" t="s">
        <v>35</v>
      </c>
      <c r="R746" s="63" t="s">
        <v>2230</v>
      </c>
      <c r="S746" s="174" t="s">
        <v>1096</v>
      </c>
      <c r="T746" s="174"/>
      <c r="U746" s="174"/>
      <c r="V746" s="63" t="s">
        <v>4164</v>
      </c>
      <c r="W746" s="174">
        <v>581</v>
      </c>
      <c r="X746" s="174" t="s">
        <v>6196</v>
      </c>
      <c r="Y746" s="429">
        <v>44988</v>
      </c>
      <c r="Z746" s="63"/>
      <c r="AA746" s="63" t="s">
        <v>4158</v>
      </c>
      <c r="AB746" s="63" t="s">
        <v>4159</v>
      </c>
      <c r="AC746" s="63"/>
      <c r="AD746" s="174" t="s">
        <v>6197</v>
      </c>
      <c r="AE746" s="174" t="s">
        <v>6198</v>
      </c>
      <c r="AF746" s="466">
        <v>46425</v>
      </c>
      <c r="AG746" s="174"/>
      <c r="AH746" s="174"/>
      <c r="AI746" s="174"/>
      <c r="AJ746" s="174"/>
      <c r="AK746" s="174"/>
      <c r="AL746" s="174"/>
      <c r="AM746" s="174"/>
      <c r="AN746" s="174"/>
      <c r="AO746" s="174"/>
      <c r="AP746" s="174"/>
      <c r="AQ746" s="174"/>
      <c r="AR746" s="174"/>
      <c r="AS746" s="174"/>
      <c r="AT746" s="415"/>
      <c r="AU746" s="174"/>
      <c r="AV746" s="437"/>
      <c r="AW746" s="570"/>
      <c r="AX746" s="572"/>
      <c r="AY746" s="422"/>
      <c r="AZ746" s="572"/>
      <c r="BA746" s="572"/>
      <c r="BB746" s="422"/>
      <c r="BC746" s="572"/>
      <c r="BD746" s="570"/>
      <c r="BE746" s="572"/>
      <c r="BF746" s="426"/>
      <c r="BG746" s="426">
        <f t="shared" si="12"/>
        <v>0</v>
      </c>
      <c r="BH746" s="426">
        <f t="shared" si="13"/>
        <v>0</v>
      </c>
      <c r="BI746" s="426">
        <f t="shared" si="14"/>
        <v>0</v>
      </c>
      <c r="BJ746" s="426">
        <f t="shared" si="15"/>
        <v>0</v>
      </c>
      <c r="BK746" s="425" t="b">
        <f t="shared" si="16"/>
        <v>0</v>
      </c>
    </row>
    <row r="747" spans="1:63" ht="15.75" customHeight="1">
      <c r="A747" s="174" t="s">
        <v>10</v>
      </c>
      <c r="B747" s="174" t="s">
        <v>11</v>
      </c>
      <c r="C747" s="174" t="s">
        <v>378</v>
      </c>
      <c r="D747" s="63" t="s">
        <v>3814</v>
      </c>
      <c r="E747" s="63" t="s">
        <v>28</v>
      </c>
      <c r="F747" s="174"/>
      <c r="G747" s="174" t="s">
        <v>3880</v>
      </c>
      <c r="H747" s="174"/>
      <c r="I747" s="174" t="s">
        <v>9612</v>
      </c>
      <c r="J747" s="174" t="s">
        <v>3881</v>
      </c>
      <c r="K747" s="174"/>
      <c r="L747" s="174"/>
      <c r="M747" s="174">
        <v>9777546152</v>
      </c>
      <c r="N747" s="174" t="s">
        <v>6200</v>
      </c>
      <c r="O747" s="63" t="s">
        <v>15</v>
      </c>
      <c r="P747" s="63" t="s">
        <v>16</v>
      </c>
      <c r="Q747" s="174" t="s">
        <v>35</v>
      </c>
      <c r="R747" s="63" t="s">
        <v>84</v>
      </c>
      <c r="S747" s="174" t="s">
        <v>85</v>
      </c>
      <c r="T747" s="174"/>
      <c r="U747" s="174"/>
      <c r="V747" s="63" t="s">
        <v>4164</v>
      </c>
      <c r="W747" s="174">
        <v>495</v>
      </c>
      <c r="X747" s="174" t="s">
        <v>6201</v>
      </c>
      <c r="Y747" s="429">
        <v>44991</v>
      </c>
      <c r="Z747" s="63"/>
      <c r="AA747" s="63" t="s">
        <v>4158</v>
      </c>
      <c r="AB747" s="63" t="s">
        <v>4159</v>
      </c>
      <c r="AC747" s="63"/>
      <c r="AD747" s="174" t="s">
        <v>6202</v>
      </c>
      <c r="AE747" s="174" t="s">
        <v>6203</v>
      </c>
      <c r="AF747" s="466">
        <v>46420</v>
      </c>
      <c r="AG747" s="174"/>
      <c r="AH747" s="174"/>
      <c r="AI747" s="174"/>
      <c r="AJ747" s="174"/>
      <c r="AK747" s="174"/>
      <c r="AL747" s="174"/>
      <c r="AM747" s="174"/>
      <c r="AN747" s="174"/>
      <c r="AO747" s="174"/>
      <c r="AP747" s="174"/>
      <c r="AQ747" s="174"/>
      <c r="AR747" s="174"/>
      <c r="AS747" s="174"/>
      <c r="AT747" s="415"/>
      <c r="AU747" s="174"/>
      <c r="AV747" s="437"/>
      <c r="AW747" s="570"/>
      <c r="AX747" s="572"/>
      <c r="AY747" s="422"/>
      <c r="AZ747" s="572"/>
      <c r="BA747" s="572"/>
      <c r="BB747" s="422"/>
      <c r="BC747" s="572"/>
      <c r="BD747" s="570"/>
      <c r="BE747" s="572">
        <v>1</v>
      </c>
      <c r="BF747" s="426"/>
      <c r="BG747" s="426">
        <f t="shared" si="12"/>
        <v>0</v>
      </c>
      <c r="BH747" s="426">
        <f t="shared" si="13"/>
        <v>0</v>
      </c>
      <c r="BI747" s="426">
        <f t="shared" si="14"/>
        <v>0</v>
      </c>
      <c r="BJ747" s="426">
        <f t="shared" si="15"/>
        <v>0</v>
      </c>
      <c r="BK747" s="425" t="b">
        <f t="shared" si="16"/>
        <v>0</v>
      </c>
    </row>
    <row r="748" spans="1:63" ht="15.75" customHeight="1">
      <c r="A748" s="174" t="s">
        <v>10</v>
      </c>
      <c r="B748" s="174" t="s">
        <v>11</v>
      </c>
      <c r="C748" s="174" t="s">
        <v>176</v>
      </c>
      <c r="D748" s="63" t="s">
        <v>3759</v>
      </c>
      <c r="E748" s="63" t="s">
        <v>3756</v>
      </c>
      <c r="F748" s="174"/>
      <c r="G748" s="174" t="s">
        <v>3855</v>
      </c>
      <c r="H748" s="174"/>
      <c r="I748" s="174" t="s">
        <v>6204</v>
      </c>
      <c r="J748" s="174" t="s">
        <v>3856</v>
      </c>
      <c r="K748" s="174"/>
      <c r="L748" s="174"/>
      <c r="M748" s="580" t="s">
        <v>6205</v>
      </c>
      <c r="N748" s="174" t="s">
        <v>6206</v>
      </c>
      <c r="O748" s="63" t="s">
        <v>15</v>
      </c>
      <c r="P748" s="63" t="s">
        <v>16</v>
      </c>
      <c r="Q748" s="174" t="s">
        <v>21</v>
      </c>
      <c r="R748" s="63" t="s">
        <v>3006</v>
      </c>
      <c r="S748" s="174"/>
      <c r="T748" s="174" t="s">
        <v>625</v>
      </c>
      <c r="U748" s="174"/>
      <c r="V748" s="63" t="s">
        <v>22</v>
      </c>
      <c r="W748" s="174">
        <v>120</v>
      </c>
      <c r="X748" s="174" t="s">
        <v>6207</v>
      </c>
      <c r="Y748" s="429">
        <v>44995</v>
      </c>
      <c r="Z748" s="63"/>
      <c r="AA748" s="63" t="s">
        <v>4158</v>
      </c>
      <c r="AB748" s="63" t="s">
        <v>4159</v>
      </c>
      <c r="AC748" s="63"/>
      <c r="AD748" s="174" t="s">
        <v>6208</v>
      </c>
      <c r="AE748" s="174" t="s">
        <v>6209</v>
      </c>
      <c r="AF748" s="466">
        <v>44995</v>
      </c>
      <c r="AG748" s="174"/>
      <c r="AH748" s="174"/>
      <c r="AI748" s="174"/>
      <c r="AJ748" s="174"/>
      <c r="AK748" s="174"/>
      <c r="AL748" s="174"/>
      <c r="AM748" s="174"/>
      <c r="AN748" s="174"/>
      <c r="AO748" s="174"/>
      <c r="AP748" s="174"/>
      <c r="AQ748" s="174"/>
      <c r="AR748" s="174"/>
      <c r="AS748" s="174"/>
      <c r="AT748" s="415"/>
      <c r="AU748" s="174"/>
      <c r="AV748" s="437"/>
      <c r="AW748" s="570"/>
      <c r="AX748" s="572"/>
      <c r="AY748" s="422"/>
      <c r="AZ748" s="572"/>
      <c r="BA748" s="572"/>
      <c r="BB748" s="422"/>
      <c r="BC748" s="572"/>
      <c r="BD748" s="570"/>
      <c r="BE748" s="572">
        <v>1</v>
      </c>
      <c r="BF748" s="426"/>
      <c r="BG748" s="426">
        <f t="shared" si="12"/>
        <v>0</v>
      </c>
      <c r="BH748" s="426">
        <f t="shared" si="13"/>
        <v>0</v>
      </c>
      <c r="BI748" s="426">
        <f t="shared" si="14"/>
        <v>0</v>
      </c>
      <c r="BJ748" s="426">
        <f t="shared" si="15"/>
        <v>0</v>
      </c>
      <c r="BK748" s="425" t="b">
        <f t="shared" si="16"/>
        <v>0</v>
      </c>
    </row>
    <row r="749" spans="1:63" ht="15.75" customHeight="1">
      <c r="A749" s="174" t="s">
        <v>10</v>
      </c>
      <c r="B749" s="174" t="s">
        <v>11</v>
      </c>
      <c r="C749" s="174" t="s">
        <v>176</v>
      </c>
      <c r="D749" s="63" t="s">
        <v>3759</v>
      </c>
      <c r="E749" s="63" t="s">
        <v>3756</v>
      </c>
      <c r="F749" s="174"/>
      <c r="G749" s="174" t="s">
        <v>3855</v>
      </c>
      <c r="H749" s="174"/>
      <c r="I749" s="174" t="s">
        <v>6204</v>
      </c>
      <c r="J749" s="174" t="s">
        <v>3856</v>
      </c>
      <c r="K749" s="174"/>
      <c r="L749" s="174"/>
      <c r="M749" s="580" t="s">
        <v>6205</v>
      </c>
      <c r="N749" s="174" t="s">
        <v>6206</v>
      </c>
      <c r="O749" s="63" t="s">
        <v>15</v>
      </c>
      <c r="P749" s="63" t="s">
        <v>16</v>
      </c>
      <c r="Q749" s="174" t="s">
        <v>21</v>
      </c>
      <c r="R749" s="63" t="s">
        <v>3006</v>
      </c>
      <c r="S749" s="174"/>
      <c r="T749" s="174" t="s">
        <v>633</v>
      </c>
      <c r="U749" s="174"/>
      <c r="V749" s="63" t="s">
        <v>22</v>
      </c>
      <c r="W749" s="174">
        <v>120</v>
      </c>
      <c r="X749" s="174" t="s">
        <v>6210</v>
      </c>
      <c r="Y749" s="429">
        <v>44995</v>
      </c>
      <c r="Z749" s="63"/>
      <c r="AA749" s="63" t="s">
        <v>4158</v>
      </c>
      <c r="AB749" s="63" t="s">
        <v>4159</v>
      </c>
      <c r="AC749" s="63"/>
      <c r="AD749" s="174" t="s">
        <v>6208</v>
      </c>
      <c r="AE749" s="174" t="s">
        <v>6209</v>
      </c>
      <c r="AF749" s="466">
        <v>44995</v>
      </c>
      <c r="AG749" s="174"/>
      <c r="AH749" s="174"/>
      <c r="AI749" s="174"/>
      <c r="AJ749" s="174"/>
      <c r="AK749" s="174"/>
      <c r="AL749" s="174"/>
      <c r="AM749" s="174"/>
      <c r="AN749" s="174"/>
      <c r="AO749" s="174"/>
      <c r="AP749" s="174"/>
      <c r="AQ749" s="174"/>
      <c r="AR749" s="174"/>
      <c r="AS749" s="174"/>
      <c r="AT749" s="415"/>
      <c r="AU749" s="174"/>
      <c r="AV749" s="437"/>
      <c r="AW749" s="570"/>
      <c r="AX749" s="572"/>
      <c r="AY749" s="422"/>
      <c r="AZ749" s="572"/>
      <c r="BA749" s="572"/>
      <c r="BB749" s="422"/>
      <c r="BC749" s="572"/>
      <c r="BD749" s="570"/>
      <c r="BE749" s="572"/>
      <c r="BF749" s="426"/>
      <c r="BG749" s="426">
        <f t="shared" si="12"/>
        <v>0</v>
      </c>
      <c r="BH749" s="426">
        <f t="shared" si="13"/>
        <v>0</v>
      </c>
      <c r="BI749" s="426">
        <f t="shared" si="14"/>
        <v>0</v>
      </c>
      <c r="BJ749" s="426">
        <f t="shared" si="15"/>
        <v>0</v>
      </c>
      <c r="BK749" s="425" t="b">
        <f t="shared" si="16"/>
        <v>0</v>
      </c>
    </row>
    <row r="750" spans="1:63" ht="15.75" customHeight="1">
      <c r="A750" s="174" t="s">
        <v>10</v>
      </c>
      <c r="B750" s="174" t="s">
        <v>11</v>
      </c>
      <c r="C750" s="174" t="s">
        <v>176</v>
      </c>
      <c r="D750" s="63" t="s">
        <v>3759</v>
      </c>
      <c r="E750" s="63" t="s">
        <v>3756</v>
      </c>
      <c r="F750" s="174"/>
      <c r="G750" s="174" t="s">
        <v>3855</v>
      </c>
      <c r="H750" s="174"/>
      <c r="I750" s="174" t="s">
        <v>6204</v>
      </c>
      <c r="J750" s="174" t="s">
        <v>3856</v>
      </c>
      <c r="K750" s="174"/>
      <c r="L750" s="174"/>
      <c r="M750" s="580" t="s">
        <v>6205</v>
      </c>
      <c r="N750" s="174" t="s">
        <v>6206</v>
      </c>
      <c r="O750" s="63" t="s">
        <v>15</v>
      </c>
      <c r="P750" s="63" t="s">
        <v>16</v>
      </c>
      <c r="Q750" s="174" t="s">
        <v>21</v>
      </c>
      <c r="R750" s="63" t="s">
        <v>3006</v>
      </c>
      <c r="S750" s="174"/>
      <c r="T750" s="174" t="s">
        <v>634</v>
      </c>
      <c r="U750" s="174"/>
      <c r="V750" s="63" t="s">
        <v>22</v>
      </c>
      <c r="W750" s="174">
        <v>120</v>
      </c>
      <c r="X750" s="174" t="s">
        <v>6211</v>
      </c>
      <c r="Y750" s="429">
        <v>44995</v>
      </c>
      <c r="Z750" s="63"/>
      <c r="AA750" s="63" t="s">
        <v>4158</v>
      </c>
      <c r="AB750" s="63" t="s">
        <v>4159</v>
      </c>
      <c r="AC750" s="63"/>
      <c r="AD750" s="174" t="s">
        <v>6208</v>
      </c>
      <c r="AE750" s="174" t="s">
        <v>6209</v>
      </c>
      <c r="AF750" s="466">
        <v>44995</v>
      </c>
      <c r="AG750" s="174"/>
      <c r="AH750" s="174"/>
      <c r="AI750" s="174"/>
      <c r="AJ750" s="174"/>
      <c r="AK750" s="174"/>
      <c r="AL750" s="174"/>
      <c r="AM750" s="174"/>
      <c r="AN750" s="174"/>
      <c r="AO750" s="174"/>
      <c r="AP750" s="174"/>
      <c r="AQ750" s="174"/>
      <c r="AR750" s="174"/>
      <c r="AS750" s="174"/>
      <c r="AT750" s="415"/>
      <c r="AU750" s="174"/>
      <c r="AV750" s="437"/>
      <c r="AW750" s="570"/>
      <c r="AX750" s="572"/>
      <c r="AY750" s="422"/>
      <c r="AZ750" s="572"/>
      <c r="BA750" s="572"/>
      <c r="BB750" s="422"/>
      <c r="BC750" s="572"/>
      <c r="BD750" s="570"/>
      <c r="BE750" s="572"/>
      <c r="BF750" s="426"/>
      <c r="BG750" s="426">
        <f t="shared" si="12"/>
        <v>0</v>
      </c>
      <c r="BH750" s="426">
        <f t="shared" si="13"/>
        <v>0</v>
      </c>
      <c r="BI750" s="426">
        <f t="shared" si="14"/>
        <v>0</v>
      </c>
      <c r="BJ750" s="426">
        <f t="shared" si="15"/>
        <v>0</v>
      </c>
      <c r="BK750" s="425" t="b">
        <f t="shared" si="16"/>
        <v>0</v>
      </c>
    </row>
    <row r="751" spans="1:63" ht="15.75" customHeight="1">
      <c r="A751" s="174" t="s">
        <v>10</v>
      </c>
      <c r="B751" s="174" t="s">
        <v>11</v>
      </c>
      <c r="C751" s="174" t="s">
        <v>176</v>
      </c>
      <c r="D751" s="63" t="s">
        <v>3759</v>
      </c>
      <c r="E751" s="63" t="s">
        <v>3756</v>
      </c>
      <c r="F751" s="174"/>
      <c r="G751" s="174" t="s">
        <v>3855</v>
      </c>
      <c r="H751" s="174"/>
      <c r="I751" s="174" t="s">
        <v>6204</v>
      </c>
      <c r="J751" s="174" t="s">
        <v>3856</v>
      </c>
      <c r="K751" s="174"/>
      <c r="L751" s="174"/>
      <c r="M751" s="580" t="s">
        <v>6205</v>
      </c>
      <c r="N751" s="174" t="s">
        <v>6206</v>
      </c>
      <c r="O751" s="63" t="s">
        <v>15</v>
      </c>
      <c r="P751" s="63" t="s">
        <v>16</v>
      </c>
      <c r="Q751" s="174" t="s">
        <v>21</v>
      </c>
      <c r="R751" s="63" t="s">
        <v>3006</v>
      </c>
      <c r="S751" s="174"/>
      <c r="T751" s="174" t="s">
        <v>635</v>
      </c>
      <c r="U751" s="174"/>
      <c r="V751" s="63" t="s">
        <v>22</v>
      </c>
      <c r="W751" s="174">
        <v>120</v>
      </c>
      <c r="X751" s="174" t="s">
        <v>6212</v>
      </c>
      <c r="Y751" s="429">
        <v>44995</v>
      </c>
      <c r="Z751" s="63"/>
      <c r="AA751" s="63" t="s">
        <v>4158</v>
      </c>
      <c r="AB751" s="63" t="s">
        <v>4159</v>
      </c>
      <c r="AC751" s="63"/>
      <c r="AD751" s="174" t="s">
        <v>6208</v>
      </c>
      <c r="AE751" s="174" t="s">
        <v>6209</v>
      </c>
      <c r="AF751" s="466">
        <v>44995</v>
      </c>
      <c r="AG751" s="174"/>
      <c r="AH751" s="174"/>
      <c r="AI751" s="174"/>
      <c r="AJ751" s="174"/>
      <c r="AK751" s="174"/>
      <c r="AL751" s="174"/>
      <c r="AM751" s="174"/>
      <c r="AN751" s="174"/>
      <c r="AO751" s="174"/>
      <c r="AP751" s="174"/>
      <c r="AQ751" s="174"/>
      <c r="AR751" s="174"/>
      <c r="AS751" s="174"/>
      <c r="AT751" s="415"/>
      <c r="AU751" s="174"/>
      <c r="AV751" s="437"/>
      <c r="AW751" s="570"/>
      <c r="AX751" s="572"/>
      <c r="AY751" s="422"/>
      <c r="AZ751" s="572"/>
      <c r="BA751" s="572"/>
      <c r="BB751" s="422"/>
      <c r="BC751" s="572"/>
      <c r="BD751" s="570"/>
      <c r="BE751" s="572"/>
      <c r="BF751" s="426"/>
      <c r="BG751" s="426">
        <f t="shared" si="12"/>
        <v>0</v>
      </c>
      <c r="BH751" s="426">
        <f t="shared" si="13"/>
        <v>0</v>
      </c>
      <c r="BI751" s="426">
        <f t="shared" si="14"/>
        <v>0</v>
      </c>
      <c r="BJ751" s="426">
        <f t="shared" si="15"/>
        <v>0</v>
      </c>
      <c r="BK751" s="425" t="b">
        <f t="shared" si="16"/>
        <v>0</v>
      </c>
    </row>
    <row r="752" spans="1:63" ht="15.75" customHeight="1">
      <c r="A752" s="174" t="s">
        <v>10</v>
      </c>
      <c r="B752" s="174" t="s">
        <v>11</v>
      </c>
      <c r="C752" s="174" t="s">
        <v>176</v>
      </c>
      <c r="D752" s="63" t="s">
        <v>3759</v>
      </c>
      <c r="E752" s="63" t="s">
        <v>3756</v>
      </c>
      <c r="F752" s="174"/>
      <c r="G752" s="174" t="s">
        <v>3855</v>
      </c>
      <c r="H752" s="174"/>
      <c r="I752" s="174" t="s">
        <v>6204</v>
      </c>
      <c r="J752" s="174" t="s">
        <v>3856</v>
      </c>
      <c r="K752" s="174"/>
      <c r="L752" s="174"/>
      <c r="M752" s="580" t="s">
        <v>6205</v>
      </c>
      <c r="N752" s="174" t="s">
        <v>6206</v>
      </c>
      <c r="O752" s="63" t="s">
        <v>15</v>
      </c>
      <c r="P752" s="63" t="s">
        <v>16</v>
      </c>
      <c r="Q752" s="174" t="s">
        <v>21</v>
      </c>
      <c r="R752" s="63" t="s">
        <v>3006</v>
      </c>
      <c r="S752" s="174"/>
      <c r="T752" s="174" t="s">
        <v>636</v>
      </c>
      <c r="U752" s="174"/>
      <c r="V752" s="63" t="s">
        <v>22</v>
      </c>
      <c r="W752" s="174">
        <v>120</v>
      </c>
      <c r="X752" s="174" t="s">
        <v>6213</v>
      </c>
      <c r="Y752" s="429">
        <v>44995</v>
      </c>
      <c r="Z752" s="63"/>
      <c r="AA752" s="63" t="s">
        <v>4158</v>
      </c>
      <c r="AB752" s="63" t="s">
        <v>4159</v>
      </c>
      <c r="AC752" s="63"/>
      <c r="AD752" s="174" t="s">
        <v>6208</v>
      </c>
      <c r="AE752" s="174" t="s">
        <v>6209</v>
      </c>
      <c r="AF752" s="466">
        <v>44995</v>
      </c>
      <c r="AG752" s="174"/>
      <c r="AH752" s="174"/>
      <c r="AI752" s="174"/>
      <c r="AJ752" s="174"/>
      <c r="AK752" s="174"/>
      <c r="AL752" s="174"/>
      <c r="AM752" s="174"/>
      <c r="AN752" s="174"/>
      <c r="AO752" s="174"/>
      <c r="AP752" s="174"/>
      <c r="AQ752" s="174"/>
      <c r="AR752" s="174"/>
      <c r="AS752" s="174"/>
      <c r="AT752" s="415"/>
      <c r="AU752" s="174"/>
      <c r="AV752" s="437"/>
      <c r="AW752" s="570"/>
      <c r="AX752" s="572"/>
      <c r="AY752" s="422"/>
      <c r="AZ752" s="572"/>
      <c r="BA752" s="572"/>
      <c r="BB752" s="422"/>
      <c r="BC752" s="572"/>
      <c r="BD752" s="570"/>
      <c r="BE752" s="572"/>
      <c r="BF752" s="426"/>
      <c r="BG752" s="426">
        <f t="shared" si="12"/>
        <v>0</v>
      </c>
      <c r="BH752" s="426">
        <f t="shared" si="13"/>
        <v>0</v>
      </c>
      <c r="BI752" s="426">
        <f t="shared" si="14"/>
        <v>0</v>
      </c>
      <c r="BJ752" s="426">
        <f t="shared" si="15"/>
        <v>0</v>
      </c>
      <c r="BK752" s="425" t="b">
        <f t="shared" si="16"/>
        <v>0</v>
      </c>
    </row>
    <row r="753" spans="1:63" ht="15.75" customHeight="1">
      <c r="A753" s="174" t="s">
        <v>10</v>
      </c>
      <c r="B753" s="174" t="s">
        <v>11</v>
      </c>
      <c r="C753" s="174" t="s">
        <v>176</v>
      </c>
      <c r="D753" s="63" t="s">
        <v>3759</v>
      </c>
      <c r="E753" s="63" t="s">
        <v>3756</v>
      </c>
      <c r="F753" s="174"/>
      <c r="G753" s="174" t="s">
        <v>3855</v>
      </c>
      <c r="H753" s="174"/>
      <c r="I753" s="174" t="s">
        <v>6204</v>
      </c>
      <c r="J753" s="174" t="s">
        <v>3856</v>
      </c>
      <c r="K753" s="174"/>
      <c r="L753" s="174"/>
      <c r="M753" s="580" t="s">
        <v>6205</v>
      </c>
      <c r="N753" s="174" t="s">
        <v>6206</v>
      </c>
      <c r="O753" s="63" t="s">
        <v>15</v>
      </c>
      <c r="P753" s="63" t="s">
        <v>16</v>
      </c>
      <c r="Q753" s="174" t="s">
        <v>21</v>
      </c>
      <c r="R753" s="63" t="s">
        <v>3006</v>
      </c>
      <c r="S753" s="174"/>
      <c r="T753" s="174" t="s">
        <v>637</v>
      </c>
      <c r="U753" s="174"/>
      <c r="V753" s="63" t="s">
        <v>22</v>
      </c>
      <c r="W753" s="174">
        <v>120</v>
      </c>
      <c r="X753" s="174" t="s">
        <v>6214</v>
      </c>
      <c r="Y753" s="429">
        <v>44995</v>
      </c>
      <c r="Z753" s="63"/>
      <c r="AA753" s="63" t="s">
        <v>4158</v>
      </c>
      <c r="AB753" s="63" t="s">
        <v>4159</v>
      </c>
      <c r="AC753" s="63"/>
      <c r="AD753" s="174" t="s">
        <v>6208</v>
      </c>
      <c r="AE753" s="174" t="s">
        <v>6209</v>
      </c>
      <c r="AF753" s="466">
        <v>44995</v>
      </c>
      <c r="AG753" s="174"/>
      <c r="AH753" s="174"/>
      <c r="AI753" s="174"/>
      <c r="AJ753" s="174"/>
      <c r="AK753" s="174"/>
      <c r="AL753" s="174"/>
      <c r="AM753" s="174"/>
      <c r="AN753" s="174"/>
      <c r="AO753" s="174"/>
      <c r="AP753" s="174"/>
      <c r="AQ753" s="174"/>
      <c r="AR753" s="174"/>
      <c r="AS753" s="174"/>
      <c r="AT753" s="415"/>
      <c r="AU753" s="174"/>
      <c r="AV753" s="437"/>
      <c r="AW753" s="570"/>
      <c r="AX753" s="572"/>
      <c r="AY753" s="422"/>
      <c r="AZ753" s="572"/>
      <c r="BA753" s="572"/>
      <c r="BB753" s="422"/>
      <c r="BC753" s="572"/>
      <c r="BD753" s="570"/>
      <c r="BE753" s="572"/>
      <c r="BF753" s="426"/>
      <c r="BG753" s="426">
        <f t="shared" si="12"/>
        <v>0</v>
      </c>
      <c r="BH753" s="426">
        <f t="shared" si="13"/>
        <v>0</v>
      </c>
      <c r="BI753" s="426">
        <f t="shared" si="14"/>
        <v>0</v>
      </c>
      <c r="BJ753" s="426">
        <f t="shared" si="15"/>
        <v>0</v>
      </c>
      <c r="BK753" s="425" t="b">
        <f t="shared" si="16"/>
        <v>0</v>
      </c>
    </row>
    <row r="754" spans="1:63" ht="15.75" customHeight="1">
      <c r="A754" s="174" t="s">
        <v>10</v>
      </c>
      <c r="B754" s="174" t="s">
        <v>11</v>
      </c>
      <c r="C754" s="174" t="s">
        <v>176</v>
      </c>
      <c r="D754" s="63" t="s">
        <v>3759</v>
      </c>
      <c r="E754" s="63" t="s">
        <v>3756</v>
      </c>
      <c r="F754" s="174"/>
      <c r="G754" s="174" t="s">
        <v>3855</v>
      </c>
      <c r="H754" s="174"/>
      <c r="I754" s="174" t="s">
        <v>6204</v>
      </c>
      <c r="J754" s="174" t="s">
        <v>3856</v>
      </c>
      <c r="K754" s="174"/>
      <c r="L754" s="174"/>
      <c r="M754" s="580" t="s">
        <v>6205</v>
      </c>
      <c r="N754" s="174" t="s">
        <v>6206</v>
      </c>
      <c r="O754" s="63" t="s">
        <v>15</v>
      </c>
      <c r="P754" s="63" t="s">
        <v>16</v>
      </c>
      <c r="Q754" s="174" t="s">
        <v>21</v>
      </c>
      <c r="R754" s="63" t="s">
        <v>3006</v>
      </c>
      <c r="S754" s="174"/>
      <c r="T754" s="174" t="s">
        <v>627</v>
      </c>
      <c r="U754" s="174"/>
      <c r="V754" s="63" t="s">
        <v>22</v>
      </c>
      <c r="W754" s="174">
        <v>130</v>
      </c>
      <c r="X754" s="174" t="s">
        <v>6215</v>
      </c>
      <c r="Y754" s="429">
        <v>44995</v>
      </c>
      <c r="Z754" s="63"/>
      <c r="AA754" s="63" t="s">
        <v>4158</v>
      </c>
      <c r="AB754" s="63" t="s">
        <v>4159</v>
      </c>
      <c r="AC754" s="63"/>
      <c r="AD754" s="174" t="s">
        <v>6208</v>
      </c>
      <c r="AE754" s="174" t="s">
        <v>6209</v>
      </c>
      <c r="AF754" s="466">
        <v>44995</v>
      </c>
      <c r="AG754" s="174"/>
      <c r="AH754" s="174"/>
      <c r="AI754" s="174"/>
      <c r="AJ754" s="174"/>
      <c r="AK754" s="174"/>
      <c r="AL754" s="174"/>
      <c r="AM754" s="174"/>
      <c r="AN754" s="174"/>
      <c r="AO754" s="174"/>
      <c r="AP754" s="174"/>
      <c r="AQ754" s="174"/>
      <c r="AR754" s="174"/>
      <c r="AS754" s="174"/>
      <c r="AT754" s="415"/>
      <c r="AU754" s="174"/>
      <c r="AV754" s="437"/>
      <c r="AW754" s="570"/>
      <c r="AX754" s="572"/>
      <c r="AY754" s="422"/>
      <c r="AZ754" s="572"/>
      <c r="BA754" s="572"/>
      <c r="BB754" s="422"/>
      <c r="BC754" s="572"/>
      <c r="BD754" s="570"/>
      <c r="BE754" s="572"/>
      <c r="BF754" s="426"/>
      <c r="BG754" s="426">
        <f t="shared" si="12"/>
        <v>0</v>
      </c>
      <c r="BH754" s="426">
        <f t="shared" si="13"/>
        <v>0</v>
      </c>
      <c r="BI754" s="426">
        <f t="shared" si="14"/>
        <v>0</v>
      </c>
      <c r="BJ754" s="426">
        <f t="shared" si="15"/>
        <v>0</v>
      </c>
      <c r="BK754" s="425" t="b">
        <f t="shared" si="16"/>
        <v>0</v>
      </c>
    </row>
    <row r="755" spans="1:63" ht="15.75" customHeight="1">
      <c r="A755" s="174" t="s">
        <v>10</v>
      </c>
      <c r="B755" s="174" t="s">
        <v>11</v>
      </c>
      <c r="C755" s="174" t="s">
        <v>176</v>
      </c>
      <c r="D755" s="63" t="s">
        <v>3759</v>
      </c>
      <c r="E755" s="63" t="s">
        <v>3756</v>
      </c>
      <c r="F755" s="174"/>
      <c r="G755" s="174" t="s">
        <v>3855</v>
      </c>
      <c r="H755" s="174"/>
      <c r="I755" s="174" t="s">
        <v>6204</v>
      </c>
      <c r="J755" s="174" t="s">
        <v>3856</v>
      </c>
      <c r="K755" s="174"/>
      <c r="L755" s="174"/>
      <c r="M755" s="580" t="s">
        <v>6205</v>
      </c>
      <c r="N755" s="174" t="s">
        <v>6206</v>
      </c>
      <c r="O755" s="63" t="s">
        <v>15</v>
      </c>
      <c r="P755" s="63" t="s">
        <v>16</v>
      </c>
      <c r="Q755" s="174" t="s">
        <v>21</v>
      </c>
      <c r="R755" s="63" t="s">
        <v>3006</v>
      </c>
      <c r="S755" s="174"/>
      <c r="T755" s="174" t="s">
        <v>630</v>
      </c>
      <c r="U755" s="174"/>
      <c r="V755" s="63" t="s">
        <v>22</v>
      </c>
      <c r="W755" s="174">
        <v>150</v>
      </c>
      <c r="X755" s="174" t="s">
        <v>6216</v>
      </c>
      <c r="Y755" s="429">
        <v>44995</v>
      </c>
      <c r="Z755" s="63"/>
      <c r="AA755" s="63" t="s">
        <v>4158</v>
      </c>
      <c r="AB755" s="63" t="s">
        <v>4159</v>
      </c>
      <c r="AC755" s="63"/>
      <c r="AD755" s="174" t="s">
        <v>6208</v>
      </c>
      <c r="AE755" s="174" t="s">
        <v>6209</v>
      </c>
      <c r="AF755" s="466">
        <v>44995</v>
      </c>
      <c r="AG755" s="174"/>
      <c r="AH755" s="174"/>
      <c r="AI755" s="174"/>
      <c r="AJ755" s="174"/>
      <c r="AK755" s="174"/>
      <c r="AL755" s="174"/>
      <c r="AM755" s="174"/>
      <c r="AN755" s="174"/>
      <c r="AO755" s="174"/>
      <c r="AP755" s="174"/>
      <c r="AQ755" s="174"/>
      <c r="AR755" s="174"/>
      <c r="AS755" s="174"/>
      <c r="AT755" s="415"/>
      <c r="AU755" s="174"/>
      <c r="AV755" s="437"/>
      <c r="AW755" s="570"/>
      <c r="AX755" s="572"/>
      <c r="AY755" s="422"/>
      <c r="AZ755" s="572"/>
      <c r="BA755" s="572"/>
      <c r="BB755" s="422"/>
      <c r="BC755" s="572"/>
      <c r="BD755" s="570"/>
      <c r="BE755" s="572"/>
      <c r="BF755" s="426"/>
      <c r="BG755" s="426">
        <f t="shared" si="12"/>
        <v>0</v>
      </c>
      <c r="BH755" s="426">
        <f t="shared" si="13"/>
        <v>0</v>
      </c>
      <c r="BI755" s="426">
        <f t="shared" si="14"/>
        <v>0</v>
      </c>
      <c r="BJ755" s="426">
        <f t="shared" si="15"/>
        <v>0</v>
      </c>
      <c r="BK755" s="425" t="b">
        <f t="shared" si="16"/>
        <v>0</v>
      </c>
    </row>
    <row r="756" spans="1:63" ht="15.75" customHeight="1">
      <c r="A756" s="174" t="s">
        <v>10</v>
      </c>
      <c r="B756" s="63" t="s">
        <v>11</v>
      </c>
      <c r="C756" s="63" t="s">
        <v>378</v>
      </c>
      <c r="D756" s="63" t="s">
        <v>909</v>
      </c>
      <c r="E756" s="63" t="s">
        <v>123</v>
      </c>
      <c r="F756" s="63"/>
      <c r="G756" s="63" t="s">
        <v>904</v>
      </c>
      <c r="H756" s="63"/>
      <c r="I756" s="63"/>
      <c r="J756" s="63" t="s">
        <v>3823</v>
      </c>
      <c r="K756" s="63"/>
      <c r="L756" s="63"/>
      <c r="M756" s="63" t="s">
        <v>911</v>
      </c>
      <c r="N756" s="63"/>
      <c r="O756" s="63" t="s">
        <v>15</v>
      </c>
      <c r="P756" s="63" t="s">
        <v>16</v>
      </c>
      <c r="Q756" s="63" t="s">
        <v>35</v>
      </c>
      <c r="R756" s="63" t="s">
        <v>87</v>
      </c>
      <c r="S756" s="63" t="s">
        <v>88</v>
      </c>
      <c r="T756" s="63"/>
      <c r="U756" s="63"/>
      <c r="V756" s="63" t="s">
        <v>4164</v>
      </c>
      <c r="W756" s="174" t="s">
        <v>2257</v>
      </c>
      <c r="X756" s="174" t="s">
        <v>6217</v>
      </c>
      <c r="Y756" s="429">
        <v>44993</v>
      </c>
      <c r="Z756" s="418">
        <v>46821</v>
      </c>
      <c r="AA756" s="63" t="s">
        <v>4158</v>
      </c>
      <c r="AB756" s="63" t="s">
        <v>4159</v>
      </c>
      <c r="AC756" s="63"/>
      <c r="AD756" s="63" t="s">
        <v>6218</v>
      </c>
      <c r="AE756" s="63" t="s">
        <v>6219</v>
      </c>
      <c r="AF756" s="430">
        <v>45247</v>
      </c>
      <c r="AG756" s="174"/>
      <c r="AH756" s="174"/>
      <c r="AI756" s="418"/>
      <c r="AJ756" s="174"/>
      <c r="AK756" s="174" t="s">
        <v>88</v>
      </c>
      <c r="AL756" s="174" t="s">
        <v>6217</v>
      </c>
      <c r="AM756" s="174" t="s">
        <v>2257</v>
      </c>
      <c r="AN756" s="418">
        <v>44995</v>
      </c>
      <c r="AO756" s="418">
        <v>46821</v>
      </c>
      <c r="AP756" s="174"/>
      <c r="AQ756" s="174"/>
      <c r="AR756" s="174" t="s">
        <v>2312</v>
      </c>
      <c r="AS756" s="174">
        <v>2023</v>
      </c>
      <c r="AT756" s="415">
        <v>44998</v>
      </c>
      <c r="AU756" s="174" t="s">
        <v>1351</v>
      </c>
      <c r="AV756" s="419" t="s">
        <v>9613</v>
      </c>
      <c r="AW756" s="424"/>
      <c r="AX756" s="462"/>
      <c r="AY756" s="422"/>
      <c r="AZ756" s="530"/>
      <c r="BA756" s="530"/>
      <c r="BB756" s="422"/>
      <c r="BC756" s="530"/>
      <c r="BD756" s="424"/>
      <c r="BE756" s="462"/>
      <c r="BF756" s="429">
        <v>44237</v>
      </c>
      <c r="BG756" s="426">
        <f t="shared" si="12"/>
        <v>0</v>
      </c>
      <c r="BH756" s="426">
        <f t="shared" si="13"/>
        <v>0</v>
      </c>
      <c r="BI756" s="426">
        <f t="shared" si="14"/>
        <v>0</v>
      </c>
      <c r="BJ756" s="426">
        <f t="shared" si="15"/>
        <v>0</v>
      </c>
      <c r="BK756" s="425" t="b">
        <f t="shared" si="16"/>
        <v>0</v>
      </c>
    </row>
    <row r="757" spans="1:63" ht="15.75" customHeight="1">
      <c r="A757" s="174" t="s">
        <v>10</v>
      </c>
      <c r="B757" s="63" t="s">
        <v>11</v>
      </c>
      <c r="C757" s="63" t="s">
        <v>378</v>
      </c>
      <c r="D757" s="63" t="s">
        <v>909</v>
      </c>
      <c r="E757" s="63" t="s">
        <v>123</v>
      </c>
      <c r="F757" s="63"/>
      <c r="G757" s="63" t="s">
        <v>904</v>
      </c>
      <c r="H757" s="63"/>
      <c r="I757" s="63"/>
      <c r="J757" s="63" t="s">
        <v>3823</v>
      </c>
      <c r="K757" s="63"/>
      <c r="L757" s="63"/>
      <c r="M757" s="63" t="s">
        <v>911</v>
      </c>
      <c r="N757" s="63"/>
      <c r="O757" s="63" t="s">
        <v>15</v>
      </c>
      <c r="P757" s="63" t="s">
        <v>16</v>
      </c>
      <c r="Q757" s="63" t="s">
        <v>35</v>
      </c>
      <c r="R757" s="63" t="s">
        <v>84</v>
      </c>
      <c r="S757" s="63" t="s">
        <v>93</v>
      </c>
      <c r="T757" s="63"/>
      <c r="U757" s="63"/>
      <c r="V757" s="63" t="s">
        <v>4213</v>
      </c>
      <c r="W757" s="174" t="s">
        <v>2237</v>
      </c>
      <c r="X757" s="174" t="s">
        <v>6220</v>
      </c>
      <c r="Y757" s="429">
        <v>44993</v>
      </c>
      <c r="Z757" s="418">
        <v>46821</v>
      </c>
      <c r="AA757" s="63" t="s">
        <v>4158</v>
      </c>
      <c r="AB757" s="63" t="s">
        <v>4159</v>
      </c>
      <c r="AC757" s="63"/>
      <c r="AD757" s="63" t="s">
        <v>6221</v>
      </c>
      <c r="AE757" s="63" t="s">
        <v>6222</v>
      </c>
      <c r="AF757" s="435">
        <v>44420</v>
      </c>
      <c r="AG757" s="174"/>
      <c r="AH757" s="174"/>
      <c r="AI757" s="418"/>
      <c r="AJ757" s="174"/>
      <c r="AK757" s="174" t="s">
        <v>93</v>
      </c>
      <c r="AL757" s="174" t="s">
        <v>6220</v>
      </c>
      <c r="AM757" s="174" t="s">
        <v>2237</v>
      </c>
      <c r="AN757" s="418">
        <v>44995</v>
      </c>
      <c r="AO757" s="418">
        <v>46821</v>
      </c>
      <c r="AP757" s="174"/>
      <c r="AQ757" s="174"/>
      <c r="AR757" s="174" t="s">
        <v>2312</v>
      </c>
      <c r="AS757" s="174">
        <v>2023</v>
      </c>
      <c r="AT757" s="415">
        <v>44998</v>
      </c>
      <c r="AU757" s="174" t="s">
        <v>1351</v>
      </c>
      <c r="AV757" s="419" t="s">
        <v>9614</v>
      </c>
      <c r="AW757" s="424"/>
      <c r="AX757" s="462"/>
      <c r="AY757" s="422"/>
      <c r="AZ757" s="530"/>
      <c r="BA757" s="530"/>
      <c r="BB757" s="422"/>
      <c r="BC757" s="530"/>
      <c r="BD757" s="424"/>
      <c r="BE757" s="462">
        <v>1</v>
      </c>
      <c r="BF757" s="429">
        <v>43768</v>
      </c>
      <c r="BG757" s="426">
        <f t="shared" si="12"/>
        <v>0</v>
      </c>
      <c r="BH757" s="426">
        <f t="shared" si="13"/>
        <v>0</v>
      </c>
      <c r="BI757" s="426">
        <f t="shared" si="14"/>
        <v>0</v>
      </c>
      <c r="BJ757" s="426">
        <f t="shared" si="15"/>
        <v>0</v>
      </c>
      <c r="BK757" s="425" t="b">
        <f t="shared" si="16"/>
        <v>0</v>
      </c>
    </row>
    <row r="758" spans="1:63" ht="15.75" customHeight="1">
      <c r="A758" s="174" t="s">
        <v>10</v>
      </c>
      <c r="B758" s="63" t="s">
        <v>11</v>
      </c>
      <c r="C758" s="63" t="s">
        <v>378</v>
      </c>
      <c r="D758" s="63" t="s">
        <v>909</v>
      </c>
      <c r="E758" s="63" t="s">
        <v>123</v>
      </c>
      <c r="F758" s="63"/>
      <c r="G758" s="63" t="s">
        <v>904</v>
      </c>
      <c r="H758" s="63"/>
      <c r="I758" s="63"/>
      <c r="J758" s="63" t="s">
        <v>3823</v>
      </c>
      <c r="K758" s="63"/>
      <c r="L758" s="63"/>
      <c r="M758" s="63" t="s">
        <v>911</v>
      </c>
      <c r="N758" s="63"/>
      <c r="O758" s="63" t="s">
        <v>15</v>
      </c>
      <c r="P758" s="63" t="s">
        <v>16</v>
      </c>
      <c r="Q758" s="63" t="s">
        <v>35</v>
      </c>
      <c r="R758" s="63" t="s">
        <v>84</v>
      </c>
      <c r="S758" s="63" t="s">
        <v>85</v>
      </c>
      <c r="T758" s="63"/>
      <c r="U758" s="63"/>
      <c r="V758" s="63" t="s">
        <v>4164</v>
      </c>
      <c r="W758" s="174" t="s">
        <v>2237</v>
      </c>
      <c r="X758" s="174" t="s">
        <v>6223</v>
      </c>
      <c r="Y758" s="429">
        <v>44993</v>
      </c>
      <c r="Z758" s="418">
        <v>46821</v>
      </c>
      <c r="AA758" s="63" t="s">
        <v>4158</v>
      </c>
      <c r="AB758" s="63" t="s">
        <v>4159</v>
      </c>
      <c r="AC758" s="63"/>
      <c r="AD758" s="63" t="s">
        <v>6221</v>
      </c>
      <c r="AE758" s="63" t="s">
        <v>6222</v>
      </c>
      <c r="AF758" s="435">
        <v>44420</v>
      </c>
      <c r="AG758" s="174"/>
      <c r="AH758" s="174"/>
      <c r="AI758" s="418"/>
      <c r="AJ758" s="174"/>
      <c r="AK758" s="174" t="s">
        <v>85</v>
      </c>
      <c r="AL758" s="174" t="s">
        <v>6223</v>
      </c>
      <c r="AM758" s="174" t="s">
        <v>2237</v>
      </c>
      <c r="AN758" s="418">
        <v>44995</v>
      </c>
      <c r="AO758" s="418">
        <v>46821</v>
      </c>
      <c r="AP758" s="174"/>
      <c r="AQ758" s="174"/>
      <c r="AR758" s="174" t="s">
        <v>2312</v>
      </c>
      <c r="AS758" s="174">
        <v>2023</v>
      </c>
      <c r="AT758" s="415">
        <v>44998</v>
      </c>
      <c r="AU758" s="174" t="s">
        <v>1351</v>
      </c>
      <c r="AV758" s="419" t="s">
        <v>9615</v>
      </c>
      <c r="AW758" s="439"/>
      <c r="AX758" s="551"/>
      <c r="AY758" s="422"/>
      <c r="AZ758" s="550"/>
      <c r="BA758" s="550"/>
      <c r="BB758" s="422"/>
      <c r="BC758" s="550"/>
      <c r="BD758" s="439"/>
      <c r="BE758" s="551"/>
      <c r="BF758" s="429">
        <v>43768</v>
      </c>
      <c r="BG758" s="426">
        <f t="shared" si="12"/>
        <v>0</v>
      </c>
      <c r="BH758" s="426">
        <f t="shared" si="13"/>
        <v>0</v>
      </c>
      <c r="BI758" s="426">
        <f t="shared" si="14"/>
        <v>0</v>
      </c>
      <c r="BJ758" s="426">
        <f t="shared" si="15"/>
        <v>0</v>
      </c>
      <c r="BK758" s="425" t="b">
        <f t="shared" si="16"/>
        <v>0</v>
      </c>
    </row>
    <row r="759" spans="1:63" ht="15.75" customHeight="1">
      <c r="A759" s="174" t="s">
        <v>10</v>
      </c>
      <c r="B759" s="174" t="s">
        <v>11</v>
      </c>
      <c r="C759" s="174" t="s">
        <v>12</v>
      </c>
      <c r="D759" s="63" t="s">
        <v>13</v>
      </c>
      <c r="E759" s="63" t="s">
        <v>3756</v>
      </c>
      <c r="F759" s="174"/>
      <c r="G759" s="174" t="s">
        <v>3555</v>
      </c>
      <c r="H759" s="174"/>
      <c r="I759" s="174" t="s">
        <v>5609</v>
      </c>
      <c r="J759" s="174" t="s">
        <v>3771</v>
      </c>
      <c r="K759" s="174"/>
      <c r="L759" s="174"/>
      <c r="M759" s="63" t="s">
        <v>1188</v>
      </c>
      <c r="N759" s="174" t="s">
        <v>5610</v>
      </c>
      <c r="O759" s="63" t="s">
        <v>113</v>
      </c>
      <c r="P759" s="63" t="s">
        <v>226</v>
      </c>
      <c r="Q759" s="174" t="s">
        <v>35</v>
      </c>
      <c r="R759" s="63" t="s">
        <v>2515</v>
      </c>
      <c r="S759" s="174" t="s">
        <v>2517</v>
      </c>
      <c r="T759" s="174"/>
      <c r="U759" s="174" t="s">
        <v>6224</v>
      </c>
      <c r="V759" s="63" t="s">
        <v>4157</v>
      </c>
      <c r="W759" s="174" t="s">
        <v>6225</v>
      </c>
      <c r="X759" s="174" t="s">
        <v>6226</v>
      </c>
      <c r="Y759" s="429">
        <v>45000</v>
      </c>
      <c r="Z759" s="430">
        <v>46826</v>
      </c>
      <c r="AA759" s="63" t="s">
        <v>4158</v>
      </c>
      <c r="AB759" s="63" t="s">
        <v>4159</v>
      </c>
      <c r="AC759" s="63"/>
      <c r="AD759" s="174" t="s">
        <v>5682</v>
      </c>
      <c r="AE759" s="174" t="s">
        <v>6227</v>
      </c>
      <c r="AF759" s="466">
        <v>46531</v>
      </c>
      <c r="AG759" s="174"/>
      <c r="AH759" s="174"/>
      <c r="AI759" s="174"/>
      <c r="AJ759" s="174"/>
      <c r="AK759" s="174" t="s">
        <v>6228</v>
      </c>
      <c r="AL759" s="174" t="s">
        <v>6229</v>
      </c>
      <c r="AM759" s="174"/>
      <c r="AN759" s="418">
        <v>45223</v>
      </c>
      <c r="AO759" s="418">
        <v>47051</v>
      </c>
      <c r="AP759" s="174"/>
      <c r="AQ759" s="174"/>
      <c r="AR759" s="174" t="s">
        <v>2330</v>
      </c>
      <c r="AS759" s="174">
        <v>2023</v>
      </c>
      <c r="AT759" s="415">
        <v>45226</v>
      </c>
      <c r="AU759" s="174" t="s">
        <v>1351</v>
      </c>
      <c r="AV759" s="558" t="s">
        <v>9616</v>
      </c>
      <c r="AW759" s="570"/>
      <c r="AX759" s="572"/>
      <c r="AY759" s="422"/>
      <c r="AZ759" s="572"/>
      <c r="BA759" s="572"/>
      <c r="BB759" s="422"/>
      <c r="BC759" s="572"/>
      <c r="BD759" s="570"/>
      <c r="BE759" s="572"/>
      <c r="BF759" s="174">
        <v>2023</v>
      </c>
      <c r="BG759" s="426">
        <f t="shared" si="12"/>
        <v>0</v>
      </c>
      <c r="BH759" s="426">
        <f t="shared" si="13"/>
        <v>0</v>
      </c>
      <c r="BI759" s="426">
        <f t="shared" si="14"/>
        <v>0</v>
      </c>
      <c r="BJ759" s="426">
        <f t="shared" si="15"/>
        <v>0</v>
      </c>
      <c r="BK759" s="425" t="b">
        <f t="shared" si="16"/>
        <v>0</v>
      </c>
    </row>
    <row r="760" spans="1:63" ht="15.75" customHeight="1">
      <c r="A760" s="174" t="s">
        <v>10</v>
      </c>
      <c r="B760" s="174" t="s">
        <v>11</v>
      </c>
      <c r="C760" s="174" t="s">
        <v>378</v>
      </c>
      <c r="D760" s="63" t="s">
        <v>3814</v>
      </c>
      <c r="E760" s="63" t="s">
        <v>28</v>
      </c>
      <c r="F760" s="174"/>
      <c r="G760" s="174" t="s">
        <v>3815</v>
      </c>
      <c r="H760" s="174"/>
      <c r="I760" s="174" t="s">
        <v>6230</v>
      </c>
      <c r="J760" s="174" t="s">
        <v>3816</v>
      </c>
      <c r="K760" s="174"/>
      <c r="L760" s="174"/>
      <c r="M760" s="174" t="s">
        <v>6231</v>
      </c>
      <c r="N760" s="174" t="s">
        <v>6232</v>
      </c>
      <c r="O760" s="63" t="s">
        <v>15</v>
      </c>
      <c r="P760" s="63" t="s">
        <v>16</v>
      </c>
      <c r="Q760" s="174" t="s">
        <v>35</v>
      </c>
      <c r="R760" s="63" t="s">
        <v>104</v>
      </c>
      <c r="S760" s="174" t="s">
        <v>105</v>
      </c>
      <c r="T760" s="174"/>
      <c r="U760" s="174" t="s">
        <v>4661</v>
      </c>
      <c r="V760" s="63" t="s">
        <v>4164</v>
      </c>
      <c r="W760" s="174" t="s">
        <v>6233</v>
      </c>
      <c r="X760" s="174" t="s">
        <v>6234</v>
      </c>
      <c r="Y760" s="429">
        <v>45015</v>
      </c>
      <c r="Z760" s="430">
        <v>46841</v>
      </c>
      <c r="AA760" s="63" t="s">
        <v>4158</v>
      </c>
      <c r="AB760" s="63" t="s">
        <v>4159</v>
      </c>
      <c r="AC760" s="63"/>
      <c r="AD760" s="174" t="s">
        <v>6235</v>
      </c>
      <c r="AE760" s="174" t="s">
        <v>6236</v>
      </c>
      <c r="AF760" s="466">
        <v>45732</v>
      </c>
      <c r="AG760" s="174"/>
      <c r="AH760" s="174"/>
      <c r="AI760" s="174"/>
      <c r="AJ760" s="174"/>
      <c r="AK760" s="174"/>
      <c r="AL760" s="174"/>
      <c r="AM760" s="174"/>
      <c r="AN760" s="174"/>
      <c r="AO760" s="174"/>
      <c r="AP760" s="174"/>
      <c r="AQ760" s="174"/>
      <c r="AR760" s="174"/>
      <c r="AS760" s="174"/>
      <c r="AT760" s="415"/>
      <c r="AU760" s="174"/>
      <c r="AV760" s="437"/>
      <c r="AW760" s="570"/>
      <c r="AX760" s="572"/>
      <c r="AY760" s="422"/>
      <c r="AZ760" s="572"/>
      <c r="BA760" s="572"/>
      <c r="BB760" s="422"/>
      <c r="BC760" s="572"/>
      <c r="BD760" s="570"/>
      <c r="BE760" s="572">
        <v>1</v>
      </c>
      <c r="BF760" s="426"/>
      <c r="BG760" s="426">
        <f t="shared" si="12"/>
        <v>0</v>
      </c>
      <c r="BH760" s="426">
        <f t="shared" si="13"/>
        <v>0</v>
      </c>
      <c r="BI760" s="426">
        <f t="shared" si="14"/>
        <v>0</v>
      </c>
      <c r="BJ760" s="426">
        <f t="shared" si="15"/>
        <v>0</v>
      </c>
      <c r="BK760" s="425" t="b">
        <f t="shared" si="16"/>
        <v>0</v>
      </c>
    </row>
    <row r="761" spans="1:63" ht="15.75" customHeight="1">
      <c r="A761" s="174" t="s">
        <v>10</v>
      </c>
      <c r="B761" s="174" t="s">
        <v>11</v>
      </c>
      <c r="C761" s="174" t="s">
        <v>50</v>
      </c>
      <c r="D761" s="63" t="s">
        <v>1054</v>
      </c>
      <c r="E761" s="63" t="s">
        <v>146</v>
      </c>
      <c r="F761" s="174"/>
      <c r="G761" s="174" t="s">
        <v>3828</v>
      </c>
      <c r="H761" s="174"/>
      <c r="I761" s="174" t="s">
        <v>6237</v>
      </c>
      <c r="J761" s="174" t="s">
        <v>3829</v>
      </c>
      <c r="K761" s="174"/>
      <c r="L761" s="174"/>
      <c r="M761" s="174">
        <v>9663004538</v>
      </c>
      <c r="N761" s="174" t="s">
        <v>6238</v>
      </c>
      <c r="O761" s="63" t="s">
        <v>15</v>
      </c>
      <c r="P761" s="63" t="s">
        <v>16</v>
      </c>
      <c r="Q761" s="174" t="s">
        <v>35</v>
      </c>
      <c r="R761" s="63" t="s">
        <v>104</v>
      </c>
      <c r="S761" s="174" t="s">
        <v>105</v>
      </c>
      <c r="T761" s="174"/>
      <c r="U761" s="174" t="s">
        <v>4661</v>
      </c>
      <c r="V761" s="63" t="s">
        <v>4164</v>
      </c>
      <c r="W761" s="174" t="s">
        <v>2189</v>
      </c>
      <c r="X761" s="174" t="s">
        <v>6239</v>
      </c>
      <c r="Y761" s="429">
        <v>45027</v>
      </c>
      <c r="Z761" s="430">
        <v>46853</v>
      </c>
      <c r="AA761" s="63" t="s">
        <v>4158</v>
      </c>
      <c r="AB761" s="63" t="s">
        <v>4159</v>
      </c>
      <c r="AC761" s="63"/>
      <c r="AD761" s="174" t="s">
        <v>5454</v>
      </c>
      <c r="AE761" s="174" t="s">
        <v>5462</v>
      </c>
      <c r="AF761" s="466">
        <v>45324</v>
      </c>
      <c r="AG761" s="174"/>
      <c r="AH761" s="174"/>
      <c r="AI761" s="174"/>
      <c r="AJ761" s="174"/>
      <c r="AK761" s="174"/>
      <c r="AL761" s="174"/>
      <c r="AM761" s="174"/>
      <c r="AN761" s="174"/>
      <c r="AO761" s="174"/>
      <c r="AP761" s="174"/>
      <c r="AQ761" s="174"/>
      <c r="AR761" s="174"/>
      <c r="AS761" s="174"/>
      <c r="AT761" s="415"/>
      <c r="AU761" s="174"/>
      <c r="AV761" s="437"/>
      <c r="AW761" s="570"/>
      <c r="AX761" s="572"/>
      <c r="AY761" s="422"/>
      <c r="AZ761" s="572"/>
      <c r="BA761" s="572"/>
      <c r="BB761" s="422"/>
      <c r="BC761" s="572"/>
      <c r="BD761" s="570"/>
      <c r="BE761" s="572">
        <v>1</v>
      </c>
      <c r="BF761" s="426"/>
      <c r="BG761" s="426">
        <f t="shared" si="12"/>
        <v>0</v>
      </c>
      <c r="BH761" s="426">
        <f t="shared" si="13"/>
        <v>0</v>
      </c>
      <c r="BI761" s="426">
        <f t="shared" si="14"/>
        <v>0</v>
      </c>
      <c r="BJ761" s="426">
        <f t="shared" si="15"/>
        <v>0</v>
      </c>
      <c r="BK761" s="425" t="b">
        <f t="shared" si="16"/>
        <v>0</v>
      </c>
    </row>
    <row r="762" spans="1:63" ht="15.75" customHeight="1">
      <c r="A762" s="174" t="s">
        <v>10</v>
      </c>
      <c r="B762" s="174" t="s">
        <v>11</v>
      </c>
      <c r="C762" s="174" t="s">
        <v>50</v>
      </c>
      <c r="D762" s="63" t="s">
        <v>1054</v>
      </c>
      <c r="E762" s="63" t="s">
        <v>146</v>
      </c>
      <c r="F762" s="174"/>
      <c r="G762" s="174" t="s">
        <v>3828</v>
      </c>
      <c r="H762" s="174"/>
      <c r="I762" s="174" t="s">
        <v>6237</v>
      </c>
      <c r="J762" s="174" t="s">
        <v>3829</v>
      </c>
      <c r="K762" s="174"/>
      <c r="L762" s="174"/>
      <c r="M762" s="174">
        <v>9663004538</v>
      </c>
      <c r="N762" s="174" t="s">
        <v>6238</v>
      </c>
      <c r="O762" s="63" t="s">
        <v>15</v>
      </c>
      <c r="P762" s="63" t="s">
        <v>16</v>
      </c>
      <c r="Q762" s="174" t="s">
        <v>35</v>
      </c>
      <c r="R762" s="63" t="s">
        <v>87</v>
      </c>
      <c r="S762" s="174" t="s">
        <v>434</v>
      </c>
      <c r="T762" s="174"/>
      <c r="U762" s="174" t="s">
        <v>4697</v>
      </c>
      <c r="V762" s="63" t="s">
        <v>4164</v>
      </c>
      <c r="W762" s="174" t="s">
        <v>1417</v>
      </c>
      <c r="X762" s="174" t="s">
        <v>6240</v>
      </c>
      <c r="Y762" s="429">
        <v>45027</v>
      </c>
      <c r="Z762" s="430">
        <v>46853</v>
      </c>
      <c r="AA762" s="63" t="s">
        <v>4158</v>
      </c>
      <c r="AB762" s="63" t="s">
        <v>4159</v>
      </c>
      <c r="AC762" s="63"/>
      <c r="AD762" s="174" t="s">
        <v>5200</v>
      </c>
      <c r="AE762" s="174" t="s">
        <v>6241</v>
      </c>
      <c r="AF762" s="466">
        <v>46694</v>
      </c>
      <c r="AG762" s="174"/>
      <c r="AH762" s="174"/>
      <c r="AI762" s="174"/>
      <c r="AJ762" s="174"/>
      <c r="AK762" s="174"/>
      <c r="AL762" s="174"/>
      <c r="AM762" s="174"/>
      <c r="AN762" s="174"/>
      <c r="AO762" s="174"/>
      <c r="AP762" s="174"/>
      <c r="AQ762" s="174"/>
      <c r="AR762" s="174"/>
      <c r="AS762" s="174"/>
      <c r="AT762" s="415"/>
      <c r="AU762" s="174"/>
      <c r="AV762" s="437"/>
      <c r="AW762" s="570"/>
      <c r="AX762" s="572"/>
      <c r="AY762" s="422"/>
      <c r="AZ762" s="572"/>
      <c r="BA762" s="572"/>
      <c r="BB762" s="422"/>
      <c r="BC762" s="572"/>
      <c r="BD762" s="570"/>
      <c r="BE762" s="572"/>
      <c r="BF762" s="426"/>
      <c r="BG762" s="426">
        <f t="shared" si="12"/>
        <v>0</v>
      </c>
      <c r="BH762" s="426">
        <f t="shared" si="13"/>
        <v>0</v>
      </c>
      <c r="BI762" s="426">
        <f t="shared" si="14"/>
        <v>0</v>
      </c>
      <c r="BJ762" s="426">
        <f t="shared" si="15"/>
        <v>0</v>
      </c>
      <c r="BK762" s="425" t="b">
        <f t="shared" si="16"/>
        <v>0</v>
      </c>
    </row>
    <row r="763" spans="1:63" ht="15.75" customHeight="1">
      <c r="A763" s="174" t="s">
        <v>10</v>
      </c>
      <c r="B763" s="174" t="s">
        <v>11</v>
      </c>
      <c r="C763" s="174" t="s">
        <v>50</v>
      </c>
      <c r="D763" s="63" t="s">
        <v>1054</v>
      </c>
      <c r="E763" s="63" t="s">
        <v>146</v>
      </c>
      <c r="F763" s="174"/>
      <c r="G763" s="174" t="s">
        <v>3828</v>
      </c>
      <c r="H763" s="174"/>
      <c r="I763" s="174" t="s">
        <v>6237</v>
      </c>
      <c r="J763" s="174" t="s">
        <v>3829</v>
      </c>
      <c r="K763" s="174"/>
      <c r="L763" s="174"/>
      <c r="M763" s="174">
        <v>9663004538</v>
      </c>
      <c r="N763" s="174" t="s">
        <v>6238</v>
      </c>
      <c r="O763" s="63" t="s">
        <v>15</v>
      </c>
      <c r="P763" s="63" t="s">
        <v>16</v>
      </c>
      <c r="Q763" s="174" t="s">
        <v>35</v>
      </c>
      <c r="R763" s="63" t="s">
        <v>8666</v>
      </c>
      <c r="S763" s="174" t="s">
        <v>33</v>
      </c>
      <c r="T763" s="174"/>
      <c r="U763" s="174" t="s">
        <v>4652</v>
      </c>
      <c r="V763" s="63" t="s">
        <v>4164</v>
      </c>
      <c r="W763" s="174" t="s">
        <v>6242</v>
      </c>
      <c r="X763" s="174" t="s">
        <v>6243</v>
      </c>
      <c r="Y763" s="429">
        <v>45027</v>
      </c>
      <c r="Z763" s="430">
        <v>46853</v>
      </c>
      <c r="AA763" s="63" t="s">
        <v>4158</v>
      </c>
      <c r="AB763" s="63" t="s">
        <v>4159</v>
      </c>
      <c r="AC763" s="63"/>
      <c r="AD763" s="174" t="s">
        <v>6244</v>
      </c>
      <c r="AE763" s="174" t="s">
        <v>6245</v>
      </c>
      <c r="AF763" s="466">
        <v>46495</v>
      </c>
      <c r="AG763" s="174"/>
      <c r="AH763" s="174"/>
      <c r="AI763" s="174"/>
      <c r="AJ763" s="174"/>
      <c r="AK763" s="174"/>
      <c r="AL763" s="174"/>
      <c r="AM763" s="174"/>
      <c r="AN763" s="174"/>
      <c r="AO763" s="174"/>
      <c r="AP763" s="174"/>
      <c r="AQ763" s="174"/>
      <c r="AR763" s="174"/>
      <c r="AS763" s="174"/>
      <c r="AT763" s="415"/>
      <c r="AU763" s="174"/>
      <c r="AV763" s="437"/>
      <c r="AW763" s="570"/>
      <c r="AX763" s="572"/>
      <c r="AY763" s="422"/>
      <c r="AZ763" s="572"/>
      <c r="BA763" s="572"/>
      <c r="BB763" s="422"/>
      <c r="BC763" s="572"/>
      <c r="BD763" s="570"/>
      <c r="BE763" s="572"/>
      <c r="BF763" s="426"/>
      <c r="BG763" s="426">
        <f t="shared" si="12"/>
        <v>0</v>
      </c>
      <c r="BH763" s="426">
        <f t="shared" si="13"/>
        <v>0</v>
      </c>
      <c r="BI763" s="426">
        <f t="shared" si="14"/>
        <v>0</v>
      </c>
      <c r="BJ763" s="426">
        <f t="shared" si="15"/>
        <v>0</v>
      </c>
      <c r="BK763" s="425" t="b">
        <f t="shared" si="16"/>
        <v>0</v>
      </c>
    </row>
    <row r="764" spans="1:63" ht="15.75" customHeight="1">
      <c r="A764" s="174" t="s">
        <v>10</v>
      </c>
      <c r="B764" s="174" t="s">
        <v>11</v>
      </c>
      <c r="C764" s="174" t="s">
        <v>50</v>
      </c>
      <c r="D764" s="63" t="s">
        <v>1054</v>
      </c>
      <c r="E764" s="63" t="s">
        <v>146</v>
      </c>
      <c r="F764" s="174"/>
      <c r="G764" s="174" t="s">
        <v>3828</v>
      </c>
      <c r="H764" s="174"/>
      <c r="I764" s="174" t="s">
        <v>6237</v>
      </c>
      <c r="J764" s="174" t="s">
        <v>3829</v>
      </c>
      <c r="K764" s="174"/>
      <c r="L764" s="174"/>
      <c r="M764" s="174">
        <v>9663004538</v>
      </c>
      <c r="N764" s="174" t="s">
        <v>6238</v>
      </c>
      <c r="O764" s="63" t="s">
        <v>15</v>
      </c>
      <c r="P764" s="63" t="s">
        <v>16</v>
      </c>
      <c r="Q764" s="174" t="s">
        <v>35</v>
      </c>
      <c r="R764" s="63" t="s">
        <v>8666</v>
      </c>
      <c r="S764" s="174" t="s">
        <v>47</v>
      </c>
      <c r="T764" s="174"/>
      <c r="U764" s="174" t="s">
        <v>4491</v>
      </c>
      <c r="V764" s="63" t="s">
        <v>4164</v>
      </c>
      <c r="W764" s="174" t="s">
        <v>6246</v>
      </c>
      <c r="X764" s="174" t="s">
        <v>6247</v>
      </c>
      <c r="Y764" s="429">
        <v>45027</v>
      </c>
      <c r="Z764" s="430">
        <v>46853</v>
      </c>
      <c r="AA764" s="63" t="s">
        <v>4158</v>
      </c>
      <c r="AB764" s="63" t="s">
        <v>4159</v>
      </c>
      <c r="AC764" s="63"/>
      <c r="AD764" s="174" t="s">
        <v>6248</v>
      </c>
      <c r="AE764" s="174" t="s">
        <v>6249</v>
      </c>
      <c r="AF764" s="466">
        <v>46280</v>
      </c>
      <c r="AG764" s="174"/>
      <c r="AH764" s="174"/>
      <c r="AI764" s="174"/>
      <c r="AJ764" s="174"/>
      <c r="AK764" s="174"/>
      <c r="AL764" s="174"/>
      <c r="AM764" s="174"/>
      <c r="AN764" s="174"/>
      <c r="AO764" s="174"/>
      <c r="AP764" s="174"/>
      <c r="AQ764" s="174"/>
      <c r="AR764" s="174"/>
      <c r="AS764" s="174"/>
      <c r="AT764" s="415"/>
      <c r="AU764" s="174"/>
      <c r="AV764" s="437"/>
      <c r="AW764" s="570"/>
      <c r="AX764" s="572"/>
      <c r="AY764" s="422"/>
      <c r="AZ764" s="572"/>
      <c r="BA764" s="572"/>
      <c r="BB764" s="422"/>
      <c r="BC764" s="572"/>
      <c r="BD764" s="570"/>
      <c r="BE764" s="572"/>
      <c r="BF764" s="426"/>
      <c r="BG764" s="426">
        <f t="shared" si="12"/>
        <v>0</v>
      </c>
      <c r="BH764" s="426">
        <f t="shared" si="13"/>
        <v>0</v>
      </c>
      <c r="BI764" s="426">
        <f t="shared" si="14"/>
        <v>0</v>
      </c>
      <c r="BJ764" s="426">
        <f t="shared" si="15"/>
        <v>0</v>
      </c>
      <c r="BK764" s="425" t="b">
        <f t="shared" si="16"/>
        <v>0</v>
      </c>
    </row>
    <row r="765" spans="1:63" ht="15.75" customHeight="1">
      <c r="A765" s="174" t="s">
        <v>10</v>
      </c>
      <c r="B765" s="174" t="s">
        <v>11</v>
      </c>
      <c r="C765" s="174" t="s">
        <v>50</v>
      </c>
      <c r="D765" s="63" t="s">
        <v>1054</v>
      </c>
      <c r="E765" s="63" t="s">
        <v>146</v>
      </c>
      <c r="F765" s="174"/>
      <c r="G765" s="174" t="s">
        <v>3828</v>
      </c>
      <c r="H765" s="174"/>
      <c r="I765" s="174" t="s">
        <v>6237</v>
      </c>
      <c r="J765" s="174" t="s">
        <v>3829</v>
      </c>
      <c r="K765" s="174"/>
      <c r="L765" s="174"/>
      <c r="M765" s="174">
        <v>9663004538</v>
      </c>
      <c r="N765" s="174" t="s">
        <v>6238</v>
      </c>
      <c r="O765" s="63" t="s">
        <v>15</v>
      </c>
      <c r="P765" s="63" t="s">
        <v>16</v>
      </c>
      <c r="Q765" s="174" t="s">
        <v>35</v>
      </c>
      <c r="R765" s="63" t="s">
        <v>8666</v>
      </c>
      <c r="S765" s="174" t="s">
        <v>36</v>
      </c>
      <c r="T765" s="174"/>
      <c r="U765" s="174" t="s">
        <v>4497</v>
      </c>
      <c r="V765" s="63" t="s">
        <v>4164</v>
      </c>
      <c r="W765" s="174" t="s">
        <v>6250</v>
      </c>
      <c r="X765" s="174" t="s">
        <v>6251</v>
      </c>
      <c r="Y765" s="429">
        <v>45027</v>
      </c>
      <c r="Z765" s="430">
        <v>46853</v>
      </c>
      <c r="AA765" s="63" t="s">
        <v>4158</v>
      </c>
      <c r="AB765" s="63" t="s">
        <v>4159</v>
      </c>
      <c r="AC765" s="63"/>
      <c r="AD765" s="174" t="s">
        <v>4821</v>
      </c>
      <c r="AE765" s="174" t="s">
        <v>6252</v>
      </c>
      <c r="AF765" s="466">
        <v>45937</v>
      </c>
      <c r="AG765" s="174"/>
      <c r="AH765" s="174"/>
      <c r="AI765" s="174"/>
      <c r="AJ765" s="174"/>
      <c r="AK765" s="174"/>
      <c r="AL765" s="174"/>
      <c r="AM765" s="174"/>
      <c r="AN765" s="174"/>
      <c r="AO765" s="174"/>
      <c r="AP765" s="174"/>
      <c r="AQ765" s="174"/>
      <c r="AR765" s="174"/>
      <c r="AS765" s="174"/>
      <c r="AT765" s="415"/>
      <c r="AU765" s="174"/>
      <c r="AV765" s="437"/>
      <c r="AW765" s="570"/>
      <c r="AX765" s="572"/>
      <c r="AY765" s="422"/>
      <c r="AZ765" s="572"/>
      <c r="BA765" s="572"/>
      <c r="BB765" s="422"/>
      <c r="BC765" s="572"/>
      <c r="BD765" s="570"/>
      <c r="BE765" s="572"/>
      <c r="BF765" s="426"/>
      <c r="BG765" s="426">
        <f t="shared" si="12"/>
        <v>0</v>
      </c>
      <c r="BH765" s="426">
        <f t="shared" si="13"/>
        <v>0</v>
      </c>
      <c r="BI765" s="426">
        <f t="shared" si="14"/>
        <v>0</v>
      </c>
      <c r="BJ765" s="426">
        <f t="shared" si="15"/>
        <v>0</v>
      </c>
      <c r="BK765" s="425" t="b">
        <f t="shared" si="16"/>
        <v>0</v>
      </c>
    </row>
    <row r="766" spans="1:63" ht="15.75" customHeight="1">
      <c r="A766" s="174" t="s">
        <v>10</v>
      </c>
      <c r="B766" s="174" t="s">
        <v>11</v>
      </c>
      <c r="C766" s="174" t="s">
        <v>50</v>
      </c>
      <c r="D766" s="63" t="s">
        <v>1054</v>
      </c>
      <c r="E766" s="63" t="s">
        <v>146</v>
      </c>
      <c r="F766" s="174"/>
      <c r="G766" s="174" t="s">
        <v>3828</v>
      </c>
      <c r="H766" s="174"/>
      <c r="I766" s="174" t="s">
        <v>6237</v>
      </c>
      <c r="J766" s="174" t="s">
        <v>3829</v>
      </c>
      <c r="K766" s="174"/>
      <c r="L766" s="174"/>
      <c r="M766" s="174">
        <v>9663004538</v>
      </c>
      <c r="N766" s="174" t="s">
        <v>6238</v>
      </c>
      <c r="O766" s="63" t="s">
        <v>15</v>
      </c>
      <c r="P766" s="63" t="s">
        <v>16</v>
      </c>
      <c r="Q766" s="174" t="s">
        <v>35</v>
      </c>
      <c r="R766" s="63" t="s">
        <v>8666</v>
      </c>
      <c r="S766" s="174" t="s">
        <v>39</v>
      </c>
      <c r="T766" s="174"/>
      <c r="U766" s="174" t="s">
        <v>4640</v>
      </c>
      <c r="V766" s="63" t="s">
        <v>4164</v>
      </c>
      <c r="W766" s="174" t="s">
        <v>6253</v>
      </c>
      <c r="X766" s="174" t="s">
        <v>6254</v>
      </c>
      <c r="Y766" s="429">
        <v>45027</v>
      </c>
      <c r="Z766" s="430">
        <v>46853</v>
      </c>
      <c r="AA766" s="63" t="s">
        <v>4158</v>
      </c>
      <c r="AB766" s="63" t="s">
        <v>4159</v>
      </c>
      <c r="AC766" s="63"/>
      <c r="AD766" s="174" t="s">
        <v>6255</v>
      </c>
      <c r="AE766" s="174" t="s">
        <v>6256</v>
      </c>
      <c r="AF766" s="466">
        <v>46200</v>
      </c>
      <c r="AG766" s="174"/>
      <c r="AH766" s="174"/>
      <c r="AI766" s="174"/>
      <c r="AJ766" s="174"/>
      <c r="AK766" s="174"/>
      <c r="AL766" s="174"/>
      <c r="AM766" s="174"/>
      <c r="AN766" s="174"/>
      <c r="AO766" s="174"/>
      <c r="AP766" s="174"/>
      <c r="AQ766" s="174"/>
      <c r="AR766" s="174"/>
      <c r="AS766" s="174"/>
      <c r="AT766" s="415"/>
      <c r="AU766" s="174"/>
      <c r="AV766" s="437"/>
      <c r="AW766" s="570"/>
      <c r="AX766" s="572"/>
      <c r="AY766" s="422"/>
      <c r="AZ766" s="572"/>
      <c r="BA766" s="572"/>
      <c r="BB766" s="422"/>
      <c r="BC766" s="572"/>
      <c r="BD766" s="570"/>
      <c r="BE766" s="572"/>
      <c r="BF766" s="426"/>
      <c r="BG766" s="426">
        <f t="shared" si="12"/>
        <v>0</v>
      </c>
      <c r="BH766" s="426">
        <f t="shared" si="13"/>
        <v>0</v>
      </c>
      <c r="BI766" s="426">
        <f t="shared" si="14"/>
        <v>0</v>
      </c>
      <c r="BJ766" s="426">
        <f t="shared" si="15"/>
        <v>0</v>
      </c>
      <c r="BK766" s="425" t="b">
        <f t="shared" si="16"/>
        <v>0</v>
      </c>
    </row>
    <row r="767" spans="1:63" ht="15.75" customHeight="1">
      <c r="A767" s="174" t="s">
        <v>10</v>
      </c>
      <c r="B767" s="174" t="s">
        <v>11</v>
      </c>
      <c r="C767" s="174" t="s">
        <v>378</v>
      </c>
      <c r="D767" s="63" t="s">
        <v>374</v>
      </c>
      <c r="E767" s="63" t="s">
        <v>3756</v>
      </c>
      <c r="F767" s="174"/>
      <c r="G767" s="63" t="s">
        <v>3824</v>
      </c>
      <c r="H767" s="174"/>
      <c r="I767" s="174" t="s">
        <v>6257</v>
      </c>
      <c r="J767" s="174" t="s">
        <v>3825</v>
      </c>
      <c r="K767" s="174"/>
      <c r="L767" s="174"/>
      <c r="M767" s="174">
        <v>9175551855</v>
      </c>
      <c r="N767" s="174" t="s">
        <v>6258</v>
      </c>
      <c r="O767" s="63" t="s">
        <v>15</v>
      </c>
      <c r="P767" s="63" t="s">
        <v>16</v>
      </c>
      <c r="Q767" s="174" t="s">
        <v>35</v>
      </c>
      <c r="R767" s="63" t="s">
        <v>84</v>
      </c>
      <c r="S767" s="174" t="s">
        <v>93</v>
      </c>
      <c r="T767" s="174"/>
      <c r="U767" s="174" t="s">
        <v>4618</v>
      </c>
      <c r="V767" s="63" t="s">
        <v>4213</v>
      </c>
      <c r="W767" s="174" t="s">
        <v>6259</v>
      </c>
      <c r="X767" s="174" t="s">
        <v>6260</v>
      </c>
      <c r="Y767" s="429">
        <v>45028</v>
      </c>
      <c r="Z767" s="430">
        <v>46854</v>
      </c>
      <c r="AA767" s="63" t="s">
        <v>4158</v>
      </c>
      <c r="AB767" s="63" t="s">
        <v>4159</v>
      </c>
      <c r="AC767" s="63"/>
      <c r="AD767" s="174" t="s">
        <v>6261</v>
      </c>
      <c r="AE767" s="174" t="s">
        <v>6262</v>
      </c>
      <c r="AF767" s="174" t="s">
        <v>6263</v>
      </c>
      <c r="AG767" s="174"/>
      <c r="AH767" s="174"/>
      <c r="AI767" s="174"/>
      <c r="AJ767" s="174"/>
      <c r="AK767" s="174"/>
      <c r="AL767" s="174"/>
      <c r="AM767" s="174"/>
      <c r="AN767" s="174"/>
      <c r="AO767" s="174"/>
      <c r="AP767" s="174"/>
      <c r="AQ767" s="174"/>
      <c r="AR767" s="174"/>
      <c r="AS767" s="174"/>
      <c r="AT767" s="415"/>
      <c r="AU767" s="174"/>
      <c r="AV767" s="437"/>
      <c r="AW767" s="570"/>
      <c r="AX767" s="572"/>
      <c r="AY767" s="422"/>
      <c r="AZ767" s="572"/>
      <c r="BA767" s="572"/>
      <c r="BB767" s="422"/>
      <c r="BC767" s="572"/>
      <c r="BD767" s="570"/>
      <c r="BE767" s="572">
        <v>1</v>
      </c>
      <c r="BF767" s="426"/>
      <c r="BG767" s="426">
        <f t="shared" si="12"/>
        <v>0</v>
      </c>
      <c r="BH767" s="426">
        <f t="shared" si="13"/>
        <v>0</v>
      </c>
      <c r="BI767" s="426">
        <f t="shared" si="14"/>
        <v>0</v>
      </c>
      <c r="BJ767" s="426">
        <f t="shared" si="15"/>
        <v>0</v>
      </c>
      <c r="BK767" s="425" t="b">
        <f t="shared" si="16"/>
        <v>0</v>
      </c>
    </row>
    <row r="768" spans="1:63" ht="15.75" customHeight="1">
      <c r="A768" s="174" t="s">
        <v>10</v>
      </c>
      <c r="B768" s="174" t="s">
        <v>11</v>
      </c>
      <c r="C768" s="174" t="s">
        <v>378</v>
      </c>
      <c r="D768" s="63" t="s">
        <v>374</v>
      </c>
      <c r="E768" s="63" t="s">
        <v>3756</v>
      </c>
      <c r="F768" s="174"/>
      <c r="G768" s="63" t="s">
        <v>3824</v>
      </c>
      <c r="H768" s="174"/>
      <c r="I768" s="174" t="s">
        <v>6257</v>
      </c>
      <c r="J768" s="174" t="s">
        <v>3825</v>
      </c>
      <c r="K768" s="174"/>
      <c r="L768" s="174"/>
      <c r="M768" s="174">
        <v>9175551855</v>
      </c>
      <c r="N768" s="174" t="s">
        <v>6258</v>
      </c>
      <c r="O768" s="63" t="s">
        <v>15</v>
      </c>
      <c r="P768" s="63" t="s">
        <v>16</v>
      </c>
      <c r="Q768" s="174" t="s">
        <v>35</v>
      </c>
      <c r="R768" s="63" t="s">
        <v>84</v>
      </c>
      <c r="S768" s="174" t="s">
        <v>85</v>
      </c>
      <c r="T768" s="174"/>
      <c r="U768" s="174" t="s">
        <v>4623</v>
      </c>
      <c r="V768" s="63" t="s">
        <v>4164</v>
      </c>
      <c r="W768" s="174" t="s">
        <v>6259</v>
      </c>
      <c r="X768" s="174" t="s">
        <v>6264</v>
      </c>
      <c r="Y768" s="429">
        <v>45028</v>
      </c>
      <c r="Z768" s="430">
        <v>46854</v>
      </c>
      <c r="AA768" s="63" t="s">
        <v>4158</v>
      </c>
      <c r="AB768" s="63" t="s">
        <v>4159</v>
      </c>
      <c r="AC768" s="63"/>
      <c r="AD768" s="174" t="s">
        <v>6261</v>
      </c>
      <c r="AE768" s="174" t="s">
        <v>6262</v>
      </c>
      <c r="AF768" s="174" t="s">
        <v>6263</v>
      </c>
      <c r="AG768" s="174"/>
      <c r="AH768" s="174"/>
      <c r="AI768" s="174"/>
      <c r="AJ768" s="174"/>
      <c r="AK768" s="174"/>
      <c r="AL768" s="174"/>
      <c r="AM768" s="174"/>
      <c r="AN768" s="174"/>
      <c r="AO768" s="174"/>
      <c r="AP768" s="174"/>
      <c r="AQ768" s="174"/>
      <c r="AR768" s="174"/>
      <c r="AS768" s="174"/>
      <c r="AT768" s="415"/>
      <c r="AU768" s="174"/>
      <c r="AV768" s="437"/>
      <c r="AW768" s="570"/>
      <c r="AX768" s="572"/>
      <c r="AY768" s="422"/>
      <c r="AZ768" s="572"/>
      <c r="BA768" s="572"/>
      <c r="BB768" s="422"/>
      <c r="BC768" s="572"/>
      <c r="BD768" s="570"/>
      <c r="BE768" s="572"/>
      <c r="BF768" s="426"/>
      <c r="BG768" s="426">
        <f t="shared" si="12"/>
        <v>0</v>
      </c>
      <c r="BH768" s="426">
        <f t="shared" si="13"/>
        <v>0</v>
      </c>
      <c r="BI768" s="426">
        <f t="shared" si="14"/>
        <v>0</v>
      </c>
      <c r="BJ768" s="426">
        <f t="shared" si="15"/>
        <v>0</v>
      </c>
      <c r="BK768" s="425" t="b">
        <f t="shared" si="16"/>
        <v>0</v>
      </c>
    </row>
    <row r="769" spans="1:63" ht="15.75" customHeight="1">
      <c r="A769" s="174" t="s">
        <v>10</v>
      </c>
      <c r="B769" s="174" t="s">
        <v>11</v>
      </c>
      <c r="C769" s="174" t="s">
        <v>378</v>
      </c>
      <c r="D769" s="63" t="s">
        <v>374</v>
      </c>
      <c r="E769" s="63" t="s">
        <v>3756</v>
      </c>
      <c r="F769" s="174"/>
      <c r="G769" s="63" t="s">
        <v>3824</v>
      </c>
      <c r="H769" s="174"/>
      <c r="I769" s="174" t="s">
        <v>6257</v>
      </c>
      <c r="J769" s="174" t="s">
        <v>3825</v>
      </c>
      <c r="K769" s="174"/>
      <c r="L769" s="174"/>
      <c r="M769" s="174">
        <v>9175551855</v>
      </c>
      <c r="N769" s="174" t="s">
        <v>6258</v>
      </c>
      <c r="O769" s="63" t="s">
        <v>15</v>
      </c>
      <c r="P769" s="63" t="s">
        <v>16</v>
      </c>
      <c r="Q769" s="174" t="s">
        <v>35</v>
      </c>
      <c r="R769" s="63" t="s">
        <v>84</v>
      </c>
      <c r="S769" s="174" t="s">
        <v>550</v>
      </c>
      <c r="T769" s="174"/>
      <c r="U769" s="174" t="s">
        <v>6265</v>
      </c>
      <c r="V769" s="63" t="s">
        <v>4164</v>
      </c>
      <c r="W769" s="174" t="s">
        <v>6259</v>
      </c>
      <c r="X769" s="174" t="s">
        <v>6266</v>
      </c>
      <c r="Y769" s="429">
        <v>45028</v>
      </c>
      <c r="Z769" s="430">
        <v>46854</v>
      </c>
      <c r="AA769" s="63" t="s">
        <v>4158</v>
      </c>
      <c r="AB769" s="63" t="s">
        <v>4159</v>
      </c>
      <c r="AC769" s="63"/>
      <c r="AD769" s="174" t="s">
        <v>6267</v>
      </c>
      <c r="AE769" s="174" t="s">
        <v>6268</v>
      </c>
      <c r="AF769" s="466">
        <v>45305</v>
      </c>
      <c r="AG769" s="174"/>
      <c r="AH769" s="174"/>
      <c r="AI769" s="174"/>
      <c r="AJ769" s="174"/>
      <c r="AK769" s="174"/>
      <c r="AL769" s="174"/>
      <c r="AM769" s="174"/>
      <c r="AN769" s="174"/>
      <c r="AO769" s="174"/>
      <c r="AP769" s="174"/>
      <c r="AQ769" s="174"/>
      <c r="AR769" s="174"/>
      <c r="AS769" s="174"/>
      <c r="AT769" s="415"/>
      <c r="AU769" s="174"/>
      <c r="AV769" s="437"/>
      <c r="AW769" s="570"/>
      <c r="AX769" s="572"/>
      <c r="AY769" s="422"/>
      <c r="AZ769" s="572"/>
      <c r="BA769" s="572"/>
      <c r="BB769" s="422"/>
      <c r="BC769" s="572"/>
      <c r="BD769" s="570"/>
      <c r="BE769" s="572"/>
      <c r="BF769" s="426"/>
      <c r="BG769" s="426">
        <f t="shared" ref="BG769:BG856" si="17">COUNTIF(AU769,"new tvi &amp; program")</f>
        <v>0</v>
      </c>
      <c r="BH769" s="426">
        <f t="shared" ref="BH769:BH856" si="18">COUNTIF(AU769,"additional program")</f>
        <v>0</v>
      </c>
      <c r="BI769" s="426">
        <f t="shared" ref="BI769:BI856" si="19">COUNTIF(AU769,"migration")</f>
        <v>0</v>
      </c>
      <c r="BJ769" s="426">
        <f t="shared" ref="BJ769:BJ856" si="20">SUM(BG769:BI769)</f>
        <v>0</v>
      </c>
      <c r="BK769" s="425" t="b">
        <f t="shared" si="16"/>
        <v>0</v>
      </c>
    </row>
    <row r="770" spans="1:63" ht="15.75" customHeight="1">
      <c r="A770" s="174" t="s">
        <v>10</v>
      </c>
      <c r="B770" s="174" t="s">
        <v>11</v>
      </c>
      <c r="C770" s="174" t="s">
        <v>378</v>
      </c>
      <c r="D770" s="63" t="s">
        <v>374</v>
      </c>
      <c r="E770" s="63" t="s">
        <v>3756</v>
      </c>
      <c r="F770" s="174"/>
      <c r="G770" s="63" t="s">
        <v>3824</v>
      </c>
      <c r="H770" s="174"/>
      <c r="I770" s="174" t="s">
        <v>6257</v>
      </c>
      <c r="J770" s="174" t="s">
        <v>3825</v>
      </c>
      <c r="K770" s="174"/>
      <c r="L770" s="174"/>
      <c r="M770" s="174">
        <v>9175551855</v>
      </c>
      <c r="N770" s="174" t="s">
        <v>6258</v>
      </c>
      <c r="O770" s="63" t="s">
        <v>15</v>
      </c>
      <c r="P770" s="63" t="s">
        <v>16</v>
      </c>
      <c r="Q770" s="174" t="s">
        <v>35</v>
      </c>
      <c r="R770" s="63" t="s">
        <v>84</v>
      </c>
      <c r="S770" s="174" t="s">
        <v>545</v>
      </c>
      <c r="T770" s="174"/>
      <c r="U770" s="174" t="s">
        <v>6269</v>
      </c>
      <c r="V770" s="63" t="s">
        <v>4164</v>
      </c>
      <c r="W770" s="174" t="s">
        <v>6259</v>
      </c>
      <c r="X770" s="174" t="s">
        <v>6270</v>
      </c>
      <c r="Y770" s="429">
        <v>45028</v>
      </c>
      <c r="Z770" s="430">
        <v>46854</v>
      </c>
      <c r="AA770" s="63" t="s">
        <v>4158</v>
      </c>
      <c r="AB770" s="63" t="s">
        <v>4159</v>
      </c>
      <c r="AC770" s="63"/>
      <c r="AD770" s="174" t="s">
        <v>6261</v>
      </c>
      <c r="AE770" s="174" t="s">
        <v>6271</v>
      </c>
      <c r="AF770" s="174" t="s">
        <v>6263</v>
      </c>
      <c r="AG770" s="174"/>
      <c r="AH770" s="174"/>
      <c r="AI770" s="174"/>
      <c r="AJ770" s="174"/>
      <c r="AK770" s="174"/>
      <c r="AL770" s="174"/>
      <c r="AM770" s="174"/>
      <c r="AN770" s="174"/>
      <c r="AO770" s="174"/>
      <c r="AP770" s="174"/>
      <c r="AQ770" s="174"/>
      <c r="AR770" s="174"/>
      <c r="AS770" s="174"/>
      <c r="AT770" s="415"/>
      <c r="AU770" s="174"/>
      <c r="AV770" s="437"/>
      <c r="AW770" s="570"/>
      <c r="AX770" s="572"/>
      <c r="AY770" s="422"/>
      <c r="AZ770" s="572"/>
      <c r="BA770" s="572"/>
      <c r="BB770" s="422"/>
      <c r="BC770" s="572"/>
      <c r="BD770" s="570"/>
      <c r="BE770" s="572"/>
      <c r="BF770" s="426"/>
      <c r="BG770" s="426">
        <f t="shared" si="17"/>
        <v>0</v>
      </c>
      <c r="BH770" s="426">
        <f t="shared" si="18"/>
        <v>0</v>
      </c>
      <c r="BI770" s="426">
        <f t="shared" si="19"/>
        <v>0</v>
      </c>
      <c r="BJ770" s="426">
        <f t="shared" si="20"/>
        <v>0</v>
      </c>
      <c r="BK770" s="425" t="b">
        <f t="shared" ref="BK770:BK856" si="21">COUNTIF($X$3:$X2753,$X770)&gt;1</f>
        <v>0</v>
      </c>
    </row>
    <row r="771" spans="1:63" ht="15.75" customHeight="1">
      <c r="A771" s="174" t="s">
        <v>10</v>
      </c>
      <c r="B771" s="174" t="s">
        <v>11</v>
      </c>
      <c r="C771" s="174" t="s">
        <v>146</v>
      </c>
      <c r="D771" s="63" t="s">
        <v>668</v>
      </c>
      <c r="E771" s="63" t="s">
        <v>30</v>
      </c>
      <c r="F771" s="174"/>
      <c r="G771" s="174" t="s">
        <v>3817</v>
      </c>
      <c r="H771" s="174"/>
      <c r="I771" s="174" t="s">
        <v>9617</v>
      </c>
      <c r="J771" s="174" t="s">
        <v>3818</v>
      </c>
      <c r="K771" s="174"/>
      <c r="L771" s="174"/>
      <c r="M771" s="174" t="s">
        <v>9618</v>
      </c>
      <c r="N771" s="174" t="s">
        <v>9619</v>
      </c>
      <c r="O771" s="63" t="s">
        <v>15</v>
      </c>
      <c r="P771" s="63" t="s">
        <v>16</v>
      </c>
      <c r="Q771" s="174" t="s">
        <v>35</v>
      </c>
      <c r="R771" s="63" t="s">
        <v>107</v>
      </c>
      <c r="S771" s="174" t="s">
        <v>2479</v>
      </c>
      <c r="T771" s="174"/>
      <c r="U771" s="174" t="s">
        <v>9620</v>
      </c>
      <c r="V771" s="63" t="s">
        <v>4213</v>
      </c>
      <c r="W771" s="174" t="s">
        <v>663</v>
      </c>
      <c r="X771" s="174" t="s">
        <v>9621</v>
      </c>
      <c r="Y771" s="429">
        <v>45042</v>
      </c>
      <c r="Z771" s="430">
        <v>46868</v>
      </c>
      <c r="AA771" s="63" t="s">
        <v>4158</v>
      </c>
      <c r="AB771" s="63" t="s">
        <v>4159</v>
      </c>
      <c r="AC771" s="63"/>
      <c r="AD771" s="174" t="s">
        <v>8323</v>
      </c>
      <c r="AE771" s="174" t="s">
        <v>9622</v>
      </c>
      <c r="AF771" s="466">
        <v>46585</v>
      </c>
      <c r="AG771" s="174"/>
      <c r="AH771" s="174"/>
      <c r="AI771" s="174"/>
      <c r="AJ771" s="174"/>
      <c r="AK771" s="174"/>
      <c r="AL771" s="174"/>
      <c r="AM771" s="174"/>
      <c r="AN771" s="174"/>
      <c r="AO771" s="174"/>
      <c r="AP771" s="174"/>
      <c r="AQ771" s="174"/>
      <c r="AR771" s="174"/>
      <c r="AS771" s="174"/>
      <c r="AT771" s="415"/>
      <c r="AU771" s="174"/>
      <c r="AV771" s="437"/>
      <c r="AW771" s="570"/>
      <c r="AX771" s="572"/>
      <c r="AY771" s="422"/>
      <c r="AZ771" s="572"/>
      <c r="BA771" s="572"/>
      <c r="BB771" s="422"/>
      <c r="BC771" s="572"/>
      <c r="BD771" s="570"/>
      <c r="BE771" s="572">
        <v>1</v>
      </c>
      <c r="BF771" s="426"/>
      <c r="BG771" s="426">
        <f t="shared" si="17"/>
        <v>0</v>
      </c>
      <c r="BH771" s="426">
        <f t="shared" si="18"/>
        <v>0</v>
      </c>
      <c r="BI771" s="426">
        <f t="shared" si="19"/>
        <v>0</v>
      </c>
      <c r="BJ771" s="426">
        <f t="shared" si="20"/>
        <v>0</v>
      </c>
      <c r="BK771" s="425" t="b">
        <f t="shared" si="21"/>
        <v>0</v>
      </c>
    </row>
    <row r="772" spans="1:63" ht="15.75" customHeight="1">
      <c r="A772" s="174" t="s">
        <v>10</v>
      </c>
      <c r="B772" s="174" t="s">
        <v>11</v>
      </c>
      <c r="C772" s="174" t="s">
        <v>2328</v>
      </c>
      <c r="D772" s="63" t="s">
        <v>3819</v>
      </c>
      <c r="E772" s="63" t="s">
        <v>123</v>
      </c>
      <c r="F772" s="174"/>
      <c r="G772" s="174" t="s">
        <v>3481</v>
      </c>
      <c r="H772" s="174"/>
      <c r="I772" s="174" t="s">
        <v>6272</v>
      </c>
      <c r="J772" s="174" t="s">
        <v>3820</v>
      </c>
      <c r="K772" s="174"/>
      <c r="L772" s="174"/>
      <c r="M772" s="174">
        <v>9606740771</v>
      </c>
      <c r="N772" s="174" t="s">
        <v>6273</v>
      </c>
      <c r="O772" s="63" t="s">
        <v>15</v>
      </c>
      <c r="P772" s="63" t="s">
        <v>16</v>
      </c>
      <c r="Q772" s="174" t="s">
        <v>35</v>
      </c>
      <c r="R772" s="63" t="s">
        <v>87</v>
      </c>
      <c r="S772" s="174" t="s">
        <v>88</v>
      </c>
      <c r="T772" s="174"/>
      <c r="U772" s="174" t="s">
        <v>4668</v>
      </c>
      <c r="V772" s="63" t="s">
        <v>4164</v>
      </c>
      <c r="W772" s="174" t="s">
        <v>6274</v>
      </c>
      <c r="X772" s="174" t="s">
        <v>6275</v>
      </c>
      <c r="Y772" s="429">
        <v>45042</v>
      </c>
      <c r="Z772" s="430">
        <v>46868</v>
      </c>
      <c r="AA772" s="63" t="s">
        <v>4158</v>
      </c>
      <c r="AB772" s="63" t="s">
        <v>4159</v>
      </c>
      <c r="AC772" s="63"/>
      <c r="AD772" s="174" t="s">
        <v>6276</v>
      </c>
      <c r="AE772" s="174" t="s">
        <v>6277</v>
      </c>
      <c r="AF772" s="466">
        <v>46589</v>
      </c>
      <c r="AG772" s="174"/>
      <c r="AH772" s="174"/>
      <c r="AI772" s="174"/>
      <c r="AJ772" s="174"/>
      <c r="AK772" s="174"/>
      <c r="AL772" s="174"/>
      <c r="AM772" s="174"/>
      <c r="AN772" s="174"/>
      <c r="AO772" s="174"/>
      <c r="AP772" s="174"/>
      <c r="AQ772" s="174"/>
      <c r="AR772" s="174"/>
      <c r="AS772" s="174"/>
      <c r="AT772" s="415"/>
      <c r="AU772" s="174"/>
      <c r="AV772" s="437"/>
      <c r="AW772" s="570"/>
      <c r="AX772" s="572"/>
      <c r="AY772" s="422"/>
      <c r="AZ772" s="572"/>
      <c r="BA772" s="572"/>
      <c r="BB772" s="422"/>
      <c r="BC772" s="572"/>
      <c r="BD772" s="570"/>
      <c r="BE772" s="572">
        <v>1</v>
      </c>
      <c r="BF772" s="426"/>
      <c r="BG772" s="426">
        <f t="shared" si="17"/>
        <v>0</v>
      </c>
      <c r="BH772" s="426">
        <f t="shared" si="18"/>
        <v>0</v>
      </c>
      <c r="BI772" s="426">
        <f t="shared" si="19"/>
        <v>0</v>
      </c>
      <c r="BJ772" s="426">
        <f t="shared" si="20"/>
        <v>0</v>
      </c>
      <c r="BK772" s="425" t="b">
        <f t="shared" si="21"/>
        <v>0</v>
      </c>
    </row>
    <row r="773" spans="1:63" ht="15.75" customHeight="1">
      <c r="A773" s="174" t="s">
        <v>10</v>
      </c>
      <c r="B773" s="174" t="s">
        <v>11</v>
      </c>
      <c r="C773" s="174" t="s">
        <v>2328</v>
      </c>
      <c r="D773" s="63" t="s">
        <v>3819</v>
      </c>
      <c r="E773" s="63" t="s">
        <v>123</v>
      </c>
      <c r="F773" s="174"/>
      <c r="G773" s="174" t="s">
        <v>3481</v>
      </c>
      <c r="H773" s="174"/>
      <c r="I773" s="174" t="s">
        <v>6272</v>
      </c>
      <c r="J773" s="174" t="s">
        <v>3820</v>
      </c>
      <c r="K773" s="174"/>
      <c r="L773" s="174"/>
      <c r="M773" s="174">
        <v>9606740771</v>
      </c>
      <c r="N773" s="174" t="s">
        <v>6273</v>
      </c>
      <c r="O773" s="63" t="s">
        <v>15</v>
      </c>
      <c r="P773" s="63" t="s">
        <v>16</v>
      </c>
      <c r="Q773" s="174" t="s">
        <v>35</v>
      </c>
      <c r="R773" s="63" t="s">
        <v>84</v>
      </c>
      <c r="S773" s="174" t="s">
        <v>93</v>
      </c>
      <c r="T773" s="174"/>
      <c r="U773" s="174" t="s">
        <v>4618</v>
      </c>
      <c r="V773" s="63" t="s">
        <v>4213</v>
      </c>
      <c r="W773" s="174" t="s">
        <v>6278</v>
      </c>
      <c r="X773" s="174" t="s">
        <v>6279</v>
      </c>
      <c r="Y773" s="429">
        <v>45042</v>
      </c>
      <c r="Z773" s="430">
        <v>46868</v>
      </c>
      <c r="AA773" s="63" t="s">
        <v>4158</v>
      </c>
      <c r="AB773" s="63" t="s">
        <v>4159</v>
      </c>
      <c r="AC773" s="63"/>
      <c r="AD773" s="174" t="s">
        <v>5838</v>
      </c>
      <c r="AE773" s="174" t="s">
        <v>6280</v>
      </c>
      <c r="AF773" s="466">
        <v>46592</v>
      </c>
      <c r="AG773" s="174"/>
      <c r="AH773" s="174"/>
      <c r="AI773" s="174"/>
      <c r="AJ773" s="174"/>
      <c r="AK773" s="174"/>
      <c r="AL773" s="174"/>
      <c r="AM773" s="174"/>
      <c r="AN773" s="174"/>
      <c r="AO773" s="174"/>
      <c r="AP773" s="174"/>
      <c r="AQ773" s="174"/>
      <c r="AR773" s="174"/>
      <c r="AS773" s="174"/>
      <c r="AT773" s="415"/>
      <c r="AU773" s="174"/>
      <c r="AV773" s="437"/>
      <c r="AW773" s="570"/>
      <c r="AX773" s="572"/>
      <c r="AY773" s="422"/>
      <c r="AZ773" s="572"/>
      <c r="BA773" s="572"/>
      <c r="BB773" s="422"/>
      <c r="BC773" s="572"/>
      <c r="BD773" s="570"/>
      <c r="BE773" s="572"/>
      <c r="BF773" s="426"/>
      <c r="BG773" s="426">
        <f t="shared" si="17"/>
        <v>0</v>
      </c>
      <c r="BH773" s="426">
        <f t="shared" si="18"/>
        <v>0</v>
      </c>
      <c r="BI773" s="426">
        <f t="shared" si="19"/>
        <v>0</v>
      </c>
      <c r="BJ773" s="426">
        <f t="shared" si="20"/>
        <v>0</v>
      </c>
      <c r="BK773" s="425" t="b">
        <f t="shared" si="21"/>
        <v>0</v>
      </c>
    </row>
    <row r="774" spans="1:63" ht="15.75" customHeight="1">
      <c r="A774" s="174" t="s">
        <v>10</v>
      </c>
      <c r="B774" s="174" t="s">
        <v>11</v>
      </c>
      <c r="C774" s="174" t="s">
        <v>2328</v>
      </c>
      <c r="D774" s="63" t="s">
        <v>3819</v>
      </c>
      <c r="E774" s="63" t="s">
        <v>123</v>
      </c>
      <c r="F774" s="174"/>
      <c r="G774" s="174" t="s">
        <v>3481</v>
      </c>
      <c r="H774" s="174"/>
      <c r="I774" s="174" t="s">
        <v>6272</v>
      </c>
      <c r="J774" s="174" t="s">
        <v>3820</v>
      </c>
      <c r="K774" s="174"/>
      <c r="L774" s="174"/>
      <c r="M774" s="174">
        <v>9606740771</v>
      </c>
      <c r="N774" s="174" t="s">
        <v>6273</v>
      </c>
      <c r="O774" s="63" t="s">
        <v>15</v>
      </c>
      <c r="P774" s="63" t="s">
        <v>16</v>
      </c>
      <c r="Q774" s="174" t="s">
        <v>35</v>
      </c>
      <c r="R774" s="63" t="s">
        <v>84</v>
      </c>
      <c r="S774" s="174" t="s">
        <v>85</v>
      </c>
      <c r="T774" s="174"/>
      <c r="U774" s="174" t="s">
        <v>4623</v>
      </c>
      <c r="V774" s="63" t="s">
        <v>4164</v>
      </c>
      <c r="W774" s="174" t="s">
        <v>6278</v>
      </c>
      <c r="X774" s="174" t="s">
        <v>6281</v>
      </c>
      <c r="Y774" s="429">
        <v>45042</v>
      </c>
      <c r="Z774" s="430">
        <v>46868</v>
      </c>
      <c r="AA774" s="63" t="s">
        <v>4158</v>
      </c>
      <c r="AB774" s="63" t="s">
        <v>4159</v>
      </c>
      <c r="AC774" s="63"/>
      <c r="AD774" s="174" t="s">
        <v>5838</v>
      </c>
      <c r="AE774" s="174" t="s">
        <v>6280</v>
      </c>
      <c r="AF774" s="466">
        <v>46592</v>
      </c>
      <c r="AG774" s="174"/>
      <c r="AH774" s="174"/>
      <c r="AI774" s="174"/>
      <c r="AJ774" s="174"/>
      <c r="AK774" s="174"/>
      <c r="AL774" s="174"/>
      <c r="AM774" s="174"/>
      <c r="AN774" s="174"/>
      <c r="AO774" s="174"/>
      <c r="AP774" s="174"/>
      <c r="AQ774" s="174"/>
      <c r="AR774" s="174"/>
      <c r="AS774" s="174"/>
      <c r="AT774" s="415"/>
      <c r="AU774" s="174"/>
      <c r="AV774" s="437"/>
      <c r="AW774" s="570"/>
      <c r="AX774" s="572"/>
      <c r="AY774" s="422"/>
      <c r="AZ774" s="572"/>
      <c r="BA774" s="572"/>
      <c r="BB774" s="422"/>
      <c r="BC774" s="572"/>
      <c r="BD774" s="570"/>
      <c r="BE774" s="572"/>
      <c r="BF774" s="426"/>
      <c r="BG774" s="426">
        <f t="shared" si="17"/>
        <v>0</v>
      </c>
      <c r="BH774" s="426">
        <f t="shared" si="18"/>
        <v>0</v>
      </c>
      <c r="BI774" s="426">
        <f t="shared" si="19"/>
        <v>0</v>
      </c>
      <c r="BJ774" s="426">
        <f t="shared" si="20"/>
        <v>0</v>
      </c>
      <c r="BK774" s="425" t="b">
        <f t="shared" si="21"/>
        <v>0</v>
      </c>
    </row>
    <row r="775" spans="1:63" ht="15.75" customHeight="1">
      <c r="A775" s="174" t="s">
        <v>10</v>
      </c>
      <c r="B775" s="174" t="s">
        <v>11</v>
      </c>
      <c r="C775" s="174" t="s">
        <v>123</v>
      </c>
      <c r="D775" s="63" t="s">
        <v>1069</v>
      </c>
      <c r="E775" s="63" t="s">
        <v>30</v>
      </c>
      <c r="F775" s="174"/>
      <c r="G775" s="174" t="s">
        <v>9623</v>
      </c>
      <c r="H775" s="174"/>
      <c r="I775" s="174" t="s">
        <v>6282</v>
      </c>
      <c r="J775" s="581" t="s">
        <v>3887</v>
      </c>
      <c r="K775" s="174"/>
      <c r="L775" s="174"/>
      <c r="M775" s="582" t="s">
        <v>6283</v>
      </c>
      <c r="N775" s="585" t="s">
        <v>6284</v>
      </c>
      <c r="O775" s="63" t="s">
        <v>15</v>
      </c>
      <c r="P775" s="63" t="s">
        <v>16</v>
      </c>
      <c r="Q775" s="174" t="s">
        <v>35</v>
      </c>
      <c r="R775" s="63" t="s">
        <v>8666</v>
      </c>
      <c r="S775" s="174" t="s">
        <v>36</v>
      </c>
      <c r="T775" s="174"/>
      <c r="U775" s="174" t="s">
        <v>4497</v>
      </c>
      <c r="V775" s="63" t="s">
        <v>4164</v>
      </c>
      <c r="W775" s="174" t="s">
        <v>6285</v>
      </c>
      <c r="X775" s="174" t="s">
        <v>6286</v>
      </c>
      <c r="Y775" s="429">
        <v>45061</v>
      </c>
      <c r="Z775" s="430">
        <v>46889</v>
      </c>
      <c r="AA775" s="63" t="s">
        <v>4158</v>
      </c>
      <c r="AB775" s="63" t="s">
        <v>4159</v>
      </c>
      <c r="AC775" s="63"/>
      <c r="AD775" s="174" t="s">
        <v>5820</v>
      </c>
      <c r="AE775" s="174" t="s">
        <v>6287</v>
      </c>
      <c r="AF775" s="466">
        <v>46158</v>
      </c>
      <c r="AG775" s="174"/>
      <c r="AH775" s="174"/>
      <c r="AI775" s="174"/>
      <c r="AJ775" s="174"/>
      <c r="AK775" s="174"/>
      <c r="AL775" s="174"/>
      <c r="AM775" s="174"/>
      <c r="AN775" s="174"/>
      <c r="AO775" s="174"/>
      <c r="AP775" s="174"/>
      <c r="AQ775" s="174"/>
      <c r="AR775" s="174"/>
      <c r="AS775" s="174"/>
      <c r="AT775" s="415"/>
      <c r="AU775" s="174"/>
      <c r="AV775" s="437"/>
      <c r="AW775" s="570"/>
      <c r="AX775" s="572"/>
      <c r="AY775" s="422"/>
      <c r="AZ775" s="572"/>
      <c r="BA775" s="572"/>
      <c r="BB775" s="422"/>
      <c r="BC775" s="572"/>
      <c r="BD775" s="570"/>
      <c r="BE775" s="572">
        <v>1</v>
      </c>
      <c r="BF775" s="426"/>
      <c r="BG775" s="426">
        <f t="shared" si="17"/>
        <v>0</v>
      </c>
      <c r="BH775" s="426">
        <f t="shared" si="18"/>
        <v>0</v>
      </c>
      <c r="BI775" s="426">
        <f t="shared" si="19"/>
        <v>0</v>
      </c>
      <c r="BJ775" s="426">
        <f t="shared" si="20"/>
        <v>0</v>
      </c>
      <c r="BK775" s="425" t="b">
        <f t="shared" si="21"/>
        <v>0</v>
      </c>
    </row>
    <row r="776" spans="1:63" ht="15.75" customHeight="1">
      <c r="A776" s="174" t="s">
        <v>10</v>
      </c>
      <c r="B776" s="174" t="s">
        <v>11</v>
      </c>
      <c r="C776" s="174" t="s">
        <v>123</v>
      </c>
      <c r="D776" s="63" t="s">
        <v>1069</v>
      </c>
      <c r="E776" s="63" t="s">
        <v>30</v>
      </c>
      <c r="F776" s="174"/>
      <c r="G776" s="174" t="s">
        <v>9623</v>
      </c>
      <c r="H776" s="174"/>
      <c r="I776" s="174" t="s">
        <v>6282</v>
      </c>
      <c r="J776" s="584" t="s">
        <v>3887</v>
      </c>
      <c r="K776" s="174"/>
      <c r="L776" s="174"/>
      <c r="M776" s="582" t="s">
        <v>6283</v>
      </c>
      <c r="N776" s="585" t="s">
        <v>6284</v>
      </c>
      <c r="O776" s="63" t="s">
        <v>15</v>
      </c>
      <c r="P776" s="63" t="s">
        <v>16</v>
      </c>
      <c r="Q776" s="174" t="s">
        <v>35</v>
      </c>
      <c r="R776" s="63" t="s">
        <v>117</v>
      </c>
      <c r="S776" s="63" t="s">
        <v>120</v>
      </c>
      <c r="T776" s="174"/>
      <c r="U776" s="174" t="s">
        <v>4587</v>
      </c>
      <c r="V776" s="63" t="s">
        <v>4164</v>
      </c>
      <c r="W776" s="174" t="s">
        <v>6288</v>
      </c>
      <c r="X776" s="174" t="s">
        <v>6289</v>
      </c>
      <c r="Y776" s="429">
        <v>45061</v>
      </c>
      <c r="Z776" s="430">
        <v>46889</v>
      </c>
      <c r="AA776" s="63" t="s">
        <v>4158</v>
      </c>
      <c r="AB776" s="63" t="s">
        <v>4159</v>
      </c>
      <c r="AC776" s="63"/>
      <c r="AD776" s="174" t="s">
        <v>6290</v>
      </c>
      <c r="AE776" s="174" t="s">
        <v>6291</v>
      </c>
      <c r="AF776" s="466">
        <v>45880</v>
      </c>
      <c r="AG776" s="174"/>
      <c r="AH776" s="174"/>
      <c r="AI776" s="174"/>
      <c r="AJ776" s="174"/>
      <c r="AK776" s="174"/>
      <c r="AL776" s="174"/>
      <c r="AM776" s="174"/>
      <c r="AN776" s="174"/>
      <c r="AO776" s="174"/>
      <c r="AP776" s="174"/>
      <c r="AQ776" s="174"/>
      <c r="AR776" s="174"/>
      <c r="AS776" s="174"/>
      <c r="AT776" s="415"/>
      <c r="AU776" s="174"/>
      <c r="AV776" s="437"/>
      <c r="AW776" s="570"/>
      <c r="AX776" s="572"/>
      <c r="AY776" s="422"/>
      <c r="AZ776" s="572"/>
      <c r="BA776" s="572"/>
      <c r="BB776" s="422"/>
      <c r="BC776" s="572"/>
      <c r="BD776" s="570"/>
      <c r="BE776" s="572"/>
      <c r="BF776" s="426"/>
      <c r="BG776" s="426">
        <f t="shared" si="17"/>
        <v>0</v>
      </c>
      <c r="BH776" s="426">
        <f t="shared" si="18"/>
        <v>0</v>
      </c>
      <c r="BI776" s="426">
        <f t="shared" si="19"/>
        <v>0</v>
      </c>
      <c r="BJ776" s="426">
        <f t="shared" si="20"/>
        <v>0</v>
      </c>
      <c r="BK776" s="425" t="b">
        <f t="shared" si="21"/>
        <v>0</v>
      </c>
    </row>
    <row r="777" spans="1:63" ht="15.75" customHeight="1">
      <c r="A777" s="174" t="s">
        <v>10</v>
      </c>
      <c r="B777" s="174" t="s">
        <v>11</v>
      </c>
      <c r="C777" s="174" t="s">
        <v>123</v>
      </c>
      <c r="D777" s="63" t="s">
        <v>1069</v>
      </c>
      <c r="E777" s="63" t="s">
        <v>30</v>
      </c>
      <c r="F777" s="174"/>
      <c r="G777" s="174" t="s">
        <v>9623</v>
      </c>
      <c r="H777" s="174"/>
      <c r="I777" s="174" t="s">
        <v>6282</v>
      </c>
      <c r="J777" s="584" t="s">
        <v>3887</v>
      </c>
      <c r="K777" s="174"/>
      <c r="L777" s="174"/>
      <c r="M777" s="582" t="s">
        <v>6283</v>
      </c>
      <c r="N777" s="585" t="s">
        <v>6284</v>
      </c>
      <c r="O777" s="63" t="s">
        <v>15</v>
      </c>
      <c r="P777" s="63" t="s">
        <v>16</v>
      </c>
      <c r="Q777" s="174" t="s">
        <v>35</v>
      </c>
      <c r="R777" s="63" t="s">
        <v>117</v>
      </c>
      <c r="S777" s="174" t="s">
        <v>118</v>
      </c>
      <c r="T777" s="174"/>
      <c r="U777" s="174" t="s">
        <v>4901</v>
      </c>
      <c r="V777" s="63" t="s">
        <v>4164</v>
      </c>
      <c r="W777" s="174" t="s">
        <v>6292</v>
      </c>
      <c r="X777" s="174" t="s">
        <v>6293</v>
      </c>
      <c r="Y777" s="429">
        <v>45061</v>
      </c>
      <c r="Z777" s="430">
        <v>46889</v>
      </c>
      <c r="AA777" s="63" t="s">
        <v>4158</v>
      </c>
      <c r="AB777" s="63" t="s">
        <v>4159</v>
      </c>
      <c r="AC777" s="63"/>
      <c r="AD777" s="174" t="s">
        <v>6290</v>
      </c>
      <c r="AE777" s="174" t="s">
        <v>6294</v>
      </c>
      <c r="AF777" s="466">
        <v>46833</v>
      </c>
      <c r="AG777" s="174"/>
      <c r="AH777" s="174"/>
      <c r="AI777" s="174"/>
      <c r="AJ777" s="174"/>
      <c r="AK777" s="174"/>
      <c r="AL777" s="174"/>
      <c r="AM777" s="174"/>
      <c r="AN777" s="174"/>
      <c r="AO777" s="174"/>
      <c r="AP777" s="174"/>
      <c r="AQ777" s="174"/>
      <c r="AR777" s="174"/>
      <c r="AS777" s="174"/>
      <c r="AT777" s="415"/>
      <c r="AU777" s="174"/>
      <c r="AV777" s="437"/>
      <c r="AW777" s="570"/>
      <c r="AX777" s="572"/>
      <c r="AY777" s="422"/>
      <c r="AZ777" s="572"/>
      <c r="BA777" s="572"/>
      <c r="BB777" s="422"/>
      <c r="BC777" s="572"/>
      <c r="BD777" s="570"/>
      <c r="BE777" s="572"/>
      <c r="BF777" s="426"/>
      <c r="BG777" s="426">
        <f t="shared" si="17"/>
        <v>0</v>
      </c>
      <c r="BH777" s="426">
        <f t="shared" si="18"/>
        <v>0</v>
      </c>
      <c r="BI777" s="426">
        <f t="shared" si="19"/>
        <v>0</v>
      </c>
      <c r="BJ777" s="426">
        <f t="shared" si="20"/>
        <v>0</v>
      </c>
      <c r="BK777" s="425" t="b">
        <f t="shared" si="21"/>
        <v>0</v>
      </c>
    </row>
    <row r="778" spans="1:63" ht="15.75" customHeight="1">
      <c r="A778" s="174" t="s">
        <v>10</v>
      </c>
      <c r="B778" s="174" t="s">
        <v>11</v>
      </c>
      <c r="C778" s="174" t="s">
        <v>28</v>
      </c>
      <c r="D778" s="63" t="s">
        <v>458</v>
      </c>
      <c r="E778" s="63" t="s">
        <v>30</v>
      </c>
      <c r="F778" s="174"/>
      <c r="G778" s="171" t="s">
        <v>3811</v>
      </c>
      <c r="H778" s="174"/>
      <c r="I778" s="174" t="s">
        <v>9593</v>
      </c>
      <c r="J778" s="174" t="s">
        <v>2248</v>
      </c>
      <c r="K778" s="174"/>
      <c r="L778" s="174"/>
      <c r="M778" s="63" t="s">
        <v>2249</v>
      </c>
      <c r="N778" s="174"/>
      <c r="O778" s="63" t="s">
        <v>113</v>
      </c>
      <c r="P778" s="63" t="s">
        <v>132</v>
      </c>
      <c r="Q778" s="174" t="s">
        <v>35</v>
      </c>
      <c r="R778" s="63" t="s">
        <v>8666</v>
      </c>
      <c r="S778" s="174" t="s">
        <v>36</v>
      </c>
      <c r="T778" s="174"/>
      <c r="U778" s="174" t="s">
        <v>4497</v>
      </c>
      <c r="V778" s="63" t="s">
        <v>4164</v>
      </c>
      <c r="W778" s="174" t="s">
        <v>6295</v>
      </c>
      <c r="X778" s="174" t="s">
        <v>6296</v>
      </c>
      <c r="Y778" s="429">
        <v>45062</v>
      </c>
      <c r="Z778" s="430">
        <v>46890</v>
      </c>
      <c r="AA778" s="63" t="s">
        <v>4158</v>
      </c>
      <c r="AB778" s="63" t="s">
        <v>4159</v>
      </c>
      <c r="AC778" s="63"/>
      <c r="AD778" s="174" t="s">
        <v>6297</v>
      </c>
      <c r="AE778" s="174" t="s">
        <v>6298</v>
      </c>
      <c r="AF778" s="466">
        <v>46413</v>
      </c>
      <c r="AG778" s="174"/>
      <c r="AH778" s="174"/>
      <c r="AI778" s="174"/>
      <c r="AJ778" s="174"/>
      <c r="AK778" s="174"/>
      <c r="AL778" s="174"/>
      <c r="AM778" s="174"/>
      <c r="AN778" s="174"/>
      <c r="AO778" s="174"/>
      <c r="AP778" s="174"/>
      <c r="AQ778" s="174"/>
      <c r="AR778" s="174"/>
      <c r="AS778" s="174"/>
      <c r="AT778" s="415"/>
      <c r="AU778" s="174"/>
      <c r="AV778" s="437"/>
      <c r="AW778" s="570"/>
      <c r="AX778" s="572"/>
      <c r="AY778" s="422"/>
      <c r="AZ778" s="572"/>
      <c r="BA778" s="572"/>
      <c r="BB778" s="422"/>
      <c r="BC778" s="572"/>
      <c r="BD778" s="570"/>
      <c r="BE778" s="572"/>
      <c r="BF778" s="426"/>
      <c r="BG778" s="426">
        <f t="shared" si="17"/>
        <v>0</v>
      </c>
      <c r="BH778" s="426">
        <f t="shared" si="18"/>
        <v>0</v>
      </c>
      <c r="BI778" s="426">
        <f t="shared" si="19"/>
        <v>0</v>
      </c>
      <c r="BJ778" s="426">
        <f t="shared" si="20"/>
        <v>0</v>
      </c>
      <c r="BK778" s="425" t="b">
        <f t="shared" si="21"/>
        <v>0</v>
      </c>
    </row>
    <row r="779" spans="1:63" ht="15.75" customHeight="1">
      <c r="A779" s="174" t="s">
        <v>10</v>
      </c>
      <c r="B779" s="174" t="s">
        <v>11</v>
      </c>
      <c r="C779" s="174" t="s">
        <v>28</v>
      </c>
      <c r="D779" s="63" t="s">
        <v>977</v>
      </c>
      <c r="E779" s="63" t="s">
        <v>28</v>
      </c>
      <c r="F779" s="174"/>
      <c r="G779" s="342" t="s">
        <v>3822</v>
      </c>
      <c r="H779" s="174"/>
      <c r="I779" s="174" t="s">
        <v>9624</v>
      </c>
      <c r="J779" s="174" t="s">
        <v>3826</v>
      </c>
      <c r="K779" s="174"/>
      <c r="L779" s="174"/>
      <c r="M779" s="174">
        <v>9568498347</v>
      </c>
      <c r="N779" s="174"/>
      <c r="O779" s="63" t="s">
        <v>15</v>
      </c>
      <c r="P779" s="63" t="s">
        <v>16</v>
      </c>
      <c r="Q779" s="174" t="s">
        <v>35</v>
      </c>
      <c r="R779" s="63" t="s">
        <v>2230</v>
      </c>
      <c r="S779" s="174" t="s">
        <v>1096</v>
      </c>
      <c r="T779" s="174"/>
      <c r="U779" s="174" t="s">
        <v>6299</v>
      </c>
      <c r="V779" s="63" t="s">
        <v>4164</v>
      </c>
      <c r="W779" s="174" t="s">
        <v>6300</v>
      </c>
      <c r="X779" s="174" t="s">
        <v>6301</v>
      </c>
      <c r="Y779" s="429">
        <v>45065</v>
      </c>
      <c r="Z779" s="430">
        <v>46893</v>
      </c>
      <c r="AA779" s="63" t="s">
        <v>4158</v>
      </c>
      <c r="AB779" s="63" t="s">
        <v>4159</v>
      </c>
      <c r="AC779" s="63"/>
      <c r="AD779" s="174" t="s">
        <v>6023</v>
      </c>
      <c r="AE779" s="174" t="s">
        <v>6302</v>
      </c>
      <c r="AF779" s="466">
        <v>46456</v>
      </c>
      <c r="AG779" s="174"/>
      <c r="AH779" s="174"/>
      <c r="AI779" s="174"/>
      <c r="AJ779" s="174"/>
      <c r="AK779" s="174"/>
      <c r="AL779" s="174"/>
      <c r="AM779" s="174"/>
      <c r="AN779" s="174"/>
      <c r="AO779" s="174"/>
      <c r="AP779" s="174"/>
      <c r="AQ779" s="174"/>
      <c r="AR779" s="174"/>
      <c r="AS779" s="174"/>
      <c r="AT779" s="415"/>
      <c r="AU779" s="174"/>
      <c r="AV779" s="437"/>
      <c r="AW779" s="570"/>
      <c r="AX779" s="572"/>
      <c r="AY779" s="422"/>
      <c r="AZ779" s="572"/>
      <c r="BA779" s="572"/>
      <c r="BB779" s="422"/>
      <c r="BC779" s="572"/>
      <c r="BD779" s="570"/>
      <c r="BE779" s="572"/>
      <c r="BF779" s="426"/>
      <c r="BG779" s="426">
        <f t="shared" si="17"/>
        <v>0</v>
      </c>
      <c r="BH779" s="426">
        <f t="shared" si="18"/>
        <v>0</v>
      </c>
      <c r="BI779" s="426">
        <f t="shared" si="19"/>
        <v>0</v>
      </c>
      <c r="BJ779" s="426">
        <f t="shared" si="20"/>
        <v>0</v>
      </c>
      <c r="BK779" s="425" t="b">
        <f t="shared" si="21"/>
        <v>0</v>
      </c>
    </row>
    <row r="780" spans="1:63" ht="15.75" customHeight="1">
      <c r="A780" s="174" t="s">
        <v>10</v>
      </c>
      <c r="B780" s="174" t="s">
        <v>11</v>
      </c>
      <c r="C780" s="174" t="s">
        <v>12</v>
      </c>
      <c r="D780" s="63" t="s">
        <v>13</v>
      </c>
      <c r="E780" s="63" t="s">
        <v>3756</v>
      </c>
      <c r="F780" s="174"/>
      <c r="G780" s="342" t="s">
        <v>3822</v>
      </c>
      <c r="H780" s="174"/>
      <c r="I780" s="174" t="s">
        <v>6346</v>
      </c>
      <c r="J780" s="174" t="s">
        <v>3764</v>
      </c>
      <c r="K780" s="174"/>
      <c r="L780" s="174"/>
      <c r="M780" s="63" t="s">
        <v>5152</v>
      </c>
      <c r="N780" s="174" t="s">
        <v>6304</v>
      </c>
      <c r="O780" s="63" t="s">
        <v>15</v>
      </c>
      <c r="P780" s="63" t="s">
        <v>16</v>
      </c>
      <c r="Q780" s="174" t="s">
        <v>35</v>
      </c>
      <c r="R780" s="63" t="s">
        <v>2222</v>
      </c>
      <c r="S780" s="174" t="s">
        <v>2558</v>
      </c>
      <c r="T780" s="174"/>
      <c r="U780" s="174" t="s">
        <v>6305</v>
      </c>
      <c r="V780" s="63" t="s">
        <v>4157</v>
      </c>
      <c r="W780" s="174" t="s">
        <v>506</v>
      </c>
      <c r="X780" s="174" t="s">
        <v>6306</v>
      </c>
      <c r="Y780" s="429">
        <v>45070</v>
      </c>
      <c r="Z780" s="430">
        <v>46898</v>
      </c>
      <c r="AA780" s="63" t="s">
        <v>4158</v>
      </c>
      <c r="AB780" s="63" t="s">
        <v>4159</v>
      </c>
      <c r="AC780" s="63"/>
      <c r="AD780" s="174" t="s">
        <v>6307</v>
      </c>
      <c r="AE780" s="174" t="s">
        <v>6308</v>
      </c>
      <c r="AF780" s="466">
        <v>46476</v>
      </c>
      <c r="AG780" s="174"/>
      <c r="AH780" s="174"/>
      <c r="AI780" s="174"/>
      <c r="AJ780" s="174"/>
      <c r="AK780" s="174"/>
      <c r="AL780" s="174"/>
      <c r="AM780" s="174"/>
      <c r="AN780" s="174"/>
      <c r="AO780" s="174"/>
      <c r="AP780" s="174"/>
      <c r="AQ780" s="174"/>
      <c r="AR780" s="174"/>
      <c r="AS780" s="174"/>
      <c r="AT780" s="415"/>
      <c r="AU780" s="174"/>
      <c r="AV780" s="437"/>
      <c r="AW780" s="570"/>
      <c r="AX780" s="572"/>
      <c r="AY780" s="422"/>
      <c r="AZ780" s="572"/>
      <c r="BA780" s="572"/>
      <c r="BB780" s="422"/>
      <c r="BC780" s="572"/>
      <c r="BD780" s="570"/>
      <c r="BE780" s="572"/>
      <c r="BF780" s="426"/>
      <c r="BG780" s="426">
        <f t="shared" si="17"/>
        <v>0</v>
      </c>
      <c r="BH780" s="426">
        <f t="shared" si="18"/>
        <v>0</v>
      </c>
      <c r="BI780" s="426">
        <f t="shared" si="19"/>
        <v>0</v>
      </c>
      <c r="BJ780" s="426">
        <f t="shared" si="20"/>
        <v>0</v>
      </c>
      <c r="BK780" s="425" t="b">
        <f t="shared" si="21"/>
        <v>0</v>
      </c>
    </row>
    <row r="781" spans="1:63" ht="15.75" customHeight="1">
      <c r="A781" s="174" t="s">
        <v>10</v>
      </c>
      <c r="B781" s="174" t="s">
        <v>11</v>
      </c>
      <c r="C781" s="174" t="s">
        <v>123</v>
      </c>
      <c r="D781" s="63" t="s">
        <v>513</v>
      </c>
      <c r="E781" s="63" t="s">
        <v>28</v>
      </c>
      <c r="F781" s="174"/>
      <c r="G781" s="174" t="s">
        <v>1775</v>
      </c>
      <c r="H781" s="174"/>
      <c r="I781" s="174" t="s">
        <v>6309</v>
      </c>
      <c r="J781" s="174" t="s">
        <v>1776</v>
      </c>
      <c r="K781" s="174"/>
      <c r="L781" s="174"/>
      <c r="M781" s="63" t="s">
        <v>1777</v>
      </c>
      <c r="N781" s="174" t="s">
        <v>5831</v>
      </c>
      <c r="O781" s="63" t="s">
        <v>15</v>
      </c>
      <c r="P781" s="63" t="s">
        <v>16</v>
      </c>
      <c r="Q781" s="174" t="s">
        <v>35</v>
      </c>
      <c r="R781" s="63" t="s">
        <v>104</v>
      </c>
      <c r="S781" s="174" t="s">
        <v>105</v>
      </c>
      <c r="T781" s="174"/>
      <c r="U781" s="174" t="s">
        <v>4661</v>
      </c>
      <c r="V781" s="63" t="s">
        <v>4164</v>
      </c>
      <c r="W781" s="174" t="s">
        <v>2193</v>
      </c>
      <c r="X781" s="174" t="s">
        <v>6310</v>
      </c>
      <c r="Y781" s="429">
        <v>45071</v>
      </c>
      <c r="Z781" s="430">
        <v>46899</v>
      </c>
      <c r="AA781" s="63" t="s">
        <v>4158</v>
      </c>
      <c r="AB781" s="63" t="s">
        <v>4159</v>
      </c>
      <c r="AC781" s="63"/>
      <c r="AD781" s="174" t="s">
        <v>6311</v>
      </c>
      <c r="AE781" s="174" t="s">
        <v>6312</v>
      </c>
      <c r="AF781" s="466">
        <v>45420</v>
      </c>
      <c r="AG781" s="174"/>
      <c r="AH781" s="174"/>
      <c r="AI781" s="174"/>
      <c r="AJ781" s="174"/>
      <c r="AK781" s="174"/>
      <c r="AL781" s="174"/>
      <c r="AM781" s="174"/>
      <c r="AN781" s="174"/>
      <c r="AO781" s="174"/>
      <c r="AP781" s="174"/>
      <c r="AQ781" s="174"/>
      <c r="AR781" s="174"/>
      <c r="AS781" s="174"/>
      <c r="AT781" s="415"/>
      <c r="AU781" s="174"/>
      <c r="AV781" s="437"/>
      <c r="AW781" s="570"/>
      <c r="AX781" s="572"/>
      <c r="AY781" s="422"/>
      <c r="AZ781" s="572"/>
      <c r="BA781" s="572"/>
      <c r="BB781" s="422"/>
      <c r="BC781" s="572"/>
      <c r="BD781" s="570"/>
      <c r="BE781" s="572"/>
      <c r="BF781" s="426"/>
      <c r="BG781" s="426">
        <f t="shared" si="17"/>
        <v>0</v>
      </c>
      <c r="BH781" s="426">
        <f t="shared" si="18"/>
        <v>0</v>
      </c>
      <c r="BI781" s="426">
        <f t="shared" si="19"/>
        <v>0</v>
      </c>
      <c r="BJ781" s="426">
        <f t="shared" si="20"/>
        <v>0</v>
      </c>
      <c r="BK781" s="425" t="b">
        <f t="shared" si="21"/>
        <v>0</v>
      </c>
    </row>
    <row r="782" spans="1:63" ht="15.75" customHeight="1">
      <c r="A782" s="174" t="s">
        <v>10</v>
      </c>
      <c r="B782" s="174" t="s">
        <v>11</v>
      </c>
      <c r="C782" s="174" t="s">
        <v>28</v>
      </c>
      <c r="D782" s="63" t="s">
        <v>458</v>
      </c>
      <c r="E782" s="63" t="s">
        <v>30</v>
      </c>
      <c r="F782" s="174"/>
      <c r="G782" s="174" t="s">
        <v>3602</v>
      </c>
      <c r="H782" s="174"/>
      <c r="I782" s="174" t="s">
        <v>5701</v>
      </c>
      <c r="J782" s="174" t="s">
        <v>1234</v>
      </c>
      <c r="K782" s="174"/>
      <c r="L782" s="174"/>
      <c r="M782" s="174" t="s">
        <v>6313</v>
      </c>
      <c r="N782" s="174" t="s">
        <v>6314</v>
      </c>
      <c r="O782" s="63" t="s">
        <v>15</v>
      </c>
      <c r="P782" s="63" t="s">
        <v>16</v>
      </c>
      <c r="Q782" s="174" t="s">
        <v>35</v>
      </c>
      <c r="R782" s="63" t="s">
        <v>8666</v>
      </c>
      <c r="S782" s="174" t="s">
        <v>47</v>
      </c>
      <c r="T782" s="174"/>
      <c r="U782" s="174" t="s">
        <v>4491</v>
      </c>
      <c r="V782" s="63" t="s">
        <v>4164</v>
      </c>
      <c r="W782" s="174" t="s">
        <v>78</v>
      </c>
      <c r="X782" s="174" t="s">
        <v>6315</v>
      </c>
      <c r="Y782" s="429">
        <v>45082</v>
      </c>
      <c r="Z782" s="430">
        <v>46910</v>
      </c>
      <c r="AA782" s="63" t="s">
        <v>4158</v>
      </c>
      <c r="AB782" s="63" t="s">
        <v>4159</v>
      </c>
      <c r="AC782" s="63"/>
      <c r="AD782" s="174" t="s">
        <v>6316</v>
      </c>
      <c r="AE782" s="174" t="s">
        <v>6317</v>
      </c>
      <c r="AF782" s="466">
        <v>46133</v>
      </c>
      <c r="AG782" s="174"/>
      <c r="AH782" s="174"/>
      <c r="AI782" s="174"/>
      <c r="AJ782" s="174"/>
      <c r="AK782" s="174"/>
      <c r="AL782" s="174"/>
      <c r="AM782" s="174"/>
      <c r="AN782" s="174"/>
      <c r="AO782" s="174"/>
      <c r="AP782" s="174"/>
      <c r="AQ782" s="174"/>
      <c r="AR782" s="174"/>
      <c r="AS782" s="174"/>
      <c r="AT782" s="415"/>
      <c r="AU782" s="174"/>
      <c r="AV782" s="437"/>
      <c r="AW782" s="570"/>
      <c r="AX782" s="572"/>
      <c r="AY782" s="422"/>
      <c r="AZ782" s="572"/>
      <c r="BA782" s="572"/>
      <c r="BB782" s="422"/>
      <c r="BC782" s="572"/>
      <c r="BD782" s="570"/>
      <c r="BE782" s="572"/>
      <c r="BF782" s="426"/>
      <c r="BG782" s="426">
        <f t="shared" si="17"/>
        <v>0</v>
      </c>
      <c r="BH782" s="426">
        <f t="shared" si="18"/>
        <v>0</v>
      </c>
      <c r="BI782" s="426">
        <f t="shared" si="19"/>
        <v>0</v>
      </c>
      <c r="BJ782" s="426">
        <f t="shared" si="20"/>
        <v>0</v>
      </c>
      <c r="BK782" s="425" t="b">
        <f t="shared" si="21"/>
        <v>0</v>
      </c>
    </row>
    <row r="783" spans="1:63" ht="15.75" customHeight="1">
      <c r="A783" s="174" t="s">
        <v>10</v>
      </c>
      <c r="B783" s="174" t="s">
        <v>11</v>
      </c>
      <c r="C783" s="174" t="s">
        <v>12</v>
      </c>
      <c r="D783" s="63" t="s">
        <v>13</v>
      </c>
      <c r="E783" s="63" t="s">
        <v>3756</v>
      </c>
      <c r="F783" s="174"/>
      <c r="G783" s="174" t="s">
        <v>3471</v>
      </c>
      <c r="H783" s="174"/>
      <c r="I783" s="174" t="s">
        <v>6318</v>
      </c>
      <c r="J783" s="174" t="s">
        <v>3821</v>
      </c>
      <c r="K783" s="174"/>
      <c r="L783" s="174"/>
      <c r="M783" s="174" t="s">
        <v>6319</v>
      </c>
      <c r="N783" s="174" t="s">
        <v>6320</v>
      </c>
      <c r="O783" s="63" t="s">
        <v>15</v>
      </c>
      <c r="P783" s="63" t="s">
        <v>16</v>
      </c>
      <c r="Q783" s="174" t="s">
        <v>35</v>
      </c>
      <c r="R783" s="63" t="s">
        <v>117</v>
      </c>
      <c r="S783" s="63" t="s">
        <v>120</v>
      </c>
      <c r="T783" s="174"/>
      <c r="U783" s="174" t="s">
        <v>4587</v>
      </c>
      <c r="V783" s="63" t="s">
        <v>4164</v>
      </c>
      <c r="W783" s="174" t="s">
        <v>4961</v>
      </c>
      <c r="X783" s="174" t="s">
        <v>6321</v>
      </c>
      <c r="Y783" s="429">
        <v>45083</v>
      </c>
      <c r="Z783" s="430">
        <v>46911</v>
      </c>
      <c r="AA783" s="63" t="s">
        <v>4158</v>
      </c>
      <c r="AB783" s="63" t="s">
        <v>4159</v>
      </c>
      <c r="AC783" s="63"/>
      <c r="AD783" s="342" t="s">
        <v>6322</v>
      </c>
      <c r="AE783" s="586" t="s">
        <v>6323</v>
      </c>
      <c r="AF783" s="174" t="s">
        <v>6324</v>
      </c>
      <c r="AG783" s="174"/>
      <c r="AH783" s="174"/>
      <c r="AI783" s="174"/>
      <c r="AJ783" s="174"/>
      <c r="AK783" s="174"/>
      <c r="AL783" s="174"/>
      <c r="AM783" s="174"/>
      <c r="AN783" s="174"/>
      <c r="AO783" s="174"/>
      <c r="AP783" s="174"/>
      <c r="AQ783" s="174"/>
      <c r="AR783" s="174"/>
      <c r="AS783" s="174"/>
      <c r="AT783" s="415"/>
      <c r="AU783" s="174"/>
      <c r="AV783" s="437"/>
      <c r="AW783" s="570"/>
      <c r="AX783" s="572"/>
      <c r="AY783" s="422"/>
      <c r="AZ783" s="572"/>
      <c r="BA783" s="572"/>
      <c r="BB783" s="422"/>
      <c r="BC783" s="572"/>
      <c r="BD783" s="570"/>
      <c r="BE783" s="572">
        <v>1</v>
      </c>
      <c r="BF783" s="426"/>
      <c r="BG783" s="426">
        <f t="shared" si="17"/>
        <v>0</v>
      </c>
      <c r="BH783" s="426">
        <f t="shared" si="18"/>
        <v>0</v>
      </c>
      <c r="BI783" s="426">
        <f t="shared" si="19"/>
        <v>0</v>
      </c>
      <c r="BJ783" s="426">
        <f t="shared" si="20"/>
        <v>0</v>
      </c>
      <c r="BK783" s="425" t="b">
        <f t="shared" si="21"/>
        <v>0</v>
      </c>
    </row>
    <row r="784" spans="1:63" ht="15.75" customHeight="1">
      <c r="A784" s="174" t="s">
        <v>10</v>
      </c>
      <c r="B784" s="174" t="s">
        <v>11</v>
      </c>
      <c r="C784" s="174" t="s">
        <v>12</v>
      </c>
      <c r="D784" s="63" t="s">
        <v>13</v>
      </c>
      <c r="E784" s="63" t="s">
        <v>3756</v>
      </c>
      <c r="F784" s="174"/>
      <c r="G784" s="174" t="s">
        <v>2135</v>
      </c>
      <c r="H784" s="174"/>
      <c r="I784" s="174"/>
      <c r="J784" s="63" t="s">
        <v>2136</v>
      </c>
      <c r="K784" s="174"/>
      <c r="L784" s="174"/>
      <c r="M784" s="174" t="s">
        <v>6325</v>
      </c>
      <c r="N784" s="174" t="s">
        <v>6326</v>
      </c>
      <c r="O784" s="63" t="s">
        <v>15</v>
      </c>
      <c r="P784" s="63" t="s">
        <v>16</v>
      </c>
      <c r="Q784" s="174" t="s">
        <v>35</v>
      </c>
      <c r="R784" s="63" t="s">
        <v>107</v>
      </c>
      <c r="S784" s="174" t="s">
        <v>108</v>
      </c>
      <c r="T784" s="174"/>
      <c r="U784" s="174" t="s">
        <v>4713</v>
      </c>
      <c r="V784" s="63" t="s">
        <v>4164</v>
      </c>
      <c r="W784" s="174" t="s">
        <v>6327</v>
      </c>
      <c r="X784" s="174" t="s">
        <v>6328</v>
      </c>
      <c r="Y784" s="429">
        <v>45093</v>
      </c>
      <c r="Z784" s="430">
        <v>46923</v>
      </c>
      <c r="AA784" s="63" t="s">
        <v>4158</v>
      </c>
      <c r="AB784" s="63" t="s">
        <v>4159</v>
      </c>
      <c r="AC784" s="63"/>
      <c r="AD784" s="174" t="s">
        <v>6329</v>
      </c>
      <c r="AE784" s="174" t="s">
        <v>6330</v>
      </c>
      <c r="AF784" s="174" t="s">
        <v>6331</v>
      </c>
      <c r="AG784" s="174"/>
      <c r="AH784" s="174"/>
      <c r="AI784" s="174"/>
      <c r="AJ784" s="174"/>
      <c r="AK784" s="174"/>
      <c r="AL784" s="174"/>
      <c r="AM784" s="174"/>
      <c r="AN784" s="174"/>
      <c r="AO784" s="174"/>
      <c r="AP784" s="174"/>
      <c r="AQ784" s="174"/>
      <c r="AR784" s="174"/>
      <c r="AS784" s="174"/>
      <c r="AT784" s="415"/>
      <c r="AU784" s="174"/>
      <c r="AV784" s="437"/>
      <c r="AW784" s="570"/>
      <c r="AX784" s="572"/>
      <c r="AY784" s="422"/>
      <c r="AZ784" s="572"/>
      <c r="BA784" s="572"/>
      <c r="BB784" s="422"/>
      <c r="BC784" s="572"/>
      <c r="BD784" s="570"/>
      <c r="BE784" s="572"/>
      <c r="BF784" s="426"/>
      <c r="BG784" s="426">
        <f t="shared" si="17"/>
        <v>0</v>
      </c>
      <c r="BH784" s="426">
        <f t="shared" si="18"/>
        <v>0</v>
      </c>
      <c r="BI784" s="426">
        <f t="shared" si="19"/>
        <v>0</v>
      </c>
      <c r="BJ784" s="426">
        <f t="shared" si="20"/>
        <v>0</v>
      </c>
      <c r="BK784" s="425" t="b">
        <f t="shared" si="21"/>
        <v>0</v>
      </c>
    </row>
    <row r="785" spans="1:63" ht="15.75" customHeight="1">
      <c r="A785" s="174" t="s">
        <v>10</v>
      </c>
      <c r="B785" s="174" t="s">
        <v>11</v>
      </c>
      <c r="C785" s="174" t="s">
        <v>509</v>
      </c>
      <c r="D785" s="63" t="s">
        <v>551</v>
      </c>
      <c r="E785" s="63" t="s">
        <v>30</v>
      </c>
      <c r="F785" s="174"/>
      <c r="G785" s="174" t="s">
        <v>3543</v>
      </c>
      <c r="H785" s="174"/>
      <c r="I785" s="174" t="s">
        <v>6332</v>
      </c>
      <c r="J785" s="174" t="s">
        <v>9625</v>
      </c>
      <c r="K785" s="174"/>
      <c r="L785" s="174"/>
      <c r="M785" s="174" t="s">
        <v>6333</v>
      </c>
      <c r="N785" s="174" t="s">
        <v>6334</v>
      </c>
      <c r="O785" s="63" t="s">
        <v>15</v>
      </c>
      <c r="P785" s="63" t="s">
        <v>16</v>
      </c>
      <c r="Q785" s="174" t="s">
        <v>35</v>
      </c>
      <c r="R785" s="63" t="s">
        <v>8666</v>
      </c>
      <c r="S785" s="174" t="s">
        <v>39</v>
      </c>
      <c r="T785" s="174"/>
      <c r="U785" s="174" t="s">
        <v>4640</v>
      </c>
      <c r="V785" s="63" t="s">
        <v>4164</v>
      </c>
      <c r="W785" s="174" t="s">
        <v>253</v>
      </c>
      <c r="X785" s="174" t="s">
        <v>6335</v>
      </c>
      <c r="Y785" s="429">
        <v>45093</v>
      </c>
      <c r="Z785" s="430">
        <v>46923</v>
      </c>
      <c r="AA785" s="63" t="s">
        <v>4158</v>
      </c>
      <c r="AB785" s="63" t="s">
        <v>4159</v>
      </c>
      <c r="AC785" s="63"/>
      <c r="AD785" s="342" t="s">
        <v>6336</v>
      </c>
      <c r="AE785" s="342" t="s">
        <v>6337</v>
      </c>
      <c r="AF785" s="342" t="s">
        <v>6338</v>
      </c>
      <c r="AG785" s="174"/>
      <c r="AH785" s="174"/>
      <c r="AI785" s="174"/>
      <c r="AJ785" s="174"/>
      <c r="AK785" s="174"/>
      <c r="AL785" s="174"/>
      <c r="AM785" s="174"/>
      <c r="AN785" s="174"/>
      <c r="AO785" s="174"/>
      <c r="AP785" s="174"/>
      <c r="AQ785" s="174"/>
      <c r="AR785" s="174"/>
      <c r="AS785" s="174"/>
      <c r="AT785" s="415"/>
      <c r="AU785" s="174"/>
      <c r="AV785" s="437"/>
      <c r="AW785" s="570"/>
      <c r="AX785" s="572"/>
      <c r="AY785" s="422"/>
      <c r="AZ785" s="572"/>
      <c r="BA785" s="572"/>
      <c r="BB785" s="422"/>
      <c r="BC785" s="572"/>
      <c r="BD785" s="570"/>
      <c r="BE785" s="572">
        <v>1</v>
      </c>
      <c r="BF785" s="426"/>
      <c r="BG785" s="426">
        <f t="shared" si="17"/>
        <v>0</v>
      </c>
      <c r="BH785" s="426">
        <f t="shared" si="18"/>
        <v>0</v>
      </c>
      <c r="BI785" s="426">
        <f t="shared" si="19"/>
        <v>0</v>
      </c>
      <c r="BJ785" s="426">
        <f t="shared" si="20"/>
        <v>0</v>
      </c>
      <c r="BK785" s="425" t="b">
        <f t="shared" si="21"/>
        <v>0</v>
      </c>
    </row>
    <row r="786" spans="1:63" ht="15.75" customHeight="1">
      <c r="A786" s="174" t="s">
        <v>10</v>
      </c>
      <c r="B786" s="174" t="s">
        <v>11</v>
      </c>
      <c r="C786" s="174" t="s">
        <v>509</v>
      </c>
      <c r="D786" s="63" t="s">
        <v>551</v>
      </c>
      <c r="E786" s="63" t="s">
        <v>30</v>
      </c>
      <c r="F786" s="174"/>
      <c r="G786" s="174" t="s">
        <v>3543</v>
      </c>
      <c r="H786" s="174"/>
      <c r="I786" s="174" t="s">
        <v>6332</v>
      </c>
      <c r="J786" s="174" t="s">
        <v>9625</v>
      </c>
      <c r="K786" s="174"/>
      <c r="L786" s="174"/>
      <c r="M786" s="174" t="s">
        <v>6333</v>
      </c>
      <c r="N786" s="174" t="s">
        <v>6334</v>
      </c>
      <c r="O786" s="63" t="s">
        <v>15</v>
      </c>
      <c r="P786" s="63" t="s">
        <v>16</v>
      </c>
      <c r="Q786" s="174" t="s">
        <v>35</v>
      </c>
      <c r="R786" s="63" t="s">
        <v>104</v>
      </c>
      <c r="S786" s="174" t="s">
        <v>105</v>
      </c>
      <c r="T786" s="174"/>
      <c r="U786" s="174" t="s">
        <v>4661</v>
      </c>
      <c r="V786" s="63" t="s">
        <v>4164</v>
      </c>
      <c r="W786" s="174" t="s">
        <v>106</v>
      </c>
      <c r="X786" s="174" t="s">
        <v>6339</v>
      </c>
      <c r="Y786" s="429">
        <v>45093</v>
      </c>
      <c r="Z786" s="430">
        <v>46923</v>
      </c>
      <c r="AA786" s="63" t="s">
        <v>4158</v>
      </c>
      <c r="AB786" s="63" t="s">
        <v>4159</v>
      </c>
      <c r="AC786" s="63"/>
      <c r="AD786" s="342" t="s">
        <v>6340</v>
      </c>
      <c r="AE786" s="342" t="s">
        <v>6341</v>
      </c>
      <c r="AF786" s="514">
        <v>46523</v>
      </c>
      <c r="AG786" s="174"/>
      <c r="AH786" s="174"/>
      <c r="AI786" s="174"/>
      <c r="AJ786" s="174"/>
      <c r="AK786" s="174"/>
      <c r="AL786" s="174"/>
      <c r="AM786" s="174"/>
      <c r="AN786" s="174"/>
      <c r="AO786" s="174"/>
      <c r="AP786" s="174"/>
      <c r="AQ786" s="174"/>
      <c r="AR786" s="174"/>
      <c r="AS786" s="174"/>
      <c r="AT786" s="415"/>
      <c r="AU786" s="174"/>
      <c r="AV786" s="437"/>
      <c r="AW786" s="570"/>
      <c r="AX786" s="572"/>
      <c r="AY786" s="422"/>
      <c r="AZ786" s="572"/>
      <c r="BA786" s="572"/>
      <c r="BB786" s="422"/>
      <c r="BC786" s="572"/>
      <c r="BD786" s="570"/>
      <c r="BE786" s="572"/>
      <c r="BF786" s="426"/>
      <c r="BG786" s="426">
        <f t="shared" si="17"/>
        <v>0</v>
      </c>
      <c r="BH786" s="426">
        <f t="shared" si="18"/>
        <v>0</v>
      </c>
      <c r="BI786" s="426">
        <f t="shared" si="19"/>
        <v>0</v>
      </c>
      <c r="BJ786" s="426">
        <f t="shared" si="20"/>
        <v>0</v>
      </c>
      <c r="BK786" s="425" t="b">
        <f t="shared" si="21"/>
        <v>0</v>
      </c>
    </row>
    <row r="787" spans="1:63" ht="15.75" customHeight="1">
      <c r="A787" s="174" t="s">
        <v>10</v>
      </c>
      <c r="B787" s="174" t="s">
        <v>11</v>
      </c>
      <c r="C787" s="174" t="s">
        <v>509</v>
      </c>
      <c r="D787" s="63" t="s">
        <v>551</v>
      </c>
      <c r="E787" s="63" t="s">
        <v>30</v>
      </c>
      <c r="F787" s="174"/>
      <c r="G787" s="174" t="s">
        <v>3543</v>
      </c>
      <c r="H787" s="174"/>
      <c r="I787" s="174" t="s">
        <v>6332</v>
      </c>
      <c r="J787" s="174" t="s">
        <v>9625</v>
      </c>
      <c r="K787" s="174"/>
      <c r="L787" s="174"/>
      <c r="M787" s="174" t="s">
        <v>6333</v>
      </c>
      <c r="N787" s="174" t="s">
        <v>6334</v>
      </c>
      <c r="O787" s="63" t="s">
        <v>15</v>
      </c>
      <c r="P787" s="63" t="s">
        <v>16</v>
      </c>
      <c r="Q787" s="174" t="s">
        <v>35</v>
      </c>
      <c r="R787" s="63" t="s">
        <v>84</v>
      </c>
      <c r="S787" s="174" t="s">
        <v>85</v>
      </c>
      <c r="T787" s="174"/>
      <c r="U787" s="174" t="s">
        <v>4623</v>
      </c>
      <c r="V787" s="63" t="s">
        <v>4164</v>
      </c>
      <c r="W787" s="174" t="s">
        <v>94</v>
      </c>
      <c r="X787" s="174" t="s">
        <v>6342</v>
      </c>
      <c r="Y787" s="429">
        <v>45093</v>
      </c>
      <c r="Z787" s="430">
        <v>46923</v>
      </c>
      <c r="AA787" s="63" t="s">
        <v>4158</v>
      </c>
      <c r="AB787" s="63" t="s">
        <v>4159</v>
      </c>
      <c r="AC787" s="63"/>
      <c r="AD787" s="342" t="s">
        <v>6343</v>
      </c>
      <c r="AE787" s="342" t="s">
        <v>6344</v>
      </c>
      <c r="AF787" s="342" t="s">
        <v>6345</v>
      </c>
      <c r="AG787" s="174"/>
      <c r="AH787" s="174"/>
      <c r="AI787" s="174"/>
      <c r="AJ787" s="174"/>
      <c r="AK787" s="174"/>
      <c r="AL787" s="174"/>
      <c r="AM787" s="174"/>
      <c r="AN787" s="174"/>
      <c r="AO787" s="174"/>
      <c r="AP787" s="174"/>
      <c r="AQ787" s="174"/>
      <c r="AR787" s="174"/>
      <c r="AS787" s="174"/>
      <c r="AT787" s="415"/>
      <c r="AU787" s="174"/>
      <c r="AV787" s="437"/>
      <c r="AW787" s="570"/>
      <c r="AX787" s="572"/>
      <c r="AY787" s="422"/>
      <c r="AZ787" s="572"/>
      <c r="BA787" s="572"/>
      <c r="BB787" s="422"/>
      <c r="BC787" s="572"/>
      <c r="BD787" s="570"/>
      <c r="BE787" s="572"/>
      <c r="BF787" s="426"/>
      <c r="BG787" s="426">
        <f t="shared" si="17"/>
        <v>0</v>
      </c>
      <c r="BH787" s="426">
        <f t="shared" si="18"/>
        <v>0</v>
      </c>
      <c r="BI787" s="426">
        <f t="shared" si="19"/>
        <v>0</v>
      </c>
      <c r="BJ787" s="426">
        <f t="shared" si="20"/>
        <v>0</v>
      </c>
      <c r="BK787" s="425" t="b">
        <f t="shared" si="21"/>
        <v>0</v>
      </c>
    </row>
    <row r="788" spans="1:63" ht="15.75" customHeight="1">
      <c r="A788" s="174" t="s">
        <v>10</v>
      </c>
      <c r="B788" s="174" t="s">
        <v>11</v>
      </c>
      <c r="C788" s="174" t="s">
        <v>12</v>
      </c>
      <c r="D788" s="63" t="s">
        <v>13</v>
      </c>
      <c r="E788" s="63" t="s">
        <v>3756</v>
      </c>
      <c r="F788" s="174"/>
      <c r="G788" s="174" t="s">
        <v>2210</v>
      </c>
      <c r="H788" s="174"/>
      <c r="I788" s="174" t="s">
        <v>6346</v>
      </c>
      <c r="J788" s="174" t="s">
        <v>3764</v>
      </c>
      <c r="K788" s="174"/>
      <c r="L788" s="174"/>
      <c r="M788" s="63" t="s">
        <v>5152</v>
      </c>
      <c r="N788" s="174" t="s">
        <v>6304</v>
      </c>
      <c r="O788" s="63" t="s">
        <v>15</v>
      </c>
      <c r="P788" s="63" t="s">
        <v>16</v>
      </c>
      <c r="Q788" s="174" t="s">
        <v>35</v>
      </c>
      <c r="R788" s="63" t="s">
        <v>87</v>
      </c>
      <c r="S788" s="174" t="s">
        <v>434</v>
      </c>
      <c r="T788" s="174"/>
      <c r="U788" s="174" t="s">
        <v>4697</v>
      </c>
      <c r="V788" s="63" t="s">
        <v>4164</v>
      </c>
      <c r="W788" s="174" t="s">
        <v>1139</v>
      </c>
      <c r="X788" s="174" t="s">
        <v>6347</v>
      </c>
      <c r="Y788" s="429">
        <v>45097</v>
      </c>
      <c r="Z788" s="430">
        <v>46925</v>
      </c>
      <c r="AA788" s="63" t="s">
        <v>4158</v>
      </c>
      <c r="AB788" s="63" t="s">
        <v>4159</v>
      </c>
      <c r="AC788" s="63"/>
      <c r="AD788" s="174" t="s">
        <v>5200</v>
      </c>
      <c r="AE788" s="317" t="s">
        <v>6241</v>
      </c>
      <c r="AF788" s="503">
        <v>46694</v>
      </c>
      <c r="AG788" s="174"/>
      <c r="AH788" s="174"/>
      <c r="AI788" s="174"/>
      <c r="AJ788" s="174"/>
      <c r="AK788" s="174"/>
      <c r="AL788" s="174"/>
      <c r="AM788" s="174"/>
      <c r="AN788" s="174"/>
      <c r="AO788" s="174"/>
      <c r="AP788" s="174"/>
      <c r="AQ788" s="174"/>
      <c r="AR788" s="174"/>
      <c r="AS788" s="174"/>
      <c r="AT788" s="415"/>
      <c r="AU788" s="174"/>
      <c r="AV788" s="437"/>
      <c r="AW788" s="570"/>
      <c r="AX788" s="572"/>
      <c r="AY788" s="422"/>
      <c r="AZ788" s="572"/>
      <c r="BA788" s="572"/>
      <c r="BB788" s="422"/>
      <c r="BC788" s="572"/>
      <c r="BD788" s="570"/>
      <c r="BE788" s="572"/>
      <c r="BF788" s="426"/>
      <c r="BG788" s="426">
        <f t="shared" si="17"/>
        <v>0</v>
      </c>
      <c r="BH788" s="426">
        <f t="shared" si="18"/>
        <v>0</v>
      </c>
      <c r="BI788" s="426">
        <f t="shared" si="19"/>
        <v>0</v>
      </c>
      <c r="BJ788" s="426">
        <f t="shared" si="20"/>
        <v>0</v>
      </c>
      <c r="BK788" s="425" t="b">
        <f t="shared" si="21"/>
        <v>0</v>
      </c>
    </row>
    <row r="789" spans="1:63" ht="15.75" customHeight="1">
      <c r="A789" s="174" t="s">
        <v>10</v>
      </c>
      <c r="B789" s="174" t="s">
        <v>11</v>
      </c>
      <c r="C789" s="174" t="s">
        <v>13</v>
      </c>
      <c r="D789" s="63" t="s">
        <v>13</v>
      </c>
      <c r="E789" s="63" t="s">
        <v>3756</v>
      </c>
      <c r="F789" s="174"/>
      <c r="G789" s="174" t="s">
        <v>2110</v>
      </c>
      <c r="H789" s="174"/>
      <c r="I789" s="174" t="s">
        <v>5933</v>
      </c>
      <c r="J789" s="174" t="s">
        <v>2111</v>
      </c>
      <c r="K789" s="174"/>
      <c r="L789" s="174"/>
      <c r="M789" s="63" t="s">
        <v>2112</v>
      </c>
      <c r="N789" s="174" t="s">
        <v>5934</v>
      </c>
      <c r="O789" s="63" t="s">
        <v>15</v>
      </c>
      <c r="P789" s="63" t="s">
        <v>1449</v>
      </c>
      <c r="Q789" s="174" t="s">
        <v>35</v>
      </c>
      <c r="R789" s="63" t="s">
        <v>125</v>
      </c>
      <c r="S789" s="174" t="s">
        <v>1849</v>
      </c>
      <c r="T789" s="174"/>
      <c r="U789" s="174" t="s">
        <v>4582</v>
      </c>
      <c r="V789" s="63" t="s">
        <v>4164</v>
      </c>
      <c r="W789" s="174" t="s">
        <v>127</v>
      </c>
      <c r="X789" s="174" t="s">
        <v>6348</v>
      </c>
      <c r="Y789" s="429">
        <v>45056</v>
      </c>
      <c r="Z789" s="430">
        <v>46842</v>
      </c>
      <c r="AA789" s="63" t="s">
        <v>4646</v>
      </c>
      <c r="AB789" s="63" t="s">
        <v>4159</v>
      </c>
      <c r="AC789" s="63"/>
      <c r="AD789" s="587" t="s">
        <v>6349</v>
      </c>
      <c r="AE789" s="174"/>
      <c r="AF789" s="466"/>
      <c r="AG789" s="174"/>
      <c r="AH789" s="174"/>
      <c r="AI789" s="174"/>
      <c r="AJ789" s="174"/>
      <c r="AK789" s="174"/>
      <c r="AL789" s="174"/>
      <c r="AM789" s="174"/>
      <c r="AN789" s="174"/>
      <c r="AO789" s="174"/>
      <c r="AP789" s="174"/>
      <c r="AQ789" s="174"/>
      <c r="AR789" s="174"/>
      <c r="AS789" s="174"/>
      <c r="AT789" s="415"/>
      <c r="AU789" s="174"/>
      <c r="AV789" s="437"/>
      <c r="AW789" s="570"/>
      <c r="AX789" s="572"/>
      <c r="AY789" s="422"/>
      <c r="AZ789" s="572"/>
      <c r="BA789" s="572"/>
      <c r="BB789" s="422"/>
      <c r="BC789" s="572"/>
      <c r="BD789" s="570"/>
      <c r="BE789" s="572"/>
      <c r="BF789" s="426"/>
      <c r="BG789" s="426">
        <f t="shared" si="17"/>
        <v>0</v>
      </c>
      <c r="BH789" s="426">
        <f t="shared" si="18"/>
        <v>0</v>
      </c>
      <c r="BI789" s="426">
        <f t="shared" si="19"/>
        <v>0</v>
      </c>
      <c r="BJ789" s="426">
        <f t="shared" si="20"/>
        <v>0</v>
      </c>
      <c r="BK789" s="425" t="b">
        <f t="shared" si="21"/>
        <v>0</v>
      </c>
    </row>
    <row r="790" spans="1:63" ht="15.75" customHeight="1">
      <c r="A790" s="174" t="s">
        <v>10</v>
      </c>
      <c r="B790" s="174" t="s">
        <v>11</v>
      </c>
      <c r="C790" s="174" t="s">
        <v>28</v>
      </c>
      <c r="D790" s="63" t="s">
        <v>458</v>
      </c>
      <c r="E790" s="63" t="s">
        <v>30</v>
      </c>
      <c r="F790" s="174"/>
      <c r="G790" s="174" t="s">
        <v>3602</v>
      </c>
      <c r="H790" s="174"/>
      <c r="I790" s="174" t="s">
        <v>6350</v>
      </c>
      <c r="J790" s="174" t="s">
        <v>1234</v>
      </c>
      <c r="K790" s="174"/>
      <c r="L790" s="174"/>
      <c r="M790" s="174" t="s">
        <v>6313</v>
      </c>
      <c r="N790" s="174" t="s">
        <v>5702</v>
      </c>
      <c r="O790" s="63" t="s">
        <v>15</v>
      </c>
      <c r="P790" s="63" t="s">
        <v>16</v>
      </c>
      <c r="Q790" s="174" t="s">
        <v>35</v>
      </c>
      <c r="R790" s="63" t="s">
        <v>8666</v>
      </c>
      <c r="S790" s="174" t="s">
        <v>43</v>
      </c>
      <c r="T790" s="174"/>
      <c r="U790" s="174" t="s">
        <v>4640</v>
      </c>
      <c r="V790" s="63" t="s">
        <v>4164</v>
      </c>
      <c r="W790" s="174" t="s">
        <v>253</v>
      </c>
      <c r="X790" s="174" t="s">
        <v>6351</v>
      </c>
      <c r="Y790" s="429">
        <v>45057</v>
      </c>
      <c r="Z790" s="430">
        <v>46842</v>
      </c>
      <c r="AA790" s="63" t="s">
        <v>4646</v>
      </c>
      <c r="AB790" s="63" t="s">
        <v>4159</v>
      </c>
      <c r="AC790" s="63"/>
      <c r="AD790" s="588" t="s">
        <v>6060</v>
      </c>
      <c r="AE790" s="174" t="s">
        <v>6061</v>
      </c>
      <c r="AF790" s="466">
        <v>46308</v>
      </c>
      <c r="AG790" s="174"/>
      <c r="AH790" s="174"/>
      <c r="AI790" s="174"/>
      <c r="AJ790" s="174"/>
      <c r="AK790" s="174"/>
      <c r="AL790" s="174"/>
      <c r="AM790" s="174"/>
      <c r="AN790" s="174"/>
      <c r="AO790" s="174"/>
      <c r="AP790" s="174"/>
      <c r="AQ790" s="174"/>
      <c r="AR790" s="174"/>
      <c r="AS790" s="174"/>
      <c r="AT790" s="415"/>
      <c r="AU790" s="174"/>
      <c r="AV790" s="437"/>
      <c r="AW790" s="570"/>
      <c r="AX790" s="572"/>
      <c r="AY790" s="422"/>
      <c r="AZ790" s="572"/>
      <c r="BA790" s="572"/>
      <c r="BB790" s="422"/>
      <c r="BC790" s="572"/>
      <c r="BD790" s="570"/>
      <c r="BE790" s="572"/>
      <c r="BF790" s="426"/>
      <c r="BG790" s="426">
        <f t="shared" si="17"/>
        <v>0</v>
      </c>
      <c r="BH790" s="426">
        <f t="shared" si="18"/>
        <v>0</v>
      </c>
      <c r="BI790" s="426">
        <f t="shared" si="19"/>
        <v>0</v>
      </c>
      <c r="BJ790" s="426">
        <f t="shared" si="20"/>
        <v>0</v>
      </c>
      <c r="BK790" s="425" t="b">
        <f t="shared" si="21"/>
        <v>0</v>
      </c>
    </row>
    <row r="791" spans="1:63" ht="15.75" customHeight="1">
      <c r="A791" s="174" t="s">
        <v>10</v>
      </c>
      <c r="B791" s="174" t="s">
        <v>11</v>
      </c>
      <c r="C791" s="174" t="s">
        <v>310</v>
      </c>
      <c r="D791" s="63" t="s">
        <v>13</v>
      </c>
      <c r="E791" s="63" t="s">
        <v>3756</v>
      </c>
      <c r="F791" s="174"/>
      <c r="G791" s="63" t="s">
        <v>311</v>
      </c>
      <c r="H791" s="174"/>
      <c r="I791" s="174" t="s">
        <v>5119</v>
      </c>
      <c r="J791" s="63" t="s">
        <v>312</v>
      </c>
      <c r="K791" s="63"/>
      <c r="L791" s="63"/>
      <c r="M791" s="63" t="s">
        <v>5120</v>
      </c>
      <c r="N791" s="174" t="s">
        <v>9626</v>
      </c>
      <c r="O791" s="63" t="s">
        <v>15</v>
      </c>
      <c r="P791" s="63" t="s">
        <v>16</v>
      </c>
      <c r="Q791" s="174" t="s">
        <v>35</v>
      </c>
      <c r="R791" s="63" t="s">
        <v>117</v>
      </c>
      <c r="S791" s="174" t="s">
        <v>315</v>
      </c>
      <c r="T791" s="174"/>
      <c r="U791" s="174" t="s">
        <v>6353</v>
      </c>
      <c r="V791" s="63" t="s">
        <v>4164</v>
      </c>
      <c r="W791" s="174" t="s">
        <v>235</v>
      </c>
      <c r="X791" s="174" t="s">
        <v>6354</v>
      </c>
      <c r="Y791" s="429">
        <v>45057</v>
      </c>
      <c r="Z791" s="430">
        <v>46849</v>
      </c>
      <c r="AA791" s="63" t="s">
        <v>4646</v>
      </c>
      <c r="AB791" s="63" t="s">
        <v>4159</v>
      </c>
      <c r="AC791" s="63"/>
      <c r="AD791" s="589" t="s">
        <v>6355</v>
      </c>
      <c r="AE791" s="174" t="s">
        <v>6356</v>
      </c>
      <c r="AF791" s="174" t="s">
        <v>6357</v>
      </c>
      <c r="AG791" s="174"/>
      <c r="AH791" s="174"/>
      <c r="AI791" s="174"/>
      <c r="AJ791" s="174"/>
      <c r="AK791" s="174"/>
      <c r="AL791" s="174"/>
      <c r="AM791" s="174"/>
      <c r="AN791" s="174"/>
      <c r="AO791" s="174"/>
      <c r="AP791" s="174"/>
      <c r="AQ791" s="174"/>
      <c r="AR791" s="174"/>
      <c r="AS791" s="174"/>
      <c r="AT791" s="415"/>
      <c r="AU791" s="174"/>
      <c r="AV791" s="437"/>
      <c r="AW791" s="570"/>
      <c r="AX791" s="572"/>
      <c r="AY791" s="422"/>
      <c r="AZ791" s="572"/>
      <c r="BA791" s="572"/>
      <c r="BB791" s="422"/>
      <c r="BC791" s="572"/>
      <c r="BD791" s="570"/>
      <c r="BE791" s="572"/>
      <c r="BF791" s="426"/>
      <c r="BG791" s="426">
        <f t="shared" si="17"/>
        <v>0</v>
      </c>
      <c r="BH791" s="426">
        <f t="shared" si="18"/>
        <v>0</v>
      </c>
      <c r="BI791" s="426">
        <f t="shared" si="19"/>
        <v>0</v>
      </c>
      <c r="BJ791" s="426">
        <f t="shared" si="20"/>
        <v>0</v>
      </c>
      <c r="BK791" s="425" t="b">
        <f t="shared" si="21"/>
        <v>0</v>
      </c>
    </row>
    <row r="792" spans="1:63" ht="15.75" customHeight="1">
      <c r="A792" s="174" t="s">
        <v>10</v>
      </c>
      <c r="B792" s="174" t="s">
        <v>11</v>
      </c>
      <c r="C792" s="174" t="s">
        <v>509</v>
      </c>
      <c r="D792" s="63" t="s">
        <v>551</v>
      </c>
      <c r="E792" s="63" t="s">
        <v>30</v>
      </c>
      <c r="F792" s="174"/>
      <c r="G792" s="174" t="s">
        <v>1662</v>
      </c>
      <c r="H792" s="174"/>
      <c r="I792" s="174" t="s">
        <v>6124</v>
      </c>
      <c r="J792" s="174" t="s">
        <v>9602</v>
      </c>
      <c r="K792" s="174"/>
      <c r="L792" s="174"/>
      <c r="M792" s="174" t="s">
        <v>6125</v>
      </c>
      <c r="N792" s="174" t="s">
        <v>6126</v>
      </c>
      <c r="O792" s="63" t="s">
        <v>15</v>
      </c>
      <c r="P792" s="63" t="s">
        <v>16</v>
      </c>
      <c r="Q792" s="174" t="s">
        <v>35</v>
      </c>
      <c r="R792" s="63" t="s">
        <v>104</v>
      </c>
      <c r="S792" s="174" t="s">
        <v>173</v>
      </c>
      <c r="T792" s="174"/>
      <c r="U792" s="174" t="s">
        <v>4661</v>
      </c>
      <c r="V792" s="63" t="s">
        <v>4164</v>
      </c>
      <c r="W792" s="174" t="s">
        <v>106</v>
      </c>
      <c r="X792" s="174" t="s">
        <v>6358</v>
      </c>
      <c r="Y792" s="429">
        <v>45058</v>
      </c>
      <c r="Z792" s="430">
        <v>46748</v>
      </c>
      <c r="AA792" s="63" t="s">
        <v>4646</v>
      </c>
      <c r="AB792" s="63" t="s">
        <v>4159</v>
      </c>
      <c r="AC792" s="63"/>
      <c r="AD792" s="590" t="s">
        <v>6128</v>
      </c>
      <c r="AE792" s="591" t="s">
        <v>6129</v>
      </c>
      <c r="AF792" s="592">
        <v>45946</v>
      </c>
      <c r="AG792" s="174"/>
      <c r="AH792" s="174"/>
      <c r="AI792" s="174"/>
      <c r="AJ792" s="174"/>
      <c r="AK792" s="174"/>
      <c r="AL792" s="174"/>
      <c r="AM792" s="174"/>
      <c r="AN792" s="174"/>
      <c r="AO792" s="174"/>
      <c r="AP792" s="174"/>
      <c r="AQ792" s="174"/>
      <c r="AR792" s="174"/>
      <c r="AS792" s="174"/>
      <c r="AT792" s="415"/>
      <c r="AU792" s="174"/>
      <c r="AV792" s="437"/>
      <c r="AW792" s="570"/>
      <c r="AX792" s="572"/>
      <c r="AY792" s="422"/>
      <c r="AZ792" s="572"/>
      <c r="BA792" s="572"/>
      <c r="BB792" s="422"/>
      <c r="BC792" s="572"/>
      <c r="BD792" s="570"/>
      <c r="BE792" s="572"/>
      <c r="BF792" s="426"/>
      <c r="BG792" s="426">
        <f t="shared" si="17"/>
        <v>0</v>
      </c>
      <c r="BH792" s="426">
        <f t="shared" si="18"/>
        <v>0</v>
      </c>
      <c r="BI792" s="426">
        <f t="shared" si="19"/>
        <v>0</v>
      </c>
      <c r="BJ792" s="426">
        <f t="shared" si="20"/>
        <v>0</v>
      </c>
      <c r="BK792" s="425" t="b">
        <f t="shared" si="21"/>
        <v>0</v>
      </c>
    </row>
    <row r="793" spans="1:63" ht="15.75" customHeight="1">
      <c r="A793" s="174" t="s">
        <v>10</v>
      </c>
      <c r="B793" s="174" t="s">
        <v>11</v>
      </c>
      <c r="C793" s="174" t="s">
        <v>509</v>
      </c>
      <c r="D793" s="63" t="s">
        <v>551</v>
      </c>
      <c r="E793" s="63" t="s">
        <v>30</v>
      </c>
      <c r="F793" s="174"/>
      <c r="G793" s="174" t="s">
        <v>1662</v>
      </c>
      <c r="H793" s="174"/>
      <c r="I793" s="174" t="s">
        <v>6124</v>
      </c>
      <c r="J793" s="174" t="s">
        <v>9602</v>
      </c>
      <c r="K793" s="174"/>
      <c r="L793" s="174"/>
      <c r="M793" s="174" t="s">
        <v>6125</v>
      </c>
      <c r="N793" s="174" t="s">
        <v>6126</v>
      </c>
      <c r="O793" s="63" t="s">
        <v>15</v>
      </c>
      <c r="P793" s="63" t="s">
        <v>16</v>
      </c>
      <c r="Q793" s="174" t="s">
        <v>35</v>
      </c>
      <c r="R793" s="63" t="s">
        <v>117</v>
      </c>
      <c r="S793" s="174" t="s">
        <v>315</v>
      </c>
      <c r="T793" s="174"/>
      <c r="U793" s="174" t="s">
        <v>6353</v>
      </c>
      <c r="V793" s="63" t="s">
        <v>4164</v>
      </c>
      <c r="W793" s="174" t="s">
        <v>235</v>
      </c>
      <c r="X793" s="174" t="s">
        <v>6359</v>
      </c>
      <c r="Y793" s="429">
        <v>45058</v>
      </c>
      <c r="Z793" s="430">
        <v>46842</v>
      </c>
      <c r="AA793" s="63" t="s">
        <v>4646</v>
      </c>
      <c r="AB793" s="63" t="s">
        <v>4159</v>
      </c>
      <c r="AC793" s="63"/>
      <c r="AD793" s="593" t="s">
        <v>6360</v>
      </c>
      <c r="AE793" s="594" t="s">
        <v>6361</v>
      </c>
      <c r="AF793" s="594" t="s">
        <v>6362</v>
      </c>
      <c r="AG793" s="174"/>
      <c r="AH793" s="174"/>
      <c r="AI793" s="174"/>
      <c r="AJ793" s="174"/>
      <c r="AK793" s="174"/>
      <c r="AL793" s="174"/>
      <c r="AM793" s="174"/>
      <c r="AN793" s="174"/>
      <c r="AO793" s="174"/>
      <c r="AP793" s="174"/>
      <c r="AQ793" s="174"/>
      <c r="AR793" s="174"/>
      <c r="AS793" s="174"/>
      <c r="AT793" s="415"/>
      <c r="AU793" s="174"/>
      <c r="AV793" s="437"/>
      <c r="AW793" s="570"/>
      <c r="AX793" s="572"/>
      <c r="AY793" s="422"/>
      <c r="AZ793" s="572"/>
      <c r="BA793" s="572"/>
      <c r="BB793" s="422"/>
      <c r="BC793" s="572"/>
      <c r="BD793" s="570"/>
      <c r="BE793" s="572"/>
      <c r="BF793" s="426"/>
      <c r="BG793" s="426">
        <f t="shared" si="17"/>
        <v>0</v>
      </c>
      <c r="BH793" s="426">
        <f t="shared" si="18"/>
        <v>0</v>
      </c>
      <c r="BI793" s="426">
        <f t="shared" si="19"/>
        <v>0</v>
      </c>
      <c r="BJ793" s="426">
        <f t="shared" si="20"/>
        <v>0</v>
      </c>
      <c r="BK793" s="425" t="b">
        <f t="shared" si="21"/>
        <v>0</v>
      </c>
    </row>
    <row r="794" spans="1:63" ht="15.75" customHeight="1">
      <c r="A794" s="174" t="s">
        <v>10</v>
      </c>
      <c r="B794" s="174" t="s">
        <v>11</v>
      </c>
      <c r="C794" s="174" t="s">
        <v>176</v>
      </c>
      <c r="D794" s="63" t="s">
        <v>3759</v>
      </c>
      <c r="E794" s="63" t="s">
        <v>3756</v>
      </c>
      <c r="F794" s="174"/>
      <c r="G794" s="174" t="s">
        <v>3806</v>
      </c>
      <c r="H794" s="174"/>
      <c r="I794" s="174" t="s">
        <v>5968</v>
      </c>
      <c r="J794" s="174" t="s">
        <v>3807</v>
      </c>
      <c r="K794" s="174"/>
      <c r="L794" s="174"/>
      <c r="M794" s="174" t="s">
        <v>2217</v>
      </c>
      <c r="N794" s="174"/>
      <c r="O794" s="63" t="s">
        <v>15</v>
      </c>
      <c r="P794" s="63" t="s">
        <v>16</v>
      </c>
      <c r="Q794" s="63" t="s">
        <v>35</v>
      </c>
      <c r="R794" s="63" t="s">
        <v>8666</v>
      </c>
      <c r="S794" s="174" t="s">
        <v>1362</v>
      </c>
      <c r="T794" s="174"/>
      <c r="U794" s="174" t="s">
        <v>4497</v>
      </c>
      <c r="V794" s="63" t="s">
        <v>4164</v>
      </c>
      <c r="W794" s="174" t="s">
        <v>2220</v>
      </c>
      <c r="X794" s="174" t="s">
        <v>6363</v>
      </c>
      <c r="Y794" s="429">
        <v>45058</v>
      </c>
      <c r="Z794" s="430">
        <v>46412</v>
      </c>
      <c r="AA794" s="63" t="s">
        <v>4646</v>
      </c>
      <c r="AB794" s="63" t="s">
        <v>4159</v>
      </c>
      <c r="AC794" s="63"/>
      <c r="AD794" s="593" t="s">
        <v>6364</v>
      </c>
      <c r="AE794" s="594" t="s">
        <v>6365</v>
      </c>
      <c r="AF794" s="594" t="s">
        <v>6366</v>
      </c>
      <c r="AG794" s="174"/>
      <c r="AH794" s="174"/>
      <c r="AI794" s="174"/>
      <c r="AJ794" s="174"/>
      <c r="AK794" s="174"/>
      <c r="AL794" s="174"/>
      <c r="AM794" s="174"/>
      <c r="AN794" s="174"/>
      <c r="AO794" s="174"/>
      <c r="AP794" s="174"/>
      <c r="AQ794" s="174"/>
      <c r="AR794" s="174"/>
      <c r="AS794" s="174"/>
      <c r="AT794" s="415"/>
      <c r="AU794" s="174"/>
      <c r="AV794" s="437"/>
      <c r="AW794" s="570"/>
      <c r="AX794" s="572"/>
      <c r="AY794" s="422"/>
      <c r="AZ794" s="572"/>
      <c r="BA794" s="572"/>
      <c r="BB794" s="422"/>
      <c r="BC794" s="572"/>
      <c r="BD794" s="570"/>
      <c r="BE794" s="572"/>
      <c r="BF794" s="426"/>
      <c r="BG794" s="426">
        <f t="shared" si="17"/>
        <v>0</v>
      </c>
      <c r="BH794" s="426">
        <f t="shared" si="18"/>
        <v>0</v>
      </c>
      <c r="BI794" s="426">
        <f t="shared" si="19"/>
        <v>0</v>
      </c>
      <c r="BJ794" s="426">
        <f t="shared" si="20"/>
        <v>0</v>
      </c>
      <c r="BK794" s="425" t="b">
        <f t="shared" si="21"/>
        <v>0</v>
      </c>
    </row>
    <row r="795" spans="1:63" ht="15.75" customHeight="1">
      <c r="A795" s="174" t="s">
        <v>10</v>
      </c>
      <c r="B795" s="174" t="s">
        <v>11</v>
      </c>
      <c r="C795" s="174" t="s">
        <v>176</v>
      </c>
      <c r="D795" s="63" t="s">
        <v>3759</v>
      </c>
      <c r="E795" s="63" t="s">
        <v>3756</v>
      </c>
      <c r="F795" s="174"/>
      <c r="G795" s="174" t="s">
        <v>3806</v>
      </c>
      <c r="H795" s="174"/>
      <c r="I795" s="174" t="s">
        <v>5968</v>
      </c>
      <c r="J795" s="174" t="s">
        <v>3807</v>
      </c>
      <c r="K795" s="174"/>
      <c r="L795" s="174"/>
      <c r="M795" s="174" t="s">
        <v>2217</v>
      </c>
      <c r="N795" s="174"/>
      <c r="O795" s="63" t="s">
        <v>15</v>
      </c>
      <c r="P795" s="63" t="s">
        <v>16</v>
      </c>
      <c r="Q795" s="63" t="s">
        <v>35</v>
      </c>
      <c r="R795" s="63" t="s">
        <v>104</v>
      </c>
      <c r="S795" s="174" t="s">
        <v>173</v>
      </c>
      <c r="T795" s="174"/>
      <c r="U795" s="174" t="s">
        <v>4661</v>
      </c>
      <c r="V795" s="63" t="s">
        <v>4164</v>
      </c>
      <c r="W795" s="174" t="s">
        <v>2219</v>
      </c>
      <c r="X795" s="174" t="s">
        <v>6367</v>
      </c>
      <c r="Y795" s="429">
        <v>45058</v>
      </c>
      <c r="Z795" s="430">
        <v>46412</v>
      </c>
      <c r="AA795" s="63" t="s">
        <v>4646</v>
      </c>
      <c r="AB795" s="63" t="s">
        <v>4159</v>
      </c>
      <c r="AC795" s="63"/>
      <c r="AD795" s="593" t="s">
        <v>6368</v>
      </c>
      <c r="AE795" s="594" t="s">
        <v>6369</v>
      </c>
      <c r="AF795" s="594" t="s">
        <v>6370</v>
      </c>
      <c r="AG795" s="174"/>
      <c r="AH795" s="174"/>
      <c r="AI795" s="174"/>
      <c r="AJ795" s="174"/>
      <c r="AK795" s="174"/>
      <c r="AL795" s="174"/>
      <c r="AM795" s="174"/>
      <c r="AN795" s="174"/>
      <c r="AO795" s="174"/>
      <c r="AP795" s="174"/>
      <c r="AQ795" s="174"/>
      <c r="AR795" s="174"/>
      <c r="AS795" s="174"/>
      <c r="AT795" s="415"/>
      <c r="AU795" s="174"/>
      <c r="AV795" s="437"/>
      <c r="AW795" s="570"/>
      <c r="AX795" s="572"/>
      <c r="AY795" s="422"/>
      <c r="AZ795" s="572"/>
      <c r="BA795" s="572"/>
      <c r="BB795" s="422"/>
      <c r="BC795" s="572"/>
      <c r="BD795" s="570"/>
      <c r="BE795" s="572"/>
      <c r="BF795" s="426"/>
      <c r="BG795" s="426">
        <f t="shared" si="17"/>
        <v>0</v>
      </c>
      <c r="BH795" s="426">
        <f t="shared" si="18"/>
        <v>0</v>
      </c>
      <c r="BI795" s="426">
        <f t="shared" si="19"/>
        <v>0</v>
      </c>
      <c r="BJ795" s="426">
        <f t="shared" si="20"/>
        <v>0</v>
      </c>
      <c r="BK795" s="425" t="b">
        <f t="shared" si="21"/>
        <v>0</v>
      </c>
    </row>
    <row r="796" spans="1:63" ht="15.75" customHeight="1">
      <c r="A796" s="174" t="s">
        <v>10</v>
      </c>
      <c r="B796" s="174" t="s">
        <v>11</v>
      </c>
      <c r="C796" s="174" t="s">
        <v>176</v>
      </c>
      <c r="D796" s="63" t="s">
        <v>3759</v>
      </c>
      <c r="E796" s="63" t="s">
        <v>3756</v>
      </c>
      <c r="F796" s="174"/>
      <c r="G796" s="174" t="s">
        <v>3806</v>
      </c>
      <c r="H796" s="174"/>
      <c r="I796" s="174" t="s">
        <v>5968</v>
      </c>
      <c r="J796" s="174" t="s">
        <v>3807</v>
      </c>
      <c r="K796" s="174"/>
      <c r="L796" s="174"/>
      <c r="M796" s="174" t="s">
        <v>2217</v>
      </c>
      <c r="N796" s="174"/>
      <c r="O796" s="63" t="s">
        <v>15</v>
      </c>
      <c r="P796" s="63" t="s">
        <v>16</v>
      </c>
      <c r="Q796" s="63" t="s">
        <v>35</v>
      </c>
      <c r="R796" s="63" t="s">
        <v>117</v>
      </c>
      <c r="S796" s="174" t="s">
        <v>315</v>
      </c>
      <c r="T796" s="174"/>
      <c r="U796" s="174" t="s">
        <v>6353</v>
      </c>
      <c r="V796" s="63" t="s">
        <v>4164</v>
      </c>
      <c r="W796" s="174" t="s">
        <v>2218</v>
      </c>
      <c r="X796" s="174" t="s">
        <v>6371</v>
      </c>
      <c r="Y796" s="429">
        <v>45058</v>
      </c>
      <c r="Z796" s="430">
        <v>46412</v>
      </c>
      <c r="AA796" s="63" t="s">
        <v>4646</v>
      </c>
      <c r="AB796" s="63" t="s">
        <v>4159</v>
      </c>
      <c r="AC796" s="63"/>
      <c r="AD796" s="593" t="s">
        <v>6372</v>
      </c>
      <c r="AE796" s="594" t="s">
        <v>6373</v>
      </c>
      <c r="AF796" s="594" t="s">
        <v>6374</v>
      </c>
      <c r="AG796" s="174"/>
      <c r="AH796" s="174"/>
      <c r="AI796" s="174"/>
      <c r="AJ796" s="174"/>
      <c r="AK796" s="174"/>
      <c r="AL796" s="174"/>
      <c r="AM796" s="174"/>
      <c r="AN796" s="174"/>
      <c r="AO796" s="174"/>
      <c r="AP796" s="174"/>
      <c r="AQ796" s="174"/>
      <c r="AR796" s="174"/>
      <c r="AS796" s="174"/>
      <c r="AT796" s="415"/>
      <c r="AU796" s="174"/>
      <c r="AV796" s="437"/>
      <c r="AW796" s="570"/>
      <c r="AX796" s="572"/>
      <c r="AY796" s="422"/>
      <c r="AZ796" s="572"/>
      <c r="BA796" s="572"/>
      <c r="BB796" s="422"/>
      <c r="BC796" s="572"/>
      <c r="BD796" s="570"/>
      <c r="BE796" s="572"/>
      <c r="BF796" s="426"/>
      <c r="BG796" s="426">
        <f t="shared" si="17"/>
        <v>0</v>
      </c>
      <c r="BH796" s="426">
        <f t="shared" si="18"/>
        <v>0</v>
      </c>
      <c r="BI796" s="426">
        <f t="shared" si="19"/>
        <v>0</v>
      </c>
      <c r="BJ796" s="426">
        <f t="shared" si="20"/>
        <v>0</v>
      </c>
      <c r="BK796" s="425" t="b">
        <f t="shared" si="21"/>
        <v>0</v>
      </c>
    </row>
    <row r="797" spans="1:63" ht="15.75" customHeight="1">
      <c r="A797" s="174" t="s">
        <v>10</v>
      </c>
      <c r="B797" s="174" t="s">
        <v>11</v>
      </c>
      <c r="C797" s="174" t="s">
        <v>123</v>
      </c>
      <c r="D797" s="63" t="s">
        <v>2267</v>
      </c>
      <c r="E797" s="63" t="s">
        <v>123</v>
      </c>
      <c r="F797" s="174"/>
      <c r="G797" s="174" t="s">
        <v>1766</v>
      </c>
      <c r="H797" s="174"/>
      <c r="I797" s="174" t="s">
        <v>6076</v>
      </c>
      <c r="J797" s="174" t="s">
        <v>2268</v>
      </c>
      <c r="K797" s="174"/>
      <c r="L797" s="174"/>
      <c r="M797" s="174" t="s">
        <v>1768</v>
      </c>
      <c r="N797" s="174" t="s">
        <v>5803</v>
      </c>
      <c r="O797" s="63" t="s">
        <v>15</v>
      </c>
      <c r="P797" s="63" t="s">
        <v>16</v>
      </c>
      <c r="Q797" s="174" t="s">
        <v>35</v>
      </c>
      <c r="R797" s="63" t="s">
        <v>8666</v>
      </c>
      <c r="S797" s="174" t="s">
        <v>1362</v>
      </c>
      <c r="T797" s="174"/>
      <c r="U797" s="174" t="s">
        <v>4497</v>
      </c>
      <c r="V797" s="63" t="s">
        <v>4164</v>
      </c>
      <c r="W797" s="174" t="s">
        <v>6375</v>
      </c>
      <c r="X797" s="174" t="s">
        <v>6376</v>
      </c>
      <c r="Y797" s="429">
        <v>45063</v>
      </c>
      <c r="Z797" s="430">
        <v>46734</v>
      </c>
      <c r="AA797" s="63" t="s">
        <v>4646</v>
      </c>
      <c r="AB797" s="63" t="s">
        <v>4159</v>
      </c>
      <c r="AC797" s="63"/>
      <c r="AD797" s="593" t="s">
        <v>6377</v>
      </c>
      <c r="AE797" s="594" t="s">
        <v>6378</v>
      </c>
      <c r="AF797" s="595">
        <v>45103</v>
      </c>
      <c r="AG797" s="174"/>
      <c r="AH797" s="174"/>
      <c r="AI797" s="174"/>
      <c r="AJ797" s="174"/>
      <c r="AK797" s="174"/>
      <c r="AL797" s="174"/>
      <c r="AM797" s="174"/>
      <c r="AN797" s="174"/>
      <c r="AO797" s="174"/>
      <c r="AP797" s="174"/>
      <c r="AQ797" s="174"/>
      <c r="AR797" s="174"/>
      <c r="AS797" s="174"/>
      <c r="AT797" s="415"/>
      <c r="AU797" s="174"/>
      <c r="AV797" s="437"/>
      <c r="AW797" s="570"/>
      <c r="AX797" s="572"/>
      <c r="AY797" s="422"/>
      <c r="AZ797" s="572"/>
      <c r="BA797" s="572"/>
      <c r="BB797" s="422"/>
      <c r="BC797" s="572"/>
      <c r="BD797" s="570"/>
      <c r="BE797" s="572"/>
      <c r="BF797" s="426"/>
      <c r="BG797" s="426">
        <f t="shared" si="17"/>
        <v>0</v>
      </c>
      <c r="BH797" s="426">
        <f t="shared" si="18"/>
        <v>0</v>
      </c>
      <c r="BI797" s="426">
        <f t="shared" si="19"/>
        <v>0</v>
      </c>
      <c r="BJ797" s="426">
        <f t="shared" si="20"/>
        <v>0</v>
      </c>
      <c r="BK797" s="425" t="b">
        <f t="shared" si="21"/>
        <v>0</v>
      </c>
    </row>
    <row r="798" spans="1:63" ht="15.75" customHeight="1">
      <c r="A798" s="174" t="s">
        <v>10</v>
      </c>
      <c r="B798" s="174" t="s">
        <v>11</v>
      </c>
      <c r="C798" s="174" t="s">
        <v>123</v>
      </c>
      <c r="D798" s="63" t="s">
        <v>2267</v>
      </c>
      <c r="E798" s="63" t="s">
        <v>123</v>
      </c>
      <c r="F798" s="174"/>
      <c r="G798" s="174" t="s">
        <v>1766</v>
      </c>
      <c r="H798" s="174"/>
      <c r="I798" s="174" t="s">
        <v>6076</v>
      </c>
      <c r="J798" s="174" t="s">
        <v>2268</v>
      </c>
      <c r="K798" s="174"/>
      <c r="L798" s="174"/>
      <c r="M798" s="174" t="s">
        <v>1768</v>
      </c>
      <c r="N798" s="174" t="s">
        <v>5803</v>
      </c>
      <c r="O798" s="63" t="s">
        <v>15</v>
      </c>
      <c r="P798" s="63" t="s">
        <v>16</v>
      </c>
      <c r="Q798" s="174" t="s">
        <v>35</v>
      </c>
      <c r="R798" s="63" t="s">
        <v>8666</v>
      </c>
      <c r="S798" s="174" t="s">
        <v>422</v>
      </c>
      <c r="T798" s="174"/>
      <c r="U798" s="174" t="s">
        <v>4491</v>
      </c>
      <c r="V798" s="63" t="s">
        <v>4164</v>
      </c>
      <c r="W798" s="174" t="s">
        <v>2242</v>
      </c>
      <c r="X798" s="174" t="s">
        <v>6379</v>
      </c>
      <c r="Y798" s="429">
        <v>45063</v>
      </c>
      <c r="Z798" s="430">
        <v>46734</v>
      </c>
      <c r="AA798" s="63" t="s">
        <v>4646</v>
      </c>
      <c r="AB798" s="63" t="s">
        <v>4159</v>
      </c>
      <c r="AC798" s="63"/>
      <c r="AD798" s="593" t="s">
        <v>5962</v>
      </c>
      <c r="AE798" s="594" t="s">
        <v>5964</v>
      </c>
      <c r="AF798" s="595">
        <v>46096</v>
      </c>
      <c r="AG798" s="174"/>
      <c r="AH798" s="174"/>
      <c r="AI798" s="174"/>
      <c r="AJ798" s="174"/>
      <c r="AK798" s="174"/>
      <c r="AL798" s="174"/>
      <c r="AM798" s="174"/>
      <c r="AN798" s="174"/>
      <c r="AO798" s="174"/>
      <c r="AP798" s="174"/>
      <c r="AQ798" s="174"/>
      <c r="AR798" s="174"/>
      <c r="AS798" s="174"/>
      <c r="AT798" s="415"/>
      <c r="AU798" s="174"/>
      <c r="AV798" s="437"/>
      <c r="AW798" s="570"/>
      <c r="AX798" s="572"/>
      <c r="AY798" s="422"/>
      <c r="AZ798" s="572"/>
      <c r="BA798" s="572"/>
      <c r="BB798" s="422"/>
      <c r="BC798" s="572"/>
      <c r="BD798" s="570"/>
      <c r="BE798" s="572"/>
      <c r="BF798" s="426"/>
      <c r="BG798" s="426">
        <f t="shared" si="17"/>
        <v>0</v>
      </c>
      <c r="BH798" s="426">
        <f t="shared" si="18"/>
        <v>0</v>
      </c>
      <c r="BI798" s="426">
        <f t="shared" si="19"/>
        <v>0</v>
      </c>
      <c r="BJ798" s="426">
        <f t="shared" si="20"/>
        <v>0</v>
      </c>
      <c r="BK798" s="425" t="b">
        <f t="shared" si="21"/>
        <v>0</v>
      </c>
    </row>
    <row r="799" spans="1:63" ht="15.75" customHeight="1">
      <c r="A799" s="174" t="s">
        <v>10</v>
      </c>
      <c r="B799" s="174" t="s">
        <v>11</v>
      </c>
      <c r="C799" s="174" t="s">
        <v>123</v>
      </c>
      <c r="D799" s="63" t="s">
        <v>2267</v>
      </c>
      <c r="E799" s="63" t="s">
        <v>123</v>
      </c>
      <c r="F799" s="174"/>
      <c r="G799" s="174" t="s">
        <v>1766</v>
      </c>
      <c r="H799" s="174"/>
      <c r="I799" s="174" t="s">
        <v>6076</v>
      </c>
      <c r="J799" s="174" t="s">
        <v>2268</v>
      </c>
      <c r="K799" s="174"/>
      <c r="L799" s="174"/>
      <c r="M799" s="174" t="s">
        <v>1768</v>
      </c>
      <c r="N799" s="174" t="s">
        <v>5803</v>
      </c>
      <c r="O799" s="63" t="s">
        <v>15</v>
      </c>
      <c r="P799" s="63" t="s">
        <v>16</v>
      </c>
      <c r="Q799" s="174" t="s">
        <v>35</v>
      </c>
      <c r="R799" s="63" t="s">
        <v>8666</v>
      </c>
      <c r="S799" s="174" t="s">
        <v>45</v>
      </c>
      <c r="T799" s="174"/>
      <c r="U799" s="174" t="s">
        <v>4652</v>
      </c>
      <c r="V799" s="63" t="s">
        <v>4164</v>
      </c>
      <c r="W799" s="174" t="s">
        <v>78</v>
      </c>
      <c r="X799" s="174" t="s">
        <v>6380</v>
      </c>
      <c r="Y799" s="429">
        <v>45063</v>
      </c>
      <c r="Z799" s="430">
        <v>46615</v>
      </c>
      <c r="AA799" s="63" t="s">
        <v>4646</v>
      </c>
      <c r="AB799" s="63" t="s">
        <v>4159</v>
      </c>
      <c r="AC799" s="63"/>
      <c r="AD799" s="593" t="s">
        <v>6381</v>
      </c>
      <c r="AE799" s="594" t="s">
        <v>5809</v>
      </c>
      <c r="AF799" s="595">
        <v>46106</v>
      </c>
      <c r="AG799" s="174"/>
      <c r="AH799" s="174"/>
      <c r="AI799" s="174"/>
      <c r="AJ799" s="174"/>
      <c r="AK799" s="174"/>
      <c r="AL799" s="174"/>
      <c r="AM799" s="174"/>
      <c r="AN799" s="174"/>
      <c r="AO799" s="174"/>
      <c r="AP799" s="174"/>
      <c r="AQ799" s="174"/>
      <c r="AR799" s="174"/>
      <c r="AS799" s="174"/>
      <c r="AT799" s="415"/>
      <c r="AU799" s="174"/>
      <c r="AV799" s="437"/>
      <c r="AW799" s="570"/>
      <c r="AX799" s="572"/>
      <c r="AY799" s="422"/>
      <c r="AZ799" s="572"/>
      <c r="BA799" s="572"/>
      <c r="BB799" s="422"/>
      <c r="BC799" s="572"/>
      <c r="BD799" s="570"/>
      <c r="BE799" s="572"/>
      <c r="BF799" s="426"/>
      <c r="BG799" s="426">
        <f t="shared" si="17"/>
        <v>0</v>
      </c>
      <c r="BH799" s="426">
        <f t="shared" si="18"/>
        <v>0</v>
      </c>
      <c r="BI799" s="426">
        <f t="shared" si="19"/>
        <v>0</v>
      </c>
      <c r="BJ799" s="426">
        <f t="shared" si="20"/>
        <v>0</v>
      </c>
      <c r="BK799" s="425" t="b">
        <f t="shared" si="21"/>
        <v>0</v>
      </c>
    </row>
    <row r="800" spans="1:63" ht="15.75" customHeight="1">
      <c r="A800" s="174" t="s">
        <v>10</v>
      </c>
      <c r="B800" s="174" t="s">
        <v>11</v>
      </c>
      <c r="C800" s="174" t="s">
        <v>123</v>
      </c>
      <c r="D800" s="63" t="s">
        <v>2267</v>
      </c>
      <c r="E800" s="63" t="s">
        <v>123</v>
      </c>
      <c r="F800" s="174"/>
      <c r="G800" s="174" t="s">
        <v>1766</v>
      </c>
      <c r="H800" s="174"/>
      <c r="I800" s="174" t="s">
        <v>6076</v>
      </c>
      <c r="J800" s="174" t="s">
        <v>2268</v>
      </c>
      <c r="K800" s="174"/>
      <c r="L800" s="174"/>
      <c r="M800" s="174" t="s">
        <v>1768</v>
      </c>
      <c r="N800" s="174" t="s">
        <v>5803</v>
      </c>
      <c r="O800" s="63" t="s">
        <v>15</v>
      </c>
      <c r="P800" s="63" t="s">
        <v>16</v>
      </c>
      <c r="Q800" s="174" t="s">
        <v>35</v>
      </c>
      <c r="R800" s="63" t="s">
        <v>8666</v>
      </c>
      <c r="S800" s="174" t="s">
        <v>43</v>
      </c>
      <c r="T800" s="174"/>
      <c r="U800" s="174" t="s">
        <v>4640</v>
      </c>
      <c r="V800" s="63" t="s">
        <v>4164</v>
      </c>
      <c r="W800" s="174" t="s">
        <v>192</v>
      </c>
      <c r="X800" s="174" t="s">
        <v>6382</v>
      </c>
      <c r="Y800" s="429">
        <v>45063</v>
      </c>
      <c r="Z800" s="430">
        <v>46615</v>
      </c>
      <c r="AA800" s="63" t="s">
        <v>4646</v>
      </c>
      <c r="AB800" s="63" t="s">
        <v>4159</v>
      </c>
      <c r="AC800" s="63"/>
      <c r="AD800" s="593" t="s">
        <v>6383</v>
      </c>
      <c r="AE800" s="594" t="s">
        <v>6384</v>
      </c>
      <c r="AF800" s="595">
        <v>46367</v>
      </c>
      <c r="AG800" s="174"/>
      <c r="AH800" s="174"/>
      <c r="AI800" s="174"/>
      <c r="AJ800" s="174"/>
      <c r="AK800" s="174"/>
      <c r="AL800" s="174"/>
      <c r="AM800" s="174"/>
      <c r="AN800" s="174"/>
      <c r="AO800" s="174"/>
      <c r="AP800" s="174"/>
      <c r="AQ800" s="174"/>
      <c r="AR800" s="174"/>
      <c r="AS800" s="174"/>
      <c r="AT800" s="415"/>
      <c r="AU800" s="174"/>
      <c r="AV800" s="437"/>
      <c r="AW800" s="570"/>
      <c r="AX800" s="572"/>
      <c r="AY800" s="422"/>
      <c r="AZ800" s="572"/>
      <c r="BA800" s="572"/>
      <c r="BB800" s="422"/>
      <c r="BC800" s="572"/>
      <c r="BD800" s="570"/>
      <c r="BE800" s="572"/>
      <c r="BF800" s="426"/>
      <c r="BG800" s="426">
        <f t="shared" si="17"/>
        <v>0</v>
      </c>
      <c r="BH800" s="426">
        <f t="shared" si="18"/>
        <v>0</v>
      </c>
      <c r="BI800" s="426">
        <f t="shared" si="19"/>
        <v>0</v>
      </c>
      <c r="BJ800" s="426">
        <f t="shared" si="20"/>
        <v>0</v>
      </c>
      <c r="BK800" s="425" t="b">
        <f t="shared" si="21"/>
        <v>0</v>
      </c>
    </row>
    <row r="801" spans="1:63" ht="15.75" customHeight="1">
      <c r="A801" s="174" t="s">
        <v>10</v>
      </c>
      <c r="B801" s="174" t="s">
        <v>11</v>
      </c>
      <c r="C801" s="174" t="s">
        <v>123</v>
      </c>
      <c r="D801" s="63" t="s">
        <v>2267</v>
      </c>
      <c r="E801" s="63" t="s">
        <v>123</v>
      </c>
      <c r="F801" s="174"/>
      <c r="G801" s="174" t="s">
        <v>1766</v>
      </c>
      <c r="H801" s="174"/>
      <c r="I801" s="174" t="s">
        <v>6076</v>
      </c>
      <c r="J801" s="174" t="s">
        <v>2268</v>
      </c>
      <c r="K801" s="174"/>
      <c r="L801" s="174"/>
      <c r="M801" s="174" t="s">
        <v>1768</v>
      </c>
      <c r="N801" s="174" t="s">
        <v>5803</v>
      </c>
      <c r="O801" s="63" t="s">
        <v>15</v>
      </c>
      <c r="P801" s="63" t="s">
        <v>16</v>
      </c>
      <c r="Q801" s="174" t="s">
        <v>35</v>
      </c>
      <c r="R801" s="63" t="s">
        <v>87</v>
      </c>
      <c r="S801" s="174" t="s">
        <v>737</v>
      </c>
      <c r="T801" s="174"/>
      <c r="U801" s="174" t="s">
        <v>4668</v>
      </c>
      <c r="V801" s="63" t="s">
        <v>4164</v>
      </c>
      <c r="W801" s="174" t="s">
        <v>2243</v>
      </c>
      <c r="X801" s="174" t="s">
        <v>6385</v>
      </c>
      <c r="Y801" s="429">
        <v>45063</v>
      </c>
      <c r="Z801" s="430">
        <v>46615</v>
      </c>
      <c r="AA801" s="63" t="s">
        <v>4646</v>
      </c>
      <c r="AB801" s="63" t="s">
        <v>4159</v>
      </c>
      <c r="AC801" s="63"/>
      <c r="AD801" s="593" t="s">
        <v>5805</v>
      </c>
      <c r="AE801" s="594" t="s">
        <v>5806</v>
      </c>
      <c r="AF801" s="595">
        <v>45247</v>
      </c>
      <c r="AG801" s="174"/>
      <c r="AH801" s="174"/>
      <c r="AI801" s="174"/>
      <c r="AJ801" s="174"/>
      <c r="AK801" s="174"/>
      <c r="AL801" s="174"/>
      <c r="AM801" s="174"/>
      <c r="AN801" s="174"/>
      <c r="AO801" s="174"/>
      <c r="AP801" s="174"/>
      <c r="AQ801" s="174"/>
      <c r="AR801" s="174"/>
      <c r="AS801" s="174"/>
      <c r="AT801" s="415"/>
      <c r="AU801" s="174"/>
      <c r="AV801" s="437"/>
      <c r="AW801" s="570"/>
      <c r="AX801" s="572"/>
      <c r="AY801" s="422"/>
      <c r="AZ801" s="572"/>
      <c r="BA801" s="572"/>
      <c r="BB801" s="422"/>
      <c r="BC801" s="572"/>
      <c r="BD801" s="570"/>
      <c r="BE801" s="572"/>
      <c r="BF801" s="426"/>
      <c r="BG801" s="426">
        <f t="shared" si="17"/>
        <v>0</v>
      </c>
      <c r="BH801" s="426">
        <f t="shared" si="18"/>
        <v>0</v>
      </c>
      <c r="BI801" s="426">
        <f t="shared" si="19"/>
        <v>0</v>
      </c>
      <c r="BJ801" s="426">
        <f t="shared" si="20"/>
        <v>0</v>
      </c>
      <c r="BK801" s="425" t="b">
        <f t="shared" si="21"/>
        <v>0</v>
      </c>
    </row>
    <row r="802" spans="1:63" ht="15.75" customHeight="1">
      <c r="A802" s="174" t="s">
        <v>10</v>
      </c>
      <c r="B802" s="174" t="s">
        <v>11</v>
      </c>
      <c r="C802" s="63" t="s">
        <v>12</v>
      </c>
      <c r="D802" s="63" t="s">
        <v>13</v>
      </c>
      <c r="E802" s="63" t="s">
        <v>3756</v>
      </c>
      <c r="F802" s="63"/>
      <c r="G802" s="63" t="s">
        <v>904</v>
      </c>
      <c r="H802" s="63"/>
      <c r="I802" s="63" t="s">
        <v>6386</v>
      </c>
      <c r="J802" s="63" t="s">
        <v>915</v>
      </c>
      <c r="K802" s="63"/>
      <c r="L802" s="63"/>
      <c r="M802" s="63" t="s">
        <v>916</v>
      </c>
      <c r="N802" s="63" t="s">
        <v>6387</v>
      </c>
      <c r="O802" s="63" t="s">
        <v>15</v>
      </c>
      <c r="P802" s="63" t="s">
        <v>16</v>
      </c>
      <c r="Q802" s="63" t="s">
        <v>35</v>
      </c>
      <c r="R802" s="63" t="s">
        <v>8666</v>
      </c>
      <c r="S802" s="174" t="s">
        <v>45</v>
      </c>
      <c r="T802" s="174"/>
      <c r="U802" s="174" t="s">
        <v>4652</v>
      </c>
      <c r="V802" s="63" t="s">
        <v>4164</v>
      </c>
      <c r="W802" s="174" t="s">
        <v>1770</v>
      </c>
      <c r="X802" s="174" t="s">
        <v>9627</v>
      </c>
      <c r="Y802" s="429">
        <v>45063</v>
      </c>
      <c r="Z802" s="430">
        <v>46838</v>
      </c>
      <c r="AA802" s="63" t="s">
        <v>4646</v>
      </c>
      <c r="AB802" s="63" t="s">
        <v>4159</v>
      </c>
      <c r="AC802" s="63"/>
      <c r="AD802" s="593" t="s">
        <v>6389</v>
      </c>
      <c r="AE802" s="594" t="s">
        <v>6390</v>
      </c>
      <c r="AF802" s="594" t="s">
        <v>6391</v>
      </c>
      <c r="AG802" s="174"/>
      <c r="AH802" s="174"/>
      <c r="AI802" s="174"/>
      <c r="AJ802" s="174"/>
      <c r="AK802" s="174"/>
      <c r="AL802" s="174"/>
      <c r="AM802" s="174"/>
      <c r="AN802" s="174"/>
      <c r="AO802" s="174"/>
      <c r="AP802" s="174"/>
      <c r="AQ802" s="174"/>
      <c r="AR802" s="174"/>
      <c r="AS802" s="174"/>
      <c r="AT802" s="415"/>
      <c r="AU802" s="174"/>
      <c r="AV802" s="437"/>
      <c r="AW802" s="570"/>
      <c r="AX802" s="572"/>
      <c r="AY802" s="422"/>
      <c r="AZ802" s="572"/>
      <c r="BA802" s="572"/>
      <c r="BB802" s="422"/>
      <c r="BC802" s="572"/>
      <c r="BD802" s="570"/>
      <c r="BE802" s="572"/>
      <c r="BF802" s="426"/>
      <c r="BG802" s="426">
        <f t="shared" si="17"/>
        <v>0</v>
      </c>
      <c r="BH802" s="426">
        <f t="shared" si="18"/>
        <v>0</v>
      </c>
      <c r="BI802" s="426">
        <f t="shared" si="19"/>
        <v>0</v>
      </c>
      <c r="BJ802" s="426">
        <f t="shared" si="20"/>
        <v>0</v>
      </c>
      <c r="BK802" s="425" t="b">
        <f t="shared" si="21"/>
        <v>0</v>
      </c>
    </row>
    <row r="803" spans="1:63" ht="15.75" customHeight="1">
      <c r="A803" s="174" t="s">
        <v>10</v>
      </c>
      <c r="B803" s="174" t="s">
        <v>11</v>
      </c>
      <c r="C803" s="63" t="s">
        <v>12</v>
      </c>
      <c r="D803" s="63" t="s">
        <v>13</v>
      </c>
      <c r="E803" s="63" t="s">
        <v>3756</v>
      </c>
      <c r="F803" s="174"/>
      <c r="G803" s="63" t="s">
        <v>904</v>
      </c>
      <c r="H803" s="63"/>
      <c r="I803" s="63" t="s">
        <v>6386</v>
      </c>
      <c r="J803" s="63" t="s">
        <v>915</v>
      </c>
      <c r="K803" s="174"/>
      <c r="L803" s="174"/>
      <c r="M803" s="63" t="s">
        <v>916</v>
      </c>
      <c r="N803" s="63" t="s">
        <v>6387</v>
      </c>
      <c r="O803" s="63" t="s">
        <v>15</v>
      </c>
      <c r="P803" s="63" t="s">
        <v>16</v>
      </c>
      <c r="Q803" s="63" t="s">
        <v>35</v>
      </c>
      <c r="R803" s="63" t="s">
        <v>8666</v>
      </c>
      <c r="S803" s="174" t="s">
        <v>43</v>
      </c>
      <c r="T803" s="174"/>
      <c r="U803" s="174" t="s">
        <v>4640</v>
      </c>
      <c r="V803" s="63" t="s">
        <v>4164</v>
      </c>
      <c r="W803" s="174" t="s">
        <v>253</v>
      </c>
      <c r="X803" s="174" t="s">
        <v>6392</v>
      </c>
      <c r="Y803" s="429">
        <v>45063</v>
      </c>
      <c r="Z803" s="430">
        <v>46849</v>
      </c>
      <c r="AA803" s="63" t="s">
        <v>4646</v>
      </c>
      <c r="AB803" s="63" t="s">
        <v>4159</v>
      </c>
      <c r="AC803" s="63"/>
      <c r="AD803" s="596" t="s">
        <v>5339</v>
      </c>
      <c r="AE803" s="597" t="s">
        <v>5342</v>
      </c>
      <c r="AF803" s="598">
        <v>46593</v>
      </c>
      <c r="AG803" s="174"/>
      <c r="AH803" s="174"/>
      <c r="AI803" s="174"/>
      <c r="AJ803" s="174"/>
      <c r="AK803" s="174"/>
      <c r="AL803" s="174"/>
      <c r="AM803" s="174"/>
      <c r="AN803" s="174"/>
      <c r="AO803" s="174"/>
      <c r="AP803" s="174"/>
      <c r="AQ803" s="174"/>
      <c r="AR803" s="174"/>
      <c r="AS803" s="174"/>
      <c r="AT803" s="415"/>
      <c r="AU803" s="174"/>
      <c r="AV803" s="437"/>
      <c r="AW803" s="570"/>
      <c r="AX803" s="572"/>
      <c r="AY803" s="422"/>
      <c r="AZ803" s="572"/>
      <c r="BA803" s="572"/>
      <c r="BB803" s="422"/>
      <c r="BC803" s="572"/>
      <c r="BD803" s="570"/>
      <c r="BE803" s="572"/>
      <c r="BF803" s="426"/>
      <c r="BG803" s="426">
        <f t="shared" si="17"/>
        <v>0</v>
      </c>
      <c r="BH803" s="426">
        <f t="shared" si="18"/>
        <v>0</v>
      </c>
      <c r="BI803" s="426">
        <f t="shared" si="19"/>
        <v>0</v>
      </c>
      <c r="BJ803" s="426">
        <f t="shared" si="20"/>
        <v>0</v>
      </c>
      <c r="BK803" s="425" t="b">
        <f t="shared" si="21"/>
        <v>0</v>
      </c>
    </row>
    <row r="804" spans="1:63" ht="15.75" customHeight="1">
      <c r="A804" s="174" t="s">
        <v>10</v>
      </c>
      <c r="B804" s="174" t="s">
        <v>11</v>
      </c>
      <c r="C804" s="63" t="s">
        <v>12</v>
      </c>
      <c r="D804" s="63" t="s">
        <v>13</v>
      </c>
      <c r="E804" s="63" t="s">
        <v>3756</v>
      </c>
      <c r="F804" s="63"/>
      <c r="G804" s="63" t="s">
        <v>1353</v>
      </c>
      <c r="H804" s="63"/>
      <c r="I804" s="63" t="s">
        <v>5385</v>
      </c>
      <c r="J804" s="63" t="s">
        <v>1354</v>
      </c>
      <c r="K804" s="63"/>
      <c r="L804" s="63"/>
      <c r="M804" s="63" t="s">
        <v>1355</v>
      </c>
      <c r="N804" s="63" t="s">
        <v>6394</v>
      </c>
      <c r="O804" s="63" t="s">
        <v>15</v>
      </c>
      <c r="P804" s="63" t="s">
        <v>16</v>
      </c>
      <c r="Q804" s="63" t="s">
        <v>35</v>
      </c>
      <c r="R804" s="63" t="s">
        <v>8666</v>
      </c>
      <c r="S804" s="174" t="s">
        <v>3062</v>
      </c>
      <c r="T804" s="174"/>
      <c r="U804" s="174" t="s">
        <v>6049</v>
      </c>
      <c r="V804" s="63" t="s">
        <v>4164</v>
      </c>
      <c r="W804" s="174" t="s">
        <v>957</v>
      </c>
      <c r="X804" s="174" t="s">
        <v>6395</v>
      </c>
      <c r="Y804" s="429">
        <v>45063</v>
      </c>
      <c r="Z804" s="430">
        <v>46842</v>
      </c>
      <c r="AA804" s="63" t="s">
        <v>4646</v>
      </c>
      <c r="AB804" s="63" t="s">
        <v>4159</v>
      </c>
      <c r="AC804" s="63"/>
      <c r="AD804" s="593" t="s">
        <v>6051</v>
      </c>
      <c r="AE804" s="594" t="s">
        <v>6052</v>
      </c>
      <c r="AF804" s="595">
        <v>45304</v>
      </c>
      <c r="AG804" s="174"/>
      <c r="AH804" s="174"/>
      <c r="AI804" s="174"/>
      <c r="AJ804" s="174"/>
      <c r="AK804" s="174"/>
      <c r="AL804" s="174"/>
      <c r="AM804" s="174"/>
      <c r="AN804" s="174"/>
      <c r="AO804" s="174"/>
      <c r="AP804" s="174"/>
      <c r="AQ804" s="174"/>
      <c r="AR804" s="174"/>
      <c r="AS804" s="174"/>
      <c r="AT804" s="415"/>
      <c r="AU804" s="174"/>
      <c r="AV804" s="437"/>
      <c r="AW804" s="570"/>
      <c r="AX804" s="572"/>
      <c r="AY804" s="422"/>
      <c r="AZ804" s="572"/>
      <c r="BA804" s="572"/>
      <c r="BB804" s="422"/>
      <c r="BC804" s="572"/>
      <c r="BD804" s="570"/>
      <c r="BE804" s="572"/>
      <c r="BF804" s="426"/>
      <c r="BG804" s="426">
        <f t="shared" si="17"/>
        <v>0</v>
      </c>
      <c r="BH804" s="426">
        <f t="shared" si="18"/>
        <v>0</v>
      </c>
      <c r="BI804" s="426">
        <f t="shared" si="19"/>
        <v>0</v>
      </c>
      <c r="BJ804" s="426">
        <f t="shared" si="20"/>
        <v>0</v>
      </c>
      <c r="BK804" s="425" t="b">
        <f t="shared" si="21"/>
        <v>0</v>
      </c>
    </row>
    <row r="805" spans="1:63" ht="15.75" customHeight="1">
      <c r="A805" s="174" t="s">
        <v>10</v>
      </c>
      <c r="B805" s="174" t="s">
        <v>11</v>
      </c>
      <c r="C805" s="63" t="s">
        <v>12</v>
      </c>
      <c r="D805" s="63" t="s">
        <v>13</v>
      </c>
      <c r="E805" s="63" t="s">
        <v>3756</v>
      </c>
      <c r="F805" s="174"/>
      <c r="G805" s="63" t="s">
        <v>1353</v>
      </c>
      <c r="H805" s="63"/>
      <c r="I805" s="63" t="s">
        <v>5385</v>
      </c>
      <c r="J805" s="63" t="s">
        <v>1354</v>
      </c>
      <c r="K805" s="174"/>
      <c r="L805" s="63"/>
      <c r="M805" s="63" t="s">
        <v>1355</v>
      </c>
      <c r="N805" s="63" t="s">
        <v>6394</v>
      </c>
      <c r="O805" s="63" t="s">
        <v>15</v>
      </c>
      <c r="P805" s="63" t="s">
        <v>16</v>
      </c>
      <c r="Q805" s="63" t="s">
        <v>35</v>
      </c>
      <c r="R805" s="63" t="s">
        <v>8666</v>
      </c>
      <c r="S805" s="174" t="s">
        <v>43</v>
      </c>
      <c r="T805" s="174"/>
      <c r="U805" s="174" t="s">
        <v>4640</v>
      </c>
      <c r="V805" s="63" t="s">
        <v>4164</v>
      </c>
      <c r="W805" s="174" t="s">
        <v>253</v>
      </c>
      <c r="X805" s="174" t="s">
        <v>6396</v>
      </c>
      <c r="Y805" s="429">
        <v>45063</v>
      </c>
      <c r="Z805" s="430">
        <v>46842</v>
      </c>
      <c r="AA805" s="63" t="s">
        <v>4646</v>
      </c>
      <c r="AB805" s="63" t="s">
        <v>4159</v>
      </c>
      <c r="AC805" s="63"/>
      <c r="AD805" s="593" t="s">
        <v>6397</v>
      </c>
      <c r="AE805" s="594" t="s">
        <v>6398</v>
      </c>
      <c r="AF805" s="595">
        <v>46420</v>
      </c>
      <c r="AG805" s="174"/>
      <c r="AH805" s="174"/>
      <c r="AI805" s="174"/>
      <c r="AJ805" s="174"/>
      <c r="AK805" s="174"/>
      <c r="AL805" s="174"/>
      <c r="AM805" s="174"/>
      <c r="AN805" s="174"/>
      <c r="AO805" s="174"/>
      <c r="AP805" s="174"/>
      <c r="AQ805" s="174"/>
      <c r="AR805" s="174"/>
      <c r="AS805" s="174"/>
      <c r="AT805" s="415"/>
      <c r="AU805" s="174"/>
      <c r="AV805" s="437"/>
      <c r="AW805" s="570"/>
      <c r="AX805" s="572"/>
      <c r="AY805" s="422"/>
      <c r="AZ805" s="572"/>
      <c r="BA805" s="572"/>
      <c r="BB805" s="422"/>
      <c r="BC805" s="572"/>
      <c r="BD805" s="570"/>
      <c r="BE805" s="572"/>
      <c r="BF805" s="426"/>
      <c r="BG805" s="426">
        <f t="shared" si="17"/>
        <v>0</v>
      </c>
      <c r="BH805" s="426">
        <f t="shared" si="18"/>
        <v>0</v>
      </c>
      <c r="BI805" s="426">
        <f t="shared" si="19"/>
        <v>0</v>
      </c>
      <c r="BJ805" s="426">
        <f t="shared" si="20"/>
        <v>0</v>
      </c>
      <c r="BK805" s="425" t="b">
        <f t="shared" si="21"/>
        <v>0</v>
      </c>
    </row>
    <row r="806" spans="1:63" ht="15.75" customHeight="1">
      <c r="A806" s="174" t="s">
        <v>10</v>
      </c>
      <c r="B806" s="174" t="s">
        <v>11</v>
      </c>
      <c r="C806" s="63" t="s">
        <v>12</v>
      </c>
      <c r="D806" s="63" t="s">
        <v>13</v>
      </c>
      <c r="E806" s="63" t="s">
        <v>3756</v>
      </c>
      <c r="F806" s="174"/>
      <c r="G806" s="63" t="s">
        <v>1353</v>
      </c>
      <c r="H806" s="63"/>
      <c r="I806" s="63" t="s">
        <v>5385</v>
      </c>
      <c r="J806" s="63" t="s">
        <v>1354</v>
      </c>
      <c r="K806" s="174"/>
      <c r="L806" s="174"/>
      <c r="M806" s="63" t="s">
        <v>1355</v>
      </c>
      <c r="N806" s="63" t="s">
        <v>6394</v>
      </c>
      <c r="O806" s="63" t="s">
        <v>15</v>
      </c>
      <c r="P806" s="63" t="s">
        <v>16</v>
      </c>
      <c r="Q806" s="63" t="s">
        <v>35</v>
      </c>
      <c r="R806" s="63" t="s">
        <v>8666</v>
      </c>
      <c r="S806" s="174" t="s">
        <v>45</v>
      </c>
      <c r="T806" s="174"/>
      <c r="U806" s="174" t="s">
        <v>4652</v>
      </c>
      <c r="V806" s="63" t="s">
        <v>4164</v>
      </c>
      <c r="W806" s="174" t="s">
        <v>1770</v>
      </c>
      <c r="X806" s="174" t="s">
        <v>6399</v>
      </c>
      <c r="Y806" s="429">
        <v>45063</v>
      </c>
      <c r="Z806" s="430">
        <v>46842</v>
      </c>
      <c r="AA806" s="63" t="s">
        <v>4646</v>
      </c>
      <c r="AB806" s="63" t="s">
        <v>4159</v>
      </c>
      <c r="AC806" s="63"/>
      <c r="AD806" s="593" t="s">
        <v>6400</v>
      </c>
      <c r="AE806" s="594" t="s">
        <v>6401</v>
      </c>
      <c r="AF806" s="595">
        <v>46712</v>
      </c>
      <c r="AG806" s="174"/>
      <c r="AH806" s="174"/>
      <c r="AI806" s="174"/>
      <c r="AJ806" s="174"/>
      <c r="AK806" s="174"/>
      <c r="AL806" s="174"/>
      <c r="AM806" s="174"/>
      <c r="AN806" s="174"/>
      <c r="AO806" s="174"/>
      <c r="AP806" s="174"/>
      <c r="AQ806" s="174"/>
      <c r="AR806" s="174"/>
      <c r="AS806" s="174"/>
      <c r="AT806" s="415"/>
      <c r="AU806" s="174"/>
      <c r="AV806" s="437"/>
      <c r="AW806" s="570"/>
      <c r="AX806" s="572"/>
      <c r="AY806" s="422"/>
      <c r="AZ806" s="572"/>
      <c r="BA806" s="572"/>
      <c r="BB806" s="422"/>
      <c r="BC806" s="572"/>
      <c r="BD806" s="570"/>
      <c r="BE806" s="572"/>
      <c r="BF806" s="426"/>
      <c r="BG806" s="426">
        <f t="shared" si="17"/>
        <v>0</v>
      </c>
      <c r="BH806" s="426">
        <f t="shared" si="18"/>
        <v>0</v>
      </c>
      <c r="BI806" s="426">
        <f t="shared" si="19"/>
        <v>0</v>
      </c>
      <c r="BJ806" s="426">
        <f t="shared" si="20"/>
        <v>0</v>
      </c>
      <c r="BK806" s="425" t="b">
        <f t="shared" si="21"/>
        <v>0</v>
      </c>
    </row>
    <row r="807" spans="1:63" ht="15.75" customHeight="1">
      <c r="A807" s="174" t="s">
        <v>10</v>
      </c>
      <c r="B807" s="174" t="s">
        <v>11</v>
      </c>
      <c r="C807" s="63" t="s">
        <v>12</v>
      </c>
      <c r="D807" s="63" t="s">
        <v>13</v>
      </c>
      <c r="E807" s="63" t="s">
        <v>3756</v>
      </c>
      <c r="F807" s="174"/>
      <c r="G807" s="63" t="s">
        <v>1353</v>
      </c>
      <c r="H807" s="63"/>
      <c r="I807" s="63" t="s">
        <v>5385</v>
      </c>
      <c r="J807" s="63" t="s">
        <v>1354</v>
      </c>
      <c r="K807" s="174"/>
      <c r="L807" s="174"/>
      <c r="M807" s="63" t="s">
        <v>1355</v>
      </c>
      <c r="N807" s="63" t="s">
        <v>6394</v>
      </c>
      <c r="O807" s="63" t="s">
        <v>15</v>
      </c>
      <c r="P807" s="63" t="s">
        <v>16</v>
      </c>
      <c r="Q807" s="63" t="s">
        <v>35</v>
      </c>
      <c r="R807" s="63" t="s">
        <v>8666</v>
      </c>
      <c r="S807" s="174" t="s">
        <v>422</v>
      </c>
      <c r="T807" s="174"/>
      <c r="U807" s="174" t="s">
        <v>4491</v>
      </c>
      <c r="V807" s="63" t="s">
        <v>4164</v>
      </c>
      <c r="W807" s="174" t="s">
        <v>78</v>
      </c>
      <c r="X807" s="174" t="s">
        <v>6402</v>
      </c>
      <c r="Y807" s="429">
        <v>45063</v>
      </c>
      <c r="Z807" s="430">
        <v>46842</v>
      </c>
      <c r="AA807" s="63" t="s">
        <v>4646</v>
      </c>
      <c r="AB807" s="63" t="s">
        <v>4159</v>
      </c>
      <c r="AC807" s="63"/>
      <c r="AD807" s="593" t="s">
        <v>6403</v>
      </c>
      <c r="AE807" s="594" t="s">
        <v>6404</v>
      </c>
      <c r="AF807" s="595">
        <v>45938</v>
      </c>
      <c r="AG807" s="174"/>
      <c r="AH807" s="174"/>
      <c r="AI807" s="174"/>
      <c r="AJ807" s="174"/>
      <c r="AK807" s="174"/>
      <c r="AL807" s="174"/>
      <c r="AM807" s="174"/>
      <c r="AN807" s="174"/>
      <c r="AO807" s="174"/>
      <c r="AP807" s="174"/>
      <c r="AQ807" s="174"/>
      <c r="AR807" s="174"/>
      <c r="AS807" s="174"/>
      <c r="AT807" s="415"/>
      <c r="AU807" s="174"/>
      <c r="AV807" s="437"/>
      <c r="AW807" s="570"/>
      <c r="AX807" s="572"/>
      <c r="AY807" s="422"/>
      <c r="AZ807" s="572"/>
      <c r="BA807" s="572"/>
      <c r="BB807" s="422"/>
      <c r="BC807" s="572"/>
      <c r="BD807" s="570"/>
      <c r="BE807" s="572"/>
      <c r="BF807" s="426"/>
      <c r="BG807" s="426">
        <f t="shared" si="17"/>
        <v>0</v>
      </c>
      <c r="BH807" s="426">
        <f t="shared" si="18"/>
        <v>0</v>
      </c>
      <c r="BI807" s="426">
        <f t="shared" si="19"/>
        <v>0</v>
      </c>
      <c r="BJ807" s="426">
        <f t="shared" si="20"/>
        <v>0</v>
      </c>
      <c r="BK807" s="425" t="b">
        <f t="shared" si="21"/>
        <v>0</v>
      </c>
    </row>
    <row r="808" spans="1:63" ht="15.75" customHeight="1">
      <c r="A808" s="174" t="s">
        <v>10</v>
      </c>
      <c r="B808" s="174" t="s">
        <v>11</v>
      </c>
      <c r="C808" s="63" t="s">
        <v>12</v>
      </c>
      <c r="D808" s="63" t="s">
        <v>13</v>
      </c>
      <c r="E808" s="63" t="s">
        <v>3756</v>
      </c>
      <c r="F808" s="174"/>
      <c r="G808" s="63" t="s">
        <v>1353</v>
      </c>
      <c r="H808" s="63"/>
      <c r="I808" s="63" t="s">
        <v>5385</v>
      </c>
      <c r="J808" s="63" t="s">
        <v>1354</v>
      </c>
      <c r="K808" s="174"/>
      <c r="L808" s="174"/>
      <c r="M808" s="63" t="s">
        <v>1355</v>
      </c>
      <c r="N808" s="63" t="s">
        <v>6394</v>
      </c>
      <c r="O808" s="63" t="s">
        <v>15</v>
      </c>
      <c r="P808" s="63" t="s">
        <v>16</v>
      </c>
      <c r="Q808" s="63" t="s">
        <v>35</v>
      </c>
      <c r="R808" s="63" t="s">
        <v>8666</v>
      </c>
      <c r="S808" s="174" t="s">
        <v>1362</v>
      </c>
      <c r="T808" s="174"/>
      <c r="U808" s="174" t="s">
        <v>4497</v>
      </c>
      <c r="V808" s="63" t="s">
        <v>4164</v>
      </c>
      <c r="W808" s="174" t="s">
        <v>91</v>
      </c>
      <c r="X808" s="174" t="s">
        <v>6405</v>
      </c>
      <c r="Y808" s="429">
        <v>45063</v>
      </c>
      <c r="Z808" s="430">
        <v>46842</v>
      </c>
      <c r="AA808" s="63" t="s">
        <v>4646</v>
      </c>
      <c r="AB808" s="63" t="s">
        <v>4159</v>
      </c>
      <c r="AC808" s="63"/>
      <c r="AD808" s="593" t="s">
        <v>6406</v>
      </c>
      <c r="AE808" s="594" t="s">
        <v>6407</v>
      </c>
      <c r="AF808" s="595">
        <v>46035</v>
      </c>
      <c r="AG808" s="174"/>
      <c r="AH808" s="174"/>
      <c r="AI808" s="174"/>
      <c r="AJ808" s="174"/>
      <c r="AK808" s="174"/>
      <c r="AL808" s="174"/>
      <c r="AM808" s="174"/>
      <c r="AN808" s="174"/>
      <c r="AO808" s="174"/>
      <c r="AP808" s="174"/>
      <c r="AQ808" s="174"/>
      <c r="AR808" s="174"/>
      <c r="AS808" s="174"/>
      <c r="AT808" s="415"/>
      <c r="AU808" s="174"/>
      <c r="AV808" s="437"/>
      <c r="AW808" s="570"/>
      <c r="AX808" s="572"/>
      <c r="AY808" s="422"/>
      <c r="AZ808" s="572"/>
      <c r="BA808" s="572"/>
      <c r="BB808" s="422"/>
      <c r="BC808" s="572"/>
      <c r="BD808" s="570"/>
      <c r="BE808" s="572"/>
      <c r="BF808" s="426"/>
      <c r="BG808" s="426">
        <f t="shared" si="17"/>
        <v>0</v>
      </c>
      <c r="BH808" s="426">
        <f t="shared" si="18"/>
        <v>0</v>
      </c>
      <c r="BI808" s="426">
        <f t="shared" si="19"/>
        <v>0</v>
      </c>
      <c r="BJ808" s="426">
        <f t="shared" si="20"/>
        <v>0</v>
      </c>
      <c r="BK808" s="425" t="b">
        <f t="shared" si="21"/>
        <v>0</v>
      </c>
    </row>
    <row r="809" spans="1:63" ht="15.75" customHeight="1">
      <c r="A809" s="174" t="s">
        <v>10</v>
      </c>
      <c r="B809" s="174" t="s">
        <v>11</v>
      </c>
      <c r="C809" s="63" t="s">
        <v>146</v>
      </c>
      <c r="D809" s="63" t="s">
        <v>1017</v>
      </c>
      <c r="E809" s="63" t="s">
        <v>123</v>
      </c>
      <c r="F809" s="63"/>
      <c r="G809" s="63" t="s">
        <v>1018</v>
      </c>
      <c r="H809" s="63"/>
      <c r="I809" s="63" t="s">
        <v>6408</v>
      </c>
      <c r="J809" s="63" t="s">
        <v>1019</v>
      </c>
      <c r="K809" s="63"/>
      <c r="L809" s="63"/>
      <c r="M809" s="63" t="s">
        <v>1020</v>
      </c>
      <c r="N809" s="63" t="s">
        <v>5398</v>
      </c>
      <c r="O809" s="63" t="s">
        <v>113</v>
      </c>
      <c r="P809" s="63" t="s">
        <v>226</v>
      </c>
      <c r="Q809" s="63" t="s">
        <v>35</v>
      </c>
      <c r="R809" s="63" t="s">
        <v>8666</v>
      </c>
      <c r="S809" s="174" t="s">
        <v>43</v>
      </c>
      <c r="T809" s="174"/>
      <c r="U809" s="174" t="s">
        <v>4640</v>
      </c>
      <c r="V809" s="63" t="s">
        <v>4164</v>
      </c>
      <c r="W809" s="174" t="s">
        <v>253</v>
      </c>
      <c r="X809" s="174" t="s">
        <v>6409</v>
      </c>
      <c r="Y809" s="429">
        <v>45063</v>
      </c>
      <c r="Z809" s="430">
        <v>46845</v>
      </c>
      <c r="AA809" s="63" t="s">
        <v>4646</v>
      </c>
      <c r="AB809" s="63" t="s">
        <v>4159</v>
      </c>
      <c r="AC809" s="63"/>
      <c r="AD809" s="63" t="s">
        <v>5409</v>
      </c>
      <c r="AE809" s="63" t="s">
        <v>5410</v>
      </c>
      <c r="AF809" s="430">
        <v>45553</v>
      </c>
      <c r="AG809" s="174"/>
      <c r="AH809" s="174"/>
      <c r="AI809" s="174"/>
      <c r="AJ809" s="174"/>
      <c r="AK809" s="174"/>
      <c r="AL809" s="174"/>
      <c r="AM809" s="174"/>
      <c r="AN809" s="174"/>
      <c r="AO809" s="174"/>
      <c r="AP809" s="174"/>
      <c r="AQ809" s="174"/>
      <c r="AR809" s="174"/>
      <c r="AS809" s="174"/>
      <c r="AT809" s="415"/>
      <c r="AU809" s="174"/>
      <c r="AV809" s="437"/>
      <c r="AW809" s="570"/>
      <c r="AX809" s="572"/>
      <c r="AY809" s="422"/>
      <c r="AZ809" s="572"/>
      <c r="BA809" s="572"/>
      <c r="BB809" s="422"/>
      <c r="BC809" s="572"/>
      <c r="BD809" s="570"/>
      <c r="BE809" s="572"/>
      <c r="BF809" s="426"/>
      <c r="BG809" s="426">
        <f t="shared" si="17"/>
        <v>0</v>
      </c>
      <c r="BH809" s="426">
        <f t="shared" si="18"/>
        <v>0</v>
      </c>
      <c r="BI809" s="426">
        <f t="shared" si="19"/>
        <v>0</v>
      </c>
      <c r="BJ809" s="426">
        <f t="shared" si="20"/>
        <v>0</v>
      </c>
      <c r="BK809" s="425" t="b">
        <f t="shared" si="21"/>
        <v>0</v>
      </c>
    </row>
    <row r="810" spans="1:63" ht="15.75" customHeight="1">
      <c r="A810" s="174" t="s">
        <v>10</v>
      </c>
      <c r="B810" s="174" t="s">
        <v>11</v>
      </c>
      <c r="C810" s="63" t="s">
        <v>146</v>
      </c>
      <c r="D810" s="63" t="s">
        <v>1017</v>
      </c>
      <c r="E810" s="63" t="s">
        <v>123</v>
      </c>
      <c r="F810" s="174"/>
      <c r="G810" s="63" t="s">
        <v>1018</v>
      </c>
      <c r="H810" s="63"/>
      <c r="I810" s="63" t="s">
        <v>6408</v>
      </c>
      <c r="J810" s="63" t="s">
        <v>1019</v>
      </c>
      <c r="K810" s="174"/>
      <c r="L810" s="174"/>
      <c r="M810" s="63" t="s">
        <v>1020</v>
      </c>
      <c r="N810" s="63" t="s">
        <v>5398</v>
      </c>
      <c r="O810" s="63" t="s">
        <v>113</v>
      </c>
      <c r="P810" s="63" t="s">
        <v>226</v>
      </c>
      <c r="Q810" s="63" t="s">
        <v>35</v>
      </c>
      <c r="R810" s="63" t="s">
        <v>104</v>
      </c>
      <c r="S810" s="174" t="s">
        <v>173</v>
      </c>
      <c r="T810" s="174"/>
      <c r="U810" s="174" t="s">
        <v>4661</v>
      </c>
      <c r="V810" s="63" t="s">
        <v>4164</v>
      </c>
      <c r="W810" s="174" t="s">
        <v>106</v>
      </c>
      <c r="X810" s="174" t="s">
        <v>6410</v>
      </c>
      <c r="Y810" s="429">
        <v>45063</v>
      </c>
      <c r="Z810" s="430">
        <v>46845</v>
      </c>
      <c r="AA810" s="63" t="s">
        <v>4646</v>
      </c>
      <c r="AB810" s="63" t="s">
        <v>4159</v>
      </c>
      <c r="AC810" s="63"/>
      <c r="AD810" s="63" t="s">
        <v>5411</v>
      </c>
      <c r="AE810" s="63" t="s">
        <v>5412</v>
      </c>
      <c r="AF810" s="430">
        <v>45042</v>
      </c>
      <c r="AG810" s="174"/>
      <c r="AH810" s="174"/>
      <c r="AI810" s="174"/>
      <c r="AJ810" s="174"/>
      <c r="AK810" s="174"/>
      <c r="AL810" s="174"/>
      <c r="AM810" s="174"/>
      <c r="AN810" s="174"/>
      <c r="AO810" s="174"/>
      <c r="AP810" s="174"/>
      <c r="AQ810" s="174"/>
      <c r="AR810" s="174"/>
      <c r="AS810" s="174"/>
      <c r="AT810" s="415"/>
      <c r="AU810" s="174"/>
      <c r="AV810" s="437"/>
      <c r="AW810" s="523"/>
      <c r="AX810" s="524"/>
      <c r="AY810" s="422"/>
      <c r="AZ810" s="524"/>
      <c r="BA810" s="524"/>
      <c r="BB810" s="422"/>
      <c r="BC810" s="524"/>
      <c r="BD810" s="523"/>
      <c r="BE810" s="524"/>
      <c r="BF810" s="524"/>
      <c r="BG810" s="426">
        <f t="shared" si="17"/>
        <v>0</v>
      </c>
      <c r="BH810" s="426">
        <f t="shared" si="18"/>
        <v>0</v>
      </c>
      <c r="BI810" s="426">
        <f t="shared" si="19"/>
        <v>0</v>
      </c>
      <c r="BJ810" s="426">
        <f t="shared" si="20"/>
        <v>0</v>
      </c>
      <c r="BK810" s="425" t="b">
        <f t="shared" si="21"/>
        <v>0</v>
      </c>
    </row>
    <row r="811" spans="1:63" ht="15.75" customHeight="1">
      <c r="A811" s="174" t="s">
        <v>10</v>
      </c>
      <c r="B811" s="174" t="s">
        <v>11</v>
      </c>
      <c r="C811" s="63" t="s">
        <v>509</v>
      </c>
      <c r="D811" s="63" t="s">
        <v>1026</v>
      </c>
      <c r="E811" s="63" t="s">
        <v>28</v>
      </c>
      <c r="F811" s="63"/>
      <c r="G811" s="63" t="s">
        <v>1027</v>
      </c>
      <c r="H811" s="63"/>
      <c r="I811" s="63" t="s">
        <v>6413</v>
      </c>
      <c r="J811" s="63" t="s">
        <v>1028</v>
      </c>
      <c r="K811" s="63"/>
      <c r="L811" s="63"/>
      <c r="M811" s="63" t="s">
        <v>1031</v>
      </c>
      <c r="N811" s="63" t="s">
        <v>5414</v>
      </c>
      <c r="O811" s="63" t="s">
        <v>113</v>
      </c>
      <c r="P811" s="63" t="s">
        <v>226</v>
      </c>
      <c r="Q811" s="63" t="s">
        <v>35</v>
      </c>
      <c r="R811" s="63" t="s">
        <v>104</v>
      </c>
      <c r="S811" s="174" t="s">
        <v>173</v>
      </c>
      <c r="T811" s="174"/>
      <c r="U811" s="174" t="s">
        <v>4661</v>
      </c>
      <c r="V811" s="63" t="s">
        <v>4164</v>
      </c>
      <c r="W811" s="174" t="s">
        <v>106</v>
      </c>
      <c r="X811" s="174" t="s">
        <v>6411</v>
      </c>
      <c r="Y811" s="429">
        <v>45064</v>
      </c>
      <c r="Z811" s="430">
        <v>46842</v>
      </c>
      <c r="AA811" s="63" t="s">
        <v>4646</v>
      </c>
      <c r="AB811" s="63" t="s">
        <v>4159</v>
      </c>
      <c r="AC811" s="63"/>
      <c r="AD811" s="63" t="s">
        <v>5430</v>
      </c>
      <c r="AE811" s="63" t="s">
        <v>6412</v>
      </c>
      <c r="AF811" s="436">
        <v>46827</v>
      </c>
      <c r="AG811" s="174"/>
      <c r="AH811" s="174"/>
      <c r="AI811" s="174"/>
      <c r="AJ811" s="174"/>
      <c r="AK811" s="174"/>
      <c r="AL811" s="174"/>
      <c r="AM811" s="174"/>
      <c r="AN811" s="174"/>
      <c r="AO811" s="174"/>
      <c r="AP811" s="174"/>
      <c r="AQ811" s="174"/>
      <c r="AR811" s="174"/>
      <c r="AS811" s="174"/>
      <c r="AT811" s="415"/>
      <c r="AU811" s="174"/>
      <c r="AV811" s="437"/>
      <c r="AW811" s="523"/>
      <c r="AX811" s="524"/>
      <c r="AY811" s="422"/>
      <c r="AZ811" s="524"/>
      <c r="BA811" s="524"/>
      <c r="BB811" s="422"/>
      <c r="BC811" s="524"/>
      <c r="BD811" s="523"/>
      <c r="BE811" s="524"/>
      <c r="BF811" s="524"/>
      <c r="BG811" s="426">
        <f t="shared" si="17"/>
        <v>0</v>
      </c>
      <c r="BH811" s="426">
        <f t="shared" si="18"/>
        <v>0</v>
      </c>
      <c r="BI811" s="426">
        <f t="shared" si="19"/>
        <v>0</v>
      </c>
      <c r="BJ811" s="426">
        <f t="shared" si="20"/>
        <v>0</v>
      </c>
      <c r="BK811" s="425" t="b">
        <f t="shared" si="21"/>
        <v>0</v>
      </c>
    </row>
    <row r="812" spans="1:63" ht="15.75" customHeight="1">
      <c r="A812" s="174" t="s">
        <v>10</v>
      </c>
      <c r="B812" s="174" t="s">
        <v>11</v>
      </c>
      <c r="C812" s="63" t="s">
        <v>509</v>
      </c>
      <c r="D812" s="63" t="s">
        <v>1026</v>
      </c>
      <c r="E812" s="63" t="s">
        <v>28</v>
      </c>
      <c r="F812" s="174"/>
      <c r="G812" s="63" t="s">
        <v>1027</v>
      </c>
      <c r="H812" s="63"/>
      <c r="I812" s="63" t="s">
        <v>6413</v>
      </c>
      <c r="J812" s="63" t="s">
        <v>1028</v>
      </c>
      <c r="K812" s="174"/>
      <c r="L812" s="174"/>
      <c r="M812" s="63" t="s">
        <v>1031</v>
      </c>
      <c r="N812" s="63" t="s">
        <v>5414</v>
      </c>
      <c r="O812" s="63" t="s">
        <v>113</v>
      </c>
      <c r="P812" s="63" t="s">
        <v>226</v>
      </c>
      <c r="Q812" s="63" t="s">
        <v>35</v>
      </c>
      <c r="R812" s="63" t="s">
        <v>8666</v>
      </c>
      <c r="S812" s="174" t="s">
        <v>1362</v>
      </c>
      <c r="T812" s="174"/>
      <c r="U812" s="174" t="s">
        <v>4497</v>
      </c>
      <c r="V812" s="63" t="s">
        <v>4164</v>
      </c>
      <c r="W812" s="174" t="s">
        <v>91</v>
      </c>
      <c r="X812" s="174" t="s">
        <v>6414</v>
      </c>
      <c r="Y812" s="429">
        <v>45064</v>
      </c>
      <c r="Z812" s="430">
        <v>46842</v>
      </c>
      <c r="AA812" s="63" t="s">
        <v>4646</v>
      </c>
      <c r="AB812" s="63" t="s">
        <v>4159</v>
      </c>
      <c r="AC812" s="63"/>
      <c r="AD812" s="599" t="s">
        <v>5433</v>
      </c>
      <c r="AE812" s="600" t="s">
        <v>6415</v>
      </c>
      <c r="AF812" s="601">
        <v>46866</v>
      </c>
      <c r="AG812" s="174"/>
      <c r="AH812" s="174"/>
      <c r="AI812" s="174"/>
      <c r="AJ812" s="174"/>
      <c r="AK812" s="174"/>
      <c r="AL812" s="174"/>
      <c r="AM812" s="174"/>
      <c r="AN812" s="174"/>
      <c r="AO812" s="174"/>
      <c r="AP812" s="174"/>
      <c r="AQ812" s="174"/>
      <c r="AR812" s="174"/>
      <c r="AS812" s="174"/>
      <c r="AT812" s="415"/>
      <c r="AU812" s="174"/>
      <c r="AV812" s="437"/>
      <c r="AW812" s="523"/>
      <c r="AX812" s="524"/>
      <c r="AY812" s="422"/>
      <c r="AZ812" s="524"/>
      <c r="BA812" s="524"/>
      <c r="BB812" s="422"/>
      <c r="BC812" s="524"/>
      <c r="BD812" s="523"/>
      <c r="BE812" s="524"/>
      <c r="BF812" s="524"/>
      <c r="BG812" s="426">
        <f t="shared" si="17"/>
        <v>0</v>
      </c>
      <c r="BH812" s="426">
        <f t="shared" si="18"/>
        <v>0</v>
      </c>
      <c r="BI812" s="426">
        <f t="shared" si="19"/>
        <v>0</v>
      </c>
      <c r="BJ812" s="426">
        <f t="shared" si="20"/>
        <v>0</v>
      </c>
      <c r="BK812" s="425" t="b">
        <f t="shared" si="21"/>
        <v>0</v>
      </c>
    </row>
    <row r="813" spans="1:63" ht="15.75" customHeight="1">
      <c r="A813" s="174" t="s">
        <v>10</v>
      </c>
      <c r="B813" s="174" t="s">
        <v>11</v>
      </c>
      <c r="C813" s="63" t="s">
        <v>509</v>
      </c>
      <c r="D813" s="63" t="s">
        <v>1026</v>
      </c>
      <c r="E813" s="63" t="s">
        <v>28</v>
      </c>
      <c r="F813" s="174"/>
      <c r="G813" s="63" t="s">
        <v>1027</v>
      </c>
      <c r="H813" s="63"/>
      <c r="I813" s="63" t="s">
        <v>6413</v>
      </c>
      <c r="J813" s="63" t="s">
        <v>1028</v>
      </c>
      <c r="K813" s="174"/>
      <c r="L813" s="174"/>
      <c r="M813" s="63" t="s">
        <v>1031</v>
      </c>
      <c r="N813" s="63" t="s">
        <v>5414</v>
      </c>
      <c r="O813" s="63" t="s">
        <v>113</v>
      </c>
      <c r="P813" s="63" t="s">
        <v>226</v>
      </c>
      <c r="Q813" s="63" t="s">
        <v>35</v>
      </c>
      <c r="R813" s="63" t="s">
        <v>84</v>
      </c>
      <c r="S813" s="174" t="s">
        <v>167</v>
      </c>
      <c r="T813" s="174"/>
      <c r="U813" s="174" t="s">
        <v>4623</v>
      </c>
      <c r="V813" s="63" t="s">
        <v>4164</v>
      </c>
      <c r="W813" s="174" t="s">
        <v>94</v>
      </c>
      <c r="X813" s="174" t="s">
        <v>6416</v>
      </c>
      <c r="Y813" s="429">
        <v>45064</v>
      </c>
      <c r="Z813" s="430">
        <v>46842</v>
      </c>
      <c r="AA813" s="63" t="s">
        <v>4646</v>
      </c>
      <c r="AB813" s="63" t="s">
        <v>4159</v>
      </c>
      <c r="AC813" s="63"/>
      <c r="AD813" s="599" t="s">
        <v>6417</v>
      </c>
      <c r="AE813" s="602" t="s">
        <v>6418</v>
      </c>
      <c r="AF813" s="602" t="s">
        <v>6419</v>
      </c>
      <c r="AG813" s="174"/>
      <c r="AH813" s="174"/>
      <c r="AI813" s="174"/>
      <c r="AJ813" s="174"/>
      <c r="AK813" s="174"/>
      <c r="AL813" s="174"/>
      <c r="AM813" s="174"/>
      <c r="AN813" s="174"/>
      <c r="AO813" s="174"/>
      <c r="AP813" s="174"/>
      <c r="AQ813" s="174"/>
      <c r="AR813" s="174"/>
      <c r="AS813" s="174"/>
      <c r="AT813" s="415"/>
      <c r="AU813" s="174"/>
      <c r="AV813" s="437"/>
      <c r="AW813" s="523"/>
      <c r="AX813" s="524"/>
      <c r="AY813" s="422"/>
      <c r="AZ813" s="524"/>
      <c r="BA813" s="524"/>
      <c r="BB813" s="422"/>
      <c r="BC813" s="524"/>
      <c r="BD813" s="523"/>
      <c r="BE813" s="524"/>
      <c r="BF813" s="524"/>
      <c r="BG813" s="426">
        <f t="shared" si="17"/>
        <v>0</v>
      </c>
      <c r="BH813" s="426">
        <f t="shared" si="18"/>
        <v>0</v>
      </c>
      <c r="BI813" s="426">
        <f t="shared" si="19"/>
        <v>0</v>
      </c>
      <c r="BJ813" s="426">
        <f t="shared" si="20"/>
        <v>0</v>
      </c>
      <c r="BK813" s="425" t="b">
        <f t="shared" si="21"/>
        <v>0</v>
      </c>
    </row>
    <row r="814" spans="1:63" ht="15.75" customHeight="1">
      <c r="A814" s="174" t="s">
        <v>10</v>
      </c>
      <c r="B814" s="174" t="s">
        <v>11</v>
      </c>
      <c r="C814" s="63" t="s">
        <v>50</v>
      </c>
      <c r="D814" s="63" t="s">
        <v>1054</v>
      </c>
      <c r="E814" s="63" t="s">
        <v>146</v>
      </c>
      <c r="F814" s="63"/>
      <c r="G814" s="63" t="s">
        <v>1055</v>
      </c>
      <c r="H814" s="63"/>
      <c r="I814" s="63" t="s">
        <v>6420</v>
      </c>
      <c r="J814" s="63" t="s">
        <v>1056</v>
      </c>
      <c r="K814" s="63"/>
      <c r="L814" s="63"/>
      <c r="M814" s="63" t="s">
        <v>1057</v>
      </c>
      <c r="N814" s="63" t="s">
        <v>5451</v>
      </c>
      <c r="O814" s="63" t="s">
        <v>113</v>
      </c>
      <c r="P814" s="63" t="s">
        <v>226</v>
      </c>
      <c r="Q814" s="63" t="s">
        <v>35</v>
      </c>
      <c r="R814" s="63" t="s">
        <v>8666</v>
      </c>
      <c r="S814" s="174" t="s">
        <v>45</v>
      </c>
      <c r="T814" s="174"/>
      <c r="U814" s="174" t="s">
        <v>4652</v>
      </c>
      <c r="V814" s="63" t="s">
        <v>4164</v>
      </c>
      <c r="W814" s="174" t="s">
        <v>1770</v>
      </c>
      <c r="X814" s="174" t="s">
        <v>6421</v>
      </c>
      <c r="Y814" s="429">
        <v>45068</v>
      </c>
      <c r="Z814" s="430">
        <v>46843</v>
      </c>
      <c r="AA814" s="63" t="s">
        <v>4646</v>
      </c>
      <c r="AB814" s="63" t="s">
        <v>4159</v>
      </c>
      <c r="AC814" s="63"/>
      <c r="AD814" s="603" t="s">
        <v>6422</v>
      </c>
      <c r="AE814" s="174" t="s">
        <v>6423</v>
      </c>
      <c r="AF814" s="466">
        <v>45610</v>
      </c>
      <c r="AG814" s="174"/>
      <c r="AH814" s="174"/>
      <c r="AI814" s="174"/>
      <c r="AJ814" s="174"/>
      <c r="AK814" s="174"/>
      <c r="AL814" s="174"/>
      <c r="AM814" s="174"/>
      <c r="AN814" s="174"/>
      <c r="AO814" s="174"/>
      <c r="AP814" s="174"/>
      <c r="AQ814" s="174"/>
      <c r="AR814" s="174"/>
      <c r="AS814" s="174"/>
      <c r="AT814" s="415"/>
      <c r="AU814" s="174"/>
      <c r="AV814" s="437"/>
      <c r="AW814" s="523"/>
      <c r="AX814" s="524"/>
      <c r="AY814" s="422"/>
      <c r="AZ814" s="524"/>
      <c r="BA814" s="524"/>
      <c r="BB814" s="422"/>
      <c r="BC814" s="524"/>
      <c r="BD814" s="523"/>
      <c r="BE814" s="524"/>
      <c r="BF814" s="524"/>
      <c r="BG814" s="426">
        <f t="shared" si="17"/>
        <v>0</v>
      </c>
      <c r="BH814" s="426">
        <f t="shared" si="18"/>
        <v>0</v>
      </c>
      <c r="BI814" s="426">
        <f t="shared" si="19"/>
        <v>0</v>
      </c>
      <c r="BJ814" s="426">
        <f t="shared" si="20"/>
        <v>0</v>
      </c>
      <c r="BK814" s="425" t="b">
        <f t="shared" si="21"/>
        <v>0</v>
      </c>
    </row>
    <row r="815" spans="1:63" ht="15.75" customHeight="1">
      <c r="A815" s="174" t="s">
        <v>10</v>
      </c>
      <c r="B815" s="174" t="s">
        <v>11</v>
      </c>
      <c r="C815" s="63" t="s">
        <v>50</v>
      </c>
      <c r="D815" s="63" t="s">
        <v>1054</v>
      </c>
      <c r="E815" s="63" t="s">
        <v>146</v>
      </c>
      <c r="F815" s="174"/>
      <c r="G815" s="63" t="s">
        <v>1055</v>
      </c>
      <c r="H815" s="63"/>
      <c r="I815" s="63" t="s">
        <v>6420</v>
      </c>
      <c r="J815" s="63" t="s">
        <v>1056</v>
      </c>
      <c r="K815" s="174"/>
      <c r="L815" s="174"/>
      <c r="M815" s="63" t="s">
        <v>1057</v>
      </c>
      <c r="N815" s="63" t="s">
        <v>5451</v>
      </c>
      <c r="O815" s="63" t="s">
        <v>113</v>
      </c>
      <c r="P815" s="63" t="s">
        <v>226</v>
      </c>
      <c r="Q815" s="63" t="s">
        <v>35</v>
      </c>
      <c r="R815" s="63" t="s">
        <v>104</v>
      </c>
      <c r="S815" s="174" t="s">
        <v>173</v>
      </c>
      <c r="T815" s="174"/>
      <c r="U815" s="174" t="s">
        <v>4661</v>
      </c>
      <c r="V815" s="63" t="s">
        <v>4164</v>
      </c>
      <c r="W815" s="174" t="s">
        <v>106</v>
      </c>
      <c r="X815" s="174" t="s">
        <v>6424</v>
      </c>
      <c r="Y815" s="429">
        <v>45068</v>
      </c>
      <c r="Z815" s="430">
        <v>46842</v>
      </c>
      <c r="AA815" s="63" t="s">
        <v>4646</v>
      </c>
      <c r="AB815" s="63" t="s">
        <v>4159</v>
      </c>
      <c r="AC815" s="63"/>
      <c r="AD815" s="63" t="s">
        <v>5461</v>
      </c>
      <c r="AE815" s="63" t="s">
        <v>5462</v>
      </c>
      <c r="AF815" s="435">
        <v>45095</v>
      </c>
      <c r="AG815" s="174"/>
      <c r="AH815" s="174"/>
      <c r="AI815" s="174"/>
      <c r="AJ815" s="174"/>
      <c r="AK815" s="174"/>
      <c r="AL815" s="174"/>
      <c r="AM815" s="174"/>
      <c r="AN815" s="174"/>
      <c r="AO815" s="174"/>
      <c r="AP815" s="174"/>
      <c r="AQ815" s="174"/>
      <c r="AR815" s="174"/>
      <c r="AS815" s="174"/>
      <c r="AT815" s="415"/>
      <c r="AU815" s="174"/>
      <c r="AV815" s="437"/>
      <c r="AW815" s="523"/>
      <c r="AX815" s="524"/>
      <c r="AY815" s="422"/>
      <c r="AZ815" s="524"/>
      <c r="BA815" s="524"/>
      <c r="BB815" s="422"/>
      <c r="BC815" s="524"/>
      <c r="BD815" s="523"/>
      <c r="BE815" s="524"/>
      <c r="BF815" s="524"/>
      <c r="BG815" s="426">
        <f t="shared" si="17"/>
        <v>0</v>
      </c>
      <c r="BH815" s="426">
        <f t="shared" si="18"/>
        <v>0</v>
      </c>
      <c r="BI815" s="426">
        <f t="shared" si="19"/>
        <v>0</v>
      </c>
      <c r="BJ815" s="426">
        <f t="shared" si="20"/>
        <v>0</v>
      </c>
      <c r="BK815" s="425" t="b">
        <f t="shared" si="21"/>
        <v>0</v>
      </c>
    </row>
    <row r="816" spans="1:63" ht="15.75" customHeight="1">
      <c r="A816" s="174" t="s">
        <v>10</v>
      </c>
      <c r="B816" s="174" t="s">
        <v>11</v>
      </c>
      <c r="C816" s="63" t="s">
        <v>50</v>
      </c>
      <c r="D816" s="63" t="s">
        <v>1054</v>
      </c>
      <c r="E816" s="63" t="s">
        <v>146</v>
      </c>
      <c r="F816" s="174"/>
      <c r="G816" s="63" t="s">
        <v>1055</v>
      </c>
      <c r="H816" s="63"/>
      <c r="I816" s="63" t="s">
        <v>6420</v>
      </c>
      <c r="J816" s="63" t="s">
        <v>1056</v>
      </c>
      <c r="K816" s="174"/>
      <c r="L816" s="174"/>
      <c r="M816" s="63" t="s">
        <v>1057</v>
      </c>
      <c r="N816" s="63" t="s">
        <v>5451</v>
      </c>
      <c r="O816" s="63" t="s">
        <v>113</v>
      </c>
      <c r="P816" s="63" t="s">
        <v>226</v>
      </c>
      <c r="Q816" s="63" t="s">
        <v>35</v>
      </c>
      <c r="R816" s="63" t="s">
        <v>87</v>
      </c>
      <c r="S816" s="174" t="s">
        <v>737</v>
      </c>
      <c r="T816" s="174"/>
      <c r="U816" s="174" t="s">
        <v>4668</v>
      </c>
      <c r="V816" s="63" t="s">
        <v>4164</v>
      </c>
      <c r="W816" s="174" t="s">
        <v>165</v>
      </c>
      <c r="X816" s="174" t="s">
        <v>6425</v>
      </c>
      <c r="Y816" s="429">
        <v>45068</v>
      </c>
      <c r="Z816" s="430">
        <v>46842</v>
      </c>
      <c r="AA816" s="63" t="s">
        <v>4646</v>
      </c>
      <c r="AB816" s="63" t="s">
        <v>4159</v>
      </c>
      <c r="AC816" s="63"/>
      <c r="AD816" s="63" t="s">
        <v>5464</v>
      </c>
      <c r="AE816" s="63" t="s">
        <v>6426</v>
      </c>
      <c r="AF816" s="435">
        <v>46560</v>
      </c>
      <c r="AG816" s="174"/>
      <c r="AH816" s="174"/>
      <c r="AI816" s="174"/>
      <c r="AJ816" s="174"/>
      <c r="AK816" s="174"/>
      <c r="AL816" s="174"/>
      <c r="AM816" s="174"/>
      <c r="AN816" s="174"/>
      <c r="AO816" s="174"/>
      <c r="AP816" s="174"/>
      <c r="AQ816" s="174"/>
      <c r="AR816" s="174"/>
      <c r="AS816" s="174"/>
      <c r="AT816" s="415"/>
      <c r="AU816" s="174"/>
      <c r="AV816" s="437"/>
      <c r="AW816" s="523"/>
      <c r="AX816" s="524"/>
      <c r="AY816" s="422"/>
      <c r="AZ816" s="524"/>
      <c r="BA816" s="524"/>
      <c r="BB816" s="422"/>
      <c r="BC816" s="524"/>
      <c r="BD816" s="523"/>
      <c r="BE816" s="524"/>
      <c r="BF816" s="524"/>
      <c r="BG816" s="426">
        <f t="shared" si="17"/>
        <v>0</v>
      </c>
      <c r="BH816" s="426">
        <f t="shared" si="18"/>
        <v>0</v>
      </c>
      <c r="BI816" s="426">
        <f t="shared" si="19"/>
        <v>0</v>
      </c>
      <c r="BJ816" s="426">
        <f t="shared" si="20"/>
        <v>0</v>
      </c>
      <c r="BK816" s="425" t="b">
        <f t="shared" si="21"/>
        <v>0</v>
      </c>
    </row>
    <row r="817" spans="1:63" ht="15.75" customHeight="1">
      <c r="A817" s="174" t="s">
        <v>10</v>
      </c>
      <c r="B817" s="174" t="s">
        <v>11</v>
      </c>
      <c r="C817" s="63" t="s">
        <v>50</v>
      </c>
      <c r="D817" s="63" t="s">
        <v>1054</v>
      </c>
      <c r="E817" s="63" t="s">
        <v>146</v>
      </c>
      <c r="F817" s="174"/>
      <c r="G817" s="63" t="s">
        <v>1055</v>
      </c>
      <c r="H817" s="63"/>
      <c r="I817" s="63" t="s">
        <v>6420</v>
      </c>
      <c r="J817" s="63" t="s">
        <v>1056</v>
      </c>
      <c r="K817" s="174"/>
      <c r="L817" s="174"/>
      <c r="M817" s="63" t="s">
        <v>1057</v>
      </c>
      <c r="N817" s="63" t="s">
        <v>5451</v>
      </c>
      <c r="O817" s="63" t="s">
        <v>113</v>
      </c>
      <c r="P817" s="63" t="s">
        <v>226</v>
      </c>
      <c r="Q817" s="63" t="s">
        <v>35</v>
      </c>
      <c r="R817" s="63" t="s">
        <v>107</v>
      </c>
      <c r="S817" s="174" t="s">
        <v>1610</v>
      </c>
      <c r="T817" s="174"/>
      <c r="U817" s="174" t="s">
        <v>4592</v>
      </c>
      <c r="V817" s="63" t="s">
        <v>4164</v>
      </c>
      <c r="W817" s="174" t="s">
        <v>192</v>
      </c>
      <c r="X817" s="174" t="s">
        <v>6427</v>
      </c>
      <c r="Y817" s="429">
        <v>45068</v>
      </c>
      <c r="Z817" s="430">
        <v>46842</v>
      </c>
      <c r="AA817" s="63" t="s">
        <v>4646</v>
      </c>
      <c r="AB817" s="63" t="s">
        <v>4159</v>
      </c>
      <c r="AC817" s="63"/>
      <c r="AD817" s="166" t="s">
        <v>6428</v>
      </c>
      <c r="AE817" s="174" t="s">
        <v>6429</v>
      </c>
      <c r="AF817" s="466">
        <v>46338</v>
      </c>
      <c r="AG817" s="174"/>
      <c r="AH817" s="174"/>
      <c r="AI817" s="174"/>
      <c r="AJ817" s="174"/>
      <c r="AK817" s="174"/>
      <c r="AL817" s="174"/>
      <c r="AM817" s="174"/>
      <c r="AN817" s="174"/>
      <c r="AO817" s="174"/>
      <c r="AP817" s="174"/>
      <c r="AQ817" s="174"/>
      <c r="AR817" s="174"/>
      <c r="AS817" s="174"/>
      <c r="AT817" s="415"/>
      <c r="AU817" s="174"/>
      <c r="AV817" s="437"/>
      <c r="AW817" s="523"/>
      <c r="AX817" s="524"/>
      <c r="AY817" s="422"/>
      <c r="AZ817" s="524"/>
      <c r="BA817" s="524"/>
      <c r="BB817" s="422"/>
      <c r="BC817" s="524"/>
      <c r="BD817" s="523"/>
      <c r="BE817" s="524"/>
      <c r="BF817" s="524"/>
      <c r="BG817" s="426">
        <f t="shared" si="17"/>
        <v>0</v>
      </c>
      <c r="BH817" s="426">
        <f t="shared" si="18"/>
        <v>0</v>
      </c>
      <c r="BI817" s="426">
        <f t="shared" si="19"/>
        <v>0</v>
      </c>
      <c r="BJ817" s="426">
        <f t="shared" si="20"/>
        <v>0</v>
      </c>
      <c r="BK817" s="425" t="b">
        <f t="shared" si="21"/>
        <v>0</v>
      </c>
    </row>
    <row r="818" spans="1:63" ht="15.75" customHeight="1">
      <c r="A818" s="174" t="s">
        <v>10</v>
      </c>
      <c r="B818" s="174" t="s">
        <v>11</v>
      </c>
      <c r="C818" s="63" t="s">
        <v>50</v>
      </c>
      <c r="D818" s="63" t="s">
        <v>1054</v>
      </c>
      <c r="E818" s="63" t="s">
        <v>146</v>
      </c>
      <c r="F818" s="174"/>
      <c r="G818" s="63" t="s">
        <v>1055</v>
      </c>
      <c r="H818" s="63"/>
      <c r="I818" s="63" t="s">
        <v>6420</v>
      </c>
      <c r="J818" s="63" t="s">
        <v>1056</v>
      </c>
      <c r="K818" s="174"/>
      <c r="L818" s="174"/>
      <c r="M818" s="63" t="s">
        <v>1057</v>
      </c>
      <c r="N818" s="63" t="s">
        <v>5451</v>
      </c>
      <c r="O818" s="63" t="s">
        <v>113</v>
      </c>
      <c r="P818" s="63" t="s">
        <v>226</v>
      </c>
      <c r="Q818" s="63" t="s">
        <v>35</v>
      </c>
      <c r="R818" s="63" t="s">
        <v>84</v>
      </c>
      <c r="S818" s="174" t="s">
        <v>167</v>
      </c>
      <c r="T818" s="174"/>
      <c r="U818" s="174" t="s">
        <v>4623</v>
      </c>
      <c r="V818" s="63" t="s">
        <v>4164</v>
      </c>
      <c r="W818" s="174" t="s">
        <v>94</v>
      </c>
      <c r="X818" s="174" t="s">
        <v>6430</v>
      </c>
      <c r="Y818" s="429">
        <v>45068</v>
      </c>
      <c r="Z818" s="430">
        <v>46842</v>
      </c>
      <c r="AA818" s="63" t="s">
        <v>4646</v>
      </c>
      <c r="AB818" s="63" t="s">
        <v>4159</v>
      </c>
      <c r="AC818" s="63"/>
      <c r="AD818" s="166" t="s">
        <v>6431</v>
      </c>
      <c r="AE818" s="174" t="s">
        <v>6432</v>
      </c>
      <c r="AF818" s="466">
        <v>46321</v>
      </c>
      <c r="AG818" s="174"/>
      <c r="AH818" s="174"/>
      <c r="AI818" s="174"/>
      <c r="AJ818" s="174"/>
      <c r="AK818" s="174"/>
      <c r="AL818" s="174"/>
      <c r="AM818" s="174"/>
      <c r="AN818" s="174"/>
      <c r="AO818" s="174"/>
      <c r="AP818" s="174"/>
      <c r="AQ818" s="174"/>
      <c r="AR818" s="174"/>
      <c r="AS818" s="174"/>
      <c r="AT818" s="415"/>
      <c r="AU818" s="174"/>
      <c r="AV818" s="437"/>
      <c r="AW818" s="523"/>
      <c r="AX818" s="524"/>
      <c r="AY818" s="422"/>
      <c r="AZ818" s="524"/>
      <c r="BA818" s="524"/>
      <c r="BB818" s="422"/>
      <c r="BC818" s="524"/>
      <c r="BD818" s="523"/>
      <c r="BE818" s="524"/>
      <c r="BF818" s="524"/>
      <c r="BG818" s="426">
        <f t="shared" si="17"/>
        <v>0</v>
      </c>
      <c r="BH818" s="426">
        <f t="shared" si="18"/>
        <v>0</v>
      </c>
      <c r="BI818" s="426">
        <f t="shared" si="19"/>
        <v>0</v>
      </c>
      <c r="BJ818" s="426">
        <f t="shared" si="20"/>
        <v>0</v>
      </c>
      <c r="BK818" s="425" t="b">
        <f t="shared" si="21"/>
        <v>0</v>
      </c>
    </row>
    <row r="819" spans="1:63" ht="15.75" customHeight="1">
      <c r="A819" s="174" t="s">
        <v>10</v>
      </c>
      <c r="B819" s="174" t="s">
        <v>11</v>
      </c>
      <c r="C819" s="174" t="s">
        <v>378</v>
      </c>
      <c r="D819" s="63" t="s">
        <v>909</v>
      </c>
      <c r="E819" s="63" t="s">
        <v>123</v>
      </c>
      <c r="F819" s="174"/>
      <c r="G819" s="174" t="s">
        <v>904</v>
      </c>
      <c r="H819" s="174"/>
      <c r="I819" s="174" t="s">
        <v>6386</v>
      </c>
      <c r="J819" s="174" t="s">
        <v>3823</v>
      </c>
      <c r="K819" s="174"/>
      <c r="L819" s="174"/>
      <c r="M819" s="63" t="s">
        <v>916</v>
      </c>
      <c r="N819" s="174" t="s">
        <v>6387</v>
      </c>
      <c r="O819" s="63" t="s">
        <v>15</v>
      </c>
      <c r="P819" s="63" t="s">
        <v>16</v>
      </c>
      <c r="Q819" s="174" t="s">
        <v>35</v>
      </c>
      <c r="R819" s="63" t="s">
        <v>84</v>
      </c>
      <c r="S819" s="174" t="s">
        <v>170</v>
      </c>
      <c r="T819" s="174"/>
      <c r="U819" s="174" t="s">
        <v>4618</v>
      </c>
      <c r="V819" s="63" t="s">
        <v>4213</v>
      </c>
      <c r="W819" s="174" t="s">
        <v>2237</v>
      </c>
      <c r="X819" s="174" t="s">
        <v>6433</v>
      </c>
      <c r="Y819" s="429">
        <v>45072</v>
      </c>
      <c r="Z819" s="430">
        <v>46821</v>
      </c>
      <c r="AA819" s="63" t="s">
        <v>4646</v>
      </c>
      <c r="AB819" s="63" t="s">
        <v>4159</v>
      </c>
      <c r="AC819" s="63"/>
      <c r="AD819" s="63" t="s">
        <v>6221</v>
      </c>
      <c r="AE819" s="63" t="s">
        <v>6434</v>
      </c>
      <c r="AF819" s="435">
        <v>46242</v>
      </c>
      <c r="AG819" s="174"/>
      <c r="AH819" s="174"/>
      <c r="AI819" s="174"/>
      <c r="AJ819" s="174"/>
      <c r="AK819" s="174"/>
      <c r="AL819" s="174"/>
      <c r="AM819" s="174"/>
      <c r="AN819" s="174"/>
      <c r="AO819" s="174"/>
      <c r="AP819" s="174"/>
      <c r="AQ819" s="174"/>
      <c r="AR819" s="174"/>
      <c r="AS819" s="174"/>
      <c r="AT819" s="415"/>
      <c r="AU819" s="174"/>
      <c r="AV819" s="437"/>
      <c r="AW819" s="523"/>
      <c r="AX819" s="524"/>
      <c r="AY819" s="422"/>
      <c r="AZ819" s="524"/>
      <c r="BA819" s="524"/>
      <c r="BB819" s="422"/>
      <c r="BC819" s="524"/>
      <c r="BD819" s="523"/>
      <c r="BE819" s="524"/>
      <c r="BF819" s="524"/>
      <c r="BG819" s="426">
        <f t="shared" si="17"/>
        <v>0</v>
      </c>
      <c r="BH819" s="426">
        <f t="shared" si="18"/>
        <v>0</v>
      </c>
      <c r="BI819" s="426">
        <f t="shared" si="19"/>
        <v>0</v>
      </c>
      <c r="BJ819" s="426">
        <f t="shared" si="20"/>
        <v>0</v>
      </c>
      <c r="BK819" s="425" t="b">
        <f t="shared" si="21"/>
        <v>0</v>
      </c>
    </row>
    <row r="820" spans="1:63" ht="15.75" customHeight="1">
      <c r="A820" s="174" t="s">
        <v>10</v>
      </c>
      <c r="B820" s="174" t="s">
        <v>11</v>
      </c>
      <c r="C820" s="174" t="s">
        <v>378</v>
      </c>
      <c r="D820" s="63" t="s">
        <v>909</v>
      </c>
      <c r="E820" s="63" t="s">
        <v>123</v>
      </c>
      <c r="F820" s="174"/>
      <c r="G820" s="174" t="s">
        <v>904</v>
      </c>
      <c r="H820" s="174"/>
      <c r="I820" s="174" t="s">
        <v>6386</v>
      </c>
      <c r="J820" s="174" t="s">
        <v>3823</v>
      </c>
      <c r="K820" s="174"/>
      <c r="L820" s="174"/>
      <c r="M820" s="63" t="s">
        <v>916</v>
      </c>
      <c r="N820" s="174" t="s">
        <v>6387</v>
      </c>
      <c r="O820" s="63" t="s">
        <v>15</v>
      </c>
      <c r="P820" s="63" t="s">
        <v>16</v>
      </c>
      <c r="Q820" s="174" t="s">
        <v>35</v>
      </c>
      <c r="R820" s="63" t="s">
        <v>84</v>
      </c>
      <c r="S820" s="174" t="s">
        <v>167</v>
      </c>
      <c r="T820" s="174"/>
      <c r="U820" s="174" t="s">
        <v>4623</v>
      </c>
      <c r="V820" s="63" t="s">
        <v>4164</v>
      </c>
      <c r="W820" s="174" t="s">
        <v>2237</v>
      </c>
      <c r="X820" s="174" t="s">
        <v>6435</v>
      </c>
      <c r="Y820" s="429">
        <v>45072</v>
      </c>
      <c r="Z820" s="430">
        <v>46821</v>
      </c>
      <c r="AA820" s="63" t="s">
        <v>4646</v>
      </c>
      <c r="AB820" s="63" t="s">
        <v>4159</v>
      </c>
      <c r="AC820" s="63"/>
      <c r="AD820" s="63" t="s">
        <v>6221</v>
      </c>
      <c r="AE820" s="63" t="s">
        <v>6434</v>
      </c>
      <c r="AF820" s="435">
        <v>46242</v>
      </c>
      <c r="AG820" s="174"/>
      <c r="AH820" s="174"/>
      <c r="AI820" s="174"/>
      <c r="AJ820" s="174"/>
      <c r="AK820" s="174"/>
      <c r="AL820" s="174"/>
      <c r="AM820" s="174"/>
      <c r="AN820" s="174"/>
      <c r="AO820" s="174"/>
      <c r="AP820" s="174"/>
      <c r="AQ820" s="174"/>
      <c r="AR820" s="174"/>
      <c r="AS820" s="174"/>
      <c r="AT820" s="415"/>
      <c r="AU820" s="174"/>
      <c r="AV820" s="437"/>
      <c r="AW820" s="523"/>
      <c r="AX820" s="524"/>
      <c r="AY820" s="422"/>
      <c r="AZ820" s="524"/>
      <c r="BA820" s="524"/>
      <c r="BB820" s="422"/>
      <c r="BC820" s="524"/>
      <c r="BD820" s="523"/>
      <c r="BE820" s="524"/>
      <c r="BF820" s="524"/>
      <c r="BG820" s="426">
        <f t="shared" si="17"/>
        <v>0</v>
      </c>
      <c r="BH820" s="426">
        <f t="shared" si="18"/>
        <v>0</v>
      </c>
      <c r="BI820" s="426">
        <f t="shared" si="19"/>
        <v>0</v>
      </c>
      <c r="BJ820" s="426">
        <f t="shared" si="20"/>
        <v>0</v>
      </c>
      <c r="BK820" s="425" t="b">
        <f t="shared" si="21"/>
        <v>0</v>
      </c>
    </row>
    <row r="821" spans="1:63" ht="15.75" customHeight="1">
      <c r="A821" s="174" t="s">
        <v>10</v>
      </c>
      <c r="B821" s="174" t="s">
        <v>11</v>
      </c>
      <c r="C821" s="63" t="s">
        <v>28</v>
      </c>
      <c r="D821" s="63" t="s">
        <v>1011</v>
      </c>
      <c r="E821" s="63" t="s">
        <v>30</v>
      </c>
      <c r="F821" s="63"/>
      <c r="G821" s="63" t="s">
        <v>1734</v>
      </c>
      <c r="H821" s="63"/>
      <c r="I821" s="63" t="s">
        <v>5796</v>
      </c>
      <c r="J821" s="63" t="s">
        <v>1735</v>
      </c>
      <c r="K821" s="63"/>
      <c r="L821" s="63"/>
      <c r="M821" s="63" t="s">
        <v>1736</v>
      </c>
      <c r="N821" s="63"/>
      <c r="O821" s="63" t="s">
        <v>15</v>
      </c>
      <c r="P821" s="63" t="s">
        <v>16</v>
      </c>
      <c r="Q821" s="63" t="s">
        <v>35</v>
      </c>
      <c r="R821" s="63" t="s">
        <v>107</v>
      </c>
      <c r="S821" s="174" t="s">
        <v>1741</v>
      </c>
      <c r="T821" s="174"/>
      <c r="U821" s="174" t="s">
        <v>6436</v>
      </c>
      <c r="V821" s="63" t="s">
        <v>4164</v>
      </c>
      <c r="W821" s="174" t="s">
        <v>663</v>
      </c>
      <c r="X821" s="174" t="s">
        <v>6437</v>
      </c>
      <c r="Y821" s="429">
        <v>45076</v>
      </c>
      <c r="Z821" s="430">
        <v>46845</v>
      </c>
      <c r="AA821" s="63" t="s">
        <v>4646</v>
      </c>
      <c r="AB821" s="63" t="s">
        <v>4159</v>
      </c>
      <c r="AC821" s="63"/>
      <c r="AD821" s="174" t="s">
        <v>5798</v>
      </c>
      <c r="AE821" s="174" t="s">
        <v>6438</v>
      </c>
      <c r="AF821" s="418">
        <v>45705</v>
      </c>
      <c r="AG821" s="174"/>
      <c r="AH821" s="174"/>
      <c r="AI821" s="174"/>
      <c r="AJ821" s="174"/>
      <c r="AK821" s="174"/>
      <c r="AL821" s="174"/>
      <c r="AM821" s="174"/>
      <c r="AN821" s="174"/>
      <c r="AO821" s="174"/>
      <c r="AP821" s="174"/>
      <c r="AQ821" s="174"/>
      <c r="AR821" s="174"/>
      <c r="AS821" s="174"/>
      <c r="AT821" s="415"/>
      <c r="AU821" s="174"/>
      <c r="AV821" s="437"/>
      <c r="AW821" s="523"/>
      <c r="AX821" s="524"/>
      <c r="AY821" s="422"/>
      <c r="AZ821" s="524"/>
      <c r="BA821" s="524"/>
      <c r="BB821" s="422"/>
      <c r="BC821" s="524"/>
      <c r="BD821" s="523"/>
      <c r="BE821" s="524"/>
      <c r="BF821" s="524"/>
      <c r="BG821" s="426">
        <f t="shared" si="17"/>
        <v>0</v>
      </c>
      <c r="BH821" s="426">
        <f t="shared" si="18"/>
        <v>0</v>
      </c>
      <c r="BI821" s="426">
        <f t="shared" si="19"/>
        <v>0</v>
      </c>
      <c r="BJ821" s="426">
        <f t="shared" si="20"/>
        <v>0</v>
      </c>
      <c r="BK821" s="425" t="b">
        <f t="shared" si="21"/>
        <v>0</v>
      </c>
    </row>
    <row r="822" spans="1:63" ht="15.75" customHeight="1">
      <c r="A822" s="174" t="s">
        <v>10</v>
      </c>
      <c r="B822" s="174" t="s">
        <v>11</v>
      </c>
      <c r="C822" s="63" t="s">
        <v>28</v>
      </c>
      <c r="D822" s="63" t="s">
        <v>1011</v>
      </c>
      <c r="E822" s="63" t="s">
        <v>30</v>
      </c>
      <c r="F822" s="174"/>
      <c r="G822" s="63" t="s">
        <v>1734</v>
      </c>
      <c r="H822" s="63"/>
      <c r="I822" s="63" t="s">
        <v>5796</v>
      </c>
      <c r="J822" s="63" t="s">
        <v>1735</v>
      </c>
      <c r="K822" s="174"/>
      <c r="L822" s="174"/>
      <c r="M822" s="63" t="s">
        <v>1736</v>
      </c>
      <c r="N822" s="174"/>
      <c r="O822" s="63" t="s">
        <v>15</v>
      </c>
      <c r="P822" s="63" t="s">
        <v>16</v>
      </c>
      <c r="Q822" s="63" t="s">
        <v>35</v>
      </c>
      <c r="R822" s="63" t="s">
        <v>107</v>
      </c>
      <c r="S822" s="174" t="s">
        <v>3207</v>
      </c>
      <c r="T822" s="174"/>
      <c r="U822" s="174" t="s">
        <v>6439</v>
      </c>
      <c r="V822" s="63" t="s">
        <v>4164</v>
      </c>
      <c r="W822" s="174" t="s">
        <v>663</v>
      </c>
      <c r="X822" s="174" t="s">
        <v>6440</v>
      </c>
      <c r="Y822" s="429">
        <v>45076</v>
      </c>
      <c r="Z822" s="430">
        <v>46903</v>
      </c>
      <c r="AA822" s="63" t="s">
        <v>4646</v>
      </c>
      <c r="AB822" s="63" t="s">
        <v>4159</v>
      </c>
      <c r="AC822" s="63"/>
      <c r="AD822" s="174" t="s">
        <v>5798</v>
      </c>
      <c r="AE822" s="174" t="s">
        <v>6441</v>
      </c>
      <c r="AF822" s="418">
        <v>45705</v>
      </c>
      <c r="AG822" s="174"/>
      <c r="AH822" s="174"/>
      <c r="AI822" s="174"/>
      <c r="AJ822" s="174"/>
      <c r="AK822" s="174"/>
      <c r="AL822" s="174"/>
      <c r="AM822" s="174"/>
      <c r="AN822" s="174"/>
      <c r="AO822" s="174"/>
      <c r="AP822" s="174"/>
      <c r="AQ822" s="174"/>
      <c r="AR822" s="174"/>
      <c r="AS822" s="174"/>
      <c r="AT822" s="415"/>
      <c r="AU822" s="174"/>
      <c r="AV822" s="437"/>
      <c r="AW822" s="523"/>
      <c r="AX822" s="524"/>
      <c r="AY822" s="422"/>
      <c r="AZ822" s="524"/>
      <c r="BA822" s="524"/>
      <c r="BB822" s="422"/>
      <c r="BC822" s="524"/>
      <c r="BD822" s="523"/>
      <c r="BE822" s="524"/>
      <c r="BF822" s="524"/>
      <c r="BG822" s="426">
        <f t="shared" si="17"/>
        <v>0</v>
      </c>
      <c r="BH822" s="426">
        <f t="shared" si="18"/>
        <v>0</v>
      </c>
      <c r="BI822" s="426">
        <f t="shared" si="19"/>
        <v>0</v>
      </c>
      <c r="BJ822" s="426">
        <f t="shared" si="20"/>
        <v>0</v>
      </c>
      <c r="BK822" s="425" t="b">
        <f t="shared" si="21"/>
        <v>0</v>
      </c>
    </row>
    <row r="823" spans="1:63" ht="15.75" customHeight="1">
      <c r="A823" s="174" t="s">
        <v>10</v>
      </c>
      <c r="B823" s="174" t="s">
        <v>11</v>
      </c>
      <c r="C823" s="174" t="s">
        <v>50</v>
      </c>
      <c r="D823" s="63" t="s">
        <v>1054</v>
      </c>
      <c r="E823" s="63" t="s">
        <v>146</v>
      </c>
      <c r="F823" s="174"/>
      <c r="G823" s="174" t="s">
        <v>3828</v>
      </c>
      <c r="H823" s="174"/>
      <c r="I823" s="174" t="s">
        <v>6237</v>
      </c>
      <c r="J823" s="174" t="s">
        <v>3829</v>
      </c>
      <c r="K823" s="174"/>
      <c r="L823" s="174"/>
      <c r="M823" s="174">
        <v>9663004538</v>
      </c>
      <c r="N823" s="174" t="s">
        <v>6238</v>
      </c>
      <c r="O823" s="63" t="s">
        <v>15</v>
      </c>
      <c r="P823" s="63" t="s">
        <v>16</v>
      </c>
      <c r="Q823" s="174" t="s">
        <v>35</v>
      </c>
      <c r="R823" s="63" t="s">
        <v>8666</v>
      </c>
      <c r="S823" s="174" t="s">
        <v>43</v>
      </c>
      <c r="T823" s="174"/>
      <c r="U823" s="174" t="s">
        <v>4640</v>
      </c>
      <c r="V823" s="63" t="s">
        <v>4164</v>
      </c>
      <c r="W823" s="174" t="s">
        <v>6253</v>
      </c>
      <c r="X823" s="174" t="s">
        <v>6442</v>
      </c>
      <c r="Y823" s="429">
        <v>45076</v>
      </c>
      <c r="Z823" s="430">
        <v>46853</v>
      </c>
      <c r="AA823" s="63" t="s">
        <v>4646</v>
      </c>
      <c r="AB823" s="63" t="s">
        <v>4159</v>
      </c>
      <c r="AC823" s="63"/>
      <c r="AD823" s="174" t="s">
        <v>6255</v>
      </c>
      <c r="AE823" s="174" t="s">
        <v>6256</v>
      </c>
      <c r="AF823" s="466">
        <v>46200</v>
      </c>
      <c r="AG823" s="174"/>
      <c r="AH823" s="174"/>
      <c r="AI823" s="174"/>
      <c r="AJ823" s="174"/>
      <c r="AK823" s="174"/>
      <c r="AL823" s="174"/>
      <c r="AM823" s="174"/>
      <c r="AN823" s="174"/>
      <c r="AO823" s="174"/>
      <c r="AP823" s="174"/>
      <c r="AQ823" s="174"/>
      <c r="AR823" s="174"/>
      <c r="AS823" s="174"/>
      <c r="AT823" s="415"/>
      <c r="AU823" s="174"/>
      <c r="AV823" s="437"/>
      <c r="AW823" s="523"/>
      <c r="AX823" s="524"/>
      <c r="AY823" s="422"/>
      <c r="AZ823" s="524"/>
      <c r="BA823" s="524"/>
      <c r="BB823" s="422"/>
      <c r="BC823" s="524"/>
      <c r="BD823" s="523"/>
      <c r="BE823" s="524"/>
      <c r="BF823" s="524"/>
      <c r="BG823" s="426">
        <f t="shared" si="17"/>
        <v>0</v>
      </c>
      <c r="BH823" s="426">
        <f t="shared" si="18"/>
        <v>0</v>
      </c>
      <c r="BI823" s="426">
        <f t="shared" si="19"/>
        <v>0</v>
      </c>
      <c r="BJ823" s="426">
        <f t="shared" si="20"/>
        <v>0</v>
      </c>
      <c r="BK823" s="425" t="b">
        <f t="shared" si="21"/>
        <v>0</v>
      </c>
    </row>
    <row r="824" spans="1:63" ht="15.75" customHeight="1">
      <c r="A824" s="174" t="s">
        <v>10</v>
      </c>
      <c r="B824" s="174" t="s">
        <v>11</v>
      </c>
      <c r="C824" s="174" t="s">
        <v>50</v>
      </c>
      <c r="D824" s="63" t="s">
        <v>1054</v>
      </c>
      <c r="E824" s="63" t="s">
        <v>146</v>
      </c>
      <c r="F824" s="174"/>
      <c r="G824" s="174" t="s">
        <v>3828</v>
      </c>
      <c r="H824" s="174"/>
      <c r="I824" s="174" t="s">
        <v>6237</v>
      </c>
      <c r="J824" s="174" t="s">
        <v>3829</v>
      </c>
      <c r="K824" s="174"/>
      <c r="L824" s="174"/>
      <c r="M824" s="174">
        <v>9663004538</v>
      </c>
      <c r="N824" s="174" t="s">
        <v>6238</v>
      </c>
      <c r="O824" s="63" t="s">
        <v>15</v>
      </c>
      <c r="P824" s="63" t="s">
        <v>16</v>
      </c>
      <c r="Q824" s="174" t="s">
        <v>35</v>
      </c>
      <c r="R824" s="63" t="s">
        <v>8666</v>
      </c>
      <c r="S824" s="174" t="s">
        <v>45</v>
      </c>
      <c r="T824" s="174"/>
      <c r="U824" s="174" t="s">
        <v>4652</v>
      </c>
      <c r="V824" s="63" t="s">
        <v>4164</v>
      </c>
      <c r="W824" s="174" t="s">
        <v>6242</v>
      </c>
      <c r="X824" s="174" t="s">
        <v>6443</v>
      </c>
      <c r="Y824" s="429">
        <v>45076</v>
      </c>
      <c r="Z824" s="430">
        <v>46853</v>
      </c>
      <c r="AA824" s="63" t="s">
        <v>4646</v>
      </c>
      <c r="AB824" s="63" t="s">
        <v>4159</v>
      </c>
      <c r="AC824" s="63"/>
      <c r="AD824" s="174" t="s">
        <v>6244</v>
      </c>
      <c r="AE824" s="174" t="s">
        <v>6245</v>
      </c>
      <c r="AF824" s="466">
        <v>46495</v>
      </c>
      <c r="AG824" s="174"/>
      <c r="AH824" s="174"/>
      <c r="AI824" s="174"/>
      <c r="AJ824" s="174"/>
      <c r="AK824" s="174"/>
      <c r="AL824" s="174"/>
      <c r="AM824" s="174"/>
      <c r="AN824" s="174"/>
      <c r="AO824" s="174"/>
      <c r="AP824" s="174"/>
      <c r="AQ824" s="174"/>
      <c r="AR824" s="174"/>
      <c r="AS824" s="174"/>
      <c r="AT824" s="415"/>
      <c r="AU824" s="174"/>
      <c r="AV824" s="437"/>
      <c r="AW824" s="523"/>
      <c r="AX824" s="524"/>
      <c r="AY824" s="422"/>
      <c r="AZ824" s="524"/>
      <c r="BA824" s="524"/>
      <c r="BB824" s="422"/>
      <c r="BC824" s="524"/>
      <c r="BD824" s="523"/>
      <c r="BE824" s="524"/>
      <c r="BF824" s="524"/>
      <c r="BG824" s="426">
        <f t="shared" si="17"/>
        <v>0</v>
      </c>
      <c r="BH824" s="426">
        <f t="shared" si="18"/>
        <v>0</v>
      </c>
      <c r="BI824" s="426">
        <f t="shared" si="19"/>
        <v>0</v>
      </c>
      <c r="BJ824" s="426">
        <f t="shared" si="20"/>
        <v>0</v>
      </c>
      <c r="BK824" s="425" t="b">
        <f t="shared" si="21"/>
        <v>0</v>
      </c>
    </row>
    <row r="825" spans="1:63" ht="15.75" customHeight="1">
      <c r="A825" s="174" t="s">
        <v>10</v>
      </c>
      <c r="B825" s="174" t="s">
        <v>11</v>
      </c>
      <c r="C825" s="174" t="s">
        <v>50</v>
      </c>
      <c r="D825" s="63" t="s">
        <v>1054</v>
      </c>
      <c r="E825" s="63" t="s">
        <v>146</v>
      </c>
      <c r="F825" s="174"/>
      <c r="G825" s="174" t="s">
        <v>3828</v>
      </c>
      <c r="H825" s="174"/>
      <c r="I825" s="174" t="s">
        <v>6237</v>
      </c>
      <c r="J825" s="174" t="s">
        <v>3829</v>
      </c>
      <c r="K825" s="174"/>
      <c r="L825" s="174"/>
      <c r="M825" s="174">
        <v>9663004538</v>
      </c>
      <c r="N825" s="174" t="s">
        <v>6238</v>
      </c>
      <c r="O825" s="63" t="s">
        <v>15</v>
      </c>
      <c r="P825" s="63" t="s">
        <v>16</v>
      </c>
      <c r="Q825" s="174" t="s">
        <v>35</v>
      </c>
      <c r="R825" s="63" t="s">
        <v>87</v>
      </c>
      <c r="S825" s="174" t="s">
        <v>683</v>
      </c>
      <c r="T825" s="174"/>
      <c r="U825" s="174" t="s">
        <v>4697</v>
      </c>
      <c r="V825" s="63" t="s">
        <v>4164</v>
      </c>
      <c r="W825" s="174" t="s">
        <v>1417</v>
      </c>
      <c r="X825" s="174" t="s">
        <v>6444</v>
      </c>
      <c r="Y825" s="429">
        <v>45076</v>
      </c>
      <c r="Z825" s="430">
        <v>46853</v>
      </c>
      <c r="AA825" s="63" t="s">
        <v>4646</v>
      </c>
      <c r="AB825" s="63" t="s">
        <v>4159</v>
      </c>
      <c r="AC825" s="63"/>
      <c r="AD825" s="174" t="s">
        <v>5200</v>
      </c>
      <c r="AE825" s="174" t="s">
        <v>6241</v>
      </c>
      <c r="AF825" s="466">
        <v>46694</v>
      </c>
      <c r="AG825" s="174"/>
      <c r="AH825" s="174"/>
      <c r="AI825" s="174"/>
      <c r="AJ825" s="174"/>
      <c r="AK825" s="174"/>
      <c r="AL825" s="174"/>
      <c r="AM825" s="174"/>
      <c r="AN825" s="174"/>
      <c r="AO825" s="174"/>
      <c r="AP825" s="174"/>
      <c r="AQ825" s="174"/>
      <c r="AR825" s="174"/>
      <c r="AS825" s="174"/>
      <c r="AT825" s="415"/>
      <c r="AU825" s="174"/>
      <c r="AV825" s="437"/>
      <c r="AW825" s="523"/>
      <c r="AX825" s="524"/>
      <c r="AY825" s="422"/>
      <c r="AZ825" s="524"/>
      <c r="BA825" s="524"/>
      <c r="BB825" s="422"/>
      <c r="BC825" s="524"/>
      <c r="BD825" s="523"/>
      <c r="BE825" s="524"/>
      <c r="BF825" s="524"/>
      <c r="BG825" s="426">
        <f t="shared" si="17"/>
        <v>0</v>
      </c>
      <c r="BH825" s="426">
        <f t="shared" si="18"/>
        <v>0</v>
      </c>
      <c r="BI825" s="426">
        <f t="shared" si="19"/>
        <v>0</v>
      </c>
      <c r="BJ825" s="426">
        <f t="shared" si="20"/>
        <v>0</v>
      </c>
      <c r="BK825" s="425" t="b">
        <f t="shared" si="21"/>
        <v>0</v>
      </c>
    </row>
    <row r="826" spans="1:63" ht="15.75" customHeight="1">
      <c r="A826" s="174" t="s">
        <v>10</v>
      </c>
      <c r="B826" s="174" t="s">
        <v>11</v>
      </c>
      <c r="C826" s="174" t="s">
        <v>50</v>
      </c>
      <c r="D826" s="63" t="s">
        <v>1054</v>
      </c>
      <c r="E826" s="63" t="s">
        <v>146</v>
      </c>
      <c r="F826" s="174"/>
      <c r="G826" s="174" t="s">
        <v>3828</v>
      </c>
      <c r="H826" s="174"/>
      <c r="I826" s="174" t="s">
        <v>6237</v>
      </c>
      <c r="J826" s="174" t="s">
        <v>3829</v>
      </c>
      <c r="K826" s="174"/>
      <c r="L826" s="174"/>
      <c r="M826" s="174">
        <v>9663004538</v>
      </c>
      <c r="N826" s="174" t="s">
        <v>6238</v>
      </c>
      <c r="O826" s="63" t="s">
        <v>15</v>
      </c>
      <c r="P826" s="63" t="s">
        <v>16</v>
      </c>
      <c r="Q826" s="174" t="s">
        <v>35</v>
      </c>
      <c r="R826" s="63" t="s">
        <v>104</v>
      </c>
      <c r="S826" s="174" t="s">
        <v>173</v>
      </c>
      <c r="T826" s="174"/>
      <c r="U826" s="174" t="s">
        <v>4661</v>
      </c>
      <c r="V826" s="63" t="s">
        <v>4164</v>
      </c>
      <c r="W826" s="174" t="s">
        <v>2189</v>
      </c>
      <c r="X826" s="174" t="s">
        <v>6445</v>
      </c>
      <c r="Y826" s="429">
        <v>45076</v>
      </c>
      <c r="Z826" s="430">
        <v>46853</v>
      </c>
      <c r="AA826" s="63" t="s">
        <v>4646</v>
      </c>
      <c r="AB826" s="63" t="s">
        <v>4159</v>
      </c>
      <c r="AC826" s="63"/>
      <c r="AD826" s="174" t="s">
        <v>5454</v>
      </c>
      <c r="AE826" s="174" t="s">
        <v>5462</v>
      </c>
      <c r="AF826" s="466">
        <v>45324</v>
      </c>
      <c r="AG826" s="174"/>
      <c r="AH826" s="174"/>
      <c r="AI826" s="174"/>
      <c r="AJ826" s="174"/>
      <c r="AK826" s="174"/>
      <c r="AL826" s="174"/>
      <c r="AM826" s="174"/>
      <c r="AN826" s="174"/>
      <c r="AO826" s="174"/>
      <c r="AP826" s="174"/>
      <c r="AQ826" s="174"/>
      <c r="AR826" s="174"/>
      <c r="AS826" s="174"/>
      <c r="AT826" s="415"/>
      <c r="AU826" s="174"/>
      <c r="AV826" s="437"/>
      <c r="AW826" s="523"/>
      <c r="AX826" s="524"/>
      <c r="AY826" s="422"/>
      <c r="AZ826" s="524"/>
      <c r="BA826" s="524"/>
      <c r="BB826" s="422"/>
      <c r="BC826" s="524"/>
      <c r="BD826" s="523"/>
      <c r="BE826" s="524"/>
      <c r="BF826" s="524"/>
      <c r="BG826" s="426">
        <f t="shared" si="17"/>
        <v>0</v>
      </c>
      <c r="BH826" s="426">
        <f t="shared" si="18"/>
        <v>0</v>
      </c>
      <c r="BI826" s="426">
        <f t="shared" si="19"/>
        <v>0</v>
      </c>
      <c r="BJ826" s="426">
        <f t="shared" si="20"/>
        <v>0</v>
      </c>
      <c r="BK826" s="425" t="b">
        <f t="shared" si="21"/>
        <v>0</v>
      </c>
    </row>
    <row r="827" spans="1:63" ht="15.75" customHeight="1">
      <c r="A827" s="174" t="s">
        <v>10</v>
      </c>
      <c r="B827" s="174" t="s">
        <v>11</v>
      </c>
      <c r="C827" s="174" t="s">
        <v>50</v>
      </c>
      <c r="D827" s="63" t="s">
        <v>1054</v>
      </c>
      <c r="E827" s="63" t="s">
        <v>146</v>
      </c>
      <c r="F827" s="174"/>
      <c r="G827" s="174" t="s">
        <v>3828</v>
      </c>
      <c r="H827" s="174"/>
      <c r="I827" s="174" t="s">
        <v>6237</v>
      </c>
      <c r="J827" s="174" t="s">
        <v>3829</v>
      </c>
      <c r="K827" s="174"/>
      <c r="L827" s="174"/>
      <c r="M827" s="174">
        <v>9663004538</v>
      </c>
      <c r="N827" s="174" t="s">
        <v>6238</v>
      </c>
      <c r="O827" s="63" t="s">
        <v>15</v>
      </c>
      <c r="P827" s="63" t="s">
        <v>16</v>
      </c>
      <c r="Q827" s="174" t="s">
        <v>35</v>
      </c>
      <c r="R827" s="63" t="s">
        <v>8666</v>
      </c>
      <c r="S827" s="174" t="s">
        <v>422</v>
      </c>
      <c r="T827" s="174"/>
      <c r="U827" s="174" t="s">
        <v>4491</v>
      </c>
      <c r="V827" s="63" t="s">
        <v>4164</v>
      </c>
      <c r="W827" s="174" t="s">
        <v>6246</v>
      </c>
      <c r="X827" s="174" t="s">
        <v>6446</v>
      </c>
      <c r="Y827" s="429">
        <v>45076</v>
      </c>
      <c r="Z827" s="430">
        <v>46853</v>
      </c>
      <c r="AA827" s="63" t="s">
        <v>4646</v>
      </c>
      <c r="AB827" s="63" t="s">
        <v>4159</v>
      </c>
      <c r="AC827" s="63"/>
      <c r="AD827" s="174" t="s">
        <v>6248</v>
      </c>
      <c r="AE827" s="174" t="s">
        <v>6249</v>
      </c>
      <c r="AF827" s="466">
        <v>46280</v>
      </c>
      <c r="AG827" s="174"/>
      <c r="AH827" s="174"/>
      <c r="AI827" s="174"/>
      <c r="AJ827" s="174"/>
      <c r="AK827" s="174"/>
      <c r="AL827" s="174"/>
      <c r="AM827" s="174"/>
      <c r="AN827" s="174"/>
      <c r="AO827" s="174"/>
      <c r="AP827" s="174"/>
      <c r="AQ827" s="174"/>
      <c r="AR827" s="174"/>
      <c r="AS827" s="174"/>
      <c r="AT827" s="415"/>
      <c r="AU827" s="174"/>
      <c r="AV827" s="437"/>
      <c r="AW827" s="523"/>
      <c r="AX827" s="524"/>
      <c r="AY827" s="422"/>
      <c r="AZ827" s="524"/>
      <c r="BA827" s="524"/>
      <c r="BB827" s="422"/>
      <c r="BC827" s="524"/>
      <c r="BD827" s="523"/>
      <c r="BE827" s="524"/>
      <c r="BF827" s="524"/>
      <c r="BG827" s="426">
        <f t="shared" si="17"/>
        <v>0</v>
      </c>
      <c r="BH827" s="426">
        <f t="shared" si="18"/>
        <v>0</v>
      </c>
      <c r="BI827" s="426">
        <f t="shared" si="19"/>
        <v>0</v>
      </c>
      <c r="BJ827" s="426">
        <f t="shared" si="20"/>
        <v>0</v>
      </c>
      <c r="BK827" s="425" t="b">
        <f t="shared" si="21"/>
        <v>0</v>
      </c>
    </row>
    <row r="828" spans="1:63" ht="15.75" customHeight="1">
      <c r="A828" s="174" t="s">
        <v>10</v>
      </c>
      <c r="B828" s="174" t="s">
        <v>11</v>
      </c>
      <c r="C828" s="174" t="s">
        <v>50</v>
      </c>
      <c r="D828" s="63" t="s">
        <v>1054</v>
      </c>
      <c r="E828" s="63" t="s">
        <v>146</v>
      </c>
      <c r="F828" s="174"/>
      <c r="G828" s="174" t="s">
        <v>3828</v>
      </c>
      <c r="H828" s="174"/>
      <c r="I828" s="174" t="s">
        <v>6237</v>
      </c>
      <c r="J828" s="174" t="s">
        <v>3829</v>
      </c>
      <c r="K828" s="174"/>
      <c r="L828" s="174"/>
      <c r="M828" s="174">
        <v>9663004538</v>
      </c>
      <c r="N828" s="174" t="s">
        <v>6238</v>
      </c>
      <c r="O828" s="63" t="s">
        <v>15</v>
      </c>
      <c r="P828" s="63" t="s">
        <v>16</v>
      </c>
      <c r="Q828" s="174" t="s">
        <v>35</v>
      </c>
      <c r="R828" s="63" t="s">
        <v>8666</v>
      </c>
      <c r="S828" s="174" t="s">
        <v>1362</v>
      </c>
      <c r="T828" s="174"/>
      <c r="U828" s="174" t="s">
        <v>4497</v>
      </c>
      <c r="V828" s="63" t="s">
        <v>4164</v>
      </c>
      <c r="W828" s="174" t="s">
        <v>6250</v>
      </c>
      <c r="X828" s="174" t="s">
        <v>6447</v>
      </c>
      <c r="Y828" s="429">
        <v>45076</v>
      </c>
      <c r="Z828" s="430">
        <v>46853</v>
      </c>
      <c r="AA828" s="63" t="s">
        <v>4646</v>
      </c>
      <c r="AB828" s="63" t="s">
        <v>4159</v>
      </c>
      <c r="AC828" s="63"/>
      <c r="AD828" s="174" t="s">
        <v>4821</v>
      </c>
      <c r="AE828" s="174" t="s">
        <v>6252</v>
      </c>
      <c r="AF828" s="466">
        <v>45937</v>
      </c>
      <c r="AG828" s="174"/>
      <c r="AH828" s="174"/>
      <c r="AI828" s="174"/>
      <c r="AJ828" s="174"/>
      <c r="AK828" s="174"/>
      <c r="AL828" s="174"/>
      <c r="AM828" s="174"/>
      <c r="AN828" s="174"/>
      <c r="AO828" s="174"/>
      <c r="AP828" s="174"/>
      <c r="AQ828" s="174"/>
      <c r="AR828" s="174"/>
      <c r="AS828" s="174"/>
      <c r="AT828" s="415"/>
      <c r="AU828" s="174"/>
      <c r="AV828" s="437"/>
      <c r="AW828" s="523"/>
      <c r="AX828" s="524"/>
      <c r="AY828" s="422"/>
      <c r="AZ828" s="524"/>
      <c r="BA828" s="524"/>
      <c r="BB828" s="422"/>
      <c r="BC828" s="524"/>
      <c r="BD828" s="523"/>
      <c r="BE828" s="524"/>
      <c r="BF828" s="524"/>
      <c r="BG828" s="426">
        <f t="shared" si="17"/>
        <v>0</v>
      </c>
      <c r="BH828" s="426">
        <f t="shared" si="18"/>
        <v>0</v>
      </c>
      <c r="BI828" s="426">
        <f t="shared" si="19"/>
        <v>0</v>
      </c>
      <c r="BJ828" s="426">
        <f t="shared" si="20"/>
        <v>0</v>
      </c>
      <c r="BK828" s="425" t="b">
        <f t="shared" si="21"/>
        <v>0</v>
      </c>
    </row>
    <row r="829" spans="1:63" ht="15.75" customHeight="1">
      <c r="A829" s="174" t="s">
        <v>10</v>
      </c>
      <c r="B829" s="174" t="s">
        <v>11</v>
      </c>
      <c r="C829" s="63" t="s">
        <v>12</v>
      </c>
      <c r="D829" s="63" t="s">
        <v>13</v>
      </c>
      <c r="E829" s="63" t="s">
        <v>3756</v>
      </c>
      <c r="F829" s="63"/>
      <c r="G829" s="63" t="s">
        <v>489</v>
      </c>
      <c r="H829" s="63"/>
      <c r="I829" s="63" t="s">
        <v>5102</v>
      </c>
      <c r="J829" s="174" t="s">
        <v>490</v>
      </c>
      <c r="K829" s="174"/>
      <c r="L829" s="174"/>
      <c r="M829" s="63" t="s">
        <v>491</v>
      </c>
      <c r="N829" s="63"/>
      <c r="O829" s="63" t="s">
        <v>15</v>
      </c>
      <c r="P829" s="63" t="s">
        <v>16</v>
      </c>
      <c r="Q829" s="63" t="s">
        <v>35</v>
      </c>
      <c r="R829" s="63" t="s">
        <v>107</v>
      </c>
      <c r="S829" s="174" t="s">
        <v>1613</v>
      </c>
      <c r="T829" s="174"/>
      <c r="U829" s="174" t="s">
        <v>4634</v>
      </c>
      <c r="V829" s="63" t="s">
        <v>4164</v>
      </c>
      <c r="W829" s="174" t="s">
        <v>6448</v>
      </c>
      <c r="X829" s="174" t="s">
        <v>6449</v>
      </c>
      <c r="Y829" s="429">
        <v>45079</v>
      </c>
      <c r="Z829" s="430">
        <v>46845</v>
      </c>
      <c r="AA829" s="63" t="s">
        <v>4646</v>
      </c>
      <c r="AB829" s="63" t="s">
        <v>4159</v>
      </c>
      <c r="AC829" s="63"/>
      <c r="AD829" s="604" t="s">
        <v>6450</v>
      </c>
      <c r="AE829" s="174" t="s">
        <v>6451</v>
      </c>
      <c r="AF829" s="466">
        <v>45987</v>
      </c>
      <c r="AG829" s="174"/>
      <c r="AH829" s="174"/>
      <c r="AI829" s="174"/>
      <c r="AJ829" s="174"/>
      <c r="AK829" s="174"/>
      <c r="AL829" s="174"/>
      <c r="AM829" s="174"/>
      <c r="AN829" s="174"/>
      <c r="AO829" s="174"/>
      <c r="AP829" s="174"/>
      <c r="AQ829" s="174"/>
      <c r="AR829" s="174"/>
      <c r="AS829" s="174"/>
      <c r="AT829" s="415"/>
      <c r="AU829" s="174"/>
      <c r="AV829" s="437"/>
      <c r="AW829" s="523"/>
      <c r="AX829" s="524"/>
      <c r="AY829" s="422"/>
      <c r="AZ829" s="524"/>
      <c r="BA829" s="524"/>
      <c r="BB829" s="422"/>
      <c r="BC829" s="524"/>
      <c r="BD829" s="523"/>
      <c r="BE829" s="524"/>
      <c r="BF829" s="524"/>
      <c r="BG829" s="426">
        <f t="shared" si="17"/>
        <v>0</v>
      </c>
      <c r="BH829" s="426">
        <f t="shared" si="18"/>
        <v>0</v>
      </c>
      <c r="BI829" s="426">
        <f t="shared" si="19"/>
        <v>0</v>
      </c>
      <c r="BJ829" s="426">
        <f t="shared" si="20"/>
        <v>0</v>
      </c>
      <c r="BK829" s="425" t="b">
        <f t="shared" si="21"/>
        <v>0</v>
      </c>
    </row>
    <row r="830" spans="1:63" ht="15.75" customHeight="1">
      <c r="A830" s="174" t="s">
        <v>10</v>
      </c>
      <c r="B830" s="174" t="s">
        <v>11</v>
      </c>
      <c r="C830" s="63" t="s">
        <v>146</v>
      </c>
      <c r="D830" s="63" t="s">
        <v>656</v>
      </c>
      <c r="E830" s="63" t="s">
        <v>28</v>
      </c>
      <c r="F830" s="63"/>
      <c r="G830" s="63" t="s">
        <v>1973</v>
      </c>
      <c r="H830" s="63"/>
      <c r="I830" s="63" t="s">
        <v>5775</v>
      </c>
      <c r="J830" s="63" t="s">
        <v>1974</v>
      </c>
      <c r="K830" s="63"/>
      <c r="L830" s="63"/>
      <c r="M830" s="63" t="s">
        <v>5776</v>
      </c>
      <c r="N830" s="63" t="s">
        <v>5777</v>
      </c>
      <c r="O830" s="63" t="s">
        <v>15</v>
      </c>
      <c r="P830" s="63" t="s">
        <v>16</v>
      </c>
      <c r="Q830" s="63" t="s">
        <v>35</v>
      </c>
      <c r="R830" s="63" t="s">
        <v>84</v>
      </c>
      <c r="S830" s="174" t="s">
        <v>170</v>
      </c>
      <c r="T830" s="174"/>
      <c r="U830" s="174" t="s">
        <v>4618</v>
      </c>
      <c r="V830" s="63" t="s">
        <v>4213</v>
      </c>
      <c r="W830" s="174" t="s">
        <v>94</v>
      </c>
      <c r="X830" s="174" t="s">
        <v>6452</v>
      </c>
      <c r="Y830" s="429">
        <v>45083</v>
      </c>
      <c r="Z830" s="430">
        <v>46845</v>
      </c>
      <c r="AA830" s="63" t="s">
        <v>4646</v>
      </c>
      <c r="AB830" s="63" t="s">
        <v>4159</v>
      </c>
      <c r="AC830" s="63"/>
      <c r="AD830" s="174" t="s">
        <v>6453</v>
      </c>
      <c r="AE830" s="174" t="s">
        <v>6454</v>
      </c>
      <c r="AF830" s="466">
        <v>45448</v>
      </c>
      <c r="AG830" s="174"/>
      <c r="AH830" s="174"/>
      <c r="AI830" s="174"/>
      <c r="AJ830" s="174"/>
      <c r="AK830" s="174"/>
      <c r="AL830" s="174"/>
      <c r="AM830" s="174"/>
      <c r="AN830" s="174"/>
      <c r="AO830" s="174"/>
      <c r="AP830" s="174"/>
      <c r="AQ830" s="174"/>
      <c r="AR830" s="174"/>
      <c r="AS830" s="174"/>
      <c r="AT830" s="415"/>
      <c r="AU830" s="174"/>
      <c r="AV830" s="437"/>
      <c r="AW830" s="523"/>
      <c r="AX830" s="524"/>
      <c r="AY830" s="422"/>
      <c r="AZ830" s="524"/>
      <c r="BA830" s="524"/>
      <c r="BB830" s="422"/>
      <c r="BC830" s="524"/>
      <c r="BD830" s="523"/>
      <c r="BE830" s="524"/>
      <c r="BF830" s="524"/>
      <c r="BG830" s="426">
        <f t="shared" si="17"/>
        <v>0</v>
      </c>
      <c r="BH830" s="426">
        <f t="shared" si="18"/>
        <v>0</v>
      </c>
      <c r="BI830" s="426">
        <f t="shared" si="19"/>
        <v>0</v>
      </c>
      <c r="BJ830" s="426">
        <f t="shared" si="20"/>
        <v>0</v>
      </c>
      <c r="BK830" s="425" t="b">
        <f t="shared" si="21"/>
        <v>0</v>
      </c>
    </row>
    <row r="831" spans="1:63" ht="28.5" customHeight="1">
      <c r="A831" s="174" t="s">
        <v>10</v>
      </c>
      <c r="B831" s="174" t="s">
        <v>11</v>
      </c>
      <c r="C831" s="63" t="s">
        <v>146</v>
      </c>
      <c r="D831" s="63" t="s">
        <v>656</v>
      </c>
      <c r="E831" s="63" t="s">
        <v>28</v>
      </c>
      <c r="F831" s="174"/>
      <c r="G831" s="63" t="s">
        <v>1973</v>
      </c>
      <c r="H831" s="63"/>
      <c r="I831" s="63" t="s">
        <v>5775</v>
      </c>
      <c r="J831" s="63" t="s">
        <v>1974</v>
      </c>
      <c r="K831" s="174"/>
      <c r="L831" s="174"/>
      <c r="M831" s="63" t="s">
        <v>5776</v>
      </c>
      <c r="N831" s="63" t="s">
        <v>5777</v>
      </c>
      <c r="O831" s="63" t="s">
        <v>15</v>
      </c>
      <c r="P831" s="63" t="s">
        <v>16</v>
      </c>
      <c r="Q831" s="63" t="s">
        <v>35</v>
      </c>
      <c r="R831" s="63" t="s">
        <v>84</v>
      </c>
      <c r="S831" s="174" t="s">
        <v>167</v>
      </c>
      <c r="T831" s="174"/>
      <c r="U831" s="174" t="s">
        <v>4623</v>
      </c>
      <c r="V831" s="63" t="s">
        <v>4164</v>
      </c>
      <c r="W831" s="174" t="s">
        <v>94</v>
      </c>
      <c r="X831" s="174" t="s">
        <v>6455</v>
      </c>
      <c r="Y831" s="429">
        <v>45083</v>
      </c>
      <c r="Z831" s="430">
        <v>46845</v>
      </c>
      <c r="AA831" s="63" t="s">
        <v>4646</v>
      </c>
      <c r="AB831" s="63" t="s">
        <v>4159</v>
      </c>
      <c r="AC831" s="63"/>
      <c r="AD831" s="174" t="s">
        <v>6453</v>
      </c>
      <c r="AE831" s="174" t="s">
        <v>6454</v>
      </c>
      <c r="AF831" s="466">
        <v>45448</v>
      </c>
      <c r="AG831" s="174"/>
      <c r="AH831" s="174"/>
      <c r="AI831" s="174"/>
      <c r="AJ831" s="174"/>
      <c r="AK831" s="174"/>
      <c r="AL831" s="174"/>
      <c r="AM831" s="174"/>
      <c r="AN831" s="174"/>
      <c r="AO831" s="174"/>
      <c r="AP831" s="174"/>
      <c r="AQ831" s="174"/>
      <c r="AR831" s="174"/>
      <c r="AS831" s="174"/>
      <c r="AT831" s="415"/>
      <c r="AU831" s="174"/>
      <c r="AV831" s="437"/>
      <c r="AW831" s="523"/>
      <c r="AX831" s="524"/>
      <c r="AY831" s="422"/>
      <c r="AZ831" s="524"/>
      <c r="BA831" s="524"/>
      <c r="BB831" s="422"/>
      <c r="BC831" s="524"/>
      <c r="BD831" s="523"/>
      <c r="BE831" s="524"/>
      <c r="BF831" s="524"/>
      <c r="BG831" s="426">
        <f t="shared" si="17"/>
        <v>0</v>
      </c>
      <c r="BH831" s="426">
        <f t="shared" si="18"/>
        <v>0</v>
      </c>
      <c r="BI831" s="426">
        <f t="shared" si="19"/>
        <v>0</v>
      </c>
      <c r="BJ831" s="426">
        <f t="shared" si="20"/>
        <v>0</v>
      </c>
      <c r="BK831" s="425" t="b">
        <f t="shared" si="21"/>
        <v>0</v>
      </c>
    </row>
    <row r="832" spans="1:63" ht="15.75" customHeight="1">
      <c r="A832" s="174" t="s">
        <v>10</v>
      </c>
      <c r="B832" s="174" t="s">
        <v>11</v>
      </c>
      <c r="C832" s="63" t="s">
        <v>146</v>
      </c>
      <c r="D832" s="63" t="s">
        <v>656</v>
      </c>
      <c r="E832" s="63" t="s">
        <v>28</v>
      </c>
      <c r="F832" s="174"/>
      <c r="G832" s="63" t="s">
        <v>1973</v>
      </c>
      <c r="H832" s="63"/>
      <c r="I832" s="63" t="s">
        <v>5775</v>
      </c>
      <c r="J832" s="63" t="s">
        <v>1974</v>
      </c>
      <c r="K832" s="174"/>
      <c r="L832" s="174"/>
      <c r="M832" s="63" t="s">
        <v>5776</v>
      </c>
      <c r="N832" s="63" t="s">
        <v>5777</v>
      </c>
      <c r="O832" s="63" t="s">
        <v>15</v>
      </c>
      <c r="P832" s="63" t="s">
        <v>16</v>
      </c>
      <c r="Q832" s="63" t="s">
        <v>35</v>
      </c>
      <c r="R832" s="63" t="s">
        <v>104</v>
      </c>
      <c r="S832" s="174" t="s">
        <v>173</v>
      </c>
      <c r="T832" s="174"/>
      <c r="U832" s="174" t="s">
        <v>4661</v>
      </c>
      <c r="V832" s="63" t="s">
        <v>4164</v>
      </c>
      <c r="W832" s="174" t="s">
        <v>106</v>
      </c>
      <c r="X832" s="174" t="s">
        <v>6456</v>
      </c>
      <c r="Y832" s="429">
        <v>45083</v>
      </c>
      <c r="Z832" s="430">
        <v>46845</v>
      </c>
      <c r="AA832" s="63" t="s">
        <v>4646</v>
      </c>
      <c r="AB832" s="63" t="s">
        <v>4159</v>
      </c>
      <c r="AC832" s="63"/>
      <c r="AD832" s="174" t="s">
        <v>6340</v>
      </c>
      <c r="AE832" s="174" t="s">
        <v>6341</v>
      </c>
      <c r="AF832" s="466">
        <v>46523</v>
      </c>
      <c r="AG832" s="174"/>
      <c r="AH832" s="174"/>
      <c r="AI832" s="174"/>
      <c r="AJ832" s="174"/>
      <c r="AK832" s="174"/>
      <c r="AL832" s="174"/>
      <c r="AM832" s="174"/>
      <c r="AN832" s="174"/>
      <c r="AO832" s="174"/>
      <c r="AP832" s="174"/>
      <c r="AQ832" s="174"/>
      <c r="AR832" s="174"/>
      <c r="AS832" s="174"/>
      <c r="AT832" s="415"/>
      <c r="AU832" s="174"/>
      <c r="AV832" s="437"/>
      <c r="AW832" s="523"/>
      <c r="AX832" s="524"/>
      <c r="AY832" s="422"/>
      <c r="AZ832" s="524"/>
      <c r="BA832" s="524"/>
      <c r="BB832" s="422"/>
      <c r="BC832" s="524"/>
      <c r="BD832" s="523"/>
      <c r="BE832" s="524"/>
      <c r="BF832" s="524"/>
      <c r="BG832" s="426">
        <f t="shared" si="17"/>
        <v>0</v>
      </c>
      <c r="BH832" s="426">
        <f t="shared" si="18"/>
        <v>0</v>
      </c>
      <c r="BI832" s="426">
        <f t="shared" si="19"/>
        <v>0</v>
      </c>
      <c r="BJ832" s="426">
        <f t="shared" si="20"/>
        <v>0</v>
      </c>
      <c r="BK832" s="425" t="b">
        <f t="shared" si="21"/>
        <v>0</v>
      </c>
    </row>
    <row r="833" spans="1:63" ht="15.75" customHeight="1">
      <c r="A833" s="174" t="s">
        <v>10</v>
      </c>
      <c r="B833" s="174" t="s">
        <v>11</v>
      </c>
      <c r="C833" s="63" t="s">
        <v>146</v>
      </c>
      <c r="D833" s="63" t="s">
        <v>656</v>
      </c>
      <c r="E833" s="63" t="s">
        <v>28</v>
      </c>
      <c r="F833" s="174"/>
      <c r="G833" s="63" t="s">
        <v>1973</v>
      </c>
      <c r="H833" s="63"/>
      <c r="I833" s="63" t="s">
        <v>5775</v>
      </c>
      <c r="J833" s="63" t="s">
        <v>1974</v>
      </c>
      <c r="K833" s="174"/>
      <c r="L833" s="174"/>
      <c r="M833" s="63" t="s">
        <v>5776</v>
      </c>
      <c r="N833" s="63" t="s">
        <v>5777</v>
      </c>
      <c r="O833" s="63" t="s">
        <v>15</v>
      </c>
      <c r="P833" s="63" t="s">
        <v>16</v>
      </c>
      <c r="Q833" s="63" t="s">
        <v>35</v>
      </c>
      <c r="R833" s="63" t="s">
        <v>8666</v>
      </c>
      <c r="S833" s="174" t="s">
        <v>43</v>
      </c>
      <c r="T833" s="174"/>
      <c r="U833" s="174" t="s">
        <v>4640</v>
      </c>
      <c r="V833" s="63" t="s">
        <v>4164</v>
      </c>
      <c r="W833" s="174" t="s">
        <v>253</v>
      </c>
      <c r="X833" s="174" t="s">
        <v>6457</v>
      </c>
      <c r="Y833" s="429">
        <v>45083</v>
      </c>
      <c r="Z833" s="430">
        <v>46845</v>
      </c>
      <c r="AA833" s="63" t="s">
        <v>4646</v>
      </c>
      <c r="AB833" s="63" t="s">
        <v>4159</v>
      </c>
      <c r="AC833" s="63"/>
      <c r="AD833" s="174" t="s">
        <v>6458</v>
      </c>
      <c r="AE833" s="174" t="s">
        <v>6459</v>
      </c>
      <c r="AF833" s="418">
        <v>46237</v>
      </c>
      <c r="AG833" s="174"/>
      <c r="AH833" s="174"/>
      <c r="AI833" s="174"/>
      <c r="AJ833" s="174"/>
      <c r="AK833" s="174"/>
      <c r="AL833" s="174"/>
      <c r="AM833" s="174"/>
      <c r="AN833" s="174"/>
      <c r="AO833" s="174"/>
      <c r="AP833" s="174"/>
      <c r="AQ833" s="174"/>
      <c r="AR833" s="174"/>
      <c r="AS833" s="174"/>
      <c r="AT833" s="415"/>
      <c r="AU833" s="174"/>
      <c r="AV833" s="437"/>
      <c r="AW833" s="523"/>
      <c r="AX833" s="524"/>
      <c r="AY833" s="422"/>
      <c r="AZ833" s="524"/>
      <c r="BA833" s="524"/>
      <c r="BB833" s="422"/>
      <c r="BC833" s="524"/>
      <c r="BD833" s="523"/>
      <c r="BE833" s="524"/>
      <c r="BF833" s="524"/>
      <c r="BG833" s="426">
        <f t="shared" si="17"/>
        <v>0</v>
      </c>
      <c r="BH833" s="426">
        <f t="shared" si="18"/>
        <v>0</v>
      </c>
      <c r="BI833" s="426">
        <f t="shared" si="19"/>
        <v>0</v>
      </c>
      <c r="BJ833" s="426">
        <f t="shared" si="20"/>
        <v>0</v>
      </c>
      <c r="BK833" s="425" t="b">
        <f t="shared" si="21"/>
        <v>0</v>
      </c>
    </row>
    <row r="834" spans="1:63" ht="15.75" customHeight="1">
      <c r="A834" s="174" t="s">
        <v>10</v>
      </c>
      <c r="B834" s="174" t="s">
        <v>11</v>
      </c>
      <c r="C834" s="174" t="s">
        <v>146</v>
      </c>
      <c r="D834" s="63" t="s">
        <v>147</v>
      </c>
      <c r="E834" s="63" t="s">
        <v>123</v>
      </c>
      <c r="F834" s="174"/>
      <c r="G834" s="174" t="s">
        <v>2264</v>
      </c>
      <c r="H834" s="174"/>
      <c r="I834" s="174" t="s">
        <v>6460</v>
      </c>
      <c r="J834" s="174" t="s">
        <v>1112</v>
      </c>
      <c r="K834" s="174"/>
      <c r="L834" s="174"/>
      <c r="M834" s="174" t="s">
        <v>2265</v>
      </c>
      <c r="N834" s="174" t="s">
        <v>5492</v>
      </c>
      <c r="O834" s="63" t="s">
        <v>15</v>
      </c>
      <c r="P834" s="63" t="s">
        <v>16</v>
      </c>
      <c r="Q834" s="174" t="s">
        <v>35</v>
      </c>
      <c r="R834" s="63" t="s">
        <v>84</v>
      </c>
      <c r="S834" s="174" t="s">
        <v>170</v>
      </c>
      <c r="T834" s="174"/>
      <c r="U834" s="174" t="s">
        <v>4618</v>
      </c>
      <c r="V834" s="63" t="s">
        <v>4213</v>
      </c>
      <c r="W834" s="174" t="s">
        <v>94</v>
      </c>
      <c r="X834" s="174" t="s">
        <v>6461</v>
      </c>
      <c r="Y834" s="429">
        <v>45084</v>
      </c>
      <c r="Z834" s="430">
        <v>46842</v>
      </c>
      <c r="AA834" s="63" t="s">
        <v>4646</v>
      </c>
      <c r="AB834" s="63" t="s">
        <v>4159</v>
      </c>
      <c r="AC834" s="63"/>
      <c r="AD834" s="174" t="s">
        <v>6113</v>
      </c>
      <c r="AE834" s="174" t="s">
        <v>6462</v>
      </c>
      <c r="AF834" s="466">
        <v>45316</v>
      </c>
      <c r="AG834" s="174"/>
      <c r="AH834" s="174"/>
      <c r="AI834" s="174"/>
      <c r="AJ834" s="174"/>
      <c r="AK834" s="174"/>
      <c r="AL834" s="174"/>
      <c r="AM834" s="174"/>
      <c r="AN834" s="174"/>
      <c r="AO834" s="174"/>
      <c r="AP834" s="174"/>
      <c r="AQ834" s="174"/>
      <c r="AR834" s="174"/>
      <c r="AS834" s="174"/>
      <c r="AT834" s="415"/>
      <c r="AU834" s="174"/>
      <c r="AV834" s="437"/>
      <c r="AW834" s="523"/>
      <c r="AX834" s="524"/>
      <c r="AY834" s="422"/>
      <c r="AZ834" s="524"/>
      <c r="BA834" s="524"/>
      <c r="BB834" s="422"/>
      <c r="BC834" s="524"/>
      <c r="BD834" s="523"/>
      <c r="BE834" s="524"/>
      <c r="BF834" s="524"/>
      <c r="BG834" s="426">
        <f t="shared" si="17"/>
        <v>0</v>
      </c>
      <c r="BH834" s="426">
        <f t="shared" si="18"/>
        <v>0</v>
      </c>
      <c r="BI834" s="426">
        <f t="shared" si="19"/>
        <v>0</v>
      </c>
      <c r="BJ834" s="426">
        <f t="shared" si="20"/>
        <v>0</v>
      </c>
      <c r="BK834" s="425" t="b">
        <f t="shared" si="21"/>
        <v>0</v>
      </c>
    </row>
    <row r="835" spans="1:63" ht="15.75" customHeight="1">
      <c r="A835" s="174" t="s">
        <v>10</v>
      </c>
      <c r="B835" s="174" t="s">
        <v>11</v>
      </c>
      <c r="C835" s="174" t="s">
        <v>146</v>
      </c>
      <c r="D835" s="63" t="s">
        <v>147</v>
      </c>
      <c r="E835" s="63" t="s">
        <v>123</v>
      </c>
      <c r="F835" s="174"/>
      <c r="G835" s="174" t="s">
        <v>2264</v>
      </c>
      <c r="H835" s="174"/>
      <c r="I835" s="174" t="s">
        <v>6460</v>
      </c>
      <c r="J835" s="174" t="s">
        <v>1112</v>
      </c>
      <c r="K835" s="174"/>
      <c r="L835" s="174"/>
      <c r="M835" s="174" t="s">
        <v>2265</v>
      </c>
      <c r="N835" s="174" t="s">
        <v>5492</v>
      </c>
      <c r="O835" s="63" t="s">
        <v>15</v>
      </c>
      <c r="P835" s="63" t="s">
        <v>16</v>
      </c>
      <c r="Q835" s="174" t="s">
        <v>35</v>
      </c>
      <c r="R835" s="63" t="s">
        <v>84</v>
      </c>
      <c r="S835" s="174" t="s">
        <v>167</v>
      </c>
      <c r="T835" s="174"/>
      <c r="U835" s="174" t="s">
        <v>4623</v>
      </c>
      <c r="V835" s="63" t="s">
        <v>4164</v>
      </c>
      <c r="W835" s="174" t="s">
        <v>94</v>
      </c>
      <c r="X835" s="174" t="s">
        <v>6463</v>
      </c>
      <c r="Y835" s="429">
        <v>45084</v>
      </c>
      <c r="Z835" s="430">
        <v>46842</v>
      </c>
      <c r="AA835" s="63" t="s">
        <v>4646</v>
      </c>
      <c r="AB835" s="63" t="s">
        <v>4159</v>
      </c>
      <c r="AC835" s="63"/>
      <c r="AD835" s="174" t="s">
        <v>6113</v>
      </c>
      <c r="AE835" s="174" t="s">
        <v>6462</v>
      </c>
      <c r="AF835" s="466">
        <v>45316</v>
      </c>
      <c r="AG835" s="174"/>
      <c r="AH835" s="174"/>
      <c r="AI835" s="174"/>
      <c r="AJ835" s="174"/>
      <c r="AK835" s="174"/>
      <c r="AL835" s="174"/>
      <c r="AM835" s="174"/>
      <c r="AN835" s="174"/>
      <c r="AO835" s="174"/>
      <c r="AP835" s="174"/>
      <c r="AQ835" s="174"/>
      <c r="AR835" s="174"/>
      <c r="AS835" s="174"/>
      <c r="AT835" s="415"/>
      <c r="AU835" s="174"/>
      <c r="AV835" s="437"/>
      <c r="AW835" s="523"/>
      <c r="AX835" s="524"/>
      <c r="AY835" s="422"/>
      <c r="AZ835" s="524"/>
      <c r="BA835" s="524"/>
      <c r="BB835" s="422"/>
      <c r="BC835" s="524"/>
      <c r="BD835" s="523"/>
      <c r="BE835" s="524"/>
      <c r="BF835" s="524"/>
      <c r="BG835" s="426">
        <f t="shared" si="17"/>
        <v>0</v>
      </c>
      <c r="BH835" s="426">
        <f t="shared" si="18"/>
        <v>0</v>
      </c>
      <c r="BI835" s="426">
        <f t="shared" si="19"/>
        <v>0</v>
      </c>
      <c r="BJ835" s="426">
        <f t="shared" si="20"/>
        <v>0</v>
      </c>
      <c r="BK835" s="425" t="b">
        <f t="shared" si="21"/>
        <v>0</v>
      </c>
    </row>
    <row r="836" spans="1:63" ht="15.75" customHeight="1">
      <c r="A836" s="174" t="s">
        <v>10</v>
      </c>
      <c r="B836" s="174" t="s">
        <v>11</v>
      </c>
      <c r="C836" s="174" t="s">
        <v>146</v>
      </c>
      <c r="D836" s="63" t="s">
        <v>147</v>
      </c>
      <c r="E836" s="63" t="s">
        <v>123</v>
      </c>
      <c r="F836" s="174"/>
      <c r="G836" s="174" t="s">
        <v>2264</v>
      </c>
      <c r="H836" s="174"/>
      <c r="I836" s="174" t="s">
        <v>6460</v>
      </c>
      <c r="J836" s="174" t="s">
        <v>1112</v>
      </c>
      <c r="K836" s="174"/>
      <c r="L836" s="174"/>
      <c r="M836" s="174" t="s">
        <v>2265</v>
      </c>
      <c r="N836" s="174" t="s">
        <v>5492</v>
      </c>
      <c r="O836" s="63" t="s">
        <v>15</v>
      </c>
      <c r="P836" s="63" t="s">
        <v>16</v>
      </c>
      <c r="Q836" s="174" t="s">
        <v>35</v>
      </c>
      <c r="R836" s="63" t="s">
        <v>87</v>
      </c>
      <c r="S836" s="174" t="s">
        <v>737</v>
      </c>
      <c r="T836" s="174"/>
      <c r="U836" s="174" t="s">
        <v>4668</v>
      </c>
      <c r="V836" s="63" t="s">
        <v>4164</v>
      </c>
      <c r="W836" s="174" t="s">
        <v>165</v>
      </c>
      <c r="X836" s="174" t="s">
        <v>6464</v>
      </c>
      <c r="Y836" s="429">
        <v>45084</v>
      </c>
      <c r="Z836" s="430">
        <v>46842</v>
      </c>
      <c r="AA836" s="63" t="s">
        <v>4646</v>
      </c>
      <c r="AB836" s="63" t="s">
        <v>4159</v>
      </c>
      <c r="AC836" s="63"/>
      <c r="AD836" s="174" t="s">
        <v>6465</v>
      </c>
      <c r="AE836" s="174" t="s">
        <v>6466</v>
      </c>
      <c r="AF836" s="466">
        <v>45187</v>
      </c>
      <c r="AG836" s="174"/>
      <c r="AH836" s="174"/>
      <c r="AI836" s="174"/>
      <c r="AJ836" s="174"/>
      <c r="AK836" s="174"/>
      <c r="AL836" s="174"/>
      <c r="AM836" s="174"/>
      <c r="AN836" s="174"/>
      <c r="AO836" s="174"/>
      <c r="AP836" s="174"/>
      <c r="AQ836" s="174"/>
      <c r="AR836" s="174"/>
      <c r="AS836" s="174"/>
      <c r="AT836" s="415"/>
      <c r="AU836" s="174"/>
      <c r="AV836" s="437"/>
      <c r="AW836" s="523"/>
      <c r="AX836" s="524"/>
      <c r="AY836" s="422"/>
      <c r="AZ836" s="524"/>
      <c r="BA836" s="524"/>
      <c r="BB836" s="422"/>
      <c r="BC836" s="524"/>
      <c r="BD836" s="523"/>
      <c r="BE836" s="524"/>
      <c r="BF836" s="524"/>
      <c r="BG836" s="426">
        <f t="shared" si="17"/>
        <v>0</v>
      </c>
      <c r="BH836" s="426">
        <f t="shared" si="18"/>
        <v>0</v>
      </c>
      <c r="BI836" s="426">
        <f t="shared" si="19"/>
        <v>0</v>
      </c>
      <c r="BJ836" s="426">
        <f t="shared" si="20"/>
        <v>0</v>
      </c>
      <c r="BK836" s="425" t="b">
        <f t="shared" si="21"/>
        <v>0</v>
      </c>
    </row>
    <row r="837" spans="1:63" ht="15.75" customHeight="1">
      <c r="A837" s="174" t="s">
        <v>10</v>
      </c>
      <c r="B837" s="174" t="s">
        <v>11</v>
      </c>
      <c r="C837" s="174" t="s">
        <v>146</v>
      </c>
      <c r="D837" s="63" t="s">
        <v>147</v>
      </c>
      <c r="E837" s="63" t="s">
        <v>123</v>
      </c>
      <c r="F837" s="174"/>
      <c r="G837" s="174" t="s">
        <v>2264</v>
      </c>
      <c r="H837" s="174"/>
      <c r="I837" s="174" t="s">
        <v>6460</v>
      </c>
      <c r="J837" s="174" t="s">
        <v>1112</v>
      </c>
      <c r="K837" s="174"/>
      <c r="L837" s="174"/>
      <c r="M837" s="174" t="s">
        <v>2265</v>
      </c>
      <c r="N837" s="174" t="s">
        <v>5492</v>
      </c>
      <c r="O837" s="63" t="s">
        <v>15</v>
      </c>
      <c r="P837" s="63" t="s">
        <v>16</v>
      </c>
      <c r="Q837" s="174" t="s">
        <v>35</v>
      </c>
      <c r="R837" s="63" t="s">
        <v>143</v>
      </c>
      <c r="S837" s="174" t="s">
        <v>413</v>
      </c>
      <c r="T837" s="174"/>
      <c r="U837" s="174" t="s">
        <v>6467</v>
      </c>
      <c r="V837" s="63" t="s">
        <v>4164</v>
      </c>
      <c r="W837" s="174" t="s">
        <v>308</v>
      </c>
      <c r="X837" s="174" t="s">
        <v>6468</v>
      </c>
      <c r="Y837" s="429">
        <v>45084</v>
      </c>
      <c r="Z837" s="430">
        <v>46842</v>
      </c>
      <c r="AA837" s="63" t="s">
        <v>4646</v>
      </c>
      <c r="AB837" s="63" t="s">
        <v>4159</v>
      </c>
      <c r="AC837" s="63"/>
      <c r="AD837" s="174" t="s">
        <v>6469</v>
      </c>
      <c r="AE837" s="174" t="s">
        <v>6470</v>
      </c>
      <c r="AF837" s="466">
        <v>45590</v>
      </c>
      <c r="AG837" s="174"/>
      <c r="AH837" s="174"/>
      <c r="AI837" s="174"/>
      <c r="AJ837" s="174"/>
      <c r="AK837" s="174"/>
      <c r="AL837" s="174"/>
      <c r="AM837" s="174"/>
      <c r="AN837" s="174"/>
      <c r="AO837" s="174"/>
      <c r="AP837" s="174"/>
      <c r="AQ837" s="174"/>
      <c r="AR837" s="174"/>
      <c r="AS837" s="174"/>
      <c r="AT837" s="415"/>
      <c r="AU837" s="174"/>
      <c r="AV837" s="437"/>
      <c r="AW837" s="523"/>
      <c r="AX837" s="524"/>
      <c r="AY837" s="422"/>
      <c r="AZ837" s="524"/>
      <c r="BA837" s="524"/>
      <c r="BB837" s="422"/>
      <c r="BC837" s="524"/>
      <c r="BD837" s="523"/>
      <c r="BE837" s="524"/>
      <c r="BF837" s="524"/>
      <c r="BG837" s="426">
        <f t="shared" si="17"/>
        <v>0</v>
      </c>
      <c r="BH837" s="426">
        <f t="shared" si="18"/>
        <v>0</v>
      </c>
      <c r="BI837" s="426">
        <f t="shared" si="19"/>
        <v>0</v>
      </c>
      <c r="BJ837" s="426">
        <f t="shared" si="20"/>
        <v>0</v>
      </c>
      <c r="BK837" s="425" t="b">
        <f t="shared" si="21"/>
        <v>0</v>
      </c>
    </row>
    <row r="838" spans="1:63" ht="15.75" customHeight="1">
      <c r="A838" s="174" t="s">
        <v>10</v>
      </c>
      <c r="B838" s="174" t="s">
        <v>11</v>
      </c>
      <c r="C838" s="63" t="s">
        <v>123</v>
      </c>
      <c r="D838" s="63" t="s">
        <v>1069</v>
      </c>
      <c r="E838" s="63" t="s">
        <v>30</v>
      </c>
      <c r="F838" s="63"/>
      <c r="G838" s="63" t="s">
        <v>1070</v>
      </c>
      <c r="H838" s="63"/>
      <c r="I838" s="63" t="s">
        <v>6471</v>
      </c>
      <c r="J838" s="63" t="s">
        <v>1071</v>
      </c>
      <c r="K838" s="63"/>
      <c r="L838" s="63"/>
      <c r="M838" s="63" t="s">
        <v>1072</v>
      </c>
      <c r="N838" s="63" t="s">
        <v>5469</v>
      </c>
      <c r="O838" s="63" t="s">
        <v>113</v>
      </c>
      <c r="P838" s="63" t="s">
        <v>226</v>
      </c>
      <c r="Q838" s="174" t="s">
        <v>35</v>
      </c>
      <c r="R838" s="63" t="s">
        <v>87</v>
      </c>
      <c r="S838" s="174" t="s">
        <v>3132</v>
      </c>
      <c r="T838" s="174"/>
      <c r="U838" s="174" t="s">
        <v>6472</v>
      </c>
      <c r="V838" s="63" t="s">
        <v>4164</v>
      </c>
      <c r="W838" s="174" t="s">
        <v>780</v>
      </c>
      <c r="X838" s="174" t="s">
        <v>6473</v>
      </c>
      <c r="Y838" s="429">
        <v>45084</v>
      </c>
      <c r="Z838" s="430">
        <v>46834</v>
      </c>
      <c r="AA838" s="63" t="s">
        <v>4646</v>
      </c>
      <c r="AB838" s="63" t="s">
        <v>4159</v>
      </c>
      <c r="AC838" s="63"/>
      <c r="AD838" s="174" t="s">
        <v>5483</v>
      </c>
      <c r="AE838" s="174" t="s">
        <v>5484</v>
      </c>
      <c r="AF838" s="466">
        <v>45690</v>
      </c>
      <c r="AG838" s="174"/>
      <c r="AH838" s="174"/>
      <c r="AI838" s="174"/>
      <c r="AJ838" s="174"/>
      <c r="AK838" s="174"/>
      <c r="AL838" s="174"/>
      <c r="AM838" s="174"/>
      <c r="AN838" s="174"/>
      <c r="AO838" s="174"/>
      <c r="AP838" s="174"/>
      <c r="AQ838" s="174"/>
      <c r="AR838" s="174"/>
      <c r="AS838" s="174"/>
      <c r="AT838" s="415"/>
      <c r="AU838" s="174"/>
      <c r="AV838" s="437"/>
      <c r="AW838" s="523"/>
      <c r="AX838" s="524"/>
      <c r="AY838" s="422"/>
      <c r="AZ838" s="524"/>
      <c r="BA838" s="524"/>
      <c r="BB838" s="422"/>
      <c r="BC838" s="524"/>
      <c r="BD838" s="523"/>
      <c r="BE838" s="524"/>
      <c r="BF838" s="524"/>
      <c r="BG838" s="426">
        <f t="shared" si="17"/>
        <v>0</v>
      </c>
      <c r="BH838" s="426">
        <f t="shared" si="18"/>
        <v>0</v>
      </c>
      <c r="BI838" s="426">
        <f t="shared" si="19"/>
        <v>0</v>
      </c>
      <c r="BJ838" s="426">
        <f t="shared" si="20"/>
        <v>0</v>
      </c>
      <c r="BK838" s="425" t="b">
        <f t="shared" si="21"/>
        <v>0</v>
      </c>
    </row>
    <row r="839" spans="1:63" ht="15.75" customHeight="1">
      <c r="A839" s="174" t="s">
        <v>10</v>
      </c>
      <c r="B839" s="174" t="s">
        <v>11</v>
      </c>
      <c r="C839" s="63" t="s">
        <v>123</v>
      </c>
      <c r="D839" s="63" t="s">
        <v>1069</v>
      </c>
      <c r="E839" s="63" t="s">
        <v>30</v>
      </c>
      <c r="F839" s="174"/>
      <c r="G839" s="63" t="s">
        <v>1070</v>
      </c>
      <c r="H839" s="63"/>
      <c r="I839" s="63" t="s">
        <v>6471</v>
      </c>
      <c r="J839" s="63" t="s">
        <v>1071</v>
      </c>
      <c r="K839" s="63"/>
      <c r="L839" s="174"/>
      <c r="M839" s="63" t="s">
        <v>1072</v>
      </c>
      <c r="N839" s="63" t="s">
        <v>5469</v>
      </c>
      <c r="O839" s="63" t="s">
        <v>113</v>
      </c>
      <c r="P839" s="63" t="s">
        <v>226</v>
      </c>
      <c r="Q839" s="174" t="s">
        <v>35</v>
      </c>
      <c r="R839" s="63" t="s">
        <v>87</v>
      </c>
      <c r="S839" s="174" t="s">
        <v>737</v>
      </c>
      <c r="T839" s="174"/>
      <c r="U839" s="174" t="s">
        <v>4668</v>
      </c>
      <c r="V839" s="63" t="s">
        <v>4164</v>
      </c>
      <c r="W839" s="174" t="s">
        <v>165</v>
      </c>
      <c r="X839" s="174" t="s">
        <v>6474</v>
      </c>
      <c r="Y839" s="429">
        <v>45084</v>
      </c>
      <c r="Z839" s="430">
        <v>46845</v>
      </c>
      <c r="AA839" s="63" t="s">
        <v>4646</v>
      </c>
      <c r="AB839" s="63" t="s">
        <v>4159</v>
      </c>
      <c r="AC839" s="63"/>
      <c r="AD839" s="63" t="s">
        <v>5477</v>
      </c>
      <c r="AE839" s="63" t="s">
        <v>5478</v>
      </c>
      <c r="AF839" s="557">
        <v>44795</v>
      </c>
      <c r="AG839" s="174"/>
      <c r="AH839" s="174"/>
      <c r="AI839" s="174"/>
      <c r="AJ839" s="174"/>
      <c r="AK839" s="174"/>
      <c r="AL839" s="174"/>
      <c r="AM839" s="174"/>
      <c r="AN839" s="174"/>
      <c r="AO839" s="174"/>
      <c r="AP839" s="174"/>
      <c r="AQ839" s="174"/>
      <c r="AR839" s="174"/>
      <c r="AS839" s="174"/>
      <c r="AT839" s="415"/>
      <c r="AU839" s="174"/>
      <c r="AV839" s="437"/>
      <c r="AW839" s="523"/>
      <c r="AX839" s="524"/>
      <c r="AY839" s="422"/>
      <c r="AZ839" s="524"/>
      <c r="BA839" s="524"/>
      <c r="BB839" s="422"/>
      <c r="BC839" s="524"/>
      <c r="BD839" s="523"/>
      <c r="BE839" s="524"/>
      <c r="BF839" s="524"/>
      <c r="BG839" s="426">
        <f t="shared" si="17"/>
        <v>0</v>
      </c>
      <c r="BH839" s="426">
        <f t="shared" si="18"/>
        <v>0</v>
      </c>
      <c r="BI839" s="426">
        <f t="shared" si="19"/>
        <v>0</v>
      </c>
      <c r="BJ839" s="426">
        <f t="shared" si="20"/>
        <v>0</v>
      </c>
      <c r="BK839" s="425" t="b">
        <f t="shared" si="21"/>
        <v>0</v>
      </c>
    </row>
    <row r="840" spans="1:63" ht="15.75" customHeight="1">
      <c r="A840" s="174" t="s">
        <v>10</v>
      </c>
      <c r="B840" s="174" t="s">
        <v>11</v>
      </c>
      <c r="C840" s="63" t="s">
        <v>123</v>
      </c>
      <c r="D840" s="63" t="s">
        <v>1069</v>
      </c>
      <c r="E840" s="63" t="s">
        <v>30</v>
      </c>
      <c r="F840" s="174"/>
      <c r="G840" s="63" t="s">
        <v>1070</v>
      </c>
      <c r="H840" s="63"/>
      <c r="I840" s="63" t="s">
        <v>6471</v>
      </c>
      <c r="J840" s="63" t="s">
        <v>1071</v>
      </c>
      <c r="K840" s="174"/>
      <c r="L840" s="174"/>
      <c r="M840" s="63" t="s">
        <v>1072</v>
      </c>
      <c r="N840" s="63" t="s">
        <v>5469</v>
      </c>
      <c r="O840" s="63" t="s">
        <v>113</v>
      </c>
      <c r="P840" s="63" t="s">
        <v>226</v>
      </c>
      <c r="Q840" s="174" t="s">
        <v>35</v>
      </c>
      <c r="R840" s="63" t="s">
        <v>104</v>
      </c>
      <c r="S840" s="174" t="s">
        <v>173</v>
      </c>
      <c r="T840" s="174"/>
      <c r="U840" s="174" t="s">
        <v>4661</v>
      </c>
      <c r="V840" s="63" t="s">
        <v>4164</v>
      </c>
      <c r="W840" s="174" t="s">
        <v>106</v>
      </c>
      <c r="X840" s="174" t="s">
        <v>6475</v>
      </c>
      <c r="Y840" s="429">
        <v>45084</v>
      </c>
      <c r="Z840" s="430">
        <v>46845</v>
      </c>
      <c r="AA840" s="63" t="s">
        <v>4646</v>
      </c>
      <c r="AB840" s="63" t="s">
        <v>4159</v>
      </c>
      <c r="AC840" s="63"/>
      <c r="AD840" s="63" t="s">
        <v>5474</v>
      </c>
      <c r="AE840" s="63" t="s">
        <v>5475</v>
      </c>
      <c r="AF840" s="435">
        <v>45258</v>
      </c>
      <c r="AG840" s="174"/>
      <c r="AH840" s="174"/>
      <c r="AI840" s="174"/>
      <c r="AJ840" s="174"/>
      <c r="AK840" s="174"/>
      <c r="AL840" s="174"/>
      <c r="AM840" s="174"/>
      <c r="AN840" s="174"/>
      <c r="AO840" s="174"/>
      <c r="AP840" s="174"/>
      <c r="AQ840" s="174"/>
      <c r="AR840" s="174"/>
      <c r="AS840" s="174"/>
      <c r="AT840" s="415"/>
      <c r="AU840" s="174"/>
      <c r="AV840" s="437"/>
      <c r="AW840" s="523"/>
      <c r="AX840" s="524"/>
      <c r="AY840" s="422"/>
      <c r="AZ840" s="524"/>
      <c r="BA840" s="524"/>
      <c r="BB840" s="422"/>
      <c r="BC840" s="524"/>
      <c r="BD840" s="523"/>
      <c r="BE840" s="524"/>
      <c r="BF840" s="524"/>
      <c r="BG840" s="426">
        <f t="shared" si="17"/>
        <v>0</v>
      </c>
      <c r="BH840" s="426">
        <f t="shared" si="18"/>
        <v>0</v>
      </c>
      <c r="BI840" s="426">
        <f t="shared" si="19"/>
        <v>0</v>
      </c>
      <c r="BJ840" s="426">
        <f t="shared" si="20"/>
        <v>0</v>
      </c>
      <c r="BK840" s="425" t="b">
        <f t="shared" si="21"/>
        <v>0</v>
      </c>
    </row>
    <row r="841" spans="1:63" ht="15.75" customHeight="1">
      <c r="A841" s="174" t="s">
        <v>10</v>
      </c>
      <c r="B841" s="174" t="s">
        <v>11</v>
      </c>
      <c r="C841" s="63" t="s">
        <v>123</v>
      </c>
      <c r="D841" s="63" t="s">
        <v>1069</v>
      </c>
      <c r="E841" s="63" t="s">
        <v>30</v>
      </c>
      <c r="F841" s="174"/>
      <c r="G841" s="63" t="s">
        <v>1070</v>
      </c>
      <c r="H841" s="63"/>
      <c r="I841" s="63" t="s">
        <v>6471</v>
      </c>
      <c r="J841" s="63" t="s">
        <v>1071</v>
      </c>
      <c r="K841" s="174"/>
      <c r="L841" s="174"/>
      <c r="M841" s="63" t="s">
        <v>1072</v>
      </c>
      <c r="N841" s="63" t="s">
        <v>5469</v>
      </c>
      <c r="O841" s="63" t="s">
        <v>113</v>
      </c>
      <c r="P841" s="63" t="s">
        <v>226</v>
      </c>
      <c r="Q841" s="174" t="s">
        <v>35</v>
      </c>
      <c r="R841" s="63" t="s">
        <v>84</v>
      </c>
      <c r="S841" s="174" t="s">
        <v>167</v>
      </c>
      <c r="T841" s="174"/>
      <c r="U841" s="174" t="s">
        <v>4623</v>
      </c>
      <c r="V841" s="63" t="s">
        <v>4164</v>
      </c>
      <c r="W841" s="174" t="s">
        <v>94</v>
      </c>
      <c r="X841" s="174" t="s">
        <v>6476</v>
      </c>
      <c r="Y841" s="429">
        <v>45084</v>
      </c>
      <c r="Z841" s="430">
        <v>46845</v>
      </c>
      <c r="AA841" s="63" t="s">
        <v>4646</v>
      </c>
      <c r="AB841" s="63" t="s">
        <v>4159</v>
      </c>
      <c r="AC841" s="63"/>
      <c r="AD841" s="63" t="s">
        <v>5471</v>
      </c>
      <c r="AE841" s="63" t="s">
        <v>6477</v>
      </c>
      <c r="AF841" s="427">
        <v>46739</v>
      </c>
      <c r="AG841" s="174"/>
      <c r="AH841" s="174"/>
      <c r="AI841" s="174"/>
      <c r="AJ841" s="174"/>
      <c r="AK841" s="174"/>
      <c r="AL841" s="174"/>
      <c r="AM841" s="174"/>
      <c r="AN841" s="174"/>
      <c r="AO841" s="174"/>
      <c r="AP841" s="174"/>
      <c r="AQ841" s="174"/>
      <c r="AR841" s="174"/>
      <c r="AS841" s="174"/>
      <c r="AT841" s="415"/>
      <c r="AU841" s="174"/>
      <c r="AV841" s="437"/>
      <c r="AW841" s="523"/>
      <c r="AX841" s="524"/>
      <c r="AY841" s="422"/>
      <c r="AZ841" s="524"/>
      <c r="BA841" s="524"/>
      <c r="BB841" s="422"/>
      <c r="BC841" s="524"/>
      <c r="BD841" s="523"/>
      <c r="BE841" s="524"/>
      <c r="BF841" s="524"/>
      <c r="BG841" s="426">
        <f t="shared" si="17"/>
        <v>0</v>
      </c>
      <c r="BH841" s="426">
        <f t="shared" si="18"/>
        <v>0</v>
      </c>
      <c r="BI841" s="426">
        <f t="shared" si="19"/>
        <v>0</v>
      </c>
      <c r="BJ841" s="426">
        <f t="shared" si="20"/>
        <v>0</v>
      </c>
      <c r="BK841" s="425" t="b">
        <f t="shared" si="21"/>
        <v>0</v>
      </c>
    </row>
    <row r="842" spans="1:63" ht="15.75" customHeight="1">
      <c r="A842" s="174" t="s">
        <v>10</v>
      </c>
      <c r="B842" s="174" t="s">
        <v>11</v>
      </c>
      <c r="C842" s="63" t="s">
        <v>378</v>
      </c>
      <c r="D842" s="63" t="s">
        <v>374</v>
      </c>
      <c r="E842" s="63" t="s">
        <v>3756</v>
      </c>
      <c r="F842" s="63"/>
      <c r="G842" s="63" t="s">
        <v>685</v>
      </c>
      <c r="H842" s="63"/>
      <c r="I842" s="63" t="s">
        <v>6478</v>
      </c>
      <c r="J842" s="63" t="s">
        <v>3758</v>
      </c>
      <c r="K842" s="63"/>
      <c r="L842" s="63"/>
      <c r="M842" s="63" t="s">
        <v>687</v>
      </c>
      <c r="N842" s="63"/>
      <c r="O842" s="63" t="s">
        <v>15</v>
      </c>
      <c r="P842" s="63" t="s">
        <v>16</v>
      </c>
      <c r="Q842" s="63" t="s">
        <v>35</v>
      </c>
      <c r="R842" s="63" t="s">
        <v>117</v>
      </c>
      <c r="S842" s="174" t="s">
        <v>315</v>
      </c>
      <c r="T842" s="174"/>
      <c r="U842" s="174" t="s">
        <v>6353</v>
      </c>
      <c r="V842" s="63" t="s">
        <v>4164</v>
      </c>
      <c r="W842" s="174" t="s">
        <v>235</v>
      </c>
      <c r="X842" s="174" t="s">
        <v>6479</v>
      </c>
      <c r="Y842" s="429">
        <v>45092</v>
      </c>
      <c r="Z842" s="430">
        <v>46842</v>
      </c>
      <c r="AA842" s="63" t="s">
        <v>4646</v>
      </c>
      <c r="AB842" s="63" t="s">
        <v>4159</v>
      </c>
      <c r="AC842" s="63"/>
      <c r="AD842" s="606" t="s">
        <v>6480</v>
      </c>
      <c r="AE842" s="174" t="s">
        <v>6481</v>
      </c>
      <c r="AF842" s="466">
        <v>46036</v>
      </c>
      <c r="AG842" s="174"/>
      <c r="AH842" s="174"/>
      <c r="AI842" s="174"/>
      <c r="AJ842" s="174"/>
      <c r="AK842" s="174"/>
      <c r="AL842" s="174"/>
      <c r="AM842" s="174"/>
      <c r="AN842" s="174"/>
      <c r="AO842" s="174"/>
      <c r="AP842" s="174"/>
      <c r="AQ842" s="174"/>
      <c r="AR842" s="174"/>
      <c r="AS842" s="174"/>
      <c r="AT842" s="415"/>
      <c r="AU842" s="174"/>
      <c r="AV842" s="437"/>
      <c r="AW842" s="523"/>
      <c r="AX842" s="524"/>
      <c r="AY842" s="422"/>
      <c r="AZ842" s="524"/>
      <c r="BA842" s="524"/>
      <c r="BB842" s="422"/>
      <c r="BC842" s="524"/>
      <c r="BD842" s="523"/>
      <c r="BE842" s="524"/>
      <c r="BF842" s="524"/>
      <c r="BG842" s="426">
        <f t="shared" si="17"/>
        <v>0</v>
      </c>
      <c r="BH842" s="426">
        <f t="shared" si="18"/>
        <v>0</v>
      </c>
      <c r="BI842" s="426">
        <f t="shared" si="19"/>
        <v>0</v>
      </c>
      <c r="BJ842" s="426">
        <f t="shared" si="20"/>
        <v>0</v>
      </c>
      <c r="BK842" s="425" t="b">
        <f t="shared" si="21"/>
        <v>0</v>
      </c>
    </row>
    <row r="843" spans="1:63" ht="15.75" customHeight="1">
      <c r="A843" s="174" t="s">
        <v>10</v>
      </c>
      <c r="B843" s="174" t="s">
        <v>11</v>
      </c>
      <c r="C843" s="174" t="s">
        <v>378</v>
      </c>
      <c r="D843" s="63" t="s">
        <v>909</v>
      </c>
      <c r="E843" s="63" t="s">
        <v>123</v>
      </c>
      <c r="F843" s="174"/>
      <c r="G843" s="174" t="s">
        <v>904</v>
      </c>
      <c r="H843" s="174"/>
      <c r="I843" s="174" t="s">
        <v>6386</v>
      </c>
      <c r="J843" s="174" t="s">
        <v>3823</v>
      </c>
      <c r="K843" s="174"/>
      <c r="L843" s="174"/>
      <c r="M843" s="63" t="s">
        <v>916</v>
      </c>
      <c r="N843" s="174" t="s">
        <v>5334</v>
      </c>
      <c r="O843" s="63" t="s">
        <v>15</v>
      </c>
      <c r="P843" s="63" t="s">
        <v>16</v>
      </c>
      <c r="Q843" s="174" t="s">
        <v>35</v>
      </c>
      <c r="R843" s="63" t="s">
        <v>87</v>
      </c>
      <c r="S843" s="174" t="s">
        <v>737</v>
      </c>
      <c r="T843" s="174"/>
      <c r="U843" s="174" t="s">
        <v>4668</v>
      </c>
      <c r="V843" s="63" t="s">
        <v>4164</v>
      </c>
      <c r="W843" s="174" t="s">
        <v>2257</v>
      </c>
      <c r="X843" s="174" t="s">
        <v>6482</v>
      </c>
      <c r="Y843" s="429">
        <v>45093</v>
      </c>
      <c r="Z843" s="430">
        <v>46821</v>
      </c>
      <c r="AA843" s="63" t="s">
        <v>4646</v>
      </c>
      <c r="AB843" s="63" t="s">
        <v>4159</v>
      </c>
      <c r="AC843" s="63"/>
      <c r="AD843" s="63" t="s">
        <v>6218</v>
      </c>
      <c r="AE843" s="63" t="s">
        <v>6219</v>
      </c>
      <c r="AF843" s="430">
        <v>45247</v>
      </c>
      <c r="AG843" s="174"/>
      <c r="AH843" s="174"/>
      <c r="AI843" s="174"/>
      <c r="AJ843" s="174"/>
      <c r="AK843" s="174"/>
      <c r="AL843" s="174"/>
      <c r="AM843" s="174"/>
      <c r="AN843" s="174"/>
      <c r="AO843" s="174"/>
      <c r="AP843" s="174"/>
      <c r="AQ843" s="174"/>
      <c r="AR843" s="174"/>
      <c r="AS843" s="174"/>
      <c r="AT843" s="415"/>
      <c r="AU843" s="174"/>
      <c r="AV843" s="437"/>
      <c r="AW843" s="523"/>
      <c r="AX843" s="524"/>
      <c r="AY843" s="422"/>
      <c r="AZ843" s="524"/>
      <c r="BA843" s="524"/>
      <c r="BB843" s="422"/>
      <c r="BC843" s="524"/>
      <c r="BD843" s="523"/>
      <c r="BE843" s="524"/>
      <c r="BF843" s="524"/>
      <c r="BG843" s="426">
        <f t="shared" si="17"/>
        <v>0</v>
      </c>
      <c r="BH843" s="426">
        <f t="shared" si="18"/>
        <v>0</v>
      </c>
      <c r="BI843" s="426">
        <f t="shared" si="19"/>
        <v>0</v>
      </c>
      <c r="BJ843" s="426">
        <f t="shared" si="20"/>
        <v>0</v>
      </c>
      <c r="BK843" s="425" t="b">
        <f t="shared" si="21"/>
        <v>0</v>
      </c>
    </row>
    <row r="844" spans="1:63" ht="15.75" customHeight="1">
      <c r="A844" s="174" t="s">
        <v>10</v>
      </c>
      <c r="B844" s="174" t="s">
        <v>11</v>
      </c>
      <c r="C844" s="63" t="s">
        <v>146</v>
      </c>
      <c r="D844" s="63" t="s">
        <v>656</v>
      </c>
      <c r="E844" s="63" t="s">
        <v>28</v>
      </c>
      <c r="F844" s="63"/>
      <c r="G844" s="63" t="s">
        <v>904</v>
      </c>
      <c r="H844" s="63"/>
      <c r="I844" s="63"/>
      <c r="J844" s="63" t="s">
        <v>905</v>
      </c>
      <c r="K844" s="63"/>
      <c r="L844" s="63"/>
      <c r="M844" s="63" t="s">
        <v>906</v>
      </c>
      <c r="N844" s="174" t="s">
        <v>5334</v>
      </c>
      <c r="O844" s="63" t="s">
        <v>15</v>
      </c>
      <c r="P844" s="63" t="s">
        <v>16</v>
      </c>
      <c r="Q844" s="63" t="s">
        <v>35</v>
      </c>
      <c r="R844" s="63" t="s">
        <v>104</v>
      </c>
      <c r="S844" s="174" t="s">
        <v>173</v>
      </c>
      <c r="T844" s="174"/>
      <c r="U844" s="174" t="s">
        <v>4661</v>
      </c>
      <c r="V844" s="63" t="s">
        <v>4164</v>
      </c>
      <c r="W844" s="174" t="s">
        <v>2170</v>
      </c>
      <c r="X844" s="174" t="s">
        <v>6483</v>
      </c>
      <c r="Y844" s="429">
        <v>45093</v>
      </c>
      <c r="Z844" s="430">
        <v>46849</v>
      </c>
      <c r="AA844" s="63" t="s">
        <v>4646</v>
      </c>
      <c r="AB844" s="63" t="s">
        <v>4159</v>
      </c>
      <c r="AC844" s="63"/>
      <c r="AD844" s="606" t="s">
        <v>5140</v>
      </c>
      <c r="AE844" s="174" t="s">
        <v>5141</v>
      </c>
      <c r="AF844" s="466">
        <v>45939</v>
      </c>
      <c r="AG844" s="174"/>
      <c r="AH844" s="174"/>
      <c r="AI844" s="174"/>
      <c r="AJ844" s="174"/>
      <c r="AK844" s="174"/>
      <c r="AL844" s="174"/>
      <c r="AM844" s="174"/>
      <c r="AN844" s="174"/>
      <c r="AO844" s="174"/>
      <c r="AP844" s="174"/>
      <c r="AQ844" s="174"/>
      <c r="AR844" s="174"/>
      <c r="AS844" s="174"/>
      <c r="AT844" s="415"/>
      <c r="AU844" s="174"/>
      <c r="AV844" s="437"/>
      <c r="AW844" s="523"/>
      <c r="AX844" s="524"/>
      <c r="AY844" s="422"/>
      <c r="AZ844" s="524"/>
      <c r="BA844" s="524"/>
      <c r="BB844" s="422"/>
      <c r="BC844" s="524"/>
      <c r="BD844" s="523"/>
      <c r="BE844" s="524"/>
      <c r="BF844" s="524"/>
      <c r="BG844" s="426">
        <f t="shared" si="17"/>
        <v>0</v>
      </c>
      <c r="BH844" s="426">
        <f t="shared" si="18"/>
        <v>0</v>
      </c>
      <c r="BI844" s="426">
        <f t="shared" si="19"/>
        <v>0</v>
      </c>
      <c r="BJ844" s="426">
        <f t="shared" si="20"/>
        <v>0</v>
      </c>
      <c r="BK844" s="425" t="b">
        <f t="shared" si="21"/>
        <v>0</v>
      </c>
    </row>
    <row r="845" spans="1:63" ht="15.75" customHeight="1">
      <c r="A845" s="174" t="s">
        <v>10</v>
      </c>
      <c r="B845" s="174" t="s">
        <v>11</v>
      </c>
      <c r="C845" s="63" t="s">
        <v>176</v>
      </c>
      <c r="D845" s="63" t="s">
        <v>3759</v>
      </c>
      <c r="E845" s="63" t="s">
        <v>3756</v>
      </c>
      <c r="F845" s="63"/>
      <c r="G845" s="63" t="s">
        <v>950</v>
      </c>
      <c r="H845" s="63"/>
      <c r="I845" s="63" t="s">
        <v>5367</v>
      </c>
      <c r="J845" s="63" t="s">
        <v>951</v>
      </c>
      <c r="K845" s="63"/>
      <c r="L845" s="63"/>
      <c r="M845" s="63" t="s">
        <v>952</v>
      </c>
      <c r="N845" s="63" t="s">
        <v>5368</v>
      </c>
      <c r="O845" s="63" t="s">
        <v>15</v>
      </c>
      <c r="P845" s="63" t="s">
        <v>16</v>
      </c>
      <c r="Q845" s="63" t="s">
        <v>35</v>
      </c>
      <c r="R845" s="63" t="s">
        <v>8666</v>
      </c>
      <c r="S845" s="174" t="s">
        <v>3062</v>
      </c>
      <c r="T845" s="174"/>
      <c r="U845" s="174" t="s">
        <v>6484</v>
      </c>
      <c r="V845" s="63" t="s">
        <v>4164</v>
      </c>
      <c r="W845" s="174" t="s">
        <v>957</v>
      </c>
      <c r="X845" s="174" t="s">
        <v>6485</v>
      </c>
      <c r="Y845" s="429">
        <v>45103</v>
      </c>
      <c r="Z845" s="430">
        <v>46842</v>
      </c>
      <c r="AA845" s="63" t="s">
        <v>4646</v>
      </c>
      <c r="AB845" s="63" t="s">
        <v>4159</v>
      </c>
      <c r="AC845" s="63"/>
      <c r="AD845" s="174" t="s">
        <v>6486</v>
      </c>
      <c r="AE845" s="174" t="s">
        <v>6487</v>
      </c>
      <c r="AF845" s="466">
        <v>45873</v>
      </c>
      <c r="AG845" s="174"/>
      <c r="AH845" s="174"/>
      <c r="AI845" s="174"/>
      <c r="AJ845" s="174"/>
      <c r="AK845" s="174"/>
      <c r="AL845" s="174"/>
      <c r="AM845" s="174"/>
      <c r="AN845" s="174"/>
      <c r="AO845" s="174"/>
      <c r="AP845" s="174"/>
      <c r="AQ845" s="174"/>
      <c r="AR845" s="174"/>
      <c r="AS845" s="174"/>
      <c r="AT845" s="415"/>
      <c r="AU845" s="174"/>
      <c r="AV845" s="437"/>
      <c r="AW845" s="523"/>
      <c r="AX845" s="524"/>
      <c r="AY845" s="422"/>
      <c r="AZ845" s="524"/>
      <c r="BA845" s="524"/>
      <c r="BB845" s="422"/>
      <c r="BC845" s="524"/>
      <c r="BD845" s="523"/>
      <c r="BE845" s="524"/>
      <c r="BF845" s="524"/>
      <c r="BG845" s="426">
        <f t="shared" si="17"/>
        <v>0</v>
      </c>
      <c r="BH845" s="426">
        <f t="shared" si="18"/>
        <v>0</v>
      </c>
      <c r="BI845" s="426">
        <f t="shared" si="19"/>
        <v>0</v>
      </c>
      <c r="BJ845" s="426">
        <f t="shared" si="20"/>
        <v>0</v>
      </c>
      <c r="BK845" s="425" t="b">
        <f t="shared" si="21"/>
        <v>0</v>
      </c>
    </row>
    <row r="846" spans="1:63" ht="15.75" customHeight="1">
      <c r="A846" s="174" t="s">
        <v>10</v>
      </c>
      <c r="B846" s="174" t="s">
        <v>11</v>
      </c>
      <c r="C846" s="63" t="s">
        <v>176</v>
      </c>
      <c r="D846" s="63" t="s">
        <v>3759</v>
      </c>
      <c r="E846" s="63" t="s">
        <v>3756</v>
      </c>
      <c r="F846" s="174"/>
      <c r="G846" s="63" t="s">
        <v>950</v>
      </c>
      <c r="H846" s="63"/>
      <c r="I846" s="63" t="s">
        <v>5367</v>
      </c>
      <c r="J846" s="63" t="s">
        <v>951</v>
      </c>
      <c r="K846" s="174"/>
      <c r="L846" s="174"/>
      <c r="M846" s="63" t="s">
        <v>952</v>
      </c>
      <c r="N846" s="63" t="s">
        <v>5368</v>
      </c>
      <c r="O846" s="63" t="s">
        <v>15</v>
      </c>
      <c r="P846" s="63" t="s">
        <v>16</v>
      </c>
      <c r="Q846" s="63" t="s">
        <v>35</v>
      </c>
      <c r="R846" s="63" t="s">
        <v>8666</v>
      </c>
      <c r="S846" s="174" t="s">
        <v>43</v>
      </c>
      <c r="T846" s="174"/>
      <c r="U846" s="174" t="s">
        <v>4640</v>
      </c>
      <c r="V846" s="63" t="s">
        <v>4164</v>
      </c>
      <c r="W846" s="174" t="s">
        <v>1899</v>
      </c>
      <c r="X846" s="174" t="s">
        <v>6488</v>
      </c>
      <c r="Y846" s="429">
        <v>45103</v>
      </c>
      <c r="Z846" s="430">
        <v>46842</v>
      </c>
      <c r="AA846" s="63" t="s">
        <v>4646</v>
      </c>
      <c r="AB846" s="63" t="s">
        <v>4159</v>
      </c>
      <c r="AC846" s="63"/>
      <c r="AD846" s="174" t="s">
        <v>5369</v>
      </c>
      <c r="AE846" s="174" t="s">
        <v>5370</v>
      </c>
      <c r="AF846" s="466">
        <v>46004</v>
      </c>
      <c r="AG846" s="174"/>
      <c r="AH846" s="174"/>
      <c r="AI846" s="174"/>
      <c r="AJ846" s="174"/>
      <c r="AK846" s="174"/>
      <c r="AL846" s="174"/>
      <c r="AM846" s="174"/>
      <c r="AN846" s="174"/>
      <c r="AO846" s="174"/>
      <c r="AP846" s="174"/>
      <c r="AQ846" s="174"/>
      <c r="AR846" s="174"/>
      <c r="AS846" s="174"/>
      <c r="AT846" s="415"/>
      <c r="AU846" s="174"/>
      <c r="AV846" s="437"/>
      <c r="AW846" s="523"/>
      <c r="AX846" s="524"/>
      <c r="AY846" s="422"/>
      <c r="AZ846" s="524"/>
      <c r="BA846" s="524"/>
      <c r="BB846" s="422"/>
      <c r="BC846" s="524"/>
      <c r="BD846" s="523"/>
      <c r="BE846" s="524"/>
      <c r="BF846" s="524"/>
      <c r="BG846" s="426">
        <f t="shared" si="17"/>
        <v>0</v>
      </c>
      <c r="BH846" s="426">
        <f t="shared" si="18"/>
        <v>0</v>
      </c>
      <c r="BI846" s="426">
        <f t="shared" si="19"/>
        <v>0</v>
      </c>
      <c r="BJ846" s="426">
        <f t="shared" si="20"/>
        <v>0</v>
      </c>
      <c r="BK846" s="425" t="b">
        <f t="shared" si="21"/>
        <v>0</v>
      </c>
    </row>
    <row r="847" spans="1:63" ht="15.75" customHeight="1">
      <c r="A847" s="174" t="s">
        <v>10</v>
      </c>
      <c r="B847" s="174" t="s">
        <v>11</v>
      </c>
      <c r="C847" s="63" t="s">
        <v>176</v>
      </c>
      <c r="D847" s="63" t="s">
        <v>3759</v>
      </c>
      <c r="E847" s="63" t="s">
        <v>3756</v>
      </c>
      <c r="F847" s="174"/>
      <c r="G847" s="63" t="s">
        <v>950</v>
      </c>
      <c r="H847" s="63"/>
      <c r="I847" s="63" t="s">
        <v>5367</v>
      </c>
      <c r="J847" s="63" t="s">
        <v>951</v>
      </c>
      <c r="K847" s="174"/>
      <c r="L847" s="174"/>
      <c r="M847" s="63" t="s">
        <v>952</v>
      </c>
      <c r="N847" s="63" t="s">
        <v>5368</v>
      </c>
      <c r="O847" s="63" t="s">
        <v>15</v>
      </c>
      <c r="P847" s="63" t="s">
        <v>16</v>
      </c>
      <c r="Q847" s="63" t="s">
        <v>35</v>
      </c>
      <c r="R847" s="63" t="s">
        <v>8666</v>
      </c>
      <c r="S847" s="174" t="s">
        <v>45</v>
      </c>
      <c r="T847" s="174"/>
      <c r="U847" s="174" t="s">
        <v>4652</v>
      </c>
      <c r="V847" s="63" t="s">
        <v>4164</v>
      </c>
      <c r="W847" s="174" t="s">
        <v>1770</v>
      </c>
      <c r="X847" s="174" t="s">
        <v>6489</v>
      </c>
      <c r="Y847" s="429">
        <v>45103</v>
      </c>
      <c r="Z847" s="430">
        <v>46842</v>
      </c>
      <c r="AA847" s="63" t="s">
        <v>4646</v>
      </c>
      <c r="AB847" s="63" t="s">
        <v>4159</v>
      </c>
      <c r="AC847" s="63"/>
      <c r="AD847" s="593" t="s">
        <v>6490</v>
      </c>
      <c r="AE847" s="174" t="s">
        <v>6491</v>
      </c>
      <c r="AF847" s="466">
        <v>46125</v>
      </c>
      <c r="AG847" s="174"/>
      <c r="AH847" s="174"/>
      <c r="AI847" s="174"/>
      <c r="AJ847" s="174"/>
      <c r="AK847" s="174"/>
      <c r="AL847" s="174"/>
      <c r="AM847" s="174"/>
      <c r="AN847" s="174"/>
      <c r="AO847" s="174"/>
      <c r="AP847" s="174"/>
      <c r="AQ847" s="174"/>
      <c r="AR847" s="174"/>
      <c r="AS847" s="174"/>
      <c r="AT847" s="415"/>
      <c r="AU847" s="174"/>
      <c r="AV847" s="437"/>
      <c r="AW847" s="523"/>
      <c r="AX847" s="524"/>
      <c r="AY847" s="422"/>
      <c r="AZ847" s="524"/>
      <c r="BA847" s="524"/>
      <c r="BB847" s="422"/>
      <c r="BC847" s="524"/>
      <c r="BD847" s="523"/>
      <c r="BE847" s="524"/>
      <c r="BF847" s="524"/>
      <c r="BG847" s="426">
        <f t="shared" si="17"/>
        <v>0</v>
      </c>
      <c r="BH847" s="426">
        <f t="shared" si="18"/>
        <v>0</v>
      </c>
      <c r="BI847" s="426">
        <f t="shared" si="19"/>
        <v>0</v>
      </c>
      <c r="BJ847" s="426">
        <f t="shared" si="20"/>
        <v>0</v>
      </c>
      <c r="BK847" s="425" t="b">
        <f t="shared" si="21"/>
        <v>0</v>
      </c>
    </row>
    <row r="848" spans="1:63" ht="15.75" customHeight="1">
      <c r="A848" s="174" t="s">
        <v>10</v>
      </c>
      <c r="B848" s="174" t="s">
        <v>11</v>
      </c>
      <c r="C848" s="63" t="s">
        <v>176</v>
      </c>
      <c r="D848" s="63" t="s">
        <v>3759</v>
      </c>
      <c r="E848" s="63" t="s">
        <v>3756</v>
      </c>
      <c r="F848" s="174"/>
      <c r="G848" s="63" t="s">
        <v>950</v>
      </c>
      <c r="H848" s="63"/>
      <c r="I848" s="63" t="s">
        <v>5367</v>
      </c>
      <c r="J848" s="63" t="s">
        <v>951</v>
      </c>
      <c r="K848" s="174"/>
      <c r="L848" s="174"/>
      <c r="M848" s="63" t="s">
        <v>952</v>
      </c>
      <c r="N848" s="63" t="s">
        <v>5368</v>
      </c>
      <c r="O848" s="63" t="s">
        <v>15</v>
      </c>
      <c r="P848" s="63" t="s">
        <v>16</v>
      </c>
      <c r="Q848" s="63" t="s">
        <v>35</v>
      </c>
      <c r="R848" s="63" t="s">
        <v>8666</v>
      </c>
      <c r="S848" s="174" t="s">
        <v>1362</v>
      </c>
      <c r="T848" s="174"/>
      <c r="U848" s="174" t="s">
        <v>4497</v>
      </c>
      <c r="V848" s="63" t="s">
        <v>4164</v>
      </c>
      <c r="W848" s="174" t="s">
        <v>91</v>
      </c>
      <c r="X848" s="174" t="s">
        <v>6492</v>
      </c>
      <c r="Y848" s="429">
        <v>45103</v>
      </c>
      <c r="Z848" s="430">
        <v>46842</v>
      </c>
      <c r="AA848" s="63" t="s">
        <v>4646</v>
      </c>
      <c r="AB848" s="63" t="s">
        <v>4159</v>
      </c>
      <c r="AC848" s="63"/>
      <c r="AD848" s="593" t="s">
        <v>6490</v>
      </c>
      <c r="AE848" s="174" t="s">
        <v>6493</v>
      </c>
      <c r="AF848" s="466">
        <v>45632</v>
      </c>
      <c r="AG848" s="174"/>
      <c r="AH848" s="174"/>
      <c r="AI848" s="174"/>
      <c r="AJ848" s="174"/>
      <c r="AK848" s="174"/>
      <c r="AL848" s="174"/>
      <c r="AM848" s="174"/>
      <c r="AN848" s="174"/>
      <c r="AO848" s="174"/>
      <c r="AP848" s="174"/>
      <c r="AQ848" s="174"/>
      <c r="AR848" s="174"/>
      <c r="AS848" s="174"/>
      <c r="AT848" s="415"/>
      <c r="AU848" s="174"/>
      <c r="AV848" s="437"/>
      <c r="AW848" s="523"/>
      <c r="AX848" s="524"/>
      <c r="AY848" s="422"/>
      <c r="AZ848" s="524"/>
      <c r="BA848" s="524"/>
      <c r="BB848" s="422"/>
      <c r="BC848" s="524"/>
      <c r="BD848" s="523"/>
      <c r="BE848" s="524"/>
      <c r="BF848" s="524"/>
      <c r="BG848" s="426">
        <f t="shared" si="17"/>
        <v>0</v>
      </c>
      <c r="BH848" s="426">
        <f t="shared" si="18"/>
        <v>0</v>
      </c>
      <c r="BI848" s="426">
        <f t="shared" si="19"/>
        <v>0</v>
      </c>
      <c r="BJ848" s="426">
        <f t="shared" si="20"/>
        <v>0</v>
      </c>
      <c r="BK848" s="425" t="b">
        <f t="shared" si="21"/>
        <v>0</v>
      </c>
    </row>
    <row r="849" spans="1:63" ht="15.75" customHeight="1">
      <c r="A849" s="174" t="s">
        <v>10</v>
      </c>
      <c r="B849" s="174" t="s">
        <v>11</v>
      </c>
      <c r="C849" s="174" t="s">
        <v>146</v>
      </c>
      <c r="D849" s="63" t="s">
        <v>668</v>
      </c>
      <c r="E849" s="63" t="s">
        <v>30</v>
      </c>
      <c r="F849" s="174"/>
      <c r="G849" s="174" t="s">
        <v>3812</v>
      </c>
      <c r="H849" s="174"/>
      <c r="I849" s="174" t="s">
        <v>9628</v>
      </c>
      <c r="J849" s="174" t="s">
        <v>3813</v>
      </c>
      <c r="K849" s="174"/>
      <c r="L849" s="174"/>
      <c r="M849" s="174" t="s">
        <v>6012</v>
      </c>
      <c r="N849" s="174" t="s">
        <v>6494</v>
      </c>
      <c r="O849" s="63" t="s">
        <v>15</v>
      </c>
      <c r="P849" s="63" t="s">
        <v>16</v>
      </c>
      <c r="Q849" s="174" t="s">
        <v>35</v>
      </c>
      <c r="R849" s="63" t="s">
        <v>8666</v>
      </c>
      <c r="S849" s="174" t="s">
        <v>43</v>
      </c>
      <c r="T849" s="174"/>
      <c r="U849" s="174" t="s">
        <v>4640</v>
      </c>
      <c r="V849" s="63" t="s">
        <v>4164</v>
      </c>
      <c r="W849" s="174" t="s">
        <v>1899</v>
      </c>
      <c r="X849" s="174" t="s">
        <v>6495</v>
      </c>
      <c r="Y849" s="429">
        <v>45103</v>
      </c>
      <c r="Z849" s="430">
        <v>46637</v>
      </c>
      <c r="AA849" s="63" t="s">
        <v>4646</v>
      </c>
      <c r="AB849" s="63" t="s">
        <v>4159</v>
      </c>
      <c r="AC849" s="63"/>
      <c r="AD849" s="584" t="s">
        <v>6496</v>
      </c>
      <c r="AE849" s="174" t="s">
        <v>6497</v>
      </c>
      <c r="AF849" s="174" t="s">
        <v>6498</v>
      </c>
      <c r="AG849" s="174"/>
      <c r="AH849" s="174"/>
      <c r="AI849" s="174"/>
      <c r="AJ849" s="174"/>
      <c r="AK849" s="174"/>
      <c r="AL849" s="174"/>
      <c r="AM849" s="174"/>
      <c r="AN849" s="174"/>
      <c r="AO849" s="174"/>
      <c r="AP849" s="174"/>
      <c r="AQ849" s="174"/>
      <c r="AR849" s="174"/>
      <c r="AS849" s="174"/>
      <c r="AT849" s="415"/>
      <c r="AU849" s="174"/>
      <c r="AV849" s="437"/>
      <c r="AW849" s="523"/>
      <c r="AX849" s="524"/>
      <c r="AY849" s="422"/>
      <c r="AZ849" s="524"/>
      <c r="BA849" s="524"/>
      <c r="BB849" s="422"/>
      <c r="BC849" s="524"/>
      <c r="BD849" s="523"/>
      <c r="BE849" s="524"/>
      <c r="BF849" s="524"/>
      <c r="BG849" s="426">
        <f t="shared" si="17"/>
        <v>0</v>
      </c>
      <c r="BH849" s="426">
        <f t="shared" si="18"/>
        <v>0</v>
      </c>
      <c r="BI849" s="426">
        <f t="shared" si="19"/>
        <v>0</v>
      </c>
      <c r="BJ849" s="426">
        <f t="shared" si="20"/>
        <v>0</v>
      </c>
      <c r="BK849" s="425" t="b">
        <f t="shared" si="21"/>
        <v>0</v>
      </c>
    </row>
    <row r="850" spans="1:63" ht="15.75" customHeight="1">
      <c r="A850" s="174" t="s">
        <v>10</v>
      </c>
      <c r="B850" s="174" t="s">
        <v>11</v>
      </c>
      <c r="C850" s="174" t="s">
        <v>146</v>
      </c>
      <c r="D850" s="63" t="s">
        <v>668</v>
      </c>
      <c r="E850" s="63" t="s">
        <v>30</v>
      </c>
      <c r="F850" s="174"/>
      <c r="G850" s="174" t="s">
        <v>3812</v>
      </c>
      <c r="H850" s="174"/>
      <c r="I850" s="174" t="s">
        <v>9628</v>
      </c>
      <c r="J850" s="174" t="s">
        <v>3813</v>
      </c>
      <c r="K850" s="174"/>
      <c r="L850" s="174"/>
      <c r="M850" s="174" t="s">
        <v>6012</v>
      </c>
      <c r="N850" s="174" t="s">
        <v>6494</v>
      </c>
      <c r="O850" s="63" t="s">
        <v>15</v>
      </c>
      <c r="P850" s="63" t="s">
        <v>16</v>
      </c>
      <c r="Q850" s="174" t="s">
        <v>35</v>
      </c>
      <c r="R850" s="63" t="s">
        <v>8666</v>
      </c>
      <c r="S850" s="174" t="s">
        <v>45</v>
      </c>
      <c r="T850" s="174"/>
      <c r="U850" s="174" t="s">
        <v>4652</v>
      </c>
      <c r="V850" s="63" t="s">
        <v>4164</v>
      </c>
      <c r="W850" s="174" t="s">
        <v>1770</v>
      </c>
      <c r="X850" s="174" t="s">
        <v>6499</v>
      </c>
      <c r="Y850" s="429">
        <v>45103</v>
      </c>
      <c r="Z850" s="430">
        <v>46637</v>
      </c>
      <c r="AA850" s="63" t="s">
        <v>4646</v>
      </c>
      <c r="AB850" s="63" t="s">
        <v>4159</v>
      </c>
      <c r="AC850" s="63"/>
      <c r="AD850" s="584" t="s">
        <v>6500</v>
      </c>
      <c r="AE850" s="174" t="s">
        <v>6501</v>
      </c>
      <c r="AF850" s="174" t="s">
        <v>6502</v>
      </c>
      <c r="AG850" s="174"/>
      <c r="AH850" s="174"/>
      <c r="AI850" s="174"/>
      <c r="AJ850" s="174"/>
      <c r="AK850" s="174"/>
      <c r="AL850" s="174"/>
      <c r="AM850" s="174"/>
      <c r="AN850" s="174"/>
      <c r="AO850" s="174"/>
      <c r="AP850" s="174"/>
      <c r="AQ850" s="174"/>
      <c r="AR850" s="174"/>
      <c r="AS850" s="174"/>
      <c r="AT850" s="415"/>
      <c r="AU850" s="174"/>
      <c r="AV850" s="437"/>
      <c r="AW850" s="523"/>
      <c r="AX850" s="524"/>
      <c r="AY850" s="422"/>
      <c r="AZ850" s="524"/>
      <c r="BA850" s="524"/>
      <c r="BB850" s="422"/>
      <c r="BC850" s="524"/>
      <c r="BD850" s="523"/>
      <c r="BE850" s="524"/>
      <c r="BF850" s="524"/>
      <c r="BG850" s="426">
        <f t="shared" si="17"/>
        <v>0</v>
      </c>
      <c r="BH850" s="426">
        <f t="shared" si="18"/>
        <v>0</v>
      </c>
      <c r="BI850" s="426">
        <f t="shared" si="19"/>
        <v>0</v>
      </c>
      <c r="BJ850" s="426">
        <f t="shared" si="20"/>
        <v>0</v>
      </c>
      <c r="BK850" s="425" t="b">
        <f t="shared" si="21"/>
        <v>0</v>
      </c>
    </row>
    <row r="851" spans="1:63" ht="15.75" customHeight="1">
      <c r="A851" s="174" t="s">
        <v>10</v>
      </c>
      <c r="B851" s="174" t="s">
        <v>11</v>
      </c>
      <c r="C851" s="63" t="s">
        <v>378</v>
      </c>
      <c r="D851" s="63" t="s">
        <v>374</v>
      </c>
      <c r="E851" s="63" t="s">
        <v>3756</v>
      </c>
      <c r="F851" s="63"/>
      <c r="G851" s="63" t="s">
        <v>685</v>
      </c>
      <c r="H851" s="63"/>
      <c r="I851" s="63" t="s">
        <v>6503</v>
      </c>
      <c r="J851" s="63" t="s">
        <v>3758</v>
      </c>
      <c r="K851" s="63"/>
      <c r="L851" s="63"/>
      <c r="M851" s="63" t="s">
        <v>687</v>
      </c>
      <c r="N851" s="63"/>
      <c r="O851" s="63" t="s">
        <v>15</v>
      </c>
      <c r="P851" s="63" t="s">
        <v>16</v>
      </c>
      <c r="Q851" s="63" t="s">
        <v>35</v>
      </c>
      <c r="R851" s="63" t="s">
        <v>8666</v>
      </c>
      <c r="S851" s="174" t="s">
        <v>1362</v>
      </c>
      <c r="T851" s="174"/>
      <c r="U851" s="174" t="s">
        <v>4497</v>
      </c>
      <c r="V851" s="63" t="s">
        <v>4164</v>
      </c>
      <c r="W851" s="174" t="s">
        <v>91</v>
      </c>
      <c r="X851" s="174" t="s">
        <v>6504</v>
      </c>
      <c r="Y851" s="429">
        <v>45103</v>
      </c>
      <c r="Z851" s="430">
        <v>46842</v>
      </c>
      <c r="AA851" s="63" t="s">
        <v>4646</v>
      </c>
      <c r="AB851" s="63" t="s">
        <v>4159</v>
      </c>
      <c r="AC851" s="63"/>
      <c r="AD851" s="174" t="s">
        <v>6505</v>
      </c>
      <c r="AE851" s="174" t="s">
        <v>6506</v>
      </c>
      <c r="AF851" s="466">
        <v>45713</v>
      </c>
      <c r="AG851" s="174"/>
      <c r="AH851" s="174"/>
      <c r="AI851" s="174"/>
      <c r="AJ851" s="174"/>
      <c r="AK851" s="174"/>
      <c r="AL851" s="174"/>
      <c r="AM851" s="174"/>
      <c r="AN851" s="174"/>
      <c r="AO851" s="174"/>
      <c r="AP851" s="174"/>
      <c r="AQ851" s="174"/>
      <c r="AR851" s="174"/>
      <c r="AS851" s="174"/>
      <c r="AT851" s="415"/>
      <c r="AU851" s="174"/>
      <c r="AV851" s="437"/>
      <c r="AW851" s="523"/>
      <c r="AX851" s="524"/>
      <c r="AY851" s="422"/>
      <c r="AZ851" s="524"/>
      <c r="BA851" s="524"/>
      <c r="BB851" s="422"/>
      <c r="BC851" s="524"/>
      <c r="BD851" s="523"/>
      <c r="BE851" s="524"/>
      <c r="BF851" s="524"/>
      <c r="BG851" s="426">
        <f t="shared" si="17"/>
        <v>0</v>
      </c>
      <c r="BH851" s="426">
        <f t="shared" si="18"/>
        <v>0</v>
      </c>
      <c r="BI851" s="426">
        <f t="shared" si="19"/>
        <v>0</v>
      </c>
      <c r="BJ851" s="426">
        <f t="shared" si="20"/>
        <v>0</v>
      </c>
      <c r="BK851" s="425" t="b">
        <f t="shared" si="21"/>
        <v>0</v>
      </c>
    </row>
    <row r="852" spans="1:63" ht="15.75" customHeight="1">
      <c r="A852" s="174" t="s">
        <v>10</v>
      </c>
      <c r="B852" s="174" t="s">
        <v>11</v>
      </c>
      <c r="C852" s="63" t="s">
        <v>378</v>
      </c>
      <c r="D852" s="63" t="s">
        <v>374</v>
      </c>
      <c r="E852" s="63" t="s">
        <v>3756</v>
      </c>
      <c r="F852" s="63"/>
      <c r="G852" s="63" t="s">
        <v>524</v>
      </c>
      <c r="H852" s="63"/>
      <c r="I852" s="63" t="s">
        <v>5124</v>
      </c>
      <c r="J852" s="63" t="s">
        <v>3782</v>
      </c>
      <c r="K852" s="63"/>
      <c r="L852" s="63"/>
      <c r="M852" s="63" t="s">
        <v>526</v>
      </c>
      <c r="N852" s="63" t="s">
        <v>6507</v>
      </c>
      <c r="O852" s="63" t="s">
        <v>15</v>
      </c>
      <c r="P852" s="63" t="s">
        <v>525</v>
      </c>
      <c r="Q852" s="63" t="s">
        <v>35</v>
      </c>
      <c r="R852" s="63" t="s">
        <v>8666</v>
      </c>
      <c r="S852" s="174" t="s">
        <v>43</v>
      </c>
      <c r="T852" s="174"/>
      <c r="U852" s="174" t="s">
        <v>4640</v>
      </c>
      <c r="V852" s="63" t="s">
        <v>4164</v>
      </c>
      <c r="W852" s="174" t="s">
        <v>253</v>
      </c>
      <c r="X852" s="174" t="s">
        <v>6508</v>
      </c>
      <c r="Y852" s="429">
        <v>45106</v>
      </c>
      <c r="Z852" s="430">
        <v>46842</v>
      </c>
      <c r="AA852" s="63" t="s">
        <v>4646</v>
      </c>
      <c r="AB852" s="63" t="s">
        <v>4159</v>
      </c>
      <c r="AC852" s="63"/>
      <c r="AD852" s="174" t="s">
        <v>6509</v>
      </c>
      <c r="AE852" s="174" t="s">
        <v>6510</v>
      </c>
      <c r="AF852" s="466">
        <v>45872</v>
      </c>
      <c r="AG852" s="174"/>
      <c r="AH852" s="174"/>
      <c r="AI852" s="174"/>
      <c r="AJ852" s="174"/>
      <c r="AK852" s="174"/>
      <c r="AL852" s="174"/>
      <c r="AM852" s="174"/>
      <c r="AN852" s="174"/>
      <c r="AO852" s="174"/>
      <c r="AP852" s="174"/>
      <c r="AQ852" s="174"/>
      <c r="AR852" s="174"/>
      <c r="AS852" s="174"/>
      <c r="AT852" s="415"/>
      <c r="AU852" s="174"/>
      <c r="AV852" s="437"/>
      <c r="AW852" s="523"/>
      <c r="AX852" s="524"/>
      <c r="AY852" s="422"/>
      <c r="AZ852" s="524"/>
      <c r="BA852" s="524"/>
      <c r="BB852" s="422"/>
      <c r="BC852" s="524"/>
      <c r="BD852" s="523"/>
      <c r="BE852" s="524"/>
      <c r="BF852" s="524"/>
      <c r="BG852" s="426">
        <f t="shared" si="17"/>
        <v>0</v>
      </c>
      <c r="BH852" s="426">
        <f t="shared" si="18"/>
        <v>0</v>
      </c>
      <c r="BI852" s="426">
        <f t="shared" si="19"/>
        <v>0</v>
      </c>
      <c r="BJ852" s="426">
        <f t="shared" si="20"/>
        <v>0</v>
      </c>
      <c r="BK852" s="425" t="b">
        <f t="shared" si="21"/>
        <v>0</v>
      </c>
    </row>
    <row r="853" spans="1:63" ht="15.75" customHeight="1">
      <c r="A853" s="174" t="s">
        <v>10</v>
      </c>
      <c r="B853" s="174" t="s">
        <v>11</v>
      </c>
      <c r="C853" s="63" t="s">
        <v>378</v>
      </c>
      <c r="D853" s="63" t="s">
        <v>374</v>
      </c>
      <c r="E853" s="63" t="s">
        <v>3756</v>
      </c>
      <c r="F853" s="174"/>
      <c r="G853" s="63" t="s">
        <v>524</v>
      </c>
      <c r="H853" s="63"/>
      <c r="I853" s="63" t="s">
        <v>5124</v>
      </c>
      <c r="J853" s="63" t="s">
        <v>3782</v>
      </c>
      <c r="K853" s="63"/>
      <c r="L853" s="174"/>
      <c r="M853" s="63" t="s">
        <v>526</v>
      </c>
      <c r="N853" s="63" t="s">
        <v>6507</v>
      </c>
      <c r="O853" s="63" t="s">
        <v>15</v>
      </c>
      <c r="P853" s="63" t="s">
        <v>525</v>
      </c>
      <c r="Q853" s="63" t="s">
        <v>35</v>
      </c>
      <c r="R853" s="63" t="s">
        <v>8666</v>
      </c>
      <c r="S853" s="174" t="s">
        <v>45</v>
      </c>
      <c r="T853" s="174"/>
      <c r="U853" s="174" t="s">
        <v>4652</v>
      </c>
      <c r="V853" s="63" t="s">
        <v>4164</v>
      </c>
      <c r="W853" s="174" t="s">
        <v>1770</v>
      </c>
      <c r="X853" s="174" t="s">
        <v>6511</v>
      </c>
      <c r="Y853" s="429">
        <v>45106</v>
      </c>
      <c r="Z853" s="430">
        <v>46842</v>
      </c>
      <c r="AA853" s="63" t="s">
        <v>4646</v>
      </c>
      <c r="AB853" s="63" t="s">
        <v>4159</v>
      </c>
      <c r="AC853" s="63"/>
      <c r="AD853" s="174" t="s">
        <v>6509</v>
      </c>
      <c r="AE853" s="174" t="s">
        <v>6512</v>
      </c>
      <c r="AF853" s="466">
        <v>45496</v>
      </c>
      <c r="AG853" s="174"/>
      <c r="AH853" s="174"/>
      <c r="AI853" s="174"/>
      <c r="AJ853" s="174"/>
      <c r="AK853" s="174"/>
      <c r="AL853" s="174"/>
      <c r="AM853" s="174"/>
      <c r="AN853" s="174"/>
      <c r="AO853" s="174"/>
      <c r="AP853" s="174"/>
      <c r="AQ853" s="174"/>
      <c r="AR853" s="174"/>
      <c r="AS853" s="174"/>
      <c r="AT853" s="415"/>
      <c r="AU853" s="174"/>
      <c r="AV853" s="437"/>
      <c r="AW853" s="523"/>
      <c r="AX853" s="524"/>
      <c r="AY853" s="422"/>
      <c r="AZ853" s="524"/>
      <c r="BA853" s="524"/>
      <c r="BB853" s="422"/>
      <c r="BC853" s="524"/>
      <c r="BD853" s="523"/>
      <c r="BE853" s="524"/>
      <c r="BF853" s="524"/>
      <c r="BG853" s="426">
        <f t="shared" si="17"/>
        <v>0</v>
      </c>
      <c r="BH853" s="426">
        <f t="shared" si="18"/>
        <v>0</v>
      </c>
      <c r="BI853" s="426">
        <f t="shared" si="19"/>
        <v>0</v>
      </c>
      <c r="BJ853" s="426">
        <f t="shared" si="20"/>
        <v>0</v>
      </c>
      <c r="BK853" s="425" t="b">
        <f t="shared" si="21"/>
        <v>0</v>
      </c>
    </row>
    <row r="854" spans="1:63" ht="15.75" customHeight="1">
      <c r="A854" s="174" t="s">
        <v>10</v>
      </c>
      <c r="B854" s="174" t="s">
        <v>11</v>
      </c>
      <c r="C854" s="63" t="s">
        <v>378</v>
      </c>
      <c r="D854" s="63" t="s">
        <v>374</v>
      </c>
      <c r="E854" s="63" t="s">
        <v>3756</v>
      </c>
      <c r="F854" s="174"/>
      <c r="G854" s="63" t="s">
        <v>524</v>
      </c>
      <c r="H854" s="63"/>
      <c r="I854" s="63" t="s">
        <v>5124</v>
      </c>
      <c r="J854" s="63" t="s">
        <v>3782</v>
      </c>
      <c r="K854" s="174"/>
      <c r="L854" s="174"/>
      <c r="M854" s="63" t="s">
        <v>526</v>
      </c>
      <c r="N854" s="63" t="s">
        <v>6507</v>
      </c>
      <c r="O854" s="63" t="s">
        <v>15</v>
      </c>
      <c r="P854" s="63" t="s">
        <v>525</v>
      </c>
      <c r="Q854" s="63" t="s">
        <v>35</v>
      </c>
      <c r="R854" s="63" t="s">
        <v>8666</v>
      </c>
      <c r="S854" s="174" t="s">
        <v>1362</v>
      </c>
      <c r="T854" s="174"/>
      <c r="U854" s="174" t="s">
        <v>4497</v>
      </c>
      <c r="V854" s="63" t="s">
        <v>4164</v>
      </c>
      <c r="W854" s="174" t="s">
        <v>91</v>
      </c>
      <c r="X854" s="174" t="s">
        <v>6513</v>
      </c>
      <c r="Y854" s="429">
        <v>45106</v>
      </c>
      <c r="Z854" s="430">
        <v>46842</v>
      </c>
      <c r="AA854" s="63" t="s">
        <v>4646</v>
      </c>
      <c r="AB854" s="63" t="s">
        <v>4159</v>
      </c>
      <c r="AC854" s="63"/>
      <c r="AD854" s="174" t="s">
        <v>5133</v>
      </c>
      <c r="AE854" s="174" t="s">
        <v>6514</v>
      </c>
      <c r="AF854" s="466">
        <v>46207</v>
      </c>
      <c r="AG854" s="174"/>
      <c r="AH854" s="174"/>
      <c r="AI854" s="174"/>
      <c r="AJ854" s="174"/>
      <c r="AK854" s="174"/>
      <c r="AL854" s="174"/>
      <c r="AM854" s="174"/>
      <c r="AN854" s="174"/>
      <c r="AO854" s="174"/>
      <c r="AP854" s="174"/>
      <c r="AQ854" s="174"/>
      <c r="AR854" s="174"/>
      <c r="AS854" s="174"/>
      <c r="AT854" s="415"/>
      <c r="AU854" s="174"/>
      <c r="AV854" s="437"/>
      <c r="AW854" s="523"/>
      <c r="AX854" s="524"/>
      <c r="AY854" s="422"/>
      <c r="AZ854" s="524"/>
      <c r="BA854" s="524"/>
      <c r="BB854" s="422"/>
      <c r="BC854" s="524"/>
      <c r="BD854" s="523"/>
      <c r="BE854" s="524"/>
      <c r="BF854" s="524"/>
      <c r="BG854" s="426">
        <f t="shared" si="17"/>
        <v>0</v>
      </c>
      <c r="BH854" s="426">
        <f t="shared" si="18"/>
        <v>0</v>
      </c>
      <c r="BI854" s="426">
        <f t="shared" si="19"/>
        <v>0</v>
      </c>
      <c r="BJ854" s="426">
        <f t="shared" si="20"/>
        <v>0</v>
      </c>
      <c r="BK854" s="425" t="b">
        <f t="shared" si="21"/>
        <v>0</v>
      </c>
    </row>
    <row r="855" spans="1:63" ht="15.75" customHeight="1">
      <c r="A855" s="174" t="s">
        <v>10</v>
      </c>
      <c r="B855" s="174" t="s">
        <v>11</v>
      </c>
      <c r="C855" s="63" t="s">
        <v>310</v>
      </c>
      <c r="D855" s="63" t="s">
        <v>13</v>
      </c>
      <c r="E855" s="63" t="s">
        <v>3756</v>
      </c>
      <c r="F855" s="63"/>
      <c r="G855" s="63" t="s">
        <v>675</v>
      </c>
      <c r="H855" s="63"/>
      <c r="I855" s="63" t="s">
        <v>5198</v>
      </c>
      <c r="J855" s="63" t="s">
        <v>676</v>
      </c>
      <c r="K855" s="63"/>
      <c r="L855" s="63"/>
      <c r="M855" s="63" t="s">
        <v>5202</v>
      </c>
      <c r="N855" s="63"/>
      <c r="O855" s="63" t="s">
        <v>15</v>
      </c>
      <c r="P855" s="63" t="s">
        <v>16</v>
      </c>
      <c r="Q855" s="63" t="s">
        <v>35</v>
      </c>
      <c r="R855" s="63" t="s">
        <v>87</v>
      </c>
      <c r="S855" s="174" t="s">
        <v>683</v>
      </c>
      <c r="T855" s="174"/>
      <c r="U855" s="174" t="s">
        <v>4697</v>
      </c>
      <c r="V855" s="63" t="s">
        <v>4164</v>
      </c>
      <c r="W855" s="174" t="s">
        <v>1139</v>
      </c>
      <c r="X855" s="174" t="s">
        <v>6515</v>
      </c>
      <c r="Y855" s="429">
        <v>45107</v>
      </c>
      <c r="Z855" s="430">
        <v>46842</v>
      </c>
      <c r="AA855" s="63" t="s">
        <v>4646</v>
      </c>
      <c r="AB855" s="63" t="s">
        <v>4159</v>
      </c>
      <c r="AC855" s="63"/>
      <c r="AD855" s="606" t="s">
        <v>6516</v>
      </c>
      <c r="AE855" s="174" t="s">
        <v>6517</v>
      </c>
      <c r="AF855" s="466">
        <v>45971</v>
      </c>
      <c r="AG855" s="174"/>
      <c r="AH855" s="174"/>
      <c r="AI855" s="174"/>
      <c r="AJ855" s="174"/>
      <c r="AK855" s="174"/>
      <c r="AL855" s="174"/>
      <c r="AM855" s="174"/>
      <c r="AN855" s="174"/>
      <c r="AO855" s="174"/>
      <c r="AP855" s="174"/>
      <c r="AQ855" s="174"/>
      <c r="AR855" s="174"/>
      <c r="AS855" s="174"/>
      <c r="AT855" s="415"/>
      <c r="AU855" s="174"/>
      <c r="AV855" s="437"/>
      <c r="AW855" s="523"/>
      <c r="AX855" s="524"/>
      <c r="AY855" s="422"/>
      <c r="AZ855" s="524"/>
      <c r="BA855" s="524"/>
      <c r="BB855" s="422"/>
      <c r="BC855" s="524"/>
      <c r="BD855" s="523"/>
      <c r="BE855" s="524"/>
      <c r="BF855" s="524"/>
      <c r="BG855" s="426">
        <f t="shared" si="17"/>
        <v>0</v>
      </c>
      <c r="BH855" s="426">
        <f t="shared" si="18"/>
        <v>0</v>
      </c>
      <c r="BI855" s="426">
        <f t="shared" si="19"/>
        <v>0</v>
      </c>
      <c r="BJ855" s="426">
        <f t="shared" si="20"/>
        <v>0</v>
      </c>
      <c r="BK855" s="425" t="b">
        <f t="shared" si="21"/>
        <v>0</v>
      </c>
    </row>
    <row r="856" spans="1:63" ht="15.75" customHeight="1">
      <c r="A856" s="319" t="s">
        <v>10</v>
      </c>
      <c r="B856" s="319" t="s">
        <v>11</v>
      </c>
      <c r="C856" s="356" t="s">
        <v>146</v>
      </c>
      <c r="D856" s="63" t="s">
        <v>668</v>
      </c>
      <c r="E856" s="63" t="s">
        <v>30</v>
      </c>
      <c r="F856" s="356"/>
      <c r="G856" s="356" t="s">
        <v>2085</v>
      </c>
      <c r="H856" s="356"/>
      <c r="I856" s="356" t="s">
        <v>5924</v>
      </c>
      <c r="J856" s="356" t="s">
        <v>3802</v>
      </c>
      <c r="K856" s="356"/>
      <c r="L856" s="356"/>
      <c r="M856" s="356">
        <v>9476660333</v>
      </c>
      <c r="N856" s="356"/>
      <c r="O856" s="356" t="s">
        <v>15</v>
      </c>
      <c r="P856" s="356" t="s">
        <v>16</v>
      </c>
      <c r="Q856" s="356" t="s">
        <v>35</v>
      </c>
      <c r="R856" s="356" t="s">
        <v>104</v>
      </c>
      <c r="S856" s="319" t="s">
        <v>173</v>
      </c>
      <c r="T856" s="319"/>
      <c r="U856" s="319" t="s">
        <v>4661</v>
      </c>
      <c r="V856" s="356" t="s">
        <v>4164</v>
      </c>
      <c r="W856" s="319" t="s">
        <v>106</v>
      </c>
      <c r="X856" s="319" t="s">
        <v>6518</v>
      </c>
      <c r="Y856" s="475">
        <v>45107</v>
      </c>
      <c r="Z856" s="476">
        <v>46869</v>
      </c>
      <c r="AA856" s="63" t="s">
        <v>4646</v>
      </c>
      <c r="AB856" s="356" t="s">
        <v>4159</v>
      </c>
      <c r="AC856" s="356"/>
      <c r="AD856" s="607" t="s">
        <v>6519</v>
      </c>
      <c r="AE856" s="319" t="s">
        <v>6520</v>
      </c>
      <c r="AF856" s="491">
        <v>45667</v>
      </c>
      <c r="AG856" s="319"/>
      <c r="AH856" s="319"/>
      <c r="AI856" s="319"/>
      <c r="AJ856" s="319"/>
      <c r="AK856" s="319"/>
      <c r="AL856" s="319"/>
      <c r="AM856" s="319"/>
      <c r="AN856" s="319"/>
      <c r="AO856" s="319"/>
      <c r="AP856" s="319"/>
      <c r="AQ856" s="319"/>
      <c r="AR856" s="319"/>
      <c r="AS856" s="319"/>
      <c r="AT856" s="477"/>
      <c r="AU856" s="319"/>
      <c r="AV856" s="347"/>
      <c r="AW856" s="523"/>
      <c r="AX856" s="608"/>
      <c r="AY856" s="422"/>
      <c r="AZ856" s="608"/>
      <c r="BA856" s="608"/>
      <c r="BB856" s="422"/>
      <c r="BC856" s="608"/>
      <c r="BD856" s="523"/>
      <c r="BE856" s="608"/>
      <c r="BF856" s="608"/>
      <c r="BG856" s="479">
        <f t="shared" si="17"/>
        <v>0</v>
      </c>
      <c r="BH856" s="479">
        <f t="shared" si="18"/>
        <v>0</v>
      </c>
      <c r="BI856" s="479">
        <f t="shared" si="19"/>
        <v>0</v>
      </c>
      <c r="BJ856" s="479">
        <f t="shared" si="20"/>
        <v>0</v>
      </c>
      <c r="BK856" s="480" t="b">
        <f t="shared" si="21"/>
        <v>0</v>
      </c>
    </row>
    <row r="857" spans="1:63" ht="15.75" customHeight="1">
      <c r="A857" s="174" t="s">
        <v>10</v>
      </c>
      <c r="B857" s="63" t="s">
        <v>11</v>
      </c>
      <c r="C857" s="63" t="s">
        <v>50</v>
      </c>
      <c r="D857" s="63" t="s">
        <v>1054</v>
      </c>
      <c r="E857" s="63" t="s">
        <v>146</v>
      </c>
      <c r="F857" s="63"/>
      <c r="G857" s="63" t="s">
        <v>1055</v>
      </c>
      <c r="H857" s="63"/>
      <c r="I857" s="63" t="s">
        <v>5450</v>
      </c>
      <c r="J857" s="63" t="s">
        <v>1056</v>
      </c>
      <c r="K857" s="63"/>
      <c r="L857" s="63"/>
      <c r="M857" s="63" t="s">
        <v>1057</v>
      </c>
      <c r="N857" s="174" t="s">
        <v>5451</v>
      </c>
      <c r="O857" s="63" t="s">
        <v>113</v>
      </c>
      <c r="P857" s="63" t="s">
        <v>226</v>
      </c>
      <c r="Q857" s="174" t="s">
        <v>21</v>
      </c>
      <c r="R857" s="63" t="s">
        <v>272</v>
      </c>
      <c r="S857" s="174"/>
      <c r="T857" s="174" t="s">
        <v>273</v>
      </c>
      <c r="U857" s="174"/>
      <c r="V857" s="63" t="s">
        <v>22</v>
      </c>
      <c r="W857" s="174" t="s">
        <v>274</v>
      </c>
      <c r="X857" s="174" t="s">
        <v>6521</v>
      </c>
      <c r="Y857" s="429">
        <v>45110</v>
      </c>
      <c r="Z857" s="430">
        <v>46938</v>
      </c>
      <c r="AA857" s="63" t="s">
        <v>4158</v>
      </c>
      <c r="AB857" s="63" t="s">
        <v>6522</v>
      </c>
      <c r="AC857" s="63"/>
      <c r="AD857" s="174" t="s">
        <v>6523</v>
      </c>
      <c r="AE857" s="174" t="s">
        <v>6524</v>
      </c>
      <c r="AF857" s="174" t="s">
        <v>6525</v>
      </c>
      <c r="AG857" s="174"/>
      <c r="AH857" s="174"/>
      <c r="AI857" s="174"/>
      <c r="AJ857" s="174"/>
      <c r="AK857" s="174"/>
      <c r="AL857" s="174"/>
      <c r="AM857" s="174"/>
      <c r="AN857" s="174"/>
      <c r="AO857" s="174"/>
      <c r="AP857" s="174"/>
      <c r="AQ857" s="174"/>
      <c r="AR857" s="174"/>
      <c r="AS857" s="174"/>
      <c r="AT857" s="415"/>
      <c r="AU857" s="174"/>
      <c r="AV857" s="437"/>
      <c r="AW857" s="523"/>
      <c r="AX857" s="524"/>
      <c r="AY857" s="422"/>
      <c r="AZ857" s="524"/>
      <c r="BA857" s="524"/>
      <c r="BB857" s="422"/>
      <c r="BC857" s="524"/>
      <c r="BD857" s="523"/>
      <c r="BE857" s="524"/>
      <c r="BF857" s="524"/>
      <c r="BG857" s="426"/>
      <c r="BH857" s="426"/>
      <c r="BI857" s="426"/>
      <c r="BJ857" s="426"/>
      <c r="BK857" s="425"/>
    </row>
    <row r="858" spans="1:63" ht="15.75" customHeight="1">
      <c r="A858" s="174" t="s">
        <v>10</v>
      </c>
      <c r="B858" s="63" t="s">
        <v>11</v>
      </c>
      <c r="C858" s="63" t="s">
        <v>12</v>
      </c>
      <c r="D858" s="63" t="s">
        <v>13</v>
      </c>
      <c r="E858" s="63" t="s">
        <v>3756</v>
      </c>
      <c r="F858" s="63"/>
      <c r="G858" s="63" t="s">
        <v>517</v>
      </c>
      <c r="H858" s="174"/>
      <c r="I858" s="174" t="s">
        <v>6526</v>
      </c>
      <c r="J858" s="174" t="s">
        <v>3862</v>
      </c>
      <c r="K858" s="174"/>
      <c r="L858" s="174"/>
      <c r="M858" s="63" t="s">
        <v>519</v>
      </c>
      <c r="N858" s="174" t="s">
        <v>5691</v>
      </c>
      <c r="O858" s="63" t="s">
        <v>15</v>
      </c>
      <c r="P858" s="63" t="s">
        <v>16</v>
      </c>
      <c r="Q858" s="174" t="s">
        <v>35</v>
      </c>
      <c r="R858" s="63" t="s">
        <v>117</v>
      </c>
      <c r="S858" s="174" t="s">
        <v>118</v>
      </c>
      <c r="T858" s="174"/>
      <c r="U858" s="174" t="s">
        <v>4901</v>
      </c>
      <c r="V858" s="63" t="s">
        <v>4164</v>
      </c>
      <c r="W858" s="174" t="s">
        <v>6527</v>
      </c>
      <c r="X858" s="174" t="s">
        <v>6528</v>
      </c>
      <c r="Y858" s="429">
        <v>45117</v>
      </c>
      <c r="Z858" s="430">
        <v>46945</v>
      </c>
      <c r="AA858" s="63" t="s">
        <v>4158</v>
      </c>
      <c r="AB858" s="63" t="s">
        <v>4159</v>
      </c>
      <c r="AC858" s="63"/>
      <c r="AD858" s="174" t="s">
        <v>6529</v>
      </c>
      <c r="AE858" s="174" t="s">
        <v>6530</v>
      </c>
      <c r="AF858" s="174" t="s">
        <v>6531</v>
      </c>
      <c r="AG858" s="174"/>
      <c r="AH858" s="174"/>
      <c r="AI858" s="174"/>
      <c r="AJ858" s="174"/>
      <c r="AK858" s="174"/>
      <c r="AL858" s="174"/>
      <c r="AM858" s="174"/>
      <c r="AN858" s="174"/>
      <c r="AO858" s="174"/>
      <c r="AP858" s="174"/>
      <c r="AQ858" s="174"/>
      <c r="AR858" s="174"/>
      <c r="AS858" s="174"/>
      <c r="AT858" s="415"/>
      <c r="AU858" s="174"/>
      <c r="AV858" s="437"/>
      <c r="AW858" s="523"/>
      <c r="AX858" s="524"/>
      <c r="AY858" s="422"/>
      <c r="AZ858" s="524"/>
      <c r="BA858" s="524"/>
      <c r="BB858" s="422"/>
      <c r="BC858" s="524"/>
      <c r="BD858" s="523"/>
      <c r="BE858" s="524"/>
      <c r="BF858" s="524"/>
      <c r="BG858" s="426">
        <f t="shared" ref="BG858:BG962" si="22">COUNTIF(AU858,"new tvi &amp; program")</f>
        <v>0</v>
      </c>
      <c r="BH858" s="426">
        <f t="shared" ref="BH858:BH962" si="23">COUNTIF(AU858,"additional program")</f>
        <v>0</v>
      </c>
      <c r="BI858" s="426">
        <f t="shared" ref="BI858:BI962" si="24">COUNTIF(AU858,"migration")</f>
        <v>0</v>
      </c>
      <c r="BJ858" s="426">
        <f t="shared" ref="BJ858:BJ962" si="25">SUM(BG858:BI858)</f>
        <v>0</v>
      </c>
      <c r="BK858" s="425" t="b">
        <f t="shared" ref="BK858:BK962" si="26">COUNTIF($X$3:$X2840,$X858)&gt;1</f>
        <v>0</v>
      </c>
    </row>
    <row r="859" spans="1:63" ht="15.75" customHeight="1">
      <c r="A859" s="174" t="s">
        <v>10</v>
      </c>
      <c r="B859" s="63" t="s">
        <v>11</v>
      </c>
      <c r="C859" s="63" t="s">
        <v>12</v>
      </c>
      <c r="D859" s="63" t="s">
        <v>13</v>
      </c>
      <c r="E859" s="63" t="s">
        <v>3756</v>
      </c>
      <c r="F859" s="63"/>
      <c r="G859" s="63" t="s">
        <v>185</v>
      </c>
      <c r="H859" s="174"/>
      <c r="I859" s="174" t="s">
        <v>6586</v>
      </c>
      <c r="J859" s="63" t="s">
        <v>186</v>
      </c>
      <c r="K859" s="174"/>
      <c r="L859" s="174"/>
      <c r="M859" s="63" t="s">
        <v>5515</v>
      </c>
      <c r="N859" s="174" t="s">
        <v>5516</v>
      </c>
      <c r="O859" s="63" t="s">
        <v>15</v>
      </c>
      <c r="P859" s="63" t="s">
        <v>16</v>
      </c>
      <c r="Q859" s="174" t="s">
        <v>35</v>
      </c>
      <c r="R859" s="63" t="s">
        <v>922</v>
      </c>
      <c r="S859" s="174" t="s">
        <v>925</v>
      </c>
      <c r="T859" s="174"/>
      <c r="U859" s="174" t="s">
        <v>6091</v>
      </c>
      <c r="V859" s="63" t="s">
        <v>4213</v>
      </c>
      <c r="W859" s="174" t="s">
        <v>926</v>
      </c>
      <c r="X859" s="174" t="s">
        <v>9629</v>
      </c>
      <c r="Y859" s="429">
        <v>45117</v>
      </c>
      <c r="Z859" s="430">
        <v>46945</v>
      </c>
      <c r="AA859" s="63" t="s">
        <v>4158</v>
      </c>
      <c r="AB859" s="63" t="s">
        <v>4159</v>
      </c>
      <c r="AC859" s="63"/>
      <c r="AD859" s="174" t="s">
        <v>6377</v>
      </c>
      <c r="AE859" s="174" t="s">
        <v>9630</v>
      </c>
      <c r="AF859" s="466">
        <v>45383</v>
      </c>
      <c r="AG859" s="174"/>
      <c r="AH859" s="174"/>
      <c r="AI859" s="174"/>
      <c r="AJ859" s="174"/>
      <c r="AK859" s="174"/>
      <c r="AL859" s="174"/>
      <c r="AM859" s="174"/>
      <c r="AN859" s="174"/>
      <c r="AO859" s="174"/>
      <c r="AP859" s="174"/>
      <c r="AQ859" s="174"/>
      <c r="AR859" s="174"/>
      <c r="AS859" s="174"/>
      <c r="AT859" s="415"/>
      <c r="AU859" s="174"/>
      <c r="AV859" s="437"/>
      <c r="AW859" s="523"/>
      <c r="AX859" s="524"/>
      <c r="AY859" s="422"/>
      <c r="AZ859" s="524"/>
      <c r="BA859" s="524"/>
      <c r="BB859" s="422"/>
      <c r="BC859" s="524"/>
      <c r="BD859" s="523"/>
      <c r="BE859" s="524"/>
      <c r="BF859" s="524"/>
      <c r="BG859" s="426">
        <f t="shared" si="22"/>
        <v>0</v>
      </c>
      <c r="BH859" s="426">
        <f t="shared" si="23"/>
        <v>0</v>
      </c>
      <c r="BI859" s="426">
        <f t="shared" si="24"/>
        <v>0</v>
      </c>
      <c r="BJ859" s="426">
        <f t="shared" si="25"/>
        <v>0</v>
      </c>
      <c r="BK859" s="425" t="b">
        <f t="shared" si="26"/>
        <v>0</v>
      </c>
    </row>
    <row r="860" spans="1:63" ht="15.75" customHeight="1">
      <c r="A860" s="174" t="s">
        <v>10</v>
      </c>
      <c r="B860" s="63" t="s">
        <v>11</v>
      </c>
      <c r="C860" s="63" t="s">
        <v>146</v>
      </c>
      <c r="D860" s="63" t="s">
        <v>656</v>
      </c>
      <c r="E860" s="63" t="s">
        <v>28</v>
      </c>
      <c r="F860" s="63"/>
      <c r="G860" s="63" t="s">
        <v>3799</v>
      </c>
      <c r="H860" s="174"/>
      <c r="I860" s="174" t="s">
        <v>5775</v>
      </c>
      <c r="J860" s="174" t="s">
        <v>1974</v>
      </c>
      <c r="K860" s="174"/>
      <c r="L860" s="174"/>
      <c r="M860" s="63" t="s">
        <v>5776</v>
      </c>
      <c r="N860" s="174" t="s">
        <v>5777</v>
      </c>
      <c r="O860" s="63" t="s">
        <v>15</v>
      </c>
      <c r="P860" s="63" t="s">
        <v>16</v>
      </c>
      <c r="Q860" s="174" t="s">
        <v>35</v>
      </c>
      <c r="R860" s="63" t="s">
        <v>8666</v>
      </c>
      <c r="S860" s="174" t="s">
        <v>33</v>
      </c>
      <c r="T860" s="174"/>
      <c r="U860" s="174" t="s">
        <v>4652</v>
      </c>
      <c r="V860" s="63" t="s">
        <v>4164</v>
      </c>
      <c r="W860" s="174" t="s">
        <v>1770</v>
      </c>
      <c r="X860" s="174" t="s">
        <v>6533</v>
      </c>
      <c r="Y860" s="429">
        <v>45121</v>
      </c>
      <c r="Z860" s="430">
        <v>46951</v>
      </c>
      <c r="AA860" s="63" t="s">
        <v>4158</v>
      </c>
      <c r="AB860" s="63" t="s">
        <v>4159</v>
      </c>
      <c r="AC860" s="63"/>
      <c r="AD860" s="174" t="s">
        <v>6534</v>
      </c>
      <c r="AE860" s="174" t="s">
        <v>6535</v>
      </c>
      <c r="AF860" s="466">
        <v>45977</v>
      </c>
      <c r="AG860" s="174"/>
      <c r="AH860" s="174"/>
      <c r="AI860" s="174"/>
      <c r="AJ860" s="174"/>
      <c r="AK860" s="174"/>
      <c r="AL860" s="174"/>
      <c r="AM860" s="174"/>
      <c r="AN860" s="174"/>
      <c r="AO860" s="174"/>
      <c r="AP860" s="174"/>
      <c r="AQ860" s="174"/>
      <c r="AR860" s="174"/>
      <c r="AS860" s="174"/>
      <c r="AT860" s="415"/>
      <c r="AU860" s="174"/>
      <c r="AV860" s="437"/>
      <c r="AW860" s="523"/>
      <c r="AX860" s="524"/>
      <c r="AY860" s="422"/>
      <c r="AZ860" s="524"/>
      <c r="BA860" s="524"/>
      <c r="BB860" s="422"/>
      <c r="BC860" s="524"/>
      <c r="BD860" s="523"/>
      <c r="BE860" s="524"/>
      <c r="BF860" s="524"/>
      <c r="BG860" s="426">
        <f t="shared" si="22"/>
        <v>0</v>
      </c>
      <c r="BH860" s="426">
        <f t="shared" si="23"/>
        <v>0</v>
      </c>
      <c r="BI860" s="426">
        <f t="shared" si="24"/>
        <v>0</v>
      </c>
      <c r="BJ860" s="426">
        <f t="shared" si="25"/>
        <v>0</v>
      </c>
      <c r="BK860" s="425" t="b">
        <f t="shared" si="26"/>
        <v>0</v>
      </c>
    </row>
    <row r="861" spans="1:63" ht="15.75" customHeight="1">
      <c r="A861" s="174" t="s">
        <v>10</v>
      </c>
      <c r="B861" s="63" t="s">
        <v>11</v>
      </c>
      <c r="C861" s="63" t="s">
        <v>123</v>
      </c>
      <c r="D861" s="63" t="s">
        <v>513</v>
      </c>
      <c r="E861" s="63" t="s">
        <v>28</v>
      </c>
      <c r="F861" s="63"/>
      <c r="G861" s="63" t="s">
        <v>1845</v>
      </c>
      <c r="H861" s="63"/>
      <c r="I861" s="63" t="s">
        <v>5857</v>
      </c>
      <c r="J861" s="63" t="s">
        <v>1846</v>
      </c>
      <c r="K861" s="63"/>
      <c r="L861" s="63"/>
      <c r="M861" s="63" t="s">
        <v>1847</v>
      </c>
      <c r="N861" s="63" t="s">
        <v>6536</v>
      </c>
      <c r="O861" s="63" t="s">
        <v>15</v>
      </c>
      <c r="P861" s="63" t="s">
        <v>1449</v>
      </c>
      <c r="Q861" s="174" t="s">
        <v>35</v>
      </c>
      <c r="R861" s="63" t="s">
        <v>125</v>
      </c>
      <c r="S861" s="174" t="s">
        <v>415</v>
      </c>
      <c r="T861" s="174"/>
      <c r="U861" s="174" t="s">
        <v>6537</v>
      </c>
      <c r="V861" s="63" t="s">
        <v>4164</v>
      </c>
      <c r="W861" s="174" t="s">
        <v>2246</v>
      </c>
      <c r="X861" s="174" t="s">
        <v>6538</v>
      </c>
      <c r="Y861" s="429">
        <v>45112</v>
      </c>
      <c r="Z861" s="430">
        <v>45018</v>
      </c>
      <c r="AA861" s="63" t="s">
        <v>4646</v>
      </c>
      <c r="AB861" s="63" t="s">
        <v>4159</v>
      </c>
      <c r="AC861" s="63"/>
      <c r="AD861" s="604" t="s">
        <v>6539</v>
      </c>
      <c r="AE861" s="174" t="s">
        <v>6540</v>
      </c>
      <c r="AF861" s="174" t="s">
        <v>6541</v>
      </c>
      <c r="AG861" s="174"/>
      <c r="AH861" s="174"/>
      <c r="AI861" s="174"/>
      <c r="AJ861" s="174"/>
      <c r="AK861" s="174"/>
      <c r="AL861" s="174"/>
      <c r="AM861" s="174"/>
      <c r="AN861" s="174"/>
      <c r="AO861" s="174"/>
      <c r="AP861" s="174"/>
      <c r="AQ861" s="174" t="s">
        <v>4516</v>
      </c>
      <c r="AR861" s="174"/>
      <c r="AS861" s="174"/>
      <c r="AT861" s="415"/>
      <c r="AU861" s="174"/>
      <c r="AV861" s="437"/>
      <c r="AW861" s="523"/>
      <c r="AX861" s="524"/>
      <c r="AY861" s="422"/>
      <c r="AZ861" s="524"/>
      <c r="BA861" s="524"/>
      <c r="BB861" s="422"/>
      <c r="BC861" s="524"/>
      <c r="BD861" s="523"/>
      <c r="BE861" s="524"/>
      <c r="BF861" s="524"/>
      <c r="BG861" s="426">
        <f t="shared" si="22"/>
        <v>0</v>
      </c>
      <c r="BH861" s="426">
        <f t="shared" si="23"/>
        <v>0</v>
      </c>
      <c r="BI861" s="426">
        <f t="shared" si="24"/>
        <v>0</v>
      </c>
      <c r="BJ861" s="426">
        <f t="shared" si="25"/>
        <v>0</v>
      </c>
      <c r="BK861" s="425" t="b">
        <f t="shared" si="26"/>
        <v>0</v>
      </c>
    </row>
    <row r="862" spans="1:63" ht="15.75" customHeight="1">
      <c r="A862" s="174" t="s">
        <v>10</v>
      </c>
      <c r="B862" s="63" t="s">
        <v>11</v>
      </c>
      <c r="C862" s="63" t="s">
        <v>123</v>
      </c>
      <c r="D862" s="63" t="s">
        <v>513</v>
      </c>
      <c r="E862" s="63" t="s">
        <v>28</v>
      </c>
      <c r="F862" s="174"/>
      <c r="G862" s="63" t="s">
        <v>1845</v>
      </c>
      <c r="H862" s="63"/>
      <c r="I862" s="63" t="s">
        <v>5857</v>
      </c>
      <c r="J862" s="63" t="s">
        <v>1846</v>
      </c>
      <c r="K862" s="174"/>
      <c r="L862" s="174"/>
      <c r="M862" s="63" t="s">
        <v>1847</v>
      </c>
      <c r="N862" s="63" t="s">
        <v>6536</v>
      </c>
      <c r="O862" s="63" t="s">
        <v>15</v>
      </c>
      <c r="P862" s="63" t="s">
        <v>1449</v>
      </c>
      <c r="Q862" s="174" t="s">
        <v>35</v>
      </c>
      <c r="R862" s="63" t="s">
        <v>125</v>
      </c>
      <c r="S862" s="174" t="s">
        <v>410</v>
      </c>
      <c r="T862" s="174"/>
      <c r="U862" s="174" t="s">
        <v>6542</v>
      </c>
      <c r="V862" s="63" t="s">
        <v>4164</v>
      </c>
      <c r="W862" s="174" t="s">
        <v>6543</v>
      </c>
      <c r="X862" s="174" t="s">
        <v>6544</v>
      </c>
      <c r="Y862" s="429">
        <v>45112</v>
      </c>
      <c r="Z862" s="430">
        <v>45018</v>
      </c>
      <c r="AA862" s="63" t="s">
        <v>4646</v>
      </c>
      <c r="AB862" s="63" t="s">
        <v>4159</v>
      </c>
      <c r="AC862" s="63"/>
      <c r="AD862" s="604" t="s">
        <v>6539</v>
      </c>
      <c r="AE862" s="174" t="s">
        <v>6545</v>
      </c>
      <c r="AF862" s="174" t="s">
        <v>6546</v>
      </c>
      <c r="AG862" s="174"/>
      <c r="AH862" s="174"/>
      <c r="AI862" s="174"/>
      <c r="AJ862" s="174"/>
      <c r="AK862" s="174"/>
      <c r="AL862" s="174"/>
      <c r="AM862" s="174"/>
      <c r="AN862" s="174"/>
      <c r="AO862" s="174"/>
      <c r="AP862" s="174"/>
      <c r="AQ862" s="174" t="s">
        <v>4516</v>
      </c>
      <c r="AR862" s="174"/>
      <c r="AS862" s="174"/>
      <c r="AT862" s="415"/>
      <c r="AU862" s="174"/>
      <c r="AV862" s="437"/>
      <c r="AW862" s="523"/>
      <c r="AX862" s="524"/>
      <c r="AY862" s="422"/>
      <c r="AZ862" s="524"/>
      <c r="BA862" s="524"/>
      <c r="BB862" s="422"/>
      <c r="BC862" s="524"/>
      <c r="BD862" s="523"/>
      <c r="BE862" s="524"/>
      <c r="BF862" s="524"/>
      <c r="BG862" s="426">
        <f t="shared" si="22"/>
        <v>0</v>
      </c>
      <c r="BH862" s="426">
        <f t="shared" si="23"/>
        <v>0</v>
      </c>
      <c r="BI862" s="426">
        <f t="shared" si="24"/>
        <v>0</v>
      </c>
      <c r="BJ862" s="426">
        <f t="shared" si="25"/>
        <v>0</v>
      </c>
      <c r="BK862" s="425" t="b">
        <f t="shared" si="26"/>
        <v>0</v>
      </c>
    </row>
    <row r="863" spans="1:63" ht="15.75" customHeight="1">
      <c r="A863" s="174" t="s">
        <v>10</v>
      </c>
      <c r="B863" s="63" t="s">
        <v>11</v>
      </c>
      <c r="C863" s="63" t="s">
        <v>123</v>
      </c>
      <c r="D863" s="63" t="s">
        <v>513</v>
      </c>
      <c r="E863" s="63" t="s">
        <v>28</v>
      </c>
      <c r="F863" s="174"/>
      <c r="G863" s="63" t="s">
        <v>1845</v>
      </c>
      <c r="H863" s="63"/>
      <c r="I863" s="63" t="s">
        <v>5857</v>
      </c>
      <c r="J863" s="63" t="s">
        <v>1846</v>
      </c>
      <c r="K863" s="174"/>
      <c r="L863" s="174"/>
      <c r="M863" s="63" t="s">
        <v>1847</v>
      </c>
      <c r="N863" s="63" t="s">
        <v>6536</v>
      </c>
      <c r="O863" s="63" t="s">
        <v>15</v>
      </c>
      <c r="P863" s="63" t="s">
        <v>1449</v>
      </c>
      <c r="Q863" s="174" t="s">
        <v>35</v>
      </c>
      <c r="R863" s="63" t="s">
        <v>125</v>
      </c>
      <c r="S863" s="174" t="s">
        <v>1852</v>
      </c>
      <c r="T863" s="174"/>
      <c r="U863" s="174" t="s">
        <v>6547</v>
      </c>
      <c r="V863" s="63" t="s">
        <v>4164</v>
      </c>
      <c r="W863" s="174" t="s">
        <v>2246</v>
      </c>
      <c r="X863" s="174" t="s">
        <v>6548</v>
      </c>
      <c r="Y863" s="429">
        <v>45112</v>
      </c>
      <c r="Z863" s="430">
        <v>45018</v>
      </c>
      <c r="AA863" s="63" t="s">
        <v>4646</v>
      </c>
      <c r="AB863" s="63" t="s">
        <v>4159</v>
      </c>
      <c r="AC863" s="63"/>
      <c r="AD863" s="604" t="s">
        <v>6549</v>
      </c>
      <c r="AE863" s="174" t="s">
        <v>6550</v>
      </c>
      <c r="AF863" s="174" t="s">
        <v>6551</v>
      </c>
      <c r="AG863" s="174"/>
      <c r="AH863" s="174"/>
      <c r="AI863" s="174"/>
      <c r="AJ863" s="174"/>
      <c r="AK863" s="174"/>
      <c r="AL863" s="174"/>
      <c r="AM863" s="174"/>
      <c r="AN863" s="174"/>
      <c r="AO863" s="174"/>
      <c r="AP863" s="174"/>
      <c r="AQ863" s="174" t="s">
        <v>4516</v>
      </c>
      <c r="AR863" s="174"/>
      <c r="AS863" s="174"/>
      <c r="AT863" s="415"/>
      <c r="AU863" s="174"/>
      <c r="AV863" s="437"/>
      <c r="AW863" s="523"/>
      <c r="AX863" s="524"/>
      <c r="AY863" s="422"/>
      <c r="AZ863" s="524"/>
      <c r="BA863" s="524"/>
      <c r="BB863" s="422"/>
      <c r="BC863" s="524"/>
      <c r="BD863" s="523"/>
      <c r="BE863" s="524"/>
      <c r="BF863" s="524"/>
      <c r="BG863" s="426">
        <f t="shared" si="22"/>
        <v>0</v>
      </c>
      <c r="BH863" s="426">
        <f t="shared" si="23"/>
        <v>0</v>
      </c>
      <c r="BI863" s="426">
        <f t="shared" si="24"/>
        <v>0</v>
      </c>
      <c r="BJ863" s="426">
        <f t="shared" si="25"/>
        <v>0</v>
      </c>
      <c r="BK863" s="425" t="b">
        <f t="shared" si="26"/>
        <v>0</v>
      </c>
    </row>
    <row r="864" spans="1:63" ht="15.75" customHeight="1">
      <c r="A864" s="174" t="s">
        <v>10</v>
      </c>
      <c r="B864" s="63" t="s">
        <v>11</v>
      </c>
      <c r="C864" s="63" t="s">
        <v>123</v>
      </c>
      <c r="D864" s="63" t="s">
        <v>513</v>
      </c>
      <c r="E864" s="63" t="s">
        <v>28</v>
      </c>
      <c r="F864" s="174"/>
      <c r="G864" s="63" t="s">
        <v>1845</v>
      </c>
      <c r="H864" s="63"/>
      <c r="I864" s="63" t="s">
        <v>5857</v>
      </c>
      <c r="J864" s="63" t="s">
        <v>1846</v>
      </c>
      <c r="K864" s="174"/>
      <c r="L864" s="174"/>
      <c r="M864" s="63" t="s">
        <v>1847</v>
      </c>
      <c r="N864" s="63" t="s">
        <v>6536</v>
      </c>
      <c r="O864" s="63" t="s">
        <v>15</v>
      </c>
      <c r="P864" s="63" t="s">
        <v>1449</v>
      </c>
      <c r="Q864" s="174" t="s">
        <v>35</v>
      </c>
      <c r="R864" s="63" t="s">
        <v>125</v>
      </c>
      <c r="S864" s="174" t="s">
        <v>1849</v>
      </c>
      <c r="T864" s="174"/>
      <c r="U864" s="174" t="s">
        <v>4582</v>
      </c>
      <c r="V864" s="63" t="s">
        <v>4164</v>
      </c>
      <c r="W864" s="174" t="s">
        <v>127</v>
      </c>
      <c r="X864" s="174" t="s">
        <v>6552</v>
      </c>
      <c r="Y864" s="429">
        <v>45112</v>
      </c>
      <c r="Z864" s="430">
        <v>45018</v>
      </c>
      <c r="AA864" s="63" t="s">
        <v>4646</v>
      </c>
      <c r="AB864" s="63" t="s">
        <v>4159</v>
      </c>
      <c r="AC864" s="63"/>
      <c r="AD864" s="604" t="s">
        <v>6539</v>
      </c>
      <c r="AE864" s="174" t="s">
        <v>6553</v>
      </c>
      <c r="AF864" s="174" t="s">
        <v>6554</v>
      </c>
      <c r="AG864" s="174"/>
      <c r="AH864" s="174"/>
      <c r="AI864" s="174"/>
      <c r="AJ864" s="174"/>
      <c r="AK864" s="174"/>
      <c r="AL864" s="174"/>
      <c r="AM864" s="174"/>
      <c r="AN864" s="174"/>
      <c r="AO864" s="174"/>
      <c r="AP864" s="174"/>
      <c r="AQ864" s="174" t="s">
        <v>4516</v>
      </c>
      <c r="AR864" s="174"/>
      <c r="AS864" s="174"/>
      <c r="AT864" s="415"/>
      <c r="AU864" s="174"/>
      <c r="AV864" s="437"/>
      <c r="AW864" s="523"/>
      <c r="AX864" s="524"/>
      <c r="AY864" s="422"/>
      <c r="AZ864" s="524"/>
      <c r="BA864" s="524"/>
      <c r="BB864" s="422"/>
      <c r="BC864" s="524"/>
      <c r="BD864" s="523"/>
      <c r="BE864" s="524"/>
      <c r="BF864" s="524"/>
      <c r="BG864" s="426">
        <f t="shared" si="22"/>
        <v>0</v>
      </c>
      <c r="BH864" s="426">
        <f t="shared" si="23"/>
        <v>0</v>
      </c>
      <c r="BI864" s="426">
        <f t="shared" si="24"/>
        <v>0</v>
      </c>
      <c r="BJ864" s="426">
        <f t="shared" si="25"/>
        <v>0</v>
      </c>
      <c r="BK864" s="425" t="b">
        <f t="shared" si="26"/>
        <v>0</v>
      </c>
    </row>
    <row r="865" spans="1:63" ht="15.75" customHeight="1">
      <c r="A865" s="174" t="s">
        <v>10</v>
      </c>
      <c r="B865" s="63" t="s">
        <v>11</v>
      </c>
      <c r="C865" s="63" t="s">
        <v>123</v>
      </c>
      <c r="D865" s="63" t="s">
        <v>513</v>
      </c>
      <c r="E865" s="63" t="s">
        <v>28</v>
      </c>
      <c r="F865" s="63"/>
      <c r="G865" s="63" t="s">
        <v>1892</v>
      </c>
      <c r="H865" s="63"/>
      <c r="I865" s="63" t="s">
        <v>5857</v>
      </c>
      <c r="J865" s="63" t="s">
        <v>1893</v>
      </c>
      <c r="K865" s="63"/>
      <c r="L865" s="63"/>
      <c r="M865" s="63" t="s">
        <v>1894</v>
      </c>
      <c r="N865" s="63" t="s">
        <v>6536</v>
      </c>
      <c r="O865" s="63" t="s">
        <v>15</v>
      </c>
      <c r="P865" s="63" t="s">
        <v>16</v>
      </c>
      <c r="Q865" s="63" t="s">
        <v>35</v>
      </c>
      <c r="R865" s="63" t="s">
        <v>87</v>
      </c>
      <c r="S865" s="174" t="s">
        <v>737</v>
      </c>
      <c r="T865" s="174"/>
      <c r="U865" s="174" t="s">
        <v>4668</v>
      </c>
      <c r="V865" s="63" t="s">
        <v>4164</v>
      </c>
      <c r="W865" s="174" t="s">
        <v>165</v>
      </c>
      <c r="X865" s="174" t="s">
        <v>6555</v>
      </c>
      <c r="Y865" s="429">
        <v>45112</v>
      </c>
      <c r="Z865" s="430">
        <v>45015</v>
      </c>
      <c r="AA865" s="63" t="s">
        <v>4646</v>
      </c>
      <c r="AB865" s="63" t="s">
        <v>4159</v>
      </c>
      <c r="AC865" s="63"/>
      <c r="AD865" s="604" t="s">
        <v>6556</v>
      </c>
      <c r="AE865" s="174" t="s">
        <v>6557</v>
      </c>
      <c r="AF865" s="174" t="s">
        <v>6558</v>
      </c>
      <c r="AG865" s="174"/>
      <c r="AH865" s="174"/>
      <c r="AI865" s="174"/>
      <c r="AJ865" s="174"/>
      <c r="AK865" s="174"/>
      <c r="AL865" s="174"/>
      <c r="AM865" s="174"/>
      <c r="AN865" s="174"/>
      <c r="AO865" s="174"/>
      <c r="AP865" s="174"/>
      <c r="AQ865" s="174"/>
      <c r="AR865" s="174"/>
      <c r="AS865" s="174"/>
      <c r="AT865" s="415"/>
      <c r="AU865" s="174"/>
      <c r="AV865" s="437"/>
      <c r="AW865" s="523"/>
      <c r="AX865" s="524"/>
      <c r="AY865" s="422"/>
      <c r="AZ865" s="524"/>
      <c r="BA865" s="524"/>
      <c r="BB865" s="422"/>
      <c r="BC865" s="524"/>
      <c r="BD865" s="523"/>
      <c r="BE865" s="524"/>
      <c r="BF865" s="524"/>
      <c r="BG865" s="426">
        <f t="shared" si="22"/>
        <v>0</v>
      </c>
      <c r="BH865" s="426">
        <f t="shared" si="23"/>
        <v>0</v>
      </c>
      <c r="BI865" s="426">
        <f t="shared" si="24"/>
        <v>0</v>
      </c>
      <c r="BJ865" s="426">
        <f t="shared" si="25"/>
        <v>0</v>
      </c>
      <c r="BK865" s="425" t="b">
        <f t="shared" si="26"/>
        <v>0</v>
      </c>
    </row>
    <row r="866" spans="1:63" ht="15.75" customHeight="1">
      <c r="A866" s="174" t="s">
        <v>10</v>
      </c>
      <c r="B866" s="63" t="s">
        <v>11</v>
      </c>
      <c r="C866" s="63" t="s">
        <v>123</v>
      </c>
      <c r="D866" s="63" t="s">
        <v>513</v>
      </c>
      <c r="E866" s="63" t="s">
        <v>28</v>
      </c>
      <c r="F866" s="174"/>
      <c r="G866" s="63" t="s">
        <v>1892</v>
      </c>
      <c r="H866" s="63"/>
      <c r="I866" s="63" t="s">
        <v>5857</v>
      </c>
      <c r="J866" s="63" t="s">
        <v>1893</v>
      </c>
      <c r="K866" s="174"/>
      <c r="L866" s="174"/>
      <c r="M866" s="63" t="s">
        <v>1894</v>
      </c>
      <c r="N866" s="63" t="s">
        <v>6536</v>
      </c>
      <c r="O866" s="63" t="s">
        <v>15</v>
      </c>
      <c r="P866" s="63" t="s">
        <v>16</v>
      </c>
      <c r="Q866" s="63" t="s">
        <v>35</v>
      </c>
      <c r="R866" s="63" t="s">
        <v>84</v>
      </c>
      <c r="S866" s="174" t="s">
        <v>170</v>
      </c>
      <c r="T866" s="174"/>
      <c r="U866" s="174" t="s">
        <v>4618</v>
      </c>
      <c r="V866" s="63" t="s">
        <v>4213</v>
      </c>
      <c r="W866" s="174" t="s">
        <v>94</v>
      </c>
      <c r="X866" s="174" t="s">
        <v>6559</v>
      </c>
      <c r="Y866" s="429">
        <v>45112</v>
      </c>
      <c r="Z866" s="430">
        <v>45015</v>
      </c>
      <c r="AA866" s="63" t="s">
        <v>4646</v>
      </c>
      <c r="AB866" s="63" t="s">
        <v>4159</v>
      </c>
      <c r="AC866" s="63"/>
      <c r="AD866" s="604" t="s">
        <v>6560</v>
      </c>
      <c r="AE866" s="174" t="s">
        <v>6561</v>
      </c>
      <c r="AF866" s="174" t="s">
        <v>6562</v>
      </c>
      <c r="AG866" s="174"/>
      <c r="AH866" s="174"/>
      <c r="AI866" s="174"/>
      <c r="AJ866" s="174"/>
      <c r="AK866" s="174"/>
      <c r="AL866" s="174"/>
      <c r="AM866" s="174"/>
      <c r="AN866" s="174"/>
      <c r="AO866" s="174"/>
      <c r="AP866" s="174"/>
      <c r="AQ866" s="174"/>
      <c r="AR866" s="174"/>
      <c r="AS866" s="174"/>
      <c r="AT866" s="415"/>
      <c r="AU866" s="174"/>
      <c r="AV866" s="437"/>
      <c r="AW866" s="523"/>
      <c r="AX866" s="524"/>
      <c r="AY866" s="422"/>
      <c r="AZ866" s="524"/>
      <c r="BA866" s="524"/>
      <c r="BB866" s="422"/>
      <c r="BC866" s="524"/>
      <c r="BD866" s="523"/>
      <c r="BE866" s="524"/>
      <c r="BF866" s="524"/>
      <c r="BG866" s="426">
        <f t="shared" si="22"/>
        <v>0</v>
      </c>
      <c r="BH866" s="426">
        <f t="shared" si="23"/>
        <v>0</v>
      </c>
      <c r="BI866" s="426">
        <f t="shared" si="24"/>
        <v>0</v>
      </c>
      <c r="BJ866" s="426">
        <f t="shared" si="25"/>
        <v>0</v>
      </c>
      <c r="BK866" s="425" t="b">
        <f t="shared" si="26"/>
        <v>0</v>
      </c>
    </row>
    <row r="867" spans="1:63" ht="15.75" customHeight="1">
      <c r="A867" s="174" t="s">
        <v>10</v>
      </c>
      <c r="B867" s="63" t="s">
        <v>11</v>
      </c>
      <c r="C867" s="63" t="s">
        <v>123</v>
      </c>
      <c r="D867" s="63" t="s">
        <v>513</v>
      </c>
      <c r="E867" s="63" t="s">
        <v>28</v>
      </c>
      <c r="F867" s="174"/>
      <c r="G867" s="63" t="s">
        <v>1892</v>
      </c>
      <c r="H867" s="63"/>
      <c r="I867" s="63" t="s">
        <v>5857</v>
      </c>
      <c r="J867" s="63" t="s">
        <v>1893</v>
      </c>
      <c r="K867" s="174"/>
      <c r="L867" s="174"/>
      <c r="M867" s="63" t="s">
        <v>1894</v>
      </c>
      <c r="N867" s="63" t="s">
        <v>6536</v>
      </c>
      <c r="O867" s="63" t="s">
        <v>15</v>
      </c>
      <c r="P867" s="63" t="s">
        <v>16</v>
      </c>
      <c r="Q867" s="63" t="s">
        <v>35</v>
      </c>
      <c r="R867" s="63" t="s">
        <v>84</v>
      </c>
      <c r="S867" s="174" t="s">
        <v>167</v>
      </c>
      <c r="T867" s="174"/>
      <c r="U867" s="174" t="s">
        <v>4623</v>
      </c>
      <c r="V867" s="63" t="s">
        <v>4164</v>
      </c>
      <c r="W867" s="174" t="s">
        <v>94</v>
      </c>
      <c r="X867" s="174" t="s">
        <v>6563</v>
      </c>
      <c r="Y867" s="429">
        <v>45112</v>
      </c>
      <c r="Z867" s="430">
        <v>45015</v>
      </c>
      <c r="AA867" s="63" t="s">
        <v>4646</v>
      </c>
      <c r="AB867" s="63" t="s">
        <v>4159</v>
      </c>
      <c r="AC867" s="63"/>
      <c r="AD867" s="604" t="s">
        <v>6560</v>
      </c>
      <c r="AE867" s="174" t="s">
        <v>6561</v>
      </c>
      <c r="AF867" s="174" t="s">
        <v>6562</v>
      </c>
      <c r="AG867" s="174"/>
      <c r="AH867" s="174"/>
      <c r="AI867" s="174"/>
      <c r="AJ867" s="174"/>
      <c r="AK867" s="174"/>
      <c r="AL867" s="174"/>
      <c r="AM867" s="174"/>
      <c r="AN867" s="174"/>
      <c r="AO867" s="174"/>
      <c r="AP867" s="174"/>
      <c r="AQ867" s="174"/>
      <c r="AR867" s="174"/>
      <c r="AS867" s="174"/>
      <c r="AT867" s="415"/>
      <c r="AU867" s="174"/>
      <c r="AV867" s="437"/>
      <c r="AW867" s="523"/>
      <c r="AX867" s="524"/>
      <c r="AY867" s="422"/>
      <c r="AZ867" s="524"/>
      <c r="BA867" s="524"/>
      <c r="BB867" s="422"/>
      <c r="BC867" s="524"/>
      <c r="BD867" s="523"/>
      <c r="BE867" s="524"/>
      <c r="BF867" s="524"/>
      <c r="BG867" s="426">
        <f t="shared" si="22"/>
        <v>0</v>
      </c>
      <c r="BH867" s="426">
        <f t="shared" si="23"/>
        <v>0</v>
      </c>
      <c r="BI867" s="426">
        <f t="shared" si="24"/>
        <v>0</v>
      </c>
      <c r="BJ867" s="426">
        <f t="shared" si="25"/>
        <v>0</v>
      </c>
      <c r="BK867" s="425" t="b">
        <f t="shared" si="26"/>
        <v>0</v>
      </c>
    </row>
    <row r="868" spans="1:63" ht="15.75" customHeight="1">
      <c r="A868" s="174" t="s">
        <v>10</v>
      </c>
      <c r="B868" s="63" t="s">
        <v>11</v>
      </c>
      <c r="C868" s="63" t="s">
        <v>123</v>
      </c>
      <c r="D868" s="63" t="s">
        <v>513</v>
      </c>
      <c r="E868" s="63" t="s">
        <v>28</v>
      </c>
      <c r="F868" s="174"/>
      <c r="G868" s="63" t="s">
        <v>1892</v>
      </c>
      <c r="H868" s="63"/>
      <c r="I868" s="63" t="s">
        <v>5857</v>
      </c>
      <c r="J868" s="63" t="s">
        <v>1893</v>
      </c>
      <c r="K868" s="174"/>
      <c r="L868" s="174"/>
      <c r="M868" s="63" t="s">
        <v>1894</v>
      </c>
      <c r="N868" s="63" t="s">
        <v>6536</v>
      </c>
      <c r="O868" s="63" t="s">
        <v>15</v>
      </c>
      <c r="P868" s="63" t="s">
        <v>16</v>
      </c>
      <c r="Q868" s="63" t="s">
        <v>35</v>
      </c>
      <c r="R868" s="63" t="s">
        <v>84</v>
      </c>
      <c r="S868" s="174" t="s">
        <v>1154</v>
      </c>
      <c r="T868" s="174"/>
      <c r="U868" s="174" t="s">
        <v>5002</v>
      </c>
      <c r="V868" s="63" t="s">
        <v>4157</v>
      </c>
      <c r="W868" s="174" t="s">
        <v>235</v>
      </c>
      <c r="X868" s="174" t="s">
        <v>6564</v>
      </c>
      <c r="Y868" s="429">
        <v>45112</v>
      </c>
      <c r="Z868" s="430">
        <v>45015</v>
      </c>
      <c r="AA868" s="63" t="s">
        <v>4646</v>
      </c>
      <c r="AB868" s="63" t="s">
        <v>4159</v>
      </c>
      <c r="AC868" s="63"/>
      <c r="AD868" s="604" t="s">
        <v>6565</v>
      </c>
      <c r="AE868" s="174" t="s">
        <v>6566</v>
      </c>
      <c r="AF868" s="174" t="s">
        <v>6567</v>
      </c>
      <c r="AG868" s="174"/>
      <c r="AH868" s="174"/>
      <c r="AI868" s="174"/>
      <c r="AJ868" s="174"/>
      <c r="AK868" s="174"/>
      <c r="AL868" s="174"/>
      <c r="AM868" s="174"/>
      <c r="AN868" s="174"/>
      <c r="AO868" s="174"/>
      <c r="AP868" s="174"/>
      <c r="AQ868" s="174"/>
      <c r="AR868" s="174"/>
      <c r="AS868" s="174"/>
      <c r="AT868" s="415"/>
      <c r="AU868" s="174"/>
      <c r="AV868" s="437"/>
      <c r="AW868" s="523"/>
      <c r="AX868" s="524"/>
      <c r="AY868" s="422"/>
      <c r="AZ868" s="524"/>
      <c r="BA868" s="524"/>
      <c r="BB868" s="422"/>
      <c r="BC868" s="524"/>
      <c r="BD868" s="523"/>
      <c r="BE868" s="524"/>
      <c r="BF868" s="524"/>
      <c r="BG868" s="426">
        <f t="shared" si="22"/>
        <v>0</v>
      </c>
      <c r="BH868" s="426">
        <f t="shared" si="23"/>
        <v>0</v>
      </c>
      <c r="BI868" s="426">
        <f t="shared" si="24"/>
        <v>0</v>
      </c>
      <c r="BJ868" s="426">
        <f t="shared" si="25"/>
        <v>0</v>
      </c>
      <c r="BK868" s="425" t="b">
        <f t="shared" si="26"/>
        <v>0</v>
      </c>
    </row>
    <row r="869" spans="1:63" ht="15.75" customHeight="1">
      <c r="A869" s="174" t="s">
        <v>10</v>
      </c>
      <c r="B869" s="63" t="s">
        <v>11</v>
      </c>
      <c r="C869" s="63" t="s">
        <v>12</v>
      </c>
      <c r="D869" s="63" t="s">
        <v>13</v>
      </c>
      <c r="E869" s="63" t="s">
        <v>3756</v>
      </c>
      <c r="F869" s="63"/>
      <c r="G869" s="63" t="s">
        <v>854</v>
      </c>
      <c r="H869" s="63"/>
      <c r="I869" s="63" t="s">
        <v>5315</v>
      </c>
      <c r="J869" s="63" t="s">
        <v>855</v>
      </c>
      <c r="K869" s="63"/>
      <c r="L869" s="63"/>
      <c r="M869" s="63" t="s">
        <v>856</v>
      </c>
      <c r="N869" s="63" t="s">
        <v>5316</v>
      </c>
      <c r="O869" s="63" t="s">
        <v>15</v>
      </c>
      <c r="P869" s="63" t="s">
        <v>16</v>
      </c>
      <c r="Q869" s="63" t="s">
        <v>35</v>
      </c>
      <c r="R869" s="63" t="s">
        <v>8666</v>
      </c>
      <c r="S869" s="174" t="s">
        <v>43</v>
      </c>
      <c r="T869" s="174"/>
      <c r="U869" s="174" t="s">
        <v>4640</v>
      </c>
      <c r="V869" s="63" t="s">
        <v>4164</v>
      </c>
      <c r="W869" s="174" t="s">
        <v>253</v>
      </c>
      <c r="X869" s="174" t="s">
        <v>6568</v>
      </c>
      <c r="Y869" s="429">
        <v>45114</v>
      </c>
      <c r="Z869" s="430">
        <v>46892</v>
      </c>
      <c r="AA869" s="63" t="s">
        <v>4646</v>
      </c>
      <c r="AB869" s="63" t="s">
        <v>4159</v>
      </c>
      <c r="AC869" s="63"/>
      <c r="AD869" s="174" t="s">
        <v>5187</v>
      </c>
      <c r="AE869" s="174" t="s">
        <v>6569</v>
      </c>
      <c r="AF869" s="466">
        <v>46783</v>
      </c>
      <c r="AG869" s="174"/>
      <c r="AH869" s="174"/>
      <c r="AI869" s="174"/>
      <c r="AJ869" s="174"/>
      <c r="AK869" s="174"/>
      <c r="AL869" s="174"/>
      <c r="AM869" s="174"/>
      <c r="AN869" s="174"/>
      <c r="AO869" s="174"/>
      <c r="AP869" s="174"/>
      <c r="AQ869" s="174"/>
      <c r="AR869" s="174"/>
      <c r="AS869" s="174"/>
      <c r="AT869" s="415"/>
      <c r="AU869" s="174"/>
      <c r="AV869" s="437"/>
      <c r="AW869" s="523"/>
      <c r="AX869" s="524"/>
      <c r="AY869" s="422"/>
      <c r="AZ869" s="524"/>
      <c r="BA869" s="524"/>
      <c r="BB869" s="422"/>
      <c r="BC869" s="524"/>
      <c r="BD869" s="523"/>
      <c r="BE869" s="524"/>
      <c r="BF869" s="524"/>
      <c r="BG869" s="426">
        <f t="shared" si="22"/>
        <v>0</v>
      </c>
      <c r="BH869" s="426">
        <f t="shared" si="23"/>
        <v>0</v>
      </c>
      <c r="BI869" s="426">
        <f t="shared" si="24"/>
        <v>0</v>
      </c>
      <c r="BJ869" s="426">
        <f t="shared" si="25"/>
        <v>0</v>
      </c>
      <c r="BK869" s="425" t="b">
        <f t="shared" si="26"/>
        <v>0</v>
      </c>
    </row>
    <row r="870" spans="1:63" ht="15.75" customHeight="1">
      <c r="A870" s="174" t="s">
        <v>10</v>
      </c>
      <c r="B870" s="174" t="s">
        <v>11</v>
      </c>
      <c r="C870" s="63" t="s">
        <v>310</v>
      </c>
      <c r="D870" s="63" t="s">
        <v>13</v>
      </c>
      <c r="E870" s="63" t="s">
        <v>3756</v>
      </c>
      <c r="F870" s="63"/>
      <c r="G870" s="63" t="s">
        <v>675</v>
      </c>
      <c r="H870" s="63"/>
      <c r="I870" s="63" t="s">
        <v>5198</v>
      </c>
      <c r="J870" s="63" t="s">
        <v>676</v>
      </c>
      <c r="K870" s="63"/>
      <c r="L870" s="63"/>
      <c r="M870" s="63" t="s">
        <v>5202</v>
      </c>
      <c r="N870" s="63"/>
      <c r="O870" s="63" t="s">
        <v>15</v>
      </c>
      <c r="P870" s="63" t="s">
        <v>16</v>
      </c>
      <c r="Q870" s="63" t="s">
        <v>35</v>
      </c>
      <c r="R870" s="63" t="s">
        <v>107</v>
      </c>
      <c r="S870" s="174" t="s">
        <v>3332</v>
      </c>
      <c r="T870" s="174"/>
      <c r="U870" s="174" t="s">
        <v>6570</v>
      </c>
      <c r="V870" s="63" t="s">
        <v>4164</v>
      </c>
      <c r="W870" s="174" t="s">
        <v>6571</v>
      </c>
      <c r="X870" s="174" t="s">
        <v>6572</v>
      </c>
      <c r="Y870" s="429">
        <v>45126</v>
      </c>
      <c r="Z870" s="430">
        <v>46842</v>
      </c>
      <c r="AA870" s="63" t="s">
        <v>4646</v>
      </c>
      <c r="AB870" s="63" t="s">
        <v>4159</v>
      </c>
      <c r="AC870" s="63"/>
      <c r="AD870" s="174" t="s">
        <v>6573</v>
      </c>
      <c r="AE870" s="174" t="s">
        <v>6574</v>
      </c>
      <c r="AF870" s="466">
        <v>46716</v>
      </c>
      <c r="AG870" s="174"/>
      <c r="AH870" s="174"/>
      <c r="AI870" s="174"/>
      <c r="AJ870" s="174"/>
      <c r="AK870" s="174"/>
      <c r="AL870" s="174"/>
      <c r="AM870" s="174"/>
      <c r="AN870" s="174"/>
      <c r="AO870" s="174"/>
      <c r="AP870" s="174"/>
      <c r="AQ870" s="174"/>
      <c r="AR870" s="174"/>
      <c r="AS870" s="174"/>
      <c r="AT870" s="415"/>
      <c r="AU870" s="174"/>
      <c r="AV870" s="437"/>
      <c r="AW870" s="523"/>
      <c r="AX870" s="524"/>
      <c r="AY870" s="422"/>
      <c r="AZ870" s="524"/>
      <c r="BA870" s="524"/>
      <c r="BB870" s="422"/>
      <c r="BC870" s="524"/>
      <c r="BD870" s="523"/>
      <c r="BE870" s="524"/>
      <c r="BF870" s="524"/>
      <c r="BG870" s="426">
        <f t="shared" si="22"/>
        <v>0</v>
      </c>
      <c r="BH870" s="426">
        <f t="shared" si="23"/>
        <v>0</v>
      </c>
      <c r="BI870" s="426">
        <f t="shared" si="24"/>
        <v>0</v>
      </c>
      <c r="BJ870" s="426">
        <f t="shared" si="25"/>
        <v>0</v>
      </c>
      <c r="BK870" s="425" t="b">
        <f t="shared" si="26"/>
        <v>0</v>
      </c>
    </row>
    <row r="871" spans="1:63" ht="15.75" customHeight="1">
      <c r="A871" s="63" t="s">
        <v>10</v>
      </c>
      <c r="B871" s="63" t="s">
        <v>11</v>
      </c>
      <c r="C871" s="63" t="s">
        <v>310</v>
      </c>
      <c r="D871" s="63" t="s">
        <v>13</v>
      </c>
      <c r="E871" s="63" t="s">
        <v>3756</v>
      </c>
      <c r="F871" s="63"/>
      <c r="G871" s="63" t="s">
        <v>733</v>
      </c>
      <c r="H871" s="63"/>
      <c r="I871" s="63" t="s">
        <v>5231</v>
      </c>
      <c r="J871" s="63" t="s">
        <v>734</v>
      </c>
      <c r="K871" s="63"/>
      <c r="L871" s="63"/>
      <c r="M871" s="63" t="s">
        <v>735</v>
      </c>
      <c r="N871" s="63"/>
      <c r="O871" s="63" t="s">
        <v>15</v>
      </c>
      <c r="P871" s="63" t="s">
        <v>16</v>
      </c>
      <c r="Q871" s="63" t="s">
        <v>35</v>
      </c>
      <c r="R871" s="63" t="s">
        <v>87</v>
      </c>
      <c r="S871" s="174" t="s">
        <v>737</v>
      </c>
      <c r="T871" s="174"/>
      <c r="U871" s="174" t="s">
        <v>4668</v>
      </c>
      <c r="V871" s="63" t="s">
        <v>4164</v>
      </c>
      <c r="W871" s="174" t="s">
        <v>165</v>
      </c>
      <c r="X871" s="174" t="s">
        <v>6575</v>
      </c>
      <c r="Y871" s="429">
        <v>45128</v>
      </c>
      <c r="Z871" s="430">
        <v>46845</v>
      </c>
      <c r="AA871" s="63" t="s">
        <v>4646</v>
      </c>
      <c r="AB871" s="63" t="s">
        <v>4159</v>
      </c>
      <c r="AC871" s="63"/>
      <c r="AD871" s="174" t="s">
        <v>6576</v>
      </c>
      <c r="AE871" s="174" t="s">
        <v>6577</v>
      </c>
      <c r="AF871" s="466">
        <v>45389</v>
      </c>
      <c r="AG871" s="174"/>
      <c r="AH871" s="174"/>
      <c r="AI871" s="174"/>
      <c r="AJ871" s="174"/>
      <c r="AK871" s="174"/>
      <c r="AL871" s="174"/>
      <c r="AM871" s="174"/>
      <c r="AN871" s="174"/>
      <c r="AO871" s="174"/>
      <c r="AP871" s="174"/>
      <c r="AQ871" s="174"/>
      <c r="AR871" s="174"/>
      <c r="AS871" s="174"/>
      <c r="AT871" s="415"/>
      <c r="AU871" s="174"/>
      <c r="AV871" s="437"/>
      <c r="AW871" s="523"/>
      <c r="AX871" s="524"/>
      <c r="AY871" s="422"/>
      <c r="AZ871" s="524"/>
      <c r="BA871" s="524"/>
      <c r="BB871" s="422"/>
      <c r="BC871" s="524"/>
      <c r="BD871" s="523"/>
      <c r="BE871" s="524"/>
      <c r="BF871" s="524"/>
      <c r="BG871" s="426">
        <f t="shared" si="22"/>
        <v>0</v>
      </c>
      <c r="BH871" s="426">
        <f t="shared" si="23"/>
        <v>0</v>
      </c>
      <c r="BI871" s="426">
        <f t="shared" si="24"/>
        <v>0</v>
      </c>
      <c r="BJ871" s="426">
        <f t="shared" si="25"/>
        <v>0</v>
      </c>
      <c r="BK871" s="425" t="b">
        <f t="shared" si="26"/>
        <v>0</v>
      </c>
    </row>
    <row r="872" spans="1:63" ht="15.75" customHeight="1">
      <c r="A872" s="356" t="s">
        <v>10</v>
      </c>
      <c r="B872" s="356" t="s">
        <v>11</v>
      </c>
      <c r="C872" s="319" t="s">
        <v>123</v>
      </c>
      <c r="D872" s="356" t="s">
        <v>3873</v>
      </c>
      <c r="E872" s="356" t="s">
        <v>50</v>
      </c>
      <c r="F872" s="319"/>
      <c r="G872" s="609" t="s">
        <v>3628</v>
      </c>
      <c r="H872" s="319"/>
      <c r="I872" s="319" t="s">
        <v>6578</v>
      </c>
      <c r="J872" s="319" t="s">
        <v>3874</v>
      </c>
      <c r="K872" s="319"/>
      <c r="L872" s="319"/>
      <c r="M872" s="484" t="s">
        <v>6579</v>
      </c>
      <c r="N872" s="319"/>
      <c r="O872" s="356" t="s">
        <v>15</v>
      </c>
      <c r="P872" s="356" t="s">
        <v>1449</v>
      </c>
      <c r="Q872" s="319" t="s">
        <v>35</v>
      </c>
      <c r="R872" s="356" t="s">
        <v>125</v>
      </c>
      <c r="S872" s="319" t="s">
        <v>279</v>
      </c>
      <c r="T872" s="319"/>
      <c r="U872" s="319" t="s">
        <v>4582</v>
      </c>
      <c r="V872" s="356" t="s">
        <v>4164</v>
      </c>
      <c r="W872" s="319" t="s">
        <v>127</v>
      </c>
      <c r="X872" s="319" t="s">
        <v>6580</v>
      </c>
      <c r="Y872" s="475">
        <v>45124</v>
      </c>
      <c r="Z872" s="476">
        <v>46952</v>
      </c>
      <c r="AA872" s="356" t="s">
        <v>4158</v>
      </c>
      <c r="AB872" s="356" t="s">
        <v>4159</v>
      </c>
      <c r="AC872" s="356"/>
      <c r="AD872" s="500" t="s">
        <v>6581</v>
      </c>
      <c r="AE872" s="500" t="s">
        <v>6582</v>
      </c>
      <c r="AF872" s="319" t="s">
        <v>6583</v>
      </c>
      <c r="AG872" s="319"/>
      <c r="AH872" s="319"/>
      <c r="AI872" s="319"/>
      <c r="AJ872" s="319"/>
      <c r="AK872" s="319"/>
      <c r="AL872" s="319"/>
      <c r="AM872" s="319"/>
      <c r="AN872" s="319"/>
      <c r="AO872" s="319"/>
      <c r="AP872" s="319"/>
      <c r="AQ872" s="319" t="s">
        <v>4516</v>
      </c>
      <c r="AR872" s="319"/>
      <c r="AS872" s="319"/>
      <c r="AT872" s="477"/>
      <c r="AU872" s="319"/>
      <c r="AV872" s="347"/>
      <c r="AW872" s="523"/>
      <c r="AX872" s="608"/>
      <c r="AY872" s="422"/>
      <c r="AZ872" s="608"/>
      <c r="BA872" s="608"/>
      <c r="BB872" s="422"/>
      <c r="BC872" s="608"/>
      <c r="BD872" s="523"/>
      <c r="BE872" s="608">
        <v>1</v>
      </c>
      <c r="BF872" s="608"/>
      <c r="BG872" s="479">
        <f t="shared" si="22"/>
        <v>0</v>
      </c>
      <c r="BH872" s="479">
        <f t="shared" si="23"/>
        <v>0</v>
      </c>
      <c r="BI872" s="479">
        <f t="shared" si="24"/>
        <v>0</v>
      </c>
      <c r="BJ872" s="479">
        <f t="shared" si="25"/>
        <v>0</v>
      </c>
      <c r="BK872" s="480" t="b">
        <f t="shared" si="26"/>
        <v>0</v>
      </c>
    </row>
    <row r="873" spans="1:63" ht="15.75" customHeight="1">
      <c r="A873" s="174" t="s">
        <v>10</v>
      </c>
      <c r="B873" s="63" t="s">
        <v>11</v>
      </c>
      <c r="C873" s="63" t="s">
        <v>12</v>
      </c>
      <c r="D873" s="63" t="s">
        <v>13</v>
      </c>
      <c r="E873" s="63" t="s">
        <v>3756</v>
      </c>
      <c r="F873" s="63"/>
      <c r="G873" s="63" t="s">
        <v>1300</v>
      </c>
      <c r="H873" s="63"/>
      <c r="I873" s="63" t="s">
        <v>5748</v>
      </c>
      <c r="J873" s="63" t="s">
        <v>1301</v>
      </c>
      <c r="K873" s="63"/>
      <c r="L873" s="63"/>
      <c r="M873" s="63" t="s">
        <v>1302</v>
      </c>
      <c r="N873" s="63"/>
      <c r="O873" s="63" t="s">
        <v>15</v>
      </c>
      <c r="P873" s="63" t="s">
        <v>525</v>
      </c>
      <c r="Q873" s="63" t="s">
        <v>35</v>
      </c>
      <c r="R873" s="63" t="s">
        <v>8666</v>
      </c>
      <c r="S873" s="174" t="s">
        <v>43</v>
      </c>
      <c r="T873" s="174"/>
      <c r="U873" s="174" t="s">
        <v>4640</v>
      </c>
      <c r="V873" s="63" t="s">
        <v>4164</v>
      </c>
      <c r="W873" s="174" t="s">
        <v>253</v>
      </c>
      <c r="X873" s="174" t="s">
        <v>6584</v>
      </c>
      <c r="Y873" s="429">
        <v>45142</v>
      </c>
      <c r="Z873" s="430">
        <v>46845</v>
      </c>
      <c r="AA873" s="63" t="s">
        <v>4646</v>
      </c>
      <c r="AB873" s="63" t="s">
        <v>4159</v>
      </c>
      <c r="AC873" s="63"/>
      <c r="AD873" s="174" t="s">
        <v>4821</v>
      </c>
      <c r="AE873" s="174" t="s">
        <v>6585</v>
      </c>
      <c r="AF873" s="466">
        <v>46392</v>
      </c>
      <c r="AG873" s="174"/>
      <c r="AH873" s="174"/>
      <c r="AI873" s="174"/>
      <c r="AJ873" s="174"/>
      <c r="AK873" s="174"/>
      <c r="AL873" s="174"/>
      <c r="AM873" s="174"/>
      <c r="AN873" s="174"/>
      <c r="AO873" s="174"/>
      <c r="AP873" s="174"/>
      <c r="AQ873" s="174"/>
      <c r="AR873" s="174"/>
      <c r="AS873" s="174"/>
      <c r="AT873" s="415"/>
      <c r="AU873" s="174"/>
      <c r="AV873" s="437"/>
      <c r="AW873" s="523"/>
      <c r="AX873" s="524"/>
      <c r="AY873" s="422"/>
      <c r="AZ873" s="524"/>
      <c r="BA873" s="524"/>
      <c r="BB873" s="422"/>
      <c r="BC873" s="524"/>
      <c r="BD873" s="523"/>
      <c r="BE873" s="524"/>
      <c r="BF873" s="524"/>
      <c r="BG873" s="426">
        <f t="shared" si="22"/>
        <v>0</v>
      </c>
      <c r="BH873" s="426">
        <f t="shared" si="23"/>
        <v>0</v>
      </c>
      <c r="BI873" s="426">
        <f t="shared" si="24"/>
        <v>0</v>
      </c>
      <c r="BJ873" s="426">
        <f t="shared" si="25"/>
        <v>0</v>
      </c>
      <c r="BK873" s="425" t="b">
        <f t="shared" si="26"/>
        <v>0</v>
      </c>
    </row>
    <row r="874" spans="1:63" ht="15.75" customHeight="1">
      <c r="A874" s="174" t="s">
        <v>10</v>
      </c>
      <c r="B874" s="63" t="s">
        <v>11</v>
      </c>
      <c r="C874" s="63" t="s">
        <v>12</v>
      </c>
      <c r="D874" s="63" t="s">
        <v>13</v>
      </c>
      <c r="E874" s="63" t="s">
        <v>3756</v>
      </c>
      <c r="F874" s="63"/>
      <c r="G874" s="63" t="s">
        <v>185</v>
      </c>
      <c r="H874" s="63"/>
      <c r="I874" s="63" t="s">
        <v>6586</v>
      </c>
      <c r="J874" s="63" t="s">
        <v>186</v>
      </c>
      <c r="K874" s="63"/>
      <c r="L874" s="63"/>
      <c r="M874" s="63" t="s">
        <v>5515</v>
      </c>
      <c r="N874" s="63" t="s">
        <v>6587</v>
      </c>
      <c r="O874" s="63" t="s">
        <v>15</v>
      </c>
      <c r="P874" s="63" t="s">
        <v>16</v>
      </c>
      <c r="Q874" s="63" t="s">
        <v>35</v>
      </c>
      <c r="R874" s="63" t="s">
        <v>107</v>
      </c>
      <c r="S874" s="174" t="s">
        <v>1610</v>
      </c>
      <c r="T874" s="174"/>
      <c r="U874" s="174" t="s">
        <v>4592</v>
      </c>
      <c r="V874" s="63" t="s">
        <v>4164</v>
      </c>
      <c r="W874" s="174" t="s">
        <v>192</v>
      </c>
      <c r="X874" s="174" t="s">
        <v>6588</v>
      </c>
      <c r="Y874" s="429">
        <v>45148</v>
      </c>
      <c r="Z874" s="430">
        <v>46656</v>
      </c>
      <c r="AA874" s="63" t="s">
        <v>4646</v>
      </c>
      <c r="AB874" s="63" t="s">
        <v>4159</v>
      </c>
      <c r="AC874" s="63"/>
      <c r="AD874" s="174" t="s">
        <v>6589</v>
      </c>
      <c r="AE874" s="174" t="s">
        <v>4628</v>
      </c>
      <c r="AF874" s="174" t="s">
        <v>4629</v>
      </c>
      <c r="AG874" s="174"/>
      <c r="AH874" s="174"/>
      <c r="AI874" s="174"/>
      <c r="AJ874" s="174"/>
      <c r="AK874" s="174"/>
      <c r="AL874" s="174"/>
      <c r="AM874" s="174"/>
      <c r="AN874" s="174"/>
      <c r="AO874" s="174"/>
      <c r="AP874" s="174"/>
      <c r="AQ874" s="174"/>
      <c r="AR874" s="174"/>
      <c r="AS874" s="174"/>
      <c r="AT874" s="415"/>
      <c r="AU874" s="174"/>
      <c r="AV874" s="437"/>
      <c r="AW874" s="523"/>
      <c r="AX874" s="524"/>
      <c r="AY874" s="422"/>
      <c r="AZ874" s="524"/>
      <c r="BA874" s="524"/>
      <c r="BB874" s="422"/>
      <c r="BC874" s="524"/>
      <c r="BD874" s="523"/>
      <c r="BE874" s="524"/>
      <c r="BF874" s="524"/>
      <c r="BG874" s="426">
        <f t="shared" si="22"/>
        <v>0</v>
      </c>
      <c r="BH874" s="426">
        <f t="shared" si="23"/>
        <v>0</v>
      </c>
      <c r="BI874" s="426">
        <f t="shared" si="24"/>
        <v>0</v>
      </c>
      <c r="BJ874" s="426">
        <f t="shared" si="25"/>
        <v>0</v>
      </c>
      <c r="BK874" s="425" t="b">
        <f t="shared" si="26"/>
        <v>0</v>
      </c>
    </row>
    <row r="875" spans="1:63" ht="15.75" customHeight="1">
      <c r="A875" s="174" t="s">
        <v>10</v>
      </c>
      <c r="B875" s="63" t="s">
        <v>11</v>
      </c>
      <c r="C875" s="63" t="s">
        <v>12</v>
      </c>
      <c r="D875" s="63" t="s">
        <v>13</v>
      </c>
      <c r="E875" s="63" t="s">
        <v>3756</v>
      </c>
      <c r="F875" s="174"/>
      <c r="G875" s="63" t="s">
        <v>185</v>
      </c>
      <c r="H875" s="63"/>
      <c r="I875" s="63" t="s">
        <v>6586</v>
      </c>
      <c r="J875" s="63" t="s">
        <v>186</v>
      </c>
      <c r="K875" s="174"/>
      <c r="L875" s="174"/>
      <c r="M875" s="63" t="s">
        <v>5515</v>
      </c>
      <c r="N875" s="63" t="s">
        <v>6587</v>
      </c>
      <c r="O875" s="63" t="s">
        <v>15</v>
      </c>
      <c r="P875" s="63" t="s">
        <v>16</v>
      </c>
      <c r="Q875" s="63" t="s">
        <v>35</v>
      </c>
      <c r="R875" s="63" t="s">
        <v>107</v>
      </c>
      <c r="S875" s="174" t="s">
        <v>3340</v>
      </c>
      <c r="T875" s="174"/>
      <c r="U875" s="174" t="s">
        <v>4630</v>
      </c>
      <c r="V875" s="63" t="s">
        <v>4164</v>
      </c>
      <c r="W875" s="174" t="s">
        <v>194</v>
      </c>
      <c r="X875" s="174" t="s">
        <v>6590</v>
      </c>
      <c r="Y875" s="429">
        <v>45148</v>
      </c>
      <c r="Z875" s="430">
        <v>46603</v>
      </c>
      <c r="AA875" s="63" t="s">
        <v>4646</v>
      </c>
      <c r="AB875" s="63" t="s">
        <v>4159</v>
      </c>
      <c r="AC875" s="63"/>
      <c r="AD875" s="174" t="s">
        <v>6589</v>
      </c>
      <c r="AE875" s="174" t="s">
        <v>6591</v>
      </c>
      <c r="AF875" s="174" t="s">
        <v>4633</v>
      </c>
      <c r="AG875" s="174"/>
      <c r="AH875" s="174"/>
      <c r="AI875" s="174"/>
      <c r="AJ875" s="174"/>
      <c r="AK875" s="174"/>
      <c r="AL875" s="174"/>
      <c r="AM875" s="174"/>
      <c r="AN875" s="174"/>
      <c r="AO875" s="174"/>
      <c r="AP875" s="174"/>
      <c r="AQ875" s="174"/>
      <c r="AR875" s="174"/>
      <c r="AS875" s="174"/>
      <c r="AT875" s="415"/>
      <c r="AU875" s="174"/>
      <c r="AV875" s="437"/>
      <c r="AW875" s="523"/>
      <c r="AX875" s="524"/>
      <c r="AY875" s="422"/>
      <c r="AZ875" s="524"/>
      <c r="BA875" s="524"/>
      <c r="BB875" s="422"/>
      <c r="BC875" s="524"/>
      <c r="BD875" s="523"/>
      <c r="BE875" s="524"/>
      <c r="BF875" s="524"/>
      <c r="BG875" s="426">
        <f t="shared" si="22"/>
        <v>0</v>
      </c>
      <c r="BH875" s="426">
        <f t="shared" si="23"/>
        <v>0</v>
      </c>
      <c r="BI875" s="426">
        <f t="shared" si="24"/>
        <v>0</v>
      </c>
      <c r="BJ875" s="426">
        <f t="shared" si="25"/>
        <v>0</v>
      </c>
      <c r="BK875" s="425" t="b">
        <f t="shared" si="26"/>
        <v>0</v>
      </c>
    </row>
    <row r="876" spans="1:63" ht="15.75" customHeight="1">
      <c r="A876" s="174" t="s">
        <v>10</v>
      </c>
      <c r="B876" s="63" t="s">
        <v>11</v>
      </c>
      <c r="C876" s="63" t="s">
        <v>12</v>
      </c>
      <c r="D876" s="63" t="s">
        <v>13</v>
      </c>
      <c r="E876" s="63" t="s">
        <v>3756</v>
      </c>
      <c r="F876" s="174"/>
      <c r="G876" s="63" t="s">
        <v>185</v>
      </c>
      <c r="H876" s="63"/>
      <c r="I876" s="63" t="s">
        <v>6586</v>
      </c>
      <c r="J876" s="63" t="s">
        <v>186</v>
      </c>
      <c r="K876" s="174"/>
      <c r="L876" s="174"/>
      <c r="M876" s="63" t="s">
        <v>5515</v>
      </c>
      <c r="N876" s="63" t="s">
        <v>6587</v>
      </c>
      <c r="O876" s="63" t="s">
        <v>15</v>
      </c>
      <c r="P876" s="63" t="s">
        <v>16</v>
      </c>
      <c r="Q876" s="63" t="s">
        <v>35</v>
      </c>
      <c r="R876" s="63" t="s">
        <v>107</v>
      </c>
      <c r="S876" s="174" t="s">
        <v>3348</v>
      </c>
      <c r="T876" s="174"/>
      <c r="U876" s="174" t="s">
        <v>6592</v>
      </c>
      <c r="V876" s="63" t="s">
        <v>4164</v>
      </c>
      <c r="W876" s="174" t="s">
        <v>192</v>
      </c>
      <c r="X876" s="174" t="s">
        <v>6593</v>
      </c>
      <c r="Y876" s="429">
        <v>45148</v>
      </c>
      <c r="Z876" s="430">
        <v>46656</v>
      </c>
      <c r="AA876" s="63" t="s">
        <v>4646</v>
      </c>
      <c r="AB876" s="63" t="s">
        <v>4159</v>
      </c>
      <c r="AC876" s="63"/>
      <c r="AD876" s="174" t="s">
        <v>6589</v>
      </c>
      <c r="AE876" s="174" t="s">
        <v>6594</v>
      </c>
      <c r="AF876" s="174" t="s">
        <v>6595</v>
      </c>
      <c r="AG876" s="174"/>
      <c r="AH876" s="174"/>
      <c r="AI876" s="174"/>
      <c r="AJ876" s="174"/>
      <c r="AK876" s="174"/>
      <c r="AL876" s="174"/>
      <c r="AM876" s="174"/>
      <c r="AN876" s="174"/>
      <c r="AO876" s="174"/>
      <c r="AP876" s="174"/>
      <c r="AQ876" s="174"/>
      <c r="AR876" s="174"/>
      <c r="AS876" s="174"/>
      <c r="AT876" s="415"/>
      <c r="AU876" s="174"/>
      <c r="AV876" s="437"/>
      <c r="AW876" s="523"/>
      <c r="AX876" s="524"/>
      <c r="AY876" s="422"/>
      <c r="AZ876" s="524"/>
      <c r="BA876" s="524"/>
      <c r="BB876" s="422"/>
      <c r="BC876" s="524"/>
      <c r="BD876" s="523"/>
      <c r="BE876" s="524"/>
      <c r="BF876" s="524"/>
      <c r="BG876" s="426">
        <f t="shared" si="22"/>
        <v>0</v>
      </c>
      <c r="BH876" s="426">
        <f t="shared" si="23"/>
        <v>0</v>
      </c>
      <c r="BI876" s="426">
        <f t="shared" si="24"/>
        <v>0</v>
      </c>
      <c r="BJ876" s="426">
        <f t="shared" si="25"/>
        <v>0</v>
      </c>
      <c r="BK876" s="425" t="b">
        <f t="shared" si="26"/>
        <v>0</v>
      </c>
    </row>
    <row r="877" spans="1:63" ht="15.75" customHeight="1">
      <c r="A877" s="174" t="s">
        <v>10</v>
      </c>
      <c r="B877" s="63" t="s">
        <v>11</v>
      </c>
      <c r="C877" s="63" t="s">
        <v>12</v>
      </c>
      <c r="D877" s="63" t="s">
        <v>13</v>
      </c>
      <c r="E877" s="63" t="s">
        <v>3756</v>
      </c>
      <c r="F877" s="174"/>
      <c r="G877" s="63" t="s">
        <v>185</v>
      </c>
      <c r="H877" s="63"/>
      <c r="I877" s="63" t="s">
        <v>6586</v>
      </c>
      <c r="J877" s="63" t="s">
        <v>186</v>
      </c>
      <c r="K877" s="174"/>
      <c r="L877" s="174"/>
      <c r="M877" s="63" t="s">
        <v>5515</v>
      </c>
      <c r="N877" s="63" t="s">
        <v>6587</v>
      </c>
      <c r="O877" s="63" t="s">
        <v>15</v>
      </c>
      <c r="P877" s="63" t="s">
        <v>16</v>
      </c>
      <c r="Q877" s="63" t="s">
        <v>35</v>
      </c>
      <c r="R877" s="63" t="s">
        <v>107</v>
      </c>
      <c r="S877" s="174" t="s">
        <v>3356</v>
      </c>
      <c r="T877" s="174"/>
      <c r="U877" s="174" t="s">
        <v>4571</v>
      </c>
      <c r="V877" s="63" t="s">
        <v>4164</v>
      </c>
      <c r="W877" s="174" t="s">
        <v>6596</v>
      </c>
      <c r="X877" s="174" t="s">
        <v>6597</v>
      </c>
      <c r="Y877" s="429">
        <v>45148</v>
      </c>
      <c r="Z877" s="430">
        <v>46676</v>
      </c>
      <c r="AA877" s="63" t="s">
        <v>4646</v>
      </c>
      <c r="AB877" s="63" t="s">
        <v>4159</v>
      </c>
      <c r="AC877" s="63"/>
      <c r="AD877" s="174" t="s">
        <v>6589</v>
      </c>
      <c r="AE877" s="174" t="s">
        <v>6598</v>
      </c>
      <c r="AF877" s="174" t="s">
        <v>4575</v>
      </c>
      <c r="AG877" s="174"/>
      <c r="AH877" s="174"/>
      <c r="AI877" s="174"/>
      <c r="AJ877" s="174"/>
      <c r="AK877" s="174"/>
      <c r="AL877" s="174"/>
      <c r="AM877" s="174"/>
      <c r="AN877" s="174"/>
      <c r="AO877" s="174"/>
      <c r="AP877" s="174"/>
      <c r="AQ877" s="174"/>
      <c r="AR877" s="174"/>
      <c r="AS877" s="174"/>
      <c r="AT877" s="415"/>
      <c r="AU877" s="174"/>
      <c r="AV877" s="437"/>
      <c r="AW877" s="523"/>
      <c r="AX877" s="524"/>
      <c r="AY877" s="422"/>
      <c r="AZ877" s="524"/>
      <c r="BA877" s="524"/>
      <c r="BB877" s="422"/>
      <c r="BC877" s="524"/>
      <c r="BD877" s="523"/>
      <c r="BE877" s="524"/>
      <c r="BF877" s="524"/>
      <c r="BG877" s="426">
        <f t="shared" si="22"/>
        <v>0</v>
      </c>
      <c r="BH877" s="426">
        <f t="shared" si="23"/>
        <v>0</v>
      </c>
      <c r="BI877" s="426">
        <f t="shared" si="24"/>
        <v>0</v>
      </c>
      <c r="BJ877" s="426">
        <f t="shared" si="25"/>
        <v>0</v>
      </c>
      <c r="BK877" s="425" t="b">
        <f t="shared" si="26"/>
        <v>0</v>
      </c>
    </row>
    <row r="878" spans="1:63" ht="15.75" customHeight="1">
      <c r="A878" s="174" t="s">
        <v>10</v>
      </c>
      <c r="B878" s="63" t="s">
        <v>11</v>
      </c>
      <c r="C878" s="63" t="s">
        <v>12</v>
      </c>
      <c r="D878" s="63" t="s">
        <v>13</v>
      </c>
      <c r="E878" s="63" t="s">
        <v>3756</v>
      </c>
      <c r="F878" s="174"/>
      <c r="G878" s="63" t="s">
        <v>185</v>
      </c>
      <c r="H878" s="63"/>
      <c r="I878" s="63" t="s">
        <v>6586</v>
      </c>
      <c r="J878" s="63" t="s">
        <v>186</v>
      </c>
      <c r="K878" s="174"/>
      <c r="L878" s="174"/>
      <c r="M878" s="63" t="s">
        <v>5515</v>
      </c>
      <c r="N878" s="63" t="s">
        <v>6587</v>
      </c>
      <c r="O878" s="63" t="s">
        <v>15</v>
      </c>
      <c r="P878" s="63" t="s">
        <v>16</v>
      </c>
      <c r="Q878" s="63" t="s">
        <v>35</v>
      </c>
      <c r="R878" s="63" t="s">
        <v>107</v>
      </c>
      <c r="S878" s="174" t="s">
        <v>1613</v>
      </c>
      <c r="T878" s="174"/>
      <c r="U878" s="174" t="s">
        <v>4634</v>
      </c>
      <c r="V878" s="63" t="s">
        <v>4164</v>
      </c>
      <c r="W878" s="174" t="s">
        <v>6448</v>
      </c>
      <c r="X878" s="174" t="s">
        <v>6599</v>
      </c>
      <c r="Y878" s="429">
        <v>45148</v>
      </c>
      <c r="Z878" s="430">
        <v>46453</v>
      </c>
      <c r="AA878" s="63" t="s">
        <v>4646</v>
      </c>
      <c r="AB878" s="63" t="s">
        <v>4159</v>
      </c>
      <c r="AC878" s="63"/>
      <c r="AD878" s="174" t="s">
        <v>6600</v>
      </c>
      <c r="AE878" s="174" t="s">
        <v>4636</v>
      </c>
      <c r="AF878" s="466">
        <v>45510</v>
      </c>
      <c r="AG878" s="174"/>
      <c r="AH878" s="174"/>
      <c r="AI878" s="174"/>
      <c r="AJ878" s="174"/>
      <c r="AK878" s="174"/>
      <c r="AL878" s="174"/>
      <c r="AM878" s="174"/>
      <c r="AN878" s="174"/>
      <c r="AO878" s="174"/>
      <c r="AP878" s="174"/>
      <c r="AQ878" s="174"/>
      <c r="AR878" s="174"/>
      <c r="AS878" s="174"/>
      <c r="AT878" s="415"/>
      <c r="AU878" s="174"/>
      <c r="AV878" s="437"/>
      <c r="AW878" s="523"/>
      <c r="AX878" s="524"/>
      <c r="AY878" s="422"/>
      <c r="AZ878" s="524"/>
      <c r="BA878" s="524"/>
      <c r="BB878" s="422"/>
      <c r="BC878" s="524"/>
      <c r="BD878" s="523"/>
      <c r="BE878" s="524"/>
      <c r="BF878" s="524"/>
      <c r="BG878" s="426">
        <f t="shared" si="22"/>
        <v>0</v>
      </c>
      <c r="BH878" s="426">
        <f t="shared" si="23"/>
        <v>0</v>
      </c>
      <c r="BI878" s="426">
        <f t="shared" si="24"/>
        <v>0</v>
      </c>
      <c r="BJ878" s="426">
        <f t="shared" si="25"/>
        <v>0</v>
      </c>
      <c r="BK878" s="425" t="b">
        <f t="shared" si="26"/>
        <v>0</v>
      </c>
    </row>
    <row r="879" spans="1:63" ht="15.75" customHeight="1">
      <c r="A879" s="174" t="s">
        <v>10</v>
      </c>
      <c r="B879" s="63" t="s">
        <v>11</v>
      </c>
      <c r="C879" s="63" t="s">
        <v>146</v>
      </c>
      <c r="D879" s="63" t="s">
        <v>1017</v>
      </c>
      <c r="E879" s="63" t="s">
        <v>123</v>
      </c>
      <c r="F879" s="63"/>
      <c r="G879" s="63" t="s">
        <v>1018</v>
      </c>
      <c r="H879" s="63"/>
      <c r="I879" s="63" t="s">
        <v>6601</v>
      </c>
      <c r="J879" s="63" t="s">
        <v>1019</v>
      </c>
      <c r="K879" s="63"/>
      <c r="L879" s="63"/>
      <c r="M879" s="63" t="s">
        <v>1020</v>
      </c>
      <c r="N879" s="63" t="s">
        <v>5398</v>
      </c>
      <c r="O879" s="63" t="s">
        <v>113</v>
      </c>
      <c r="P879" s="63" t="s">
        <v>226</v>
      </c>
      <c r="Q879" s="63" t="s">
        <v>35</v>
      </c>
      <c r="R879" s="63" t="s">
        <v>125</v>
      </c>
      <c r="S879" s="174" t="s">
        <v>3030</v>
      </c>
      <c r="T879" s="174"/>
      <c r="U879" s="174" t="s">
        <v>5074</v>
      </c>
      <c r="V879" s="63" t="s">
        <v>4164</v>
      </c>
      <c r="W879" s="174" t="s">
        <v>1024</v>
      </c>
      <c r="X879" s="174" t="s">
        <v>6602</v>
      </c>
      <c r="Y879" s="429">
        <v>45155</v>
      </c>
      <c r="Z879" s="430">
        <v>46842</v>
      </c>
      <c r="AA879" s="63" t="s">
        <v>4646</v>
      </c>
      <c r="AB879" s="63" t="s">
        <v>4159</v>
      </c>
      <c r="AC879" s="63"/>
      <c r="AD879" s="174" t="s">
        <v>5403</v>
      </c>
      <c r="AE879" s="174" t="s">
        <v>6603</v>
      </c>
      <c r="AF879" s="466">
        <v>45339</v>
      </c>
      <c r="AG879" s="174"/>
      <c r="AH879" s="174"/>
      <c r="AI879" s="174"/>
      <c r="AJ879" s="174"/>
      <c r="AK879" s="174"/>
      <c r="AL879" s="174"/>
      <c r="AM879" s="174"/>
      <c r="AN879" s="174"/>
      <c r="AO879" s="174"/>
      <c r="AP879" s="174"/>
      <c r="AQ879" s="174"/>
      <c r="AR879" s="174"/>
      <c r="AS879" s="174"/>
      <c r="AT879" s="415"/>
      <c r="AU879" s="174"/>
      <c r="AV879" s="437"/>
      <c r="AW879" s="523"/>
      <c r="AX879" s="524"/>
      <c r="AY879" s="422"/>
      <c r="AZ879" s="524"/>
      <c r="BA879" s="524"/>
      <c r="BB879" s="422"/>
      <c r="BC879" s="524"/>
      <c r="BD879" s="523"/>
      <c r="BE879" s="524"/>
      <c r="BF879" s="524"/>
      <c r="BG879" s="426">
        <f t="shared" si="22"/>
        <v>0</v>
      </c>
      <c r="BH879" s="426">
        <f t="shared" si="23"/>
        <v>0</v>
      </c>
      <c r="BI879" s="426">
        <f t="shared" si="24"/>
        <v>0</v>
      </c>
      <c r="BJ879" s="426">
        <f t="shared" si="25"/>
        <v>0</v>
      </c>
      <c r="BK879" s="425" t="b">
        <f t="shared" si="26"/>
        <v>0</v>
      </c>
    </row>
    <row r="880" spans="1:63" ht="15.75" customHeight="1">
      <c r="A880" s="174" t="s">
        <v>10</v>
      </c>
      <c r="B880" s="63" t="s">
        <v>11</v>
      </c>
      <c r="C880" s="63" t="s">
        <v>146</v>
      </c>
      <c r="D880" s="63" t="s">
        <v>1017</v>
      </c>
      <c r="E880" s="63" t="s">
        <v>123</v>
      </c>
      <c r="F880" s="174"/>
      <c r="G880" s="63" t="s">
        <v>1018</v>
      </c>
      <c r="H880" s="63"/>
      <c r="I880" s="63" t="s">
        <v>6601</v>
      </c>
      <c r="J880" s="63" t="s">
        <v>1019</v>
      </c>
      <c r="K880" s="174"/>
      <c r="L880" s="174"/>
      <c r="M880" s="63" t="s">
        <v>1020</v>
      </c>
      <c r="N880" s="63" t="s">
        <v>5398</v>
      </c>
      <c r="O880" s="63" t="s">
        <v>113</v>
      </c>
      <c r="P880" s="63" t="s">
        <v>226</v>
      </c>
      <c r="Q880" s="63" t="s">
        <v>35</v>
      </c>
      <c r="R880" s="63" t="s">
        <v>143</v>
      </c>
      <c r="S880" s="174" t="s">
        <v>413</v>
      </c>
      <c r="T880" s="174"/>
      <c r="U880" s="174" t="s">
        <v>6467</v>
      </c>
      <c r="V880" s="63" t="s">
        <v>4164</v>
      </c>
      <c r="W880" s="174" t="s">
        <v>308</v>
      </c>
      <c r="X880" s="174" t="s">
        <v>6604</v>
      </c>
      <c r="Y880" s="429">
        <v>45155</v>
      </c>
      <c r="Z880" s="430">
        <v>46892</v>
      </c>
      <c r="AA880" s="63" t="s">
        <v>4646</v>
      </c>
      <c r="AB880" s="63" t="s">
        <v>4159</v>
      </c>
      <c r="AC880" s="63"/>
      <c r="AD880" s="174" t="s">
        <v>6605</v>
      </c>
      <c r="AE880" s="174" t="s">
        <v>5407</v>
      </c>
      <c r="AF880" s="466">
        <v>45396</v>
      </c>
      <c r="AG880" s="174"/>
      <c r="AH880" s="174"/>
      <c r="AI880" s="174"/>
      <c r="AJ880" s="174"/>
      <c r="AK880" s="174"/>
      <c r="AL880" s="174"/>
      <c r="AM880" s="174"/>
      <c r="AN880" s="174"/>
      <c r="AO880" s="174"/>
      <c r="AP880" s="174"/>
      <c r="AQ880" s="174"/>
      <c r="AR880" s="174"/>
      <c r="AS880" s="174"/>
      <c r="AT880" s="415"/>
      <c r="AU880" s="174"/>
      <c r="AV880" s="437"/>
      <c r="AW880" s="523"/>
      <c r="AX880" s="524"/>
      <c r="AY880" s="422"/>
      <c r="AZ880" s="524"/>
      <c r="BA880" s="524"/>
      <c r="BB880" s="422"/>
      <c r="BC880" s="524"/>
      <c r="BD880" s="523"/>
      <c r="BE880" s="524"/>
      <c r="BF880" s="524"/>
      <c r="BG880" s="426">
        <f t="shared" si="22"/>
        <v>0</v>
      </c>
      <c r="BH880" s="426">
        <f t="shared" si="23"/>
        <v>0</v>
      </c>
      <c r="BI880" s="426">
        <f t="shared" si="24"/>
        <v>0</v>
      </c>
      <c r="BJ880" s="426">
        <f t="shared" si="25"/>
        <v>0</v>
      </c>
      <c r="BK880" s="425" t="b">
        <f t="shared" si="26"/>
        <v>0</v>
      </c>
    </row>
    <row r="881" spans="1:63" ht="15.75" customHeight="1">
      <c r="A881" s="319" t="s">
        <v>10</v>
      </c>
      <c r="B881" s="319" t="s">
        <v>11</v>
      </c>
      <c r="C881" s="319" t="s">
        <v>146</v>
      </c>
      <c r="D881" s="63" t="s">
        <v>668</v>
      </c>
      <c r="E881" s="63" t="s">
        <v>30</v>
      </c>
      <c r="F881" s="319"/>
      <c r="G881" s="319" t="s">
        <v>9582</v>
      </c>
      <c r="H881" s="319"/>
      <c r="I881" s="319" t="s">
        <v>5981</v>
      </c>
      <c r="J881" s="319" t="s">
        <v>2221</v>
      </c>
      <c r="K881" s="319"/>
      <c r="L881" s="319"/>
      <c r="M881" s="319" t="s">
        <v>5982</v>
      </c>
      <c r="N881" s="319"/>
      <c r="O881" s="356" t="s">
        <v>15</v>
      </c>
      <c r="P881" s="356" t="s">
        <v>16</v>
      </c>
      <c r="Q881" s="356" t="s">
        <v>35</v>
      </c>
      <c r="R881" s="356" t="s">
        <v>87</v>
      </c>
      <c r="S881" s="319" t="s">
        <v>434</v>
      </c>
      <c r="T881" s="319"/>
      <c r="U881" s="319" t="s">
        <v>4697</v>
      </c>
      <c r="V881" s="356" t="s">
        <v>4164</v>
      </c>
      <c r="W881" s="319" t="s">
        <v>1139</v>
      </c>
      <c r="X881" s="319" t="s">
        <v>6607</v>
      </c>
      <c r="Y881" s="475">
        <v>45156</v>
      </c>
      <c r="Z881" s="476">
        <v>46987</v>
      </c>
      <c r="AA881" s="356" t="s">
        <v>4158</v>
      </c>
      <c r="AB881" s="356" t="s">
        <v>4159</v>
      </c>
      <c r="AC881" s="356"/>
      <c r="AD881" s="319" t="s">
        <v>6608</v>
      </c>
      <c r="AE881" s="319" t="s">
        <v>6609</v>
      </c>
      <c r="AF881" s="491">
        <v>46300</v>
      </c>
      <c r="AG881" s="319"/>
      <c r="AH881" s="319"/>
      <c r="AI881" s="319"/>
      <c r="AJ881" s="319"/>
      <c r="AK881" s="319"/>
      <c r="AL881" s="319"/>
      <c r="AM881" s="319"/>
      <c r="AN881" s="319"/>
      <c r="AO881" s="319"/>
      <c r="AP881" s="319"/>
      <c r="AQ881" s="319"/>
      <c r="AR881" s="319"/>
      <c r="AS881" s="319"/>
      <c r="AT881" s="477"/>
      <c r="AU881" s="319"/>
      <c r="AV881" s="347"/>
      <c r="AW881" s="523"/>
      <c r="AX881" s="608"/>
      <c r="AY881" s="422"/>
      <c r="AZ881" s="608"/>
      <c r="BA881" s="608"/>
      <c r="BB881" s="422"/>
      <c r="BC881" s="608"/>
      <c r="BD881" s="523"/>
      <c r="BE881" s="608"/>
      <c r="BF881" s="608"/>
      <c r="BG881" s="479">
        <f t="shared" si="22"/>
        <v>0</v>
      </c>
      <c r="BH881" s="479">
        <f t="shared" si="23"/>
        <v>0</v>
      </c>
      <c r="BI881" s="479">
        <f t="shared" si="24"/>
        <v>0</v>
      </c>
      <c r="BJ881" s="479">
        <f t="shared" si="25"/>
        <v>0</v>
      </c>
      <c r="BK881" s="480" t="b">
        <f t="shared" si="26"/>
        <v>0</v>
      </c>
    </row>
    <row r="882" spans="1:63" ht="15.75" customHeight="1">
      <c r="A882" s="174" t="s">
        <v>10</v>
      </c>
      <c r="B882" s="174" t="s">
        <v>11</v>
      </c>
      <c r="C882" s="174" t="s">
        <v>146</v>
      </c>
      <c r="D882" s="63" t="s">
        <v>668</v>
      </c>
      <c r="E882" s="63" t="s">
        <v>30</v>
      </c>
      <c r="F882" s="174"/>
      <c r="G882" s="174" t="s">
        <v>3812</v>
      </c>
      <c r="H882" s="174"/>
      <c r="I882" s="174" t="s">
        <v>9628</v>
      </c>
      <c r="J882" s="174" t="s">
        <v>9592</v>
      </c>
      <c r="K882" s="174"/>
      <c r="L882" s="174"/>
      <c r="M882" s="174" t="s">
        <v>6012</v>
      </c>
      <c r="N882" s="174"/>
      <c r="O882" s="63" t="s">
        <v>15</v>
      </c>
      <c r="P882" s="63" t="s">
        <v>16</v>
      </c>
      <c r="Q882" s="174" t="s">
        <v>35</v>
      </c>
      <c r="R882" s="63" t="s">
        <v>104</v>
      </c>
      <c r="S882" s="174" t="s">
        <v>105</v>
      </c>
      <c r="T882" s="174"/>
      <c r="U882" s="174" t="s">
        <v>4661</v>
      </c>
      <c r="V882" s="63" t="s">
        <v>4164</v>
      </c>
      <c r="W882" s="174" t="s">
        <v>4948</v>
      </c>
      <c r="X882" s="174" t="s">
        <v>6610</v>
      </c>
      <c r="Y882" s="429">
        <v>45056</v>
      </c>
      <c r="Z882" s="430">
        <v>45057</v>
      </c>
      <c r="AA882" s="63" t="s">
        <v>4158</v>
      </c>
      <c r="AB882" s="63" t="s">
        <v>4159</v>
      </c>
      <c r="AC882" s="63"/>
      <c r="AD882" s="174" t="s">
        <v>6611</v>
      </c>
      <c r="AE882" s="174">
        <v>211807221200283</v>
      </c>
      <c r="AF882" s="466"/>
      <c r="AG882" s="174"/>
      <c r="AH882" s="174"/>
      <c r="AI882" s="174"/>
      <c r="AJ882" s="174"/>
      <c r="AK882" s="174"/>
      <c r="AL882" s="174"/>
      <c r="AM882" s="174"/>
      <c r="AN882" s="174"/>
      <c r="AO882" s="174"/>
      <c r="AP882" s="174"/>
      <c r="AQ882" s="174"/>
      <c r="AR882" s="174"/>
      <c r="AS882" s="174"/>
      <c r="AT882" s="415"/>
      <c r="AU882" s="174"/>
      <c r="AV882" s="437"/>
      <c r="AW882" s="523"/>
      <c r="AX882" s="524"/>
      <c r="AY882" s="422"/>
      <c r="AZ882" s="524"/>
      <c r="BA882" s="524"/>
      <c r="BB882" s="422"/>
      <c r="BC882" s="524"/>
      <c r="BD882" s="523"/>
      <c r="BE882" s="524"/>
      <c r="BF882" s="524"/>
      <c r="BG882" s="426">
        <f t="shared" si="22"/>
        <v>0</v>
      </c>
      <c r="BH882" s="426">
        <f t="shared" si="23"/>
        <v>0</v>
      </c>
      <c r="BI882" s="426">
        <f t="shared" si="24"/>
        <v>0</v>
      </c>
      <c r="BJ882" s="426">
        <f t="shared" si="25"/>
        <v>0</v>
      </c>
      <c r="BK882" s="425" t="b">
        <f t="shared" si="26"/>
        <v>0</v>
      </c>
    </row>
    <row r="883" spans="1:63" ht="15.75" customHeight="1">
      <c r="A883" s="174" t="s">
        <v>10</v>
      </c>
      <c r="B883" s="174" t="s">
        <v>11</v>
      </c>
      <c r="C883" s="174" t="s">
        <v>12</v>
      </c>
      <c r="D883" s="63" t="s">
        <v>13</v>
      </c>
      <c r="E883" s="63" t="s">
        <v>3756</v>
      </c>
      <c r="F883" s="174"/>
      <c r="G883" s="174" t="s">
        <v>1766</v>
      </c>
      <c r="H883" s="174"/>
      <c r="I883" s="174" t="s">
        <v>6076</v>
      </c>
      <c r="J883" s="174" t="s">
        <v>3795</v>
      </c>
      <c r="K883" s="174"/>
      <c r="L883" s="174"/>
      <c r="M883" s="174" t="s">
        <v>1768</v>
      </c>
      <c r="N883" s="174" t="s">
        <v>5803</v>
      </c>
      <c r="O883" s="63" t="s">
        <v>15</v>
      </c>
      <c r="P883" s="63" t="s">
        <v>16</v>
      </c>
      <c r="Q883" s="174" t="s">
        <v>35</v>
      </c>
      <c r="R883" s="63" t="s">
        <v>8666</v>
      </c>
      <c r="S883" s="174" t="s">
        <v>3045</v>
      </c>
      <c r="T883" s="174"/>
      <c r="U883" s="174" t="s">
        <v>6080</v>
      </c>
      <c r="V883" s="63" t="s">
        <v>4164</v>
      </c>
      <c r="W883" s="174" t="s">
        <v>6612</v>
      </c>
      <c r="X883" s="174" t="s">
        <v>6613</v>
      </c>
      <c r="Y883" s="429">
        <v>45168</v>
      </c>
      <c r="Z883" s="430">
        <v>47098</v>
      </c>
      <c r="AA883" s="63" t="s">
        <v>4646</v>
      </c>
      <c r="AB883" s="63" t="s">
        <v>4159</v>
      </c>
      <c r="AC883" s="63"/>
      <c r="AD883" s="174" t="s">
        <v>6082</v>
      </c>
      <c r="AE883" s="174" t="s">
        <v>6614</v>
      </c>
      <c r="AF883" s="466">
        <v>46777</v>
      </c>
      <c r="AG883" s="174"/>
      <c r="AH883" s="174"/>
      <c r="AI883" s="174"/>
      <c r="AJ883" s="174"/>
      <c r="AK883" s="174"/>
      <c r="AL883" s="174"/>
      <c r="AM883" s="174"/>
      <c r="AN883" s="174"/>
      <c r="AO883" s="174"/>
      <c r="AP883" s="174"/>
      <c r="AQ883" s="174"/>
      <c r="AR883" s="174" t="s">
        <v>2309</v>
      </c>
      <c r="AS883" s="174">
        <v>2024</v>
      </c>
      <c r="AT883" s="415">
        <v>45642</v>
      </c>
      <c r="AU883" s="174" t="s">
        <v>1351</v>
      </c>
      <c r="AV883" s="419" t="s">
        <v>6615</v>
      </c>
      <c r="AW883" s="523"/>
      <c r="AX883" s="524"/>
      <c r="AY883" s="422"/>
      <c r="AZ883" s="524"/>
      <c r="BA883" s="524"/>
      <c r="BB883" s="422"/>
      <c r="BC883" s="524"/>
      <c r="BD883" s="523"/>
      <c r="BE883" s="524"/>
      <c r="BF883" s="429">
        <v>45168</v>
      </c>
      <c r="BG883" s="426">
        <f t="shared" si="22"/>
        <v>0</v>
      </c>
      <c r="BH883" s="426">
        <f t="shared" si="23"/>
        <v>0</v>
      </c>
      <c r="BI883" s="426">
        <f t="shared" si="24"/>
        <v>0</v>
      </c>
      <c r="BJ883" s="426">
        <f t="shared" si="25"/>
        <v>0</v>
      </c>
      <c r="BK883" s="425" t="b">
        <f t="shared" si="26"/>
        <v>0</v>
      </c>
    </row>
    <row r="884" spans="1:63" ht="15.75" customHeight="1">
      <c r="A884" s="174" t="s">
        <v>10</v>
      </c>
      <c r="B884" s="174" t="s">
        <v>11</v>
      </c>
      <c r="C884" s="174" t="s">
        <v>12</v>
      </c>
      <c r="D884" s="63" t="s">
        <v>13</v>
      </c>
      <c r="E884" s="63" t="s">
        <v>3756</v>
      </c>
      <c r="F884" s="174"/>
      <c r="G884" s="174" t="s">
        <v>1766</v>
      </c>
      <c r="H884" s="174"/>
      <c r="I884" s="174" t="s">
        <v>6076</v>
      </c>
      <c r="J884" s="174" t="s">
        <v>3795</v>
      </c>
      <c r="K884" s="174"/>
      <c r="L884" s="174"/>
      <c r="M884" s="174" t="s">
        <v>1768</v>
      </c>
      <c r="N884" s="174" t="s">
        <v>5803</v>
      </c>
      <c r="O884" s="63" t="s">
        <v>15</v>
      </c>
      <c r="P884" s="63" t="s">
        <v>16</v>
      </c>
      <c r="Q884" s="174" t="s">
        <v>35</v>
      </c>
      <c r="R884" s="63" t="s">
        <v>8666</v>
      </c>
      <c r="S884" s="174" t="s">
        <v>3062</v>
      </c>
      <c r="T884" s="174"/>
      <c r="U884" s="174" t="s">
        <v>6049</v>
      </c>
      <c r="V884" s="63" t="s">
        <v>4164</v>
      </c>
      <c r="W884" s="174" t="s">
        <v>6616</v>
      </c>
      <c r="X884" s="174" t="s">
        <v>6617</v>
      </c>
      <c r="Y884" s="429">
        <v>45168</v>
      </c>
      <c r="Z884" s="430">
        <v>47098</v>
      </c>
      <c r="AA884" s="63" t="s">
        <v>4646</v>
      </c>
      <c r="AB884" s="63" t="s">
        <v>4159</v>
      </c>
      <c r="AC884" s="63"/>
      <c r="AD884" s="180" t="s">
        <v>5319</v>
      </c>
      <c r="AE884" s="174" t="s">
        <v>6085</v>
      </c>
      <c r="AF884" s="466">
        <v>46454</v>
      </c>
      <c r="AG884" s="174"/>
      <c r="AH884" s="174"/>
      <c r="AI884" s="174"/>
      <c r="AJ884" s="174"/>
      <c r="AK884" s="174"/>
      <c r="AL884" s="174"/>
      <c r="AM884" s="174"/>
      <c r="AN884" s="174"/>
      <c r="AO884" s="174"/>
      <c r="AP884" s="174"/>
      <c r="AQ884" s="174"/>
      <c r="AR884" s="174" t="s">
        <v>2309</v>
      </c>
      <c r="AS884" s="174">
        <v>2024</v>
      </c>
      <c r="AT884" s="415">
        <v>45642</v>
      </c>
      <c r="AU884" s="174" t="s">
        <v>1351</v>
      </c>
      <c r="AV884" s="419" t="s">
        <v>6615</v>
      </c>
      <c r="AW884" s="523"/>
      <c r="AX884" s="524"/>
      <c r="AY884" s="422"/>
      <c r="AZ884" s="524"/>
      <c r="BA884" s="524"/>
      <c r="BB884" s="422"/>
      <c r="BC884" s="524"/>
      <c r="BD884" s="523"/>
      <c r="BE884" s="524"/>
      <c r="BF884" s="429">
        <v>45168</v>
      </c>
      <c r="BG884" s="426">
        <f t="shared" si="22"/>
        <v>0</v>
      </c>
      <c r="BH884" s="426">
        <f t="shared" si="23"/>
        <v>0</v>
      </c>
      <c r="BI884" s="426">
        <f t="shared" si="24"/>
        <v>0</v>
      </c>
      <c r="BJ884" s="426">
        <f t="shared" si="25"/>
        <v>0</v>
      </c>
      <c r="BK884" s="425" t="b">
        <f t="shared" si="26"/>
        <v>0</v>
      </c>
    </row>
    <row r="885" spans="1:63" ht="15.75" customHeight="1">
      <c r="A885" s="174" t="s">
        <v>10</v>
      </c>
      <c r="B885" s="63" t="s">
        <v>11</v>
      </c>
      <c r="C885" s="63" t="s">
        <v>123</v>
      </c>
      <c r="D885" s="63" t="s">
        <v>2267</v>
      </c>
      <c r="E885" s="63" t="s">
        <v>123</v>
      </c>
      <c r="F885" s="63"/>
      <c r="G885" s="63" t="s">
        <v>1766</v>
      </c>
      <c r="H885" s="174"/>
      <c r="I885" s="174" t="s">
        <v>6076</v>
      </c>
      <c r="J885" s="63" t="s">
        <v>2268</v>
      </c>
      <c r="K885" s="63"/>
      <c r="L885" s="63"/>
      <c r="M885" s="63" t="s">
        <v>1768</v>
      </c>
      <c r="N885" s="174" t="s">
        <v>5803</v>
      </c>
      <c r="O885" s="63" t="s">
        <v>15</v>
      </c>
      <c r="P885" s="63" t="s">
        <v>16</v>
      </c>
      <c r="Q885" s="63" t="s">
        <v>35</v>
      </c>
      <c r="R885" s="63" t="s">
        <v>125</v>
      </c>
      <c r="S885" s="174" t="s">
        <v>3030</v>
      </c>
      <c r="T885" s="174"/>
      <c r="U885" s="174" t="s">
        <v>5074</v>
      </c>
      <c r="V885" s="63" t="s">
        <v>4164</v>
      </c>
      <c r="W885" s="174" t="s">
        <v>506</v>
      </c>
      <c r="X885" s="174" t="s">
        <v>6618</v>
      </c>
      <c r="Y885" s="429">
        <v>45168</v>
      </c>
      <c r="Z885" s="430">
        <v>46734</v>
      </c>
      <c r="AA885" s="63" t="s">
        <v>4646</v>
      </c>
      <c r="AB885" s="63" t="s">
        <v>4159</v>
      </c>
      <c r="AC885" s="63"/>
      <c r="AD885" s="174" t="s">
        <v>6078</v>
      </c>
      <c r="AE885" s="174" t="s">
        <v>6619</v>
      </c>
      <c r="AF885" s="466">
        <v>46835</v>
      </c>
      <c r="AG885" s="174"/>
      <c r="AH885" s="174"/>
      <c r="AI885" s="174"/>
      <c r="AJ885" s="174"/>
      <c r="AK885" s="174"/>
      <c r="AL885" s="174"/>
      <c r="AM885" s="174"/>
      <c r="AN885" s="174"/>
      <c r="AO885" s="174"/>
      <c r="AP885" s="174"/>
      <c r="AQ885" s="174"/>
      <c r="AR885" s="174"/>
      <c r="AS885" s="174"/>
      <c r="AT885" s="415"/>
      <c r="AU885" s="174"/>
      <c r="AV885" s="437"/>
      <c r="AW885" s="523"/>
      <c r="AX885" s="524"/>
      <c r="AY885" s="422"/>
      <c r="AZ885" s="524"/>
      <c r="BA885" s="524"/>
      <c r="BB885" s="422"/>
      <c r="BC885" s="524"/>
      <c r="BD885" s="523"/>
      <c r="BE885" s="524"/>
      <c r="BF885" s="524"/>
      <c r="BG885" s="426">
        <f t="shared" si="22"/>
        <v>0</v>
      </c>
      <c r="BH885" s="426">
        <f t="shared" si="23"/>
        <v>0</v>
      </c>
      <c r="BI885" s="426">
        <f t="shared" si="24"/>
        <v>0</v>
      </c>
      <c r="BJ885" s="426">
        <f t="shared" si="25"/>
        <v>0</v>
      </c>
      <c r="BK885" s="425" t="b">
        <f t="shared" si="26"/>
        <v>0</v>
      </c>
    </row>
    <row r="886" spans="1:63" ht="15.75" customHeight="1">
      <c r="A886" s="174" t="s">
        <v>10</v>
      </c>
      <c r="B886" s="63" t="s">
        <v>11</v>
      </c>
      <c r="C886" s="63" t="s">
        <v>123</v>
      </c>
      <c r="D886" s="63" t="s">
        <v>2267</v>
      </c>
      <c r="E886" s="63" t="s">
        <v>123</v>
      </c>
      <c r="F886" s="174"/>
      <c r="G886" s="63" t="s">
        <v>1766</v>
      </c>
      <c r="H886" s="174"/>
      <c r="I886" s="174" t="s">
        <v>6076</v>
      </c>
      <c r="J886" s="63" t="s">
        <v>2268</v>
      </c>
      <c r="K886" s="174"/>
      <c r="L886" s="63"/>
      <c r="M886" s="63" t="s">
        <v>1768</v>
      </c>
      <c r="N886" s="174" t="s">
        <v>5803</v>
      </c>
      <c r="O886" s="63" t="s">
        <v>15</v>
      </c>
      <c r="P886" s="63" t="s">
        <v>16</v>
      </c>
      <c r="Q886" s="63" t="s">
        <v>35</v>
      </c>
      <c r="R886" s="63" t="s">
        <v>125</v>
      </c>
      <c r="S886" s="174" t="s">
        <v>1849</v>
      </c>
      <c r="T886" s="174"/>
      <c r="U886" s="174" t="s">
        <v>4582</v>
      </c>
      <c r="V886" s="63" t="s">
        <v>4164</v>
      </c>
      <c r="W886" s="174" t="s">
        <v>6620</v>
      </c>
      <c r="X886" s="174" t="s">
        <v>6621</v>
      </c>
      <c r="Y886" s="429">
        <v>45168</v>
      </c>
      <c r="Z886" s="430">
        <v>46736</v>
      </c>
      <c r="AA886" s="63" t="s">
        <v>4646</v>
      </c>
      <c r="AB886" s="63" t="s">
        <v>4159</v>
      </c>
      <c r="AC886" s="63"/>
      <c r="AD886" s="174" t="s">
        <v>6078</v>
      </c>
      <c r="AE886" s="174" t="s">
        <v>6622</v>
      </c>
      <c r="AF886" s="466">
        <v>46694</v>
      </c>
      <c r="AG886" s="174"/>
      <c r="AH886" s="174"/>
      <c r="AI886" s="174"/>
      <c r="AJ886" s="174"/>
      <c r="AK886" s="174"/>
      <c r="AL886" s="174"/>
      <c r="AM886" s="174"/>
      <c r="AN886" s="174"/>
      <c r="AO886" s="174"/>
      <c r="AP886" s="174"/>
      <c r="AQ886" s="174"/>
      <c r="AR886" s="174"/>
      <c r="AS886" s="174"/>
      <c r="AT886" s="415"/>
      <c r="AU886" s="174"/>
      <c r="AV886" s="437"/>
      <c r="AW886" s="523"/>
      <c r="AX886" s="524"/>
      <c r="AY886" s="422"/>
      <c r="AZ886" s="524"/>
      <c r="BA886" s="524"/>
      <c r="BB886" s="422"/>
      <c r="BC886" s="524"/>
      <c r="BD886" s="523"/>
      <c r="BE886" s="524"/>
      <c r="BF886" s="524"/>
      <c r="BG886" s="426">
        <f t="shared" si="22"/>
        <v>0</v>
      </c>
      <c r="BH886" s="426">
        <f t="shared" si="23"/>
        <v>0</v>
      </c>
      <c r="BI886" s="426">
        <f t="shared" si="24"/>
        <v>0</v>
      </c>
      <c r="BJ886" s="426">
        <f t="shared" si="25"/>
        <v>0</v>
      </c>
      <c r="BK886" s="425" t="b">
        <f t="shared" si="26"/>
        <v>0</v>
      </c>
    </row>
    <row r="887" spans="1:63" ht="15.75" customHeight="1">
      <c r="A887" s="174" t="s">
        <v>10</v>
      </c>
      <c r="B887" s="63" t="s">
        <v>11</v>
      </c>
      <c r="C887" s="63" t="s">
        <v>123</v>
      </c>
      <c r="D887" s="63" t="s">
        <v>2267</v>
      </c>
      <c r="E887" s="63" t="s">
        <v>123</v>
      </c>
      <c r="F887" s="174"/>
      <c r="G887" s="63" t="s">
        <v>1766</v>
      </c>
      <c r="H887" s="174"/>
      <c r="I887" s="174" t="s">
        <v>6076</v>
      </c>
      <c r="J887" s="63" t="s">
        <v>2268</v>
      </c>
      <c r="K887" s="174"/>
      <c r="L887" s="174"/>
      <c r="M887" s="63" t="s">
        <v>1768</v>
      </c>
      <c r="N887" s="174" t="s">
        <v>5803</v>
      </c>
      <c r="O887" s="63" t="s">
        <v>15</v>
      </c>
      <c r="P887" s="63" t="s">
        <v>16</v>
      </c>
      <c r="Q887" s="63" t="s">
        <v>35</v>
      </c>
      <c r="R887" s="63" t="s">
        <v>84</v>
      </c>
      <c r="S887" s="174" t="s">
        <v>170</v>
      </c>
      <c r="T887" s="174"/>
      <c r="U887" s="174" t="s">
        <v>4618</v>
      </c>
      <c r="V887" s="63" t="s">
        <v>4213</v>
      </c>
      <c r="W887" s="174" t="s">
        <v>2271</v>
      </c>
      <c r="X887" s="174" t="s">
        <v>6623</v>
      </c>
      <c r="Y887" s="429">
        <v>45168</v>
      </c>
      <c r="Z887" s="430">
        <v>46624</v>
      </c>
      <c r="AA887" s="63" t="s">
        <v>4646</v>
      </c>
      <c r="AB887" s="63" t="s">
        <v>4159</v>
      </c>
      <c r="AC887" s="63"/>
      <c r="AD887" s="174" t="s">
        <v>6624</v>
      </c>
      <c r="AE887" s="174" t="s">
        <v>6625</v>
      </c>
      <c r="AF887" s="174" t="s">
        <v>6626</v>
      </c>
      <c r="AG887" s="174"/>
      <c r="AH887" s="174"/>
      <c r="AI887" s="174"/>
      <c r="AJ887" s="174"/>
      <c r="AK887" s="174"/>
      <c r="AL887" s="174"/>
      <c r="AM887" s="174"/>
      <c r="AN887" s="174"/>
      <c r="AO887" s="174"/>
      <c r="AP887" s="174"/>
      <c r="AQ887" s="174"/>
      <c r="AR887" s="174"/>
      <c r="AS887" s="174"/>
      <c r="AT887" s="415"/>
      <c r="AU887" s="174"/>
      <c r="AV887" s="437"/>
      <c r="AW887" s="523"/>
      <c r="AX887" s="524"/>
      <c r="AY887" s="422"/>
      <c r="AZ887" s="524"/>
      <c r="BA887" s="524"/>
      <c r="BB887" s="422"/>
      <c r="BC887" s="524"/>
      <c r="BD887" s="523"/>
      <c r="BE887" s="524"/>
      <c r="BF887" s="524"/>
      <c r="BG887" s="426">
        <f t="shared" si="22"/>
        <v>0</v>
      </c>
      <c r="BH887" s="426">
        <f t="shared" si="23"/>
        <v>0</v>
      </c>
      <c r="BI887" s="426">
        <f t="shared" si="24"/>
        <v>0</v>
      </c>
      <c r="BJ887" s="426">
        <f t="shared" si="25"/>
        <v>0</v>
      </c>
      <c r="BK887" s="425" t="b">
        <f t="shared" si="26"/>
        <v>0</v>
      </c>
    </row>
    <row r="888" spans="1:63" ht="15.75" customHeight="1">
      <c r="A888" s="319" t="s">
        <v>10</v>
      </c>
      <c r="B888" s="356" t="s">
        <v>11</v>
      </c>
      <c r="C888" s="356" t="s">
        <v>123</v>
      </c>
      <c r="D888" s="356" t="s">
        <v>2267</v>
      </c>
      <c r="E888" s="356" t="s">
        <v>123</v>
      </c>
      <c r="F888" s="319"/>
      <c r="G888" s="356" t="s">
        <v>1766</v>
      </c>
      <c r="H888" s="319"/>
      <c r="I888" s="319" t="s">
        <v>6076</v>
      </c>
      <c r="J888" s="356" t="s">
        <v>2268</v>
      </c>
      <c r="K888" s="319"/>
      <c r="L888" s="319"/>
      <c r="M888" s="356" t="s">
        <v>1768</v>
      </c>
      <c r="N888" s="319" t="s">
        <v>5803</v>
      </c>
      <c r="O888" s="356" t="s">
        <v>15</v>
      </c>
      <c r="P888" s="356" t="s">
        <v>16</v>
      </c>
      <c r="Q888" s="356" t="s">
        <v>35</v>
      </c>
      <c r="R888" s="356" t="s">
        <v>84</v>
      </c>
      <c r="S888" s="319" t="s">
        <v>167</v>
      </c>
      <c r="T888" s="319"/>
      <c r="U888" s="319" t="s">
        <v>4623</v>
      </c>
      <c r="V888" s="356" t="s">
        <v>4164</v>
      </c>
      <c r="W888" s="319" t="s">
        <v>2271</v>
      </c>
      <c r="X888" s="319" t="s">
        <v>6627</v>
      </c>
      <c r="Y888" s="475">
        <v>45168</v>
      </c>
      <c r="Z888" s="476">
        <v>46624</v>
      </c>
      <c r="AA888" s="63" t="s">
        <v>4646</v>
      </c>
      <c r="AB888" s="356" t="s">
        <v>4159</v>
      </c>
      <c r="AC888" s="356"/>
      <c r="AD888" s="319" t="s">
        <v>6624</v>
      </c>
      <c r="AE888" s="319" t="s">
        <v>6625</v>
      </c>
      <c r="AF888" s="319" t="s">
        <v>6626</v>
      </c>
      <c r="AG888" s="319"/>
      <c r="AH888" s="319"/>
      <c r="AI888" s="319"/>
      <c r="AJ888" s="319"/>
      <c r="AK888" s="319"/>
      <c r="AL888" s="319"/>
      <c r="AM888" s="319"/>
      <c r="AN888" s="319"/>
      <c r="AO888" s="319"/>
      <c r="AP888" s="319"/>
      <c r="AQ888" s="319"/>
      <c r="AR888" s="319"/>
      <c r="AS888" s="319"/>
      <c r="AT888" s="477"/>
      <c r="AU888" s="319"/>
      <c r="AV888" s="347"/>
      <c r="AW888" s="523"/>
      <c r="AX888" s="608"/>
      <c r="AY888" s="422"/>
      <c r="AZ888" s="608"/>
      <c r="BA888" s="608"/>
      <c r="BB888" s="422"/>
      <c r="BC888" s="608"/>
      <c r="BD888" s="523"/>
      <c r="BE888" s="608"/>
      <c r="BF888" s="608"/>
      <c r="BG888" s="479">
        <f t="shared" si="22"/>
        <v>0</v>
      </c>
      <c r="BH888" s="479">
        <f t="shared" si="23"/>
        <v>0</v>
      </c>
      <c r="BI888" s="479">
        <f t="shared" si="24"/>
        <v>0</v>
      </c>
      <c r="BJ888" s="479">
        <f t="shared" si="25"/>
        <v>0</v>
      </c>
      <c r="BK888" s="480" t="b">
        <f t="shared" si="26"/>
        <v>0</v>
      </c>
    </row>
    <row r="889" spans="1:63" ht="15.75" customHeight="1">
      <c r="A889" s="174" t="s">
        <v>10</v>
      </c>
      <c r="B889" s="174" t="s">
        <v>11</v>
      </c>
      <c r="C889" s="174" t="s">
        <v>28</v>
      </c>
      <c r="D889" s="63" t="s">
        <v>977</v>
      </c>
      <c r="E889" s="63" t="s">
        <v>28</v>
      </c>
      <c r="F889" s="174"/>
      <c r="G889" s="174" t="s">
        <v>1042</v>
      </c>
      <c r="H889" s="174"/>
      <c r="I889" s="174" t="s">
        <v>9596</v>
      </c>
      <c r="J889" s="174" t="s">
        <v>1043</v>
      </c>
      <c r="K889" s="174"/>
      <c r="L889" s="174"/>
      <c r="M889" s="174" t="s">
        <v>6057</v>
      </c>
      <c r="N889" s="174" t="s">
        <v>6058</v>
      </c>
      <c r="O889" s="63" t="s">
        <v>113</v>
      </c>
      <c r="P889" s="63" t="s">
        <v>226</v>
      </c>
      <c r="Q889" s="174" t="s">
        <v>35</v>
      </c>
      <c r="R889" s="63" t="s">
        <v>87</v>
      </c>
      <c r="S889" s="174" t="s">
        <v>737</v>
      </c>
      <c r="T889" s="174"/>
      <c r="U889" s="174" t="s">
        <v>4668</v>
      </c>
      <c r="V889" s="313" t="s">
        <v>4164</v>
      </c>
      <c r="W889" s="174" t="s">
        <v>165</v>
      </c>
      <c r="X889" s="174" t="s">
        <v>6628</v>
      </c>
      <c r="Y889" s="429">
        <v>45208</v>
      </c>
      <c r="Z889" s="430">
        <v>46842</v>
      </c>
      <c r="AA889" s="63" t="s">
        <v>4646</v>
      </c>
      <c r="AB889" s="63" t="s">
        <v>4159</v>
      </c>
      <c r="AC889" s="63"/>
      <c r="AD889" s="174" t="s">
        <v>6629</v>
      </c>
      <c r="AE889" s="174" t="s">
        <v>6630</v>
      </c>
      <c r="AF889" s="174" t="s">
        <v>6631</v>
      </c>
      <c r="AG889" s="174"/>
      <c r="AH889" s="174"/>
      <c r="AI889" s="174"/>
      <c r="AJ889" s="174"/>
      <c r="AK889" s="174"/>
      <c r="AL889" s="174"/>
      <c r="AM889" s="174"/>
      <c r="AN889" s="174"/>
      <c r="AO889" s="174"/>
      <c r="AP889" s="174"/>
      <c r="AQ889" s="174"/>
      <c r="AR889" s="174"/>
      <c r="AS889" s="174"/>
      <c r="AT889" s="415"/>
      <c r="AU889" s="174"/>
      <c r="AV889" s="437"/>
      <c r="AW889" s="523"/>
      <c r="AX889" s="524"/>
      <c r="AY889" s="422"/>
      <c r="AZ889" s="524"/>
      <c r="BA889" s="524"/>
      <c r="BB889" s="422"/>
      <c r="BC889" s="524"/>
      <c r="BD889" s="523"/>
      <c r="BE889" s="524"/>
      <c r="BF889" s="524"/>
      <c r="BG889" s="426">
        <f t="shared" si="22"/>
        <v>0</v>
      </c>
      <c r="BH889" s="426">
        <f t="shared" si="23"/>
        <v>0</v>
      </c>
      <c r="BI889" s="426">
        <f t="shared" si="24"/>
        <v>0</v>
      </c>
      <c r="BJ889" s="426">
        <f t="shared" si="25"/>
        <v>0</v>
      </c>
      <c r="BK889" s="425" t="b">
        <f t="shared" si="26"/>
        <v>0</v>
      </c>
    </row>
    <row r="890" spans="1:63" ht="15.75" customHeight="1">
      <c r="A890" s="174" t="s">
        <v>10</v>
      </c>
      <c r="B890" s="174" t="s">
        <v>11</v>
      </c>
      <c r="C890" s="174" t="s">
        <v>28</v>
      </c>
      <c r="D890" s="63" t="s">
        <v>977</v>
      </c>
      <c r="E890" s="63" t="s">
        <v>28</v>
      </c>
      <c r="F890" s="174"/>
      <c r="G890" s="174" t="s">
        <v>1042</v>
      </c>
      <c r="H890" s="174"/>
      <c r="I890" s="174" t="s">
        <v>9596</v>
      </c>
      <c r="J890" s="174" t="s">
        <v>1043</v>
      </c>
      <c r="K890" s="174"/>
      <c r="L890" s="174"/>
      <c r="M890" s="174" t="s">
        <v>6057</v>
      </c>
      <c r="N890" s="174" t="s">
        <v>6058</v>
      </c>
      <c r="O890" s="63" t="s">
        <v>113</v>
      </c>
      <c r="P890" s="63" t="s">
        <v>226</v>
      </c>
      <c r="Q890" s="174" t="s">
        <v>35</v>
      </c>
      <c r="R890" s="63" t="s">
        <v>84</v>
      </c>
      <c r="S890" s="174" t="s">
        <v>167</v>
      </c>
      <c r="T890" s="174"/>
      <c r="U890" s="174" t="s">
        <v>4623</v>
      </c>
      <c r="V890" s="313" t="s">
        <v>4164</v>
      </c>
      <c r="W890" s="174" t="s">
        <v>94</v>
      </c>
      <c r="X890" s="174" t="s">
        <v>6632</v>
      </c>
      <c r="Y890" s="429">
        <v>45208</v>
      </c>
      <c r="Z890" s="430">
        <v>46842</v>
      </c>
      <c r="AA890" s="63" t="s">
        <v>4646</v>
      </c>
      <c r="AB890" s="63" t="s">
        <v>4159</v>
      </c>
      <c r="AC890" s="63"/>
      <c r="AD890" s="174" t="s">
        <v>5441</v>
      </c>
      <c r="AE890" s="174" t="s">
        <v>6633</v>
      </c>
      <c r="AF890" s="466">
        <v>46719</v>
      </c>
      <c r="AG890" s="174"/>
      <c r="AH890" s="174"/>
      <c r="AI890" s="174"/>
      <c r="AJ890" s="174"/>
      <c r="AK890" s="174"/>
      <c r="AL890" s="174"/>
      <c r="AM890" s="174"/>
      <c r="AN890" s="174"/>
      <c r="AO890" s="174"/>
      <c r="AP890" s="174"/>
      <c r="AQ890" s="174"/>
      <c r="AR890" s="174"/>
      <c r="AS890" s="174"/>
      <c r="AT890" s="415"/>
      <c r="AU890" s="174"/>
      <c r="AV890" s="437"/>
      <c r="AW890" s="523"/>
      <c r="AX890" s="524"/>
      <c r="AY890" s="422"/>
      <c r="AZ890" s="524"/>
      <c r="BA890" s="524"/>
      <c r="BB890" s="422"/>
      <c r="BC890" s="524"/>
      <c r="BD890" s="523"/>
      <c r="BE890" s="524"/>
      <c r="BF890" s="524"/>
      <c r="BG890" s="426">
        <f t="shared" si="22"/>
        <v>0</v>
      </c>
      <c r="BH890" s="426">
        <f t="shared" si="23"/>
        <v>0</v>
      </c>
      <c r="BI890" s="426">
        <f t="shared" si="24"/>
        <v>0</v>
      </c>
      <c r="BJ890" s="426">
        <f t="shared" si="25"/>
        <v>0</v>
      </c>
      <c r="BK890" s="425" t="b">
        <f t="shared" si="26"/>
        <v>0</v>
      </c>
    </row>
    <row r="891" spans="1:63" ht="15.75" customHeight="1">
      <c r="A891" s="174" t="s">
        <v>10</v>
      </c>
      <c r="B891" s="174" t="s">
        <v>11</v>
      </c>
      <c r="C891" s="174" t="s">
        <v>50</v>
      </c>
      <c r="D891" s="63" t="s">
        <v>2158</v>
      </c>
      <c r="E891" s="63" t="s">
        <v>28</v>
      </c>
      <c r="F891" s="174"/>
      <c r="G891" s="174" t="s">
        <v>3557</v>
      </c>
      <c r="H891" s="174"/>
      <c r="I891" s="174"/>
      <c r="J891" s="174" t="s">
        <v>3882</v>
      </c>
      <c r="K891" s="174"/>
      <c r="L891" s="174"/>
      <c r="M891" s="174" t="s">
        <v>6635</v>
      </c>
      <c r="N891" s="174" t="s">
        <v>6636</v>
      </c>
      <c r="O891" s="63" t="s">
        <v>15</v>
      </c>
      <c r="P891" s="63" t="s">
        <v>16</v>
      </c>
      <c r="Q891" s="174" t="s">
        <v>35</v>
      </c>
      <c r="R891" s="63" t="s">
        <v>84</v>
      </c>
      <c r="S891" s="174" t="s">
        <v>85</v>
      </c>
      <c r="T891" s="174"/>
      <c r="U891" s="174" t="s">
        <v>4623</v>
      </c>
      <c r="V891" s="313" t="s">
        <v>4164</v>
      </c>
      <c r="W891" s="174" t="s">
        <v>94</v>
      </c>
      <c r="X891" s="174" t="s">
        <v>6637</v>
      </c>
      <c r="Y891" s="429">
        <v>45225</v>
      </c>
      <c r="Z891" s="430">
        <v>47053</v>
      </c>
      <c r="AA891" s="63" t="s">
        <v>4158</v>
      </c>
      <c r="AB891" s="63" t="s">
        <v>4159</v>
      </c>
      <c r="AC891" s="63"/>
      <c r="AD891" s="174" t="s">
        <v>6638</v>
      </c>
      <c r="AE891" s="174" t="s">
        <v>6639</v>
      </c>
      <c r="AF891" s="466">
        <v>46039</v>
      </c>
      <c r="AG891" s="174"/>
      <c r="AH891" s="174"/>
      <c r="AI891" s="174"/>
      <c r="AJ891" s="174"/>
      <c r="AK891" s="174"/>
      <c r="AL891" s="174"/>
      <c r="AM891" s="174"/>
      <c r="AN891" s="174"/>
      <c r="AO891" s="174"/>
      <c r="AP891" s="174"/>
      <c r="AQ891" s="174"/>
      <c r="AR891" s="174"/>
      <c r="AS891" s="174"/>
      <c r="AT891" s="415"/>
      <c r="AU891" s="174"/>
      <c r="AV891" s="437"/>
      <c r="AW891" s="523"/>
      <c r="AX891" s="524"/>
      <c r="AY891" s="422"/>
      <c r="AZ891" s="524"/>
      <c r="BA891" s="524"/>
      <c r="BB891" s="422"/>
      <c r="BC891" s="524"/>
      <c r="BD891" s="523"/>
      <c r="BE891" s="524">
        <v>1</v>
      </c>
      <c r="BF891" s="524"/>
      <c r="BG891" s="426">
        <f t="shared" si="22"/>
        <v>0</v>
      </c>
      <c r="BH891" s="426">
        <f t="shared" si="23"/>
        <v>0</v>
      </c>
      <c r="BI891" s="426">
        <f t="shared" si="24"/>
        <v>0</v>
      </c>
      <c r="BJ891" s="426">
        <f t="shared" si="25"/>
        <v>0</v>
      </c>
      <c r="BK891" s="425" t="b">
        <f t="shared" si="26"/>
        <v>0</v>
      </c>
    </row>
    <row r="892" spans="1:63" ht="15.75" customHeight="1">
      <c r="A892" s="319" t="s">
        <v>10</v>
      </c>
      <c r="B892" s="356" t="s">
        <v>11</v>
      </c>
      <c r="C892" s="356" t="s">
        <v>509</v>
      </c>
      <c r="D892" s="356" t="s">
        <v>1026</v>
      </c>
      <c r="E892" s="356" t="s">
        <v>28</v>
      </c>
      <c r="F892" s="356"/>
      <c r="G892" s="356" t="s">
        <v>1027</v>
      </c>
      <c r="H892" s="356"/>
      <c r="I892" s="356" t="s">
        <v>6413</v>
      </c>
      <c r="J892" s="356" t="s">
        <v>1028</v>
      </c>
      <c r="K892" s="356"/>
      <c r="L892" s="356"/>
      <c r="M892" s="356" t="s">
        <v>1029</v>
      </c>
      <c r="N892" s="356" t="s">
        <v>5414</v>
      </c>
      <c r="O892" s="356" t="s">
        <v>113</v>
      </c>
      <c r="P892" s="356" t="s">
        <v>226</v>
      </c>
      <c r="Q892" s="356" t="s">
        <v>35</v>
      </c>
      <c r="R892" s="356" t="s">
        <v>84</v>
      </c>
      <c r="S892" s="319" t="s">
        <v>170</v>
      </c>
      <c r="T892" s="319"/>
      <c r="U892" s="319" t="s">
        <v>4618</v>
      </c>
      <c r="V892" s="356" t="s">
        <v>4213</v>
      </c>
      <c r="W892" s="319" t="s">
        <v>94</v>
      </c>
      <c r="X892" s="319" t="s">
        <v>6640</v>
      </c>
      <c r="Y892" s="475">
        <v>45236</v>
      </c>
      <c r="Z892" s="476">
        <v>46687</v>
      </c>
      <c r="AA892" s="63" t="s">
        <v>4646</v>
      </c>
      <c r="AB892" s="356" t="s">
        <v>4159</v>
      </c>
      <c r="AC892" s="356"/>
      <c r="AD892" s="319" t="s">
        <v>6641</v>
      </c>
      <c r="AE892" s="319" t="s">
        <v>6642</v>
      </c>
      <c r="AF892" s="319" t="s">
        <v>6643</v>
      </c>
      <c r="AG892" s="319"/>
      <c r="AH892" s="319"/>
      <c r="AI892" s="319"/>
      <c r="AJ892" s="319"/>
      <c r="AK892" s="319"/>
      <c r="AL892" s="319"/>
      <c r="AM892" s="319"/>
      <c r="AN892" s="319"/>
      <c r="AO892" s="319"/>
      <c r="AP892" s="319"/>
      <c r="AQ892" s="319"/>
      <c r="AR892" s="319"/>
      <c r="AS892" s="319"/>
      <c r="AT892" s="477"/>
      <c r="AU892" s="319"/>
      <c r="AV892" s="347"/>
      <c r="AW892" s="523"/>
      <c r="AX892" s="608"/>
      <c r="AY892" s="422"/>
      <c r="AZ892" s="608"/>
      <c r="BA892" s="608"/>
      <c r="BB892" s="422"/>
      <c r="BC892" s="608"/>
      <c r="BD892" s="523"/>
      <c r="BE892" s="608"/>
      <c r="BF892" s="608"/>
      <c r="BG892" s="479">
        <f t="shared" si="22"/>
        <v>0</v>
      </c>
      <c r="BH892" s="479">
        <f t="shared" si="23"/>
        <v>0</v>
      </c>
      <c r="BI892" s="479">
        <f t="shared" si="24"/>
        <v>0</v>
      </c>
      <c r="BJ892" s="479">
        <f t="shared" si="25"/>
        <v>0</v>
      </c>
      <c r="BK892" s="480" t="b">
        <f t="shared" si="26"/>
        <v>0</v>
      </c>
    </row>
    <row r="893" spans="1:63" ht="15.75" customHeight="1">
      <c r="A893" s="174" t="s">
        <v>10</v>
      </c>
      <c r="B893" s="174" t="s">
        <v>11</v>
      </c>
      <c r="C893" s="174" t="s">
        <v>28</v>
      </c>
      <c r="D893" s="63" t="s">
        <v>977</v>
      </c>
      <c r="E893" s="63" t="s">
        <v>28</v>
      </c>
      <c r="F893" s="174"/>
      <c r="G893" s="174" t="s">
        <v>3822</v>
      </c>
      <c r="H893" s="174"/>
      <c r="I893" s="174" t="s">
        <v>6020</v>
      </c>
      <c r="J893" s="174" t="s">
        <v>3826</v>
      </c>
      <c r="K893" s="174"/>
      <c r="L893" s="174"/>
      <c r="M893" s="174" t="s">
        <v>6021</v>
      </c>
      <c r="N893" s="174"/>
      <c r="O893" s="63" t="s">
        <v>15</v>
      </c>
      <c r="P893" s="63" t="s">
        <v>16</v>
      </c>
      <c r="Q893" s="174" t="s">
        <v>35</v>
      </c>
      <c r="R893" s="63" t="s">
        <v>117</v>
      </c>
      <c r="S893" s="174" t="s">
        <v>315</v>
      </c>
      <c r="T893" s="174"/>
      <c r="U893" s="174" t="s">
        <v>6353</v>
      </c>
      <c r="V893" s="63" t="s">
        <v>4164</v>
      </c>
      <c r="W893" s="174" t="s">
        <v>235</v>
      </c>
      <c r="X893" s="174" t="s">
        <v>6644</v>
      </c>
      <c r="Y893" s="429">
        <v>45202</v>
      </c>
      <c r="Z893" s="430">
        <v>46650</v>
      </c>
      <c r="AA893" s="63" t="s">
        <v>4646</v>
      </c>
      <c r="AB893" s="63" t="s">
        <v>4159</v>
      </c>
      <c r="AC893" s="63"/>
      <c r="AD893" s="174" t="s">
        <v>6023</v>
      </c>
      <c r="AE893" s="174" t="s">
        <v>6024</v>
      </c>
      <c r="AF893" s="466">
        <v>46369</v>
      </c>
      <c r="AG893" s="174"/>
      <c r="AH893" s="174"/>
      <c r="AI893" s="174"/>
      <c r="AJ893" s="174"/>
      <c r="AK893" s="174"/>
      <c r="AL893" s="174"/>
      <c r="AM893" s="174"/>
      <c r="AN893" s="174"/>
      <c r="AO893" s="174"/>
      <c r="AP893" s="174"/>
      <c r="AQ893" s="174"/>
      <c r="AR893" s="174"/>
      <c r="AS893" s="174"/>
      <c r="AT893" s="415"/>
      <c r="AU893" s="174"/>
      <c r="AV893" s="437"/>
      <c r="AW893" s="523"/>
      <c r="AX893" s="524"/>
      <c r="AY893" s="422"/>
      <c r="AZ893" s="524"/>
      <c r="BA893" s="524"/>
      <c r="BB893" s="422"/>
      <c r="BC893" s="524"/>
      <c r="BD893" s="523"/>
      <c r="BE893" s="524"/>
      <c r="BF893" s="524"/>
      <c r="BG893" s="426">
        <f t="shared" si="22"/>
        <v>0</v>
      </c>
      <c r="BH893" s="426">
        <f t="shared" si="23"/>
        <v>0</v>
      </c>
      <c r="BI893" s="426">
        <f t="shared" si="24"/>
        <v>0</v>
      </c>
      <c r="BJ893" s="426">
        <f t="shared" si="25"/>
        <v>0</v>
      </c>
      <c r="BK893" s="425" t="b">
        <f t="shared" si="26"/>
        <v>0</v>
      </c>
    </row>
    <row r="894" spans="1:63" ht="15.75" customHeight="1">
      <c r="A894" s="174" t="s">
        <v>10</v>
      </c>
      <c r="B894" s="174" t="s">
        <v>11</v>
      </c>
      <c r="C894" s="174" t="s">
        <v>12</v>
      </c>
      <c r="D894" s="63" t="s">
        <v>13</v>
      </c>
      <c r="E894" s="63" t="s">
        <v>3756</v>
      </c>
      <c r="F894" s="174"/>
      <c r="G894" s="174" t="s">
        <v>3555</v>
      </c>
      <c r="H894" s="174"/>
      <c r="I894" s="174" t="s">
        <v>9631</v>
      </c>
      <c r="J894" s="174" t="s">
        <v>3771</v>
      </c>
      <c r="K894" s="174"/>
      <c r="L894" s="174"/>
      <c r="M894" s="174" t="s">
        <v>6645</v>
      </c>
      <c r="N894" s="174" t="s">
        <v>5610</v>
      </c>
      <c r="O894" s="63" t="s">
        <v>113</v>
      </c>
      <c r="P894" s="63" t="s">
        <v>226</v>
      </c>
      <c r="Q894" s="174" t="s">
        <v>35</v>
      </c>
      <c r="R894" s="63" t="s">
        <v>2515</v>
      </c>
      <c r="S894" s="174" t="s">
        <v>265</v>
      </c>
      <c r="T894" s="174"/>
      <c r="U894" s="174" t="s">
        <v>6646</v>
      </c>
      <c r="V894" s="63" t="s">
        <v>4164</v>
      </c>
      <c r="W894" s="174" t="s">
        <v>5623</v>
      </c>
      <c r="X894" s="174" t="s">
        <v>6647</v>
      </c>
      <c r="Y894" s="429">
        <v>45252</v>
      </c>
      <c r="Z894" s="430">
        <v>47080</v>
      </c>
      <c r="AA894" s="63" t="s">
        <v>4158</v>
      </c>
      <c r="AB894" s="63" t="s">
        <v>4159</v>
      </c>
      <c r="AC894" s="63"/>
      <c r="AD894" s="174" t="s">
        <v>5682</v>
      </c>
      <c r="AE894" s="174" t="s">
        <v>6648</v>
      </c>
      <c r="AF894" s="466">
        <v>46538</v>
      </c>
      <c r="AG894" s="174"/>
      <c r="AH894" s="174"/>
      <c r="AI894" s="174"/>
      <c r="AJ894" s="174"/>
      <c r="AK894" s="174"/>
      <c r="AL894" s="174"/>
      <c r="AM894" s="174"/>
      <c r="AN894" s="174"/>
      <c r="AO894" s="174"/>
      <c r="AP894" s="174"/>
      <c r="AQ894" s="174"/>
      <c r="AR894" s="174"/>
      <c r="AS894" s="174"/>
      <c r="AT894" s="415"/>
      <c r="AU894" s="174"/>
      <c r="AV894" s="437"/>
      <c r="AW894" s="523"/>
      <c r="AX894" s="524"/>
      <c r="AY894" s="422"/>
      <c r="AZ894" s="524"/>
      <c r="BA894" s="524"/>
      <c r="BB894" s="422"/>
      <c r="BC894" s="524"/>
      <c r="BD894" s="523"/>
      <c r="BE894" s="524"/>
      <c r="BF894" s="524"/>
      <c r="BG894" s="426">
        <f t="shared" si="22"/>
        <v>0</v>
      </c>
      <c r="BH894" s="426">
        <f t="shared" si="23"/>
        <v>0</v>
      </c>
      <c r="BI894" s="426">
        <f t="shared" si="24"/>
        <v>0</v>
      </c>
      <c r="BJ894" s="426">
        <f t="shared" si="25"/>
        <v>0</v>
      </c>
      <c r="BK894" s="425" t="b">
        <f t="shared" si="26"/>
        <v>0</v>
      </c>
    </row>
    <row r="895" spans="1:63" ht="15.75" customHeight="1">
      <c r="A895" s="63" t="s">
        <v>10</v>
      </c>
      <c r="B895" s="63" t="s">
        <v>11</v>
      </c>
      <c r="C895" s="63" t="s">
        <v>146</v>
      </c>
      <c r="D895" s="63" t="s">
        <v>668</v>
      </c>
      <c r="E895" s="63" t="s">
        <v>30</v>
      </c>
      <c r="F895" s="63"/>
      <c r="G895" s="63" t="s">
        <v>723</v>
      </c>
      <c r="H895" s="63"/>
      <c r="I895" s="63" t="s">
        <v>5226</v>
      </c>
      <c r="J895" s="63" t="s">
        <v>724</v>
      </c>
      <c r="K895" s="63"/>
      <c r="L895" s="63"/>
      <c r="M895" s="63" t="s">
        <v>727</v>
      </c>
      <c r="N895" s="63" t="s">
        <v>6116</v>
      </c>
      <c r="O895" s="63" t="s">
        <v>15</v>
      </c>
      <c r="P895" s="63" t="s">
        <v>16</v>
      </c>
      <c r="Q895" s="63" t="s">
        <v>35</v>
      </c>
      <c r="R895" s="63" t="s">
        <v>8666</v>
      </c>
      <c r="S895" s="174" t="s">
        <v>43</v>
      </c>
      <c r="T895" s="174"/>
      <c r="U895" s="174" t="s">
        <v>4640</v>
      </c>
      <c r="V895" s="63" t="s">
        <v>4164</v>
      </c>
      <c r="W895" s="174" t="s">
        <v>253</v>
      </c>
      <c r="X895" s="174" t="s">
        <v>6649</v>
      </c>
      <c r="Y895" s="429">
        <v>45251</v>
      </c>
      <c r="Z895" s="430">
        <v>46748</v>
      </c>
      <c r="AA895" s="63" t="s">
        <v>4646</v>
      </c>
      <c r="AB895" s="63" t="s">
        <v>4159</v>
      </c>
      <c r="AC895" s="63"/>
      <c r="AD895" s="174" t="s">
        <v>6650</v>
      </c>
      <c r="AE895" s="174" t="s">
        <v>6119</v>
      </c>
      <c r="AF895" s="466">
        <v>46613</v>
      </c>
      <c r="AG895" s="174"/>
      <c r="AH895" s="174"/>
      <c r="AI895" s="174"/>
      <c r="AJ895" s="174"/>
      <c r="AK895" s="174"/>
      <c r="AL895" s="174"/>
      <c r="AM895" s="174"/>
      <c r="AN895" s="174"/>
      <c r="AO895" s="174"/>
      <c r="AP895" s="174"/>
      <c r="AQ895" s="174"/>
      <c r="AR895" s="174"/>
      <c r="AS895" s="174"/>
      <c r="AT895" s="415"/>
      <c r="AU895" s="174"/>
      <c r="AV895" s="437"/>
      <c r="AW895" s="523"/>
      <c r="AX895" s="524"/>
      <c r="AY895" s="422"/>
      <c r="AZ895" s="524"/>
      <c r="BA895" s="524"/>
      <c r="BB895" s="422"/>
      <c r="BC895" s="524"/>
      <c r="BD895" s="523"/>
      <c r="BE895" s="524"/>
      <c r="BF895" s="524"/>
      <c r="BG895" s="426">
        <f t="shared" si="22"/>
        <v>0</v>
      </c>
      <c r="BH895" s="426">
        <f t="shared" si="23"/>
        <v>0</v>
      </c>
      <c r="BI895" s="426">
        <f t="shared" si="24"/>
        <v>0</v>
      </c>
      <c r="BJ895" s="426">
        <f t="shared" si="25"/>
        <v>0</v>
      </c>
      <c r="BK895" s="425" t="b">
        <f t="shared" si="26"/>
        <v>0</v>
      </c>
    </row>
    <row r="896" spans="1:63" ht="15.75" customHeight="1">
      <c r="A896" s="63" t="s">
        <v>10</v>
      </c>
      <c r="B896" s="63" t="s">
        <v>11</v>
      </c>
      <c r="C896" s="63" t="s">
        <v>146</v>
      </c>
      <c r="D896" s="63" t="s">
        <v>668</v>
      </c>
      <c r="E896" s="63" t="s">
        <v>30</v>
      </c>
      <c r="F896" s="174"/>
      <c r="G896" s="63" t="s">
        <v>723</v>
      </c>
      <c r="H896" s="63"/>
      <c r="I896" s="63" t="s">
        <v>5226</v>
      </c>
      <c r="J896" s="63" t="s">
        <v>724</v>
      </c>
      <c r="K896" s="174"/>
      <c r="L896" s="174"/>
      <c r="M896" s="63" t="s">
        <v>727</v>
      </c>
      <c r="N896" s="63" t="s">
        <v>6116</v>
      </c>
      <c r="O896" s="63" t="s">
        <v>15</v>
      </c>
      <c r="P896" s="63" t="s">
        <v>16</v>
      </c>
      <c r="Q896" s="63" t="s">
        <v>35</v>
      </c>
      <c r="R896" s="63" t="s">
        <v>8666</v>
      </c>
      <c r="S896" s="174" t="s">
        <v>45</v>
      </c>
      <c r="T896" s="174"/>
      <c r="U896" s="174" t="s">
        <v>4652</v>
      </c>
      <c r="V896" s="63" t="s">
        <v>4164</v>
      </c>
      <c r="W896" s="174" t="s">
        <v>1770</v>
      </c>
      <c r="X896" s="174" t="s">
        <v>6651</v>
      </c>
      <c r="Y896" s="429">
        <v>45251</v>
      </c>
      <c r="Z896" s="430">
        <v>46842</v>
      </c>
      <c r="AA896" s="63" t="s">
        <v>4646</v>
      </c>
      <c r="AB896" s="63" t="s">
        <v>4159</v>
      </c>
      <c r="AC896" s="63"/>
      <c r="AD896" s="174" t="s">
        <v>6650</v>
      </c>
      <c r="AE896" s="174" t="s">
        <v>6652</v>
      </c>
      <c r="AF896" s="466">
        <v>45264</v>
      </c>
      <c r="AG896" s="174"/>
      <c r="AH896" s="174"/>
      <c r="AI896" s="174"/>
      <c r="AJ896" s="174"/>
      <c r="AK896" s="174"/>
      <c r="AL896" s="174"/>
      <c r="AM896" s="174"/>
      <c r="AN896" s="174"/>
      <c r="AO896" s="174"/>
      <c r="AP896" s="174"/>
      <c r="AQ896" s="174"/>
      <c r="AR896" s="174"/>
      <c r="AS896" s="174"/>
      <c r="AT896" s="415"/>
      <c r="AU896" s="174"/>
      <c r="AV896" s="437"/>
      <c r="AW896" s="523"/>
      <c r="AX896" s="524"/>
      <c r="AY896" s="422"/>
      <c r="AZ896" s="524"/>
      <c r="BA896" s="524"/>
      <c r="BB896" s="422"/>
      <c r="BC896" s="524"/>
      <c r="BD896" s="523"/>
      <c r="BE896" s="524"/>
      <c r="BF896" s="524"/>
      <c r="BG896" s="426">
        <f t="shared" si="22"/>
        <v>0</v>
      </c>
      <c r="BH896" s="426">
        <f t="shared" si="23"/>
        <v>0</v>
      </c>
      <c r="BI896" s="426">
        <f t="shared" si="24"/>
        <v>0</v>
      </c>
      <c r="BJ896" s="426">
        <f t="shared" si="25"/>
        <v>0</v>
      </c>
      <c r="BK896" s="425" t="b">
        <f t="shared" si="26"/>
        <v>0</v>
      </c>
    </row>
    <row r="897" spans="1:63" ht="15.75" customHeight="1">
      <c r="A897" s="63" t="s">
        <v>10</v>
      </c>
      <c r="B897" s="63" t="s">
        <v>11</v>
      </c>
      <c r="C897" s="63" t="s">
        <v>146</v>
      </c>
      <c r="D897" s="63" t="s">
        <v>668</v>
      </c>
      <c r="E897" s="63" t="s">
        <v>30</v>
      </c>
      <c r="F897" s="174"/>
      <c r="G897" s="63" t="s">
        <v>723</v>
      </c>
      <c r="H897" s="63"/>
      <c r="I897" s="63" t="s">
        <v>5226</v>
      </c>
      <c r="J897" s="63" t="s">
        <v>724</v>
      </c>
      <c r="K897" s="174"/>
      <c r="L897" s="174"/>
      <c r="M897" s="63" t="s">
        <v>727</v>
      </c>
      <c r="N897" s="63" t="s">
        <v>6116</v>
      </c>
      <c r="O897" s="63" t="s">
        <v>15</v>
      </c>
      <c r="P897" s="63" t="s">
        <v>16</v>
      </c>
      <c r="Q897" s="63" t="s">
        <v>35</v>
      </c>
      <c r="R897" s="63" t="s">
        <v>8666</v>
      </c>
      <c r="S897" s="174" t="s">
        <v>1362</v>
      </c>
      <c r="T897" s="174"/>
      <c r="U897" s="174" t="s">
        <v>6653</v>
      </c>
      <c r="V897" s="63" t="s">
        <v>4164</v>
      </c>
      <c r="W897" s="174" t="s">
        <v>91</v>
      </c>
      <c r="X897" s="174" t="s">
        <v>6654</v>
      </c>
      <c r="Y897" s="429">
        <v>45251</v>
      </c>
      <c r="Z897" s="430">
        <v>46842</v>
      </c>
      <c r="AA897" s="63" t="s">
        <v>4646</v>
      </c>
      <c r="AB897" s="63" t="s">
        <v>4159</v>
      </c>
      <c r="AC897" s="63"/>
      <c r="AD897" s="174" t="s">
        <v>6655</v>
      </c>
      <c r="AE897" s="174" t="s">
        <v>6656</v>
      </c>
      <c r="AF897" s="466">
        <v>46008</v>
      </c>
      <c r="AG897" s="174"/>
      <c r="AH897" s="174"/>
      <c r="AI897" s="174"/>
      <c r="AJ897" s="174"/>
      <c r="AK897" s="174"/>
      <c r="AL897" s="174"/>
      <c r="AM897" s="174"/>
      <c r="AN897" s="174"/>
      <c r="AO897" s="174"/>
      <c r="AP897" s="174"/>
      <c r="AQ897" s="174"/>
      <c r="AR897" s="174"/>
      <c r="AS897" s="174"/>
      <c r="AT897" s="415"/>
      <c r="AU897" s="174"/>
      <c r="AV897" s="437"/>
      <c r="AW897" s="523"/>
      <c r="AX897" s="524"/>
      <c r="AY897" s="422"/>
      <c r="AZ897" s="524"/>
      <c r="BA897" s="524"/>
      <c r="BB897" s="422"/>
      <c r="BC897" s="524"/>
      <c r="BD897" s="523"/>
      <c r="BE897" s="524"/>
      <c r="BF897" s="524"/>
      <c r="BG897" s="426">
        <f t="shared" si="22"/>
        <v>0</v>
      </c>
      <c r="BH897" s="426">
        <f t="shared" si="23"/>
        <v>0</v>
      </c>
      <c r="BI897" s="426">
        <f t="shared" si="24"/>
        <v>0</v>
      </c>
      <c r="BJ897" s="426">
        <f t="shared" si="25"/>
        <v>0</v>
      </c>
      <c r="BK897" s="425" t="b">
        <f t="shared" si="26"/>
        <v>0</v>
      </c>
    </row>
    <row r="898" spans="1:63" ht="15.75" customHeight="1">
      <c r="A898" s="174" t="s">
        <v>10</v>
      </c>
      <c r="B898" s="174" t="s">
        <v>11</v>
      </c>
      <c r="C898" s="174" t="s">
        <v>509</v>
      </c>
      <c r="D898" s="63" t="s">
        <v>551</v>
      </c>
      <c r="E898" s="63" t="s">
        <v>30</v>
      </c>
      <c r="F898" s="174"/>
      <c r="G898" s="174" t="s">
        <v>3543</v>
      </c>
      <c r="H898" s="174"/>
      <c r="I898" s="174" t="s">
        <v>6332</v>
      </c>
      <c r="J898" s="174" t="s">
        <v>9625</v>
      </c>
      <c r="K898" s="174"/>
      <c r="L898" s="174"/>
      <c r="M898" s="174" t="s">
        <v>6333</v>
      </c>
      <c r="N898" s="174" t="s">
        <v>6334</v>
      </c>
      <c r="O898" s="63" t="s">
        <v>15</v>
      </c>
      <c r="P898" s="63" t="s">
        <v>16</v>
      </c>
      <c r="Q898" s="174" t="s">
        <v>35</v>
      </c>
      <c r="R898" s="63" t="s">
        <v>8666</v>
      </c>
      <c r="S898" s="174" t="s">
        <v>43</v>
      </c>
      <c r="T898" s="174"/>
      <c r="U898" s="174" t="s">
        <v>4640</v>
      </c>
      <c r="V898" s="63" t="s">
        <v>4164</v>
      </c>
      <c r="W898" s="174" t="s">
        <v>253</v>
      </c>
      <c r="X898" s="174" t="s">
        <v>6657</v>
      </c>
      <c r="Y898" s="429">
        <v>45258</v>
      </c>
      <c r="Z898" s="430">
        <v>46923</v>
      </c>
      <c r="AA898" s="63" t="s">
        <v>4646</v>
      </c>
      <c r="AB898" s="63" t="s">
        <v>4159</v>
      </c>
      <c r="AC898" s="63"/>
      <c r="AD898" s="174" t="s">
        <v>6658</v>
      </c>
      <c r="AE898" s="174" t="s">
        <v>6659</v>
      </c>
      <c r="AF898" s="174" t="s">
        <v>6660</v>
      </c>
      <c r="AG898" s="174"/>
      <c r="AH898" s="174"/>
      <c r="AI898" s="174"/>
      <c r="AJ898" s="174"/>
      <c r="AK898" s="174"/>
      <c r="AL898" s="174"/>
      <c r="AM898" s="174"/>
      <c r="AN898" s="174"/>
      <c r="AO898" s="174"/>
      <c r="AP898" s="174"/>
      <c r="AQ898" s="174"/>
      <c r="AR898" s="174"/>
      <c r="AS898" s="174"/>
      <c r="AT898" s="415"/>
      <c r="AU898" s="174"/>
      <c r="AV898" s="437"/>
      <c r="AW898" s="523"/>
      <c r="AX898" s="524"/>
      <c r="AY898" s="422"/>
      <c r="AZ898" s="524"/>
      <c r="BA898" s="524"/>
      <c r="BB898" s="422"/>
      <c r="BC898" s="524"/>
      <c r="BD898" s="523"/>
      <c r="BE898" s="524"/>
      <c r="BF898" s="524"/>
      <c r="BG898" s="426">
        <f t="shared" si="22"/>
        <v>0</v>
      </c>
      <c r="BH898" s="426">
        <f t="shared" si="23"/>
        <v>0</v>
      </c>
      <c r="BI898" s="426">
        <f t="shared" si="24"/>
        <v>0</v>
      </c>
      <c r="BJ898" s="426">
        <f t="shared" si="25"/>
        <v>0</v>
      </c>
      <c r="BK898" s="425" t="b">
        <f t="shared" si="26"/>
        <v>0</v>
      </c>
    </row>
    <row r="899" spans="1:63" ht="15.75" customHeight="1">
      <c r="A899" s="174" t="s">
        <v>10</v>
      </c>
      <c r="B899" s="174" t="s">
        <v>11</v>
      </c>
      <c r="C899" s="174" t="s">
        <v>509</v>
      </c>
      <c r="D899" s="63" t="s">
        <v>551</v>
      </c>
      <c r="E899" s="63" t="s">
        <v>30</v>
      </c>
      <c r="F899" s="174"/>
      <c r="G899" s="174" t="s">
        <v>3543</v>
      </c>
      <c r="H899" s="174"/>
      <c r="I899" s="174" t="s">
        <v>6332</v>
      </c>
      <c r="J899" s="174" t="s">
        <v>9625</v>
      </c>
      <c r="K899" s="174"/>
      <c r="L899" s="174"/>
      <c r="M899" s="174" t="s">
        <v>6333</v>
      </c>
      <c r="N899" s="174" t="s">
        <v>6334</v>
      </c>
      <c r="O899" s="63" t="s">
        <v>15</v>
      </c>
      <c r="P899" s="63" t="s">
        <v>16</v>
      </c>
      <c r="Q899" s="174" t="s">
        <v>35</v>
      </c>
      <c r="R899" s="63" t="s">
        <v>104</v>
      </c>
      <c r="S899" s="174" t="s">
        <v>173</v>
      </c>
      <c r="T899" s="174"/>
      <c r="U899" s="174" t="s">
        <v>4661</v>
      </c>
      <c r="V899" s="63" t="s">
        <v>4164</v>
      </c>
      <c r="W899" s="174" t="s">
        <v>106</v>
      </c>
      <c r="X899" s="174" t="s">
        <v>6661</v>
      </c>
      <c r="Y899" s="429">
        <v>45258</v>
      </c>
      <c r="Z899" s="430">
        <v>46923</v>
      </c>
      <c r="AA899" s="63" t="s">
        <v>4646</v>
      </c>
      <c r="AB899" s="63" t="s">
        <v>4159</v>
      </c>
      <c r="AC899" s="63"/>
      <c r="AD899" s="174" t="s">
        <v>6662</v>
      </c>
      <c r="AE899" s="174" t="s">
        <v>6663</v>
      </c>
      <c r="AF899" s="174" t="s">
        <v>6664</v>
      </c>
      <c r="AG899" s="174"/>
      <c r="AH899" s="174"/>
      <c r="AI899" s="174"/>
      <c r="AJ899" s="174"/>
      <c r="AK899" s="174"/>
      <c r="AL899" s="174"/>
      <c r="AM899" s="174"/>
      <c r="AN899" s="174"/>
      <c r="AO899" s="174"/>
      <c r="AP899" s="174"/>
      <c r="AQ899" s="174"/>
      <c r="AR899" s="174"/>
      <c r="AS899" s="174"/>
      <c r="AT899" s="415"/>
      <c r="AU899" s="174"/>
      <c r="AV899" s="437"/>
      <c r="AW899" s="523"/>
      <c r="AX899" s="524"/>
      <c r="AY899" s="422"/>
      <c r="AZ899" s="524"/>
      <c r="BA899" s="524"/>
      <c r="BB899" s="422"/>
      <c r="BC899" s="524"/>
      <c r="BD899" s="523"/>
      <c r="BE899" s="524"/>
      <c r="BF899" s="524"/>
      <c r="BG899" s="426">
        <f t="shared" si="22"/>
        <v>0</v>
      </c>
      <c r="BH899" s="426">
        <f t="shared" si="23"/>
        <v>0</v>
      </c>
      <c r="BI899" s="426">
        <f t="shared" si="24"/>
        <v>0</v>
      </c>
      <c r="BJ899" s="426">
        <f t="shared" si="25"/>
        <v>0</v>
      </c>
      <c r="BK899" s="425" t="b">
        <f t="shared" si="26"/>
        <v>0</v>
      </c>
    </row>
    <row r="900" spans="1:63" ht="15.75" customHeight="1">
      <c r="A900" s="174" t="s">
        <v>10</v>
      </c>
      <c r="B900" s="174" t="s">
        <v>11</v>
      </c>
      <c r="C900" s="174" t="s">
        <v>509</v>
      </c>
      <c r="D900" s="63" t="s">
        <v>551</v>
      </c>
      <c r="E900" s="63" t="s">
        <v>30</v>
      </c>
      <c r="F900" s="174"/>
      <c r="G900" s="174" t="s">
        <v>3543</v>
      </c>
      <c r="H900" s="174"/>
      <c r="I900" s="174" t="s">
        <v>6332</v>
      </c>
      <c r="J900" s="174" t="s">
        <v>9625</v>
      </c>
      <c r="K900" s="174"/>
      <c r="L900" s="174"/>
      <c r="M900" s="174" t="s">
        <v>6333</v>
      </c>
      <c r="N900" s="174" t="s">
        <v>6334</v>
      </c>
      <c r="O900" s="63" t="s">
        <v>15</v>
      </c>
      <c r="P900" s="63" t="s">
        <v>16</v>
      </c>
      <c r="Q900" s="174" t="s">
        <v>35</v>
      </c>
      <c r="R900" s="63" t="s">
        <v>84</v>
      </c>
      <c r="S900" s="174" t="s">
        <v>167</v>
      </c>
      <c r="T900" s="174"/>
      <c r="U900" s="174" t="s">
        <v>4623</v>
      </c>
      <c r="V900" s="63" t="s">
        <v>4164</v>
      </c>
      <c r="W900" s="174" t="s">
        <v>94</v>
      </c>
      <c r="X900" s="174" t="s">
        <v>6665</v>
      </c>
      <c r="Y900" s="429">
        <v>45258</v>
      </c>
      <c r="Z900" s="430">
        <v>46923</v>
      </c>
      <c r="AA900" s="63" t="s">
        <v>4646</v>
      </c>
      <c r="AB900" s="63" t="s">
        <v>4159</v>
      </c>
      <c r="AC900" s="63"/>
      <c r="AD900" s="174" t="s">
        <v>6666</v>
      </c>
      <c r="AE900" s="174" t="s">
        <v>6667</v>
      </c>
      <c r="AF900" s="174" t="s">
        <v>6668</v>
      </c>
      <c r="AG900" s="174"/>
      <c r="AH900" s="174"/>
      <c r="AI900" s="174"/>
      <c r="AJ900" s="174"/>
      <c r="AK900" s="174"/>
      <c r="AL900" s="174"/>
      <c r="AM900" s="174"/>
      <c r="AN900" s="174"/>
      <c r="AO900" s="174"/>
      <c r="AP900" s="174"/>
      <c r="AQ900" s="174"/>
      <c r="AR900" s="174"/>
      <c r="AS900" s="174"/>
      <c r="AT900" s="415"/>
      <c r="AU900" s="174"/>
      <c r="AV900" s="437"/>
      <c r="AW900" s="523"/>
      <c r="AX900" s="524"/>
      <c r="AY900" s="422"/>
      <c r="AZ900" s="524"/>
      <c r="BA900" s="524"/>
      <c r="BB900" s="422"/>
      <c r="BC900" s="524"/>
      <c r="BD900" s="523"/>
      <c r="BE900" s="524"/>
      <c r="BF900" s="524"/>
      <c r="BG900" s="426">
        <f t="shared" si="22"/>
        <v>0</v>
      </c>
      <c r="BH900" s="426">
        <f t="shared" si="23"/>
        <v>0</v>
      </c>
      <c r="BI900" s="426">
        <f t="shared" si="24"/>
        <v>0</v>
      </c>
      <c r="BJ900" s="426">
        <f t="shared" si="25"/>
        <v>0</v>
      </c>
      <c r="BK900" s="425" t="b">
        <f t="shared" si="26"/>
        <v>0</v>
      </c>
    </row>
    <row r="901" spans="1:63" ht="15.75" customHeight="1">
      <c r="A901" s="174" t="s">
        <v>10</v>
      </c>
      <c r="B901" s="174" t="s">
        <v>11</v>
      </c>
      <c r="C901" s="174" t="s">
        <v>12</v>
      </c>
      <c r="D901" s="63" t="s">
        <v>13</v>
      </c>
      <c r="E901" s="63" t="s">
        <v>3756</v>
      </c>
      <c r="F901" s="174"/>
      <c r="G901" s="174" t="s">
        <v>9600</v>
      </c>
      <c r="H901" s="174"/>
      <c r="I901" s="174" t="s">
        <v>6104</v>
      </c>
      <c r="J901" s="174" t="s">
        <v>3870</v>
      </c>
      <c r="K901" s="174"/>
      <c r="L901" s="174"/>
      <c r="M901" s="174" t="s">
        <v>6105</v>
      </c>
      <c r="N901" s="174" t="s">
        <v>6106</v>
      </c>
      <c r="O901" s="63" t="s">
        <v>15</v>
      </c>
      <c r="P901" s="63" t="s">
        <v>16</v>
      </c>
      <c r="Q901" s="174" t="s">
        <v>35</v>
      </c>
      <c r="R901" s="63" t="s">
        <v>8666</v>
      </c>
      <c r="S901" s="174" t="s">
        <v>43</v>
      </c>
      <c r="T901" s="174"/>
      <c r="U901" s="174" t="s">
        <v>4640</v>
      </c>
      <c r="V901" s="63" t="s">
        <v>4164</v>
      </c>
      <c r="W901" s="174" t="s">
        <v>6669</v>
      </c>
      <c r="X901" s="174" t="s">
        <v>6670</v>
      </c>
      <c r="Y901" s="429">
        <v>45259</v>
      </c>
      <c r="Z901" s="430">
        <v>47052</v>
      </c>
      <c r="AA901" s="63" t="s">
        <v>4646</v>
      </c>
      <c r="AB901" s="63" t="s">
        <v>4159</v>
      </c>
      <c r="AC901" s="63"/>
      <c r="AD901" s="174" t="s">
        <v>6108</v>
      </c>
      <c r="AE901" s="174" t="s">
        <v>6109</v>
      </c>
      <c r="AF901" s="466">
        <v>46447</v>
      </c>
      <c r="AG901" s="174"/>
      <c r="AH901" s="174"/>
      <c r="AI901" s="174"/>
      <c r="AJ901" s="174"/>
      <c r="AK901" s="174"/>
      <c r="AL901" s="174"/>
      <c r="AM901" s="174"/>
      <c r="AN901" s="174"/>
      <c r="AO901" s="174"/>
      <c r="AP901" s="174"/>
      <c r="AQ901" s="174"/>
      <c r="AR901" s="174"/>
      <c r="AS901" s="174"/>
      <c r="AT901" s="415"/>
      <c r="AU901" s="174"/>
      <c r="AV901" s="437"/>
      <c r="AW901" s="523"/>
      <c r="AX901" s="524"/>
      <c r="AY901" s="422"/>
      <c r="AZ901" s="524"/>
      <c r="BA901" s="524"/>
      <c r="BB901" s="422"/>
      <c r="BC901" s="524"/>
      <c r="BD901" s="523"/>
      <c r="BE901" s="524"/>
      <c r="BF901" s="524"/>
      <c r="BG901" s="426">
        <f t="shared" si="22"/>
        <v>0</v>
      </c>
      <c r="BH901" s="426">
        <f t="shared" si="23"/>
        <v>0</v>
      </c>
      <c r="BI901" s="426">
        <f t="shared" si="24"/>
        <v>0</v>
      </c>
      <c r="BJ901" s="426">
        <f t="shared" si="25"/>
        <v>0</v>
      </c>
      <c r="BK901" s="425" t="b">
        <f t="shared" si="26"/>
        <v>0</v>
      </c>
    </row>
    <row r="902" spans="1:63" ht="15.75" customHeight="1">
      <c r="A902" s="174" t="s">
        <v>10</v>
      </c>
      <c r="B902" s="174" t="s">
        <v>11</v>
      </c>
      <c r="C902" s="174" t="s">
        <v>123</v>
      </c>
      <c r="D902" s="63" t="s">
        <v>1881</v>
      </c>
      <c r="E902" s="63" t="s">
        <v>50</v>
      </c>
      <c r="F902" s="174"/>
      <c r="G902" s="174" t="s">
        <v>3879</v>
      </c>
      <c r="H902" s="174"/>
      <c r="I902" s="174" t="s">
        <v>6672</v>
      </c>
      <c r="J902" s="174" t="s">
        <v>3877</v>
      </c>
      <c r="K902" s="174"/>
      <c r="L902" s="174"/>
      <c r="M902" s="174" t="s">
        <v>6673</v>
      </c>
      <c r="N902" s="174" t="s">
        <v>6674</v>
      </c>
      <c r="O902" s="63" t="s">
        <v>15</v>
      </c>
      <c r="P902" s="63" t="s">
        <v>16</v>
      </c>
      <c r="Q902" s="174" t="s">
        <v>35</v>
      </c>
      <c r="R902" s="63" t="s">
        <v>84</v>
      </c>
      <c r="S902" s="174" t="s">
        <v>93</v>
      </c>
      <c r="T902" s="174"/>
      <c r="U902" s="174" t="s">
        <v>4618</v>
      </c>
      <c r="V902" s="63" t="s">
        <v>4213</v>
      </c>
      <c r="W902" s="174" t="s">
        <v>94</v>
      </c>
      <c r="X902" s="174" t="s">
        <v>6675</v>
      </c>
      <c r="Y902" s="429">
        <v>45261</v>
      </c>
      <c r="Z902" s="430">
        <v>45264</v>
      </c>
      <c r="AA902" s="63" t="s">
        <v>4158</v>
      </c>
      <c r="AB902" s="63" t="s">
        <v>4159</v>
      </c>
      <c r="AC902" s="63"/>
      <c r="AD902" s="174" t="s">
        <v>6676</v>
      </c>
      <c r="AE902" s="174" t="s">
        <v>6677</v>
      </c>
      <c r="AF902" s="174" t="s">
        <v>6678</v>
      </c>
      <c r="AG902" s="174"/>
      <c r="AH902" s="174"/>
      <c r="AI902" s="174"/>
      <c r="AJ902" s="174"/>
      <c r="AK902" s="174"/>
      <c r="AL902" s="174"/>
      <c r="AM902" s="174"/>
      <c r="AN902" s="174"/>
      <c r="AO902" s="174"/>
      <c r="AP902" s="174"/>
      <c r="AQ902" s="174"/>
      <c r="AR902" s="174" t="s">
        <v>2335</v>
      </c>
      <c r="AS902" s="174">
        <v>2023</v>
      </c>
      <c r="AT902" s="415">
        <v>45274</v>
      </c>
      <c r="AU902" s="174" t="s">
        <v>2307</v>
      </c>
      <c r="AV902" s="437"/>
      <c r="AW902" s="523"/>
      <c r="AX902" s="524"/>
      <c r="AY902" s="422"/>
      <c r="AZ902" s="524"/>
      <c r="BA902" s="524"/>
      <c r="BB902" s="422"/>
      <c r="BC902" s="524"/>
      <c r="BD902" s="523"/>
      <c r="BE902" s="524">
        <v>1</v>
      </c>
      <c r="BF902" s="524"/>
      <c r="BG902" s="426">
        <f t="shared" si="22"/>
        <v>1</v>
      </c>
      <c r="BH902" s="426">
        <f t="shared" si="23"/>
        <v>0</v>
      </c>
      <c r="BI902" s="426">
        <f t="shared" si="24"/>
        <v>0</v>
      </c>
      <c r="BJ902" s="426">
        <f t="shared" si="25"/>
        <v>1</v>
      </c>
      <c r="BK902" s="425" t="b">
        <f t="shared" si="26"/>
        <v>0</v>
      </c>
    </row>
    <row r="903" spans="1:63" ht="15.75" customHeight="1">
      <c r="A903" s="174" t="s">
        <v>10</v>
      </c>
      <c r="B903" s="63" t="s">
        <v>11</v>
      </c>
      <c r="C903" s="63" t="s">
        <v>12</v>
      </c>
      <c r="D903" s="63" t="s">
        <v>13</v>
      </c>
      <c r="E903" s="63" t="s">
        <v>3756</v>
      </c>
      <c r="F903" s="63"/>
      <c r="G903" s="63" t="s">
        <v>517</v>
      </c>
      <c r="H903" s="63"/>
      <c r="I903" s="63" t="s">
        <v>6679</v>
      </c>
      <c r="J903" s="63" t="s">
        <v>3862</v>
      </c>
      <c r="K903" s="63"/>
      <c r="L903" s="63"/>
      <c r="M903" s="63" t="s">
        <v>519</v>
      </c>
      <c r="N903" s="63" t="s">
        <v>6680</v>
      </c>
      <c r="O903" s="63" t="s">
        <v>15</v>
      </c>
      <c r="P903" s="63" t="s">
        <v>16</v>
      </c>
      <c r="Q903" s="63" t="s">
        <v>35</v>
      </c>
      <c r="R903" s="63" t="s">
        <v>8666</v>
      </c>
      <c r="S903" s="174" t="s">
        <v>43</v>
      </c>
      <c r="T903" s="174"/>
      <c r="U903" s="174" t="s">
        <v>4640</v>
      </c>
      <c r="V903" s="63" t="s">
        <v>4164</v>
      </c>
      <c r="W903" s="174" t="s">
        <v>253</v>
      </c>
      <c r="X903" s="174" t="s">
        <v>6681</v>
      </c>
      <c r="Y903" s="429">
        <v>45272</v>
      </c>
      <c r="Z903" s="430">
        <v>46972</v>
      </c>
      <c r="AA903" s="63" t="s">
        <v>4646</v>
      </c>
      <c r="AB903" s="63" t="s">
        <v>4159</v>
      </c>
      <c r="AC903" s="63"/>
      <c r="AD903" s="174" t="s">
        <v>6682</v>
      </c>
      <c r="AE903" s="174" t="s">
        <v>6683</v>
      </c>
      <c r="AF903" s="174" t="s">
        <v>6684</v>
      </c>
      <c r="AG903" s="174"/>
      <c r="AH903" s="174"/>
      <c r="AI903" s="174"/>
      <c r="AJ903" s="174"/>
      <c r="AK903" s="174"/>
      <c r="AL903" s="174"/>
      <c r="AM903" s="174"/>
      <c r="AN903" s="174"/>
      <c r="AO903" s="174"/>
      <c r="AP903" s="174"/>
      <c r="AQ903" s="174"/>
      <c r="AR903" s="174" t="s">
        <v>2335</v>
      </c>
      <c r="AS903" s="174">
        <v>2023</v>
      </c>
      <c r="AT903" s="415">
        <v>45274</v>
      </c>
      <c r="AU903" s="174" t="s">
        <v>2310</v>
      </c>
      <c r="AV903" s="437"/>
      <c r="AW903" s="523"/>
      <c r="AX903" s="524"/>
      <c r="AY903" s="422"/>
      <c r="AZ903" s="524"/>
      <c r="BA903" s="524"/>
      <c r="BB903" s="422"/>
      <c r="BC903" s="524"/>
      <c r="BD903" s="523"/>
      <c r="BE903" s="524"/>
      <c r="BF903" s="524"/>
      <c r="BG903" s="426">
        <f t="shared" si="22"/>
        <v>0</v>
      </c>
      <c r="BH903" s="426">
        <f t="shared" si="23"/>
        <v>1</v>
      </c>
      <c r="BI903" s="426">
        <f t="shared" si="24"/>
        <v>0</v>
      </c>
      <c r="BJ903" s="426">
        <f t="shared" si="25"/>
        <v>1</v>
      </c>
      <c r="BK903" s="425" t="b">
        <f t="shared" si="26"/>
        <v>0</v>
      </c>
    </row>
    <row r="904" spans="1:63" ht="15.75" customHeight="1">
      <c r="A904" s="174" t="s">
        <v>10</v>
      </c>
      <c r="B904" s="63" t="s">
        <v>11</v>
      </c>
      <c r="C904" s="63" t="s">
        <v>12</v>
      </c>
      <c r="D904" s="63" t="s">
        <v>13</v>
      </c>
      <c r="E904" s="63" t="s">
        <v>3756</v>
      </c>
      <c r="F904" s="174"/>
      <c r="G904" s="63" t="s">
        <v>517</v>
      </c>
      <c r="H904" s="63"/>
      <c r="I904" s="63" t="s">
        <v>6679</v>
      </c>
      <c r="J904" s="63" t="s">
        <v>3862</v>
      </c>
      <c r="K904" s="174"/>
      <c r="L904" s="174"/>
      <c r="M904" s="63" t="s">
        <v>519</v>
      </c>
      <c r="N904" s="63" t="s">
        <v>6680</v>
      </c>
      <c r="O904" s="63" t="s">
        <v>15</v>
      </c>
      <c r="P904" s="63" t="s">
        <v>16</v>
      </c>
      <c r="Q904" s="63" t="s">
        <v>35</v>
      </c>
      <c r="R904" s="63" t="s">
        <v>8666</v>
      </c>
      <c r="S904" s="174" t="s">
        <v>45</v>
      </c>
      <c r="T904" s="174"/>
      <c r="U904" s="174" t="s">
        <v>4652</v>
      </c>
      <c r="V904" s="63" t="s">
        <v>4164</v>
      </c>
      <c r="W904" s="174" t="s">
        <v>1770</v>
      </c>
      <c r="X904" s="174" t="s">
        <v>6685</v>
      </c>
      <c r="Y904" s="429">
        <v>45272</v>
      </c>
      <c r="Z904" s="430">
        <v>46972</v>
      </c>
      <c r="AA904" s="63" t="s">
        <v>4646</v>
      </c>
      <c r="AB904" s="63" t="s">
        <v>4159</v>
      </c>
      <c r="AC904" s="63"/>
      <c r="AD904" s="174" t="s">
        <v>6682</v>
      </c>
      <c r="AE904" s="174" t="s">
        <v>6686</v>
      </c>
      <c r="AF904" s="174" t="s">
        <v>6687</v>
      </c>
      <c r="AG904" s="174"/>
      <c r="AH904" s="174"/>
      <c r="AI904" s="174"/>
      <c r="AJ904" s="174"/>
      <c r="AK904" s="174"/>
      <c r="AL904" s="174"/>
      <c r="AM904" s="174"/>
      <c r="AN904" s="174"/>
      <c r="AO904" s="174"/>
      <c r="AP904" s="174"/>
      <c r="AQ904" s="174"/>
      <c r="AR904" s="174" t="s">
        <v>2335</v>
      </c>
      <c r="AS904" s="174">
        <v>2023</v>
      </c>
      <c r="AT904" s="415">
        <v>45274</v>
      </c>
      <c r="AU904" s="174" t="s">
        <v>2310</v>
      </c>
      <c r="AV904" s="437"/>
      <c r="AW904" s="523"/>
      <c r="AX904" s="524"/>
      <c r="AY904" s="422"/>
      <c r="AZ904" s="524"/>
      <c r="BA904" s="524"/>
      <c r="BB904" s="422"/>
      <c r="BC904" s="524"/>
      <c r="BD904" s="523"/>
      <c r="BE904" s="524"/>
      <c r="BF904" s="524"/>
      <c r="BG904" s="426">
        <f t="shared" si="22"/>
        <v>0</v>
      </c>
      <c r="BH904" s="426">
        <f t="shared" si="23"/>
        <v>1</v>
      </c>
      <c r="BI904" s="426">
        <f t="shared" si="24"/>
        <v>0</v>
      </c>
      <c r="BJ904" s="426">
        <f t="shared" si="25"/>
        <v>1</v>
      </c>
      <c r="BK904" s="425" t="b">
        <f t="shared" si="26"/>
        <v>0</v>
      </c>
    </row>
    <row r="905" spans="1:63" ht="15.75" customHeight="1">
      <c r="A905" s="174" t="s">
        <v>10</v>
      </c>
      <c r="B905" s="63" t="s">
        <v>11</v>
      </c>
      <c r="C905" s="63" t="s">
        <v>12</v>
      </c>
      <c r="D905" s="63" t="s">
        <v>13</v>
      </c>
      <c r="E905" s="63" t="s">
        <v>3756</v>
      </c>
      <c r="F905" s="174"/>
      <c r="G905" s="63" t="s">
        <v>517</v>
      </c>
      <c r="H905" s="63"/>
      <c r="I905" s="63" t="s">
        <v>6679</v>
      </c>
      <c r="J905" s="63" t="s">
        <v>3862</v>
      </c>
      <c r="K905" s="174"/>
      <c r="L905" s="174"/>
      <c r="M905" s="63" t="s">
        <v>519</v>
      </c>
      <c r="N905" s="63" t="s">
        <v>6680</v>
      </c>
      <c r="O905" s="63" t="s">
        <v>15</v>
      </c>
      <c r="P905" s="63" t="s">
        <v>16</v>
      </c>
      <c r="Q905" s="63" t="s">
        <v>35</v>
      </c>
      <c r="R905" s="63" t="s">
        <v>8666</v>
      </c>
      <c r="S905" s="174" t="s">
        <v>422</v>
      </c>
      <c r="T905" s="174"/>
      <c r="U905" s="174" t="s">
        <v>4491</v>
      </c>
      <c r="V905" s="63" t="s">
        <v>4164</v>
      </c>
      <c r="W905" s="174" t="s">
        <v>78</v>
      </c>
      <c r="X905" s="174" t="s">
        <v>6688</v>
      </c>
      <c r="Y905" s="429">
        <v>45272</v>
      </c>
      <c r="Z905" s="430">
        <v>46972</v>
      </c>
      <c r="AA905" s="63" t="s">
        <v>4646</v>
      </c>
      <c r="AB905" s="63" t="s">
        <v>4159</v>
      </c>
      <c r="AC905" s="63"/>
      <c r="AD905" s="174" t="s">
        <v>6689</v>
      </c>
      <c r="AE905" s="174" t="s">
        <v>6690</v>
      </c>
      <c r="AF905" s="174" t="s">
        <v>6691</v>
      </c>
      <c r="AG905" s="174"/>
      <c r="AH905" s="174"/>
      <c r="AI905" s="174"/>
      <c r="AJ905" s="174"/>
      <c r="AK905" s="174"/>
      <c r="AL905" s="174"/>
      <c r="AM905" s="174"/>
      <c r="AN905" s="174"/>
      <c r="AO905" s="174"/>
      <c r="AP905" s="174"/>
      <c r="AQ905" s="174"/>
      <c r="AR905" s="174" t="s">
        <v>2335</v>
      </c>
      <c r="AS905" s="174">
        <v>2023</v>
      </c>
      <c r="AT905" s="415">
        <v>45274</v>
      </c>
      <c r="AU905" s="174" t="s">
        <v>2310</v>
      </c>
      <c r="AV905" s="437"/>
      <c r="AW905" s="523"/>
      <c r="AX905" s="524"/>
      <c r="AY905" s="422"/>
      <c r="AZ905" s="524"/>
      <c r="BA905" s="524"/>
      <c r="BB905" s="422"/>
      <c r="BC905" s="524"/>
      <c r="BD905" s="523"/>
      <c r="BE905" s="524"/>
      <c r="BF905" s="524"/>
      <c r="BG905" s="426">
        <f t="shared" si="22"/>
        <v>0</v>
      </c>
      <c r="BH905" s="426">
        <f t="shared" si="23"/>
        <v>1</v>
      </c>
      <c r="BI905" s="426">
        <f t="shared" si="24"/>
        <v>0</v>
      </c>
      <c r="BJ905" s="426">
        <f t="shared" si="25"/>
        <v>1</v>
      </c>
      <c r="BK905" s="425" t="b">
        <f t="shared" si="26"/>
        <v>0</v>
      </c>
    </row>
    <row r="906" spans="1:63" ht="15.75" customHeight="1">
      <c r="A906" s="174" t="s">
        <v>10</v>
      </c>
      <c r="B906" s="63" t="s">
        <v>11</v>
      </c>
      <c r="C906" s="63" t="s">
        <v>12</v>
      </c>
      <c r="D906" s="63" t="s">
        <v>13</v>
      </c>
      <c r="E906" s="63" t="s">
        <v>3756</v>
      </c>
      <c r="F906" s="174"/>
      <c r="G906" s="63" t="s">
        <v>517</v>
      </c>
      <c r="H906" s="63"/>
      <c r="I906" s="63" t="s">
        <v>6679</v>
      </c>
      <c r="J906" s="63" t="s">
        <v>3862</v>
      </c>
      <c r="K906" s="174"/>
      <c r="L906" s="174"/>
      <c r="M906" s="63" t="s">
        <v>519</v>
      </c>
      <c r="N906" s="63" t="s">
        <v>6680</v>
      </c>
      <c r="O906" s="63" t="s">
        <v>15</v>
      </c>
      <c r="P906" s="63" t="s">
        <v>16</v>
      </c>
      <c r="Q906" s="63" t="s">
        <v>35</v>
      </c>
      <c r="R906" s="63" t="s">
        <v>8666</v>
      </c>
      <c r="S906" s="174" t="s">
        <v>1362</v>
      </c>
      <c r="T906" s="174"/>
      <c r="U906" s="174" t="s">
        <v>4497</v>
      </c>
      <c r="V906" s="63" t="s">
        <v>4164</v>
      </c>
      <c r="W906" s="174" t="s">
        <v>91</v>
      </c>
      <c r="X906" s="174" t="s">
        <v>6692</v>
      </c>
      <c r="Y906" s="429">
        <v>45272</v>
      </c>
      <c r="Z906" s="430">
        <v>46972</v>
      </c>
      <c r="AA906" s="63" t="s">
        <v>4646</v>
      </c>
      <c r="AB906" s="63" t="s">
        <v>4159</v>
      </c>
      <c r="AC906" s="63"/>
      <c r="AD906" s="174" t="s">
        <v>6693</v>
      </c>
      <c r="AE906" s="174" t="s">
        <v>6694</v>
      </c>
      <c r="AF906" s="174" t="s">
        <v>6695</v>
      </c>
      <c r="AG906" s="174"/>
      <c r="AH906" s="174"/>
      <c r="AI906" s="174"/>
      <c r="AJ906" s="174"/>
      <c r="AK906" s="174"/>
      <c r="AL906" s="174"/>
      <c r="AM906" s="174"/>
      <c r="AN906" s="174"/>
      <c r="AO906" s="174"/>
      <c r="AP906" s="174"/>
      <c r="AQ906" s="174"/>
      <c r="AR906" s="174" t="s">
        <v>2335</v>
      </c>
      <c r="AS906" s="174">
        <v>2023</v>
      </c>
      <c r="AT906" s="415">
        <v>45274</v>
      </c>
      <c r="AU906" s="174" t="s">
        <v>2310</v>
      </c>
      <c r="AV906" s="437"/>
      <c r="AW906" s="523"/>
      <c r="AX906" s="524"/>
      <c r="AY906" s="422"/>
      <c r="AZ906" s="524"/>
      <c r="BA906" s="524"/>
      <c r="BB906" s="422"/>
      <c r="BC906" s="524"/>
      <c r="BD906" s="523"/>
      <c r="BE906" s="524"/>
      <c r="BF906" s="524"/>
      <c r="BG906" s="426">
        <f t="shared" si="22"/>
        <v>0</v>
      </c>
      <c r="BH906" s="426">
        <f t="shared" si="23"/>
        <v>1</v>
      </c>
      <c r="BI906" s="426">
        <f t="shared" si="24"/>
        <v>0</v>
      </c>
      <c r="BJ906" s="426">
        <f t="shared" si="25"/>
        <v>1</v>
      </c>
      <c r="BK906" s="425" t="b">
        <f t="shared" si="26"/>
        <v>0</v>
      </c>
    </row>
    <row r="907" spans="1:63" ht="15.75" customHeight="1">
      <c r="A907" s="174" t="s">
        <v>10</v>
      </c>
      <c r="B907" s="63" t="s">
        <v>11</v>
      </c>
      <c r="C907" s="63" t="s">
        <v>12</v>
      </c>
      <c r="D907" s="63" t="s">
        <v>13</v>
      </c>
      <c r="E907" s="63" t="s">
        <v>3756</v>
      </c>
      <c r="F907" s="63"/>
      <c r="G907" s="63" t="s">
        <v>1766</v>
      </c>
      <c r="H907" s="63"/>
      <c r="I907" s="63" t="s">
        <v>6076</v>
      </c>
      <c r="J907" s="63" t="s">
        <v>3795</v>
      </c>
      <c r="K907" s="63"/>
      <c r="L907" s="63"/>
      <c r="M907" s="63" t="s">
        <v>5827</v>
      </c>
      <c r="N907" s="63" t="s">
        <v>6696</v>
      </c>
      <c r="O907" s="63" t="s">
        <v>15</v>
      </c>
      <c r="P907" s="63" t="s">
        <v>16</v>
      </c>
      <c r="Q907" s="63" t="s">
        <v>35</v>
      </c>
      <c r="R907" s="63" t="s">
        <v>87</v>
      </c>
      <c r="S907" s="174" t="s">
        <v>434</v>
      </c>
      <c r="T907" s="174"/>
      <c r="U907" s="174" t="s">
        <v>4697</v>
      </c>
      <c r="V907" s="63" t="s">
        <v>4164</v>
      </c>
      <c r="W907" s="174" t="s">
        <v>1139</v>
      </c>
      <c r="X907" s="174" t="s">
        <v>6697</v>
      </c>
      <c r="Y907" s="429">
        <v>45273</v>
      </c>
      <c r="Z907" s="430">
        <v>47101</v>
      </c>
      <c r="AA907" s="63" t="s">
        <v>4158</v>
      </c>
      <c r="AB907" s="63" t="s">
        <v>4159</v>
      </c>
      <c r="AC907" s="63"/>
      <c r="AD907" s="174" t="s">
        <v>6698</v>
      </c>
      <c r="AE907" s="174" t="s">
        <v>6699</v>
      </c>
      <c r="AF907" s="466">
        <v>46440</v>
      </c>
      <c r="AG907" s="174"/>
      <c r="AH907" s="174"/>
      <c r="AI907" s="174"/>
      <c r="AJ907" s="174"/>
      <c r="AK907" s="174"/>
      <c r="AL907" s="174"/>
      <c r="AM907" s="174"/>
      <c r="AN907" s="174"/>
      <c r="AO907" s="174"/>
      <c r="AP907" s="174"/>
      <c r="AQ907" s="174"/>
      <c r="AR907" s="174" t="s">
        <v>2335</v>
      </c>
      <c r="AS907" s="174">
        <v>2023</v>
      </c>
      <c r="AT907" s="415">
        <v>45274</v>
      </c>
      <c r="AU907" s="174" t="s">
        <v>2310</v>
      </c>
      <c r="AV907" s="437"/>
      <c r="AW907" s="523"/>
      <c r="AX907" s="524"/>
      <c r="AY907" s="422"/>
      <c r="AZ907" s="524"/>
      <c r="BA907" s="524"/>
      <c r="BB907" s="422"/>
      <c r="BC907" s="524"/>
      <c r="BD907" s="523"/>
      <c r="BE907" s="524"/>
      <c r="BF907" s="524"/>
      <c r="BG907" s="426">
        <f t="shared" si="22"/>
        <v>0</v>
      </c>
      <c r="BH907" s="426">
        <f t="shared" si="23"/>
        <v>1</v>
      </c>
      <c r="BI907" s="426">
        <f t="shared" si="24"/>
        <v>0</v>
      </c>
      <c r="BJ907" s="426">
        <f t="shared" si="25"/>
        <v>1</v>
      </c>
      <c r="BK907" s="425" t="b">
        <f t="shared" si="26"/>
        <v>0</v>
      </c>
    </row>
    <row r="908" spans="1:63" ht="15.75" customHeight="1">
      <c r="A908" s="174" t="s">
        <v>10</v>
      </c>
      <c r="B908" s="63" t="s">
        <v>11</v>
      </c>
      <c r="C908" s="63" t="s">
        <v>28</v>
      </c>
      <c r="D908" s="63" t="s">
        <v>1594</v>
      </c>
      <c r="E908" s="63" t="s">
        <v>50</v>
      </c>
      <c r="F908" s="63"/>
      <c r="G908" s="63" t="s">
        <v>1595</v>
      </c>
      <c r="H908" s="63"/>
      <c r="I908" s="63" t="s">
        <v>5590</v>
      </c>
      <c r="J908" s="63" t="s">
        <v>1596</v>
      </c>
      <c r="K908" s="63"/>
      <c r="L908" s="63"/>
      <c r="M908" s="63">
        <v>9955518689</v>
      </c>
      <c r="N908" s="63" t="s">
        <v>6700</v>
      </c>
      <c r="O908" s="63" t="s">
        <v>15</v>
      </c>
      <c r="P908" s="63" t="s">
        <v>16</v>
      </c>
      <c r="Q908" s="63" t="s">
        <v>35</v>
      </c>
      <c r="R908" s="63" t="s">
        <v>107</v>
      </c>
      <c r="S908" s="174" t="s">
        <v>1608</v>
      </c>
      <c r="T908" s="174"/>
      <c r="U908" s="174" t="s">
        <v>4750</v>
      </c>
      <c r="V908" s="63" t="s">
        <v>4164</v>
      </c>
      <c r="W908" s="174" t="s">
        <v>1601</v>
      </c>
      <c r="X908" s="174" t="s">
        <v>6701</v>
      </c>
      <c r="Y908" s="429">
        <v>45274</v>
      </c>
      <c r="Z908" s="430">
        <v>46847</v>
      </c>
      <c r="AA908" s="63" t="s">
        <v>4646</v>
      </c>
      <c r="AB908" s="63" t="s">
        <v>4159</v>
      </c>
      <c r="AC908" s="63"/>
      <c r="AD908" s="174" t="s">
        <v>6702</v>
      </c>
      <c r="AE908" s="174" t="s">
        <v>6703</v>
      </c>
      <c r="AF908" s="466">
        <v>46167</v>
      </c>
      <c r="AG908" s="174"/>
      <c r="AH908" s="174"/>
      <c r="AI908" s="174"/>
      <c r="AJ908" s="174"/>
      <c r="AK908" s="174"/>
      <c r="AL908" s="174"/>
      <c r="AM908" s="174"/>
      <c r="AN908" s="174"/>
      <c r="AO908" s="174"/>
      <c r="AP908" s="174"/>
      <c r="AQ908" s="174"/>
      <c r="AR908" s="174" t="s">
        <v>2335</v>
      </c>
      <c r="AS908" s="174">
        <v>2023</v>
      </c>
      <c r="AT908" s="415">
        <v>45278</v>
      </c>
      <c r="AU908" s="174" t="s">
        <v>2310</v>
      </c>
      <c r="AV908" s="437"/>
      <c r="AW908" s="523"/>
      <c r="AX908" s="524"/>
      <c r="AY908" s="422"/>
      <c r="AZ908" s="524"/>
      <c r="BA908" s="524"/>
      <c r="BB908" s="422"/>
      <c r="BC908" s="524"/>
      <c r="BD908" s="523"/>
      <c r="BE908" s="524"/>
      <c r="BF908" s="524"/>
      <c r="BG908" s="426">
        <f t="shared" si="22"/>
        <v>0</v>
      </c>
      <c r="BH908" s="426">
        <f t="shared" si="23"/>
        <v>1</v>
      </c>
      <c r="BI908" s="426">
        <f t="shared" si="24"/>
        <v>0</v>
      </c>
      <c r="BJ908" s="426">
        <f t="shared" si="25"/>
        <v>1</v>
      </c>
      <c r="BK908" s="425" t="b">
        <f t="shared" si="26"/>
        <v>0</v>
      </c>
    </row>
    <row r="909" spans="1:63" ht="15.75" customHeight="1">
      <c r="A909" s="174" t="s">
        <v>10</v>
      </c>
      <c r="B909" s="63" t="s">
        <v>11</v>
      </c>
      <c r="C909" s="63" t="s">
        <v>28</v>
      </c>
      <c r="D909" s="63" t="s">
        <v>1594</v>
      </c>
      <c r="E909" s="63" t="s">
        <v>50</v>
      </c>
      <c r="F909" s="174"/>
      <c r="G909" s="63" t="s">
        <v>1595</v>
      </c>
      <c r="H909" s="63"/>
      <c r="I909" s="63" t="s">
        <v>5590</v>
      </c>
      <c r="J909" s="63" t="s">
        <v>1596</v>
      </c>
      <c r="K909" s="174"/>
      <c r="L909" s="174"/>
      <c r="M909" s="63">
        <v>9955518689</v>
      </c>
      <c r="N909" s="63" t="s">
        <v>6700</v>
      </c>
      <c r="O909" s="63" t="s">
        <v>15</v>
      </c>
      <c r="P909" s="63" t="s">
        <v>16</v>
      </c>
      <c r="Q909" s="63" t="s">
        <v>35</v>
      </c>
      <c r="R909" s="63" t="s">
        <v>107</v>
      </c>
      <c r="S909" s="174" t="s">
        <v>1610</v>
      </c>
      <c r="T909" s="174"/>
      <c r="U909" s="174" t="s">
        <v>4592</v>
      </c>
      <c r="V909" s="63" t="s">
        <v>4164</v>
      </c>
      <c r="W909" s="174" t="s">
        <v>192</v>
      </c>
      <c r="X909" s="174" t="s">
        <v>6704</v>
      </c>
      <c r="Y909" s="429">
        <v>45274</v>
      </c>
      <c r="Z909" s="430">
        <v>46847</v>
      </c>
      <c r="AA909" s="63" t="s">
        <v>4646</v>
      </c>
      <c r="AB909" s="63" t="s">
        <v>4159</v>
      </c>
      <c r="AC909" s="63"/>
      <c r="AD909" s="174" t="s">
        <v>6705</v>
      </c>
      <c r="AE909" s="174" t="s">
        <v>6706</v>
      </c>
      <c r="AF909" s="466">
        <v>45659</v>
      </c>
      <c r="AG909" s="174"/>
      <c r="AH909" s="174"/>
      <c r="AI909" s="174"/>
      <c r="AJ909" s="174"/>
      <c r="AK909" s="174"/>
      <c r="AL909" s="174"/>
      <c r="AM909" s="174"/>
      <c r="AN909" s="174"/>
      <c r="AO909" s="174"/>
      <c r="AP909" s="174"/>
      <c r="AQ909" s="174"/>
      <c r="AR909" s="174" t="s">
        <v>2335</v>
      </c>
      <c r="AS909" s="174">
        <v>2023</v>
      </c>
      <c r="AT909" s="415">
        <v>45278</v>
      </c>
      <c r="AU909" s="174" t="s">
        <v>2310</v>
      </c>
      <c r="AV909" s="437"/>
      <c r="AW909" s="523"/>
      <c r="AX909" s="524"/>
      <c r="AY909" s="422"/>
      <c r="AZ909" s="524"/>
      <c r="BA909" s="524"/>
      <c r="BB909" s="422"/>
      <c r="BC909" s="524"/>
      <c r="BD909" s="523"/>
      <c r="BE909" s="524"/>
      <c r="BF909" s="524"/>
      <c r="BG909" s="426">
        <f t="shared" si="22"/>
        <v>0</v>
      </c>
      <c r="BH909" s="426">
        <f t="shared" si="23"/>
        <v>1</v>
      </c>
      <c r="BI909" s="426">
        <f t="shared" si="24"/>
        <v>0</v>
      </c>
      <c r="BJ909" s="426">
        <f t="shared" si="25"/>
        <v>1</v>
      </c>
      <c r="BK909" s="425" t="b">
        <f t="shared" si="26"/>
        <v>0</v>
      </c>
    </row>
    <row r="910" spans="1:63" ht="15.75" customHeight="1">
      <c r="A910" s="174" t="s">
        <v>10</v>
      </c>
      <c r="B910" s="63" t="s">
        <v>11</v>
      </c>
      <c r="C910" s="63" t="s">
        <v>28</v>
      </c>
      <c r="D910" s="63" t="s">
        <v>1594</v>
      </c>
      <c r="E910" s="63" t="s">
        <v>50</v>
      </c>
      <c r="F910" s="174"/>
      <c r="G910" s="63" t="s">
        <v>1595</v>
      </c>
      <c r="H910" s="63"/>
      <c r="I910" s="63" t="s">
        <v>5590</v>
      </c>
      <c r="J910" s="63" t="s">
        <v>1596</v>
      </c>
      <c r="K910" s="174"/>
      <c r="L910" s="174"/>
      <c r="M910" s="63">
        <v>9955518689</v>
      </c>
      <c r="N910" s="63" t="s">
        <v>6700</v>
      </c>
      <c r="O910" s="63" t="s">
        <v>15</v>
      </c>
      <c r="P910" s="63" t="s">
        <v>16</v>
      </c>
      <c r="Q910" s="63" t="s">
        <v>35</v>
      </c>
      <c r="R910" s="63" t="s">
        <v>107</v>
      </c>
      <c r="S910" s="174" t="s">
        <v>1613</v>
      </c>
      <c r="T910" s="174"/>
      <c r="U910" s="174" t="s">
        <v>4634</v>
      </c>
      <c r="V910" s="63" t="s">
        <v>4164</v>
      </c>
      <c r="W910" s="174" t="s">
        <v>6448</v>
      </c>
      <c r="X910" s="174" t="s">
        <v>6707</v>
      </c>
      <c r="Y910" s="429">
        <v>45274</v>
      </c>
      <c r="Z910" s="430">
        <v>46847</v>
      </c>
      <c r="AA910" s="63" t="s">
        <v>4646</v>
      </c>
      <c r="AB910" s="63" t="s">
        <v>4159</v>
      </c>
      <c r="AC910" s="63"/>
      <c r="AD910" s="174" t="s">
        <v>5592</v>
      </c>
      <c r="AE910" s="174" t="s">
        <v>6708</v>
      </c>
      <c r="AF910" s="466">
        <v>45599</v>
      </c>
      <c r="AG910" s="174"/>
      <c r="AH910" s="174"/>
      <c r="AI910" s="174"/>
      <c r="AJ910" s="174"/>
      <c r="AK910" s="174"/>
      <c r="AL910" s="174"/>
      <c r="AM910" s="174"/>
      <c r="AN910" s="174"/>
      <c r="AO910" s="174"/>
      <c r="AP910" s="174"/>
      <c r="AQ910" s="174"/>
      <c r="AR910" s="174" t="s">
        <v>2335</v>
      </c>
      <c r="AS910" s="174">
        <v>2023</v>
      </c>
      <c r="AT910" s="415">
        <v>45278</v>
      </c>
      <c r="AU910" s="174" t="s">
        <v>2310</v>
      </c>
      <c r="AV910" s="437"/>
      <c r="AW910" s="523"/>
      <c r="AX910" s="524"/>
      <c r="AY910" s="422"/>
      <c r="AZ910" s="524"/>
      <c r="BA910" s="524"/>
      <c r="BB910" s="422"/>
      <c r="BC910" s="524"/>
      <c r="BD910" s="523"/>
      <c r="BE910" s="524"/>
      <c r="BF910" s="524"/>
      <c r="BG910" s="426">
        <f t="shared" si="22"/>
        <v>0</v>
      </c>
      <c r="BH910" s="426">
        <f t="shared" si="23"/>
        <v>1</v>
      </c>
      <c r="BI910" s="426">
        <f t="shared" si="24"/>
        <v>0</v>
      </c>
      <c r="BJ910" s="426">
        <f t="shared" si="25"/>
        <v>1</v>
      </c>
      <c r="BK910" s="425" t="b">
        <f t="shared" si="26"/>
        <v>0</v>
      </c>
    </row>
    <row r="911" spans="1:63" ht="15.75" customHeight="1">
      <c r="A911" s="174" t="s">
        <v>10</v>
      </c>
      <c r="B911" s="63" t="s">
        <v>11</v>
      </c>
      <c r="C911" s="174" t="s">
        <v>12</v>
      </c>
      <c r="D911" s="63" t="s">
        <v>13</v>
      </c>
      <c r="E911" s="63" t="s">
        <v>3756</v>
      </c>
      <c r="F911" s="174"/>
      <c r="G911" s="174" t="s">
        <v>3444</v>
      </c>
      <c r="H911" s="174"/>
      <c r="I911" s="174" t="s">
        <v>6709</v>
      </c>
      <c r="J911" s="174" t="s">
        <v>3875</v>
      </c>
      <c r="K911" s="174"/>
      <c r="L911" s="174"/>
      <c r="M911" s="174" t="s">
        <v>6710</v>
      </c>
      <c r="N911" s="174" t="s">
        <v>6711</v>
      </c>
      <c r="O911" s="63" t="s">
        <v>15</v>
      </c>
      <c r="P911" s="63" t="s">
        <v>16</v>
      </c>
      <c r="Q911" s="63" t="s">
        <v>35</v>
      </c>
      <c r="R911" s="63" t="s">
        <v>117</v>
      </c>
      <c r="S911" s="174" t="s">
        <v>200</v>
      </c>
      <c r="T911" s="174"/>
      <c r="U911" s="174" t="s">
        <v>6353</v>
      </c>
      <c r="V911" s="63" t="s">
        <v>4164</v>
      </c>
      <c r="W911" s="174" t="s">
        <v>235</v>
      </c>
      <c r="X911" s="174" t="s">
        <v>6712</v>
      </c>
      <c r="Y911" s="429">
        <v>45274</v>
      </c>
      <c r="Z911" s="430">
        <v>47102</v>
      </c>
      <c r="AA911" s="63" t="s">
        <v>4158</v>
      </c>
      <c r="AB911" s="63" t="s">
        <v>4159</v>
      </c>
      <c r="AC911" s="63"/>
      <c r="AD911" s="174" t="s">
        <v>6713</v>
      </c>
      <c r="AE911" s="174" t="s">
        <v>6714</v>
      </c>
      <c r="AF911" s="466">
        <v>46274</v>
      </c>
      <c r="AG911" s="174"/>
      <c r="AH911" s="174"/>
      <c r="AI911" s="174"/>
      <c r="AJ911" s="174"/>
      <c r="AK911" s="174"/>
      <c r="AL911" s="174"/>
      <c r="AM911" s="174"/>
      <c r="AN911" s="174"/>
      <c r="AO911" s="174"/>
      <c r="AP911" s="174"/>
      <c r="AQ911" s="174"/>
      <c r="AR911" s="174" t="s">
        <v>2335</v>
      </c>
      <c r="AS911" s="174">
        <v>2023</v>
      </c>
      <c r="AT911" s="415">
        <v>45278</v>
      </c>
      <c r="AU911" s="174" t="s">
        <v>2307</v>
      </c>
      <c r="AV911" s="437"/>
      <c r="AW911" s="523"/>
      <c r="AX911" s="524"/>
      <c r="AY911" s="422"/>
      <c r="AZ911" s="524"/>
      <c r="BA911" s="524"/>
      <c r="BB911" s="422"/>
      <c r="BC911" s="524"/>
      <c r="BD911" s="523"/>
      <c r="BE911" s="524">
        <v>1</v>
      </c>
      <c r="BF911" s="524"/>
      <c r="BG911" s="426">
        <f t="shared" si="22"/>
        <v>1</v>
      </c>
      <c r="BH911" s="426">
        <f t="shared" si="23"/>
        <v>0</v>
      </c>
      <c r="BI911" s="426">
        <f t="shared" si="24"/>
        <v>0</v>
      </c>
      <c r="BJ911" s="426">
        <f t="shared" si="25"/>
        <v>1</v>
      </c>
      <c r="BK911" s="425" t="b">
        <f t="shared" si="26"/>
        <v>0</v>
      </c>
    </row>
    <row r="912" spans="1:63" ht="15.75" customHeight="1">
      <c r="A912" s="174" t="s">
        <v>10</v>
      </c>
      <c r="B912" s="174" t="s">
        <v>11</v>
      </c>
      <c r="C912" s="174" t="s">
        <v>123</v>
      </c>
      <c r="D912" s="63" t="s">
        <v>1881</v>
      </c>
      <c r="E912" s="63" t="s">
        <v>50</v>
      </c>
      <c r="F912" s="174"/>
      <c r="G912" s="174" t="s">
        <v>3879</v>
      </c>
      <c r="H912" s="174"/>
      <c r="I912" s="174" t="s">
        <v>6672</v>
      </c>
      <c r="J912" s="174" t="s">
        <v>3877</v>
      </c>
      <c r="K912" s="174"/>
      <c r="L912" s="174"/>
      <c r="M912" s="174" t="s">
        <v>6673</v>
      </c>
      <c r="N912" s="174" t="s">
        <v>6674</v>
      </c>
      <c r="O912" s="63" t="s">
        <v>15</v>
      </c>
      <c r="P912" s="63" t="s">
        <v>16</v>
      </c>
      <c r="Q912" s="174" t="s">
        <v>35</v>
      </c>
      <c r="R912" s="63" t="s">
        <v>84</v>
      </c>
      <c r="S912" s="174" t="s">
        <v>85</v>
      </c>
      <c r="T912" s="174"/>
      <c r="U912" s="174" t="s">
        <v>4623</v>
      </c>
      <c r="V912" s="63" t="s">
        <v>4164</v>
      </c>
      <c r="W912" s="174" t="s">
        <v>94</v>
      </c>
      <c r="X912" s="174" t="s">
        <v>6715</v>
      </c>
      <c r="Y912" s="429">
        <v>45280</v>
      </c>
      <c r="Z912" s="430">
        <v>45281</v>
      </c>
      <c r="AA912" s="63" t="s">
        <v>4158</v>
      </c>
      <c r="AB912" s="63" t="s">
        <v>4159</v>
      </c>
      <c r="AC912" s="63"/>
      <c r="AD912" s="174" t="s">
        <v>6716</v>
      </c>
      <c r="AE912" s="174" t="s">
        <v>6717</v>
      </c>
      <c r="AF912" s="174" t="s">
        <v>6678</v>
      </c>
      <c r="AG912" s="174"/>
      <c r="AH912" s="174"/>
      <c r="AI912" s="174"/>
      <c r="AJ912" s="174"/>
      <c r="AK912" s="174"/>
      <c r="AL912" s="174"/>
      <c r="AM912" s="174"/>
      <c r="AN912" s="174"/>
      <c r="AO912" s="174"/>
      <c r="AP912" s="174"/>
      <c r="AQ912" s="174"/>
      <c r="AR912" s="174" t="s">
        <v>2335</v>
      </c>
      <c r="AS912" s="174">
        <v>2023</v>
      </c>
      <c r="AT912" s="415">
        <v>45287</v>
      </c>
      <c r="AU912" s="174" t="s">
        <v>2310</v>
      </c>
      <c r="AV912" s="437"/>
      <c r="AW912" s="523"/>
      <c r="AX912" s="524"/>
      <c r="AY912" s="422"/>
      <c r="AZ912" s="524"/>
      <c r="BA912" s="524"/>
      <c r="BB912" s="422"/>
      <c r="BC912" s="524"/>
      <c r="BD912" s="523"/>
      <c r="BE912" s="524"/>
      <c r="BF912" s="524"/>
      <c r="BG912" s="426">
        <f t="shared" si="22"/>
        <v>0</v>
      </c>
      <c r="BH912" s="426">
        <f t="shared" si="23"/>
        <v>1</v>
      </c>
      <c r="BI912" s="426">
        <f t="shared" si="24"/>
        <v>0</v>
      </c>
      <c r="BJ912" s="426">
        <f t="shared" si="25"/>
        <v>1</v>
      </c>
      <c r="BK912" s="425" t="b">
        <f t="shared" si="26"/>
        <v>0</v>
      </c>
    </row>
    <row r="913" spans="1:63" ht="15.75" customHeight="1">
      <c r="A913" s="174" t="s">
        <v>10</v>
      </c>
      <c r="B913" s="63" t="s">
        <v>11</v>
      </c>
      <c r="C913" s="63" t="s">
        <v>28</v>
      </c>
      <c r="D913" s="63" t="s">
        <v>458</v>
      </c>
      <c r="E913" s="63" t="s">
        <v>30</v>
      </c>
      <c r="F913" s="63"/>
      <c r="G913" s="63" t="s">
        <v>1233</v>
      </c>
      <c r="H913" s="63"/>
      <c r="I913" s="63" t="s">
        <v>6718</v>
      </c>
      <c r="J913" s="63" t="s">
        <v>1234</v>
      </c>
      <c r="K913" s="63"/>
      <c r="L913" s="63"/>
      <c r="M913" s="63" t="s">
        <v>1235</v>
      </c>
      <c r="N913" s="63"/>
      <c r="O913" s="63" t="s">
        <v>15</v>
      </c>
      <c r="P913" s="63" t="s">
        <v>16</v>
      </c>
      <c r="Q913" s="63" t="s">
        <v>35</v>
      </c>
      <c r="R913" s="63" t="s">
        <v>87</v>
      </c>
      <c r="S913" s="174" t="s">
        <v>683</v>
      </c>
      <c r="T913" s="174"/>
      <c r="U913" s="174" t="s">
        <v>4697</v>
      </c>
      <c r="V913" s="63" t="s">
        <v>4164</v>
      </c>
      <c r="W913" s="174" t="s">
        <v>1139</v>
      </c>
      <c r="X913" s="174" t="s">
        <v>6719</v>
      </c>
      <c r="Y913" s="429">
        <v>45280</v>
      </c>
      <c r="Z913" s="430">
        <v>46888</v>
      </c>
      <c r="AA913" s="63" t="s">
        <v>4646</v>
      </c>
      <c r="AB913" s="63" t="s">
        <v>4159</v>
      </c>
      <c r="AC913" s="63"/>
      <c r="AD913" s="174" t="s">
        <v>6720</v>
      </c>
      <c r="AE913" s="174" t="s">
        <v>6721</v>
      </c>
      <c r="AF913" s="466">
        <v>45731</v>
      </c>
      <c r="AG913" s="174"/>
      <c r="AH913" s="174"/>
      <c r="AI913" s="174"/>
      <c r="AJ913" s="174"/>
      <c r="AK913" s="174"/>
      <c r="AL913" s="174"/>
      <c r="AM913" s="174"/>
      <c r="AN913" s="174"/>
      <c r="AO913" s="174"/>
      <c r="AP913" s="174"/>
      <c r="AQ913" s="174"/>
      <c r="AR913" s="174" t="s">
        <v>2335</v>
      </c>
      <c r="AS913" s="174">
        <v>2023</v>
      </c>
      <c r="AT913" s="415">
        <v>45287</v>
      </c>
      <c r="AU913" s="174" t="s">
        <v>2310</v>
      </c>
      <c r="AV913" s="437"/>
      <c r="AW913" s="523"/>
      <c r="AX913" s="524"/>
      <c r="AY913" s="422"/>
      <c r="AZ913" s="524"/>
      <c r="BA913" s="524"/>
      <c r="BB913" s="422"/>
      <c r="BC913" s="524"/>
      <c r="BD913" s="523"/>
      <c r="BE913" s="524"/>
      <c r="BF913" s="524"/>
      <c r="BG913" s="426">
        <f t="shared" si="22"/>
        <v>0</v>
      </c>
      <c r="BH913" s="426">
        <f t="shared" si="23"/>
        <v>1</v>
      </c>
      <c r="BI913" s="426">
        <f t="shared" si="24"/>
        <v>0</v>
      </c>
      <c r="BJ913" s="426">
        <f t="shared" si="25"/>
        <v>1</v>
      </c>
      <c r="BK913" s="425" t="b">
        <f t="shared" si="26"/>
        <v>0</v>
      </c>
    </row>
    <row r="914" spans="1:63" ht="15.75" customHeight="1">
      <c r="A914" s="174" t="s">
        <v>10</v>
      </c>
      <c r="B914" s="63" t="s">
        <v>11</v>
      </c>
      <c r="C914" s="174" t="s">
        <v>12</v>
      </c>
      <c r="D914" s="63" t="s">
        <v>13</v>
      </c>
      <c r="E914" s="63" t="s">
        <v>3756</v>
      </c>
      <c r="F914" s="174"/>
      <c r="G914" s="174" t="s">
        <v>3555</v>
      </c>
      <c r="H914" s="174"/>
      <c r="I914" s="174" t="s">
        <v>9631</v>
      </c>
      <c r="J914" s="174" t="s">
        <v>3771</v>
      </c>
      <c r="K914" s="174"/>
      <c r="L914" s="174"/>
      <c r="M914" s="174"/>
      <c r="N914" s="174" t="s">
        <v>5610</v>
      </c>
      <c r="O914" s="63" t="s">
        <v>113</v>
      </c>
      <c r="P914" s="63" t="s">
        <v>226</v>
      </c>
      <c r="Q914" s="63" t="s">
        <v>35</v>
      </c>
      <c r="R914" s="63" t="s">
        <v>272</v>
      </c>
      <c r="S914" s="174" t="s">
        <v>3046</v>
      </c>
      <c r="T914" s="174"/>
      <c r="U914" s="174" t="s">
        <v>4705</v>
      </c>
      <c r="V914" s="63" t="s">
        <v>4306</v>
      </c>
      <c r="W914" s="174" t="s">
        <v>276</v>
      </c>
      <c r="X914" s="174" t="s">
        <v>6722</v>
      </c>
      <c r="Y914" s="429">
        <v>45282</v>
      </c>
      <c r="Z914" s="430">
        <v>47025</v>
      </c>
      <c r="AA914" s="63" t="s">
        <v>4646</v>
      </c>
      <c r="AB914" s="63" t="s">
        <v>4159</v>
      </c>
      <c r="AC914" s="63"/>
      <c r="AD914" s="174" t="s">
        <v>5682</v>
      </c>
      <c r="AE914" s="174" t="s">
        <v>6723</v>
      </c>
      <c r="AF914" s="466">
        <v>46606</v>
      </c>
      <c r="AG914" s="174"/>
      <c r="AH914" s="174"/>
      <c r="AI914" s="174"/>
      <c r="AJ914" s="174"/>
      <c r="AK914" s="174"/>
      <c r="AL914" s="174"/>
      <c r="AM914" s="174"/>
      <c r="AN914" s="174"/>
      <c r="AO914" s="174"/>
      <c r="AP914" s="174"/>
      <c r="AQ914" s="174"/>
      <c r="AR914" s="174" t="s">
        <v>2335</v>
      </c>
      <c r="AS914" s="174">
        <v>2023</v>
      </c>
      <c r="AT914" s="415">
        <v>45287</v>
      </c>
      <c r="AU914" s="174" t="s">
        <v>2310</v>
      </c>
      <c r="AV914" s="437"/>
      <c r="AW914" s="523"/>
      <c r="AX914" s="524"/>
      <c r="AY914" s="422"/>
      <c r="AZ914" s="524"/>
      <c r="BA914" s="524"/>
      <c r="BB914" s="422"/>
      <c r="BC914" s="524"/>
      <c r="BD914" s="523"/>
      <c r="BE914" s="524"/>
      <c r="BF914" s="524"/>
      <c r="BG914" s="426">
        <f t="shared" si="22"/>
        <v>0</v>
      </c>
      <c r="BH914" s="426">
        <f t="shared" si="23"/>
        <v>1</v>
      </c>
      <c r="BI914" s="426">
        <f t="shared" si="24"/>
        <v>0</v>
      </c>
      <c r="BJ914" s="426">
        <f t="shared" si="25"/>
        <v>1</v>
      </c>
      <c r="BK914" s="425" t="b">
        <f t="shared" si="26"/>
        <v>0</v>
      </c>
    </row>
    <row r="915" spans="1:63" ht="15.75" customHeight="1">
      <c r="A915" s="174" t="s">
        <v>10</v>
      </c>
      <c r="B915" s="63" t="s">
        <v>11</v>
      </c>
      <c r="C915" s="63" t="s">
        <v>509</v>
      </c>
      <c r="D915" s="63" t="s">
        <v>551</v>
      </c>
      <c r="E915" s="63" t="s">
        <v>30</v>
      </c>
      <c r="F915" s="63"/>
      <c r="G915" s="63" t="s">
        <v>1662</v>
      </c>
      <c r="H915" s="63"/>
      <c r="I915" s="63" t="s">
        <v>6724</v>
      </c>
      <c r="J915" s="63" t="s">
        <v>1663</v>
      </c>
      <c r="K915" s="63"/>
      <c r="L915" s="63"/>
      <c r="M915" s="63" t="s">
        <v>1664</v>
      </c>
      <c r="N915" s="63"/>
      <c r="O915" s="63" t="s">
        <v>15</v>
      </c>
      <c r="P915" s="63" t="s">
        <v>16</v>
      </c>
      <c r="Q915" s="63" t="s">
        <v>35</v>
      </c>
      <c r="R915" s="63" t="s">
        <v>125</v>
      </c>
      <c r="S915" s="174" t="s">
        <v>279</v>
      </c>
      <c r="T915" s="174"/>
      <c r="U915" s="174" t="s">
        <v>4582</v>
      </c>
      <c r="V915" s="63" t="s">
        <v>4164</v>
      </c>
      <c r="W915" s="174" t="s">
        <v>127</v>
      </c>
      <c r="X915" s="174" t="s">
        <v>6725</v>
      </c>
      <c r="Y915" s="429">
        <v>45289</v>
      </c>
      <c r="Z915" s="430">
        <v>47121</v>
      </c>
      <c r="AA915" s="63" t="s">
        <v>4158</v>
      </c>
      <c r="AB915" s="63" t="s">
        <v>4159</v>
      </c>
      <c r="AC915" s="63"/>
      <c r="AD915" s="174" t="s">
        <v>6726</v>
      </c>
      <c r="AE915" s="174" t="s">
        <v>6727</v>
      </c>
      <c r="AF915" s="466">
        <v>46594</v>
      </c>
      <c r="AG915" s="174"/>
      <c r="AH915" s="174"/>
      <c r="AI915" s="174"/>
      <c r="AJ915" s="174"/>
      <c r="AK915" s="174"/>
      <c r="AL915" s="174"/>
      <c r="AM915" s="174"/>
      <c r="AN915" s="174"/>
      <c r="AO915" s="174"/>
      <c r="AP915" s="174"/>
      <c r="AQ915" s="174"/>
      <c r="AR915" s="174" t="s">
        <v>2335</v>
      </c>
      <c r="AS915" s="174">
        <v>2023</v>
      </c>
      <c r="AT915" s="415">
        <v>45289</v>
      </c>
      <c r="AU915" s="174" t="s">
        <v>2310</v>
      </c>
      <c r="AV915" s="437"/>
      <c r="AW915" s="523"/>
      <c r="AX915" s="524"/>
      <c r="AY915" s="422"/>
      <c r="AZ915" s="524"/>
      <c r="BA915" s="524"/>
      <c r="BB915" s="422"/>
      <c r="BC915" s="524"/>
      <c r="BD915" s="523"/>
      <c r="BE915" s="524"/>
      <c r="BF915" s="524"/>
      <c r="BG915" s="426">
        <f t="shared" si="22"/>
        <v>0</v>
      </c>
      <c r="BH915" s="426">
        <f t="shared" si="23"/>
        <v>1</v>
      </c>
      <c r="BI915" s="426">
        <f t="shared" si="24"/>
        <v>0</v>
      </c>
      <c r="BJ915" s="426">
        <f t="shared" si="25"/>
        <v>1</v>
      </c>
      <c r="BK915" s="425" t="b">
        <f t="shared" si="26"/>
        <v>0</v>
      </c>
    </row>
    <row r="916" spans="1:63" ht="15.75" customHeight="1">
      <c r="A916" s="174" t="s">
        <v>10</v>
      </c>
      <c r="B916" s="174" t="s">
        <v>11</v>
      </c>
      <c r="C916" s="174" t="s">
        <v>123</v>
      </c>
      <c r="D916" s="63" t="s">
        <v>1069</v>
      </c>
      <c r="E916" s="63" t="s">
        <v>30</v>
      </c>
      <c r="F916" s="174"/>
      <c r="G916" s="174" t="s">
        <v>9623</v>
      </c>
      <c r="H916" s="174"/>
      <c r="I916" s="174" t="s">
        <v>6282</v>
      </c>
      <c r="J916" s="584" t="s">
        <v>3887</v>
      </c>
      <c r="K916" s="174"/>
      <c r="L916" s="174"/>
      <c r="M916" s="582" t="s">
        <v>6283</v>
      </c>
      <c r="N916" s="585" t="s">
        <v>6284</v>
      </c>
      <c r="O916" s="63" t="s">
        <v>15</v>
      </c>
      <c r="P916" s="63" t="s">
        <v>16</v>
      </c>
      <c r="Q916" s="174" t="s">
        <v>35</v>
      </c>
      <c r="R916" s="63" t="s">
        <v>8666</v>
      </c>
      <c r="S916" s="174" t="s">
        <v>39</v>
      </c>
      <c r="T916" s="174"/>
      <c r="U916" s="174" t="s">
        <v>4640</v>
      </c>
      <c r="V916" s="63" t="s">
        <v>4164</v>
      </c>
      <c r="W916" s="174" t="s">
        <v>253</v>
      </c>
      <c r="X916" s="174" t="s">
        <v>6728</v>
      </c>
      <c r="Y916" s="429">
        <v>45289</v>
      </c>
      <c r="Z916" s="430">
        <v>47121</v>
      </c>
      <c r="AA916" s="63" t="s">
        <v>4158</v>
      </c>
      <c r="AB916" s="63" t="s">
        <v>4159</v>
      </c>
      <c r="AC916" s="63"/>
      <c r="AD916" s="174" t="s">
        <v>6729</v>
      </c>
      <c r="AE916" s="174" t="s">
        <v>6730</v>
      </c>
      <c r="AF916" s="466">
        <v>46631</v>
      </c>
      <c r="AG916" s="174"/>
      <c r="AH916" s="174"/>
      <c r="AI916" s="174"/>
      <c r="AJ916" s="174"/>
      <c r="AK916" s="174"/>
      <c r="AL916" s="174"/>
      <c r="AM916" s="174"/>
      <c r="AN916" s="174"/>
      <c r="AO916" s="174"/>
      <c r="AP916" s="174"/>
      <c r="AQ916" s="174"/>
      <c r="AR916" s="174" t="s">
        <v>2335</v>
      </c>
      <c r="AS916" s="174">
        <v>2023</v>
      </c>
      <c r="AT916" s="415">
        <v>45289</v>
      </c>
      <c r="AU916" s="174" t="s">
        <v>2310</v>
      </c>
      <c r="AV916" s="437"/>
      <c r="AW916" s="523"/>
      <c r="AX916" s="524"/>
      <c r="AY916" s="422"/>
      <c r="AZ916" s="524"/>
      <c r="BA916" s="524"/>
      <c r="BB916" s="422"/>
      <c r="BC916" s="524"/>
      <c r="BD916" s="523"/>
      <c r="BE916" s="524"/>
      <c r="BF916" s="524"/>
      <c r="BG916" s="426">
        <f t="shared" si="22"/>
        <v>0</v>
      </c>
      <c r="BH916" s="426">
        <f t="shared" si="23"/>
        <v>1</v>
      </c>
      <c r="BI916" s="426">
        <f t="shared" si="24"/>
        <v>0</v>
      </c>
      <c r="BJ916" s="426">
        <f t="shared" si="25"/>
        <v>1</v>
      </c>
      <c r="BK916" s="425" t="b">
        <f t="shared" si="26"/>
        <v>0</v>
      </c>
    </row>
    <row r="917" spans="1:63" ht="15.75" customHeight="1">
      <c r="A917" s="319" t="s">
        <v>10</v>
      </c>
      <c r="B917" s="319" t="s">
        <v>11</v>
      </c>
      <c r="C917" s="319" t="s">
        <v>123</v>
      </c>
      <c r="D917" s="356" t="s">
        <v>1069</v>
      </c>
      <c r="E917" s="356" t="s">
        <v>30</v>
      </c>
      <c r="F917" s="319"/>
      <c r="G917" s="319" t="s">
        <v>9623</v>
      </c>
      <c r="H917" s="319"/>
      <c r="I917" s="319" t="s">
        <v>6282</v>
      </c>
      <c r="J917" s="611" t="s">
        <v>3887</v>
      </c>
      <c r="K917" s="319"/>
      <c r="L917" s="319"/>
      <c r="M917" s="612" t="s">
        <v>6283</v>
      </c>
      <c r="N917" s="613" t="s">
        <v>6284</v>
      </c>
      <c r="O917" s="356" t="s">
        <v>15</v>
      </c>
      <c r="P917" s="356" t="s">
        <v>16</v>
      </c>
      <c r="Q917" s="319" t="s">
        <v>35</v>
      </c>
      <c r="R917" s="356" t="s">
        <v>8666</v>
      </c>
      <c r="S917" s="319" t="s">
        <v>47</v>
      </c>
      <c r="T917" s="319"/>
      <c r="U917" s="319" t="s">
        <v>4491</v>
      </c>
      <c r="V917" s="356" t="s">
        <v>4164</v>
      </c>
      <c r="W917" s="319" t="s">
        <v>78</v>
      </c>
      <c r="X917" s="319" t="s">
        <v>6731</v>
      </c>
      <c r="Y917" s="475">
        <v>45289</v>
      </c>
      <c r="Z917" s="476">
        <v>47121</v>
      </c>
      <c r="AA917" s="356" t="s">
        <v>4158</v>
      </c>
      <c r="AB917" s="356" t="s">
        <v>4159</v>
      </c>
      <c r="AC917" s="356"/>
      <c r="AD917" s="319" t="s">
        <v>6732</v>
      </c>
      <c r="AE917" s="319" t="s">
        <v>6733</v>
      </c>
      <c r="AF917" s="491">
        <v>46861</v>
      </c>
      <c r="AG917" s="319"/>
      <c r="AH917" s="319"/>
      <c r="AI917" s="319"/>
      <c r="AJ917" s="319"/>
      <c r="AK917" s="319"/>
      <c r="AL917" s="319"/>
      <c r="AM917" s="319"/>
      <c r="AN917" s="319"/>
      <c r="AO917" s="319"/>
      <c r="AP917" s="319"/>
      <c r="AQ917" s="319"/>
      <c r="AR917" s="319" t="s">
        <v>2335</v>
      </c>
      <c r="AS917" s="319">
        <v>2023</v>
      </c>
      <c r="AT917" s="477">
        <v>45289</v>
      </c>
      <c r="AU917" s="319" t="s">
        <v>2310</v>
      </c>
      <c r="AV917" s="347"/>
      <c r="AW917" s="523"/>
      <c r="AX917" s="608"/>
      <c r="AY917" s="422"/>
      <c r="AZ917" s="608"/>
      <c r="BA917" s="608"/>
      <c r="BB917" s="422"/>
      <c r="BC917" s="608"/>
      <c r="BD917" s="523"/>
      <c r="BE917" s="608"/>
      <c r="BF917" s="608"/>
      <c r="BG917" s="479">
        <f t="shared" si="22"/>
        <v>0</v>
      </c>
      <c r="BH917" s="479">
        <f t="shared" si="23"/>
        <v>1</v>
      </c>
      <c r="BI917" s="479">
        <f t="shared" si="24"/>
        <v>0</v>
      </c>
      <c r="BJ917" s="479">
        <f t="shared" si="25"/>
        <v>1</v>
      </c>
      <c r="BK917" s="480" t="b">
        <f t="shared" si="26"/>
        <v>0</v>
      </c>
    </row>
    <row r="918" spans="1:63" ht="15.75" customHeight="1">
      <c r="A918" s="174" t="s">
        <v>10</v>
      </c>
      <c r="B918" s="63" t="s">
        <v>11</v>
      </c>
      <c r="C918" s="63" t="s">
        <v>123</v>
      </c>
      <c r="D918" s="63" t="s">
        <v>513</v>
      </c>
      <c r="E918" s="63" t="s">
        <v>28</v>
      </c>
      <c r="F918" s="63"/>
      <c r="G918" s="63" t="s">
        <v>1775</v>
      </c>
      <c r="H918" s="63"/>
      <c r="I918" s="63" t="s">
        <v>6309</v>
      </c>
      <c r="J918" s="63" t="s">
        <v>1776</v>
      </c>
      <c r="K918" s="63"/>
      <c r="L918" s="63"/>
      <c r="M918" s="63" t="s">
        <v>1777</v>
      </c>
      <c r="N918" s="63" t="s">
        <v>6734</v>
      </c>
      <c r="O918" s="63" t="s">
        <v>15</v>
      </c>
      <c r="P918" s="63" t="s">
        <v>16</v>
      </c>
      <c r="Q918" s="63" t="s">
        <v>35</v>
      </c>
      <c r="R918" s="63" t="s">
        <v>87</v>
      </c>
      <c r="S918" s="174" t="s">
        <v>737</v>
      </c>
      <c r="T918" s="174"/>
      <c r="U918" s="174" t="s">
        <v>4697</v>
      </c>
      <c r="V918" s="63" t="s">
        <v>4164</v>
      </c>
      <c r="W918" s="174" t="s">
        <v>165</v>
      </c>
      <c r="X918" s="174" t="s">
        <v>6735</v>
      </c>
      <c r="Y918" s="429">
        <v>45301</v>
      </c>
      <c r="Z918" s="430">
        <v>46546</v>
      </c>
      <c r="AA918" s="63" t="s">
        <v>4646</v>
      </c>
      <c r="AB918" s="63" t="s">
        <v>4159</v>
      </c>
      <c r="AC918" s="63"/>
      <c r="AD918" s="174" t="s">
        <v>5504</v>
      </c>
      <c r="AE918" s="174" t="s">
        <v>6736</v>
      </c>
      <c r="AF918" s="466">
        <v>45311</v>
      </c>
      <c r="AG918" s="174"/>
      <c r="AH918" s="174"/>
      <c r="AI918" s="174"/>
      <c r="AJ918" s="174"/>
      <c r="AK918" s="174"/>
      <c r="AL918" s="174"/>
      <c r="AM918" s="174"/>
      <c r="AN918" s="174"/>
      <c r="AO918" s="174"/>
      <c r="AP918" s="174"/>
      <c r="AQ918" s="174"/>
      <c r="AR918" s="174" t="s">
        <v>2306</v>
      </c>
      <c r="AS918" s="174">
        <v>2024</v>
      </c>
      <c r="AT918" s="415">
        <v>45322</v>
      </c>
      <c r="AU918" s="174" t="s">
        <v>2310</v>
      </c>
      <c r="AV918" s="437"/>
      <c r="AW918" s="523"/>
      <c r="AX918" s="524"/>
      <c r="AY918" s="422"/>
      <c r="AZ918" s="524"/>
      <c r="BA918" s="524"/>
      <c r="BB918" s="422"/>
      <c r="BC918" s="524"/>
      <c r="BD918" s="523"/>
      <c r="BE918" s="524"/>
      <c r="BF918" s="524"/>
      <c r="BG918" s="426">
        <f t="shared" si="22"/>
        <v>0</v>
      </c>
      <c r="BH918" s="426">
        <f t="shared" si="23"/>
        <v>1</v>
      </c>
      <c r="BI918" s="426">
        <f t="shared" si="24"/>
        <v>0</v>
      </c>
      <c r="BJ918" s="426">
        <f t="shared" si="25"/>
        <v>1</v>
      </c>
      <c r="BK918" s="425" t="b">
        <f t="shared" si="26"/>
        <v>0</v>
      </c>
    </row>
    <row r="919" spans="1:63" ht="15.75" customHeight="1">
      <c r="A919" s="174" t="s">
        <v>10</v>
      </c>
      <c r="B919" s="63" t="s">
        <v>11</v>
      </c>
      <c r="C919" s="63" t="s">
        <v>123</v>
      </c>
      <c r="D919" s="63" t="s">
        <v>513</v>
      </c>
      <c r="E919" s="63" t="s">
        <v>28</v>
      </c>
      <c r="F919" s="174"/>
      <c r="G919" s="63" t="s">
        <v>1775</v>
      </c>
      <c r="H919" s="63"/>
      <c r="I919" s="63" t="s">
        <v>6309</v>
      </c>
      <c r="J919" s="63" t="s">
        <v>1776</v>
      </c>
      <c r="K919" s="174"/>
      <c r="L919" s="174"/>
      <c r="M919" s="63" t="s">
        <v>1777</v>
      </c>
      <c r="N919" s="63" t="s">
        <v>6734</v>
      </c>
      <c r="O919" s="63" t="s">
        <v>15</v>
      </c>
      <c r="P919" s="63" t="s">
        <v>16</v>
      </c>
      <c r="Q919" s="63" t="s">
        <v>35</v>
      </c>
      <c r="R919" s="63" t="s">
        <v>104</v>
      </c>
      <c r="S919" s="174" t="s">
        <v>173</v>
      </c>
      <c r="T919" s="174"/>
      <c r="U919" s="174" t="s">
        <v>4661</v>
      </c>
      <c r="V919" s="63" t="s">
        <v>4164</v>
      </c>
      <c r="W919" s="174" t="s">
        <v>2193</v>
      </c>
      <c r="X919" s="174" t="s">
        <v>6737</v>
      </c>
      <c r="Y919" s="429">
        <v>45301</v>
      </c>
      <c r="Z919" s="430">
        <v>46899</v>
      </c>
      <c r="AA919" s="63" t="s">
        <v>4646</v>
      </c>
      <c r="AB919" s="63" t="s">
        <v>4159</v>
      </c>
      <c r="AC919" s="63"/>
      <c r="AD919" s="174" t="s">
        <v>6311</v>
      </c>
      <c r="AE919" s="174" t="s">
        <v>6312</v>
      </c>
      <c r="AF919" s="466">
        <v>45420</v>
      </c>
      <c r="AG919" s="174"/>
      <c r="AH919" s="174"/>
      <c r="AI919" s="174"/>
      <c r="AJ919" s="174"/>
      <c r="AK919" s="174"/>
      <c r="AL919" s="174"/>
      <c r="AM919" s="174"/>
      <c r="AN919" s="174"/>
      <c r="AO919" s="174"/>
      <c r="AP919" s="174"/>
      <c r="AQ919" s="174"/>
      <c r="AR919" s="174" t="s">
        <v>2306</v>
      </c>
      <c r="AS919" s="174">
        <v>2024</v>
      </c>
      <c r="AT919" s="415">
        <v>45322</v>
      </c>
      <c r="AU919" s="174" t="s">
        <v>2310</v>
      </c>
      <c r="AV919" s="437"/>
      <c r="AW919" s="523"/>
      <c r="AX919" s="524"/>
      <c r="AY919" s="422"/>
      <c r="AZ919" s="524"/>
      <c r="BA919" s="524"/>
      <c r="BB919" s="422"/>
      <c r="BC919" s="524"/>
      <c r="BD919" s="523"/>
      <c r="BE919" s="524"/>
      <c r="BF919" s="524"/>
      <c r="BG919" s="426">
        <f t="shared" si="22"/>
        <v>0</v>
      </c>
      <c r="BH919" s="426">
        <f t="shared" si="23"/>
        <v>1</v>
      </c>
      <c r="BI919" s="426">
        <f t="shared" si="24"/>
        <v>0</v>
      </c>
      <c r="BJ919" s="426">
        <f t="shared" si="25"/>
        <v>1</v>
      </c>
      <c r="BK919" s="425" t="b">
        <f t="shared" si="26"/>
        <v>0</v>
      </c>
    </row>
    <row r="920" spans="1:63" ht="15.75" customHeight="1">
      <c r="A920" s="174" t="s">
        <v>10</v>
      </c>
      <c r="B920" s="63" t="s">
        <v>11</v>
      </c>
      <c r="C920" s="63" t="s">
        <v>123</v>
      </c>
      <c r="D920" s="63" t="s">
        <v>513</v>
      </c>
      <c r="E920" s="63" t="s">
        <v>28</v>
      </c>
      <c r="F920" s="174"/>
      <c r="G920" s="63" t="s">
        <v>1775</v>
      </c>
      <c r="H920" s="63"/>
      <c r="I920" s="63" t="s">
        <v>6309</v>
      </c>
      <c r="J920" s="63" t="s">
        <v>1776</v>
      </c>
      <c r="K920" s="174"/>
      <c r="L920" s="174"/>
      <c r="M920" s="63" t="s">
        <v>1777</v>
      </c>
      <c r="N920" s="63" t="s">
        <v>6734</v>
      </c>
      <c r="O920" s="63" t="s">
        <v>15</v>
      </c>
      <c r="P920" s="63" t="s">
        <v>16</v>
      </c>
      <c r="Q920" s="63" t="s">
        <v>35</v>
      </c>
      <c r="R920" s="63" t="s">
        <v>84</v>
      </c>
      <c r="S920" s="174" t="s">
        <v>170</v>
      </c>
      <c r="T920" s="174"/>
      <c r="U920" s="174" t="s">
        <v>4618</v>
      </c>
      <c r="V920" s="63" t="s">
        <v>4213</v>
      </c>
      <c r="W920" s="174" t="s">
        <v>94</v>
      </c>
      <c r="X920" s="174" t="s">
        <v>6738</v>
      </c>
      <c r="Y920" s="429">
        <v>45301</v>
      </c>
      <c r="Z920" s="430">
        <v>46869</v>
      </c>
      <c r="AA920" s="63" t="s">
        <v>4646</v>
      </c>
      <c r="AB920" s="63" t="s">
        <v>4159</v>
      </c>
      <c r="AC920" s="63"/>
      <c r="AD920" s="174" t="s">
        <v>6739</v>
      </c>
      <c r="AE920" s="174" t="s">
        <v>6740</v>
      </c>
      <c r="AF920" s="466">
        <v>45316</v>
      </c>
      <c r="AG920" s="174"/>
      <c r="AH920" s="174"/>
      <c r="AI920" s="174"/>
      <c r="AJ920" s="174"/>
      <c r="AK920" s="174"/>
      <c r="AL920" s="174"/>
      <c r="AM920" s="174"/>
      <c r="AN920" s="174"/>
      <c r="AO920" s="174"/>
      <c r="AP920" s="174"/>
      <c r="AQ920" s="174"/>
      <c r="AR920" s="174" t="s">
        <v>2306</v>
      </c>
      <c r="AS920" s="174">
        <v>2024</v>
      </c>
      <c r="AT920" s="415">
        <v>45322</v>
      </c>
      <c r="AU920" s="174" t="s">
        <v>2310</v>
      </c>
      <c r="AV920" s="437"/>
      <c r="AW920" s="523"/>
      <c r="AX920" s="524"/>
      <c r="AY920" s="422"/>
      <c r="AZ920" s="524"/>
      <c r="BA920" s="524"/>
      <c r="BB920" s="422"/>
      <c r="BC920" s="524"/>
      <c r="BD920" s="523"/>
      <c r="BE920" s="524"/>
      <c r="BF920" s="524"/>
      <c r="BG920" s="426">
        <f t="shared" si="22"/>
        <v>0</v>
      </c>
      <c r="BH920" s="426">
        <f t="shared" si="23"/>
        <v>1</v>
      </c>
      <c r="BI920" s="426">
        <f t="shared" si="24"/>
        <v>0</v>
      </c>
      <c r="BJ920" s="426">
        <f t="shared" si="25"/>
        <v>1</v>
      </c>
      <c r="BK920" s="425" t="b">
        <f t="shared" si="26"/>
        <v>0</v>
      </c>
    </row>
    <row r="921" spans="1:63" ht="15.75" customHeight="1">
      <c r="A921" s="174" t="s">
        <v>10</v>
      </c>
      <c r="B921" s="63" t="s">
        <v>11</v>
      </c>
      <c r="C921" s="63" t="s">
        <v>123</v>
      </c>
      <c r="D921" s="63" t="s">
        <v>513</v>
      </c>
      <c r="E921" s="63" t="s">
        <v>28</v>
      </c>
      <c r="F921" s="174"/>
      <c r="G921" s="63" t="s">
        <v>1775</v>
      </c>
      <c r="H921" s="63"/>
      <c r="I921" s="63" t="s">
        <v>6309</v>
      </c>
      <c r="J921" s="63" t="s">
        <v>1776</v>
      </c>
      <c r="K921" s="174"/>
      <c r="L921" s="174"/>
      <c r="M921" s="63" t="s">
        <v>1777</v>
      </c>
      <c r="N921" s="63" t="s">
        <v>6734</v>
      </c>
      <c r="O921" s="63" t="s">
        <v>15</v>
      </c>
      <c r="P921" s="63" t="s">
        <v>16</v>
      </c>
      <c r="Q921" s="63" t="s">
        <v>35</v>
      </c>
      <c r="R921" s="63" t="s">
        <v>84</v>
      </c>
      <c r="S921" s="174" t="s">
        <v>167</v>
      </c>
      <c r="T921" s="174"/>
      <c r="U921" s="174" t="s">
        <v>4623</v>
      </c>
      <c r="V921" s="63" t="s">
        <v>4164</v>
      </c>
      <c r="W921" s="174" t="s">
        <v>94</v>
      </c>
      <c r="X921" s="174" t="s">
        <v>6741</v>
      </c>
      <c r="Y921" s="429">
        <v>45301</v>
      </c>
      <c r="Z921" s="430">
        <v>46869</v>
      </c>
      <c r="AA921" s="63" t="s">
        <v>4646</v>
      </c>
      <c r="AB921" s="63" t="s">
        <v>4159</v>
      </c>
      <c r="AC921" s="63"/>
      <c r="AD921" s="174" t="s">
        <v>6739</v>
      </c>
      <c r="AE921" s="174" t="s">
        <v>6740</v>
      </c>
      <c r="AF921" s="466">
        <v>45316</v>
      </c>
      <c r="AG921" s="174"/>
      <c r="AH921" s="174"/>
      <c r="AI921" s="174"/>
      <c r="AJ921" s="174"/>
      <c r="AK921" s="174"/>
      <c r="AL921" s="174"/>
      <c r="AM921" s="174"/>
      <c r="AN921" s="174"/>
      <c r="AO921" s="174"/>
      <c r="AP921" s="174"/>
      <c r="AQ921" s="174"/>
      <c r="AR921" s="174" t="s">
        <v>2306</v>
      </c>
      <c r="AS921" s="174">
        <v>2024</v>
      </c>
      <c r="AT921" s="415">
        <v>45322</v>
      </c>
      <c r="AU921" s="174" t="s">
        <v>2310</v>
      </c>
      <c r="AV921" s="437"/>
      <c r="AW921" s="523"/>
      <c r="AX921" s="524"/>
      <c r="AY921" s="422"/>
      <c r="AZ921" s="524"/>
      <c r="BA921" s="524"/>
      <c r="BB921" s="422"/>
      <c r="BC921" s="524"/>
      <c r="BD921" s="523"/>
      <c r="BE921" s="524"/>
      <c r="BF921" s="524"/>
      <c r="BG921" s="426">
        <f t="shared" si="22"/>
        <v>0</v>
      </c>
      <c r="BH921" s="426">
        <f t="shared" si="23"/>
        <v>1</v>
      </c>
      <c r="BI921" s="426">
        <f t="shared" si="24"/>
        <v>0</v>
      </c>
      <c r="BJ921" s="426">
        <f t="shared" si="25"/>
        <v>1</v>
      </c>
      <c r="BK921" s="425" t="b">
        <f t="shared" si="26"/>
        <v>0</v>
      </c>
    </row>
    <row r="922" spans="1:63" ht="15.75" customHeight="1">
      <c r="A922" s="174" t="s">
        <v>10</v>
      </c>
      <c r="B922" s="63" t="s">
        <v>11</v>
      </c>
      <c r="C922" s="63" t="s">
        <v>12</v>
      </c>
      <c r="D922" s="63" t="s">
        <v>13</v>
      </c>
      <c r="E922" s="63" t="s">
        <v>3756</v>
      </c>
      <c r="F922" s="63"/>
      <c r="G922" s="63" t="s">
        <v>1300</v>
      </c>
      <c r="H922" s="63"/>
      <c r="I922" s="63" t="s">
        <v>6742</v>
      </c>
      <c r="J922" s="63" t="s">
        <v>1301</v>
      </c>
      <c r="K922" s="63"/>
      <c r="L922" s="63"/>
      <c r="M922" s="63" t="s">
        <v>1302</v>
      </c>
      <c r="N922" s="63" t="s">
        <v>6743</v>
      </c>
      <c r="O922" s="63" t="s">
        <v>15</v>
      </c>
      <c r="P922" s="63" t="s">
        <v>525</v>
      </c>
      <c r="Q922" s="63" t="s">
        <v>35</v>
      </c>
      <c r="R922" s="63" t="s">
        <v>8666</v>
      </c>
      <c r="S922" s="174" t="s">
        <v>1362</v>
      </c>
      <c r="T922" s="174"/>
      <c r="U922" s="174" t="s">
        <v>4497</v>
      </c>
      <c r="V922" s="63" t="s">
        <v>4164</v>
      </c>
      <c r="W922" s="174" t="s">
        <v>91</v>
      </c>
      <c r="X922" s="174" t="s">
        <v>6744</v>
      </c>
      <c r="Y922" s="429">
        <v>45302</v>
      </c>
      <c r="Z922" s="430">
        <v>46845</v>
      </c>
      <c r="AA922" s="63" t="s">
        <v>4646</v>
      </c>
      <c r="AB922" s="63" t="s">
        <v>4159</v>
      </c>
      <c r="AC922" s="63"/>
      <c r="AD922" s="174" t="s">
        <v>4821</v>
      </c>
      <c r="AE922" s="174" t="s">
        <v>6252</v>
      </c>
      <c r="AF922" s="466">
        <v>45937</v>
      </c>
      <c r="AG922" s="174"/>
      <c r="AH922" s="174"/>
      <c r="AI922" s="174"/>
      <c r="AJ922" s="174"/>
      <c r="AK922" s="174"/>
      <c r="AL922" s="174"/>
      <c r="AM922" s="174"/>
      <c r="AN922" s="174"/>
      <c r="AO922" s="174"/>
      <c r="AP922" s="174"/>
      <c r="AQ922" s="174"/>
      <c r="AR922" s="174" t="s">
        <v>2306</v>
      </c>
      <c r="AS922" s="174">
        <v>2024</v>
      </c>
      <c r="AT922" s="415">
        <v>45322</v>
      </c>
      <c r="AU922" s="174" t="s">
        <v>2310</v>
      </c>
      <c r="AV922" s="437"/>
      <c r="AW922" s="523"/>
      <c r="AX922" s="524"/>
      <c r="AY922" s="422"/>
      <c r="AZ922" s="524"/>
      <c r="BA922" s="524"/>
      <c r="BB922" s="422"/>
      <c r="BC922" s="524"/>
      <c r="BD922" s="523"/>
      <c r="BE922" s="524"/>
      <c r="BF922" s="524"/>
      <c r="BG922" s="426">
        <f t="shared" si="22"/>
        <v>0</v>
      </c>
      <c r="BH922" s="426">
        <f t="shared" si="23"/>
        <v>1</v>
      </c>
      <c r="BI922" s="426">
        <f t="shared" si="24"/>
        <v>0</v>
      </c>
      <c r="BJ922" s="426">
        <f t="shared" si="25"/>
        <v>1</v>
      </c>
      <c r="BK922" s="425" t="b">
        <f t="shared" si="26"/>
        <v>0</v>
      </c>
    </row>
    <row r="923" spans="1:63" ht="15.75" customHeight="1">
      <c r="A923" s="174" t="s">
        <v>10</v>
      </c>
      <c r="B923" s="63" t="s">
        <v>11</v>
      </c>
      <c r="C923" s="63" t="s">
        <v>12</v>
      </c>
      <c r="D923" s="63" t="s">
        <v>13</v>
      </c>
      <c r="E923" s="63" t="s">
        <v>3756</v>
      </c>
      <c r="F923" s="174"/>
      <c r="G923" s="63" t="s">
        <v>1300</v>
      </c>
      <c r="H923" s="63"/>
      <c r="I923" s="63" t="s">
        <v>6742</v>
      </c>
      <c r="J923" s="63" t="s">
        <v>1301</v>
      </c>
      <c r="K923" s="174"/>
      <c r="L923" s="174"/>
      <c r="M923" s="63" t="s">
        <v>1302</v>
      </c>
      <c r="N923" s="63" t="s">
        <v>6743</v>
      </c>
      <c r="O923" s="63" t="s">
        <v>15</v>
      </c>
      <c r="P923" s="63" t="s">
        <v>525</v>
      </c>
      <c r="Q923" s="63" t="s">
        <v>35</v>
      </c>
      <c r="R923" s="63" t="s">
        <v>8666</v>
      </c>
      <c r="S923" s="174" t="s">
        <v>422</v>
      </c>
      <c r="T923" s="174"/>
      <c r="U923" s="174" t="s">
        <v>4491</v>
      </c>
      <c r="V923" s="63" t="s">
        <v>4164</v>
      </c>
      <c r="W923" s="174" t="s">
        <v>78</v>
      </c>
      <c r="X923" s="174" t="s">
        <v>6745</v>
      </c>
      <c r="Y923" s="429">
        <v>45306</v>
      </c>
      <c r="Z923" s="430">
        <v>46845</v>
      </c>
      <c r="AA923" s="63" t="s">
        <v>4646</v>
      </c>
      <c r="AB923" s="63" t="s">
        <v>4159</v>
      </c>
      <c r="AC923" s="63"/>
      <c r="AD923" s="174" t="s">
        <v>4821</v>
      </c>
      <c r="AE923" s="174" t="s">
        <v>4822</v>
      </c>
      <c r="AF923" s="466">
        <v>45684</v>
      </c>
      <c r="AG923" s="174"/>
      <c r="AH923" s="174"/>
      <c r="AI923" s="174"/>
      <c r="AJ923" s="174"/>
      <c r="AK923" s="174"/>
      <c r="AL923" s="174"/>
      <c r="AM923" s="174"/>
      <c r="AN923" s="174"/>
      <c r="AO923" s="174"/>
      <c r="AP923" s="174"/>
      <c r="AQ923" s="174"/>
      <c r="AR923" s="174" t="s">
        <v>2306</v>
      </c>
      <c r="AS923" s="174">
        <v>2024</v>
      </c>
      <c r="AT923" s="415">
        <v>45322</v>
      </c>
      <c r="AU923" s="174" t="s">
        <v>2310</v>
      </c>
      <c r="AV923" s="437"/>
      <c r="AW923" s="523"/>
      <c r="AX923" s="524"/>
      <c r="AY923" s="422"/>
      <c r="AZ923" s="524"/>
      <c r="BA923" s="524"/>
      <c r="BB923" s="422"/>
      <c r="BC923" s="524"/>
      <c r="BD923" s="523"/>
      <c r="BE923" s="524"/>
      <c r="BF923" s="524"/>
      <c r="BG923" s="426">
        <f t="shared" si="22"/>
        <v>0</v>
      </c>
      <c r="BH923" s="426">
        <f t="shared" si="23"/>
        <v>1</v>
      </c>
      <c r="BI923" s="426">
        <f t="shared" si="24"/>
        <v>0</v>
      </c>
      <c r="BJ923" s="426">
        <f t="shared" si="25"/>
        <v>1</v>
      </c>
      <c r="BK923" s="425" t="b">
        <f t="shared" si="26"/>
        <v>0</v>
      </c>
    </row>
    <row r="924" spans="1:63" ht="15.75" customHeight="1">
      <c r="A924" s="174" t="s">
        <v>10</v>
      </c>
      <c r="B924" s="63" t="s">
        <v>11</v>
      </c>
      <c r="C924" s="63" t="s">
        <v>509</v>
      </c>
      <c r="D924" s="63" t="s">
        <v>551</v>
      </c>
      <c r="E924" s="63" t="s">
        <v>30</v>
      </c>
      <c r="F924" s="63"/>
      <c r="G924" s="63" t="s">
        <v>1662</v>
      </c>
      <c r="H924" s="63"/>
      <c r="I924" s="63" t="s">
        <v>6124</v>
      </c>
      <c r="J924" s="63" t="s">
        <v>1663</v>
      </c>
      <c r="K924" s="63"/>
      <c r="L924" s="63"/>
      <c r="M924" s="63" t="s">
        <v>1664</v>
      </c>
      <c r="N924" s="63"/>
      <c r="O924" s="63" t="s">
        <v>15</v>
      </c>
      <c r="P924" s="63" t="s">
        <v>16</v>
      </c>
      <c r="Q924" s="63" t="s">
        <v>35</v>
      </c>
      <c r="R924" s="63" t="s">
        <v>2230</v>
      </c>
      <c r="S924" s="174" t="s">
        <v>1107</v>
      </c>
      <c r="T924" s="174"/>
      <c r="U924" s="174" t="s">
        <v>6299</v>
      </c>
      <c r="V924" s="63" t="s">
        <v>4164</v>
      </c>
      <c r="W924" s="174" t="s">
        <v>6746</v>
      </c>
      <c r="X924" s="174" t="s">
        <v>6747</v>
      </c>
      <c r="Y924" s="429">
        <v>45309</v>
      </c>
      <c r="Z924" s="430">
        <v>46814</v>
      </c>
      <c r="AA924" s="63" t="s">
        <v>4646</v>
      </c>
      <c r="AB924" s="63" t="s">
        <v>4159</v>
      </c>
      <c r="AC924" s="63"/>
      <c r="AD924" s="174" t="s">
        <v>6748</v>
      </c>
      <c r="AE924" s="174" t="s">
        <v>6194</v>
      </c>
      <c r="AF924" s="466">
        <v>46683</v>
      </c>
      <c r="AG924" s="174"/>
      <c r="AH924" s="174"/>
      <c r="AI924" s="174"/>
      <c r="AJ924" s="174"/>
      <c r="AK924" s="174"/>
      <c r="AL924" s="174"/>
      <c r="AM924" s="174"/>
      <c r="AN924" s="174"/>
      <c r="AO924" s="174"/>
      <c r="AP924" s="174"/>
      <c r="AQ924" s="174"/>
      <c r="AR924" s="174" t="s">
        <v>2306</v>
      </c>
      <c r="AS924" s="174">
        <v>2024</v>
      </c>
      <c r="AT924" s="415">
        <v>45322</v>
      </c>
      <c r="AU924" s="174" t="s">
        <v>2310</v>
      </c>
      <c r="AV924" s="437"/>
      <c r="AW924" s="523"/>
      <c r="AX924" s="524"/>
      <c r="AY924" s="422"/>
      <c r="AZ924" s="524"/>
      <c r="BA924" s="524"/>
      <c r="BB924" s="422"/>
      <c r="BC924" s="524"/>
      <c r="BD924" s="523"/>
      <c r="BE924" s="524"/>
      <c r="BF924" s="524"/>
      <c r="BG924" s="426">
        <f t="shared" si="22"/>
        <v>0</v>
      </c>
      <c r="BH924" s="426">
        <f t="shared" si="23"/>
        <v>1</v>
      </c>
      <c r="BI924" s="426">
        <f t="shared" si="24"/>
        <v>0</v>
      </c>
      <c r="BJ924" s="426">
        <f t="shared" si="25"/>
        <v>1</v>
      </c>
      <c r="BK924" s="425" t="b">
        <f t="shared" si="26"/>
        <v>0</v>
      </c>
    </row>
    <row r="925" spans="1:63" ht="15.75" customHeight="1">
      <c r="A925" s="174" t="s">
        <v>10</v>
      </c>
      <c r="B925" s="63" t="s">
        <v>11</v>
      </c>
      <c r="C925" s="63" t="s">
        <v>509</v>
      </c>
      <c r="D925" s="63" t="s">
        <v>551</v>
      </c>
      <c r="E925" s="63" t="s">
        <v>30</v>
      </c>
      <c r="F925" s="174"/>
      <c r="G925" s="63" t="s">
        <v>1662</v>
      </c>
      <c r="H925" s="63"/>
      <c r="I925" s="63" t="s">
        <v>6124</v>
      </c>
      <c r="J925" s="63" t="s">
        <v>1663</v>
      </c>
      <c r="K925" s="174"/>
      <c r="L925" s="174"/>
      <c r="M925" s="63" t="s">
        <v>1664</v>
      </c>
      <c r="N925" s="174"/>
      <c r="O925" s="63" t="s">
        <v>15</v>
      </c>
      <c r="P925" s="63" t="s">
        <v>16</v>
      </c>
      <c r="Q925" s="63" t="s">
        <v>35</v>
      </c>
      <c r="R925" s="63" t="s">
        <v>8666</v>
      </c>
      <c r="S925" s="174" t="s">
        <v>1362</v>
      </c>
      <c r="T925" s="174"/>
      <c r="U925" s="174" t="s">
        <v>4497</v>
      </c>
      <c r="V925" s="63" t="s">
        <v>4164</v>
      </c>
      <c r="W925" s="174" t="s">
        <v>91</v>
      </c>
      <c r="X925" s="174" t="s">
        <v>6749</v>
      </c>
      <c r="Y925" s="429">
        <v>45309</v>
      </c>
      <c r="Z925" s="430">
        <v>46842</v>
      </c>
      <c r="AA925" s="63" t="s">
        <v>4646</v>
      </c>
      <c r="AB925" s="63" t="s">
        <v>4159</v>
      </c>
      <c r="AC925" s="63"/>
      <c r="AD925" s="174" t="s">
        <v>6750</v>
      </c>
      <c r="AE925" s="174" t="s">
        <v>5603</v>
      </c>
      <c r="AF925" s="466">
        <v>46295</v>
      </c>
      <c r="AG925" s="174"/>
      <c r="AH925" s="174"/>
      <c r="AI925" s="174"/>
      <c r="AJ925" s="174"/>
      <c r="AK925" s="174"/>
      <c r="AL925" s="174"/>
      <c r="AM925" s="174"/>
      <c r="AN925" s="174"/>
      <c r="AO925" s="174"/>
      <c r="AP925" s="174"/>
      <c r="AQ925" s="174"/>
      <c r="AR925" s="174" t="s">
        <v>2306</v>
      </c>
      <c r="AS925" s="174">
        <v>2024</v>
      </c>
      <c r="AT925" s="415">
        <v>45322</v>
      </c>
      <c r="AU925" s="174" t="s">
        <v>2310</v>
      </c>
      <c r="AV925" s="437"/>
      <c r="AW925" s="523"/>
      <c r="AX925" s="524"/>
      <c r="AY925" s="422"/>
      <c r="AZ925" s="524"/>
      <c r="BA925" s="524"/>
      <c r="BB925" s="422"/>
      <c r="BC925" s="524"/>
      <c r="BD925" s="523"/>
      <c r="BE925" s="524"/>
      <c r="BF925" s="524"/>
      <c r="BG925" s="426">
        <f t="shared" si="22"/>
        <v>0</v>
      </c>
      <c r="BH925" s="426">
        <f t="shared" si="23"/>
        <v>1</v>
      </c>
      <c r="BI925" s="426">
        <f t="shared" si="24"/>
        <v>0</v>
      </c>
      <c r="BJ925" s="426">
        <f t="shared" si="25"/>
        <v>1</v>
      </c>
      <c r="BK925" s="425" t="b">
        <f t="shared" si="26"/>
        <v>0</v>
      </c>
    </row>
    <row r="926" spans="1:63" ht="15.75" customHeight="1">
      <c r="A926" s="174" t="s">
        <v>10</v>
      </c>
      <c r="B926" s="63" t="s">
        <v>11</v>
      </c>
      <c r="C926" s="63" t="s">
        <v>12</v>
      </c>
      <c r="D926" s="63" t="s">
        <v>13</v>
      </c>
      <c r="E926" s="63" t="s">
        <v>3756</v>
      </c>
      <c r="F926" s="63"/>
      <c r="G926" s="63" t="s">
        <v>1766</v>
      </c>
      <c r="H926" s="63"/>
      <c r="I926" s="63" t="s">
        <v>6076</v>
      </c>
      <c r="J926" s="63" t="s">
        <v>3795</v>
      </c>
      <c r="K926" s="63"/>
      <c r="L926" s="63"/>
      <c r="M926" s="63" t="s">
        <v>5827</v>
      </c>
      <c r="N926" s="63" t="s">
        <v>6696</v>
      </c>
      <c r="O926" s="63" t="s">
        <v>15</v>
      </c>
      <c r="P926" s="63" t="s">
        <v>16</v>
      </c>
      <c r="Q926" s="63" t="s">
        <v>35</v>
      </c>
      <c r="R926" s="63" t="s">
        <v>87</v>
      </c>
      <c r="S926" s="174" t="s">
        <v>683</v>
      </c>
      <c r="T926" s="174"/>
      <c r="U926" s="174" t="s">
        <v>4697</v>
      </c>
      <c r="V926" s="63" t="s">
        <v>4164</v>
      </c>
      <c r="W926" s="174" t="s">
        <v>1139</v>
      </c>
      <c r="X926" s="174" t="s">
        <v>6751</v>
      </c>
      <c r="Y926" s="429">
        <v>45315</v>
      </c>
      <c r="Z926" s="430">
        <v>47101</v>
      </c>
      <c r="AA926" s="63" t="s">
        <v>4646</v>
      </c>
      <c r="AB926" s="63" t="s">
        <v>4159</v>
      </c>
      <c r="AC926" s="63"/>
      <c r="AD926" s="174" t="s">
        <v>6698</v>
      </c>
      <c r="AE926" s="174" t="s">
        <v>6752</v>
      </c>
      <c r="AF926" s="418">
        <v>46440</v>
      </c>
      <c r="AG926" s="174"/>
      <c r="AH926" s="174"/>
      <c r="AI926" s="174"/>
      <c r="AJ926" s="174"/>
      <c r="AK926" s="174"/>
      <c r="AL926" s="174"/>
      <c r="AM926" s="174"/>
      <c r="AN926" s="174"/>
      <c r="AO926" s="174"/>
      <c r="AP926" s="174"/>
      <c r="AQ926" s="174"/>
      <c r="AR926" s="174" t="s">
        <v>2306</v>
      </c>
      <c r="AS926" s="174">
        <v>2024</v>
      </c>
      <c r="AT926" s="415">
        <v>45322</v>
      </c>
      <c r="AU926" s="174" t="s">
        <v>2310</v>
      </c>
      <c r="AV926" s="437"/>
      <c r="AW926" s="523"/>
      <c r="AX926" s="524"/>
      <c r="AY926" s="422"/>
      <c r="AZ926" s="524"/>
      <c r="BA926" s="524"/>
      <c r="BB926" s="422"/>
      <c r="BC926" s="524"/>
      <c r="BD926" s="523"/>
      <c r="BE926" s="524"/>
      <c r="BF926" s="524"/>
      <c r="BG926" s="426">
        <f t="shared" si="22"/>
        <v>0</v>
      </c>
      <c r="BH926" s="426">
        <f t="shared" si="23"/>
        <v>1</v>
      </c>
      <c r="BI926" s="426">
        <f t="shared" si="24"/>
        <v>0</v>
      </c>
      <c r="BJ926" s="426">
        <f t="shared" si="25"/>
        <v>1</v>
      </c>
      <c r="BK926" s="425" t="b">
        <f t="shared" si="26"/>
        <v>0</v>
      </c>
    </row>
    <row r="927" spans="1:63" ht="15.75" customHeight="1">
      <c r="A927" s="174" t="s">
        <v>10</v>
      </c>
      <c r="B927" s="63" t="s">
        <v>11</v>
      </c>
      <c r="C927" s="174" t="s">
        <v>12</v>
      </c>
      <c r="D927" s="63" t="s">
        <v>13</v>
      </c>
      <c r="E927" s="63" t="s">
        <v>3756</v>
      </c>
      <c r="F927" s="174"/>
      <c r="G927" s="174" t="s">
        <v>3444</v>
      </c>
      <c r="H927" s="174"/>
      <c r="I927" s="174" t="s">
        <v>6709</v>
      </c>
      <c r="J927" s="174" t="s">
        <v>3875</v>
      </c>
      <c r="K927" s="174"/>
      <c r="L927" s="174"/>
      <c r="M927" s="174" t="s">
        <v>6710</v>
      </c>
      <c r="N927" s="174" t="s">
        <v>6711</v>
      </c>
      <c r="O927" s="63" t="s">
        <v>15</v>
      </c>
      <c r="P927" s="63" t="s">
        <v>16</v>
      </c>
      <c r="Q927" s="63" t="s">
        <v>35</v>
      </c>
      <c r="R927" s="63" t="s">
        <v>117</v>
      </c>
      <c r="S927" s="174" t="s">
        <v>315</v>
      </c>
      <c r="T927" s="174"/>
      <c r="U927" s="174" t="s">
        <v>6353</v>
      </c>
      <c r="V927" s="63" t="s">
        <v>4164</v>
      </c>
      <c r="W927" s="174" t="s">
        <v>235</v>
      </c>
      <c r="X927" s="174" t="s">
        <v>6753</v>
      </c>
      <c r="Y927" s="429">
        <v>45322</v>
      </c>
      <c r="Z927" s="430">
        <v>47102</v>
      </c>
      <c r="AA927" s="63" t="s">
        <v>4646</v>
      </c>
      <c r="AB927" s="63" t="s">
        <v>4159</v>
      </c>
      <c r="AC927" s="63"/>
      <c r="AD927" s="174" t="s">
        <v>6754</v>
      </c>
      <c r="AE927" s="174" t="s">
        <v>6755</v>
      </c>
      <c r="AF927" s="174" t="s">
        <v>6756</v>
      </c>
      <c r="AG927" s="174"/>
      <c r="AH927" s="174"/>
      <c r="AI927" s="174"/>
      <c r="AJ927" s="174"/>
      <c r="AK927" s="174"/>
      <c r="AL927" s="174"/>
      <c r="AM927" s="174"/>
      <c r="AN927" s="174"/>
      <c r="AO927" s="174"/>
      <c r="AP927" s="174"/>
      <c r="AQ927" s="174"/>
      <c r="AR927" s="174" t="s">
        <v>2306</v>
      </c>
      <c r="AS927" s="174">
        <v>2024</v>
      </c>
      <c r="AT927" s="415">
        <v>45322</v>
      </c>
      <c r="AU927" s="174" t="s">
        <v>2310</v>
      </c>
      <c r="AV927" s="437"/>
      <c r="AW927" s="523"/>
      <c r="AX927" s="524"/>
      <c r="AY927" s="422"/>
      <c r="AZ927" s="524"/>
      <c r="BA927" s="524"/>
      <c r="BB927" s="422"/>
      <c r="BC927" s="524"/>
      <c r="BD927" s="523"/>
      <c r="BE927" s="524"/>
      <c r="BF927" s="524"/>
      <c r="BG927" s="426">
        <f t="shared" si="22"/>
        <v>0</v>
      </c>
      <c r="BH927" s="426">
        <f t="shared" si="23"/>
        <v>1</v>
      </c>
      <c r="BI927" s="426">
        <f t="shared" si="24"/>
        <v>0</v>
      </c>
      <c r="BJ927" s="426">
        <f t="shared" si="25"/>
        <v>1</v>
      </c>
      <c r="BK927" s="425" t="b">
        <f t="shared" si="26"/>
        <v>0</v>
      </c>
    </row>
    <row r="928" spans="1:63" ht="15.75" customHeight="1">
      <c r="A928" s="319" t="s">
        <v>10</v>
      </c>
      <c r="B928" s="356" t="s">
        <v>11</v>
      </c>
      <c r="C928" s="356" t="s">
        <v>50</v>
      </c>
      <c r="D928" s="356" t="s">
        <v>2158</v>
      </c>
      <c r="E928" s="356" t="s">
        <v>28</v>
      </c>
      <c r="F928" s="319"/>
      <c r="G928" s="319" t="s">
        <v>3446</v>
      </c>
      <c r="H928" s="319"/>
      <c r="I928" s="319" t="s">
        <v>6757</v>
      </c>
      <c r="J928" s="319" t="s">
        <v>9632</v>
      </c>
      <c r="K928" s="319"/>
      <c r="L928" s="319"/>
      <c r="M928" s="319" t="s">
        <v>6758</v>
      </c>
      <c r="N928" s="319" t="s">
        <v>6759</v>
      </c>
      <c r="O928" s="356" t="s">
        <v>15</v>
      </c>
      <c r="P928" s="356" t="s">
        <v>16</v>
      </c>
      <c r="Q928" s="319" t="s">
        <v>35</v>
      </c>
      <c r="R928" s="356" t="s">
        <v>8666</v>
      </c>
      <c r="S928" s="319" t="s">
        <v>36</v>
      </c>
      <c r="T928" s="319"/>
      <c r="U928" s="319" t="s">
        <v>4497</v>
      </c>
      <c r="V928" s="356" t="s">
        <v>4164</v>
      </c>
      <c r="W928" s="319" t="s">
        <v>6375</v>
      </c>
      <c r="X928" s="319" t="s">
        <v>6760</v>
      </c>
      <c r="Y928" s="475">
        <v>45322</v>
      </c>
      <c r="Z928" s="476">
        <v>47150</v>
      </c>
      <c r="AA928" s="356" t="s">
        <v>4158</v>
      </c>
      <c r="AB928" s="356" t="s">
        <v>4159</v>
      </c>
      <c r="AC928" s="356"/>
      <c r="AD928" s="319" t="s">
        <v>5211</v>
      </c>
      <c r="AE928" s="319" t="s">
        <v>6761</v>
      </c>
      <c r="AF928" s="491">
        <v>46063</v>
      </c>
      <c r="AG928" s="319"/>
      <c r="AH928" s="319"/>
      <c r="AI928" s="319"/>
      <c r="AJ928" s="319"/>
      <c r="AK928" s="319"/>
      <c r="AL928" s="319"/>
      <c r="AM928" s="319"/>
      <c r="AN928" s="319"/>
      <c r="AO928" s="319"/>
      <c r="AP928" s="319"/>
      <c r="AQ928" s="319"/>
      <c r="AR928" s="319" t="s">
        <v>2306</v>
      </c>
      <c r="AS928" s="319">
        <v>2024</v>
      </c>
      <c r="AT928" s="477">
        <v>45322</v>
      </c>
      <c r="AU928" s="319" t="s">
        <v>2307</v>
      </c>
      <c r="AV928" s="347"/>
      <c r="AW928" s="615"/>
      <c r="AX928" s="608"/>
      <c r="AY928" s="487"/>
      <c r="AZ928" s="608"/>
      <c r="BA928" s="608"/>
      <c r="BB928" s="487"/>
      <c r="BC928" s="608"/>
      <c r="BD928" s="615"/>
      <c r="BE928" s="608">
        <v>1</v>
      </c>
      <c r="BF928" s="608"/>
      <c r="BG928" s="479">
        <f t="shared" si="22"/>
        <v>1</v>
      </c>
      <c r="BH928" s="479">
        <f t="shared" si="23"/>
        <v>0</v>
      </c>
      <c r="BI928" s="479">
        <f t="shared" si="24"/>
        <v>0</v>
      </c>
      <c r="BJ928" s="479">
        <f t="shared" si="25"/>
        <v>1</v>
      </c>
      <c r="BK928" s="480" t="b">
        <f t="shared" si="26"/>
        <v>0</v>
      </c>
    </row>
    <row r="929" spans="1:63" ht="15.75" customHeight="1">
      <c r="A929" s="174" t="s">
        <v>10</v>
      </c>
      <c r="B929" s="174" t="s">
        <v>11</v>
      </c>
      <c r="C929" s="174" t="s">
        <v>123</v>
      </c>
      <c r="D929" s="63" t="s">
        <v>2267</v>
      </c>
      <c r="E929" s="63" t="s">
        <v>123</v>
      </c>
      <c r="F929" s="174"/>
      <c r="G929" s="174" t="s">
        <v>3457</v>
      </c>
      <c r="H929" s="174"/>
      <c r="I929" s="174" t="s">
        <v>5194</v>
      </c>
      <c r="J929" s="174" t="s">
        <v>3788</v>
      </c>
      <c r="K929" s="174"/>
      <c r="L929" s="174"/>
      <c r="M929" s="174"/>
      <c r="N929" s="174" t="s">
        <v>5195</v>
      </c>
      <c r="O929" s="63" t="s">
        <v>15</v>
      </c>
      <c r="P929" s="63" t="s">
        <v>16</v>
      </c>
      <c r="Q929" s="174" t="s">
        <v>35</v>
      </c>
      <c r="R929" s="63" t="s">
        <v>84</v>
      </c>
      <c r="S929" s="174" t="s">
        <v>93</v>
      </c>
      <c r="T929" s="174"/>
      <c r="U929" s="174" t="s">
        <v>4618</v>
      </c>
      <c r="V929" s="63" t="s">
        <v>4213</v>
      </c>
      <c r="W929" s="174" t="s">
        <v>94</v>
      </c>
      <c r="X929" s="174" t="s">
        <v>6762</v>
      </c>
      <c r="Y929" s="429">
        <v>45328</v>
      </c>
      <c r="Z929" s="430">
        <v>47156</v>
      </c>
      <c r="AA929" s="63" t="s">
        <v>4158</v>
      </c>
      <c r="AB929" s="63" t="s">
        <v>4159</v>
      </c>
      <c r="AC929" s="63"/>
      <c r="AD929" s="174" t="s">
        <v>6763</v>
      </c>
      <c r="AE929" s="174" t="s">
        <v>6764</v>
      </c>
      <c r="AF929" s="174" t="s">
        <v>6765</v>
      </c>
      <c r="AG929" s="174"/>
      <c r="AH929" s="174"/>
      <c r="AI929" s="174"/>
      <c r="AJ929" s="174"/>
      <c r="AK929" s="174"/>
      <c r="AL929" s="174"/>
      <c r="AM929" s="174"/>
      <c r="AN929" s="174"/>
      <c r="AO929" s="174"/>
      <c r="AP929" s="174"/>
      <c r="AQ929" s="174"/>
      <c r="AR929" s="174" t="s">
        <v>2309</v>
      </c>
      <c r="AS929" s="174">
        <v>2024</v>
      </c>
      <c r="AT929" s="415">
        <v>45351</v>
      </c>
      <c r="AU929" s="174" t="s">
        <v>2310</v>
      </c>
      <c r="AV929" s="437"/>
      <c r="AW929" s="523"/>
      <c r="AX929" s="524"/>
      <c r="AY929" s="422"/>
      <c r="AZ929" s="524"/>
      <c r="BA929" s="524"/>
      <c r="BB929" s="422"/>
      <c r="BC929" s="524"/>
      <c r="BD929" s="523"/>
      <c r="BE929" s="524"/>
      <c r="BF929" s="524"/>
      <c r="BG929" s="426">
        <f t="shared" si="22"/>
        <v>0</v>
      </c>
      <c r="BH929" s="426">
        <f t="shared" si="23"/>
        <v>1</v>
      </c>
      <c r="BI929" s="426">
        <f t="shared" si="24"/>
        <v>0</v>
      </c>
      <c r="BJ929" s="426">
        <f t="shared" si="25"/>
        <v>1</v>
      </c>
      <c r="BK929" s="425" t="b">
        <f t="shared" si="26"/>
        <v>0</v>
      </c>
    </row>
    <row r="930" spans="1:63" ht="15.75" customHeight="1">
      <c r="A930" s="174" t="s">
        <v>10</v>
      </c>
      <c r="B930" s="174" t="s">
        <v>11</v>
      </c>
      <c r="C930" s="174" t="s">
        <v>176</v>
      </c>
      <c r="D930" s="63" t="s">
        <v>3759</v>
      </c>
      <c r="E930" s="63" t="s">
        <v>3756</v>
      </c>
      <c r="F930" s="174"/>
      <c r="G930" s="174" t="s">
        <v>3447</v>
      </c>
      <c r="H930" s="174"/>
      <c r="I930" s="174" t="s">
        <v>6766</v>
      </c>
      <c r="J930" s="174" t="s">
        <v>3892</v>
      </c>
      <c r="K930" s="174"/>
      <c r="L930" s="174"/>
      <c r="M930" s="174" t="s">
        <v>6767</v>
      </c>
      <c r="N930" s="174" t="s">
        <v>6768</v>
      </c>
      <c r="O930" s="63" t="s">
        <v>15</v>
      </c>
      <c r="P930" s="63" t="s">
        <v>16</v>
      </c>
      <c r="Q930" s="174" t="s">
        <v>35</v>
      </c>
      <c r="R930" s="63" t="s">
        <v>2222</v>
      </c>
      <c r="S930" s="174" t="s">
        <v>156</v>
      </c>
      <c r="T930" s="174"/>
      <c r="U930" s="174" t="s">
        <v>4718</v>
      </c>
      <c r="V930" s="63" t="s">
        <v>4164</v>
      </c>
      <c r="W930" s="174" t="s">
        <v>157</v>
      </c>
      <c r="X930" s="174" t="s">
        <v>6769</v>
      </c>
      <c r="Y930" s="429">
        <v>45329</v>
      </c>
      <c r="Z930" s="430">
        <v>47157</v>
      </c>
      <c r="AA930" s="63" t="s">
        <v>4158</v>
      </c>
      <c r="AB930" s="63" t="s">
        <v>4159</v>
      </c>
      <c r="AC930" s="63"/>
      <c r="AD930" s="174" t="s">
        <v>6770</v>
      </c>
      <c r="AE930" s="174" t="s">
        <v>6771</v>
      </c>
      <c r="AF930" s="174" t="s">
        <v>6772</v>
      </c>
      <c r="AG930" s="174"/>
      <c r="AH930" s="174"/>
      <c r="AI930" s="174"/>
      <c r="AJ930" s="174"/>
      <c r="AK930" s="174"/>
      <c r="AL930" s="174"/>
      <c r="AM930" s="174"/>
      <c r="AN930" s="174"/>
      <c r="AO930" s="174"/>
      <c r="AP930" s="174"/>
      <c r="AQ930" s="174"/>
      <c r="AR930" s="174" t="s">
        <v>2309</v>
      </c>
      <c r="AS930" s="174">
        <v>2024</v>
      </c>
      <c r="AT930" s="415">
        <v>45351</v>
      </c>
      <c r="AU930" s="174" t="s">
        <v>2307</v>
      </c>
      <c r="AV930" s="437"/>
      <c r="AW930" s="523"/>
      <c r="AX930" s="524"/>
      <c r="AY930" s="422"/>
      <c r="AZ930" s="524"/>
      <c r="BA930" s="524"/>
      <c r="BB930" s="422"/>
      <c r="BC930" s="524"/>
      <c r="BD930" s="523"/>
      <c r="BE930" s="524">
        <v>1</v>
      </c>
      <c r="BF930" s="524"/>
      <c r="BG930" s="426">
        <f t="shared" si="22"/>
        <v>1</v>
      </c>
      <c r="BH930" s="426">
        <f t="shared" si="23"/>
        <v>0</v>
      </c>
      <c r="BI930" s="426">
        <f t="shared" si="24"/>
        <v>0</v>
      </c>
      <c r="BJ930" s="426">
        <f t="shared" si="25"/>
        <v>1</v>
      </c>
      <c r="BK930" s="425" t="b">
        <f t="shared" si="26"/>
        <v>0</v>
      </c>
    </row>
    <row r="931" spans="1:63" ht="15.75" customHeight="1">
      <c r="A931" s="174" t="s">
        <v>10</v>
      </c>
      <c r="B931" s="174" t="s">
        <v>11</v>
      </c>
      <c r="C931" s="174" t="s">
        <v>176</v>
      </c>
      <c r="D931" s="63" t="s">
        <v>3759</v>
      </c>
      <c r="E931" s="63" t="s">
        <v>3756</v>
      </c>
      <c r="F931" s="174"/>
      <c r="G931" s="174" t="s">
        <v>3448</v>
      </c>
      <c r="H931" s="174"/>
      <c r="I931" s="174" t="s">
        <v>6773</v>
      </c>
      <c r="J931" s="174" t="s">
        <v>3897</v>
      </c>
      <c r="K931" s="174"/>
      <c r="L931" s="174"/>
      <c r="M931" s="174" t="s">
        <v>6774</v>
      </c>
      <c r="N931" s="174" t="s">
        <v>6775</v>
      </c>
      <c r="O931" s="63" t="s">
        <v>15</v>
      </c>
      <c r="P931" s="63" t="s">
        <v>16</v>
      </c>
      <c r="Q931" s="174" t="s">
        <v>35</v>
      </c>
      <c r="R931" s="63" t="s">
        <v>8666</v>
      </c>
      <c r="S931" s="174" t="s">
        <v>36</v>
      </c>
      <c r="T931" s="174"/>
      <c r="U931" s="174" t="s">
        <v>4497</v>
      </c>
      <c r="V931" s="63" t="s">
        <v>4164</v>
      </c>
      <c r="W931" s="174" t="s">
        <v>91</v>
      </c>
      <c r="X931" s="174" t="s">
        <v>6776</v>
      </c>
      <c r="Y931" s="429">
        <v>45335</v>
      </c>
      <c r="Z931" s="430">
        <v>47163</v>
      </c>
      <c r="AA931" s="63" t="s">
        <v>4158</v>
      </c>
      <c r="AB931" s="63" t="s">
        <v>4159</v>
      </c>
      <c r="AC931" s="63"/>
      <c r="AD931" s="174" t="s">
        <v>5211</v>
      </c>
      <c r="AE931" s="174" t="s">
        <v>6761</v>
      </c>
      <c r="AF931" s="466">
        <v>46063</v>
      </c>
      <c r="AG931" s="174"/>
      <c r="AH931" s="174"/>
      <c r="AI931" s="174"/>
      <c r="AJ931" s="174"/>
      <c r="AK931" s="174"/>
      <c r="AL931" s="174"/>
      <c r="AM931" s="174"/>
      <c r="AN931" s="174"/>
      <c r="AO931" s="174"/>
      <c r="AP931" s="174"/>
      <c r="AQ931" s="174"/>
      <c r="AR931" s="174" t="s">
        <v>2309</v>
      </c>
      <c r="AS931" s="174">
        <v>2024</v>
      </c>
      <c r="AT931" s="415">
        <v>45351</v>
      </c>
      <c r="AU931" s="174" t="s">
        <v>2307</v>
      </c>
      <c r="AV931" s="437"/>
      <c r="AW931" s="523"/>
      <c r="AX931" s="524"/>
      <c r="AY931" s="422"/>
      <c r="AZ931" s="524"/>
      <c r="BA931" s="524"/>
      <c r="BB931" s="422"/>
      <c r="BC931" s="524"/>
      <c r="BD931" s="523"/>
      <c r="BE931" s="524">
        <v>1</v>
      </c>
      <c r="BF931" s="524"/>
      <c r="BG931" s="426">
        <f t="shared" si="22"/>
        <v>1</v>
      </c>
      <c r="BH931" s="426">
        <f t="shared" si="23"/>
        <v>0</v>
      </c>
      <c r="BI931" s="426">
        <f t="shared" si="24"/>
        <v>0</v>
      </c>
      <c r="BJ931" s="426">
        <f t="shared" si="25"/>
        <v>1</v>
      </c>
      <c r="BK931" s="425" t="b">
        <f t="shared" si="26"/>
        <v>0</v>
      </c>
    </row>
    <row r="932" spans="1:63" ht="15.75" customHeight="1">
      <c r="A932" s="174" t="s">
        <v>10</v>
      </c>
      <c r="B932" s="63" t="s">
        <v>11</v>
      </c>
      <c r="C932" s="63" t="s">
        <v>12</v>
      </c>
      <c r="D932" s="63" t="s">
        <v>13</v>
      </c>
      <c r="E932" s="63" t="s">
        <v>3756</v>
      </c>
      <c r="F932" s="63"/>
      <c r="G932" s="63" t="s">
        <v>185</v>
      </c>
      <c r="H932" s="63"/>
      <c r="I932" s="63" t="s">
        <v>6777</v>
      </c>
      <c r="J932" s="63" t="s">
        <v>186</v>
      </c>
      <c r="K932" s="63"/>
      <c r="L932" s="63"/>
      <c r="M932" s="63" t="s">
        <v>5515</v>
      </c>
      <c r="N932" s="63" t="s">
        <v>5516</v>
      </c>
      <c r="O932" s="63" t="s">
        <v>15</v>
      </c>
      <c r="P932" s="63" t="s">
        <v>16</v>
      </c>
      <c r="Q932" s="63" t="s">
        <v>35</v>
      </c>
      <c r="R932" s="63" t="s">
        <v>107</v>
      </c>
      <c r="S932" s="174" t="s">
        <v>2443</v>
      </c>
      <c r="T932" s="174"/>
      <c r="U932" s="174" t="s">
        <v>6778</v>
      </c>
      <c r="V932" s="63" t="s">
        <v>4164</v>
      </c>
      <c r="W932" s="174" t="s">
        <v>6779</v>
      </c>
      <c r="X932" s="174" t="s">
        <v>6780</v>
      </c>
      <c r="Y932" s="429">
        <v>45337</v>
      </c>
      <c r="Z932" s="430">
        <v>47165</v>
      </c>
      <c r="AA932" s="63" t="s">
        <v>4158</v>
      </c>
      <c r="AB932" s="63" t="s">
        <v>4159</v>
      </c>
      <c r="AC932" s="63"/>
      <c r="AD932" s="174" t="s">
        <v>4568</v>
      </c>
      <c r="AE932" s="174" t="s">
        <v>6781</v>
      </c>
      <c r="AF932" s="466">
        <v>46939</v>
      </c>
      <c r="AG932" s="174"/>
      <c r="AH932" s="174"/>
      <c r="AI932" s="174"/>
      <c r="AJ932" s="174"/>
      <c r="AK932" s="174"/>
      <c r="AL932" s="174"/>
      <c r="AM932" s="174"/>
      <c r="AN932" s="174"/>
      <c r="AO932" s="174"/>
      <c r="AP932" s="174"/>
      <c r="AQ932" s="174"/>
      <c r="AR932" s="174" t="s">
        <v>2309</v>
      </c>
      <c r="AS932" s="174">
        <v>2024</v>
      </c>
      <c r="AT932" s="415">
        <v>45351</v>
      </c>
      <c r="AU932" s="174" t="s">
        <v>2310</v>
      </c>
      <c r="AV932" s="437"/>
      <c r="AW932" s="523"/>
      <c r="AX932" s="524"/>
      <c r="AY932" s="422"/>
      <c r="AZ932" s="524"/>
      <c r="BA932" s="524"/>
      <c r="BB932" s="422"/>
      <c r="BC932" s="524"/>
      <c r="BD932" s="523"/>
      <c r="BE932" s="524"/>
      <c r="BF932" s="524"/>
      <c r="BG932" s="426">
        <f t="shared" si="22"/>
        <v>0</v>
      </c>
      <c r="BH932" s="426">
        <f t="shared" si="23"/>
        <v>1</v>
      </c>
      <c r="BI932" s="426">
        <f t="shared" si="24"/>
        <v>0</v>
      </c>
      <c r="BJ932" s="426">
        <f t="shared" si="25"/>
        <v>1</v>
      </c>
      <c r="BK932" s="425" t="b">
        <f t="shared" si="26"/>
        <v>0</v>
      </c>
    </row>
    <row r="933" spans="1:63" ht="15.75" customHeight="1">
      <c r="A933" s="174" t="s">
        <v>10</v>
      </c>
      <c r="B933" s="63" t="s">
        <v>11</v>
      </c>
      <c r="C933" s="63" t="s">
        <v>12</v>
      </c>
      <c r="D933" s="63" t="s">
        <v>13</v>
      </c>
      <c r="E933" s="63" t="s">
        <v>3756</v>
      </c>
      <c r="F933" s="174"/>
      <c r="G933" s="63" t="s">
        <v>185</v>
      </c>
      <c r="H933" s="63"/>
      <c r="I933" s="63" t="s">
        <v>6777</v>
      </c>
      <c r="J933" s="63" t="s">
        <v>186</v>
      </c>
      <c r="K933" s="174"/>
      <c r="L933" s="174"/>
      <c r="M933" s="63" t="s">
        <v>5515</v>
      </c>
      <c r="N933" s="63" t="s">
        <v>5516</v>
      </c>
      <c r="O933" s="63" t="s">
        <v>15</v>
      </c>
      <c r="P933" s="63" t="s">
        <v>16</v>
      </c>
      <c r="Q933" s="63" t="s">
        <v>35</v>
      </c>
      <c r="R933" s="63" t="s">
        <v>117</v>
      </c>
      <c r="S933" s="174" t="s">
        <v>689</v>
      </c>
      <c r="T933" s="174"/>
      <c r="U933" s="174" t="s">
        <v>6782</v>
      </c>
      <c r="V933" s="63" t="s">
        <v>4164</v>
      </c>
      <c r="W933" s="174" t="s">
        <v>1601</v>
      </c>
      <c r="X933" s="174" t="s">
        <v>6783</v>
      </c>
      <c r="Y933" s="429">
        <v>45337</v>
      </c>
      <c r="Z933" s="430">
        <v>47165</v>
      </c>
      <c r="AA933" s="63" t="s">
        <v>4158</v>
      </c>
      <c r="AB933" s="63" t="s">
        <v>4159</v>
      </c>
      <c r="AC933" s="63"/>
      <c r="AD933" s="174" t="s">
        <v>6784</v>
      </c>
      <c r="AE933" s="174" t="s">
        <v>6785</v>
      </c>
      <c r="AF933" s="466">
        <v>46798</v>
      </c>
      <c r="AG933" s="174"/>
      <c r="AH933" s="174"/>
      <c r="AI933" s="174"/>
      <c r="AJ933" s="174"/>
      <c r="AK933" s="174"/>
      <c r="AL933" s="174"/>
      <c r="AM933" s="174"/>
      <c r="AN933" s="174"/>
      <c r="AO933" s="174"/>
      <c r="AP933" s="174"/>
      <c r="AQ933" s="174"/>
      <c r="AR933" s="174" t="s">
        <v>2309</v>
      </c>
      <c r="AS933" s="174">
        <v>2024</v>
      </c>
      <c r="AT933" s="415">
        <v>45351</v>
      </c>
      <c r="AU933" s="174" t="s">
        <v>2310</v>
      </c>
      <c r="AV933" s="437"/>
      <c r="AW933" s="523"/>
      <c r="AX933" s="524"/>
      <c r="AY933" s="422"/>
      <c r="AZ933" s="524"/>
      <c r="BA933" s="524"/>
      <c r="BB933" s="422"/>
      <c r="BC933" s="524"/>
      <c r="BD933" s="523"/>
      <c r="BE933" s="524"/>
      <c r="BF933" s="524"/>
      <c r="BG933" s="426">
        <f t="shared" si="22"/>
        <v>0</v>
      </c>
      <c r="BH933" s="426">
        <f t="shared" si="23"/>
        <v>1</v>
      </c>
      <c r="BI933" s="426">
        <f t="shared" si="24"/>
        <v>0</v>
      </c>
      <c r="BJ933" s="426">
        <f t="shared" si="25"/>
        <v>1</v>
      </c>
      <c r="BK933" s="425" t="b">
        <f t="shared" si="26"/>
        <v>0</v>
      </c>
    </row>
    <row r="934" spans="1:63" ht="15.75" customHeight="1">
      <c r="A934" s="174" t="s">
        <v>10</v>
      </c>
      <c r="B934" s="63" t="s">
        <v>11</v>
      </c>
      <c r="C934" s="63" t="s">
        <v>12</v>
      </c>
      <c r="D934" s="63" t="s">
        <v>13</v>
      </c>
      <c r="E934" s="63" t="s">
        <v>3756</v>
      </c>
      <c r="F934" s="174"/>
      <c r="G934" s="63" t="s">
        <v>185</v>
      </c>
      <c r="H934" s="63"/>
      <c r="I934" s="63" t="s">
        <v>6777</v>
      </c>
      <c r="J934" s="63" t="s">
        <v>186</v>
      </c>
      <c r="K934" s="174"/>
      <c r="L934" s="174"/>
      <c r="M934" s="63" t="s">
        <v>5515</v>
      </c>
      <c r="N934" s="63" t="s">
        <v>5516</v>
      </c>
      <c r="O934" s="63" t="s">
        <v>15</v>
      </c>
      <c r="P934" s="63" t="s">
        <v>16</v>
      </c>
      <c r="Q934" s="63" t="s">
        <v>35</v>
      </c>
      <c r="R934" s="63" t="s">
        <v>107</v>
      </c>
      <c r="S934" s="174" t="s">
        <v>262</v>
      </c>
      <c r="T934" s="174"/>
      <c r="U934" s="174" t="s">
        <v>4659</v>
      </c>
      <c r="V934" s="63" t="s">
        <v>4213</v>
      </c>
      <c r="W934" s="174" t="s">
        <v>289</v>
      </c>
      <c r="X934" s="174" t="s">
        <v>6786</v>
      </c>
      <c r="Y934" s="429">
        <v>45337</v>
      </c>
      <c r="Z934" s="430">
        <v>47165</v>
      </c>
      <c r="AA934" s="63" t="s">
        <v>4158</v>
      </c>
      <c r="AB934" s="63" t="s">
        <v>4159</v>
      </c>
      <c r="AC934" s="63"/>
      <c r="AD934" s="174" t="s">
        <v>6787</v>
      </c>
      <c r="AE934" s="174" t="s">
        <v>6788</v>
      </c>
      <c r="AF934" s="174" t="s">
        <v>6789</v>
      </c>
      <c r="AG934" s="174"/>
      <c r="AH934" s="174"/>
      <c r="AI934" s="174"/>
      <c r="AJ934" s="174"/>
      <c r="AK934" s="174"/>
      <c r="AL934" s="174"/>
      <c r="AM934" s="174"/>
      <c r="AN934" s="174"/>
      <c r="AO934" s="174"/>
      <c r="AP934" s="174"/>
      <c r="AQ934" s="174"/>
      <c r="AR934" s="174" t="s">
        <v>2309</v>
      </c>
      <c r="AS934" s="174">
        <v>2024</v>
      </c>
      <c r="AT934" s="415">
        <v>45351</v>
      </c>
      <c r="AU934" s="174" t="s">
        <v>2310</v>
      </c>
      <c r="AV934" s="437"/>
      <c r="AW934" s="523"/>
      <c r="AX934" s="524"/>
      <c r="AY934" s="422"/>
      <c r="AZ934" s="524"/>
      <c r="BA934" s="524"/>
      <c r="BB934" s="422"/>
      <c r="BC934" s="524"/>
      <c r="BD934" s="523"/>
      <c r="BE934" s="524"/>
      <c r="BF934" s="524"/>
      <c r="BG934" s="426">
        <f t="shared" si="22"/>
        <v>0</v>
      </c>
      <c r="BH934" s="426">
        <f t="shared" si="23"/>
        <v>1</v>
      </c>
      <c r="BI934" s="426">
        <f t="shared" si="24"/>
        <v>0</v>
      </c>
      <c r="BJ934" s="426">
        <f t="shared" si="25"/>
        <v>1</v>
      </c>
      <c r="BK934" s="425" t="b">
        <f t="shared" si="26"/>
        <v>0</v>
      </c>
    </row>
    <row r="935" spans="1:63" ht="15.75" customHeight="1">
      <c r="A935" s="174" t="s">
        <v>10</v>
      </c>
      <c r="B935" s="63" t="s">
        <v>11</v>
      </c>
      <c r="C935" s="63" t="s">
        <v>12</v>
      </c>
      <c r="D935" s="63" t="s">
        <v>13</v>
      </c>
      <c r="E935" s="63" t="s">
        <v>3756</v>
      </c>
      <c r="F935" s="63"/>
      <c r="G935" s="63" t="s">
        <v>1766</v>
      </c>
      <c r="H935" s="63"/>
      <c r="I935" s="63" t="s">
        <v>6076</v>
      </c>
      <c r="J935" s="63" t="s">
        <v>3795</v>
      </c>
      <c r="K935" s="63"/>
      <c r="L935" s="63"/>
      <c r="M935" s="63" t="s">
        <v>5827</v>
      </c>
      <c r="N935" s="63" t="s">
        <v>6696</v>
      </c>
      <c r="O935" s="63" t="s">
        <v>15</v>
      </c>
      <c r="P935" s="63" t="s">
        <v>16</v>
      </c>
      <c r="Q935" s="63" t="s">
        <v>35</v>
      </c>
      <c r="R935" s="63" t="s">
        <v>8666</v>
      </c>
      <c r="S935" s="174" t="s">
        <v>43</v>
      </c>
      <c r="T935" s="174"/>
      <c r="U935" s="174" t="s">
        <v>4640</v>
      </c>
      <c r="V935" s="63" t="s">
        <v>4164</v>
      </c>
      <c r="W935" s="174" t="s">
        <v>253</v>
      </c>
      <c r="X935" s="174" t="s">
        <v>6790</v>
      </c>
      <c r="Y935" s="429">
        <v>45342</v>
      </c>
      <c r="Z935" s="430">
        <v>47098</v>
      </c>
      <c r="AA935" s="63" t="s">
        <v>4646</v>
      </c>
      <c r="AB935" s="63" t="s">
        <v>4159</v>
      </c>
      <c r="AC935" s="63"/>
      <c r="AD935" s="174" t="s">
        <v>6791</v>
      </c>
      <c r="AE935" s="174" t="s">
        <v>6792</v>
      </c>
      <c r="AF935" s="174" t="s">
        <v>6793</v>
      </c>
      <c r="AG935" s="174"/>
      <c r="AH935" s="174"/>
      <c r="AI935" s="174"/>
      <c r="AJ935" s="174"/>
      <c r="AK935" s="174"/>
      <c r="AL935" s="174"/>
      <c r="AM935" s="174"/>
      <c r="AN935" s="174"/>
      <c r="AO935" s="174"/>
      <c r="AP935" s="174"/>
      <c r="AQ935" s="174"/>
      <c r="AR935" s="174" t="s">
        <v>2309</v>
      </c>
      <c r="AS935" s="174">
        <v>2024</v>
      </c>
      <c r="AT935" s="415">
        <v>45351</v>
      </c>
      <c r="AU935" s="174" t="s">
        <v>2310</v>
      </c>
      <c r="AV935" s="437"/>
      <c r="AW935" s="523"/>
      <c r="AX935" s="524"/>
      <c r="AY935" s="422"/>
      <c r="AZ935" s="524"/>
      <c r="BA935" s="524"/>
      <c r="BB935" s="422"/>
      <c r="BC935" s="524"/>
      <c r="BD935" s="523"/>
      <c r="BE935" s="524"/>
      <c r="BF935" s="524"/>
      <c r="BG935" s="426">
        <f t="shared" si="22"/>
        <v>0</v>
      </c>
      <c r="BH935" s="426">
        <f t="shared" si="23"/>
        <v>1</v>
      </c>
      <c r="BI935" s="426">
        <f t="shared" si="24"/>
        <v>0</v>
      </c>
      <c r="BJ935" s="426">
        <f t="shared" si="25"/>
        <v>1</v>
      </c>
      <c r="BK935" s="425" t="b">
        <f t="shared" si="26"/>
        <v>0</v>
      </c>
    </row>
    <row r="936" spans="1:63" ht="15.75" customHeight="1">
      <c r="A936" s="174" t="s">
        <v>10</v>
      </c>
      <c r="B936" s="174" t="s">
        <v>11</v>
      </c>
      <c r="C936" s="174" t="s">
        <v>123</v>
      </c>
      <c r="D936" s="63" t="s">
        <v>2267</v>
      </c>
      <c r="E936" s="63" t="s">
        <v>123</v>
      </c>
      <c r="F936" s="174"/>
      <c r="G936" s="174" t="s">
        <v>3457</v>
      </c>
      <c r="H936" s="174"/>
      <c r="I936" s="174" t="s">
        <v>5194</v>
      </c>
      <c r="J936" s="174" t="s">
        <v>3788</v>
      </c>
      <c r="K936" s="174"/>
      <c r="L936" s="174"/>
      <c r="M936" s="174"/>
      <c r="N936" s="174" t="s">
        <v>5195</v>
      </c>
      <c r="O936" s="63" t="s">
        <v>15</v>
      </c>
      <c r="P936" s="63" t="s">
        <v>16</v>
      </c>
      <c r="Q936" s="174" t="s">
        <v>35</v>
      </c>
      <c r="R936" s="63" t="s">
        <v>84</v>
      </c>
      <c r="S936" s="174" t="s">
        <v>167</v>
      </c>
      <c r="T936" s="174"/>
      <c r="U936" s="174" t="s">
        <v>4623</v>
      </c>
      <c r="V936" s="63" t="s">
        <v>4164</v>
      </c>
      <c r="W936" s="174" t="s">
        <v>94</v>
      </c>
      <c r="X936" s="174" t="s">
        <v>6794</v>
      </c>
      <c r="Y936" s="429">
        <v>45348</v>
      </c>
      <c r="Z936" s="430">
        <v>47176</v>
      </c>
      <c r="AA936" s="63" t="s">
        <v>4646</v>
      </c>
      <c r="AB936" s="63" t="s">
        <v>4159</v>
      </c>
      <c r="AC936" s="63"/>
      <c r="AD936" s="174" t="s">
        <v>6795</v>
      </c>
      <c r="AE936" s="174" t="s">
        <v>6796</v>
      </c>
      <c r="AF936" s="174" t="s">
        <v>6797</v>
      </c>
      <c r="AG936" s="174"/>
      <c r="AH936" s="174"/>
      <c r="AI936" s="174"/>
      <c r="AJ936" s="174"/>
      <c r="AK936" s="174"/>
      <c r="AL936" s="174"/>
      <c r="AM936" s="174"/>
      <c r="AN936" s="174"/>
      <c r="AO936" s="174"/>
      <c r="AP936" s="174"/>
      <c r="AQ936" s="174"/>
      <c r="AR936" s="174" t="s">
        <v>2309</v>
      </c>
      <c r="AS936" s="174">
        <v>2024</v>
      </c>
      <c r="AT936" s="415">
        <v>45351</v>
      </c>
      <c r="AU936" s="174" t="s">
        <v>2310</v>
      </c>
      <c r="AV936" s="437"/>
      <c r="AW936" s="523"/>
      <c r="AX936" s="524"/>
      <c r="AY936" s="422"/>
      <c r="AZ936" s="524"/>
      <c r="BA936" s="524"/>
      <c r="BB936" s="422"/>
      <c r="BC936" s="524"/>
      <c r="BD936" s="523"/>
      <c r="BE936" s="524"/>
      <c r="BF936" s="524"/>
      <c r="BG936" s="426">
        <f t="shared" si="22"/>
        <v>0</v>
      </c>
      <c r="BH936" s="426">
        <f t="shared" si="23"/>
        <v>1</v>
      </c>
      <c r="BI936" s="426">
        <f t="shared" si="24"/>
        <v>0</v>
      </c>
      <c r="BJ936" s="426">
        <f t="shared" si="25"/>
        <v>1</v>
      </c>
      <c r="BK936" s="425" t="b">
        <f t="shared" si="26"/>
        <v>0</v>
      </c>
    </row>
    <row r="937" spans="1:63" ht="15.75" customHeight="1">
      <c r="A937" s="174" t="s">
        <v>10</v>
      </c>
      <c r="B937" s="63" t="s">
        <v>11</v>
      </c>
      <c r="C937" s="63" t="s">
        <v>509</v>
      </c>
      <c r="D937" s="63" t="s">
        <v>1026</v>
      </c>
      <c r="E937" s="63" t="s">
        <v>28</v>
      </c>
      <c r="F937" s="63"/>
      <c r="G937" s="63" t="s">
        <v>1027</v>
      </c>
      <c r="H937" s="63"/>
      <c r="I937" s="63" t="s">
        <v>6413</v>
      </c>
      <c r="J937" s="63" t="s">
        <v>1028</v>
      </c>
      <c r="K937" s="63"/>
      <c r="L937" s="63"/>
      <c r="M937" s="63" t="s">
        <v>1029</v>
      </c>
      <c r="N937" s="63" t="s">
        <v>5414</v>
      </c>
      <c r="O937" s="63" t="s">
        <v>113</v>
      </c>
      <c r="P937" s="63" t="s">
        <v>226</v>
      </c>
      <c r="Q937" s="63" t="s">
        <v>35</v>
      </c>
      <c r="R937" s="63" t="s">
        <v>272</v>
      </c>
      <c r="S937" s="174" t="s">
        <v>2649</v>
      </c>
      <c r="T937" s="174"/>
      <c r="U937" s="174" t="s">
        <v>4705</v>
      </c>
      <c r="V937" s="63" t="s">
        <v>4306</v>
      </c>
      <c r="W937" s="174" t="s">
        <v>94</v>
      </c>
      <c r="X937" s="174" t="s">
        <v>6798</v>
      </c>
      <c r="Y937" s="429">
        <v>45344</v>
      </c>
      <c r="Z937" s="430">
        <v>47172</v>
      </c>
      <c r="AA937" s="63" t="s">
        <v>4158</v>
      </c>
      <c r="AB937" s="63" t="s">
        <v>4159</v>
      </c>
      <c r="AC937" s="63"/>
      <c r="AD937" s="174" t="s">
        <v>6799</v>
      </c>
      <c r="AE937" s="174" t="s">
        <v>6800</v>
      </c>
      <c r="AF937" s="466">
        <v>46484</v>
      </c>
      <c r="AG937" s="174"/>
      <c r="AH937" s="174"/>
      <c r="AI937" s="174"/>
      <c r="AJ937" s="174"/>
      <c r="AK937" s="174"/>
      <c r="AL937" s="174"/>
      <c r="AM937" s="174"/>
      <c r="AN937" s="174"/>
      <c r="AO937" s="174"/>
      <c r="AP937" s="174"/>
      <c r="AQ937" s="174"/>
      <c r="AR937" s="174" t="s">
        <v>2309</v>
      </c>
      <c r="AS937" s="174">
        <v>2024</v>
      </c>
      <c r="AT937" s="415">
        <v>45351</v>
      </c>
      <c r="AU937" s="174" t="s">
        <v>2310</v>
      </c>
      <c r="AV937" s="437"/>
      <c r="AW937" s="523"/>
      <c r="AX937" s="524"/>
      <c r="AY937" s="422"/>
      <c r="AZ937" s="524"/>
      <c r="BA937" s="524"/>
      <c r="BB937" s="422"/>
      <c r="BC937" s="524"/>
      <c r="BD937" s="523"/>
      <c r="BE937" s="524"/>
      <c r="BF937" s="524"/>
      <c r="BG937" s="426">
        <f t="shared" si="22"/>
        <v>0</v>
      </c>
      <c r="BH937" s="426">
        <f t="shared" si="23"/>
        <v>1</v>
      </c>
      <c r="BI937" s="426">
        <f t="shared" si="24"/>
        <v>0</v>
      </c>
      <c r="BJ937" s="426">
        <f t="shared" si="25"/>
        <v>1</v>
      </c>
      <c r="BK937" s="425" t="b">
        <f t="shared" si="26"/>
        <v>0</v>
      </c>
    </row>
    <row r="938" spans="1:63" ht="15.75" customHeight="1">
      <c r="A938" s="174" t="s">
        <v>10</v>
      </c>
      <c r="B938" s="63" t="s">
        <v>11</v>
      </c>
      <c r="C938" s="63" t="s">
        <v>176</v>
      </c>
      <c r="D938" s="63" t="s">
        <v>374</v>
      </c>
      <c r="E938" s="63" t="s">
        <v>3756</v>
      </c>
      <c r="F938" s="63"/>
      <c r="G938" s="63" t="s">
        <v>379</v>
      </c>
      <c r="H938" s="63"/>
      <c r="I938" s="63" t="s">
        <v>5377</v>
      </c>
      <c r="J938" s="63" t="s">
        <v>380</v>
      </c>
      <c r="K938" s="63"/>
      <c r="L938" s="63"/>
      <c r="M938" s="63" t="s">
        <v>381</v>
      </c>
      <c r="N938" s="63" t="s">
        <v>5378</v>
      </c>
      <c r="O938" s="63" t="s">
        <v>15</v>
      </c>
      <c r="P938" s="63" t="s">
        <v>16</v>
      </c>
      <c r="Q938" s="63" t="s">
        <v>35</v>
      </c>
      <c r="R938" s="63" t="s">
        <v>87</v>
      </c>
      <c r="S938" s="174" t="s">
        <v>3191</v>
      </c>
      <c r="T938" s="174"/>
      <c r="U938" s="174" t="s">
        <v>6801</v>
      </c>
      <c r="V938" s="63" t="s">
        <v>4164</v>
      </c>
      <c r="W938" s="174" t="s">
        <v>6802</v>
      </c>
      <c r="X938" s="174" t="s">
        <v>6803</v>
      </c>
      <c r="Y938" s="745">
        <v>45350</v>
      </c>
      <c r="Z938" s="429">
        <v>47144</v>
      </c>
      <c r="AA938" s="63" t="s">
        <v>4646</v>
      </c>
      <c r="AB938" s="63" t="s">
        <v>4159</v>
      </c>
      <c r="AC938" s="63"/>
      <c r="AD938" s="174" t="s">
        <v>5380</v>
      </c>
      <c r="AE938" s="174" t="s">
        <v>6804</v>
      </c>
      <c r="AF938" s="466">
        <v>45561</v>
      </c>
      <c r="AG938" s="174"/>
      <c r="AH938" s="174"/>
      <c r="AI938" s="174"/>
      <c r="AJ938" s="174"/>
      <c r="AK938" s="174"/>
      <c r="AL938" s="174"/>
      <c r="AM938" s="174"/>
      <c r="AN938" s="174"/>
      <c r="AO938" s="174"/>
      <c r="AP938" s="174"/>
      <c r="AQ938" s="174"/>
      <c r="AR938" s="174" t="s">
        <v>2309</v>
      </c>
      <c r="AS938" s="174">
        <v>2024</v>
      </c>
      <c r="AT938" s="415">
        <v>45351</v>
      </c>
      <c r="AU938" s="174" t="s">
        <v>2310</v>
      </c>
      <c r="AV938" s="437"/>
      <c r="AW938" s="523"/>
      <c r="AX938" s="524"/>
      <c r="AY938" s="422"/>
      <c r="AZ938" s="524"/>
      <c r="BA938" s="524"/>
      <c r="BB938" s="422"/>
      <c r="BC938" s="524"/>
      <c r="BD938" s="523"/>
      <c r="BE938" s="524"/>
      <c r="BF938" s="524"/>
      <c r="BG938" s="426">
        <f t="shared" si="22"/>
        <v>0</v>
      </c>
      <c r="BH938" s="426">
        <f t="shared" si="23"/>
        <v>1</v>
      </c>
      <c r="BI938" s="426">
        <f t="shared" si="24"/>
        <v>0</v>
      </c>
      <c r="BJ938" s="426">
        <f t="shared" si="25"/>
        <v>1</v>
      </c>
      <c r="BK938" s="425" t="b">
        <f t="shared" si="26"/>
        <v>0</v>
      </c>
    </row>
    <row r="939" spans="1:63" ht="15.75" customHeight="1">
      <c r="A939" s="319" t="s">
        <v>10</v>
      </c>
      <c r="B939" s="356" t="s">
        <v>11</v>
      </c>
      <c r="C939" s="356" t="s">
        <v>176</v>
      </c>
      <c r="D939" s="356" t="s">
        <v>374</v>
      </c>
      <c r="E939" s="356" t="s">
        <v>3756</v>
      </c>
      <c r="F939" s="319"/>
      <c r="G939" s="356" t="s">
        <v>379</v>
      </c>
      <c r="H939" s="356"/>
      <c r="I939" s="356" t="s">
        <v>5377</v>
      </c>
      <c r="J939" s="356" t="s">
        <v>380</v>
      </c>
      <c r="K939" s="319"/>
      <c r="L939" s="319"/>
      <c r="M939" s="356" t="s">
        <v>381</v>
      </c>
      <c r="N939" s="356" t="s">
        <v>5378</v>
      </c>
      <c r="O939" s="356" t="s">
        <v>15</v>
      </c>
      <c r="P939" s="356" t="s">
        <v>16</v>
      </c>
      <c r="Q939" s="356" t="s">
        <v>35</v>
      </c>
      <c r="R939" s="356" t="s">
        <v>87</v>
      </c>
      <c r="S939" s="319" t="s">
        <v>385</v>
      </c>
      <c r="T939" s="319"/>
      <c r="U939" s="319" t="s">
        <v>6805</v>
      </c>
      <c r="V939" s="356" t="s">
        <v>4164</v>
      </c>
      <c r="W939" s="319" t="s">
        <v>2193</v>
      </c>
      <c r="X939" s="319" t="s">
        <v>6806</v>
      </c>
      <c r="Y939" s="746">
        <v>45350</v>
      </c>
      <c r="Z939" s="475">
        <v>47144</v>
      </c>
      <c r="AA939" s="63" t="s">
        <v>4646</v>
      </c>
      <c r="AB939" s="356" t="s">
        <v>4159</v>
      </c>
      <c r="AC939" s="356"/>
      <c r="AD939" s="319" t="s">
        <v>5383</v>
      </c>
      <c r="AE939" s="319" t="s">
        <v>6807</v>
      </c>
      <c r="AF939" s="491">
        <v>47036</v>
      </c>
      <c r="AG939" s="319"/>
      <c r="AH939" s="319"/>
      <c r="AI939" s="319"/>
      <c r="AJ939" s="319"/>
      <c r="AK939" s="319"/>
      <c r="AL939" s="319"/>
      <c r="AM939" s="319"/>
      <c r="AN939" s="319"/>
      <c r="AO939" s="319"/>
      <c r="AP939" s="319"/>
      <c r="AQ939" s="319"/>
      <c r="AR939" s="319" t="s">
        <v>2309</v>
      </c>
      <c r="AS939" s="319">
        <v>2024</v>
      </c>
      <c r="AT939" s="477">
        <v>45351</v>
      </c>
      <c r="AU939" s="319" t="s">
        <v>2310</v>
      </c>
      <c r="AV939" s="347"/>
      <c r="AW939" s="615"/>
      <c r="AX939" s="608"/>
      <c r="AY939" s="487"/>
      <c r="AZ939" s="608"/>
      <c r="BA939" s="608"/>
      <c r="BB939" s="487"/>
      <c r="BC939" s="608"/>
      <c r="BD939" s="615"/>
      <c r="BE939" s="608"/>
      <c r="BF939" s="608"/>
      <c r="BG939" s="479">
        <f t="shared" si="22"/>
        <v>0</v>
      </c>
      <c r="BH939" s="479">
        <f t="shared" si="23"/>
        <v>1</v>
      </c>
      <c r="BI939" s="479">
        <f t="shared" si="24"/>
        <v>0</v>
      </c>
      <c r="BJ939" s="479">
        <f t="shared" si="25"/>
        <v>1</v>
      </c>
      <c r="BK939" s="480" t="b">
        <f t="shared" si="26"/>
        <v>0</v>
      </c>
    </row>
    <row r="940" spans="1:63" ht="15.75" customHeight="1">
      <c r="A940" s="174" t="s">
        <v>10</v>
      </c>
      <c r="B940" s="174" t="s">
        <v>11</v>
      </c>
      <c r="C940" s="174" t="s">
        <v>176</v>
      </c>
      <c r="D940" s="63" t="s">
        <v>3759</v>
      </c>
      <c r="E940" s="63" t="s">
        <v>3756</v>
      </c>
      <c r="F940" s="174"/>
      <c r="G940" s="174" t="s">
        <v>3463</v>
      </c>
      <c r="H940" s="174"/>
      <c r="I940" s="174" t="s">
        <v>6808</v>
      </c>
      <c r="J940" s="174" t="s">
        <v>3890</v>
      </c>
      <c r="K940" s="174"/>
      <c r="L940" s="174"/>
      <c r="M940" s="174" t="s">
        <v>6809</v>
      </c>
      <c r="N940" s="494" t="s">
        <v>6810</v>
      </c>
      <c r="O940" s="63" t="s">
        <v>15</v>
      </c>
      <c r="P940" s="63" t="s">
        <v>16</v>
      </c>
      <c r="Q940" s="174" t="s">
        <v>35</v>
      </c>
      <c r="R940" s="63" t="s">
        <v>117</v>
      </c>
      <c r="S940" s="174" t="s">
        <v>200</v>
      </c>
      <c r="T940" s="174"/>
      <c r="U940" s="174" t="s">
        <v>6353</v>
      </c>
      <c r="V940" s="63" t="s">
        <v>4164</v>
      </c>
      <c r="W940" s="174" t="s">
        <v>235</v>
      </c>
      <c r="X940" s="174" t="s">
        <v>6811</v>
      </c>
      <c r="Y940" s="429">
        <v>45356</v>
      </c>
      <c r="Z940" s="430">
        <v>47183</v>
      </c>
      <c r="AA940" s="63" t="s">
        <v>4158</v>
      </c>
      <c r="AB940" s="63" t="s">
        <v>4159</v>
      </c>
      <c r="AC940" s="63"/>
      <c r="AD940" s="174" t="s">
        <v>6812</v>
      </c>
      <c r="AE940" s="174" t="s">
        <v>6813</v>
      </c>
      <c r="AF940" s="466">
        <v>46757</v>
      </c>
      <c r="AG940" s="174"/>
      <c r="AH940" s="174"/>
      <c r="AI940" s="174"/>
      <c r="AJ940" s="174"/>
      <c r="AK940" s="174"/>
      <c r="AL940" s="174"/>
      <c r="AM940" s="174"/>
      <c r="AN940" s="174"/>
      <c r="AO940" s="174"/>
      <c r="AP940" s="174"/>
      <c r="AQ940" s="174"/>
      <c r="AR940" s="174" t="s">
        <v>2312</v>
      </c>
      <c r="AS940" s="174">
        <v>2024</v>
      </c>
      <c r="AT940" s="415">
        <v>45378</v>
      </c>
      <c r="AU940" s="174" t="s">
        <v>2307</v>
      </c>
      <c r="AV940" s="437"/>
      <c r="AW940" s="523"/>
      <c r="AX940" s="524"/>
      <c r="AY940" s="422"/>
      <c r="AZ940" s="524"/>
      <c r="BA940" s="524"/>
      <c r="BB940" s="422"/>
      <c r="BC940" s="524"/>
      <c r="BD940" s="523"/>
      <c r="BE940" s="524">
        <v>1</v>
      </c>
      <c r="BF940" s="524"/>
      <c r="BG940" s="426">
        <f t="shared" si="22"/>
        <v>1</v>
      </c>
      <c r="BH940" s="426">
        <f t="shared" si="23"/>
        <v>0</v>
      </c>
      <c r="BI940" s="426">
        <f t="shared" si="24"/>
        <v>0</v>
      </c>
      <c r="BJ940" s="426">
        <f t="shared" si="25"/>
        <v>1</v>
      </c>
      <c r="BK940" s="425" t="b">
        <f t="shared" si="26"/>
        <v>0</v>
      </c>
    </row>
    <row r="941" spans="1:63" ht="15.75" customHeight="1">
      <c r="A941" s="174" t="s">
        <v>10</v>
      </c>
      <c r="B941" s="174" t="s">
        <v>11</v>
      </c>
      <c r="C941" s="174" t="s">
        <v>176</v>
      </c>
      <c r="D941" s="63" t="s">
        <v>3759</v>
      </c>
      <c r="E941" s="63" t="s">
        <v>3756</v>
      </c>
      <c r="F941" s="174"/>
      <c r="G941" s="174" t="s">
        <v>3463</v>
      </c>
      <c r="H941" s="174"/>
      <c r="I941" s="174" t="s">
        <v>6808</v>
      </c>
      <c r="J941" s="174" t="s">
        <v>3890</v>
      </c>
      <c r="K941" s="174"/>
      <c r="L941" s="174"/>
      <c r="M941" s="174" t="s">
        <v>6809</v>
      </c>
      <c r="N941" s="494" t="s">
        <v>6810</v>
      </c>
      <c r="O941" s="63" t="s">
        <v>15</v>
      </c>
      <c r="P941" s="63" t="s">
        <v>16</v>
      </c>
      <c r="Q941" s="174" t="s">
        <v>35</v>
      </c>
      <c r="R941" s="63" t="s">
        <v>8666</v>
      </c>
      <c r="S941" s="174" t="s">
        <v>36</v>
      </c>
      <c r="T941" s="174"/>
      <c r="U941" s="174" t="s">
        <v>4497</v>
      </c>
      <c r="V941" s="63" t="s">
        <v>4164</v>
      </c>
      <c r="W941" s="174" t="s">
        <v>91</v>
      </c>
      <c r="X941" s="174" t="s">
        <v>6814</v>
      </c>
      <c r="Y941" s="429">
        <v>45356</v>
      </c>
      <c r="Z941" s="430">
        <v>47183</v>
      </c>
      <c r="AA941" s="63" t="s">
        <v>4158</v>
      </c>
      <c r="AB941" s="63" t="s">
        <v>4159</v>
      </c>
      <c r="AC941" s="63"/>
      <c r="AD941" s="174" t="s">
        <v>6403</v>
      </c>
      <c r="AE941" s="174" t="s">
        <v>6815</v>
      </c>
      <c r="AF941" s="466">
        <v>45938</v>
      </c>
      <c r="AG941" s="174"/>
      <c r="AH941" s="174"/>
      <c r="AI941" s="174"/>
      <c r="AJ941" s="174"/>
      <c r="AK941" s="174"/>
      <c r="AL941" s="174"/>
      <c r="AM941" s="174"/>
      <c r="AN941" s="174"/>
      <c r="AO941" s="174"/>
      <c r="AP941" s="174"/>
      <c r="AQ941" s="174"/>
      <c r="AR941" s="174" t="s">
        <v>2312</v>
      </c>
      <c r="AS941" s="174">
        <v>2024</v>
      </c>
      <c r="AT941" s="415">
        <v>45378</v>
      </c>
      <c r="AU941" s="174" t="s">
        <v>2310</v>
      </c>
      <c r="AV941" s="437"/>
      <c r="AW941" s="523"/>
      <c r="AX941" s="524"/>
      <c r="AY941" s="422"/>
      <c r="AZ941" s="524"/>
      <c r="BA941" s="524"/>
      <c r="BB941" s="422"/>
      <c r="BC941" s="524"/>
      <c r="BD941" s="523"/>
      <c r="BE941" s="524"/>
      <c r="BF941" s="524"/>
      <c r="BG941" s="426">
        <f t="shared" si="22"/>
        <v>0</v>
      </c>
      <c r="BH941" s="426">
        <f t="shared" si="23"/>
        <v>1</v>
      </c>
      <c r="BI941" s="426">
        <f t="shared" si="24"/>
        <v>0</v>
      </c>
      <c r="BJ941" s="426">
        <f t="shared" si="25"/>
        <v>1</v>
      </c>
      <c r="BK941" s="425" t="b">
        <f t="shared" si="26"/>
        <v>0</v>
      </c>
    </row>
    <row r="942" spans="1:63" ht="15.75" customHeight="1">
      <c r="A942" s="174" t="s">
        <v>10</v>
      </c>
      <c r="B942" s="174" t="s">
        <v>11</v>
      </c>
      <c r="C942" s="174" t="s">
        <v>13</v>
      </c>
      <c r="D942" s="63" t="s">
        <v>12</v>
      </c>
      <c r="E942" s="63" t="s">
        <v>28</v>
      </c>
      <c r="F942" s="174"/>
      <c r="G942" s="174" t="s">
        <v>3464</v>
      </c>
      <c r="H942" s="174"/>
      <c r="I942" s="174" t="s">
        <v>6816</v>
      </c>
      <c r="J942" s="174" t="s">
        <v>3872</v>
      </c>
      <c r="K942" s="174"/>
      <c r="L942" s="174"/>
      <c r="M942" s="174" t="s">
        <v>6817</v>
      </c>
      <c r="N942" s="174" t="s">
        <v>6818</v>
      </c>
      <c r="O942" s="63" t="s">
        <v>15</v>
      </c>
      <c r="P942" s="63" t="s">
        <v>16</v>
      </c>
      <c r="Q942" s="174" t="s">
        <v>35</v>
      </c>
      <c r="R942" s="63" t="s">
        <v>8666</v>
      </c>
      <c r="S942" s="174" t="s">
        <v>47</v>
      </c>
      <c r="T942" s="174"/>
      <c r="U942" s="174" t="s">
        <v>4491</v>
      </c>
      <c r="V942" s="63" t="s">
        <v>4164</v>
      </c>
      <c r="W942" s="174" t="s">
        <v>78</v>
      </c>
      <c r="X942" s="174" t="s">
        <v>6819</v>
      </c>
      <c r="Y942" s="429">
        <v>45357</v>
      </c>
      <c r="Z942" s="430">
        <v>47184</v>
      </c>
      <c r="AA942" s="63" t="s">
        <v>4158</v>
      </c>
      <c r="AB942" s="63" t="s">
        <v>4159</v>
      </c>
      <c r="AC942" s="63"/>
      <c r="AD942" s="174" t="s">
        <v>5369</v>
      </c>
      <c r="AE942" s="174" t="s">
        <v>6820</v>
      </c>
      <c r="AF942" s="466">
        <v>46249</v>
      </c>
      <c r="AG942" s="174"/>
      <c r="AH942" s="174"/>
      <c r="AI942" s="174"/>
      <c r="AJ942" s="174"/>
      <c r="AK942" s="174"/>
      <c r="AL942" s="174"/>
      <c r="AM942" s="174"/>
      <c r="AN942" s="174"/>
      <c r="AO942" s="174"/>
      <c r="AP942" s="174"/>
      <c r="AQ942" s="174"/>
      <c r="AR942" s="174" t="s">
        <v>2312</v>
      </c>
      <c r="AS942" s="174">
        <v>2024</v>
      </c>
      <c r="AT942" s="415">
        <v>45378</v>
      </c>
      <c r="AU942" s="174" t="s">
        <v>2310</v>
      </c>
      <c r="AV942" s="437"/>
      <c r="AW942" s="523"/>
      <c r="AX942" s="524"/>
      <c r="AY942" s="422"/>
      <c r="AZ942" s="524"/>
      <c r="BA942" s="524"/>
      <c r="BB942" s="422"/>
      <c r="BC942" s="524"/>
      <c r="BD942" s="523"/>
      <c r="BE942" s="524"/>
      <c r="BF942" s="524"/>
      <c r="BG942" s="426">
        <f t="shared" si="22"/>
        <v>0</v>
      </c>
      <c r="BH942" s="426">
        <f t="shared" si="23"/>
        <v>1</v>
      </c>
      <c r="BI942" s="426">
        <f t="shared" si="24"/>
        <v>0</v>
      </c>
      <c r="BJ942" s="426">
        <f t="shared" si="25"/>
        <v>1</v>
      </c>
      <c r="BK942" s="425" t="b">
        <f t="shared" si="26"/>
        <v>0</v>
      </c>
    </row>
    <row r="943" spans="1:63" ht="15.75" customHeight="1">
      <c r="A943" s="174" t="s">
        <v>10</v>
      </c>
      <c r="B943" s="63" t="s">
        <v>11</v>
      </c>
      <c r="C943" s="63" t="s">
        <v>12</v>
      </c>
      <c r="D943" s="63" t="s">
        <v>13</v>
      </c>
      <c r="E943" s="63" t="s">
        <v>3756</v>
      </c>
      <c r="F943" s="63"/>
      <c r="G943" s="63" t="s">
        <v>1766</v>
      </c>
      <c r="H943" s="63"/>
      <c r="I943" s="63" t="s">
        <v>6076</v>
      </c>
      <c r="J943" s="63" t="s">
        <v>3795</v>
      </c>
      <c r="K943" s="63"/>
      <c r="L943" s="63"/>
      <c r="M943" s="63" t="s">
        <v>5827</v>
      </c>
      <c r="N943" s="63" t="s">
        <v>5803</v>
      </c>
      <c r="O943" s="63" t="s">
        <v>15</v>
      </c>
      <c r="P943" s="63" t="s">
        <v>16</v>
      </c>
      <c r="Q943" s="63" t="s">
        <v>35</v>
      </c>
      <c r="R943" s="63" t="s">
        <v>8666</v>
      </c>
      <c r="S943" s="63" t="s">
        <v>45</v>
      </c>
      <c r="T943" s="174"/>
      <c r="U943" s="174" t="s">
        <v>4652</v>
      </c>
      <c r="V943" s="63" t="s">
        <v>4164</v>
      </c>
      <c r="W943" s="174" t="s">
        <v>1770</v>
      </c>
      <c r="X943" s="174" t="s">
        <v>6821</v>
      </c>
      <c r="Y943" s="429">
        <v>45372</v>
      </c>
      <c r="Z943" s="430">
        <v>47098</v>
      </c>
      <c r="AA943" s="63" t="s">
        <v>4646</v>
      </c>
      <c r="AB943" s="63" t="s">
        <v>4159</v>
      </c>
      <c r="AC943" s="63"/>
      <c r="AD943" s="174" t="s">
        <v>6822</v>
      </c>
      <c r="AE943" s="174" t="s">
        <v>6823</v>
      </c>
      <c r="AF943" s="466">
        <v>46706</v>
      </c>
      <c r="AG943" s="174"/>
      <c r="AH943" s="174"/>
      <c r="AI943" s="174"/>
      <c r="AJ943" s="174"/>
      <c r="AK943" s="174"/>
      <c r="AL943" s="174"/>
      <c r="AM943" s="174"/>
      <c r="AN943" s="174"/>
      <c r="AO943" s="174"/>
      <c r="AP943" s="174"/>
      <c r="AQ943" s="174"/>
      <c r="AR943" s="174" t="s">
        <v>2312</v>
      </c>
      <c r="AS943" s="174">
        <v>2024</v>
      </c>
      <c r="AT943" s="415">
        <v>45378</v>
      </c>
      <c r="AU943" s="174" t="s">
        <v>2310</v>
      </c>
      <c r="AV943" s="437"/>
      <c r="AW943" s="523"/>
      <c r="AX943" s="524"/>
      <c r="AY943" s="422"/>
      <c r="AZ943" s="524"/>
      <c r="BA943" s="524"/>
      <c r="BB943" s="422"/>
      <c r="BC943" s="524"/>
      <c r="BD943" s="523"/>
      <c r="BE943" s="524"/>
      <c r="BF943" s="524"/>
      <c r="BG943" s="426">
        <f t="shared" si="22"/>
        <v>0</v>
      </c>
      <c r="BH943" s="426">
        <f t="shared" si="23"/>
        <v>1</v>
      </c>
      <c r="BI943" s="426">
        <f t="shared" si="24"/>
        <v>0</v>
      </c>
      <c r="BJ943" s="426">
        <f t="shared" si="25"/>
        <v>1</v>
      </c>
      <c r="BK943" s="425" t="b">
        <f t="shared" si="26"/>
        <v>0</v>
      </c>
    </row>
    <row r="944" spans="1:63" ht="15.75" customHeight="1">
      <c r="A944" s="176" t="s">
        <v>10</v>
      </c>
      <c r="B944" s="313" t="s">
        <v>11</v>
      </c>
      <c r="C944" s="313" t="s">
        <v>50</v>
      </c>
      <c r="D944" s="313" t="s">
        <v>2158</v>
      </c>
      <c r="E944" s="313" t="s">
        <v>28</v>
      </c>
      <c r="F944" s="176"/>
      <c r="G944" s="176" t="s">
        <v>3446</v>
      </c>
      <c r="H944" s="176"/>
      <c r="I944" s="176" t="s">
        <v>6757</v>
      </c>
      <c r="J944" s="176" t="s">
        <v>9632</v>
      </c>
      <c r="K944" s="176"/>
      <c r="L944" s="176"/>
      <c r="M944" s="176" t="s">
        <v>6758</v>
      </c>
      <c r="N944" s="176" t="s">
        <v>6759</v>
      </c>
      <c r="O944" s="313" t="s">
        <v>15</v>
      </c>
      <c r="P944" s="313" t="s">
        <v>16</v>
      </c>
      <c r="Q944" s="176" t="s">
        <v>35</v>
      </c>
      <c r="R944" s="313" t="s">
        <v>8666</v>
      </c>
      <c r="S944" s="63" t="s">
        <v>1362</v>
      </c>
      <c r="T944" s="174"/>
      <c r="U944" s="174" t="s">
        <v>4497</v>
      </c>
      <c r="V944" s="63" t="s">
        <v>4164</v>
      </c>
      <c r="W944" s="174" t="s">
        <v>6375</v>
      </c>
      <c r="X944" s="174" t="s">
        <v>6824</v>
      </c>
      <c r="Y944" s="429">
        <v>45373</v>
      </c>
      <c r="Z944" s="430">
        <v>47150</v>
      </c>
      <c r="AA944" s="63" t="s">
        <v>4646</v>
      </c>
      <c r="AB944" s="63" t="s">
        <v>4159</v>
      </c>
      <c r="AC944" s="63"/>
      <c r="AD944" s="176" t="s">
        <v>5211</v>
      </c>
      <c r="AE944" s="176" t="s">
        <v>6761</v>
      </c>
      <c r="AF944" s="488">
        <v>46063</v>
      </c>
      <c r="AG944" s="174"/>
      <c r="AH944" s="174"/>
      <c r="AI944" s="174"/>
      <c r="AJ944" s="174"/>
      <c r="AK944" s="174"/>
      <c r="AL944" s="174"/>
      <c r="AM944" s="174"/>
      <c r="AN944" s="174"/>
      <c r="AO944" s="174"/>
      <c r="AP944" s="174"/>
      <c r="AQ944" s="174"/>
      <c r="AR944" s="174" t="s">
        <v>2312</v>
      </c>
      <c r="AS944" s="174">
        <v>2024</v>
      </c>
      <c r="AT944" s="415">
        <v>45378</v>
      </c>
      <c r="AU944" s="174" t="s">
        <v>2310</v>
      </c>
      <c r="AV944" s="437"/>
      <c r="AW944" s="523"/>
      <c r="AX944" s="524"/>
      <c r="AY944" s="422"/>
      <c r="AZ944" s="524"/>
      <c r="BA944" s="524"/>
      <c r="BB944" s="422"/>
      <c r="BC944" s="524"/>
      <c r="BD944" s="523"/>
      <c r="BE944" s="524"/>
      <c r="BF944" s="524"/>
      <c r="BG944" s="426">
        <f t="shared" si="22"/>
        <v>0</v>
      </c>
      <c r="BH944" s="426">
        <f t="shared" si="23"/>
        <v>1</v>
      </c>
      <c r="BI944" s="426">
        <f t="shared" si="24"/>
        <v>0</v>
      </c>
      <c r="BJ944" s="426">
        <f t="shared" si="25"/>
        <v>1</v>
      </c>
      <c r="BK944" s="425" t="b">
        <f t="shared" si="26"/>
        <v>0</v>
      </c>
    </row>
    <row r="945" spans="1:63" ht="15.75" customHeight="1">
      <c r="A945" s="174" t="s">
        <v>10</v>
      </c>
      <c r="B945" s="174" t="s">
        <v>11</v>
      </c>
      <c r="C945" s="174" t="s">
        <v>12</v>
      </c>
      <c r="D945" s="63" t="s">
        <v>13</v>
      </c>
      <c r="E945" s="63" t="s">
        <v>3756</v>
      </c>
      <c r="F945" s="174"/>
      <c r="G945" s="174" t="s">
        <v>3471</v>
      </c>
      <c r="H945" s="174"/>
      <c r="I945" s="174" t="s">
        <v>6318</v>
      </c>
      <c r="J945" s="174" t="s">
        <v>3821</v>
      </c>
      <c r="K945" s="174"/>
      <c r="L945" s="174"/>
      <c r="M945" s="174" t="s">
        <v>6319</v>
      </c>
      <c r="N945" s="174" t="s">
        <v>6320</v>
      </c>
      <c r="O945" s="63" t="s">
        <v>15</v>
      </c>
      <c r="P945" s="63" t="s">
        <v>16</v>
      </c>
      <c r="Q945" s="174" t="s">
        <v>35</v>
      </c>
      <c r="R945" s="63" t="s">
        <v>117</v>
      </c>
      <c r="S945" s="174" t="s">
        <v>3159</v>
      </c>
      <c r="T945" s="174"/>
      <c r="U945" s="174" t="s">
        <v>4587</v>
      </c>
      <c r="V945" s="63" t="s">
        <v>4164</v>
      </c>
      <c r="W945" s="174" t="s">
        <v>4961</v>
      </c>
      <c r="X945" s="174" t="s">
        <v>6825</v>
      </c>
      <c r="Y945" s="429">
        <v>45377</v>
      </c>
      <c r="Z945" s="430">
        <v>46911</v>
      </c>
      <c r="AA945" s="63" t="s">
        <v>4646</v>
      </c>
      <c r="AB945" s="63" t="s">
        <v>4159</v>
      </c>
      <c r="AC945" s="63"/>
      <c r="AD945" s="174" t="s">
        <v>5148</v>
      </c>
      <c r="AE945" s="174" t="s">
        <v>5149</v>
      </c>
      <c r="AF945" s="466">
        <v>45582</v>
      </c>
      <c r="AG945" s="174"/>
      <c r="AH945" s="174"/>
      <c r="AI945" s="174"/>
      <c r="AJ945" s="174"/>
      <c r="AK945" s="174"/>
      <c r="AL945" s="174"/>
      <c r="AM945" s="174"/>
      <c r="AN945" s="174"/>
      <c r="AO945" s="174"/>
      <c r="AP945" s="174"/>
      <c r="AQ945" s="174"/>
      <c r="AR945" s="174" t="s">
        <v>2312</v>
      </c>
      <c r="AS945" s="174">
        <v>2024</v>
      </c>
      <c r="AT945" s="415">
        <v>45378</v>
      </c>
      <c r="AU945" s="174" t="s">
        <v>2310</v>
      </c>
      <c r="AV945" s="437"/>
      <c r="AW945" s="523"/>
      <c r="AX945" s="524"/>
      <c r="AY945" s="422"/>
      <c r="AZ945" s="524"/>
      <c r="BA945" s="524"/>
      <c r="BB945" s="422"/>
      <c r="BC945" s="524"/>
      <c r="BD945" s="523"/>
      <c r="BE945" s="524"/>
      <c r="BF945" s="524"/>
      <c r="BG945" s="426">
        <f t="shared" si="22"/>
        <v>0</v>
      </c>
      <c r="BH945" s="426">
        <f t="shared" si="23"/>
        <v>1</v>
      </c>
      <c r="BI945" s="426">
        <f t="shared" si="24"/>
        <v>0</v>
      </c>
      <c r="BJ945" s="426">
        <f t="shared" si="25"/>
        <v>1</v>
      </c>
      <c r="BK945" s="425" t="b">
        <f t="shared" si="26"/>
        <v>0</v>
      </c>
    </row>
    <row r="946" spans="1:63" ht="15.75" customHeight="1">
      <c r="A946" s="319" t="s">
        <v>10</v>
      </c>
      <c r="B946" s="356" t="s">
        <v>11</v>
      </c>
      <c r="C946" s="356" t="s">
        <v>146</v>
      </c>
      <c r="D946" s="356" t="s">
        <v>1017</v>
      </c>
      <c r="E946" s="356" t="s">
        <v>123</v>
      </c>
      <c r="F946" s="356"/>
      <c r="G946" s="356" t="s">
        <v>1018</v>
      </c>
      <c r="H946" s="356"/>
      <c r="I946" s="356" t="s">
        <v>6408</v>
      </c>
      <c r="J946" s="356" t="s">
        <v>1019</v>
      </c>
      <c r="K946" s="356"/>
      <c r="L946" s="356"/>
      <c r="M946" s="356" t="s">
        <v>1020</v>
      </c>
      <c r="N946" s="356" t="s">
        <v>5398</v>
      </c>
      <c r="O946" s="356" t="s">
        <v>113</v>
      </c>
      <c r="P946" s="356" t="s">
        <v>226</v>
      </c>
      <c r="Q946" s="319" t="s">
        <v>35</v>
      </c>
      <c r="R946" s="356" t="s">
        <v>272</v>
      </c>
      <c r="S946" s="319" t="s">
        <v>2649</v>
      </c>
      <c r="T946" s="319"/>
      <c r="U946" s="319" t="s">
        <v>4705</v>
      </c>
      <c r="V946" s="356" t="s">
        <v>4306</v>
      </c>
      <c r="W946" s="319" t="s">
        <v>276</v>
      </c>
      <c r="X946" s="319" t="s">
        <v>6826</v>
      </c>
      <c r="Y946" s="475">
        <v>45377</v>
      </c>
      <c r="Z946" s="476">
        <v>46911</v>
      </c>
      <c r="AA946" s="356" t="s">
        <v>4158</v>
      </c>
      <c r="AB946" s="356" t="s">
        <v>4159</v>
      </c>
      <c r="AC946" s="356"/>
      <c r="AD946" s="319" t="s">
        <v>5467</v>
      </c>
      <c r="AE946" s="319" t="s">
        <v>6827</v>
      </c>
      <c r="AF946" s="491">
        <v>45417</v>
      </c>
      <c r="AG946" s="319"/>
      <c r="AH946" s="319"/>
      <c r="AI946" s="319"/>
      <c r="AJ946" s="319"/>
      <c r="AK946" s="319"/>
      <c r="AL946" s="319"/>
      <c r="AM946" s="319"/>
      <c r="AN946" s="319"/>
      <c r="AO946" s="319"/>
      <c r="AP946" s="319"/>
      <c r="AQ946" s="319"/>
      <c r="AR946" s="319" t="s">
        <v>2312</v>
      </c>
      <c r="AS946" s="319">
        <v>2024</v>
      </c>
      <c r="AT946" s="477">
        <v>45378</v>
      </c>
      <c r="AU946" s="319" t="s">
        <v>2310</v>
      </c>
      <c r="AV946" s="347"/>
      <c r="AW946" s="615"/>
      <c r="AX946" s="608"/>
      <c r="AY946" s="487"/>
      <c r="AZ946" s="608"/>
      <c r="BA946" s="608"/>
      <c r="BB946" s="487"/>
      <c r="BC946" s="608"/>
      <c r="BD946" s="615"/>
      <c r="BE946" s="608"/>
      <c r="BF946" s="608"/>
      <c r="BG946" s="479">
        <f t="shared" si="22"/>
        <v>0</v>
      </c>
      <c r="BH946" s="479">
        <f t="shared" si="23"/>
        <v>1</v>
      </c>
      <c r="BI946" s="479">
        <f t="shared" si="24"/>
        <v>0</v>
      </c>
      <c r="BJ946" s="479">
        <f t="shared" si="25"/>
        <v>1</v>
      </c>
      <c r="BK946" s="480" t="b">
        <f t="shared" si="26"/>
        <v>0</v>
      </c>
    </row>
    <row r="947" spans="1:63" ht="15.75" customHeight="1">
      <c r="A947" s="174" t="s">
        <v>10</v>
      </c>
      <c r="B947" s="63" t="s">
        <v>11</v>
      </c>
      <c r="C947" s="63" t="s">
        <v>123</v>
      </c>
      <c r="D947" s="63" t="s">
        <v>1069</v>
      </c>
      <c r="E947" s="63" t="s">
        <v>30</v>
      </c>
      <c r="F947" s="63"/>
      <c r="G947" s="63" t="s">
        <v>1070</v>
      </c>
      <c r="H947" s="63"/>
      <c r="I947" s="63" t="s">
        <v>6471</v>
      </c>
      <c r="J947" s="63" t="s">
        <v>1071</v>
      </c>
      <c r="K947" s="63"/>
      <c r="L947" s="63"/>
      <c r="M947" s="63" t="s">
        <v>1072</v>
      </c>
      <c r="N947" s="63" t="s">
        <v>5469</v>
      </c>
      <c r="O947" s="63" t="s">
        <v>113</v>
      </c>
      <c r="P947" s="63" t="s">
        <v>226</v>
      </c>
      <c r="Q947" s="63" t="s">
        <v>35</v>
      </c>
      <c r="R947" s="63" t="s">
        <v>2230</v>
      </c>
      <c r="S947" s="174" t="s">
        <v>161</v>
      </c>
      <c r="T947" s="174"/>
      <c r="U947" s="174" t="s">
        <v>4806</v>
      </c>
      <c r="V947" s="63" t="s">
        <v>4157</v>
      </c>
      <c r="W947" s="174" t="s">
        <v>957</v>
      </c>
      <c r="X947" s="174" t="s">
        <v>6828</v>
      </c>
      <c r="Y947" s="429">
        <v>45393</v>
      </c>
      <c r="Z947" s="430">
        <v>47220</v>
      </c>
      <c r="AA947" s="63" t="s">
        <v>4158</v>
      </c>
      <c r="AB947" s="63" t="s">
        <v>4159</v>
      </c>
      <c r="AC947" s="63"/>
      <c r="AD947" s="174" t="s">
        <v>6829</v>
      </c>
      <c r="AE947" s="174" t="s">
        <v>6830</v>
      </c>
      <c r="AF947" s="466">
        <v>46589</v>
      </c>
      <c r="AG947" s="174"/>
      <c r="AH947" s="174"/>
      <c r="AI947" s="174"/>
      <c r="AJ947" s="174"/>
      <c r="AK947" s="174"/>
      <c r="AL947" s="174"/>
      <c r="AM947" s="174"/>
      <c r="AN947" s="174"/>
      <c r="AO947" s="174"/>
      <c r="AP947" s="174"/>
      <c r="AQ947" s="174"/>
      <c r="AR947" s="174" t="s">
        <v>2315</v>
      </c>
      <c r="AS947" s="174">
        <v>2024</v>
      </c>
      <c r="AT947" s="415">
        <v>45407</v>
      </c>
      <c r="AU947" s="174" t="s">
        <v>2310</v>
      </c>
      <c r="AV947" s="437"/>
      <c r="AW947" s="523"/>
      <c r="AX947" s="524"/>
      <c r="AY947" s="422"/>
      <c r="AZ947" s="524"/>
      <c r="BA947" s="524"/>
      <c r="BB947" s="422"/>
      <c r="BC947" s="524"/>
      <c r="BD947" s="523"/>
      <c r="BE947" s="524"/>
      <c r="BF947" s="524"/>
      <c r="BG947" s="426">
        <f t="shared" si="22"/>
        <v>0</v>
      </c>
      <c r="BH947" s="426">
        <f t="shared" si="23"/>
        <v>1</v>
      </c>
      <c r="BI947" s="426">
        <f t="shared" si="24"/>
        <v>0</v>
      </c>
      <c r="BJ947" s="426">
        <f t="shared" si="25"/>
        <v>1</v>
      </c>
      <c r="BK947" s="425" t="b">
        <f t="shared" si="26"/>
        <v>0</v>
      </c>
    </row>
    <row r="948" spans="1:63" ht="15.75" customHeight="1">
      <c r="A948" s="174" t="s">
        <v>10</v>
      </c>
      <c r="B948" s="63" t="s">
        <v>11</v>
      </c>
      <c r="C948" s="63" t="s">
        <v>123</v>
      </c>
      <c r="D948" s="63" t="s">
        <v>1069</v>
      </c>
      <c r="E948" s="63" t="s">
        <v>30</v>
      </c>
      <c r="F948" s="174"/>
      <c r="G948" s="63" t="s">
        <v>1070</v>
      </c>
      <c r="H948" s="63"/>
      <c r="I948" s="63" t="s">
        <v>6471</v>
      </c>
      <c r="J948" s="63" t="s">
        <v>1071</v>
      </c>
      <c r="K948" s="174"/>
      <c r="L948" s="174"/>
      <c r="M948" s="63" t="s">
        <v>1072</v>
      </c>
      <c r="N948" s="63" t="s">
        <v>5469</v>
      </c>
      <c r="O948" s="63" t="s">
        <v>113</v>
      </c>
      <c r="P948" s="63" t="s">
        <v>226</v>
      </c>
      <c r="Q948" s="63" t="s">
        <v>35</v>
      </c>
      <c r="R948" s="63" t="s">
        <v>272</v>
      </c>
      <c r="S948" s="174" t="s">
        <v>2649</v>
      </c>
      <c r="T948" s="174"/>
      <c r="U948" s="174" t="s">
        <v>4705</v>
      </c>
      <c r="V948" s="63" t="s">
        <v>4306</v>
      </c>
      <c r="W948" s="174" t="s">
        <v>276</v>
      </c>
      <c r="X948" s="174" t="s">
        <v>6831</v>
      </c>
      <c r="Y948" s="429">
        <v>45393</v>
      </c>
      <c r="Z948" s="430">
        <v>47220</v>
      </c>
      <c r="AA948" s="63" t="s">
        <v>4158</v>
      </c>
      <c r="AB948" s="63" t="s">
        <v>4159</v>
      </c>
      <c r="AC948" s="63"/>
      <c r="AD948" s="174" t="s">
        <v>5483</v>
      </c>
      <c r="AE948" s="174" t="s">
        <v>6832</v>
      </c>
      <c r="AF948" s="466">
        <v>45417</v>
      </c>
      <c r="AG948" s="174"/>
      <c r="AH948" s="174"/>
      <c r="AI948" s="174"/>
      <c r="AJ948" s="174"/>
      <c r="AK948" s="174"/>
      <c r="AL948" s="174"/>
      <c r="AM948" s="174"/>
      <c r="AN948" s="174"/>
      <c r="AO948" s="174"/>
      <c r="AP948" s="174"/>
      <c r="AQ948" s="174"/>
      <c r="AR948" s="174" t="s">
        <v>2315</v>
      </c>
      <c r="AS948" s="174">
        <v>2024</v>
      </c>
      <c r="AT948" s="415">
        <v>45407</v>
      </c>
      <c r="AU948" s="174" t="s">
        <v>2310</v>
      </c>
      <c r="AV948" s="437"/>
      <c r="AW948" s="523"/>
      <c r="AX948" s="524"/>
      <c r="AY948" s="422"/>
      <c r="AZ948" s="524"/>
      <c r="BA948" s="524"/>
      <c r="BB948" s="422"/>
      <c r="BC948" s="524"/>
      <c r="BD948" s="523"/>
      <c r="BE948" s="524"/>
      <c r="BF948" s="524"/>
      <c r="BG948" s="426">
        <f t="shared" si="22"/>
        <v>0</v>
      </c>
      <c r="BH948" s="426">
        <f t="shared" si="23"/>
        <v>1</v>
      </c>
      <c r="BI948" s="426">
        <f t="shared" si="24"/>
        <v>0</v>
      </c>
      <c r="BJ948" s="426">
        <f t="shared" si="25"/>
        <v>1</v>
      </c>
      <c r="BK948" s="425" t="b">
        <f t="shared" si="26"/>
        <v>0</v>
      </c>
    </row>
    <row r="949" spans="1:63" ht="15.75" customHeight="1">
      <c r="A949" s="174" t="s">
        <v>10</v>
      </c>
      <c r="B949" s="63" t="s">
        <v>11</v>
      </c>
      <c r="C949" s="174" t="s">
        <v>176</v>
      </c>
      <c r="D949" s="63" t="s">
        <v>374</v>
      </c>
      <c r="E949" s="63" t="s">
        <v>3756</v>
      </c>
      <c r="F949" s="174"/>
      <c r="G949" s="174" t="s">
        <v>3487</v>
      </c>
      <c r="H949" s="174"/>
      <c r="I949" s="174" t="s">
        <v>6833</v>
      </c>
      <c r="J949" s="174" t="s">
        <v>3891</v>
      </c>
      <c r="K949" s="174"/>
      <c r="L949" s="174"/>
      <c r="M949" s="174" t="s">
        <v>6834</v>
      </c>
      <c r="N949" s="174" t="s">
        <v>6835</v>
      </c>
      <c r="O949" s="63" t="s">
        <v>113</v>
      </c>
      <c r="P949" s="63" t="s">
        <v>132</v>
      </c>
      <c r="Q949" s="174" t="s">
        <v>35</v>
      </c>
      <c r="R949" s="63" t="s">
        <v>117</v>
      </c>
      <c r="S949" s="174" t="s">
        <v>200</v>
      </c>
      <c r="T949" s="174"/>
      <c r="U949" s="174" t="s">
        <v>6353</v>
      </c>
      <c r="V949" s="63" t="s">
        <v>4164</v>
      </c>
      <c r="W949" s="174" t="s">
        <v>235</v>
      </c>
      <c r="X949" s="174" t="s">
        <v>6836</v>
      </c>
      <c r="Y949" s="429">
        <v>45394</v>
      </c>
      <c r="Z949" s="430">
        <v>47223</v>
      </c>
      <c r="AA949" s="63" t="s">
        <v>4158</v>
      </c>
      <c r="AB949" s="63" t="s">
        <v>4159</v>
      </c>
      <c r="AC949" s="63"/>
      <c r="AD949" s="174" t="s">
        <v>6837</v>
      </c>
      <c r="AE949" s="174" t="s">
        <v>6838</v>
      </c>
      <c r="AF949" s="466">
        <v>46952</v>
      </c>
      <c r="AG949" s="174"/>
      <c r="AH949" s="174"/>
      <c r="AI949" s="174"/>
      <c r="AJ949" s="174"/>
      <c r="AK949" s="174"/>
      <c r="AL949" s="174"/>
      <c r="AM949" s="174"/>
      <c r="AN949" s="174"/>
      <c r="AO949" s="174"/>
      <c r="AP949" s="174"/>
      <c r="AQ949" s="174"/>
      <c r="AR949" s="174" t="s">
        <v>2315</v>
      </c>
      <c r="AS949" s="174">
        <v>2024</v>
      </c>
      <c r="AT949" s="415">
        <v>45407</v>
      </c>
      <c r="AU949" s="174" t="s">
        <v>2307</v>
      </c>
      <c r="AV949" s="437"/>
      <c r="AW949" s="523"/>
      <c r="AX949" s="524"/>
      <c r="AY949" s="422"/>
      <c r="AZ949" s="524"/>
      <c r="BA949" s="524"/>
      <c r="BB949" s="422"/>
      <c r="BC949" s="524"/>
      <c r="BD949" s="523"/>
      <c r="BE949" s="524">
        <v>1</v>
      </c>
      <c r="BF949" s="524"/>
      <c r="BG949" s="426">
        <f t="shared" si="22"/>
        <v>1</v>
      </c>
      <c r="BH949" s="426">
        <f t="shared" si="23"/>
        <v>0</v>
      </c>
      <c r="BI949" s="426">
        <f t="shared" si="24"/>
        <v>0</v>
      </c>
      <c r="BJ949" s="426">
        <f t="shared" si="25"/>
        <v>1</v>
      </c>
      <c r="BK949" s="425" t="b">
        <f t="shared" si="26"/>
        <v>0</v>
      </c>
    </row>
    <row r="950" spans="1:63" ht="15.75" customHeight="1">
      <c r="A950" s="174" t="s">
        <v>10</v>
      </c>
      <c r="B950" s="63" t="s">
        <v>11</v>
      </c>
      <c r="C950" s="174" t="s">
        <v>28</v>
      </c>
      <c r="D950" s="63" t="s">
        <v>458</v>
      </c>
      <c r="E950" s="63" t="s">
        <v>30</v>
      </c>
      <c r="F950" s="174"/>
      <c r="G950" s="174" t="s">
        <v>3477</v>
      </c>
      <c r="H950" s="174"/>
      <c r="I950" s="174" t="s">
        <v>6839</v>
      </c>
      <c r="J950" s="174" t="s">
        <v>3894</v>
      </c>
      <c r="K950" s="174"/>
      <c r="L950" s="174"/>
      <c r="M950" s="174" t="s">
        <v>6840</v>
      </c>
      <c r="N950" s="174" t="s">
        <v>6841</v>
      </c>
      <c r="O950" s="63" t="s">
        <v>15</v>
      </c>
      <c r="P950" s="63" t="s">
        <v>16</v>
      </c>
      <c r="Q950" s="174" t="s">
        <v>35</v>
      </c>
      <c r="R950" s="63" t="s">
        <v>8666</v>
      </c>
      <c r="S950" s="174" t="s">
        <v>39</v>
      </c>
      <c r="T950" s="174"/>
      <c r="U950" s="174" t="s">
        <v>4640</v>
      </c>
      <c r="V950" s="63" t="s">
        <v>4164</v>
      </c>
      <c r="W950" s="174" t="s">
        <v>253</v>
      </c>
      <c r="X950" s="174" t="s">
        <v>6842</v>
      </c>
      <c r="Y950" s="429">
        <v>45397</v>
      </c>
      <c r="Z950" s="430">
        <v>47224</v>
      </c>
      <c r="AA950" s="63" t="s">
        <v>4158</v>
      </c>
      <c r="AB950" s="63" t="s">
        <v>4159</v>
      </c>
      <c r="AC950" s="63"/>
      <c r="AD950" s="174" t="s">
        <v>6458</v>
      </c>
      <c r="AE950" s="174" t="s">
        <v>6459</v>
      </c>
      <c r="AF950" s="466">
        <v>46237</v>
      </c>
      <c r="AG950" s="174"/>
      <c r="AH950" s="174"/>
      <c r="AI950" s="174"/>
      <c r="AJ950" s="174"/>
      <c r="AK950" s="174"/>
      <c r="AL950" s="174"/>
      <c r="AM950" s="174"/>
      <c r="AN950" s="174"/>
      <c r="AO950" s="174"/>
      <c r="AP950" s="174"/>
      <c r="AQ950" s="174"/>
      <c r="AR950" s="174" t="s">
        <v>2315</v>
      </c>
      <c r="AS950" s="174">
        <v>2024</v>
      </c>
      <c r="AT950" s="415">
        <v>45407</v>
      </c>
      <c r="AU950" s="174" t="s">
        <v>2307</v>
      </c>
      <c r="AV950" s="437"/>
      <c r="AW950" s="523"/>
      <c r="AX950" s="524"/>
      <c r="AY950" s="422"/>
      <c r="AZ950" s="524"/>
      <c r="BA950" s="524"/>
      <c r="BB950" s="422"/>
      <c r="BC950" s="524"/>
      <c r="BD950" s="523"/>
      <c r="BE950" s="524">
        <v>1</v>
      </c>
      <c r="BF950" s="524"/>
      <c r="BG950" s="426">
        <f t="shared" si="22"/>
        <v>1</v>
      </c>
      <c r="BH950" s="426">
        <f t="shared" si="23"/>
        <v>0</v>
      </c>
      <c r="BI950" s="426">
        <f t="shared" si="24"/>
        <v>0</v>
      </c>
      <c r="BJ950" s="426">
        <f t="shared" si="25"/>
        <v>1</v>
      </c>
      <c r="BK950" s="425" t="b">
        <f t="shared" si="26"/>
        <v>0</v>
      </c>
    </row>
    <row r="951" spans="1:63" ht="15.75" customHeight="1">
      <c r="A951" s="174" t="s">
        <v>10</v>
      </c>
      <c r="B951" s="63" t="s">
        <v>11</v>
      </c>
      <c r="C951" s="174" t="s">
        <v>28</v>
      </c>
      <c r="D951" s="63" t="s">
        <v>458</v>
      </c>
      <c r="E951" s="63" t="s">
        <v>30</v>
      </c>
      <c r="F951" s="174"/>
      <c r="G951" s="174" t="s">
        <v>3477</v>
      </c>
      <c r="H951" s="174"/>
      <c r="I951" s="174" t="s">
        <v>6839</v>
      </c>
      <c r="J951" s="174" t="s">
        <v>3894</v>
      </c>
      <c r="K951" s="174"/>
      <c r="L951" s="174"/>
      <c r="M951" s="174" t="s">
        <v>6840</v>
      </c>
      <c r="N951" s="174" t="s">
        <v>6841</v>
      </c>
      <c r="O951" s="63" t="s">
        <v>15</v>
      </c>
      <c r="P951" s="63" t="s">
        <v>16</v>
      </c>
      <c r="Q951" s="174" t="s">
        <v>35</v>
      </c>
      <c r="R951" s="63" t="s">
        <v>104</v>
      </c>
      <c r="S951" s="174" t="s">
        <v>105</v>
      </c>
      <c r="T951" s="174"/>
      <c r="U951" s="174" t="s">
        <v>4661</v>
      </c>
      <c r="V951" s="63" t="s">
        <v>4164</v>
      </c>
      <c r="W951" s="174" t="s">
        <v>106</v>
      </c>
      <c r="X951" s="174" t="s">
        <v>6843</v>
      </c>
      <c r="Y951" s="429">
        <v>45397</v>
      </c>
      <c r="Z951" s="430">
        <v>47224</v>
      </c>
      <c r="AA951" s="63" t="s">
        <v>4158</v>
      </c>
      <c r="AB951" s="63" t="s">
        <v>4159</v>
      </c>
      <c r="AC951" s="63"/>
      <c r="AD951" s="174" t="s">
        <v>5430</v>
      </c>
      <c r="AE951" s="174" t="s">
        <v>6412</v>
      </c>
      <c r="AF951" s="466">
        <v>46827</v>
      </c>
      <c r="AG951" s="174"/>
      <c r="AH951" s="174"/>
      <c r="AI951" s="174"/>
      <c r="AJ951" s="174"/>
      <c r="AK951" s="174"/>
      <c r="AL951" s="174"/>
      <c r="AM951" s="174"/>
      <c r="AN951" s="174"/>
      <c r="AO951" s="174"/>
      <c r="AP951" s="174"/>
      <c r="AQ951" s="174"/>
      <c r="AR951" s="174" t="s">
        <v>2315</v>
      </c>
      <c r="AS951" s="174">
        <v>2024</v>
      </c>
      <c r="AT951" s="415">
        <v>45407</v>
      </c>
      <c r="AU951" s="174" t="s">
        <v>2310</v>
      </c>
      <c r="AV951" s="437"/>
      <c r="AW951" s="523"/>
      <c r="AX951" s="524"/>
      <c r="AY951" s="422"/>
      <c r="AZ951" s="524"/>
      <c r="BA951" s="524"/>
      <c r="BB951" s="422"/>
      <c r="BC951" s="524"/>
      <c r="BD951" s="523"/>
      <c r="BE951" s="524"/>
      <c r="BF951" s="524"/>
      <c r="BG951" s="426">
        <f t="shared" si="22"/>
        <v>0</v>
      </c>
      <c r="BH951" s="426">
        <f t="shared" si="23"/>
        <v>1</v>
      </c>
      <c r="BI951" s="426">
        <f t="shared" si="24"/>
        <v>0</v>
      </c>
      <c r="BJ951" s="426">
        <f t="shared" si="25"/>
        <v>1</v>
      </c>
      <c r="BK951" s="425" t="b">
        <f t="shared" si="26"/>
        <v>0</v>
      </c>
    </row>
    <row r="952" spans="1:63" ht="15.75" customHeight="1">
      <c r="A952" s="174" t="s">
        <v>10</v>
      </c>
      <c r="B952" s="63" t="s">
        <v>11</v>
      </c>
      <c r="C952" s="174" t="s">
        <v>28</v>
      </c>
      <c r="D952" s="63" t="s">
        <v>458</v>
      </c>
      <c r="E952" s="63" t="s">
        <v>30</v>
      </c>
      <c r="F952" s="174"/>
      <c r="G952" s="174" t="s">
        <v>3477</v>
      </c>
      <c r="H952" s="174"/>
      <c r="I952" s="174" t="s">
        <v>6839</v>
      </c>
      <c r="J952" s="174" t="s">
        <v>3894</v>
      </c>
      <c r="K952" s="174"/>
      <c r="L952" s="174"/>
      <c r="M952" s="174" t="s">
        <v>6840</v>
      </c>
      <c r="N952" s="174" t="s">
        <v>6841</v>
      </c>
      <c r="O952" s="63" t="s">
        <v>15</v>
      </c>
      <c r="P952" s="63" t="s">
        <v>16</v>
      </c>
      <c r="Q952" s="174" t="s">
        <v>35</v>
      </c>
      <c r="R952" s="63" t="s">
        <v>84</v>
      </c>
      <c r="S952" s="174" t="s">
        <v>85</v>
      </c>
      <c r="T952" s="174"/>
      <c r="U952" s="174" t="s">
        <v>4623</v>
      </c>
      <c r="V952" s="63" t="s">
        <v>4164</v>
      </c>
      <c r="W952" s="174" t="s">
        <v>94</v>
      </c>
      <c r="X952" s="174" t="s">
        <v>6844</v>
      </c>
      <c r="Y952" s="429">
        <v>45397</v>
      </c>
      <c r="Z952" s="430">
        <v>47224</v>
      </c>
      <c r="AA952" s="63" t="s">
        <v>4158</v>
      </c>
      <c r="AB952" s="63" t="s">
        <v>4159</v>
      </c>
      <c r="AC952" s="63"/>
      <c r="AD952" s="174" t="s">
        <v>6845</v>
      </c>
      <c r="AE952" s="174" t="s">
        <v>6846</v>
      </c>
      <c r="AF952" s="466">
        <v>46129</v>
      </c>
      <c r="AG952" s="174"/>
      <c r="AH952" s="174"/>
      <c r="AI952" s="174"/>
      <c r="AJ952" s="174"/>
      <c r="AK952" s="174"/>
      <c r="AL952" s="174"/>
      <c r="AM952" s="174"/>
      <c r="AN952" s="174"/>
      <c r="AO952" s="174"/>
      <c r="AP952" s="174"/>
      <c r="AQ952" s="174"/>
      <c r="AR952" s="174" t="s">
        <v>2315</v>
      </c>
      <c r="AS952" s="174">
        <v>2024</v>
      </c>
      <c r="AT952" s="415">
        <v>45407</v>
      </c>
      <c r="AU952" s="174" t="s">
        <v>2310</v>
      </c>
      <c r="AV952" s="437"/>
      <c r="AW952" s="523"/>
      <c r="AX952" s="524"/>
      <c r="AY952" s="422"/>
      <c r="AZ952" s="524"/>
      <c r="BA952" s="524"/>
      <c r="BB952" s="422"/>
      <c r="BC952" s="524"/>
      <c r="BD952" s="523"/>
      <c r="BE952" s="524"/>
      <c r="BF952" s="524"/>
      <c r="BG952" s="426">
        <f t="shared" si="22"/>
        <v>0</v>
      </c>
      <c r="BH952" s="426">
        <f t="shared" si="23"/>
        <v>1</v>
      </c>
      <c r="BI952" s="426">
        <f t="shared" si="24"/>
        <v>0</v>
      </c>
      <c r="BJ952" s="426">
        <f t="shared" si="25"/>
        <v>1</v>
      </c>
      <c r="BK952" s="425" t="b">
        <f t="shared" si="26"/>
        <v>0</v>
      </c>
    </row>
    <row r="953" spans="1:63" ht="15.75" customHeight="1">
      <c r="A953" s="174" t="s">
        <v>10</v>
      </c>
      <c r="B953" s="63" t="s">
        <v>11</v>
      </c>
      <c r="C953" s="174" t="s">
        <v>176</v>
      </c>
      <c r="D953" s="63" t="s">
        <v>374</v>
      </c>
      <c r="E953" s="63" t="s">
        <v>3756</v>
      </c>
      <c r="F953" s="174"/>
      <c r="G953" s="174" t="s">
        <v>3478</v>
      </c>
      <c r="H953" s="174"/>
      <c r="I953" s="174" t="s">
        <v>6847</v>
      </c>
      <c r="J953" s="174" t="s">
        <v>3893</v>
      </c>
      <c r="K953" s="174"/>
      <c r="L953" s="174"/>
      <c r="M953" s="174" t="s">
        <v>6848</v>
      </c>
      <c r="N953" s="174" t="s">
        <v>6849</v>
      </c>
      <c r="O953" s="63" t="s">
        <v>15</v>
      </c>
      <c r="P953" s="63" t="s">
        <v>16</v>
      </c>
      <c r="Q953" s="174" t="s">
        <v>35</v>
      </c>
      <c r="R953" s="63" t="s">
        <v>2222</v>
      </c>
      <c r="S953" s="174" t="s">
        <v>156</v>
      </c>
      <c r="T953" s="174"/>
      <c r="U953" s="174" t="s">
        <v>4718</v>
      </c>
      <c r="V953" s="63" t="s">
        <v>4164</v>
      </c>
      <c r="W953" s="174" t="s">
        <v>157</v>
      </c>
      <c r="X953" s="174" t="s">
        <v>6850</v>
      </c>
      <c r="Y953" s="429">
        <v>45397</v>
      </c>
      <c r="Z953" s="430">
        <v>47224</v>
      </c>
      <c r="AA953" s="63" t="s">
        <v>4158</v>
      </c>
      <c r="AB953" s="63" t="s">
        <v>4159</v>
      </c>
      <c r="AC953" s="63"/>
      <c r="AD953" s="174" t="s">
        <v>6851</v>
      </c>
      <c r="AE953" s="174" t="s">
        <v>6852</v>
      </c>
      <c r="AF953" s="174" t="s">
        <v>6853</v>
      </c>
      <c r="AG953" s="174"/>
      <c r="AH953" s="174"/>
      <c r="AI953" s="174"/>
      <c r="AJ953" s="174"/>
      <c r="AK953" s="174"/>
      <c r="AL953" s="174"/>
      <c r="AM953" s="174"/>
      <c r="AN953" s="174"/>
      <c r="AO953" s="174"/>
      <c r="AP953" s="174"/>
      <c r="AQ953" s="174"/>
      <c r="AR953" s="174" t="s">
        <v>2315</v>
      </c>
      <c r="AS953" s="174">
        <v>2024</v>
      </c>
      <c r="AT953" s="415">
        <v>45407</v>
      </c>
      <c r="AU953" s="174" t="s">
        <v>2307</v>
      </c>
      <c r="AV953" s="437"/>
      <c r="AW953" s="523"/>
      <c r="AX953" s="524"/>
      <c r="AY953" s="422"/>
      <c r="AZ953" s="524"/>
      <c r="BA953" s="524"/>
      <c r="BB953" s="422"/>
      <c r="BC953" s="524"/>
      <c r="BD953" s="523"/>
      <c r="BE953" s="524">
        <v>1</v>
      </c>
      <c r="BF953" s="524"/>
      <c r="BG953" s="426">
        <f t="shared" si="22"/>
        <v>1</v>
      </c>
      <c r="BH953" s="426">
        <f t="shared" si="23"/>
        <v>0</v>
      </c>
      <c r="BI953" s="426">
        <f t="shared" si="24"/>
        <v>0</v>
      </c>
      <c r="BJ953" s="426">
        <f t="shared" si="25"/>
        <v>1</v>
      </c>
      <c r="BK953" s="425" t="b">
        <f t="shared" si="26"/>
        <v>0</v>
      </c>
    </row>
    <row r="954" spans="1:63" ht="15.75" customHeight="1">
      <c r="A954" s="174" t="s">
        <v>10</v>
      </c>
      <c r="B954" s="174" t="s">
        <v>11</v>
      </c>
      <c r="C954" s="174" t="s">
        <v>2328</v>
      </c>
      <c r="D954" s="63" t="s">
        <v>3819</v>
      </c>
      <c r="E954" s="63" t="s">
        <v>123</v>
      </c>
      <c r="F954" s="174"/>
      <c r="G954" s="174" t="s">
        <v>3481</v>
      </c>
      <c r="H954" s="174"/>
      <c r="I954" s="174" t="s">
        <v>6272</v>
      </c>
      <c r="J954" s="174" t="s">
        <v>3820</v>
      </c>
      <c r="K954" s="174"/>
      <c r="L954" s="174"/>
      <c r="M954" s="174">
        <v>9606740771</v>
      </c>
      <c r="N954" s="174" t="s">
        <v>6273</v>
      </c>
      <c r="O954" s="63" t="s">
        <v>15</v>
      </c>
      <c r="P954" s="63" t="s">
        <v>16</v>
      </c>
      <c r="Q954" s="174" t="s">
        <v>35</v>
      </c>
      <c r="R954" s="63" t="s">
        <v>87</v>
      </c>
      <c r="S954" s="174" t="s">
        <v>737</v>
      </c>
      <c r="T954" s="174"/>
      <c r="U954" s="174" t="s">
        <v>4668</v>
      </c>
      <c r="V954" s="63" t="s">
        <v>4164</v>
      </c>
      <c r="W954" s="174" t="s">
        <v>6854</v>
      </c>
      <c r="X954" s="174" t="s">
        <v>6855</v>
      </c>
      <c r="Y954" s="429">
        <v>45405</v>
      </c>
      <c r="Z954" s="430">
        <v>46870</v>
      </c>
      <c r="AA954" s="63" t="s">
        <v>4646</v>
      </c>
      <c r="AB954" s="63" t="s">
        <v>4159</v>
      </c>
      <c r="AC954" s="63"/>
      <c r="AD954" s="174" t="s">
        <v>6856</v>
      </c>
      <c r="AE954" s="174" t="s">
        <v>6857</v>
      </c>
      <c r="AF954" s="466">
        <v>46650</v>
      </c>
      <c r="AG954" s="174"/>
      <c r="AH954" s="174"/>
      <c r="AI954" s="174"/>
      <c r="AJ954" s="174"/>
      <c r="AK954" s="174"/>
      <c r="AL954" s="174"/>
      <c r="AM954" s="174"/>
      <c r="AN954" s="174"/>
      <c r="AO954" s="174"/>
      <c r="AP954" s="174"/>
      <c r="AQ954" s="174"/>
      <c r="AR954" s="174" t="s">
        <v>2315</v>
      </c>
      <c r="AS954" s="174">
        <v>2024</v>
      </c>
      <c r="AT954" s="415">
        <v>45412</v>
      </c>
      <c r="AU954" s="174" t="s">
        <v>2310</v>
      </c>
      <c r="AV954" s="437"/>
      <c r="AW954" s="523"/>
      <c r="AX954" s="524"/>
      <c r="AY954" s="422"/>
      <c r="AZ954" s="524"/>
      <c r="BA954" s="524"/>
      <c r="BB954" s="422"/>
      <c r="BC954" s="524"/>
      <c r="BD954" s="523"/>
      <c r="BE954" s="524"/>
      <c r="BF954" s="524"/>
      <c r="BG954" s="426">
        <f t="shared" si="22"/>
        <v>0</v>
      </c>
      <c r="BH954" s="426">
        <f t="shared" si="23"/>
        <v>1</v>
      </c>
      <c r="BI954" s="426">
        <f t="shared" si="24"/>
        <v>0</v>
      </c>
      <c r="BJ954" s="426">
        <f t="shared" si="25"/>
        <v>1</v>
      </c>
      <c r="BK954" s="425" t="b">
        <f t="shared" si="26"/>
        <v>0</v>
      </c>
    </row>
    <row r="955" spans="1:63" ht="15.75" customHeight="1">
      <c r="A955" s="174" t="s">
        <v>10</v>
      </c>
      <c r="B955" s="174" t="s">
        <v>11</v>
      </c>
      <c r="C955" s="174" t="s">
        <v>2328</v>
      </c>
      <c r="D955" s="63" t="s">
        <v>3819</v>
      </c>
      <c r="E955" s="63" t="s">
        <v>123</v>
      </c>
      <c r="F955" s="174"/>
      <c r="G955" s="174" t="s">
        <v>3481</v>
      </c>
      <c r="H955" s="174"/>
      <c r="I955" s="174" t="s">
        <v>6272</v>
      </c>
      <c r="J955" s="174" t="s">
        <v>3820</v>
      </c>
      <c r="K955" s="174"/>
      <c r="L955" s="174"/>
      <c r="M955" s="174">
        <v>9606740771</v>
      </c>
      <c r="N955" s="174" t="s">
        <v>6273</v>
      </c>
      <c r="O955" s="63" t="s">
        <v>15</v>
      </c>
      <c r="P955" s="63" t="s">
        <v>16</v>
      </c>
      <c r="Q955" s="174" t="s">
        <v>35</v>
      </c>
      <c r="R955" s="63" t="s">
        <v>84</v>
      </c>
      <c r="S955" s="174" t="s">
        <v>170</v>
      </c>
      <c r="T955" s="174"/>
      <c r="U955" s="174" t="s">
        <v>4618</v>
      </c>
      <c r="V955" s="63" t="s">
        <v>4213</v>
      </c>
      <c r="W955" s="174" t="s">
        <v>6259</v>
      </c>
      <c r="X955" s="174" t="s">
        <v>6858</v>
      </c>
      <c r="Y955" s="429">
        <v>45405</v>
      </c>
      <c r="Z955" s="430">
        <v>46870</v>
      </c>
      <c r="AA955" s="63" t="s">
        <v>4646</v>
      </c>
      <c r="AB955" s="63" t="s">
        <v>4159</v>
      </c>
      <c r="AC955" s="63"/>
      <c r="AD955" s="174" t="s">
        <v>6859</v>
      </c>
      <c r="AE955" s="174" t="s">
        <v>6860</v>
      </c>
      <c r="AF955" s="466">
        <v>46797</v>
      </c>
      <c r="AG955" s="174"/>
      <c r="AH955" s="174"/>
      <c r="AI955" s="174"/>
      <c r="AJ955" s="174"/>
      <c r="AK955" s="174"/>
      <c r="AL955" s="174"/>
      <c r="AM955" s="174"/>
      <c r="AN955" s="174"/>
      <c r="AO955" s="174"/>
      <c r="AP955" s="174"/>
      <c r="AQ955" s="174"/>
      <c r="AR955" s="174" t="s">
        <v>2315</v>
      </c>
      <c r="AS955" s="174">
        <v>2024</v>
      </c>
      <c r="AT955" s="415">
        <v>45412</v>
      </c>
      <c r="AU955" s="174" t="s">
        <v>2310</v>
      </c>
      <c r="AV955" s="437"/>
      <c r="AW955" s="523"/>
      <c r="AX955" s="524"/>
      <c r="AY955" s="422"/>
      <c r="AZ955" s="524"/>
      <c r="BA955" s="524"/>
      <c r="BB955" s="422"/>
      <c r="BC955" s="524"/>
      <c r="BD955" s="523"/>
      <c r="BE955" s="524"/>
      <c r="BF955" s="524"/>
      <c r="BG955" s="426">
        <f t="shared" si="22"/>
        <v>0</v>
      </c>
      <c r="BH955" s="426">
        <f t="shared" si="23"/>
        <v>1</v>
      </c>
      <c r="BI955" s="426">
        <f t="shared" si="24"/>
        <v>0</v>
      </c>
      <c r="BJ955" s="426">
        <f t="shared" si="25"/>
        <v>1</v>
      </c>
      <c r="BK955" s="425" t="b">
        <f t="shared" si="26"/>
        <v>0</v>
      </c>
    </row>
    <row r="956" spans="1:63" ht="15.75" customHeight="1">
      <c r="A956" s="319" t="s">
        <v>10</v>
      </c>
      <c r="B956" s="319" t="s">
        <v>11</v>
      </c>
      <c r="C956" s="319" t="s">
        <v>2328</v>
      </c>
      <c r="D956" s="356" t="s">
        <v>3819</v>
      </c>
      <c r="E956" s="356" t="s">
        <v>123</v>
      </c>
      <c r="F956" s="319"/>
      <c r="G956" s="319" t="s">
        <v>3481</v>
      </c>
      <c r="H956" s="319"/>
      <c r="I956" s="319" t="s">
        <v>6272</v>
      </c>
      <c r="J956" s="319" t="s">
        <v>3820</v>
      </c>
      <c r="K956" s="319"/>
      <c r="L956" s="319"/>
      <c r="M956" s="319">
        <v>9606740771</v>
      </c>
      <c r="N956" s="319" t="s">
        <v>6273</v>
      </c>
      <c r="O956" s="356" t="s">
        <v>15</v>
      </c>
      <c r="P956" s="356" t="s">
        <v>16</v>
      </c>
      <c r="Q956" s="319" t="s">
        <v>35</v>
      </c>
      <c r="R956" s="356" t="s">
        <v>84</v>
      </c>
      <c r="S956" s="319" t="s">
        <v>167</v>
      </c>
      <c r="T956" s="319"/>
      <c r="U956" s="319" t="s">
        <v>4623</v>
      </c>
      <c r="V956" s="356" t="s">
        <v>4164</v>
      </c>
      <c r="W956" s="319" t="s">
        <v>6259</v>
      </c>
      <c r="X956" s="319" t="s">
        <v>6861</v>
      </c>
      <c r="Y956" s="475">
        <v>45405</v>
      </c>
      <c r="Z956" s="476">
        <v>46870</v>
      </c>
      <c r="AA956" s="63" t="s">
        <v>4646</v>
      </c>
      <c r="AB956" s="356" t="s">
        <v>4159</v>
      </c>
      <c r="AC956" s="356"/>
      <c r="AD956" s="319" t="s">
        <v>6859</v>
      </c>
      <c r="AE956" s="319" t="s">
        <v>6860</v>
      </c>
      <c r="AF956" s="491">
        <v>46797</v>
      </c>
      <c r="AG956" s="319"/>
      <c r="AH956" s="319"/>
      <c r="AI956" s="319"/>
      <c r="AJ956" s="319"/>
      <c r="AK956" s="319"/>
      <c r="AL956" s="319"/>
      <c r="AM956" s="319"/>
      <c r="AN956" s="319"/>
      <c r="AO956" s="319"/>
      <c r="AP956" s="319"/>
      <c r="AQ956" s="319"/>
      <c r="AR956" s="319" t="s">
        <v>2315</v>
      </c>
      <c r="AS956" s="319">
        <v>2024</v>
      </c>
      <c r="AT956" s="477">
        <v>45412</v>
      </c>
      <c r="AU956" s="319" t="s">
        <v>2310</v>
      </c>
      <c r="AV956" s="347"/>
      <c r="AW956" s="615"/>
      <c r="AX956" s="608"/>
      <c r="AY956" s="487"/>
      <c r="AZ956" s="608"/>
      <c r="BA956" s="608"/>
      <c r="BB956" s="487"/>
      <c r="BC956" s="608"/>
      <c r="BD956" s="615"/>
      <c r="BE956" s="608"/>
      <c r="BF956" s="608"/>
      <c r="BG956" s="479">
        <f t="shared" si="22"/>
        <v>0</v>
      </c>
      <c r="BH956" s="479">
        <f t="shared" si="23"/>
        <v>1</v>
      </c>
      <c r="BI956" s="479">
        <f t="shared" si="24"/>
        <v>0</v>
      </c>
      <c r="BJ956" s="479">
        <f t="shared" si="25"/>
        <v>1</v>
      </c>
      <c r="BK956" s="480" t="b">
        <f t="shared" si="26"/>
        <v>0</v>
      </c>
    </row>
    <row r="957" spans="1:63" ht="15.75" customHeight="1">
      <c r="A957" s="174" t="s">
        <v>10</v>
      </c>
      <c r="B957" s="174" t="s">
        <v>11</v>
      </c>
      <c r="C957" s="174" t="s">
        <v>378</v>
      </c>
      <c r="D957" s="63" t="s">
        <v>3814</v>
      </c>
      <c r="E957" s="63" t="s">
        <v>28</v>
      </c>
      <c r="F957" s="174"/>
      <c r="G957" s="174" t="s">
        <v>3484</v>
      </c>
      <c r="H957" s="174"/>
      <c r="I957" s="174" t="s">
        <v>6862</v>
      </c>
      <c r="J957" s="174" t="s">
        <v>3889</v>
      </c>
      <c r="K957" s="174">
        <v>10.3601605702216</v>
      </c>
      <c r="L957" s="174">
        <v>123.980354926262</v>
      </c>
      <c r="M957" s="580" t="s">
        <v>6863</v>
      </c>
      <c r="N957" s="174" t="s">
        <v>6864</v>
      </c>
      <c r="O957" s="63" t="s">
        <v>15</v>
      </c>
      <c r="P957" s="63" t="s">
        <v>16</v>
      </c>
      <c r="Q957" s="174" t="s">
        <v>35</v>
      </c>
      <c r="R957" s="63" t="s">
        <v>117</v>
      </c>
      <c r="S957" s="174" t="s">
        <v>120</v>
      </c>
      <c r="T957" s="174"/>
      <c r="U957" s="174" t="s">
        <v>4587</v>
      </c>
      <c r="V957" s="63" t="s">
        <v>4164</v>
      </c>
      <c r="W957" s="174" t="s">
        <v>2083</v>
      </c>
      <c r="X957" s="174" t="s">
        <v>6865</v>
      </c>
      <c r="Y957" s="429">
        <v>45434</v>
      </c>
      <c r="Z957" s="430">
        <v>47261</v>
      </c>
      <c r="AA957" s="63" t="s">
        <v>4158</v>
      </c>
      <c r="AB957" s="63" t="s">
        <v>4159</v>
      </c>
      <c r="AC957" s="63"/>
      <c r="AD957" s="174" t="s">
        <v>5921</v>
      </c>
      <c r="AE957" s="174" t="s">
        <v>5922</v>
      </c>
      <c r="AF957" s="466">
        <v>45663</v>
      </c>
      <c r="AG957" s="174"/>
      <c r="AH957" s="174"/>
      <c r="AI957" s="174"/>
      <c r="AJ957" s="174"/>
      <c r="AK957" s="174"/>
      <c r="AL957" s="174"/>
      <c r="AM957" s="174"/>
      <c r="AN957" s="174"/>
      <c r="AO957" s="174"/>
      <c r="AP957" s="174"/>
      <c r="AQ957" s="174"/>
      <c r="AR957" s="174" t="s">
        <v>2317</v>
      </c>
      <c r="AS957" s="174">
        <v>2024</v>
      </c>
      <c r="AT957" s="415">
        <v>45435</v>
      </c>
      <c r="AU957" s="174" t="s">
        <v>2307</v>
      </c>
      <c r="AV957" s="437"/>
      <c r="AW957" s="523"/>
      <c r="AX957" s="524"/>
      <c r="AY957" s="422"/>
      <c r="AZ957" s="524"/>
      <c r="BA957" s="524"/>
      <c r="BB957" s="422"/>
      <c r="BC957" s="524"/>
      <c r="BD957" s="523"/>
      <c r="BE957" s="524">
        <v>1</v>
      </c>
      <c r="BF957" s="524"/>
      <c r="BG957" s="426">
        <f t="shared" si="22"/>
        <v>1</v>
      </c>
      <c r="BH957" s="426">
        <f t="shared" si="23"/>
        <v>0</v>
      </c>
      <c r="BI957" s="426">
        <f t="shared" si="24"/>
        <v>0</v>
      </c>
      <c r="BJ957" s="426">
        <f t="shared" si="25"/>
        <v>1</v>
      </c>
      <c r="BK957" s="425" t="b">
        <f t="shared" si="26"/>
        <v>0</v>
      </c>
    </row>
    <row r="958" spans="1:63" ht="15.75" customHeight="1">
      <c r="A958" s="174" t="s">
        <v>10</v>
      </c>
      <c r="B958" s="63" t="s">
        <v>11</v>
      </c>
      <c r="C958" s="63" t="s">
        <v>12</v>
      </c>
      <c r="D958" s="63" t="s">
        <v>13</v>
      </c>
      <c r="E958" s="63" t="s">
        <v>3756</v>
      </c>
      <c r="F958" s="63"/>
      <c r="G958" s="63" t="s">
        <v>517</v>
      </c>
      <c r="H958" s="174"/>
      <c r="I958" s="174" t="s">
        <v>6526</v>
      </c>
      <c r="J958" s="174" t="s">
        <v>9633</v>
      </c>
      <c r="K958" s="174">
        <v>10.3235577965103</v>
      </c>
      <c r="L958" s="174">
        <v>123.9073761674</v>
      </c>
      <c r="M958" s="63" t="s">
        <v>6866</v>
      </c>
      <c r="N958" s="174" t="s">
        <v>5691</v>
      </c>
      <c r="O958" s="63" t="s">
        <v>15</v>
      </c>
      <c r="P958" s="63" t="s">
        <v>16</v>
      </c>
      <c r="Q958" s="174" t="s">
        <v>35</v>
      </c>
      <c r="R958" s="63" t="s">
        <v>2222</v>
      </c>
      <c r="S958" s="174" t="s">
        <v>156</v>
      </c>
      <c r="T958" s="174"/>
      <c r="U958" s="174" t="s">
        <v>4718</v>
      </c>
      <c r="V958" s="63" t="s">
        <v>4164</v>
      </c>
      <c r="W958" s="174" t="s">
        <v>6867</v>
      </c>
      <c r="X958" s="174" t="s">
        <v>6868</v>
      </c>
      <c r="Y958" s="429">
        <v>45435</v>
      </c>
      <c r="Z958" s="430">
        <v>47262</v>
      </c>
      <c r="AA958" s="63" t="s">
        <v>4158</v>
      </c>
      <c r="AB958" s="63" t="s">
        <v>4159</v>
      </c>
      <c r="AC958" s="63"/>
      <c r="AD958" s="174" t="s">
        <v>6869</v>
      </c>
      <c r="AE958" s="174" t="s">
        <v>6870</v>
      </c>
      <c r="AF958" s="466">
        <v>46904</v>
      </c>
      <c r="AG958" s="174"/>
      <c r="AH958" s="174"/>
      <c r="AI958" s="174"/>
      <c r="AJ958" s="174"/>
      <c r="AK958" s="174"/>
      <c r="AL958" s="174"/>
      <c r="AM958" s="174"/>
      <c r="AN958" s="174"/>
      <c r="AO958" s="174"/>
      <c r="AP958" s="174"/>
      <c r="AQ958" s="174"/>
      <c r="AR958" s="174" t="s">
        <v>2317</v>
      </c>
      <c r="AS958" s="174">
        <v>2024</v>
      </c>
      <c r="AT958" s="415">
        <v>45435</v>
      </c>
      <c r="AU958" s="174" t="s">
        <v>2310</v>
      </c>
      <c r="AV958" s="437"/>
      <c r="AW958" s="523"/>
      <c r="AX958" s="524"/>
      <c r="AY958" s="422"/>
      <c r="AZ958" s="524"/>
      <c r="BA958" s="524"/>
      <c r="BB958" s="422"/>
      <c r="BC958" s="524"/>
      <c r="BD958" s="523"/>
      <c r="BE958" s="524"/>
      <c r="BF958" s="524"/>
      <c r="BG958" s="426">
        <f t="shared" si="22"/>
        <v>0</v>
      </c>
      <c r="BH958" s="426">
        <f t="shared" si="23"/>
        <v>1</v>
      </c>
      <c r="BI958" s="426">
        <f t="shared" si="24"/>
        <v>0</v>
      </c>
      <c r="BJ958" s="426">
        <f t="shared" si="25"/>
        <v>1</v>
      </c>
      <c r="BK958" s="425" t="b">
        <f t="shared" si="26"/>
        <v>0</v>
      </c>
    </row>
    <row r="959" spans="1:63" ht="15.75" customHeight="1">
      <c r="A959" s="174" t="s">
        <v>10</v>
      </c>
      <c r="B959" s="63" t="s">
        <v>11</v>
      </c>
      <c r="C959" s="174" t="s">
        <v>176</v>
      </c>
      <c r="D959" s="63" t="s">
        <v>374</v>
      </c>
      <c r="E959" s="63" t="s">
        <v>3756</v>
      </c>
      <c r="F959" s="174"/>
      <c r="G959" s="174" t="s">
        <v>3487</v>
      </c>
      <c r="H959" s="174"/>
      <c r="I959" s="174" t="s">
        <v>6833</v>
      </c>
      <c r="J959" s="174" t="s">
        <v>3891</v>
      </c>
      <c r="K959" s="174">
        <v>10.3232327586345</v>
      </c>
      <c r="L959" s="174">
        <v>123.94604089438199</v>
      </c>
      <c r="M959" s="174" t="s">
        <v>6834</v>
      </c>
      <c r="N959" s="174" t="s">
        <v>6835</v>
      </c>
      <c r="O959" s="63" t="s">
        <v>113</v>
      </c>
      <c r="P959" s="63" t="s">
        <v>132</v>
      </c>
      <c r="Q959" s="174" t="s">
        <v>35</v>
      </c>
      <c r="R959" s="63" t="s">
        <v>8666</v>
      </c>
      <c r="S959" s="174" t="s">
        <v>39</v>
      </c>
      <c r="T959" s="174"/>
      <c r="U959" s="174" t="s">
        <v>4640</v>
      </c>
      <c r="V959" s="63" t="s">
        <v>4164</v>
      </c>
      <c r="W959" s="174" t="s">
        <v>253</v>
      </c>
      <c r="X959" s="174" t="s">
        <v>6871</v>
      </c>
      <c r="Y959" s="429">
        <v>45440</v>
      </c>
      <c r="Z959" s="430">
        <v>47267</v>
      </c>
      <c r="AA959" s="63" t="s">
        <v>4158</v>
      </c>
      <c r="AB959" s="63" t="s">
        <v>4159</v>
      </c>
      <c r="AC959" s="63"/>
      <c r="AD959" s="174" t="s">
        <v>6872</v>
      </c>
      <c r="AE959" s="174" t="s">
        <v>6873</v>
      </c>
      <c r="AF959" s="466">
        <v>46563</v>
      </c>
      <c r="AG959" s="174"/>
      <c r="AH959" s="174"/>
      <c r="AI959" s="174"/>
      <c r="AJ959" s="174"/>
      <c r="AK959" s="174"/>
      <c r="AL959" s="174"/>
      <c r="AM959" s="174"/>
      <c r="AN959" s="174"/>
      <c r="AO959" s="174"/>
      <c r="AP959" s="174"/>
      <c r="AQ959" s="174"/>
      <c r="AR959" s="174" t="s">
        <v>2317</v>
      </c>
      <c r="AS959" s="174">
        <v>2024</v>
      </c>
      <c r="AT959" s="415">
        <v>45440</v>
      </c>
      <c r="AU959" s="174" t="s">
        <v>2310</v>
      </c>
      <c r="AV959" s="437"/>
      <c r="AW959" s="523"/>
      <c r="AX959" s="524"/>
      <c r="AY959" s="422"/>
      <c r="AZ959" s="524"/>
      <c r="BA959" s="524"/>
      <c r="BB959" s="422"/>
      <c r="BC959" s="524"/>
      <c r="BD959" s="523"/>
      <c r="BE959" s="524"/>
      <c r="BF959" s="524"/>
      <c r="BG959" s="426">
        <f t="shared" si="22"/>
        <v>0</v>
      </c>
      <c r="BH959" s="426">
        <f t="shared" si="23"/>
        <v>1</v>
      </c>
      <c r="BI959" s="426">
        <f t="shared" si="24"/>
        <v>0</v>
      </c>
      <c r="BJ959" s="426">
        <f t="shared" si="25"/>
        <v>1</v>
      </c>
      <c r="BK959" s="425" t="b">
        <f t="shared" si="26"/>
        <v>0</v>
      </c>
    </row>
    <row r="960" spans="1:63" ht="15.75" customHeight="1">
      <c r="A960" s="319" t="s">
        <v>10</v>
      </c>
      <c r="B960" s="356" t="s">
        <v>11</v>
      </c>
      <c r="C960" s="319" t="s">
        <v>176</v>
      </c>
      <c r="D960" s="356" t="s">
        <v>374</v>
      </c>
      <c r="E960" s="356" t="s">
        <v>3756</v>
      </c>
      <c r="F960" s="319"/>
      <c r="G960" s="319" t="s">
        <v>3487</v>
      </c>
      <c r="H960" s="319"/>
      <c r="I960" s="319" t="s">
        <v>6833</v>
      </c>
      <c r="J960" s="319" t="s">
        <v>3891</v>
      </c>
      <c r="K960" s="319">
        <v>10.3232327586345</v>
      </c>
      <c r="L960" s="319">
        <v>123.94604089438199</v>
      </c>
      <c r="M960" s="319" t="s">
        <v>6834</v>
      </c>
      <c r="N960" s="319" t="s">
        <v>6835</v>
      </c>
      <c r="O960" s="356" t="s">
        <v>113</v>
      </c>
      <c r="P960" s="356" t="s">
        <v>132</v>
      </c>
      <c r="Q960" s="319" t="s">
        <v>35</v>
      </c>
      <c r="R960" s="356" t="s">
        <v>87</v>
      </c>
      <c r="S960" s="319" t="s">
        <v>88</v>
      </c>
      <c r="T960" s="319"/>
      <c r="U960" s="319" t="s">
        <v>4668</v>
      </c>
      <c r="V960" s="356" t="s">
        <v>4164</v>
      </c>
      <c r="W960" s="319" t="s">
        <v>165</v>
      </c>
      <c r="X960" s="319" t="s">
        <v>6874</v>
      </c>
      <c r="Y960" s="475">
        <v>45440</v>
      </c>
      <c r="Z960" s="476">
        <v>47267</v>
      </c>
      <c r="AA960" s="356" t="s">
        <v>4158</v>
      </c>
      <c r="AB960" s="356" t="s">
        <v>4159</v>
      </c>
      <c r="AC960" s="356"/>
      <c r="AD960" s="319" t="s">
        <v>6875</v>
      </c>
      <c r="AE960" s="319" t="s">
        <v>6876</v>
      </c>
      <c r="AF960" s="319" t="s">
        <v>6877</v>
      </c>
      <c r="AG960" s="319"/>
      <c r="AH960" s="319"/>
      <c r="AI960" s="319"/>
      <c r="AJ960" s="319"/>
      <c r="AK960" s="319"/>
      <c r="AL960" s="319"/>
      <c r="AM960" s="319"/>
      <c r="AN960" s="319"/>
      <c r="AO960" s="319"/>
      <c r="AP960" s="319"/>
      <c r="AQ960" s="319"/>
      <c r="AR960" s="319" t="s">
        <v>2317</v>
      </c>
      <c r="AS960" s="319">
        <v>2024</v>
      </c>
      <c r="AT960" s="477">
        <v>45440</v>
      </c>
      <c r="AU960" s="319" t="s">
        <v>2310</v>
      </c>
      <c r="AV960" s="616" t="s">
        <v>6878</v>
      </c>
      <c r="AW960" s="615"/>
      <c r="AX960" s="608"/>
      <c r="AY960" s="487"/>
      <c r="AZ960" s="608"/>
      <c r="BA960" s="608"/>
      <c r="BB960" s="487"/>
      <c r="BC960" s="608"/>
      <c r="BD960" s="615"/>
      <c r="BE960" s="608"/>
      <c r="BF960" s="608"/>
      <c r="BG960" s="479">
        <f t="shared" si="22"/>
        <v>0</v>
      </c>
      <c r="BH960" s="479">
        <f t="shared" si="23"/>
        <v>1</v>
      </c>
      <c r="BI960" s="479">
        <f t="shared" si="24"/>
        <v>0</v>
      </c>
      <c r="BJ960" s="479">
        <f t="shared" si="25"/>
        <v>1</v>
      </c>
      <c r="BK960" s="480" t="b">
        <f t="shared" si="26"/>
        <v>0</v>
      </c>
    </row>
    <row r="961" spans="1:63" ht="15.75" customHeight="1">
      <c r="A961" s="174"/>
      <c r="B961" s="174"/>
      <c r="C961" s="174"/>
      <c r="D961" s="63"/>
      <c r="E961" s="63"/>
      <c r="F961" s="174"/>
      <c r="G961" s="174"/>
      <c r="H961" s="174"/>
      <c r="I961" s="174"/>
      <c r="J961" s="174"/>
      <c r="K961" s="174"/>
      <c r="L961" s="174"/>
      <c r="M961" s="174"/>
      <c r="N961" s="174"/>
      <c r="O961" s="63"/>
      <c r="P961" s="63"/>
      <c r="Q961" s="174"/>
      <c r="R961" s="63"/>
      <c r="S961" s="174"/>
      <c r="T961" s="174"/>
      <c r="U961" s="174"/>
      <c r="V961" s="63"/>
      <c r="W961" s="174"/>
      <c r="X961" s="174"/>
      <c r="Y961" s="429"/>
      <c r="Z961" s="63"/>
      <c r="AA961" s="63"/>
      <c r="AB961" s="63"/>
      <c r="AC961" s="63"/>
      <c r="AD961" s="174"/>
      <c r="AE961" s="174"/>
      <c r="AF961" s="466"/>
      <c r="AG961" s="174"/>
      <c r="AH961" s="174"/>
      <c r="AI961" s="174"/>
      <c r="AJ961" s="174"/>
      <c r="AK961" s="174"/>
      <c r="AL961" s="174"/>
      <c r="AM961" s="174"/>
      <c r="AN961" s="174"/>
      <c r="AO961" s="174"/>
      <c r="AP961" s="174"/>
      <c r="AQ961" s="174"/>
      <c r="AR961" s="174"/>
      <c r="AS961" s="174"/>
      <c r="AT961" s="415"/>
      <c r="AU961" s="174"/>
      <c r="AV961" s="437"/>
      <c r="AW961" s="523"/>
      <c r="AX961" s="524"/>
      <c r="AY961" s="422"/>
      <c r="AZ961" s="524"/>
      <c r="BA961" s="524"/>
      <c r="BB961" s="422"/>
      <c r="BC961" s="524"/>
      <c r="BD961" s="523"/>
      <c r="BE961" s="524"/>
      <c r="BF961" s="524"/>
      <c r="BG961" s="426">
        <f t="shared" si="22"/>
        <v>0</v>
      </c>
      <c r="BH961" s="426">
        <f t="shared" si="23"/>
        <v>0</v>
      </c>
      <c r="BI961" s="426">
        <f t="shared" si="24"/>
        <v>0</v>
      </c>
      <c r="BJ961" s="426">
        <f t="shared" si="25"/>
        <v>0</v>
      </c>
      <c r="BK961" s="425" t="b">
        <f t="shared" si="26"/>
        <v>0</v>
      </c>
    </row>
    <row r="962" spans="1:63" ht="15.75" customHeight="1">
      <c r="A962" s="174"/>
      <c r="B962" s="174"/>
      <c r="C962" s="174"/>
      <c r="D962" s="63"/>
      <c r="E962" s="63"/>
      <c r="F962" s="174"/>
      <c r="G962" s="174"/>
      <c r="H962" s="174"/>
      <c r="I962" s="174"/>
      <c r="J962" s="174"/>
      <c r="K962" s="174"/>
      <c r="L962" s="174"/>
      <c r="M962" s="174"/>
      <c r="N962" s="174"/>
      <c r="O962" s="63"/>
      <c r="P962" s="63"/>
      <c r="Q962" s="174"/>
      <c r="R962" s="63"/>
      <c r="S962" s="174"/>
      <c r="T962" s="174"/>
      <c r="U962" s="174"/>
      <c r="V962" s="63"/>
      <c r="W962" s="174"/>
      <c r="X962" s="174"/>
      <c r="Y962" s="429"/>
      <c r="Z962" s="63"/>
      <c r="AA962" s="63"/>
      <c r="AB962" s="63"/>
      <c r="AC962" s="63"/>
      <c r="AD962" s="174"/>
      <c r="AE962" s="174"/>
      <c r="AF962" s="466"/>
      <c r="AG962" s="174"/>
      <c r="AH962" s="174"/>
      <c r="AI962" s="174"/>
      <c r="AJ962" s="174"/>
      <c r="AK962" s="174"/>
      <c r="AL962" s="174"/>
      <c r="AM962" s="174"/>
      <c r="AN962" s="174"/>
      <c r="AO962" s="174"/>
      <c r="AP962" s="174"/>
      <c r="AQ962" s="174"/>
      <c r="AR962" s="174"/>
      <c r="AS962" s="174"/>
      <c r="AT962" s="415"/>
      <c r="AU962" s="174"/>
      <c r="AV962" s="437"/>
      <c r="AW962" s="523"/>
      <c r="AX962" s="524"/>
      <c r="AY962" s="422"/>
      <c r="AZ962" s="524"/>
      <c r="BA962" s="524"/>
      <c r="BB962" s="422"/>
      <c r="BC962" s="524"/>
      <c r="BD962" s="523"/>
      <c r="BE962" s="524"/>
      <c r="BF962" s="524"/>
      <c r="BG962" s="426">
        <f t="shared" si="22"/>
        <v>0</v>
      </c>
      <c r="BH962" s="426">
        <f t="shared" si="23"/>
        <v>0</v>
      </c>
      <c r="BI962" s="426">
        <f t="shared" si="24"/>
        <v>0</v>
      </c>
      <c r="BJ962" s="426">
        <f t="shared" si="25"/>
        <v>0</v>
      </c>
      <c r="BK962" s="425" t="b">
        <f t="shared" si="26"/>
        <v>0</v>
      </c>
    </row>
    <row r="963" spans="1:63" ht="15.75" customHeight="1">
      <c r="A963" s="174"/>
      <c r="B963" s="174"/>
      <c r="C963" s="174"/>
      <c r="D963" s="63"/>
      <c r="E963" s="63"/>
      <c r="F963" s="174"/>
      <c r="G963" s="174"/>
      <c r="H963" s="174"/>
      <c r="I963" s="174"/>
      <c r="J963" s="174"/>
      <c r="K963" s="174"/>
      <c r="L963" s="174"/>
      <c r="M963" s="174"/>
      <c r="N963" s="174"/>
      <c r="O963" s="63"/>
      <c r="P963" s="63"/>
      <c r="Q963" s="174"/>
      <c r="R963" s="63"/>
      <c r="S963" s="174"/>
      <c r="T963" s="174"/>
      <c r="U963" s="174"/>
      <c r="V963" s="63"/>
      <c r="W963" s="174"/>
      <c r="X963" s="174"/>
      <c r="Y963" s="429"/>
      <c r="Z963" s="63"/>
      <c r="AA963" s="63"/>
      <c r="AB963" s="63"/>
      <c r="AC963" s="63"/>
      <c r="AD963" s="174"/>
      <c r="AE963" s="174"/>
      <c r="AF963" s="466"/>
      <c r="AG963" s="174"/>
      <c r="AH963" s="174"/>
      <c r="AI963" s="174"/>
      <c r="AJ963" s="174"/>
      <c r="AK963" s="174"/>
      <c r="AL963" s="174"/>
      <c r="AM963" s="174"/>
      <c r="AN963" s="174"/>
      <c r="AO963" s="174"/>
      <c r="AP963" s="174"/>
      <c r="AQ963" s="174"/>
      <c r="AR963" s="174"/>
      <c r="AS963" s="174"/>
      <c r="AT963" s="415"/>
      <c r="AU963" s="174"/>
      <c r="AV963" s="437"/>
      <c r="AW963" s="523"/>
      <c r="AX963" s="524"/>
      <c r="AY963" s="422"/>
      <c r="AZ963" s="524"/>
      <c r="BA963" s="524"/>
      <c r="BB963" s="422"/>
      <c r="BC963" s="524"/>
      <c r="BD963" s="523"/>
      <c r="BE963" s="524"/>
      <c r="BF963" s="524"/>
      <c r="BG963" s="426"/>
      <c r="BH963" s="426"/>
      <c r="BI963" s="426"/>
      <c r="BJ963" s="426"/>
      <c r="BK963" s="425"/>
    </row>
    <row r="964" spans="1:63" ht="15.75" customHeight="1">
      <c r="A964" s="174"/>
      <c r="B964" s="174"/>
      <c r="C964" s="174"/>
      <c r="D964" s="63"/>
      <c r="E964" s="63"/>
      <c r="F964" s="174"/>
      <c r="G964" s="174"/>
      <c r="H964" s="174"/>
      <c r="I964" s="174"/>
      <c r="J964" s="174"/>
      <c r="K964" s="174"/>
      <c r="L964" s="174"/>
      <c r="M964" s="174"/>
      <c r="N964" s="174"/>
      <c r="O964" s="63"/>
      <c r="P964" s="63"/>
      <c r="Q964" s="174"/>
      <c r="R964" s="63"/>
      <c r="S964" s="174"/>
      <c r="T964" s="174"/>
      <c r="U964" s="174"/>
      <c r="V964" s="63"/>
      <c r="W964" s="174"/>
      <c r="X964" s="174"/>
      <c r="Y964" s="429"/>
      <c r="Z964" s="63"/>
      <c r="AA964" s="63"/>
      <c r="AB964" s="63"/>
      <c r="AC964" s="63"/>
      <c r="AD964" s="174"/>
      <c r="AE964" s="174"/>
      <c r="AF964" s="466"/>
      <c r="AG964" s="174"/>
      <c r="AH964" s="174"/>
      <c r="AI964" s="174"/>
      <c r="AJ964" s="174"/>
      <c r="AK964" s="174"/>
      <c r="AL964" s="174"/>
      <c r="AM964" s="174"/>
      <c r="AN964" s="174"/>
      <c r="AO964" s="174"/>
      <c r="AP964" s="174"/>
      <c r="AQ964" s="174"/>
      <c r="AR964" s="174"/>
      <c r="AS964" s="174"/>
      <c r="AT964" s="415"/>
      <c r="AU964" s="174"/>
      <c r="AV964" s="437"/>
      <c r="AW964" s="523"/>
      <c r="AX964" s="524"/>
      <c r="AY964" s="422"/>
      <c r="AZ964" s="524"/>
      <c r="BA964" s="524"/>
      <c r="BB964" s="422"/>
      <c r="BC964" s="524"/>
      <c r="BD964" s="523"/>
      <c r="BE964" s="524"/>
      <c r="BF964" s="524"/>
      <c r="BG964" s="426"/>
      <c r="BH964" s="426"/>
      <c r="BI964" s="426"/>
      <c r="BJ964" s="426"/>
      <c r="BK964" s="425"/>
    </row>
    <row r="965" spans="1:63" ht="15.75" customHeight="1">
      <c r="A965" s="174"/>
      <c r="B965" s="174"/>
      <c r="C965" s="174"/>
      <c r="D965" s="63"/>
      <c r="E965" s="63"/>
      <c r="F965" s="174"/>
      <c r="G965" s="174"/>
      <c r="H965" s="174"/>
      <c r="I965" s="174"/>
      <c r="J965" s="174"/>
      <c r="K965" s="174"/>
      <c r="L965" s="174"/>
      <c r="M965" s="174"/>
      <c r="N965" s="174"/>
      <c r="O965" s="63"/>
      <c r="P965" s="63"/>
      <c r="Q965" s="174"/>
      <c r="R965" s="63"/>
      <c r="S965" s="174"/>
      <c r="T965" s="174"/>
      <c r="U965" s="174"/>
      <c r="V965" s="63"/>
      <c r="W965" s="174"/>
      <c r="X965" s="174"/>
      <c r="Y965" s="429"/>
      <c r="Z965" s="63"/>
      <c r="AA965" s="63"/>
      <c r="AB965" s="63"/>
      <c r="AC965" s="63"/>
      <c r="AD965" s="174"/>
      <c r="AE965" s="174"/>
      <c r="AF965" s="466"/>
      <c r="AG965" s="174"/>
      <c r="AH965" s="174"/>
      <c r="AI965" s="174"/>
      <c r="AJ965" s="174"/>
      <c r="AK965" s="174"/>
      <c r="AL965" s="174"/>
      <c r="AM965" s="174"/>
      <c r="AN965" s="174"/>
      <c r="AO965" s="174"/>
      <c r="AP965" s="174"/>
      <c r="AQ965" s="174"/>
      <c r="AR965" s="174"/>
      <c r="AS965" s="174"/>
      <c r="AT965" s="415"/>
      <c r="AU965" s="174"/>
      <c r="AV965" s="437"/>
      <c r="AW965" s="523"/>
      <c r="AX965" s="524"/>
      <c r="AY965" s="422"/>
      <c r="AZ965" s="524"/>
      <c r="BA965" s="524"/>
      <c r="BB965" s="422"/>
      <c r="BC965" s="524"/>
      <c r="BD965" s="523"/>
      <c r="BE965" s="524"/>
      <c r="BF965" s="524"/>
      <c r="BG965" s="426"/>
      <c r="BH965" s="426"/>
      <c r="BI965" s="426"/>
      <c r="BJ965" s="426"/>
      <c r="BK965" s="425"/>
    </row>
    <row r="966" spans="1:63" ht="15.75" customHeight="1">
      <c r="A966" s="174"/>
      <c r="B966" s="174"/>
      <c r="C966" s="174"/>
      <c r="D966" s="63"/>
      <c r="E966" s="63"/>
      <c r="F966" s="174"/>
      <c r="G966" s="174"/>
      <c r="H966" s="174"/>
      <c r="I966" s="174"/>
      <c r="J966" s="174"/>
      <c r="K966" s="174"/>
      <c r="L966" s="174"/>
      <c r="M966" s="174"/>
      <c r="N966" s="174"/>
      <c r="O966" s="63"/>
      <c r="P966" s="63"/>
      <c r="Q966" s="174"/>
      <c r="R966" s="63"/>
      <c r="S966" s="174"/>
      <c r="T966" s="174"/>
      <c r="U966" s="174"/>
      <c r="V966" s="63"/>
      <c r="W966" s="174"/>
      <c r="X966" s="174"/>
      <c r="Y966" s="429"/>
      <c r="Z966" s="63"/>
      <c r="AA966" s="63"/>
      <c r="AB966" s="63"/>
      <c r="AC966" s="63"/>
      <c r="AD966" s="174"/>
      <c r="AE966" s="174"/>
      <c r="AF966" s="466"/>
      <c r="AG966" s="174"/>
      <c r="AH966" s="174"/>
      <c r="AI966" s="174"/>
      <c r="AJ966" s="174"/>
      <c r="AK966" s="174"/>
      <c r="AL966" s="174"/>
      <c r="AM966" s="174"/>
      <c r="AN966" s="174"/>
      <c r="AO966" s="174"/>
      <c r="AP966" s="174"/>
      <c r="AQ966" s="174"/>
      <c r="AR966" s="174"/>
      <c r="AS966" s="174"/>
      <c r="AT966" s="415"/>
      <c r="AU966" s="174"/>
      <c r="AV966" s="437"/>
      <c r="AW966" s="523"/>
      <c r="AX966" s="524"/>
      <c r="AY966" s="422"/>
      <c r="AZ966" s="524"/>
      <c r="BA966" s="524"/>
      <c r="BB966" s="422"/>
      <c r="BC966" s="524"/>
      <c r="BD966" s="523"/>
      <c r="BE966" s="524"/>
      <c r="BF966" s="524"/>
      <c r="BG966" s="426"/>
      <c r="BH966" s="426"/>
      <c r="BI966" s="426"/>
      <c r="BJ966" s="426"/>
      <c r="BK966" s="425"/>
    </row>
    <row r="967" spans="1:63" ht="15.75" customHeight="1">
      <c r="A967" s="174"/>
      <c r="B967" s="174"/>
      <c r="C967" s="174"/>
      <c r="D967" s="63"/>
      <c r="E967" s="63"/>
      <c r="F967" s="174"/>
      <c r="G967" s="174"/>
      <c r="H967" s="174"/>
      <c r="I967" s="174"/>
      <c r="J967" s="174"/>
      <c r="K967" s="174"/>
      <c r="L967" s="174"/>
      <c r="M967" s="174"/>
      <c r="N967" s="174"/>
      <c r="O967" s="63"/>
      <c r="P967" s="63"/>
      <c r="Q967" s="174"/>
      <c r="R967" s="63"/>
      <c r="S967" s="174"/>
      <c r="T967" s="174"/>
      <c r="U967" s="174"/>
      <c r="V967" s="63"/>
      <c r="W967" s="174"/>
      <c r="X967" s="174"/>
      <c r="Y967" s="429"/>
      <c r="Z967" s="63"/>
      <c r="AA967" s="63"/>
      <c r="AB967" s="63"/>
      <c r="AC967" s="63"/>
      <c r="AD967" s="174"/>
      <c r="AE967" s="174"/>
      <c r="AF967" s="466"/>
      <c r="AG967" s="174"/>
      <c r="AH967" s="174"/>
      <c r="AI967" s="174"/>
      <c r="AJ967" s="174"/>
      <c r="AK967" s="174"/>
      <c r="AL967" s="174"/>
      <c r="AM967" s="174"/>
      <c r="AN967" s="174"/>
      <c r="AO967" s="174"/>
      <c r="AP967" s="174"/>
      <c r="AQ967" s="174"/>
      <c r="AR967" s="174"/>
      <c r="AS967" s="174"/>
      <c r="AT967" s="415"/>
      <c r="AU967" s="174"/>
      <c r="AV967" s="437"/>
      <c r="AW967" s="523"/>
      <c r="AX967" s="524"/>
      <c r="AY967" s="422"/>
      <c r="AZ967" s="524"/>
      <c r="BA967" s="524"/>
      <c r="BB967" s="422"/>
      <c r="BC967" s="524"/>
      <c r="BD967" s="523"/>
      <c r="BE967" s="524"/>
      <c r="BF967" s="524"/>
      <c r="BG967" s="426"/>
      <c r="BH967" s="426"/>
      <c r="BI967" s="426"/>
      <c r="BJ967" s="426"/>
      <c r="BK967" s="425"/>
    </row>
    <row r="968" spans="1:63" ht="15.75" customHeight="1">
      <c r="A968" s="174"/>
      <c r="B968" s="174"/>
      <c r="C968" s="174"/>
      <c r="D968" s="63"/>
      <c r="E968" s="63"/>
      <c r="F968" s="174"/>
      <c r="G968" s="174"/>
      <c r="H968" s="174"/>
      <c r="I968" s="174"/>
      <c r="J968" s="174"/>
      <c r="K968" s="174"/>
      <c r="L968" s="174"/>
      <c r="M968" s="174"/>
      <c r="N968" s="174"/>
      <c r="O968" s="63"/>
      <c r="P968" s="63"/>
      <c r="Q968" s="174"/>
      <c r="R968" s="63"/>
      <c r="S968" s="174"/>
      <c r="T968" s="174"/>
      <c r="U968" s="174"/>
      <c r="V968" s="63"/>
      <c r="W968" s="174"/>
      <c r="X968" s="174"/>
      <c r="Y968" s="429"/>
      <c r="Z968" s="63"/>
      <c r="AA968" s="63"/>
      <c r="AB968" s="63"/>
      <c r="AC968" s="63"/>
      <c r="AD968" s="174"/>
      <c r="AE968" s="174"/>
      <c r="AF968" s="466"/>
      <c r="AG968" s="174"/>
      <c r="AH968" s="174"/>
      <c r="AI968" s="174"/>
      <c r="AJ968" s="174"/>
      <c r="AK968" s="174"/>
      <c r="AL968" s="174"/>
      <c r="AM968" s="174"/>
      <c r="AN968" s="174"/>
      <c r="AO968" s="174"/>
      <c r="AP968" s="174"/>
      <c r="AQ968" s="174"/>
      <c r="AR968" s="174"/>
      <c r="AS968" s="174"/>
      <c r="AT968" s="415"/>
      <c r="AU968" s="174"/>
      <c r="AV968" s="437"/>
      <c r="AW968" s="523"/>
      <c r="AX968" s="524"/>
      <c r="AY968" s="422"/>
      <c r="AZ968" s="524"/>
      <c r="BA968" s="524"/>
      <c r="BB968" s="422"/>
      <c r="BC968" s="524"/>
      <c r="BD968" s="523"/>
      <c r="BE968" s="524"/>
      <c r="BF968" s="524"/>
      <c r="BG968" s="426"/>
      <c r="BH968" s="426"/>
      <c r="BI968" s="426"/>
      <c r="BJ968" s="426"/>
      <c r="BK968" s="425"/>
    </row>
    <row r="969" spans="1:63" ht="15.75" customHeight="1">
      <c r="A969" s="174"/>
      <c r="B969" s="174"/>
      <c r="C969" s="174"/>
      <c r="D969" s="63"/>
      <c r="E969" s="63"/>
      <c r="F969" s="174"/>
      <c r="G969" s="174"/>
      <c r="H969" s="174"/>
      <c r="I969" s="174"/>
      <c r="J969" s="174"/>
      <c r="K969" s="174"/>
      <c r="L969" s="174"/>
      <c r="M969" s="174"/>
      <c r="N969" s="174"/>
      <c r="O969" s="63"/>
      <c r="P969" s="63"/>
      <c r="Q969" s="174"/>
      <c r="R969" s="63"/>
      <c r="S969" s="174"/>
      <c r="T969" s="174"/>
      <c r="U969" s="174"/>
      <c r="V969" s="63"/>
      <c r="W969" s="174"/>
      <c r="X969" s="174"/>
      <c r="Y969" s="429"/>
      <c r="Z969" s="63"/>
      <c r="AA969" s="63"/>
      <c r="AB969" s="63"/>
      <c r="AC969" s="63"/>
      <c r="AD969" s="174"/>
      <c r="AE969" s="174"/>
      <c r="AF969" s="466"/>
      <c r="AG969" s="174"/>
      <c r="AH969" s="174"/>
      <c r="AI969" s="174"/>
      <c r="AJ969" s="174"/>
      <c r="AK969" s="174"/>
      <c r="AL969" s="174"/>
      <c r="AM969" s="174"/>
      <c r="AN969" s="174"/>
      <c r="AO969" s="174"/>
      <c r="AP969" s="174"/>
      <c r="AQ969" s="174"/>
      <c r="AR969" s="174"/>
      <c r="AS969" s="174"/>
      <c r="AT969" s="415"/>
      <c r="AU969" s="174"/>
      <c r="AV969" s="437"/>
      <c r="AW969" s="523"/>
      <c r="AX969" s="524"/>
      <c r="AY969" s="422"/>
      <c r="AZ969" s="524"/>
      <c r="BA969" s="524"/>
      <c r="BB969" s="422"/>
      <c r="BC969" s="524"/>
      <c r="BD969" s="523"/>
      <c r="BE969" s="524"/>
      <c r="BF969" s="524"/>
      <c r="BG969" s="426"/>
      <c r="BH969" s="426"/>
      <c r="BI969" s="426"/>
      <c r="BJ969" s="426"/>
      <c r="BK969" s="425"/>
    </row>
    <row r="970" spans="1:63" ht="15.75" customHeight="1">
      <c r="A970" s="174"/>
      <c r="B970" s="174"/>
      <c r="C970" s="174"/>
      <c r="D970" s="63"/>
      <c r="E970" s="63"/>
      <c r="F970" s="174"/>
      <c r="G970" s="174"/>
      <c r="H970" s="174"/>
      <c r="I970" s="174"/>
      <c r="J970" s="174"/>
      <c r="K970" s="174"/>
      <c r="L970" s="174"/>
      <c r="M970" s="174"/>
      <c r="N970" s="174"/>
      <c r="O970" s="63"/>
      <c r="P970" s="63"/>
      <c r="Q970" s="174"/>
      <c r="R970" s="63"/>
      <c r="S970" s="174"/>
      <c r="T970" s="174"/>
      <c r="U970" s="174"/>
      <c r="V970" s="63"/>
      <c r="W970" s="174"/>
      <c r="X970" s="174"/>
      <c r="Y970" s="429"/>
      <c r="Z970" s="63"/>
      <c r="AA970" s="63"/>
      <c r="AB970" s="63"/>
      <c r="AC970" s="63"/>
      <c r="AD970" s="174"/>
      <c r="AE970" s="174"/>
      <c r="AF970" s="466"/>
      <c r="AG970" s="174"/>
      <c r="AH970" s="174"/>
      <c r="AI970" s="174"/>
      <c r="AJ970" s="174"/>
      <c r="AK970" s="174"/>
      <c r="AL970" s="174"/>
      <c r="AM970" s="174"/>
      <c r="AN970" s="174"/>
      <c r="AO970" s="174"/>
      <c r="AP970" s="174"/>
      <c r="AQ970" s="174"/>
      <c r="AR970" s="174"/>
      <c r="AS970" s="174"/>
      <c r="AT970" s="415"/>
      <c r="AU970" s="174"/>
      <c r="AV970" s="437"/>
      <c r="AW970" s="523"/>
      <c r="AX970" s="524"/>
      <c r="AY970" s="422"/>
      <c r="AZ970" s="524"/>
      <c r="BA970" s="524"/>
      <c r="BB970" s="422"/>
      <c r="BC970" s="524"/>
      <c r="BD970" s="523"/>
      <c r="BE970" s="524"/>
      <c r="BF970" s="524"/>
      <c r="BG970" s="426"/>
      <c r="BH970" s="426"/>
      <c r="BI970" s="426"/>
      <c r="BJ970" s="426"/>
      <c r="BK970" s="425"/>
    </row>
    <row r="971" spans="1:63" ht="15.75" customHeight="1">
      <c r="A971" s="174"/>
      <c r="B971" s="174"/>
      <c r="C971" s="174"/>
      <c r="D971" s="63"/>
      <c r="E971" s="63"/>
      <c r="F971" s="174"/>
      <c r="G971" s="174"/>
      <c r="H971" s="174"/>
      <c r="I971" s="174"/>
      <c r="J971" s="174"/>
      <c r="K971" s="174"/>
      <c r="L971" s="174"/>
      <c r="M971" s="174"/>
      <c r="N971" s="174"/>
      <c r="O971" s="63"/>
      <c r="P971" s="63"/>
      <c r="Q971" s="174"/>
      <c r="R971" s="63"/>
      <c r="S971" s="174"/>
      <c r="T971" s="174"/>
      <c r="U971" s="174"/>
      <c r="V971" s="63"/>
      <c r="W971" s="174"/>
      <c r="X971" s="174"/>
      <c r="Y971" s="429"/>
      <c r="Z971" s="63"/>
      <c r="AA971" s="63"/>
      <c r="AB971" s="63"/>
      <c r="AC971" s="63"/>
      <c r="AD971" s="174"/>
      <c r="AE971" s="174"/>
      <c r="AF971" s="466"/>
      <c r="AG971" s="174"/>
      <c r="AH971" s="174"/>
      <c r="AI971" s="174"/>
      <c r="AJ971" s="174"/>
      <c r="AK971" s="174"/>
      <c r="AL971" s="174"/>
      <c r="AM971" s="174"/>
      <c r="AN971" s="174"/>
      <c r="AO971" s="174"/>
      <c r="AP971" s="174"/>
      <c r="AQ971" s="174"/>
      <c r="AR971" s="174"/>
      <c r="AS971" s="174"/>
      <c r="AT971" s="415"/>
      <c r="AU971" s="174"/>
      <c r="AV971" s="437"/>
      <c r="AW971" s="523"/>
      <c r="AX971" s="524"/>
      <c r="AY971" s="422"/>
      <c r="AZ971" s="524"/>
      <c r="BA971" s="524"/>
      <c r="BB971" s="422"/>
      <c r="BC971" s="524"/>
      <c r="BD971" s="523"/>
      <c r="BE971" s="524"/>
      <c r="BF971" s="524"/>
      <c r="BG971" s="426"/>
      <c r="BH971" s="426"/>
      <c r="BI971" s="426"/>
      <c r="BJ971" s="426"/>
      <c r="BK971" s="425"/>
    </row>
    <row r="972" spans="1:63" ht="15.75" customHeight="1">
      <c r="A972" s="174"/>
      <c r="B972" s="174"/>
      <c r="C972" s="174"/>
      <c r="D972" s="63"/>
      <c r="E972" s="63"/>
      <c r="F972" s="174"/>
      <c r="G972" s="174"/>
      <c r="H972" s="174"/>
      <c r="I972" s="174"/>
      <c r="J972" s="174"/>
      <c r="K972" s="174"/>
      <c r="L972" s="174"/>
      <c r="M972" s="174"/>
      <c r="N972" s="174"/>
      <c r="O972" s="63"/>
      <c r="P972" s="63"/>
      <c r="Q972" s="174"/>
      <c r="R972" s="63"/>
      <c r="S972" s="174"/>
      <c r="T972" s="174"/>
      <c r="U972" s="174"/>
      <c r="V972" s="63"/>
      <c r="W972" s="174"/>
      <c r="X972" s="174"/>
      <c r="Y972" s="429"/>
      <c r="Z972" s="63"/>
      <c r="AA972" s="63"/>
      <c r="AB972" s="63"/>
      <c r="AC972" s="63"/>
      <c r="AD972" s="174"/>
      <c r="AE972" s="174"/>
      <c r="AF972" s="466"/>
      <c r="AG972" s="174"/>
      <c r="AH972" s="174"/>
      <c r="AI972" s="174"/>
      <c r="AJ972" s="174"/>
      <c r="AK972" s="174"/>
      <c r="AL972" s="174"/>
      <c r="AM972" s="174"/>
      <c r="AN972" s="174"/>
      <c r="AO972" s="174"/>
      <c r="AP972" s="174"/>
      <c r="AQ972" s="174"/>
      <c r="AR972" s="174"/>
      <c r="AS972" s="174"/>
      <c r="AT972" s="415"/>
      <c r="AU972" s="174"/>
      <c r="AV972" s="437"/>
      <c r="AW972" s="523"/>
      <c r="AX972" s="524"/>
      <c r="AY972" s="422"/>
      <c r="AZ972" s="524"/>
      <c r="BA972" s="524"/>
      <c r="BB972" s="422"/>
      <c r="BC972" s="524"/>
      <c r="BD972" s="523"/>
      <c r="BE972" s="524"/>
      <c r="BF972" s="524"/>
      <c r="BG972" s="426"/>
      <c r="BH972" s="426"/>
      <c r="BI972" s="426"/>
      <c r="BJ972" s="426"/>
      <c r="BK972" s="425"/>
    </row>
    <row r="973" spans="1:63" ht="15.75" customHeight="1">
      <c r="A973" s="174"/>
      <c r="B973" s="174"/>
      <c r="C973" s="174"/>
      <c r="D973" s="63"/>
      <c r="E973" s="63"/>
      <c r="F973" s="174"/>
      <c r="G973" s="174"/>
      <c r="H973" s="174"/>
      <c r="I973" s="174"/>
      <c r="J973" s="174"/>
      <c r="K973" s="174"/>
      <c r="L973" s="174"/>
      <c r="M973" s="174"/>
      <c r="N973" s="174"/>
      <c r="O973" s="63"/>
      <c r="P973" s="63"/>
      <c r="Q973" s="174"/>
      <c r="R973" s="63"/>
      <c r="S973" s="174"/>
      <c r="T973" s="174"/>
      <c r="U973" s="174"/>
      <c r="V973" s="63"/>
      <c r="W973" s="174"/>
      <c r="X973" s="174"/>
      <c r="Y973" s="429"/>
      <c r="Z973" s="63"/>
      <c r="AA973" s="63"/>
      <c r="AB973" s="63"/>
      <c r="AC973" s="63"/>
      <c r="AD973" s="174"/>
      <c r="AE973" s="174"/>
      <c r="AF973" s="466"/>
      <c r="AG973" s="174"/>
      <c r="AH973" s="174"/>
      <c r="AI973" s="174"/>
      <c r="AJ973" s="174"/>
      <c r="AK973" s="174"/>
      <c r="AL973" s="174"/>
      <c r="AM973" s="174"/>
      <c r="AN973" s="174"/>
      <c r="AO973" s="174"/>
      <c r="AP973" s="174"/>
      <c r="AQ973" s="174"/>
      <c r="AR973" s="174"/>
      <c r="AS973" s="174"/>
      <c r="AT973" s="415"/>
      <c r="AU973" s="174"/>
      <c r="AV973" s="437"/>
      <c r="AW973" s="523"/>
      <c r="AX973" s="524"/>
      <c r="AY973" s="422"/>
      <c r="AZ973" s="524"/>
      <c r="BA973" s="524"/>
      <c r="BB973" s="422"/>
      <c r="BC973" s="524"/>
      <c r="BD973" s="523"/>
      <c r="BE973" s="524"/>
      <c r="BF973" s="524"/>
      <c r="BG973" s="426"/>
      <c r="BH973" s="426"/>
      <c r="BI973" s="426"/>
      <c r="BJ973" s="426"/>
      <c r="BK973" s="425"/>
    </row>
    <row r="974" spans="1:63" ht="15.75" customHeight="1">
      <c r="A974" s="174"/>
      <c r="B974" s="174"/>
      <c r="C974" s="174"/>
      <c r="D974" s="63"/>
      <c r="E974" s="63"/>
      <c r="F974" s="174"/>
      <c r="G974" s="174"/>
      <c r="H974" s="174"/>
      <c r="I974" s="174"/>
      <c r="J974" s="174"/>
      <c r="K974" s="174"/>
      <c r="L974" s="174"/>
      <c r="M974" s="174"/>
      <c r="N974" s="174"/>
      <c r="O974" s="63"/>
      <c r="P974" s="63"/>
      <c r="Q974" s="174"/>
      <c r="R974" s="63"/>
      <c r="S974" s="174"/>
      <c r="T974" s="174"/>
      <c r="U974" s="174"/>
      <c r="V974" s="63"/>
      <c r="W974" s="174"/>
      <c r="X974" s="174"/>
      <c r="Y974" s="429"/>
      <c r="Z974" s="63"/>
      <c r="AA974" s="63"/>
      <c r="AB974" s="63"/>
      <c r="AC974" s="63"/>
      <c r="AD974" s="174"/>
      <c r="AE974" s="174"/>
      <c r="AF974" s="466"/>
      <c r="AG974" s="174"/>
      <c r="AH974" s="174"/>
      <c r="AI974" s="174"/>
      <c r="AJ974" s="174"/>
      <c r="AK974" s="174"/>
      <c r="AL974" s="174"/>
      <c r="AM974" s="174"/>
      <c r="AN974" s="174"/>
      <c r="AO974" s="174"/>
      <c r="AP974" s="174"/>
      <c r="AQ974" s="174"/>
      <c r="AR974" s="174"/>
      <c r="AS974" s="174"/>
      <c r="AT974" s="415"/>
      <c r="AU974" s="174"/>
      <c r="AV974" s="437"/>
      <c r="AW974" s="523"/>
      <c r="AX974" s="524"/>
      <c r="AY974" s="422"/>
      <c r="AZ974" s="524"/>
      <c r="BA974" s="524"/>
      <c r="BB974" s="422"/>
      <c r="BC974" s="524"/>
      <c r="BD974" s="523"/>
      <c r="BE974" s="524"/>
      <c r="BF974" s="524"/>
      <c r="BG974" s="426"/>
      <c r="BH974" s="426"/>
      <c r="BI974" s="426"/>
      <c r="BJ974" s="426"/>
      <c r="BK974" s="425"/>
    </row>
    <row r="975" spans="1:63" ht="15.75" customHeight="1">
      <c r="A975" s="174"/>
      <c r="B975" s="174"/>
      <c r="C975" s="174"/>
      <c r="D975" s="63"/>
      <c r="E975" s="63"/>
      <c r="F975" s="174"/>
      <c r="G975" s="174"/>
      <c r="H975" s="174"/>
      <c r="I975" s="174"/>
      <c r="J975" s="174"/>
      <c r="K975" s="174"/>
      <c r="L975" s="174"/>
      <c r="M975" s="174"/>
      <c r="N975" s="174"/>
      <c r="O975" s="63"/>
      <c r="P975" s="63"/>
      <c r="Q975" s="174"/>
      <c r="R975" s="63"/>
      <c r="S975" s="174"/>
      <c r="T975" s="174"/>
      <c r="U975" s="174"/>
      <c r="V975" s="63"/>
      <c r="W975" s="174"/>
      <c r="X975" s="174"/>
      <c r="Y975" s="429"/>
      <c r="Z975" s="63"/>
      <c r="AA975" s="63"/>
      <c r="AB975" s="63"/>
      <c r="AC975" s="63"/>
      <c r="AD975" s="174"/>
      <c r="AE975" s="174"/>
      <c r="AF975" s="466"/>
      <c r="AG975" s="174"/>
      <c r="AH975" s="174"/>
      <c r="AI975" s="174"/>
      <c r="AJ975" s="174"/>
      <c r="AK975" s="174"/>
      <c r="AL975" s="174"/>
      <c r="AM975" s="174"/>
      <c r="AN975" s="174"/>
      <c r="AO975" s="174"/>
      <c r="AP975" s="174"/>
      <c r="AQ975" s="174"/>
      <c r="AR975" s="174"/>
      <c r="AS975" s="174"/>
      <c r="AT975" s="415"/>
      <c r="AU975" s="174"/>
      <c r="AV975" s="437"/>
      <c r="AW975" s="523"/>
      <c r="AX975" s="524"/>
      <c r="AY975" s="422"/>
      <c r="AZ975" s="524"/>
      <c r="BA975" s="524"/>
      <c r="BB975" s="422"/>
      <c r="BC975" s="524"/>
      <c r="BD975" s="523"/>
      <c r="BE975" s="524"/>
      <c r="BF975" s="524"/>
      <c r="BG975" s="426"/>
      <c r="BH975" s="426"/>
      <c r="BI975" s="426"/>
      <c r="BJ975" s="426"/>
      <c r="BK975" s="425"/>
    </row>
    <row r="976" spans="1:63" ht="15.75" customHeight="1">
      <c r="A976" s="174"/>
      <c r="B976" s="174"/>
      <c r="C976" s="174"/>
      <c r="D976" s="63"/>
      <c r="E976" s="63"/>
      <c r="F976" s="174"/>
      <c r="G976" s="174"/>
      <c r="H976" s="174"/>
      <c r="I976" s="174"/>
      <c r="J976" s="174"/>
      <c r="K976" s="174"/>
      <c r="L976" s="174"/>
      <c r="M976" s="174"/>
      <c r="N976" s="174"/>
      <c r="O976" s="63"/>
      <c r="P976" s="63"/>
      <c r="Q976" s="174"/>
      <c r="R976" s="63"/>
      <c r="S976" s="174"/>
      <c r="T976" s="174"/>
      <c r="U976" s="174"/>
      <c r="V976" s="63"/>
      <c r="W976" s="174"/>
      <c r="X976" s="174"/>
      <c r="Y976" s="429"/>
      <c r="Z976" s="63"/>
      <c r="AA976" s="63"/>
      <c r="AB976" s="63"/>
      <c r="AC976" s="63"/>
      <c r="AD976" s="174"/>
      <c r="AE976" s="174"/>
      <c r="AF976" s="466"/>
      <c r="AG976" s="174"/>
      <c r="AH976" s="174"/>
      <c r="AI976" s="174"/>
      <c r="AJ976" s="174"/>
      <c r="AK976" s="174"/>
      <c r="AL976" s="174"/>
      <c r="AM976" s="174"/>
      <c r="AN976" s="174"/>
      <c r="AO976" s="174"/>
      <c r="AP976" s="174"/>
      <c r="AQ976" s="174"/>
      <c r="AR976" s="174"/>
      <c r="AS976" s="174"/>
      <c r="AT976" s="415"/>
      <c r="AU976" s="174"/>
      <c r="AV976" s="437"/>
      <c r="AW976" s="523"/>
      <c r="AX976" s="524"/>
      <c r="AY976" s="422"/>
      <c r="AZ976" s="524"/>
      <c r="BA976" s="524"/>
      <c r="BB976" s="422"/>
      <c r="BC976" s="524"/>
      <c r="BD976" s="523"/>
      <c r="BE976" s="524"/>
      <c r="BF976" s="524"/>
      <c r="BG976" s="426"/>
      <c r="BH976" s="426"/>
      <c r="BI976" s="426"/>
      <c r="BJ976" s="426"/>
      <c r="BK976" s="425"/>
    </row>
    <row r="977" spans="1:63" ht="15.75" customHeight="1">
      <c r="A977" s="174"/>
      <c r="B977" s="174"/>
      <c r="C977" s="174"/>
      <c r="D977" s="63"/>
      <c r="E977" s="63"/>
      <c r="F977" s="174"/>
      <c r="G977" s="174"/>
      <c r="H977" s="174"/>
      <c r="I977" s="174"/>
      <c r="J977" s="174"/>
      <c r="K977" s="174"/>
      <c r="L977" s="174"/>
      <c r="M977" s="174"/>
      <c r="N977" s="174"/>
      <c r="O977" s="63"/>
      <c r="P977" s="63"/>
      <c r="Q977" s="174"/>
      <c r="R977" s="63"/>
      <c r="S977" s="174"/>
      <c r="T977" s="174"/>
      <c r="U977" s="174"/>
      <c r="V977" s="63"/>
      <c r="W977" s="174"/>
      <c r="X977" s="174"/>
      <c r="Y977" s="429"/>
      <c r="Z977" s="63"/>
      <c r="AA977" s="63"/>
      <c r="AB977" s="63"/>
      <c r="AC977" s="63"/>
      <c r="AD977" s="174"/>
      <c r="AE977" s="174"/>
      <c r="AF977" s="466"/>
      <c r="AG977" s="174"/>
      <c r="AH977" s="174"/>
      <c r="AI977" s="174"/>
      <c r="AJ977" s="174"/>
      <c r="AK977" s="174"/>
      <c r="AL977" s="174"/>
      <c r="AM977" s="174"/>
      <c r="AN977" s="174"/>
      <c r="AO977" s="174"/>
      <c r="AP977" s="174"/>
      <c r="AQ977" s="174"/>
      <c r="AR977" s="174"/>
      <c r="AS977" s="174"/>
      <c r="AT977" s="415"/>
      <c r="AU977" s="174"/>
      <c r="AV977" s="437"/>
      <c r="AW977" s="523"/>
      <c r="AX977" s="524"/>
      <c r="AY977" s="422"/>
      <c r="AZ977" s="524"/>
      <c r="BA977" s="524"/>
      <c r="BB977" s="422"/>
      <c r="BC977" s="524"/>
      <c r="BD977" s="523"/>
      <c r="BE977" s="524"/>
      <c r="BF977" s="524"/>
      <c r="BG977" s="426"/>
      <c r="BH977" s="426"/>
      <c r="BI977" s="426"/>
      <c r="BJ977" s="426"/>
      <c r="BK977" s="425"/>
    </row>
    <row r="978" spans="1:63" ht="15.75" customHeight="1">
      <c r="A978" s="174"/>
      <c r="B978" s="174"/>
      <c r="C978" s="174"/>
      <c r="D978" s="63"/>
      <c r="E978" s="63"/>
      <c r="F978" s="174"/>
      <c r="G978" s="174"/>
      <c r="H978" s="174"/>
      <c r="I978" s="174"/>
      <c r="J978" s="174"/>
      <c r="K978" s="174"/>
      <c r="L978" s="174"/>
      <c r="M978" s="174"/>
      <c r="N978" s="174"/>
      <c r="O978" s="63"/>
      <c r="P978" s="63"/>
      <c r="Q978" s="174"/>
      <c r="R978" s="63"/>
      <c r="S978" s="174"/>
      <c r="T978" s="174"/>
      <c r="U978" s="174"/>
      <c r="V978" s="63"/>
      <c r="W978" s="174"/>
      <c r="X978" s="174"/>
      <c r="Y978" s="429"/>
      <c r="Z978" s="63"/>
      <c r="AA978" s="63"/>
      <c r="AB978" s="63"/>
      <c r="AC978" s="63"/>
      <c r="AD978" s="174"/>
      <c r="AE978" s="174"/>
      <c r="AF978" s="466"/>
      <c r="AG978" s="174"/>
      <c r="AH978" s="174"/>
      <c r="AI978" s="174"/>
      <c r="AJ978" s="174"/>
      <c r="AK978" s="174"/>
      <c r="AL978" s="174"/>
      <c r="AM978" s="174"/>
      <c r="AN978" s="174"/>
      <c r="AO978" s="174"/>
      <c r="AP978" s="174"/>
      <c r="AQ978" s="174"/>
      <c r="AR978" s="174"/>
      <c r="AS978" s="174"/>
      <c r="AT978" s="415"/>
      <c r="AU978" s="174"/>
      <c r="AV978" s="437"/>
      <c r="AW978" s="523"/>
      <c r="AX978" s="524"/>
      <c r="AY978" s="422"/>
      <c r="AZ978" s="524"/>
      <c r="BA978" s="524"/>
      <c r="BB978" s="422"/>
      <c r="BC978" s="524"/>
      <c r="BD978" s="523"/>
      <c r="BE978" s="524"/>
      <c r="BF978" s="524"/>
      <c r="BG978" s="426"/>
      <c r="BH978" s="426"/>
      <c r="BI978" s="426"/>
      <c r="BJ978" s="426"/>
      <c r="BK978" s="425"/>
    </row>
    <row r="979" spans="1:63" ht="15.75" customHeight="1">
      <c r="A979" s="174"/>
      <c r="B979" s="174"/>
      <c r="C979" s="174"/>
      <c r="D979" s="63"/>
      <c r="E979" s="63"/>
      <c r="F979" s="174"/>
      <c r="G979" s="174"/>
      <c r="H979" s="174"/>
      <c r="I979" s="174"/>
      <c r="J979" s="174"/>
      <c r="K979" s="174"/>
      <c r="L979" s="174"/>
      <c r="M979" s="174"/>
      <c r="N979" s="174"/>
      <c r="O979" s="63"/>
      <c r="P979" s="63"/>
      <c r="Q979" s="174"/>
      <c r="R979" s="63"/>
      <c r="S979" s="174"/>
      <c r="T979" s="174"/>
      <c r="U979" s="174"/>
      <c r="V979" s="63"/>
      <c r="W979" s="174"/>
      <c r="X979" s="174"/>
      <c r="Y979" s="429"/>
      <c r="Z979" s="63"/>
      <c r="AA979" s="63"/>
      <c r="AB979" s="63"/>
      <c r="AC979" s="63"/>
      <c r="AD979" s="174"/>
      <c r="AE979" s="174"/>
      <c r="AF979" s="466"/>
      <c r="AG979" s="174"/>
      <c r="AH979" s="174"/>
      <c r="AI979" s="174"/>
      <c r="AJ979" s="174"/>
      <c r="AK979" s="174"/>
      <c r="AL979" s="174"/>
      <c r="AM979" s="174"/>
      <c r="AN979" s="174"/>
      <c r="AO979" s="174"/>
      <c r="AP979" s="174"/>
      <c r="AQ979" s="174"/>
      <c r="AR979" s="174"/>
      <c r="AS979" s="174"/>
      <c r="AT979" s="415"/>
      <c r="AU979" s="174"/>
      <c r="AV979" s="437"/>
      <c r="AW979" s="523"/>
      <c r="AX979" s="524"/>
      <c r="AY979" s="422"/>
      <c r="AZ979" s="524"/>
      <c r="BA979" s="524"/>
      <c r="BB979" s="422"/>
      <c r="BC979" s="524"/>
      <c r="BD979" s="523"/>
      <c r="BE979" s="524"/>
      <c r="BF979" s="524"/>
      <c r="BG979" s="426"/>
      <c r="BH979" s="426"/>
      <c r="BI979" s="426"/>
      <c r="BJ979" s="426"/>
      <c r="BK979" s="425"/>
    </row>
    <row r="980" spans="1:63" ht="15.75" customHeight="1">
      <c r="A980" s="174"/>
      <c r="B980" s="174"/>
      <c r="C980" s="174"/>
      <c r="D980" s="63"/>
      <c r="E980" s="63"/>
      <c r="F980" s="174"/>
      <c r="G980" s="174"/>
      <c r="H980" s="174"/>
      <c r="I980" s="174"/>
      <c r="J980" s="174"/>
      <c r="K980" s="174"/>
      <c r="L980" s="174"/>
      <c r="M980" s="174"/>
      <c r="N980" s="174"/>
      <c r="O980" s="63"/>
      <c r="P980" s="63"/>
      <c r="Q980" s="174"/>
      <c r="R980" s="63"/>
      <c r="S980" s="174"/>
      <c r="T980" s="174"/>
      <c r="U980" s="174"/>
      <c r="V980" s="63"/>
      <c r="W980" s="174"/>
      <c r="X980" s="174"/>
      <c r="Y980" s="429"/>
      <c r="Z980" s="63"/>
      <c r="AA980" s="63"/>
      <c r="AB980" s="63"/>
      <c r="AC980" s="63"/>
      <c r="AD980" s="174"/>
      <c r="AE980" s="174"/>
      <c r="AF980" s="466"/>
      <c r="AG980" s="174"/>
      <c r="AH980" s="174"/>
      <c r="AI980" s="174"/>
      <c r="AJ980" s="174"/>
      <c r="AK980" s="174"/>
      <c r="AL980" s="174"/>
      <c r="AM980" s="174"/>
      <c r="AN980" s="174"/>
      <c r="AO980" s="174"/>
      <c r="AP980" s="174"/>
      <c r="AQ980" s="174"/>
      <c r="AR980" s="174"/>
      <c r="AS980" s="174"/>
      <c r="AT980" s="415"/>
      <c r="AU980" s="174"/>
      <c r="AV980" s="437"/>
      <c r="AW980" s="523"/>
      <c r="AX980" s="524"/>
      <c r="AY980" s="422"/>
      <c r="AZ980" s="524"/>
      <c r="BA980" s="524"/>
      <c r="BB980" s="422"/>
      <c r="BC980" s="524"/>
      <c r="BD980" s="523"/>
      <c r="BE980" s="524"/>
      <c r="BF980" s="524"/>
      <c r="BG980" s="426"/>
      <c r="BH980" s="426"/>
      <c r="BI980" s="426"/>
      <c r="BJ980" s="426"/>
      <c r="BK980" s="425"/>
    </row>
    <row r="981" spans="1:63" ht="15.75" customHeight="1">
      <c r="A981" s="174"/>
      <c r="B981" s="174"/>
      <c r="C981" s="174"/>
      <c r="D981" s="63"/>
      <c r="E981" s="63"/>
      <c r="F981" s="174"/>
      <c r="G981" s="174"/>
      <c r="H981" s="174"/>
      <c r="I981" s="174"/>
      <c r="J981" s="174"/>
      <c r="K981" s="174"/>
      <c r="L981" s="174"/>
      <c r="M981" s="174"/>
      <c r="N981" s="174"/>
      <c r="O981" s="63"/>
      <c r="P981" s="63"/>
      <c r="Q981" s="174"/>
      <c r="R981" s="63"/>
      <c r="S981" s="174"/>
      <c r="T981" s="174"/>
      <c r="U981" s="174"/>
      <c r="V981" s="63"/>
      <c r="W981" s="174"/>
      <c r="X981" s="174"/>
      <c r="Y981" s="429"/>
      <c r="Z981" s="63"/>
      <c r="AA981" s="63"/>
      <c r="AB981" s="63"/>
      <c r="AC981" s="63"/>
      <c r="AD981" s="174"/>
      <c r="AE981" s="174"/>
      <c r="AF981" s="466"/>
      <c r="AG981" s="174"/>
      <c r="AH981" s="174"/>
      <c r="AI981" s="174"/>
      <c r="AJ981" s="174"/>
      <c r="AK981" s="174"/>
      <c r="AL981" s="174"/>
      <c r="AM981" s="174"/>
      <c r="AN981" s="174"/>
      <c r="AO981" s="174"/>
      <c r="AP981" s="174"/>
      <c r="AQ981" s="174"/>
      <c r="AR981" s="174"/>
      <c r="AS981" s="174"/>
      <c r="AT981" s="415"/>
      <c r="AU981" s="174"/>
      <c r="AV981" s="437"/>
      <c r="AW981" s="523"/>
      <c r="AX981" s="524"/>
      <c r="AY981" s="422"/>
      <c r="AZ981" s="524"/>
      <c r="BA981" s="524"/>
      <c r="BB981" s="422"/>
      <c r="BC981" s="524"/>
      <c r="BD981" s="523"/>
      <c r="BE981" s="524"/>
      <c r="BF981" s="524"/>
      <c r="BG981" s="426"/>
      <c r="BH981" s="426"/>
      <c r="BI981" s="426"/>
      <c r="BJ981" s="426"/>
      <c r="BK981" s="425"/>
    </row>
    <row r="982" spans="1:63" ht="15.75" customHeight="1">
      <c r="A982" s="174"/>
      <c r="B982" s="174"/>
      <c r="C982" s="174"/>
      <c r="D982" s="63"/>
      <c r="E982" s="63"/>
      <c r="F982" s="174"/>
      <c r="G982" s="174"/>
      <c r="H982" s="174"/>
      <c r="I982" s="174"/>
      <c r="J982" s="174"/>
      <c r="K982" s="174"/>
      <c r="L982" s="174"/>
      <c r="M982" s="174"/>
      <c r="N982" s="174"/>
      <c r="O982" s="63"/>
      <c r="P982" s="63"/>
      <c r="Q982" s="174"/>
      <c r="R982" s="63"/>
      <c r="S982" s="174"/>
      <c r="T982" s="174"/>
      <c r="U982" s="174"/>
      <c r="V982" s="63"/>
      <c r="W982" s="174"/>
      <c r="X982" s="174"/>
      <c r="Y982" s="429"/>
      <c r="Z982" s="63"/>
      <c r="AA982" s="63"/>
      <c r="AB982" s="63"/>
      <c r="AC982" s="63"/>
      <c r="AD982" s="174"/>
      <c r="AE982" s="174"/>
      <c r="AF982" s="466"/>
      <c r="AG982" s="174"/>
      <c r="AH982" s="174"/>
      <c r="AI982" s="174"/>
      <c r="AJ982" s="174"/>
      <c r="AK982" s="174"/>
      <c r="AL982" s="174"/>
      <c r="AM982" s="174"/>
      <c r="AN982" s="174"/>
      <c r="AO982" s="174"/>
      <c r="AP982" s="174"/>
      <c r="AQ982" s="174"/>
      <c r="AR982" s="174"/>
      <c r="AS982" s="174"/>
      <c r="AT982" s="415"/>
      <c r="AU982" s="174"/>
      <c r="AV982" s="437"/>
      <c r="AW982" s="523"/>
      <c r="AX982" s="524"/>
      <c r="AY982" s="422"/>
      <c r="AZ982" s="524"/>
      <c r="BA982" s="524"/>
      <c r="BB982" s="422"/>
      <c r="BC982" s="524"/>
      <c r="BD982" s="523"/>
      <c r="BE982" s="524"/>
      <c r="BF982" s="524"/>
      <c r="BG982" s="426"/>
      <c r="BH982" s="426"/>
      <c r="BI982" s="426"/>
      <c r="BJ982" s="426"/>
      <c r="BK982" s="425"/>
    </row>
    <row r="983" spans="1:63" ht="15.75" customHeight="1">
      <c r="A983" s="174"/>
      <c r="B983" s="174"/>
      <c r="C983" s="174"/>
      <c r="D983" s="63"/>
      <c r="E983" s="63"/>
      <c r="F983" s="174"/>
      <c r="G983" s="174"/>
      <c r="H983" s="174"/>
      <c r="I983" s="174"/>
      <c r="J983" s="174"/>
      <c r="K983" s="174"/>
      <c r="L983" s="174"/>
      <c r="M983" s="174"/>
      <c r="N983" s="174"/>
      <c r="O983" s="63"/>
      <c r="P983" s="63"/>
      <c r="Q983" s="174"/>
      <c r="R983" s="63"/>
      <c r="S983" s="174"/>
      <c r="T983" s="174"/>
      <c r="U983" s="174"/>
      <c r="V983" s="63"/>
      <c r="W983" s="174"/>
      <c r="X983" s="174"/>
      <c r="Y983" s="429"/>
      <c r="Z983" s="63"/>
      <c r="AA983" s="63"/>
      <c r="AB983" s="63"/>
      <c r="AC983" s="63"/>
      <c r="AD983" s="174"/>
      <c r="AE983" s="174"/>
      <c r="AF983" s="466"/>
      <c r="AG983" s="174"/>
      <c r="AH983" s="174"/>
      <c r="AI983" s="174"/>
      <c r="AJ983" s="174"/>
      <c r="AK983" s="174"/>
      <c r="AL983" s="174"/>
      <c r="AM983" s="174"/>
      <c r="AN983" s="174"/>
      <c r="AO983" s="174"/>
      <c r="AP983" s="174"/>
      <c r="AQ983" s="174"/>
      <c r="AR983" s="174"/>
      <c r="AS983" s="174"/>
      <c r="AT983" s="415"/>
      <c r="AU983" s="174"/>
      <c r="AV983" s="437"/>
      <c r="AW983" s="523"/>
      <c r="AX983" s="524"/>
      <c r="AY983" s="422"/>
      <c r="AZ983" s="524"/>
      <c r="BA983" s="524"/>
      <c r="BB983" s="422"/>
      <c r="BC983" s="524"/>
      <c r="BD983" s="523"/>
      <c r="BE983" s="524"/>
      <c r="BF983" s="524"/>
      <c r="BG983" s="426"/>
      <c r="BH983" s="426"/>
      <c r="BI983" s="426"/>
      <c r="BJ983" s="426"/>
      <c r="BK983" s="425"/>
    </row>
    <row r="984" spans="1:63" ht="15.75" customHeight="1">
      <c r="A984" s="174"/>
      <c r="B984" s="174"/>
      <c r="C984" s="174"/>
      <c r="D984" s="63"/>
      <c r="E984" s="63"/>
      <c r="F984" s="174"/>
      <c r="G984" s="174"/>
      <c r="H984" s="174"/>
      <c r="I984" s="174"/>
      <c r="J984" s="174"/>
      <c r="K984" s="174"/>
      <c r="L984" s="174"/>
      <c r="M984" s="174"/>
      <c r="N984" s="174"/>
      <c r="O984" s="63"/>
      <c r="P984" s="63"/>
      <c r="Q984" s="174"/>
      <c r="R984" s="63"/>
      <c r="S984" s="174"/>
      <c r="T984" s="174"/>
      <c r="U984" s="174"/>
      <c r="V984" s="63"/>
      <c r="W984" s="174"/>
      <c r="X984" s="174"/>
      <c r="Y984" s="429"/>
      <c r="Z984" s="63"/>
      <c r="AA984" s="63"/>
      <c r="AB984" s="63"/>
      <c r="AC984" s="63"/>
      <c r="AD984" s="174"/>
      <c r="AE984" s="174"/>
      <c r="AF984" s="466"/>
      <c r="AG984" s="174"/>
      <c r="AH984" s="174"/>
      <c r="AI984" s="174"/>
      <c r="AJ984" s="174"/>
      <c r="AK984" s="174"/>
      <c r="AL984" s="174"/>
      <c r="AM984" s="174"/>
      <c r="AN984" s="174"/>
      <c r="AO984" s="174"/>
      <c r="AP984" s="174"/>
      <c r="AQ984" s="174"/>
      <c r="AR984" s="174"/>
      <c r="AS984" s="174"/>
      <c r="AT984" s="415"/>
      <c r="AU984" s="174"/>
      <c r="AV984" s="437"/>
      <c r="AW984" s="523"/>
      <c r="AX984" s="524"/>
      <c r="AY984" s="422"/>
      <c r="AZ984" s="524"/>
      <c r="BA984" s="524"/>
      <c r="BB984" s="422"/>
      <c r="BC984" s="524"/>
      <c r="BD984" s="523"/>
      <c r="BE984" s="524"/>
      <c r="BF984" s="524"/>
      <c r="BG984" s="426"/>
      <c r="BH984" s="426"/>
      <c r="BI984" s="426"/>
      <c r="BJ984" s="426"/>
      <c r="BK984" s="425"/>
    </row>
    <row r="985" spans="1:63" ht="15.75" customHeight="1">
      <c r="A985" s="174"/>
      <c r="B985" s="174"/>
      <c r="C985" s="174"/>
      <c r="D985" s="63"/>
      <c r="E985" s="63"/>
      <c r="F985" s="174"/>
      <c r="G985" s="174"/>
      <c r="H985" s="174"/>
      <c r="I985" s="174"/>
      <c r="J985" s="174"/>
      <c r="K985" s="174"/>
      <c r="L985" s="174"/>
      <c r="M985" s="174"/>
      <c r="N985" s="174"/>
      <c r="O985" s="63"/>
      <c r="P985" s="63"/>
      <c r="Q985" s="174"/>
      <c r="R985" s="63"/>
      <c r="S985" s="174"/>
      <c r="T985" s="174"/>
      <c r="U985" s="174"/>
      <c r="V985" s="63"/>
      <c r="W985" s="174"/>
      <c r="X985" s="174"/>
      <c r="Y985" s="429"/>
      <c r="Z985" s="63"/>
      <c r="AA985" s="63"/>
      <c r="AB985" s="63"/>
      <c r="AC985" s="63"/>
      <c r="AD985" s="174"/>
      <c r="AE985" s="174"/>
      <c r="AF985" s="466"/>
      <c r="AG985" s="174"/>
      <c r="AH985" s="174"/>
      <c r="AI985" s="174"/>
      <c r="AJ985" s="174"/>
      <c r="AK985" s="174"/>
      <c r="AL985" s="174"/>
      <c r="AM985" s="174"/>
      <c r="AN985" s="174"/>
      <c r="AO985" s="174"/>
      <c r="AP985" s="174"/>
      <c r="AQ985" s="174"/>
      <c r="AR985" s="174"/>
      <c r="AS985" s="174"/>
      <c r="AT985" s="415"/>
      <c r="AU985" s="174"/>
      <c r="AV985" s="437"/>
      <c r="AW985" s="523"/>
      <c r="AX985" s="524"/>
      <c r="AY985" s="422"/>
      <c r="AZ985" s="524"/>
      <c r="BA985" s="524"/>
      <c r="BB985" s="422"/>
      <c r="BC985" s="524"/>
      <c r="BD985" s="523"/>
      <c r="BE985" s="524"/>
      <c r="BF985" s="524"/>
      <c r="BG985" s="426"/>
      <c r="BH985" s="426"/>
      <c r="BI985" s="426"/>
      <c r="BJ985" s="426"/>
      <c r="BK985" s="425"/>
    </row>
    <row r="986" spans="1:63" ht="15.75" customHeight="1">
      <c r="A986" s="174"/>
      <c r="B986" s="174"/>
      <c r="C986" s="174"/>
      <c r="D986" s="63"/>
      <c r="E986" s="63"/>
      <c r="F986" s="174"/>
      <c r="G986" s="174"/>
      <c r="H986" s="174"/>
      <c r="I986" s="174"/>
      <c r="J986" s="174"/>
      <c r="K986" s="174"/>
      <c r="L986" s="174"/>
      <c r="M986" s="174"/>
      <c r="N986" s="174"/>
      <c r="O986" s="63"/>
      <c r="P986" s="63"/>
      <c r="Q986" s="174"/>
      <c r="R986" s="63"/>
      <c r="S986" s="174"/>
      <c r="T986" s="174"/>
      <c r="U986" s="174"/>
      <c r="V986" s="63"/>
      <c r="W986" s="174"/>
      <c r="X986" s="174"/>
      <c r="Y986" s="429"/>
      <c r="Z986" s="63"/>
      <c r="AA986" s="63"/>
      <c r="AB986" s="63"/>
      <c r="AC986" s="63"/>
      <c r="AD986" s="174"/>
      <c r="AE986" s="174"/>
      <c r="AF986" s="466"/>
      <c r="AG986" s="174"/>
      <c r="AH986" s="174"/>
      <c r="AI986" s="174"/>
      <c r="AJ986" s="174"/>
      <c r="AK986" s="174"/>
      <c r="AL986" s="174"/>
      <c r="AM986" s="174"/>
      <c r="AN986" s="174"/>
      <c r="AO986" s="174"/>
      <c r="AP986" s="174"/>
      <c r="AQ986" s="174"/>
      <c r="AR986" s="174"/>
      <c r="AS986" s="174"/>
      <c r="AT986" s="415"/>
      <c r="AU986" s="174"/>
      <c r="AV986" s="437"/>
      <c r="AW986" s="523"/>
      <c r="AX986" s="524"/>
      <c r="AY986" s="422"/>
      <c r="AZ986" s="524"/>
      <c r="BA986" s="524"/>
      <c r="BB986" s="422"/>
      <c r="BC986" s="524"/>
      <c r="BD986" s="523"/>
      <c r="BE986" s="524"/>
      <c r="BF986" s="524"/>
      <c r="BG986" s="426"/>
      <c r="BH986" s="426"/>
      <c r="BI986" s="426"/>
      <c r="BJ986" s="426"/>
      <c r="BK986" s="425"/>
    </row>
    <row r="987" spans="1:63" ht="15.75" customHeight="1">
      <c r="A987" s="174"/>
      <c r="B987" s="174"/>
      <c r="C987" s="174"/>
      <c r="D987" s="63"/>
      <c r="E987" s="63"/>
      <c r="F987" s="174"/>
      <c r="G987" s="174"/>
      <c r="H987" s="174"/>
      <c r="I987" s="174"/>
      <c r="J987" s="174"/>
      <c r="K987" s="174"/>
      <c r="L987" s="174"/>
      <c r="M987" s="174"/>
      <c r="N987" s="174"/>
      <c r="O987" s="63"/>
      <c r="P987" s="63"/>
      <c r="Q987" s="174"/>
      <c r="R987" s="63"/>
      <c r="S987" s="174"/>
      <c r="T987" s="174"/>
      <c r="U987" s="174"/>
      <c r="V987" s="63"/>
      <c r="W987" s="174"/>
      <c r="X987" s="174"/>
      <c r="Y987" s="429"/>
      <c r="Z987" s="63"/>
      <c r="AA987" s="63"/>
      <c r="AB987" s="63"/>
      <c r="AC987" s="63"/>
      <c r="AD987" s="174"/>
      <c r="AE987" s="174"/>
      <c r="AF987" s="466"/>
      <c r="AG987" s="174"/>
      <c r="AH987" s="174"/>
      <c r="AI987" s="174"/>
      <c r="AJ987" s="174"/>
      <c r="AK987" s="174"/>
      <c r="AL987" s="174"/>
      <c r="AM987" s="174"/>
      <c r="AN987" s="174"/>
      <c r="AO987" s="174"/>
      <c r="AP987" s="174"/>
      <c r="AQ987" s="174"/>
      <c r="AR987" s="174"/>
      <c r="AS987" s="174"/>
      <c r="AT987" s="415"/>
      <c r="AU987" s="174"/>
      <c r="AV987" s="437"/>
      <c r="AW987" s="523"/>
      <c r="AX987" s="524"/>
      <c r="AY987" s="422"/>
      <c r="AZ987" s="524"/>
      <c r="BA987" s="524"/>
      <c r="BB987" s="422"/>
      <c r="BC987" s="524"/>
      <c r="BD987" s="523"/>
      <c r="BE987" s="524"/>
      <c r="BF987" s="524"/>
      <c r="BG987" s="426"/>
      <c r="BH987" s="426"/>
      <c r="BI987" s="426"/>
      <c r="BJ987" s="426"/>
      <c r="BK987" s="425"/>
    </row>
    <row r="988" spans="1:63" ht="15.75" customHeight="1">
      <c r="A988" s="174"/>
      <c r="B988" s="174"/>
      <c r="C988" s="174"/>
      <c r="D988" s="63"/>
      <c r="E988" s="63"/>
      <c r="F988" s="174"/>
      <c r="G988" s="174"/>
      <c r="H988" s="174"/>
      <c r="I988" s="174"/>
      <c r="J988" s="174"/>
      <c r="K988" s="174"/>
      <c r="L988" s="174"/>
      <c r="M988" s="174"/>
      <c r="N988" s="174"/>
      <c r="O988" s="63"/>
      <c r="P988" s="63"/>
      <c r="Q988" s="174"/>
      <c r="R988" s="63"/>
      <c r="S988" s="174"/>
      <c r="T988" s="174"/>
      <c r="U988" s="174"/>
      <c r="V988" s="63"/>
      <c r="W988" s="174"/>
      <c r="X988" s="174"/>
      <c r="Y988" s="429"/>
      <c r="Z988" s="63"/>
      <c r="AA988" s="63"/>
      <c r="AB988" s="63"/>
      <c r="AC988" s="63"/>
      <c r="AD988" s="174"/>
      <c r="AE988" s="174"/>
      <c r="AF988" s="466"/>
      <c r="AG988" s="174"/>
      <c r="AH988" s="174"/>
      <c r="AI988" s="174"/>
      <c r="AJ988" s="174"/>
      <c r="AK988" s="174"/>
      <c r="AL988" s="174"/>
      <c r="AM988" s="174"/>
      <c r="AN988" s="174"/>
      <c r="AO988" s="174"/>
      <c r="AP988" s="174"/>
      <c r="AQ988" s="174"/>
      <c r="AR988" s="174"/>
      <c r="AS988" s="174"/>
      <c r="AT988" s="415"/>
      <c r="AU988" s="174"/>
      <c r="AV988" s="437"/>
      <c r="AW988" s="523"/>
      <c r="AX988" s="524"/>
      <c r="AY988" s="422"/>
      <c r="AZ988" s="524"/>
      <c r="BA988" s="524"/>
      <c r="BB988" s="422"/>
      <c r="BC988" s="524"/>
      <c r="BD988" s="523"/>
      <c r="BE988" s="524"/>
      <c r="BF988" s="524"/>
      <c r="BG988" s="426"/>
      <c r="BH988" s="426"/>
      <c r="BI988" s="426"/>
      <c r="BJ988" s="426"/>
      <c r="BK988" s="425"/>
    </row>
    <row r="989" spans="1:63" ht="15.75" customHeight="1">
      <c r="A989" s="174"/>
      <c r="B989" s="174"/>
      <c r="C989" s="174"/>
      <c r="D989" s="63"/>
      <c r="E989" s="63"/>
      <c r="F989" s="174"/>
      <c r="G989" s="174"/>
      <c r="H989" s="174"/>
      <c r="I989" s="174"/>
      <c r="J989" s="174"/>
      <c r="K989" s="174"/>
      <c r="L989" s="174"/>
      <c r="M989" s="174"/>
      <c r="N989" s="174"/>
      <c r="O989" s="63"/>
      <c r="P989" s="63"/>
      <c r="Q989" s="174"/>
      <c r="R989" s="63"/>
      <c r="S989" s="174"/>
      <c r="T989" s="174"/>
      <c r="U989" s="174"/>
      <c r="V989" s="63"/>
      <c r="W989" s="174"/>
      <c r="X989" s="174"/>
      <c r="Y989" s="429"/>
      <c r="Z989" s="63"/>
      <c r="AA989" s="63"/>
      <c r="AB989" s="63"/>
      <c r="AC989" s="63"/>
      <c r="AD989" s="174"/>
      <c r="AE989" s="174"/>
      <c r="AF989" s="466"/>
      <c r="AG989" s="174"/>
      <c r="AH989" s="174"/>
      <c r="AI989" s="174"/>
      <c r="AJ989" s="174"/>
      <c r="AK989" s="174"/>
      <c r="AL989" s="174"/>
      <c r="AM989" s="174"/>
      <c r="AN989" s="174"/>
      <c r="AO989" s="174"/>
      <c r="AP989" s="174"/>
      <c r="AQ989" s="174"/>
      <c r="AR989" s="174"/>
      <c r="AS989" s="174"/>
      <c r="AT989" s="415"/>
      <c r="AU989" s="174"/>
      <c r="AV989" s="437"/>
      <c r="AW989" s="523"/>
      <c r="AX989" s="524"/>
      <c r="AY989" s="422"/>
      <c r="AZ989" s="524"/>
      <c r="BA989" s="524"/>
      <c r="BB989" s="422"/>
      <c r="BC989" s="524"/>
      <c r="BD989" s="523"/>
      <c r="BE989" s="524"/>
      <c r="BF989" s="524"/>
      <c r="BG989" s="426"/>
      <c r="BH989" s="426"/>
      <c r="BI989" s="426"/>
      <c r="BJ989" s="426"/>
      <c r="BK989" s="425"/>
    </row>
    <row r="990" spans="1:63" ht="15.75" customHeight="1">
      <c r="A990" s="174"/>
      <c r="B990" s="174"/>
      <c r="C990" s="174"/>
      <c r="D990" s="63"/>
      <c r="E990" s="63"/>
      <c r="F990" s="174"/>
      <c r="G990" s="174"/>
      <c r="H990" s="174"/>
      <c r="I990" s="174"/>
      <c r="J990" s="174"/>
      <c r="K990" s="174"/>
      <c r="L990" s="174"/>
      <c r="M990" s="174"/>
      <c r="N990" s="174"/>
      <c r="O990" s="63"/>
      <c r="P990" s="63"/>
      <c r="Q990" s="174"/>
      <c r="R990" s="63"/>
      <c r="S990" s="174"/>
      <c r="T990" s="174"/>
      <c r="U990" s="174"/>
      <c r="V990" s="63"/>
      <c r="W990" s="174"/>
      <c r="X990" s="174"/>
      <c r="Y990" s="429"/>
      <c r="Z990" s="63"/>
      <c r="AA990" s="63"/>
      <c r="AB990" s="63"/>
      <c r="AC990" s="63"/>
      <c r="AD990" s="174"/>
      <c r="AE990" s="174"/>
      <c r="AF990" s="466"/>
      <c r="AG990" s="174"/>
      <c r="AH990" s="174"/>
      <c r="AI990" s="174"/>
      <c r="AJ990" s="174"/>
      <c r="AK990" s="174"/>
      <c r="AL990" s="174"/>
      <c r="AM990" s="174"/>
      <c r="AN990" s="174"/>
      <c r="AO990" s="174"/>
      <c r="AP990" s="174"/>
      <c r="AQ990" s="174"/>
      <c r="AR990" s="174"/>
      <c r="AS990" s="174"/>
      <c r="AT990" s="415"/>
      <c r="AU990" s="174"/>
      <c r="AV990" s="437"/>
      <c r="AW990" s="523"/>
      <c r="AX990" s="524"/>
      <c r="AY990" s="422"/>
      <c r="AZ990" s="524"/>
      <c r="BA990" s="524"/>
      <c r="BB990" s="422"/>
      <c r="BC990" s="524"/>
      <c r="BD990" s="523"/>
      <c r="BE990" s="524"/>
      <c r="BF990" s="524"/>
      <c r="BG990" s="426"/>
      <c r="BH990" s="426"/>
      <c r="BI990" s="426"/>
      <c r="BJ990" s="426"/>
      <c r="BK990" s="425"/>
    </row>
    <row r="991" spans="1:63" ht="15.75" customHeight="1">
      <c r="A991" s="174"/>
      <c r="B991" s="174"/>
      <c r="C991" s="174"/>
      <c r="D991" s="63"/>
      <c r="E991" s="63"/>
      <c r="F991" s="174"/>
      <c r="G991" s="174"/>
      <c r="H991" s="174"/>
      <c r="I991" s="174"/>
      <c r="J991" s="174"/>
      <c r="K991" s="174"/>
      <c r="L991" s="174"/>
      <c r="M991" s="174"/>
      <c r="N991" s="174"/>
      <c r="O991" s="63"/>
      <c r="P991" s="63"/>
      <c r="Q991" s="174"/>
      <c r="R991" s="63"/>
      <c r="S991" s="174"/>
      <c r="T991" s="174"/>
      <c r="U991" s="174"/>
      <c r="V991" s="63"/>
      <c r="W991" s="174"/>
      <c r="X991" s="174"/>
      <c r="Y991" s="429"/>
      <c r="Z991" s="63"/>
      <c r="AA991" s="63"/>
      <c r="AB991" s="63"/>
      <c r="AC991" s="63"/>
      <c r="AD991" s="174"/>
      <c r="AE991" s="174"/>
      <c r="AF991" s="466"/>
      <c r="AG991" s="174"/>
      <c r="AH991" s="174"/>
      <c r="AI991" s="174"/>
      <c r="AJ991" s="174"/>
      <c r="AK991" s="174"/>
      <c r="AL991" s="174"/>
      <c r="AM991" s="174"/>
      <c r="AN991" s="174"/>
      <c r="AO991" s="174"/>
      <c r="AP991" s="174"/>
      <c r="AQ991" s="174"/>
      <c r="AR991" s="174"/>
      <c r="AS991" s="174"/>
      <c r="AT991" s="415"/>
      <c r="AU991" s="174"/>
      <c r="AV991" s="437"/>
      <c r="AW991" s="523"/>
      <c r="AX991" s="524"/>
      <c r="AY991" s="422"/>
      <c r="AZ991" s="524"/>
      <c r="BA991" s="524"/>
      <c r="BB991" s="422"/>
      <c r="BC991" s="524"/>
      <c r="BD991" s="523"/>
      <c r="BE991" s="524"/>
      <c r="BF991" s="524"/>
      <c r="BG991" s="426"/>
      <c r="BH991" s="426"/>
      <c r="BI991" s="426"/>
      <c r="BJ991" s="426"/>
      <c r="BK991" s="425"/>
    </row>
    <row r="992" spans="1:63" ht="15.75" customHeight="1">
      <c r="A992" s="174"/>
      <c r="B992" s="174"/>
      <c r="C992" s="174"/>
      <c r="D992" s="63"/>
      <c r="E992" s="63"/>
      <c r="F992" s="174"/>
      <c r="G992" s="174"/>
      <c r="H992" s="174"/>
      <c r="I992" s="174"/>
      <c r="J992" s="174"/>
      <c r="K992" s="174"/>
      <c r="L992" s="174"/>
      <c r="M992" s="174"/>
      <c r="N992" s="174"/>
      <c r="O992" s="63"/>
      <c r="P992" s="63"/>
      <c r="Q992" s="174"/>
      <c r="R992" s="63"/>
      <c r="S992" s="174"/>
      <c r="T992" s="174"/>
      <c r="U992" s="174"/>
      <c r="V992" s="63"/>
      <c r="W992" s="174"/>
      <c r="X992" s="174"/>
      <c r="Y992" s="429"/>
      <c r="Z992" s="63"/>
      <c r="AA992" s="63"/>
      <c r="AB992" s="63"/>
      <c r="AC992" s="63"/>
      <c r="AD992" s="174"/>
      <c r="AE992" s="174"/>
      <c r="AF992" s="466"/>
      <c r="AG992" s="174"/>
      <c r="AH992" s="174"/>
      <c r="AI992" s="174"/>
      <c r="AJ992" s="174"/>
      <c r="AK992" s="174"/>
      <c r="AL992" s="174"/>
      <c r="AM992" s="174"/>
      <c r="AN992" s="174"/>
      <c r="AO992" s="174"/>
      <c r="AP992" s="174"/>
      <c r="AQ992" s="174"/>
      <c r="AR992" s="174"/>
      <c r="AS992" s="174"/>
      <c r="AT992" s="415"/>
      <c r="AU992" s="174"/>
      <c r="AV992" s="437"/>
      <c r="AW992" s="523"/>
      <c r="AX992" s="524"/>
      <c r="AY992" s="422"/>
      <c r="AZ992" s="524"/>
      <c r="BA992" s="524"/>
      <c r="BB992" s="422"/>
      <c r="BC992" s="524"/>
      <c r="BD992" s="523"/>
      <c r="BE992" s="524"/>
      <c r="BF992" s="524"/>
      <c r="BG992" s="426"/>
      <c r="BH992" s="426"/>
      <c r="BI992" s="426"/>
      <c r="BJ992" s="426"/>
      <c r="BK992" s="425"/>
    </row>
    <row r="993" spans="1:63" ht="15.75" customHeight="1">
      <c r="A993" s="174"/>
      <c r="B993" s="174"/>
      <c r="C993" s="174"/>
      <c r="D993" s="63"/>
      <c r="E993" s="63"/>
      <c r="F993" s="174"/>
      <c r="G993" s="174"/>
      <c r="H993" s="174"/>
      <c r="I993" s="174"/>
      <c r="J993" s="174"/>
      <c r="K993" s="174"/>
      <c r="L993" s="174"/>
      <c r="M993" s="174"/>
      <c r="N993" s="174"/>
      <c r="O993" s="63"/>
      <c r="P993" s="63"/>
      <c r="Q993" s="174"/>
      <c r="R993" s="63"/>
      <c r="S993" s="174"/>
      <c r="T993" s="174"/>
      <c r="U993" s="174"/>
      <c r="V993" s="63"/>
      <c r="W993" s="174"/>
      <c r="X993" s="174"/>
      <c r="Y993" s="429"/>
      <c r="Z993" s="63"/>
      <c r="AA993" s="63"/>
      <c r="AB993" s="63"/>
      <c r="AC993" s="63"/>
      <c r="AD993" s="174"/>
      <c r="AE993" s="174"/>
      <c r="AF993" s="466"/>
      <c r="AG993" s="174"/>
      <c r="AH993" s="174"/>
      <c r="AI993" s="174"/>
      <c r="AJ993" s="174"/>
      <c r="AK993" s="174"/>
      <c r="AL993" s="174"/>
      <c r="AM993" s="174"/>
      <c r="AN993" s="174"/>
      <c r="AO993" s="174"/>
      <c r="AP993" s="174"/>
      <c r="AQ993" s="174"/>
      <c r="AR993" s="174"/>
      <c r="AS993" s="174"/>
      <c r="AT993" s="415"/>
      <c r="AU993" s="174"/>
      <c r="AV993" s="437"/>
      <c r="AW993" s="523"/>
      <c r="AX993" s="524"/>
      <c r="AY993" s="422"/>
      <c r="AZ993" s="524"/>
      <c r="BA993" s="524"/>
      <c r="BB993" s="422"/>
      <c r="BC993" s="524"/>
      <c r="BD993" s="523"/>
      <c r="BE993" s="524"/>
      <c r="BF993" s="524"/>
      <c r="BG993" s="426"/>
      <c r="BH993" s="426"/>
      <c r="BI993" s="426"/>
      <c r="BJ993" s="426"/>
      <c r="BK993" s="425"/>
    </row>
    <row r="994" spans="1:63" ht="15.75" customHeight="1">
      <c r="A994" s="174"/>
      <c r="B994" s="174"/>
      <c r="C994" s="174"/>
      <c r="D994" s="63"/>
      <c r="E994" s="63"/>
      <c r="F994" s="174"/>
      <c r="G994" s="174"/>
      <c r="H994" s="174"/>
      <c r="I994" s="174"/>
      <c r="J994" s="174"/>
      <c r="K994" s="174"/>
      <c r="L994" s="174"/>
      <c r="M994" s="174"/>
      <c r="N994" s="174"/>
      <c r="O994" s="63"/>
      <c r="P994" s="63"/>
      <c r="Q994" s="174"/>
      <c r="R994" s="63"/>
      <c r="S994" s="174"/>
      <c r="T994" s="174"/>
      <c r="U994" s="174"/>
      <c r="V994" s="63"/>
      <c r="W994" s="174"/>
      <c r="X994" s="174"/>
      <c r="Y994" s="429"/>
      <c r="Z994" s="63"/>
      <c r="AA994" s="63"/>
      <c r="AB994" s="63"/>
      <c r="AC994" s="63"/>
      <c r="AD994" s="174"/>
      <c r="AE994" s="174"/>
      <c r="AF994" s="466"/>
      <c r="AG994" s="174"/>
      <c r="AH994" s="174"/>
      <c r="AI994" s="174"/>
      <c r="AJ994" s="174"/>
      <c r="AK994" s="174"/>
      <c r="AL994" s="174"/>
      <c r="AM994" s="174"/>
      <c r="AN994" s="174"/>
      <c r="AO994" s="174"/>
      <c r="AP994" s="174"/>
      <c r="AQ994" s="174"/>
      <c r="AR994" s="174"/>
      <c r="AS994" s="174"/>
      <c r="AT994" s="415"/>
      <c r="AU994" s="174"/>
      <c r="AV994" s="437"/>
      <c r="AW994" s="523"/>
      <c r="AX994" s="524"/>
      <c r="AY994" s="422"/>
      <c r="AZ994" s="524"/>
      <c r="BA994" s="524"/>
      <c r="BB994" s="422"/>
      <c r="BC994" s="524"/>
      <c r="BD994" s="523"/>
      <c r="BE994" s="524"/>
      <c r="BF994" s="524"/>
      <c r="BG994" s="426"/>
      <c r="BH994" s="426"/>
      <c r="BI994" s="426"/>
      <c r="BJ994" s="426"/>
      <c r="BK994" s="425"/>
    </row>
    <row r="995" spans="1:63" ht="15.75" customHeight="1">
      <c r="A995" s="174"/>
      <c r="B995" s="174"/>
      <c r="C995" s="174"/>
      <c r="D995" s="63"/>
      <c r="E995" s="63"/>
      <c r="F995" s="174"/>
      <c r="G995" s="174"/>
      <c r="H995" s="174"/>
      <c r="I995" s="174"/>
      <c r="J995" s="174"/>
      <c r="K995" s="174"/>
      <c r="L995" s="174"/>
      <c r="M995" s="174"/>
      <c r="N995" s="174"/>
      <c r="O995" s="63"/>
      <c r="P995" s="63"/>
      <c r="Q995" s="174"/>
      <c r="R995" s="63"/>
      <c r="S995" s="174"/>
      <c r="T995" s="174"/>
      <c r="U995" s="174"/>
      <c r="V995" s="63"/>
      <c r="W995" s="174"/>
      <c r="X995" s="174"/>
      <c r="Y995" s="429"/>
      <c r="Z995" s="63"/>
      <c r="AA995" s="63"/>
      <c r="AB995" s="63"/>
      <c r="AC995" s="63"/>
      <c r="AD995" s="174"/>
      <c r="AE995" s="174"/>
      <c r="AF995" s="466"/>
      <c r="AG995" s="174"/>
      <c r="AH995" s="174"/>
      <c r="AI995" s="174"/>
      <c r="AJ995" s="174"/>
      <c r="AK995" s="174"/>
      <c r="AL995" s="174"/>
      <c r="AM995" s="174"/>
      <c r="AN995" s="174"/>
      <c r="AO995" s="174"/>
      <c r="AP995" s="174"/>
      <c r="AQ995" s="174"/>
      <c r="AR995" s="174"/>
      <c r="AS995" s="174"/>
      <c r="AT995" s="415"/>
      <c r="AU995" s="174"/>
      <c r="AV995" s="437"/>
      <c r="AW995" s="523"/>
      <c r="AX995" s="524"/>
      <c r="AY995" s="422"/>
      <c r="AZ995" s="524"/>
      <c r="BA995" s="524"/>
      <c r="BB995" s="422"/>
      <c r="BC995" s="524"/>
      <c r="BD995" s="523"/>
      <c r="BE995" s="524"/>
      <c r="BF995" s="524"/>
      <c r="BG995" s="426"/>
      <c r="BH995" s="426"/>
      <c r="BI995" s="426"/>
      <c r="BJ995" s="426"/>
      <c r="BK995" s="425"/>
    </row>
    <row r="996" spans="1:63" ht="15.75" customHeight="1">
      <c r="A996" s="174"/>
      <c r="B996" s="174"/>
      <c r="C996" s="174"/>
      <c r="D996" s="63"/>
      <c r="E996" s="63"/>
      <c r="F996" s="174"/>
      <c r="G996" s="174"/>
      <c r="H996" s="174"/>
      <c r="I996" s="174"/>
      <c r="J996" s="174"/>
      <c r="K996" s="174"/>
      <c r="L996" s="174"/>
      <c r="M996" s="174"/>
      <c r="N996" s="174"/>
      <c r="O996" s="63"/>
      <c r="P996" s="63"/>
      <c r="Q996" s="174"/>
      <c r="R996" s="63"/>
      <c r="S996" s="174"/>
      <c r="T996" s="174"/>
      <c r="U996" s="174"/>
      <c r="V996" s="63"/>
      <c r="W996" s="174"/>
      <c r="X996" s="174"/>
      <c r="Y996" s="429"/>
      <c r="Z996" s="63"/>
      <c r="AA996" s="63"/>
      <c r="AB996" s="63"/>
      <c r="AC996" s="63"/>
      <c r="AD996" s="174"/>
      <c r="AE996" s="174"/>
      <c r="AF996" s="466"/>
      <c r="AG996" s="174"/>
      <c r="AH996" s="174"/>
      <c r="AI996" s="174"/>
      <c r="AJ996" s="174"/>
      <c r="AK996" s="174"/>
      <c r="AL996" s="174"/>
      <c r="AM996" s="174"/>
      <c r="AN996" s="174"/>
      <c r="AO996" s="174"/>
      <c r="AP996" s="174"/>
      <c r="AQ996" s="174"/>
      <c r="AR996" s="174"/>
      <c r="AS996" s="174"/>
      <c r="AT996" s="415"/>
      <c r="AU996" s="174"/>
      <c r="AV996" s="437"/>
      <c r="AW996" s="523"/>
      <c r="AX996" s="524"/>
      <c r="AY996" s="422"/>
      <c r="AZ996" s="524"/>
      <c r="BA996" s="524"/>
      <c r="BB996" s="422"/>
      <c r="BC996" s="524"/>
      <c r="BD996" s="523"/>
      <c r="BE996" s="524"/>
      <c r="BF996" s="524"/>
      <c r="BG996" s="426"/>
      <c r="BH996" s="426"/>
      <c r="BI996" s="426"/>
      <c r="BJ996" s="426"/>
      <c r="BK996" s="425"/>
    </row>
    <row r="997" spans="1:63" ht="15.75" customHeight="1">
      <c r="A997" s="174"/>
      <c r="B997" s="174"/>
      <c r="C997" s="174"/>
      <c r="D997" s="63"/>
      <c r="E997" s="63"/>
      <c r="F997" s="174"/>
      <c r="G997" s="174"/>
      <c r="H997" s="174"/>
      <c r="I997" s="174"/>
      <c r="J997" s="174"/>
      <c r="K997" s="174"/>
      <c r="L997" s="174"/>
      <c r="M997" s="174"/>
      <c r="N997" s="174"/>
      <c r="O997" s="63"/>
      <c r="P997" s="63"/>
      <c r="Q997" s="174"/>
      <c r="R997" s="63"/>
      <c r="S997" s="174"/>
      <c r="T997" s="174"/>
      <c r="U997" s="174"/>
      <c r="V997" s="63"/>
      <c r="W997" s="174"/>
      <c r="X997" s="174"/>
      <c r="Y997" s="429"/>
      <c r="Z997" s="63"/>
      <c r="AA997" s="63"/>
      <c r="AB997" s="63"/>
      <c r="AC997" s="63"/>
      <c r="AD997" s="174"/>
      <c r="AE997" s="174"/>
      <c r="AF997" s="466"/>
      <c r="AG997" s="174"/>
      <c r="AH997" s="174"/>
      <c r="AI997" s="174"/>
      <c r="AJ997" s="174"/>
      <c r="AK997" s="174"/>
      <c r="AL997" s="174"/>
      <c r="AM997" s="174"/>
      <c r="AN997" s="174"/>
      <c r="AO997" s="174"/>
      <c r="AP997" s="174"/>
      <c r="AQ997" s="174"/>
      <c r="AR997" s="174"/>
      <c r="AS997" s="174"/>
      <c r="AT997" s="415"/>
      <c r="AU997" s="174"/>
      <c r="AV997" s="437"/>
      <c r="AW997" s="523"/>
      <c r="AX997" s="524"/>
      <c r="AY997" s="422"/>
      <c r="AZ997" s="524"/>
      <c r="BA997" s="524"/>
      <c r="BB997" s="422"/>
      <c r="BC997" s="524"/>
      <c r="BD997" s="523"/>
      <c r="BE997" s="524"/>
      <c r="BF997" s="524"/>
      <c r="BG997" s="426"/>
      <c r="BH997" s="426"/>
      <c r="BI997" s="426"/>
      <c r="BJ997" s="426"/>
      <c r="BK997" s="425"/>
    </row>
    <row r="998" spans="1:63" ht="15.75" customHeight="1">
      <c r="A998" s="174"/>
      <c r="B998" s="174"/>
      <c r="C998" s="174"/>
      <c r="D998" s="63"/>
      <c r="E998" s="63"/>
      <c r="F998" s="174"/>
      <c r="G998" s="174"/>
      <c r="H998" s="174"/>
      <c r="I998" s="174"/>
      <c r="J998" s="174"/>
      <c r="K998" s="174"/>
      <c r="L998" s="174"/>
      <c r="M998" s="174"/>
      <c r="N998" s="174"/>
      <c r="O998" s="63"/>
      <c r="P998" s="63"/>
      <c r="Q998" s="174"/>
      <c r="R998" s="63"/>
      <c r="S998" s="174"/>
      <c r="T998" s="174"/>
      <c r="U998" s="174"/>
      <c r="V998" s="63"/>
      <c r="W998" s="174"/>
      <c r="X998" s="174"/>
      <c r="Y998" s="429"/>
      <c r="Z998" s="63"/>
      <c r="AA998" s="63"/>
      <c r="AB998" s="63"/>
      <c r="AC998" s="63"/>
      <c r="AD998" s="174"/>
      <c r="AE998" s="174"/>
      <c r="AF998" s="466"/>
      <c r="AG998" s="174"/>
      <c r="AH998" s="174"/>
      <c r="AI998" s="174"/>
      <c r="AJ998" s="174"/>
      <c r="AK998" s="174"/>
      <c r="AL998" s="174"/>
      <c r="AM998" s="174"/>
      <c r="AN998" s="174"/>
      <c r="AO998" s="174"/>
      <c r="AP998" s="174"/>
      <c r="AQ998" s="174"/>
      <c r="AR998" s="174"/>
      <c r="AS998" s="174"/>
      <c r="AT998" s="415"/>
      <c r="AU998" s="174"/>
      <c r="AV998" s="437"/>
      <c r="AW998" s="523"/>
      <c r="AX998" s="524"/>
      <c r="AY998" s="422"/>
      <c r="AZ998" s="524"/>
      <c r="BA998" s="524"/>
      <c r="BB998" s="422"/>
      <c r="BC998" s="524"/>
      <c r="BD998" s="523"/>
      <c r="BE998" s="524"/>
      <c r="BF998" s="524"/>
      <c r="BG998" s="426"/>
      <c r="BH998" s="426"/>
      <c r="BI998" s="426"/>
      <c r="BJ998" s="426"/>
      <c r="BK998" s="425"/>
    </row>
    <row r="999" spans="1:63" ht="15.75" customHeight="1">
      <c r="A999" s="174"/>
      <c r="B999" s="174"/>
      <c r="C999" s="174"/>
      <c r="D999" s="63"/>
      <c r="E999" s="63"/>
      <c r="F999" s="174"/>
      <c r="G999" s="174"/>
      <c r="H999" s="174"/>
      <c r="I999" s="174"/>
      <c r="J999" s="174"/>
      <c r="K999" s="174"/>
      <c r="L999" s="174"/>
      <c r="M999" s="174"/>
      <c r="N999" s="174"/>
      <c r="O999" s="63"/>
      <c r="P999" s="63"/>
      <c r="Q999" s="174"/>
      <c r="R999" s="63"/>
      <c r="S999" s="174"/>
      <c r="T999" s="174"/>
      <c r="U999" s="174"/>
      <c r="V999" s="63"/>
      <c r="W999" s="174"/>
      <c r="X999" s="174"/>
      <c r="Y999" s="429"/>
      <c r="Z999" s="63"/>
      <c r="AA999" s="63"/>
      <c r="AB999" s="63"/>
      <c r="AC999" s="63"/>
      <c r="AD999" s="174"/>
      <c r="AE999" s="174"/>
      <c r="AF999" s="466"/>
      <c r="AG999" s="174"/>
      <c r="AH999" s="174"/>
      <c r="AI999" s="174"/>
      <c r="AJ999" s="174"/>
      <c r="AK999" s="174"/>
      <c r="AL999" s="174"/>
      <c r="AM999" s="174"/>
      <c r="AN999" s="174"/>
      <c r="AO999" s="174"/>
      <c r="AP999" s="174"/>
      <c r="AQ999" s="174"/>
      <c r="AR999" s="174"/>
      <c r="AS999" s="174"/>
      <c r="AT999" s="415"/>
      <c r="AU999" s="174"/>
      <c r="AV999" s="437"/>
      <c r="AW999" s="523"/>
      <c r="AX999" s="524"/>
      <c r="AY999" s="422"/>
      <c r="AZ999" s="524"/>
      <c r="BA999" s="524"/>
      <c r="BB999" s="422"/>
      <c r="BC999" s="524"/>
      <c r="BD999" s="523"/>
      <c r="BE999" s="524"/>
      <c r="BF999" s="524"/>
      <c r="BG999" s="426"/>
      <c r="BH999" s="426"/>
      <c r="BI999" s="426"/>
      <c r="BJ999" s="426"/>
      <c r="BK999" s="425"/>
    </row>
    <row r="1000" spans="1:63" ht="15.75" customHeight="1">
      <c r="A1000" s="174"/>
      <c r="B1000" s="174"/>
      <c r="C1000" s="174"/>
      <c r="D1000" s="63"/>
      <c r="E1000" s="63"/>
      <c r="F1000" s="174"/>
      <c r="G1000" s="174"/>
      <c r="H1000" s="174"/>
      <c r="I1000" s="174"/>
      <c r="J1000" s="174"/>
      <c r="K1000" s="174"/>
      <c r="L1000" s="174"/>
      <c r="M1000" s="174"/>
      <c r="N1000" s="174"/>
      <c r="O1000" s="63"/>
      <c r="P1000" s="63"/>
      <c r="Q1000" s="174"/>
      <c r="R1000" s="63"/>
      <c r="S1000" s="174"/>
      <c r="T1000" s="174"/>
      <c r="U1000" s="174"/>
      <c r="V1000" s="63"/>
      <c r="W1000" s="174"/>
      <c r="X1000" s="174"/>
      <c r="Y1000" s="429"/>
      <c r="Z1000" s="63"/>
      <c r="AA1000" s="63"/>
      <c r="AB1000" s="63"/>
      <c r="AC1000" s="63"/>
      <c r="AD1000" s="174"/>
      <c r="AE1000" s="174"/>
      <c r="AF1000" s="466"/>
      <c r="AG1000" s="174"/>
      <c r="AH1000" s="174"/>
      <c r="AI1000" s="174"/>
      <c r="AJ1000" s="174"/>
      <c r="AK1000" s="174"/>
      <c r="AL1000" s="174"/>
      <c r="AM1000" s="174"/>
      <c r="AN1000" s="174"/>
      <c r="AO1000" s="174"/>
      <c r="AP1000" s="174"/>
      <c r="AQ1000" s="174"/>
      <c r="AR1000" s="174"/>
      <c r="AS1000" s="174"/>
      <c r="AT1000" s="415"/>
      <c r="AU1000" s="174"/>
      <c r="AV1000" s="437"/>
      <c r="AW1000" s="523"/>
      <c r="AX1000" s="524"/>
      <c r="AY1000" s="422"/>
      <c r="AZ1000" s="524"/>
      <c r="BA1000" s="524"/>
      <c r="BB1000" s="422"/>
      <c r="BC1000" s="524"/>
      <c r="BD1000" s="523"/>
      <c r="BE1000" s="524"/>
      <c r="BF1000" s="524"/>
      <c r="BG1000" s="426"/>
      <c r="BH1000" s="426"/>
      <c r="BI1000" s="426"/>
      <c r="BJ1000" s="426"/>
      <c r="BK1000" s="425"/>
    </row>
    <row r="1001" spans="1:63" ht="15.75" customHeight="1">
      <c r="A1001" s="174"/>
      <c r="B1001" s="174"/>
      <c r="C1001" s="174"/>
      <c r="D1001" s="63"/>
      <c r="E1001" s="63"/>
      <c r="F1001" s="174"/>
      <c r="G1001" s="174"/>
      <c r="H1001" s="174"/>
      <c r="I1001" s="174"/>
      <c r="J1001" s="174"/>
      <c r="K1001" s="174"/>
      <c r="L1001" s="174"/>
      <c r="M1001" s="174"/>
      <c r="N1001" s="174"/>
      <c r="O1001" s="63"/>
      <c r="P1001" s="63"/>
      <c r="Q1001" s="174"/>
      <c r="R1001" s="63"/>
      <c r="S1001" s="174"/>
      <c r="T1001" s="174"/>
      <c r="U1001" s="174"/>
      <c r="V1001" s="63"/>
      <c r="W1001" s="174"/>
      <c r="X1001" s="174"/>
      <c r="Y1001" s="429"/>
      <c r="Z1001" s="63"/>
      <c r="AA1001" s="63"/>
      <c r="AB1001" s="63"/>
      <c r="AC1001" s="63"/>
      <c r="AD1001" s="174"/>
      <c r="AE1001" s="174"/>
      <c r="AF1001" s="466"/>
      <c r="AG1001" s="174"/>
      <c r="AH1001" s="174"/>
      <c r="AI1001" s="174"/>
      <c r="AJ1001" s="174"/>
      <c r="AK1001" s="174"/>
      <c r="AL1001" s="174"/>
      <c r="AM1001" s="174"/>
      <c r="AN1001" s="174"/>
      <c r="AO1001" s="174"/>
      <c r="AP1001" s="174"/>
      <c r="AQ1001" s="174"/>
      <c r="AR1001" s="174"/>
      <c r="AS1001" s="174"/>
      <c r="AT1001" s="415"/>
      <c r="AU1001" s="174"/>
      <c r="AV1001" s="437"/>
      <c r="AW1001" s="523"/>
      <c r="AX1001" s="524"/>
      <c r="AY1001" s="422"/>
      <c r="AZ1001" s="524"/>
      <c r="BA1001" s="524"/>
      <c r="BB1001" s="422"/>
      <c r="BC1001" s="524"/>
      <c r="BD1001" s="523"/>
      <c r="BE1001" s="524"/>
      <c r="BF1001" s="524"/>
      <c r="BG1001" s="426"/>
      <c r="BH1001" s="426"/>
      <c r="BI1001" s="426"/>
      <c r="BJ1001" s="426"/>
      <c r="BK1001" s="425"/>
    </row>
    <row r="1002" spans="1:63" ht="15.75" customHeight="1">
      <c r="A1002" s="174"/>
      <c r="B1002" s="174"/>
      <c r="C1002" s="174"/>
      <c r="D1002" s="63"/>
      <c r="E1002" s="63"/>
      <c r="F1002" s="174"/>
      <c r="G1002" s="174"/>
      <c r="H1002" s="174"/>
      <c r="I1002" s="174"/>
      <c r="J1002" s="174"/>
      <c r="K1002" s="174"/>
      <c r="L1002" s="174"/>
      <c r="M1002" s="174"/>
      <c r="N1002" s="174"/>
      <c r="O1002" s="63"/>
      <c r="P1002" s="63"/>
      <c r="Q1002" s="174"/>
      <c r="R1002" s="63"/>
      <c r="S1002" s="174"/>
      <c r="T1002" s="174"/>
      <c r="U1002" s="174"/>
      <c r="V1002" s="63"/>
      <c r="W1002" s="174"/>
      <c r="X1002" s="174"/>
      <c r="Y1002" s="429"/>
      <c r="Z1002" s="63"/>
      <c r="AA1002" s="63"/>
      <c r="AB1002" s="63"/>
      <c r="AC1002" s="63"/>
      <c r="AD1002" s="174"/>
      <c r="AE1002" s="174"/>
      <c r="AF1002" s="466"/>
      <c r="AG1002" s="174"/>
      <c r="AH1002" s="174"/>
      <c r="AI1002" s="174"/>
      <c r="AJ1002" s="174"/>
      <c r="AK1002" s="174"/>
      <c r="AL1002" s="174"/>
      <c r="AM1002" s="174"/>
      <c r="AN1002" s="174"/>
      <c r="AO1002" s="174"/>
      <c r="AP1002" s="174"/>
      <c r="AQ1002" s="174"/>
      <c r="AR1002" s="174"/>
      <c r="AS1002" s="174"/>
      <c r="AT1002" s="415"/>
      <c r="AU1002" s="174"/>
      <c r="AV1002" s="437"/>
      <c r="AW1002" s="523"/>
      <c r="AX1002" s="524"/>
      <c r="AY1002" s="422"/>
      <c r="AZ1002" s="524"/>
      <c r="BA1002" s="524"/>
      <c r="BB1002" s="422"/>
      <c r="BC1002" s="524"/>
      <c r="BD1002" s="523"/>
      <c r="BE1002" s="524"/>
      <c r="BF1002" s="524"/>
      <c r="BG1002" s="426"/>
      <c r="BH1002" s="426"/>
      <c r="BI1002" s="426"/>
      <c r="BJ1002" s="426"/>
      <c r="BK1002" s="425"/>
    </row>
    <row r="1003" spans="1:63" ht="15.75" customHeight="1">
      <c r="A1003" s="174"/>
      <c r="B1003" s="174"/>
      <c r="C1003" s="174"/>
      <c r="D1003" s="63"/>
      <c r="E1003" s="63"/>
      <c r="F1003" s="174"/>
      <c r="G1003" s="174"/>
      <c r="H1003" s="174"/>
      <c r="I1003" s="174"/>
      <c r="J1003" s="174"/>
      <c r="K1003" s="174"/>
      <c r="L1003" s="174"/>
      <c r="M1003" s="174"/>
      <c r="N1003" s="174"/>
      <c r="O1003" s="63"/>
      <c r="P1003" s="63"/>
      <c r="Q1003" s="174"/>
      <c r="R1003" s="63"/>
      <c r="S1003" s="174"/>
      <c r="T1003" s="174"/>
      <c r="U1003" s="174"/>
      <c r="V1003" s="63"/>
      <c r="W1003" s="174"/>
      <c r="X1003" s="174"/>
      <c r="Y1003" s="429"/>
      <c r="Z1003" s="63"/>
      <c r="AA1003" s="63"/>
      <c r="AB1003" s="63"/>
      <c r="AC1003" s="63"/>
      <c r="AD1003" s="174"/>
      <c r="AE1003" s="174"/>
      <c r="AF1003" s="466"/>
      <c r="AG1003" s="174"/>
      <c r="AH1003" s="174"/>
      <c r="AI1003" s="174"/>
      <c r="AJ1003" s="174"/>
      <c r="AK1003" s="174"/>
      <c r="AL1003" s="174"/>
      <c r="AM1003" s="174"/>
      <c r="AN1003" s="174"/>
      <c r="AO1003" s="174"/>
      <c r="AP1003" s="174"/>
      <c r="AQ1003" s="174"/>
      <c r="AR1003" s="174"/>
      <c r="AS1003" s="174"/>
      <c r="AT1003" s="415"/>
      <c r="AU1003" s="174"/>
      <c r="AV1003" s="437"/>
      <c r="AW1003" s="523"/>
      <c r="AX1003" s="524"/>
      <c r="AY1003" s="422"/>
      <c r="AZ1003" s="524"/>
      <c r="BA1003" s="524"/>
      <c r="BB1003" s="422"/>
      <c r="BC1003" s="524"/>
      <c r="BD1003" s="523"/>
      <c r="BE1003" s="524"/>
      <c r="BF1003" s="524"/>
      <c r="BG1003" s="426"/>
      <c r="BH1003" s="426"/>
      <c r="BI1003" s="426"/>
      <c r="BJ1003" s="426"/>
      <c r="BK1003" s="425"/>
    </row>
    <row r="1004" spans="1:63" ht="15.75" customHeight="1">
      <c r="A1004" s="174"/>
      <c r="B1004" s="174"/>
      <c r="C1004" s="174"/>
      <c r="D1004" s="63"/>
      <c r="E1004" s="63"/>
      <c r="F1004" s="174"/>
      <c r="G1004" s="174"/>
      <c r="H1004" s="174"/>
      <c r="I1004" s="174"/>
      <c r="J1004" s="174"/>
      <c r="K1004" s="174"/>
      <c r="L1004" s="174"/>
      <c r="M1004" s="174"/>
      <c r="N1004" s="174"/>
      <c r="O1004" s="63"/>
      <c r="P1004" s="63"/>
      <c r="Q1004" s="174"/>
      <c r="R1004" s="63"/>
      <c r="S1004" s="174"/>
      <c r="T1004" s="174"/>
      <c r="U1004" s="174"/>
      <c r="V1004" s="63"/>
      <c r="W1004" s="174"/>
      <c r="X1004" s="174"/>
      <c r="Y1004" s="429"/>
      <c r="Z1004" s="63"/>
      <c r="AA1004" s="63"/>
      <c r="AB1004" s="63"/>
      <c r="AC1004" s="63"/>
      <c r="AD1004" s="174"/>
      <c r="AE1004" s="174"/>
      <c r="AF1004" s="466"/>
      <c r="AG1004" s="174"/>
      <c r="AH1004" s="174"/>
      <c r="AI1004" s="174"/>
      <c r="AJ1004" s="174"/>
      <c r="AK1004" s="174"/>
      <c r="AL1004" s="174"/>
      <c r="AM1004" s="174"/>
      <c r="AN1004" s="174"/>
      <c r="AO1004" s="174"/>
      <c r="AP1004" s="174"/>
      <c r="AQ1004" s="174"/>
      <c r="AR1004" s="174"/>
      <c r="AS1004" s="174"/>
      <c r="AT1004" s="415"/>
      <c r="AU1004" s="174"/>
      <c r="AV1004" s="437"/>
      <c r="AW1004" s="523"/>
      <c r="AX1004" s="524"/>
      <c r="AY1004" s="422"/>
      <c r="AZ1004" s="524"/>
      <c r="BA1004" s="524"/>
      <c r="BB1004" s="422"/>
      <c r="BC1004" s="524"/>
      <c r="BD1004" s="523"/>
      <c r="BE1004" s="524"/>
      <c r="BF1004" s="524"/>
      <c r="BG1004" s="426"/>
      <c r="BH1004" s="426"/>
      <c r="BI1004" s="426"/>
      <c r="BJ1004" s="426"/>
      <c r="BK1004" s="425"/>
    </row>
    <row r="1005" spans="1:63" ht="15.75" customHeight="1">
      <c r="A1005" s="174"/>
      <c r="B1005" s="174"/>
      <c r="C1005" s="174"/>
      <c r="D1005" s="63"/>
      <c r="E1005" s="63"/>
      <c r="F1005" s="174"/>
      <c r="G1005" s="174"/>
      <c r="H1005" s="174"/>
      <c r="I1005" s="174"/>
      <c r="J1005" s="174"/>
      <c r="K1005" s="174"/>
      <c r="L1005" s="174"/>
      <c r="M1005" s="174"/>
      <c r="N1005" s="174"/>
      <c r="O1005" s="63"/>
      <c r="P1005" s="63"/>
      <c r="Q1005" s="174"/>
      <c r="R1005" s="63"/>
      <c r="S1005" s="174"/>
      <c r="T1005" s="174"/>
      <c r="U1005" s="174"/>
      <c r="V1005" s="63"/>
      <c r="W1005" s="174"/>
      <c r="X1005" s="174"/>
      <c r="Y1005" s="429"/>
      <c r="Z1005" s="63"/>
      <c r="AA1005" s="63"/>
      <c r="AB1005" s="63"/>
      <c r="AC1005" s="63"/>
      <c r="AD1005" s="174"/>
      <c r="AE1005" s="174"/>
      <c r="AF1005" s="466"/>
      <c r="AG1005" s="174"/>
      <c r="AH1005" s="174"/>
      <c r="AI1005" s="174"/>
      <c r="AJ1005" s="174"/>
      <c r="AK1005" s="174"/>
      <c r="AL1005" s="174"/>
      <c r="AM1005" s="174"/>
      <c r="AN1005" s="174"/>
      <c r="AO1005" s="174"/>
      <c r="AP1005" s="174"/>
      <c r="AQ1005" s="174"/>
      <c r="AR1005" s="174"/>
      <c r="AS1005" s="174"/>
      <c r="AT1005" s="415"/>
      <c r="AU1005" s="174"/>
      <c r="AV1005" s="437"/>
      <c r="AW1005" s="523"/>
      <c r="AX1005" s="524"/>
      <c r="AY1005" s="422"/>
      <c r="AZ1005" s="524"/>
      <c r="BA1005" s="524"/>
      <c r="BB1005" s="422"/>
      <c r="BC1005" s="524"/>
      <c r="BD1005" s="523"/>
      <c r="BE1005" s="524"/>
      <c r="BF1005" s="524"/>
      <c r="BG1005" s="426"/>
      <c r="BH1005" s="426"/>
      <c r="BI1005" s="426"/>
      <c r="BJ1005" s="426"/>
      <c r="BK1005" s="425"/>
    </row>
    <row r="1006" spans="1:63" ht="15.75" customHeight="1">
      <c r="A1006" s="174"/>
      <c r="B1006" s="174"/>
      <c r="C1006" s="174"/>
      <c r="D1006" s="63"/>
      <c r="E1006" s="63"/>
      <c r="F1006" s="174"/>
      <c r="G1006" s="174"/>
      <c r="H1006" s="174"/>
      <c r="I1006" s="174"/>
      <c r="J1006" s="174"/>
      <c r="K1006" s="174"/>
      <c r="L1006" s="174"/>
      <c r="M1006" s="174"/>
      <c r="N1006" s="174"/>
      <c r="O1006" s="63"/>
      <c r="P1006" s="63"/>
      <c r="Q1006" s="174"/>
      <c r="R1006" s="63"/>
      <c r="S1006" s="174"/>
      <c r="T1006" s="174"/>
      <c r="U1006" s="174"/>
      <c r="V1006" s="63"/>
      <c r="W1006" s="174"/>
      <c r="X1006" s="174"/>
      <c r="Y1006" s="429"/>
      <c r="Z1006" s="63"/>
      <c r="AA1006" s="63"/>
      <c r="AB1006" s="63"/>
      <c r="AC1006" s="63"/>
      <c r="AD1006" s="174"/>
      <c r="AE1006" s="174"/>
      <c r="AF1006" s="466"/>
      <c r="AG1006" s="174"/>
      <c r="AH1006" s="174"/>
      <c r="AI1006" s="174"/>
      <c r="AJ1006" s="174"/>
      <c r="AK1006" s="174"/>
      <c r="AL1006" s="174"/>
      <c r="AM1006" s="174"/>
      <c r="AN1006" s="174"/>
      <c r="AO1006" s="174"/>
      <c r="AP1006" s="174"/>
      <c r="AQ1006" s="174"/>
      <c r="AR1006" s="174"/>
      <c r="AS1006" s="174"/>
      <c r="AT1006" s="415"/>
      <c r="AU1006" s="174"/>
      <c r="AV1006" s="437"/>
      <c r="AW1006" s="523"/>
      <c r="AX1006" s="524"/>
      <c r="AY1006" s="422"/>
      <c r="AZ1006" s="524"/>
      <c r="BA1006" s="524"/>
      <c r="BB1006" s="422"/>
      <c r="BC1006" s="524"/>
      <c r="BD1006" s="523"/>
      <c r="BE1006" s="524"/>
      <c r="BF1006" s="524"/>
      <c r="BG1006" s="426"/>
      <c r="BH1006" s="426"/>
      <c r="BI1006" s="426"/>
      <c r="BJ1006" s="426"/>
      <c r="BK1006" s="425"/>
    </row>
    <row r="1007" spans="1:63" ht="15.75" customHeight="1">
      <c r="A1007" s="174"/>
      <c r="B1007" s="174"/>
      <c r="C1007" s="174"/>
      <c r="D1007" s="63"/>
      <c r="E1007" s="63"/>
      <c r="F1007" s="174"/>
      <c r="G1007" s="174"/>
      <c r="H1007" s="174"/>
      <c r="I1007" s="174"/>
      <c r="J1007" s="174"/>
      <c r="K1007" s="174"/>
      <c r="L1007" s="174"/>
      <c r="M1007" s="174"/>
      <c r="N1007" s="174"/>
      <c r="O1007" s="63"/>
      <c r="P1007" s="63"/>
      <c r="Q1007" s="174"/>
      <c r="R1007" s="63"/>
      <c r="S1007" s="174"/>
      <c r="T1007" s="174"/>
      <c r="U1007" s="174"/>
      <c r="V1007" s="63"/>
      <c r="W1007" s="174"/>
      <c r="X1007" s="174"/>
      <c r="Y1007" s="429"/>
      <c r="Z1007" s="63"/>
      <c r="AA1007" s="63"/>
      <c r="AB1007" s="63"/>
      <c r="AC1007" s="63"/>
      <c r="AD1007" s="174"/>
      <c r="AE1007" s="174"/>
      <c r="AF1007" s="466"/>
      <c r="AG1007" s="174"/>
      <c r="AH1007" s="174"/>
      <c r="AI1007" s="174"/>
      <c r="AJ1007" s="174"/>
      <c r="AK1007" s="174"/>
      <c r="AL1007" s="174"/>
      <c r="AM1007" s="174"/>
      <c r="AN1007" s="174"/>
      <c r="AO1007" s="174"/>
      <c r="AP1007" s="174"/>
      <c r="AQ1007" s="174"/>
      <c r="AR1007" s="174"/>
      <c r="AS1007" s="174"/>
      <c r="AT1007" s="415"/>
      <c r="AU1007" s="174"/>
      <c r="AV1007" s="437"/>
      <c r="AW1007" s="523"/>
      <c r="AX1007" s="524"/>
      <c r="AY1007" s="422"/>
      <c r="AZ1007" s="524"/>
      <c r="BA1007" s="524"/>
      <c r="BB1007" s="422"/>
      <c r="BC1007" s="524"/>
      <c r="BD1007" s="523"/>
      <c r="BE1007" s="524"/>
      <c r="BF1007" s="524"/>
      <c r="BG1007" s="426"/>
      <c r="BH1007" s="426"/>
      <c r="BI1007" s="426"/>
      <c r="BJ1007" s="426"/>
      <c r="BK1007" s="425"/>
    </row>
    <row r="1008" spans="1:63" ht="15.75" customHeight="1">
      <c r="A1008" s="174"/>
      <c r="B1008" s="174"/>
      <c r="C1008" s="174"/>
      <c r="D1008" s="63"/>
      <c r="E1008" s="63"/>
      <c r="F1008" s="174"/>
      <c r="G1008" s="174"/>
      <c r="H1008" s="174"/>
      <c r="I1008" s="174"/>
      <c r="J1008" s="174"/>
      <c r="K1008" s="174"/>
      <c r="L1008" s="174"/>
      <c r="M1008" s="174"/>
      <c r="N1008" s="174"/>
      <c r="O1008" s="63"/>
      <c r="P1008" s="63"/>
      <c r="Q1008" s="174"/>
      <c r="R1008" s="63"/>
      <c r="S1008" s="174"/>
      <c r="T1008" s="174"/>
      <c r="U1008" s="174"/>
      <c r="V1008" s="63"/>
      <c r="W1008" s="174"/>
      <c r="X1008" s="174"/>
      <c r="Y1008" s="429"/>
      <c r="Z1008" s="63"/>
      <c r="AA1008" s="63"/>
      <c r="AB1008" s="63"/>
      <c r="AC1008" s="63"/>
      <c r="AD1008" s="174"/>
      <c r="AE1008" s="174"/>
      <c r="AF1008" s="466"/>
      <c r="AG1008" s="174"/>
      <c r="AH1008" s="174"/>
      <c r="AI1008" s="174"/>
      <c r="AJ1008" s="174"/>
      <c r="AK1008" s="174"/>
      <c r="AL1008" s="174"/>
      <c r="AM1008" s="174"/>
      <c r="AN1008" s="174"/>
      <c r="AO1008" s="174"/>
      <c r="AP1008" s="174"/>
      <c r="AQ1008" s="174"/>
      <c r="AR1008" s="174"/>
      <c r="AS1008" s="174"/>
      <c r="AT1008" s="415"/>
      <c r="AU1008" s="174"/>
      <c r="AV1008" s="437"/>
      <c r="AW1008" s="523"/>
      <c r="AX1008" s="524"/>
      <c r="AY1008" s="422"/>
      <c r="AZ1008" s="524"/>
      <c r="BA1008" s="524"/>
      <c r="BB1008" s="422"/>
      <c r="BC1008" s="524"/>
      <c r="BD1008" s="523"/>
      <c r="BE1008" s="524"/>
      <c r="BF1008" s="524"/>
      <c r="BG1008" s="426"/>
      <c r="BH1008" s="426"/>
      <c r="BI1008" s="426"/>
      <c r="BJ1008" s="426"/>
      <c r="BK1008" s="425"/>
    </row>
    <row r="1009" spans="1:63" ht="15.75" customHeight="1">
      <c r="A1009" s="174"/>
      <c r="B1009" s="174"/>
      <c r="C1009" s="174"/>
      <c r="D1009" s="63"/>
      <c r="E1009" s="63"/>
      <c r="F1009" s="174"/>
      <c r="G1009" s="174"/>
      <c r="H1009" s="174"/>
      <c r="I1009" s="174"/>
      <c r="J1009" s="174"/>
      <c r="K1009" s="174"/>
      <c r="L1009" s="174"/>
      <c r="M1009" s="174"/>
      <c r="N1009" s="174"/>
      <c r="O1009" s="63"/>
      <c r="P1009" s="63"/>
      <c r="Q1009" s="174"/>
      <c r="R1009" s="63"/>
      <c r="S1009" s="174"/>
      <c r="T1009" s="174"/>
      <c r="U1009" s="174"/>
      <c r="V1009" s="63"/>
      <c r="W1009" s="174"/>
      <c r="X1009" s="174"/>
      <c r="Y1009" s="429"/>
      <c r="Z1009" s="63"/>
      <c r="AA1009" s="63"/>
      <c r="AB1009" s="63"/>
      <c r="AC1009" s="63"/>
      <c r="AD1009" s="174"/>
      <c r="AE1009" s="174"/>
      <c r="AF1009" s="466"/>
      <c r="AG1009" s="174"/>
      <c r="AH1009" s="174"/>
      <c r="AI1009" s="174"/>
      <c r="AJ1009" s="174"/>
      <c r="AK1009" s="174"/>
      <c r="AL1009" s="174"/>
      <c r="AM1009" s="174"/>
      <c r="AN1009" s="174"/>
      <c r="AO1009" s="174"/>
      <c r="AP1009" s="174"/>
      <c r="AQ1009" s="174"/>
      <c r="AR1009" s="174"/>
      <c r="AS1009" s="174"/>
      <c r="AT1009" s="415"/>
      <c r="AU1009" s="174"/>
      <c r="AV1009" s="437"/>
      <c r="AW1009" s="523"/>
      <c r="AX1009" s="524"/>
      <c r="AY1009" s="422"/>
      <c r="AZ1009" s="524"/>
      <c r="BA1009" s="524"/>
      <c r="BB1009" s="422"/>
      <c r="BC1009" s="524"/>
      <c r="BD1009" s="523"/>
      <c r="BE1009" s="524"/>
      <c r="BF1009" s="524"/>
      <c r="BG1009" s="426"/>
      <c r="BH1009" s="426"/>
      <c r="BI1009" s="426"/>
      <c r="BJ1009" s="426"/>
      <c r="BK1009" s="425"/>
    </row>
    <row r="1010" spans="1:63" ht="15.75" customHeight="1">
      <c r="A1010" s="174"/>
      <c r="B1010" s="174"/>
      <c r="C1010" s="174"/>
      <c r="D1010" s="63"/>
      <c r="E1010" s="63"/>
      <c r="F1010" s="174"/>
      <c r="G1010" s="174"/>
      <c r="H1010" s="174"/>
      <c r="I1010" s="174"/>
      <c r="J1010" s="174"/>
      <c r="K1010" s="174"/>
      <c r="L1010" s="174"/>
      <c r="M1010" s="174"/>
      <c r="N1010" s="174"/>
      <c r="O1010" s="63"/>
      <c r="P1010" s="63"/>
      <c r="Q1010" s="174"/>
      <c r="R1010" s="63"/>
      <c r="S1010" s="174"/>
      <c r="T1010" s="174"/>
      <c r="U1010" s="174"/>
      <c r="V1010" s="63"/>
      <c r="W1010" s="174"/>
      <c r="X1010" s="174"/>
      <c r="Y1010" s="429"/>
      <c r="Z1010" s="63"/>
      <c r="AA1010" s="63"/>
      <c r="AB1010" s="63"/>
      <c r="AC1010" s="63"/>
      <c r="AD1010" s="174"/>
      <c r="AE1010" s="174"/>
      <c r="AF1010" s="466"/>
      <c r="AG1010" s="174"/>
      <c r="AH1010" s="174"/>
      <c r="AI1010" s="174"/>
      <c r="AJ1010" s="174"/>
      <c r="AK1010" s="174"/>
      <c r="AL1010" s="174"/>
      <c r="AM1010" s="174"/>
      <c r="AN1010" s="174"/>
      <c r="AO1010" s="174"/>
      <c r="AP1010" s="174"/>
      <c r="AQ1010" s="174"/>
      <c r="AR1010" s="174"/>
      <c r="AS1010" s="174"/>
      <c r="AT1010" s="415"/>
      <c r="AU1010" s="174"/>
      <c r="AV1010" s="437"/>
      <c r="AW1010" s="523"/>
      <c r="AX1010" s="524"/>
      <c r="AY1010" s="422"/>
      <c r="AZ1010" s="524"/>
      <c r="BA1010" s="524"/>
      <c r="BB1010" s="422"/>
      <c r="BC1010" s="524"/>
      <c r="BD1010" s="523"/>
      <c r="BE1010" s="524"/>
      <c r="BF1010" s="524"/>
      <c r="BG1010" s="426"/>
      <c r="BH1010" s="426"/>
      <c r="BI1010" s="426"/>
      <c r="BJ1010" s="426"/>
      <c r="BK1010" s="425"/>
    </row>
    <row r="1011" spans="1:63" ht="15.75" customHeight="1">
      <c r="A1011" s="174"/>
      <c r="B1011" s="174"/>
      <c r="C1011" s="174"/>
      <c r="D1011" s="63"/>
      <c r="E1011" s="63"/>
      <c r="F1011" s="174"/>
      <c r="G1011" s="174"/>
      <c r="H1011" s="174"/>
      <c r="I1011" s="174"/>
      <c r="J1011" s="174"/>
      <c r="K1011" s="174"/>
      <c r="L1011" s="174"/>
      <c r="M1011" s="174"/>
      <c r="N1011" s="174"/>
      <c r="O1011" s="63"/>
      <c r="P1011" s="63"/>
      <c r="Q1011" s="174"/>
      <c r="R1011" s="63"/>
      <c r="S1011" s="174"/>
      <c r="T1011" s="174"/>
      <c r="U1011" s="174"/>
      <c r="V1011" s="63"/>
      <c r="W1011" s="174"/>
      <c r="X1011" s="174"/>
      <c r="Y1011" s="429"/>
      <c r="Z1011" s="63"/>
      <c r="AA1011" s="63"/>
      <c r="AB1011" s="63"/>
      <c r="AC1011" s="63"/>
      <c r="AD1011" s="174"/>
      <c r="AE1011" s="174"/>
      <c r="AF1011" s="466"/>
      <c r="AG1011" s="174"/>
      <c r="AH1011" s="174"/>
      <c r="AI1011" s="174"/>
      <c r="AJ1011" s="174"/>
      <c r="AK1011" s="174"/>
      <c r="AL1011" s="174"/>
      <c r="AM1011" s="174"/>
      <c r="AN1011" s="174"/>
      <c r="AO1011" s="174"/>
      <c r="AP1011" s="174"/>
      <c r="AQ1011" s="174"/>
      <c r="AR1011" s="174"/>
      <c r="AS1011" s="174"/>
      <c r="AT1011" s="415"/>
      <c r="AU1011" s="174"/>
      <c r="AV1011" s="437"/>
      <c r="AW1011" s="523"/>
      <c r="AX1011" s="524"/>
      <c r="AY1011" s="422"/>
      <c r="AZ1011" s="524"/>
      <c r="BA1011" s="524"/>
      <c r="BB1011" s="422"/>
      <c r="BC1011" s="524"/>
      <c r="BD1011" s="523"/>
      <c r="BE1011" s="524"/>
      <c r="BF1011" s="524"/>
      <c r="BG1011" s="426"/>
      <c r="BH1011" s="426"/>
      <c r="BI1011" s="426"/>
      <c r="BJ1011" s="426"/>
      <c r="BK1011" s="425"/>
    </row>
    <row r="1012" spans="1:63" ht="15.75" customHeight="1">
      <c r="A1012" s="174"/>
      <c r="B1012" s="174"/>
      <c r="C1012" s="174"/>
      <c r="D1012" s="63"/>
      <c r="E1012" s="63"/>
      <c r="F1012" s="174"/>
      <c r="G1012" s="174"/>
      <c r="H1012" s="174"/>
      <c r="I1012" s="174"/>
      <c r="J1012" s="174"/>
      <c r="K1012" s="174"/>
      <c r="L1012" s="174"/>
      <c r="M1012" s="174"/>
      <c r="N1012" s="174"/>
      <c r="O1012" s="63"/>
      <c r="P1012" s="63"/>
      <c r="Q1012" s="174"/>
      <c r="R1012" s="63"/>
      <c r="S1012" s="174"/>
      <c r="T1012" s="174"/>
      <c r="U1012" s="174"/>
      <c r="V1012" s="63"/>
      <c r="W1012" s="174"/>
      <c r="X1012" s="174"/>
      <c r="Y1012" s="429"/>
      <c r="Z1012" s="63"/>
      <c r="AA1012" s="63"/>
      <c r="AB1012" s="63"/>
      <c r="AC1012" s="63"/>
      <c r="AD1012" s="174"/>
      <c r="AE1012" s="174"/>
      <c r="AF1012" s="466"/>
      <c r="AG1012" s="174"/>
      <c r="AH1012" s="174"/>
      <c r="AI1012" s="174"/>
      <c r="AJ1012" s="174"/>
      <c r="AK1012" s="174"/>
      <c r="AL1012" s="174"/>
      <c r="AM1012" s="174"/>
      <c r="AN1012" s="174"/>
      <c r="AO1012" s="174"/>
      <c r="AP1012" s="174"/>
      <c r="AQ1012" s="174"/>
      <c r="AR1012" s="174"/>
      <c r="AS1012" s="174"/>
      <c r="AT1012" s="415"/>
      <c r="AU1012" s="174"/>
      <c r="AV1012" s="437"/>
      <c r="AW1012" s="523"/>
      <c r="AX1012" s="524"/>
      <c r="AY1012" s="422"/>
      <c r="AZ1012" s="524"/>
      <c r="BA1012" s="524"/>
      <c r="BB1012" s="422"/>
      <c r="BC1012" s="524"/>
      <c r="BD1012" s="523"/>
      <c r="BE1012" s="524"/>
      <c r="BF1012" s="524"/>
      <c r="BG1012" s="426"/>
      <c r="BH1012" s="426"/>
      <c r="BI1012" s="426"/>
      <c r="BJ1012" s="426"/>
      <c r="BK1012" s="425"/>
    </row>
    <row r="1013" spans="1:63" ht="15.75" customHeight="1">
      <c r="A1013" s="174"/>
      <c r="B1013" s="174"/>
      <c r="C1013" s="174"/>
      <c r="D1013" s="63"/>
      <c r="E1013" s="63"/>
      <c r="F1013" s="174"/>
      <c r="G1013" s="174"/>
      <c r="H1013" s="174"/>
      <c r="I1013" s="174"/>
      <c r="J1013" s="174"/>
      <c r="K1013" s="174"/>
      <c r="L1013" s="174"/>
      <c r="M1013" s="174"/>
      <c r="N1013" s="174"/>
      <c r="O1013" s="63"/>
      <c r="P1013" s="63"/>
      <c r="Q1013" s="174"/>
      <c r="R1013" s="63"/>
      <c r="S1013" s="174"/>
      <c r="T1013" s="174"/>
      <c r="U1013" s="174"/>
      <c r="V1013" s="63"/>
      <c r="W1013" s="174"/>
      <c r="X1013" s="174"/>
      <c r="Y1013" s="429"/>
      <c r="Z1013" s="63"/>
      <c r="AA1013" s="63"/>
      <c r="AB1013" s="63"/>
      <c r="AC1013" s="63"/>
      <c r="AD1013" s="174"/>
      <c r="AE1013" s="174"/>
      <c r="AF1013" s="466"/>
      <c r="AG1013" s="174"/>
      <c r="AH1013" s="174"/>
      <c r="AI1013" s="174"/>
      <c r="AJ1013" s="174"/>
      <c r="AK1013" s="174"/>
      <c r="AL1013" s="174"/>
      <c r="AM1013" s="174"/>
      <c r="AN1013" s="174"/>
      <c r="AO1013" s="174"/>
      <c r="AP1013" s="174"/>
      <c r="AQ1013" s="174"/>
      <c r="AR1013" s="174"/>
      <c r="AS1013" s="174"/>
      <c r="AT1013" s="415"/>
      <c r="AU1013" s="174"/>
      <c r="AV1013" s="437"/>
      <c r="AW1013" s="523"/>
      <c r="AX1013" s="524"/>
      <c r="AY1013" s="422"/>
      <c r="AZ1013" s="524"/>
      <c r="BA1013" s="524"/>
      <c r="BB1013" s="422"/>
      <c r="BC1013" s="524"/>
      <c r="BD1013" s="523"/>
      <c r="BE1013" s="524"/>
      <c r="BF1013" s="524"/>
      <c r="BG1013" s="426"/>
      <c r="BH1013" s="426"/>
      <c r="BI1013" s="426"/>
      <c r="BJ1013" s="426"/>
      <c r="BK1013" s="425"/>
    </row>
    <row r="1014" spans="1:63" ht="15.75" customHeight="1">
      <c r="A1014" s="174"/>
      <c r="B1014" s="174"/>
      <c r="C1014" s="174"/>
      <c r="D1014" s="63"/>
      <c r="E1014" s="63"/>
      <c r="F1014" s="174"/>
      <c r="G1014" s="174"/>
      <c r="H1014" s="174"/>
      <c r="I1014" s="174"/>
      <c r="J1014" s="174"/>
      <c r="K1014" s="174"/>
      <c r="L1014" s="174"/>
      <c r="M1014" s="174"/>
      <c r="N1014" s="174"/>
      <c r="O1014" s="63"/>
      <c r="P1014" s="63"/>
      <c r="Q1014" s="174"/>
      <c r="R1014" s="63"/>
      <c r="S1014" s="174"/>
      <c r="T1014" s="174"/>
      <c r="U1014" s="174"/>
      <c r="V1014" s="63"/>
      <c r="W1014" s="174"/>
      <c r="X1014" s="174"/>
      <c r="Y1014" s="429"/>
      <c r="Z1014" s="63"/>
      <c r="AA1014" s="63"/>
      <c r="AB1014" s="63"/>
      <c r="AC1014" s="63"/>
      <c r="AD1014" s="174"/>
      <c r="AE1014" s="174"/>
      <c r="AF1014" s="466"/>
      <c r="AG1014" s="174"/>
      <c r="AH1014" s="174"/>
      <c r="AI1014" s="174"/>
      <c r="AJ1014" s="174"/>
      <c r="AK1014" s="174"/>
      <c r="AL1014" s="174"/>
      <c r="AM1014" s="174"/>
      <c r="AN1014" s="174"/>
      <c r="AO1014" s="174"/>
      <c r="AP1014" s="174"/>
      <c r="AQ1014" s="174"/>
      <c r="AR1014" s="174"/>
      <c r="AS1014" s="174"/>
      <c r="AT1014" s="415"/>
      <c r="AU1014" s="174"/>
      <c r="AV1014" s="437"/>
      <c r="AW1014" s="523"/>
      <c r="AX1014" s="524"/>
      <c r="AY1014" s="422"/>
      <c r="AZ1014" s="524"/>
      <c r="BA1014" s="524"/>
      <c r="BB1014" s="422"/>
      <c r="BC1014" s="524"/>
      <c r="BD1014" s="523"/>
      <c r="BE1014" s="524"/>
      <c r="BF1014" s="524"/>
      <c r="BG1014" s="426"/>
      <c r="BH1014" s="426"/>
      <c r="BI1014" s="426"/>
      <c r="BJ1014" s="426"/>
      <c r="BK1014" s="425"/>
    </row>
    <row r="1015" spans="1:63" ht="15.75" customHeight="1">
      <c r="A1015" s="174"/>
      <c r="B1015" s="174"/>
      <c r="C1015" s="174"/>
      <c r="D1015" s="63"/>
      <c r="E1015" s="63"/>
      <c r="F1015" s="174"/>
      <c r="G1015" s="174"/>
      <c r="H1015" s="174"/>
      <c r="I1015" s="174"/>
      <c r="J1015" s="174"/>
      <c r="K1015" s="174"/>
      <c r="L1015" s="174"/>
      <c r="M1015" s="174"/>
      <c r="N1015" s="174"/>
      <c r="O1015" s="63"/>
      <c r="P1015" s="63"/>
      <c r="Q1015" s="174"/>
      <c r="R1015" s="63"/>
      <c r="S1015" s="174"/>
      <c r="T1015" s="174"/>
      <c r="U1015" s="174"/>
      <c r="V1015" s="63"/>
      <c r="W1015" s="174"/>
      <c r="X1015" s="174"/>
      <c r="Y1015" s="429"/>
      <c r="Z1015" s="63"/>
      <c r="AA1015" s="63"/>
      <c r="AB1015" s="63"/>
      <c r="AC1015" s="63"/>
      <c r="AD1015" s="174"/>
      <c r="AE1015" s="174"/>
      <c r="AF1015" s="466"/>
      <c r="AG1015" s="174"/>
      <c r="AH1015" s="174"/>
      <c r="AI1015" s="174"/>
      <c r="AJ1015" s="174"/>
      <c r="AK1015" s="174"/>
      <c r="AL1015" s="174"/>
      <c r="AM1015" s="174"/>
      <c r="AN1015" s="174"/>
      <c r="AO1015" s="174"/>
      <c r="AP1015" s="174"/>
      <c r="AQ1015" s="174"/>
      <c r="AR1015" s="174"/>
      <c r="AS1015" s="174"/>
      <c r="AT1015" s="415"/>
      <c r="AU1015" s="174"/>
      <c r="AV1015" s="437"/>
      <c r="AW1015" s="523"/>
      <c r="AX1015" s="524"/>
      <c r="AY1015" s="422"/>
      <c r="AZ1015" s="524"/>
      <c r="BA1015" s="524"/>
      <c r="BB1015" s="422"/>
      <c r="BC1015" s="524"/>
      <c r="BD1015" s="523"/>
      <c r="BE1015" s="524"/>
      <c r="BF1015" s="524"/>
      <c r="BG1015" s="426"/>
      <c r="BH1015" s="426"/>
      <c r="BI1015" s="426"/>
      <c r="BJ1015" s="426"/>
      <c r="BK1015" s="425"/>
    </row>
    <row r="1016" spans="1:63" ht="15.75" customHeight="1">
      <c r="A1016" s="174"/>
      <c r="B1016" s="174"/>
      <c r="C1016" s="174"/>
      <c r="D1016" s="63"/>
      <c r="E1016" s="63"/>
      <c r="F1016" s="174"/>
      <c r="G1016" s="174"/>
      <c r="H1016" s="174"/>
      <c r="I1016" s="174"/>
      <c r="J1016" s="174"/>
      <c r="K1016" s="174"/>
      <c r="L1016" s="174"/>
      <c r="M1016" s="174"/>
      <c r="N1016" s="174"/>
      <c r="O1016" s="63"/>
      <c r="P1016" s="63"/>
      <c r="Q1016" s="174"/>
      <c r="R1016" s="63"/>
      <c r="S1016" s="174"/>
      <c r="T1016" s="174"/>
      <c r="U1016" s="174"/>
      <c r="V1016" s="63"/>
      <c r="W1016" s="174"/>
      <c r="X1016" s="174"/>
      <c r="Y1016" s="429"/>
      <c r="Z1016" s="63"/>
      <c r="AA1016" s="63"/>
      <c r="AB1016" s="63"/>
      <c r="AC1016" s="63"/>
      <c r="AD1016" s="174"/>
      <c r="AE1016" s="174"/>
      <c r="AF1016" s="466"/>
      <c r="AG1016" s="174"/>
      <c r="AH1016" s="174"/>
      <c r="AI1016" s="174"/>
      <c r="AJ1016" s="174"/>
      <c r="AK1016" s="174"/>
      <c r="AL1016" s="174"/>
      <c r="AM1016" s="174"/>
      <c r="AN1016" s="174"/>
      <c r="AO1016" s="174"/>
      <c r="AP1016" s="174"/>
      <c r="AQ1016" s="174"/>
      <c r="AR1016" s="174"/>
      <c r="AS1016" s="174"/>
      <c r="AT1016" s="415"/>
      <c r="AU1016" s="174"/>
      <c r="AV1016" s="437"/>
      <c r="AW1016" s="523"/>
      <c r="AX1016" s="524"/>
      <c r="AY1016" s="422"/>
      <c r="AZ1016" s="524"/>
      <c r="BA1016" s="524"/>
      <c r="BB1016" s="422"/>
      <c r="BC1016" s="524"/>
      <c r="BD1016" s="523"/>
      <c r="BE1016" s="524"/>
      <c r="BF1016" s="524"/>
      <c r="BG1016" s="426"/>
      <c r="BH1016" s="426"/>
      <c r="BI1016" s="426"/>
      <c r="BJ1016" s="426"/>
      <c r="BK1016" s="425"/>
    </row>
    <row r="1017" spans="1:63" ht="15.75" customHeight="1">
      <c r="A1017" s="174"/>
      <c r="B1017" s="174"/>
      <c r="C1017" s="174"/>
      <c r="D1017" s="63"/>
      <c r="E1017" s="63"/>
      <c r="F1017" s="174"/>
      <c r="G1017" s="174"/>
      <c r="H1017" s="174"/>
      <c r="I1017" s="174"/>
      <c r="J1017" s="174"/>
      <c r="K1017" s="174"/>
      <c r="L1017" s="174"/>
      <c r="M1017" s="174"/>
      <c r="N1017" s="174"/>
      <c r="O1017" s="63"/>
      <c r="P1017" s="63"/>
      <c r="Q1017" s="174"/>
      <c r="R1017" s="63"/>
      <c r="S1017" s="174"/>
      <c r="T1017" s="174"/>
      <c r="U1017" s="174"/>
      <c r="V1017" s="63"/>
      <c r="W1017" s="174"/>
      <c r="X1017" s="174"/>
      <c r="Y1017" s="429"/>
      <c r="Z1017" s="63"/>
      <c r="AA1017" s="63"/>
      <c r="AB1017" s="63"/>
      <c r="AC1017" s="63"/>
      <c r="AD1017" s="174"/>
      <c r="AE1017" s="174"/>
      <c r="AF1017" s="466"/>
      <c r="AG1017" s="174"/>
      <c r="AH1017" s="174"/>
      <c r="AI1017" s="174"/>
      <c r="AJ1017" s="174"/>
      <c r="AK1017" s="174"/>
      <c r="AL1017" s="174"/>
      <c r="AM1017" s="174"/>
      <c r="AN1017" s="174"/>
      <c r="AO1017" s="174"/>
      <c r="AP1017" s="174"/>
      <c r="AQ1017" s="174"/>
      <c r="AR1017" s="174"/>
      <c r="AS1017" s="174"/>
      <c r="AT1017" s="415"/>
      <c r="AU1017" s="174"/>
      <c r="AV1017" s="437"/>
      <c r="AW1017" s="523"/>
      <c r="AX1017" s="524"/>
      <c r="AY1017" s="422"/>
      <c r="AZ1017" s="524"/>
      <c r="BA1017" s="524"/>
      <c r="BB1017" s="422"/>
      <c r="BC1017" s="524"/>
      <c r="BD1017" s="523"/>
      <c r="BE1017" s="524"/>
      <c r="BF1017" s="524"/>
      <c r="BG1017" s="426"/>
      <c r="BH1017" s="426"/>
      <c r="BI1017" s="426"/>
      <c r="BJ1017" s="426"/>
      <c r="BK1017" s="425"/>
    </row>
    <row r="1018" spans="1:63" ht="15.75" customHeight="1">
      <c r="A1018" s="174"/>
      <c r="B1018" s="174"/>
      <c r="C1018" s="174"/>
      <c r="D1018" s="63"/>
      <c r="E1018" s="63"/>
      <c r="F1018" s="174"/>
      <c r="G1018" s="174"/>
      <c r="H1018" s="174"/>
      <c r="I1018" s="174"/>
      <c r="J1018" s="174"/>
      <c r="K1018" s="174"/>
      <c r="L1018" s="174"/>
      <c r="M1018" s="174"/>
      <c r="N1018" s="174"/>
      <c r="O1018" s="63"/>
      <c r="P1018" s="63"/>
      <c r="Q1018" s="174"/>
      <c r="R1018" s="63"/>
      <c r="S1018" s="174"/>
      <c r="T1018" s="174"/>
      <c r="U1018" s="174"/>
      <c r="V1018" s="63"/>
      <c r="W1018" s="174"/>
      <c r="X1018" s="174"/>
      <c r="Y1018" s="429"/>
      <c r="Z1018" s="63"/>
      <c r="AA1018" s="63"/>
      <c r="AB1018" s="63"/>
      <c r="AC1018" s="63"/>
      <c r="AD1018" s="174"/>
      <c r="AE1018" s="174"/>
      <c r="AF1018" s="466"/>
      <c r="AG1018" s="174"/>
      <c r="AH1018" s="174"/>
      <c r="AI1018" s="174"/>
      <c r="AJ1018" s="174"/>
      <c r="AK1018" s="174"/>
      <c r="AL1018" s="174"/>
      <c r="AM1018" s="174"/>
      <c r="AN1018" s="174"/>
      <c r="AO1018" s="174"/>
      <c r="AP1018" s="174"/>
      <c r="AQ1018" s="174"/>
      <c r="AR1018" s="174"/>
      <c r="AS1018" s="174"/>
      <c r="AT1018" s="415"/>
      <c r="AU1018" s="174"/>
      <c r="AV1018" s="437"/>
      <c r="AW1018" s="523"/>
      <c r="AX1018" s="524"/>
      <c r="AY1018" s="422"/>
      <c r="AZ1018" s="524"/>
      <c r="BA1018" s="524"/>
      <c r="BB1018" s="422"/>
      <c r="BC1018" s="524"/>
      <c r="BD1018" s="523"/>
      <c r="BE1018" s="524"/>
      <c r="BF1018" s="524"/>
      <c r="BG1018" s="426"/>
      <c r="BH1018" s="426"/>
      <c r="BI1018" s="426"/>
      <c r="BJ1018" s="426"/>
      <c r="BK1018" s="425"/>
    </row>
    <row r="1019" spans="1:63" ht="15.75" customHeight="1">
      <c r="A1019" s="174"/>
      <c r="B1019" s="174"/>
      <c r="C1019" s="174"/>
      <c r="D1019" s="63"/>
      <c r="E1019" s="63"/>
      <c r="F1019" s="174"/>
      <c r="G1019" s="174"/>
      <c r="H1019" s="174"/>
      <c r="I1019" s="174"/>
      <c r="J1019" s="174"/>
      <c r="K1019" s="174"/>
      <c r="L1019" s="174"/>
      <c r="M1019" s="174"/>
      <c r="N1019" s="174"/>
      <c r="O1019" s="63"/>
      <c r="P1019" s="63"/>
      <c r="Q1019" s="174"/>
      <c r="R1019" s="63"/>
      <c r="S1019" s="174"/>
      <c r="T1019" s="174"/>
      <c r="U1019" s="174"/>
      <c r="V1019" s="63"/>
      <c r="W1019" s="174"/>
      <c r="X1019" s="174"/>
      <c r="Y1019" s="429"/>
      <c r="Z1019" s="63"/>
      <c r="AA1019" s="63"/>
      <c r="AB1019" s="63"/>
      <c r="AC1019" s="63"/>
      <c r="AD1019" s="174"/>
      <c r="AE1019" s="174"/>
      <c r="AF1019" s="466"/>
      <c r="AG1019" s="174"/>
      <c r="AH1019" s="174"/>
      <c r="AI1019" s="174"/>
      <c r="AJ1019" s="174"/>
      <c r="AK1019" s="174"/>
      <c r="AL1019" s="174"/>
      <c r="AM1019" s="174"/>
      <c r="AN1019" s="174"/>
      <c r="AO1019" s="174"/>
      <c r="AP1019" s="174"/>
      <c r="AQ1019" s="174"/>
      <c r="AR1019" s="174"/>
      <c r="AS1019" s="174"/>
      <c r="AT1019" s="415"/>
      <c r="AU1019" s="174"/>
      <c r="AV1019" s="437"/>
      <c r="AW1019" s="523"/>
      <c r="AX1019" s="524"/>
      <c r="AY1019" s="422"/>
      <c r="AZ1019" s="524"/>
      <c r="BA1019" s="524"/>
      <c r="BB1019" s="422"/>
      <c r="BC1019" s="524"/>
      <c r="BD1019" s="523"/>
      <c r="BE1019" s="524"/>
      <c r="BF1019" s="524"/>
      <c r="BG1019" s="426"/>
      <c r="BH1019" s="426"/>
      <c r="BI1019" s="426"/>
      <c r="BJ1019" s="426"/>
      <c r="BK1019" s="425"/>
    </row>
    <row r="1020" spans="1:63" ht="15.75" customHeight="1">
      <c r="A1020" s="174"/>
      <c r="B1020" s="174"/>
      <c r="C1020" s="174"/>
      <c r="D1020" s="63"/>
      <c r="E1020" s="63"/>
      <c r="F1020" s="174"/>
      <c r="G1020" s="174"/>
      <c r="H1020" s="174"/>
      <c r="I1020" s="174"/>
      <c r="J1020" s="174"/>
      <c r="K1020" s="174"/>
      <c r="L1020" s="174"/>
      <c r="M1020" s="174"/>
      <c r="N1020" s="174"/>
      <c r="O1020" s="63"/>
      <c r="P1020" s="63"/>
      <c r="Q1020" s="174"/>
      <c r="R1020" s="63"/>
      <c r="S1020" s="174"/>
      <c r="T1020" s="174"/>
      <c r="U1020" s="174"/>
      <c r="V1020" s="63"/>
      <c r="W1020" s="174"/>
      <c r="X1020" s="174"/>
      <c r="Y1020" s="429"/>
      <c r="Z1020" s="63"/>
      <c r="AA1020" s="63"/>
      <c r="AB1020" s="63"/>
      <c r="AC1020" s="63"/>
      <c r="AD1020" s="174"/>
      <c r="AE1020" s="174"/>
      <c r="AF1020" s="466"/>
      <c r="AG1020" s="174"/>
      <c r="AH1020" s="174"/>
      <c r="AI1020" s="174"/>
      <c r="AJ1020" s="174"/>
      <c r="AK1020" s="174"/>
      <c r="AL1020" s="174"/>
      <c r="AM1020" s="174"/>
      <c r="AN1020" s="174"/>
      <c r="AO1020" s="174"/>
      <c r="AP1020" s="174"/>
      <c r="AQ1020" s="174"/>
      <c r="AR1020" s="174"/>
      <c r="AS1020" s="174"/>
      <c r="AT1020" s="415"/>
      <c r="AU1020" s="174"/>
      <c r="AV1020" s="437"/>
      <c r="AW1020" s="523"/>
      <c r="AX1020" s="524"/>
      <c r="AY1020" s="422"/>
      <c r="AZ1020" s="524"/>
      <c r="BA1020" s="524"/>
      <c r="BB1020" s="422"/>
      <c r="BC1020" s="524"/>
      <c r="BD1020" s="523"/>
      <c r="BE1020" s="524"/>
      <c r="BF1020" s="524"/>
      <c r="BG1020" s="426"/>
      <c r="BH1020" s="426"/>
      <c r="BI1020" s="426"/>
      <c r="BJ1020" s="426"/>
      <c r="BK1020" s="425"/>
    </row>
    <row r="1021" spans="1:63" ht="15.75" customHeight="1">
      <c r="A1021" s="174"/>
      <c r="B1021" s="174"/>
      <c r="C1021" s="174"/>
      <c r="D1021" s="63"/>
      <c r="E1021" s="63"/>
      <c r="F1021" s="174"/>
      <c r="G1021" s="174"/>
      <c r="H1021" s="174"/>
      <c r="I1021" s="174"/>
      <c r="J1021" s="174"/>
      <c r="K1021" s="174"/>
      <c r="L1021" s="174"/>
      <c r="M1021" s="174"/>
      <c r="N1021" s="174"/>
      <c r="O1021" s="63"/>
      <c r="P1021" s="63"/>
      <c r="Q1021" s="174"/>
      <c r="R1021" s="63"/>
      <c r="S1021" s="174"/>
      <c r="T1021" s="174"/>
      <c r="U1021" s="174"/>
      <c r="V1021" s="63"/>
      <c r="W1021" s="174"/>
      <c r="X1021" s="174"/>
      <c r="Y1021" s="429"/>
      <c r="Z1021" s="63"/>
      <c r="AA1021" s="63"/>
      <c r="AB1021" s="63"/>
      <c r="AC1021" s="63"/>
      <c r="AD1021" s="174"/>
      <c r="AE1021" s="174"/>
      <c r="AF1021" s="466"/>
      <c r="AG1021" s="174"/>
      <c r="AH1021" s="174"/>
      <c r="AI1021" s="174"/>
      <c r="AJ1021" s="174"/>
      <c r="AK1021" s="174"/>
      <c r="AL1021" s="174"/>
      <c r="AM1021" s="174"/>
      <c r="AN1021" s="174"/>
      <c r="AO1021" s="174"/>
      <c r="AP1021" s="174"/>
      <c r="AQ1021" s="174"/>
      <c r="AR1021" s="174"/>
      <c r="AS1021" s="174"/>
      <c r="AT1021" s="415"/>
      <c r="AU1021" s="174"/>
      <c r="AV1021" s="437"/>
      <c r="AW1021" s="523"/>
      <c r="AX1021" s="524"/>
      <c r="AY1021" s="422"/>
      <c r="AZ1021" s="524"/>
      <c r="BA1021" s="524"/>
      <c r="BB1021" s="422"/>
      <c r="BC1021" s="524"/>
      <c r="BD1021" s="523"/>
      <c r="BE1021" s="524"/>
      <c r="BF1021" s="524"/>
      <c r="BG1021" s="426"/>
      <c r="BH1021" s="426"/>
      <c r="BI1021" s="426"/>
      <c r="BJ1021" s="426"/>
      <c r="BK1021" s="425"/>
    </row>
    <row r="1022" spans="1:63" ht="15.75" customHeight="1">
      <c r="A1022" s="174"/>
      <c r="B1022" s="174"/>
      <c r="C1022" s="174"/>
      <c r="D1022" s="63"/>
      <c r="E1022" s="63"/>
      <c r="F1022" s="174"/>
      <c r="G1022" s="174"/>
      <c r="H1022" s="174"/>
      <c r="I1022" s="174"/>
      <c r="J1022" s="174"/>
      <c r="K1022" s="174"/>
      <c r="L1022" s="174"/>
      <c r="M1022" s="174"/>
      <c r="N1022" s="174"/>
      <c r="O1022" s="63"/>
      <c r="P1022" s="63"/>
      <c r="Q1022" s="174"/>
      <c r="R1022" s="63"/>
      <c r="S1022" s="174"/>
      <c r="T1022" s="174"/>
      <c r="U1022" s="174"/>
      <c r="V1022" s="63"/>
      <c r="W1022" s="174"/>
      <c r="X1022" s="174"/>
      <c r="Y1022" s="429"/>
      <c r="Z1022" s="63"/>
      <c r="AA1022" s="63"/>
      <c r="AB1022" s="63"/>
      <c r="AC1022" s="63"/>
      <c r="AD1022" s="174"/>
      <c r="AE1022" s="174"/>
      <c r="AF1022" s="466"/>
      <c r="AG1022" s="174"/>
      <c r="AH1022" s="174"/>
      <c r="AI1022" s="174"/>
      <c r="AJ1022" s="174"/>
      <c r="AK1022" s="174"/>
      <c r="AL1022" s="174"/>
      <c r="AM1022" s="174"/>
      <c r="AN1022" s="174"/>
      <c r="AO1022" s="174"/>
      <c r="AP1022" s="174"/>
      <c r="AQ1022" s="174"/>
      <c r="AR1022" s="174"/>
      <c r="AS1022" s="174"/>
      <c r="AT1022" s="415"/>
      <c r="AU1022" s="174"/>
      <c r="AV1022" s="437"/>
      <c r="AW1022" s="523"/>
      <c r="AX1022" s="524"/>
      <c r="AY1022" s="422"/>
      <c r="AZ1022" s="524"/>
      <c r="BA1022" s="524"/>
      <c r="BB1022" s="422"/>
      <c r="BC1022" s="524"/>
      <c r="BD1022" s="523"/>
      <c r="BE1022" s="524"/>
      <c r="BF1022" s="524"/>
      <c r="BG1022" s="426"/>
      <c r="BH1022" s="426"/>
      <c r="BI1022" s="426"/>
      <c r="BJ1022" s="426"/>
      <c r="BK1022" s="425"/>
    </row>
    <row r="1023" spans="1:63" ht="15.75" customHeight="1">
      <c r="A1023" s="174"/>
      <c r="B1023" s="174"/>
      <c r="C1023" s="174"/>
      <c r="D1023" s="63"/>
      <c r="E1023" s="63"/>
      <c r="F1023" s="174"/>
      <c r="G1023" s="174"/>
      <c r="H1023" s="174"/>
      <c r="I1023" s="174"/>
      <c r="J1023" s="174"/>
      <c r="K1023" s="174"/>
      <c r="L1023" s="174"/>
      <c r="M1023" s="174"/>
      <c r="N1023" s="174"/>
      <c r="O1023" s="63"/>
      <c r="P1023" s="63"/>
      <c r="Q1023" s="174"/>
      <c r="R1023" s="63"/>
      <c r="S1023" s="174"/>
      <c r="T1023" s="174"/>
      <c r="U1023" s="174"/>
      <c r="V1023" s="63"/>
      <c r="W1023" s="174"/>
      <c r="X1023" s="174"/>
      <c r="Y1023" s="429"/>
      <c r="Z1023" s="63"/>
      <c r="AA1023" s="63"/>
      <c r="AB1023" s="63"/>
      <c r="AC1023" s="63"/>
      <c r="AD1023" s="174"/>
      <c r="AE1023" s="174"/>
      <c r="AF1023" s="466"/>
      <c r="AG1023" s="174"/>
      <c r="AH1023" s="174"/>
      <c r="AI1023" s="174"/>
      <c r="AJ1023" s="174"/>
      <c r="AK1023" s="174"/>
      <c r="AL1023" s="174"/>
      <c r="AM1023" s="174"/>
      <c r="AN1023" s="174"/>
      <c r="AO1023" s="174"/>
      <c r="AP1023" s="174"/>
      <c r="AQ1023" s="174"/>
      <c r="AR1023" s="174"/>
      <c r="AS1023" s="174"/>
      <c r="AT1023" s="415"/>
      <c r="AU1023" s="174"/>
      <c r="AV1023" s="437"/>
      <c r="AW1023" s="523"/>
      <c r="AX1023" s="524"/>
      <c r="AY1023" s="422"/>
      <c r="AZ1023" s="524"/>
      <c r="BA1023" s="524"/>
      <c r="BB1023" s="422"/>
      <c r="BC1023" s="524"/>
      <c r="BD1023" s="523"/>
      <c r="BE1023" s="524"/>
      <c r="BF1023" s="524"/>
      <c r="BG1023" s="426"/>
      <c r="BH1023" s="426"/>
      <c r="BI1023" s="426"/>
      <c r="BJ1023" s="426"/>
      <c r="BK1023" s="425"/>
    </row>
    <row r="1024" spans="1:63" ht="15.75" customHeight="1">
      <c r="A1024" s="174"/>
      <c r="B1024" s="174"/>
      <c r="C1024" s="174"/>
      <c r="D1024" s="63"/>
      <c r="E1024" s="63"/>
      <c r="F1024" s="174"/>
      <c r="G1024" s="174"/>
      <c r="H1024" s="174"/>
      <c r="I1024" s="174"/>
      <c r="J1024" s="174"/>
      <c r="K1024" s="174"/>
      <c r="L1024" s="174"/>
      <c r="M1024" s="174"/>
      <c r="N1024" s="174"/>
      <c r="O1024" s="63"/>
      <c r="P1024" s="63"/>
      <c r="Q1024" s="174"/>
      <c r="R1024" s="63"/>
      <c r="S1024" s="174"/>
      <c r="T1024" s="174"/>
      <c r="U1024" s="174"/>
      <c r="V1024" s="63"/>
      <c r="W1024" s="174"/>
      <c r="X1024" s="174"/>
      <c r="Y1024" s="429"/>
      <c r="Z1024" s="63"/>
      <c r="AA1024" s="63"/>
      <c r="AB1024" s="63"/>
      <c r="AC1024" s="63"/>
      <c r="AD1024" s="174"/>
      <c r="AE1024" s="174"/>
      <c r="AF1024" s="466"/>
      <c r="AG1024" s="174"/>
      <c r="AH1024" s="174"/>
      <c r="AI1024" s="174"/>
      <c r="AJ1024" s="174"/>
      <c r="AK1024" s="174"/>
      <c r="AL1024" s="174"/>
      <c r="AM1024" s="174"/>
      <c r="AN1024" s="174"/>
      <c r="AO1024" s="174"/>
      <c r="AP1024" s="174"/>
      <c r="AQ1024" s="174"/>
      <c r="AR1024" s="174"/>
      <c r="AS1024" s="174"/>
      <c r="AT1024" s="415"/>
      <c r="AU1024" s="174"/>
      <c r="AV1024" s="437"/>
      <c r="AW1024" s="523"/>
      <c r="AX1024" s="524"/>
      <c r="AY1024" s="422"/>
      <c r="AZ1024" s="524"/>
      <c r="BA1024" s="524"/>
      <c r="BB1024" s="422"/>
      <c r="BC1024" s="524"/>
      <c r="BD1024" s="523"/>
      <c r="BE1024" s="524"/>
      <c r="BF1024" s="524"/>
      <c r="BG1024" s="426"/>
      <c r="BH1024" s="426"/>
      <c r="BI1024" s="426"/>
      <c r="BJ1024" s="426"/>
      <c r="BK1024" s="425"/>
    </row>
    <row r="1025" spans="1:63" ht="15.75" customHeight="1">
      <c r="A1025" s="174"/>
      <c r="B1025" s="174"/>
      <c r="C1025" s="174"/>
      <c r="D1025" s="63"/>
      <c r="E1025" s="63"/>
      <c r="F1025" s="174"/>
      <c r="G1025" s="174"/>
      <c r="H1025" s="174"/>
      <c r="I1025" s="174"/>
      <c r="J1025" s="174"/>
      <c r="K1025" s="174"/>
      <c r="L1025" s="174"/>
      <c r="M1025" s="174"/>
      <c r="N1025" s="174"/>
      <c r="O1025" s="63"/>
      <c r="P1025" s="63"/>
      <c r="Q1025" s="174"/>
      <c r="R1025" s="63"/>
      <c r="S1025" s="174"/>
      <c r="T1025" s="174"/>
      <c r="U1025" s="174"/>
      <c r="V1025" s="63"/>
      <c r="W1025" s="174"/>
      <c r="X1025" s="174"/>
      <c r="Y1025" s="429"/>
      <c r="Z1025" s="63"/>
      <c r="AA1025" s="63"/>
      <c r="AB1025" s="63"/>
      <c r="AC1025" s="63"/>
      <c r="AD1025" s="174"/>
      <c r="AE1025" s="174"/>
      <c r="AF1025" s="466"/>
      <c r="AG1025" s="174"/>
      <c r="AH1025" s="174"/>
      <c r="AI1025" s="174"/>
      <c r="AJ1025" s="174"/>
      <c r="AK1025" s="174"/>
      <c r="AL1025" s="174"/>
      <c r="AM1025" s="174"/>
      <c r="AN1025" s="174"/>
      <c r="AO1025" s="174"/>
      <c r="AP1025" s="174"/>
      <c r="AQ1025" s="174"/>
      <c r="AR1025" s="174"/>
      <c r="AS1025" s="174"/>
      <c r="AT1025" s="415"/>
      <c r="AU1025" s="174"/>
      <c r="AV1025" s="437"/>
      <c r="AW1025" s="523"/>
      <c r="AX1025" s="524"/>
      <c r="AY1025" s="422"/>
      <c r="AZ1025" s="524"/>
      <c r="BA1025" s="524"/>
      <c r="BB1025" s="422"/>
      <c r="BC1025" s="524"/>
      <c r="BD1025" s="523"/>
      <c r="BE1025" s="524"/>
      <c r="BF1025" s="524"/>
      <c r="BG1025" s="426"/>
      <c r="BH1025" s="426"/>
      <c r="BI1025" s="426"/>
      <c r="BJ1025" s="426"/>
      <c r="BK1025" s="425"/>
    </row>
    <row r="1026" spans="1:63" ht="15.75" customHeight="1">
      <c r="A1026" s="174"/>
      <c r="B1026" s="174"/>
      <c r="C1026" s="174"/>
      <c r="D1026" s="63"/>
      <c r="E1026" s="63"/>
      <c r="F1026" s="174"/>
      <c r="G1026" s="174"/>
      <c r="H1026" s="174"/>
      <c r="I1026" s="174"/>
      <c r="J1026" s="174"/>
      <c r="K1026" s="174"/>
      <c r="L1026" s="174"/>
      <c r="M1026" s="174"/>
      <c r="N1026" s="174"/>
      <c r="O1026" s="63"/>
      <c r="P1026" s="63"/>
      <c r="Q1026" s="174"/>
      <c r="R1026" s="63"/>
      <c r="S1026" s="174"/>
      <c r="T1026" s="174"/>
      <c r="U1026" s="174"/>
      <c r="V1026" s="63"/>
      <c r="W1026" s="174"/>
      <c r="X1026" s="174"/>
      <c r="Y1026" s="429"/>
      <c r="Z1026" s="63"/>
      <c r="AA1026" s="63"/>
      <c r="AB1026" s="63"/>
      <c r="AC1026" s="63"/>
      <c r="AD1026" s="174"/>
      <c r="AE1026" s="174"/>
      <c r="AF1026" s="466"/>
      <c r="AG1026" s="174"/>
      <c r="AH1026" s="174"/>
      <c r="AI1026" s="174"/>
      <c r="AJ1026" s="174"/>
      <c r="AK1026" s="174"/>
      <c r="AL1026" s="174"/>
      <c r="AM1026" s="174"/>
      <c r="AN1026" s="174"/>
      <c r="AO1026" s="174"/>
      <c r="AP1026" s="174"/>
      <c r="AQ1026" s="174"/>
      <c r="AR1026" s="174"/>
      <c r="AS1026" s="174"/>
      <c r="AT1026" s="415"/>
      <c r="AU1026" s="174"/>
      <c r="AV1026" s="437"/>
      <c r="AW1026" s="523"/>
      <c r="AX1026" s="524"/>
      <c r="AY1026" s="422"/>
      <c r="AZ1026" s="524"/>
      <c r="BA1026" s="524"/>
      <c r="BB1026" s="422"/>
      <c r="BC1026" s="524"/>
      <c r="BD1026" s="523"/>
      <c r="BE1026" s="524"/>
      <c r="BF1026" s="524"/>
      <c r="BG1026" s="426"/>
      <c r="BH1026" s="426"/>
      <c r="BI1026" s="426"/>
      <c r="BJ1026" s="426"/>
      <c r="BK1026" s="425"/>
    </row>
    <row r="1027" spans="1:63" ht="15.75" customHeight="1">
      <c r="A1027" s="174"/>
      <c r="B1027" s="174"/>
      <c r="C1027" s="174"/>
      <c r="D1027" s="63"/>
      <c r="E1027" s="63"/>
      <c r="F1027" s="174"/>
      <c r="G1027" s="174"/>
      <c r="H1027" s="174"/>
      <c r="I1027" s="174"/>
      <c r="J1027" s="174"/>
      <c r="K1027" s="174"/>
      <c r="L1027" s="174"/>
      <c r="M1027" s="174"/>
      <c r="N1027" s="174"/>
      <c r="O1027" s="63"/>
      <c r="P1027" s="63"/>
      <c r="Q1027" s="174"/>
      <c r="R1027" s="63"/>
      <c r="S1027" s="174"/>
      <c r="T1027" s="174"/>
      <c r="U1027" s="174"/>
      <c r="V1027" s="63"/>
      <c r="W1027" s="174"/>
      <c r="X1027" s="174"/>
      <c r="Y1027" s="429"/>
      <c r="Z1027" s="63"/>
      <c r="AA1027" s="63"/>
      <c r="AB1027" s="63"/>
      <c r="AC1027" s="63"/>
      <c r="AD1027" s="174"/>
      <c r="AE1027" s="174"/>
      <c r="AF1027" s="466"/>
      <c r="AG1027" s="174"/>
      <c r="AH1027" s="174"/>
      <c r="AI1027" s="174"/>
      <c r="AJ1027" s="174"/>
      <c r="AK1027" s="174"/>
      <c r="AL1027" s="174"/>
      <c r="AM1027" s="174"/>
      <c r="AN1027" s="174"/>
      <c r="AO1027" s="174"/>
      <c r="AP1027" s="174"/>
      <c r="AQ1027" s="174"/>
      <c r="AR1027" s="174"/>
      <c r="AS1027" s="174"/>
      <c r="AT1027" s="415"/>
      <c r="AU1027" s="174"/>
      <c r="AV1027" s="437"/>
      <c r="AW1027" s="523"/>
      <c r="AX1027" s="524"/>
      <c r="AY1027" s="422"/>
      <c r="AZ1027" s="524"/>
      <c r="BA1027" s="524"/>
      <c r="BB1027" s="422"/>
      <c r="BC1027" s="524"/>
      <c r="BD1027" s="523"/>
      <c r="BE1027" s="524"/>
      <c r="BF1027" s="524"/>
      <c r="BG1027" s="426"/>
      <c r="BH1027" s="426"/>
      <c r="BI1027" s="426"/>
      <c r="BJ1027" s="426"/>
      <c r="BK1027" s="425"/>
    </row>
    <row r="1028" spans="1:63" ht="15.75" customHeight="1">
      <c r="A1028" s="174"/>
      <c r="B1028" s="174"/>
      <c r="C1028" s="174"/>
      <c r="D1028" s="63"/>
      <c r="E1028" s="63"/>
      <c r="F1028" s="174"/>
      <c r="G1028" s="174"/>
      <c r="H1028" s="174"/>
      <c r="I1028" s="174"/>
      <c r="J1028" s="174"/>
      <c r="K1028" s="174"/>
      <c r="L1028" s="174"/>
      <c r="M1028" s="174"/>
      <c r="N1028" s="174"/>
      <c r="O1028" s="63"/>
      <c r="P1028" s="63"/>
      <c r="Q1028" s="174"/>
      <c r="R1028" s="63"/>
      <c r="S1028" s="174"/>
      <c r="T1028" s="174"/>
      <c r="U1028" s="174"/>
      <c r="V1028" s="63"/>
      <c r="W1028" s="174"/>
      <c r="X1028" s="174"/>
      <c r="Y1028" s="429"/>
      <c r="Z1028" s="63"/>
      <c r="AA1028" s="63"/>
      <c r="AB1028" s="63"/>
      <c r="AC1028" s="63"/>
      <c r="AD1028" s="174"/>
      <c r="AE1028" s="174"/>
      <c r="AF1028" s="466"/>
      <c r="AG1028" s="174"/>
      <c r="AH1028" s="174"/>
      <c r="AI1028" s="174"/>
      <c r="AJ1028" s="174"/>
      <c r="AK1028" s="174"/>
      <c r="AL1028" s="174"/>
      <c r="AM1028" s="174"/>
      <c r="AN1028" s="174"/>
      <c r="AO1028" s="174"/>
      <c r="AP1028" s="174"/>
      <c r="AQ1028" s="174"/>
      <c r="AR1028" s="174"/>
      <c r="AS1028" s="174"/>
      <c r="AT1028" s="415"/>
      <c r="AU1028" s="174"/>
      <c r="AV1028" s="437"/>
      <c r="AW1028" s="523"/>
      <c r="AX1028" s="524"/>
      <c r="AY1028" s="422"/>
      <c r="AZ1028" s="524"/>
      <c r="BA1028" s="524"/>
      <c r="BB1028" s="422"/>
      <c r="BC1028" s="524"/>
      <c r="BD1028" s="523"/>
      <c r="BE1028" s="524"/>
      <c r="BF1028" s="524"/>
      <c r="BG1028" s="426"/>
      <c r="BH1028" s="426"/>
      <c r="BI1028" s="426"/>
      <c r="BJ1028" s="426"/>
      <c r="BK1028" s="425"/>
    </row>
    <row r="1029" spans="1:63" ht="15.75" customHeight="1">
      <c r="A1029" s="174"/>
      <c r="B1029" s="174"/>
      <c r="C1029" s="174"/>
      <c r="D1029" s="63"/>
      <c r="E1029" s="63"/>
      <c r="F1029" s="174"/>
      <c r="G1029" s="174"/>
      <c r="H1029" s="174"/>
      <c r="I1029" s="174"/>
      <c r="J1029" s="174"/>
      <c r="K1029" s="174"/>
      <c r="L1029" s="174"/>
      <c r="M1029" s="174"/>
      <c r="N1029" s="174"/>
      <c r="O1029" s="63"/>
      <c r="P1029" s="63"/>
      <c r="Q1029" s="174"/>
      <c r="R1029" s="63"/>
      <c r="S1029" s="174"/>
      <c r="T1029" s="174"/>
      <c r="U1029" s="174"/>
      <c r="V1029" s="63"/>
      <c r="W1029" s="174"/>
      <c r="X1029" s="174"/>
      <c r="Y1029" s="429"/>
      <c r="Z1029" s="63"/>
      <c r="AA1029" s="63"/>
      <c r="AB1029" s="63"/>
      <c r="AC1029" s="63"/>
      <c r="AD1029" s="174"/>
      <c r="AE1029" s="174"/>
      <c r="AF1029" s="466"/>
      <c r="AG1029" s="174"/>
      <c r="AH1029" s="174"/>
      <c r="AI1029" s="174"/>
      <c r="AJ1029" s="174"/>
      <c r="AK1029" s="174"/>
      <c r="AL1029" s="174"/>
      <c r="AM1029" s="174"/>
      <c r="AN1029" s="174"/>
      <c r="AO1029" s="174"/>
      <c r="AP1029" s="174"/>
      <c r="AQ1029" s="174"/>
      <c r="AR1029" s="174"/>
      <c r="AS1029" s="174"/>
      <c r="AT1029" s="415"/>
      <c r="AU1029" s="174"/>
      <c r="AV1029" s="437"/>
      <c r="AW1029" s="523"/>
      <c r="AX1029" s="524"/>
      <c r="AY1029" s="422"/>
      <c r="AZ1029" s="524"/>
      <c r="BA1029" s="524"/>
      <c r="BB1029" s="422"/>
      <c r="BC1029" s="524"/>
      <c r="BD1029" s="523"/>
      <c r="BE1029" s="524"/>
      <c r="BF1029" s="524"/>
      <c r="BG1029" s="426"/>
      <c r="BH1029" s="426"/>
      <c r="BI1029" s="426"/>
      <c r="BJ1029" s="426"/>
      <c r="BK1029" s="425"/>
    </row>
    <row r="1030" spans="1:63" ht="15.75" customHeight="1">
      <c r="A1030" s="174"/>
      <c r="B1030" s="174"/>
      <c r="C1030" s="174"/>
      <c r="D1030" s="63"/>
      <c r="E1030" s="63"/>
      <c r="F1030" s="174"/>
      <c r="G1030" s="174"/>
      <c r="H1030" s="174"/>
      <c r="I1030" s="174"/>
      <c r="J1030" s="174"/>
      <c r="K1030" s="174"/>
      <c r="L1030" s="174"/>
      <c r="M1030" s="174"/>
      <c r="N1030" s="174"/>
      <c r="O1030" s="63"/>
      <c r="P1030" s="63"/>
      <c r="Q1030" s="174"/>
      <c r="R1030" s="63"/>
      <c r="S1030" s="174"/>
      <c r="T1030" s="174"/>
      <c r="U1030" s="174"/>
      <c r="V1030" s="63"/>
      <c r="W1030" s="174"/>
      <c r="X1030" s="174"/>
      <c r="Y1030" s="429"/>
      <c r="Z1030" s="63"/>
      <c r="AA1030" s="63"/>
      <c r="AB1030" s="63"/>
      <c r="AC1030" s="63"/>
      <c r="AD1030" s="174"/>
      <c r="AE1030" s="174"/>
      <c r="AF1030" s="466"/>
      <c r="AG1030" s="174"/>
      <c r="AH1030" s="174"/>
      <c r="AI1030" s="174"/>
      <c r="AJ1030" s="174"/>
      <c r="AK1030" s="174"/>
      <c r="AL1030" s="174"/>
      <c r="AM1030" s="174"/>
      <c r="AN1030" s="174"/>
      <c r="AO1030" s="174"/>
      <c r="AP1030" s="174"/>
      <c r="AQ1030" s="174"/>
      <c r="AR1030" s="174"/>
      <c r="AS1030" s="174"/>
      <c r="AT1030" s="415"/>
      <c r="AU1030" s="174"/>
      <c r="AV1030" s="437"/>
      <c r="AW1030" s="523"/>
      <c r="AX1030" s="524"/>
      <c r="AY1030" s="422"/>
      <c r="AZ1030" s="524"/>
      <c r="BA1030" s="524"/>
      <c r="BB1030" s="422"/>
      <c r="BC1030" s="524"/>
      <c r="BD1030" s="523"/>
      <c r="BE1030" s="524"/>
      <c r="BF1030" s="524"/>
      <c r="BG1030" s="426"/>
      <c r="BH1030" s="426"/>
      <c r="BI1030" s="426"/>
      <c r="BJ1030" s="426"/>
      <c r="BK1030" s="425"/>
    </row>
    <row r="1031" spans="1:63" ht="15.75" customHeight="1">
      <c r="A1031" s="174"/>
      <c r="B1031" s="174"/>
      <c r="C1031" s="174"/>
      <c r="D1031" s="63"/>
      <c r="E1031" s="63"/>
      <c r="F1031" s="174"/>
      <c r="G1031" s="174"/>
      <c r="H1031" s="174"/>
      <c r="I1031" s="174"/>
      <c r="J1031" s="174"/>
      <c r="K1031" s="174"/>
      <c r="L1031" s="174"/>
      <c r="M1031" s="174"/>
      <c r="N1031" s="174"/>
      <c r="O1031" s="63"/>
      <c r="P1031" s="63"/>
      <c r="Q1031" s="174"/>
      <c r="R1031" s="63"/>
      <c r="S1031" s="174"/>
      <c r="T1031" s="174"/>
      <c r="U1031" s="174"/>
      <c r="V1031" s="63"/>
      <c r="W1031" s="174"/>
      <c r="X1031" s="174"/>
      <c r="Y1031" s="429"/>
      <c r="Z1031" s="63"/>
      <c r="AA1031" s="63"/>
      <c r="AB1031" s="63"/>
      <c r="AC1031" s="63"/>
      <c r="AD1031" s="174"/>
      <c r="AE1031" s="174"/>
      <c r="AF1031" s="466"/>
      <c r="AG1031" s="174"/>
      <c r="AH1031" s="174"/>
      <c r="AI1031" s="174"/>
      <c r="AJ1031" s="174"/>
      <c r="AK1031" s="174"/>
      <c r="AL1031" s="174"/>
      <c r="AM1031" s="174"/>
      <c r="AN1031" s="174"/>
      <c r="AO1031" s="174"/>
      <c r="AP1031" s="174"/>
      <c r="AQ1031" s="174"/>
      <c r="AR1031" s="174"/>
      <c r="AS1031" s="174"/>
      <c r="AT1031" s="415"/>
      <c r="AU1031" s="174"/>
      <c r="AV1031" s="437"/>
      <c r="AW1031" s="523"/>
      <c r="AX1031" s="524"/>
      <c r="AY1031" s="422"/>
      <c r="AZ1031" s="524"/>
      <c r="BA1031" s="524"/>
      <c r="BB1031" s="422"/>
      <c r="BC1031" s="524"/>
      <c r="BD1031" s="523"/>
      <c r="BE1031" s="524"/>
      <c r="BF1031" s="524"/>
      <c r="BG1031" s="426"/>
      <c r="BH1031" s="426"/>
      <c r="BI1031" s="426"/>
      <c r="BJ1031" s="426"/>
      <c r="BK1031" s="425"/>
    </row>
    <row r="1032" spans="1:63" ht="15.75" customHeight="1">
      <c r="A1032" s="174"/>
      <c r="B1032" s="174"/>
      <c r="C1032" s="174"/>
      <c r="D1032" s="63"/>
      <c r="E1032" s="63"/>
      <c r="F1032" s="174"/>
      <c r="G1032" s="174"/>
      <c r="H1032" s="174"/>
      <c r="I1032" s="174"/>
      <c r="J1032" s="174"/>
      <c r="K1032" s="174"/>
      <c r="L1032" s="174"/>
      <c r="M1032" s="174"/>
      <c r="N1032" s="174"/>
      <c r="O1032" s="63"/>
      <c r="P1032" s="63"/>
      <c r="Q1032" s="174"/>
      <c r="R1032" s="63"/>
      <c r="S1032" s="174"/>
      <c r="T1032" s="174"/>
      <c r="U1032" s="174"/>
      <c r="V1032" s="63"/>
      <c r="W1032" s="174"/>
      <c r="X1032" s="174"/>
      <c r="Y1032" s="429"/>
      <c r="Z1032" s="63"/>
      <c r="AA1032" s="63"/>
      <c r="AB1032" s="63"/>
      <c r="AC1032" s="63"/>
      <c r="AD1032" s="174"/>
      <c r="AE1032" s="174"/>
      <c r="AF1032" s="466"/>
      <c r="AG1032" s="174"/>
      <c r="AH1032" s="174"/>
      <c r="AI1032" s="174"/>
      <c r="AJ1032" s="174"/>
      <c r="AK1032" s="174"/>
      <c r="AL1032" s="174"/>
      <c r="AM1032" s="174"/>
      <c r="AN1032" s="174"/>
      <c r="AO1032" s="174"/>
      <c r="AP1032" s="174"/>
      <c r="AQ1032" s="174"/>
      <c r="AR1032" s="174"/>
      <c r="AS1032" s="174"/>
      <c r="AT1032" s="415"/>
      <c r="AU1032" s="174"/>
      <c r="AV1032" s="437"/>
      <c r="AW1032" s="523"/>
      <c r="AX1032" s="524"/>
      <c r="AY1032" s="422"/>
      <c r="AZ1032" s="524"/>
      <c r="BA1032" s="524"/>
      <c r="BB1032" s="422"/>
      <c r="BC1032" s="524"/>
      <c r="BD1032" s="523"/>
      <c r="BE1032" s="524"/>
      <c r="BF1032" s="524"/>
      <c r="BG1032" s="426"/>
      <c r="BH1032" s="426"/>
      <c r="BI1032" s="426"/>
      <c r="BJ1032" s="426"/>
      <c r="BK1032" s="425"/>
    </row>
    <row r="1033" spans="1:63" ht="15.75" customHeight="1">
      <c r="A1033" s="174"/>
      <c r="B1033" s="174"/>
      <c r="C1033" s="174"/>
      <c r="D1033" s="63"/>
      <c r="E1033" s="63"/>
      <c r="F1033" s="174"/>
      <c r="G1033" s="174"/>
      <c r="H1033" s="174"/>
      <c r="I1033" s="174"/>
      <c r="J1033" s="174"/>
      <c r="K1033" s="174"/>
      <c r="L1033" s="174"/>
      <c r="M1033" s="174"/>
      <c r="N1033" s="174"/>
      <c r="O1033" s="63"/>
      <c r="P1033" s="63"/>
      <c r="Q1033" s="174"/>
      <c r="R1033" s="63"/>
      <c r="S1033" s="174"/>
      <c r="T1033" s="174"/>
      <c r="U1033" s="174"/>
      <c r="V1033" s="63"/>
      <c r="W1033" s="174"/>
      <c r="X1033" s="174"/>
      <c r="Y1033" s="429"/>
      <c r="Z1033" s="63"/>
      <c r="AA1033" s="63"/>
      <c r="AB1033" s="63"/>
      <c r="AC1033" s="63"/>
      <c r="AD1033" s="174"/>
      <c r="AE1033" s="174"/>
      <c r="AF1033" s="466"/>
      <c r="AG1033" s="174"/>
      <c r="AH1033" s="174"/>
      <c r="AI1033" s="174"/>
      <c r="AJ1033" s="174"/>
      <c r="AK1033" s="174"/>
      <c r="AL1033" s="174"/>
      <c r="AM1033" s="174"/>
      <c r="AN1033" s="174"/>
      <c r="AO1033" s="174"/>
      <c r="AP1033" s="174"/>
      <c r="AQ1033" s="174"/>
      <c r="AR1033" s="174"/>
      <c r="AS1033" s="174"/>
      <c r="AT1033" s="415"/>
      <c r="AU1033" s="174"/>
      <c r="AV1033" s="437"/>
      <c r="AW1033" s="523"/>
      <c r="AX1033" s="524"/>
      <c r="AY1033" s="422"/>
      <c r="AZ1033" s="524"/>
      <c r="BA1033" s="524"/>
      <c r="BB1033" s="422"/>
      <c r="BC1033" s="524"/>
      <c r="BD1033" s="523"/>
      <c r="BE1033" s="524"/>
      <c r="BF1033" s="524"/>
      <c r="BG1033" s="426"/>
      <c r="BH1033" s="426"/>
      <c r="BI1033" s="426"/>
      <c r="BJ1033" s="426"/>
      <c r="BK1033" s="425"/>
    </row>
    <row r="1034" spans="1:63" ht="15.75" customHeight="1">
      <c r="A1034" s="174"/>
      <c r="B1034" s="174"/>
      <c r="C1034" s="174"/>
      <c r="D1034" s="63"/>
      <c r="E1034" s="63"/>
      <c r="F1034" s="174"/>
      <c r="G1034" s="174"/>
      <c r="H1034" s="174"/>
      <c r="I1034" s="174"/>
      <c r="J1034" s="174"/>
      <c r="K1034" s="174"/>
      <c r="L1034" s="174"/>
      <c r="M1034" s="174"/>
      <c r="N1034" s="174"/>
      <c r="O1034" s="63"/>
      <c r="P1034" s="63"/>
      <c r="Q1034" s="174"/>
      <c r="R1034" s="63"/>
      <c r="S1034" s="174"/>
      <c r="T1034" s="174"/>
      <c r="U1034" s="174"/>
      <c r="V1034" s="63"/>
      <c r="W1034" s="174"/>
      <c r="X1034" s="174"/>
      <c r="Y1034" s="429"/>
      <c r="Z1034" s="63"/>
      <c r="AA1034" s="63"/>
      <c r="AB1034" s="63"/>
      <c r="AC1034" s="63"/>
      <c r="AD1034" s="174"/>
      <c r="AE1034" s="174"/>
      <c r="AF1034" s="466"/>
      <c r="AG1034" s="174"/>
      <c r="AH1034" s="174"/>
      <c r="AI1034" s="174"/>
      <c r="AJ1034" s="174"/>
      <c r="AK1034" s="174"/>
      <c r="AL1034" s="174"/>
      <c r="AM1034" s="174"/>
      <c r="AN1034" s="174"/>
      <c r="AO1034" s="174"/>
      <c r="AP1034" s="174"/>
      <c r="AQ1034" s="174"/>
      <c r="AR1034" s="174"/>
      <c r="AS1034" s="174"/>
      <c r="AT1034" s="415"/>
      <c r="AU1034" s="174"/>
      <c r="AV1034" s="437"/>
      <c r="AW1034" s="523"/>
      <c r="AX1034" s="524"/>
      <c r="AY1034" s="422"/>
      <c r="AZ1034" s="524"/>
      <c r="BA1034" s="524"/>
      <c r="BB1034" s="422"/>
      <c r="BC1034" s="524"/>
      <c r="BD1034" s="523"/>
      <c r="BE1034" s="524"/>
      <c r="BF1034" s="524"/>
      <c r="BG1034" s="426"/>
      <c r="BH1034" s="426"/>
      <c r="BI1034" s="426"/>
      <c r="BJ1034" s="426"/>
      <c r="BK1034" s="425"/>
    </row>
    <row r="1035" spans="1:63" ht="15.75" customHeight="1">
      <c r="A1035" s="174"/>
      <c r="B1035" s="174"/>
      <c r="C1035" s="174"/>
      <c r="D1035" s="63"/>
      <c r="E1035" s="63"/>
      <c r="F1035" s="174"/>
      <c r="G1035" s="174"/>
      <c r="H1035" s="174"/>
      <c r="I1035" s="174"/>
      <c r="J1035" s="174"/>
      <c r="K1035" s="174"/>
      <c r="L1035" s="174"/>
      <c r="M1035" s="174"/>
      <c r="N1035" s="174"/>
      <c r="O1035" s="63"/>
      <c r="P1035" s="63"/>
      <c r="Q1035" s="174"/>
      <c r="R1035" s="63"/>
      <c r="S1035" s="174"/>
      <c r="T1035" s="174"/>
      <c r="U1035" s="174"/>
      <c r="V1035" s="63"/>
      <c r="W1035" s="174"/>
      <c r="X1035" s="174"/>
      <c r="Y1035" s="429"/>
      <c r="Z1035" s="63"/>
      <c r="AA1035" s="63"/>
      <c r="AB1035" s="63"/>
      <c r="AC1035" s="63"/>
      <c r="AD1035" s="174"/>
      <c r="AE1035" s="174"/>
      <c r="AF1035" s="466"/>
      <c r="AG1035" s="174"/>
      <c r="AH1035" s="174"/>
      <c r="AI1035" s="174"/>
      <c r="AJ1035" s="174"/>
      <c r="AK1035" s="174"/>
      <c r="AL1035" s="174"/>
      <c r="AM1035" s="174"/>
      <c r="AN1035" s="174"/>
      <c r="AO1035" s="174"/>
      <c r="AP1035" s="174"/>
      <c r="AQ1035" s="174"/>
      <c r="AR1035" s="174"/>
      <c r="AS1035" s="174"/>
      <c r="AT1035" s="415"/>
      <c r="AU1035" s="174"/>
      <c r="AV1035" s="437"/>
      <c r="AW1035" s="523"/>
      <c r="AX1035" s="524"/>
      <c r="AY1035" s="422"/>
      <c r="AZ1035" s="524"/>
      <c r="BA1035" s="524"/>
      <c r="BB1035" s="422"/>
      <c r="BC1035" s="524"/>
      <c r="BD1035" s="523"/>
      <c r="BE1035" s="524"/>
      <c r="BF1035" s="524"/>
      <c r="BG1035" s="426"/>
      <c r="BH1035" s="426"/>
      <c r="BI1035" s="426"/>
      <c r="BJ1035" s="426"/>
      <c r="BK1035" s="425"/>
    </row>
    <row r="1036" spans="1:63" ht="15.75" customHeight="1">
      <c r="A1036" s="174"/>
      <c r="B1036" s="174"/>
      <c r="C1036" s="174"/>
      <c r="D1036" s="63"/>
      <c r="E1036" s="63"/>
      <c r="F1036" s="174"/>
      <c r="G1036" s="174"/>
      <c r="H1036" s="174"/>
      <c r="I1036" s="174"/>
      <c r="J1036" s="174"/>
      <c r="K1036" s="174"/>
      <c r="L1036" s="174"/>
      <c r="M1036" s="174"/>
      <c r="N1036" s="174"/>
      <c r="O1036" s="63"/>
      <c r="P1036" s="63"/>
      <c r="Q1036" s="174"/>
      <c r="R1036" s="63"/>
      <c r="S1036" s="174"/>
      <c r="T1036" s="174"/>
      <c r="U1036" s="174"/>
      <c r="V1036" s="63"/>
      <c r="W1036" s="174"/>
      <c r="X1036" s="174"/>
      <c r="Y1036" s="429"/>
      <c r="Z1036" s="63"/>
      <c r="AA1036" s="63"/>
      <c r="AB1036" s="63"/>
      <c r="AC1036" s="63"/>
      <c r="AD1036" s="174"/>
      <c r="AE1036" s="174"/>
      <c r="AF1036" s="466"/>
      <c r="AG1036" s="174"/>
      <c r="AH1036" s="174"/>
      <c r="AI1036" s="174"/>
      <c r="AJ1036" s="174"/>
      <c r="AK1036" s="174"/>
      <c r="AL1036" s="174"/>
      <c r="AM1036" s="174"/>
      <c r="AN1036" s="174"/>
      <c r="AO1036" s="174"/>
      <c r="AP1036" s="174"/>
      <c r="AQ1036" s="174"/>
      <c r="AR1036" s="174"/>
      <c r="AS1036" s="174"/>
      <c r="AT1036" s="415"/>
      <c r="AU1036" s="174"/>
      <c r="AV1036" s="437"/>
      <c r="AW1036" s="523"/>
      <c r="AX1036" s="524"/>
      <c r="AY1036" s="422"/>
      <c r="AZ1036" s="524"/>
      <c r="BA1036" s="524"/>
      <c r="BB1036" s="422"/>
      <c r="BC1036" s="524"/>
      <c r="BD1036" s="523"/>
      <c r="BE1036" s="524"/>
      <c r="BF1036" s="524"/>
      <c r="BG1036" s="426"/>
      <c r="BH1036" s="426"/>
      <c r="BI1036" s="426"/>
      <c r="BJ1036" s="426"/>
      <c r="BK1036" s="425"/>
    </row>
    <row r="1037" spans="1:63" ht="15.75" customHeight="1">
      <c r="A1037" s="174"/>
      <c r="B1037" s="174"/>
      <c r="C1037" s="174"/>
      <c r="D1037" s="63"/>
      <c r="E1037" s="63"/>
      <c r="F1037" s="174"/>
      <c r="G1037" s="174"/>
      <c r="H1037" s="174"/>
      <c r="I1037" s="174"/>
      <c r="J1037" s="174"/>
      <c r="K1037" s="174"/>
      <c r="L1037" s="174"/>
      <c r="M1037" s="174"/>
      <c r="N1037" s="174"/>
      <c r="O1037" s="63"/>
      <c r="P1037" s="63"/>
      <c r="Q1037" s="174"/>
      <c r="R1037" s="63"/>
      <c r="S1037" s="174"/>
      <c r="T1037" s="174"/>
      <c r="U1037" s="174"/>
      <c r="V1037" s="63"/>
      <c r="W1037" s="174"/>
      <c r="X1037" s="174"/>
      <c r="Y1037" s="429"/>
      <c r="Z1037" s="63"/>
      <c r="AA1037" s="63"/>
      <c r="AB1037" s="63"/>
      <c r="AC1037" s="63"/>
      <c r="AD1037" s="174"/>
      <c r="AE1037" s="174"/>
      <c r="AF1037" s="466"/>
      <c r="AG1037" s="174"/>
      <c r="AH1037" s="174"/>
      <c r="AI1037" s="174"/>
      <c r="AJ1037" s="174"/>
      <c r="AK1037" s="174"/>
      <c r="AL1037" s="174"/>
      <c r="AM1037" s="174"/>
      <c r="AN1037" s="174"/>
      <c r="AO1037" s="174"/>
      <c r="AP1037" s="174"/>
      <c r="AQ1037" s="174"/>
      <c r="AR1037" s="174"/>
      <c r="AS1037" s="174"/>
      <c r="AT1037" s="415"/>
      <c r="AU1037" s="174"/>
      <c r="AV1037" s="437"/>
      <c r="AW1037" s="523"/>
      <c r="AX1037" s="524"/>
      <c r="AY1037" s="422"/>
      <c r="AZ1037" s="524"/>
      <c r="BA1037" s="524"/>
      <c r="BB1037" s="422"/>
      <c r="BC1037" s="524"/>
      <c r="BD1037" s="523"/>
      <c r="BE1037" s="524"/>
      <c r="BF1037" s="524"/>
      <c r="BG1037" s="426"/>
      <c r="BH1037" s="426"/>
      <c r="BI1037" s="426"/>
      <c r="BJ1037" s="426"/>
      <c r="BK1037" s="425"/>
    </row>
    <row r="1038" spans="1:63" ht="15.75" customHeight="1">
      <c r="A1038" s="174"/>
      <c r="B1038" s="174"/>
      <c r="C1038" s="174"/>
      <c r="D1038" s="63"/>
      <c r="E1038" s="63"/>
      <c r="F1038" s="174"/>
      <c r="G1038" s="174"/>
      <c r="H1038" s="174"/>
      <c r="I1038" s="174"/>
      <c r="J1038" s="174"/>
      <c r="K1038" s="174"/>
      <c r="L1038" s="174"/>
      <c r="M1038" s="174"/>
      <c r="N1038" s="174"/>
      <c r="O1038" s="63"/>
      <c r="P1038" s="63"/>
      <c r="Q1038" s="174"/>
      <c r="R1038" s="63"/>
      <c r="S1038" s="174"/>
      <c r="T1038" s="174"/>
      <c r="U1038" s="174"/>
      <c r="V1038" s="63"/>
      <c r="W1038" s="174"/>
      <c r="X1038" s="174"/>
      <c r="Y1038" s="429"/>
      <c r="Z1038" s="63"/>
      <c r="AA1038" s="63"/>
      <c r="AB1038" s="63"/>
      <c r="AC1038" s="63"/>
      <c r="AD1038" s="174"/>
      <c r="AE1038" s="174"/>
      <c r="AF1038" s="466"/>
      <c r="AG1038" s="174"/>
      <c r="AH1038" s="174"/>
      <c r="AI1038" s="174"/>
      <c r="AJ1038" s="174"/>
      <c r="AK1038" s="174"/>
      <c r="AL1038" s="174"/>
      <c r="AM1038" s="174"/>
      <c r="AN1038" s="174"/>
      <c r="AO1038" s="174"/>
      <c r="AP1038" s="174"/>
      <c r="AQ1038" s="174"/>
      <c r="AR1038" s="174"/>
      <c r="AS1038" s="174"/>
      <c r="AT1038" s="415"/>
      <c r="AU1038" s="174"/>
      <c r="AV1038" s="437"/>
      <c r="AW1038" s="523"/>
      <c r="AX1038" s="524"/>
      <c r="AY1038" s="422"/>
      <c r="AZ1038" s="524"/>
      <c r="BA1038" s="524"/>
      <c r="BB1038" s="422"/>
      <c r="BC1038" s="524"/>
      <c r="BD1038" s="523"/>
      <c r="BE1038" s="524"/>
      <c r="BF1038" s="524"/>
      <c r="BG1038" s="426"/>
      <c r="BH1038" s="426"/>
      <c r="BI1038" s="426"/>
      <c r="BJ1038" s="426"/>
      <c r="BK1038" s="425"/>
    </row>
    <row r="1039" spans="1:63" ht="15.75" customHeight="1">
      <c r="A1039" s="174"/>
      <c r="B1039" s="174"/>
      <c r="C1039" s="174"/>
      <c r="D1039" s="63"/>
      <c r="E1039" s="63"/>
      <c r="F1039" s="174"/>
      <c r="G1039" s="174"/>
      <c r="H1039" s="174"/>
      <c r="I1039" s="174"/>
      <c r="J1039" s="174"/>
      <c r="K1039" s="174"/>
      <c r="L1039" s="174"/>
      <c r="M1039" s="174"/>
      <c r="N1039" s="174"/>
      <c r="O1039" s="63"/>
      <c r="P1039" s="63"/>
      <c r="Q1039" s="174"/>
      <c r="R1039" s="63"/>
      <c r="S1039" s="174"/>
      <c r="T1039" s="174"/>
      <c r="U1039" s="174"/>
      <c r="V1039" s="63"/>
      <c r="W1039" s="174"/>
      <c r="X1039" s="174"/>
      <c r="Y1039" s="429"/>
      <c r="Z1039" s="63"/>
      <c r="AA1039" s="63"/>
      <c r="AB1039" s="63"/>
      <c r="AC1039" s="63"/>
      <c r="AD1039" s="174"/>
      <c r="AE1039" s="174"/>
      <c r="AF1039" s="466"/>
      <c r="AG1039" s="174"/>
      <c r="AH1039" s="174"/>
      <c r="AI1039" s="174"/>
      <c r="AJ1039" s="174"/>
      <c r="AK1039" s="174"/>
      <c r="AL1039" s="174"/>
      <c r="AM1039" s="174"/>
      <c r="AN1039" s="174"/>
      <c r="AO1039" s="174"/>
      <c r="AP1039" s="174"/>
      <c r="AQ1039" s="174"/>
      <c r="AR1039" s="174"/>
      <c r="AS1039" s="174"/>
      <c r="AT1039" s="415"/>
      <c r="AU1039" s="174"/>
      <c r="AV1039" s="437"/>
      <c r="AW1039" s="523"/>
      <c r="AX1039" s="524"/>
      <c r="AY1039" s="422"/>
      <c r="AZ1039" s="524"/>
      <c r="BA1039" s="524"/>
      <c r="BB1039" s="422"/>
      <c r="BC1039" s="524"/>
      <c r="BD1039" s="523"/>
      <c r="BE1039" s="524"/>
      <c r="BF1039" s="524"/>
      <c r="BG1039" s="426"/>
      <c r="BH1039" s="426"/>
      <c r="BI1039" s="426"/>
      <c r="BJ1039" s="426"/>
      <c r="BK1039" s="425"/>
    </row>
    <row r="1040" spans="1:63" ht="15.75" customHeight="1">
      <c r="A1040" s="174"/>
      <c r="B1040" s="174"/>
      <c r="C1040" s="174"/>
      <c r="D1040" s="63"/>
      <c r="E1040" s="63"/>
      <c r="F1040" s="174"/>
      <c r="G1040" s="174"/>
      <c r="H1040" s="174"/>
      <c r="I1040" s="174"/>
      <c r="J1040" s="174"/>
      <c r="K1040" s="174"/>
      <c r="L1040" s="174"/>
      <c r="M1040" s="174"/>
      <c r="N1040" s="174"/>
      <c r="O1040" s="63"/>
      <c r="P1040" s="63"/>
      <c r="Q1040" s="174"/>
      <c r="R1040" s="63"/>
      <c r="S1040" s="174"/>
      <c r="T1040" s="174"/>
      <c r="U1040" s="174"/>
      <c r="V1040" s="63"/>
      <c r="W1040" s="174"/>
      <c r="X1040" s="174"/>
      <c r="Y1040" s="429"/>
      <c r="Z1040" s="63"/>
      <c r="AA1040" s="63"/>
      <c r="AB1040" s="63"/>
      <c r="AC1040" s="63"/>
      <c r="AD1040" s="174"/>
      <c r="AE1040" s="174"/>
      <c r="AF1040" s="466"/>
      <c r="AG1040" s="174"/>
      <c r="AH1040" s="174"/>
      <c r="AI1040" s="174"/>
      <c r="AJ1040" s="174"/>
      <c r="AK1040" s="174"/>
      <c r="AL1040" s="174"/>
      <c r="AM1040" s="174"/>
      <c r="AN1040" s="174"/>
      <c r="AO1040" s="174"/>
      <c r="AP1040" s="174"/>
      <c r="AQ1040" s="174"/>
      <c r="AR1040" s="174"/>
      <c r="AS1040" s="174"/>
      <c r="AT1040" s="415"/>
      <c r="AU1040" s="174"/>
      <c r="AV1040" s="437"/>
      <c r="AW1040" s="523"/>
      <c r="AX1040" s="524"/>
      <c r="AY1040" s="422"/>
      <c r="AZ1040" s="524"/>
      <c r="BA1040" s="524"/>
      <c r="BB1040" s="422"/>
      <c r="BC1040" s="524"/>
      <c r="BD1040" s="523"/>
      <c r="BE1040" s="524"/>
      <c r="BF1040" s="524"/>
      <c r="BG1040" s="426"/>
      <c r="BH1040" s="426"/>
      <c r="BI1040" s="426"/>
      <c r="BJ1040" s="426"/>
      <c r="BK1040" s="425"/>
    </row>
    <row r="1041" spans="1:63" ht="15.75" customHeight="1">
      <c r="A1041" s="174"/>
      <c r="B1041" s="174"/>
      <c r="C1041" s="174"/>
      <c r="D1041" s="63"/>
      <c r="E1041" s="63"/>
      <c r="F1041" s="174"/>
      <c r="G1041" s="174"/>
      <c r="H1041" s="174"/>
      <c r="I1041" s="174"/>
      <c r="J1041" s="174"/>
      <c r="K1041" s="174"/>
      <c r="L1041" s="174"/>
      <c r="M1041" s="174"/>
      <c r="N1041" s="174"/>
      <c r="O1041" s="63"/>
      <c r="P1041" s="63"/>
      <c r="Q1041" s="174"/>
      <c r="R1041" s="63"/>
      <c r="S1041" s="174"/>
      <c r="T1041" s="174"/>
      <c r="U1041" s="174"/>
      <c r="V1041" s="63"/>
      <c r="W1041" s="174"/>
      <c r="X1041" s="174"/>
      <c r="Y1041" s="429"/>
      <c r="Z1041" s="63"/>
      <c r="AA1041" s="63"/>
      <c r="AB1041" s="63"/>
      <c r="AC1041" s="63"/>
      <c r="AD1041" s="174"/>
      <c r="AE1041" s="174"/>
      <c r="AF1041" s="466"/>
      <c r="AG1041" s="174"/>
      <c r="AH1041" s="174"/>
      <c r="AI1041" s="174"/>
      <c r="AJ1041" s="174"/>
      <c r="AK1041" s="174"/>
      <c r="AL1041" s="174"/>
      <c r="AM1041" s="174"/>
      <c r="AN1041" s="174"/>
      <c r="AO1041" s="174"/>
      <c r="AP1041" s="174"/>
      <c r="AQ1041" s="174"/>
      <c r="AR1041" s="174"/>
      <c r="AS1041" s="174"/>
      <c r="AT1041" s="415"/>
      <c r="AU1041" s="174"/>
      <c r="AV1041" s="437"/>
      <c r="AW1041" s="523"/>
      <c r="AX1041" s="524"/>
      <c r="AY1041" s="422"/>
      <c r="AZ1041" s="524"/>
      <c r="BA1041" s="524"/>
      <c r="BB1041" s="422"/>
      <c r="BC1041" s="524"/>
      <c r="BD1041" s="523"/>
      <c r="BE1041" s="524"/>
      <c r="BF1041" s="524"/>
      <c r="BG1041" s="426"/>
      <c r="BH1041" s="426"/>
      <c r="BI1041" s="426"/>
      <c r="BJ1041" s="426"/>
      <c r="BK1041" s="425"/>
    </row>
    <row r="1042" spans="1:63" ht="15.75" customHeight="1">
      <c r="A1042" s="174"/>
      <c r="B1042" s="174"/>
      <c r="C1042" s="174"/>
      <c r="D1042" s="63"/>
      <c r="E1042" s="63"/>
      <c r="F1042" s="174"/>
      <c r="G1042" s="174"/>
      <c r="H1042" s="174"/>
      <c r="I1042" s="174"/>
      <c r="J1042" s="174"/>
      <c r="K1042" s="174"/>
      <c r="L1042" s="174"/>
      <c r="M1042" s="174"/>
      <c r="N1042" s="174"/>
      <c r="O1042" s="63"/>
      <c r="P1042" s="63"/>
      <c r="Q1042" s="174"/>
      <c r="R1042" s="63"/>
      <c r="S1042" s="174"/>
      <c r="T1042" s="174"/>
      <c r="U1042" s="174"/>
      <c r="V1042" s="63"/>
      <c r="W1042" s="174"/>
      <c r="X1042" s="174"/>
      <c r="Y1042" s="429"/>
      <c r="Z1042" s="63"/>
      <c r="AA1042" s="63"/>
      <c r="AB1042" s="63"/>
      <c r="AC1042" s="63"/>
      <c r="AD1042" s="174"/>
      <c r="AE1042" s="174"/>
      <c r="AF1042" s="466"/>
      <c r="AG1042" s="174"/>
      <c r="AH1042" s="174"/>
      <c r="AI1042" s="174"/>
      <c r="AJ1042" s="174"/>
      <c r="AK1042" s="174"/>
      <c r="AL1042" s="174"/>
      <c r="AM1042" s="174"/>
      <c r="AN1042" s="174"/>
      <c r="AO1042" s="174"/>
      <c r="AP1042" s="174"/>
      <c r="AQ1042" s="174"/>
      <c r="AR1042" s="174"/>
      <c r="AS1042" s="174"/>
      <c r="AT1042" s="415"/>
      <c r="AU1042" s="174"/>
      <c r="AV1042" s="437"/>
      <c r="AW1042" s="523"/>
      <c r="AX1042" s="524"/>
      <c r="AY1042" s="422"/>
      <c r="AZ1042" s="524"/>
      <c r="BA1042" s="524"/>
      <c r="BB1042" s="422"/>
      <c r="BC1042" s="524"/>
      <c r="BD1042" s="523"/>
      <c r="BE1042" s="524"/>
      <c r="BF1042" s="524"/>
      <c r="BG1042" s="426"/>
      <c r="BH1042" s="426"/>
      <c r="BI1042" s="426"/>
      <c r="BJ1042" s="426"/>
      <c r="BK1042" s="425"/>
    </row>
    <row r="1043" spans="1:63" ht="15.75" customHeight="1">
      <c r="A1043" s="174"/>
      <c r="B1043" s="174"/>
      <c r="C1043" s="174"/>
      <c r="D1043" s="63"/>
      <c r="E1043" s="63"/>
      <c r="F1043" s="174"/>
      <c r="G1043" s="174"/>
      <c r="H1043" s="174"/>
      <c r="I1043" s="174"/>
      <c r="J1043" s="174"/>
      <c r="K1043" s="174"/>
      <c r="L1043" s="174"/>
      <c r="M1043" s="174"/>
      <c r="N1043" s="174"/>
      <c r="O1043" s="63"/>
      <c r="P1043" s="63"/>
      <c r="Q1043" s="174"/>
      <c r="R1043" s="63"/>
      <c r="S1043" s="174"/>
      <c r="T1043" s="174"/>
      <c r="U1043" s="174"/>
      <c r="V1043" s="63"/>
      <c r="W1043" s="174"/>
      <c r="X1043" s="174"/>
      <c r="Y1043" s="429"/>
      <c r="Z1043" s="63"/>
      <c r="AA1043" s="63"/>
      <c r="AB1043" s="63"/>
      <c r="AC1043" s="63"/>
      <c r="AD1043" s="174"/>
      <c r="AE1043" s="174"/>
      <c r="AF1043" s="466"/>
      <c r="AG1043" s="174"/>
      <c r="AH1043" s="174"/>
      <c r="AI1043" s="174"/>
      <c r="AJ1043" s="174"/>
      <c r="AK1043" s="174"/>
      <c r="AL1043" s="174"/>
      <c r="AM1043" s="174"/>
      <c r="AN1043" s="174"/>
      <c r="AO1043" s="174"/>
      <c r="AP1043" s="174"/>
      <c r="AQ1043" s="174"/>
      <c r="AR1043" s="174"/>
      <c r="AS1043" s="174"/>
      <c r="AT1043" s="415"/>
      <c r="AU1043" s="174"/>
      <c r="AV1043" s="437"/>
      <c r="AW1043" s="523"/>
      <c r="AX1043" s="524"/>
      <c r="AY1043" s="422"/>
      <c r="AZ1043" s="524"/>
      <c r="BA1043" s="524"/>
      <c r="BB1043" s="422"/>
      <c r="BC1043" s="524"/>
      <c r="BD1043" s="523"/>
      <c r="BE1043" s="524"/>
      <c r="BF1043" s="524"/>
      <c r="BG1043" s="426"/>
      <c r="BH1043" s="426"/>
      <c r="BI1043" s="426"/>
      <c r="BJ1043" s="426"/>
      <c r="BK1043" s="425"/>
    </row>
    <row r="1044" spans="1:63" ht="15.75" customHeight="1">
      <c r="A1044" s="174"/>
      <c r="B1044" s="174"/>
      <c r="C1044" s="174"/>
      <c r="D1044" s="63"/>
      <c r="E1044" s="63"/>
      <c r="F1044" s="174"/>
      <c r="G1044" s="174"/>
      <c r="H1044" s="174"/>
      <c r="I1044" s="174"/>
      <c r="J1044" s="174"/>
      <c r="K1044" s="174"/>
      <c r="L1044" s="174"/>
      <c r="M1044" s="174"/>
      <c r="N1044" s="174"/>
      <c r="O1044" s="63"/>
      <c r="P1044" s="63"/>
      <c r="Q1044" s="174"/>
      <c r="R1044" s="63"/>
      <c r="S1044" s="174"/>
      <c r="T1044" s="174"/>
      <c r="U1044" s="174"/>
      <c r="V1044" s="63"/>
      <c r="W1044" s="174"/>
      <c r="X1044" s="174"/>
      <c r="Y1044" s="429"/>
      <c r="Z1044" s="63"/>
      <c r="AA1044" s="63"/>
      <c r="AB1044" s="63"/>
      <c r="AC1044" s="63"/>
      <c r="AD1044" s="174"/>
      <c r="AE1044" s="174"/>
      <c r="AF1044" s="466"/>
      <c r="AG1044" s="174"/>
      <c r="AH1044" s="174"/>
      <c r="AI1044" s="174"/>
      <c r="AJ1044" s="174"/>
      <c r="AK1044" s="174"/>
      <c r="AL1044" s="174"/>
      <c r="AM1044" s="174"/>
      <c r="AN1044" s="174"/>
      <c r="AO1044" s="174"/>
      <c r="AP1044" s="174"/>
      <c r="AQ1044" s="174"/>
      <c r="AR1044" s="174"/>
      <c r="AS1044" s="174"/>
      <c r="AT1044" s="415"/>
      <c r="AU1044" s="174"/>
      <c r="AV1044" s="437"/>
      <c r="AW1044" s="523"/>
      <c r="AX1044" s="524"/>
      <c r="AY1044" s="422"/>
      <c r="AZ1044" s="524"/>
      <c r="BA1044" s="524"/>
      <c r="BB1044" s="422"/>
      <c r="BC1044" s="524"/>
      <c r="BD1044" s="523"/>
      <c r="BE1044" s="524"/>
      <c r="BF1044" s="524"/>
      <c r="BG1044" s="426"/>
      <c r="BH1044" s="426"/>
      <c r="BI1044" s="426"/>
      <c r="BJ1044" s="426"/>
      <c r="BK1044" s="425"/>
    </row>
    <row r="1045" spans="1:63" ht="15.75" customHeight="1">
      <c r="A1045" s="174"/>
      <c r="B1045" s="174"/>
      <c r="C1045" s="174"/>
      <c r="D1045" s="63"/>
      <c r="E1045" s="63"/>
      <c r="F1045" s="174"/>
      <c r="G1045" s="174"/>
      <c r="H1045" s="174"/>
      <c r="I1045" s="174"/>
      <c r="J1045" s="174"/>
      <c r="K1045" s="174"/>
      <c r="L1045" s="174"/>
      <c r="M1045" s="174"/>
      <c r="N1045" s="174"/>
      <c r="O1045" s="63"/>
      <c r="P1045" s="63"/>
      <c r="Q1045" s="174"/>
      <c r="R1045" s="63"/>
      <c r="S1045" s="174"/>
      <c r="T1045" s="174"/>
      <c r="U1045" s="174"/>
      <c r="V1045" s="63"/>
      <c r="W1045" s="174"/>
      <c r="X1045" s="174"/>
      <c r="Y1045" s="429"/>
      <c r="Z1045" s="63"/>
      <c r="AA1045" s="63"/>
      <c r="AB1045" s="63"/>
      <c r="AC1045" s="63"/>
      <c r="AD1045" s="174"/>
      <c r="AE1045" s="174"/>
      <c r="AF1045" s="466"/>
      <c r="AG1045" s="174"/>
      <c r="AH1045" s="174"/>
      <c r="AI1045" s="174"/>
      <c r="AJ1045" s="174"/>
      <c r="AK1045" s="174"/>
      <c r="AL1045" s="174"/>
      <c r="AM1045" s="174"/>
      <c r="AN1045" s="174"/>
      <c r="AO1045" s="174"/>
      <c r="AP1045" s="174"/>
      <c r="AQ1045" s="174"/>
      <c r="AR1045" s="174"/>
      <c r="AS1045" s="174"/>
      <c r="AT1045" s="415"/>
      <c r="AU1045" s="174"/>
      <c r="AV1045" s="437"/>
      <c r="AW1045" s="523"/>
      <c r="AX1045" s="524"/>
      <c r="AY1045" s="422"/>
      <c r="AZ1045" s="524"/>
      <c r="BA1045" s="524"/>
      <c r="BB1045" s="422"/>
      <c r="BC1045" s="524"/>
      <c r="BD1045" s="523"/>
      <c r="BE1045" s="524"/>
      <c r="BF1045" s="524"/>
      <c r="BG1045" s="426"/>
      <c r="BH1045" s="426"/>
      <c r="BI1045" s="426"/>
      <c r="BJ1045" s="426"/>
      <c r="BK1045" s="425"/>
    </row>
    <row r="1046" spans="1:63" ht="15.75" customHeight="1">
      <c r="A1046" s="174"/>
      <c r="B1046" s="174"/>
      <c r="C1046" s="174"/>
      <c r="D1046" s="63"/>
      <c r="E1046" s="63"/>
      <c r="F1046" s="174"/>
      <c r="G1046" s="174"/>
      <c r="H1046" s="174"/>
      <c r="I1046" s="174"/>
      <c r="J1046" s="174"/>
      <c r="K1046" s="174"/>
      <c r="L1046" s="174"/>
      <c r="M1046" s="174"/>
      <c r="N1046" s="174"/>
      <c r="O1046" s="63"/>
      <c r="P1046" s="63"/>
      <c r="Q1046" s="174"/>
      <c r="R1046" s="63"/>
      <c r="S1046" s="174"/>
      <c r="T1046" s="174"/>
      <c r="U1046" s="174"/>
      <c r="V1046" s="63"/>
      <c r="W1046" s="174"/>
      <c r="X1046" s="174"/>
      <c r="Y1046" s="429"/>
      <c r="Z1046" s="63"/>
      <c r="AA1046" s="63"/>
      <c r="AB1046" s="63"/>
      <c r="AC1046" s="63"/>
      <c r="AD1046" s="174"/>
      <c r="AE1046" s="174"/>
      <c r="AF1046" s="466"/>
      <c r="AG1046" s="174"/>
      <c r="AH1046" s="174"/>
      <c r="AI1046" s="174"/>
      <c r="AJ1046" s="174"/>
      <c r="AK1046" s="174"/>
      <c r="AL1046" s="174"/>
      <c r="AM1046" s="174"/>
      <c r="AN1046" s="174"/>
      <c r="AO1046" s="174"/>
      <c r="AP1046" s="174"/>
      <c r="AQ1046" s="174"/>
      <c r="AR1046" s="174"/>
      <c r="AS1046" s="174"/>
      <c r="AT1046" s="415"/>
      <c r="AU1046" s="174"/>
      <c r="AV1046" s="437"/>
      <c r="AW1046" s="523"/>
      <c r="AX1046" s="524"/>
      <c r="AY1046" s="422"/>
      <c r="AZ1046" s="524"/>
      <c r="BA1046" s="524"/>
      <c r="BB1046" s="422"/>
      <c r="BC1046" s="524"/>
      <c r="BD1046" s="523"/>
      <c r="BE1046" s="524"/>
      <c r="BF1046" s="524"/>
      <c r="BG1046" s="426"/>
      <c r="BH1046" s="426"/>
      <c r="BI1046" s="426"/>
      <c r="BJ1046" s="426"/>
      <c r="BK1046" s="425"/>
    </row>
    <row r="1047" spans="1:63" ht="15.75" customHeight="1">
      <c r="A1047" s="174"/>
      <c r="B1047" s="174"/>
      <c r="C1047" s="174"/>
      <c r="D1047" s="63"/>
      <c r="E1047" s="63"/>
      <c r="F1047" s="174"/>
      <c r="G1047" s="174"/>
      <c r="H1047" s="174"/>
      <c r="I1047" s="174"/>
      <c r="J1047" s="174"/>
      <c r="K1047" s="174"/>
      <c r="L1047" s="174"/>
      <c r="M1047" s="174"/>
      <c r="N1047" s="174"/>
      <c r="O1047" s="63"/>
      <c r="P1047" s="63"/>
      <c r="Q1047" s="174"/>
      <c r="R1047" s="63"/>
      <c r="S1047" s="174"/>
      <c r="T1047" s="174"/>
      <c r="U1047" s="174"/>
      <c r="V1047" s="63"/>
      <c r="W1047" s="174"/>
      <c r="X1047" s="174"/>
      <c r="Y1047" s="429"/>
      <c r="Z1047" s="63"/>
      <c r="AA1047" s="63"/>
      <c r="AB1047" s="63"/>
      <c r="AC1047" s="63"/>
      <c r="AD1047" s="174"/>
      <c r="AE1047" s="174"/>
      <c r="AF1047" s="466"/>
      <c r="AG1047" s="174"/>
      <c r="AH1047" s="174"/>
      <c r="AI1047" s="174"/>
      <c r="AJ1047" s="174"/>
      <c r="AK1047" s="174"/>
      <c r="AL1047" s="174"/>
      <c r="AM1047" s="174"/>
      <c r="AN1047" s="174"/>
      <c r="AO1047" s="174"/>
      <c r="AP1047" s="174"/>
      <c r="AQ1047" s="174"/>
      <c r="AR1047" s="174"/>
      <c r="AS1047" s="174"/>
      <c r="AT1047" s="415"/>
      <c r="AU1047" s="174"/>
      <c r="AV1047" s="437"/>
      <c r="AW1047" s="523"/>
      <c r="AX1047" s="524"/>
      <c r="AY1047" s="422"/>
      <c r="AZ1047" s="524"/>
      <c r="BA1047" s="524"/>
      <c r="BB1047" s="422"/>
      <c r="BC1047" s="524"/>
      <c r="BD1047" s="523"/>
      <c r="BE1047" s="524"/>
      <c r="BF1047" s="524"/>
      <c r="BG1047" s="426"/>
      <c r="BH1047" s="426"/>
      <c r="BI1047" s="426"/>
      <c r="BJ1047" s="426"/>
      <c r="BK1047" s="425"/>
    </row>
    <row r="1048" spans="1:63" ht="15.75" customHeight="1">
      <c r="A1048" s="174"/>
      <c r="B1048" s="174"/>
      <c r="C1048" s="174"/>
      <c r="D1048" s="63"/>
      <c r="E1048" s="63"/>
      <c r="F1048" s="174"/>
      <c r="G1048" s="174"/>
      <c r="H1048" s="174"/>
      <c r="I1048" s="174"/>
      <c r="J1048" s="174"/>
      <c r="K1048" s="174"/>
      <c r="L1048" s="174"/>
      <c r="M1048" s="174"/>
      <c r="N1048" s="174"/>
      <c r="O1048" s="63"/>
      <c r="P1048" s="63"/>
      <c r="Q1048" s="174"/>
      <c r="R1048" s="63"/>
      <c r="S1048" s="174"/>
      <c r="T1048" s="174"/>
      <c r="U1048" s="174"/>
      <c r="V1048" s="63"/>
      <c r="W1048" s="174"/>
      <c r="X1048" s="174"/>
      <c r="Y1048" s="429"/>
      <c r="Z1048" s="63"/>
      <c r="AA1048" s="63"/>
      <c r="AB1048" s="63"/>
      <c r="AC1048" s="63"/>
      <c r="AD1048" s="174"/>
      <c r="AE1048" s="174"/>
      <c r="AF1048" s="466"/>
      <c r="AG1048" s="174"/>
      <c r="AH1048" s="174"/>
      <c r="AI1048" s="174"/>
      <c r="AJ1048" s="174"/>
      <c r="AK1048" s="174"/>
      <c r="AL1048" s="174"/>
      <c r="AM1048" s="174"/>
      <c r="AN1048" s="174"/>
      <c r="AO1048" s="174"/>
      <c r="AP1048" s="174"/>
      <c r="AQ1048" s="174"/>
      <c r="AR1048" s="174"/>
      <c r="AS1048" s="174"/>
      <c r="AT1048" s="415"/>
      <c r="AU1048" s="174"/>
      <c r="AV1048" s="437"/>
      <c r="AW1048" s="523"/>
      <c r="AX1048" s="524"/>
      <c r="AY1048" s="422"/>
      <c r="AZ1048" s="524"/>
      <c r="BA1048" s="524"/>
      <c r="BB1048" s="422"/>
      <c r="BC1048" s="524"/>
      <c r="BD1048" s="523"/>
      <c r="BE1048" s="524"/>
      <c r="BF1048" s="524"/>
      <c r="BG1048" s="426"/>
      <c r="BH1048" s="426"/>
      <c r="BI1048" s="426"/>
      <c r="BJ1048" s="426"/>
      <c r="BK1048" s="425"/>
    </row>
    <row r="1049" spans="1:63" ht="15.75" customHeight="1">
      <c r="A1049" s="174"/>
      <c r="B1049" s="174"/>
      <c r="C1049" s="174"/>
      <c r="D1049" s="63"/>
      <c r="E1049" s="63"/>
      <c r="F1049" s="174"/>
      <c r="G1049" s="174"/>
      <c r="H1049" s="174"/>
      <c r="I1049" s="174"/>
      <c r="J1049" s="174"/>
      <c r="K1049" s="174"/>
      <c r="L1049" s="174"/>
      <c r="M1049" s="174"/>
      <c r="N1049" s="174"/>
      <c r="O1049" s="63"/>
      <c r="P1049" s="63"/>
      <c r="Q1049" s="174"/>
      <c r="R1049" s="63"/>
      <c r="S1049" s="174"/>
      <c r="T1049" s="174"/>
      <c r="U1049" s="174"/>
      <c r="V1049" s="63"/>
      <c r="W1049" s="174"/>
      <c r="X1049" s="174"/>
      <c r="Y1049" s="429"/>
      <c r="Z1049" s="63"/>
      <c r="AA1049" s="63"/>
      <c r="AB1049" s="63"/>
      <c r="AC1049" s="63"/>
      <c r="AD1049" s="174"/>
      <c r="AE1049" s="174"/>
      <c r="AF1049" s="466"/>
      <c r="AG1049" s="174"/>
      <c r="AH1049" s="174"/>
      <c r="AI1049" s="174"/>
      <c r="AJ1049" s="174"/>
      <c r="AK1049" s="174"/>
      <c r="AL1049" s="174"/>
      <c r="AM1049" s="174"/>
      <c r="AN1049" s="174"/>
      <c r="AO1049" s="174"/>
      <c r="AP1049" s="174"/>
      <c r="AQ1049" s="174"/>
      <c r="AR1049" s="174"/>
      <c r="AS1049" s="174"/>
      <c r="AT1049" s="415"/>
      <c r="AU1049" s="174"/>
      <c r="AV1049" s="437"/>
      <c r="AW1049" s="523"/>
      <c r="AX1049" s="524"/>
      <c r="AY1049" s="422"/>
      <c r="AZ1049" s="524"/>
      <c r="BA1049" s="524"/>
      <c r="BB1049" s="422"/>
      <c r="BC1049" s="524"/>
      <c r="BD1049" s="523"/>
      <c r="BE1049" s="524"/>
      <c r="BF1049" s="524"/>
      <c r="BG1049" s="426"/>
      <c r="BH1049" s="426"/>
      <c r="BI1049" s="426"/>
      <c r="BJ1049" s="426"/>
      <c r="BK1049" s="425"/>
    </row>
    <row r="1050" spans="1:63" ht="15.75" customHeight="1">
      <c r="A1050" s="174"/>
      <c r="B1050" s="174"/>
      <c r="C1050" s="174"/>
      <c r="D1050" s="63"/>
      <c r="E1050" s="63"/>
      <c r="F1050" s="174"/>
      <c r="G1050" s="174"/>
      <c r="H1050" s="174"/>
      <c r="I1050" s="174"/>
      <c r="J1050" s="174"/>
      <c r="K1050" s="174"/>
      <c r="L1050" s="174"/>
      <c r="M1050" s="174"/>
      <c r="N1050" s="174"/>
      <c r="O1050" s="63"/>
      <c r="P1050" s="63"/>
      <c r="Q1050" s="174"/>
      <c r="R1050" s="63"/>
      <c r="S1050" s="174"/>
      <c r="T1050" s="174"/>
      <c r="U1050" s="174"/>
      <c r="V1050" s="63"/>
      <c r="W1050" s="174"/>
      <c r="X1050" s="174"/>
      <c r="Y1050" s="429"/>
      <c r="Z1050" s="63"/>
      <c r="AA1050" s="63"/>
      <c r="AB1050" s="63"/>
      <c r="AC1050" s="63"/>
      <c r="AD1050" s="174"/>
      <c r="AE1050" s="174"/>
      <c r="AF1050" s="466"/>
      <c r="AG1050" s="174"/>
      <c r="AH1050" s="174"/>
      <c r="AI1050" s="174"/>
      <c r="AJ1050" s="174"/>
      <c r="AK1050" s="174"/>
      <c r="AL1050" s="174"/>
      <c r="AM1050" s="174"/>
      <c r="AN1050" s="174"/>
      <c r="AO1050" s="174"/>
      <c r="AP1050" s="174"/>
      <c r="AQ1050" s="174"/>
      <c r="AR1050" s="174"/>
      <c r="AS1050" s="174"/>
      <c r="AT1050" s="415"/>
      <c r="AU1050" s="174"/>
      <c r="AV1050" s="437"/>
      <c r="AW1050" s="523"/>
      <c r="AX1050" s="524"/>
      <c r="AY1050" s="422"/>
      <c r="AZ1050" s="524"/>
      <c r="BA1050" s="524"/>
      <c r="BB1050" s="422"/>
      <c r="BC1050" s="524"/>
      <c r="BD1050" s="523"/>
      <c r="BE1050" s="524"/>
      <c r="BF1050" s="524"/>
      <c r="BG1050" s="426"/>
      <c r="BH1050" s="426"/>
      <c r="BI1050" s="426"/>
      <c r="BJ1050" s="426"/>
      <c r="BK1050" s="425"/>
    </row>
    <row r="1051" spans="1:63" ht="15.75" customHeight="1">
      <c r="A1051" s="174"/>
      <c r="B1051" s="174"/>
      <c r="C1051" s="174"/>
      <c r="D1051" s="63"/>
      <c r="E1051" s="63"/>
      <c r="F1051" s="174"/>
      <c r="G1051" s="174"/>
      <c r="H1051" s="174"/>
      <c r="I1051" s="174"/>
      <c r="J1051" s="174"/>
      <c r="K1051" s="174"/>
      <c r="L1051" s="174"/>
      <c r="M1051" s="174"/>
      <c r="N1051" s="174"/>
      <c r="O1051" s="63"/>
      <c r="P1051" s="63"/>
      <c r="Q1051" s="174"/>
      <c r="R1051" s="63"/>
      <c r="S1051" s="174"/>
      <c r="T1051" s="174"/>
      <c r="U1051" s="174"/>
      <c r="V1051" s="63"/>
      <c r="W1051" s="174"/>
      <c r="X1051" s="174"/>
      <c r="Y1051" s="429"/>
      <c r="Z1051" s="63"/>
      <c r="AA1051" s="63"/>
      <c r="AB1051" s="63"/>
      <c r="AC1051" s="63"/>
      <c r="AD1051" s="174"/>
      <c r="AE1051" s="174"/>
      <c r="AF1051" s="466"/>
      <c r="AG1051" s="174"/>
      <c r="AH1051" s="174"/>
      <c r="AI1051" s="174"/>
      <c r="AJ1051" s="174"/>
      <c r="AK1051" s="174"/>
      <c r="AL1051" s="174"/>
      <c r="AM1051" s="174"/>
      <c r="AN1051" s="174"/>
      <c r="AO1051" s="174"/>
      <c r="AP1051" s="174"/>
      <c r="AQ1051" s="174"/>
      <c r="AR1051" s="174"/>
      <c r="AS1051" s="174"/>
      <c r="AT1051" s="415"/>
      <c r="AU1051" s="174"/>
      <c r="AV1051" s="437"/>
      <c r="AW1051" s="523"/>
      <c r="AX1051" s="524"/>
      <c r="AY1051" s="422"/>
      <c r="AZ1051" s="524"/>
      <c r="BA1051" s="524"/>
      <c r="BB1051" s="422"/>
      <c r="BC1051" s="524"/>
      <c r="BD1051" s="523"/>
      <c r="BE1051" s="524"/>
      <c r="BF1051" s="524"/>
      <c r="BG1051" s="426"/>
      <c r="BH1051" s="426"/>
      <c r="BI1051" s="426"/>
      <c r="BJ1051" s="426"/>
      <c r="BK1051" s="425"/>
    </row>
    <row r="1052" spans="1:63" ht="15.75" customHeight="1">
      <c r="A1052" s="174"/>
      <c r="B1052" s="174"/>
      <c r="C1052" s="174"/>
      <c r="D1052" s="63"/>
      <c r="E1052" s="63"/>
      <c r="F1052" s="174"/>
      <c r="G1052" s="174"/>
      <c r="H1052" s="174"/>
      <c r="I1052" s="174"/>
      <c r="J1052" s="174"/>
      <c r="K1052" s="174"/>
      <c r="L1052" s="174"/>
      <c r="M1052" s="174"/>
      <c r="N1052" s="174"/>
      <c r="O1052" s="63"/>
      <c r="P1052" s="63"/>
      <c r="Q1052" s="174"/>
      <c r="R1052" s="63"/>
      <c r="S1052" s="174"/>
      <c r="T1052" s="174"/>
      <c r="U1052" s="174"/>
      <c r="V1052" s="63"/>
      <c r="W1052" s="174"/>
      <c r="X1052" s="174"/>
      <c r="Y1052" s="429"/>
      <c r="Z1052" s="63"/>
      <c r="AA1052" s="63"/>
      <c r="AB1052" s="63"/>
      <c r="AC1052" s="63"/>
      <c r="AD1052" s="174"/>
      <c r="AE1052" s="174"/>
      <c r="AF1052" s="466"/>
      <c r="AG1052" s="174"/>
      <c r="AH1052" s="174"/>
      <c r="AI1052" s="174"/>
      <c r="AJ1052" s="174"/>
      <c r="AK1052" s="174"/>
      <c r="AL1052" s="174"/>
      <c r="AM1052" s="174"/>
      <c r="AN1052" s="174"/>
      <c r="AO1052" s="174"/>
      <c r="AP1052" s="174"/>
      <c r="AQ1052" s="174"/>
      <c r="AR1052" s="174"/>
      <c r="AS1052" s="174"/>
      <c r="AT1052" s="415"/>
      <c r="AU1052" s="174"/>
      <c r="AV1052" s="437"/>
      <c r="AW1052" s="523"/>
      <c r="AX1052" s="524"/>
      <c r="AY1052" s="422"/>
      <c r="AZ1052" s="524"/>
      <c r="BA1052" s="524"/>
      <c r="BB1052" s="422"/>
      <c r="BC1052" s="524"/>
      <c r="BD1052" s="523"/>
      <c r="BE1052" s="524"/>
      <c r="BF1052" s="524"/>
      <c r="BG1052" s="426"/>
      <c r="BH1052" s="426"/>
      <c r="BI1052" s="426"/>
      <c r="BJ1052" s="426"/>
      <c r="BK1052" s="425"/>
    </row>
    <row r="1053" spans="1:63" ht="15.75" customHeight="1">
      <c r="A1053" s="174"/>
      <c r="B1053" s="174"/>
      <c r="C1053" s="174"/>
      <c r="D1053" s="63"/>
      <c r="E1053" s="63"/>
      <c r="F1053" s="174"/>
      <c r="G1053" s="174"/>
      <c r="H1053" s="174"/>
      <c r="I1053" s="174"/>
      <c r="J1053" s="174"/>
      <c r="K1053" s="174"/>
      <c r="L1053" s="174"/>
      <c r="M1053" s="174"/>
      <c r="N1053" s="174"/>
      <c r="O1053" s="63"/>
      <c r="P1053" s="63"/>
      <c r="Q1053" s="174"/>
      <c r="R1053" s="63"/>
      <c r="S1053" s="174"/>
      <c r="T1053" s="174"/>
      <c r="U1053" s="174"/>
      <c r="V1053" s="63"/>
      <c r="W1053" s="174"/>
      <c r="X1053" s="174"/>
      <c r="Y1053" s="429"/>
      <c r="Z1053" s="63"/>
      <c r="AA1053" s="63"/>
      <c r="AB1053" s="63"/>
      <c r="AC1053" s="63"/>
      <c r="AD1053" s="174"/>
      <c r="AE1053" s="174"/>
      <c r="AF1053" s="466"/>
      <c r="AG1053" s="174"/>
      <c r="AH1053" s="174"/>
      <c r="AI1053" s="174"/>
      <c r="AJ1053" s="174"/>
      <c r="AK1053" s="174"/>
      <c r="AL1053" s="174"/>
      <c r="AM1053" s="174"/>
      <c r="AN1053" s="174"/>
      <c r="AO1053" s="174"/>
      <c r="AP1053" s="174"/>
      <c r="AQ1053" s="174"/>
      <c r="AR1053" s="174"/>
      <c r="AS1053" s="174"/>
      <c r="AT1053" s="415"/>
      <c r="AU1053" s="174"/>
      <c r="AV1053" s="437"/>
      <c r="AW1053" s="523"/>
      <c r="AX1053" s="524"/>
      <c r="AY1053" s="422"/>
      <c r="AZ1053" s="524"/>
      <c r="BA1053" s="524"/>
      <c r="BB1053" s="422"/>
      <c r="BC1053" s="524"/>
      <c r="BD1053" s="523"/>
      <c r="BE1053" s="524"/>
      <c r="BF1053" s="524"/>
      <c r="BG1053" s="426"/>
      <c r="BH1053" s="426"/>
      <c r="BI1053" s="426"/>
      <c r="BJ1053" s="426"/>
      <c r="BK1053" s="425"/>
    </row>
    <row r="1054" spans="1:63" ht="15.75" customHeight="1">
      <c r="A1054" s="174"/>
      <c r="B1054" s="174"/>
      <c r="C1054" s="174"/>
      <c r="D1054" s="63"/>
      <c r="E1054" s="63"/>
      <c r="F1054" s="174"/>
      <c r="G1054" s="174"/>
      <c r="H1054" s="174"/>
      <c r="I1054" s="174"/>
      <c r="J1054" s="174"/>
      <c r="K1054" s="174"/>
      <c r="L1054" s="174"/>
      <c r="M1054" s="174"/>
      <c r="N1054" s="174"/>
      <c r="O1054" s="63"/>
      <c r="P1054" s="63"/>
      <c r="Q1054" s="174"/>
      <c r="R1054" s="63"/>
      <c r="S1054" s="174"/>
      <c r="T1054" s="174"/>
      <c r="U1054" s="174"/>
      <c r="V1054" s="63"/>
      <c r="W1054" s="174"/>
      <c r="X1054" s="174"/>
      <c r="Y1054" s="429"/>
      <c r="Z1054" s="63"/>
      <c r="AA1054" s="63"/>
      <c r="AB1054" s="63"/>
      <c r="AC1054" s="63"/>
      <c r="AD1054" s="174"/>
      <c r="AE1054" s="174"/>
      <c r="AF1054" s="466"/>
      <c r="AG1054" s="174"/>
      <c r="AH1054" s="174"/>
      <c r="AI1054" s="174"/>
      <c r="AJ1054" s="174"/>
      <c r="AK1054" s="174"/>
      <c r="AL1054" s="174"/>
      <c r="AM1054" s="174"/>
      <c r="AN1054" s="174"/>
      <c r="AO1054" s="174"/>
      <c r="AP1054" s="174"/>
      <c r="AQ1054" s="174"/>
      <c r="AR1054" s="174"/>
      <c r="AS1054" s="174"/>
      <c r="AT1054" s="415"/>
      <c r="AU1054" s="174"/>
      <c r="AV1054" s="437"/>
      <c r="AW1054" s="523"/>
      <c r="AX1054" s="524"/>
      <c r="AY1054" s="422"/>
      <c r="AZ1054" s="524"/>
      <c r="BA1054" s="524"/>
      <c r="BB1054" s="422"/>
      <c r="BC1054" s="524"/>
      <c r="BD1054" s="523"/>
      <c r="BE1054" s="524"/>
      <c r="BF1054" s="524"/>
      <c r="BG1054" s="426"/>
      <c r="BH1054" s="426"/>
      <c r="BI1054" s="426"/>
      <c r="BJ1054" s="426"/>
      <c r="BK1054" s="425"/>
    </row>
    <row r="1055" spans="1:63" ht="15.75" customHeight="1">
      <c r="A1055" s="174"/>
      <c r="B1055" s="174"/>
      <c r="C1055" s="174"/>
      <c r="D1055" s="63"/>
      <c r="E1055" s="63"/>
      <c r="F1055" s="174"/>
      <c r="G1055" s="174"/>
      <c r="H1055" s="174"/>
      <c r="I1055" s="174"/>
      <c r="J1055" s="174"/>
      <c r="K1055" s="174"/>
      <c r="L1055" s="174"/>
      <c r="M1055" s="174"/>
      <c r="N1055" s="174"/>
      <c r="O1055" s="63"/>
      <c r="P1055" s="63"/>
      <c r="Q1055" s="174"/>
      <c r="R1055" s="63"/>
      <c r="S1055" s="174"/>
      <c r="T1055" s="174"/>
      <c r="U1055" s="174"/>
      <c r="V1055" s="63"/>
      <c r="W1055" s="174"/>
      <c r="X1055" s="174"/>
      <c r="Y1055" s="429"/>
      <c r="Z1055" s="63"/>
      <c r="AA1055" s="63"/>
      <c r="AB1055" s="63"/>
      <c r="AC1055" s="63"/>
      <c r="AD1055" s="174"/>
      <c r="AE1055" s="174"/>
      <c r="AF1055" s="466"/>
      <c r="AG1055" s="174"/>
      <c r="AH1055" s="174"/>
      <c r="AI1055" s="174"/>
      <c r="AJ1055" s="174"/>
      <c r="AK1055" s="174"/>
      <c r="AL1055" s="174"/>
      <c r="AM1055" s="174"/>
      <c r="AN1055" s="174"/>
      <c r="AO1055" s="174"/>
      <c r="AP1055" s="174"/>
      <c r="AQ1055" s="174"/>
      <c r="AR1055" s="174"/>
      <c r="AS1055" s="174"/>
      <c r="AT1055" s="415"/>
      <c r="AU1055" s="174"/>
      <c r="AV1055" s="437"/>
      <c r="AW1055" s="523"/>
      <c r="AX1055" s="524"/>
      <c r="AY1055" s="422"/>
      <c r="AZ1055" s="524"/>
      <c r="BA1055" s="524"/>
      <c r="BB1055" s="422"/>
      <c r="BC1055" s="524"/>
      <c r="BD1055" s="523"/>
      <c r="BE1055" s="524"/>
      <c r="BF1055" s="524"/>
      <c r="BG1055" s="426"/>
      <c r="BH1055" s="426"/>
      <c r="BI1055" s="426"/>
      <c r="BJ1055" s="426"/>
      <c r="BK1055" s="425"/>
    </row>
    <row r="1056" spans="1:63" ht="15.75" customHeight="1">
      <c r="A1056" s="174"/>
      <c r="B1056" s="174"/>
      <c r="C1056" s="174"/>
      <c r="D1056" s="63"/>
      <c r="E1056" s="63"/>
      <c r="F1056" s="174"/>
      <c r="G1056" s="174"/>
      <c r="H1056" s="174"/>
      <c r="I1056" s="174"/>
      <c r="J1056" s="174"/>
      <c r="K1056" s="174"/>
      <c r="L1056" s="174"/>
      <c r="M1056" s="174"/>
      <c r="N1056" s="174"/>
      <c r="O1056" s="63"/>
      <c r="P1056" s="63"/>
      <c r="Q1056" s="174"/>
      <c r="R1056" s="63"/>
      <c r="S1056" s="174"/>
      <c r="T1056" s="174"/>
      <c r="U1056" s="174"/>
      <c r="V1056" s="63"/>
      <c r="W1056" s="174"/>
      <c r="X1056" s="174"/>
      <c r="Y1056" s="429"/>
      <c r="Z1056" s="63"/>
      <c r="AA1056" s="63"/>
      <c r="AB1056" s="63"/>
      <c r="AC1056" s="63"/>
      <c r="AD1056" s="174"/>
      <c r="AE1056" s="174"/>
      <c r="AF1056" s="466"/>
      <c r="AG1056" s="174"/>
      <c r="AH1056" s="174"/>
      <c r="AI1056" s="174"/>
      <c r="AJ1056" s="174"/>
      <c r="AK1056" s="174"/>
      <c r="AL1056" s="174"/>
      <c r="AM1056" s="174"/>
      <c r="AN1056" s="174"/>
      <c r="AO1056" s="174"/>
      <c r="AP1056" s="174"/>
      <c r="AQ1056" s="174"/>
      <c r="AR1056" s="174"/>
      <c r="AS1056" s="174"/>
      <c r="AT1056" s="415"/>
      <c r="AU1056" s="174"/>
      <c r="AV1056" s="437"/>
      <c r="AW1056" s="523"/>
      <c r="AX1056" s="524"/>
      <c r="AY1056" s="422"/>
      <c r="AZ1056" s="524"/>
      <c r="BA1056" s="524"/>
      <c r="BB1056" s="422"/>
      <c r="BC1056" s="524"/>
      <c r="BD1056" s="523"/>
      <c r="BE1056" s="524"/>
      <c r="BF1056" s="524"/>
      <c r="BG1056" s="426"/>
      <c r="BH1056" s="426"/>
      <c r="BI1056" s="426"/>
      <c r="BJ1056" s="426"/>
      <c r="BK1056" s="425"/>
    </row>
    <row r="1057" spans="1:63" ht="15.75" customHeight="1">
      <c r="A1057" s="174"/>
      <c r="B1057" s="174"/>
      <c r="C1057" s="174"/>
      <c r="D1057" s="63"/>
      <c r="E1057" s="63"/>
      <c r="F1057" s="174"/>
      <c r="G1057" s="174"/>
      <c r="H1057" s="174"/>
      <c r="I1057" s="174"/>
      <c r="J1057" s="174"/>
      <c r="K1057" s="174"/>
      <c r="L1057" s="174"/>
      <c r="M1057" s="174"/>
      <c r="N1057" s="174"/>
      <c r="O1057" s="63"/>
      <c r="P1057" s="63"/>
      <c r="Q1057" s="174"/>
      <c r="R1057" s="63"/>
      <c r="S1057" s="174"/>
      <c r="T1057" s="174"/>
      <c r="U1057" s="174"/>
      <c r="V1057" s="63"/>
      <c r="W1057" s="174"/>
      <c r="X1057" s="174"/>
      <c r="Y1057" s="429"/>
      <c r="Z1057" s="63"/>
      <c r="AA1057" s="63"/>
      <c r="AB1057" s="63"/>
      <c r="AC1057" s="63"/>
      <c r="AD1057" s="174"/>
      <c r="AE1057" s="174"/>
      <c r="AF1057" s="466"/>
      <c r="AG1057" s="174"/>
      <c r="AH1057" s="174"/>
      <c r="AI1057" s="174"/>
      <c r="AJ1057" s="174"/>
      <c r="AK1057" s="174"/>
      <c r="AL1057" s="174"/>
      <c r="AM1057" s="174"/>
      <c r="AN1057" s="174"/>
      <c r="AO1057" s="174"/>
      <c r="AP1057" s="174"/>
      <c r="AQ1057" s="174"/>
      <c r="AR1057" s="174"/>
      <c r="AS1057" s="174"/>
      <c r="AT1057" s="415"/>
      <c r="AU1057" s="174"/>
      <c r="AV1057" s="437"/>
      <c r="AW1057" s="523"/>
      <c r="AX1057" s="524"/>
      <c r="AY1057" s="422"/>
      <c r="AZ1057" s="524"/>
      <c r="BA1057" s="524"/>
      <c r="BB1057" s="422"/>
      <c r="BC1057" s="524"/>
      <c r="BD1057" s="523"/>
      <c r="BE1057" s="524"/>
      <c r="BF1057" s="524"/>
      <c r="BG1057" s="426"/>
      <c r="BH1057" s="426"/>
      <c r="BI1057" s="426"/>
      <c r="BJ1057" s="426"/>
      <c r="BK1057" s="425"/>
    </row>
    <row r="1058" spans="1:63" ht="15.75" customHeight="1">
      <c r="A1058" s="174"/>
      <c r="B1058" s="174"/>
      <c r="C1058" s="174"/>
      <c r="D1058" s="63"/>
      <c r="E1058" s="63"/>
      <c r="F1058" s="174"/>
      <c r="G1058" s="174"/>
      <c r="H1058" s="174"/>
      <c r="I1058" s="174"/>
      <c r="J1058" s="174"/>
      <c r="K1058" s="174"/>
      <c r="L1058" s="174"/>
      <c r="M1058" s="174"/>
      <c r="N1058" s="174"/>
      <c r="O1058" s="63"/>
      <c r="P1058" s="63"/>
      <c r="Q1058" s="174"/>
      <c r="R1058" s="63"/>
      <c r="S1058" s="174"/>
      <c r="T1058" s="174"/>
      <c r="U1058" s="174"/>
      <c r="V1058" s="63"/>
      <c r="W1058" s="174"/>
      <c r="X1058" s="174"/>
      <c r="Y1058" s="429"/>
      <c r="Z1058" s="63"/>
      <c r="AA1058" s="63"/>
      <c r="AB1058" s="63"/>
      <c r="AC1058" s="63"/>
      <c r="AD1058" s="174"/>
      <c r="AE1058" s="174"/>
      <c r="AF1058" s="466"/>
      <c r="AG1058" s="174"/>
      <c r="AH1058" s="174"/>
      <c r="AI1058" s="174"/>
      <c r="AJ1058" s="174"/>
      <c r="AK1058" s="174"/>
      <c r="AL1058" s="174"/>
      <c r="AM1058" s="174"/>
      <c r="AN1058" s="174"/>
      <c r="AO1058" s="174"/>
      <c r="AP1058" s="174"/>
      <c r="AQ1058" s="174"/>
      <c r="AR1058" s="174"/>
      <c r="AS1058" s="174"/>
      <c r="AT1058" s="415"/>
      <c r="AU1058" s="174"/>
      <c r="AV1058" s="437"/>
      <c r="AW1058" s="523"/>
      <c r="AX1058" s="524"/>
      <c r="AY1058" s="422"/>
      <c r="AZ1058" s="524"/>
      <c r="BA1058" s="524"/>
      <c r="BB1058" s="422"/>
      <c r="BC1058" s="524"/>
      <c r="BD1058" s="523"/>
      <c r="BE1058" s="524"/>
      <c r="BF1058" s="524"/>
      <c r="BG1058" s="426"/>
      <c r="BH1058" s="426"/>
      <c r="BI1058" s="426"/>
      <c r="BJ1058" s="426"/>
      <c r="BK1058" s="425"/>
    </row>
    <row r="1059" spans="1:63" ht="15.75" customHeight="1">
      <c r="A1059" s="174"/>
      <c r="B1059" s="174"/>
      <c r="C1059" s="174"/>
      <c r="D1059" s="63"/>
      <c r="E1059" s="63"/>
      <c r="F1059" s="174"/>
      <c r="G1059" s="174"/>
      <c r="H1059" s="174"/>
      <c r="I1059" s="174"/>
      <c r="J1059" s="174"/>
      <c r="K1059" s="174"/>
      <c r="L1059" s="174"/>
      <c r="M1059" s="174"/>
      <c r="N1059" s="174"/>
      <c r="O1059" s="63"/>
      <c r="P1059" s="63"/>
      <c r="Q1059" s="174"/>
      <c r="R1059" s="63"/>
      <c r="S1059" s="174"/>
      <c r="T1059" s="174"/>
      <c r="U1059" s="174"/>
      <c r="V1059" s="63"/>
      <c r="W1059" s="174"/>
      <c r="X1059" s="174"/>
      <c r="Y1059" s="429"/>
      <c r="Z1059" s="63"/>
      <c r="AA1059" s="63"/>
      <c r="AB1059" s="63"/>
      <c r="AC1059" s="63"/>
      <c r="AD1059" s="174"/>
      <c r="AE1059" s="174"/>
      <c r="AF1059" s="466"/>
      <c r="AG1059" s="174"/>
      <c r="AH1059" s="174"/>
      <c r="AI1059" s="174"/>
      <c r="AJ1059" s="174"/>
      <c r="AK1059" s="174"/>
      <c r="AL1059" s="174"/>
      <c r="AM1059" s="174"/>
      <c r="AN1059" s="174"/>
      <c r="AO1059" s="174"/>
      <c r="AP1059" s="174"/>
      <c r="AQ1059" s="174"/>
      <c r="AR1059" s="174"/>
      <c r="AS1059" s="174"/>
      <c r="AT1059" s="415"/>
      <c r="AU1059" s="174"/>
      <c r="AV1059" s="437"/>
      <c r="AW1059" s="523"/>
      <c r="AX1059" s="524"/>
      <c r="AY1059" s="422"/>
      <c r="AZ1059" s="524"/>
      <c r="BA1059" s="524"/>
      <c r="BB1059" s="422"/>
      <c r="BC1059" s="524"/>
      <c r="BD1059" s="523"/>
      <c r="BE1059" s="524"/>
      <c r="BF1059" s="524"/>
      <c r="BG1059" s="426"/>
      <c r="BH1059" s="426"/>
      <c r="BI1059" s="426"/>
      <c r="BJ1059" s="426"/>
      <c r="BK1059" s="425"/>
    </row>
    <row r="1060" spans="1:63" ht="15.75" customHeight="1">
      <c r="A1060" s="174"/>
      <c r="B1060" s="174"/>
      <c r="C1060" s="174"/>
      <c r="D1060" s="63"/>
      <c r="E1060" s="63"/>
      <c r="F1060" s="174"/>
      <c r="G1060" s="174"/>
      <c r="H1060" s="174"/>
      <c r="I1060" s="174"/>
      <c r="J1060" s="174"/>
      <c r="K1060" s="174"/>
      <c r="L1060" s="174"/>
      <c r="M1060" s="174"/>
      <c r="N1060" s="174"/>
      <c r="O1060" s="63"/>
      <c r="P1060" s="63"/>
      <c r="Q1060" s="174"/>
      <c r="R1060" s="63"/>
      <c r="S1060" s="174"/>
      <c r="T1060" s="174"/>
      <c r="U1060" s="174"/>
      <c r="V1060" s="63"/>
      <c r="W1060" s="174"/>
      <c r="X1060" s="174"/>
      <c r="Y1060" s="429"/>
      <c r="Z1060" s="63"/>
      <c r="AA1060" s="63"/>
      <c r="AB1060" s="63"/>
      <c r="AC1060" s="63"/>
      <c r="AD1060" s="174"/>
      <c r="AE1060" s="174"/>
      <c r="AF1060" s="466"/>
      <c r="AG1060" s="174"/>
      <c r="AH1060" s="174"/>
      <c r="AI1060" s="174"/>
      <c r="AJ1060" s="174"/>
      <c r="AK1060" s="174"/>
      <c r="AL1060" s="174"/>
      <c r="AM1060" s="174"/>
      <c r="AN1060" s="174"/>
      <c r="AO1060" s="174"/>
      <c r="AP1060" s="174"/>
      <c r="AQ1060" s="174"/>
      <c r="AR1060" s="174"/>
      <c r="AS1060" s="174"/>
      <c r="AT1060" s="415"/>
      <c r="AU1060" s="174"/>
      <c r="AV1060" s="437"/>
      <c r="AW1060" s="523"/>
      <c r="AX1060" s="524"/>
      <c r="AY1060" s="422"/>
      <c r="AZ1060" s="524"/>
      <c r="BA1060" s="524"/>
      <c r="BB1060" s="422"/>
      <c r="BC1060" s="524"/>
      <c r="BD1060" s="523"/>
      <c r="BE1060" s="524"/>
      <c r="BF1060" s="524"/>
      <c r="BG1060" s="426"/>
      <c r="BH1060" s="426"/>
      <c r="BI1060" s="426"/>
      <c r="BJ1060" s="426"/>
      <c r="BK1060" s="425"/>
    </row>
    <row r="1061" spans="1:63" ht="15.75" customHeight="1">
      <c r="A1061" s="174"/>
      <c r="B1061" s="174"/>
      <c r="C1061" s="174"/>
      <c r="D1061" s="63"/>
      <c r="E1061" s="63"/>
      <c r="F1061" s="174"/>
      <c r="G1061" s="174"/>
      <c r="H1061" s="174"/>
      <c r="I1061" s="174"/>
      <c r="J1061" s="174"/>
      <c r="K1061" s="174"/>
      <c r="L1061" s="174"/>
      <c r="M1061" s="174"/>
      <c r="N1061" s="174"/>
      <c r="O1061" s="63"/>
      <c r="P1061" s="63"/>
      <c r="Q1061" s="174"/>
      <c r="R1061" s="63"/>
      <c r="S1061" s="174"/>
      <c r="T1061" s="174"/>
      <c r="U1061" s="174"/>
      <c r="V1061" s="63"/>
      <c r="W1061" s="174"/>
      <c r="X1061" s="174"/>
      <c r="Y1061" s="429"/>
      <c r="Z1061" s="63"/>
      <c r="AA1061" s="63"/>
      <c r="AB1061" s="63"/>
      <c r="AC1061" s="63"/>
      <c r="AD1061" s="174"/>
      <c r="AE1061" s="174"/>
      <c r="AF1061" s="466"/>
      <c r="AG1061" s="174"/>
      <c r="AH1061" s="174"/>
      <c r="AI1061" s="174"/>
      <c r="AJ1061" s="174"/>
      <c r="AK1061" s="174"/>
      <c r="AL1061" s="174"/>
      <c r="AM1061" s="174"/>
      <c r="AN1061" s="174"/>
      <c r="AO1061" s="174"/>
      <c r="AP1061" s="174"/>
      <c r="AQ1061" s="174"/>
      <c r="AR1061" s="174"/>
      <c r="AS1061" s="174"/>
      <c r="AT1061" s="415"/>
      <c r="AU1061" s="174"/>
      <c r="AV1061" s="437"/>
      <c r="AW1061" s="523"/>
      <c r="AX1061" s="524"/>
      <c r="AY1061" s="422"/>
      <c r="AZ1061" s="524"/>
      <c r="BA1061" s="524"/>
      <c r="BB1061" s="422"/>
      <c r="BC1061" s="524"/>
      <c r="BD1061" s="523"/>
      <c r="BE1061" s="524"/>
      <c r="BF1061" s="524"/>
      <c r="BG1061" s="426"/>
      <c r="BH1061" s="426"/>
      <c r="BI1061" s="426"/>
      <c r="BJ1061" s="426"/>
      <c r="BK1061" s="425"/>
    </row>
    <row r="1062" spans="1:63" ht="15.75" customHeight="1">
      <c r="A1062" s="174"/>
      <c r="B1062" s="174"/>
      <c r="C1062" s="174"/>
      <c r="D1062" s="63"/>
      <c r="E1062" s="63"/>
      <c r="F1062" s="174"/>
      <c r="G1062" s="174"/>
      <c r="H1062" s="174"/>
      <c r="I1062" s="174"/>
      <c r="J1062" s="174"/>
      <c r="K1062" s="174"/>
      <c r="L1062" s="174"/>
      <c r="M1062" s="174"/>
      <c r="N1062" s="174"/>
      <c r="O1062" s="63"/>
      <c r="P1062" s="63"/>
      <c r="Q1062" s="174"/>
      <c r="R1062" s="63"/>
      <c r="S1062" s="174"/>
      <c r="T1062" s="174"/>
      <c r="U1062" s="174"/>
      <c r="V1062" s="63"/>
      <c r="W1062" s="174"/>
      <c r="X1062" s="174"/>
      <c r="Y1062" s="429"/>
      <c r="Z1062" s="63"/>
      <c r="AA1062" s="63"/>
      <c r="AB1062" s="63"/>
      <c r="AC1062" s="63"/>
      <c r="AD1062" s="174"/>
      <c r="AE1062" s="174"/>
      <c r="AF1062" s="466"/>
      <c r="AG1062" s="174"/>
      <c r="AH1062" s="174"/>
      <c r="AI1062" s="174"/>
      <c r="AJ1062" s="174"/>
      <c r="AK1062" s="174"/>
      <c r="AL1062" s="174"/>
      <c r="AM1062" s="174"/>
      <c r="AN1062" s="174"/>
      <c r="AO1062" s="174"/>
      <c r="AP1062" s="174"/>
      <c r="AQ1062" s="174"/>
      <c r="AR1062" s="174"/>
      <c r="AS1062" s="174"/>
      <c r="AT1062" s="415"/>
      <c r="AU1062" s="174"/>
      <c r="AV1062" s="437"/>
      <c r="AW1062" s="523"/>
      <c r="AX1062" s="524"/>
      <c r="AY1062" s="422"/>
      <c r="AZ1062" s="524"/>
      <c r="BA1062" s="524"/>
      <c r="BB1062" s="422"/>
      <c r="BC1062" s="524"/>
      <c r="BD1062" s="523"/>
      <c r="BE1062" s="524"/>
      <c r="BF1062" s="524"/>
      <c r="BG1062" s="426"/>
      <c r="BH1062" s="426"/>
      <c r="BI1062" s="426"/>
      <c r="BJ1062" s="426"/>
      <c r="BK1062" s="425"/>
    </row>
    <row r="1063" spans="1:63" ht="15.75" customHeight="1">
      <c r="A1063" s="174"/>
      <c r="B1063" s="174"/>
      <c r="C1063" s="174"/>
      <c r="D1063" s="63"/>
      <c r="E1063" s="63"/>
      <c r="F1063" s="174"/>
      <c r="G1063" s="174"/>
      <c r="H1063" s="174"/>
      <c r="I1063" s="174"/>
      <c r="J1063" s="174"/>
      <c r="K1063" s="174"/>
      <c r="L1063" s="174"/>
      <c r="M1063" s="174"/>
      <c r="N1063" s="174"/>
      <c r="O1063" s="63"/>
      <c r="P1063" s="63"/>
      <c r="Q1063" s="174"/>
      <c r="R1063" s="63"/>
      <c r="S1063" s="174"/>
      <c r="T1063" s="174"/>
      <c r="U1063" s="174"/>
      <c r="V1063" s="63"/>
      <c r="W1063" s="174"/>
      <c r="X1063" s="174"/>
      <c r="Y1063" s="429"/>
      <c r="Z1063" s="63"/>
      <c r="AA1063" s="63"/>
      <c r="AB1063" s="63"/>
      <c r="AC1063" s="63"/>
      <c r="AD1063" s="174"/>
      <c r="AE1063" s="174"/>
      <c r="AF1063" s="466"/>
      <c r="AG1063" s="174"/>
      <c r="AH1063" s="174"/>
      <c r="AI1063" s="174"/>
      <c r="AJ1063" s="174"/>
      <c r="AK1063" s="174"/>
      <c r="AL1063" s="174"/>
      <c r="AM1063" s="174"/>
      <c r="AN1063" s="174"/>
      <c r="AO1063" s="174"/>
      <c r="AP1063" s="174"/>
      <c r="AQ1063" s="174"/>
      <c r="AR1063" s="174"/>
      <c r="AS1063" s="174"/>
      <c r="AT1063" s="415"/>
      <c r="AU1063" s="174"/>
      <c r="AV1063" s="437"/>
      <c r="AW1063" s="523"/>
      <c r="AX1063" s="524"/>
      <c r="AY1063" s="422"/>
      <c r="AZ1063" s="524"/>
      <c r="BA1063" s="524"/>
      <c r="BB1063" s="422"/>
      <c r="BC1063" s="524"/>
      <c r="BD1063" s="523"/>
      <c r="BE1063" s="524"/>
      <c r="BF1063" s="524"/>
      <c r="BG1063" s="426"/>
      <c r="BH1063" s="426"/>
      <c r="BI1063" s="426"/>
      <c r="BJ1063" s="426"/>
      <c r="BK1063" s="425"/>
    </row>
    <row r="1064" spans="1:63" ht="15.75" customHeight="1">
      <c r="A1064" s="174"/>
      <c r="B1064" s="174"/>
      <c r="C1064" s="174"/>
      <c r="D1064" s="63"/>
      <c r="E1064" s="63"/>
      <c r="F1064" s="174"/>
      <c r="G1064" s="174"/>
      <c r="H1064" s="174"/>
      <c r="I1064" s="174"/>
      <c r="J1064" s="174"/>
      <c r="K1064" s="174"/>
      <c r="L1064" s="174"/>
      <c r="M1064" s="174"/>
      <c r="N1064" s="174"/>
      <c r="O1064" s="63"/>
      <c r="P1064" s="63"/>
      <c r="Q1064" s="174"/>
      <c r="R1064" s="63"/>
      <c r="S1064" s="174"/>
      <c r="T1064" s="174"/>
      <c r="U1064" s="174"/>
      <c r="V1064" s="63"/>
      <c r="W1064" s="174"/>
      <c r="X1064" s="174"/>
      <c r="Y1064" s="429"/>
      <c r="Z1064" s="63"/>
      <c r="AA1064" s="63"/>
      <c r="AB1064" s="63"/>
      <c r="AC1064" s="63"/>
      <c r="AD1064" s="174"/>
      <c r="AE1064" s="174"/>
      <c r="AF1064" s="466"/>
      <c r="AG1064" s="174"/>
      <c r="AH1064" s="174"/>
      <c r="AI1064" s="174"/>
      <c r="AJ1064" s="174"/>
      <c r="AK1064" s="174"/>
      <c r="AL1064" s="174"/>
      <c r="AM1064" s="174"/>
      <c r="AN1064" s="174"/>
      <c r="AO1064" s="174"/>
      <c r="AP1064" s="174"/>
      <c r="AQ1064" s="174"/>
      <c r="AR1064" s="174"/>
      <c r="AS1064" s="174"/>
      <c r="AT1064" s="415"/>
      <c r="AU1064" s="174"/>
      <c r="AV1064" s="437"/>
      <c r="AW1064" s="523"/>
      <c r="AX1064" s="524"/>
      <c r="AY1064" s="422"/>
      <c r="AZ1064" s="524"/>
      <c r="BA1064" s="524"/>
      <c r="BB1064" s="422"/>
      <c r="BC1064" s="524"/>
      <c r="BD1064" s="523"/>
      <c r="BE1064" s="524"/>
      <c r="BF1064" s="524"/>
      <c r="BG1064" s="426"/>
      <c r="BH1064" s="426"/>
      <c r="BI1064" s="426"/>
      <c r="BJ1064" s="426"/>
      <c r="BK1064" s="425"/>
    </row>
    <row r="1065" spans="1:63" ht="15.75" customHeight="1">
      <c r="A1065" s="174"/>
      <c r="B1065" s="174"/>
      <c r="C1065" s="174"/>
      <c r="D1065" s="63"/>
      <c r="E1065" s="63"/>
      <c r="F1065" s="174"/>
      <c r="G1065" s="174"/>
      <c r="H1065" s="174"/>
      <c r="I1065" s="174"/>
      <c r="J1065" s="174"/>
      <c r="K1065" s="174"/>
      <c r="L1065" s="174"/>
      <c r="M1065" s="174"/>
      <c r="N1065" s="174"/>
      <c r="O1065" s="63"/>
      <c r="P1065" s="63"/>
      <c r="Q1065" s="174"/>
      <c r="R1065" s="63"/>
      <c r="S1065" s="174"/>
      <c r="T1065" s="174"/>
      <c r="U1065" s="174"/>
      <c r="V1065" s="63"/>
      <c r="W1065" s="174"/>
      <c r="X1065" s="174"/>
      <c r="Y1065" s="429"/>
      <c r="Z1065" s="63"/>
      <c r="AA1065" s="63"/>
      <c r="AB1065" s="63"/>
      <c r="AC1065" s="63"/>
      <c r="AD1065" s="174"/>
      <c r="AE1065" s="174"/>
      <c r="AF1065" s="466"/>
      <c r="AG1065" s="174"/>
      <c r="AH1065" s="174"/>
      <c r="AI1065" s="174"/>
      <c r="AJ1065" s="174"/>
      <c r="AK1065" s="174"/>
      <c r="AL1065" s="174"/>
      <c r="AM1065" s="174"/>
      <c r="AN1065" s="174"/>
      <c r="AO1065" s="174"/>
      <c r="AP1065" s="174"/>
      <c r="AQ1065" s="174"/>
      <c r="AR1065" s="174"/>
      <c r="AS1065" s="174"/>
      <c r="AT1065" s="415"/>
      <c r="AU1065" s="174"/>
      <c r="AV1065" s="437"/>
      <c r="AW1065" s="523"/>
      <c r="AX1065" s="524"/>
      <c r="AY1065" s="422"/>
      <c r="AZ1065" s="524"/>
      <c r="BA1065" s="524"/>
      <c r="BB1065" s="422"/>
      <c r="BC1065" s="524"/>
      <c r="BD1065" s="523"/>
      <c r="BE1065" s="524"/>
      <c r="BF1065" s="524"/>
      <c r="BG1065" s="426"/>
      <c r="BH1065" s="426"/>
      <c r="BI1065" s="426"/>
      <c r="BJ1065" s="426"/>
      <c r="BK1065" s="425"/>
    </row>
    <row r="1066" spans="1:63" ht="15.75" customHeight="1">
      <c r="A1066" s="174"/>
      <c r="B1066" s="174"/>
      <c r="C1066" s="174"/>
      <c r="D1066" s="63"/>
      <c r="E1066" s="63"/>
      <c r="F1066" s="174"/>
      <c r="G1066" s="174"/>
      <c r="H1066" s="174"/>
      <c r="I1066" s="174"/>
      <c r="J1066" s="174"/>
      <c r="K1066" s="174"/>
      <c r="L1066" s="174"/>
      <c r="M1066" s="174"/>
      <c r="N1066" s="174"/>
      <c r="O1066" s="63"/>
      <c r="P1066" s="63"/>
      <c r="Q1066" s="174"/>
      <c r="R1066" s="63"/>
      <c r="S1066" s="174"/>
      <c r="T1066" s="174"/>
      <c r="U1066" s="174"/>
      <c r="V1066" s="63"/>
      <c r="W1066" s="174"/>
      <c r="X1066" s="174"/>
      <c r="Y1066" s="429"/>
      <c r="Z1066" s="63"/>
      <c r="AA1066" s="63"/>
      <c r="AB1066" s="63"/>
      <c r="AC1066" s="63"/>
      <c r="AD1066" s="174"/>
      <c r="AE1066" s="174"/>
      <c r="AF1066" s="466"/>
      <c r="AG1066" s="174"/>
      <c r="AH1066" s="174"/>
      <c r="AI1066" s="174"/>
      <c r="AJ1066" s="174"/>
      <c r="AK1066" s="174"/>
      <c r="AL1066" s="174"/>
      <c r="AM1066" s="174"/>
      <c r="AN1066" s="174"/>
      <c r="AO1066" s="174"/>
      <c r="AP1066" s="174"/>
      <c r="AQ1066" s="174"/>
      <c r="AR1066" s="174"/>
      <c r="AS1066" s="174"/>
      <c r="AT1066" s="415"/>
      <c r="AU1066" s="174"/>
      <c r="AV1066" s="437"/>
      <c r="AW1066" s="523"/>
      <c r="AX1066" s="524"/>
      <c r="AY1066" s="422"/>
      <c r="AZ1066" s="524"/>
      <c r="BA1066" s="524"/>
      <c r="BB1066" s="422"/>
      <c r="BC1066" s="524"/>
      <c r="BD1066" s="523"/>
      <c r="BE1066" s="524"/>
      <c r="BF1066" s="524"/>
      <c r="BG1066" s="426"/>
      <c r="BH1066" s="426"/>
      <c r="BI1066" s="426"/>
      <c r="BJ1066" s="426"/>
      <c r="BK1066" s="425"/>
    </row>
    <row r="1067" spans="1:63" ht="15.75" customHeight="1">
      <c r="A1067" s="174"/>
      <c r="B1067" s="174"/>
      <c r="C1067" s="174"/>
      <c r="D1067" s="63"/>
      <c r="E1067" s="63"/>
      <c r="F1067" s="174"/>
      <c r="G1067" s="174"/>
      <c r="H1067" s="174"/>
      <c r="I1067" s="174"/>
      <c r="J1067" s="174"/>
      <c r="K1067" s="174"/>
      <c r="L1067" s="174"/>
      <c r="M1067" s="174"/>
      <c r="N1067" s="174"/>
      <c r="O1067" s="63"/>
      <c r="P1067" s="63"/>
      <c r="Q1067" s="174"/>
      <c r="R1067" s="63"/>
      <c r="S1067" s="174"/>
      <c r="T1067" s="174"/>
      <c r="U1067" s="174"/>
      <c r="V1067" s="63"/>
      <c r="W1067" s="174"/>
      <c r="X1067" s="174"/>
      <c r="Y1067" s="429"/>
      <c r="Z1067" s="63"/>
      <c r="AA1067" s="63"/>
      <c r="AB1067" s="63"/>
      <c r="AC1067" s="63"/>
      <c r="AD1067" s="174"/>
      <c r="AE1067" s="174"/>
      <c r="AF1067" s="466"/>
      <c r="AG1067" s="174"/>
      <c r="AH1067" s="174"/>
      <c r="AI1067" s="174"/>
      <c r="AJ1067" s="174"/>
      <c r="AK1067" s="174"/>
      <c r="AL1067" s="174"/>
      <c r="AM1067" s="174"/>
      <c r="AN1067" s="174"/>
      <c r="AO1067" s="174"/>
      <c r="AP1067" s="174"/>
      <c r="AQ1067" s="174"/>
      <c r="AR1067" s="174"/>
      <c r="AS1067" s="174"/>
      <c r="AT1067" s="415"/>
      <c r="AU1067" s="174"/>
      <c r="AV1067" s="437"/>
      <c r="AW1067" s="523"/>
      <c r="AX1067" s="524"/>
      <c r="AY1067" s="422"/>
      <c r="AZ1067" s="524"/>
      <c r="BA1067" s="524"/>
      <c r="BB1067" s="422"/>
      <c r="BC1067" s="524"/>
      <c r="BD1067" s="523"/>
      <c r="BE1067" s="524"/>
      <c r="BF1067" s="524"/>
      <c r="BG1067" s="426"/>
      <c r="BH1067" s="426"/>
      <c r="BI1067" s="426"/>
      <c r="BJ1067" s="426"/>
      <c r="BK1067" s="425"/>
    </row>
    <row r="1068" spans="1:63" ht="15.75" customHeight="1">
      <c r="A1068" s="174"/>
      <c r="B1068" s="174"/>
      <c r="C1068" s="174"/>
      <c r="D1068" s="63"/>
      <c r="E1068" s="63"/>
      <c r="F1068" s="174"/>
      <c r="G1068" s="174"/>
      <c r="H1068" s="174"/>
      <c r="I1068" s="174"/>
      <c r="J1068" s="174"/>
      <c r="K1068" s="174"/>
      <c r="L1068" s="174"/>
      <c r="M1068" s="174"/>
      <c r="N1068" s="174"/>
      <c r="O1068" s="63"/>
      <c r="P1068" s="63"/>
      <c r="Q1068" s="174"/>
      <c r="R1068" s="63"/>
      <c r="S1068" s="174"/>
      <c r="T1068" s="174"/>
      <c r="U1068" s="174"/>
      <c r="V1068" s="63"/>
      <c r="W1068" s="174"/>
      <c r="X1068" s="174"/>
      <c r="Y1068" s="429"/>
      <c r="Z1068" s="63"/>
      <c r="AA1068" s="63"/>
      <c r="AB1068" s="63"/>
      <c r="AC1068" s="63"/>
      <c r="AD1068" s="174"/>
      <c r="AE1068" s="174"/>
      <c r="AF1068" s="466"/>
      <c r="AG1068" s="174"/>
      <c r="AH1068" s="174"/>
      <c r="AI1068" s="174"/>
      <c r="AJ1068" s="174"/>
      <c r="AK1068" s="174"/>
      <c r="AL1068" s="174"/>
      <c r="AM1068" s="174"/>
      <c r="AN1068" s="174"/>
      <c r="AO1068" s="174"/>
      <c r="AP1068" s="174"/>
      <c r="AQ1068" s="174"/>
      <c r="AR1068" s="174"/>
      <c r="AS1068" s="174"/>
      <c r="AT1068" s="415"/>
      <c r="AU1068" s="174"/>
      <c r="AV1068" s="437"/>
      <c r="AW1068" s="523"/>
      <c r="AX1068" s="524"/>
      <c r="AY1068" s="422"/>
      <c r="AZ1068" s="524"/>
      <c r="BA1068" s="524"/>
      <c r="BB1068" s="422"/>
      <c r="BC1068" s="524"/>
      <c r="BD1068" s="523"/>
      <c r="BE1068" s="524"/>
      <c r="BF1068" s="524"/>
      <c r="BG1068" s="426"/>
      <c r="BH1068" s="426"/>
      <c r="BI1068" s="426"/>
      <c r="BJ1068" s="426"/>
      <c r="BK1068" s="425"/>
    </row>
    <row r="1069" spans="1:63" ht="15.75" customHeight="1">
      <c r="A1069" s="174"/>
      <c r="B1069" s="174"/>
      <c r="C1069" s="174"/>
      <c r="D1069" s="63"/>
      <c r="E1069" s="63"/>
      <c r="F1069" s="174"/>
      <c r="G1069" s="174"/>
      <c r="H1069" s="174"/>
      <c r="I1069" s="174"/>
      <c r="J1069" s="174"/>
      <c r="K1069" s="174"/>
      <c r="L1069" s="174"/>
      <c r="M1069" s="174"/>
      <c r="N1069" s="174"/>
      <c r="O1069" s="63"/>
      <c r="P1069" s="63"/>
      <c r="Q1069" s="174"/>
      <c r="R1069" s="63"/>
      <c r="S1069" s="174"/>
      <c r="T1069" s="174"/>
      <c r="U1069" s="174"/>
      <c r="V1069" s="63"/>
      <c r="W1069" s="174"/>
      <c r="X1069" s="174"/>
      <c r="Y1069" s="429"/>
      <c r="Z1069" s="63"/>
      <c r="AA1069" s="63"/>
      <c r="AB1069" s="63"/>
      <c r="AC1069" s="63"/>
      <c r="AD1069" s="174"/>
      <c r="AE1069" s="174"/>
      <c r="AF1069" s="466"/>
      <c r="AG1069" s="174"/>
      <c r="AH1069" s="174"/>
      <c r="AI1069" s="174"/>
      <c r="AJ1069" s="174"/>
      <c r="AK1069" s="174"/>
      <c r="AL1069" s="174"/>
      <c r="AM1069" s="174"/>
      <c r="AN1069" s="174"/>
      <c r="AO1069" s="174"/>
      <c r="AP1069" s="174"/>
      <c r="AQ1069" s="174"/>
      <c r="AR1069" s="174"/>
      <c r="AS1069" s="174"/>
      <c r="AT1069" s="415"/>
      <c r="AU1069" s="174"/>
      <c r="AV1069" s="437"/>
      <c r="AW1069" s="523"/>
      <c r="AX1069" s="524"/>
      <c r="AY1069" s="422"/>
      <c r="AZ1069" s="524"/>
      <c r="BA1069" s="524"/>
      <c r="BB1069" s="422"/>
      <c r="BC1069" s="524"/>
      <c r="BD1069" s="523"/>
      <c r="BE1069" s="524"/>
      <c r="BF1069" s="524"/>
      <c r="BG1069" s="426"/>
      <c r="BH1069" s="426"/>
      <c r="BI1069" s="426"/>
      <c r="BJ1069" s="426"/>
      <c r="BK1069" s="425"/>
    </row>
    <row r="1070" spans="1:63" ht="15.75" customHeight="1">
      <c r="A1070" s="174"/>
      <c r="B1070" s="174"/>
      <c r="C1070" s="174"/>
      <c r="D1070" s="63"/>
      <c r="E1070" s="63"/>
      <c r="F1070" s="174"/>
      <c r="G1070" s="174"/>
      <c r="H1070" s="174"/>
      <c r="I1070" s="174"/>
      <c r="J1070" s="174"/>
      <c r="K1070" s="174"/>
      <c r="L1070" s="174"/>
      <c r="M1070" s="174"/>
      <c r="N1070" s="174"/>
      <c r="O1070" s="63"/>
      <c r="P1070" s="63"/>
      <c r="Q1070" s="174"/>
      <c r="R1070" s="63"/>
      <c r="S1070" s="174"/>
      <c r="T1070" s="174"/>
      <c r="U1070" s="174"/>
      <c r="V1070" s="63"/>
      <c r="W1070" s="174"/>
      <c r="X1070" s="174"/>
      <c r="Y1070" s="429"/>
      <c r="Z1070" s="63"/>
      <c r="AA1070" s="63"/>
      <c r="AB1070" s="63"/>
      <c r="AC1070" s="63"/>
      <c r="AD1070" s="174"/>
      <c r="AE1070" s="174"/>
      <c r="AF1070" s="466"/>
      <c r="AG1070" s="174"/>
      <c r="AH1070" s="174"/>
      <c r="AI1070" s="174"/>
      <c r="AJ1070" s="174"/>
      <c r="AK1070" s="174"/>
      <c r="AL1070" s="174"/>
      <c r="AM1070" s="174"/>
      <c r="AN1070" s="174"/>
      <c r="AO1070" s="174"/>
      <c r="AP1070" s="174"/>
      <c r="AQ1070" s="174"/>
      <c r="AR1070" s="174"/>
      <c r="AS1070" s="174"/>
      <c r="AT1070" s="415"/>
      <c r="AU1070" s="174"/>
      <c r="AV1070" s="437"/>
      <c r="AW1070" s="523"/>
      <c r="AX1070" s="524"/>
      <c r="AY1070" s="422"/>
      <c r="AZ1070" s="524"/>
      <c r="BA1070" s="524"/>
      <c r="BB1070" s="422"/>
      <c r="BC1070" s="524"/>
      <c r="BD1070" s="523"/>
      <c r="BE1070" s="524"/>
      <c r="BF1070" s="524"/>
      <c r="BG1070" s="426"/>
      <c r="BH1070" s="426"/>
      <c r="BI1070" s="426"/>
      <c r="BJ1070" s="426"/>
      <c r="BK1070" s="425"/>
    </row>
    <row r="1071" spans="1:63" ht="15.75" customHeight="1">
      <c r="A1071" s="174"/>
      <c r="B1071" s="174"/>
      <c r="C1071" s="174"/>
      <c r="D1071" s="63"/>
      <c r="E1071" s="63"/>
      <c r="F1071" s="174"/>
      <c r="G1071" s="174"/>
      <c r="H1071" s="174"/>
      <c r="I1071" s="174"/>
      <c r="J1071" s="174"/>
      <c r="K1071" s="174"/>
      <c r="L1071" s="174"/>
      <c r="M1071" s="174"/>
      <c r="N1071" s="174"/>
      <c r="O1071" s="63"/>
      <c r="P1071" s="63"/>
      <c r="Q1071" s="174"/>
      <c r="R1071" s="63"/>
      <c r="S1071" s="174"/>
      <c r="T1071" s="174"/>
      <c r="U1071" s="174"/>
      <c r="V1071" s="63"/>
      <c r="W1071" s="174"/>
      <c r="X1071" s="174"/>
      <c r="Y1071" s="429"/>
      <c r="Z1071" s="63"/>
      <c r="AA1071" s="63"/>
      <c r="AB1071" s="63"/>
      <c r="AC1071" s="63"/>
      <c r="AD1071" s="174"/>
      <c r="AE1071" s="174"/>
      <c r="AF1071" s="466"/>
      <c r="AG1071" s="174"/>
      <c r="AH1071" s="174"/>
      <c r="AI1071" s="174"/>
      <c r="AJ1071" s="174"/>
      <c r="AK1071" s="174"/>
      <c r="AL1071" s="174"/>
      <c r="AM1071" s="174"/>
      <c r="AN1071" s="174"/>
      <c r="AO1071" s="174"/>
      <c r="AP1071" s="174"/>
      <c r="AQ1071" s="174"/>
      <c r="AR1071" s="174"/>
      <c r="AS1071" s="174"/>
      <c r="AT1071" s="415"/>
      <c r="AU1071" s="174"/>
      <c r="AV1071" s="437"/>
      <c r="AW1071" s="523"/>
      <c r="AX1071" s="524"/>
      <c r="AY1071" s="422"/>
      <c r="AZ1071" s="524"/>
      <c r="BA1071" s="524"/>
      <c r="BB1071" s="422"/>
      <c r="BC1071" s="524"/>
      <c r="BD1071" s="523"/>
      <c r="BE1071" s="524"/>
      <c r="BF1071" s="524"/>
      <c r="BG1071" s="426"/>
      <c r="BH1071" s="426"/>
      <c r="BI1071" s="426"/>
      <c r="BJ1071" s="426"/>
      <c r="BK1071" s="425"/>
    </row>
    <row r="1072" spans="1:63" ht="15.75" customHeight="1">
      <c r="A1072" s="174"/>
      <c r="B1072" s="174"/>
      <c r="C1072" s="174"/>
      <c r="D1072" s="63"/>
      <c r="E1072" s="63"/>
      <c r="F1072" s="174"/>
      <c r="G1072" s="174"/>
      <c r="H1072" s="174"/>
      <c r="I1072" s="174"/>
      <c r="J1072" s="174"/>
      <c r="K1072" s="174"/>
      <c r="L1072" s="174"/>
      <c r="M1072" s="174"/>
      <c r="N1072" s="174"/>
      <c r="O1072" s="63"/>
      <c r="P1072" s="63"/>
      <c r="Q1072" s="174"/>
      <c r="R1072" s="63"/>
      <c r="S1072" s="174"/>
      <c r="T1072" s="174"/>
      <c r="U1072" s="174"/>
      <c r="V1072" s="63"/>
      <c r="W1072" s="174"/>
      <c r="X1072" s="174"/>
      <c r="Y1072" s="429"/>
      <c r="Z1072" s="63"/>
      <c r="AA1072" s="63"/>
      <c r="AB1072" s="63"/>
      <c r="AC1072" s="63"/>
      <c r="AD1072" s="174"/>
      <c r="AE1072" s="174"/>
      <c r="AF1072" s="466"/>
      <c r="AG1072" s="174"/>
      <c r="AH1072" s="174"/>
      <c r="AI1072" s="174"/>
      <c r="AJ1072" s="174"/>
      <c r="AK1072" s="174"/>
      <c r="AL1072" s="174"/>
      <c r="AM1072" s="174"/>
      <c r="AN1072" s="174"/>
      <c r="AO1072" s="174"/>
      <c r="AP1072" s="174"/>
      <c r="AQ1072" s="174"/>
      <c r="AR1072" s="174"/>
      <c r="AS1072" s="174"/>
      <c r="AT1072" s="415"/>
      <c r="AU1072" s="174"/>
      <c r="AV1072" s="437"/>
      <c r="AW1072" s="523"/>
      <c r="AX1072" s="524"/>
      <c r="AY1072" s="422"/>
      <c r="AZ1072" s="524"/>
      <c r="BA1072" s="524"/>
      <c r="BB1072" s="422"/>
      <c r="BC1072" s="524"/>
      <c r="BD1072" s="523"/>
      <c r="BE1072" s="524"/>
      <c r="BF1072" s="524"/>
      <c r="BG1072" s="426"/>
      <c r="BH1072" s="426"/>
      <c r="BI1072" s="426"/>
      <c r="BJ1072" s="426"/>
      <c r="BK1072" s="425"/>
    </row>
    <row r="1073" spans="1:63" ht="15.75" customHeight="1">
      <c r="A1073" s="174"/>
      <c r="B1073" s="174"/>
      <c r="C1073" s="174"/>
      <c r="D1073" s="63"/>
      <c r="E1073" s="63"/>
      <c r="F1073" s="174"/>
      <c r="G1073" s="174"/>
      <c r="H1073" s="174"/>
      <c r="I1073" s="174"/>
      <c r="J1073" s="174"/>
      <c r="K1073" s="174"/>
      <c r="L1073" s="174"/>
      <c r="M1073" s="174"/>
      <c r="N1073" s="174"/>
      <c r="O1073" s="63"/>
      <c r="P1073" s="63"/>
      <c r="Q1073" s="174"/>
      <c r="R1073" s="63"/>
      <c r="S1073" s="174"/>
      <c r="T1073" s="174"/>
      <c r="U1073" s="174"/>
      <c r="V1073" s="63"/>
      <c r="W1073" s="174"/>
      <c r="X1073" s="174"/>
      <c r="Y1073" s="429"/>
      <c r="Z1073" s="63"/>
      <c r="AA1073" s="63"/>
      <c r="AB1073" s="63"/>
      <c r="AC1073" s="63"/>
      <c r="AD1073" s="174"/>
      <c r="AE1073" s="174"/>
      <c r="AF1073" s="466"/>
      <c r="AG1073" s="174"/>
      <c r="AH1073" s="174"/>
      <c r="AI1073" s="174"/>
      <c r="AJ1073" s="174"/>
      <c r="AK1073" s="174"/>
      <c r="AL1073" s="174"/>
      <c r="AM1073" s="174"/>
      <c r="AN1073" s="174"/>
      <c r="AO1073" s="174"/>
      <c r="AP1073" s="174"/>
      <c r="AQ1073" s="174"/>
      <c r="AR1073" s="174"/>
      <c r="AS1073" s="174"/>
      <c r="AT1073" s="415"/>
      <c r="AU1073" s="174"/>
      <c r="AV1073" s="437"/>
      <c r="AW1073" s="523"/>
      <c r="AX1073" s="524"/>
      <c r="AY1073" s="422"/>
      <c r="AZ1073" s="524"/>
      <c r="BA1073" s="524"/>
      <c r="BB1073" s="422"/>
      <c r="BC1073" s="524"/>
      <c r="BD1073" s="523"/>
      <c r="BE1073" s="524"/>
      <c r="BF1073" s="524"/>
      <c r="BG1073" s="426"/>
      <c r="BH1073" s="426"/>
      <c r="BI1073" s="426"/>
      <c r="BJ1073" s="426"/>
      <c r="BK1073" s="425"/>
    </row>
    <row r="1074" spans="1:63" ht="15.75" customHeight="1">
      <c r="A1074" s="174"/>
      <c r="B1074" s="174"/>
      <c r="C1074" s="174"/>
      <c r="D1074" s="63"/>
      <c r="E1074" s="63"/>
      <c r="F1074" s="174"/>
      <c r="G1074" s="174"/>
      <c r="H1074" s="174"/>
      <c r="I1074" s="174"/>
      <c r="J1074" s="174"/>
      <c r="K1074" s="174"/>
      <c r="L1074" s="174"/>
      <c r="M1074" s="174"/>
      <c r="N1074" s="174"/>
      <c r="O1074" s="63"/>
      <c r="P1074" s="63"/>
      <c r="Q1074" s="174"/>
      <c r="R1074" s="63"/>
      <c r="S1074" s="174"/>
      <c r="T1074" s="174"/>
      <c r="U1074" s="174"/>
      <c r="V1074" s="63"/>
      <c r="W1074" s="174"/>
      <c r="X1074" s="174"/>
      <c r="Y1074" s="429"/>
      <c r="Z1074" s="63"/>
      <c r="AA1074" s="63"/>
      <c r="AB1074" s="63"/>
      <c r="AC1074" s="63"/>
      <c r="AD1074" s="174"/>
      <c r="AE1074" s="174"/>
      <c r="AF1074" s="466"/>
      <c r="AG1074" s="174"/>
      <c r="AH1074" s="174"/>
      <c r="AI1074" s="174"/>
      <c r="AJ1074" s="174"/>
      <c r="AK1074" s="174"/>
      <c r="AL1074" s="174"/>
      <c r="AM1074" s="174"/>
      <c r="AN1074" s="174"/>
      <c r="AO1074" s="174"/>
      <c r="AP1074" s="174"/>
      <c r="AQ1074" s="174"/>
      <c r="AR1074" s="174"/>
      <c r="AS1074" s="174"/>
      <c r="AT1074" s="415"/>
      <c r="AU1074" s="174"/>
      <c r="AV1074" s="437"/>
      <c r="AW1074" s="523"/>
      <c r="AX1074" s="524"/>
      <c r="AY1074" s="422"/>
      <c r="AZ1074" s="524"/>
      <c r="BA1074" s="524"/>
      <c r="BB1074" s="422"/>
      <c r="BC1074" s="524"/>
      <c r="BD1074" s="523"/>
      <c r="BE1074" s="524"/>
      <c r="BF1074" s="524"/>
      <c r="BG1074" s="426"/>
      <c r="BH1074" s="426"/>
      <c r="BI1074" s="426"/>
      <c r="BJ1074" s="426"/>
      <c r="BK1074" s="425"/>
    </row>
    <row r="1075" spans="1:63" ht="15.75" customHeight="1">
      <c r="A1075" s="174"/>
      <c r="B1075" s="174"/>
      <c r="C1075" s="174"/>
      <c r="D1075" s="63"/>
      <c r="E1075" s="63"/>
      <c r="F1075" s="174"/>
      <c r="G1075" s="174"/>
      <c r="H1075" s="174"/>
      <c r="I1075" s="174"/>
      <c r="J1075" s="174"/>
      <c r="K1075" s="174"/>
      <c r="L1075" s="174"/>
      <c r="M1075" s="174"/>
      <c r="N1075" s="174"/>
      <c r="O1075" s="63"/>
      <c r="P1075" s="63"/>
      <c r="Q1075" s="174"/>
      <c r="R1075" s="63"/>
      <c r="S1075" s="174"/>
      <c r="T1075" s="174"/>
      <c r="U1075" s="174"/>
      <c r="V1075" s="63"/>
      <c r="W1075" s="174"/>
      <c r="X1075" s="174"/>
      <c r="Y1075" s="429"/>
      <c r="Z1075" s="63"/>
      <c r="AA1075" s="63"/>
      <c r="AB1075" s="63"/>
      <c r="AC1075" s="63"/>
      <c r="AD1075" s="174"/>
      <c r="AE1075" s="174"/>
      <c r="AF1075" s="466"/>
      <c r="AG1075" s="174"/>
      <c r="AH1075" s="174"/>
      <c r="AI1075" s="174"/>
      <c r="AJ1075" s="174"/>
      <c r="AK1075" s="174"/>
      <c r="AL1075" s="174"/>
      <c r="AM1075" s="174"/>
      <c r="AN1075" s="174"/>
      <c r="AO1075" s="174"/>
      <c r="AP1075" s="174"/>
      <c r="AQ1075" s="174"/>
      <c r="AR1075" s="174"/>
      <c r="AS1075" s="174"/>
      <c r="AT1075" s="415"/>
      <c r="AU1075" s="174"/>
      <c r="AV1075" s="437"/>
      <c r="AW1075" s="523"/>
      <c r="AX1075" s="524"/>
      <c r="AY1075" s="422"/>
      <c r="AZ1075" s="524"/>
      <c r="BA1075" s="524"/>
      <c r="BB1075" s="422"/>
      <c r="BC1075" s="524"/>
      <c r="BD1075" s="523"/>
      <c r="BE1075" s="524"/>
      <c r="BF1075" s="524"/>
      <c r="BG1075" s="426"/>
      <c r="BH1075" s="426"/>
      <c r="BI1075" s="426"/>
      <c r="BJ1075" s="426"/>
      <c r="BK1075" s="425"/>
    </row>
    <row r="1076" spans="1:63" ht="15.75" customHeight="1">
      <c r="A1076" s="174"/>
      <c r="B1076" s="174"/>
      <c r="C1076" s="174"/>
      <c r="D1076" s="63"/>
      <c r="E1076" s="63"/>
      <c r="F1076" s="174"/>
      <c r="G1076" s="174"/>
      <c r="H1076" s="174"/>
      <c r="I1076" s="174"/>
      <c r="J1076" s="174"/>
      <c r="K1076" s="174"/>
      <c r="L1076" s="174"/>
      <c r="M1076" s="174"/>
      <c r="N1076" s="174"/>
      <c r="O1076" s="63"/>
      <c r="P1076" s="63"/>
      <c r="Q1076" s="174"/>
      <c r="R1076" s="63"/>
      <c r="S1076" s="174"/>
      <c r="T1076" s="174"/>
      <c r="U1076" s="174"/>
      <c r="V1076" s="63"/>
      <c r="W1076" s="174"/>
      <c r="X1076" s="174"/>
      <c r="Y1076" s="429"/>
      <c r="Z1076" s="63"/>
      <c r="AA1076" s="63"/>
      <c r="AB1076" s="63"/>
      <c r="AC1076" s="63"/>
      <c r="AD1076" s="174"/>
      <c r="AE1076" s="174"/>
      <c r="AF1076" s="466"/>
      <c r="AG1076" s="174"/>
      <c r="AH1076" s="174"/>
      <c r="AI1076" s="174"/>
      <c r="AJ1076" s="174"/>
      <c r="AK1076" s="174"/>
      <c r="AL1076" s="174"/>
      <c r="AM1076" s="174"/>
      <c r="AN1076" s="174"/>
      <c r="AO1076" s="174"/>
      <c r="AP1076" s="174"/>
      <c r="AQ1076" s="174"/>
      <c r="AR1076" s="174"/>
      <c r="AS1076" s="174"/>
      <c r="AT1076" s="415"/>
      <c r="AU1076" s="174"/>
      <c r="AV1076" s="437"/>
      <c r="AW1076" s="523"/>
      <c r="AX1076" s="524"/>
      <c r="AY1076" s="422"/>
      <c r="AZ1076" s="524"/>
      <c r="BA1076" s="524"/>
      <c r="BB1076" s="422"/>
      <c r="BC1076" s="524"/>
      <c r="BD1076" s="523"/>
      <c r="BE1076" s="524"/>
      <c r="BF1076" s="524"/>
      <c r="BG1076" s="426"/>
      <c r="BH1076" s="426"/>
      <c r="BI1076" s="426"/>
      <c r="BJ1076" s="426"/>
      <c r="BK1076" s="425"/>
    </row>
    <row r="1077" spans="1:63" ht="15.75" customHeight="1">
      <c r="A1077" s="174"/>
      <c r="B1077" s="174"/>
      <c r="C1077" s="174"/>
      <c r="D1077" s="63"/>
      <c r="E1077" s="63"/>
      <c r="F1077" s="174"/>
      <c r="G1077" s="174"/>
      <c r="H1077" s="174"/>
      <c r="I1077" s="174"/>
      <c r="J1077" s="174"/>
      <c r="K1077" s="174"/>
      <c r="L1077" s="174"/>
      <c r="M1077" s="174"/>
      <c r="N1077" s="174"/>
      <c r="O1077" s="63"/>
      <c r="P1077" s="63"/>
      <c r="Q1077" s="174"/>
      <c r="R1077" s="63"/>
      <c r="S1077" s="174"/>
      <c r="T1077" s="174"/>
      <c r="U1077" s="174"/>
      <c r="V1077" s="63"/>
      <c r="W1077" s="174"/>
      <c r="X1077" s="174"/>
      <c r="Y1077" s="429"/>
      <c r="Z1077" s="63"/>
      <c r="AA1077" s="63"/>
      <c r="AB1077" s="63"/>
      <c r="AC1077" s="63"/>
      <c r="AD1077" s="174"/>
      <c r="AE1077" s="174"/>
      <c r="AF1077" s="466"/>
      <c r="AG1077" s="174"/>
      <c r="AH1077" s="174"/>
      <c r="AI1077" s="174"/>
      <c r="AJ1077" s="174"/>
      <c r="AK1077" s="174"/>
      <c r="AL1077" s="174"/>
      <c r="AM1077" s="174"/>
      <c r="AN1077" s="174"/>
      <c r="AO1077" s="174"/>
      <c r="AP1077" s="174"/>
      <c r="AQ1077" s="174"/>
      <c r="AR1077" s="174"/>
      <c r="AS1077" s="174"/>
      <c r="AT1077" s="415"/>
      <c r="AU1077" s="174"/>
      <c r="AV1077" s="437"/>
      <c r="AW1077" s="523"/>
      <c r="AX1077" s="524"/>
      <c r="AY1077" s="422"/>
      <c r="AZ1077" s="524"/>
      <c r="BA1077" s="524"/>
      <c r="BB1077" s="422"/>
      <c r="BC1077" s="524"/>
      <c r="BD1077" s="523"/>
      <c r="BE1077" s="524"/>
      <c r="BF1077" s="524"/>
      <c r="BG1077" s="426"/>
      <c r="BH1077" s="426"/>
      <c r="BI1077" s="426"/>
      <c r="BJ1077" s="426"/>
      <c r="BK1077" s="425"/>
    </row>
    <row r="1078" spans="1:63" ht="15.75" customHeight="1">
      <c r="A1078" s="174"/>
      <c r="B1078" s="174"/>
      <c r="C1078" s="174"/>
      <c r="D1078" s="63"/>
      <c r="E1078" s="63"/>
      <c r="F1078" s="174"/>
      <c r="G1078" s="174"/>
      <c r="H1078" s="174"/>
      <c r="I1078" s="174"/>
      <c r="J1078" s="174"/>
      <c r="K1078" s="174"/>
      <c r="L1078" s="174"/>
      <c r="M1078" s="174"/>
      <c r="N1078" s="174"/>
      <c r="O1078" s="63"/>
      <c r="P1078" s="63"/>
      <c r="Q1078" s="174"/>
      <c r="R1078" s="63"/>
      <c r="S1078" s="174"/>
      <c r="T1078" s="174"/>
      <c r="U1078" s="174"/>
      <c r="V1078" s="63"/>
      <c r="W1078" s="174"/>
      <c r="X1078" s="174"/>
      <c r="Y1078" s="429"/>
      <c r="Z1078" s="63"/>
      <c r="AA1078" s="63"/>
      <c r="AB1078" s="63"/>
      <c r="AC1078" s="63"/>
      <c r="AD1078" s="174"/>
      <c r="AE1078" s="174"/>
      <c r="AF1078" s="466"/>
      <c r="AG1078" s="174"/>
      <c r="AH1078" s="174"/>
      <c r="AI1078" s="174"/>
      <c r="AJ1078" s="174"/>
      <c r="AK1078" s="174"/>
      <c r="AL1078" s="174"/>
      <c r="AM1078" s="174"/>
      <c r="AN1078" s="174"/>
      <c r="AO1078" s="174"/>
      <c r="AP1078" s="174"/>
      <c r="AQ1078" s="174"/>
      <c r="AR1078" s="174"/>
      <c r="AS1078" s="174"/>
      <c r="AT1078" s="415"/>
      <c r="AU1078" s="174"/>
      <c r="AV1078" s="437"/>
      <c r="AW1078" s="523"/>
      <c r="AX1078" s="524"/>
      <c r="AY1078" s="422"/>
      <c r="AZ1078" s="524"/>
      <c r="BA1078" s="524"/>
      <c r="BB1078" s="422"/>
      <c r="BC1078" s="524"/>
      <c r="BD1078" s="523"/>
      <c r="BE1078" s="524"/>
      <c r="BF1078" s="524"/>
      <c r="BG1078" s="426"/>
      <c r="BH1078" s="426"/>
      <c r="BI1078" s="426"/>
      <c r="BJ1078" s="426"/>
      <c r="BK1078" s="425"/>
    </row>
    <row r="1079" spans="1:63" ht="15.75" customHeight="1">
      <c r="A1079" s="174"/>
      <c r="B1079" s="174"/>
      <c r="C1079" s="174"/>
      <c r="D1079" s="63"/>
      <c r="E1079" s="63"/>
      <c r="F1079" s="174"/>
      <c r="G1079" s="174"/>
      <c r="H1079" s="174"/>
      <c r="I1079" s="174"/>
      <c r="J1079" s="174"/>
      <c r="K1079" s="174"/>
      <c r="L1079" s="174"/>
      <c r="M1079" s="174"/>
      <c r="N1079" s="174"/>
      <c r="O1079" s="63"/>
      <c r="P1079" s="63"/>
      <c r="Q1079" s="174"/>
      <c r="R1079" s="63"/>
      <c r="S1079" s="174"/>
      <c r="T1079" s="174"/>
      <c r="U1079" s="174"/>
      <c r="V1079" s="63"/>
      <c r="W1079" s="174"/>
      <c r="X1079" s="174"/>
      <c r="Y1079" s="429"/>
      <c r="Z1079" s="63"/>
      <c r="AA1079" s="63"/>
      <c r="AB1079" s="63"/>
      <c r="AC1079" s="63"/>
      <c r="AD1079" s="174"/>
      <c r="AE1079" s="174"/>
      <c r="AF1079" s="466"/>
      <c r="AG1079" s="174"/>
      <c r="AH1079" s="174"/>
      <c r="AI1079" s="174"/>
      <c r="AJ1079" s="174"/>
      <c r="AK1079" s="174"/>
      <c r="AL1079" s="174"/>
      <c r="AM1079" s="174"/>
      <c r="AN1079" s="174"/>
      <c r="AO1079" s="174"/>
      <c r="AP1079" s="174"/>
      <c r="AQ1079" s="174"/>
      <c r="AR1079" s="174"/>
      <c r="AS1079" s="174"/>
      <c r="AT1079" s="415"/>
      <c r="AU1079" s="174"/>
      <c r="AV1079" s="437"/>
      <c r="AW1079" s="523"/>
      <c r="AX1079" s="524"/>
      <c r="AY1079" s="422"/>
      <c r="AZ1079" s="524"/>
      <c r="BA1079" s="524"/>
      <c r="BB1079" s="422"/>
      <c r="BC1079" s="524"/>
      <c r="BD1079" s="523"/>
      <c r="BE1079" s="524"/>
      <c r="BF1079" s="524"/>
      <c r="BG1079" s="426"/>
      <c r="BH1079" s="426"/>
      <c r="BI1079" s="426"/>
      <c r="BJ1079" s="426"/>
      <c r="BK1079" s="425"/>
    </row>
    <row r="1080" spans="1:63" ht="15.75" customHeight="1">
      <c r="A1080" s="174"/>
      <c r="B1080" s="174"/>
      <c r="C1080" s="174"/>
      <c r="D1080" s="63"/>
      <c r="E1080" s="63"/>
      <c r="F1080" s="174"/>
      <c r="G1080" s="174"/>
      <c r="H1080" s="174"/>
      <c r="I1080" s="174"/>
      <c r="J1080" s="174"/>
      <c r="K1080" s="174"/>
      <c r="L1080" s="174"/>
      <c r="M1080" s="174"/>
      <c r="N1080" s="174"/>
      <c r="O1080" s="63"/>
      <c r="P1080" s="63"/>
      <c r="Q1080" s="174"/>
      <c r="R1080" s="63"/>
      <c r="S1080" s="174"/>
      <c r="T1080" s="174"/>
      <c r="U1080" s="174"/>
      <c r="V1080" s="63"/>
      <c r="W1080" s="174"/>
      <c r="X1080" s="174"/>
      <c r="Y1080" s="429"/>
      <c r="Z1080" s="63"/>
      <c r="AA1080" s="63"/>
      <c r="AB1080" s="63"/>
      <c r="AC1080" s="63"/>
      <c r="AD1080" s="174"/>
      <c r="AE1080" s="174"/>
      <c r="AF1080" s="466"/>
      <c r="AG1080" s="174"/>
      <c r="AH1080" s="174"/>
      <c r="AI1080" s="174"/>
      <c r="AJ1080" s="174"/>
      <c r="AK1080" s="174"/>
      <c r="AL1080" s="174"/>
      <c r="AM1080" s="174"/>
      <c r="AN1080" s="174"/>
      <c r="AO1080" s="174"/>
      <c r="AP1080" s="174"/>
      <c r="AQ1080" s="174"/>
      <c r="AR1080" s="174"/>
      <c r="AS1080" s="174"/>
      <c r="AT1080" s="415"/>
      <c r="AU1080" s="174"/>
      <c r="AV1080" s="437"/>
      <c r="AW1080" s="523"/>
      <c r="AX1080" s="524"/>
      <c r="AY1080" s="422"/>
      <c r="AZ1080" s="524"/>
      <c r="BA1080" s="524"/>
      <c r="BB1080" s="422"/>
      <c r="BC1080" s="524"/>
      <c r="BD1080" s="523"/>
      <c r="BE1080" s="524"/>
      <c r="BF1080" s="524"/>
      <c r="BG1080" s="426"/>
      <c r="BH1080" s="426"/>
      <c r="BI1080" s="426"/>
      <c r="BJ1080" s="426"/>
      <c r="BK1080" s="425"/>
    </row>
    <row r="1081" spans="1:63" ht="15.75" customHeight="1">
      <c r="A1081" s="174"/>
      <c r="B1081" s="174"/>
      <c r="C1081" s="174"/>
      <c r="D1081" s="63"/>
      <c r="E1081" s="63"/>
      <c r="F1081" s="174"/>
      <c r="G1081" s="174"/>
      <c r="H1081" s="174"/>
      <c r="I1081" s="174"/>
      <c r="J1081" s="174"/>
      <c r="K1081" s="174"/>
      <c r="L1081" s="174"/>
      <c r="M1081" s="174"/>
      <c r="N1081" s="174"/>
      <c r="O1081" s="63"/>
      <c r="P1081" s="63"/>
      <c r="Q1081" s="174"/>
      <c r="R1081" s="63"/>
      <c r="S1081" s="174"/>
      <c r="T1081" s="174"/>
      <c r="U1081" s="174"/>
      <c r="V1081" s="63"/>
      <c r="W1081" s="174"/>
      <c r="X1081" s="174"/>
      <c r="Y1081" s="429"/>
      <c r="Z1081" s="63"/>
      <c r="AA1081" s="63"/>
      <c r="AB1081" s="63"/>
      <c r="AC1081" s="63"/>
      <c r="AD1081" s="174"/>
      <c r="AE1081" s="174"/>
      <c r="AF1081" s="466"/>
      <c r="AG1081" s="174"/>
      <c r="AH1081" s="174"/>
      <c r="AI1081" s="174"/>
      <c r="AJ1081" s="174"/>
      <c r="AK1081" s="174"/>
      <c r="AL1081" s="174"/>
      <c r="AM1081" s="174"/>
      <c r="AN1081" s="174"/>
      <c r="AO1081" s="174"/>
      <c r="AP1081" s="174"/>
      <c r="AQ1081" s="174"/>
      <c r="AR1081" s="174"/>
      <c r="AS1081" s="174"/>
      <c r="AT1081" s="415"/>
      <c r="AU1081" s="174"/>
      <c r="AV1081" s="437"/>
      <c r="AW1081" s="523"/>
      <c r="AX1081" s="524"/>
      <c r="AY1081" s="422"/>
      <c r="AZ1081" s="524"/>
      <c r="BA1081" s="524"/>
      <c r="BB1081" s="422"/>
      <c r="BC1081" s="524"/>
      <c r="BD1081" s="523"/>
      <c r="BE1081" s="524"/>
      <c r="BF1081" s="524"/>
      <c r="BG1081" s="426"/>
      <c r="BH1081" s="426"/>
      <c r="BI1081" s="426"/>
      <c r="BJ1081" s="426"/>
      <c r="BK1081" s="425"/>
    </row>
    <row r="1082" spans="1:63" ht="15.75" customHeight="1">
      <c r="A1082" s="174"/>
      <c r="B1082" s="174"/>
      <c r="C1082" s="174"/>
      <c r="D1082" s="63"/>
      <c r="E1082" s="63"/>
      <c r="F1082" s="174"/>
      <c r="G1082" s="174"/>
      <c r="H1082" s="174"/>
      <c r="I1082" s="174"/>
      <c r="J1082" s="174"/>
      <c r="K1082" s="174"/>
      <c r="L1082" s="174"/>
      <c r="M1082" s="174"/>
      <c r="N1082" s="174"/>
      <c r="O1082" s="63"/>
      <c r="P1082" s="63"/>
      <c r="Q1082" s="174"/>
      <c r="R1082" s="63"/>
      <c r="S1082" s="174"/>
      <c r="T1082" s="174"/>
      <c r="U1082" s="174"/>
      <c r="V1082" s="63"/>
      <c r="W1082" s="174"/>
      <c r="X1082" s="174"/>
      <c r="Y1082" s="429"/>
      <c r="Z1082" s="63"/>
      <c r="AA1082" s="63"/>
      <c r="AB1082" s="63"/>
      <c r="AC1082" s="63"/>
      <c r="AD1082" s="174"/>
      <c r="AE1082" s="174"/>
      <c r="AF1082" s="466"/>
      <c r="AG1082" s="174"/>
      <c r="AH1082" s="174"/>
      <c r="AI1082" s="174"/>
      <c r="AJ1082" s="174"/>
      <c r="AK1082" s="174"/>
      <c r="AL1082" s="174"/>
      <c r="AM1082" s="174"/>
      <c r="AN1082" s="174"/>
      <c r="AO1082" s="174"/>
      <c r="AP1082" s="174"/>
      <c r="AQ1082" s="174"/>
      <c r="AR1082" s="174"/>
      <c r="AS1082" s="174"/>
      <c r="AT1082" s="415"/>
      <c r="AU1082" s="174"/>
      <c r="AV1082" s="437"/>
      <c r="AW1082" s="523"/>
      <c r="AX1082" s="524"/>
      <c r="AY1082" s="422"/>
      <c r="AZ1082" s="524"/>
      <c r="BA1082" s="524"/>
      <c r="BB1082" s="422"/>
      <c r="BC1082" s="524"/>
      <c r="BD1082" s="523"/>
      <c r="BE1082" s="524"/>
      <c r="BF1082" s="524"/>
      <c r="BG1082" s="426"/>
      <c r="BH1082" s="426"/>
      <c r="BI1082" s="426"/>
      <c r="BJ1082" s="426"/>
      <c r="BK1082" s="425"/>
    </row>
    <row r="1083" spans="1:63" ht="15.75" customHeight="1">
      <c r="A1083" s="174"/>
      <c r="B1083" s="174"/>
      <c r="C1083" s="174"/>
      <c r="D1083" s="63"/>
      <c r="E1083" s="63"/>
      <c r="F1083" s="174"/>
      <c r="G1083" s="174"/>
      <c r="H1083" s="174"/>
      <c r="I1083" s="174"/>
      <c r="J1083" s="174"/>
      <c r="K1083" s="174"/>
      <c r="L1083" s="174"/>
      <c r="M1083" s="174"/>
      <c r="N1083" s="174"/>
      <c r="O1083" s="63"/>
      <c r="P1083" s="63"/>
      <c r="Q1083" s="174"/>
      <c r="R1083" s="63"/>
      <c r="S1083" s="174"/>
      <c r="T1083" s="174"/>
      <c r="U1083" s="174"/>
      <c r="V1083" s="63"/>
      <c r="W1083" s="174"/>
      <c r="X1083" s="174"/>
      <c r="Y1083" s="429"/>
      <c r="Z1083" s="63"/>
      <c r="AA1083" s="63"/>
      <c r="AB1083" s="63"/>
      <c r="AC1083" s="63"/>
      <c r="AD1083" s="174"/>
      <c r="AE1083" s="174"/>
      <c r="AF1083" s="466"/>
      <c r="AG1083" s="174"/>
      <c r="AH1083" s="174"/>
      <c r="AI1083" s="174"/>
      <c r="AJ1083" s="174"/>
      <c r="AK1083" s="174"/>
      <c r="AL1083" s="174"/>
      <c r="AM1083" s="174"/>
      <c r="AN1083" s="174"/>
      <c r="AO1083" s="174"/>
      <c r="AP1083" s="174"/>
      <c r="AQ1083" s="174"/>
      <c r="AR1083" s="174"/>
      <c r="AS1083" s="174"/>
      <c r="AT1083" s="415"/>
      <c r="AU1083" s="174"/>
      <c r="AV1083" s="437"/>
      <c r="AW1083" s="523"/>
      <c r="AX1083" s="524"/>
      <c r="AY1083" s="422"/>
      <c r="AZ1083" s="524"/>
      <c r="BA1083" s="524"/>
      <c r="BB1083" s="422"/>
      <c r="BC1083" s="524"/>
      <c r="BD1083" s="523"/>
      <c r="BE1083" s="524"/>
      <c r="BF1083" s="524"/>
      <c r="BG1083" s="426"/>
      <c r="BH1083" s="426"/>
      <c r="BI1083" s="426"/>
      <c r="BJ1083" s="426"/>
      <c r="BK1083" s="425"/>
    </row>
    <row r="1084" spans="1:63" ht="15.75" customHeight="1">
      <c r="A1084" s="174"/>
      <c r="B1084" s="174"/>
      <c r="C1084" s="174"/>
      <c r="D1084" s="63"/>
      <c r="E1084" s="63"/>
      <c r="F1084" s="174"/>
      <c r="G1084" s="174"/>
      <c r="H1084" s="174"/>
      <c r="I1084" s="174"/>
      <c r="J1084" s="174"/>
      <c r="K1084" s="174"/>
      <c r="L1084" s="174"/>
      <c r="M1084" s="174"/>
      <c r="N1084" s="174"/>
      <c r="O1084" s="63"/>
      <c r="P1084" s="63"/>
      <c r="Q1084" s="174"/>
      <c r="R1084" s="63"/>
      <c r="S1084" s="174"/>
      <c r="T1084" s="174"/>
      <c r="U1084" s="174"/>
      <c r="V1084" s="63"/>
      <c r="W1084" s="174"/>
      <c r="X1084" s="174"/>
      <c r="Y1084" s="429"/>
      <c r="Z1084" s="63"/>
      <c r="AA1084" s="63"/>
      <c r="AB1084" s="63"/>
      <c r="AC1084" s="63"/>
      <c r="AD1084" s="174"/>
      <c r="AE1084" s="174"/>
      <c r="AF1084" s="466"/>
      <c r="AG1084" s="174"/>
      <c r="AH1084" s="174"/>
      <c r="AI1084" s="174"/>
      <c r="AJ1084" s="174"/>
      <c r="AK1084" s="174"/>
      <c r="AL1084" s="174"/>
      <c r="AM1084" s="174"/>
      <c r="AN1084" s="174"/>
      <c r="AO1084" s="174"/>
      <c r="AP1084" s="174"/>
      <c r="AQ1084" s="174"/>
      <c r="AR1084" s="174"/>
      <c r="AS1084" s="174"/>
      <c r="AT1084" s="415"/>
      <c r="AU1084" s="174"/>
      <c r="AV1084" s="437"/>
      <c r="AW1084" s="523"/>
      <c r="AX1084" s="524"/>
      <c r="AY1084" s="422"/>
      <c r="AZ1084" s="524"/>
      <c r="BA1084" s="524"/>
      <c r="BB1084" s="422"/>
      <c r="BC1084" s="524"/>
      <c r="BD1084" s="523"/>
      <c r="BE1084" s="524"/>
      <c r="BF1084" s="524"/>
      <c r="BG1084" s="426"/>
      <c r="BH1084" s="426"/>
      <c r="BI1084" s="426"/>
      <c r="BJ1084" s="426"/>
      <c r="BK1084" s="425"/>
    </row>
    <row r="1085" spans="1:63" ht="15.75" customHeight="1">
      <c r="A1085" s="174"/>
      <c r="B1085" s="174"/>
      <c r="C1085" s="174"/>
      <c r="D1085" s="63"/>
      <c r="E1085" s="63"/>
      <c r="F1085" s="174"/>
      <c r="G1085" s="174"/>
      <c r="H1085" s="174"/>
      <c r="I1085" s="174"/>
      <c r="J1085" s="174"/>
      <c r="K1085" s="174"/>
      <c r="L1085" s="174"/>
      <c r="M1085" s="174"/>
      <c r="N1085" s="174"/>
      <c r="O1085" s="63"/>
      <c r="P1085" s="63"/>
      <c r="Q1085" s="174"/>
      <c r="R1085" s="63"/>
      <c r="S1085" s="174"/>
      <c r="T1085" s="174"/>
      <c r="U1085" s="174"/>
      <c r="V1085" s="63"/>
      <c r="W1085" s="174"/>
      <c r="X1085" s="174"/>
      <c r="Y1085" s="429"/>
      <c r="Z1085" s="63"/>
      <c r="AA1085" s="63"/>
      <c r="AB1085" s="63"/>
      <c r="AC1085" s="63"/>
      <c r="AD1085" s="174"/>
      <c r="AE1085" s="174"/>
      <c r="AF1085" s="466"/>
      <c r="AG1085" s="174"/>
      <c r="AH1085" s="174"/>
      <c r="AI1085" s="174"/>
      <c r="AJ1085" s="174"/>
      <c r="AK1085" s="174"/>
      <c r="AL1085" s="174"/>
      <c r="AM1085" s="174"/>
      <c r="AN1085" s="174"/>
      <c r="AO1085" s="174"/>
      <c r="AP1085" s="174"/>
      <c r="AQ1085" s="174"/>
      <c r="AR1085" s="174"/>
      <c r="AS1085" s="174"/>
      <c r="AT1085" s="415"/>
      <c r="AU1085" s="174"/>
      <c r="AV1085" s="437"/>
      <c r="AW1085" s="523"/>
      <c r="AX1085" s="524"/>
      <c r="AY1085" s="422"/>
      <c r="AZ1085" s="524"/>
      <c r="BA1085" s="524"/>
      <c r="BB1085" s="422"/>
      <c r="BC1085" s="524"/>
      <c r="BD1085" s="523"/>
      <c r="BE1085" s="524"/>
      <c r="BF1085" s="524"/>
      <c r="BG1085" s="426"/>
      <c r="BH1085" s="426"/>
      <c r="BI1085" s="426"/>
      <c r="BJ1085" s="426"/>
      <c r="BK1085" s="425"/>
    </row>
    <row r="1086" spans="1:63" ht="15.75" customHeight="1">
      <c r="A1086" s="174"/>
      <c r="B1086" s="174"/>
      <c r="C1086" s="174"/>
      <c r="D1086" s="63"/>
      <c r="E1086" s="63"/>
      <c r="F1086" s="174"/>
      <c r="G1086" s="174"/>
      <c r="H1086" s="174"/>
      <c r="I1086" s="174"/>
      <c r="J1086" s="174"/>
      <c r="K1086" s="174"/>
      <c r="L1086" s="174"/>
      <c r="M1086" s="174"/>
      <c r="N1086" s="174"/>
      <c r="O1086" s="63"/>
      <c r="P1086" s="63"/>
      <c r="Q1086" s="174"/>
      <c r="R1086" s="63"/>
      <c r="S1086" s="174"/>
      <c r="T1086" s="174"/>
      <c r="U1086" s="174"/>
      <c r="V1086" s="63"/>
      <c r="W1086" s="174"/>
      <c r="X1086" s="174"/>
      <c r="Y1086" s="429"/>
      <c r="Z1086" s="63"/>
      <c r="AA1086" s="63"/>
      <c r="AB1086" s="63"/>
      <c r="AC1086" s="63"/>
      <c r="AD1086" s="174"/>
      <c r="AE1086" s="174"/>
      <c r="AF1086" s="466"/>
      <c r="AG1086" s="174"/>
      <c r="AH1086" s="174"/>
      <c r="AI1086" s="174"/>
      <c r="AJ1086" s="174"/>
      <c r="AK1086" s="174"/>
      <c r="AL1086" s="174"/>
      <c r="AM1086" s="174"/>
      <c r="AN1086" s="174"/>
      <c r="AO1086" s="174"/>
      <c r="AP1086" s="174"/>
      <c r="AQ1086" s="174"/>
      <c r="AR1086" s="174"/>
      <c r="AS1086" s="174"/>
      <c r="AT1086" s="415"/>
      <c r="AU1086" s="174"/>
      <c r="AV1086" s="437"/>
      <c r="AW1086" s="523"/>
      <c r="AX1086" s="524"/>
      <c r="AY1086" s="422"/>
      <c r="AZ1086" s="524"/>
      <c r="BA1086" s="524"/>
      <c r="BB1086" s="422"/>
      <c r="BC1086" s="524"/>
      <c r="BD1086" s="523"/>
      <c r="BE1086" s="524"/>
      <c r="BF1086" s="524"/>
      <c r="BG1086" s="426"/>
      <c r="BH1086" s="426"/>
      <c r="BI1086" s="426"/>
      <c r="BJ1086" s="426"/>
      <c r="BK1086" s="425"/>
    </row>
    <row r="1087" spans="1:63" ht="15.75" customHeight="1">
      <c r="A1087" s="174"/>
      <c r="B1087" s="174"/>
      <c r="C1087" s="174"/>
      <c r="D1087" s="63"/>
      <c r="E1087" s="63"/>
      <c r="F1087" s="174"/>
      <c r="G1087" s="174"/>
      <c r="H1087" s="174"/>
      <c r="I1087" s="174"/>
      <c r="J1087" s="174"/>
      <c r="K1087" s="174"/>
      <c r="L1087" s="174"/>
      <c r="M1087" s="174"/>
      <c r="N1087" s="174"/>
      <c r="O1087" s="63"/>
      <c r="P1087" s="63"/>
      <c r="Q1087" s="174"/>
      <c r="R1087" s="63"/>
      <c r="S1087" s="174"/>
      <c r="T1087" s="174"/>
      <c r="U1087" s="174"/>
      <c r="V1087" s="63"/>
      <c r="W1087" s="174"/>
      <c r="X1087" s="174"/>
      <c r="Y1087" s="429"/>
      <c r="Z1087" s="63"/>
      <c r="AA1087" s="63"/>
      <c r="AB1087" s="63"/>
      <c r="AC1087" s="63"/>
      <c r="AD1087" s="174"/>
      <c r="AE1087" s="174"/>
      <c r="AF1087" s="466"/>
      <c r="AG1087" s="174"/>
      <c r="AH1087" s="174"/>
      <c r="AI1087" s="174"/>
      <c r="AJ1087" s="174"/>
      <c r="AK1087" s="174"/>
      <c r="AL1087" s="174"/>
      <c r="AM1087" s="174"/>
      <c r="AN1087" s="174"/>
      <c r="AO1087" s="174"/>
      <c r="AP1087" s="174"/>
      <c r="AQ1087" s="174"/>
      <c r="AR1087" s="174"/>
      <c r="AS1087" s="174"/>
      <c r="AT1087" s="415"/>
      <c r="AU1087" s="174"/>
      <c r="AV1087" s="437"/>
      <c r="AW1087" s="523"/>
      <c r="AX1087" s="524"/>
      <c r="AY1087" s="422"/>
      <c r="AZ1087" s="524"/>
      <c r="BA1087" s="524"/>
      <c r="BB1087" s="422"/>
      <c r="BC1087" s="524"/>
      <c r="BD1087" s="523"/>
      <c r="BE1087" s="524"/>
      <c r="BF1087" s="524"/>
      <c r="BG1087" s="426"/>
      <c r="BH1087" s="426"/>
      <c r="BI1087" s="426"/>
      <c r="BJ1087" s="426"/>
      <c r="BK1087" s="425"/>
    </row>
    <row r="1088" spans="1:63" ht="15.75" customHeight="1">
      <c r="A1088" s="174"/>
      <c r="B1088" s="174"/>
      <c r="C1088" s="174"/>
      <c r="D1088" s="63"/>
      <c r="E1088" s="63"/>
      <c r="F1088" s="174"/>
      <c r="G1088" s="174"/>
      <c r="H1088" s="174"/>
      <c r="I1088" s="174"/>
      <c r="J1088" s="174"/>
      <c r="K1088" s="174"/>
      <c r="L1088" s="174"/>
      <c r="M1088" s="174"/>
      <c r="N1088" s="174"/>
      <c r="O1088" s="63"/>
      <c r="P1088" s="63"/>
      <c r="Q1088" s="174"/>
      <c r="R1088" s="63"/>
      <c r="S1088" s="174"/>
      <c r="T1088" s="174"/>
      <c r="U1088" s="174"/>
      <c r="V1088" s="63"/>
      <c r="W1088" s="174"/>
      <c r="X1088" s="174"/>
      <c r="Y1088" s="429"/>
      <c r="Z1088" s="63"/>
      <c r="AA1088" s="63"/>
      <c r="AB1088" s="63"/>
      <c r="AC1088" s="63"/>
      <c r="AD1088" s="174"/>
      <c r="AE1088" s="174"/>
      <c r="AF1088" s="466"/>
      <c r="AG1088" s="174"/>
      <c r="AH1088" s="174"/>
      <c r="AI1088" s="174"/>
      <c r="AJ1088" s="174"/>
      <c r="AK1088" s="174"/>
      <c r="AL1088" s="174"/>
      <c r="AM1088" s="174"/>
      <c r="AN1088" s="174"/>
      <c r="AO1088" s="174"/>
      <c r="AP1088" s="174"/>
      <c r="AQ1088" s="174"/>
      <c r="AR1088" s="174"/>
      <c r="AS1088" s="174"/>
      <c r="AT1088" s="415"/>
      <c r="AU1088" s="174"/>
      <c r="AV1088" s="437"/>
      <c r="AW1088" s="523"/>
      <c r="AX1088" s="524"/>
      <c r="AY1088" s="422"/>
      <c r="AZ1088" s="524"/>
      <c r="BA1088" s="524"/>
      <c r="BB1088" s="422"/>
      <c r="BC1088" s="524"/>
      <c r="BD1088" s="523"/>
      <c r="BE1088" s="524"/>
      <c r="BF1088" s="524"/>
      <c r="BG1088" s="426"/>
      <c r="BH1088" s="426"/>
      <c r="BI1088" s="426"/>
      <c r="BJ1088" s="426"/>
      <c r="BK1088" s="425"/>
    </row>
    <row r="1089" spans="1:63" ht="15.75" customHeight="1">
      <c r="A1089" s="174"/>
      <c r="B1089" s="174"/>
      <c r="C1089" s="174"/>
      <c r="D1089" s="63"/>
      <c r="E1089" s="63"/>
      <c r="F1089" s="174"/>
      <c r="G1089" s="174"/>
      <c r="H1089" s="174"/>
      <c r="I1089" s="174"/>
      <c r="J1089" s="174"/>
      <c r="K1089" s="174"/>
      <c r="L1089" s="174"/>
      <c r="M1089" s="174"/>
      <c r="N1089" s="174"/>
      <c r="O1089" s="63"/>
      <c r="P1089" s="63"/>
      <c r="Q1089" s="174"/>
      <c r="R1089" s="63"/>
      <c r="S1089" s="174"/>
      <c r="T1089" s="174"/>
      <c r="U1089" s="174"/>
      <c r="V1089" s="63"/>
      <c r="W1089" s="174"/>
      <c r="X1089" s="174"/>
      <c r="Y1089" s="429"/>
      <c r="Z1089" s="63"/>
      <c r="AA1089" s="63"/>
      <c r="AB1089" s="63"/>
      <c r="AC1089" s="63"/>
      <c r="AD1089" s="174"/>
      <c r="AE1089" s="174"/>
      <c r="AF1089" s="466"/>
      <c r="AG1089" s="174"/>
      <c r="AH1089" s="174"/>
      <c r="AI1089" s="174"/>
      <c r="AJ1089" s="174"/>
      <c r="AK1089" s="174"/>
      <c r="AL1089" s="174"/>
      <c r="AM1089" s="174"/>
      <c r="AN1089" s="174"/>
      <c r="AO1089" s="174"/>
      <c r="AP1089" s="174"/>
      <c r="AQ1089" s="174"/>
      <c r="AR1089" s="174"/>
      <c r="AS1089" s="174"/>
      <c r="AT1089" s="415"/>
      <c r="AU1089" s="174"/>
      <c r="AV1089" s="437"/>
      <c r="AW1089" s="523"/>
      <c r="AX1089" s="524"/>
      <c r="AY1089" s="422"/>
      <c r="AZ1089" s="524"/>
      <c r="BA1089" s="524"/>
      <c r="BB1089" s="422"/>
      <c r="BC1089" s="524"/>
      <c r="BD1089" s="523"/>
      <c r="BE1089" s="524"/>
      <c r="BF1089" s="524"/>
      <c r="BG1089" s="426"/>
      <c r="BH1089" s="426"/>
      <c r="BI1089" s="426"/>
      <c r="BJ1089" s="426"/>
      <c r="BK1089" s="425"/>
    </row>
    <row r="1090" spans="1:63" ht="15.75" customHeight="1">
      <c r="A1090" s="174"/>
      <c r="B1090" s="174"/>
      <c r="C1090" s="174"/>
      <c r="D1090" s="63"/>
      <c r="E1090" s="63"/>
      <c r="F1090" s="174"/>
      <c r="G1090" s="174"/>
      <c r="H1090" s="174"/>
      <c r="I1090" s="174"/>
      <c r="J1090" s="174"/>
      <c r="K1090" s="174"/>
      <c r="L1090" s="174"/>
      <c r="M1090" s="174"/>
      <c r="N1090" s="174"/>
      <c r="O1090" s="63"/>
      <c r="P1090" s="63"/>
      <c r="Q1090" s="174"/>
      <c r="R1090" s="63"/>
      <c r="S1090" s="174"/>
      <c r="T1090" s="174"/>
      <c r="U1090" s="174"/>
      <c r="V1090" s="63"/>
      <c r="W1090" s="174"/>
      <c r="X1090" s="174"/>
      <c r="Y1090" s="429"/>
      <c r="Z1090" s="63"/>
      <c r="AA1090" s="63"/>
      <c r="AB1090" s="63"/>
      <c r="AC1090" s="63"/>
      <c r="AD1090" s="174"/>
      <c r="AE1090" s="174"/>
      <c r="AF1090" s="466"/>
      <c r="AG1090" s="174"/>
      <c r="AH1090" s="174"/>
      <c r="AI1090" s="174"/>
      <c r="AJ1090" s="174"/>
      <c r="AK1090" s="174"/>
      <c r="AL1090" s="174"/>
      <c r="AM1090" s="174"/>
      <c r="AN1090" s="174"/>
      <c r="AO1090" s="174"/>
      <c r="AP1090" s="174"/>
      <c r="AQ1090" s="174"/>
      <c r="AR1090" s="174"/>
      <c r="AS1090" s="174"/>
      <c r="AT1090" s="415"/>
      <c r="AU1090" s="174"/>
      <c r="AV1090" s="437"/>
      <c r="AW1090" s="523"/>
      <c r="AX1090" s="524"/>
      <c r="AY1090" s="422"/>
      <c r="AZ1090" s="524"/>
      <c r="BA1090" s="524"/>
      <c r="BB1090" s="422"/>
      <c r="BC1090" s="524"/>
      <c r="BD1090" s="523"/>
      <c r="BE1090" s="524"/>
      <c r="BF1090" s="524"/>
      <c r="BG1090" s="426"/>
      <c r="BH1090" s="426"/>
      <c r="BI1090" s="426"/>
      <c r="BJ1090" s="426"/>
      <c r="BK1090" s="425"/>
    </row>
    <row r="1091" spans="1:63" ht="15.75" customHeight="1">
      <c r="A1091" s="174"/>
      <c r="B1091" s="174"/>
      <c r="C1091" s="174"/>
      <c r="D1091" s="63"/>
      <c r="E1091" s="63"/>
      <c r="F1091" s="174"/>
      <c r="G1091" s="174"/>
      <c r="H1091" s="174"/>
      <c r="I1091" s="174"/>
      <c r="J1091" s="174"/>
      <c r="K1091" s="174"/>
      <c r="L1091" s="174"/>
      <c r="M1091" s="174"/>
      <c r="N1091" s="174"/>
      <c r="O1091" s="63"/>
      <c r="P1091" s="63"/>
      <c r="Q1091" s="174"/>
      <c r="R1091" s="63"/>
      <c r="S1091" s="174"/>
      <c r="T1091" s="174"/>
      <c r="U1091" s="174"/>
      <c r="V1091" s="63"/>
      <c r="W1091" s="174"/>
      <c r="X1091" s="174"/>
      <c r="Y1091" s="429"/>
      <c r="Z1091" s="63"/>
      <c r="AA1091" s="63"/>
      <c r="AB1091" s="63"/>
      <c r="AC1091" s="63"/>
      <c r="AD1091" s="174"/>
      <c r="AE1091" s="174"/>
      <c r="AF1091" s="466"/>
      <c r="AG1091" s="174"/>
      <c r="AH1091" s="174"/>
      <c r="AI1091" s="174"/>
      <c r="AJ1091" s="174"/>
      <c r="AK1091" s="174"/>
      <c r="AL1091" s="174"/>
      <c r="AM1091" s="174"/>
      <c r="AN1091" s="174"/>
      <c r="AO1091" s="174"/>
      <c r="AP1091" s="174"/>
      <c r="AQ1091" s="174"/>
      <c r="AR1091" s="174"/>
      <c r="AS1091" s="174"/>
      <c r="AT1091" s="415"/>
      <c r="AU1091" s="174"/>
      <c r="AV1091" s="437"/>
      <c r="AW1091" s="523"/>
      <c r="AX1091" s="524"/>
      <c r="AY1091" s="422"/>
      <c r="AZ1091" s="524"/>
      <c r="BA1091" s="524"/>
      <c r="BB1091" s="422"/>
      <c r="BC1091" s="524"/>
      <c r="BD1091" s="523"/>
      <c r="BE1091" s="524"/>
      <c r="BF1091" s="524"/>
      <c r="BG1091" s="426"/>
      <c r="BH1091" s="426"/>
      <c r="BI1091" s="426"/>
      <c r="BJ1091" s="426"/>
      <c r="BK1091" s="425"/>
    </row>
    <row r="1092" spans="1:63" ht="15.75" customHeight="1">
      <c r="A1092" s="174"/>
      <c r="B1092" s="174"/>
      <c r="C1092" s="174"/>
      <c r="D1092" s="63"/>
      <c r="E1092" s="63"/>
      <c r="F1092" s="174"/>
      <c r="G1092" s="174"/>
      <c r="H1092" s="174"/>
      <c r="I1092" s="174"/>
      <c r="J1092" s="174"/>
      <c r="K1092" s="174"/>
      <c r="L1092" s="174"/>
      <c r="M1092" s="174"/>
      <c r="N1092" s="174"/>
      <c r="O1092" s="63"/>
      <c r="P1092" s="63"/>
      <c r="Q1092" s="174"/>
      <c r="R1092" s="63"/>
      <c r="S1092" s="174"/>
      <c r="T1092" s="174"/>
      <c r="U1092" s="174"/>
      <c r="V1092" s="63"/>
      <c r="W1092" s="174"/>
      <c r="X1092" s="174"/>
      <c r="Y1092" s="429"/>
      <c r="Z1092" s="63"/>
      <c r="AA1092" s="63"/>
      <c r="AB1092" s="63"/>
      <c r="AC1092" s="63"/>
      <c r="AD1092" s="174"/>
      <c r="AE1092" s="174"/>
      <c r="AF1092" s="466"/>
      <c r="AG1092" s="174"/>
      <c r="AH1092" s="174"/>
      <c r="AI1092" s="174"/>
      <c r="AJ1092" s="174"/>
      <c r="AK1092" s="174"/>
      <c r="AL1092" s="174"/>
      <c r="AM1092" s="174"/>
      <c r="AN1092" s="174"/>
      <c r="AO1092" s="174"/>
      <c r="AP1092" s="174"/>
      <c r="AQ1092" s="174"/>
      <c r="AR1092" s="174"/>
      <c r="AS1092" s="174"/>
      <c r="AT1092" s="415"/>
      <c r="AU1092" s="174"/>
      <c r="AV1092" s="437"/>
      <c r="AW1092" s="523"/>
      <c r="AX1092" s="524"/>
      <c r="AY1092" s="422"/>
      <c r="AZ1092" s="524"/>
      <c r="BA1092" s="524"/>
      <c r="BB1092" s="422"/>
      <c r="BC1092" s="524"/>
      <c r="BD1092" s="523"/>
      <c r="BE1092" s="524"/>
      <c r="BF1092" s="524"/>
      <c r="BG1092" s="426"/>
      <c r="BH1092" s="426"/>
      <c r="BI1092" s="426"/>
      <c r="BJ1092" s="426"/>
      <c r="BK1092" s="425"/>
    </row>
    <row r="1093" spans="1:63" ht="15.75" customHeight="1">
      <c r="A1093" s="174"/>
      <c r="B1093" s="174"/>
      <c r="C1093" s="174"/>
      <c r="D1093" s="63"/>
      <c r="E1093" s="63"/>
      <c r="F1093" s="174"/>
      <c r="G1093" s="174"/>
      <c r="H1093" s="174"/>
      <c r="I1093" s="174"/>
      <c r="J1093" s="174"/>
      <c r="K1093" s="174"/>
      <c r="L1093" s="174"/>
      <c r="M1093" s="174"/>
      <c r="N1093" s="174"/>
      <c r="O1093" s="63"/>
      <c r="P1093" s="63"/>
      <c r="Q1093" s="174"/>
      <c r="R1093" s="63"/>
      <c r="S1093" s="174"/>
      <c r="T1093" s="174"/>
      <c r="U1093" s="174"/>
      <c r="V1093" s="63"/>
      <c r="W1093" s="174"/>
      <c r="X1093" s="174"/>
      <c r="Y1093" s="429"/>
      <c r="Z1093" s="63"/>
      <c r="AA1093" s="63"/>
      <c r="AB1093" s="63"/>
      <c r="AC1093" s="63"/>
      <c r="AD1093" s="174"/>
      <c r="AE1093" s="174"/>
      <c r="AF1093" s="466"/>
      <c r="AG1093" s="174"/>
      <c r="AH1093" s="174"/>
      <c r="AI1093" s="174"/>
      <c r="AJ1093" s="174"/>
      <c r="AK1093" s="174"/>
      <c r="AL1093" s="174"/>
      <c r="AM1093" s="174"/>
      <c r="AN1093" s="174"/>
      <c r="AO1093" s="174"/>
      <c r="AP1093" s="174"/>
      <c r="AQ1093" s="174"/>
      <c r="AR1093" s="174"/>
      <c r="AS1093" s="174"/>
      <c r="AT1093" s="415"/>
      <c r="AU1093" s="174"/>
      <c r="AV1093" s="437"/>
      <c r="AW1093" s="523"/>
      <c r="AX1093" s="524"/>
      <c r="AY1093" s="422"/>
      <c r="AZ1093" s="524"/>
      <c r="BA1093" s="524"/>
      <c r="BB1093" s="422"/>
      <c r="BC1093" s="524"/>
      <c r="BD1093" s="523"/>
      <c r="BE1093" s="524"/>
      <c r="BF1093" s="524"/>
      <c r="BG1093" s="426"/>
      <c r="BH1093" s="426"/>
      <c r="BI1093" s="426"/>
      <c r="BJ1093" s="426"/>
      <c r="BK1093" s="425"/>
    </row>
    <row r="1094" spans="1:63" ht="15.75" customHeight="1">
      <c r="A1094" s="174"/>
      <c r="B1094" s="174"/>
      <c r="C1094" s="174"/>
      <c r="D1094" s="63"/>
      <c r="E1094" s="63"/>
      <c r="F1094" s="174"/>
      <c r="G1094" s="174"/>
      <c r="H1094" s="174"/>
      <c r="I1094" s="174"/>
      <c r="J1094" s="174"/>
      <c r="K1094" s="174"/>
      <c r="L1094" s="174"/>
      <c r="M1094" s="174"/>
      <c r="N1094" s="174"/>
      <c r="O1094" s="63"/>
      <c r="P1094" s="63"/>
      <c r="Q1094" s="174"/>
      <c r="R1094" s="63"/>
      <c r="S1094" s="174"/>
      <c r="T1094" s="174"/>
      <c r="U1094" s="174"/>
      <c r="V1094" s="63"/>
      <c r="W1094" s="174"/>
      <c r="X1094" s="174"/>
      <c r="Y1094" s="429"/>
      <c r="Z1094" s="63"/>
      <c r="AA1094" s="63"/>
      <c r="AB1094" s="63"/>
      <c r="AC1094" s="63"/>
      <c r="AD1094" s="174"/>
      <c r="AE1094" s="174"/>
      <c r="AF1094" s="466"/>
      <c r="AG1094" s="174"/>
      <c r="AH1094" s="174"/>
      <c r="AI1094" s="174"/>
      <c r="AJ1094" s="174"/>
      <c r="AK1094" s="174"/>
      <c r="AL1094" s="174"/>
      <c r="AM1094" s="174"/>
      <c r="AN1094" s="174"/>
      <c r="AO1094" s="174"/>
      <c r="AP1094" s="174"/>
      <c r="AQ1094" s="174"/>
      <c r="AR1094" s="174"/>
      <c r="AS1094" s="174"/>
      <c r="AT1094" s="415"/>
      <c r="AU1094" s="174"/>
      <c r="AV1094" s="437"/>
      <c r="AW1094" s="523"/>
      <c r="AX1094" s="524"/>
      <c r="AY1094" s="422"/>
      <c r="AZ1094" s="524"/>
      <c r="BA1094" s="524"/>
      <c r="BB1094" s="422"/>
      <c r="BC1094" s="524"/>
      <c r="BD1094" s="523"/>
      <c r="BE1094" s="524"/>
      <c r="BF1094" s="524"/>
      <c r="BG1094" s="426"/>
      <c r="BH1094" s="426"/>
      <c r="BI1094" s="426"/>
      <c r="BJ1094" s="426"/>
      <c r="BK1094" s="425"/>
    </row>
    <row r="1095" spans="1:63" ht="15.75" customHeight="1">
      <c r="A1095" s="174"/>
      <c r="B1095" s="174"/>
      <c r="C1095" s="174"/>
      <c r="D1095" s="63"/>
      <c r="E1095" s="63"/>
      <c r="F1095" s="174"/>
      <c r="G1095" s="174"/>
      <c r="H1095" s="174"/>
      <c r="I1095" s="174"/>
      <c r="J1095" s="174"/>
      <c r="K1095" s="174"/>
      <c r="L1095" s="174"/>
      <c r="M1095" s="174"/>
      <c r="N1095" s="174"/>
      <c r="O1095" s="63"/>
      <c r="P1095" s="63"/>
      <c r="Q1095" s="174"/>
      <c r="R1095" s="63"/>
      <c r="S1095" s="174"/>
      <c r="T1095" s="174"/>
      <c r="U1095" s="174"/>
      <c r="V1095" s="63"/>
      <c r="W1095" s="174"/>
      <c r="X1095" s="174"/>
      <c r="Y1095" s="429"/>
      <c r="Z1095" s="63"/>
      <c r="AA1095" s="63"/>
      <c r="AB1095" s="63"/>
      <c r="AC1095" s="63"/>
      <c r="AD1095" s="174"/>
      <c r="AE1095" s="174"/>
      <c r="AF1095" s="466"/>
      <c r="AG1095" s="174"/>
      <c r="AH1095" s="174"/>
      <c r="AI1095" s="174"/>
      <c r="AJ1095" s="174"/>
      <c r="AK1095" s="174"/>
      <c r="AL1095" s="174"/>
      <c r="AM1095" s="174"/>
      <c r="AN1095" s="174"/>
      <c r="AO1095" s="174"/>
      <c r="AP1095" s="174"/>
      <c r="AQ1095" s="174"/>
      <c r="AR1095" s="174"/>
      <c r="AS1095" s="174"/>
      <c r="AT1095" s="415"/>
      <c r="AU1095" s="174"/>
      <c r="AV1095" s="437"/>
      <c r="AW1095" s="523"/>
      <c r="AX1095" s="524"/>
      <c r="AY1095" s="422"/>
      <c r="AZ1095" s="524"/>
      <c r="BA1095" s="524"/>
      <c r="BB1095" s="422"/>
      <c r="BC1095" s="524"/>
      <c r="BD1095" s="523"/>
      <c r="BE1095" s="524"/>
      <c r="BF1095" s="524"/>
      <c r="BG1095" s="426"/>
      <c r="BH1095" s="426"/>
      <c r="BI1095" s="426"/>
      <c r="BJ1095" s="426"/>
      <c r="BK1095" s="425"/>
    </row>
    <row r="1096" spans="1:63" ht="15.75" customHeight="1">
      <c r="A1096" s="174"/>
      <c r="B1096" s="174"/>
      <c r="C1096" s="174"/>
      <c r="D1096" s="63"/>
      <c r="E1096" s="63"/>
      <c r="F1096" s="174"/>
      <c r="G1096" s="174"/>
      <c r="H1096" s="174"/>
      <c r="I1096" s="174"/>
      <c r="J1096" s="174"/>
      <c r="K1096" s="174"/>
      <c r="L1096" s="174"/>
      <c r="M1096" s="174"/>
      <c r="N1096" s="174"/>
      <c r="O1096" s="63"/>
      <c r="P1096" s="63"/>
      <c r="Q1096" s="174"/>
      <c r="R1096" s="63"/>
      <c r="S1096" s="174"/>
      <c r="T1096" s="174"/>
      <c r="U1096" s="174"/>
      <c r="V1096" s="63"/>
      <c r="W1096" s="174"/>
      <c r="X1096" s="174"/>
      <c r="Y1096" s="429"/>
      <c r="Z1096" s="63"/>
      <c r="AA1096" s="63"/>
      <c r="AB1096" s="63"/>
      <c r="AC1096" s="63"/>
      <c r="AD1096" s="174"/>
      <c r="AE1096" s="174"/>
      <c r="AF1096" s="466"/>
      <c r="AG1096" s="174"/>
      <c r="AH1096" s="174"/>
      <c r="AI1096" s="174"/>
      <c r="AJ1096" s="174"/>
      <c r="AK1096" s="174"/>
      <c r="AL1096" s="174"/>
      <c r="AM1096" s="174"/>
      <c r="AN1096" s="174"/>
      <c r="AO1096" s="174"/>
      <c r="AP1096" s="174"/>
      <c r="AQ1096" s="174"/>
      <c r="AR1096" s="174"/>
      <c r="AS1096" s="174"/>
      <c r="AT1096" s="415"/>
      <c r="AU1096" s="174"/>
      <c r="AV1096" s="437"/>
      <c r="AW1096" s="523"/>
      <c r="AX1096" s="524"/>
      <c r="AY1096" s="422"/>
      <c r="AZ1096" s="524"/>
      <c r="BA1096" s="524"/>
      <c r="BB1096" s="422"/>
      <c r="BC1096" s="524"/>
      <c r="BD1096" s="523"/>
      <c r="BE1096" s="524"/>
      <c r="BF1096" s="524"/>
      <c r="BG1096" s="426"/>
      <c r="BH1096" s="426"/>
      <c r="BI1096" s="426"/>
      <c r="BJ1096" s="426"/>
      <c r="BK1096" s="425"/>
    </row>
    <row r="1097" spans="1:63" ht="15.75" customHeight="1">
      <c r="A1097" s="174"/>
      <c r="B1097" s="174"/>
      <c r="C1097" s="174"/>
      <c r="D1097" s="63"/>
      <c r="E1097" s="63"/>
      <c r="F1097" s="174"/>
      <c r="G1097" s="174"/>
      <c r="H1097" s="174"/>
      <c r="I1097" s="174"/>
      <c r="J1097" s="174"/>
      <c r="K1097" s="174"/>
      <c r="L1097" s="174"/>
      <c r="M1097" s="174"/>
      <c r="N1097" s="174"/>
      <c r="O1097" s="63"/>
      <c r="P1097" s="63"/>
      <c r="Q1097" s="174"/>
      <c r="R1097" s="63"/>
      <c r="S1097" s="174"/>
      <c r="T1097" s="174"/>
      <c r="U1097" s="174"/>
      <c r="V1097" s="63"/>
      <c r="W1097" s="174"/>
      <c r="X1097" s="174"/>
      <c r="Y1097" s="429"/>
      <c r="Z1097" s="63"/>
      <c r="AA1097" s="63"/>
      <c r="AB1097" s="63"/>
      <c r="AC1097" s="63"/>
      <c r="AD1097" s="174"/>
      <c r="AE1097" s="174"/>
      <c r="AF1097" s="466"/>
      <c r="AG1097" s="174"/>
      <c r="AH1097" s="174"/>
      <c r="AI1097" s="174"/>
      <c r="AJ1097" s="174"/>
      <c r="AK1097" s="174"/>
      <c r="AL1097" s="174"/>
      <c r="AM1097" s="174"/>
      <c r="AN1097" s="174"/>
      <c r="AO1097" s="174"/>
      <c r="AP1097" s="174"/>
      <c r="AQ1097" s="174"/>
      <c r="AR1097" s="174"/>
      <c r="AS1097" s="174"/>
      <c r="AT1097" s="415"/>
      <c r="AU1097" s="174"/>
      <c r="AV1097" s="437"/>
      <c r="AW1097" s="523"/>
      <c r="AX1097" s="524"/>
      <c r="AY1097" s="422"/>
      <c r="AZ1097" s="524"/>
      <c r="BA1097" s="524"/>
      <c r="BB1097" s="422"/>
      <c r="BC1097" s="524"/>
      <c r="BD1097" s="523"/>
      <c r="BE1097" s="524"/>
      <c r="BF1097" s="524"/>
      <c r="BG1097" s="426"/>
      <c r="BH1097" s="426"/>
      <c r="BI1097" s="426"/>
      <c r="BJ1097" s="426"/>
      <c r="BK1097" s="425"/>
    </row>
    <row r="1098" spans="1:63" ht="15.75" customHeight="1">
      <c r="A1098" s="174"/>
      <c r="B1098" s="174"/>
      <c r="C1098" s="174"/>
      <c r="D1098" s="63"/>
      <c r="E1098" s="63"/>
      <c r="F1098" s="174"/>
      <c r="G1098" s="174"/>
      <c r="H1098" s="174"/>
      <c r="I1098" s="174"/>
      <c r="J1098" s="174"/>
      <c r="K1098" s="174"/>
      <c r="L1098" s="174"/>
      <c r="M1098" s="174"/>
      <c r="N1098" s="174"/>
      <c r="O1098" s="63"/>
      <c r="P1098" s="63"/>
      <c r="Q1098" s="174"/>
      <c r="R1098" s="63"/>
      <c r="S1098" s="174"/>
      <c r="T1098" s="174"/>
      <c r="U1098" s="174"/>
      <c r="V1098" s="63"/>
      <c r="W1098" s="174"/>
      <c r="X1098" s="174"/>
      <c r="Y1098" s="429"/>
      <c r="Z1098" s="63"/>
      <c r="AA1098" s="63"/>
      <c r="AB1098" s="63"/>
      <c r="AC1098" s="63"/>
      <c r="AD1098" s="174"/>
      <c r="AE1098" s="174"/>
      <c r="AF1098" s="466"/>
      <c r="AG1098" s="174"/>
      <c r="AH1098" s="174"/>
      <c r="AI1098" s="174"/>
      <c r="AJ1098" s="174"/>
      <c r="AK1098" s="174"/>
      <c r="AL1098" s="174"/>
      <c r="AM1098" s="174"/>
      <c r="AN1098" s="174"/>
      <c r="AO1098" s="174"/>
      <c r="AP1098" s="174"/>
      <c r="AQ1098" s="174"/>
      <c r="AR1098" s="174"/>
      <c r="AS1098" s="174"/>
      <c r="AT1098" s="415"/>
      <c r="AU1098" s="174"/>
      <c r="AV1098" s="437"/>
      <c r="AW1098" s="523"/>
      <c r="AX1098" s="524"/>
      <c r="AY1098" s="422"/>
      <c r="AZ1098" s="524"/>
      <c r="BA1098" s="524"/>
      <c r="BB1098" s="422"/>
      <c r="BC1098" s="524"/>
      <c r="BD1098" s="523"/>
      <c r="BE1098" s="524"/>
      <c r="BF1098" s="524"/>
      <c r="BG1098" s="426"/>
      <c r="BH1098" s="426"/>
      <c r="BI1098" s="426"/>
      <c r="BJ1098" s="426"/>
      <c r="BK1098" s="425"/>
    </row>
    <row r="1099" spans="1:63" ht="15.75" customHeight="1">
      <c r="A1099" s="174"/>
      <c r="B1099" s="174"/>
      <c r="C1099" s="174"/>
      <c r="D1099" s="63"/>
      <c r="E1099" s="63"/>
      <c r="F1099" s="174"/>
      <c r="G1099" s="174"/>
      <c r="H1099" s="174"/>
      <c r="I1099" s="174"/>
      <c r="J1099" s="174"/>
      <c r="K1099" s="174"/>
      <c r="L1099" s="174"/>
      <c r="M1099" s="174"/>
      <c r="N1099" s="174"/>
      <c r="O1099" s="63"/>
      <c r="P1099" s="63"/>
      <c r="Q1099" s="174"/>
      <c r="R1099" s="63"/>
      <c r="S1099" s="174"/>
      <c r="T1099" s="174"/>
      <c r="U1099" s="174"/>
      <c r="V1099" s="63"/>
      <c r="W1099" s="174"/>
      <c r="X1099" s="174"/>
      <c r="Y1099" s="429"/>
      <c r="Z1099" s="63"/>
      <c r="AA1099" s="63"/>
      <c r="AB1099" s="63"/>
      <c r="AC1099" s="63"/>
      <c r="AD1099" s="174"/>
      <c r="AE1099" s="174"/>
      <c r="AF1099" s="466"/>
      <c r="AG1099" s="174"/>
      <c r="AH1099" s="174"/>
      <c r="AI1099" s="174"/>
      <c r="AJ1099" s="174"/>
      <c r="AK1099" s="174"/>
      <c r="AL1099" s="174"/>
      <c r="AM1099" s="174"/>
      <c r="AN1099" s="174"/>
      <c r="AO1099" s="174"/>
      <c r="AP1099" s="174"/>
      <c r="AQ1099" s="174"/>
      <c r="AR1099" s="174"/>
      <c r="AS1099" s="174"/>
      <c r="AT1099" s="415"/>
      <c r="AU1099" s="174"/>
      <c r="AV1099" s="437"/>
      <c r="AW1099" s="523"/>
      <c r="AX1099" s="524"/>
      <c r="AY1099" s="422"/>
      <c r="AZ1099" s="524"/>
      <c r="BA1099" s="524"/>
      <c r="BB1099" s="422"/>
      <c r="BC1099" s="524"/>
      <c r="BD1099" s="523"/>
      <c r="BE1099" s="524"/>
      <c r="BF1099" s="524"/>
      <c r="BG1099" s="426"/>
      <c r="BH1099" s="426"/>
      <c r="BI1099" s="426"/>
      <c r="BJ1099" s="426"/>
      <c r="BK1099" s="425"/>
    </row>
    <row r="1100" spans="1:63" ht="15.75" customHeight="1">
      <c r="A1100" s="174"/>
      <c r="B1100" s="174"/>
      <c r="C1100" s="174"/>
      <c r="D1100" s="63"/>
      <c r="E1100" s="63"/>
      <c r="F1100" s="174"/>
      <c r="G1100" s="174"/>
      <c r="H1100" s="174"/>
      <c r="I1100" s="174"/>
      <c r="J1100" s="174"/>
      <c r="K1100" s="174"/>
      <c r="L1100" s="174"/>
      <c r="M1100" s="174"/>
      <c r="N1100" s="174"/>
      <c r="O1100" s="63"/>
      <c r="P1100" s="63"/>
      <c r="Q1100" s="174"/>
      <c r="R1100" s="63"/>
      <c r="S1100" s="174"/>
      <c r="T1100" s="174"/>
      <c r="U1100" s="174"/>
      <c r="V1100" s="63"/>
      <c r="W1100" s="174"/>
      <c r="X1100" s="174"/>
      <c r="Y1100" s="429"/>
      <c r="Z1100" s="63"/>
      <c r="AA1100" s="63"/>
      <c r="AB1100" s="63"/>
      <c r="AC1100" s="63"/>
      <c r="AD1100" s="174"/>
      <c r="AE1100" s="174"/>
      <c r="AF1100" s="466"/>
      <c r="AG1100" s="174"/>
      <c r="AH1100" s="174"/>
      <c r="AI1100" s="174"/>
      <c r="AJ1100" s="174"/>
      <c r="AK1100" s="174"/>
      <c r="AL1100" s="174"/>
      <c r="AM1100" s="174"/>
      <c r="AN1100" s="174"/>
      <c r="AO1100" s="174"/>
      <c r="AP1100" s="174"/>
      <c r="AQ1100" s="174"/>
      <c r="AR1100" s="174"/>
      <c r="AS1100" s="174"/>
      <c r="AT1100" s="415"/>
      <c r="AU1100" s="174"/>
      <c r="AV1100" s="437"/>
      <c r="AW1100" s="523"/>
      <c r="AX1100" s="524"/>
      <c r="AY1100" s="422"/>
      <c r="AZ1100" s="524"/>
      <c r="BA1100" s="524"/>
      <c r="BB1100" s="422"/>
      <c r="BC1100" s="524"/>
      <c r="BD1100" s="523"/>
      <c r="BE1100" s="524"/>
      <c r="BF1100" s="524"/>
      <c r="BG1100" s="426"/>
      <c r="BH1100" s="426"/>
      <c r="BI1100" s="426"/>
      <c r="BJ1100" s="426"/>
      <c r="BK1100" s="425"/>
    </row>
    <row r="1101" spans="1:63" ht="15.75" customHeight="1">
      <c r="A1101" s="174"/>
      <c r="B1101" s="174"/>
      <c r="C1101" s="174"/>
      <c r="D1101" s="63"/>
      <c r="E1101" s="63"/>
      <c r="F1101" s="174"/>
      <c r="G1101" s="174"/>
      <c r="H1101" s="174"/>
      <c r="I1101" s="174"/>
      <c r="J1101" s="174"/>
      <c r="K1101" s="174"/>
      <c r="L1101" s="174"/>
      <c r="M1101" s="174"/>
      <c r="N1101" s="174"/>
      <c r="O1101" s="63"/>
      <c r="P1101" s="63"/>
      <c r="Q1101" s="174"/>
      <c r="R1101" s="63"/>
      <c r="S1101" s="174"/>
      <c r="T1101" s="174"/>
      <c r="U1101" s="174"/>
      <c r="V1101" s="63"/>
      <c r="W1101" s="174"/>
      <c r="X1101" s="174"/>
      <c r="Y1101" s="429"/>
      <c r="Z1101" s="63"/>
      <c r="AA1101" s="63"/>
      <c r="AB1101" s="63"/>
      <c r="AC1101" s="63"/>
      <c r="AD1101" s="174"/>
      <c r="AE1101" s="174"/>
      <c r="AF1101" s="466"/>
      <c r="AG1101" s="174"/>
      <c r="AH1101" s="174"/>
      <c r="AI1101" s="174"/>
      <c r="AJ1101" s="174"/>
      <c r="AK1101" s="174"/>
      <c r="AL1101" s="174"/>
      <c r="AM1101" s="174"/>
      <c r="AN1101" s="174"/>
      <c r="AO1101" s="174"/>
      <c r="AP1101" s="174"/>
      <c r="AQ1101" s="174"/>
      <c r="AR1101" s="174"/>
      <c r="AS1101" s="174"/>
      <c r="AT1101" s="415"/>
      <c r="AU1101" s="174"/>
      <c r="AV1101" s="437"/>
      <c r="AW1101" s="523"/>
      <c r="AX1101" s="524"/>
      <c r="AY1101" s="422"/>
      <c r="AZ1101" s="524"/>
      <c r="BA1101" s="524"/>
      <c r="BB1101" s="422"/>
      <c r="BC1101" s="524"/>
      <c r="BD1101" s="523"/>
      <c r="BE1101" s="524"/>
      <c r="BF1101" s="524"/>
      <c r="BG1101" s="426"/>
      <c r="BH1101" s="426"/>
      <c r="BI1101" s="426"/>
      <c r="BJ1101" s="426"/>
      <c r="BK1101" s="425"/>
    </row>
    <row r="1102" spans="1:63" ht="15.75" customHeight="1">
      <c r="A1102" s="174"/>
      <c r="B1102" s="174"/>
      <c r="C1102" s="174"/>
      <c r="D1102" s="63"/>
      <c r="E1102" s="63"/>
      <c r="F1102" s="174"/>
      <c r="G1102" s="174"/>
      <c r="H1102" s="174"/>
      <c r="I1102" s="174"/>
      <c r="J1102" s="174"/>
      <c r="K1102" s="174"/>
      <c r="L1102" s="174"/>
      <c r="M1102" s="174"/>
      <c r="N1102" s="174"/>
      <c r="O1102" s="63"/>
      <c r="P1102" s="63"/>
      <c r="Q1102" s="174"/>
      <c r="R1102" s="63"/>
      <c r="S1102" s="174"/>
      <c r="T1102" s="174"/>
      <c r="U1102" s="174"/>
      <c r="V1102" s="63"/>
      <c r="W1102" s="174"/>
      <c r="X1102" s="174"/>
      <c r="Y1102" s="429"/>
      <c r="Z1102" s="63"/>
      <c r="AA1102" s="63"/>
      <c r="AB1102" s="63"/>
      <c r="AC1102" s="63"/>
      <c r="AD1102" s="174"/>
      <c r="AE1102" s="174"/>
      <c r="AF1102" s="466"/>
      <c r="AG1102" s="174"/>
      <c r="AH1102" s="174"/>
      <c r="AI1102" s="174"/>
      <c r="AJ1102" s="174"/>
      <c r="AK1102" s="174"/>
      <c r="AL1102" s="174"/>
      <c r="AM1102" s="174"/>
      <c r="AN1102" s="174"/>
      <c r="AO1102" s="174"/>
      <c r="AP1102" s="174"/>
      <c r="AQ1102" s="174"/>
      <c r="AR1102" s="174"/>
      <c r="AS1102" s="174"/>
      <c r="AT1102" s="415"/>
      <c r="AU1102" s="174"/>
      <c r="AV1102" s="437"/>
      <c r="AW1102" s="523"/>
      <c r="AX1102" s="524"/>
      <c r="AY1102" s="422"/>
      <c r="AZ1102" s="524"/>
      <c r="BA1102" s="524"/>
      <c r="BB1102" s="422"/>
      <c r="BC1102" s="524"/>
      <c r="BD1102" s="523"/>
      <c r="BE1102" s="524"/>
      <c r="BF1102" s="524"/>
      <c r="BG1102" s="426"/>
      <c r="BH1102" s="426"/>
      <c r="BI1102" s="426"/>
      <c r="BJ1102" s="426"/>
      <c r="BK1102" s="425"/>
    </row>
    <row r="1103" spans="1:63" ht="15.75" customHeight="1">
      <c r="A1103" s="174"/>
      <c r="B1103" s="174"/>
      <c r="C1103" s="174"/>
      <c r="D1103" s="63"/>
      <c r="E1103" s="63"/>
      <c r="F1103" s="174"/>
      <c r="G1103" s="174"/>
      <c r="H1103" s="174"/>
      <c r="I1103" s="174"/>
      <c r="J1103" s="174"/>
      <c r="K1103" s="174"/>
      <c r="L1103" s="174"/>
      <c r="M1103" s="174"/>
      <c r="N1103" s="174"/>
      <c r="O1103" s="63"/>
      <c r="P1103" s="63"/>
      <c r="Q1103" s="174"/>
      <c r="R1103" s="63"/>
      <c r="S1103" s="174"/>
      <c r="T1103" s="174"/>
      <c r="U1103" s="174"/>
      <c r="V1103" s="63"/>
      <c r="W1103" s="174"/>
      <c r="X1103" s="174"/>
      <c r="Y1103" s="429"/>
      <c r="Z1103" s="63"/>
      <c r="AA1103" s="63"/>
      <c r="AB1103" s="63"/>
      <c r="AC1103" s="63"/>
      <c r="AD1103" s="174"/>
      <c r="AE1103" s="174"/>
      <c r="AF1103" s="466"/>
      <c r="AG1103" s="174"/>
      <c r="AH1103" s="174"/>
      <c r="AI1103" s="174"/>
      <c r="AJ1103" s="174"/>
      <c r="AK1103" s="174"/>
      <c r="AL1103" s="174"/>
      <c r="AM1103" s="174"/>
      <c r="AN1103" s="174"/>
      <c r="AO1103" s="174"/>
      <c r="AP1103" s="174"/>
      <c r="AQ1103" s="174"/>
      <c r="AR1103" s="174"/>
      <c r="AS1103" s="174"/>
      <c r="AT1103" s="415"/>
      <c r="AU1103" s="174"/>
      <c r="AV1103" s="437"/>
      <c r="AW1103" s="523"/>
      <c r="AX1103" s="524"/>
      <c r="AY1103" s="422"/>
      <c r="AZ1103" s="524"/>
      <c r="BA1103" s="524"/>
      <c r="BB1103" s="422"/>
      <c r="BC1103" s="524"/>
      <c r="BD1103" s="523"/>
      <c r="BE1103" s="524"/>
      <c r="BF1103" s="524"/>
      <c r="BG1103" s="426"/>
      <c r="BH1103" s="426"/>
      <c r="BI1103" s="426"/>
      <c r="BJ1103" s="426"/>
      <c r="BK1103" s="425"/>
    </row>
    <row r="1104" spans="1:63" ht="15.75" customHeight="1">
      <c r="A1104" s="174"/>
      <c r="B1104" s="174"/>
      <c r="C1104" s="174"/>
      <c r="D1104" s="63"/>
      <c r="E1104" s="63"/>
      <c r="F1104" s="174"/>
      <c r="G1104" s="174"/>
      <c r="H1104" s="174"/>
      <c r="I1104" s="174"/>
      <c r="J1104" s="174"/>
      <c r="K1104" s="174"/>
      <c r="L1104" s="174"/>
      <c r="M1104" s="174"/>
      <c r="N1104" s="174"/>
      <c r="O1104" s="63"/>
      <c r="P1104" s="63"/>
      <c r="Q1104" s="174"/>
      <c r="R1104" s="63"/>
      <c r="S1104" s="174"/>
      <c r="T1104" s="174"/>
      <c r="U1104" s="174"/>
      <c r="V1104" s="63"/>
      <c r="W1104" s="174"/>
      <c r="X1104" s="174"/>
      <c r="Y1104" s="429"/>
      <c r="Z1104" s="63"/>
      <c r="AA1104" s="63"/>
      <c r="AB1104" s="63"/>
      <c r="AC1104" s="63"/>
      <c r="AD1104" s="174"/>
      <c r="AE1104" s="174"/>
      <c r="AF1104" s="466"/>
      <c r="AG1104" s="174"/>
      <c r="AH1104" s="174"/>
      <c r="AI1104" s="174"/>
      <c r="AJ1104" s="174"/>
      <c r="AK1104" s="174"/>
      <c r="AL1104" s="174"/>
      <c r="AM1104" s="174"/>
      <c r="AN1104" s="174"/>
      <c r="AO1104" s="174"/>
      <c r="AP1104" s="174"/>
      <c r="AQ1104" s="174"/>
      <c r="AR1104" s="174"/>
      <c r="AS1104" s="174"/>
      <c r="AT1104" s="415"/>
      <c r="AU1104" s="174"/>
      <c r="AV1104" s="437"/>
      <c r="AW1104" s="523"/>
      <c r="AX1104" s="524"/>
      <c r="AY1104" s="422"/>
      <c r="AZ1104" s="524"/>
      <c r="BA1104" s="524"/>
      <c r="BB1104" s="422"/>
      <c r="BC1104" s="524"/>
      <c r="BD1104" s="523"/>
      <c r="BE1104" s="524"/>
      <c r="BF1104" s="524"/>
      <c r="BG1104" s="426"/>
      <c r="BH1104" s="426"/>
      <c r="BI1104" s="426"/>
      <c r="BJ1104" s="426"/>
      <c r="BK1104" s="425"/>
    </row>
    <row r="1105" spans="1:63" ht="15.75" customHeight="1">
      <c r="A1105" s="174"/>
      <c r="B1105" s="174"/>
      <c r="C1105" s="174"/>
      <c r="D1105" s="63"/>
      <c r="E1105" s="63"/>
      <c r="F1105" s="174"/>
      <c r="G1105" s="174"/>
      <c r="H1105" s="174"/>
      <c r="I1105" s="174"/>
      <c r="J1105" s="174"/>
      <c r="K1105" s="174"/>
      <c r="L1105" s="174"/>
      <c r="M1105" s="174"/>
      <c r="N1105" s="174"/>
      <c r="O1105" s="63"/>
      <c r="P1105" s="63"/>
      <c r="Q1105" s="174"/>
      <c r="R1105" s="63"/>
      <c r="S1105" s="174"/>
      <c r="T1105" s="174"/>
      <c r="U1105" s="174"/>
      <c r="V1105" s="63"/>
      <c r="W1105" s="174"/>
      <c r="X1105" s="174"/>
      <c r="Y1105" s="429"/>
      <c r="Z1105" s="63"/>
      <c r="AA1105" s="63"/>
      <c r="AB1105" s="63"/>
      <c r="AC1105" s="63"/>
      <c r="AD1105" s="174"/>
      <c r="AE1105" s="174"/>
      <c r="AF1105" s="466"/>
      <c r="AG1105" s="174"/>
      <c r="AH1105" s="174"/>
      <c r="AI1105" s="174"/>
      <c r="AJ1105" s="174"/>
      <c r="AK1105" s="174"/>
      <c r="AL1105" s="174"/>
      <c r="AM1105" s="174"/>
      <c r="AN1105" s="174"/>
      <c r="AO1105" s="174"/>
      <c r="AP1105" s="174"/>
      <c r="AQ1105" s="174"/>
      <c r="AR1105" s="174"/>
      <c r="AS1105" s="174"/>
      <c r="AT1105" s="415"/>
      <c r="AU1105" s="174"/>
      <c r="AV1105" s="437"/>
      <c r="AW1105" s="523"/>
      <c r="AX1105" s="524"/>
      <c r="AY1105" s="422"/>
      <c r="AZ1105" s="524"/>
      <c r="BA1105" s="524"/>
      <c r="BB1105" s="422"/>
      <c r="BC1105" s="524"/>
      <c r="BD1105" s="523"/>
      <c r="BE1105" s="524"/>
      <c r="BF1105" s="524"/>
      <c r="BG1105" s="426"/>
      <c r="BH1105" s="426"/>
      <c r="BI1105" s="426"/>
      <c r="BJ1105" s="426"/>
      <c r="BK1105" s="425"/>
    </row>
    <row r="1106" spans="1:63" ht="15.75" customHeight="1">
      <c r="A1106" s="174"/>
      <c r="B1106" s="174"/>
      <c r="C1106" s="174"/>
      <c r="D1106" s="63"/>
      <c r="E1106" s="63"/>
      <c r="F1106" s="174"/>
      <c r="G1106" s="174"/>
      <c r="H1106" s="174"/>
      <c r="I1106" s="174"/>
      <c r="J1106" s="174"/>
      <c r="K1106" s="174"/>
      <c r="L1106" s="174"/>
      <c r="M1106" s="174"/>
      <c r="N1106" s="174"/>
      <c r="O1106" s="63"/>
      <c r="P1106" s="63"/>
      <c r="Q1106" s="174"/>
      <c r="R1106" s="63"/>
      <c r="S1106" s="174"/>
      <c r="T1106" s="174"/>
      <c r="U1106" s="174"/>
      <c r="V1106" s="63"/>
      <c r="W1106" s="174"/>
      <c r="X1106" s="174"/>
      <c r="Y1106" s="429"/>
      <c r="Z1106" s="63"/>
      <c r="AA1106" s="63"/>
      <c r="AB1106" s="63"/>
      <c r="AC1106" s="63"/>
      <c r="AD1106" s="174"/>
      <c r="AE1106" s="174"/>
      <c r="AF1106" s="466"/>
      <c r="AG1106" s="174"/>
      <c r="AH1106" s="174"/>
      <c r="AI1106" s="174"/>
      <c r="AJ1106" s="174"/>
      <c r="AK1106" s="174"/>
      <c r="AL1106" s="174"/>
      <c r="AM1106" s="174"/>
      <c r="AN1106" s="174"/>
      <c r="AO1106" s="174"/>
      <c r="AP1106" s="174"/>
      <c r="AQ1106" s="174"/>
      <c r="AR1106" s="174"/>
      <c r="AS1106" s="174"/>
      <c r="AT1106" s="415"/>
      <c r="AU1106" s="174"/>
      <c r="AV1106" s="437"/>
      <c r="AW1106" s="523"/>
      <c r="AX1106" s="524"/>
      <c r="AY1106" s="422"/>
      <c r="AZ1106" s="524"/>
      <c r="BA1106" s="524"/>
      <c r="BB1106" s="422"/>
      <c r="BC1106" s="524"/>
      <c r="BD1106" s="523"/>
      <c r="BE1106" s="524"/>
      <c r="BF1106" s="524"/>
      <c r="BG1106" s="426"/>
      <c r="BH1106" s="426"/>
      <c r="BI1106" s="426"/>
      <c r="BJ1106" s="426"/>
      <c r="BK1106" s="425"/>
    </row>
    <row r="1107" spans="1:63" ht="15.75" customHeight="1">
      <c r="A1107" s="174"/>
      <c r="B1107" s="174"/>
      <c r="C1107" s="174"/>
      <c r="D1107" s="63"/>
      <c r="E1107" s="63"/>
      <c r="F1107" s="174"/>
      <c r="G1107" s="174"/>
      <c r="H1107" s="174"/>
      <c r="I1107" s="174"/>
      <c r="J1107" s="174"/>
      <c r="K1107" s="174"/>
      <c r="L1107" s="174"/>
      <c r="M1107" s="174"/>
      <c r="N1107" s="174"/>
      <c r="O1107" s="63"/>
      <c r="P1107" s="63"/>
      <c r="Q1107" s="174"/>
      <c r="R1107" s="63"/>
      <c r="S1107" s="174"/>
      <c r="T1107" s="174"/>
      <c r="U1107" s="174"/>
      <c r="V1107" s="63"/>
      <c r="W1107" s="174"/>
      <c r="X1107" s="174"/>
      <c r="Y1107" s="429"/>
      <c r="Z1107" s="63"/>
      <c r="AA1107" s="63"/>
      <c r="AB1107" s="63"/>
      <c r="AC1107" s="63"/>
      <c r="AD1107" s="174"/>
      <c r="AE1107" s="174"/>
      <c r="AF1107" s="466"/>
      <c r="AG1107" s="174"/>
      <c r="AH1107" s="174"/>
      <c r="AI1107" s="174"/>
      <c r="AJ1107" s="174"/>
      <c r="AK1107" s="174"/>
      <c r="AL1107" s="174"/>
      <c r="AM1107" s="174"/>
      <c r="AN1107" s="174"/>
      <c r="AO1107" s="174"/>
      <c r="AP1107" s="174"/>
      <c r="AQ1107" s="174"/>
      <c r="AR1107" s="174"/>
      <c r="AS1107" s="174"/>
      <c r="AT1107" s="415"/>
      <c r="AU1107" s="174"/>
      <c r="AV1107" s="437"/>
      <c r="AW1107" s="523"/>
      <c r="AX1107" s="524"/>
      <c r="AY1107" s="422"/>
      <c r="AZ1107" s="524"/>
      <c r="BA1107" s="524"/>
      <c r="BB1107" s="422"/>
      <c r="BC1107" s="524"/>
      <c r="BD1107" s="523"/>
      <c r="BE1107" s="524"/>
      <c r="BF1107" s="524"/>
      <c r="BG1107" s="426"/>
      <c r="BH1107" s="426"/>
      <c r="BI1107" s="426"/>
      <c r="BJ1107" s="426"/>
      <c r="BK1107" s="425"/>
    </row>
    <row r="1108" spans="1:63" ht="15.75" customHeight="1">
      <c r="A1108" s="174"/>
      <c r="B1108" s="174"/>
      <c r="C1108" s="174"/>
      <c r="D1108" s="63"/>
      <c r="E1108" s="63"/>
      <c r="F1108" s="174"/>
      <c r="G1108" s="174"/>
      <c r="H1108" s="174"/>
      <c r="I1108" s="174"/>
      <c r="J1108" s="174"/>
      <c r="K1108" s="174"/>
      <c r="L1108" s="174"/>
      <c r="M1108" s="174"/>
      <c r="N1108" s="174"/>
      <c r="O1108" s="63"/>
      <c r="P1108" s="63"/>
      <c r="Q1108" s="174"/>
      <c r="R1108" s="63"/>
      <c r="S1108" s="174"/>
      <c r="T1108" s="174"/>
      <c r="U1108" s="174"/>
      <c r="V1108" s="63"/>
      <c r="W1108" s="174"/>
      <c r="X1108" s="174"/>
      <c r="Y1108" s="429"/>
      <c r="Z1108" s="63"/>
      <c r="AA1108" s="63"/>
      <c r="AB1108" s="63"/>
      <c r="AC1108" s="63"/>
      <c r="AD1108" s="174"/>
      <c r="AE1108" s="174"/>
      <c r="AF1108" s="466"/>
      <c r="AG1108" s="174"/>
      <c r="AH1108" s="174"/>
      <c r="AI1108" s="174"/>
      <c r="AJ1108" s="174"/>
      <c r="AK1108" s="174"/>
      <c r="AL1108" s="174"/>
      <c r="AM1108" s="174"/>
      <c r="AN1108" s="174"/>
      <c r="AO1108" s="174"/>
      <c r="AP1108" s="174"/>
      <c r="AQ1108" s="174"/>
      <c r="AR1108" s="174"/>
      <c r="AS1108" s="174"/>
      <c r="AT1108" s="415"/>
      <c r="AU1108" s="174"/>
      <c r="AV1108" s="437"/>
      <c r="AW1108" s="523"/>
      <c r="AX1108" s="524"/>
      <c r="AY1108" s="422"/>
      <c r="AZ1108" s="524"/>
      <c r="BA1108" s="524"/>
      <c r="BB1108" s="422"/>
      <c r="BC1108" s="524"/>
      <c r="BD1108" s="523"/>
      <c r="BE1108" s="524"/>
      <c r="BF1108" s="524"/>
      <c r="BG1108" s="426"/>
      <c r="BH1108" s="426"/>
      <c r="BI1108" s="426"/>
      <c r="BJ1108" s="426"/>
      <c r="BK1108" s="425"/>
    </row>
    <row r="1109" spans="1:63" ht="15.75" customHeight="1">
      <c r="A1109" s="174"/>
      <c r="B1109" s="174"/>
      <c r="C1109" s="174"/>
      <c r="D1109" s="63"/>
      <c r="E1109" s="63"/>
      <c r="F1109" s="174"/>
      <c r="G1109" s="174"/>
      <c r="H1109" s="174"/>
      <c r="I1109" s="174"/>
      <c r="J1109" s="174"/>
      <c r="K1109" s="174"/>
      <c r="L1109" s="174"/>
      <c r="M1109" s="174"/>
      <c r="N1109" s="174"/>
      <c r="O1109" s="63"/>
      <c r="P1109" s="63"/>
      <c r="Q1109" s="174"/>
      <c r="R1109" s="63"/>
      <c r="S1109" s="174"/>
      <c r="T1109" s="174"/>
      <c r="U1109" s="174"/>
      <c r="V1109" s="63"/>
      <c r="W1109" s="174"/>
      <c r="X1109" s="174"/>
      <c r="Y1109" s="429"/>
      <c r="Z1109" s="63"/>
      <c r="AA1109" s="63"/>
      <c r="AB1109" s="63"/>
      <c r="AC1109" s="63"/>
      <c r="AD1109" s="174"/>
      <c r="AE1109" s="174"/>
      <c r="AF1109" s="466"/>
      <c r="AG1109" s="174"/>
      <c r="AH1109" s="174"/>
      <c r="AI1109" s="174"/>
      <c r="AJ1109" s="174"/>
      <c r="AK1109" s="174"/>
      <c r="AL1109" s="174"/>
      <c r="AM1109" s="174"/>
      <c r="AN1109" s="174"/>
      <c r="AO1109" s="174"/>
      <c r="AP1109" s="174"/>
      <c r="AQ1109" s="174"/>
      <c r="AR1109" s="174"/>
      <c r="AS1109" s="174"/>
      <c r="AT1109" s="415"/>
      <c r="AU1109" s="174"/>
      <c r="AV1109" s="437"/>
      <c r="AW1109" s="523"/>
      <c r="AX1109" s="524"/>
      <c r="AY1109" s="422"/>
      <c r="AZ1109" s="524"/>
      <c r="BA1109" s="524"/>
      <c r="BB1109" s="422"/>
      <c r="BC1109" s="524"/>
      <c r="BD1109" s="523"/>
      <c r="BE1109" s="524"/>
      <c r="BF1109" s="524"/>
      <c r="BG1109" s="426"/>
      <c r="BH1109" s="426"/>
      <c r="BI1109" s="426"/>
      <c r="BJ1109" s="426"/>
      <c r="BK1109" s="425"/>
    </row>
    <row r="1110" spans="1:63" ht="15.75" customHeight="1">
      <c r="A1110" s="174"/>
      <c r="B1110" s="174"/>
      <c r="C1110" s="174"/>
      <c r="D1110" s="63"/>
      <c r="E1110" s="63"/>
      <c r="F1110" s="174"/>
      <c r="G1110" s="174"/>
      <c r="H1110" s="174"/>
      <c r="I1110" s="174"/>
      <c r="J1110" s="174"/>
      <c r="K1110" s="174"/>
      <c r="L1110" s="174"/>
      <c r="M1110" s="174"/>
      <c r="N1110" s="174"/>
      <c r="O1110" s="63"/>
      <c r="P1110" s="63"/>
      <c r="Q1110" s="174"/>
      <c r="R1110" s="63"/>
      <c r="S1110" s="174"/>
      <c r="T1110" s="174"/>
      <c r="U1110" s="174"/>
      <c r="V1110" s="63"/>
      <c r="W1110" s="174"/>
      <c r="X1110" s="174"/>
      <c r="Y1110" s="429"/>
      <c r="Z1110" s="63"/>
      <c r="AA1110" s="63"/>
      <c r="AB1110" s="63"/>
      <c r="AC1110" s="63"/>
      <c r="AD1110" s="174"/>
      <c r="AE1110" s="174"/>
      <c r="AF1110" s="466"/>
      <c r="AG1110" s="174"/>
      <c r="AH1110" s="174"/>
      <c r="AI1110" s="174"/>
      <c r="AJ1110" s="174"/>
      <c r="AK1110" s="174"/>
      <c r="AL1110" s="174"/>
      <c r="AM1110" s="174"/>
      <c r="AN1110" s="174"/>
      <c r="AO1110" s="174"/>
      <c r="AP1110" s="174"/>
      <c r="AQ1110" s="174"/>
      <c r="AR1110" s="174"/>
      <c r="AS1110" s="174"/>
      <c r="AT1110" s="415"/>
      <c r="AU1110" s="174"/>
      <c r="AV1110" s="437"/>
      <c r="AW1110" s="523"/>
      <c r="AX1110" s="524"/>
      <c r="AY1110" s="422"/>
      <c r="AZ1110" s="524"/>
      <c r="BA1110" s="524"/>
      <c r="BB1110" s="422"/>
      <c r="BC1110" s="524"/>
      <c r="BD1110" s="523"/>
      <c r="BE1110" s="524"/>
      <c r="BF1110" s="524"/>
      <c r="BG1110" s="426"/>
      <c r="BH1110" s="426"/>
      <c r="BI1110" s="426"/>
      <c r="BJ1110" s="426"/>
      <c r="BK1110" s="425"/>
    </row>
    <row r="1111" spans="1:63" ht="15.75" customHeight="1">
      <c r="A1111" s="174"/>
      <c r="B1111" s="174"/>
      <c r="C1111" s="174"/>
      <c r="D1111" s="63"/>
      <c r="E1111" s="63"/>
      <c r="F1111" s="174"/>
      <c r="G1111" s="174"/>
      <c r="H1111" s="174"/>
      <c r="I1111" s="174"/>
      <c r="J1111" s="174"/>
      <c r="K1111" s="174"/>
      <c r="L1111" s="174"/>
      <c r="M1111" s="174"/>
      <c r="N1111" s="174"/>
      <c r="O1111" s="63"/>
      <c r="P1111" s="63"/>
      <c r="Q1111" s="174"/>
      <c r="R1111" s="63"/>
      <c r="S1111" s="174"/>
      <c r="T1111" s="174"/>
      <c r="U1111" s="174"/>
      <c r="V1111" s="63"/>
      <c r="W1111" s="174"/>
      <c r="X1111" s="174"/>
      <c r="Y1111" s="429"/>
      <c r="Z1111" s="63"/>
      <c r="AA1111" s="63"/>
      <c r="AB1111" s="63"/>
      <c r="AC1111" s="63"/>
      <c r="AD1111" s="174"/>
      <c r="AE1111" s="174"/>
      <c r="AF1111" s="466"/>
      <c r="AG1111" s="174"/>
      <c r="AH1111" s="174"/>
      <c r="AI1111" s="174"/>
      <c r="AJ1111" s="174"/>
      <c r="AK1111" s="174"/>
      <c r="AL1111" s="174"/>
      <c r="AM1111" s="174"/>
      <c r="AN1111" s="174"/>
      <c r="AO1111" s="174"/>
      <c r="AP1111" s="174"/>
      <c r="AQ1111" s="174"/>
      <c r="AR1111" s="174"/>
      <c r="AS1111" s="174"/>
      <c r="AT1111" s="415"/>
      <c r="AU1111" s="174"/>
      <c r="AV1111" s="437"/>
      <c r="AW1111" s="523"/>
      <c r="AX1111" s="524"/>
      <c r="AY1111" s="422"/>
      <c r="AZ1111" s="524"/>
      <c r="BA1111" s="524"/>
      <c r="BB1111" s="422"/>
      <c r="BC1111" s="524"/>
      <c r="BD1111" s="523"/>
      <c r="BE1111" s="524"/>
      <c r="BF1111" s="524"/>
      <c r="BG1111" s="426"/>
      <c r="BH1111" s="426"/>
      <c r="BI1111" s="426"/>
      <c r="BJ1111" s="426"/>
      <c r="BK1111" s="425"/>
    </row>
    <row r="1112" spans="1:63" ht="15.75" customHeight="1">
      <c r="A1112" s="174"/>
      <c r="B1112" s="174"/>
      <c r="C1112" s="174"/>
      <c r="D1112" s="63"/>
      <c r="E1112" s="63"/>
      <c r="F1112" s="174"/>
      <c r="G1112" s="174"/>
      <c r="H1112" s="174"/>
      <c r="I1112" s="174"/>
      <c r="J1112" s="174"/>
      <c r="K1112" s="174"/>
      <c r="L1112" s="174"/>
      <c r="M1112" s="174"/>
      <c r="N1112" s="174"/>
      <c r="O1112" s="63"/>
      <c r="P1112" s="63"/>
      <c r="Q1112" s="174"/>
      <c r="R1112" s="63"/>
      <c r="S1112" s="174"/>
      <c r="T1112" s="174"/>
      <c r="U1112" s="174"/>
      <c r="V1112" s="63"/>
      <c r="W1112" s="174"/>
      <c r="X1112" s="174"/>
      <c r="Y1112" s="429"/>
      <c r="Z1112" s="63"/>
      <c r="AA1112" s="63"/>
      <c r="AB1112" s="63"/>
      <c r="AC1112" s="63"/>
      <c r="AD1112" s="174"/>
      <c r="AE1112" s="174"/>
      <c r="AF1112" s="466"/>
      <c r="AG1112" s="174"/>
      <c r="AH1112" s="174"/>
      <c r="AI1112" s="174"/>
      <c r="AJ1112" s="174"/>
      <c r="AK1112" s="174"/>
      <c r="AL1112" s="174"/>
      <c r="AM1112" s="174"/>
      <c r="AN1112" s="174"/>
      <c r="AO1112" s="174"/>
      <c r="AP1112" s="174"/>
      <c r="AQ1112" s="174"/>
      <c r="AR1112" s="174"/>
      <c r="AS1112" s="174"/>
      <c r="AT1112" s="415"/>
      <c r="AU1112" s="174"/>
      <c r="AV1112" s="437"/>
      <c r="AW1112" s="523"/>
      <c r="AX1112" s="524"/>
      <c r="AY1112" s="422"/>
      <c r="AZ1112" s="524"/>
      <c r="BA1112" s="524"/>
      <c r="BB1112" s="422"/>
      <c r="BC1112" s="524"/>
      <c r="BD1112" s="523"/>
      <c r="BE1112" s="524"/>
      <c r="BF1112" s="524"/>
      <c r="BG1112" s="426">
        <f t="shared" ref="BG1112:BG1366" si="27">COUNTIF(AU1112,"new tvi &amp; program")</f>
        <v>0</v>
      </c>
      <c r="BH1112" s="426">
        <f t="shared" ref="BH1112:BH1366" si="28">COUNTIF(AU1112,"additional program")</f>
        <v>0</v>
      </c>
      <c r="BI1112" s="426">
        <f t="shared" ref="BI1112:BI1366" si="29">COUNTIF(AU1112,"migration")</f>
        <v>0</v>
      </c>
      <c r="BJ1112" s="426">
        <f t="shared" ref="BJ1112:BJ1366" si="30">SUM(BG1112:BI1112)</f>
        <v>0</v>
      </c>
      <c r="BK1112" s="425" t="b">
        <f t="shared" ref="BK1112:BK1366" si="31">COUNTIF($X$3:$X2945,$X1112)&gt;1</f>
        <v>0</v>
      </c>
    </row>
    <row r="1113" spans="1:63" ht="15.75" customHeight="1">
      <c r="A1113" s="174"/>
      <c r="B1113" s="174"/>
      <c r="C1113" s="174"/>
      <c r="D1113" s="63"/>
      <c r="E1113" s="63"/>
      <c r="F1113" s="174"/>
      <c r="G1113" s="174"/>
      <c r="H1113" s="174"/>
      <c r="I1113" s="174"/>
      <c r="J1113" s="174"/>
      <c r="K1113" s="174"/>
      <c r="L1113" s="174"/>
      <c r="M1113" s="174"/>
      <c r="N1113" s="174"/>
      <c r="O1113" s="63"/>
      <c r="P1113" s="63"/>
      <c r="Q1113" s="174"/>
      <c r="R1113" s="63"/>
      <c r="S1113" s="174"/>
      <c r="T1113" s="174"/>
      <c r="U1113" s="174"/>
      <c r="V1113" s="63"/>
      <c r="W1113" s="174"/>
      <c r="X1113" s="174"/>
      <c r="Y1113" s="429"/>
      <c r="Z1113" s="63"/>
      <c r="AA1113" s="63"/>
      <c r="AB1113" s="63"/>
      <c r="AC1113" s="63"/>
      <c r="AD1113" s="174"/>
      <c r="AE1113" s="174"/>
      <c r="AF1113" s="466"/>
      <c r="AG1113" s="174"/>
      <c r="AH1113" s="174"/>
      <c r="AI1113" s="174"/>
      <c r="AJ1113" s="174"/>
      <c r="AK1113" s="174"/>
      <c r="AL1113" s="174"/>
      <c r="AM1113" s="174"/>
      <c r="AN1113" s="174"/>
      <c r="AO1113" s="174"/>
      <c r="AP1113" s="174"/>
      <c r="AQ1113" s="174"/>
      <c r="AR1113" s="174"/>
      <c r="AS1113" s="174"/>
      <c r="AT1113" s="415"/>
      <c r="AU1113" s="174"/>
      <c r="AV1113" s="437"/>
      <c r="AW1113" s="523"/>
      <c r="AX1113" s="524"/>
      <c r="AY1113" s="422"/>
      <c r="AZ1113" s="524"/>
      <c r="BA1113" s="524"/>
      <c r="BB1113" s="422"/>
      <c r="BC1113" s="524"/>
      <c r="BD1113" s="523"/>
      <c r="BE1113" s="524"/>
      <c r="BF1113" s="524"/>
      <c r="BG1113" s="426">
        <f t="shared" si="27"/>
        <v>0</v>
      </c>
      <c r="BH1113" s="426">
        <f t="shared" si="28"/>
        <v>0</v>
      </c>
      <c r="BI1113" s="426">
        <f t="shared" si="29"/>
        <v>0</v>
      </c>
      <c r="BJ1113" s="426">
        <f t="shared" si="30"/>
        <v>0</v>
      </c>
      <c r="BK1113" s="425" t="b">
        <f t="shared" si="31"/>
        <v>0</v>
      </c>
    </row>
    <row r="1114" spans="1:63" ht="15.75" customHeight="1">
      <c r="A1114" s="174"/>
      <c r="B1114" s="174"/>
      <c r="C1114" s="174"/>
      <c r="D1114" s="63"/>
      <c r="E1114" s="63"/>
      <c r="F1114" s="174"/>
      <c r="G1114" s="174"/>
      <c r="H1114" s="174"/>
      <c r="I1114" s="174"/>
      <c r="J1114" s="174"/>
      <c r="K1114" s="174"/>
      <c r="L1114" s="174"/>
      <c r="M1114" s="174"/>
      <c r="N1114" s="174"/>
      <c r="O1114" s="63"/>
      <c r="P1114" s="63"/>
      <c r="Q1114" s="174"/>
      <c r="R1114" s="63"/>
      <c r="S1114" s="174"/>
      <c r="T1114" s="174"/>
      <c r="U1114" s="174"/>
      <c r="V1114" s="63"/>
      <c r="W1114" s="174"/>
      <c r="X1114" s="174"/>
      <c r="Y1114" s="429"/>
      <c r="Z1114" s="63"/>
      <c r="AA1114" s="63"/>
      <c r="AB1114" s="63"/>
      <c r="AC1114" s="63"/>
      <c r="AD1114" s="174"/>
      <c r="AE1114" s="174"/>
      <c r="AF1114" s="466"/>
      <c r="AG1114" s="174"/>
      <c r="AH1114" s="174"/>
      <c r="AI1114" s="174"/>
      <c r="AJ1114" s="174"/>
      <c r="AK1114" s="174"/>
      <c r="AL1114" s="174"/>
      <c r="AM1114" s="174"/>
      <c r="AN1114" s="174"/>
      <c r="AO1114" s="174"/>
      <c r="AP1114" s="174"/>
      <c r="AQ1114" s="174"/>
      <c r="AR1114" s="174"/>
      <c r="AS1114" s="174"/>
      <c r="AT1114" s="415"/>
      <c r="AU1114" s="174"/>
      <c r="AV1114" s="437"/>
      <c r="AW1114" s="523"/>
      <c r="AX1114" s="524"/>
      <c r="AY1114" s="422"/>
      <c r="AZ1114" s="524"/>
      <c r="BA1114" s="524"/>
      <c r="BB1114" s="422"/>
      <c r="BC1114" s="524"/>
      <c r="BD1114" s="523"/>
      <c r="BE1114" s="524"/>
      <c r="BF1114" s="524"/>
      <c r="BG1114" s="426">
        <f t="shared" si="27"/>
        <v>0</v>
      </c>
      <c r="BH1114" s="426">
        <f t="shared" si="28"/>
        <v>0</v>
      </c>
      <c r="BI1114" s="426">
        <f t="shared" si="29"/>
        <v>0</v>
      </c>
      <c r="BJ1114" s="426">
        <f t="shared" si="30"/>
        <v>0</v>
      </c>
      <c r="BK1114" s="425" t="b">
        <f t="shared" si="31"/>
        <v>0</v>
      </c>
    </row>
    <row r="1115" spans="1:63" ht="15.75" customHeight="1">
      <c r="A1115" s="174"/>
      <c r="B1115" s="174"/>
      <c r="C1115" s="174"/>
      <c r="D1115" s="63"/>
      <c r="E1115" s="63"/>
      <c r="F1115" s="174"/>
      <c r="G1115" s="174"/>
      <c r="H1115" s="174"/>
      <c r="I1115" s="174"/>
      <c r="J1115" s="174"/>
      <c r="K1115" s="174"/>
      <c r="L1115" s="174"/>
      <c r="M1115" s="174"/>
      <c r="N1115" s="174"/>
      <c r="O1115" s="63"/>
      <c r="P1115" s="63"/>
      <c r="Q1115" s="174"/>
      <c r="R1115" s="63"/>
      <c r="S1115" s="174"/>
      <c r="T1115" s="174"/>
      <c r="U1115" s="174"/>
      <c r="V1115" s="63"/>
      <c r="W1115" s="174"/>
      <c r="X1115" s="174"/>
      <c r="Y1115" s="429"/>
      <c r="Z1115" s="63"/>
      <c r="AA1115" s="63"/>
      <c r="AB1115" s="63"/>
      <c r="AC1115" s="63"/>
      <c r="AD1115" s="174"/>
      <c r="AE1115" s="174"/>
      <c r="AF1115" s="466"/>
      <c r="AG1115" s="174"/>
      <c r="AH1115" s="174"/>
      <c r="AI1115" s="174"/>
      <c r="AJ1115" s="174"/>
      <c r="AK1115" s="174"/>
      <c r="AL1115" s="174"/>
      <c r="AM1115" s="174"/>
      <c r="AN1115" s="174"/>
      <c r="AO1115" s="174"/>
      <c r="AP1115" s="174"/>
      <c r="AQ1115" s="174"/>
      <c r="AR1115" s="174"/>
      <c r="AS1115" s="174"/>
      <c r="AT1115" s="415"/>
      <c r="AU1115" s="174"/>
      <c r="AV1115" s="437"/>
      <c r="AW1115" s="523"/>
      <c r="AX1115" s="524"/>
      <c r="AY1115" s="422"/>
      <c r="AZ1115" s="524"/>
      <c r="BA1115" s="524"/>
      <c r="BB1115" s="422"/>
      <c r="BC1115" s="524"/>
      <c r="BD1115" s="523"/>
      <c r="BE1115" s="524"/>
      <c r="BF1115" s="524"/>
      <c r="BG1115" s="426">
        <f t="shared" si="27"/>
        <v>0</v>
      </c>
      <c r="BH1115" s="426">
        <f t="shared" si="28"/>
        <v>0</v>
      </c>
      <c r="BI1115" s="426">
        <f t="shared" si="29"/>
        <v>0</v>
      </c>
      <c r="BJ1115" s="426">
        <f t="shared" si="30"/>
        <v>0</v>
      </c>
      <c r="BK1115" s="425" t="b">
        <f t="shared" si="31"/>
        <v>0</v>
      </c>
    </row>
    <row r="1116" spans="1:63" ht="15.75" customHeight="1">
      <c r="A1116" s="174"/>
      <c r="B1116" s="174"/>
      <c r="C1116" s="174"/>
      <c r="D1116" s="63"/>
      <c r="E1116" s="63"/>
      <c r="F1116" s="174"/>
      <c r="G1116" s="174"/>
      <c r="H1116" s="174"/>
      <c r="I1116" s="174"/>
      <c r="J1116" s="174"/>
      <c r="K1116" s="174"/>
      <c r="L1116" s="174"/>
      <c r="M1116" s="174"/>
      <c r="N1116" s="174"/>
      <c r="O1116" s="63"/>
      <c r="P1116" s="63"/>
      <c r="Q1116" s="174"/>
      <c r="R1116" s="63"/>
      <c r="S1116" s="174"/>
      <c r="T1116" s="174"/>
      <c r="U1116" s="174"/>
      <c r="V1116" s="63"/>
      <c r="W1116" s="174"/>
      <c r="X1116" s="174"/>
      <c r="Y1116" s="429"/>
      <c r="Z1116" s="63"/>
      <c r="AA1116" s="63"/>
      <c r="AB1116" s="63"/>
      <c r="AC1116" s="63"/>
      <c r="AD1116" s="174"/>
      <c r="AE1116" s="174"/>
      <c r="AF1116" s="466"/>
      <c r="AG1116" s="174"/>
      <c r="AH1116" s="174"/>
      <c r="AI1116" s="174"/>
      <c r="AJ1116" s="174"/>
      <c r="AK1116" s="174"/>
      <c r="AL1116" s="174"/>
      <c r="AM1116" s="174"/>
      <c r="AN1116" s="174"/>
      <c r="AO1116" s="174"/>
      <c r="AP1116" s="174"/>
      <c r="AQ1116" s="174"/>
      <c r="AR1116" s="174"/>
      <c r="AS1116" s="174"/>
      <c r="AT1116" s="415"/>
      <c r="AU1116" s="174"/>
      <c r="AV1116" s="437"/>
      <c r="AW1116" s="523"/>
      <c r="AX1116" s="524"/>
      <c r="AY1116" s="422"/>
      <c r="AZ1116" s="524"/>
      <c r="BA1116" s="524"/>
      <c r="BB1116" s="422"/>
      <c r="BC1116" s="524"/>
      <c r="BD1116" s="523"/>
      <c r="BE1116" s="524"/>
      <c r="BF1116" s="524"/>
      <c r="BG1116" s="426">
        <f t="shared" si="27"/>
        <v>0</v>
      </c>
      <c r="BH1116" s="426">
        <f t="shared" si="28"/>
        <v>0</v>
      </c>
      <c r="BI1116" s="426">
        <f t="shared" si="29"/>
        <v>0</v>
      </c>
      <c r="BJ1116" s="426">
        <f t="shared" si="30"/>
        <v>0</v>
      </c>
      <c r="BK1116" s="425" t="b">
        <f t="shared" si="31"/>
        <v>0</v>
      </c>
    </row>
    <row r="1117" spans="1:63" ht="15.75" customHeight="1">
      <c r="A1117" s="174"/>
      <c r="B1117" s="174"/>
      <c r="C1117" s="174"/>
      <c r="D1117" s="63"/>
      <c r="E1117" s="63"/>
      <c r="F1117" s="174"/>
      <c r="G1117" s="174"/>
      <c r="H1117" s="174"/>
      <c r="I1117" s="174"/>
      <c r="J1117" s="174"/>
      <c r="K1117" s="174"/>
      <c r="L1117" s="174"/>
      <c r="M1117" s="174"/>
      <c r="N1117" s="174"/>
      <c r="O1117" s="63"/>
      <c r="P1117" s="63"/>
      <c r="Q1117" s="174"/>
      <c r="R1117" s="63"/>
      <c r="S1117" s="174"/>
      <c r="T1117" s="174"/>
      <c r="U1117" s="174"/>
      <c r="V1117" s="63"/>
      <c r="W1117" s="174"/>
      <c r="X1117" s="174"/>
      <c r="Y1117" s="429"/>
      <c r="Z1117" s="63"/>
      <c r="AA1117" s="63"/>
      <c r="AB1117" s="63"/>
      <c r="AC1117" s="63"/>
      <c r="AD1117" s="174"/>
      <c r="AE1117" s="174"/>
      <c r="AF1117" s="466"/>
      <c r="AG1117" s="174"/>
      <c r="AH1117" s="174"/>
      <c r="AI1117" s="174"/>
      <c r="AJ1117" s="174"/>
      <c r="AK1117" s="174"/>
      <c r="AL1117" s="174"/>
      <c r="AM1117" s="174"/>
      <c r="AN1117" s="174"/>
      <c r="AO1117" s="174"/>
      <c r="AP1117" s="174"/>
      <c r="AQ1117" s="174"/>
      <c r="AR1117" s="174"/>
      <c r="AS1117" s="174"/>
      <c r="AT1117" s="415"/>
      <c r="AU1117" s="174"/>
      <c r="AV1117" s="437"/>
      <c r="AW1117" s="523"/>
      <c r="AX1117" s="524"/>
      <c r="AY1117" s="422"/>
      <c r="AZ1117" s="524"/>
      <c r="BA1117" s="524"/>
      <c r="BB1117" s="422"/>
      <c r="BC1117" s="524"/>
      <c r="BD1117" s="523"/>
      <c r="BE1117" s="524"/>
      <c r="BF1117" s="524"/>
      <c r="BG1117" s="426">
        <f t="shared" si="27"/>
        <v>0</v>
      </c>
      <c r="BH1117" s="426">
        <f t="shared" si="28"/>
        <v>0</v>
      </c>
      <c r="BI1117" s="426">
        <f t="shared" si="29"/>
        <v>0</v>
      </c>
      <c r="BJ1117" s="426">
        <f t="shared" si="30"/>
        <v>0</v>
      </c>
      <c r="BK1117" s="425" t="b">
        <f t="shared" si="31"/>
        <v>0</v>
      </c>
    </row>
    <row r="1118" spans="1:63" ht="15.75" customHeight="1">
      <c r="A1118" s="174"/>
      <c r="B1118" s="174"/>
      <c r="C1118" s="174"/>
      <c r="D1118" s="63"/>
      <c r="E1118" s="63"/>
      <c r="F1118" s="174"/>
      <c r="G1118" s="174"/>
      <c r="H1118" s="174"/>
      <c r="I1118" s="174"/>
      <c r="J1118" s="174"/>
      <c r="K1118" s="174"/>
      <c r="L1118" s="174"/>
      <c r="M1118" s="174"/>
      <c r="N1118" s="174"/>
      <c r="O1118" s="63"/>
      <c r="P1118" s="63"/>
      <c r="Q1118" s="174"/>
      <c r="R1118" s="63"/>
      <c r="S1118" s="174"/>
      <c r="T1118" s="174"/>
      <c r="U1118" s="174"/>
      <c r="V1118" s="63"/>
      <c r="W1118" s="174"/>
      <c r="X1118" s="174"/>
      <c r="Y1118" s="429"/>
      <c r="Z1118" s="63"/>
      <c r="AA1118" s="63"/>
      <c r="AB1118" s="63"/>
      <c r="AC1118" s="63"/>
      <c r="AD1118" s="174"/>
      <c r="AE1118" s="174"/>
      <c r="AF1118" s="466"/>
      <c r="AG1118" s="174"/>
      <c r="AH1118" s="174"/>
      <c r="AI1118" s="174"/>
      <c r="AJ1118" s="174"/>
      <c r="AK1118" s="174"/>
      <c r="AL1118" s="174"/>
      <c r="AM1118" s="174"/>
      <c r="AN1118" s="174"/>
      <c r="AO1118" s="174"/>
      <c r="AP1118" s="174"/>
      <c r="AQ1118" s="174"/>
      <c r="AR1118" s="174"/>
      <c r="AS1118" s="174"/>
      <c r="AT1118" s="415"/>
      <c r="AU1118" s="174"/>
      <c r="AV1118" s="437"/>
      <c r="AW1118" s="523"/>
      <c r="AX1118" s="524"/>
      <c r="AY1118" s="422"/>
      <c r="AZ1118" s="524"/>
      <c r="BA1118" s="524"/>
      <c r="BB1118" s="422"/>
      <c r="BC1118" s="524"/>
      <c r="BD1118" s="523"/>
      <c r="BE1118" s="524"/>
      <c r="BF1118" s="524"/>
      <c r="BG1118" s="426">
        <f t="shared" si="27"/>
        <v>0</v>
      </c>
      <c r="BH1118" s="426">
        <f t="shared" si="28"/>
        <v>0</v>
      </c>
      <c r="BI1118" s="426">
        <f t="shared" si="29"/>
        <v>0</v>
      </c>
      <c r="BJ1118" s="426">
        <f t="shared" si="30"/>
        <v>0</v>
      </c>
      <c r="BK1118" s="425" t="b">
        <f t="shared" si="31"/>
        <v>0</v>
      </c>
    </row>
    <row r="1119" spans="1:63" ht="15.75" customHeight="1">
      <c r="A1119" s="174"/>
      <c r="B1119" s="174"/>
      <c r="C1119" s="174"/>
      <c r="D1119" s="63"/>
      <c r="E1119" s="63"/>
      <c r="F1119" s="174"/>
      <c r="G1119" s="174"/>
      <c r="H1119" s="174"/>
      <c r="I1119" s="174"/>
      <c r="J1119" s="174"/>
      <c r="K1119" s="174"/>
      <c r="L1119" s="174"/>
      <c r="M1119" s="174"/>
      <c r="N1119" s="174"/>
      <c r="O1119" s="63"/>
      <c r="P1119" s="63"/>
      <c r="Q1119" s="174"/>
      <c r="R1119" s="63"/>
      <c r="S1119" s="174"/>
      <c r="T1119" s="174"/>
      <c r="U1119" s="174"/>
      <c r="V1119" s="63"/>
      <c r="W1119" s="174"/>
      <c r="X1119" s="174"/>
      <c r="Y1119" s="429"/>
      <c r="Z1119" s="63"/>
      <c r="AA1119" s="63"/>
      <c r="AB1119" s="63"/>
      <c r="AC1119" s="63"/>
      <c r="AD1119" s="174"/>
      <c r="AE1119" s="174"/>
      <c r="AF1119" s="466"/>
      <c r="AG1119" s="174"/>
      <c r="AH1119" s="174"/>
      <c r="AI1119" s="174"/>
      <c r="AJ1119" s="174"/>
      <c r="AK1119" s="174"/>
      <c r="AL1119" s="174"/>
      <c r="AM1119" s="174"/>
      <c r="AN1119" s="174"/>
      <c r="AO1119" s="174"/>
      <c r="AP1119" s="174"/>
      <c r="AQ1119" s="174"/>
      <c r="AR1119" s="174"/>
      <c r="AS1119" s="174"/>
      <c r="AT1119" s="415"/>
      <c r="AU1119" s="174"/>
      <c r="AV1119" s="437"/>
      <c r="AW1119" s="523"/>
      <c r="AX1119" s="524"/>
      <c r="AY1119" s="422"/>
      <c r="AZ1119" s="524"/>
      <c r="BA1119" s="524"/>
      <c r="BB1119" s="422"/>
      <c r="BC1119" s="524"/>
      <c r="BD1119" s="523"/>
      <c r="BE1119" s="524"/>
      <c r="BF1119" s="524"/>
      <c r="BG1119" s="426">
        <f t="shared" si="27"/>
        <v>0</v>
      </c>
      <c r="BH1119" s="426">
        <f t="shared" si="28"/>
        <v>0</v>
      </c>
      <c r="BI1119" s="426">
        <f t="shared" si="29"/>
        <v>0</v>
      </c>
      <c r="BJ1119" s="426">
        <f t="shared" si="30"/>
        <v>0</v>
      </c>
      <c r="BK1119" s="425" t="b">
        <f t="shared" si="31"/>
        <v>0</v>
      </c>
    </row>
    <row r="1120" spans="1:63" ht="15.75" customHeight="1">
      <c r="A1120" s="174"/>
      <c r="B1120" s="174"/>
      <c r="C1120" s="174"/>
      <c r="D1120" s="63"/>
      <c r="E1120" s="63"/>
      <c r="F1120" s="174"/>
      <c r="G1120" s="174"/>
      <c r="H1120" s="174"/>
      <c r="I1120" s="174"/>
      <c r="J1120" s="174"/>
      <c r="K1120" s="174"/>
      <c r="L1120" s="174"/>
      <c r="M1120" s="174"/>
      <c r="N1120" s="174"/>
      <c r="O1120" s="63"/>
      <c r="P1120" s="63"/>
      <c r="Q1120" s="174"/>
      <c r="R1120" s="63"/>
      <c r="S1120" s="174"/>
      <c r="T1120" s="174"/>
      <c r="U1120" s="174"/>
      <c r="V1120" s="63"/>
      <c r="W1120" s="174"/>
      <c r="X1120" s="174"/>
      <c r="Y1120" s="429"/>
      <c r="Z1120" s="63"/>
      <c r="AA1120" s="63"/>
      <c r="AB1120" s="63"/>
      <c r="AC1120" s="63"/>
      <c r="AD1120" s="174"/>
      <c r="AE1120" s="174"/>
      <c r="AF1120" s="466"/>
      <c r="AG1120" s="174"/>
      <c r="AH1120" s="174"/>
      <c r="AI1120" s="174"/>
      <c r="AJ1120" s="174"/>
      <c r="AK1120" s="174"/>
      <c r="AL1120" s="174"/>
      <c r="AM1120" s="174"/>
      <c r="AN1120" s="174"/>
      <c r="AO1120" s="174"/>
      <c r="AP1120" s="174"/>
      <c r="AQ1120" s="174"/>
      <c r="AR1120" s="174"/>
      <c r="AS1120" s="174"/>
      <c r="AT1120" s="415"/>
      <c r="AU1120" s="174"/>
      <c r="AV1120" s="437"/>
      <c r="AW1120" s="523"/>
      <c r="AX1120" s="524"/>
      <c r="AY1120" s="422"/>
      <c r="AZ1120" s="524"/>
      <c r="BA1120" s="524"/>
      <c r="BB1120" s="422"/>
      <c r="BC1120" s="524"/>
      <c r="BD1120" s="523"/>
      <c r="BE1120" s="524"/>
      <c r="BF1120" s="524"/>
      <c r="BG1120" s="426">
        <f t="shared" si="27"/>
        <v>0</v>
      </c>
      <c r="BH1120" s="426">
        <f t="shared" si="28"/>
        <v>0</v>
      </c>
      <c r="BI1120" s="426">
        <f t="shared" si="29"/>
        <v>0</v>
      </c>
      <c r="BJ1120" s="426">
        <f t="shared" si="30"/>
        <v>0</v>
      </c>
      <c r="BK1120" s="425" t="b">
        <f t="shared" si="31"/>
        <v>0</v>
      </c>
    </row>
    <row r="1121" spans="1:63" ht="15.75" customHeight="1">
      <c r="A1121" s="174"/>
      <c r="B1121" s="174"/>
      <c r="C1121" s="174"/>
      <c r="D1121" s="63"/>
      <c r="E1121" s="63"/>
      <c r="F1121" s="174"/>
      <c r="G1121" s="174"/>
      <c r="H1121" s="174"/>
      <c r="I1121" s="174"/>
      <c r="J1121" s="174"/>
      <c r="K1121" s="174"/>
      <c r="L1121" s="174"/>
      <c r="M1121" s="174"/>
      <c r="N1121" s="174"/>
      <c r="O1121" s="63"/>
      <c r="P1121" s="63"/>
      <c r="Q1121" s="174"/>
      <c r="R1121" s="63"/>
      <c r="S1121" s="174"/>
      <c r="T1121" s="174"/>
      <c r="U1121" s="174"/>
      <c r="V1121" s="63"/>
      <c r="W1121" s="174"/>
      <c r="X1121" s="174"/>
      <c r="Y1121" s="429"/>
      <c r="Z1121" s="63"/>
      <c r="AA1121" s="63"/>
      <c r="AB1121" s="63"/>
      <c r="AC1121" s="63"/>
      <c r="AD1121" s="174"/>
      <c r="AE1121" s="174"/>
      <c r="AF1121" s="466"/>
      <c r="AG1121" s="174"/>
      <c r="AH1121" s="174"/>
      <c r="AI1121" s="174"/>
      <c r="AJ1121" s="174"/>
      <c r="AK1121" s="174"/>
      <c r="AL1121" s="174"/>
      <c r="AM1121" s="174"/>
      <c r="AN1121" s="174"/>
      <c r="AO1121" s="174"/>
      <c r="AP1121" s="174"/>
      <c r="AQ1121" s="174"/>
      <c r="AR1121" s="174"/>
      <c r="AS1121" s="174"/>
      <c r="AT1121" s="415"/>
      <c r="AU1121" s="174"/>
      <c r="AV1121" s="437"/>
      <c r="AW1121" s="523"/>
      <c r="AX1121" s="524"/>
      <c r="AY1121" s="422"/>
      <c r="AZ1121" s="524"/>
      <c r="BA1121" s="524"/>
      <c r="BB1121" s="422"/>
      <c r="BC1121" s="524"/>
      <c r="BD1121" s="523"/>
      <c r="BE1121" s="524"/>
      <c r="BF1121" s="524"/>
      <c r="BG1121" s="426">
        <f t="shared" si="27"/>
        <v>0</v>
      </c>
      <c r="BH1121" s="426">
        <f t="shared" si="28"/>
        <v>0</v>
      </c>
      <c r="BI1121" s="426">
        <f t="shared" si="29"/>
        <v>0</v>
      </c>
      <c r="BJ1121" s="426">
        <f t="shared" si="30"/>
        <v>0</v>
      </c>
      <c r="BK1121" s="425" t="b">
        <f t="shared" si="31"/>
        <v>0</v>
      </c>
    </row>
    <row r="1122" spans="1:63" ht="15.75" customHeight="1">
      <c r="A1122" s="174"/>
      <c r="B1122" s="174"/>
      <c r="C1122" s="174"/>
      <c r="D1122" s="63"/>
      <c r="E1122" s="63"/>
      <c r="F1122" s="174"/>
      <c r="G1122" s="174"/>
      <c r="H1122" s="174"/>
      <c r="I1122" s="174"/>
      <c r="J1122" s="174"/>
      <c r="K1122" s="174"/>
      <c r="L1122" s="174"/>
      <c r="M1122" s="174"/>
      <c r="N1122" s="174"/>
      <c r="O1122" s="63"/>
      <c r="P1122" s="63"/>
      <c r="Q1122" s="174"/>
      <c r="R1122" s="63"/>
      <c r="S1122" s="174"/>
      <c r="T1122" s="174"/>
      <c r="U1122" s="174"/>
      <c r="V1122" s="63"/>
      <c r="W1122" s="174"/>
      <c r="X1122" s="174"/>
      <c r="Y1122" s="429"/>
      <c r="Z1122" s="63"/>
      <c r="AA1122" s="63"/>
      <c r="AB1122" s="63"/>
      <c r="AC1122" s="63"/>
      <c r="AD1122" s="174"/>
      <c r="AE1122" s="174"/>
      <c r="AF1122" s="466"/>
      <c r="AG1122" s="174"/>
      <c r="AH1122" s="174"/>
      <c r="AI1122" s="174"/>
      <c r="AJ1122" s="174"/>
      <c r="AK1122" s="174"/>
      <c r="AL1122" s="174"/>
      <c r="AM1122" s="174"/>
      <c r="AN1122" s="174"/>
      <c r="AO1122" s="174"/>
      <c r="AP1122" s="174"/>
      <c r="AQ1122" s="174"/>
      <c r="AR1122" s="174"/>
      <c r="AS1122" s="174"/>
      <c r="AT1122" s="415"/>
      <c r="AU1122" s="174"/>
      <c r="AV1122" s="437"/>
      <c r="AW1122" s="523"/>
      <c r="AX1122" s="524"/>
      <c r="AY1122" s="422"/>
      <c r="AZ1122" s="524"/>
      <c r="BA1122" s="524"/>
      <c r="BB1122" s="422"/>
      <c r="BC1122" s="524"/>
      <c r="BD1122" s="523"/>
      <c r="BE1122" s="524"/>
      <c r="BF1122" s="524"/>
      <c r="BG1122" s="426">
        <f t="shared" si="27"/>
        <v>0</v>
      </c>
      <c r="BH1122" s="426">
        <f t="shared" si="28"/>
        <v>0</v>
      </c>
      <c r="BI1122" s="426">
        <f t="shared" si="29"/>
        <v>0</v>
      </c>
      <c r="BJ1122" s="426">
        <f t="shared" si="30"/>
        <v>0</v>
      </c>
      <c r="BK1122" s="425" t="b">
        <f t="shared" si="31"/>
        <v>0</v>
      </c>
    </row>
    <row r="1123" spans="1:63" ht="15.75" customHeight="1">
      <c r="A1123" s="174"/>
      <c r="B1123" s="174"/>
      <c r="C1123" s="174"/>
      <c r="D1123" s="63"/>
      <c r="E1123" s="63"/>
      <c r="F1123" s="174"/>
      <c r="G1123" s="174"/>
      <c r="H1123" s="174"/>
      <c r="I1123" s="174"/>
      <c r="J1123" s="174"/>
      <c r="K1123" s="174"/>
      <c r="L1123" s="174"/>
      <c r="M1123" s="174"/>
      <c r="N1123" s="174"/>
      <c r="O1123" s="63"/>
      <c r="P1123" s="63"/>
      <c r="Q1123" s="174"/>
      <c r="R1123" s="63"/>
      <c r="S1123" s="174"/>
      <c r="T1123" s="174"/>
      <c r="U1123" s="174"/>
      <c r="V1123" s="63"/>
      <c r="W1123" s="174"/>
      <c r="X1123" s="174"/>
      <c r="Y1123" s="429"/>
      <c r="Z1123" s="63"/>
      <c r="AA1123" s="63"/>
      <c r="AB1123" s="63"/>
      <c r="AC1123" s="63"/>
      <c r="AD1123" s="174"/>
      <c r="AE1123" s="174"/>
      <c r="AF1123" s="466"/>
      <c r="AG1123" s="174"/>
      <c r="AH1123" s="174"/>
      <c r="AI1123" s="174"/>
      <c r="AJ1123" s="174"/>
      <c r="AK1123" s="174"/>
      <c r="AL1123" s="174"/>
      <c r="AM1123" s="174"/>
      <c r="AN1123" s="174"/>
      <c r="AO1123" s="174"/>
      <c r="AP1123" s="174"/>
      <c r="AQ1123" s="174"/>
      <c r="AR1123" s="174"/>
      <c r="AS1123" s="174"/>
      <c r="AT1123" s="415"/>
      <c r="AU1123" s="174"/>
      <c r="AV1123" s="437"/>
      <c r="AW1123" s="523"/>
      <c r="AX1123" s="524"/>
      <c r="AY1123" s="422"/>
      <c r="AZ1123" s="524"/>
      <c r="BA1123" s="524"/>
      <c r="BB1123" s="422"/>
      <c r="BC1123" s="524"/>
      <c r="BD1123" s="523"/>
      <c r="BE1123" s="524"/>
      <c r="BF1123" s="524"/>
      <c r="BG1123" s="426">
        <f t="shared" si="27"/>
        <v>0</v>
      </c>
      <c r="BH1123" s="426">
        <f t="shared" si="28"/>
        <v>0</v>
      </c>
      <c r="BI1123" s="426">
        <f t="shared" si="29"/>
        <v>0</v>
      </c>
      <c r="BJ1123" s="426">
        <f t="shared" si="30"/>
        <v>0</v>
      </c>
      <c r="BK1123" s="425" t="b">
        <f t="shared" si="31"/>
        <v>0</v>
      </c>
    </row>
    <row r="1124" spans="1:63" ht="15.75" customHeight="1">
      <c r="A1124" s="174"/>
      <c r="B1124" s="174"/>
      <c r="C1124" s="174"/>
      <c r="D1124" s="63"/>
      <c r="E1124" s="63"/>
      <c r="F1124" s="174"/>
      <c r="G1124" s="174"/>
      <c r="H1124" s="174"/>
      <c r="I1124" s="174"/>
      <c r="J1124" s="174"/>
      <c r="K1124" s="174"/>
      <c r="L1124" s="174"/>
      <c r="M1124" s="174"/>
      <c r="N1124" s="174"/>
      <c r="O1124" s="63"/>
      <c r="P1124" s="63"/>
      <c r="Q1124" s="174"/>
      <c r="R1124" s="63"/>
      <c r="S1124" s="174"/>
      <c r="T1124" s="174"/>
      <c r="U1124" s="174"/>
      <c r="V1124" s="63"/>
      <c r="W1124" s="174"/>
      <c r="X1124" s="174"/>
      <c r="Y1124" s="429"/>
      <c r="Z1124" s="63"/>
      <c r="AA1124" s="63"/>
      <c r="AB1124" s="63"/>
      <c r="AC1124" s="63"/>
      <c r="AD1124" s="174"/>
      <c r="AE1124" s="174"/>
      <c r="AF1124" s="466"/>
      <c r="AG1124" s="174"/>
      <c r="AH1124" s="174"/>
      <c r="AI1124" s="174"/>
      <c r="AJ1124" s="174"/>
      <c r="AK1124" s="174"/>
      <c r="AL1124" s="174"/>
      <c r="AM1124" s="174"/>
      <c r="AN1124" s="174"/>
      <c r="AO1124" s="174"/>
      <c r="AP1124" s="174"/>
      <c r="AQ1124" s="174"/>
      <c r="AR1124" s="174"/>
      <c r="AS1124" s="174"/>
      <c r="AT1124" s="415"/>
      <c r="AU1124" s="174"/>
      <c r="AV1124" s="437"/>
      <c r="AW1124" s="523"/>
      <c r="AX1124" s="524"/>
      <c r="AY1124" s="422"/>
      <c r="AZ1124" s="524"/>
      <c r="BA1124" s="524"/>
      <c r="BB1124" s="422"/>
      <c r="BC1124" s="524"/>
      <c r="BD1124" s="523"/>
      <c r="BE1124" s="524"/>
      <c r="BF1124" s="524"/>
      <c r="BG1124" s="426">
        <f t="shared" si="27"/>
        <v>0</v>
      </c>
      <c r="BH1124" s="426">
        <f t="shared" si="28"/>
        <v>0</v>
      </c>
      <c r="BI1124" s="426">
        <f t="shared" si="29"/>
        <v>0</v>
      </c>
      <c r="BJ1124" s="426">
        <f t="shared" si="30"/>
        <v>0</v>
      </c>
      <c r="BK1124" s="425" t="b">
        <f t="shared" si="31"/>
        <v>0</v>
      </c>
    </row>
    <row r="1125" spans="1:63" ht="15.75" customHeight="1">
      <c r="A1125" s="174"/>
      <c r="B1125" s="174"/>
      <c r="C1125" s="174"/>
      <c r="D1125" s="63"/>
      <c r="E1125" s="63"/>
      <c r="F1125" s="174"/>
      <c r="G1125" s="174"/>
      <c r="H1125" s="174"/>
      <c r="I1125" s="174"/>
      <c r="J1125" s="174"/>
      <c r="K1125" s="174"/>
      <c r="L1125" s="174"/>
      <c r="M1125" s="174"/>
      <c r="N1125" s="174"/>
      <c r="O1125" s="63"/>
      <c r="P1125" s="63"/>
      <c r="Q1125" s="174"/>
      <c r="R1125" s="63"/>
      <c r="S1125" s="174"/>
      <c r="T1125" s="174"/>
      <c r="U1125" s="174"/>
      <c r="V1125" s="63"/>
      <c r="W1125" s="174"/>
      <c r="X1125" s="174"/>
      <c r="Y1125" s="429"/>
      <c r="Z1125" s="63"/>
      <c r="AA1125" s="63"/>
      <c r="AB1125" s="63"/>
      <c r="AC1125" s="63"/>
      <c r="AD1125" s="174"/>
      <c r="AE1125" s="174"/>
      <c r="AF1125" s="466"/>
      <c r="AG1125" s="174"/>
      <c r="AH1125" s="174"/>
      <c r="AI1125" s="174"/>
      <c r="AJ1125" s="174"/>
      <c r="AK1125" s="174"/>
      <c r="AL1125" s="174"/>
      <c r="AM1125" s="174"/>
      <c r="AN1125" s="174"/>
      <c r="AO1125" s="174"/>
      <c r="AP1125" s="174"/>
      <c r="AQ1125" s="174"/>
      <c r="AR1125" s="174"/>
      <c r="AS1125" s="174"/>
      <c r="AT1125" s="415"/>
      <c r="AU1125" s="174"/>
      <c r="AV1125" s="437"/>
      <c r="AW1125" s="523"/>
      <c r="AX1125" s="524"/>
      <c r="AY1125" s="422"/>
      <c r="AZ1125" s="524"/>
      <c r="BA1125" s="524"/>
      <c r="BB1125" s="422"/>
      <c r="BC1125" s="524"/>
      <c r="BD1125" s="523"/>
      <c r="BE1125" s="524"/>
      <c r="BF1125" s="524"/>
      <c r="BG1125" s="426">
        <f t="shared" si="27"/>
        <v>0</v>
      </c>
      <c r="BH1125" s="426">
        <f t="shared" si="28"/>
        <v>0</v>
      </c>
      <c r="BI1125" s="426">
        <f t="shared" si="29"/>
        <v>0</v>
      </c>
      <c r="BJ1125" s="426">
        <f t="shared" si="30"/>
        <v>0</v>
      </c>
      <c r="BK1125" s="425" t="b">
        <f t="shared" si="31"/>
        <v>0</v>
      </c>
    </row>
    <row r="1126" spans="1:63" ht="15.75" customHeight="1">
      <c r="A1126" s="174"/>
      <c r="B1126" s="174"/>
      <c r="C1126" s="174"/>
      <c r="D1126" s="63"/>
      <c r="E1126" s="63"/>
      <c r="F1126" s="174"/>
      <c r="G1126" s="174"/>
      <c r="H1126" s="174"/>
      <c r="I1126" s="174"/>
      <c r="J1126" s="174"/>
      <c r="K1126" s="174"/>
      <c r="L1126" s="174"/>
      <c r="M1126" s="174"/>
      <c r="N1126" s="174"/>
      <c r="O1126" s="63"/>
      <c r="P1126" s="63"/>
      <c r="Q1126" s="174"/>
      <c r="R1126" s="63"/>
      <c r="S1126" s="174"/>
      <c r="T1126" s="174"/>
      <c r="U1126" s="174"/>
      <c r="V1126" s="63"/>
      <c r="W1126" s="174"/>
      <c r="X1126" s="174"/>
      <c r="Y1126" s="429"/>
      <c r="Z1126" s="63"/>
      <c r="AA1126" s="63"/>
      <c r="AB1126" s="63"/>
      <c r="AC1126" s="63"/>
      <c r="AD1126" s="174"/>
      <c r="AE1126" s="174"/>
      <c r="AF1126" s="466"/>
      <c r="AG1126" s="174"/>
      <c r="AH1126" s="174"/>
      <c r="AI1126" s="174"/>
      <c r="AJ1126" s="174"/>
      <c r="AK1126" s="174"/>
      <c r="AL1126" s="174"/>
      <c r="AM1126" s="174"/>
      <c r="AN1126" s="174"/>
      <c r="AO1126" s="174"/>
      <c r="AP1126" s="174"/>
      <c r="AQ1126" s="174"/>
      <c r="AR1126" s="174"/>
      <c r="AS1126" s="174"/>
      <c r="AT1126" s="415"/>
      <c r="AU1126" s="174"/>
      <c r="AV1126" s="437"/>
      <c r="AW1126" s="523"/>
      <c r="AX1126" s="524"/>
      <c r="AY1126" s="422"/>
      <c r="AZ1126" s="524"/>
      <c r="BA1126" s="524"/>
      <c r="BB1126" s="422"/>
      <c r="BC1126" s="524"/>
      <c r="BD1126" s="523"/>
      <c r="BE1126" s="524"/>
      <c r="BF1126" s="524"/>
      <c r="BG1126" s="426">
        <f t="shared" si="27"/>
        <v>0</v>
      </c>
      <c r="BH1126" s="426">
        <f t="shared" si="28"/>
        <v>0</v>
      </c>
      <c r="BI1126" s="426">
        <f t="shared" si="29"/>
        <v>0</v>
      </c>
      <c r="BJ1126" s="426">
        <f t="shared" si="30"/>
        <v>0</v>
      </c>
      <c r="BK1126" s="425" t="b">
        <f t="shared" si="31"/>
        <v>0</v>
      </c>
    </row>
    <row r="1127" spans="1:63" ht="15.75" customHeight="1">
      <c r="A1127" s="174"/>
      <c r="B1127" s="174"/>
      <c r="C1127" s="174"/>
      <c r="D1127" s="63"/>
      <c r="E1127" s="63"/>
      <c r="F1127" s="174"/>
      <c r="G1127" s="174"/>
      <c r="H1127" s="174"/>
      <c r="I1127" s="174"/>
      <c r="J1127" s="174"/>
      <c r="K1127" s="174"/>
      <c r="L1127" s="174"/>
      <c r="M1127" s="174"/>
      <c r="N1127" s="174"/>
      <c r="O1127" s="63"/>
      <c r="P1127" s="63"/>
      <c r="Q1127" s="174"/>
      <c r="R1127" s="63"/>
      <c r="S1127" s="174"/>
      <c r="T1127" s="174"/>
      <c r="U1127" s="174"/>
      <c r="V1127" s="63"/>
      <c r="W1127" s="174"/>
      <c r="X1127" s="174"/>
      <c r="Y1127" s="429"/>
      <c r="Z1127" s="63"/>
      <c r="AA1127" s="63"/>
      <c r="AB1127" s="63"/>
      <c r="AC1127" s="63"/>
      <c r="AD1127" s="174"/>
      <c r="AE1127" s="174"/>
      <c r="AF1127" s="466"/>
      <c r="AG1127" s="174"/>
      <c r="AH1127" s="174"/>
      <c r="AI1127" s="174"/>
      <c r="AJ1127" s="174"/>
      <c r="AK1127" s="174"/>
      <c r="AL1127" s="174"/>
      <c r="AM1127" s="174"/>
      <c r="AN1127" s="174"/>
      <c r="AO1127" s="174"/>
      <c r="AP1127" s="174"/>
      <c r="AQ1127" s="174"/>
      <c r="AR1127" s="174"/>
      <c r="AS1127" s="174"/>
      <c r="AT1127" s="415"/>
      <c r="AU1127" s="174"/>
      <c r="AV1127" s="437"/>
      <c r="AW1127" s="523"/>
      <c r="AX1127" s="524"/>
      <c r="AY1127" s="422"/>
      <c r="AZ1127" s="524"/>
      <c r="BA1127" s="524"/>
      <c r="BB1127" s="422"/>
      <c r="BC1127" s="524"/>
      <c r="BD1127" s="523"/>
      <c r="BE1127" s="524"/>
      <c r="BF1127" s="524"/>
      <c r="BG1127" s="426">
        <f t="shared" si="27"/>
        <v>0</v>
      </c>
      <c r="BH1127" s="426">
        <f t="shared" si="28"/>
        <v>0</v>
      </c>
      <c r="BI1127" s="426">
        <f t="shared" si="29"/>
        <v>0</v>
      </c>
      <c r="BJ1127" s="426">
        <f t="shared" si="30"/>
        <v>0</v>
      </c>
      <c r="BK1127" s="425" t="b">
        <f t="shared" si="31"/>
        <v>0</v>
      </c>
    </row>
    <row r="1128" spans="1:63" ht="15.75" customHeight="1">
      <c r="A1128" s="174"/>
      <c r="B1128" s="174"/>
      <c r="C1128" s="174"/>
      <c r="D1128" s="63"/>
      <c r="E1128" s="63"/>
      <c r="F1128" s="174"/>
      <c r="G1128" s="174"/>
      <c r="H1128" s="174"/>
      <c r="I1128" s="174"/>
      <c r="J1128" s="174"/>
      <c r="K1128" s="174"/>
      <c r="L1128" s="174"/>
      <c r="M1128" s="174"/>
      <c r="N1128" s="174"/>
      <c r="O1128" s="63"/>
      <c r="P1128" s="63"/>
      <c r="Q1128" s="174"/>
      <c r="R1128" s="63"/>
      <c r="S1128" s="174"/>
      <c r="T1128" s="174"/>
      <c r="U1128" s="174"/>
      <c r="V1128" s="63"/>
      <c r="W1128" s="174"/>
      <c r="X1128" s="174"/>
      <c r="Y1128" s="429"/>
      <c r="Z1128" s="63"/>
      <c r="AA1128" s="63"/>
      <c r="AB1128" s="63"/>
      <c r="AC1128" s="63"/>
      <c r="AD1128" s="174"/>
      <c r="AE1128" s="174"/>
      <c r="AF1128" s="466"/>
      <c r="AG1128" s="174"/>
      <c r="AH1128" s="174"/>
      <c r="AI1128" s="174"/>
      <c r="AJ1128" s="174"/>
      <c r="AK1128" s="174"/>
      <c r="AL1128" s="174"/>
      <c r="AM1128" s="174"/>
      <c r="AN1128" s="174"/>
      <c r="AO1128" s="174"/>
      <c r="AP1128" s="174"/>
      <c r="AQ1128" s="174"/>
      <c r="AR1128" s="174"/>
      <c r="AS1128" s="174"/>
      <c r="AT1128" s="415"/>
      <c r="AU1128" s="174"/>
      <c r="AV1128" s="437"/>
      <c r="AW1128" s="523"/>
      <c r="AX1128" s="524"/>
      <c r="AY1128" s="422"/>
      <c r="AZ1128" s="524"/>
      <c r="BA1128" s="524"/>
      <c r="BB1128" s="422"/>
      <c r="BC1128" s="524"/>
      <c r="BD1128" s="523"/>
      <c r="BE1128" s="524"/>
      <c r="BF1128" s="524"/>
      <c r="BG1128" s="426">
        <f t="shared" si="27"/>
        <v>0</v>
      </c>
      <c r="BH1128" s="426">
        <f t="shared" si="28"/>
        <v>0</v>
      </c>
      <c r="BI1128" s="426">
        <f t="shared" si="29"/>
        <v>0</v>
      </c>
      <c r="BJ1128" s="426">
        <f t="shared" si="30"/>
        <v>0</v>
      </c>
      <c r="BK1128" s="425" t="b">
        <f t="shared" si="31"/>
        <v>0</v>
      </c>
    </row>
    <row r="1129" spans="1:63" ht="15.75" customHeight="1">
      <c r="A1129" s="174"/>
      <c r="B1129" s="174"/>
      <c r="C1129" s="174"/>
      <c r="D1129" s="63"/>
      <c r="E1129" s="63"/>
      <c r="F1129" s="174"/>
      <c r="G1129" s="174"/>
      <c r="H1129" s="174"/>
      <c r="I1129" s="174"/>
      <c r="J1129" s="174"/>
      <c r="K1129" s="174"/>
      <c r="L1129" s="174"/>
      <c r="M1129" s="174"/>
      <c r="N1129" s="174"/>
      <c r="O1129" s="63"/>
      <c r="P1129" s="63"/>
      <c r="Q1129" s="174"/>
      <c r="R1129" s="63"/>
      <c r="S1129" s="174"/>
      <c r="T1129" s="174"/>
      <c r="U1129" s="174"/>
      <c r="V1129" s="63"/>
      <c r="W1129" s="174"/>
      <c r="X1129" s="174"/>
      <c r="Y1129" s="429"/>
      <c r="Z1129" s="63"/>
      <c r="AA1129" s="63"/>
      <c r="AB1129" s="63"/>
      <c r="AC1129" s="63"/>
      <c r="AD1129" s="174"/>
      <c r="AE1129" s="174"/>
      <c r="AF1129" s="466"/>
      <c r="AG1129" s="174"/>
      <c r="AH1129" s="174"/>
      <c r="AI1129" s="174"/>
      <c r="AJ1129" s="174"/>
      <c r="AK1129" s="174"/>
      <c r="AL1129" s="174"/>
      <c r="AM1129" s="174"/>
      <c r="AN1129" s="174"/>
      <c r="AO1129" s="174"/>
      <c r="AP1129" s="174"/>
      <c r="AQ1129" s="174"/>
      <c r="AR1129" s="174"/>
      <c r="AS1129" s="174"/>
      <c r="AT1129" s="415"/>
      <c r="AU1129" s="174"/>
      <c r="AV1129" s="437"/>
      <c r="AW1129" s="523"/>
      <c r="AX1129" s="524"/>
      <c r="AY1129" s="422"/>
      <c r="AZ1129" s="524"/>
      <c r="BA1129" s="524"/>
      <c r="BB1129" s="422"/>
      <c r="BC1129" s="524"/>
      <c r="BD1129" s="523"/>
      <c r="BE1129" s="524"/>
      <c r="BF1129" s="524"/>
      <c r="BG1129" s="426">
        <f t="shared" si="27"/>
        <v>0</v>
      </c>
      <c r="BH1129" s="426">
        <f t="shared" si="28"/>
        <v>0</v>
      </c>
      <c r="BI1129" s="426">
        <f t="shared" si="29"/>
        <v>0</v>
      </c>
      <c r="BJ1129" s="426">
        <f t="shared" si="30"/>
        <v>0</v>
      </c>
      <c r="BK1129" s="425" t="b">
        <f t="shared" si="31"/>
        <v>0</v>
      </c>
    </row>
    <row r="1130" spans="1:63" ht="15.75" customHeight="1">
      <c r="A1130" s="174"/>
      <c r="B1130" s="174"/>
      <c r="C1130" s="174"/>
      <c r="D1130" s="63"/>
      <c r="E1130" s="63"/>
      <c r="F1130" s="174"/>
      <c r="G1130" s="174"/>
      <c r="H1130" s="174"/>
      <c r="I1130" s="174"/>
      <c r="J1130" s="174"/>
      <c r="K1130" s="174"/>
      <c r="L1130" s="174"/>
      <c r="M1130" s="174"/>
      <c r="N1130" s="174"/>
      <c r="O1130" s="63"/>
      <c r="P1130" s="63"/>
      <c r="Q1130" s="174"/>
      <c r="R1130" s="63"/>
      <c r="S1130" s="174"/>
      <c r="T1130" s="174"/>
      <c r="U1130" s="174"/>
      <c r="V1130" s="63"/>
      <c r="W1130" s="174"/>
      <c r="X1130" s="174"/>
      <c r="Y1130" s="429"/>
      <c r="Z1130" s="63"/>
      <c r="AA1130" s="63"/>
      <c r="AB1130" s="63"/>
      <c r="AC1130" s="63"/>
      <c r="AD1130" s="174"/>
      <c r="AE1130" s="174"/>
      <c r="AF1130" s="466"/>
      <c r="AG1130" s="174"/>
      <c r="AH1130" s="174"/>
      <c r="AI1130" s="174"/>
      <c r="AJ1130" s="174"/>
      <c r="AK1130" s="174"/>
      <c r="AL1130" s="174"/>
      <c r="AM1130" s="174"/>
      <c r="AN1130" s="174"/>
      <c r="AO1130" s="174"/>
      <c r="AP1130" s="174"/>
      <c r="AQ1130" s="174"/>
      <c r="AR1130" s="174"/>
      <c r="AS1130" s="174"/>
      <c r="AT1130" s="415"/>
      <c r="AU1130" s="174"/>
      <c r="AV1130" s="437"/>
      <c r="AW1130" s="523"/>
      <c r="AX1130" s="524"/>
      <c r="AY1130" s="422"/>
      <c r="AZ1130" s="524"/>
      <c r="BA1130" s="524"/>
      <c r="BB1130" s="422"/>
      <c r="BC1130" s="524"/>
      <c r="BD1130" s="523"/>
      <c r="BE1130" s="524"/>
      <c r="BF1130" s="524"/>
      <c r="BG1130" s="426">
        <f t="shared" si="27"/>
        <v>0</v>
      </c>
      <c r="BH1130" s="426">
        <f t="shared" si="28"/>
        <v>0</v>
      </c>
      <c r="BI1130" s="426">
        <f t="shared" si="29"/>
        <v>0</v>
      </c>
      <c r="BJ1130" s="426">
        <f t="shared" si="30"/>
        <v>0</v>
      </c>
      <c r="BK1130" s="425" t="b">
        <f t="shared" si="31"/>
        <v>0</v>
      </c>
    </row>
    <row r="1131" spans="1:63" ht="15.75" customHeight="1">
      <c r="A1131" s="174"/>
      <c r="B1131" s="174"/>
      <c r="C1131" s="174"/>
      <c r="D1131" s="63"/>
      <c r="E1131" s="63"/>
      <c r="F1131" s="174"/>
      <c r="G1131" s="174"/>
      <c r="H1131" s="174"/>
      <c r="I1131" s="174"/>
      <c r="J1131" s="174"/>
      <c r="K1131" s="174"/>
      <c r="L1131" s="174"/>
      <c r="M1131" s="174"/>
      <c r="N1131" s="174"/>
      <c r="O1131" s="63"/>
      <c r="P1131" s="63"/>
      <c r="Q1131" s="174"/>
      <c r="R1131" s="63"/>
      <c r="S1131" s="174"/>
      <c r="T1131" s="174"/>
      <c r="U1131" s="174"/>
      <c r="V1131" s="63"/>
      <c r="W1131" s="174"/>
      <c r="X1131" s="174"/>
      <c r="Y1131" s="429"/>
      <c r="Z1131" s="63"/>
      <c r="AA1131" s="63"/>
      <c r="AB1131" s="63"/>
      <c r="AC1131" s="63"/>
      <c r="AD1131" s="174"/>
      <c r="AE1131" s="174"/>
      <c r="AF1131" s="466"/>
      <c r="AG1131" s="174"/>
      <c r="AH1131" s="174"/>
      <c r="AI1131" s="174"/>
      <c r="AJ1131" s="174"/>
      <c r="AK1131" s="174"/>
      <c r="AL1131" s="174"/>
      <c r="AM1131" s="174"/>
      <c r="AN1131" s="174"/>
      <c r="AO1131" s="174"/>
      <c r="AP1131" s="174"/>
      <c r="AQ1131" s="174"/>
      <c r="AR1131" s="174"/>
      <c r="AS1131" s="174"/>
      <c r="AT1131" s="415"/>
      <c r="AU1131" s="174"/>
      <c r="AV1131" s="437"/>
      <c r="AW1131" s="523"/>
      <c r="AX1131" s="524"/>
      <c r="AY1131" s="422"/>
      <c r="AZ1131" s="524"/>
      <c r="BA1131" s="524"/>
      <c r="BB1131" s="422"/>
      <c r="BC1131" s="524"/>
      <c r="BD1131" s="523"/>
      <c r="BE1131" s="524"/>
      <c r="BF1131" s="524"/>
      <c r="BG1131" s="426">
        <f t="shared" si="27"/>
        <v>0</v>
      </c>
      <c r="BH1131" s="426">
        <f t="shared" si="28"/>
        <v>0</v>
      </c>
      <c r="BI1131" s="426">
        <f t="shared" si="29"/>
        <v>0</v>
      </c>
      <c r="BJ1131" s="426">
        <f t="shared" si="30"/>
        <v>0</v>
      </c>
      <c r="BK1131" s="425" t="b">
        <f t="shared" si="31"/>
        <v>0</v>
      </c>
    </row>
    <row r="1132" spans="1:63" ht="15.75" customHeight="1">
      <c r="A1132" s="174"/>
      <c r="B1132" s="174"/>
      <c r="C1132" s="174"/>
      <c r="D1132" s="63"/>
      <c r="E1132" s="63"/>
      <c r="F1132" s="174"/>
      <c r="G1132" s="174"/>
      <c r="H1132" s="174"/>
      <c r="I1132" s="174"/>
      <c r="J1132" s="174"/>
      <c r="K1132" s="174"/>
      <c r="L1132" s="174"/>
      <c r="M1132" s="174"/>
      <c r="N1132" s="174"/>
      <c r="O1132" s="63"/>
      <c r="P1132" s="63"/>
      <c r="Q1132" s="174"/>
      <c r="R1132" s="63"/>
      <c r="S1132" s="174"/>
      <c r="T1132" s="174"/>
      <c r="U1132" s="174"/>
      <c r="V1132" s="63"/>
      <c r="W1132" s="174"/>
      <c r="X1132" s="174"/>
      <c r="Y1132" s="429"/>
      <c r="Z1132" s="63"/>
      <c r="AA1132" s="63"/>
      <c r="AB1132" s="63"/>
      <c r="AC1132" s="63"/>
      <c r="AD1132" s="174"/>
      <c r="AE1132" s="174"/>
      <c r="AF1132" s="466"/>
      <c r="AG1132" s="174"/>
      <c r="AH1132" s="174"/>
      <c r="AI1132" s="174"/>
      <c r="AJ1132" s="174"/>
      <c r="AK1132" s="174"/>
      <c r="AL1132" s="174"/>
      <c r="AM1132" s="174"/>
      <c r="AN1132" s="174"/>
      <c r="AO1132" s="174"/>
      <c r="AP1132" s="174"/>
      <c r="AQ1132" s="174"/>
      <c r="AR1132" s="174"/>
      <c r="AS1132" s="174"/>
      <c r="AT1132" s="415"/>
      <c r="AU1132" s="174"/>
      <c r="AV1132" s="437"/>
      <c r="AW1132" s="523"/>
      <c r="AX1132" s="524"/>
      <c r="AY1132" s="422"/>
      <c r="AZ1132" s="524"/>
      <c r="BA1132" s="524"/>
      <c r="BB1132" s="422"/>
      <c r="BC1132" s="524"/>
      <c r="BD1132" s="523"/>
      <c r="BE1132" s="524"/>
      <c r="BF1132" s="524"/>
      <c r="BG1132" s="426">
        <f t="shared" si="27"/>
        <v>0</v>
      </c>
      <c r="BH1132" s="426">
        <f t="shared" si="28"/>
        <v>0</v>
      </c>
      <c r="BI1132" s="426">
        <f t="shared" si="29"/>
        <v>0</v>
      </c>
      <c r="BJ1132" s="426">
        <f t="shared" si="30"/>
        <v>0</v>
      </c>
      <c r="BK1132" s="425" t="b">
        <f t="shared" si="31"/>
        <v>0</v>
      </c>
    </row>
    <row r="1133" spans="1:63" ht="15.75" customHeight="1">
      <c r="A1133" s="174"/>
      <c r="B1133" s="174"/>
      <c r="C1133" s="174"/>
      <c r="D1133" s="63"/>
      <c r="E1133" s="63"/>
      <c r="F1133" s="174"/>
      <c r="G1133" s="174"/>
      <c r="H1133" s="174"/>
      <c r="I1133" s="174"/>
      <c r="J1133" s="174"/>
      <c r="K1133" s="174"/>
      <c r="L1133" s="174"/>
      <c r="M1133" s="174"/>
      <c r="N1133" s="174"/>
      <c r="O1133" s="63"/>
      <c r="P1133" s="63"/>
      <c r="Q1133" s="174"/>
      <c r="R1133" s="63"/>
      <c r="S1133" s="174"/>
      <c r="T1133" s="174"/>
      <c r="U1133" s="174"/>
      <c r="V1133" s="63"/>
      <c r="W1133" s="174"/>
      <c r="X1133" s="174"/>
      <c r="Y1133" s="429"/>
      <c r="Z1133" s="63"/>
      <c r="AA1133" s="63"/>
      <c r="AB1133" s="63"/>
      <c r="AC1133" s="63"/>
      <c r="AD1133" s="174"/>
      <c r="AE1133" s="174"/>
      <c r="AF1133" s="466"/>
      <c r="AG1133" s="174"/>
      <c r="AH1133" s="174"/>
      <c r="AI1133" s="174"/>
      <c r="AJ1133" s="174"/>
      <c r="AK1133" s="174"/>
      <c r="AL1133" s="174"/>
      <c r="AM1133" s="174"/>
      <c r="AN1133" s="174"/>
      <c r="AO1133" s="174"/>
      <c r="AP1133" s="174"/>
      <c r="AQ1133" s="174"/>
      <c r="AR1133" s="174"/>
      <c r="AS1133" s="174"/>
      <c r="AT1133" s="415"/>
      <c r="AU1133" s="174"/>
      <c r="AV1133" s="437"/>
      <c r="AW1133" s="523"/>
      <c r="AX1133" s="524"/>
      <c r="AY1133" s="422"/>
      <c r="AZ1133" s="524"/>
      <c r="BA1133" s="524"/>
      <c r="BB1133" s="422"/>
      <c r="BC1133" s="524"/>
      <c r="BD1133" s="523"/>
      <c r="BE1133" s="524"/>
      <c r="BF1133" s="524"/>
      <c r="BG1133" s="426">
        <f t="shared" si="27"/>
        <v>0</v>
      </c>
      <c r="BH1133" s="426">
        <f t="shared" si="28"/>
        <v>0</v>
      </c>
      <c r="BI1133" s="426">
        <f t="shared" si="29"/>
        <v>0</v>
      </c>
      <c r="BJ1133" s="426">
        <f t="shared" si="30"/>
        <v>0</v>
      </c>
      <c r="BK1133" s="425" t="b">
        <f t="shared" si="31"/>
        <v>0</v>
      </c>
    </row>
    <row r="1134" spans="1:63" ht="15.75" customHeight="1">
      <c r="A1134" s="174"/>
      <c r="B1134" s="174"/>
      <c r="C1134" s="174"/>
      <c r="D1134" s="63"/>
      <c r="E1134" s="63"/>
      <c r="F1134" s="174"/>
      <c r="G1134" s="174"/>
      <c r="H1134" s="174"/>
      <c r="I1134" s="174"/>
      <c r="J1134" s="174"/>
      <c r="K1134" s="174"/>
      <c r="L1134" s="174"/>
      <c r="M1134" s="174"/>
      <c r="N1134" s="174"/>
      <c r="O1134" s="63"/>
      <c r="P1134" s="63"/>
      <c r="Q1134" s="174"/>
      <c r="R1134" s="63"/>
      <c r="S1134" s="174"/>
      <c r="T1134" s="174"/>
      <c r="U1134" s="174"/>
      <c r="V1134" s="63"/>
      <c r="W1134" s="174"/>
      <c r="X1134" s="174"/>
      <c r="Y1134" s="429"/>
      <c r="Z1134" s="63"/>
      <c r="AA1134" s="63"/>
      <c r="AB1134" s="63"/>
      <c r="AC1134" s="63"/>
      <c r="AD1134" s="174"/>
      <c r="AE1134" s="174"/>
      <c r="AF1134" s="466"/>
      <c r="AG1134" s="174"/>
      <c r="AH1134" s="174"/>
      <c r="AI1134" s="174"/>
      <c r="AJ1134" s="174"/>
      <c r="AK1134" s="174"/>
      <c r="AL1134" s="174"/>
      <c r="AM1134" s="174"/>
      <c r="AN1134" s="174"/>
      <c r="AO1134" s="174"/>
      <c r="AP1134" s="174"/>
      <c r="AQ1134" s="174"/>
      <c r="AR1134" s="174"/>
      <c r="AS1134" s="174"/>
      <c r="AT1134" s="415"/>
      <c r="AU1134" s="174"/>
      <c r="AV1134" s="437"/>
      <c r="AW1134" s="523"/>
      <c r="AX1134" s="524"/>
      <c r="AY1134" s="422"/>
      <c r="AZ1134" s="524"/>
      <c r="BA1134" s="524"/>
      <c r="BB1134" s="422"/>
      <c r="BC1134" s="524"/>
      <c r="BD1134" s="523"/>
      <c r="BE1134" s="524"/>
      <c r="BF1134" s="524"/>
      <c r="BG1134" s="426">
        <f t="shared" si="27"/>
        <v>0</v>
      </c>
      <c r="BH1134" s="426">
        <f t="shared" si="28"/>
        <v>0</v>
      </c>
      <c r="BI1134" s="426">
        <f t="shared" si="29"/>
        <v>0</v>
      </c>
      <c r="BJ1134" s="426">
        <f t="shared" si="30"/>
        <v>0</v>
      </c>
      <c r="BK1134" s="425" t="b">
        <f t="shared" si="31"/>
        <v>0</v>
      </c>
    </row>
    <row r="1135" spans="1:63" ht="15.75" customHeight="1">
      <c r="A1135" s="174"/>
      <c r="B1135" s="174"/>
      <c r="C1135" s="174"/>
      <c r="D1135" s="63"/>
      <c r="E1135" s="63"/>
      <c r="F1135" s="174"/>
      <c r="G1135" s="174"/>
      <c r="H1135" s="174"/>
      <c r="I1135" s="174"/>
      <c r="J1135" s="174"/>
      <c r="K1135" s="174"/>
      <c r="L1135" s="174"/>
      <c r="M1135" s="174"/>
      <c r="N1135" s="174"/>
      <c r="O1135" s="63"/>
      <c r="P1135" s="63"/>
      <c r="Q1135" s="174"/>
      <c r="R1135" s="63"/>
      <c r="S1135" s="174"/>
      <c r="T1135" s="174"/>
      <c r="U1135" s="174"/>
      <c r="V1135" s="63"/>
      <c r="W1135" s="174"/>
      <c r="X1135" s="174"/>
      <c r="Y1135" s="429"/>
      <c r="Z1135" s="63"/>
      <c r="AA1135" s="63"/>
      <c r="AB1135" s="63"/>
      <c r="AC1135" s="63"/>
      <c r="AD1135" s="174"/>
      <c r="AE1135" s="174"/>
      <c r="AF1135" s="466"/>
      <c r="AG1135" s="174"/>
      <c r="AH1135" s="174"/>
      <c r="AI1135" s="174"/>
      <c r="AJ1135" s="174"/>
      <c r="AK1135" s="174"/>
      <c r="AL1135" s="174"/>
      <c r="AM1135" s="174"/>
      <c r="AN1135" s="174"/>
      <c r="AO1135" s="174"/>
      <c r="AP1135" s="174"/>
      <c r="AQ1135" s="174"/>
      <c r="AR1135" s="174"/>
      <c r="AS1135" s="174"/>
      <c r="AT1135" s="415"/>
      <c r="AU1135" s="174"/>
      <c r="AV1135" s="437"/>
      <c r="AW1135" s="523"/>
      <c r="AX1135" s="524"/>
      <c r="AY1135" s="422"/>
      <c r="AZ1135" s="524"/>
      <c r="BA1135" s="524"/>
      <c r="BB1135" s="422"/>
      <c r="BC1135" s="524"/>
      <c r="BD1135" s="523"/>
      <c r="BE1135" s="524"/>
      <c r="BF1135" s="524"/>
      <c r="BG1135" s="426">
        <f t="shared" si="27"/>
        <v>0</v>
      </c>
      <c r="BH1135" s="426">
        <f t="shared" si="28"/>
        <v>0</v>
      </c>
      <c r="BI1135" s="426">
        <f t="shared" si="29"/>
        <v>0</v>
      </c>
      <c r="BJ1135" s="426">
        <f t="shared" si="30"/>
        <v>0</v>
      </c>
      <c r="BK1135" s="425" t="b">
        <f t="shared" si="31"/>
        <v>0</v>
      </c>
    </row>
    <row r="1136" spans="1:63" ht="15.75" customHeight="1">
      <c r="A1136" s="174"/>
      <c r="B1136" s="174"/>
      <c r="C1136" s="174"/>
      <c r="D1136" s="63"/>
      <c r="E1136" s="63"/>
      <c r="F1136" s="174"/>
      <c r="G1136" s="174"/>
      <c r="H1136" s="174"/>
      <c r="I1136" s="174"/>
      <c r="J1136" s="174"/>
      <c r="K1136" s="174"/>
      <c r="L1136" s="174"/>
      <c r="M1136" s="174"/>
      <c r="N1136" s="174"/>
      <c r="O1136" s="63"/>
      <c r="P1136" s="63"/>
      <c r="Q1136" s="174"/>
      <c r="R1136" s="63"/>
      <c r="S1136" s="174"/>
      <c r="T1136" s="174"/>
      <c r="U1136" s="174"/>
      <c r="V1136" s="63"/>
      <c r="W1136" s="174"/>
      <c r="X1136" s="174"/>
      <c r="Y1136" s="429"/>
      <c r="Z1136" s="63"/>
      <c r="AA1136" s="63"/>
      <c r="AB1136" s="63"/>
      <c r="AC1136" s="63"/>
      <c r="AD1136" s="174"/>
      <c r="AE1136" s="174"/>
      <c r="AF1136" s="466"/>
      <c r="AG1136" s="174"/>
      <c r="AH1136" s="174"/>
      <c r="AI1136" s="174"/>
      <c r="AJ1136" s="174"/>
      <c r="AK1136" s="174"/>
      <c r="AL1136" s="174"/>
      <c r="AM1136" s="174"/>
      <c r="AN1136" s="174"/>
      <c r="AO1136" s="174"/>
      <c r="AP1136" s="174"/>
      <c r="AQ1136" s="174"/>
      <c r="AR1136" s="174"/>
      <c r="AS1136" s="174"/>
      <c r="AT1136" s="415"/>
      <c r="AU1136" s="174"/>
      <c r="AV1136" s="437"/>
      <c r="AW1136" s="523"/>
      <c r="AX1136" s="524"/>
      <c r="AY1136" s="422"/>
      <c r="AZ1136" s="524"/>
      <c r="BA1136" s="524"/>
      <c r="BB1136" s="422"/>
      <c r="BC1136" s="524"/>
      <c r="BD1136" s="523"/>
      <c r="BE1136" s="524"/>
      <c r="BF1136" s="524"/>
      <c r="BG1136" s="426">
        <f t="shared" si="27"/>
        <v>0</v>
      </c>
      <c r="BH1136" s="426">
        <f t="shared" si="28"/>
        <v>0</v>
      </c>
      <c r="BI1136" s="426">
        <f t="shared" si="29"/>
        <v>0</v>
      </c>
      <c r="BJ1136" s="426">
        <f t="shared" si="30"/>
        <v>0</v>
      </c>
      <c r="BK1136" s="425" t="b">
        <f t="shared" si="31"/>
        <v>0</v>
      </c>
    </row>
    <row r="1137" spans="1:63" ht="15.75" customHeight="1">
      <c r="A1137" s="174"/>
      <c r="B1137" s="174"/>
      <c r="C1137" s="174"/>
      <c r="D1137" s="63"/>
      <c r="E1137" s="63"/>
      <c r="F1137" s="174"/>
      <c r="G1137" s="174"/>
      <c r="H1137" s="174"/>
      <c r="I1137" s="174"/>
      <c r="J1137" s="174"/>
      <c r="K1137" s="174"/>
      <c r="L1137" s="174"/>
      <c r="M1137" s="174"/>
      <c r="N1137" s="174"/>
      <c r="O1137" s="63"/>
      <c r="P1137" s="63"/>
      <c r="Q1137" s="174"/>
      <c r="R1137" s="63"/>
      <c r="S1137" s="174"/>
      <c r="T1137" s="174"/>
      <c r="U1137" s="174"/>
      <c r="V1137" s="63"/>
      <c r="W1137" s="174"/>
      <c r="X1137" s="174"/>
      <c r="Y1137" s="429"/>
      <c r="Z1137" s="63"/>
      <c r="AA1137" s="63"/>
      <c r="AB1137" s="63"/>
      <c r="AC1137" s="63"/>
      <c r="AD1137" s="174"/>
      <c r="AE1137" s="174"/>
      <c r="AF1137" s="466"/>
      <c r="AG1137" s="174"/>
      <c r="AH1137" s="174"/>
      <c r="AI1137" s="174"/>
      <c r="AJ1137" s="174"/>
      <c r="AK1137" s="174"/>
      <c r="AL1137" s="174"/>
      <c r="AM1137" s="174"/>
      <c r="AN1137" s="174"/>
      <c r="AO1137" s="174"/>
      <c r="AP1137" s="174"/>
      <c r="AQ1137" s="174"/>
      <c r="AR1137" s="174"/>
      <c r="AS1137" s="174"/>
      <c r="AT1137" s="415"/>
      <c r="AU1137" s="174"/>
      <c r="AV1137" s="437"/>
      <c r="AW1137" s="523"/>
      <c r="AX1137" s="524"/>
      <c r="AY1137" s="422"/>
      <c r="AZ1137" s="524"/>
      <c r="BA1137" s="524"/>
      <c r="BB1137" s="422"/>
      <c r="BC1137" s="524"/>
      <c r="BD1137" s="523"/>
      <c r="BE1137" s="524"/>
      <c r="BF1137" s="524"/>
      <c r="BG1137" s="426">
        <f t="shared" si="27"/>
        <v>0</v>
      </c>
      <c r="BH1137" s="426">
        <f t="shared" si="28"/>
        <v>0</v>
      </c>
      <c r="BI1137" s="426">
        <f t="shared" si="29"/>
        <v>0</v>
      </c>
      <c r="BJ1137" s="426">
        <f t="shared" si="30"/>
        <v>0</v>
      </c>
      <c r="BK1137" s="425" t="b">
        <f t="shared" si="31"/>
        <v>0</v>
      </c>
    </row>
    <row r="1138" spans="1:63" ht="15.75" customHeight="1">
      <c r="A1138" s="174"/>
      <c r="B1138" s="174"/>
      <c r="C1138" s="174"/>
      <c r="D1138" s="63"/>
      <c r="E1138" s="63"/>
      <c r="F1138" s="174"/>
      <c r="G1138" s="174"/>
      <c r="H1138" s="174"/>
      <c r="I1138" s="174"/>
      <c r="J1138" s="174"/>
      <c r="K1138" s="174"/>
      <c r="L1138" s="174"/>
      <c r="M1138" s="174"/>
      <c r="N1138" s="174"/>
      <c r="O1138" s="63"/>
      <c r="P1138" s="63"/>
      <c r="Q1138" s="174"/>
      <c r="R1138" s="63"/>
      <c r="S1138" s="174"/>
      <c r="T1138" s="174"/>
      <c r="U1138" s="174"/>
      <c r="V1138" s="63"/>
      <c r="W1138" s="174"/>
      <c r="X1138" s="174"/>
      <c r="Y1138" s="429"/>
      <c r="Z1138" s="63"/>
      <c r="AA1138" s="63"/>
      <c r="AB1138" s="63"/>
      <c r="AC1138" s="63"/>
      <c r="AD1138" s="174"/>
      <c r="AE1138" s="174"/>
      <c r="AF1138" s="466"/>
      <c r="AG1138" s="174"/>
      <c r="AH1138" s="174"/>
      <c r="AI1138" s="174"/>
      <c r="AJ1138" s="174"/>
      <c r="AK1138" s="174"/>
      <c r="AL1138" s="174"/>
      <c r="AM1138" s="174"/>
      <c r="AN1138" s="174"/>
      <c r="AO1138" s="174"/>
      <c r="AP1138" s="174"/>
      <c r="AQ1138" s="174"/>
      <c r="AR1138" s="174"/>
      <c r="AS1138" s="174"/>
      <c r="AT1138" s="415"/>
      <c r="AU1138" s="174"/>
      <c r="AV1138" s="437"/>
      <c r="AW1138" s="523"/>
      <c r="AX1138" s="524"/>
      <c r="AY1138" s="422"/>
      <c r="AZ1138" s="524"/>
      <c r="BA1138" s="524"/>
      <c r="BB1138" s="422"/>
      <c r="BC1138" s="524"/>
      <c r="BD1138" s="523"/>
      <c r="BE1138" s="524"/>
      <c r="BF1138" s="524"/>
      <c r="BG1138" s="426">
        <f t="shared" si="27"/>
        <v>0</v>
      </c>
      <c r="BH1138" s="426">
        <f t="shared" si="28"/>
        <v>0</v>
      </c>
      <c r="BI1138" s="426">
        <f t="shared" si="29"/>
        <v>0</v>
      </c>
      <c r="BJ1138" s="426">
        <f t="shared" si="30"/>
        <v>0</v>
      </c>
      <c r="BK1138" s="425" t="b">
        <f t="shared" si="31"/>
        <v>0</v>
      </c>
    </row>
    <row r="1139" spans="1:63" ht="15.75" customHeight="1">
      <c r="A1139" s="174"/>
      <c r="B1139" s="174"/>
      <c r="C1139" s="174"/>
      <c r="D1139" s="63"/>
      <c r="E1139" s="63"/>
      <c r="F1139" s="174"/>
      <c r="G1139" s="174"/>
      <c r="H1139" s="174"/>
      <c r="I1139" s="174"/>
      <c r="J1139" s="174"/>
      <c r="K1139" s="174"/>
      <c r="L1139" s="174"/>
      <c r="M1139" s="174"/>
      <c r="N1139" s="174"/>
      <c r="O1139" s="63"/>
      <c r="P1139" s="63"/>
      <c r="Q1139" s="174"/>
      <c r="R1139" s="63"/>
      <c r="S1139" s="174"/>
      <c r="T1139" s="174"/>
      <c r="U1139" s="174"/>
      <c r="V1139" s="63"/>
      <c r="W1139" s="174"/>
      <c r="X1139" s="174"/>
      <c r="Y1139" s="429"/>
      <c r="Z1139" s="63"/>
      <c r="AA1139" s="63"/>
      <c r="AB1139" s="63"/>
      <c r="AC1139" s="63"/>
      <c r="AD1139" s="174"/>
      <c r="AE1139" s="174"/>
      <c r="AF1139" s="466"/>
      <c r="AG1139" s="174"/>
      <c r="AH1139" s="174"/>
      <c r="AI1139" s="174"/>
      <c r="AJ1139" s="174"/>
      <c r="AK1139" s="174"/>
      <c r="AL1139" s="174"/>
      <c r="AM1139" s="174"/>
      <c r="AN1139" s="174"/>
      <c r="AO1139" s="174"/>
      <c r="AP1139" s="174"/>
      <c r="AQ1139" s="174"/>
      <c r="AR1139" s="174"/>
      <c r="AS1139" s="174"/>
      <c r="AT1139" s="415"/>
      <c r="AU1139" s="174"/>
      <c r="AV1139" s="437"/>
      <c r="AW1139" s="523"/>
      <c r="AX1139" s="524"/>
      <c r="AY1139" s="422"/>
      <c r="AZ1139" s="524"/>
      <c r="BA1139" s="524"/>
      <c r="BB1139" s="422"/>
      <c r="BC1139" s="524"/>
      <c r="BD1139" s="523"/>
      <c r="BE1139" s="524"/>
      <c r="BF1139" s="524"/>
      <c r="BG1139" s="426">
        <f t="shared" si="27"/>
        <v>0</v>
      </c>
      <c r="BH1139" s="426">
        <f t="shared" si="28"/>
        <v>0</v>
      </c>
      <c r="BI1139" s="426">
        <f t="shared" si="29"/>
        <v>0</v>
      </c>
      <c r="BJ1139" s="426">
        <f t="shared" si="30"/>
        <v>0</v>
      </c>
      <c r="BK1139" s="425" t="b">
        <f t="shared" si="31"/>
        <v>0</v>
      </c>
    </row>
    <row r="1140" spans="1:63" ht="15.75" customHeight="1">
      <c r="A1140" s="174"/>
      <c r="B1140" s="174"/>
      <c r="C1140" s="174"/>
      <c r="D1140" s="63"/>
      <c r="E1140" s="63"/>
      <c r="F1140" s="174"/>
      <c r="G1140" s="174"/>
      <c r="H1140" s="174"/>
      <c r="I1140" s="174"/>
      <c r="J1140" s="174"/>
      <c r="K1140" s="174"/>
      <c r="L1140" s="174"/>
      <c r="M1140" s="174"/>
      <c r="N1140" s="174"/>
      <c r="O1140" s="63"/>
      <c r="P1140" s="63"/>
      <c r="Q1140" s="174"/>
      <c r="R1140" s="63"/>
      <c r="S1140" s="174"/>
      <c r="T1140" s="174"/>
      <c r="U1140" s="174"/>
      <c r="V1140" s="63"/>
      <c r="W1140" s="174"/>
      <c r="X1140" s="174"/>
      <c r="Y1140" s="429"/>
      <c r="Z1140" s="63"/>
      <c r="AA1140" s="63"/>
      <c r="AB1140" s="63"/>
      <c r="AC1140" s="63"/>
      <c r="AD1140" s="174"/>
      <c r="AE1140" s="174"/>
      <c r="AF1140" s="466"/>
      <c r="AG1140" s="174"/>
      <c r="AH1140" s="174"/>
      <c r="AI1140" s="174"/>
      <c r="AJ1140" s="174"/>
      <c r="AK1140" s="174"/>
      <c r="AL1140" s="174"/>
      <c r="AM1140" s="174"/>
      <c r="AN1140" s="174"/>
      <c r="AO1140" s="174"/>
      <c r="AP1140" s="174"/>
      <c r="AQ1140" s="174"/>
      <c r="AR1140" s="174"/>
      <c r="AS1140" s="174"/>
      <c r="AT1140" s="415"/>
      <c r="AU1140" s="174"/>
      <c r="AV1140" s="437"/>
      <c r="AW1140" s="523"/>
      <c r="AX1140" s="524"/>
      <c r="AY1140" s="422"/>
      <c r="AZ1140" s="524"/>
      <c r="BA1140" s="524"/>
      <c r="BB1140" s="422"/>
      <c r="BC1140" s="524"/>
      <c r="BD1140" s="523"/>
      <c r="BE1140" s="524"/>
      <c r="BF1140" s="524"/>
      <c r="BG1140" s="426">
        <f t="shared" si="27"/>
        <v>0</v>
      </c>
      <c r="BH1140" s="426">
        <f t="shared" si="28"/>
        <v>0</v>
      </c>
      <c r="BI1140" s="426">
        <f t="shared" si="29"/>
        <v>0</v>
      </c>
      <c r="BJ1140" s="426">
        <f t="shared" si="30"/>
        <v>0</v>
      </c>
      <c r="BK1140" s="425" t="b">
        <f t="shared" si="31"/>
        <v>0</v>
      </c>
    </row>
    <row r="1141" spans="1:63" ht="15.75" customHeight="1">
      <c r="A1141" s="174"/>
      <c r="B1141" s="174"/>
      <c r="C1141" s="174"/>
      <c r="D1141" s="63"/>
      <c r="E1141" s="63"/>
      <c r="F1141" s="174"/>
      <c r="G1141" s="174"/>
      <c r="H1141" s="174"/>
      <c r="I1141" s="174"/>
      <c r="J1141" s="174"/>
      <c r="K1141" s="174"/>
      <c r="L1141" s="174"/>
      <c r="M1141" s="174"/>
      <c r="N1141" s="174"/>
      <c r="O1141" s="63"/>
      <c r="P1141" s="63"/>
      <c r="Q1141" s="174"/>
      <c r="R1141" s="63"/>
      <c r="S1141" s="174"/>
      <c r="T1141" s="174"/>
      <c r="U1141" s="174"/>
      <c r="V1141" s="63"/>
      <c r="W1141" s="174"/>
      <c r="X1141" s="174"/>
      <c r="Y1141" s="429"/>
      <c r="Z1141" s="63"/>
      <c r="AA1141" s="63"/>
      <c r="AB1141" s="63"/>
      <c r="AC1141" s="63"/>
      <c r="AD1141" s="174"/>
      <c r="AE1141" s="174"/>
      <c r="AF1141" s="466"/>
      <c r="AG1141" s="174"/>
      <c r="AH1141" s="174"/>
      <c r="AI1141" s="174"/>
      <c r="AJ1141" s="174"/>
      <c r="AK1141" s="174"/>
      <c r="AL1141" s="174"/>
      <c r="AM1141" s="174"/>
      <c r="AN1141" s="174"/>
      <c r="AO1141" s="174"/>
      <c r="AP1141" s="174"/>
      <c r="AQ1141" s="174"/>
      <c r="AR1141" s="174"/>
      <c r="AS1141" s="174"/>
      <c r="AT1141" s="415"/>
      <c r="AU1141" s="174"/>
      <c r="AV1141" s="437"/>
      <c r="AW1141" s="523"/>
      <c r="AX1141" s="524"/>
      <c r="AY1141" s="422"/>
      <c r="AZ1141" s="524"/>
      <c r="BA1141" s="524"/>
      <c r="BB1141" s="422"/>
      <c r="BC1141" s="524"/>
      <c r="BD1141" s="523"/>
      <c r="BE1141" s="524"/>
      <c r="BF1141" s="524"/>
      <c r="BG1141" s="426">
        <f t="shared" si="27"/>
        <v>0</v>
      </c>
      <c r="BH1141" s="426">
        <f t="shared" si="28"/>
        <v>0</v>
      </c>
      <c r="BI1141" s="426">
        <f t="shared" si="29"/>
        <v>0</v>
      </c>
      <c r="BJ1141" s="426">
        <f t="shared" si="30"/>
        <v>0</v>
      </c>
      <c r="BK1141" s="425" t="b">
        <f t="shared" si="31"/>
        <v>0</v>
      </c>
    </row>
    <row r="1142" spans="1:63" ht="15.75" customHeight="1">
      <c r="A1142" s="174"/>
      <c r="B1142" s="174"/>
      <c r="C1142" s="174"/>
      <c r="D1142" s="63"/>
      <c r="E1142" s="63"/>
      <c r="F1142" s="174"/>
      <c r="G1142" s="174"/>
      <c r="H1142" s="174"/>
      <c r="I1142" s="174"/>
      <c r="J1142" s="174"/>
      <c r="K1142" s="174"/>
      <c r="L1142" s="174"/>
      <c r="M1142" s="174"/>
      <c r="N1142" s="174"/>
      <c r="O1142" s="63"/>
      <c r="P1142" s="63"/>
      <c r="Q1142" s="174"/>
      <c r="R1142" s="63"/>
      <c r="S1142" s="174"/>
      <c r="T1142" s="174"/>
      <c r="U1142" s="174"/>
      <c r="V1142" s="63"/>
      <c r="W1142" s="174"/>
      <c r="X1142" s="174"/>
      <c r="Y1142" s="429"/>
      <c r="Z1142" s="63"/>
      <c r="AA1142" s="63"/>
      <c r="AB1142" s="63"/>
      <c r="AC1142" s="63"/>
      <c r="AD1142" s="174"/>
      <c r="AE1142" s="174"/>
      <c r="AF1142" s="466"/>
      <c r="AG1142" s="174"/>
      <c r="AH1142" s="174"/>
      <c r="AI1142" s="174"/>
      <c r="AJ1142" s="174"/>
      <c r="AK1142" s="174"/>
      <c r="AL1142" s="174"/>
      <c r="AM1142" s="174"/>
      <c r="AN1142" s="174"/>
      <c r="AO1142" s="174"/>
      <c r="AP1142" s="174"/>
      <c r="AQ1142" s="174"/>
      <c r="AR1142" s="174"/>
      <c r="AS1142" s="174"/>
      <c r="AT1142" s="415"/>
      <c r="AU1142" s="174"/>
      <c r="AV1142" s="437"/>
      <c r="AW1142" s="523"/>
      <c r="AX1142" s="524"/>
      <c r="AY1142" s="422"/>
      <c r="AZ1142" s="524"/>
      <c r="BA1142" s="524"/>
      <c r="BB1142" s="422"/>
      <c r="BC1142" s="524"/>
      <c r="BD1142" s="523"/>
      <c r="BE1142" s="524"/>
      <c r="BF1142" s="524"/>
      <c r="BG1142" s="426">
        <f t="shared" si="27"/>
        <v>0</v>
      </c>
      <c r="BH1142" s="426">
        <f t="shared" si="28"/>
        <v>0</v>
      </c>
      <c r="BI1142" s="426">
        <f t="shared" si="29"/>
        <v>0</v>
      </c>
      <c r="BJ1142" s="426">
        <f t="shared" si="30"/>
        <v>0</v>
      </c>
      <c r="BK1142" s="425" t="b">
        <f t="shared" si="31"/>
        <v>0</v>
      </c>
    </row>
    <row r="1143" spans="1:63" ht="15.75" customHeight="1">
      <c r="A1143" s="174"/>
      <c r="B1143" s="174"/>
      <c r="C1143" s="174"/>
      <c r="D1143" s="63"/>
      <c r="E1143" s="63"/>
      <c r="F1143" s="174"/>
      <c r="G1143" s="174"/>
      <c r="H1143" s="174"/>
      <c r="I1143" s="174"/>
      <c r="J1143" s="174"/>
      <c r="K1143" s="174"/>
      <c r="L1143" s="174"/>
      <c r="M1143" s="174"/>
      <c r="N1143" s="174"/>
      <c r="O1143" s="63"/>
      <c r="P1143" s="63"/>
      <c r="Q1143" s="174"/>
      <c r="R1143" s="63"/>
      <c r="S1143" s="174"/>
      <c r="T1143" s="174"/>
      <c r="U1143" s="174"/>
      <c r="V1143" s="63"/>
      <c r="W1143" s="174"/>
      <c r="X1143" s="174"/>
      <c r="Y1143" s="429"/>
      <c r="Z1143" s="63"/>
      <c r="AA1143" s="63"/>
      <c r="AB1143" s="63"/>
      <c r="AC1143" s="63"/>
      <c r="AD1143" s="174"/>
      <c r="AE1143" s="174"/>
      <c r="AF1143" s="466"/>
      <c r="AG1143" s="174"/>
      <c r="AH1143" s="174"/>
      <c r="AI1143" s="174"/>
      <c r="AJ1143" s="174"/>
      <c r="AK1143" s="174"/>
      <c r="AL1143" s="174"/>
      <c r="AM1143" s="174"/>
      <c r="AN1143" s="174"/>
      <c r="AO1143" s="174"/>
      <c r="AP1143" s="174"/>
      <c r="AQ1143" s="174"/>
      <c r="AR1143" s="174"/>
      <c r="AS1143" s="174"/>
      <c r="AT1143" s="415"/>
      <c r="AU1143" s="174"/>
      <c r="AV1143" s="437"/>
      <c r="AW1143" s="523"/>
      <c r="AX1143" s="524"/>
      <c r="AY1143" s="422"/>
      <c r="AZ1143" s="524"/>
      <c r="BA1143" s="524"/>
      <c r="BB1143" s="422"/>
      <c r="BC1143" s="524"/>
      <c r="BD1143" s="523"/>
      <c r="BE1143" s="524"/>
      <c r="BF1143" s="524"/>
      <c r="BG1143" s="426">
        <f t="shared" si="27"/>
        <v>0</v>
      </c>
      <c r="BH1143" s="426">
        <f t="shared" si="28"/>
        <v>0</v>
      </c>
      <c r="BI1143" s="426">
        <f t="shared" si="29"/>
        <v>0</v>
      </c>
      <c r="BJ1143" s="426">
        <f t="shared" si="30"/>
        <v>0</v>
      </c>
      <c r="BK1143" s="425" t="b">
        <f t="shared" si="31"/>
        <v>0</v>
      </c>
    </row>
    <row r="1144" spans="1:63" ht="15.75" customHeight="1">
      <c r="A1144" s="174"/>
      <c r="B1144" s="174"/>
      <c r="C1144" s="174"/>
      <c r="D1144" s="63"/>
      <c r="E1144" s="63"/>
      <c r="F1144" s="174"/>
      <c r="G1144" s="174"/>
      <c r="H1144" s="174"/>
      <c r="I1144" s="174"/>
      <c r="J1144" s="174"/>
      <c r="K1144" s="174"/>
      <c r="L1144" s="174"/>
      <c r="M1144" s="174"/>
      <c r="N1144" s="174"/>
      <c r="O1144" s="63"/>
      <c r="P1144" s="63"/>
      <c r="Q1144" s="174"/>
      <c r="R1144" s="63"/>
      <c r="S1144" s="174"/>
      <c r="T1144" s="174"/>
      <c r="U1144" s="174"/>
      <c r="V1144" s="63"/>
      <c r="W1144" s="174"/>
      <c r="X1144" s="174"/>
      <c r="Y1144" s="429"/>
      <c r="Z1144" s="63"/>
      <c r="AA1144" s="63"/>
      <c r="AB1144" s="63"/>
      <c r="AC1144" s="63"/>
      <c r="AD1144" s="174"/>
      <c r="AE1144" s="174"/>
      <c r="AF1144" s="466"/>
      <c r="AG1144" s="174"/>
      <c r="AH1144" s="174"/>
      <c r="AI1144" s="174"/>
      <c r="AJ1144" s="174"/>
      <c r="AK1144" s="174"/>
      <c r="AL1144" s="174"/>
      <c r="AM1144" s="174"/>
      <c r="AN1144" s="174"/>
      <c r="AO1144" s="174"/>
      <c r="AP1144" s="174"/>
      <c r="AQ1144" s="174"/>
      <c r="AR1144" s="174"/>
      <c r="AS1144" s="174"/>
      <c r="AT1144" s="415"/>
      <c r="AU1144" s="174"/>
      <c r="AV1144" s="437"/>
      <c r="AW1144" s="523"/>
      <c r="AX1144" s="524"/>
      <c r="AY1144" s="422"/>
      <c r="AZ1144" s="524"/>
      <c r="BA1144" s="524"/>
      <c r="BB1144" s="422"/>
      <c r="BC1144" s="524"/>
      <c r="BD1144" s="523"/>
      <c r="BE1144" s="524"/>
      <c r="BF1144" s="524"/>
      <c r="BG1144" s="426">
        <f t="shared" si="27"/>
        <v>0</v>
      </c>
      <c r="BH1144" s="426">
        <f t="shared" si="28"/>
        <v>0</v>
      </c>
      <c r="BI1144" s="426">
        <f t="shared" si="29"/>
        <v>0</v>
      </c>
      <c r="BJ1144" s="426">
        <f t="shared" si="30"/>
        <v>0</v>
      </c>
      <c r="BK1144" s="425" t="b">
        <f t="shared" si="31"/>
        <v>0</v>
      </c>
    </row>
    <row r="1145" spans="1:63" ht="15.75" customHeight="1">
      <c r="A1145" s="174"/>
      <c r="B1145" s="174"/>
      <c r="C1145" s="174"/>
      <c r="D1145" s="63"/>
      <c r="E1145" s="63"/>
      <c r="F1145" s="174"/>
      <c r="G1145" s="174"/>
      <c r="H1145" s="174"/>
      <c r="I1145" s="174"/>
      <c r="J1145" s="174"/>
      <c r="K1145" s="174"/>
      <c r="L1145" s="174"/>
      <c r="M1145" s="174"/>
      <c r="N1145" s="174"/>
      <c r="O1145" s="63"/>
      <c r="P1145" s="63"/>
      <c r="Q1145" s="174"/>
      <c r="R1145" s="63"/>
      <c r="S1145" s="174"/>
      <c r="T1145" s="174"/>
      <c r="U1145" s="174"/>
      <c r="V1145" s="63"/>
      <c r="W1145" s="174"/>
      <c r="X1145" s="174"/>
      <c r="Y1145" s="429"/>
      <c r="Z1145" s="63"/>
      <c r="AA1145" s="63"/>
      <c r="AB1145" s="63"/>
      <c r="AC1145" s="63"/>
      <c r="AD1145" s="174"/>
      <c r="AE1145" s="174"/>
      <c r="AF1145" s="466"/>
      <c r="AG1145" s="174"/>
      <c r="AH1145" s="174"/>
      <c r="AI1145" s="174"/>
      <c r="AJ1145" s="174"/>
      <c r="AK1145" s="174"/>
      <c r="AL1145" s="174"/>
      <c r="AM1145" s="174"/>
      <c r="AN1145" s="174"/>
      <c r="AO1145" s="174"/>
      <c r="AP1145" s="174"/>
      <c r="AQ1145" s="174"/>
      <c r="AR1145" s="174"/>
      <c r="AS1145" s="174"/>
      <c r="AT1145" s="415"/>
      <c r="AU1145" s="174"/>
      <c r="AV1145" s="437"/>
      <c r="AW1145" s="523"/>
      <c r="AX1145" s="524"/>
      <c r="AY1145" s="422"/>
      <c r="AZ1145" s="524"/>
      <c r="BA1145" s="524"/>
      <c r="BB1145" s="422"/>
      <c r="BC1145" s="524"/>
      <c r="BD1145" s="523"/>
      <c r="BE1145" s="524"/>
      <c r="BF1145" s="524"/>
      <c r="BG1145" s="426">
        <f t="shared" si="27"/>
        <v>0</v>
      </c>
      <c r="BH1145" s="426">
        <f t="shared" si="28"/>
        <v>0</v>
      </c>
      <c r="BI1145" s="426">
        <f t="shared" si="29"/>
        <v>0</v>
      </c>
      <c r="BJ1145" s="426">
        <f t="shared" si="30"/>
        <v>0</v>
      </c>
      <c r="BK1145" s="425" t="b">
        <f t="shared" si="31"/>
        <v>0</v>
      </c>
    </row>
    <row r="1146" spans="1:63" ht="15.75" customHeight="1">
      <c r="A1146" s="174"/>
      <c r="B1146" s="174"/>
      <c r="C1146" s="174"/>
      <c r="D1146" s="63"/>
      <c r="E1146" s="63"/>
      <c r="F1146" s="174"/>
      <c r="G1146" s="174"/>
      <c r="H1146" s="174"/>
      <c r="I1146" s="174"/>
      <c r="J1146" s="174"/>
      <c r="K1146" s="174"/>
      <c r="L1146" s="174"/>
      <c r="M1146" s="174"/>
      <c r="N1146" s="174"/>
      <c r="O1146" s="63"/>
      <c r="P1146" s="63"/>
      <c r="Q1146" s="174"/>
      <c r="R1146" s="63"/>
      <c r="S1146" s="174"/>
      <c r="T1146" s="174"/>
      <c r="U1146" s="174"/>
      <c r="V1146" s="63"/>
      <c r="W1146" s="174"/>
      <c r="X1146" s="174"/>
      <c r="Y1146" s="429"/>
      <c r="Z1146" s="63"/>
      <c r="AA1146" s="63"/>
      <c r="AB1146" s="63"/>
      <c r="AC1146" s="63"/>
      <c r="AD1146" s="174"/>
      <c r="AE1146" s="174"/>
      <c r="AF1146" s="466"/>
      <c r="AG1146" s="174"/>
      <c r="AH1146" s="174"/>
      <c r="AI1146" s="174"/>
      <c r="AJ1146" s="174"/>
      <c r="AK1146" s="174"/>
      <c r="AL1146" s="174"/>
      <c r="AM1146" s="174"/>
      <c r="AN1146" s="174"/>
      <c r="AO1146" s="174"/>
      <c r="AP1146" s="174"/>
      <c r="AQ1146" s="174"/>
      <c r="AR1146" s="174"/>
      <c r="AS1146" s="174"/>
      <c r="AT1146" s="415"/>
      <c r="AU1146" s="174"/>
      <c r="AV1146" s="437"/>
      <c r="AW1146" s="523"/>
      <c r="AX1146" s="524"/>
      <c r="AY1146" s="422"/>
      <c r="AZ1146" s="524"/>
      <c r="BA1146" s="524"/>
      <c r="BB1146" s="422"/>
      <c r="BC1146" s="524"/>
      <c r="BD1146" s="523"/>
      <c r="BE1146" s="524"/>
      <c r="BF1146" s="524"/>
      <c r="BG1146" s="426">
        <f t="shared" si="27"/>
        <v>0</v>
      </c>
      <c r="BH1146" s="426">
        <f t="shared" si="28"/>
        <v>0</v>
      </c>
      <c r="BI1146" s="426">
        <f t="shared" si="29"/>
        <v>0</v>
      </c>
      <c r="BJ1146" s="426">
        <f t="shared" si="30"/>
        <v>0</v>
      </c>
      <c r="BK1146" s="425" t="b">
        <f t="shared" si="31"/>
        <v>0</v>
      </c>
    </row>
    <row r="1147" spans="1:63" ht="15.75" customHeight="1">
      <c r="A1147" s="174"/>
      <c r="B1147" s="174"/>
      <c r="C1147" s="174"/>
      <c r="D1147" s="63"/>
      <c r="E1147" s="63"/>
      <c r="F1147" s="174"/>
      <c r="G1147" s="174"/>
      <c r="H1147" s="174"/>
      <c r="I1147" s="174"/>
      <c r="J1147" s="174"/>
      <c r="K1147" s="174"/>
      <c r="L1147" s="174"/>
      <c r="M1147" s="174"/>
      <c r="N1147" s="174"/>
      <c r="O1147" s="63"/>
      <c r="P1147" s="63"/>
      <c r="Q1147" s="174"/>
      <c r="R1147" s="63"/>
      <c r="S1147" s="174"/>
      <c r="T1147" s="174"/>
      <c r="U1147" s="174"/>
      <c r="V1147" s="63"/>
      <c r="W1147" s="174"/>
      <c r="X1147" s="174"/>
      <c r="Y1147" s="429"/>
      <c r="Z1147" s="63"/>
      <c r="AA1147" s="63"/>
      <c r="AB1147" s="63"/>
      <c r="AC1147" s="63"/>
      <c r="AD1147" s="174"/>
      <c r="AE1147" s="174"/>
      <c r="AF1147" s="466"/>
      <c r="AG1147" s="174"/>
      <c r="AH1147" s="174"/>
      <c r="AI1147" s="174"/>
      <c r="AJ1147" s="174"/>
      <c r="AK1147" s="174"/>
      <c r="AL1147" s="174"/>
      <c r="AM1147" s="174"/>
      <c r="AN1147" s="174"/>
      <c r="AO1147" s="174"/>
      <c r="AP1147" s="174"/>
      <c r="AQ1147" s="174"/>
      <c r="AR1147" s="174"/>
      <c r="AS1147" s="174"/>
      <c r="AT1147" s="415"/>
      <c r="AU1147" s="174"/>
      <c r="AV1147" s="437"/>
      <c r="AW1147" s="523"/>
      <c r="AX1147" s="524"/>
      <c r="AY1147" s="422"/>
      <c r="AZ1147" s="524"/>
      <c r="BA1147" s="524"/>
      <c r="BB1147" s="422"/>
      <c r="BC1147" s="524"/>
      <c r="BD1147" s="523"/>
      <c r="BE1147" s="524"/>
      <c r="BF1147" s="524"/>
      <c r="BG1147" s="426">
        <f t="shared" si="27"/>
        <v>0</v>
      </c>
      <c r="BH1147" s="426">
        <f t="shared" si="28"/>
        <v>0</v>
      </c>
      <c r="BI1147" s="426">
        <f t="shared" si="29"/>
        <v>0</v>
      </c>
      <c r="BJ1147" s="426">
        <f t="shared" si="30"/>
        <v>0</v>
      </c>
      <c r="BK1147" s="425" t="b">
        <f t="shared" si="31"/>
        <v>0</v>
      </c>
    </row>
    <row r="1148" spans="1:63" ht="15.75" customHeight="1">
      <c r="A1148" s="174"/>
      <c r="B1148" s="174"/>
      <c r="C1148" s="174"/>
      <c r="D1148" s="63"/>
      <c r="E1148" s="63"/>
      <c r="F1148" s="174"/>
      <c r="G1148" s="174"/>
      <c r="H1148" s="174"/>
      <c r="I1148" s="174"/>
      <c r="J1148" s="174"/>
      <c r="K1148" s="174"/>
      <c r="L1148" s="174"/>
      <c r="M1148" s="174"/>
      <c r="N1148" s="174"/>
      <c r="O1148" s="63"/>
      <c r="P1148" s="63"/>
      <c r="Q1148" s="174"/>
      <c r="R1148" s="63"/>
      <c r="S1148" s="174"/>
      <c r="T1148" s="174"/>
      <c r="U1148" s="174"/>
      <c r="V1148" s="63"/>
      <c r="W1148" s="174"/>
      <c r="X1148" s="174"/>
      <c r="Y1148" s="429"/>
      <c r="Z1148" s="63"/>
      <c r="AA1148" s="63"/>
      <c r="AB1148" s="63"/>
      <c r="AC1148" s="63"/>
      <c r="AD1148" s="174"/>
      <c r="AE1148" s="174"/>
      <c r="AF1148" s="466"/>
      <c r="AG1148" s="174"/>
      <c r="AH1148" s="174"/>
      <c r="AI1148" s="174"/>
      <c r="AJ1148" s="174"/>
      <c r="AK1148" s="174"/>
      <c r="AL1148" s="174"/>
      <c r="AM1148" s="174"/>
      <c r="AN1148" s="174"/>
      <c r="AO1148" s="174"/>
      <c r="AP1148" s="174"/>
      <c r="AQ1148" s="174"/>
      <c r="AR1148" s="174"/>
      <c r="AS1148" s="174"/>
      <c r="AT1148" s="415"/>
      <c r="AU1148" s="174"/>
      <c r="AV1148" s="437"/>
      <c r="AW1148" s="523"/>
      <c r="AX1148" s="524"/>
      <c r="AY1148" s="422"/>
      <c r="AZ1148" s="524"/>
      <c r="BA1148" s="524"/>
      <c r="BB1148" s="422"/>
      <c r="BC1148" s="524"/>
      <c r="BD1148" s="523"/>
      <c r="BE1148" s="524"/>
      <c r="BF1148" s="524"/>
      <c r="BG1148" s="426">
        <f t="shared" si="27"/>
        <v>0</v>
      </c>
      <c r="BH1148" s="426">
        <f t="shared" si="28"/>
        <v>0</v>
      </c>
      <c r="BI1148" s="426">
        <f t="shared" si="29"/>
        <v>0</v>
      </c>
      <c r="BJ1148" s="426">
        <f t="shared" si="30"/>
        <v>0</v>
      </c>
      <c r="BK1148" s="425" t="b">
        <f t="shared" si="31"/>
        <v>0</v>
      </c>
    </row>
    <row r="1149" spans="1:63" ht="15.75" customHeight="1">
      <c r="A1149" s="174"/>
      <c r="B1149" s="174"/>
      <c r="C1149" s="174"/>
      <c r="D1149" s="63"/>
      <c r="E1149" s="63"/>
      <c r="F1149" s="174"/>
      <c r="G1149" s="174"/>
      <c r="H1149" s="174"/>
      <c r="I1149" s="174"/>
      <c r="J1149" s="174"/>
      <c r="K1149" s="174"/>
      <c r="L1149" s="174"/>
      <c r="M1149" s="174"/>
      <c r="N1149" s="174"/>
      <c r="O1149" s="63"/>
      <c r="P1149" s="63"/>
      <c r="Q1149" s="174"/>
      <c r="R1149" s="63"/>
      <c r="S1149" s="174"/>
      <c r="T1149" s="174"/>
      <c r="U1149" s="174"/>
      <c r="V1149" s="63"/>
      <c r="W1149" s="174"/>
      <c r="X1149" s="174"/>
      <c r="Y1149" s="429"/>
      <c r="Z1149" s="63"/>
      <c r="AA1149" s="63"/>
      <c r="AB1149" s="63"/>
      <c r="AC1149" s="63"/>
      <c r="AD1149" s="174"/>
      <c r="AE1149" s="174"/>
      <c r="AF1149" s="466"/>
      <c r="AG1149" s="174"/>
      <c r="AH1149" s="174"/>
      <c r="AI1149" s="174"/>
      <c r="AJ1149" s="174"/>
      <c r="AK1149" s="174"/>
      <c r="AL1149" s="174"/>
      <c r="AM1149" s="174"/>
      <c r="AN1149" s="174"/>
      <c r="AO1149" s="174"/>
      <c r="AP1149" s="174"/>
      <c r="AQ1149" s="174"/>
      <c r="AR1149" s="174"/>
      <c r="AS1149" s="174"/>
      <c r="AT1149" s="415"/>
      <c r="AU1149" s="174"/>
      <c r="AV1149" s="437"/>
      <c r="AW1149" s="523"/>
      <c r="AX1149" s="524"/>
      <c r="AY1149" s="422"/>
      <c r="AZ1149" s="524"/>
      <c r="BA1149" s="524"/>
      <c r="BB1149" s="422"/>
      <c r="BC1149" s="524"/>
      <c r="BD1149" s="523"/>
      <c r="BE1149" s="524"/>
      <c r="BF1149" s="524"/>
      <c r="BG1149" s="426">
        <f t="shared" si="27"/>
        <v>0</v>
      </c>
      <c r="BH1149" s="426">
        <f t="shared" si="28"/>
        <v>0</v>
      </c>
      <c r="BI1149" s="426">
        <f t="shared" si="29"/>
        <v>0</v>
      </c>
      <c r="BJ1149" s="426">
        <f t="shared" si="30"/>
        <v>0</v>
      </c>
      <c r="BK1149" s="425" t="b">
        <f t="shared" si="31"/>
        <v>0</v>
      </c>
    </row>
    <row r="1150" spans="1:63" ht="15.75" customHeight="1">
      <c r="A1150" s="174"/>
      <c r="B1150" s="174"/>
      <c r="C1150" s="174"/>
      <c r="D1150" s="63"/>
      <c r="E1150" s="63"/>
      <c r="F1150" s="174"/>
      <c r="G1150" s="174"/>
      <c r="H1150" s="174"/>
      <c r="I1150" s="174"/>
      <c r="J1150" s="174"/>
      <c r="K1150" s="174"/>
      <c r="L1150" s="174"/>
      <c r="M1150" s="174"/>
      <c r="N1150" s="174"/>
      <c r="O1150" s="63"/>
      <c r="P1150" s="63"/>
      <c r="Q1150" s="174"/>
      <c r="R1150" s="63"/>
      <c r="S1150" s="174"/>
      <c r="T1150" s="174"/>
      <c r="U1150" s="174"/>
      <c r="V1150" s="63"/>
      <c r="W1150" s="174"/>
      <c r="X1150" s="174"/>
      <c r="Y1150" s="429"/>
      <c r="Z1150" s="63"/>
      <c r="AA1150" s="63"/>
      <c r="AB1150" s="63"/>
      <c r="AC1150" s="63"/>
      <c r="AD1150" s="174"/>
      <c r="AE1150" s="174"/>
      <c r="AF1150" s="466"/>
      <c r="AG1150" s="174"/>
      <c r="AH1150" s="174"/>
      <c r="AI1150" s="174"/>
      <c r="AJ1150" s="174"/>
      <c r="AK1150" s="174"/>
      <c r="AL1150" s="174"/>
      <c r="AM1150" s="174"/>
      <c r="AN1150" s="174"/>
      <c r="AO1150" s="174"/>
      <c r="AP1150" s="174"/>
      <c r="AQ1150" s="174"/>
      <c r="AR1150" s="174"/>
      <c r="AS1150" s="174"/>
      <c r="AT1150" s="415"/>
      <c r="AU1150" s="174"/>
      <c r="AV1150" s="437"/>
      <c r="AW1150" s="523"/>
      <c r="AX1150" s="524"/>
      <c r="AY1150" s="422"/>
      <c r="AZ1150" s="524"/>
      <c r="BA1150" s="524"/>
      <c r="BB1150" s="422"/>
      <c r="BC1150" s="524"/>
      <c r="BD1150" s="523"/>
      <c r="BE1150" s="524"/>
      <c r="BF1150" s="524"/>
      <c r="BG1150" s="426">
        <f t="shared" si="27"/>
        <v>0</v>
      </c>
      <c r="BH1150" s="426">
        <f t="shared" si="28"/>
        <v>0</v>
      </c>
      <c r="BI1150" s="426">
        <f t="shared" si="29"/>
        <v>0</v>
      </c>
      <c r="BJ1150" s="426">
        <f t="shared" si="30"/>
        <v>0</v>
      </c>
      <c r="BK1150" s="425" t="b">
        <f t="shared" si="31"/>
        <v>0</v>
      </c>
    </row>
    <row r="1151" spans="1:63" ht="15.75" customHeight="1">
      <c r="A1151" s="174"/>
      <c r="B1151" s="174"/>
      <c r="C1151" s="174"/>
      <c r="D1151" s="63"/>
      <c r="E1151" s="63"/>
      <c r="F1151" s="174"/>
      <c r="G1151" s="174"/>
      <c r="H1151" s="174"/>
      <c r="I1151" s="174"/>
      <c r="J1151" s="174"/>
      <c r="K1151" s="174"/>
      <c r="L1151" s="174"/>
      <c r="M1151" s="174"/>
      <c r="N1151" s="174"/>
      <c r="O1151" s="63"/>
      <c r="P1151" s="63"/>
      <c r="Q1151" s="174"/>
      <c r="R1151" s="63"/>
      <c r="S1151" s="174"/>
      <c r="T1151" s="174"/>
      <c r="U1151" s="174"/>
      <c r="V1151" s="63"/>
      <c r="W1151" s="174"/>
      <c r="X1151" s="174"/>
      <c r="Y1151" s="429"/>
      <c r="Z1151" s="63"/>
      <c r="AA1151" s="63"/>
      <c r="AB1151" s="63"/>
      <c r="AC1151" s="63"/>
      <c r="AD1151" s="174"/>
      <c r="AE1151" s="174"/>
      <c r="AF1151" s="466"/>
      <c r="AG1151" s="174"/>
      <c r="AH1151" s="174"/>
      <c r="AI1151" s="174"/>
      <c r="AJ1151" s="174"/>
      <c r="AK1151" s="174"/>
      <c r="AL1151" s="174"/>
      <c r="AM1151" s="174"/>
      <c r="AN1151" s="174"/>
      <c r="AO1151" s="174"/>
      <c r="AP1151" s="174"/>
      <c r="AQ1151" s="174"/>
      <c r="AR1151" s="174"/>
      <c r="AS1151" s="174"/>
      <c r="AT1151" s="415"/>
      <c r="AU1151" s="174"/>
      <c r="AV1151" s="437"/>
      <c r="AW1151" s="523"/>
      <c r="AX1151" s="524"/>
      <c r="AY1151" s="422"/>
      <c r="AZ1151" s="524"/>
      <c r="BA1151" s="524"/>
      <c r="BB1151" s="422"/>
      <c r="BC1151" s="524"/>
      <c r="BD1151" s="523"/>
      <c r="BE1151" s="524"/>
      <c r="BF1151" s="524"/>
      <c r="BG1151" s="426">
        <f t="shared" si="27"/>
        <v>0</v>
      </c>
      <c r="BH1151" s="426">
        <f t="shared" si="28"/>
        <v>0</v>
      </c>
      <c r="BI1151" s="426">
        <f t="shared" si="29"/>
        <v>0</v>
      </c>
      <c r="BJ1151" s="426">
        <f t="shared" si="30"/>
        <v>0</v>
      </c>
      <c r="BK1151" s="425" t="b">
        <f t="shared" si="31"/>
        <v>0</v>
      </c>
    </row>
    <row r="1152" spans="1:63" ht="15.75" customHeight="1">
      <c r="A1152" s="174"/>
      <c r="B1152" s="174"/>
      <c r="C1152" s="174"/>
      <c r="D1152" s="63"/>
      <c r="E1152" s="63"/>
      <c r="F1152" s="174"/>
      <c r="G1152" s="174"/>
      <c r="H1152" s="174"/>
      <c r="I1152" s="174"/>
      <c r="J1152" s="174"/>
      <c r="K1152" s="174"/>
      <c r="L1152" s="174"/>
      <c r="M1152" s="174"/>
      <c r="N1152" s="174"/>
      <c r="O1152" s="63"/>
      <c r="P1152" s="63"/>
      <c r="Q1152" s="174"/>
      <c r="R1152" s="63"/>
      <c r="S1152" s="174"/>
      <c r="T1152" s="174"/>
      <c r="U1152" s="174"/>
      <c r="V1152" s="63"/>
      <c r="W1152" s="174"/>
      <c r="X1152" s="174"/>
      <c r="Y1152" s="429"/>
      <c r="Z1152" s="63"/>
      <c r="AA1152" s="63"/>
      <c r="AB1152" s="63"/>
      <c r="AC1152" s="63"/>
      <c r="AD1152" s="174"/>
      <c r="AE1152" s="174"/>
      <c r="AF1152" s="466"/>
      <c r="AG1152" s="174"/>
      <c r="AH1152" s="174"/>
      <c r="AI1152" s="174"/>
      <c r="AJ1152" s="174"/>
      <c r="AK1152" s="174"/>
      <c r="AL1152" s="174"/>
      <c r="AM1152" s="174"/>
      <c r="AN1152" s="174"/>
      <c r="AO1152" s="174"/>
      <c r="AP1152" s="174"/>
      <c r="AQ1152" s="174"/>
      <c r="AR1152" s="174"/>
      <c r="AS1152" s="174"/>
      <c r="AT1152" s="415"/>
      <c r="AU1152" s="174"/>
      <c r="AV1152" s="437"/>
      <c r="AW1152" s="523"/>
      <c r="AX1152" s="524"/>
      <c r="AY1152" s="422"/>
      <c r="AZ1152" s="524"/>
      <c r="BA1152" s="524"/>
      <c r="BB1152" s="422"/>
      <c r="BC1152" s="524"/>
      <c r="BD1152" s="523"/>
      <c r="BE1152" s="524"/>
      <c r="BF1152" s="524"/>
      <c r="BG1152" s="426">
        <f t="shared" si="27"/>
        <v>0</v>
      </c>
      <c r="BH1152" s="426">
        <f t="shared" si="28"/>
        <v>0</v>
      </c>
      <c r="BI1152" s="426">
        <f t="shared" si="29"/>
        <v>0</v>
      </c>
      <c r="BJ1152" s="426">
        <f t="shared" si="30"/>
        <v>0</v>
      </c>
      <c r="BK1152" s="425" t="b">
        <f t="shared" si="31"/>
        <v>0</v>
      </c>
    </row>
    <row r="1153" spans="1:63" ht="15.75" customHeight="1">
      <c r="A1153" s="174"/>
      <c r="B1153" s="174"/>
      <c r="C1153" s="174"/>
      <c r="D1153" s="63"/>
      <c r="E1153" s="63"/>
      <c r="F1153" s="174"/>
      <c r="G1153" s="174"/>
      <c r="H1153" s="174"/>
      <c r="I1153" s="174"/>
      <c r="J1153" s="174"/>
      <c r="K1153" s="174"/>
      <c r="L1153" s="174"/>
      <c r="M1153" s="174"/>
      <c r="N1153" s="174"/>
      <c r="O1153" s="63"/>
      <c r="P1153" s="63"/>
      <c r="Q1153" s="174"/>
      <c r="R1153" s="63"/>
      <c r="S1153" s="174"/>
      <c r="T1153" s="174"/>
      <c r="U1153" s="174"/>
      <c r="V1153" s="63"/>
      <c r="W1153" s="174"/>
      <c r="X1153" s="174"/>
      <c r="Y1153" s="429"/>
      <c r="Z1153" s="63"/>
      <c r="AA1153" s="63"/>
      <c r="AB1153" s="63"/>
      <c r="AC1153" s="63"/>
      <c r="AD1153" s="174"/>
      <c r="AE1153" s="174"/>
      <c r="AF1153" s="466"/>
      <c r="AG1153" s="174"/>
      <c r="AH1153" s="174"/>
      <c r="AI1153" s="174"/>
      <c r="AJ1153" s="174"/>
      <c r="AK1153" s="174"/>
      <c r="AL1153" s="174"/>
      <c r="AM1153" s="174"/>
      <c r="AN1153" s="174"/>
      <c r="AO1153" s="174"/>
      <c r="AP1153" s="174"/>
      <c r="AQ1153" s="174"/>
      <c r="AR1153" s="174"/>
      <c r="AS1153" s="174"/>
      <c r="AT1153" s="415"/>
      <c r="AU1153" s="174"/>
      <c r="AV1153" s="437"/>
      <c r="AW1153" s="523"/>
      <c r="AX1153" s="524"/>
      <c r="AY1153" s="422"/>
      <c r="AZ1153" s="524"/>
      <c r="BA1153" s="524"/>
      <c r="BB1153" s="422"/>
      <c r="BC1153" s="524"/>
      <c r="BD1153" s="523"/>
      <c r="BE1153" s="524"/>
      <c r="BF1153" s="524"/>
      <c r="BG1153" s="426">
        <f t="shared" si="27"/>
        <v>0</v>
      </c>
      <c r="BH1153" s="426">
        <f t="shared" si="28"/>
        <v>0</v>
      </c>
      <c r="BI1153" s="426">
        <f t="shared" si="29"/>
        <v>0</v>
      </c>
      <c r="BJ1153" s="426">
        <f t="shared" si="30"/>
        <v>0</v>
      </c>
      <c r="BK1153" s="425" t="b">
        <f t="shared" si="31"/>
        <v>0</v>
      </c>
    </row>
    <row r="1154" spans="1:63" ht="15.75" customHeight="1">
      <c r="A1154" s="174"/>
      <c r="B1154" s="174"/>
      <c r="C1154" s="174"/>
      <c r="D1154" s="63"/>
      <c r="E1154" s="63"/>
      <c r="F1154" s="174"/>
      <c r="G1154" s="174"/>
      <c r="H1154" s="174"/>
      <c r="I1154" s="174"/>
      <c r="J1154" s="174"/>
      <c r="K1154" s="174"/>
      <c r="L1154" s="174"/>
      <c r="M1154" s="174"/>
      <c r="N1154" s="174"/>
      <c r="O1154" s="63"/>
      <c r="P1154" s="63"/>
      <c r="Q1154" s="174"/>
      <c r="R1154" s="63"/>
      <c r="S1154" s="174"/>
      <c r="T1154" s="174"/>
      <c r="U1154" s="174"/>
      <c r="V1154" s="63"/>
      <c r="W1154" s="174"/>
      <c r="X1154" s="174"/>
      <c r="Y1154" s="429"/>
      <c r="Z1154" s="63"/>
      <c r="AA1154" s="63"/>
      <c r="AB1154" s="63"/>
      <c r="AC1154" s="63"/>
      <c r="AD1154" s="174"/>
      <c r="AE1154" s="174"/>
      <c r="AF1154" s="466"/>
      <c r="AG1154" s="174"/>
      <c r="AH1154" s="174"/>
      <c r="AI1154" s="174"/>
      <c r="AJ1154" s="174"/>
      <c r="AK1154" s="174"/>
      <c r="AL1154" s="174"/>
      <c r="AM1154" s="174"/>
      <c r="AN1154" s="174"/>
      <c r="AO1154" s="174"/>
      <c r="AP1154" s="174"/>
      <c r="AQ1154" s="174"/>
      <c r="AR1154" s="174"/>
      <c r="AS1154" s="174"/>
      <c r="AT1154" s="415"/>
      <c r="AU1154" s="174"/>
      <c r="AV1154" s="437"/>
      <c r="AW1154" s="523"/>
      <c r="AX1154" s="524"/>
      <c r="AY1154" s="422"/>
      <c r="AZ1154" s="524"/>
      <c r="BA1154" s="524"/>
      <c r="BB1154" s="422"/>
      <c r="BC1154" s="524"/>
      <c r="BD1154" s="523"/>
      <c r="BE1154" s="524"/>
      <c r="BF1154" s="524"/>
      <c r="BG1154" s="426">
        <f t="shared" si="27"/>
        <v>0</v>
      </c>
      <c r="BH1154" s="426">
        <f t="shared" si="28"/>
        <v>0</v>
      </c>
      <c r="BI1154" s="426">
        <f t="shared" si="29"/>
        <v>0</v>
      </c>
      <c r="BJ1154" s="426">
        <f t="shared" si="30"/>
        <v>0</v>
      </c>
      <c r="BK1154" s="425" t="b">
        <f t="shared" si="31"/>
        <v>0</v>
      </c>
    </row>
    <row r="1155" spans="1:63" ht="15.75" customHeight="1">
      <c r="A1155" s="174"/>
      <c r="B1155" s="174"/>
      <c r="C1155" s="174"/>
      <c r="D1155" s="63"/>
      <c r="E1155" s="63"/>
      <c r="F1155" s="174"/>
      <c r="G1155" s="174"/>
      <c r="H1155" s="174"/>
      <c r="I1155" s="174"/>
      <c r="J1155" s="174"/>
      <c r="K1155" s="174"/>
      <c r="L1155" s="174"/>
      <c r="M1155" s="174"/>
      <c r="N1155" s="174"/>
      <c r="O1155" s="63"/>
      <c r="P1155" s="63"/>
      <c r="Q1155" s="174"/>
      <c r="R1155" s="63"/>
      <c r="S1155" s="174"/>
      <c r="T1155" s="174"/>
      <c r="U1155" s="174"/>
      <c r="V1155" s="63"/>
      <c r="W1155" s="174"/>
      <c r="X1155" s="174"/>
      <c r="Y1155" s="429"/>
      <c r="Z1155" s="63"/>
      <c r="AA1155" s="63"/>
      <c r="AB1155" s="63"/>
      <c r="AC1155" s="63"/>
      <c r="AD1155" s="174"/>
      <c r="AE1155" s="174"/>
      <c r="AF1155" s="466"/>
      <c r="AG1155" s="174"/>
      <c r="AH1155" s="174"/>
      <c r="AI1155" s="174"/>
      <c r="AJ1155" s="174"/>
      <c r="AK1155" s="174"/>
      <c r="AL1155" s="174"/>
      <c r="AM1155" s="174"/>
      <c r="AN1155" s="174"/>
      <c r="AO1155" s="174"/>
      <c r="AP1155" s="174"/>
      <c r="AQ1155" s="174"/>
      <c r="AR1155" s="174"/>
      <c r="AS1155" s="174"/>
      <c r="AT1155" s="415"/>
      <c r="AU1155" s="174"/>
      <c r="AV1155" s="437"/>
      <c r="AW1155" s="523"/>
      <c r="AX1155" s="524"/>
      <c r="AY1155" s="422"/>
      <c r="AZ1155" s="524"/>
      <c r="BA1155" s="524"/>
      <c r="BB1155" s="422"/>
      <c r="BC1155" s="524"/>
      <c r="BD1155" s="523"/>
      <c r="BE1155" s="524"/>
      <c r="BF1155" s="524"/>
      <c r="BG1155" s="426">
        <f t="shared" si="27"/>
        <v>0</v>
      </c>
      <c r="BH1155" s="426">
        <f t="shared" si="28"/>
        <v>0</v>
      </c>
      <c r="BI1155" s="426">
        <f t="shared" si="29"/>
        <v>0</v>
      </c>
      <c r="BJ1155" s="426">
        <f t="shared" si="30"/>
        <v>0</v>
      </c>
      <c r="BK1155" s="425" t="b">
        <f t="shared" si="31"/>
        <v>0</v>
      </c>
    </row>
    <row r="1156" spans="1:63" ht="15.75" customHeight="1">
      <c r="A1156" s="174"/>
      <c r="B1156" s="174"/>
      <c r="C1156" s="174"/>
      <c r="D1156" s="63"/>
      <c r="E1156" s="63"/>
      <c r="F1156" s="174"/>
      <c r="G1156" s="174"/>
      <c r="H1156" s="174"/>
      <c r="I1156" s="174"/>
      <c r="J1156" s="174"/>
      <c r="K1156" s="174"/>
      <c r="L1156" s="174"/>
      <c r="M1156" s="174"/>
      <c r="N1156" s="174"/>
      <c r="O1156" s="63"/>
      <c r="P1156" s="63"/>
      <c r="Q1156" s="174"/>
      <c r="R1156" s="63"/>
      <c r="S1156" s="174"/>
      <c r="T1156" s="174"/>
      <c r="U1156" s="174"/>
      <c r="V1156" s="63"/>
      <c r="W1156" s="174"/>
      <c r="X1156" s="174"/>
      <c r="Y1156" s="429"/>
      <c r="Z1156" s="63"/>
      <c r="AA1156" s="63"/>
      <c r="AB1156" s="63"/>
      <c r="AC1156" s="63"/>
      <c r="AD1156" s="174"/>
      <c r="AE1156" s="174"/>
      <c r="AF1156" s="466"/>
      <c r="AG1156" s="174"/>
      <c r="AH1156" s="174"/>
      <c r="AI1156" s="174"/>
      <c r="AJ1156" s="174"/>
      <c r="AK1156" s="174"/>
      <c r="AL1156" s="174"/>
      <c r="AM1156" s="174"/>
      <c r="AN1156" s="174"/>
      <c r="AO1156" s="174"/>
      <c r="AP1156" s="174"/>
      <c r="AQ1156" s="174"/>
      <c r="AR1156" s="174"/>
      <c r="AS1156" s="174"/>
      <c r="AT1156" s="415"/>
      <c r="AU1156" s="174"/>
      <c r="AV1156" s="437"/>
      <c r="AW1156" s="523"/>
      <c r="AX1156" s="524"/>
      <c r="AY1156" s="422"/>
      <c r="AZ1156" s="524"/>
      <c r="BA1156" s="524"/>
      <c r="BB1156" s="422"/>
      <c r="BC1156" s="524"/>
      <c r="BD1156" s="523"/>
      <c r="BE1156" s="524"/>
      <c r="BF1156" s="524"/>
      <c r="BG1156" s="426">
        <f t="shared" si="27"/>
        <v>0</v>
      </c>
      <c r="BH1156" s="426">
        <f t="shared" si="28"/>
        <v>0</v>
      </c>
      <c r="BI1156" s="426">
        <f t="shared" si="29"/>
        <v>0</v>
      </c>
      <c r="BJ1156" s="426">
        <f t="shared" si="30"/>
        <v>0</v>
      </c>
      <c r="BK1156" s="425" t="b">
        <f t="shared" si="31"/>
        <v>0</v>
      </c>
    </row>
    <row r="1157" spans="1:63" ht="15.75" customHeight="1">
      <c r="A1157" s="174"/>
      <c r="B1157" s="174"/>
      <c r="C1157" s="174"/>
      <c r="D1157" s="63"/>
      <c r="E1157" s="63"/>
      <c r="F1157" s="174"/>
      <c r="G1157" s="174"/>
      <c r="H1157" s="174"/>
      <c r="I1157" s="174"/>
      <c r="J1157" s="174"/>
      <c r="K1157" s="174"/>
      <c r="L1157" s="174"/>
      <c r="M1157" s="174"/>
      <c r="N1157" s="174"/>
      <c r="O1157" s="63"/>
      <c r="P1157" s="63"/>
      <c r="Q1157" s="174"/>
      <c r="R1157" s="63"/>
      <c r="S1157" s="174"/>
      <c r="T1157" s="174"/>
      <c r="U1157" s="174"/>
      <c r="V1157" s="63"/>
      <c r="W1157" s="174"/>
      <c r="X1157" s="174"/>
      <c r="Y1157" s="429"/>
      <c r="Z1157" s="63"/>
      <c r="AA1157" s="63"/>
      <c r="AB1157" s="63"/>
      <c r="AC1157" s="63"/>
      <c r="AD1157" s="174"/>
      <c r="AE1157" s="174"/>
      <c r="AF1157" s="466"/>
      <c r="AG1157" s="174"/>
      <c r="AH1157" s="174"/>
      <c r="AI1157" s="174"/>
      <c r="AJ1157" s="174"/>
      <c r="AK1157" s="174"/>
      <c r="AL1157" s="174"/>
      <c r="AM1157" s="174"/>
      <c r="AN1157" s="174"/>
      <c r="AO1157" s="174"/>
      <c r="AP1157" s="174"/>
      <c r="AQ1157" s="174"/>
      <c r="AR1157" s="174"/>
      <c r="AS1157" s="174"/>
      <c r="AT1157" s="415"/>
      <c r="AU1157" s="174"/>
      <c r="AV1157" s="437"/>
      <c r="AW1157" s="523"/>
      <c r="AX1157" s="524"/>
      <c r="AY1157" s="422"/>
      <c r="AZ1157" s="524"/>
      <c r="BA1157" s="524"/>
      <c r="BB1157" s="422"/>
      <c r="BC1157" s="524"/>
      <c r="BD1157" s="523"/>
      <c r="BE1157" s="524"/>
      <c r="BF1157" s="524"/>
      <c r="BG1157" s="426">
        <f t="shared" si="27"/>
        <v>0</v>
      </c>
      <c r="BH1157" s="426">
        <f t="shared" si="28"/>
        <v>0</v>
      </c>
      <c r="BI1157" s="426">
        <f t="shared" si="29"/>
        <v>0</v>
      </c>
      <c r="BJ1157" s="426">
        <f t="shared" si="30"/>
        <v>0</v>
      </c>
      <c r="BK1157" s="425" t="b">
        <f t="shared" si="31"/>
        <v>0</v>
      </c>
    </row>
    <row r="1158" spans="1:63" ht="15.75" customHeight="1">
      <c r="A1158" s="174"/>
      <c r="B1158" s="174"/>
      <c r="C1158" s="174"/>
      <c r="D1158" s="63"/>
      <c r="E1158" s="63"/>
      <c r="F1158" s="174"/>
      <c r="G1158" s="174"/>
      <c r="H1158" s="174"/>
      <c r="I1158" s="174"/>
      <c r="J1158" s="174"/>
      <c r="K1158" s="174"/>
      <c r="L1158" s="174"/>
      <c r="M1158" s="174"/>
      <c r="N1158" s="174"/>
      <c r="O1158" s="63"/>
      <c r="P1158" s="63"/>
      <c r="Q1158" s="174"/>
      <c r="R1158" s="63"/>
      <c r="S1158" s="174"/>
      <c r="T1158" s="174"/>
      <c r="U1158" s="174"/>
      <c r="V1158" s="63"/>
      <c r="W1158" s="174"/>
      <c r="X1158" s="174"/>
      <c r="Y1158" s="429"/>
      <c r="Z1158" s="63"/>
      <c r="AA1158" s="63"/>
      <c r="AB1158" s="63"/>
      <c r="AC1158" s="63"/>
      <c r="AD1158" s="174"/>
      <c r="AE1158" s="174"/>
      <c r="AF1158" s="466"/>
      <c r="AG1158" s="174"/>
      <c r="AH1158" s="174"/>
      <c r="AI1158" s="174"/>
      <c r="AJ1158" s="174"/>
      <c r="AK1158" s="174"/>
      <c r="AL1158" s="174"/>
      <c r="AM1158" s="174"/>
      <c r="AN1158" s="174"/>
      <c r="AO1158" s="174"/>
      <c r="AP1158" s="174"/>
      <c r="AQ1158" s="174"/>
      <c r="AR1158" s="174"/>
      <c r="AS1158" s="174"/>
      <c r="AT1158" s="415"/>
      <c r="AU1158" s="174"/>
      <c r="AV1158" s="437"/>
      <c r="AW1158" s="523"/>
      <c r="AX1158" s="524"/>
      <c r="AY1158" s="422"/>
      <c r="AZ1158" s="524"/>
      <c r="BA1158" s="524"/>
      <c r="BB1158" s="422"/>
      <c r="BC1158" s="524"/>
      <c r="BD1158" s="523"/>
      <c r="BE1158" s="524"/>
      <c r="BF1158" s="524"/>
      <c r="BG1158" s="426">
        <f t="shared" si="27"/>
        <v>0</v>
      </c>
      <c r="BH1158" s="426">
        <f t="shared" si="28"/>
        <v>0</v>
      </c>
      <c r="BI1158" s="426">
        <f t="shared" si="29"/>
        <v>0</v>
      </c>
      <c r="BJ1158" s="426">
        <f t="shared" si="30"/>
        <v>0</v>
      </c>
      <c r="BK1158" s="425" t="b">
        <f t="shared" si="31"/>
        <v>0</v>
      </c>
    </row>
    <row r="1159" spans="1:63" ht="15.75" customHeight="1">
      <c r="A1159" s="174"/>
      <c r="B1159" s="174"/>
      <c r="C1159" s="174"/>
      <c r="D1159" s="63"/>
      <c r="E1159" s="63"/>
      <c r="F1159" s="174"/>
      <c r="G1159" s="174"/>
      <c r="H1159" s="174"/>
      <c r="I1159" s="174"/>
      <c r="J1159" s="174"/>
      <c r="K1159" s="174"/>
      <c r="L1159" s="174"/>
      <c r="M1159" s="174"/>
      <c r="N1159" s="174"/>
      <c r="O1159" s="63"/>
      <c r="P1159" s="63"/>
      <c r="Q1159" s="174"/>
      <c r="R1159" s="63"/>
      <c r="S1159" s="174"/>
      <c r="T1159" s="174"/>
      <c r="U1159" s="174"/>
      <c r="V1159" s="63"/>
      <c r="W1159" s="174"/>
      <c r="X1159" s="174"/>
      <c r="Y1159" s="429"/>
      <c r="Z1159" s="63"/>
      <c r="AA1159" s="63"/>
      <c r="AB1159" s="63"/>
      <c r="AC1159" s="63"/>
      <c r="AD1159" s="174"/>
      <c r="AE1159" s="174"/>
      <c r="AF1159" s="466"/>
      <c r="AG1159" s="174"/>
      <c r="AH1159" s="174"/>
      <c r="AI1159" s="174"/>
      <c r="AJ1159" s="174"/>
      <c r="AK1159" s="174"/>
      <c r="AL1159" s="174"/>
      <c r="AM1159" s="174"/>
      <c r="AN1159" s="174"/>
      <c r="AO1159" s="174"/>
      <c r="AP1159" s="174"/>
      <c r="AQ1159" s="174"/>
      <c r="AR1159" s="174"/>
      <c r="AS1159" s="174"/>
      <c r="AT1159" s="415"/>
      <c r="AU1159" s="174"/>
      <c r="AV1159" s="437"/>
      <c r="AW1159" s="523"/>
      <c r="AX1159" s="524"/>
      <c r="AY1159" s="422"/>
      <c r="AZ1159" s="524"/>
      <c r="BA1159" s="524"/>
      <c r="BB1159" s="422"/>
      <c r="BC1159" s="524"/>
      <c r="BD1159" s="523"/>
      <c r="BE1159" s="524"/>
      <c r="BF1159" s="524"/>
      <c r="BG1159" s="426">
        <f t="shared" si="27"/>
        <v>0</v>
      </c>
      <c r="BH1159" s="426">
        <f t="shared" si="28"/>
        <v>0</v>
      </c>
      <c r="BI1159" s="426">
        <f t="shared" si="29"/>
        <v>0</v>
      </c>
      <c r="BJ1159" s="426">
        <f t="shared" si="30"/>
        <v>0</v>
      </c>
      <c r="BK1159" s="425" t="b">
        <f t="shared" si="31"/>
        <v>0</v>
      </c>
    </row>
    <row r="1160" spans="1:63" ht="15.75" customHeight="1">
      <c r="A1160" s="174"/>
      <c r="B1160" s="174"/>
      <c r="C1160" s="174"/>
      <c r="D1160" s="63"/>
      <c r="E1160" s="63"/>
      <c r="F1160" s="174"/>
      <c r="G1160" s="174"/>
      <c r="H1160" s="174"/>
      <c r="I1160" s="174"/>
      <c r="J1160" s="174"/>
      <c r="K1160" s="174"/>
      <c r="L1160" s="174"/>
      <c r="M1160" s="174"/>
      <c r="N1160" s="174"/>
      <c r="O1160" s="63"/>
      <c r="P1160" s="63"/>
      <c r="Q1160" s="174"/>
      <c r="R1160" s="63"/>
      <c r="S1160" s="174"/>
      <c r="T1160" s="174"/>
      <c r="U1160" s="174"/>
      <c r="V1160" s="63"/>
      <c r="W1160" s="174"/>
      <c r="X1160" s="174"/>
      <c r="Y1160" s="429"/>
      <c r="Z1160" s="63"/>
      <c r="AA1160" s="63"/>
      <c r="AB1160" s="63"/>
      <c r="AC1160" s="63"/>
      <c r="AD1160" s="174"/>
      <c r="AE1160" s="174"/>
      <c r="AF1160" s="466"/>
      <c r="AG1160" s="174"/>
      <c r="AH1160" s="174"/>
      <c r="AI1160" s="174"/>
      <c r="AJ1160" s="174"/>
      <c r="AK1160" s="174"/>
      <c r="AL1160" s="174"/>
      <c r="AM1160" s="174"/>
      <c r="AN1160" s="174"/>
      <c r="AO1160" s="174"/>
      <c r="AP1160" s="174"/>
      <c r="AQ1160" s="174"/>
      <c r="AR1160" s="174"/>
      <c r="AS1160" s="174"/>
      <c r="AT1160" s="415"/>
      <c r="AU1160" s="174"/>
      <c r="AV1160" s="437"/>
      <c r="AW1160" s="523"/>
      <c r="AX1160" s="524"/>
      <c r="AY1160" s="422"/>
      <c r="AZ1160" s="524"/>
      <c r="BA1160" s="524"/>
      <c r="BB1160" s="422"/>
      <c r="BC1160" s="524"/>
      <c r="BD1160" s="523"/>
      <c r="BE1160" s="524"/>
      <c r="BF1160" s="524"/>
      <c r="BG1160" s="426">
        <f t="shared" si="27"/>
        <v>0</v>
      </c>
      <c r="BH1160" s="426">
        <f t="shared" si="28"/>
        <v>0</v>
      </c>
      <c r="BI1160" s="426">
        <f t="shared" si="29"/>
        <v>0</v>
      </c>
      <c r="BJ1160" s="426">
        <f t="shared" si="30"/>
        <v>0</v>
      </c>
      <c r="BK1160" s="425" t="b">
        <f t="shared" si="31"/>
        <v>0</v>
      </c>
    </row>
    <row r="1161" spans="1:63" ht="15.75" customHeight="1">
      <c r="A1161" s="174"/>
      <c r="B1161" s="174"/>
      <c r="C1161" s="174"/>
      <c r="D1161" s="63"/>
      <c r="E1161" s="63"/>
      <c r="F1161" s="174"/>
      <c r="G1161" s="174"/>
      <c r="H1161" s="174"/>
      <c r="I1161" s="174"/>
      <c r="J1161" s="174"/>
      <c r="K1161" s="174"/>
      <c r="L1161" s="174"/>
      <c r="M1161" s="174"/>
      <c r="N1161" s="174"/>
      <c r="O1161" s="63"/>
      <c r="P1161" s="63"/>
      <c r="Q1161" s="174"/>
      <c r="R1161" s="63"/>
      <c r="S1161" s="174"/>
      <c r="T1161" s="174"/>
      <c r="U1161" s="174"/>
      <c r="V1161" s="63"/>
      <c r="W1161" s="174"/>
      <c r="X1161" s="174"/>
      <c r="Y1161" s="429"/>
      <c r="Z1161" s="63"/>
      <c r="AA1161" s="63"/>
      <c r="AB1161" s="63"/>
      <c r="AC1161" s="63"/>
      <c r="AD1161" s="174"/>
      <c r="AE1161" s="174"/>
      <c r="AF1161" s="466"/>
      <c r="AG1161" s="174"/>
      <c r="AH1161" s="174"/>
      <c r="AI1161" s="174"/>
      <c r="AJ1161" s="174"/>
      <c r="AK1161" s="174"/>
      <c r="AL1161" s="174"/>
      <c r="AM1161" s="174"/>
      <c r="AN1161" s="174"/>
      <c r="AO1161" s="174"/>
      <c r="AP1161" s="174"/>
      <c r="AQ1161" s="174"/>
      <c r="AR1161" s="174"/>
      <c r="AS1161" s="174"/>
      <c r="AT1161" s="415"/>
      <c r="AU1161" s="174"/>
      <c r="AV1161" s="437"/>
      <c r="AW1161" s="523"/>
      <c r="AX1161" s="524"/>
      <c r="AY1161" s="422"/>
      <c r="AZ1161" s="524"/>
      <c r="BA1161" s="524"/>
      <c r="BB1161" s="422"/>
      <c r="BC1161" s="524"/>
      <c r="BD1161" s="523"/>
      <c r="BE1161" s="524"/>
      <c r="BF1161" s="524"/>
      <c r="BG1161" s="426">
        <f t="shared" si="27"/>
        <v>0</v>
      </c>
      <c r="BH1161" s="426">
        <f t="shared" si="28"/>
        <v>0</v>
      </c>
      <c r="BI1161" s="426">
        <f t="shared" si="29"/>
        <v>0</v>
      </c>
      <c r="BJ1161" s="426">
        <f t="shared" si="30"/>
        <v>0</v>
      </c>
      <c r="BK1161" s="425" t="b">
        <f t="shared" si="31"/>
        <v>0</v>
      </c>
    </row>
    <row r="1162" spans="1:63" ht="15.75" customHeight="1">
      <c r="A1162" s="174"/>
      <c r="B1162" s="174"/>
      <c r="C1162" s="174"/>
      <c r="D1162" s="63"/>
      <c r="E1162" s="63"/>
      <c r="F1162" s="174"/>
      <c r="G1162" s="174"/>
      <c r="H1162" s="174"/>
      <c r="I1162" s="174"/>
      <c r="J1162" s="174"/>
      <c r="K1162" s="174"/>
      <c r="L1162" s="174"/>
      <c r="M1162" s="174"/>
      <c r="N1162" s="174"/>
      <c r="O1162" s="63"/>
      <c r="P1162" s="63"/>
      <c r="Q1162" s="174"/>
      <c r="R1162" s="63"/>
      <c r="S1162" s="174"/>
      <c r="T1162" s="174"/>
      <c r="U1162" s="174"/>
      <c r="V1162" s="63"/>
      <c r="W1162" s="174"/>
      <c r="X1162" s="174"/>
      <c r="Y1162" s="429"/>
      <c r="Z1162" s="63"/>
      <c r="AA1162" s="63"/>
      <c r="AB1162" s="63"/>
      <c r="AC1162" s="63"/>
      <c r="AD1162" s="174"/>
      <c r="AE1162" s="174"/>
      <c r="AF1162" s="466"/>
      <c r="AG1162" s="174"/>
      <c r="AH1162" s="174"/>
      <c r="AI1162" s="174"/>
      <c r="AJ1162" s="174"/>
      <c r="AK1162" s="174"/>
      <c r="AL1162" s="174"/>
      <c r="AM1162" s="174"/>
      <c r="AN1162" s="174"/>
      <c r="AO1162" s="174"/>
      <c r="AP1162" s="174"/>
      <c r="AQ1162" s="174"/>
      <c r="AR1162" s="174"/>
      <c r="AS1162" s="174"/>
      <c r="AT1162" s="415"/>
      <c r="AU1162" s="174"/>
      <c r="AV1162" s="437"/>
      <c r="AW1162" s="523"/>
      <c r="AX1162" s="524"/>
      <c r="AY1162" s="422"/>
      <c r="AZ1162" s="524"/>
      <c r="BA1162" s="524"/>
      <c r="BB1162" s="422"/>
      <c r="BC1162" s="524"/>
      <c r="BD1162" s="523"/>
      <c r="BE1162" s="524"/>
      <c r="BF1162" s="524"/>
      <c r="BG1162" s="426">
        <f t="shared" si="27"/>
        <v>0</v>
      </c>
      <c r="BH1162" s="426">
        <f t="shared" si="28"/>
        <v>0</v>
      </c>
      <c r="BI1162" s="426">
        <f t="shared" si="29"/>
        <v>0</v>
      </c>
      <c r="BJ1162" s="426">
        <f t="shared" si="30"/>
        <v>0</v>
      </c>
      <c r="BK1162" s="425" t="b">
        <f t="shared" si="31"/>
        <v>0</v>
      </c>
    </row>
    <row r="1163" spans="1:63" ht="15.75" customHeight="1">
      <c r="A1163" s="174"/>
      <c r="B1163" s="174"/>
      <c r="C1163" s="174"/>
      <c r="D1163" s="63"/>
      <c r="E1163" s="63"/>
      <c r="F1163" s="174"/>
      <c r="G1163" s="174"/>
      <c r="H1163" s="174"/>
      <c r="I1163" s="174"/>
      <c r="J1163" s="174"/>
      <c r="K1163" s="174"/>
      <c r="L1163" s="174"/>
      <c r="M1163" s="174"/>
      <c r="N1163" s="174"/>
      <c r="O1163" s="63"/>
      <c r="P1163" s="63"/>
      <c r="Q1163" s="174"/>
      <c r="R1163" s="63"/>
      <c r="S1163" s="174"/>
      <c r="T1163" s="174"/>
      <c r="U1163" s="174"/>
      <c r="V1163" s="63"/>
      <c r="W1163" s="174"/>
      <c r="X1163" s="174"/>
      <c r="Y1163" s="429"/>
      <c r="Z1163" s="63"/>
      <c r="AA1163" s="63"/>
      <c r="AB1163" s="63"/>
      <c r="AC1163" s="63"/>
      <c r="AD1163" s="174"/>
      <c r="AE1163" s="174"/>
      <c r="AF1163" s="466"/>
      <c r="AG1163" s="174"/>
      <c r="AH1163" s="174"/>
      <c r="AI1163" s="174"/>
      <c r="AJ1163" s="174"/>
      <c r="AK1163" s="174"/>
      <c r="AL1163" s="174"/>
      <c r="AM1163" s="174"/>
      <c r="AN1163" s="174"/>
      <c r="AO1163" s="174"/>
      <c r="AP1163" s="174"/>
      <c r="AQ1163" s="174"/>
      <c r="AR1163" s="174"/>
      <c r="AS1163" s="174"/>
      <c r="AT1163" s="415"/>
      <c r="AU1163" s="174"/>
      <c r="AV1163" s="437"/>
      <c r="AW1163" s="523"/>
      <c r="AX1163" s="524"/>
      <c r="AY1163" s="422"/>
      <c r="AZ1163" s="524"/>
      <c r="BA1163" s="524"/>
      <c r="BB1163" s="422"/>
      <c r="BC1163" s="524"/>
      <c r="BD1163" s="523"/>
      <c r="BE1163" s="524"/>
      <c r="BF1163" s="524"/>
      <c r="BG1163" s="426">
        <f t="shared" si="27"/>
        <v>0</v>
      </c>
      <c r="BH1163" s="426">
        <f t="shared" si="28"/>
        <v>0</v>
      </c>
      <c r="BI1163" s="426">
        <f t="shared" si="29"/>
        <v>0</v>
      </c>
      <c r="BJ1163" s="426">
        <f t="shared" si="30"/>
        <v>0</v>
      </c>
      <c r="BK1163" s="425" t="b">
        <f t="shared" si="31"/>
        <v>0</v>
      </c>
    </row>
    <row r="1164" spans="1:63" ht="15.75" customHeight="1">
      <c r="A1164" s="174"/>
      <c r="B1164" s="174"/>
      <c r="C1164" s="174"/>
      <c r="D1164" s="63"/>
      <c r="E1164" s="63"/>
      <c r="F1164" s="174"/>
      <c r="G1164" s="174"/>
      <c r="H1164" s="174"/>
      <c r="I1164" s="174"/>
      <c r="J1164" s="174"/>
      <c r="K1164" s="174"/>
      <c r="L1164" s="174"/>
      <c r="M1164" s="174"/>
      <c r="N1164" s="174"/>
      <c r="O1164" s="63"/>
      <c r="P1164" s="63"/>
      <c r="Q1164" s="174"/>
      <c r="R1164" s="63"/>
      <c r="S1164" s="174"/>
      <c r="T1164" s="174"/>
      <c r="U1164" s="174"/>
      <c r="V1164" s="63"/>
      <c r="W1164" s="174"/>
      <c r="X1164" s="174"/>
      <c r="Y1164" s="429"/>
      <c r="Z1164" s="63"/>
      <c r="AA1164" s="63"/>
      <c r="AB1164" s="63"/>
      <c r="AC1164" s="63"/>
      <c r="AD1164" s="174"/>
      <c r="AE1164" s="174"/>
      <c r="AF1164" s="466"/>
      <c r="AG1164" s="174"/>
      <c r="AH1164" s="174"/>
      <c r="AI1164" s="174"/>
      <c r="AJ1164" s="174"/>
      <c r="AK1164" s="174"/>
      <c r="AL1164" s="174"/>
      <c r="AM1164" s="174"/>
      <c r="AN1164" s="174"/>
      <c r="AO1164" s="174"/>
      <c r="AP1164" s="174"/>
      <c r="AQ1164" s="174"/>
      <c r="AR1164" s="174"/>
      <c r="AS1164" s="174"/>
      <c r="AT1164" s="415"/>
      <c r="AU1164" s="174"/>
      <c r="AV1164" s="437"/>
      <c r="AW1164" s="523"/>
      <c r="AX1164" s="524"/>
      <c r="AY1164" s="422"/>
      <c r="AZ1164" s="524"/>
      <c r="BA1164" s="524"/>
      <c r="BB1164" s="422"/>
      <c r="BC1164" s="524"/>
      <c r="BD1164" s="523"/>
      <c r="BE1164" s="524"/>
      <c r="BF1164" s="524"/>
      <c r="BG1164" s="426">
        <f t="shared" si="27"/>
        <v>0</v>
      </c>
      <c r="BH1164" s="426">
        <f t="shared" si="28"/>
        <v>0</v>
      </c>
      <c r="BI1164" s="426">
        <f t="shared" si="29"/>
        <v>0</v>
      </c>
      <c r="BJ1164" s="426">
        <f t="shared" si="30"/>
        <v>0</v>
      </c>
      <c r="BK1164" s="425" t="b">
        <f t="shared" si="31"/>
        <v>0</v>
      </c>
    </row>
    <row r="1165" spans="1:63" ht="15.75" customHeight="1">
      <c r="A1165" s="174"/>
      <c r="B1165" s="174"/>
      <c r="C1165" s="174"/>
      <c r="D1165" s="63"/>
      <c r="E1165" s="63"/>
      <c r="F1165" s="174"/>
      <c r="G1165" s="174"/>
      <c r="H1165" s="174"/>
      <c r="I1165" s="174"/>
      <c r="J1165" s="174"/>
      <c r="K1165" s="174"/>
      <c r="L1165" s="174"/>
      <c r="M1165" s="174"/>
      <c r="N1165" s="174"/>
      <c r="O1165" s="63"/>
      <c r="P1165" s="63"/>
      <c r="Q1165" s="174"/>
      <c r="R1165" s="63"/>
      <c r="S1165" s="174"/>
      <c r="T1165" s="174"/>
      <c r="U1165" s="174"/>
      <c r="V1165" s="63"/>
      <c r="W1165" s="174"/>
      <c r="X1165" s="174"/>
      <c r="Y1165" s="429"/>
      <c r="Z1165" s="63"/>
      <c r="AA1165" s="63"/>
      <c r="AB1165" s="63"/>
      <c r="AC1165" s="63"/>
      <c r="AD1165" s="174"/>
      <c r="AE1165" s="174"/>
      <c r="AF1165" s="466"/>
      <c r="AG1165" s="174"/>
      <c r="AH1165" s="174"/>
      <c r="AI1165" s="174"/>
      <c r="AJ1165" s="174"/>
      <c r="AK1165" s="174"/>
      <c r="AL1165" s="174"/>
      <c r="AM1165" s="174"/>
      <c r="AN1165" s="174"/>
      <c r="AO1165" s="174"/>
      <c r="AP1165" s="174"/>
      <c r="AQ1165" s="174"/>
      <c r="AR1165" s="174"/>
      <c r="AS1165" s="174"/>
      <c r="AT1165" s="415"/>
      <c r="AU1165" s="174"/>
      <c r="AV1165" s="437"/>
      <c r="AW1165" s="523"/>
      <c r="AX1165" s="524"/>
      <c r="AY1165" s="422"/>
      <c r="AZ1165" s="524"/>
      <c r="BA1165" s="524"/>
      <c r="BB1165" s="422"/>
      <c r="BC1165" s="524"/>
      <c r="BD1165" s="523"/>
      <c r="BE1165" s="524"/>
      <c r="BF1165" s="524"/>
      <c r="BG1165" s="426">
        <f t="shared" si="27"/>
        <v>0</v>
      </c>
      <c r="BH1165" s="426">
        <f t="shared" si="28"/>
        <v>0</v>
      </c>
      <c r="BI1165" s="426">
        <f t="shared" si="29"/>
        <v>0</v>
      </c>
      <c r="BJ1165" s="426">
        <f t="shared" si="30"/>
        <v>0</v>
      </c>
      <c r="BK1165" s="425" t="b">
        <f t="shared" si="31"/>
        <v>0</v>
      </c>
    </row>
    <row r="1166" spans="1:63" ht="15.75" customHeight="1">
      <c r="A1166" s="174"/>
      <c r="B1166" s="174"/>
      <c r="C1166" s="174"/>
      <c r="D1166" s="63"/>
      <c r="E1166" s="63"/>
      <c r="F1166" s="174"/>
      <c r="G1166" s="174"/>
      <c r="H1166" s="174"/>
      <c r="I1166" s="174"/>
      <c r="J1166" s="174"/>
      <c r="K1166" s="174"/>
      <c r="L1166" s="174"/>
      <c r="M1166" s="174"/>
      <c r="N1166" s="174"/>
      <c r="O1166" s="63"/>
      <c r="P1166" s="63"/>
      <c r="Q1166" s="174"/>
      <c r="R1166" s="63"/>
      <c r="S1166" s="174"/>
      <c r="T1166" s="174"/>
      <c r="U1166" s="174"/>
      <c r="V1166" s="63"/>
      <c r="W1166" s="174"/>
      <c r="X1166" s="174"/>
      <c r="Y1166" s="429"/>
      <c r="Z1166" s="63"/>
      <c r="AA1166" s="63"/>
      <c r="AB1166" s="63"/>
      <c r="AC1166" s="63"/>
      <c r="AD1166" s="174"/>
      <c r="AE1166" s="174"/>
      <c r="AF1166" s="466"/>
      <c r="AG1166" s="174"/>
      <c r="AH1166" s="174"/>
      <c r="AI1166" s="174"/>
      <c r="AJ1166" s="174"/>
      <c r="AK1166" s="174"/>
      <c r="AL1166" s="174"/>
      <c r="AM1166" s="174"/>
      <c r="AN1166" s="174"/>
      <c r="AO1166" s="174"/>
      <c r="AP1166" s="174"/>
      <c r="AQ1166" s="174"/>
      <c r="AR1166" s="174"/>
      <c r="AS1166" s="174"/>
      <c r="AT1166" s="415"/>
      <c r="AU1166" s="174"/>
      <c r="AV1166" s="437"/>
      <c r="AW1166" s="523"/>
      <c r="AX1166" s="524"/>
      <c r="AY1166" s="422"/>
      <c r="AZ1166" s="524"/>
      <c r="BA1166" s="524"/>
      <c r="BB1166" s="422"/>
      <c r="BC1166" s="524"/>
      <c r="BD1166" s="523"/>
      <c r="BE1166" s="524"/>
      <c r="BF1166" s="524"/>
      <c r="BG1166" s="426">
        <f t="shared" si="27"/>
        <v>0</v>
      </c>
      <c r="BH1166" s="426">
        <f t="shared" si="28"/>
        <v>0</v>
      </c>
      <c r="BI1166" s="426">
        <f t="shared" si="29"/>
        <v>0</v>
      </c>
      <c r="BJ1166" s="426">
        <f t="shared" si="30"/>
        <v>0</v>
      </c>
      <c r="BK1166" s="425" t="b">
        <f t="shared" si="31"/>
        <v>0</v>
      </c>
    </row>
    <row r="1167" spans="1:63" ht="15.75" customHeight="1">
      <c r="A1167" s="174"/>
      <c r="B1167" s="174"/>
      <c r="C1167" s="174"/>
      <c r="D1167" s="63"/>
      <c r="E1167" s="63"/>
      <c r="F1167" s="174"/>
      <c r="G1167" s="174"/>
      <c r="H1167" s="174"/>
      <c r="I1167" s="174"/>
      <c r="J1167" s="174"/>
      <c r="K1167" s="174"/>
      <c r="L1167" s="174"/>
      <c r="M1167" s="174"/>
      <c r="N1167" s="174"/>
      <c r="O1167" s="63"/>
      <c r="P1167" s="63"/>
      <c r="Q1167" s="174"/>
      <c r="R1167" s="63"/>
      <c r="S1167" s="174"/>
      <c r="T1167" s="174"/>
      <c r="U1167" s="174"/>
      <c r="V1167" s="63"/>
      <c r="W1167" s="174"/>
      <c r="X1167" s="174"/>
      <c r="Y1167" s="429"/>
      <c r="Z1167" s="63"/>
      <c r="AA1167" s="63"/>
      <c r="AB1167" s="63"/>
      <c r="AC1167" s="63"/>
      <c r="AD1167" s="174"/>
      <c r="AE1167" s="174"/>
      <c r="AF1167" s="466"/>
      <c r="AG1167" s="174"/>
      <c r="AH1167" s="174"/>
      <c r="AI1167" s="174"/>
      <c r="AJ1167" s="174"/>
      <c r="AK1167" s="174"/>
      <c r="AL1167" s="174"/>
      <c r="AM1167" s="174"/>
      <c r="AN1167" s="174"/>
      <c r="AO1167" s="174"/>
      <c r="AP1167" s="174"/>
      <c r="AQ1167" s="174"/>
      <c r="AR1167" s="174"/>
      <c r="AS1167" s="174"/>
      <c r="AT1167" s="415"/>
      <c r="AU1167" s="174"/>
      <c r="AV1167" s="437"/>
      <c r="AW1167" s="523"/>
      <c r="AX1167" s="524"/>
      <c r="AY1167" s="422"/>
      <c r="AZ1167" s="524"/>
      <c r="BA1167" s="524"/>
      <c r="BB1167" s="422"/>
      <c r="BC1167" s="524"/>
      <c r="BD1167" s="523"/>
      <c r="BE1167" s="524"/>
      <c r="BF1167" s="524"/>
      <c r="BG1167" s="426">
        <f t="shared" si="27"/>
        <v>0</v>
      </c>
      <c r="BH1167" s="426">
        <f t="shared" si="28"/>
        <v>0</v>
      </c>
      <c r="BI1167" s="426">
        <f t="shared" si="29"/>
        <v>0</v>
      </c>
      <c r="BJ1167" s="426">
        <f t="shared" si="30"/>
        <v>0</v>
      </c>
      <c r="BK1167" s="425" t="b">
        <f t="shared" si="31"/>
        <v>0</v>
      </c>
    </row>
    <row r="1168" spans="1:63" ht="15.75" customHeight="1">
      <c r="A1168" s="174"/>
      <c r="B1168" s="174"/>
      <c r="C1168" s="174"/>
      <c r="D1168" s="63"/>
      <c r="E1168" s="63"/>
      <c r="F1168" s="174"/>
      <c r="G1168" s="174"/>
      <c r="H1168" s="174"/>
      <c r="I1168" s="174"/>
      <c r="J1168" s="174"/>
      <c r="K1168" s="174"/>
      <c r="L1168" s="174"/>
      <c r="M1168" s="174"/>
      <c r="N1168" s="174"/>
      <c r="O1168" s="63"/>
      <c r="P1168" s="63"/>
      <c r="Q1168" s="174"/>
      <c r="R1168" s="63"/>
      <c r="S1168" s="174"/>
      <c r="T1168" s="174"/>
      <c r="U1168" s="174"/>
      <c r="V1168" s="63"/>
      <c r="W1168" s="174"/>
      <c r="X1168" s="174"/>
      <c r="Y1168" s="429"/>
      <c r="Z1168" s="63"/>
      <c r="AA1168" s="63"/>
      <c r="AB1168" s="63"/>
      <c r="AC1168" s="63"/>
      <c r="AD1168" s="174"/>
      <c r="AE1168" s="174"/>
      <c r="AF1168" s="466"/>
      <c r="AG1168" s="174"/>
      <c r="AH1168" s="174"/>
      <c r="AI1168" s="174"/>
      <c r="AJ1168" s="174"/>
      <c r="AK1168" s="174"/>
      <c r="AL1168" s="174"/>
      <c r="AM1168" s="174"/>
      <c r="AN1168" s="174"/>
      <c r="AO1168" s="174"/>
      <c r="AP1168" s="174"/>
      <c r="AQ1168" s="174"/>
      <c r="AR1168" s="174"/>
      <c r="AS1168" s="174"/>
      <c r="AT1168" s="415"/>
      <c r="AU1168" s="174"/>
      <c r="AV1168" s="437"/>
      <c r="AW1168" s="523"/>
      <c r="AX1168" s="524"/>
      <c r="AY1168" s="422"/>
      <c r="AZ1168" s="524"/>
      <c r="BA1168" s="524"/>
      <c r="BB1168" s="422"/>
      <c r="BC1168" s="524"/>
      <c r="BD1168" s="523"/>
      <c r="BE1168" s="524"/>
      <c r="BF1168" s="524"/>
      <c r="BG1168" s="426">
        <f t="shared" si="27"/>
        <v>0</v>
      </c>
      <c r="BH1168" s="426">
        <f t="shared" si="28"/>
        <v>0</v>
      </c>
      <c r="BI1168" s="426">
        <f t="shared" si="29"/>
        <v>0</v>
      </c>
      <c r="BJ1168" s="426">
        <f t="shared" si="30"/>
        <v>0</v>
      </c>
      <c r="BK1168" s="425" t="b">
        <f t="shared" si="31"/>
        <v>0</v>
      </c>
    </row>
    <row r="1169" spans="1:63" ht="15.75" customHeight="1">
      <c r="A1169" s="174"/>
      <c r="B1169" s="174"/>
      <c r="C1169" s="174"/>
      <c r="D1169" s="63"/>
      <c r="E1169" s="63"/>
      <c r="F1169" s="174"/>
      <c r="G1169" s="174"/>
      <c r="H1169" s="174"/>
      <c r="I1169" s="174"/>
      <c r="J1169" s="174"/>
      <c r="K1169" s="174"/>
      <c r="L1169" s="174"/>
      <c r="M1169" s="174"/>
      <c r="N1169" s="174"/>
      <c r="O1169" s="63"/>
      <c r="P1169" s="63"/>
      <c r="Q1169" s="174"/>
      <c r="R1169" s="63"/>
      <c r="S1169" s="174"/>
      <c r="T1169" s="174"/>
      <c r="U1169" s="174"/>
      <c r="V1169" s="63"/>
      <c r="W1169" s="174"/>
      <c r="X1169" s="174"/>
      <c r="Y1169" s="429"/>
      <c r="Z1169" s="63"/>
      <c r="AA1169" s="63"/>
      <c r="AB1169" s="63"/>
      <c r="AC1169" s="63"/>
      <c r="AD1169" s="174"/>
      <c r="AE1169" s="174"/>
      <c r="AF1169" s="466"/>
      <c r="AG1169" s="174"/>
      <c r="AH1169" s="174"/>
      <c r="AI1169" s="174"/>
      <c r="AJ1169" s="174"/>
      <c r="AK1169" s="174"/>
      <c r="AL1169" s="174"/>
      <c r="AM1169" s="174"/>
      <c r="AN1169" s="174"/>
      <c r="AO1169" s="174"/>
      <c r="AP1169" s="174"/>
      <c r="AQ1169" s="174"/>
      <c r="AR1169" s="174"/>
      <c r="AS1169" s="174"/>
      <c r="AT1169" s="415"/>
      <c r="AU1169" s="174"/>
      <c r="AV1169" s="437"/>
      <c r="AW1169" s="523"/>
      <c r="AX1169" s="524"/>
      <c r="AY1169" s="422"/>
      <c r="AZ1169" s="524"/>
      <c r="BA1169" s="524"/>
      <c r="BB1169" s="422"/>
      <c r="BC1169" s="524"/>
      <c r="BD1169" s="523"/>
      <c r="BE1169" s="524"/>
      <c r="BF1169" s="524"/>
      <c r="BG1169" s="426">
        <f t="shared" si="27"/>
        <v>0</v>
      </c>
      <c r="BH1169" s="426">
        <f t="shared" si="28"/>
        <v>0</v>
      </c>
      <c r="BI1169" s="426">
        <f t="shared" si="29"/>
        <v>0</v>
      </c>
      <c r="BJ1169" s="426">
        <f t="shared" si="30"/>
        <v>0</v>
      </c>
      <c r="BK1169" s="425" t="b">
        <f t="shared" si="31"/>
        <v>0</v>
      </c>
    </row>
    <row r="1170" spans="1:63" ht="15.75" customHeight="1">
      <c r="A1170" s="174"/>
      <c r="B1170" s="174"/>
      <c r="C1170" s="174"/>
      <c r="D1170" s="63"/>
      <c r="E1170" s="63"/>
      <c r="F1170" s="174"/>
      <c r="G1170" s="174"/>
      <c r="H1170" s="174"/>
      <c r="I1170" s="174"/>
      <c r="J1170" s="174"/>
      <c r="K1170" s="174"/>
      <c r="L1170" s="174"/>
      <c r="M1170" s="174"/>
      <c r="N1170" s="174"/>
      <c r="O1170" s="63"/>
      <c r="P1170" s="63"/>
      <c r="Q1170" s="174"/>
      <c r="R1170" s="63"/>
      <c r="S1170" s="174"/>
      <c r="T1170" s="174"/>
      <c r="U1170" s="174"/>
      <c r="V1170" s="63"/>
      <c r="W1170" s="174"/>
      <c r="X1170" s="174"/>
      <c r="Y1170" s="429"/>
      <c r="Z1170" s="63"/>
      <c r="AA1170" s="63"/>
      <c r="AB1170" s="63"/>
      <c r="AC1170" s="63"/>
      <c r="AD1170" s="174"/>
      <c r="AE1170" s="174"/>
      <c r="AF1170" s="466"/>
      <c r="AG1170" s="174"/>
      <c r="AH1170" s="174"/>
      <c r="AI1170" s="174"/>
      <c r="AJ1170" s="174"/>
      <c r="AK1170" s="174"/>
      <c r="AL1170" s="174"/>
      <c r="AM1170" s="174"/>
      <c r="AN1170" s="174"/>
      <c r="AO1170" s="174"/>
      <c r="AP1170" s="174"/>
      <c r="AQ1170" s="174"/>
      <c r="AR1170" s="174"/>
      <c r="AS1170" s="174"/>
      <c r="AT1170" s="415"/>
      <c r="AU1170" s="174"/>
      <c r="AV1170" s="437"/>
      <c r="AW1170" s="523"/>
      <c r="AX1170" s="524"/>
      <c r="AY1170" s="422"/>
      <c r="AZ1170" s="524"/>
      <c r="BA1170" s="524"/>
      <c r="BB1170" s="422"/>
      <c r="BC1170" s="524"/>
      <c r="BD1170" s="523"/>
      <c r="BE1170" s="524"/>
      <c r="BF1170" s="524"/>
      <c r="BG1170" s="426">
        <f t="shared" si="27"/>
        <v>0</v>
      </c>
      <c r="BH1170" s="426">
        <f t="shared" si="28"/>
        <v>0</v>
      </c>
      <c r="BI1170" s="426">
        <f t="shared" si="29"/>
        <v>0</v>
      </c>
      <c r="BJ1170" s="426">
        <f t="shared" si="30"/>
        <v>0</v>
      </c>
      <c r="BK1170" s="425" t="b">
        <f t="shared" si="31"/>
        <v>0</v>
      </c>
    </row>
    <row r="1171" spans="1:63" ht="15.75" customHeight="1">
      <c r="A1171" s="174"/>
      <c r="B1171" s="174"/>
      <c r="C1171" s="174"/>
      <c r="D1171" s="63"/>
      <c r="E1171" s="63"/>
      <c r="F1171" s="174"/>
      <c r="G1171" s="174"/>
      <c r="H1171" s="174"/>
      <c r="I1171" s="174"/>
      <c r="J1171" s="174"/>
      <c r="K1171" s="174"/>
      <c r="L1171" s="174"/>
      <c r="M1171" s="174"/>
      <c r="N1171" s="174"/>
      <c r="O1171" s="63"/>
      <c r="P1171" s="63"/>
      <c r="Q1171" s="174"/>
      <c r="R1171" s="63"/>
      <c r="S1171" s="174"/>
      <c r="T1171" s="174"/>
      <c r="U1171" s="174"/>
      <c r="V1171" s="63"/>
      <c r="W1171" s="174"/>
      <c r="X1171" s="174"/>
      <c r="Y1171" s="429"/>
      <c r="Z1171" s="63"/>
      <c r="AA1171" s="63"/>
      <c r="AB1171" s="63"/>
      <c r="AC1171" s="63"/>
      <c r="AD1171" s="174"/>
      <c r="AE1171" s="174"/>
      <c r="AF1171" s="466"/>
      <c r="AG1171" s="174"/>
      <c r="AH1171" s="174"/>
      <c r="AI1171" s="174"/>
      <c r="AJ1171" s="174"/>
      <c r="AK1171" s="174"/>
      <c r="AL1171" s="174"/>
      <c r="AM1171" s="174"/>
      <c r="AN1171" s="174"/>
      <c r="AO1171" s="174"/>
      <c r="AP1171" s="174"/>
      <c r="AQ1171" s="174"/>
      <c r="AR1171" s="174"/>
      <c r="AS1171" s="174"/>
      <c r="AT1171" s="415"/>
      <c r="AU1171" s="174"/>
      <c r="AV1171" s="437"/>
      <c r="AW1171" s="523"/>
      <c r="AX1171" s="524"/>
      <c r="AY1171" s="422"/>
      <c r="AZ1171" s="524"/>
      <c r="BA1171" s="524"/>
      <c r="BB1171" s="422"/>
      <c r="BC1171" s="524"/>
      <c r="BD1171" s="523"/>
      <c r="BE1171" s="524"/>
      <c r="BF1171" s="524"/>
      <c r="BG1171" s="426">
        <f t="shared" si="27"/>
        <v>0</v>
      </c>
      <c r="BH1171" s="426">
        <f t="shared" si="28"/>
        <v>0</v>
      </c>
      <c r="BI1171" s="426">
        <f t="shared" si="29"/>
        <v>0</v>
      </c>
      <c r="BJ1171" s="426">
        <f t="shared" si="30"/>
        <v>0</v>
      </c>
      <c r="BK1171" s="425" t="b">
        <f t="shared" si="31"/>
        <v>0</v>
      </c>
    </row>
    <row r="1172" spans="1:63" ht="15.75" customHeight="1">
      <c r="A1172" s="174"/>
      <c r="B1172" s="174"/>
      <c r="C1172" s="174"/>
      <c r="D1172" s="63"/>
      <c r="E1172" s="63"/>
      <c r="F1172" s="174"/>
      <c r="G1172" s="174"/>
      <c r="H1172" s="174"/>
      <c r="I1172" s="174"/>
      <c r="J1172" s="174"/>
      <c r="K1172" s="174"/>
      <c r="L1172" s="174"/>
      <c r="M1172" s="174"/>
      <c r="N1172" s="174"/>
      <c r="O1172" s="63"/>
      <c r="P1172" s="63"/>
      <c r="Q1172" s="174"/>
      <c r="R1172" s="63"/>
      <c r="S1172" s="174"/>
      <c r="T1172" s="174"/>
      <c r="U1172" s="174"/>
      <c r="V1172" s="63"/>
      <c r="W1172" s="174"/>
      <c r="X1172" s="174"/>
      <c r="Y1172" s="429"/>
      <c r="Z1172" s="63"/>
      <c r="AA1172" s="63"/>
      <c r="AB1172" s="63"/>
      <c r="AC1172" s="63"/>
      <c r="AD1172" s="174"/>
      <c r="AE1172" s="174"/>
      <c r="AF1172" s="466"/>
      <c r="AG1172" s="174"/>
      <c r="AH1172" s="174"/>
      <c r="AI1172" s="174"/>
      <c r="AJ1172" s="174"/>
      <c r="AK1172" s="174"/>
      <c r="AL1172" s="174"/>
      <c r="AM1172" s="174"/>
      <c r="AN1172" s="174"/>
      <c r="AO1172" s="174"/>
      <c r="AP1172" s="174"/>
      <c r="AQ1172" s="174"/>
      <c r="AR1172" s="174"/>
      <c r="AS1172" s="174"/>
      <c r="AT1172" s="415"/>
      <c r="AU1172" s="174"/>
      <c r="AV1172" s="437"/>
      <c r="AW1172" s="523"/>
      <c r="AX1172" s="524"/>
      <c r="AY1172" s="422"/>
      <c r="AZ1172" s="524"/>
      <c r="BA1172" s="524"/>
      <c r="BB1172" s="422"/>
      <c r="BC1172" s="524"/>
      <c r="BD1172" s="523"/>
      <c r="BE1172" s="524"/>
      <c r="BF1172" s="524"/>
      <c r="BG1172" s="426">
        <f t="shared" si="27"/>
        <v>0</v>
      </c>
      <c r="BH1172" s="426">
        <f t="shared" si="28"/>
        <v>0</v>
      </c>
      <c r="BI1172" s="426">
        <f t="shared" si="29"/>
        <v>0</v>
      </c>
      <c r="BJ1172" s="426">
        <f t="shared" si="30"/>
        <v>0</v>
      </c>
      <c r="BK1172" s="425" t="b">
        <f t="shared" si="31"/>
        <v>0</v>
      </c>
    </row>
    <row r="1173" spans="1:63" ht="15.75" customHeight="1">
      <c r="A1173" s="174"/>
      <c r="B1173" s="174"/>
      <c r="C1173" s="174"/>
      <c r="D1173" s="63"/>
      <c r="E1173" s="63"/>
      <c r="F1173" s="174"/>
      <c r="G1173" s="174"/>
      <c r="H1173" s="174"/>
      <c r="I1173" s="174"/>
      <c r="J1173" s="174"/>
      <c r="K1173" s="174"/>
      <c r="L1173" s="174"/>
      <c r="M1173" s="174"/>
      <c r="N1173" s="174"/>
      <c r="O1173" s="63"/>
      <c r="P1173" s="63"/>
      <c r="Q1173" s="174"/>
      <c r="R1173" s="63"/>
      <c r="S1173" s="174"/>
      <c r="T1173" s="174"/>
      <c r="U1173" s="174"/>
      <c r="V1173" s="63"/>
      <c r="W1173" s="174"/>
      <c r="X1173" s="174"/>
      <c r="Y1173" s="429"/>
      <c r="Z1173" s="63"/>
      <c r="AA1173" s="63"/>
      <c r="AB1173" s="63"/>
      <c r="AC1173" s="63"/>
      <c r="AD1173" s="174"/>
      <c r="AE1173" s="174"/>
      <c r="AF1173" s="466"/>
      <c r="AG1173" s="174"/>
      <c r="AH1173" s="174"/>
      <c r="AI1173" s="174"/>
      <c r="AJ1173" s="174"/>
      <c r="AK1173" s="174"/>
      <c r="AL1173" s="174"/>
      <c r="AM1173" s="174"/>
      <c r="AN1173" s="174"/>
      <c r="AO1173" s="174"/>
      <c r="AP1173" s="174"/>
      <c r="AQ1173" s="174"/>
      <c r="AR1173" s="174"/>
      <c r="AS1173" s="174"/>
      <c r="AT1173" s="415"/>
      <c r="AU1173" s="174"/>
      <c r="AV1173" s="437"/>
      <c r="AW1173" s="523"/>
      <c r="AX1173" s="524"/>
      <c r="AY1173" s="422"/>
      <c r="AZ1173" s="524"/>
      <c r="BA1173" s="524"/>
      <c r="BB1173" s="422"/>
      <c r="BC1173" s="524"/>
      <c r="BD1173" s="523"/>
      <c r="BE1173" s="524"/>
      <c r="BF1173" s="524"/>
      <c r="BG1173" s="426">
        <f t="shared" si="27"/>
        <v>0</v>
      </c>
      <c r="BH1173" s="426">
        <f t="shared" si="28"/>
        <v>0</v>
      </c>
      <c r="BI1173" s="426">
        <f t="shared" si="29"/>
        <v>0</v>
      </c>
      <c r="BJ1173" s="426">
        <f t="shared" si="30"/>
        <v>0</v>
      </c>
      <c r="BK1173" s="425" t="b">
        <f t="shared" si="31"/>
        <v>0</v>
      </c>
    </row>
    <row r="1174" spans="1:63" ht="15.75" customHeight="1">
      <c r="A1174" s="174"/>
      <c r="B1174" s="174"/>
      <c r="C1174" s="174"/>
      <c r="D1174" s="63"/>
      <c r="E1174" s="63"/>
      <c r="F1174" s="174"/>
      <c r="G1174" s="174"/>
      <c r="H1174" s="174"/>
      <c r="I1174" s="174"/>
      <c r="J1174" s="174"/>
      <c r="K1174" s="174"/>
      <c r="L1174" s="174"/>
      <c r="M1174" s="174"/>
      <c r="N1174" s="174"/>
      <c r="O1174" s="63"/>
      <c r="P1174" s="63"/>
      <c r="Q1174" s="174"/>
      <c r="R1174" s="63"/>
      <c r="S1174" s="174"/>
      <c r="T1174" s="174"/>
      <c r="U1174" s="174"/>
      <c r="V1174" s="63"/>
      <c r="W1174" s="174"/>
      <c r="X1174" s="174"/>
      <c r="Y1174" s="429"/>
      <c r="Z1174" s="63"/>
      <c r="AA1174" s="63"/>
      <c r="AB1174" s="63"/>
      <c r="AC1174" s="63"/>
      <c r="AD1174" s="174"/>
      <c r="AE1174" s="174"/>
      <c r="AF1174" s="466"/>
      <c r="AG1174" s="174"/>
      <c r="AH1174" s="174"/>
      <c r="AI1174" s="174"/>
      <c r="AJ1174" s="174"/>
      <c r="AK1174" s="174"/>
      <c r="AL1174" s="174"/>
      <c r="AM1174" s="174"/>
      <c r="AN1174" s="174"/>
      <c r="AO1174" s="174"/>
      <c r="AP1174" s="174"/>
      <c r="AQ1174" s="174"/>
      <c r="AR1174" s="174"/>
      <c r="AS1174" s="174"/>
      <c r="AT1174" s="415"/>
      <c r="AU1174" s="174"/>
      <c r="AV1174" s="437"/>
      <c r="AW1174" s="523"/>
      <c r="AX1174" s="524"/>
      <c r="AY1174" s="422"/>
      <c r="AZ1174" s="524"/>
      <c r="BA1174" s="524"/>
      <c r="BB1174" s="422"/>
      <c r="BC1174" s="524"/>
      <c r="BD1174" s="523"/>
      <c r="BE1174" s="524"/>
      <c r="BF1174" s="524"/>
      <c r="BG1174" s="426">
        <f t="shared" si="27"/>
        <v>0</v>
      </c>
      <c r="BH1174" s="426">
        <f t="shared" si="28"/>
        <v>0</v>
      </c>
      <c r="BI1174" s="426">
        <f t="shared" si="29"/>
        <v>0</v>
      </c>
      <c r="BJ1174" s="426">
        <f t="shared" si="30"/>
        <v>0</v>
      </c>
      <c r="BK1174" s="425" t="b">
        <f t="shared" si="31"/>
        <v>0</v>
      </c>
    </row>
    <row r="1175" spans="1:63" ht="15.75" customHeight="1">
      <c r="A1175" s="174"/>
      <c r="B1175" s="174"/>
      <c r="C1175" s="174"/>
      <c r="D1175" s="63"/>
      <c r="E1175" s="63"/>
      <c r="F1175" s="174"/>
      <c r="G1175" s="174"/>
      <c r="H1175" s="174"/>
      <c r="I1175" s="174"/>
      <c r="J1175" s="174"/>
      <c r="K1175" s="174"/>
      <c r="L1175" s="174"/>
      <c r="M1175" s="174"/>
      <c r="N1175" s="174"/>
      <c r="O1175" s="63"/>
      <c r="P1175" s="63"/>
      <c r="Q1175" s="174"/>
      <c r="R1175" s="63"/>
      <c r="S1175" s="174"/>
      <c r="T1175" s="174"/>
      <c r="U1175" s="174"/>
      <c r="V1175" s="63"/>
      <c r="W1175" s="174"/>
      <c r="X1175" s="174"/>
      <c r="Y1175" s="429"/>
      <c r="Z1175" s="63"/>
      <c r="AA1175" s="63"/>
      <c r="AB1175" s="63"/>
      <c r="AC1175" s="63"/>
      <c r="AD1175" s="174"/>
      <c r="AE1175" s="174"/>
      <c r="AF1175" s="466"/>
      <c r="AG1175" s="174"/>
      <c r="AH1175" s="174"/>
      <c r="AI1175" s="174"/>
      <c r="AJ1175" s="174"/>
      <c r="AK1175" s="174"/>
      <c r="AL1175" s="174"/>
      <c r="AM1175" s="174"/>
      <c r="AN1175" s="174"/>
      <c r="AO1175" s="174"/>
      <c r="AP1175" s="174"/>
      <c r="AQ1175" s="174"/>
      <c r="AR1175" s="174"/>
      <c r="AS1175" s="174"/>
      <c r="AT1175" s="415"/>
      <c r="AU1175" s="174"/>
      <c r="AV1175" s="437"/>
      <c r="AW1175" s="523"/>
      <c r="AX1175" s="524"/>
      <c r="AY1175" s="422"/>
      <c r="AZ1175" s="524"/>
      <c r="BA1175" s="524"/>
      <c r="BB1175" s="422"/>
      <c r="BC1175" s="524"/>
      <c r="BD1175" s="523"/>
      <c r="BE1175" s="524"/>
      <c r="BF1175" s="524"/>
      <c r="BG1175" s="426">
        <f t="shared" si="27"/>
        <v>0</v>
      </c>
      <c r="BH1175" s="426">
        <f t="shared" si="28"/>
        <v>0</v>
      </c>
      <c r="BI1175" s="426">
        <f t="shared" si="29"/>
        <v>0</v>
      </c>
      <c r="BJ1175" s="426">
        <f t="shared" si="30"/>
        <v>0</v>
      </c>
      <c r="BK1175" s="425" t="b">
        <f t="shared" si="31"/>
        <v>0</v>
      </c>
    </row>
    <row r="1176" spans="1:63" ht="15.75" customHeight="1">
      <c r="A1176" s="174"/>
      <c r="B1176" s="174"/>
      <c r="C1176" s="174"/>
      <c r="D1176" s="63"/>
      <c r="E1176" s="63"/>
      <c r="F1176" s="174"/>
      <c r="G1176" s="174"/>
      <c r="H1176" s="174"/>
      <c r="I1176" s="174"/>
      <c r="J1176" s="174"/>
      <c r="K1176" s="174"/>
      <c r="L1176" s="174"/>
      <c r="M1176" s="174"/>
      <c r="N1176" s="174"/>
      <c r="O1176" s="63"/>
      <c r="P1176" s="63"/>
      <c r="Q1176" s="174"/>
      <c r="R1176" s="63"/>
      <c r="S1176" s="174"/>
      <c r="T1176" s="174"/>
      <c r="U1176" s="174"/>
      <c r="V1176" s="63"/>
      <c r="W1176" s="174"/>
      <c r="X1176" s="174"/>
      <c r="Y1176" s="429"/>
      <c r="Z1176" s="63"/>
      <c r="AA1176" s="63"/>
      <c r="AB1176" s="63"/>
      <c r="AC1176" s="63"/>
      <c r="AD1176" s="174"/>
      <c r="AE1176" s="174"/>
      <c r="AF1176" s="466"/>
      <c r="AG1176" s="174"/>
      <c r="AH1176" s="174"/>
      <c r="AI1176" s="174"/>
      <c r="AJ1176" s="174"/>
      <c r="AK1176" s="174"/>
      <c r="AL1176" s="174"/>
      <c r="AM1176" s="174"/>
      <c r="AN1176" s="174"/>
      <c r="AO1176" s="174"/>
      <c r="AP1176" s="174"/>
      <c r="AQ1176" s="174"/>
      <c r="AR1176" s="174"/>
      <c r="AS1176" s="174"/>
      <c r="AT1176" s="415"/>
      <c r="AU1176" s="174"/>
      <c r="AV1176" s="437"/>
      <c r="AW1176" s="523"/>
      <c r="AX1176" s="524"/>
      <c r="AY1176" s="422"/>
      <c r="AZ1176" s="524"/>
      <c r="BA1176" s="524"/>
      <c r="BB1176" s="422"/>
      <c r="BC1176" s="524"/>
      <c r="BD1176" s="523"/>
      <c r="BE1176" s="524"/>
      <c r="BF1176" s="524"/>
      <c r="BG1176" s="426">
        <f t="shared" si="27"/>
        <v>0</v>
      </c>
      <c r="BH1176" s="426">
        <f t="shared" si="28"/>
        <v>0</v>
      </c>
      <c r="BI1176" s="426">
        <f t="shared" si="29"/>
        <v>0</v>
      </c>
      <c r="BJ1176" s="426">
        <f t="shared" si="30"/>
        <v>0</v>
      </c>
      <c r="BK1176" s="425" t="b">
        <f t="shared" si="31"/>
        <v>0</v>
      </c>
    </row>
    <row r="1177" spans="1:63" ht="15.75" customHeight="1">
      <c r="A1177" s="174"/>
      <c r="B1177" s="174"/>
      <c r="C1177" s="174"/>
      <c r="D1177" s="63"/>
      <c r="E1177" s="63"/>
      <c r="F1177" s="174"/>
      <c r="G1177" s="174"/>
      <c r="H1177" s="174"/>
      <c r="I1177" s="174"/>
      <c r="J1177" s="174"/>
      <c r="K1177" s="174"/>
      <c r="L1177" s="174"/>
      <c r="M1177" s="174"/>
      <c r="N1177" s="174"/>
      <c r="O1177" s="63"/>
      <c r="P1177" s="63"/>
      <c r="Q1177" s="174"/>
      <c r="R1177" s="63"/>
      <c r="S1177" s="174"/>
      <c r="T1177" s="174"/>
      <c r="U1177" s="174"/>
      <c r="V1177" s="63"/>
      <c r="W1177" s="174"/>
      <c r="X1177" s="174"/>
      <c r="Y1177" s="429"/>
      <c r="Z1177" s="63"/>
      <c r="AA1177" s="63"/>
      <c r="AB1177" s="63"/>
      <c r="AC1177" s="63"/>
      <c r="AD1177" s="174"/>
      <c r="AE1177" s="174"/>
      <c r="AF1177" s="466"/>
      <c r="AG1177" s="174"/>
      <c r="AH1177" s="174"/>
      <c r="AI1177" s="174"/>
      <c r="AJ1177" s="174"/>
      <c r="AK1177" s="174"/>
      <c r="AL1177" s="174"/>
      <c r="AM1177" s="174"/>
      <c r="AN1177" s="174"/>
      <c r="AO1177" s="174"/>
      <c r="AP1177" s="174"/>
      <c r="AQ1177" s="174"/>
      <c r="AR1177" s="174"/>
      <c r="AS1177" s="174"/>
      <c r="AT1177" s="415"/>
      <c r="AU1177" s="174"/>
      <c r="AV1177" s="437"/>
      <c r="AW1177" s="523"/>
      <c r="AX1177" s="524"/>
      <c r="AY1177" s="422"/>
      <c r="AZ1177" s="524"/>
      <c r="BA1177" s="524"/>
      <c r="BB1177" s="422"/>
      <c r="BC1177" s="524"/>
      <c r="BD1177" s="523"/>
      <c r="BE1177" s="524"/>
      <c r="BF1177" s="524"/>
      <c r="BG1177" s="426">
        <f t="shared" si="27"/>
        <v>0</v>
      </c>
      <c r="BH1177" s="426">
        <f t="shared" si="28"/>
        <v>0</v>
      </c>
      <c r="BI1177" s="426">
        <f t="shared" si="29"/>
        <v>0</v>
      </c>
      <c r="BJ1177" s="426">
        <f t="shared" si="30"/>
        <v>0</v>
      </c>
      <c r="BK1177" s="425" t="b">
        <f t="shared" si="31"/>
        <v>0</v>
      </c>
    </row>
    <row r="1178" spans="1:63" ht="15.75" customHeight="1">
      <c r="A1178" s="174"/>
      <c r="B1178" s="174"/>
      <c r="C1178" s="174"/>
      <c r="D1178" s="63"/>
      <c r="E1178" s="63"/>
      <c r="F1178" s="174"/>
      <c r="G1178" s="174"/>
      <c r="H1178" s="174"/>
      <c r="I1178" s="174"/>
      <c r="J1178" s="174"/>
      <c r="K1178" s="174"/>
      <c r="L1178" s="174"/>
      <c r="M1178" s="174"/>
      <c r="N1178" s="174"/>
      <c r="O1178" s="63"/>
      <c r="P1178" s="63"/>
      <c r="Q1178" s="174"/>
      <c r="R1178" s="63"/>
      <c r="S1178" s="174"/>
      <c r="T1178" s="174"/>
      <c r="U1178" s="174"/>
      <c r="V1178" s="63"/>
      <c r="W1178" s="174"/>
      <c r="X1178" s="174"/>
      <c r="Y1178" s="429"/>
      <c r="Z1178" s="63"/>
      <c r="AA1178" s="63"/>
      <c r="AB1178" s="63"/>
      <c r="AC1178" s="63"/>
      <c r="AD1178" s="174"/>
      <c r="AE1178" s="174"/>
      <c r="AF1178" s="466"/>
      <c r="AG1178" s="174"/>
      <c r="AH1178" s="174"/>
      <c r="AI1178" s="174"/>
      <c r="AJ1178" s="174"/>
      <c r="AK1178" s="174"/>
      <c r="AL1178" s="174"/>
      <c r="AM1178" s="174"/>
      <c r="AN1178" s="174"/>
      <c r="AO1178" s="174"/>
      <c r="AP1178" s="174"/>
      <c r="AQ1178" s="174"/>
      <c r="AR1178" s="174"/>
      <c r="AS1178" s="174"/>
      <c r="AT1178" s="415"/>
      <c r="AU1178" s="174"/>
      <c r="AV1178" s="437"/>
      <c r="AW1178" s="523"/>
      <c r="AX1178" s="524"/>
      <c r="AY1178" s="422"/>
      <c r="AZ1178" s="524"/>
      <c r="BA1178" s="524"/>
      <c r="BB1178" s="422"/>
      <c r="BC1178" s="524"/>
      <c r="BD1178" s="523"/>
      <c r="BE1178" s="524"/>
      <c r="BF1178" s="524"/>
      <c r="BG1178" s="426">
        <f t="shared" si="27"/>
        <v>0</v>
      </c>
      <c r="BH1178" s="426">
        <f t="shared" si="28"/>
        <v>0</v>
      </c>
      <c r="BI1178" s="426">
        <f t="shared" si="29"/>
        <v>0</v>
      </c>
      <c r="BJ1178" s="426">
        <f t="shared" si="30"/>
        <v>0</v>
      </c>
      <c r="BK1178" s="425" t="b">
        <f t="shared" si="31"/>
        <v>0</v>
      </c>
    </row>
    <row r="1179" spans="1:63" ht="15.75" customHeight="1">
      <c r="A1179" s="174"/>
      <c r="B1179" s="174"/>
      <c r="C1179" s="174"/>
      <c r="D1179" s="63"/>
      <c r="E1179" s="63"/>
      <c r="F1179" s="174"/>
      <c r="G1179" s="174"/>
      <c r="H1179" s="174"/>
      <c r="I1179" s="174"/>
      <c r="J1179" s="174"/>
      <c r="K1179" s="174"/>
      <c r="L1179" s="174"/>
      <c r="M1179" s="174"/>
      <c r="N1179" s="174"/>
      <c r="O1179" s="63"/>
      <c r="P1179" s="63"/>
      <c r="Q1179" s="174"/>
      <c r="R1179" s="63"/>
      <c r="S1179" s="174"/>
      <c r="T1179" s="174"/>
      <c r="U1179" s="174"/>
      <c r="V1179" s="63"/>
      <c r="W1179" s="174"/>
      <c r="X1179" s="174"/>
      <c r="Y1179" s="429"/>
      <c r="Z1179" s="63"/>
      <c r="AA1179" s="63"/>
      <c r="AB1179" s="63"/>
      <c r="AC1179" s="63"/>
      <c r="AD1179" s="174"/>
      <c r="AE1179" s="174"/>
      <c r="AF1179" s="466"/>
      <c r="AG1179" s="174"/>
      <c r="AH1179" s="174"/>
      <c r="AI1179" s="174"/>
      <c r="AJ1179" s="174"/>
      <c r="AK1179" s="174"/>
      <c r="AL1179" s="174"/>
      <c r="AM1179" s="174"/>
      <c r="AN1179" s="174"/>
      <c r="AO1179" s="174"/>
      <c r="AP1179" s="174"/>
      <c r="AQ1179" s="174"/>
      <c r="AR1179" s="174"/>
      <c r="AS1179" s="174"/>
      <c r="AT1179" s="415"/>
      <c r="AU1179" s="174"/>
      <c r="AV1179" s="437"/>
      <c r="AW1179" s="523"/>
      <c r="AX1179" s="524"/>
      <c r="AY1179" s="422"/>
      <c r="AZ1179" s="524"/>
      <c r="BA1179" s="524"/>
      <c r="BB1179" s="422"/>
      <c r="BC1179" s="524"/>
      <c r="BD1179" s="523"/>
      <c r="BE1179" s="524"/>
      <c r="BF1179" s="524"/>
      <c r="BG1179" s="426">
        <f t="shared" si="27"/>
        <v>0</v>
      </c>
      <c r="BH1179" s="426">
        <f t="shared" si="28"/>
        <v>0</v>
      </c>
      <c r="BI1179" s="426">
        <f t="shared" si="29"/>
        <v>0</v>
      </c>
      <c r="BJ1179" s="426">
        <f t="shared" si="30"/>
        <v>0</v>
      </c>
      <c r="BK1179" s="425" t="b">
        <f t="shared" si="31"/>
        <v>0</v>
      </c>
    </row>
    <row r="1180" spans="1:63" ht="15.75" customHeight="1">
      <c r="A1180" s="174"/>
      <c r="B1180" s="174"/>
      <c r="C1180" s="174"/>
      <c r="D1180" s="63"/>
      <c r="E1180" s="63"/>
      <c r="F1180" s="174"/>
      <c r="G1180" s="174"/>
      <c r="H1180" s="174"/>
      <c r="I1180" s="174"/>
      <c r="J1180" s="174"/>
      <c r="K1180" s="174"/>
      <c r="L1180" s="174"/>
      <c r="M1180" s="174"/>
      <c r="N1180" s="174"/>
      <c r="O1180" s="63"/>
      <c r="P1180" s="63"/>
      <c r="Q1180" s="174"/>
      <c r="R1180" s="63"/>
      <c r="S1180" s="174"/>
      <c r="T1180" s="174"/>
      <c r="U1180" s="174"/>
      <c r="V1180" s="63"/>
      <c r="W1180" s="174"/>
      <c r="X1180" s="174"/>
      <c r="Y1180" s="429"/>
      <c r="Z1180" s="63"/>
      <c r="AA1180" s="63"/>
      <c r="AB1180" s="63"/>
      <c r="AC1180" s="63"/>
      <c r="AD1180" s="174"/>
      <c r="AE1180" s="174"/>
      <c r="AF1180" s="466"/>
      <c r="AG1180" s="174"/>
      <c r="AH1180" s="174"/>
      <c r="AI1180" s="174"/>
      <c r="AJ1180" s="174"/>
      <c r="AK1180" s="174"/>
      <c r="AL1180" s="174"/>
      <c r="AM1180" s="174"/>
      <c r="AN1180" s="174"/>
      <c r="AO1180" s="174"/>
      <c r="AP1180" s="174"/>
      <c r="AQ1180" s="174"/>
      <c r="AR1180" s="174"/>
      <c r="AS1180" s="174"/>
      <c r="AT1180" s="415"/>
      <c r="AU1180" s="174"/>
      <c r="AV1180" s="437"/>
      <c r="AW1180" s="523"/>
      <c r="AX1180" s="524"/>
      <c r="AY1180" s="422"/>
      <c r="AZ1180" s="524"/>
      <c r="BA1180" s="524"/>
      <c r="BB1180" s="422"/>
      <c r="BC1180" s="524"/>
      <c r="BD1180" s="523"/>
      <c r="BE1180" s="524"/>
      <c r="BF1180" s="524"/>
      <c r="BG1180" s="426">
        <f t="shared" si="27"/>
        <v>0</v>
      </c>
      <c r="BH1180" s="426">
        <f t="shared" si="28"/>
        <v>0</v>
      </c>
      <c r="BI1180" s="426">
        <f t="shared" si="29"/>
        <v>0</v>
      </c>
      <c r="BJ1180" s="426">
        <f t="shared" si="30"/>
        <v>0</v>
      </c>
      <c r="BK1180" s="425" t="b">
        <f t="shared" si="31"/>
        <v>0</v>
      </c>
    </row>
    <row r="1181" spans="1:63" ht="15.75" customHeight="1">
      <c r="A1181" s="174"/>
      <c r="B1181" s="174"/>
      <c r="C1181" s="174"/>
      <c r="D1181" s="63"/>
      <c r="E1181" s="63"/>
      <c r="F1181" s="174"/>
      <c r="G1181" s="174"/>
      <c r="H1181" s="174"/>
      <c r="I1181" s="174"/>
      <c r="J1181" s="174"/>
      <c r="K1181" s="174"/>
      <c r="L1181" s="174"/>
      <c r="M1181" s="174"/>
      <c r="N1181" s="174"/>
      <c r="O1181" s="63"/>
      <c r="P1181" s="63"/>
      <c r="Q1181" s="174"/>
      <c r="R1181" s="63"/>
      <c r="S1181" s="174"/>
      <c r="T1181" s="174"/>
      <c r="U1181" s="174"/>
      <c r="V1181" s="63"/>
      <c r="W1181" s="174"/>
      <c r="X1181" s="174"/>
      <c r="Y1181" s="429"/>
      <c r="Z1181" s="63"/>
      <c r="AA1181" s="63"/>
      <c r="AB1181" s="63"/>
      <c r="AC1181" s="63"/>
      <c r="AD1181" s="174"/>
      <c r="AE1181" s="174"/>
      <c r="AF1181" s="466"/>
      <c r="AG1181" s="174"/>
      <c r="AH1181" s="174"/>
      <c r="AI1181" s="174"/>
      <c r="AJ1181" s="174"/>
      <c r="AK1181" s="174"/>
      <c r="AL1181" s="174"/>
      <c r="AM1181" s="174"/>
      <c r="AN1181" s="174"/>
      <c r="AO1181" s="174"/>
      <c r="AP1181" s="174"/>
      <c r="AQ1181" s="174"/>
      <c r="AR1181" s="174"/>
      <c r="AS1181" s="174"/>
      <c r="AT1181" s="415"/>
      <c r="AU1181" s="174"/>
      <c r="AV1181" s="437"/>
      <c r="AW1181" s="523"/>
      <c r="AX1181" s="524"/>
      <c r="AY1181" s="422"/>
      <c r="AZ1181" s="524"/>
      <c r="BA1181" s="524"/>
      <c r="BB1181" s="422"/>
      <c r="BC1181" s="524"/>
      <c r="BD1181" s="523"/>
      <c r="BE1181" s="524"/>
      <c r="BF1181" s="524"/>
      <c r="BG1181" s="426">
        <f t="shared" si="27"/>
        <v>0</v>
      </c>
      <c r="BH1181" s="426">
        <f t="shared" si="28"/>
        <v>0</v>
      </c>
      <c r="BI1181" s="426">
        <f t="shared" si="29"/>
        <v>0</v>
      </c>
      <c r="BJ1181" s="426">
        <f t="shared" si="30"/>
        <v>0</v>
      </c>
      <c r="BK1181" s="425" t="b">
        <f t="shared" si="31"/>
        <v>0</v>
      </c>
    </row>
    <row r="1182" spans="1:63" ht="15.75" customHeight="1">
      <c r="A1182" s="174"/>
      <c r="B1182" s="174"/>
      <c r="C1182" s="174"/>
      <c r="D1182" s="63"/>
      <c r="E1182" s="63"/>
      <c r="F1182" s="174"/>
      <c r="G1182" s="174"/>
      <c r="H1182" s="174"/>
      <c r="I1182" s="174"/>
      <c r="J1182" s="174"/>
      <c r="K1182" s="174"/>
      <c r="L1182" s="174"/>
      <c r="M1182" s="174"/>
      <c r="N1182" s="174"/>
      <c r="O1182" s="63"/>
      <c r="P1182" s="63"/>
      <c r="Q1182" s="174"/>
      <c r="R1182" s="63"/>
      <c r="S1182" s="174"/>
      <c r="T1182" s="174"/>
      <c r="U1182" s="174"/>
      <c r="V1182" s="63"/>
      <c r="W1182" s="174"/>
      <c r="X1182" s="174"/>
      <c r="Y1182" s="429"/>
      <c r="Z1182" s="63"/>
      <c r="AA1182" s="63"/>
      <c r="AB1182" s="63"/>
      <c r="AC1182" s="63"/>
      <c r="AD1182" s="174"/>
      <c r="AE1182" s="174"/>
      <c r="AF1182" s="466"/>
      <c r="AG1182" s="174"/>
      <c r="AH1182" s="174"/>
      <c r="AI1182" s="174"/>
      <c r="AJ1182" s="174"/>
      <c r="AK1182" s="174"/>
      <c r="AL1182" s="174"/>
      <c r="AM1182" s="174"/>
      <c r="AN1182" s="174"/>
      <c r="AO1182" s="174"/>
      <c r="AP1182" s="174"/>
      <c r="AQ1182" s="174"/>
      <c r="AR1182" s="174"/>
      <c r="AS1182" s="174"/>
      <c r="AT1182" s="415"/>
      <c r="AU1182" s="174"/>
      <c r="AV1182" s="437"/>
      <c r="AW1182" s="523"/>
      <c r="AX1182" s="524"/>
      <c r="AY1182" s="422"/>
      <c r="AZ1182" s="524"/>
      <c r="BA1182" s="524"/>
      <c r="BB1182" s="422"/>
      <c r="BC1182" s="524"/>
      <c r="BD1182" s="523"/>
      <c r="BE1182" s="524"/>
      <c r="BF1182" s="524"/>
      <c r="BG1182" s="426">
        <f t="shared" si="27"/>
        <v>0</v>
      </c>
      <c r="BH1182" s="426">
        <f t="shared" si="28"/>
        <v>0</v>
      </c>
      <c r="BI1182" s="426">
        <f t="shared" si="29"/>
        <v>0</v>
      </c>
      <c r="BJ1182" s="426">
        <f t="shared" si="30"/>
        <v>0</v>
      </c>
      <c r="BK1182" s="425" t="b">
        <f t="shared" si="31"/>
        <v>0</v>
      </c>
    </row>
    <row r="1183" spans="1:63" ht="15.75" customHeight="1">
      <c r="A1183" s="174"/>
      <c r="B1183" s="174"/>
      <c r="C1183" s="174"/>
      <c r="D1183" s="63"/>
      <c r="E1183" s="63"/>
      <c r="F1183" s="174"/>
      <c r="G1183" s="174"/>
      <c r="H1183" s="174"/>
      <c r="I1183" s="174"/>
      <c r="J1183" s="174"/>
      <c r="K1183" s="174"/>
      <c r="L1183" s="174"/>
      <c r="M1183" s="174"/>
      <c r="N1183" s="174"/>
      <c r="O1183" s="63"/>
      <c r="P1183" s="63"/>
      <c r="Q1183" s="174"/>
      <c r="R1183" s="63"/>
      <c r="S1183" s="174"/>
      <c r="T1183" s="174"/>
      <c r="U1183" s="174"/>
      <c r="V1183" s="63"/>
      <c r="W1183" s="174"/>
      <c r="X1183" s="174"/>
      <c r="Y1183" s="429"/>
      <c r="Z1183" s="63"/>
      <c r="AA1183" s="63"/>
      <c r="AB1183" s="63"/>
      <c r="AC1183" s="63"/>
      <c r="AD1183" s="174"/>
      <c r="AE1183" s="174"/>
      <c r="AF1183" s="466"/>
      <c r="AG1183" s="174"/>
      <c r="AH1183" s="174"/>
      <c r="AI1183" s="174"/>
      <c r="AJ1183" s="174"/>
      <c r="AK1183" s="174"/>
      <c r="AL1183" s="174"/>
      <c r="AM1183" s="174"/>
      <c r="AN1183" s="174"/>
      <c r="AO1183" s="174"/>
      <c r="AP1183" s="174"/>
      <c r="AQ1183" s="174"/>
      <c r="AR1183" s="174"/>
      <c r="AS1183" s="174"/>
      <c r="AT1183" s="415"/>
      <c r="AU1183" s="174"/>
      <c r="AV1183" s="437"/>
      <c r="AW1183" s="523"/>
      <c r="AX1183" s="524"/>
      <c r="AY1183" s="422"/>
      <c r="AZ1183" s="524"/>
      <c r="BA1183" s="524"/>
      <c r="BB1183" s="422"/>
      <c r="BC1183" s="524"/>
      <c r="BD1183" s="523"/>
      <c r="BE1183" s="524"/>
      <c r="BF1183" s="524"/>
      <c r="BG1183" s="426">
        <f t="shared" si="27"/>
        <v>0</v>
      </c>
      <c r="BH1183" s="426">
        <f t="shared" si="28"/>
        <v>0</v>
      </c>
      <c r="BI1183" s="426">
        <f t="shared" si="29"/>
        <v>0</v>
      </c>
      <c r="BJ1183" s="426">
        <f t="shared" si="30"/>
        <v>0</v>
      </c>
      <c r="BK1183" s="425" t="b">
        <f t="shared" si="31"/>
        <v>0</v>
      </c>
    </row>
    <row r="1184" spans="1:63" ht="15.75" customHeight="1">
      <c r="A1184" s="174"/>
      <c r="B1184" s="174"/>
      <c r="C1184" s="174"/>
      <c r="D1184" s="63"/>
      <c r="E1184" s="63"/>
      <c r="F1184" s="174"/>
      <c r="G1184" s="174"/>
      <c r="H1184" s="174"/>
      <c r="I1184" s="174"/>
      <c r="J1184" s="174"/>
      <c r="K1184" s="174"/>
      <c r="L1184" s="174"/>
      <c r="M1184" s="174"/>
      <c r="N1184" s="174"/>
      <c r="O1184" s="63"/>
      <c r="P1184" s="63"/>
      <c r="Q1184" s="174"/>
      <c r="R1184" s="63"/>
      <c r="S1184" s="174"/>
      <c r="T1184" s="174"/>
      <c r="U1184" s="174"/>
      <c r="V1184" s="63"/>
      <c r="W1184" s="174"/>
      <c r="X1184" s="174"/>
      <c r="Y1184" s="429"/>
      <c r="Z1184" s="63"/>
      <c r="AA1184" s="63"/>
      <c r="AB1184" s="63"/>
      <c r="AC1184" s="63"/>
      <c r="AD1184" s="174"/>
      <c r="AE1184" s="174"/>
      <c r="AF1184" s="466"/>
      <c r="AG1184" s="174"/>
      <c r="AH1184" s="174"/>
      <c r="AI1184" s="174"/>
      <c r="AJ1184" s="174"/>
      <c r="AK1184" s="174"/>
      <c r="AL1184" s="174"/>
      <c r="AM1184" s="174"/>
      <c r="AN1184" s="174"/>
      <c r="AO1184" s="174"/>
      <c r="AP1184" s="174"/>
      <c r="AQ1184" s="174"/>
      <c r="AR1184" s="174"/>
      <c r="AS1184" s="174"/>
      <c r="AT1184" s="415"/>
      <c r="AU1184" s="174"/>
      <c r="AV1184" s="437"/>
      <c r="AW1184" s="523"/>
      <c r="AX1184" s="524"/>
      <c r="AY1184" s="422"/>
      <c r="AZ1184" s="524"/>
      <c r="BA1184" s="524"/>
      <c r="BB1184" s="422"/>
      <c r="BC1184" s="524"/>
      <c r="BD1184" s="523"/>
      <c r="BE1184" s="524"/>
      <c r="BF1184" s="524"/>
      <c r="BG1184" s="426">
        <f t="shared" si="27"/>
        <v>0</v>
      </c>
      <c r="BH1184" s="426">
        <f t="shared" si="28"/>
        <v>0</v>
      </c>
      <c r="BI1184" s="426">
        <f t="shared" si="29"/>
        <v>0</v>
      </c>
      <c r="BJ1184" s="426">
        <f t="shared" si="30"/>
        <v>0</v>
      </c>
      <c r="BK1184" s="425" t="b">
        <f t="shared" si="31"/>
        <v>0</v>
      </c>
    </row>
    <row r="1185" spans="1:63" ht="15.75" customHeight="1">
      <c r="A1185" s="174"/>
      <c r="B1185" s="174"/>
      <c r="C1185" s="174"/>
      <c r="D1185" s="63"/>
      <c r="E1185" s="63"/>
      <c r="F1185" s="174"/>
      <c r="G1185" s="174"/>
      <c r="H1185" s="174"/>
      <c r="I1185" s="174"/>
      <c r="J1185" s="174"/>
      <c r="K1185" s="174"/>
      <c r="L1185" s="174"/>
      <c r="M1185" s="174"/>
      <c r="N1185" s="174"/>
      <c r="O1185" s="63"/>
      <c r="P1185" s="63"/>
      <c r="Q1185" s="174"/>
      <c r="R1185" s="63"/>
      <c r="S1185" s="174"/>
      <c r="T1185" s="174"/>
      <c r="U1185" s="174"/>
      <c r="V1185" s="63"/>
      <c r="W1185" s="174"/>
      <c r="X1185" s="174"/>
      <c r="Y1185" s="429"/>
      <c r="Z1185" s="63"/>
      <c r="AA1185" s="63"/>
      <c r="AB1185" s="63"/>
      <c r="AC1185" s="63"/>
      <c r="AD1185" s="174"/>
      <c r="AE1185" s="174"/>
      <c r="AF1185" s="466"/>
      <c r="AG1185" s="174"/>
      <c r="AH1185" s="174"/>
      <c r="AI1185" s="174"/>
      <c r="AJ1185" s="174"/>
      <c r="AK1185" s="174"/>
      <c r="AL1185" s="174"/>
      <c r="AM1185" s="174"/>
      <c r="AN1185" s="174"/>
      <c r="AO1185" s="174"/>
      <c r="AP1185" s="174"/>
      <c r="AQ1185" s="174"/>
      <c r="AR1185" s="174"/>
      <c r="AS1185" s="174"/>
      <c r="AT1185" s="415"/>
      <c r="AU1185" s="174"/>
      <c r="AV1185" s="437"/>
      <c r="AW1185" s="523"/>
      <c r="AX1185" s="524"/>
      <c r="AY1185" s="422"/>
      <c r="AZ1185" s="524"/>
      <c r="BA1185" s="524"/>
      <c r="BB1185" s="422"/>
      <c r="BC1185" s="524"/>
      <c r="BD1185" s="523"/>
      <c r="BE1185" s="524"/>
      <c r="BF1185" s="524"/>
      <c r="BG1185" s="426">
        <f t="shared" si="27"/>
        <v>0</v>
      </c>
      <c r="BH1185" s="426">
        <f t="shared" si="28"/>
        <v>0</v>
      </c>
      <c r="BI1185" s="426">
        <f t="shared" si="29"/>
        <v>0</v>
      </c>
      <c r="BJ1185" s="426">
        <f t="shared" si="30"/>
        <v>0</v>
      </c>
      <c r="BK1185" s="425" t="b">
        <f t="shared" si="31"/>
        <v>0</v>
      </c>
    </row>
    <row r="1186" spans="1:63" ht="15.75" customHeight="1">
      <c r="A1186" s="174"/>
      <c r="B1186" s="174"/>
      <c r="C1186" s="174"/>
      <c r="D1186" s="63"/>
      <c r="E1186" s="63"/>
      <c r="F1186" s="174"/>
      <c r="G1186" s="174"/>
      <c r="H1186" s="174"/>
      <c r="I1186" s="174"/>
      <c r="J1186" s="174"/>
      <c r="K1186" s="174"/>
      <c r="L1186" s="174"/>
      <c r="M1186" s="174"/>
      <c r="N1186" s="174"/>
      <c r="O1186" s="63"/>
      <c r="P1186" s="63"/>
      <c r="Q1186" s="174"/>
      <c r="R1186" s="63"/>
      <c r="S1186" s="174"/>
      <c r="T1186" s="174"/>
      <c r="U1186" s="174"/>
      <c r="V1186" s="63"/>
      <c r="W1186" s="174"/>
      <c r="X1186" s="174"/>
      <c r="Y1186" s="429"/>
      <c r="Z1186" s="63"/>
      <c r="AA1186" s="63"/>
      <c r="AB1186" s="63"/>
      <c r="AC1186" s="63"/>
      <c r="AD1186" s="174"/>
      <c r="AE1186" s="174"/>
      <c r="AF1186" s="466"/>
      <c r="AG1186" s="174"/>
      <c r="AH1186" s="174"/>
      <c r="AI1186" s="174"/>
      <c r="AJ1186" s="174"/>
      <c r="AK1186" s="174"/>
      <c r="AL1186" s="174"/>
      <c r="AM1186" s="174"/>
      <c r="AN1186" s="174"/>
      <c r="AO1186" s="174"/>
      <c r="AP1186" s="174"/>
      <c r="AQ1186" s="174"/>
      <c r="AR1186" s="174"/>
      <c r="AS1186" s="174"/>
      <c r="AT1186" s="415"/>
      <c r="AU1186" s="174"/>
      <c r="AV1186" s="437"/>
      <c r="AW1186" s="523"/>
      <c r="AX1186" s="524"/>
      <c r="AY1186" s="422"/>
      <c r="AZ1186" s="524"/>
      <c r="BA1186" s="524"/>
      <c r="BB1186" s="422"/>
      <c r="BC1186" s="524"/>
      <c r="BD1186" s="523"/>
      <c r="BE1186" s="524"/>
      <c r="BF1186" s="524"/>
      <c r="BG1186" s="426">
        <f t="shared" si="27"/>
        <v>0</v>
      </c>
      <c r="BH1186" s="426">
        <f t="shared" si="28"/>
        <v>0</v>
      </c>
      <c r="BI1186" s="426">
        <f t="shared" si="29"/>
        <v>0</v>
      </c>
      <c r="BJ1186" s="426">
        <f t="shared" si="30"/>
        <v>0</v>
      </c>
      <c r="BK1186" s="425" t="b">
        <f t="shared" si="31"/>
        <v>0</v>
      </c>
    </row>
    <row r="1187" spans="1:63" ht="15.75" customHeight="1">
      <c r="A1187" s="174"/>
      <c r="B1187" s="174"/>
      <c r="C1187" s="174"/>
      <c r="D1187" s="63"/>
      <c r="E1187" s="63"/>
      <c r="F1187" s="174"/>
      <c r="G1187" s="174"/>
      <c r="H1187" s="174"/>
      <c r="I1187" s="174"/>
      <c r="J1187" s="174"/>
      <c r="K1187" s="174"/>
      <c r="L1187" s="174"/>
      <c r="M1187" s="174"/>
      <c r="N1187" s="174"/>
      <c r="O1187" s="63"/>
      <c r="P1187" s="63"/>
      <c r="Q1187" s="174"/>
      <c r="R1187" s="63"/>
      <c r="S1187" s="174"/>
      <c r="T1187" s="174"/>
      <c r="U1187" s="174"/>
      <c r="V1187" s="63"/>
      <c r="W1187" s="174"/>
      <c r="X1187" s="174"/>
      <c r="Y1187" s="429"/>
      <c r="Z1187" s="63"/>
      <c r="AA1187" s="63"/>
      <c r="AB1187" s="63"/>
      <c r="AC1187" s="63"/>
      <c r="AD1187" s="174"/>
      <c r="AE1187" s="174"/>
      <c r="AF1187" s="466"/>
      <c r="AG1187" s="174"/>
      <c r="AH1187" s="174"/>
      <c r="AI1187" s="174"/>
      <c r="AJ1187" s="174"/>
      <c r="AK1187" s="174"/>
      <c r="AL1187" s="174"/>
      <c r="AM1187" s="174"/>
      <c r="AN1187" s="174"/>
      <c r="AO1187" s="174"/>
      <c r="AP1187" s="174"/>
      <c r="AQ1187" s="174"/>
      <c r="AR1187" s="174"/>
      <c r="AS1187" s="174"/>
      <c r="AT1187" s="415"/>
      <c r="AU1187" s="174"/>
      <c r="AV1187" s="437"/>
      <c r="AW1187" s="523"/>
      <c r="AX1187" s="524"/>
      <c r="AY1187" s="422"/>
      <c r="AZ1187" s="524"/>
      <c r="BA1187" s="524"/>
      <c r="BB1187" s="422"/>
      <c r="BC1187" s="524"/>
      <c r="BD1187" s="523"/>
      <c r="BE1187" s="524"/>
      <c r="BF1187" s="524"/>
      <c r="BG1187" s="426">
        <f t="shared" si="27"/>
        <v>0</v>
      </c>
      <c r="BH1187" s="426">
        <f t="shared" si="28"/>
        <v>0</v>
      </c>
      <c r="BI1187" s="426">
        <f t="shared" si="29"/>
        <v>0</v>
      </c>
      <c r="BJ1187" s="426">
        <f t="shared" si="30"/>
        <v>0</v>
      </c>
      <c r="BK1187" s="425" t="b">
        <f t="shared" si="31"/>
        <v>0</v>
      </c>
    </row>
    <row r="1188" spans="1:63" ht="15.75" customHeight="1">
      <c r="A1188" s="174"/>
      <c r="B1188" s="174"/>
      <c r="C1188" s="174"/>
      <c r="D1188" s="63"/>
      <c r="E1188" s="63"/>
      <c r="F1188" s="174"/>
      <c r="G1188" s="174"/>
      <c r="H1188" s="174"/>
      <c r="I1188" s="174"/>
      <c r="J1188" s="174"/>
      <c r="K1188" s="174"/>
      <c r="L1188" s="174"/>
      <c r="M1188" s="174"/>
      <c r="N1188" s="174"/>
      <c r="O1188" s="63"/>
      <c r="P1188" s="63"/>
      <c r="Q1188" s="174"/>
      <c r="R1188" s="63"/>
      <c r="S1188" s="174"/>
      <c r="T1188" s="174"/>
      <c r="U1188" s="174"/>
      <c r="V1188" s="63"/>
      <c r="W1188" s="174"/>
      <c r="X1188" s="174"/>
      <c r="Y1188" s="429"/>
      <c r="Z1188" s="63"/>
      <c r="AA1188" s="63"/>
      <c r="AB1188" s="63"/>
      <c r="AC1188" s="63"/>
      <c r="AD1188" s="174"/>
      <c r="AE1188" s="174"/>
      <c r="AF1188" s="466"/>
      <c r="AG1188" s="174"/>
      <c r="AH1188" s="174"/>
      <c r="AI1188" s="174"/>
      <c r="AJ1188" s="174"/>
      <c r="AK1188" s="174"/>
      <c r="AL1188" s="174"/>
      <c r="AM1188" s="174"/>
      <c r="AN1188" s="174"/>
      <c r="AO1188" s="174"/>
      <c r="AP1188" s="174"/>
      <c r="AQ1188" s="174"/>
      <c r="AR1188" s="174"/>
      <c r="AS1188" s="174"/>
      <c r="AT1188" s="415"/>
      <c r="AU1188" s="174"/>
      <c r="AV1188" s="437"/>
      <c r="AW1188" s="523"/>
      <c r="AX1188" s="524"/>
      <c r="AY1188" s="422"/>
      <c r="AZ1188" s="524"/>
      <c r="BA1188" s="524"/>
      <c r="BB1188" s="422"/>
      <c r="BC1188" s="524"/>
      <c r="BD1188" s="523"/>
      <c r="BE1188" s="524"/>
      <c r="BF1188" s="524"/>
      <c r="BG1188" s="426">
        <f t="shared" si="27"/>
        <v>0</v>
      </c>
      <c r="BH1188" s="426">
        <f t="shared" si="28"/>
        <v>0</v>
      </c>
      <c r="BI1188" s="426">
        <f t="shared" si="29"/>
        <v>0</v>
      </c>
      <c r="BJ1188" s="426">
        <f t="shared" si="30"/>
        <v>0</v>
      </c>
      <c r="BK1188" s="425" t="b">
        <f t="shared" si="31"/>
        <v>0</v>
      </c>
    </row>
    <row r="1189" spans="1:63" ht="15.75" customHeight="1">
      <c r="A1189" s="174"/>
      <c r="B1189" s="174"/>
      <c r="C1189" s="174"/>
      <c r="D1189" s="63"/>
      <c r="E1189" s="63"/>
      <c r="F1189" s="174"/>
      <c r="G1189" s="174"/>
      <c r="H1189" s="174"/>
      <c r="I1189" s="174"/>
      <c r="J1189" s="174"/>
      <c r="K1189" s="174"/>
      <c r="L1189" s="174"/>
      <c r="M1189" s="174"/>
      <c r="N1189" s="174"/>
      <c r="O1189" s="63"/>
      <c r="P1189" s="63"/>
      <c r="Q1189" s="174"/>
      <c r="R1189" s="63"/>
      <c r="S1189" s="174"/>
      <c r="T1189" s="174"/>
      <c r="U1189" s="174"/>
      <c r="V1189" s="63"/>
      <c r="W1189" s="174"/>
      <c r="X1189" s="174"/>
      <c r="Y1189" s="429"/>
      <c r="Z1189" s="63"/>
      <c r="AA1189" s="63"/>
      <c r="AB1189" s="63"/>
      <c r="AC1189" s="63"/>
      <c r="AD1189" s="174"/>
      <c r="AE1189" s="174"/>
      <c r="AF1189" s="466"/>
      <c r="AG1189" s="174"/>
      <c r="AH1189" s="174"/>
      <c r="AI1189" s="174"/>
      <c r="AJ1189" s="174"/>
      <c r="AK1189" s="174"/>
      <c r="AL1189" s="174"/>
      <c r="AM1189" s="174"/>
      <c r="AN1189" s="174"/>
      <c r="AO1189" s="174"/>
      <c r="AP1189" s="174"/>
      <c r="AQ1189" s="174"/>
      <c r="AR1189" s="174"/>
      <c r="AS1189" s="174"/>
      <c r="AT1189" s="415"/>
      <c r="AU1189" s="174"/>
      <c r="AV1189" s="437"/>
      <c r="AW1189" s="523"/>
      <c r="AX1189" s="524"/>
      <c r="AY1189" s="422"/>
      <c r="AZ1189" s="524"/>
      <c r="BA1189" s="524"/>
      <c r="BB1189" s="422"/>
      <c r="BC1189" s="524"/>
      <c r="BD1189" s="523"/>
      <c r="BE1189" s="524"/>
      <c r="BF1189" s="524"/>
      <c r="BG1189" s="426">
        <f t="shared" si="27"/>
        <v>0</v>
      </c>
      <c r="BH1189" s="426">
        <f t="shared" si="28"/>
        <v>0</v>
      </c>
      <c r="BI1189" s="426">
        <f t="shared" si="29"/>
        <v>0</v>
      </c>
      <c r="BJ1189" s="426">
        <f t="shared" si="30"/>
        <v>0</v>
      </c>
      <c r="BK1189" s="425" t="b">
        <f t="shared" si="31"/>
        <v>0</v>
      </c>
    </row>
    <row r="1190" spans="1:63" ht="15.75" customHeight="1">
      <c r="A1190" s="174"/>
      <c r="B1190" s="174"/>
      <c r="C1190" s="174"/>
      <c r="D1190" s="63"/>
      <c r="E1190" s="63"/>
      <c r="F1190" s="174"/>
      <c r="G1190" s="174"/>
      <c r="H1190" s="174"/>
      <c r="I1190" s="174"/>
      <c r="J1190" s="174"/>
      <c r="K1190" s="174"/>
      <c r="L1190" s="174"/>
      <c r="M1190" s="174"/>
      <c r="N1190" s="174"/>
      <c r="O1190" s="63"/>
      <c r="P1190" s="63"/>
      <c r="Q1190" s="174"/>
      <c r="R1190" s="63"/>
      <c r="S1190" s="174"/>
      <c r="T1190" s="174"/>
      <c r="U1190" s="174"/>
      <c r="V1190" s="63"/>
      <c r="W1190" s="174"/>
      <c r="X1190" s="174"/>
      <c r="Y1190" s="429"/>
      <c r="Z1190" s="63"/>
      <c r="AA1190" s="63"/>
      <c r="AB1190" s="63"/>
      <c r="AC1190" s="63"/>
      <c r="AD1190" s="174"/>
      <c r="AE1190" s="174"/>
      <c r="AF1190" s="466"/>
      <c r="AG1190" s="174"/>
      <c r="AH1190" s="174"/>
      <c r="AI1190" s="174"/>
      <c r="AJ1190" s="174"/>
      <c r="AK1190" s="174"/>
      <c r="AL1190" s="174"/>
      <c r="AM1190" s="174"/>
      <c r="AN1190" s="174"/>
      <c r="AO1190" s="174"/>
      <c r="AP1190" s="174"/>
      <c r="AQ1190" s="174"/>
      <c r="AR1190" s="174"/>
      <c r="AS1190" s="174"/>
      <c r="AT1190" s="415"/>
      <c r="AU1190" s="174"/>
      <c r="AV1190" s="437"/>
      <c r="AW1190" s="523"/>
      <c r="AX1190" s="524"/>
      <c r="AY1190" s="422"/>
      <c r="AZ1190" s="524"/>
      <c r="BA1190" s="524"/>
      <c r="BB1190" s="422"/>
      <c r="BC1190" s="524"/>
      <c r="BD1190" s="523"/>
      <c r="BE1190" s="524"/>
      <c r="BF1190" s="524"/>
      <c r="BG1190" s="426">
        <f t="shared" si="27"/>
        <v>0</v>
      </c>
      <c r="BH1190" s="426">
        <f t="shared" si="28"/>
        <v>0</v>
      </c>
      <c r="BI1190" s="426">
        <f t="shared" si="29"/>
        <v>0</v>
      </c>
      <c r="BJ1190" s="426">
        <f t="shared" si="30"/>
        <v>0</v>
      </c>
      <c r="BK1190" s="425" t="b">
        <f t="shared" si="31"/>
        <v>0</v>
      </c>
    </row>
    <row r="1191" spans="1:63" ht="15.75" customHeight="1">
      <c r="A1191" s="174"/>
      <c r="B1191" s="174"/>
      <c r="C1191" s="174"/>
      <c r="D1191" s="63"/>
      <c r="E1191" s="63"/>
      <c r="F1191" s="174"/>
      <c r="G1191" s="174"/>
      <c r="H1191" s="174"/>
      <c r="I1191" s="174"/>
      <c r="J1191" s="174"/>
      <c r="K1191" s="174"/>
      <c r="L1191" s="174"/>
      <c r="M1191" s="174"/>
      <c r="N1191" s="174"/>
      <c r="O1191" s="63"/>
      <c r="P1191" s="63"/>
      <c r="Q1191" s="174"/>
      <c r="R1191" s="63"/>
      <c r="S1191" s="174"/>
      <c r="T1191" s="174"/>
      <c r="U1191" s="174"/>
      <c r="V1191" s="63"/>
      <c r="W1191" s="174"/>
      <c r="X1191" s="174"/>
      <c r="Y1191" s="429"/>
      <c r="Z1191" s="63"/>
      <c r="AA1191" s="63"/>
      <c r="AB1191" s="63"/>
      <c r="AC1191" s="63"/>
      <c r="AD1191" s="174"/>
      <c r="AE1191" s="174"/>
      <c r="AF1191" s="466"/>
      <c r="AG1191" s="174"/>
      <c r="AH1191" s="174"/>
      <c r="AI1191" s="174"/>
      <c r="AJ1191" s="174"/>
      <c r="AK1191" s="174"/>
      <c r="AL1191" s="174"/>
      <c r="AM1191" s="174"/>
      <c r="AN1191" s="174"/>
      <c r="AO1191" s="174"/>
      <c r="AP1191" s="174"/>
      <c r="AQ1191" s="174"/>
      <c r="AR1191" s="174"/>
      <c r="AS1191" s="174"/>
      <c r="AT1191" s="415"/>
      <c r="AU1191" s="174"/>
      <c r="AV1191" s="437"/>
      <c r="AW1191" s="523"/>
      <c r="AX1191" s="524"/>
      <c r="AY1191" s="422"/>
      <c r="AZ1191" s="524"/>
      <c r="BA1191" s="524"/>
      <c r="BB1191" s="422"/>
      <c r="BC1191" s="524"/>
      <c r="BD1191" s="523"/>
      <c r="BE1191" s="524"/>
      <c r="BF1191" s="524"/>
      <c r="BG1191" s="426">
        <f t="shared" si="27"/>
        <v>0</v>
      </c>
      <c r="BH1191" s="426">
        <f t="shared" si="28"/>
        <v>0</v>
      </c>
      <c r="BI1191" s="426">
        <f t="shared" si="29"/>
        <v>0</v>
      </c>
      <c r="BJ1191" s="426">
        <f t="shared" si="30"/>
        <v>0</v>
      </c>
      <c r="BK1191" s="425" t="b">
        <f t="shared" si="31"/>
        <v>0</v>
      </c>
    </row>
    <row r="1192" spans="1:63" ht="15.75" customHeight="1">
      <c r="A1192" s="174"/>
      <c r="B1192" s="174"/>
      <c r="C1192" s="174"/>
      <c r="D1192" s="63"/>
      <c r="E1192" s="63"/>
      <c r="F1192" s="174"/>
      <c r="G1192" s="174"/>
      <c r="H1192" s="174"/>
      <c r="I1192" s="174"/>
      <c r="J1192" s="174"/>
      <c r="K1192" s="174"/>
      <c r="L1192" s="174"/>
      <c r="M1192" s="174"/>
      <c r="N1192" s="174"/>
      <c r="O1192" s="63"/>
      <c r="P1192" s="63"/>
      <c r="Q1192" s="174"/>
      <c r="R1192" s="63"/>
      <c r="S1192" s="174"/>
      <c r="T1192" s="174"/>
      <c r="U1192" s="174"/>
      <c r="V1192" s="63"/>
      <c r="W1192" s="174"/>
      <c r="X1192" s="174"/>
      <c r="Y1192" s="429"/>
      <c r="Z1192" s="63"/>
      <c r="AA1192" s="63"/>
      <c r="AB1192" s="63"/>
      <c r="AC1192" s="63"/>
      <c r="AD1192" s="174"/>
      <c r="AE1192" s="174"/>
      <c r="AF1192" s="466"/>
      <c r="AG1192" s="174"/>
      <c r="AH1192" s="174"/>
      <c r="AI1192" s="174"/>
      <c r="AJ1192" s="174"/>
      <c r="AK1192" s="174"/>
      <c r="AL1192" s="174"/>
      <c r="AM1192" s="174"/>
      <c r="AN1192" s="174"/>
      <c r="AO1192" s="174"/>
      <c r="AP1192" s="174"/>
      <c r="AQ1192" s="174"/>
      <c r="AR1192" s="174"/>
      <c r="AS1192" s="174"/>
      <c r="AT1192" s="415"/>
      <c r="AU1192" s="174"/>
      <c r="AV1192" s="437"/>
      <c r="AW1192" s="523"/>
      <c r="AX1192" s="524"/>
      <c r="AY1192" s="422"/>
      <c r="AZ1192" s="524"/>
      <c r="BA1192" s="524"/>
      <c r="BB1192" s="422"/>
      <c r="BC1192" s="524"/>
      <c r="BD1192" s="523"/>
      <c r="BE1192" s="524"/>
      <c r="BF1192" s="524"/>
      <c r="BG1192" s="426">
        <f t="shared" si="27"/>
        <v>0</v>
      </c>
      <c r="BH1192" s="426">
        <f t="shared" si="28"/>
        <v>0</v>
      </c>
      <c r="BI1192" s="426">
        <f t="shared" si="29"/>
        <v>0</v>
      </c>
      <c r="BJ1192" s="426">
        <f t="shared" si="30"/>
        <v>0</v>
      </c>
      <c r="BK1192" s="425" t="b">
        <f t="shared" si="31"/>
        <v>0</v>
      </c>
    </row>
    <row r="1193" spans="1:63" ht="15.75" customHeight="1">
      <c r="A1193" s="174"/>
      <c r="B1193" s="174"/>
      <c r="C1193" s="174"/>
      <c r="D1193" s="63"/>
      <c r="E1193" s="63"/>
      <c r="F1193" s="174"/>
      <c r="G1193" s="174"/>
      <c r="H1193" s="174"/>
      <c r="I1193" s="174"/>
      <c r="J1193" s="174"/>
      <c r="K1193" s="174"/>
      <c r="L1193" s="174"/>
      <c r="M1193" s="174"/>
      <c r="N1193" s="174"/>
      <c r="O1193" s="63"/>
      <c r="P1193" s="63"/>
      <c r="Q1193" s="174"/>
      <c r="R1193" s="63"/>
      <c r="S1193" s="174"/>
      <c r="T1193" s="174"/>
      <c r="U1193" s="174"/>
      <c r="V1193" s="63"/>
      <c r="W1193" s="174"/>
      <c r="X1193" s="174"/>
      <c r="Y1193" s="429"/>
      <c r="Z1193" s="63"/>
      <c r="AA1193" s="63"/>
      <c r="AB1193" s="63"/>
      <c r="AC1193" s="63"/>
      <c r="AD1193" s="174"/>
      <c r="AE1193" s="174"/>
      <c r="AF1193" s="466"/>
      <c r="AG1193" s="174"/>
      <c r="AH1193" s="174"/>
      <c r="AI1193" s="174"/>
      <c r="AJ1193" s="174"/>
      <c r="AK1193" s="174"/>
      <c r="AL1193" s="174"/>
      <c r="AM1193" s="174"/>
      <c r="AN1193" s="174"/>
      <c r="AO1193" s="174"/>
      <c r="AP1193" s="174"/>
      <c r="AQ1193" s="174"/>
      <c r="AR1193" s="174"/>
      <c r="AS1193" s="174"/>
      <c r="AT1193" s="415"/>
      <c r="AU1193" s="174"/>
      <c r="AV1193" s="437"/>
      <c r="AW1193" s="523"/>
      <c r="AX1193" s="524"/>
      <c r="AY1193" s="422"/>
      <c r="AZ1193" s="524"/>
      <c r="BA1193" s="524"/>
      <c r="BB1193" s="422"/>
      <c r="BC1193" s="524"/>
      <c r="BD1193" s="523"/>
      <c r="BE1193" s="524"/>
      <c r="BF1193" s="524"/>
      <c r="BG1193" s="426">
        <f t="shared" si="27"/>
        <v>0</v>
      </c>
      <c r="BH1193" s="426">
        <f t="shared" si="28"/>
        <v>0</v>
      </c>
      <c r="BI1193" s="426">
        <f t="shared" si="29"/>
        <v>0</v>
      </c>
      <c r="BJ1193" s="426">
        <f t="shared" si="30"/>
        <v>0</v>
      </c>
      <c r="BK1193" s="425" t="b">
        <f t="shared" si="31"/>
        <v>0</v>
      </c>
    </row>
    <row r="1194" spans="1:63" ht="15.75" customHeight="1">
      <c r="A1194" s="174"/>
      <c r="B1194" s="174"/>
      <c r="C1194" s="174"/>
      <c r="D1194" s="63"/>
      <c r="E1194" s="63"/>
      <c r="F1194" s="174"/>
      <c r="G1194" s="174"/>
      <c r="H1194" s="174"/>
      <c r="I1194" s="174"/>
      <c r="J1194" s="174"/>
      <c r="K1194" s="174"/>
      <c r="L1194" s="174"/>
      <c r="M1194" s="174"/>
      <c r="N1194" s="174"/>
      <c r="O1194" s="63"/>
      <c r="P1194" s="63"/>
      <c r="Q1194" s="174"/>
      <c r="R1194" s="63"/>
      <c r="S1194" s="174"/>
      <c r="T1194" s="174"/>
      <c r="U1194" s="174"/>
      <c r="V1194" s="63"/>
      <c r="W1194" s="174"/>
      <c r="X1194" s="174"/>
      <c r="Y1194" s="429"/>
      <c r="Z1194" s="63"/>
      <c r="AA1194" s="63"/>
      <c r="AB1194" s="63"/>
      <c r="AC1194" s="63"/>
      <c r="AD1194" s="174"/>
      <c r="AE1194" s="174"/>
      <c r="AF1194" s="466"/>
      <c r="AG1194" s="174"/>
      <c r="AH1194" s="174"/>
      <c r="AI1194" s="174"/>
      <c r="AJ1194" s="174"/>
      <c r="AK1194" s="174"/>
      <c r="AL1194" s="174"/>
      <c r="AM1194" s="174"/>
      <c r="AN1194" s="174"/>
      <c r="AO1194" s="174"/>
      <c r="AP1194" s="174"/>
      <c r="AQ1194" s="174"/>
      <c r="AR1194" s="174"/>
      <c r="AS1194" s="174"/>
      <c r="AT1194" s="415"/>
      <c r="AU1194" s="174"/>
      <c r="AV1194" s="437"/>
      <c r="AW1194" s="523"/>
      <c r="AX1194" s="524"/>
      <c r="AY1194" s="422"/>
      <c r="AZ1194" s="524"/>
      <c r="BA1194" s="524"/>
      <c r="BB1194" s="422"/>
      <c r="BC1194" s="524"/>
      <c r="BD1194" s="523"/>
      <c r="BE1194" s="524"/>
      <c r="BF1194" s="524"/>
      <c r="BG1194" s="426">
        <f t="shared" si="27"/>
        <v>0</v>
      </c>
      <c r="BH1194" s="426">
        <f t="shared" si="28"/>
        <v>0</v>
      </c>
      <c r="BI1194" s="426">
        <f t="shared" si="29"/>
        <v>0</v>
      </c>
      <c r="BJ1194" s="426">
        <f t="shared" si="30"/>
        <v>0</v>
      </c>
      <c r="BK1194" s="425" t="b">
        <f t="shared" si="31"/>
        <v>0</v>
      </c>
    </row>
    <row r="1195" spans="1:63" ht="15.75" customHeight="1">
      <c r="A1195" s="174"/>
      <c r="B1195" s="174"/>
      <c r="C1195" s="174"/>
      <c r="D1195" s="63"/>
      <c r="E1195" s="63"/>
      <c r="F1195" s="174"/>
      <c r="G1195" s="174"/>
      <c r="H1195" s="174"/>
      <c r="I1195" s="174"/>
      <c r="J1195" s="174"/>
      <c r="K1195" s="174"/>
      <c r="L1195" s="174"/>
      <c r="M1195" s="174"/>
      <c r="N1195" s="174"/>
      <c r="O1195" s="63"/>
      <c r="P1195" s="63"/>
      <c r="Q1195" s="174"/>
      <c r="R1195" s="63"/>
      <c r="S1195" s="174"/>
      <c r="T1195" s="174"/>
      <c r="U1195" s="174"/>
      <c r="V1195" s="63"/>
      <c r="W1195" s="174"/>
      <c r="X1195" s="174"/>
      <c r="Y1195" s="429"/>
      <c r="Z1195" s="63"/>
      <c r="AA1195" s="63"/>
      <c r="AB1195" s="63"/>
      <c r="AC1195" s="63"/>
      <c r="AD1195" s="174"/>
      <c r="AE1195" s="174"/>
      <c r="AF1195" s="466"/>
      <c r="AG1195" s="174"/>
      <c r="AH1195" s="174"/>
      <c r="AI1195" s="174"/>
      <c r="AJ1195" s="174"/>
      <c r="AK1195" s="174"/>
      <c r="AL1195" s="174"/>
      <c r="AM1195" s="174"/>
      <c r="AN1195" s="174"/>
      <c r="AO1195" s="174"/>
      <c r="AP1195" s="174"/>
      <c r="AQ1195" s="174"/>
      <c r="AR1195" s="174"/>
      <c r="AS1195" s="174"/>
      <c r="AT1195" s="415"/>
      <c r="AU1195" s="174"/>
      <c r="AV1195" s="437"/>
      <c r="AW1195" s="523"/>
      <c r="AX1195" s="524"/>
      <c r="AY1195" s="422"/>
      <c r="AZ1195" s="524"/>
      <c r="BA1195" s="524"/>
      <c r="BB1195" s="422"/>
      <c r="BC1195" s="524"/>
      <c r="BD1195" s="523"/>
      <c r="BE1195" s="524"/>
      <c r="BF1195" s="524"/>
      <c r="BG1195" s="426">
        <f t="shared" si="27"/>
        <v>0</v>
      </c>
      <c r="BH1195" s="426">
        <f t="shared" si="28"/>
        <v>0</v>
      </c>
      <c r="BI1195" s="426">
        <f t="shared" si="29"/>
        <v>0</v>
      </c>
      <c r="BJ1195" s="426">
        <f t="shared" si="30"/>
        <v>0</v>
      </c>
      <c r="BK1195" s="425" t="b">
        <f t="shared" si="31"/>
        <v>0</v>
      </c>
    </row>
    <row r="1196" spans="1:63" ht="15.75" customHeight="1">
      <c r="A1196" s="174"/>
      <c r="B1196" s="174"/>
      <c r="C1196" s="174"/>
      <c r="D1196" s="63"/>
      <c r="E1196" s="63"/>
      <c r="F1196" s="174"/>
      <c r="G1196" s="174"/>
      <c r="H1196" s="174"/>
      <c r="I1196" s="174"/>
      <c r="J1196" s="174"/>
      <c r="K1196" s="174"/>
      <c r="L1196" s="174"/>
      <c r="M1196" s="174"/>
      <c r="N1196" s="174"/>
      <c r="O1196" s="63"/>
      <c r="P1196" s="63"/>
      <c r="Q1196" s="174"/>
      <c r="R1196" s="63"/>
      <c r="S1196" s="174"/>
      <c r="T1196" s="174"/>
      <c r="U1196" s="174"/>
      <c r="V1196" s="63"/>
      <c r="W1196" s="174"/>
      <c r="X1196" s="174"/>
      <c r="Y1196" s="429"/>
      <c r="Z1196" s="63"/>
      <c r="AA1196" s="63"/>
      <c r="AB1196" s="63"/>
      <c r="AC1196" s="63"/>
      <c r="AD1196" s="174"/>
      <c r="AE1196" s="174"/>
      <c r="AF1196" s="466"/>
      <c r="AG1196" s="174"/>
      <c r="AH1196" s="174"/>
      <c r="AI1196" s="174"/>
      <c r="AJ1196" s="174"/>
      <c r="AK1196" s="174"/>
      <c r="AL1196" s="174"/>
      <c r="AM1196" s="174"/>
      <c r="AN1196" s="174"/>
      <c r="AO1196" s="174"/>
      <c r="AP1196" s="174"/>
      <c r="AQ1196" s="174"/>
      <c r="AR1196" s="174"/>
      <c r="AS1196" s="174"/>
      <c r="AT1196" s="415"/>
      <c r="AU1196" s="174"/>
      <c r="AV1196" s="437"/>
      <c r="AW1196" s="523"/>
      <c r="AX1196" s="524"/>
      <c r="AY1196" s="422"/>
      <c r="AZ1196" s="524"/>
      <c r="BA1196" s="524"/>
      <c r="BB1196" s="422"/>
      <c r="BC1196" s="524"/>
      <c r="BD1196" s="523"/>
      <c r="BE1196" s="524"/>
      <c r="BF1196" s="524"/>
      <c r="BG1196" s="426">
        <f t="shared" si="27"/>
        <v>0</v>
      </c>
      <c r="BH1196" s="426">
        <f t="shared" si="28"/>
        <v>0</v>
      </c>
      <c r="BI1196" s="426">
        <f t="shared" si="29"/>
        <v>0</v>
      </c>
      <c r="BJ1196" s="426">
        <f t="shared" si="30"/>
        <v>0</v>
      </c>
      <c r="BK1196" s="425" t="b">
        <f t="shared" si="31"/>
        <v>0</v>
      </c>
    </row>
    <row r="1197" spans="1:63" ht="15.75" customHeight="1">
      <c r="A1197" s="174"/>
      <c r="B1197" s="174"/>
      <c r="C1197" s="174"/>
      <c r="D1197" s="63"/>
      <c r="E1197" s="63"/>
      <c r="F1197" s="174"/>
      <c r="G1197" s="174"/>
      <c r="H1197" s="174"/>
      <c r="I1197" s="174"/>
      <c r="J1197" s="174"/>
      <c r="K1197" s="174"/>
      <c r="L1197" s="174"/>
      <c r="M1197" s="174"/>
      <c r="N1197" s="174"/>
      <c r="O1197" s="63"/>
      <c r="P1197" s="63"/>
      <c r="Q1197" s="174"/>
      <c r="R1197" s="63"/>
      <c r="S1197" s="174"/>
      <c r="T1197" s="174"/>
      <c r="U1197" s="174"/>
      <c r="V1197" s="63"/>
      <c r="W1197" s="174"/>
      <c r="X1197" s="174"/>
      <c r="Y1197" s="429"/>
      <c r="Z1197" s="63"/>
      <c r="AA1197" s="63"/>
      <c r="AB1197" s="63"/>
      <c r="AC1197" s="63"/>
      <c r="AD1197" s="174"/>
      <c r="AE1197" s="174"/>
      <c r="AF1197" s="466"/>
      <c r="AG1197" s="174"/>
      <c r="AH1197" s="174"/>
      <c r="AI1197" s="174"/>
      <c r="AJ1197" s="174"/>
      <c r="AK1197" s="174"/>
      <c r="AL1197" s="174"/>
      <c r="AM1197" s="174"/>
      <c r="AN1197" s="174"/>
      <c r="AO1197" s="174"/>
      <c r="AP1197" s="174"/>
      <c r="AQ1197" s="174"/>
      <c r="AR1197" s="174"/>
      <c r="AS1197" s="174"/>
      <c r="AT1197" s="415"/>
      <c r="AU1197" s="174"/>
      <c r="AV1197" s="437"/>
      <c r="AW1197" s="523"/>
      <c r="AX1197" s="524"/>
      <c r="AY1197" s="422"/>
      <c r="AZ1197" s="524"/>
      <c r="BA1197" s="524"/>
      <c r="BB1197" s="422"/>
      <c r="BC1197" s="524"/>
      <c r="BD1197" s="523"/>
      <c r="BE1197" s="524"/>
      <c r="BF1197" s="524"/>
      <c r="BG1197" s="426">
        <f t="shared" si="27"/>
        <v>0</v>
      </c>
      <c r="BH1197" s="426">
        <f t="shared" si="28"/>
        <v>0</v>
      </c>
      <c r="BI1197" s="426">
        <f t="shared" si="29"/>
        <v>0</v>
      </c>
      <c r="BJ1197" s="426">
        <f t="shared" si="30"/>
        <v>0</v>
      </c>
      <c r="BK1197" s="425" t="b">
        <f t="shared" si="31"/>
        <v>0</v>
      </c>
    </row>
    <row r="1198" spans="1:63" ht="15.75" customHeight="1">
      <c r="A1198" s="174"/>
      <c r="B1198" s="174"/>
      <c r="C1198" s="174"/>
      <c r="D1198" s="63"/>
      <c r="E1198" s="63"/>
      <c r="F1198" s="174"/>
      <c r="G1198" s="174"/>
      <c r="H1198" s="174"/>
      <c r="I1198" s="174"/>
      <c r="J1198" s="174"/>
      <c r="K1198" s="174"/>
      <c r="L1198" s="174"/>
      <c r="M1198" s="174"/>
      <c r="N1198" s="174"/>
      <c r="O1198" s="63"/>
      <c r="P1198" s="63"/>
      <c r="Q1198" s="174"/>
      <c r="R1198" s="63"/>
      <c r="S1198" s="174"/>
      <c r="T1198" s="174"/>
      <c r="U1198" s="174"/>
      <c r="V1198" s="63"/>
      <c r="W1198" s="174"/>
      <c r="X1198" s="174"/>
      <c r="Y1198" s="429"/>
      <c r="Z1198" s="63"/>
      <c r="AA1198" s="63"/>
      <c r="AB1198" s="63"/>
      <c r="AC1198" s="63"/>
      <c r="AD1198" s="174"/>
      <c r="AE1198" s="174"/>
      <c r="AF1198" s="466"/>
      <c r="AG1198" s="174"/>
      <c r="AH1198" s="174"/>
      <c r="AI1198" s="174"/>
      <c r="AJ1198" s="174"/>
      <c r="AK1198" s="174"/>
      <c r="AL1198" s="174"/>
      <c r="AM1198" s="174"/>
      <c r="AN1198" s="174"/>
      <c r="AO1198" s="174"/>
      <c r="AP1198" s="174"/>
      <c r="AQ1198" s="174"/>
      <c r="AR1198" s="174"/>
      <c r="AS1198" s="174"/>
      <c r="AT1198" s="415"/>
      <c r="AU1198" s="174"/>
      <c r="AV1198" s="437"/>
      <c r="AW1198" s="523"/>
      <c r="AX1198" s="524"/>
      <c r="AY1198" s="422"/>
      <c r="AZ1198" s="524"/>
      <c r="BA1198" s="524"/>
      <c r="BB1198" s="422"/>
      <c r="BC1198" s="524"/>
      <c r="BD1198" s="523"/>
      <c r="BE1198" s="524"/>
      <c r="BF1198" s="524"/>
      <c r="BG1198" s="426">
        <f t="shared" si="27"/>
        <v>0</v>
      </c>
      <c r="BH1198" s="426">
        <f t="shared" si="28"/>
        <v>0</v>
      </c>
      <c r="BI1198" s="426">
        <f t="shared" si="29"/>
        <v>0</v>
      </c>
      <c r="BJ1198" s="426">
        <f t="shared" si="30"/>
        <v>0</v>
      </c>
      <c r="BK1198" s="425" t="b">
        <f t="shared" si="31"/>
        <v>0</v>
      </c>
    </row>
    <row r="1199" spans="1:63" ht="15.75" customHeight="1">
      <c r="A1199" s="174"/>
      <c r="B1199" s="174"/>
      <c r="C1199" s="174"/>
      <c r="D1199" s="63"/>
      <c r="E1199" s="63"/>
      <c r="F1199" s="174"/>
      <c r="G1199" s="174"/>
      <c r="H1199" s="174"/>
      <c r="I1199" s="174"/>
      <c r="J1199" s="174"/>
      <c r="K1199" s="174"/>
      <c r="L1199" s="174"/>
      <c r="M1199" s="174"/>
      <c r="N1199" s="174"/>
      <c r="O1199" s="63"/>
      <c r="P1199" s="63"/>
      <c r="Q1199" s="174"/>
      <c r="R1199" s="63"/>
      <c r="S1199" s="174"/>
      <c r="T1199" s="174"/>
      <c r="U1199" s="174"/>
      <c r="V1199" s="63"/>
      <c r="W1199" s="174"/>
      <c r="X1199" s="174"/>
      <c r="Y1199" s="429"/>
      <c r="Z1199" s="63"/>
      <c r="AA1199" s="63"/>
      <c r="AB1199" s="63"/>
      <c r="AC1199" s="63"/>
      <c r="AD1199" s="174"/>
      <c r="AE1199" s="174"/>
      <c r="AF1199" s="466"/>
      <c r="AG1199" s="174"/>
      <c r="AH1199" s="174"/>
      <c r="AI1199" s="174"/>
      <c r="AJ1199" s="174"/>
      <c r="AK1199" s="174"/>
      <c r="AL1199" s="174"/>
      <c r="AM1199" s="174"/>
      <c r="AN1199" s="174"/>
      <c r="AO1199" s="174"/>
      <c r="AP1199" s="174"/>
      <c r="AQ1199" s="174"/>
      <c r="AR1199" s="174"/>
      <c r="AS1199" s="174"/>
      <c r="AT1199" s="415"/>
      <c r="AU1199" s="174"/>
      <c r="AV1199" s="437"/>
      <c r="AW1199" s="523"/>
      <c r="AX1199" s="524"/>
      <c r="AY1199" s="422"/>
      <c r="AZ1199" s="524"/>
      <c r="BA1199" s="524"/>
      <c r="BB1199" s="422"/>
      <c r="BC1199" s="524"/>
      <c r="BD1199" s="523"/>
      <c r="BE1199" s="524"/>
      <c r="BF1199" s="524"/>
      <c r="BG1199" s="426">
        <f t="shared" si="27"/>
        <v>0</v>
      </c>
      <c r="BH1199" s="426">
        <f t="shared" si="28"/>
        <v>0</v>
      </c>
      <c r="BI1199" s="426">
        <f t="shared" si="29"/>
        <v>0</v>
      </c>
      <c r="BJ1199" s="426">
        <f t="shared" si="30"/>
        <v>0</v>
      </c>
      <c r="BK1199" s="425" t="b">
        <f t="shared" si="31"/>
        <v>0</v>
      </c>
    </row>
    <row r="1200" spans="1:63" ht="15.75" customHeight="1">
      <c r="A1200" s="174"/>
      <c r="B1200" s="174"/>
      <c r="C1200" s="174"/>
      <c r="D1200" s="63"/>
      <c r="E1200" s="63"/>
      <c r="F1200" s="174"/>
      <c r="G1200" s="174"/>
      <c r="H1200" s="174"/>
      <c r="I1200" s="174"/>
      <c r="J1200" s="174"/>
      <c r="K1200" s="174"/>
      <c r="L1200" s="174"/>
      <c r="M1200" s="174"/>
      <c r="N1200" s="174"/>
      <c r="O1200" s="63"/>
      <c r="P1200" s="63"/>
      <c r="Q1200" s="174"/>
      <c r="R1200" s="63"/>
      <c r="S1200" s="174"/>
      <c r="T1200" s="174"/>
      <c r="U1200" s="174"/>
      <c r="V1200" s="63"/>
      <c r="W1200" s="174"/>
      <c r="X1200" s="174"/>
      <c r="Y1200" s="429"/>
      <c r="Z1200" s="63"/>
      <c r="AA1200" s="63"/>
      <c r="AB1200" s="63"/>
      <c r="AC1200" s="63"/>
      <c r="AD1200" s="174"/>
      <c r="AE1200" s="174"/>
      <c r="AF1200" s="466"/>
      <c r="AG1200" s="174"/>
      <c r="AH1200" s="174"/>
      <c r="AI1200" s="174"/>
      <c r="AJ1200" s="174"/>
      <c r="AK1200" s="174"/>
      <c r="AL1200" s="174"/>
      <c r="AM1200" s="174"/>
      <c r="AN1200" s="174"/>
      <c r="AO1200" s="174"/>
      <c r="AP1200" s="174"/>
      <c r="AQ1200" s="174"/>
      <c r="AR1200" s="174"/>
      <c r="AS1200" s="174"/>
      <c r="AT1200" s="415"/>
      <c r="AU1200" s="174"/>
      <c r="AV1200" s="437"/>
      <c r="AW1200" s="523"/>
      <c r="AX1200" s="524"/>
      <c r="AY1200" s="422"/>
      <c r="AZ1200" s="524"/>
      <c r="BA1200" s="524"/>
      <c r="BB1200" s="422"/>
      <c r="BC1200" s="524"/>
      <c r="BD1200" s="523"/>
      <c r="BE1200" s="524"/>
      <c r="BF1200" s="524"/>
      <c r="BG1200" s="426">
        <f t="shared" si="27"/>
        <v>0</v>
      </c>
      <c r="BH1200" s="426">
        <f t="shared" si="28"/>
        <v>0</v>
      </c>
      <c r="BI1200" s="426">
        <f t="shared" si="29"/>
        <v>0</v>
      </c>
      <c r="BJ1200" s="426">
        <f t="shared" si="30"/>
        <v>0</v>
      </c>
      <c r="BK1200" s="425" t="b">
        <f t="shared" si="31"/>
        <v>0</v>
      </c>
    </row>
    <row r="1201" spans="1:63" ht="15.75" customHeight="1">
      <c r="A1201" s="174"/>
      <c r="B1201" s="174"/>
      <c r="C1201" s="174"/>
      <c r="D1201" s="63"/>
      <c r="E1201" s="63"/>
      <c r="F1201" s="174"/>
      <c r="G1201" s="174"/>
      <c r="H1201" s="174"/>
      <c r="I1201" s="174"/>
      <c r="J1201" s="174"/>
      <c r="K1201" s="174"/>
      <c r="L1201" s="174"/>
      <c r="M1201" s="174"/>
      <c r="N1201" s="174"/>
      <c r="O1201" s="63"/>
      <c r="P1201" s="63"/>
      <c r="Q1201" s="174"/>
      <c r="R1201" s="63"/>
      <c r="S1201" s="174"/>
      <c r="T1201" s="174"/>
      <c r="U1201" s="174"/>
      <c r="V1201" s="63"/>
      <c r="W1201" s="174"/>
      <c r="X1201" s="174"/>
      <c r="Y1201" s="429"/>
      <c r="Z1201" s="63"/>
      <c r="AA1201" s="63"/>
      <c r="AB1201" s="63"/>
      <c r="AC1201" s="63"/>
      <c r="AD1201" s="174"/>
      <c r="AE1201" s="174"/>
      <c r="AF1201" s="466"/>
      <c r="AG1201" s="174"/>
      <c r="AH1201" s="174"/>
      <c r="AI1201" s="174"/>
      <c r="AJ1201" s="174"/>
      <c r="AK1201" s="174"/>
      <c r="AL1201" s="174"/>
      <c r="AM1201" s="174"/>
      <c r="AN1201" s="174"/>
      <c r="AO1201" s="174"/>
      <c r="AP1201" s="174"/>
      <c r="AQ1201" s="174"/>
      <c r="AR1201" s="174"/>
      <c r="AS1201" s="174"/>
      <c r="AT1201" s="415"/>
      <c r="AU1201" s="174"/>
      <c r="AV1201" s="437"/>
      <c r="AW1201" s="523"/>
      <c r="AX1201" s="524"/>
      <c r="AY1201" s="422"/>
      <c r="AZ1201" s="524"/>
      <c r="BA1201" s="524"/>
      <c r="BB1201" s="422"/>
      <c r="BC1201" s="524"/>
      <c r="BD1201" s="523"/>
      <c r="BE1201" s="524"/>
      <c r="BF1201" s="524"/>
      <c r="BG1201" s="426">
        <f t="shared" si="27"/>
        <v>0</v>
      </c>
      <c r="BH1201" s="426">
        <f t="shared" si="28"/>
        <v>0</v>
      </c>
      <c r="BI1201" s="426">
        <f t="shared" si="29"/>
        <v>0</v>
      </c>
      <c r="BJ1201" s="426">
        <f t="shared" si="30"/>
        <v>0</v>
      </c>
      <c r="BK1201" s="425" t="b">
        <f t="shared" si="31"/>
        <v>0</v>
      </c>
    </row>
    <row r="1202" spans="1:63" ht="15.75" customHeight="1">
      <c r="A1202" s="174"/>
      <c r="B1202" s="174"/>
      <c r="C1202" s="174"/>
      <c r="D1202" s="63"/>
      <c r="E1202" s="63"/>
      <c r="F1202" s="174"/>
      <c r="G1202" s="174"/>
      <c r="H1202" s="174"/>
      <c r="I1202" s="174"/>
      <c r="J1202" s="174"/>
      <c r="K1202" s="174"/>
      <c r="L1202" s="174"/>
      <c r="M1202" s="174"/>
      <c r="N1202" s="174"/>
      <c r="O1202" s="63"/>
      <c r="P1202" s="63"/>
      <c r="Q1202" s="174"/>
      <c r="R1202" s="63"/>
      <c r="S1202" s="174"/>
      <c r="T1202" s="174"/>
      <c r="U1202" s="174"/>
      <c r="V1202" s="63"/>
      <c r="W1202" s="174"/>
      <c r="X1202" s="174"/>
      <c r="Y1202" s="429"/>
      <c r="Z1202" s="63"/>
      <c r="AA1202" s="63"/>
      <c r="AB1202" s="63"/>
      <c r="AC1202" s="63"/>
      <c r="AD1202" s="174"/>
      <c r="AE1202" s="174"/>
      <c r="AF1202" s="466"/>
      <c r="AG1202" s="174"/>
      <c r="AH1202" s="174"/>
      <c r="AI1202" s="174"/>
      <c r="AJ1202" s="174"/>
      <c r="AK1202" s="174"/>
      <c r="AL1202" s="174"/>
      <c r="AM1202" s="174"/>
      <c r="AN1202" s="174"/>
      <c r="AO1202" s="174"/>
      <c r="AP1202" s="174"/>
      <c r="AQ1202" s="174"/>
      <c r="AR1202" s="174"/>
      <c r="AS1202" s="174"/>
      <c r="AT1202" s="415"/>
      <c r="AU1202" s="174"/>
      <c r="AV1202" s="437"/>
      <c r="AW1202" s="523"/>
      <c r="AX1202" s="524"/>
      <c r="AY1202" s="422"/>
      <c r="AZ1202" s="524"/>
      <c r="BA1202" s="524"/>
      <c r="BB1202" s="422"/>
      <c r="BC1202" s="524"/>
      <c r="BD1202" s="523"/>
      <c r="BE1202" s="524"/>
      <c r="BF1202" s="524"/>
      <c r="BG1202" s="426">
        <f t="shared" si="27"/>
        <v>0</v>
      </c>
      <c r="BH1202" s="426">
        <f t="shared" si="28"/>
        <v>0</v>
      </c>
      <c r="BI1202" s="426">
        <f t="shared" si="29"/>
        <v>0</v>
      </c>
      <c r="BJ1202" s="426">
        <f t="shared" si="30"/>
        <v>0</v>
      </c>
      <c r="BK1202" s="425" t="b">
        <f t="shared" si="31"/>
        <v>0</v>
      </c>
    </row>
    <row r="1203" spans="1:63" ht="15.75" customHeight="1">
      <c r="A1203" s="174"/>
      <c r="B1203" s="174"/>
      <c r="C1203" s="174"/>
      <c r="D1203" s="63"/>
      <c r="E1203" s="63"/>
      <c r="F1203" s="174"/>
      <c r="G1203" s="174"/>
      <c r="H1203" s="174"/>
      <c r="I1203" s="174"/>
      <c r="J1203" s="174"/>
      <c r="K1203" s="174"/>
      <c r="L1203" s="174"/>
      <c r="M1203" s="174"/>
      <c r="N1203" s="174"/>
      <c r="O1203" s="63"/>
      <c r="P1203" s="63"/>
      <c r="Q1203" s="174"/>
      <c r="R1203" s="63"/>
      <c r="S1203" s="174"/>
      <c r="T1203" s="174"/>
      <c r="U1203" s="174"/>
      <c r="V1203" s="63"/>
      <c r="W1203" s="174"/>
      <c r="X1203" s="174"/>
      <c r="Y1203" s="429"/>
      <c r="Z1203" s="63"/>
      <c r="AA1203" s="63"/>
      <c r="AB1203" s="63"/>
      <c r="AC1203" s="63"/>
      <c r="AD1203" s="174"/>
      <c r="AE1203" s="174"/>
      <c r="AF1203" s="466"/>
      <c r="AG1203" s="174"/>
      <c r="AH1203" s="174"/>
      <c r="AI1203" s="174"/>
      <c r="AJ1203" s="174"/>
      <c r="AK1203" s="174"/>
      <c r="AL1203" s="174"/>
      <c r="AM1203" s="174"/>
      <c r="AN1203" s="174"/>
      <c r="AO1203" s="174"/>
      <c r="AP1203" s="174"/>
      <c r="AQ1203" s="174"/>
      <c r="AR1203" s="174"/>
      <c r="AS1203" s="174"/>
      <c r="AT1203" s="415"/>
      <c r="AU1203" s="174"/>
      <c r="AV1203" s="437"/>
      <c r="AW1203" s="523"/>
      <c r="AX1203" s="524"/>
      <c r="AY1203" s="422"/>
      <c r="AZ1203" s="524"/>
      <c r="BA1203" s="524"/>
      <c r="BB1203" s="422"/>
      <c r="BC1203" s="524"/>
      <c r="BD1203" s="523"/>
      <c r="BE1203" s="524"/>
      <c r="BF1203" s="524"/>
      <c r="BG1203" s="426">
        <f t="shared" si="27"/>
        <v>0</v>
      </c>
      <c r="BH1203" s="426">
        <f t="shared" si="28"/>
        <v>0</v>
      </c>
      <c r="BI1203" s="426">
        <f t="shared" si="29"/>
        <v>0</v>
      </c>
      <c r="BJ1203" s="426">
        <f t="shared" si="30"/>
        <v>0</v>
      </c>
      <c r="BK1203" s="425" t="b">
        <f t="shared" si="31"/>
        <v>0</v>
      </c>
    </row>
    <row r="1204" spans="1:63" ht="15.75" customHeight="1">
      <c r="A1204" s="174"/>
      <c r="B1204" s="174"/>
      <c r="C1204" s="174"/>
      <c r="D1204" s="63"/>
      <c r="E1204" s="63"/>
      <c r="F1204" s="174"/>
      <c r="G1204" s="174"/>
      <c r="H1204" s="174"/>
      <c r="I1204" s="174"/>
      <c r="J1204" s="174"/>
      <c r="K1204" s="174"/>
      <c r="L1204" s="174"/>
      <c r="M1204" s="174"/>
      <c r="N1204" s="174"/>
      <c r="O1204" s="63"/>
      <c r="P1204" s="63"/>
      <c r="Q1204" s="174"/>
      <c r="R1204" s="63"/>
      <c r="S1204" s="174"/>
      <c r="T1204" s="174"/>
      <c r="U1204" s="174"/>
      <c r="V1204" s="63"/>
      <c r="W1204" s="174"/>
      <c r="X1204" s="174"/>
      <c r="Y1204" s="429"/>
      <c r="Z1204" s="63"/>
      <c r="AA1204" s="63"/>
      <c r="AB1204" s="63"/>
      <c r="AC1204" s="63"/>
      <c r="AD1204" s="174"/>
      <c r="AE1204" s="174"/>
      <c r="AF1204" s="466"/>
      <c r="AG1204" s="174"/>
      <c r="AH1204" s="174"/>
      <c r="AI1204" s="174"/>
      <c r="AJ1204" s="174"/>
      <c r="AK1204" s="174"/>
      <c r="AL1204" s="174"/>
      <c r="AM1204" s="174"/>
      <c r="AN1204" s="174"/>
      <c r="AO1204" s="174"/>
      <c r="AP1204" s="174"/>
      <c r="AQ1204" s="174"/>
      <c r="AR1204" s="174"/>
      <c r="AS1204" s="174"/>
      <c r="AT1204" s="415"/>
      <c r="AU1204" s="174"/>
      <c r="AV1204" s="437"/>
      <c r="AW1204" s="523"/>
      <c r="AX1204" s="524"/>
      <c r="AY1204" s="422"/>
      <c r="AZ1204" s="524"/>
      <c r="BA1204" s="524"/>
      <c r="BB1204" s="422"/>
      <c r="BC1204" s="524"/>
      <c r="BD1204" s="523"/>
      <c r="BE1204" s="524"/>
      <c r="BF1204" s="524"/>
      <c r="BG1204" s="426">
        <f t="shared" si="27"/>
        <v>0</v>
      </c>
      <c r="BH1204" s="426">
        <f t="shared" si="28"/>
        <v>0</v>
      </c>
      <c r="BI1204" s="426">
        <f t="shared" si="29"/>
        <v>0</v>
      </c>
      <c r="BJ1204" s="426">
        <f t="shared" si="30"/>
        <v>0</v>
      </c>
      <c r="BK1204" s="425" t="b">
        <f t="shared" si="31"/>
        <v>0</v>
      </c>
    </row>
    <row r="1205" spans="1:63" ht="15.75" customHeight="1">
      <c r="A1205" s="174"/>
      <c r="B1205" s="174"/>
      <c r="C1205" s="174"/>
      <c r="D1205" s="63"/>
      <c r="E1205" s="63"/>
      <c r="F1205" s="174"/>
      <c r="G1205" s="174"/>
      <c r="H1205" s="174"/>
      <c r="I1205" s="174"/>
      <c r="J1205" s="174"/>
      <c r="K1205" s="174"/>
      <c r="L1205" s="174"/>
      <c r="M1205" s="174"/>
      <c r="N1205" s="174"/>
      <c r="O1205" s="63"/>
      <c r="P1205" s="63"/>
      <c r="Q1205" s="174"/>
      <c r="R1205" s="63"/>
      <c r="S1205" s="174"/>
      <c r="T1205" s="174"/>
      <c r="U1205" s="174"/>
      <c r="V1205" s="63"/>
      <c r="W1205" s="174"/>
      <c r="X1205" s="174"/>
      <c r="Y1205" s="429"/>
      <c r="Z1205" s="63"/>
      <c r="AA1205" s="63"/>
      <c r="AB1205" s="63"/>
      <c r="AC1205" s="63"/>
      <c r="AD1205" s="174"/>
      <c r="AE1205" s="174"/>
      <c r="AF1205" s="466"/>
      <c r="AG1205" s="174"/>
      <c r="AH1205" s="174"/>
      <c r="AI1205" s="174"/>
      <c r="AJ1205" s="174"/>
      <c r="AK1205" s="174"/>
      <c r="AL1205" s="174"/>
      <c r="AM1205" s="174"/>
      <c r="AN1205" s="174"/>
      <c r="AO1205" s="174"/>
      <c r="AP1205" s="174"/>
      <c r="AQ1205" s="174"/>
      <c r="AR1205" s="174"/>
      <c r="AS1205" s="174"/>
      <c r="AT1205" s="415"/>
      <c r="AU1205" s="174"/>
      <c r="AV1205" s="437"/>
      <c r="AW1205" s="523"/>
      <c r="AX1205" s="524"/>
      <c r="AY1205" s="422"/>
      <c r="AZ1205" s="524"/>
      <c r="BA1205" s="524"/>
      <c r="BB1205" s="422"/>
      <c r="BC1205" s="524"/>
      <c r="BD1205" s="523"/>
      <c r="BE1205" s="524"/>
      <c r="BF1205" s="524"/>
      <c r="BG1205" s="426">
        <f t="shared" si="27"/>
        <v>0</v>
      </c>
      <c r="BH1205" s="426">
        <f t="shared" si="28"/>
        <v>0</v>
      </c>
      <c r="BI1205" s="426">
        <f t="shared" si="29"/>
        <v>0</v>
      </c>
      <c r="BJ1205" s="426">
        <f t="shared" si="30"/>
        <v>0</v>
      </c>
      <c r="BK1205" s="425" t="b">
        <f t="shared" si="31"/>
        <v>0</v>
      </c>
    </row>
    <row r="1206" spans="1:63" ht="15.75" customHeight="1">
      <c r="A1206" s="174"/>
      <c r="B1206" s="174"/>
      <c r="C1206" s="174"/>
      <c r="D1206" s="63"/>
      <c r="E1206" s="63"/>
      <c r="F1206" s="174"/>
      <c r="G1206" s="174"/>
      <c r="H1206" s="174"/>
      <c r="I1206" s="174"/>
      <c r="J1206" s="174"/>
      <c r="K1206" s="174"/>
      <c r="L1206" s="174"/>
      <c r="M1206" s="174"/>
      <c r="N1206" s="174"/>
      <c r="O1206" s="63"/>
      <c r="P1206" s="63"/>
      <c r="Q1206" s="174"/>
      <c r="R1206" s="63"/>
      <c r="S1206" s="174"/>
      <c r="T1206" s="174"/>
      <c r="U1206" s="174"/>
      <c r="V1206" s="63"/>
      <c r="W1206" s="174"/>
      <c r="X1206" s="174"/>
      <c r="Y1206" s="429"/>
      <c r="Z1206" s="63"/>
      <c r="AA1206" s="63"/>
      <c r="AB1206" s="63"/>
      <c r="AC1206" s="63"/>
      <c r="AD1206" s="174"/>
      <c r="AE1206" s="174"/>
      <c r="AF1206" s="466"/>
      <c r="AG1206" s="174"/>
      <c r="AH1206" s="174"/>
      <c r="AI1206" s="174"/>
      <c r="AJ1206" s="174"/>
      <c r="AK1206" s="174"/>
      <c r="AL1206" s="174"/>
      <c r="AM1206" s="174"/>
      <c r="AN1206" s="174"/>
      <c r="AO1206" s="174"/>
      <c r="AP1206" s="174"/>
      <c r="AQ1206" s="174"/>
      <c r="AR1206" s="174"/>
      <c r="AS1206" s="174"/>
      <c r="AT1206" s="415"/>
      <c r="AU1206" s="174"/>
      <c r="AV1206" s="437"/>
      <c r="AW1206" s="523"/>
      <c r="AX1206" s="524"/>
      <c r="AY1206" s="422"/>
      <c r="AZ1206" s="524"/>
      <c r="BA1206" s="524"/>
      <c r="BB1206" s="422"/>
      <c r="BC1206" s="524"/>
      <c r="BD1206" s="523"/>
      <c r="BE1206" s="524"/>
      <c r="BF1206" s="524"/>
      <c r="BG1206" s="426">
        <f t="shared" si="27"/>
        <v>0</v>
      </c>
      <c r="BH1206" s="426">
        <f t="shared" si="28"/>
        <v>0</v>
      </c>
      <c r="BI1206" s="426">
        <f t="shared" si="29"/>
        <v>0</v>
      </c>
      <c r="BJ1206" s="426">
        <f t="shared" si="30"/>
        <v>0</v>
      </c>
      <c r="BK1206" s="425" t="b">
        <f t="shared" si="31"/>
        <v>0</v>
      </c>
    </row>
    <row r="1207" spans="1:63" ht="15.75" customHeight="1">
      <c r="A1207" s="174"/>
      <c r="B1207" s="174"/>
      <c r="C1207" s="174"/>
      <c r="D1207" s="63"/>
      <c r="E1207" s="63"/>
      <c r="F1207" s="174"/>
      <c r="G1207" s="174"/>
      <c r="H1207" s="174"/>
      <c r="I1207" s="174"/>
      <c r="J1207" s="174"/>
      <c r="K1207" s="174"/>
      <c r="L1207" s="174"/>
      <c r="M1207" s="174"/>
      <c r="N1207" s="174"/>
      <c r="O1207" s="63"/>
      <c r="P1207" s="63"/>
      <c r="Q1207" s="174"/>
      <c r="R1207" s="63"/>
      <c r="S1207" s="174"/>
      <c r="T1207" s="174"/>
      <c r="U1207" s="174"/>
      <c r="V1207" s="63"/>
      <c r="W1207" s="174"/>
      <c r="X1207" s="174"/>
      <c r="Y1207" s="429"/>
      <c r="Z1207" s="63"/>
      <c r="AA1207" s="63"/>
      <c r="AB1207" s="63"/>
      <c r="AC1207" s="63"/>
      <c r="AD1207" s="174"/>
      <c r="AE1207" s="174"/>
      <c r="AF1207" s="466"/>
      <c r="AG1207" s="174"/>
      <c r="AH1207" s="174"/>
      <c r="AI1207" s="174"/>
      <c r="AJ1207" s="174"/>
      <c r="AK1207" s="174"/>
      <c r="AL1207" s="174"/>
      <c r="AM1207" s="174"/>
      <c r="AN1207" s="174"/>
      <c r="AO1207" s="174"/>
      <c r="AP1207" s="174"/>
      <c r="AQ1207" s="174"/>
      <c r="AR1207" s="174"/>
      <c r="AS1207" s="174"/>
      <c r="AT1207" s="415"/>
      <c r="AU1207" s="174"/>
      <c r="AV1207" s="437"/>
      <c r="AW1207" s="523"/>
      <c r="AX1207" s="524"/>
      <c r="AY1207" s="422"/>
      <c r="AZ1207" s="524"/>
      <c r="BA1207" s="524"/>
      <c r="BB1207" s="422"/>
      <c r="BC1207" s="524"/>
      <c r="BD1207" s="523"/>
      <c r="BE1207" s="524"/>
      <c r="BF1207" s="524"/>
      <c r="BG1207" s="426">
        <f t="shared" si="27"/>
        <v>0</v>
      </c>
      <c r="BH1207" s="426">
        <f t="shared" si="28"/>
        <v>0</v>
      </c>
      <c r="BI1207" s="426">
        <f t="shared" si="29"/>
        <v>0</v>
      </c>
      <c r="BJ1207" s="426">
        <f t="shared" si="30"/>
        <v>0</v>
      </c>
      <c r="BK1207" s="425" t="b">
        <f t="shared" si="31"/>
        <v>0</v>
      </c>
    </row>
    <row r="1208" spans="1:63" ht="15.75" customHeight="1">
      <c r="A1208" s="174"/>
      <c r="B1208" s="174"/>
      <c r="C1208" s="174"/>
      <c r="D1208" s="63"/>
      <c r="E1208" s="63"/>
      <c r="F1208" s="174"/>
      <c r="G1208" s="174"/>
      <c r="H1208" s="174"/>
      <c r="I1208" s="174"/>
      <c r="J1208" s="174"/>
      <c r="K1208" s="174"/>
      <c r="L1208" s="174"/>
      <c r="M1208" s="174"/>
      <c r="N1208" s="174"/>
      <c r="O1208" s="63"/>
      <c r="P1208" s="63"/>
      <c r="Q1208" s="174"/>
      <c r="R1208" s="63"/>
      <c r="S1208" s="174"/>
      <c r="T1208" s="174"/>
      <c r="U1208" s="174"/>
      <c r="V1208" s="63"/>
      <c r="W1208" s="174"/>
      <c r="X1208" s="174"/>
      <c r="Y1208" s="429"/>
      <c r="Z1208" s="63"/>
      <c r="AA1208" s="63"/>
      <c r="AB1208" s="63"/>
      <c r="AC1208" s="63"/>
      <c r="AD1208" s="174"/>
      <c r="AE1208" s="174"/>
      <c r="AF1208" s="466"/>
      <c r="AG1208" s="174"/>
      <c r="AH1208" s="174"/>
      <c r="AI1208" s="174"/>
      <c r="AJ1208" s="174"/>
      <c r="AK1208" s="174"/>
      <c r="AL1208" s="174"/>
      <c r="AM1208" s="174"/>
      <c r="AN1208" s="174"/>
      <c r="AO1208" s="174"/>
      <c r="AP1208" s="174"/>
      <c r="AQ1208" s="174"/>
      <c r="AR1208" s="174"/>
      <c r="AS1208" s="174"/>
      <c r="AT1208" s="415"/>
      <c r="AU1208" s="174"/>
      <c r="AV1208" s="437"/>
      <c r="AW1208" s="523"/>
      <c r="AX1208" s="524"/>
      <c r="AY1208" s="422"/>
      <c r="AZ1208" s="524"/>
      <c r="BA1208" s="524"/>
      <c r="BB1208" s="422"/>
      <c r="BC1208" s="524"/>
      <c r="BD1208" s="523"/>
      <c r="BE1208" s="524"/>
      <c r="BF1208" s="524"/>
      <c r="BG1208" s="426">
        <f t="shared" si="27"/>
        <v>0</v>
      </c>
      <c r="BH1208" s="426">
        <f t="shared" si="28"/>
        <v>0</v>
      </c>
      <c r="BI1208" s="426">
        <f t="shared" si="29"/>
        <v>0</v>
      </c>
      <c r="BJ1208" s="426">
        <f t="shared" si="30"/>
        <v>0</v>
      </c>
      <c r="BK1208" s="425" t="b">
        <f t="shared" si="31"/>
        <v>0</v>
      </c>
    </row>
    <row r="1209" spans="1:63" ht="15.75" customHeight="1">
      <c r="A1209" s="174"/>
      <c r="B1209" s="174"/>
      <c r="C1209" s="174"/>
      <c r="D1209" s="63"/>
      <c r="E1209" s="63"/>
      <c r="F1209" s="174"/>
      <c r="G1209" s="174"/>
      <c r="H1209" s="174"/>
      <c r="I1209" s="174"/>
      <c r="J1209" s="174"/>
      <c r="K1209" s="174"/>
      <c r="L1209" s="174"/>
      <c r="M1209" s="174"/>
      <c r="N1209" s="174"/>
      <c r="O1209" s="63"/>
      <c r="P1209" s="63"/>
      <c r="Q1209" s="174"/>
      <c r="R1209" s="63"/>
      <c r="S1209" s="174"/>
      <c r="T1209" s="174"/>
      <c r="U1209" s="174"/>
      <c r="V1209" s="63"/>
      <c r="W1209" s="174"/>
      <c r="X1209" s="174"/>
      <c r="Y1209" s="429"/>
      <c r="Z1209" s="63"/>
      <c r="AA1209" s="63"/>
      <c r="AB1209" s="63"/>
      <c r="AC1209" s="63"/>
      <c r="AD1209" s="174"/>
      <c r="AE1209" s="174"/>
      <c r="AF1209" s="466"/>
      <c r="AG1209" s="174"/>
      <c r="AH1209" s="174"/>
      <c r="AI1209" s="174"/>
      <c r="AJ1209" s="174"/>
      <c r="AK1209" s="174"/>
      <c r="AL1209" s="174"/>
      <c r="AM1209" s="174"/>
      <c r="AN1209" s="174"/>
      <c r="AO1209" s="174"/>
      <c r="AP1209" s="174"/>
      <c r="AQ1209" s="174"/>
      <c r="AR1209" s="174"/>
      <c r="AS1209" s="174"/>
      <c r="AT1209" s="415"/>
      <c r="AU1209" s="174"/>
      <c r="AV1209" s="437"/>
      <c r="AW1209" s="523"/>
      <c r="AX1209" s="524"/>
      <c r="AY1209" s="422"/>
      <c r="AZ1209" s="524"/>
      <c r="BA1209" s="524"/>
      <c r="BB1209" s="422"/>
      <c r="BC1209" s="524"/>
      <c r="BD1209" s="523"/>
      <c r="BE1209" s="524"/>
      <c r="BF1209" s="524"/>
      <c r="BG1209" s="426">
        <f t="shared" si="27"/>
        <v>0</v>
      </c>
      <c r="BH1209" s="426">
        <f t="shared" si="28"/>
        <v>0</v>
      </c>
      <c r="BI1209" s="426">
        <f t="shared" si="29"/>
        <v>0</v>
      </c>
      <c r="BJ1209" s="426">
        <f t="shared" si="30"/>
        <v>0</v>
      </c>
      <c r="BK1209" s="425" t="b">
        <f t="shared" si="31"/>
        <v>0</v>
      </c>
    </row>
    <row r="1210" spans="1:63" ht="15.75" customHeight="1">
      <c r="A1210" s="174"/>
      <c r="B1210" s="174"/>
      <c r="C1210" s="174"/>
      <c r="D1210" s="63"/>
      <c r="E1210" s="63"/>
      <c r="F1210" s="174"/>
      <c r="G1210" s="174"/>
      <c r="H1210" s="174"/>
      <c r="I1210" s="174"/>
      <c r="J1210" s="174"/>
      <c r="K1210" s="174"/>
      <c r="L1210" s="174"/>
      <c r="M1210" s="174"/>
      <c r="N1210" s="174"/>
      <c r="O1210" s="63"/>
      <c r="P1210" s="63"/>
      <c r="Q1210" s="174"/>
      <c r="R1210" s="63"/>
      <c r="S1210" s="174"/>
      <c r="T1210" s="174"/>
      <c r="U1210" s="174"/>
      <c r="V1210" s="63"/>
      <c r="W1210" s="174"/>
      <c r="X1210" s="174"/>
      <c r="Y1210" s="429"/>
      <c r="Z1210" s="63"/>
      <c r="AA1210" s="63"/>
      <c r="AB1210" s="63"/>
      <c r="AC1210" s="63"/>
      <c r="AD1210" s="174"/>
      <c r="AE1210" s="174"/>
      <c r="AF1210" s="466"/>
      <c r="AG1210" s="174"/>
      <c r="AH1210" s="174"/>
      <c r="AI1210" s="174"/>
      <c r="AJ1210" s="174"/>
      <c r="AK1210" s="174"/>
      <c r="AL1210" s="174"/>
      <c r="AM1210" s="174"/>
      <c r="AN1210" s="174"/>
      <c r="AO1210" s="174"/>
      <c r="AP1210" s="174"/>
      <c r="AQ1210" s="174"/>
      <c r="AR1210" s="174"/>
      <c r="AS1210" s="174"/>
      <c r="AT1210" s="415"/>
      <c r="AU1210" s="174"/>
      <c r="AV1210" s="437"/>
      <c r="AW1210" s="523"/>
      <c r="AX1210" s="524"/>
      <c r="AY1210" s="422"/>
      <c r="AZ1210" s="524"/>
      <c r="BA1210" s="524"/>
      <c r="BB1210" s="422"/>
      <c r="BC1210" s="524"/>
      <c r="BD1210" s="523"/>
      <c r="BE1210" s="524"/>
      <c r="BF1210" s="524"/>
      <c r="BG1210" s="426">
        <f t="shared" si="27"/>
        <v>0</v>
      </c>
      <c r="BH1210" s="426">
        <f t="shared" si="28"/>
        <v>0</v>
      </c>
      <c r="BI1210" s="426">
        <f t="shared" si="29"/>
        <v>0</v>
      </c>
      <c r="BJ1210" s="426">
        <f t="shared" si="30"/>
        <v>0</v>
      </c>
      <c r="BK1210" s="425" t="b">
        <f t="shared" si="31"/>
        <v>0</v>
      </c>
    </row>
    <row r="1211" spans="1:63" ht="15.75" customHeight="1">
      <c r="A1211" s="174"/>
      <c r="B1211" s="174"/>
      <c r="C1211" s="174"/>
      <c r="D1211" s="63"/>
      <c r="E1211" s="63"/>
      <c r="F1211" s="174"/>
      <c r="G1211" s="174"/>
      <c r="H1211" s="174"/>
      <c r="I1211" s="174"/>
      <c r="J1211" s="174"/>
      <c r="K1211" s="174"/>
      <c r="L1211" s="174"/>
      <c r="M1211" s="174"/>
      <c r="N1211" s="174"/>
      <c r="O1211" s="63"/>
      <c r="P1211" s="63"/>
      <c r="Q1211" s="174"/>
      <c r="R1211" s="63"/>
      <c r="S1211" s="174"/>
      <c r="T1211" s="174"/>
      <c r="U1211" s="174"/>
      <c r="V1211" s="63"/>
      <c r="W1211" s="174"/>
      <c r="X1211" s="174"/>
      <c r="Y1211" s="429"/>
      <c r="Z1211" s="63"/>
      <c r="AA1211" s="63"/>
      <c r="AB1211" s="63"/>
      <c r="AC1211" s="63"/>
      <c r="AD1211" s="174"/>
      <c r="AE1211" s="174"/>
      <c r="AF1211" s="466"/>
      <c r="AG1211" s="174"/>
      <c r="AH1211" s="174"/>
      <c r="AI1211" s="174"/>
      <c r="AJ1211" s="174"/>
      <c r="AK1211" s="174"/>
      <c r="AL1211" s="174"/>
      <c r="AM1211" s="174"/>
      <c r="AN1211" s="174"/>
      <c r="AO1211" s="174"/>
      <c r="AP1211" s="174"/>
      <c r="AQ1211" s="174"/>
      <c r="AR1211" s="174"/>
      <c r="AS1211" s="174"/>
      <c r="AT1211" s="415"/>
      <c r="AU1211" s="174"/>
      <c r="AV1211" s="437"/>
      <c r="AW1211" s="523"/>
      <c r="AX1211" s="524"/>
      <c r="AY1211" s="422"/>
      <c r="AZ1211" s="524"/>
      <c r="BA1211" s="524"/>
      <c r="BB1211" s="422"/>
      <c r="BC1211" s="524"/>
      <c r="BD1211" s="523"/>
      <c r="BE1211" s="524"/>
      <c r="BF1211" s="524"/>
      <c r="BG1211" s="426">
        <f t="shared" si="27"/>
        <v>0</v>
      </c>
      <c r="BH1211" s="426">
        <f t="shared" si="28"/>
        <v>0</v>
      </c>
      <c r="BI1211" s="426">
        <f t="shared" si="29"/>
        <v>0</v>
      </c>
      <c r="BJ1211" s="426">
        <f t="shared" si="30"/>
        <v>0</v>
      </c>
      <c r="BK1211" s="425" t="b">
        <f t="shared" si="31"/>
        <v>0</v>
      </c>
    </row>
    <row r="1212" spans="1:63" ht="15.75" customHeight="1">
      <c r="A1212" s="174"/>
      <c r="B1212" s="174"/>
      <c r="C1212" s="174"/>
      <c r="D1212" s="63"/>
      <c r="E1212" s="63"/>
      <c r="F1212" s="174"/>
      <c r="G1212" s="174"/>
      <c r="H1212" s="174"/>
      <c r="I1212" s="174"/>
      <c r="J1212" s="174"/>
      <c r="K1212" s="174"/>
      <c r="L1212" s="174"/>
      <c r="M1212" s="174"/>
      <c r="N1212" s="174"/>
      <c r="O1212" s="63"/>
      <c r="P1212" s="63"/>
      <c r="Q1212" s="174"/>
      <c r="R1212" s="63"/>
      <c r="S1212" s="174"/>
      <c r="T1212" s="174"/>
      <c r="U1212" s="174"/>
      <c r="V1212" s="63"/>
      <c r="W1212" s="174"/>
      <c r="X1212" s="174"/>
      <c r="Y1212" s="429"/>
      <c r="Z1212" s="63"/>
      <c r="AA1212" s="63"/>
      <c r="AB1212" s="63"/>
      <c r="AC1212" s="63"/>
      <c r="AD1212" s="174"/>
      <c r="AE1212" s="174"/>
      <c r="AF1212" s="466"/>
      <c r="AG1212" s="174"/>
      <c r="AH1212" s="174"/>
      <c r="AI1212" s="174"/>
      <c r="AJ1212" s="174"/>
      <c r="AK1212" s="174"/>
      <c r="AL1212" s="174"/>
      <c r="AM1212" s="174"/>
      <c r="AN1212" s="174"/>
      <c r="AO1212" s="174"/>
      <c r="AP1212" s="174"/>
      <c r="AQ1212" s="174"/>
      <c r="AR1212" s="174"/>
      <c r="AS1212" s="174"/>
      <c r="AT1212" s="415"/>
      <c r="AU1212" s="174"/>
      <c r="AV1212" s="437"/>
      <c r="AW1212" s="523"/>
      <c r="AX1212" s="524"/>
      <c r="AY1212" s="422"/>
      <c r="AZ1212" s="524"/>
      <c r="BA1212" s="524"/>
      <c r="BB1212" s="422"/>
      <c r="BC1212" s="524"/>
      <c r="BD1212" s="523"/>
      <c r="BE1212" s="524"/>
      <c r="BF1212" s="524"/>
      <c r="BG1212" s="426">
        <f t="shared" si="27"/>
        <v>0</v>
      </c>
      <c r="BH1212" s="426">
        <f t="shared" si="28"/>
        <v>0</v>
      </c>
      <c r="BI1212" s="426">
        <f t="shared" si="29"/>
        <v>0</v>
      </c>
      <c r="BJ1212" s="426">
        <f t="shared" si="30"/>
        <v>0</v>
      </c>
      <c r="BK1212" s="425" t="b">
        <f t="shared" si="31"/>
        <v>0</v>
      </c>
    </row>
    <row r="1213" spans="1:63" ht="15.75" customHeight="1">
      <c r="A1213" s="174"/>
      <c r="B1213" s="174"/>
      <c r="C1213" s="174"/>
      <c r="D1213" s="63"/>
      <c r="E1213" s="63"/>
      <c r="F1213" s="174"/>
      <c r="G1213" s="174"/>
      <c r="H1213" s="174"/>
      <c r="I1213" s="174"/>
      <c r="J1213" s="174"/>
      <c r="K1213" s="174"/>
      <c r="L1213" s="174"/>
      <c r="M1213" s="174"/>
      <c r="N1213" s="174"/>
      <c r="O1213" s="63"/>
      <c r="P1213" s="63"/>
      <c r="Q1213" s="174"/>
      <c r="R1213" s="63"/>
      <c r="S1213" s="174"/>
      <c r="T1213" s="174"/>
      <c r="U1213" s="174"/>
      <c r="V1213" s="63"/>
      <c r="W1213" s="174"/>
      <c r="X1213" s="174"/>
      <c r="Y1213" s="429"/>
      <c r="Z1213" s="63"/>
      <c r="AA1213" s="63"/>
      <c r="AB1213" s="63"/>
      <c r="AC1213" s="63"/>
      <c r="AD1213" s="174"/>
      <c r="AE1213" s="174"/>
      <c r="AF1213" s="466"/>
      <c r="AG1213" s="174"/>
      <c r="AH1213" s="174"/>
      <c r="AI1213" s="174"/>
      <c r="AJ1213" s="174"/>
      <c r="AK1213" s="174"/>
      <c r="AL1213" s="174"/>
      <c r="AM1213" s="174"/>
      <c r="AN1213" s="174"/>
      <c r="AO1213" s="174"/>
      <c r="AP1213" s="174"/>
      <c r="AQ1213" s="174"/>
      <c r="AR1213" s="174"/>
      <c r="AS1213" s="174"/>
      <c r="AT1213" s="415"/>
      <c r="AU1213" s="174"/>
      <c r="AV1213" s="437"/>
      <c r="AW1213" s="523"/>
      <c r="AX1213" s="524"/>
      <c r="AY1213" s="422"/>
      <c r="AZ1213" s="524"/>
      <c r="BA1213" s="524"/>
      <c r="BB1213" s="422"/>
      <c r="BC1213" s="524"/>
      <c r="BD1213" s="523"/>
      <c r="BE1213" s="524"/>
      <c r="BF1213" s="524"/>
      <c r="BG1213" s="426">
        <f t="shared" si="27"/>
        <v>0</v>
      </c>
      <c r="BH1213" s="426">
        <f t="shared" si="28"/>
        <v>0</v>
      </c>
      <c r="BI1213" s="426">
        <f t="shared" si="29"/>
        <v>0</v>
      </c>
      <c r="BJ1213" s="426">
        <f t="shared" si="30"/>
        <v>0</v>
      </c>
      <c r="BK1213" s="425" t="b">
        <f t="shared" si="31"/>
        <v>0</v>
      </c>
    </row>
    <row r="1214" spans="1:63" ht="15.75" customHeight="1">
      <c r="A1214" s="174"/>
      <c r="B1214" s="174"/>
      <c r="C1214" s="174"/>
      <c r="D1214" s="63"/>
      <c r="E1214" s="63"/>
      <c r="F1214" s="174"/>
      <c r="G1214" s="174"/>
      <c r="H1214" s="174"/>
      <c r="I1214" s="174"/>
      <c r="J1214" s="174"/>
      <c r="K1214" s="174"/>
      <c r="L1214" s="174"/>
      <c r="M1214" s="174"/>
      <c r="N1214" s="174"/>
      <c r="O1214" s="63"/>
      <c r="P1214" s="63"/>
      <c r="Q1214" s="174"/>
      <c r="R1214" s="63"/>
      <c r="S1214" s="174"/>
      <c r="T1214" s="174"/>
      <c r="U1214" s="174"/>
      <c r="V1214" s="63"/>
      <c r="W1214" s="174"/>
      <c r="X1214" s="174"/>
      <c r="Y1214" s="429"/>
      <c r="Z1214" s="63"/>
      <c r="AA1214" s="63"/>
      <c r="AB1214" s="63"/>
      <c r="AC1214" s="63"/>
      <c r="AD1214" s="174"/>
      <c r="AE1214" s="174"/>
      <c r="AF1214" s="466"/>
      <c r="AG1214" s="174"/>
      <c r="AH1214" s="174"/>
      <c r="AI1214" s="174"/>
      <c r="AJ1214" s="174"/>
      <c r="AK1214" s="174"/>
      <c r="AL1214" s="174"/>
      <c r="AM1214" s="174"/>
      <c r="AN1214" s="174"/>
      <c r="AO1214" s="174"/>
      <c r="AP1214" s="174"/>
      <c r="AQ1214" s="174"/>
      <c r="AR1214" s="174"/>
      <c r="AS1214" s="174"/>
      <c r="AT1214" s="415"/>
      <c r="AU1214" s="174"/>
      <c r="AV1214" s="437"/>
      <c r="AW1214" s="523"/>
      <c r="AX1214" s="524"/>
      <c r="AY1214" s="422"/>
      <c r="AZ1214" s="524"/>
      <c r="BA1214" s="524"/>
      <c r="BB1214" s="422"/>
      <c r="BC1214" s="524"/>
      <c r="BD1214" s="523"/>
      <c r="BE1214" s="524"/>
      <c r="BF1214" s="524"/>
      <c r="BG1214" s="426">
        <f t="shared" si="27"/>
        <v>0</v>
      </c>
      <c r="BH1214" s="426">
        <f t="shared" si="28"/>
        <v>0</v>
      </c>
      <c r="BI1214" s="426">
        <f t="shared" si="29"/>
        <v>0</v>
      </c>
      <c r="BJ1214" s="426">
        <f t="shared" si="30"/>
        <v>0</v>
      </c>
      <c r="BK1214" s="425" t="b">
        <f t="shared" si="31"/>
        <v>0</v>
      </c>
    </row>
    <row r="1215" spans="1:63" ht="15.75" customHeight="1">
      <c r="A1215" s="174"/>
      <c r="B1215" s="174"/>
      <c r="C1215" s="174"/>
      <c r="D1215" s="63"/>
      <c r="E1215" s="63"/>
      <c r="F1215" s="174"/>
      <c r="G1215" s="174"/>
      <c r="H1215" s="174"/>
      <c r="I1215" s="174"/>
      <c r="J1215" s="174"/>
      <c r="K1215" s="174"/>
      <c r="L1215" s="174"/>
      <c r="M1215" s="174"/>
      <c r="N1215" s="174"/>
      <c r="O1215" s="63"/>
      <c r="P1215" s="63"/>
      <c r="Q1215" s="174"/>
      <c r="R1215" s="63"/>
      <c r="S1215" s="174"/>
      <c r="T1215" s="174"/>
      <c r="U1215" s="174"/>
      <c r="V1215" s="63"/>
      <c r="W1215" s="174"/>
      <c r="X1215" s="174"/>
      <c r="Y1215" s="429"/>
      <c r="Z1215" s="63"/>
      <c r="AA1215" s="63"/>
      <c r="AB1215" s="63"/>
      <c r="AC1215" s="63"/>
      <c r="AD1215" s="174"/>
      <c r="AE1215" s="174"/>
      <c r="AF1215" s="466"/>
      <c r="AG1215" s="174"/>
      <c r="AH1215" s="174"/>
      <c r="AI1215" s="174"/>
      <c r="AJ1215" s="174"/>
      <c r="AK1215" s="174"/>
      <c r="AL1215" s="174"/>
      <c r="AM1215" s="174"/>
      <c r="AN1215" s="174"/>
      <c r="AO1215" s="174"/>
      <c r="AP1215" s="174"/>
      <c r="AQ1215" s="174"/>
      <c r="AR1215" s="174"/>
      <c r="AS1215" s="174"/>
      <c r="AT1215" s="415"/>
      <c r="AU1215" s="174"/>
      <c r="AV1215" s="437"/>
      <c r="AW1215" s="523"/>
      <c r="AX1215" s="524"/>
      <c r="AY1215" s="422"/>
      <c r="AZ1215" s="524"/>
      <c r="BA1215" s="524"/>
      <c r="BB1215" s="422"/>
      <c r="BC1215" s="524"/>
      <c r="BD1215" s="523"/>
      <c r="BE1215" s="524"/>
      <c r="BF1215" s="524"/>
      <c r="BG1215" s="426">
        <f t="shared" si="27"/>
        <v>0</v>
      </c>
      <c r="BH1215" s="426">
        <f t="shared" si="28"/>
        <v>0</v>
      </c>
      <c r="BI1215" s="426">
        <f t="shared" si="29"/>
        <v>0</v>
      </c>
      <c r="BJ1215" s="426">
        <f t="shared" si="30"/>
        <v>0</v>
      </c>
      <c r="BK1215" s="425" t="b">
        <f t="shared" si="31"/>
        <v>0</v>
      </c>
    </row>
    <row r="1216" spans="1:63" ht="15.75" customHeight="1">
      <c r="A1216" s="174"/>
      <c r="B1216" s="174"/>
      <c r="C1216" s="174"/>
      <c r="D1216" s="63"/>
      <c r="E1216" s="63"/>
      <c r="F1216" s="174"/>
      <c r="G1216" s="174"/>
      <c r="H1216" s="174"/>
      <c r="I1216" s="174"/>
      <c r="J1216" s="174"/>
      <c r="K1216" s="174"/>
      <c r="L1216" s="174"/>
      <c r="M1216" s="174"/>
      <c r="N1216" s="174"/>
      <c r="O1216" s="63"/>
      <c r="P1216" s="63"/>
      <c r="Q1216" s="174"/>
      <c r="R1216" s="63"/>
      <c r="S1216" s="174"/>
      <c r="T1216" s="174"/>
      <c r="U1216" s="174"/>
      <c r="V1216" s="63"/>
      <c r="W1216" s="174"/>
      <c r="X1216" s="174"/>
      <c r="Y1216" s="429"/>
      <c r="Z1216" s="63"/>
      <c r="AA1216" s="63"/>
      <c r="AB1216" s="63"/>
      <c r="AC1216" s="63"/>
      <c r="AD1216" s="174"/>
      <c r="AE1216" s="174"/>
      <c r="AF1216" s="466"/>
      <c r="AG1216" s="174"/>
      <c r="AH1216" s="174"/>
      <c r="AI1216" s="174"/>
      <c r="AJ1216" s="174"/>
      <c r="AK1216" s="174"/>
      <c r="AL1216" s="174"/>
      <c r="AM1216" s="174"/>
      <c r="AN1216" s="174"/>
      <c r="AO1216" s="174"/>
      <c r="AP1216" s="174"/>
      <c r="AQ1216" s="174"/>
      <c r="AR1216" s="174"/>
      <c r="AS1216" s="174"/>
      <c r="AT1216" s="415"/>
      <c r="AU1216" s="174"/>
      <c r="AV1216" s="437"/>
      <c r="AW1216" s="523"/>
      <c r="AX1216" s="524"/>
      <c r="AY1216" s="422"/>
      <c r="AZ1216" s="524"/>
      <c r="BA1216" s="524"/>
      <c r="BB1216" s="422"/>
      <c r="BC1216" s="524"/>
      <c r="BD1216" s="523"/>
      <c r="BE1216" s="524"/>
      <c r="BF1216" s="524"/>
      <c r="BG1216" s="426">
        <f t="shared" si="27"/>
        <v>0</v>
      </c>
      <c r="BH1216" s="426">
        <f t="shared" si="28"/>
        <v>0</v>
      </c>
      <c r="BI1216" s="426">
        <f t="shared" si="29"/>
        <v>0</v>
      </c>
      <c r="BJ1216" s="426">
        <f t="shared" si="30"/>
        <v>0</v>
      </c>
      <c r="BK1216" s="425" t="b">
        <f t="shared" si="31"/>
        <v>0</v>
      </c>
    </row>
    <row r="1217" spans="1:63" ht="15.75" customHeight="1">
      <c r="A1217" s="174"/>
      <c r="B1217" s="174"/>
      <c r="C1217" s="174"/>
      <c r="D1217" s="63"/>
      <c r="E1217" s="63"/>
      <c r="F1217" s="174"/>
      <c r="G1217" s="174"/>
      <c r="H1217" s="174"/>
      <c r="I1217" s="174"/>
      <c r="J1217" s="174"/>
      <c r="K1217" s="174"/>
      <c r="L1217" s="174"/>
      <c r="M1217" s="174"/>
      <c r="N1217" s="174"/>
      <c r="O1217" s="63"/>
      <c r="P1217" s="63"/>
      <c r="Q1217" s="174"/>
      <c r="R1217" s="63"/>
      <c r="S1217" s="174"/>
      <c r="T1217" s="174"/>
      <c r="U1217" s="174"/>
      <c r="V1217" s="63"/>
      <c r="W1217" s="174"/>
      <c r="X1217" s="174"/>
      <c r="Y1217" s="429"/>
      <c r="Z1217" s="63"/>
      <c r="AA1217" s="63"/>
      <c r="AB1217" s="63"/>
      <c r="AC1217" s="63"/>
      <c r="AD1217" s="174"/>
      <c r="AE1217" s="174"/>
      <c r="AF1217" s="466"/>
      <c r="AG1217" s="174"/>
      <c r="AH1217" s="174"/>
      <c r="AI1217" s="174"/>
      <c r="AJ1217" s="174"/>
      <c r="AK1217" s="174"/>
      <c r="AL1217" s="174"/>
      <c r="AM1217" s="174"/>
      <c r="AN1217" s="174"/>
      <c r="AO1217" s="174"/>
      <c r="AP1217" s="174"/>
      <c r="AQ1217" s="174"/>
      <c r="AR1217" s="174"/>
      <c r="AS1217" s="174"/>
      <c r="AT1217" s="415"/>
      <c r="AU1217" s="174"/>
      <c r="AV1217" s="437"/>
      <c r="AW1217" s="523"/>
      <c r="AX1217" s="524"/>
      <c r="AY1217" s="422"/>
      <c r="AZ1217" s="524"/>
      <c r="BA1217" s="524"/>
      <c r="BB1217" s="422"/>
      <c r="BC1217" s="524"/>
      <c r="BD1217" s="523"/>
      <c r="BE1217" s="524"/>
      <c r="BF1217" s="524"/>
      <c r="BG1217" s="426">
        <f t="shared" si="27"/>
        <v>0</v>
      </c>
      <c r="BH1217" s="426">
        <f t="shared" si="28"/>
        <v>0</v>
      </c>
      <c r="BI1217" s="426">
        <f t="shared" si="29"/>
        <v>0</v>
      </c>
      <c r="BJ1217" s="426">
        <f t="shared" si="30"/>
        <v>0</v>
      </c>
      <c r="BK1217" s="425" t="b">
        <f t="shared" si="31"/>
        <v>0</v>
      </c>
    </row>
    <row r="1218" spans="1:63" ht="15.75" customHeight="1">
      <c r="A1218" s="174"/>
      <c r="B1218" s="174"/>
      <c r="C1218" s="174"/>
      <c r="D1218" s="63"/>
      <c r="E1218" s="63"/>
      <c r="F1218" s="174"/>
      <c r="G1218" s="174"/>
      <c r="H1218" s="174"/>
      <c r="I1218" s="174"/>
      <c r="J1218" s="174"/>
      <c r="K1218" s="174"/>
      <c r="L1218" s="174"/>
      <c r="M1218" s="174"/>
      <c r="N1218" s="174"/>
      <c r="O1218" s="63"/>
      <c r="P1218" s="63"/>
      <c r="Q1218" s="174"/>
      <c r="R1218" s="63"/>
      <c r="S1218" s="174"/>
      <c r="T1218" s="174"/>
      <c r="U1218" s="174"/>
      <c r="V1218" s="63"/>
      <c r="W1218" s="174"/>
      <c r="X1218" s="174"/>
      <c r="Y1218" s="429"/>
      <c r="Z1218" s="63"/>
      <c r="AA1218" s="63"/>
      <c r="AB1218" s="63"/>
      <c r="AC1218" s="63"/>
      <c r="AD1218" s="174"/>
      <c r="AE1218" s="174"/>
      <c r="AF1218" s="466"/>
      <c r="AG1218" s="174"/>
      <c r="AH1218" s="174"/>
      <c r="AI1218" s="174"/>
      <c r="AJ1218" s="174"/>
      <c r="AK1218" s="174"/>
      <c r="AL1218" s="174"/>
      <c r="AM1218" s="174"/>
      <c r="AN1218" s="174"/>
      <c r="AO1218" s="174"/>
      <c r="AP1218" s="174"/>
      <c r="AQ1218" s="174"/>
      <c r="AR1218" s="174"/>
      <c r="AS1218" s="174"/>
      <c r="AT1218" s="415"/>
      <c r="AU1218" s="174"/>
      <c r="AV1218" s="437"/>
      <c r="AW1218" s="523"/>
      <c r="AX1218" s="524"/>
      <c r="AY1218" s="422"/>
      <c r="AZ1218" s="524"/>
      <c r="BA1218" s="524"/>
      <c r="BB1218" s="422"/>
      <c r="BC1218" s="524"/>
      <c r="BD1218" s="523"/>
      <c r="BE1218" s="524"/>
      <c r="BF1218" s="524"/>
      <c r="BG1218" s="426">
        <f t="shared" si="27"/>
        <v>0</v>
      </c>
      <c r="BH1218" s="426">
        <f t="shared" si="28"/>
        <v>0</v>
      </c>
      <c r="BI1218" s="426">
        <f t="shared" si="29"/>
        <v>0</v>
      </c>
      <c r="BJ1218" s="426">
        <f t="shared" si="30"/>
        <v>0</v>
      </c>
      <c r="BK1218" s="425" t="b">
        <f t="shared" si="31"/>
        <v>0</v>
      </c>
    </row>
    <row r="1219" spans="1:63" ht="15.75" customHeight="1">
      <c r="A1219" s="174"/>
      <c r="B1219" s="174"/>
      <c r="C1219" s="174"/>
      <c r="D1219" s="63"/>
      <c r="E1219" s="63"/>
      <c r="F1219" s="174"/>
      <c r="G1219" s="174"/>
      <c r="H1219" s="174"/>
      <c r="I1219" s="174"/>
      <c r="J1219" s="174"/>
      <c r="K1219" s="174"/>
      <c r="L1219" s="174"/>
      <c r="M1219" s="174"/>
      <c r="N1219" s="174"/>
      <c r="O1219" s="63"/>
      <c r="P1219" s="63"/>
      <c r="Q1219" s="174"/>
      <c r="R1219" s="63"/>
      <c r="S1219" s="174"/>
      <c r="T1219" s="174"/>
      <c r="U1219" s="174"/>
      <c r="V1219" s="63"/>
      <c r="W1219" s="174"/>
      <c r="X1219" s="174"/>
      <c r="Y1219" s="429"/>
      <c r="Z1219" s="63"/>
      <c r="AA1219" s="63"/>
      <c r="AB1219" s="63"/>
      <c r="AC1219" s="63"/>
      <c r="AD1219" s="174"/>
      <c r="AE1219" s="174"/>
      <c r="AF1219" s="466"/>
      <c r="AG1219" s="174"/>
      <c r="AH1219" s="174"/>
      <c r="AI1219" s="174"/>
      <c r="AJ1219" s="174"/>
      <c r="AK1219" s="174"/>
      <c r="AL1219" s="174"/>
      <c r="AM1219" s="174"/>
      <c r="AN1219" s="174"/>
      <c r="AO1219" s="174"/>
      <c r="AP1219" s="174"/>
      <c r="AQ1219" s="174"/>
      <c r="AR1219" s="174"/>
      <c r="AS1219" s="174"/>
      <c r="AT1219" s="415"/>
      <c r="AU1219" s="174"/>
      <c r="AV1219" s="437"/>
      <c r="AW1219" s="523"/>
      <c r="AX1219" s="524"/>
      <c r="AY1219" s="422"/>
      <c r="AZ1219" s="524"/>
      <c r="BA1219" s="524"/>
      <c r="BB1219" s="422"/>
      <c r="BC1219" s="524"/>
      <c r="BD1219" s="523"/>
      <c r="BE1219" s="524"/>
      <c r="BF1219" s="524"/>
      <c r="BG1219" s="426">
        <f t="shared" si="27"/>
        <v>0</v>
      </c>
      <c r="BH1219" s="426">
        <f t="shared" si="28"/>
        <v>0</v>
      </c>
      <c r="BI1219" s="426">
        <f t="shared" si="29"/>
        <v>0</v>
      </c>
      <c r="BJ1219" s="426">
        <f t="shared" si="30"/>
        <v>0</v>
      </c>
      <c r="BK1219" s="425" t="b">
        <f t="shared" si="31"/>
        <v>0</v>
      </c>
    </row>
    <row r="1220" spans="1:63" ht="15.75" customHeight="1">
      <c r="A1220" s="174"/>
      <c r="B1220" s="174"/>
      <c r="C1220" s="174"/>
      <c r="D1220" s="63"/>
      <c r="E1220" s="63"/>
      <c r="F1220" s="174"/>
      <c r="G1220" s="174"/>
      <c r="H1220" s="174"/>
      <c r="I1220" s="174"/>
      <c r="J1220" s="174"/>
      <c r="K1220" s="174"/>
      <c r="L1220" s="174"/>
      <c r="M1220" s="174"/>
      <c r="N1220" s="174"/>
      <c r="O1220" s="63"/>
      <c r="P1220" s="63"/>
      <c r="Q1220" s="174"/>
      <c r="R1220" s="63"/>
      <c r="S1220" s="174"/>
      <c r="T1220" s="174"/>
      <c r="U1220" s="174"/>
      <c r="V1220" s="63"/>
      <c r="W1220" s="174"/>
      <c r="X1220" s="174"/>
      <c r="Y1220" s="429"/>
      <c r="Z1220" s="63"/>
      <c r="AA1220" s="63"/>
      <c r="AB1220" s="63"/>
      <c r="AC1220" s="63"/>
      <c r="AD1220" s="174"/>
      <c r="AE1220" s="174"/>
      <c r="AF1220" s="466"/>
      <c r="AG1220" s="174"/>
      <c r="AH1220" s="174"/>
      <c r="AI1220" s="174"/>
      <c r="AJ1220" s="174"/>
      <c r="AK1220" s="174"/>
      <c r="AL1220" s="174"/>
      <c r="AM1220" s="174"/>
      <c r="AN1220" s="174"/>
      <c r="AO1220" s="174"/>
      <c r="AP1220" s="174"/>
      <c r="AQ1220" s="174"/>
      <c r="AR1220" s="174"/>
      <c r="AS1220" s="174"/>
      <c r="AT1220" s="415"/>
      <c r="AU1220" s="174"/>
      <c r="AV1220" s="437"/>
      <c r="AW1220" s="523"/>
      <c r="AX1220" s="524"/>
      <c r="AY1220" s="422"/>
      <c r="AZ1220" s="524"/>
      <c r="BA1220" s="524"/>
      <c r="BB1220" s="422"/>
      <c r="BC1220" s="524"/>
      <c r="BD1220" s="523"/>
      <c r="BE1220" s="524"/>
      <c r="BF1220" s="524"/>
      <c r="BG1220" s="426">
        <f t="shared" si="27"/>
        <v>0</v>
      </c>
      <c r="BH1220" s="426">
        <f t="shared" si="28"/>
        <v>0</v>
      </c>
      <c r="BI1220" s="426">
        <f t="shared" si="29"/>
        <v>0</v>
      </c>
      <c r="BJ1220" s="426">
        <f t="shared" si="30"/>
        <v>0</v>
      </c>
      <c r="BK1220" s="425" t="b">
        <f t="shared" si="31"/>
        <v>0</v>
      </c>
    </row>
    <row r="1221" spans="1:63" ht="15.75" customHeight="1">
      <c r="A1221" s="174"/>
      <c r="B1221" s="174"/>
      <c r="C1221" s="174"/>
      <c r="D1221" s="63"/>
      <c r="E1221" s="63"/>
      <c r="F1221" s="174"/>
      <c r="G1221" s="174"/>
      <c r="H1221" s="174"/>
      <c r="I1221" s="174"/>
      <c r="J1221" s="174"/>
      <c r="K1221" s="174"/>
      <c r="L1221" s="174"/>
      <c r="M1221" s="174"/>
      <c r="N1221" s="174"/>
      <c r="O1221" s="63"/>
      <c r="P1221" s="63"/>
      <c r="Q1221" s="174"/>
      <c r="R1221" s="63"/>
      <c r="S1221" s="174"/>
      <c r="T1221" s="174"/>
      <c r="U1221" s="174"/>
      <c r="V1221" s="63"/>
      <c r="W1221" s="174"/>
      <c r="X1221" s="174"/>
      <c r="Y1221" s="429"/>
      <c r="Z1221" s="63"/>
      <c r="AA1221" s="63"/>
      <c r="AB1221" s="63"/>
      <c r="AC1221" s="63"/>
      <c r="AD1221" s="174"/>
      <c r="AE1221" s="174"/>
      <c r="AF1221" s="466"/>
      <c r="AG1221" s="174"/>
      <c r="AH1221" s="174"/>
      <c r="AI1221" s="174"/>
      <c r="AJ1221" s="174"/>
      <c r="AK1221" s="174"/>
      <c r="AL1221" s="174"/>
      <c r="AM1221" s="174"/>
      <c r="AN1221" s="174"/>
      <c r="AO1221" s="174"/>
      <c r="AP1221" s="174"/>
      <c r="AQ1221" s="174"/>
      <c r="AR1221" s="174"/>
      <c r="AS1221" s="174"/>
      <c r="AT1221" s="415"/>
      <c r="AU1221" s="174"/>
      <c r="AV1221" s="437"/>
      <c r="AW1221" s="523"/>
      <c r="AX1221" s="524"/>
      <c r="AY1221" s="422"/>
      <c r="AZ1221" s="524"/>
      <c r="BA1221" s="524"/>
      <c r="BB1221" s="422"/>
      <c r="BC1221" s="524"/>
      <c r="BD1221" s="523"/>
      <c r="BE1221" s="524"/>
      <c r="BF1221" s="524"/>
      <c r="BG1221" s="426">
        <f t="shared" si="27"/>
        <v>0</v>
      </c>
      <c r="BH1221" s="426">
        <f t="shared" si="28"/>
        <v>0</v>
      </c>
      <c r="BI1221" s="426">
        <f t="shared" si="29"/>
        <v>0</v>
      </c>
      <c r="BJ1221" s="426">
        <f t="shared" si="30"/>
        <v>0</v>
      </c>
      <c r="BK1221" s="425" t="b">
        <f t="shared" si="31"/>
        <v>0</v>
      </c>
    </row>
    <row r="1222" spans="1:63" ht="15.75" customHeight="1">
      <c r="A1222" s="174"/>
      <c r="B1222" s="174"/>
      <c r="C1222" s="174"/>
      <c r="D1222" s="63"/>
      <c r="E1222" s="63"/>
      <c r="F1222" s="174"/>
      <c r="G1222" s="174"/>
      <c r="H1222" s="174"/>
      <c r="I1222" s="174"/>
      <c r="J1222" s="174"/>
      <c r="K1222" s="174"/>
      <c r="L1222" s="174"/>
      <c r="M1222" s="174"/>
      <c r="N1222" s="174"/>
      <c r="O1222" s="63"/>
      <c r="P1222" s="63"/>
      <c r="Q1222" s="174"/>
      <c r="R1222" s="63"/>
      <c r="S1222" s="174"/>
      <c r="T1222" s="174"/>
      <c r="U1222" s="174"/>
      <c r="V1222" s="63"/>
      <c r="W1222" s="174"/>
      <c r="X1222" s="174"/>
      <c r="Y1222" s="429"/>
      <c r="Z1222" s="63"/>
      <c r="AA1222" s="63"/>
      <c r="AB1222" s="63"/>
      <c r="AC1222" s="63"/>
      <c r="AD1222" s="174"/>
      <c r="AE1222" s="174"/>
      <c r="AF1222" s="466"/>
      <c r="AG1222" s="174"/>
      <c r="AH1222" s="174"/>
      <c r="AI1222" s="174"/>
      <c r="AJ1222" s="174"/>
      <c r="AK1222" s="174"/>
      <c r="AL1222" s="174"/>
      <c r="AM1222" s="174"/>
      <c r="AN1222" s="174"/>
      <c r="AO1222" s="174"/>
      <c r="AP1222" s="174"/>
      <c r="AQ1222" s="174"/>
      <c r="AR1222" s="174"/>
      <c r="AS1222" s="174"/>
      <c r="AT1222" s="415"/>
      <c r="AU1222" s="174"/>
      <c r="AV1222" s="437"/>
      <c r="AW1222" s="523"/>
      <c r="AX1222" s="524"/>
      <c r="AY1222" s="422"/>
      <c r="AZ1222" s="524"/>
      <c r="BA1222" s="524"/>
      <c r="BB1222" s="422"/>
      <c r="BC1222" s="524"/>
      <c r="BD1222" s="523"/>
      <c r="BE1222" s="524"/>
      <c r="BF1222" s="524"/>
      <c r="BG1222" s="426">
        <f t="shared" si="27"/>
        <v>0</v>
      </c>
      <c r="BH1222" s="426">
        <f t="shared" si="28"/>
        <v>0</v>
      </c>
      <c r="BI1222" s="426">
        <f t="shared" si="29"/>
        <v>0</v>
      </c>
      <c r="BJ1222" s="426">
        <f t="shared" si="30"/>
        <v>0</v>
      </c>
      <c r="BK1222" s="425" t="b">
        <f t="shared" si="31"/>
        <v>0</v>
      </c>
    </row>
    <row r="1223" spans="1:63" ht="15.75" customHeight="1">
      <c r="A1223" s="174"/>
      <c r="B1223" s="174"/>
      <c r="C1223" s="174"/>
      <c r="D1223" s="63"/>
      <c r="E1223" s="63"/>
      <c r="F1223" s="174"/>
      <c r="G1223" s="174"/>
      <c r="H1223" s="174"/>
      <c r="I1223" s="174"/>
      <c r="J1223" s="174"/>
      <c r="K1223" s="174"/>
      <c r="L1223" s="174"/>
      <c r="M1223" s="174"/>
      <c r="N1223" s="174"/>
      <c r="O1223" s="63"/>
      <c r="P1223" s="63"/>
      <c r="Q1223" s="174"/>
      <c r="R1223" s="63"/>
      <c r="S1223" s="174"/>
      <c r="T1223" s="174"/>
      <c r="U1223" s="174"/>
      <c r="V1223" s="63"/>
      <c r="W1223" s="174"/>
      <c r="X1223" s="174"/>
      <c r="Y1223" s="429"/>
      <c r="Z1223" s="63"/>
      <c r="AA1223" s="63"/>
      <c r="AB1223" s="63"/>
      <c r="AC1223" s="63"/>
      <c r="AD1223" s="174"/>
      <c r="AE1223" s="174"/>
      <c r="AF1223" s="466"/>
      <c r="AG1223" s="174"/>
      <c r="AH1223" s="174"/>
      <c r="AI1223" s="174"/>
      <c r="AJ1223" s="174"/>
      <c r="AK1223" s="174"/>
      <c r="AL1223" s="174"/>
      <c r="AM1223" s="174"/>
      <c r="AN1223" s="174"/>
      <c r="AO1223" s="174"/>
      <c r="AP1223" s="174"/>
      <c r="AQ1223" s="174"/>
      <c r="AR1223" s="174"/>
      <c r="AS1223" s="174"/>
      <c r="AT1223" s="415"/>
      <c r="AU1223" s="174"/>
      <c r="AV1223" s="437"/>
      <c r="AW1223" s="523"/>
      <c r="AX1223" s="524"/>
      <c r="AY1223" s="422"/>
      <c r="AZ1223" s="524"/>
      <c r="BA1223" s="524"/>
      <c r="BB1223" s="422"/>
      <c r="BC1223" s="524"/>
      <c r="BD1223" s="523"/>
      <c r="BE1223" s="524"/>
      <c r="BF1223" s="524"/>
      <c r="BG1223" s="426">
        <f t="shared" si="27"/>
        <v>0</v>
      </c>
      <c r="BH1223" s="426">
        <f t="shared" si="28"/>
        <v>0</v>
      </c>
      <c r="BI1223" s="426">
        <f t="shared" si="29"/>
        <v>0</v>
      </c>
      <c r="BJ1223" s="426">
        <f t="shared" si="30"/>
        <v>0</v>
      </c>
      <c r="BK1223" s="425" t="b">
        <f t="shared" si="31"/>
        <v>0</v>
      </c>
    </row>
    <row r="1224" spans="1:63" ht="15.75" customHeight="1">
      <c r="A1224" s="174"/>
      <c r="B1224" s="174"/>
      <c r="C1224" s="174"/>
      <c r="D1224" s="63"/>
      <c r="E1224" s="63"/>
      <c r="F1224" s="174"/>
      <c r="G1224" s="174"/>
      <c r="H1224" s="174"/>
      <c r="I1224" s="174"/>
      <c r="J1224" s="174"/>
      <c r="K1224" s="174"/>
      <c r="L1224" s="174"/>
      <c r="M1224" s="174"/>
      <c r="N1224" s="174"/>
      <c r="O1224" s="63"/>
      <c r="P1224" s="63"/>
      <c r="Q1224" s="174"/>
      <c r="R1224" s="63"/>
      <c r="S1224" s="174"/>
      <c r="T1224" s="174"/>
      <c r="U1224" s="174"/>
      <c r="V1224" s="63"/>
      <c r="W1224" s="174"/>
      <c r="X1224" s="174"/>
      <c r="Y1224" s="429"/>
      <c r="Z1224" s="63"/>
      <c r="AA1224" s="63"/>
      <c r="AB1224" s="63"/>
      <c r="AC1224" s="63"/>
      <c r="AD1224" s="174"/>
      <c r="AE1224" s="174"/>
      <c r="AF1224" s="466"/>
      <c r="AG1224" s="174"/>
      <c r="AH1224" s="174"/>
      <c r="AI1224" s="174"/>
      <c r="AJ1224" s="174"/>
      <c r="AK1224" s="174"/>
      <c r="AL1224" s="174"/>
      <c r="AM1224" s="174"/>
      <c r="AN1224" s="174"/>
      <c r="AO1224" s="174"/>
      <c r="AP1224" s="174"/>
      <c r="AQ1224" s="174"/>
      <c r="AR1224" s="174"/>
      <c r="AS1224" s="174"/>
      <c r="AT1224" s="415"/>
      <c r="AU1224" s="174"/>
      <c r="AV1224" s="437"/>
      <c r="AW1224" s="523"/>
      <c r="AX1224" s="524"/>
      <c r="AY1224" s="422"/>
      <c r="AZ1224" s="524"/>
      <c r="BA1224" s="524"/>
      <c r="BB1224" s="422"/>
      <c r="BC1224" s="524"/>
      <c r="BD1224" s="523"/>
      <c r="BE1224" s="524"/>
      <c r="BF1224" s="524"/>
      <c r="BG1224" s="426">
        <f t="shared" si="27"/>
        <v>0</v>
      </c>
      <c r="BH1224" s="426">
        <f t="shared" si="28"/>
        <v>0</v>
      </c>
      <c r="BI1224" s="426">
        <f t="shared" si="29"/>
        <v>0</v>
      </c>
      <c r="BJ1224" s="426">
        <f t="shared" si="30"/>
        <v>0</v>
      </c>
      <c r="BK1224" s="425" t="b">
        <f t="shared" si="31"/>
        <v>0</v>
      </c>
    </row>
    <row r="1225" spans="1:63" ht="15.75" customHeight="1">
      <c r="A1225" s="174"/>
      <c r="B1225" s="174"/>
      <c r="C1225" s="174"/>
      <c r="D1225" s="63"/>
      <c r="E1225" s="63"/>
      <c r="F1225" s="174"/>
      <c r="G1225" s="174"/>
      <c r="H1225" s="174"/>
      <c r="I1225" s="174"/>
      <c r="J1225" s="174"/>
      <c r="K1225" s="174"/>
      <c r="L1225" s="174"/>
      <c r="M1225" s="174"/>
      <c r="N1225" s="174"/>
      <c r="O1225" s="63"/>
      <c r="P1225" s="63"/>
      <c r="Q1225" s="174"/>
      <c r="R1225" s="63"/>
      <c r="S1225" s="174"/>
      <c r="T1225" s="174"/>
      <c r="U1225" s="174"/>
      <c r="V1225" s="63"/>
      <c r="W1225" s="174"/>
      <c r="X1225" s="174"/>
      <c r="Y1225" s="429"/>
      <c r="Z1225" s="63"/>
      <c r="AA1225" s="63"/>
      <c r="AB1225" s="63"/>
      <c r="AC1225" s="63"/>
      <c r="AD1225" s="174"/>
      <c r="AE1225" s="174"/>
      <c r="AF1225" s="466"/>
      <c r="AG1225" s="174"/>
      <c r="AH1225" s="174"/>
      <c r="AI1225" s="174"/>
      <c r="AJ1225" s="174"/>
      <c r="AK1225" s="174"/>
      <c r="AL1225" s="174"/>
      <c r="AM1225" s="174"/>
      <c r="AN1225" s="174"/>
      <c r="AO1225" s="174"/>
      <c r="AP1225" s="174"/>
      <c r="AQ1225" s="174"/>
      <c r="AR1225" s="174"/>
      <c r="AS1225" s="174"/>
      <c r="AT1225" s="415"/>
      <c r="AU1225" s="174"/>
      <c r="AV1225" s="437"/>
      <c r="AW1225" s="523"/>
      <c r="AX1225" s="524"/>
      <c r="AY1225" s="422"/>
      <c r="AZ1225" s="524"/>
      <c r="BA1225" s="524"/>
      <c r="BB1225" s="422"/>
      <c r="BC1225" s="524"/>
      <c r="BD1225" s="523"/>
      <c r="BE1225" s="524"/>
      <c r="BF1225" s="524"/>
      <c r="BG1225" s="426">
        <f t="shared" si="27"/>
        <v>0</v>
      </c>
      <c r="BH1225" s="426">
        <f t="shared" si="28"/>
        <v>0</v>
      </c>
      <c r="BI1225" s="426">
        <f t="shared" si="29"/>
        <v>0</v>
      </c>
      <c r="BJ1225" s="426">
        <f t="shared" si="30"/>
        <v>0</v>
      </c>
      <c r="BK1225" s="425" t="b">
        <f t="shared" si="31"/>
        <v>0</v>
      </c>
    </row>
    <row r="1226" spans="1:63" ht="15.75" customHeight="1">
      <c r="A1226" s="174"/>
      <c r="B1226" s="174"/>
      <c r="C1226" s="174"/>
      <c r="D1226" s="63"/>
      <c r="E1226" s="63"/>
      <c r="F1226" s="174"/>
      <c r="G1226" s="174"/>
      <c r="H1226" s="174"/>
      <c r="I1226" s="174"/>
      <c r="J1226" s="174"/>
      <c r="K1226" s="174"/>
      <c r="L1226" s="174"/>
      <c r="M1226" s="174"/>
      <c r="N1226" s="174"/>
      <c r="O1226" s="63"/>
      <c r="P1226" s="63"/>
      <c r="Q1226" s="174"/>
      <c r="R1226" s="63"/>
      <c r="S1226" s="174"/>
      <c r="T1226" s="174"/>
      <c r="U1226" s="174"/>
      <c r="V1226" s="63"/>
      <c r="W1226" s="174"/>
      <c r="X1226" s="174"/>
      <c r="Y1226" s="429"/>
      <c r="Z1226" s="63"/>
      <c r="AA1226" s="63"/>
      <c r="AB1226" s="63"/>
      <c r="AC1226" s="63"/>
      <c r="AD1226" s="174"/>
      <c r="AE1226" s="174"/>
      <c r="AF1226" s="466"/>
      <c r="AG1226" s="174"/>
      <c r="AH1226" s="174"/>
      <c r="AI1226" s="174"/>
      <c r="AJ1226" s="174"/>
      <c r="AK1226" s="174"/>
      <c r="AL1226" s="174"/>
      <c r="AM1226" s="174"/>
      <c r="AN1226" s="174"/>
      <c r="AO1226" s="174"/>
      <c r="AP1226" s="174"/>
      <c r="AQ1226" s="174"/>
      <c r="AR1226" s="174"/>
      <c r="AS1226" s="174"/>
      <c r="AT1226" s="415"/>
      <c r="AU1226" s="174"/>
      <c r="AV1226" s="437"/>
      <c r="AW1226" s="523"/>
      <c r="AX1226" s="524"/>
      <c r="AY1226" s="422"/>
      <c r="AZ1226" s="524"/>
      <c r="BA1226" s="524"/>
      <c r="BB1226" s="422"/>
      <c r="BC1226" s="524"/>
      <c r="BD1226" s="523"/>
      <c r="BE1226" s="524"/>
      <c r="BF1226" s="524"/>
      <c r="BG1226" s="426">
        <f t="shared" si="27"/>
        <v>0</v>
      </c>
      <c r="BH1226" s="426">
        <f t="shared" si="28"/>
        <v>0</v>
      </c>
      <c r="BI1226" s="426">
        <f t="shared" si="29"/>
        <v>0</v>
      </c>
      <c r="BJ1226" s="426">
        <f t="shared" si="30"/>
        <v>0</v>
      </c>
      <c r="BK1226" s="425" t="b">
        <f t="shared" si="31"/>
        <v>0</v>
      </c>
    </row>
    <row r="1227" spans="1:63" ht="15.75" customHeight="1">
      <c r="A1227" s="174"/>
      <c r="B1227" s="174"/>
      <c r="C1227" s="174"/>
      <c r="D1227" s="63"/>
      <c r="E1227" s="63"/>
      <c r="F1227" s="174"/>
      <c r="G1227" s="174"/>
      <c r="H1227" s="174"/>
      <c r="I1227" s="174"/>
      <c r="J1227" s="174"/>
      <c r="K1227" s="174"/>
      <c r="L1227" s="174"/>
      <c r="M1227" s="174"/>
      <c r="N1227" s="174"/>
      <c r="O1227" s="63"/>
      <c r="P1227" s="63"/>
      <c r="Q1227" s="174"/>
      <c r="R1227" s="63"/>
      <c r="S1227" s="174"/>
      <c r="T1227" s="174"/>
      <c r="U1227" s="174"/>
      <c r="V1227" s="63"/>
      <c r="W1227" s="174"/>
      <c r="X1227" s="174"/>
      <c r="Y1227" s="429"/>
      <c r="Z1227" s="63"/>
      <c r="AA1227" s="63"/>
      <c r="AB1227" s="63"/>
      <c r="AC1227" s="63"/>
      <c r="AD1227" s="174"/>
      <c r="AE1227" s="174"/>
      <c r="AF1227" s="466"/>
      <c r="AG1227" s="174"/>
      <c r="AH1227" s="174"/>
      <c r="AI1227" s="174"/>
      <c r="AJ1227" s="174"/>
      <c r="AK1227" s="174"/>
      <c r="AL1227" s="174"/>
      <c r="AM1227" s="174"/>
      <c r="AN1227" s="174"/>
      <c r="AO1227" s="174"/>
      <c r="AP1227" s="174"/>
      <c r="AQ1227" s="174"/>
      <c r="AR1227" s="174"/>
      <c r="AS1227" s="174"/>
      <c r="AT1227" s="415"/>
      <c r="AU1227" s="174"/>
      <c r="AV1227" s="437"/>
      <c r="AW1227" s="523"/>
      <c r="AX1227" s="524"/>
      <c r="AY1227" s="422"/>
      <c r="AZ1227" s="524"/>
      <c r="BA1227" s="524"/>
      <c r="BB1227" s="422"/>
      <c r="BC1227" s="524"/>
      <c r="BD1227" s="523"/>
      <c r="BE1227" s="524"/>
      <c r="BF1227" s="524"/>
      <c r="BG1227" s="426">
        <f t="shared" si="27"/>
        <v>0</v>
      </c>
      <c r="BH1227" s="426">
        <f t="shared" si="28"/>
        <v>0</v>
      </c>
      <c r="BI1227" s="426">
        <f t="shared" si="29"/>
        <v>0</v>
      </c>
      <c r="BJ1227" s="426">
        <f t="shared" si="30"/>
        <v>0</v>
      </c>
      <c r="BK1227" s="425" t="b">
        <f t="shared" si="31"/>
        <v>0</v>
      </c>
    </row>
    <row r="1228" spans="1:63" ht="15.75" customHeight="1">
      <c r="A1228" s="174"/>
      <c r="B1228" s="174"/>
      <c r="C1228" s="174"/>
      <c r="D1228" s="63"/>
      <c r="E1228" s="63"/>
      <c r="F1228" s="174"/>
      <c r="G1228" s="174"/>
      <c r="H1228" s="174"/>
      <c r="I1228" s="174"/>
      <c r="J1228" s="174"/>
      <c r="K1228" s="174"/>
      <c r="L1228" s="174"/>
      <c r="M1228" s="174"/>
      <c r="N1228" s="174"/>
      <c r="O1228" s="63"/>
      <c r="P1228" s="63"/>
      <c r="Q1228" s="174"/>
      <c r="R1228" s="63"/>
      <c r="S1228" s="174"/>
      <c r="T1228" s="174"/>
      <c r="U1228" s="174"/>
      <c r="V1228" s="63"/>
      <c r="W1228" s="174"/>
      <c r="X1228" s="174"/>
      <c r="Y1228" s="429"/>
      <c r="Z1228" s="63"/>
      <c r="AA1228" s="63"/>
      <c r="AB1228" s="63"/>
      <c r="AC1228" s="63"/>
      <c r="AD1228" s="174"/>
      <c r="AE1228" s="174"/>
      <c r="AF1228" s="466"/>
      <c r="AG1228" s="174"/>
      <c r="AH1228" s="174"/>
      <c r="AI1228" s="174"/>
      <c r="AJ1228" s="174"/>
      <c r="AK1228" s="174"/>
      <c r="AL1228" s="174"/>
      <c r="AM1228" s="174"/>
      <c r="AN1228" s="174"/>
      <c r="AO1228" s="174"/>
      <c r="AP1228" s="174"/>
      <c r="AQ1228" s="174"/>
      <c r="AR1228" s="174"/>
      <c r="AS1228" s="174"/>
      <c r="AT1228" s="415"/>
      <c r="AU1228" s="174"/>
      <c r="AV1228" s="437"/>
      <c r="AW1228" s="523"/>
      <c r="AX1228" s="524"/>
      <c r="AY1228" s="422"/>
      <c r="AZ1228" s="524"/>
      <c r="BA1228" s="524"/>
      <c r="BB1228" s="422"/>
      <c r="BC1228" s="524"/>
      <c r="BD1228" s="523"/>
      <c r="BE1228" s="524"/>
      <c r="BF1228" s="524"/>
      <c r="BG1228" s="426">
        <f t="shared" si="27"/>
        <v>0</v>
      </c>
      <c r="BH1228" s="426">
        <f t="shared" si="28"/>
        <v>0</v>
      </c>
      <c r="BI1228" s="426">
        <f t="shared" si="29"/>
        <v>0</v>
      </c>
      <c r="BJ1228" s="426">
        <f t="shared" si="30"/>
        <v>0</v>
      </c>
      <c r="BK1228" s="425" t="b">
        <f t="shared" si="31"/>
        <v>0</v>
      </c>
    </row>
    <row r="1229" spans="1:63" ht="15.75" customHeight="1">
      <c r="A1229" s="174"/>
      <c r="B1229" s="174"/>
      <c r="C1229" s="174"/>
      <c r="D1229" s="63"/>
      <c r="E1229" s="63"/>
      <c r="F1229" s="174"/>
      <c r="G1229" s="174"/>
      <c r="H1229" s="174"/>
      <c r="I1229" s="174"/>
      <c r="J1229" s="174"/>
      <c r="K1229" s="174"/>
      <c r="L1229" s="174"/>
      <c r="M1229" s="174"/>
      <c r="N1229" s="174"/>
      <c r="O1229" s="63"/>
      <c r="P1229" s="63"/>
      <c r="Q1229" s="174"/>
      <c r="R1229" s="63"/>
      <c r="S1229" s="174"/>
      <c r="T1229" s="174"/>
      <c r="U1229" s="174"/>
      <c r="V1229" s="63"/>
      <c r="W1229" s="174"/>
      <c r="X1229" s="174"/>
      <c r="Y1229" s="429"/>
      <c r="Z1229" s="63"/>
      <c r="AA1229" s="63"/>
      <c r="AB1229" s="63"/>
      <c r="AC1229" s="63"/>
      <c r="AD1229" s="174"/>
      <c r="AE1229" s="174"/>
      <c r="AF1229" s="466"/>
      <c r="AG1229" s="174"/>
      <c r="AH1229" s="174"/>
      <c r="AI1229" s="174"/>
      <c r="AJ1229" s="174"/>
      <c r="AK1229" s="174"/>
      <c r="AL1229" s="174"/>
      <c r="AM1229" s="174"/>
      <c r="AN1229" s="174"/>
      <c r="AO1229" s="174"/>
      <c r="AP1229" s="174"/>
      <c r="AQ1229" s="174"/>
      <c r="AR1229" s="174"/>
      <c r="AS1229" s="174"/>
      <c r="AT1229" s="415"/>
      <c r="AU1229" s="174"/>
      <c r="AV1229" s="437"/>
      <c r="AW1229" s="523"/>
      <c r="AX1229" s="524"/>
      <c r="AY1229" s="422"/>
      <c r="AZ1229" s="524"/>
      <c r="BA1229" s="524"/>
      <c r="BB1229" s="422"/>
      <c r="BC1229" s="524"/>
      <c r="BD1229" s="523"/>
      <c r="BE1229" s="524"/>
      <c r="BF1229" s="524"/>
      <c r="BG1229" s="426">
        <f t="shared" si="27"/>
        <v>0</v>
      </c>
      <c r="BH1229" s="426">
        <f t="shared" si="28"/>
        <v>0</v>
      </c>
      <c r="BI1229" s="426">
        <f t="shared" si="29"/>
        <v>0</v>
      </c>
      <c r="BJ1229" s="426">
        <f t="shared" si="30"/>
        <v>0</v>
      </c>
      <c r="BK1229" s="425" t="b">
        <f t="shared" si="31"/>
        <v>0</v>
      </c>
    </row>
    <row r="1230" spans="1:63" ht="15.75" customHeight="1">
      <c r="A1230" s="174"/>
      <c r="B1230" s="174"/>
      <c r="C1230" s="174"/>
      <c r="D1230" s="63"/>
      <c r="E1230" s="63"/>
      <c r="F1230" s="174"/>
      <c r="G1230" s="174"/>
      <c r="H1230" s="174"/>
      <c r="I1230" s="174"/>
      <c r="J1230" s="174"/>
      <c r="K1230" s="174"/>
      <c r="L1230" s="174"/>
      <c r="M1230" s="174"/>
      <c r="N1230" s="174"/>
      <c r="O1230" s="63"/>
      <c r="P1230" s="63"/>
      <c r="Q1230" s="174"/>
      <c r="R1230" s="63"/>
      <c r="S1230" s="174"/>
      <c r="T1230" s="174"/>
      <c r="U1230" s="174"/>
      <c r="V1230" s="63"/>
      <c r="W1230" s="174"/>
      <c r="X1230" s="174"/>
      <c r="Y1230" s="429"/>
      <c r="Z1230" s="63"/>
      <c r="AA1230" s="63"/>
      <c r="AB1230" s="63"/>
      <c r="AC1230" s="63"/>
      <c r="AD1230" s="174"/>
      <c r="AE1230" s="174"/>
      <c r="AF1230" s="466"/>
      <c r="AG1230" s="174"/>
      <c r="AH1230" s="174"/>
      <c r="AI1230" s="174"/>
      <c r="AJ1230" s="174"/>
      <c r="AK1230" s="174"/>
      <c r="AL1230" s="174"/>
      <c r="AM1230" s="174"/>
      <c r="AN1230" s="174"/>
      <c r="AO1230" s="174"/>
      <c r="AP1230" s="174"/>
      <c r="AQ1230" s="174"/>
      <c r="AR1230" s="174"/>
      <c r="AS1230" s="174"/>
      <c r="AT1230" s="415"/>
      <c r="AU1230" s="174"/>
      <c r="AV1230" s="437"/>
      <c r="AW1230" s="523"/>
      <c r="AX1230" s="524"/>
      <c r="AY1230" s="422"/>
      <c r="AZ1230" s="524"/>
      <c r="BA1230" s="524"/>
      <c r="BB1230" s="422"/>
      <c r="BC1230" s="524"/>
      <c r="BD1230" s="523"/>
      <c r="BE1230" s="524"/>
      <c r="BF1230" s="524"/>
      <c r="BG1230" s="426">
        <f t="shared" si="27"/>
        <v>0</v>
      </c>
      <c r="BH1230" s="426">
        <f t="shared" si="28"/>
        <v>0</v>
      </c>
      <c r="BI1230" s="426">
        <f t="shared" si="29"/>
        <v>0</v>
      </c>
      <c r="BJ1230" s="426">
        <f t="shared" si="30"/>
        <v>0</v>
      </c>
      <c r="BK1230" s="425" t="b">
        <f t="shared" si="31"/>
        <v>0</v>
      </c>
    </row>
    <row r="1231" spans="1:63" ht="15.75" customHeight="1">
      <c r="A1231" s="174"/>
      <c r="B1231" s="174"/>
      <c r="C1231" s="174"/>
      <c r="D1231" s="63"/>
      <c r="E1231" s="63"/>
      <c r="F1231" s="174"/>
      <c r="G1231" s="174"/>
      <c r="H1231" s="174"/>
      <c r="I1231" s="174"/>
      <c r="J1231" s="174"/>
      <c r="K1231" s="174"/>
      <c r="L1231" s="174"/>
      <c r="M1231" s="174"/>
      <c r="N1231" s="174"/>
      <c r="O1231" s="63"/>
      <c r="P1231" s="63"/>
      <c r="Q1231" s="174"/>
      <c r="R1231" s="63"/>
      <c r="S1231" s="174"/>
      <c r="T1231" s="174"/>
      <c r="U1231" s="174"/>
      <c r="V1231" s="63"/>
      <c r="W1231" s="174"/>
      <c r="X1231" s="174"/>
      <c r="Y1231" s="429"/>
      <c r="Z1231" s="63"/>
      <c r="AA1231" s="63"/>
      <c r="AB1231" s="63"/>
      <c r="AC1231" s="63"/>
      <c r="AD1231" s="174"/>
      <c r="AE1231" s="174"/>
      <c r="AF1231" s="466"/>
      <c r="AG1231" s="174"/>
      <c r="AH1231" s="174"/>
      <c r="AI1231" s="174"/>
      <c r="AJ1231" s="174"/>
      <c r="AK1231" s="174"/>
      <c r="AL1231" s="174"/>
      <c r="AM1231" s="174"/>
      <c r="AN1231" s="174"/>
      <c r="AO1231" s="174"/>
      <c r="AP1231" s="174"/>
      <c r="AQ1231" s="174"/>
      <c r="AR1231" s="174"/>
      <c r="AS1231" s="174"/>
      <c r="AT1231" s="415"/>
      <c r="AU1231" s="174"/>
      <c r="AV1231" s="437"/>
      <c r="AW1231" s="523"/>
      <c r="AX1231" s="524"/>
      <c r="AY1231" s="422"/>
      <c r="AZ1231" s="524"/>
      <c r="BA1231" s="524"/>
      <c r="BB1231" s="422"/>
      <c r="BC1231" s="524"/>
      <c r="BD1231" s="523"/>
      <c r="BE1231" s="524"/>
      <c r="BF1231" s="524"/>
      <c r="BG1231" s="426">
        <f t="shared" si="27"/>
        <v>0</v>
      </c>
      <c r="BH1231" s="426">
        <f t="shared" si="28"/>
        <v>0</v>
      </c>
      <c r="BI1231" s="426">
        <f t="shared" si="29"/>
        <v>0</v>
      </c>
      <c r="BJ1231" s="426">
        <f t="shared" si="30"/>
        <v>0</v>
      </c>
      <c r="BK1231" s="425" t="b">
        <f t="shared" si="31"/>
        <v>0</v>
      </c>
    </row>
    <row r="1232" spans="1:63" ht="15.75" customHeight="1">
      <c r="A1232" s="174"/>
      <c r="B1232" s="174"/>
      <c r="C1232" s="174"/>
      <c r="D1232" s="63"/>
      <c r="E1232" s="63"/>
      <c r="F1232" s="174"/>
      <c r="G1232" s="174"/>
      <c r="H1232" s="174"/>
      <c r="I1232" s="174"/>
      <c r="J1232" s="174"/>
      <c r="K1232" s="174"/>
      <c r="L1232" s="174"/>
      <c r="M1232" s="174"/>
      <c r="N1232" s="174"/>
      <c r="O1232" s="63"/>
      <c r="P1232" s="63"/>
      <c r="Q1232" s="174"/>
      <c r="R1232" s="63"/>
      <c r="S1232" s="174"/>
      <c r="T1232" s="174"/>
      <c r="U1232" s="174"/>
      <c r="V1232" s="63"/>
      <c r="W1232" s="174"/>
      <c r="X1232" s="174"/>
      <c r="Y1232" s="429"/>
      <c r="Z1232" s="63"/>
      <c r="AA1232" s="63"/>
      <c r="AB1232" s="63"/>
      <c r="AC1232" s="63"/>
      <c r="AD1232" s="174"/>
      <c r="AE1232" s="174"/>
      <c r="AF1232" s="466"/>
      <c r="AG1232" s="174"/>
      <c r="AH1232" s="174"/>
      <c r="AI1232" s="174"/>
      <c r="AJ1232" s="174"/>
      <c r="AK1232" s="174"/>
      <c r="AL1232" s="174"/>
      <c r="AM1232" s="174"/>
      <c r="AN1232" s="174"/>
      <c r="AO1232" s="174"/>
      <c r="AP1232" s="174"/>
      <c r="AQ1232" s="174"/>
      <c r="AR1232" s="174"/>
      <c r="AS1232" s="174"/>
      <c r="AT1232" s="415"/>
      <c r="AU1232" s="174"/>
      <c r="AV1232" s="437"/>
      <c r="AW1232" s="523"/>
      <c r="AX1232" s="524"/>
      <c r="AY1232" s="422"/>
      <c r="AZ1232" s="524"/>
      <c r="BA1232" s="524"/>
      <c r="BB1232" s="422"/>
      <c r="BC1232" s="524"/>
      <c r="BD1232" s="523"/>
      <c r="BE1232" s="524"/>
      <c r="BF1232" s="524"/>
      <c r="BG1232" s="426">
        <f t="shared" si="27"/>
        <v>0</v>
      </c>
      <c r="BH1232" s="426">
        <f t="shared" si="28"/>
        <v>0</v>
      </c>
      <c r="BI1232" s="426">
        <f t="shared" si="29"/>
        <v>0</v>
      </c>
      <c r="BJ1232" s="426">
        <f t="shared" si="30"/>
        <v>0</v>
      </c>
      <c r="BK1232" s="425" t="b">
        <f t="shared" si="31"/>
        <v>0</v>
      </c>
    </row>
    <row r="1233" spans="1:63" ht="15.75" customHeight="1">
      <c r="A1233" s="174"/>
      <c r="B1233" s="174"/>
      <c r="C1233" s="174"/>
      <c r="D1233" s="63"/>
      <c r="E1233" s="63"/>
      <c r="F1233" s="174"/>
      <c r="G1233" s="174"/>
      <c r="H1233" s="174"/>
      <c r="I1233" s="174"/>
      <c r="J1233" s="174"/>
      <c r="K1233" s="174"/>
      <c r="L1233" s="174"/>
      <c r="M1233" s="174"/>
      <c r="N1233" s="174"/>
      <c r="O1233" s="63"/>
      <c r="P1233" s="63"/>
      <c r="Q1233" s="174"/>
      <c r="R1233" s="63"/>
      <c r="S1233" s="174"/>
      <c r="T1233" s="174"/>
      <c r="U1233" s="174"/>
      <c r="V1233" s="63"/>
      <c r="W1233" s="174"/>
      <c r="X1233" s="174"/>
      <c r="Y1233" s="429"/>
      <c r="Z1233" s="63"/>
      <c r="AA1233" s="63"/>
      <c r="AB1233" s="63"/>
      <c r="AC1233" s="63"/>
      <c r="AD1233" s="174"/>
      <c r="AE1233" s="174"/>
      <c r="AF1233" s="466"/>
      <c r="AG1233" s="174"/>
      <c r="AH1233" s="174"/>
      <c r="AI1233" s="174"/>
      <c r="AJ1233" s="174"/>
      <c r="AK1233" s="174"/>
      <c r="AL1233" s="174"/>
      <c r="AM1233" s="174"/>
      <c r="AN1233" s="174"/>
      <c r="AO1233" s="174"/>
      <c r="AP1233" s="174"/>
      <c r="AQ1233" s="174"/>
      <c r="AR1233" s="174"/>
      <c r="AS1233" s="174"/>
      <c r="AT1233" s="415"/>
      <c r="AU1233" s="174"/>
      <c r="AV1233" s="437"/>
      <c r="AW1233" s="523"/>
      <c r="AX1233" s="524"/>
      <c r="AY1233" s="422"/>
      <c r="AZ1233" s="524"/>
      <c r="BA1233" s="524"/>
      <c r="BB1233" s="422"/>
      <c r="BC1233" s="524"/>
      <c r="BD1233" s="523"/>
      <c r="BE1233" s="524"/>
      <c r="BF1233" s="524"/>
      <c r="BG1233" s="426">
        <f t="shared" si="27"/>
        <v>0</v>
      </c>
      <c r="BH1233" s="426">
        <f t="shared" si="28"/>
        <v>0</v>
      </c>
      <c r="BI1233" s="426">
        <f t="shared" si="29"/>
        <v>0</v>
      </c>
      <c r="BJ1233" s="426">
        <f t="shared" si="30"/>
        <v>0</v>
      </c>
      <c r="BK1233" s="425" t="b">
        <f t="shared" si="31"/>
        <v>0</v>
      </c>
    </row>
    <row r="1234" spans="1:63" ht="15.75" customHeight="1">
      <c r="A1234" s="174"/>
      <c r="B1234" s="174"/>
      <c r="C1234" s="174"/>
      <c r="D1234" s="63"/>
      <c r="E1234" s="63"/>
      <c r="F1234" s="174"/>
      <c r="G1234" s="174"/>
      <c r="H1234" s="174"/>
      <c r="I1234" s="174"/>
      <c r="J1234" s="174"/>
      <c r="K1234" s="174"/>
      <c r="L1234" s="174"/>
      <c r="M1234" s="174"/>
      <c r="N1234" s="174"/>
      <c r="O1234" s="63"/>
      <c r="P1234" s="63"/>
      <c r="Q1234" s="174"/>
      <c r="R1234" s="63"/>
      <c r="S1234" s="174"/>
      <c r="T1234" s="174"/>
      <c r="U1234" s="174"/>
      <c r="V1234" s="63"/>
      <c r="W1234" s="174"/>
      <c r="X1234" s="174"/>
      <c r="Y1234" s="429"/>
      <c r="Z1234" s="63"/>
      <c r="AA1234" s="63"/>
      <c r="AB1234" s="63"/>
      <c r="AC1234" s="63"/>
      <c r="AD1234" s="174"/>
      <c r="AE1234" s="174"/>
      <c r="AF1234" s="466"/>
      <c r="AG1234" s="174"/>
      <c r="AH1234" s="174"/>
      <c r="AI1234" s="174"/>
      <c r="AJ1234" s="174"/>
      <c r="AK1234" s="174"/>
      <c r="AL1234" s="174"/>
      <c r="AM1234" s="174"/>
      <c r="AN1234" s="174"/>
      <c r="AO1234" s="174"/>
      <c r="AP1234" s="174"/>
      <c r="AQ1234" s="174"/>
      <c r="AR1234" s="174"/>
      <c r="AS1234" s="174"/>
      <c r="AT1234" s="415"/>
      <c r="AU1234" s="174"/>
      <c r="AV1234" s="437"/>
      <c r="AW1234" s="523"/>
      <c r="AX1234" s="524"/>
      <c r="AY1234" s="422"/>
      <c r="AZ1234" s="524"/>
      <c r="BA1234" s="524"/>
      <c r="BB1234" s="422"/>
      <c r="BC1234" s="524"/>
      <c r="BD1234" s="523"/>
      <c r="BE1234" s="524"/>
      <c r="BF1234" s="524"/>
      <c r="BG1234" s="426">
        <f t="shared" si="27"/>
        <v>0</v>
      </c>
      <c r="BH1234" s="426">
        <f t="shared" si="28"/>
        <v>0</v>
      </c>
      <c r="BI1234" s="426">
        <f t="shared" si="29"/>
        <v>0</v>
      </c>
      <c r="BJ1234" s="426">
        <f t="shared" si="30"/>
        <v>0</v>
      </c>
      <c r="BK1234" s="425" t="b">
        <f t="shared" si="31"/>
        <v>0</v>
      </c>
    </row>
    <row r="1235" spans="1:63" ht="15.75" customHeight="1">
      <c r="A1235" s="174"/>
      <c r="B1235" s="174"/>
      <c r="C1235" s="174"/>
      <c r="D1235" s="63"/>
      <c r="E1235" s="63"/>
      <c r="F1235" s="174"/>
      <c r="G1235" s="174"/>
      <c r="H1235" s="174"/>
      <c r="I1235" s="174"/>
      <c r="J1235" s="174"/>
      <c r="K1235" s="174"/>
      <c r="L1235" s="174"/>
      <c r="M1235" s="174"/>
      <c r="N1235" s="174"/>
      <c r="O1235" s="63"/>
      <c r="P1235" s="63"/>
      <c r="Q1235" s="174"/>
      <c r="R1235" s="63"/>
      <c r="S1235" s="174"/>
      <c r="T1235" s="174"/>
      <c r="U1235" s="174"/>
      <c r="V1235" s="63"/>
      <c r="W1235" s="174"/>
      <c r="X1235" s="174"/>
      <c r="Y1235" s="429"/>
      <c r="Z1235" s="63"/>
      <c r="AA1235" s="63"/>
      <c r="AB1235" s="63"/>
      <c r="AC1235" s="63"/>
      <c r="AD1235" s="174"/>
      <c r="AE1235" s="174"/>
      <c r="AF1235" s="466"/>
      <c r="AG1235" s="174"/>
      <c r="AH1235" s="174"/>
      <c r="AI1235" s="174"/>
      <c r="AJ1235" s="174"/>
      <c r="AK1235" s="174"/>
      <c r="AL1235" s="174"/>
      <c r="AM1235" s="174"/>
      <c r="AN1235" s="174"/>
      <c r="AO1235" s="174"/>
      <c r="AP1235" s="174"/>
      <c r="AQ1235" s="174"/>
      <c r="AR1235" s="174"/>
      <c r="AS1235" s="174"/>
      <c r="AT1235" s="415"/>
      <c r="AU1235" s="174"/>
      <c r="AV1235" s="437"/>
      <c r="AW1235" s="523"/>
      <c r="AX1235" s="524"/>
      <c r="AY1235" s="422"/>
      <c r="AZ1235" s="524"/>
      <c r="BA1235" s="524"/>
      <c r="BB1235" s="422"/>
      <c r="BC1235" s="524"/>
      <c r="BD1235" s="523"/>
      <c r="BE1235" s="524"/>
      <c r="BF1235" s="524"/>
      <c r="BG1235" s="426">
        <f t="shared" si="27"/>
        <v>0</v>
      </c>
      <c r="BH1235" s="426">
        <f t="shared" si="28"/>
        <v>0</v>
      </c>
      <c r="BI1235" s="426">
        <f t="shared" si="29"/>
        <v>0</v>
      </c>
      <c r="BJ1235" s="426">
        <f t="shared" si="30"/>
        <v>0</v>
      </c>
      <c r="BK1235" s="425" t="b">
        <f t="shared" si="31"/>
        <v>0</v>
      </c>
    </row>
    <row r="1236" spans="1:63" ht="15.75" customHeight="1">
      <c r="A1236" s="174"/>
      <c r="B1236" s="174"/>
      <c r="C1236" s="174"/>
      <c r="D1236" s="63"/>
      <c r="E1236" s="63"/>
      <c r="F1236" s="174"/>
      <c r="G1236" s="174"/>
      <c r="H1236" s="174"/>
      <c r="I1236" s="174"/>
      <c r="J1236" s="174"/>
      <c r="K1236" s="174"/>
      <c r="L1236" s="174"/>
      <c r="M1236" s="174"/>
      <c r="N1236" s="174"/>
      <c r="O1236" s="63"/>
      <c r="P1236" s="63"/>
      <c r="Q1236" s="174"/>
      <c r="R1236" s="63"/>
      <c r="S1236" s="174"/>
      <c r="T1236" s="174"/>
      <c r="U1236" s="174"/>
      <c r="V1236" s="63"/>
      <c r="W1236" s="174"/>
      <c r="X1236" s="174"/>
      <c r="Y1236" s="429"/>
      <c r="Z1236" s="63"/>
      <c r="AA1236" s="63"/>
      <c r="AB1236" s="63"/>
      <c r="AC1236" s="63"/>
      <c r="AD1236" s="174"/>
      <c r="AE1236" s="174"/>
      <c r="AF1236" s="466"/>
      <c r="AG1236" s="174"/>
      <c r="AH1236" s="174"/>
      <c r="AI1236" s="174"/>
      <c r="AJ1236" s="174"/>
      <c r="AK1236" s="174"/>
      <c r="AL1236" s="174"/>
      <c r="AM1236" s="174"/>
      <c r="AN1236" s="174"/>
      <c r="AO1236" s="174"/>
      <c r="AP1236" s="174"/>
      <c r="AQ1236" s="174"/>
      <c r="AR1236" s="174"/>
      <c r="AS1236" s="174"/>
      <c r="AT1236" s="415"/>
      <c r="AU1236" s="174"/>
      <c r="AV1236" s="437"/>
      <c r="AW1236" s="523"/>
      <c r="AX1236" s="524"/>
      <c r="AY1236" s="422"/>
      <c r="AZ1236" s="524"/>
      <c r="BA1236" s="524"/>
      <c r="BB1236" s="422"/>
      <c r="BC1236" s="524"/>
      <c r="BD1236" s="523"/>
      <c r="BE1236" s="524"/>
      <c r="BF1236" s="524"/>
      <c r="BG1236" s="426">
        <f t="shared" si="27"/>
        <v>0</v>
      </c>
      <c r="BH1236" s="426">
        <f t="shared" si="28"/>
        <v>0</v>
      </c>
      <c r="BI1236" s="426">
        <f t="shared" si="29"/>
        <v>0</v>
      </c>
      <c r="BJ1236" s="426">
        <f t="shared" si="30"/>
        <v>0</v>
      </c>
      <c r="BK1236" s="425" t="b">
        <f t="shared" si="31"/>
        <v>0</v>
      </c>
    </row>
    <row r="1237" spans="1:63" ht="15.75" customHeight="1">
      <c r="A1237" s="174"/>
      <c r="B1237" s="174"/>
      <c r="C1237" s="174"/>
      <c r="D1237" s="63"/>
      <c r="E1237" s="63"/>
      <c r="F1237" s="174"/>
      <c r="G1237" s="174"/>
      <c r="H1237" s="174"/>
      <c r="I1237" s="174"/>
      <c r="J1237" s="174"/>
      <c r="K1237" s="174"/>
      <c r="L1237" s="174"/>
      <c r="M1237" s="174"/>
      <c r="N1237" s="174"/>
      <c r="O1237" s="63"/>
      <c r="P1237" s="63"/>
      <c r="Q1237" s="174"/>
      <c r="R1237" s="63"/>
      <c r="S1237" s="174"/>
      <c r="T1237" s="174"/>
      <c r="U1237" s="174"/>
      <c r="V1237" s="63"/>
      <c r="W1237" s="174"/>
      <c r="X1237" s="174"/>
      <c r="Y1237" s="429"/>
      <c r="Z1237" s="63"/>
      <c r="AA1237" s="63"/>
      <c r="AB1237" s="63"/>
      <c r="AC1237" s="63"/>
      <c r="AD1237" s="174"/>
      <c r="AE1237" s="174"/>
      <c r="AF1237" s="466"/>
      <c r="AG1237" s="174"/>
      <c r="AH1237" s="174"/>
      <c r="AI1237" s="174"/>
      <c r="AJ1237" s="174"/>
      <c r="AK1237" s="174"/>
      <c r="AL1237" s="174"/>
      <c r="AM1237" s="174"/>
      <c r="AN1237" s="174"/>
      <c r="AO1237" s="174"/>
      <c r="AP1237" s="174"/>
      <c r="AQ1237" s="174"/>
      <c r="AR1237" s="174"/>
      <c r="AS1237" s="174"/>
      <c r="AT1237" s="415"/>
      <c r="AU1237" s="174"/>
      <c r="AV1237" s="437"/>
      <c r="AW1237" s="523"/>
      <c r="AX1237" s="524"/>
      <c r="AY1237" s="422"/>
      <c r="AZ1237" s="524"/>
      <c r="BA1237" s="524"/>
      <c r="BB1237" s="422"/>
      <c r="BC1237" s="524"/>
      <c r="BD1237" s="523"/>
      <c r="BE1237" s="524"/>
      <c r="BF1237" s="524"/>
      <c r="BG1237" s="426">
        <f t="shared" si="27"/>
        <v>0</v>
      </c>
      <c r="BH1237" s="426">
        <f t="shared" si="28"/>
        <v>0</v>
      </c>
      <c r="BI1237" s="426">
        <f t="shared" si="29"/>
        <v>0</v>
      </c>
      <c r="BJ1237" s="426">
        <f t="shared" si="30"/>
        <v>0</v>
      </c>
      <c r="BK1237" s="425" t="b">
        <f t="shared" si="31"/>
        <v>0</v>
      </c>
    </row>
    <row r="1238" spans="1:63" ht="15.75" customHeight="1">
      <c r="A1238" s="174"/>
      <c r="B1238" s="174"/>
      <c r="C1238" s="174"/>
      <c r="D1238" s="63"/>
      <c r="E1238" s="63"/>
      <c r="F1238" s="174"/>
      <c r="G1238" s="174"/>
      <c r="H1238" s="174"/>
      <c r="I1238" s="174"/>
      <c r="J1238" s="174"/>
      <c r="K1238" s="174"/>
      <c r="L1238" s="174"/>
      <c r="M1238" s="174"/>
      <c r="N1238" s="174"/>
      <c r="O1238" s="63"/>
      <c r="P1238" s="63"/>
      <c r="Q1238" s="174"/>
      <c r="R1238" s="63"/>
      <c r="S1238" s="174"/>
      <c r="T1238" s="174"/>
      <c r="U1238" s="174"/>
      <c r="V1238" s="63"/>
      <c r="W1238" s="174"/>
      <c r="X1238" s="174"/>
      <c r="Y1238" s="429"/>
      <c r="Z1238" s="63"/>
      <c r="AA1238" s="63"/>
      <c r="AB1238" s="63"/>
      <c r="AC1238" s="63"/>
      <c r="AD1238" s="174"/>
      <c r="AE1238" s="174"/>
      <c r="AF1238" s="466"/>
      <c r="AG1238" s="174"/>
      <c r="AH1238" s="174"/>
      <c r="AI1238" s="174"/>
      <c r="AJ1238" s="174"/>
      <c r="AK1238" s="174"/>
      <c r="AL1238" s="174"/>
      <c r="AM1238" s="174"/>
      <c r="AN1238" s="174"/>
      <c r="AO1238" s="174"/>
      <c r="AP1238" s="174"/>
      <c r="AQ1238" s="174"/>
      <c r="AR1238" s="174"/>
      <c r="AS1238" s="174"/>
      <c r="AT1238" s="415"/>
      <c r="AU1238" s="174"/>
      <c r="AV1238" s="437"/>
      <c r="AW1238" s="523"/>
      <c r="AX1238" s="524"/>
      <c r="AY1238" s="422"/>
      <c r="AZ1238" s="524"/>
      <c r="BA1238" s="524"/>
      <c r="BB1238" s="422"/>
      <c r="BC1238" s="524"/>
      <c r="BD1238" s="523"/>
      <c r="BE1238" s="524"/>
      <c r="BF1238" s="524"/>
      <c r="BG1238" s="426">
        <f t="shared" si="27"/>
        <v>0</v>
      </c>
      <c r="BH1238" s="426">
        <f t="shared" si="28"/>
        <v>0</v>
      </c>
      <c r="BI1238" s="426">
        <f t="shared" si="29"/>
        <v>0</v>
      </c>
      <c r="BJ1238" s="426">
        <f t="shared" si="30"/>
        <v>0</v>
      </c>
      <c r="BK1238" s="425" t="b">
        <f t="shared" si="31"/>
        <v>0</v>
      </c>
    </row>
    <row r="1239" spans="1:63" ht="15.75" customHeight="1">
      <c r="A1239" s="174"/>
      <c r="B1239" s="174"/>
      <c r="C1239" s="174"/>
      <c r="D1239" s="63"/>
      <c r="E1239" s="63"/>
      <c r="F1239" s="174"/>
      <c r="G1239" s="174"/>
      <c r="H1239" s="174"/>
      <c r="I1239" s="174"/>
      <c r="J1239" s="174"/>
      <c r="K1239" s="174"/>
      <c r="L1239" s="174"/>
      <c r="M1239" s="174"/>
      <c r="N1239" s="174"/>
      <c r="O1239" s="63"/>
      <c r="P1239" s="63"/>
      <c r="Q1239" s="174"/>
      <c r="R1239" s="63"/>
      <c r="S1239" s="174"/>
      <c r="T1239" s="174"/>
      <c r="U1239" s="174"/>
      <c r="V1239" s="63"/>
      <c r="W1239" s="174"/>
      <c r="X1239" s="174"/>
      <c r="Y1239" s="429"/>
      <c r="Z1239" s="63"/>
      <c r="AA1239" s="63"/>
      <c r="AB1239" s="63"/>
      <c r="AC1239" s="63"/>
      <c r="AD1239" s="174"/>
      <c r="AE1239" s="174"/>
      <c r="AF1239" s="466"/>
      <c r="AG1239" s="174"/>
      <c r="AH1239" s="174"/>
      <c r="AI1239" s="174"/>
      <c r="AJ1239" s="174"/>
      <c r="AK1239" s="174"/>
      <c r="AL1239" s="174"/>
      <c r="AM1239" s="174"/>
      <c r="AN1239" s="174"/>
      <c r="AO1239" s="174"/>
      <c r="AP1239" s="174"/>
      <c r="AQ1239" s="174"/>
      <c r="AR1239" s="174"/>
      <c r="AS1239" s="174"/>
      <c r="AT1239" s="415"/>
      <c r="AU1239" s="174"/>
      <c r="AV1239" s="437"/>
      <c r="AW1239" s="523"/>
      <c r="AX1239" s="524"/>
      <c r="AY1239" s="422"/>
      <c r="AZ1239" s="524"/>
      <c r="BA1239" s="524"/>
      <c r="BB1239" s="422"/>
      <c r="BC1239" s="524"/>
      <c r="BD1239" s="523"/>
      <c r="BE1239" s="524"/>
      <c r="BF1239" s="524"/>
      <c r="BG1239" s="426">
        <f t="shared" si="27"/>
        <v>0</v>
      </c>
      <c r="BH1239" s="426">
        <f t="shared" si="28"/>
        <v>0</v>
      </c>
      <c r="BI1239" s="426">
        <f t="shared" si="29"/>
        <v>0</v>
      </c>
      <c r="BJ1239" s="426">
        <f t="shared" si="30"/>
        <v>0</v>
      </c>
      <c r="BK1239" s="425" t="b">
        <f t="shared" si="31"/>
        <v>0</v>
      </c>
    </row>
    <row r="1240" spans="1:63" ht="15.75" customHeight="1">
      <c r="A1240" s="174"/>
      <c r="B1240" s="174"/>
      <c r="C1240" s="174"/>
      <c r="D1240" s="63"/>
      <c r="E1240" s="63"/>
      <c r="F1240" s="174"/>
      <c r="G1240" s="174"/>
      <c r="H1240" s="174"/>
      <c r="I1240" s="174"/>
      <c r="J1240" s="174"/>
      <c r="K1240" s="174"/>
      <c r="L1240" s="174"/>
      <c r="M1240" s="174"/>
      <c r="N1240" s="174"/>
      <c r="O1240" s="63"/>
      <c r="P1240" s="63"/>
      <c r="Q1240" s="174"/>
      <c r="R1240" s="63"/>
      <c r="S1240" s="174"/>
      <c r="T1240" s="174"/>
      <c r="U1240" s="174"/>
      <c r="V1240" s="63"/>
      <c r="W1240" s="174"/>
      <c r="X1240" s="174"/>
      <c r="Y1240" s="429"/>
      <c r="Z1240" s="63"/>
      <c r="AA1240" s="63"/>
      <c r="AB1240" s="63"/>
      <c r="AC1240" s="63"/>
      <c r="AD1240" s="174"/>
      <c r="AE1240" s="174"/>
      <c r="AF1240" s="466"/>
      <c r="AG1240" s="174"/>
      <c r="AH1240" s="174"/>
      <c r="AI1240" s="174"/>
      <c r="AJ1240" s="174"/>
      <c r="AK1240" s="174"/>
      <c r="AL1240" s="174"/>
      <c r="AM1240" s="174"/>
      <c r="AN1240" s="174"/>
      <c r="AO1240" s="174"/>
      <c r="AP1240" s="174"/>
      <c r="AQ1240" s="174"/>
      <c r="AR1240" s="174"/>
      <c r="AS1240" s="174"/>
      <c r="AT1240" s="415"/>
      <c r="AU1240" s="174"/>
      <c r="AV1240" s="437"/>
      <c r="AW1240" s="523"/>
      <c r="AX1240" s="524"/>
      <c r="AY1240" s="422"/>
      <c r="AZ1240" s="524"/>
      <c r="BA1240" s="524"/>
      <c r="BB1240" s="422"/>
      <c r="BC1240" s="524"/>
      <c r="BD1240" s="523"/>
      <c r="BE1240" s="524"/>
      <c r="BF1240" s="524"/>
      <c r="BG1240" s="426">
        <f t="shared" si="27"/>
        <v>0</v>
      </c>
      <c r="BH1240" s="426">
        <f t="shared" si="28"/>
        <v>0</v>
      </c>
      <c r="BI1240" s="426">
        <f t="shared" si="29"/>
        <v>0</v>
      </c>
      <c r="BJ1240" s="426">
        <f t="shared" si="30"/>
        <v>0</v>
      </c>
      <c r="BK1240" s="425" t="b">
        <f t="shared" si="31"/>
        <v>0</v>
      </c>
    </row>
    <row r="1241" spans="1:63" ht="15.75" customHeight="1">
      <c r="A1241" s="174"/>
      <c r="B1241" s="174"/>
      <c r="C1241" s="174"/>
      <c r="D1241" s="63"/>
      <c r="E1241" s="63"/>
      <c r="F1241" s="174"/>
      <c r="G1241" s="174"/>
      <c r="H1241" s="174"/>
      <c r="I1241" s="174"/>
      <c r="J1241" s="174"/>
      <c r="K1241" s="174"/>
      <c r="L1241" s="174"/>
      <c r="M1241" s="174"/>
      <c r="N1241" s="174"/>
      <c r="O1241" s="63"/>
      <c r="P1241" s="63"/>
      <c r="Q1241" s="174"/>
      <c r="R1241" s="63"/>
      <c r="S1241" s="174"/>
      <c r="T1241" s="174"/>
      <c r="U1241" s="174"/>
      <c r="V1241" s="63"/>
      <c r="W1241" s="174"/>
      <c r="X1241" s="174"/>
      <c r="Y1241" s="429"/>
      <c r="Z1241" s="63"/>
      <c r="AA1241" s="63"/>
      <c r="AB1241" s="63"/>
      <c r="AC1241" s="63"/>
      <c r="AD1241" s="174"/>
      <c r="AE1241" s="174"/>
      <c r="AF1241" s="466"/>
      <c r="AG1241" s="174"/>
      <c r="AH1241" s="174"/>
      <c r="AI1241" s="174"/>
      <c r="AJ1241" s="174"/>
      <c r="AK1241" s="174"/>
      <c r="AL1241" s="174"/>
      <c r="AM1241" s="174"/>
      <c r="AN1241" s="174"/>
      <c r="AO1241" s="174"/>
      <c r="AP1241" s="174"/>
      <c r="AQ1241" s="174"/>
      <c r="AR1241" s="174"/>
      <c r="AS1241" s="174"/>
      <c r="AT1241" s="415"/>
      <c r="AU1241" s="174"/>
      <c r="AV1241" s="437"/>
      <c r="AW1241" s="523"/>
      <c r="AX1241" s="524"/>
      <c r="AY1241" s="422"/>
      <c r="AZ1241" s="524"/>
      <c r="BA1241" s="524"/>
      <c r="BB1241" s="422"/>
      <c r="BC1241" s="524"/>
      <c r="BD1241" s="523"/>
      <c r="BE1241" s="524"/>
      <c r="BF1241" s="524"/>
      <c r="BG1241" s="426">
        <f t="shared" si="27"/>
        <v>0</v>
      </c>
      <c r="BH1241" s="426">
        <f t="shared" si="28"/>
        <v>0</v>
      </c>
      <c r="BI1241" s="426">
        <f t="shared" si="29"/>
        <v>0</v>
      </c>
      <c r="BJ1241" s="426">
        <f t="shared" si="30"/>
        <v>0</v>
      </c>
      <c r="BK1241" s="425" t="b">
        <f t="shared" si="31"/>
        <v>0</v>
      </c>
    </row>
    <row r="1242" spans="1:63" ht="15.75" customHeight="1">
      <c r="A1242" s="174"/>
      <c r="B1242" s="174"/>
      <c r="C1242" s="174"/>
      <c r="D1242" s="63"/>
      <c r="E1242" s="63"/>
      <c r="F1242" s="174"/>
      <c r="G1242" s="174"/>
      <c r="H1242" s="174"/>
      <c r="I1242" s="174"/>
      <c r="J1242" s="174"/>
      <c r="K1242" s="174"/>
      <c r="L1242" s="174"/>
      <c r="M1242" s="174"/>
      <c r="N1242" s="174"/>
      <c r="O1242" s="63"/>
      <c r="P1242" s="63"/>
      <c r="Q1242" s="174"/>
      <c r="R1242" s="63"/>
      <c r="S1242" s="174"/>
      <c r="T1242" s="174"/>
      <c r="U1242" s="174"/>
      <c r="V1242" s="63"/>
      <c r="W1242" s="174"/>
      <c r="X1242" s="174"/>
      <c r="Y1242" s="429"/>
      <c r="Z1242" s="63"/>
      <c r="AA1242" s="63"/>
      <c r="AB1242" s="63"/>
      <c r="AC1242" s="63"/>
      <c r="AD1242" s="174"/>
      <c r="AE1242" s="174"/>
      <c r="AF1242" s="466"/>
      <c r="AG1242" s="174"/>
      <c r="AH1242" s="174"/>
      <c r="AI1242" s="174"/>
      <c r="AJ1242" s="174"/>
      <c r="AK1242" s="174"/>
      <c r="AL1242" s="174"/>
      <c r="AM1242" s="174"/>
      <c r="AN1242" s="174"/>
      <c r="AO1242" s="174"/>
      <c r="AP1242" s="174"/>
      <c r="AQ1242" s="174"/>
      <c r="AR1242" s="174"/>
      <c r="AS1242" s="174"/>
      <c r="AT1242" s="415"/>
      <c r="AU1242" s="174"/>
      <c r="AV1242" s="437"/>
      <c r="AW1242" s="523"/>
      <c r="AX1242" s="524"/>
      <c r="AY1242" s="422"/>
      <c r="AZ1242" s="524"/>
      <c r="BA1242" s="524"/>
      <c r="BB1242" s="422"/>
      <c r="BC1242" s="524"/>
      <c r="BD1242" s="523"/>
      <c r="BE1242" s="524"/>
      <c r="BF1242" s="524"/>
      <c r="BG1242" s="426">
        <f t="shared" si="27"/>
        <v>0</v>
      </c>
      <c r="BH1242" s="426">
        <f t="shared" si="28"/>
        <v>0</v>
      </c>
      <c r="BI1242" s="426">
        <f t="shared" si="29"/>
        <v>0</v>
      </c>
      <c r="BJ1242" s="426">
        <f t="shared" si="30"/>
        <v>0</v>
      </c>
      <c r="BK1242" s="425" t="b">
        <f t="shared" si="31"/>
        <v>0</v>
      </c>
    </row>
    <row r="1243" spans="1:63" ht="15.75" customHeight="1">
      <c r="A1243" s="174"/>
      <c r="B1243" s="174"/>
      <c r="C1243" s="174"/>
      <c r="D1243" s="63"/>
      <c r="E1243" s="63"/>
      <c r="F1243" s="174"/>
      <c r="G1243" s="174"/>
      <c r="H1243" s="174"/>
      <c r="I1243" s="174"/>
      <c r="J1243" s="174"/>
      <c r="K1243" s="174"/>
      <c r="L1243" s="174"/>
      <c r="M1243" s="174"/>
      <c r="N1243" s="174"/>
      <c r="O1243" s="63"/>
      <c r="P1243" s="63"/>
      <c r="Q1243" s="174"/>
      <c r="R1243" s="63"/>
      <c r="S1243" s="174"/>
      <c r="T1243" s="174"/>
      <c r="U1243" s="174"/>
      <c r="V1243" s="63"/>
      <c r="W1243" s="174"/>
      <c r="X1243" s="174"/>
      <c r="Y1243" s="429"/>
      <c r="Z1243" s="63"/>
      <c r="AA1243" s="63"/>
      <c r="AB1243" s="63"/>
      <c r="AC1243" s="63"/>
      <c r="AD1243" s="174"/>
      <c r="AE1243" s="174"/>
      <c r="AF1243" s="466"/>
      <c r="AG1243" s="174"/>
      <c r="AH1243" s="174"/>
      <c r="AI1243" s="174"/>
      <c r="AJ1243" s="174"/>
      <c r="AK1243" s="174"/>
      <c r="AL1243" s="174"/>
      <c r="AM1243" s="174"/>
      <c r="AN1243" s="174"/>
      <c r="AO1243" s="174"/>
      <c r="AP1243" s="174"/>
      <c r="AQ1243" s="174"/>
      <c r="AR1243" s="174"/>
      <c r="AS1243" s="174"/>
      <c r="AT1243" s="415"/>
      <c r="AU1243" s="174"/>
      <c r="AV1243" s="437"/>
      <c r="AW1243" s="523"/>
      <c r="AX1243" s="524"/>
      <c r="AY1243" s="422"/>
      <c r="AZ1243" s="524"/>
      <c r="BA1243" s="524"/>
      <c r="BB1243" s="422"/>
      <c r="BC1243" s="524"/>
      <c r="BD1243" s="523"/>
      <c r="BE1243" s="524"/>
      <c r="BF1243" s="524"/>
      <c r="BG1243" s="426">
        <f t="shared" si="27"/>
        <v>0</v>
      </c>
      <c r="BH1243" s="426">
        <f t="shared" si="28"/>
        <v>0</v>
      </c>
      <c r="BI1243" s="426">
        <f t="shared" si="29"/>
        <v>0</v>
      </c>
      <c r="BJ1243" s="426">
        <f t="shared" si="30"/>
        <v>0</v>
      </c>
      <c r="BK1243" s="425" t="b">
        <f t="shared" si="31"/>
        <v>0</v>
      </c>
    </row>
    <row r="1244" spans="1:63" ht="15.75" customHeight="1">
      <c r="A1244" s="174"/>
      <c r="B1244" s="174"/>
      <c r="C1244" s="174"/>
      <c r="D1244" s="63"/>
      <c r="E1244" s="63"/>
      <c r="F1244" s="174"/>
      <c r="G1244" s="174"/>
      <c r="H1244" s="174"/>
      <c r="I1244" s="174"/>
      <c r="J1244" s="174"/>
      <c r="K1244" s="174"/>
      <c r="L1244" s="174"/>
      <c r="M1244" s="174"/>
      <c r="N1244" s="174"/>
      <c r="O1244" s="63"/>
      <c r="P1244" s="63"/>
      <c r="Q1244" s="174"/>
      <c r="R1244" s="63"/>
      <c r="S1244" s="174"/>
      <c r="T1244" s="174"/>
      <c r="U1244" s="174"/>
      <c r="V1244" s="63"/>
      <c r="W1244" s="174"/>
      <c r="X1244" s="174"/>
      <c r="Y1244" s="429"/>
      <c r="Z1244" s="63"/>
      <c r="AA1244" s="63"/>
      <c r="AB1244" s="63"/>
      <c r="AC1244" s="63"/>
      <c r="AD1244" s="174"/>
      <c r="AE1244" s="174"/>
      <c r="AF1244" s="466"/>
      <c r="AG1244" s="174"/>
      <c r="AH1244" s="174"/>
      <c r="AI1244" s="174"/>
      <c r="AJ1244" s="174"/>
      <c r="AK1244" s="174"/>
      <c r="AL1244" s="174"/>
      <c r="AM1244" s="174"/>
      <c r="AN1244" s="174"/>
      <c r="AO1244" s="174"/>
      <c r="AP1244" s="174"/>
      <c r="AQ1244" s="174"/>
      <c r="AR1244" s="174"/>
      <c r="AS1244" s="174"/>
      <c r="AT1244" s="415"/>
      <c r="AU1244" s="174"/>
      <c r="AV1244" s="437"/>
      <c r="AW1244" s="523"/>
      <c r="AX1244" s="524"/>
      <c r="AY1244" s="422"/>
      <c r="AZ1244" s="524"/>
      <c r="BA1244" s="524"/>
      <c r="BB1244" s="422"/>
      <c r="BC1244" s="524"/>
      <c r="BD1244" s="523"/>
      <c r="BE1244" s="524"/>
      <c r="BF1244" s="524"/>
      <c r="BG1244" s="426">
        <f t="shared" si="27"/>
        <v>0</v>
      </c>
      <c r="BH1244" s="426">
        <f t="shared" si="28"/>
        <v>0</v>
      </c>
      <c r="BI1244" s="426">
        <f t="shared" si="29"/>
        <v>0</v>
      </c>
      <c r="BJ1244" s="426">
        <f t="shared" si="30"/>
        <v>0</v>
      </c>
      <c r="BK1244" s="425" t="b">
        <f t="shared" si="31"/>
        <v>0</v>
      </c>
    </row>
    <row r="1245" spans="1:63" ht="15.75" customHeight="1">
      <c r="A1245" s="174"/>
      <c r="B1245" s="174"/>
      <c r="C1245" s="174"/>
      <c r="D1245" s="63"/>
      <c r="E1245" s="63"/>
      <c r="F1245" s="174"/>
      <c r="G1245" s="174"/>
      <c r="H1245" s="174"/>
      <c r="I1245" s="174"/>
      <c r="J1245" s="174"/>
      <c r="K1245" s="174"/>
      <c r="L1245" s="174"/>
      <c r="M1245" s="174"/>
      <c r="N1245" s="174"/>
      <c r="O1245" s="63"/>
      <c r="P1245" s="63"/>
      <c r="Q1245" s="174"/>
      <c r="R1245" s="63"/>
      <c r="S1245" s="174"/>
      <c r="T1245" s="174"/>
      <c r="U1245" s="174"/>
      <c r="V1245" s="63"/>
      <c r="W1245" s="174"/>
      <c r="X1245" s="174"/>
      <c r="Y1245" s="429"/>
      <c r="Z1245" s="63"/>
      <c r="AA1245" s="63"/>
      <c r="AB1245" s="63"/>
      <c r="AC1245" s="63"/>
      <c r="AD1245" s="174"/>
      <c r="AE1245" s="174"/>
      <c r="AF1245" s="466"/>
      <c r="AG1245" s="174"/>
      <c r="AH1245" s="174"/>
      <c r="AI1245" s="174"/>
      <c r="AJ1245" s="174"/>
      <c r="AK1245" s="174"/>
      <c r="AL1245" s="174"/>
      <c r="AM1245" s="174"/>
      <c r="AN1245" s="174"/>
      <c r="AO1245" s="174"/>
      <c r="AP1245" s="174"/>
      <c r="AQ1245" s="174"/>
      <c r="AR1245" s="174"/>
      <c r="AS1245" s="174"/>
      <c r="AT1245" s="415"/>
      <c r="AU1245" s="174"/>
      <c r="AV1245" s="437"/>
      <c r="AW1245" s="523"/>
      <c r="AX1245" s="524"/>
      <c r="AY1245" s="422"/>
      <c r="AZ1245" s="524"/>
      <c r="BA1245" s="524"/>
      <c r="BB1245" s="422"/>
      <c r="BC1245" s="524"/>
      <c r="BD1245" s="523"/>
      <c r="BE1245" s="524"/>
      <c r="BF1245" s="524"/>
      <c r="BG1245" s="426">
        <f t="shared" si="27"/>
        <v>0</v>
      </c>
      <c r="BH1245" s="426">
        <f t="shared" si="28"/>
        <v>0</v>
      </c>
      <c r="BI1245" s="426">
        <f t="shared" si="29"/>
        <v>0</v>
      </c>
      <c r="BJ1245" s="426">
        <f t="shared" si="30"/>
        <v>0</v>
      </c>
      <c r="BK1245" s="425" t="b">
        <f t="shared" si="31"/>
        <v>0</v>
      </c>
    </row>
    <row r="1246" spans="1:63" ht="15.75" customHeight="1">
      <c r="A1246" s="174"/>
      <c r="B1246" s="174"/>
      <c r="C1246" s="174"/>
      <c r="D1246" s="63"/>
      <c r="E1246" s="63"/>
      <c r="F1246" s="174"/>
      <c r="G1246" s="174"/>
      <c r="H1246" s="174"/>
      <c r="I1246" s="174"/>
      <c r="J1246" s="174"/>
      <c r="K1246" s="174"/>
      <c r="L1246" s="174"/>
      <c r="M1246" s="174"/>
      <c r="N1246" s="174"/>
      <c r="O1246" s="63"/>
      <c r="P1246" s="63"/>
      <c r="Q1246" s="174"/>
      <c r="R1246" s="63"/>
      <c r="S1246" s="174"/>
      <c r="T1246" s="174"/>
      <c r="U1246" s="174"/>
      <c r="V1246" s="63"/>
      <c r="W1246" s="174"/>
      <c r="X1246" s="174"/>
      <c r="Y1246" s="429"/>
      <c r="Z1246" s="63"/>
      <c r="AA1246" s="63"/>
      <c r="AB1246" s="63"/>
      <c r="AC1246" s="63"/>
      <c r="AD1246" s="174"/>
      <c r="AE1246" s="174"/>
      <c r="AF1246" s="466"/>
      <c r="AG1246" s="174"/>
      <c r="AH1246" s="174"/>
      <c r="AI1246" s="174"/>
      <c r="AJ1246" s="174"/>
      <c r="AK1246" s="174"/>
      <c r="AL1246" s="174"/>
      <c r="AM1246" s="174"/>
      <c r="AN1246" s="174"/>
      <c r="AO1246" s="174"/>
      <c r="AP1246" s="174"/>
      <c r="AQ1246" s="174"/>
      <c r="AR1246" s="174"/>
      <c r="AS1246" s="174"/>
      <c r="AT1246" s="415"/>
      <c r="AU1246" s="174"/>
      <c r="AV1246" s="437"/>
      <c r="AW1246" s="523"/>
      <c r="AX1246" s="524"/>
      <c r="AY1246" s="422"/>
      <c r="AZ1246" s="524"/>
      <c r="BA1246" s="524"/>
      <c r="BB1246" s="422"/>
      <c r="BC1246" s="524"/>
      <c r="BD1246" s="523"/>
      <c r="BE1246" s="524"/>
      <c r="BF1246" s="524"/>
      <c r="BG1246" s="426">
        <f t="shared" si="27"/>
        <v>0</v>
      </c>
      <c r="BH1246" s="426">
        <f t="shared" si="28"/>
        <v>0</v>
      </c>
      <c r="BI1246" s="426">
        <f t="shared" si="29"/>
        <v>0</v>
      </c>
      <c r="BJ1246" s="426">
        <f t="shared" si="30"/>
        <v>0</v>
      </c>
      <c r="BK1246" s="425" t="b">
        <f t="shared" si="31"/>
        <v>0</v>
      </c>
    </row>
    <row r="1247" spans="1:63" ht="15.75" customHeight="1">
      <c r="A1247" s="174"/>
      <c r="B1247" s="174"/>
      <c r="C1247" s="174"/>
      <c r="D1247" s="63"/>
      <c r="E1247" s="63"/>
      <c r="F1247" s="174"/>
      <c r="G1247" s="174"/>
      <c r="H1247" s="174"/>
      <c r="I1247" s="174"/>
      <c r="J1247" s="174"/>
      <c r="K1247" s="174"/>
      <c r="L1247" s="174"/>
      <c r="M1247" s="174"/>
      <c r="N1247" s="174"/>
      <c r="O1247" s="63"/>
      <c r="P1247" s="63"/>
      <c r="Q1247" s="174"/>
      <c r="R1247" s="63"/>
      <c r="S1247" s="174"/>
      <c r="T1247" s="174"/>
      <c r="U1247" s="174"/>
      <c r="V1247" s="63"/>
      <c r="W1247" s="174"/>
      <c r="X1247" s="174"/>
      <c r="Y1247" s="429"/>
      <c r="Z1247" s="63"/>
      <c r="AA1247" s="63"/>
      <c r="AB1247" s="63"/>
      <c r="AC1247" s="63"/>
      <c r="AD1247" s="174"/>
      <c r="AE1247" s="174"/>
      <c r="AF1247" s="466"/>
      <c r="AG1247" s="174"/>
      <c r="AH1247" s="174"/>
      <c r="AI1247" s="174"/>
      <c r="AJ1247" s="174"/>
      <c r="AK1247" s="174"/>
      <c r="AL1247" s="174"/>
      <c r="AM1247" s="174"/>
      <c r="AN1247" s="174"/>
      <c r="AO1247" s="174"/>
      <c r="AP1247" s="174"/>
      <c r="AQ1247" s="174"/>
      <c r="AR1247" s="174"/>
      <c r="AS1247" s="174"/>
      <c r="AT1247" s="415"/>
      <c r="AU1247" s="174"/>
      <c r="AV1247" s="437"/>
      <c r="AW1247" s="523"/>
      <c r="AX1247" s="524"/>
      <c r="AY1247" s="422"/>
      <c r="AZ1247" s="524"/>
      <c r="BA1247" s="524"/>
      <c r="BB1247" s="422"/>
      <c r="BC1247" s="524"/>
      <c r="BD1247" s="523"/>
      <c r="BE1247" s="524"/>
      <c r="BF1247" s="524"/>
      <c r="BG1247" s="426">
        <f t="shared" si="27"/>
        <v>0</v>
      </c>
      <c r="BH1247" s="426">
        <f t="shared" si="28"/>
        <v>0</v>
      </c>
      <c r="BI1247" s="426">
        <f t="shared" si="29"/>
        <v>0</v>
      </c>
      <c r="BJ1247" s="426">
        <f t="shared" si="30"/>
        <v>0</v>
      </c>
      <c r="BK1247" s="425" t="b">
        <f t="shared" si="31"/>
        <v>0</v>
      </c>
    </row>
    <row r="1248" spans="1:63" ht="15.75" customHeight="1">
      <c r="A1248" s="174"/>
      <c r="B1248" s="174"/>
      <c r="C1248" s="174"/>
      <c r="D1248" s="63"/>
      <c r="E1248" s="63"/>
      <c r="F1248" s="174"/>
      <c r="G1248" s="174"/>
      <c r="H1248" s="174"/>
      <c r="I1248" s="174"/>
      <c r="J1248" s="174"/>
      <c r="K1248" s="174"/>
      <c r="L1248" s="174"/>
      <c r="M1248" s="174"/>
      <c r="N1248" s="174"/>
      <c r="O1248" s="63"/>
      <c r="P1248" s="63"/>
      <c r="Q1248" s="174"/>
      <c r="R1248" s="63"/>
      <c r="S1248" s="174"/>
      <c r="T1248" s="174"/>
      <c r="U1248" s="174"/>
      <c r="V1248" s="63"/>
      <c r="W1248" s="174"/>
      <c r="X1248" s="174"/>
      <c r="Y1248" s="429"/>
      <c r="Z1248" s="63"/>
      <c r="AA1248" s="63"/>
      <c r="AB1248" s="63"/>
      <c r="AC1248" s="63"/>
      <c r="AD1248" s="174"/>
      <c r="AE1248" s="174"/>
      <c r="AF1248" s="466"/>
      <c r="AG1248" s="174"/>
      <c r="AH1248" s="174"/>
      <c r="AI1248" s="174"/>
      <c r="AJ1248" s="174"/>
      <c r="AK1248" s="174"/>
      <c r="AL1248" s="174"/>
      <c r="AM1248" s="174"/>
      <c r="AN1248" s="174"/>
      <c r="AO1248" s="174"/>
      <c r="AP1248" s="174"/>
      <c r="AQ1248" s="174"/>
      <c r="AR1248" s="174"/>
      <c r="AS1248" s="174"/>
      <c r="AT1248" s="415"/>
      <c r="AU1248" s="174"/>
      <c r="AV1248" s="437"/>
      <c r="AW1248" s="523"/>
      <c r="AX1248" s="524"/>
      <c r="AY1248" s="422"/>
      <c r="AZ1248" s="524"/>
      <c r="BA1248" s="524"/>
      <c r="BB1248" s="422"/>
      <c r="BC1248" s="524"/>
      <c r="BD1248" s="523"/>
      <c r="BE1248" s="524"/>
      <c r="BF1248" s="524"/>
      <c r="BG1248" s="426">
        <f t="shared" si="27"/>
        <v>0</v>
      </c>
      <c r="BH1248" s="426">
        <f t="shared" si="28"/>
        <v>0</v>
      </c>
      <c r="BI1248" s="426">
        <f t="shared" si="29"/>
        <v>0</v>
      </c>
      <c r="BJ1248" s="426">
        <f t="shared" si="30"/>
        <v>0</v>
      </c>
      <c r="BK1248" s="425" t="b">
        <f t="shared" si="31"/>
        <v>0</v>
      </c>
    </row>
    <row r="1249" spans="1:63" ht="15.75" customHeight="1">
      <c r="A1249" s="174"/>
      <c r="B1249" s="174"/>
      <c r="C1249" s="174"/>
      <c r="D1249" s="63"/>
      <c r="E1249" s="63"/>
      <c r="F1249" s="174"/>
      <c r="G1249" s="174"/>
      <c r="H1249" s="174"/>
      <c r="I1249" s="174"/>
      <c r="J1249" s="174"/>
      <c r="K1249" s="174"/>
      <c r="L1249" s="174"/>
      <c r="M1249" s="174"/>
      <c r="N1249" s="174"/>
      <c r="O1249" s="63"/>
      <c r="P1249" s="63"/>
      <c r="Q1249" s="174"/>
      <c r="R1249" s="63"/>
      <c r="S1249" s="174"/>
      <c r="T1249" s="174"/>
      <c r="U1249" s="174"/>
      <c r="V1249" s="63"/>
      <c r="W1249" s="174"/>
      <c r="X1249" s="174"/>
      <c r="Y1249" s="429"/>
      <c r="Z1249" s="63"/>
      <c r="AA1249" s="63"/>
      <c r="AB1249" s="63"/>
      <c r="AC1249" s="63"/>
      <c r="AD1249" s="174"/>
      <c r="AE1249" s="174"/>
      <c r="AF1249" s="466"/>
      <c r="AG1249" s="174"/>
      <c r="AH1249" s="174"/>
      <c r="AI1249" s="174"/>
      <c r="AJ1249" s="174"/>
      <c r="AK1249" s="174"/>
      <c r="AL1249" s="174"/>
      <c r="AM1249" s="174"/>
      <c r="AN1249" s="174"/>
      <c r="AO1249" s="174"/>
      <c r="AP1249" s="174"/>
      <c r="AQ1249" s="174"/>
      <c r="AR1249" s="174"/>
      <c r="AS1249" s="174"/>
      <c r="AT1249" s="415"/>
      <c r="AU1249" s="174"/>
      <c r="AV1249" s="437"/>
      <c r="AW1249" s="523"/>
      <c r="AX1249" s="524"/>
      <c r="AY1249" s="422"/>
      <c r="AZ1249" s="524"/>
      <c r="BA1249" s="524"/>
      <c r="BB1249" s="422"/>
      <c r="BC1249" s="524"/>
      <c r="BD1249" s="523"/>
      <c r="BE1249" s="524"/>
      <c r="BF1249" s="524"/>
      <c r="BG1249" s="426">
        <f t="shared" si="27"/>
        <v>0</v>
      </c>
      <c r="BH1249" s="426">
        <f t="shared" si="28"/>
        <v>0</v>
      </c>
      <c r="BI1249" s="426">
        <f t="shared" si="29"/>
        <v>0</v>
      </c>
      <c r="BJ1249" s="426">
        <f t="shared" si="30"/>
        <v>0</v>
      </c>
      <c r="BK1249" s="425" t="b">
        <f t="shared" si="31"/>
        <v>0</v>
      </c>
    </row>
    <row r="1250" spans="1:63" ht="15.75" customHeight="1">
      <c r="A1250" s="174"/>
      <c r="B1250" s="174"/>
      <c r="C1250" s="174"/>
      <c r="D1250" s="63"/>
      <c r="E1250" s="63"/>
      <c r="F1250" s="174"/>
      <c r="G1250" s="174"/>
      <c r="H1250" s="174"/>
      <c r="I1250" s="174"/>
      <c r="J1250" s="174"/>
      <c r="K1250" s="174"/>
      <c r="L1250" s="174"/>
      <c r="M1250" s="174"/>
      <c r="N1250" s="174"/>
      <c r="O1250" s="63"/>
      <c r="P1250" s="63"/>
      <c r="Q1250" s="174"/>
      <c r="R1250" s="63"/>
      <c r="S1250" s="174"/>
      <c r="T1250" s="174"/>
      <c r="U1250" s="174"/>
      <c r="V1250" s="63"/>
      <c r="W1250" s="174"/>
      <c r="X1250" s="174"/>
      <c r="Y1250" s="429"/>
      <c r="Z1250" s="63"/>
      <c r="AA1250" s="63"/>
      <c r="AB1250" s="63"/>
      <c r="AC1250" s="63"/>
      <c r="AD1250" s="174"/>
      <c r="AE1250" s="174"/>
      <c r="AF1250" s="466"/>
      <c r="AG1250" s="174"/>
      <c r="AH1250" s="174"/>
      <c r="AI1250" s="174"/>
      <c r="AJ1250" s="174"/>
      <c r="AK1250" s="174"/>
      <c r="AL1250" s="174"/>
      <c r="AM1250" s="174"/>
      <c r="AN1250" s="174"/>
      <c r="AO1250" s="174"/>
      <c r="AP1250" s="174"/>
      <c r="AQ1250" s="174"/>
      <c r="AR1250" s="174"/>
      <c r="AS1250" s="174"/>
      <c r="AT1250" s="415"/>
      <c r="AU1250" s="174"/>
      <c r="AV1250" s="437"/>
      <c r="AW1250" s="523"/>
      <c r="AX1250" s="524"/>
      <c r="AY1250" s="422"/>
      <c r="AZ1250" s="524"/>
      <c r="BA1250" s="524"/>
      <c r="BB1250" s="422"/>
      <c r="BC1250" s="524"/>
      <c r="BD1250" s="523"/>
      <c r="BE1250" s="524"/>
      <c r="BF1250" s="524"/>
      <c r="BG1250" s="426">
        <f t="shared" si="27"/>
        <v>0</v>
      </c>
      <c r="BH1250" s="426">
        <f t="shared" si="28"/>
        <v>0</v>
      </c>
      <c r="BI1250" s="426">
        <f t="shared" si="29"/>
        <v>0</v>
      </c>
      <c r="BJ1250" s="426">
        <f t="shared" si="30"/>
        <v>0</v>
      </c>
      <c r="BK1250" s="425" t="b">
        <f t="shared" si="31"/>
        <v>0</v>
      </c>
    </row>
    <row r="1251" spans="1:63" ht="15.75" customHeight="1">
      <c r="A1251" s="174"/>
      <c r="B1251" s="174"/>
      <c r="C1251" s="174"/>
      <c r="D1251" s="63"/>
      <c r="E1251" s="63"/>
      <c r="F1251" s="174"/>
      <c r="G1251" s="174"/>
      <c r="H1251" s="174"/>
      <c r="I1251" s="174"/>
      <c r="J1251" s="174"/>
      <c r="K1251" s="174"/>
      <c r="L1251" s="174"/>
      <c r="M1251" s="174"/>
      <c r="N1251" s="174"/>
      <c r="O1251" s="63"/>
      <c r="P1251" s="63"/>
      <c r="Q1251" s="174"/>
      <c r="R1251" s="63"/>
      <c r="S1251" s="174"/>
      <c r="T1251" s="174"/>
      <c r="U1251" s="174"/>
      <c r="V1251" s="63"/>
      <c r="W1251" s="174"/>
      <c r="X1251" s="174"/>
      <c r="Y1251" s="429"/>
      <c r="Z1251" s="63"/>
      <c r="AA1251" s="63"/>
      <c r="AB1251" s="63"/>
      <c r="AC1251" s="63"/>
      <c r="AD1251" s="174"/>
      <c r="AE1251" s="174"/>
      <c r="AF1251" s="466"/>
      <c r="AG1251" s="174"/>
      <c r="AH1251" s="174"/>
      <c r="AI1251" s="174"/>
      <c r="AJ1251" s="174"/>
      <c r="AK1251" s="174"/>
      <c r="AL1251" s="174"/>
      <c r="AM1251" s="174"/>
      <c r="AN1251" s="174"/>
      <c r="AO1251" s="174"/>
      <c r="AP1251" s="174"/>
      <c r="AQ1251" s="174"/>
      <c r="AR1251" s="174"/>
      <c r="AS1251" s="174"/>
      <c r="AT1251" s="415"/>
      <c r="AU1251" s="174"/>
      <c r="AV1251" s="437"/>
      <c r="AW1251" s="523"/>
      <c r="AX1251" s="524"/>
      <c r="AY1251" s="422"/>
      <c r="AZ1251" s="524"/>
      <c r="BA1251" s="524"/>
      <c r="BB1251" s="422"/>
      <c r="BC1251" s="524"/>
      <c r="BD1251" s="523"/>
      <c r="BE1251" s="524"/>
      <c r="BF1251" s="524"/>
      <c r="BG1251" s="426">
        <f t="shared" si="27"/>
        <v>0</v>
      </c>
      <c r="BH1251" s="426">
        <f t="shared" si="28"/>
        <v>0</v>
      </c>
      <c r="BI1251" s="426">
        <f t="shared" si="29"/>
        <v>0</v>
      </c>
      <c r="BJ1251" s="426">
        <f t="shared" si="30"/>
        <v>0</v>
      </c>
      <c r="BK1251" s="425" t="b">
        <f t="shared" si="31"/>
        <v>0</v>
      </c>
    </row>
    <row r="1252" spans="1:63" ht="15.75" customHeight="1">
      <c r="A1252" s="174"/>
      <c r="B1252" s="174"/>
      <c r="C1252" s="174"/>
      <c r="D1252" s="63"/>
      <c r="E1252" s="63"/>
      <c r="F1252" s="174"/>
      <c r="G1252" s="174"/>
      <c r="H1252" s="174"/>
      <c r="I1252" s="174"/>
      <c r="J1252" s="174"/>
      <c r="K1252" s="174"/>
      <c r="L1252" s="174"/>
      <c r="M1252" s="174"/>
      <c r="N1252" s="174"/>
      <c r="O1252" s="63"/>
      <c r="P1252" s="63"/>
      <c r="Q1252" s="174"/>
      <c r="R1252" s="63"/>
      <c r="S1252" s="174"/>
      <c r="T1252" s="174"/>
      <c r="U1252" s="174"/>
      <c r="V1252" s="63"/>
      <c r="W1252" s="174"/>
      <c r="X1252" s="174"/>
      <c r="Y1252" s="429"/>
      <c r="Z1252" s="63"/>
      <c r="AA1252" s="63"/>
      <c r="AB1252" s="63"/>
      <c r="AC1252" s="63"/>
      <c r="AD1252" s="174"/>
      <c r="AE1252" s="174"/>
      <c r="AF1252" s="466"/>
      <c r="AG1252" s="174"/>
      <c r="AH1252" s="174"/>
      <c r="AI1252" s="174"/>
      <c r="AJ1252" s="174"/>
      <c r="AK1252" s="174"/>
      <c r="AL1252" s="174"/>
      <c r="AM1252" s="174"/>
      <c r="AN1252" s="174"/>
      <c r="AO1252" s="174"/>
      <c r="AP1252" s="174"/>
      <c r="AQ1252" s="174"/>
      <c r="AR1252" s="174"/>
      <c r="AS1252" s="174"/>
      <c r="AT1252" s="415"/>
      <c r="AU1252" s="174"/>
      <c r="AV1252" s="437"/>
      <c r="AW1252" s="523"/>
      <c r="AX1252" s="524"/>
      <c r="AY1252" s="422"/>
      <c r="AZ1252" s="524"/>
      <c r="BA1252" s="524"/>
      <c r="BB1252" s="422"/>
      <c r="BC1252" s="524"/>
      <c r="BD1252" s="523"/>
      <c r="BE1252" s="524"/>
      <c r="BF1252" s="524"/>
      <c r="BG1252" s="426">
        <f t="shared" si="27"/>
        <v>0</v>
      </c>
      <c r="BH1252" s="426">
        <f t="shared" si="28"/>
        <v>0</v>
      </c>
      <c r="BI1252" s="426">
        <f t="shared" si="29"/>
        <v>0</v>
      </c>
      <c r="BJ1252" s="426">
        <f t="shared" si="30"/>
        <v>0</v>
      </c>
      <c r="BK1252" s="425" t="b">
        <f t="shared" si="31"/>
        <v>0</v>
      </c>
    </row>
    <row r="1253" spans="1:63" ht="15.75" customHeight="1">
      <c r="A1253" s="174"/>
      <c r="B1253" s="174"/>
      <c r="C1253" s="174"/>
      <c r="D1253" s="63"/>
      <c r="E1253" s="63"/>
      <c r="F1253" s="174"/>
      <c r="G1253" s="174"/>
      <c r="H1253" s="174"/>
      <c r="I1253" s="174"/>
      <c r="J1253" s="174"/>
      <c r="K1253" s="174"/>
      <c r="L1253" s="174"/>
      <c r="M1253" s="174"/>
      <c r="N1253" s="174"/>
      <c r="O1253" s="63"/>
      <c r="P1253" s="63"/>
      <c r="Q1253" s="174"/>
      <c r="R1253" s="63"/>
      <c r="S1253" s="174"/>
      <c r="T1253" s="174"/>
      <c r="U1253" s="174"/>
      <c r="V1253" s="63"/>
      <c r="W1253" s="174"/>
      <c r="X1253" s="174"/>
      <c r="Y1253" s="429"/>
      <c r="Z1253" s="63"/>
      <c r="AA1253" s="63"/>
      <c r="AB1253" s="63"/>
      <c r="AC1253" s="63"/>
      <c r="AD1253" s="174"/>
      <c r="AE1253" s="174"/>
      <c r="AF1253" s="466"/>
      <c r="AG1253" s="174"/>
      <c r="AH1253" s="174"/>
      <c r="AI1253" s="174"/>
      <c r="AJ1253" s="174"/>
      <c r="AK1253" s="174"/>
      <c r="AL1253" s="174"/>
      <c r="AM1253" s="174"/>
      <c r="AN1253" s="174"/>
      <c r="AO1253" s="174"/>
      <c r="AP1253" s="174"/>
      <c r="AQ1253" s="174"/>
      <c r="AR1253" s="174"/>
      <c r="AS1253" s="174"/>
      <c r="AT1253" s="415"/>
      <c r="AU1253" s="174"/>
      <c r="AV1253" s="437"/>
      <c r="AW1253" s="523"/>
      <c r="AX1253" s="524"/>
      <c r="AY1253" s="422"/>
      <c r="AZ1253" s="524"/>
      <c r="BA1253" s="524"/>
      <c r="BB1253" s="422"/>
      <c r="BC1253" s="524"/>
      <c r="BD1253" s="523"/>
      <c r="BE1253" s="524"/>
      <c r="BF1253" s="524"/>
      <c r="BG1253" s="426">
        <f t="shared" si="27"/>
        <v>0</v>
      </c>
      <c r="BH1253" s="426">
        <f t="shared" si="28"/>
        <v>0</v>
      </c>
      <c r="BI1253" s="426">
        <f t="shared" si="29"/>
        <v>0</v>
      </c>
      <c r="BJ1253" s="426">
        <f t="shared" si="30"/>
        <v>0</v>
      </c>
      <c r="BK1253" s="425" t="b">
        <f t="shared" si="31"/>
        <v>0</v>
      </c>
    </row>
    <row r="1254" spans="1:63" ht="15.75" customHeight="1">
      <c r="A1254" s="174"/>
      <c r="B1254" s="174"/>
      <c r="C1254" s="174"/>
      <c r="D1254" s="63"/>
      <c r="E1254" s="63"/>
      <c r="F1254" s="174"/>
      <c r="G1254" s="174"/>
      <c r="H1254" s="174"/>
      <c r="I1254" s="174"/>
      <c r="J1254" s="174"/>
      <c r="K1254" s="174"/>
      <c r="L1254" s="174"/>
      <c r="M1254" s="174"/>
      <c r="N1254" s="174"/>
      <c r="O1254" s="63"/>
      <c r="P1254" s="63"/>
      <c r="Q1254" s="174"/>
      <c r="R1254" s="63"/>
      <c r="S1254" s="174"/>
      <c r="T1254" s="174"/>
      <c r="U1254" s="174"/>
      <c r="V1254" s="63"/>
      <c r="W1254" s="174"/>
      <c r="X1254" s="174"/>
      <c r="Y1254" s="429"/>
      <c r="Z1254" s="63"/>
      <c r="AA1254" s="63"/>
      <c r="AB1254" s="63"/>
      <c r="AC1254" s="63"/>
      <c r="AD1254" s="174"/>
      <c r="AE1254" s="174"/>
      <c r="AF1254" s="466"/>
      <c r="AG1254" s="174"/>
      <c r="AH1254" s="174"/>
      <c r="AI1254" s="174"/>
      <c r="AJ1254" s="174"/>
      <c r="AK1254" s="174"/>
      <c r="AL1254" s="174"/>
      <c r="AM1254" s="174"/>
      <c r="AN1254" s="174"/>
      <c r="AO1254" s="174"/>
      <c r="AP1254" s="174"/>
      <c r="AQ1254" s="174"/>
      <c r="AR1254" s="174"/>
      <c r="AS1254" s="174"/>
      <c r="AT1254" s="415"/>
      <c r="AU1254" s="174"/>
      <c r="AV1254" s="437"/>
      <c r="AW1254" s="523"/>
      <c r="AX1254" s="524"/>
      <c r="AY1254" s="422"/>
      <c r="AZ1254" s="524"/>
      <c r="BA1254" s="524"/>
      <c r="BB1254" s="422"/>
      <c r="BC1254" s="524"/>
      <c r="BD1254" s="523"/>
      <c r="BE1254" s="524"/>
      <c r="BF1254" s="524"/>
      <c r="BG1254" s="426">
        <f t="shared" si="27"/>
        <v>0</v>
      </c>
      <c r="BH1254" s="426">
        <f t="shared" si="28"/>
        <v>0</v>
      </c>
      <c r="BI1254" s="426">
        <f t="shared" si="29"/>
        <v>0</v>
      </c>
      <c r="BJ1254" s="426">
        <f t="shared" si="30"/>
        <v>0</v>
      </c>
      <c r="BK1254" s="425" t="b">
        <f t="shared" si="31"/>
        <v>0</v>
      </c>
    </row>
    <row r="1255" spans="1:63" ht="15.75" customHeight="1">
      <c r="A1255" s="174"/>
      <c r="B1255" s="174"/>
      <c r="C1255" s="174"/>
      <c r="D1255" s="63"/>
      <c r="E1255" s="63"/>
      <c r="F1255" s="174"/>
      <c r="G1255" s="174"/>
      <c r="H1255" s="174"/>
      <c r="I1255" s="174"/>
      <c r="J1255" s="174"/>
      <c r="K1255" s="174"/>
      <c r="L1255" s="174"/>
      <c r="M1255" s="174"/>
      <c r="N1255" s="174"/>
      <c r="O1255" s="63"/>
      <c r="P1255" s="63"/>
      <c r="Q1255" s="174"/>
      <c r="R1255" s="63"/>
      <c r="S1255" s="174"/>
      <c r="T1255" s="174"/>
      <c r="U1255" s="174"/>
      <c r="V1255" s="63"/>
      <c r="W1255" s="174"/>
      <c r="X1255" s="174"/>
      <c r="Y1255" s="429"/>
      <c r="Z1255" s="63"/>
      <c r="AA1255" s="63"/>
      <c r="AB1255" s="63"/>
      <c r="AC1255" s="63"/>
      <c r="AD1255" s="174"/>
      <c r="AE1255" s="174"/>
      <c r="AF1255" s="466"/>
      <c r="AG1255" s="174"/>
      <c r="AH1255" s="174"/>
      <c r="AI1255" s="174"/>
      <c r="AJ1255" s="174"/>
      <c r="AK1255" s="174"/>
      <c r="AL1255" s="174"/>
      <c r="AM1255" s="174"/>
      <c r="AN1255" s="174"/>
      <c r="AO1255" s="174"/>
      <c r="AP1255" s="174"/>
      <c r="AQ1255" s="174"/>
      <c r="AR1255" s="174"/>
      <c r="AS1255" s="174"/>
      <c r="AT1255" s="415"/>
      <c r="AU1255" s="174"/>
      <c r="AV1255" s="437"/>
      <c r="AW1255" s="523"/>
      <c r="AX1255" s="524"/>
      <c r="AY1255" s="422"/>
      <c r="AZ1255" s="524"/>
      <c r="BA1255" s="524"/>
      <c r="BB1255" s="422"/>
      <c r="BC1255" s="524"/>
      <c r="BD1255" s="523"/>
      <c r="BE1255" s="524"/>
      <c r="BF1255" s="524"/>
      <c r="BG1255" s="426">
        <f t="shared" si="27"/>
        <v>0</v>
      </c>
      <c r="BH1255" s="426">
        <f t="shared" si="28"/>
        <v>0</v>
      </c>
      <c r="BI1255" s="426">
        <f t="shared" si="29"/>
        <v>0</v>
      </c>
      <c r="BJ1255" s="426">
        <f t="shared" si="30"/>
        <v>0</v>
      </c>
      <c r="BK1255" s="425" t="b">
        <f t="shared" si="31"/>
        <v>0</v>
      </c>
    </row>
    <row r="1256" spans="1:63" ht="15.75" customHeight="1">
      <c r="A1256" s="174"/>
      <c r="B1256" s="174"/>
      <c r="C1256" s="174"/>
      <c r="D1256" s="63"/>
      <c r="E1256" s="63"/>
      <c r="F1256" s="174"/>
      <c r="G1256" s="174"/>
      <c r="H1256" s="174"/>
      <c r="I1256" s="174"/>
      <c r="J1256" s="174"/>
      <c r="K1256" s="174"/>
      <c r="L1256" s="174"/>
      <c r="M1256" s="174"/>
      <c r="N1256" s="174"/>
      <c r="O1256" s="63"/>
      <c r="P1256" s="63"/>
      <c r="Q1256" s="174"/>
      <c r="R1256" s="63"/>
      <c r="S1256" s="174"/>
      <c r="T1256" s="174"/>
      <c r="U1256" s="174"/>
      <c r="V1256" s="63"/>
      <c r="W1256" s="174"/>
      <c r="X1256" s="174"/>
      <c r="Y1256" s="429"/>
      <c r="Z1256" s="63"/>
      <c r="AA1256" s="63"/>
      <c r="AB1256" s="63"/>
      <c r="AC1256" s="63"/>
      <c r="AD1256" s="174"/>
      <c r="AE1256" s="174"/>
      <c r="AF1256" s="466"/>
      <c r="AG1256" s="174"/>
      <c r="AH1256" s="174"/>
      <c r="AI1256" s="174"/>
      <c r="AJ1256" s="174"/>
      <c r="AK1256" s="174"/>
      <c r="AL1256" s="174"/>
      <c r="AM1256" s="174"/>
      <c r="AN1256" s="174"/>
      <c r="AO1256" s="174"/>
      <c r="AP1256" s="174"/>
      <c r="AQ1256" s="174"/>
      <c r="AR1256" s="174"/>
      <c r="AS1256" s="174"/>
      <c r="AT1256" s="415"/>
      <c r="AU1256" s="174"/>
      <c r="AV1256" s="437"/>
      <c r="AW1256" s="523"/>
      <c r="AX1256" s="524"/>
      <c r="AY1256" s="422"/>
      <c r="AZ1256" s="524"/>
      <c r="BA1256" s="524"/>
      <c r="BB1256" s="422"/>
      <c r="BC1256" s="524"/>
      <c r="BD1256" s="523"/>
      <c r="BE1256" s="524"/>
      <c r="BF1256" s="524"/>
      <c r="BG1256" s="426">
        <f t="shared" si="27"/>
        <v>0</v>
      </c>
      <c r="BH1256" s="426">
        <f t="shared" si="28"/>
        <v>0</v>
      </c>
      <c r="BI1256" s="426">
        <f t="shared" si="29"/>
        <v>0</v>
      </c>
      <c r="BJ1256" s="426">
        <f t="shared" si="30"/>
        <v>0</v>
      </c>
      <c r="BK1256" s="425" t="b">
        <f t="shared" si="31"/>
        <v>0</v>
      </c>
    </row>
    <row r="1257" spans="1:63" ht="15.75" customHeight="1">
      <c r="A1257" s="174"/>
      <c r="B1257" s="174"/>
      <c r="C1257" s="174"/>
      <c r="D1257" s="63"/>
      <c r="E1257" s="63"/>
      <c r="F1257" s="174"/>
      <c r="G1257" s="174"/>
      <c r="H1257" s="174"/>
      <c r="I1257" s="174"/>
      <c r="J1257" s="174"/>
      <c r="K1257" s="174"/>
      <c r="L1257" s="174"/>
      <c r="M1257" s="174"/>
      <c r="N1257" s="174"/>
      <c r="O1257" s="63"/>
      <c r="P1257" s="63"/>
      <c r="Q1257" s="174"/>
      <c r="R1257" s="63"/>
      <c r="S1257" s="174"/>
      <c r="T1257" s="174"/>
      <c r="U1257" s="174"/>
      <c r="V1257" s="63"/>
      <c r="W1257" s="174"/>
      <c r="X1257" s="174"/>
      <c r="Y1257" s="429"/>
      <c r="Z1257" s="63"/>
      <c r="AA1257" s="63"/>
      <c r="AB1257" s="63"/>
      <c r="AC1257" s="63"/>
      <c r="AD1257" s="174"/>
      <c r="AE1257" s="174"/>
      <c r="AF1257" s="466"/>
      <c r="AG1257" s="174"/>
      <c r="AH1257" s="174"/>
      <c r="AI1257" s="174"/>
      <c r="AJ1257" s="174"/>
      <c r="AK1257" s="174"/>
      <c r="AL1257" s="174"/>
      <c r="AM1257" s="174"/>
      <c r="AN1257" s="174"/>
      <c r="AO1257" s="174"/>
      <c r="AP1257" s="174"/>
      <c r="AQ1257" s="174"/>
      <c r="AR1257" s="174"/>
      <c r="AS1257" s="174"/>
      <c r="AT1257" s="415"/>
      <c r="AU1257" s="174"/>
      <c r="AV1257" s="437"/>
      <c r="AW1257" s="523"/>
      <c r="AX1257" s="524"/>
      <c r="AY1257" s="422"/>
      <c r="AZ1257" s="524"/>
      <c r="BA1257" s="524"/>
      <c r="BB1257" s="422"/>
      <c r="BC1257" s="524"/>
      <c r="BD1257" s="523"/>
      <c r="BE1257" s="524"/>
      <c r="BF1257" s="524"/>
      <c r="BG1257" s="426">
        <f t="shared" si="27"/>
        <v>0</v>
      </c>
      <c r="BH1257" s="426">
        <f t="shared" si="28"/>
        <v>0</v>
      </c>
      <c r="BI1257" s="426">
        <f t="shared" si="29"/>
        <v>0</v>
      </c>
      <c r="BJ1257" s="426">
        <f t="shared" si="30"/>
        <v>0</v>
      </c>
      <c r="BK1257" s="425" t="b">
        <f t="shared" si="31"/>
        <v>0</v>
      </c>
    </row>
    <row r="1258" spans="1:63" ht="15.75" customHeight="1">
      <c r="A1258" s="174"/>
      <c r="B1258" s="174"/>
      <c r="C1258" s="174"/>
      <c r="D1258" s="63"/>
      <c r="E1258" s="63"/>
      <c r="F1258" s="174"/>
      <c r="G1258" s="174"/>
      <c r="H1258" s="174"/>
      <c r="I1258" s="174"/>
      <c r="J1258" s="174"/>
      <c r="K1258" s="174"/>
      <c r="L1258" s="174"/>
      <c r="M1258" s="174"/>
      <c r="N1258" s="174"/>
      <c r="O1258" s="63"/>
      <c r="P1258" s="63"/>
      <c r="Q1258" s="174"/>
      <c r="R1258" s="63"/>
      <c r="S1258" s="174"/>
      <c r="T1258" s="174"/>
      <c r="U1258" s="174"/>
      <c r="V1258" s="63"/>
      <c r="W1258" s="174"/>
      <c r="X1258" s="174"/>
      <c r="Y1258" s="429"/>
      <c r="Z1258" s="63"/>
      <c r="AA1258" s="63"/>
      <c r="AB1258" s="63"/>
      <c r="AC1258" s="63"/>
      <c r="AD1258" s="174"/>
      <c r="AE1258" s="174"/>
      <c r="AF1258" s="466"/>
      <c r="AG1258" s="174"/>
      <c r="AH1258" s="174"/>
      <c r="AI1258" s="174"/>
      <c r="AJ1258" s="174"/>
      <c r="AK1258" s="174"/>
      <c r="AL1258" s="174"/>
      <c r="AM1258" s="174"/>
      <c r="AN1258" s="174"/>
      <c r="AO1258" s="174"/>
      <c r="AP1258" s="174"/>
      <c r="AQ1258" s="174"/>
      <c r="AR1258" s="174"/>
      <c r="AS1258" s="174"/>
      <c r="AT1258" s="415"/>
      <c r="AU1258" s="174"/>
      <c r="AV1258" s="437"/>
      <c r="AW1258" s="523"/>
      <c r="AX1258" s="524"/>
      <c r="AY1258" s="422"/>
      <c r="AZ1258" s="524"/>
      <c r="BA1258" s="524"/>
      <c r="BB1258" s="422"/>
      <c r="BC1258" s="524"/>
      <c r="BD1258" s="523"/>
      <c r="BE1258" s="524"/>
      <c r="BF1258" s="524"/>
      <c r="BG1258" s="426">
        <f t="shared" si="27"/>
        <v>0</v>
      </c>
      <c r="BH1258" s="426">
        <f t="shared" si="28"/>
        <v>0</v>
      </c>
      <c r="BI1258" s="426">
        <f t="shared" si="29"/>
        <v>0</v>
      </c>
      <c r="BJ1258" s="426">
        <f t="shared" si="30"/>
        <v>0</v>
      </c>
      <c r="BK1258" s="425" t="b">
        <f t="shared" si="31"/>
        <v>0</v>
      </c>
    </row>
    <row r="1259" spans="1:63" ht="15.75" customHeight="1">
      <c r="A1259" s="174"/>
      <c r="B1259" s="174"/>
      <c r="C1259" s="174"/>
      <c r="D1259" s="63"/>
      <c r="E1259" s="63"/>
      <c r="F1259" s="174"/>
      <c r="G1259" s="174"/>
      <c r="H1259" s="174"/>
      <c r="I1259" s="174"/>
      <c r="J1259" s="174"/>
      <c r="K1259" s="174"/>
      <c r="L1259" s="174"/>
      <c r="M1259" s="174"/>
      <c r="N1259" s="174"/>
      <c r="O1259" s="63"/>
      <c r="P1259" s="63"/>
      <c r="Q1259" s="174"/>
      <c r="R1259" s="63"/>
      <c r="S1259" s="174"/>
      <c r="T1259" s="174"/>
      <c r="U1259" s="174"/>
      <c r="V1259" s="63"/>
      <c r="W1259" s="174"/>
      <c r="X1259" s="174"/>
      <c r="Y1259" s="429"/>
      <c r="Z1259" s="63"/>
      <c r="AA1259" s="63"/>
      <c r="AB1259" s="63"/>
      <c r="AC1259" s="63"/>
      <c r="AD1259" s="174"/>
      <c r="AE1259" s="174"/>
      <c r="AF1259" s="466"/>
      <c r="AG1259" s="174"/>
      <c r="AH1259" s="174"/>
      <c r="AI1259" s="174"/>
      <c r="AJ1259" s="174"/>
      <c r="AK1259" s="174"/>
      <c r="AL1259" s="174"/>
      <c r="AM1259" s="174"/>
      <c r="AN1259" s="174"/>
      <c r="AO1259" s="174"/>
      <c r="AP1259" s="174"/>
      <c r="AQ1259" s="174"/>
      <c r="AR1259" s="174"/>
      <c r="AS1259" s="174"/>
      <c r="AT1259" s="415"/>
      <c r="AU1259" s="174"/>
      <c r="AV1259" s="437"/>
      <c r="AW1259" s="523"/>
      <c r="AX1259" s="524"/>
      <c r="AY1259" s="422"/>
      <c r="AZ1259" s="524"/>
      <c r="BA1259" s="524"/>
      <c r="BB1259" s="422"/>
      <c r="BC1259" s="524"/>
      <c r="BD1259" s="523"/>
      <c r="BE1259" s="524"/>
      <c r="BF1259" s="524"/>
      <c r="BG1259" s="426">
        <f t="shared" si="27"/>
        <v>0</v>
      </c>
      <c r="BH1259" s="426">
        <f t="shared" si="28"/>
        <v>0</v>
      </c>
      <c r="BI1259" s="426">
        <f t="shared" si="29"/>
        <v>0</v>
      </c>
      <c r="BJ1259" s="426">
        <f t="shared" si="30"/>
        <v>0</v>
      </c>
      <c r="BK1259" s="425" t="b">
        <f t="shared" si="31"/>
        <v>0</v>
      </c>
    </row>
    <row r="1260" spans="1:63" ht="15.75" customHeight="1">
      <c r="A1260" s="174"/>
      <c r="B1260" s="174"/>
      <c r="C1260" s="174"/>
      <c r="D1260" s="63"/>
      <c r="E1260" s="63"/>
      <c r="F1260" s="174"/>
      <c r="G1260" s="174"/>
      <c r="H1260" s="174"/>
      <c r="I1260" s="174"/>
      <c r="J1260" s="174"/>
      <c r="K1260" s="174"/>
      <c r="L1260" s="174"/>
      <c r="M1260" s="174"/>
      <c r="N1260" s="174"/>
      <c r="O1260" s="63"/>
      <c r="P1260" s="63"/>
      <c r="Q1260" s="174"/>
      <c r="R1260" s="63"/>
      <c r="S1260" s="174"/>
      <c r="T1260" s="174"/>
      <c r="U1260" s="174"/>
      <c r="V1260" s="63"/>
      <c r="W1260" s="174"/>
      <c r="X1260" s="174"/>
      <c r="Y1260" s="429"/>
      <c r="Z1260" s="63"/>
      <c r="AA1260" s="63"/>
      <c r="AB1260" s="63"/>
      <c r="AC1260" s="63"/>
      <c r="AD1260" s="174"/>
      <c r="AE1260" s="174"/>
      <c r="AF1260" s="466"/>
      <c r="AG1260" s="174"/>
      <c r="AH1260" s="174"/>
      <c r="AI1260" s="174"/>
      <c r="AJ1260" s="174"/>
      <c r="AK1260" s="174"/>
      <c r="AL1260" s="174"/>
      <c r="AM1260" s="174"/>
      <c r="AN1260" s="174"/>
      <c r="AO1260" s="174"/>
      <c r="AP1260" s="174"/>
      <c r="AQ1260" s="174"/>
      <c r="AR1260" s="174"/>
      <c r="AS1260" s="174"/>
      <c r="AT1260" s="415"/>
      <c r="AU1260" s="174"/>
      <c r="AV1260" s="437"/>
      <c r="AW1260" s="523"/>
      <c r="AX1260" s="524"/>
      <c r="AY1260" s="422"/>
      <c r="AZ1260" s="524"/>
      <c r="BA1260" s="524"/>
      <c r="BB1260" s="422"/>
      <c r="BC1260" s="524"/>
      <c r="BD1260" s="523"/>
      <c r="BE1260" s="524"/>
      <c r="BF1260" s="524"/>
      <c r="BG1260" s="426">
        <f t="shared" si="27"/>
        <v>0</v>
      </c>
      <c r="BH1260" s="426">
        <f t="shared" si="28"/>
        <v>0</v>
      </c>
      <c r="BI1260" s="426">
        <f t="shared" si="29"/>
        <v>0</v>
      </c>
      <c r="BJ1260" s="426">
        <f t="shared" si="30"/>
        <v>0</v>
      </c>
      <c r="BK1260" s="425" t="b">
        <f t="shared" si="31"/>
        <v>0</v>
      </c>
    </row>
    <row r="1261" spans="1:63" ht="15.75" customHeight="1">
      <c r="A1261" s="174"/>
      <c r="B1261" s="174"/>
      <c r="C1261" s="174"/>
      <c r="D1261" s="63"/>
      <c r="E1261" s="63"/>
      <c r="F1261" s="174"/>
      <c r="G1261" s="174"/>
      <c r="H1261" s="174"/>
      <c r="I1261" s="174"/>
      <c r="J1261" s="174"/>
      <c r="K1261" s="174"/>
      <c r="L1261" s="174"/>
      <c r="M1261" s="174"/>
      <c r="N1261" s="174"/>
      <c r="O1261" s="63"/>
      <c r="P1261" s="63"/>
      <c r="Q1261" s="174"/>
      <c r="R1261" s="63"/>
      <c r="S1261" s="174"/>
      <c r="T1261" s="174"/>
      <c r="U1261" s="174"/>
      <c r="V1261" s="63"/>
      <c r="W1261" s="174"/>
      <c r="X1261" s="174"/>
      <c r="Y1261" s="429"/>
      <c r="Z1261" s="63"/>
      <c r="AA1261" s="63"/>
      <c r="AB1261" s="63"/>
      <c r="AC1261" s="63"/>
      <c r="AD1261" s="174"/>
      <c r="AE1261" s="174"/>
      <c r="AF1261" s="466"/>
      <c r="AG1261" s="174"/>
      <c r="AH1261" s="174"/>
      <c r="AI1261" s="174"/>
      <c r="AJ1261" s="174"/>
      <c r="AK1261" s="174"/>
      <c r="AL1261" s="174"/>
      <c r="AM1261" s="174"/>
      <c r="AN1261" s="174"/>
      <c r="AO1261" s="174"/>
      <c r="AP1261" s="174"/>
      <c r="AQ1261" s="174"/>
      <c r="AR1261" s="174"/>
      <c r="AS1261" s="174"/>
      <c r="AT1261" s="415"/>
      <c r="AU1261" s="174"/>
      <c r="AV1261" s="437"/>
      <c r="AW1261" s="523"/>
      <c r="AX1261" s="524"/>
      <c r="AY1261" s="422"/>
      <c r="AZ1261" s="524"/>
      <c r="BA1261" s="524"/>
      <c r="BB1261" s="422"/>
      <c r="BC1261" s="524"/>
      <c r="BD1261" s="523"/>
      <c r="BE1261" s="524"/>
      <c r="BF1261" s="524"/>
      <c r="BG1261" s="426">
        <f t="shared" si="27"/>
        <v>0</v>
      </c>
      <c r="BH1261" s="426">
        <f t="shared" si="28"/>
        <v>0</v>
      </c>
      <c r="BI1261" s="426">
        <f t="shared" si="29"/>
        <v>0</v>
      </c>
      <c r="BJ1261" s="426">
        <f t="shared" si="30"/>
        <v>0</v>
      </c>
      <c r="BK1261" s="425" t="b">
        <f t="shared" si="31"/>
        <v>0</v>
      </c>
    </row>
    <row r="1262" spans="1:63" ht="15.75" customHeight="1">
      <c r="A1262" s="174"/>
      <c r="B1262" s="174"/>
      <c r="C1262" s="174"/>
      <c r="D1262" s="63"/>
      <c r="E1262" s="63"/>
      <c r="F1262" s="174"/>
      <c r="G1262" s="174"/>
      <c r="H1262" s="174"/>
      <c r="I1262" s="174"/>
      <c r="J1262" s="174"/>
      <c r="K1262" s="174"/>
      <c r="L1262" s="174"/>
      <c r="M1262" s="174"/>
      <c r="N1262" s="174"/>
      <c r="O1262" s="63"/>
      <c r="P1262" s="63"/>
      <c r="Q1262" s="174"/>
      <c r="R1262" s="63"/>
      <c r="S1262" s="174"/>
      <c r="T1262" s="174"/>
      <c r="U1262" s="174"/>
      <c r="V1262" s="63"/>
      <c r="W1262" s="174"/>
      <c r="X1262" s="174"/>
      <c r="Y1262" s="429"/>
      <c r="Z1262" s="63"/>
      <c r="AA1262" s="63"/>
      <c r="AB1262" s="63"/>
      <c r="AC1262" s="63"/>
      <c r="AD1262" s="174"/>
      <c r="AE1262" s="174"/>
      <c r="AF1262" s="466"/>
      <c r="AG1262" s="174"/>
      <c r="AH1262" s="174"/>
      <c r="AI1262" s="174"/>
      <c r="AJ1262" s="174"/>
      <c r="AK1262" s="174"/>
      <c r="AL1262" s="174"/>
      <c r="AM1262" s="174"/>
      <c r="AN1262" s="174"/>
      <c r="AO1262" s="174"/>
      <c r="AP1262" s="174"/>
      <c r="AQ1262" s="174"/>
      <c r="AR1262" s="174"/>
      <c r="AS1262" s="174"/>
      <c r="AT1262" s="415"/>
      <c r="AU1262" s="174"/>
      <c r="AV1262" s="437"/>
      <c r="AW1262" s="523"/>
      <c r="AX1262" s="524"/>
      <c r="AY1262" s="422"/>
      <c r="AZ1262" s="524"/>
      <c r="BA1262" s="524"/>
      <c r="BB1262" s="422"/>
      <c r="BC1262" s="524"/>
      <c r="BD1262" s="523"/>
      <c r="BE1262" s="524"/>
      <c r="BF1262" s="524"/>
      <c r="BG1262" s="426">
        <f t="shared" si="27"/>
        <v>0</v>
      </c>
      <c r="BH1262" s="426">
        <f t="shared" si="28"/>
        <v>0</v>
      </c>
      <c r="BI1262" s="426">
        <f t="shared" si="29"/>
        <v>0</v>
      </c>
      <c r="BJ1262" s="426">
        <f t="shared" si="30"/>
        <v>0</v>
      </c>
      <c r="BK1262" s="425" t="b">
        <f t="shared" si="31"/>
        <v>0</v>
      </c>
    </row>
    <row r="1263" spans="1:63" ht="15.75" customHeight="1">
      <c r="A1263" s="174"/>
      <c r="B1263" s="174"/>
      <c r="C1263" s="174"/>
      <c r="D1263" s="63"/>
      <c r="E1263" s="63"/>
      <c r="F1263" s="174"/>
      <c r="G1263" s="174"/>
      <c r="H1263" s="174"/>
      <c r="I1263" s="174"/>
      <c r="J1263" s="174"/>
      <c r="K1263" s="174"/>
      <c r="L1263" s="174"/>
      <c r="M1263" s="174"/>
      <c r="N1263" s="174"/>
      <c r="O1263" s="63"/>
      <c r="P1263" s="63"/>
      <c r="Q1263" s="174"/>
      <c r="R1263" s="63"/>
      <c r="S1263" s="174"/>
      <c r="T1263" s="174"/>
      <c r="U1263" s="174"/>
      <c r="V1263" s="63"/>
      <c r="W1263" s="174"/>
      <c r="X1263" s="174"/>
      <c r="Y1263" s="429"/>
      <c r="Z1263" s="63"/>
      <c r="AA1263" s="63"/>
      <c r="AB1263" s="63"/>
      <c r="AC1263" s="63"/>
      <c r="AD1263" s="174"/>
      <c r="AE1263" s="174"/>
      <c r="AF1263" s="466"/>
      <c r="AG1263" s="174"/>
      <c r="AH1263" s="174"/>
      <c r="AI1263" s="174"/>
      <c r="AJ1263" s="174"/>
      <c r="AK1263" s="174"/>
      <c r="AL1263" s="174"/>
      <c r="AM1263" s="174"/>
      <c r="AN1263" s="174"/>
      <c r="AO1263" s="174"/>
      <c r="AP1263" s="174"/>
      <c r="AQ1263" s="174"/>
      <c r="AR1263" s="174"/>
      <c r="AS1263" s="174"/>
      <c r="AT1263" s="415"/>
      <c r="AU1263" s="174"/>
      <c r="AV1263" s="437"/>
      <c r="AW1263" s="523"/>
      <c r="AX1263" s="524"/>
      <c r="AY1263" s="422"/>
      <c r="AZ1263" s="524"/>
      <c r="BA1263" s="524"/>
      <c r="BB1263" s="422"/>
      <c r="BC1263" s="524"/>
      <c r="BD1263" s="523"/>
      <c r="BE1263" s="524"/>
      <c r="BF1263" s="524"/>
      <c r="BG1263" s="426">
        <f t="shared" si="27"/>
        <v>0</v>
      </c>
      <c r="BH1263" s="426">
        <f t="shared" si="28"/>
        <v>0</v>
      </c>
      <c r="BI1263" s="426">
        <f t="shared" si="29"/>
        <v>0</v>
      </c>
      <c r="BJ1263" s="426">
        <f t="shared" si="30"/>
        <v>0</v>
      </c>
      <c r="BK1263" s="425" t="b">
        <f t="shared" si="31"/>
        <v>0</v>
      </c>
    </row>
    <row r="1264" spans="1:63" ht="15.75" customHeight="1">
      <c r="A1264" s="174"/>
      <c r="B1264" s="174"/>
      <c r="C1264" s="174"/>
      <c r="D1264" s="63"/>
      <c r="E1264" s="63"/>
      <c r="F1264" s="174"/>
      <c r="G1264" s="174"/>
      <c r="H1264" s="174"/>
      <c r="I1264" s="174"/>
      <c r="J1264" s="174"/>
      <c r="K1264" s="174"/>
      <c r="L1264" s="174"/>
      <c r="M1264" s="174"/>
      <c r="N1264" s="174"/>
      <c r="O1264" s="63"/>
      <c r="P1264" s="63"/>
      <c r="Q1264" s="174"/>
      <c r="R1264" s="63"/>
      <c r="S1264" s="174"/>
      <c r="T1264" s="174"/>
      <c r="U1264" s="174"/>
      <c r="V1264" s="63"/>
      <c r="W1264" s="174"/>
      <c r="X1264" s="174"/>
      <c r="Y1264" s="429"/>
      <c r="Z1264" s="63"/>
      <c r="AA1264" s="63"/>
      <c r="AB1264" s="63"/>
      <c r="AC1264" s="63"/>
      <c r="AD1264" s="174"/>
      <c r="AE1264" s="174"/>
      <c r="AF1264" s="466"/>
      <c r="AG1264" s="174"/>
      <c r="AH1264" s="174"/>
      <c r="AI1264" s="174"/>
      <c r="AJ1264" s="174"/>
      <c r="AK1264" s="174"/>
      <c r="AL1264" s="174"/>
      <c r="AM1264" s="174"/>
      <c r="AN1264" s="174"/>
      <c r="AO1264" s="174"/>
      <c r="AP1264" s="174"/>
      <c r="AQ1264" s="174"/>
      <c r="AR1264" s="174"/>
      <c r="AS1264" s="174"/>
      <c r="AT1264" s="415"/>
      <c r="AU1264" s="174"/>
      <c r="AV1264" s="437"/>
      <c r="AW1264" s="523"/>
      <c r="AX1264" s="524"/>
      <c r="AY1264" s="422"/>
      <c r="AZ1264" s="524"/>
      <c r="BA1264" s="524"/>
      <c r="BB1264" s="422"/>
      <c r="BC1264" s="524"/>
      <c r="BD1264" s="523"/>
      <c r="BE1264" s="524"/>
      <c r="BF1264" s="524"/>
      <c r="BG1264" s="426">
        <f t="shared" si="27"/>
        <v>0</v>
      </c>
      <c r="BH1264" s="426">
        <f t="shared" si="28"/>
        <v>0</v>
      </c>
      <c r="BI1264" s="426">
        <f t="shared" si="29"/>
        <v>0</v>
      </c>
      <c r="BJ1264" s="426">
        <f t="shared" si="30"/>
        <v>0</v>
      </c>
      <c r="BK1264" s="425" t="b">
        <f t="shared" si="31"/>
        <v>0</v>
      </c>
    </row>
    <row r="1265" spans="1:63" ht="15.75" customHeight="1">
      <c r="A1265" s="174"/>
      <c r="B1265" s="174"/>
      <c r="C1265" s="174"/>
      <c r="D1265" s="63"/>
      <c r="E1265" s="63"/>
      <c r="F1265" s="174"/>
      <c r="G1265" s="174"/>
      <c r="H1265" s="174"/>
      <c r="I1265" s="174"/>
      <c r="J1265" s="174"/>
      <c r="K1265" s="174"/>
      <c r="L1265" s="174"/>
      <c r="M1265" s="174"/>
      <c r="N1265" s="174"/>
      <c r="O1265" s="63"/>
      <c r="P1265" s="63"/>
      <c r="Q1265" s="174"/>
      <c r="R1265" s="63"/>
      <c r="S1265" s="174"/>
      <c r="T1265" s="174"/>
      <c r="U1265" s="174"/>
      <c r="V1265" s="63"/>
      <c r="W1265" s="174"/>
      <c r="X1265" s="174"/>
      <c r="Y1265" s="429"/>
      <c r="Z1265" s="63"/>
      <c r="AA1265" s="63"/>
      <c r="AB1265" s="63"/>
      <c r="AC1265" s="63"/>
      <c r="AD1265" s="174"/>
      <c r="AE1265" s="174"/>
      <c r="AF1265" s="466"/>
      <c r="AG1265" s="174"/>
      <c r="AH1265" s="174"/>
      <c r="AI1265" s="174"/>
      <c r="AJ1265" s="174"/>
      <c r="AK1265" s="174"/>
      <c r="AL1265" s="174"/>
      <c r="AM1265" s="174"/>
      <c r="AN1265" s="174"/>
      <c r="AO1265" s="174"/>
      <c r="AP1265" s="174"/>
      <c r="AQ1265" s="174"/>
      <c r="AR1265" s="174"/>
      <c r="AS1265" s="174"/>
      <c r="AT1265" s="415"/>
      <c r="AU1265" s="174"/>
      <c r="AV1265" s="437"/>
      <c r="AW1265" s="523"/>
      <c r="AX1265" s="524"/>
      <c r="AY1265" s="422"/>
      <c r="AZ1265" s="524"/>
      <c r="BA1265" s="524"/>
      <c r="BB1265" s="422"/>
      <c r="BC1265" s="524"/>
      <c r="BD1265" s="523"/>
      <c r="BE1265" s="524"/>
      <c r="BF1265" s="524"/>
      <c r="BG1265" s="426">
        <f t="shared" si="27"/>
        <v>0</v>
      </c>
      <c r="BH1265" s="426">
        <f t="shared" si="28"/>
        <v>0</v>
      </c>
      <c r="BI1265" s="426">
        <f t="shared" si="29"/>
        <v>0</v>
      </c>
      <c r="BJ1265" s="426">
        <f t="shared" si="30"/>
        <v>0</v>
      </c>
      <c r="BK1265" s="425" t="b">
        <f t="shared" si="31"/>
        <v>0</v>
      </c>
    </row>
    <row r="1266" spans="1:63" ht="15.75" customHeight="1">
      <c r="A1266" s="174"/>
      <c r="B1266" s="174"/>
      <c r="C1266" s="174"/>
      <c r="D1266" s="63"/>
      <c r="E1266" s="63"/>
      <c r="F1266" s="174"/>
      <c r="G1266" s="174"/>
      <c r="H1266" s="174"/>
      <c r="I1266" s="174"/>
      <c r="J1266" s="174"/>
      <c r="K1266" s="174"/>
      <c r="L1266" s="174"/>
      <c r="M1266" s="174"/>
      <c r="N1266" s="174"/>
      <c r="O1266" s="63"/>
      <c r="P1266" s="63"/>
      <c r="Q1266" s="174"/>
      <c r="R1266" s="63"/>
      <c r="S1266" s="174"/>
      <c r="T1266" s="174"/>
      <c r="U1266" s="174"/>
      <c r="V1266" s="63"/>
      <c r="W1266" s="174"/>
      <c r="X1266" s="174"/>
      <c r="Y1266" s="429"/>
      <c r="Z1266" s="63"/>
      <c r="AA1266" s="63"/>
      <c r="AB1266" s="63"/>
      <c r="AC1266" s="63"/>
      <c r="AD1266" s="174"/>
      <c r="AE1266" s="174"/>
      <c r="AF1266" s="466"/>
      <c r="AG1266" s="174"/>
      <c r="AH1266" s="174"/>
      <c r="AI1266" s="174"/>
      <c r="AJ1266" s="174"/>
      <c r="AK1266" s="174"/>
      <c r="AL1266" s="174"/>
      <c r="AM1266" s="174"/>
      <c r="AN1266" s="174"/>
      <c r="AO1266" s="174"/>
      <c r="AP1266" s="174"/>
      <c r="AQ1266" s="174"/>
      <c r="AR1266" s="174"/>
      <c r="AS1266" s="174"/>
      <c r="AT1266" s="415"/>
      <c r="AU1266" s="174"/>
      <c r="AV1266" s="437"/>
      <c r="AW1266" s="523"/>
      <c r="AX1266" s="524"/>
      <c r="AY1266" s="422"/>
      <c r="AZ1266" s="524"/>
      <c r="BA1266" s="524"/>
      <c r="BB1266" s="422"/>
      <c r="BC1266" s="524"/>
      <c r="BD1266" s="523"/>
      <c r="BE1266" s="524"/>
      <c r="BF1266" s="524"/>
      <c r="BG1266" s="426">
        <f t="shared" si="27"/>
        <v>0</v>
      </c>
      <c r="BH1266" s="426">
        <f t="shared" si="28"/>
        <v>0</v>
      </c>
      <c r="BI1266" s="426">
        <f t="shared" si="29"/>
        <v>0</v>
      </c>
      <c r="BJ1266" s="426">
        <f t="shared" si="30"/>
        <v>0</v>
      </c>
      <c r="BK1266" s="425" t="b">
        <f t="shared" si="31"/>
        <v>0</v>
      </c>
    </row>
    <row r="1267" spans="1:63" ht="15.75" customHeight="1">
      <c r="A1267" s="174"/>
      <c r="B1267" s="174"/>
      <c r="C1267" s="174"/>
      <c r="D1267" s="63"/>
      <c r="E1267" s="63"/>
      <c r="F1267" s="174"/>
      <c r="G1267" s="174"/>
      <c r="H1267" s="174"/>
      <c r="I1267" s="174"/>
      <c r="J1267" s="174"/>
      <c r="K1267" s="174"/>
      <c r="L1267" s="174"/>
      <c r="M1267" s="174"/>
      <c r="N1267" s="174"/>
      <c r="O1267" s="63"/>
      <c r="P1267" s="63"/>
      <c r="Q1267" s="174"/>
      <c r="R1267" s="63"/>
      <c r="S1267" s="174"/>
      <c r="T1267" s="174"/>
      <c r="U1267" s="174"/>
      <c r="V1267" s="63"/>
      <c r="W1267" s="174"/>
      <c r="X1267" s="174"/>
      <c r="Y1267" s="429"/>
      <c r="Z1267" s="63"/>
      <c r="AA1267" s="63"/>
      <c r="AB1267" s="63"/>
      <c r="AC1267" s="63"/>
      <c r="AD1267" s="174"/>
      <c r="AE1267" s="174"/>
      <c r="AF1267" s="466"/>
      <c r="AG1267" s="174"/>
      <c r="AH1267" s="174"/>
      <c r="AI1267" s="174"/>
      <c r="AJ1267" s="174"/>
      <c r="AK1267" s="174"/>
      <c r="AL1267" s="174"/>
      <c r="AM1267" s="174"/>
      <c r="AN1267" s="174"/>
      <c r="AO1267" s="174"/>
      <c r="AP1267" s="174"/>
      <c r="AQ1267" s="174"/>
      <c r="AR1267" s="174"/>
      <c r="AS1267" s="174"/>
      <c r="AT1267" s="415"/>
      <c r="AU1267" s="174"/>
      <c r="AV1267" s="437"/>
      <c r="AW1267" s="523"/>
      <c r="AX1267" s="524"/>
      <c r="AY1267" s="422"/>
      <c r="AZ1267" s="524"/>
      <c r="BA1267" s="524"/>
      <c r="BB1267" s="422"/>
      <c r="BC1267" s="524"/>
      <c r="BD1267" s="523"/>
      <c r="BE1267" s="524"/>
      <c r="BF1267" s="524"/>
      <c r="BG1267" s="426">
        <f t="shared" si="27"/>
        <v>0</v>
      </c>
      <c r="BH1267" s="426">
        <f t="shared" si="28"/>
        <v>0</v>
      </c>
      <c r="BI1267" s="426">
        <f t="shared" si="29"/>
        <v>0</v>
      </c>
      <c r="BJ1267" s="426">
        <f t="shared" si="30"/>
        <v>0</v>
      </c>
      <c r="BK1267" s="425" t="b">
        <f t="shared" si="31"/>
        <v>0</v>
      </c>
    </row>
    <row r="1268" spans="1:63" ht="15.75" customHeight="1">
      <c r="A1268" s="174"/>
      <c r="B1268" s="174"/>
      <c r="C1268" s="174"/>
      <c r="D1268" s="63"/>
      <c r="E1268" s="63"/>
      <c r="F1268" s="174"/>
      <c r="G1268" s="174"/>
      <c r="H1268" s="174"/>
      <c r="I1268" s="174"/>
      <c r="J1268" s="174"/>
      <c r="K1268" s="174"/>
      <c r="L1268" s="174"/>
      <c r="M1268" s="174"/>
      <c r="N1268" s="174"/>
      <c r="O1268" s="63"/>
      <c r="P1268" s="63"/>
      <c r="Q1268" s="174"/>
      <c r="R1268" s="63"/>
      <c r="S1268" s="174"/>
      <c r="T1268" s="174"/>
      <c r="U1268" s="174"/>
      <c r="V1268" s="63"/>
      <c r="W1268" s="174"/>
      <c r="X1268" s="174"/>
      <c r="Y1268" s="429"/>
      <c r="Z1268" s="63"/>
      <c r="AA1268" s="63"/>
      <c r="AB1268" s="63"/>
      <c r="AC1268" s="63"/>
      <c r="AD1268" s="174"/>
      <c r="AE1268" s="174"/>
      <c r="AF1268" s="466"/>
      <c r="AG1268" s="174"/>
      <c r="AH1268" s="174"/>
      <c r="AI1268" s="174"/>
      <c r="AJ1268" s="174"/>
      <c r="AK1268" s="174"/>
      <c r="AL1268" s="174"/>
      <c r="AM1268" s="174"/>
      <c r="AN1268" s="174"/>
      <c r="AO1268" s="174"/>
      <c r="AP1268" s="174"/>
      <c r="AQ1268" s="174"/>
      <c r="AR1268" s="174"/>
      <c r="AS1268" s="174"/>
      <c r="AT1268" s="415"/>
      <c r="AU1268" s="174"/>
      <c r="AV1268" s="437"/>
      <c r="AW1268" s="523"/>
      <c r="AX1268" s="524"/>
      <c r="AY1268" s="422"/>
      <c r="AZ1268" s="524"/>
      <c r="BA1268" s="524"/>
      <c r="BB1268" s="422"/>
      <c r="BC1268" s="524"/>
      <c r="BD1268" s="523"/>
      <c r="BE1268" s="524"/>
      <c r="BF1268" s="524"/>
      <c r="BG1268" s="426">
        <f t="shared" si="27"/>
        <v>0</v>
      </c>
      <c r="BH1268" s="426">
        <f t="shared" si="28"/>
        <v>0</v>
      </c>
      <c r="BI1268" s="426">
        <f t="shared" si="29"/>
        <v>0</v>
      </c>
      <c r="BJ1268" s="426">
        <f t="shared" si="30"/>
        <v>0</v>
      </c>
      <c r="BK1268" s="425" t="b">
        <f t="shared" si="31"/>
        <v>0</v>
      </c>
    </row>
    <row r="1269" spans="1:63" ht="15.75" customHeight="1">
      <c r="A1269" s="174"/>
      <c r="B1269" s="174"/>
      <c r="C1269" s="174"/>
      <c r="D1269" s="63"/>
      <c r="E1269" s="63"/>
      <c r="F1269" s="174"/>
      <c r="G1269" s="174"/>
      <c r="H1269" s="174"/>
      <c r="I1269" s="174"/>
      <c r="J1269" s="174"/>
      <c r="K1269" s="174"/>
      <c r="L1269" s="174"/>
      <c r="M1269" s="174"/>
      <c r="N1269" s="174"/>
      <c r="O1269" s="63"/>
      <c r="P1269" s="63"/>
      <c r="Q1269" s="174"/>
      <c r="R1269" s="63"/>
      <c r="S1269" s="174"/>
      <c r="T1269" s="174"/>
      <c r="U1269" s="174"/>
      <c r="V1269" s="63"/>
      <c r="W1269" s="174"/>
      <c r="X1269" s="174"/>
      <c r="Y1269" s="429"/>
      <c r="Z1269" s="63"/>
      <c r="AA1269" s="63"/>
      <c r="AB1269" s="63"/>
      <c r="AC1269" s="63"/>
      <c r="AD1269" s="174"/>
      <c r="AE1269" s="174"/>
      <c r="AF1269" s="466"/>
      <c r="AG1269" s="174"/>
      <c r="AH1269" s="174"/>
      <c r="AI1269" s="174"/>
      <c r="AJ1269" s="174"/>
      <c r="AK1269" s="174"/>
      <c r="AL1269" s="174"/>
      <c r="AM1269" s="174"/>
      <c r="AN1269" s="174"/>
      <c r="AO1269" s="174"/>
      <c r="AP1269" s="174"/>
      <c r="AQ1269" s="174"/>
      <c r="AR1269" s="174"/>
      <c r="AS1269" s="174"/>
      <c r="AT1269" s="415"/>
      <c r="AU1269" s="174"/>
      <c r="AV1269" s="437"/>
      <c r="AW1269" s="523"/>
      <c r="AX1269" s="524"/>
      <c r="AY1269" s="422"/>
      <c r="AZ1269" s="524"/>
      <c r="BA1269" s="524"/>
      <c r="BB1269" s="422"/>
      <c r="BC1269" s="524"/>
      <c r="BD1269" s="523"/>
      <c r="BE1269" s="524"/>
      <c r="BF1269" s="524"/>
      <c r="BG1269" s="426">
        <f t="shared" si="27"/>
        <v>0</v>
      </c>
      <c r="BH1269" s="426">
        <f t="shared" si="28"/>
        <v>0</v>
      </c>
      <c r="BI1269" s="426">
        <f t="shared" si="29"/>
        <v>0</v>
      </c>
      <c r="BJ1269" s="426">
        <f t="shared" si="30"/>
        <v>0</v>
      </c>
      <c r="BK1269" s="425" t="b">
        <f t="shared" si="31"/>
        <v>0</v>
      </c>
    </row>
    <row r="1270" spans="1:63" ht="15.75" customHeight="1">
      <c r="A1270" s="174"/>
      <c r="B1270" s="174"/>
      <c r="C1270" s="174"/>
      <c r="D1270" s="63"/>
      <c r="E1270" s="63"/>
      <c r="F1270" s="174"/>
      <c r="G1270" s="174"/>
      <c r="H1270" s="174"/>
      <c r="I1270" s="174"/>
      <c r="J1270" s="174"/>
      <c r="K1270" s="174"/>
      <c r="L1270" s="174"/>
      <c r="M1270" s="174"/>
      <c r="N1270" s="174"/>
      <c r="O1270" s="63"/>
      <c r="P1270" s="63"/>
      <c r="Q1270" s="174"/>
      <c r="R1270" s="63"/>
      <c r="S1270" s="174"/>
      <c r="T1270" s="174"/>
      <c r="U1270" s="174"/>
      <c r="V1270" s="63"/>
      <c r="W1270" s="174"/>
      <c r="X1270" s="174"/>
      <c r="Y1270" s="429"/>
      <c r="Z1270" s="63"/>
      <c r="AA1270" s="63"/>
      <c r="AB1270" s="63"/>
      <c r="AC1270" s="63"/>
      <c r="AD1270" s="174"/>
      <c r="AE1270" s="174"/>
      <c r="AF1270" s="466"/>
      <c r="AG1270" s="174"/>
      <c r="AH1270" s="174"/>
      <c r="AI1270" s="174"/>
      <c r="AJ1270" s="174"/>
      <c r="AK1270" s="174"/>
      <c r="AL1270" s="174"/>
      <c r="AM1270" s="174"/>
      <c r="AN1270" s="174"/>
      <c r="AO1270" s="174"/>
      <c r="AP1270" s="174"/>
      <c r="AQ1270" s="174"/>
      <c r="AR1270" s="174"/>
      <c r="AS1270" s="174"/>
      <c r="AT1270" s="415"/>
      <c r="AU1270" s="174"/>
      <c r="AV1270" s="437"/>
      <c r="AW1270" s="523"/>
      <c r="AX1270" s="524"/>
      <c r="AY1270" s="422"/>
      <c r="AZ1270" s="524"/>
      <c r="BA1270" s="524"/>
      <c r="BB1270" s="422"/>
      <c r="BC1270" s="524"/>
      <c r="BD1270" s="523"/>
      <c r="BE1270" s="524"/>
      <c r="BF1270" s="524"/>
      <c r="BG1270" s="426">
        <f t="shared" si="27"/>
        <v>0</v>
      </c>
      <c r="BH1270" s="426">
        <f t="shared" si="28"/>
        <v>0</v>
      </c>
      <c r="BI1270" s="426">
        <f t="shared" si="29"/>
        <v>0</v>
      </c>
      <c r="BJ1270" s="426">
        <f t="shared" si="30"/>
        <v>0</v>
      </c>
      <c r="BK1270" s="425" t="b">
        <f t="shared" si="31"/>
        <v>0</v>
      </c>
    </row>
    <row r="1271" spans="1:63" ht="15.75" customHeight="1">
      <c r="A1271" s="174"/>
      <c r="B1271" s="174"/>
      <c r="C1271" s="174"/>
      <c r="D1271" s="63"/>
      <c r="E1271" s="63"/>
      <c r="F1271" s="174"/>
      <c r="G1271" s="174"/>
      <c r="H1271" s="174"/>
      <c r="I1271" s="174"/>
      <c r="J1271" s="174"/>
      <c r="K1271" s="174"/>
      <c r="L1271" s="174"/>
      <c r="M1271" s="174"/>
      <c r="N1271" s="174"/>
      <c r="O1271" s="63"/>
      <c r="P1271" s="63"/>
      <c r="Q1271" s="174"/>
      <c r="R1271" s="63"/>
      <c r="S1271" s="174"/>
      <c r="T1271" s="174"/>
      <c r="U1271" s="174"/>
      <c r="V1271" s="63"/>
      <c r="W1271" s="174"/>
      <c r="X1271" s="174"/>
      <c r="Y1271" s="429"/>
      <c r="Z1271" s="63"/>
      <c r="AA1271" s="63"/>
      <c r="AB1271" s="63"/>
      <c r="AC1271" s="63"/>
      <c r="AD1271" s="174"/>
      <c r="AE1271" s="174"/>
      <c r="AF1271" s="466"/>
      <c r="AG1271" s="174"/>
      <c r="AH1271" s="174"/>
      <c r="AI1271" s="174"/>
      <c r="AJ1271" s="174"/>
      <c r="AK1271" s="174"/>
      <c r="AL1271" s="174"/>
      <c r="AM1271" s="174"/>
      <c r="AN1271" s="174"/>
      <c r="AO1271" s="174"/>
      <c r="AP1271" s="174"/>
      <c r="AQ1271" s="174"/>
      <c r="AR1271" s="174"/>
      <c r="AS1271" s="174"/>
      <c r="AT1271" s="415"/>
      <c r="AU1271" s="174"/>
      <c r="AV1271" s="437"/>
      <c r="AW1271" s="523"/>
      <c r="AX1271" s="524"/>
      <c r="AY1271" s="422"/>
      <c r="AZ1271" s="524"/>
      <c r="BA1271" s="524"/>
      <c r="BB1271" s="422"/>
      <c r="BC1271" s="524"/>
      <c r="BD1271" s="523"/>
      <c r="BE1271" s="524"/>
      <c r="BF1271" s="524"/>
      <c r="BG1271" s="426">
        <f t="shared" si="27"/>
        <v>0</v>
      </c>
      <c r="BH1271" s="426">
        <f t="shared" si="28"/>
        <v>0</v>
      </c>
      <c r="BI1271" s="426">
        <f t="shared" si="29"/>
        <v>0</v>
      </c>
      <c r="BJ1271" s="426">
        <f t="shared" si="30"/>
        <v>0</v>
      </c>
      <c r="BK1271" s="425" t="b">
        <f t="shared" si="31"/>
        <v>0</v>
      </c>
    </row>
    <row r="1272" spans="1:63" ht="15.75" customHeight="1">
      <c r="A1272" s="174"/>
      <c r="B1272" s="174"/>
      <c r="C1272" s="174"/>
      <c r="D1272" s="63"/>
      <c r="E1272" s="63"/>
      <c r="F1272" s="174"/>
      <c r="G1272" s="174"/>
      <c r="H1272" s="174"/>
      <c r="I1272" s="174"/>
      <c r="J1272" s="174"/>
      <c r="K1272" s="174"/>
      <c r="L1272" s="174"/>
      <c r="M1272" s="174"/>
      <c r="N1272" s="174"/>
      <c r="O1272" s="63"/>
      <c r="P1272" s="63"/>
      <c r="Q1272" s="174"/>
      <c r="R1272" s="63"/>
      <c r="S1272" s="174"/>
      <c r="T1272" s="174"/>
      <c r="U1272" s="174"/>
      <c r="V1272" s="63"/>
      <c r="W1272" s="174"/>
      <c r="X1272" s="174"/>
      <c r="Y1272" s="429"/>
      <c r="Z1272" s="63"/>
      <c r="AA1272" s="63"/>
      <c r="AB1272" s="63"/>
      <c r="AC1272" s="63"/>
      <c r="AD1272" s="174"/>
      <c r="AE1272" s="174"/>
      <c r="AF1272" s="466"/>
      <c r="AG1272" s="174"/>
      <c r="AH1272" s="174"/>
      <c r="AI1272" s="174"/>
      <c r="AJ1272" s="174"/>
      <c r="AK1272" s="174"/>
      <c r="AL1272" s="174"/>
      <c r="AM1272" s="174"/>
      <c r="AN1272" s="174"/>
      <c r="AO1272" s="174"/>
      <c r="AP1272" s="174"/>
      <c r="AQ1272" s="174"/>
      <c r="AR1272" s="174"/>
      <c r="AS1272" s="174"/>
      <c r="AT1272" s="415"/>
      <c r="AU1272" s="174"/>
      <c r="AV1272" s="437"/>
      <c r="AW1272" s="523"/>
      <c r="AX1272" s="524"/>
      <c r="AY1272" s="422"/>
      <c r="AZ1272" s="524"/>
      <c r="BA1272" s="524"/>
      <c r="BB1272" s="422"/>
      <c r="BC1272" s="524"/>
      <c r="BD1272" s="523"/>
      <c r="BE1272" s="524"/>
      <c r="BF1272" s="524"/>
      <c r="BG1272" s="426">
        <f t="shared" si="27"/>
        <v>0</v>
      </c>
      <c r="BH1272" s="426">
        <f t="shared" si="28"/>
        <v>0</v>
      </c>
      <c r="BI1272" s="426">
        <f t="shared" si="29"/>
        <v>0</v>
      </c>
      <c r="BJ1272" s="426">
        <f t="shared" si="30"/>
        <v>0</v>
      </c>
      <c r="BK1272" s="425" t="b">
        <f t="shared" si="31"/>
        <v>0</v>
      </c>
    </row>
    <row r="1273" spans="1:63" ht="15.75" customHeight="1">
      <c r="A1273" s="174"/>
      <c r="B1273" s="174"/>
      <c r="C1273" s="174"/>
      <c r="D1273" s="63"/>
      <c r="E1273" s="63"/>
      <c r="F1273" s="174"/>
      <c r="G1273" s="174"/>
      <c r="H1273" s="174"/>
      <c r="I1273" s="174"/>
      <c r="J1273" s="174"/>
      <c r="K1273" s="174"/>
      <c r="L1273" s="174"/>
      <c r="M1273" s="174"/>
      <c r="N1273" s="174"/>
      <c r="O1273" s="63"/>
      <c r="P1273" s="63"/>
      <c r="Q1273" s="174"/>
      <c r="R1273" s="63"/>
      <c r="S1273" s="174"/>
      <c r="T1273" s="174"/>
      <c r="U1273" s="174"/>
      <c r="V1273" s="63"/>
      <c r="W1273" s="174"/>
      <c r="X1273" s="174"/>
      <c r="Y1273" s="429"/>
      <c r="Z1273" s="63"/>
      <c r="AA1273" s="63"/>
      <c r="AB1273" s="63"/>
      <c r="AC1273" s="63"/>
      <c r="AD1273" s="174"/>
      <c r="AE1273" s="174"/>
      <c r="AF1273" s="466"/>
      <c r="AG1273" s="174"/>
      <c r="AH1273" s="174"/>
      <c r="AI1273" s="174"/>
      <c r="AJ1273" s="174"/>
      <c r="AK1273" s="174"/>
      <c r="AL1273" s="174"/>
      <c r="AM1273" s="174"/>
      <c r="AN1273" s="174"/>
      <c r="AO1273" s="174"/>
      <c r="AP1273" s="174"/>
      <c r="AQ1273" s="174"/>
      <c r="AR1273" s="174"/>
      <c r="AS1273" s="174"/>
      <c r="AT1273" s="415"/>
      <c r="AU1273" s="174"/>
      <c r="AV1273" s="437"/>
      <c r="AW1273" s="523"/>
      <c r="AX1273" s="524"/>
      <c r="AY1273" s="422"/>
      <c r="AZ1273" s="524"/>
      <c r="BA1273" s="524"/>
      <c r="BB1273" s="422"/>
      <c r="BC1273" s="524"/>
      <c r="BD1273" s="523"/>
      <c r="BE1273" s="524"/>
      <c r="BF1273" s="524"/>
      <c r="BG1273" s="426">
        <f t="shared" si="27"/>
        <v>0</v>
      </c>
      <c r="BH1273" s="426">
        <f t="shared" si="28"/>
        <v>0</v>
      </c>
      <c r="BI1273" s="426">
        <f t="shared" si="29"/>
        <v>0</v>
      </c>
      <c r="BJ1273" s="426">
        <f t="shared" si="30"/>
        <v>0</v>
      </c>
      <c r="BK1273" s="425" t="b">
        <f t="shared" si="31"/>
        <v>0</v>
      </c>
    </row>
    <row r="1274" spans="1:63" ht="15.75" customHeight="1">
      <c r="A1274" s="174"/>
      <c r="B1274" s="174"/>
      <c r="C1274" s="174"/>
      <c r="D1274" s="63"/>
      <c r="E1274" s="63"/>
      <c r="F1274" s="174"/>
      <c r="G1274" s="174"/>
      <c r="H1274" s="174"/>
      <c r="I1274" s="174"/>
      <c r="J1274" s="174"/>
      <c r="K1274" s="174"/>
      <c r="L1274" s="174"/>
      <c r="M1274" s="174"/>
      <c r="N1274" s="174"/>
      <c r="O1274" s="63"/>
      <c r="P1274" s="63"/>
      <c r="Q1274" s="174"/>
      <c r="R1274" s="63"/>
      <c r="S1274" s="174"/>
      <c r="T1274" s="174"/>
      <c r="U1274" s="174"/>
      <c r="V1274" s="63"/>
      <c r="W1274" s="174"/>
      <c r="X1274" s="174"/>
      <c r="Y1274" s="429"/>
      <c r="Z1274" s="63"/>
      <c r="AA1274" s="63"/>
      <c r="AB1274" s="63"/>
      <c r="AC1274" s="63"/>
      <c r="AD1274" s="174"/>
      <c r="AE1274" s="174"/>
      <c r="AF1274" s="466"/>
      <c r="AG1274" s="174"/>
      <c r="AH1274" s="174"/>
      <c r="AI1274" s="174"/>
      <c r="AJ1274" s="174"/>
      <c r="AK1274" s="174"/>
      <c r="AL1274" s="174"/>
      <c r="AM1274" s="174"/>
      <c r="AN1274" s="174"/>
      <c r="AO1274" s="174"/>
      <c r="AP1274" s="174"/>
      <c r="AQ1274" s="174"/>
      <c r="AR1274" s="174"/>
      <c r="AS1274" s="174"/>
      <c r="AT1274" s="415"/>
      <c r="AU1274" s="174"/>
      <c r="AV1274" s="437"/>
      <c r="AW1274" s="523"/>
      <c r="AX1274" s="524"/>
      <c r="AY1274" s="422"/>
      <c r="AZ1274" s="524"/>
      <c r="BA1274" s="524"/>
      <c r="BB1274" s="422"/>
      <c r="BC1274" s="524"/>
      <c r="BD1274" s="523"/>
      <c r="BE1274" s="524"/>
      <c r="BF1274" s="524"/>
      <c r="BG1274" s="426">
        <f t="shared" si="27"/>
        <v>0</v>
      </c>
      <c r="BH1274" s="426">
        <f t="shared" si="28"/>
        <v>0</v>
      </c>
      <c r="BI1274" s="426">
        <f t="shared" si="29"/>
        <v>0</v>
      </c>
      <c r="BJ1274" s="426">
        <f t="shared" si="30"/>
        <v>0</v>
      </c>
      <c r="BK1274" s="425" t="b">
        <f t="shared" si="31"/>
        <v>0</v>
      </c>
    </row>
    <row r="1275" spans="1:63" ht="15.75" customHeight="1">
      <c r="A1275" s="174"/>
      <c r="B1275" s="174"/>
      <c r="C1275" s="174"/>
      <c r="D1275" s="63"/>
      <c r="E1275" s="63"/>
      <c r="F1275" s="174"/>
      <c r="G1275" s="174"/>
      <c r="H1275" s="174"/>
      <c r="I1275" s="174"/>
      <c r="J1275" s="174"/>
      <c r="K1275" s="174"/>
      <c r="L1275" s="174"/>
      <c r="M1275" s="174"/>
      <c r="N1275" s="174"/>
      <c r="O1275" s="63"/>
      <c r="P1275" s="63"/>
      <c r="Q1275" s="174"/>
      <c r="R1275" s="63"/>
      <c r="S1275" s="174"/>
      <c r="T1275" s="174"/>
      <c r="U1275" s="174"/>
      <c r="V1275" s="63"/>
      <c r="W1275" s="174"/>
      <c r="X1275" s="174"/>
      <c r="Y1275" s="429"/>
      <c r="Z1275" s="63"/>
      <c r="AA1275" s="63"/>
      <c r="AB1275" s="63"/>
      <c r="AC1275" s="63"/>
      <c r="AD1275" s="174"/>
      <c r="AE1275" s="174"/>
      <c r="AF1275" s="466"/>
      <c r="AG1275" s="174"/>
      <c r="AH1275" s="174"/>
      <c r="AI1275" s="174"/>
      <c r="AJ1275" s="174"/>
      <c r="AK1275" s="174"/>
      <c r="AL1275" s="174"/>
      <c r="AM1275" s="174"/>
      <c r="AN1275" s="174"/>
      <c r="AO1275" s="174"/>
      <c r="AP1275" s="174"/>
      <c r="AQ1275" s="174"/>
      <c r="AR1275" s="174"/>
      <c r="AS1275" s="174"/>
      <c r="AT1275" s="415"/>
      <c r="AU1275" s="174"/>
      <c r="AV1275" s="437"/>
      <c r="AW1275" s="523"/>
      <c r="AX1275" s="524"/>
      <c r="AY1275" s="422"/>
      <c r="AZ1275" s="524"/>
      <c r="BA1275" s="524"/>
      <c r="BB1275" s="422"/>
      <c r="BC1275" s="524"/>
      <c r="BD1275" s="523"/>
      <c r="BE1275" s="524"/>
      <c r="BF1275" s="524"/>
      <c r="BG1275" s="426">
        <f t="shared" si="27"/>
        <v>0</v>
      </c>
      <c r="BH1275" s="426">
        <f t="shared" si="28"/>
        <v>0</v>
      </c>
      <c r="BI1275" s="426">
        <f t="shared" si="29"/>
        <v>0</v>
      </c>
      <c r="BJ1275" s="426">
        <f t="shared" si="30"/>
        <v>0</v>
      </c>
      <c r="BK1275" s="425" t="b">
        <f t="shared" si="31"/>
        <v>0</v>
      </c>
    </row>
    <row r="1276" spans="1:63" ht="15.75" customHeight="1">
      <c r="A1276" s="174"/>
      <c r="B1276" s="174"/>
      <c r="C1276" s="174"/>
      <c r="D1276" s="63"/>
      <c r="E1276" s="63"/>
      <c r="F1276" s="174"/>
      <c r="G1276" s="174"/>
      <c r="H1276" s="174"/>
      <c r="I1276" s="174"/>
      <c r="J1276" s="174"/>
      <c r="K1276" s="174"/>
      <c r="L1276" s="174"/>
      <c r="M1276" s="174"/>
      <c r="N1276" s="174"/>
      <c r="O1276" s="63"/>
      <c r="P1276" s="63"/>
      <c r="Q1276" s="174"/>
      <c r="R1276" s="63"/>
      <c r="S1276" s="174"/>
      <c r="T1276" s="174"/>
      <c r="U1276" s="174"/>
      <c r="V1276" s="63"/>
      <c r="W1276" s="174"/>
      <c r="X1276" s="174"/>
      <c r="Y1276" s="429"/>
      <c r="Z1276" s="63"/>
      <c r="AA1276" s="63"/>
      <c r="AB1276" s="63"/>
      <c r="AC1276" s="63"/>
      <c r="AD1276" s="174"/>
      <c r="AE1276" s="174"/>
      <c r="AF1276" s="466"/>
      <c r="AG1276" s="174"/>
      <c r="AH1276" s="174"/>
      <c r="AI1276" s="174"/>
      <c r="AJ1276" s="174"/>
      <c r="AK1276" s="174"/>
      <c r="AL1276" s="174"/>
      <c r="AM1276" s="174"/>
      <c r="AN1276" s="174"/>
      <c r="AO1276" s="174"/>
      <c r="AP1276" s="174"/>
      <c r="AQ1276" s="174"/>
      <c r="AR1276" s="174"/>
      <c r="AS1276" s="174"/>
      <c r="AT1276" s="415"/>
      <c r="AU1276" s="174"/>
      <c r="AV1276" s="437"/>
      <c r="AW1276" s="523"/>
      <c r="AX1276" s="524"/>
      <c r="AY1276" s="422"/>
      <c r="AZ1276" s="524"/>
      <c r="BA1276" s="524"/>
      <c r="BB1276" s="422"/>
      <c r="BC1276" s="524"/>
      <c r="BD1276" s="523"/>
      <c r="BE1276" s="524"/>
      <c r="BF1276" s="524"/>
      <c r="BG1276" s="426">
        <f t="shared" si="27"/>
        <v>0</v>
      </c>
      <c r="BH1276" s="426">
        <f t="shared" si="28"/>
        <v>0</v>
      </c>
      <c r="BI1276" s="426">
        <f t="shared" si="29"/>
        <v>0</v>
      </c>
      <c r="BJ1276" s="426">
        <f t="shared" si="30"/>
        <v>0</v>
      </c>
      <c r="BK1276" s="425" t="b">
        <f t="shared" si="31"/>
        <v>0</v>
      </c>
    </row>
    <row r="1277" spans="1:63" ht="15.75" customHeight="1">
      <c r="A1277" s="174"/>
      <c r="B1277" s="174"/>
      <c r="C1277" s="174"/>
      <c r="D1277" s="63"/>
      <c r="E1277" s="63"/>
      <c r="F1277" s="174"/>
      <c r="G1277" s="174"/>
      <c r="H1277" s="174"/>
      <c r="I1277" s="174"/>
      <c r="J1277" s="174"/>
      <c r="K1277" s="174"/>
      <c r="L1277" s="174"/>
      <c r="M1277" s="174"/>
      <c r="N1277" s="174"/>
      <c r="O1277" s="63"/>
      <c r="P1277" s="63"/>
      <c r="Q1277" s="174"/>
      <c r="R1277" s="63"/>
      <c r="S1277" s="174"/>
      <c r="T1277" s="174"/>
      <c r="U1277" s="174"/>
      <c r="V1277" s="63"/>
      <c r="W1277" s="174"/>
      <c r="X1277" s="174"/>
      <c r="Y1277" s="429"/>
      <c r="Z1277" s="63"/>
      <c r="AA1277" s="63"/>
      <c r="AB1277" s="63"/>
      <c r="AC1277" s="63"/>
      <c r="AD1277" s="174"/>
      <c r="AE1277" s="174"/>
      <c r="AF1277" s="466"/>
      <c r="AG1277" s="174"/>
      <c r="AH1277" s="174"/>
      <c r="AI1277" s="174"/>
      <c r="AJ1277" s="174"/>
      <c r="AK1277" s="174"/>
      <c r="AL1277" s="174"/>
      <c r="AM1277" s="174"/>
      <c r="AN1277" s="174"/>
      <c r="AO1277" s="174"/>
      <c r="AP1277" s="174"/>
      <c r="AQ1277" s="174"/>
      <c r="AR1277" s="174"/>
      <c r="AS1277" s="174"/>
      <c r="AT1277" s="415"/>
      <c r="AU1277" s="174"/>
      <c r="AV1277" s="437"/>
      <c r="AW1277" s="523"/>
      <c r="AX1277" s="524"/>
      <c r="AY1277" s="422"/>
      <c r="AZ1277" s="524"/>
      <c r="BA1277" s="524"/>
      <c r="BB1277" s="422"/>
      <c r="BC1277" s="524"/>
      <c r="BD1277" s="523"/>
      <c r="BE1277" s="524"/>
      <c r="BF1277" s="524"/>
      <c r="BG1277" s="426">
        <f t="shared" si="27"/>
        <v>0</v>
      </c>
      <c r="BH1277" s="426">
        <f t="shared" si="28"/>
        <v>0</v>
      </c>
      <c r="BI1277" s="426">
        <f t="shared" si="29"/>
        <v>0</v>
      </c>
      <c r="BJ1277" s="426">
        <f t="shared" si="30"/>
        <v>0</v>
      </c>
      <c r="BK1277" s="425" t="b">
        <f t="shared" si="31"/>
        <v>0</v>
      </c>
    </row>
    <row r="1278" spans="1:63" ht="15.75" customHeight="1">
      <c r="A1278" s="174"/>
      <c r="B1278" s="174"/>
      <c r="C1278" s="174"/>
      <c r="D1278" s="63"/>
      <c r="E1278" s="63"/>
      <c r="F1278" s="174"/>
      <c r="G1278" s="174"/>
      <c r="H1278" s="174"/>
      <c r="I1278" s="174"/>
      <c r="J1278" s="174"/>
      <c r="K1278" s="174"/>
      <c r="L1278" s="174"/>
      <c r="M1278" s="174"/>
      <c r="N1278" s="174"/>
      <c r="O1278" s="63"/>
      <c r="P1278" s="63"/>
      <c r="Q1278" s="174"/>
      <c r="R1278" s="63"/>
      <c r="S1278" s="174"/>
      <c r="T1278" s="174"/>
      <c r="U1278" s="174"/>
      <c r="V1278" s="63"/>
      <c r="W1278" s="174"/>
      <c r="X1278" s="174"/>
      <c r="Y1278" s="429"/>
      <c r="Z1278" s="63"/>
      <c r="AA1278" s="63"/>
      <c r="AB1278" s="63"/>
      <c r="AC1278" s="63"/>
      <c r="AD1278" s="174"/>
      <c r="AE1278" s="174"/>
      <c r="AF1278" s="466"/>
      <c r="AG1278" s="174"/>
      <c r="AH1278" s="174"/>
      <c r="AI1278" s="174"/>
      <c r="AJ1278" s="174"/>
      <c r="AK1278" s="174"/>
      <c r="AL1278" s="174"/>
      <c r="AM1278" s="174"/>
      <c r="AN1278" s="174"/>
      <c r="AO1278" s="174"/>
      <c r="AP1278" s="174"/>
      <c r="AQ1278" s="174"/>
      <c r="AR1278" s="174"/>
      <c r="AS1278" s="174"/>
      <c r="AT1278" s="415"/>
      <c r="AU1278" s="174"/>
      <c r="AV1278" s="437"/>
      <c r="AW1278" s="523"/>
      <c r="AX1278" s="524"/>
      <c r="AY1278" s="422"/>
      <c r="AZ1278" s="524"/>
      <c r="BA1278" s="524"/>
      <c r="BB1278" s="422"/>
      <c r="BC1278" s="524"/>
      <c r="BD1278" s="523"/>
      <c r="BE1278" s="524"/>
      <c r="BF1278" s="524"/>
      <c r="BG1278" s="426">
        <f t="shared" si="27"/>
        <v>0</v>
      </c>
      <c r="BH1278" s="426">
        <f t="shared" si="28"/>
        <v>0</v>
      </c>
      <c r="BI1278" s="426">
        <f t="shared" si="29"/>
        <v>0</v>
      </c>
      <c r="BJ1278" s="426">
        <f t="shared" si="30"/>
        <v>0</v>
      </c>
      <c r="BK1278" s="425" t="b">
        <f t="shared" si="31"/>
        <v>0</v>
      </c>
    </row>
    <row r="1279" spans="1:63" ht="15.75" customHeight="1">
      <c r="A1279" s="174"/>
      <c r="B1279" s="174"/>
      <c r="C1279" s="174"/>
      <c r="D1279" s="63"/>
      <c r="E1279" s="63"/>
      <c r="F1279" s="174"/>
      <c r="G1279" s="174"/>
      <c r="H1279" s="174"/>
      <c r="I1279" s="174"/>
      <c r="J1279" s="174"/>
      <c r="K1279" s="174"/>
      <c r="L1279" s="174"/>
      <c r="M1279" s="174"/>
      <c r="N1279" s="174"/>
      <c r="O1279" s="63"/>
      <c r="P1279" s="63"/>
      <c r="Q1279" s="174"/>
      <c r="R1279" s="63"/>
      <c r="S1279" s="174"/>
      <c r="T1279" s="174"/>
      <c r="U1279" s="174"/>
      <c r="V1279" s="63"/>
      <c r="W1279" s="174"/>
      <c r="X1279" s="174"/>
      <c r="Y1279" s="429"/>
      <c r="Z1279" s="63"/>
      <c r="AA1279" s="63"/>
      <c r="AB1279" s="63"/>
      <c r="AC1279" s="63"/>
      <c r="AD1279" s="174"/>
      <c r="AE1279" s="174"/>
      <c r="AF1279" s="466"/>
      <c r="AG1279" s="174"/>
      <c r="AH1279" s="174"/>
      <c r="AI1279" s="174"/>
      <c r="AJ1279" s="174"/>
      <c r="AK1279" s="174"/>
      <c r="AL1279" s="174"/>
      <c r="AM1279" s="174"/>
      <c r="AN1279" s="174"/>
      <c r="AO1279" s="174"/>
      <c r="AP1279" s="174"/>
      <c r="AQ1279" s="174"/>
      <c r="AR1279" s="174"/>
      <c r="AS1279" s="174"/>
      <c r="AT1279" s="415"/>
      <c r="AU1279" s="174"/>
      <c r="AV1279" s="437"/>
      <c r="AW1279" s="523"/>
      <c r="AX1279" s="524"/>
      <c r="AY1279" s="422"/>
      <c r="AZ1279" s="524"/>
      <c r="BA1279" s="524"/>
      <c r="BB1279" s="422"/>
      <c r="BC1279" s="524"/>
      <c r="BD1279" s="523"/>
      <c r="BE1279" s="524"/>
      <c r="BF1279" s="524"/>
      <c r="BG1279" s="426">
        <f t="shared" si="27"/>
        <v>0</v>
      </c>
      <c r="BH1279" s="426">
        <f t="shared" si="28"/>
        <v>0</v>
      </c>
      <c r="BI1279" s="426">
        <f t="shared" si="29"/>
        <v>0</v>
      </c>
      <c r="BJ1279" s="426">
        <f t="shared" si="30"/>
        <v>0</v>
      </c>
      <c r="BK1279" s="425" t="b">
        <f t="shared" si="31"/>
        <v>0</v>
      </c>
    </row>
    <row r="1280" spans="1:63" ht="15.75" customHeight="1">
      <c r="A1280" s="174"/>
      <c r="B1280" s="174"/>
      <c r="C1280" s="174"/>
      <c r="D1280" s="63"/>
      <c r="E1280" s="63"/>
      <c r="F1280" s="174"/>
      <c r="G1280" s="174"/>
      <c r="H1280" s="174"/>
      <c r="I1280" s="174"/>
      <c r="J1280" s="174"/>
      <c r="K1280" s="174"/>
      <c r="L1280" s="174"/>
      <c r="M1280" s="174"/>
      <c r="N1280" s="174"/>
      <c r="O1280" s="63"/>
      <c r="P1280" s="63"/>
      <c r="Q1280" s="174"/>
      <c r="R1280" s="63"/>
      <c r="S1280" s="174"/>
      <c r="T1280" s="174"/>
      <c r="U1280" s="174"/>
      <c r="V1280" s="63"/>
      <c r="W1280" s="174"/>
      <c r="X1280" s="174"/>
      <c r="Y1280" s="429"/>
      <c r="Z1280" s="63"/>
      <c r="AA1280" s="63"/>
      <c r="AB1280" s="63"/>
      <c r="AC1280" s="63"/>
      <c r="AD1280" s="174"/>
      <c r="AE1280" s="174"/>
      <c r="AF1280" s="466"/>
      <c r="AG1280" s="174"/>
      <c r="AH1280" s="174"/>
      <c r="AI1280" s="174"/>
      <c r="AJ1280" s="174"/>
      <c r="AK1280" s="174"/>
      <c r="AL1280" s="174"/>
      <c r="AM1280" s="174"/>
      <c r="AN1280" s="174"/>
      <c r="AO1280" s="174"/>
      <c r="AP1280" s="174"/>
      <c r="AQ1280" s="174"/>
      <c r="AR1280" s="174"/>
      <c r="AS1280" s="174"/>
      <c r="AT1280" s="415"/>
      <c r="AU1280" s="174"/>
      <c r="AV1280" s="437"/>
      <c r="AW1280" s="523"/>
      <c r="AX1280" s="524"/>
      <c r="AY1280" s="422"/>
      <c r="AZ1280" s="524"/>
      <c r="BA1280" s="524"/>
      <c r="BB1280" s="422"/>
      <c r="BC1280" s="524"/>
      <c r="BD1280" s="523"/>
      <c r="BE1280" s="524"/>
      <c r="BF1280" s="524"/>
      <c r="BG1280" s="426">
        <f t="shared" si="27"/>
        <v>0</v>
      </c>
      <c r="BH1280" s="426">
        <f t="shared" si="28"/>
        <v>0</v>
      </c>
      <c r="BI1280" s="426">
        <f t="shared" si="29"/>
        <v>0</v>
      </c>
      <c r="BJ1280" s="426">
        <f t="shared" si="30"/>
        <v>0</v>
      </c>
      <c r="BK1280" s="425" t="b">
        <f t="shared" si="31"/>
        <v>0</v>
      </c>
    </row>
    <row r="1281" spans="1:63" ht="15.75" customHeight="1">
      <c r="A1281" s="174"/>
      <c r="B1281" s="174"/>
      <c r="C1281" s="174"/>
      <c r="D1281" s="63"/>
      <c r="E1281" s="63"/>
      <c r="F1281" s="174"/>
      <c r="G1281" s="174"/>
      <c r="H1281" s="174"/>
      <c r="I1281" s="174"/>
      <c r="J1281" s="174"/>
      <c r="K1281" s="174"/>
      <c r="L1281" s="174"/>
      <c r="M1281" s="174"/>
      <c r="N1281" s="174"/>
      <c r="O1281" s="63"/>
      <c r="P1281" s="63"/>
      <c r="Q1281" s="174"/>
      <c r="R1281" s="63"/>
      <c r="S1281" s="174"/>
      <c r="T1281" s="174"/>
      <c r="U1281" s="174"/>
      <c r="V1281" s="63"/>
      <c r="W1281" s="174"/>
      <c r="X1281" s="174"/>
      <c r="Y1281" s="429"/>
      <c r="Z1281" s="63"/>
      <c r="AA1281" s="63"/>
      <c r="AB1281" s="63"/>
      <c r="AC1281" s="63"/>
      <c r="AD1281" s="174"/>
      <c r="AE1281" s="174"/>
      <c r="AF1281" s="466"/>
      <c r="AG1281" s="174"/>
      <c r="AH1281" s="174"/>
      <c r="AI1281" s="174"/>
      <c r="AJ1281" s="174"/>
      <c r="AK1281" s="174"/>
      <c r="AL1281" s="174"/>
      <c r="AM1281" s="174"/>
      <c r="AN1281" s="174"/>
      <c r="AO1281" s="174"/>
      <c r="AP1281" s="174"/>
      <c r="AQ1281" s="174"/>
      <c r="AR1281" s="174"/>
      <c r="AS1281" s="174"/>
      <c r="AT1281" s="415"/>
      <c r="AU1281" s="174"/>
      <c r="AV1281" s="437"/>
      <c r="AW1281" s="523"/>
      <c r="AX1281" s="524"/>
      <c r="AY1281" s="422"/>
      <c r="AZ1281" s="524"/>
      <c r="BA1281" s="524"/>
      <c r="BB1281" s="422"/>
      <c r="BC1281" s="524"/>
      <c r="BD1281" s="523"/>
      <c r="BE1281" s="524"/>
      <c r="BF1281" s="524"/>
      <c r="BG1281" s="426">
        <f t="shared" si="27"/>
        <v>0</v>
      </c>
      <c r="BH1281" s="426">
        <f t="shared" si="28"/>
        <v>0</v>
      </c>
      <c r="BI1281" s="426">
        <f t="shared" si="29"/>
        <v>0</v>
      </c>
      <c r="BJ1281" s="426">
        <f t="shared" si="30"/>
        <v>0</v>
      </c>
      <c r="BK1281" s="425" t="b">
        <f t="shared" si="31"/>
        <v>0</v>
      </c>
    </row>
    <row r="1282" spans="1:63" ht="15.75" customHeight="1">
      <c r="A1282" s="174"/>
      <c r="B1282" s="174"/>
      <c r="C1282" s="174"/>
      <c r="D1282" s="63"/>
      <c r="E1282" s="63"/>
      <c r="F1282" s="174"/>
      <c r="G1282" s="174"/>
      <c r="H1282" s="174"/>
      <c r="I1282" s="174"/>
      <c r="J1282" s="174"/>
      <c r="K1282" s="174"/>
      <c r="L1282" s="174"/>
      <c r="M1282" s="174"/>
      <c r="N1282" s="174"/>
      <c r="O1282" s="63"/>
      <c r="P1282" s="63"/>
      <c r="Q1282" s="174"/>
      <c r="R1282" s="63"/>
      <c r="S1282" s="174"/>
      <c r="T1282" s="174"/>
      <c r="U1282" s="174"/>
      <c r="V1282" s="63"/>
      <c r="W1282" s="174"/>
      <c r="X1282" s="174"/>
      <c r="Y1282" s="429"/>
      <c r="Z1282" s="63"/>
      <c r="AA1282" s="63"/>
      <c r="AB1282" s="63"/>
      <c r="AC1282" s="63"/>
      <c r="AD1282" s="174"/>
      <c r="AE1282" s="174"/>
      <c r="AF1282" s="466"/>
      <c r="AG1282" s="174"/>
      <c r="AH1282" s="174"/>
      <c r="AI1282" s="174"/>
      <c r="AJ1282" s="174"/>
      <c r="AK1282" s="174"/>
      <c r="AL1282" s="174"/>
      <c r="AM1282" s="174"/>
      <c r="AN1282" s="174"/>
      <c r="AO1282" s="174"/>
      <c r="AP1282" s="174"/>
      <c r="AQ1282" s="174"/>
      <c r="AR1282" s="174"/>
      <c r="AS1282" s="174"/>
      <c r="AT1282" s="415"/>
      <c r="AU1282" s="174"/>
      <c r="AV1282" s="437"/>
      <c r="AW1282" s="523"/>
      <c r="AX1282" s="524"/>
      <c r="AY1282" s="422"/>
      <c r="AZ1282" s="524"/>
      <c r="BA1282" s="524"/>
      <c r="BB1282" s="422"/>
      <c r="BC1282" s="524"/>
      <c r="BD1282" s="523"/>
      <c r="BE1282" s="524"/>
      <c r="BF1282" s="524"/>
      <c r="BG1282" s="426">
        <f t="shared" si="27"/>
        <v>0</v>
      </c>
      <c r="BH1282" s="426">
        <f t="shared" si="28"/>
        <v>0</v>
      </c>
      <c r="BI1282" s="426">
        <f t="shared" si="29"/>
        <v>0</v>
      </c>
      <c r="BJ1282" s="426">
        <f t="shared" si="30"/>
        <v>0</v>
      </c>
      <c r="BK1282" s="425" t="b">
        <f t="shared" si="31"/>
        <v>0</v>
      </c>
    </row>
    <row r="1283" spans="1:63" ht="15.75" customHeight="1">
      <c r="A1283" s="174"/>
      <c r="B1283" s="174"/>
      <c r="C1283" s="174"/>
      <c r="D1283" s="63"/>
      <c r="E1283" s="63"/>
      <c r="F1283" s="174"/>
      <c r="G1283" s="174"/>
      <c r="H1283" s="174"/>
      <c r="I1283" s="174"/>
      <c r="J1283" s="174"/>
      <c r="K1283" s="174"/>
      <c r="L1283" s="174"/>
      <c r="M1283" s="174"/>
      <c r="N1283" s="174"/>
      <c r="O1283" s="63"/>
      <c r="P1283" s="63"/>
      <c r="Q1283" s="174"/>
      <c r="R1283" s="63"/>
      <c r="S1283" s="174"/>
      <c r="T1283" s="174"/>
      <c r="U1283" s="174"/>
      <c r="V1283" s="63"/>
      <c r="W1283" s="174"/>
      <c r="X1283" s="174"/>
      <c r="Y1283" s="429"/>
      <c r="Z1283" s="63"/>
      <c r="AA1283" s="63"/>
      <c r="AB1283" s="63"/>
      <c r="AC1283" s="63"/>
      <c r="AD1283" s="174"/>
      <c r="AE1283" s="174"/>
      <c r="AF1283" s="466"/>
      <c r="AG1283" s="174"/>
      <c r="AH1283" s="174"/>
      <c r="AI1283" s="174"/>
      <c r="AJ1283" s="174"/>
      <c r="AK1283" s="174"/>
      <c r="AL1283" s="174"/>
      <c r="AM1283" s="174"/>
      <c r="AN1283" s="174"/>
      <c r="AO1283" s="174"/>
      <c r="AP1283" s="174"/>
      <c r="AQ1283" s="174"/>
      <c r="AR1283" s="174"/>
      <c r="AS1283" s="174"/>
      <c r="AT1283" s="415"/>
      <c r="AU1283" s="174"/>
      <c r="AV1283" s="437"/>
      <c r="AW1283" s="523"/>
      <c r="AX1283" s="524"/>
      <c r="AY1283" s="422"/>
      <c r="AZ1283" s="524"/>
      <c r="BA1283" s="524"/>
      <c r="BB1283" s="422"/>
      <c r="BC1283" s="524"/>
      <c r="BD1283" s="523"/>
      <c r="BE1283" s="524"/>
      <c r="BF1283" s="524"/>
      <c r="BG1283" s="426">
        <f t="shared" si="27"/>
        <v>0</v>
      </c>
      <c r="BH1283" s="426">
        <f t="shared" si="28"/>
        <v>0</v>
      </c>
      <c r="BI1283" s="426">
        <f t="shared" si="29"/>
        <v>0</v>
      </c>
      <c r="BJ1283" s="426">
        <f t="shared" si="30"/>
        <v>0</v>
      </c>
      <c r="BK1283" s="425" t="b">
        <f t="shared" si="31"/>
        <v>0</v>
      </c>
    </row>
    <row r="1284" spans="1:63" ht="15.75" customHeight="1">
      <c r="A1284" s="174"/>
      <c r="B1284" s="174"/>
      <c r="C1284" s="174"/>
      <c r="D1284" s="63"/>
      <c r="E1284" s="63"/>
      <c r="F1284" s="174"/>
      <c r="G1284" s="174"/>
      <c r="H1284" s="174"/>
      <c r="I1284" s="174"/>
      <c r="J1284" s="174"/>
      <c r="K1284" s="174"/>
      <c r="L1284" s="174"/>
      <c r="M1284" s="174"/>
      <c r="N1284" s="174"/>
      <c r="O1284" s="63"/>
      <c r="P1284" s="63"/>
      <c r="Q1284" s="174"/>
      <c r="R1284" s="63"/>
      <c r="S1284" s="174"/>
      <c r="T1284" s="174"/>
      <c r="U1284" s="174"/>
      <c r="V1284" s="63"/>
      <c r="W1284" s="174"/>
      <c r="X1284" s="174"/>
      <c r="Y1284" s="429"/>
      <c r="Z1284" s="63"/>
      <c r="AA1284" s="63"/>
      <c r="AB1284" s="63"/>
      <c r="AC1284" s="63"/>
      <c r="AD1284" s="174"/>
      <c r="AE1284" s="174"/>
      <c r="AF1284" s="466"/>
      <c r="AG1284" s="174"/>
      <c r="AH1284" s="174"/>
      <c r="AI1284" s="174"/>
      <c r="AJ1284" s="174"/>
      <c r="AK1284" s="174"/>
      <c r="AL1284" s="174"/>
      <c r="AM1284" s="174"/>
      <c r="AN1284" s="174"/>
      <c r="AO1284" s="174"/>
      <c r="AP1284" s="174"/>
      <c r="AQ1284" s="174"/>
      <c r="AR1284" s="174"/>
      <c r="AS1284" s="174"/>
      <c r="AT1284" s="415"/>
      <c r="AU1284" s="174"/>
      <c r="AV1284" s="437"/>
      <c r="AW1284" s="523"/>
      <c r="AX1284" s="524"/>
      <c r="AY1284" s="422"/>
      <c r="AZ1284" s="524"/>
      <c r="BA1284" s="524"/>
      <c r="BB1284" s="422"/>
      <c r="BC1284" s="524"/>
      <c r="BD1284" s="523"/>
      <c r="BE1284" s="524"/>
      <c r="BF1284" s="524"/>
      <c r="BG1284" s="426">
        <f t="shared" si="27"/>
        <v>0</v>
      </c>
      <c r="BH1284" s="426">
        <f t="shared" si="28"/>
        <v>0</v>
      </c>
      <c r="BI1284" s="426">
        <f t="shared" si="29"/>
        <v>0</v>
      </c>
      <c r="BJ1284" s="426">
        <f t="shared" si="30"/>
        <v>0</v>
      </c>
      <c r="BK1284" s="425" t="b">
        <f t="shared" si="31"/>
        <v>0</v>
      </c>
    </row>
    <row r="1285" spans="1:63" ht="15.75" customHeight="1">
      <c r="A1285" s="174"/>
      <c r="B1285" s="174"/>
      <c r="C1285" s="174"/>
      <c r="D1285" s="63"/>
      <c r="E1285" s="63"/>
      <c r="F1285" s="174"/>
      <c r="G1285" s="174"/>
      <c r="H1285" s="174"/>
      <c r="I1285" s="174"/>
      <c r="J1285" s="174"/>
      <c r="K1285" s="174"/>
      <c r="L1285" s="174"/>
      <c r="M1285" s="174"/>
      <c r="N1285" s="174"/>
      <c r="O1285" s="63"/>
      <c r="P1285" s="63"/>
      <c r="Q1285" s="174"/>
      <c r="R1285" s="63"/>
      <c r="S1285" s="174"/>
      <c r="T1285" s="174"/>
      <c r="U1285" s="174"/>
      <c r="V1285" s="63"/>
      <c r="W1285" s="174"/>
      <c r="X1285" s="174"/>
      <c r="Y1285" s="429"/>
      <c r="Z1285" s="63"/>
      <c r="AA1285" s="63"/>
      <c r="AB1285" s="63"/>
      <c r="AC1285" s="63"/>
      <c r="AD1285" s="174"/>
      <c r="AE1285" s="174"/>
      <c r="AF1285" s="466"/>
      <c r="AG1285" s="174"/>
      <c r="AH1285" s="174"/>
      <c r="AI1285" s="174"/>
      <c r="AJ1285" s="174"/>
      <c r="AK1285" s="174"/>
      <c r="AL1285" s="174"/>
      <c r="AM1285" s="174"/>
      <c r="AN1285" s="174"/>
      <c r="AO1285" s="174"/>
      <c r="AP1285" s="174"/>
      <c r="AQ1285" s="174"/>
      <c r="AR1285" s="174"/>
      <c r="AS1285" s="174"/>
      <c r="AT1285" s="415"/>
      <c r="AU1285" s="174"/>
      <c r="AV1285" s="437"/>
      <c r="AW1285" s="523"/>
      <c r="AX1285" s="524"/>
      <c r="AY1285" s="422"/>
      <c r="AZ1285" s="524"/>
      <c r="BA1285" s="524"/>
      <c r="BB1285" s="422"/>
      <c r="BC1285" s="524"/>
      <c r="BD1285" s="523"/>
      <c r="BE1285" s="524"/>
      <c r="BF1285" s="524"/>
      <c r="BG1285" s="426">
        <f t="shared" si="27"/>
        <v>0</v>
      </c>
      <c r="BH1285" s="426">
        <f t="shared" si="28"/>
        <v>0</v>
      </c>
      <c r="BI1285" s="426">
        <f t="shared" si="29"/>
        <v>0</v>
      </c>
      <c r="BJ1285" s="426">
        <f t="shared" si="30"/>
        <v>0</v>
      </c>
      <c r="BK1285" s="425" t="b">
        <f t="shared" si="31"/>
        <v>0</v>
      </c>
    </row>
    <row r="1286" spans="1:63" ht="15.75" customHeight="1">
      <c r="A1286" s="174"/>
      <c r="B1286" s="174"/>
      <c r="C1286" s="174"/>
      <c r="D1286" s="63"/>
      <c r="E1286" s="63"/>
      <c r="F1286" s="174"/>
      <c r="G1286" s="174"/>
      <c r="H1286" s="174"/>
      <c r="I1286" s="174"/>
      <c r="J1286" s="174"/>
      <c r="K1286" s="174"/>
      <c r="L1286" s="174"/>
      <c r="M1286" s="174"/>
      <c r="N1286" s="174"/>
      <c r="O1286" s="63"/>
      <c r="P1286" s="63"/>
      <c r="Q1286" s="174"/>
      <c r="R1286" s="63"/>
      <c r="S1286" s="174"/>
      <c r="T1286" s="174"/>
      <c r="U1286" s="174"/>
      <c r="V1286" s="63"/>
      <c r="W1286" s="174"/>
      <c r="X1286" s="174"/>
      <c r="Y1286" s="429"/>
      <c r="Z1286" s="63"/>
      <c r="AA1286" s="63"/>
      <c r="AB1286" s="63"/>
      <c r="AC1286" s="63"/>
      <c r="AD1286" s="174"/>
      <c r="AE1286" s="174"/>
      <c r="AF1286" s="466"/>
      <c r="AG1286" s="174"/>
      <c r="AH1286" s="174"/>
      <c r="AI1286" s="174"/>
      <c r="AJ1286" s="174"/>
      <c r="AK1286" s="174"/>
      <c r="AL1286" s="174"/>
      <c r="AM1286" s="174"/>
      <c r="AN1286" s="174"/>
      <c r="AO1286" s="174"/>
      <c r="AP1286" s="174"/>
      <c r="AQ1286" s="174"/>
      <c r="AR1286" s="174"/>
      <c r="AS1286" s="174"/>
      <c r="AT1286" s="415"/>
      <c r="AU1286" s="174"/>
      <c r="AV1286" s="437"/>
      <c r="AW1286" s="523"/>
      <c r="AX1286" s="524"/>
      <c r="AY1286" s="422"/>
      <c r="AZ1286" s="524"/>
      <c r="BA1286" s="524"/>
      <c r="BB1286" s="422"/>
      <c r="BC1286" s="524"/>
      <c r="BD1286" s="523"/>
      <c r="BE1286" s="524"/>
      <c r="BF1286" s="524"/>
      <c r="BG1286" s="426">
        <f t="shared" si="27"/>
        <v>0</v>
      </c>
      <c r="BH1286" s="426">
        <f t="shared" si="28"/>
        <v>0</v>
      </c>
      <c r="BI1286" s="426">
        <f t="shared" si="29"/>
        <v>0</v>
      </c>
      <c r="BJ1286" s="426">
        <f t="shared" si="30"/>
        <v>0</v>
      </c>
      <c r="BK1286" s="425" t="b">
        <f t="shared" si="31"/>
        <v>0</v>
      </c>
    </row>
    <row r="1287" spans="1:63" ht="15.75" customHeight="1">
      <c r="A1287" s="174"/>
      <c r="B1287" s="174"/>
      <c r="C1287" s="174"/>
      <c r="D1287" s="63"/>
      <c r="E1287" s="63"/>
      <c r="F1287" s="174"/>
      <c r="G1287" s="174"/>
      <c r="H1287" s="174"/>
      <c r="I1287" s="174"/>
      <c r="J1287" s="174"/>
      <c r="K1287" s="174"/>
      <c r="L1287" s="174"/>
      <c r="M1287" s="174"/>
      <c r="N1287" s="174"/>
      <c r="O1287" s="63"/>
      <c r="P1287" s="63"/>
      <c r="Q1287" s="174"/>
      <c r="R1287" s="63"/>
      <c r="S1287" s="174"/>
      <c r="T1287" s="174"/>
      <c r="U1287" s="174"/>
      <c r="V1287" s="63"/>
      <c r="W1287" s="174"/>
      <c r="X1287" s="174"/>
      <c r="Y1287" s="429"/>
      <c r="Z1287" s="63"/>
      <c r="AA1287" s="63"/>
      <c r="AB1287" s="63"/>
      <c r="AC1287" s="63"/>
      <c r="AD1287" s="174"/>
      <c r="AE1287" s="174"/>
      <c r="AF1287" s="466"/>
      <c r="AG1287" s="174"/>
      <c r="AH1287" s="174"/>
      <c r="AI1287" s="174"/>
      <c r="AJ1287" s="174"/>
      <c r="AK1287" s="174"/>
      <c r="AL1287" s="174"/>
      <c r="AM1287" s="174"/>
      <c r="AN1287" s="174"/>
      <c r="AO1287" s="174"/>
      <c r="AP1287" s="174"/>
      <c r="AQ1287" s="174"/>
      <c r="AR1287" s="174"/>
      <c r="AS1287" s="174"/>
      <c r="AT1287" s="415"/>
      <c r="AU1287" s="174"/>
      <c r="AV1287" s="437"/>
      <c r="AW1287" s="523"/>
      <c r="AX1287" s="524"/>
      <c r="AY1287" s="422"/>
      <c r="AZ1287" s="524"/>
      <c r="BA1287" s="524"/>
      <c r="BB1287" s="422"/>
      <c r="BC1287" s="524"/>
      <c r="BD1287" s="523"/>
      <c r="BE1287" s="524"/>
      <c r="BF1287" s="524"/>
      <c r="BG1287" s="426">
        <f t="shared" si="27"/>
        <v>0</v>
      </c>
      <c r="BH1287" s="426">
        <f t="shared" si="28"/>
        <v>0</v>
      </c>
      <c r="BI1287" s="426">
        <f t="shared" si="29"/>
        <v>0</v>
      </c>
      <c r="BJ1287" s="426">
        <f t="shared" si="30"/>
        <v>0</v>
      </c>
      <c r="BK1287" s="425" t="b">
        <f t="shared" si="31"/>
        <v>0</v>
      </c>
    </row>
    <row r="1288" spans="1:63" ht="15.75" customHeight="1">
      <c r="A1288" s="174"/>
      <c r="B1288" s="174"/>
      <c r="C1288" s="174"/>
      <c r="D1288" s="63"/>
      <c r="E1288" s="63"/>
      <c r="F1288" s="174"/>
      <c r="G1288" s="174"/>
      <c r="H1288" s="174"/>
      <c r="I1288" s="174"/>
      <c r="J1288" s="174"/>
      <c r="K1288" s="174"/>
      <c r="L1288" s="174"/>
      <c r="M1288" s="174"/>
      <c r="N1288" s="174"/>
      <c r="O1288" s="63"/>
      <c r="P1288" s="63"/>
      <c r="Q1288" s="174"/>
      <c r="R1288" s="63"/>
      <c r="S1288" s="174"/>
      <c r="T1288" s="174"/>
      <c r="U1288" s="174"/>
      <c r="V1288" s="63"/>
      <c r="W1288" s="174"/>
      <c r="X1288" s="174"/>
      <c r="Y1288" s="429"/>
      <c r="Z1288" s="63"/>
      <c r="AA1288" s="63"/>
      <c r="AB1288" s="63"/>
      <c r="AC1288" s="63"/>
      <c r="AD1288" s="174"/>
      <c r="AE1288" s="174"/>
      <c r="AF1288" s="466"/>
      <c r="AG1288" s="174"/>
      <c r="AH1288" s="174"/>
      <c r="AI1288" s="174"/>
      <c r="AJ1288" s="174"/>
      <c r="AK1288" s="174"/>
      <c r="AL1288" s="174"/>
      <c r="AM1288" s="174"/>
      <c r="AN1288" s="174"/>
      <c r="AO1288" s="174"/>
      <c r="AP1288" s="174"/>
      <c r="AQ1288" s="174"/>
      <c r="AR1288" s="174"/>
      <c r="AS1288" s="174"/>
      <c r="AT1288" s="415"/>
      <c r="AU1288" s="174"/>
      <c r="AV1288" s="437"/>
      <c r="AW1288" s="523"/>
      <c r="AX1288" s="524"/>
      <c r="AY1288" s="422"/>
      <c r="AZ1288" s="524"/>
      <c r="BA1288" s="524"/>
      <c r="BB1288" s="422"/>
      <c r="BC1288" s="524"/>
      <c r="BD1288" s="523"/>
      <c r="BE1288" s="524"/>
      <c r="BF1288" s="524"/>
      <c r="BG1288" s="426">
        <f t="shared" si="27"/>
        <v>0</v>
      </c>
      <c r="BH1288" s="426">
        <f t="shared" si="28"/>
        <v>0</v>
      </c>
      <c r="BI1288" s="426">
        <f t="shared" si="29"/>
        <v>0</v>
      </c>
      <c r="BJ1288" s="426">
        <f t="shared" si="30"/>
        <v>0</v>
      </c>
      <c r="BK1288" s="425" t="b">
        <f t="shared" si="31"/>
        <v>0</v>
      </c>
    </row>
    <row r="1289" spans="1:63" ht="15.75" customHeight="1">
      <c r="A1289" s="174"/>
      <c r="B1289" s="174"/>
      <c r="C1289" s="174"/>
      <c r="D1289" s="63"/>
      <c r="E1289" s="63"/>
      <c r="F1289" s="174"/>
      <c r="G1289" s="174"/>
      <c r="H1289" s="174"/>
      <c r="I1289" s="174"/>
      <c r="J1289" s="174"/>
      <c r="K1289" s="174"/>
      <c r="L1289" s="174"/>
      <c r="M1289" s="174"/>
      <c r="N1289" s="174"/>
      <c r="O1289" s="63"/>
      <c r="P1289" s="63"/>
      <c r="Q1289" s="174"/>
      <c r="R1289" s="63"/>
      <c r="S1289" s="174"/>
      <c r="T1289" s="174"/>
      <c r="U1289" s="174"/>
      <c r="V1289" s="63"/>
      <c r="W1289" s="174"/>
      <c r="X1289" s="174"/>
      <c r="Y1289" s="429"/>
      <c r="Z1289" s="63"/>
      <c r="AA1289" s="63"/>
      <c r="AB1289" s="63"/>
      <c r="AC1289" s="63"/>
      <c r="AD1289" s="174"/>
      <c r="AE1289" s="174"/>
      <c r="AF1289" s="466"/>
      <c r="AG1289" s="174"/>
      <c r="AH1289" s="174"/>
      <c r="AI1289" s="174"/>
      <c r="AJ1289" s="174"/>
      <c r="AK1289" s="174"/>
      <c r="AL1289" s="174"/>
      <c r="AM1289" s="174"/>
      <c r="AN1289" s="174"/>
      <c r="AO1289" s="174"/>
      <c r="AP1289" s="174"/>
      <c r="AQ1289" s="174"/>
      <c r="AR1289" s="174"/>
      <c r="AS1289" s="174"/>
      <c r="AT1289" s="415"/>
      <c r="AU1289" s="174"/>
      <c r="AV1289" s="437"/>
      <c r="AW1289" s="523"/>
      <c r="AX1289" s="524"/>
      <c r="AY1289" s="422"/>
      <c r="AZ1289" s="524"/>
      <c r="BA1289" s="524"/>
      <c r="BB1289" s="422"/>
      <c r="BC1289" s="524"/>
      <c r="BD1289" s="523"/>
      <c r="BE1289" s="524"/>
      <c r="BF1289" s="524"/>
      <c r="BG1289" s="426">
        <f t="shared" si="27"/>
        <v>0</v>
      </c>
      <c r="BH1289" s="426">
        <f t="shared" si="28"/>
        <v>0</v>
      </c>
      <c r="BI1289" s="426">
        <f t="shared" si="29"/>
        <v>0</v>
      </c>
      <c r="BJ1289" s="426">
        <f t="shared" si="30"/>
        <v>0</v>
      </c>
      <c r="BK1289" s="425" t="b">
        <f t="shared" si="31"/>
        <v>0</v>
      </c>
    </row>
    <row r="1290" spans="1:63" ht="15.75" customHeight="1">
      <c r="A1290" s="174"/>
      <c r="B1290" s="174"/>
      <c r="C1290" s="174"/>
      <c r="D1290" s="63"/>
      <c r="E1290" s="63"/>
      <c r="F1290" s="174"/>
      <c r="G1290" s="174"/>
      <c r="H1290" s="174"/>
      <c r="I1290" s="174"/>
      <c r="J1290" s="174"/>
      <c r="K1290" s="174"/>
      <c r="L1290" s="174"/>
      <c r="M1290" s="174"/>
      <c r="N1290" s="174"/>
      <c r="O1290" s="63"/>
      <c r="P1290" s="63"/>
      <c r="Q1290" s="174"/>
      <c r="R1290" s="63"/>
      <c r="S1290" s="174"/>
      <c r="T1290" s="174"/>
      <c r="U1290" s="174"/>
      <c r="V1290" s="63"/>
      <c r="W1290" s="174"/>
      <c r="X1290" s="174"/>
      <c r="Y1290" s="429"/>
      <c r="Z1290" s="63"/>
      <c r="AA1290" s="63"/>
      <c r="AB1290" s="63"/>
      <c r="AC1290" s="63"/>
      <c r="AD1290" s="174"/>
      <c r="AE1290" s="174"/>
      <c r="AF1290" s="466"/>
      <c r="AG1290" s="174"/>
      <c r="AH1290" s="174"/>
      <c r="AI1290" s="174"/>
      <c r="AJ1290" s="174"/>
      <c r="AK1290" s="174"/>
      <c r="AL1290" s="174"/>
      <c r="AM1290" s="174"/>
      <c r="AN1290" s="174"/>
      <c r="AO1290" s="174"/>
      <c r="AP1290" s="174"/>
      <c r="AQ1290" s="174"/>
      <c r="AR1290" s="174"/>
      <c r="AS1290" s="174"/>
      <c r="AT1290" s="415"/>
      <c r="AU1290" s="174"/>
      <c r="AV1290" s="437"/>
      <c r="AW1290" s="523"/>
      <c r="AX1290" s="524"/>
      <c r="AY1290" s="422"/>
      <c r="AZ1290" s="524"/>
      <c r="BA1290" s="524"/>
      <c r="BB1290" s="422"/>
      <c r="BC1290" s="524"/>
      <c r="BD1290" s="523"/>
      <c r="BE1290" s="524"/>
      <c r="BF1290" s="524"/>
      <c r="BG1290" s="426">
        <f t="shared" si="27"/>
        <v>0</v>
      </c>
      <c r="BH1290" s="426">
        <f t="shared" si="28"/>
        <v>0</v>
      </c>
      <c r="BI1290" s="426">
        <f t="shared" si="29"/>
        <v>0</v>
      </c>
      <c r="BJ1290" s="426">
        <f t="shared" si="30"/>
        <v>0</v>
      </c>
      <c r="BK1290" s="425" t="b">
        <f t="shared" si="31"/>
        <v>0</v>
      </c>
    </row>
    <row r="1291" spans="1:63" ht="15.75" customHeight="1">
      <c r="A1291" s="174"/>
      <c r="B1291" s="174"/>
      <c r="C1291" s="174"/>
      <c r="D1291" s="63"/>
      <c r="E1291" s="63"/>
      <c r="F1291" s="174"/>
      <c r="G1291" s="174"/>
      <c r="H1291" s="174"/>
      <c r="I1291" s="174"/>
      <c r="J1291" s="174"/>
      <c r="K1291" s="174"/>
      <c r="L1291" s="174"/>
      <c r="M1291" s="174"/>
      <c r="N1291" s="174"/>
      <c r="O1291" s="63"/>
      <c r="P1291" s="63"/>
      <c r="Q1291" s="174"/>
      <c r="R1291" s="63"/>
      <c r="S1291" s="174"/>
      <c r="T1291" s="174"/>
      <c r="U1291" s="174"/>
      <c r="V1291" s="63"/>
      <c r="W1291" s="174"/>
      <c r="X1291" s="174"/>
      <c r="Y1291" s="429"/>
      <c r="Z1291" s="63"/>
      <c r="AA1291" s="63"/>
      <c r="AB1291" s="63"/>
      <c r="AC1291" s="63"/>
      <c r="AD1291" s="174"/>
      <c r="AE1291" s="174"/>
      <c r="AF1291" s="466"/>
      <c r="AG1291" s="174"/>
      <c r="AH1291" s="174"/>
      <c r="AI1291" s="174"/>
      <c r="AJ1291" s="174"/>
      <c r="AK1291" s="174"/>
      <c r="AL1291" s="174"/>
      <c r="AM1291" s="174"/>
      <c r="AN1291" s="174"/>
      <c r="AO1291" s="174"/>
      <c r="AP1291" s="174"/>
      <c r="AQ1291" s="174"/>
      <c r="AR1291" s="174"/>
      <c r="AS1291" s="174"/>
      <c r="AT1291" s="415"/>
      <c r="AU1291" s="174"/>
      <c r="AV1291" s="437"/>
      <c r="AW1291" s="523"/>
      <c r="AX1291" s="524"/>
      <c r="AY1291" s="422"/>
      <c r="AZ1291" s="524"/>
      <c r="BA1291" s="524"/>
      <c r="BB1291" s="422"/>
      <c r="BC1291" s="524"/>
      <c r="BD1291" s="523"/>
      <c r="BE1291" s="524"/>
      <c r="BF1291" s="524"/>
      <c r="BG1291" s="426">
        <f t="shared" si="27"/>
        <v>0</v>
      </c>
      <c r="BH1291" s="426">
        <f t="shared" si="28"/>
        <v>0</v>
      </c>
      <c r="BI1291" s="426">
        <f t="shared" si="29"/>
        <v>0</v>
      </c>
      <c r="BJ1291" s="426">
        <f t="shared" si="30"/>
        <v>0</v>
      </c>
      <c r="BK1291" s="425" t="b">
        <f t="shared" si="31"/>
        <v>0</v>
      </c>
    </row>
    <row r="1292" spans="1:63" ht="15.75" customHeight="1">
      <c r="A1292" s="174"/>
      <c r="B1292" s="174"/>
      <c r="C1292" s="174"/>
      <c r="D1292" s="63"/>
      <c r="E1292" s="63"/>
      <c r="F1292" s="174"/>
      <c r="G1292" s="174"/>
      <c r="H1292" s="174"/>
      <c r="I1292" s="174"/>
      <c r="J1292" s="174"/>
      <c r="K1292" s="174"/>
      <c r="L1292" s="174"/>
      <c r="M1292" s="174"/>
      <c r="N1292" s="174"/>
      <c r="O1292" s="63"/>
      <c r="P1292" s="63"/>
      <c r="Q1292" s="174"/>
      <c r="R1292" s="63"/>
      <c r="S1292" s="174"/>
      <c r="T1292" s="174"/>
      <c r="U1292" s="174"/>
      <c r="V1292" s="63"/>
      <c r="W1292" s="174"/>
      <c r="X1292" s="174"/>
      <c r="Y1292" s="429"/>
      <c r="Z1292" s="63"/>
      <c r="AA1292" s="63"/>
      <c r="AB1292" s="63"/>
      <c r="AC1292" s="63"/>
      <c r="AD1292" s="174"/>
      <c r="AE1292" s="174"/>
      <c r="AF1292" s="466"/>
      <c r="AG1292" s="174"/>
      <c r="AH1292" s="174"/>
      <c r="AI1292" s="174"/>
      <c r="AJ1292" s="174"/>
      <c r="AK1292" s="174"/>
      <c r="AL1292" s="174"/>
      <c r="AM1292" s="174"/>
      <c r="AN1292" s="174"/>
      <c r="AO1292" s="174"/>
      <c r="AP1292" s="174"/>
      <c r="AQ1292" s="174"/>
      <c r="AR1292" s="174"/>
      <c r="AS1292" s="174"/>
      <c r="AT1292" s="415"/>
      <c r="AU1292" s="174"/>
      <c r="AV1292" s="437"/>
      <c r="AW1292" s="523"/>
      <c r="AX1292" s="524"/>
      <c r="AY1292" s="422"/>
      <c r="AZ1292" s="524"/>
      <c r="BA1292" s="524"/>
      <c r="BB1292" s="422"/>
      <c r="BC1292" s="524"/>
      <c r="BD1292" s="523"/>
      <c r="BE1292" s="524"/>
      <c r="BF1292" s="524"/>
      <c r="BG1292" s="426">
        <f t="shared" si="27"/>
        <v>0</v>
      </c>
      <c r="BH1292" s="426">
        <f t="shared" si="28"/>
        <v>0</v>
      </c>
      <c r="BI1292" s="426">
        <f t="shared" si="29"/>
        <v>0</v>
      </c>
      <c r="BJ1292" s="426">
        <f t="shared" si="30"/>
        <v>0</v>
      </c>
      <c r="BK1292" s="425" t="b">
        <f t="shared" si="31"/>
        <v>0</v>
      </c>
    </row>
    <row r="1293" spans="1:63" ht="15.75" customHeight="1">
      <c r="A1293" s="174"/>
      <c r="B1293" s="174"/>
      <c r="C1293" s="174"/>
      <c r="D1293" s="63"/>
      <c r="E1293" s="63"/>
      <c r="F1293" s="174"/>
      <c r="G1293" s="174"/>
      <c r="H1293" s="174"/>
      <c r="I1293" s="174"/>
      <c r="J1293" s="174"/>
      <c r="K1293" s="174"/>
      <c r="L1293" s="174"/>
      <c r="M1293" s="174"/>
      <c r="N1293" s="174"/>
      <c r="O1293" s="63"/>
      <c r="P1293" s="63"/>
      <c r="Q1293" s="174"/>
      <c r="R1293" s="63"/>
      <c r="S1293" s="174"/>
      <c r="T1293" s="174"/>
      <c r="U1293" s="174"/>
      <c r="V1293" s="63"/>
      <c r="W1293" s="174"/>
      <c r="X1293" s="174"/>
      <c r="Y1293" s="429"/>
      <c r="Z1293" s="63"/>
      <c r="AA1293" s="63"/>
      <c r="AB1293" s="63"/>
      <c r="AC1293" s="63"/>
      <c r="AD1293" s="174"/>
      <c r="AE1293" s="174"/>
      <c r="AF1293" s="466"/>
      <c r="AG1293" s="174"/>
      <c r="AH1293" s="174"/>
      <c r="AI1293" s="174"/>
      <c r="AJ1293" s="174"/>
      <c r="AK1293" s="174"/>
      <c r="AL1293" s="174"/>
      <c r="AM1293" s="174"/>
      <c r="AN1293" s="174"/>
      <c r="AO1293" s="174"/>
      <c r="AP1293" s="174"/>
      <c r="AQ1293" s="174"/>
      <c r="AR1293" s="174"/>
      <c r="AS1293" s="174"/>
      <c r="AT1293" s="415"/>
      <c r="AU1293" s="174"/>
      <c r="AV1293" s="437"/>
      <c r="AW1293" s="523"/>
      <c r="AX1293" s="524"/>
      <c r="AY1293" s="422"/>
      <c r="AZ1293" s="524"/>
      <c r="BA1293" s="524"/>
      <c r="BB1293" s="422"/>
      <c r="BC1293" s="524"/>
      <c r="BD1293" s="523"/>
      <c r="BE1293" s="524"/>
      <c r="BF1293" s="524"/>
      <c r="BG1293" s="426">
        <f t="shared" si="27"/>
        <v>0</v>
      </c>
      <c r="BH1293" s="426">
        <f t="shared" si="28"/>
        <v>0</v>
      </c>
      <c r="BI1293" s="426">
        <f t="shared" si="29"/>
        <v>0</v>
      </c>
      <c r="BJ1293" s="426">
        <f t="shared" si="30"/>
        <v>0</v>
      </c>
      <c r="BK1293" s="425" t="b">
        <f t="shared" si="31"/>
        <v>0</v>
      </c>
    </row>
    <row r="1294" spans="1:63" ht="15.75" customHeight="1">
      <c r="A1294" s="174"/>
      <c r="B1294" s="174"/>
      <c r="C1294" s="174"/>
      <c r="D1294" s="63"/>
      <c r="E1294" s="63"/>
      <c r="F1294" s="174"/>
      <c r="G1294" s="174"/>
      <c r="H1294" s="174"/>
      <c r="I1294" s="174"/>
      <c r="J1294" s="174"/>
      <c r="K1294" s="174"/>
      <c r="L1294" s="174"/>
      <c r="M1294" s="174"/>
      <c r="N1294" s="174"/>
      <c r="O1294" s="63"/>
      <c r="P1294" s="63"/>
      <c r="Q1294" s="174"/>
      <c r="R1294" s="63"/>
      <c r="S1294" s="174"/>
      <c r="T1294" s="174"/>
      <c r="U1294" s="174"/>
      <c r="V1294" s="63"/>
      <c r="W1294" s="174"/>
      <c r="X1294" s="174"/>
      <c r="Y1294" s="429"/>
      <c r="Z1294" s="63"/>
      <c r="AA1294" s="63"/>
      <c r="AB1294" s="63"/>
      <c r="AC1294" s="63"/>
      <c r="AD1294" s="174"/>
      <c r="AE1294" s="174"/>
      <c r="AF1294" s="466"/>
      <c r="AG1294" s="174"/>
      <c r="AH1294" s="174"/>
      <c r="AI1294" s="174"/>
      <c r="AJ1294" s="174"/>
      <c r="AK1294" s="174"/>
      <c r="AL1294" s="174"/>
      <c r="AM1294" s="174"/>
      <c r="AN1294" s="174"/>
      <c r="AO1294" s="174"/>
      <c r="AP1294" s="174"/>
      <c r="AQ1294" s="174"/>
      <c r="AR1294" s="174"/>
      <c r="AS1294" s="174"/>
      <c r="AT1294" s="415"/>
      <c r="AU1294" s="174"/>
      <c r="AV1294" s="437"/>
      <c r="AW1294" s="523"/>
      <c r="AX1294" s="524"/>
      <c r="AY1294" s="422"/>
      <c r="AZ1294" s="524"/>
      <c r="BA1294" s="524"/>
      <c r="BB1294" s="422"/>
      <c r="BC1294" s="524"/>
      <c r="BD1294" s="523"/>
      <c r="BE1294" s="524"/>
      <c r="BF1294" s="524"/>
      <c r="BG1294" s="426">
        <f t="shared" si="27"/>
        <v>0</v>
      </c>
      <c r="BH1294" s="426">
        <f t="shared" si="28"/>
        <v>0</v>
      </c>
      <c r="BI1294" s="426">
        <f t="shared" si="29"/>
        <v>0</v>
      </c>
      <c r="BJ1294" s="426">
        <f t="shared" si="30"/>
        <v>0</v>
      </c>
      <c r="BK1294" s="425" t="b">
        <f t="shared" si="31"/>
        <v>0</v>
      </c>
    </row>
    <row r="1295" spans="1:63" ht="15.75" customHeight="1">
      <c r="A1295" s="174"/>
      <c r="B1295" s="174"/>
      <c r="C1295" s="174"/>
      <c r="D1295" s="63"/>
      <c r="E1295" s="63"/>
      <c r="F1295" s="174"/>
      <c r="G1295" s="174"/>
      <c r="H1295" s="174"/>
      <c r="I1295" s="174"/>
      <c r="J1295" s="174"/>
      <c r="K1295" s="174"/>
      <c r="L1295" s="174"/>
      <c r="M1295" s="174"/>
      <c r="N1295" s="174"/>
      <c r="O1295" s="63"/>
      <c r="P1295" s="63"/>
      <c r="Q1295" s="174"/>
      <c r="R1295" s="63"/>
      <c r="S1295" s="174"/>
      <c r="T1295" s="174"/>
      <c r="U1295" s="174"/>
      <c r="V1295" s="63"/>
      <c r="W1295" s="174"/>
      <c r="X1295" s="174"/>
      <c r="Y1295" s="429"/>
      <c r="Z1295" s="63"/>
      <c r="AA1295" s="63"/>
      <c r="AB1295" s="63"/>
      <c r="AC1295" s="63"/>
      <c r="AD1295" s="174"/>
      <c r="AE1295" s="174"/>
      <c r="AF1295" s="466"/>
      <c r="AG1295" s="174"/>
      <c r="AH1295" s="174"/>
      <c r="AI1295" s="174"/>
      <c r="AJ1295" s="174"/>
      <c r="AK1295" s="174"/>
      <c r="AL1295" s="174"/>
      <c r="AM1295" s="174"/>
      <c r="AN1295" s="174"/>
      <c r="AO1295" s="174"/>
      <c r="AP1295" s="174"/>
      <c r="AQ1295" s="174"/>
      <c r="AR1295" s="174"/>
      <c r="AS1295" s="174"/>
      <c r="AT1295" s="415"/>
      <c r="AU1295" s="174"/>
      <c r="AV1295" s="437"/>
      <c r="AW1295" s="523"/>
      <c r="AX1295" s="524"/>
      <c r="AY1295" s="422"/>
      <c r="AZ1295" s="524"/>
      <c r="BA1295" s="524"/>
      <c r="BB1295" s="422"/>
      <c r="BC1295" s="524"/>
      <c r="BD1295" s="523"/>
      <c r="BE1295" s="524"/>
      <c r="BF1295" s="524"/>
      <c r="BG1295" s="426">
        <f t="shared" si="27"/>
        <v>0</v>
      </c>
      <c r="BH1295" s="426">
        <f t="shared" si="28"/>
        <v>0</v>
      </c>
      <c r="BI1295" s="426">
        <f t="shared" si="29"/>
        <v>0</v>
      </c>
      <c r="BJ1295" s="426">
        <f t="shared" si="30"/>
        <v>0</v>
      </c>
      <c r="BK1295" s="425" t="b">
        <f t="shared" si="31"/>
        <v>0</v>
      </c>
    </row>
    <row r="1296" spans="1:63" ht="15.75" customHeight="1">
      <c r="A1296" s="174"/>
      <c r="B1296" s="174"/>
      <c r="C1296" s="174"/>
      <c r="D1296" s="63"/>
      <c r="E1296" s="63"/>
      <c r="F1296" s="174"/>
      <c r="G1296" s="174"/>
      <c r="H1296" s="174"/>
      <c r="I1296" s="174"/>
      <c r="J1296" s="174"/>
      <c r="K1296" s="174"/>
      <c r="L1296" s="174"/>
      <c r="M1296" s="174"/>
      <c r="N1296" s="174"/>
      <c r="O1296" s="63"/>
      <c r="P1296" s="63"/>
      <c r="Q1296" s="174"/>
      <c r="R1296" s="63"/>
      <c r="S1296" s="174"/>
      <c r="T1296" s="174"/>
      <c r="U1296" s="174"/>
      <c r="V1296" s="63"/>
      <c r="W1296" s="174"/>
      <c r="X1296" s="174"/>
      <c r="Y1296" s="429"/>
      <c r="Z1296" s="63"/>
      <c r="AA1296" s="63"/>
      <c r="AB1296" s="63"/>
      <c r="AC1296" s="63"/>
      <c r="AD1296" s="174"/>
      <c r="AE1296" s="174"/>
      <c r="AF1296" s="466"/>
      <c r="AG1296" s="174"/>
      <c r="AH1296" s="174"/>
      <c r="AI1296" s="174"/>
      <c r="AJ1296" s="174"/>
      <c r="AK1296" s="174"/>
      <c r="AL1296" s="174"/>
      <c r="AM1296" s="174"/>
      <c r="AN1296" s="174"/>
      <c r="AO1296" s="174"/>
      <c r="AP1296" s="174"/>
      <c r="AQ1296" s="174"/>
      <c r="AR1296" s="174"/>
      <c r="AS1296" s="174"/>
      <c r="AT1296" s="415"/>
      <c r="AU1296" s="174"/>
      <c r="AV1296" s="437"/>
      <c r="AW1296" s="523"/>
      <c r="AX1296" s="524"/>
      <c r="AY1296" s="422"/>
      <c r="AZ1296" s="524"/>
      <c r="BA1296" s="524"/>
      <c r="BB1296" s="422"/>
      <c r="BC1296" s="524"/>
      <c r="BD1296" s="523"/>
      <c r="BE1296" s="524"/>
      <c r="BF1296" s="524"/>
      <c r="BG1296" s="426">
        <f t="shared" si="27"/>
        <v>0</v>
      </c>
      <c r="BH1296" s="426">
        <f t="shared" si="28"/>
        <v>0</v>
      </c>
      <c r="BI1296" s="426">
        <f t="shared" si="29"/>
        <v>0</v>
      </c>
      <c r="BJ1296" s="426">
        <f t="shared" si="30"/>
        <v>0</v>
      </c>
      <c r="BK1296" s="425" t="b">
        <f t="shared" si="31"/>
        <v>0</v>
      </c>
    </row>
    <row r="1297" spans="1:63" ht="15.75" customHeight="1">
      <c r="A1297" s="174"/>
      <c r="B1297" s="174"/>
      <c r="C1297" s="174"/>
      <c r="D1297" s="63"/>
      <c r="E1297" s="63"/>
      <c r="F1297" s="174"/>
      <c r="G1297" s="174"/>
      <c r="H1297" s="174"/>
      <c r="I1297" s="174"/>
      <c r="J1297" s="174"/>
      <c r="K1297" s="174"/>
      <c r="L1297" s="174"/>
      <c r="M1297" s="174"/>
      <c r="N1297" s="174"/>
      <c r="O1297" s="63"/>
      <c r="P1297" s="63"/>
      <c r="Q1297" s="174"/>
      <c r="R1297" s="63"/>
      <c r="S1297" s="174"/>
      <c r="T1297" s="174"/>
      <c r="U1297" s="174"/>
      <c r="V1297" s="63"/>
      <c r="W1297" s="174"/>
      <c r="X1297" s="174"/>
      <c r="Y1297" s="429"/>
      <c r="Z1297" s="63"/>
      <c r="AA1297" s="63"/>
      <c r="AB1297" s="63"/>
      <c r="AC1297" s="63"/>
      <c r="AD1297" s="174"/>
      <c r="AE1297" s="174"/>
      <c r="AF1297" s="466"/>
      <c r="AG1297" s="174"/>
      <c r="AH1297" s="174"/>
      <c r="AI1297" s="174"/>
      <c r="AJ1297" s="174"/>
      <c r="AK1297" s="174"/>
      <c r="AL1297" s="174"/>
      <c r="AM1297" s="174"/>
      <c r="AN1297" s="174"/>
      <c r="AO1297" s="174"/>
      <c r="AP1297" s="174"/>
      <c r="AQ1297" s="174"/>
      <c r="AR1297" s="174"/>
      <c r="AS1297" s="174"/>
      <c r="AT1297" s="415"/>
      <c r="AU1297" s="174"/>
      <c r="AV1297" s="437"/>
      <c r="AW1297" s="523"/>
      <c r="AX1297" s="524"/>
      <c r="AY1297" s="422"/>
      <c r="AZ1297" s="524"/>
      <c r="BA1297" s="524"/>
      <c r="BB1297" s="422"/>
      <c r="BC1297" s="524"/>
      <c r="BD1297" s="523"/>
      <c r="BE1297" s="524"/>
      <c r="BF1297" s="524"/>
      <c r="BG1297" s="426">
        <f t="shared" si="27"/>
        <v>0</v>
      </c>
      <c r="BH1297" s="426">
        <f t="shared" si="28"/>
        <v>0</v>
      </c>
      <c r="BI1297" s="426">
        <f t="shared" si="29"/>
        <v>0</v>
      </c>
      <c r="BJ1297" s="426">
        <f t="shared" si="30"/>
        <v>0</v>
      </c>
      <c r="BK1297" s="425" t="b">
        <f t="shared" si="31"/>
        <v>0</v>
      </c>
    </row>
    <row r="1298" spans="1:63" ht="15.75" customHeight="1">
      <c r="A1298" s="174"/>
      <c r="B1298" s="174"/>
      <c r="C1298" s="174"/>
      <c r="D1298" s="63"/>
      <c r="E1298" s="63"/>
      <c r="F1298" s="174"/>
      <c r="G1298" s="174"/>
      <c r="H1298" s="174"/>
      <c r="I1298" s="174"/>
      <c r="J1298" s="174"/>
      <c r="K1298" s="174"/>
      <c r="L1298" s="174"/>
      <c r="M1298" s="174"/>
      <c r="N1298" s="174"/>
      <c r="O1298" s="63"/>
      <c r="P1298" s="63"/>
      <c r="Q1298" s="174"/>
      <c r="R1298" s="63"/>
      <c r="S1298" s="174"/>
      <c r="T1298" s="174"/>
      <c r="U1298" s="174"/>
      <c r="V1298" s="63"/>
      <c r="W1298" s="174"/>
      <c r="X1298" s="174"/>
      <c r="Y1298" s="429"/>
      <c r="Z1298" s="63"/>
      <c r="AA1298" s="63"/>
      <c r="AB1298" s="63"/>
      <c r="AC1298" s="63"/>
      <c r="AD1298" s="174"/>
      <c r="AE1298" s="174"/>
      <c r="AF1298" s="466"/>
      <c r="AG1298" s="174"/>
      <c r="AH1298" s="174"/>
      <c r="AI1298" s="174"/>
      <c r="AJ1298" s="174"/>
      <c r="AK1298" s="174"/>
      <c r="AL1298" s="174"/>
      <c r="AM1298" s="174"/>
      <c r="AN1298" s="174"/>
      <c r="AO1298" s="174"/>
      <c r="AP1298" s="174"/>
      <c r="AQ1298" s="174"/>
      <c r="AR1298" s="174"/>
      <c r="AS1298" s="174"/>
      <c r="AT1298" s="415"/>
      <c r="AU1298" s="174"/>
      <c r="AV1298" s="437"/>
      <c r="AW1298" s="523"/>
      <c r="AX1298" s="524"/>
      <c r="AY1298" s="422"/>
      <c r="AZ1298" s="524"/>
      <c r="BA1298" s="524"/>
      <c r="BB1298" s="422"/>
      <c r="BC1298" s="524"/>
      <c r="BD1298" s="523"/>
      <c r="BE1298" s="524"/>
      <c r="BF1298" s="524"/>
      <c r="BG1298" s="426">
        <f t="shared" si="27"/>
        <v>0</v>
      </c>
      <c r="BH1298" s="426">
        <f t="shared" si="28"/>
        <v>0</v>
      </c>
      <c r="BI1298" s="426">
        <f t="shared" si="29"/>
        <v>0</v>
      </c>
      <c r="BJ1298" s="426">
        <f t="shared" si="30"/>
        <v>0</v>
      </c>
      <c r="BK1298" s="425" t="b">
        <f t="shared" si="31"/>
        <v>0</v>
      </c>
    </row>
    <row r="1299" spans="1:63" ht="15.75" customHeight="1">
      <c r="A1299" s="174"/>
      <c r="B1299" s="174"/>
      <c r="C1299" s="174"/>
      <c r="D1299" s="63"/>
      <c r="E1299" s="63"/>
      <c r="F1299" s="174"/>
      <c r="G1299" s="174"/>
      <c r="H1299" s="174"/>
      <c r="I1299" s="174"/>
      <c r="J1299" s="174"/>
      <c r="K1299" s="174"/>
      <c r="L1299" s="174"/>
      <c r="M1299" s="174"/>
      <c r="N1299" s="174"/>
      <c r="O1299" s="63"/>
      <c r="P1299" s="63"/>
      <c r="Q1299" s="174"/>
      <c r="R1299" s="63"/>
      <c r="S1299" s="174"/>
      <c r="T1299" s="174"/>
      <c r="U1299" s="174"/>
      <c r="V1299" s="63"/>
      <c r="W1299" s="174"/>
      <c r="X1299" s="174"/>
      <c r="Y1299" s="429"/>
      <c r="Z1299" s="63"/>
      <c r="AA1299" s="63"/>
      <c r="AB1299" s="63"/>
      <c r="AC1299" s="63"/>
      <c r="AD1299" s="174"/>
      <c r="AE1299" s="174"/>
      <c r="AF1299" s="466"/>
      <c r="AG1299" s="174"/>
      <c r="AH1299" s="174"/>
      <c r="AI1299" s="174"/>
      <c r="AJ1299" s="174"/>
      <c r="AK1299" s="174"/>
      <c r="AL1299" s="174"/>
      <c r="AM1299" s="174"/>
      <c r="AN1299" s="174"/>
      <c r="AO1299" s="174"/>
      <c r="AP1299" s="174"/>
      <c r="AQ1299" s="174"/>
      <c r="AR1299" s="174"/>
      <c r="AS1299" s="174"/>
      <c r="AT1299" s="415"/>
      <c r="AU1299" s="174"/>
      <c r="AV1299" s="437"/>
      <c r="AW1299" s="523"/>
      <c r="AX1299" s="524"/>
      <c r="AY1299" s="422"/>
      <c r="AZ1299" s="524"/>
      <c r="BA1299" s="524"/>
      <c r="BB1299" s="422"/>
      <c r="BC1299" s="524"/>
      <c r="BD1299" s="523"/>
      <c r="BE1299" s="524"/>
      <c r="BF1299" s="524"/>
      <c r="BG1299" s="426">
        <f t="shared" si="27"/>
        <v>0</v>
      </c>
      <c r="BH1299" s="426">
        <f t="shared" si="28"/>
        <v>0</v>
      </c>
      <c r="BI1299" s="426">
        <f t="shared" si="29"/>
        <v>0</v>
      </c>
      <c r="BJ1299" s="426">
        <f t="shared" si="30"/>
        <v>0</v>
      </c>
      <c r="BK1299" s="425" t="b">
        <f t="shared" si="31"/>
        <v>0</v>
      </c>
    </row>
    <row r="1300" spans="1:63" ht="15.75" customHeight="1">
      <c r="A1300" s="174"/>
      <c r="B1300" s="174"/>
      <c r="C1300" s="174"/>
      <c r="D1300" s="63"/>
      <c r="E1300" s="63"/>
      <c r="F1300" s="174"/>
      <c r="G1300" s="174"/>
      <c r="H1300" s="174"/>
      <c r="I1300" s="174"/>
      <c r="J1300" s="174"/>
      <c r="K1300" s="174"/>
      <c r="L1300" s="174"/>
      <c r="M1300" s="174"/>
      <c r="N1300" s="174"/>
      <c r="O1300" s="63"/>
      <c r="P1300" s="63"/>
      <c r="Q1300" s="174"/>
      <c r="R1300" s="63"/>
      <c r="S1300" s="174"/>
      <c r="T1300" s="174"/>
      <c r="U1300" s="174"/>
      <c r="V1300" s="63"/>
      <c r="W1300" s="174"/>
      <c r="X1300" s="174"/>
      <c r="Y1300" s="429"/>
      <c r="Z1300" s="63"/>
      <c r="AA1300" s="63"/>
      <c r="AB1300" s="63"/>
      <c r="AC1300" s="63"/>
      <c r="AD1300" s="174"/>
      <c r="AE1300" s="174"/>
      <c r="AF1300" s="466"/>
      <c r="AG1300" s="174"/>
      <c r="AH1300" s="174"/>
      <c r="AI1300" s="174"/>
      <c r="AJ1300" s="174"/>
      <c r="AK1300" s="174"/>
      <c r="AL1300" s="174"/>
      <c r="AM1300" s="174"/>
      <c r="AN1300" s="174"/>
      <c r="AO1300" s="174"/>
      <c r="AP1300" s="174"/>
      <c r="AQ1300" s="174"/>
      <c r="AR1300" s="174"/>
      <c r="AS1300" s="174"/>
      <c r="AT1300" s="415"/>
      <c r="AU1300" s="174"/>
      <c r="AV1300" s="437"/>
      <c r="AW1300" s="523"/>
      <c r="AX1300" s="524"/>
      <c r="AY1300" s="422"/>
      <c r="AZ1300" s="524"/>
      <c r="BA1300" s="524"/>
      <c r="BB1300" s="422"/>
      <c r="BC1300" s="524"/>
      <c r="BD1300" s="523"/>
      <c r="BE1300" s="524"/>
      <c r="BF1300" s="524"/>
      <c r="BG1300" s="426">
        <f t="shared" si="27"/>
        <v>0</v>
      </c>
      <c r="BH1300" s="426">
        <f t="shared" si="28"/>
        <v>0</v>
      </c>
      <c r="BI1300" s="426">
        <f t="shared" si="29"/>
        <v>0</v>
      </c>
      <c r="BJ1300" s="426">
        <f t="shared" si="30"/>
        <v>0</v>
      </c>
      <c r="BK1300" s="425" t="b">
        <f t="shared" si="31"/>
        <v>0</v>
      </c>
    </row>
    <row r="1301" spans="1:63" ht="15.75" customHeight="1">
      <c r="A1301" s="174"/>
      <c r="B1301" s="174"/>
      <c r="C1301" s="174"/>
      <c r="D1301" s="63"/>
      <c r="E1301" s="63"/>
      <c r="F1301" s="174"/>
      <c r="G1301" s="174"/>
      <c r="H1301" s="174"/>
      <c r="I1301" s="174"/>
      <c r="J1301" s="174"/>
      <c r="K1301" s="174"/>
      <c r="L1301" s="174"/>
      <c r="M1301" s="174"/>
      <c r="N1301" s="174"/>
      <c r="O1301" s="63"/>
      <c r="P1301" s="63"/>
      <c r="Q1301" s="174"/>
      <c r="R1301" s="63"/>
      <c r="S1301" s="174"/>
      <c r="T1301" s="174"/>
      <c r="U1301" s="174"/>
      <c r="V1301" s="63"/>
      <c r="W1301" s="174"/>
      <c r="X1301" s="174"/>
      <c r="Y1301" s="429"/>
      <c r="Z1301" s="63"/>
      <c r="AA1301" s="63"/>
      <c r="AB1301" s="63"/>
      <c r="AC1301" s="63"/>
      <c r="AD1301" s="174"/>
      <c r="AE1301" s="174"/>
      <c r="AF1301" s="466"/>
      <c r="AG1301" s="174"/>
      <c r="AH1301" s="174"/>
      <c r="AI1301" s="174"/>
      <c r="AJ1301" s="174"/>
      <c r="AK1301" s="174"/>
      <c r="AL1301" s="174"/>
      <c r="AM1301" s="174"/>
      <c r="AN1301" s="174"/>
      <c r="AO1301" s="174"/>
      <c r="AP1301" s="174"/>
      <c r="AQ1301" s="174"/>
      <c r="AR1301" s="174"/>
      <c r="AS1301" s="174"/>
      <c r="AT1301" s="415"/>
      <c r="AU1301" s="174"/>
      <c r="AV1301" s="437"/>
      <c r="AW1301" s="523"/>
      <c r="AX1301" s="524"/>
      <c r="AY1301" s="422"/>
      <c r="AZ1301" s="524"/>
      <c r="BA1301" s="524"/>
      <c r="BB1301" s="422"/>
      <c r="BC1301" s="524"/>
      <c r="BD1301" s="523"/>
      <c r="BE1301" s="524"/>
      <c r="BF1301" s="524"/>
      <c r="BG1301" s="426">
        <f t="shared" si="27"/>
        <v>0</v>
      </c>
      <c r="BH1301" s="426">
        <f t="shared" si="28"/>
        <v>0</v>
      </c>
      <c r="BI1301" s="426">
        <f t="shared" si="29"/>
        <v>0</v>
      </c>
      <c r="BJ1301" s="426">
        <f t="shared" si="30"/>
        <v>0</v>
      </c>
      <c r="BK1301" s="425" t="b">
        <f t="shared" si="31"/>
        <v>0</v>
      </c>
    </row>
    <row r="1302" spans="1:63" ht="15.75" customHeight="1">
      <c r="A1302" s="174"/>
      <c r="B1302" s="174"/>
      <c r="C1302" s="174"/>
      <c r="D1302" s="63"/>
      <c r="E1302" s="63"/>
      <c r="F1302" s="174"/>
      <c r="G1302" s="174"/>
      <c r="H1302" s="174"/>
      <c r="I1302" s="174"/>
      <c r="J1302" s="174"/>
      <c r="K1302" s="174"/>
      <c r="L1302" s="174"/>
      <c r="M1302" s="174"/>
      <c r="N1302" s="174"/>
      <c r="O1302" s="63"/>
      <c r="P1302" s="63"/>
      <c r="Q1302" s="174"/>
      <c r="R1302" s="63"/>
      <c r="S1302" s="174"/>
      <c r="T1302" s="174"/>
      <c r="U1302" s="174"/>
      <c r="V1302" s="63"/>
      <c r="W1302" s="174"/>
      <c r="X1302" s="174"/>
      <c r="Y1302" s="429"/>
      <c r="Z1302" s="63"/>
      <c r="AA1302" s="63"/>
      <c r="AB1302" s="63"/>
      <c r="AC1302" s="63"/>
      <c r="AD1302" s="174"/>
      <c r="AE1302" s="174"/>
      <c r="AF1302" s="466"/>
      <c r="AG1302" s="174"/>
      <c r="AH1302" s="174"/>
      <c r="AI1302" s="174"/>
      <c r="AJ1302" s="174"/>
      <c r="AK1302" s="174"/>
      <c r="AL1302" s="174"/>
      <c r="AM1302" s="174"/>
      <c r="AN1302" s="174"/>
      <c r="AO1302" s="174"/>
      <c r="AP1302" s="174"/>
      <c r="AQ1302" s="174"/>
      <c r="AR1302" s="174"/>
      <c r="AS1302" s="174"/>
      <c r="AT1302" s="415"/>
      <c r="AU1302" s="174"/>
      <c r="AV1302" s="437"/>
      <c r="AW1302" s="523"/>
      <c r="AX1302" s="524"/>
      <c r="AY1302" s="422"/>
      <c r="AZ1302" s="524"/>
      <c r="BA1302" s="524"/>
      <c r="BB1302" s="422"/>
      <c r="BC1302" s="524"/>
      <c r="BD1302" s="523"/>
      <c r="BE1302" s="524"/>
      <c r="BF1302" s="524"/>
      <c r="BG1302" s="426">
        <f t="shared" si="27"/>
        <v>0</v>
      </c>
      <c r="BH1302" s="426">
        <f t="shared" si="28"/>
        <v>0</v>
      </c>
      <c r="BI1302" s="426">
        <f t="shared" si="29"/>
        <v>0</v>
      </c>
      <c r="BJ1302" s="426">
        <f t="shared" si="30"/>
        <v>0</v>
      </c>
      <c r="BK1302" s="425" t="b">
        <f t="shared" si="31"/>
        <v>0</v>
      </c>
    </row>
    <row r="1303" spans="1:63" ht="15.75" customHeight="1">
      <c r="A1303" s="174"/>
      <c r="B1303" s="174"/>
      <c r="C1303" s="174"/>
      <c r="D1303" s="63"/>
      <c r="E1303" s="63"/>
      <c r="F1303" s="174"/>
      <c r="G1303" s="174"/>
      <c r="H1303" s="174"/>
      <c r="I1303" s="174"/>
      <c r="J1303" s="174"/>
      <c r="K1303" s="174"/>
      <c r="L1303" s="174"/>
      <c r="M1303" s="174"/>
      <c r="N1303" s="174"/>
      <c r="O1303" s="63"/>
      <c r="P1303" s="63"/>
      <c r="Q1303" s="174"/>
      <c r="R1303" s="63"/>
      <c r="S1303" s="174"/>
      <c r="T1303" s="174"/>
      <c r="U1303" s="174"/>
      <c r="V1303" s="63"/>
      <c r="W1303" s="174"/>
      <c r="X1303" s="174"/>
      <c r="Y1303" s="429"/>
      <c r="Z1303" s="63"/>
      <c r="AA1303" s="63"/>
      <c r="AB1303" s="63"/>
      <c r="AC1303" s="63"/>
      <c r="AD1303" s="174"/>
      <c r="AE1303" s="174"/>
      <c r="AF1303" s="466"/>
      <c r="AG1303" s="174"/>
      <c r="AH1303" s="174"/>
      <c r="AI1303" s="174"/>
      <c r="AJ1303" s="174"/>
      <c r="AK1303" s="174"/>
      <c r="AL1303" s="174"/>
      <c r="AM1303" s="174"/>
      <c r="AN1303" s="174"/>
      <c r="AO1303" s="174"/>
      <c r="AP1303" s="174"/>
      <c r="AQ1303" s="174"/>
      <c r="AR1303" s="174"/>
      <c r="AS1303" s="174"/>
      <c r="AT1303" s="415"/>
      <c r="AU1303" s="174"/>
      <c r="AV1303" s="437"/>
      <c r="AW1303" s="523"/>
      <c r="AX1303" s="524"/>
      <c r="AY1303" s="422"/>
      <c r="AZ1303" s="524"/>
      <c r="BA1303" s="524"/>
      <c r="BB1303" s="422"/>
      <c r="BC1303" s="524"/>
      <c r="BD1303" s="523"/>
      <c r="BE1303" s="524"/>
      <c r="BF1303" s="524"/>
      <c r="BG1303" s="426">
        <f t="shared" si="27"/>
        <v>0</v>
      </c>
      <c r="BH1303" s="426">
        <f t="shared" si="28"/>
        <v>0</v>
      </c>
      <c r="BI1303" s="426">
        <f t="shared" si="29"/>
        <v>0</v>
      </c>
      <c r="BJ1303" s="426">
        <f t="shared" si="30"/>
        <v>0</v>
      </c>
      <c r="BK1303" s="425" t="b">
        <f t="shared" si="31"/>
        <v>0</v>
      </c>
    </row>
    <row r="1304" spans="1:63" ht="15.75" customHeight="1">
      <c r="A1304" s="174"/>
      <c r="B1304" s="174"/>
      <c r="C1304" s="174"/>
      <c r="D1304" s="63"/>
      <c r="E1304" s="63"/>
      <c r="F1304" s="174"/>
      <c r="G1304" s="174"/>
      <c r="H1304" s="174"/>
      <c r="I1304" s="174"/>
      <c r="J1304" s="174"/>
      <c r="K1304" s="174"/>
      <c r="L1304" s="174"/>
      <c r="M1304" s="174"/>
      <c r="N1304" s="174"/>
      <c r="O1304" s="63"/>
      <c r="P1304" s="63"/>
      <c r="Q1304" s="174"/>
      <c r="R1304" s="63"/>
      <c r="S1304" s="174"/>
      <c r="T1304" s="174"/>
      <c r="U1304" s="174"/>
      <c r="V1304" s="63"/>
      <c r="W1304" s="174"/>
      <c r="X1304" s="174"/>
      <c r="Y1304" s="429"/>
      <c r="Z1304" s="63"/>
      <c r="AA1304" s="63"/>
      <c r="AB1304" s="63"/>
      <c r="AC1304" s="63"/>
      <c r="AD1304" s="174"/>
      <c r="AE1304" s="174"/>
      <c r="AF1304" s="466"/>
      <c r="AG1304" s="174"/>
      <c r="AH1304" s="174"/>
      <c r="AI1304" s="174"/>
      <c r="AJ1304" s="174"/>
      <c r="AK1304" s="174"/>
      <c r="AL1304" s="174"/>
      <c r="AM1304" s="174"/>
      <c r="AN1304" s="174"/>
      <c r="AO1304" s="174"/>
      <c r="AP1304" s="174"/>
      <c r="AQ1304" s="174"/>
      <c r="AR1304" s="174"/>
      <c r="AS1304" s="174"/>
      <c r="AT1304" s="415"/>
      <c r="AU1304" s="174"/>
      <c r="AV1304" s="437"/>
      <c r="AW1304" s="523"/>
      <c r="AX1304" s="524"/>
      <c r="AY1304" s="422"/>
      <c r="AZ1304" s="524"/>
      <c r="BA1304" s="524"/>
      <c r="BB1304" s="422"/>
      <c r="BC1304" s="524"/>
      <c r="BD1304" s="523"/>
      <c r="BE1304" s="524"/>
      <c r="BF1304" s="524"/>
      <c r="BG1304" s="426">
        <f t="shared" si="27"/>
        <v>0</v>
      </c>
      <c r="BH1304" s="426">
        <f t="shared" si="28"/>
        <v>0</v>
      </c>
      <c r="BI1304" s="426">
        <f t="shared" si="29"/>
        <v>0</v>
      </c>
      <c r="BJ1304" s="426">
        <f t="shared" si="30"/>
        <v>0</v>
      </c>
      <c r="BK1304" s="425" t="b">
        <f t="shared" si="31"/>
        <v>0</v>
      </c>
    </row>
    <row r="1305" spans="1:63" ht="15.75" customHeight="1">
      <c r="A1305" s="174"/>
      <c r="B1305" s="174"/>
      <c r="C1305" s="174"/>
      <c r="D1305" s="63"/>
      <c r="E1305" s="63"/>
      <c r="F1305" s="174"/>
      <c r="G1305" s="174"/>
      <c r="H1305" s="174"/>
      <c r="I1305" s="174"/>
      <c r="J1305" s="174"/>
      <c r="K1305" s="174"/>
      <c r="L1305" s="174"/>
      <c r="M1305" s="174"/>
      <c r="N1305" s="174"/>
      <c r="O1305" s="63"/>
      <c r="P1305" s="63"/>
      <c r="Q1305" s="174"/>
      <c r="R1305" s="63"/>
      <c r="S1305" s="174"/>
      <c r="T1305" s="174"/>
      <c r="U1305" s="174"/>
      <c r="V1305" s="63"/>
      <c r="W1305" s="174"/>
      <c r="X1305" s="174"/>
      <c r="Y1305" s="429"/>
      <c r="Z1305" s="63"/>
      <c r="AA1305" s="63"/>
      <c r="AB1305" s="63"/>
      <c r="AC1305" s="63"/>
      <c r="AD1305" s="174"/>
      <c r="AE1305" s="174"/>
      <c r="AF1305" s="466"/>
      <c r="AG1305" s="174"/>
      <c r="AH1305" s="174"/>
      <c r="AI1305" s="174"/>
      <c r="AJ1305" s="174"/>
      <c r="AK1305" s="174"/>
      <c r="AL1305" s="174"/>
      <c r="AM1305" s="174"/>
      <c r="AN1305" s="174"/>
      <c r="AO1305" s="174"/>
      <c r="AP1305" s="174"/>
      <c r="AQ1305" s="174"/>
      <c r="AR1305" s="174"/>
      <c r="AS1305" s="174"/>
      <c r="AT1305" s="415"/>
      <c r="AU1305" s="174"/>
      <c r="AV1305" s="437"/>
      <c r="AW1305" s="523"/>
      <c r="AX1305" s="524"/>
      <c r="AY1305" s="422"/>
      <c r="AZ1305" s="524"/>
      <c r="BA1305" s="524"/>
      <c r="BB1305" s="422"/>
      <c r="BC1305" s="524"/>
      <c r="BD1305" s="523"/>
      <c r="BE1305" s="524"/>
      <c r="BF1305" s="524"/>
      <c r="BG1305" s="426">
        <f t="shared" si="27"/>
        <v>0</v>
      </c>
      <c r="BH1305" s="426">
        <f t="shared" si="28"/>
        <v>0</v>
      </c>
      <c r="BI1305" s="426">
        <f t="shared" si="29"/>
        <v>0</v>
      </c>
      <c r="BJ1305" s="426">
        <f t="shared" si="30"/>
        <v>0</v>
      </c>
      <c r="BK1305" s="425" t="b">
        <f t="shared" si="31"/>
        <v>0</v>
      </c>
    </row>
    <row r="1306" spans="1:63" ht="15.75" customHeight="1">
      <c r="A1306" s="174"/>
      <c r="B1306" s="174"/>
      <c r="C1306" s="174"/>
      <c r="D1306" s="63"/>
      <c r="E1306" s="63"/>
      <c r="F1306" s="174"/>
      <c r="G1306" s="174"/>
      <c r="H1306" s="174"/>
      <c r="I1306" s="174"/>
      <c r="J1306" s="174"/>
      <c r="K1306" s="174"/>
      <c r="L1306" s="174"/>
      <c r="M1306" s="174"/>
      <c r="N1306" s="174"/>
      <c r="O1306" s="63"/>
      <c r="P1306" s="63"/>
      <c r="Q1306" s="174"/>
      <c r="R1306" s="63"/>
      <c r="S1306" s="174"/>
      <c r="T1306" s="174"/>
      <c r="U1306" s="174"/>
      <c r="V1306" s="63"/>
      <c r="W1306" s="174"/>
      <c r="X1306" s="174"/>
      <c r="Y1306" s="429"/>
      <c r="Z1306" s="63"/>
      <c r="AA1306" s="63"/>
      <c r="AB1306" s="63"/>
      <c r="AC1306" s="63"/>
      <c r="AD1306" s="174"/>
      <c r="AE1306" s="174"/>
      <c r="AF1306" s="466"/>
      <c r="AG1306" s="174"/>
      <c r="AH1306" s="174"/>
      <c r="AI1306" s="174"/>
      <c r="AJ1306" s="174"/>
      <c r="AK1306" s="174"/>
      <c r="AL1306" s="174"/>
      <c r="AM1306" s="174"/>
      <c r="AN1306" s="174"/>
      <c r="AO1306" s="174"/>
      <c r="AP1306" s="174"/>
      <c r="AQ1306" s="174"/>
      <c r="AR1306" s="174"/>
      <c r="AS1306" s="174"/>
      <c r="AT1306" s="415"/>
      <c r="AU1306" s="174"/>
      <c r="AV1306" s="437"/>
      <c r="AW1306" s="523"/>
      <c r="AX1306" s="524"/>
      <c r="AY1306" s="422"/>
      <c r="AZ1306" s="524"/>
      <c r="BA1306" s="524"/>
      <c r="BB1306" s="422"/>
      <c r="BC1306" s="524"/>
      <c r="BD1306" s="523"/>
      <c r="BE1306" s="524"/>
      <c r="BF1306" s="524"/>
      <c r="BG1306" s="426">
        <f t="shared" si="27"/>
        <v>0</v>
      </c>
      <c r="BH1306" s="426">
        <f t="shared" si="28"/>
        <v>0</v>
      </c>
      <c r="BI1306" s="426">
        <f t="shared" si="29"/>
        <v>0</v>
      </c>
      <c r="BJ1306" s="426">
        <f t="shared" si="30"/>
        <v>0</v>
      </c>
      <c r="BK1306" s="425" t="b">
        <f t="shared" si="31"/>
        <v>0</v>
      </c>
    </row>
    <row r="1307" spans="1:63" ht="15.75" customHeight="1">
      <c r="A1307" s="174"/>
      <c r="B1307" s="174"/>
      <c r="C1307" s="174"/>
      <c r="D1307" s="63"/>
      <c r="E1307" s="63"/>
      <c r="F1307" s="174"/>
      <c r="G1307" s="174"/>
      <c r="H1307" s="174"/>
      <c r="I1307" s="174"/>
      <c r="J1307" s="174"/>
      <c r="K1307" s="174"/>
      <c r="L1307" s="174"/>
      <c r="M1307" s="174"/>
      <c r="N1307" s="174"/>
      <c r="O1307" s="63"/>
      <c r="P1307" s="63"/>
      <c r="Q1307" s="174"/>
      <c r="R1307" s="63"/>
      <c r="S1307" s="174"/>
      <c r="T1307" s="174"/>
      <c r="U1307" s="174"/>
      <c r="V1307" s="63"/>
      <c r="W1307" s="174"/>
      <c r="X1307" s="174"/>
      <c r="Y1307" s="429"/>
      <c r="Z1307" s="63"/>
      <c r="AA1307" s="63"/>
      <c r="AB1307" s="63"/>
      <c r="AC1307" s="63"/>
      <c r="AD1307" s="174"/>
      <c r="AE1307" s="174"/>
      <c r="AF1307" s="466"/>
      <c r="AG1307" s="174"/>
      <c r="AH1307" s="174"/>
      <c r="AI1307" s="174"/>
      <c r="AJ1307" s="174"/>
      <c r="AK1307" s="174"/>
      <c r="AL1307" s="174"/>
      <c r="AM1307" s="174"/>
      <c r="AN1307" s="174"/>
      <c r="AO1307" s="174"/>
      <c r="AP1307" s="174"/>
      <c r="AQ1307" s="174"/>
      <c r="AR1307" s="174"/>
      <c r="AS1307" s="174"/>
      <c r="AT1307" s="415"/>
      <c r="AU1307" s="174"/>
      <c r="AV1307" s="437"/>
      <c r="AW1307" s="523"/>
      <c r="AX1307" s="524"/>
      <c r="AY1307" s="422"/>
      <c r="AZ1307" s="524"/>
      <c r="BA1307" s="524"/>
      <c r="BB1307" s="422"/>
      <c r="BC1307" s="524"/>
      <c r="BD1307" s="523"/>
      <c r="BE1307" s="524"/>
      <c r="BF1307" s="524"/>
      <c r="BG1307" s="426">
        <f t="shared" si="27"/>
        <v>0</v>
      </c>
      <c r="BH1307" s="426">
        <f t="shared" si="28"/>
        <v>0</v>
      </c>
      <c r="BI1307" s="426">
        <f t="shared" si="29"/>
        <v>0</v>
      </c>
      <c r="BJ1307" s="426">
        <f t="shared" si="30"/>
        <v>0</v>
      </c>
      <c r="BK1307" s="425" t="b">
        <f t="shared" si="31"/>
        <v>0</v>
      </c>
    </row>
    <row r="1308" spans="1:63" ht="15.75" customHeight="1">
      <c r="A1308" s="174"/>
      <c r="B1308" s="174"/>
      <c r="C1308" s="174"/>
      <c r="D1308" s="63"/>
      <c r="E1308" s="63"/>
      <c r="F1308" s="174"/>
      <c r="G1308" s="174"/>
      <c r="H1308" s="174"/>
      <c r="I1308" s="174"/>
      <c r="J1308" s="174"/>
      <c r="K1308" s="174"/>
      <c r="L1308" s="174"/>
      <c r="M1308" s="174"/>
      <c r="N1308" s="174"/>
      <c r="O1308" s="63"/>
      <c r="P1308" s="63"/>
      <c r="Q1308" s="174"/>
      <c r="R1308" s="63"/>
      <c r="S1308" s="174"/>
      <c r="T1308" s="174"/>
      <c r="U1308" s="174"/>
      <c r="V1308" s="63"/>
      <c r="W1308" s="174"/>
      <c r="X1308" s="174"/>
      <c r="Y1308" s="429"/>
      <c r="Z1308" s="63"/>
      <c r="AA1308" s="63"/>
      <c r="AB1308" s="63"/>
      <c r="AC1308" s="63"/>
      <c r="AD1308" s="174"/>
      <c r="AE1308" s="174"/>
      <c r="AF1308" s="466"/>
      <c r="AG1308" s="174"/>
      <c r="AH1308" s="174"/>
      <c r="AI1308" s="174"/>
      <c r="AJ1308" s="174"/>
      <c r="AK1308" s="174"/>
      <c r="AL1308" s="174"/>
      <c r="AM1308" s="174"/>
      <c r="AN1308" s="174"/>
      <c r="AO1308" s="174"/>
      <c r="AP1308" s="174"/>
      <c r="AQ1308" s="174"/>
      <c r="AR1308" s="174"/>
      <c r="AS1308" s="174"/>
      <c r="AT1308" s="415"/>
      <c r="AU1308" s="174"/>
      <c r="AV1308" s="437"/>
      <c r="AW1308" s="523"/>
      <c r="AX1308" s="524"/>
      <c r="AY1308" s="422"/>
      <c r="AZ1308" s="524"/>
      <c r="BA1308" s="524"/>
      <c r="BB1308" s="422"/>
      <c r="BC1308" s="524"/>
      <c r="BD1308" s="523"/>
      <c r="BE1308" s="524"/>
      <c r="BF1308" s="524"/>
      <c r="BG1308" s="426">
        <f t="shared" si="27"/>
        <v>0</v>
      </c>
      <c r="BH1308" s="426">
        <f t="shared" si="28"/>
        <v>0</v>
      </c>
      <c r="BI1308" s="426">
        <f t="shared" si="29"/>
        <v>0</v>
      </c>
      <c r="BJ1308" s="426">
        <f t="shared" si="30"/>
        <v>0</v>
      </c>
      <c r="BK1308" s="425" t="b">
        <f t="shared" si="31"/>
        <v>0</v>
      </c>
    </row>
    <row r="1309" spans="1:63" ht="15.75" customHeight="1">
      <c r="A1309" s="174"/>
      <c r="B1309" s="174"/>
      <c r="C1309" s="174"/>
      <c r="D1309" s="63"/>
      <c r="E1309" s="63"/>
      <c r="F1309" s="174"/>
      <c r="G1309" s="174"/>
      <c r="H1309" s="174"/>
      <c r="I1309" s="174"/>
      <c r="J1309" s="174"/>
      <c r="K1309" s="174"/>
      <c r="L1309" s="174"/>
      <c r="M1309" s="174"/>
      <c r="N1309" s="174"/>
      <c r="O1309" s="63"/>
      <c r="P1309" s="63"/>
      <c r="Q1309" s="174"/>
      <c r="R1309" s="63"/>
      <c r="S1309" s="174"/>
      <c r="T1309" s="174"/>
      <c r="U1309" s="174"/>
      <c r="V1309" s="63"/>
      <c r="W1309" s="174"/>
      <c r="X1309" s="174"/>
      <c r="Y1309" s="429"/>
      <c r="Z1309" s="63"/>
      <c r="AA1309" s="63"/>
      <c r="AB1309" s="63"/>
      <c r="AC1309" s="63"/>
      <c r="AD1309" s="174"/>
      <c r="AE1309" s="174"/>
      <c r="AF1309" s="466"/>
      <c r="AG1309" s="174"/>
      <c r="AH1309" s="174"/>
      <c r="AI1309" s="174"/>
      <c r="AJ1309" s="174"/>
      <c r="AK1309" s="174"/>
      <c r="AL1309" s="174"/>
      <c r="AM1309" s="174"/>
      <c r="AN1309" s="174"/>
      <c r="AO1309" s="174"/>
      <c r="AP1309" s="174"/>
      <c r="AQ1309" s="174"/>
      <c r="AR1309" s="174"/>
      <c r="AS1309" s="174"/>
      <c r="AT1309" s="415"/>
      <c r="AU1309" s="174"/>
      <c r="AV1309" s="437"/>
      <c r="AW1309" s="523"/>
      <c r="AX1309" s="524"/>
      <c r="AY1309" s="422"/>
      <c r="AZ1309" s="524"/>
      <c r="BA1309" s="524"/>
      <c r="BB1309" s="422"/>
      <c r="BC1309" s="524"/>
      <c r="BD1309" s="523"/>
      <c r="BE1309" s="524"/>
      <c r="BF1309" s="524"/>
      <c r="BG1309" s="426">
        <f t="shared" si="27"/>
        <v>0</v>
      </c>
      <c r="BH1309" s="426">
        <f t="shared" si="28"/>
        <v>0</v>
      </c>
      <c r="BI1309" s="426">
        <f t="shared" si="29"/>
        <v>0</v>
      </c>
      <c r="BJ1309" s="426">
        <f t="shared" si="30"/>
        <v>0</v>
      </c>
      <c r="BK1309" s="425" t="b">
        <f t="shared" si="31"/>
        <v>0</v>
      </c>
    </row>
    <row r="1310" spans="1:63" ht="15.75" customHeight="1">
      <c r="A1310" s="174"/>
      <c r="B1310" s="174"/>
      <c r="C1310" s="174"/>
      <c r="D1310" s="63"/>
      <c r="E1310" s="63"/>
      <c r="F1310" s="174"/>
      <c r="G1310" s="174"/>
      <c r="H1310" s="174"/>
      <c r="I1310" s="174"/>
      <c r="J1310" s="174"/>
      <c r="K1310" s="174"/>
      <c r="L1310" s="174"/>
      <c r="M1310" s="174"/>
      <c r="N1310" s="174"/>
      <c r="O1310" s="63"/>
      <c r="P1310" s="63"/>
      <c r="Q1310" s="174"/>
      <c r="R1310" s="63"/>
      <c r="S1310" s="174"/>
      <c r="T1310" s="174"/>
      <c r="U1310" s="174"/>
      <c r="V1310" s="63"/>
      <c r="W1310" s="174"/>
      <c r="X1310" s="174"/>
      <c r="Y1310" s="429"/>
      <c r="Z1310" s="63"/>
      <c r="AA1310" s="63"/>
      <c r="AB1310" s="63"/>
      <c r="AC1310" s="63"/>
      <c r="AD1310" s="174"/>
      <c r="AE1310" s="174"/>
      <c r="AF1310" s="466"/>
      <c r="AG1310" s="174"/>
      <c r="AH1310" s="174"/>
      <c r="AI1310" s="174"/>
      <c r="AJ1310" s="174"/>
      <c r="AK1310" s="174"/>
      <c r="AL1310" s="174"/>
      <c r="AM1310" s="174"/>
      <c r="AN1310" s="174"/>
      <c r="AO1310" s="174"/>
      <c r="AP1310" s="174"/>
      <c r="AQ1310" s="174"/>
      <c r="AR1310" s="174"/>
      <c r="AS1310" s="174"/>
      <c r="AT1310" s="415"/>
      <c r="AU1310" s="174"/>
      <c r="AV1310" s="437"/>
      <c r="AW1310" s="523"/>
      <c r="AX1310" s="524"/>
      <c r="AY1310" s="422"/>
      <c r="AZ1310" s="524"/>
      <c r="BA1310" s="524"/>
      <c r="BB1310" s="422"/>
      <c r="BC1310" s="524"/>
      <c r="BD1310" s="523"/>
      <c r="BE1310" s="524"/>
      <c r="BF1310" s="524"/>
      <c r="BG1310" s="426">
        <f t="shared" si="27"/>
        <v>0</v>
      </c>
      <c r="BH1310" s="426">
        <f t="shared" si="28"/>
        <v>0</v>
      </c>
      <c r="BI1310" s="426">
        <f t="shared" si="29"/>
        <v>0</v>
      </c>
      <c r="BJ1310" s="426">
        <f t="shared" si="30"/>
        <v>0</v>
      </c>
      <c r="BK1310" s="425" t="b">
        <f t="shared" si="31"/>
        <v>0</v>
      </c>
    </row>
    <row r="1311" spans="1:63" ht="15.75" customHeight="1">
      <c r="A1311" s="174"/>
      <c r="B1311" s="174"/>
      <c r="C1311" s="174"/>
      <c r="D1311" s="63"/>
      <c r="E1311" s="63"/>
      <c r="F1311" s="174"/>
      <c r="G1311" s="174"/>
      <c r="H1311" s="174"/>
      <c r="I1311" s="174"/>
      <c r="J1311" s="174"/>
      <c r="K1311" s="174"/>
      <c r="L1311" s="174"/>
      <c r="M1311" s="174"/>
      <c r="N1311" s="174"/>
      <c r="O1311" s="63"/>
      <c r="P1311" s="63"/>
      <c r="Q1311" s="174"/>
      <c r="R1311" s="63"/>
      <c r="S1311" s="174"/>
      <c r="T1311" s="174"/>
      <c r="U1311" s="174"/>
      <c r="V1311" s="63"/>
      <c r="W1311" s="174"/>
      <c r="X1311" s="174"/>
      <c r="Y1311" s="429"/>
      <c r="Z1311" s="63"/>
      <c r="AA1311" s="63"/>
      <c r="AB1311" s="63"/>
      <c r="AC1311" s="63"/>
      <c r="AD1311" s="174"/>
      <c r="AE1311" s="174"/>
      <c r="AF1311" s="466"/>
      <c r="AG1311" s="174"/>
      <c r="AH1311" s="174"/>
      <c r="AI1311" s="174"/>
      <c r="AJ1311" s="174"/>
      <c r="AK1311" s="174"/>
      <c r="AL1311" s="174"/>
      <c r="AM1311" s="174"/>
      <c r="AN1311" s="174"/>
      <c r="AO1311" s="174"/>
      <c r="AP1311" s="174"/>
      <c r="AQ1311" s="174"/>
      <c r="AR1311" s="174"/>
      <c r="AS1311" s="174"/>
      <c r="AT1311" s="415"/>
      <c r="AU1311" s="174"/>
      <c r="AV1311" s="437"/>
      <c r="AW1311" s="523"/>
      <c r="AX1311" s="524"/>
      <c r="AY1311" s="422"/>
      <c r="AZ1311" s="524"/>
      <c r="BA1311" s="524"/>
      <c r="BB1311" s="422"/>
      <c r="BC1311" s="524"/>
      <c r="BD1311" s="523"/>
      <c r="BE1311" s="524"/>
      <c r="BF1311" s="524"/>
      <c r="BG1311" s="426">
        <f t="shared" si="27"/>
        <v>0</v>
      </c>
      <c r="BH1311" s="426">
        <f t="shared" si="28"/>
        <v>0</v>
      </c>
      <c r="BI1311" s="426">
        <f t="shared" si="29"/>
        <v>0</v>
      </c>
      <c r="BJ1311" s="426">
        <f t="shared" si="30"/>
        <v>0</v>
      </c>
      <c r="BK1311" s="425" t="b">
        <f t="shared" si="31"/>
        <v>0</v>
      </c>
    </row>
    <row r="1312" spans="1:63" ht="15.75" customHeight="1">
      <c r="A1312" s="174"/>
      <c r="B1312" s="174"/>
      <c r="C1312" s="174"/>
      <c r="D1312" s="63"/>
      <c r="E1312" s="63"/>
      <c r="F1312" s="174"/>
      <c r="G1312" s="174"/>
      <c r="H1312" s="174"/>
      <c r="I1312" s="174"/>
      <c r="J1312" s="174"/>
      <c r="K1312" s="174"/>
      <c r="L1312" s="174"/>
      <c r="M1312" s="174"/>
      <c r="N1312" s="174"/>
      <c r="O1312" s="63"/>
      <c r="P1312" s="63"/>
      <c r="Q1312" s="174"/>
      <c r="R1312" s="63"/>
      <c r="S1312" s="174"/>
      <c r="T1312" s="174"/>
      <c r="U1312" s="174"/>
      <c r="V1312" s="63"/>
      <c r="W1312" s="174"/>
      <c r="X1312" s="174"/>
      <c r="Y1312" s="429"/>
      <c r="Z1312" s="63"/>
      <c r="AA1312" s="63"/>
      <c r="AB1312" s="63"/>
      <c r="AC1312" s="63"/>
      <c r="AD1312" s="174"/>
      <c r="AE1312" s="174"/>
      <c r="AF1312" s="466"/>
      <c r="AG1312" s="174"/>
      <c r="AH1312" s="174"/>
      <c r="AI1312" s="174"/>
      <c r="AJ1312" s="174"/>
      <c r="AK1312" s="174"/>
      <c r="AL1312" s="174"/>
      <c r="AM1312" s="174"/>
      <c r="AN1312" s="174"/>
      <c r="AO1312" s="174"/>
      <c r="AP1312" s="174"/>
      <c r="AQ1312" s="174"/>
      <c r="AR1312" s="174"/>
      <c r="AS1312" s="174"/>
      <c r="AT1312" s="415"/>
      <c r="AU1312" s="174"/>
      <c r="AV1312" s="437"/>
      <c r="AW1312" s="523"/>
      <c r="AX1312" s="524"/>
      <c r="AY1312" s="422"/>
      <c r="AZ1312" s="524"/>
      <c r="BA1312" s="524"/>
      <c r="BB1312" s="422"/>
      <c r="BC1312" s="524"/>
      <c r="BD1312" s="523"/>
      <c r="BE1312" s="524"/>
      <c r="BF1312" s="524"/>
      <c r="BG1312" s="426">
        <f t="shared" si="27"/>
        <v>0</v>
      </c>
      <c r="BH1312" s="426">
        <f t="shared" si="28"/>
        <v>0</v>
      </c>
      <c r="BI1312" s="426">
        <f t="shared" si="29"/>
        <v>0</v>
      </c>
      <c r="BJ1312" s="426">
        <f t="shared" si="30"/>
        <v>0</v>
      </c>
      <c r="BK1312" s="425" t="b">
        <f t="shared" si="31"/>
        <v>0</v>
      </c>
    </row>
    <row r="1313" spans="1:63" ht="15.75" customHeight="1">
      <c r="A1313" s="174"/>
      <c r="B1313" s="174"/>
      <c r="C1313" s="174"/>
      <c r="D1313" s="63"/>
      <c r="E1313" s="63"/>
      <c r="F1313" s="174"/>
      <c r="G1313" s="174"/>
      <c r="H1313" s="174"/>
      <c r="I1313" s="174"/>
      <c r="J1313" s="174"/>
      <c r="K1313" s="174"/>
      <c r="L1313" s="174"/>
      <c r="M1313" s="174"/>
      <c r="N1313" s="174"/>
      <c r="O1313" s="63"/>
      <c r="P1313" s="63"/>
      <c r="Q1313" s="174"/>
      <c r="R1313" s="63"/>
      <c r="S1313" s="174"/>
      <c r="T1313" s="174"/>
      <c r="U1313" s="174"/>
      <c r="V1313" s="63"/>
      <c r="W1313" s="174"/>
      <c r="X1313" s="174"/>
      <c r="Y1313" s="429"/>
      <c r="Z1313" s="63"/>
      <c r="AA1313" s="63"/>
      <c r="AB1313" s="63"/>
      <c r="AC1313" s="63"/>
      <c r="AD1313" s="174"/>
      <c r="AE1313" s="174"/>
      <c r="AF1313" s="466"/>
      <c r="AG1313" s="174"/>
      <c r="AH1313" s="174"/>
      <c r="AI1313" s="174"/>
      <c r="AJ1313" s="174"/>
      <c r="AK1313" s="174"/>
      <c r="AL1313" s="174"/>
      <c r="AM1313" s="174"/>
      <c r="AN1313" s="174"/>
      <c r="AO1313" s="174"/>
      <c r="AP1313" s="174"/>
      <c r="AQ1313" s="174"/>
      <c r="AR1313" s="174"/>
      <c r="AS1313" s="174"/>
      <c r="AT1313" s="415"/>
      <c r="AU1313" s="174"/>
      <c r="AV1313" s="437"/>
      <c r="AW1313" s="523"/>
      <c r="AX1313" s="524"/>
      <c r="AY1313" s="422"/>
      <c r="AZ1313" s="524"/>
      <c r="BA1313" s="524"/>
      <c r="BB1313" s="422"/>
      <c r="BC1313" s="524"/>
      <c r="BD1313" s="523"/>
      <c r="BE1313" s="524"/>
      <c r="BF1313" s="524"/>
      <c r="BG1313" s="426">
        <f t="shared" si="27"/>
        <v>0</v>
      </c>
      <c r="BH1313" s="426">
        <f t="shared" si="28"/>
        <v>0</v>
      </c>
      <c r="BI1313" s="426">
        <f t="shared" si="29"/>
        <v>0</v>
      </c>
      <c r="BJ1313" s="426">
        <f t="shared" si="30"/>
        <v>0</v>
      </c>
      <c r="BK1313" s="425" t="b">
        <f t="shared" si="31"/>
        <v>0</v>
      </c>
    </row>
    <row r="1314" spans="1:63" ht="15.75" customHeight="1">
      <c r="A1314" s="174"/>
      <c r="B1314" s="174"/>
      <c r="C1314" s="174"/>
      <c r="D1314" s="63"/>
      <c r="E1314" s="63"/>
      <c r="F1314" s="174"/>
      <c r="G1314" s="174"/>
      <c r="H1314" s="174"/>
      <c r="I1314" s="174"/>
      <c r="J1314" s="174"/>
      <c r="K1314" s="174"/>
      <c r="L1314" s="174"/>
      <c r="M1314" s="174"/>
      <c r="N1314" s="174"/>
      <c r="O1314" s="63"/>
      <c r="P1314" s="63"/>
      <c r="Q1314" s="174"/>
      <c r="R1314" s="63"/>
      <c r="S1314" s="174"/>
      <c r="T1314" s="174"/>
      <c r="U1314" s="174"/>
      <c r="V1314" s="63"/>
      <c r="W1314" s="174"/>
      <c r="X1314" s="174"/>
      <c r="Y1314" s="429"/>
      <c r="Z1314" s="63"/>
      <c r="AA1314" s="63"/>
      <c r="AB1314" s="63"/>
      <c r="AC1314" s="63"/>
      <c r="AD1314" s="174"/>
      <c r="AE1314" s="174"/>
      <c r="AF1314" s="466"/>
      <c r="AG1314" s="174"/>
      <c r="AH1314" s="174"/>
      <c r="AI1314" s="174"/>
      <c r="AJ1314" s="174"/>
      <c r="AK1314" s="174"/>
      <c r="AL1314" s="174"/>
      <c r="AM1314" s="174"/>
      <c r="AN1314" s="174"/>
      <c r="AO1314" s="174"/>
      <c r="AP1314" s="174"/>
      <c r="AQ1314" s="174"/>
      <c r="AR1314" s="174"/>
      <c r="AS1314" s="174"/>
      <c r="AT1314" s="415"/>
      <c r="AU1314" s="174"/>
      <c r="AV1314" s="437"/>
      <c r="AW1314" s="523"/>
      <c r="AX1314" s="524"/>
      <c r="AY1314" s="422"/>
      <c r="AZ1314" s="524"/>
      <c r="BA1314" s="524"/>
      <c r="BB1314" s="422"/>
      <c r="BC1314" s="524"/>
      <c r="BD1314" s="523"/>
      <c r="BE1314" s="524"/>
      <c r="BF1314" s="524"/>
      <c r="BG1314" s="426">
        <f t="shared" si="27"/>
        <v>0</v>
      </c>
      <c r="BH1314" s="426">
        <f t="shared" si="28"/>
        <v>0</v>
      </c>
      <c r="BI1314" s="426">
        <f t="shared" si="29"/>
        <v>0</v>
      </c>
      <c r="BJ1314" s="426">
        <f t="shared" si="30"/>
        <v>0</v>
      </c>
      <c r="BK1314" s="425" t="b">
        <f t="shared" si="31"/>
        <v>0</v>
      </c>
    </row>
    <row r="1315" spans="1:63" ht="15.75" customHeight="1">
      <c r="A1315" s="174"/>
      <c r="B1315" s="174"/>
      <c r="C1315" s="174"/>
      <c r="D1315" s="63"/>
      <c r="E1315" s="63"/>
      <c r="F1315" s="174"/>
      <c r="G1315" s="174"/>
      <c r="H1315" s="174"/>
      <c r="I1315" s="174"/>
      <c r="J1315" s="174"/>
      <c r="K1315" s="174"/>
      <c r="L1315" s="174"/>
      <c r="M1315" s="174"/>
      <c r="N1315" s="174"/>
      <c r="O1315" s="63"/>
      <c r="P1315" s="63"/>
      <c r="Q1315" s="174"/>
      <c r="R1315" s="63"/>
      <c r="S1315" s="174"/>
      <c r="T1315" s="174"/>
      <c r="U1315" s="174"/>
      <c r="V1315" s="63"/>
      <c r="W1315" s="174"/>
      <c r="X1315" s="174"/>
      <c r="Y1315" s="429"/>
      <c r="Z1315" s="63"/>
      <c r="AA1315" s="63"/>
      <c r="AB1315" s="63"/>
      <c r="AC1315" s="63"/>
      <c r="AD1315" s="174"/>
      <c r="AE1315" s="174"/>
      <c r="AF1315" s="466"/>
      <c r="AG1315" s="174"/>
      <c r="AH1315" s="174"/>
      <c r="AI1315" s="174"/>
      <c r="AJ1315" s="174"/>
      <c r="AK1315" s="174"/>
      <c r="AL1315" s="174"/>
      <c r="AM1315" s="174"/>
      <c r="AN1315" s="174"/>
      <c r="AO1315" s="174"/>
      <c r="AP1315" s="174"/>
      <c r="AQ1315" s="174"/>
      <c r="AR1315" s="174"/>
      <c r="AS1315" s="174"/>
      <c r="AT1315" s="415"/>
      <c r="AU1315" s="174"/>
      <c r="AV1315" s="437"/>
      <c r="AW1315" s="523"/>
      <c r="AX1315" s="524"/>
      <c r="AY1315" s="422"/>
      <c r="AZ1315" s="524"/>
      <c r="BA1315" s="524"/>
      <c r="BB1315" s="422"/>
      <c r="BC1315" s="524"/>
      <c r="BD1315" s="523"/>
      <c r="BE1315" s="524"/>
      <c r="BF1315" s="524"/>
      <c r="BG1315" s="426">
        <f t="shared" si="27"/>
        <v>0</v>
      </c>
      <c r="BH1315" s="426">
        <f t="shared" si="28"/>
        <v>0</v>
      </c>
      <c r="BI1315" s="426">
        <f t="shared" si="29"/>
        <v>0</v>
      </c>
      <c r="BJ1315" s="426">
        <f t="shared" si="30"/>
        <v>0</v>
      </c>
      <c r="BK1315" s="425" t="b">
        <f t="shared" si="31"/>
        <v>0</v>
      </c>
    </row>
    <row r="1316" spans="1:63" ht="15.75" customHeight="1">
      <c r="A1316" s="174"/>
      <c r="B1316" s="174"/>
      <c r="C1316" s="174"/>
      <c r="D1316" s="63"/>
      <c r="E1316" s="63"/>
      <c r="F1316" s="174"/>
      <c r="G1316" s="174"/>
      <c r="H1316" s="174"/>
      <c r="I1316" s="174"/>
      <c r="J1316" s="174"/>
      <c r="K1316" s="174"/>
      <c r="L1316" s="174"/>
      <c r="M1316" s="174"/>
      <c r="N1316" s="174"/>
      <c r="O1316" s="63"/>
      <c r="P1316" s="63"/>
      <c r="Q1316" s="174"/>
      <c r="R1316" s="63"/>
      <c r="S1316" s="174"/>
      <c r="T1316" s="174"/>
      <c r="U1316" s="174"/>
      <c r="V1316" s="63"/>
      <c r="W1316" s="174"/>
      <c r="X1316" s="174"/>
      <c r="Y1316" s="429"/>
      <c r="Z1316" s="63"/>
      <c r="AA1316" s="63"/>
      <c r="AB1316" s="63"/>
      <c r="AC1316" s="63"/>
      <c r="AD1316" s="174"/>
      <c r="AE1316" s="174"/>
      <c r="AF1316" s="466"/>
      <c r="AG1316" s="174"/>
      <c r="AH1316" s="174"/>
      <c r="AI1316" s="174"/>
      <c r="AJ1316" s="174"/>
      <c r="AK1316" s="174"/>
      <c r="AL1316" s="174"/>
      <c r="AM1316" s="174"/>
      <c r="AN1316" s="174"/>
      <c r="AO1316" s="174"/>
      <c r="AP1316" s="174"/>
      <c r="AQ1316" s="174"/>
      <c r="AR1316" s="174"/>
      <c r="AS1316" s="174"/>
      <c r="AT1316" s="415"/>
      <c r="AU1316" s="174"/>
      <c r="AV1316" s="437"/>
      <c r="AW1316" s="523"/>
      <c r="AX1316" s="524"/>
      <c r="AY1316" s="422"/>
      <c r="AZ1316" s="524"/>
      <c r="BA1316" s="524"/>
      <c r="BB1316" s="422"/>
      <c r="BC1316" s="524"/>
      <c r="BD1316" s="523"/>
      <c r="BE1316" s="524"/>
      <c r="BF1316" s="524"/>
      <c r="BG1316" s="426">
        <f t="shared" si="27"/>
        <v>0</v>
      </c>
      <c r="BH1316" s="426">
        <f t="shared" si="28"/>
        <v>0</v>
      </c>
      <c r="BI1316" s="426">
        <f t="shared" si="29"/>
        <v>0</v>
      </c>
      <c r="BJ1316" s="426">
        <f t="shared" si="30"/>
        <v>0</v>
      </c>
      <c r="BK1316" s="425" t="b">
        <f t="shared" si="31"/>
        <v>0</v>
      </c>
    </row>
    <row r="1317" spans="1:63" ht="15.75" customHeight="1">
      <c r="A1317" s="174"/>
      <c r="B1317" s="174"/>
      <c r="C1317" s="174"/>
      <c r="D1317" s="63"/>
      <c r="E1317" s="63"/>
      <c r="F1317" s="174"/>
      <c r="G1317" s="174"/>
      <c r="H1317" s="174"/>
      <c r="I1317" s="174"/>
      <c r="J1317" s="174"/>
      <c r="K1317" s="174"/>
      <c r="L1317" s="174"/>
      <c r="M1317" s="174"/>
      <c r="N1317" s="174"/>
      <c r="O1317" s="63"/>
      <c r="P1317" s="63"/>
      <c r="Q1317" s="174"/>
      <c r="R1317" s="63"/>
      <c r="S1317" s="174"/>
      <c r="T1317" s="174"/>
      <c r="U1317" s="174"/>
      <c r="V1317" s="63"/>
      <c r="W1317" s="174"/>
      <c r="X1317" s="174"/>
      <c r="Y1317" s="429"/>
      <c r="Z1317" s="63"/>
      <c r="AA1317" s="63"/>
      <c r="AB1317" s="63"/>
      <c r="AC1317" s="63"/>
      <c r="AD1317" s="174"/>
      <c r="AE1317" s="174"/>
      <c r="AF1317" s="466"/>
      <c r="AG1317" s="174"/>
      <c r="AH1317" s="174"/>
      <c r="AI1317" s="174"/>
      <c r="AJ1317" s="174"/>
      <c r="AK1317" s="174"/>
      <c r="AL1317" s="174"/>
      <c r="AM1317" s="174"/>
      <c r="AN1317" s="174"/>
      <c r="AO1317" s="174"/>
      <c r="AP1317" s="174"/>
      <c r="AQ1317" s="174"/>
      <c r="AR1317" s="174"/>
      <c r="AS1317" s="174"/>
      <c r="AT1317" s="415"/>
      <c r="AU1317" s="174"/>
      <c r="AV1317" s="437"/>
      <c r="AW1317" s="523"/>
      <c r="AX1317" s="524"/>
      <c r="AY1317" s="422"/>
      <c r="AZ1317" s="524"/>
      <c r="BA1317" s="524"/>
      <c r="BB1317" s="422"/>
      <c r="BC1317" s="524"/>
      <c r="BD1317" s="523"/>
      <c r="BE1317" s="524"/>
      <c r="BF1317" s="524"/>
      <c r="BG1317" s="426">
        <f t="shared" si="27"/>
        <v>0</v>
      </c>
      <c r="BH1317" s="426">
        <f t="shared" si="28"/>
        <v>0</v>
      </c>
      <c r="BI1317" s="426">
        <f t="shared" si="29"/>
        <v>0</v>
      </c>
      <c r="BJ1317" s="426">
        <f t="shared" si="30"/>
        <v>0</v>
      </c>
      <c r="BK1317" s="425" t="b">
        <f t="shared" si="31"/>
        <v>0</v>
      </c>
    </row>
    <row r="1318" spans="1:63" ht="15.75" customHeight="1">
      <c r="A1318" s="174"/>
      <c r="B1318" s="174"/>
      <c r="C1318" s="174"/>
      <c r="D1318" s="63"/>
      <c r="E1318" s="63"/>
      <c r="F1318" s="174"/>
      <c r="G1318" s="174"/>
      <c r="H1318" s="174"/>
      <c r="I1318" s="174"/>
      <c r="J1318" s="174"/>
      <c r="K1318" s="174"/>
      <c r="L1318" s="174"/>
      <c r="M1318" s="174"/>
      <c r="N1318" s="174"/>
      <c r="O1318" s="63"/>
      <c r="P1318" s="63"/>
      <c r="Q1318" s="174"/>
      <c r="R1318" s="63"/>
      <c r="S1318" s="174"/>
      <c r="T1318" s="174"/>
      <c r="U1318" s="174"/>
      <c r="V1318" s="63"/>
      <c r="W1318" s="174"/>
      <c r="X1318" s="174"/>
      <c r="Y1318" s="429"/>
      <c r="Z1318" s="63"/>
      <c r="AA1318" s="63"/>
      <c r="AB1318" s="63"/>
      <c r="AC1318" s="63"/>
      <c r="AD1318" s="174"/>
      <c r="AE1318" s="174"/>
      <c r="AF1318" s="466"/>
      <c r="AG1318" s="174"/>
      <c r="AH1318" s="174"/>
      <c r="AI1318" s="174"/>
      <c r="AJ1318" s="174"/>
      <c r="AK1318" s="174"/>
      <c r="AL1318" s="174"/>
      <c r="AM1318" s="174"/>
      <c r="AN1318" s="174"/>
      <c r="AO1318" s="174"/>
      <c r="AP1318" s="174"/>
      <c r="AQ1318" s="174"/>
      <c r="AR1318" s="174"/>
      <c r="AS1318" s="174"/>
      <c r="AT1318" s="415"/>
      <c r="AU1318" s="174"/>
      <c r="AV1318" s="437"/>
      <c r="AW1318" s="523"/>
      <c r="AX1318" s="524"/>
      <c r="AY1318" s="422"/>
      <c r="AZ1318" s="524"/>
      <c r="BA1318" s="524"/>
      <c r="BB1318" s="422"/>
      <c r="BC1318" s="524"/>
      <c r="BD1318" s="523"/>
      <c r="BE1318" s="524"/>
      <c r="BF1318" s="524"/>
      <c r="BG1318" s="426">
        <f t="shared" si="27"/>
        <v>0</v>
      </c>
      <c r="BH1318" s="426">
        <f t="shared" si="28"/>
        <v>0</v>
      </c>
      <c r="BI1318" s="426">
        <f t="shared" si="29"/>
        <v>0</v>
      </c>
      <c r="BJ1318" s="426">
        <f t="shared" si="30"/>
        <v>0</v>
      </c>
      <c r="BK1318" s="425" t="b">
        <f t="shared" si="31"/>
        <v>0</v>
      </c>
    </row>
    <row r="1319" spans="1:63" ht="15.75" customHeight="1">
      <c r="A1319" s="174"/>
      <c r="B1319" s="174"/>
      <c r="C1319" s="174"/>
      <c r="D1319" s="63"/>
      <c r="E1319" s="63"/>
      <c r="F1319" s="174"/>
      <c r="G1319" s="174"/>
      <c r="H1319" s="174"/>
      <c r="I1319" s="174"/>
      <c r="J1319" s="174"/>
      <c r="K1319" s="174"/>
      <c r="L1319" s="174"/>
      <c r="M1319" s="174"/>
      <c r="N1319" s="174"/>
      <c r="O1319" s="63"/>
      <c r="P1319" s="63"/>
      <c r="Q1319" s="174"/>
      <c r="R1319" s="63"/>
      <c r="S1319" s="174"/>
      <c r="T1319" s="174"/>
      <c r="U1319" s="174"/>
      <c r="V1319" s="63"/>
      <c r="W1319" s="174"/>
      <c r="X1319" s="174"/>
      <c r="Y1319" s="429"/>
      <c r="Z1319" s="63"/>
      <c r="AA1319" s="63"/>
      <c r="AB1319" s="63"/>
      <c r="AC1319" s="63"/>
      <c r="AD1319" s="174"/>
      <c r="AE1319" s="174"/>
      <c r="AF1319" s="466"/>
      <c r="AG1319" s="174"/>
      <c r="AH1319" s="174"/>
      <c r="AI1319" s="174"/>
      <c r="AJ1319" s="174"/>
      <c r="AK1319" s="174"/>
      <c r="AL1319" s="174"/>
      <c r="AM1319" s="174"/>
      <c r="AN1319" s="174"/>
      <c r="AO1319" s="174"/>
      <c r="AP1319" s="174"/>
      <c r="AQ1319" s="174"/>
      <c r="AR1319" s="174"/>
      <c r="AS1319" s="174"/>
      <c r="AT1319" s="415"/>
      <c r="AU1319" s="174"/>
      <c r="AV1319" s="437"/>
      <c r="AW1319" s="523"/>
      <c r="AX1319" s="524"/>
      <c r="AY1319" s="422"/>
      <c r="AZ1319" s="524"/>
      <c r="BA1319" s="524"/>
      <c r="BB1319" s="422"/>
      <c r="BC1319" s="524"/>
      <c r="BD1319" s="523"/>
      <c r="BE1319" s="524"/>
      <c r="BF1319" s="524"/>
      <c r="BG1319" s="426">
        <f t="shared" si="27"/>
        <v>0</v>
      </c>
      <c r="BH1319" s="426">
        <f t="shared" si="28"/>
        <v>0</v>
      </c>
      <c r="BI1319" s="426">
        <f t="shared" si="29"/>
        <v>0</v>
      </c>
      <c r="BJ1319" s="426">
        <f t="shared" si="30"/>
        <v>0</v>
      </c>
      <c r="BK1319" s="425" t="b">
        <f t="shared" si="31"/>
        <v>0</v>
      </c>
    </row>
    <row r="1320" spans="1:63" ht="15.75" customHeight="1">
      <c r="A1320" s="174"/>
      <c r="B1320" s="174"/>
      <c r="C1320" s="174"/>
      <c r="D1320" s="63"/>
      <c r="E1320" s="63"/>
      <c r="F1320" s="174"/>
      <c r="G1320" s="174"/>
      <c r="H1320" s="174"/>
      <c r="I1320" s="174"/>
      <c r="J1320" s="174"/>
      <c r="K1320" s="174"/>
      <c r="L1320" s="174"/>
      <c r="M1320" s="174"/>
      <c r="N1320" s="174"/>
      <c r="O1320" s="63"/>
      <c r="P1320" s="63"/>
      <c r="Q1320" s="174"/>
      <c r="R1320" s="63"/>
      <c r="S1320" s="174"/>
      <c r="T1320" s="174"/>
      <c r="U1320" s="174"/>
      <c r="V1320" s="63"/>
      <c r="W1320" s="174"/>
      <c r="X1320" s="174"/>
      <c r="Y1320" s="429"/>
      <c r="Z1320" s="63"/>
      <c r="AA1320" s="63"/>
      <c r="AB1320" s="63"/>
      <c r="AC1320" s="63"/>
      <c r="AD1320" s="174"/>
      <c r="AE1320" s="174"/>
      <c r="AF1320" s="466"/>
      <c r="AG1320" s="174"/>
      <c r="AH1320" s="174"/>
      <c r="AI1320" s="174"/>
      <c r="AJ1320" s="174"/>
      <c r="AK1320" s="174"/>
      <c r="AL1320" s="174"/>
      <c r="AM1320" s="174"/>
      <c r="AN1320" s="174"/>
      <c r="AO1320" s="174"/>
      <c r="AP1320" s="174"/>
      <c r="AQ1320" s="174"/>
      <c r="AR1320" s="174"/>
      <c r="AS1320" s="174"/>
      <c r="AT1320" s="415"/>
      <c r="AU1320" s="174"/>
      <c r="AV1320" s="437"/>
      <c r="AW1320" s="523"/>
      <c r="AX1320" s="524"/>
      <c r="AY1320" s="422"/>
      <c r="AZ1320" s="524"/>
      <c r="BA1320" s="524"/>
      <c r="BB1320" s="422"/>
      <c r="BC1320" s="524"/>
      <c r="BD1320" s="523"/>
      <c r="BE1320" s="524"/>
      <c r="BF1320" s="524"/>
      <c r="BG1320" s="426">
        <f t="shared" si="27"/>
        <v>0</v>
      </c>
      <c r="BH1320" s="426">
        <f t="shared" si="28"/>
        <v>0</v>
      </c>
      <c r="BI1320" s="426">
        <f t="shared" si="29"/>
        <v>0</v>
      </c>
      <c r="BJ1320" s="426">
        <f t="shared" si="30"/>
        <v>0</v>
      </c>
      <c r="BK1320" s="425" t="b">
        <f t="shared" si="31"/>
        <v>0</v>
      </c>
    </row>
    <row r="1321" spans="1:63" ht="15.75" customHeight="1">
      <c r="A1321" s="174"/>
      <c r="B1321" s="174"/>
      <c r="C1321" s="174"/>
      <c r="D1321" s="63"/>
      <c r="E1321" s="63"/>
      <c r="F1321" s="174"/>
      <c r="G1321" s="174"/>
      <c r="H1321" s="174"/>
      <c r="I1321" s="174"/>
      <c r="J1321" s="174"/>
      <c r="K1321" s="174"/>
      <c r="L1321" s="174"/>
      <c r="M1321" s="174"/>
      <c r="N1321" s="174"/>
      <c r="O1321" s="63"/>
      <c r="P1321" s="63"/>
      <c r="Q1321" s="174"/>
      <c r="R1321" s="63"/>
      <c r="S1321" s="174"/>
      <c r="T1321" s="174"/>
      <c r="U1321" s="174"/>
      <c r="V1321" s="63"/>
      <c r="W1321" s="174"/>
      <c r="X1321" s="174"/>
      <c r="Y1321" s="429"/>
      <c r="Z1321" s="63"/>
      <c r="AA1321" s="63"/>
      <c r="AB1321" s="63"/>
      <c r="AC1321" s="63"/>
      <c r="AD1321" s="174"/>
      <c r="AE1321" s="174"/>
      <c r="AF1321" s="466"/>
      <c r="AG1321" s="174"/>
      <c r="AH1321" s="174"/>
      <c r="AI1321" s="174"/>
      <c r="AJ1321" s="174"/>
      <c r="AK1321" s="174"/>
      <c r="AL1321" s="174"/>
      <c r="AM1321" s="174"/>
      <c r="AN1321" s="174"/>
      <c r="AO1321" s="174"/>
      <c r="AP1321" s="174"/>
      <c r="AQ1321" s="174"/>
      <c r="AR1321" s="174"/>
      <c r="AS1321" s="174"/>
      <c r="AT1321" s="415"/>
      <c r="AU1321" s="174"/>
      <c r="AV1321" s="437"/>
      <c r="AW1321" s="523"/>
      <c r="AX1321" s="524"/>
      <c r="AY1321" s="422"/>
      <c r="AZ1321" s="524"/>
      <c r="BA1321" s="524"/>
      <c r="BB1321" s="422"/>
      <c r="BC1321" s="524"/>
      <c r="BD1321" s="523"/>
      <c r="BE1321" s="524"/>
      <c r="BF1321" s="524"/>
      <c r="BG1321" s="426">
        <f t="shared" si="27"/>
        <v>0</v>
      </c>
      <c r="BH1321" s="426">
        <f t="shared" si="28"/>
        <v>0</v>
      </c>
      <c r="BI1321" s="426">
        <f t="shared" si="29"/>
        <v>0</v>
      </c>
      <c r="BJ1321" s="426">
        <f t="shared" si="30"/>
        <v>0</v>
      </c>
      <c r="BK1321" s="425" t="b">
        <f t="shared" si="31"/>
        <v>0</v>
      </c>
    </row>
    <row r="1322" spans="1:63" ht="15.75" customHeight="1">
      <c r="A1322" s="174"/>
      <c r="B1322" s="174"/>
      <c r="C1322" s="174"/>
      <c r="D1322" s="63"/>
      <c r="E1322" s="63"/>
      <c r="F1322" s="174"/>
      <c r="G1322" s="174"/>
      <c r="H1322" s="174"/>
      <c r="I1322" s="174"/>
      <c r="J1322" s="174"/>
      <c r="K1322" s="174"/>
      <c r="L1322" s="174"/>
      <c r="M1322" s="174"/>
      <c r="N1322" s="174"/>
      <c r="O1322" s="63"/>
      <c r="P1322" s="63"/>
      <c r="Q1322" s="174"/>
      <c r="R1322" s="63"/>
      <c r="S1322" s="174"/>
      <c r="T1322" s="174"/>
      <c r="U1322" s="174"/>
      <c r="V1322" s="63"/>
      <c r="W1322" s="174"/>
      <c r="X1322" s="174"/>
      <c r="Y1322" s="429"/>
      <c r="Z1322" s="63"/>
      <c r="AA1322" s="63"/>
      <c r="AB1322" s="63"/>
      <c r="AC1322" s="63"/>
      <c r="AD1322" s="174"/>
      <c r="AE1322" s="174"/>
      <c r="AF1322" s="466"/>
      <c r="AG1322" s="174"/>
      <c r="AH1322" s="174"/>
      <c r="AI1322" s="174"/>
      <c r="AJ1322" s="174"/>
      <c r="AK1322" s="174"/>
      <c r="AL1322" s="174"/>
      <c r="AM1322" s="174"/>
      <c r="AN1322" s="174"/>
      <c r="AO1322" s="174"/>
      <c r="AP1322" s="174"/>
      <c r="AQ1322" s="174"/>
      <c r="AR1322" s="174"/>
      <c r="AS1322" s="174"/>
      <c r="AT1322" s="415"/>
      <c r="AU1322" s="174"/>
      <c r="AV1322" s="437"/>
      <c r="AW1322" s="523"/>
      <c r="AX1322" s="524"/>
      <c r="AY1322" s="422"/>
      <c r="AZ1322" s="524"/>
      <c r="BA1322" s="524"/>
      <c r="BB1322" s="422"/>
      <c r="BC1322" s="524"/>
      <c r="BD1322" s="523"/>
      <c r="BE1322" s="524"/>
      <c r="BF1322" s="524"/>
      <c r="BG1322" s="426">
        <f t="shared" si="27"/>
        <v>0</v>
      </c>
      <c r="BH1322" s="426">
        <f t="shared" si="28"/>
        <v>0</v>
      </c>
      <c r="BI1322" s="426">
        <f t="shared" si="29"/>
        <v>0</v>
      </c>
      <c r="BJ1322" s="426">
        <f t="shared" si="30"/>
        <v>0</v>
      </c>
      <c r="BK1322" s="425" t="b">
        <f t="shared" si="31"/>
        <v>0</v>
      </c>
    </row>
    <row r="1323" spans="1:63" ht="15.75" customHeight="1">
      <c r="A1323" s="174"/>
      <c r="B1323" s="174"/>
      <c r="C1323" s="174"/>
      <c r="D1323" s="63"/>
      <c r="E1323" s="63"/>
      <c r="F1323" s="174"/>
      <c r="G1323" s="174"/>
      <c r="H1323" s="174"/>
      <c r="I1323" s="174"/>
      <c r="J1323" s="174"/>
      <c r="K1323" s="174"/>
      <c r="L1323" s="174"/>
      <c r="M1323" s="174"/>
      <c r="N1323" s="174"/>
      <c r="O1323" s="63"/>
      <c r="P1323" s="63"/>
      <c r="Q1323" s="174"/>
      <c r="R1323" s="63"/>
      <c r="S1323" s="174"/>
      <c r="T1323" s="174"/>
      <c r="U1323" s="174"/>
      <c r="V1323" s="63"/>
      <c r="W1323" s="174"/>
      <c r="X1323" s="174"/>
      <c r="Y1323" s="429"/>
      <c r="Z1323" s="63"/>
      <c r="AA1323" s="63"/>
      <c r="AB1323" s="63"/>
      <c r="AC1323" s="63"/>
      <c r="AD1323" s="174"/>
      <c r="AE1323" s="174"/>
      <c r="AF1323" s="466"/>
      <c r="AG1323" s="174"/>
      <c r="AH1323" s="174"/>
      <c r="AI1323" s="174"/>
      <c r="AJ1323" s="174"/>
      <c r="AK1323" s="174"/>
      <c r="AL1323" s="174"/>
      <c r="AM1323" s="174"/>
      <c r="AN1323" s="174"/>
      <c r="AO1323" s="174"/>
      <c r="AP1323" s="174"/>
      <c r="AQ1323" s="174"/>
      <c r="AR1323" s="174"/>
      <c r="AS1323" s="174"/>
      <c r="AT1323" s="415"/>
      <c r="AU1323" s="174"/>
      <c r="AV1323" s="437"/>
      <c r="AW1323" s="523"/>
      <c r="AX1323" s="524"/>
      <c r="AY1323" s="422"/>
      <c r="AZ1323" s="524"/>
      <c r="BA1323" s="524"/>
      <c r="BB1323" s="422"/>
      <c r="BC1323" s="524"/>
      <c r="BD1323" s="523"/>
      <c r="BE1323" s="524"/>
      <c r="BF1323" s="524"/>
      <c r="BG1323" s="426">
        <f t="shared" si="27"/>
        <v>0</v>
      </c>
      <c r="BH1323" s="426">
        <f t="shared" si="28"/>
        <v>0</v>
      </c>
      <c r="BI1323" s="426">
        <f t="shared" si="29"/>
        <v>0</v>
      </c>
      <c r="BJ1323" s="426">
        <f t="shared" si="30"/>
        <v>0</v>
      </c>
      <c r="BK1323" s="425" t="b">
        <f t="shared" si="31"/>
        <v>0</v>
      </c>
    </row>
    <row r="1324" spans="1:63" ht="15.75" customHeight="1">
      <c r="A1324" s="174"/>
      <c r="B1324" s="174"/>
      <c r="C1324" s="174"/>
      <c r="D1324" s="63"/>
      <c r="E1324" s="63"/>
      <c r="F1324" s="174"/>
      <c r="G1324" s="174"/>
      <c r="H1324" s="174"/>
      <c r="I1324" s="174"/>
      <c r="J1324" s="174"/>
      <c r="K1324" s="174"/>
      <c r="L1324" s="174"/>
      <c r="M1324" s="174"/>
      <c r="N1324" s="174"/>
      <c r="O1324" s="63"/>
      <c r="P1324" s="63"/>
      <c r="Q1324" s="174"/>
      <c r="R1324" s="63"/>
      <c r="S1324" s="174"/>
      <c r="T1324" s="174"/>
      <c r="U1324" s="174"/>
      <c r="V1324" s="63"/>
      <c r="W1324" s="174"/>
      <c r="X1324" s="174"/>
      <c r="Y1324" s="429"/>
      <c r="Z1324" s="63"/>
      <c r="AA1324" s="63"/>
      <c r="AB1324" s="63"/>
      <c r="AC1324" s="63"/>
      <c r="AD1324" s="174"/>
      <c r="AE1324" s="174"/>
      <c r="AF1324" s="466"/>
      <c r="AG1324" s="174"/>
      <c r="AH1324" s="174"/>
      <c r="AI1324" s="174"/>
      <c r="AJ1324" s="174"/>
      <c r="AK1324" s="174"/>
      <c r="AL1324" s="174"/>
      <c r="AM1324" s="174"/>
      <c r="AN1324" s="174"/>
      <c r="AO1324" s="174"/>
      <c r="AP1324" s="174"/>
      <c r="AQ1324" s="174"/>
      <c r="AR1324" s="174"/>
      <c r="AS1324" s="174"/>
      <c r="AT1324" s="415"/>
      <c r="AU1324" s="174"/>
      <c r="AV1324" s="437"/>
      <c r="AW1324" s="523"/>
      <c r="AX1324" s="524"/>
      <c r="AY1324" s="422"/>
      <c r="AZ1324" s="524"/>
      <c r="BA1324" s="524"/>
      <c r="BB1324" s="422"/>
      <c r="BC1324" s="524"/>
      <c r="BD1324" s="523"/>
      <c r="BE1324" s="524"/>
      <c r="BF1324" s="524"/>
      <c r="BG1324" s="426">
        <f t="shared" si="27"/>
        <v>0</v>
      </c>
      <c r="BH1324" s="426">
        <f t="shared" si="28"/>
        <v>0</v>
      </c>
      <c r="BI1324" s="426">
        <f t="shared" si="29"/>
        <v>0</v>
      </c>
      <c r="BJ1324" s="426">
        <f t="shared" si="30"/>
        <v>0</v>
      </c>
      <c r="BK1324" s="425" t="b">
        <f t="shared" si="31"/>
        <v>0</v>
      </c>
    </row>
    <row r="1325" spans="1:63" ht="15.75" customHeight="1">
      <c r="A1325" s="174"/>
      <c r="B1325" s="174"/>
      <c r="C1325" s="174"/>
      <c r="D1325" s="63"/>
      <c r="E1325" s="63"/>
      <c r="F1325" s="174"/>
      <c r="G1325" s="174"/>
      <c r="H1325" s="174"/>
      <c r="I1325" s="174"/>
      <c r="J1325" s="174"/>
      <c r="K1325" s="174"/>
      <c r="L1325" s="174"/>
      <c r="M1325" s="174"/>
      <c r="N1325" s="174"/>
      <c r="O1325" s="63"/>
      <c r="P1325" s="63"/>
      <c r="Q1325" s="174"/>
      <c r="R1325" s="63"/>
      <c r="S1325" s="174"/>
      <c r="T1325" s="174"/>
      <c r="U1325" s="174"/>
      <c r="V1325" s="63"/>
      <c r="W1325" s="174"/>
      <c r="X1325" s="174"/>
      <c r="Y1325" s="429"/>
      <c r="Z1325" s="63"/>
      <c r="AA1325" s="63"/>
      <c r="AB1325" s="63"/>
      <c r="AC1325" s="63"/>
      <c r="AD1325" s="174"/>
      <c r="AE1325" s="174"/>
      <c r="AF1325" s="466"/>
      <c r="AG1325" s="174"/>
      <c r="AH1325" s="174"/>
      <c r="AI1325" s="174"/>
      <c r="AJ1325" s="174"/>
      <c r="AK1325" s="174"/>
      <c r="AL1325" s="174"/>
      <c r="AM1325" s="174"/>
      <c r="AN1325" s="174"/>
      <c r="AO1325" s="174"/>
      <c r="AP1325" s="174"/>
      <c r="AQ1325" s="174"/>
      <c r="AR1325" s="174"/>
      <c r="AS1325" s="174"/>
      <c r="AT1325" s="415"/>
      <c r="AU1325" s="174"/>
      <c r="AV1325" s="437"/>
      <c r="AW1325" s="523"/>
      <c r="AX1325" s="524"/>
      <c r="AY1325" s="422"/>
      <c r="AZ1325" s="524"/>
      <c r="BA1325" s="524"/>
      <c r="BB1325" s="422"/>
      <c r="BC1325" s="524"/>
      <c r="BD1325" s="523"/>
      <c r="BE1325" s="524"/>
      <c r="BF1325" s="524"/>
      <c r="BG1325" s="426">
        <f t="shared" si="27"/>
        <v>0</v>
      </c>
      <c r="BH1325" s="426">
        <f t="shared" si="28"/>
        <v>0</v>
      </c>
      <c r="BI1325" s="426">
        <f t="shared" si="29"/>
        <v>0</v>
      </c>
      <c r="BJ1325" s="426">
        <f t="shared" si="30"/>
        <v>0</v>
      </c>
      <c r="BK1325" s="425" t="b">
        <f t="shared" si="31"/>
        <v>0</v>
      </c>
    </row>
    <row r="1326" spans="1:63" ht="15.75" customHeight="1">
      <c r="A1326" s="174"/>
      <c r="B1326" s="174"/>
      <c r="C1326" s="174"/>
      <c r="D1326" s="63"/>
      <c r="E1326" s="63"/>
      <c r="F1326" s="174"/>
      <c r="G1326" s="174"/>
      <c r="H1326" s="174"/>
      <c r="I1326" s="174"/>
      <c r="J1326" s="174"/>
      <c r="K1326" s="174"/>
      <c r="L1326" s="174"/>
      <c r="M1326" s="174"/>
      <c r="N1326" s="174"/>
      <c r="O1326" s="63"/>
      <c r="P1326" s="63"/>
      <c r="Q1326" s="174"/>
      <c r="R1326" s="63"/>
      <c r="S1326" s="174"/>
      <c r="T1326" s="174"/>
      <c r="U1326" s="174"/>
      <c r="V1326" s="63"/>
      <c r="W1326" s="174"/>
      <c r="X1326" s="174"/>
      <c r="Y1326" s="429"/>
      <c r="Z1326" s="63"/>
      <c r="AA1326" s="63"/>
      <c r="AB1326" s="63"/>
      <c r="AC1326" s="63"/>
      <c r="AD1326" s="174"/>
      <c r="AE1326" s="174"/>
      <c r="AF1326" s="466"/>
      <c r="AG1326" s="174"/>
      <c r="AH1326" s="174"/>
      <c r="AI1326" s="174"/>
      <c r="AJ1326" s="174"/>
      <c r="AK1326" s="174"/>
      <c r="AL1326" s="174"/>
      <c r="AM1326" s="174"/>
      <c r="AN1326" s="174"/>
      <c r="AO1326" s="174"/>
      <c r="AP1326" s="174"/>
      <c r="AQ1326" s="174"/>
      <c r="AR1326" s="174"/>
      <c r="AS1326" s="174"/>
      <c r="AT1326" s="415"/>
      <c r="AU1326" s="174"/>
      <c r="AV1326" s="437"/>
      <c r="AW1326" s="523"/>
      <c r="AX1326" s="524"/>
      <c r="AY1326" s="422"/>
      <c r="AZ1326" s="524"/>
      <c r="BA1326" s="524"/>
      <c r="BB1326" s="422"/>
      <c r="BC1326" s="524"/>
      <c r="BD1326" s="523"/>
      <c r="BE1326" s="524"/>
      <c r="BF1326" s="524"/>
      <c r="BG1326" s="426">
        <f t="shared" si="27"/>
        <v>0</v>
      </c>
      <c r="BH1326" s="426">
        <f t="shared" si="28"/>
        <v>0</v>
      </c>
      <c r="BI1326" s="426">
        <f t="shared" si="29"/>
        <v>0</v>
      </c>
      <c r="BJ1326" s="426">
        <f t="shared" si="30"/>
        <v>0</v>
      </c>
      <c r="BK1326" s="425" t="b">
        <f t="shared" si="31"/>
        <v>0</v>
      </c>
    </row>
    <row r="1327" spans="1:63" ht="15.75" customHeight="1">
      <c r="A1327" s="174"/>
      <c r="B1327" s="174"/>
      <c r="C1327" s="174"/>
      <c r="D1327" s="63"/>
      <c r="E1327" s="63"/>
      <c r="F1327" s="174"/>
      <c r="G1327" s="174"/>
      <c r="H1327" s="174"/>
      <c r="I1327" s="174"/>
      <c r="J1327" s="174"/>
      <c r="K1327" s="174"/>
      <c r="L1327" s="174"/>
      <c r="M1327" s="174"/>
      <c r="N1327" s="174"/>
      <c r="O1327" s="63"/>
      <c r="P1327" s="63"/>
      <c r="Q1327" s="174"/>
      <c r="R1327" s="63"/>
      <c r="S1327" s="174"/>
      <c r="T1327" s="174"/>
      <c r="U1327" s="174"/>
      <c r="V1327" s="63"/>
      <c r="W1327" s="174"/>
      <c r="X1327" s="174"/>
      <c r="Y1327" s="429"/>
      <c r="Z1327" s="63"/>
      <c r="AA1327" s="63"/>
      <c r="AB1327" s="63"/>
      <c r="AC1327" s="63"/>
      <c r="AD1327" s="174"/>
      <c r="AE1327" s="174"/>
      <c r="AF1327" s="466"/>
      <c r="AG1327" s="174"/>
      <c r="AH1327" s="174"/>
      <c r="AI1327" s="174"/>
      <c r="AJ1327" s="174"/>
      <c r="AK1327" s="174"/>
      <c r="AL1327" s="174"/>
      <c r="AM1327" s="174"/>
      <c r="AN1327" s="174"/>
      <c r="AO1327" s="174"/>
      <c r="AP1327" s="174"/>
      <c r="AQ1327" s="174"/>
      <c r="AR1327" s="174"/>
      <c r="AS1327" s="174"/>
      <c r="AT1327" s="415"/>
      <c r="AU1327" s="174"/>
      <c r="AV1327" s="437"/>
      <c r="AW1327" s="523"/>
      <c r="AX1327" s="524"/>
      <c r="AY1327" s="422"/>
      <c r="AZ1327" s="524"/>
      <c r="BA1327" s="524"/>
      <c r="BB1327" s="422"/>
      <c r="BC1327" s="524"/>
      <c r="BD1327" s="523"/>
      <c r="BE1327" s="524"/>
      <c r="BF1327" s="524"/>
      <c r="BG1327" s="426">
        <f t="shared" si="27"/>
        <v>0</v>
      </c>
      <c r="BH1327" s="426">
        <f t="shared" si="28"/>
        <v>0</v>
      </c>
      <c r="BI1327" s="426">
        <f t="shared" si="29"/>
        <v>0</v>
      </c>
      <c r="BJ1327" s="426">
        <f t="shared" si="30"/>
        <v>0</v>
      </c>
      <c r="BK1327" s="425" t="b">
        <f t="shared" si="31"/>
        <v>0</v>
      </c>
    </row>
    <row r="1328" spans="1:63" ht="15.75" customHeight="1">
      <c r="A1328" s="174"/>
      <c r="B1328" s="174"/>
      <c r="C1328" s="174"/>
      <c r="D1328" s="63"/>
      <c r="E1328" s="63"/>
      <c r="F1328" s="174"/>
      <c r="G1328" s="174"/>
      <c r="H1328" s="174"/>
      <c r="I1328" s="174"/>
      <c r="J1328" s="174"/>
      <c r="K1328" s="174"/>
      <c r="L1328" s="174"/>
      <c r="M1328" s="174"/>
      <c r="N1328" s="174"/>
      <c r="O1328" s="63"/>
      <c r="P1328" s="63"/>
      <c r="Q1328" s="174"/>
      <c r="R1328" s="63"/>
      <c r="S1328" s="174"/>
      <c r="T1328" s="174"/>
      <c r="U1328" s="174"/>
      <c r="V1328" s="63"/>
      <c r="W1328" s="174"/>
      <c r="X1328" s="174"/>
      <c r="Y1328" s="429"/>
      <c r="Z1328" s="63"/>
      <c r="AA1328" s="63"/>
      <c r="AB1328" s="63"/>
      <c r="AC1328" s="63"/>
      <c r="AD1328" s="174"/>
      <c r="AE1328" s="174"/>
      <c r="AF1328" s="466"/>
      <c r="AG1328" s="174"/>
      <c r="AH1328" s="174"/>
      <c r="AI1328" s="174"/>
      <c r="AJ1328" s="174"/>
      <c r="AK1328" s="174"/>
      <c r="AL1328" s="174"/>
      <c r="AM1328" s="174"/>
      <c r="AN1328" s="174"/>
      <c r="AO1328" s="174"/>
      <c r="AP1328" s="174"/>
      <c r="AQ1328" s="174"/>
      <c r="AR1328" s="174"/>
      <c r="AS1328" s="174"/>
      <c r="AT1328" s="415"/>
      <c r="AU1328" s="174"/>
      <c r="AV1328" s="437"/>
      <c r="AW1328" s="523"/>
      <c r="AX1328" s="524"/>
      <c r="AY1328" s="422"/>
      <c r="AZ1328" s="524"/>
      <c r="BA1328" s="524"/>
      <c r="BB1328" s="422"/>
      <c r="BC1328" s="524"/>
      <c r="BD1328" s="523"/>
      <c r="BE1328" s="524"/>
      <c r="BF1328" s="524"/>
      <c r="BG1328" s="426">
        <f t="shared" si="27"/>
        <v>0</v>
      </c>
      <c r="BH1328" s="426">
        <f t="shared" si="28"/>
        <v>0</v>
      </c>
      <c r="BI1328" s="426">
        <f t="shared" si="29"/>
        <v>0</v>
      </c>
      <c r="BJ1328" s="426">
        <f t="shared" si="30"/>
        <v>0</v>
      </c>
      <c r="BK1328" s="425" t="b">
        <f t="shared" si="31"/>
        <v>0</v>
      </c>
    </row>
    <row r="1329" spans="1:63" ht="15.75" customHeight="1">
      <c r="A1329" s="174"/>
      <c r="B1329" s="174"/>
      <c r="C1329" s="174"/>
      <c r="D1329" s="63"/>
      <c r="E1329" s="63"/>
      <c r="F1329" s="174"/>
      <c r="G1329" s="174"/>
      <c r="H1329" s="174"/>
      <c r="I1329" s="174"/>
      <c r="J1329" s="174"/>
      <c r="K1329" s="174"/>
      <c r="L1329" s="174"/>
      <c r="M1329" s="174"/>
      <c r="N1329" s="174"/>
      <c r="O1329" s="63"/>
      <c r="P1329" s="63"/>
      <c r="Q1329" s="174"/>
      <c r="R1329" s="63"/>
      <c r="S1329" s="174"/>
      <c r="T1329" s="174"/>
      <c r="U1329" s="174"/>
      <c r="V1329" s="63"/>
      <c r="W1329" s="174"/>
      <c r="X1329" s="174"/>
      <c r="Y1329" s="429"/>
      <c r="Z1329" s="63"/>
      <c r="AA1329" s="63"/>
      <c r="AB1329" s="63"/>
      <c r="AC1329" s="63"/>
      <c r="AD1329" s="174"/>
      <c r="AE1329" s="174"/>
      <c r="AF1329" s="466"/>
      <c r="AG1329" s="174"/>
      <c r="AH1329" s="174"/>
      <c r="AI1329" s="174"/>
      <c r="AJ1329" s="174"/>
      <c r="AK1329" s="174"/>
      <c r="AL1329" s="174"/>
      <c r="AM1329" s="174"/>
      <c r="AN1329" s="174"/>
      <c r="AO1329" s="174"/>
      <c r="AP1329" s="174"/>
      <c r="AQ1329" s="174"/>
      <c r="AR1329" s="174"/>
      <c r="AS1329" s="174"/>
      <c r="AT1329" s="415"/>
      <c r="AU1329" s="174"/>
      <c r="AV1329" s="437"/>
      <c r="AW1329" s="523"/>
      <c r="AX1329" s="524"/>
      <c r="AY1329" s="422"/>
      <c r="AZ1329" s="524"/>
      <c r="BA1329" s="524"/>
      <c r="BB1329" s="422"/>
      <c r="BC1329" s="524"/>
      <c r="BD1329" s="523"/>
      <c r="BE1329" s="524"/>
      <c r="BF1329" s="524"/>
      <c r="BG1329" s="426">
        <f t="shared" si="27"/>
        <v>0</v>
      </c>
      <c r="BH1329" s="426">
        <f t="shared" si="28"/>
        <v>0</v>
      </c>
      <c r="BI1329" s="426">
        <f t="shared" si="29"/>
        <v>0</v>
      </c>
      <c r="BJ1329" s="426">
        <f t="shared" si="30"/>
        <v>0</v>
      </c>
      <c r="BK1329" s="425" t="b">
        <f t="shared" si="31"/>
        <v>0</v>
      </c>
    </row>
    <row r="1330" spans="1:63" ht="15.75" customHeight="1">
      <c r="A1330" s="174"/>
      <c r="B1330" s="174"/>
      <c r="C1330" s="174"/>
      <c r="D1330" s="63"/>
      <c r="E1330" s="63"/>
      <c r="F1330" s="174"/>
      <c r="G1330" s="174"/>
      <c r="H1330" s="174"/>
      <c r="I1330" s="174"/>
      <c r="J1330" s="174"/>
      <c r="K1330" s="174"/>
      <c r="L1330" s="174"/>
      <c r="M1330" s="174"/>
      <c r="N1330" s="174"/>
      <c r="O1330" s="63"/>
      <c r="P1330" s="63"/>
      <c r="Q1330" s="174"/>
      <c r="R1330" s="63"/>
      <c r="S1330" s="174"/>
      <c r="T1330" s="174"/>
      <c r="U1330" s="174"/>
      <c r="V1330" s="63"/>
      <c r="W1330" s="174"/>
      <c r="X1330" s="174"/>
      <c r="Y1330" s="429"/>
      <c r="Z1330" s="63"/>
      <c r="AA1330" s="63"/>
      <c r="AB1330" s="63"/>
      <c r="AC1330" s="63"/>
      <c r="AD1330" s="174"/>
      <c r="AE1330" s="174"/>
      <c r="AF1330" s="466"/>
      <c r="AG1330" s="174"/>
      <c r="AH1330" s="174"/>
      <c r="AI1330" s="174"/>
      <c r="AJ1330" s="174"/>
      <c r="AK1330" s="174"/>
      <c r="AL1330" s="174"/>
      <c r="AM1330" s="174"/>
      <c r="AN1330" s="174"/>
      <c r="AO1330" s="174"/>
      <c r="AP1330" s="174"/>
      <c r="AQ1330" s="174"/>
      <c r="AR1330" s="174"/>
      <c r="AS1330" s="174"/>
      <c r="AT1330" s="415"/>
      <c r="AU1330" s="174"/>
      <c r="AV1330" s="437"/>
      <c r="AW1330" s="523"/>
      <c r="AX1330" s="524"/>
      <c r="AY1330" s="422"/>
      <c r="AZ1330" s="524"/>
      <c r="BA1330" s="524"/>
      <c r="BB1330" s="422"/>
      <c r="BC1330" s="524"/>
      <c r="BD1330" s="523"/>
      <c r="BE1330" s="524"/>
      <c r="BF1330" s="524"/>
      <c r="BG1330" s="426">
        <f t="shared" si="27"/>
        <v>0</v>
      </c>
      <c r="BH1330" s="426">
        <f t="shared" si="28"/>
        <v>0</v>
      </c>
      <c r="BI1330" s="426">
        <f t="shared" si="29"/>
        <v>0</v>
      </c>
      <c r="BJ1330" s="426">
        <f t="shared" si="30"/>
        <v>0</v>
      </c>
      <c r="BK1330" s="425" t="b">
        <f t="shared" si="31"/>
        <v>0</v>
      </c>
    </row>
    <row r="1331" spans="1:63" ht="15.75" customHeight="1">
      <c r="A1331" s="174"/>
      <c r="B1331" s="174"/>
      <c r="C1331" s="174"/>
      <c r="D1331" s="63"/>
      <c r="E1331" s="63"/>
      <c r="F1331" s="174"/>
      <c r="G1331" s="174"/>
      <c r="H1331" s="174"/>
      <c r="I1331" s="174"/>
      <c r="J1331" s="174"/>
      <c r="K1331" s="174"/>
      <c r="L1331" s="174"/>
      <c r="M1331" s="174"/>
      <c r="N1331" s="174"/>
      <c r="O1331" s="63"/>
      <c r="P1331" s="63"/>
      <c r="Q1331" s="174"/>
      <c r="R1331" s="63"/>
      <c r="S1331" s="174"/>
      <c r="T1331" s="174"/>
      <c r="U1331" s="174"/>
      <c r="V1331" s="63"/>
      <c r="W1331" s="174"/>
      <c r="X1331" s="174"/>
      <c r="Y1331" s="429"/>
      <c r="Z1331" s="63"/>
      <c r="AA1331" s="63"/>
      <c r="AB1331" s="63"/>
      <c r="AC1331" s="63"/>
      <c r="AD1331" s="174"/>
      <c r="AE1331" s="174"/>
      <c r="AF1331" s="466"/>
      <c r="AG1331" s="174"/>
      <c r="AH1331" s="174"/>
      <c r="AI1331" s="174"/>
      <c r="AJ1331" s="174"/>
      <c r="AK1331" s="174"/>
      <c r="AL1331" s="174"/>
      <c r="AM1331" s="174"/>
      <c r="AN1331" s="174"/>
      <c r="AO1331" s="174"/>
      <c r="AP1331" s="174"/>
      <c r="AQ1331" s="174"/>
      <c r="AR1331" s="174"/>
      <c r="AS1331" s="174"/>
      <c r="AT1331" s="415"/>
      <c r="AU1331" s="174"/>
      <c r="AV1331" s="437"/>
      <c r="AW1331" s="523"/>
      <c r="AX1331" s="524"/>
      <c r="AY1331" s="422"/>
      <c r="AZ1331" s="524"/>
      <c r="BA1331" s="524"/>
      <c r="BB1331" s="422"/>
      <c r="BC1331" s="524"/>
      <c r="BD1331" s="523"/>
      <c r="BE1331" s="524"/>
      <c r="BF1331" s="524"/>
      <c r="BG1331" s="426">
        <f t="shared" si="27"/>
        <v>0</v>
      </c>
      <c r="BH1331" s="426">
        <f t="shared" si="28"/>
        <v>0</v>
      </c>
      <c r="BI1331" s="426">
        <f t="shared" si="29"/>
        <v>0</v>
      </c>
      <c r="BJ1331" s="426">
        <f t="shared" si="30"/>
        <v>0</v>
      </c>
      <c r="BK1331" s="425" t="b">
        <f t="shared" si="31"/>
        <v>0</v>
      </c>
    </row>
    <row r="1332" spans="1:63" ht="15.75" customHeight="1">
      <c r="A1332" s="174"/>
      <c r="B1332" s="174"/>
      <c r="C1332" s="174"/>
      <c r="D1332" s="63"/>
      <c r="E1332" s="63"/>
      <c r="F1332" s="174"/>
      <c r="G1332" s="174"/>
      <c r="H1332" s="174"/>
      <c r="I1332" s="174"/>
      <c r="J1332" s="174"/>
      <c r="K1332" s="174"/>
      <c r="L1332" s="174"/>
      <c r="M1332" s="174"/>
      <c r="N1332" s="174"/>
      <c r="O1332" s="63"/>
      <c r="P1332" s="63"/>
      <c r="Q1332" s="174"/>
      <c r="R1332" s="63"/>
      <c r="S1332" s="174"/>
      <c r="T1332" s="174"/>
      <c r="U1332" s="174"/>
      <c r="V1332" s="63"/>
      <c r="W1332" s="174"/>
      <c r="X1332" s="174"/>
      <c r="Y1332" s="429"/>
      <c r="Z1332" s="63"/>
      <c r="AA1332" s="63"/>
      <c r="AB1332" s="63"/>
      <c r="AC1332" s="63"/>
      <c r="AD1332" s="174"/>
      <c r="AE1332" s="174"/>
      <c r="AF1332" s="466"/>
      <c r="AG1332" s="174"/>
      <c r="AH1332" s="174"/>
      <c r="AI1332" s="174"/>
      <c r="AJ1332" s="174"/>
      <c r="AK1332" s="174"/>
      <c r="AL1332" s="174"/>
      <c r="AM1332" s="174"/>
      <c r="AN1332" s="174"/>
      <c r="AO1332" s="174"/>
      <c r="AP1332" s="174"/>
      <c r="AQ1332" s="174"/>
      <c r="AR1332" s="174"/>
      <c r="AS1332" s="174"/>
      <c r="AT1332" s="415"/>
      <c r="AU1332" s="174"/>
      <c r="AV1332" s="437"/>
      <c r="AW1332" s="523"/>
      <c r="AX1332" s="524"/>
      <c r="AY1332" s="422"/>
      <c r="AZ1332" s="524"/>
      <c r="BA1332" s="524"/>
      <c r="BB1332" s="422"/>
      <c r="BC1332" s="524"/>
      <c r="BD1332" s="523"/>
      <c r="BE1332" s="524"/>
      <c r="BF1332" s="524"/>
      <c r="BG1332" s="426">
        <f t="shared" si="27"/>
        <v>0</v>
      </c>
      <c r="BH1332" s="426">
        <f t="shared" si="28"/>
        <v>0</v>
      </c>
      <c r="BI1332" s="426">
        <f t="shared" si="29"/>
        <v>0</v>
      </c>
      <c r="BJ1332" s="426">
        <f t="shared" si="30"/>
        <v>0</v>
      </c>
      <c r="BK1332" s="425" t="b">
        <f t="shared" si="31"/>
        <v>0</v>
      </c>
    </row>
    <row r="1333" spans="1:63" ht="15.75" customHeight="1">
      <c r="A1333" s="174"/>
      <c r="B1333" s="174"/>
      <c r="C1333" s="174"/>
      <c r="D1333" s="63"/>
      <c r="E1333" s="63"/>
      <c r="F1333" s="174"/>
      <c r="G1333" s="174"/>
      <c r="H1333" s="174"/>
      <c r="I1333" s="174"/>
      <c r="J1333" s="174"/>
      <c r="K1333" s="174"/>
      <c r="L1333" s="174"/>
      <c r="M1333" s="174"/>
      <c r="N1333" s="174"/>
      <c r="O1333" s="63"/>
      <c r="P1333" s="63"/>
      <c r="Q1333" s="174"/>
      <c r="R1333" s="63"/>
      <c r="S1333" s="174"/>
      <c r="T1333" s="174"/>
      <c r="U1333" s="174"/>
      <c r="V1333" s="63"/>
      <c r="W1333" s="174"/>
      <c r="X1333" s="174"/>
      <c r="Y1333" s="429"/>
      <c r="Z1333" s="63"/>
      <c r="AA1333" s="63"/>
      <c r="AB1333" s="63"/>
      <c r="AC1333" s="63"/>
      <c r="AD1333" s="174"/>
      <c r="AE1333" s="174"/>
      <c r="AF1333" s="466"/>
      <c r="AG1333" s="174"/>
      <c r="AH1333" s="174"/>
      <c r="AI1333" s="174"/>
      <c r="AJ1333" s="174"/>
      <c r="AK1333" s="174"/>
      <c r="AL1333" s="174"/>
      <c r="AM1333" s="174"/>
      <c r="AN1333" s="174"/>
      <c r="AO1333" s="174"/>
      <c r="AP1333" s="174"/>
      <c r="AQ1333" s="174"/>
      <c r="AR1333" s="174"/>
      <c r="AS1333" s="174"/>
      <c r="AT1333" s="415"/>
      <c r="AU1333" s="174"/>
      <c r="AV1333" s="437"/>
      <c r="AW1333" s="523"/>
      <c r="AX1333" s="524"/>
      <c r="AY1333" s="422"/>
      <c r="AZ1333" s="524"/>
      <c r="BA1333" s="524"/>
      <c r="BB1333" s="422"/>
      <c r="BC1333" s="524"/>
      <c r="BD1333" s="523"/>
      <c r="BE1333" s="524"/>
      <c r="BF1333" s="524"/>
      <c r="BG1333" s="426">
        <f t="shared" si="27"/>
        <v>0</v>
      </c>
      <c r="BH1333" s="426">
        <f t="shared" si="28"/>
        <v>0</v>
      </c>
      <c r="BI1333" s="426">
        <f t="shared" si="29"/>
        <v>0</v>
      </c>
      <c r="BJ1333" s="426">
        <f t="shared" si="30"/>
        <v>0</v>
      </c>
      <c r="BK1333" s="425" t="b">
        <f t="shared" si="31"/>
        <v>0</v>
      </c>
    </row>
    <row r="1334" spans="1:63" ht="15.75" customHeight="1">
      <c r="A1334" s="174"/>
      <c r="B1334" s="174"/>
      <c r="C1334" s="174"/>
      <c r="D1334" s="63"/>
      <c r="E1334" s="63"/>
      <c r="F1334" s="174"/>
      <c r="G1334" s="174"/>
      <c r="H1334" s="174"/>
      <c r="I1334" s="174"/>
      <c r="J1334" s="174"/>
      <c r="K1334" s="174"/>
      <c r="L1334" s="174"/>
      <c r="M1334" s="174"/>
      <c r="N1334" s="174"/>
      <c r="O1334" s="63"/>
      <c r="P1334" s="63"/>
      <c r="Q1334" s="174"/>
      <c r="R1334" s="63"/>
      <c r="S1334" s="174"/>
      <c r="T1334" s="174"/>
      <c r="U1334" s="174"/>
      <c r="V1334" s="63"/>
      <c r="W1334" s="174"/>
      <c r="X1334" s="174"/>
      <c r="Y1334" s="429"/>
      <c r="Z1334" s="63"/>
      <c r="AA1334" s="63"/>
      <c r="AB1334" s="63"/>
      <c r="AC1334" s="63"/>
      <c r="AD1334" s="174"/>
      <c r="AE1334" s="174"/>
      <c r="AF1334" s="466"/>
      <c r="AG1334" s="174"/>
      <c r="AH1334" s="174"/>
      <c r="AI1334" s="174"/>
      <c r="AJ1334" s="174"/>
      <c r="AK1334" s="174"/>
      <c r="AL1334" s="174"/>
      <c r="AM1334" s="174"/>
      <c r="AN1334" s="174"/>
      <c r="AO1334" s="174"/>
      <c r="AP1334" s="174"/>
      <c r="AQ1334" s="174"/>
      <c r="AR1334" s="174"/>
      <c r="AS1334" s="174"/>
      <c r="AT1334" s="415"/>
      <c r="AU1334" s="174"/>
      <c r="AV1334" s="437"/>
      <c r="AW1334" s="523"/>
      <c r="AX1334" s="524"/>
      <c r="AY1334" s="422"/>
      <c r="AZ1334" s="524"/>
      <c r="BA1334" s="524"/>
      <c r="BB1334" s="422"/>
      <c r="BC1334" s="524"/>
      <c r="BD1334" s="523"/>
      <c r="BE1334" s="524"/>
      <c r="BF1334" s="524"/>
      <c r="BG1334" s="426">
        <f t="shared" si="27"/>
        <v>0</v>
      </c>
      <c r="BH1334" s="426">
        <f t="shared" si="28"/>
        <v>0</v>
      </c>
      <c r="BI1334" s="426">
        <f t="shared" si="29"/>
        <v>0</v>
      </c>
      <c r="BJ1334" s="426">
        <f t="shared" si="30"/>
        <v>0</v>
      </c>
      <c r="BK1334" s="425" t="b">
        <f t="shared" si="31"/>
        <v>0</v>
      </c>
    </row>
    <row r="1335" spans="1:63" ht="15.75" customHeight="1">
      <c r="A1335" s="174"/>
      <c r="B1335" s="174"/>
      <c r="C1335" s="174"/>
      <c r="D1335" s="63"/>
      <c r="E1335" s="63"/>
      <c r="F1335" s="174"/>
      <c r="G1335" s="174"/>
      <c r="H1335" s="174"/>
      <c r="I1335" s="174"/>
      <c r="J1335" s="174"/>
      <c r="K1335" s="174"/>
      <c r="L1335" s="174"/>
      <c r="M1335" s="174"/>
      <c r="N1335" s="174"/>
      <c r="O1335" s="63"/>
      <c r="P1335" s="63"/>
      <c r="Q1335" s="174"/>
      <c r="R1335" s="63"/>
      <c r="S1335" s="174"/>
      <c r="T1335" s="174"/>
      <c r="U1335" s="174"/>
      <c r="V1335" s="63"/>
      <c r="W1335" s="174"/>
      <c r="X1335" s="174"/>
      <c r="Y1335" s="429"/>
      <c r="Z1335" s="63"/>
      <c r="AA1335" s="63"/>
      <c r="AB1335" s="63"/>
      <c r="AC1335" s="63"/>
      <c r="AD1335" s="174"/>
      <c r="AE1335" s="174"/>
      <c r="AF1335" s="466"/>
      <c r="AG1335" s="174"/>
      <c r="AH1335" s="174"/>
      <c r="AI1335" s="174"/>
      <c r="AJ1335" s="174"/>
      <c r="AK1335" s="174"/>
      <c r="AL1335" s="174"/>
      <c r="AM1335" s="174"/>
      <c r="AN1335" s="174"/>
      <c r="AO1335" s="174"/>
      <c r="AP1335" s="174"/>
      <c r="AQ1335" s="174"/>
      <c r="AR1335" s="174"/>
      <c r="AS1335" s="174"/>
      <c r="AT1335" s="415"/>
      <c r="AU1335" s="174"/>
      <c r="AV1335" s="437"/>
      <c r="AW1335" s="523"/>
      <c r="AX1335" s="524"/>
      <c r="AY1335" s="422"/>
      <c r="AZ1335" s="524"/>
      <c r="BA1335" s="524"/>
      <c r="BB1335" s="422"/>
      <c r="BC1335" s="524"/>
      <c r="BD1335" s="523"/>
      <c r="BE1335" s="524"/>
      <c r="BF1335" s="524"/>
      <c r="BG1335" s="426">
        <f t="shared" si="27"/>
        <v>0</v>
      </c>
      <c r="BH1335" s="426">
        <f t="shared" si="28"/>
        <v>0</v>
      </c>
      <c r="BI1335" s="426">
        <f t="shared" si="29"/>
        <v>0</v>
      </c>
      <c r="BJ1335" s="426">
        <f t="shared" si="30"/>
        <v>0</v>
      </c>
      <c r="BK1335" s="425" t="b">
        <f t="shared" si="31"/>
        <v>0</v>
      </c>
    </row>
    <row r="1336" spans="1:63" ht="15.75" customHeight="1">
      <c r="A1336" s="174"/>
      <c r="B1336" s="174"/>
      <c r="C1336" s="174"/>
      <c r="D1336" s="63"/>
      <c r="E1336" s="63"/>
      <c r="F1336" s="174"/>
      <c r="G1336" s="174"/>
      <c r="H1336" s="174"/>
      <c r="I1336" s="174"/>
      <c r="J1336" s="174"/>
      <c r="K1336" s="174"/>
      <c r="L1336" s="174"/>
      <c r="M1336" s="174"/>
      <c r="N1336" s="174"/>
      <c r="O1336" s="63"/>
      <c r="P1336" s="63"/>
      <c r="Q1336" s="174"/>
      <c r="R1336" s="63"/>
      <c r="S1336" s="174"/>
      <c r="T1336" s="174"/>
      <c r="U1336" s="174"/>
      <c r="V1336" s="63"/>
      <c r="W1336" s="174"/>
      <c r="X1336" s="174"/>
      <c r="Y1336" s="429"/>
      <c r="Z1336" s="63"/>
      <c r="AA1336" s="63"/>
      <c r="AB1336" s="63"/>
      <c r="AC1336" s="63"/>
      <c r="AD1336" s="174"/>
      <c r="AE1336" s="174"/>
      <c r="AF1336" s="466"/>
      <c r="AG1336" s="174"/>
      <c r="AH1336" s="174"/>
      <c r="AI1336" s="174"/>
      <c r="AJ1336" s="174"/>
      <c r="AK1336" s="174"/>
      <c r="AL1336" s="174"/>
      <c r="AM1336" s="174"/>
      <c r="AN1336" s="174"/>
      <c r="AO1336" s="174"/>
      <c r="AP1336" s="174"/>
      <c r="AQ1336" s="174"/>
      <c r="AR1336" s="174"/>
      <c r="AS1336" s="174"/>
      <c r="AT1336" s="415"/>
      <c r="AU1336" s="174"/>
      <c r="AV1336" s="437"/>
      <c r="AW1336" s="523"/>
      <c r="AX1336" s="524"/>
      <c r="AY1336" s="422"/>
      <c r="AZ1336" s="524"/>
      <c r="BA1336" s="524"/>
      <c r="BB1336" s="422"/>
      <c r="BC1336" s="524"/>
      <c r="BD1336" s="523"/>
      <c r="BE1336" s="524"/>
      <c r="BF1336" s="524"/>
      <c r="BG1336" s="426">
        <f t="shared" si="27"/>
        <v>0</v>
      </c>
      <c r="BH1336" s="426">
        <f t="shared" si="28"/>
        <v>0</v>
      </c>
      <c r="BI1336" s="426">
        <f t="shared" si="29"/>
        <v>0</v>
      </c>
      <c r="BJ1336" s="426">
        <f t="shared" si="30"/>
        <v>0</v>
      </c>
      <c r="BK1336" s="425" t="b">
        <f t="shared" si="31"/>
        <v>0</v>
      </c>
    </row>
    <row r="1337" spans="1:63" ht="15.75" customHeight="1">
      <c r="A1337" s="174"/>
      <c r="B1337" s="174"/>
      <c r="C1337" s="174"/>
      <c r="D1337" s="63"/>
      <c r="E1337" s="63"/>
      <c r="F1337" s="174"/>
      <c r="G1337" s="174"/>
      <c r="H1337" s="174"/>
      <c r="I1337" s="174"/>
      <c r="J1337" s="174"/>
      <c r="K1337" s="174"/>
      <c r="L1337" s="174"/>
      <c r="M1337" s="174"/>
      <c r="N1337" s="174"/>
      <c r="O1337" s="63"/>
      <c r="P1337" s="63"/>
      <c r="Q1337" s="174"/>
      <c r="R1337" s="63"/>
      <c r="S1337" s="174"/>
      <c r="T1337" s="174"/>
      <c r="U1337" s="174"/>
      <c r="V1337" s="63"/>
      <c r="W1337" s="174"/>
      <c r="X1337" s="174"/>
      <c r="Y1337" s="429"/>
      <c r="Z1337" s="63"/>
      <c r="AA1337" s="63"/>
      <c r="AB1337" s="63"/>
      <c r="AC1337" s="63"/>
      <c r="AD1337" s="174"/>
      <c r="AE1337" s="174"/>
      <c r="AF1337" s="466"/>
      <c r="AG1337" s="174"/>
      <c r="AH1337" s="174"/>
      <c r="AI1337" s="174"/>
      <c r="AJ1337" s="174"/>
      <c r="AK1337" s="174"/>
      <c r="AL1337" s="174"/>
      <c r="AM1337" s="174"/>
      <c r="AN1337" s="174"/>
      <c r="AO1337" s="174"/>
      <c r="AP1337" s="174"/>
      <c r="AQ1337" s="174"/>
      <c r="AR1337" s="174"/>
      <c r="AS1337" s="174"/>
      <c r="AT1337" s="415"/>
      <c r="AU1337" s="174"/>
      <c r="AV1337" s="437"/>
      <c r="AW1337" s="523"/>
      <c r="AX1337" s="524"/>
      <c r="AY1337" s="422"/>
      <c r="AZ1337" s="524"/>
      <c r="BA1337" s="524"/>
      <c r="BB1337" s="422"/>
      <c r="BC1337" s="524"/>
      <c r="BD1337" s="523"/>
      <c r="BE1337" s="524"/>
      <c r="BF1337" s="524"/>
      <c r="BG1337" s="426">
        <f t="shared" si="27"/>
        <v>0</v>
      </c>
      <c r="BH1337" s="426">
        <f t="shared" si="28"/>
        <v>0</v>
      </c>
      <c r="BI1337" s="426">
        <f t="shared" si="29"/>
        <v>0</v>
      </c>
      <c r="BJ1337" s="426">
        <f t="shared" si="30"/>
        <v>0</v>
      </c>
      <c r="BK1337" s="425" t="b">
        <f t="shared" si="31"/>
        <v>0</v>
      </c>
    </row>
    <row r="1338" spans="1:63" ht="15.75" customHeight="1">
      <c r="A1338" s="174"/>
      <c r="B1338" s="174"/>
      <c r="C1338" s="174"/>
      <c r="D1338" s="63"/>
      <c r="E1338" s="63"/>
      <c r="F1338" s="174"/>
      <c r="G1338" s="174"/>
      <c r="H1338" s="174"/>
      <c r="I1338" s="174"/>
      <c r="J1338" s="174"/>
      <c r="K1338" s="174"/>
      <c r="L1338" s="174"/>
      <c r="M1338" s="174"/>
      <c r="N1338" s="174"/>
      <c r="O1338" s="63"/>
      <c r="P1338" s="63"/>
      <c r="Q1338" s="174"/>
      <c r="R1338" s="63"/>
      <c r="S1338" s="174"/>
      <c r="T1338" s="174"/>
      <c r="U1338" s="174"/>
      <c r="V1338" s="63"/>
      <c r="W1338" s="174"/>
      <c r="X1338" s="174"/>
      <c r="Y1338" s="429"/>
      <c r="Z1338" s="63"/>
      <c r="AA1338" s="63"/>
      <c r="AB1338" s="63"/>
      <c r="AC1338" s="63"/>
      <c r="AD1338" s="174"/>
      <c r="AE1338" s="174"/>
      <c r="AF1338" s="466"/>
      <c r="AG1338" s="174"/>
      <c r="AH1338" s="174"/>
      <c r="AI1338" s="174"/>
      <c r="AJ1338" s="174"/>
      <c r="AK1338" s="174"/>
      <c r="AL1338" s="174"/>
      <c r="AM1338" s="174"/>
      <c r="AN1338" s="174"/>
      <c r="AO1338" s="174"/>
      <c r="AP1338" s="174"/>
      <c r="AQ1338" s="174"/>
      <c r="AR1338" s="174"/>
      <c r="AS1338" s="174"/>
      <c r="AT1338" s="415"/>
      <c r="AU1338" s="174"/>
      <c r="AV1338" s="437"/>
      <c r="AW1338" s="523"/>
      <c r="AX1338" s="524"/>
      <c r="AY1338" s="422"/>
      <c r="AZ1338" s="524"/>
      <c r="BA1338" s="524"/>
      <c r="BB1338" s="422"/>
      <c r="BC1338" s="524"/>
      <c r="BD1338" s="523"/>
      <c r="BE1338" s="524"/>
      <c r="BF1338" s="524"/>
      <c r="BG1338" s="426">
        <f t="shared" si="27"/>
        <v>0</v>
      </c>
      <c r="BH1338" s="426">
        <f t="shared" si="28"/>
        <v>0</v>
      </c>
      <c r="BI1338" s="426">
        <f t="shared" si="29"/>
        <v>0</v>
      </c>
      <c r="BJ1338" s="426">
        <f t="shared" si="30"/>
        <v>0</v>
      </c>
      <c r="BK1338" s="425" t="b">
        <f t="shared" si="31"/>
        <v>0</v>
      </c>
    </row>
    <row r="1339" spans="1:63" ht="15.75" customHeight="1">
      <c r="A1339" s="174"/>
      <c r="B1339" s="174"/>
      <c r="C1339" s="174"/>
      <c r="D1339" s="63"/>
      <c r="E1339" s="63"/>
      <c r="F1339" s="174"/>
      <c r="G1339" s="174"/>
      <c r="H1339" s="174"/>
      <c r="I1339" s="174"/>
      <c r="J1339" s="174"/>
      <c r="K1339" s="174"/>
      <c r="L1339" s="174"/>
      <c r="M1339" s="174"/>
      <c r="N1339" s="174"/>
      <c r="O1339" s="63"/>
      <c r="P1339" s="63"/>
      <c r="Q1339" s="174"/>
      <c r="R1339" s="63"/>
      <c r="S1339" s="174"/>
      <c r="T1339" s="174"/>
      <c r="U1339" s="174"/>
      <c r="V1339" s="63"/>
      <c r="W1339" s="174"/>
      <c r="X1339" s="174"/>
      <c r="Y1339" s="429"/>
      <c r="Z1339" s="63"/>
      <c r="AA1339" s="63"/>
      <c r="AB1339" s="63"/>
      <c r="AC1339" s="63"/>
      <c r="AD1339" s="174"/>
      <c r="AE1339" s="174"/>
      <c r="AF1339" s="466"/>
      <c r="AG1339" s="174"/>
      <c r="AH1339" s="174"/>
      <c r="AI1339" s="174"/>
      <c r="AJ1339" s="174"/>
      <c r="AK1339" s="174"/>
      <c r="AL1339" s="174"/>
      <c r="AM1339" s="174"/>
      <c r="AN1339" s="174"/>
      <c r="AO1339" s="174"/>
      <c r="AP1339" s="174"/>
      <c r="AQ1339" s="174"/>
      <c r="AR1339" s="174"/>
      <c r="AS1339" s="174"/>
      <c r="AT1339" s="415"/>
      <c r="AU1339" s="174"/>
      <c r="AV1339" s="437"/>
      <c r="AW1339" s="523"/>
      <c r="AX1339" s="524"/>
      <c r="AY1339" s="422"/>
      <c r="AZ1339" s="524"/>
      <c r="BA1339" s="524"/>
      <c r="BB1339" s="422"/>
      <c r="BC1339" s="524"/>
      <c r="BD1339" s="523"/>
      <c r="BE1339" s="524"/>
      <c r="BF1339" s="524"/>
      <c r="BG1339" s="426">
        <f t="shared" si="27"/>
        <v>0</v>
      </c>
      <c r="BH1339" s="426">
        <f t="shared" si="28"/>
        <v>0</v>
      </c>
      <c r="BI1339" s="426">
        <f t="shared" si="29"/>
        <v>0</v>
      </c>
      <c r="BJ1339" s="426">
        <f t="shared" si="30"/>
        <v>0</v>
      </c>
      <c r="BK1339" s="425" t="b">
        <f t="shared" si="31"/>
        <v>0</v>
      </c>
    </row>
    <row r="1340" spans="1:63" ht="15.75" customHeight="1">
      <c r="A1340" s="174"/>
      <c r="B1340" s="174"/>
      <c r="C1340" s="174"/>
      <c r="D1340" s="63"/>
      <c r="E1340" s="63"/>
      <c r="F1340" s="174"/>
      <c r="G1340" s="174"/>
      <c r="H1340" s="174"/>
      <c r="I1340" s="174"/>
      <c r="J1340" s="174"/>
      <c r="K1340" s="174"/>
      <c r="L1340" s="174"/>
      <c r="M1340" s="174"/>
      <c r="N1340" s="174"/>
      <c r="O1340" s="63"/>
      <c r="P1340" s="63"/>
      <c r="Q1340" s="174"/>
      <c r="R1340" s="63"/>
      <c r="S1340" s="174"/>
      <c r="T1340" s="174"/>
      <c r="U1340" s="174"/>
      <c r="V1340" s="63"/>
      <c r="W1340" s="174"/>
      <c r="X1340" s="174"/>
      <c r="Y1340" s="429"/>
      <c r="Z1340" s="63"/>
      <c r="AA1340" s="63"/>
      <c r="AB1340" s="63"/>
      <c r="AC1340" s="63"/>
      <c r="AD1340" s="174"/>
      <c r="AE1340" s="174"/>
      <c r="AF1340" s="466"/>
      <c r="AG1340" s="174"/>
      <c r="AH1340" s="174"/>
      <c r="AI1340" s="174"/>
      <c r="AJ1340" s="174"/>
      <c r="AK1340" s="174"/>
      <c r="AL1340" s="174"/>
      <c r="AM1340" s="174"/>
      <c r="AN1340" s="174"/>
      <c r="AO1340" s="174"/>
      <c r="AP1340" s="174"/>
      <c r="AQ1340" s="174"/>
      <c r="AR1340" s="174"/>
      <c r="AS1340" s="174"/>
      <c r="AT1340" s="415"/>
      <c r="AU1340" s="174"/>
      <c r="AV1340" s="437"/>
      <c r="AW1340" s="523"/>
      <c r="AX1340" s="524"/>
      <c r="AY1340" s="422"/>
      <c r="AZ1340" s="524"/>
      <c r="BA1340" s="524"/>
      <c r="BB1340" s="422"/>
      <c r="BC1340" s="524"/>
      <c r="BD1340" s="523"/>
      <c r="BE1340" s="524"/>
      <c r="BF1340" s="524"/>
      <c r="BG1340" s="426">
        <f t="shared" si="27"/>
        <v>0</v>
      </c>
      <c r="BH1340" s="426">
        <f t="shared" si="28"/>
        <v>0</v>
      </c>
      <c r="BI1340" s="426">
        <f t="shared" si="29"/>
        <v>0</v>
      </c>
      <c r="BJ1340" s="426">
        <f t="shared" si="30"/>
        <v>0</v>
      </c>
      <c r="BK1340" s="425" t="b">
        <f t="shared" si="31"/>
        <v>0</v>
      </c>
    </row>
    <row r="1341" spans="1:63" ht="15.75" customHeight="1">
      <c r="A1341" s="174"/>
      <c r="B1341" s="174"/>
      <c r="C1341" s="174"/>
      <c r="D1341" s="63"/>
      <c r="E1341" s="63"/>
      <c r="F1341" s="174"/>
      <c r="G1341" s="174"/>
      <c r="H1341" s="174"/>
      <c r="I1341" s="174"/>
      <c r="J1341" s="174"/>
      <c r="K1341" s="174"/>
      <c r="L1341" s="174"/>
      <c r="M1341" s="174"/>
      <c r="N1341" s="174"/>
      <c r="O1341" s="63"/>
      <c r="P1341" s="63"/>
      <c r="Q1341" s="174"/>
      <c r="R1341" s="63"/>
      <c r="S1341" s="174"/>
      <c r="T1341" s="174"/>
      <c r="U1341" s="174"/>
      <c r="V1341" s="63"/>
      <c r="W1341" s="174"/>
      <c r="X1341" s="174"/>
      <c r="Y1341" s="429"/>
      <c r="Z1341" s="63"/>
      <c r="AA1341" s="63"/>
      <c r="AB1341" s="63"/>
      <c r="AC1341" s="63"/>
      <c r="AD1341" s="174"/>
      <c r="AE1341" s="174"/>
      <c r="AF1341" s="466"/>
      <c r="AG1341" s="174"/>
      <c r="AH1341" s="174"/>
      <c r="AI1341" s="174"/>
      <c r="AJ1341" s="174"/>
      <c r="AK1341" s="174"/>
      <c r="AL1341" s="174"/>
      <c r="AM1341" s="174"/>
      <c r="AN1341" s="174"/>
      <c r="AO1341" s="174"/>
      <c r="AP1341" s="174"/>
      <c r="AQ1341" s="174"/>
      <c r="AR1341" s="174"/>
      <c r="AS1341" s="174"/>
      <c r="AT1341" s="415"/>
      <c r="AU1341" s="174"/>
      <c r="AV1341" s="437"/>
      <c r="AW1341" s="523"/>
      <c r="AX1341" s="524"/>
      <c r="AY1341" s="422"/>
      <c r="AZ1341" s="524"/>
      <c r="BA1341" s="524"/>
      <c r="BB1341" s="422"/>
      <c r="BC1341" s="524"/>
      <c r="BD1341" s="523"/>
      <c r="BE1341" s="524"/>
      <c r="BF1341" s="524"/>
      <c r="BG1341" s="426">
        <f t="shared" si="27"/>
        <v>0</v>
      </c>
      <c r="BH1341" s="426">
        <f t="shared" si="28"/>
        <v>0</v>
      </c>
      <c r="BI1341" s="426">
        <f t="shared" si="29"/>
        <v>0</v>
      </c>
      <c r="BJ1341" s="426">
        <f t="shared" si="30"/>
        <v>0</v>
      </c>
      <c r="BK1341" s="425" t="b">
        <f t="shared" si="31"/>
        <v>0</v>
      </c>
    </row>
    <row r="1342" spans="1:63" ht="15.75" customHeight="1">
      <c r="A1342" s="174"/>
      <c r="B1342" s="174"/>
      <c r="C1342" s="174"/>
      <c r="D1342" s="63"/>
      <c r="E1342" s="63"/>
      <c r="F1342" s="174"/>
      <c r="G1342" s="174"/>
      <c r="H1342" s="174"/>
      <c r="I1342" s="174"/>
      <c r="J1342" s="174"/>
      <c r="K1342" s="174"/>
      <c r="L1342" s="174"/>
      <c r="M1342" s="174"/>
      <c r="N1342" s="174"/>
      <c r="O1342" s="63"/>
      <c r="P1342" s="63"/>
      <c r="Q1342" s="174"/>
      <c r="R1342" s="63"/>
      <c r="S1342" s="174"/>
      <c r="T1342" s="174"/>
      <c r="U1342" s="174"/>
      <c r="V1342" s="63"/>
      <c r="W1342" s="174"/>
      <c r="X1342" s="174"/>
      <c r="Y1342" s="429"/>
      <c r="Z1342" s="63"/>
      <c r="AA1342" s="63"/>
      <c r="AB1342" s="63"/>
      <c r="AC1342" s="63"/>
      <c r="AD1342" s="174"/>
      <c r="AE1342" s="174"/>
      <c r="AF1342" s="466"/>
      <c r="AG1342" s="174"/>
      <c r="AH1342" s="174"/>
      <c r="AI1342" s="174"/>
      <c r="AJ1342" s="174"/>
      <c r="AK1342" s="174"/>
      <c r="AL1342" s="174"/>
      <c r="AM1342" s="174"/>
      <c r="AN1342" s="174"/>
      <c r="AO1342" s="174"/>
      <c r="AP1342" s="174"/>
      <c r="AQ1342" s="174"/>
      <c r="AR1342" s="174"/>
      <c r="AS1342" s="174"/>
      <c r="AT1342" s="415"/>
      <c r="AU1342" s="174"/>
      <c r="AV1342" s="437"/>
      <c r="AW1342" s="523"/>
      <c r="AX1342" s="524"/>
      <c r="AY1342" s="422"/>
      <c r="AZ1342" s="524"/>
      <c r="BA1342" s="524"/>
      <c r="BB1342" s="422"/>
      <c r="BC1342" s="524"/>
      <c r="BD1342" s="523"/>
      <c r="BE1342" s="524"/>
      <c r="BF1342" s="524"/>
      <c r="BG1342" s="426">
        <f t="shared" si="27"/>
        <v>0</v>
      </c>
      <c r="BH1342" s="426">
        <f t="shared" si="28"/>
        <v>0</v>
      </c>
      <c r="BI1342" s="426">
        <f t="shared" si="29"/>
        <v>0</v>
      </c>
      <c r="BJ1342" s="426">
        <f t="shared" si="30"/>
        <v>0</v>
      </c>
      <c r="BK1342" s="425" t="b">
        <f t="shared" si="31"/>
        <v>0</v>
      </c>
    </row>
    <row r="1343" spans="1:63" ht="15.75" customHeight="1">
      <c r="A1343" s="174"/>
      <c r="B1343" s="174"/>
      <c r="C1343" s="174"/>
      <c r="D1343" s="63"/>
      <c r="E1343" s="63"/>
      <c r="F1343" s="174"/>
      <c r="G1343" s="174"/>
      <c r="H1343" s="174"/>
      <c r="I1343" s="174"/>
      <c r="J1343" s="174"/>
      <c r="K1343" s="174"/>
      <c r="L1343" s="174"/>
      <c r="M1343" s="174"/>
      <c r="N1343" s="174"/>
      <c r="O1343" s="63"/>
      <c r="P1343" s="63"/>
      <c r="Q1343" s="174"/>
      <c r="R1343" s="63"/>
      <c r="S1343" s="174"/>
      <c r="T1343" s="174"/>
      <c r="U1343" s="174"/>
      <c r="V1343" s="63"/>
      <c r="W1343" s="174"/>
      <c r="X1343" s="174"/>
      <c r="Y1343" s="429"/>
      <c r="Z1343" s="63"/>
      <c r="AA1343" s="63"/>
      <c r="AB1343" s="63"/>
      <c r="AC1343" s="63"/>
      <c r="AD1343" s="174"/>
      <c r="AE1343" s="174"/>
      <c r="AF1343" s="466"/>
      <c r="AG1343" s="174"/>
      <c r="AH1343" s="174"/>
      <c r="AI1343" s="174"/>
      <c r="AJ1343" s="174"/>
      <c r="AK1343" s="174"/>
      <c r="AL1343" s="174"/>
      <c r="AM1343" s="174"/>
      <c r="AN1343" s="174"/>
      <c r="AO1343" s="174"/>
      <c r="AP1343" s="174"/>
      <c r="AQ1343" s="174"/>
      <c r="AR1343" s="174"/>
      <c r="AS1343" s="174"/>
      <c r="AT1343" s="415"/>
      <c r="AU1343" s="174"/>
      <c r="AV1343" s="437"/>
      <c r="AW1343" s="523"/>
      <c r="AX1343" s="524"/>
      <c r="AY1343" s="422"/>
      <c r="AZ1343" s="524"/>
      <c r="BA1343" s="524"/>
      <c r="BB1343" s="422"/>
      <c r="BC1343" s="524"/>
      <c r="BD1343" s="523"/>
      <c r="BE1343" s="524"/>
      <c r="BF1343" s="524"/>
      <c r="BG1343" s="426">
        <f t="shared" si="27"/>
        <v>0</v>
      </c>
      <c r="BH1343" s="426">
        <f t="shared" si="28"/>
        <v>0</v>
      </c>
      <c r="BI1343" s="426">
        <f t="shared" si="29"/>
        <v>0</v>
      </c>
      <c r="BJ1343" s="426">
        <f t="shared" si="30"/>
        <v>0</v>
      </c>
      <c r="BK1343" s="425" t="b">
        <f t="shared" si="31"/>
        <v>0</v>
      </c>
    </row>
    <row r="1344" spans="1:63" ht="15.75" customHeight="1">
      <c r="A1344" s="174"/>
      <c r="B1344" s="174"/>
      <c r="C1344" s="174"/>
      <c r="D1344" s="63"/>
      <c r="E1344" s="63"/>
      <c r="F1344" s="174"/>
      <c r="G1344" s="174"/>
      <c r="H1344" s="174"/>
      <c r="I1344" s="174"/>
      <c r="J1344" s="174"/>
      <c r="K1344" s="174"/>
      <c r="L1344" s="174"/>
      <c r="M1344" s="174"/>
      <c r="N1344" s="174"/>
      <c r="O1344" s="63"/>
      <c r="P1344" s="63"/>
      <c r="Q1344" s="174"/>
      <c r="R1344" s="63"/>
      <c r="S1344" s="174"/>
      <c r="T1344" s="174"/>
      <c r="U1344" s="174"/>
      <c r="V1344" s="63"/>
      <c r="W1344" s="174"/>
      <c r="X1344" s="174"/>
      <c r="Y1344" s="429"/>
      <c r="Z1344" s="63"/>
      <c r="AA1344" s="63"/>
      <c r="AB1344" s="63"/>
      <c r="AC1344" s="63"/>
      <c r="AD1344" s="174"/>
      <c r="AE1344" s="174"/>
      <c r="AF1344" s="466"/>
      <c r="AG1344" s="174"/>
      <c r="AH1344" s="174"/>
      <c r="AI1344" s="174"/>
      <c r="AJ1344" s="174"/>
      <c r="AK1344" s="174"/>
      <c r="AL1344" s="174"/>
      <c r="AM1344" s="174"/>
      <c r="AN1344" s="174"/>
      <c r="AO1344" s="174"/>
      <c r="AP1344" s="174"/>
      <c r="AQ1344" s="174"/>
      <c r="AR1344" s="174"/>
      <c r="AS1344" s="174"/>
      <c r="AT1344" s="415"/>
      <c r="AU1344" s="174"/>
      <c r="AV1344" s="437"/>
      <c r="AW1344" s="523"/>
      <c r="AX1344" s="524"/>
      <c r="AY1344" s="422"/>
      <c r="AZ1344" s="524"/>
      <c r="BA1344" s="524"/>
      <c r="BB1344" s="422"/>
      <c r="BC1344" s="524"/>
      <c r="BD1344" s="523"/>
      <c r="BE1344" s="524"/>
      <c r="BF1344" s="524"/>
      <c r="BG1344" s="426">
        <f t="shared" si="27"/>
        <v>0</v>
      </c>
      <c r="BH1344" s="426">
        <f t="shared" si="28"/>
        <v>0</v>
      </c>
      <c r="BI1344" s="426">
        <f t="shared" si="29"/>
        <v>0</v>
      </c>
      <c r="BJ1344" s="426">
        <f t="shared" si="30"/>
        <v>0</v>
      </c>
      <c r="BK1344" s="425" t="b">
        <f t="shared" si="31"/>
        <v>0</v>
      </c>
    </row>
    <row r="1345" spans="1:63" ht="15.75" customHeight="1">
      <c r="A1345" s="174"/>
      <c r="B1345" s="174"/>
      <c r="C1345" s="174"/>
      <c r="D1345" s="63"/>
      <c r="E1345" s="63"/>
      <c r="F1345" s="174"/>
      <c r="G1345" s="174"/>
      <c r="H1345" s="174"/>
      <c r="I1345" s="174"/>
      <c r="J1345" s="174"/>
      <c r="K1345" s="174"/>
      <c r="L1345" s="174"/>
      <c r="M1345" s="174"/>
      <c r="N1345" s="174"/>
      <c r="O1345" s="63"/>
      <c r="P1345" s="63"/>
      <c r="Q1345" s="174"/>
      <c r="R1345" s="63"/>
      <c r="S1345" s="174"/>
      <c r="T1345" s="174"/>
      <c r="U1345" s="174"/>
      <c r="V1345" s="63"/>
      <c r="W1345" s="174"/>
      <c r="X1345" s="174"/>
      <c r="Y1345" s="429"/>
      <c r="Z1345" s="63"/>
      <c r="AA1345" s="63"/>
      <c r="AB1345" s="63"/>
      <c r="AC1345" s="63"/>
      <c r="AD1345" s="174"/>
      <c r="AE1345" s="174"/>
      <c r="AF1345" s="466"/>
      <c r="AG1345" s="174"/>
      <c r="AH1345" s="174"/>
      <c r="AI1345" s="174"/>
      <c r="AJ1345" s="174"/>
      <c r="AK1345" s="174"/>
      <c r="AL1345" s="174"/>
      <c r="AM1345" s="174"/>
      <c r="AN1345" s="174"/>
      <c r="AO1345" s="174"/>
      <c r="AP1345" s="174"/>
      <c r="AQ1345" s="174"/>
      <c r="AR1345" s="174"/>
      <c r="AS1345" s="174"/>
      <c r="AT1345" s="415"/>
      <c r="AU1345" s="174"/>
      <c r="AV1345" s="437"/>
      <c r="AW1345" s="523"/>
      <c r="AX1345" s="524"/>
      <c r="AY1345" s="422"/>
      <c r="AZ1345" s="524"/>
      <c r="BA1345" s="524"/>
      <c r="BB1345" s="422"/>
      <c r="BC1345" s="524"/>
      <c r="BD1345" s="523"/>
      <c r="BE1345" s="524"/>
      <c r="BF1345" s="524"/>
      <c r="BG1345" s="426">
        <f t="shared" si="27"/>
        <v>0</v>
      </c>
      <c r="BH1345" s="426">
        <f t="shared" si="28"/>
        <v>0</v>
      </c>
      <c r="BI1345" s="426">
        <f t="shared" si="29"/>
        <v>0</v>
      </c>
      <c r="BJ1345" s="426">
        <f t="shared" si="30"/>
        <v>0</v>
      </c>
      <c r="BK1345" s="425" t="b">
        <f t="shared" si="31"/>
        <v>0</v>
      </c>
    </row>
    <row r="1346" spans="1:63" ht="15.75" customHeight="1">
      <c r="A1346" s="174"/>
      <c r="B1346" s="174"/>
      <c r="C1346" s="174"/>
      <c r="D1346" s="63"/>
      <c r="E1346" s="63"/>
      <c r="F1346" s="174"/>
      <c r="G1346" s="174"/>
      <c r="H1346" s="174"/>
      <c r="I1346" s="174"/>
      <c r="J1346" s="174"/>
      <c r="K1346" s="174"/>
      <c r="L1346" s="174"/>
      <c r="M1346" s="174"/>
      <c r="N1346" s="174"/>
      <c r="O1346" s="63"/>
      <c r="P1346" s="63"/>
      <c r="Q1346" s="174"/>
      <c r="R1346" s="63"/>
      <c r="S1346" s="174"/>
      <c r="T1346" s="174"/>
      <c r="U1346" s="174"/>
      <c r="V1346" s="63"/>
      <c r="W1346" s="174"/>
      <c r="X1346" s="174"/>
      <c r="Y1346" s="429"/>
      <c r="Z1346" s="63"/>
      <c r="AA1346" s="63"/>
      <c r="AB1346" s="63"/>
      <c r="AC1346" s="63"/>
      <c r="AD1346" s="174"/>
      <c r="AE1346" s="174"/>
      <c r="AF1346" s="466"/>
      <c r="AG1346" s="174"/>
      <c r="AH1346" s="174"/>
      <c r="AI1346" s="174"/>
      <c r="AJ1346" s="174"/>
      <c r="AK1346" s="174"/>
      <c r="AL1346" s="174"/>
      <c r="AM1346" s="174"/>
      <c r="AN1346" s="174"/>
      <c r="AO1346" s="174"/>
      <c r="AP1346" s="174"/>
      <c r="AQ1346" s="174"/>
      <c r="AR1346" s="174"/>
      <c r="AS1346" s="174"/>
      <c r="AT1346" s="415"/>
      <c r="AU1346" s="174"/>
      <c r="AV1346" s="437"/>
      <c r="AW1346" s="523"/>
      <c r="AX1346" s="524"/>
      <c r="AY1346" s="422"/>
      <c r="AZ1346" s="524"/>
      <c r="BA1346" s="524"/>
      <c r="BB1346" s="422"/>
      <c r="BC1346" s="524"/>
      <c r="BD1346" s="523"/>
      <c r="BE1346" s="524"/>
      <c r="BF1346" s="524"/>
      <c r="BG1346" s="426">
        <f t="shared" si="27"/>
        <v>0</v>
      </c>
      <c r="BH1346" s="426">
        <f t="shared" si="28"/>
        <v>0</v>
      </c>
      <c r="BI1346" s="426">
        <f t="shared" si="29"/>
        <v>0</v>
      </c>
      <c r="BJ1346" s="426">
        <f t="shared" si="30"/>
        <v>0</v>
      </c>
      <c r="BK1346" s="425" t="b">
        <f t="shared" si="31"/>
        <v>0</v>
      </c>
    </row>
    <row r="1347" spans="1:63" ht="15.75" customHeight="1">
      <c r="A1347" s="174"/>
      <c r="B1347" s="174"/>
      <c r="C1347" s="174"/>
      <c r="D1347" s="63"/>
      <c r="E1347" s="63"/>
      <c r="F1347" s="174"/>
      <c r="G1347" s="174"/>
      <c r="H1347" s="174"/>
      <c r="I1347" s="174"/>
      <c r="J1347" s="174"/>
      <c r="K1347" s="174"/>
      <c r="L1347" s="174"/>
      <c r="M1347" s="174"/>
      <c r="N1347" s="174"/>
      <c r="O1347" s="63"/>
      <c r="P1347" s="63"/>
      <c r="Q1347" s="174"/>
      <c r="R1347" s="63"/>
      <c r="S1347" s="174"/>
      <c r="T1347" s="174"/>
      <c r="U1347" s="174"/>
      <c r="V1347" s="63"/>
      <c r="W1347" s="174"/>
      <c r="X1347" s="174"/>
      <c r="Y1347" s="429"/>
      <c r="Z1347" s="63"/>
      <c r="AA1347" s="63"/>
      <c r="AB1347" s="63"/>
      <c r="AC1347" s="63"/>
      <c r="AD1347" s="174"/>
      <c r="AE1347" s="174"/>
      <c r="AF1347" s="466"/>
      <c r="AG1347" s="174"/>
      <c r="AH1347" s="174"/>
      <c r="AI1347" s="174"/>
      <c r="AJ1347" s="174"/>
      <c r="AK1347" s="174"/>
      <c r="AL1347" s="174"/>
      <c r="AM1347" s="174"/>
      <c r="AN1347" s="174"/>
      <c r="AO1347" s="174"/>
      <c r="AP1347" s="174"/>
      <c r="AQ1347" s="174"/>
      <c r="AR1347" s="174"/>
      <c r="AS1347" s="174"/>
      <c r="AT1347" s="415"/>
      <c r="AU1347" s="174"/>
      <c r="AV1347" s="437"/>
      <c r="AW1347" s="523"/>
      <c r="AX1347" s="524"/>
      <c r="AY1347" s="422"/>
      <c r="AZ1347" s="524"/>
      <c r="BA1347" s="524"/>
      <c r="BB1347" s="422"/>
      <c r="BC1347" s="524"/>
      <c r="BD1347" s="523"/>
      <c r="BE1347" s="524"/>
      <c r="BF1347" s="524"/>
      <c r="BG1347" s="426">
        <f t="shared" si="27"/>
        <v>0</v>
      </c>
      <c r="BH1347" s="426">
        <f t="shared" si="28"/>
        <v>0</v>
      </c>
      <c r="BI1347" s="426">
        <f t="shared" si="29"/>
        <v>0</v>
      </c>
      <c r="BJ1347" s="426">
        <f t="shared" si="30"/>
        <v>0</v>
      </c>
      <c r="BK1347" s="425" t="b">
        <f t="shared" si="31"/>
        <v>0</v>
      </c>
    </row>
    <row r="1348" spans="1:63" ht="15.75" customHeight="1">
      <c r="A1348" s="174"/>
      <c r="B1348" s="174"/>
      <c r="C1348" s="174"/>
      <c r="D1348" s="63"/>
      <c r="E1348" s="63"/>
      <c r="F1348" s="174"/>
      <c r="G1348" s="174"/>
      <c r="H1348" s="174"/>
      <c r="I1348" s="174"/>
      <c r="J1348" s="174"/>
      <c r="K1348" s="174"/>
      <c r="L1348" s="174"/>
      <c r="M1348" s="174"/>
      <c r="N1348" s="174"/>
      <c r="O1348" s="63"/>
      <c r="P1348" s="63"/>
      <c r="Q1348" s="174"/>
      <c r="R1348" s="63"/>
      <c r="S1348" s="174"/>
      <c r="T1348" s="174"/>
      <c r="U1348" s="174"/>
      <c r="V1348" s="63"/>
      <c r="W1348" s="174"/>
      <c r="X1348" s="174"/>
      <c r="Y1348" s="429"/>
      <c r="Z1348" s="63"/>
      <c r="AA1348" s="63"/>
      <c r="AB1348" s="63"/>
      <c r="AC1348" s="63"/>
      <c r="AD1348" s="174"/>
      <c r="AE1348" s="174"/>
      <c r="AF1348" s="466"/>
      <c r="AG1348" s="174"/>
      <c r="AH1348" s="174"/>
      <c r="AI1348" s="174"/>
      <c r="AJ1348" s="174"/>
      <c r="AK1348" s="174"/>
      <c r="AL1348" s="174"/>
      <c r="AM1348" s="174"/>
      <c r="AN1348" s="174"/>
      <c r="AO1348" s="174"/>
      <c r="AP1348" s="174"/>
      <c r="AQ1348" s="174"/>
      <c r="AR1348" s="174"/>
      <c r="AS1348" s="174"/>
      <c r="AT1348" s="415"/>
      <c r="AU1348" s="174"/>
      <c r="AV1348" s="437"/>
      <c r="AW1348" s="523"/>
      <c r="AX1348" s="524"/>
      <c r="AY1348" s="422"/>
      <c r="AZ1348" s="524"/>
      <c r="BA1348" s="524"/>
      <c r="BB1348" s="422"/>
      <c r="BC1348" s="524"/>
      <c r="BD1348" s="523"/>
      <c r="BE1348" s="524"/>
      <c r="BF1348" s="524"/>
      <c r="BG1348" s="426">
        <f t="shared" si="27"/>
        <v>0</v>
      </c>
      <c r="BH1348" s="426">
        <f t="shared" si="28"/>
        <v>0</v>
      </c>
      <c r="BI1348" s="426">
        <f t="shared" si="29"/>
        <v>0</v>
      </c>
      <c r="BJ1348" s="426">
        <f t="shared" si="30"/>
        <v>0</v>
      </c>
      <c r="BK1348" s="425" t="b">
        <f t="shared" si="31"/>
        <v>0</v>
      </c>
    </row>
    <row r="1349" spans="1:63" ht="15.75" customHeight="1">
      <c r="A1349" s="174"/>
      <c r="B1349" s="174"/>
      <c r="C1349" s="174"/>
      <c r="D1349" s="63"/>
      <c r="E1349" s="63"/>
      <c r="F1349" s="174"/>
      <c r="G1349" s="174"/>
      <c r="H1349" s="174"/>
      <c r="I1349" s="174"/>
      <c r="J1349" s="174"/>
      <c r="K1349" s="174"/>
      <c r="L1349" s="174"/>
      <c r="M1349" s="174"/>
      <c r="N1349" s="174"/>
      <c r="O1349" s="63"/>
      <c r="P1349" s="63"/>
      <c r="Q1349" s="174"/>
      <c r="R1349" s="63"/>
      <c r="S1349" s="174"/>
      <c r="T1349" s="174"/>
      <c r="U1349" s="174"/>
      <c r="V1349" s="63"/>
      <c r="W1349" s="174"/>
      <c r="X1349" s="174"/>
      <c r="Y1349" s="429"/>
      <c r="Z1349" s="63"/>
      <c r="AA1349" s="63"/>
      <c r="AB1349" s="63"/>
      <c r="AC1349" s="63"/>
      <c r="AD1349" s="174"/>
      <c r="AE1349" s="174"/>
      <c r="AF1349" s="466"/>
      <c r="AG1349" s="174"/>
      <c r="AH1349" s="174"/>
      <c r="AI1349" s="174"/>
      <c r="AJ1349" s="174"/>
      <c r="AK1349" s="174"/>
      <c r="AL1349" s="174"/>
      <c r="AM1349" s="174"/>
      <c r="AN1349" s="174"/>
      <c r="AO1349" s="174"/>
      <c r="AP1349" s="174"/>
      <c r="AQ1349" s="174"/>
      <c r="AR1349" s="174"/>
      <c r="AS1349" s="174"/>
      <c r="AT1349" s="415"/>
      <c r="AU1349" s="174"/>
      <c r="AV1349" s="437"/>
      <c r="AW1349" s="523"/>
      <c r="AX1349" s="524"/>
      <c r="AY1349" s="422"/>
      <c r="AZ1349" s="524"/>
      <c r="BA1349" s="524"/>
      <c r="BB1349" s="422"/>
      <c r="BC1349" s="524"/>
      <c r="BD1349" s="523"/>
      <c r="BE1349" s="524"/>
      <c r="BF1349" s="524"/>
      <c r="BG1349" s="426">
        <f t="shared" si="27"/>
        <v>0</v>
      </c>
      <c r="BH1349" s="426">
        <f t="shared" si="28"/>
        <v>0</v>
      </c>
      <c r="BI1349" s="426">
        <f t="shared" si="29"/>
        <v>0</v>
      </c>
      <c r="BJ1349" s="426">
        <f t="shared" si="30"/>
        <v>0</v>
      </c>
      <c r="BK1349" s="425" t="b">
        <f t="shared" si="31"/>
        <v>0</v>
      </c>
    </row>
    <row r="1350" spans="1:63" ht="15.75" customHeight="1">
      <c r="A1350" s="174"/>
      <c r="B1350" s="174"/>
      <c r="C1350" s="174"/>
      <c r="D1350" s="63"/>
      <c r="E1350" s="63"/>
      <c r="F1350" s="174"/>
      <c r="G1350" s="174"/>
      <c r="H1350" s="174"/>
      <c r="I1350" s="174"/>
      <c r="J1350" s="174"/>
      <c r="K1350" s="174"/>
      <c r="L1350" s="174"/>
      <c r="M1350" s="174"/>
      <c r="N1350" s="174"/>
      <c r="O1350" s="63"/>
      <c r="P1350" s="63"/>
      <c r="Q1350" s="174"/>
      <c r="R1350" s="63"/>
      <c r="S1350" s="174"/>
      <c r="T1350" s="174"/>
      <c r="U1350" s="174"/>
      <c r="V1350" s="63"/>
      <c r="W1350" s="174"/>
      <c r="X1350" s="174"/>
      <c r="Y1350" s="429"/>
      <c r="Z1350" s="63"/>
      <c r="AA1350" s="63"/>
      <c r="AB1350" s="63"/>
      <c r="AC1350" s="63"/>
      <c r="AD1350" s="174"/>
      <c r="AE1350" s="174"/>
      <c r="AF1350" s="466"/>
      <c r="AG1350" s="174"/>
      <c r="AH1350" s="174"/>
      <c r="AI1350" s="174"/>
      <c r="AJ1350" s="174"/>
      <c r="AK1350" s="174"/>
      <c r="AL1350" s="174"/>
      <c r="AM1350" s="174"/>
      <c r="AN1350" s="174"/>
      <c r="AO1350" s="174"/>
      <c r="AP1350" s="174"/>
      <c r="AQ1350" s="174"/>
      <c r="AR1350" s="174"/>
      <c r="AS1350" s="174"/>
      <c r="AT1350" s="415"/>
      <c r="AU1350" s="174"/>
      <c r="AV1350" s="437"/>
      <c r="AW1350" s="523"/>
      <c r="AX1350" s="524"/>
      <c r="AY1350" s="422"/>
      <c r="AZ1350" s="524"/>
      <c r="BA1350" s="524"/>
      <c r="BB1350" s="422"/>
      <c r="BC1350" s="524"/>
      <c r="BD1350" s="523"/>
      <c r="BE1350" s="524"/>
      <c r="BF1350" s="524"/>
      <c r="BG1350" s="426">
        <f t="shared" si="27"/>
        <v>0</v>
      </c>
      <c r="BH1350" s="426">
        <f t="shared" si="28"/>
        <v>0</v>
      </c>
      <c r="BI1350" s="426">
        <f t="shared" si="29"/>
        <v>0</v>
      </c>
      <c r="BJ1350" s="426">
        <f t="shared" si="30"/>
        <v>0</v>
      </c>
      <c r="BK1350" s="425" t="b">
        <f t="shared" si="31"/>
        <v>0</v>
      </c>
    </row>
    <row r="1351" spans="1:63" ht="15.75" customHeight="1">
      <c r="A1351" s="174"/>
      <c r="B1351" s="174"/>
      <c r="C1351" s="174"/>
      <c r="D1351" s="63"/>
      <c r="E1351" s="63"/>
      <c r="F1351" s="174"/>
      <c r="G1351" s="174"/>
      <c r="H1351" s="174"/>
      <c r="I1351" s="174"/>
      <c r="J1351" s="174"/>
      <c r="K1351" s="174"/>
      <c r="L1351" s="174"/>
      <c r="M1351" s="174"/>
      <c r="N1351" s="174"/>
      <c r="O1351" s="63"/>
      <c r="P1351" s="63"/>
      <c r="Q1351" s="174"/>
      <c r="R1351" s="63"/>
      <c r="S1351" s="174"/>
      <c r="T1351" s="174"/>
      <c r="U1351" s="174"/>
      <c r="V1351" s="63"/>
      <c r="W1351" s="174"/>
      <c r="X1351" s="174"/>
      <c r="Y1351" s="429"/>
      <c r="Z1351" s="63"/>
      <c r="AA1351" s="63"/>
      <c r="AB1351" s="63"/>
      <c r="AC1351" s="63"/>
      <c r="AD1351" s="174"/>
      <c r="AE1351" s="174"/>
      <c r="AF1351" s="466"/>
      <c r="AG1351" s="174"/>
      <c r="AH1351" s="174"/>
      <c r="AI1351" s="174"/>
      <c r="AJ1351" s="174"/>
      <c r="AK1351" s="174"/>
      <c r="AL1351" s="174"/>
      <c r="AM1351" s="174"/>
      <c r="AN1351" s="174"/>
      <c r="AO1351" s="174"/>
      <c r="AP1351" s="174"/>
      <c r="AQ1351" s="174"/>
      <c r="AR1351" s="174"/>
      <c r="AS1351" s="174"/>
      <c r="AT1351" s="415"/>
      <c r="AU1351" s="174"/>
      <c r="AV1351" s="437"/>
      <c r="AW1351" s="523"/>
      <c r="AX1351" s="524"/>
      <c r="AY1351" s="422"/>
      <c r="AZ1351" s="524"/>
      <c r="BA1351" s="524"/>
      <c r="BB1351" s="422"/>
      <c r="BC1351" s="524"/>
      <c r="BD1351" s="523"/>
      <c r="BE1351" s="524"/>
      <c r="BF1351" s="524"/>
      <c r="BG1351" s="426">
        <f t="shared" si="27"/>
        <v>0</v>
      </c>
      <c r="BH1351" s="426">
        <f t="shared" si="28"/>
        <v>0</v>
      </c>
      <c r="BI1351" s="426">
        <f t="shared" si="29"/>
        <v>0</v>
      </c>
      <c r="BJ1351" s="426">
        <f t="shared" si="30"/>
        <v>0</v>
      </c>
      <c r="BK1351" s="425" t="b">
        <f t="shared" si="31"/>
        <v>0</v>
      </c>
    </row>
    <row r="1352" spans="1:63" ht="15.75" customHeight="1">
      <c r="A1352" s="174"/>
      <c r="B1352" s="174"/>
      <c r="C1352" s="174"/>
      <c r="D1352" s="63"/>
      <c r="E1352" s="63"/>
      <c r="F1352" s="174"/>
      <c r="G1352" s="174"/>
      <c r="H1352" s="174"/>
      <c r="I1352" s="174"/>
      <c r="J1352" s="174"/>
      <c r="K1352" s="174"/>
      <c r="L1352" s="174"/>
      <c r="M1352" s="174"/>
      <c r="N1352" s="174"/>
      <c r="O1352" s="63"/>
      <c r="P1352" s="63"/>
      <c r="Q1352" s="174"/>
      <c r="R1352" s="63"/>
      <c r="S1352" s="174"/>
      <c r="T1352" s="174"/>
      <c r="U1352" s="174"/>
      <c r="V1352" s="63"/>
      <c r="W1352" s="174"/>
      <c r="X1352" s="174"/>
      <c r="Y1352" s="429"/>
      <c r="Z1352" s="63"/>
      <c r="AA1352" s="63"/>
      <c r="AB1352" s="63"/>
      <c r="AC1352" s="63"/>
      <c r="AD1352" s="174"/>
      <c r="AE1352" s="174"/>
      <c r="AF1352" s="466"/>
      <c r="AG1352" s="174"/>
      <c r="AH1352" s="174"/>
      <c r="AI1352" s="174"/>
      <c r="AJ1352" s="174"/>
      <c r="AK1352" s="174"/>
      <c r="AL1352" s="174"/>
      <c r="AM1352" s="174"/>
      <c r="AN1352" s="174"/>
      <c r="AO1352" s="174"/>
      <c r="AP1352" s="174"/>
      <c r="AQ1352" s="174"/>
      <c r="AR1352" s="174"/>
      <c r="AS1352" s="174"/>
      <c r="AT1352" s="415"/>
      <c r="AU1352" s="174"/>
      <c r="AV1352" s="437"/>
      <c r="AW1352" s="523"/>
      <c r="AX1352" s="524"/>
      <c r="AY1352" s="422"/>
      <c r="AZ1352" s="524"/>
      <c r="BA1352" s="524"/>
      <c r="BB1352" s="422"/>
      <c r="BC1352" s="524"/>
      <c r="BD1352" s="523"/>
      <c r="BE1352" s="524"/>
      <c r="BF1352" s="524"/>
      <c r="BG1352" s="426">
        <f t="shared" si="27"/>
        <v>0</v>
      </c>
      <c r="BH1352" s="426">
        <f t="shared" si="28"/>
        <v>0</v>
      </c>
      <c r="BI1352" s="426">
        <f t="shared" si="29"/>
        <v>0</v>
      </c>
      <c r="BJ1352" s="426">
        <f t="shared" si="30"/>
        <v>0</v>
      </c>
      <c r="BK1352" s="425" t="b">
        <f t="shared" si="31"/>
        <v>0</v>
      </c>
    </row>
    <row r="1353" spans="1:63" ht="15.75" customHeight="1">
      <c r="A1353" s="174"/>
      <c r="B1353" s="174"/>
      <c r="C1353" s="174"/>
      <c r="D1353" s="63"/>
      <c r="E1353" s="63"/>
      <c r="F1353" s="174"/>
      <c r="G1353" s="174"/>
      <c r="H1353" s="174"/>
      <c r="I1353" s="174"/>
      <c r="J1353" s="174"/>
      <c r="K1353" s="174"/>
      <c r="L1353" s="174"/>
      <c r="M1353" s="174"/>
      <c r="N1353" s="174"/>
      <c r="O1353" s="63"/>
      <c r="P1353" s="63"/>
      <c r="Q1353" s="174"/>
      <c r="R1353" s="63"/>
      <c r="S1353" s="174"/>
      <c r="T1353" s="174"/>
      <c r="U1353" s="174"/>
      <c r="V1353" s="63"/>
      <c r="W1353" s="174"/>
      <c r="X1353" s="174"/>
      <c r="Y1353" s="429"/>
      <c r="Z1353" s="63"/>
      <c r="AA1353" s="63"/>
      <c r="AB1353" s="63"/>
      <c r="AC1353" s="63"/>
      <c r="AD1353" s="174"/>
      <c r="AE1353" s="174"/>
      <c r="AF1353" s="466"/>
      <c r="AG1353" s="174"/>
      <c r="AH1353" s="174"/>
      <c r="AI1353" s="174"/>
      <c r="AJ1353" s="174"/>
      <c r="AK1353" s="174"/>
      <c r="AL1353" s="174"/>
      <c r="AM1353" s="174"/>
      <c r="AN1353" s="174"/>
      <c r="AO1353" s="174"/>
      <c r="AP1353" s="174"/>
      <c r="AQ1353" s="174"/>
      <c r="AR1353" s="174"/>
      <c r="AS1353" s="174"/>
      <c r="AT1353" s="415"/>
      <c r="AU1353" s="174"/>
      <c r="AV1353" s="437"/>
      <c r="AW1353" s="523"/>
      <c r="AX1353" s="524"/>
      <c r="AY1353" s="422"/>
      <c r="AZ1353" s="524"/>
      <c r="BA1353" s="524"/>
      <c r="BB1353" s="422"/>
      <c r="BC1353" s="524"/>
      <c r="BD1353" s="523"/>
      <c r="BE1353" s="524"/>
      <c r="BF1353" s="524"/>
      <c r="BG1353" s="426">
        <f t="shared" si="27"/>
        <v>0</v>
      </c>
      <c r="BH1353" s="426">
        <f t="shared" si="28"/>
        <v>0</v>
      </c>
      <c r="BI1353" s="426">
        <f t="shared" si="29"/>
        <v>0</v>
      </c>
      <c r="BJ1353" s="426">
        <f t="shared" si="30"/>
        <v>0</v>
      </c>
      <c r="BK1353" s="425" t="b">
        <f t="shared" si="31"/>
        <v>0</v>
      </c>
    </row>
    <row r="1354" spans="1:63" ht="15.75" customHeight="1">
      <c r="A1354" s="174"/>
      <c r="B1354" s="174"/>
      <c r="C1354" s="174"/>
      <c r="D1354" s="63"/>
      <c r="E1354" s="63"/>
      <c r="F1354" s="174"/>
      <c r="G1354" s="174"/>
      <c r="H1354" s="174"/>
      <c r="I1354" s="174"/>
      <c r="J1354" s="174"/>
      <c r="K1354" s="174"/>
      <c r="L1354" s="174"/>
      <c r="M1354" s="174"/>
      <c r="N1354" s="174"/>
      <c r="O1354" s="63"/>
      <c r="P1354" s="63"/>
      <c r="Q1354" s="174"/>
      <c r="R1354" s="63"/>
      <c r="S1354" s="174"/>
      <c r="T1354" s="174"/>
      <c r="U1354" s="174"/>
      <c r="V1354" s="63"/>
      <c r="W1354" s="174"/>
      <c r="X1354" s="174"/>
      <c r="Y1354" s="429"/>
      <c r="Z1354" s="63"/>
      <c r="AA1354" s="63"/>
      <c r="AB1354" s="63"/>
      <c r="AC1354" s="63"/>
      <c r="AD1354" s="174"/>
      <c r="AE1354" s="174"/>
      <c r="AF1354" s="466"/>
      <c r="AG1354" s="174"/>
      <c r="AH1354" s="174"/>
      <c r="AI1354" s="174"/>
      <c r="AJ1354" s="174"/>
      <c r="AK1354" s="174"/>
      <c r="AL1354" s="174"/>
      <c r="AM1354" s="174"/>
      <c r="AN1354" s="174"/>
      <c r="AO1354" s="174"/>
      <c r="AP1354" s="174"/>
      <c r="AQ1354" s="174"/>
      <c r="AR1354" s="174"/>
      <c r="AS1354" s="174"/>
      <c r="AT1354" s="415"/>
      <c r="AU1354" s="174"/>
      <c r="AV1354" s="437"/>
      <c r="AW1354" s="523"/>
      <c r="AX1354" s="524"/>
      <c r="AY1354" s="422"/>
      <c r="AZ1354" s="524"/>
      <c r="BA1354" s="524"/>
      <c r="BB1354" s="422"/>
      <c r="BC1354" s="524"/>
      <c r="BD1354" s="523"/>
      <c r="BE1354" s="524"/>
      <c r="BF1354" s="524"/>
      <c r="BG1354" s="426">
        <f t="shared" si="27"/>
        <v>0</v>
      </c>
      <c r="BH1354" s="426">
        <f t="shared" si="28"/>
        <v>0</v>
      </c>
      <c r="BI1354" s="426">
        <f t="shared" si="29"/>
        <v>0</v>
      </c>
      <c r="BJ1354" s="426">
        <f t="shared" si="30"/>
        <v>0</v>
      </c>
      <c r="BK1354" s="425" t="b">
        <f t="shared" si="31"/>
        <v>0</v>
      </c>
    </row>
    <row r="1355" spans="1:63" ht="15.75" customHeight="1">
      <c r="A1355" s="174"/>
      <c r="B1355" s="174"/>
      <c r="C1355" s="174"/>
      <c r="D1355" s="63"/>
      <c r="E1355" s="63"/>
      <c r="F1355" s="174"/>
      <c r="G1355" s="174"/>
      <c r="H1355" s="174"/>
      <c r="I1355" s="174"/>
      <c r="J1355" s="174"/>
      <c r="K1355" s="174"/>
      <c r="L1355" s="174"/>
      <c r="M1355" s="174"/>
      <c r="N1355" s="174"/>
      <c r="O1355" s="63"/>
      <c r="P1355" s="63"/>
      <c r="Q1355" s="174"/>
      <c r="R1355" s="63"/>
      <c r="S1355" s="174"/>
      <c r="T1355" s="174"/>
      <c r="U1355" s="174"/>
      <c r="V1355" s="63"/>
      <c r="W1355" s="174"/>
      <c r="X1355" s="174"/>
      <c r="Y1355" s="429"/>
      <c r="Z1355" s="63"/>
      <c r="AA1355" s="63"/>
      <c r="AB1355" s="63"/>
      <c r="AC1355" s="63"/>
      <c r="AD1355" s="174"/>
      <c r="AE1355" s="174"/>
      <c r="AF1355" s="466"/>
      <c r="AG1355" s="174"/>
      <c r="AH1355" s="174"/>
      <c r="AI1355" s="174"/>
      <c r="AJ1355" s="174"/>
      <c r="AK1355" s="174"/>
      <c r="AL1355" s="174"/>
      <c r="AM1355" s="174"/>
      <c r="AN1355" s="174"/>
      <c r="AO1355" s="174"/>
      <c r="AP1355" s="174"/>
      <c r="AQ1355" s="174"/>
      <c r="AR1355" s="174"/>
      <c r="AS1355" s="174"/>
      <c r="AT1355" s="415"/>
      <c r="AU1355" s="174"/>
      <c r="AV1355" s="437"/>
      <c r="AW1355" s="523"/>
      <c r="AX1355" s="524"/>
      <c r="AY1355" s="422"/>
      <c r="AZ1355" s="524"/>
      <c r="BA1355" s="524"/>
      <c r="BB1355" s="422"/>
      <c r="BC1355" s="524"/>
      <c r="BD1355" s="523"/>
      <c r="BE1355" s="524"/>
      <c r="BF1355" s="524"/>
      <c r="BG1355" s="426">
        <f t="shared" si="27"/>
        <v>0</v>
      </c>
      <c r="BH1355" s="426">
        <f t="shared" si="28"/>
        <v>0</v>
      </c>
      <c r="BI1355" s="426">
        <f t="shared" si="29"/>
        <v>0</v>
      </c>
      <c r="BJ1355" s="426">
        <f t="shared" si="30"/>
        <v>0</v>
      </c>
      <c r="BK1355" s="425" t="b">
        <f t="shared" si="31"/>
        <v>0</v>
      </c>
    </row>
    <row r="1356" spans="1:63" ht="15.75" customHeight="1">
      <c r="A1356" s="174"/>
      <c r="B1356" s="174"/>
      <c r="C1356" s="174"/>
      <c r="D1356" s="63"/>
      <c r="E1356" s="63"/>
      <c r="F1356" s="174"/>
      <c r="G1356" s="174"/>
      <c r="H1356" s="174"/>
      <c r="I1356" s="174"/>
      <c r="J1356" s="174"/>
      <c r="K1356" s="174"/>
      <c r="L1356" s="174"/>
      <c r="M1356" s="174"/>
      <c r="N1356" s="174"/>
      <c r="O1356" s="63"/>
      <c r="P1356" s="63"/>
      <c r="Q1356" s="174"/>
      <c r="R1356" s="63"/>
      <c r="S1356" s="174"/>
      <c r="T1356" s="174"/>
      <c r="U1356" s="174"/>
      <c r="V1356" s="63"/>
      <c r="W1356" s="174"/>
      <c r="X1356" s="174"/>
      <c r="Y1356" s="429"/>
      <c r="Z1356" s="63"/>
      <c r="AA1356" s="63"/>
      <c r="AB1356" s="63"/>
      <c r="AC1356" s="63"/>
      <c r="AD1356" s="174"/>
      <c r="AE1356" s="174"/>
      <c r="AF1356" s="466"/>
      <c r="AG1356" s="174"/>
      <c r="AH1356" s="174"/>
      <c r="AI1356" s="174"/>
      <c r="AJ1356" s="174"/>
      <c r="AK1356" s="174"/>
      <c r="AL1356" s="174"/>
      <c r="AM1356" s="174"/>
      <c r="AN1356" s="174"/>
      <c r="AO1356" s="174"/>
      <c r="AP1356" s="174"/>
      <c r="AQ1356" s="174"/>
      <c r="AR1356" s="174"/>
      <c r="AS1356" s="174"/>
      <c r="AT1356" s="415"/>
      <c r="AU1356" s="174"/>
      <c r="AV1356" s="437"/>
      <c r="AW1356" s="523"/>
      <c r="AX1356" s="524"/>
      <c r="AY1356" s="422"/>
      <c r="AZ1356" s="524"/>
      <c r="BA1356" s="524"/>
      <c r="BB1356" s="422"/>
      <c r="BC1356" s="524"/>
      <c r="BD1356" s="523"/>
      <c r="BE1356" s="524"/>
      <c r="BF1356" s="524"/>
      <c r="BG1356" s="426">
        <f t="shared" si="27"/>
        <v>0</v>
      </c>
      <c r="BH1356" s="426">
        <f t="shared" si="28"/>
        <v>0</v>
      </c>
      <c r="BI1356" s="426">
        <f t="shared" si="29"/>
        <v>0</v>
      </c>
      <c r="BJ1356" s="426">
        <f t="shared" si="30"/>
        <v>0</v>
      </c>
      <c r="BK1356" s="425" t="b">
        <f t="shared" si="31"/>
        <v>0</v>
      </c>
    </row>
    <row r="1357" spans="1:63" ht="15.75" customHeight="1">
      <c r="A1357" s="174"/>
      <c r="B1357" s="174"/>
      <c r="C1357" s="174"/>
      <c r="D1357" s="63"/>
      <c r="E1357" s="63"/>
      <c r="F1357" s="174"/>
      <c r="G1357" s="174"/>
      <c r="H1357" s="174"/>
      <c r="I1357" s="174"/>
      <c r="J1357" s="174"/>
      <c r="K1357" s="174"/>
      <c r="L1357" s="174"/>
      <c r="M1357" s="174"/>
      <c r="N1357" s="174"/>
      <c r="O1357" s="63"/>
      <c r="P1357" s="63"/>
      <c r="Q1357" s="174"/>
      <c r="R1357" s="63"/>
      <c r="S1357" s="174"/>
      <c r="T1357" s="174"/>
      <c r="U1357" s="174"/>
      <c r="V1357" s="63"/>
      <c r="W1357" s="174"/>
      <c r="X1357" s="174"/>
      <c r="Y1357" s="429"/>
      <c r="Z1357" s="63"/>
      <c r="AA1357" s="63"/>
      <c r="AB1357" s="63"/>
      <c r="AC1357" s="63"/>
      <c r="AD1357" s="174"/>
      <c r="AE1357" s="174"/>
      <c r="AF1357" s="466"/>
      <c r="AG1357" s="174"/>
      <c r="AH1357" s="174"/>
      <c r="AI1357" s="174"/>
      <c r="AJ1357" s="174"/>
      <c r="AK1357" s="174"/>
      <c r="AL1357" s="174"/>
      <c r="AM1357" s="174"/>
      <c r="AN1357" s="174"/>
      <c r="AO1357" s="174"/>
      <c r="AP1357" s="174"/>
      <c r="AQ1357" s="174"/>
      <c r="AR1357" s="174"/>
      <c r="AS1357" s="174"/>
      <c r="AT1357" s="415"/>
      <c r="AU1357" s="174"/>
      <c r="AV1357" s="437"/>
      <c r="AW1357" s="523"/>
      <c r="AX1357" s="524"/>
      <c r="AY1357" s="422"/>
      <c r="AZ1357" s="524"/>
      <c r="BA1357" s="524"/>
      <c r="BB1357" s="422"/>
      <c r="BC1357" s="524"/>
      <c r="BD1357" s="523"/>
      <c r="BE1357" s="524"/>
      <c r="BF1357" s="524"/>
      <c r="BG1357" s="426">
        <f t="shared" si="27"/>
        <v>0</v>
      </c>
      <c r="BH1357" s="426">
        <f t="shared" si="28"/>
        <v>0</v>
      </c>
      <c r="BI1357" s="426">
        <f t="shared" si="29"/>
        <v>0</v>
      </c>
      <c r="BJ1357" s="426">
        <f t="shared" si="30"/>
        <v>0</v>
      </c>
      <c r="BK1357" s="425" t="b">
        <f t="shared" si="31"/>
        <v>0</v>
      </c>
    </row>
    <row r="1358" spans="1:63" ht="15.75" customHeight="1">
      <c r="A1358" s="174"/>
      <c r="B1358" s="174"/>
      <c r="C1358" s="174"/>
      <c r="D1358" s="63"/>
      <c r="E1358" s="63"/>
      <c r="F1358" s="174"/>
      <c r="G1358" s="174"/>
      <c r="H1358" s="174"/>
      <c r="I1358" s="174"/>
      <c r="J1358" s="174"/>
      <c r="K1358" s="174"/>
      <c r="L1358" s="174"/>
      <c r="M1358" s="174"/>
      <c r="N1358" s="174"/>
      <c r="O1358" s="63"/>
      <c r="P1358" s="63"/>
      <c r="Q1358" s="174"/>
      <c r="R1358" s="63"/>
      <c r="S1358" s="174"/>
      <c r="T1358" s="174"/>
      <c r="U1358" s="174"/>
      <c r="V1358" s="63"/>
      <c r="W1358" s="174"/>
      <c r="X1358" s="174"/>
      <c r="Y1358" s="429"/>
      <c r="Z1358" s="63"/>
      <c r="AA1358" s="63"/>
      <c r="AB1358" s="63"/>
      <c r="AC1358" s="63"/>
      <c r="AD1358" s="174"/>
      <c r="AE1358" s="174"/>
      <c r="AF1358" s="466"/>
      <c r="AG1358" s="174"/>
      <c r="AH1358" s="174"/>
      <c r="AI1358" s="174"/>
      <c r="AJ1358" s="174"/>
      <c r="AK1358" s="174"/>
      <c r="AL1358" s="174"/>
      <c r="AM1358" s="174"/>
      <c r="AN1358" s="174"/>
      <c r="AO1358" s="174"/>
      <c r="AP1358" s="174"/>
      <c r="AQ1358" s="174"/>
      <c r="AR1358" s="174"/>
      <c r="AS1358" s="174"/>
      <c r="AT1358" s="415"/>
      <c r="AU1358" s="174"/>
      <c r="AV1358" s="437"/>
      <c r="AW1358" s="523"/>
      <c r="AX1358" s="524"/>
      <c r="AY1358" s="422"/>
      <c r="AZ1358" s="524"/>
      <c r="BA1358" s="524"/>
      <c r="BB1358" s="422"/>
      <c r="BC1358" s="524"/>
      <c r="BD1358" s="523"/>
      <c r="BE1358" s="524"/>
      <c r="BF1358" s="524"/>
      <c r="BG1358" s="426">
        <f t="shared" si="27"/>
        <v>0</v>
      </c>
      <c r="BH1358" s="426">
        <f t="shared" si="28"/>
        <v>0</v>
      </c>
      <c r="BI1358" s="426">
        <f t="shared" si="29"/>
        <v>0</v>
      </c>
      <c r="BJ1358" s="426">
        <f t="shared" si="30"/>
        <v>0</v>
      </c>
      <c r="BK1358" s="425" t="b">
        <f t="shared" si="31"/>
        <v>0</v>
      </c>
    </row>
    <row r="1359" spans="1:63" ht="15.75" customHeight="1">
      <c r="A1359" s="174"/>
      <c r="B1359" s="174"/>
      <c r="C1359" s="174"/>
      <c r="D1359" s="63"/>
      <c r="E1359" s="63"/>
      <c r="F1359" s="174"/>
      <c r="G1359" s="174"/>
      <c r="H1359" s="174"/>
      <c r="I1359" s="174"/>
      <c r="J1359" s="174"/>
      <c r="K1359" s="174"/>
      <c r="L1359" s="174"/>
      <c r="M1359" s="174"/>
      <c r="N1359" s="174"/>
      <c r="O1359" s="63"/>
      <c r="P1359" s="63"/>
      <c r="Q1359" s="174"/>
      <c r="R1359" s="63"/>
      <c r="S1359" s="174"/>
      <c r="T1359" s="174"/>
      <c r="U1359" s="174"/>
      <c r="V1359" s="63"/>
      <c r="W1359" s="174"/>
      <c r="X1359" s="174"/>
      <c r="Y1359" s="429"/>
      <c r="Z1359" s="63"/>
      <c r="AA1359" s="63"/>
      <c r="AB1359" s="63"/>
      <c r="AC1359" s="63"/>
      <c r="AD1359" s="174"/>
      <c r="AE1359" s="174"/>
      <c r="AF1359" s="466"/>
      <c r="AG1359" s="174"/>
      <c r="AH1359" s="174"/>
      <c r="AI1359" s="174"/>
      <c r="AJ1359" s="174"/>
      <c r="AK1359" s="174"/>
      <c r="AL1359" s="174"/>
      <c r="AM1359" s="174"/>
      <c r="AN1359" s="174"/>
      <c r="AO1359" s="174"/>
      <c r="AP1359" s="174"/>
      <c r="AQ1359" s="174"/>
      <c r="AR1359" s="174"/>
      <c r="AS1359" s="174"/>
      <c r="AT1359" s="415"/>
      <c r="AU1359" s="174"/>
      <c r="AV1359" s="437"/>
      <c r="AW1359" s="523"/>
      <c r="AX1359" s="524"/>
      <c r="AY1359" s="422"/>
      <c r="AZ1359" s="524"/>
      <c r="BA1359" s="524"/>
      <c r="BB1359" s="422"/>
      <c r="BC1359" s="524"/>
      <c r="BD1359" s="523"/>
      <c r="BE1359" s="524"/>
      <c r="BF1359" s="524"/>
      <c r="BG1359" s="426">
        <f t="shared" si="27"/>
        <v>0</v>
      </c>
      <c r="BH1359" s="426">
        <f t="shared" si="28"/>
        <v>0</v>
      </c>
      <c r="BI1359" s="426">
        <f t="shared" si="29"/>
        <v>0</v>
      </c>
      <c r="BJ1359" s="426">
        <f t="shared" si="30"/>
        <v>0</v>
      </c>
      <c r="BK1359" s="425" t="b">
        <f t="shared" si="31"/>
        <v>0</v>
      </c>
    </row>
    <row r="1360" spans="1:63" ht="15.75" customHeight="1">
      <c r="A1360" s="174"/>
      <c r="B1360" s="174"/>
      <c r="C1360" s="174"/>
      <c r="D1360" s="63"/>
      <c r="E1360" s="63"/>
      <c r="F1360" s="174"/>
      <c r="G1360" s="174"/>
      <c r="H1360" s="174"/>
      <c r="I1360" s="174"/>
      <c r="J1360" s="174"/>
      <c r="K1360" s="174"/>
      <c r="L1360" s="174"/>
      <c r="M1360" s="174"/>
      <c r="N1360" s="174"/>
      <c r="O1360" s="63"/>
      <c r="P1360" s="63"/>
      <c r="Q1360" s="174"/>
      <c r="R1360" s="63"/>
      <c r="S1360" s="174"/>
      <c r="T1360" s="174"/>
      <c r="U1360" s="174"/>
      <c r="V1360" s="63"/>
      <c r="W1360" s="174"/>
      <c r="X1360" s="174"/>
      <c r="Y1360" s="429"/>
      <c r="Z1360" s="63"/>
      <c r="AA1360" s="63"/>
      <c r="AB1360" s="63"/>
      <c r="AC1360" s="63"/>
      <c r="AD1360" s="174"/>
      <c r="AE1360" s="174"/>
      <c r="AF1360" s="466"/>
      <c r="AG1360" s="174"/>
      <c r="AH1360" s="174"/>
      <c r="AI1360" s="174"/>
      <c r="AJ1360" s="174"/>
      <c r="AK1360" s="174"/>
      <c r="AL1360" s="174"/>
      <c r="AM1360" s="174"/>
      <c r="AN1360" s="174"/>
      <c r="AO1360" s="174"/>
      <c r="AP1360" s="174"/>
      <c r="AQ1360" s="174"/>
      <c r="AR1360" s="174"/>
      <c r="AS1360" s="174"/>
      <c r="AT1360" s="415"/>
      <c r="AU1360" s="174"/>
      <c r="AV1360" s="437"/>
      <c r="AW1360" s="523"/>
      <c r="AX1360" s="524"/>
      <c r="AY1360" s="422"/>
      <c r="AZ1360" s="524"/>
      <c r="BA1360" s="524"/>
      <c r="BB1360" s="422"/>
      <c r="BC1360" s="524"/>
      <c r="BD1360" s="523"/>
      <c r="BE1360" s="524"/>
      <c r="BF1360" s="524"/>
      <c r="BG1360" s="426">
        <f t="shared" si="27"/>
        <v>0</v>
      </c>
      <c r="BH1360" s="426">
        <f t="shared" si="28"/>
        <v>0</v>
      </c>
      <c r="BI1360" s="426">
        <f t="shared" si="29"/>
        <v>0</v>
      </c>
      <c r="BJ1360" s="426">
        <f t="shared" si="30"/>
        <v>0</v>
      </c>
      <c r="BK1360" s="425" t="b">
        <f t="shared" si="31"/>
        <v>0</v>
      </c>
    </row>
    <row r="1361" spans="1:63" ht="15.75" customHeight="1">
      <c r="A1361" s="174"/>
      <c r="B1361" s="174"/>
      <c r="C1361" s="174"/>
      <c r="D1361" s="63"/>
      <c r="E1361" s="63"/>
      <c r="F1361" s="174"/>
      <c r="G1361" s="174"/>
      <c r="H1361" s="174"/>
      <c r="I1361" s="174"/>
      <c r="J1361" s="174"/>
      <c r="K1361" s="174"/>
      <c r="L1361" s="174"/>
      <c r="M1361" s="174"/>
      <c r="N1361" s="174"/>
      <c r="O1361" s="63"/>
      <c r="P1361" s="63"/>
      <c r="Q1361" s="174"/>
      <c r="R1361" s="63"/>
      <c r="S1361" s="174"/>
      <c r="T1361" s="174"/>
      <c r="U1361" s="174"/>
      <c r="V1361" s="63"/>
      <c r="W1361" s="174"/>
      <c r="X1361" s="174"/>
      <c r="Y1361" s="429"/>
      <c r="Z1361" s="63"/>
      <c r="AA1361" s="63"/>
      <c r="AB1361" s="63"/>
      <c r="AC1361" s="63"/>
      <c r="AD1361" s="174"/>
      <c r="AE1361" s="174"/>
      <c r="AF1361" s="466"/>
      <c r="AG1361" s="174"/>
      <c r="AH1361" s="174"/>
      <c r="AI1361" s="174"/>
      <c r="AJ1361" s="174"/>
      <c r="AK1361" s="174"/>
      <c r="AL1361" s="174"/>
      <c r="AM1361" s="174"/>
      <c r="AN1361" s="174"/>
      <c r="AO1361" s="174"/>
      <c r="AP1361" s="174"/>
      <c r="AQ1361" s="174"/>
      <c r="AR1361" s="174"/>
      <c r="AS1361" s="174"/>
      <c r="AT1361" s="415"/>
      <c r="AU1361" s="174"/>
      <c r="AV1361" s="437"/>
      <c r="AW1361" s="523"/>
      <c r="AX1361" s="524"/>
      <c r="AY1361" s="422"/>
      <c r="AZ1361" s="524"/>
      <c r="BA1361" s="524"/>
      <c r="BB1361" s="422"/>
      <c r="BC1361" s="524"/>
      <c r="BD1361" s="523"/>
      <c r="BE1361" s="524"/>
      <c r="BF1361" s="524"/>
      <c r="BG1361" s="426">
        <f t="shared" si="27"/>
        <v>0</v>
      </c>
      <c r="BH1361" s="426">
        <f t="shared" si="28"/>
        <v>0</v>
      </c>
      <c r="BI1361" s="426">
        <f t="shared" si="29"/>
        <v>0</v>
      </c>
      <c r="BJ1361" s="426">
        <f t="shared" si="30"/>
        <v>0</v>
      </c>
      <c r="BK1361" s="425" t="b">
        <f t="shared" si="31"/>
        <v>0</v>
      </c>
    </row>
    <row r="1362" spans="1:63" ht="15.75" customHeight="1">
      <c r="A1362" s="174"/>
      <c r="B1362" s="174"/>
      <c r="C1362" s="174"/>
      <c r="D1362" s="63"/>
      <c r="E1362" s="63"/>
      <c r="F1362" s="174"/>
      <c r="G1362" s="174"/>
      <c r="H1362" s="174"/>
      <c r="I1362" s="174"/>
      <c r="J1362" s="174"/>
      <c r="K1362" s="174"/>
      <c r="L1362" s="174"/>
      <c r="M1362" s="174"/>
      <c r="N1362" s="174"/>
      <c r="O1362" s="63"/>
      <c r="P1362" s="63"/>
      <c r="Q1362" s="174"/>
      <c r="R1362" s="63"/>
      <c r="S1362" s="174"/>
      <c r="T1362" s="174"/>
      <c r="U1362" s="174"/>
      <c r="V1362" s="63"/>
      <c r="W1362" s="174"/>
      <c r="X1362" s="174"/>
      <c r="Y1362" s="429"/>
      <c r="Z1362" s="63"/>
      <c r="AA1362" s="63"/>
      <c r="AB1362" s="63"/>
      <c r="AC1362" s="63"/>
      <c r="AD1362" s="174"/>
      <c r="AE1362" s="174"/>
      <c r="AF1362" s="466"/>
      <c r="AG1362" s="174"/>
      <c r="AH1362" s="174"/>
      <c r="AI1362" s="174"/>
      <c r="AJ1362" s="174"/>
      <c r="AK1362" s="174"/>
      <c r="AL1362" s="174"/>
      <c r="AM1362" s="174"/>
      <c r="AN1362" s="174"/>
      <c r="AO1362" s="174"/>
      <c r="AP1362" s="174"/>
      <c r="AQ1362" s="174"/>
      <c r="AR1362" s="174"/>
      <c r="AS1362" s="174"/>
      <c r="AT1362" s="415"/>
      <c r="AU1362" s="174"/>
      <c r="AV1362" s="437"/>
      <c r="AW1362" s="523"/>
      <c r="AX1362" s="524"/>
      <c r="AY1362" s="422"/>
      <c r="AZ1362" s="524"/>
      <c r="BA1362" s="524"/>
      <c r="BB1362" s="422"/>
      <c r="BC1362" s="524"/>
      <c r="BD1362" s="523"/>
      <c r="BE1362" s="524"/>
      <c r="BF1362" s="524"/>
      <c r="BG1362" s="426">
        <f t="shared" si="27"/>
        <v>0</v>
      </c>
      <c r="BH1362" s="426">
        <f t="shared" si="28"/>
        <v>0</v>
      </c>
      <c r="BI1362" s="426">
        <f t="shared" si="29"/>
        <v>0</v>
      </c>
      <c r="BJ1362" s="426">
        <f t="shared" si="30"/>
        <v>0</v>
      </c>
      <c r="BK1362" s="425" t="b">
        <f t="shared" si="31"/>
        <v>0</v>
      </c>
    </row>
    <row r="1363" spans="1:63" ht="15.75" customHeight="1">
      <c r="A1363" s="174"/>
      <c r="B1363" s="174"/>
      <c r="C1363" s="174"/>
      <c r="D1363" s="63"/>
      <c r="E1363" s="63"/>
      <c r="F1363" s="174"/>
      <c r="G1363" s="174"/>
      <c r="H1363" s="174"/>
      <c r="I1363" s="174"/>
      <c r="J1363" s="174"/>
      <c r="K1363" s="174"/>
      <c r="L1363" s="174"/>
      <c r="M1363" s="174"/>
      <c r="N1363" s="174"/>
      <c r="O1363" s="63"/>
      <c r="P1363" s="63"/>
      <c r="Q1363" s="174"/>
      <c r="R1363" s="63"/>
      <c r="S1363" s="174"/>
      <c r="T1363" s="174"/>
      <c r="U1363" s="174"/>
      <c r="V1363" s="63"/>
      <c r="W1363" s="174"/>
      <c r="X1363" s="174"/>
      <c r="Y1363" s="429"/>
      <c r="Z1363" s="63"/>
      <c r="AA1363" s="63"/>
      <c r="AB1363" s="63"/>
      <c r="AC1363" s="63"/>
      <c r="AD1363" s="174"/>
      <c r="AE1363" s="174"/>
      <c r="AF1363" s="466"/>
      <c r="AG1363" s="174"/>
      <c r="AH1363" s="174"/>
      <c r="AI1363" s="174"/>
      <c r="AJ1363" s="174"/>
      <c r="AK1363" s="174"/>
      <c r="AL1363" s="174"/>
      <c r="AM1363" s="174"/>
      <c r="AN1363" s="174"/>
      <c r="AO1363" s="174"/>
      <c r="AP1363" s="174"/>
      <c r="AQ1363" s="174"/>
      <c r="AR1363" s="174"/>
      <c r="AS1363" s="174"/>
      <c r="AT1363" s="415"/>
      <c r="AU1363" s="174"/>
      <c r="AV1363" s="437"/>
      <c r="AW1363" s="523"/>
      <c r="AX1363" s="524"/>
      <c r="AY1363" s="422"/>
      <c r="AZ1363" s="524"/>
      <c r="BA1363" s="524"/>
      <c r="BB1363" s="422"/>
      <c r="BC1363" s="524"/>
      <c r="BD1363" s="523"/>
      <c r="BE1363" s="524"/>
      <c r="BF1363" s="524"/>
      <c r="BG1363" s="426">
        <f t="shared" si="27"/>
        <v>0</v>
      </c>
      <c r="BH1363" s="426">
        <f t="shared" si="28"/>
        <v>0</v>
      </c>
      <c r="BI1363" s="426">
        <f t="shared" si="29"/>
        <v>0</v>
      </c>
      <c r="BJ1363" s="426">
        <f t="shared" si="30"/>
        <v>0</v>
      </c>
      <c r="BK1363" s="425" t="b">
        <f t="shared" si="31"/>
        <v>0</v>
      </c>
    </row>
    <row r="1364" spans="1:63" ht="15.75" customHeight="1">
      <c r="A1364" s="174"/>
      <c r="B1364" s="174"/>
      <c r="C1364" s="174"/>
      <c r="D1364" s="63"/>
      <c r="E1364" s="63"/>
      <c r="F1364" s="174"/>
      <c r="G1364" s="174"/>
      <c r="H1364" s="174"/>
      <c r="I1364" s="174"/>
      <c r="J1364" s="174"/>
      <c r="K1364" s="174"/>
      <c r="L1364" s="174"/>
      <c r="M1364" s="174"/>
      <c r="N1364" s="174"/>
      <c r="O1364" s="63"/>
      <c r="P1364" s="63"/>
      <c r="Q1364" s="174"/>
      <c r="R1364" s="63"/>
      <c r="S1364" s="174"/>
      <c r="T1364" s="174"/>
      <c r="U1364" s="174"/>
      <c r="V1364" s="63"/>
      <c r="W1364" s="174"/>
      <c r="X1364" s="174"/>
      <c r="Y1364" s="429"/>
      <c r="Z1364" s="63"/>
      <c r="AA1364" s="63"/>
      <c r="AB1364" s="63"/>
      <c r="AC1364" s="63"/>
      <c r="AD1364" s="174"/>
      <c r="AE1364" s="174"/>
      <c r="AF1364" s="466"/>
      <c r="AG1364" s="174"/>
      <c r="AH1364" s="174"/>
      <c r="AI1364" s="174"/>
      <c r="AJ1364" s="174"/>
      <c r="AK1364" s="174"/>
      <c r="AL1364" s="174"/>
      <c r="AM1364" s="174"/>
      <c r="AN1364" s="174"/>
      <c r="AO1364" s="174"/>
      <c r="AP1364" s="174"/>
      <c r="AQ1364" s="174"/>
      <c r="AR1364" s="174"/>
      <c r="AS1364" s="174"/>
      <c r="AT1364" s="415"/>
      <c r="AU1364" s="174"/>
      <c r="AV1364" s="437"/>
      <c r="AW1364" s="523"/>
      <c r="AX1364" s="524"/>
      <c r="AY1364" s="422"/>
      <c r="AZ1364" s="524"/>
      <c r="BA1364" s="524"/>
      <c r="BB1364" s="422"/>
      <c r="BC1364" s="524"/>
      <c r="BD1364" s="523"/>
      <c r="BE1364" s="524"/>
      <c r="BF1364" s="524"/>
      <c r="BG1364" s="426">
        <f t="shared" si="27"/>
        <v>0</v>
      </c>
      <c r="BH1364" s="426">
        <f t="shared" si="28"/>
        <v>0</v>
      </c>
      <c r="BI1364" s="426">
        <f t="shared" si="29"/>
        <v>0</v>
      </c>
      <c r="BJ1364" s="426">
        <f t="shared" si="30"/>
        <v>0</v>
      </c>
      <c r="BK1364" s="425" t="b">
        <f t="shared" si="31"/>
        <v>0</v>
      </c>
    </row>
    <row r="1365" spans="1:63" ht="15.75" customHeight="1">
      <c r="A1365" s="174"/>
      <c r="B1365" s="174"/>
      <c r="C1365" s="174"/>
      <c r="D1365" s="63"/>
      <c r="E1365" s="63"/>
      <c r="F1365" s="174"/>
      <c r="G1365" s="174"/>
      <c r="H1365" s="174"/>
      <c r="I1365" s="174"/>
      <c r="J1365" s="174"/>
      <c r="K1365" s="174"/>
      <c r="L1365" s="174"/>
      <c r="M1365" s="174"/>
      <c r="N1365" s="174"/>
      <c r="O1365" s="63"/>
      <c r="P1365" s="63"/>
      <c r="Q1365" s="174"/>
      <c r="R1365" s="63"/>
      <c r="S1365" s="174"/>
      <c r="T1365" s="174"/>
      <c r="U1365" s="174"/>
      <c r="V1365" s="63"/>
      <c r="W1365" s="174"/>
      <c r="X1365" s="174"/>
      <c r="Y1365" s="429"/>
      <c r="Z1365" s="63"/>
      <c r="AA1365" s="63"/>
      <c r="AB1365" s="63"/>
      <c r="AC1365" s="63"/>
      <c r="AD1365" s="174"/>
      <c r="AE1365" s="174"/>
      <c r="AF1365" s="466"/>
      <c r="AG1365" s="174"/>
      <c r="AH1365" s="174"/>
      <c r="AI1365" s="174"/>
      <c r="AJ1365" s="174"/>
      <c r="AK1365" s="174"/>
      <c r="AL1365" s="174"/>
      <c r="AM1365" s="174"/>
      <c r="AN1365" s="174"/>
      <c r="AO1365" s="174"/>
      <c r="AP1365" s="174"/>
      <c r="AQ1365" s="174"/>
      <c r="AR1365" s="174"/>
      <c r="AS1365" s="174"/>
      <c r="AT1365" s="415"/>
      <c r="AU1365" s="174"/>
      <c r="AV1365" s="437"/>
      <c r="AW1365" s="523"/>
      <c r="AX1365" s="524"/>
      <c r="AY1365" s="422"/>
      <c r="AZ1365" s="524"/>
      <c r="BA1365" s="524"/>
      <c r="BB1365" s="422"/>
      <c r="BC1365" s="524"/>
      <c r="BD1365" s="523"/>
      <c r="BE1365" s="524"/>
      <c r="BF1365" s="524"/>
      <c r="BG1365" s="426">
        <f t="shared" si="27"/>
        <v>0</v>
      </c>
      <c r="BH1365" s="426">
        <f t="shared" si="28"/>
        <v>0</v>
      </c>
      <c r="BI1365" s="426">
        <f t="shared" si="29"/>
        <v>0</v>
      </c>
      <c r="BJ1365" s="426">
        <f t="shared" si="30"/>
        <v>0</v>
      </c>
      <c r="BK1365" s="425" t="b">
        <f t="shared" si="31"/>
        <v>0</v>
      </c>
    </row>
    <row r="1366" spans="1:63" ht="15.75" customHeight="1">
      <c r="A1366" s="174"/>
      <c r="B1366" s="174"/>
      <c r="C1366" s="174"/>
      <c r="D1366" s="63"/>
      <c r="E1366" s="63"/>
      <c r="F1366" s="174"/>
      <c r="G1366" s="174"/>
      <c r="H1366" s="174"/>
      <c r="I1366" s="174"/>
      <c r="J1366" s="174"/>
      <c r="K1366" s="174"/>
      <c r="L1366" s="174"/>
      <c r="M1366" s="174"/>
      <c r="N1366" s="174"/>
      <c r="O1366" s="63"/>
      <c r="P1366" s="63"/>
      <c r="Q1366" s="174"/>
      <c r="R1366" s="63"/>
      <c r="S1366" s="174"/>
      <c r="T1366" s="174"/>
      <c r="U1366" s="174"/>
      <c r="V1366" s="63"/>
      <c r="W1366" s="174"/>
      <c r="X1366" s="174"/>
      <c r="Y1366" s="429"/>
      <c r="Z1366" s="63"/>
      <c r="AA1366" s="63"/>
      <c r="AB1366" s="63"/>
      <c r="AC1366" s="63"/>
      <c r="AD1366" s="174"/>
      <c r="AE1366" s="174"/>
      <c r="AF1366" s="466"/>
      <c r="AG1366" s="174"/>
      <c r="AH1366" s="174"/>
      <c r="AI1366" s="174"/>
      <c r="AJ1366" s="174"/>
      <c r="AK1366" s="174"/>
      <c r="AL1366" s="174"/>
      <c r="AM1366" s="174"/>
      <c r="AN1366" s="174"/>
      <c r="AO1366" s="174"/>
      <c r="AP1366" s="174"/>
      <c r="AQ1366" s="174"/>
      <c r="AR1366" s="174"/>
      <c r="AS1366" s="174"/>
      <c r="AT1366" s="415"/>
      <c r="AU1366" s="174"/>
      <c r="AV1366" s="437"/>
      <c r="AW1366" s="523"/>
      <c r="AX1366" s="524"/>
      <c r="AY1366" s="422"/>
      <c r="AZ1366" s="524"/>
      <c r="BA1366" s="524"/>
      <c r="BB1366" s="422"/>
      <c r="BC1366" s="524"/>
      <c r="BD1366" s="523"/>
      <c r="BE1366" s="524"/>
      <c r="BF1366" s="524"/>
      <c r="BG1366" s="426">
        <f t="shared" si="27"/>
        <v>0</v>
      </c>
      <c r="BH1366" s="426">
        <f t="shared" si="28"/>
        <v>0</v>
      </c>
      <c r="BI1366" s="426">
        <f t="shared" si="29"/>
        <v>0</v>
      </c>
      <c r="BJ1366" s="426">
        <f t="shared" si="30"/>
        <v>0</v>
      </c>
      <c r="BK1366" s="425" t="b">
        <f t="shared" si="31"/>
        <v>0</v>
      </c>
    </row>
    <row r="1367" spans="1:63" ht="15.75" customHeight="1">
      <c r="A1367" s="174"/>
      <c r="B1367" s="174"/>
      <c r="C1367" s="174"/>
      <c r="D1367" s="63"/>
      <c r="E1367" s="63"/>
      <c r="F1367" s="174"/>
      <c r="G1367" s="174"/>
      <c r="H1367" s="174"/>
      <c r="I1367" s="174"/>
      <c r="J1367" s="174"/>
      <c r="K1367" s="174"/>
      <c r="L1367" s="174"/>
      <c r="M1367" s="174"/>
      <c r="N1367" s="174"/>
      <c r="O1367" s="63"/>
      <c r="P1367" s="63"/>
      <c r="Q1367" s="174"/>
      <c r="R1367" s="63"/>
      <c r="S1367" s="174"/>
      <c r="T1367" s="174"/>
      <c r="U1367" s="174"/>
      <c r="V1367" s="63"/>
      <c r="W1367" s="174"/>
      <c r="X1367" s="174"/>
      <c r="Y1367" s="429"/>
      <c r="Z1367" s="63"/>
      <c r="AA1367" s="63"/>
      <c r="AB1367" s="63"/>
      <c r="AC1367" s="63"/>
      <c r="AD1367" s="174"/>
      <c r="AE1367" s="174"/>
      <c r="AF1367" s="466"/>
      <c r="AG1367" s="174"/>
      <c r="AH1367" s="174"/>
      <c r="AI1367" s="174"/>
      <c r="AJ1367" s="174"/>
      <c r="AK1367" s="174"/>
      <c r="AL1367" s="174"/>
      <c r="AM1367" s="174"/>
      <c r="AN1367" s="174"/>
      <c r="AO1367" s="174"/>
      <c r="AP1367" s="174"/>
      <c r="AQ1367" s="174"/>
      <c r="AR1367" s="174"/>
      <c r="AS1367" s="174"/>
      <c r="AT1367" s="415"/>
      <c r="AU1367" s="174"/>
      <c r="AV1367" s="437"/>
      <c r="AW1367" s="523"/>
      <c r="AX1367" s="524"/>
      <c r="AY1367" s="422"/>
      <c r="AZ1367" s="524"/>
      <c r="BA1367" s="524"/>
      <c r="BB1367" s="422"/>
      <c r="BC1367" s="524"/>
      <c r="BD1367" s="523"/>
      <c r="BE1367" s="524"/>
      <c r="BF1367" s="524"/>
      <c r="BG1367" s="426">
        <f t="shared" ref="BG1367:BG1621" si="32">COUNTIF(AU1367,"new tvi &amp; program")</f>
        <v>0</v>
      </c>
      <c r="BH1367" s="426">
        <f t="shared" ref="BH1367:BH1621" si="33">COUNTIF(AU1367,"additional program")</f>
        <v>0</v>
      </c>
      <c r="BI1367" s="426">
        <f t="shared" ref="BI1367:BI1621" si="34">COUNTIF(AU1367,"migration")</f>
        <v>0</v>
      </c>
      <c r="BJ1367" s="426">
        <f t="shared" ref="BJ1367:BJ1621" si="35">SUM(BG1367:BI1367)</f>
        <v>0</v>
      </c>
      <c r="BK1367" s="425" t="b">
        <f t="shared" ref="BK1367:BK1621" si="36">COUNTIF($X$3:$X3200,$X1367)&gt;1</f>
        <v>0</v>
      </c>
    </row>
    <row r="1368" spans="1:63" ht="15.75" customHeight="1">
      <c r="A1368" s="174"/>
      <c r="B1368" s="174"/>
      <c r="C1368" s="174"/>
      <c r="D1368" s="63"/>
      <c r="E1368" s="63"/>
      <c r="F1368" s="174"/>
      <c r="G1368" s="174"/>
      <c r="H1368" s="174"/>
      <c r="I1368" s="174"/>
      <c r="J1368" s="174"/>
      <c r="K1368" s="174"/>
      <c r="L1368" s="174"/>
      <c r="M1368" s="174"/>
      <c r="N1368" s="174"/>
      <c r="O1368" s="63"/>
      <c r="P1368" s="63"/>
      <c r="Q1368" s="174"/>
      <c r="R1368" s="63"/>
      <c r="S1368" s="174"/>
      <c r="T1368" s="174"/>
      <c r="U1368" s="174"/>
      <c r="V1368" s="63"/>
      <c r="W1368" s="174"/>
      <c r="X1368" s="174"/>
      <c r="Y1368" s="429"/>
      <c r="Z1368" s="63"/>
      <c r="AA1368" s="63"/>
      <c r="AB1368" s="63"/>
      <c r="AC1368" s="63"/>
      <c r="AD1368" s="174"/>
      <c r="AE1368" s="174"/>
      <c r="AF1368" s="466"/>
      <c r="AG1368" s="174"/>
      <c r="AH1368" s="174"/>
      <c r="AI1368" s="174"/>
      <c r="AJ1368" s="174"/>
      <c r="AK1368" s="174"/>
      <c r="AL1368" s="174"/>
      <c r="AM1368" s="174"/>
      <c r="AN1368" s="174"/>
      <c r="AO1368" s="174"/>
      <c r="AP1368" s="174"/>
      <c r="AQ1368" s="174"/>
      <c r="AR1368" s="174"/>
      <c r="AS1368" s="174"/>
      <c r="AT1368" s="415"/>
      <c r="AU1368" s="174"/>
      <c r="AV1368" s="437"/>
      <c r="AW1368" s="523"/>
      <c r="AX1368" s="524"/>
      <c r="AY1368" s="422"/>
      <c r="AZ1368" s="524"/>
      <c r="BA1368" s="524"/>
      <c r="BB1368" s="422"/>
      <c r="BC1368" s="524"/>
      <c r="BD1368" s="523"/>
      <c r="BE1368" s="524"/>
      <c r="BF1368" s="524"/>
      <c r="BG1368" s="426">
        <f t="shared" si="32"/>
        <v>0</v>
      </c>
      <c r="BH1368" s="426">
        <f t="shared" si="33"/>
        <v>0</v>
      </c>
      <c r="BI1368" s="426">
        <f t="shared" si="34"/>
        <v>0</v>
      </c>
      <c r="BJ1368" s="426">
        <f t="shared" si="35"/>
        <v>0</v>
      </c>
      <c r="BK1368" s="425" t="b">
        <f t="shared" si="36"/>
        <v>0</v>
      </c>
    </row>
    <row r="1369" spans="1:63" ht="15.75" customHeight="1">
      <c r="A1369" s="174"/>
      <c r="B1369" s="174"/>
      <c r="C1369" s="174"/>
      <c r="D1369" s="63"/>
      <c r="E1369" s="63"/>
      <c r="F1369" s="174"/>
      <c r="G1369" s="174"/>
      <c r="H1369" s="174"/>
      <c r="I1369" s="174"/>
      <c r="J1369" s="174"/>
      <c r="K1369" s="174"/>
      <c r="L1369" s="174"/>
      <c r="M1369" s="174"/>
      <c r="N1369" s="174"/>
      <c r="O1369" s="63"/>
      <c r="P1369" s="63"/>
      <c r="Q1369" s="174"/>
      <c r="R1369" s="63"/>
      <c r="S1369" s="174"/>
      <c r="T1369" s="174"/>
      <c r="U1369" s="174"/>
      <c r="V1369" s="63"/>
      <c r="W1369" s="174"/>
      <c r="X1369" s="174"/>
      <c r="Y1369" s="429"/>
      <c r="Z1369" s="63"/>
      <c r="AA1369" s="63"/>
      <c r="AB1369" s="63"/>
      <c r="AC1369" s="63"/>
      <c r="AD1369" s="174"/>
      <c r="AE1369" s="174"/>
      <c r="AF1369" s="466"/>
      <c r="AG1369" s="174"/>
      <c r="AH1369" s="174"/>
      <c r="AI1369" s="174"/>
      <c r="AJ1369" s="174"/>
      <c r="AK1369" s="174"/>
      <c r="AL1369" s="174"/>
      <c r="AM1369" s="174"/>
      <c r="AN1369" s="174"/>
      <c r="AO1369" s="174"/>
      <c r="AP1369" s="174"/>
      <c r="AQ1369" s="174"/>
      <c r="AR1369" s="174"/>
      <c r="AS1369" s="174"/>
      <c r="AT1369" s="415"/>
      <c r="AU1369" s="174"/>
      <c r="AV1369" s="437"/>
      <c r="AW1369" s="523"/>
      <c r="AX1369" s="524"/>
      <c r="AY1369" s="422"/>
      <c r="AZ1369" s="524"/>
      <c r="BA1369" s="524"/>
      <c r="BB1369" s="422"/>
      <c r="BC1369" s="524"/>
      <c r="BD1369" s="523"/>
      <c r="BE1369" s="524"/>
      <c r="BF1369" s="524"/>
      <c r="BG1369" s="426">
        <f t="shared" si="32"/>
        <v>0</v>
      </c>
      <c r="BH1369" s="426">
        <f t="shared" si="33"/>
        <v>0</v>
      </c>
      <c r="BI1369" s="426">
        <f t="shared" si="34"/>
        <v>0</v>
      </c>
      <c r="BJ1369" s="426">
        <f t="shared" si="35"/>
        <v>0</v>
      </c>
      <c r="BK1369" s="425" t="b">
        <f t="shared" si="36"/>
        <v>0</v>
      </c>
    </row>
    <row r="1370" spans="1:63" ht="15.75" customHeight="1">
      <c r="A1370" s="174"/>
      <c r="B1370" s="174"/>
      <c r="C1370" s="174"/>
      <c r="D1370" s="63"/>
      <c r="E1370" s="63"/>
      <c r="F1370" s="174"/>
      <c r="G1370" s="174"/>
      <c r="H1370" s="174"/>
      <c r="I1370" s="174"/>
      <c r="J1370" s="174"/>
      <c r="K1370" s="174"/>
      <c r="L1370" s="174"/>
      <c r="M1370" s="174"/>
      <c r="N1370" s="174"/>
      <c r="O1370" s="63"/>
      <c r="P1370" s="63"/>
      <c r="Q1370" s="174"/>
      <c r="R1370" s="63"/>
      <c r="S1370" s="174"/>
      <c r="T1370" s="174"/>
      <c r="U1370" s="174"/>
      <c r="V1370" s="63"/>
      <c r="W1370" s="174"/>
      <c r="X1370" s="174"/>
      <c r="Y1370" s="429"/>
      <c r="Z1370" s="63"/>
      <c r="AA1370" s="63"/>
      <c r="AB1370" s="63"/>
      <c r="AC1370" s="63"/>
      <c r="AD1370" s="174"/>
      <c r="AE1370" s="174"/>
      <c r="AF1370" s="466"/>
      <c r="AG1370" s="174"/>
      <c r="AH1370" s="174"/>
      <c r="AI1370" s="174"/>
      <c r="AJ1370" s="174"/>
      <c r="AK1370" s="174"/>
      <c r="AL1370" s="174"/>
      <c r="AM1370" s="174"/>
      <c r="AN1370" s="174"/>
      <c r="AO1370" s="174"/>
      <c r="AP1370" s="174"/>
      <c r="AQ1370" s="174"/>
      <c r="AR1370" s="174"/>
      <c r="AS1370" s="174"/>
      <c r="AT1370" s="415"/>
      <c r="AU1370" s="174"/>
      <c r="AV1370" s="437"/>
      <c r="AW1370" s="523"/>
      <c r="AX1370" s="524"/>
      <c r="AY1370" s="422"/>
      <c r="AZ1370" s="524"/>
      <c r="BA1370" s="524"/>
      <c r="BB1370" s="422"/>
      <c r="BC1370" s="524"/>
      <c r="BD1370" s="523"/>
      <c r="BE1370" s="524"/>
      <c r="BF1370" s="524"/>
      <c r="BG1370" s="426">
        <f t="shared" si="32"/>
        <v>0</v>
      </c>
      <c r="BH1370" s="426">
        <f t="shared" si="33"/>
        <v>0</v>
      </c>
      <c r="BI1370" s="426">
        <f t="shared" si="34"/>
        <v>0</v>
      </c>
      <c r="BJ1370" s="426">
        <f t="shared" si="35"/>
        <v>0</v>
      </c>
      <c r="BK1370" s="425" t="b">
        <f t="shared" si="36"/>
        <v>0</v>
      </c>
    </row>
    <row r="1371" spans="1:63" ht="15.75" customHeight="1">
      <c r="A1371" s="174"/>
      <c r="B1371" s="174"/>
      <c r="C1371" s="174"/>
      <c r="D1371" s="63"/>
      <c r="E1371" s="63"/>
      <c r="F1371" s="174"/>
      <c r="G1371" s="174"/>
      <c r="H1371" s="174"/>
      <c r="I1371" s="174"/>
      <c r="J1371" s="174"/>
      <c r="K1371" s="174"/>
      <c r="L1371" s="174"/>
      <c r="M1371" s="174"/>
      <c r="N1371" s="174"/>
      <c r="O1371" s="63"/>
      <c r="P1371" s="63"/>
      <c r="Q1371" s="174"/>
      <c r="R1371" s="63"/>
      <c r="S1371" s="174"/>
      <c r="T1371" s="174"/>
      <c r="U1371" s="174"/>
      <c r="V1371" s="63"/>
      <c r="W1371" s="174"/>
      <c r="X1371" s="174"/>
      <c r="Y1371" s="429"/>
      <c r="Z1371" s="63"/>
      <c r="AA1371" s="63"/>
      <c r="AB1371" s="63"/>
      <c r="AC1371" s="63"/>
      <c r="AD1371" s="174"/>
      <c r="AE1371" s="174"/>
      <c r="AF1371" s="466"/>
      <c r="AG1371" s="174"/>
      <c r="AH1371" s="174"/>
      <c r="AI1371" s="174"/>
      <c r="AJ1371" s="174"/>
      <c r="AK1371" s="174"/>
      <c r="AL1371" s="174"/>
      <c r="AM1371" s="174"/>
      <c r="AN1371" s="174"/>
      <c r="AO1371" s="174"/>
      <c r="AP1371" s="174"/>
      <c r="AQ1371" s="174"/>
      <c r="AR1371" s="174"/>
      <c r="AS1371" s="174"/>
      <c r="AT1371" s="415"/>
      <c r="AU1371" s="174"/>
      <c r="AV1371" s="437"/>
      <c r="AW1371" s="523"/>
      <c r="AX1371" s="524"/>
      <c r="AY1371" s="422"/>
      <c r="AZ1371" s="524"/>
      <c r="BA1371" s="524"/>
      <c r="BB1371" s="422"/>
      <c r="BC1371" s="524"/>
      <c r="BD1371" s="523"/>
      <c r="BE1371" s="524"/>
      <c r="BF1371" s="524"/>
      <c r="BG1371" s="426">
        <f t="shared" si="32"/>
        <v>0</v>
      </c>
      <c r="BH1371" s="426">
        <f t="shared" si="33"/>
        <v>0</v>
      </c>
      <c r="BI1371" s="426">
        <f t="shared" si="34"/>
        <v>0</v>
      </c>
      <c r="BJ1371" s="426">
        <f t="shared" si="35"/>
        <v>0</v>
      </c>
      <c r="BK1371" s="425" t="b">
        <f t="shared" si="36"/>
        <v>0</v>
      </c>
    </row>
    <row r="1372" spans="1:63" ht="15.75" customHeight="1">
      <c r="A1372" s="174"/>
      <c r="B1372" s="174"/>
      <c r="C1372" s="174"/>
      <c r="D1372" s="63"/>
      <c r="E1372" s="63"/>
      <c r="F1372" s="174"/>
      <c r="G1372" s="174"/>
      <c r="H1372" s="174"/>
      <c r="I1372" s="174"/>
      <c r="J1372" s="174"/>
      <c r="K1372" s="174"/>
      <c r="L1372" s="174"/>
      <c r="M1372" s="174"/>
      <c r="N1372" s="174"/>
      <c r="O1372" s="63"/>
      <c r="P1372" s="63"/>
      <c r="Q1372" s="174"/>
      <c r="R1372" s="63"/>
      <c r="S1372" s="174"/>
      <c r="T1372" s="174"/>
      <c r="U1372" s="174"/>
      <c r="V1372" s="63"/>
      <c r="W1372" s="174"/>
      <c r="X1372" s="174"/>
      <c r="Y1372" s="429"/>
      <c r="Z1372" s="63"/>
      <c r="AA1372" s="63"/>
      <c r="AB1372" s="63"/>
      <c r="AC1372" s="63"/>
      <c r="AD1372" s="174"/>
      <c r="AE1372" s="174"/>
      <c r="AF1372" s="466"/>
      <c r="AG1372" s="174"/>
      <c r="AH1372" s="174"/>
      <c r="AI1372" s="174"/>
      <c r="AJ1372" s="174"/>
      <c r="AK1372" s="174"/>
      <c r="AL1372" s="174"/>
      <c r="AM1372" s="174"/>
      <c r="AN1372" s="174"/>
      <c r="AO1372" s="174"/>
      <c r="AP1372" s="174"/>
      <c r="AQ1372" s="174"/>
      <c r="AR1372" s="174"/>
      <c r="AS1372" s="174"/>
      <c r="AT1372" s="415"/>
      <c r="AU1372" s="174"/>
      <c r="AV1372" s="437"/>
      <c r="AW1372" s="523"/>
      <c r="AX1372" s="524"/>
      <c r="AY1372" s="422"/>
      <c r="AZ1372" s="524"/>
      <c r="BA1372" s="524"/>
      <c r="BB1372" s="422"/>
      <c r="BC1372" s="524"/>
      <c r="BD1372" s="523"/>
      <c r="BE1372" s="524"/>
      <c r="BF1372" s="524"/>
      <c r="BG1372" s="426">
        <f t="shared" si="32"/>
        <v>0</v>
      </c>
      <c r="BH1372" s="426">
        <f t="shared" si="33"/>
        <v>0</v>
      </c>
      <c r="BI1372" s="426">
        <f t="shared" si="34"/>
        <v>0</v>
      </c>
      <c r="BJ1372" s="426">
        <f t="shared" si="35"/>
        <v>0</v>
      </c>
      <c r="BK1372" s="425" t="b">
        <f t="shared" si="36"/>
        <v>0</v>
      </c>
    </row>
    <row r="1373" spans="1:63" ht="15.75" customHeight="1">
      <c r="A1373" s="174"/>
      <c r="B1373" s="174"/>
      <c r="C1373" s="174"/>
      <c r="D1373" s="63"/>
      <c r="E1373" s="63"/>
      <c r="F1373" s="174"/>
      <c r="G1373" s="174"/>
      <c r="H1373" s="174"/>
      <c r="I1373" s="174"/>
      <c r="J1373" s="174"/>
      <c r="K1373" s="174"/>
      <c r="L1373" s="174"/>
      <c r="M1373" s="174"/>
      <c r="N1373" s="174"/>
      <c r="O1373" s="63"/>
      <c r="P1373" s="63"/>
      <c r="Q1373" s="174"/>
      <c r="R1373" s="63"/>
      <c r="S1373" s="174"/>
      <c r="T1373" s="174"/>
      <c r="U1373" s="174"/>
      <c r="V1373" s="63"/>
      <c r="W1373" s="174"/>
      <c r="X1373" s="174"/>
      <c r="Y1373" s="429"/>
      <c r="Z1373" s="63"/>
      <c r="AA1373" s="63"/>
      <c r="AB1373" s="63"/>
      <c r="AC1373" s="63"/>
      <c r="AD1373" s="174"/>
      <c r="AE1373" s="174"/>
      <c r="AF1373" s="466"/>
      <c r="AG1373" s="174"/>
      <c r="AH1373" s="174"/>
      <c r="AI1373" s="174"/>
      <c r="AJ1373" s="174"/>
      <c r="AK1373" s="174"/>
      <c r="AL1373" s="174"/>
      <c r="AM1373" s="174"/>
      <c r="AN1373" s="174"/>
      <c r="AO1373" s="174"/>
      <c r="AP1373" s="174"/>
      <c r="AQ1373" s="174"/>
      <c r="AR1373" s="174"/>
      <c r="AS1373" s="174"/>
      <c r="AT1373" s="415"/>
      <c r="AU1373" s="174"/>
      <c r="AV1373" s="437"/>
      <c r="AW1373" s="523"/>
      <c r="AX1373" s="524"/>
      <c r="AY1373" s="422"/>
      <c r="AZ1373" s="524"/>
      <c r="BA1373" s="524"/>
      <c r="BB1373" s="422"/>
      <c r="BC1373" s="524"/>
      <c r="BD1373" s="523"/>
      <c r="BE1373" s="524"/>
      <c r="BF1373" s="524"/>
      <c r="BG1373" s="426">
        <f t="shared" si="32"/>
        <v>0</v>
      </c>
      <c r="BH1373" s="426">
        <f t="shared" si="33"/>
        <v>0</v>
      </c>
      <c r="BI1373" s="426">
        <f t="shared" si="34"/>
        <v>0</v>
      </c>
      <c r="BJ1373" s="426">
        <f t="shared" si="35"/>
        <v>0</v>
      </c>
      <c r="BK1373" s="425" t="b">
        <f t="shared" si="36"/>
        <v>0</v>
      </c>
    </row>
    <row r="1374" spans="1:63" ht="15.75" customHeight="1">
      <c r="A1374" s="174"/>
      <c r="B1374" s="174"/>
      <c r="C1374" s="174"/>
      <c r="D1374" s="63"/>
      <c r="E1374" s="63"/>
      <c r="F1374" s="174"/>
      <c r="G1374" s="174"/>
      <c r="H1374" s="174"/>
      <c r="I1374" s="174"/>
      <c r="J1374" s="174"/>
      <c r="K1374" s="174"/>
      <c r="L1374" s="174"/>
      <c r="M1374" s="174"/>
      <c r="N1374" s="174"/>
      <c r="O1374" s="63"/>
      <c r="P1374" s="63"/>
      <c r="Q1374" s="174"/>
      <c r="R1374" s="63"/>
      <c r="S1374" s="174"/>
      <c r="T1374" s="174"/>
      <c r="U1374" s="174"/>
      <c r="V1374" s="63"/>
      <c r="W1374" s="174"/>
      <c r="X1374" s="174"/>
      <c r="Y1374" s="429"/>
      <c r="Z1374" s="63"/>
      <c r="AA1374" s="63"/>
      <c r="AB1374" s="63"/>
      <c r="AC1374" s="63"/>
      <c r="AD1374" s="174"/>
      <c r="AE1374" s="174"/>
      <c r="AF1374" s="466"/>
      <c r="AG1374" s="174"/>
      <c r="AH1374" s="174"/>
      <c r="AI1374" s="174"/>
      <c r="AJ1374" s="174"/>
      <c r="AK1374" s="174"/>
      <c r="AL1374" s="174"/>
      <c r="AM1374" s="174"/>
      <c r="AN1374" s="174"/>
      <c r="AO1374" s="174"/>
      <c r="AP1374" s="174"/>
      <c r="AQ1374" s="174"/>
      <c r="AR1374" s="174"/>
      <c r="AS1374" s="174"/>
      <c r="AT1374" s="415"/>
      <c r="AU1374" s="174"/>
      <c r="AV1374" s="437"/>
      <c r="AW1374" s="523"/>
      <c r="AX1374" s="524"/>
      <c r="AY1374" s="422"/>
      <c r="AZ1374" s="524"/>
      <c r="BA1374" s="524"/>
      <c r="BB1374" s="422"/>
      <c r="BC1374" s="524"/>
      <c r="BD1374" s="523"/>
      <c r="BE1374" s="524"/>
      <c r="BF1374" s="524"/>
      <c r="BG1374" s="426">
        <f t="shared" si="32"/>
        <v>0</v>
      </c>
      <c r="BH1374" s="426">
        <f t="shared" si="33"/>
        <v>0</v>
      </c>
      <c r="BI1374" s="426">
        <f t="shared" si="34"/>
        <v>0</v>
      </c>
      <c r="BJ1374" s="426">
        <f t="shared" si="35"/>
        <v>0</v>
      </c>
      <c r="BK1374" s="425" t="b">
        <f t="shared" si="36"/>
        <v>0</v>
      </c>
    </row>
    <row r="1375" spans="1:63" ht="15.75" customHeight="1">
      <c r="A1375" s="174"/>
      <c r="B1375" s="174"/>
      <c r="C1375" s="174"/>
      <c r="D1375" s="63"/>
      <c r="E1375" s="63"/>
      <c r="F1375" s="174"/>
      <c r="G1375" s="174"/>
      <c r="H1375" s="174"/>
      <c r="I1375" s="174"/>
      <c r="J1375" s="174"/>
      <c r="K1375" s="174"/>
      <c r="L1375" s="174"/>
      <c r="M1375" s="174"/>
      <c r="N1375" s="174"/>
      <c r="O1375" s="63"/>
      <c r="P1375" s="63"/>
      <c r="Q1375" s="174"/>
      <c r="R1375" s="63"/>
      <c r="S1375" s="174"/>
      <c r="T1375" s="174"/>
      <c r="U1375" s="174"/>
      <c r="V1375" s="63"/>
      <c r="W1375" s="174"/>
      <c r="X1375" s="174"/>
      <c r="Y1375" s="429"/>
      <c r="Z1375" s="63"/>
      <c r="AA1375" s="63"/>
      <c r="AB1375" s="63"/>
      <c r="AC1375" s="63"/>
      <c r="AD1375" s="174"/>
      <c r="AE1375" s="174"/>
      <c r="AF1375" s="466"/>
      <c r="AG1375" s="174"/>
      <c r="AH1375" s="174"/>
      <c r="AI1375" s="174"/>
      <c r="AJ1375" s="174"/>
      <c r="AK1375" s="174"/>
      <c r="AL1375" s="174"/>
      <c r="AM1375" s="174"/>
      <c r="AN1375" s="174"/>
      <c r="AO1375" s="174"/>
      <c r="AP1375" s="174"/>
      <c r="AQ1375" s="174"/>
      <c r="AR1375" s="174"/>
      <c r="AS1375" s="174"/>
      <c r="AT1375" s="415"/>
      <c r="AU1375" s="174"/>
      <c r="AV1375" s="437"/>
      <c r="AW1375" s="523"/>
      <c r="AX1375" s="524"/>
      <c r="AY1375" s="422"/>
      <c r="AZ1375" s="524"/>
      <c r="BA1375" s="524"/>
      <c r="BB1375" s="422"/>
      <c r="BC1375" s="524"/>
      <c r="BD1375" s="523"/>
      <c r="BE1375" s="524"/>
      <c r="BF1375" s="524"/>
      <c r="BG1375" s="426">
        <f t="shared" si="32"/>
        <v>0</v>
      </c>
      <c r="BH1375" s="426">
        <f t="shared" si="33"/>
        <v>0</v>
      </c>
      <c r="BI1375" s="426">
        <f t="shared" si="34"/>
        <v>0</v>
      </c>
      <c r="BJ1375" s="426">
        <f t="shared" si="35"/>
        <v>0</v>
      </c>
      <c r="BK1375" s="425" t="b">
        <f t="shared" si="36"/>
        <v>0</v>
      </c>
    </row>
    <row r="1376" spans="1:63" ht="15.75" customHeight="1">
      <c r="A1376" s="174"/>
      <c r="B1376" s="174"/>
      <c r="C1376" s="174"/>
      <c r="D1376" s="63"/>
      <c r="E1376" s="63"/>
      <c r="F1376" s="174"/>
      <c r="G1376" s="174"/>
      <c r="H1376" s="174"/>
      <c r="I1376" s="174"/>
      <c r="J1376" s="174"/>
      <c r="K1376" s="174"/>
      <c r="L1376" s="174"/>
      <c r="M1376" s="174"/>
      <c r="N1376" s="174"/>
      <c r="O1376" s="63"/>
      <c r="P1376" s="63"/>
      <c r="Q1376" s="174"/>
      <c r="R1376" s="63"/>
      <c r="S1376" s="174"/>
      <c r="T1376" s="174"/>
      <c r="U1376" s="174"/>
      <c r="V1376" s="63"/>
      <c r="W1376" s="174"/>
      <c r="X1376" s="174"/>
      <c r="Y1376" s="429"/>
      <c r="Z1376" s="63"/>
      <c r="AA1376" s="63"/>
      <c r="AB1376" s="63"/>
      <c r="AC1376" s="63"/>
      <c r="AD1376" s="174"/>
      <c r="AE1376" s="174"/>
      <c r="AF1376" s="466"/>
      <c r="AG1376" s="174"/>
      <c r="AH1376" s="174"/>
      <c r="AI1376" s="174"/>
      <c r="AJ1376" s="174"/>
      <c r="AK1376" s="174"/>
      <c r="AL1376" s="174"/>
      <c r="AM1376" s="174"/>
      <c r="AN1376" s="174"/>
      <c r="AO1376" s="174"/>
      <c r="AP1376" s="174"/>
      <c r="AQ1376" s="174"/>
      <c r="AR1376" s="174"/>
      <c r="AS1376" s="174"/>
      <c r="AT1376" s="415"/>
      <c r="AU1376" s="174"/>
      <c r="AV1376" s="437"/>
      <c r="AW1376" s="523"/>
      <c r="AX1376" s="524"/>
      <c r="AY1376" s="422"/>
      <c r="AZ1376" s="524"/>
      <c r="BA1376" s="524"/>
      <c r="BB1376" s="422"/>
      <c r="BC1376" s="524"/>
      <c r="BD1376" s="523"/>
      <c r="BE1376" s="524"/>
      <c r="BF1376" s="524"/>
      <c r="BG1376" s="426">
        <f t="shared" si="32"/>
        <v>0</v>
      </c>
      <c r="BH1376" s="426">
        <f t="shared" si="33"/>
        <v>0</v>
      </c>
      <c r="BI1376" s="426">
        <f t="shared" si="34"/>
        <v>0</v>
      </c>
      <c r="BJ1376" s="426">
        <f t="shared" si="35"/>
        <v>0</v>
      </c>
      <c r="BK1376" s="425" t="b">
        <f t="shared" si="36"/>
        <v>0</v>
      </c>
    </row>
    <row r="1377" spans="1:63" ht="15.75" customHeight="1">
      <c r="A1377" s="174"/>
      <c r="B1377" s="174"/>
      <c r="C1377" s="174"/>
      <c r="D1377" s="63"/>
      <c r="E1377" s="63"/>
      <c r="F1377" s="174"/>
      <c r="G1377" s="174"/>
      <c r="H1377" s="174"/>
      <c r="I1377" s="174"/>
      <c r="J1377" s="174"/>
      <c r="K1377" s="174"/>
      <c r="L1377" s="174"/>
      <c r="M1377" s="174"/>
      <c r="N1377" s="174"/>
      <c r="O1377" s="63"/>
      <c r="P1377" s="63"/>
      <c r="Q1377" s="174"/>
      <c r="R1377" s="63"/>
      <c r="S1377" s="174"/>
      <c r="T1377" s="174"/>
      <c r="U1377" s="174"/>
      <c r="V1377" s="63"/>
      <c r="W1377" s="174"/>
      <c r="X1377" s="174"/>
      <c r="Y1377" s="429"/>
      <c r="Z1377" s="63"/>
      <c r="AA1377" s="63"/>
      <c r="AB1377" s="63"/>
      <c r="AC1377" s="63"/>
      <c r="AD1377" s="174"/>
      <c r="AE1377" s="174"/>
      <c r="AF1377" s="466"/>
      <c r="AG1377" s="174"/>
      <c r="AH1377" s="174"/>
      <c r="AI1377" s="174"/>
      <c r="AJ1377" s="174"/>
      <c r="AK1377" s="174"/>
      <c r="AL1377" s="174"/>
      <c r="AM1377" s="174"/>
      <c r="AN1377" s="174"/>
      <c r="AO1377" s="174"/>
      <c r="AP1377" s="174"/>
      <c r="AQ1377" s="174"/>
      <c r="AR1377" s="174"/>
      <c r="AS1377" s="174"/>
      <c r="AT1377" s="415"/>
      <c r="AU1377" s="174"/>
      <c r="AV1377" s="437"/>
      <c r="AW1377" s="523"/>
      <c r="AX1377" s="524"/>
      <c r="AY1377" s="422"/>
      <c r="AZ1377" s="524"/>
      <c r="BA1377" s="524"/>
      <c r="BB1377" s="422"/>
      <c r="BC1377" s="524"/>
      <c r="BD1377" s="523"/>
      <c r="BE1377" s="524"/>
      <c r="BF1377" s="524"/>
      <c r="BG1377" s="426">
        <f t="shared" si="32"/>
        <v>0</v>
      </c>
      <c r="BH1377" s="426">
        <f t="shared" si="33"/>
        <v>0</v>
      </c>
      <c r="BI1377" s="426">
        <f t="shared" si="34"/>
        <v>0</v>
      </c>
      <c r="BJ1377" s="426">
        <f t="shared" si="35"/>
        <v>0</v>
      </c>
      <c r="BK1377" s="425" t="b">
        <f t="shared" si="36"/>
        <v>0</v>
      </c>
    </row>
    <row r="1378" spans="1:63" ht="15.75" customHeight="1">
      <c r="A1378" s="174"/>
      <c r="B1378" s="174"/>
      <c r="C1378" s="174"/>
      <c r="D1378" s="63"/>
      <c r="E1378" s="63"/>
      <c r="F1378" s="174"/>
      <c r="G1378" s="174"/>
      <c r="H1378" s="174"/>
      <c r="I1378" s="174"/>
      <c r="J1378" s="174"/>
      <c r="K1378" s="174"/>
      <c r="L1378" s="174"/>
      <c r="M1378" s="174"/>
      <c r="N1378" s="174"/>
      <c r="O1378" s="63"/>
      <c r="P1378" s="63"/>
      <c r="Q1378" s="174"/>
      <c r="R1378" s="63"/>
      <c r="S1378" s="174"/>
      <c r="T1378" s="174"/>
      <c r="U1378" s="174"/>
      <c r="V1378" s="63"/>
      <c r="W1378" s="174"/>
      <c r="X1378" s="174"/>
      <c r="Y1378" s="429"/>
      <c r="Z1378" s="63"/>
      <c r="AA1378" s="63"/>
      <c r="AB1378" s="63"/>
      <c r="AC1378" s="63"/>
      <c r="AD1378" s="174"/>
      <c r="AE1378" s="174"/>
      <c r="AF1378" s="466"/>
      <c r="AG1378" s="174"/>
      <c r="AH1378" s="174"/>
      <c r="AI1378" s="174"/>
      <c r="AJ1378" s="174"/>
      <c r="AK1378" s="174"/>
      <c r="AL1378" s="174"/>
      <c r="AM1378" s="174"/>
      <c r="AN1378" s="174"/>
      <c r="AO1378" s="174"/>
      <c r="AP1378" s="174"/>
      <c r="AQ1378" s="174"/>
      <c r="AR1378" s="174"/>
      <c r="AS1378" s="174"/>
      <c r="AT1378" s="415"/>
      <c r="AU1378" s="174"/>
      <c r="AV1378" s="437"/>
      <c r="AW1378" s="523"/>
      <c r="AX1378" s="524"/>
      <c r="AY1378" s="422"/>
      <c r="AZ1378" s="524"/>
      <c r="BA1378" s="524"/>
      <c r="BB1378" s="422"/>
      <c r="BC1378" s="524"/>
      <c r="BD1378" s="523"/>
      <c r="BE1378" s="524"/>
      <c r="BF1378" s="524"/>
      <c r="BG1378" s="426">
        <f t="shared" si="32"/>
        <v>0</v>
      </c>
      <c r="BH1378" s="426">
        <f t="shared" si="33"/>
        <v>0</v>
      </c>
      <c r="BI1378" s="426">
        <f t="shared" si="34"/>
        <v>0</v>
      </c>
      <c r="BJ1378" s="426">
        <f t="shared" si="35"/>
        <v>0</v>
      </c>
      <c r="BK1378" s="425" t="b">
        <f t="shared" si="36"/>
        <v>0</v>
      </c>
    </row>
    <row r="1379" spans="1:63" ht="15.75" customHeight="1">
      <c r="A1379" s="174"/>
      <c r="B1379" s="174"/>
      <c r="C1379" s="174"/>
      <c r="D1379" s="63"/>
      <c r="E1379" s="63"/>
      <c r="F1379" s="174"/>
      <c r="G1379" s="174"/>
      <c r="H1379" s="174"/>
      <c r="I1379" s="174"/>
      <c r="J1379" s="174"/>
      <c r="K1379" s="174"/>
      <c r="L1379" s="174"/>
      <c r="M1379" s="174"/>
      <c r="N1379" s="174"/>
      <c r="O1379" s="63"/>
      <c r="P1379" s="63"/>
      <c r="Q1379" s="174"/>
      <c r="R1379" s="63"/>
      <c r="S1379" s="174"/>
      <c r="T1379" s="174"/>
      <c r="U1379" s="174"/>
      <c r="V1379" s="63"/>
      <c r="W1379" s="174"/>
      <c r="X1379" s="174"/>
      <c r="Y1379" s="429"/>
      <c r="Z1379" s="63"/>
      <c r="AA1379" s="63"/>
      <c r="AB1379" s="63"/>
      <c r="AC1379" s="63"/>
      <c r="AD1379" s="174"/>
      <c r="AE1379" s="174"/>
      <c r="AF1379" s="466"/>
      <c r="AG1379" s="174"/>
      <c r="AH1379" s="174"/>
      <c r="AI1379" s="174"/>
      <c r="AJ1379" s="174"/>
      <c r="AK1379" s="174"/>
      <c r="AL1379" s="174"/>
      <c r="AM1379" s="174"/>
      <c r="AN1379" s="174"/>
      <c r="AO1379" s="174"/>
      <c r="AP1379" s="174"/>
      <c r="AQ1379" s="174"/>
      <c r="AR1379" s="174"/>
      <c r="AS1379" s="174"/>
      <c r="AT1379" s="415"/>
      <c r="AU1379" s="174"/>
      <c r="AV1379" s="437"/>
      <c r="AW1379" s="523"/>
      <c r="AX1379" s="524"/>
      <c r="AY1379" s="422"/>
      <c r="AZ1379" s="524"/>
      <c r="BA1379" s="524"/>
      <c r="BB1379" s="422"/>
      <c r="BC1379" s="524"/>
      <c r="BD1379" s="523"/>
      <c r="BE1379" s="524"/>
      <c r="BF1379" s="524"/>
      <c r="BG1379" s="426">
        <f t="shared" si="32"/>
        <v>0</v>
      </c>
      <c r="BH1379" s="426">
        <f t="shared" si="33"/>
        <v>0</v>
      </c>
      <c r="BI1379" s="426">
        <f t="shared" si="34"/>
        <v>0</v>
      </c>
      <c r="BJ1379" s="426">
        <f t="shared" si="35"/>
        <v>0</v>
      </c>
      <c r="BK1379" s="425" t="b">
        <f t="shared" si="36"/>
        <v>0</v>
      </c>
    </row>
    <row r="1380" spans="1:63" ht="15.75" customHeight="1">
      <c r="A1380" s="174"/>
      <c r="B1380" s="174"/>
      <c r="C1380" s="174"/>
      <c r="D1380" s="63"/>
      <c r="E1380" s="63"/>
      <c r="F1380" s="174"/>
      <c r="G1380" s="174"/>
      <c r="H1380" s="174"/>
      <c r="I1380" s="174"/>
      <c r="J1380" s="174"/>
      <c r="K1380" s="174"/>
      <c r="L1380" s="174"/>
      <c r="M1380" s="174"/>
      <c r="N1380" s="174"/>
      <c r="O1380" s="63"/>
      <c r="P1380" s="63"/>
      <c r="Q1380" s="174"/>
      <c r="R1380" s="63"/>
      <c r="S1380" s="174"/>
      <c r="T1380" s="174"/>
      <c r="U1380" s="174"/>
      <c r="V1380" s="63"/>
      <c r="W1380" s="174"/>
      <c r="X1380" s="174"/>
      <c r="Y1380" s="429"/>
      <c r="Z1380" s="63"/>
      <c r="AA1380" s="63"/>
      <c r="AB1380" s="63"/>
      <c r="AC1380" s="63"/>
      <c r="AD1380" s="174"/>
      <c r="AE1380" s="174"/>
      <c r="AF1380" s="466"/>
      <c r="AG1380" s="174"/>
      <c r="AH1380" s="174"/>
      <c r="AI1380" s="174"/>
      <c r="AJ1380" s="174"/>
      <c r="AK1380" s="174"/>
      <c r="AL1380" s="174"/>
      <c r="AM1380" s="174"/>
      <c r="AN1380" s="174"/>
      <c r="AO1380" s="174"/>
      <c r="AP1380" s="174"/>
      <c r="AQ1380" s="174"/>
      <c r="AR1380" s="174"/>
      <c r="AS1380" s="174"/>
      <c r="AT1380" s="415"/>
      <c r="AU1380" s="174"/>
      <c r="AV1380" s="437"/>
      <c r="AW1380" s="523"/>
      <c r="AX1380" s="524"/>
      <c r="AY1380" s="422"/>
      <c r="AZ1380" s="524"/>
      <c r="BA1380" s="524"/>
      <c r="BB1380" s="422"/>
      <c r="BC1380" s="524"/>
      <c r="BD1380" s="523"/>
      <c r="BE1380" s="524"/>
      <c r="BF1380" s="524"/>
      <c r="BG1380" s="426">
        <f t="shared" si="32"/>
        <v>0</v>
      </c>
      <c r="BH1380" s="426">
        <f t="shared" si="33"/>
        <v>0</v>
      </c>
      <c r="BI1380" s="426">
        <f t="shared" si="34"/>
        <v>0</v>
      </c>
      <c r="BJ1380" s="426">
        <f t="shared" si="35"/>
        <v>0</v>
      </c>
      <c r="BK1380" s="425" t="b">
        <f t="shared" si="36"/>
        <v>0</v>
      </c>
    </row>
    <row r="1381" spans="1:63" ht="15.75" customHeight="1">
      <c r="A1381" s="174"/>
      <c r="B1381" s="174"/>
      <c r="C1381" s="174"/>
      <c r="D1381" s="63"/>
      <c r="E1381" s="63"/>
      <c r="F1381" s="174"/>
      <c r="G1381" s="174"/>
      <c r="H1381" s="174"/>
      <c r="I1381" s="174"/>
      <c r="J1381" s="174"/>
      <c r="K1381" s="174"/>
      <c r="L1381" s="174"/>
      <c r="M1381" s="174"/>
      <c r="N1381" s="174"/>
      <c r="O1381" s="63"/>
      <c r="P1381" s="63"/>
      <c r="Q1381" s="174"/>
      <c r="R1381" s="63"/>
      <c r="S1381" s="174"/>
      <c r="T1381" s="174"/>
      <c r="U1381" s="174"/>
      <c r="V1381" s="63"/>
      <c r="W1381" s="174"/>
      <c r="X1381" s="174"/>
      <c r="Y1381" s="429"/>
      <c r="Z1381" s="63"/>
      <c r="AA1381" s="63"/>
      <c r="AB1381" s="63"/>
      <c r="AC1381" s="63"/>
      <c r="AD1381" s="174"/>
      <c r="AE1381" s="174"/>
      <c r="AF1381" s="466"/>
      <c r="AG1381" s="174"/>
      <c r="AH1381" s="174"/>
      <c r="AI1381" s="174"/>
      <c r="AJ1381" s="174"/>
      <c r="AK1381" s="174"/>
      <c r="AL1381" s="174"/>
      <c r="AM1381" s="174"/>
      <c r="AN1381" s="174"/>
      <c r="AO1381" s="174"/>
      <c r="AP1381" s="174"/>
      <c r="AQ1381" s="174"/>
      <c r="AR1381" s="174"/>
      <c r="AS1381" s="174"/>
      <c r="AT1381" s="415"/>
      <c r="AU1381" s="174"/>
      <c r="AV1381" s="437"/>
      <c r="AW1381" s="523"/>
      <c r="AX1381" s="524"/>
      <c r="AY1381" s="422"/>
      <c r="AZ1381" s="524"/>
      <c r="BA1381" s="524"/>
      <c r="BB1381" s="422"/>
      <c r="BC1381" s="524"/>
      <c r="BD1381" s="523"/>
      <c r="BE1381" s="524"/>
      <c r="BF1381" s="524"/>
      <c r="BG1381" s="426">
        <f t="shared" si="32"/>
        <v>0</v>
      </c>
      <c r="BH1381" s="426">
        <f t="shared" si="33"/>
        <v>0</v>
      </c>
      <c r="BI1381" s="426">
        <f t="shared" si="34"/>
        <v>0</v>
      </c>
      <c r="BJ1381" s="426">
        <f t="shared" si="35"/>
        <v>0</v>
      </c>
      <c r="BK1381" s="425" t="b">
        <f t="shared" si="36"/>
        <v>0</v>
      </c>
    </row>
    <row r="1382" spans="1:63" ht="15.75" customHeight="1">
      <c r="A1382" s="174"/>
      <c r="B1382" s="174"/>
      <c r="C1382" s="174"/>
      <c r="D1382" s="63"/>
      <c r="E1382" s="63"/>
      <c r="F1382" s="174"/>
      <c r="G1382" s="174"/>
      <c r="H1382" s="174"/>
      <c r="I1382" s="174"/>
      <c r="J1382" s="174"/>
      <c r="K1382" s="174"/>
      <c r="L1382" s="174"/>
      <c r="M1382" s="174"/>
      <c r="N1382" s="174"/>
      <c r="O1382" s="63"/>
      <c r="P1382" s="63"/>
      <c r="Q1382" s="174"/>
      <c r="R1382" s="63"/>
      <c r="S1382" s="174"/>
      <c r="T1382" s="174"/>
      <c r="U1382" s="174"/>
      <c r="V1382" s="63"/>
      <c r="W1382" s="174"/>
      <c r="X1382" s="174"/>
      <c r="Y1382" s="429"/>
      <c r="Z1382" s="63"/>
      <c r="AA1382" s="63"/>
      <c r="AB1382" s="63"/>
      <c r="AC1382" s="63"/>
      <c r="AD1382" s="174"/>
      <c r="AE1382" s="174"/>
      <c r="AF1382" s="466"/>
      <c r="AG1382" s="174"/>
      <c r="AH1382" s="174"/>
      <c r="AI1382" s="174"/>
      <c r="AJ1382" s="174"/>
      <c r="AK1382" s="174"/>
      <c r="AL1382" s="174"/>
      <c r="AM1382" s="174"/>
      <c r="AN1382" s="174"/>
      <c r="AO1382" s="174"/>
      <c r="AP1382" s="174"/>
      <c r="AQ1382" s="174"/>
      <c r="AR1382" s="174"/>
      <c r="AS1382" s="174"/>
      <c r="AT1382" s="415"/>
      <c r="AU1382" s="174"/>
      <c r="AV1382" s="437"/>
      <c r="AW1382" s="523"/>
      <c r="AX1382" s="524"/>
      <c r="AY1382" s="422"/>
      <c r="AZ1382" s="524"/>
      <c r="BA1382" s="524"/>
      <c r="BB1382" s="422"/>
      <c r="BC1382" s="524"/>
      <c r="BD1382" s="523"/>
      <c r="BE1382" s="524"/>
      <c r="BF1382" s="524"/>
      <c r="BG1382" s="426">
        <f t="shared" si="32"/>
        <v>0</v>
      </c>
      <c r="BH1382" s="426">
        <f t="shared" si="33"/>
        <v>0</v>
      </c>
      <c r="BI1382" s="426">
        <f t="shared" si="34"/>
        <v>0</v>
      </c>
      <c r="BJ1382" s="426">
        <f t="shared" si="35"/>
        <v>0</v>
      </c>
      <c r="BK1382" s="425" t="b">
        <f t="shared" si="36"/>
        <v>0</v>
      </c>
    </row>
    <row r="1383" spans="1:63" ht="15.75" customHeight="1">
      <c r="A1383" s="174"/>
      <c r="B1383" s="174"/>
      <c r="C1383" s="174"/>
      <c r="D1383" s="63"/>
      <c r="E1383" s="63"/>
      <c r="F1383" s="174"/>
      <c r="G1383" s="174"/>
      <c r="H1383" s="174"/>
      <c r="I1383" s="174"/>
      <c r="J1383" s="174"/>
      <c r="K1383" s="174"/>
      <c r="L1383" s="174"/>
      <c r="M1383" s="174"/>
      <c r="N1383" s="174"/>
      <c r="O1383" s="63"/>
      <c r="P1383" s="63"/>
      <c r="Q1383" s="174"/>
      <c r="R1383" s="63"/>
      <c r="S1383" s="174"/>
      <c r="T1383" s="174"/>
      <c r="U1383" s="174"/>
      <c r="V1383" s="63"/>
      <c r="W1383" s="174"/>
      <c r="X1383" s="174"/>
      <c r="Y1383" s="429"/>
      <c r="Z1383" s="63"/>
      <c r="AA1383" s="63"/>
      <c r="AB1383" s="63"/>
      <c r="AC1383" s="63"/>
      <c r="AD1383" s="174"/>
      <c r="AE1383" s="174"/>
      <c r="AF1383" s="466"/>
      <c r="AG1383" s="174"/>
      <c r="AH1383" s="174"/>
      <c r="AI1383" s="174"/>
      <c r="AJ1383" s="174"/>
      <c r="AK1383" s="174"/>
      <c r="AL1383" s="174"/>
      <c r="AM1383" s="174"/>
      <c r="AN1383" s="174"/>
      <c r="AO1383" s="174"/>
      <c r="AP1383" s="174"/>
      <c r="AQ1383" s="174"/>
      <c r="AR1383" s="174"/>
      <c r="AS1383" s="174"/>
      <c r="AT1383" s="415"/>
      <c r="AU1383" s="174"/>
      <c r="AV1383" s="437"/>
      <c r="AW1383" s="523"/>
      <c r="AX1383" s="524"/>
      <c r="AY1383" s="422"/>
      <c r="AZ1383" s="524"/>
      <c r="BA1383" s="524"/>
      <c r="BB1383" s="422"/>
      <c r="BC1383" s="524"/>
      <c r="BD1383" s="523"/>
      <c r="BE1383" s="524"/>
      <c r="BF1383" s="524"/>
      <c r="BG1383" s="426">
        <f t="shared" si="32"/>
        <v>0</v>
      </c>
      <c r="BH1383" s="426">
        <f t="shared" si="33"/>
        <v>0</v>
      </c>
      <c r="BI1383" s="426">
        <f t="shared" si="34"/>
        <v>0</v>
      </c>
      <c r="BJ1383" s="426">
        <f t="shared" si="35"/>
        <v>0</v>
      </c>
      <c r="BK1383" s="425" t="b">
        <f t="shared" si="36"/>
        <v>0</v>
      </c>
    </row>
    <row r="1384" spans="1:63" ht="15.75" customHeight="1">
      <c r="A1384" s="174"/>
      <c r="B1384" s="174"/>
      <c r="C1384" s="174"/>
      <c r="D1384" s="63"/>
      <c r="E1384" s="63"/>
      <c r="F1384" s="174"/>
      <c r="G1384" s="174"/>
      <c r="H1384" s="174"/>
      <c r="I1384" s="174"/>
      <c r="J1384" s="174"/>
      <c r="K1384" s="174"/>
      <c r="L1384" s="174"/>
      <c r="M1384" s="174"/>
      <c r="N1384" s="174"/>
      <c r="O1384" s="63"/>
      <c r="P1384" s="63"/>
      <c r="Q1384" s="174"/>
      <c r="R1384" s="63"/>
      <c r="S1384" s="174"/>
      <c r="T1384" s="174"/>
      <c r="U1384" s="174"/>
      <c r="V1384" s="63"/>
      <c r="W1384" s="174"/>
      <c r="X1384" s="174"/>
      <c r="Y1384" s="429"/>
      <c r="Z1384" s="63"/>
      <c r="AA1384" s="63"/>
      <c r="AB1384" s="63"/>
      <c r="AC1384" s="63"/>
      <c r="AD1384" s="174"/>
      <c r="AE1384" s="174"/>
      <c r="AF1384" s="466"/>
      <c r="AG1384" s="174"/>
      <c r="AH1384" s="174"/>
      <c r="AI1384" s="174"/>
      <c r="AJ1384" s="174"/>
      <c r="AK1384" s="174"/>
      <c r="AL1384" s="174"/>
      <c r="AM1384" s="174"/>
      <c r="AN1384" s="174"/>
      <c r="AO1384" s="174"/>
      <c r="AP1384" s="174"/>
      <c r="AQ1384" s="174"/>
      <c r="AR1384" s="174"/>
      <c r="AS1384" s="174"/>
      <c r="AT1384" s="415"/>
      <c r="AU1384" s="174"/>
      <c r="AV1384" s="437"/>
      <c r="AW1384" s="523"/>
      <c r="AX1384" s="524"/>
      <c r="AY1384" s="422"/>
      <c r="AZ1384" s="524"/>
      <c r="BA1384" s="524"/>
      <c r="BB1384" s="422"/>
      <c r="BC1384" s="524"/>
      <c r="BD1384" s="523"/>
      <c r="BE1384" s="524"/>
      <c r="BF1384" s="524"/>
      <c r="BG1384" s="426">
        <f t="shared" si="32"/>
        <v>0</v>
      </c>
      <c r="BH1384" s="426">
        <f t="shared" si="33"/>
        <v>0</v>
      </c>
      <c r="BI1384" s="426">
        <f t="shared" si="34"/>
        <v>0</v>
      </c>
      <c r="BJ1384" s="426">
        <f t="shared" si="35"/>
        <v>0</v>
      </c>
      <c r="BK1384" s="425" t="b">
        <f t="shared" si="36"/>
        <v>0</v>
      </c>
    </row>
    <row r="1385" spans="1:63" ht="15.75" customHeight="1">
      <c r="A1385" s="174"/>
      <c r="B1385" s="174"/>
      <c r="C1385" s="174"/>
      <c r="D1385" s="63"/>
      <c r="E1385" s="63"/>
      <c r="F1385" s="174"/>
      <c r="G1385" s="174"/>
      <c r="H1385" s="174"/>
      <c r="I1385" s="174"/>
      <c r="J1385" s="174"/>
      <c r="K1385" s="174"/>
      <c r="L1385" s="174"/>
      <c r="M1385" s="174"/>
      <c r="N1385" s="174"/>
      <c r="O1385" s="63"/>
      <c r="P1385" s="63"/>
      <c r="Q1385" s="174"/>
      <c r="R1385" s="63"/>
      <c r="S1385" s="174"/>
      <c r="T1385" s="174"/>
      <c r="U1385" s="174"/>
      <c r="V1385" s="63"/>
      <c r="W1385" s="174"/>
      <c r="X1385" s="174"/>
      <c r="Y1385" s="429"/>
      <c r="Z1385" s="63"/>
      <c r="AA1385" s="63"/>
      <c r="AB1385" s="63"/>
      <c r="AC1385" s="63"/>
      <c r="AD1385" s="174"/>
      <c r="AE1385" s="174"/>
      <c r="AF1385" s="466"/>
      <c r="AG1385" s="174"/>
      <c r="AH1385" s="174"/>
      <c r="AI1385" s="174"/>
      <c r="AJ1385" s="174"/>
      <c r="AK1385" s="174"/>
      <c r="AL1385" s="174"/>
      <c r="AM1385" s="174"/>
      <c r="AN1385" s="174"/>
      <c r="AO1385" s="174"/>
      <c r="AP1385" s="174"/>
      <c r="AQ1385" s="174"/>
      <c r="AR1385" s="174"/>
      <c r="AS1385" s="174"/>
      <c r="AT1385" s="415"/>
      <c r="AU1385" s="174"/>
      <c r="AV1385" s="437"/>
      <c r="AW1385" s="523"/>
      <c r="AX1385" s="524"/>
      <c r="AY1385" s="422"/>
      <c r="AZ1385" s="524"/>
      <c r="BA1385" s="524"/>
      <c r="BB1385" s="422"/>
      <c r="BC1385" s="524"/>
      <c r="BD1385" s="523"/>
      <c r="BE1385" s="524"/>
      <c r="BF1385" s="524"/>
      <c r="BG1385" s="426">
        <f t="shared" si="32"/>
        <v>0</v>
      </c>
      <c r="BH1385" s="426">
        <f t="shared" si="33"/>
        <v>0</v>
      </c>
      <c r="BI1385" s="426">
        <f t="shared" si="34"/>
        <v>0</v>
      </c>
      <c r="BJ1385" s="426">
        <f t="shared" si="35"/>
        <v>0</v>
      </c>
      <c r="BK1385" s="425" t="b">
        <f t="shared" si="36"/>
        <v>0</v>
      </c>
    </row>
    <row r="1386" spans="1:63" ht="15.75" customHeight="1">
      <c r="A1386" s="174"/>
      <c r="B1386" s="174"/>
      <c r="C1386" s="174"/>
      <c r="D1386" s="63"/>
      <c r="E1386" s="63"/>
      <c r="F1386" s="174"/>
      <c r="G1386" s="174"/>
      <c r="H1386" s="174"/>
      <c r="I1386" s="174"/>
      <c r="J1386" s="174"/>
      <c r="K1386" s="174"/>
      <c r="L1386" s="174"/>
      <c r="M1386" s="174"/>
      <c r="N1386" s="174"/>
      <c r="O1386" s="63"/>
      <c r="P1386" s="63"/>
      <c r="Q1386" s="174"/>
      <c r="R1386" s="63"/>
      <c r="S1386" s="174"/>
      <c r="T1386" s="174"/>
      <c r="U1386" s="174"/>
      <c r="V1386" s="63"/>
      <c r="W1386" s="174"/>
      <c r="X1386" s="174"/>
      <c r="Y1386" s="429"/>
      <c r="Z1386" s="63"/>
      <c r="AA1386" s="63"/>
      <c r="AB1386" s="63"/>
      <c r="AC1386" s="63"/>
      <c r="AD1386" s="174"/>
      <c r="AE1386" s="174"/>
      <c r="AF1386" s="466"/>
      <c r="AG1386" s="174"/>
      <c r="AH1386" s="174"/>
      <c r="AI1386" s="174"/>
      <c r="AJ1386" s="174"/>
      <c r="AK1386" s="174"/>
      <c r="AL1386" s="174"/>
      <c r="AM1386" s="174"/>
      <c r="AN1386" s="174"/>
      <c r="AO1386" s="174"/>
      <c r="AP1386" s="174"/>
      <c r="AQ1386" s="174"/>
      <c r="AR1386" s="174"/>
      <c r="AS1386" s="174"/>
      <c r="AT1386" s="415"/>
      <c r="AU1386" s="174"/>
      <c r="AV1386" s="437"/>
      <c r="AW1386" s="523"/>
      <c r="AX1386" s="524"/>
      <c r="AY1386" s="422"/>
      <c r="AZ1386" s="524"/>
      <c r="BA1386" s="524"/>
      <c r="BB1386" s="422"/>
      <c r="BC1386" s="524"/>
      <c r="BD1386" s="523"/>
      <c r="BE1386" s="524"/>
      <c r="BF1386" s="524"/>
      <c r="BG1386" s="426">
        <f t="shared" si="32"/>
        <v>0</v>
      </c>
      <c r="BH1386" s="426">
        <f t="shared" si="33"/>
        <v>0</v>
      </c>
      <c r="BI1386" s="426">
        <f t="shared" si="34"/>
        <v>0</v>
      </c>
      <c r="BJ1386" s="426">
        <f t="shared" si="35"/>
        <v>0</v>
      </c>
      <c r="BK1386" s="425" t="b">
        <f t="shared" si="36"/>
        <v>0</v>
      </c>
    </row>
    <row r="1387" spans="1:63" ht="15.75" customHeight="1">
      <c r="A1387" s="174"/>
      <c r="B1387" s="174"/>
      <c r="C1387" s="174"/>
      <c r="D1387" s="63"/>
      <c r="E1387" s="63"/>
      <c r="F1387" s="174"/>
      <c r="G1387" s="174"/>
      <c r="H1387" s="174"/>
      <c r="I1387" s="174"/>
      <c r="J1387" s="174"/>
      <c r="K1387" s="174"/>
      <c r="L1387" s="174"/>
      <c r="M1387" s="174"/>
      <c r="N1387" s="174"/>
      <c r="O1387" s="63"/>
      <c r="P1387" s="63"/>
      <c r="Q1387" s="174"/>
      <c r="R1387" s="63"/>
      <c r="S1387" s="174"/>
      <c r="T1387" s="174"/>
      <c r="U1387" s="174"/>
      <c r="V1387" s="63"/>
      <c r="W1387" s="174"/>
      <c r="X1387" s="174"/>
      <c r="Y1387" s="429"/>
      <c r="Z1387" s="63"/>
      <c r="AA1387" s="63"/>
      <c r="AB1387" s="63"/>
      <c r="AC1387" s="63"/>
      <c r="AD1387" s="174"/>
      <c r="AE1387" s="174"/>
      <c r="AF1387" s="466"/>
      <c r="AG1387" s="174"/>
      <c r="AH1387" s="174"/>
      <c r="AI1387" s="174"/>
      <c r="AJ1387" s="174"/>
      <c r="AK1387" s="174"/>
      <c r="AL1387" s="174"/>
      <c r="AM1387" s="174"/>
      <c r="AN1387" s="174"/>
      <c r="AO1387" s="174"/>
      <c r="AP1387" s="174"/>
      <c r="AQ1387" s="174"/>
      <c r="AR1387" s="174"/>
      <c r="AS1387" s="174"/>
      <c r="AT1387" s="415"/>
      <c r="AU1387" s="174"/>
      <c r="AV1387" s="437"/>
      <c r="AW1387" s="523"/>
      <c r="AX1387" s="524"/>
      <c r="AY1387" s="422"/>
      <c r="AZ1387" s="524"/>
      <c r="BA1387" s="524"/>
      <c r="BB1387" s="422"/>
      <c r="BC1387" s="524"/>
      <c r="BD1387" s="523"/>
      <c r="BE1387" s="524"/>
      <c r="BF1387" s="524"/>
      <c r="BG1387" s="426">
        <f t="shared" si="32"/>
        <v>0</v>
      </c>
      <c r="BH1387" s="426">
        <f t="shared" si="33"/>
        <v>0</v>
      </c>
      <c r="BI1387" s="426">
        <f t="shared" si="34"/>
        <v>0</v>
      </c>
      <c r="BJ1387" s="426">
        <f t="shared" si="35"/>
        <v>0</v>
      </c>
      <c r="BK1387" s="425" t="b">
        <f t="shared" si="36"/>
        <v>0</v>
      </c>
    </row>
    <row r="1388" spans="1:63" ht="15.75" customHeight="1">
      <c r="A1388" s="174"/>
      <c r="B1388" s="174"/>
      <c r="C1388" s="174"/>
      <c r="D1388" s="63"/>
      <c r="E1388" s="63"/>
      <c r="F1388" s="174"/>
      <c r="G1388" s="174"/>
      <c r="H1388" s="174"/>
      <c r="I1388" s="174"/>
      <c r="J1388" s="174"/>
      <c r="K1388" s="174"/>
      <c r="L1388" s="174"/>
      <c r="M1388" s="174"/>
      <c r="N1388" s="174"/>
      <c r="O1388" s="63"/>
      <c r="P1388" s="63"/>
      <c r="Q1388" s="174"/>
      <c r="R1388" s="63"/>
      <c r="S1388" s="174"/>
      <c r="T1388" s="174"/>
      <c r="U1388" s="174"/>
      <c r="V1388" s="63"/>
      <c r="W1388" s="174"/>
      <c r="X1388" s="174"/>
      <c r="Y1388" s="429"/>
      <c r="Z1388" s="63"/>
      <c r="AA1388" s="63"/>
      <c r="AB1388" s="63"/>
      <c r="AC1388" s="63"/>
      <c r="AD1388" s="174"/>
      <c r="AE1388" s="174"/>
      <c r="AF1388" s="466"/>
      <c r="AG1388" s="174"/>
      <c r="AH1388" s="174"/>
      <c r="AI1388" s="174"/>
      <c r="AJ1388" s="174"/>
      <c r="AK1388" s="174"/>
      <c r="AL1388" s="174"/>
      <c r="AM1388" s="174"/>
      <c r="AN1388" s="174"/>
      <c r="AO1388" s="174"/>
      <c r="AP1388" s="174"/>
      <c r="AQ1388" s="174"/>
      <c r="AR1388" s="174"/>
      <c r="AS1388" s="174"/>
      <c r="AT1388" s="415"/>
      <c r="AU1388" s="174"/>
      <c r="AV1388" s="437"/>
      <c r="AW1388" s="523"/>
      <c r="AX1388" s="524"/>
      <c r="AY1388" s="422"/>
      <c r="AZ1388" s="524"/>
      <c r="BA1388" s="524"/>
      <c r="BB1388" s="422"/>
      <c r="BC1388" s="524"/>
      <c r="BD1388" s="523"/>
      <c r="BE1388" s="524"/>
      <c r="BF1388" s="524"/>
      <c r="BG1388" s="426">
        <f t="shared" si="32"/>
        <v>0</v>
      </c>
      <c r="BH1388" s="426">
        <f t="shared" si="33"/>
        <v>0</v>
      </c>
      <c r="BI1388" s="426">
        <f t="shared" si="34"/>
        <v>0</v>
      </c>
      <c r="BJ1388" s="426">
        <f t="shared" si="35"/>
        <v>0</v>
      </c>
      <c r="BK1388" s="425" t="b">
        <f t="shared" si="36"/>
        <v>0</v>
      </c>
    </row>
    <row r="1389" spans="1:63" ht="15.75" customHeight="1">
      <c r="A1389" s="174"/>
      <c r="B1389" s="174"/>
      <c r="C1389" s="174"/>
      <c r="D1389" s="63"/>
      <c r="E1389" s="63"/>
      <c r="F1389" s="174"/>
      <c r="G1389" s="174"/>
      <c r="H1389" s="174"/>
      <c r="I1389" s="174"/>
      <c r="J1389" s="174"/>
      <c r="K1389" s="174"/>
      <c r="L1389" s="174"/>
      <c r="M1389" s="174"/>
      <c r="N1389" s="174"/>
      <c r="O1389" s="63"/>
      <c r="P1389" s="63"/>
      <c r="Q1389" s="174"/>
      <c r="R1389" s="63"/>
      <c r="S1389" s="174"/>
      <c r="T1389" s="174"/>
      <c r="U1389" s="174"/>
      <c r="V1389" s="63"/>
      <c r="W1389" s="174"/>
      <c r="X1389" s="174"/>
      <c r="Y1389" s="429"/>
      <c r="Z1389" s="63"/>
      <c r="AA1389" s="63"/>
      <c r="AB1389" s="63"/>
      <c r="AC1389" s="63"/>
      <c r="AD1389" s="174"/>
      <c r="AE1389" s="174"/>
      <c r="AF1389" s="466"/>
      <c r="AG1389" s="174"/>
      <c r="AH1389" s="174"/>
      <c r="AI1389" s="174"/>
      <c r="AJ1389" s="174"/>
      <c r="AK1389" s="174"/>
      <c r="AL1389" s="174"/>
      <c r="AM1389" s="174"/>
      <c r="AN1389" s="174"/>
      <c r="AO1389" s="174"/>
      <c r="AP1389" s="174"/>
      <c r="AQ1389" s="174"/>
      <c r="AR1389" s="174"/>
      <c r="AS1389" s="174"/>
      <c r="AT1389" s="415"/>
      <c r="AU1389" s="174"/>
      <c r="AV1389" s="437"/>
      <c r="AW1389" s="523"/>
      <c r="AX1389" s="524"/>
      <c r="AY1389" s="422"/>
      <c r="AZ1389" s="524"/>
      <c r="BA1389" s="524"/>
      <c r="BB1389" s="422"/>
      <c r="BC1389" s="524"/>
      <c r="BD1389" s="523"/>
      <c r="BE1389" s="524"/>
      <c r="BF1389" s="524"/>
      <c r="BG1389" s="426">
        <f t="shared" si="32"/>
        <v>0</v>
      </c>
      <c r="BH1389" s="426">
        <f t="shared" si="33"/>
        <v>0</v>
      </c>
      <c r="BI1389" s="426">
        <f t="shared" si="34"/>
        <v>0</v>
      </c>
      <c r="BJ1389" s="426">
        <f t="shared" si="35"/>
        <v>0</v>
      </c>
      <c r="BK1389" s="425" t="b">
        <f t="shared" si="36"/>
        <v>0</v>
      </c>
    </row>
    <row r="1390" spans="1:63" ht="15.75" customHeight="1">
      <c r="A1390" s="174"/>
      <c r="B1390" s="174"/>
      <c r="C1390" s="174"/>
      <c r="D1390" s="63"/>
      <c r="E1390" s="63"/>
      <c r="F1390" s="174"/>
      <c r="G1390" s="174"/>
      <c r="H1390" s="174"/>
      <c r="I1390" s="174"/>
      <c r="J1390" s="174"/>
      <c r="K1390" s="174"/>
      <c r="L1390" s="174"/>
      <c r="M1390" s="174"/>
      <c r="N1390" s="174"/>
      <c r="O1390" s="63"/>
      <c r="P1390" s="63"/>
      <c r="Q1390" s="174"/>
      <c r="R1390" s="63"/>
      <c r="S1390" s="174"/>
      <c r="T1390" s="174"/>
      <c r="U1390" s="174"/>
      <c r="V1390" s="63"/>
      <c r="W1390" s="174"/>
      <c r="X1390" s="174"/>
      <c r="Y1390" s="429"/>
      <c r="Z1390" s="63"/>
      <c r="AA1390" s="63"/>
      <c r="AB1390" s="63"/>
      <c r="AC1390" s="63"/>
      <c r="AD1390" s="174"/>
      <c r="AE1390" s="174"/>
      <c r="AF1390" s="466"/>
      <c r="AG1390" s="174"/>
      <c r="AH1390" s="174"/>
      <c r="AI1390" s="174"/>
      <c r="AJ1390" s="174"/>
      <c r="AK1390" s="174"/>
      <c r="AL1390" s="174"/>
      <c r="AM1390" s="174"/>
      <c r="AN1390" s="174"/>
      <c r="AO1390" s="174"/>
      <c r="AP1390" s="174"/>
      <c r="AQ1390" s="174"/>
      <c r="AR1390" s="174"/>
      <c r="AS1390" s="174"/>
      <c r="AT1390" s="415"/>
      <c r="AU1390" s="174"/>
      <c r="AV1390" s="437"/>
      <c r="AW1390" s="523"/>
      <c r="AX1390" s="524"/>
      <c r="AY1390" s="422"/>
      <c r="AZ1390" s="524"/>
      <c r="BA1390" s="524"/>
      <c r="BB1390" s="422"/>
      <c r="BC1390" s="524"/>
      <c r="BD1390" s="523"/>
      <c r="BE1390" s="524"/>
      <c r="BF1390" s="524"/>
      <c r="BG1390" s="426">
        <f t="shared" si="32"/>
        <v>0</v>
      </c>
      <c r="BH1390" s="426">
        <f t="shared" si="33"/>
        <v>0</v>
      </c>
      <c r="BI1390" s="426">
        <f t="shared" si="34"/>
        <v>0</v>
      </c>
      <c r="BJ1390" s="426">
        <f t="shared" si="35"/>
        <v>0</v>
      </c>
      <c r="BK1390" s="425" t="b">
        <f t="shared" si="36"/>
        <v>0</v>
      </c>
    </row>
    <row r="1391" spans="1:63" ht="15.75" customHeight="1">
      <c r="A1391" s="174"/>
      <c r="B1391" s="174"/>
      <c r="C1391" s="174"/>
      <c r="D1391" s="63"/>
      <c r="E1391" s="63"/>
      <c r="F1391" s="174"/>
      <c r="G1391" s="174"/>
      <c r="H1391" s="174"/>
      <c r="I1391" s="174"/>
      <c r="J1391" s="174"/>
      <c r="K1391" s="174"/>
      <c r="L1391" s="174"/>
      <c r="M1391" s="174"/>
      <c r="N1391" s="174"/>
      <c r="O1391" s="63"/>
      <c r="P1391" s="63"/>
      <c r="Q1391" s="174"/>
      <c r="R1391" s="63"/>
      <c r="S1391" s="174"/>
      <c r="T1391" s="174"/>
      <c r="U1391" s="174"/>
      <c r="V1391" s="63"/>
      <c r="W1391" s="174"/>
      <c r="X1391" s="174"/>
      <c r="Y1391" s="429"/>
      <c r="Z1391" s="63"/>
      <c r="AA1391" s="63"/>
      <c r="AB1391" s="63"/>
      <c r="AC1391" s="63"/>
      <c r="AD1391" s="174"/>
      <c r="AE1391" s="174"/>
      <c r="AF1391" s="466"/>
      <c r="AG1391" s="174"/>
      <c r="AH1391" s="174"/>
      <c r="AI1391" s="174"/>
      <c r="AJ1391" s="174"/>
      <c r="AK1391" s="174"/>
      <c r="AL1391" s="174"/>
      <c r="AM1391" s="174"/>
      <c r="AN1391" s="174"/>
      <c r="AO1391" s="174"/>
      <c r="AP1391" s="174"/>
      <c r="AQ1391" s="174"/>
      <c r="AR1391" s="174"/>
      <c r="AS1391" s="174"/>
      <c r="AT1391" s="415"/>
      <c r="AU1391" s="174"/>
      <c r="AV1391" s="437"/>
      <c r="AW1391" s="523"/>
      <c r="AX1391" s="524"/>
      <c r="AY1391" s="422"/>
      <c r="AZ1391" s="524"/>
      <c r="BA1391" s="524"/>
      <c r="BB1391" s="422"/>
      <c r="BC1391" s="524"/>
      <c r="BD1391" s="523"/>
      <c r="BE1391" s="524"/>
      <c r="BF1391" s="524"/>
      <c r="BG1391" s="426">
        <f t="shared" si="32"/>
        <v>0</v>
      </c>
      <c r="BH1391" s="426">
        <f t="shared" si="33"/>
        <v>0</v>
      </c>
      <c r="BI1391" s="426">
        <f t="shared" si="34"/>
        <v>0</v>
      </c>
      <c r="BJ1391" s="426">
        <f t="shared" si="35"/>
        <v>0</v>
      </c>
      <c r="BK1391" s="425" t="b">
        <f t="shared" si="36"/>
        <v>0</v>
      </c>
    </row>
    <row r="1392" spans="1:63" ht="15.75" customHeight="1">
      <c r="A1392" s="174"/>
      <c r="B1392" s="174"/>
      <c r="C1392" s="174"/>
      <c r="D1392" s="63"/>
      <c r="E1392" s="63"/>
      <c r="F1392" s="174"/>
      <c r="G1392" s="174"/>
      <c r="H1392" s="174"/>
      <c r="I1392" s="174"/>
      <c r="J1392" s="174"/>
      <c r="K1392" s="174"/>
      <c r="L1392" s="174"/>
      <c r="M1392" s="174"/>
      <c r="N1392" s="174"/>
      <c r="O1392" s="63"/>
      <c r="P1392" s="63"/>
      <c r="Q1392" s="174"/>
      <c r="R1392" s="63"/>
      <c r="S1392" s="174"/>
      <c r="T1392" s="174"/>
      <c r="U1392" s="174"/>
      <c r="V1392" s="63"/>
      <c r="W1392" s="174"/>
      <c r="X1392" s="174"/>
      <c r="Y1392" s="429"/>
      <c r="Z1392" s="63"/>
      <c r="AA1392" s="63"/>
      <c r="AB1392" s="63"/>
      <c r="AC1392" s="63"/>
      <c r="AD1392" s="174"/>
      <c r="AE1392" s="174"/>
      <c r="AF1392" s="466"/>
      <c r="AG1392" s="174"/>
      <c r="AH1392" s="174"/>
      <c r="AI1392" s="174"/>
      <c r="AJ1392" s="174"/>
      <c r="AK1392" s="174"/>
      <c r="AL1392" s="174"/>
      <c r="AM1392" s="174"/>
      <c r="AN1392" s="174"/>
      <c r="AO1392" s="174"/>
      <c r="AP1392" s="174"/>
      <c r="AQ1392" s="174"/>
      <c r="AR1392" s="174"/>
      <c r="AS1392" s="174"/>
      <c r="AT1392" s="415"/>
      <c r="AU1392" s="174"/>
      <c r="AV1392" s="437"/>
      <c r="AW1392" s="523"/>
      <c r="AX1392" s="524"/>
      <c r="AY1392" s="422"/>
      <c r="AZ1392" s="524"/>
      <c r="BA1392" s="524"/>
      <c r="BB1392" s="422"/>
      <c r="BC1392" s="524"/>
      <c r="BD1392" s="523"/>
      <c r="BE1392" s="524"/>
      <c r="BF1392" s="524"/>
      <c r="BG1392" s="426">
        <f t="shared" si="32"/>
        <v>0</v>
      </c>
      <c r="BH1392" s="426">
        <f t="shared" si="33"/>
        <v>0</v>
      </c>
      <c r="BI1392" s="426">
        <f t="shared" si="34"/>
        <v>0</v>
      </c>
      <c r="BJ1392" s="426">
        <f t="shared" si="35"/>
        <v>0</v>
      </c>
      <c r="BK1392" s="425" t="b">
        <f t="shared" si="36"/>
        <v>0</v>
      </c>
    </row>
    <row r="1393" spans="1:63" ht="15.75" customHeight="1">
      <c r="A1393" s="174"/>
      <c r="B1393" s="174"/>
      <c r="C1393" s="174"/>
      <c r="D1393" s="63"/>
      <c r="E1393" s="63"/>
      <c r="F1393" s="174"/>
      <c r="G1393" s="174"/>
      <c r="H1393" s="174"/>
      <c r="I1393" s="174"/>
      <c r="J1393" s="174"/>
      <c r="K1393" s="174"/>
      <c r="L1393" s="174"/>
      <c r="M1393" s="174"/>
      <c r="N1393" s="174"/>
      <c r="O1393" s="63"/>
      <c r="P1393" s="63"/>
      <c r="Q1393" s="174"/>
      <c r="R1393" s="63"/>
      <c r="S1393" s="174"/>
      <c r="T1393" s="174"/>
      <c r="U1393" s="174"/>
      <c r="V1393" s="63"/>
      <c r="W1393" s="174"/>
      <c r="X1393" s="174"/>
      <c r="Y1393" s="429"/>
      <c r="Z1393" s="63"/>
      <c r="AA1393" s="63"/>
      <c r="AB1393" s="63"/>
      <c r="AC1393" s="63"/>
      <c r="AD1393" s="174"/>
      <c r="AE1393" s="174"/>
      <c r="AF1393" s="466"/>
      <c r="AG1393" s="174"/>
      <c r="AH1393" s="174"/>
      <c r="AI1393" s="174"/>
      <c r="AJ1393" s="174"/>
      <c r="AK1393" s="174"/>
      <c r="AL1393" s="174"/>
      <c r="AM1393" s="174"/>
      <c r="AN1393" s="174"/>
      <c r="AO1393" s="174"/>
      <c r="AP1393" s="174"/>
      <c r="AQ1393" s="174"/>
      <c r="AR1393" s="174"/>
      <c r="AS1393" s="174"/>
      <c r="AT1393" s="415"/>
      <c r="AU1393" s="174"/>
      <c r="AV1393" s="437"/>
      <c r="AW1393" s="523"/>
      <c r="AX1393" s="524"/>
      <c r="AY1393" s="422"/>
      <c r="AZ1393" s="524"/>
      <c r="BA1393" s="524"/>
      <c r="BB1393" s="422"/>
      <c r="BC1393" s="524"/>
      <c r="BD1393" s="523"/>
      <c r="BE1393" s="524"/>
      <c r="BF1393" s="524"/>
      <c r="BG1393" s="426">
        <f t="shared" si="32"/>
        <v>0</v>
      </c>
      <c r="BH1393" s="426">
        <f t="shared" si="33"/>
        <v>0</v>
      </c>
      <c r="BI1393" s="426">
        <f t="shared" si="34"/>
        <v>0</v>
      </c>
      <c r="BJ1393" s="426">
        <f t="shared" si="35"/>
        <v>0</v>
      </c>
      <c r="BK1393" s="425" t="b">
        <f t="shared" si="36"/>
        <v>0</v>
      </c>
    </row>
    <row r="1394" spans="1:63" ht="15.75" customHeight="1">
      <c r="A1394" s="174"/>
      <c r="B1394" s="174"/>
      <c r="C1394" s="174"/>
      <c r="D1394" s="63"/>
      <c r="E1394" s="63"/>
      <c r="F1394" s="174"/>
      <c r="G1394" s="174"/>
      <c r="H1394" s="174"/>
      <c r="I1394" s="174"/>
      <c r="J1394" s="174"/>
      <c r="K1394" s="174"/>
      <c r="L1394" s="174"/>
      <c r="M1394" s="174"/>
      <c r="N1394" s="174"/>
      <c r="O1394" s="63"/>
      <c r="P1394" s="63"/>
      <c r="Q1394" s="174"/>
      <c r="R1394" s="63"/>
      <c r="S1394" s="174"/>
      <c r="T1394" s="174"/>
      <c r="U1394" s="174"/>
      <c r="V1394" s="63"/>
      <c r="W1394" s="174"/>
      <c r="X1394" s="174"/>
      <c r="Y1394" s="429"/>
      <c r="Z1394" s="63"/>
      <c r="AA1394" s="63"/>
      <c r="AB1394" s="63"/>
      <c r="AC1394" s="63"/>
      <c r="AD1394" s="174"/>
      <c r="AE1394" s="174"/>
      <c r="AF1394" s="466"/>
      <c r="AG1394" s="174"/>
      <c r="AH1394" s="174"/>
      <c r="AI1394" s="174"/>
      <c r="AJ1394" s="174"/>
      <c r="AK1394" s="174"/>
      <c r="AL1394" s="174"/>
      <c r="AM1394" s="174"/>
      <c r="AN1394" s="174"/>
      <c r="AO1394" s="174"/>
      <c r="AP1394" s="174"/>
      <c r="AQ1394" s="174"/>
      <c r="AR1394" s="174"/>
      <c r="AS1394" s="174"/>
      <c r="AT1394" s="415"/>
      <c r="AU1394" s="174"/>
      <c r="AV1394" s="437"/>
      <c r="AW1394" s="523"/>
      <c r="AX1394" s="524"/>
      <c r="AY1394" s="422"/>
      <c r="AZ1394" s="524"/>
      <c r="BA1394" s="524"/>
      <c r="BB1394" s="422"/>
      <c r="BC1394" s="524"/>
      <c r="BD1394" s="523"/>
      <c r="BE1394" s="524"/>
      <c r="BF1394" s="524"/>
      <c r="BG1394" s="426">
        <f t="shared" si="32"/>
        <v>0</v>
      </c>
      <c r="BH1394" s="426">
        <f t="shared" si="33"/>
        <v>0</v>
      </c>
      <c r="BI1394" s="426">
        <f t="shared" si="34"/>
        <v>0</v>
      </c>
      <c r="BJ1394" s="426">
        <f t="shared" si="35"/>
        <v>0</v>
      </c>
      <c r="BK1394" s="425" t="b">
        <f t="shared" si="36"/>
        <v>0</v>
      </c>
    </row>
    <row r="1395" spans="1:63" ht="15.75" customHeight="1">
      <c r="A1395" s="174"/>
      <c r="B1395" s="174"/>
      <c r="C1395" s="174"/>
      <c r="D1395" s="63"/>
      <c r="E1395" s="63"/>
      <c r="F1395" s="174"/>
      <c r="G1395" s="174"/>
      <c r="H1395" s="174"/>
      <c r="I1395" s="174"/>
      <c r="J1395" s="174"/>
      <c r="K1395" s="174"/>
      <c r="L1395" s="174"/>
      <c r="M1395" s="174"/>
      <c r="N1395" s="174"/>
      <c r="O1395" s="63"/>
      <c r="P1395" s="63"/>
      <c r="Q1395" s="174"/>
      <c r="R1395" s="63"/>
      <c r="S1395" s="174"/>
      <c r="T1395" s="174"/>
      <c r="U1395" s="174"/>
      <c r="V1395" s="63"/>
      <c r="W1395" s="174"/>
      <c r="X1395" s="174"/>
      <c r="Y1395" s="429"/>
      <c r="Z1395" s="63"/>
      <c r="AA1395" s="63"/>
      <c r="AB1395" s="63"/>
      <c r="AC1395" s="63"/>
      <c r="AD1395" s="174"/>
      <c r="AE1395" s="174"/>
      <c r="AF1395" s="466"/>
      <c r="AG1395" s="174"/>
      <c r="AH1395" s="174"/>
      <c r="AI1395" s="174"/>
      <c r="AJ1395" s="174"/>
      <c r="AK1395" s="174"/>
      <c r="AL1395" s="174"/>
      <c r="AM1395" s="174"/>
      <c r="AN1395" s="174"/>
      <c r="AO1395" s="174"/>
      <c r="AP1395" s="174"/>
      <c r="AQ1395" s="174"/>
      <c r="AR1395" s="174"/>
      <c r="AS1395" s="174"/>
      <c r="AT1395" s="415"/>
      <c r="AU1395" s="174"/>
      <c r="AV1395" s="437"/>
      <c r="AW1395" s="523"/>
      <c r="AX1395" s="524"/>
      <c r="AY1395" s="422"/>
      <c r="AZ1395" s="524"/>
      <c r="BA1395" s="524"/>
      <c r="BB1395" s="422"/>
      <c r="BC1395" s="524"/>
      <c r="BD1395" s="523"/>
      <c r="BE1395" s="524"/>
      <c r="BF1395" s="524"/>
      <c r="BG1395" s="426">
        <f t="shared" si="32"/>
        <v>0</v>
      </c>
      <c r="BH1395" s="426">
        <f t="shared" si="33"/>
        <v>0</v>
      </c>
      <c r="BI1395" s="426">
        <f t="shared" si="34"/>
        <v>0</v>
      </c>
      <c r="BJ1395" s="426">
        <f t="shared" si="35"/>
        <v>0</v>
      </c>
      <c r="BK1395" s="425" t="b">
        <f t="shared" si="36"/>
        <v>0</v>
      </c>
    </row>
    <row r="1396" spans="1:63" ht="15.75" customHeight="1">
      <c r="A1396" s="174"/>
      <c r="B1396" s="174"/>
      <c r="C1396" s="174"/>
      <c r="D1396" s="63"/>
      <c r="E1396" s="63"/>
      <c r="F1396" s="174"/>
      <c r="G1396" s="174"/>
      <c r="H1396" s="174"/>
      <c r="I1396" s="174"/>
      <c r="J1396" s="174"/>
      <c r="K1396" s="174"/>
      <c r="L1396" s="174"/>
      <c r="M1396" s="174"/>
      <c r="N1396" s="174"/>
      <c r="O1396" s="63"/>
      <c r="P1396" s="63"/>
      <c r="Q1396" s="174"/>
      <c r="R1396" s="63"/>
      <c r="S1396" s="174"/>
      <c r="T1396" s="174"/>
      <c r="U1396" s="174"/>
      <c r="V1396" s="63"/>
      <c r="W1396" s="174"/>
      <c r="X1396" s="174"/>
      <c r="Y1396" s="429"/>
      <c r="Z1396" s="63"/>
      <c r="AA1396" s="63"/>
      <c r="AB1396" s="63"/>
      <c r="AC1396" s="63"/>
      <c r="AD1396" s="174"/>
      <c r="AE1396" s="174"/>
      <c r="AF1396" s="466"/>
      <c r="AG1396" s="174"/>
      <c r="AH1396" s="174"/>
      <c r="AI1396" s="174"/>
      <c r="AJ1396" s="174"/>
      <c r="AK1396" s="174"/>
      <c r="AL1396" s="174"/>
      <c r="AM1396" s="174"/>
      <c r="AN1396" s="174"/>
      <c r="AO1396" s="174"/>
      <c r="AP1396" s="174"/>
      <c r="AQ1396" s="174"/>
      <c r="AR1396" s="174"/>
      <c r="AS1396" s="174"/>
      <c r="AT1396" s="415"/>
      <c r="AU1396" s="174"/>
      <c r="AV1396" s="437"/>
      <c r="AW1396" s="523"/>
      <c r="AX1396" s="524"/>
      <c r="AY1396" s="422"/>
      <c r="AZ1396" s="524"/>
      <c r="BA1396" s="524"/>
      <c r="BB1396" s="422"/>
      <c r="BC1396" s="524"/>
      <c r="BD1396" s="523"/>
      <c r="BE1396" s="524"/>
      <c r="BF1396" s="524"/>
      <c r="BG1396" s="426">
        <f t="shared" si="32"/>
        <v>0</v>
      </c>
      <c r="BH1396" s="426">
        <f t="shared" si="33"/>
        <v>0</v>
      </c>
      <c r="BI1396" s="426">
        <f t="shared" si="34"/>
        <v>0</v>
      </c>
      <c r="BJ1396" s="426">
        <f t="shared" si="35"/>
        <v>0</v>
      </c>
      <c r="BK1396" s="425" t="b">
        <f t="shared" si="36"/>
        <v>0</v>
      </c>
    </row>
    <row r="1397" spans="1:63" ht="15.75" customHeight="1">
      <c r="A1397" s="174"/>
      <c r="B1397" s="174"/>
      <c r="C1397" s="174"/>
      <c r="D1397" s="63"/>
      <c r="E1397" s="63"/>
      <c r="F1397" s="174"/>
      <c r="G1397" s="174"/>
      <c r="H1397" s="174"/>
      <c r="I1397" s="174"/>
      <c r="J1397" s="174"/>
      <c r="K1397" s="174"/>
      <c r="L1397" s="174"/>
      <c r="M1397" s="174"/>
      <c r="N1397" s="174"/>
      <c r="O1397" s="63"/>
      <c r="P1397" s="63"/>
      <c r="Q1397" s="174"/>
      <c r="R1397" s="63"/>
      <c r="S1397" s="174"/>
      <c r="T1397" s="174"/>
      <c r="U1397" s="174"/>
      <c r="V1397" s="63"/>
      <c r="W1397" s="174"/>
      <c r="X1397" s="174"/>
      <c r="Y1397" s="429"/>
      <c r="Z1397" s="63"/>
      <c r="AA1397" s="63"/>
      <c r="AB1397" s="63"/>
      <c r="AC1397" s="63"/>
      <c r="AD1397" s="174"/>
      <c r="AE1397" s="174"/>
      <c r="AF1397" s="466"/>
      <c r="AG1397" s="174"/>
      <c r="AH1397" s="174"/>
      <c r="AI1397" s="174"/>
      <c r="AJ1397" s="174"/>
      <c r="AK1397" s="174"/>
      <c r="AL1397" s="174"/>
      <c r="AM1397" s="174"/>
      <c r="AN1397" s="174"/>
      <c r="AO1397" s="174"/>
      <c r="AP1397" s="174"/>
      <c r="AQ1397" s="174"/>
      <c r="AR1397" s="174"/>
      <c r="AS1397" s="174"/>
      <c r="AT1397" s="415"/>
      <c r="AU1397" s="174"/>
      <c r="AV1397" s="437"/>
      <c r="AW1397" s="523"/>
      <c r="AX1397" s="524"/>
      <c r="AY1397" s="422"/>
      <c r="AZ1397" s="524"/>
      <c r="BA1397" s="524"/>
      <c r="BB1397" s="422"/>
      <c r="BC1397" s="524"/>
      <c r="BD1397" s="523"/>
      <c r="BE1397" s="524"/>
      <c r="BF1397" s="524"/>
      <c r="BG1397" s="426">
        <f t="shared" si="32"/>
        <v>0</v>
      </c>
      <c r="BH1397" s="426">
        <f t="shared" si="33"/>
        <v>0</v>
      </c>
      <c r="BI1397" s="426">
        <f t="shared" si="34"/>
        <v>0</v>
      </c>
      <c r="BJ1397" s="426">
        <f t="shared" si="35"/>
        <v>0</v>
      </c>
      <c r="BK1397" s="425" t="b">
        <f t="shared" si="36"/>
        <v>0</v>
      </c>
    </row>
    <row r="1398" spans="1:63" ht="15.75" customHeight="1">
      <c r="A1398" s="174"/>
      <c r="B1398" s="174"/>
      <c r="C1398" s="174"/>
      <c r="D1398" s="63"/>
      <c r="E1398" s="63"/>
      <c r="F1398" s="174"/>
      <c r="G1398" s="174"/>
      <c r="H1398" s="174"/>
      <c r="I1398" s="174"/>
      <c r="J1398" s="174"/>
      <c r="K1398" s="174"/>
      <c r="L1398" s="174"/>
      <c r="M1398" s="174"/>
      <c r="N1398" s="174"/>
      <c r="O1398" s="63"/>
      <c r="P1398" s="63"/>
      <c r="Q1398" s="174"/>
      <c r="R1398" s="63"/>
      <c r="S1398" s="174"/>
      <c r="T1398" s="174"/>
      <c r="U1398" s="174"/>
      <c r="V1398" s="63"/>
      <c r="W1398" s="174"/>
      <c r="X1398" s="174"/>
      <c r="Y1398" s="429"/>
      <c r="Z1398" s="63"/>
      <c r="AA1398" s="63"/>
      <c r="AB1398" s="63"/>
      <c r="AC1398" s="63"/>
      <c r="AD1398" s="174"/>
      <c r="AE1398" s="174"/>
      <c r="AF1398" s="466"/>
      <c r="AG1398" s="174"/>
      <c r="AH1398" s="174"/>
      <c r="AI1398" s="174"/>
      <c r="AJ1398" s="174"/>
      <c r="AK1398" s="174"/>
      <c r="AL1398" s="174"/>
      <c r="AM1398" s="174"/>
      <c r="AN1398" s="174"/>
      <c r="AO1398" s="174"/>
      <c r="AP1398" s="174"/>
      <c r="AQ1398" s="174"/>
      <c r="AR1398" s="174"/>
      <c r="AS1398" s="174"/>
      <c r="AT1398" s="415"/>
      <c r="AU1398" s="174"/>
      <c r="AV1398" s="437"/>
      <c r="AW1398" s="523"/>
      <c r="AX1398" s="524"/>
      <c r="AY1398" s="422"/>
      <c r="AZ1398" s="524"/>
      <c r="BA1398" s="524"/>
      <c r="BB1398" s="422"/>
      <c r="BC1398" s="524"/>
      <c r="BD1398" s="523"/>
      <c r="BE1398" s="524"/>
      <c r="BF1398" s="524"/>
      <c r="BG1398" s="426">
        <f t="shared" si="32"/>
        <v>0</v>
      </c>
      <c r="BH1398" s="426">
        <f t="shared" si="33"/>
        <v>0</v>
      </c>
      <c r="BI1398" s="426">
        <f t="shared" si="34"/>
        <v>0</v>
      </c>
      <c r="BJ1398" s="426">
        <f t="shared" si="35"/>
        <v>0</v>
      </c>
      <c r="BK1398" s="425" t="b">
        <f t="shared" si="36"/>
        <v>0</v>
      </c>
    </row>
    <row r="1399" spans="1:63" ht="15.75" customHeight="1">
      <c r="A1399" s="174"/>
      <c r="B1399" s="174"/>
      <c r="C1399" s="174"/>
      <c r="D1399" s="63"/>
      <c r="E1399" s="63"/>
      <c r="F1399" s="174"/>
      <c r="G1399" s="174"/>
      <c r="H1399" s="174"/>
      <c r="I1399" s="174"/>
      <c r="J1399" s="174"/>
      <c r="K1399" s="174"/>
      <c r="L1399" s="174"/>
      <c r="M1399" s="174"/>
      <c r="N1399" s="174"/>
      <c r="O1399" s="63"/>
      <c r="P1399" s="63"/>
      <c r="Q1399" s="174"/>
      <c r="R1399" s="63"/>
      <c r="S1399" s="174"/>
      <c r="T1399" s="174"/>
      <c r="U1399" s="174"/>
      <c r="V1399" s="63"/>
      <c r="W1399" s="174"/>
      <c r="X1399" s="174"/>
      <c r="Y1399" s="429"/>
      <c r="Z1399" s="63"/>
      <c r="AA1399" s="63"/>
      <c r="AB1399" s="63"/>
      <c r="AC1399" s="63"/>
      <c r="AD1399" s="174"/>
      <c r="AE1399" s="174"/>
      <c r="AF1399" s="466"/>
      <c r="AG1399" s="174"/>
      <c r="AH1399" s="174"/>
      <c r="AI1399" s="174"/>
      <c r="AJ1399" s="174"/>
      <c r="AK1399" s="174"/>
      <c r="AL1399" s="174"/>
      <c r="AM1399" s="174"/>
      <c r="AN1399" s="174"/>
      <c r="AO1399" s="174"/>
      <c r="AP1399" s="174"/>
      <c r="AQ1399" s="174"/>
      <c r="AR1399" s="174"/>
      <c r="AS1399" s="174"/>
      <c r="AT1399" s="415"/>
      <c r="AU1399" s="174"/>
      <c r="AV1399" s="437"/>
      <c r="AW1399" s="523"/>
      <c r="AX1399" s="524"/>
      <c r="AY1399" s="422"/>
      <c r="AZ1399" s="524"/>
      <c r="BA1399" s="524"/>
      <c r="BB1399" s="422"/>
      <c r="BC1399" s="524"/>
      <c r="BD1399" s="523"/>
      <c r="BE1399" s="524"/>
      <c r="BF1399" s="524"/>
      <c r="BG1399" s="426">
        <f t="shared" si="32"/>
        <v>0</v>
      </c>
      <c r="BH1399" s="426">
        <f t="shared" si="33"/>
        <v>0</v>
      </c>
      <c r="BI1399" s="426">
        <f t="shared" si="34"/>
        <v>0</v>
      </c>
      <c r="BJ1399" s="426">
        <f t="shared" si="35"/>
        <v>0</v>
      </c>
      <c r="BK1399" s="425" t="b">
        <f t="shared" si="36"/>
        <v>0</v>
      </c>
    </row>
    <row r="1400" spans="1:63" ht="15.75" customHeight="1">
      <c r="A1400" s="174"/>
      <c r="B1400" s="174"/>
      <c r="C1400" s="174"/>
      <c r="D1400" s="63"/>
      <c r="E1400" s="63"/>
      <c r="F1400" s="174"/>
      <c r="G1400" s="174"/>
      <c r="H1400" s="174"/>
      <c r="I1400" s="174"/>
      <c r="J1400" s="174"/>
      <c r="K1400" s="174"/>
      <c r="L1400" s="174"/>
      <c r="M1400" s="174"/>
      <c r="N1400" s="174"/>
      <c r="O1400" s="63"/>
      <c r="P1400" s="63"/>
      <c r="Q1400" s="174"/>
      <c r="R1400" s="63"/>
      <c r="S1400" s="174"/>
      <c r="T1400" s="174"/>
      <c r="U1400" s="174"/>
      <c r="V1400" s="63"/>
      <c r="W1400" s="174"/>
      <c r="X1400" s="174"/>
      <c r="Y1400" s="429"/>
      <c r="Z1400" s="63"/>
      <c r="AA1400" s="63"/>
      <c r="AB1400" s="63"/>
      <c r="AC1400" s="63"/>
      <c r="AD1400" s="174"/>
      <c r="AE1400" s="174"/>
      <c r="AF1400" s="466"/>
      <c r="AG1400" s="174"/>
      <c r="AH1400" s="174"/>
      <c r="AI1400" s="174"/>
      <c r="AJ1400" s="174"/>
      <c r="AK1400" s="174"/>
      <c r="AL1400" s="174"/>
      <c r="AM1400" s="174"/>
      <c r="AN1400" s="174"/>
      <c r="AO1400" s="174"/>
      <c r="AP1400" s="174"/>
      <c r="AQ1400" s="174"/>
      <c r="AR1400" s="174"/>
      <c r="AS1400" s="174"/>
      <c r="AT1400" s="415"/>
      <c r="AU1400" s="174"/>
      <c r="AV1400" s="437"/>
      <c r="AW1400" s="523"/>
      <c r="AX1400" s="524"/>
      <c r="AY1400" s="422"/>
      <c r="AZ1400" s="524"/>
      <c r="BA1400" s="524"/>
      <c r="BB1400" s="422"/>
      <c r="BC1400" s="524"/>
      <c r="BD1400" s="523"/>
      <c r="BE1400" s="524"/>
      <c r="BF1400" s="524"/>
      <c r="BG1400" s="426">
        <f t="shared" si="32"/>
        <v>0</v>
      </c>
      <c r="BH1400" s="426">
        <f t="shared" si="33"/>
        <v>0</v>
      </c>
      <c r="BI1400" s="426">
        <f t="shared" si="34"/>
        <v>0</v>
      </c>
      <c r="BJ1400" s="426">
        <f t="shared" si="35"/>
        <v>0</v>
      </c>
      <c r="BK1400" s="425" t="b">
        <f t="shared" si="36"/>
        <v>0</v>
      </c>
    </row>
    <row r="1401" spans="1:63" ht="15.75" customHeight="1">
      <c r="A1401" s="174"/>
      <c r="B1401" s="174"/>
      <c r="C1401" s="174"/>
      <c r="D1401" s="63"/>
      <c r="E1401" s="63"/>
      <c r="F1401" s="174"/>
      <c r="G1401" s="174"/>
      <c r="H1401" s="174"/>
      <c r="I1401" s="174"/>
      <c r="J1401" s="174"/>
      <c r="K1401" s="174"/>
      <c r="L1401" s="174"/>
      <c r="M1401" s="174"/>
      <c r="N1401" s="174"/>
      <c r="O1401" s="63"/>
      <c r="P1401" s="63"/>
      <c r="Q1401" s="174"/>
      <c r="R1401" s="63"/>
      <c r="S1401" s="174"/>
      <c r="T1401" s="174"/>
      <c r="U1401" s="174"/>
      <c r="V1401" s="63"/>
      <c r="W1401" s="174"/>
      <c r="X1401" s="174"/>
      <c r="Y1401" s="429"/>
      <c r="Z1401" s="63"/>
      <c r="AA1401" s="63"/>
      <c r="AB1401" s="63"/>
      <c r="AC1401" s="63"/>
      <c r="AD1401" s="174"/>
      <c r="AE1401" s="174"/>
      <c r="AF1401" s="466"/>
      <c r="AG1401" s="174"/>
      <c r="AH1401" s="174"/>
      <c r="AI1401" s="174"/>
      <c r="AJ1401" s="174"/>
      <c r="AK1401" s="174"/>
      <c r="AL1401" s="174"/>
      <c r="AM1401" s="174"/>
      <c r="AN1401" s="174"/>
      <c r="AO1401" s="174"/>
      <c r="AP1401" s="174"/>
      <c r="AQ1401" s="174"/>
      <c r="AR1401" s="174"/>
      <c r="AS1401" s="174"/>
      <c r="AT1401" s="415"/>
      <c r="AU1401" s="174"/>
      <c r="AV1401" s="437"/>
      <c r="AW1401" s="523"/>
      <c r="AX1401" s="524"/>
      <c r="AY1401" s="422"/>
      <c r="AZ1401" s="524"/>
      <c r="BA1401" s="524"/>
      <c r="BB1401" s="422"/>
      <c r="BC1401" s="524"/>
      <c r="BD1401" s="523"/>
      <c r="BE1401" s="524"/>
      <c r="BF1401" s="524"/>
      <c r="BG1401" s="426">
        <f t="shared" si="32"/>
        <v>0</v>
      </c>
      <c r="BH1401" s="426">
        <f t="shared" si="33"/>
        <v>0</v>
      </c>
      <c r="BI1401" s="426">
        <f t="shared" si="34"/>
        <v>0</v>
      </c>
      <c r="BJ1401" s="426">
        <f t="shared" si="35"/>
        <v>0</v>
      </c>
      <c r="BK1401" s="425" t="b">
        <f t="shared" si="36"/>
        <v>0</v>
      </c>
    </row>
    <row r="1402" spans="1:63" ht="15.75" customHeight="1">
      <c r="A1402" s="174"/>
      <c r="B1402" s="174"/>
      <c r="C1402" s="174"/>
      <c r="D1402" s="63"/>
      <c r="E1402" s="63"/>
      <c r="F1402" s="174"/>
      <c r="G1402" s="174"/>
      <c r="H1402" s="174"/>
      <c r="I1402" s="174"/>
      <c r="J1402" s="174"/>
      <c r="K1402" s="174"/>
      <c r="L1402" s="174"/>
      <c r="M1402" s="174"/>
      <c r="N1402" s="174"/>
      <c r="O1402" s="63"/>
      <c r="P1402" s="63"/>
      <c r="Q1402" s="174"/>
      <c r="R1402" s="63"/>
      <c r="S1402" s="174"/>
      <c r="T1402" s="174"/>
      <c r="U1402" s="174"/>
      <c r="V1402" s="63"/>
      <c r="W1402" s="174"/>
      <c r="X1402" s="174"/>
      <c r="Y1402" s="429"/>
      <c r="Z1402" s="63"/>
      <c r="AA1402" s="63"/>
      <c r="AB1402" s="63"/>
      <c r="AC1402" s="63"/>
      <c r="AD1402" s="174"/>
      <c r="AE1402" s="174"/>
      <c r="AF1402" s="466"/>
      <c r="AG1402" s="174"/>
      <c r="AH1402" s="174"/>
      <c r="AI1402" s="174"/>
      <c r="AJ1402" s="174"/>
      <c r="AK1402" s="174"/>
      <c r="AL1402" s="174"/>
      <c r="AM1402" s="174"/>
      <c r="AN1402" s="174"/>
      <c r="AO1402" s="174"/>
      <c r="AP1402" s="174"/>
      <c r="AQ1402" s="174"/>
      <c r="AR1402" s="174"/>
      <c r="AS1402" s="174"/>
      <c r="AT1402" s="415"/>
      <c r="AU1402" s="174"/>
      <c r="AV1402" s="437"/>
      <c r="AW1402" s="523"/>
      <c r="AX1402" s="524"/>
      <c r="AY1402" s="422"/>
      <c r="AZ1402" s="524"/>
      <c r="BA1402" s="524"/>
      <c r="BB1402" s="422"/>
      <c r="BC1402" s="524"/>
      <c r="BD1402" s="523"/>
      <c r="BE1402" s="524"/>
      <c r="BF1402" s="524"/>
      <c r="BG1402" s="426">
        <f t="shared" si="32"/>
        <v>0</v>
      </c>
      <c r="BH1402" s="426">
        <f t="shared" si="33"/>
        <v>0</v>
      </c>
      <c r="BI1402" s="426">
        <f t="shared" si="34"/>
        <v>0</v>
      </c>
      <c r="BJ1402" s="426">
        <f t="shared" si="35"/>
        <v>0</v>
      </c>
      <c r="BK1402" s="425" t="b">
        <f t="shared" si="36"/>
        <v>0</v>
      </c>
    </row>
    <row r="1403" spans="1:63" ht="15.75" customHeight="1">
      <c r="A1403" s="174"/>
      <c r="B1403" s="174"/>
      <c r="C1403" s="174"/>
      <c r="D1403" s="63"/>
      <c r="E1403" s="63"/>
      <c r="F1403" s="174"/>
      <c r="G1403" s="174"/>
      <c r="H1403" s="174"/>
      <c r="I1403" s="174"/>
      <c r="J1403" s="174"/>
      <c r="K1403" s="174"/>
      <c r="L1403" s="174"/>
      <c r="M1403" s="174"/>
      <c r="N1403" s="174"/>
      <c r="O1403" s="63"/>
      <c r="P1403" s="63"/>
      <c r="Q1403" s="174"/>
      <c r="R1403" s="63"/>
      <c r="S1403" s="174"/>
      <c r="T1403" s="174"/>
      <c r="U1403" s="174"/>
      <c r="V1403" s="63"/>
      <c r="W1403" s="174"/>
      <c r="X1403" s="174"/>
      <c r="Y1403" s="429"/>
      <c r="Z1403" s="63"/>
      <c r="AA1403" s="63"/>
      <c r="AB1403" s="63"/>
      <c r="AC1403" s="63"/>
      <c r="AD1403" s="174"/>
      <c r="AE1403" s="174"/>
      <c r="AF1403" s="466"/>
      <c r="AG1403" s="174"/>
      <c r="AH1403" s="174"/>
      <c r="AI1403" s="174"/>
      <c r="AJ1403" s="174"/>
      <c r="AK1403" s="174"/>
      <c r="AL1403" s="174"/>
      <c r="AM1403" s="174"/>
      <c r="AN1403" s="174"/>
      <c r="AO1403" s="174"/>
      <c r="AP1403" s="174"/>
      <c r="AQ1403" s="174"/>
      <c r="AR1403" s="174"/>
      <c r="AS1403" s="174"/>
      <c r="AT1403" s="415"/>
      <c r="AU1403" s="174"/>
      <c r="AV1403" s="437"/>
      <c r="AW1403" s="523"/>
      <c r="AX1403" s="524"/>
      <c r="AY1403" s="422"/>
      <c r="AZ1403" s="524"/>
      <c r="BA1403" s="524"/>
      <c r="BB1403" s="422"/>
      <c r="BC1403" s="524"/>
      <c r="BD1403" s="523"/>
      <c r="BE1403" s="524"/>
      <c r="BF1403" s="524"/>
      <c r="BG1403" s="426">
        <f t="shared" si="32"/>
        <v>0</v>
      </c>
      <c r="BH1403" s="426">
        <f t="shared" si="33"/>
        <v>0</v>
      </c>
      <c r="BI1403" s="426">
        <f t="shared" si="34"/>
        <v>0</v>
      </c>
      <c r="BJ1403" s="426">
        <f t="shared" si="35"/>
        <v>0</v>
      </c>
      <c r="BK1403" s="425" t="b">
        <f t="shared" si="36"/>
        <v>0</v>
      </c>
    </row>
    <row r="1404" spans="1:63" ht="15.75" customHeight="1">
      <c r="A1404" s="174"/>
      <c r="B1404" s="174"/>
      <c r="C1404" s="174"/>
      <c r="D1404" s="63"/>
      <c r="E1404" s="63"/>
      <c r="F1404" s="174"/>
      <c r="G1404" s="174"/>
      <c r="H1404" s="174"/>
      <c r="I1404" s="174"/>
      <c r="J1404" s="174"/>
      <c r="K1404" s="174"/>
      <c r="L1404" s="174"/>
      <c r="M1404" s="174"/>
      <c r="N1404" s="174"/>
      <c r="O1404" s="63"/>
      <c r="P1404" s="63"/>
      <c r="Q1404" s="174"/>
      <c r="R1404" s="63"/>
      <c r="S1404" s="174"/>
      <c r="T1404" s="174"/>
      <c r="U1404" s="174"/>
      <c r="V1404" s="63"/>
      <c r="W1404" s="174"/>
      <c r="X1404" s="174"/>
      <c r="Y1404" s="429"/>
      <c r="Z1404" s="63"/>
      <c r="AA1404" s="63"/>
      <c r="AB1404" s="63"/>
      <c r="AC1404" s="63"/>
      <c r="AD1404" s="174"/>
      <c r="AE1404" s="174"/>
      <c r="AF1404" s="466"/>
      <c r="AG1404" s="174"/>
      <c r="AH1404" s="174"/>
      <c r="AI1404" s="174"/>
      <c r="AJ1404" s="174"/>
      <c r="AK1404" s="174"/>
      <c r="AL1404" s="174"/>
      <c r="AM1404" s="174"/>
      <c r="AN1404" s="174"/>
      <c r="AO1404" s="174"/>
      <c r="AP1404" s="174"/>
      <c r="AQ1404" s="174"/>
      <c r="AR1404" s="174"/>
      <c r="AS1404" s="174"/>
      <c r="AT1404" s="415"/>
      <c r="AU1404" s="174"/>
      <c r="AV1404" s="437"/>
      <c r="AW1404" s="523"/>
      <c r="AX1404" s="524"/>
      <c r="AY1404" s="422"/>
      <c r="AZ1404" s="524"/>
      <c r="BA1404" s="524"/>
      <c r="BB1404" s="422"/>
      <c r="BC1404" s="524"/>
      <c r="BD1404" s="523"/>
      <c r="BE1404" s="524"/>
      <c r="BF1404" s="524"/>
      <c r="BG1404" s="426">
        <f t="shared" si="32"/>
        <v>0</v>
      </c>
      <c r="BH1404" s="426">
        <f t="shared" si="33"/>
        <v>0</v>
      </c>
      <c r="BI1404" s="426">
        <f t="shared" si="34"/>
        <v>0</v>
      </c>
      <c r="BJ1404" s="426">
        <f t="shared" si="35"/>
        <v>0</v>
      </c>
      <c r="BK1404" s="425" t="b">
        <f t="shared" si="36"/>
        <v>0</v>
      </c>
    </row>
    <row r="1405" spans="1:63" ht="15.75" customHeight="1">
      <c r="A1405" s="174"/>
      <c r="B1405" s="174"/>
      <c r="C1405" s="174"/>
      <c r="D1405" s="63"/>
      <c r="E1405" s="63"/>
      <c r="F1405" s="174"/>
      <c r="G1405" s="174"/>
      <c r="H1405" s="174"/>
      <c r="I1405" s="174"/>
      <c r="J1405" s="174"/>
      <c r="K1405" s="174"/>
      <c r="L1405" s="174"/>
      <c r="M1405" s="174"/>
      <c r="N1405" s="174"/>
      <c r="O1405" s="63"/>
      <c r="P1405" s="63"/>
      <c r="Q1405" s="174"/>
      <c r="R1405" s="63"/>
      <c r="S1405" s="174"/>
      <c r="T1405" s="174"/>
      <c r="U1405" s="174"/>
      <c r="V1405" s="63"/>
      <c r="W1405" s="174"/>
      <c r="X1405" s="174"/>
      <c r="Y1405" s="429"/>
      <c r="Z1405" s="63"/>
      <c r="AA1405" s="63"/>
      <c r="AB1405" s="63"/>
      <c r="AC1405" s="63"/>
      <c r="AD1405" s="174"/>
      <c r="AE1405" s="174"/>
      <c r="AF1405" s="466"/>
      <c r="AG1405" s="174"/>
      <c r="AH1405" s="174"/>
      <c r="AI1405" s="174"/>
      <c r="AJ1405" s="174"/>
      <c r="AK1405" s="174"/>
      <c r="AL1405" s="174"/>
      <c r="AM1405" s="174"/>
      <c r="AN1405" s="174"/>
      <c r="AO1405" s="174"/>
      <c r="AP1405" s="174"/>
      <c r="AQ1405" s="174"/>
      <c r="AR1405" s="174"/>
      <c r="AS1405" s="174"/>
      <c r="AT1405" s="415"/>
      <c r="AU1405" s="174"/>
      <c r="AV1405" s="437"/>
      <c r="AW1405" s="523"/>
      <c r="AX1405" s="524"/>
      <c r="AY1405" s="422"/>
      <c r="AZ1405" s="524"/>
      <c r="BA1405" s="524"/>
      <c r="BB1405" s="422"/>
      <c r="BC1405" s="524"/>
      <c r="BD1405" s="523"/>
      <c r="BE1405" s="524"/>
      <c r="BF1405" s="524"/>
      <c r="BG1405" s="426">
        <f t="shared" si="32"/>
        <v>0</v>
      </c>
      <c r="BH1405" s="426">
        <f t="shared" si="33"/>
        <v>0</v>
      </c>
      <c r="BI1405" s="426">
        <f t="shared" si="34"/>
        <v>0</v>
      </c>
      <c r="BJ1405" s="426">
        <f t="shared" si="35"/>
        <v>0</v>
      </c>
      <c r="BK1405" s="425" t="b">
        <f t="shared" si="36"/>
        <v>0</v>
      </c>
    </row>
    <row r="1406" spans="1:63" ht="15.75" customHeight="1">
      <c r="A1406" s="174"/>
      <c r="B1406" s="174"/>
      <c r="C1406" s="174"/>
      <c r="D1406" s="63"/>
      <c r="E1406" s="63"/>
      <c r="F1406" s="174"/>
      <c r="G1406" s="174"/>
      <c r="H1406" s="174"/>
      <c r="I1406" s="174"/>
      <c r="J1406" s="174"/>
      <c r="K1406" s="174"/>
      <c r="L1406" s="174"/>
      <c r="M1406" s="174"/>
      <c r="N1406" s="174"/>
      <c r="O1406" s="63"/>
      <c r="P1406" s="63"/>
      <c r="Q1406" s="174"/>
      <c r="R1406" s="63"/>
      <c r="S1406" s="174"/>
      <c r="T1406" s="174"/>
      <c r="U1406" s="174"/>
      <c r="V1406" s="63"/>
      <c r="W1406" s="174"/>
      <c r="X1406" s="174"/>
      <c r="Y1406" s="429"/>
      <c r="Z1406" s="63"/>
      <c r="AA1406" s="63"/>
      <c r="AB1406" s="63"/>
      <c r="AC1406" s="63"/>
      <c r="AD1406" s="174"/>
      <c r="AE1406" s="174"/>
      <c r="AF1406" s="466"/>
      <c r="AG1406" s="174"/>
      <c r="AH1406" s="174"/>
      <c r="AI1406" s="174"/>
      <c r="AJ1406" s="174"/>
      <c r="AK1406" s="174"/>
      <c r="AL1406" s="174"/>
      <c r="AM1406" s="174"/>
      <c r="AN1406" s="174"/>
      <c r="AO1406" s="174"/>
      <c r="AP1406" s="174"/>
      <c r="AQ1406" s="174"/>
      <c r="AR1406" s="174"/>
      <c r="AS1406" s="174"/>
      <c r="AT1406" s="415"/>
      <c r="AU1406" s="174"/>
      <c r="AV1406" s="437"/>
      <c r="AW1406" s="523"/>
      <c r="AX1406" s="524"/>
      <c r="AY1406" s="422"/>
      <c r="AZ1406" s="524"/>
      <c r="BA1406" s="524"/>
      <c r="BB1406" s="422"/>
      <c r="BC1406" s="524"/>
      <c r="BD1406" s="523"/>
      <c r="BE1406" s="524"/>
      <c r="BF1406" s="524"/>
      <c r="BG1406" s="426">
        <f t="shared" si="32"/>
        <v>0</v>
      </c>
      <c r="BH1406" s="426">
        <f t="shared" si="33"/>
        <v>0</v>
      </c>
      <c r="BI1406" s="426">
        <f t="shared" si="34"/>
        <v>0</v>
      </c>
      <c r="BJ1406" s="426">
        <f t="shared" si="35"/>
        <v>0</v>
      </c>
      <c r="BK1406" s="425" t="b">
        <f t="shared" si="36"/>
        <v>0</v>
      </c>
    </row>
    <row r="1407" spans="1:63" ht="15.75" customHeight="1">
      <c r="A1407" s="174"/>
      <c r="B1407" s="174"/>
      <c r="C1407" s="174"/>
      <c r="D1407" s="63"/>
      <c r="E1407" s="63"/>
      <c r="F1407" s="174"/>
      <c r="G1407" s="174"/>
      <c r="H1407" s="174"/>
      <c r="I1407" s="174"/>
      <c r="J1407" s="174"/>
      <c r="K1407" s="174"/>
      <c r="L1407" s="174"/>
      <c r="M1407" s="174"/>
      <c r="N1407" s="174"/>
      <c r="O1407" s="63"/>
      <c r="P1407" s="63"/>
      <c r="Q1407" s="174"/>
      <c r="R1407" s="63"/>
      <c r="S1407" s="174"/>
      <c r="T1407" s="174"/>
      <c r="U1407" s="174"/>
      <c r="V1407" s="63"/>
      <c r="W1407" s="174"/>
      <c r="X1407" s="174"/>
      <c r="Y1407" s="429"/>
      <c r="Z1407" s="63"/>
      <c r="AA1407" s="63"/>
      <c r="AB1407" s="63"/>
      <c r="AC1407" s="63"/>
      <c r="AD1407" s="174"/>
      <c r="AE1407" s="174"/>
      <c r="AF1407" s="466"/>
      <c r="AG1407" s="174"/>
      <c r="AH1407" s="174"/>
      <c r="AI1407" s="174"/>
      <c r="AJ1407" s="174"/>
      <c r="AK1407" s="174"/>
      <c r="AL1407" s="174"/>
      <c r="AM1407" s="174"/>
      <c r="AN1407" s="174"/>
      <c r="AO1407" s="174"/>
      <c r="AP1407" s="174"/>
      <c r="AQ1407" s="174"/>
      <c r="AR1407" s="174"/>
      <c r="AS1407" s="174"/>
      <c r="AT1407" s="415"/>
      <c r="AU1407" s="174"/>
      <c r="AV1407" s="437"/>
      <c r="AW1407" s="523"/>
      <c r="AX1407" s="524"/>
      <c r="AY1407" s="422"/>
      <c r="AZ1407" s="524"/>
      <c r="BA1407" s="524"/>
      <c r="BB1407" s="422"/>
      <c r="BC1407" s="524"/>
      <c r="BD1407" s="523"/>
      <c r="BE1407" s="524"/>
      <c r="BF1407" s="524"/>
      <c r="BG1407" s="426">
        <f t="shared" si="32"/>
        <v>0</v>
      </c>
      <c r="BH1407" s="426">
        <f t="shared" si="33"/>
        <v>0</v>
      </c>
      <c r="BI1407" s="426">
        <f t="shared" si="34"/>
        <v>0</v>
      </c>
      <c r="BJ1407" s="426">
        <f t="shared" si="35"/>
        <v>0</v>
      </c>
      <c r="BK1407" s="425" t="b">
        <f t="shared" si="36"/>
        <v>0</v>
      </c>
    </row>
    <row r="1408" spans="1:63" ht="15.75" customHeight="1">
      <c r="A1408" s="174"/>
      <c r="B1408" s="174"/>
      <c r="C1408" s="174"/>
      <c r="D1408" s="63"/>
      <c r="E1408" s="63"/>
      <c r="F1408" s="174"/>
      <c r="G1408" s="174"/>
      <c r="H1408" s="174"/>
      <c r="I1408" s="174"/>
      <c r="J1408" s="174"/>
      <c r="K1408" s="174"/>
      <c r="L1408" s="174"/>
      <c r="M1408" s="174"/>
      <c r="N1408" s="174"/>
      <c r="O1408" s="63"/>
      <c r="P1408" s="63"/>
      <c r="Q1408" s="174"/>
      <c r="R1408" s="63"/>
      <c r="S1408" s="174"/>
      <c r="T1408" s="174"/>
      <c r="U1408" s="174"/>
      <c r="V1408" s="63"/>
      <c r="W1408" s="174"/>
      <c r="X1408" s="174"/>
      <c r="Y1408" s="429"/>
      <c r="Z1408" s="63"/>
      <c r="AA1408" s="63"/>
      <c r="AB1408" s="63"/>
      <c r="AC1408" s="63"/>
      <c r="AD1408" s="174"/>
      <c r="AE1408" s="174"/>
      <c r="AF1408" s="466"/>
      <c r="AG1408" s="174"/>
      <c r="AH1408" s="174"/>
      <c r="AI1408" s="174"/>
      <c r="AJ1408" s="174"/>
      <c r="AK1408" s="174"/>
      <c r="AL1408" s="174"/>
      <c r="AM1408" s="174"/>
      <c r="AN1408" s="174"/>
      <c r="AO1408" s="174"/>
      <c r="AP1408" s="174"/>
      <c r="AQ1408" s="174"/>
      <c r="AR1408" s="174"/>
      <c r="AS1408" s="174"/>
      <c r="AT1408" s="415"/>
      <c r="AU1408" s="174"/>
      <c r="AV1408" s="437"/>
      <c r="AW1408" s="523"/>
      <c r="AX1408" s="524"/>
      <c r="AY1408" s="422"/>
      <c r="AZ1408" s="524"/>
      <c r="BA1408" s="524"/>
      <c r="BB1408" s="422"/>
      <c r="BC1408" s="524"/>
      <c r="BD1408" s="523"/>
      <c r="BE1408" s="524"/>
      <c r="BF1408" s="524"/>
      <c r="BG1408" s="426">
        <f t="shared" si="32"/>
        <v>0</v>
      </c>
      <c r="BH1408" s="426">
        <f t="shared" si="33"/>
        <v>0</v>
      </c>
      <c r="BI1408" s="426">
        <f t="shared" si="34"/>
        <v>0</v>
      </c>
      <c r="BJ1408" s="426">
        <f t="shared" si="35"/>
        <v>0</v>
      </c>
      <c r="BK1408" s="425" t="b">
        <f t="shared" si="36"/>
        <v>0</v>
      </c>
    </row>
    <row r="1409" spans="1:63" ht="15.75" customHeight="1">
      <c r="A1409" s="174"/>
      <c r="B1409" s="174"/>
      <c r="C1409" s="174"/>
      <c r="D1409" s="63"/>
      <c r="E1409" s="63"/>
      <c r="F1409" s="174"/>
      <c r="G1409" s="174"/>
      <c r="H1409" s="174"/>
      <c r="I1409" s="174"/>
      <c r="J1409" s="174"/>
      <c r="K1409" s="174"/>
      <c r="L1409" s="174"/>
      <c r="M1409" s="174"/>
      <c r="N1409" s="174"/>
      <c r="O1409" s="63"/>
      <c r="P1409" s="63"/>
      <c r="Q1409" s="174"/>
      <c r="R1409" s="63"/>
      <c r="S1409" s="174"/>
      <c r="T1409" s="174"/>
      <c r="U1409" s="174"/>
      <c r="V1409" s="63"/>
      <c r="W1409" s="174"/>
      <c r="X1409" s="174"/>
      <c r="Y1409" s="429"/>
      <c r="Z1409" s="63"/>
      <c r="AA1409" s="63"/>
      <c r="AB1409" s="63"/>
      <c r="AC1409" s="63"/>
      <c r="AD1409" s="174"/>
      <c r="AE1409" s="174"/>
      <c r="AF1409" s="466"/>
      <c r="AG1409" s="174"/>
      <c r="AH1409" s="174"/>
      <c r="AI1409" s="174"/>
      <c r="AJ1409" s="174"/>
      <c r="AK1409" s="174"/>
      <c r="AL1409" s="174"/>
      <c r="AM1409" s="174"/>
      <c r="AN1409" s="174"/>
      <c r="AO1409" s="174"/>
      <c r="AP1409" s="174"/>
      <c r="AQ1409" s="174"/>
      <c r="AR1409" s="174"/>
      <c r="AS1409" s="174"/>
      <c r="AT1409" s="415"/>
      <c r="AU1409" s="174"/>
      <c r="AV1409" s="437"/>
      <c r="AW1409" s="523"/>
      <c r="AX1409" s="524"/>
      <c r="AY1409" s="422"/>
      <c r="AZ1409" s="524"/>
      <c r="BA1409" s="524"/>
      <c r="BB1409" s="422"/>
      <c r="BC1409" s="524"/>
      <c r="BD1409" s="523"/>
      <c r="BE1409" s="524"/>
      <c r="BF1409" s="524"/>
      <c r="BG1409" s="426">
        <f t="shared" si="32"/>
        <v>0</v>
      </c>
      <c r="BH1409" s="426">
        <f t="shared" si="33"/>
        <v>0</v>
      </c>
      <c r="BI1409" s="426">
        <f t="shared" si="34"/>
        <v>0</v>
      </c>
      <c r="BJ1409" s="426">
        <f t="shared" si="35"/>
        <v>0</v>
      </c>
      <c r="BK1409" s="425" t="b">
        <f t="shared" si="36"/>
        <v>0</v>
      </c>
    </row>
    <row r="1410" spans="1:63" ht="15.75" customHeight="1">
      <c r="A1410" s="174"/>
      <c r="B1410" s="174"/>
      <c r="C1410" s="174"/>
      <c r="D1410" s="63"/>
      <c r="E1410" s="63"/>
      <c r="F1410" s="174"/>
      <c r="G1410" s="174"/>
      <c r="H1410" s="174"/>
      <c r="I1410" s="174"/>
      <c r="J1410" s="174"/>
      <c r="K1410" s="174"/>
      <c r="L1410" s="174"/>
      <c r="M1410" s="174"/>
      <c r="N1410" s="174"/>
      <c r="O1410" s="63"/>
      <c r="P1410" s="63"/>
      <c r="Q1410" s="174"/>
      <c r="R1410" s="63"/>
      <c r="S1410" s="174"/>
      <c r="T1410" s="174"/>
      <c r="U1410" s="174"/>
      <c r="V1410" s="63"/>
      <c r="W1410" s="174"/>
      <c r="X1410" s="174"/>
      <c r="Y1410" s="429"/>
      <c r="Z1410" s="63"/>
      <c r="AA1410" s="63"/>
      <c r="AB1410" s="63"/>
      <c r="AC1410" s="63"/>
      <c r="AD1410" s="174"/>
      <c r="AE1410" s="174"/>
      <c r="AF1410" s="466"/>
      <c r="AG1410" s="174"/>
      <c r="AH1410" s="174"/>
      <c r="AI1410" s="174"/>
      <c r="AJ1410" s="174"/>
      <c r="AK1410" s="174"/>
      <c r="AL1410" s="174"/>
      <c r="AM1410" s="174"/>
      <c r="AN1410" s="174"/>
      <c r="AO1410" s="174"/>
      <c r="AP1410" s="174"/>
      <c r="AQ1410" s="174"/>
      <c r="AR1410" s="174"/>
      <c r="AS1410" s="174"/>
      <c r="AT1410" s="415"/>
      <c r="AU1410" s="174"/>
      <c r="AV1410" s="437"/>
      <c r="AW1410" s="523"/>
      <c r="AX1410" s="524"/>
      <c r="AY1410" s="422"/>
      <c r="AZ1410" s="524"/>
      <c r="BA1410" s="524"/>
      <c r="BB1410" s="422"/>
      <c r="BC1410" s="524"/>
      <c r="BD1410" s="523"/>
      <c r="BE1410" s="524"/>
      <c r="BF1410" s="524"/>
      <c r="BG1410" s="426">
        <f t="shared" si="32"/>
        <v>0</v>
      </c>
      <c r="BH1410" s="426">
        <f t="shared" si="33"/>
        <v>0</v>
      </c>
      <c r="BI1410" s="426">
        <f t="shared" si="34"/>
        <v>0</v>
      </c>
      <c r="BJ1410" s="426">
        <f t="shared" si="35"/>
        <v>0</v>
      </c>
      <c r="BK1410" s="425" t="b">
        <f t="shared" si="36"/>
        <v>0</v>
      </c>
    </row>
    <row r="1411" spans="1:63" ht="15.75" customHeight="1">
      <c r="A1411" s="174"/>
      <c r="B1411" s="174"/>
      <c r="C1411" s="174"/>
      <c r="D1411" s="63"/>
      <c r="E1411" s="63"/>
      <c r="F1411" s="174"/>
      <c r="G1411" s="174"/>
      <c r="H1411" s="174"/>
      <c r="I1411" s="174"/>
      <c r="J1411" s="174"/>
      <c r="K1411" s="174"/>
      <c r="L1411" s="174"/>
      <c r="M1411" s="174"/>
      <c r="N1411" s="174"/>
      <c r="O1411" s="63"/>
      <c r="P1411" s="63"/>
      <c r="Q1411" s="174"/>
      <c r="R1411" s="63"/>
      <c r="S1411" s="174"/>
      <c r="T1411" s="174"/>
      <c r="U1411" s="174"/>
      <c r="V1411" s="63"/>
      <c r="W1411" s="174"/>
      <c r="X1411" s="174"/>
      <c r="Y1411" s="429"/>
      <c r="Z1411" s="63"/>
      <c r="AA1411" s="63"/>
      <c r="AB1411" s="63"/>
      <c r="AC1411" s="63"/>
      <c r="AD1411" s="174"/>
      <c r="AE1411" s="174"/>
      <c r="AF1411" s="466"/>
      <c r="AG1411" s="174"/>
      <c r="AH1411" s="174"/>
      <c r="AI1411" s="174"/>
      <c r="AJ1411" s="174"/>
      <c r="AK1411" s="174"/>
      <c r="AL1411" s="174"/>
      <c r="AM1411" s="174"/>
      <c r="AN1411" s="174"/>
      <c r="AO1411" s="174"/>
      <c r="AP1411" s="174"/>
      <c r="AQ1411" s="174"/>
      <c r="AR1411" s="174"/>
      <c r="AS1411" s="174"/>
      <c r="AT1411" s="415"/>
      <c r="AU1411" s="174"/>
      <c r="AV1411" s="437"/>
      <c r="AW1411" s="523"/>
      <c r="AX1411" s="524"/>
      <c r="AY1411" s="422"/>
      <c r="AZ1411" s="524"/>
      <c r="BA1411" s="524"/>
      <c r="BB1411" s="422"/>
      <c r="BC1411" s="524"/>
      <c r="BD1411" s="523"/>
      <c r="BE1411" s="524"/>
      <c r="BF1411" s="524"/>
      <c r="BG1411" s="426">
        <f t="shared" si="32"/>
        <v>0</v>
      </c>
      <c r="BH1411" s="426">
        <f t="shared" si="33"/>
        <v>0</v>
      </c>
      <c r="BI1411" s="426">
        <f t="shared" si="34"/>
        <v>0</v>
      </c>
      <c r="BJ1411" s="426">
        <f t="shared" si="35"/>
        <v>0</v>
      </c>
      <c r="BK1411" s="425" t="b">
        <f t="shared" si="36"/>
        <v>0</v>
      </c>
    </row>
    <row r="1412" spans="1:63" ht="15.75" customHeight="1">
      <c r="A1412" s="174"/>
      <c r="B1412" s="174"/>
      <c r="C1412" s="174"/>
      <c r="D1412" s="63"/>
      <c r="E1412" s="63"/>
      <c r="F1412" s="174"/>
      <c r="G1412" s="174"/>
      <c r="H1412" s="174"/>
      <c r="I1412" s="174"/>
      <c r="J1412" s="174"/>
      <c r="K1412" s="174"/>
      <c r="L1412" s="174"/>
      <c r="M1412" s="174"/>
      <c r="N1412" s="174"/>
      <c r="O1412" s="63"/>
      <c r="P1412" s="63"/>
      <c r="Q1412" s="174"/>
      <c r="R1412" s="63"/>
      <c r="S1412" s="174"/>
      <c r="T1412" s="174"/>
      <c r="U1412" s="174"/>
      <c r="V1412" s="63"/>
      <c r="W1412" s="174"/>
      <c r="X1412" s="174"/>
      <c r="Y1412" s="429"/>
      <c r="Z1412" s="63"/>
      <c r="AA1412" s="63"/>
      <c r="AB1412" s="63"/>
      <c r="AC1412" s="63"/>
      <c r="AD1412" s="174"/>
      <c r="AE1412" s="174"/>
      <c r="AF1412" s="466"/>
      <c r="AG1412" s="174"/>
      <c r="AH1412" s="174"/>
      <c r="AI1412" s="174"/>
      <c r="AJ1412" s="174"/>
      <c r="AK1412" s="174"/>
      <c r="AL1412" s="174"/>
      <c r="AM1412" s="174"/>
      <c r="AN1412" s="174"/>
      <c r="AO1412" s="174"/>
      <c r="AP1412" s="174"/>
      <c r="AQ1412" s="174"/>
      <c r="AR1412" s="174"/>
      <c r="AS1412" s="174"/>
      <c r="AT1412" s="415"/>
      <c r="AU1412" s="174"/>
      <c r="AV1412" s="437"/>
      <c r="AW1412" s="523"/>
      <c r="AX1412" s="524"/>
      <c r="AY1412" s="422"/>
      <c r="AZ1412" s="524"/>
      <c r="BA1412" s="524"/>
      <c r="BB1412" s="422"/>
      <c r="BC1412" s="524"/>
      <c r="BD1412" s="523"/>
      <c r="BE1412" s="524"/>
      <c r="BF1412" s="524"/>
      <c r="BG1412" s="426">
        <f t="shared" si="32"/>
        <v>0</v>
      </c>
      <c r="BH1412" s="426">
        <f t="shared" si="33"/>
        <v>0</v>
      </c>
      <c r="BI1412" s="426">
        <f t="shared" si="34"/>
        <v>0</v>
      </c>
      <c r="BJ1412" s="426">
        <f t="shared" si="35"/>
        <v>0</v>
      </c>
      <c r="BK1412" s="425" t="b">
        <f t="shared" si="36"/>
        <v>0</v>
      </c>
    </row>
    <row r="1413" spans="1:63" ht="15.75" customHeight="1">
      <c r="A1413" s="174"/>
      <c r="B1413" s="174"/>
      <c r="C1413" s="174"/>
      <c r="D1413" s="63"/>
      <c r="E1413" s="63"/>
      <c r="F1413" s="174"/>
      <c r="G1413" s="174"/>
      <c r="H1413" s="174"/>
      <c r="I1413" s="174"/>
      <c r="J1413" s="174"/>
      <c r="K1413" s="174"/>
      <c r="L1413" s="174"/>
      <c r="M1413" s="174"/>
      <c r="N1413" s="174"/>
      <c r="O1413" s="63"/>
      <c r="P1413" s="63"/>
      <c r="Q1413" s="174"/>
      <c r="R1413" s="63"/>
      <c r="S1413" s="174"/>
      <c r="T1413" s="174"/>
      <c r="U1413" s="174"/>
      <c r="V1413" s="63"/>
      <c r="W1413" s="174"/>
      <c r="X1413" s="174"/>
      <c r="Y1413" s="429"/>
      <c r="Z1413" s="63"/>
      <c r="AA1413" s="63"/>
      <c r="AB1413" s="63"/>
      <c r="AC1413" s="63"/>
      <c r="AD1413" s="174"/>
      <c r="AE1413" s="174"/>
      <c r="AF1413" s="466"/>
      <c r="AG1413" s="174"/>
      <c r="AH1413" s="174"/>
      <c r="AI1413" s="174"/>
      <c r="AJ1413" s="174"/>
      <c r="AK1413" s="174"/>
      <c r="AL1413" s="174"/>
      <c r="AM1413" s="174"/>
      <c r="AN1413" s="174"/>
      <c r="AO1413" s="174"/>
      <c r="AP1413" s="174"/>
      <c r="AQ1413" s="174"/>
      <c r="AR1413" s="174"/>
      <c r="AS1413" s="174"/>
      <c r="AT1413" s="415"/>
      <c r="AU1413" s="174"/>
      <c r="AV1413" s="437"/>
      <c r="AW1413" s="523"/>
      <c r="AX1413" s="524"/>
      <c r="AY1413" s="422"/>
      <c r="AZ1413" s="524"/>
      <c r="BA1413" s="524"/>
      <c r="BB1413" s="422"/>
      <c r="BC1413" s="524"/>
      <c r="BD1413" s="523"/>
      <c r="BE1413" s="524"/>
      <c r="BF1413" s="524"/>
      <c r="BG1413" s="426">
        <f t="shared" si="32"/>
        <v>0</v>
      </c>
      <c r="BH1413" s="426">
        <f t="shared" si="33"/>
        <v>0</v>
      </c>
      <c r="BI1413" s="426">
        <f t="shared" si="34"/>
        <v>0</v>
      </c>
      <c r="BJ1413" s="426">
        <f t="shared" si="35"/>
        <v>0</v>
      </c>
      <c r="BK1413" s="425" t="b">
        <f t="shared" si="36"/>
        <v>0</v>
      </c>
    </row>
    <row r="1414" spans="1:63" ht="15.75" customHeight="1">
      <c r="A1414" s="174"/>
      <c r="B1414" s="174"/>
      <c r="C1414" s="174"/>
      <c r="D1414" s="63"/>
      <c r="E1414" s="63"/>
      <c r="F1414" s="174"/>
      <c r="G1414" s="174"/>
      <c r="H1414" s="174"/>
      <c r="I1414" s="174"/>
      <c r="J1414" s="174"/>
      <c r="K1414" s="174"/>
      <c r="L1414" s="174"/>
      <c r="M1414" s="174"/>
      <c r="N1414" s="174"/>
      <c r="O1414" s="63"/>
      <c r="P1414" s="63"/>
      <c r="Q1414" s="174"/>
      <c r="R1414" s="63"/>
      <c r="S1414" s="174"/>
      <c r="T1414" s="174"/>
      <c r="U1414" s="174"/>
      <c r="V1414" s="63"/>
      <c r="W1414" s="174"/>
      <c r="X1414" s="174"/>
      <c r="Y1414" s="429"/>
      <c r="Z1414" s="63"/>
      <c r="AA1414" s="63"/>
      <c r="AB1414" s="63"/>
      <c r="AC1414" s="63"/>
      <c r="AD1414" s="174"/>
      <c r="AE1414" s="174"/>
      <c r="AF1414" s="466"/>
      <c r="AG1414" s="174"/>
      <c r="AH1414" s="174"/>
      <c r="AI1414" s="174"/>
      <c r="AJ1414" s="174"/>
      <c r="AK1414" s="174"/>
      <c r="AL1414" s="174"/>
      <c r="AM1414" s="174"/>
      <c r="AN1414" s="174"/>
      <c r="AO1414" s="174"/>
      <c r="AP1414" s="174"/>
      <c r="AQ1414" s="174"/>
      <c r="AR1414" s="174"/>
      <c r="AS1414" s="174"/>
      <c r="AT1414" s="415"/>
      <c r="AU1414" s="174"/>
      <c r="AV1414" s="437"/>
      <c r="AW1414" s="523"/>
      <c r="AX1414" s="524"/>
      <c r="AY1414" s="422"/>
      <c r="AZ1414" s="524"/>
      <c r="BA1414" s="524"/>
      <c r="BB1414" s="422"/>
      <c r="BC1414" s="524"/>
      <c r="BD1414" s="523"/>
      <c r="BE1414" s="524"/>
      <c r="BF1414" s="524"/>
      <c r="BG1414" s="426">
        <f t="shared" si="32"/>
        <v>0</v>
      </c>
      <c r="BH1414" s="426">
        <f t="shared" si="33"/>
        <v>0</v>
      </c>
      <c r="BI1414" s="426">
        <f t="shared" si="34"/>
        <v>0</v>
      </c>
      <c r="BJ1414" s="426">
        <f t="shared" si="35"/>
        <v>0</v>
      </c>
      <c r="BK1414" s="425" t="b">
        <f t="shared" si="36"/>
        <v>0</v>
      </c>
    </row>
    <row r="1415" spans="1:63" ht="15.75" customHeight="1">
      <c r="A1415" s="174"/>
      <c r="B1415" s="174"/>
      <c r="C1415" s="174"/>
      <c r="D1415" s="63"/>
      <c r="E1415" s="63"/>
      <c r="F1415" s="174"/>
      <c r="G1415" s="174"/>
      <c r="H1415" s="174"/>
      <c r="I1415" s="174"/>
      <c r="J1415" s="174"/>
      <c r="K1415" s="174"/>
      <c r="L1415" s="174"/>
      <c r="M1415" s="174"/>
      <c r="N1415" s="174"/>
      <c r="O1415" s="63"/>
      <c r="P1415" s="63"/>
      <c r="Q1415" s="174"/>
      <c r="R1415" s="63"/>
      <c r="S1415" s="174"/>
      <c r="T1415" s="174"/>
      <c r="U1415" s="174"/>
      <c r="V1415" s="63"/>
      <c r="W1415" s="174"/>
      <c r="X1415" s="174"/>
      <c r="Y1415" s="429"/>
      <c r="Z1415" s="63"/>
      <c r="AA1415" s="63"/>
      <c r="AB1415" s="63"/>
      <c r="AC1415" s="63"/>
      <c r="AD1415" s="174"/>
      <c r="AE1415" s="174"/>
      <c r="AF1415" s="466"/>
      <c r="AG1415" s="174"/>
      <c r="AH1415" s="174"/>
      <c r="AI1415" s="174"/>
      <c r="AJ1415" s="174"/>
      <c r="AK1415" s="174"/>
      <c r="AL1415" s="174"/>
      <c r="AM1415" s="174"/>
      <c r="AN1415" s="174"/>
      <c r="AO1415" s="174"/>
      <c r="AP1415" s="174"/>
      <c r="AQ1415" s="174"/>
      <c r="AR1415" s="174"/>
      <c r="AS1415" s="174"/>
      <c r="AT1415" s="415"/>
      <c r="AU1415" s="174"/>
      <c r="AV1415" s="437"/>
      <c r="AW1415" s="523"/>
      <c r="AX1415" s="524"/>
      <c r="AY1415" s="422"/>
      <c r="AZ1415" s="524"/>
      <c r="BA1415" s="524"/>
      <c r="BB1415" s="422"/>
      <c r="BC1415" s="524"/>
      <c r="BD1415" s="523"/>
      <c r="BE1415" s="524"/>
      <c r="BF1415" s="524"/>
      <c r="BG1415" s="426">
        <f t="shared" si="32"/>
        <v>0</v>
      </c>
      <c r="BH1415" s="426">
        <f t="shared" si="33"/>
        <v>0</v>
      </c>
      <c r="BI1415" s="426">
        <f t="shared" si="34"/>
        <v>0</v>
      </c>
      <c r="BJ1415" s="426">
        <f t="shared" si="35"/>
        <v>0</v>
      </c>
      <c r="BK1415" s="425" t="b">
        <f t="shared" si="36"/>
        <v>0</v>
      </c>
    </row>
    <row r="1416" spans="1:63" ht="15.75" customHeight="1">
      <c r="A1416" s="174"/>
      <c r="B1416" s="174"/>
      <c r="C1416" s="174"/>
      <c r="D1416" s="63"/>
      <c r="E1416" s="63"/>
      <c r="F1416" s="174"/>
      <c r="G1416" s="174"/>
      <c r="H1416" s="174"/>
      <c r="I1416" s="174"/>
      <c r="J1416" s="174"/>
      <c r="K1416" s="174"/>
      <c r="L1416" s="174"/>
      <c r="M1416" s="174"/>
      <c r="N1416" s="174"/>
      <c r="O1416" s="63"/>
      <c r="P1416" s="63"/>
      <c r="Q1416" s="174"/>
      <c r="R1416" s="63"/>
      <c r="S1416" s="174"/>
      <c r="T1416" s="174"/>
      <c r="U1416" s="174"/>
      <c r="V1416" s="63"/>
      <c r="W1416" s="174"/>
      <c r="X1416" s="174"/>
      <c r="Y1416" s="429"/>
      <c r="Z1416" s="63"/>
      <c r="AA1416" s="63"/>
      <c r="AB1416" s="63"/>
      <c r="AC1416" s="63"/>
      <c r="AD1416" s="174"/>
      <c r="AE1416" s="174"/>
      <c r="AF1416" s="466"/>
      <c r="AG1416" s="174"/>
      <c r="AH1416" s="174"/>
      <c r="AI1416" s="174"/>
      <c r="AJ1416" s="174"/>
      <c r="AK1416" s="174"/>
      <c r="AL1416" s="174"/>
      <c r="AM1416" s="174"/>
      <c r="AN1416" s="174"/>
      <c r="AO1416" s="174"/>
      <c r="AP1416" s="174"/>
      <c r="AQ1416" s="174"/>
      <c r="AR1416" s="174"/>
      <c r="AS1416" s="174"/>
      <c r="AT1416" s="415"/>
      <c r="AU1416" s="174"/>
      <c r="AV1416" s="437"/>
      <c r="AW1416" s="523"/>
      <c r="AX1416" s="524"/>
      <c r="AY1416" s="422"/>
      <c r="AZ1416" s="524"/>
      <c r="BA1416" s="524"/>
      <c r="BB1416" s="422"/>
      <c r="BC1416" s="524"/>
      <c r="BD1416" s="523"/>
      <c r="BE1416" s="524"/>
      <c r="BF1416" s="524"/>
      <c r="BG1416" s="426">
        <f t="shared" si="32"/>
        <v>0</v>
      </c>
      <c r="BH1416" s="426">
        <f t="shared" si="33"/>
        <v>0</v>
      </c>
      <c r="BI1416" s="426">
        <f t="shared" si="34"/>
        <v>0</v>
      </c>
      <c r="BJ1416" s="426">
        <f t="shared" si="35"/>
        <v>0</v>
      </c>
      <c r="BK1416" s="425" t="b">
        <f t="shared" si="36"/>
        <v>0</v>
      </c>
    </row>
    <row r="1417" spans="1:63" ht="15.75" customHeight="1">
      <c r="A1417" s="174"/>
      <c r="B1417" s="174"/>
      <c r="C1417" s="174"/>
      <c r="D1417" s="63"/>
      <c r="E1417" s="63"/>
      <c r="F1417" s="174"/>
      <c r="G1417" s="174"/>
      <c r="H1417" s="174"/>
      <c r="I1417" s="174"/>
      <c r="J1417" s="174"/>
      <c r="K1417" s="174"/>
      <c r="L1417" s="174"/>
      <c r="M1417" s="174"/>
      <c r="N1417" s="174"/>
      <c r="O1417" s="63"/>
      <c r="P1417" s="63"/>
      <c r="Q1417" s="174"/>
      <c r="R1417" s="63"/>
      <c r="S1417" s="174"/>
      <c r="T1417" s="174"/>
      <c r="U1417" s="174"/>
      <c r="V1417" s="63"/>
      <c r="W1417" s="174"/>
      <c r="X1417" s="174"/>
      <c r="Y1417" s="429"/>
      <c r="Z1417" s="63"/>
      <c r="AA1417" s="63"/>
      <c r="AB1417" s="63"/>
      <c r="AC1417" s="63"/>
      <c r="AD1417" s="174"/>
      <c r="AE1417" s="174"/>
      <c r="AF1417" s="466"/>
      <c r="AG1417" s="174"/>
      <c r="AH1417" s="174"/>
      <c r="AI1417" s="174"/>
      <c r="AJ1417" s="174"/>
      <c r="AK1417" s="174"/>
      <c r="AL1417" s="174"/>
      <c r="AM1417" s="174"/>
      <c r="AN1417" s="174"/>
      <c r="AO1417" s="174"/>
      <c r="AP1417" s="174"/>
      <c r="AQ1417" s="174"/>
      <c r="AR1417" s="174"/>
      <c r="AS1417" s="174"/>
      <c r="AT1417" s="415"/>
      <c r="AU1417" s="174"/>
      <c r="AV1417" s="437"/>
      <c r="AW1417" s="523"/>
      <c r="AX1417" s="524"/>
      <c r="AY1417" s="422"/>
      <c r="AZ1417" s="524"/>
      <c r="BA1417" s="524"/>
      <c r="BB1417" s="422"/>
      <c r="BC1417" s="524"/>
      <c r="BD1417" s="523"/>
      <c r="BE1417" s="524"/>
      <c r="BF1417" s="524"/>
      <c r="BG1417" s="426">
        <f t="shared" si="32"/>
        <v>0</v>
      </c>
      <c r="BH1417" s="426">
        <f t="shared" si="33"/>
        <v>0</v>
      </c>
      <c r="BI1417" s="426">
        <f t="shared" si="34"/>
        <v>0</v>
      </c>
      <c r="BJ1417" s="426">
        <f t="shared" si="35"/>
        <v>0</v>
      </c>
      <c r="BK1417" s="425" t="b">
        <f t="shared" si="36"/>
        <v>0</v>
      </c>
    </row>
    <row r="1418" spans="1:63" ht="15.75" customHeight="1">
      <c r="A1418" s="174"/>
      <c r="B1418" s="174"/>
      <c r="C1418" s="174"/>
      <c r="D1418" s="63"/>
      <c r="E1418" s="63"/>
      <c r="F1418" s="174"/>
      <c r="G1418" s="174"/>
      <c r="H1418" s="174"/>
      <c r="I1418" s="174"/>
      <c r="J1418" s="174"/>
      <c r="K1418" s="174"/>
      <c r="L1418" s="174"/>
      <c r="M1418" s="174"/>
      <c r="N1418" s="174"/>
      <c r="O1418" s="63"/>
      <c r="P1418" s="63"/>
      <c r="Q1418" s="174"/>
      <c r="R1418" s="63"/>
      <c r="S1418" s="174"/>
      <c r="T1418" s="174"/>
      <c r="U1418" s="174"/>
      <c r="V1418" s="63"/>
      <c r="W1418" s="174"/>
      <c r="X1418" s="174"/>
      <c r="Y1418" s="429"/>
      <c r="Z1418" s="63"/>
      <c r="AA1418" s="63"/>
      <c r="AB1418" s="63"/>
      <c r="AC1418" s="63"/>
      <c r="AD1418" s="174"/>
      <c r="AE1418" s="174"/>
      <c r="AF1418" s="466"/>
      <c r="AG1418" s="174"/>
      <c r="AH1418" s="174"/>
      <c r="AI1418" s="174"/>
      <c r="AJ1418" s="174"/>
      <c r="AK1418" s="174"/>
      <c r="AL1418" s="174"/>
      <c r="AM1418" s="174"/>
      <c r="AN1418" s="174"/>
      <c r="AO1418" s="174"/>
      <c r="AP1418" s="174"/>
      <c r="AQ1418" s="174"/>
      <c r="AR1418" s="174"/>
      <c r="AS1418" s="174"/>
      <c r="AT1418" s="415"/>
      <c r="AU1418" s="174"/>
      <c r="AV1418" s="437"/>
      <c r="AW1418" s="523"/>
      <c r="AX1418" s="524"/>
      <c r="AY1418" s="422"/>
      <c r="AZ1418" s="524"/>
      <c r="BA1418" s="524"/>
      <c r="BB1418" s="422"/>
      <c r="BC1418" s="524"/>
      <c r="BD1418" s="523"/>
      <c r="BE1418" s="524"/>
      <c r="BF1418" s="524"/>
      <c r="BG1418" s="426">
        <f t="shared" si="32"/>
        <v>0</v>
      </c>
      <c r="BH1418" s="426">
        <f t="shared" si="33"/>
        <v>0</v>
      </c>
      <c r="BI1418" s="426">
        <f t="shared" si="34"/>
        <v>0</v>
      </c>
      <c r="BJ1418" s="426">
        <f t="shared" si="35"/>
        <v>0</v>
      </c>
      <c r="BK1418" s="425" t="b">
        <f t="shared" si="36"/>
        <v>0</v>
      </c>
    </row>
    <row r="1419" spans="1:63" ht="15.75" customHeight="1">
      <c r="A1419" s="174"/>
      <c r="B1419" s="174"/>
      <c r="C1419" s="174"/>
      <c r="D1419" s="63"/>
      <c r="E1419" s="63"/>
      <c r="F1419" s="174"/>
      <c r="G1419" s="174"/>
      <c r="H1419" s="174"/>
      <c r="I1419" s="174"/>
      <c r="J1419" s="174"/>
      <c r="K1419" s="174"/>
      <c r="L1419" s="174"/>
      <c r="M1419" s="174"/>
      <c r="N1419" s="174"/>
      <c r="O1419" s="63"/>
      <c r="P1419" s="63"/>
      <c r="Q1419" s="174"/>
      <c r="R1419" s="63"/>
      <c r="S1419" s="174"/>
      <c r="T1419" s="174"/>
      <c r="U1419" s="174"/>
      <c r="V1419" s="63"/>
      <c r="W1419" s="174"/>
      <c r="X1419" s="174"/>
      <c r="Y1419" s="429"/>
      <c r="Z1419" s="63"/>
      <c r="AA1419" s="63"/>
      <c r="AB1419" s="63"/>
      <c r="AC1419" s="63"/>
      <c r="AD1419" s="174"/>
      <c r="AE1419" s="174"/>
      <c r="AF1419" s="466"/>
      <c r="AG1419" s="174"/>
      <c r="AH1419" s="174"/>
      <c r="AI1419" s="174"/>
      <c r="AJ1419" s="174"/>
      <c r="AK1419" s="174"/>
      <c r="AL1419" s="174"/>
      <c r="AM1419" s="174"/>
      <c r="AN1419" s="174"/>
      <c r="AO1419" s="174"/>
      <c r="AP1419" s="174"/>
      <c r="AQ1419" s="174"/>
      <c r="AR1419" s="174"/>
      <c r="AS1419" s="174"/>
      <c r="AT1419" s="415"/>
      <c r="AU1419" s="174"/>
      <c r="AV1419" s="437"/>
      <c r="AW1419" s="523"/>
      <c r="AX1419" s="524"/>
      <c r="AY1419" s="422"/>
      <c r="AZ1419" s="524"/>
      <c r="BA1419" s="524"/>
      <c r="BB1419" s="422"/>
      <c r="BC1419" s="524"/>
      <c r="BD1419" s="523"/>
      <c r="BE1419" s="524"/>
      <c r="BF1419" s="524"/>
      <c r="BG1419" s="426">
        <f t="shared" si="32"/>
        <v>0</v>
      </c>
      <c r="BH1419" s="426">
        <f t="shared" si="33"/>
        <v>0</v>
      </c>
      <c r="BI1419" s="426">
        <f t="shared" si="34"/>
        <v>0</v>
      </c>
      <c r="BJ1419" s="426">
        <f t="shared" si="35"/>
        <v>0</v>
      </c>
      <c r="BK1419" s="425" t="b">
        <f t="shared" si="36"/>
        <v>0</v>
      </c>
    </row>
    <row r="1420" spans="1:63" ht="15.75" customHeight="1">
      <c r="A1420" s="174"/>
      <c r="B1420" s="174"/>
      <c r="C1420" s="174"/>
      <c r="D1420" s="63"/>
      <c r="E1420" s="63"/>
      <c r="F1420" s="174"/>
      <c r="G1420" s="174"/>
      <c r="H1420" s="174"/>
      <c r="I1420" s="174"/>
      <c r="J1420" s="174"/>
      <c r="K1420" s="174"/>
      <c r="L1420" s="174"/>
      <c r="M1420" s="174"/>
      <c r="N1420" s="174"/>
      <c r="O1420" s="63"/>
      <c r="P1420" s="63"/>
      <c r="Q1420" s="174"/>
      <c r="R1420" s="63"/>
      <c r="S1420" s="174"/>
      <c r="T1420" s="174"/>
      <c r="U1420" s="174"/>
      <c r="V1420" s="63"/>
      <c r="W1420" s="174"/>
      <c r="X1420" s="174"/>
      <c r="Y1420" s="429"/>
      <c r="Z1420" s="63"/>
      <c r="AA1420" s="63"/>
      <c r="AB1420" s="63"/>
      <c r="AC1420" s="63"/>
      <c r="AD1420" s="174"/>
      <c r="AE1420" s="174"/>
      <c r="AF1420" s="466"/>
      <c r="AG1420" s="174"/>
      <c r="AH1420" s="174"/>
      <c r="AI1420" s="174"/>
      <c r="AJ1420" s="174"/>
      <c r="AK1420" s="174"/>
      <c r="AL1420" s="174"/>
      <c r="AM1420" s="174"/>
      <c r="AN1420" s="174"/>
      <c r="AO1420" s="174"/>
      <c r="AP1420" s="174"/>
      <c r="AQ1420" s="174"/>
      <c r="AR1420" s="174"/>
      <c r="AS1420" s="174"/>
      <c r="AT1420" s="415"/>
      <c r="AU1420" s="174"/>
      <c r="AV1420" s="437"/>
      <c r="AW1420" s="523"/>
      <c r="AX1420" s="524"/>
      <c r="AY1420" s="422"/>
      <c r="AZ1420" s="524"/>
      <c r="BA1420" s="524"/>
      <c r="BB1420" s="422"/>
      <c r="BC1420" s="524"/>
      <c r="BD1420" s="523"/>
      <c r="BE1420" s="524"/>
      <c r="BF1420" s="524"/>
      <c r="BG1420" s="426">
        <f t="shared" si="32"/>
        <v>0</v>
      </c>
      <c r="BH1420" s="426">
        <f t="shared" si="33"/>
        <v>0</v>
      </c>
      <c r="BI1420" s="426">
        <f t="shared" si="34"/>
        <v>0</v>
      </c>
      <c r="BJ1420" s="426">
        <f t="shared" si="35"/>
        <v>0</v>
      </c>
      <c r="BK1420" s="425" t="b">
        <f t="shared" si="36"/>
        <v>0</v>
      </c>
    </row>
    <row r="1421" spans="1:63" ht="15.75" customHeight="1">
      <c r="A1421" s="174"/>
      <c r="B1421" s="174"/>
      <c r="C1421" s="174"/>
      <c r="D1421" s="63"/>
      <c r="E1421" s="63"/>
      <c r="F1421" s="174"/>
      <c r="G1421" s="174"/>
      <c r="H1421" s="174"/>
      <c r="I1421" s="174"/>
      <c r="J1421" s="174"/>
      <c r="K1421" s="174"/>
      <c r="L1421" s="174"/>
      <c r="M1421" s="174"/>
      <c r="N1421" s="174"/>
      <c r="O1421" s="63"/>
      <c r="P1421" s="63"/>
      <c r="Q1421" s="174"/>
      <c r="R1421" s="63"/>
      <c r="S1421" s="174"/>
      <c r="T1421" s="174"/>
      <c r="U1421" s="174"/>
      <c r="V1421" s="63"/>
      <c r="W1421" s="174"/>
      <c r="X1421" s="174"/>
      <c r="Y1421" s="429"/>
      <c r="Z1421" s="63"/>
      <c r="AA1421" s="63"/>
      <c r="AB1421" s="63"/>
      <c r="AC1421" s="63"/>
      <c r="AD1421" s="174"/>
      <c r="AE1421" s="174"/>
      <c r="AF1421" s="466"/>
      <c r="AG1421" s="174"/>
      <c r="AH1421" s="174"/>
      <c r="AI1421" s="174"/>
      <c r="AJ1421" s="174"/>
      <c r="AK1421" s="174"/>
      <c r="AL1421" s="174"/>
      <c r="AM1421" s="174"/>
      <c r="AN1421" s="174"/>
      <c r="AO1421" s="174"/>
      <c r="AP1421" s="174"/>
      <c r="AQ1421" s="174"/>
      <c r="AR1421" s="174"/>
      <c r="AS1421" s="174"/>
      <c r="AT1421" s="415"/>
      <c r="AU1421" s="174"/>
      <c r="AV1421" s="437"/>
      <c r="AW1421" s="523"/>
      <c r="AX1421" s="524"/>
      <c r="AY1421" s="422"/>
      <c r="AZ1421" s="524"/>
      <c r="BA1421" s="524"/>
      <c r="BB1421" s="422"/>
      <c r="BC1421" s="524"/>
      <c r="BD1421" s="523"/>
      <c r="BE1421" s="524"/>
      <c r="BF1421" s="524"/>
      <c r="BG1421" s="426">
        <f t="shared" si="32"/>
        <v>0</v>
      </c>
      <c r="BH1421" s="426">
        <f t="shared" si="33"/>
        <v>0</v>
      </c>
      <c r="BI1421" s="426">
        <f t="shared" si="34"/>
        <v>0</v>
      </c>
      <c r="BJ1421" s="426">
        <f t="shared" si="35"/>
        <v>0</v>
      </c>
      <c r="BK1421" s="425" t="b">
        <f t="shared" si="36"/>
        <v>0</v>
      </c>
    </row>
    <row r="1422" spans="1:63" ht="15.75" customHeight="1">
      <c r="A1422" s="174"/>
      <c r="B1422" s="174"/>
      <c r="C1422" s="174"/>
      <c r="D1422" s="63"/>
      <c r="E1422" s="63"/>
      <c r="F1422" s="174"/>
      <c r="G1422" s="174"/>
      <c r="H1422" s="174"/>
      <c r="I1422" s="174"/>
      <c r="J1422" s="174"/>
      <c r="K1422" s="174"/>
      <c r="L1422" s="174"/>
      <c r="M1422" s="174"/>
      <c r="N1422" s="174"/>
      <c r="O1422" s="63"/>
      <c r="P1422" s="63"/>
      <c r="Q1422" s="174"/>
      <c r="R1422" s="63"/>
      <c r="S1422" s="174"/>
      <c r="T1422" s="174"/>
      <c r="U1422" s="174"/>
      <c r="V1422" s="63"/>
      <c r="W1422" s="174"/>
      <c r="X1422" s="174"/>
      <c r="Y1422" s="429"/>
      <c r="Z1422" s="63"/>
      <c r="AA1422" s="63"/>
      <c r="AB1422" s="63"/>
      <c r="AC1422" s="63"/>
      <c r="AD1422" s="174"/>
      <c r="AE1422" s="174"/>
      <c r="AF1422" s="466"/>
      <c r="AG1422" s="174"/>
      <c r="AH1422" s="174"/>
      <c r="AI1422" s="174"/>
      <c r="AJ1422" s="174"/>
      <c r="AK1422" s="174"/>
      <c r="AL1422" s="174"/>
      <c r="AM1422" s="174"/>
      <c r="AN1422" s="174"/>
      <c r="AO1422" s="174"/>
      <c r="AP1422" s="174"/>
      <c r="AQ1422" s="174"/>
      <c r="AR1422" s="174"/>
      <c r="AS1422" s="174"/>
      <c r="AT1422" s="415"/>
      <c r="AU1422" s="174"/>
      <c r="AV1422" s="437"/>
      <c r="AW1422" s="523"/>
      <c r="AX1422" s="524"/>
      <c r="AY1422" s="422"/>
      <c r="AZ1422" s="524"/>
      <c r="BA1422" s="524"/>
      <c r="BB1422" s="422"/>
      <c r="BC1422" s="524"/>
      <c r="BD1422" s="523"/>
      <c r="BE1422" s="524"/>
      <c r="BF1422" s="524"/>
      <c r="BG1422" s="426">
        <f t="shared" si="32"/>
        <v>0</v>
      </c>
      <c r="BH1422" s="426">
        <f t="shared" si="33"/>
        <v>0</v>
      </c>
      <c r="BI1422" s="426">
        <f t="shared" si="34"/>
        <v>0</v>
      </c>
      <c r="BJ1422" s="426">
        <f t="shared" si="35"/>
        <v>0</v>
      </c>
      <c r="BK1422" s="425" t="b">
        <f t="shared" si="36"/>
        <v>0</v>
      </c>
    </row>
    <row r="1423" spans="1:63" ht="15.75" customHeight="1">
      <c r="A1423" s="174"/>
      <c r="B1423" s="174"/>
      <c r="C1423" s="174"/>
      <c r="D1423" s="63"/>
      <c r="E1423" s="63"/>
      <c r="F1423" s="174"/>
      <c r="G1423" s="174"/>
      <c r="H1423" s="174"/>
      <c r="I1423" s="174"/>
      <c r="J1423" s="174"/>
      <c r="K1423" s="174"/>
      <c r="L1423" s="174"/>
      <c r="M1423" s="174"/>
      <c r="N1423" s="174"/>
      <c r="O1423" s="63"/>
      <c r="P1423" s="63"/>
      <c r="Q1423" s="174"/>
      <c r="R1423" s="63"/>
      <c r="S1423" s="174"/>
      <c r="T1423" s="174"/>
      <c r="U1423" s="174"/>
      <c r="V1423" s="63"/>
      <c r="W1423" s="174"/>
      <c r="X1423" s="174"/>
      <c r="Y1423" s="429"/>
      <c r="Z1423" s="63"/>
      <c r="AA1423" s="63"/>
      <c r="AB1423" s="63"/>
      <c r="AC1423" s="63"/>
      <c r="AD1423" s="174"/>
      <c r="AE1423" s="174"/>
      <c r="AF1423" s="466"/>
      <c r="AG1423" s="174"/>
      <c r="AH1423" s="174"/>
      <c r="AI1423" s="174"/>
      <c r="AJ1423" s="174"/>
      <c r="AK1423" s="174"/>
      <c r="AL1423" s="174"/>
      <c r="AM1423" s="174"/>
      <c r="AN1423" s="174"/>
      <c r="AO1423" s="174"/>
      <c r="AP1423" s="174"/>
      <c r="AQ1423" s="174"/>
      <c r="AR1423" s="174"/>
      <c r="AS1423" s="174"/>
      <c r="AT1423" s="415"/>
      <c r="AU1423" s="174"/>
      <c r="AV1423" s="437"/>
      <c r="AW1423" s="523"/>
      <c r="AX1423" s="524"/>
      <c r="AY1423" s="422"/>
      <c r="AZ1423" s="524"/>
      <c r="BA1423" s="524"/>
      <c r="BB1423" s="422"/>
      <c r="BC1423" s="524"/>
      <c r="BD1423" s="523"/>
      <c r="BE1423" s="524"/>
      <c r="BF1423" s="524"/>
      <c r="BG1423" s="426">
        <f t="shared" si="32"/>
        <v>0</v>
      </c>
      <c r="BH1423" s="426">
        <f t="shared" si="33"/>
        <v>0</v>
      </c>
      <c r="BI1423" s="426">
        <f t="shared" si="34"/>
        <v>0</v>
      </c>
      <c r="BJ1423" s="426">
        <f t="shared" si="35"/>
        <v>0</v>
      </c>
      <c r="BK1423" s="425" t="b">
        <f t="shared" si="36"/>
        <v>0</v>
      </c>
    </row>
    <row r="1424" spans="1:63" ht="15.75" customHeight="1">
      <c r="A1424" s="174"/>
      <c r="B1424" s="174"/>
      <c r="C1424" s="174"/>
      <c r="D1424" s="63"/>
      <c r="E1424" s="63"/>
      <c r="F1424" s="174"/>
      <c r="G1424" s="174"/>
      <c r="H1424" s="174"/>
      <c r="I1424" s="174"/>
      <c r="J1424" s="174"/>
      <c r="K1424" s="174"/>
      <c r="L1424" s="174"/>
      <c r="M1424" s="174"/>
      <c r="N1424" s="174"/>
      <c r="O1424" s="63"/>
      <c r="P1424" s="63"/>
      <c r="Q1424" s="174"/>
      <c r="R1424" s="63"/>
      <c r="S1424" s="174"/>
      <c r="T1424" s="174"/>
      <c r="U1424" s="174"/>
      <c r="V1424" s="63"/>
      <c r="W1424" s="174"/>
      <c r="X1424" s="174"/>
      <c r="Y1424" s="429"/>
      <c r="Z1424" s="63"/>
      <c r="AA1424" s="63"/>
      <c r="AB1424" s="63"/>
      <c r="AC1424" s="63"/>
      <c r="AD1424" s="174"/>
      <c r="AE1424" s="174"/>
      <c r="AF1424" s="466"/>
      <c r="AG1424" s="174"/>
      <c r="AH1424" s="174"/>
      <c r="AI1424" s="174"/>
      <c r="AJ1424" s="174"/>
      <c r="AK1424" s="174"/>
      <c r="AL1424" s="174"/>
      <c r="AM1424" s="174"/>
      <c r="AN1424" s="174"/>
      <c r="AO1424" s="174"/>
      <c r="AP1424" s="174"/>
      <c r="AQ1424" s="174"/>
      <c r="AR1424" s="174"/>
      <c r="AS1424" s="174"/>
      <c r="AT1424" s="415"/>
      <c r="AU1424" s="174"/>
      <c r="AV1424" s="437"/>
      <c r="AW1424" s="523"/>
      <c r="AX1424" s="524"/>
      <c r="AY1424" s="422"/>
      <c r="AZ1424" s="524"/>
      <c r="BA1424" s="524"/>
      <c r="BB1424" s="422"/>
      <c r="BC1424" s="524"/>
      <c r="BD1424" s="523"/>
      <c r="BE1424" s="524"/>
      <c r="BF1424" s="524"/>
      <c r="BG1424" s="426">
        <f t="shared" si="32"/>
        <v>0</v>
      </c>
      <c r="BH1424" s="426">
        <f t="shared" si="33"/>
        <v>0</v>
      </c>
      <c r="BI1424" s="426">
        <f t="shared" si="34"/>
        <v>0</v>
      </c>
      <c r="BJ1424" s="426">
        <f t="shared" si="35"/>
        <v>0</v>
      </c>
      <c r="BK1424" s="425" t="b">
        <f t="shared" si="36"/>
        <v>0</v>
      </c>
    </row>
    <row r="1425" spans="1:63" ht="15.75" customHeight="1">
      <c r="A1425" s="174"/>
      <c r="B1425" s="174"/>
      <c r="C1425" s="174"/>
      <c r="D1425" s="63"/>
      <c r="E1425" s="63"/>
      <c r="F1425" s="174"/>
      <c r="G1425" s="174"/>
      <c r="H1425" s="174"/>
      <c r="I1425" s="174"/>
      <c r="J1425" s="174"/>
      <c r="K1425" s="174"/>
      <c r="L1425" s="174"/>
      <c r="M1425" s="174"/>
      <c r="N1425" s="174"/>
      <c r="O1425" s="63"/>
      <c r="P1425" s="63"/>
      <c r="Q1425" s="174"/>
      <c r="R1425" s="63"/>
      <c r="S1425" s="174"/>
      <c r="T1425" s="174"/>
      <c r="U1425" s="174"/>
      <c r="V1425" s="63"/>
      <c r="W1425" s="174"/>
      <c r="X1425" s="174"/>
      <c r="Y1425" s="429"/>
      <c r="Z1425" s="63"/>
      <c r="AA1425" s="63"/>
      <c r="AB1425" s="63"/>
      <c r="AC1425" s="63"/>
      <c r="AD1425" s="174"/>
      <c r="AE1425" s="174"/>
      <c r="AF1425" s="466"/>
      <c r="AG1425" s="174"/>
      <c r="AH1425" s="174"/>
      <c r="AI1425" s="174"/>
      <c r="AJ1425" s="174"/>
      <c r="AK1425" s="174"/>
      <c r="AL1425" s="174"/>
      <c r="AM1425" s="174"/>
      <c r="AN1425" s="174"/>
      <c r="AO1425" s="174"/>
      <c r="AP1425" s="174"/>
      <c r="AQ1425" s="174"/>
      <c r="AR1425" s="174"/>
      <c r="AS1425" s="174"/>
      <c r="AT1425" s="415"/>
      <c r="AU1425" s="174"/>
      <c r="AV1425" s="437"/>
      <c r="AW1425" s="523"/>
      <c r="AX1425" s="524"/>
      <c r="AY1425" s="422"/>
      <c r="AZ1425" s="524"/>
      <c r="BA1425" s="524"/>
      <c r="BB1425" s="422"/>
      <c r="BC1425" s="524"/>
      <c r="BD1425" s="523"/>
      <c r="BE1425" s="524"/>
      <c r="BF1425" s="524"/>
      <c r="BG1425" s="426">
        <f t="shared" si="32"/>
        <v>0</v>
      </c>
      <c r="BH1425" s="426">
        <f t="shared" si="33"/>
        <v>0</v>
      </c>
      <c r="BI1425" s="426">
        <f t="shared" si="34"/>
        <v>0</v>
      </c>
      <c r="BJ1425" s="426">
        <f t="shared" si="35"/>
        <v>0</v>
      </c>
      <c r="BK1425" s="425" t="b">
        <f t="shared" si="36"/>
        <v>0</v>
      </c>
    </row>
    <row r="1426" spans="1:63" ht="15.75" customHeight="1">
      <c r="A1426" s="174"/>
      <c r="B1426" s="174"/>
      <c r="C1426" s="174"/>
      <c r="D1426" s="63"/>
      <c r="E1426" s="63"/>
      <c r="F1426" s="174"/>
      <c r="G1426" s="174"/>
      <c r="H1426" s="174"/>
      <c r="I1426" s="174"/>
      <c r="J1426" s="174"/>
      <c r="K1426" s="174"/>
      <c r="L1426" s="174"/>
      <c r="M1426" s="174"/>
      <c r="N1426" s="174"/>
      <c r="O1426" s="63"/>
      <c r="P1426" s="63"/>
      <c r="Q1426" s="174"/>
      <c r="R1426" s="63"/>
      <c r="S1426" s="174"/>
      <c r="T1426" s="174"/>
      <c r="U1426" s="174"/>
      <c r="V1426" s="63"/>
      <c r="W1426" s="174"/>
      <c r="X1426" s="174"/>
      <c r="Y1426" s="429"/>
      <c r="Z1426" s="63"/>
      <c r="AA1426" s="63"/>
      <c r="AB1426" s="63"/>
      <c r="AC1426" s="63"/>
      <c r="AD1426" s="174"/>
      <c r="AE1426" s="174"/>
      <c r="AF1426" s="466"/>
      <c r="AG1426" s="174"/>
      <c r="AH1426" s="174"/>
      <c r="AI1426" s="174"/>
      <c r="AJ1426" s="174"/>
      <c r="AK1426" s="174"/>
      <c r="AL1426" s="174"/>
      <c r="AM1426" s="174"/>
      <c r="AN1426" s="174"/>
      <c r="AO1426" s="174"/>
      <c r="AP1426" s="174"/>
      <c r="AQ1426" s="174"/>
      <c r="AR1426" s="174"/>
      <c r="AS1426" s="174"/>
      <c r="AT1426" s="415"/>
      <c r="AU1426" s="174"/>
      <c r="AV1426" s="437"/>
      <c r="AW1426" s="523"/>
      <c r="AX1426" s="524"/>
      <c r="AY1426" s="422"/>
      <c r="AZ1426" s="524"/>
      <c r="BA1426" s="524"/>
      <c r="BB1426" s="422"/>
      <c r="BC1426" s="524"/>
      <c r="BD1426" s="523"/>
      <c r="BE1426" s="524"/>
      <c r="BF1426" s="524"/>
      <c r="BG1426" s="426">
        <f t="shared" si="32"/>
        <v>0</v>
      </c>
      <c r="BH1426" s="426">
        <f t="shared" si="33"/>
        <v>0</v>
      </c>
      <c r="BI1426" s="426">
        <f t="shared" si="34"/>
        <v>0</v>
      </c>
      <c r="BJ1426" s="426">
        <f t="shared" si="35"/>
        <v>0</v>
      </c>
      <c r="BK1426" s="425" t="b">
        <f t="shared" si="36"/>
        <v>0</v>
      </c>
    </row>
    <row r="1427" spans="1:63" ht="15.75" customHeight="1">
      <c r="A1427" s="174"/>
      <c r="B1427" s="174"/>
      <c r="C1427" s="174"/>
      <c r="D1427" s="63"/>
      <c r="E1427" s="63"/>
      <c r="F1427" s="174"/>
      <c r="G1427" s="174"/>
      <c r="H1427" s="174"/>
      <c r="I1427" s="174"/>
      <c r="J1427" s="174"/>
      <c r="K1427" s="174"/>
      <c r="L1427" s="174"/>
      <c r="M1427" s="174"/>
      <c r="N1427" s="174"/>
      <c r="O1427" s="63"/>
      <c r="P1427" s="63"/>
      <c r="Q1427" s="174"/>
      <c r="R1427" s="63"/>
      <c r="S1427" s="174"/>
      <c r="T1427" s="174"/>
      <c r="U1427" s="174"/>
      <c r="V1427" s="63"/>
      <c r="W1427" s="174"/>
      <c r="X1427" s="174"/>
      <c r="Y1427" s="429"/>
      <c r="Z1427" s="63"/>
      <c r="AA1427" s="63"/>
      <c r="AB1427" s="63"/>
      <c r="AC1427" s="63"/>
      <c r="AD1427" s="174"/>
      <c r="AE1427" s="174"/>
      <c r="AF1427" s="466"/>
      <c r="AG1427" s="174"/>
      <c r="AH1427" s="174"/>
      <c r="AI1427" s="174"/>
      <c r="AJ1427" s="174"/>
      <c r="AK1427" s="174"/>
      <c r="AL1427" s="174"/>
      <c r="AM1427" s="174"/>
      <c r="AN1427" s="174"/>
      <c r="AO1427" s="174"/>
      <c r="AP1427" s="174"/>
      <c r="AQ1427" s="174"/>
      <c r="AR1427" s="174"/>
      <c r="AS1427" s="174"/>
      <c r="AT1427" s="415"/>
      <c r="AU1427" s="174"/>
      <c r="AV1427" s="437"/>
      <c r="AW1427" s="523"/>
      <c r="AX1427" s="524"/>
      <c r="AY1427" s="422"/>
      <c r="AZ1427" s="524"/>
      <c r="BA1427" s="524"/>
      <c r="BB1427" s="422"/>
      <c r="BC1427" s="524"/>
      <c r="BD1427" s="523"/>
      <c r="BE1427" s="524"/>
      <c r="BF1427" s="524"/>
      <c r="BG1427" s="426">
        <f t="shared" si="32"/>
        <v>0</v>
      </c>
      <c r="BH1427" s="426">
        <f t="shared" si="33"/>
        <v>0</v>
      </c>
      <c r="BI1427" s="426">
        <f t="shared" si="34"/>
        <v>0</v>
      </c>
      <c r="BJ1427" s="426">
        <f t="shared" si="35"/>
        <v>0</v>
      </c>
      <c r="BK1427" s="425" t="b">
        <f t="shared" si="36"/>
        <v>0</v>
      </c>
    </row>
    <row r="1428" spans="1:63" ht="15.75" customHeight="1">
      <c r="A1428" s="174"/>
      <c r="B1428" s="174"/>
      <c r="C1428" s="174"/>
      <c r="D1428" s="63"/>
      <c r="E1428" s="63"/>
      <c r="F1428" s="174"/>
      <c r="G1428" s="174"/>
      <c r="H1428" s="174"/>
      <c r="I1428" s="174"/>
      <c r="J1428" s="174"/>
      <c r="K1428" s="174"/>
      <c r="L1428" s="174"/>
      <c r="M1428" s="174"/>
      <c r="N1428" s="174"/>
      <c r="O1428" s="63"/>
      <c r="P1428" s="63"/>
      <c r="Q1428" s="174"/>
      <c r="R1428" s="63"/>
      <c r="S1428" s="174"/>
      <c r="T1428" s="174"/>
      <c r="U1428" s="174"/>
      <c r="V1428" s="63"/>
      <c r="W1428" s="174"/>
      <c r="X1428" s="174"/>
      <c r="Y1428" s="429"/>
      <c r="Z1428" s="63"/>
      <c r="AA1428" s="63"/>
      <c r="AB1428" s="63"/>
      <c r="AC1428" s="63"/>
      <c r="AD1428" s="174"/>
      <c r="AE1428" s="174"/>
      <c r="AF1428" s="466"/>
      <c r="AG1428" s="174"/>
      <c r="AH1428" s="174"/>
      <c r="AI1428" s="174"/>
      <c r="AJ1428" s="174"/>
      <c r="AK1428" s="174"/>
      <c r="AL1428" s="174"/>
      <c r="AM1428" s="174"/>
      <c r="AN1428" s="174"/>
      <c r="AO1428" s="174"/>
      <c r="AP1428" s="174"/>
      <c r="AQ1428" s="174"/>
      <c r="AR1428" s="174"/>
      <c r="AS1428" s="174"/>
      <c r="AT1428" s="415"/>
      <c r="AU1428" s="174"/>
      <c r="AV1428" s="437"/>
      <c r="AW1428" s="523"/>
      <c r="AX1428" s="524"/>
      <c r="AY1428" s="422"/>
      <c r="AZ1428" s="524"/>
      <c r="BA1428" s="524"/>
      <c r="BB1428" s="422"/>
      <c r="BC1428" s="524"/>
      <c r="BD1428" s="523"/>
      <c r="BE1428" s="524"/>
      <c r="BF1428" s="524"/>
      <c r="BG1428" s="426">
        <f t="shared" si="32"/>
        <v>0</v>
      </c>
      <c r="BH1428" s="426">
        <f t="shared" si="33"/>
        <v>0</v>
      </c>
      <c r="BI1428" s="426">
        <f t="shared" si="34"/>
        <v>0</v>
      </c>
      <c r="BJ1428" s="426">
        <f t="shared" si="35"/>
        <v>0</v>
      </c>
      <c r="BK1428" s="425" t="b">
        <f t="shared" si="36"/>
        <v>0</v>
      </c>
    </row>
    <row r="1429" spans="1:63" ht="15.75" customHeight="1">
      <c r="A1429" s="174"/>
      <c r="B1429" s="174"/>
      <c r="C1429" s="174"/>
      <c r="D1429" s="63"/>
      <c r="E1429" s="63"/>
      <c r="F1429" s="174"/>
      <c r="G1429" s="174"/>
      <c r="H1429" s="174"/>
      <c r="I1429" s="174"/>
      <c r="J1429" s="174"/>
      <c r="K1429" s="174"/>
      <c r="L1429" s="174"/>
      <c r="M1429" s="174"/>
      <c r="N1429" s="174"/>
      <c r="O1429" s="63"/>
      <c r="P1429" s="63"/>
      <c r="Q1429" s="174"/>
      <c r="R1429" s="63"/>
      <c r="S1429" s="174"/>
      <c r="T1429" s="174"/>
      <c r="U1429" s="174"/>
      <c r="V1429" s="63"/>
      <c r="W1429" s="174"/>
      <c r="X1429" s="174"/>
      <c r="Y1429" s="429"/>
      <c r="Z1429" s="63"/>
      <c r="AA1429" s="63"/>
      <c r="AB1429" s="63"/>
      <c r="AC1429" s="63"/>
      <c r="AD1429" s="174"/>
      <c r="AE1429" s="174"/>
      <c r="AF1429" s="466"/>
      <c r="AG1429" s="174"/>
      <c r="AH1429" s="174"/>
      <c r="AI1429" s="174"/>
      <c r="AJ1429" s="174"/>
      <c r="AK1429" s="174"/>
      <c r="AL1429" s="174"/>
      <c r="AM1429" s="174"/>
      <c r="AN1429" s="174"/>
      <c r="AO1429" s="174"/>
      <c r="AP1429" s="174"/>
      <c r="AQ1429" s="174"/>
      <c r="AR1429" s="174"/>
      <c r="AS1429" s="174"/>
      <c r="AT1429" s="415"/>
      <c r="AU1429" s="174"/>
      <c r="AV1429" s="437"/>
      <c r="AW1429" s="523"/>
      <c r="AX1429" s="524"/>
      <c r="AY1429" s="422"/>
      <c r="AZ1429" s="524"/>
      <c r="BA1429" s="524"/>
      <c r="BB1429" s="422"/>
      <c r="BC1429" s="524"/>
      <c r="BD1429" s="523"/>
      <c r="BE1429" s="524"/>
      <c r="BF1429" s="524"/>
      <c r="BG1429" s="426">
        <f t="shared" si="32"/>
        <v>0</v>
      </c>
      <c r="BH1429" s="426">
        <f t="shared" si="33"/>
        <v>0</v>
      </c>
      <c r="BI1429" s="426">
        <f t="shared" si="34"/>
        <v>0</v>
      </c>
      <c r="BJ1429" s="426">
        <f t="shared" si="35"/>
        <v>0</v>
      </c>
      <c r="BK1429" s="425" t="b">
        <f t="shared" si="36"/>
        <v>0</v>
      </c>
    </row>
    <row r="1430" spans="1:63" ht="15.75" customHeight="1">
      <c r="A1430" s="174"/>
      <c r="B1430" s="174"/>
      <c r="C1430" s="174"/>
      <c r="D1430" s="63"/>
      <c r="E1430" s="63"/>
      <c r="F1430" s="174"/>
      <c r="G1430" s="174"/>
      <c r="H1430" s="174"/>
      <c r="I1430" s="174"/>
      <c r="J1430" s="174"/>
      <c r="K1430" s="174"/>
      <c r="L1430" s="174"/>
      <c r="M1430" s="174"/>
      <c r="N1430" s="174"/>
      <c r="O1430" s="63"/>
      <c r="P1430" s="63"/>
      <c r="Q1430" s="174"/>
      <c r="R1430" s="63"/>
      <c r="S1430" s="174"/>
      <c r="T1430" s="174"/>
      <c r="U1430" s="174"/>
      <c r="V1430" s="63"/>
      <c r="W1430" s="174"/>
      <c r="X1430" s="174"/>
      <c r="Y1430" s="429"/>
      <c r="Z1430" s="63"/>
      <c r="AA1430" s="63"/>
      <c r="AB1430" s="63"/>
      <c r="AC1430" s="63"/>
      <c r="AD1430" s="174"/>
      <c r="AE1430" s="174"/>
      <c r="AF1430" s="466"/>
      <c r="AG1430" s="174"/>
      <c r="AH1430" s="174"/>
      <c r="AI1430" s="174"/>
      <c r="AJ1430" s="174"/>
      <c r="AK1430" s="174"/>
      <c r="AL1430" s="174"/>
      <c r="AM1430" s="174"/>
      <c r="AN1430" s="174"/>
      <c r="AO1430" s="174"/>
      <c r="AP1430" s="174"/>
      <c r="AQ1430" s="174"/>
      <c r="AR1430" s="174"/>
      <c r="AS1430" s="174"/>
      <c r="AT1430" s="415"/>
      <c r="AU1430" s="174"/>
      <c r="AV1430" s="437"/>
      <c r="AW1430" s="523"/>
      <c r="AX1430" s="524"/>
      <c r="AY1430" s="422"/>
      <c r="AZ1430" s="524"/>
      <c r="BA1430" s="524"/>
      <c r="BB1430" s="422"/>
      <c r="BC1430" s="524"/>
      <c r="BD1430" s="523"/>
      <c r="BE1430" s="524"/>
      <c r="BF1430" s="524"/>
      <c r="BG1430" s="426">
        <f t="shared" si="32"/>
        <v>0</v>
      </c>
      <c r="BH1430" s="426">
        <f t="shared" si="33"/>
        <v>0</v>
      </c>
      <c r="BI1430" s="426">
        <f t="shared" si="34"/>
        <v>0</v>
      </c>
      <c r="BJ1430" s="426">
        <f t="shared" si="35"/>
        <v>0</v>
      </c>
      <c r="BK1430" s="425" t="b">
        <f t="shared" si="36"/>
        <v>0</v>
      </c>
    </row>
    <row r="1431" spans="1:63" ht="15.75" customHeight="1">
      <c r="A1431" s="174"/>
      <c r="B1431" s="174"/>
      <c r="C1431" s="174"/>
      <c r="D1431" s="63"/>
      <c r="E1431" s="63"/>
      <c r="F1431" s="174"/>
      <c r="G1431" s="174"/>
      <c r="H1431" s="174"/>
      <c r="I1431" s="174"/>
      <c r="J1431" s="174"/>
      <c r="K1431" s="174"/>
      <c r="L1431" s="174"/>
      <c r="M1431" s="174"/>
      <c r="N1431" s="174"/>
      <c r="O1431" s="63"/>
      <c r="P1431" s="63"/>
      <c r="Q1431" s="174"/>
      <c r="R1431" s="63"/>
      <c r="S1431" s="174"/>
      <c r="T1431" s="174"/>
      <c r="U1431" s="174"/>
      <c r="V1431" s="63"/>
      <c r="W1431" s="174"/>
      <c r="X1431" s="174"/>
      <c r="Y1431" s="429"/>
      <c r="Z1431" s="63"/>
      <c r="AA1431" s="63"/>
      <c r="AB1431" s="63"/>
      <c r="AC1431" s="63"/>
      <c r="AD1431" s="174"/>
      <c r="AE1431" s="174"/>
      <c r="AF1431" s="466"/>
      <c r="AG1431" s="174"/>
      <c r="AH1431" s="174"/>
      <c r="AI1431" s="174"/>
      <c r="AJ1431" s="174"/>
      <c r="AK1431" s="174"/>
      <c r="AL1431" s="174"/>
      <c r="AM1431" s="174"/>
      <c r="AN1431" s="174"/>
      <c r="AO1431" s="174"/>
      <c r="AP1431" s="174"/>
      <c r="AQ1431" s="174"/>
      <c r="AR1431" s="174"/>
      <c r="AS1431" s="174"/>
      <c r="AT1431" s="415"/>
      <c r="AU1431" s="174"/>
      <c r="AV1431" s="437"/>
      <c r="AW1431" s="523"/>
      <c r="AX1431" s="524"/>
      <c r="AY1431" s="422"/>
      <c r="AZ1431" s="524"/>
      <c r="BA1431" s="524"/>
      <c r="BB1431" s="422"/>
      <c r="BC1431" s="524"/>
      <c r="BD1431" s="523"/>
      <c r="BE1431" s="524"/>
      <c r="BF1431" s="524"/>
      <c r="BG1431" s="426">
        <f t="shared" si="32"/>
        <v>0</v>
      </c>
      <c r="BH1431" s="426">
        <f t="shared" si="33"/>
        <v>0</v>
      </c>
      <c r="BI1431" s="426">
        <f t="shared" si="34"/>
        <v>0</v>
      </c>
      <c r="BJ1431" s="426">
        <f t="shared" si="35"/>
        <v>0</v>
      </c>
      <c r="BK1431" s="425" t="b">
        <f t="shared" si="36"/>
        <v>0</v>
      </c>
    </row>
    <row r="1432" spans="1:63" ht="15.75" customHeight="1">
      <c r="A1432" s="174"/>
      <c r="B1432" s="174"/>
      <c r="C1432" s="174"/>
      <c r="D1432" s="63"/>
      <c r="E1432" s="63"/>
      <c r="F1432" s="174"/>
      <c r="G1432" s="174"/>
      <c r="H1432" s="174"/>
      <c r="I1432" s="174"/>
      <c r="J1432" s="174"/>
      <c r="K1432" s="174"/>
      <c r="L1432" s="174"/>
      <c r="M1432" s="174"/>
      <c r="N1432" s="174"/>
      <c r="O1432" s="63"/>
      <c r="P1432" s="63"/>
      <c r="Q1432" s="174"/>
      <c r="R1432" s="63"/>
      <c r="S1432" s="174"/>
      <c r="T1432" s="174"/>
      <c r="U1432" s="174"/>
      <c r="V1432" s="63"/>
      <c r="W1432" s="174"/>
      <c r="X1432" s="174"/>
      <c r="Y1432" s="429"/>
      <c r="Z1432" s="63"/>
      <c r="AA1432" s="63"/>
      <c r="AB1432" s="63"/>
      <c r="AC1432" s="63"/>
      <c r="AD1432" s="174"/>
      <c r="AE1432" s="174"/>
      <c r="AF1432" s="466"/>
      <c r="AG1432" s="174"/>
      <c r="AH1432" s="174"/>
      <c r="AI1432" s="174"/>
      <c r="AJ1432" s="174"/>
      <c r="AK1432" s="174"/>
      <c r="AL1432" s="174"/>
      <c r="AM1432" s="174"/>
      <c r="AN1432" s="174"/>
      <c r="AO1432" s="174"/>
      <c r="AP1432" s="174"/>
      <c r="AQ1432" s="174"/>
      <c r="AR1432" s="174"/>
      <c r="AS1432" s="174"/>
      <c r="AT1432" s="415"/>
      <c r="AU1432" s="174"/>
      <c r="AV1432" s="437"/>
      <c r="AW1432" s="523"/>
      <c r="AX1432" s="524"/>
      <c r="AY1432" s="422"/>
      <c r="AZ1432" s="524"/>
      <c r="BA1432" s="524"/>
      <c r="BB1432" s="422"/>
      <c r="BC1432" s="524"/>
      <c r="BD1432" s="523"/>
      <c r="BE1432" s="524"/>
      <c r="BF1432" s="524"/>
      <c r="BG1432" s="426">
        <f t="shared" si="32"/>
        <v>0</v>
      </c>
      <c r="BH1432" s="426">
        <f t="shared" si="33"/>
        <v>0</v>
      </c>
      <c r="BI1432" s="426">
        <f t="shared" si="34"/>
        <v>0</v>
      </c>
      <c r="BJ1432" s="426">
        <f t="shared" si="35"/>
        <v>0</v>
      </c>
      <c r="BK1432" s="425" t="b">
        <f t="shared" si="36"/>
        <v>0</v>
      </c>
    </row>
    <row r="1433" spans="1:63" ht="15.75" customHeight="1">
      <c r="A1433" s="174"/>
      <c r="B1433" s="174"/>
      <c r="C1433" s="174"/>
      <c r="D1433" s="63"/>
      <c r="E1433" s="63"/>
      <c r="F1433" s="174"/>
      <c r="G1433" s="174"/>
      <c r="H1433" s="174"/>
      <c r="I1433" s="174"/>
      <c r="J1433" s="174"/>
      <c r="K1433" s="174"/>
      <c r="L1433" s="174"/>
      <c r="M1433" s="174"/>
      <c r="N1433" s="174"/>
      <c r="O1433" s="63"/>
      <c r="P1433" s="63"/>
      <c r="Q1433" s="174"/>
      <c r="R1433" s="63"/>
      <c r="S1433" s="174"/>
      <c r="T1433" s="174"/>
      <c r="U1433" s="174"/>
      <c r="V1433" s="63"/>
      <c r="W1433" s="174"/>
      <c r="X1433" s="174"/>
      <c r="Y1433" s="429"/>
      <c r="Z1433" s="63"/>
      <c r="AA1433" s="63"/>
      <c r="AB1433" s="63"/>
      <c r="AC1433" s="63"/>
      <c r="AD1433" s="174"/>
      <c r="AE1433" s="174"/>
      <c r="AF1433" s="466"/>
      <c r="AG1433" s="174"/>
      <c r="AH1433" s="174"/>
      <c r="AI1433" s="174"/>
      <c r="AJ1433" s="174"/>
      <c r="AK1433" s="174"/>
      <c r="AL1433" s="174"/>
      <c r="AM1433" s="174"/>
      <c r="AN1433" s="174"/>
      <c r="AO1433" s="174"/>
      <c r="AP1433" s="174"/>
      <c r="AQ1433" s="174"/>
      <c r="AR1433" s="174"/>
      <c r="AS1433" s="174"/>
      <c r="AT1433" s="415"/>
      <c r="AU1433" s="174"/>
      <c r="AV1433" s="437"/>
      <c r="AW1433" s="523"/>
      <c r="AX1433" s="524"/>
      <c r="AY1433" s="422"/>
      <c r="AZ1433" s="524"/>
      <c r="BA1433" s="524"/>
      <c r="BB1433" s="422"/>
      <c r="BC1433" s="524"/>
      <c r="BD1433" s="523"/>
      <c r="BE1433" s="524"/>
      <c r="BF1433" s="524"/>
      <c r="BG1433" s="426">
        <f t="shared" si="32"/>
        <v>0</v>
      </c>
      <c r="BH1433" s="426">
        <f t="shared" si="33"/>
        <v>0</v>
      </c>
      <c r="BI1433" s="426">
        <f t="shared" si="34"/>
        <v>0</v>
      </c>
      <c r="BJ1433" s="426">
        <f t="shared" si="35"/>
        <v>0</v>
      </c>
      <c r="BK1433" s="425" t="b">
        <f t="shared" si="36"/>
        <v>0</v>
      </c>
    </row>
    <row r="1434" spans="1:63" ht="15.75" customHeight="1">
      <c r="A1434" s="174"/>
      <c r="B1434" s="174"/>
      <c r="C1434" s="174"/>
      <c r="D1434" s="63"/>
      <c r="E1434" s="63"/>
      <c r="F1434" s="174"/>
      <c r="G1434" s="174"/>
      <c r="H1434" s="174"/>
      <c r="I1434" s="174"/>
      <c r="J1434" s="174"/>
      <c r="K1434" s="174"/>
      <c r="L1434" s="174"/>
      <c r="M1434" s="174"/>
      <c r="N1434" s="174"/>
      <c r="O1434" s="63"/>
      <c r="P1434" s="63"/>
      <c r="Q1434" s="174"/>
      <c r="R1434" s="63"/>
      <c r="S1434" s="174"/>
      <c r="T1434" s="174"/>
      <c r="U1434" s="174"/>
      <c r="V1434" s="63"/>
      <c r="W1434" s="174"/>
      <c r="X1434" s="174"/>
      <c r="Y1434" s="429"/>
      <c r="Z1434" s="63"/>
      <c r="AA1434" s="63"/>
      <c r="AB1434" s="63"/>
      <c r="AC1434" s="63"/>
      <c r="AD1434" s="174"/>
      <c r="AE1434" s="174"/>
      <c r="AF1434" s="466"/>
      <c r="AG1434" s="174"/>
      <c r="AH1434" s="174"/>
      <c r="AI1434" s="174"/>
      <c r="AJ1434" s="174"/>
      <c r="AK1434" s="174"/>
      <c r="AL1434" s="174"/>
      <c r="AM1434" s="174"/>
      <c r="AN1434" s="174"/>
      <c r="AO1434" s="174"/>
      <c r="AP1434" s="174"/>
      <c r="AQ1434" s="174"/>
      <c r="AR1434" s="174"/>
      <c r="AS1434" s="174"/>
      <c r="AT1434" s="415"/>
      <c r="AU1434" s="174"/>
      <c r="AV1434" s="437"/>
      <c r="AW1434" s="523"/>
      <c r="AX1434" s="524"/>
      <c r="AY1434" s="422"/>
      <c r="AZ1434" s="524"/>
      <c r="BA1434" s="524"/>
      <c r="BB1434" s="422"/>
      <c r="BC1434" s="524"/>
      <c r="BD1434" s="523"/>
      <c r="BE1434" s="524"/>
      <c r="BF1434" s="524"/>
      <c r="BG1434" s="426">
        <f t="shared" si="32"/>
        <v>0</v>
      </c>
      <c r="BH1434" s="426">
        <f t="shared" si="33"/>
        <v>0</v>
      </c>
      <c r="BI1434" s="426">
        <f t="shared" si="34"/>
        <v>0</v>
      </c>
      <c r="BJ1434" s="426">
        <f t="shared" si="35"/>
        <v>0</v>
      </c>
      <c r="BK1434" s="425" t="b">
        <f t="shared" si="36"/>
        <v>0</v>
      </c>
    </row>
    <row r="1435" spans="1:63" ht="15.75" customHeight="1">
      <c r="A1435" s="174"/>
      <c r="B1435" s="174"/>
      <c r="C1435" s="174"/>
      <c r="D1435" s="63"/>
      <c r="E1435" s="63"/>
      <c r="F1435" s="174"/>
      <c r="G1435" s="174"/>
      <c r="H1435" s="174"/>
      <c r="I1435" s="174"/>
      <c r="J1435" s="174"/>
      <c r="K1435" s="174"/>
      <c r="L1435" s="174"/>
      <c r="M1435" s="174"/>
      <c r="N1435" s="174"/>
      <c r="O1435" s="63"/>
      <c r="P1435" s="63"/>
      <c r="Q1435" s="174"/>
      <c r="R1435" s="63"/>
      <c r="S1435" s="174"/>
      <c r="T1435" s="174"/>
      <c r="U1435" s="174"/>
      <c r="V1435" s="63"/>
      <c r="W1435" s="174"/>
      <c r="X1435" s="174"/>
      <c r="Y1435" s="429"/>
      <c r="Z1435" s="63"/>
      <c r="AA1435" s="63"/>
      <c r="AB1435" s="63"/>
      <c r="AC1435" s="63"/>
      <c r="AD1435" s="174"/>
      <c r="AE1435" s="174"/>
      <c r="AF1435" s="466"/>
      <c r="AG1435" s="174"/>
      <c r="AH1435" s="174"/>
      <c r="AI1435" s="174"/>
      <c r="AJ1435" s="174"/>
      <c r="AK1435" s="174"/>
      <c r="AL1435" s="174"/>
      <c r="AM1435" s="174"/>
      <c r="AN1435" s="174"/>
      <c r="AO1435" s="174"/>
      <c r="AP1435" s="174"/>
      <c r="AQ1435" s="174"/>
      <c r="AR1435" s="174"/>
      <c r="AS1435" s="174"/>
      <c r="AT1435" s="415"/>
      <c r="AU1435" s="174"/>
      <c r="AV1435" s="437"/>
      <c r="AW1435" s="523"/>
      <c r="AX1435" s="524"/>
      <c r="AY1435" s="422"/>
      <c r="AZ1435" s="524"/>
      <c r="BA1435" s="524"/>
      <c r="BB1435" s="422"/>
      <c r="BC1435" s="524"/>
      <c r="BD1435" s="523"/>
      <c r="BE1435" s="524"/>
      <c r="BF1435" s="524"/>
      <c r="BG1435" s="426">
        <f t="shared" si="32"/>
        <v>0</v>
      </c>
      <c r="BH1435" s="426">
        <f t="shared" si="33"/>
        <v>0</v>
      </c>
      <c r="BI1435" s="426">
        <f t="shared" si="34"/>
        <v>0</v>
      </c>
      <c r="BJ1435" s="426">
        <f t="shared" si="35"/>
        <v>0</v>
      </c>
      <c r="BK1435" s="425" t="b">
        <f t="shared" si="36"/>
        <v>0</v>
      </c>
    </row>
    <row r="1436" spans="1:63" ht="15.75" customHeight="1">
      <c r="A1436" s="174"/>
      <c r="B1436" s="174"/>
      <c r="C1436" s="174"/>
      <c r="D1436" s="63"/>
      <c r="E1436" s="63"/>
      <c r="F1436" s="174"/>
      <c r="G1436" s="174"/>
      <c r="H1436" s="174"/>
      <c r="I1436" s="174"/>
      <c r="J1436" s="174"/>
      <c r="K1436" s="174"/>
      <c r="L1436" s="174"/>
      <c r="M1436" s="174"/>
      <c r="N1436" s="174"/>
      <c r="O1436" s="63"/>
      <c r="P1436" s="63"/>
      <c r="Q1436" s="174"/>
      <c r="R1436" s="63"/>
      <c r="S1436" s="174"/>
      <c r="T1436" s="174"/>
      <c r="U1436" s="174"/>
      <c r="V1436" s="63"/>
      <c r="W1436" s="174"/>
      <c r="X1436" s="174"/>
      <c r="Y1436" s="429"/>
      <c r="Z1436" s="63"/>
      <c r="AA1436" s="63"/>
      <c r="AB1436" s="63"/>
      <c r="AC1436" s="63"/>
      <c r="AD1436" s="174"/>
      <c r="AE1436" s="174"/>
      <c r="AF1436" s="466"/>
      <c r="AG1436" s="174"/>
      <c r="AH1436" s="174"/>
      <c r="AI1436" s="174"/>
      <c r="AJ1436" s="174"/>
      <c r="AK1436" s="174"/>
      <c r="AL1436" s="174"/>
      <c r="AM1436" s="174"/>
      <c r="AN1436" s="174"/>
      <c r="AO1436" s="174"/>
      <c r="AP1436" s="174"/>
      <c r="AQ1436" s="174"/>
      <c r="AR1436" s="174"/>
      <c r="AS1436" s="174"/>
      <c r="AT1436" s="415"/>
      <c r="AU1436" s="174"/>
      <c r="AV1436" s="437"/>
      <c r="AW1436" s="523"/>
      <c r="AX1436" s="524"/>
      <c r="AY1436" s="422"/>
      <c r="AZ1436" s="524"/>
      <c r="BA1436" s="524"/>
      <c r="BB1436" s="422"/>
      <c r="BC1436" s="524"/>
      <c r="BD1436" s="523"/>
      <c r="BE1436" s="524"/>
      <c r="BF1436" s="524"/>
      <c r="BG1436" s="426">
        <f t="shared" si="32"/>
        <v>0</v>
      </c>
      <c r="BH1436" s="426">
        <f t="shared" si="33"/>
        <v>0</v>
      </c>
      <c r="BI1436" s="426">
        <f t="shared" si="34"/>
        <v>0</v>
      </c>
      <c r="BJ1436" s="426">
        <f t="shared" si="35"/>
        <v>0</v>
      </c>
      <c r="BK1436" s="425" t="b">
        <f t="shared" si="36"/>
        <v>0</v>
      </c>
    </row>
    <row r="1437" spans="1:63" ht="15.75" customHeight="1">
      <c r="A1437" s="174"/>
      <c r="B1437" s="174"/>
      <c r="C1437" s="174"/>
      <c r="D1437" s="63"/>
      <c r="E1437" s="63"/>
      <c r="F1437" s="174"/>
      <c r="G1437" s="174"/>
      <c r="H1437" s="174"/>
      <c r="I1437" s="174"/>
      <c r="J1437" s="174"/>
      <c r="K1437" s="174"/>
      <c r="L1437" s="174"/>
      <c r="M1437" s="174"/>
      <c r="N1437" s="174"/>
      <c r="O1437" s="63"/>
      <c r="P1437" s="63"/>
      <c r="Q1437" s="174"/>
      <c r="R1437" s="63"/>
      <c r="S1437" s="174"/>
      <c r="T1437" s="174"/>
      <c r="U1437" s="174"/>
      <c r="V1437" s="63"/>
      <c r="W1437" s="174"/>
      <c r="X1437" s="174"/>
      <c r="Y1437" s="429"/>
      <c r="Z1437" s="63"/>
      <c r="AA1437" s="63"/>
      <c r="AB1437" s="63"/>
      <c r="AC1437" s="63"/>
      <c r="AD1437" s="174"/>
      <c r="AE1437" s="174"/>
      <c r="AF1437" s="466"/>
      <c r="AG1437" s="174"/>
      <c r="AH1437" s="174"/>
      <c r="AI1437" s="174"/>
      <c r="AJ1437" s="174"/>
      <c r="AK1437" s="174"/>
      <c r="AL1437" s="174"/>
      <c r="AM1437" s="174"/>
      <c r="AN1437" s="174"/>
      <c r="AO1437" s="174"/>
      <c r="AP1437" s="174"/>
      <c r="AQ1437" s="174"/>
      <c r="AR1437" s="174"/>
      <c r="AS1437" s="174"/>
      <c r="AT1437" s="415"/>
      <c r="AU1437" s="174"/>
      <c r="AV1437" s="437"/>
      <c r="AW1437" s="523"/>
      <c r="AX1437" s="524"/>
      <c r="AY1437" s="422"/>
      <c r="AZ1437" s="524"/>
      <c r="BA1437" s="524"/>
      <c r="BB1437" s="422"/>
      <c r="BC1437" s="524"/>
      <c r="BD1437" s="523"/>
      <c r="BE1437" s="524"/>
      <c r="BF1437" s="524"/>
      <c r="BG1437" s="426">
        <f t="shared" si="32"/>
        <v>0</v>
      </c>
      <c r="BH1437" s="426">
        <f t="shared" si="33"/>
        <v>0</v>
      </c>
      <c r="BI1437" s="426">
        <f t="shared" si="34"/>
        <v>0</v>
      </c>
      <c r="BJ1437" s="426">
        <f t="shared" si="35"/>
        <v>0</v>
      </c>
      <c r="BK1437" s="425" t="b">
        <f t="shared" si="36"/>
        <v>0</v>
      </c>
    </row>
    <row r="1438" spans="1:63" ht="15.75" customHeight="1">
      <c r="A1438" s="174"/>
      <c r="B1438" s="174"/>
      <c r="C1438" s="174"/>
      <c r="D1438" s="63"/>
      <c r="E1438" s="63"/>
      <c r="F1438" s="174"/>
      <c r="G1438" s="174"/>
      <c r="H1438" s="174"/>
      <c r="I1438" s="174"/>
      <c r="J1438" s="174"/>
      <c r="K1438" s="174"/>
      <c r="L1438" s="174"/>
      <c r="M1438" s="174"/>
      <c r="N1438" s="174"/>
      <c r="O1438" s="63"/>
      <c r="P1438" s="63"/>
      <c r="Q1438" s="174"/>
      <c r="R1438" s="63"/>
      <c r="S1438" s="174"/>
      <c r="T1438" s="174"/>
      <c r="U1438" s="174"/>
      <c r="V1438" s="63"/>
      <c r="W1438" s="174"/>
      <c r="X1438" s="174"/>
      <c r="Y1438" s="429"/>
      <c r="Z1438" s="63"/>
      <c r="AA1438" s="63"/>
      <c r="AB1438" s="63"/>
      <c r="AC1438" s="63"/>
      <c r="AD1438" s="174"/>
      <c r="AE1438" s="174"/>
      <c r="AF1438" s="466"/>
      <c r="AG1438" s="174"/>
      <c r="AH1438" s="174"/>
      <c r="AI1438" s="174"/>
      <c r="AJ1438" s="174"/>
      <c r="AK1438" s="174"/>
      <c r="AL1438" s="174"/>
      <c r="AM1438" s="174"/>
      <c r="AN1438" s="174"/>
      <c r="AO1438" s="174"/>
      <c r="AP1438" s="174"/>
      <c r="AQ1438" s="174"/>
      <c r="AR1438" s="174"/>
      <c r="AS1438" s="174"/>
      <c r="AT1438" s="415"/>
      <c r="AU1438" s="174"/>
      <c r="AV1438" s="437"/>
      <c r="AW1438" s="523"/>
      <c r="AX1438" s="524"/>
      <c r="AY1438" s="422"/>
      <c r="AZ1438" s="524"/>
      <c r="BA1438" s="524"/>
      <c r="BB1438" s="422"/>
      <c r="BC1438" s="524"/>
      <c r="BD1438" s="523"/>
      <c r="BE1438" s="524"/>
      <c r="BF1438" s="524"/>
      <c r="BG1438" s="426">
        <f t="shared" si="32"/>
        <v>0</v>
      </c>
      <c r="BH1438" s="426">
        <f t="shared" si="33"/>
        <v>0</v>
      </c>
      <c r="BI1438" s="426">
        <f t="shared" si="34"/>
        <v>0</v>
      </c>
      <c r="BJ1438" s="426">
        <f t="shared" si="35"/>
        <v>0</v>
      </c>
      <c r="BK1438" s="425" t="b">
        <f t="shared" si="36"/>
        <v>0</v>
      </c>
    </row>
    <row r="1439" spans="1:63" ht="15.75" customHeight="1">
      <c r="A1439" s="174"/>
      <c r="B1439" s="174"/>
      <c r="C1439" s="174"/>
      <c r="D1439" s="63"/>
      <c r="E1439" s="63"/>
      <c r="F1439" s="174"/>
      <c r="G1439" s="174"/>
      <c r="H1439" s="174"/>
      <c r="I1439" s="174"/>
      <c r="J1439" s="174"/>
      <c r="K1439" s="174"/>
      <c r="L1439" s="174"/>
      <c r="M1439" s="174"/>
      <c r="N1439" s="174"/>
      <c r="O1439" s="63"/>
      <c r="P1439" s="63"/>
      <c r="Q1439" s="174"/>
      <c r="R1439" s="63"/>
      <c r="S1439" s="174"/>
      <c r="T1439" s="174"/>
      <c r="U1439" s="174"/>
      <c r="V1439" s="63"/>
      <c r="W1439" s="174"/>
      <c r="X1439" s="174"/>
      <c r="Y1439" s="429"/>
      <c r="Z1439" s="63"/>
      <c r="AA1439" s="63"/>
      <c r="AB1439" s="63"/>
      <c r="AC1439" s="63"/>
      <c r="AD1439" s="174"/>
      <c r="AE1439" s="174"/>
      <c r="AF1439" s="466"/>
      <c r="AG1439" s="174"/>
      <c r="AH1439" s="174"/>
      <c r="AI1439" s="174"/>
      <c r="AJ1439" s="174"/>
      <c r="AK1439" s="174"/>
      <c r="AL1439" s="174"/>
      <c r="AM1439" s="174"/>
      <c r="AN1439" s="174"/>
      <c r="AO1439" s="174"/>
      <c r="AP1439" s="174"/>
      <c r="AQ1439" s="174"/>
      <c r="AR1439" s="174"/>
      <c r="AS1439" s="174"/>
      <c r="AT1439" s="415"/>
      <c r="AU1439" s="174"/>
      <c r="AV1439" s="437"/>
      <c r="AW1439" s="523"/>
      <c r="AX1439" s="524"/>
      <c r="AY1439" s="422"/>
      <c r="AZ1439" s="524"/>
      <c r="BA1439" s="524"/>
      <c r="BB1439" s="422"/>
      <c r="BC1439" s="524"/>
      <c r="BD1439" s="523"/>
      <c r="BE1439" s="524"/>
      <c r="BF1439" s="524"/>
      <c r="BG1439" s="426">
        <f t="shared" si="32"/>
        <v>0</v>
      </c>
      <c r="BH1439" s="426">
        <f t="shared" si="33"/>
        <v>0</v>
      </c>
      <c r="BI1439" s="426">
        <f t="shared" si="34"/>
        <v>0</v>
      </c>
      <c r="BJ1439" s="426">
        <f t="shared" si="35"/>
        <v>0</v>
      </c>
      <c r="BK1439" s="425" t="b">
        <f t="shared" si="36"/>
        <v>0</v>
      </c>
    </row>
    <row r="1440" spans="1:63" ht="15.75" customHeight="1">
      <c r="A1440" s="174"/>
      <c r="B1440" s="174"/>
      <c r="C1440" s="174"/>
      <c r="D1440" s="63"/>
      <c r="E1440" s="63"/>
      <c r="F1440" s="174"/>
      <c r="G1440" s="174"/>
      <c r="H1440" s="174"/>
      <c r="I1440" s="174"/>
      <c r="J1440" s="174"/>
      <c r="K1440" s="174"/>
      <c r="L1440" s="174"/>
      <c r="M1440" s="174"/>
      <c r="N1440" s="174"/>
      <c r="O1440" s="63"/>
      <c r="P1440" s="63"/>
      <c r="Q1440" s="174"/>
      <c r="R1440" s="63"/>
      <c r="S1440" s="174"/>
      <c r="T1440" s="174"/>
      <c r="U1440" s="174"/>
      <c r="V1440" s="63"/>
      <c r="W1440" s="174"/>
      <c r="X1440" s="174"/>
      <c r="Y1440" s="429"/>
      <c r="Z1440" s="63"/>
      <c r="AA1440" s="63"/>
      <c r="AB1440" s="63"/>
      <c r="AC1440" s="63"/>
      <c r="AD1440" s="174"/>
      <c r="AE1440" s="174"/>
      <c r="AF1440" s="466"/>
      <c r="AG1440" s="174"/>
      <c r="AH1440" s="174"/>
      <c r="AI1440" s="174"/>
      <c r="AJ1440" s="174"/>
      <c r="AK1440" s="174"/>
      <c r="AL1440" s="174"/>
      <c r="AM1440" s="174"/>
      <c r="AN1440" s="174"/>
      <c r="AO1440" s="174"/>
      <c r="AP1440" s="174"/>
      <c r="AQ1440" s="174"/>
      <c r="AR1440" s="174"/>
      <c r="AS1440" s="174"/>
      <c r="AT1440" s="415"/>
      <c r="AU1440" s="174"/>
      <c r="AV1440" s="437"/>
      <c r="AW1440" s="523"/>
      <c r="AX1440" s="524"/>
      <c r="AY1440" s="422"/>
      <c r="AZ1440" s="524"/>
      <c r="BA1440" s="524"/>
      <c r="BB1440" s="422"/>
      <c r="BC1440" s="524"/>
      <c r="BD1440" s="523"/>
      <c r="BE1440" s="524"/>
      <c r="BF1440" s="524"/>
      <c r="BG1440" s="426">
        <f t="shared" si="32"/>
        <v>0</v>
      </c>
      <c r="BH1440" s="426">
        <f t="shared" si="33"/>
        <v>0</v>
      </c>
      <c r="BI1440" s="426">
        <f t="shared" si="34"/>
        <v>0</v>
      </c>
      <c r="BJ1440" s="426">
        <f t="shared" si="35"/>
        <v>0</v>
      </c>
      <c r="BK1440" s="425" t="b">
        <f t="shared" si="36"/>
        <v>0</v>
      </c>
    </row>
    <row r="1441" spans="1:63" ht="15.75" customHeight="1">
      <c r="A1441" s="174"/>
      <c r="B1441" s="174"/>
      <c r="C1441" s="174"/>
      <c r="D1441" s="63"/>
      <c r="E1441" s="63"/>
      <c r="F1441" s="174"/>
      <c r="G1441" s="174"/>
      <c r="H1441" s="174"/>
      <c r="I1441" s="174"/>
      <c r="J1441" s="174"/>
      <c r="K1441" s="174"/>
      <c r="L1441" s="174"/>
      <c r="M1441" s="174"/>
      <c r="N1441" s="174"/>
      <c r="O1441" s="63"/>
      <c r="P1441" s="63"/>
      <c r="Q1441" s="174"/>
      <c r="R1441" s="63"/>
      <c r="S1441" s="174"/>
      <c r="T1441" s="174"/>
      <c r="U1441" s="174"/>
      <c r="V1441" s="63"/>
      <c r="W1441" s="174"/>
      <c r="X1441" s="174"/>
      <c r="Y1441" s="429"/>
      <c r="Z1441" s="63"/>
      <c r="AA1441" s="63"/>
      <c r="AB1441" s="63"/>
      <c r="AC1441" s="63"/>
      <c r="AD1441" s="174"/>
      <c r="AE1441" s="174"/>
      <c r="AF1441" s="466"/>
      <c r="AG1441" s="174"/>
      <c r="AH1441" s="174"/>
      <c r="AI1441" s="174"/>
      <c r="AJ1441" s="174"/>
      <c r="AK1441" s="174"/>
      <c r="AL1441" s="174"/>
      <c r="AM1441" s="174"/>
      <c r="AN1441" s="174"/>
      <c r="AO1441" s="174"/>
      <c r="AP1441" s="174"/>
      <c r="AQ1441" s="174"/>
      <c r="AR1441" s="174"/>
      <c r="AS1441" s="174"/>
      <c r="AT1441" s="415"/>
      <c r="AU1441" s="174"/>
      <c r="AV1441" s="437"/>
      <c r="AW1441" s="523"/>
      <c r="AX1441" s="524"/>
      <c r="AY1441" s="422"/>
      <c r="AZ1441" s="524"/>
      <c r="BA1441" s="524"/>
      <c r="BB1441" s="422"/>
      <c r="BC1441" s="524"/>
      <c r="BD1441" s="523"/>
      <c r="BE1441" s="524"/>
      <c r="BF1441" s="524"/>
      <c r="BG1441" s="426">
        <f t="shared" si="32"/>
        <v>0</v>
      </c>
      <c r="BH1441" s="426">
        <f t="shared" si="33"/>
        <v>0</v>
      </c>
      <c r="BI1441" s="426">
        <f t="shared" si="34"/>
        <v>0</v>
      </c>
      <c r="BJ1441" s="426">
        <f t="shared" si="35"/>
        <v>0</v>
      </c>
      <c r="BK1441" s="425" t="b">
        <f t="shared" si="36"/>
        <v>0</v>
      </c>
    </row>
    <row r="1442" spans="1:63" ht="15.75" customHeight="1">
      <c r="A1442" s="174"/>
      <c r="B1442" s="174"/>
      <c r="C1442" s="174"/>
      <c r="D1442" s="63"/>
      <c r="E1442" s="63"/>
      <c r="F1442" s="174"/>
      <c r="G1442" s="174"/>
      <c r="H1442" s="174"/>
      <c r="I1442" s="174"/>
      <c r="J1442" s="174"/>
      <c r="K1442" s="174"/>
      <c r="L1442" s="174"/>
      <c r="M1442" s="174"/>
      <c r="N1442" s="174"/>
      <c r="O1442" s="63"/>
      <c r="P1442" s="63"/>
      <c r="Q1442" s="174"/>
      <c r="R1442" s="63"/>
      <c r="S1442" s="174"/>
      <c r="T1442" s="174"/>
      <c r="U1442" s="174"/>
      <c r="V1442" s="63"/>
      <c r="W1442" s="174"/>
      <c r="X1442" s="174"/>
      <c r="Y1442" s="429"/>
      <c r="Z1442" s="63"/>
      <c r="AA1442" s="63"/>
      <c r="AB1442" s="63"/>
      <c r="AC1442" s="63"/>
      <c r="AD1442" s="174"/>
      <c r="AE1442" s="174"/>
      <c r="AF1442" s="466"/>
      <c r="AG1442" s="174"/>
      <c r="AH1442" s="174"/>
      <c r="AI1442" s="174"/>
      <c r="AJ1442" s="174"/>
      <c r="AK1442" s="174"/>
      <c r="AL1442" s="174"/>
      <c r="AM1442" s="174"/>
      <c r="AN1442" s="174"/>
      <c r="AO1442" s="174"/>
      <c r="AP1442" s="174"/>
      <c r="AQ1442" s="174"/>
      <c r="AR1442" s="174"/>
      <c r="AS1442" s="174"/>
      <c r="AT1442" s="415"/>
      <c r="AU1442" s="174"/>
      <c r="AV1442" s="437"/>
      <c r="AW1442" s="523"/>
      <c r="AX1442" s="524"/>
      <c r="AY1442" s="422"/>
      <c r="AZ1442" s="524"/>
      <c r="BA1442" s="524"/>
      <c r="BB1442" s="422"/>
      <c r="BC1442" s="524"/>
      <c r="BD1442" s="523"/>
      <c r="BE1442" s="524"/>
      <c r="BF1442" s="524"/>
      <c r="BG1442" s="426">
        <f t="shared" si="32"/>
        <v>0</v>
      </c>
      <c r="BH1442" s="426">
        <f t="shared" si="33"/>
        <v>0</v>
      </c>
      <c r="BI1442" s="426">
        <f t="shared" si="34"/>
        <v>0</v>
      </c>
      <c r="BJ1442" s="426">
        <f t="shared" si="35"/>
        <v>0</v>
      </c>
      <c r="BK1442" s="425" t="b">
        <f t="shared" si="36"/>
        <v>0</v>
      </c>
    </row>
    <row r="1443" spans="1:63" ht="15.75" customHeight="1">
      <c r="A1443" s="174"/>
      <c r="B1443" s="174"/>
      <c r="C1443" s="174"/>
      <c r="D1443" s="63"/>
      <c r="E1443" s="63"/>
      <c r="F1443" s="174"/>
      <c r="G1443" s="174"/>
      <c r="H1443" s="174"/>
      <c r="I1443" s="174"/>
      <c r="J1443" s="174"/>
      <c r="K1443" s="174"/>
      <c r="L1443" s="174"/>
      <c r="M1443" s="174"/>
      <c r="N1443" s="174"/>
      <c r="O1443" s="63"/>
      <c r="P1443" s="63"/>
      <c r="Q1443" s="174"/>
      <c r="R1443" s="63"/>
      <c r="S1443" s="174"/>
      <c r="T1443" s="174"/>
      <c r="U1443" s="174"/>
      <c r="V1443" s="63"/>
      <c r="W1443" s="174"/>
      <c r="X1443" s="174"/>
      <c r="Y1443" s="429"/>
      <c r="Z1443" s="63"/>
      <c r="AA1443" s="63"/>
      <c r="AB1443" s="63"/>
      <c r="AC1443" s="63"/>
      <c r="AD1443" s="174"/>
      <c r="AE1443" s="174"/>
      <c r="AF1443" s="466"/>
      <c r="AG1443" s="174"/>
      <c r="AH1443" s="174"/>
      <c r="AI1443" s="174"/>
      <c r="AJ1443" s="174"/>
      <c r="AK1443" s="174"/>
      <c r="AL1443" s="174"/>
      <c r="AM1443" s="174"/>
      <c r="AN1443" s="174"/>
      <c r="AO1443" s="174"/>
      <c r="AP1443" s="174"/>
      <c r="AQ1443" s="174"/>
      <c r="AR1443" s="174"/>
      <c r="AS1443" s="174"/>
      <c r="AT1443" s="415"/>
      <c r="AU1443" s="174"/>
      <c r="AV1443" s="437"/>
      <c r="AW1443" s="523"/>
      <c r="AX1443" s="524"/>
      <c r="AY1443" s="422"/>
      <c r="AZ1443" s="524"/>
      <c r="BA1443" s="524"/>
      <c r="BB1443" s="422"/>
      <c r="BC1443" s="524"/>
      <c r="BD1443" s="523"/>
      <c r="BE1443" s="524"/>
      <c r="BF1443" s="524"/>
      <c r="BG1443" s="426">
        <f t="shared" si="32"/>
        <v>0</v>
      </c>
      <c r="BH1443" s="426">
        <f t="shared" si="33"/>
        <v>0</v>
      </c>
      <c r="BI1443" s="426">
        <f t="shared" si="34"/>
        <v>0</v>
      </c>
      <c r="BJ1443" s="426">
        <f t="shared" si="35"/>
        <v>0</v>
      </c>
      <c r="BK1443" s="425" t="b">
        <f t="shared" si="36"/>
        <v>0</v>
      </c>
    </row>
    <row r="1444" spans="1:63" ht="15.75" customHeight="1">
      <c r="A1444" s="174"/>
      <c r="B1444" s="174"/>
      <c r="C1444" s="174"/>
      <c r="D1444" s="63"/>
      <c r="E1444" s="63"/>
      <c r="F1444" s="174"/>
      <c r="G1444" s="174"/>
      <c r="H1444" s="174"/>
      <c r="I1444" s="174"/>
      <c r="J1444" s="174"/>
      <c r="K1444" s="174"/>
      <c r="L1444" s="174"/>
      <c r="M1444" s="174"/>
      <c r="N1444" s="174"/>
      <c r="O1444" s="63"/>
      <c r="P1444" s="63"/>
      <c r="Q1444" s="174"/>
      <c r="R1444" s="63"/>
      <c r="S1444" s="174"/>
      <c r="T1444" s="174"/>
      <c r="U1444" s="174"/>
      <c r="V1444" s="63"/>
      <c r="W1444" s="174"/>
      <c r="X1444" s="174"/>
      <c r="Y1444" s="429"/>
      <c r="Z1444" s="63"/>
      <c r="AA1444" s="63"/>
      <c r="AB1444" s="63"/>
      <c r="AC1444" s="63"/>
      <c r="AD1444" s="174"/>
      <c r="AE1444" s="174"/>
      <c r="AF1444" s="466"/>
      <c r="AG1444" s="174"/>
      <c r="AH1444" s="174"/>
      <c r="AI1444" s="174"/>
      <c r="AJ1444" s="174"/>
      <c r="AK1444" s="174"/>
      <c r="AL1444" s="174"/>
      <c r="AM1444" s="174"/>
      <c r="AN1444" s="174"/>
      <c r="AO1444" s="174"/>
      <c r="AP1444" s="174"/>
      <c r="AQ1444" s="174"/>
      <c r="AR1444" s="174"/>
      <c r="AS1444" s="174"/>
      <c r="AT1444" s="415"/>
      <c r="AU1444" s="174"/>
      <c r="AV1444" s="437"/>
      <c r="AW1444" s="523"/>
      <c r="AX1444" s="524"/>
      <c r="AY1444" s="422"/>
      <c r="AZ1444" s="524"/>
      <c r="BA1444" s="524"/>
      <c r="BB1444" s="422"/>
      <c r="BC1444" s="524"/>
      <c r="BD1444" s="523"/>
      <c r="BE1444" s="524"/>
      <c r="BF1444" s="524"/>
      <c r="BG1444" s="426">
        <f t="shared" si="32"/>
        <v>0</v>
      </c>
      <c r="BH1444" s="426">
        <f t="shared" si="33"/>
        <v>0</v>
      </c>
      <c r="BI1444" s="426">
        <f t="shared" si="34"/>
        <v>0</v>
      </c>
      <c r="BJ1444" s="426">
        <f t="shared" si="35"/>
        <v>0</v>
      </c>
      <c r="BK1444" s="425" t="b">
        <f t="shared" si="36"/>
        <v>0</v>
      </c>
    </row>
    <row r="1445" spans="1:63" ht="15.75" customHeight="1">
      <c r="A1445" s="174"/>
      <c r="B1445" s="174"/>
      <c r="C1445" s="174"/>
      <c r="D1445" s="63"/>
      <c r="E1445" s="63"/>
      <c r="F1445" s="174"/>
      <c r="G1445" s="174"/>
      <c r="H1445" s="174"/>
      <c r="I1445" s="174"/>
      <c r="J1445" s="174"/>
      <c r="K1445" s="174"/>
      <c r="L1445" s="174"/>
      <c r="M1445" s="174"/>
      <c r="N1445" s="174"/>
      <c r="O1445" s="63"/>
      <c r="P1445" s="63"/>
      <c r="Q1445" s="174"/>
      <c r="R1445" s="63"/>
      <c r="S1445" s="174"/>
      <c r="T1445" s="174"/>
      <c r="U1445" s="174"/>
      <c r="V1445" s="63"/>
      <c r="W1445" s="174"/>
      <c r="X1445" s="174"/>
      <c r="Y1445" s="429"/>
      <c r="Z1445" s="63"/>
      <c r="AA1445" s="63"/>
      <c r="AB1445" s="63"/>
      <c r="AC1445" s="63"/>
      <c r="AD1445" s="174"/>
      <c r="AE1445" s="174"/>
      <c r="AF1445" s="466"/>
      <c r="AG1445" s="174"/>
      <c r="AH1445" s="174"/>
      <c r="AI1445" s="174"/>
      <c r="AJ1445" s="174"/>
      <c r="AK1445" s="174"/>
      <c r="AL1445" s="174"/>
      <c r="AM1445" s="174"/>
      <c r="AN1445" s="174"/>
      <c r="AO1445" s="174"/>
      <c r="AP1445" s="174"/>
      <c r="AQ1445" s="174"/>
      <c r="AR1445" s="174"/>
      <c r="AS1445" s="174"/>
      <c r="AT1445" s="415"/>
      <c r="AU1445" s="174"/>
      <c r="AV1445" s="437"/>
      <c r="AW1445" s="523"/>
      <c r="AX1445" s="524"/>
      <c r="AY1445" s="422"/>
      <c r="AZ1445" s="524"/>
      <c r="BA1445" s="524"/>
      <c r="BB1445" s="422"/>
      <c r="BC1445" s="524"/>
      <c r="BD1445" s="523"/>
      <c r="BE1445" s="524"/>
      <c r="BF1445" s="524"/>
      <c r="BG1445" s="426">
        <f t="shared" si="32"/>
        <v>0</v>
      </c>
      <c r="BH1445" s="426">
        <f t="shared" si="33"/>
        <v>0</v>
      </c>
      <c r="BI1445" s="426">
        <f t="shared" si="34"/>
        <v>0</v>
      </c>
      <c r="BJ1445" s="426">
        <f t="shared" si="35"/>
        <v>0</v>
      </c>
      <c r="BK1445" s="425" t="b">
        <f t="shared" si="36"/>
        <v>0</v>
      </c>
    </row>
    <row r="1446" spans="1:63" ht="15.75" customHeight="1">
      <c r="A1446" s="174"/>
      <c r="B1446" s="174"/>
      <c r="C1446" s="174"/>
      <c r="D1446" s="63"/>
      <c r="E1446" s="63"/>
      <c r="F1446" s="174"/>
      <c r="G1446" s="174"/>
      <c r="H1446" s="174"/>
      <c r="I1446" s="174"/>
      <c r="J1446" s="174"/>
      <c r="K1446" s="174"/>
      <c r="L1446" s="174"/>
      <c r="M1446" s="174"/>
      <c r="N1446" s="174"/>
      <c r="O1446" s="63"/>
      <c r="P1446" s="63"/>
      <c r="Q1446" s="174"/>
      <c r="R1446" s="63"/>
      <c r="S1446" s="174"/>
      <c r="T1446" s="174"/>
      <c r="U1446" s="174"/>
      <c r="V1446" s="63"/>
      <c r="W1446" s="174"/>
      <c r="X1446" s="174"/>
      <c r="Y1446" s="429"/>
      <c r="Z1446" s="63"/>
      <c r="AA1446" s="63"/>
      <c r="AB1446" s="63"/>
      <c r="AC1446" s="63"/>
      <c r="AD1446" s="174"/>
      <c r="AE1446" s="174"/>
      <c r="AF1446" s="466"/>
      <c r="AG1446" s="174"/>
      <c r="AH1446" s="174"/>
      <c r="AI1446" s="174"/>
      <c r="AJ1446" s="174"/>
      <c r="AK1446" s="174"/>
      <c r="AL1446" s="174"/>
      <c r="AM1446" s="174"/>
      <c r="AN1446" s="174"/>
      <c r="AO1446" s="174"/>
      <c r="AP1446" s="174"/>
      <c r="AQ1446" s="174"/>
      <c r="AR1446" s="174"/>
      <c r="AS1446" s="174"/>
      <c r="AT1446" s="415"/>
      <c r="AU1446" s="174"/>
      <c r="AV1446" s="437"/>
      <c r="AW1446" s="523"/>
      <c r="AX1446" s="524"/>
      <c r="AY1446" s="422"/>
      <c r="AZ1446" s="524"/>
      <c r="BA1446" s="524"/>
      <c r="BB1446" s="422"/>
      <c r="BC1446" s="524"/>
      <c r="BD1446" s="523"/>
      <c r="BE1446" s="524"/>
      <c r="BF1446" s="524"/>
      <c r="BG1446" s="426">
        <f t="shared" si="32"/>
        <v>0</v>
      </c>
      <c r="BH1446" s="426">
        <f t="shared" si="33"/>
        <v>0</v>
      </c>
      <c r="BI1446" s="426">
        <f t="shared" si="34"/>
        <v>0</v>
      </c>
      <c r="BJ1446" s="426">
        <f t="shared" si="35"/>
        <v>0</v>
      </c>
      <c r="BK1446" s="425" t="b">
        <f t="shared" si="36"/>
        <v>0</v>
      </c>
    </row>
    <row r="1447" spans="1:63" ht="15.75" customHeight="1">
      <c r="A1447" s="174"/>
      <c r="B1447" s="174"/>
      <c r="C1447" s="174"/>
      <c r="D1447" s="63"/>
      <c r="E1447" s="63"/>
      <c r="F1447" s="174"/>
      <c r="G1447" s="174"/>
      <c r="H1447" s="174"/>
      <c r="I1447" s="174"/>
      <c r="J1447" s="174"/>
      <c r="K1447" s="174"/>
      <c r="L1447" s="174"/>
      <c r="M1447" s="174"/>
      <c r="N1447" s="174"/>
      <c r="O1447" s="63"/>
      <c r="P1447" s="63"/>
      <c r="Q1447" s="174"/>
      <c r="R1447" s="63"/>
      <c r="S1447" s="174"/>
      <c r="T1447" s="174"/>
      <c r="U1447" s="174"/>
      <c r="V1447" s="63"/>
      <c r="W1447" s="174"/>
      <c r="X1447" s="174"/>
      <c r="Y1447" s="429"/>
      <c r="Z1447" s="63"/>
      <c r="AA1447" s="63"/>
      <c r="AB1447" s="63"/>
      <c r="AC1447" s="63"/>
      <c r="AD1447" s="174"/>
      <c r="AE1447" s="174"/>
      <c r="AF1447" s="466"/>
      <c r="AG1447" s="174"/>
      <c r="AH1447" s="174"/>
      <c r="AI1447" s="174"/>
      <c r="AJ1447" s="174"/>
      <c r="AK1447" s="174"/>
      <c r="AL1447" s="174"/>
      <c r="AM1447" s="174"/>
      <c r="AN1447" s="174"/>
      <c r="AO1447" s="174"/>
      <c r="AP1447" s="174"/>
      <c r="AQ1447" s="174"/>
      <c r="AR1447" s="174"/>
      <c r="AS1447" s="174"/>
      <c r="AT1447" s="415"/>
      <c r="AU1447" s="174"/>
      <c r="AV1447" s="437"/>
      <c r="AW1447" s="523"/>
      <c r="AX1447" s="524"/>
      <c r="AY1447" s="422"/>
      <c r="AZ1447" s="524"/>
      <c r="BA1447" s="524"/>
      <c r="BB1447" s="422"/>
      <c r="BC1447" s="524"/>
      <c r="BD1447" s="523"/>
      <c r="BE1447" s="524"/>
      <c r="BF1447" s="524"/>
      <c r="BG1447" s="426">
        <f t="shared" si="32"/>
        <v>0</v>
      </c>
      <c r="BH1447" s="426">
        <f t="shared" si="33"/>
        <v>0</v>
      </c>
      <c r="BI1447" s="426">
        <f t="shared" si="34"/>
        <v>0</v>
      </c>
      <c r="BJ1447" s="426">
        <f t="shared" si="35"/>
        <v>0</v>
      </c>
      <c r="BK1447" s="425" t="b">
        <f t="shared" si="36"/>
        <v>0</v>
      </c>
    </row>
    <row r="1448" spans="1:63" ht="15.75" customHeight="1">
      <c r="A1448" s="174"/>
      <c r="B1448" s="174"/>
      <c r="C1448" s="174"/>
      <c r="D1448" s="63"/>
      <c r="E1448" s="63"/>
      <c r="F1448" s="174"/>
      <c r="G1448" s="174"/>
      <c r="H1448" s="174"/>
      <c r="I1448" s="174"/>
      <c r="J1448" s="174"/>
      <c r="K1448" s="174"/>
      <c r="L1448" s="174"/>
      <c r="M1448" s="174"/>
      <c r="N1448" s="174"/>
      <c r="O1448" s="63"/>
      <c r="P1448" s="63"/>
      <c r="Q1448" s="174"/>
      <c r="R1448" s="63"/>
      <c r="S1448" s="174"/>
      <c r="T1448" s="174"/>
      <c r="U1448" s="174"/>
      <c r="V1448" s="63"/>
      <c r="W1448" s="174"/>
      <c r="X1448" s="174"/>
      <c r="Y1448" s="429"/>
      <c r="Z1448" s="63"/>
      <c r="AA1448" s="63"/>
      <c r="AB1448" s="63"/>
      <c r="AC1448" s="63"/>
      <c r="AD1448" s="174"/>
      <c r="AE1448" s="174"/>
      <c r="AF1448" s="466"/>
      <c r="AG1448" s="174"/>
      <c r="AH1448" s="174"/>
      <c r="AI1448" s="174"/>
      <c r="AJ1448" s="174"/>
      <c r="AK1448" s="174"/>
      <c r="AL1448" s="174"/>
      <c r="AM1448" s="174"/>
      <c r="AN1448" s="174"/>
      <c r="AO1448" s="174"/>
      <c r="AP1448" s="174"/>
      <c r="AQ1448" s="174"/>
      <c r="AR1448" s="174"/>
      <c r="AS1448" s="174"/>
      <c r="AT1448" s="415"/>
      <c r="AU1448" s="174"/>
      <c r="AV1448" s="437"/>
      <c r="AW1448" s="523"/>
      <c r="AX1448" s="524"/>
      <c r="AY1448" s="422"/>
      <c r="AZ1448" s="524"/>
      <c r="BA1448" s="524"/>
      <c r="BB1448" s="422"/>
      <c r="BC1448" s="524"/>
      <c r="BD1448" s="523"/>
      <c r="BE1448" s="524"/>
      <c r="BF1448" s="524"/>
      <c r="BG1448" s="426">
        <f t="shared" si="32"/>
        <v>0</v>
      </c>
      <c r="BH1448" s="426">
        <f t="shared" si="33"/>
        <v>0</v>
      </c>
      <c r="BI1448" s="426">
        <f t="shared" si="34"/>
        <v>0</v>
      </c>
      <c r="BJ1448" s="426">
        <f t="shared" si="35"/>
        <v>0</v>
      </c>
      <c r="BK1448" s="425" t="b">
        <f t="shared" si="36"/>
        <v>0</v>
      </c>
    </row>
    <row r="1449" spans="1:63" ht="15.75" customHeight="1">
      <c r="A1449" s="174"/>
      <c r="B1449" s="174"/>
      <c r="C1449" s="174"/>
      <c r="D1449" s="63"/>
      <c r="E1449" s="63"/>
      <c r="F1449" s="174"/>
      <c r="G1449" s="174"/>
      <c r="H1449" s="174"/>
      <c r="I1449" s="174"/>
      <c r="J1449" s="174"/>
      <c r="K1449" s="174"/>
      <c r="L1449" s="174"/>
      <c r="M1449" s="174"/>
      <c r="N1449" s="174"/>
      <c r="O1449" s="63"/>
      <c r="P1449" s="63"/>
      <c r="Q1449" s="174"/>
      <c r="R1449" s="63"/>
      <c r="S1449" s="174"/>
      <c r="T1449" s="174"/>
      <c r="U1449" s="174"/>
      <c r="V1449" s="63"/>
      <c r="W1449" s="174"/>
      <c r="X1449" s="174"/>
      <c r="Y1449" s="429"/>
      <c r="Z1449" s="63"/>
      <c r="AA1449" s="63"/>
      <c r="AB1449" s="63"/>
      <c r="AC1449" s="63"/>
      <c r="AD1449" s="174"/>
      <c r="AE1449" s="174"/>
      <c r="AF1449" s="466"/>
      <c r="AG1449" s="174"/>
      <c r="AH1449" s="174"/>
      <c r="AI1449" s="174"/>
      <c r="AJ1449" s="174"/>
      <c r="AK1449" s="174"/>
      <c r="AL1449" s="174"/>
      <c r="AM1449" s="174"/>
      <c r="AN1449" s="174"/>
      <c r="AO1449" s="174"/>
      <c r="AP1449" s="174"/>
      <c r="AQ1449" s="174"/>
      <c r="AR1449" s="174"/>
      <c r="AS1449" s="174"/>
      <c r="AT1449" s="415"/>
      <c r="AU1449" s="174"/>
      <c r="AV1449" s="437"/>
      <c r="AW1449" s="523"/>
      <c r="AX1449" s="524"/>
      <c r="AY1449" s="422"/>
      <c r="AZ1449" s="524"/>
      <c r="BA1449" s="524"/>
      <c r="BB1449" s="422"/>
      <c r="BC1449" s="524"/>
      <c r="BD1449" s="523"/>
      <c r="BE1449" s="524"/>
      <c r="BF1449" s="524"/>
      <c r="BG1449" s="426">
        <f t="shared" si="32"/>
        <v>0</v>
      </c>
      <c r="BH1449" s="426">
        <f t="shared" si="33"/>
        <v>0</v>
      </c>
      <c r="BI1449" s="426">
        <f t="shared" si="34"/>
        <v>0</v>
      </c>
      <c r="BJ1449" s="426">
        <f t="shared" si="35"/>
        <v>0</v>
      </c>
      <c r="BK1449" s="425" t="b">
        <f t="shared" si="36"/>
        <v>0</v>
      </c>
    </row>
    <row r="1450" spans="1:63" ht="15.75" customHeight="1">
      <c r="A1450" s="174"/>
      <c r="B1450" s="174"/>
      <c r="C1450" s="174"/>
      <c r="D1450" s="63"/>
      <c r="E1450" s="63"/>
      <c r="F1450" s="174"/>
      <c r="G1450" s="174"/>
      <c r="H1450" s="174"/>
      <c r="I1450" s="174"/>
      <c r="J1450" s="174"/>
      <c r="K1450" s="174"/>
      <c r="L1450" s="174"/>
      <c r="M1450" s="174"/>
      <c r="N1450" s="174"/>
      <c r="O1450" s="63"/>
      <c r="P1450" s="63"/>
      <c r="Q1450" s="174"/>
      <c r="R1450" s="63"/>
      <c r="S1450" s="174"/>
      <c r="T1450" s="174"/>
      <c r="U1450" s="174"/>
      <c r="V1450" s="63"/>
      <c r="W1450" s="174"/>
      <c r="X1450" s="174"/>
      <c r="Y1450" s="429"/>
      <c r="Z1450" s="63"/>
      <c r="AA1450" s="63"/>
      <c r="AB1450" s="63"/>
      <c r="AC1450" s="63"/>
      <c r="AD1450" s="174"/>
      <c r="AE1450" s="174"/>
      <c r="AF1450" s="466"/>
      <c r="AG1450" s="174"/>
      <c r="AH1450" s="174"/>
      <c r="AI1450" s="174"/>
      <c r="AJ1450" s="174"/>
      <c r="AK1450" s="174"/>
      <c r="AL1450" s="174"/>
      <c r="AM1450" s="174"/>
      <c r="AN1450" s="174"/>
      <c r="AO1450" s="174"/>
      <c r="AP1450" s="174"/>
      <c r="AQ1450" s="174"/>
      <c r="AR1450" s="174"/>
      <c r="AS1450" s="174"/>
      <c r="AT1450" s="415"/>
      <c r="AU1450" s="174"/>
      <c r="AV1450" s="437"/>
      <c r="AW1450" s="523"/>
      <c r="AX1450" s="524"/>
      <c r="AY1450" s="422"/>
      <c r="AZ1450" s="524"/>
      <c r="BA1450" s="524"/>
      <c r="BB1450" s="422"/>
      <c r="BC1450" s="524"/>
      <c r="BD1450" s="523"/>
      <c r="BE1450" s="524"/>
      <c r="BF1450" s="524"/>
      <c r="BG1450" s="426">
        <f t="shared" si="32"/>
        <v>0</v>
      </c>
      <c r="BH1450" s="426">
        <f t="shared" si="33"/>
        <v>0</v>
      </c>
      <c r="BI1450" s="426">
        <f t="shared" si="34"/>
        <v>0</v>
      </c>
      <c r="BJ1450" s="426">
        <f t="shared" si="35"/>
        <v>0</v>
      </c>
      <c r="BK1450" s="425" t="b">
        <f t="shared" si="36"/>
        <v>0</v>
      </c>
    </row>
    <row r="1451" spans="1:63" ht="15.75" customHeight="1">
      <c r="A1451" s="174"/>
      <c r="B1451" s="174"/>
      <c r="C1451" s="174"/>
      <c r="D1451" s="63"/>
      <c r="E1451" s="63"/>
      <c r="F1451" s="174"/>
      <c r="G1451" s="174"/>
      <c r="H1451" s="174"/>
      <c r="I1451" s="174"/>
      <c r="J1451" s="174"/>
      <c r="K1451" s="174"/>
      <c r="L1451" s="174"/>
      <c r="M1451" s="174"/>
      <c r="N1451" s="174"/>
      <c r="O1451" s="63"/>
      <c r="P1451" s="63"/>
      <c r="Q1451" s="174"/>
      <c r="R1451" s="63"/>
      <c r="S1451" s="174"/>
      <c r="T1451" s="174"/>
      <c r="U1451" s="174"/>
      <c r="V1451" s="63"/>
      <c r="W1451" s="174"/>
      <c r="X1451" s="174"/>
      <c r="Y1451" s="429"/>
      <c r="Z1451" s="63"/>
      <c r="AA1451" s="63"/>
      <c r="AB1451" s="63"/>
      <c r="AC1451" s="63"/>
      <c r="AD1451" s="174"/>
      <c r="AE1451" s="174"/>
      <c r="AF1451" s="466"/>
      <c r="AG1451" s="174"/>
      <c r="AH1451" s="174"/>
      <c r="AI1451" s="174"/>
      <c r="AJ1451" s="174"/>
      <c r="AK1451" s="174"/>
      <c r="AL1451" s="174"/>
      <c r="AM1451" s="174"/>
      <c r="AN1451" s="174"/>
      <c r="AO1451" s="174"/>
      <c r="AP1451" s="174"/>
      <c r="AQ1451" s="174"/>
      <c r="AR1451" s="174"/>
      <c r="AS1451" s="174"/>
      <c r="AT1451" s="415"/>
      <c r="AU1451" s="174"/>
      <c r="AV1451" s="437"/>
      <c r="AW1451" s="523"/>
      <c r="AX1451" s="524"/>
      <c r="AY1451" s="422"/>
      <c r="AZ1451" s="524"/>
      <c r="BA1451" s="524"/>
      <c r="BB1451" s="422"/>
      <c r="BC1451" s="524"/>
      <c r="BD1451" s="523"/>
      <c r="BE1451" s="524"/>
      <c r="BF1451" s="524"/>
      <c r="BG1451" s="426">
        <f t="shared" si="32"/>
        <v>0</v>
      </c>
      <c r="BH1451" s="426">
        <f t="shared" si="33"/>
        <v>0</v>
      </c>
      <c r="BI1451" s="426">
        <f t="shared" si="34"/>
        <v>0</v>
      </c>
      <c r="BJ1451" s="426">
        <f t="shared" si="35"/>
        <v>0</v>
      </c>
      <c r="BK1451" s="425" t="b">
        <f t="shared" si="36"/>
        <v>0</v>
      </c>
    </row>
    <row r="1452" spans="1:63" ht="15.75" customHeight="1">
      <c r="A1452" s="174"/>
      <c r="B1452" s="174"/>
      <c r="C1452" s="174"/>
      <c r="D1452" s="63"/>
      <c r="E1452" s="63"/>
      <c r="F1452" s="174"/>
      <c r="G1452" s="174"/>
      <c r="H1452" s="174"/>
      <c r="I1452" s="174"/>
      <c r="J1452" s="174"/>
      <c r="K1452" s="174"/>
      <c r="L1452" s="174"/>
      <c r="M1452" s="174"/>
      <c r="N1452" s="174"/>
      <c r="O1452" s="63"/>
      <c r="P1452" s="63"/>
      <c r="Q1452" s="174"/>
      <c r="R1452" s="63"/>
      <c r="S1452" s="174"/>
      <c r="T1452" s="174"/>
      <c r="U1452" s="174"/>
      <c r="V1452" s="63"/>
      <c r="W1452" s="174"/>
      <c r="X1452" s="174"/>
      <c r="Y1452" s="429"/>
      <c r="Z1452" s="63"/>
      <c r="AA1452" s="63"/>
      <c r="AB1452" s="63"/>
      <c r="AC1452" s="63"/>
      <c r="AD1452" s="174"/>
      <c r="AE1452" s="174"/>
      <c r="AF1452" s="466"/>
      <c r="AG1452" s="174"/>
      <c r="AH1452" s="174"/>
      <c r="AI1452" s="174"/>
      <c r="AJ1452" s="174"/>
      <c r="AK1452" s="174"/>
      <c r="AL1452" s="174"/>
      <c r="AM1452" s="174"/>
      <c r="AN1452" s="174"/>
      <c r="AO1452" s="174"/>
      <c r="AP1452" s="174"/>
      <c r="AQ1452" s="174"/>
      <c r="AR1452" s="174"/>
      <c r="AS1452" s="174"/>
      <c r="AT1452" s="415"/>
      <c r="AU1452" s="174"/>
      <c r="AV1452" s="437"/>
      <c r="AW1452" s="523"/>
      <c r="AX1452" s="524"/>
      <c r="AY1452" s="422"/>
      <c r="AZ1452" s="524"/>
      <c r="BA1452" s="524"/>
      <c r="BB1452" s="422"/>
      <c r="BC1452" s="524"/>
      <c r="BD1452" s="523"/>
      <c r="BE1452" s="524"/>
      <c r="BF1452" s="524"/>
      <c r="BG1452" s="426">
        <f t="shared" si="32"/>
        <v>0</v>
      </c>
      <c r="BH1452" s="426">
        <f t="shared" si="33"/>
        <v>0</v>
      </c>
      <c r="BI1452" s="426">
        <f t="shared" si="34"/>
        <v>0</v>
      </c>
      <c r="BJ1452" s="426">
        <f t="shared" si="35"/>
        <v>0</v>
      </c>
      <c r="BK1452" s="425" t="b">
        <f t="shared" si="36"/>
        <v>0</v>
      </c>
    </row>
    <row r="1453" spans="1:63" ht="15.75" customHeight="1">
      <c r="A1453" s="174"/>
      <c r="B1453" s="174"/>
      <c r="C1453" s="174"/>
      <c r="D1453" s="63"/>
      <c r="E1453" s="63"/>
      <c r="F1453" s="174"/>
      <c r="G1453" s="174"/>
      <c r="H1453" s="174"/>
      <c r="I1453" s="174"/>
      <c r="J1453" s="174"/>
      <c r="K1453" s="174"/>
      <c r="L1453" s="174"/>
      <c r="M1453" s="174"/>
      <c r="N1453" s="174"/>
      <c r="O1453" s="63"/>
      <c r="P1453" s="63"/>
      <c r="Q1453" s="174"/>
      <c r="R1453" s="63"/>
      <c r="S1453" s="174"/>
      <c r="T1453" s="174"/>
      <c r="U1453" s="174"/>
      <c r="V1453" s="63"/>
      <c r="W1453" s="174"/>
      <c r="X1453" s="174"/>
      <c r="Y1453" s="429"/>
      <c r="Z1453" s="63"/>
      <c r="AA1453" s="63"/>
      <c r="AB1453" s="63"/>
      <c r="AC1453" s="63"/>
      <c r="AD1453" s="174"/>
      <c r="AE1453" s="174"/>
      <c r="AF1453" s="466"/>
      <c r="AG1453" s="174"/>
      <c r="AH1453" s="174"/>
      <c r="AI1453" s="174"/>
      <c r="AJ1453" s="174"/>
      <c r="AK1453" s="174"/>
      <c r="AL1453" s="174"/>
      <c r="AM1453" s="174"/>
      <c r="AN1453" s="174"/>
      <c r="AO1453" s="174"/>
      <c r="AP1453" s="174"/>
      <c r="AQ1453" s="174"/>
      <c r="AR1453" s="174"/>
      <c r="AS1453" s="174"/>
      <c r="AT1453" s="415"/>
      <c r="AU1453" s="174"/>
      <c r="AV1453" s="437"/>
      <c r="AW1453" s="523"/>
      <c r="AX1453" s="524"/>
      <c r="AY1453" s="422"/>
      <c r="AZ1453" s="524"/>
      <c r="BA1453" s="524"/>
      <c r="BB1453" s="422"/>
      <c r="BC1453" s="524"/>
      <c r="BD1453" s="523"/>
      <c r="BE1453" s="524"/>
      <c r="BF1453" s="524"/>
      <c r="BG1453" s="426">
        <f t="shared" si="32"/>
        <v>0</v>
      </c>
      <c r="BH1453" s="426">
        <f t="shared" si="33"/>
        <v>0</v>
      </c>
      <c r="BI1453" s="426">
        <f t="shared" si="34"/>
        <v>0</v>
      </c>
      <c r="BJ1453" s="426">
        <f t="shared" si="35"/>
        <v>0</v>
      </c>
      <c r="BK1453" s="425" t="b">
        <f t="shared" si="36"/>
        <v>0</v>
      </c>
    </row>
    <row r="1454" spans="1:63" ht="15.75" customHeight="1">
      <c r="A1454" s="174"/>
      <c r="B1454" s="174"/>
      <c r="C1454" s="174"/>
      <c r="D1454" s="63"/>
      <c r="E1454" s="63"/>
      <c r="F1454" s="174"/>
      <c r="G1454" s="174"/>
      <c r="H1454" s="174"/>
      <c r="I1454" s="174"/>
      <c r="J1454" s="174"/>
      <c r="K1454" s="174"/>
      <c r="L1454" s="174"/>
      <c r="M1454" s="174"/>
      <c r="N1454" s="174"/>
      <c r="O1454" s="63"/>
      <c r="P1454" s="63"/>
      <c r="Q1454" s="174"/>
      <c r="R1454" s="63"/>
      <c r="S1454" s="174"/>
      <c r="T1454" s="174"/>
      <c r="U1454" s="174"/>
      <c r="V1454" s="63"/>
      <c r="W1454" s="174"/>
      <c r="X1454" s="174"/>
      <c r="Y1454" s="429"/>
      <c r="Z1454" s="63"/>
      <c r="AA1454" s="63"/>
      <c r="AB1454" s="63"/>
      <c r="AC1454" s="63"/>
      <c r="AD1454" s="174"/>
      <c r="AE1454" s="174"/>
      <c r="AF1454" s="466"/>
      <c r="AG1454" s="174"/>
      <c r="AH1454" s="174"/>
      <c r="AI1454" s="174"/>
      <c r="AJ1454" s="174"/>
      <c r="AK1454" s="174"/>
      <c r="AL1454" s="174"/>
      <c r="AM1454" s="174"/>
      <c r="AN1454" s="174"/>
      <c r="AO1454" s="174"/>
      <c r="AP1454" s="174"/>
      <c r="AQ1454" s="174"/>
      <c r="AR1454" s="174"/>
      <c r="AS1454" s="174"/>
      <c r="AT1454" s="415"/>
      <c r="AU1454" s="174"/>
      <c r="AV1454" s="437"/>
      <c r="AW1454" s="523"/>
      <c r="AX1454" s="524"/>
      <c r="AY1454" s="422"/>
      <c r="AZ1454" s="524"/>
      <c r="BA1454" s="524"/>
      <c r="BB1454" s="422"/>
      <c r="BC1454" s="524"/>
      <c r="BD1454" s="523"/>
      <c r="BE1454" s="524"/>
      <c r="BF1454" s="524"/>
      <c r="BG1454" s="426">
        <f t="shared" si="32"/>
        <v>0</v>
      </c>
      <c r="BH1454" s="426">
        <f t="shared" si="33"/>
        <v>0</v>
      </c>
      <c r="BI1454" s="426">
        <f t="shared" si="34"/>
        <v>0</v>
      </c>
      <c r="BJ1454" s="426">
        <f t="shared" si="35"/>
        <v>0</v>
      </c>
      <c r="BK1454" s="425" t="b">
        <f t="shared" si="36"/>
        <v>0</v>
      </c>
    </row>
    <row r="1455" spans="1:63" ht="15.75" customHeight="1">
      <c r="A1455" s="174"/>
      <c r="B1455" s="174"/>
      <c r="C1455" s="174"/>
      <c r="D1455" s="63"/>
      <c r="E1455" s="63"/>
      <c r="F1455" s="174"/>
      <c r="G1455" s="174"/>
      <c r="H1455" s="174"/>
      <c r="I1455" s="174"/>
      <c r="J1455" s="174"/>
      <c r="K1455" s="174"/>
      <c r="L1455" s="174"/>
      <c r="M1455" s="174"/>
      <c r="N1455" s="174"/>
      <c r="O1455" s="63"/>
      <c r="P1455" s="63"/>
      <c r="Q1455" s="174"/>
      <c r="R1455" s="63"/>
      <c r="S1455" s="174"/>
      <c r="T1455" s="174"/>
      <c r="U1455" s="174"/>
      <c r="V1455" s="63"/>
      <c r="W1455" s="174"/>
      <c r="X1455" s="174"/>
      <c r="Y1455" s="429"/>
      <c r="Z1455" s="63"/>
      <c r="AA1455" s="63"/>
      <c r="AB1455" s="63"/>
      <c r="AC1455" s="63"/>
      <c r="AD1455" s="174"/>
      <c r="AE1455" s="174"/>
      <c r="AF1455" s="466"/>
      <c r="AG1455" s="174"/>
      <c r="AH1455" s="174"/>
      <c r="AI1455" s="174"/>
      <c r="AJ1455" s="174"/>
      <c r="AK1455" s="174"/>
      <c r="AL1455" s="174"/>
      <c r="AM1455" s="174"/>
      <c r="AN1455" s="174"/>
      <c r="AO1455" s="174"/>
      <c r="AP1455" s="174"/>
      <c r="AQ1455" s="174"/>
      <c r="AR1455" s="174"/>
      <c r="AS1455" s="174"/>
      <c r="AT1455" s="415"/>
      <c r="AU1455" s="174"/>
      <c r="AV1455" s="437"/>
      <c r="AW1455" s="523"/>
      <c r="AX1455" s="524"/>
      <c r="AY1455" s="422"/>
      <c r="AZ1455" s="524"/>
      <c r="BA1455" s="524"/>
      <c r="BB1455" s="422"/>
      <c r="BC1455" s="524"/>
      <c r="BD1455" s="523"/>
      <c r="BE1455" s="524"/>
      <c r="BF1455" s="524"/>
      <c r="BG1455" s="426">
        <f t="shared" si="32"/>
        <v>0</v>
      </c>
      <c r="BH1455" s="426">
        <f t="shared" si="33"/>
        <v>0</v>
      </c>
      <c r="BI1455" s="426">
        <f t="shared" si="34"/>
        <v>0</v>
      </c>
      <c r="BJ1455" s="426">
        <f t="shared" si="35"/>
        <v>0</v>
      </c>
      <c r="BK1455" s="425" t="b">
        <f t="shared" si="36"/>
        <v>0</v>
      </c>
    </row>
    <row r="1456" spans="1:63" ht="15.75" customHeight="1">
      <c r="A1456" s="174"/>
      <c r="B1456" s="174"/>
      <c r="C1456" s="174"/>
      <c r="D1456" s="63"/>
      <c r="E1456" s="63"/>
      <c r="F1456" s="174"/>
      <c r="G1456" s="174"/>
      <c r="H1456" s="174"/>
      <c r="I1456" s="174"/>
      <c r="J1456" s="174"/>
      <c r="K1456" s="174"/>
      <c r="L1456" s="174"/>
      <c r="M1456" s="174"/>
      <c r="N1456" s="174"/>
      <c r="O1456" s="63"/>
      <c r="P1456" s="63"/>
      <c r="Q1456" s="174"/>
      <c r="R1456" s="63"/>
      <c r="S1456" s="174"/>
      <c r="T1456" s="174"/>
      <c r="U1456" s="174"/>
      <c r="V1456" s="63"/>
      <c r="W1456" s="174"/>
      <c r="X1456" s="174"/>
      <c r="Y1456" s="429"/>
      <c r="Z1456" s="63"/>
      <c r="AA1456" s="63"/>
      <c r="AB1456" s="63"/>
      <c r="AC1456" s="63"/>
      <c r="AD1456" s="174"/>
      <c r="AE1456" s="174"/>
      <c r="AF1456" s="466"/>
      <c r="AG1456" s="174"/>
      <c r="AH1456" s="174"/>
      <c r="AI1456" s="174"/>
      <c r="AJ1456" s="174"/>
      <c r="AK1456" s="174"/>
      <c r="AL1456" s="174"/>
      <c r="AM1456" s="174"/>
      <c r="AN1456" s="174"/>
      <c r="AO1456" s="174"/>
      <c r="AP1456" s="174"/>
      <c r="AQ1456" s="174"/>
      <c r="AR1456" s="174"/>
      <c r="AS1456" s="174"/>
      <c r="AT1456" s="415"/>
      <c r="AU1456" s="174"/>
      <c r="AV1456" s="437"/>
      <c r="AW1456" s="523"/>
      <c r="AX1456" s="524"/>
      <c r="AY1456" s="422"/>
      <c r="AZ1456" s="524"/>
      <c r="BA1456" s="524"/>
      <c r="BB1456" s="422"/>
      <c r="BC1456" s="524"/>
      <c r="BD1456" s="523"/>
      <c r="BE1456" s="524"/>
      <c r="BF1456" s="524"/>
      <c r="BG1456" s="426">
        <f t="shared" si="32"/>
        <v>0</v>
      </c>
      <c r="BH1456" s="426">
        <f t="shared" si="33"/>
        <v>0</v>
      </c>
      <c r="BI1456" s="426">
        <f t="shared" si="34"/>
        <v>0</v>
      </c>
      <c r="BJ1456" s="426">
        <f t="shared" si="35"/>
        <v>0</v>
      </c>
      <c r="BK1456" s="425" t="b">
        <f t="shared" si="36"/>
        <v>0</v>
      </c>
    </row>
    <row r="1457" spans="1:63" ht="15.75" customHeight="1">
      <c r="A1457" s="174"/>
      <c r="B1457" s="174"/>
      <c r="C1457" s="174"/>
      <c r="D1457" s="63"/>
      <c r="E1457" s="63"/>
      <c r="F1457" s="174"/>
      <c r="G1457" s="174"/>
      <c r="H1457" s="174"/>
      <c r="I1457" s="174"/>
      <c r="J1457" s="174"/>
      <c r="K1457" s="174"/>
      <c r="L1457" s="174"/>
      <c r="M1457" s="174"/>
      <c r="N1457" s="174"/>
      <c r="O1457" s="63"/>
      <c r="P1457" s="63"/>
      <c r="Q1457" s="174"/>
      <c r="R1457" s="63"/>
      <c r="S1457" s="174"/>
      <c r="T1457" s="174"/>
      <c r="U1457" s="174"/>
      <c r="V1457" s="63"/>
      <c r="W1457" s="174"/>
      <c r="X1457" s="174"/>
      <c r="Y1457" s="429"/>
      <c r="Z1457" s="63"/>
      <c r="AA1457" s="63"/>
      <c r="AB1457" s="63"/>
      <c r="AC1457" s="63"/>
      <c r="AD1457" s="174"/>
      <c r="AE1457" s="174"/>
      <c r="AF1457" s="466"/>
      <c r="AG1457" s="174"/>
      <c r="AH1457" s="174"/>
      <c r="AI1457" s="174"/>
      <c r="AJ1457" s="174"/>
      <c r="AK1457" s="174"/>
      <c r="AL1457" s="174"/>
      <c r="AM1457" s="174"/>
      <c r="AN1457" s="174"/>
      <c r="AO1457" s="174"/>
      <c r="AP1457" s="174"/>
      <c r="AQ1457" s="174"/>
      <c r="AR1457" s="174"/>
      <c r="AS1457" s="174"/>
      <c r="AT1457" s="415"/>
      <c r="AU1457" s="174"/>
      <c r="AV1457" s="437"/>
      <c r="AW1457" s="523"/>
      <c r="AX1457" s="524"/>
      <c r="AY1457" s="422"/>
      <c r="AZ1457" s="524"/>
      <c r="BA1457" s="524"/>
      <c r="BB1457" s="422"/>
      <c r="BC1457" s="524"/>
      <c r="BD1457" s="523"/>
      <c r="BE1457" s="524"/>
      <c r="BF1457" s="524"/>
      <c r="BG1457" s="426">
        <f t="shared" si="32"/>
        <v>0</v>
      </c>
      <c r="BH1457" s="426">
        <f t="shared" si="33"/>
        <v>0</v>
      </c>
      <c r="BI1457" s="426">
        <f t="shared" si="34"/>
        <v>0</v>
      </c>
      <c r="BJ1457" s="426">
        <f t="shared" si="35"/>
        <v>0</v>
      </c>
      <c r="BK1457" s="425" t="b">
        <f t="shared" si="36"/>
        <v>0</v>
      </c>
    </row>
    <row r="1458" spans="1:63" ht="15.75" customHeight="1">
      <c r="A1458" s="174"/>
      <c r="B1458" s="174"/>
      <c r="C1458" s="174"/>
      <c r="D1458" s="63"/>
      <c r="E1458" s="63"/>
      <c r="F1458" s="174"/>
      <c r="G1458" s="174"/>
      <c r="H1458" s="174"/>
      <c r="I1458" s="174"/>
      <c r="J1458" s="174"/>
      <c r="K1458" s="174"/>
      <c r="L1458" s="174"/>
      <c r="M1458" s="174"/>
      <c r="N1458" s="174"/>
      <c r="O1458" s="63"/>
      <c r="P1458" s="63"/>
      <c r="Q1458" s="174"/>
      <c r="R1458" s="63"/>
      <c r="S1458" s="174"/>
      <c r="T1458" s="174"/>
      <c r="U1458" s="174"/>
      <c r="V1458" s="63"/>
      <c r="W1458" s="174"/>
      <c r="X1458" s="174"/>
      <c r="Y1458" s="429"/>
      <c r="Z1458" s="63"/>
      <c r="AA1458" s="63"/>
      <c r="AB1458" s="63"/>
      <c r="AC1458" s="63"/>
      <c r="AD1458" s="174"/>
      <c r="AE1458" s="174"/>
      <c r="AF1458" s="466"/>
      <c r="AG1458" s="174"/>
      <c r="AH1458" s="174"/>
      <c r="AI1458" s="174"/>
      <c r="AJ1458" s="174"/>
      <c r="AK1458" s="174"/>
      <c r="AL1458" s="174"/>
      <c r="AM1458" s="174"/>
      <c r="AN1458" s="174"/>
      <c r="AO1458" s="174"/>
      <c r="AP1458" s="174"/>
      <c r="AQ1458" s="174"/>
      <c r="AR1458" s="174"/>
      <c r="AS1458" s="174"/>
      <c r="AT1458" s="415"/>
      <c r="AU1458" s="174"/>
      <c r="AV1458" s="437"/>
      <c r="AW1458" s="523"/>
      <c r="AX1458" s="524"/>
      <c r="AY1458" s="422"/>
      <c r="AZ1458" s="524"/>
      <c r="BA1458" s="524"/>
      <c r="BB1458" s="422"/>
      <c r="BC1458" s="524"/>
      <c r="BD1458" s="523"/>
      <c r="BE1458" s="524"/>
      <c r="BF1458" s="524"/>
      <c r="BG1458" s="426">
        <f t="shared" si="32"/>
        <v>0</v>
      </c>
      <c r="BH1458" s="426">
        <f t="shared" si="33"/>
        <v>0</v>
      </c>
      <c r="BI1458" s="426">
        <f t="shared" si="34"/>
        <v>0</v>
      </c>
      <c r="BJ1458" s="426">
        <f t="shared" si="35"/>
        <v>0</v>
      </c>
      <c r="BK1458" s="425" t="b">
        <f t="shared" si="36"/>
        <v>0</v>
      </c>
    </row>
    <row r="1459" spans="1:63" ht="15.75" customHeight="1">
      <c r="A1459" s="174"/>
      <c r="B1459" s="174"/>
      <c r="C1459" s="174"/>
      <c r="D1459" s="63"/>
      <c r="E1459" s="63"/>
      <c r="F1459" s="174"/>
      <c r="G1459" s="174"/>
      <c r="H1459" s="174"/>
      <c r="I1459" s="174"/>
      <c r="J1459" s="174"/>
      <c r="K1459" s="174"/>
      <c r="L1459" s="174"/>
      <c r="M1459" s="174"/>
      <c r="N1459" s="174"/>
      <c r="O1459" s="63"/>
      <c r="P1459" s="63"/>
      <c r="Q1459" s="174"/>
      <c r="R1459" s="63"/>
      <c r="S1459" s="174"/>
      <c r="T1459" s="174"/>
      <c r="U1459" s="174"/>
      <c r="V1459" s="63"/>
      <c r="W1459" s="174"/>
      <c r="X1459" s="174"/>
      <c r="Y1459" s="429"/>
      <c r="Z1459" s="63"/>
      <c r="AA1459" s="63"/>
      <c r="AB1459" s="63"/>
      <c r="AC1459" s="63"/>
      <c r="AD1459" s="174"/>
      <c r="AE1459" s="174"/>
      <c r="AF1459" s="466"/>
      <c r="AG1459" s="174"/>
      <c r="AH1459" s="174"/>
      <c r="AI1459" s="174"/>
      <c r="AJ1459" s="174"/>
      <c r="AK1459" s="174"/>
      <c r="AL1459" s="174"/>
      <c r="AM1459" s="174"/>
      <c r="AN1459" s="174"/>
      <c r="AO1459" s="174"/>
      <c r="AP1459" s="174"/>
      <c r="AQ1459" s="174"/>
      <c r="AR1459" s="174"/>
      <c r="AS1459" s="174"/>
      <c r="AT1459" s="415"/>
      <c r="AU1459" s="174"/>
      <c r="AV1459" s="437"/>
      <c r="AW1459" s="523"/>
      <c r="AX1459" s="524"/>
      <c r="AY1459" s="422"/>
      <c r="AZ1459" s="524"/>
      <c r="BA1459" s="524"/>
      <c r="BB1459" s="422"/>
      <c r="BC1459" s="524"/>
      <c r="BD1459" s="523"/>
      <c r="BE1459" s="524"/>
      <c r="BF1459" s="524"/>
      <c r="BG1459" s="426">
        <f t="shared" si="32"/>
        <v>0</v>
      </c>
      <c r="BH1459" s="426">
        <f t="shared" si="33"/>
        <v>0</v>
      </c>
      <c r="BI1459" s="426">
        <f t="shared" si="34"/>
        <v>0</v>
      </c>
      <c r="BJ1459" s="426">
        <f t="shared" si="35"/>
        <v>0</v>
      </c>
      <c r="BK1459" s="425" t="b">
        <f t="shared" si="36"/>
        <v>0</v>
      </c>
    </row>
    <row r="1460" spans="1:63" ht="15.75" customHeight="1">
      <c r="A1460" s="174"/>
      <c r="B1460" s="174"/>
      <c r="C1460" s="174"/>
      <c r="D1460" s="63"/>
      <c r="E1460" s="63"/>
      <c r="F1460" s="174"/>
      <c r="G1460" s="174"/>
      <c r="H1460" s="174"/>
      <c r="I1460" s="174"/>
      <c r="J1460" s="174"/>
      <c r="K1460" s="174"/>
      <c r="L1460" s="174"/>
      <c r="M1460" s="174"/>
      <c r="N1460" s="174"/>
      <c r="O1460" s="63"/>
      <c r="P1460" s="63"/>
      <c r="Q1460" s="174"/>
      <c r="R1460" s="63"/>
      <c r="S1460" s="174"/>
      <c r="T1460" s="174"/>
      <c r="U1460" s="174"/>
      <c r="V1460" s="63"/>
      <c r="W1460" s="174"/>
      <c r="X1460" s="174"/>
      <c r="Y1460" s="429"/>
      <c r="Z1460" s="63"/>
      <c r="AA1460" s="63"/>
      <c r="AB1460" s="63"/>
      <c r="AC1460" s="63"/>
      <c r="AD1460" s="174"/>
      <c r="AE1460" s="174"/>
      <c r="AF1460" s="466"/>
      <c r="AG1460" s="174"/>
      <c r="AH1460" s="174"/>
      <c r="AI1460" s="174"/>
      <c r="AJ1460" s="174"/>
      <c r="AK1460" s="174"/>
      <c r="AL1460" s="174"/>
      <c r="AM1460" s="174"/>
      <c r="AN1460" s="174"/>
      <c r="AO1460" s="174"/>
      <c r="AP1460" s="174"/>
      <c r="AQ1460" s="174"/>
      <c r="AR1460" s="174"/>
      <c r="AS1460" s="174"/>
      <c r="AT1460" s="415"/>
      <c r="AU1460" s="174"/>
      <c r="AV1460" s="437"/>
      <c r="AW1460" s="523"/>
      <c r="AX1460" s="524"/>
      <c r="AY1460" s="422"/>
      <c r="AZ1460" s="524"/>
      <c r="BA1460" s="524"/>
      <c r="BB1460" s="422"/>
      <c r="BC1460" s="524"/>
      <c r="BD1460" s="523"/>
      <c r="BE1460" s="524"/>
      <c r="BF1460" s="524"/>
      <c r="BG1460" s="426">
        <f t="shared" si="32"/>
        <v>0</v>
      </c>
      <c r="BH1460" s="426">
        <f t="shared" si="33"/>
        <v>0</v>
      </c>
      <c r="BI1460" s="426">
        <f t="shared" si="34"/>
        <v>0</v>
      </c>
      <c r="BJ1460" s="426">
        <f t="shared" si="35"/>
        <v>0</v>
      </c>
      <c r="BK1460" s="425" t="b">
        <f t="shared" si="36"/>
        <v>0</v>
      </c>
    </row>
    <row r="1461" spans="1:63" ht="15.75" customHeight="1">
      <c r="A1461" s="174"/>
      <c r="B1461" s="174"/>
      <c r="C1461" s="174"/>
      <c r="D1461" s="63"/>
      <c r="E1461" s="63"/>
      <c r="F1461" s="174"/>
      <c r="G1461" s="174"/>
      <c r="H1461" s="174"/>
      <c r="I1461" s="174"/>
      <c r="J1461" s="174"/>
      <c r="K1461" s="174"/>
      <c r="L1461" s="174"/>
      <c r="M1461" s="174"/>
      <c r="N1461" s="174"/>
      <c r="O1461" s="63"/>
      <c r="P1461" s="63"/>
      <c r="Q1461" s="174"/>
      <c r="R1461" s="63"/>
      <c r="S1461" s="174"/>
      <c r="T1461" s="174"/>
      <c r="U1461" s="174"/>
      <c r="V1461" s="63"/>
      <c r="W1461" s="174"/>
      <c r="X1461" s="174"/>
      <c r="Y1461" s="429"/>
      <c r="Z1461" s="63"/>
      <c r="AA1461" s="63"/>
      <c r="AB1461" s="63"/>
      <c r="AC1461" s="63"/>
      <c r="AD1461" s="174"/>
      <c r="AE1461" s="174"/>
      <c r="AF1461" s="466"/>
      <c r="AG1461" s="174"/>
      <c r="AH1461" s="174"/>
      <c r="AI1461" s="174"/>
      <c r="AJ1461" s="174"/>
      <c r="AK1461" s="174"/>
      <c r="AL1461" s="174"/>
      <c r="AM1461" s="174"/>
      <c r="AN1461" s="174"/>
      <c r="AO1461" s="174"/>
      <c r="AP1461" s="174"/>
      <c r="AQ1461" s="174"/>
      <c r="AR1461" s="174"/>
      <c r="AS1461" s="174"/>
      <c r="AT1461" s="415"/>
      <c r="AU1461" s="174"/>
      <c r="AV1461" s="437"/>
      <c r="AW1461" s="523"/>
      <c r="AX1461" s="524"/>
      <c r="AY1461" s="422"/>
      <c r="AZ1461" s="524"/>
      <c r="BA1461" s="524"/>
      <c r="BB1461" s="422"/>
      <c r="BC1461" s="524"/>
      <c r="BD1461" s="523"/>
      <c r="BE1461" s="524"/>
      <c r="BF1461" s="524"/>
      <c r="BG1461" s="426">
        <f t="shared" si="32"/>
        <v>0</v>
      </c>
      <c r="BH1461" s="426">
        <f t="shared" si="33"/>
        <v>0</v>
      </c>
      <c r="BI1461" s="426">
        <f t="shared" si="34"/>
        <v>0</v>
      </c>
      <c r="BJ1461" s="426">
        <f t="shared" si="35"/>
        <v>0</v>
      </c>
      <c r="BK1461" s="425" t="b">
        <f t="shared" si="36"/>
        <v>0</v>
      </c>
    </row>
    <row r="1462" spans="1:63" ht="15.75" customHeight="1">
      <c r="A1462" s="174"/>
      <c r="B1462" s="174"/>
      <c r="C1462" s="174"/>
      <c r="D1462" s="63"/>
      <c r="E1462" s="63"/>
      <c r="F1462" s="174"/>
      <c r="G1462" s="174"/>
      <c r="H1462" s="174"/>
      <c r="I1462" s="174"/>
      <c r="J1462" s="174"/>
      <c r="K1462" s="174"/>
      <c r="L1462" s="174"/>
      <c r="M1462" s="174"/>
      <c r="N1462" s="174"/>
      <c r="O1462" s="63"/>
      <c r="P1462" s="63"/>
      <c r="Q1462" s="174"/>
      <c r="R1462" s="63"/>
      <c r="S1462" s="174"/>
      <c r="T1462" s="174"/>
      <c r="U1462" s="174"/>
      <c r="V1462" s="63"/>
      <c r="W1462" s="174"/>
      <c r="X1462" s="174"/>
      <c r="Y1462" s="429"/>
      <c r="Z1462" s="63"/>
      <c r="AA1462" s="63"/>
      <c r="AB1462" s="63"/>
      <c r="AC1462" s="63"/>
      <c r="AD1462" s="174"/>
      <c r="AE1462" s="174"/>
      <c r="AF1462" s="466"/>
      <c r="AG1462" s="174"/>
      <c r="AH1462" s="174"/>
      <c r="AI1462" s="174"/>
      <c r="AJ1462" s="174"/>
      <c r="AK1462" s="174"/>
      <c r="AL1462" s="174"/>
      <c r="AM1462" s="174"/>
      <c r="AN1462" s="174"/>
      <c r="AO1462" s="174"/>
      <c r="AP1462" s="174"/>
      <c r="AQ1462" s="174"/>
      <c r="AR1462" s="174"/>
      <c r="AS1462" s="174"/>
      <c r="AT1462" s="415"/>
      <c r="AU1462" s="174"/>
      <c r="AV1462" s="437"/>
      <c r="AW1462" s="523"/>
      <c r="AX1462" s="524"/>
      <c r="AY1462" s="422"/>
      <c r="AZ1462" s="524"/>
      <c r="BA1462" s="524"/>
      <c r="BB1462" s="422"/>
      <c r="BC1462" s="524"/>
      <c r="BD1462" s="523"/>
      <c r="BE1462" s="524"/>
      <c r="BF1462" s="524"/>
      <c r="BG1462" s="426">
        <f t="shared" si="32"/>
        <v>0</v>
      </c>
      <c r="BH1462" s="426">
        <f t="shared" si="33"/>
        <v>0</v>
      </c>
      <c r="BI1462" s="426">
        <f t="shared" si="34"/>
        <v>0</v>
      </c>
      <c r="BJ1462" s="426">
        <f t="shared" si="35"/>
        <v>0</v>
      </c>
      <c r="BK1462" s="425" t="b">
        <f t="shared" si="36"/>
        <v>0</v>
      </c>
    </row>
    <row r="1463" spans="1:63" ht="15.75" customHeight="1">
      <c r="A1463" s="174"/>
      <c r="B1463" s="174"/>
      <c r="C1463" s="174"/>
      <c r="D1463" s="63"/>
      <c r="E1463" s="63"/>
      <c r="F1463" s="174"/>
      <c r="G1463" s="174"/>
      <c r="H1463" s="174"/>
      <c r="I1463" s="174"/>
      <c r="J1463" s="174"/>
      <c r="K1463" s="174"/>
      <c r="L1463" s="174"/>
      <c r="M1463" s="174"/>
      <c r="N1463" s="174"/>
      <c r="O1463" s="63"/>
      <c r="P1463" s="63"/>
      <c r="Q1463" s="174"/>
      <c r="R1463" s="63"/>
      <c r="S1463" s="174"/>
      <c r="T1463" s="174"/>
      <c r="U1463" s="174"/>
      <c r="V1463" s="63"/>
      <c r="W1463" s="174"/>
      <c r="X1463" s="174"/>
      <c r="Y1463" s="429"/>
      <c r="Z1463" s="63"/>
      <c r="AA1463" s="63"/>
      <c r="AB1463" s="63"/>
      <c r="AC1463" s="63"/>
      <c r="AD1463" s="174"/>
      <c r="AE1463" s="174"/>
      <c r="AF1463" s="466"/>
      <c r="AG1463" s="174"/>
      <c r="AH1463" s="174"/>
      <c r="AI1463" s="174"/>
      <c r="AJ1463" s="174"/>
      <c r="AK1463" s="174"/>
      <c r="AL1463" s="174"/>
      <c r="AM1463" s="174"/>
      <c r="AN1463" s="174"/>
      <c r="AO1463" s="174"/>
      <c r="AP1463" s="174"/>
      <c r="AQ1463" s="174"/>
      <c r="AR1463" s="174"/>
      <c r="AS1463" s="174"/>
      <c r="AT1463" s="415"/>
      <c r="AU1463" s="174"/>
      <c r="AV1463" s="437"/>
      <c r="AW1463" s="523"/>
      <c r="AX1463" s="524"/>
      <c r="AY1463" s="422"/>
      <c r="AZ1463" s="524"/>
      <c r="BA1463" s="524"/>
      <c r="BB1463" s="422"/>
      <c r="BC1463" s="524"/>
      <c r="BD1463" s="523"/>
      <c r="BE1463" s="524"/>
      <c r="BF1463" s="524"/>
      <c r="BG1463" s="426">
        <f t="shared" si="32"/>
        <v>0</v>
      </c>
      <c r="BH1463" s="426">
        <f t="shared" si="33"/>
        <v>0</v>
      </c>
      <c r="BI1463" s="426">
        <f t="shared" si="34"/>
        <v>0</v>
      </c>
      <c r="BJ1463" s="426">
        <f t="shared" si="35"/>
        <v>0</v>
      </c>
      <c r="BK1463" s="425" t="b">
        <f t="shared" si="36"/>
        <v>0</v>
      </c>
    </row>
    <row r="1464" spans="1:63" ht="15.75" customHeight="1">
      <c r="A1464" s="174"/>
      <c r="B1464" s="174"/>
      <c r="C1464" s="174"/>
      <c r="D1464" s="63"/>
      <c r="E1464" s="63"/>
      <c r="F1464" s="174"/>
      <c r="G1464" s="174"/>
      <c r="H1464" s="174"/>
      <c r="I1464" s="174"/>
      <c r="J1464" s="174"/>
      <c r="K1464" s="174"/>
      <c r="L1464" s="174"/>
      <c r="M1464" s="174"/>
      <c r="N1464" s="174"/>
      <c r="O1464" s="63"/>
      <c r="P1464" s="63"/>
      <c r="Q1464" s="174"/>
      <c r="R1464" s="63"/>
      <c r="S1464" s="174"/>
      <c r="T1464" s="174"/>
      <c r="U1464" s="174"/>
      <c r="V1464" s="63"/>
      <c r="W1464" s="174"/>
      <c r="X1464" s="174"/>
      <c r="Y1464" s="429"/>
      <c r="Z1464" s="63"/>
      <c r="AA1464" s="63"/>
      <c r="AB1464" s="63"/>
      <c r="AC1464" s="63"/>
      <c r="AD1464" s="174"/>
      <c r="AE1464" s="174"/>
      <c r="AF1464" s="466"/>
      <c r="AG1464" s="174"/>
      <c r="AH1464" s="174"/>
      <c r="AI1464" s="174"/>
      <c r="AJ1464" s="174"/>
      <c r="AK1464" s="174"/>
      <c r="AL1464" s="174"/>
      <c r="AM1464" s="174"/>
      <c r="AN1464" s="174"/>
      <c r="AO1464" s="174"/>
      <c r="AP1464" s="174"/>
      <c r="AQ1464" s="174"/>
      <c r="AR1464" s="174"/>
      <c r="AS1464" s="174"/>
      <c r="AT1464" s="415"/>
      <c r="AU1464" s="174"/>
      <c r="AV1464" s="437"/>
      <c r="AW1464" s="523"/>
      <c r="AX1464" s="524"/>
      <c r="AY1464" s="422"/>
      <c r="AZ1464" s="524"/>
      <c r="BA1464" s="524"/>
      <c r="BB1464" s="422"/>
      <c r="BC1464" s="524"/>
      <c r="BD1464" s="523"/>
      <c r="BE1464" s="524"/>
      <c r="BF1464" s="524"/>
      <c r="BG1464" s="426">
        <f t="shared" si="32"/>
        <v>0</v>
      </c>
      <c r="BH1464" s="426">
        <f t="shared" si="33"/>
        <v>0</v>
      </c>
      <c r="BI1464" s="426">
        <f t="shared" si="34"/>
        <v>0</v>
      </c>
      <c r="BJ1464" s="426">
        <f t="shared" si="35"/>
        <v>0</v>
      </c>
      <c r="BK1464" s="425" t="b">
        <f t="shared" si="36"/>
        <v>0</v>
      </c>
    </row>
    <row r="1465" spans="1:63" ht="15.75" customHeight="1">
      <c r="A1465" s="174"/>
      <c r="B1465" s="174"/>
      <c r="C1465" s="174"/>
      <c r="D1465" s="63"/>
      <c r="E1465" s="63"/>
      <c r="F1465" s="174"/>
      <c r="G1465" s="174"/>
      <c r="H1465" s="174"/>
      <c r="I1465" s="174"/>
      <c r="J1465" s="174"/>
      <c r="K1465" s="174"/>
      <c r="L1465" s="174"/>
      <c r="M1465" s="174"/>
      <c r="N1465" s="174"/>
      <c r="O1465" s="63"/>
      <c r="P1465" s="63"/>
      <c r="Q1465" s="174"/>
      <c r="R1465" s="63"/>
      <c r="S1465" s="174"/>
      <c r="T1465" s="174"/>
      <c r="U1465" s="174"/>
      <c r="V1465" s="63"/>
      <c r="W1465" s="174"/>
      <c r="X1465" s="174"/>
      <c r="Y1465" s="429"/>
      <c r="Z1465" s="63"/>
      <c r="AA1465" s="63"/>
      <c r="AB1465" s="63"/>
      <c r="AC1465" s="63"/>
      <c r="AD1465" s="174"/>
      <c r="AE1465" s="174"/>
      <c r="AF1465" s="466"/>
      <c r="AG1465" s="174"/>
      <c r="AH1465" s="174"/>
      <c r="AI1465" s="174"/>
      <c r="AJ1465" s="174"/>
      <c r="AK1465" s="174"/>
      <c r="AL1465" s="174"/>
      <c r="AM1465" s="174"/>
      <c r="AN1465" s="174"/>
      <c r="AO1465" s="174"/>
      <c r="AP1465" s="174"/>
      <c r="AQ1465" s="174"/>
      <c r="AR1465" s="174"/>
      <c r="AS1465" s="174"/>
      <c r="AT1465" s="415"/>
      <c r="AU1465" s="174"/>
      <c r="AV1465" s="437"/>
      <c r="AW1465" s="523"/>
      <c r="AX1465" s="524"/>
      <c r="AY1465" s="422"/>
      <c r="AZ1465" s="524"/>
      <c r="BA1465" s="524"/>
      <c r="BB1465" s="422"/>
      <c r="BC1465" s="524"/>
      <c r="BD1465" s="523"/>
      <c r="BE1465" s="524"/>
      <c r="BF1465" s="524"/>
      <c r="BG1465" s="426">
        <f t="shared" si="32"/>
        <v>0</v>
      </c>
      <c r="BH1465" s="426">
        <f t="shared" si="33"/>
        <v>0</v>
      </c>
      <c r="BI1465" s="426">
        <f t="shared" si="34"/>
        <v>0</v>
      </c>
      <c r="BJ1465" s="426">
        <f t="shared" si="35"/>
        <v>0</v>
      </c>
      <c r="BK1465" s="425" t="b">
        <f t="shared" si="36"/>
        <v>0</v>
      </c>
    </row>
    <row r="1466" spans="1:63" ht="15.75" customHeight="1">
      <c r="A1466" s="174"/>
      <c r="B1466" s="174"/>
      <c r="C1466" s="174"/>
      <c r="D1466" s="63"/>
      <c r="E1466" s="63"/>
      <c r="F1466" s="174"/>
      <c r="G1466" s="174"/>
      <c r="H1466" s="174"/>
      <c r="I1466" s="174"/>
      <c r="J1466" s="174"/>
      <c r="K1466" s="174"/>
      <c r="L1466" s="174"/>
      <c r="M1466" s="174"/>
      <c r="N1466" s="174"/>
      <c r="O1466" s="63"/>
      <c r="P1466" s="63"/>
      <c r="Q1466" s="174"/>
      <c r="R1466" s="63"/>
      <c r="S1466" s="174"/>
      <c r="T1466" s="174"/>
      <c r="U1466" s="174"/>
      <c r="V1466" s="63"/>
      <c r="W1466" s="174"/>
      <c r="X1466" s="174"/>
      <c r="Y1466" s="429"/>
      <c r="Z1466" s="63"/>
      <c r="AA1466" s="63"/>
      <c r="AB1466" s="63"/>
      <c r="AC1466" s="63"/>
      <c r="AD1466" s="174"/>
      <c r="AE1466" s="174"/>
      <c r="AF1466" s="466"/>
      <c r="AG1466" s="174"/>
      <c r="AH1466" s="174"/>
      <c r="AI1466" s="174"/>
      <c r="AJ1466" s="174"/>
      <c r="AK1466" s="174"/>
      <c r="AL1466" s="174"/>
      <c r="AM1466" s="174"/>
      <c r="AN1466" s="174"/>
      <c r="AO1466" s="174"/>
      <c r="AP1466" s="174"/>
      <c r="AQ1466" s="174"/>
      <c r="AR1466" s="174"/>
      <c r="AS1466" s="174"/>
      <c r="AT1466" s="415"/>
      <c r="AU1466" s="174"/>
      <c r="AV1466" s="437"/>
      <c r="AW1466" s="523"/>
      <c r="AX1466" s="524"/>
      <c r="AY1466" s="422"/>
      <c r="AZ1466" s="524"/>
      <c r="BA1466" s="524"/>
      <c r="BB1466" s="422"/>
      <c r="BC1466" s="524"/>
      <c r="BD1466" s="523"/>
      <c r="BE1466" s="524"/>
      <c r="BF1466" s="524"/>
      <c r="BG1466" s="426">
        <f t="shared" si="32"/>
        <v>0</v>
      </c>
      <c r="BH1466" s="426">
        <f t="shared" si="33"/>
        <v>0</v>
      </c>
      <c r="BI1466" s="426">
        <f t="shared" si="34"/>
        <v>0</v>
      </c>
      <c r="BJ1466" s="426">
        <f t="shared" si="35"/>
        <v>0</v>
      </c>
      <c r="BK1466" s="425" t="b">
        <f t="shared" si="36"/>
        <v>0</v>
      </c>
    </row>
    <row r="1467" spans="1:63" ht="15.75" customHeight="1">
      <c r="A1467" s="174"/>
      <c r="B1467" s="174"/>
      <c r="C1467" s="174"/>
      <c r="D1467" s="63"/>
      <c r="E1467" s="63"/>
      <c r="F1467" s="174"/>
      <c r="G1467" s="174"/>
      <c r="H1467" s="174"/>
      <c r="I1467" s="174"/>
      <c r="J1467" s="174"/>
      <c r="K1467" s="174"/>
      <c r="L1467" s="174"/>
      <c r="M1467" s="174"/>
      <c r="N1467" s="174"/>
      <c r="O1467" s="63"/>
      <c r="P1467" s="63"/>
      <c r="Q1467" s="174"/>
      <c r="R1467" s="63"/>
      <c r="S1467" s="174"/>
      <c r="T1467" s="174"/>
      <c r="U1467" s="174"/>
      <c r="V1467" s="63"/>
      <c r="W1467" s="174"/>
      <c r="X1467" s="174"/>
      <c r="Y1467" s="429"/>
      <c r="Z1467" s="63"/>
      <c r="AA1467" s="63"/>
      <c r="AB1467" s="63"/>
      <c r="AC1467" s="63"/>
      <c r="AD1467" s="174"/>
      <c r="AE1467" s="174"/>
      <c r="AF1467" s="466"/>
      <c r="AG1467" s="174"/>
      <c r="AH1467" s="174"/>
      <c r="AI1467" s="174"/>
      <c r="AJ1467" s="174"/>
      <c r="AK1467" s="174"/>
      <c r="AL1467" s="174"/>
      <c r="AM1467" s="174"/>
      <c r="AN1467" s="174"/>
      <c r="AO1467" s="174"/>
      <c r="AP1467" s="174"/>
      <c r="AQ1467" s="174"/>
      <c r="AR1467" s="174"/>
      <c r="AS1467" s="174"/>
      <c r="AT1467" s="415"/>
      <c r="AU1467" s="174"/>
      <c r="AV1467" s="437"/>
      <c r="AW1467" s="523"/>
      <c r="AX1467" s="524"/>
      <c r="AY1467" s="422"/>
      <c r="AZ1467" s="524"/>
      <c r="BA1467" s="524"/>
      <c r="BB1467" s="422"/>
      <c r="BC1467" s="524"/>
      <c r="BD1467" s="523"/>
      <c r="BE1467" s="524"/>
      <c r="BF1467" s="524"/>
      <c r="BG1467" s="426">
        <f t="shared" si="32"/>
        <v>0</v>
      </c>
      <c r="BH1467" s="426">
        <f t="shared" si="33"/>
        <v>0</v>
      </c>
      <c r="BI1467" s="426">
        <f t="shared" si="34"/>
        <v>0</v>
      </c>
      <c r="BJ1467" s="426">
        <f t="shared" si="35"/>
        <v>0</v>
      </c>
      <c r="BK1467" s="425" t="b">
        <f t="shared" si="36"/>
        <v>0</v>
      </c>
    </row>
    <row r="1468" spans="1:63" ht="15.75" customHeight="1">
      <c r="A1468" s="174"/>
      <c r="B1468" s="174"/>
      <c r="C1468" s="174"/>
      <c r="D1468" s="63"/>
      <c r="E1468" s="63"/>
      <c r="F1468" s="174"/>
      <c r="G1468" s="174"/>
      <c r="H1468" s="174"/>
      <c r="I1468" s="174"/>
      <c r="J1468" s="174"/>
      <c r="K1468" s="174"/>
      <c r="L1468" s="174"/>
      <c r="M1468" s="174"/>
      <c r="N1468" s="174"/>
      <c r="O1468" s="63"/>
      <c r="P1468" s="63"/>
      <c r="Q1468" s="174"/>
      <c r="R1468" s="63"/>
      <c r="S1468" s="174"/>
      <c r="T1468" s="174"/>
      <c r="U1468" s="174"/>
      <c r="V1468" s="63"/>
      <c r="W1468" s="174"/>
      <c r="X1468" s="174"/>
      <c r="Y1468" s="429"/>
      <c r="Z1468" s="63"/>
      <c r="AA1468" s="63"/>
      <c r="AB1468" s="63"/>
      <c r="AC1468" s="63"/>
      <c r="AD1468" s="174"/>
      <c r="AE1468" s="174"/>
      <c r="AF1468" s="466"/>
      <c r="AG1468" s="174"/>
      <c r="AH1468" s="174"/>
      <c r="AI1468" s="174"/>
      <c r="AJ1468" s="174"/>
      <c r="AK1468" s="174"/>
      <c r="AL1468" s="174"/>
      <c r="AM1468" s="174"/>
      <c r="AN1468" s="174"/>
      <c r="AO1468" s="174"/>
      <c r="AP1468" s="174"/>
      <c r="AQ1468" s="174"/>
      <c r="AR1468" s="174"/>
      <c r="AS1468" s="174"/>
      <c r="AT1468" s="415"/>
      <c r="AU1468" s="174"/>
      <c r="AV1468" s="437"/>
      <c r="AW1468" s="523"/>
      <c r="AX1468" s="524"/>
      <c r="AY1468" s="422"/>
      <c r="AZ1468" s="524"/>
      <c r="BA1468" s="524"/>
      <c r="BB1468" s="422"/>
      <c r="BC1468" s="524"/>
      <c r="BD1468" s="523"/>
      <c r="BE1468" s="524"/>
      <c r="BF1468" s="524"/>
      <c r="BG1468" s="426">
        <f t="shared" si="32"/>
        <v>0</v>
      </c>
      <c r="BH1468" s="426">
        <f t="shared" si="33"/>
        <v>0</v>
      </c>
      <c r="BI1468" s="426">
        <f t="shared" si="34"/>
        <v>0</v>
      </c>
      <c r="BJ1468" s="426">
        <f t="shared" si="35"/>
        <v>0</v>
      </c>
      <c r="BK1468" s="425" t="b">
        <f t="shared" si="36"/>
        <v>0</v>
      </c>
    </row>
    <row r="1469" spans="1:63" ht="15.75" customHeight="1">
      <c r="A1469" s="174"/>
      <c r="B1469" s="174"/>
      <c r="C1469" s="174"/>
      <c r="D1469" s="63"/>
      <c r="E1469" s="63"/>
      <c r="F1469" s="174"/>
      <c r="G1469" s="174"/>
      <c r="H1469" s="174"/>
      <c r="I1469" s="174"/>
      <c r="J1469" s="174"/>
      <c r="K1469" s="174"/>
      <c r="L1469" s="174"/>
      <c r="M1469" s="174"/>
      <c r="N1469" s="174"/>
      <c r="O1469" s="63"/>
      <c r="P1469" s="63"/>
      <c r="Q1469" s="174"/>
      <c r="R1469" s="63"/>
      <c r="S1469" s="174"/>
      <c r="T1469" s="174"/>
      <c r="U1469" s="174"/>
      <c r="V1469" s="63"/>
      <c r="W1469" s="174"/>
      <c r="X1469" s="174"/>
      <c r="Y1469" s="429"/>
      <c r="Z1469" s="63"/>
      <c r="AA1469" s="63"/>
      <c r="AB1469" s="63"/>
      <c r="AC1469" s="63"/>
      <c r="AD1469" s="174"/>
      <c r="AE1469" s="174"/>
      <c r="AF1469" s="466"/>
      <c r="AG1469" s="174"/>
      <c r="AH1469" s="174"/>
      <c r="AI1469" s="174"/>
      <c r="AJ1469" s="174"/>
      <c r="AK1469" s="174"/>
      <c r="AL1469" s="174"/>
      <c r="AM1469" s="174"/>
      <c r="AN1469" s="174"/>
      <c r="AO1469" s="174"/>
      <c r="AP1469" s="174"/>
      <c r="AQ1469" s="174"/>
      <c r="AR1469" s="174"/>
      <c r="AS1469" s="174"/>
      <c r="AT1469" s="415"/>
      <c r="AU1469" s="174"/>
      <c r="AV1469" s="437"/>
      <c r="AW1469" s="523"/>
      <c r="AX1469" s="524"/>
      <c r="AY1469" s="422"/>
      <c r="AZ1469" s="524"/>
      <c r="BA1469" s="524"/>
      <c r="BB1469" s="422"/>
      <c r="BC1469" s="524"/>
      <c r="BD1469" s="523"/>
      <c r="BE1469" s="524"/>
      <c r="BF1469" s="524"/>
      <c r="BG1469" s="426">
        <f t="shared" si="32"/>
        <v>0</v>
      </c>
      <c r="BH1469" s="426">
        <f t="shared" si="33"/>
        <v>0</v>
      </c>
      <c r="BI1469" s="426">
        <f t="shared" si="34"/>
        <v>0</v>
      </c>
      <c r="BJ1469" s="426">
        <f t="shared" si="35"/>
        <v>0</v>
      </c>
      <c r="BK1469" s="425" t="b">
        <f t="shared" si="36"/>
        <v>0</v>
      </c>
    </row>
    <row r="1470" spans="1:63" ht="15.75" customHeight="1">
      <c r="A1470" s="174"/>
      <c r="B1470" s="174"/>
      <c r="C1470" s="174"/>
      <c r="D1470" s="63"/>
      <c r="E1470" s="63"/>
      <c r="F1470" s="174"/>
      <c r="G1470" s="174"/>
      <c r="H1470" s="174"/>
      <c r="I1470" s="174"/>
      <c r="J1470" s="174"/>
      <c r="K1470" s="174"/>
      <c r="L1470" s="174"/>
      <c r="M1470" s="174"/>
      <c r="N1470" s="174"/>
      <c r="O1470" s="63"/>
      <c r="P1470" s="63"/>
      <c r="Q1470" s="174"/>
      <c r="R1470" s="63"/>
      <c r="S1470" s="174"/>
      <c r="T1470" s="174"/>
      <c r="U1470" s="174"/>
      <c r="V1470" s="63"/>
      <c r="W1470" s="174"/>
      <c r="X1470" s="174"/>
      <c r="Y1470" s="429"/>
      <c r="Z1470" s="63"/>
      <c r="AA1470" s="63"/>
      <c r="AB1470" s="63"/>
      <c r="AC1470" s="63"/>
      <c r="AD1470" s="174"/>
      <c r="AE1470" s="174"/>
      <c r="AF1470" s="466"/>
      <c r="AG1470" s="174"/>
      <c r="AH1470" s="174"/>
      <c r="AI1470" s="174"/>
      <c r="AJ1470" s="174"/>
      <c r="AK1470" s="174"/>
      <c r="AL1470" s="174"/>
      <c r="AM1470" s="174"/>
      <c r="AN1470" s="174"/>
      <c r="AO1470" s="174"/>
      <c r="AP1470" s="174"/>
      <c r="AQ1470" s="174"/>
      <c r="AR1470" s="174"/>
      <c r="AS1470" s="174"/>
      <c r="AT1470" s="415"/>
      <c r="AU1470" s="174"/>
      <c r="AV1470" s="437"/>
      <c r="AW1470" s="523"/>
      <c r="AX1470" s="524"/>
      <c r="AY1470" s="422"/>
      <c r="AZ1470" s="524"/>
      <c r="BA1470" s="524"/>
      <c r="BB1470" s="422"/>
      <c r="BC1470" s="524"/>
      <c r="BD1470" s="523"/>
      <c r="BE1470" s="524"/>
      <c r="BF1470" s="524"/>
      <c r="BG1470" s="426">
        <f t="shared" si="32"/>
        <v>0</v>
      </c>
      <c r="BH1470" s="426">
        <f t="shared" si="33"/>
        <v>0</v>
      </c>
      <c r="BI1470" s="426">
        <f t="shared" si="34"/>
        <v>0</v>
      </c>
      <c r="BJ1470" s="426">
        <f t="shared" si="35"/>
        <v>0</v>
      </c>
      <c r="BK1470" s="425" t="b">
        <f t="shared" si="36"/>
        <v>0</v>
      </c>
    </row>
    <row r="1471" spans="1:63" ht="15.75" customHeight="1">
      <c r="A1471" s="174"/>
      <c r="B1471" s="174"/>
      <c r="C1471" s="174"/>
      <c r="D1471" s="63"/>
      <c r="E1471" s="63"/>
      <c r="F1471" s="174"/>
      <c r="G1471" s="174"/>
      <c r="H1471" s="174"/>
      <c r="I1471" s="174"/>
      <c r="J1471" s="174"/>
      <c r="K1471" s="174"/>
      <c r="L1471" s="174"/>
      <c r="M1471" s="174"/>
      <c r="N1471" s="174"/>
      <c r="O1471" s="63"/>
      <c r="P1471" s="63"/>
      <c r="Q1471" s="174"/>
      <c r="R1471" s="63"/>
      <c r="S1471" s="174"/>
      <c r="T1471" s="174"/>
      <c r="U1471" s="174"/>
      <c r="V1471" s="63"/>
      <c r="W1471" s="174"/>
      <c r="X1471" s="174"/>
      <c r="Y1471" s="429"/>
      <c r="Z1471" s="63"/>
      <c r="AA1471" s="63"/>
      <c r="AB1471" s="63"/>
      <c r="AC1471" s="63"/>
      <c r="AD1471" s="174"/>
      <c r="AE1471" s="174"/>
      <c r="AF1471" s="466"/>
      <c r="AG1471" s="174"/>
      <c r="AH1471" s="174"/>
      <c r="AI1471" s="174"/>
      <c r="AJ1471" s="174"/>
      <c r="AK1471" s="174"/>
      <c r="AL1471" s="174"/>
      <c r="AM1471" s="174"/>
      <c r="AN1471" s="174"/>
      <c r="AO1471" s="174"/>
      <c r="AP1471" s="174"/>
      <c r="AQ1471" s="174"/>
      <c r="AR1471" s="174"/>
      <c r="AS1471" s="174"/>
      <c r="AT1471" s="415"/>
      <c r="AU1471" s="174"/>
      <c r="AV1471" s="437"/>
      <c r="AW1471" s="523"/>
      <c r="AX1471" s="524"/>
      <c r="AY1471" s="422"/>
      <c r="AZ1471" s="524"/>
      <c r="BA1471" s="524"/>
      <c r="BB1471" s="422"/>
      <c r="BC1471" s="524"/>
      <c r="BD1471" s="523"/>
      <c r="BE1471" s="524"/>
      <c r="BF1471" s="524"/>
      <c r="BG1471" s="426">
        <f t="shared" si="32"/>
        <v>0</v>
      </c>
      <c r="BH1471" s="426">
        <f t="shared" si="33"/>
        <v>0</v>
      </c>
      <c r="BI1471" s="426">
        <f t="shared" si="34"/>
        <v>0</v>
      </c>
      <c r="BJ1471" s="426">
        <f t="shared" si="35"/>
        <v>0</v>
      </c>
      <c r="BK1471" s="425" t="b">
        <f t="shared" si="36"/>
        <v>0</v>
      </c>
    </row>
    <row r="1472" spans="1:63" ht="15.75" customHeight="1">
      <c r="A1472" s="174"/>
      <c r="B1472" s="174"/>
      <c r="C1472" s="174"/>
      <c r="D1472" s="63"/>
      <c r="E1472" s="63"/>
      <c r="F1472" s="174"/>
      <c r="G1472" s="174"/>
      <c r="H1472" s="174"/>
      <c r="I1472" s="174"/>
      <c r="J1472" s="174"/>
      <c r="K1472" s="174"/>
      <c r="L1472" s="174"/>
      <c r="M1472" s="174"/>
      <c r="N1472" s="174"/>
      <c r="O1472" s="63"/>
      <c r="P1472" s="63"/>
      <c r="Q1472" s="174"/>
      <c r="R1472" s="63"/>
      <c r="S1472" s="174"/>
      <c r="T1472" s="174"/>
      <c r="U1472" s="174"/>
      <c r="V1472" s="63"/>
      <c r="W1472" s="174"/>
      <c r="X1472" s="174"/>
      <c r="Y1472" s="429"/>
      <c r="Z1472" s="63"/>
      <c r="AA1472" s="63"/>
      <c r="AB1472" s="63"/>
      <c r="AC1472" s="63"/>
      <c r="AD1472" s="174"/>
      <c r="AE1472" s="174"/>
      <c r="AF1472" s="466"/>
      <c r="AG1472" s="174"/>
      <c r="AH1472" s="174"/>
      <c r="AI1472" s="174"/>
      <c r="AJ1472" s="174"/>
      <c r="AK1472" s="174"/>
      <c r="AL1472" s="174"/>
      <c r="AM1472" s="174"/>
      <c r="AN1472" s="174"/>
      <c r="AO1472" s="174"/>
      <c r="AP1472" s="174"/>
      <c r="AQ1472" s="174"/>
      <c r="AR1472" s="174"/>
      <c r="AS1472" s="174"/>
      <c r="AT1472" s="415"/>
      <c r="AU1472" s="174"/>
      <c r="AV1472" s="437"/>
      <c r="AW1472" s="523"/>
      <c r="AX1472" s="524"/>
      <c r="AY1472" s="422"/>
      <c r="AZ1472" s="524"/>
      <c r="BA1472" s="524"/>
      <c r="BB1472" s="422"/>
      <c r="BC1472" s="524"/>
      <c r="BD1472" s="523"/>
      <c r="BE1472" s="524"/>
      <c r="BF1472" s="524"/>
      <c r="BG1472" s="426">
        <f t="shared" si="32"/>
        <v>0</v>
      </c>
      <c r="BH1472" s="426">
        <f t="shared" si="33"/>
        <v>0</v>
      </c>
      <c r="BI1472" s="426">
        <f t="shared" si="34"/>
        <v>0</v>
      </c>
      <c r="BJ1472" s="426">
        <f t="shared" si="35"/>
        <v>0</v>
      </c>
      <c r="BK1472" s="425" t="b">
        <f t="shared" si="36"/>
        <v>0</v>
      </c>
    </row>
    <row r="1473" spans="1:63" ht="15.75" customHeight="1">
      <c r="A1473" s="174"/>
      <c r="B1473" s="174"/>
      <c r="C1473" s="174"/>
      <c r="D1473" s="63"/>
      <c r="E1473" s="63"/>
      <c r="F1473" s="174"/>
      <c r="G1473" s="174"/>
      <c r="H1473" s="174"/>
      <c r="I1473" s="174"/>
      <c r="J1473" s="174"/>
      <c r="K1473" s="174"/>
      <c r="L1473" s="174"/>
      <c r="M1473" s="174"/>
      <c r="N1473" s="174"/>
      <c r="O1473" s="63"/>
      <c r="P1473" s="63"/>
      <c r="Q1473" s="174"/>
      <c r="R1473" s="63"/>
      <c r="S1473" s="174"/>
      <c r="T1473" s="174"/>
      <c r="U1473" s="174"/>
      <c r="V1473" s="63"/>
      <c r="W1473" s="174"/>
      <c r="X1473" s="174"/>
      <c r="Y1473" s="429"/>
      <c r="Z1473" s="63"/>
      <c r="AA1473" s="63"/>
      <c r="AB1473" s="63"/>
      <c r="AC1473" s="63"/>
      <c r="AD1473" s="174"/>
      <c r="AE1473" s="174"/>
      <c r="AF1473" s="466"/>
      <c r="AG1473" s="174"/>
      <c r="AH1473" s="174"/>
      <c r="AI1473" s="174"/>
      <c r="AJ1473" s="174"/>
      <c r="AK1473" s="174"/>
      <c r="AL1473" s="174"/>
      <c r="AM1473" s="174"/>
      <c r="AN1473" s="174"/>
      <c r="AO1473" s="174"/>
      <c r="AP1473" s="174"/>
      <c r="AQ1473" s="174"/>
      <c r="AR1473" s="174"/>
      <c r="AS1473" s="174"/>
      <c r="AT1473" s="415"/>
      <c r="AU1473" s="174"/>
      <c r="AV1473" s="437"/>
      <c r="AW1473" s="523"/>
      <c r="AX1473" s="524"/>
      <c r="AY1473" s="422"/>
      <c r="AZ1473" s="524"/>
      <c r="BA1473" s="524"/>
      <c r="BB1473" s="422"/>
      <c r="BC1473" s="524"/>
      <c r="BD1473" s="523"/>
      <c r="BE1473" s="524"/>
      <c r="BF1473" s="524"/>
      <c r="BG1473" s="426">
        <f t="shared" si="32"/>
        <v>0</v>
      </c>
      <c r="BH1473" s="426">
        <f t="shared" si="33"/>
        <v>0</v>
      </c>
      <c r="BI1473" s="426">
        <f t="shared" si="34"/>
        <v>0</v>
      </c>
      <c r="BJ1473" s="426">
        <f t="shared" si="35"/>
        <v>0</v>
      </c>
      <c r="BK1473" s="425" t="b">
        <f t="shared" si="36"/>
        <v>0</v>
      </c>
    </row>
    <row r="1474" spans="1:63" ht="15.75" customHeight="1">
      <c r="A1474" s="174"/>
      <c r="B1474" s="174"/>
      <c r="C1474" s="174"/>
      <c r="D1474" s="63"/>
      <c r="E1474" s="63"/>
      <c r="F1474" s="174"/>
      <c r="G1474" s="174"/>
      <c r="H1474" s="174"/>
      <c r="I1474" s="174"/>
      <c r="J1474" s="174"/>
      <c r="K1474" s="174"/>
      <c r="L1474" s="174"/>
      <c r="M1474" s="174"/>
      <c r="N1474" s="174"/>
      <c r="O1474" s="63"/>
      <c r="P1474" s="63"/>
      <c r="Q1474" s="174"/>
      <c r="R1474" s="63"/>
      <c r="S1474" s="174"/>
      <c r="T1474" s="174"/>
      <c r="U1474" s="174"/>
      <c r="V1474" s="63"/>
      <c r="W1474" s="174"/>
      <c r="X1474" s="174"/>
      <c r="Y1474" s="429"/>
      <c r="Z1474" s="63"/>
      <c r="AA1474" s="63"/>
      <c r="AB1474" s="63"/>
      <c r="AC1474" s="63"/>
      <c r="AD1474" s="174"/>
      <c r="AE1474" s="174"/>
      <c r="AF1474" s="466"/>
      <c r="AG1474" s="174"/>
      <c r="AH1474" s="174"/>
      <c r="AI1474" s="174"/>
      <c r="AJ1474" s="174"/>
      <c r="AK1474" s="174"/>
      <c r="AL1474" s="174"/>
      <c r="AM1474" s="174"/>
      <c r="AN1474" s="174"/>
      <c r="AO1474" s="174"/>
      <c r="AP1474" s="174"/>
      <c r="AQ1474" s="174"/>
      <c r="AR1474" s="174"/>
      <c r="AS1474" s="174"/>
      <c r="AT1474" s="415"/>
      <c r="AU1474" s="174"/>
      <c r="AV1474" s="437"/>
      <c r="AW1474" s="523"/>
      <c r="AX1474" s="524"/>
      <c r="AY1474" s="422"/>
      <c r="AZ1474" s="524"/>
      <c r="BA1474" s="524"/>
      <c r="BB1474" s="422"/>
      <c r="BC1474" s="524"/>
      <c r="BD1474" s="523"/>
      <c r="BE1474" s="524"/>
      <c r="BF1474" s="524"/>
      <c r="BG1474" s="426">
        <f t="shared" si="32"/>
        <v>0</v>
      </c>
      <c r="BH1474" s="426">
        <f t="shared" si="33"/>
        <v>0</v>
      </c>
      <c r="BI1474" s="426">
        <f t="shared" si="34"/>
        <v>0</v>
      </c>
      <c r="BJ1474" s="426">
        <f t="shared" si="35"/>
        <v>0</v>
      </c>
      <c r="BK1474" s="425" t="b">
        <f t="shared" si="36"/>
        <v>0</v>
      </c>
    </row>
    <row r="1475" spans="1:63" ht="15.75" customHeight="1">
      <c r="A1475" s="174"/>
      <c r="B1475" s="174"/>
      <c r="C1475" s="174"/>
      <c r="D1475" s="63"/>
      <c r="E1475" s="63"/>
      <c r="F1475" s="174"/>
      <c r="G1475" s="174"/>
      <c r="H1475" s="174"/>
      <c r="I1475" s="174"/>
      <c r="J1475" s="174"/>
      <c r="K1475" s="174"/>
      <c r="L1475" s="174"/>
      <c r="M1475" s="174"/>
      <c r="N1475" s="174"/>
      <c r="O1475" s="63"/>
      <c r="P1475" s="63"/>
      <c r="Q1475" s="174"/>
      <c r="R1475" s="63"/>
      <c r="S1475" s="174"/>
      <c r="T1475" s="174"/>
      <c r="U1475" s="174"/>
      <c r="V1475" s="63"/>
      <c r="W1475" s="174"/>
      <c r="X1475" s="174"/>
      <c r="Y1475" s="429"/>
      <c r="Z1475" s="63"/>
      <c r="AA1475" s="63"/>
      <c r="AB1475" s="63"/>
      <c r="AC1475" s="63"/>
      <c r="AD1475" s="174"/>
      <c r="AE1475" s="174"/>
      <c r="AF1475" s="466"/>
      <c r="AG1475" s="174"/>
      <c r="AH1475" s="174"/>
      <c r="AI1475" s="174"/>
      <c r="AJ1475" s="174"/>
      <c r="AK1475" s="174"/>
      <c r="AL1475" s="174"/>
      <c r="AM1475" s="174"/>
      <c r="AN1475" s="174"/>
      <c r="AO1475" s="174"/>
      <c r="AP1475" s="174"/>
      <c r="AQ1475" s="174"/>
      <c r="AR1475" s="174"/>
      <c r="AS1475" s="174"/>
      <c r="AT1475" s="415"/>
      <c r="AU1475" s="174"/>
      <c r="AV1475" s="437"/>
      <c r="AW1475" s="523"/>
      <c r="AX1475" s="524"/>
      <c r="AY1475" s="422"/>
      <c r="AZ1475" s="524"/>
      <c r="BA1475" s="524"/>
      <c r="BB1475" s="422"/>
      <c r="BC1475" s="524"/>
      <c r="BD1475" s="523"/>
      <c r="BE1475" s="524"/>
      <c r="BF1475" s="524"/>
      <c r="BG1475" s="426">
        <f t="shared" si="32"/>
        <v>0</v>
      </c>
      <c r="BH1475" s="426">
        <f t="shared" si="33"/>
        <v>0</v>
      </c>
      <c r="BI1475" s="426">
        <f t="shared" si="34"/>
        <v>0</v>
      </c>
      <c r="BJ1475" s="426">
        <f t="shared" si="35"/>
        <v>0</v>
      </c>
      <c r="BK1475" s="425" t="b">
        <f t="shared" si="36"/>
        <v>0</v>
      </c>
    </row>
    <row r="1476" spans="1:63" ht="15.75" customHeight="1">
      <c r="A1476" s="174"/>
      <c r="B1476" s="174"/>
      <c r="C1476" s="174"/>
      <c r="D1476" s="63"/>
      <c r="E1476" s="63"/>
      <c r="F1476" s="174"/>
      <c r="G1476" s="174"/>
      <c r="H1476" s="174"/>
      <c r="I1476" s="174"/>
      <c r="J1476" s="174"/>
      <c r="K1476" s="174"/>
      <c r="L1476" s="174"/>
      <c r="M1476" s="174"/>
      <c r="N1476" s="174"/>
      <c r="O1476" s="63"/>
      <c r="P1476" s="63"/>
      <c r="Q1476" s="174"/>
      <c r="R1476" s="63"/>
      <c r="S1476" s="174"/>
      <c r="T1476" s="174"/>
      <c r="U1476" s="174"/>
      <c r="V1476" s="63"/>
      <c r="W1476" s="174"/>
      <c r="X1476" s="174"/>
      <c r="Y1476" s="429"/>
      <c r="Z1476" s="63"/>
      <c r="AA1476" s="63"/>
      <c r="AB1476" s="63"/>
      <c r="AC1476" s="63"/>
      <c r="AD1476" s="174"/>
      <c r="AE1476" s="174"/>
      <c r="AF1476" s="466"/>
      <c r="AG1476" s="174"/>
      <c r="AH1476" s="174"/>
      <c r="AI1476" s="174"/>
      <c r="AJ1476" s="174"/>
      <c r="AK1476" s="174"/>
      <c r="AL1476" s="174"/>
      <c r="AM1476" s="174"/>
      <c r="AN1476" s="174"/>
      <c r="AO1476" s="174"/>
      <c r="AP1476" s="174"/>
      <c r="AQ1476" s="174"/>
      <c r="AR1476" s="174"/>
      <c r="AS1476" s="174"/>
      <c r="AT1476" s="415"/>
      <c r="AU1476" s="174"/>
      <c r="AV1476" s="437"/>
      <c r="AW1476" s="523"/>
      <c r="AX1476" s="524"/>
      <c r="AY1476" s="422"/>
      <c r="AZ1476" s="524"/>
      <c r="BA1476" s="524"/>
      <c r="BB1476" s="422"/>
      <c r="BC1476" s="524"/>
      <c r="BD1476" s="523"/>
      <c r="BE1476" s="524"/>
      <c r="BF1476" s="524"/>
      <c r="BG1476" s="426">
        <f t="shared" si="32"/>
        <v>0</v>
      </c>
      <c r="BH1476" s="426">
        <f t="shared" si="33"/>
        <v>0</v>
      </c>
      <c r="BI1476" s="426">
        <f t="shared" si="34"/>
        <v>0</v>
      </c>
      <c r="BJ1476" s="426">
        <f t="shared" si="35"/>
        <v>0</v>
      </c>
      <c r="BK1476" s="425" t="b">
        <f t="shared" si="36"/>
        <v>0</v>
      </c>
    </row>
    <row r="1477" spans="1:63" ht="15.75" customHeight="1">
      <c r="A1477" s="174"/>
      <c r="B1477" s="174"/>
      <c r="C1477" s="174"/>
      <c r="D1477" s="63"/>
      <c r="E1477" s="63"/>
      <c r="F1477" s="174"/>
      <c r="G1477" s="174"/>
      <c r="H1477" s="174"/>
      <c r="I1477" s="174"/>
      <c r="J1477" s="174"/>
      <c r="K1477" s="174"/>
      <c r="L1477" s="174"/>
      <c r="M1477" s="174"/>
      <c r="N1477" s="174"/>
      <c r="O1477" s="63"/>
      <c r="P1477" s="63"/>
      <c r="Q1477" s="174"/>
      <c r="R1477" s="63"/>
      <c r="S1477" s="174"/>
      <c r="T1477" s="174"/>
      <c r="U1477" s="174"/>
      <c r="V1477" s="63"/>
      <c r="W1477" s="174"/>
      <c r="X1477" s="174"/>
      <c r="Y1477" s="429"/>
      <c r="Z1477" s="63"/>
      <c r="AA1477" s="63"/>
      <c r="AB1477" s="63"/>
      <c r="AC1477" s="63"/>
      <c r="AD1477" s="174"/>
      <c r="AE1477" s="174"/>
      <c r="AF1477" s="466"/>
      <c r="AG1477" s="174"/>
      <c r="AH1477" s="174"/>
      <c r="AI1477" s="174"/>
      <c r="AJ1477" s="174"/>
      <c r="AK1477" s="174"/>
      <c r="AL1477" s="174"/>
      <c r="AM1477" s="174"/>
      <c r="AN1477" s="174"/>
      <c r="AO1477" s="174"/>
      <c r="AP1477" s="174"/>
      <c r="AQ1477" s="174"/>
      <c r="AR1477" s="174"/>
      <c r="AS1477" s="174"/>
      <c r="AT1477" s="415"/>
      <c r="AU1477" s="174"/>
      <c r="AV1477" s="437"/>
      <c r="AW1477" s="523"/>
      <c r="AX1477" s="524"/>
      <c r="AY1477" s="422"/>
      <c r="AZ1477" s="524"/>
      <c r="BA1477" s="524"/>
      <c r="BB1477" s="422"/>
      <c r="BC1477" s="524"/>
      <c r="BD1477" s="523"/>
      <c r="BE1477" s="524"/>
      <c r="BF1477" s="524"/>
      <c r="BG1477" s="426">
        <f t="shared" si="32"/>
        <v>0</v>
      </c>
      <c r="BH1477" s="426">
        <f t="shared" si="33"/>
        <v>0</v>
      </c>
      <c r="BI1477" s="426">
        <f t="shared" si="34"/>
        <v>0</v>
      </c>
      <c r="BJ1477" s="426">
        <f t="shared" si="35"/>
        <v>0</v>
      </c>
      <c r="BK1477" s="425" t="b">
        <f t="shared" si="36"/>
        <v>0</v>
      </c>
    </row>
    <row r="1478" spans="1:63" ht="15.75" customHeight="1">
      <c r="A1478" s="174"/>
      <c r="B1478" s="174"/>
      <c r="C1478" s="174"/>
      <c r="D1478" s="63"/>
      <c r="E1478" s="63"/>
      <c r="F1478" s="174"/>
      <c r="G1478" s="174"/>
      <c r="H1478" s="174"/>
      <c r="I1478" s="174"/>
      <c r="J1478" s="174"/>
      <c r="K1478" s="174"/>
      <c r="L1478" s="174"/>
      <c r="M1478" s="174"/>
      <c r="N1478" s="174"/>
      <c r="O1478" s="63"/>
      <c r="P1478" s="63"/>
      <c r="Q1478" s="174"/>
      <c r="R1478" s="63"/>
      <c r="S1478" s="174"/>
      <c r="T1478" s="174"/>
      <c r="U1478" s="174"/>
      <c r="V1478" s="63"/>
      <c r="W1478" s="174"/>
      <c r="X1478" s="174"/>
      <c r="Y1478" s="429"/>
      <c r="Z1478" s="63"/>
      <c r="AA1478" s="63"/>
      <c r="AB1478" s="63"/>
      <c r="AC1478" s="63"/>
      <c r="AD1478" s="174"/>
      <c r="AE1478" s="174"/>
      <c r="AF1478" s="466"/>
      <c r="AG1478" s="174"/>
      <c r="AH1478" s="174"/>
      <c r="AI1478" s="174"/>
      <c r="AJ1478" s="174"/>
      <c r="AK1478" s="174"/>
      <c r="AL1478" s="174"/>
      <c r="AM1478" s="174"/>
      <c r="AN1478" s="174"/>
      <c r="AO1478" s="174"/>
      <c r="AP1478" s="174"/>
      <c r="AQ1478" s="174"/>
      <c r="AR1478" s="174"/>
      <c r="AS1478" s="174"/>
      <c r="AT1478" s="415"/>
      <c r="AU1478" s="174"/>
      <c r="AV1478" s="437"/>
      <c r="AW1478" s="523"/>
      <c r="AX1478" s="524"/>
      <c r="AY1478" s="422"/>
      <c r="AZ1478" s="524"/>
      <c r="BA1478" s="524"/>
      <c r="BB1478" s="422"/>
      <c r="BC1478" s="524"/>
      <c r="BD1478" s="523"/>
      <c r="BE1478" s="524"/>
      <c r="BF1478" s="524"/>
      <c r="BG1478" s="426">
        <f t="shared" si="32"/>
        <v>0</v>
      </c>
      <c r="BH1478" s="426">
        <f t="shared" si="33"/>
        <v>0</v>
      </c>
      <c r="BI1478" s="426">
        <f t="shared" si="34"/>
        <v>0</v>
      </c>
      <c r="BJ1478" s="426">
        <f t="shared" si="35"/>
        <v>0</v>
      </c>
      <c r="BK1478" s="425" t="b">
        <f t="shared" si="36"/>
        <v>0</v>
      </c>
    </row>
    <row r="1479" spans="1:63" ht="15.75" customHeight="1">
      <c r="A1479" s="174"/>
      <c r="B1479" s="174"/>
      <c r="C1479" s="174"/>
      <c r="D1479" s="63"/>
      <c r="E1479" s="63"/>
      <c r="F1479" s="174"/>
      <c r="G1479" s="174"/>
      <c r="H1479" s="174"/>
      <c r="I1479" s="174"/>
      <c r="J1479" s="174"/>
      <c r="K1479" s="174"/>
      <c r="L1479" s="174"/>
      <c r="M1479" s="174"/>
      <c r="N1479" s="174"/>
      <c r="O1479" s="63"/>
      <c r="P1479" s="63"/>
      <c r="Q1479" s="174"/>
      <c r="R1479" s="63"/>
      <c r="S1479" s="174"/>
      <c r="T1479" s="174"/>
      <c r="U1479" s="174"/>
      <c r="V1479" s="63"/>
      <c r="W1479" s="174"/>
      <c r="X1479" s="174"/>
      <c r="Y1479" s="429"/>
      <c r="Z1479" s="63"/>
      <c r="AA1479" s="63"/>
      <c r="AB1479" s="63"/>
      <c r="AC1479" s="63"/>
      <c r="AD1479" s="174"/>
      <c r="AE1479" s="174"/>
      <c r="AF1479" s="466"/>
      <c r="AG1479" s="174"/>
      <c r="AH1479" s="174"/>
      <c r="AI1479" s="174"/>
      <c r="AJ1479" s="174"/>
      <c r="AK1479" s="174"/>
      <c r="AL1479" s="174"/>
      <c r="AM1479" s="174"/>
      <c r="AN1479" s="174"/>
      <c r="AO1479" s="174"/>
      <c r="AP1479" s="174"/>
      <c r="AQ1479" s="174"/>
      <c r="AR1479" s="174"/>
      <c r="AS1479" s="174"/>
      <c r="AT1479" s="415"/>
      <c r="AU1479" s="174"/>
      <c r="AV1479" s="437"/>
      <c r="AW1479" s="523"/>
      <c r="AX1479" s="524"/>
      <c r="AY1479" s="422"/>
      <c r="AZ1479" s="524"/>
      <c r="BA1479" s="524"/>
      <c r="BB1479" s="422"/>
      <c r="BC1479" s="524"/>
      <c r="BD1479" s="523"/>
      <c r="BE1479" s="524"/>
      <c r="BF1479" s="524"/>
      <c r="BG1479" s="426">
        <f t="shared" si="32"/>
        <v>0</v>
      </c>
      <c r="BH1479" s="426">
        <f t="shared" si="33"/>
        <v>0</v>
      </c>
      <c r="BI1479" s="426">
        <f t="shared" si="34"/>
        <v>0</v>
      </c>
      <c r="BJ1479" s="426">
        <f t="shared" si="35"/>
        <v>0</v>
      </c>
      <c r="BK1479" s="425" t="b">
        <f t="shared" si="36"/>
        <v>0</v>
      </c>
    </row>
    <row r="1480" spans="1:63" ht="15.75" customHeight="1">
      <c r="A1480" s="174"/>
      <c r="B1480" s="174"/>
      <c r="C1480" s="174"/>
      <c r="D1480" s="63"/>
      <c r="E1480" s="63"/>
      <c r="F1480" s="174"/>
      <c r="G1480" s="174"/>
      <c r="H1480" s="174"/>
      <c r="I1480" s="174"/>
      <c r="J1480" s="174"/>
      <c r="K1480" s="174"/>
      <c r="L1480" s="174"/>
      <c r="M1480" s="174"/>
      <c r="N1480" s="174"/>
      <c r="O1480" s="63"/>
      <c r="P1480" s="63"/>
      <c r="Q1480" s="174"/>
      <c r="R1480" s="63"/>
      <c r="S1480" s="174"/>
      <c r="T1480" s="174"/>
      <c r="U1480" s="174"/>
      <c r="V1480" s="63"/>
      <c r="W1480" s="174"/>
      <c r="X1480" s="174"/>
      <c r="Y1480" s="429"/>
      <c r="Z1480" s="63"/>
      <c r="AA1480" s="63"/>
      <c r="AB1480" s="63"/>
      <c r="AC1480" s="63"/>
      <c r="AD1480" s="174"/>
      <c r="AE1480" s="174"/>
      <c r="AF1480" s="466"/>
      <c r="AG1480" s="174"/>
      <c r="AH1480" s="174"/>
      <c r="AI1480" s="174"/>
      <c r="AJ1480" s="174"/>
      <c r="AK1480" s="174"/>
      <c r="AL1480" s="174"/>
      <c r="AM1480" s="174"/>
      <c r="AN1480" s="174"/>
      <c r="AO1480" s="174"/>
      <c r="AP1480" s="174"/>
      <c r="AQ1480" s="174"/>
      <c r="AR1480" s="174"/>
      <c r="AS1480" s="174"/>
      <c r="AT1480" s="415"/>
      <c r="AU1480" s="174"/>
      <c r="AV1480" s="437"/>
      <c r="AW1480" s="523"/>
      <c r="AX1480" s="524"/>
      <c r="AY1480" s="422"/>
      <c r="AZ1480" s="524"/>
      <c r="BA1480" s="524"/>
      <c r="BB1480" s="422"/>
      <c r="BC1480" s="524"/>
      <c r="BD1480" s="523"/>
      <c r="BE1480" s="524"/>
      <c r="BF1480" s="524"/>
      <c r="BG1480" s="426">
        <f t="shared" si="32"/>
        <v>0</v>
      </c>
      <c r="BH1480" s="426">
        <f t="shared" si="33"/>
        <v>0</v>
      </c>
      <c r="BI1480" s="426">
        <f t="shared" si="34"/>
        <v>0</v>
      </c>
      <c r="BJ1480" s="426">
        <f t="shared" si="35"/>
        <v>0</v>
      </c>
      <c r="BK1480" s="425" t="b">
        <f t="shared" si="36"/>
        <v>0</v>
      </c>
    </row>
    <row r="1481" spans="1:63" ht="15.75" customHeight="1">
      <c r="A1481" s="174"/>
      <c r="B1481" s="174"/>
      <c r="C1481" s="174"/>
      <c r="D1481" s="63"/>
      <c r="E1481" s="63"/>
      <c r="F1481" s="174"/>
      <c r="G1481" s="174"/>
      <c r="H1481" s="174"/>
      <c r="I1481" s="174"/>
      <c r="J1481" s="174"/>
      <c r="K1481" s="174"/>
      <c r="L1481" s="174"/>
      <c r="M1481" s="174"/>
      <c r="N1481" s="174"/>
      <c r="O1481" s="63"/>
      <c r="P1481" s="63"/>
      <c r="Q1481" s="174"/>
      <c r="R1481" s="63"/>
      <c r="S1481" s="174"/>
      <c r="T1481" s="174"/>
      <c r="U1481" s="174"/>
      <c r="V1481" s="63"/>
      <c r="W1481" s="174"/>
      <c r="X1481" s="174"/>
      <c r="Y1481" s="429"/>
      <c r="Z1481" s="63"/>
      <c r="AA1481" s="63"/>
      <c r="AB1481" s="63"/>
      <c r="AC1481" s="63"/>
      <c r="AD1481" s="174"/>
      <c r="AE1481" s="174"/>
      <c r="AF1481" s="466"/>
      <c r="AG1481" s="174"/>
      <c r="AH1481" s="174"/>
      <c r="AI1481" s="174"/>
      <c r="AJ1481" s="174"/>
      <c r="AK1481" s="174"/>
      <c r="AL1481" s="174"/>
      <c r="AM1481" s="174"/>
      <c r="AN1481" s="174"/>
      <c r="AO1481" s="174"/>
      <c r="AP1481" s="174"/>
      <c r="AQ1481" s="174"/>
      <c r="AR1481" s="174"/>
      <c r="AS1481" s="174"/>
      <c r="AT1481" s="415"/>
      <c r="AU1481" s="174"/>
      <c r="AV1481" s="437"/>
      <c r="AW1481" s="523"/>
      <c r="AX1481" s="524"/>
      <c r="AY1481" s="422"/>
      <c r="AZ1481" s="524"/>
      <c r="BA1481" s="524"/>
      <c r="BB1481" s="422"/>
      <c r="BC1481" s="524"/>
      <c r="BD1481" s="523"/>
      <c r="BE1481" s="524"/>
      <c r="BF1481" s="524"/>
      <c r="BG1481" s="426">
        <f t="shared" si="32"/>
        <v>0</v>
      </c>
      <c r="BH1481" s="426">
        <f t="shared" si="33"/>
        <v>0</v>
      </c>
      <c r="BI1481" s="426">
        <f t="shared" si="34"/>
        <v>0</v>
      </c>
      <c r="BJ1481" s="426">
        <f t="shared" si="35"/>
        <v>0</v>
      </c>
      <c r="BK1481" s="425" t="b">
        <f t="shared" si="36"/>
        <v>0</v>
      </c>
    </row>
    <row r="1482" spans="1:63" ht="15.75" customHeight="1">
      <c r="A1482" s="174"/>
      <c r="B1482" s="174"/>
      <c r="C1482" s="174"/>
      <c r="D1482" s="63"/>
      <c r="E1482" s="63"/>
      <c r="F1482" s="174"/>
      <c r="G1482" s="174"/>
      <c r="H1482" s="174"/>
      <c r="I1482" s="174"/>
      <c r="J1482" s="174"/>
      <c r="K1482" s="174"/>
      <c r="L1482" s="174"/>
      <c r="M1482" s="174"/>
      <c r="N1482" s="174"/>
      <c r="O1482" s="63"/>
      <c r="P1482" s="63"/>
      <c r="Q1482" s="174"/>
      <c r="R1482" s="63"/>
      <c r="S1482" s="174"/>
      <c r="T1482" s="174"/>
      <c r="U1482" s="174"/>
      <c r="V1482" s="63"/>
      <c r="W1482" s="174"/>
      <c r="X1482" s="174"/>
      <c r="Y1482" s="429"/>
      <c r="Z1482" s="63"/>
      <c r="AA1482" s="63"/>
      <c r="AB1482" s="63"/>
      <c r="AC1482" s="63"/>
      <c r="AD1482" s="174"/>
      <c r="AE1482" s="174"/>
      <c r="AF1482" s="466"/>
      <c r="AG1482" s="174"/>
      <c r="AH1482" s="174"/>
      <c r="AI1482" s="174"/>
      <c r="AJ1482" s="174"/>
      <c r="AK1482" s="174"/>
      <c r="AL1482" s="174"/>
      <c r="AM1482" s="174"/>
      <c r="AN1482" s="174"/>
      <c r="AO1482" s="174"/>
      <c r="AP1482" s="174"/>
      <c r="AQ1482" s="174"/>
      <c r="AR1482" s="174"/>
      <c r="AS1482" s="174"/>
      <c r="AT1482" s="415"/>
      <c r="AU1482" s="174"/>
      <c r="AV1482" s="437"/>
      <c r="AW1482" s="523"/>
      <c r="AX1482" s="524"/>
      <c r="AY1482" s="422"/>
      <c r="AZ1482" s="524"/>
      <c r="BA1482" s="524"/>
      <c r="BB1482" s="422"/>
      <c r="BC1482" s="524"/>
      <c r="BD1482" s="523"/>
      <c r="BE1482" s="524"/>
      <c r="BF1482" s="524"/>
      <c r="BG1482" s="426">
        <f t="shared" si="32"/>
        <v>0</v>
      </c>
      <c r="BH1482" s="426">
        <f t="shared" si="33"/>
        <v>0</v>
      </c>
      <c r="BI1482" s="426">
        <f t="shared" si="34"/>
        <v>0</v>
      </c>
      <c r="BJ1482" s="426">
        <f t="shared" si="35"/>
        <v>0</v>
      </c>
      <c r="BK1482" s="425" t="b">
        <f t="shared" si="36"/>
        <v>0</v>
      </c>
    </row>
    <row r="1483" spans="1:63" ht="15.75" customHeight="1">
      <c r="A1483" s="174"/>
      <c r="B1483" s="174"/>
      <c r="C1483" s="174"/>
      <c r="D1483" s="63"/>
      <c r="E1483" s="63"/>
      <c r="F1483" s="174"/>
      <c r="G1483" s="174"/>
      <c r="H1483" s="174"/>
      <c r="I1483" s="174"/>
      <c r="J1483" s="174"/>
      <c r="K1483" s="174"/>
      <c r="L1483" s="174"/>
      <c r="M1483" s="174"/>
      <c r="N1483" s="174"/>
      <c r="O1483" s="63"/>
      <c r="P1483" s="63"/>
      <c r="Q1483" s="174"/>
      <c r="R1483" s="63"/>
      <c r="S1483" s="174"/>
      <c r="T1483" s="174"/>
      <c r="U1483" s="174"/>
      <c r="V1483" s="63"/>
      <c r="W1483" s="174"/>
      <c r="X1483" s="174"/>
      <c r="Y1483" s="429"/>
      <c r="Z1483" s="63"/>
      <c r="AA1483" s="63"/>
      <c r="AB1483" s="63"/>
      <c r="AC1483" s="63"/>
      <c r="AD1483" s="174"/>
      <c r="AE1483" s="174"/>
      <c r="AF1483" s="466"/>
      <c r="AG1483" s="174"/>
      <c r="AH1483" s="174"/>
      <c r="AI1483" s="174"/>
      <c r="AJ1483" s="174"/>
      <c r="AK1483" s="174"/>
      <c r="AL1483" s="174"/>
      <c r="AM1483" s="174"/>
      <c r="AN1483" s="174"/>
      <c r="AO1483" s="174"/>
      <c r="AP1483" s="174"/>
      <c r="AQ1483" s="174"/>
      <c r="AR1483" s="174"/>
      <c r="AS1483" s="174"/>
      <c r="AT1483" s="415"/>
      <c r="AU1483" s="174"/>
      <c r="AV1483" s="437"/>
      <c r="AW1483" s="523"/>
      <c r="AX1483" s="524"/>
      <c r="AY1483" s="422"/>
      <c r="AZ1483" s="524"/>
      <c r="BA1483" s="524"/>
      <c r="BB1483" s="422"/>
      <c r="BC1483" s="524"/>
      <c r="BD1483" s="523"/>
      <c r="BE1483" s="524"/>
      <c r="BF1483" s="524"/>
      <c r="BG1483" s="426">
        <f t="shared" si="32"/>
        <v>0</v>
      </c>
      <c r="BH1483" s="426">
        <f t="shared" si="33"/>
        <v>0</v>
      </c>
      <c r="BI1483" s="426">
        <f t="shared" si="34"/>
        <v>0</v>
      </c>
      <c r="BJ1483" s="426">
        <f t="shared" si="35"/>
        <v>0</v>
      </c>
      <c r="BK1483" s="425" t="b">
        <f t="shared" si="36"/>
        <v>0</v>
      </c>
    </row>
    <row r="1484" spans="1:63" ht="15.75" customHeight="1">
      <c r="A1484" s="174"/>
      <c r="B1484" s="174"/>
      <c r="C1484" s="174"/>
      <c r="D1484" s="63"/>
      <c r="E1484" s="63"/>
      <c r="F1484" s="174"/>
      <c r="G1484" s="174"/>
      <c r="H1484" s="174"/>
      <c r="I1484" s="174"/>
      <c r="J1484" s="174"/>
      <c r="K1484" s="174"/>
      <c r="L1484" s="174"/>
      <c r="M1484" s="174"/>
      <c r="N1484" s="174"/>
      <c r="O1484" s="63"/>
      <c r="P1484" s="63"/>
      <c r="Q1484" s="174"/>
      <c r="R1484" s="63"/>
      <c r="S1484" s="174"/>
      <c r="T1484" s="174"/>
      <c r="U1484" s="174"/>
      <c r="V1484" s="63"/>
      <c r="W1484" s="174"/>
      <c r="X1484" s="174"/>
      <c r="Y1484" s="429"/>
      <c r="Z1484" s="63"/>
      <c r="AA1484" s="63"/>
      <c r="AB1484" s="63"/>
      <c r="AC1484" s="63"/>
      <c r="AD1484" s="174"/>
      <c r="AE1484" s="174"/>
      <c r="AF1484" s="466"/>
      <c r="AG1484" s="174"/>
      <c r="AH1484" s="174"/>
      <c r="AI1484" s="174"/>
      <c r="AJ1484" s="174"/>
      <c r="AK1484" s="174"/>
      <c r="AL1484" s="174"/>
      <c r="AM1484" s="174"/>
      <c r="AN1484" s="174"/>
      <c r="AO1484" s="174"/>
      <c r="AP1484" s="174"/>
      <c r="AQ1484" s="174"/>
      <c r="AR1484" s="174"/>
      <c r="AS1484" s="174"/>
      <c r="AT1484" s="415"/>
      <c r="AU1484" s="174"/>
      <c r="AV1484" s="437"/>
      <c r="AW1484" s="523"/>
      <c r="AX1484" s="524"/>
      <c r="AY1484" s="422"/>
      <c r="AZ1484" s="524"/>
      <c r="BA1484" s="524"/>
      <c r="BB1484" s="422"/>
      <c r="BC1484" s="524"/>
      <c r="BD1484" s="523"/>
      <c r="BE1484" s="524"/>
      <c r="BF1484" s="524"/>
      <c r="BG1484" s="426">
        <f t="shared" si="32"/>
        <v>0</v>
      </c>
      <c r="BH1484" s="426">
        <f t="shared" si="33"/>
        <v>0</v>
      </c>
      <c r="BI1484" s="426">
        <f t="shared" si="34"/>
        <v>0</v>
      </c>
      <c r="BJ1484" s="426">
        <f t="shared" si="35"/>
        <v>0</v>
      </c>
      <c r="BK1484" s="425" t="b">
        <f t="shared" si="36"/>
        <v>0</v>
      </c>
    </row>
    <row r="1485" spans="1:63" ht="15.75" customHeight="1">
      <c r="A1485" s="174"/>
      <c r="B1485" s="174"/>
      <c r="C1485" s="174"/>
      <c r="D1485" s="63"/>
      <c r="E1485" s="63"/>
      <c r="F1485" s="174"/>
      <c r="G1485" s="174"/>
      <c r="H1485" s="174"/>
      <c r="I1485" s="174"/>
      <c r="J1485" s="174"/>
      <c r="K1485" s="174"/>
      <c r="L1485" s="174"/>
      <c r="M1485" s="174"/>
      <c r="N1485" s="174"/>
      <c r="O1485" s="63"/>
      <c r="P1485" s="63"/>
      <c r="Q1485" s="174"/>
      <c r="R1485" s="63"/>
      <c r="S1485" s="174"/>
      <c r="T1485" s="174"/>
      <c r="U1485" s="174"/>
      <c r="V1485" s="63"/>
      <c r="W1485" s="174"/>
      <c r="X1485" s="174"/>
      <c r="Y1485" s="429"/>
      <c r="Z1485" s="63"/>
      <c r="AA1485" s="63"/>
      <c r="AB1485" s="63"/>
      <c r="AC1485" s="63"/>
      <c r="AD1485" s="174"/>
      <c r="AE1485" s="174"/>
      <c r="AF1485" s="466"/>
      <c r="AG1485" s="174"/>
      <c r="AH1485" s="174"/>
      <c r="AI1485" s="174"/>
      <c r="AJ1485" s="174"/>
      <c r="AK1485" s="174"/>
      <c r="AL1485" s="174"/>
      <c r="AM1485" s="174"/>
      <c r="AN1485" s="174"/>
      <c r="AO1485" s="174"/>
      <c r="AP1485" s="174"/>
      <c r="AQ1485" s="174"/>
      <c r="AR1485" s="174"/>
      <c r="AS1485" s="174"/>
      <c r="AT1485" s="415"/>
      <c r="AU1485" s="174"/>
      <c r="AV1485" s="437"/>
      <c r="AW1485" s="523"/>
      <c r="AX1485" s="524"/>
      <c r="AY1485" s="422"/>
      <c r="AZ1485" s="524"/>
      <c r="BA1485" s="524"/>
      <c r="BB1485" s="422"/>
      <c r="BC1485" s="524"/>
      <c r="BD1485" s="523"/>
      <c r="BE1485" s="524"/>
      <c r="BF1485" s="524"/>
      <c r="BG1485" s="426">
        <f t="shared" si="32"/>
        <v>0</v>
      </c>
      <c r="BH1485" s="426">
        <f t="shared" si="33"/>
        <v>0</v>
      </c>
      <c r="BI1485" s="426">
        <f t="shared" si="34"/>
        <v>0</v>
      </c>
      <c r="BJ1485" s="426">
        <f t="shared" si="35"/>
        <v>0</v>
      </c>
      <c r="BK1485" s="425" t="b">
        <f t="shared" si="36"/>
        <v>0</v>
      </c>
    </row>
    <row r="1486" spans="1:63" ht="15.75" customHeight="1">
      <c r="A1486" s="174"/>
      <c r="B1486" s="174"/>
      <c r="C1486" s="174"/>
      <c r="D1486" s="63"/>
      <c r="E1486" s="63"/>
      <c r="F1486" s="174"/>
      <c r="G1486" s="174"/>
      <c r="H1486" s="174"/>
      <c r="I1486" s="174"/>
      <c r="J1486" s="174"/>
      <c r="K1486" s="174"/>
      <c r="L1486" s="174"/>
      <c r="M1486" s="174"/>
      <c r="N1486" s="174"/>
      <c r="O1486" s="63"/>
      <c r="P1486" s="63"/>
      <c r="Q1486" s="174"/>
      <c r="R1486" s="63"/>
      <c r="S1486" s="174"/>
      <c r="T1486" s="174"/>
      <c r="U1486" s="174"/>
      <c r="V1486" s="63"/>
      <c r="W1486" s="174"/>
      <c r="X1486" s="174"/>
      <c r="Y1486" s="429"/>
      <c r="Z1486" s="63"/>
      <c r="AA1486" s="63"/>
      <c r="AB1486" s="63"/>
      <c r="AC1486" s="63"/>
      <c r="AD1486" s="174"/>
      <c r="AE1486" s="174"/>
      <c r="AF1486" s="466"/>
      <c r="AG1486" s="174"/>
      <c r="AH1486" s="174"/>
      <c r="AI1486" s="174"/>
      <c r="AJ1486" s="174"/>
      <c r="AK1486" s="174"/>
      <c r="AL1486" s="174"/>
      <c r="AM1486" s="174"/>
      <c r="AN1486" s="174"/>
      <c r="AO1486" s="174"/>
      <c r="AP1486" s="174"/>
      <c r="AQ1486" s="174"/>
      <c r="AR1486" s="174"/>
      <c r="AS1486" s="174"/>
      <c r="AT1486" s="415"/>
      <c r="AU1486" s="174"/>
      <c r="AV1486" s="437"/>
      <c r="AW1486" s="523"/>
      <c r="AX1486" s="524"/>
      <c r="AY1486" s="422"/>
      <c r="AZ1486" s="524"/>
      <c r="BA1486" s="524"/>
      <c r="BB1486" s="422"/>
      <c r="BC1486" s="524"/>
      <c r="BD1486" s="523"/>
      <c r="BE1486" s="524"/>
      <c r="BF1486" s="524"/>
      <c r="BG1486" s="426">
        <f t="shared" si="32"/>
        <v>0</v>
      </c>
      <c r="BH1486" s="426">
        <f t="shared" si="33"/>
        <v>0</v>
      </c>
      <c r="BI1486" s="426">
        <f t="shared" si="34"/>
        <v>0</v>
      </c>
      <c r="BJ1486" s="426">
        <f t="shared" si="35"/>
        <v>0</v>
      </c>
      <c r="BK1486" s="425" t="b">
        <f t="shared" si="36"/>
        <v>0</v>
      </c>
    </row>
    <row r="1487" spans="1:63" ht="15.75" customHeight="1">
      <c r="A1487" s="174"/>
      <c r="B1487" s="174"/>
      <c r="C1487" s="174"/>
      <c r="D1487" s="63"/>
      <c r="E1487" s="63"/>
      <c r="F1487" s="174"/>
      <c r="G1487" s="174"/>
      <c r="H1487" s="174"/>
      <c r="I1487" s="174"/>
      <c r="J1487" s="174"/>
      <c r="K1487" s="174"/>
      <c r="L1487" s="174"/>
      <c r="M1487" s="174"/>
      <c r="N1487" s="174"/>
      <c r="O1487" s="63"/>
      <c r="P1487" s="63"/>
      <c r="Q1487" s="174"/>
      <c r="R1487" s="63"/>
      <c r="S1487" s="174"/>
      <c r="T1487" s="174"/>
      <c r="U1487" s="174"/>
      <c r="V1487" s="63"/>
      <c r="W1487" s="174"/>
      <c r="X1487" s="174"/>
      <c r="Y1487" s="429"/>
      <c r="Z1487" s="63"/>
      <c r="AA1487" s="63"/>
      <c r="AB1487" s="63"/>
      <c r="AC1487" s="63"/>
      <c r="AD1487" s="174"/>
      <c r="AE1487" s="174"/>
      <c r="AF1487" s="466"/>
      <c r="AG1487" s="174"/>
      <c r="AH1487" s="174"/>
      <c r="AI1487" s="174"/>
      <c r="AJ1487" s="174"/>
      <c r="AK1487" s="174"/>
      <c r="AL1487" s="174"/>
      <c r="AM1487" s="174"/>
      <c r="AN1487" s="174"/>
      <c r="AO1487" s="174"/>
      <c r="AP1487" s="174"/>
      <c r="AQ1487" s="174"/>
      <c r="AR1487" s="174"/>
      <c r="AS1487" s="174"/>
      <c r="AT1487" s="415"/>
      <c r="AU1487" s="174"/>
      <c r="AV1487" s="437"/>
      <c r="AW1487" s="523"/>
      <c r="AX1487" s="524"/>
      <c r="AY1487" s="422"/>
      <c r="AZ1487" s="524"/>
      <c r="BA1487" s="524"/>
      <c r="BB1487" s="422"/>
      <c r="BC1487" s="524"/>
      <c r="BD1487" s="523"/>
      <c r="BE1487" s="524"/>
      <c r="BF1487" s="524"/>
      <c r="BG1487" s="426">
        <f t="shared" si="32"/>
        <v>0</v>
      </c>
      <c r="BH1487" s="426">
        <f t="shared" si="33"/>
        <v>0</v>
      </c>
      <c r="BI1487" s="426">
        <f t="shared" si="34"/>
        <v>0</v>
      </c>
      <c r="BJ1487" s="426">
        <f t="shared" si="35"/>
        <v>0</v>
      </c>
      <c r="BK1487" s="425" t="b">
        <f t="shared" si="36"/>
        <v>0</v>
      </c>
    </row>
    <row r="1488" spans="1:63" ht="15.75" customHeight="1">
      <c r="A1488" s="174"/>
      <c r="B1488" s="174"/>
      <c r="C1488" s="174"/>
      <c r="D1488" s="63"/>
      <c r="E1488" s="63"/>
      <c r="F1488" s="174"/>
      <c r="G1488" s="174"/>
      <c r="H1488" s="174"/>
      <c r="I1488" s="174"/>
      <c r="J1488" s="174"/>
      <c r="K1488" s="174"/>
      <c r="L1488" s="174"/>
      <c r="M1488" s="174"/>
      <c r="N1488" s="174"/>
      <c r="O1488" s="63"/>
      <c r="P1488" s="63"/>
      <c r="Q1488" s="174"/>
      <c r="R1488" s="63"/>
      <c r="S1488" s="174"/>
      <c r="T1488" s="174"/>
      <c r="U1488" s="174"/>
      <c r="V1488" s="63"/>
      <c r="W1488" s="174"/>
      <c r="X1488" s="174"/>
      <c r="Y1488" s="429"/>
      <c r="Z1488" s="63"/>
      <c r="AA1488" s="63"/>
      <c r="AB1488" s="63"/>
      <c r="AC1488" s="63"/>
      <c r="AD1488" s="174"/>
      <c r="AE1488" s="174"/>
      <c r="AF1488" s="466"/>
      <c r="AG1488" s="174"/>
      <c r="AH1488" s="174"/>
      <c r="AI1488" s="174"/>
      <c r="AJ1488" s="174"/>
      <c r="AK1488" s="174"/>
      <c r="AL1488" s="174"/>
      <c r="AM1488" s="174"/>
      <c r="AN1488" s="174"/>
      <c r="AO1488" s="174"/>
      <c r="AP1488" s="174"/>
      <c r="AQ1488" s="174"/>
      <c r="AR1488" s="174"/>
      <c r="AS1488" s="174"/>
      <c r="AT1488" s="415"/>
      <c r="AU1488" s="174"/>
      <c r="AV1488" s="437"/>
      <c r="AW1488" s="523"/>
      <c r="AX1488" s="524"/>
      <c r="AY1488" s="422"/>
      <c r="AZ1488" s="524"/>
      <c r="BA1488" s="524"/>
      <c r="BB1488" s="422"/>
      <c r="BC1488" s="524"/>
      <c r="BD1488" s="523"/>
      <c r="BE1488" s="524"/>
      <c r="BF1488" s="524"/>
      <c r="BG1488" s="426">
        <f t="shared" si="32"/>
        <v>0</v>
      </c>
      <c r="BH1488" s="426">
        <f t="shared" si="33"/>
        <v>0</v>
      </c>
      <c r="BI1488" s="426">
        <f t="shared" si="34"/>
        <v>0</v>
      </c>
      <c r="BJ1488" s="426">
        <f t="shared" si="35"/>
        <v>0</v>
      </c>
      <c r="BK1488" s="425" t="b">
        <f t="shared" si="36"/>
        <v>0</v>
      </c>
    </row>
    <row r="1489" spans="1:63" ht="15.75" customHeight="1">
      <c r="A1489" s="174"/>
      <c r="B1489" s="174"/>
      <c r="C1489" s="174"/>
      <c r="D1489" s="63"/>
      <c r="E1489" s="63"/>
      <c r="F1489" s="174"/>
      <c r="G1489" s="174"/>
      <c r="H1489" s="174"/>
      <c r="I1489" s="174"/>
      <c r="J1489" s="174"/>
      <c r="K1489" s="174"/>
      <c r="L1489" s="174"/>
      <c r="M1489" s="174"/>
      <c r="N1489" s="174"/>
      <c r="O1489" s="63"/>
      <c r="P1489" s="63"/>
      <c r="Q1489" s="174"/>
      <c r="R1489" s="63"/>
      <c r="S1489" s="174"/>
      <c r="T1489" s="174"/>
      <c r="U1489" s="174"/>
      <c r="V1489" s="63"/>
      <c r="W1489" s="174"/>
      <c r="X1489" s="174"/>
      <c r="Y1489" s="429"/>
      <c r="Z1489" s="63"/>
      <c r="AA1489" s="63"/>
      <c r="AB1489" s="63"/>
      <c r="AC1489" s="63"/>
      <c r="AD1489" s="174"/>
      <c r="AE1489" s="174"/>
      <c r="AF1489" s="466"/>
      <c r="AG1489" s="174"/>
      <c r="AH1489" s="174"/>
      <c r="AI1489" s="174"/>
      <c r="AJ1489" s="174"/>
      <c r="AK1489" s="174"/>
      <c r="AL1489" s="174"/>
      <c r="AM1489" s="174"/>
      <c r="AN1489" s="174"/>
      <c r="AO1489" s="174"/>
      <c r="AP1489" s="174"/>
      <c r="AQ1489" s="174"/>
      <c r="AR1489" s="174"/>
      <c r="AS1489" s="174"/>
      <c r="AT1489" s="415"/>
      <c r="AU1489" s="174"/>
      <c r="AV1489" s="437"/>
      <c r="AW1489" s="523"/>
      <c r="AX1489" s="524"/>
      <c r="AY1489" s="422"/>
      <c r="AZ1489" s="524"/>
      <c r="BA1489" s="524"/>
      <c r="BB1489" s="422"/>
      <c r="BC1489" s="524"/>
      <c r="BD1489" s="523"/>
      <c r="BE1489" s="524"/>
      <c r="BF1489" s="524"/>
      <c r="BG1489" s="426">
        <f t="shared" si="32"/>
        <v>0</v>
      </c>
      <c r="BH1489" s="426">
        <f t="shared" si="33"/>
        <v>0</v>
      </c>
      <c r="BI1489" s="426">
        <f t="shared" si="34"/>
        <v>0</v>
      </c>
      <c r="BJ1489" s="426">
        <f t="shared" si="35"/>
        <v>0</v>
      </c>
      <c r="BK1489" s="425" t="b">
        <f t="shared" si="36"/>
        <v>0</v>
      </c>
    </row>
    <row r="1490" spans="1:63" ht="15.75" customHeight="1">
      <c r="A1490" s="174"/>
      <c r="B1490" s="174"/>
      <c r="C1490" s="174"/>
      <c r="D1490" s="63"/>
      <c r="E1490" s="63"/>
      <c r="F1490" s="174"/>
      <c r="G1490" s="174"/>
      <c r="H1490" s="174"/>
      <c r="I1490" s="174"/>
      <c r="J1490" s="174"/>
      <c r="K1490" s="174"/>
      <c r="L1490" s="174"/>
      <c r="M1490" s="174"/>
      <c r="N1490" s="174"/>
      <c r="O1490" s="63"/>
      <c r="P1490" s="63"/>
      <c r="Q1490" s="174"/>
      <c r="R1490" s="63"/>
      <c r="S1490" s="174"/>
      <c r="T1490" s="174"/>
      <c r="U1490" s="174"/>
      <c r="V1490" s="63"/>
      <c r="W1490" s="174"/>
      <c r="X1490" s="174"/>
      <c r="Y1490" s="429"/>
      <c r="Z1490" s="63"/>
      <c r="AA1490" s="63"/>
      <c r="AB1490" s="63"/>
      <c r="AC1490" s="63"/>
      <c r="AD1490" s="174"/>
      <c r="AE1490" s="174"/>
      <c r="AF1490" s="466"/>
      <c r="AG1490" s="174"/>
      <c r="AH1490" s="174"/>
      <c r="AI1490" s="174"/>
      <c r="AJ1490" s="174"/>
      <c r="AK1490" s="174"/>
      <c r="AL1490" s="174"/>
      <c r="AM1490" s="174"/>
      <c r="AN1490" s="174"/>
      <c r="AO1490" s="174"/>
      <c r="AP1490" s="174"/>
      <c r="AQ1490" s="174"/>
      <c r="AR1490" s="174"/>
      <c r="AS1490" s="174"/>
      <c r="AT1490" s="415"/>
      <c r="AU1490" s="174"/>
      <c r="AV1490" s="437"/>
      <c r="AW1490" s="523"/>
      <c r="AX1490" s="524"/>
      <c r="AY1490" s="422"/>
      <c r="AZ1490" s="524"/>
      <c r="BA1490" s="524"/>
      <c r="BB1490" s="422"/>
      <c r="BC1490" s="524"/>
      <c r="BD1490" s="523"/>
      <c r="BE1490" s="524"/>
      <c r="BF1490" s="524"/>
      <c r="BG1490" s="426">
        <f t="shared" si="32"/>
        <v>0</v>
      </c>
      <c r="BH1490" s="426">
        <f t="shared" si="33"/>
        <v>0</v>
      </c>
      <c r="BI1490" s="426">
        <f t="shared" si="34"/>
        <v>0</v>
      </c>
      <c r="BJ1490" s="426">
        <f t="shared" si="35"/>
        <v>0</v>
      </c>
      <c r="BK1490" s="425" t="b">
        <f t="shared" si="36"/>
        <v>0</v>
      </c>
    </row>
    <row r="1491" spans="1:63" ht="15.75" customHeight="1">
      <c r="A1491" s="174"/>
      <c r="B1491" s="174"/>
      <c r="C1491" s="174"/>
      <c r="D1491" s="63"/>
      <c r="E1491" s="63"/>
      <c r="F1491" s="174"/>
      <c r="G1491" s="174"/>
      <c r="H1491" s="174"/>
      <c r="I1491" s="174"/>
      <c r="J1491" s="174"/>
      <c r="K1491" s="174"/>
      <c r="L1491" s="174"/>
      <c r="M1491" s="174"/>
      <c r="N1491" s="174"/>
      <c r="O1491" s="63"/>
      <c r="P1491" s="63"/>
      <c r="Q1491" s="174"/>
      <c r="R1491" s="63"/>
      <c r="S1491" s="174"/>
      <c r="T1491" s="174"/>
      <c r="U1491" s="174"/>
      <c r="V1491" s="63"/>
      <c r="W1491" s="174"/>
      <c r="X1491" s="174"/>
      <c r="Y1491" s="429"/>
      <c r="Z1491" s="63"/>
      <c r="AA1491" s="63"/>
      <c r="AB1491" s="63"/>
      <c r="AC1491" s="63"/>
      <c r="AD1491" s="174"/>
      <c r="AE1491" s="174"/>
      <c r="AF1491" s="466"/>
      <c r="AG1491" s="174"/>
      <c r="AH1491" s="174"/>
      <c r="AI1491" s="174"/>
      <c r="AJ1491" s="174"/>
      <c r="AK1491" s="174"/>
      <c r="AL1491" s="174"/>
      <c r="AM1491" s="174"/>
      <c r="AN1491" s="174"/>
      <c r="AO1491" s="174"/>
      <c r="AP1491" s="174"/>
      <c r="AQ1491" s="174"/>
      <c r="AR1491" s="174"/>
      <c r="AS1491" s="174"/>
      <c r="AT1491" s="415"/>
      <c r="AU1491" s="174"/>
      <c r="AV1491" s="437"/>
      <c r="AW1491" s="523"/>
      <c r="AX1491" s="524"/>
      <c r="AY1491" s="422"/>
      <c r="AZ1491" s="524"/>
      <c r="BA1491" s="524"/>
      <c r="BB1491" s="422"/>
      <c r="BC1491" s="524"/>
      <c r="BD1491" s="523"/>
      <c r="BE1491" s="524"/>
      <c r="BF1491" s="524"/>
      <c r="BG1491" s="426">
        <f t="shared" si="32"/>
        <v>0</v>
      </c>
      <c r="BH1491" s="426">
        <f t="shared" si="33"/>
        <v>0</v>
      </c>
      <c r="BI1491" s="426">
        <f t="shared" si="34"/>
        <v>0</v>
      </c>
      <c r="BJ1491" s="426">
        <f t="shared" si="35"/>
        <v>0</v>
      </c>
      <c r="BK1491" s="425" t="b">
        <f t="shared" si="36"/>
        <v>0</v>
      </c>
    </row>
    <row r="1492" spans="1:63" ht="15.75" customHeight="1">
      <c r="A1492" s="174"/>
      <c r="B1492" s="174"/>
      <c r="C1492" s="174"/>
      <c r="D1492" s="63"/>
      <c r="E1492" s="63"/>
      <c r="F1492" s="174"/>
      <c r="G1492" s="174"/>
      <c r="H1492" s="174"/>
      <c r="I1492" s="174"/>
      <c r="J1492" s="174"/>
      <c r="K1492" s="174"/>
      <c r="L1492" s="174"/>
      <c r="M1492" s="174"/>
      <c r="N1492" s="174"/>
      <c r="O1492" s="63"/>
      <c r="P1492" s="63"/>
      <c r="Q1492" s="174"/>
      <c r="R1492" s="63"/>
      <c r="S1492" s="174"/>
      <c r="T1492" s="174"/>
      <c r="U1492" s="174"/>
      <c r="V1492" s="63"/>
      <c r="W1492" s="174"/>
      <c r="X1492" s="174"/>
      <c r="Y1492" s="429"/>
      <c r="Z1492" s="63"/>
      <c r="AA1492" s="63"/>
      <c r="AB1492" s="63"/>
      <c r="AC1492" s="63"/>
      <c r="AD1492" s="174"/>
      <c r="AE1492" s="174"/>
      <c r="AF1492" s="466"/>
      <c r="AG1492" s="174"/>
      <c r="AH1492" s="174"/>
      <c r="AI1492" s="174"/>
      <c r="AJ1492" s="174"/>
      <c r="AK1492" s="174"/>
      <c r="AL1492" s="174"/>
      <c r="AM1492" s="174"/>
      <c r="AN1492" s="174"/>
      <c r="AO1492" s="174"/>
      <c r="AP1492" s="174"/>
      <c r="AQ1492" s="174"/>
      <c r="AR1492" s="174"/>
      <c r="AS1492" s="174"/>
      <c r="AT1492" s="415"/>
      <c r="AU1492" s="174"/>
      <c r="AV1492" s="437"/>
      <c r="AW1492" s="523"/>
      <c r="AX1492" s="524"/>
      <c r="AY1492" s="422"/>
      <c r="AZ1492" s="524"/>
      <c r="BA1492" s="524"/>
      <c r="BB1492" s="422"/>
      <c r="BC1492" s="524"/>
      <c r="BD1492" s="523"/>
      <c r="BE1492" s="524"/>
      <c r="BF1492" s="524"/>
      <c r="BG1492" s="426">
        <f t="shared" si="32"/>
        <v>0</v>
      </c>
      <c r="BH1492" s="426">
        <f t="shared" si="33"/>
        <v>0</v>
      </c>
      <c r="BI1492" s="426">
        <f t="shared" si="34"/>
        <v>0</v>
      </c>
      <c r="BJ1492" s="426">
        <f t="shared" si="35"/>
        <v>0</v>
      </c>
      <c r="BK1492" s="425" t="b">
        <f t="shared" si="36"/>
        <v>0</v>
      </c>
    </row>
    <row r="1493" spans="1:63" ht="15.75" customHeight="1">
      <c r="A1493" s="174"/>
      <c r="B1493" s="174"/>
      <c r="C1493" s="174"/>
      <c r="D1493" s="63"/>
      <c r="E1493" s="63"/>
      <c r="F1493" s="174"/>
      <c r="G1493" s="174"/>
      <c r="H1493" s="174"/>
      <c r="I1493" s="174"/>
      <c r="J1493" s="174"/>
      <c r="K1493" s="174"/>
      <c r="L1493" s="174"/>
      <c r="M1493" s="174"/>
      <c r="N1493" s="174"/>
      <c r="O1493" s="63"/>
      <c r="P1493" s="63"/>
      <c r="Q1493" s="174"/>
      <c r="R1493" s="63"/>
      <c r="S1493" s="174"/>
      <c r="T1493" s="174"/>
      <c r="U1493" s="174"/>
      <c r="V1493" s="63"/>
      <c r="W1493" s="174"/>
      <c r="X1493" s="174"/>
      <c r="Y1493" s="429"/>
      <c r="Z1493" s="63"/>
      <c r="AA1493" s="63"/>
      <c r="AB1493" s="63"/>
      <c r="AC1493" s="63"/>
      <c r="AD1493" s="174"/>
      <c r="AE1493" s="174"/>
      <c r="AF1493" s="466"/>
      <c r="AG1493" s="174"/>
      <c r="AH1493" s="174"/>
      <c r="AI1493" s="174"/>
      <c r="AJ1493" s="174"/>
      <c r="AK1493" s="174"/>
      <c r="AL1493" s="174"/>
      <c r="AM1493" s="174"/>
      <c r="AN1493" s="174"/>
      <c r="AO1493" s="174"/>
      <c r="AP1493" s="174"/>
      <c r="AQ1493" s="174"/>
      <c r="AR1493" s="174"/>
      <c r="AS1493" s="174"/>
      <c r="AT1493" s="415"/>
      <c r="AU1493" s="174"/>
      <c r="AV1493" s="437"/>
      <c r="AW1493" s="523"/>
      <c r="AX1493" s="524"/>
      <c r="AY1493" s="422"/>
      <c r="AZ1493" s="524"/>
      <c r="BA1493" s="524"/>
      <c r="BB1493" s="422"/>
      <c r="BC1493" s="524"/>
      <c r="BD1493" s="523"/>
      <c r="BE1493" s="524"/>
      <c r="BF1493" s="524"/>
      <c r="BG1493" s="426">
        <f t="shared" si="32"/>
        <v>0</v>
      </c>
      <c r="BH1493" s="426">
        <f t="shared" si="33"/>
        <v>0</v>
      </c>
      <c r="BI1493" s="426">
        <f t="shared" si="34"/>
        <v>0</v>
      </c>
      <c r="BJ1493" s="426">
        <f t="shared" si="35"/>
        <v>0</v>
      </c>
      <c r="BK1493" s="425" t="b">
        <f t="shared" si="36"/>
        <v>0</v>
      </c>
    </row>
    <row r="1494" spans="1:63" ht="15.75" customHeight="1">
      <c r="A1494" s="174"/>
      <c r="B1494" s="174"/>
      <c r="C1494" s="174"/>
      <c r="D1494" s="63"/>
      <c r="E1494" s="63"/>
      <c r="F1494" s="174"/>
      <c r="G1494" s="174"/>
      <c r="H1494" s="174"/>
      <c r="I1494" s="174"/>
      <c r="J1494" s="174"/>
      <c r="K1494" s="174"/>
      <c r="L1494" s="174"/>
      <c r="M1494" s="174"/>
      <c r="N1494" s="174"/>
      <c r="O1494" s="63"/>
      <c r="P1494" s="63"/>
      <c r="Q1494" s="174"/>
      <c r="R1494" s="63"/>
      <c r="S1494" s="174"/>
      <c r="T1494" s="174"/>
      <c r="U1494" s="174"/>
      <c r="V1494" s="63"/>
      <c r="W1494" s="174"/>
      <c r="X1494" s="174"/>
      <c r="Y1494" s="429"/>
      <c r="Z1494" s="63"/>
      <c r="AA1494" s="63"/>
      <c r="AB1494" s="63"/>
      <c r="AC1494" s="63"/>
      <c r="AD1494" s="174"/>
      <c r="AE1494" s="174"/>
      <c r="AF1494" s="466"/>
      <c r="AG1494" s="174"/>
      <c r="AH1494" s="174"/>
      <c r="AI1494" s="174"/>
      <c r="AJ1494" s="174"/>
      <c r="AK1494" s="174"/>
      <c r="AL1494" s="174"/>
      <c r="AM1494" s="174"/>
      <c r="AN1494" s="174"/>
      <c r="AO1494" s="174"/>
      <c r="AP1494" s="174"/>
      <c r="AQ1494" s="174"/>
      <c r="AR1494" s="174"/>
      <c r="AS1494" s="174"/>
      <c r="AT1494" s="415"/>
      <c r="AU1494" s="174"/>
      <c r="AV1494" s="437"/>
      <c r="AW1494" s="523"/>
      <c r="AX1494" s="524"/>
      <c r="AY1494" s="422"/>
      <c r="AZ1494" s="524"/>
      <c r="BA1494" s="524"/>
      <c r="BB1494" s="422"/>
      <c r="BC1494" s="524"/>
      <c r="BD1494" s="523"/>
      <c r="BE1494" s="524"/>
      <c r="BF1494" s="524"/>
      <c r="BG1494" s="426">
        <f t="shared" si="32"/>
        <v>0</v>
      </c>
      <c r="BH1494" s="426">
        <f t="shared" si="33"/>
        <v>0</v>
      </c>
      <c r="BI1494" s="426">
        <f t="shared" si="34"/>
        <v>0</v>
      </c>
      <c r="BJ1494" s="426">
        <f t="shared" si="35"/>
        <v>0</v>
      </c>
      <c r="BK1494" s="425" t="b">
        <f t="shared" si="36"/>
        <v>0</v>
      </c>
    </row>
    <row r="1495" spans="1:63" ht="15.75" customHeight="1">
      <c r="A1495" s="174"/>
      <c r="B1495" s="174"/>
      <c r="C1495" s="174"/>
      <c r="D1495" s="63"/>
      <c r="E1495" s="63"/>
      <c r="F1495" s="174"/>
      <c r="G1495" s="174"/>
      <c r="H1495" s="174"/>
      <c r="I1495" s="174"/>
      <c r="J1495" s="174"/>
      <c r="K1495" s="174"/>
      <c r="L1495" s="174"/>
      <c r="M1495" s="174"/>
      <c r="N1495" s="174"/>
      <c r="O1495" s="63"/>
      <c r="P1495" s="63"/>
      <c r="Q1495" s="174"/>
      <c r="R1495" s="63"/>
      <c r="S1495" s="174"/>
      <c r="T1495" s="174"/>
      <c r="U1495" s="174"/>
      <c r="V1495" s="63"/>
      <c r="W1495" s="174"/>
      <c r="X1495" s="174"/>
      <c r="Y1495" s="429"/>
      <c r="Z1495" s="63"/>
      <c r="AA1495" s="63"/>
      <c r="AB1495" s="63"/>
      <c r="AC1495" s="63"/>
      <c r="AD1495" s="174"/>
      <c r="AE1495" s="174"/>
      <c r="AF1495" s="466"/>
      <c r="AG1495" s="174"/>
      <c r="AH1495" s="174"/>
      <c r="AI1495" s="174"/>
      <c r="AJ1495" s="174"/>
      <c r="AK1495" s="174"/>
      <c r="AL1495" s="174"/>
      <c r="AM1495" s="174"/>
      <c r="AN1495" s="174"/>
      <c r="AO1495" s="174"/>
      <c r="AP1495" s="174"/>
      <c r="AQ1495" s="174"/>
      <c r="AR1495" s="174"/>
      <c r="AS1495" s="174"/>
      <c r="AT1495" s="415"/>
      <c r="AU1495" s="174"/>
      <c r="AV1495" s="437"/>
      <c r="AW1495" s="523"/>
      <c r="AX1495" s="524"/>
      <c r="AY1495" s="422"/>
      <c r="AZ1495" s="524"/>
      <c r="BA1495" s="524"/>
      <c r="BB1495" s="422"/>
      <c r="BC1495" s="524"/>
      <c r="BD1495" s="523"/>
      <c r="BE1495" s="524"/>
      <c r="BF1495" s="524"/>
      <c r="BG1495" s="426">
        <f t="shared" si="32"/>
        <v>0</v>
      </c>
      <c r="BH1495" s="426">
        <f t="shared" si="33"/>
        <v>0</v>
      </c>
      <c r="BI1495" s="426">
        <f t="shared" si="34"/>
        <v>0</v>
      </c>
      <c r="BJ1495" s="426">
        <f t="shared" si="35"/>
        <v>0</v>
      </c>
      <c r="BK1495" s="425" t="b">
        <f t="shared" si="36"/>
        <v>0</v>
      </c>
    </row>
    <row r="1496" spans="1:63" ht="15.75" customHeight="1">
      <c r="A1496" s="174"/>
      <c r="B1496" s="174"/>
      <c r="C1496" s="174"/>
      <c r="D1496" s="63"/>
      <c r="E1496" s="63"/>
      <c r="F1496" s="174"/>
      <c r="G1496" s="174"/>
      <c r="H1496" s="174"/>
      <c r="I1496" s="174"/>
      <c r="J1496" s="174"/>
      <c r="K1496" s="174"/>
      <c r="L1496" s="174"/>
      <c r="M1496" s="174"/>
      <c r="N1496" s="174"/>
      <c r="O1496" s="63"/>
      <c r="P1496" s="63"/>
      <c r="Q1496" s="174"/>
      <c r="R1496" s="63"/>
      <c r="S1496" s="174"/>
      <c r="T1496" s="174"/>
      <c r="U1496" s="174"/>
      <c r="V1496" s="63"/>
      <c r="W1496" s="174"/>
      <c r="X1496" s="174"/>
      <c r="Y1496" s="429"/>
      <c r="Z1496" s="63"/>
      <c r="AA1496" s="63"/>
      <c r="AB1496" s="63"/>
      <c r="AC1496" s="63"/>
      <c r="AD1496" s="174"/>
      <c r="AE1496" s="174"/>
      <c r="AF1496" s="466"/>
      <c r="AG1496" s="174"/>
      <c r="AH1496" s="174"/>
      <c r="AI1496" s="174"/>
      <c r="AJ1496" s="174"/>
      <c r="AK1496" s="174"/>
      <c r="AL1496" s="174"/>
      <c r="AM1496" s="174"/>
      <c r="AN1496" s="174"/>
      <c r="AO1496" s="174"/>
      <c r="AP1496" s="174"/>
      <c r="AQ1496" s="174"/>
      <c r="AR1496" s="174"/>
      <c r="AS1496" s="174"/>
      <c r="AT1496" s="415"/>
      <c r="AU1496" s="174"/>
      <c r="AV1496" s="437"/>
      <c r="AW1496" s="523"/>
      <c r="AX1496" s="524"/>
      <c r="AY1496" s="422"/>
      <c r="AZ1496" s="524"/>
      <c r="BA1496" s="524"/>
      <c r="BB1496" s="422"/>
      <c r="BC1496" s="524"/>
      <c r="BD1496" s="523"/>
      <c r="BE1496" s="524"/>
      <c r="BF1496" s="524"/>
      <c r="BG1496" s="426">
        <f t="shared" si="32"/>
        <v>0</v>
      </c>
      <c r="BH1496" s="426">
        <f t="shared" si="33"/>
        <v>0</v>
      </c>
      <c r="BI1496" s="426">
        <f t="shared" si="34"/>
        <v>0</v>
      </c>
      <c r="BJ1496" s="426">
        <f t="shared" si="35"/>
        <v>0</v>
      </c>
      <c r="BK1496" s="425" t="b">
        <f t="shared" si="36"/>
        <v>0</v>
      </c>
    </row>
    <row r="1497" spans="1:63" ht="15.75" customHeight="1">
      <c r="A1497" s="174"/>
      <c r="B1497" s="174"/>
      <c r="C1497" s="174"/>
      <c r="D1497" s="63"/>
      <c r="E1497" s="63"/>
      <c r="F1497" s="174"/>
      <c r="G1497" s="174"/>
      <c r="H1497" s="174"/>
      <c r="I1497" s="174"/>
      <c r="J1497" s="174"/>
      <c r="K1497" s="174"/>
      <c r="L1497" s="174"/>
      <c r="M1497" s="174"/>
      <c r="N1497" s="174"/>
      <c r="O1497" s="63"/>
      <c r="P1497" s="63"/>
      <c r="Q1497" s="174"/>
      <c r="R1497" s="63"/>
      <c r="S1497" s="174"/>
      <c r="T1497" s="174"/>
      <c r="U1497" s="174"/>
      <c r="V1497" s="63"/>
      <c r="W1497" s="174"/>
      <c r="X1497" s="174"/>
      <c r="Y1497" s="429"/>
      <c r="Z1497" s="63"/>
      <c r="AA1497" s="63"/>
      <c r="AB1497" s="63"/>
      <c r="AC1497" s="63"/>
      <c r="AD1497" s="174"/>
      <c r="AE1497" s="174"/>
      <c r="AF1497" s="466"/>
      <c r="AG1497" s="174"/>
      <c r="AH1497" s="174"/>
      <c r="AI1497" s="174"/>
      <c r="AJ1497" s="174"/>
      <c r="AK1497" s="174"/>
      <c r="AL1497" s="174"/>
      <c r="AM1497" s="174"/>
      <c r="AN1497" s="174"/>
      <c r="AO1497" s="174"/>
      <c r="AP1497" s="174"/>
      <c r="AQ1497" s="174"/>
      <c r="AR1497" s="174"/>
      <c r="AS1497" s="174"/>
      <c r="AT1497" s="415"/>
      <c r="AU1497" s="174"/>
      <c r="AV1497" s="437"/>
      <c r="AW1497" s="523"/>
      <c r="AX1497" s="524"/>
      <c r="AY1497" s="422"/>
      <c r="AZ1497" s="524"/>
      <c r="BA1497" s="524"/>
      <c r="BB1497" s="422"/>
      <c r="BC1497" s="524"/>
      <c r="BD1497" s="523"/>
      <c r="BE1497" s="524"/>
      <c r="BF1497" s="524"/>
      <c r="BG1497" s="426">
        <f t="shared" si="32"/>
        <v>0</v>
      </c>
      <c r="BH1497" s="426">
        <f t="shared" si="33"/>
        <v>0</v>
      </c>
      <c r="BI1497" s="426">
        <f t="shared" si="34"/>
        <v>0</v>
      </c>
      <c r="BJ1497" s="426">
        <f t="shared" si="35"/>
        <v>0</v>
      </c>
      <c r="BK1497" s="425" t="b">
        <f t="shared" si="36"/>
        <v>0</v>
      </c>
    </row>
    <row r="1498" spans="1:63" ht="15.75" customHeight="1">
      <c r="A1498" s="174"/>
      <c r="B1498" s="174"/>
      <c r="C1498" s="174"/>
      <c r="D1498" s="63"/>
      <c r="E1498" s="63"/>
      <c r="F1498" s="174"/>
      <c r="G1498" s="174"/>
      <c r="H1498" s="174"/>
      <c r="I1498" s="174"/>
      <c r="J1498" s="174"/>
      <c r="K1498" s="174"/>
      <c r="L1498" s="174"/>
      <c r="M1498" s="174"/>
      <c r="N1498" s="174"/>
      <c r="O1498" s="63"/>
      <c r="P1498" s="63"/>
      <c r="Q1498" s="174"/>
      <c r="R1498" s="63"/>
      <c r="S1498" s="174"/>
      <c r="T1498" s="174"/>
      <c r="U1498" s="174"/>
      <c r="V1498" s="63"/>
      <c r="W1498" s="174"/>
      <c r="X1498" s="174"/>
      <c r="Y1498" s="429"/>
      <c r="Z1498" s="63"/>
      <c r="AA1498" s="63"/>
      <c r="AB1498" s="63"/>
      <c r="AC1498" s="63"/>
      <c r="AD1498" s="174"/>
      <c r="AE1498" s="174"/>
      <c r="AF1498" s="466"/>
      <c r="AG1498" s="174"/>
      <c r="AH1498" s="174"/>
      <c r="AI1498" s="174"/>
      <c r="AJ1498" s="174"/>
      <c r="AK1498" s="174"/>
      <c r="AL1498" s="174"/>
      <c r="AM1498" s="174"/>
      <c r="AN1498" s="174"/>
      <c r="AO1498" s="174"/>
      <c r="AP1498" s="174"/>
      <c r="AQ1498" s="174"/>
      <c r="AR1498" s="174"/>
      <c r="AS1498" s="174"/>
      <c r="AT1498" s="415"/>
      <c r="AU1498" s="174"/>
      <c r="AV1498" s="437"/>
      <c r="AW1498" s="523"/>
      <c r="AX1498" s="524"/>
      <c r="AY1498" s="422"/>
      <c r="AZ1498" s="524"/>
      <c r="BA1498" s="524"/>
      <c r="BB1498" s="422"/>
      <c r="BC1498" s="524"/>
      <c r="BD1498" s="523"/>
      <c r="BE1498" s="524"/>
      <c r="BF1498" s="524"/>
      <c r="BG1498" s="426">
        <f t="shared" si="32"/>
        <v>0</v>
      </c>
      <c r="BH1498" s="426">
        <f t="shared" si="33"/>
        <v>0</v>
      </c>
      <c r="BI1498" s="426">
        <f t="shared" si="34"/>
        <v>0</v>
      </c>
      <c r="BJ1498" s="426">
        <f t="shared" si="35"/>
        <v>0</v>
      </c>
      <c r="BK1498" s="425" t="b">
        <f t="shared" si="36"/>
        <v>0</v>
      </c>
    </row>
    <row r="1499" spans="1:63" ht="15.75" customHeight="1">
      <c r="A1499" s="174"/>
      <c r="B1499" s="174"/>
      <c r="C1499" s="174"/>
      <c r="D1499" s="63"/>
      <c r="E1499" s="63"/>
      <c r="F1499" s="174"/>
      <c r="G1499" s="174"/>
      <c r="H1499" s="174"/>
      <c r="I1499" s="174"/>
      <c r="J1499" s="174"/>
      <c r="K1499" s="174"/>
      <c r="L1499" s="174"/>
      <c r="M1499" s="174"/>
      <c r="N1499" s="174"/>
      <c r="O1499" s="63"/>
      <c r="P1499" s="63"/>
      <c r="Q1499" s="174"/>
      <c r="R1499" s="63"/>
      <c r="S1499" s="174"/>
      <c r="T1499" s="174"/>
      <c r="U1499" s="174"/>
      <c r="V1499" s="63"/>
      <c r="W1499" s="174"/>
      <c r="X1499" s="174"/>
      <c r="Y1499" s="429"/>
      <c r="Z1499" s="63"/>
      <c r="AA1499" s="63"/>
      <c r="AB1499" s="63"/>
      <c r="AC1499" s="63"/>
      <c r="AD1499" s="174"/>
      <c r="AE1499" s="174"/>
      <c r="AF1499" s="466"/>
      <c r="AG1499" s="174"/>
      <c r="AH1499" s="174"/>
      <c r="AI1499" s="174"/>
      <c r="AJ1499" s="174"/>
      <c r="AK1499" s="174"/>
      <c r="AL1499" s="174"/>
      <c r="AM1499" s="174"/>
      <c r="AN1499" s="174"/>
      <c r="AO1499" s="174"/>
      <c r="AP1499" s="174"/>
      <c r="AQ1499" s="174"/>
      <c r="AR1499" s="174"/>
      <c r="AS1499" s="174"/>
      <c r="AT1499" s="415"/>
      <c r="AU1499" s="174"/>
      <c r="AV1499" s="437"/>
      <c r="AW1499" s="523"/>
      <c r="AX1499" s="524"/>
      <c r="AY1499" s="422"/>
      <c r="AZ1499" s="524"/>
      <c r="BA1499" s="524"/>
      <c r="BB1499" s="422"/>
      <c r="BC1499" s="524"/>
      <c r="BD1499" s="523"/>
      <c r="BE1499" s="524"/>
      <c r="BF1499" s="524"/>
      <c r="BG1499" s="426">
        <f t="shared" si="32"/>
        <v>0</v>
      </c>
      <c r="BH1499" s="426">
        <f t="shared" si="33"/>
        <v>0</v>
      </c>
      <c r="BI1499" s="426">
        <f t="shared" si="34"/>
        <v>0</v>
      </c>
      <c r="BJ1499" s="426">
        <f t="shared" si="35"/>
        <v>0</v>
      </c>
      <c r="BK1499" s="425" t="b">
        <f t="shared" si="36"/>
        <v>0</v>
      </c>
    </row>
    <row r="1500" spans="1:63" ht="15.75" customHeight="1">
      <c r="A1500" s="174"/>
      <c r="B1500" s="174"/>
      <c r="C1500" s="174"/>
      <c r="D1500" s="63"/>
      <c r="E1500" s="63"/>
      <c r="F1500" s="174"/>
      <c r="G1500" s="174"/>
      <c r="H1500" s="174"/>
      <c r="I1500" s="174"/>
      <c r="J1500" s="174"/>
      <c r="K1500" s="174"/>
      <c r="L1500" s="174"/>
      <c r="M1500" s="174"/>
      <c r="N1500" s="174"/>
      <c r="O1500" s="63"/>
      <c r="P1500" s="63"/>
      <c r="Q1500" s="174"/>
      <c r="R1500" s="63"/>
      <c r="S1500" s="174"/>
      <c r="T1500" s="174"/>
      <c r="U1500" s="174"/>
      <c r="V1500" s="63"/>
      <c r="W1500" s="174"/>
      <c r="X1500" s="174"/>
      <c r="Y1500" s="429"/>
      <c r="Z1500" s="63"/>
      <c r="AA1500" s="63"/>
      <c r="AB1500" s="63"/>
      <c r="AC1500" s="63"/>
      <c r="AD1500" s="174"/>
      <c r="AE1500" s="174"/>
      <c r="AF1500" s="466"/>
      <c r="AG1500" s="174"/>
      <c r="AH1500" s="174"/>
      <c r="AI1500" s="174"/>
      <c r="AJ1500" s="174"/>
      <c r="AK1500" s="174"/>
      <c r="AL1500" s="174"/>
      <c r="AM1500" s="174"/>
      <c r="AN1500" s="174"/>
      <c r="AO1500" s="174"/>
      <c r="AP1500" s="174"/>
      <c r="AQ1500" s="174"/>
      <c r="AR1500" s="174"/>
      <c r="AS1500" s="174"/>
      <c r="AT1500" s="415"/>
      <c r="AU1500" s="174"/>
      <c r="AV1500" s="437"/>
      <c r="AW1500" s="523"/>
      <c r="AX1500" s="524"/>
      <c r="AY1500" s="422"/>
      <c r="AZ1500" s="524"/>
      <c r="BA1500" s="524"/>
      <c r="BB1500" s="422"/>
      <c r="BC1500" s="524"/>
      <c r="BD1500" s="523"/>
      <c r="BE1500" s="524"/>
      <c r="BF1500" s="524"/>
      <c r="BG1500" s="426">
        <f t="shared" si="32"/>
        <v>0</v>
      </c>
      <c r="BH1500" s="426">
        <f t="shared" si="33"/>
        <v>0</v>
      </c>
      <c r="BI1500" s="426">
        <f t="shared" si="34"/>
        <v>0</v>
      </c>
      <c r="BJ1500" s="426">
        <f t="shared" si="35"/>
        <v>0</v>
      </c>
      <c r="BK1500" s="425" t="b">
        <f t="shared" si="36"/>
        <v>0</v>
      </c>
    </row>
    <row r="1501" spans="1:63" ht="15.75" customHeight="1">
      <c r="A1501" s="174"/>
      <c r="B1501" s="174"/>
      <c r="C1501" s="174"/>
      <c r="D1501" s="63"/>
      <c r="E1501" s="63"/>
      <c r="F1501" s="174"/>
      <c r="G1501" s="174"/>
      <c r="H1501" s="174"/>
      <c r="I1501" s="174"/>
      <c r="J1501" s="174"/>
      <c r="K1501" s="174"/>
      <c r="L1501" s="174"/>
      <c r="M1501" s="174"/>
      <c r="N1501" s="174"/>
      <c r="O1501" s="63"/>
      <c r="P1501" s="63"/>
      <c r="Q1501" s="174"/>
      <c r="R1501" s="63"/>
      <c r="S1501" s="174"/>
      <c r="T1501" s="174"/>
      <c r="U1501" s="174"/>
      <c r="V1501" s="63"/>
      <c r="W1501" s="174"/>
      <c r="X1501" s="174"/>
      <c r="Y1501" s="429"/>
      <c r="Z1501" s="63"/>
      <c r="AA1501" s="63"/>
      <c r="AB1501" s="63"/>
      <c r="AC1501" s="63"/>
      <c r="AD1501" s="174"/>
      <c r="AE1501" s="174"/>
      <c r="AF1501" s="466"/>
      <c r="AG1501" s="174"/>
      <c r="AH1501" s="174"/>
      <c r="AI1501" s="174"/>
      <c r="AJ1501" s="174"/>
      <c r="AK1501" s="174"/>
      <c r="AL1501" s="174"/>
      <c r="AM1501" s="174"/>
      <c r="AN1501" s="174"/>
      <c r="AO1501" s="174"/>
      <c r="AP1501" s="174"/>
      <c r="AQ1501" s="174"/>
      <c r="AR1501" s="174"/>
      <c r="AS1501" s="174"/>
      <c r="AT1501" s="415"/>
      <c r="AU1501" s="174"/>
      <c r="AV1501" s="437"/>
      <c r="AW1501" s="523"/>
      <c r="AX1501" s="524"/>
      <c r="AY1501" s="422"/>
      <c r="AZ1501" s="524"/>
      <c r="BA1501" s="524"/>
      <c r="BB1501" s="422"/>
      <c r="BC1501" s="524"/>
      <c r="BD1501" s="523"/>
      <c r="BE1501" s="524"/>
      <c r="BF1501" s="524"/>
      <c r="BG1501" s="426">
        <f t="shared" si="32"/>
        <v>0</v>
      </c>
      <c r="BH1501" s="426">
        <f t="shared" si="33"/>
        <v>0</v>
      </c>
      <c r="BI1501" s="426">
        <f t="shared" si="34"/>
        <v>0</v>
      </c>
      <c r="BJ1501" s="426">
        <f t="shared" si="35"/>
        <v>0</v>
      </c>
      <c r="BK1501" s="425" t="b">
        <f t="shared" si="36"/>
        <v>0</v>
      </c>
    </row>
    <row r="1502" spans="1:63" ht="15.75" customHeight="1">
      <c r="A1502" s="174"/>
      <c r="B1502" s="174"/>
      <c r="C1502" s="174"/>
      <c r="D1502" s="63"/>
      <c r="E1502" s="63"/>
      <c r="F1502" s="174"/>
      <c r="G1502" s="174"/>
      <c r="H1502" s="174"/>
      <c r="I1502" s="174"/>
      <c r="J1502" s="174"/>
      <c r="K1502" s="174"/>
      <c r="L1502" s="174"/>
      <c r="M1502" s="174"/>
      <c r="N1502" s="174"/>
      <c r="O1502" s="63"/>
      <c r="P1502" s="63"/>
      <c r="Q1502" s="174"/>
      <c r="R1502" s="63"/>
      <c r="S1502" s="174"/>
      <c r="T1502" s="174"/>
      <c r="U1502" s="174"/>
      <c r="V1502" s="63"/>
      <c r="W1502" s="174"/>
      <c r="X1502" s="174"/>
      <c r="Y1502" s="429"/>
      <c r="Z1502" s="63"/>
      <c r="AA1502" s="63"/>
      <c r="AB1502" s="63"/>
      <c r="AC1502" s="63"/>
      <c r="AD1502" s="174"/>
      <c r="AE1502" s="174"/>
      <c r="AF1502" s="466"/>
      <c r="AG1502" s="174"/>
      <c r="AH1502" s="174"/>
      <c r="AI1502" s="174"/>
      <c r="AJ1502" s="174"/>
      <c r="AK1502" s="174"/>
      <c r="AL1502" s="174"/>
      <c r="AM1502" s="174"/>
      <c r="AN1502" s="174"/>
      <c r="AO1502" s="174"/>
      <c r="AP1502" s="174"/>
      <c r="AQ1502" s="174"/>
      <c r="AR1502" s="174"/>
      <c r="AS1502" s="174"/>
      <c r="AT1502" s="415"/>
      <c r="AU1502" s="174"/>
      <c r="AV1502" s="437"/>
      <c r="AW1502" s="523"/>
      <c r="AX1502" s="524"/>
      <c r="AY1502" s="422"/>
      <c r="AZ1502" s="524"/>
      <c r="BA1502" s="524"/>
      <c r="BB1502" s="422"/>
      <c r="BC1502" s="524"/>
      <c r="BD1502" s="523"/>
      <c r="BE1502" s="524"/>
      <c r="BF1502" s="524"/>
      <c r="BG1502" s="426">
        <f t="shared" si="32"/>
        <v>0</v>
      </c>
      <c r="BH1502" s="426">
        <f t="shared" si="33"/>
        <v>0</v>
      </c>
      <c r="BI1502" s="426">
        <f t="shared" si="34"/>
        <v>0</v>
      </c>
      <c r="BJ1502" s="426">
        <f t="shared" si="35"/>
        <v>0</v>
      </c>
      <c r="BK1502" s="425" t="b">
        <f t="shared" si="36"/>
        <v>0</v>
      </c>
    </row>
    <row r="1503" spans="1:63" ht="15.75" customHeight="1">
      <c r="A1503" s="174"/>
      <c r="B1503" s="174"/>
      <c r="C1503" s="174"/>
      <c r="D1503" s="63"/>
      <c r="E1503" s="63"/>
      <c r="F1503" s="174"/>
      <c r="G1503" s="174"/>
      <c r="H1503" s="174"/>
      <c r="I1503" s="174"/>
      <c r="J1503" s="174"/>
      <c r="K1503" s="174"/>
      <c r="L1503" s="174"/>
      <c r="M1503" s="174"/>
      <c r="N1503" s="174"/>
      <c r="O1503" s="63"/>
      <c r="P1503" s="63"/>
      <c r="Q1503" s="174"/>
      <c r="R1503" s="63"/>
      <c r="S1503" s="174"/>
      <c r="T1503" s="174"/>
      <c r="U1503" s="174"/>
      <c r="V1503" s="63"/>
      <c r="W1503" s="174"/>
      <c r="X1503" s="174"/>
      <c r="Y1503" s="429"/>
      <c r="Z1503" s="63"/>
      <c r="AA1503" s="63"/>
      <c r="AB1503" s="63"/>
      <c r="AC1503" s="63"/>
      <c r="AD1503" s="174"/>
      <c r="AE1503" s="174"/>
      <c r="AF1503" s="466"/>
      <c r="AG1503" s="174"/>
      <c r="AH1503" s="174"/>
      <c r="AI1503" s="174"/>
      <c r="AJ1503" s="174"/>
      <c r="AK1503" s="174"/>
      <c r="AL1503" s="174"/>
      <c r="AM1503" s="174"/>
      <c r="AN1503" s="174"/>
      <c r="AO1503" s="174"/>
      <c r="AP1503" s="174"/>
      <c r="AQ1503" s="174"/>
      <c r="AR1503" s="174"/>
      <c r="AS1503" s="174"/>
      <c r="AT1503" s="415"/>
      <c r="AU1503" s="174"/>
      <c r="AV1503" s="437"/>
      <c r="AW1503" s="523"/>
      <c r="AX1503" s="524"/>
      <c r="AY1503" s="422"/>
      <c r="AZ1503" s="524"/>
      <c r="BA1503" s="524"/>
      <c r="BB1503" s="422"/>
      <c r="BC1503" s="524"/>
      <c r="BD1503" s="523"/>
      <c r="BE1503" s="524"/>
      <c r="BF1503" s="524"/>
      <c r="BG1503" s="426">
        <f t="shared" si="32"/>
        <v>0</v>
      </c>
      <c r="BH1503" s="426">
        <f t="shared" si="33"/>
        <v>0</v>
      </c>
      <c r="BI1503" s="426">
        <f t="shared" si="34"/>
        <v>0</v>
      </c>
      <c r="BJ1503" s="426">
        <f t="shared" si="35"/>
        <v>0</v>
      </c>
      <c r="BK1503" s="425" t="b">
        <f t="shared" si="36"/>
        <v>0</v>
      </c>
    </row>
    <row r="1504" spans="1:63" ht="15.75" customHeight="1">
      <c r="A1504" s="174"/>
      <c r="B1504" s="174"/>
      <c r="C1504" s="174"/>
      <c r="D1504" s="63"/>
      <c r="E1504" s="63"/>
      <c r="F1504" s="174"/>
      <c r="G1504" s="174"/>
      <c r="H1504" s="174"/>
      <c r="I1504" s="174"/>
      <c r="J1504" s="174"/>
      <c r="K1504" s="174"/>
      <c r="L1504" s="174"/>
      <c r="M1504" s="174"/>
      <c r="N1504" s="174"/>
      <c r="O1504" s="63"/>
      <c r="P1504" s="63"/>
      <c r="Q1504" s="174"/>
      <c r="R1504" s="63"/>
      <c r="S1504" s="174"/>
      <c r="T1504" s="174"/>
      <c r="U1504" s="174"/>
      <c r="V1504" s="63"/>
      <c r="W1504" s="174"/>
      <c r="X1504" s="174"/>
      <c r="Y1504" s="429"/>
      <c r="Z1504" s="63"/>
      <c r="AA1504" s="63"/>
      <c r="AB1504" s="63"/>
      <c r="AC1504" s="63"/>
      <c r="AD1504" s="174"/>
      <c r="AE1504" s="174"/>
      <c r="AF1504" s="466"/>
      <c r="AG1504" s="174"/>
      <c r="AH1504" s="174"/>
      <c r="AI1504" s="174"/>
      <c r="AJ1504" s="174"/>
      <c r="AK1504" s="174"/>
      <c r="AL1504" s="174"/>
      <c r="AM1504" s="174"/>
      <c r="AN1504" s="174"/>
      <c r="AO1504" s="174"/>
      <c r="AP1504" s="174"/>
      <c r="AQ1504" s="174"/>
      <c r="AR1504" s="174"/>
      <c r="AS1504" s="174"/>
      <c r="AT1504" s="415"/>
      <c r="AU1504" s="174"/>
      <c r="AV1504" s="437"/>
      <c r="AW1504" s="523"/>
      <c r="AX1504" s="524"/>
      <c r="AY1504" s="422"/>
      <c r="AZ1504" s="524"/>
      <c r="BA1504" s="524"/>
      <c r="BB1504" s="422"/>
      <c r="BC1504" s="524"/>
      <c r="BD1504" s="523"/>
      <c r="BE1504" s="524"/>
      <c r="BF1504" s="524"/>
      <c r="BG1504" s="426">
        <f t="shared" si="32"/>
        <v>0</v>
      </c>
      <c r="BH1504" s="426">
        <f t="shared" si="33"/>
        <v>0</v>
      </c>
      <c r="BI1504" s="426">
        <f t="shared" si="34"/>
        <v>0</v>
      </c>
      <c r="BJ1504" s="426">
        <f t="shared" si="35"/>
        <v>0</v>
      </c>
      <c r="BK1504" s="425" t="b">
        <f t="shared" si="36"/>
        <v>0</v>
      </c>
    </row>
    <row r="1505" spans="1:63" ht="15.75" customHeight="1">
      <c r="A1505" s="174"/>
      <c r="B1505" s="174"/>
      <c r="C1505" s="174"/>
      <c r="D1505" s="63"/>
      <c r="E1505" s="63"/>
      <c r="F1505" s="174"/>
      <c r="G1505" s="174"/>
      <c r="H1505" s="174"/>
      <c r="I1505" s="174"/>
      <c r="J1505" s="174"/>
      <c r="K1505" s="174"/>
      <c r="L1505" s="174"/>
      <c r="M1505" s="174"/>
      <c r="N1505" s="174"/>
      <c r="O1505" s="63"/>
      <c r="P1505" s="63"/>
      <c r="Q1505" s="174"/>
      <c r="R1505" s="63"/>
      <c r="S1505" s="174"/>
      <c r="T1505" s="174"/>
      <c r="U1505" s="174"/>
      <c r="V1505" s="63"/>
      <c r="W1505" s="174"/>
      <c r="X1505" s="174"/>
      <c r="Y1505" s="429"/>
      <c r="Z1505" s="63"/>
      <c r="AA1505" s="63"/>
      <c r="AB1505" s="63"/>
      <c r="AC1505" s="63"/>
      <c r="AD1505" s="174"/>
      <c r="AE1505" s="174"/>
      <c r="AF1505" s="466"/>
      <c r="AG1505" s="174"/>
      <c r="AH1505" s="174"/>
      <c r="AI1505" s="174"/>
      <c r="AJ1505" s="174"/>
      <c r="AK1505" s="174"/>
      <c r="AL1505" s="174"/>
      <c r="AM1505" s="174"/>
      <c r="AN1505" s="174"/>
      <c r="AO1505" s="174"/>
      <c r="AP1505" s="174"/>
      <c r="AQ1505" s="174"/>
      <c r="AR1505" s="174"/>
      <c r="AS1505" s="174"/>
      <c r="AT1505" s="415"/>
      <c r="AU1505" s="174"/>
      <c r="AV1505" s="437"/>
      <c r="AW1505" s="523"/>
      <c r="AX1505" s="524"/>
      <c r="AY1505" s="422"/>
      <c r="AZ1505" s="524"/>
      <c r="BA1505" s="524"/>
      <c r="BB1505" s="422"/>
      <c r="BC1505" s="524"/>
      <c r="BD1505" s="523"/>
      <c r="BE1505" s="524"/>
      <c r="BF1505" s="524"/>
      <c r="BG1505" s="426">
        <f t="shared" si="32"/>
        <v>0</v>
      </c>
      <c r="BH1505" s="426">
        <f t="shared" si="33"/>
        <v>0</v>
      </c>
      <c r="BI1505" s="426">
        <f t="shared" si="34"/>
        <v>0</v>
      </c>
      <c r="BJ1505" s="426">
        <f t="shared" si="35"/>
        <v>0</v>
      </c>
      <c r="BK1505" s="425" t="b">
        <f t="shared" si="36"/>
        <v>0</v>
      </c>
    </row>
    <row r="1506" spans="1:63" ht="15.75" customHeight="1">
      <c r="A1506" s="174"/>
      <c r="B1506" s="174"/>
      <c r="C1506" s="174"/>
      <c r="D1506" s="63"/>
      <c r="E1506" s="63"/>
      <c r="F1506" s="174"/>
      <c r="G1506" s="174"/>
      <c r="H1506" s="174"/>
      <c r="I1506" s="174"/>
      <c r="J1506" s="174"/>
      <c r="K1506" s="174"/>
      <c r="L1506" s="174"/>
      <c r="M1506" s="174"/>
      <c r="N1506" s="174"/>
      <c r="O1506" s="63"/>
      <c r="P1506" s="63"/>
      <c r="Q1506" s="174"/>
      <c r="R1506" s="63"/>
      <c r="S1506" s="174"/>
      <c r="T1506" s="174"/>
      <c r="U1506" s="174"/>
      <c r="V1506" s="63"/>
      <c r="W1506" s="174"/>
      <c r="X1506" s="174"/>
      <c r="Y1506" s="429"/>
      <c r="Z1506" s="63"/>
      <c r="AA1506" s="63"/>
      <c r="AB1506" s="63"/>
      <c r="AC1506" s="63"/>
      <c r="AD1506" s="174"/>
      <c r="AE1506" s="174"/>
      <c r="AF1506" s="466"/>
      <c r="AG1506" s="174"/>
      <c r="AH1506" s="174"/>
      <c r="AI1506" s="174"/>
      <c r="AJ1506" s="174"/>
      <c r="AK1506" s="174"/>
      <c r="AL1506" s="174"/>
      <c r="AM1506" s="174"/>
      <c r="AN1506" s="174"/>
      <c r="AO1506" s="174"/>
      <c r="AP1506" s="174"/>
      <c r="AQ1506" s="174"/>
      <c r="AR1506" s="174"/>
      <c r="AS1506" s="174"/>
      <c r="AT1506" s="415"/>
      <c r="AU1506" s="174"/>
      <c r="AV1506" s="437"/>
      <c r="AW1506" s="523"/>
      <c r="AX1506" s="524"/>
      <c r="AY1506" s="422"/>
      <c r="AZ1506" s="524"/>
      <c r="BA1506" s="524"/>
      <c r="BB1506" s="422"/>
      <c r="BC1506" s="524"/>
      <c r="BD1506" s="523"/>
      <c r="BE1506" s="524"/>
      <c r="BF1506" s="524"/>
      <c r="BG1506" s="426">
        <f t="shared" si="32"/>
        <v>0</v>
      </c>
      <c r="BH1506" s="426">
        <f t="shared" si="33"/>
        <v>0</v>
      </c>
      <c r="BI1506" s="426">
        <f t="shared" si="34"/>
        <v>0</v>
      </c>
      <c r="BJ1506" s="426">
        <f t="shared" si="35"/>
        <v>0</v>
      </c>
      <c r="BK1506" s="425" t="b">
        <f t="shared" si="36"/>
        <v>0</v>
      </c>
    </row>
    <row r="1507" spans="1:63" ht="15.75" customHeight="1">
      <c r="A1507" s="174"/>
      <c r="B1507" s="174"/>
      <c r="C1507" s="174"/>
      <c r="D1507" s="63"/>
      <c r="E1507" s="63"/>
      <c r="F1507" s="174"/>
      <c r="G1507" s="174"/>
      <c r="H1507" s="174"/>
      <c r="I1507" s="174"/>
      <c r="J1507" s="174"/>
      <c r="K1507" s="174"/>
      <c r="L1507" s="174"/>
      <c r="M1507" s="174"/>
      <c r="N1507" s="174"/>
      <c r="O1507" s="63"/>
      <c r="P1507" s="63"/>
      <c r="Q1507" s="174"/>
      <c r="R1507" s="63"/>
      <c r="S1507" s="174"/>
      <c r="T1507" s="174"/>
      <c r="U1507" s="174"/>
      <c r="V1507" s="63"/>
      <c r="W1507" s="174"/>
      <c r="X1507" s="174"/>
      <c r="Y1507" s="429"/>
      <c r="Z1507" s="63"/>
      <c r="AA1507" s="63"/>
      <c r="AB1507" s="63"/>
      <c r="AC1507" s="63"/>
      <c r="AD1507" s="174"/>
      <c r="AE1507" s="174"/>
      <c r="AF1507" s="466"/>
      <c r="AG1507" s="174"/>
      <c r="AH1507" s="174"/>
      <c r="AI1507" s="174"/>
      <c r="AJ1507" s="174"/>
      <c r="AK1507" s="174"/>
      <c r="AL1507" s="174"/>
      <c r="AM1507" s="174"/>
      <c r="AN1507" s="174"/>
      <c r="AO1507" s="174"/>
      <c r="AP1507" s="174"/>
      <c r="AQ1507" s="174"/>
      <c r="AR1507" s="174"/>
      <c r="AS1507" s="174"/>
      <c r="AT1507" s="415"/>
      <c r="AU1507" s="174"/>
      <c r="AV1507" s="437"/>
      <c r="AW1507" s="523"/>
      <c r="AX1507" s="524"/>
      <c r="AY1507" s="422"/>
      <c r="AZ1507" s="524"/>
      <c r="BA1507" s="524"/>
      <c r="BB1507" s="422"/>
      <c r="BC1507" s="524"/>
      <c r="BD1507" s="523"/>
      <c r="BE1507" s="524"/>
      <c r="BF1507" s="524"/>
      <c r="BG1507" s="426">
        <f t="shared" si="32"/>
        <v>0</v>
      </c>
      <c r="BH1507" s="426">
        <f t="shared" si="33"/>
        <v>0</v>
      </c>
      <c r="BI1507" s="426">
        <f t="shared" si="34"/>
        <v>0</v>
      </c>
      <c r="BJ1507" s="426">
        <f t="shared" si="35"/>
        <v>0</v>
      </c>
      <c r="BK1507" s="425" t="b">
        <f t="shared" si="36"/>
        <v>0</v>
      </c>
    </row>
    <row r="1508" spans="1:63" ht="15.75" customHeight="1">
      <c r="A1508" s="174"/>
      <c r="B1508" s="174"/>
      <c r="C1508" s="174"/>
      <c r="D1508" s="63"/>
      <c r="E1508" s="63"/>
      <c r="F1508" s="174"/>
      <c r="G1508" s="174"/>
      <c r="H1508" s="174"/>
      <c r="I1508" s="174"/>
      <c r="J1508" s="174"/>
      <c r="K1508" s="174"/>
      <c r="L1508" s="174"/>
      <c r="M1508" s="174"/>
      <c r="N1508" s="174"/>
      <c r="O1508" s="63"/>
      <c r="P1508" s="63"/>
      <c r="Q1508" s="174"/>
      <c r="R1508" s="63"/>
      <c r="S1508" s="174"/>
      <c r="T1508" s="174"/>
      <c r="U1508" s="174"/>
      <c r="V1508" s="63"/>
      <c r="W1508" s="174"/>
      <c r="X1508" s="174"/>
      <c r="Y1508" s="429"/>
      <c r="Z1508" s="63"/>
      <c r="AA1508" s="63"/>
      <c r="AB1508" s="63"/>
      <c r="AC1508" s="63"/>
      <c r="AD1508" s="174"/>
      <c r="AE1508" s="174"/>
      <c r="AF1508" s="466"/>
      <c r="AG1508" s="174"/>
      <c r="AH1508" s="174"/>
      <c r="AI1508" s="174"/>
      <c r="AJ1508" s="174"/>
      <c r="AK1508" s="174"/>
      <c r="AL1508" s="174"/>
      <c r="AM1508" s="174"/>
      <c r="AN1508" s="174"/>
      <c r="AO1508" s="174"/>
      <c r="AP1508" s="174"/>
      <c r="AQ1508" s="174"/>
      <c r="AR1508" s="174"/>
      <c r="AS1508" s="174"/>
      <c r="AT1508" s="415"/>
      <c r="AU1508" s="174"/>
      <c r="AV1508" s="437"/>
      <c r="AW1508" s="523"/>
      <c r="AX1508" s="524"/>
      <c r="AY1508" s="422"/>
      <c r="AZ1508" s="524"/>
      <c r="BA1508" s="524"/>
      <c r="BB1508" s="422"/>
      <c r="BC1508" s="524"/>
      <c r="BD1508" s="523"/>
      <c r="BE1508" s="524"/>
      <c r="BF1508" s="524"/>
      <c r="BG1508" s="426">
        <f t="shared" si="32"/>
        <v>0</v>
      </c>
      <c r="BH1508" s="426">
        <f t="shared" si="33"/>
        <v>0</v>
      </c>
      <c r="BI1508" s="426">
        <f t="shared" si="34"/>
        <v>0</v>
      </c>
      <c r="BJ1508" s="426">
        <f t="shared" si="35"/>
        <v>0</v>
      </c>
      <c r="BK1508" s="425" t="b">
        <f t="shared" si="36"/>
        <v>0</v>
      </c>
    </row>
    <row r="1509" spans="1:63" ht="15.75" customHeight="1">
      <c r="A1509" s="174"/>
      <c r="B1509" s="174"/>
      <c r="C1509" s="174"/>
      <c r="D1509" s="63"/>
      <c r="E1509" s="63"/>
      <c r="F1509" s="174"/>
      <c r="G1509" s="174"/>
      <c r="H1509" s="174"/>
      <c r="I1509" s="174"/>
      <c r="J1509" s="174"/>
      <c r="K1509" s="174"/>
      <c r="L1509" s="174"/>
      <c r="M1509" s="174"/>
      <c r="N1509" s="174"/>
      <c r="O1509" s="63"/>
      <c r="P1509" s="63"/>
      <c r="Q1509" s="174"/>
      <c r="R1509" s="63"/>
      <c r="S1509" s="174"/>
      <c r="T1509" s="174"/>
      <c r="U1509" s="174"/>
      <c r="V1509" s="63"/>
      <c r="W1509" s="174"/>
      <c r="X1509" s="174"/>
      <c r="Y1509" s="429"/>
      <c r="Z1509" s="63"/>
      <c r="AA1509" s="63"/>
      <c r="AB1509" s="63"/>
      <c r="AC1509" s="63"/>
      <c r="AD1509" s="174"/>
      <c r="AE1509" s="174"/>
      <c r="AF1509" s="466"/>
      <c r="AG1509" s="174"/>
      <c r="AH1509" s="174"/>
      <c r="AI1509" s="174"/>
      <c r="AJ1509" s="174"/>
      <c r="AK1509" s="174"/>
      <c r="AL1509" s="174"/>
      <c r="AM1509" s="174"/>
      <c r="AN1509" s="174"/>
      <c r="AO1509" s="174"/>
      <c r="AP1509" s="174"/>
      <c r="AQ1509" s="174"/>
      <c r="AR1509" s="174"/>
      <c r="AS1509" s="174"/>
      <c r="AT1509" s="415"/>
      <c r="AU1509" s="174"/>
      <c r="AV1509" s="437"/>
      <c r="AW1509" s="523"/>
      <c r="AX1509" s="524"/>
      <c r="AY1509" s="422"/>
      <c r="AZ1509" s="524"/>
      <c r="BA1509" s="524"/>
      <c r="BB1509" s="422"/>
      <c r="BC1509" s="524"/>
      <c r="BD1509" s="523"/>
      <c r="BE1509" s="524"/>
      <c r="BF1509" s="524"/>
      <c r="BG1509" s="426">
        <f t="shared" si="32"/>
        <v>0</v>
      </c>
      <c r="BH1509" s="426">
        <f t="shared" si="33"/>
        <v>0</v>
      </c>
      <c r="BI1509" s="426">
        <f t="shared" si="34"/>
        <v>0</v>
      </c>
      <c r="BJ1509" s="426">
        <f t="shared" si="35"/>
        <v>0</v>
      </c>
      <c r="BK1509" s="425" t="b">
        <f t="shared" si="36"/>
        <v>0</v>
      </c>
    </row>
    <row r="1510" spans="1:63" ht="15.75" customHeight="1">
      <c r="A1510" s="174"/>
      <c r="B1510" s="174"/>
      <c r="C1510" s="174"/>
      <c r="D1510" s="63"/>
      <c r="E1510" s="63"/>
      <c r="F1510" s="174"/>
      <c r="G1510" s="174"/>
      <c r="H1510" s="174"/>
      <c r="I1510" s="174"/>
      <c r="J1510" s="174"/>
      <c r="K1510" s="174"/>
      <c r="L1510" s="174"/>
      <c r="M1510" s="174"/>
      <c r="N1510" s="174"/>
      <c r="O1510" s="63"/>
      <c r="P1510" s="63"/>
      <c r="Q1510" s="174"/>
      <c r="R1510" s="63"/>
      <c r="S1510" s="174"/>
      <c r="T1510" s="174"/>
      <c r="U1510" s="174"/>
      <c r="V1510" s="63"/>
      <c r="W1510" s="174"/>
      <c r="X1510" s="174"/>
      <c r="Y1510" s="429"/>
      <c r="Z1510" s="63"/>
      <c r="AA1510" s="63"/>
      <c r="AB1510" s="63"/>
      <c r="AC1510" s="63"/>
      <c r="AD1510" s="174"/>
      <c r="AE1510" s="174"/>
      <c r="AF1510" s="466"/>
      <c r="AG1510" s="174"/>
      <c r="AH1510" s="174"/>
      <c r="AI1510" s="174"/>
      <c r="AJ1510" s="174"/>
      <c r="AK1510" s="174"/>
      <c r="AL1510" s="174"/>
      <c r="AM1510" s="174"/>
      <c r="AN1510" s="174"/>
      <c r="AO1510" s="174"/>
      <c r="AP1510" s="174"/>
      <c r="AQ1510" s="174"/>
      <c r="AR1510" s="174"/>
      <c r="AS1510" s="174"/>
      <c r="AT1510" s="415"/>
      <c r="AU1510" s="174"/>
      <c r="AV1510" s="437"/>
      <c r="AW1510" s="523"/>
      <c r="AX1510" s="524"/>
      <c r="AY1510" s="422"/>
      <c r="AZ1510" s="524"/>
      <c r="BA1510" s="524"/>
      <c r="BB1510" s="422"/>
      <c r="BC1510" s="524"/>
      <c r="BD1510" s="523"/>
      <c r="BE1510" s="524"/>
      <c r="BF1510" s="524"/>
      <c r="BG1510" s="426">
        <f t="shared" si="32"/>
        <v>0</v>
      </c>
      <c r="BH1510" s="426">
        <f t="shared" si="33"/>
        <v>0</v>
      </c>
      <c r="BI1510" s="426">
        <f t="shared" si="34"/>
        <v>0</v>
      </c>
      <c r="BJ1510" s="426">
        <f t="shared" si="35"/>
        <v>0</v>
      </c>
      <c r="BK1510" s="425" t="b">
        <f t="shared" si="36"/>
        <v>0</v>
      </c>
    </row>
    <row r="1511" spans="1:63" ht="15.75" customHeight="1">
      <c r="A1511" s="174"/>
      <c r="B1511" s="174"/>
      <c r="C1511" s="174"/>
      <c r="D1511" s="63"/>
      <c r="E1511" s="63"/>
      <c r="F1511" s="174"/>
      <c r="G1511" s="174"/>
      <c r="H1511" s="174"/>
      <c r="I1511" s="174"/>
      <c r="J1511" s="174"/>
      <c r="K1511" s="174"/>
      <c r="L1511" s="174"/>
      <c r="M1511" s="174"/>
      <c r="N1511" s="174"/>
      <c r="O1511" s="63"/>
      <c r="P1511" s="63"/>
      <c r="Q1511" s="174"/>
      <c r="R1511" s="63"/>
      <c r="S1511" s="174"/>
      <c r="T1511" s="174"/>
      <c r="U1511" s="174"/>
      <c r="V1511" s="63"/>
      <c r="W1511" s="174"/>
      <c r="X1511" s="174"/>
      <c r="Y1511" s="429"/>
      <c r="Z1511" s="63"/>
      <c r="AA1511" s="63"/>
      <c r="AB1511" s="63"/>
      <c r="AC1511" s="63"/>
      <c r="AD1511" s="174"/>
      <c r="AE1511" s="174"/>
      <c r="AF1511" s="466"/>
      <c r="AG1511" s="174"/>
      <c r="AH1511" s="174"/>
      <c r="AI1511" s="174"/>
      <c r="AJ1511" s="174"/>
      <c r="AK1511" s="174"/>
      <c r="AL1511" s="174"/>
      <c r="AM1511" s="174"/>
      <c r="AN1511" s="174"/>
      <c r="AO1511" s="174"/>
      <c r="AP1511" s="174"/>
      <c r="AQ1511" s="174"/>
      <c r="AR1511" s="174"/>
      <c r="AS1511" s="174"/>
      <c r="AT1511" s="415"/>
      <c r="AU1511" s="174"/>
      <c r="AV1511" s="437"/>
      <c r="AW1511" s="523"/>
      <c r="AX1511" s="524"/>
      <c r="AY1511" s="422"/>
      <c r="AZ1511" s="524"/>
      <c r="BA1511" s="524"/>
      <c r="BB1511" s="422"/>
      <c r="BC1511" s="524"/>
      <c r="BD1511" s="523"/>
      <c r="BE1511" s="524"/>
      <c r="BF1511" s="524"/>
      <c r="BG1511" s="426">
        <f t="shared" si="32"/>
        <v>0</v>
      </c>
      <c r="BH1511" s="426">
        <f t="shared" si="33"/>
        <v>0</v>
      </c>
      <c r="BI1511" s="426">
        <f t="shared" si="34"/>
        <v>0</v>
      </c>
      <c r="BJ1511" s="426">
        <f t="shared" si="35"/>
        <v>0</v>
      </c>
      <c r="BK1511" s="425" t="b">
        <f t="shared" si="36"/>
        <v>0</v>
      </c>
    </row>
    <row r="1512" spans="1:63" ht="15.75" customHeight="1">
      <c r="A1512" s="174"/>
      <c r="B1512" s="174"/>
      <c r="C1512" s="174"/>
      <c r="D1512" s="63"/>
      <c r="E1512" s="63"/>
      <c r="F1512" s="174"/>
      <c r="G1512" s="174"/>
      <c r="H1512" s="174"/>
      <c r="I1512" s="174"/>
      <c r="J1512" s="174"/>
      <c r="K1512" s="174"/>
      <c r="L1512" s="174"/>
      <c r="M1512" s="174"/>
      <c r="N1512" s="174"/>
      <c r="O1512" s="63"/>
      <c r="P1512" s="63"/>
      <c r="Q1512" s="174"/>
      <c r="R1512" s="63"/>
      <c r="S1512" s="174"/>
      <c r="T1512" s="174"/>
      <c r="U1512" s="174"/>
      <c r="V1512" s="63"/>
      <c r="W1512" s="174"/>
      <c r="X1512" s="174"/>
      <c r="Y1512" s="429"/>
      <c r="Z1512" s="63"/>
      <c r="AA1512" s="63"/>
      <c r="AB1512" s="63"/>
      <c r="AC1512" s="63"/>
      <c r="AD1512" s="174"/>
      <c r="AE1512" s="174"/>
      <c r="AF1512" s="466"/>
      <c r="AG1512" s="174"/>
      <c r="AH1512" s="174"/>
      <c r="AI1512" s="174"/>
      <c r="AJ1512" s="174"/>
      <c r="AK1512" s="174"/>
      <c r="AL1512" s="174"/>
      <c r="AM1512" s="174"/>
      <c r="AN1512" s="174"/>
      <c r="AO1512" s="174"/>
      <c r="AP1512" s="174"/>
      <c r="AQ1512" s="174"/>
      <c r="AR1512" s="174"/>
      <c r="AS1512" s="174"/>
      <c r="AT1512" s="415"/>
      <c r="AU1512" s="174"/>
      <c r="AV1512" s="437"/>
      <c r="AW1512" s="523"/>
      <c r="AX1512" s="524"/>
      <c r="AY1512" s="422"/>
      <c r="AZ1512" s="524"/>
      <c r="BA1512" s="524"/>
      <c r="BB1512" s="422"/>
      <c r="BC1512" s="524"/>
      <c r="BD1512" s="523"/>
      <c r="BE1512" s="524"/>
      <c r="BF1512" s="524"/>
      <c r="BG1512" s="426">
        <f t="shared" si="32"/>
        <v>0</v>
      </c>
      <c r="BH1512" s="426">
        <f t="shared" si="33"/>
        <v>0</v>
      </c>
      <c r="BI1512" s="426">
        <f t="shared" si="34"/>
        <v>0</v>
      </c>
      <c r="BJ1512" s="426">
        <f t="shared" si="35"/>
        <v>0</v>
      </c>
      <c r="BK1512" s="425" t="b">
        <f t="shared" si="36"/>
        <v>0</v>
      </c>
    </row>
    <row r="1513" spans="1:63" ht="15.75" customHeight="1">
      <c r="A1513" s="174"/>
      <c r="B1513" s="174"/>
      <c r="C1513" s="174"/>
      <c r="D1513" s="63"/>
      <c r="E1513" s="63"/>
      <c r="F1513" s="174"/>
      <c r="G1513" s="174"/>
      <c r="H1513" s="174"/>
      <c r="I1513" s="174"/>
      <c r="J1513" s="174"/>
      <c r="K1513" s="174"/>
      <c r="L1513" s="174"/>
      <c r="M1513" s="174"/>
      <c r="N1513" s="174"/>
      <c r="O1513" s="63"/>
      <c r="P1513" s="63"/>
      <c r="Q1513" s="174"/>
      <c r="R1513" s="63"/>
      <c r="S1513" s="174"/>
      <c r="T1513" s="174"/>
      <c r="U1513" s="174"/>
      <c r="V1513" s="63"/>
      <c r="W1513" s="174"/>
      <c r="X1513" s="174"/>
      <c r="Y1513" s="429"/>
      <c r="Z1513" s="63"/>
      <c r="AA1513" s="63"/>
      <c r="AB1513" s="63"/>
      <c r="AC1513" s="63"/>
      <c r="AD1513" s="174"/>
      <c r="AE1513" s="174"/>
      <c r="AF1513" s="466"/>
      <c r="AG1513" s="174"/>
      <c r="AH1513" s="174"/>
      <c r="AI1513" s="174"/>
      <c r="AJ1513" s="174"/>
      <c r="AK1513" s="174"/>
      <c r="AL1513" s="174"/>
      <c r="AM1513" s="174"/>
      <c r="AN1513" s="174"/>
      <c r="AO1513" s="174"/>
      <c r="AP1513" s="174"/>
      <c r="AQ1513" s="174"/>
      <c r="AR1513" s="174"/>
      <c r="AS1513" s="174"/>
      <c r="AT1513" s="415"/>
      <c r="AU1513" s="174"/>
      <c r="AV1513" s="437"/>
      <c r="AW1513" s="523"/>
      <c r="AX1513" s="524"/>
      <c r="AY1513" s="422"/>
      <c r="AZ1513" s="524"/>
      <c r="BA1513" s="524"/>
      <c r="BB1513" s="422"/>
      <c r="BC1513" s="524"/>
      <c r="BD1513" s="523"/>
      <c r="BE1513" s="524"/>
      <c r="BF1513" s="524"/>
      <c r="BG1513" s="426">
        <f t="shared" si="32"/>
        <v>0</v>
      </c>
      <c r="BH1513" s="426">
        <f t="shared" si="33"/>
        <v>0</v>
      </c>
      <c r="BI1513" s="426">
        <f t="shared" si="34"/>
        <v>0</v>
      </c>
      <c r="BJ1513" s="426">
        <f t="shared" si="35"/>
        <v>0</v>
      </c>
      <c r="BK1513" s="425" t="b">
        <f t="shared" si="36"/>
        <v>0</v>
      </c>
    </row>
    <row r="1514" spans="1:63" ht="15.75" customHeight="1">
      <c r="A1514" s="174"/>
      <c r="B1514" s="174"/>
      <c r="C1514" s="174"/>
      <c r="D1514" s="63"/>
      <c r="E1514" s="63"/>
      <c r="F1514" s="174"/>
      <c r="G1514" s="174"/>
      <c r="H1514" s="174"/>
      <c r="I1514" s="174"/>
      <c r="J1514" s="174"/>
      <c r="K1514" s="174"/>
      <c r="L1514" s="174"/>
      <c r="M1514" s="174"/>
      <c r="N1514" s="174"/>
      <c r="O1514" s="63"/>
      <c r="P1514" s="63"/>
      <c r="Q1514" s="174"/>
      <c r="R1514" s="63"/>
      <c r="S1514" s="174"/>
      <c r="T1514" s="174"/>
      <c r="U1514" s="174"/>
      <c r="V1514" s="63"/>
      <c r="W1514" s="174"/>
      <c r="X1514" s="174"/>
      <c r="Y1514" s="429"/>
      <c r="Z1514" s="63"/>
      <c r="AA1514" s="63"/>
      <c r="AB1514" s="63"/>
      <c r="AC1514" s="63"/>
      <c r="AD1514" s="174"/>
      <c r="AE1514" s="174"/>
      <c r="AF1514" s="466"/>
      <c r="AG1514" s="174"/>
      <c r="AH1514" s="174"/>
      <c r="AI1514" s="174"/>
      <c r="AJ1514" s="174"/>
      <c r="AK1514" s="174"/>
      <c r="AL1514" s="174"/>
      <c r="AM1514" s="174"/>
      <c r="AN1514" s="174"/>
      <c r="AO1514" s="174"/>
      <c r="AP1514" s="174"/>
      <c r="AQ1514" s="174"/>
      <c r="AR1514" s="174"/>
      <c r="AS1514" s="174"/>
      <c r="AT1514" s="415"/>
      <c r="AU1514" s="174"/>
      <c r="AV1514" s="437"/>
      <c r="AW1514" s="523"/>
      <c r="AX1514" s="524"/>
      <c r="AY1514" s="422"/>
      <c r="AZ1514" s="524"/>
      <c r="BA1514" s="524"/>
      <c r="BB1514" s="422"/>
      <c r="BC1514" s="524"/>
      <c r="BD1514" s="523"/>
      <c r="BE1514" s="524"/>
      <c r="BF1514" s="524"/>
      <c r="BG1514" s="426">
        <f t="shared" si="32"/>
        <v>0</v>
      </c>
      <c r="BH1514" s="426">
        <f t="shared" si="33"/>
        <v>0</v>
      </c>
      <c r="BI1514" s="426">
        <f t="shared" si="34"/>
        <v>0</v>
      </c>
      <c r="BJ1514" s="426">
        <f t="shared" si="35"/>
        <v>0</v>
      </c>
      <c r="BK1514" s="425" t="b">
        <f t="shared" si="36"/>
        <v>0</v>
      </c>
    </row>
    <row r="1515" spans="1:63" ht="15.75" customHeight="1">
      <c r="A1515" s="174"/>
      <c r="B1515" s="174"/>
      <c r="C1515" s="174"/>
      <c r="D1515" s="63"/>
      <c r="E1515" s="63"/>
      <c r="F1515" s="174"/>
      <c r="G1515" s="174"/>
      <c r="H1515" s="174"/>
      <c r="I1515" s="174"/>
      <c r="J1515" s="174"/>
      <c r="K1515" s="174"/>
      <c r="L1515" s="174"/>
      <c r="M1515" s="174"/>
      <c r="N1515" s="174"/>
      <c r="O1515" s="63"/>
      <c r="P1515" s="63"/>
      <c r="Q1515" s="174"/>
      <c r="R1515" s="63"/>
      <c r="S1515" s="174"/>
      <c r="T1515" s="174"/>
      <c r="U1515" s="174"/>
      <c r="V1515" s="63"/>
      <c r="W1515" s="174"/>
      <c r="X1515" s="174"/>
      <c r="Y1515" s="429"/>
      <c r="Z1515" s="63"/>
      <c r="AA1515" s="63"/>
      <c r="AB1515" s="63"/>
      <c r="AC1515" s="63"/>
      <c r="AD1515" s="174"/>
      <c r="AE1515" s="174"/>
      <c r="AF1515" s="466"/>
      <c r="AG1515" s="174"/>
      <c r="AH1515" s="174"/>
      <c r="AI1515" s="174"/>
      <c r="AJ1515" s="174"/>
      <c r="AK1515" s="174"/>
      <c r="AL1515" s="174"/>
      <c r="AM1515" s="174"/>
      <c r="AN1515" s="174"/>
      <c r="AO1515" s="174"/>
      <c r="AP1515" s="174"/>
      <c r="AQ1515" s="174"/>
      <c r="AR1515" s="174"/>
      <c r="AS1515" s="174"/>
      <c r="AT1515" s="415"/>
      <c r="AU1515" s="174"/>
      <c r="AV1515" s="437"/>
      <c r="AW1515" s="523"/>
      <c r="AX1515" s="524"/>
      <c r="AY1515" s="422"/>
      <c r="AZ1515" s="524"/>
      <c r="BA1515" s="524"/>
      <c r="BB1515" s="422"/>
      <c r="BC1515" s="524"/>
      <c r="BD1515" s="523"/>
      <c r="BE1515" s="524"/>
      <c r="BF1515" s="524"/>
      <c r="BG1515" s="426">
        <f t="shared" si="32"/>
        <v>0</v>
      </c>
      <c r="BH1515" s="426">
        <f t="shared" si="33"/>
        <v>0</v>
      </c>
      <c r="BI1515" s="426">
        <f t="shared" si="34"/>
        <v>0</v>
      </c>
      <c r="BJ1515" s="426">
        <f t="shared" si="35"/>
        <v>0</v>
      </c>
      <c r="BK1515" s="425" t="b">
        <f t="shared" si="36"/>
        <v>0</v>
      </c>
    </row>
    <row r="1516" spans="1:63" ht="15.75" customHeight="1">
      <c r="A1516" s="174"/>
      <c r="B1516" s="174"/>
      <c r="C1516" s="174"/>
      <c r="D1516" s="63"/>
      <c r="E1516" s="63"/>
      <c r="F1516" s="174"/>
      <c r="G1516" s="174"/>
      <c r="H1516" s="174"/>
      <c r="I1516" s="174"/>
      <c r="J1516" s="174"/>
      <c r="K1516" s="174"/>
      <c r="L1516" s="174"/>
      <c r="M1516" s="174"/>
      <c r="N1516" s="174"/>
      <c r="O1516" s="63"/>
      <c r="P1516" s="63"/>
      <c r="Q1516" s="174"/>
      <c r="R1516" s="63"/>
      <c r="S1516" s="174"/>
      <c r="T1516" s="174"/>
      <c r="U1516" s="174"/>
      <c r="V1516" s="63"/>
      <c r="W1516" s="174"/>
      <c r="X1516" s="174"/>
      <c r="Y1516" s="429"/>
      <c r="Z1516" s="63"/>
      <c r="AA1516" s="63"/>
      <c r="AB1516" s="63"/>
      <c r="AC1516" s="63"/>
      <c r="AD1516" s="174"/>
      <c r="AE1516" s="174"/>
      <c r="AF1516" s="466"/>
      <c r="AG1516" s="174"/>
      <c r="AH1516" s="174"/>
      <c r="AI1516" s="174"/>
      <c r="AJ1516" s="174"/>
      <c r="AK1516" s="174"/>
      <c r="AL1516" s="174"/>
      <c r="AM1516" s="174"/>
      <c r="AN1516" s="174"/>
      <c r="AO1516" s="174"/>
      <c r="AP1516" s="174"/>
      <c r="AQ1516" s="174"/>
      <c r="AR1516" s="174"/>
      <c r="AS1516" s="174"/>
      <c r="AT1516" s="415"/>
      <c r="AU1516" s="174"/>
      <c r="AV1516" s="437"/>
      <c r="AW1516" s="523"/>
      <c r="AX1516" s="524"/>
      <c r="AY1516" s="422"/>
      <c r="AZ1516" s="524"/>
      <c r="BA1516" s="524"/>
      <c r="BB1516" s="422"/>
      <c r="BC1516" s="524"/>
      <c r="BD1516" s="523"/>
      <c r="BE1516" s="524"/>
      <c r="BF1516" s="524"/>
      <c r="BG1516" s="426">
        <f t="shared" si="32"/>
        <v>0</v>
      </c>
      <c r="BH1516" s="426">
        <f t="shared" si="33"/>
        <v>0</v>
      </c>
      <c r="BI1516" s="426">
        <f t="shared" si="34"/>
        <v>0</v>
      </c>
      <c r="BJ1516" s="426">
        <f t="shared" si="35"/>
        <v>0</v>
      </c>
      <c r="BK1516" s="425" t="b">
        <f t="shared" si="36"/>
        <v>0</v>
      </c>
    </row>
    <row r="1517" spans="1:63" ht="15.75" customHeight="1">
      <c r="A1517" s="174"/>
      <c r="B1517" s="174"/>
      <c r="C1517" s="174"/>
      <c r="D1517" s="63"/>
      <c r="E1517" s="63"/>
      <c r="F1517" s="174"/>
      <c r="G1517" s="174"/>
      <c r="H1517" s="174"/>
      <c r="I1517" s="174"/>
      <c r="J1517" s="174"/>
      <c r="K1517" s="174"/>
      <c r="L1517" s="174"/>
      <c r="M1517" s="174"/>
      <c r="N1517" s="174"/>
      <c r="O1517" s="63"/>
      <c r="P1517" s="63"/>
      <c r="Q1517" s="174"/>
      <c r="R1517" s="63"/>
      <c r="S1517" s="174"/>
      <c r="T1517" s="174"/>
      <c r="U1517" s="174"/>
      <c r="V1517" s="63"/>
      <c r="W1517" s="174"/>
      <c r="X1517" s="174"/>
      <c r="Y1517" s="429"/>
      <c r="Z1517" s="63"/>
      <c r="AA1517" s="63"/>
      <c r="AB1517" s="63"/>
      <c r="AC1517" s="63"/>
      <c r="AD1517" s="174"/>
      <c r="AE1517" s="174"/>
      <c r="AF1517" s="466"/>
      <c r="AG1517" s="174"/>
      <c r="AH1517" s="174"/>
      <c r="AI1517" s="174"/>
      <c r="AJ1517" s="174"/>
      <c r="AK1517" s="174"/>
      <c r="AL1517" s="174"/>
      <c r="AM1517" s="174"/>
      <c r="AN1517" s="174"/>
      <c r="AO1517" s="174"/>
      <c r="AP1517" s="174"/>
      <c r="AQ1517" s="174"/>
      <c r="AR1517" s="174"/>
      <c r="AS1517" s="174"/>
      <c r="AT1517" s="415"/>
      <c r="AU1517" s="174"/>
      <c r="AV1517" s="437"/>
      <c r="AW1517" s="523"/>
      <c r="AX1517" s="524"/>
      <c r="AY1517" s="422"/>
      <c r="AZ1517" s="524"/>
      <c r="BA1517" s="524"/>
      <c r="BB1517" s="422"/>
      <c r="BC1517" s="524"/>
      <c r="BD1517" s="523"/>
      <c r="BE1517" s="524"/>
      <c r="BF1517" s="524"/>
      <c r="BG1517" s="426">
        <f t="shared" si="32"/>
        <v>0</v>
      </c>
      <c r="BH1517" s="426">
        <f t="shared" si="33"/>
        <v>0</v>
      </c>
      <c r="BI1517" s="426">
        <f t="shared" si="34"/>
        <v>0</v>
      </c>
      <c r="BJ1517" s="426">
        <f t="shared" si="35"/>
        <v>0</v>
      </c>
      <c r="BK1517" s="425" t="b">
        <f t="shared" si="36"/>
        <v>0</v>
      </c>
    </row>
    <row r="1518" spans="1:63" ht="15.75" customHeight="1">
      <c r="A1518" s="174"/>
      <c r="B1518" s="174"/>
      <c r="C1518" s="174"/>
      <c r="D1518" s="63"/>
      <c r="E1518" s="63"/>
      <c r="F1518" s="174"/>
      <c r="G1518" s="174"/>
      <c r="H1518" s="174"/>
      <c r="I1518" s="174"/>
      <c r="J1518" s="174"/>
      <c r="K1518" s="174"/>
      <c r="L1518" s="174"/>
      <c r="M1518" s="174"/>
      <c r="N1518" s="174"/>
      <c r="O1518" s="63"/>
      <c r="P1518" s="63"/>
      <c r="Q1518" s="174"/>
      <c r="R1518" s="63"/>
      <c r="S1518" s="174"/>
      <c r="T1518" s="174"/>
      <c r="U1518" s="174"/>
      <c r="V1518" s="63"/>
      <c r="W1518" s="174"/>
      <c r="X1518" s="174"/>
      <c r="Y1518" s="429"/>
      <c r="Z1518" s="63"/>
      <c r="AA1518" s="63"/>
      <c r="AB1518" s="63"/>
      <c r="AC1518" s="63"/>
      <c r="AD1518" s="174"/>
      <c r="AE1518" s="174"/>
      <c r="AF1518" s="466"/>
      <c r="AG1518" s="174"/>
      <c r="AH1518" s="174"/>
      <c r="AI1518" s="174"/>
      <c r="AJ1518" s="174"/>
      <c r="AK1518" s="174"/>
      <c r="AL1518" s="174"/>
      <c r="AM1518" s="174"/>
      <c r="AN1518" s="174"/>
      <c r="AO1518" s="174"/>
      <c r="AP1518" s="174"/>
      <c r="AQ1518" s="174"/>
      <c r="AR1518" s="174"/>
      <c r="AS1518" s="174"/>
      <c r="AT1518" s="415"/>
      <c r="AU1518" s="174"/>
      <c r="AV1518" s="437"/>
      <c r="AW1518" s="523"/>
      <c r="AX1518" s="524"/>
      <c r="AY1518" s="422"/>
      <c r="AZ1518" s="524"/>
      <c r="BA1518" s="524"/>
      <c r="BB1518" s="422"/>
      <c r="BC1518" s="524"/>
      <c r="BD1518" s="523"/>
      <c r="BE1518" s="524"/>
      <c r="BF1518" s="524"/>
      <c r="BG1518" s="426">
        <f t="shared" si="32"/>
        <v>0</v>
      </c>
      <c r="BH1518" s="426">
        <f t="shared" si="33"/>
        <v>0</v>
      </c>
      <c r="BI1518" s="426">
        <f t="shared" si="34"/>
        <v>0</v>
      </c>
      <c r="BJ1518" s="426">
        <f t="shared" si="35"/>
        <v>0</v>
      </c>
      <c r="BK1518" s="425" t="b">
        <f t="shared" si="36"/>
        <v>0</v>
      </c>
    </row>
    <row r="1519" spans="1:63" ht="15.75" customHeight="1">
      <c r="A1519" s="174"/>
      <c r="B1519" s="174"/>
      <c r="C1519" s="174"/>
      <c r="D1519" s="63"/>
      <c r="E1519" s="63"/>
      <c r="F1519" s="174"/>
      <c r="G1519" s="174"/>
      <c r="H1519" s="174"/>
      <c r="I1519" s="174"/>
      <c r="J1519" s="174"/>
      <c r="K1519" s="174"/>
      <c r="L1519" s="174"/>
      <c r="M1519" s="174"/>
      <c r="N1519" s="174"/>
      <c r="O1519" s="63"/>
      <c r="P1519" s="63"/>
      <c r="Q1519" s="174"/>
      <c r="R1519" s="63"/>
      <c r="S1519" s="174"/>
      <c r="T1519" s="174"/>
      <c r="U1519" s="174"/>
      <c r="V1519" s="63"/>
      <c r="W1519" s="174"/>
      <c r="X1519" s="174"/>
      <c r="Y1519" s="429"/>
      <c r="Z1519" s="63"/>
      <c r="AA1519" s="63"/>
      <c r="AB1519" s="63"/>
      <c r="AC1519" s="63"/>
      <c r="AD1519" s="174"/>
      <c r="AE1519" s="174"/>
      <c r="AF1519" s="466"/>
      <c r="AG1519" s="174"/>
      <c r="AH1519" s="174"/>
      <c r="AI1519" s="174"/>
      <c r="AJ1519" s="174"/>
      <c r="AK1519" s="174"/>
      <c r="AL1519" s="174"/>
      <c r="AM1519" s="174"/>
      <c r="AN1519" s="174"/>
      <c r="AO1519" s="174"/>
      <c r="AP1519" s="174"/>
      <c r="AQ1519" s="174"/>
      <c r="AR1519" s="174"/>
      <c r="AS1519" s="174"/>
      <c r="AT1519" s="415"/>
      <c r="AU1519" s="174"/>
      <c r="AV1519" s="437"/>
      <c r="AW1519" s="523"/>
      <c r="AX1519" s="524"/>
      <c r="AY1519" s="422"/>
      <c r="AZ1519" s="524"/>
      <c r="BA1519" s="524"/>
      <c r="BB1519" s="422"/>
      <c r="BC1519" s="524"/>
      <c r="BD1519" s="523"/>
      <c r="BE1519" s="524"/>
      <c r="BF1519" s="524"/>
      <c r="BG1519" s="426">
        <f t="shared" si="32"/>
        <v>0</v>
      </c>
      <c r="BH1519" s="426">
        <f t="shared" si="33"/>
        <v>0</v>
      </c>
      <c r="BI1519" s="426">
        <f t="shared" si="34"/>
        <v>0</v>
      </c>
      <c r="BJ1519" s="426">
        <f t="shared" si="35"/>
        <v>0</v>
      </c>
      <c r="BK1519" s="425" t="b">
        <f t="shared" si="36"/>
        <v>0</v>
      </c>
    </row>
    <row r="1520" spans="1:63" ht="15.75" customHeight="1">
      <c r="A1520" s="174"/>
      <c r="B1520" s="174"/>
      <c r="C1520" s="174"/>
      <c r="D1520" s="63"/>
      <c r="E1520" s="63"/>
      <c r="F1520" s="174"/>
      <c r="G1520" s="174"/>
      <c r="H1520" s="174"/>
      <c r="I1520" s="174"/>
      <c r="J1520" s="174"/>
      <c r="K1520" s="174"/>
      <c r="L1520" s="174"/>
      <c r="M1520" s="174"/>
      <c r="N1520" s="174"/>
      <c r="O1520" s="63"/>
      <c r="P1520" s="63"/>
      <c r="Q1520" s="174"/>
      <c r="R1520" s="63"/>
      <c r="S1520" s="174"/>
      <c r="T1520" s="174"/>
      <c r="U1520" s="174"/>
      <c r="V1520" s="63"/>
      <c r="W1520" s="174"/>
      <c r="X1520" s="174"/>
      <c r="Y1520" s="429"/>
      <c r="Z1520" s="63"/>
      <c r="AA1520" s="63"/>
      <c r="AB1520" s="63"/>
      <c r="AC1520" s="63"/>
      <c r="AD1520" s="174"/>
      <c r="AE1520" s="174"/>
      <c r="AF1520" s="466"/>
      <c r="AG1520" s="174"/>
      <c r="AH1520" s="174"/>
      <c r="AI1520" s="174"/>
      <c r="AJ1520" s="174"/>
      <c r="AK1520" s="174"/>
      <c r="AL1520" s="174"/>
      <c r="AM1520" s="174"/>
      <c r="AN1520" s="174"/>
      <c r="AO1520" s="174"/>
      <c r="AP1520" s="174"/>
      <c r="AQ1520" s="174"/>
      <c r="AR1520" s="174"/>
      <c r="AS1520" s="174"/>
      <c r="AT1520" s="415"/>
      <c r="AU1520" s="174"/>
      <c r="AV1520" s="437"/>
      <c r="AW1520" s="523"/>
      <c r="AX1520" s="524"/>
      <c r="AY1520" s="422"/>
      <c r="AZ1520" s="524"/>
      <c r="BA1520" s="524"/>
      <c r="BB1520" s="422"/>
      <c r="BC1520" s="524"/>
      <c r="BD1520" s="523"/>
      <c r="BE1520" s="524"/>
      <c r="BF1520" s="524"/>
      <c r="BG1520" s="426">
        <f t="shared" si="32"/>
        <v>0</v>
      </c>
      <c r="BH1520" s="426">
        <f t="shared" si="33"/>
        <v>0</v>
      </c>
      <c r="BI1520" s="426">
        <f t="shared" si="34"/>
        <v>0</v>
      </c>
      <c r="BJ1520" s="426">
        <f t="shared" si="35"/>
        <v>0</v>
      </c>
      <c r="BK1520" s="425" t="b">
        <f t="shared" si="36"/>
        <v>0</v>
      </c>
    </row>
    <row r="1521" spans="1:63" ht="15.75" customHeight="1">
      <c r="A1521" s="174"/>
      <c r="B1521" s="174"/>
      <c r="C1521" s="174"/>
      <c r="D1521" s="63"/>
      <c r="E1521" s="63"/>
      <c r="F1521" s="174"/>
      <c r="G1521" s="174"/>
      <c r="H1521" s="174"/>
      <c r="I1521" s="174"/>
      <c r="J1521" s="174"/>
      <c r="K1521" s="174"/>
      <c r="L1521" s="174"/>
      <c r="M1521" s="174"/>
      <c r="N1521" s="174"/>
      <c r="O1521" s="63"/>
      <c r="P1521" s="63"/>
      <c r="Q1521" s="174"/>
      <c r="R1521" s="63"/>
      <c r="S1521" s="174"/>
      <c r="T1521" s="174"/>
      <c r="U1521" s="174"/>
      <c r="V1521" s="63"/>
      <c r="W1521" s="174"/>
      <c r="X1521" s="174"/>
      <c r="Y1521" s="429"/>
      <c r="Z1521" s="63"/>
      <c r="AA1521" s="63"/>
      <c r="AB1521" s="63"/>
      <c r="AC1521" s="63"/>
      <c r="AD1521" s="174"/>
      <c r="AE1521" s="174"/>
      <c r="AF1521" s="466"/>
      <c r="AG1521" s="174"/>
      <c r="AH1521" s="174"/>
      <c r="AI1521" s="174"/>
      <c r="AJ1521" s="174"/>
      <c r="AK1521" s="174"/>
      <c r="AL1521" s="174"/>
      <c r="AM1521" s="174"/>
      <c r="AN1521" s="174"/>
      <c r="AO1521" s="174"/>
      <c r="AP1521" s="174"/>
      <c r="AQ1521" s="174"/>
      <c r="AR1521" s="174"/>
      <c r="AS1521" s="174"/>
      <c r="AT1521" s="415"/>
      <c r="AU1521" s="174"/>
      <c r="AV1521" s="437"/>
      <c r="AW1521" s="523"/>
      <c r="AX1521" s="524"/>
      <c r="AY1521" s="422"/>
      <c r="AZ1521" s="524"/>
      <c r="BA1521" s="524"/>
      <c r="BB1521" s="422"/>
      <c r="BC1521" s="524"/>
      <c r="BD1521" s="523"/>
      <c r="BE1521" s="524"/>
      <c r="BF1521" s="524"/>
      <c r="BG1521" s="426">
        <f t="shared" si="32"/>
        <v>0</v>
      </c>
      <c r="BH1521" s="426">
        <f t="shared" si="33"/>
        <v>0</v>
      </c>
      <c r="BI1521" s="426">
        <f t="shared" si="34"/>
        <v>0</v>
      </c>
      <c r="BJ1521" s="426">
        <f t="shared" si="35"/>
        <v>0</v>
      </c>
      <c r="BK1521" s="425" t="b">
        <f t="shared" si="36"/>
        <v>0</v>
      </c>
    </row>
    <row r="1522" spans="1:63" ht="15.75" customHeight="1">
      <c r="A1522" s="174"/>
      <c r="B1522" s="174"/>
      <c r="C1522" s="174"/>
      <c r="D1522" s="63"/>
      <c r="E1522" s="63"/>
      <c r="F1522" s="174"/>
      <c r="G1522" s="174"/>
      <c r="H1522" s="174"/>
      <c r="I1522" s="174"/>
      <c r="J1522" s="174"/>
      <c r="K1522" s="174"/>
      <c r="L1522" s="174"/>
      <c r="M1522" s="174"/>
      <c r="N1522" s="174"/>
      <c r="O1522" s="63"/>
      <c r="P1522" s="63"/>
      <c r="Q1522" s="174"/>
      <c r="R1522" s="63"/>
      <c r="S1522" s="174"/>
      <c r="T1522" s="174"/>
      <c r="U1522" s="174"/>
      <c r="V1522" s="63"/>
      <c r="W1522" s="174"/>
      <c r="X1522" s="174"/>
      <c r="Y1522" s="429"/>
      <c r="Z1522" s="63"/>
      <c r="AA1522" s="63"/>
      <c r="AB1522" s="63"/>
      <c r="AC1522" s="63"/>
      <c r="AD1522" s="174"/>
      <c r="AE1522" s="174"/>
      <c r="AF1522" s="466"/>
      <c r="AG1522" s="174"/>
      <c r="AH1522" s="174"/>
      <c r="AI1522" s="174"/>
      <c r="AJ1522" s="174"/>
      <c r="AK1522" s="174"/>
      <c r="AL1522" s="174"/>
      <c r="AM1522" s="174"/>
      <c r="AN1522" s="174"/>
      <c r="AO1522" s="174"/>
      <c r="AP1522" s="174"/>
      <c r="AQ1522" s="174"/>
      <c r="AR1522" s="174"/>
      <c r="AS1522" s="174"/>
      <c r="AT1522" s="415"/>
      <c r="AU1522" s="174"/>
      <c r="AV1522" s="437"/>
      <c r="AW1522" s="523"/>
      <c r="AX1522" s="524"/>
      <c r="AY1522" s="422"/>
      <c r="AZ1522" s="524"/>
      <c r="BA1522" s="524"/>
      <c r="BB1522" s="422"/>
      <c r="BC1522" s="524"/>
      <c r="BD1522" s="523"/>
      <c r="BE1522" s="524"/>
      <c r="BF1522" s="524"/>
      <c r="BG1522" s="426">
        <f t="shared" si="32"/>
        <v>0</v>
      </c>
      <c r="BH1522" s="426">
        <f t="shared" si="33"/>
        <v>0</v>
      </c>
      <c r="BI1522" s="426">
        <f t="shared" si="34"/>
        <v>0</v>
      </c>
      <c r="BJ1522" s="426">
        <f t="shared" si="35"/>
        <v>0</v>
      </c>
      <c r="BK1522" s="425" t="b">
        <f t="shared" si="36"/>
        <v>0</v>
      </c>
    </row>
    <row r="1523" spans="1:63" ht="15.75" customHeight="1">
      <c r="A1523" s="174"/>
      <c r="B1523" s="174"/>
      <c r="C1523" s="174"/>
      <c r="D1523" s="63"/>
      <c r="E1523" s="63"/>
      <c r="F1523" s="174"/>
      <c r="G1523" s="174"/>
      <c r="H1523" s="174"/>
      <c r="I1523" s="174"/>
      <c r="J1523" s="174"/>
      <c r="K1523" s="174"/>
      <c r="L1523" s="174"/>
      <c r="M1523" s="174"/>
      <c r="N1523" s="174"/>
      <c r="O1523" s="63"/>
      <c r="P1523" s="63"/>
      <c r="Q1523" s="174"/>
      <c r="R1523" s="63"/>
      <c r="S1523" s="174"/>
      <c r="T1523" s="174"/>
      <c r="U1523" s="174"/>
      <c r="V1523" s="63"/>
      <c r="W1523" s="174"/>
      <c r="X1523" s="174"/>
      <c r="Y1523" s="429"/>
      <c r="Z1523" s="63"/>
      <c r="AA1523" s="63"/>
      <c r="AB1523" s="63"/>
      <c r="AC1523" s="63"/>
      <c r="AD1523" s="174"/>
      <c r="AE1523" s="174"/>
      <c r="AF1523" s="466"/>
      <c r="AG1523" s="174"/>
      <c r="AH1523" s="174"/>
      <c r="AI1523" s="174"/>
      <c r="AJ1523" s="174"/>
      <c r="AK1523" s="174"/>
      <c r="AL1523" s="174"/>
      <c r="AM1523" s="174"/>
      <c r="AN1523" s="174"/>
      <c r="AO1523" s="174"/>
      <c r="AP1523" s="174"/>
      <c r="AQ1523" s="174"/>
      <c r="AR1523" s="174"/>
      <c r="AS1523" s="174"/>
      <c r="AT1523" s="415"/>
      <c r="AU1523" s="174"/>
      <c r="AV1523" s="437"/>
      <c r="AW1523" s="523"/>
      <c r="AX1523" s="524"/>
      <c r="AY1523" s="422"/>
      <c r="AZ1523" s="524"/>
      <c r="BA1523" s="524"/>
      <c r="BB1523" s="422"/>
      <c r="BC1523" s="524"/>
      <c r="BD1523" s="523"/>
      <c r="BE1523" s="524"/>
      <c r="BF1523" s="524"/>
      <c r="BG1523" s="426">
        <f t="shared" si="32"/>
        <v>0</v>
      </c>
      <c r="BH1523" s="426">
        <f t="shared" si="33"/>
        <v>0</v>
      </c>
      <c r="BI1523" s="426">
        <f t="shared" si="34"/>
        <v>0</v>
      </c>
      <c r="BJ1523" s="426">
        <f t="shared" si="35"/>
        <v>0</v>
      </c>
      <c r="BK1523" s="425" t="b">
        <f t="shared" si="36"/>
        <v>0</v>
      </c>
    </row>
    <row r="1524" spans="1:63" ht="15.75" customHeight="1">
      <c r="A1524" s="174"/>
      <c r="B1524" s="174"/>
      <c r="C1524" s="174"/>
      <c r="D1524" s="63"/>
      <c r="E1524" s="63"/>
      <c r="F1524" s="174"/>
      <c r="G1524" s="174"/>
      <c r="H1524" s="174"/>
      <c r="I1524" s="174"/>
      <c r="J1524" s="174"/>
      <c r="K1524" s="174"/>
      <c r="L1524" s="174"/>
      <c r="M1524" s="174"/>
      <c r="N1524" s="174"/>
      <c r="O1524" s="63"/>
      <c r="P1524" s="63"/>
      <c r="Q1524" s="174"/>
      <c r="R1524" s="63"/>
      <c r="S1524" s="174"/>
      <c r="T1524" s="174"/>
      <c r="U1524" s="174"/>
      <c r="V1524" s="63"/>
      <c r="W1524" s="174"/>
      <c r="X1524" s="174"/>
      <c r="Y1524" s="429"/>
      <c r="Z1524" s="63"/>
      <c r="AA1524" s="63"/>
      <c r="AB1524" s="63"/>
      <c r="AC1524" s="63"/>
      <c r="AD1524" s="174"/>
      <c r="AE1524" s="174"/>
      <c r="AF1524" s="466"/>
      <c r="AG1524" s="174"/>
      <c r="AH1524" s="174"/>
      <c r="AI1524" s="174"/>
      <c r="AJ1524" s="174"/>
      <c r="AK1524" s="174"/>
      <c r="AL1524" s="174"/>
      <c r="AM1524" s="174"/>
      <c r="AN1524" s="174"/>
      <c r="AO1524" s="174"/>
      <c r="AP1524" s="174"/>
      <c r="AQ1524" s="174"/>
      <c r="AR1524" s="174"/>
      <c r="AS1524" s="174"/>
      <c r="AT1524" s="415"/>
      <c r="AU1524" s="174"/>
      <c r="AV1524" s="437"/>
      <c r="AW1524" s="523"/>
      <c r="AX1524" s="524"/>
      <c r="AY1524" s="422"/>
      <c r="AZ1524" s="524"/>
      <c r="BA1524" s="524"/>
      <c r="BB1524" s="422"/>
      <c r="BC1524" s="524"/>
      <c r="BD1524" s="523"/>
      <c r="BE1524" s="524"/>
      <c r="BF1524" s="524"/>
      <c r="BG1524" s="426">
        <f t="shared" si="32"/>
        <v>0</v>
      </c>
      <c r="BH1524" s="426">
        <f t="shared" si="33"/>
        <v>0</v>
      </c>
      <c r="BI1524" s="426">
        <f t="shared" si="34"/>
        <v>0</v>
      </c>
      <c r="BJ1524" s="426">
        <f t="shared" si="35"/>
        <v>0</v>
      </c>
      <c r="BK1524" s="425" t="b">
        <f t="shared" si="36"/>
        <v>0</v>
      </c>
    </row>
    <row r="1525" spans="1:63" ht="15.75" customHeight="1">
      <c r="A1525" s="174"/>
      <c r="B1525" s="174"/>
      <c r="C1525" s="174"/>
      <c r="D1525" s="63"/>
      <c r="E1525" s="63"/>
      <c r="F1525" s="174"/>
      <c r="G1525" s="174"/>
      <c r="H1525" s="174"/>
      <c r="I1525" s="174"/>
      <c r="J1525" s="174"/>
      <c r="K1525" s="174"/>
      <c r="L1525" s="174"/>
      <c r="M1525" s="174"/>
      <c r="N1525" s="174"/>
      <c r="O1525" s="63"/>
      <c r="P1525" s="63"/>
      <c r="Q1525" s="174"/>
      <c r="R1525" s="63"/>
      <c r="S1525" s="174"/>
      <c r="T1525" s="174"/>
      <c r="U1525" s="174"/>
      <c r="V1525" s="63"/>
      <c r="W1525" s="174"/>
      <c r="X1525" s="174"/>
      <c r="Y1525" s="429"/>
      <c r="Z1525" s="63"/>
      <c r="AA1525" s="63"/>
      <c r="AB1525" s="63"/>
      <c r="AC1525" s="63"/>
      <c r="AD1525" s="174"/>
      <c r="AE1525" s="174"/>
      <c r="AF1525" s="466"/>
      <c r="AG1525" s="174"/>
      <c r="AH1525" s="174"/>
      <c r="AI1525" s="174"/>
      <c r="AJ1525" s="174"/>
      <c r="AK1525" s="174"/>
      <c r="AL1525" s="174"/>
      <c r="AM1525" s="174"/>
      <c r="AN1525" s="174"/>
      <c r="AO1525" s="174"/>
      <c r="AP1525" s="174"/>
      <c r="AQ1525" s="174"/>
      <c r="AR1525" s="174"/>
      <c r="AS1525" s="174"/>
      <c r="AT1525" s="415"/>
      <c r="AU1525" s="174"/>
      <c r="AV1525" s="437"/>
      <c r="AW1525" s="523"/>
      <c r="AX1525" s="524"/>
      <c r="AY1525" s="422"/>
      <c r="AZ1525" s="524"/>
      <c r="BA1525" s="524"/>
      <c r="BB1525" s="422"/>
      <c r="BC1525" s="524"/>
      <c r="BD1525" s="523"/>
      <c r="BE1525" s="524"/>
      <c r="BF1525" s="524"/>
      <c r="BG1525" s="426">
        <f t="shared" si="32"/>
        <v>0</v>
      </c>
      <c r="BH1525" s="426">
        <f t="shared" si="33"/>
        <v>0</v>
      </c>
      <c r="BI1525" s="426">
        <f t="shared" si="34"/>
        <v>0</v>
      </c>
      <c r="BJ1525" s="426">
        <f t="shared" si="35"/>
        <v>0</v>
      </c>
      <c r="BK1525" s="425" t="b">
        <f t="shared" si="36"/>
        <v>0</v>
      </c>
    </row>
    <row r="1526" spans="1:63" ht="15.75" customHeight="1">
      <c r="A1526" s="174"/>
      <c r="B1526" s="174"/>
      <c r="C1526" s="174"/>
      <c r="D1526" s="63"/>
      <c r="E1526" s="63"/>
      <c r="F1526" s="174"/>
      <c r="G1526" s="174"/>
      <c r="H1526" s="174"/>
      <c r="I1526" s="174"/>
      <c r="J1526" s="174"/>
      <c r="K1526" s="174"/>
      <c r="L1526" s="174"/>
      <c r="M1526" s="174"/>
      <c r="N1526" s="174"/>
      <c r="O1526" s="63"/>
      <c r="P1526" s="63"/>
      <c r="Q1526" s="174"/>
      <c r="R1526" s="63"/>
      <c r="S1526" s="174"/>
      <c r="T1526" s="174"/>
      <c r="U1526" s="174"/>
      <c r="V1526" s="63"/>
      <c r="W1526" s="174"/>
      <c r="X1526" s="174"/>
      <c r="Y1526" s="429"/>
      <c r="Z1526" s="63"/>
      <c r="AA1526" s="63"/>
      <c r="AB1526" s="63"/>
      <c r="AC1526" s="63"/>
      <c r="AD1526" s="174"/>
      <c r="AE1526" s="174"/>
      <c r="AF1526" s="466"/>
      <c r="AG1526" s="174"/>
      <c r="AH1526" s="174"/>
      <c r="AI1526" s="174"/>
      <c r="AJ1526" s="174"/>
      <c r="AK1526" s="174"/>
      <c r="AL1526" s="174"/>
      <c r="AM1526" s="174"/>
      <c r="AN1526" s="174"/>
      <c r="AO1526" s="174"/>
      <c r="AP1526" s="174"/>
      <c r="AQ1526" s="174"/>
      <c r="AR1526" s="174"/>
      <c r="AS1526" s="174"/>
      <c r="AT1526" s="415"/>
      <c r="AU1526" s="174"/>
      <c r="AV1526" s="437"/>
      <c r="AW1526" s="523"/>
      <c r="AX1526" s="524"/>
      <c r="AY1526" s="422"/>
      <c r="AZ1526" s="524"/>
      <c r="BA1526" s="524"/>
      <c r="BB1526" s="422"/>
      <c r="BC1526" s="524"/>
      <c r="BD1526" s="523"/>
      <c r="BE1526" s="524"/>
      <c r="BF1526" s="524"/>
      <c r="BG1526" s="426">
        <f t="shared" si="32"/>
        <v>0</v>
      </c>
      <c r="BH1526" s="426">
        <f t="shared" si="33"/>
        <v>0</v>
      </c>
      <c r="BI1526" s="426">
        <f t="shared" si="34"/>
        <v>0</v>
      </c>
      <c r="BJ1526" s="426">
        <f t="shared" si="35"/>
        <v>0</v>
      </c>
      <c r="BK1526" s="425" t="b">
        <f t="shared" si="36"/>
        <v>0</v>
      </c>
    </row>
    <row r="1527" spans="1:63" ht="15.75" customHeight="1">
      <c r="A1527" s="174"/>
      <c r="B1527" s="174"/>
      <c r="C1527" s="174"/>
      <c r="D1527" s="63"/>
      <c r="E1527" s="63"/>
      <c r="F1527" s="174"/>
      <c r="G1527" s="174"/>
      <c r="H1527" s="174"/>
      <c r="I1527" s="174"/>
      <c r="J1527" s="174"/>
      <c r="K1527" s="174"/>
      <c r="L1527" s="174"/>
      <c r="M1527" s="174"/>
      <c r="N1527" s="174"/>
      <c r="O1527" s="63"/>
      <c r="P1527" s="63"/>
      <c r="Q1527" s="174"/>
      <c r="R1527" s="63"/>
      <c r="S1527" s="174"/>
      <c r="T1527" s="174"/>
      <c r="U1527" s="174"/>
      <c r="V1527" s="63"/>
      <c r="W1527" s="174"/>
      <c r="X1527" s="174"/>
      <c r="Y1527" s="429"/>
      <c r="Z1527" s="63"/>
      <c r="AA1527" s="63"/>
      <c r="AB1527" s="63"/>
      <c r="AC1527" s="63"/>
      <c r="AD1527" s="174"/>
      <c r="AE1527" s="174"/>
      <c r="AF1527" s="466"/>
      <c r="AG1527" s="174"/>
      <c r="AH1527" s="174"/>
      <c r="AI1527" s="174"/>
      <c r="AJ1527" s="174"/>
      <c r="AK1527" s="174"/>
      <c r="AL1527" s="174"/>
      <c r="AM1527" s="174"/>
      <c r="AN1527" s="174"/>
      <c r="AO1527" s="174"/>
      <c r="AP1527" s="174"/>
      <c r="AQ1527" s="174"/>
      <c r="AR1527" s="174"/>
      <c r="AS1527" s="174"/>
      <c r="AT1527" s="415"/>
      <c r="AU1527" s="174"/>
      <c r="AV1527" s="437"/>
      <c r="AW1527" s="523"/>
      <c r="AX1527" s="524"/>
      <c r="AY1527" s="422"/>
      <c r="AZ1527" s="524"/>
      <c r="BA1527" s="524"/>
      <c r="BB1527" s="422"/>
      <c r="BC1527" s="524"/>
      <c r="BD1527" s="523"/>
      <c r="BE1527" s="524"/>
      <c r="BF1527" s="524"/>
      <c r="BG1527" s="426">
        <f t="shared" si="32"/>
        <v>0</v>
      </c>
      <c r="BH1527" s="426">
        <f t="shared" si="33"/>
        <v>0</v>
      </c>
      <c r="BI1527" s="426">
        <f t="shared" si="34"/>
        <v>0</v>
      </c>
      <c r="BJ1527" s="426">
        <f t="shared" si="35"/>
        <v>0</v>
      </c>
      <c r="BK1527" s="425" t="b">
        <f t="shared" si="36"/>
        <v>0</v>
      </c>
    </row>
    <row r="1528" spans="1:63" ht="15.75" customHeight="1">
      <c r="A1528" s="174"/>
      <c r="B1528" s="174"/>
      <c r="C1528" s="174"/>
      <c r="D1528" s="63"/>
      <c r="E1528" s="63"/>
      <c r="F1528" s="174"/>
      <c r="G1528" s="174"/>
      <c r="H1528" s="174"/>
      <c r="I1528" s="174"/>
      <c r="J1528" s="174"/>
      <c r="K1528" s="174"/>
      <c r="L1528" s="174"/>
      <c r="M1528" s="174"/>
      <c r="N1528" s="174"/>
      <c r="O1528" s="63"/>
      <c r="P1528" s="63"/>
      <c r="Q1528" s="174"/>
      <c r="R1528" s="63"/>
      <c r="S1528" s="174"/>
      <c r="T1528" s="174"/>
      <c r="U1528" s="174"/>
      <c r="V1528" s="63"/>
      <c r="W1528" s="174"/>
      <c r="X1528" s="174"/>
      <c r="Y1528" s="429"/>
      <c r="Z1528" s="63"/>
      <c r="AA1528" s="63"/>
      <c r="AB1528" s="63"/>
      <c r="AC1528" s="63"/>
      <c r="AD1528" s="174"/>
      <c r="AE1528" s="174"/>
      <c r="AF1528" s="466"/>
      <c r="AG1528" s="174"/>
      <c r="AH1528" s="174"/>
      <c r="AI1528" s="174"/>
      <c r="AJ1528" s="174"/>
      <c r="AK1528" s="174"/>
      <c r="AL1528" s="174"/>
      <c r="AM1528" s="174"/>
      <c r="AN1528" s="174"/>
      <c r="AO1528" s="174"/>
      <c r="AP1528" s="174"/>
      <c r="AQ1528" s="174"/>
      <c r="AR1528" s="174"/>
      <c r="AS1528" s="174"/>
      <c r="AT1528" s="415"/>
      <c r="AU1528" s="174"/>
      <c r="AV1528" s="437"/>
      <c r="AW1528" s="523"/>
      <c r="AX1528" s="524"/>
      <c r="AY1528" s="422"/>
      <c r="AZ1528" s="524"/>
      <c r="BA1528" s="524"/>
      <c r="BB1528" s="422"/>
      <c r="BC1528" s="524"/>
      <c r="BD1528" s="523"/>
      <c r="BE1528" s="524"/>
      <c r="BF1528" s="524"/>
      <c r="BG1528" s="426">
        <f t="shared" si="32"/>
        <v>0</v>
      </c>
      <c r="BH1528" s="426">
        <f t="shared" si="33"/>
        <v>0</v>
      </c>
      <c r="BI1528" s="426">
        <f t="shared" si="34"/>
        <v>0</v>
      </c>
      <c r="BJ1528" s="426">
        <f t="shared" si="35"/>
        <v>0</v>
      </c>
      <c r="BK1528" s="425" t="b">
        <f t="shared" si="36"/>
        <v>0</v>
      </c>
    </row>
    <row r="1529" spans="1:63" ht="15.75" customHeight="1">
      <c r="A1529" s="174"/>
      <c r="B1529" s="174"/>
      <c r="C1529" s="174"/>
      <c r="D1529" s="63"/>
      <c r="E1529" s="63"/>
      <c r="F1529" s="174"/>
      <c r="G1529" s="174"/>
      <c r="H1529" s="174"/>
      <c r="I1529" s="174"/>
      <c r="J1529" s="174"/>
      <c r="K1529" s="174"/>
      <c r="L1529" s="174"/>
      <c r="M1529" s="174"/>
      <c r="N1529" s="174"/>
      <c r="O1529" s="63"/>
      <c r="P1529" s="63"/>
      <c r="Q1529" s="174"/>
      <c r="R1529" s="63"/>
      <c r="S1529" s="174"/>
      <c r="T1529" s="174"/>
      <c r="U1529" s="174"/>
      <c r="V1529" s="63"/>
      <c r="W1529" s="174"/>
      <c r="X1529" s="174"/>
      <c r="Y1529" s="429"/>
      <c r="Z1529" s="63"/>
      <c r="AA1529" s="63"/>
      <c r="AB1529" s="63"/>
      <c r="AC1529" s="63"/>
      <c r="AD1529" s="174"/>
      <c r="AE1529" s="174"/>
      <c r="AF1529" s="466"/>
      <c r="AG1529" s="174"/>
      <c r="AH1529" s="174"/>
      <c r="AI1529" s="174"/>
      <c r="AJ1529" s="174"/>
      <c r="AK1529" s="174"/>
      <c r="AL1529" s="174"/>
      <c r="AM1529" s="174"/>
      <c r="AN1529" s="174"/>
      <c r="AO1529" s="174"/>
      <c r="AP1529" s="174"/>
      <c r="AQ1529" s="174"/>
      <c r="AR1529" s="174"/>
      <c r="AS1529" s="174"/>
      <c r="AT1529" s="415"/>
      <c r="AU1529" s="174"/>
      <c r="AV1529" s="437"/>
      <c r="AW1529" s="523"/>
      <c r="AX1529" s="524"/>
      <c r="AY1529" s="422"/>
      <c r="AZ1529" s="524"/>
      <c r="BA1529" s="524"/>
      <c r="BB1529" s="422"/>
      <c r="BC1529" s="524"/>
      <c r="BD1529" s="523"/>
      <c r="BE1529" s="524"/>
      <c r="BF1529" s="524"/>
      <c r="BG1529" s="426">
        <f t="shared" si="32"/>
        <v>0</v>
      </c>
      <c r="BH1529" s="426">
        <f t="shared" si="33"/>
        <v>0</v>
      </c>
      <c r="BI1529" s="426">
        <f t="shared" si="34"/>
        <v>0</v>
      </c>
      <c r="BJ1529" s="426">
        <f t="shared" si="35"/>
        <v>0</v>
      </c>
      <c r="BK1529" s="425" t="b">
        <f t="shared" si="36"/>
        <v>0</v>
      </c>
    </row>
    <row r="1530" spans="1:63" ht="15.75" customHeight="1">
      <c r="A1530" s="174"/>
      <c r="B1530" s="174"/>
      <c r="C1530" s="174"/>
      <c r="D1530" s="63"/>
      <c r="E1530" s="63"/>
      <c r="F1530" s="174"/>
      <c r="G1530" s="174"/>
      <c r="H1530" s="174"/>
      <c r="I1530" s="174"/>
      <c r="J1530" s="174"/>
      <c r="K1530" s="174"/>
      <c r="L1530" s="174"/>
      <c r="M1530" s="174"/>
      <c r="N1530" s="174"/>
      <c r="O1530" s="63"/>
      <c r="P1530" s="63"/>
      <c r="Q1530" s="174"/>
      <c r="R1530" s="63"/>
      <c r="S1530" s="174"/>
      <c r="T1530" s="174"/>
      <c r="U1530" s="174"/>
      <c r="V1530" s="63"/>
      <c r="W1530" s="174"/>
      <c r="X1530" s="174"/>
      <c r="Y1530" s="429"/>
      <c r="Z1530" s="63"/>
      <c r="AA1530" s="63"/>
      <c r="AB1530" s="63"/>
      <c r="AC1530" s="63"/>
      <c r="AD1530" s="174"/>
      <c r="AE1530" s="174"/>
      <c r="AF1530" s="466"/>
      <c r="AG1530" s="174"/>
      <c r="AH1530" s="174"/>
      <c r="AI1530" s="174"/>
      <c r="AJ1530" s="174"/>
      <c r="AK1530" s="174"/>
      <c r="AL1530" s="174"/>
      <c r="AM1530" s="174"/>
      <c r="AN1530" s="174"/>
      <c r="AO1530" s="174"/>
      <c r="AP1530" s="174"/>
      <c r="AQ1530" s="174"/>
      <c r="AR1530" s="174"/>
      <c r="AS1530" s="174"/>
      <c r="AT1530" s="415"/>
      <c r="AU1530" s="174"/>
      <c r="AV1530" s="437"/>
      <c r="AW1530" s="523"/>
      <c r="AX1530" s="524"/>
      <c r="AY1530" s="422"/>
      <c r="AZ1530" s="524"/>
      <c r="BA1530" s="524"/>
      <c r="BB1530" s="422"/>
      <c r="BC1530" s="524"/>
      <c r="BD1530" s="523"/>
      <c r="BE1530" s="524"/>
      <c r="BF1530" s="524"/>
      <c r="BG1530" s="426">
        <f t="shared" si="32"/>
        <v>0</v>
      </c>
      <c r="BH1530" s="426">
        <f t="shared" si="33"/>
        <v>0</v>
      </c>
      <c r="BI1530" s="426">
        <f t="shared" si="34"/>
        <v>0</v>
      </c>
      <c r="BJ1530" s="426">
        <f t="shared" si="35"/>
        <v>0</v>
      </c>
      <c r="BK1530" s="425" t="b">
        <f t="shared" si="36"/>
        <v>0</v>
      </c>
    </row>
    <row r="1531" spans="1:63" ht="15.75" customHeight="1">
      <c r="A1531" s="174"/>
      <c r="B1531" s="174"/>
      <c r="C1531" s="174"/>
      <c r="D1531" s="63"/>
      <c r="E1531" s="63"/>
      <c r="F1531" s="174"/>
      <c r="G1531" s="174"/>
      <c r="H1531" s="174"/>
      <c r="I1531" s="174"/>
      <c r="J1531" s="174"/>
      <c r="K1531" s="174"/>
      <c r="L1531" s="174"/>
      <c r="M1531" s="174"/>
      <c r="N1531" s="174"/>
      <c r="O1531" s="63"/>
      <c r="P1531" s="63"/>
      <c r="Q1531" s="174"/>
      <c r="R1531" s="63"/>
      <c r="S1531" s="174"/>
      <c r="T1531" s="174"/>
      <c r="U1531" s="174"/>
      <c r="V1531" s="63"/>
      <c r="W1531" s="174"/>
      <c r="X1531" s="174"/>
      <c r="Y1531" s="429"/>
      <c r="Z1531" s="63"/>
      <c r="AA1531" s="63"/>
      <c r="AB1531" s="63"/>
      <c r="AC1531" s="63"/>
      <c r="AD1531" s="174"/>
      <c r="AE1531" s="174"/>
      <c r="AF1531" s="466"/>
      <c r="AG1531" s="174"/>
      <c r="AH1531" s="174"/>
      <c r="AI1531" s="174"/>
      <c r="AJ1531" s="174"/>
      <c r="AK1531" s="174"/>
      <c r="AL1531" s="174"/>
      <c r="AM1531" s="174"/>
      <c r="AN1531" s="174"/>
      <c r="AO1531" s="174"/>
      <c r="AP1531" s="174"/>
      <c r="AQ1531" s="174"/>
      <c r="AR1531" s="174"/>
      <c r="AS1531" s="174"/>
      <c r="AT1531" s="415"/>
      <c r="AU1531" s="174"/>
      <c r="AV1531" s="437"/>
      <c r="AW1531" s="523"/>
      <c r="AX1531" s="524"/>
      <c r="AY1531" s="422"/>
      <c r="AZ1531" s="524"/>
      <c r="BA1531" s="524"/>
      <c r="BB1531" s="422"/>
      <c r="BC1531" s="524"/>
      <c r="BD1531" s="523"/>
      <c r="BE1531" s="524"/>
      <c r="BF1531" s="524"/>
      <c r="BG1531" s="426">
        <f t="shared" si="32"/>
        <v>0</v>
      </c>
      <c r="BH1531" s="426">
        <f t="shared" si="33"/>
        <v>0</v>
      </c>
      <c r="BI1531" s="426">
        <f t="shared" si="34"/>
        <v>0</v>
      </c>
      <c r="BJ1531" s="426">
        <f t="shared" si="35"/>
        <v>0</v>
      </c>
      <c r="BK1531" s="425" t="b">
        <f t="shared" si="36"/>
        <v>0</v>
      </c>
    </row>
    <row r="1532" spans="1:63" ht="15.75" customHeight="1">
      <c r="A1532" s="174"/>
      <c r="B1532" s="174"/>
      <c r="C1532" s="174"/>
      <c r="D1532" s="63"/>
      <c r="E1532" s="63"/>
      <c r="F1532" s="174"/>
      <c r="G1532" s="174"/>
      <c r="H1532" s="174"/>
      <c r="I1532" s="174"/>
      <c r="J1532" s="174"/>
      <c r="K1532" s="174"/>
      <c r="L1532" s="174"/>
      <c r="M1532" s="174"/>
      <c r="N1532" s="174"/>
      <c r="O1532" s="63"/>
      <c r="P1532" s="63"/>
      <c r="Q1532" s="174"/>
      <c r="R1532" s="63"/>
      <c r="S1532" s="174"/>
      <c r="T1532" s="174"/>
      <c r="U1532" s="174"/>
      <c r="V1532" s="63"/>
      <c r="W1532" s="174"/>
      <c r="X1532" s="174"/>
      <c r="Y1532" s="429"/>
      <c r="Z1532" s="63"/>
      <c r="AA1532" s="63"/>
      <c r="AB1532" s="63"/>
      <c r="AC1532" s="63"/>
      <c r="AD1532" s="174"/>
      <c r="AE1532" s="174"/>
      <c r="AF1532" s="466"/>
      <c r="AG1532" s="174"/>
      <c r="AH1532" s="174"/>
      <c r="AI1532" s="174"/>
      <c r="AJ1532" s="174"/>
      <c r="AK1532" s="174"/>
      <c r="AL1532" s="174"/>
      <c r="AM1532" s="174"/>
      <c r="AN1532" s="174"/>
      <c r="AO1532" s="174"/>
      <c r="AP1532" s="174"/>
      <c r="AQ1532" s="174"/>
      <c r="AR1532" s="174"/>
      <c r="AS1532" s="174"/>
      <c r="AT1532" s="415"/>
      <c r="AU1532" s="174"/>
      <c r="AV1532" s="437"/>
      <c r="AW1532" s="523"/>
      <c r="AX1532" s="524"/>
      <c r="AY1532" s="422"/>
      <c r="AZ1532" s="524"/>
      <c r="BA1532" s="524"/>
      <c r="BB1532" s="422"/>
      <c r="BC1532" s="524"/>
      <c r="BD1532" s="523"/>
      <c r="BE1532" s="524"/>
      <c r="BF1532" s="524"/>
      <c r="BG1532" s="426">
        <f t="shared" si="32"/>
        <v>0</v>
      </c>
      <c r="BH1532" s="426">
        <f t="shared" si="33"/>
        <v>0</v>
      </c>
      <c r="BI1532" s="426">
        <f t="shared" si="34"/>
        <v>0</v>
      </c>
      <c r="BJ1532" s="426">
        <f t="shared" si="35"/>
        <v>0</v>
      </c>
      <c r="BK1532" s="425" t="b">
        <f t="shared" si="36"/>
        <v>0</v>
      </c>
    </row>
    <row r="1533" spans="1:63" ht="15.75" customHeight="1">
      <c r="A1533" s="174"/>
      <c r="B1533" s="174"/>
      <c r="C1533" s="174"/>
      <c r="D1533" s="63"/>
      <c r="E1533" s="63"/>
      <c r="F1533" s="174"/>
      <c r="G1533" s="174"/>
      <c r="H1533" s="174"/>
      <c r="I1533" s="174"/>
      <c r="J1533" s="174"/>
      <c r="K1533" s="174"/>
      <c r="L1533" s="174"/>
      <c r="M1533" s="174"/>
      <c r="N1533" s="174"/>
      <c r="O1533" s="63"/>
      <c r="P1533" s="63"/>
      <c r="Q1533" s="174"/>
      <c r="R1533" s="63"/>
      <c r="S1533" s="174"/>
      <c r="T1533" s="174"/>
      <c r="U1533" s="174"/>
      <c r="V1533" s="63"/>
      <c r="W1533" s="174"/>
      <c r="X1533" s="174"/>
      <c r="Y1533" s="429"/>
      <c r="Z1533" s="63"/>
      <c r="AA1533" s="63"/>
      <c r="AB1533" s="63"/>
      <c r="AC1533" s="63"/>
      <c r="AD1533" s="174"/>
      <c r="AE1533" s="174"/>
      <c r="AF1533" s="466"/>
      <c r="AG1533" s="174"/>
      <c r="AH1533" s="174"/>
      <c r="AI1533" s="174"/>
      <c r="AJ1533" s="174"/>
      <c r="AK1533" s="174"/>
      <c r="AL1533" s="174"/>
      <c r="AM1533" s="174"/>
      <c r="AN1533" s="174"/>
      <c r="AO1533" s="174"/>
      <c r="AP1533" s="174"/>
      <c r="AQ1533" s="174"/>
      <c r="AR1533" s="174"/>
      <c r="AS1533" s="174"/>
      <c r="AT1533" s="415"/>
      <c r="AU1533" s="174"/>
      <c r="AV1533" s="437"/>
      <c r="AW1533" s="523"/>
      <c r="AX1533" s="524"/>
      <c r="AY1533" s="422"/>
      <c r="AZ1533" s="524"/>
      <c r="BA1533" s="524"/>
      <c r="BB1533" s="422"/>
      <c r="BC1533" s="524"/>
      <c r="BD1533" s="523"/>
      <c r="BE1533" s="524"/>
      <c r="BF1533" s="524"/>
      <c r="BG1533" s="426">
        <f t="shared" si="32"/>
        <v>0</v>
      </c>
      <c r="BH1533" s="426">
        <f t="shared" si="33"/>
        <v>0</v>
      </c>
      <c r="BI1533" s="426">
        <f t="shared" si="34"/>
        <v>0</v>
      </c>
      <c r="BJ1533" s="426">
        <f t="shared" si="35"/>
        <v>0</v>
      </c>
      <c r="BK1533" s="425" t="b">
        <f t="shared" si="36"/>
        <v>0</v>
      </c>
    </row>
    <row r="1534" spans="1:63" ht="15.75" customHeight="1">
      <c r="A1534" s="174"/>
      <c r="B1534" s="174"/>
      <c r="C1534" s="174"/>
      <c r="D1534" s="63"/>
      <c r="E1534" s="63"/>
      <c r="F1534" s="174"/>
      <c r="G1534" s="174"/>
      <c r="H1534" s="174"/>
      <c r="I1534" s="174"/>
      <c r="J1534" s="174"/>
      <c r="K1534" s="174"/>
      <c r="L1534" s="174"/>
      <c r="M1534" s="174"/>
      <c r="N1534" s="174"/>
      <c r="O1534" s="63"/>
      <c r="P1534" s="63"/>
      <c r="Q1534" s="174"/>
      <c r="R1534" s="63"/>
      <c r="S1534" s="174"/>
      <c r="T1534" s="174"/>
      <c r="U1534" s="174"/>
      <c r="V1534" s="63"/>
      <c r="W1534" s="174"/>
      <c r="X1534" s="174"/>
      <c r="Y1534" s="429"/>
      <c r="Z1534" s="63"/>
      <c r="AA1534" s="63"/>
      <c r="AB1534" s="63"/>
      <c r="AC1534" s="63"/>
      <c r="AD1534" s="174"/>
      <c r="AE1534" s="174"/>
      <c r="AF1534" s="466"/>
      <c r="AG1534" s="174"/>
      <c r="AH1534" s="174"/>
      <c r="AI1534" s="174"/>
      <c r="AJ1534" s="174"/>
      <c r="AK1534" s="174"/>
      <c r="AL1534" s="174"/>
      <c r="AM1534" s="174"/>
      <c r="AN1534" s="174"/>
      <c r="AO1534" s="174"/>
      <c r="AP1534" s="174"/>
      <c r="AQ1534" s="174"/>
      <c r="AR1534" s="174"/>
      <c r="AS1534" s="174"/>
      <c r="AT1534" s="415"/>
      <c r="AU1534" s="174"/>
      <c r="AV1534" s="437"/>
      <c r="AW1534" s="523"/>
      <c r="AX1534" s="524"/>
      <c r="AY1534" s="422"/>
      <c r="AZ1534" s="524"/>
      <c r="BA1534" s="524"/>
      <c r="BB1534" s="422"/>
      <c r="BC1534" s="524"/>
      <c r="BD1534" s="523"/>
      <c r="BE1534" s="524"/>
      <c r="BF1534" s="524"/>
      <c r="BG1534" s="426">
        <f t="shared" si="32"/>
        <v>0</v>
      </c>
      <c r="BH1534" s="426">
        <f t="shared" si="33"/>
        <v>0</v>
      </c>
      <c r="BI1534" s="426">
        <f t="shared" si="34"/>
        <v>0</v>
      </c>
      <c r="BJ1534" s="426">
        <f t="shared" si="35"/>
        <v>0</v>
      </c>
      <c r="BK1534" s="425" t="b">
        <f t="shared" si="36"/>
        <v>0</v>
      </c>
    </row>
    <row r="1535" spans="1:63" ht="15.75" customHeight="1">
      <c r="A1535" s="174"/>
      <c r="B1535" s="174"/>
      <c r="C1535" s="174"/>
      <c r="D1535" s="63"/>
      <c r="E1535" s="63"/>
      <c r="F1535" s="174"/>
      <c r="G1535" s="174"/>
      <c r="H1535" s="174"/>
      <c r="I1535" s="174"/>
      <c r="J1535" s="174"/>
      <c r="K1535" s="174"/>
      <c r="L1535" s="174"/>
      <c r="M1535" s="174"/>
      <c r="N1535" s="174"/>
      <c r="O1535" s="63"/>
      <c r="P1535" s="63"/>
      <c r="Q1535" s="174"/>
      <c r="R1535" s="63"/>
      <c r="S1535" s="174"/>
      <c r="T1535" s="174"/>
      <c r="U1535" s="174"/>
      <c r="V1535" s="63"/>
      <c r="W1535" s="174"/>
      <c r="X1535" s="174"/>
      <c r="Y1535" s="429"/>
      <c r="Z1535" s="63"/>
      <c r="AA1535" s="63"/>
      <c r="AB1535" s="63"/>
      <c r="AC1535" s="63"/>
      <c r="AD1535" s="174"/>
      <c r="AE1535" s="174"/>
      <c r="AF1535" s="466"/>
      <c r="AG1535" s="174"/>
      <c r="AH1535" s="174"/>
      <c r="AI1535" s="174"/>
      <c r="AJ1535" s="174"/>
      <c r="AK1535" s="174"/>
      <c r="AL1535" s="174"/>
      <c r="AM1535" s="174"/>
      <c r="AN1535" s="174"/>
      <c r="AO1535" s="174"/>
      <c r="AP1535" s="174"/>
      <c r="AQ1535" s="174"/>
      <c r="AR1535" s="174"/>
      <c r="AS1535" s="174"/>
      <c r="AT1535" s="415"/>
      <c r="AU1535" s="174"/>
      <c r="AV1535" s="437"/>
      <c r="AW1535" s="523"/>
      <c r="AX1535" s="524"/>
      <c r="AY1535" s="422"/>
      <c r="AZ1535" s="524"/>
      <c r="BA1535" s="524"/>
      <c r="BB1535" s="422"/>
      <c r="BC1535" s="524"/>
      <c r="BD1535" s="523"/>
      <c r="BE1535" s="524"/>
      <c r="BF1535" s="524"/>
      <c r="BG1535" s="426">
        <f t="shared" si="32"/>
        <v>0</v>
      </c>
      <c r="BH1535" s="426">
        <f t="shared" si="33"/>
        <v>0</v>
      </c>
      <c r="BI1535" s="426">
        <f t="shared" si="34"/>
        <v>0</v>
      </c>
      <c r="BJ1535" s="426">
        <f t="shared" si="35"/>
        <v>0</v>
      </c>
      <c r="BK1535" s="425" t="b">
        <f t="shared" si="36"/>
        <v>0</v>
      </c>
    </row>
    <row r="1536" spans="1:63" ht="15.75" customHeight="1">
      <c r="A1536" s="174"/>
      <c r="B1536" s="174"/>
      <c r="C1536" s="174"/>
      <c r="D1536" s="63"/>
      <c r="E1536" s="63"/>
      <c r="F1536" s="174"/>
      <c r="G1536" s="174"/>
      <c r="H1536" s="174"/>
      <c r="I1536" s="174"/>
      <c r="J1536" s="174"/>
      <c r="K1536" s="174"/>
      <c r="L1536" s="174"/>
      <c r="M1536" s="174"/>
      <c r="N1536" s="174"/>
      <c r="O1536" s="63"/>
      <c r="P1536" s="63"/>
      <c r="Q1536" s="174"/>
      <c r="R1536" s="63"/>
      <c r="S1536" s="174"/>
      <c r="T1536" s="174"/>
      <c r="U1536" s="174"/>
      <c r="V1536" s="63"/>
      <c r="W1536" s="174"/>
      <c r="X1536" s="174"/>
      <c r="Y1536" s="429"/>
      <c r="Z1536" s="63"/>
      <c r="AA1536" s="63"/>
      <c r="AB1536" s="63"/>
      <c r="AC1536" s="63"/>
      <c r="AD1536" s="174"/>
      <c r="AE1536" s="174"/>
      <c r="AF1536" s="466"/>
      <c r="AG1536" s="174"/>
      <c r="AH1536" s="174"/>
      <c r="AI1536" s="174"/>
      <c r="AJ1536" s="174"/>
      <c r="AK1536" s="174"/>
      <c r="AL1536" s="174"/>
      <c r="AM1536" s="174"/>
      <c r="AN1536" s="174"/>
      <c r="AO1536" s="174"/>
      <c r="AP1536" s="174"/>
      <c r="AQ1536" s="174"/>
      <c r="AR1536" s="174"/>
      <c r="AS1536" s="174"/>
      <c r="AT1536" s="415"/>
      <c r="AU1536" s="174"/>
      <c r="AV1536" s="437"/>
      <c r="AW1536" s="523"/>
      <c r="AX1536" s="524"/>
      <c r="AY1536" s="422"/>
      <c r="AZ1536" s="524"/>
      <c r="BA1536" s="524"/>
      <c r="BB1536" s="422"/>
      <c r="BC1536" s="524"/>
      <c r="BD1536" s="523"/>
      <c r="BE1536" s="524"/>
      <c r="BF1536" s="524"/>
      <c r="BG1536" s="426">
        <f t="shared" si="32"/>
        <v>0</v>
      </c>
      <c r="BH1536" s="426">
        <f t="shared" si="33"/>
        <v>0</v>
      </c>
      <c r="BI1536" s="426">
        <f t="shared" si="34"/>
        <v>0</v>
      </c>
      <c r="BJ1536" s="426">
        <f t="shared" si="35"/>
        <v>0</v>
      </c>
      <c r="BK1536" s="425" t="b">
        <f t="shared" si="36"/>
        <v>0</v>
      </c>
    </row>
    <row r="1537" spans="1:63" ht="15.75" customHeight="1">
      <c r="A1537" s="174"/>
      <c r="B1537" s="174"/>
      <c r="C1537" s="174"/>
      <c r="D1537" s="63"/>
      <c r="E1537" s="63"/>
      <c r="F1537" s="174"/>
      <c r="G1537" s="174"/>
      <c r="H1537" s="174"/>
      <c r="I1537" s="174"/>
      <c r="J1537" s="174"/>
      <c r="K1537" s="174"/>
      <c r="L1537" s="174"/>
      <c r="M1537" s="174"/>
      <c r="N1537" s="174"/>
      <c r="O1537" s="63"/>
      <c r="P1537" s="63"/>
      <c r="Q1537" s="174"/>
      <c r="R1537" s="63"/>
      <c r="S1537" s="174"/>
      <c r="T1537" s="174"/>
      <c r="U1537" s="174"/>
      <c r="V1537" s="63"/>
      <c r="W1537" s="174"/>
      <c r="X1537" s="174"/>
      <c r="Y1537" s="429"/>
      <c r="Z1537" s="63"/>
      <c r="AA1537" s="63"/>
      <c r="AB1537" s="63"/>
      <c r="AC1537" s="63"/>
      <c r="AD1537" s="174"/>
      <c r="AE1537" s="174"/>
      <c r="AF1537" s="466"/>
      <c r="AG1537" s="174"/>
      <c r="AH1537" s="174"/>
      <c r="AI1537" s="174"/>
      <c r="AJ1537" s="174"/>
      <c r="AK1537" s="174"/>
      <c r="AL1537" s="174"/>
      <c r="AM1537" s="174"/>
      <c r="AN1537" s="174"/>
      <c r="AO1537" s="174"/>
      <c r="AP1537" s="174"/>
      <c r="AQ1537" s="174"/>
      <c r="AR1537" s="174"/>
      <c r="AS1537" s="174"/>
      <c r="AT1537" s="415"/>
      <c r="AU1537" s="174"/>
      <c r="AV1537" s="437"/>
      <c r="AW1537" s="523"/>
      <c r="AX1537" s="524"/>
      <c r="AY1537" s="422"/>
      <c r="AZ1537" s="524"/>
      <c r="BA1537" s="524"/>
      <c r="BB1537" s="422"/>
      <c r="BC1537" s="524"/>
      <c r="BD1537" s="523"/>
      <c r="BE1537" s="524"/>
      <c r="BF1537" s="524"/>
      <c r="BG1537" s="426">
        <f t="shared" si="32"/>
        <v>0</v>
      </c>
      <c r="BH1537" s="426">
        <f t="shared" si="33"/>
        <v>0</v>
      </c>
      <c r="BI1537" s="426">
        <f t="shared" si="34"/>
        <v>0</v>
      </c>
      <c r="BJ1537" s="426">
        <f t="shared" si="35"/>
        <v>0</v>
      </c>
      <c r="BK1537" s="425" t="b">
        <f t="shared" si="36"/>
        <v>0</v>
      </c>
    </row>
    <row r="1538" spans="1:63" ht="15.75" customHeight="1">
      <c r="A1538" s="174"/>
      <c r="B1538" s="174"/>
      <c r="C1538" s="174"/>
      <c r="D1538" s="63"/>
      <c r="E1538" s="63"/>
      <c r="F1538" s="174"/>
      <c r="G1538" s="174"/>
      <c r="H1538" s="174"/>
      <c r="I1538" s="174"/>
      <c r="J1538" s="174"/>
      <c r="K1538" s="174"/>
      <c r="L1538" s="174"/>
      <c r="M1538" s="174"/>
      <c r="N1538" s="174"/>
      <c r="O1538" s="63"/>
      <c r="P1538" s="63"/>
      <c r="Q1538" s="174"/>
      <c r="R1538" s="63"/>
      <c r="S1538" s="174"/>
      <c r="T1538" s="174"/>
      <c r="U1538" s="174"/>
      <c r="V1538" s="63"/>
      <c r="W1538" s="174"/>
      <c r="X1538" s="174"/>
      <c r="Y1538" s="429"/>
      <c r="Z1538" s="63"/>
      <c r="AA1538" s="63"/>
      <c r="AB1538" s="63"/>
      <c r="AC1538" s="63"/>
      <c r="AD1538" s="174"/>
      <c r="AE1538" s="174"/>
      <c r="AF1538" s="466"/>
      <c r="AG1538" s="174"/>
      <c r="AH1538" s="174"/>
      <c r="AI1538" s="174"/>
      <c r="AJ1538" s="174"/>
      <c r="AK1538" s="174"/>
      <c r="AL1538" s="174"/>
      <c r="AM1538" s="174"/>
      <c r="AN1538" s="174"/>
      <c r="AO1538" s="174"/>
      <c r="AP1538" s="174"/>
      <c r="AQ1538" s="174"/>
      <c r="AR1538" s="174"/>
      <c r="AS1538" s="174"/>
      <c r="AT1538" s="415"/>
      <c r="AU1538" s="174"/>
      <c r="AV1538" s="437"/>
      <c r="AW1538" s="523"/>
      <c r="AX1538" s="524"/>
      <c r="AY1538" s="422"/>
      <c r="AZ1538" s="524"/>
      <c r="BA1538" s="524"/>
      <c r="BB1538" s="422"/>
      <c r="BC1538" s="524"/>
      <c r="BD1538" s="523"/>
      <c r="BE1538" s="524"/>
      <c r="BF1538" s="524"/>
      <c r="BG1538" s="426">
        <f t="shared" si="32"/>
        <v>0</v>
      </c>
      <c r="BH1538" s="426">
        <f t="shared" si="33"/>
        <v>0</v>
      </c>
      <c r="BI1538" s="426">
        <f t="shared" si="34"/>
        <v>0</v>
      </c>
      <c r="BJ1538" s="426">
        <f t="shared" si="35"/>
        <v>0</v>
      </c>
      <c r="BK1538" s="425" t="b">
        <f t="shared" si="36"/>
        <v>0</v>
      </c>
    </row>
    <row r="1539" spans="1:63" ht="15.75" customHeight="1">
      <c r="A1539" s="174"/>
      <c r="B1539" s="174"/>
      <c r="C1539" s="174"/>
      <c r="D1539" s="63"/>
      <c r="E1539" s="63"/>
      <c r="F1539" s="174"/>
      <c r="G1539" s="174"/>
      <c r="H1539" s="174"/>
      <c r="I1539" s="174"/>
      <c r="J1539" s="174"/>
      <c r="K1539" s="174"/>
      <c r="L1539" s="174"/>
      <c r="M1539" s="174"/>
      <c r="N1539" s="174"/>
      <c r="O1539" s="63"/>
      <c r="P1539" s="63"/>
      <c r="Q1539" s="174"/>
      <c r="R1539" s="63"/>
      <c r="S1539" s="174"/>
      <c r="T1539" s="174"/>
      <c r="U1539" s="174"/>
      <c r="V1539" s="63"/>
      <c r="W1539" s="174"/>
      <c r="X1539" s="174"/>
      <c r="Y1539" s="429"/>
      <c r="Z1539" s="63"/>
      <c r="AA1539" s="63"/>
      <c r="AB1539" s="63"/>
      <c r="AC1539" s="63"/>
      <c r="AD1539" s="174"/>
      <c r="AE1539" s="174"/>
      <c r="AF1539" s="466"/>
      <c r="AG1539" s="174"/>
      <c r="AH1539" s="174"/>
      <c r="AI1539" s="174"/>
      <c r="AJ1539" s="174"/>
      <c r="AK1539" s="174"/>
      <c r="AL1539" s="174"/>
      <c r="AM1539" s="174"/>
      <c r="AN1539" s="174"/>
      <c r="AO1539" s="174"/>
      <c r="AP1539" s="174"/>
      <c r="AQ1539" s="174"/>
      <c r="AR1539" s="174"/>
      <c r="AS1539" s="174"/>
      <c r="AT1539" s="415"/>
      <c r="AU1539" s="174"/>
      <c r="AV1539" s="437"/>
      <c r="AW1539" s="523"/>
      <c r="AX1539" s="524"/>
      <c r="AY1539" s="422"/>
      <c r="AZ1539" s="524"/>
      <c r="BA1539" s="524"/>
      <c r="BB1539" s="422"/>
      <c r="BC1539" s="524"/>
      <c r="BD1539" s="523"/>
      <c r="BE1539" s="524"/>
      <c r="BF1539" s="524"/>
      <c r="BG1539" s="426">
        <f t="shared" si="32"/>
        <v>0</v>
      </c>
      <c r="BH1539" s="426">
        <f t="shared" si="33"/>
        <v>0</v>
      </c>
      <c r="BI1539" s="426">
        <f t="shared" si="34"/>
        <v>0</v>
      </c>
      <c r="BJ1539" s="426">
        <f t="shared" si="35"/>
        <v>0</v>
      </c>
      <c r="BK1539" s="425" t="b">
        <f t="shared" si="36"/>
        <v>0</v>
      </c>
    </row>
    <row r="1540" spans="1:63" ht="15.75" customHeight="1">
      <c r="A1540" s="174"/>
      <c r="B1540" s="174"/>
      <c r="C1540" s="174"/>
      <c r="D1540" s="63"/>
      <c r="E1540" s="63"/>
      <c r="F1540" s="174"/>
      <c r="G1540" s="174"/>
      <c r="H1540" s="174"/>
      <c r="I1540" s="174"/>
      <c r="J1540" s="174"/>
      <c r="K1540" s="174"/>
      <c r="L1540" s="174"/>
      <c r="M1540" s="174"/>
      <c r="N1540" s="174"/>
      <c r="O1540" s="63"/>
      <c r="P1540" s="63"/>
      <c r="Q1540" s="174"/>
      <c r="R1540" s="63"/>
      <c r="S1540" s="174"/>
      <c r="T1540" s="174"/>
      <c r="U1540" s="174"/>
      <c r="V1540" s="63"/>
      <c r="W1540" s="174"/>
      <c r="X1540" s="174"/>
      <c r="Y1540" s="429"/>
      <c r="Z1540" s="63"/>
      <c r="AA1540" s="63"/>
      <c r="AB1540" s="63"/>
      <c r="AC1540" s="63"/>
      <c r="AD1540" s="174"/>
      <c r="AE1540" s="174"/>
      <c r="AF1540" s="466"/>
      <c r="AG1540" s="174"/>
      <c r="AH1540" s="174"/>
      <c r="AI1540" s="174"/>
      <c r="AJ1540" s="174"/>
      <c r="AK1540" s="174"/>
      <c r="AL1540" s="174"/>
      <c r="AM1540" s="174"/>
      <c r="AN1540" s="174"/>
      <c r="AO1540" s="174"/>
      <c r="AP1540" s="174"/>
      <c r="AQ1540" s="174"/>
      <c r="AR1540" s="174"/>
      <c r="AS1540" s="174"/>
      <c r="AT1540" s="415"/>
      <c r="AU1540" s="174"/>
      <c r="AV1540" s="437"/>
      <c r="AW1540" s="523"/>
      <c r="AX1540" s="524"/>
      <c r="AY1540" s="422"/>
      <c r="AZ1540" s="524"/>
      <c r="BA1540" s="524"/>
      <c r="BB1540" s="422"/>
      <c r="BC1540" s="524"/>
      <c r="BD1540" s="523"/>
      <c r="BE1540" s="524"/>
      <c r="BF1540" s="524"/>
      <c r="BG1540" s="426">
        <f t="shared" si="32"/>
        <v>0</v>
      </c>
      <c r="BH1540" s="426">
        <f t="shared" si="33"/>
        <v>0</v>
      </c>
      <c r="BI1540" s="426">
        <f t="shared" si="34"/>
        <v>0</v>
      </c>
      <c r="BJ1540" s="426">
        <f t="shared" si="35"/>
        <v>0</v>
      </c>
      <c r="BK1540" s="425" t="b">
        <f t="shared" si="36"/>
        <v>0</v>
      </c>
    </row>
    <row r="1541" spans="1:63" ht="15.75" customHeight="1">
      <c r="A1541" s="174"/>
      <c r="B1541" s="174"/>
      <c r="C1541" s="174"/>
      <c r="D1541" s="63"/>
      <c r="E1541" s="63"/>
      <c r="F1541" s="174"/>
      <c r="G1541" s="174"/>
      <c r="H1541" s="174"/>
      <c r="I1541" s="174"/>
      <c r="J1541" s="174"/>
      <c r="K1541" s="174"/>
      <c r="L1541" s="174"/>
      <c r="M1541" s="174"/>
      <c r="N1541" s="174"/>
      <c r="O1541" s="63"/>
      <c r="P1541" s="63"/>
      <c r="Q1541" s="174"/>
      <c r="R1541" s="63"/>
      <c r="S1541" s="174"/>
      <c r="T1541" s="174"/>
      <c r="U1541" s="174"/>
      <c r="V1541" s="63"/>
      <c r="W1541" s="174"/>
      <c r="X1541" s="174"/>
      <c r="Y1541" s="429"/>
      <c r="Z1541" s="63"/>
      <c r="AA1541" s="63"/>
      <c r="AB1541" s="63"/>
      <c r="AC1541" s="63"/>
      <c r="AD1541" s="174"/>
      <c r="AE1541" s="174"/>
      <c r="AF1541" s="466"/>
      <c r="AG1541" s="174"/>
      <c r="AH1541" s="174"/>
      <c r="AI1541" s="174"/>
      <c r="AJ1541" s="174"/>
      <c r="AK1541" s="174"/>
      <c r="AL1541" s="174"/>
      <c r="AM1541" s="174"/>
      <c r="AN1541" s="174"/>
      <c r="AO1541" s="174"/>
      <c r="AP1541" s="174"/>
      <c r="AQ1541" s="174"/>
      <c r="AR1541" s="174"/>
      <c r="AS1541" s="174"/>
      <c r="AT1541" s="415"/>
      <c r="AU1541" s="174"/>
      <c r="AV1541" s="437"/>
      <c r="AW1541" s="523"/>
      <c r="AX1541" s="524"/>
      <c r="AY1541" s="422"/>
      <c r="AZ1541" s="524"/>
      <c r="BA1541" s="524"/>
      <c r="BB1541" s="422"/>
      <c r="BC1541" s="524"/>
      <c r="BD1541" s="523"/>
      <c r="BE1541" s="524"/>
      <c r="BF1541" s="524"/>
      <c r="BG1541" s="426">
        <f t="shared" si="32"/>
        <v>0</v>
      </c>
      <c r="BH1541" s="426">
        <f t="shared" si="33"/>
        <v>0</v>
      </c>
      <c r="BI1541" s="426">
        <f t="shared" si="34"/>
        <v>0</v>
      </c>
      <c r="BJ1541" s="426">
        <f t="shared" si="35"/>
        <v>0</v>
      </c>
      <c r="BK1541" s="425" t="b">
        <f t="shared" si="36"/>
        <v>0</v>
      </c>
    </row>
    <row r="1542" spans="1:63" ht="15.75" customHeight="1">
      <c r="A1542" s="174"/>
      <c r="B1542" s="174"/>
      <c r="C1542" s="174"/>
      <c r="D1542" s="63"/>
      <c r="E1542" s="63"/>
      <c r="F1542" s="174"/>
      <c r="G1542" s="174"/>
      <c r="H1542" s="174"/>
      <c r="I1542" s="174"/>
      <c r="J1542" s="174"/>
      <c r="K1542" s="174"/>
      <c r="L1542" s="174"/>
      <c r="M1542" s="174"/>
      <c r="N1542" s="174"/>
      <c r="O1542" s="63"/>
      <c r="P1542" s="63"/>
      <c r="Q1542" s="174"/>
      <c r="R1542" s="63"/>
      <c r="S1542" s="174"/>
      <c r="T1542" s="174"/>
      <c r="U1542" s="174"/>
      <c r="V1542" s="63"/>
      <c r="W1542" s="174"/>
      <c r="X1542" s="174"/>
      <c r="Y1542" s="429"/>
      <c r="Z1542" s="63"/>
      <c r="AA1542" s="63"/>
      <c r="AB1542" s="63"/>
      <c r="AC1542" s="63"/>
      <c r="AD1542" s="174"/>
      <c r="AE1542" s="174"/>
      <c r="AF1542" s="466"/>
      <c r="AG1542" s="174"/>
      <c r="AH1542" s="174"/>
      <c r="AI1542" s="174"/>
      <c r="AJ1542" s="174"/>
      <c r="AK1542" s="174"/>
      <c r="AL1542" s="174"/>
      <c r="AM1542" s="174"/>
      <c r="AN1542" s="174"/>
      <c r="AO1542" s="174"/>
      <c r="AP1542" s="174"/>
      <c r="AQ1542" s="174"/>
      <c r="AR1542" s="174"/>
      <c r="AS1542" s="174"/>
      <c r="AT1542" s="415"/>
      <c r="AU1542" s="174"/>
      <c r="AV1542" s="437"/>
      <c r="AW1542" s="523"/>
      <c r="AX1542" s="524"/>
      <c r="AY1542" s="422"/>
      <c r="AZ1542" s="524"/>
      <c r="BA1542" s="524"/>
      <c r="BB1542" s="422"/>
      <c r="BC1542" s="524"/>
      <c r="BD1542" s="523"/>
      <c r="BE1542" s="524"/>
      <c r="BF1542" s="524"/>
      <c r="BG1542" s="426">
        <f t="shared" si="32"/>
        <v>0</v>
      </c>
      <c r="BH1542" s="426">
        <f t="shared" si="33"/>
        <v>0</v>
      </c>
      <c r="BI1542" s="426">
        <f t="shared" si="34"/>
        <v>0</v>
      </c>
      <c r="BJ1542" s="426">
        <f t="shared" si="35"/>
        <v>0</v>
      </c>
      <c r="BK1542" s="425" t="b">
        <f t="shared" si="36"/>
        <v>0</v>
      </c>
    </row>
    <row r="1543" spans="1:63" ht="15.75" customHeight="1">
      <c r="A1543" s="174"/>
      <c r="B1543" s="174"/>
      <c r="C1543" s="174"/>
      <c r="D1543" s="63"/>
      <c r="E1543" s="63"/>
      <c r="F1543" s="174"/>
      <c r="G1543" s="174"/>
      <c r="H1543" s="174"/>
      <c r="I1543" s="174"/>
      <c r="J1543" s="174"/>
      <c r="K1543" s="174"/>
      <c r="L1543" s="174"/>
      <c r="M1543" s="174"/>
      <c r="N1543" s="174"/>
      <c r="O1543" s="63"/>
      <c r="P1543" s="63"/>
      <c r="Q1543" s="174"/>
      <c r="R1543" s="63"/>
      <c r="S1543" s="174"/>
      <c r="T1543" s="174"/>
      <c r="U1543" s="174"/>
      <c r="V1543" s="63"/>
      <c r="W1543" s="174"/>
      <c r="X1543" s="174"/>
      <c r="Y1543" s="429"/>
      <c r="Z1543" s="63"/>
      <c r="AA1543" s="63"/>
      <c r="AB1543" s="63"/>
      <c r="AC1543" s="63"/>
      <c r="AD1543" s="174"/>
      <c r="AE1543" s="174"/>
      <c r="AF1543" s="466"/>
      <c r="AG1543" s="174"/>
      <c r="AH1543" s="174"/>
      <c r="AI1543" s="174"/>
      <c r="AJ1543" s="174"/>
      <c r="AK1543" s="174"/>
      <c r="AL1543" s="174"/>
      <c r="AM1543" s="174"/>
      <c r="AN1543" s="174"/>
      <c r="AO1543" s="174"/>
      <c r="AP1543" s="174"/>
      <c r="AQ1543" s="174"/>
      <c r="AR1543" s="174"/>
      <c r="AS1543" s="174"/>
      <c r="AT1543" s="415"/>
      <c r="AU1543" s="174"/>
      <c r="AV1543" s="437"/>
      <c r="AW1543" s="523"/>
      <c r="AX1543" s="524"/>
      <c r="AY1543" s="422"/>
      <c r="AZ1543" s="524"/>
      <c r="BA1543" s="524"/>
      <c r="BB1543" s="422"/>
      <c r="BC1543" s="524"/>
      <c r="BD1543" s="523"/>
      <c r="BE1543" s="524"/>
      <c r="BF1543" s="524"/>
      <c r="BG1543" s="426">
        <f t="shared" si="32"/>
        <v>0</v>
      </c>
      <c r="BH1543" s="426">
        <f t="shared" si="33"/>
        <v>0</v>
      </c>
      <c r="BI1543" s="426">
        <f t="shared" si="34"/>
        <v>0</v>
      </c>
      <c r="BJ1543" s="426">
        <f t="shared" si="35"/>
        <v>0</v>
      </c>
      <c r="BK1543" s="425" t="b">
        <f t="shared" si="36"/>
        <v>0</v>
      </c>
    </row>
    <row r="1544" spans="1:63" ht="15.75" customHeight="1">
      <c r="A1544" s="174"/>
      <c r="B1544" s="174"/>
      <c r="C1544" s="174"/>
      <c r="D1544" s="63"/>
      <c r="E1544" s="63"/>
      <c r="F1544" s="174"/>
      <c r="G1544" s="174"/>
      <c r="H1544" s="174"/>
      <c r="I1544" s="174"/>
      <c r="J1544" s="174"/>
      <c r="K1544" s="174"/>
      <c r="L1544" s="174"/>
      <c r="M1544" s="174"/>
      <c r="N1544" s="174"/>
      <c r="O1544" s="63"/>
      <c r="P1544" s="63"/>
      <c r="Q1544" s="174"/>
      <c r="R1544" s="63"/>
      <c r="S1544" s="174"/>
      <c r="T1544" s="174"/>
      <c r="U1544" s="174"/>
      <c r="V1544" s="63"/>
      <c r="W1544" s="174"/>
      <c r="X1544" s="174"/>
      <c r="Y1544" s="429"/>
      <c r="Z1544" s="63"/>
      <c r="AA1544" s="63"/>
      <c r="AB1544" s="63"/>
      <c r="AC1544" s="63"/>
      <c r="AD1544" s="174"/>
      <c r="AE1544" s="174"/>
      <c r="AF1544" s="466"/>
      <c r="AG1544" s="174"/>
      <c r="AH1544" s="174"/>
      <c r="AI1544" s="174"/>
      <c r="AJ1544" s="174"/>
      <c r="AK1544" s="174"/>
      <c r="AL1544" s="174"/>
      <c r="AM1544" s="174"/>
      <c r="AN1544" s="174"/>
      <c r="AO1544" s="174"/>
      <c r="AP1544" s="174"/>
      <c r="AQ1544" s="174"/>
      <c r="AR1544" s="174"/>
      <c r="AS1544" s="174"/>
      <c r="AT1544" s="415"/>
      <c r="AU1544" s="174"/>
      <c r="AV1544" s="437"/>
      <c r="AW1544" s="523"/>
      <c r="AX1544" s="524"/>
      <c r="AY1544" s="422"/>
      <c r="AZ1544" s="524"/>
      <c r="BA1544" s="524"/>
      <c r="BB1544" s="422"/>
      <c r="BC1544" s="524"/>
      <c r="BD1544" s="523"/>
      <c r="BE1544" s="524"/>
      <c r="BF1544" s="524"/>
      <c r="BG1544" s="426">
        <f t="shared" si="32"/>
        <v>0</v>
      </c>
      <c r="BH1544" s="426">
        <f t="shared" si="33"/>
        <v>0</v>
      </c>
      <c r="BI1544" s="426">
        <f t="shared" si="34"/>
        <v>0</v>
      </c>
      <c r="BJ1544" s="426">
        <f t="shared" si="35"/>
        <v>0</v>
      </c>
      <c r="BK1544" s="425" t="b">
        <f t="shared" si="36"/>
        <v>0</v>
      </c>
    </row>
    <row r="1545" spans="1:63" ht="15.75" customHeight="1">
      <c r="A1545" s="174"/>
      <c r="B1545" s="174"/>
      <c r="C1545" s="174"/>
      <c r="D1545" s="63"/>
      <c r="E1545" s="63"/>
      <c r="F1545" s="174"/>
      <c r="G1545" s="174"/>
      <c r="H1545" s="174"/>
      <c r="I1545" s="174"/>
      <c r="J1545" s="174"/>
      <c r="K1545" s="174"/>
      <c r="L1545" s="174"/>
      <c r="M1545" s="174"/>
      <c r="N1545" s="174"/>
      <c r="O1545" s="63"/>
      <c r="P1545" s="63"/>
      <c r="Q1545" s="174"/>
      <c r="R1545" s="63"/>
      <c r="S1545" s="174"/>
      <c r="T1545" s="174"/>
      <c r="U1545" s="174"/>
      <c r="V1545" s="63"/>
      <c r="W1545" s="174"/>
      <c r="X1545" s="174"/>
      <c r="Y1545" s="429"/>
      <c r="Z1545" s="63"/>
      <c r="AA1545" s="63"/>
      <c r="AB1545" s="63"/>
      <c r="AC1545" s="63"/>
      <c r="AD1545" s="174"/>
      <c r="AE1545" s="174"/>
      <c r="AF1545" s="466"/>
      <c r="AG1545" s="174"/>
      <c r="AH1545" s="174"/>
      <c r="AI1545" s="174"/>
      <c r="AJ1545" s="174"/>
      <c r="AK1545" s="174"/>
      <c r="AL1545" s="174"/>
      <c r="AM1545" s="174"/>
      <c r="AN1545" s="174"/>
      <c r="AO1545" s="174"/>
      <c r="AP1545" s="174"/>
      <c r="AQ1545" s="174"/>
      <c r="AR1545" s="174"/>
      <c r="AS1545" s="174"/>
      <c r="AT1545" s="415"/>
      <c r="AU1545" s="174"/>
      <c r="AV1545" s="437"/>
      <c r="AW1545" s="523"/>
      <c r="AX1545" s="524"/>
      <c r="AY1545" s="422"/>
      <c r="AZ1545" s="524"/>
      <c r="BA1545" s="524"/>
      <c r="BB1545" s="422"/>
      <c r="BC1545" s="524"/>
      <c r="BD1545" s="523"/>
      <c r="BE1545" s="524"/>
      <c r="BF1545" s="524"/>
      <c r="BG1545" s="426">
        <f t="shared" si="32"/>
        <v>0</v>
      </c>
      <c r="BH1545" s="426">
        <f t="shared" si="33"/>
        <v>0</v>
      </c>
      <c r="BI1545" s="426">
        <f t="shared" si="34"/>
        <v>0</v>
      </c>
      <c r="BJ1545" s="426">
        <f t="shared" si="35"/>
        <v>0</v>
      </c>
      <c r="BK1545" s="425" t="b">
        <f t="shared" si="36"/>
        <v>0</v>
      </c>
    </row>
    <row r="1546" spans="1:63" ht="15.75" customHeight="1">
      <c r="A1546" s="174"/>
      <c r="B1546" s="174"/>
      <c r="C1546" s="174"/>
      <c r="D1546" s="63"/>
      <c r="E1546" s="63"/>
      <c r="F1546" s="174"/>
      <c r="G1546" s="174"/>
      <c r="H1546" s="174"/>
      <c r="I1546" s="174"/>
      <c r="J1546" s="174"/>
      <c r="K1546" s="174"/>
      <c r="L1546" s="174"/>
      <c r="M1546" s="174"/>
      <c r="N1546" s="174"/>
      <c r="O1546" s="63"/>
      <c r="P1546" s="63"/>
      <c r="Q1546" s="174"/>
      <c r="R1546" s="63"/>
      <c r="S1546" s="174"/>
      <c r="T1546" s="174"/>
      <c r="U1546" s="174"/>
      <c r="V1546" s="63"/>
      <c r="W1546" s="174"/>
      <c r="X1546" s="174"/>
      <c r="Y1546" s="429"/>
      <c r="Z1546" s="63"/>
      <c r="AA1546" s="63"/>
      <c r="AB1546" s="63"/>
      <c r="AC1546" s="63"/>
      <c r="AD1546" s="174"/>
      <c r="AE1546" s="174"/>
      <c r="AF1546" s="466"/>
      <c r="AG1546" s="174"/>
      <c r="AH1546" s="174"/>
      <c r="AI1546" s="174"/>
      <c r="AJ1546" s="174"/>
      <c r="AK1546" s="174"/>
      <c r="AL1546" s="174"/>
      <c r="AM1546" s="174"/>
      <c r="AN1546" s="174"/>
      <c r="AO1546" s="174"/>
      <c r="AP1546" s="174"/>
      <c r="AQ1546" s="174"/>
      <c r="AR1546" s="174"/>
      <c r="AS1546" s="174"/>
      <c r="AT1546" s="415"/>
      <c r="AU1546" s="174"/>
      <c r="AV1546" s="437"/>
      <c r="AW1546" s="523"/>
      <c r="AX1546" s="524"/>
      <c r="AY1546" s="422"/>
      <c r="AZ1546" s="524"/>
      <c r="BA1546" s="524"/>
      <c r="BB1546" s="422"/>
      <c r="BC1546" s="524"/>
      <c r="BD1546" s="523"/>
      <c r="BE1546" s="524"/>
      <c r="BF1546" s="524"/>
      <c r="BG1546" s="426">
        <f t="shared" si="32"/>
        <v>0</v>
      </c>
      <c r="BH1546" s="426">
        <f t="shared" si="33"/>
        <v>0</v>
      </c>
      <c r="BI1546" s="426">
        <f t="shared" si="34"/>
        <v>0</v>
      </c>
      <c r="BJ1546" s="426">
        <f t="shared" si="35"/>
        <v>0</v>
      </c>
      <c r="BK1546" s="425" t="b">
        <f t="shared" si="36"/>
        <v>0</v>
      </c>
    </row>
    <row r="1547" spans="1:63" ht="15.75" customHeight="1">
      <c r="A1547" s="174"/>
      <c r="B1547" s="174"/>
      <c r="C1547" s="174"/>
      <c r="D1547" s="63"/>
      <c r="E1547" s="63"/>
      <c r="F1547" s="174"/>
      <c r="G1547" s="174"/>
      <c r="H1547" s="174"/>
      <c r="I1547" s="174"/>
      <c r="J1547" s="174"/>
      <c r="K1547" s="174"/>
      <c r="L1547" s="174"/>
      <c r="M1547" s="174"/>
      <c r="N1547" s="174"/>
      <c r="O1547" s="63"/>
      <c r="P1547" s="63"/>
      <c r="Q1547" s="174"/>
      <c r="R1547" s="63"/>
      <c r="S1547" s="174"/>
      <c r="T1547" s="174"/>
      <c r="U1547" s="174"/>
      <c r="V1547" s="63"/>
      <c r="W1547" s="174"/>
      <c r="X1547" s="174"/>
      <c r="Y1547" s="429"/>
      <c r="Z1547" s="63"/>
      <c r="AA1547" s="63"/>
      <c r="AB1547" s="63"/>
      <c r="AC1547" s="63"/>
      <c r="AD1547" s="174"/>
      <c r="AE1547" s="174"/>
      <c r="AF1547" s="466"/>
      <c r="AG1547" s="174"/>
      <c r="AH1547" s="174"/>
      <c r="AI1547" s="174"/>
      <c r="AJ1547" s="174"/>
      <c r="AK1547" s="174"/>
      <c r="AL1547" s="174"/>
      <c r="AM1547" s="174"/>
      <c r="AN1547" s="174"/>
      <c r="AO1547" s="174"/>
      <c r="AP1547" s="174"/>
      <c r="AQ1547" s="174"/>
      <c r="AR1547" s="174"/>
      <c r="AS1547" s="174"/>
      <c r="AT1547" s="415"/>
      <c r="AU1547" s="174"/>
      <c r="AV1547" s="437"/>
      <c r="AW1547" s="523"/>
      <c r="AX1547" s="524"/>
      <c r="AY1547" s="422"/>
      <c r="AZ1547" s="524"/>
      <c r="BA1547" s="524"/>
      <c r="BB1547" s="422"/>
      <c r="BC1547" s="524"/>
      <c r="BD1547" s="523"/>
      <c r="BE1547" s="524"/>
      <c r="BF1547" s="524"/>
      <c r="BG1547" s="426">
        <f t="shared" si="32"/>
        <v>0</v>
      </c>
      <c r="BH1547" s="426">
        <f t="shared" si="33"/>
        <v>0</v>
      </c>
      <c r="BI1547" s="426">
        <f t="shared" si="34"/>
        <v>0</v>
      </c>
      <c r="BJ1547" s="426">
        <f t="shared" si="35"/>
        <v>0</v>
      </c>
      <c r="BK1547" s="425" t="b">
        <f t="shared" si="36"/>
        <v>0</v>
      </c>
    </row>
    <row r="1548" spans="1:63" ht="15.75" customHeight="1">
      <c r="A1548" s="174"/>
      <c r="B1548" s="174"/>
      <c r="C1548" s="174"/>
      <c r="D1548" s="63"/>
      <c r="E1548" s="63"/>
      <c r="F1548" s="174"/>
      <c r="G1548" s="174"/>
      <c r="H1548" s="174"/>
      <c r="I1548" s="174"/>
      <c r="J1548" s="174"/>
      <c r="K1548" s="174"/>
      <c r="L1548" s="174"/>
      <c r="M1548" s="174"/>
      <c r="N1548" s="174"/>
      <c r="O1548" s="63"/>
      <c r="P1548" s="63"/>
      <c r="Q1548" s="174"/>
      <c r="R1548" s="63"/>
      <c r="S1548" s="174"/>
      <c r="T1548" s="174"/>
      <c r="U1548" s="174"/>
      <c r="V1548" s="63"/>
      <c r="W1548" s="174"/>
      <c r="X1548" s="174"/>
      <c r="Y1548" s="429"/>
      <c r="Z1548" s="63"/>
      <c r="AA1548" s="63"/>
      <c r="AB1548" s="63"/>
      <c r="AC1548" s="63"/>
      <c r="AD1548" s="174"/>
      <c r="AE1548" s="174"/>
      <c r="AF1548" s="466"/>
      <c r="AG1548" s="174"/>
      <c r="AH1548" s="174"/>
      <c r="AI1548" s="174"/>
      <c r="AJ1548" s="174"/>
      <c r="AK1548" s="174"/>
      <c r="AL1548" s="174"/>
      <c r="AM1548" s="174"/>
      <c r="AN1548" s="174"/>
      <c r="AO1548" s="174"/>
      <c r="AP1548" s="174"/>
      <c r="AQ1548" s="174"/>
      <c r="AR1548" s="174"/>
      <c r="AS1548" s="174"/>
      <c r="AT1548" s="415"/>
      <c r="AU1548" s="174"/>
      <c r="AV1548" s="437"/>
      <c r="AW1548" s="523"/>
      <c r="AX1548" s="524"/>
      <c r="AY1548" s="422"/>
      <c r="AZ1548" s="524"/>
      <c r="BA1548" s="524"/>
      <c r="BB1548" s="422"/>
      <c r="BC1548" s="524"/>
      <c r="BD1548" s="523"/>
      <c r="BE1548" s="524"/>
      <c r="BF1548" s="524"/>
      <c r="BG1548" s="426">
        <f t="shared" si="32"/>
        <v>0</v>
      </c>
      <c r="BH1548" s="426">
        <f t="shared" si="33"/>
        <v>0</v>
      </c>
      <c r="BI1548" s="426">
        <f t="shared" si="34"/>
        <v>0</v>
      </c>
      <c r="BJ1548" s="426">
        <f t="shared" si="35"/>
        <v>0</v>
      </c>
      <c r="BK1548" s="425" t="b">
        <f t="shared" si="36"/>
        <v>0</v>
      </c>
    </row>
    <row r="1549" spans="1:63" ht="15.75" customHeight="1">
      <c r="A1549" s="174"/>
      <c r="B1549" s="174"/>
      <c r="C1549" s="174"/>
      <c r="D1549" s="63"/>
      <c r="E1549" s="63"/>
      <c r="F1549" s="174"/>
      <c r="G1549" s="174"/>
      <c r="H1549" s="174"/>
      <c r="I1549" s="174"/>
      <c r="J1549" s="174"/>
      <c r="K1549" s="174"/>
      <c r="L1549" s="174"/>
      <c r="M1549" s="174"/>
      <c r="N1549" s="174"/>
      <c r="O1549" s="63"/>
      <c r="P1549" s="63"/>
      <c r="Q1549" s="174"/>
      <c r="R1549" s="63"/>
      <c r="S1549" s="174"/>
      <c r="T1549" s="174"/>
      <c r="U1549" s="174"/>
      <c r="V1549" s="63"/>
      <c r="W1549" s="174"/>
      <c r="X1549" s="174"/>
      <c r="Y1549" s="429"/>
      <c r="Z1549" s="63"/>
      <c r="AA1549" s="63"/>
      <c r="AB1549" s="63"/>
      <c r="AC1549" s="63"/>
      <c r="AD1549" s="174"/>
      <c r="AE1549" s="174"/>
      <c r="AF1549" s="466"/>
      <c r="AG1549" s="174"/>
      <c r="AH1549" s="174"/>
      <c r="AI1549" s="174"/>
      <c r="AJ1549" s="174"/>
      <c r="AK1549" s="174"/>
      <c r="AL1549" s="174"/>
      <c r="AM1549" s="174"/>
      <c r="AN1549" s="174"/>
      <c r="AO1549" s="174"/>
      <c r="AP1549" s="174"/>
      <c r="AQ1549" s="174"/>
      <c r="AR1549" s="174"/>
      <c r="AS1549" s="174"/>
      <c r="AT1549" s="415"/>
      <c r="AU1549" s="174"/>
      <c r="AV1549" s="437"/>
      <c r="AW1549" s="523"/>
      <c r="AX1549" s="524"/>
      <c r="AY1549" s="422"/>
      <c r="AZ1549" s="524"/>
      <c r="BA1549" s="524"/>
      <c r="BB1549" s="422"/>
      <c r="BC1549" s="524"/>
      <c r="BD1549" s="523"/>
      <c r="BE1549" s="524"/>
      <c r="BF1549" s="524"/>
      <c r="BG1549" s="426">
        <f t="shared" si="32"/>
        <v>0</v>
      </c>
      <c r="BH1549" s="426">
        <f t="shared" si="33"/>
        <v>0</v>
      </c>
      <c r="BI1549" s="426">
        <f t="shared" si="34"/>
        <v>0</v>
      </c>
      <c r="BJ1549" s="426">
        <f t="shared" si="35"/>
        <v>0</v>
      </c>
      <c r="BK1549" s="425" t="b">
        <f t="shared" si="36"/>
        <v>0</v>
      </c>
    </row>
    <row r="1550" spans="1:63" ht="15.75" customHeight="1">
      <c r="A1550" s="174"/>
      <c r="B1550" s="174"/>
      <c r="C1550" s="174"/>
      <c r="D1550" s="63"/>
      <c r="E1550" s="63"/>
      <c r="F1550" s="174"/>
      <c r="G1550" s="174"/>
      <c r="H1550" s="174"/>
      <c r="I1550" s="174"/>
      <c r="J1550" s="174"/>
      <c r="K1550" s="174"/>
      <c r="L1550" s="174"/>
      <c r="M1550" s="174"/>
      <c r="N1550" s="174"/>
      <c r="O1550" s="63"/>
      <c r="P1550" s="63"/>
      <c r="Q1550" s="174"/>
      <c r="R1550" s="63"/>
      <c r="S1550" s="174"/>
      <c r="T1550" s="174"/>
      <c r="U1550" s="174"/>
      <c r="V1550" s="63"/>
      <c r="W1550" s="174"/>
      <c r="X1550" s="174"/>
      <c r="Y1550" s="429"/>
      <c r="Z1550" s="63"/>
      <c r="AA1550" s="63"/>
      <c r="AB1550" s="63"/>
      <c r="AC1550" s="63"/>
      <c r="AD1550" s="174"/>
      <c r="AE1550" s="174"/>
      <c r="AF1550" s="466"/>
      <c r="AG1550" s="174"/>
      <c r="AH1550" s="174"/>
      <c r="AI1550" s="174"/>
      <c r="AJ1550" s="174"/>
      <c r="AK1550" s="174"/>
      <c r="AL1550" s="174"/>
      <c r="AM1550" s="174"/>
      <c r="AN1550" s="174"/>
      <c r="AO1550" s="174"/>
      <c r="AP1550" s="174"/>
      <c r="AQ1550" s="174"/>
      <c r="AR1550" s="174"/>
      <c r="AS1550" s="174"/>
      <c r="AT1550" s="415"/>
      <c r="AU1550" s="174"/>
      <c r="AV1550" s="437"/>
      <c r="AW1550" s="523"/>
      <c r="AX1550" s="524"/>
      <c r="AY1550" s="422"/>
      <c r="AZ1550" s="524"/>
      <c r="BA1550" s="524"/>
      <c r="BB1550" s="422"/>
      <c r="BC1550" s="524"/>
      <c r="BD1550" s="523"/>
      <c r="BE1550" s="524"/>
      <c r="BF1550" s="524"/>
      <c r="BG1550" s="426">
        <f t="shared" si="32"/>
        <v>0</v>
      </c>
      <c r="BH1550" s="426">
        <f t="shared" si="33"/>
        <v>0</v>
      </c>
      <c r="BI1550" s="426">
        <f t="shared" si="34"/>
        <v>0</v>
      </c>
      <c r="BJ1550" s="426">
        <f t="shared" si="35"/>
        <v>0</v>
      </c>
      <c r="BK1550" s="425" t="b">
        <f t="shared" si="36"/>
        <v>0</v>
      </c>
    </row>
    <row r="1551" spans="1:63" ht="15.75" customHeight="1">
      <c r="A1551" s="174"/>
      <c r="B1551" s="174"/>
      <c r="C1551" s="174"/>
      <c r="D1551" s="63"/>
      <c r="E1551" s="63"/>
      <c r="F1551" s="174"/>
      <c r="G1551" s="174"/>
      <c r="H1551" s="174"/>
      <c r="I1551" s="174"/>
      <c r="J1551" s="174"/>
      <c r="K1551" s="174"/>
      <c r="L1551" s="174"/>
      <c r="M1551" s="174"/>
      <c r="N1551" s="174"/>
      <c r="O1551" s="63"/>
      <c r="P1551" s="63"/>
      <c r="Q1551" s="174"/>
      <c r="R1551" s="63"/>
      <c r="S1551" s="174"/>
      <c r="T1551" s="174"/>
      <c r="U1551" s="174"/>
      <c r="V1551" s="63"/>
      <c r="W1551" s="174"/>
      <c r="X1551" s="174"/>
      <c r="Y1551" s="429"/>
      <c r="Z1551" s="63"/>
      <c r="AA1551" s="63"/>
      <c r="AB1551" s="63"/>
      <c r="AC1551" s="63"/>
      <c r="AD1551" s="174"/>
      <c r="AE1551" s="174"/>
      <c r="AF1551" s="466"/>
      <c r="AG1551" s="174"/>
      <c r="AH1551" s="174"/>
      <c r="AI1551" s="174"/>
      <c r="AJ1551" s="174"/>
      <c r="AK1551" s="174"/>
      <c r="AL1551" s="174"/>
      <c r="AM1551" s="174"/>
      <c r="AN1551" s="174"/>
      <c r="AO1551" s="174"/>
      <c r="AP1551" s="174"/>
      <c r="AQ1551" s="174"/>
      <c r="AR1551" s="174"/>
      <c r="AS1551" s="174"/>
      <c r="AT1551" s="415"/>
      <c r="AU1551" s="174"/>
      <c r="AV1551" s="437"/>
      <c r="AW1551" s="523"/>
      <c r="AX1551" s="524"/>
      <c r="AY1551" s="422"/>
      <c r="AZ1551" s="524"/>
      <c r="BA1551" s="524"/>
      <c r="BB1551" s="422"/>
      <c r="BC1551" s="524"/>
      <c r="BD1551" s="523"/>
      <c r="BE1551" s="524"/>
      <c r="BF1551" s="524"/>
      <c r="BG1551" s="426">
        <f t="shared" si="32"/>
        <v>0</v>
      </c>
      <c r="BH1551" s="426">
        <f t="shared" si="33"/>
        <v>0</v>
      </c>
      <c r="BI1551" s="426">
        <f t="shared" si="34"/>
        <v>0</v>
      </c>
      <c r="BJ1551" s="426">
        <f t="shared" si="35"/>
        <v>0</v>
      </c>
      <c r="BK1551" s="425" t="b">
        <f t="shared" si="36"/>
        <v>0</v>
      </c>
    </row>
    <row r="1552" spans="1:63" ht="15.75" customHeight="1">
      <c r="A1552" s="174"/>
      <c r="B1552" s="174"/>
      <c r="C1552" s="174"/>
      <c r="D1552" s="63"/>
      <c r="E1552" s="63"/>
      <c r="F1552" s="174"/>
      <c r="G1552" s="174"/>
      <c r="H1552" s="174"/>
      <c r="I1552" s="174"/>
      <c r="J1552" s="174"/>
      <c r="K1552" s="174"/>
      <c r="L1552" s="174"/>
      <c r="M1552" s="174"/>
      <c r="N1552" s="174"/>
      <c r="O1552" s="63"/>
      <c r="P1552" s="63"/>
      <c r="Q1552" s="174"/>
      <c r="R1552" s="63"/>
      <c r="S1552" s="174"/>
      <c r="T1552" s="174"/>
      <c r="U1552" s="174"/>
      <c r="V1552" s="63"/>
      <c r="W1552" s="174"/>
      <c r="X1552" s="174"/>
      <c r="Y1552" s="429"/>
      <c r="Z1552" s="63"/>
      <c r="AA1552" s="63"/>
      <c r="AB1552" s="63"/>
      <c r="AC1552" s="63"/>
      <c r="AD1552" s="174"/>
      <c r="AE1552" s="174"/>
      <c r="AF1552" s="466"/>
      <c r="AG1552" s="174"/>
      <c r="AH1552" s="174"/>
      <c r="AI1552" s="174"/>
      <c r="AJ1552" s="174"/>
      <c r="AK1552" s="174"/>
      <c r="AL1552" s="174"/>
      <c r="AM1552" s="174"/>
      <c r="AN1552" s="174"/>
      <c r="AO1552" s="174"/>
      <c r="AP1552" s="174"/>
      <c r="AQ1552" s="174"/>
      <c r="AR1552" s="174"/>
      <c r="AS1552" s="174"/>
      <c r="AT1552" s="415"/>
      <c r="AU1552" s="174"/>
      <c r="AV1552" s="437"/>
      <c r="AW1552" s="523"/>
      <c r="AX1552" s="524"/>
      <c r="AY1552" s="422"/>
      <c r="AZ1552" s="524"/>
      <c r="BA1552" s="524"/>
      <c r="BB1552" s="422"/>
      <c r="BC1552" s="524"/>
      <c r="BD1552" s="523"/>
      <c r="BE1552" s="524"/>
      <c r="BF1552" s="524"/>
      <c r="BG1552" s="426">
        <f t="shared" si="32"/>
        <v>0</v>
      </c>
      <c r="BH1552" s="426">
        <f t="shared" si="33"/>
        <v>0</v>
      </c>
      <c r="BI1552" s="426">
        <f t="shared" si="34"/>
        <v>0</v>
      </c>
      <c r="BJ1552" s="426">
        <f t="shared" si="35"/>
        <v>0</v>
      </c>
      <c r="BK1552" s="425" t="b">
        <f t="shared" si="36"/>
        <v>0</v>
      </c>
    </row>
    <row r="1553" spans="1:63" ht="15.75" customHeight="1">
      <c r="A1553" s="174"/>
      <c r="B1553" s="174"/>
      <c r="C1553" s="174"/>
      <c r="D1553" s="63"/>
      <c r="E1553" s="63"/>
      <c r="F1553" s="174"/>
      <c r="G1553" s="174"/>
      <c r="H1553" s="174"/>
      <c r="I1553" s="174"/>
      <c r="J1553" s="174"/>
      <c r="K1553" s="174"/>
      <c r="L1553" s="174"/>
      <c r="M1553" s="174"/>
      <c r="N1553" s="174"/>
      <c r="O1553" s="63"/>
      <c r="P1553" s="63"/>
      <c r="Q1553" s="174"/>
      <c r="R1553" s="63"/>
      <c r="S1553" s="174"/>
      <c r="T1553" s="174"/>
      <c r="U1553" s="174"/>
      <c r="V1553" s="63"/>
      <c r="W1553" s="174"/>
      <c r="X1553" s="174"/>
      <c r="Y1553" s="429"/>
      <c r="Z1553" s="63"/>
      <c r="AA1553" s="63"/>
      <c r="AB1553" s="63"/>
      <c r="AC1553" s="63"/>
      <c r="AD1553" s="174"/>
      <c r="AE1553" s="174"/>
      <c r="AF1553" s="466"/>
      <c r="AG1553" s="174"/>
      <c r="AH1553" s="174"/>
      <c r="AI1553" s="174"/>
      <c r="AJ1553" s="174"/>
      <c r="AK1553" s="174"/>
      <c r="AL1553" s="174"/>
      <c r="AM1553" s="174"/>
      <c r="AN1553" s="174"/>
      <c r="AO1553" s="174"/>
      <c r="AP1553" s="174"/>
      <c r="AQ1553" s="174"/>
      <c r="AR1553" s="174"/>
      <c r="AS1553" s="174"/>
      <c r="AT1553" s="415"/>
      <c r="AU1553" s="174"/>
      <c r="AV1553" s="437"/>
      <c r="AW1553" s="523"/>
      <c r="AX1553" s="524"/>
      <c r="AY1553" s="422"/>
      <c r="AZ1553" s="524"/>
      <c r="BA1553" s="524"/>
      <c r="BB1553" s="422"/>
      <c r="BC1553" s="524"/>
      <c r="BD1553" s="523"/>
      <c r="BE1553" s="524"/>
      <c r="BF1553" s="524"/>
      <c r="BG1553" s="426">
        <f t="shared" si="32"/>
        <v>0</v>
      </c>
      <c r="BH1553" s="426">
        <f t="shared" si="33"/>
        <v>0</v>
      </c>
      <c r="BI1553" s="426">
        <f t="shared" si="34"/>
        <v>0</v>
      </c>
      <c r="BJ1553" s="426">
        <f t="shared" si="35"/>
        <v>0</v>
      </c>
      <c r="BK1553" s="425" t="b">
        <f t="shared" si="36"/>
        <v>0</v>
      </c>
    </row>
    <row r="1554" spans="1:63" ht="15.75" customHeight="1">
      <c r="A1554" s="174"/>
      <c r="B1554" s="174"/>
      <c r="C1554" s="174"/>
      <c r="D1554" s="63"/>
      <c r="E1554" s="63"/>
      <c r="F1554" s="174"/>
      <c r="G1554" s="174"/>
      <c r="H1554" s="174"/>
      <c r="I1554" s="174"/>
      <c r="J1554" s="174"/>
      <c r="K1554" s="174"/>
      <c r="L1554" s="174"/>
      <c r="M1554" s="174"/>
      <c r="N1554" s="174"/>
      <c r="O1554" s="63"/>
      <c r="P1554" s="63"/>
      <c r="Q1554" s="174"/>
      <c r="R1554" s="63"/>
      <c r="S1554" s="174"/>
      <c r="T1554" s="174"/>
      <c r="U1554" s="174"/>
      <c r="V1554" s="63"/>
      <c r="W1554" s="174"/>
      <c r="X1554" s="174"/>
      <c r="Y1554" s="429"/>
      <c r="Z1554" s="63"/>
      <c r="AA1554" s="63"/>
      <c r="AB1554" s="63"/>
      <c r="AC1554" s="63"/>
      <c r="AD1554" s="174"/>
      <c r="AE1554" s="174"/>
      <c r="AF1554" s="466"/>
      <c r="AG1554" s="174"/>
      <c r="AH1554" s="174"/>
      <c r="AI1554" s="174"/>
      <c r="AJ1554" s="174"/>
      <c r="AK1554" s="174"/>
      <c r="AL1554" s="174"/>
      <c r="AM1554" s="174"/>
      <c r="AN1554" s="174"/>
      <c r="AO1554" s="174"/>
      <c r="AP1554" s="174"/>
      <c r="AQ1554" s="174"/>
      <c r="AR1554" s="174"/>
      <c r="AS1554" s="174"/>
      <c r="AT1554" s="415"/>
      <c r="AU1554" s="174"/>
      <c r="AV1554" s="437"/>
      <c r="AW1554" s="523"/>
      <c r="AX1554" s="524"/>
      <c r="AY1554" s="422"/>
      <c r="AZ1554" s="524"/>
      <c r="BA1554" s="524"/>
      <c r="BB1554" s="422"/>
      <c r="BC1554" s="524"/>
      <c r="BD1554" s="523"/>
      <c r="BE1554" s="524"/>
      <c r="BF1554" s="524"/>
      <c r="BG1554" s="426">
        <f t="shared" si="32"/>
        <v>0</v>
      </c>
      <c r="BH1554" s="426">
        <f t="shared" si="33"/>
        <v>0</v>
      </c>
      <c r="BI1554" s="426">
        <f t="shared" si="34"/>
        <v>0</v>
      </c>
      <c r="BJ1554" s="426">
        <f t="shared" si="35"/>
        <v>0</v>
      </c>
      <c r="BK1554" s="425" t="b">
        <f t="shared" si="36"/>
        <v>0</v>
      </c>
    </row>
    <row r="1555" spans="1:63" ht="15.75" customHeight="1">
      <c r="A1555" s="174"/>
      <c r="B1555" s="174"/>
      <c r="C1555" s="174"/>
      <c r="D1555" s="63"/>
      <c r="E1555" s="63"/>
      <c r="F1555" s="174"/>
      <c r="G1555" s="174"/>
      <c r="H1555" s="174"/>
      <c r="I1555" s="174"/>
      <c r="J1555" s="174"/>
      <c r="K1555" s="174"/>
      <c r="L1555" s="174"/>
      <c r="M1555" s="174"/>
      <c r="N1555" s="174"/>
      <c r="O1555" s="63"/>
      <c r="P1555" s="63"/>
      <c r="Q1555" s="174"/>
      <c r="R1555" s="63"/>
      <c r="S1555" s="174"/>
      <c r="T1555" s="174"/>
      <c r="U1555" s="174"/>
      <c r="V1555" s="63"/>
      <c r="W1555" s="174"/>
      <c r="X1555" s="174"/>
      <c r="Y1555" s="429"/>
      <c r="Z1555" s="63"/>
      <c r="AA1555" s="63"/>
      <c r="AB1555" s="63"/>
      <c r="AC1555" s="63"/>
      <c r="AD1555" s="174"/>
      <c r="AE1555" s="174"/>
      <c r="AF1555" s="466"/>
      <c r="AG1555" s="174"/>
      <c r="AH1555" s="174"/>
      <c r="AI1555" s="174"/>
      <c r="AJ1555" s="174"/>
      <c r="AK1555" s="174"/>
      <c r="AL1555" s="174"/>
      <c r="AM1555" s="174"/>
      <c r="AN1555" s="174"/>
      <c r="AO1555" s="174"/>
      <c r="AP1555" s="174"/>
      <c r="AQ1555" s="174"/>
      <c r="AR1555" s="174"/>
      <c r="AS1555" s="174"/>
      <c r="AT1555" s="415"/>
      <c r="AU1555" s="174"/>
      <c r="AV1555" s="437"/>
      <c r="AW1555" s="523"/>
      <c r="AX1555" s="524"/>
      <c r="AY1555" s="422"/>
      <c r="AZ1555" s="524"/>
      <c r="BA1555" s="524"/>
      <c r="BB1555" s="422"/>
      <c r="BC1555" s="524"/>
      <c r="BD1555" s="523"/>
      <c r="BE1555" s="524"/>
      <c r="BF1555" s="524"/>
      <c r="BG1555" s="426">
        <f t="shared" si="32"/>
        <v>0</v>
      </c>
      <c r="BH1555" s="426">
        <f t="shared" si="33"/>
        <v>0</v>
      </c>
      <c r="BI1555" s="426">
        <f t="shared" si="34"/>
        <v>0</v>
      </c>
      <c r="BJ1555" s="426">
        <f t="shared" si="35"/>
        <v>0</v>
      </c>
      <c r="BK1555" s="425" t="b">
        <f t="shared" si="36"/>
        <v>0</v>
      </c>
    </row>
    <row r="1556" spans="1:63" ht="15.75" customHeight="1">
      <c r="A1556" s="174"/>
      <c r="B1556" s="174"/>
      <c r="C1556" s="174"/>
      <c r="D1556" s="63"/>
      <c r="E1556" s="63"/>
      <c r="F1556" s="174"/>
      <c r="G1556" s="174"/>
      <c r="H1556" s="174"/>
      <c r="I1556" s="174"/>
      <c r="J1556" s="174"/>
      <c r="K1556" s="174"/>
      <c r="L1556" s="174"/>
      <c r="M1556" s="174"/>
      <c r="N1556" s="174"/>
      <c r="O1556" s="63"/>
      <c r="P1556" s="63"/>
      <c r="Q1556" s="174"/>
      <c r="R1556" s="63"/>
      <c r="S1556" s="174"/>
      <c r="T1556" s="174"/>
      <c r="U1556" s="174"/>
      <c r="V1556" s="63"/>
      <c r="W1556" s="174"/>
      <c r="X1556" s="174"/>
      <c r="Y1556" s="429"/>
      <c r="Z1556" s="63"/>
      <c r="AA1556" s="63"/>
      <c r="AB1556" s="63"/>
      <c r="AC1556" s="63"/>
      <c r="AD1556" s="174"/>
      <c r="AE1556" s="174"/>
      <c r="AF1556" s="466"/>
      <c r="AG1556" s="174"/>
      <c r="AH1556" s="174"/>
      <c r="AI1556" s="174"/>
      <c r="AJ1556" s="174"/>
      <c r="AK1556" s="174"/>
      <c r="AL1556" s="174"/>
      <c r="AM1556" s="174"/>
      <c r="AN1556" s="174"/>
      <c r="AO1556" s="174"/>
      <c r="AP1556" s="174"/>
      <c r="AQ1556" s="174"/>
      <c r="AR1556" s="174"/>
      <c r="AS1556" s="174"/>
      <c r="AT1556" s="415"/>
      <c r="AU1556" s="174"/>
      <c r="AV1556" s="437"/>
      <c r="AW1556" s="523"/>
      <c r="AX1556" s="524"/>
      <c r="AY1556" s="422"/>
      <c r="AZ1556" s="524"/>
      <c r="BA1556" s="524"/>
      <c r="BB1556" s="422"/>
      <c r="BC1556" s="524"/>
      <c r="BD1556" s="523"/>
      <c r="BE1556" s="524"/>
      <c r="BF1556" s="524"/>
      <c r="BG1556" s="426">
        <f t="shared" si="32"/>
        <v>0</v>
      </c>
      <c r="BH1556" s="426">
        <f t="shared" si="33"/>
        <v>0</v>
      </c>
      <c r="BI1556" s="426">
        <f t="shared" si="34"/>
        <v>0</v>
      </c>
      <c r="BJ1556" s="426">
        <f t="shared" si="35"/>
        <v>0</v>
      </c>
      <c r="BK1556" s="425" t="b">
        <f t="shared" si="36"/>
        <v>0</v>
      </c>
    </row>
    <row r="1557" spans="1:63" ht="15.75" customHeight="1">
      <c r="A1557" s="174"/>
      <c r="B1557" s="174"/>
      <c r="C1557" s="174"/>
      <c r="D1557" s="63"/>
      <c r="E1557" s="63"/>
      <c r="F1557" s="174"/>
      <c r="G1557" s="174"/>
      <c r="H1557" s="174"/>
      <c r="I1557" s="174"/>
      <c r="J1557" s="174"/>
      <c r="K1557" s="174"/>
      <c r="L1557" s="174"/>
      <c r="M1557" s="174"/>
      <c r="N1557" s="174"/>
      <c r="O1557" s="63"/>
      <c r="P1557" s="63"/>
      <c r="Q1557" s="174"/>
      <c r="R1557" s="63"/>
      <c r="S1557" s="174"/>
      <c r="T1557" s="174"/>
      <c r="U1557" s="174"/>
      <c r="V1557" s="63"/>
      <c r="W1557" s="174"/>
      <c r="X1557" s="174"/>
      <c r="Y1557" s="429"/>
      <c r="Z1557" s="63"/>
      <c r="AA1557" s="63"/>
      <c r="AB1557" s="63"/>
      <c r="AC1557" s="63"/>
      <c r="AD1557" s="174"/>
      <c r="AE1557" s="174"/>
      <c r="AF1557" s="466"/>
      <c r="AG1557" s="174"/>
      <c r="AH1557" s="174"/>
      <c r="AI1557" s="174"/>
      <c r="AJ1557" s="174"/>
      <c r="AK1557" s="174"/>
      <c r="AL1557" s="174"/>
      <c r="AM1557" s="174"/>
      <c r="AN1557" s="174"/>
      <c r="AO1557" s="174"/>
      <c r="AP1557" s="174"/>
      <c r="AQ1557" s="174"/>
      <c r="AR1557" s="174"/>
      <c r="AS1557" s="174"/>
      <c r="AT1557" s="415"/>
      <c r="AU1557" s="174"/>
      <c r="AV1557" s="437"/>
      <c r="AW1557" s="523"/>
      <c r="AX1557" s="524"/>
      <c r="AY1557" s="422"/>
      <c r="AZ1557" s="524"/>
      <c r="BA1557" s="524"/>
      <c r="BB1557" s="422"/>
      <c r="BC1557" s="524"/>
      <c r="BD1557" s="523"/>
      <c r="BE1557" s="524"/>
      <c r="BF1557" s="524"/>
      <c r="BG1557" s="426">
        <f t="shared" si="32"/>
        <v>0</v>
      </c>
      <c r="BH1557" s="426">
        <f t="shared" si="33"/>
        <v>0</v>
      </c>
      <c r="BI1557" s="426">
        <f t="shared" si="34"/>
        <v>0</v>
      </c>
      <c r="BJ1557" s="426">
        <f t="shared" si="35"/>
        <v>0</v>
      </c>
      <c r="BK1557" s="425" t="b">
        <f t="shared" si="36"/>
        <v>0</v>
      </c>
    </row>
    <row r="1558" spans="1:63" ht="15.75" customHeight="1">
      <c r="A1558" s="174"/>
      <c r="B1558" s="174"/>
      <c r="C1558" s="174"/>
      <c r="D1558" s="63"/>
      <c r="E1558" s="63"/>
      <c r="F1558" s="174"/>
      <c r="G1558" s="174"/>
      <c r="H1558" s="174"/>
      <c r="I1558" s="174"/>
      <c r="J1558" s="174"/>
      <c r="K1558" s="174"/>
      <c r="L1558" s="174"/>
      <c r="M1558" s="174"/>
      <c r="N1558" s="174"/>
      <c r="O1558" s="63"/>
      <c r="P1558" s="63"/>
      <c r="Q1558" s="174"/>
      <c r="R1558" s="63"/>
      <c r="S1558" s="174"/>
      <c r="T1558" s="174"/>
      <c r="U1558" s="174"/>
      <c r="V1558" s="63"/>
      <c r="W1558" s="174"/>
      <c r="X1558" s="174"/>
      <c r="Y1558" s="429"/>
      <c r="Z1558" s="63"/>
      <c r="AA1558" s="63"/>
      <c r="AB1558" s="63"/>
      <c r="AC1558" s="63"/>
      <c r="AD1558" s="174"/>
      <c r="AE1558" s="174"/>
      <c r="AF1558" s="466"/>
      <c r="AG1558" s="174"/>
      <c r="AH1558" s="174"/>
      <c r="AI1558" s="174"/>
      <c r="AJ1558" s="174"/>
      <c r="AK1558" s="174"/>
      <c r="AL1558" s="174"/>
      <c r="AM1558" s="174"/>
      <c r="AN1558" s="174"/>
      <c r="AO1558" s="174"/>
      <c r="AP1558" s="174"/>
      <c r="AQ1558" s="174"/>
      <c r="AR1558" s="174"/>
      <c r="AS1558" s="174"/>
      <c r="AT1558" s="415"/>
      <c r="AU1558" s="174"/>
      <c r="AV1558" s="437"/>
      <c r="AW1558" s="523"/>
      <c r="AX1558" s="524"/>
      <c r="AY1558" s="422"/>
      <c r="AZ1558" s="524"/>
      <c r="BA1558" s="524"/>
      <c r="BB1558" s="422"/>
      <c r="BC1558" s="524"/>
      <c r="BD1558" s="523"/>
      <c r="BE1558" s="524"/>
      <c r="BF1558" s="524"/>
      <c r="BG1558" s="426">
        <f t="shared" si="32"/>
        <v>0</v>
      </c>
      <c r="BH1558" s="426">
        <f t="shared" si="33"/>
        <v>0</v>
      </c>
      <c r="BI1558" s="426">
        <f t="shared" si="34"/>
        <v>0</v>
      </c>
      <c r="BJ1558" s="426">
        <f t="shared" si="35"/>
        <v>0</v>
      </c>
      <c r="BK1558" s="425" t="b">
        <f t="shared" si="36"/>
        <v>0</v>
      </c>
    </row>
    <row r="1559" spans="1:63" ht="15.75" customHeight="1">
      <c r="A1559" s="174"/>
      <c r="B1559" s="174"/>
      <c r="C1559" s="174"/>
      <c r="D1559" s="63"/>
      <c r="E1559" s="63"/>
      <c r="F1559" s="174"/>
      <c r="G1559" s="174"/>
      <c r="H1559" s="174"/>
      <c r="I1559" s="174"/>
      <c r="J1559" s="174"/>
      <c r="K1559" s="174"/>
      <c r="L1559" s="174"/>
      <c r="M1559" s="174"/>
      <c r="N1559" s="174"/>
      <c r="O1559" s="63"/>
      <c r="P1559" s="63"/>
      <c r="Q1559" s="174"/>
      <c r="R1559" s="63"/>
      <c r="S1559" s="174"/>
      <c r="T1559" s="174"/>
      <c r="U1559" s="174"/>
      <c r="V1559" s="63"/>
      <c r="W1559" s="174"/>
      <c r="X1559" s="174"/>
      <c r="Y1559" s="429"/>
      <c r="Z1559" s="63"/>
      <c r="AA1559" s="63"/>
      <c r="AB1559" s="63"/>
      <c r="AC1559" s="63"/>
      <c r="AD1559" s="174"/>
      <c r="AE1559" s="174"/>
      <c r="AF1559" s="466"/>
      <c r="AG1559" s="174"/>
      <c r="AH1559" s="174"/>
      <c r="AI1559" s="174"/>
      <c r="AJ1559" s="174"/>
      <c r="AK1559" s="174"/>
      <c r="AL1559" s="174"/>
      <c r="AM1559" s="174"/>
      <c r="AN1559" s="174"/>
      <c r="AO1559" s="174"/>
      <c r="AP1559" s="174"/>
      <c r="AQ1559" s="174"/>
      <c r="AR1559" s="174"/>
      <c r="AS1559" s="174"/>
      <c r="AT1559" s="415"/>
      <c r="AU1559" s="174"/>
      <c r="AV1559" s="437"/>
      <c r="AW1559" s="523"/>
      <c r="AX1559" s="524"/>
      <c r="AY1559" s="422"/>
      <c r="AZ1559" s="524"/>
      <c r="BA1559" s="524"/>
      <c r="BB1559" s="422"/>
      <c r="BC1559" s="524"/>
      <c r="BD1559" s="523"/>
      <c r="BE1559" s="524"/>
      <c r="BF1559" s="524"/>
      <c r="BG1559" s="426">
        <f t="shared" si="32"/>
        <v>0</v>
      </c>
      <c r="BH1559" s="426">
        <f t="shared" si="33"/>
        <v>0</v>
      </c>
      <c r="BI1559" s="426">
        <f t="shared" si="34"/>
        <v>0</v>
      </c>
      <c r="BJ1559" s="426">
        <f t="shared" si="35"/>
        <v>0</v>
      </c>
      <c r="BK1559" s="425" t="b">
        <f t="shared" si="36"/>
        <v>0</v>
      </c>
    </row>
    <row r="1560" spans="1:63" ht="15.75" customHeight="1">
      <c r="A1560" s="174"/>
      <c r="B1560" s="174"/>
      <c r="C1560" s="174"/>
      <c r="D1560" s="63"/>
      <c r="E1560" s="63"/>
      <c r="F1560" s="174"/>
      <c r="G1560" s="174"/>
      <c r="H1560" s="174"/>
      <c r="I1560" s="174"/>
      <c r="J1560" s="174"/>
      <c r="K1560" s="174"/>
      <c r="L1560" s="174"/>
      <c r="M1560" s="174"/>
      <c r="N1560" s="174"/>
      <c r="O1560" s="63"/>
      <c r="P1560" s="63"/>
      <c r="Q1560" s="174"/>
      <c r="R1560" s="63"/>
      <c r="S1560" s="174"/>
      <c r="T1560" s="174"/>
      <c r="U1560" s="174"/>
      <c r="V1560" s="63"/>
      <c r="W1560" s="174"/>
      <c r="X1560" s="174"/>
      <c r="Y1560" s="429"/>
      <c r="Z1560" s="63"/>
      <c r="AA1560" s="63"/>
      <c r="AB1560" s="63"/>
      <c r="AC1560" s="63"/>
      <c r="AD1560" s="174"/>
      <c r="AE1560" s="174"/>
      <c r="AF1560" s="466"/>
      <c r="AG1560" s="174"/>
      <c r="AH1560" s="174"/>
      <c r="AI1560" s="174"/>
      <c r="AJ1560" s="174"/>
      <c r="AK1560" s="174"/>
      <c r="AL1560" s="174"/>
      <c r="AM1560" s="174"/>
      <c r="AN1560" s="174"/>
      <c r="AO1560" s="174"/>
      <c r="AP1560" s="174"/>
      <c r="AQ1560" s="174"/>
      <c r="AR1560" s="174"/>
      <c r="AS1560" s="174"/>
      <c r="AT1560" s="415"/>
      <c r="AU1560" s="174"/>
      <c r="AV1560" s="437"/>
      <c r="AW1560" s="523"/>
      <c r="AX1560" s="524"/>
      <c r="AY1560" s="422"/>
      <c r="AZ1560" s="524"/>
      <c r="BA1560" s="524"/>
      <c r="BB1560" s="422"/>
      <c r="BC1560" s="524"/>
      <c r="BD1560" s="523"/>
      <c r="BE1560" s="524"/>
      <c r="BF1560" s="524"/>
      <c r="BG1560" s="426">
        <f t="shared" si="32"/>
        <v>0</v>
      </c>
      <c r="BH1560" s="426">
        <f t="shared" si="33"/>
        <v>0</v>
      </c>
      <c r="BI1560" s="426">
        <f t="shared" si="34"/>
        <v>0</v>
      </c>
      <c r="BJ1560" s="426">
        <f t="shared" si="35"/>
        <v>0</v>
      </c>
      <c r="BK1560" s="425" t="b">
        <f t="shared" si="36"/>
        <v>0</v>
      </c>
    </row>
    <row r="1561" spans="1:63" ht="15.75" customHeight="1">
      <c r="A1561" s="174"/>
      <c r="B1561" s="174"/>
      <c r="C1561" s="174"/>
      <c r="D1561" s="63"/>
      <c r="E1561" s="63"/>
      <c r="F1561" s="174"/>
      <c r="G1561" s="174"/>
      <c r="H1561" s="174"/>
      <c r="I1561" s="174"/>
      <c r="J1561" s="174"/>
      <c r="K1561" s="174"/>
      <c r="L1561" s="174"/>
      <c r="M1561" s="174"/>
      <c r="N1561" s="174"/>
      <c r="O1561" s="63"/>
      <c r="P1561" s="63"/>
      <c r="Q1561" s="174"/>
      <c r="R1561" s="63"/>
      <c r="S1561" s="174"/>
      <c r="T1561" s="174"/>
      <c r="U1561" s="174"/>
      <c r="V1561" s="63"/>
      <c r="W1561" s="174"/>
      <c r="X1561" s="174"/>
      <c r="Y1561" s="429"/>
      <c r="Z1561" s="63"/>
      <c r="AA1561" s="63"/>
      <c r="AB1561" s="63"/>
      <c r="AC1561" s="63"/>
      <c r="AD1561" s="174"/>
      <c r="AE1561" s="174"/>
      <c r="AF1561" s="466"/>
      <c r="AG1561" s="174"/>
      <c r="AH1561" s="174"/>
      <c r="AI1561" s="174"/>
      <c r="AJ1561" s="174"/>
      <c r="AK1561" s="174"/>
      <c r="AL1561" s="174"/>
      <c r="AM1561" s="174"/>
      <c r="AN1561" s="174"/>
      <c r="AO1561" s="174"/>
      <c r="AP1561" s="174"/>
      <c r="AQ1561" s="174"/>
      <c r="AR1561" s="174"/>
      <c r="AS1561" s="174"/>
      <c r="AT1561" s="415"/>
      <c r="AU1561" s="174"/>
      <c r="AV1561" s="437"/>
      <c r="AW1561" s="523"/>
      <c r="AX1561" s="524"/>
      <c r="AY1561" s="422"/>
      <c r="AZ1561" s="524"/>
      <c r="BA1561" s="524"/>
      <c r="BB1561" s="422"/>
      <c r="BC1561" s="524"/>
      <c r="BD1561" s="523"/>
      <c r="BE1561" s="524"/>
      <c r="BF1561" s="524"/>
      <c r="BG1561" s="426">
        <f t="shared" si="32"/>
        <v>0</v>
      </c>
      <c r="BH1561" s="426">
        <f t="shared" si="33"/>
        <v>0</v>
      </c>
      <c r="BI1561" s="426">
        <f t="shared" si="34"/>
        <v>0</v>
      </c>
      <c r="BJ1561" s="426">
        <f t="shared" si="35"/>
        <v>0</v>
      </c>
      <c r="BK1561" s="425" t="b">
        <f t="shared" si="36"/>
        <v>0</v>
      </c>
    </row>
    <row r="1562" spans="1:63" ht="15.75" customHeight="1">
      <c r="A1562" s="174"/>
      <c r="B1562" s="174"/>
      <c r="C1562" s="174"/>
      <c r="D1562" s="63"/>
      <c r="E1562" s="63"/>
      <c r="F1562" s="174"/>
      <c r="G1562" s="174"/>
      <c r="H1562" s="174"/>
      <c r="I1562" s="174"/>
      <c r="J1562" s="174"/>
      <c r="K1562" s="174"/>
      <c r="L1562" s="174"/>
      <c r="M1562" s="174"/>
      <c r="N1562" s="174"/>
      <c r="O1562" s="63"/>
      <c r="P1562" s="63"/>
      <c r="Q1562" s="174"/>
      <c r="R1562" s="63"/>
      <c r="S1562" s="174"/>
      <c r="T1562" s="174"/>
      <c r="U1562" s="174"/>
      <c r="V1562" s="63"/>
      <c r="W1562" s="174"/>
      <c r="X1562" s="174"/>
      <c r="Y1562" s="429"/>
      <c r="Z1562" s="63"/>
      <c r="AA1562" s="63"/>
      <c r="AB1562" s="63"/>
      <c r="AC1562" s="63"/>
      <c r="AD1562" s="174"/>
      <c r="AE1562" s="174"/>
      <c r="AF1562" s="466"/>
      <c r="AG1562" s="174"/>
      <c r="AH1562" s="174"/>
      <c r="AI1562" s="174"/>
      <c r="AJ1562" s="174"/>
      <c r="AK1562" s="174"/>
      <c r="AL1562" s="174"/>
      <c r="AM1562" s="174"/>
      <c r="AN1562" s="174"/>
      <c r="AO1562" s="174"/>
      <c r="AP1562" s="174"/>
      <c r="AQ1562" s="174"/>
      <c r="AR1562" s="174"/>
      <c r="AS1562" s="174"/>
      <c r="AT1562" s="415"/>
      <c r="AU1562" s="174"/>
      <c r="AV1562" s="437"/>
      <c r="AW1562" s="523"/>
      <c r="AX1562" s="524"/>
      <c r="AY1562" s="422"/>
      <c r="AZ1562" s="524"/>
      <c r="BA1562" s="524"/>
      <c r="BB1562" s="422"/>
      <c r="BC1562" s="524"/>
      <c r="BD1562" s="523"/>
      <c r="BE1562" s="524"/>
      <c r="BF1562" s="524"/>
      <c r="BG1562" s="426">
        <f t="shared" si="32"/>
        <v>0</v>
      </c>
      <c r="BH1562" s="426">
        <f t="shared" si="33"/>
        <v>0</v>
      </c>
      <c r="BI1562" s="426">
        <f t="shared" si="34"/>
        <v>0</v>
      </c>
      <c r="BJ1562" s="426">
        <f t="shared" si="35"/>
        <v>0</v>
      </c>
      <c r="BK1562" s="425" t="b">
        <f t="shared" si="36"/>
        <v>0</v>
      </c>
    </row>
    <row r="1563" spans="1:63" ht="15.75" customHeight="1">
      <c r="A1563" s="174"/>
      <c r="B1563" s="174"/>
      <c r="C1563" s="174"/>
      <c r="D1563" s="63"/>
      <c r="E1563" s="63"/>
      <c r="F1563" s="174"/>
      <c r="G1563" s="174"/>
      <c r="H1563" s="174"/>
      <c r="I1563" s="174"/>
      <c r="J1563" s="174"/>
      <c r="K1563" s="174"/>
      <c r="L1563" s="174"/>
      <c r="M1563" s="174"/>
      <c r="N1563" s="174"/>
      <c r="O1563" s="63"/>
      <c r="P1563" s="63"/>
      <c r="Q1563" s="174"/>
      <c r="R1563" s="63"/>
      <c r="S1563" s="174"/>
      <c r="T1563" s="174"/>
      <c r="U1563" s="174"/>
      <c r="V1563" s="63"/>
      <c r="W1563" s="174"/>
      <c r="X1563" s="174"/>
      <c r="Y1563" s="429"/>
      <c r="Z1563" s="63"/>
      <c r="AA1563" s="63"/>
      <c r="AB1563" s="63"/>
      <c r="AC1563" s="63"/>
      <c r="AD1563" s="174"/>
      <c r="AE1563" s="174"/>
      <c r="AF1563" s="466"/>
      <c r="AG1563" s="174"/>
      <c r="AH1563" s="174"/>
      <c r="AI1563" s="174"/>
      <c r="AJ1563" s="174"/>
      <c r="AK1563" s="174"/>
      <c r="AL1563" s="174"/>
      <c r="AM1563" s="174"/>
      <c r="AN1563" s="174"/>
      <c r="AO1563" s="174"/>
      <c r="AP1563" s="174"/>
      <c r="AQ1563" s="174"/>
      <c r="AR1563" s="174"/>
      <c r="AS1563" s="174"/>
      <c r="AT1563" s="415"/>
      <c r="AU1563" s="174"/>
      <c r="AV1563" s="437"/>
      <c r="AW1563" s="523"/>
      <c r="AX1563" s="524"/>
      <c r="AY1563" s="422"/>
      <c r="AZ1563" s="524"/>
      <c r="BA1563" s="524"/>
      <c r="BB1563" s="422"/>
      <c r="BC1563" s="524"/>
      <c r="BD1563" s="523"/>
      <c r="BE1563" s="524"/>
      <c r="BF1563" s="524"/>
      <c r="BG1563" s="426">
        <f t="shared" si="32"/>
        <v>0</v>
      </c>
      <c r="BH1563" s="426">
        <f t="shared" si="33"/>
        <v>0</v>
      </c>
      <c r="BI1563" s="426">
        <f t="shared" si="34"/>
        <v>0</v>
      </c>
      <c r="BJ1563" s="426">
        <f t="shared" si="35"/>
        <v>0</v>
      </c>
      <c r="BK1563" s="425" t="b">
        <f t="shared" si="36"/>
        <v>0</v>
      </c>
    </row>
    <row r="1564" spans="1:63" ht="15.75" customHeight="1">
      <c r="A1564" s="174"/>
      <c r="B1564" s="174"/>
      <c r="C1564" s="174"/>
      <c r="D1564" s="63"/>
      <c r="E1564" s="63"/>
      <c r="F1564" s="174"/>
      <c r="G1564" s="174"/>
      <c r="H1564" s="174"/>
      <c r="I1564" s="174"/>
      <c r="J1564" s="174"/>
      <c r="K1564" s="174"/>
      <c r="L1564" s="174"/>
      <c r="M1564" s="174"/>
      <c r="N1564" s="174"/>
      <c r="O1564" s="63"/>
      <c r="P1564" s="63"/>
      <c r="Q1564" s="174"/>
      <c r="R1564" s="63"/>
      <c r="S1564" s="174"/>
      <c r="T1564" s="174"/>
      <c r="U1564" s="174"/>
      <c r="V1564" s="63"/>
      <c r="W1564" s="174"/>
      <c r="X1564" s="174"/>
      <c r="Y1564" s="429"/>
      <c r="Z1564" s="63"/>
      <c r="AA1564" s="63"/>
      <c r="AB1564" s="63"/>
      <c r="AC1564" s="63"/>
      <c r="AD1564" s="174"/>
      <c r="AE1564" s="174"/>
      <c r="AF1564" s="466"/>
      <c r="AG1564" s="174"/>
      <c r="AH1564" s="174"/>
      <c r="AI1564" s="174"/>
      <c r="AJ1564" s="174"/>
      <c r="AK1564" s="174"/>
      <c r="AL1564" s="174"/>
      <c r="AM1564" s="174"/>
      <c r="AN1564" s="174"/>
      <c r="AO1564" s="174"/>
      <c r="AP1564" s="174"/>
      <c r="AQ1564" s="174"/>
      <c r="AR1564" s="174"/>
      <c r="AS1564" s="174"/>
      <c r="AT1564" s="415"/>
      <c r="AU1564" s="174"/>
      <c r="AV1564" s="437"/>
      <c r="AW1564" s="523"/>
      <c r="AX1564" s="524"/>
      <c r="AY1564" s="422"/>
      <c r="AZ1564" s="524"/>
      <c r="BA1564" s="524"/>
      <c r="BB1564" s="422"/>
      <c r="BC1564" s="524"/>
      <c r="BD1564" s="523"/>
      <c r="BE1564" s="524"/>
      <c r="BF1564" s="524"/>
      <c r="BG1564" s="426">
        <f t="shared" si="32"/>
        <v>0</v>
      </c>
      <c r="BH1564" s="426">
        <f t="shared" si="33"/>
        <v>0</v>
      </c>
      <c r="BI1564" s="426">
        <f t="shared" si="34"/>
        <v>0</v>
      </c>
      <c r="BJ1564" s="426">
        <f t="shared" si="35"/>
        <v>0</v>
      </c>
      <c r="BK1564" s="425" t="b">
        <f t="shared" si="36"/>
        <v>0</v>
      </c>
    </row>
    <row r="1565" spans="1:63" ht="15.75" customHeight="1">
      <c r="A1565" s="174"/>
      <c r="B1565" s="174"/>
      <c r="C1565" s="174"/>
      <c r="D1565" s="63"/>
      <c r="E1565" s="63"/>
      <c r="F1565" s="174"/>
      <c r="G1565" s="174"/>
      <c r="H1565" s="174"/>
      <c r="I1565" s="174"/>
      <c r="J1565" s="174"/>
      <c r="K1565" s="174"/>
      <c r="L1565" s="174"/>
      <c r="M1565" s="174"/>
      <c r="N1565" s="174"/>
      <c r="O1565" s="63"/>
      <c r="P1565" s="63"/>
      <c r="Q1565" s="174"/>
      <c r="R1565" s="63"/>
      <c r="S1565" s="174"/>
      <c r="T1565" s="174"/>
      <c r="U1565" s="174"/>
      <c r="V1565" s="63"/>
      <c r="W1565" s="174"/>
      <c r="X1565" s="174"/>
      <c r="Y1565" s="429"/>
      <c r="Z1565" s="63"/>
      <c r="AA1565" s="63"/>
      <c r="AB1565" s="63"/>
      <c r="AC1565" s="63"/>
      <c r="AD1565" s="174"/>
      <c r="AE1565" s="174"/>
      <c r="AF1565" s="466"/>
      <c r="AG1565" s="174"/>
      <c r="AH1565" s="174"/>
      <c r="AI1565" s="174"/>
      <c r="AJ1565" s="174"/>
      <c r="AK1565" s="174"/>
      <c r="AL1565" s="174"/>
      <c r="AM1565" s="174"/>
      <c r="AN1565" s="174"/>
      <c r="AO1565" s="174"/>
      <c r="AP1565" s="174"/>
      <c r="AQ1565" s="174"/>
      <c r="AR1565" s="174"/>
      <c r="AS1565" s="174"/>
      <c r="AT1565" s="415"/>
      <c r="AU1565" s="174"/>
      <c r="AV1565" s="437"/>
      <c r="AW1565" s="523"/>
      <c r="AX1565" s="524"/>
      <c r="AY1565" s="422"/>
      <c r="AZ1565" s="524"/>
      <c r="BA1565" s="524"/>
      <c r="BB1565" s="422"/>
      <c r="BC1565" s="524"/>
      <c r="BD1565" s="523"/>
      <c r="BE1565" s="524"/>
      <c r="BF1565" s="524"/>
      <c r="BG1565" s="426">
        <f t="shared" si="32"/>
        <v>0</v>
      </c>
      <c r="BH1565" s="426">
        <f t="shared" si="33"/>
        <v>0</v>
      </c>
      <c r="BI1565" s="426">
        <f t="shared" si="34"/>
        <v>0</v>
      </c>
      <c r="BJ1565" s="426">
        <f t="shared" si="35"/>
        <v>0</v>
      </c>
      <c r="BK1565" s="425" t="b">
        <f t="shared" si="36"/>
        <v>0</v>
      </c>
    </row>
    <row r="1566" spans="1:63" ht="15.75" customHeight="1">
      <c r="A1566" s="174"/>
      <c r="B1566" s="174"/>
      <c r="C1566" s="174"/>
      <c r="D1566" s="63"/>
      <c r="E1566" s="63"/>
      <c r="F1566" s="174"/>
      <c r="G1566" s="174"/>
      <c r="H1566" s="174"/>
      <c r="I1566" s="174"/>
      <c r="J1566" s="174"/>
      <c r="K1566" s="174"/>
      <c r="L1566" s="174"/>
      <c r="M1566" s="174"/>
      <c r="N1566" s="174"/>
      <c r="O1566" s="63"/>
      <c r="P1566" s="63"/>
      <c r="Q1566" s="174"/>
      <c r="R1566" s="63"/>
      <c r="S1566" s="174"/>
      <c r="T1566" s="174"/>
      <c r="U1566" s="174"/>
      <c r="V1566" s="63"/>
      <c r="W1566" s="174"/>
      <c r="X1566" s="174"/>
      <c r="Y1566" s="429"/>
      <c r="Z1566" s="63"/>
      <c r="AA1566" s="63"/>
      <c r="AB1566" s="63"/>
      <c r="AC1566" s="63"/>
      <c r="AD1566" s="174"/>
      <c r="AE1566" s="174"/>
      <c r="AF1566" s="466"/>
      <c r="AG1566" s="174"/>
      <c r="AH1566" s="174"/>
      <c r="AI1566" s="174"/>
      <c r="AJ1566" s="174"/>
      <c r="AK1566" s="174"/>
      <c r="AL1566" s="174"/>
      <c r="AM1566" s="174"/>
      <c r="AN1566" s="174"/>
      <c r="AO1566" s="174"/>
      <c r="AP1566" s="174"/>
      <c r="AQ1566" s="174"/>
      <c r="AR1566" s="174"/>
      <c r="AS1566" s="174"/>
      <c r="AT1566" s="415"/>
      <c r="AU1566" s="174"/>
      <c r="AV1566" s="437"/>
      <c r="AW1566" s="523"/>
      <c r="AX1566" s="524"/>
      <c r="AY1566" s="422"/>
      <c r="AZ1566" s="524"/>
      <c r="BA1566" s="524"/>
      <c r="BB1566" s="422"/>
      <c r="BC1566" s="524"/>
      <c r="BD1566" s="523"/>
      <c r="BE1566" s="524"/>
      <c r="BF1566" s="524"/>
      <c r="BG1566" s="426">
        <f t="shared" si="32"/>
        <v>0</v>
      </c>
      <c r="BH1566" s="426">
        <f t="shared" si="33"/>
        <v>0</v>
      </c>
      <c r="BI1566" s="426">
        <f t="shared" si="34"/>
        <v>0</v>
      </c>
      <c r="BJ1566" s="426">
        <f t="shared" si="35"/>
        <v>0</v>
      </c>
      <c r="BK1566" s="425" t="b">
        <f t="shared" si="36"/>
        <v>0</v>
      </c>
    </row>
    <row r="1567" spans="1:63" ht="15.75" customHeight="1">
      <c r="A1567" s="174"/>
      <c r="B1567" s="174"/>
      <c r="C1567" s="174"/>
      <c r="D1567" s="63"/>
      <c r="E1567" s="63"/>
      <c r="F1567" s="174"/>
      <c r="G1567" s="174"/>
      <c r="H1567" s="174"/>
      <c r="I1567" s="174"/>
      <c r="J1567" s="174"/>
      <c r="K1567" s="174"/>
      <c r="L1567" s="174"/>
      <c r="M1567" s="174"/>
      <c r="N1567" s="174"/>
      <c r="O1567" s="63"/>
      <c r="P1567" s="63"/>
      <c r="Q1567" s="174"/>
      <c r="R1567" s="63"/>
      <c r="S1567" s="174"/>
      <c r="T1567" s="174"/>
      <c r="U1567" s="174"/>
      <c r="V1567" s="63"/>
      <c r="W1567" s="174"/>
      <c r="X1567" s="174"/>
      <c r="Y1567" s="429"/>
      <c r="Z1567" s="63"/>
      <c r="AA1567" s="63"/>
      <c r="AB1567" s="63"/>
      <c r="AC1567" s="63"/>
      <c r="AD1567" s="174"/>
      <c r="AE1567" s="174"/>
      <c r="AF1567" s="466"/>
      <c r="AG1567" s="174"/>
      <c r="AH1567" s="174"/>
      <c r="AI1567" s="174"/>
      <c r="AJ1567" s="174"/>
      <c r="AK1567" s="174"/>
      <c r="AL1567" s="174"/>
      <c r="AM1567" s="174"/>
      <c r="AN1567" s="174"/>
      <c r="AO1567" s="174"/>
      <c r="AP1567" s="174"/>
      <c r="AQ1567" s="174"/>
      <c r="AR1567" s="174"/>
      <c r="AS1567" s="174"/>
      <c r="AT1567" s="415"/>
      <c r="AU1567" s="174"/>
      <c r="AV1567" s="437"/>
      <c r="AW1567" s="523"/>
      <c r="AX1567" s="524"/>
      <c r="AY1567" s="422"/>
      <c r="AZ1567" s="524"/>
      <c r="BA1567" s="524"/>
      <c r="BB1567" s="422"/>
      <c r="BC1567" s="524"/>
      <c r="BD1567" s="523"/>
      <c r="BE1567" s="524"/>
      <c r="BF1567" s="524"/>
      <c r="BG1567" s="426">
        <f t="shared" si="32"/>
        <v>0</v>
      </c>
      <c r="BH1567" s="426">
        <f t="shared" si="33"/>
        <v>0</v>
      </c>
      <c r="BI1567" s="426">
        <f t="shared" si="34"/>
        <v>0</v>
      </c>
      <c r="BJ1567" s="426">
        <f t="shared" si="35"/>
        <v>0</v>
      </c>
      <c r="BK1567" s="425" t="b">
        <f t="shared" si="36"/>
        <v>0</v>
      </c>
    </row>
    <row r="1568" spans="1:63" ht="15.75" customHeight="1">
      <c r="A1568" s="174"/>
      <c r="B1568" s="174"/>
      <c r="C1568" s="174"/>
      <c r="D1568" s="63"/>
      <c r="E1568" s="63"/>
      <c r="F1568" s="174"/>
      <c r="G1568" s="174"/>
      <c r="H1568" s="174"/>
      <c r="I1568" s="174"/>
      <c r="J1568" s="174"/>
      <c r="K1568" s="174"/>
      <c r="L1568" s="174"/>
      <c r="M1568" s="174"/>
      <c r="N1568" s="174"/>
      <c r="O1568" s="63"/>
      <c r="P1568" s="63"/>
      <c r="Q1568" s="174"/>
      <c r="R1568" s="63"/>
      <c r="S1568" s="174"/>
      <c r="T1568" s="174"/>
      <c r="U1568" s="174"/>
      <c r="V1568" s="63"/>
      <c r="W1568" s="174"/>
      <c r="X1568" s="174"/>
      <c r="Y1568" s="429"/>
      <c r="Z1568" s="63"/>
      <c r="AA1568" s="63"/>
      <c r="AB1568" s="63"/>
      <c r="AC1568" s="63"/>
      <c r="AD1568" s="174"/>
      <c r="AE1568" s="174"/>
      <c r="AF1568" s="466"/>
      <c r="AG1568" s="174"/>
      <c r="AH1568" s="174"/>
      <c r="AI1568" s="174"/>
      <c r="AJ1568" s="174"/>
      <c r="AK1568" s="174"/>
      <c r="AL1568" s="174"/>
      <c r="AM1568" s="174"/>
      <c r="AN1568" s="174"/>
      <c r="AO1568" s="174"/>
      <c r="AP1568" s="174"/>
      <c r="AQ1568" s="174"/>
      <c r="AR1568" s="174"/>
      <c r="AS1568" s="174"/>
      <c r="AT1568" s="415"/>
      <c r="AU1568" s="174"/>
      <c r="AV1568" s="437"/>
      <c r="AW1568" s="523"/>
      <c r="AX1568" s="524"/>
      <c r="AY1568" s="422"/>
      <c r="AZ1568" s="524"/>
      <c r="BA1568" s="524"/>
      <c r="BB1568" s="422"/>
      <c r="BC1568" s="524"/>
      <c r="BD1568" s="523"/>
      <c r="BE1568" s="524"/>
      <c r="BF1568" s="524"/>
      <c r="BG1568" s="426">
        <f t="shared" si="32"/>
        <v>0</v>
      </c>
      <c r="BH1568" s="426">
        <f t="shared" si="33"/>
        <v>0</v>
      </c>
      <c r="BI1568" s="426">
        <f t="shared" si="34"/>
        <v>0</v>
      </c>
      <c r="BJ1568" s="426">
        <f t="shared" si="35"/>
        <v>0</v>
      </c>
      <c r="BK1568" s="425" t="b">
        <f t="shared" si="36"/>
        <v>0</v>
      </c>
    </row>
    <row r="1569" spans="1:63" ht="15.75" customHeight="1">
      <c r="A1569" s="174"/>
      <c r="B1569" s="174"/>
      <c r="C1569" s="174"/>
      <c r="D1569" s="63"/>
      <c r="E1569" s="63"/>
      <c r="F1569" s="174"/>
      <c r="G1569" s="174"/>
      <c r="H1569" s="174"/>
      <c r="I1569" s="174"/>
      <c r="J1569" s="174"/>
      <c r="K1569" s="174"/>
      <c r="L1569" s="174"/>
      <c r="M1569" s="174"/>
      <c r="N1569" s="174"/>
      <c r="O1569" s="63"/>
      <c r="P1569" s="63"/>
      <c r="Q1569" s="174"/>
      <c r="R1569" s="63"/>
      <c r="S1569" s="174"/>
      <c r="T1569" s="174"/>
      <c r="U1569" s="174"/>
      <c r="V1569" s="63"/>
      <c r="W1569" s="174"/>
      <c r="X1569" s="174"/>
      <c r="Y1569" s="429"/>
      <c r="Z1569" s="63"/>
      <c r="AA1569" s="63"/>
      <c r="AB1569" s="63"/>
      <c r="AC1569" s="63"/>
      <c r="AD1569" s="174"/>
      <c r="AE1569" s="174"/>
      <c r="AF1569" s="466"/>
      <c r="AG1569" s="174"/>
      <c r="AH1569" s="174"/>
      <c r="AI1569" s="174"/>
      <c r="AJ1569" s="174"/>
      <c r="AK1569" s="174"/>
      <c r="AL1569" s="174"/>
      <c r="AM1569" s="174"/>
      <c r="AN1569" s="174"/>
      <c r="AO1569" s="174"/>
      <c r="AP1569" s="174"/>
      <c r="AQ1569" s="174"/>
      <c r="AR1569" s="174"/>
      <c r="AS1569" s="174"/>
      <c r="AT1569" s="415"/>
      <c r="AU1569" s="174"/>
      <c r="AV1569" s="437"/>
      <c r="AW1569" s="523"/>
      <c r="AX1569" s="524"/>
      <c r="AY1569" s="422"/>
      <c r="AZ1569" s="524"/>
      <c r="BA1569" s="524"/>
      <c r="BB1569" s="422"/>
      <c r="BC1569" s="524"/>
      <c r="BD1569" s="523"/>
      <c r="BE1569" s="524"/>
      <c r="BF1569" s="524"/>
      <c r="BG1569" s="426">
        <f t="shared" si="32"/>
        <v>0</v>
      </c>
      <c r="BH1569" s="426">
        <f t="shared" si="33"/>
        <v>0</v>
      </c>
      <c r="BI1569" s="426">
        <f t="shared" si="34"/>
        <v>0</v>
      </c>
      <c r="BJ1569" s="426">
        <f t="shared" si="35"/>
        <v>0</v>
      </c>
      <c r="BK1569" s="425" t="b">
        <f t="shared" si="36"/>
        <v>0</v>
      </c>
    </row>
    <row r="1570" spans="1:63" ht="15.75" customHeight="1">
      <c r="A1570" s="174"/>
      <c r="B1570" s="174"/>
      <c r="C1570" s="174"/>
      <c r="D1570" s="63"/>
      <c r="E1570" s="63"/>
      <c r="F1570" s="174"/>
      <c r="G1570" s="174"/>
      <c r="H1570" s="174"/>
      <c r="I1570" s="174"/>
      <c r="J1570" s="174"/>
      <c r="K1570" s="174"/>
      <c r="L1570" s="174"/>
      <c r="M1570" s="174"/>
      <c r="N1570" s="174"/>
      <c r="O1570" s="63"/>
      <c r="P1570" s="63"/>
      <c r="Q1570" s="174"/>
      <c r="R1570" s="63"/>
      <c r="S1570" s="174"/>
      <c r="T1570" s="174"/>
      <c r="U1570" s="174"/>
      <c r="V1570" s="63"/>
      <c r="W1570" s="174"/>
      <c r="X1570" s="174"/>
      <c r="Y1570" s="429"/>
      <c r="Z1570" s="63"/>
      <c r="AA1570" s="63"/>
      <c r="AB1570" s="63"/>
      <c r="AC1570" s="63"/>
      <c r="AD1570" s="174"/>
      <c r="AE1570" s="174"/>
      <c r="AF1570" s="466"/>
      <c r="AG1570" s="174"/>
      <c r="AH1570" s="174"/>
      <c r="AI1570" s="174"/>
      <c r="AJ1570" s="174"/>
      <c r="AK1570" s="174"/>
      <c r="AL1570" s="174"/>
      <c r="AM1570" s="174"/>
      <c r="AN1570" s="174"/>
      <c r="AO1570" s="174"/>
      <c r="AP1570" s="174"/>
      <c r="AQ1570" s="174"/>
      <c r="AR1570" s="174"/>
      <c r="AS1570" s="174"/>
      <c r="AT1570" s="415"/>
      <c r="AU1570" s="174"/>
      <c r="AV1570" s="437"/>
      <c r="AW1570" s="523"/>
      <c r="AX1570" s="524"/>
      <c r="AY1570" s="422"/>
      <c r="AZ1570" s="524"/>
      <c r="BA1570" s="524"/>
      <c r="BB1570" s="422"/>
      <c r="BC1570" s="524"/>
      <c r="BD1570" s="523"/>
      <c r="BE1570" s="524"/>
      <c r="BF1570" s="524"/>
      <c r="BG1570" s="426">
        <f t="shared" si="32"/>
        <v>0</v>
      </c>
      <c r="BH1570" s="426">
        <f t="shared" si="33"/>
        <v>0</v>
      </c>
      <c r="BI1570" s="426">
        <f t="shared" si="34"/>
        <v>0</v>
      </c>
      <c r="BJ1570" s="426">
        <f t="shared" si="35"/>
        <v>0</v>
      </c>
      <c r="BK1570" s="425" t="b">
        <f t="shared" si="36"/>
        <v>0</v>
      </c>
    </row>
    <row r="1571" spans="1:63" ht="15.75" customHeight="1">
      <c r="A1571" s="174"/>
      <c r="B1571" s="174"/>
      <c r="C1571" s="174"/>
      <c r="D1571" s="63"/>
      <c r="E1571" s="63"/>
      <c r="F1571" s="174"/>
      <c r="G1571" s="174"/>
      <c r="H1571" s="174"/>
      <c r="I1571" s="174"/>
      <c r="J1571" s="174"/>
      <c r="K1571" s="174"/>
      <c r="L1571" s="174"/>
      <c r="M1571" s="174"/>
      <c r="N1571" s="174"/>
      <c r="O1571" s="63"/>
      <c r="P1571" s="63"/>
      <c r="Q1571" s="174"/>
      <c r="R1571" s="63"/>
      <c r="S1571" s="174"/>
      <c r="T1571" s="174"/>
      <c r="U1571" s="174"/>
      <c r="V1571" s="63"/>
      <c r="W1571" s="174"/>
      <c r="X1571" s="174"/>
      <c r="Y1571" s="429"/>
      <c r="Z1571" s="63"/>
      <c r="AA1571" s="63"/>
      <c r="AB1571" s="63"/>
      <c r="AC1571" s="63"/>
      <c r="AD1571" s="174"/>
      <c r="AE1571" s="174"/>
      <c r="AF1571" s="466"/>
      <c r="AG1571" s="174"/>
      <c r="AH1571" s="174"/>
      <c r="AI1571" s="174"/>
      <c r="AJ1571" s="174"/>
      <c r="AK1571" s="174"/>
      <c r="AL1571" s="174"/>
      <c r="AM1571" s="174"/>
      <c r="AN1571" s="174"/>
      <c r="AO1571" s="174"/>
      <c r="AP1571" s="174"/>
      <c r="AQ1571" s="174"/>
      <c r="AR1571" s="174"/>
      <c r="AS1571" s="174"/>
      <c r="AT1571" s="415"/>
      <c r="AU1571" s="174"/>
      <c r="AV1571" s="437"/>
      <c r="AW1571" s="523"/>
      <c r="AX1571" s="524"/>
      <c r="AY1571" s="422"/>
      <c r="AZ1571" s="524"/>
      <c r="BA1571" s="524"/>
      <c r="BB1571" s="422"/>
      <c r="BC1571" s="524"/>
      <c r="BD1571" s="523"/>
      <c r="BE1571" s="524"/>
      <c r="BF1571" s="524"/>
      <c r="BG1571" s="426">
        <f t="shared" si="32"/>
        <v>0</v>
      </c>
      <c r="BH1571" s="426">
        <f t="shared" si="33"/>
        <v>0</v>
      </c>
      <c r="BI1571" s="426">
        <f t="shared" si="34"/>
        <v>0</v>
      </c>
      <c r="BJ1571" s="426">
        <f t="shared" si="35"/>
        <v>0</v>
      </c>
      <c r="BK1571" s="425" t="b">
        <f t="shared" si="36"/>
        <v>0</v>
      </c>
    </row>
    <row r="1572" spans="1:63" ht="15.75" customHeight="1">
      <c r="A1572" s="174"/>
      <c r="B1572" s="174"/>
      <c r="C1572" s="174"/>
      <c r="D1572" s="63"/>
      <c r="E1572" s="63"/>
      <c r="F1572" s="174"/>
      <c r="G1572" s="174"/>
      <c r="H1572" s="174"/>
      <c r="I1572" s="174"/>
      <c r="J1572" s="174"/>
      <c r="K1572" s="174"/>
      <c r="L1572" s="174"/>
      <c r="M1572" s="174"/>
      <c r="N1572" s="174"/>
      <c r="O1572" s="63"/>
      <c r="P1572" s="63"/>
      <c r="Q1572" s="174"/>
      <c r="R1572" s="63"/>
      <c r="S1572" s="174"/>
      <c r="T1572" s="174"/>
      <c r="U1572" s="174"/>
      <c r="V1572" s="63"/>
      <c r="W1572" s="174"/>
      <c r="X1572" s="174"/>
      <c r="Y1572" s="429"/>
      <c r="Z1572" s="63"/>
      <c r="AA1572" s="63"/>
      <c r="AB1572" s="63"/>
      <c r="AC1572" s="63"/>
      <c r="AD1572" s="174"/>
      <c r="AE1572" s="174"/>
      <c r="AF1572" s="466"/>
      <c r="AG1572" s="174"/>
      <c r="AH1572" s="174"/>
      <c r="AI1572" s="174"/>
      <c r="AJ1572" s="174"/>
      <c r="AK1572" s="174"/>
      <c r="AL1572" s="174"/>
      <c r="AM1572" s="174"/>
      <c r="AN1572" s="174"/>
      <c r="AO1572" s="174"/>
      <c r="AP1572" s="174"/>
      <c r="AQ1572" s="174"/>
      <c r="AR1572" s="174"/>
      <c r="AS1572" s="174"/>
      <c r="AT1572" s="415"/>
      <c r="AU1572" s="174"/>
      <c r="AV1572" s="437"/>
      <c r="AW1572" s="523"/>
      <c r="AX1572" s="524"/>
      <c r="AY1572" s="422"/>
      <c r="AZ1572" s="524"/>
      <c r="BA1572" s="524"/>
      <c r="BB1572" s="422"/>
      <c r="BC1572" s="524"/>
      <c r="BD1572" s="523"/>
      <c r="BE1572" s="524"/>
      <c r="BF1572" s="524"/>
      <c r="BG1572" s="426">
        <f t="shared" si="32"/>
        <v>0</v>
      </c>
      <c r="BH1572" s="426">
        <f t="shared" si="33"/>
        <v>0</v>
      </c>
      <c r="BI1572" s="426">
        <f t="shared" si="34"/>
        <v>0</v>
      </c>
      <c r="BJ1572" s="426">
        <f t="shared" si="35"/>
        <v>0</v>
      </c>
      <c r="BK1572" s="425" t="b">
        <f t="shared" si="36"/>
        <v>0</v>
      </c>
    </row>
    <row r="1573" spans="1:63" ht="15.75" customHeight="1">
      <c r="A1573" s="174"/>
      <c r="B1573" s="174"/>
      <c r="C1573" s="174"/>
      <c r="D1573" s="63"/>
      <c r="E1573" s="63"/>
      <c r="F1573" s="174"/>
      <c r="G1573" s="174"/>
      <c r="H1573" s="174"/>
      <c r="I1573" s="174"/>
      <c r="J1573" s="174"/>
      <c r="K1573" s="174"/>
      <c r="L1573" s="174"/>
      <c r="M1573" s="174"/>
      <c r="N1573" s="174"/>
      <c r="O1573" s="63"/>
      <c r="P1573" s="63"/>
      <c r="Q1573" s="174"/>
      <c r="R1573" s="63"/>
      <c r="S1573" s="174"/>
      <c r="T1573" s="174"/>
      <c r="U1573" s="174"/>
      <c r="V1573" s="63"/>
      <c r="W1573" s="174"/>
      <c r="X1573" s="174"/>
      <c r="Y1573" s="429"/>
      <c r="Z1573" s="63"/>
      <c r="AA1573" s="63"/>
      <c r="AB1573" s="63"/>
      <c r="AC1573" s="63"/>
      <c r="AD1573" s="174"/>
      <c r="AE1573" s="174"/>
      <c r="AF1573" s="466"/>
      <c r="AG1573" s="174"/>
      <c r="AH1573" s="174"/>
      <c r="AI1573" s="174"/>
      <c r="AJ1573" s="174"/>
      <c r="AK1573" s="174"/>
      <c r="AL1573" s="174"/>
      <c r="AM1573" s="174"/>
      <c r="AN1573" s="174"/>
      <c r="AO1573" s="174"/>
      <c r="AP1573" s="174"/>
      <c r="AQ1573" s="174"/>
      <c r="AR1573" s="174"/>
      <c r="AS1573" s="174"/>
      <c r="AT1573" s="415"/>
      <c r="AU1573" s="174"/>
      <c r="AV1573" s="437"/>
      <c r="AW1573" s="523"/>
      <c r="AX1573" s="524"/>
      <c r="AY1573" s="422"/>
      <c r="AZ1573" s="524"/>
      <c r="BA1573" s="524"/>
      <c r="BB1573" s="422"/>
      <c r="BC1573" s="524"/>
      <c r="BD1573" s="523"/>
      <c r="BE1573" s="524"/>
      <c r="BF1573" s="524"/>
      <c r="BG1573" s="426">
        <f t="shared" si="32"/>
        <v>0</v>
      </c>
      <c r="BH1573" s="426">
        <f t="shared" si="33"/>
        <v>0</v>
      </c>
      <c r="BI1573" s="426">
        <f t="shared" si="34"/>
        <v>0</v>
      </c>
      <c r="BJ1573" s="426">
        <f t="shared" si="35"/>
        <v>0</v>
      </c>
      <c r="BK1573" s="425" t="b">
        <f t="shared" si="36"/>
        <v>0</v>
      </c>
    </row>
    <row r="1574" spans="1:63" ht="15.75" customHeight="1">
      <c r="A1574" s="174"/>
      <c r="B1574" s="174"/>
      <c r="C1574" s="174"/>
      <c r="D1574" s="63"/>
      <c r="E1574" s="63"/>
      <c r="F1574" s="174"/>
      <c r="G1574" s="174"/>
      <c r="H1574" s="174"/>
      <c r="I1574" s="174"/>
      <c r="J1574" s="174"/>
      <c r="K1574" s="174"/>
      <c r="L1574" s="174"/>
      <c r="M1574" s="174"/>
      <c r="N1574" s="174"/>
      <c r="O1574" s="63"/>
      <c r="P1574" s="63"/>
      <c r="Q1574" s="174"/>
      <c r="R1574" s="63"/>
      <c r="S1574" s="174"/>
      <c r="T1574" s="174"/>
      <c r="U1574" s="174"/>
      <c r="V1574" s="63"/>
      <c r="W1574" s="174"/>
      <c r="X1574" s="174"/>
      <c r="Y1574" s="429"/>
      <c r="Z1574" s="63"/>
      <c r="AA1574" s="63"/>
      <c r="AB1574" s="63"/>
      <c r="AC1574" s="63"/>
      <c r="AD1574" s="174"/>
      <c r="AE1574" s="174"/>
      <c r="AF1574" s="466"/>
      <c r="AG1574" s="174"/>
      <c r="AH1574" s="174"/>
      <c r="AI1574" s="174"/>
      <c r="AJ1574" s="174"/>
      <c r="AK1574" s="174"/>
      <c r="AL1574" s="174"/>
      <c r="AM1574" s="174"/>
      <c r="AN1574" s="174"/>
      <c r="AO1574" s="174"/>
      <c r="AP1574" s="174"/>
      <c r="AQ1574" s="174"/>
      <c r="AR1574" s="174"/>
      <c r="AS1574" s="174"/>
      <c r="AT1574" s="415"/>
      <c r="AU1574" s="174"/>
      <c r="AV1574" s="437"/>
      <c r="AW1574" s="523"/>
      <c r="AX1574" s="524"/>
      <c r="AY1574" s="422"/>
      <c r="AZ1574" s="524"/>
      <c r="BA1574" s="524"/>
      <c r="BB1574" s="422"/>
      <c r="BC1574" s="524"/>
      <c r="BD1574" s="523"/>
      <c r="BE1574" s="524"/>
      <c r="BF1574" s="524"/>
      <c r="BG1574" s="426">
        <f t="shared" si="32"/>
        <v>0</v>
      </c>
      <c r="BH1574" s="426">
        <f t="shared" si="33"/>
        <v>0</v>
      </c>
      <c r="BI1574" s="426">
        <f t="shared" si="34"/>
        <v>0</v>
      </c>
      <c r="BJ1574" s="426">
        <f t="shared" si="35"/>
        <v>0</v>
      </c>
      <c r="BK1574" s="425" t="b">
        <f t="shared" si="36"/>
        <v>0</v>
      </c>
    </row>
    <row r="1575" spans="1:63" ht="15.75" customHeight="1">
      <c r="A1575" s="174"/>
      <c r="B1575" s="174"/>
      <c r="C1575" s="174"/>
      <c r="D1575" s="63"/>
      <c r="E1575" s="63"/>
      <c r="F1575" s="174"/>
      <c r="G1575" s="174"/>
      <c r="H1575" s="174"/>
      <c r="I1575" s="174"/>
      <c r="J1575" s="174"/>
      <c r="K1575" s="174"/>
      <c r="L1575" s="174"/>
      <c r="M1575" s="174"/>
      <c r="N1575" s="174"/>
      <c r="O1575" s="63"/>
      <c r="P1575" s="63"/>
      <c r="Q1575" s="174"/>
      <c r="R1575" s="63"/>
      <c r="S1575" s="174"/>
      <c r="T1575" s="174"/>
      <c r="U1575" s="174"/>
      <c r="V1575" s="63"/>
      <c r="W1575" s="174"/>
      <c r="X1575" s="174"/>
      <c r="Y1575" s="429"/>
      <c r="Z1575" s="63"/>
      <c r="AA1575" s="63"/>
      <c r="AB1575" s="63"/>
      <c r="AC1575" s="63"/>
      <c r="AD1575" s="174"/>
      <c r="AE1575" s="174"/>
      <c r="AF1575" s="466"/>
      <c r="AG1575" s="174"/>
      <c r="AH1575" s="174"/>
      <c r="AI1575" s="174"/>
      <c r="AJ1575" s="174"/>
      <c r="AK1575" s="174"/>
      <c r="AL1575" s="174"/>
      <c r="AM1575" s="174"/>
      <c r="AN1575" s="174"/>
      <c r="AO1575" s="174"/>
      <c r="AP1575" s="174"/>
      <c r="AQ1575" s="174"/>
      <c r="AR1575" s="174"/>
      <c r="AS1575" s="174"/>
      <c r="AT1575" s="415"/>
      <c r="AU1575" s="174"/>
      <c r="AV1575" s="437"/>
      <c r="AW1575" s="523"/>
      <c r="AX1575" s="524"/>
      <c r="AY1575" s="422"/>
      <c r="AZ1575" s="524"/>
      <c r="BA1575" s="524"/>
      <c r="BB1575" s="422"/>
      <c r="BC1575" s="524"/>
      <c r="BD1575" s="523"/>
      <c r="BE1575" s="524"/>
      <c r="BF1575" s="524"/>
      <c r="BG1575" s="426">
        <f t="shared" si="32"/>
        <v>0</v>
      </c>
      <c r="BH1575" s="426">
        <f t="shared" si="33"/>
        <v>0</v>
      </c>
      <c r="BI1575" s="426">
        <f t="shared" si="34"/>
        <v>0</v>
      </c>
      <c r="BJ1575" s="426">
        <f t="shared" si="35"/>
        <v>0</v>
      </c>
      <c r="BK1575" s="425" t="b">
        <f t="shared" si="36"/>
        <v>0</v>
      </c>
    </row>
    <row r="1576" spans="1:63" ht="15.75" customHeight="1">
      <c r="A1576" s="174"/>
      <c r="B1576" s="174"/>
      <c r="C1576" s="174"/>
      <c r="D1576" s="63"/>
      <c r="E1576" s="63"/>
      <c r="F1576" s="174"/>
      <c r="G1576" s="174"/>
      <c r="H1576" s="174"/>
      <c r="I1576" s="174"/>
      <c r="J1576" s="174"/>
      <c r="K1576" s="174"/>
      <c r="L1576" s="174"/>
      <c r="M1576" s="174"/>
      <c r="N1576" s="174"/>
      <c r="O1576" s="63"/>
      <c r="P1576" s="63"/>
      <c r="Q1576" s="174"/>
      <c r="R1576" s="63"/>
      <c r="S1576" s="174"/>
      <c r="T1576" s="174"/>
      <c r="U1576" s="174"/>
      <c r="V1576" s="63"/>
      <c r="W1576" s="174"/>
      <c r="X1576" s="174"/>
      <c r="Y1576" s="429"/>
      <c r="Z1576" s="63"/>
      <c r="AA1576" s="63"/>
      <c r="AB1576" s="63"/>
      <c r="AC1576" s="63"/>
      <c r="AD1576" s="174"/>
      <c r="AE1576" s="174"/>
      <c r="AF1576" s="466"/>
      <c r="AG1576" s="174"/>
      <c r="AH1576" s="174"/>
      <c r="AI1576" s="174"/>
      <c r="AJ1576" s="174"/>
      <c r="AK1576" s="174"/>
      <c r="AL1576" s="174"/>
      <c r="AM1576" s="174"/>
      <c r="AN1576" s="174"/>
      <c r="AO1576" s="174"/>
      <c r="AP1576" s="174"/>
      <c r="AQ1576" s="174"/>
      <c r="AR1576" s="174"/>
      <c r="AS1576" s="174"/>
      <c r="AT1576" s="415"/>
      <c r="AU1576" s="174"/>
      <c r="AV1576" s="437"/>
      <c r="AW1576" s="523"/>
      <c r="AX1576" s="524"/>
      <c r="AY1576" s="422"/>
      <c r="AZ1576" s="524"/>
      <c r="BA1576" s="524"/>
      <c r="BB1576" s="422"/>
      <c r="BC1576" s="524"/>
      <c r="BD1576" s="523"/>
      <c r="BE1576" s="524"/>
      <c r="BF1576" s="524"/>
      <c r="BG1576" s="426">
        <f t="shared" si="32"/>
        <v>0</v>
      </c>
      <c r="BH1576" s="426">
        <f t="shared" si="33"/>
        <v>0</v>
      </c>
      <c r="BI1576" s="426">
        <f t="shared" si="34"/>
        <v>0</v>
      </c>
      <c r="BJ1576" s="426">
        <f t="shared" si="35"/>
        <v>0</v>
      </c>
      <c r="BK1576" s="425" t="b">
        <f t="shared" si="36"/>
        <v>0</v>
      </c>
    </row>
    <row r="1577" spans="1:63" ht="15.75" customHeight="1">
      <c r="A1577" s="174"/>
      <c r="B1577" s="174"/>
      <c r="C1577" s="174"/>
      <c r="D1577" s="63"/>
      <c r="E1577" s="63"/>
      <c r="F1577" s="174"/>
      <c r="G1577" s="174"/>
      <c r="H1577" s="174"/>
      <c r="I1577" s="174"/>
      <c r="J1577" s="174"/>
      <c r="K1577" s="174"/>
      <c r="L1577" s="174"/>
      <c r="M1577" s="174"/>
      <c r="N1577" s="174"/>
      <c r="O1577" s="63"/>
      <c r="P1577" s="63"/>
      <c r="Q1577" s="174"/>
      <c r="R1577" s="63"/>
      <c r="S1577" s="174"/>
      <c r="T1577" s="174"/>
      <c r="U1577" s="174"/>
      <c r="V1577" s="63"/>
      <c r="W1577" s="174"/>
      <c r="X1577" s="174"/>
      <c r="Y1577" s="429"/>
      <c r="Z1577" s="63"/>
      <c r="AA1577" s="63"/>
      <c r="AB1577" s="63"/>
      <c r="AC1577" s="63"/>
      <c r="AD1577" s="174"/>
      <c r="AE1577" s="174"/>
      <c r="AF1577" s="466"/>
      <c r="AG1577" s="174"/>
      <c r="AH1577" s="174"/>
      <c r="AI1577" s="174"/>
      <c r="AJ1577" s="174"/>
      <c r="AK1577" s="174"/>
      <c r="AL1577" s="174"/>
      <c r="AM1577" s="174"/>
      <c r="AN1577" s="174"/>
      <c r="AO1577" s="174"/>
      <c r="AP1577" s="174"/>
      <c r="AQ1577" s="174"/>
      <c r="AR1577" s="174"/>
      <c r="AS1577" s="174"/>
      <c r="AT1577" s="415"/>
      <c r="AU1577" s="174"/>
      <c r="AV1577" s="437"/>
      <c r="AW1577" s="523"/>
      <c r="AX1577" s="524"/>
      <c r="AY1577" s="422"/>
      <c r="AZ1577" s="524"/>
      <c r="BA1577" s="524"/>
      <c r="BB1577" s="422"/>
      <c r="BC1577" s="524"/>
      <c r="BD1577" s="523"/>
      <c r="BE1577" s="524"/>
      <c r="BF1577" s="524"/>
      <c r="BG1577" s="426">
        <f t="shared" si="32"/>
        <v>0</v>
      </c>
      <c r="BH1577" s="426">
        <f t="shared" si="33"/>
        <v>0</v>
      </c>
      <c r="BI1577" s="426">
        <f t="shared" si="34"/>
        <v>0</v>
      </c>
      <c r="BJ1577" s="426">
        <f t="shared" si="35"/>
        <v>0</v>
      </c>
      <c r="BK1577" s="425" t="b">
        <f t="shared" si="36"/>
        <v>0</v>
      </c>
    </row>
    <row r="1578" spans="1:63" ht="15.75" customHeight="1">
      <c r="A1578" s="174"/>
      <c r="B1578" s="174"/>
      <c r="C1578" s="174"/>
      <c r="D1578" s="63"/>
      <c r="E1578" s="63"/>
      <c r="F1578" s="174"/>
      <c r="G1578" s="174"/>
      <c r="H1578" s="174"/>
      <c r="I1578" s="174"/>
      <c r="J1578" s="174"/>
      <c r="K1578" s="174"/>
      <c r="L1578" s="174"/>
      <c r="M1578" s="174"/>
      <c r="N1578" s="174"/>
      <c r="O1578" s="63"/>
      <c r="P1578" s="63"/>
      <c r="Q1578" s="174"/>
      <c r="R1578" s="63"/>
      <c r="S1578" s="174"/>
      <c r="T1578" s="174"/>
      <c r="U1578" s="174"/>
      <c r="V1578" s="63"/>
      <c r="W1578" s="174"/>
      <c r="X1578" s="174"/>
      <c r="Y1578" s="429"/>
      <c r="Z1578" s="63"/>
      <c r="AA1578" s="63"/>
      <c r="AB1578" s="63"/>
      <c r="AC1578" s="63"/>
      <c r="AD1578" s="174"/>
      <c r="AE1578" s="174"/>
      <c r="AF1578" s="466"/>
      <c r="AG1578" s="174"/>
      <c r="AH1578" s="174"/>
      <c r="AI1578" s="174"/>
      <c r="AJ1578" s="174"/>
      <c r="AK1578" s="174"/>
      <c r="AL1578" s="174"/>
      <c r="AM1578" s="174"/>
      <c r="AN1578" s="174"/>
      <c r="AO1578" s="174"/>
      <c r="AP1578" s="174"/>
      <c r="AQ1578" s="174"/>
      <c r="AR1578" s="174"/>
      <c r="AS1578" s="174"/>
      <c r="AT1578" s="415"/>
      <c r="AU1578" s="174"/>
      <c r="AV1578" s="437"/>
      <c r="AW1578" s="523"/>
      <c r="AX1578" s="524"/>
      <c r="AY1578" s="422"/>
      <c r="AZ1578" s="524"/>
      <c r="BA1578" s="524"/>
      <c r="BB1578" s="422"/>
      <c r="BC1578" s="524"/>
      <c r="BD1578" s="523"/>
      <c r="BE1578" s="524"/>
      <c r="BF1578" s="524"/>
      <c r="BG1578" s="426">
        <f t="shared" si="32"/>
        <v>0</v>
      </c>
      <c r="BH1578" s="426">
        <f t="shared" si="33"/>
        <v>0</v>
      </c>
      <c r="BI1578" s="426">
        <f t="shared" si="34"/>
        <v>0</v>
      </c>
      <c r="BJ1578" s="426">
        <f t="shared" si="35"/>
        <v>0</v>
      </c>
      <c r="BK1578" s="425" t="b">
        <f t="shared" si="36"/>
        <v>0</v>
      </c>
    </row>
    <row r="1579" spans="1:63" ht="15.75" customHeight="1">
      <c r="A1579" s="174"/>
      <c r="B1579" s="174"/>
      <c r="C1579" s="174"/>
      <c r="D1579" s="63"/>
      <c r="E1579" s="63"/>
      <c r="F1579" s="174"/>
      <c r="G1579" s="174"/>
      <c r="H1579" s="174"/>
      <c r="I1579" s="174"/>
      <c r="J1579" s="174"/>
      <c r="K1579" s="174"/>
      <c r="L1579" s="174"/>
      <c r="M1579" s="174"/>
      <c r="N1579" s="174"/>
      <c r="O1579" s="63"/>
      <c r="P1579" s="63"/>
      <c r="Q1579" s="174"/>
      <c r="R1579" s="63"/>
      <c r="S1579" s="174"/>
      <c r="T1579" s="174"/>
      <c r="U1579" s="174"/>
      <c r="V1579" s="63"/>
      <c r="W1579" s="174"/>
      <c r="X1579" s="174"/>
      <c r="Y1579" s="429"/>
      <c r="Z1579" s="63"/>
      <c r="AA1579" s="63"/>
      <c r="AB1579" s="63"/>
      <c r="AC1579" s="63"/>
      <c r="AD1579" s="174"/>
      <c r="AE1579" s="174"/>
      <c r="AF1579" s="466"/>
      <c r="AG1579" s="174"/>
      <c r="AH1579" s="174"/>
      <c r="AI1579" s="174"/>
      <c r="AJ1579" s="174"/>
      <c r="AK1579" s="174"/>
      <c r="AL1579" s="174"/>
      <c r="AM1579" s="174"/>
      <c r="AN1579" s="174"/>
      <c r="AO1579" s="174"/>
      <c r="AP1579" s="174"/>
      <c r="AQ1579" s="174"/>
      <c r="AR1579" s="174"/>
      <c r="AS1579" s="174"/>
      <c r="AT1579" s="415"/>
      <c r="AU1579" s="174"/>
      <c r="AV1579" s="437"/>
      <c r="AW1579" s="523"/>
      <c r="AX1579" s="524"/>
      <c r="AY1579" s="422"/>
      <c r="AZ1579" s="524"/>
      <c r="BA1579" s="524"/>
      <c r="BB1579" s="422"/>
      <c r="BC1579" s="524"/>
      <c r="BD1579" s="523"/>
      <c r="BE1579" s="524"/>
      <c r="BF1579" s="524"/>
      <c r="BG1579" s="426">
        <f t="shared" si="32"/>
        <v>0</v>
      </c>
      <c r="BH1579" s="426">
        <f t="shared" si="33"/>
        <v>0</v>
      </c>
      <c r="BI1579" s="426">
        <f t="shared" si="34"/>
        <v>0</v>
      </c>
      <c r="BJ1579" s="426">
        <f t="shared" si="35"/>
        <v>0</v>
      </c>
      <c r="BK1579" s="425" t="b">
        <f t="shared" si="36"/>
        <v>0</v>
      </c>
    </row>
    <row r="1580" spans="1:63" ht="15.75" customHeight="1">
      <c r="A1580" s="174"/>
      <c r="B1580" s="174"/>
      <c r="C1580" s="174"/>
      <c r="D1580" s="63"/>
      <c r="E1580" s="63"/>
      <c r="F1580" s="174"/>
      <c r="G1580" s="174"/>
      <c r="H1580" s="174"/>
      <c r="I1580" s="174"/>
      <c r="J1580" s="174"/>
      <c r="K1580" s="174"/>
      <c r="L1580" s="174"/>
      <c r="M1580" s="174"/>
      <c r="N1580" s="174"/>
      <c r="O1580" s="63"/>
      <c r="P1580" s="63"/>
      <c r="Q1580" s="174"/>
      <c r="R1580" s="63"/>
      <c r="S1580" s="174"/>
      <c r="T1580" s="174"/>
      <c r="U1580" s="174"/>
      <c r="V1580" s="63"/>
      <c r="W1580" s="174"/>
      <c r="X1580" s="174"/>
      <c r="Y1580" s="429"/>
      <c r="Z1580" s="63"/>
      <c r="AA1580" s="63"/>
      <c r="AB1580" s="63"/>
      <c r="AC1580" s="63"/>
      <c r="AD1580" s="174"/>
      <c r="AE1580" s="174"/>
      <c r="AF1580" s="466"/>
      <c r="AG1580" s="174"/>
      <c r="AH1580" s="174"/>
      <c r="AI1580" s="174"/>
      <c r="AJ1580" s="174"/>
      <c r="AK1580" s="174"/>
      <c r="AL1580" s="174"/>
      <c r="AM1580" s="174"/>
      <c r="AN1580" s="174"/>
      <c r="AO1580" s="174"/>
      <c r="AP1580" s="174"/>
      <c r="AQ1580" s="174"/>
      <c r="AR1580" s="174"/>
      <c r="AS1580" s="174"/>
      <c r="AT1580" s="415"/>
      <c r="AU1580" s="174"/>
      <c r="AV1580" s="437"/>
      <c r="AW1580" s="523"/>
      <c r="AX1580" s="524"/>
      <c r="AY1580" s="422"/>
      <c r="AZ1580" s="524"/>
      <c r="BA1580" s="524"/>
      <c r="BB1580" s="422"/>
      <c r="BC1580" s="524"/>
      <c r="BD1580" s="523"/>
      <c r="BE1580" s="524"/>
      <c r="BF1580" s="524"/>
      <c r="BG1580" s="426">
        <f t="shared" si="32"/>
        <v>0</v>
      </c>
      <c r="BH1580" s="426">
        <f t="shared" si="33"/>
        <v>0</v>
      </c>
      <c r="BI1580" s="426">
        <f t="shared" si="34"/>
        <v>0</v>
      </c>
      <c r="BJ1580" s="426">
        <f t="shared" si="35"/>
        <v>0</v>
      </c>
      <c r="BK1580" s="425" t="b">
        <f t="shared" si="36"/>
        <v>0</v>
      </c>
    </row>
    <row r="1581" spans="1:63" ht="15.75" customHeight="1">
      <c r="A1581" s="174"/>
      <c r="B1581" s="174"/>
      <c r="C1581" s="174"/>
      <c r="D1581" s="63"/>
      <c r="E1581" s="63"/>
      <c r="F1581" s="174"/>
      <c r="G1581" s="174"/>
      <c r="H1581" s="174"/>
      <c r="I1581" s="174"/>
      <c r="J1581" s="174"/>
      <c r="K1581" s="174"/>
      <c r="L1581" s="174"/>
      <c r="M1581" s="174"/>
      <c r="N1581" s="174"/>
      <c r="O1581" s="63"/>
      <c r="P1581" s="63"/>
      <c r="Q1581" s="174"/>
      <c r="R1581" s="63"/>
      <c r="S1581" s="174"/>
      <c r="T1581" s="174"/>
      <c r="U1581" s="174"/>
      <c r="V1581" s="63"/>
      <c r="W1581" s="174"/>
      <c r="X1581" s="174"/>
      <c r="Y1581" s="429"/>
      <c r="Z1581" s="63"/>
      <c r="AA1581" s="63"/>
      <c r="AB1581" s="63"/>
      <c r="AC1581" s="63"/>
      <c r="AD1581" s="174"/>
      <c r="AE1581" s="174"/>
      <c r="AF1581" s="466"/>
      <c r="AG1581" s="174"/>
      <c r="AH1581" s="174"/>
      <c r="AI1581" s="174"/>
      <c r="AJ1581" s="174"/>
      <c r="AK1581" s="174"/>
      <c r="AL1581" s="174"/>
      <c r="AM1581" s="174"/>
      <c r="AN1581" s="174"/>
      <c r="AO1581" s="174"/>
      <c r="AP1581" s="174"/>
      <c r="AQ1581" s="174"/>
      <c r="AR1581" s="174"/>
      <c r="AS1581" s="174"/>
      <c r="AT1581" s="415"/>
      <c r="AU1581" s="174"/>
      <c r="AV1581" s="437"/>
      <c r="AW1581" s="523"/>
      <c r="AX1581" s="524"/>
      <c r="AY1581" s="422"/>
      <c r="AZ1581" s="524"/>
      <c r="BA1581" s="524"/>
      <c r="BB1581" s="422"/>
      <c r="BC1581" s="524"/>
      <c r="BD1581" s="523"/>
      <c r="BE1581" s="524"/>
      <c r="BF1581" s="524"/>
      <c r="BG1581" s="426">
        <f t="shared" si="32"/>
        <v>0</v>
      </c>
      <c r="BH1581" s="426">
        <f t="shared" si="33"/>
        <v>0</v>
      </c>
      <c r="BI1581" s="426">
        <f t="shared" si="34"/>
        <v>0</v>
      </c>
      <c r="BJ1581" s="426">
        <f t="shared" si="35"/>
        <v>0</v>
      </c>
      <c r="BK1581" s="425" t="b">
        <f t="shared" si="36"/>
        <v>0</v>
      </c>
    </row>
    <row r="1582" spans="1:63" ht="15.75" customHeight="1">
      <c r="A1582" s="174"/>
      <c r="B1582" s="174"/>
      <c r="C1582" s="174"/>
      <c r="D1582" s="63"/>
      <c r="E1582" s="63"/>
      <c r="F1582" s="174"/>
      <c r="G1582" s="174"/>
      <c r="H1582" s="174"/>
      <c r="I1582" s="174"/>
      <c r="J1582" s="174"/>
      <c r="K1582" s="174"/>
      <c r="L1582" s="174"/>
      <c r="M1582" s="174"/>
      <c r="N1582" s="174"/>
      <c r="O1582" s="63"/>
      <c r="P1582" s="63"/>
      <c r="Q1582" s="174"/>
      <c r="R1582" s="63"/>
      <c r="S1582" s="174"/>
      <c r="T1582" s="174"/>
      <c r="U1582" s="174"/>
      <c r="V1582" s="63"/>
      <c r="W1582" s="174"/>
      <c r="X1582" s="174"/>
      <c r="Y1582" s="429"/>
      <c r="Z1582" s="63"/>
      <c r="AA1582" s="63"/>
      <c r="AB1582" s="63"/>
      <c r="AC1582" s="63"/>
      <c r="AD1582" s="174"/>
      <c r="AE1582" s="174"/>
      <c r="AF1582" s="466"/>
      <c r="AG1582" s="174"/>
      <c r="AH1582" s="174"/>
      <c r="AI1582" s="174"/>
      <c r="AJ1582" s="174"/>
      <c r="AK1582" s="174"/>
      <c r="AL1582" s="174"/>
      <c r="AM1582" s="174"/>
      <c r="AN1582" s="174"/>
      <c r="AO1582" s="174"/>
      <c r="AP1582" s="174"/>
      <c r="AQ1582" s="174"/>
      <c r="AR1582" s="174"/>
      <c r="AS1582" s="174"/>
      <c r="AT1582" s="415"/>
      <c r="AU1582" s="174"/>
      <c r="AV1582" s="437"/>
      <c r="AW1582" s="523"/>
      <c r="AX1582" s="524"/>
      <c r="AY1582" s="422"/>
      <c r="AZ1582" s="524"/>
      <c r="BA1582" s="524"/>
      <c r="BB1582" s="422"/>
      <c r="BC1582" s="524"/>
      <c r="BD1582" s="523"/>
      <c r="BE1582" s="524"/>
      <c r="BF1582" s="524"/>
      <c r="BG1582" s="426">
        <f t="shared" si="32"/>
        <v>0</v>
      </c>
      <c r="BH1582" s="426">
        <f t="shared" si="33"/>
        <v>0</v>
      </c>
      <c r="BI1582" s="426">
        <f t="shared" si="34"/>
        <v>0</v>
      </c>
      <c r="BJ1582" s="426">
        <f t="shared" si="35"/>
        <v>0</v>
      </c>
      <c r="BK1582" s="425" t="b">
        <f t="shared" si="36"/>
        <v>0</v>
      </c>
    </row>
    <row r="1583" spans="1:63" ht="15.75" customHeight="1">
      <c r="A1583" s="174"/>
      <c r="B1583" s="174"/>
      <c r="C1583" s="174"/>
      <c r="D1583" s="63"/>
      <c r="E1583" s="63"/>
      <c r="F1583" s="174"/>
      <c r="G1583" s="174"/>
      <c r="H1583" s="174"/>
      <c r="I1583" s="174"/>
      <c r="J1583" s="174"/>
      <c r="K1583" s="174"/>
      <c r="L1583" s="174"/>
      <c r="M1583" s="174"/>
      <c r="N1583" s="174"/>
      <c r="O1583" s="63"/>
      <c r="P1583" s="63"/>
      <c r="Q1583" s="174"/>
      <c r="R1583" s="63"/>
      <c r="S1583" s="174"/>
      <c r="T1583" s="174"/>
      <c r="U1583" s="174"/>
      <c r="V1583" s="63"/>
      <c r="W1583" s="174"/>
      <c r="X1583" s="174"/>
      <c r="Y1583" s="429"/>
      <c r="Z1583" s="63"/>
      <c r="AA1583" s="63"/>
      <c r="AB1583" s="63"/>
      <c r="AC1583" s="63"/>
      <c r="AD1583" s="174"/>
      <c r="AE1583" s="174"/>
      <c r="AF1583" s="466"/>
      <c r="AG1583" s="174"/>
      <c r="AH1583" s="174"/>
      <c r="AI1583" s="174"/>
      <c r="AJ1583" s="174"/>
      <c r="AK1583" s="174"/>
      <c r="AL1583" s="174"/>
      <c r="AM1583" s="174"/>
      <c r="AN1583" s="174"/>
      <c r="AO1583" s="174"/>
      <c r="AP1583" s="174"/>
      <c r="AQ1583" s="174"/>
      <c r="AR1583" s="174"/>
      <c r="AS1583" s="174"/>
      <c r="AT1583" s="415"/>
      <c r="AU1583" s="174"/>
      <c r="AV1583" s="437"/>
      <c r="AW1583" s="523"/>
      <c r="AX1583" s="524"/>
      <c r="AY1583" s="422"/>
      <c r="AZ1583" s="524"/>
      <c r="BA1583" s="524"/>
      <c r="BB1583" s="422"/>
      <c r="BC1583" s="524"/>
      <c r="BD1583" s="523"/>
      <c r="BE1583" s="524"/>
      <c r="BF1583" s="524"/>
      <c r="BG1583" s="426">
        <f t="shared" si="32"/>
        <v>0</v>
      </c>
      <c r="BH1583" s="426">
        <f t="shared" si="33"/>
        <v>0</v>
      </c>
      <c r="BI1583" s="426">
        <f t="shared" si="34"/>
        <v>0</v>
      </c>
      <c r="BJ1583" s="426">
        <f t="shared" si="35"/>
        <v>0</v>
      </c>
      <c r="BK1583" s="425" t="b">
        <f t="shared" si="36"/>
        <v>0</v>
      </c>
    </row>
    <row r="1584" spans="1:63" ht="15.75" customHeight="1">
      <c r="A1584" s="174"/>
      <c r="B1584" s="174"/>
      <c r="C1584" s="174"/>
      <c r="D1584" s="63"/>
      <c r="E1584" s="63"/>
      <c r="F1584" s="174"/>
      <c r="G1584" s="174"/>
      <c r="H1584" s="174"/>
      <c r="I1584" s="174"/>
      <c r="J1584" s="174"/>
      <c r="K1584" s="174"/>
      <c r="L1584" s="174"/>
      <c r="M1584" s="174"/>
      <c r="N1584" s="174"/>
      <c r="O1584" s="63"/>
      <c r="P1584" s="63"/>
      <c r="Q1584" s="174"/>
      <c r="R1584" s="63"/>
      <c r="S1584" s="174"/>
      <c r="T1584" s="174"/>
      <c r="U1584" s="174"/>
      <c r="V1584" s="63"/>
      <c r="W1584" s="174"/>
      <c r="X1584" s="174"/>
      <c r="Y1584" s="429"/>
      <c r="Z1584" s="63"/>
      <c r="AA1584" s="63"/>
      <c r="AB1584" s="63"/>
      <c r="AC1584" s="63"/>
      <c r="AD1584" s="174"/>
      <c r="AE1584" s="174"/>
      <c r="AF1584" s="466"/>
      <c r="AG1584" s="174"/>
      <c r="AH1584" s="174"/>
      <c r="AI1584" s="174"/>
      <c r="AJ1584" s="174"/>
      <c r="AK1584" s="174"/>
      <c r="AL1584" s="174"/>
      <c r="AM1584" s="174"/>
      <c r="AN1584" s="174"/>
      <c r="AO1584" s="174"/>
      <c r="AP1584" s="174"/>
      <c r="AQ1584" s="174"/>
      <c r="AR1584" s="174"/>
      <c r="AS1584" s="174"/>
      <c r="AT1584" s="415"/>
      <c r="AU1584" s="174"/>
      <c r="AV1584" s="437"/>
      <c r="AW1584" s="523"/>
      <c r="AX1584" s="524"/>
      <c r="AY1584" s="422"/>
      <c r="AZ1584" s="524"/>
      <c r="BA1584" s="524"/>
      <c r="BB1584" s="422"/>
      <c r="BC1584" s="524"/>
      <c r="BD1584" s="523"/>
      <c r="BE1584" s="524"/>
      <c r="BF1584" s="524"/>
      <c r="BG1584" s="426">
        <f t="shared" si="32"/>
        <v>0</v>
      </c>
      <c r="BH1584" s="426">
        <f t="shared" si="33"/>
        <v>0</v>
      </c>
      <c r="BI1584" s="426">
        <f t="shared" si="34"/>
        <v>0</v>
      </c>
      <c r="BJ1584" s="426">
        <f t="shared" si="35"/>
        <v>0</v>
      </c>
      <c r="BK1584" s="425" t="b">
        <f t="shared" si="36"/>
        <v>0</v>
      </c>
    </row>
    <row r="1585" spans="1:63" ht="15.75" customHeight="1">
      <c r="A1585" s="174"/>
      <c r="B1585" s="174"/>
      <c r="C1585" s="174"/>
      <c r="D1585" s="63"/>
      <c r="E1585" s="63"/>
      <c r="F1585" s="174"/>
      <c r="G1585" s="174"/>
      <c r="H1585" s="174"/>
      <c r="I1585" s="174"/>
      <c r="J1585" s="174"/>
      <c r="K1585" s="174"/>
      <c r="L1585" s="174"/>
      <c r="M1585" s="174"/>
      <c r="N1585" s="174"/>
      <c r="O1585" s="63"/>
      <c r="P1585" s="63"/>
      <c r="Q1585" s="174"/>
      <c r="R1585" s="63"/>
      <c r="S1585" s="174"/>
      <c r="T1585" s="174"/>
      <c r="U1585" s="174"/>
      <c r="V1585" s="63"/>
      <c r="W1585" s="174"/>
      <c r="X1585" s="174"/>
      <c r="Y1585" s="429"/>
      <c r="Z1585" s="63"/>
      <c r="AA1585" s="63"/>
      <c r="AB1585" s="63"/>
      <c r="AC1585" s="63"/>
      <c r="AD1585" s="174"/>
      <c r="AE1585" s="174"/>
      <c r="AF1585" s="466"/>
      <c r="AG1585" s="174"/>
      <c r="AH1585" s="174"/>
      <c r="AI1585" s="174"/>
      <c r="AJ1585" s="174"/>
      <c r="AK1585" s="174"/>
      <c r="AL1585" s="174"/>
      <c r="AM1585" s="174"/>
      <c r="AN1585" s="174"/>
      <c r="AO1585" s="174"/>
      <c r="AP1585" s="174"/>
      <c r="AQ1585" s="174"/>
      <c r="AR1585" s="174"/>
      <c r="AS1585" s="174"/>
      <c r="AT1585" s="415"/>
      <c r="AU1585" s="174"/>
      <c r="AV1585" s="437"/>
      <c r="AW1585" s="523"/>
      <c r="AX1585" s="524"/>
      <c r="AY1585" s="422"/>
      <c r="AZ1585" s="524"/>
      <c r="BA1585" s="524"/>
      <c r="BB1585" s="422"/>
      <c r="BC1585" s="524"/>
      <c r="BD1585" s="523"/>
      <c r="BE1585" s="524"/>
      <c r="BF1585" s="524"/>
      <c r="BG1585" s="426">
        <f t="shared" si="32"/>
        <v>0</v>
      </c>
      <c r="BH1585" s="426">
        <f t="shared" si="33"/>
        <v>0</v>
      </c>
      <c r="BI1585" s="426">
        <f t="shared" si="34"/>
        <v>0</v>
      </c>
      <c r="BJ1585" s="426">
        <f t="shared" si="35"/>
        <v>0</v>
      </c>
      <c r="BK1585" s="425" t="b">
        <f t="shared" si="36"/>
        <v>0</v>
      </c>
    </row>
    <row r="1586" spans="1:63" ht="15.75" customHeight="1">
      <c r="A1586" s="174"/>
      <c r="B1586" s="174"/>
      <c r="C1586" s="174"/>
      <c r="D1586" s="63"/>
      <c r="E1586" s="63"/>
      <c r="F1586" s="174"/>
      <c r="G1586" s="174"/>
      <c r="H1586" s="174"/>
      <c r="I1586" s="174"/>
      <c r="J1586" s="174"/>
      <c r="K1586" s="174"/>
      <c r="L1586" s="174"/>
      <c r="M1586" s="174"/>
      <c r="N1586" s="174"/>
      <c r="O1586" s="63"/>
      <c r="P1586" s="63"/>
      <c r="Q1586" s="174"/>
      <c r="R1586" s="63"/>
      <c r="S1586" s="174"/>
      <c r="T1586" s="174"/>
      <c r="U1586" s="174"/>
      <c r="V1586" s="63"/>
      <c r="W1586" s="174"/>
      <c r="X1586" s="174"/>
      <c r="Y1586" s="429"/>
      <c r="Z1586" s="63"/>
      <c r="AA1586" s="63"/>
      <c r="AB1586" s="63"/>
      <c r="AC1586" s="63"/>
      <c r="AD1586" s="174"/>
      <c r="AE1586" s="174"/>
      <c r="AF1586" s="466"/>
      <c r="AG1586" s="174"/>
      <c r="AH1586" s="174"/>
      <c r="AI1586" s="174"/>
      <c r="AJ1586" s="174"/>
      <c r="AK1586" s="174"/>
      <c r="AL1586" s="174"/>
      <c r="AM1586" s="174"/>
      <c r="AN1586" s="174"/>
      <c r="AO1586" s="174"/>
      <c r="AP1586" s="174"/>
      <c r="AQ1586" s="174"/>
      <c r="AR1586" s="174"/>
      <c r="AS1586" s="174"/>
      <c r="AT1586" s="415"/>
      <c r="AU1586" s="174"/>
      <c r="AV1586" s="437"/>
      <c r="AW1586" s="523"/>
      <c r="AX1586" s="524"/>
      <c r="AY1586" s="422"/>
      <c r="AZ1586" s="524"/>
      <c r="BA1586" s="524"/>
      <c r="BB1586" s="422"/>
      <c r="BC1586" s="524"/>
      <c r="BD1586" s="523"/>
      <c r="BE1586" s="524"/>
      <c r="BF1586" s="524"/>
      <c r="BG1586" s="426">
        <f t="shared" si="32"/>
        <v>0</v>
      </c>
      <c r="BH1586" s="426">
        <f t="shared" si="33"/>
        <v>0</v>
      </c>
      <c r="BI1586" s="426">
        <f t="shared" si="34"/>
        <v>0</v>
      </c>
      <c r="BJ1586" s="426">
        <f t="shared" si="35"/>
        <v>0</v>
      </c>
      <c r="BK1586" s="425" t="b">
        <f t="shared" si="36"/>
        <v>0</v>
      </c>
    </row>
    <row r="1587" spans="1:63" ht="15.75" customHeight="1">
      <c r="A1587" s="174"/>
      <c r="B1587" s="174"/>
      <c r="C1587" s="174"/>
      <c r="D1587" s="63"/>
      <c r="E1587" s="63"/>
      <c r="F1587" s="174"/>
      <c r="G1587" s="174"/>
      <c r="H1587" s="174"/>
      <c r="I1587" s="174"/>
      <c r="J1587" s="174"/>
      <c r="K1587" s="174"/>
      <c r="L1587" s="174"/>
      <c r="M1587" s="174"/>
      <c r="N1587" s="174"/>
      <c r="O1587" s="63"/>
      <c r="P1587" s="63"/>
      <c r="Q1587" s="174"/>
      <c r="R1587" s="63"/>
      <c r="S1587" s="174"/>
      <c r="T1587" s="174"/>
      <c r="U1587" s="174"/>
      <c r="V1587" s="63"/>
      <c r="W1587" s="174"/>
      <c r="X1587" s="174"/>
      <c r="Y1587" s="429"/>
      <c r="Z1587" s="63"/>
      <c r="AA1587" s="63"/>
      <c r="AB1587" s="63"/>
      <c r="AC1587" s="63"/>
      <c r="AD1587" s="174"/>
      <c r="AE1587" s="174"/>
      <c r="AF1587" s="466"/>
      <c r="AG1587" s="174"/>
      <c r="AH1587" s="174"/>
      <c r="AI1587" s="174"/>
      <c r="AJ1587" s="174"/>
      <c r="AK1587" s="174"/>
      <c r="AL1587" s="174"/>
      <c r="AM1587" s="174"/>
      <c r="AN1587" s="174"/>
      <c r="AO1587" s="174"/>
      <c r="AP1587" s="174"/>
      <c r="AQ1587" s="174"/>
      <c r="AR1587" s="174"/>
      <c r="AS1587" s="174"/>
      <c r="AT1587" s="415"/>
      <c r="AU1587" s="174"/>
      <c r="AV1587" s="437"/>
      <c r="AW1587" s="523"/>
      <c r="AX1587" s="524"/>
      <c r="AY1587" s="422"/>
      <c r="AZ1587" s="524"/>
      <c r="BA1587" s="524"/>
      <c r="BB1587" s="422"/>
      <c r="BC1587" s="524"/>
      <c r="BD1587" s="523"/>
      <c r="BE1587" s="524"/>
      <c r="BF1587" s="524"/>
      <c r="BG1587" s="426">
        <f t="shared" si="32"/>
        <v>0</v>
      </c>
      <c r="BH1587" s="426">
        <f t="shared" si="33"/>
        <v>0</v>
      </c>
      <c r="BI1587" s="426">
        <f t="shared" si="34"/>
        <v>0</v>
      </c>
      <c r="BJ1587" s="426">
        <f t="shared" si="35"/>
        <v>0</v>
      </c>
      <c r="BK1587" s="425" t="b">
        <f t="shared" si="36"/>
        <v>0</v>
      </c>
    </row>
    <row r="1588" spans="1:63" ht="15.75" customHeight="1">
      <c r="A1588" s="174"/>
      <c r="B1588" s="174"/>
      <c r="C1588" s="174"/>
      <c r="D1588" s="63"/>
      <c r="E1588" s="63"/>
      <c r="F1588" s="174"/>
      <c r="G1588" s="174"/>
      <c r="H1588" s="174"/>
      <c r="I1588" s="174"/>
      <c r="J1588" s="174"/>
      <c r="K1588" s="174"/>
      <c r="L1588" s="174"/>
      <c r="M1588" s="174"/>
      <c r="N1588" s="174"/>
      <c r="O1588" s="63"/>
      <c r="P1588" s="63"/>
      <c r="Q1588" s="174"/>
      <c r="R1588" s="63"/>
      <c r="S1588" s="174"/>
      <c r="T1588" s="174"/>
      <c r="U1588" s="174"/>
      <c r="V1588" s="63"/>
      <c r="W1588" s="174"/>
      <c r="X1588" s="174"/>
      <c r="Y1588" s="429"/>
      <c r="Z1588" s="63"/>
      <c r="AA1588" s="63"/>
      <c r="AB1588" s="63"/>
      <c r="AC1588" s="63"/>
      <c r="AD1588" s="174"/>
      <c r="AE1588" s="174"/>
      <c r="AF1588" s="466"/>
      <c r="AG1588" s="174"/>
      <c r="AH1588" s="174"/>
      <c r="AI1588" s="174"/>
      <c r="AJ1588" s="174"/>
      <c r="AK1588" s="174"/>
      <c r="AL1588" s="174"/>
      <c r="AM1588" s="174"/>
      <c r="AN1588" s="174"/>
      <c r="AO1588" s="174"/>
      <c r="AP1588" s="174"/>
      <c r="AQ1588" s="174"/>
      <c r="AR1588" s="174"/>
      <c r="AS1588" s="174"/>
      <c r="AT1588" s="415"/>
      <c r="AU1588" s="174"/>
      <c r="AV1588" s="437"/>
      <c r="AW1588" s="523"/>
      <c r="AX1588" s="524"/>
      <c r="AY1588" s="422"/>
      <c r="AZ1588" s="524"/>
      <c r="BA1588" s="524"/>
      <c r="BB1588" s="422"/>
      <c r="BC1588" s="524"/>
      <c r="BD1588" s="523"/>
      <c r="BE1588" s="524"/>
      <c r="BF1588" s="524"/>
      <c r="BG1588" s="426">
        <f t="shared" si="32"/>
        <v>0</v>
      </c>
      <c r="BH1588" s="426">
        <f t="shared" si="33"/>
        <v>0</v>
      </c>
      <c r="BI1588" s="426">
        <f t="shared" si="34"/>
        <v>0</v>
      </c>
      <c r="BJ1588" s="426">
        <f t="shared" si="35"/>
        <v>0</v>
      </c>
      <c r="BK1588" s="425" t="b">
        <f t="shared" si="36"/>
        <v>0</v>
      </c>
    </row>
    <row r="1589" spans="1:63" ht="15.75" customHeight="1">
      <c r="A1589" s="174"/>
      <c r="B1589" s="174"/>
      <c r="C1589" s="174"/>
      <c r="D1589" s="63"/>
      <c r="E1589" s="63"/>
      <c r="F1589" s="174"/>
      <c r="G1589" s="174"/>
      <c r="H1589" s="174"/>
      <c r="I1589" s="174"/>
      <c r="J1589" s="174"/>
      <c r="K1589" s="174"/>
      <c r="L1589" s="174"/>
      <c r="M1589" s="174"/>
      <c r="N1589" s="174"/>
      <c r="O1589" s="63"/>
      <c r="P1589" s="63"/>
      <c r="Q1589" s="174"/>
      <c r="R1589" s="63"/>
      <c r="S1589" s="174"/>
      <c r="T1589" s="174"/>
      <c r="U1589" s="174"/>
      <c r="V1589" s="63"/>
      <c r="W1589" s="174"/>
      <c r="X1589" s="174"/>
      <c r="Y1589" s="429"/>
      <c r="Z1589" s="63"/>
      <c r="AA1589" s="63"/>
      <c r="AB1589" s="63"/>
      <c r="AC1589" s="63"/>
      <c r="AD1589" s="174"/>
      <c r="AE1589" s="174"/>
      <c r="AF1589" s="466"/>
      <c r="AG1589" s="174"/>
      <c r="AH1589" s="174"/>
      <c r="AI1589" s="174"/>
      <c r="AJ1589" s="174"/>
      <c r="AK1589" s="174"/>
      <c r="AL1589" s="174"/>
      <c r="AM1589" s="174"/>
      <c r="AN1589" s="174"/>
      <c r="AO1589" s="174"/>
      <c r="AP1589" s="174"/>
      <c r="AQ1589" s="174"/>
      <c r="AR1589" s="174"/>
      <c r="AS1589" s="174"/>
      <c r="AT1589" s="415"/>
      <c r="AU1589" s="174"/>
      <c r="AV1589" s="437"/>
      <c r="AW1589" s="523"/>
      <c r="AX1589" s="524"/>
      <c r="AY1589" s="422"/>
      <c r="AZ1589" s="524"/>
      <c r="BA1589" s="524"/>
      <c r="BB1589" s="422"/>
      <c r="BC1589" s="524"/>
      <c r="BD1589" s="523"/>
      <c r="BE1589" s="524"/>
      <c r="BF1589" s="524"/>
      <c r="BG1589" s="426">
        <f t="shared" si="32"/>
        <v>0</v>
      </c>
      <c r="BH1589" s="426">
        <f t="shared" si="33"/>
        <v>0</v>
      </c>
      <c r="BI1589" s="426">
        <f t="shared" si="34"/>
        <v>0</v>
      </c>
      <c r="BJ1589" s="426">
        <f t="shared" si="35"/>
        <v>0</v>
      </c>
      <c r="BK1589" s="425" t="b">
        <f t="shared" si="36"/>
        <v>0</v>
      </c>
    </row>
    <row r="1590" spans="1:63" ht="15.75" customHeight="1">
      <c r="A1590" s="174"/>
      <c r="B1590" s="174"/>
      <c r="C1590" s="174"/>
      <c r="D1590" s="63"/>
      <c r="E1590" s="63"/>
      <c r="F1590" s="174"/>
      <c r="G1590" s="174"/>
      <c r="H1590" s="174"/>
      <c r="I1590" s="174"/>
      <c r="J1590" s="174"/>
      <c r="K1590" s="174"/>
      <c r="L1590" s="174"/>
      <c r="M1590" s="174"/>
      <c r="N1590" s="174"/>
      <c r="O1590" s="63"/>
      <c r="P1590" s="63"/>
      <c r="Q1590" s="174"/>
      <c r="R1590" s="63"/>
      <c r="S1590" s="174"/>
      <c r="T1590" s="174"/>
      <c r="U1590" s="174"/>
      <c r="V1590" s="63"/>
      <c r="W1590" s="174"/>
      <c r="X1590" s="174"/>
      <c r="Y1590" s="429"/>
      <c r="Z1590" s="63"/>
      <c r="AA1590" s="63"/>
      <c r="AB1590" s="63"/>
      <c r="AC1590" s="63"/>
      <c r="AD1590" s="174"/>
      <c r="AE1590" s="174"/>
      <c r="AF1590" s="466"/>
      <c r="AG1590" s="174"/>
      <c r="AH1590" s="174"/>
      <c r="AI1590" s="174"/>
      <c r="AJ1590" s="174"/>
      <c r="AK1590" s="174"/>
      <c r="AL1590" s="174"/>
      <c r="AM1590" s="174"/>
      <c r="AN1590" s="174"/>
      <c r="AO1590" s="174"/>
      <c r="AP1590" s="174"/>
      <c r="AQ1590" s="174"/>
      <c r="AR1590" s="174"/>
      <c r="AS1590" s="174"/>
      <c r="AT1590" s="415"/>
      <c r="AU1590" s="174"/>
      <c r="AV1590" s="437"/>
      <c r="AW1590" s="523"/>
      <c r="AX1590" s="524"/>
      <c r="AY1590" s="422"/>
      <c r="AZ1590" s="524"/>
      <c r="BA1590" s="524"/>
      <c r="BB1590" s="422"/>
      <c r="BC1590" s="524"/>
      <c r="BD1590" s="523"/>
      <c r="BE1590" s="524"/>
      <c r="BF1590" s="524"/>
      <c r="BG1590" s="426">
        <f t="shared" si="32"/>
        <v>0</v>
      </c>
      <c r="BH1590" s="426">
        <f t="shared" si="33"/>
        <v>0</v>
      </c>
      <c r="BI1590" s="426">
        <f t="shared" si="34"/>
        <v>0</v>
      </c>
      <c r="BJ1590" s="426">
        <f t="shared" si="35"/>
        <v>0</v>
      </c>
      <c r="BK1590" s="425" t="b">
        <f t="shared" si="36"/>
        <v>0</v>
      </c>
    </row>
    <row r="1591" spans="1:63" ht="15.75" customHeight="1">
      <c r="A1591" s="174"/>
      <c r="B1591" s="174"/>
      <c r="C1591" s="174"/>
      <c r="D1591" s="63"/>
      <c r="E1591" s="63"/>
      <c r="F1591" s="174"/>
      <c r="G1591" s="174"/>
      <c r="H1591" s="174"/>
      <c r="I1591" s="174"/>
      <c r="J1591" s="174"/>
      <c r="K1591" s="174"/>
      <c r="L1591" s="174"/>
      <c r="M1591" s="174"/>
      <c r="N1591" s="174"/>
      <c r="O1591" s="63"/>
      <c r="P1591" s="63"/>
      <c r="Q1591" s="174"/>
      <c r="R1591" s="63"/>
      <c r="S1591" s="174"/>
      <c r="T1591" s="174"/>
      <c r="U1591" s="174"/>
      <c r="V1591" s="63"/>
      <c r="W1591" s="174"/>
      <c r="X1591" s="174"/>
      <c r="Y1591" s="429"/>
      <c r="Z1591" s="63"/>
      <c r="AA1591" s="63"/>
      <c r="AB1591" s="63"/>
      <c r="AC1591" s="63"/>
      <c r="AD1591" s="174"/>
      <c r="AE1591" s="174"/>
      <c r="AF1591" s="466"/>
      <c r="AG1591" s="174"/>
      <c r="AH1591" s="174"/>
      <c r="AI1591" s="174"/>
      <c r="AJ1591" s="174"/>
      <c r="AK1591" s="174"/>
      <c r="AL1591" s="174"/>
      <c r="AM1591" s="174"/>
      <c r="AN1591" s="174"/>
      <c r="AO1591" s="174"/>
      <c r="AP1591" s="174"/>
      <c r="AQ1591" s="174"/>
      <c r="AR1591" s="174"/>
      <c r="AS1591" s="174"/>
      <c r="AT1591" s="415"/>
      <c r="AU1591" s="174"/>
      <c r="AV1591" s="437"/>
      <c r="AW1591" s="523"/>
      <c r="AX1591" s="524"/>
      <c r="AY1591" s="422"/>
      <c r="AZ1591" s="524"/>
      <c r="BA1591" s="524"/>
      <c r="BB1591" s="422"/>
      <c r="BC1591" s="524"/>
      <c r="BD1591" s="523"/>
      <c r="BE1591" s="524"/>
      <c r="BF1591" s="524"/>
      <c r="BG1591" s="426">
        <f t="shared" si="32"/>
        <v>0</v>
      </c>
      <c r="BH1591" s="426">
        <f t="shared" si="33"/>
        <v>0</v>
      </c>
      <c r="BI1591" s="426">
        <f t="shared" si="34"/>
        <v>0</v>
      </c>
      <c r="BJ1591" s="426">
        <f t="shared" si="35"/>
        <v>0</v>
      </c>
      <c r="BK1591" s="425" t="b">
        <f t="shared" si="36"/>
        <v>0</v>
      </c>
    </row>
    <row r="1592" spans="1:63" ht="15.75" customHeight="1">
      <c r="A1592" s="174"/>
      <c r="B1592" s="174"/>
      <c r="C1592" s="174"/>
      <c r="D1592" s="63"/>
      <c r="E1592" s="63"/>
      <c r="F1592" s="174"/>
      <c r="G1592" s="174"/>
      <c r="H1592" s="174"/>
      <c r="I1592" s="174"/>
      <c r="J1592" s="174"/>
      <c r="K1592" s="174"/>
      <c r="L1592" s="174"/>
      <c r="M1592" s="174"/>
      <c r="N1592" s="174"/>
      <c r="O1592" s="63"/>
      <c r="P1592" s="63"/>
      <c r="Q1592" s="174"/>
      <c r="R1592" s="63"/>
      <c r="S1592" s="174"/>
      <c r="T1592" s="174"/>
      <c r="U1592" s="174"/>
      <c r="V1592" s="63"/>
      <c r="W1592" s="174"/>
      <c r="X1592" s="174"/>
      <c r="Y1592" s="429"/>
      <c r="Z1592" s="63"/>
      <c r="AA1592" s="63"/>
      <c r="AB1592" s="63"/>
      <c r="AC1592" s="63"/>
      <c r="AD1592" s="174"/>
      <c r="AE1592" s="174"/>
      <c r="AF1592" s="466"/>
      <c r="AG1592" s="174"/>
      <c r="AH1592" s="174"/>
      <c r="AI1592" s="174"/>
      <c r="AJ1592" s="174"/>
      <c r="AK1592" s="174"/>
      <c r="AL1592" s="174"/>
      <c r="AM1592" s="174"/>
      <c r="AN1592" s="174"/>
      <c r="AO1592" s="174"/>
      <c r="AP1592" s="174"/>
      <c r="AQ1592" s="174"/>
      <c r="AR1592" s="174"/>
      <c r="AS1592" s="174"/>
      <c r="AT1592" s="415"/>
      <c r="AU1592" s="174"/>
      <c r="AV1592" s="437"/>
      <c r="AW1592" s="523"/>
      <c r="AX1592" s="524"/>
      <c r="AY1592" s="422"/>
      <c r="AZ1592" s="524"/>
      <c r="BA1592" s="524"/>
      <c r="BB1592" s="422"/>
      <c r="BC1592" s="524"/>
      <c r="BD1592" s="523"/>
      <c r="BE1592" s="524"/>
      <c r="BF1592" s="524"/>
      <c r="BG1592" s="426">
        <f t="shared" si="32"/>
        <v>0</v>
      </c>
      <c r="BH1592" s="426">
        <f t="shared" si="33"/>
        <v>0</v>
      </c>
      <c r="BI1592" s="426">
        <f t="shared" si="34"/>
        <v>0</v>
      </c>
      <c r="BJ1592" s="426">
        <f t="shared" si="35"/>
        <v>0</v>
      </c>
      <c r="BK1592" s="425" t="b">
        <f t="shared" si="36"/>
        <v>0</v>
      </c>
    </row>
    <row r="1593" spans="1:63" ht="15.75" customHeight="1">
      <c r="A1593" s="174"/>
      <c r="B1593" s="174"/>
      <c r="C1593" s="174"/>
      <c r="D1593" s="63"/>
      <c r="E1593" s="63"/>
      <c r="F1593" s="174"/>
      <c r="G1593" s="174"/>
      <c r="H1593" s="174"/>
      <c r="I1593" s="174"/>
      <c r="J1593" s="174"/>
      <c r="K1593" s="174"/>
      <c r="L1593" s="174"/>
      <c r="M1593" s="174"/>
      <c r="N1593" s="174"/>
      <c r="O1593" s="63"/>
      <c r="P1593" s="63"/>
      <c r="Q1593" s="174"/>
      <c r="R1593" s="63"/>
      <c r="S1593" s="174"/>
      <c r="T1593" s="174"/>
      <c r="U1593" s="174"/>
      <c r="V1593" s="63"/>
      <c r="W1593" s="174"/>
      <c r="X1593" s="174"/>
      <c r="Y1593" s="429"/>
      <c r="Z1593" s="63"/>
      <c r="AA1593" s="63"/>
      <c r="AB1593" s="63"/>
      <c r="AC1593" s="63"/>
      <c r="AD1593" s="174"/>
      <c r="AE1593" s="174"/>
      <c r="AF1593" s="466"/>
      <c r="AG1593" s="174"/>
      <c r="AH1593" s="174"/>
      <c r="AI1593" s="174"/>
      <c r="AJ1593" s="174"/>
      <c r="AK1593" s="174"/>
      <c r="AL1593" s="174"/>
      <c r="AM1593" s="174"/>
      <c r="AN1593" s="174"/>
      <c r="AO1593" s="174"/>
      <c r="AP1593" s="174"/>
      <c r="AQ1593" s="174"/>
      <c r="AR1593" s="174"/>
      <c r="AS1593" s="174"/>
      <c r="AT1593" s="415"/>
      <c r="AU1593" s="174"/>
      <c r="AV1593" s="437"/>
      <c r="AW1593" s="523"/>
      <c r="AX1593" s="524"/>
      <c r="AY1593" s="422"/>
      <c r="AZ1593" s="524"/>
      <c r="BA1593" s="524"/>
      <c r="BB1593" s="422"/>
      <c r="BC1593" s="524"/>
      <c r="BD1593" s="523"/>
      <c r="BE1593" s="524"/>
      <c r="BF1593" s="524"/>
      <c r="BG1593" s="426">
        <f t="shared" si="32"/>
        <v>0</v>
      </c>
      <c r="BH1593" s="426">
        <f t="shared" si="33"/>
        <v>0</v>
      </c>
      <c r="BI1593" s="426">
        <f t="shared" si="34"/>
        <v>0</v>
      </c>
      <c r="BJ1593" s="426">
        <f t="shared" si="35"/>
        <v>0</v>
      </c>
      <c r="BK1593" s="425" t="b">
        <f t="shared" si="36"/>
        <v>0</v>
      </c>
    </row>
    <row r="1594" spans="1:63" ht="15.75" customHeight="1">
      <c r="A1594" s="174"/>
      <c r="B1594" s="174"/>
      <c r="C1594" s="174"/>
      <c r="D1594" s="63"/>
      <c r="E1594" s="63"/>
      <c r="F1594" s="174"/>
      <c r="G1594" s="174"/>
      <c r="H1594" s="174"/>
      <c r="I1594" s="174"/>
      <c r="J1594" s="174"/>
      <c r="K1594" s="174"/>
      <c r="L1594" s="174"/>
      <c r="M1594" s="174"/>
      <c r="N1594" s="174"/>
      <c r="O1594" s="63"/>
      <c r="P1594" s="63"/>
      <c r="Q1594" s="174"/>
      <c r="R1594" s="63"/>
      <c r="S1594" s="174"/>
      <c r="T1594" s="174"/>
      <c r="U1594" s="174"/>
      <c r="V1594" s="63"/>
      <c r="W1594" s="174"/>
      <c r="X1594" s="174"/>
      <c r="Y1594" s="429"/>
      <c r="Z1594" s="63"/>
      <c r="AA1594" s="63"/>
      <c r="AB1594" s="63"/>
      <c r="AC1594" s="63"/>
      <c r="AD1594" s="174"/>
      <c r="AE1594" s="174"/>
      <c r="AF1594" s="466"/>
      <c r="AG1594" s="174"/>
      <c r="AH1594" s="174"/>
      <c r="AI1594" s="174"/>
      <c r="AJ1594" s="174"/>
      <c r="AK1594" s="174"/>
      <c r="AL1594" s="174"/>
      <c r="AM1594" s="174"/>
      <c r="AN1594" s="174"/>
      <c r="AO1594" s="174"/>
      <c r="AP1594" s="174"/>
      <c r="AQ1594" s="174"/>
      <c r="AR1594" s="174"/>
      <c r="AS1594" s="174"/>
      <c r="AT1594" s="415"/>
      <c r="AU1594" s="174"/>
      <c r="AV1594" s="437"/>
      <c r="AW1594" s="523"/>
      <c r="AX1594" s="524"/>
      <c r="AY1594" s="422"/>
      <c r="AZ1594" s="524"/>
      <c r="BA1594" s="524"/>
      <c r="BB1594" s="422"/>
      <c r="BC1594" s="524"/>
      <c r="BD1594" s="523"/>
      <c r="BE1594" s="524"/>
      <c r="BF1594" s="524"/>
      <c r="BG1594" s="426">
        <f t="shared" si="32"/>
        <v>0</v>
      </c>
      <c r="BH1594" s="426">
        <f t="shared" si="33"/>
        <v>0</v>
      </c>
      <c r="BI1594" s="426">
        <f t="shared" si="34"/>
        <v>0</v>
      </c>
      <c r="BJ1594" s="426">
        <f t="shared" si="35"/>
        <v>0</v>
      </c>
      <c r="BK1594" s="425" t="b">
        <f t="shared" si="36"/>
        <v>0</v>
      </c>
    </row>
    <row r="1595" spans="1:63" ht="15.75" customHeight="1">
      <c r="A1595" s="174"/>
      <c r="B1595" s="174"/>
      <c r="C1595" s="174"/>
      <c r="D1595" s="63"/>
      <c r="E1595" s="63"/>
      <c r="F1595" s="174"/>
      <c r="G1595" s="174"/>
      <c r="H1595" s="174"/>
      <c r="I1595" s="174"/>
      <c r="J1595" s="174"/>
      <c r="K1595" s="174"/>
      <c r="L1595" s="174"/>
      <c r="M1595" s="174"/>
      <c r="N1595" s="174"/>
      <c r="O1595" s="63"/>
      <c r="P1595" s="63"/>
      <c r="Q1595" s="174"/>
      <c r="R1595" s="63"/>
      <c r="S1595" s="174"/>
      <c r="T1595" s="174"/>
      <c r="U1595" s="174"/>
      <c r="V1595" s="63"/>
      <c r="W1595" s="174"/>
      <c r="X1595" s="174"/>
      <c r="Y1595" s="429"/>
      <c r="Z1595" s="63"/>
      <c r="AA1595" s="63"/>
      <c r="AB1595" s="63"/>
      <c r="AC1595" s="63"/>
      <c r="AD1595" s="174"/>
      <c r="AE1595" s="174"/>
      <c r="AF1595" s="466"/>
      <c r="AG1595" s="174"/>
      <c r="AH1595" s="174"/>
      <c r="AI1595" s="174"/>
      <c r="AJ1595" s="174"/>
      <c r="AK1595" s="174"/>
      <c r="AL1595" s="174"/>
      <c r="AM1595" s="174"/>
      <c r="AN1595" s="174"/>
      <c r="AO1595" s="174"/>
      <c r="AP1595" s="174"/>
      <c r="AQ1595" s="174"/>
      <c r="AR1595" s="174"/>
      <c r="AS1595" s="174"/>
      <c r="AT1595" s="415"/>
      <c r="AU1595" s="174"/>
      <c r="AV1595" s="437"/>
      <c r="AW1595" s="523"/>
      <c r="AX1595" s="524"/>
      <c r="AY1595" s="422"/>
      <c r="AZ1595" s="524"/>
      <c r="BA1595" s="524"/>
      <c r="BB1595" s="422"/>
      <c r="BC1595" s="524"/>
      <c r="BD1595" s="523"/>
      <c r="BE1595" s="524"/>
      <c r="BF1595" s="524"/>
      <c r="BG1595" s="426">
        <f t="shared" si="32"/>
        <v>0</v>
      </c>
      <c r="BH1595" s="426">
        <f t="shared" si="33"/>
        <v>0</v>
      </c>
      <c r="BI1595" s="426">
        <f t="shared" si="34"/>
        <v>0</v>
      </c>
      <c r="BJ1595" s="426">
        <f t="shared" si="35"/>
        <v>0</v>
      </c>
      <c r="BK1595" s="425" t="b">
        <f t="shared" si="36"/>
        <v>0</v>
      </c>
    </row>
    <row r="1596" spans="1:63" ht="15.75" customHeight="1">
      <c r="A1596" s="174"/>
      <c r="B1596" s="174"/>
      <c r="C1596" s="174"/>
      <c r="D1596" s="63"/>
      <c r="E1596" s="63"/>
      <c r="F1596" s="174"/>
      <c r="G1596" s="174"/>
      <c r="H1596" s="174"/>
      <c r="I1596" s="174"/>
      <c r="J1596" s="174"/>
      <c r="K1596" s="174"/>
      <c r="L1596" s="174"/>
      <c r="M1596" s="174"/>
      <c r="N1596" s="174"/>
      <c r="O1596" s="63"/>
      <c r="P1596" s="63"/>
      <c r="Q1596" s="174"/>
      <c r="R1596" s="63"/>
      <c r="S1596" s="174"/>
      <c r="T1596" s="174"/>
      <c r="U1596" s="174"/>
      <c r="V1596" s="63"/>
      <c r="W1596" s="174"/>
      <c r="X1596" s="174"/>
      <c r="Y1596" s="429"/>
      <c r="Z1596" s="63"/>
      <c r="AA1596" s="63"/>
      <c r="AB1596" s="63"/>
      <c r="AC1596" s="63"/>
      <c r="AD1596" s="174"/>
      <c r="AE1596" s="174"/>
      <c r="AF1596" s="466"/>
      <c r="AG1596" s="174"/>
      <c r="AH1596" s="174"/>
      <c r="AI1596" s="174"/>
      <c r="AJ1596" s="174"/>
      <c r="AK1596" s="174"/>
      <c r="AL1596" s="174"/>
      <c r="AM1596" s="174"/>
      <c r="AN1596" s="174"/>
      <c r="AO1596" s="174"/>
      <c r="AP1596" s="174"/>
      <c r="AQ1596" s="174"/>
      <c r="AR1596" s="174"/>
      <c r="AS1596" s="174"/>
      <c r="AT1596" s="415"/>
      <c r="AU1596" s="174"/>
      <c r="AV1596" s="437"/>
      <c r="AW1596" s="523"/>
      <c r="AX1596" s="524"/>
      <c r="AY1596" s="422"/>
      <c r="AZ1596" s="524"/>
      <c r="BA1596" s="524"/>
      <c r="BB1596" s="422"/>
      <c r="BC1596" s="524"/>
      <c r="BD1596" s="523"/>
      <c r="BE1596" s="524"/>
      <c r="BF1596" s="524"/>
      <c r="BG1596" s="426">
        <f t="shared" si="32"/>
        <v>0</v>
      </c>
      <c r="BH1596" s="426">
        <f t="shared" si="33"/>
        <v>0</v>
      </c>
      <c r="BI1596" s="426">
        <f t="shared" si="34"/>
        <v>0</v>
      </c>
      <c r="BJ1596" s="426">
        <f t="shared" si="35"/>
        <v>0</v>
      </c>
      <c r="BK1596" s="425" t="b">
        <f t="shared" si="36"/>
        <v>0</v>
      </c>
    </row>
    <row r="1597" spans="1:63" ht="15.75" customHeight="1">
      <c r="A1597" s="174"/>
      <c r="B1597" s="174"/>
      <c r="C1597" s="174"/>
      <c r="D1597" s="63"/>
      <c r="E1597" s="63"/>
      <c r="F1597" s="174"/>
      <c r="G1597" s="174"/>
      <c r="H1597" s="174"/>
      <c r="I1597" s="174"/>
      <c r="J1597" s="174"/>
      <c r="K1597" s="174"/>
      <c r="L1597" s="174"/>
      <c r="M1597" s="174"/>
      <c r="N1597" s="174"/>
      <c r="O1597" s="63"/>
      <c r="P1597" s="63"/>
      <c r="Q1597" s="174"/>
      <c r="R1597" s="63"/>
      <c r="S1597" s="174"/>
      <c r="T1597" s="174"/>
      <c r="U1597" s="174"/>
      <c r="V1597" s="63"/>
      <c r="W1597" s="174"/>
      <c r="X1597" s="174"/>
      <c r="Y1597" s="429"/>
      <c r="Z1597" s="63"/>
      <c r="AA1597" s="63"/>
      <c r="AB1597" s="63"/>
      <c r="AC1597" s="63"/>
      <c r="AD1597" s="174"/>
      <c r="AE1597" s="174"/>
      <c r="AF1597" s="466"/>
      <c r="AG1597" s="174"/>
      <c r="AH1597" s="174"/>
      <c r="AI1597" s="174"/>
      <c r="AJ1597" s="174"/>
      <c r="AK1597" s="174"/>
      <c r="AL1597" s="174"/>
      <c r="AM1597" s="174"/>
      <c r="AN1597" s="174"/>
      <c r="AO1597" s="174"/>
      <c r="AP1597" s="174"/>
      <c r="AQ1597" s="174"/>
      <c r="AR1597" s="174"/>
      <c r="AS1597" s="174"/>
      <c r="AT1597" s="415"/>
      <c r="AU1597" s="174"/>
      <c r="AV1597" s="437"/>
      <c r="AW1597" s="523"/>
      <c r="AX1597" s="524"/>
      <c r="AY1597" s="422"/>
      <c r="AZ1597" s="524"/>
      <c r="BA1597" s="524"/>
      <c r="BB1597" s="422"/>
      <c r="BC1597" s="524"/>
      <c r="BD1597" s="523"/>
      <c r="BE1597" s="524"/>
      <c r="BF1597" s="524"/>
      <c r="BG1597" s="426">
        <f t="shared" si="32"/>
        <v>0</v>
      </c>
      <c r="BH1597" s="426">
        <f t="shared" si="33"/>
        <v>0</v>
      </c>
      <c r="BI1597" s="426">
        <f t="shared" si="34"/>
        <v>0</v>
      </c>
      <c r="BJ1597" s="426">
        <f t="shared" si="35"/>
        <v>0</v>
      </c>
      <c r="BK1597" s="425" t="b">
        <f t="shared" si="36"/>
        <v>0</v>
      </c>
    </row>
    <row r="1598" spans="1:63" ht="15.75" customHeight="1">
      <c r="A1598" s="174"/>
      <c r="B1598" s="174"/>
      <c r="C1598" s="174"/>
      <c r="D1598" s="63"/>
      <c r="E1598" s="63"/>
      <c r="F1598" s="174"/>
      <c r="G1598" s="174"/>
      <c r="H1598" s="174"/>
      <c r="I1598" s="174"/>
      <c r="J1598" s="174"/>
      <c r="K1598" s="174"/>
      <c r="L1598" s="174"/>
      <c r="M1598" s="174"/>
      <c r="N1598" s="174"/>
      <c r="O1598" s="63"/>
      <c r="P1598" s="63"/>
      <c r="Q1598" s="174"/>
      <c r="R1598" s="63"/>
      <c r="S1598" s="174"/>
      <c r="T1598" s="174"/>
      <c r="U1598" s="174"/>
      <c r="V1598" s="63"/>
      <c r="W1598" s="174"/>
      <c r="X1598" s="174"/>
      <c r="Y1598" s="429"/>
      <c r="Z1598" s="63"/>
      <c r="AA1598" s="63"/>
      <c r="AB1598" s="63"/>
      <c r="AC1598" s="63"/>
      <c r="AD1598" s="174"/>
      <c r="AE1598" s="174"/>
      <c r="AF1598" s="466"/>
      <c r="AG1598" s="174"/>
      <c r="AH1598" s="174"/>
      <c r="AI1598" s="174"/>
      <c r="AJ1598" s="174"/>
      <c r="AK1598" s="174"/>
      <c r="AL1598" s="174"/>
      <c r="AM1598" s="174"/>
      <c r="AN1598" s="174"/>
      <c r="AO1598" s="174"/>
      <c r="AP1598" s="174"/>
      <c r="AQ1598" s="174"/>
      <c r="AR1598" s="174"/>
      <c r="AS1598" s="174"/>
      <c r="AT1598" s="415"/>
      <c r="AU1598" s="174"/>
      <c r="AV1598" s="437"/>
      <c r="AW1598" s="523"/>
      <c r="AX1598" s="524"/>
      <c r="AY1598" s="422"/>
      <c r="AZ1598" s="524"/>
      <c r="BA1598" s="524"/>
      <c r="BB1598" s="422"/>
      <c r="BC1598" s="524"/>
      <c r="BD1598" s="523"/>
      <c r="BE1598" s="524"/>
      <c r="BF1598" s="524"/>
      <c r="BG1598" s="426">
        <f t="shared" si="32"/>
        <v>0</v>
      </c>
      <c r="BH1598" s="426">
        <f t="shared" si="33"/>
        <v>0</v>
      </c>
      <c r="BI1598" s="426">
        <f t="shared" si="34"/>
        <v>0</v>
      </c>
      <c r="BJ1598" s="426">
        <f t="shared" si="35"/>
        <v>0</v>
      </c>
      <c r="BK1598" s="425" t="b">
        <f t="shared" si="36"/>
        <v>0</v>
      </c>
    </row>
    <row r="1599" spans="1:63" ht="15.75" customHeight="1">
      <c r="A1599" s="174"/>
      <c r="B1599" s="174"/>
      <c r="C1599" s="174"/>
      <c r="D1599" s="63"/>
      <c r="E1599" s="63"/>
      <c r="F1599" s="174"/>
      <c r="G1599" s="174"/>
      <c r="H1599" s="174"/>
      <c r="I1599" s="174"/>
      <c r="J1599" s="174"/>
      <c r="K1599" s="174"/>
      <c r="L1599" s="174"/>
      <c r="M1599" s="174"/>
      <c r="N1599" s="174"/>
      <c r="O1599" s="63"/>
      <c r="P1599" s="63"/>
      <c r="Q1599" s="174"/>
      <c r="R1599" s="63"/>
      <c r="S1599" s="174"/>
      <c r="T1599" s="174"/>
      <c r="U1599" s="174"/>
      <c r="V1599" s="63"/>
      <c r="W1599" s="174"/>
      <c r="X1599" s="174"/>
      <c r="Y1599" s="429"/>
      <c r="Z1599" s="63"/>
      <c r="AA1599" s="63"/>
      <c r="AB1599" s="63"/>
      <c r="AC1599" s="63"/>
      <c r="AD1599" s="174"/>
      <c r="AE1599" s="174"/>
      <c r="AF1599" s="466"/>
      <c r="AG1599" s="174"/>
      <c r="AH1599" s="174"/>
      <c r="AI1599" s="174"/>
      <c r="AJ1599" s="174"/>
      <c r="AK1599" s="174"/>
      <c r="AL1599" s="174"/>
      <c r="AM1599" s="174"/>
      <c r="AN1599" s="174"/>
      <c r="AO1599" s="174"/>
      <c r="AP1599" s="174"/>
      <c r="AQ1599" s="174"/>
      <c r="AR1599" s="174"/>
      <c r="AS1599" s="174"/>
      <c r="AT1599" s="415"/>
      <c r="AU1599" s="174"/>
      <c r="AV1599" s="437"/>
      <c r="AW1599" s="523"/>
      <c r="AX1599" s="524"/>
      <c r="AY1599" s="422"/>
      <c r="AZ1599" s="524"/>
      <c r="BA1599" s="524"/>
      <c r="BB1599" s="422"/>
      <c r="BC1599" s="524"/>
      <c r="BD1599" s="523"/>
      <c r="BE1599" s="524"/>
      <c r="BF1599" s="524"/>
      <c r="BG1599" s="426">
        <f t="shared" si="32"/>
        <v>0</v>
      </c>
      <c r="BH1599" s="426">
        <f t="shared" si="33"/>
        <v>0</v>
      </c>
      <c r="BI1599" s="426">
        <f t="shared" si="34"/>
        <v>0</v>
      </c>
      <c r="BJ1599" s="426">
        <f t="shared" si="35"/>
        <v>0</v>
      </c>
      <c r="BK1599" s="425" t="b">
        <f t="shared" si="36"/>
        <v>0</v>
      </c>
    </row>
    <row r="1600" spans="1:63" ht="15.75" customHeight="1">
      <c r="A1600" s="174"/>
      <c r="B1600" s="174"/>
      <c r="C1600" s="174"/>
      <c r="D1600" s="63"/>
      <c r="E1600" s="63"/>
      <c r="F1600" s="174"/>
      <c r="G1600" s="174"/>
      <c r="H1600" s="174"/>
      <c r="I1600" s="174"/>
      <c r="J1600" s="174"/>
      <c r="K1600" s="174"/>
      <c r="L1600" s="174"/>
      <c r="M1600" s="174"/>
      <c r="N1600" s="174"/>
      <c r="O1600" s="63"/>
      <c r="P1600" s="63"/>
      <c r="Q1600" s="174"/>
      <c r="R1600" s="63"/>
      <c r="S1600" s="174"/>
      <c r="T1600" s="174"/>
      <c r="U1600" s="174"/>
      <c r="V1600" s="63"/>
      <c r="W1600" s="174"/>
      <c r="X1600" s="174"/>
      <c r="Y1600" s="429"/>
      <c r="Z1600" s="63"/>
      <c r="AA1600" s="63"/>
      <c r="AB1600" s="63"/>
      <c r="AC1600" s="63"/>
      <c r="AD1600" s="174"/>
      <c r="AE1600" s="174"/>
      <c r="AF1600" s="466"/>
      <c r="AG1600" s="174"/>
      <c r="AH1600" s="174"/>
      <c r="AI1600" s="174"/>
      <c r="AJ1600" s="174"/>
      <c r="AK1600" s="174"/>
      <c r="AL1600" s="174"/>
      <c r="AM1600" s="174"/>
      <c r="AN1600" s="174"/>
      <c r="AO1600" s="174"/>
      <c r="AP1600" s="174"/>
      <c r="AQ1600" s="174"/>
      <c r="AR1600" s="174"/>
      <c r="AS1600" s="174"/>
      <c r="AT1600" s="415"/>
      <c r="AU1600" s="174"/>
      <c r="AV1600" s="437"/>
      <c r="AW1600" s="523"/>
      <c r="AX1600" s="524"/>
      <c r="AY1600" s="422"/>
      <c r="AZ1600" s="524"/>
      <c r="BA1600" s="524"/>
      <c r="BB1600" s="422"/>
      <c r="BC1600" s="524"/>
      <c r="BD1600" s="523"/>
      <c r="BE1600" s="524"/>
      <c r="BF1600" s="524"/>
      <c r="BG1600" s="426">
        <f t="shared" si="32"/>
        <v>0</v>
      </c>
      <c r="BH1600" s="426">
        <f t="shared" si="33"/>
        <v>0</v>
      </c>
      <c r="BI1600" s="426">
        <f t="shared" si="34"/>
        <v>0</v>
      </c>
      <c r="BJ1600" s="426">
        <f t="shared" si="35"/>
        <v>0</v>
      </c>
      <c r="BK1600" s="425" t="b">
        <f t="shared" si="36"/>
        <v>0</v>
      </c>
    </row>
    <row r="1601" spans="1:63" ht="15.75" customHeight="1">
      <c r="A1601" s="174"/>
      <c r="B1601" s="174"/>
      <c r="C1601" s="174"/>
      <c r="D1601" s="63"/>
      <c r="E1601" s="63"/>
      <c r="F1601" s="174"/>
      <c r="G1601" s="174"/>
      <c r="H1601" s="174"/>
      <c r="I1601" s="174"/>
      <c r="J1601" s="174"/>
      <c r="K1601" s="174"/>
      <c r="L1601" s="174"/>
      <c r="M1601" s="174"/>
      <c r="N1601" s="174"/>
      <c r="O1601" s="63"/>
      <c r="P1601" s="63"/>
      <c r="Q1601" s="174"/>
      <c r="R1601" s="63"/>
      <c r="S1601" s="174"/>
      <c r="T1601" s="174"/>
      <c r="U1601" s="174"/>
      <c r="V1601" s="63"/>
      <c r="W1601" s="174"/>
      <c r="X1601" s="174"/>
      <c r="Y1601" s="429"/>
      <c r="Z1601" s="63"/>
      <c r="AA1601" s="63"/>
      <c r="AB1601" s="63"/>
      <c r="AC1601" s="63"/>
      <c r="AD1601" s="174"/>
      <c r="AE1601" s="174"/>
      <c r="AF1601" s="466"/>
      <c r="AG1601" s="174"/>
      <c r="AH1601" s="174"/>
      <c r="AI1601" s="174"/>
      <c r="AJ1601" s="174"/>
      <c r="AK1601" s="174"/>
      <c r="AL1601" s="174"/>
      <c r="AM1601" s="174"/>
      <c r="AN1601" s="174"/>
      <c r="AO1601" s="174"/>
      <c r="AP1601" s="174"/>
      <c r="AQ1601" s="174"/>
      <c r="AR1601" s="174"/>
      <c r="AS1601" s="174"/>
      <c r="AT1601" s="415"/>
      <c r="AU1601" s="174"/>
      <c r="AV1601" s="437"/>
      <c r="AW1601" s="523"/>
      <c r="AX1601" s="524"/>
      <c r="AY1601" s="422"/>
      <c r="AZ1601" s="524"/>
      <c r="BA1601" s="524"/>
      <c r="BB1601" s="422"/>
      <c r="BC1601" s="524"/>
      <c r="BD1601" s="523"/>
      <c r="BE1601" s="524"/>
      <c r="BF1601" s="524"/>
      <c r="BG1601" s="426">
        <f t="shared" si="32"/>
        <v>0</v>
      </c>
      <c r="BH1601" s="426">
        <f t="shared" si="33"/>
        <v>0</v>
      </c>
      <c r="BI1601" s="426">
        <f t="shared" si="34"/>
        <v>0</v>
      </c>
      <c r="BJ1601" s="426">
        <f t="shared" si="35"/>
        <v>0</v>
      </c>
      <c r="BK1601" s="425" t="b">
        <f t="shared" si="36"/>
        <v>0</v>
      </c>
    </row>
    <row r="1602" spans="1:63" ht="15.75" customHeight="1">
      <c r="A1602" s="174"/>
      <c r="B1602" s="174"/>
      <c r="C1602" s="174"/>
      <c r="D1602" s="63"/>
      <c r="E1602" s="63"/>
      <c r="F1602" s="174"/>
      <c r="G1602" s="174"/>
      <c r="H1602" s="174"/>
      <c r="I1602" s="174"/>
      <c r="J1602" s="174"/>
      <c r="K1602" s="174"/>
      <c r="L1602" s="174"/>
      <c r="M1602" s="174"/>
      <c r="N1602" s="174"/>
      <c r="O1602" s="63"/>
      <c r="P1602" s="63"/>
      <c r="Q1602" s="174"/>
      <c r="R1602" s="63"/>
      <c r="S1602" s="174"/>
      <c r="T1602" s="174"/>
      <c r="U1602" s="174"/>
      <c r="V1602" s="63"/>
      <c r="W1602" s="174"/>
      <c r="X1602" s="174"/>
      <c r="Y1602" s="429"/>
      <c r="Z1602" s="63"/>
      <c r="AA1602" s="63"/>
      <c r="AB1602" s="63"/>
      <c r="AC1602" s="63"/>
      <c r="AD1602" s="174"/>
      <c r="AE1602" s="174"/>
      <c r="AF1602" s="466"/>
      <c r="AG1602" s="174"/>
      <c r="AH1602" s="174"/>
      <c r="AI1602" s="174"/>
      <c r="AJ1602" s="174"/>
      <c r="AK1602" s="174"/>
      <c r="AL1602" s="174"/>
      <c r="AM1602" s="174"/>
      <c r="AN1602" s="174"/>
      <c r="AO1602" s="174"/>
      <c r="AP1602" s="174"/>
      <c r="AQ1602" s="174"/>
      <c r="AR1602" s="174"/>
      <c r="AS1602" s="174"/>
      <c r="AT1602" s="415"/>
      <c r="AU1602" s="174"/>
      <c r="AV1602" s="437"/>
      <c r="AW1602" s="523"/>
      <c r="AX1602" s="524"/>
      <c r="AY1602" s="422"/>
      <c r="AZ1602" s="524"/>
      <c r="BA1602" s="524"/>
      <c r="BB1602" s="422"/>
      <c r="BC1602" s="524"/>
      <c r="BD1602" s="523"/>
      <c r="BE1602" s="524"/>
      <c r="BF1602" s="524"/>
      <c r="BG1602" s="426">
        <f t="shared" si="32"/>
        <v>0</v>
      </c>
      <c r="BH1602" s="426">
        <f t="shared" si="33"/>
        <v>0</v>
      </c>
      <c r="BI1602" s="426">
        <f t="shared" si="34"/>
        <v>0</v>
      </c>
      <c r="BJ1602" s="426">
        <f t="shared" si="35"/>
        <v>0</v>
      </c>
      <c r="BK1602" s="425" t="b">
        <f t="shared" si="36"/>
        <v>0</v>
      </c>
    </row>
    <row r="1603" spans="1:63" ht="15.75" customHeight="1">
      <c r="A1603" s="174"/>
      <c r="B1603" s="174"/>
      <c r="C1603" s="174"/>
      <c r="D1603" s="63"/>
      <c r="E1603" s="63"/>
      <c r="F1603" s="174"/>
      <c r="G1603" s="174"/>
      <c r="H1603" s="174"/>
      <c r="I1603" s="174"/>
      <c r="J1603" s="174"/>
      <c r="K1603" s="174"/>
      <c r="L1603" s="174"/>
      <c r="M1603" s="174"/>
      <c r="N1603" s="174"/>
      <c r="O1603" s="63"/>
      <c r="P1603" s="63"/>
      <c r="Q1603" s="174"/>
      <c r="R1603" s="63"/>
      <c r="S1603" s="174"/>
      <c r="T1603" s="174"/>
      <c r="U1603" s="174"/>
      <c r="V1603" s="63"/>
      <c r="W1603" s="174"/>
      <c r="X1603" s="174"/>
      <c r="Y1603" s="429"/>
      <c r="Z1603" s="63"/>
      <c r="AA1603" s="63"/>
      <c r="AB1603" s="63"/>
      <c r="AC1603" s="63"/>
      <c r="AD1603" s="174"/>
      <c r="AE1603" s="174"/>
      <c r="AF1603" s="466"/>
      <c r="AG1603" s="174"/>
      <c r="AH1603" s="174"/>
      <c r="AI1603" s="174"/>
      <c r="AJ1603" s="174"/>
      <c r="AK1603" s="174"/>
      <c r="AL1603" s="174"/>
      <c r="AM1603" s="174"/>
      <c r="AN1603" s="174"/>
      <c r="AO1603" s="174"/>
      <c r="AP1603" s="174"/>
      <c r="AQ1603" s="174"/>
      <c r="AR1603" s="174"/>
      <c r="AS1603" s="174"/>
      <c r="AT1603" s="415"/>
      <c r="AU1603" s="174"/>
      <c r="AV1603" s="437"/>
      <c r="AW1603" s="523"/>
      <c r="AX1603" s="524"/>
      <c r="AY1603" s="422"/>
      <c r="AZ1603" s="524"/>
      <c r="BA1603" s="524"/>
      <c r="BB1603" s="422"/>
      <c r="BC1603" s="524"/>
      <c r="BD1603" s="523"/>
      <c r="BE1603" s="524"/>
      <c r="BF1603" s="524"/>
      <c r="BG1603" s="426">
        <f t="shared" si="32"/>
        <v>0</v>
      </c>
      <c r="BH1603" s="426">
        <f t="shared" si="33"/>
        <v>0</v>
      </c>
      <c r="BI1603" s="426">
        <f t="shared" si="34"/>
        <v>0</v>
      </c>
      <c r="BJ1603" s="426">
        <f t="shared" si="35"/>
        <v>0</v>
      </c>
      <c r="BK1603" s="425" t="b">
        <f t="shared" si="36"/>
        <v>0</v>
      </c>
    </row>
    <row r="1604" spans="1:63" ht="15.75" customHeight="1">
      <c r="A1604" s="174"/>
      <c r="B1604" s="174"/>
      <c r="C1604" s="174"/>
      <c r="D1604" s="63"/>
      <c r="E1604" s="63"/>
      <c r="F1604" s="174"/>
      <c r="G1604" s="174"/>
      <c r="H1604" s="174"/>
      <c r="I1604" s="174"/>
      <c r="J1604" s="174"/>
      <c r="K1604" s="174"/>
      <c r="L1604" s="174"/>
      <c r="M1604" s="174"/>
      <c r="N1604" s="174"/>
      <c r="O1604" s="63"/>
      <c r="P1604" s="63"/>
      <c r="Q1604" s="174"/>
      <c r="R1604" s="63"/>
      <c r="S1604" s="174"/>
      <c r="T1604" s="174"/>
      <c r="U1604" s="174"/>
      <c r="V1604" s="63"/>
      <c r="W1604" s="174"/>
      <c r="X1604" s="174"/>
      <c r="Y1604" s="429"/>
      <c r="Z1604" s="63"/>
      <c r="AA1604" s="63"/>
      <c r="AB1604" s="63"/>
      <c r="AC1604" s="63"/>
      <c r="AD1604" s="174"/>
      <c r="AE1604" s="174"/>
      <c r="AF1604" s="466"/>
      <c r="AG1604" s="174"/>
      <c r="AH1604" s="174"/>
      <c r="AI1604" s="174"/>
      <c r="AJ1604" s="174"/>
      <c r="AK1604" s="174"/>
      <c r="AL1604" s="174"/>
      <c r="AM1604" s="174"/>
      <c r="AN1604" s="174"/>
      <c r="AO1604" s="174"/>
      <c r="AP1604" s="174"/>
      <c r="AQ1604" s="174"/>
      <c r="AR1604" s="174"/>
      <c r="AS1604" s="174"/>
      <c r="AT1604" s="415"/>
      <c r="AU1604" s="174"/>
      <c r="AV1604" s="437"/>
      <c r="AW1604" s="523"/>
      <c r="AX1604" s="524"/>
      <c r="AY1604" s="422"/>
      <c r="AZ1604" s="524"/>
      <c r="BA1604" s="524"/>
      <c r="BB1604" s="422"/>
      <c r="BC1604" s="524"/>
      <c r="BD1604" s="523"/>
      <c r="BE1604" s="524"/>
      <c r="BF1604" s="524"/>
      <c r="BG1604" s="426">
        <f t="shared" si="32"/>
        <v>0</v>
      </c>
      <c r="BH1604" s="426">
        <f t="shared" si="33"/>
        <v>0</v>
      </c>
      <c r="BI1604" s="426">
        <f t="shared" si="34"/>
        <v>0</v>
      </c>
      <c r="BJ1604" s="426">
        <f t="shared" si="35"/>
        <v>0</v>
      </c>
      <c r="BK1604" s="425" t="b">
        <f t="shared" si="36"/>
        <v>0</v>
      </c>
    </row>
    <row r="1605" spans="1:63" ht="15.75" customHeight="1">
      <c r="A1605" s="174"/>
      <c r="B1605" s="174"/>
      <c r="C1605" s="174"/>
      <c r="D1605" s="63"/>
      <c r="E1605" s="63"/>
      <c r="F1605" s="174"/>
      <c r="G1605" s="174"/>
      <c r="H1605" s="174"/>
      <c r="I1605" s="174"/>
      <c r="J1605" s="174"/>
      <c r="K1605" s="174"/>
      <c r="L1605" s="174"/>
      <c r="M1605" s="174"/>
      <c r="N1605" s="174"/>
      <c r="O1605" s="63"/>
      <c r="P1605" s="63"/>
      <c r="Q1605" s="174"/>
      <c r="R1605" s="63"/>
      <c r="S1605" s="174"/>
      <c r="T1605" s="174"/>
      <c r="U1605" s="174"/>
      <c r="V1605" s="63"/>
      <c r="W1605" s="174"/>
      <c r="X1605" s="174"/>
      <c r="Y1605" s="429"/>
      <c r="Z1605" s="63"/>
      <c r="AA1605" s="63"/>
      <c r="AB1605" s="63"/>
      <c r="AC1605" s="63"/>
      <c r="AD1605" s="174"/>
      <c r="AE1605" s="174"/>
      <c r="AF1605" s="466"/>
      <c r="AG1605" s="174"/>
      <c r="AH1605" s="174"/>
      <c r="AI1605" s="174"/>
      <c r="AJ1605" s="174"/>
      <c r="AK1605" s="174"/>
      <c r="AL1605" s="174"/>
      <c r="AM1605" s="174"/>
      <c r="AN1605" s="174"/>
      <c r="AO1605" s="174"/>
      <c r="AP1605" s="174"/>
      <c r="AQ1605" s="174"/>
      <c r="AR1605" s="174"/>
      <c r="AS1605" s="174"/>
      <c r="AT1605" s="415"/>
      <c r="AU1605" s="174"/>
      <c r="AV1605" s="437"/>
      <c r="AW1605" s="523"/>
      <c r="AX1605" s="524"/>
      <c r="AY1605" s="422"/>
      <c r="AZ1605" s="524"/>
      <c r="BA1605" s="524"/>
      <c r="BB1605" s="422"/>
      <c r="BC1605" s="524"/>
      <c r="BD1605" s="523"/>
      <c r="BE1605" s="524"/>
      <c r="BF1605" s="524"/>
      <c r="BG1605" s="426">
        <f t="shared" si="32"/>
        <v>0</v>
      </c>
      <c r="BH1605" s="426">
        <f t="shared" si="33"/>
        <v>0</v>
      </c>
      <c r="BI1605" s="426">
        <f t="shared" si="34"/>
        <v>0</v>
      </c>
      <c r="BJ1605" s="426">
        <f t="shared" si="35"/>
        <v>0</v>
      </c>
      <c r="BK1605" s="425" t="b">
        <f t="shared" si="36"/>
        <v>0</v>
      </c>
    </row>
    <row r="1606" spans="1:63" ht="15.75" customHeight="1">
      <c r="A1606" s="174"/>
      <c r="B1606" s="174"/>
      <c r="C1606" s="174"/>
      <c r="D1606" s="63"/>
      <c r="E1606" s="63"/>
      <c r="F1606" s="174"/>
      <c r="G1606" s="174"/>
      <c r="H1606" s="174"/>
      <c r="I1606" s="174"/>
      <c r="J1606" s="174"/>
      <c r="K1606" s="174"/>
      <c r="L1606" s="174"/>
      <c r="M1606" s="174"/>
      <c r="N1606" s="174"/>
      <c r="O1606" s="63"/>
      <c r="P1606" s="63"/>
      <c r="Q1606" s="174"/>
      <c r="R1606" s="63"/>
      <c r="S1606" s="174"/>
      <c r="T1606" s="174"/>
      <c r="U1606" s="174"/>
      <c r="V1606" s="63"/>
      <c r="W1606" s="174"/>
      <c r="X1606" s="174"/>
      <c r="Y1606" s="429"/>
      <c r="Z1606" s="63"/>
      <c r="AA1606" s="63"/>
      <c r="AB1606" s="63"/>
      <c r="AC1606" s="63"/>
      <c r="AD1606" s="174"/>
      <c r="AE1606" s="174"/>
      <c r="AF1606" s="466"/>
      <c r="AG1606" s="174"/>
      <c r="AH1606" s="174"/>
      <c r="AI1606" s="174"/>
      <c r="AJ1606" s="174"/>
      <c r="AK1606" s="174"/>
      <c r="AL1606" s="174"/>
      <c r="AM1606" s="174"/>
      <c r="AN1606" s="174"/>
      <c r="AO1606" s="174"/>
      <c r="AP1606" s="174"/>
      <c r="AQ1606" s="174"/>
      <c r="AR1606" s="174"/>
      <c r="AS1606" s="174"/>
      <c r="AT1606" s="415"/>
      <c r="AU1606" s="174"/>
      <c r="AV1606" s="437"/>
      <c r="AW1606" s="523"/>
      <c r="AX1606" s="524"/>
      <c r="AY1606" s="422"/>
      <c r="AZ1606" s="524"/>
      <c r="BA1606" s="524"/>
      <c r="BB1606" s="422"/>
      <c r="BC1606" s="524"/>
      <c r="BD1606" s="523"/>
      <c r="BE1606" s="524"/>
      <c r="BF1606" s="524"/>
      <c r="BG1606" s="426">
        <f t="shared" si="32"/>
        <v>0</v>
      </c>
      <c r="BH1606" s="426">
        <f t="shared" si="33"/>
        <v>0</v>
      </c>
      <c r="BI1606" s="426">
        <f t="shared" si="34"/>
        <v>0</v>
      </c>
      <c r="BJ1606" s="426">
        <f t="shared" si="35"/>
        <v>0</v>
      </c>
      <c r="BK1606" s="425" t="b">
        <f t="shared" si="36"/>
        <v>0</v>
      </c>
    </row>
    <row r="1607" spans="1:63" ht="15.75" customHeight="1">
      <c r="A1607" s="174"/>
      <c r="B1607" s="174"/>
      <c r="C1607" s="174"/>
      <c r="D1607" s="63"/>
      <c r="E1607" s="63"/>
      <c r="F1607" s="174"/>
      <c r="G1607" s="174"/>
      <c r="H1607" s="174"/>
      <c r="I1607" s="174"/>
      <c r="J1607" s="174"/>
      <c r="K1607" s="174"/>
      <c r="L1607" s="174"/>
      <c r="M1607" s="174"/>
      <c r="N1607" s="174"/>
      <c r="O1607" s="63"/>
      <c r="P1607" s="63"/>
      <c r="Q1607" s="174"/>
      <c r="R1607" s="63"/>
      <c r="S1607" s="174"/>
      <c r="T1607" s="174"/>
      <c r="U1607" s="174"/>
      <c r="V1607" s="63"/>
      <c r="W1607" s="174"/>
      <c r="X1607" s="174"/>
      <c r="Y1607" s="429"/>
      <c r="Z1607" s="63"/>
      <c r="AA1607" s="63"/>
      <c r="AB1607" s="63"/>
      <c r="AC1607" s="63"/>
      <c r="AD1607" s="174"/>
      <c r="AE1607" s="174"/>
      <c r="AF1607" s="466"/>
      <c r="AG1607" s="174"/>
      <c r="AH1607" s="174"/>
      <c r="AI1607" s="174"/>
      <c r="AJ1607" s="174"/>
      <c r="AK1607" s="174"/>
      <c r="AL1607" s="174"/>
      <c r="AM1607" s="174"/>
      <c r="AN1607" s="174"/>
      <c r="AO1607" s="174"/>
      <c r="AP1607" s="174"/>
      <c r="AQ1607" s="174"/>
      <c r="AR1607" s="174"/>
      <c r="AS1607" s="174"/>
      <c r="AT1607" s="415"/>
      <c r="AU1607" s="174"/>
      <c r="AV1607" s="437"/>
      <c r="AW1607" s="523"/>
      <c r="AX1607" s="524"/>
      <c r="AY1607" s="422"/>
      <c r="AZ1607" s="524"/>
      <c r="BA1607" s="524"/>
      <c r="BB1607" s="422"/>
      <c r="BC1607" s="524"/>
      <c r="BD1607" s="523"/>
      <c r="BE1607" s="524"/>
      <c r="BF1607" s="524"/>
      <c r="BG1607" s="426">
        <f t="shared" si="32"/>
        <v>0</v>
      </c>
      <c r="BH1607" s="426">
        <f t="shared" si="33"/>
        <v>0</v>
      </c>
      <c r="BI1607" s="426">
        <f t="shared" si="34"/>
        <v>0</v>
      </c>
      <c r="BJ1607" s="426">
        <f t="shared" si="35"/>
        <v>0</v>
      </c>
      <c r="BK1607" s="425" t="b">
        <f t="shared" si="36"/>
        <v>0</v>
      </c>
    </row>
    <row r="1608" spans="1:63" ht="15.75" customHeight="1">
      <c r="A1608" s="174"/>
      <c r="B1608" s="174"/>
      <c r="C1608" s="174"/>
      <c r="D1608" s="63"/>
      <c r="E1608" s="63"/>
      <c r="F1608" s="174"/>
      <c r="G1608" s="174"/>
      <c r="H1608" s="174"/>
      <c r="I1608" s="174"/>
      <c r="J1608" s="174"/>
      <c r="K1608" s="174"/>
      <c r="L1608" s="174"/>
      <c r="M1608" s="174"/>
      <c r="N1608" s="174"/>
      <c r="O1608" s="63"/>
      <c r="P1608" s="63"/>
      <c r="Q1608" s="174"/>
      <c r="R1608" s="63"/>
      <c r="S1608" s="174"/>
      <c r="T1608" s="174"/>
      <c r="U1608" s="174"/>
      <c r="V1608" s="63"/>
      <c r="W1608" s="174"/>
      <c r="X1608" s="174"/>
      <c r="Y1608" s="429"/>
      <c r="Z1608" s="63"/>
      <c r="AA1608" s="63"/>
      <c r="AB1608" s="63"/>
      <c r="AC1608" s="63"/>
      <c r="AD1608" s="174"/>
      <c r="AE1608" s="174"/>
      <c r="AF1608" s="466"/>
      <c r="AG1608" s="174"/>
      <c r="AH1608" s="174"/>
      <c r="AI1608" s="174"/>
      <c r="AJ1608" s="174"/>
      <c r="AK1608" s="174"/>
      <c r="AL1608" s="174"/>
      <c r="AM1608" s="174"/>
      <c r="AN1608" s="174"/>
      <c r="AO1608" s="174"/>
      <c r="AP1608" s="174"/>
      <c r="AQ1608" s="174"/>
      <c r="AR1608" s="174"/>
      <c r="AS1608" s="174"/>
      <c r="AT1608" s="415"/>
      <c r="AU1608" s="174"/>
      <c r="AV1608" s="437"/>
      <c r="AW1608" s="523"/>
      <c r="AX1608" s="524"/>
      <c r="AY1608" s="422"/>
      <c r="AZ1608" s="524"/>
      <c r="BA1608" s="524"/>
      <c r="BB1608" s="422"/>
      <c r="BC1608" s="524"/>
      <c r="BD1608" s="523"/>
      <c r="BE1608" s="524"/>
      <c r="BF1608" s="524"/>
      <c r="BG1608" s="426">
        <f t="shared" si="32"/>
        <v>0</v>
      </c>
      <c r="BH1608" s="426">
        <f t="shared" si="33"/>
        <v>0</v>
      </c>
      <c r="BI1608" s="426">
        <f t="shared" si="34"/>
        <v>0</v>
      </c>
      <c r="BJ1608" s="426">
        <f t="shared" si="35"/>
        <v>0</v>
      </c>
      <c r="BK1608" s="425" t="b">
        <f t="shared" si="36"/>
        <v>0</v>
      </c>
    </row>
    <row r="1609" spans="1:63" ht="15.75" customHeight="1">
      <c r="A1609" s="174"/>
      <c r="B1609" s="174"/>
      <c r="C1609" s="174"/>
      <c r="D1609" s="63"/>
      <c r="E1609" s="63"/>
      <c r="F1609" s="174"/>
      <c r="G1609" s="174"/>
      <c r="H1609" s="174"/>
      <c r="I1609" s="174"/>
      <c r="J1609" s="174"/>
      <c r="K1609" s="174"/>
      <c r="L1609" s="174"/>
      <c r="M1609" s="174"/>
      <c r="N1609" s="174"/>
      <c r="O1609" s="63"/>
      <c r="P1609" s="63"/>
      <c r="Q1609" s="174"/>
      <c r="R1609" s="63"/>
      <c r="S1609" s="174"/>
      <c r="T1609" s="174"/>
      <c r="U1609" s="174"/>
      <c r="V1609" s="63"/>
      <c r="W1609" s="174"/>
      <c r="X1609" s="174"/>
      <c r="Y1609" s="429"/>
      <c r="Z1609" s="63"/>
      <c r="AA1609" s="63"/>
      <c r="AB1609" s="63"/>
      <c r="AC1609" s="63"/>
      <c r="AD1609" s="174"/>
      <c r="AE1609" s="174"/>
      <c r="AF1609" s="466"/>
      <c r="AG1609" s="174"/>
      <c r="AH1609" s="174"/>
      <c r="AI1609" s="174"/>
      <c r="AJ1609" s="174"/>
      <c r="AK1609" s="174"/>
      <c r="AL1609" s="174"/>
      <c r="AM1609" s="174"/>
      <c r="AN1609" s="174"/>
      <c r="AO1609" s="174"/>
      <c r="AP1609" s="174"/>
      <c r="AQ1609" s="174"/>
      <c r="AR1609" s="174"/>
      <c r="AS1609" s="174"/>
      <c r="AT1609" s="415"/>
      <c r="AU1609" s="174"/>
      <c r="AV1609" s="437"/>
      <c r="AW1609" s="523"/>
      <c r="AX1609" s="524"/>
      <c r="AY1609" s="422"/>
      <c r="AZ1609" s="524"/>
      <c r="BA1609" s="524"/>
      <c r="BB1609" s="422"/>
      <c r="BC1609" s="524"/>
      <c r="BD1609" s="523"/>
      <c r="BE1609" s="524"/>
      <c r="BF1609" s="524"/>
      <c r="BG1609" s="426">
        <f t="shared" si="32"/>
        <v>0</v>
      </c>
      <c r="BH1609" s="426">
        <f t="shared" si="33"/>
        <v>0</v>
      </c>
      <c r="BI1609" s="426">
        <f t="shared" si="34"/>
        <v>0</v>
      </c>
      <c r="BJ1609" s="426">
        <f t="shared" si="35"/>
        <v>0</v>
      </c>
      <c r="BK1609" s="425" t="b">
        <f t="shared" si="36"/>
        <v>0</v>
      </c>
    </row>
    <row r="1610" spans="1:63" ht="15.75" customHeight="1">
      <c r="A1610" s="174"/>
      <c r="B1610" s="174"/>
      <c r="C1610" s="174"/>
      <c r="D1610" s="63"/>
      <c r="E1610" s="63"/>
      <c r="F1610" s="174"/>
      <c r="G1610" s="174"/>
      <c r="H1610" s="174"/>
      <c r="I1610" s="174"/>
      <c r="J1610" s="174"/>
      <c r="K1610" s="174"/>
      <c r="L1610" s="174"/>
      <c r="M1610" s="174"/>
      <c r="N1610" s="174"/>
      <c r="O1610" s="63"/>
      <c r="P1610" s="63"/>
      <c r="Q1610" s="174"/>
      <c r="R1610" s="63"/>
      <c r="S1610" s="174"/>
      <c r="T1610" s="174"/>
      <c r="U1610" s="174"/>
      <c r="V1610" s="63"/>
      <c r="W1610" s="174"/>
      <c r="X1610" s="174"/>
      <c r="Y1610" s="429"/>
      <c r="Z1610" s="63"/>
      <c r="AA1610" s="63"/>
      <c r="AB1610" s="63"/>
      <c r="AC1610" s="63"/>
      <c r="AD1610" s="174"/>
      <c r="AE1610" s="174"/>
      <c r="AF1610" s="466"/>
      <c r="AG1610" s="174"/>
      <c r="AH1610" s="174"/>
      <c r="AI1610" s="174"/>
      <c r="AJ1610" s="174"/>
      <c r="AK1610" s="174"/>
      <c r="AL1610" s="174"/>
      <c r="AM1610" s="174"/>
      <c r="AN1610" s="174"/>
      <c r="AO1610" s="174"/>
      <c r="AP1610" s="174"/>
      <c r="AQ1610" s="174"/>
      <c r="AR1610" s="174"/>
      <c r="AS1610" s="174"/>
      <c r="AT1610" s="415"/>
      <c r="AU1610" s="174"/>
      <c r="AV1610" s="437"/>
      <c r="AW1610" s="523"/>
      <c r="AX1610" s="524"/>
      <c r="AY1610" s="422"/>
      <c r="AZ1610" s="524"/>
      <c r="BA1610" s="524"/>
      <c r="BB1610" s="422"/>
      <c r="BC1610" s="524"/>
      <c r="BD1610" s="523"/>
      <c r="BE1610" s="524"/>
      <c r="BF1610" s="524"/>
      <c r="BG1610" s="426">
        <f t="shared" si="32"/>
        <v>0</v>
      </c>
      <c r="BH1610" s="426">
        <f t="shared" si="33"/>
        <v>0</v>
      </c>
      <c r="BI1610" s="426">
        <f t="shared" si="34"/>
        <v>0</v>
      </c>
      <c r="BJ1610" s="426">
        <f t="shared" si="35"/>
        <v>0</v>
      </c>
      <c r="BK1610" s="425" t="b">
        <f t="shared" si="36"/>
        <v>0</v>
      </c>
    </row>
    <row r="1611" spans="1:63" ht="15.75" customHeight="1">
      <c r="A1611" s="174"/>
      <c r="B1611" s="174"/>
      <c r="C1611" s="174"/>
      <c r="D1611" s="63"/>
      <c r="E1611" s="63"/>
      <c r="F1611" s="174"/>
      <c r="G1611" s="174"/>
      <c r="H1611" s="174"/>
      <c r="I1611" s="174"/>
      <c r="J1611" s="174"/>
      <c r="K1611" s="174"/>
      <c r="L1611" s="174"/>
      <c r="M1611" s="174"/>
      <c r="N1611" s="174"/>
      <c r="O1611" s="63"/>
      <c r="P1611" s="63"/>
      <c r="Q1611" s="174"/>
      <c r="R1611" s="63"/>
      <c r="S1611" s="174"/>
      <c r="T1611" s="174"/>
      <c r="U1611" s="174"/>
      <c r="V1611" s="63"/>
      <c r="W1611" s="174"/>
      <c r="X1611" s="174"/>
      <c r="Y1611" s="429"/>
      <c r="Z1611" s="63"/>
      <c r="AA1611" s="63"/>
      <c r="AB1611" s="63"/>
      <c r="AC1611" s="63"/>
      <c r="AD1611" s="174"/>
      <c r="AE1611" s="174"/>
      <c r="AF1611" s="466"/>
      <c r="AG1611" s="174"/>
      <c r="AH1611" s="174"/>
      <c r="AI1611" s="174"/>
      <c r="AJ1611" s="174"/>
      <c r="AK1611" s="174"/>
      <c r="AL1611" s="174"/>
      <c r="AM1611" s="174"/>
      <c r="AN1611" s="174"/>
      <c r="AO1611" s="174"/>
      <c r="AP1611" s="174"/>
      <c r="AQ1611" s="174"/>
      <c r="AR1611" s="174"/>
      <c r="AS1611" s="174"/>
      <c r="AT1611" s="415"/>
      <c r="AU1611" s="174"/>
      <c r="AV1611" s="437"/>
      <c r="AW1611" s="523"/>
      <c r="AX1611" s="524"/>
      <c r="AY1611" s="422"/>
      <c r="AZ1611" s="524"/>
      <c r="BA1611" s="524"/>
      <c r="BB1611" s="422"/>
      <c r="BC1611" s="524"/>
      <c r="BD1611" s="523"/>
      <c r="BE1611" s="524"/>
      <c r="BF1611" s="524"/>
      <c r="BG1611" s="426">
        <f t="shared" si="32"/>
        <v>0</v>
      </c>
      <c r="BH1611" s="426">
        <f t="shared" si="33"/>
        <v>0</v>
      </c>
      <c r="BI1611" s="426">
        <f t="shared" si="34"/>
        <v>0</v>
      </c>
      <c r="BJ1611" s="426">
        <f t="shared" si="35"/>
        <v>0</v>
      </c>
      <c r="BK1611" s="425" t="b">
        <f t="shared" si="36"/>
        <v>0</v>
      </c>
    </row>
    <row r="1612" spans="1:63" ht="15.75" customHeight="1">
      <c r="A1612" s="174"/>
      <c r="B1612" s="174"/>
      <c r="C1612" s="174"/>
      <c r="D1612" s="63"/>
      <c r="E1612" s="63"/>
      <c r="F1612" s="174"/>
      <c r="G1612" s="174"/>
      <c r="H1612" s="174"/>
      <c r="I1612" s="174"/>
      <c r="J1612" s="174"/>
      <c r="K1612" s="174"/>
      <c r="L1612" s="174"/>
      <c r="M1612" s="174"/>
      <c r="N1612" s="174"/>
      <c r="O1612" s="63"/>
      <c r="P1612" s="63"/>
      <c r="Q1612" s="174"/>
      <c r="R1612" s="63"/>
      <c r="S1612" s="174"/>
      <c r="T1612" s="174"/>
      <c r="U1612" s="174"/>
      <c r="V1612" s="63"/>
      <c r="W1612" s="174"/>
      <c r="X1612" s="174"/>
      <c r="Y1612" s="429"/>
      <c r="Z1612" s="63"/>
      <c r="AA1612" s="63"/>
      <c r="AB1612" s="63"/>
      <c r="AC1612" s="63"/>
      <c r="AD1612" s="174"/>
      <c r="AE1612" s="174"/>
      <c r="AF1612" s="466"/>
      <c r="AG1612" s="174"/>
      <c r="AH1612" s="174"/>
      <c r="AI1612" s="174"/>
      <c r="AJ1612" s="174"/>
      <c r="AK1612" s="174"/>
      <c r="AL1612" s="174"/>
      <c r="AM1612" s="174"/>
      <c r="AN1612" s="174"/>
      <c r="AO1612" s="174"/>
      <c r="AP1612" s="174"/>
      <c r="AQ1612" s="174"/>
      <c r="AR1612" s="174"/>
      <c r="AS1612" s="174"/>
      <c r="AT1612" s="415"/>
      <c r="AU1612" s="174"/>
      <c r="AV1612" s="437"/>
      <c r="AW1612" s="523"/>
      <c r="AX1612" s="524"/>
      <c r="AY1612" s="422"/>
      <c r="AZ1612" s="524"/>
      <c r="BA1612" s="524"/>
      <c r="BB1612" s="422"/>
      <c r="BC1612" s="524"/>
      <c r="BD1612" s="523"/>
      <c r="BE1612" s="524"/>
      <c r="BF1612" s="524"/>
      <c r="BG1612" s="426">
        <f t="shared" si="32"/>
        <v>0</v>
      </c>
      <c r="BH1612" s="426">
        <f t="shared" si="33"/>
        <v>0</v>
      </c>
      <c r="BI1612" s="426">
        <f t="shared" si="34"/>
        <v>0</v>
      </c>
      <c r="BJ1612" s="426">
        <f t="shared" si="35"/>
        <v>0</v>
      </c>
      <c r="BK1612" s="425" t="b">
        <f t="shared" si="36"/>
        <v>0</v>
      </c>
    </row>
    <row r="1613" spans="1:63" ht="15.75" customHeight="1">
      <c r="A1613" s="174"/>
      <c r="B1613" s="174"/>
      <c r="C1613" s="174"/>
      <c r="D1613" s="63"/>
      <c r="E1613" s="63"/>
      <c r="F1613" s="174"/>
      <c r="G1613" s="174"/>
      <c r="H1613" s="174"/>
      <c r="I1613" s="174"/>
      <c r="J1613" s="174"/>
      <c r="K1613" s="174"/>
      <c r="L1613" s="174"/>
      <c r="M1613" s="174"/>
      <c r="N1613" s="174"/>
      <c r="O1613" s="63"/>
      <c r="P1613" s="63"/>
      <c r="Q1613" s="174"/>
      <c r="R1613" s="63"/>
      <c r="S1613" s="174"/>
      <c r="T1613" s="174"/>
      <c r="U1613" s="174"/>
      <c r="V1613" s="63"/>
      <c r="W1613" s="174"/>
      <c r="X1613" s="174"/>
      <c r="Y1613" s="429"/>
      <c r="Z1613" s="63"/>
      <c r="AA1613" s="63"/>
      <c r="AB1613" s="63"/>
      <c r="AC1613" s="63"/>
      <c r="AD1613" s="174"/>
      <c r="AE1613" s="174"/>
      <c r="AF1613" s="466"/>
      <c r="AG1613" s="174"/>
      <c r="AH1613" s="174"/>
      <c r="AI1613" s="174"/>
      <c r="AJ1613" s="174"/>
      <c r="AK1613" s="174"/>
      <c r="AL1613" s="174"/>
      <c r="AM1613" s="174"/>
      <c r="AN1613" s="174"/>
      <c r="AO1613" s="174"/>
      <c r="AP1613" s="174"/>
      <c r="AQ1613" s="174"/>
      <c r="AR1613" s="174"/>
      <c r="AS1613" s="174"/>
      <c r="AT1613" s="415"/>
      <c r="AU1613" s="174"/>
      <c r="AV1613" s="437"/>
      <c r="AW1613" s="523"/>
      <c r="AX1613" s="524"/>
      <c r="AY1613" s="422"/>
      <c r="AZ1613" s="524"/>
      <c r="BA1613" s="524"/>
      <c r="BB1613" s="422"/>
      <c r="BC1613" s="524"/>
      <c r="BD1613" s="523"/>
      <c r="BE1613" s="524"/>
      <c r="BF1613" s="524"/>
      <c r="BG1613" s="426">
        <f t="shared" si="32"/>
        <v>0</v>
      </c>
      <c r="BH1613" s="426">
        <f t="shared" si="33"/>
        <v>0</v>
      </c>
      <c r="BI1613" s="426">
        <f t="shared" si="34"/>
        <v>0</v>
      </c>
      <c r="BJ1613" s="426">
        <f t="shared" si="35"/>
        <v>0</v>
      </c>
      <c r="BK1613" s="425" t="b">
        <f t="shared" si="36"/>
        <v>0</v>
      </c>
    </row>
    <row r="1614" spans="1:63" ht="15.75" customHeight="1">
      <c r="A1614" s="174"/>
      <c r="B1614" s="174"/>
      <c r="C1614" s="174"/>
      <c r="D1614" s="63"/>
      <c r="E1614" s="63"/>
      <c r="F1614" s="174"/>
      <c r="G1614" s="174"/>
      <c r="H1614" s="174"/>
      <c r="I1614" s="174"/>
      <c r="J1614" s="174"/>
      <c r="K1614" s="174"/>
      <c r="L1614" s="174"/>
      <c r="M1614" s="174"/>
      <c r="N1614" s="174"/>
      <c r="O1614" s="63"/>
      <c r="P1614" s="63"/>
      <c r="Q1614" s="174"/>
      <c r="R1614" s="63"/>
      <c r="S1614" s="174"/>
      <c r="T1614" s="174"/>
      <c r="U1614" s="174"/>
      <c r="V1614" s="63"/>
      <c r="W1614" s="174"/>
      <c r="X1614" s="174"/>
      <c r="Y1614" s="429"/>
      <c r="Z1614" s="63"/>
      <c r="AA1614" s="63"/>
      <c r="AB1614" s="63"/>
      <c r="AC1614" s="63"/>
      <c r="AD1614" s="174"/>
      <c r="AE1614" s="174"/>
      <c r="AF1614" s="466"/>
      <c r="AG1614" s="174"/>
      <c r="AH1614" s="174"/>
      <c r="AI1614" s="174"/>
      <c r="AJ1614" s="174"/>
      <c r="AK1614" s="174"/>
      <c r="AL1614" s="174"/>
      <c r="AM1614" s="174"/>
      <c r="AN1614" s="174"/>
      <c r="AO1614" s="174"/>
      <c r="AP1614" s="174"/>
      <c r="AQ1614" s="174"/>
      <c r="AR1614" s="174"/>
      <c r="AS1614" s="174"/>
      <c r="AT1614" s="415"/>
      <c r="AU1614" s="174"/>
      <c r="AV1614" s="437"/>
      <c r="AW1614" s="523"/>
      <c r="AX1614" s="524"/>
      <c r="AY1614" s="422"/>
      <c r="AZ1614" s="524"/>
      <c r="BA1614" s="524"/>
      <c r="BB1614" s="422"/>
      <c r="BC1614" s="524"/>
      <c r="BD1614" s="523"/>
      <c r="BE1614" s="524"/>
      <c r="BF1614" s="524"/>
      <c r="BG1614" s="426">
        <f t="shared" si="32"/>
        <v>0</v>
      </c>
      <c r="BH1614" s="426">
        <f t="shared" si="33"/>
        <v>0</v>
      </c>
      <c r="BI1614" s="426">
        <f t="shared" si="34"/>
        <v>0</v>
      </c>
      <c r="BJ1614" s="426">
        <f t="shared" si="35"/>
        <v>0</v>
      </c>
      <c r="BK1614" s="425" t="b">
        <f t="shared" si="36"/>
        <v>0</v>
      </c>
    </row>
    <row r="1615" spans="1:63" ht="15.75" customHeight="1">
      <c r="A1615" s="174"/>
      <c r="B1615" s="174"/>
      <c r="C1615" s="174"/>
      <c r="D1615" s="63"/>
      <c r="E1615" s="63"/>
      <c r="F1615" s="174"/>
      <c r="G1615" s="174"/>
      <c r="H1615" s="174"/>
      <c r="I1615" s="174"/>
      <c r="J1615" s="174"/>
      <c r="K1615" s="174"/>
      <c r="L1615" s="174"/>
      <c r="M1615" s="174"/>
      <c r="N1615" s="174"/>
      <c r="O1615" s="63"/>
      <c r="P1615" s="63"/>
      <c r="Q1615" s="174"/>
      <c r="R1615" s="63"/>
      <c r="S1615" s="174"/>
      <c r="T1615" s="174"/>
      <c r="U1615" s="174"/>
      <c r="V1615" s="63"/>
      <c r="W1615" s="174"/>
      <c r="X1615" s="174"/>
      <c r="Y1615" s="429"/>
      <c r="Z1615" s="63"/>
      <c r="AA1615" s="63"/>
      <c r="AB1615" s="63"/>
      <c r="AC1615" s="63"/>
      <c r="AD1615" s="174"/>
      <c r="AE1615" s="174"/>
      <c r="AF1615" s="466"/>
      <c r="AG1615" s="174"/>
      <c r="AH1615" s="174"/>
      <c r="AI1615" s="174"/>
      <c r="AJ1615" s="174"/>
      <c r="AK1615" s="174"/>
      <c r="AL1615" s="174"/>
      <c r="AM1615" s="174"/>
      <c r="AN1615" s="174"/>
      <c r="AO1615" s="174"/>
      <c r="AP1615" s="174"/>
      <c r="AQ1615" s="174"/>
      <c r="AR1615" s="174"/>
      <c r="AS1615" s="174"/>
      <c r="AT1615" s="415"/>
      <c r="AU1615" s="174"/>
      <c r="AV1615" s="437"/>
      <c r="AW1615" s="523"/>
      <c r="AX1615" s="524"/>
      <c r="AY1615" s="422"/>
      <c r="AZ1615" s="524"/>
      <c r="BA1615" s="524"/>
      <c r="BB1615" s="422"/>
      <c r="BC1615" s="524"/>
      <c r="BD1615" s="523"/>
      <c r="BE1615" s="524"/>
      <c r="BF1615" s="524"/>
      <c r="BG1615" s="426">
        <f t="shared" si="32"/>
        <v>0</v>
      </c>
      <c r="BH1615" s="426">
        <f t="shared" si="33"/>
        <v>0</v>
      </c>
      <c r="BI1615" s="426">
        <f t="shared" si="34"/>
        <v>0</v>
      </c>
      <c r="BJ1615" s="426">
        <f t="shared" si="35"/>
        <v>0</v>
      </c>
      <c r="BK1615" s="425" t="b">
        <f t="shared" si="36"/>
        <v>0</v>
      </c>
    </row>
    <row r="1616" spans="1:63" ht="15.75" customHeight="1">
      <c r="A1616" s="174"/>
      <c r="B1616" s="174"/>
      <c r="C1616" s="174"/>
      <c r="D1616" s="63"/>
      <c r="E1616" s="63"/>
      <c r="F1616" s="174"/>
      <c r="G1616" s="174"/>
      <c r="H1616" s="174"/>
      <c r="I1616" s="174"/>
      <c r="J1616" s="174"/>
      <c r="K1616" s="174"/>
      <c r="L1616" s="174"/>
      <c r="M1616" s="174"/>
      <c r="N1616" s="174"/>
      <c r="O1616" s="63"/>
      <c r="P1616" s="63"/>
      <c r="Q1616" s="174"/>
      <c r="R1616" s="63"/>
      <c r="S1616" s="174"/>
      <c r="T1616" s="174"/>
      <c r="U1616" s="174"/>
      <c r="V1616" s="63"/>
      <c r="W1616" s="174"/>
      <c r="X1616" s="174"/>
      <c r="Y1616" s="429"/>
      <c r="Z1616" s="63"/>
      <c r="AA1616" s="63"/>
      <c r="AB1616" s="63"/>
      <c r="AC1616" s="63"/>
      <c r="AD1616" s="174"/>
      <c r="AE1616" s="174"/>
      <c r="AF1616" s="466"/>
      <c r="AG1616" s="174"/>
      <c r="AH1616" s="174"/>
      <c r="AI1616" s="174"/>
      <c r="AJ1616" s="174"/>
      <c r="AK1616" s="174"/>
      <c r="AL1616" s="174"/>
      <c r="AM1616" s="174"/>
      <c r="AN1616" s="174"/>
      <c r="AO1616" s="174"/>
      <c r="AP1616" s="174"/>
      <c r="AQ1616" s="174"/>
      <c r="AR1616" s="174"/>
      <c r="AS1616" s="174"/>
      <c r="AT1616" s="415"/>
      <c r="AU1616" s="174"/>
      <c r="AV1616" s="437"/>
      <c r="AW1616" s="523"/>
      <c r="AX1616" s="524"/>
      <c r="AY1616" s="422"/>
      <c r="AZ1616" s="524"/>
      <c r="BA1616" s="524"/>
      <c r="BB1616" s="422"/>
      <c r="BC1616" s="524"/>
      <c r="BD1616" s="523"/>
      <c r="BE1616" s="524"/>
      <c r="BF1616" s="524"/>
      <c r="BG1616" s="426">
        <f t="shared" si="32"/>
        <v>0</v>
      </c>
      <c r="BH1616" s="426">
        <f t="shared" si="33"/>
        <v>0</v>
      </c>
      <c r="BI1616" s="426">
        <f t="shared" si="34"/>
        <v>0</v>
      </c>
      <c r="BJ1616" s="426">
        <f t="shared" si="35"/>
        <v>0</v>
      </c>
      <c r="BK1616" s="425" t="b">
        <f t="shared" si="36"/>
        <v>0</v>
      </c>
    </row>
    <row r="1617" spans="1:63" ht="15.75" customHeight="1">
      <c r="A1617" s="174"/>
      <c r="B1617" s="174"/>
      <c r="C1617" s="174"/>
      <c r="D1617" s="63"/>
      <c r="E1617" s="63"/>
      <c r="F1617" s="174"/>
      <c r="G1617" s="174"/>
      <c r="H1617" s="174"/>
      <c r="I1617" s="174"/>
      <c r="J1617" s="174"/>
      <c r="K1617" s="174"/>
      <c r="L1617" s="174"/>
      <c r="M1617" s="174"/>
      <c r="N1617" s="174"/>
      <c r="O1617" s="63"/>
      <c r="P1617" s="63"/>
      <c r="Q1617" s="174"/>
      <c r="R1617" s="63"/>
      <c r="S1617" s="174"/>
      <c r="T1617" s="174"/>
      <c r="U1617" s="174"/>
      <c r="V1617" s="63"/>
      <c r="W1617" s="174"/>
      <c r="X1617" s="174"/>
      <c r="Y1617" s="429"/>
      <c r="Z1617" s="63"/>
      <c r="AA1617" s="63"/>
      <c r="AB1617" s="63"/>
      <c r="AC1617" s="63"/>
      <c r="AD1617" s="174"/>
      <c r="AE1617" s="174"/>
      <c r="AF1617" s="466"/>
      <c r="AG1617" s="174"/>
      <c r="AH1617" s="174"/>
      <c r="AI1617" s="174"/>
      <c r="AJ1617" s="174"/>
      <c r="AK1617" s="174"/>
      <c r="AL1617" s="174"/>
      <c r="AM1617" s="174"/>
      <c r="AN1617" s="174"/>
      <c r="AO1617" s="174"/>
      <c r="AP1617" s="174"/>
      <c r="AQ1617" s="174"/>
      <c r="AR1617" s="174"/>
      <c r="AS1617" s="174"/>
      <c r="AT1617" s="415"/>
      <c r="AU1617" s="174"/>
      <c r="AV1617" s="437"/>
      <c r="AW1617" s="523"/>
      <c r="AX1617" s="524"/>
      <c r="AY1617" s="422"/>
      <c r="AZ1617" s="524"/>
      <c r="BA1617" s="524"/>
      <c r="BB1617" s="422"/>
      <c r="BC1617" s="524"/>
      <c r="BD1617" s="523"/>
      <c r="BE1617" s="524"/>
      <c r="BF1617" s="524"/>
      <c r="BG1617" s="426">
        <f t="shared" si="32"/>
        <v>0</v>
      </c>
      <c r="BH1617" s="426">
        <f t="shared" si="33"/>
        <v>0</v>
      </c>
      <c r="BI1617" s="426">
        <f t="shared" si="34"/>
        <v>0</v>
      </c>
      <c r="BJ1617" s="426">
        <f t="shared" si="35"/>
        <v>0</v>
      </c>
      <c r="BK1617" s="425" t="b">
        <f t="shared" si="36"/>
        <v>0</v>
      </c>
    </row>
    <row r="1618" spans="1:63" ht="15.75" customHeight="1">
      <c r="A1618" s="174"/>
      <c r="B1618" s="174"/>
      <c r="C1618" s="174"/>
      <c r="D1618" s="63"/>
      <c r="E1618" s="63"/>
      <c r="F1618" s="174"/>
      <c r="G1618" s="174"/>
      <c r="H1618" s="174"/>
      <c r="I1618" s="174"/>
      <c r="J1618" s="174"/>
      <c r="K1618" s="174"/>
      <c r="L1618" s="174"/>
      <c r="M1618" s="174"/>
      <c r="N1618" s="174"/>
      <c r="O1618" s="63"/>
      <c r="P1618" s="63"/>
      <c r="Q1618" s="174"/>
      <c r="R1618" s="63"/>
      <c r="S1618" s="174"/>
      <c r="T1618" s="174"/>
      <c r="U1618" s="174"/>
      <c r="V1618" s="63"/>
      <c r="W1618" s="174"/>
      <c r="X1618" s="174"/>
      <c r="Y1618" s="429"/>
      <c r="Z1618" s="63"/>
      <c r="AA1618" s="63"/>
      <c r="AB1618" s="63"/>
      <c r="AC1618" s="63"/>
      <c r="AD1618" s="174"/>
      <c r="AE1618" s="174"/>
      <c r="AF1618" s="466"/>
      <c r="AG1618" s="174"/>
      <c r="AH1618" s="174"/>
      <c r="AI1618" s="174"/>
      <c r="AJ1618" s="174"/>
      <c r="AK1618" s="174"/>
      <c r="AL1618" s="174"/>
      <c r="AM1618" s="174"/>
      <c r="AN1618" s="174"/>
      <c r="AO1618" s="174"/>
      <c r="AP1618" s="174"/>
      <c r="AQ1618" s="174"/>
      <c r="AR1618" s="174"/>
      <c r="AS1618" s="174"/>
      <c r="AT1618" s="415"/>
      <c r="AU1618" s="174"/>
      <c r="AV1618" s="437"/>
      <c r="AW1618" s="523"/>
      <c r="AX1618" s="524"/>
      <c r="AY1618" s="422"/>
      <c r="AZ1618" s="524"/>
      <c r="BA1618" s="524"/>
      <c r="BB1618" s="422"/>
      <c r="BC1618" s="524"/>
      <c r="BD1618" s="523"/>
      <c r="BE1618" s="524"/>
      <c r="BF1618" s="524"/>
      <c r="BG1618" s="426">
        <f t="shared" si="32"/>
        <v>0</v>
      </c>
      <c r="BH1618" s="426">
        <f t="shared" si="33"/>
        <v>0</v>
      </c>
      <c r="BI1618" s="426">
        <f t="shared" si="34"/>
        <v>0</v>
      </c>
      <c r="BJ1618" s="426">
        <f t="shared" si="35"/>
        <v>0</v>
      </c>
      <c r="BK1618" s="425" t="b">
        <f t="shared" si="36"/>
        <v>0</v>
      </c>
    </row>
    <row r="1619" spans="1:63" ht="15.75" customHeight="1">
      <c r="A1619" s="174"/>
      <c r="B1619" s="174"/>
      <c r="C1619" s="174"/>
      <c r="D1619" s="63"/>
      <c r="E1619" s="63"/>
      <c r="F1619" s="174"/>
      <c r="G1619" s="174"/>
      <c r="H1619" s="174"/>
      <c r="I1619" s="174"/>
      <c r="J1619" s="174"/>
      <c r="K1619" s="174"/>
      <c r="L1619" s="174"/>
      <c r="M1619" s="174"/>
      <c r="N1619" s="174"/>
      <c r="O1619" s="63"/>
      <c r="P1619" s="63"/>
      <c r="Q1619" s="174"/>
      <c r="R1619" s="63"/>
      <c r="S1619" s="174"/>
      <c r="T1619" s="174"/>
      <c r="U1619" s="174"/>
      <c r="V1619" s="63"/>
      <c r="W1619" s="174"/>
      <c r="X1619" s="174"/>
      <c r="Y1619" s="429"/>
      <c r="Z1619" s="63"/>
      <c r="AA1619" s="63"/>
      <c r="AB1619" s="63"/>
      <c r="AC1619" s="63"/>
      <c r="AD1619" s="174"/>
      <c r="AE1619" s="174"/>
      <c r="AF1619" s="466"/>
      <c r="AG1619" s="174"/>
      <c r="AH1619" s="174"/>
      <c r="AI1619" s="174"/>
      <c r="AJ1619" s="174"/>
      <c r="AK1619" s="174"/>
      <c r="AL1619" s="174"/>
      <c r="AM1619" s="174"/>
      <c r="AN1619" s="174"/>
      <c r="AO1619" s="174"/>
      <c r="AP1619" s="174"/>
      <c r="AQ1619" s="174"/>
      <c r="AR1619" s="174"/>
      <c r="AS1619" s="174"/>
      <c r="AT1619" s="415"/>
      <c r="AU1619" s="174"/>
      <c r="AV1619" s="437"/>
      <c r="AW1619" s="523"/>
      <c r="AX1619" s="524"/>
      <c r="AY1619" s="422"/>
      <c r="AZ1619" s="524"/>
      <c r="BA1619" s="524"/>
      <c r="BB1619" s="422"/>
      <c r="BC1619" s="524"/>
      <c r="BD1619" s="523"/>
      <c r="BE1619" s="524"/>
      <c r="BF1619" s="524"/>
      <c r="BG1619" s="426">
        <f t="shared" si="32"/>
        <v>0</v>
      </c>
      <c r="BH1619" s="426">
        <f t="shared" si="33"/>
        <v>0</v>
      </c>
      <c r="BI1619" s="426">
        <f t="shared" si="34"/>
        <v>0</v>
      </c>
      <c r="BJ1619" s="426">
        <f t="shared" si="35"/>
        <v>0</v>
      </c>
      <c r="BK1619" s="425" t="b">
        <f t="shared" si="36"/>
        <v>0</v>
      </c>
    </row>
    <row r="1620" spans="1:63" ht="15.75" customHeight="1">
      <c r="A1620" s="174"/>
      <c r="B1620" s="174"/>
      <c r="C1620" s="174"/>
      <c r="D1620" s="63"/>
      <c r="E1620" s="63"/>
      <c r="F1620" s="174"/>
      <c r="G1620" s="174"/>
      <c r="H1620" s="174"/>
      <c r="I1620" s="174"/>
      <c r="J1620" s="174"/>
      <c r="K1620" s="174"/>
      <c r="L1620" s="174"/>
      <c r="M1620" s="174"/>
      <c r="N1620" s="174"/>
      <c r="O1620" s="63"/>
      <c r="P1620" s="63"/>
      <c r="Q1620" s="174"/>
      <c r="R1620" s="63"/>
      <c r="S1620" s="174"/>
      <c r="T1620" s="174"/>
      <c r="U1620" s="174"/>
      <c r="V1620" s="63"/>
      <c r="W1620" s="174"/>
      <c r="X1620" s="174"/>
      <c r="Y1620" s="429"/>
      <c r="Z1620" s="63"/>
      <c r="AA1620" s="63"/>
      <c r="AB1620" s="63"/>
      <c r="AC1620" s="63"/>
      <c r="AD1620" s="174"/>
      <c r="AE1620" s="174"/>
      <c r="AF1620" s="466"/>
      <c r="AG1620" s="174"/>
      <c r="AH1620" s="174"/>
      <c r="AI1620" s="174"/>
      <c r="AJ1620" s="174"/>
      <c r="AK1620" s="174"/>
      <c r="AL1620" s="174"/>
      <c r="AM1620" s="174"/>
      <c r="AN1620" s="174"/>
      <c r="AO1620" s="174"/>
      <c r="AP1620" s="174"/>
      <c r="AQ1620" s="174"/>
      <c r="AR1620" s="174"/>
      <c r="AS1620" s="174"/>
      <c r="AT1620" s="415"/>
      <c r="AU1620" s="174"/>
      <c r="AV1620" s="437"/>
      <c r="AW1620" s="523"/>
      <c r="AX1620" s="524"/>
      <c r="AY1620" s="422"/>
      <c r="AZ1620" s="524"/>
      <c r="BA1620" s="524"/>
      <c r="BB1620" s="422"/>
      <c r="BC1620" s="524"/>
      <c r="BD1620" s="523"/>
      <c r="BE1620" s="524"/>
      <c r="BF1620" s="524"/>
      <c r="BG1620" s="426">
        <f t="shared" si="32"/>
        <v>0</v>
      </c>
      <c r="BH1620" s="426">
        <f t="shared" si="33"/>
        <v>0</v>
      </c>
      <c r="BI1620" s="426">
        <f t="shared" si="34"/>
        <v>0</v>
      </c>
      <c r="BJ1620" s="426">
        <f t="shared" si="35"/>
        <v>0</v>
      </c>
      <c r="BK1620" s="425" t="b">
        <f t="shared" si="36"/>
        <v>0</v>
      </c>
    </row>
    <row r="1621" spans="1:63" ht="15.75" customHeight="1">
      <c r="A1621" s="174"/>
      <c r="B1621" s="174"/>
      <c r="C1621" s="174"/>
      <c r="D1621" s="63"/>
      <c r="E1621" s="63"/>
      <c r="F1621" s="174"/>
      <c r="G1621" s="174"/>
      <c r="H1621" s="174"/>
      <c r="I1621" s="174"/>
      <c r="J1621" s="174"/>
      <c r="K1621" s="174"/>
      <c r="L1621" s="174"/>
      <c r="M1621" s="174"/>
      <c r="N1621" s="174"/>
      <c r="O1621" s="63"/>
      <c r="P1621" s="63"/>
      <c r="Q1621" s="174"/>
      <c r="R1621" s="63"/>
      <c r="S1621" s="174"/>
      <c r="T1621" s="174"/>
      <c r="U1621" s="174"/>
      <c r="V1621" s="63"/>
      <c r="W1621" s="174"/>
      <c r="X1621" s="174"/>
      <c r="Y1621" s="429"/>
      <c r="Z1621" s="63"/>
      <c r="AA1621" s="63"/>
      <c r="AB1621" s="63"/>
      <c r="AC1621" s="63"/>
      <c r="AD1621" s="174"/>
      <c r="AE1621" s="174"/>
      <c r="AF1621" s="466"/>
      <c r="AG1621" s="174"/>
      <c r="AH1621" s="174"/>
      <c r="AI1621" s="174"/>
      <c r="AJ1621" s="174"/>
      <c r="AK1621" s="174"/>
      <c r="AL1621" s="174"/>
      <c r="AM1621" s="174"/>
      <c r="AN1621" s="174"/>
      <c r="AO1621" s="174"/>
      <c r="AP1621" s="174"/>
      <c r="AQ1621" s="174"/>
      <c r="AR1621" s="174"/>
      <c r="AS1621" s="174"/>
      <c r="AT1621" s="415"/>
      <c r="AU1621" s="174"/>
      <c r="AV1621" s="437"/>
      <c r="AW1621" s="523"/>
      <c r="AX1621" s="524"/>
      <c r="AY1621" s="422"/>
      <c r="AZ1621" s="524"/>
      <c r="BA1621" s="524"/>
      <c r="BB1621" s="422"/>
      <c r="BC1621" s="524"/>
      <c r="BD1621" s="523"/>
      <c r="BE1621" s="524"/>
      <c r="BF1621" s="524"/>
      <c r="BG1621" s="426">
        <f t="shared" si="32"/>
        <v>0</v>
      </c>
      <c r="BH1621" s="426">
        <f t="shared" si="33"/>
        <v>0</v>
      </c>
      <c r="BI1621" s="426">
        <f t="shared" si="34"/>
        <v>0</v>
      </c>
      <c r="BJ1621" s="426">
        <f t="shared" si="35"/>
        <v>0</v>
      </c>
      <c r="BK1621" s="425" t="b">
        <f t="shared" si="36"/>
        <v>0</v>
      </c>
    </row>
    <row r="1622" spans="1:63" ht="15.75" customHeight="1">
      <c r="A1622" s="174"/>
      <c r="B1622" s="174"/>
      <c r="C1622" s="174"/>
      <c r="D1622" s="63"/>
      <c r="E1622" s="63"/>
      <c r="F1622" s="174"/>
      <c r="G1622" s="174"/>
      <c r="H1622" s="174"/>
      <c r="I1622" s="174"/>
      <c r="J1622" s="174"/>
      <c r="K1622" s="174"/>
      <c r="L1622" s="174"/>
      <c r="M1622" s="174"/>
      <c r="N1622" s="174"/>
      <c r="O1622" s="63"/>
      <c r="P1622" s="63"/>
      <c r="Q1622" s="174"/>
      <c r="R1622" s="63"/>
      <c r="S1622" s="174"/>
      <c r="T1622" s="174"/>
      <c r="U1622" s="174"/>
      <c r="V1622" s="63"/>
      <c r="W1622" s="174"/>
      <c r="X1622" s="174"/>
      <c r="Y1622" s="429"/>
      <c r="Z1622" s="63"/>
      <c r="AA1622" s="63"/>
      <c r="AB1622" s="63"/>
      <c r="AC1622" s="63"/>
      <c r="AD1622" s="174"/>
      <c r="AE1622" s="174"/>
      <c r="AF1622" s="466"/>
      <c r="AG1622" s="174"/>
      <c r="AH1622" s="174"/>
      <c r="AI1622" s="174"/>
      <c r="AJ1622" s="174"/>
      <c r="AK1622" s="174"/>
      <c r="AL1622" s="174"/>
      <c r="AM1622" s="174"/>
      <c r="AN1622" s="174"/>
      <c r="AO1622" s="174"/>
      <c r="AP1622" s="174"/>
      <c r="AQ1622" s="174"/>
      <c r="AR1622" s="174"/>
      <c r="AS1622" s="174"/>
      <c r="AT1622" s="415"/>
      <c r="AU1622" s="174"/>
      <c r="AV1622" s="437"/>
      <c r="AW1622" s="523"/>
      <c r="AX1622" s="524"/>
      <c r="AY1622" s="422"/>
      <c r="AZ1622" s="524"/>
      <c r="BA1622" s="524"/>
      <c r="BB1622" s="422"/>
      <c r="BC1622" s="524"/>
      <c r="BD1622" s="523"/>
      <c r="BE1622" s="524"/>
      <c r="BF1622" s="524"/>
      <c r="BG1622" s="426">
        <f t="shared" ref="BG1622:BG1876" si="37">COUNTIF(AU1622,"new tvi &amp; program")</f>
        <v>0</v>
      </c>
      <c r="BH1622" s="426">
        <f t="shared" ref="BH1622:BH1876" si="38">COUNTIF(AU1622,"additional program")</f>
        <v>0</v>
      </c>
      <c r="BI1622" s="426">
        <f t="shared" ref="BI1622:BI1876" si="39">COUNTIF(AU1622,"migration")</f>
        <v>0</v>
      </c>
      <c r="BJ1622" s="426">
        <f t="shared" ref="BJ1622:BJ1876" si="40">SUM(BG1622:BI1622)</f>
        <v>0</v>
      </c>
      <c r="BK1622" s="425" t="b">
        <f t="shared" ref="BK1622:BK1876" si="41">COUNTIF($X$3:$X3455,$X1622)&gt;1</f>
        <v>0</v>
      </c>
    </row>
    <row r="1623" spans="1:63" ht="15.75" customHeight="1">
      <c r="A1623" s="174"/>
      <c r="B1623" s="174"/>
      <c r="C1623" s="174"/>
      <c r="D1623" s="63"/>
      <c r="E1623" s="63"/>
      <c r="F1623" s="174"/>
      <c r="G1623" s="174"/>
      <c r="H1623" s="174"/>
      <c r="I1623" s="174"/>
      <c r="J1623" s="174"/>
      <c r="K1623" s="174"/>
      <c r="L1623" s="174"/>
      <c r="M1623" s="174"/>
      <c r="N1623" s="174"/>
      <c r="O1623" s="63"/>
      <c r="P1623" s="63"/>
      <c r="Q1623" s="174"/>
      <c r="R1623" s="63"/>
      <c r="S1623" s="174"/>
      <c r="T1623" s="174"/>
      <c r="U1623" s="174"/>
      <c r="V1623" s="63"/>
      <c r="W1623" s="174"/>
      <c r="X1623" s="174"/>
      <c r="Y1623" s="429"/>
      <c r="Z1623" s="63"/>
      <c r="AA1623" s="63"/>
      <c r="AB1623" s="63"/>
      <c r="AC1623" s="63"/>
      <c r="AD1623" s="174"/>
      <c r="AE1623" s="174"/>
      <c r="AF1623" s="466"/>
      <c r="AG1623" s="174"/>
      <c r="AH1623" s="174"/>
      <c r="AI1623" s="174"/>
      <c r="AJ1623" s="174"/>
      <c r="AK1623" s="174"/>
      <c r="AL1623" s="174"/>
      <c r="AM1623" s="174"/>
      <c r="AN1623" s="174"/>
      <c r="AO1623" s="174"/>
      <c r="AP1623" s="174"/>
      <c r="AQ1623" s="174"/>
      <c r="AR1623" s="174"/>
      <c r="AS1623" s="174"/>
      <c r="AT1623" s="415"/>
      <c r="AU1623" s="174"/>
      <c r="AV1623" s="437"/>
      <c r="AW1623" s="523"/>
      <c r="AX1623" s="524"/>
      <c r="AY1623" s="422"/>
      <c r="AZ1623" s="524"/>
      <c r="BA1623" s="524"/>
      <c r="BB1623" s="422"/>
      <c r="BC1623" s="524"/>
      <c r="BD1623" s="523"/>
      <c r="BE1623" s="524"/>
      <c r="BF1623" s="524"/>
      <c r="BG1623" s="426">
        <f t="shared" si="37"/>
        <v>0</v>
      </c>
      <c r="BH1623" s="426">
        <f t="shared" si="38"/>
        <v>0</v>
      </c>
      <c r="BI1623" s="426">
        <f t="shared" si="39"/>
        <v>0</v>
      </c>
      <c r="BJ1623" s="426">
        <f t="shared" si="40"/>
        <v>0</v>
      </c>
      <c r="BK1623" s="425" t="b">
        <f t="shared" si="41"/>
        <v>0</v>
      </c>
    </row>
    <row r="1624" spans="1:63" ht="15.75" customHeight="1">
      <c r="A1624" s="174"/>
      <c r="B1624" s="174"/>
      <c r="C1624" s="174"/>
      <c r="D1624" s="63"/>
      <c r="E1624" s="63"/>
      <c r="F1624" s="174"/>
      <c r="G1624" s="174"/>
      <c r="H1624" s="174"/>
      <c r="I1624" s="174"/>
      <c r="J1624" s="174"/>
      <c r="K1624" s="174"/>
      <c r="L1624" s="174"/>
      <c r="M1624" s="174"/>
      <c r="N1624" s="174"/>
      <c r="O1624" s="63"/>
      <c r="P1624" s="63"/>
      <c r="Q1624" s="174"/>
      <c r="R1624" s="63"/>
      <c r="S1624" s="174"/>
      <c r="T1624" s="174"/>
      <c r="U1624" s="174"/>
      <c r="V1624" s="63"/>
      <c r="W1624" s="174"/>
      <c r="X1624" s="174"/>
      <c r="Y1624" s="429"/>
      <c r="Z1624" s="63"/>
      <c r="AA1624" s="63"/>
      <c r="AB1624" s="63"/>
      <c r="AC1624" s="63"/>
      <c r="AD1624" s="174"/>
      <c r="AE1624" s="174"/>
      <c r="AF1624" s="466"/>
      <c r="AG1624" s="174"/>
      <c r="AH1624" s="174"/>
      <c r="AI1624" s="174"/>
      <c r="AJ1624" s="174"/>
      <c r="AK1624" s="174"/>
      <c r="AL1624" s="174"/>
      <c r="AM1624" s="174"/>
      <c r="AN1624" s="174"/>
      <c r="AO1624" s="174"/>
      <c r="AP1624" s="174"/>
      <c r="AQ1624" s="174"/>
      <c r="AR1624" s="174"/>
      <c r="AS1624" s="174"/>
      <c r="AT1624" s="415"/>
      <c r="AU1624" s="174"/>
      <c r="AV1624" s="437"/>
      <c r="AW1624" s="523"/>
      <c r="AX1624" s="524"/>
      <c r="AY1624" s="422"/>
      <c r="AZ1624" s="524"/>
      <c r="BA1624" s="524"/>
      <c r="BB1624" s="422"/>
      <c r="BC1624" s="524"/>
      <c r="BD1624" s="523"/>
      <c r="BE1624" s="524"/>
      <c r="BF1624" s="524"/>
      <c r="BG1624" s="426">
        <f t="shared" si="37"/>
        <v>0</v>
      </c>
      <c r="BH1624" s="426">
        <f t="shared" si="38"/>
        <v>0</v>
      </c>
      <c r="BI1624" s="426">
        <f t="shared" si="39"/>
        <v>0</v>
      </c>
      <c r="BJ1624" s="426">
        <f t="shared" si="40"/>
        <v>0</v>
      </c>
      <c r="BK1624" s="425" t="b">
        <f t="shared" si="41"/>
        <v>0</v>
      </c>
    </row>
    <row r="1625" spans="1:63" ht="15.75" customHeight="1">
      <c r="A1625" s="174"/>
      <c r="B1625" s="174"/>
      <c r="C1625" s="174"/>
      <c r="D1625" s="63"/>
      <c r="E1625" s="63"/>
      <c r="F1625" s="174"/>
      <c r="G1625" s="174"/>
      <c r="H1625" s="174"/>
      <c r="I1625" s="174"/>
      <c r="J1625" s="174"/>
      <c r="K1625" s="174"/>
      <c r="L1625" s="174"/>
      <c r="M1625" s="174"/>
      <c r="N1625" s="174"/>
      <c r="O1625" s="63"/>
      <c r="P1625" s="63"/>
      <c r="Q1625" s="174"/>
      <c r="R1625" s="63"/>
      <c r="S1625" s="174"/>
      <c r="T1625" s="174"/>
      <c r="U1625" s="174"/>
      <c r="V1625" s="63"/>
      <c r="W1625" s="174"/>
      <c r="X1625" s="174"/>
      <c r="Y1625" s="429"/>
      <c r="Z1625" s="63"/>
      <c r="AA1625" s="63"/>
      <c r="AB1625" s="63"/>
      <c r="AC1625" s="63"/>
      <c r="AD1625" s="174"/>
      <c r="AE1625" s="174"/>
      <c r="AF1625" s="466"/>
      <c r="AG1625" s="174"/>
      <c r="AH1625" s="174"/>
      <c r="AI1625" s="174"/>
      <c r="AJ1625" s="174"/>
      <c r="AK1625" s="174"/>
      <c r="AL1625" s="174"/>
      <c r="AM1625" s="174"/>
      <c r="AN1625" s="174"/>
      <c r="AO1625" s="174"/>
      <c r="AP1625" s="174"/>
      <c r="AQ1625" s="174"/>
      <c r="AR1625" s="174"/>
      <c r="AS1625" s="174"/>
      <c r="AT1625" s="415"/>
      <c r="AU1625" s="174"/>
      <c r="AV1625" s="437"/>
      <c r="AW1625" s="523"/>
      <c r="AX1625" s="524"/>
      <c r="AY1625" s="422"/>
      <c r="AZ1625" s="524"/>
      <c r="BA1625" s="524"/>
      <c r="BB1625" s="422"/>
      <c r="BC1625" s="524"/>
      <c r="BD1625" s="523"/>
      <c r="BE1625" s="524"/>
      <c r="BF1625" s="524"/>
      <c r="BG1625" s="426">
        <f t="shared" si="37"/>
        <v>0</v>
      </c>
      <c r="BH1625" s="426">
        <f t="shared" si="38"/>
        <v>0</v>
      </c>
      <c r="BI1625" s="426">
        <f t="shared" si="39"/>
        <v>0</v>
      </c>
      <c r="BJ1625" s="426">
        <f t="shared" si="40"/>
        <v>0</v>
      </c>
      <c r="BK1625" s="425" t="b">
        <f t="shared" si="41"/>
        <v>0</v>
      </c>
    </row>
    <row r="1626" spans="1:63" ht="15.75" customHeight="1">
      <c r="A1626" s="174"/>
      <c r="B1626" s="174"/>
      <c r="C1626" s="174"/>
      <c r="D1626" s="63"/>
      <c r="E1626" s="63"/>
      <c r="F1626" s="174"/>
      <c r="G1626" s="174"/>
      <c r="H1626" s="174"/>
      <c r="I1626" s="174"/>
      <c r="J1626" s="174"/>
      <c r="K1626" s="174"/>
      <c r="L1626" s="174"/>
      <c r="M1626" s="174"/>
      <c r="N1626" s="174"/>
      <c r="O1626" s="63"/>
      <c r="P1626" s="63"/>
      <c r="Q1626" s="174"/>
      <c r="R1626" s="63"/>
      <c r="S1626" s="174"/>
      <c r="T1626" s="174"/>
      <c r="U1626" s="174"/>
      <c r="V1626" s="63"/>
      <c r="W1626" s="174"/>
      <c r="X1626" s="174"/>
      <c r="Y1626" s="429"/>
      <c r="Z1626" s="63"/>
      <c r="AA1626" s="63"/>
      <c r="AB1626" s="63"/>
      <c r="AC1626" s="63"/>
      <c r="AD1626" s="174"/>
      <c r="AE1626" s="174"/>
      <c r="AF1626" s="466"/>
      <c r="AG1626" s="174"/>
      <c r="AH1626" s="174"/>
      <c r="AI1626" s="174"/>
      <c r="AJ1626" s="174"/>
      <c r="AK1626" s="174"/>
      <c r="AL1626" s="174"/>
      <c r="AM1626" s="174"/>
      <c r="AN1626" s="174"/>
      <c r="AO1626" s="174"/>
      <c r="AP1626" s="174"/>
      <c r="AQ1626" s="174"/>
      <c r="AR1626" s="174"/>
      <c r="AS1626" s="174"/>
      <c r="AT1626" s="415"/>
      <c r="AU1626" s="174"/>
      <c r="AV1626" s="437"/>
      <c r="AW1626" s="523"/>
      <c r="AX1626" s="524"/>
      <c r="AY1626" s="422"/>
      <c r="AZ1626" s="524"/>
      <c r="BA1626" s="524"/>
      <c r="BB1626" s="422"/>
      <c r="BC1626" s="524"/>
      <c r="BD1626" s="523"/>
      <c r="BE1626" s="524"/>
      <c r="BF1626" s="524"/>
      <c r="BG1626" s="426">
        <f t="shared" si="37"/>
        <v>0</v>
      </c>
      <c r="BH1626" s="426">
        <f t="shared" si="38"/>
        <v>0</v>
      </c>
      <c r="BI1626" s="426">
        <f t="shared" si="39"/>
        <v>0</v>
      </c>
      <c r="BJ1626" s="426">
        <f t="shared" si="40"/>
        <v>0</v>
      </c>
      <c r="BK1626" s="425" t="b">
        <f t="shared" si="41"/>
        <v>0</v>
      </c>
    </row>
    <row r="1627" spans="1:63" ht="15.75" customHeight="1">
      <c r="A1627" s="174"/>
      <c r="B1627" s="174"/>
      <c r="C1627" s="174"/>
      <c r="D1627" s="63"/>
      <c r="E1627" s="63"/>
      <c r="F1627" s="174"/>
      <c r="G1627" s="174"/>
      <c r="H1627" s="174"/>
      <c r="I1627" s="174"/>
      <c r="J1627" s="174"/>
      <c r="K1627" s="174"/>
      <c r="L1627" s="174"/>
      <c r="M1627" s="174"/>
      <c r="N1627" s="174"/>
      <c r="O1627" s="63"/>
      <c r="P1627" s="63"/>
      <c r="Q1627" s="174"/>
      <c r="R1627" s="63"/>
      <c r="S1627" s="174"/>
      <c r="T1627" s="174"/>
      <c r="U1627" s="174"/>
      <c r="V1627" s="63"/>
      <c r="W1627" s="174"/>
      <c r="X1627" s="174"/>
      <c r="Y1627" s="429"/>
      <c r="Z1627" s="63"/>
      <c r="AA1627" s="63"/>
      <c r="AB1627" s="63"/>
      <c r="AC1627" s="63"/>
      <c r="AD1627" s="174"/>
      <c r="AE1627" s="174"/>
      <c r="AF1627" s="466"/>
      <c r="AG1627" s="174"/>
      <c r="AH1627" s="174"/>
      <c r="AI1627" s="174"/>
      <c r="AJ1627" s="174"/>
      <c r="AK1627" s="174"/>
      <c r="AL1627" s="174"/>
      <c r="AM1627" s="174"/>
      <c r="AN1627" s="174"/>
      <c r="AO1627" s="174"/>
      <c r="AP1627" s="174"/>
      <c r="AQ1627" s="174"/>
      <c r="AR1627" s="174"/>
      <c r="AS1627" s="174"/>
      <c r="AT1627" s="415"/>
      <c r="AU1627" s="174"/>
      <c r="AV1627" s="437"/>
      <c r="AW1627" s="523"/>
      <c r="AX1627" s="524"/>
      <c r="AY1627" s="422"/>
      <c r="AZ1627" s="524"/>
      <c r="BA1627" s="524"/>
      <c r="BB1627" s="422"/>
      <c r="BC1627" s="524"/>
      <c r="BD1627" s="523"/>
      <c r="BE1627" s="524"/>
      <c r="BF1627" s="524"/>
      <c r="BG1627" s="426">
        <f t="shared" si="37"/>
        <v>0</v>
      </c>
      <c r="BH1627" s="426">
        <f t="shared" si="38"/>
        <v>0</v>
      </c>
      <c r="BI1627" s="426">
        <f t="shared" si="39"/>
        <v>0</v>
      </c>
      <c r="BJ1627" s="426">
        <f t="shared" si="40"/>
        <v>0</v>
      </c>
      <c r="BK1627" s="425" t="b">
        <f t="shared" si="41"/>
        <v>0</v>
      </c>
    </row>
    <row r="1628" spans="1:63" ht="15.75" customHeight="1">
      <c r="A1628" s="174"/>
      <c r="B1628" s="174"/>
      <c r="C1628" s="174"/>
      <c r="D1628" s="63"/>
      <c r="E1628" s="63"/>
      <c r="F1628" s="174"/>
      <c r="G1628" s="174"/>
      <c r="H1628" s="174"/>
      <c r="I1628" s="174"/>
      <c r="J1628" s="174"/>
      <c r="K1628" s="174"/>
      <c r="L1628" s="174"/>
      <c r="M1628" s="174"/>
      <c r="N1628" s="174"/>
      <c r="O1628" s="63"/>
      <c r="P1628" s="63"/>
      <c r="Q1628" s="174"/>
      <c r="R1628" s="63"/>
      <c r="S1628" s="174"/>
      <c r="T1628" s="174"/>
      <c r="U1628" s="174"/>
      <c r="V1628" s="63"/>
      <c r="W1628" s="174"/>
      <c r="X1628" s="174"/>
      <c r="Y1628" s="429"/>
      <c r="Z1628" s="63"/>
      <c r="AA1628" s="63"/>
      <c r="AB1628" s="63"/>
      <c r="AC1628" s="63"/>
      <c r="AD1628" s="174"/>
      <c r="AE1628" s="174"/>
      <c r="AF1628" s="466"/>
      <c r="AG1628" s="174"/>
      <c r="AH1628" s="174"/>
      <c r="AI1628" s="174"/>
      <c r="AJ1628" s="174"/>
      <c r="AK1628" s="174"/>
      <c r="AL1628" s="174"/>
      <c r="AM1628" s="174"/>
      <c r="AN1628" s="174"/>
      <c r="AO1628" s="174"/>
      <c r="AP1628" s="174"/>
      <c r="AQ1628" s="174"/>
      <c r="AR1628" s="174"/>
      <c r="AS1628" s="174"/>
      <c r="AT1628" s="415"/>
      <c r="AU1628" s="174"/>
      <c r="AV1628" s="437"/>
      <c r="AW1628" s="523"/>
      <c r="AX1628" s="524"/>
      <c r="AY1628" s="422"/>
      <c r="AZ1628" s="524"/>
      <c r="BA1628" s="524"/>
      <c r="BB1628" s="422"/>
      <c r="BC1628" s="524"/>
      <c r="BD1628" s="523"/>
      <c r="BE1628" s="524"/>
      <c r="BF1628" s="524"/>
      <c r="BG1628" s="426">
        <f t="shared" si="37"/>
        <v>0</v>
      </c>
      <c r="BH1628" s="426">
        <f t="shared" si="38"/>
        <v>0</v>
      </c>
      <c r="BI1628" s="426">
        <f t="shared" si="39"/>
        <v>0</v>
      </c>
      <c r="BJ1628" s="426">
        <f t="shared" si="40"/>
        <v>0</v>
      </c>
      <c r="BK1628" s="425" t="b">
        <f t="shared" si="41"/>
        <v>0</v>
      </c>
    </row>
    <row r="1629" spans="1:63" ht="15.75" customHeight="1">
      <c r="A1629" s="174"/>
      <c r="B1629" s="174"/>
      <c r="C1629" s="174"/>
      <c r="D1629" s="63"/>
      <c r="E1629" s="63"/>
      <c r="F1629" s="174"/>
      <c r="G1629" s="174"/>
      <c r="H1629" s="174"/>
      <c r="I1629" s="174"/>
      <c r="J1629" s="174"/>
      <c r="K1629" s="174"/>
      <c r="L1629" s="174"/>
      <c r="M1629" s="174"/>
      <c r="N1629" s="174"/>
      <c r="O1629" s="63"/>
      <c r="P1629" s="63"/>
      <c r="Q1629" s="174"/>
      <c r="R1629" s="63"/>
      <c r="S1629" s="174"/>
      <c r="T1629" s="174"/>
      <c r="U1629" s="174"/>
      <c r="V1629" s="63"/>
      <c r="W1629" s="174"/>
      <c r="X1629" s="174"/>
      <c r="Y1629" s="429"/>
      <c r="Z1629" s="63"/>
      <c r="AA1629" s="63"/>
      <c r="AB1629" s="63"/>
      <c r="AC1629" s="63"/>
      <c r="AD1629" s="174"/>
      <c r="AE1629" s="174"/>
      <c r="AF1629" s="466"/>
      <c r="AG1629" s="174"/>
      <c r="AH1629" s="174"/>
      <c r="AI1629" s="174"/>
      <c r="AJ1629" s="174"/>
      <c r="AK1629" s="174"/>
      <c r="AL1629" s="174"/>
      <c r="AM1629" s="174"/>
      <c r="AN1629" s="174"/>
      <c r="AO1629" s="174"/>
      <c r="AP1629" s="174"/>
      <c r="AQ1629" s="174"/>
      <c r="AR1629" s="174"/>
      <c r="AS1629" s="174"/>
      <c r="AT1629" s="415"/>
      <c r="AU1629" s="174"/>
      <c r="AV1629" s="437"/>
      <c r="AW1629" s="523"/>
      <c r="AX1629" s="524"/>
      <c r="AY1629" s="422"/>
      <c r="AZ1629" s="524"/>
      <c r="BA1629" s="524"/>
      <c r="BB1629" s="422"/>
      <c r="BC1629" s="524"/>
      <c r="BD1629" s="523"/>
      <c r="BE1629" s="524"/>
      <c r="BF1629" s="524"/>
      <c r="BG1629" s="426">
        <f t="shared" si="37"/>
        <v>0</v>
      </c>
      <c r="BH1629" s="426">
        <f t="shared" si="38"/>
        <v>0</v>
      </c>
      <c r="BI1629" s="426">
        <f t="shared" si="39"/>
        <v>0</v>
      </c>
      <c r="BJ1629" s="426">
        <f t="shared" si="40"/>
        <v>0</v>
      </c>
      <c r="BK1629" s="425" t="b">
        <f t="shared" si="41"/>
        <v>0</v>
      </c>
    </row>
    <row r="1630" spans="1:63" ht="15.75" customHeight="1">
      <c r="A1630" s="174"/>
      <c r="B1630" s="174"/>
      <c r="C1630" s="174"/>
      <c r="D1630" s="63"/>
      <c r="E1630" s="63"/>
      <c r="F1630" s="174"/>
      <c r="G1630" s="174"/>
      <c r="H1630" s="174"/>
      <c r="I1630" s="174"/>
      <c r="J1630" s="174"/>
      <c r="K1630" s="174"/>
      <c r="L1630" s="174"/>
      <c r="M1630" s="174"/>
      <c r="N1630" s="174"/>
      <c r="O1630" s="63"/>
      <c r="P1630" s="63"/>
      <c r="Q1630" s="174"/>
      <c r="R1630" s="63"/>
      <c r="S1630" s="174"/>
      <c r="T1630" s="174"/>
      <c r="U1630" s="174"/>
      <c r="V1630" s="63"/>
      <c r="W1630" s="174"/>
      <c r="X1630" s="174"/>
      <c r="Y1630" s="429"/>
      <c r="Z1630" s="63"/>
      <c r="AA1630" s="63"/>
      <c r="AB1630" s="63"/>
      <c r="AC1630" s="63"/>
      <c r="AD1630" s="174"/>
      <c r="AE1630" s="174"/>
      <c r="AF1630" s="466"/>
      <c r="AG1630" s="174"/>
      <c r="AH1630" s="174"/>
      <c r="AI1630" s="174"/>
      <c r="AJ1630" s="174"/>
      <c r="AK1630" s="174"/>
      <c r="AL1630" s="174"/>
      <c r="AM1630" s="174"/>
      <c r="AN1630" s="174"/>
      <c r="AO1630" s="174"/>
      <c r="AP1630" s="174"/>
      <c r="AQ1630" s="174"/>
      <c r="AR1630" s="174"/>
      <c r="AS1630" s="174"/>
      <c r="AT1630" s="415"/>
      <c r="AU1630" s="174"/>
      <c r="AV1630" s="437"/>
      <c r="AW1630" s="523"/>
      <c r="AX1630" s="524"/>
      <c r="AY1630" s="422"/>
      <c r="AZ1630" s="524"/>
      <c r="BA1630" s="524"/>
      <c r="BB1630" s="422"/>
      <c r="BC1630" s="524"/>
      <c r="BD1630" s="523"/>
      <c r="BE1630" s="524"/>
      <c r="BF1630" s="524"/>
      <c r="BG1630" s="426">
        <f t="shared" si="37"/>
        <v>0</v>
      </c>
      <c r="BH1630" s="426">
        <f t="shared" si="38"/>
        <v>0</v>
      </c>
      <c r="BI1630" s="426">
        <f t="shared" si="39"/>
        <v>0</v>
      </c>
      <c r="BJ1630" s="426">
        <f t="shared" si="40"/>
        <v>0</v>
      </c>
      <c r="BK1630" s="425" t="b">
        <f t="shared" si="41"/>
        <v>0</v>
      </c>
    </row>
    <row r="1631" spans="1:63" ht="15.75" customHeight="1">
      <c r="A1631" s="174"/>
      <c r="B1631" s="174"/>
      <c r="C1631" s="174"/>
      <c r="D1631" s="63"/>
      <c r="E1631" s="63"/>
      <c r="F1631" s="174"/>
      <c r="G1631" s="174"/>
      <c r="H1631" s="174"/>
      <c r="I1631" s="174"/>
      <c r="J1631" s="174"/>
      <c r="K1631" s="174"/>
      <c r="L1631" s="174"/>
      <c r="M1631" s="174"/>
      <c r="N1631" s="174"/>
      <c r="O1631" s="63"/>
      <c r="P1631" s="63"/>
      <c r="Q1631" s="174"/>
      <c r="R1631" s="63"/>
      <c r="S1631" s="174"/>
      <c r="T1631" s="174"/>
      <c r="U1631" s="174"/>
      <c r="V1631" s="63"/>
      <c r="W1631" s="174"/>
      <c r="X1631" s="174"/>
      <c r="Y1631" s="429"/>
      <c r="Z1631" s="63"/>
      <c r="AA1631" s="63"/>
      <c r="AB1631" s="63"/>
      <c r="AC1631" s="63"/>
      <c r="AD1631" s="174"/>
      <c r="AE1631" s="174"/>
      <c r="AF1631" s="466"/>
      <c r="AG1631" s="174"/>
      <c r="AH1631" s="174"/>
      <c r="AI1631" s="174"/>
      <c r="AJ1631" s="174"/>
      <c r="AK1631" s="174"/>
      <c r="AL1631" s="174"/>
      <c r="AM1631" s="174"/>
      <c r="AN1631" s="174"/>
      <c r="AO1631" s="174"/>
      <c r="AP1631" s="174"/>
      <c r="AQ1631" s="174"/>
      <c r="AR1631" s="174"/>
      <c r="AS1631" s="174"/>
      <c r="AT1631" s="415"/>
      <c r="AU1631" s="174"/>
      <c r="AV1631" s="437"/>
      <c r="AW1631" s="523"/>
      <c r="AX1631" s="524"/>
      <c r="AY1631" s="422"/>
      <c r="AZ1631" s="524"/>
      <c r="BA1631" s="524"/>
      <c r="BB1631" s="422"/>
      <c r="BC1631" s="524"/>
      <c r="BD1631" s="523"/>
      <c r="BE1631" s="524"/>
      <c r="BF1631" s="524"/>
      <c r="BG1631" s="426">
        <f t="shared" si="37"/>
        <v>0</v>
      </c>
      <c r="BH1631" s="426">
        <f t="shared" si="38"/>
        <v>0</v>
      </c>
      <c r="BI1631" s="426">
        <f t="shared" si="39"/>
        <v>0</v>
      </c>
      <c r="BJ1631" s="426">
        <f t="shared" si="40"/>
        <v>0</v>
      </c>
      <c r="BK1631" s="425" t="b">
        <f t="shared" si="41"/>
        <v>0</v>
      </c>
    </row>
    <row r="1632" spans="1:63" ht="15.75" customHeight="1">
      <c r="A1632" s="174"/>
      <c r="B1632" s="174"/>
      <c r="C1632" s="174"/>
      <c r="D1632" s="63"/>
      <c r="E1632" s="63"/>
      <c r="F1632" s="174"/>
      <c r="G1632" s="174"/>
      <c r="H1632" s="174"/>
      <c r="I1632" s="174"/>
      <c r="J1632" s="174"/>
      <c r="K1632" s="174"/>
      <c r="L1632" s="174"/>
      <c r="M1632" s="174"/>
      <c r="N1632" s="174"/>
      <c r="O1632" s="63"/>
      <c r="P1632" s="63"/>
      <c r="Q1632" s="174"/>
      <c r="R1632" s="63"/>
      <c r="S1632" s="174"/>
      <c r="T1632" s="174"/>
      <c r="U1632" s="174"/>
      <c r="V1632" s="63"/>
      <c r="W1632" s="174"/>
      <c r="X1632" s="174"/>
      <c r="Y1632" s="429"/>
      <c r="Z1632" s="63"/>
      <c r="AA1632" s="63"/>
      <c r="AB1632" s="63"/>
      <c r="AC1632" s="63"/>
      <c r="AD1632" s="174"/>
      <c r="AE1632" s="174"/>
      <c r="AF1632" s="466"/>
      <c r="AG1632" s="174"/>
      <c r="AH1632" s="174"/>
      <c r="AI1632" s="174"/>
      <c r="AJ1632" s="174"/>
      <c r="AK1632" s="174"/>
      <c r="AL1632" s="174"/>
      <c r="AM1632" s="174"/>
      <c r="AN1632" s="174"/>
      <c r="AO1632" s="174"/>
      <c r="AP1632" s="174"/>
      <c r="AQ1632" s="174"/>
      <c r="AR1632" s="174"/>
      <c r="AS1632" s="174"/>
      <c r="AT1632" s="415"/>
      <c r="AU1632" s="174"/>
      <c r="AV1632" s="437"/>
      <c r="AW1632" s="523"/>
      <c r="AX1632" s="524"/>
      <c r="AY1632" s="422"/>
      <c r="AZ1632" s="524"/>
      <c r="BA1632" s="524"/>
      <c r="BB1632" s="422"/>
      <c r="BC1632" s="524"/>
      <c r="BD1632" s="523"/>
      <c r="BE1632" s="524"/>
      <c r="BF1632" s="524"/>
      <c r="BG1632" s="426">
        <f t="shared" si="37"/>
        <v>0</v>
      </c>
      <c r="BH1632" s="426">
        <f t="shared" si="38"/>
        <v>0</v>
      </c>
      <c r="BI1632" s="426">
        <f t="shared" si="39"/>
        <v>0</v>
      </c>
      <c r="BJ1632" s="426">
        <f t="shared" si="40"/>
        <v>0</v>
      </c>
      <c r="BK1632" s="425" t="b">
        <f t="shared" si="41"/>
        <v>0</v>
      </c>
    </row>
    <row r="1633" spans="1:63" ht="15.75" customHeight="1">
      <c r="A1633" s="174"/>
      <c r="B1633" s="174"/>
      <c r="C1633" s="174"/>
      <c r="D1633" s="63"/>
      <c r="E1633" s="63"/>
      <c r="F1633" s="174"/>
      <c r="G1633" s="174"/>
      <c r="H1633" s="174"/>
      <c r="I1633" s="174"/>
      <c r="J1633" s="174"/>
      <c r="K1633" s="174"/>
      <c r="L1633" s="174"/>
      <c r="M1633" s="174"/>
      <c r="N1633" s="174"/>
      <c r="O1633" s="63"/>
      <c r="P1633" s="63"/>
      <c r="Q1633" s="174"/>
      <c r="R1633" s="63"/>
      <c r="S1633" s="174"/>
      <c r="T1633" s="174"/>
      <c r="U1633" s="174"/>
      <c r="V1633" s="63"/>
      <c r="W1633" s="174"/>
      <c r="X1633" s="174"/>
      <c r="Y1633" s="429"/>
      <c r="Z1633" s="63"/>
      <c r="AA1633" s="63"/>
      <c r="AB1633" s="63"/>
      <c r="AC1633" s="63"/>
      <c r="AD1633" s="174"/>
      <c r="AE1633" s="174"/>
      <c r="AF1633" s="466"/>
      <c r="AG1633" s="174"/>
      <c r="AH1633" s="174"/>
      <c r="AI1633" s="174"/>
      <c r="AJ1633" s="174"/>
      <c r="AK1633" s="174"/>
      <c r="AL1633" s="174"/>
      <c r="AM1633" s="174"/>
      <c r="AN1633" s="174"/>
      <c r="AO1633" s="174"/>
      <c r="AP1633" s="174"/>
      <c r="AQ1633" s="174"/>
      <c r="AR1633" s="174"/>
      <c r="AS1633" s="174"/>
      <c r="AT1633" s="415"/>
      <c r="AU1633" s="174"/>
      <c r="AV1633" s="437"/>
      <c r="AW1633" s="523"/>
      <c r="AX1633" s="524"/>
      <c r="AY1633" s="422"/>
      <c r="AZ1633" s="524"/>
      <c r="BA1633" s="524"/>
      <c r="BB1633" s="422"/>
      <c r="BC1633" s="524"/>
      <c r="BD1633" s="523"/>
      <c r="BE1633" s="524"/>
      <c r="BF1633" s="524"/>
      <c r="BG1633" s="426">
        <f t="shared" si="37"/>
        <v>0</v>
      </c>
      <c r="BH1633" s="426">
        <f t="shared" si="38"/>
        <v>0</v>
      </c>
      <c r="BI1633" s="426">
        <f t="shared" si="39"/>
        <v>0</v>
      </c>
      <c r="BJ1633" s="426">
        <f t="shared" si="40"/>
        <v>0</v>
      </c>
      <c r="BK1633" s="425" t="b">
        <f t="shared" si="41"/>
        <v>0</v>
      </c>
    </row>
    <row r="1634" spans="1:63" ht="15.75" customHeight="1">
      <c r="A1634" s="174"/>
      <c r="B1634" s="174"/>
      <c r="C1634" s="174"/>
      <c r="D1634" s="63"/>
      <c r="E1634" s="63"/>
      <c r="F1634" s="174"/>
      <c r="G1634" s="174"/>
      <c r="H1634" s="174"/>
      <c r="I1634" s="174"/>
      <c r="J1634" s="174"/>
      <c r="K1634" s="174"/>
      <c r="L1634" s="174"/>
      <c r="M1634" s="174"/>
      <c r="N1634" s="174"/>
      <c r="O1634" s="63"/>
      <c r="P1634" s="63"/>
      <c r="Q1634" s="174"/>
      <c r="R1634" s="63"/>
      <c r="S1634" s="174"/>
      <c r="T1634" s="174"/>
      <c r="U1634" s="174"/>
      <c r="V1634" s="63"/>
      <c r="W1634" s="174"/>
      <c r="X1634" s="174"/>
      <c r="Y1634" s="429"/>
      <c r="Z1634" s="63"/>
      <c r="AA1634" s="63"/>
      <c r="AB1634" s="63"/>
      <c r="AC1634" s="63"/>
      <c r="AD1634" s="174"/>
      <c r="AE1634" s="174"/>
      <c r="AF1634" s="466"/>
      <c r="AG1634" s="174"/>
      <c r="AH1634" s="174"/>
      <c r="AI1634" s="174"/>
      <c r="AJ1634" s="174"/>
      <c r="AK1634" s="174"/>
      <c r="AL1634" s="174"/>
      <c r="AM1634" s="174"/>
      <c r="AN1634" s="174"/>
      <c r="AO1634" s="174"/>
      <c r="AP1634" s="174"/>
      <c r="AQ1634" s="174"/>
      <c r="AR1634" s="174"/>
      <c r="AS1634" s="174"/>
      <c r="AT1634" s="415"/>
      <c r="AU1634" s="174"/>
      <c r="AV1634" s="437"/>
      <c r="AW1634" s="523"/>
      <c r="AX1634" s="524"/>
      <c r="AY1634" s="422"/>
      <c r="AZ1634" s="524"/>
      <c r="BA1634" s="524"/>
      <c r="BB1634" s="422"/>
      <c r="BC1634" s="524"/>
      <c r="BD1634" s="523"/>
      <c r="BE1634" s="524"/>
      <c r="BF1634" s="524"/>
      <c r="BG1634" s="426">
        <f t="shared" si="37"/>
        <v>0</v>
      </c>
      <c r="BH1634" s="426">
        <f t="shared" si="38"/>
        <v>0</v>
      </c>
      <c r="BI1634" s="426">
        <f t="shared" si="39"/>
        <v>0</v>
      </c>
      <c r="BJ1634" s="426">
        <f t="shared" si="40"/>
        <v>0</v>
      </c>
      <c r="BK1634" s="425" t="b">
        <f t="shared" si="41"/>
        <v>0</v>
      </c>
    </row>
    <row r="1635" spans="1:63" ht="15.75" customHeight="1">
      <c r="A1635" s="174"/>
      <c r="B1635" s="174"/>
      <c r="C1635" s="174"/>
      <c r="D1635" s="63"/>
      <c r="E1635" s="63"/>
      <c r="F1635" s="174"/>
      <c r="G1635" s="174"/>
      <c r="H1635" s="174"/>
      <c r="I1635" s="174"/>
      <c r="J1635" s="174"/>
      <c r="K1635" s="174"/>
      <c r="L1635" s="174"/>
      <c r="M1635" s="174"/>
      <c r="N1635" s="174"/>
      <c r="O1635" s="63"/>
      <c r="P1635" s="63"/>
      <c r="Q1635" s="174"/>
      <c r="R1635" s="63"/>
      <c r="S1635" s="174"/>
      <c r="T1635" s="174"/>
      <c r="U1635" s="174"/>
      <c r="V1635" s="63"/>
      <c r="W1635" s="174"/>
      <c r="X1635" s="174"/>
      <c r="Y1635" s="429"/>
      <c r="Z1635" s="63"/>
      <c r="AA1635" s="63"/>
      <c r="AB1635" s="63"/>
      <c r="AC1635" s="63"/>
      <c r="AD1635" s="174"/>
      <c r="AE1635" s="174"/>
      <c r="AF1635" s="466"/>
      <c r="AG1635" s="174"/>
      <c r="AH1635" s="174"/>
      <c r="AI1635" s="174"/>
      <c r="AJ1635" s="174"/>
      <c r="AK1635" s="174"/>
      <c r="AL1635" s="174"/>
      <c r="AM1635" s="174"/>
      <c r="AN1635" s="174"/>
      <c r="AO1635" s="174"/>
      <c r="AP1635" s="174"/>
      <c r="AQ1635" s="174"/>
      <c r="AR1635" s="174"/>
      <c r="AS1635" s="174"/>
      <c r="AT1635" s="415"/>
      <c r="AU1635" s="174"/>
      <c r="AV1635" s="437"/>
      <c r="AW1635" s="523"/>
      <c r="AX1635" s="524"/>
      <c r="AY1635" s="422"/>
      <c r="AZ1635" s="524"/>
      <c r="BA1635" s="524"/>
      <c r="BB1635" s="422"/>
      <c r="BC1635" s="524"/>
      <c r="BD1635" s="523"/>
      <c r="BE1635" s="524"/>
      <c r="BF1635" s="524"/>
      <c r="BG1635" s="426">
        <f t="shared" si="37"/>
        <v>0</v>
      </c>
      <c r="BH1635" s="426">
        <f t="shared" si="38"/>
        <v>0</v>
      </c>
      <c r="BI1635" s="426">
        <f t="shared" si="39"/>
        <v>0</v>
      </c>
      <c r="BJ1635" s="426">
        <f t="shared" si="40"/>
        <v>0</v>
      </c>
      <c r="BK1635" s="425" t="b">
        <f t="shared" si="41"/>
        <v>0</v>
      </c>
    </row>
    <row r="1636" spans="1:63" ht="15.75" customHeight="1">
      <c r="A1636" s="174"/>
      <c r="B1636" s="174"/>
      <c r="C1636" s="174"/>
      <c r="D1636" s="63"/>
      <c r="E1636" s="63"/>
      <c r="F1636" s="174"/>
      <c r="G1636" s="174"/>
      <c r="H1636" s="174"/>
      <c r="I1636" s="174"/>
      <c r="J1636" s="174"/>
      <c r="K1636" s="174"/>
      <c r="L1636" s="174"/>
      <c r="M1636" s="174"/>
      <c r="N1636" s="174"/>
      <c r="O1636" s="63"/>
      <c r="P1636" s="63"/>
      <c r="Q1636" s="174"/>
      <c r="R1636" s="63"/>
      <c r="S1636" s="174"/>
      <c r="T1636" s="174"/>
      <c r="U1636" s="174"/>
      <c r="V1636" s="63"/>
      <c r="W1636" s="174"/>
      <c r="X1636" s="174"/>
      <c r="Y1636" s="429"/>
      <c r="Z1636" s="63"/>
      <c r="AA1636" s="63"/>
      <c r="AB1636" s="63"/>
      <c r="AC1636" s="63"/>
      <c r="AD1636" s="174"/>
      <c r="AE1636" s="174"/>
      <c r="AF1636" s="466"/>
      <c r="AG1636" s="174"/>
      <c r="AH1636" s="174"/>
      <c r="AI1636" s="174"/>
      <c r="AJ1636" s="174"/>
      <c r="AK1636" s="174"/>
      <c r="AL1636" s="174"/>
      <c r="AM1636" s="174"/>
      <c r="AN1636" s="174"/>
      <c r="AO1636" s="174"/>
      <c r="AP1636" s="174"/>
      <c r="AQ1636" s="174"/>
      <c r="AR1636" s="174"/>
      <c r="AS1636" s="174"/>
      <c r="AT1636" s="415"/>
      <c r="AU1636" s="174"/>
      <c r="AV1636" s="437"/>
      <c r="AW1636" s="523"/>
      <c r="AX1636" s="524"/>
      <c r="AY1636" s="422"/>
      <c r="AZ1636" s="524"/>
      <c r="BA1636" s="524"/>
      <c r="BB1636" s="422"/>
      <c r="BC1636" s="524"/>
      <c r="BD1636" s="523"/>
      <c r="BE1636" s="524"/>
      <c r="BF1636" s="524"/>
      <c r="BG1636" s="426">
        <f t="shared" si="37"/>
        <v>0</v>
      </c>
      <c r="BH1636" s="426">
        <f t="shared" si="38"/>
        <v>0</v>
      </c>
      <c r="BI1636" s="426">
        <f t="shared" si="39"/>
        <v>0</v>
      </c>
      <c r="BJ1636" s="426">
        <f t="shared" si="40"/>
        <v>0</v>
      </c>
      <c r="BK1636" s="425" t="b">
        <f t="shared" si="41"/>
        <v>0</v>
      </c>
    </row>
    <row r="1637" spans="1:63" ht="15.75" customHeight="1">
      <c r="A1637" s="174"/>
      <c r="B1637" s="174"/>
      <c r="C1637" s="174"/>
      <c r="D1637" s="63"/>
      <c r="E1637" s="63"/>
      <c r="F1637" s="174"/>
      <c r="G1637" s="174"/>
      <c r="H1637" s="174"/>
      <c r="I1637" s="174"/>
      <c r="J1637" s="174"/>
      <c r="K1637" s="174"/>
      <c r="L1637" s="174"/>
      <c r="M1637" s="174"/>
      <c r="N1637" s="174"/>
      <c r="O1637" s="63"/>
      <c r="P1637" s="63"/>
      <c r="Q1637" s="174"/>
      <c r="R1637" s="63"/>
      <c r="S1637" s="174"/>
      <c r="T1637" s="174"/>
      <c r="U1637" s="174"/>
      <c r="V1637" s="63"/>
      <c r="W1637" s="174"/>
      <c r="X1637" s="174"/>
      <c r="Y1637" s="429"/>
      <c r="Z1637" s="63"/>
      <c r="AA1637" s="63"/>
      <c r="AB1637" s="63"/>
      <c r="AC1637" s="63"/>
      <c r="AD1637" s="174"/>
      <c r="AE1637" s="174"/>
      <c r="AF1637" s="466"/>
      <c r="AG1637" s="174"/>
      <c r="AH1637" s="174"/>
      <c r="AI1637" s="174"/>
      <c r="AJ1637" s="174"/>
      <c r="AK1637" s="174"/>
      <c r="AL1637" s="174"/>
      <c r="AM1637" s="174"/>
      <c r="AN1637" s="174"/>
      <c r="AO1637" s="174"/>
      <c r="AP1637" s="174"/>
      <c r="AQ1637" s="174"/>
      <c r="AR1637" s="174"/>
      <c r="AS1637" s="174"/>
      <c r="AT1637" s="415"/>
      <c r="AU1637" s="174"/>
      <c r="AV1637" s="437"/>
      <c r="AW1637" s="523"/>
      <c r="AX1637" s="524"/>
      <c r="AY1637" s="422"/>
      <c r="AZ1637" s="524"/>
      <c r="BA1637" s="524"/>
      <c r="BB1637" s="422"/>
      <c r="BC1637" s="524"/>
      <c r="BD1637" s="523"/>
      <c r="BE1637" s="524"/>
      <c r="BF1637" s="524"/>
      <c r="BG1637" s="426">
        <f t="shared" si="37"/>
        <v>0</v>
      </c>
      <c r="BH1637" s="426">
        <f t="shared" si="38"/>
        <v>0</v>
      </c>
      <c r="BI1637" s="426">
        <f t="shared" si="39"/>
        <v>0</v>
      </c>
      <c r="BJ1637" s="426">
        <f t="shared" si="40"/>
        <v>0</v>
      </c>
      <c r="BK1637" s="425" t="b">
        <f t="shared" si="41"/>
        <v>0</v>
      </c>
    </row>
    <row r="1638" spans="1:63" ht="15.75" customHeight="1">
      <c r="A1638" s="174"/>
      <c r="B1638" s="174"/>
      <c r="C1638" s="174"/>
      <c r="D1638" s="63"/>
      <c r="E1638" s="63"/>
      <c r="F1638" s="174"/>
      <c r="G1638" s="174"/>
      <c r="H1638" s="174"/>
      <c r="I1638" s="174"/>
      <c r="J1638" s="174"/>
      <c r="K1638" s="174"/>
      <c r="L1638" s="174"/>
      <c r="M1638" s="174"/>
      <c r="N1638" s="174"/>
      <c r="O1638" s="63"/>
      <c r="P1638" s="63"/>
      <c r="Q1638" s="174"/>
      <c r="R1638" s="63"/>
      <c r="S1638" s="174"/>
      <c r="T1638" s="174"/>
      <c r="U1638" s="174"/>
      <c r="V1638" s="63"/>
      <c r="W1638" s="174"/>
      <c r="X1638" s="174"/>
      <c r="Y1638" s="429"/>
      <c r="Z1638" s="63"/>
      <c r="AA1638" s="63"/>
      <c r="AB1638" s="63"/>
      <c r="AC1638" s="63"/>
      <c r="AD1638" s="174"/>
      <c r="AE1638" s="174"/>
      <c r="AF1638" s="466"/>
      <c r="AG1638" s="174"/>
      <c r="AH1638" s="174"/>
      <c r="AI1638" s="174"/>
      <c r="AJ1638" s="174"/>
      <c r="AK1638" s="174"/>
      <c r="AL1638" s="174"/>
      <c r="AM1638" s="174"/>
      <c r="AN1638" s="174"/>
      <c r="AO1638" s="174"/>
      <c r="AP1638" s="174"/>
      <c r="AQ1638" s="174"/>
      <c r="AR1638" s="174"/>
      <c r="AS1638" s="174"/>
      <c r="AT1638" s="415"/>
      <c r="AU1638" s="174"/>
      <c r="AV1638" s="437"/>
      <c r="AW1638" s="523"/>
      <c r="AX1638" s="524"/>
      <c r="AY1638" s="422"/>
      <c r="AZ1638" s="524"/>
      <c r="BA1638" s="524"/>
      <c r="BB1638" s="422"/>
      <c r="BC1638" s="524"/>
      <c r="BD1638" s="523"/>
      <c r="BE1638" s="524"/>
      <c r="BF1638" s="524"/>
      <c r="BG1638" s="426">
        <f t="shared" si="37"/>
        <v>0</v>
      </c>
      <c r="BH1638" s="426">
        <f t="shared" si="38"/>
        <v>0</v>
      </c>
      <c r="BI1638" s="426">
        <f t="shared" si="39"/>
        <v>0</v>
      </c>
      <c r="BJ1638" s="426">
        <f t="shared" si="40"/>
        <v>0</v>
      </c>
      <c r="BK1638" s="425" t="b">
        <f t="shared" si="41"/>
        <v>0</v>
      </c>
    </row>
    <row r="1639" spans="1:63" ht="15.75" customHeight="1">
      <c r="A1639" s="174"/>
      <c r="B1639" s="174"/>
      <c r="C1639" s="174"/>
      <c r="D1639" s="63"/>
      <c r="E1639" s="63"/>
      <c r="F1639" s="174"/>
      <c r="G1639" s="174"/>
      <c r="H1639" s="174"/>
      <c r="I1639" s="174"/>
      <c r="J1639" s="174"/>
      <c r="K1639" s="174"/>
      <c r="L1639" s="174"/>
      <c r="M1639" s="174"/>
      <c r="N1639" s="174"/>
      <c r="O1639" s="63"/>
      <c r="P1639" s="63"/>
      <c r="Q1639" s="174"/>
      <c r="R1639" s="63"/>
      <c r="S1639" s="174"/>
      <c r="T1639" s="174"/>
      <c r="U1639" s="174"/>
      <c r="V1639" s="63"/>
      <c r="W1639" s="174"/>
      <c r="X1639" s="174"/>
      <c r="Y1639" s="429"/>
      <c r="Z1639" s="63"/>
      <c r="AA1639" s="63"/>
      <c r="AB1639" s="63"/>
      <c r="AC1639" s="63"/>
      <c r="AD1639" s="174"/>
      <c r="AE1639" s="174"/>
      <c r="AF1639" s="466"/>
      <c r="AG1639" s="174"/>
      <c r="AH1639" s="174"/>
      <c r="AI1639" s="174"/>
      <c r="AJ1639" s="174"/>
      <c r="AK1639" s="174"/>
      <c r="AL1639" s="174"/>
      <c r="AM1639" s="174"/>
      <c r="AN1639" s="174"/>
      <c r="AO1639" s="174"/>
      <c r="AP1639" s="174"/>
      <c r="AQ1639" s="174"/>
      <c r="AR1639" s="174"/>
      <c r="AS1639" s="174"/>
      <c r="AT1639" s="415"/>
      <c r="AU1639" s="174"/>
      <c r="AV1639" s="437"/>
      <c r="AW1639" s="523"/>
      <c r="AX1639" s="524"/>
      <c r="AY1639" s="422"/>
      <c r="AZ1639" s="524"/>
      <c r="BA1639" s="524"/>
      <c r="BB1639" s="422"/>
      <c r="BC1639" s="524"/>
      <c r="BD1639" s="523"/>
      <c r="BE1639" s="524"/>
      <c r="BF1639" s="524"/>
      <c r="BG1639" s="426">
        <f t="shared" si="37"/>
        <v>0</v>
      </c>
      <c r="BH1639" s="426">
        <f t="shared" si="38"/>
        <v>0</v>
      </c>
      <c r="BI1639" s="426">
        <f t="shared" si="39"/>
        <v>0</v>
      </c>
      <c r="BJ1639" s="426">
        <f t="shared" si="40"/>
        <v>0</v>
      </c>
      <c r="BK1639" s="425" t="b">
        <f t="shared" si="41"/>
        <v>0</v>
      </c>
    </row>
    <row r="1640" spans="1:63" ht="15.75" customHeight="1">
      <c r="A1640" s="174"/>
      <c r="B1640" s="174"/>
      <c r="C1640" s="174"/>
      <c r="D1640" s="63"/>
      <c r="E1640" s="63"/>
      <c r="F1640" s="174"/>
      <c r="G1640" s="174"/>
      <c r="H1640" s="174"/>
      <c r="I1640" s="174"/>
      <c r="J1640" s="174"/>
      <c r="K1640" s="174"/>
      <c r="L1640" s="174"/>
      <c r="M1640" s="174"/>
      <c r="N1640" s="174"/>
      <c r="O1640" s="63"/>
      <c r="P1640" s="63"/>
      <c r="Q1640" s="174"/>
      <c r="R1640" s="63"/>
      <c r="S1640" s="174"/>
      <c r="T1640" s="174"/>
      <c r="U1640" s="174"/>
      <c r="V1640" s="63"/>
      <c r="W1640" s="174"/>
      <c r="X1640" s="174"/>
      <c r="Y1640" s="429"/>
      <c r="Z1640" s="63"/>
      <c r="AA1640" s="63"/>
      <c r="AB1640" s="63"/>
      <c r="AC1640" s="63"/>
      <c r="AD1640" s="174"/>
      <c r="AE1640" s="174"/>
      <c r="AF1640" s="466"/>
      <c r="AG1640" s="174"/>
      <c r="AH1640" s="174"/>
      <c r="AI1640" s="174"/>
      <c r="AJ1640" s="174"/>
      <c r="AK1640" s="174"/>
      <c r="AL1640" s="174"/>
      <c r="AM1640" s="174"/>
      <c r="AN1640" s="174"/>
      <c r="AO1640" s="174"/>
      <c r="AP1640" s="174"/>
      <c r="AQ1640" s="174"/>
      <c r="AR1640" s="174"/>
      <c r="AS1640" s="174"/>
      <c r="AT1640" s="415"/>
      <c r="AU1640" s="174"/>
      <c r="AV1640" s="437"/>
      <c r="AW1640" s="523"/>
      <c r="AX1640" s="524"/>
      <c r="AY1640" s="422"/>
      <c r="AZ1640" s="524"/>
      <c r="BA1640" s="524"/>
      <c r="BB1640" s="422"/>
      <c r="BC1640" s="524"/>
      <c r="BD1640" s="523"/>
      <c r="BE1640" s="524"/>
      <c r="BF1640" s="524"/>
      <c r="BG1640" s="426">
        <f t="shared" si="37"/>
        <v>0</v>
      </c>
      <c r="BH1640" s="426">
        <f t="shared" si="38"/>
        <v>0</v>
      </c>
      <c r="BI1640" s="426">
        <f t="shared" si="39"/>
        <v>0</v>
      </c>
      <c r="BJ1640" s="426">
        <f t="shared" si="40"/>
        <v>0</v>
      </c>
      <c r="BK1640" s="425" t="b">
        <f t="shared" si="41"/>
        <v>0</v>
      </c>
    </row>
    <row r="1641" spans="1:63" ht="15.75" customHeight="1">
      <c r="A1641" s="174"/>
      <c r="B1641" s="174"/>
      <c r="C1641" s="174"/>
      <c r="D1641" s="63"/>
      <c r="E1641" s="63"/>
      <c r="F1641" s="174"/>
      <c r="G1641" s="174"/>
      <c r="H1641" s="174"/>
      <c r="I1641" s="174"/>
      <c r="J1641" s="174"/>
      <c r="K1641" s="174"/>
      <c r="L1641" s="174"/>
      <c r="M1641" s="174"/>
      <c r="N1641" s="174"/>
      <c r="O1641" s="63"/>
      <c r="P1641" s="63"/>
      <c r="Q1641" s="174"/>
      <c r="R1641" s="63"/>
      <c r="S1641" s="174"/>
      <c r="T1641" s="174"/>
      <c r="U1641" s="174"/>
      <c r="V1641" s="63"/>
      <c r="W1641" s="174"/>
      <c r="X1641" s="174"/>
      <c r="Y1641" s="429"/>
      <c r="Z1641" s="63"/>
      <c r="AA1641" s="63"/>
      <c r="AB1641" s="63"/>
      <c r="AC1641" s="63"/>
      <c r="AD1641" s="174"/>
      <c r="AE1641" s="174"/>
      <c r="AF1641" s="466"/>
      <c r="AG1641" s="174"/>
      <c r="AH1641" s="174"/>
      <c r="AI1641" s="174"/>
      <c r="AJ1641" s="174"/>
      <c r="AK1641" s="174"/>
      <c r="AL1641" s="174"/>
      <c r="AM1641" s="174"/>
      <c r="AN1641" s="174"/>
      <c r="AO1641" s="174"/>
      <c r="AP1641" s="174"/>
      <c r="AQ1641" s="174"/>
      <c r="AR1641" s="174"/>
      <c r="AS1641" s="174"/>
      <c r="AT1641" s="415"/>
      <c r="AU1641" s="174"/>
      <c r="AV1641" s="437"/>
      <c r="AW1641" s="523"/>
      <c r="AX1641" s="524"/>
      <c r="AY1641" s="422"/>
      <c r="AZ1641" s="524"/>
      <c r="BA1641" s="524"/>
      <c r="BB1641" s="422"/>
      <c r="BC1641" s="524"/>
      <c r="BD1641" s="523"/>
      <c r="BE1641" s="524"/>
      <c r="BF1641" s="524"/>
      <c r="BG1641" s="426">
        <f t="shared" si="37"/>
        <v>0</v>
      </c>
      <c r="BH1641" s="426">
        <f t="shared" si="38"/>
        <v>0</v>
      </c>
      <c r="BI1641" s="426">
        <f t="shared" si="39"/>
        <v>0</v>
      </c>
      <c r="BJ1641" s="426">
        <f t="shared" si="40"/>
        <v>0</v>
      </c>
      <c r="BK1641" s="425" t="b">
        <f t="shared" si="41"/>
        <v>0</v>
      </c>
    </row>
    <row r="1642" spans="1:63" ht="15.75" customHeight="1">
      <c r="A1642" s="174"/>
      <c r="B1642" s="174"/>
      <c r="C1642" s="174"/>
      <c r="D1642" s="63"/>
      <c r="E1642" s="63"/>
      <c r="F1642" s="174"/>
      <c r="G1642" s="174"/>
      <c r="H1642" s="174"/>
      <c r="I1642" s="174"/>
      <c r="J1642" s="174"/>
      <c r="K1642" s="174"/>
      <c r="L1642" s="174"/>
      <c r="M1642" s="174"/>
      <c r="N1642" s="174"/>
      <c r="O1642" s="63"/>
      <c r="P1642" s="63"/>
      <c r="Q1642" s="174"/>
      <c r="R1642" s="63"/>
      <c r="S1642" s="174"/>
      <c r="T1642" s="174"/>
      <c r="U1642" s="174"/>
      <c r="V1642" s="63"/>
      <c r="W1642" s="174"/>
      <c r="X1642" s="174"/>
      <c r="Y1642" s="429"/>
      <c r="Z1642" s="63"/>
      <c r="AA1642" s="63"/>
      <c r="AB1642" s="63"/>
      <c r="AC1642" s="63"/>
      <c r="AD1642" s="174"/>
      <c r="AE1642" s="174"/>
      <c r="AF1642" s="466"/>
      <c r="AG1642" s="174"/>
      <c r="AH1642" s="174"/>
      <c r="AI1642" s="174"/>
      <c r="AJ1642" s="174"/>
      <c r="AK1642" s="174"/>
      <c r="AL1642" s="174"/>
      <c r="AM1642" s="174"/>
      <c r="AN1642" s="174"/>
      <c r="AO1642" s="174"/>
      <c r="AP1642" s="174"/>
      <c r="AQ1642" s="174"/>
      <c r="AR1642" s="174"/>
      <c r="AS1642" s="174"/>
      <c r="AT1642" s="415"/>
      <c r="AU1642" s="174"/>
      <c r="AV1642" s="437"/>
      <c r="AW1642" s="523"/>
      <c r="AX1642" s="524"/>
      <c r="AY1642" s="422"/>
      <c r="AZ1642" s="524"/>
      <c r="BA1642" s="524"/>
      <c r="BB1642" s="422"/>
      <c r="BC1642" s="524"/>
      <c r="BD1642" s="523"/>
      <c r="BE1642" s="524"/>
      <c r="BF1642" s="524"/>
      <c r="BG1642" s="426">
        <f t="shared" si="37"/>
        <v>0</v>
      </c>
      <c r="BH1642" s="426">
        <f t="shared" si="38"/>
        <v>0</v>
      </c>
      <c r="BI1642" s="426">
        <f t="shared" si="39"/>
        <v>0</v>
      </c>
      <c r="BJ1642" s="426">
        <f t="shared" si="40"/>
        <v>0</v>
      </c>
      <c r="BK1642" s="425" t="b">
        <f t="shared" si="41"/>
        <v>0</v>
      </c>
    </row>
    <row r="1643" spans="1:63" ht="15.75" customHeight="1">
      <c r="A1643" s="174"/>
      <c r="B1643" s="174"/>
      <c r="C1643" s="174"/>
      <c r="D1643" s="63"/>
      <c r="E1643" s="63"/>
      <c r="F1643" s="174"/>
      <c r="G1643" s="174"/>
      <c r="H1643" s="174"/>
      <c r="I1643" s="174"/>
      <c r="J1643" s="174"/>
      <c r="K1643" s="174"/>
      <c r="L1643" s="174"/>
      <c r="M1643" s="174"/>
      <c r="N1643" s="174"/>
      <c r="O1643" s="63"/>
      <c r="P1643" s="63"/>
      <c r="Q1643" s="174"/>
      <c r="R1643" s="63"/>
      <c r="S1643" s="174"/>
      <c r="T1643" s="174"/>
      <c r="U1643" s="174"/>
      <c r="V1643" s="63"/>
      <c r="W1643" s="174"/>
      <c r="X1643" s="174"/>
      <c r="Y1643" s="429"/>
      <c r="Z1643" s="63"/>
      <c r="AA1643" s="63"/>
      <c r="AB1643" s="63"/>
      <c r="AC1643" s="63"/>
      <c r="AD1643" s="174"/>
      <c r="AE1643" s="174"/>
      <c r="AF1643" s="466"/>
      <c r="AG1643" s="174"/>
      <c r="AH1643" s="174"/>
      <c r="AI1643" s="174"/>
      <c r="AJ1643" s="174"/>
      <c r="AK1643" s="174"/>
      <c r="AL1643" s="174"/>
      <c r="AM1643" s="174"/>
      <c r="AN1643" s="174"/>
      <c r="AO1643" s="174"/>
      <c r="AP1643" s="174"/>
      <c r="AQ1643" s="174"/>
      <c r="AR1643" s="174"/>
      <c r="AS1643" s="174"/>
      <c r="AT1643" s="415"/>
      <c r="AU1643" s="174"/>
      <c r="AV1643" s="437"/>
      <c r="AW1643" s="523"/>
      <c r="AX1643" s="524"/>
      <c r="AY1643" s="422"/>
      <c r="AZ1643" s="524"/>
      <c r="BA1643" s="524"/>
      <c r="BB1643" s="422"/>
      <c r="BC1643" s="524"/>
      <c r="BD1643" s="523"/>
      <c r="BE1643" s="524"/>
      <c r="BF1643" s="524"/>
      <c r="BG1643" s="426">
        <f t="shared" si="37"/>
        <v>0</v>
      </c>
      <c r="BH1643" s="426">
        <f t="shared" si="38"/>
        <v>0</v>
      </c>
      <c r="BI1643" s="426">
        <f t="shared" si="39"/>
        <v>0</v>
      </c>
      <c r="BJ1643" s="426">
        <f t="shared" si="40"/>
        <v>0</v>
      </c>
      <c r="BK1643" s="425" t="b">
        <f t="shared" si="41"/>
        <v>0</v>
      </c>
    </row>
    <row r="1644" spans="1:63" ht="15.75" customHeight="1">
      <c r="A1644" s="174"/>
      <c r="B1644" s="174"/>
      <c r="C1644" s="174"/>
      <c r="D1644" s="63"/>
      <c r="E1644" s="63"/>
      <c r="F1644" s="174"/>
      <c r="G1644" s="174"/>
      <c r="H1644" s="174"/>
      <c r="I1644" s="174"/>
      <c r="J1644" s="174"/>
      <c r="K1644" s="174"/>
      <c r="L1644" s="174"/>
      <c r="M1644" s="174"/>
      <c r="N1644" s="174"/>
      <c r="O1644" s="63"/>
      <c r="P1644" s="63"/>
      <c r="Q1644" s="174"/>
      <c r="R1644" s="63"/>
      <c r="S1644" s="174"/>
      <c r="T1644" s="174"/>
      <c r="U1644" s="174"/>
      <c r="V1644" s="63"/>
      <c r="W1644" s="174"/>
      <c r="X1644" s="174"/>
      <c r="Y1644" s="429"/>
      <c r="Z1644" s="63"/>
      <c r="AA1644" s="63"/>
      <c r="AB1644" s="63"/>
      <c r="AC1644" s="63"/>
      <c r="AD1644" s="174"/>
      <c r="AE1644" s="174"/>
      <c r="AF1644" s="466"/>
      <c r="AG1644" s="174"/>
      <c r="AH1644" s="174"/>
      <c r="AI1644" s="174"/>
      <c r="AJ1644" s="174"/>
      <c r="AK1644" s="174"/>
      <c r="AL1644" s="174"/>
      <c r="AM1644" s="174"/>
      <c r="AN1644" s="174"/>
      <c r="AO1644" s="174"/>
      <c r="AP1644" s="174"/>
      <c r="AQ1644" s="174"/>
      <c r="AR1644" s="174"/>
      <c r="AS1644" s="174"/>
      <c r="AT1644" s="415"/>
      <c r="AU1644" s="174"/>
      <c r="AV1644" s="437"/>
      <c r="AW1644" s="523"/>
      <c r="AX1644" s="524"/>
      <c r="AY1644" s="422"/>
      <c r="AZ1644" s="524"/>
      <c r="BA1644" s="524"/>
      <c r="BB1644" s="422"/>
      <c r="BC1644" s="524"/>
      <c r="BD1644" s="523"/>
      <c r="BE1644" s="524"/>
      <c r="BF1644" s="524"/>
      <c r="BG1644" s="426">
        <f t="shared" si="37"/>
        <v>0</v>
      </c>
      <c r="BH1644" s="426">
        <f t="shared" si="38"/>
        <v>0</v>
      </c>
      <c r="BI1644" s="426">
        <f t="shared" si="39"/>
        <v>0</v>
      </c>
      <c r="BJ1644" s="426">
        <f t="shared" si="40"/>
        <v>0</v>
      </c>
      <c r="BK1644" s="425" t="b">
        <f t="shared" si="41"/>
        <v>0</v>
      </c>
    </row>
    <row r="1645" spans="1:63" ht="15.75" customHeight="1">
      <c r="A1645" s="174"/>
      <c r="B1645" s="174"/>
      <c r="C1645" s="174"/>
      <c r="D1645" s="63"/>
      <c r="E1645" s="63"/>
      <c r="F1645" s="174"/>
      <c r="G1645" s="174"/>
      <c r="H1645" s="174"/>
      <c r="I1645" s="174"/>
      <c r="J1645" s="174"/>
      <c r="K1645" s="174"/>
      <c r="L1645" s="174"/>
      <c r="M1645" s="174"/>
      <c r="N1645" s="174"/>
      <c r="O1645" s="63"/>
      <c r="P1645" s="63"/>
      <c r="Q1645" s="174"/>
      <c r="R1645" s="63"/>
      <c r="S1645" s="174"/>
      <c r="T1645" s="174"/>
      <c r="U1645" s="174"/>
      <c r="V1645" s="63"/>
      <c r="W1645" s="174"/>
      <c r="X1645" s="174"/>
      <c r="Y1645" s="429"/>
      <c r="Z1645" s="63"/>
      <c r="AA1645" s="63"/>
      <c r="AB1645" s="63"/>
      <c r="AC1645" s="63"/>
      <c r="AD1645" s="174"/>
      <c r="AE1645" s="174"/>
      <c r="AF1645" s="466"/>
      <c r="AG1645" s="174"/>
      <c r="AH1645" s="174"/>
      <c r="AI1645" s="174"/>
      <c r="AJ1645" s="174"/>
      <c r="AK1645" s="174"/>
      <c r="AL1645" s="174"/>
      <c r="AM1645" s="174"/>
      <c r="AN1645" s="174"/>
      <c r="AO1645" s="174"/>
      <c r="AP1645" s="174"/>
      <c r="AQ1645" s="174"/>
      <c r="AR1645" s="174"/>
      <c r="AS1645" s="174"/>
      <c r="AT1645" s="415"/>
      <c r="AU1645" s="174"/>
      <c r="AV1645" s="437"/>
      <c r="AW1645" s="523"/>
      <c r="AX1645" s="524"/>
      <c r="AY1645" s="422"/>
      <c r="AZ1645" s="524"/>
      <c r="BA1645" s="524"/>
      <c r="BB1645" s="422"/>
      <c r="BC1645" s="524"/>
      <c r="BD1645" s="523"/>
      <c r="BE1645" s="524"/>
      <c r="BF1645" s="524"/>
      <c r="BG1645" s="426">
        <f t="shared" si="37"/>
        <v>0</v>
      </c>
      <c r="BH1645" s="426">
        <f t="shared" si="38"/>
        <v>0</v>
      </c>
      <c r="BI1645" s="426">
        <f t="shared" si="39"/>
        <v>0</v>
      </c>
      <c r="BJ1645" s="426">
        <f t="shared" si="40"/>
        <v>0</v>
      </c>
      <c r="BK1645" s="425" t="b">
        <f t="shared" si="41"/>
        <v>0</v>
      </c>
    </row>
    <row r="1646" spans="1:63" ht="15.75" customHeight="1">
      <c r="A1646" s="174"/>
      <c r="B1646" s="174"/>
      <c r="C1646" s="174"/>
      <c r="D1646" s="63"/>
      <c r="E1646" s="63"/>
      <c r="F1646" s="174"/>
      <c r="G1646" s="174"/>
      <c r="H1646" s="174"/>
      <c r="I1646" s="174"/>
      <c r="J1646" s="174"/>
      <c r="K1646" s="174"/>
      <c r="L1646" s="174"/>
      <c r="M1646" s="174"/>
      <c r="N1646" s="174"/>
      <c r="O1646" s="63"/>
      <c r="P1646" s="63"/>
      <c r="Q1646" s="174"/>
      <c r="R1646" s="63"/>
      <c r="S1646" s="174"/>
      <c r="T1646" s="174"/>
      <c r="U1646" s="174"/>
      <c r="V1646" s="63"/>
      <c r="W1646" s="174"/>
      <c r="X1646" s="174"/>
      <c r="Y1646" s="429"/>
      <c r="Z1646" s="63"/>
      <c r="AA1646" s="63"/>
      <c r="AB1646" s="63"/>
      <c r="AC1646" s="63"/>
      <c r="AD1646" s="174"/>
      <c r="AE1646" s="174"/>
      <c r="AF1646" s="466"/>
      <c r="AG1646" s="174"/>
      <c r="AH1646" s="174"/>
      <c r="AI1646" s="174"/>
      <c r="AJ1646" s="174"/>
      <c r="AK1646" s="174"/>
      <c r="AL1646" s="174"/>
      <c r="AM1646" s="174"/>
      <c r="AN1646" s="174"/>
      <c r="AO1646" s="174"/>
      <c r="AP1646" s="174"/>
      <c r="AQ1646" s="174"/>
      <c r="AR1646" s="174"/>
      <c r="AS1646" s="174"/>
      <c r="AT1646" s="415"/>
      <c r="AU1646" s="174"/>
      <c r="AV1646" s="437"/>
      <c r="AW1646" s="523"/>
      <c r="AX1646" s="524"/>
      <c r="AY1646" s="422"/>
      <c r="AZ1646" s="524"/>
      <c r="BA1646" s="524"/>
      <c r="BB1646" s="422"/>
      <c r="BC1646" s="524"/>
      <c r="BD1646" s="523"/>
      <c r="BE1646" s="524"/>
      <c r="BF1646" s="524"/>
      <c r="BG1646" s="426">
        <f t="shared" si="37"/>
        <v>0</v>
      </c>
      <c r="BH1646" s="426">
        <f t="shared" si="38"/>
        <v>0</v>
      </c>
      <c r="BI1646" s="426">
        <f t="shared" si="39"/>
        <v>0</v>
      </c>
      <c r="BJ1646" s="426">
        <f t="shared" si="40"/>
        <v>0</v>
      </c>
      <c r="BK1646" s="425" t="b">
        <f t="shared" si="41"/>
        <v>0</v>
      </c>
    </row>
    <row r="1647" spans="1:63" ht="15.75" customHeight="1">
      <c r="A1647" s="174"/>
      <c r="B1647" s="174"/>
      <c r="C1647" s="174"/>
      <c r="D1647" s="63"/>
      <c r="E1647" s="63"/>
      <c r="F1647" s="174"/>
      <c r="G1647" s="174"/>
      <c r="H1647" s="174"/>
      <c r="I1647" s="174"/>
      <c r="J1647" s="174"/>
      <c r="K1647" s="174"/>
      <c r="L1647" s="174"/>
      <c r="M1647" s="174"/>
      <c r="N1647" s="174"/>
      <c r="O1647" s="63"/>
      <c r="P1647" s="63"/>
      <c r="Q1647" s="174"/>
      <c r="R1647" s="63"/>
      <c r="S1647" s="174"/>
      <c r="T1647" s="174"/>
      <c r="U1647" s="174"/>
      <c r="V1647" s="63"/>
      <c r="W1647" s="174"/>
      <c r="X1647" s="174"/>
      <c r="Y1647" s="429"/>
      <c r="Z1647" s="63"/>
      <c r="AA1647" s="63"/>
      <c r="AB1647" s="63"/>
      <c r="AC1647" s="63"/>
      <c r="AD1647" s="174"/>
      <c r="AE1647" s="174"/>
      <c r="AF1647" s="466"/>
      <c r="AG1647" s="174"/>
      <c r="AH1647" s="174"/>
      <c r="AI1647" s="174"/>
      <c r="AJ1647" s="174"/>
      <c r="AK1647" s="174"/>
      <c r="AL1647" s="174"/>
      <c r="AM1647" s="174"/>
      <c r="AN1647" s="174"/>
      <c r="AO1647" s="174"/>
      <c r="AP1647" s="174"/>
      <c r="AQ1647" s="174"/>
      <c r="AR1647" s="174"/>
      <c r="AS1647" s="174"/>
      <c r="AT1647" s="415"/>
      <c r="AU1647" s="174"/>
      <c r="AV1647" s="437"/>
      <c r="AW1647" s="523"/>
      <c r="AX1647" s="524"/>
      <c r="AY1647" s="422"/>
      <c r="AZ1647" s="524"/>
      <c r="BA1647" s="524"/>
      <c r="BB1647" s="422"/>
      <c r="BC1647" s="524"/>
      <c r="BD1647" s="523"/>
      <c r="BE1647" s="524"/>
      <c r="BF1647" s="524"/>
      <c r="BG1647" s="426">
        <f t="shared" si="37"/>
        <v>0</v>
      </c>
      <c r="BH1647" s="426">
        <f t="shared" si="38"/>
        <v>0</v>
      </c>
      <c r="BI1647" s="426">
        <f t="shared" si="39"/>
        <v>0</v>
      </c>
      <c r="BJ1647" s="426">
        <f t="shared" si="40"/>
        <v>0</v>
      </c>
      <c r="BK1647" s="425" t="b">
        <f t="shared" si="41"/>
        <v>0</v>
      </c>
    </row>
    <row r="1648" spans="1:63" ht="15.75" customHeight="1">
      <c r="A1648" s="174"/>
      <c r="B1648" s="174"/>
      <c r="C1648" s="174"/>
      <c r="D1648" s="63"/>
      <c r="E1648" s="63"/>
      <c r="F1648" s="174"/>
      <c r="G1648" s="174"/>
      <c r="H1648" s="174"/>
      <c r="I1648" s="174"/>
      <c r="J1648" s="174"/>
      <c r="K1648" s="174"/>
      <c r="L1648" s="174"/>
      <c r="M1648" s="174"/>
      <c r="N1648" s="174"/>
      <c r="O1648" s="63"/>
      <c r="P1648" s="63"/>
      <c r="Q1648" s="174"/>
      <c r="R1648" s="63"/>
      <c r="S1648" s="174"/>
      <c r="T1648" s="174"/>
      <c r="U1648" s="174"/>
      <c r="V1648" s="63"/>
      <c r="W1648" s="174"/>
      <c r="X1648" s="174"/>
      <c r="Y1648" s="429"/>
      <c r="Z1648" s="63"/>
      <c r="AA1648" s="63"/>
      <c r="AB1648" s="63"/>
      <c r="AC1648" s="63"/>
      <c r="AD1648" s="174"/>
      <c r="AE1648" s="174"/>
      <c r="AF1648" s="466"/>
      <c r="AG1648" s="174"/>
      <c r="AH1648" s="174"/>
      <c r="AI1648" s="174"/>
      <c r="AJ1648" s="174"/>
      <c r="AK1648" s="174"/>
      <c r="AL1648" s="174"/>
      <c r="AM1648" s="174"/>
      <c r="AN1648" s="174"/>
      <c r="AO1648" s="174"/>
      <c r="AP1648" s="174"/>
      <c r="AQ1648" s="174"/>
      <c r="AR1648" s="174"/>
      <c r="AS1648" s="174"/>
      <c r="AT1648" s="415"/>
      <c r="AU1648" s="174"/>
      <c r="AV1648" s="437"/>
      <c r="AW1648" s="523"/>
      <c r="AX1648" s="524"/>
      <c r="AY1648" s="422"/>
      <c r="AZ1648" s="524"/>
      <c r="BA1648" s="524"/>
      <c r="BB1648" s="422"/>
      <c r="BC1648" s="524"/>
      <c r="BD1648" s="523"/>
      <c r="BE1648" s="524"/>
      <c r="BF1648" s="524"/>
      <c r="BG1648" s="426">
        <f t="shared" si="37"/>
        <v>0</v>
      </c>
      <c r="BH1648" s="426">
        <f t="shared" si="38"/>
        <v>0</v>
      </c>
      <c r="BI1648" s="426">
        <f t="shared" si="39"/>
        <v>0</v>
      </c>
      <c r="BJ1648" s="426">
        <f t="shared" si="40"/>
        <v>0</v>
      </c>
      <c r="BK1648" s="425" t="b">
        <f t="shared" si="41"/>
        <v>0</v>
      </c>
    </row>
    <row r="1649" spans="1:63" ht="15.75" customHeight="1">
      <c r="A1649" s="174"/>
      <c r="B1649" s="174"/>
      <c r="C1649" s="174"/>
      <c r="D1649" s="63"/>
      <c r="E1649" s="63"/>
      <c r="F1649" s="174"/>
      <c r="G1649" s="174"/>
      <c r="H1649" s="174"/>
      <c r="I1649" s="174"/>
      <c r="J1649" s="174"/>
      <c r="K1649" s="174"/>
      <c r="L1649" s="174"/>
      <c r="M1649" s="174"/>
      <c r="N1649" s="174"/>
      <c r="O1649" s="63"/>
      <c r="P1649" s="63"/>
      <c r="Q1649" s="174"/>
      <c r="R1649" s="63"/>
      <c r="S1649" s="174"/>
      <c r="T1649" s="174"/>
      <c r="U1649" s="174"/>
      <c r="V1649" s="63"/>
      <c r="W1649" s="174"/>
      <c r="X1649" s="174"/>
      <c r="Y1649" s="429"/>
      <c r="Z1649" s="63"/>
      <c r="AA1649" s="63"/>
      <c r="AB1649" s="63"/>
      <c r="AC1649" s="63"/>
      <c r="AD1649" s="174"/>
      <c r="AE1649" s="174"/>
      <c r="AF1649" s="466"/>
      <c r="AG1649" s="174"/>
      <c r="AH1649" s="174"/>
      <c r="AI1649" s="174"/>
      <c r="AJ1649" s="174"/>
      <c r="AK1649" s="174"/>
      <c r="AL1649" s="174"/>
      <c r="AM1649" s="174"/>
      <c r="AN1649" s="174"/>
      <c r="AO1649" s="174"/>
      <c r="AP1649" s="174"/>
      <c r="AQ1649" s="174"/>
      <c r="AR1649" s="174"/>
      <c r="AS1649" s="174"/>
      <c r="AT1649" s="415"/>
      <c r="AU1649" s="174"/>
      <c r="AV1649" s="437"/>
      <c r="AW1649" s="523"/>
      <c r="AX1649" s="524"/>
      <c r="AY1649" s="422"/>
      <c r="AZ1649" s="524"/>
      <c r="BA1649" s="524"/>
      <c r="BB1649" s="422"/>
      <c r="BC1649" s="524"/>
      <c r="BD1649" s="523"/>
      <c r="BE1649" s="524"/>
      <c r="BF1649" s="524"/>
      <c r="BG1649" s="426">
        <f t="shared" si="37"/>
        <v>0</v>
      </c>
      <c r="BH1649" s="426">
        <f t="shared" si="38"/>
        <v>0</v>
      </c>
      <c r="BI1649" s="426">
        <f t="shared" si="39"/>
        <v>0</v>
      </c>
      <c r="BJ1649" s="426">
        <f t="shared" si="40"/>
        <v>0</v>
      </c>
      <c r="BK1649" s="425" t="b">
        <f t="shared" si="41"/>
        <v>0</v>
      </c>
    </row>
    <row r="1650" spans="1:63" ht="15.75" customHeight="1">
      <c r="A1650" s="174"/>
      <c r="B1650" s="174"/>
      <c r="C1650" s="174"/>
      <c r="D1650" s="63"/>
      <c r="E1650" s="63"/>
      <c r="F1650" s="174"/>
      <c r="G1650" s="174"/>
      <c r="H1650" s="174"/>
      <c r="I1650" s="174"/>
      <c r="J1650" s="174"/>
      <c r="K1650" s="174"/>
      <c r="L1650" s="174"/>
      <c r="M1650" s="174"/>
      <c r="N1650" s="174"/>
      <c r="O1650" s="63"/>
      <c r="P1650" s="63"/>
      <c r="Q1650" s="174"/>
      <c r="R1650" s="63"/>
      <c r="S1650" s="174"/>
      <c r="T1650" s="174"/>
      <c r="U1650" s="174"/>
      <c r="V1650" s="63"/>
      <c r="W1650" s="174"/>
      <c r="X1650" s="174"/>
      <c r="Y1650" s="429"/>
      <c r="Z1650" s="63"/>
      <c r="AA1650" s="63"/>
      <c r="AB1650" s="63"/>
      <c r="AC1650" s="63"/>
      <c r="AD1650" s="174"/>
      <c r="AE1650" s="174"/>
      <c r="AF1650" s="466"/>
      <c r="AG1650" s="174"/>
      <c r="AH1650" s="174"/>
      <c r="AI1650" s="174"/>
      <c r="AJ1650" s="174"/>
      <c r="AK1650" s="174"/>
      <c r="AL1650" s="174"/>
      <c r="AM1650" s="174"/>
      <c r="AN1650" s="174"/>
      <c r="AO1650" s="174"/>
      <c r="AP1650" s="174"/>
      <c r="AQ1650" s="174"/>
      <c r="AR1650" s="174"/>
      <c r="AS1650" s="174"/>
      <c r="AT1650" s="415"/>
      <c r="AU1650" s="174"/>
      <c r="AV1650" s="437"/>
      <c r="AW1650" s="523"/>
      <c r="AX1650" s="524"/>
      <c r="AY1650" s="422"/>
      <c r="AZ1650" s="524"/>
      <c r="BA1650" s="524"/>
      <c r="BB1650" s="422"/>
      <c r="BC1650" s="524"/>
      <c r="BD1650" s="523"/>
      <c r="BE1650" s="524"/>
      <c r="BF1650" s="524"/>
      <c r="BG1650" s="426">
        <f t="shared" si="37"/>
        <v>0</v>
      </c>
      <c r="BH1650" s="426">
        <f t="shared" si="38"/>
        <v>0</v>
      </c>
      <c r="BI1650" s="426">
        <f t="shared" si="39"/>
        <v>0</v>
      </c>
      <c r="BJ1650" s="426">
        <f t="shared" si="40"/>
        <v>0</v>
      </c>
      <c r="BK1650" s="425" t="b">
        <f t="shared" si="41"/>
        <v>0</v>
      </c>
    </row>
    <row r="1651" spans="1:63" ht="15.75" customHeight="1">
      <c r="A1651" s="174"/>
      <c r="B1651" s="174"/>
      <c r="C1651" s="174"/>
      <c r="D1651" s="63"/>
      <c r="E1651" s="63"/>
      <c r="F1651" s="174"/>
      <c r="G1651" s="174"/>
      <c r="H1651" s="174"/>
      <c r="I1651" s="174"/>
      <c r="J1651" s="174"/>
      <c r="K1651" s="174"/>
      <c r="L1651" s="174"/>
      <c r="M1651" s="174"/>
      <c r="N1651" s="174"/>
      <c r="O1651" s="63"/>
      <c r="P1651" s="63"/>
      <c r="Q1651" s="174"/>
      <c r="R1651" s="63"/>
      <c r="S1651" s="174"/>
      <c r="T1651" s="174"/>
      <c r="U1651" s="174"/>
      <c r="V1651" s="63"/>
      <c r="W1651" s="174"/>
      <c r="X1651" s="174"/>
      <c r="Y1651" s="429"/>
      <c r="Z1651" s="63"/>
      <c r="AA1651" s="63"/>
      <c r="AB1651" s="63"/>
      <c r="AC1651" s="63"/>
      <c r="AD1651" s="174"/>
      <c r="AE1651" s="174"/>
      <c r="AF1651" s="466"/>
      <c r="AG1651" s="174"/>
      <c r="AH1651" s="174"/>
      <c r="AI1651" s="174"/>
      <c r="AJ1651" s="174"/>
      <c r="AK1651" s="174"/>
      <c r="AL1651" s="174"/>
      <c r="AM1651" s="174"/>
      <c r="AN1651" s="174"/>
      <c r="AO1651" s="174"/>
      <c r="AP1651" s="174"/>
      <c r="AQ1651" s="174"/>
      <c r="AR1651" s="174"/>
      <c r="AS1651" s="174"/>
      <c r="AT1651" s="415"/>
      <c r="AU1651" s="174"/>
      <c r="AV1651" s="437"/>
      <c r="AW1651" s="523"/>
      <c r="AX1651" s="524"/>
      <c r="AY1651" s="422"/>
      <c r="AZ1651" s="524"/>
      <c r="BA1651" s="524"/>
      <c r="BB1651" s="422"/>
      <c r="BC1651" s="524"/>
      <c r="BD1651" s="523"/>
      <c r="BE1651" s="524"/>
      <c r="BF1651" s="524"/>
      <c r="BG1651" s="426">
        <f t="shared" si="37"/>
        <v>0</v>
      </c>
      <c r="BH1651" s="426">
        <f t="shared" si="38"/>
        <v>0</v>
      </c>
      <c r="BI1651" s="426">
        <f t="shared" si="39"/>
        <v>0</v>
      </c>
      <c r="BJ1651" s="426">
        <f t="shared" si="40"/>
        <v>0</v>
      </c>
      <c r="BK1651" s="425" t="b">
        <f t="shared" si="41"/>
        <v>0</v>
      </c>
    </row>
    <row r="1652" spans="1:63" ht="15.75" customHeight="1">
      <c r="A1652" s="174"/>
      <c r="B1652" s="174"/>
      <c r="C1652" s="174"/>
      <c r="D1652" s="63"/>
      <c r="E1652" s="63"/>
      <c r="F1652" s="174"/>
      <c r="G1652" s="174"/>
      <c r="H1652" s="174"/>
      <c r="I1652" s="174"/>
      <c r="J1652" s="174"/>
      <c r="K1652" s="174"/>
      <c r="L1652" s="174"/>
      <c r="M1652" s="174"/>
      <c r="N1652" s="174"/>
      <c r="O1652" s="63"/>
      <c r="P1652" s="63"/>
      <c r="Q1652" s="174"/>
      <c r="R1652" s="63"/>
      <c r="S1652" s="174"/>
      <c r="T1652" s="174"/>
      <c r="U1652" s="174"/>
      <c r="V1652" s="63"/>
      <c r="W1652" s="174"/>
      <c r="X1652" s="174"/>
      <c r="Y1652" s="429"/>
      <c r="Z1652" s="63"/>
      <c r="AA1652" s="63"/>
      <c r="AB1652" s="63"/>
      <c r="AC1652" s="63"/>
      <c r="AD1652" s="174"/>
      <c r="AE1652" s="174"/>
      <c r="AF1652" s="466"/>
      <c r="AG1652" s="174"/>
      <c r="AH1652" s="174"/>
      <c r="AI1652" s="174"/>
      <c r="AJ1652" s="174"/>
      <c r="AK1652" s="174"/>
      <c r="AL1652" s="174"/>
      <c r="AM1652" s="174"/>
      <c r="AN1652" s="174"/>
      <c r="AO1652" s="174"/>
      <c r="AP1652" s="174"/>
      <c r="AQ1652" s="174"/>
      <c r="AR1652" s="174"/>
      <c r="AS1652" s="174"/>
      <c r="AT1652" s="415"/>
      <c r="AU1652" s="174"/>
      <c r="AV1652" s="437"/>
      <c r="AW1652" s="523"/>
      <c r="AX1652" s="524"/>
      <c r="AY1652" s="422"/>
      <c r="AZ1652" s="524"/>
      <c r="BA1652" s="524"/>
      <c r="BB1652" s="422"/>
      <c r="BC1652" s="524"/>
      <c r="BD1652" s="523"/>
      <c r="BE1652" s="524"/>
      <c r="BF1652" s="524"/>
      <c r="BG1652" s="426">
        <f t="shared" si="37"/>
        <v>0</v>
      </c>
      <c r="BH1652" s="426">
        <f t="shared" si="38"/>
        <v>0</v>
      </c>
      <c r="BI1652" s="426">
        <f t="shared" si="39"/>
        <v>0</v>
      </c>
      <c r="BJ1652" s="426">
        <f t="shared" si="40"/>
        <v>0</v>
      </c>
      <c r="BK1652" s="425" t="b">
        <f t="shared" si="41"/>
        <v>0</v>
      </c>
    </row>
    <row r="1653" spans="1:63" ht="15.75" customHeight="1">
      <c r="A1653" s="174"/>
      <c r="B1653" s="174"/>
      <c r="C1653" s="174"/>
      <c r="D1653" s="63"/>
      <c r="E1653" s="63"/>
      <c r="F1653" s="174"/>
      <c r="G1653" s="174"/>
      <c r="H1653" s="174"/>
      <c r="I1653" s="174"/>
      <c r="J1653" s="174"/>
      <c r="K1653" s="174"/>
      <c r="L1653" s="174"/>
      <c r="M1653" s="174"/>
      <c r="N1653" s="174"/>
      <c r="O1653" s="63"/>
      <c r="P1653" s="63"/>
      <c r="Q1653" s="174"/>
      <c r="R1653" s="63"/>
      <c r="S1653" s="174"/>
      <c r="T1653" s="174"/>
      <c r="U1653" s="174"/>
      <c r="V1653" s="63"/>
      <c r="W1653" s="174"/>
      <c r="X1653" s="174"/>
      <c r="Y1653" s="429"/>
      <c r="Z1653" s="63"/>
      <c r="AA1653" s="63"/>
      <c r="AB1653" s="63"/>
      <c r="AC1653" s="63"/>
      <c r="AD1653" s="174"/>
      <c r="AE1653" s="174"/>
      <c r="AF1653" s="466"/>
      <c r="AG1653" s="174"/>
      <c r="AH1653" s="174"/>
      <c r="AI1653" s="174"/>
      <c r="AJ1653" s="174"/>
      <c r="AK1653" s="174"/>
      <c r="AL1653" s="174"/>
      <c r="AM1653" s="174"/>
      <c r="AN1653" s="174"/>
      <c r="AO1653" s="174"/>
      <c r="AP1653" s="174"/>
      <c r="AQ1653" s="174"/>
      <c r="AR1653" s="174"/>
      <c r="AS1653" s="174"/>
      <c r="AT1653" s="415"/>
      <c r="AU1653" s="174"/>
      <c r="AV1653" s="437"/>
      <c r="AW1653" s="523"/>
      <c r="AX1653" s="524"/>
      <c r="AY1653" s="422"/>
      <c r="AZ1653" s="524"/>
      <c r="BA1653" s="524"/>
      <c r="BB1653" s="422"/>
      <c r="BC1653" s="524"/>
      <c r="BD1653" s="523"/>
      <c r="BE1653" s="524"/>
      <c r="BF1653" s="524"/>
      <c r="BG1653" s="426">
        <f t="shared" si="37"/>
        <v>0</v>
      </c>
      <c r="BH1653" s="426">
        <f t="shared" si="38"/>
        <v>0</v>
      </c>
      <c r="BI1653" s="426">
        <f t="shared" si="39"/>
        <v>0</v>
      </c>
      <c r="BJ1653" s="426">
        <f t="shared" si="40"/>
        <v>0</v>
      </c>
      <c r="BK1653" s="425" t="b">
        <f t="shared" si="41"/>
        <v>0</v>
      </c>
    </row>
    <row r="1654" spans="1:63" ht="15.75" customHeight="1">
      <c r="A1654" s="174"/>
      <c r="B1654" s="174"/>
      <c r="C1654" s="174"/>
      <c r="D1654" s="63"/>
      <c r="E1654" s="63"/>
      <c r="F1654" s="174"/>
      <c r="G1654" s="174"/>
      <c r="H1654" s="174"/>
      <c r="I1654" s="174"/>
      <c r="J1654" s="174"/>
      <c r="K1654" s="174"/>
      <c r="L1654" s="174"/>
      <c r="M1654" s="174"/>
      <c r="N1654" s="174"/>
      <c r="O1654" s="63"/>
      <c r="P1654" s="63"/>
      <c r="Q1654" s="174"/>
      <c r="R1654" s="63"/>
      <c r="S1654" s="174"/>
      <c r="T1654" s="174"/>
      <c r="U1654" s="174"/>
      <c r="V1654" s="63"/>
      <c r="W1654" s="174"/>
      <c r="X1654" s="174"/>
      <c r="Y1654" s="429"/>
      <c r="Z1654" s="63"/>
      <c r="AA1654" s="63"/>
      <c r="AB1654" s="63"/>
      <c r="AC1654" s="63"/>
      <c r="AD1654" s="174"/>
      <c r="AE1654" s="174"/>
      <c r="AF1654" s="466"/>
      <c r="AG1654" s="174"/>
      <c r="AH1654" s="174"/>
      <c r="AI1654" s="174"/>
      <c r="AJ1654" s="174"/>
      <c r="AK1654" s="174"/>
      <c r="AL1654" s="174"/>
      <c r="AM1654" s="174"/>
      <c r="AN1654" s="174"/>
      <c r="AO1654" s="174"/>
      <c r="AP1654" s="174"/>
      <c r="AQ1654" s="174"/>
      <c r="AR1654" s="174"/>
      <c r="AS1654" s="174"/>
      <c r="AT1654" s="415"/>
      <c r="AU1654" s="174"/>
      <c r="AV1654" s="437"/>
      <c r="AW1654" s="523"/>
      <c r="AX1654" s="524"/>
      <c r="AY1654" s="422"/>
      <c r="AZ1654" s="524"/>
      <c r="BA1654" s="524"/>
      <c r="BB1654" s="422"/>
      <c r="BC1654" s="524"/>
      <c r="BD1654" s="523"/>
      <c r="BE1654" s="524"/>
      <c r="BF1654" s="524"/>
      <c r="BG1654" s="426">
        <f t="shared" si="37"/>
        <v>0</v>
      </c>
      <c r="BH1654" s="426">
        <f t="shared" si="38"/>
        <v>0</v>
      </c>
      <c r="BI1654" s="426">
        <f t="shared" si="39"/>
        <v>0</v>
      </c>
      <c r="BJ1654" s="426">
        <f t="shared" si="40"/>
        <v>0</v>
      </c>
      <c r="BK1654" s="425" t="b">
        <f t="shared" si="41"/>
        <v>0</v>
      </c>
    </row>
    <row r="1655" spans="1:63" ht="15.75" customHeight="1">
      <c r="A1655" s="174"/>
      <c r="B1655" s="174"/>
      <c r="C1655" s="174"/>
      <c r="D1655" s="63"/>
      <c r="E1655" s="63"/>
      <c r="F1655" s="174"/>
      <c r="G1655" s="174"/>
      <c r="H1655" s="174"/>
      <c r="I1655" s="174"/>
      <c r="J1655" s="174"/>
      <c r="K1655" s="174"/>
      <c r="L1655" s="174"/>
      <c r="M1655" s="174"/>
      <c r="N1655" s="174"/>
      <c r="O1655" s="63"/>
      <c r="P1655" s="63"/>
      <c r="Q1655" s="174"/>
      <c r="R1655" s="63"/>
      <c r="S1655" s="174"/>
      <c r="T1655" s="174"/>
      <c r="U1655" s="174"/>
      <c r="V1655" s="63"/>
      <c r="W1655" s="174"/>
      <c r="X1655" s="174"/>
      <c r="Y1655" s="429"/>
      <c r="Z1655" s="63"/>
      <c r="AA1655" s="63"/>
      <c r="AB1655" s="63"/>
      <c r="AC1655" s="63"/>
      <c r="AD1655" s="174"/>
      <c r="AE1655" s="174"/>
      <c r="AF1655" s="466"/>
      <c r="AG1655" s="174"/>
      <c r="AH1655" s="174"/>
      <c r="AI1655" s="174"/>
      <c r="AJ1655" s="174"/>
      <c r="AK1655" s="174"/>
      <c r="AL1655" s="174"/>
      <c r="AM1655" s="174"/>
      <c r="AN1655" s="174"/>
      <c r="AO1655" s="174"/>
      <c r="AP1655" s="174"/>
      <c r="AQ1655" s="174"/>
      <c r="AR1655" s="174"/>
      <c r="AS1655" s="174"/>
      <c r="AT1655" s="415"/>
      <c r="AU1655" s="174"/>
      <c r="AV1655" s="437"/>
      <c r="AW1655" s="523"/>
      <c r="AX1655" s="524"/>
      <c r="AY1655" s="422"/>
      <c r="AZ1655" s="524"/>
      <c r="BA1655" s="524"/>
      <c r="BB1655" s="422"/>
      <c r="BC1655" s="524"/>
      <c r="BD1655" s="523"/>
      <c r="BE1655" s="524"/>
      <c r="BF1655" s="524"/>
      <c r="BG1655" s="426">
        <f t="shared" si="37"/>
        <v>0</v>
      </c>
      <c r="BH1655" s="426">
        <f t="shared" si="38"/>
        <v>0</v>
      </c>
      <c r="BI1655" s="426">
        <f t="shared" si="39"/>
        <v>0</v>
      </c>
      <c r="BJ1655" s="426">
        <f t="shared" si="40"/>
        <v>0</v>
      </c>
      <c r="BK1655" s="425" t="b">
        <f t="shared" si="41"/>
        <v>0</v>
      </c>
    </row>
    <row r="1656" spans="1:63" ht="15.75" customHeight="1">
      <c r="A1656" s="174"/>
      <c r="B1656" s="174"/>
      <c r="C1656" s="174"/>
      <c r="D1656" s="63"/>
      <c r="E1656" s="63"/>
      <c r="F1656" s="174"/>
      <c r="G1656" s="174"/>
      <c r="H1656" s="174"/>
      <c r="I1656" s="174"/>
      <c r="J1656" s="174"/>
      <c r="K1656" s="174"/>
      <c r="L1656" s="174"/>
      <c r="M1656" s="174"/>
      <c r="N1656" s="174"/>
      <c r="O1656" s="63"/>
      <c r="P1656" s="63"/>
      <c r="Q1656" s="174"/>
      <c r="R1656" s="63"/>
      <c r="S1656" s="174"/>
      <c r="T1656" s="174"/>
      <c r="U1656" s="174"/>
      <c r="V1656" s="63"/>
      <c r="W1656" s="174"/>
      <c r="X1656" s="174"/>
      <c r="Y1656" s="429"/>
      <c r="Z1656" s="63"/>
      <c r="AA1656" s="63"/>
      <c r="AB1656" s="63"/>
      <c r="AC1656" s="63"/>
      <c r="AD1656" s="174"/>
      <c r="AE1656" s="174"/>
      <c r="AF1656" s="466"/>
      <c r="AG1656" s="174"/>
      <c r="AH1656" s="174"/>
      <c r="AI1656" s="174"/>
      <c r="AJ1656" s="174"/>
      <c r="AK1656" s="174"/>
      <c r="AL1656" s="174"/>
      <c r="AM1656" s="174"/>
      <c r="AN1656" s="174"/>
      <c r="AO1656" s="174"/>
      <c r="AP1656" s="174"/>
      <c r="AQ1656" s="174"/>
      <c r="AR1656" s="174"/>
      <c r="AS1656" s="174"/>
      <c r="AT1656" s="415"/>
      <c r="AU1656" s="174"/>
      <c r="AV1656" s="437"/>
      <c r="AW1656" s="523"/>
      <c r="AX1656" s="524"/>
      <c r="AY1656" s="422"/>
      <c r="AZ1656" s="524"/>
      <c r="BA1656" s="524"/>
      <c r="BB1656" s="422"/>
      <c r="BC1656" s="524"/>
      <c r="BD1656" s="523"/>
      <c r="BE1656" s="524"/>
      <c r="BF1656" s="524"/>
      <c r="BG1656" s="426">
        <f t="shared" si="37"/>
        <v>0</v>
      </c>
      <c r="BH1656" s="426">
        <f t="shared" si="38"/>
        <v>0</v>
      </c>
      <c r="BI1656" s="426">
        <f t="shared" si="39"/>
        <v>0</v>
      </c>
      <c r="BJ1656" s="426">
        <f t="shared" si="40"/>
        <v>0</v>
      </c>
      <c r="BK1656" s="425" t="b">
        <f t="shared" si="41"/>
        <v>0</v>
      </c>
    </row>
    <row r="1657" spans="1:63" ht="15.75" customHeight="1">
      <c r="A1657" s="174"/>
      <c r="B1657" s="174"/>
      <c r="C1657" s="174"/>
      <c r="D1657" s="63"/>
      <c r="E1657" s="63"/>
      <c r="F1657" s="174"/>
      <c r="G1657" s="174"/>
      <c r="H1657" s="174"/>
      <c r="I1657" s="174"/>
      <c r="J1657" s="174"/>
      <c r="K1657" s="174"/>
      <c r="L1657" s="174"/>
      <c r="M1657" s="174"/>
      <c r="N1657" s="174"/>
      <c r="O1657" s="63"/>
      <c r="P1657" s="63"/>
      <c r="Q1657" s="174"/>
      <c r="R1657" s="63"/>
      <c r="S1657" s="174"/>
      <c r="T1657" s="174"/>
      <c r="U1657" s="174"/>
      <c r="V1657" s="63"/>
      <c r="W1657" s="174"/>
      <c r="X1657" s="174"/>
      <c r="Y1657" s="429"/>
      <c r="Z1657" s="63"/>
      <c r="AA1657" s="63"/>
      <c r="AB1657" s="63"/>
      <c r="AC1657" s="63"/>
      <c r="AD1657" s="174"/>
      <c r="AE1657" s="174"/>
      <c r="AF1657" s="466"/>
      <c r="AG1657" s="174"/>
      <c r="AH1657" s="174"/>
      <c r="AI1657" s="174"/>
      <c r="AJ1657" s="174"/>
      <c r="AK1657" s="174"/>
      <c r="AL1657" s="174"/>
      <c r="AM1657" s="174"/>
      <c r="AN1657" s="174"/>
      <c r="AO1657" s="174"/>
      <c r="AP1657" s="174"/>
      <c r="AQ1657" s="174"/>
      <c r="AR1657" s="174"/>
      <c r="AS1657" s="174"/>
      <c r="AT1657" s="415"/>
      <c r="AU1657" s="174"/>
      <c r="AV1657" s="437"/>
      <c r="AW1657" s="523"/>
      <c r="AX1657" s="524"/>
      <c r="AY1657" s="422"/>
      <c r="AZ1657" s="524"/>
      <c r="BA1657" s="524"/>
      <c r="BB1657" s="422"/>
      <c r="BC1657" s="524"/>
      <c r="BD1657" s="523"/>
      <c r="BE1657" s="524"/>
      <c r="BF1657" s="524"/>
      <c r="BG1657" s="426">
        <f t="shared" si="37"/>
        <v>0</v>
      </c>
      <c r="BH1657" s="426">
        <f t="shared" si="38"/>
        <v>0</v>
      </c>
      <c r="BI1657" s="426">
        <f t="shared" si="39"/>
        <v>0</v>
      </c>
      <c r="BJ1657" s="426">
        <f t="shared" si="40"/>
        <v>0</v>
      </c>
      <c r="BK1657" s="425" t="b">
        <f t="shared" si="41"/>
        <v>0</v>
      </c>
    </row>
    <row r="1658" spans="1:63" ht="15.75" customHeight="1">
      <c r="A1658" s="174"/>
      <c r="B1658" s="174"/>
      <c r="C1658" s="174"/>
      <c r="D1658" s="63"/>
      <c r="E1658" s="63"/>
      <c r="F1658" s="174"/>
      <c r="G1658" s="174"/>
      <c r="H1658" s="174"/>
      <c r="I1658" s="174"/>
      <c r="J1658" s="174"/>
      <c r="K1658" s="174"/>
      <c r="L1658" s="174"/>
      <c r="M1658" s="174"/>
      <c r="N1658" s="174"/>
      <c r="O1658" s="63"/>
      <c r="P1658" s="63"/>
      <c r="Q1658" s="174"/>
      <c r="R1658" s="63"/>
      <c r="S1658" s="174"/>
      <c r="T1658" s="174"/>
      <c r="U1658" s="174"/>
      <c r="V1658" s="63"/>
      <c r="W1658" s="174"/>
      <c r="X1658" s="174"/>
      <c r="Y1658" s="429"/>
      <c r="Z1658" s="63"/>
      <c r="AA1658" s="63"/>
      <c r="AB1658" s="63"/>
      <c r="AC1658" s="63"/>
      <c r="AD1658" s="174"/>
      <c r="AE1658" s="174"/>
      <c r="AF1658" s="466"/>
      <c r="AG1658" s="174"/>
      <c r="AH1658" s="174"/>
      <c r="AI1658" s="174"/>
      <c r="AJ1658" s="174"/>
      <c r="AK1658" s="174"/>
      <c r="AL1658" s="174"/>
      <c r="AM1658" s="174"/>
      <c r="AN1658" s="174"/>
      <c r="AO1658" s="174"/>
      <c r="AP1658" s="174"/>
      <c r="AQ1658" s="174"/>
      <c r="AR1658" s="174"/>
      <c r="AS1658" s="174"/>
      <c r="AT1658" s="415"/>
      <c r="AU1658" s="174"/>
      <c r="AV1658" s="437"/>
      <c r="AW1658" s="523"/>
      <c r="AX1658" s="524"/>
      <c r="AY1658" s="422"/>
      <c r="AZ1658" s="524"/>
      <c r="BA1658" s="524"/>
      <c r="BB1658" s="422"/>
      <c r="BC1658" s="524"/>
      <c r="BD1658" s="523"/>
      <c r="BE1658" s="524"/>
      <c r="BF1658" s="524"/>
      <c r="BG1658" s="426">
        <f t="shared" si="37"/>
        <v>0</v>
      </c>
      <c r="BH1658" s="426">
        <f t="shared" si="38"/>
        <v>0</v>
      </c>
      <c r="BI1658" s="426">
        <f t="shared" si="39"/>
        <v>0</v>
      </c>
      <c r="BJ1658" s="426">
        <f t="shared" si="40"/>
        <v>0</v>
      </c>
      <c r="BK1658" s="425" t="b">
        <f t="shared" si="41"/>
        <v>0</v>
      </c>
    </row>
    <row r="1659" spans="1:63" ht="15.75" customHeight="1">
      <c r="A1659" s="174"/>
      <c r="B1659" s="174"/>
      <c r="C1659" s="174"/>
      <c r="D1659" s="63"/>
      <c r="E1659" s="63"/>
      <c r="F1659" s="174"/>
      <c r="G1659" s="174"/>
      <c r="H1659" s="174"/>
      <c r="I1659" s="174"/>
      <c r="J1659" s="174"/>
      <c r="K1659" s="174"/>
      <c r="L1659" s="174"/>
      <c r="M1659" s="174"/>
      <c r="N1659" s="174"/>
      <c r="O1659" s="63"/>
      <c r="P1659" s="63"/>
      <c r="Q1659" s="174"/>
      <c r="R1659" s="63"/>
      <c r="S1659" s="174"/>
      <c r="T1659" s="174"/>
      <c r="U1659" s="174"/>
      <c r="V1659" s="63"/>
      <c r="W1659" s="174"/>
      <c r="X1659" s="174"/>
      <c r="Y1659" s="429"/>
      <c r="Z1659" s="63"/>
      <c r="AA1659" s="63"/>
      <c r="AB1659" s="63"/>
      <c r="AC1659" s="63"/>
      <c r="AD1659" s="174"/>
      <c r="AE1659" s="174"/>
      <c r="AF1659" s="466"/>
      <c r="AG1659" s="174"/>
      <c r="AH1659" s="174"/>
      <c r="AI1659" s="174"/>
      <c r="AJ1659" s="174"/>
      <c r="AK1659" s="174"/>
      <c r="AL1659" s="174"/>
      <c r="AM1659" s="174"/>
      <c r="AN1659" s="174"/>
      <c r="AO1659" s="174"/>
      <c r="AP1659" s="174"/>
      <c r="AQ1659" s="174"/>
      <c r="AR1659" s="174"/>
      <c r="AS1659" s="174"/>
      <c r="AT1659" s="415"/>
      <c r="AU1659" s="174"/>
      <c r="AV1659" s="437"/>
      <c r="AW1659" s="523"/>
      <c r="AX1659" s="524"/>
      <c r="AY1659" s="422"/>
      <c r="AZ1659" s="524"/>
      <c r="BA1659" s="524"/>
      <c r="BB1659" s="422"/>
      <c r="BC1659" s="524"/>
      <c r="BD1659" s="523"/>
      <c r="BE1659" s="524"/>
      <c r="BF1659" s="524"/>
      <c r="BG1659" s="426">
        <f t="shared" si="37"/>
        <v>0</v>
      </c>
      <c r="BH1659" s="426">
        <f t="shared" si="38"/>
        <v>0</v>
      </c>
      <c r="BI1659" s="426">
        <f t="shared" si="39"/>
        <v>0</v>
      </c>
      <c r="BJ1659" s="426">
        <f t="shared" si="40"/>
        <v>0</v>
      </c>
      <c r="BK1659" s="425" t="b">
        <f t="shared" si="41"/>
        <v>0</v>
      </c>
    </row>
    <row r="1660" spans="1:63" ht="15.75" customHeight="1">
      <c r="A1660" s="174"/>
      <c r="B1660" s="174"/>
      <c r="C1660" s="174"/>
      <c r="D1660" s="63"/>
      <c r="E1660" s="63"/>
      <c r="F1660" s="174"/>
      <c r="G1660" s="174"/>
      <c r="H1660" s="174"/>
      <c r="I1660" s="174"/>
      <c r="J1660" s="174"/>
      <c r="K1660" s="174"/>
      <c r="L1660" s="174"/>
      <c r="M1660" s="174"/>
      <c r="N1660" s="174"/>
      <c r="O1660" s="63"/>
      <c r="P1660" s="63"/>
      <c r="Q1660" s="174"/>
      <c r="R1660" s="63"/>
      <c r="S1660" s="174"/>
      <c r="T1660" s="174"/>
      <c r="U1660" s="174"/>
      <c r="V1660" s="63"/>
      <c r="W1660" s="174"/>
      <c r="X1660" s="174"/>
      <c r="Y1660" s="429"/>
      <c r="Z1660" s="63"/>
      <c r="AA1660" s="63"/>
      <c r="AB1660" s="63"/>
      <c r="AC1660" s="63"/>
      <c r="AD1660" s="174"/>
      <c r="AE1660" s="174"/>
      <c r="AF1660" s="466"/>
      <c r="AG1660" s="174"/>
      <c r="AH1660" s="174"/>
      <c r="AI1660" s="174"/>
      <c r="AJ1660" s="174"/>
      <c r="AK1660" s="174"/>
      <c r="AL1660" s="174"/>
      <c r="AM1660" s="174"/>
      <c r="AN1660" s="174"/>
      <c r="AO1660" s="174"/>
      <c r="AP1660" s="174"/>
      <c r="AQ1660" s="174"/>
      <c r="AR1660" s="174"/>
      <c r="AS1660" s="174"/>
      <c r="AT1660" s="415"/>
      <c r="AU1660" s="174"/>
      <c r="AV1660" s="437"/>
      <c r="AW1660" s="523"/>
      <c r="AX1660" s="524"/>
      <c r="AY1660" s="422"/>
      <c r="AZ1660" s="524"/>
      <c r="BA1660" s="524"/>
      <c r="BB1660" s="422"/>
      <c r="BC1660" s="524"/>
      <c r="BD1660" s="523"/>
      <c r="BE1660" s="524"/>
      <c r="BF1660" s="524"/>
      <c r="BG1660" s="426">
        <f t="shared" si="37"/>
        <v>0</v>
      </c>
      <c r="BH1660" s="426">
        <f t="shared" si="38"/>
        <v>0</v>
      </c>
      <c r="BI1660" s="426">
        <f t="shared" si="39"/>
        <v>0</v>
      </c>
      <c r="BJ1660" s="426">
        <f t="shared" si="40"/>
        <v>0</v>
      </c>
      <c r="BK1660" s="425" t="b">
        <f t="shared" si="41"/>
        <v>0</v>
      </c>
    </row>
    <row r="1661" spans="1:63" ht="15.75" customHeight="1">
      <c r="A1661" s="174"/>
      <c r="B1661" s="174"/>
      <c r="C1661" s="174"/>
      <c r="D1661" s="63"/>
      <c r="E1661" s="63"/>
      <c r="F1661" s="174"/>
      <c r="G1661" s="174"/>
      <c r="H1661" s="174"/>
      <c r="I1661" s="174"/>
      <c r="J1661" s="174"/>
      <c r="K1661" s="174"/>
      <c r="L1661" s="174"/>
      <c r="M1661" s="174"/>
      <c r="N1661" s="174"/>
      <c r="O1661" s="63"/>
      <c r="P1661" s="63"/>
      <c r="Q1661" s="174"/>
      <c r="R1661" s="63"/>
      <c r="S1661" s="174"/>
      <c r="T1661" s="174"/>
      <c r="U1661" s="174"/>
      <c r="V1661" s="63"/>
      <c r="W1661" s="174"/>
      <c r="X1661" s="174"/>
      <c r="Y1661" s="429"/>
      <c r="Z1661" s="63"/>
      <c r="AA1661" s="63"/>
      <c r="AB1661" s="63"/>
      <c r="AC1661" s="63"/>
      <c r="AD1661" s="174"/>
      <c r="AE1661" s="174"/>
      <c r="AF1661" s="466"/>
      <c r="AG1661" s="174"/>
      <c r="AH1661" s="174"/>
      <c r="AI1661" s="174"/>
      <c r="AJ1661" s="174"/>
      <c r="AK1661" s="174"/>
      <c r="AL1661" s="174"/>
      <c r="AM1661" s="174"/>
      <c r="AN1661" s="174"/>
      <c r="AO1661" s="174"/>
      <c r="AP1661" s="174"/>
      <c r="AQ1661" s="174"/>
      <c r="AR1661" s="174"/>
      <c r="AS1661" s="174"/>
      <c r="AT1661" s="415"/>
      <c r="AU1661" s="174"/>
      <c r="AV1661" s="437"/>
      <c r="AW1661" s="523"/>
      <c r="AX1661" s="524"/>
      <c r="AY1661" s="422"/>
      <c r="AZ1661" s="524"/>
      <c r="BA1661" s="524"/>
      <c r="BB1661" s="422"/>
      <c r="BC1661" s="524"/>
      <c r="BD1661" s="523"/>
      <c r="BE1661" s="524"/>
      <c r="BF1661" s="524"/>
      <c r="BG1661" s="426">
        <f t="shared" si="37"/>
        <v>0</v>
      </c>
      <c r="BH1661" s="426">
        <f t="shared" si="38"/>
        <v>0</v>
      </c>
      <c r="BI1661" s="426">
        <f t="shared" si="39"/>
        <v>0</v>
      </c>
      <c r="BJ1661" s="426">
        <f t="shared" si="40"/>
        <v>0</v>
      </c>
      <c r="BK1661" s="425" t="b">
        <f t="shared" si="41"/>
        <v>0</v>
      </c>
    </row>
    <row r="1662" spans="1:63" ht="15.75" customHeight="1">
      <c r="A1662" s="174"/>
      <c r="B1662" s="174"/>
      <c r="C1662" s="174"/>
      <c r="D1662" s="63"/>
      <c r="E1662" s="63"/>
      <c r="F1662" s="174"/>
      <c r="G1662" s="174"/>
      <c r="H1662" s="174"/>
      <c r="I1662" s="174"/>
      <c r="J1662" s="174"/>
      <c r="K1662" s="174"/>
      <c r="L1662" s="174"/>
      <c r="M1662" s="174"/>
      <c r="N1662" s="174"/>
      <c r="O1662" s="63"/>
      <c r="P1662" s="63"/>
      <c r="Q1662" s="174"/>
      <c r="R1662" s="63"/>
      <c r="S1662" s="174"/>
      <c r="T1662" s="174"/>
      <c r="U1662" s="174"/>
      <c r="V1662" s="63"/>
      <c r="W1662" s="174"/>
      <c r="X1662" s="174"/>
      <c r="Y1662" s="429"/>
      <c r="Z1662" s="63"/>
      <c r="AA1662" s="63"/>
      <c r="AB1662" s="63"/>
      <c r="AC1662" s="63"/>
      <c r="AD1662" s="174"/>
      <c r="AE1662" s="174"/>
      <c r="AF1662" s="466"/>
      <c r="AG1662" s="174"/>
      <c r="AH1662" s="174"/>
      <c r="AI1662" s="174"/>
      <c r="AJ1662" s="174"/>
      <c r="AK1662" s="174"/>
      <c r="AL1662" s="174"/>
      <c r="AM1662" s="174"/>
      <c r="AN1662" s="174"/>
      <c r="AO1662" s="174"/>
      <c r="AP1662" s="174"/>
      <c r="AQ1662" s="174"/>
      <c r="AR1662" s="174"/>
      <c r="AS1662" s="174"/>
      <c r="AT1662" s="415"/>
      <c r="AU1662" s="174"/>
      <c r="AV1662" s="437"/>
      <c r="AW1662" s="523"/>
      <c r="AX1662" s="524"/>
      <c r="AY1662" s="422"/>
      <c r="AZ1662" s="524"/>
      <c r="BA1662" s="524"/>
      <c r="BB1662" s="422"/>
      <c r="BC1662" s="524"/>
      <c r="BD1662" s="523"/>
      <c r="BE1662" s="524"/>
      <c r="BF1662" s="524"/>
      <c r="BG1662" s="426">
        <f t="shared" si="37"/>
        <v>0</v>
      </c>
      <c r="BH1662" s="426">
        <f t="shared" si="38"/>
        <v>0</v>
      </c>
      <c r="BI1662" s="426">
        <f t="shared" si="39"/>
        <v>0</v>
      </c>
      <c r="BJ1662" s="426">
        <f t="shared" si="40"/>
        <v>0</v>
      </c>
      <c r="BK1662" s="425" t="b">
        <f t="shared" si="41"/>
        <v>0</v>
      </c>
    </row>
    <row r="1663" spans="1:63" ht="15.75" customHeight="1">
      <c r="A1663" s="174"/>
      <c r="B1663" s="174"/>
      <c r="C1663" s="174"/>
      <c r="D1663" s="63"/>
      <c r="E1663" s="63"/>
      <c r="F1663" s="174"/>
      <c r="G1663" s="174"/>
      <c r="H1663" s="174"/>
      <c r="I1663" s="174"/>
      <c r="J1663" s="174"/>
      <c r="K1663" s="174"/>
      <c r="L1663" s="174"/>
      <c r="M1663" s="174"/>
      <c r="N1663" s="174"/>
      <c r="O1663" s="63"/>
      <c r="P1663" s="63"/>
      <c r="Q1663" s="174"/>
      <c r="R1663" s="63"/>
      <c r="S1663" s="174"/>
      <c r="T1663" s="174"/>
      <c r="U1663" s="174"/>
      <c r="V1663" s="63"/>
      <c r="W1663" s="174"/>
      <c r="X1663" s="174"/>
      <c r="Y1663" s="429"/>
      <c r="Z1663" s="63"/>
      <c r="AA1663" s="63"/>
      <c r="AB1663" s="63"/>
      <c r="AC1663" s="63"/>
      <c r="AD1663" s="174"/>
      <c r="AE1663" s="174"/>
      <c r="AF1663" s="466"/>
      <c r="AG1663" s="174"/>
      <c r="AH1663" s="174"/>
      <c r="AI1663" s="174"/>
      <c r="AJ1663" s="174"/>
      <c r="AK1663" s="174"/>
      <c r="AL1663" s="174"/>
      <c r="AM1663" s="174"/>
      <c r="AN1663" s="174"/>
      <c r="AO1663" s="174"/>
      <c r="AP1663" s="174"/>
      <c r="AQ1663" s="174"/>
      <c r="AR1663" s="174"/>
      <c r="AS1663" s="174"/>
      <c r="AT1663" s="415"/>
      <c r="AU1663" s="174"/>
      <c r="AV1663" s="437"/>
      <c r="AW1663" s="523"/>
      <c r="AX1663" s="524"/>
      <c r="AY1663" s="422"/>
      <c r="AZ1663" s="524"/>
      <c r="BA1663" s="524"/>
      <c r="BB1663" s="422"/>
      <c r="BC1663" s="524"/>
      <c r="BD1663" s="523"/>
      <c r="BE1663" s="524"/>
      <c r="BF1663" s="524"/>
      <c r="BG1663" s="426">
        <f t="shared" si="37"/>
        <v>0</v>
      </c>
      <c r="BH1663" s="426">
        <f t="shared" si="38"/>
        <v>0</v>
      </c>
      <c r="BI1663" s="426">
        <f t="shared" si="39"/>
        <v>0</v>
      </c>
      <c r="BJ1663" s="426">
        <f t="shared" si="40"/>
        <v>0</v>
      </c>
      <c r="BK1663" s="425" t="b">
        <f t="shared" si="41"/>
        <v>0</v>
      </c>
    </row>
    <row r="1664" spans="1:63" ht="15.75" customHeight="1">
      <c r="A1664" s="174"/>
      <c r="B1664" s="174"/>
      <c r="C1664" s="174"/>
      <c r="D1664" s="63"/>
      <c r="E1664" s="63"/>
      <c r="F1664" s="174"/>
      <c r="G1664" s="174"/>
      <c r="H1664" s="174"/>
      <c r="I1664" s="174"/>
      <c r="J1664" s="174"/>
      <c r="K1664" s="174"/>
      <c r="L1664" s="174"/>
      <c r="M1664" s="174"/>
      <c r="N1664" s="174"/>
      <c r="O1664" s="63"/>
      <c r="P1664" s="63"/>
      <c r="Q1664" s="174"/>
      <c r="R1664" s="63"/>
      <c r="S1664" s="174"/>
      <c r="T1664" s="174"/>
      <c r="U1664" s="174"/>
      <c r="V1664" s="63"/>
      <c r="W1664" s="174"/>
      <c r="X1664" s="174"/>
      <c r="Y1664" s="429"/>
      <c r="Z1664" s="63"/>
      <c r="AA1664" s="63"/>
      <c r="AB1664" s="63"/>
      <c r="AC1664" s="63"/>
      <c r="AD1664" s="174"/>
      <c r="AE1664" s="174"/>
      <c r="AF1664" s="466"/>
      <c r="AG1664" s="174"/>
      <c r="AH1664" s="174"/>
      <c r="AI1664" s="174"/>
      <c r="AJ1664" s="174"/>
      <c r="AK1664" s="174"/>
      <c r="AL1664" s="174"/>
      <c r="AM1664" s="174"/>
      <c r="AN1664" s="174"/>
      <c r="AO1664" s="174"/>
      <c r="AP1664" s="174"/>
      <c r="AQ1664" s="174"/>
      <c r="AR1664" s="174"/>
      <c r="AS1664" s="174"/>
      <c r="AT1664" s="415"/>
      <c r="AU1664" s="174"/>
      <c r="AV1664" s="437"/>
      <c r="AW1664" s="523"/>
      <c r="AX1664" s="524"/>
      <c r="AY1664" s="422"/>
      <c r="AZ1664" s="524"/>
      <c r="BA1664" s="524"/>
      <c r="BB1664" s="422"/>
      <c r="BC1664" s="524"/>
      <c r="BD1664" s="523"/>
      <c r="BE1664" s="524"/>
      <c r="BF1664" s="524"/>
      <c r="BG1664" s="426">
        <f t="shared" si="37"/>
        <v>0</v>
      </c>
      <c r="BH1664" s="426">
        <f t="shared" si="38"/>
        <v>0</v>
      </c>
      <c r="BI1664" s="426">
        <f t="shared" si="39"/>
        <v>0</v>
      </c>
      <c r="BJ1664" s="426">
        <f t="shared" si="40"/>
        <v>0</v>
      </c>
      <c r="BK1664" s="425" t="b">
        <f t="shared" si="41"/>
        <v>0</v>
      </c>
    </row>
    <row r="1665" spans="1:63" ht="15.75" customHeight="1">
      <c r="A1665" s="174"/>
      <c r="B1665" s="174"/>
      <c r="C1665" s="174"/>
      <c r="D1665" s="63"/>
      <c r="E1665" s="63"/>
      <c r="F1665" s="174"/>
      <c r="G1665" s="174"/>
      <c r="H1665" s="174"/>
      <c r="I1665" s="174"/>
      <c r="J1665" s="174"/>
      <c r="K1665" s="174"/>
      <c r="L1665" s="174"/>
      <c r="M1665" s="174"/>
      <c r="N1665" s="174"/>
      <c r="O1665" s="63"/>
      <c r="P1665" s="63"/>
      <c r="Q1665" s="174"/>
      <c r="R1665" s="63"/>
      <c r="S1665" s="174"/>
      <c r="T1665" s="174"/>
      <c r="U1665" s="174"/>
      <c r="V1665" s="63"/>
      <c r="W1665" s="174"/>
      <c r="X1665" s="174"/>
      <c r="Y1665" s="429"/>
      <c r="Z1665" s="63"/>
      <c r="AA1665" s="63"/>
      <c r="AB1665" s="63"/>
      <c r="AC1665" s="63"/>
      <c r="AD1665" s="174"/>
      <c r="AE1665" s="174"/>
      <c r="AF1665" s="466"/>
      <c r="AG1665" s="174"/>
      <c r="AH1665" s="174"/>
      <c r="AI1665" s="174"/>
      <c r="AJ1665" s="174"/>
      <c r="AK1665" s="174"/>
      <c r="AL1665" s="174"/>
      <c r="AM1665" s="174"/>
      <c r="AN1665" s="174"/>
      <c r="AO1665" s="174"/>
      <c r="AP1665" s="174"/>
      <c r="AQ1665" s="174"/>
      <c r="AR1665" s="174"/>
      <c r="AS1665" s="174"/>
      <c r="AT1665" s="415"/>
      <c r="AU1665" s="174"/>
      <c r="AV1665" s="437"/>
      <c r="AW1665" s="523"/>
      <c r="AX1665" s="524"/>
      <c r="AY1665" s="422"/>
      <c r="AZ1665" s="524"/>
      <c r="BA1665" s="524"/>
      <c r="BB1665" s="422"/>
      <c r="BC1665" s="524"/>
      <c r="BD1665" s="523"/>
      <c r="BE1665" s="524"/>
      <c r="BF1665" s="524"/>
      <c r="BG1665" s="426">
        <f t="shared" si="37"/>
        <v>0</v>
      </c>
      <c r="BH1665" s="426">
        <f t="shared" si="38"/>
        <v>0</v>
      </c>
      <c r="BI1665" s="426">
        <f t="shared" si="39"/>
        <v>0</v>
      </c>
      <c r="BJ1665" s="426">
        <f t="shared" si="40"/>
        <v>0</v>
      </c>
      <c r="BK1665" s="425" t="b">
        <f t="shared" si="41"/>
        <v>0</v>
      </c>
    </row>
    <row r="1666" spans="1:63" ht="15.75" customHeight="1">
      <c r="A1666" s="174"/>
      <c r="B1666" s="174"/>
      <c r="C1666" s="174"/>
      <c r="D1666" s="63"/>
      <c r="E1666" s="63"/>
      <c r="F1666" s="174"/>
      <c r="G1666" s="174"/>
      <c r="H1666" s="174"/>
      <c r="I1666" s="174"/>
      <c r="J1666" s="174"/>
      <c r="K1666" s="174"/>
      <c r="L1666" s="174"/>
      <c r="M1666" s="174"/>
      <c r="N1666" s="174"/>
      <c r="O1666" s="63"/>
      <c r="P1666" s="63"/>
      <c r="Q1666" s="174"/>
      <c r="R1666" s="63"/>
      <c r="S1666" s="174"/>
      <c r="T1666" s="174"/>
      <c r="U1666" s="174"/>
      <c r="V1666" s="63"/>
      <c r="W1666" s="174"/>
      <c r="X1666" s="174"/>
      <c r="Y1666" s="429"/>
      <c r="Z1666" s="63"/>
      <c r="AA1666" s="63"/>
      <c r="AB1666" s="63"/>
      <c r="AC1666" s="63"/>
      <c r="AD1666" s="174"/>
      <c r="AE1666" s="174"/>
      <c r="AF1666" s="466"/>
      <c r="AG1666" s="174"/>
      <c r="AH1666" s="174"/>
      <c r="AI1666" s="174"/>
      <c r="AJ1666" s="174"/>
      <c r="AK1666" s="174"/>
      <c r="AL1666" s="174"/>
      <c r="AM1666" s="174"/>
      <c r="AN1666" s="174"/>
      <c r="AO1666" s="174"/>
      <c r="AP1666" s="174"/>
      <c r="AQ1666" s="174"/>
      <c r="AR1666" s="174"/>
      <c r="AS1666" s="174"/>
      <c r="AT1666" s="415"/>
      <c r="AU1666" s="174"/>
      <c r="AV1666" s="437"/>
      <c r="AW1666" s="523"/>
      <c r="AX1666" s="524"/>
      <c r="AY1666" s="422"/>
      <c r="AZ1666" s="524"/>
      <c r="BA1666" s="524"/>
      <c r="BB1666" s="422"/>
      <c r="BC1666" s="524"/>
      <c r="BD1666" s="523"/>
      <c r="BE1666" s="524"/>
      <c r="BF1666" s="524"/>
      <c r="BG1666" s="426">
        <f t="shared" si="37"/>
        <v>0</v>
      </c>
      <c r="BH1666" s="426">
        <f t="shared" si="38"/>
        <v>0</v>
      </c>
      <c r="BI1666" s="426">
        <f t="shared" si="39"/>
        <v>0</v>
      </c>
      <c r="BJ1666" s="426">
        <f t="shared" si="40"/>
        <v>0</v>
      </c>
      <c r="BK1666" s="425" t="b">
        <f t="shared" si="41"/>
        <v>0</v>
      </c>
    </row>
    <row r="1667" spans="1:63" ht="15.75" customHeight="1">
      <c r="A1667" s="174"/>
      <c r="B1667" s="174"/>
      <c r="C1667" s="174"/>
      <c r="D1667" s="63"/>
      <c r="E1667" s="63"/>
      <c r="F1667" s="174"/>
      <c r="G1667" s="174"/>
      <c r="H1667" s="174"/>
      <c r="I1667" s="174"/>
      <c r="J1667" s="174"/>
      <c r="K1667" s="174"/>
      <c r="L1667" s="174"/>
      <c r="M1667" s="174"/>
      <c r="N1667" s="174"/>
      <c r="O1667" s="63"/>
      <c r="P1667" s="63"/>
      <c r="Q1667" s="174"/>
      <c r="R1667" s="63"/>
      <c r="S1667" s="174"/>
      <c r="T1667" s="174"/>
      <c r="U1667" s="174"/>
      <c r="V1667" s="63"/>
      <c r="W1667" s="174"/>
      <c r="X1667" s="174"/>
      <c r="Y1667" s="429"/>
      <c r="Z1667" s="63"/>
      <c r="AA1667" s="63"/>
      <c r="AB1667" s="63"/>
      <c r="AC1667" s="63"/>
      <c r="AD1667" s="174"/>
      <c r="AE1667" s="174"/>
      <c r="AF1667" s="466"/>
      <c r="AG1667" s="174"/>
      <c r="AH1667" s="174"/>
      <c r="AI1667" s="174"/>
      <c r="AJ1667" s="174"/>
      <c r="AK1667" s="174"/>
      <c r="AL1667" s="174"/>
      <c r="AM1667" s="174"/>
      <c r="AN1667" s="174"/>
      <c r="AO1667" s="174"/>
      <c r="AP1667" s="174"/>
      <c r="AQ1667" s="174"/>
      <c r="AR1667" s="174"/>
      <c r="AS1667" s="174"/>
      <c r="AT1667" s="415"/>
      <c r="AU1667" s="174"/>
      <c r="AV1667" s="437"/>
      <c r="AW1667" s="523"/>
      <c r="AX1667" s="524"/>
      <c r="AY1667" s="422"/>
      <c r="AZ1667" s="524"/>
      <c r="BA1667" s="524"/>
      <c r="BB1667" s="422"/>
      <c r="BC1667" s="524"/>
      <c r="BD1667" s="523"/>
      <c r="BE1667" s="524"/>
      <c r="BF1667" s="524"/>
      <c r="BG1667" s="426">
        <f t="shared" si="37"/>
        <v>0</v>
      </c>
      <c r="BH1667" s="426">
        <f t="shared" si="38"/>
        <v>0</v>
      </c>
      <c r="BI1667" s="426">
        <f t="shared" si="39"/>
        <v>0</v>
      </c>
      <c r="BJ1667" s="426">
        <f t="shared" si="40"/>
        <v>0</v>
      </c>
      <c r="BK1667" s="425" t="b">
        <f t="shared" si="41"/>
        <v>0</v>
      </c>
    </row>
    <row r="1668" spans="1:63" ht="15.75" customHeight="1">
      <c r="A1668" s="174"/>
      <c r="B1668" s="174"/>
      <c r="C1668" s="174"/>
      <c r="D1668" s="63"/>
      <c r="E1668" s="63"/>
      <c r="F1668" s="174"/>
      <c r="G1668" s="174"/>
      <c r="H1668" s="174"/>
      <c r="I1668" s="174"/>
      <c r="J1668" s="174"/>
      <c r="K1668" s="174"/>
      <c r="L1668" s="174"/>
      <c r="M1668" s="174"/>
      <c r="N1668" s="174"/>
      <c r="O1668" s="63"/>
      <c r="P1668" s="63"/>
      <c r="Q1668" s="174"/>
      <c r="R1668" s="63"/>
      <c r="S1668" s="174"/>
      <c r="T1668" s="174"/>
      <c r="U1668" s="174"/>
      <c r="V1668" s="63"/>
      <c r="W1668" s="174"/>
      <c r="X1668" s="174"/>
      <c r="Y1668" s="429"/>
      <c r="Z1668" s="63"/>
      <c r="AA1668" s="63"/>
      <c r="AB1668" s="63"/>
      <c r="AC1668" s="63"/>
      <c r="AD1668" s="174"/>
      <c r="AE1668" s="174"/>
      <c r="AF1668" s="466"/>
      <c r="AG1668" s="174"/>
      <c r="AH1668" s="174"/>
      <c r="AI1668" s="174"/>
      <c r="AJ1668" s="174"/>
      <c r="AK1668" s="174"/>
      <c r="AL1668" s="174"/>
      <c r="AM1668" s="174"/>
      <c r="AN1668" s="174"/>
      <c r="AO1668" s="174"/>
      <c r="AP1668" s="174"/>
      <c r="AQ1668" s="174"/>
      <c r="AR1668" s="174"/>
      <c r="AS1668" s="174"/>
      <c r="AT1668" s="415"/>
      <c r="AU1668" s="174"/>
      <c r="AV1668" s="437"/>
      <c r="AW1668" s="523"/>
      <c r="AX1668" s="524"/>
      <c r="AY1668" s="422"/>
      <c r="AZ1668" s="524"/>
      <c r="BA1668" s="524"/>
      <c r="BB1668" s="422"/>
      <c r="BC1668" s="524"/>
      <c r="BD1668" s="523"/>
      <c r="BE1668" s="524"/>
      <c r="BF1668" s="524"/>
      <c r="BG1668" s="426">
        <f t="shared" si="37"/>
        <v>0</v>
      </c>
      <c r="BH1668" s="426">
        <f t="shared" si="38"/>
        <v>0</v>
      </c>
      <c r="BI1668" s="426">
        <f t="shared" si="39"/>
        <v>0</v>
      </c>
      <c r="BJ1668" s="426">
        <f t="shared" si="40"/>
        <v>0</v>
      </c>
      <c r="BK1668" s="425" t="b">
        <f t="shared" si="41"/>
        <v>0</v>
      </c>
    </row>
    <row r="1669" spans="1:63" ht="15.75" customHeight="1">
      <c r="A1669" s="174"/>
      <c r="B1669" s="174"/>
      <c r="C1669" s="174"/>
      <c r="D1669" s="63"/>
      <c r="E1669" s="63"/>
      <c r="F1669" s="174"/>
      <c r="G1669" s="174"/>
      <c r="H1669" s="174"/>
      <c r="I1669" s="174"/>
      <c r="J1669" s="174"/>
      <c r="K1669" s="174"/>
      <c r="L1669" s="174"/>
      <c r="M1669" s="174"/>
      <c r="N1669" s="174"/>
      <c r="O1669" s="63"/>
      <c r="P1669" s="63"/>
      <c r="Q1669" s="174"/>
      <c r="R1669" s="63"/>
      <c r="S1669" s="174"/>
      <c r="T1669" s="174"/>
      <c r="U1669" s="174"/>
      <c r="V1669" s="63"/>
      <c r="W1669" s="174"/>
      <c r="X1669" s="174"/>
      <c r="Y1669" s="429"/>
      <c r="Z1669" s="63"/>
      <c r="AA1669" s="63"/>
      <c r="AB1669" s="63"/>
      <c r="AC1669" s="63"/>
      <c r="AD1669" s="174"/>
      <c r="AE1669" s="174"/>
      <c r="AF1669" s="466"/>
      <c r="AG1669" s="174"/>
      <c r="AH1669" s="174"/>
      <c r="AI1669" s="174"/>
      <c r="AJ1669" s="174"/>
      <c r="AK1669" s="174"/>
      <c r="AL1669" s="174"/>
      <c r="AM1669" s="174"/>
      <c r="AN1669" s="174"/>
      <c r="AO1669" s="174"/>
      <c r="AP1669" s="174"/>
      <c r="AQ1669" s="174"/>
      <c r="AR1669" s="174"/>
      <c r="AS1669" s="174"/>
      <c r="AT1669" s="415"/>
      <c r="AU1669" s="174"/>
      <c r="AV1669" s="437"/>
      <c r="AW1669" s="523"/>
      <c r="AX1669" s="524"/>
      <c r="AY1669" s="422"/>
      <c r="AZ1669" s="524"/>
      <c r="BA1669" s="524"/>
      <c r="BB1669" s="422"/>
      <c r="BC1669" s="524"/>
      <c r="BD1669" s="523"/>
      <c r="BE1669" s="524"/>
      <c r="BF1669" s="524"/>
      <c r="BG1669" s="426">
        <f t="shared" si="37"/>
        <v>0</v>
      </c>
      <c r="BH1669" s="426">
        <f t="shared" si="38"/>
        <v>0</v>
      </c>
      <c r="BI1669" s="426">
        <f t="shared" si="39"/>
        <v>0</v>
      </c>
      <c r="BJ1669" s="426">
        <f t="shared" si="40"/>
        <v>0</v>
      </c>
      <c r="BK1669" s="425" t="b">
        <f t="shared" si="41"/>
        <v>0</v>
      </c>
    </row>
    <row r="1670" spans="1:63" ht="15.75" customHeight="1">
      <c r="A1670" s="174"/>
      <c r="B1670" s="174"/>
      <c r="C1670" s="174"/>
      <c r="D1670" s="63"/>
      <c r="E1670" s="63"/>
      <c r="F1670" s="174"/>
      <c r="G1670" s="174"/>
      <c r="H1670" s="174"/>
      <c r="I1670" s="174"/>
      <c r="J1670" s="174"/>
      <c r="K1670" s="174"/>
      <c r="L1670" s="174"/>
      <c r="M1670" s="174"/>
      <c r="N1670" s="174"/>
      <c r="O1670" s="63"/>
      <c r="P1670" s="63"/>
      <c r="Q1670" s="174"/>
      <c r="R1670" s="63"/>
      <c r="S1670" s="174"/>
      <c r="T1670" s="174"/>
      <c r="U1670" s="174"/>
      <c r="V1670" s="63"/>
      <c r="W1670" s="174"/>
      <c r="X1670" s="174"/>
      <c r="Y1670" s="429"/>
      <c r="Z1670" s="63"/>
      <c r="AA1670" s="63"/>
      <c r="AB1670" s="63"/>
      <c r="AC1670" s="63"/>
      <c r="AD1670" s="174"/>
      <c r="AE1670" s="174"/>
      <c r="AF1670" s="466"/>
      <c r="AG1670" s="174"/>
      <c r="AH1670" s="174"/>
      <c r="AI1670" s="174"/>
      <c r="AJ1670" s="174"/>
      <c r="AK1670" s="174"/>
      <c r="AL1670" s="174"/>
      <c r="AM1670" s="174"/>
      <c r="AN1670" s="174"/>
      <c r="AO1670" s="174"/>
      <c r="AP1670" s="174"/>
      <c r="AQ1670" s="174"/>
      <c r="AR1670" s="174"/>
      <c r="AS1670" s="174"/>
      <c r="AT1670" s="415"/>
      <c r="AU1670" s="174"/>
      <c r="AV1670" s="437"/>
      <c r="AW1670" s="523"/>
      <c r="AX1670" s="524"/>
      <c r="AY1670" s="422"/>
      <c r="AZ1670" s="524"/>
      <c r="BA1670" s="524"/>
      <c r="BB1670" s="422"/>
      <c r="BC1670" s="524"/>
      <c r="BD1670" s="523"/>
      <c r="BE1670" s="524"/>
      <c r="BF1670" s="524"/>
      <c r="BG1670" s="426">
        <f t="shared" si="37"/>
        <v>0</v>
      </c>
      <c r="BH1670" s="426">
        <f t="shared" si="38"/>
        <v>0</v>
      </c>
      <c r="BI1670" s="426">
        <f t="shared" si="39"/>
        <v>0</v>
      </c>
      <c r="BJ1670" s="426">
        <f t="shared" si="40"/>
        <v>0</v>
      </c>
      <c r="BK1670" s="425" t="b">
        <f t="shared" si="41"/>
        <v>0</v>
      </c>
    </row>
    <row r="1671" spans="1:63" ht="15.75" customHeight="1">
      <c r="A1671" s="174"/>
      <c r="B1671" s="174"/>
      <c r="C1671" s="174"/>
      <c r="D1671" s="63"/>
      <c r="E1671" s="63"/>
      <c r="F1671" s="174"/>
      <c r="G1671" s="174"/>
      <c r="H1671" s="174"/>
      <c r="I1671" s="174"/>
      <c r="J1671" s="174"/>
      <c r="K1671" s="174"/>
      <c r="L1671" s="174"/>
      <c r="M1671" s="174"/>
      <c r="N1671" s="174"/>
      <c r="O1671" s="63"/>
      <c r="P1671" s="63"/>
      <c r="Q1671" s="174"/>
      <c r="R1671" s="63"/>
      <c r="S1671" s="174"/>
      <c r="T1671" s="174"/>
      <c r="U1671" s="174"/>
      <c r="V1671" s="63"/>
      <c r="W1671" s="174"/>
      <c r="X1671" s="174"/>
      <c r="Y1671" s="429"/>
      <c r="Z1671" s="63"/>
      <c r="AA1671" s="63"/>
      <c r="AB1671" s="63"/>
      <c r="AC1671" s="63"/>
      <c r="AD1671" s="174"/>
      <c r="AE1671" s="174"/>
      <c r="AF1671" s="466"/>
      <c r="AG1671" s="174"/>
      <c r="AH1671" s="174"/>
      <c r="AI1671" s="174"/>
      <c r="AJ1671" s="174"/>
      <c r="AK1671" s="174"/>
      <c r="AL1671" s="174"/>
      <c r="AM1671" s="174"/>
      <c r="AN1671" s="174"/>
      <c r="AO1671" s="174"/>
      <c r="AP1671" s="174"/>
      <c r="AQ1671" s="174"/>
      <c r="AR1671" s="174"/>
      <c r="AS1671" s="174"/>
      <c r="AT1671" s="415"/>
      <c r="AU1671" s="174"/>
      <c r="AV1671" s="437"/>
      <c r="AW1671" s="523"/>
      <c r="AX1671" s="524"/>
      <c r="AY1671" s="422"/>
      <c r="AZ1671" s="524"/>
      <c r="BA1671" s="524"/>
      <c r="BB1671" s="422"/>
      <c r="BC1671" s="524"/>
      <c r="BD1671" s="523"/>
      <c r="BE1671" s="524"/>
      <c r="BF1671" s="524"/>
      <c r="BG1671" s="426">
        <f t="shared" si="37"/>
        <v>0</v>
      </c>
      <c r="BH1671" s="426">
        <f t="shared" si="38"/>
        <v>0</v>
      </c>
      <c r="BI1671" s="426">
        <f t="shared" si="39"/>
        <v>0</v>
      </c>
      <c r="BJ1671" s="426">
        <f t="shared" si="40"/>
        <v>0</v>
      </c>
      <c r="BK1671" s="425" t="b">
        <f t="shared" si="41"/>
        <v>0</v>
      </c>
    </row>
    <row r="1672" spans="1:63" ht="15.75" customHeight="1">
      <c r="A1672" s="174"/>
      <c r="B1672" s="174"/>
      <c r="C1672" s="174"/>
      <c r="D1672" s="63"/>
      <c r="E1672" s="63"/>
      <c r="F1672" s="174"/>
      <c r="G1672" s="174"/>
      <c r="H1672" s="174"/>
      <c r="I1672" s="174"/>
      <c r="J1672" s="174"/>
      <c r="K1672" s="174"/>
      <c r="L1672" s="174"/>
      <c r="M1672" s="174"/>
      <c r="N1672" s="174"/>
      <c r="O1672" s="63"/>
      <c r="P1672" s="63"/>
      <c r="Q1672" s="174"/>
      <c r="R1672" s="63"/>
      <c r="S1672" s="174"/>
      <c r="T1672" s="174"/>
      <c r="U1672" s="174"/>
      <c r="V1672" s="63"/>
      <c r="W1672" s="174"/>
      <c r="X1672" s="174"/>
      <c r="Y1672" s="429"/>
      <c r="Z1672" s="63"/>
      <c r="AA1672" s="63"/>
      <c r="AB1672" s="63"/>
      <c r="AC1672" s="63"/>
      <c r="AD1672" s="174"/>
      <c r="AE1672" s="174"/>
      <c r="AF1672" s="466"/>
      <c r="AG1672" s="174"/>
      <c r="AH1672" s="174"/>
      <c r="AI1672" s="174"/>
      <c r="AJ1672" s="174"/>
      <c r="AK1672" s="174"/>
      <c r="AL1672" s="174"/>
      <c r="AM1672" s="174"/>
      <c r="AN1672" s="174"/>
      <c r="AO1672" s="174"/>
      <c r="AP1672" s="174"/>
      <c r="AQ1672" s="174"/>
      <c r="AR1672" s="174"/>
      <c r="AS1672" s="174"/>
      <c r="AT1672" s="415"/>
      <c r="AU1672" s="174"/>
      <c r="AV1672" s="437"/>
      <c r="AW1672" s="523"/>
      <c r="AX1672" s="524"/>
      <c r="AY1672" s="422"/>
      <c r="AZ1672" s="524"/>
      <c r="BA1672" s="524"/>
      <c r="BB1672" s="422"/>
      <c r="BC1672" s="524"/>
      <c r="BD1672" s="523"/>
      <c r="BE1672" s="524"/>
      <c r="BF1672" s="524"/>
      <c r="BG1672" s="426">
        <f t="shared" si="37"/>
        <v>0</v>
      </c>
      <c r="BH1672" s="426">
        <f t="shared" si="38"/>
        <v>0</v>
      </c>
      <c r="BI1672" s="426">
        <f t="shared" si="39"/>
        <v>0</v>
      </c>
      <c r="BJ1672" s="426">
        <f t="shared" si="40"/>
        <v>0</v>
      </c>
      <c r="BK1672" s="425" t="b">
        <f t="shared" si="41"/>
        <v>0</v>
      </c>
    </row>
    <row r="1673" spans="1:63" ht="15.75" customHeight="1">
      <c r="A1673" s="174"/>
      <c r="B1673" s="174"/>
      <c r="C1673" s="174"/>
      <c r="D1673" s="63"/>
      <c r="E1673" s="63"/>
      <c r="F1673" s="174"/>
      <c r="G1673" s="174"/>
      <c r="H1673" s="174"/>
      <c r="I1673" s="174"/>
      <c r="J1673" s="174"/>
      <c r="K1673" s="174"/>
      <c r="L1673" s="174"/>
      <c r="M1673" s="174"/>
      <c r="N1673" s="174"/>
      <c r="O1673" s="63"/>
      <c r="P1673" s="63"/>
      <c r="Q1673" s="174"/>
      <c r="R1673" s="63"/>
      <c r="S1673" s="174"/>
      <c r="T1673" s="174"/>
      <c r="U1673" s="174"/>
      <c r="V1673" s="63"/>
      <c r="W1673" s="174"/>
      <c r="X1673" s="174"/>
      <c r="Y1673" s="429"/>
      <c r="Z1673" s="63"/>
      <c r="AA1673" s="63"/>
      <c r="AB1673" s="63"/>
      <c r="AC1673" s="63"/>
      <c r="AD1673" s="174"/>
      <c r="AE1673" s="174"/>
      <c r="AF1673" s="466"/>
      <c r="AG1673" s="174"/>
      <c r="AH1673" s="174"/>
      <c r="AI1673" s="174"/>
      <c r="AJ1673" s="174"/>
      <c r="AK1673" s="174"/>
      <c r="AL1673" s="174"/>
      <c r="AM1673" s="174"/>
      <c r="AN1673" s="174"/>
      <c r="AO1673" s="174"/>
      <c r="AP1673" s="174"/>
      <c r="AQ1673" s="174"/>
      <c r="AR1673" s="174"/>
      <c r="AS1673" s="174"/>
      <c r="AT1673" s="415"/>
      <c r="AU1673" s="174"/>
      <c r="AV1673" s="437"/>
      <c r="AW1673" s="523"/>
      <c r="AX1673" s="524"/>
      <c r="AY1673" s="422"/>
      <c r="AZ1673" s="524"/>
      <c r="BA1673" s="524"/>
      <c r="BB1673" s="422"/>
      <c r="BC1673" s="524"/>
      <c r="BD1673" s="523"/>
      <c r="BE1673" s="524"/>
      <c r="BF1673" s="524"/>
      <c r="BG1673" s="426">
        <f t="shared" si="37"/>
        <v>0</v>
      </c>
      <c r="BH1673" s="426">
        <f t="shared" si="38"/>
        <v>0</v>
      </c>
      <c r="BI1673" s="426">
        <f t="shared" si="39"/>
        <v>0</v>
      </c>
      <c r="BJ1673" s="426">
        <f t="shared" si="40"/>
        <v>0</v>
      </c>
      <c r="BK1673" s="425" t="b">
        <f t="shared" si="41"/>
        <v>0</v>
      </c>
    </row>
    <row r="1674" spans="1:63" ht="15.75" customHeight="1">
      <c r="A1674" s="174"/>
      <c r="B1674" s="174"/>
      <c r="C1674" s="174"/>
      <c r="D1674" s="63"/>
      <c r="E1674" s="63"/>
      <c r="F1674" s="174"/>
      <c r="G1674" s="174"/>
      <c r="H1674" s="174"/>
      <c r="I1674" s="174"/>
      <c r="J1674" s="174"/>
      <c r="K1674" s="174"/>
      <c r="L1674" s="174"/>
      <c r="M1674" s="174"/>
      <c r="N1674" s="174"/>
      <c r="O1674" s="63"/>
      <c r="P1674" s="63"/>
      <c r="Q1674" s="174"/>
      <c r="R1674" s="63"/>
      <c r="S1674" s="174"/>
      <c r="T1674" s="174"/>
      <c r="U1674" s="174"/>
      <c r="V1674" s="63"/>
      <c r="W1674" s="174"/>
      <c r="X1674" s="174"/>
      <c r="Y1674" s="429"/>
      <c r="Z1674" s="63"/>
      <c r="AA1674" s="63"/>
      <c r="AB1674" s="63"/>
      <c r="AC1674" s="63"/>
      <c r="AD1674" s="174"/>
      <c r="AE1674" s="174"/>
      <c r="AF1674" s="466"/>
      <c r="AG1674" s="174"/>
      <c r="AH1674" s="174"/>
      <c r="AI1674" s="174"/>
      <c r="AJ1674" s="174"/>
      <c r="AK1674" s="174"/>
      <c r="AL1674" s="174"/>
      <c r="AM1674" s="174"/>
      <c r="AN1674" s="174"/>
      <c r="AO1674" s="174"/>
      <c r="AP1674" s="174"/>
      <c r="AQ1674" s="174"/>
      <c r="AR1674" s="174"/>
      <c r="AS1674" s="174"/>
      <c r="AT1674" s="415"/>
      <c r="AU1674" s="174"/>
      <c r="AV1674" s="437"/>
      <c r="AW1674" s="523"/>
      <c r="AX1674" s="524"/>
      <c r="AY1674" s="422"/>
      <c r="AZ1674" s="524"/>
      <c r="BA1674" s="524"/>
      <c r="BB1674" s="422"/>
      <c r="BC1674" s="524"/>
      <c r="BD1674" s="523"/>
      <c r="BE1674" s="524"/>
      <c r="BF1674" s="524"/>
      <c r="BG1674" s="426">
        <f t="shared" si="37"/>
        <v>0</v>
      </c>
      <c r="BH1674" s="426">
        <f t="shared" si="38"/>
        <v>0</v>
      </c>
      <c r="BI1674" s="426">
        <f t="shared" si="39"/>
        <v>0</v>
      </c>
      <c r="BJ1674" s="426">
        <f t="shared" si="40"/>
        <v>0</v>
      </c>
      <c r="BK1674" s="425" t="b">
        <f t="shared" si="41"/>
        <v>0</v>
      </c>
    </row>
    <row r="1675" spans="1:63" ht="15.75" customHeight="1">
      <c r="A1675" s="174"/>
      <c r="B1675" s="174"/>
      <c r="C1675" s="174"/>
      <c r="D1675" s="63"/>
      <c r="E1675" s="63"/>
      <c r="F1675" s="174"/>
      <c r="G1675" s="174"/>
      <c r="H1675" s="174"/>
      <c r="I1675" s="174"/>
      <c r="J1675" s="174"/>
      <c r="K1675" s="174"/>
      <c r="L1675" s="174"/>
      <c r="M1675" s="174"/>
      <c r="N1675" s="174"/>
      <c r="O1675" s="63"/>
      <c r="P1675" s="63"/>
      <c r="Q1675" s="174"/>
      <c r="R1675" s="63"/>
      <c r="S1675" s="174"/>
      <c r="T1675" s="174"/>
      <c r="U1675" s="174"/>
      <c r="V1675" s="63"/>
      <c r="W1675" s="174"/>
      <c r="X1675" s="174"/>
      <c r="Y1675" s="429"/>
      <c r="Z1675" s="63"/>
      <c r="AA1675" s="63"/>
      <c r="AB1675" s="63"/>
      <c r="AC1675" s="63"/>
      <c r="AD1675" s="174"/>
      <c r="AE1675" s="174"/>
      <c r="AF1675" s="466"/>
      <c r="AG1675" s="174"/>
      <c r="AH1675" s="174"/>
      <c r="AI1675" s="174"/>
      <c r="AJ1675" s="174"/>
      <c r="AK1675" s="174"/>
      <c r="AL1675" s="174"/>
      <c r="AM1675" s="174"/>
      <c r="AN1675" s="174"/>
      <c r="AO1675" s="174"/>
      <c r="AP1675" s="174"/>
      <c r="AQ1675" s="174"/>
      <c r="AR1675" s="174"/>
      <c r="AS1675" s="174"/>
      <c r="AT1675" s="415"/>
      <c r="AU1675" s="174"/>
      <c r="AV1675" s="437"/>
      <c r="AW1675" s="523"/>
      <c r="AX1675" s="524"/>
      <c r="AY1675" s="422"/>
      <c r="AZ1675" s="524"/>
      <c r="BA1675" s="524"/>
      <c r="BB1675" s="422"/>
      <c r="BC1675" s="524"/>
      <c r="BD1675" s="523"/>
      <c r="BE1675" s="524"/>
      <c r="BF1675" s="524"/>
      <c r="BG1675" s="426">
        <f t="shared" si="37"/>
        <v>0</v>
      </c>
      <c r="BH1675" s="426">
        <f t="shared" si="38"/>
        <v>0</v>
      </c>
      <c r="BI1675" s="426">
        <f t="shared" si="39"/>
        <v>0</v>
      </c>
      <c r="BJ1675" s="426">
        <f t="shared" si="40"/>
        <v>0</v>
      </c>
      <c r="BK1675" s="425" t="b">
        <f t="shared" si="41"/>
        <v>0</v>
      </c>
    </row>
    <row r="1676" spans="1:63" ht="15.75" customHeight="1">
      <c r="A1676" s="174"/>
      <c r="B1676" s="174"/>
      <c r="C1676" s="174"/>
      <c r="D1676" s="63"/>
      <c r="E1676" s="63"/>
      <c r="F1676" s="174"/>
      <c r="G1676" s="174"/>
      <c r="H1676" s="174"/>
      <c r="I1676" s="174"/>
      <c r="J1676" s="174"/>
      <c r="K1676" s="174"/>
      <c r="L1676" s="174"/>
      <c r="M1676" s="174"/>
      <c r="N1676" s="174"/>
      <c r="O1676" s="63"/>
      <c r="P1676" s="63"/>
      <c r="Q1676" s="174"/>
      <c r="R1676" s="63"/>
      <c r="S1676" s="174"/>
      <c r="T1676" s="174"/>
      <c r="U1676" s="174"/>
      <c r="V1676" s="63"/>
      <c r="W1676" s="174"/>
      <c r="X1676" s="174"/>
      <c r="Y1676" s="429"/>
      <c r="Z1676" s="63"/>
      <c r="AA1676" s="63"/>
      <c r="AB1676" s="63"/>
      <c r="AC1676" s="63"/>
      <c r="AD1676" s="174"/>
      <c r="AE1676" s="174"/>
      <c r="AF1676" s="466"/>
      <c r="AG1676" s="174"/>
      <c r="AH1676" s="174"/>
      <c r="AI1676" s="174"/>
      <c r="AJ1676" s="174"/>
      <c r="AK1676" s="174"/>
      <c r="AL1676" s="174"/>
      <c r="AM1676" s="174"/>
      <c r="AN1676" s="174"/>
      <c r="AO1676" s="174"/>
      <c r="AP1676" s="174"/>
      <c r="AQ1676" s="174"/>
      <c r="AR1676" s="174"/>
      <c r="AS1676" s="174"/>
      <c r="AT1676" s="415"/>
      <c r="AU1676" s="174"/>
      <c r="AV1676" s="437"/>
      <c r="AW1676" s="523"/>
      <c r="AX1676" s="524"/>
      <c r="AY1676" s="422"/>
      <c r="AZ1676" s="524"/>
      <c r="BA1676" s="524"/>
      <c r="BB1676" s="422"/>
      <c r="BC1676" s="524"/>
      <c r="BD1676" s="523"/>
      <c r="BE1676" s="524"/>
      <c r="BF1676" s="524"/>
      <c r="BG1676" s="426">
        <f t="shared" si="37"/>
        <v>0</v>
      </c>
      <c r="BH1676" s="426">
        <f t="shared" si="38"/>
        <v>0</v>
      </c>
      <c r="BI1676" s="426">
        <f t="shared" si="39"/>
        <v>0</v>
      </c>
      <c r="BJ1676" s="426">
        <f t="shared" si="40"/>
        <v>0</v>
      </c>
      <c r="BK1676" s="425" t="b">
        <f t="shared" si="41"/>
        <v>0</v>
      </c>
    </row>
    <row r="1677" spans="1:63" ht="15.75" customHeight="1">
      <c r="A1677" s="174"/>
      <c r="B1677" s="174"/>
      <c r="C1677" s="174"/>
      <c r="D1677" s="63"/>
      <c r="E1677" s="63"/>
      <c r="F1677" s="174"/>
      <c r="G1677" s="174"/>
      <c r="H1677" s="174"/>
      <c r="I1677" s="174"/>
      <c r="J1677" s="174"/>
      <c r="K1677" s="174"/>
      <c r="L1677" s="174"/>
      <c r="M1677" s="174"/>
      <c r="N1677" s="174"/>
      <c r="O1677" s="63"/>
      <c r="P1677" s="63"/>
      <c r="Q1677" s="174"/>
      <c r="R1677" s="63"/>
      <c r="S1677" s="174"/>
      <c r="T1677" s="174"/>
      <c r="U1677" s="174"/>
      <c r="V1677" s="63"/>
      <c r="W1677" s="174"/>
      <c r="X1677" s="174"/>
      <c r="Y1677" s="429"/>
      <c r="Z1677" s="63"/>
      <c r="AA1677" s="63"/>
      <c r="AB1677" s="63"/>
      <c r="AC1677" s="63"/>
      <c r="AD1677" s="174"/>
      <c r="AE1677" s="174"/>
      <c r="AF1677" s="466"/>
      <c r="AG1677" s="174"/>
      <c r="AH1677" s="174"/>
      <c r="AI1677" s="174"/>
      <c r="AJ1677" s="174"/>
      <c r="AK1677" s="174"/>
      <c r="AL1677" s="174"/>
      <c r="AM1677" s="174"/>
      <c r="AN1677" s="174"/>
      <c r="AO1677" s="174"/>
      <c r="AP1677" s="174"/>
      <c r="AQ1677" s="174"/>
      <c r="AR1677" s="174"/>
      <c r="AS1677" s="174"/>
      <c r="AT1677" s="415"/>
      <c r="AU1677" s="174"/>
      <c r="AV1677" s="437"/>
      <c r="AW1677" s="523"/>
      <c r="AX1677" s="524"/>
      <c r="AY1677" s="422"/>
      <c r="AZ1677" s="524"/>
      <c r="BA1677" s="524"/>
      <c r="BB1677" s="422"/>
      <c r="BC1677" s="524"/>
      <c r="BD1677" s="523"/>
      <c r="BE1677" s="524"/>
      <c r="BF1677" s="524"/>
      <c r="BG1677" s="426">
        <f t="shared" si="37"/>
        <v>0</v>
      </c>
      <c r="BH1677" s="426">
        <f t="shared" si="38"/>
        <v>0</v>
      </c>
      <c r="BI1677" s="426">
        <f t="shared" si="39"/>
        <v>0</v>
      </c>
      <c r="BJ1677" s="426">
        <f t="shared" si="40"/>
        <v>0</v>
      </c>
      <c r="BK1677" s="425" t="b">
        <f t="shared" si="41"/>
        <v>0</v>
      </c>
    </row>
    <row r="1678" spans="1:63" ht="15.75" customHeight="1">
      <c r="A1678" s="174"/>
      <c r="B1678" s="174"/>
      <c r="C1678" s="174"/>
      <c r="D1678" s="63"/>
      <c r="E1678" s="63"/>
      <c r="F1678" s="174"/>
      <c r="G1678" s="174"/>
      <c r="H1678" s="174"/>
      <c r="I1678" s="174"/>
      <c r="J1678" s="174"/>
      <c r="K1678" s="174"/>
      <c r="L1678" s="174"/>
      <c r="M1678" s="174"/>
      <c r="N1678" s="174"/>
      <c r="O1678" s="63"/>
      <c r="P1678" s="63"/>
      <c r="Q1678" s="174"/>
      <c r="R1678" s="63"/>
      <c r="S1678" s="174"/>
      <c r="T1678" s="174"/>
      <c r="U1678" s="174"/>
      <c r="V1678" s="63"/>
      <c r="W1678" s="174"/>
      <c r="X1678" s="174"/>
      <c r="Y1678" s="429"/>
      <c r="Z1678" s="63"/>
      <c r="AA1678" s="63"/>
      <c r="AB1678" s="63"/>
      <c r="AC1678" s="63"/>
      <c r="AD1678" s="174"/>
      <c r="AE1678" s="174"/>
      <c r="AF1678" s="466"/>
      <c r="AG1678" s="174"/>
      <c r="AH1678" s="174"/>
      <c r="AI1678" s="174"/>
      <c r="AJ1678" s="174"/>
      <c r="AK1678" s="174"/>
      <c r="AL1678" s="174"/>
      <c r="AM1678" s="174"/>
      <c r="AN1678" s="174"/>
      <c r="AO1678" s="174"/>
      <c r="AP1678" s="174"/>
      <c r="AQ1678" s="174"/>
      <c r="AR1678" s="174"/>
      <c r="AS1678" s="174"/>
      <c r="AT1678" s="415"/>
      <c r="AU1678" s="174"/>
      <c r="AV1678" s="437"/>
      <c r="AW1678" s="523"/>
      <c r="AX1678" s="524"/>
      <c r="AY1678" s="422"/>
      <c r="AZ1678" s="524"/>
      <c r="BA1678" s="524"/>
      <c r="BB1678" s="422"/>
      <c r="BC1678" s="524"/>
      <c r="BD1678" s="523"/>
      <c r="BE1678" s="524"/>
      <c r="BF1678" s="524"/>
      <c r="BG1678" s="426">
        <f t="shared" si="37"/>
        <v>0</v>
      </c>
      <c r="BH1678" s="426">
        <f t="shared" si="38"/>
        <v>0</v>
      </c>
      <c r="BI1678" s="426">
        <f t="shared" si="39"/>
        <v>0</v>
      </c>
      <c r="BJ1678" s="426">
        <f t="shared" si="40"/>
        <v>0</v>
      </c>
      <c r="BK1678" s="425" t="b">
        <f t="shared" si="41"/>
        <v>0</v>
      </c>
    </row>
    <row r="1679" spans="1:63" ht="15.75" customHeight="1">
      <c r="A1679" s="174"/>
      <c r="B1679" s="174"/>
      <c r="C1679" s="174"/>
      <c r="D1679" s="63"/>
      <c r="E1679" s="63"/>
      <c r="F1679" s="174"/>
      <c r="G1679" s="174"/>
      <c r="H1679" s="174"/>
      <c r="I1679" s="174"/>
      <c r="J1679" s="174"/>
      <c r="K1679" s="174"/>
      <c r="L1679" s="174"/>
      <c r="M1679" s="174"/>
      <c r="N1679" s="174"/>
      <c r="O1679" s="63"/>
      <c r="P1679" s="63"/>
      <c r="Q1679" s="174"/>
      <c r="R1679" s="63"/>
      <c r="S1679" s="174"/>
      <c r="T1679" s="174"/>
      <c r="U1679" s="174"/>
      <c r="V1679" s="63"/>
      <c r="W1679" s="174"/>
      <c r="X1679" s="174"/>
      <c r="Y1679" s="429"/>
      <c r="Z1679" s="63"/>
      <c r="AA1679" s="63"/>
      <c r="AB1679" s="63"/>
      <c r="AC1679" s="63"/>
      <c r="AD1679" s="174"/>
      <c r="AE1679" s="174"/>
      <c r="AF1679" s="466"/>
      <c r="AG1679" s="174"/>
      <c r="AH1679" s="174"/>
      <c r="AI1679" s="174"/>
      <c r="AJ1679" s="174"/>
      <c r="AK1679" s="174"/>
      <c r="AL1679" s="174"/>
      <c r="AM1679" s="174"/>
      <c r="AN1679" s="174"/>
      <c r="AO1679" s="174"/>
      <c r="AP1679" s="174"/>
      <c r="AQ1679" s="174"/>
      <c r="AR1679" s="174"/>
      <c r="AS1679" s="174"/>
      <c r="AT1679" s="415"/>
      <c r="AU1679" s="174"/>
      <c r="AV1679" s="437"/>
      <c r="AW1679" s="523"/>
      <c r="AX1679" s="524"/>
      <c r="AY1679" s="422"/>
      <c r="AZ1679" s="524"/>
      <c r="BA1679" s="524"/>
      <c r="BB1679" s="422"/>
      <c r="BC1679" s="524"/>
      <c r="BD1679" s="523"/>
      <c r="BE1679" s="524"/>
      <c r="BF1679" s="524"/>
      <c r="BG1679" s="426">
        <f t="shared" si="37"/>
        <v>0</v>
      </c>
      <c r="BH1679" s="426">
        <f t="shared" si="38"/>
        <v>0</v>
      </c>
      <c r="BI1679" s="426">
        <f t="shared" si="39"/>
        <v>0</v>
      </c>
      <c r="BJ1679" s="426">
        <f t="shared" si="40"/>
        <v>0</v>
      </c>
      <c r="BK1679" s="425" t="b">
        <f t="shared" si="41"/>
        <v>0</v>
      </c>
    </row>
    <row r="1680" spans="1:63" ht="15.75" customHeight="1">
      <c r="A1680" s="174"/>
      <c r="B1680" s="174"/>
      <c r="C1680" s="174"/>
      <c r="D1680" s="63"/>
      <c r="E1680" s="63"/>
      <c r="F1680" s="174"/>
      <c r="G1680" s="174"/>
      <c r="H1680" s="174"/>
      <c r="I1680" s="174"/>
      <c r="J1680" s="174"/>
      <c r="K1680" s="174"/>
      <c r="L1680" s="174"/>
      <c r="M1680" s="174"/>
      <c r="N1680" s="174"/>
      <c r="O1680" s="63"/>
      <c r="P1680" s="63"/>
      <c r="Q1680" s="174"/>
      <c r="R1680" s="63"/>
      <c r="S1680" s="174"/>
      <c r="T1680" s="174"/>
      <c r="U1680" s="174"/>
      <c r="V1680" s="63"/>
      <c r="W1680" s="174"/>
      <c r="X1680" s="174"/>
      <c r="Y1680" s="429"/>
      <c r="Z1680" s="63"/>
      <c r="AA1680" s="63"/>
      <c r="AB1680" s="63"/>
      <c r="AC1680" s="63"/>
      <c r="AD1680" s="174"/>
      <c r="AE1680" s="174"/>
      <c r="AF1680" s="466"/>
      <c r="AG1680" s="174"/>
      <c r="AH1680" s="174"/>
      <c r="AI1680" s="174"/>
      <c r="AJ1680" s="174"/>
      <c r="AK1680" s="174"/>
      <c r="AL1680" s="174"/>
      <c r="AM1680" s="174"/>
      <c r="AN1680" s="174"/>
      <c r="AO1680" s="174"/>
      <c r="AP1680" s="174"/>
      <c r="AQ1680" s="174"/>
      <c r="AR1680" s="174"/>
      <c r="AS1680" s="174"/>
      <c r="AT1680" s="415"/>
      <c r="AU1680" s="174"/>
      <c r="AV1680" s="437"/>
      <c r="AW1680" s="523"/>
      <c r="AX1680" s="524"/>
      <c r="AY1680" s="422"/>
      <c r="AZ1680" s="524"/>
      <c r="BA1680" s="524"/>
      <c r="BB1680" s="422"/>
      <c r="BC1680" s="524"/>
      <c r="BD1680" s="523"/>
      <c r="BE1680" s="524"/>
      <c r="BF1680" s="524"/>
      <c r="BG1680" s="426">
        <f t="shared" si="37"/>
        <v>0</v>
      </c>
      <c r="BH1680" s="426">
        <f t="shared" si="38"/>
        <v>0</v>
      </c>
      <c r="BI1680" s="426">
        <f t="shared" si="39"/>
        <v>0</v>
      </c>
      <c r="BJ1680" s="426">
        <f t="shared" si="40"/>
        <v>0</v>
      </c>
      <c r="BK1680" s="425" t="b">
        <f t="shared" si="41"/>
        <v>0</v>
      </c>
    </row>
    <row r="1681" spans="1:63" ht="15.75" customHeight="1">
      <c r="A1681" s="174"/>
      <c r="B1681" s="174"/>
      <c r="C1681" s="174"/>
      <c r="D1681" s="63"/>
      <c r="E1681" s="63"/>
      <c r="F1681" s="174"/>
      <c r="G1681" s="174"/>
      <c r="H1681" s="174"/>
      <c r="I1681" s="174"/>
      <c r="J1681" s="174"/>
      <c r="K1681" s="174"/>
      <c r="L1681" s="174"/>
      <c r="M1681" s="174"/>
      <c r="N1681" s="174"/>
      <c r="O1681" s="63"/>
      <c r="P1681" s="63"/>
      <c r="Q1681" s="174"/>
      <c r="R1681" s="63"/>
      <c r="S1681" s="174"/>
      <c r="T1681" s="174"/>
      <c r="U1681" s="174"/>
      <c r="V1681" s="63"/>
      <c r="W1681" s="174"/>
      <c r="X1681" s="174"/>
      <c r="Y1681" s="429"/>
      <c r="Z1681" s="63"/>
      <c r="AA1681" s="63"/>
      <c r="AB1681" s="63"/>
      <c r="AC1681" s="63"/>
      <c r="AD1681" s="174"/>
      <c r="AE1681" s="174"/>
      <c r="AF1681" s="466"/>
      <c r="AG1681" s="174"/>
      <c r="AH1681" s="174"/>
      <c r="AI1681" s="174"/>
      <c r="AJ1681" s="174"/>
      <c r="AK1681" s="174"/>
      <c r="AL1681" s="174"/>
      <c r="AM1681" s="174"/>
      <c r="AN1681" s="174"/>
      <c r="AO1681" s="174"/>
      <c r="AP1681" s="174"/>
      <c r="AQ1681" s="174"/>
      <c r="AR1681" s="174"/>
      <c r="AS1681" s="174"/>
      <c r="AT1681" s="415"/>
      <c r="AU1681" s="174"/>
      <c r="AV1681" s="437"/>
      <c r="AW1681" s="523"/>
      <c r="AX1681" s="524"/>
      <c r="AY1681" s="422"/>
      <c r="AZ1681" s="524"/>
      <c r="BA1681" s="524"/>
      <c r="BB1681" s="422"/>
      <c r="BC1681" s="524"/>
      <c r="BD1681" s="523"/>
      <c r="BE1681" s="524"/>
      <c r="BF1681" s="524"/>
      <c r="BG1681" s="426">
        <f t="shared" si="37"/>
        <v>0</v>
      </c>
      <c r="BH1681" s="426">
        <f t="shared" si="38"/>
        <v>0</v>
      </c>
      <c r="BI1681" s="426">
        <f t="shared" si="39"/>
        <v>0</v>
      </c>
      <c r="BJ1681" s="426">
        <f t="shared" si="40"/>
        <v>0</v>
      </c>
      <c r="BK1681" s="425" t="b">
        <f t="shared" si="41"/>
        <v>0</v>
      </c>
    </row>
    <row r="1682" spans="1:63" ht="15.75" customHeight="1">
      <c r="A1682" s="174"/>
      <c r="B1682" s="174"/>
      <c r="C1682" s="174"/>
      <c r="D1682" s="63"/>
      <c r="E1682" s="63"/>
      <c r="F1682" s="174"/>
      <c r="G1682" s="174"/>
      <c r="H1682" s="174"/>
      <c r="I1682" s="174"/>
      <c r="J1682" s="174"/>
      <c r="K1682" s="174"/>
      <c r="L1682" s="174"/>
      <c r="M1682" s="174"/>
      <c r="N1682" s="174"/>
      <c r="O1682" s="63"/>
      <c r="P1682" s="63"/>
      <c r="Q1682" s="174"/>
      <c r="R1682" s="63"/>
      <c r="S1682" s="174"/>
      <c r="T1682" s="174"/>
      <c r="U1682" s="174"/>
      <c r="V1682" s="63"/>
      <c r="W1682" s="174"/>
      <c r="X1682" s="174"/>
      <c r="Y1682" s="429"/>
      <c r="Z1682" s="63"/>
      <c r="AA1682" s="63"/>
      <c r="AB1682" s="63"/>
      <c r="AC1682" s="63"/>
      <c r="AD1682" s="174"/>
      <c r="AE1682" s="174"/>
      <c r="AF1682" s="466"/>
      <c r="AG1682" s="174"/>
      <c r="AH1682" s="174"/>
      <c r="AI1682" s="174"/>
      <c r="AJ1682" s="174"/>
      <c r="AK1682" s="174"/>
      <c r="AL1682" s="174"/>
      <c r="AM1682" s="174"/>
      <c r="AN1682" s="174"/>
      <c r="AO1682" s="174"/>
      <c r="AP1682" s="174"/>
      <c r="AQ1682" s="174"/>
      <c r="AR1682" s="174"/>
      <c r="AS1682" s="174"/>
      <c r="AT1682" s="415"/>
      <c r="AU1682" s="174"/>
      <c r="AV1682" s="437"/>
      <c r="AW1682" s="523"/>
      <c r="AX1682" s="524"/>
      <c r="AY1682" s="422"/>
      <c r="AZ1682" s="524"/>
      <c r="BA1682" s="524"/>
      <c r="BB1682" s="422"/>
      <c r="BC1682" s="524"/>
      <c r="BD1682" s="523"/>
      <c r="BE1682" s="524"/>
      <c r="BF1682" s="524"/>
      <c r="BG1682" s="426">
        <f t="shared" si="37"/>
        <v>0</v>
      </c>
      <c r="BH1682" s="426">
        <f t="shared" si="38"/>
        <v>0</v>
      </c>
      <c r="BI1682" s="426">
        <f t="shared" si="39"/>
        <v>0</v>
      </c>
      <c r="BJ1682" s="426">
        <f t="shared" si="40"/>
        <v>0</v>
      </c>
      <c r="BK1682" s="425" t="b">
        <f t="shared" si="41"/>
        <v>0</v>
      </c>
    </row>
    <row r="1683" spans="1:63" ht="15.75" customHeight="1">
      <c r="A1683" s="174"/>
      <c r="B1683" s="174"/>
      <c r="C1683" s="174"/>
      <c r="D1683" s="63"/>
      <c r="E1683" s="63"/>
      <c r="F1683" s="174"/>
      <c r="G1683" s="174"/>
      <c r="H1683" s="174"/>
      <c r="I1683" s="174"/>
      <c r="J1683" s="174"/>
      <c r="K1683" s="174"/>
      <c r="L1683" s="174"/>
      <c r="M1683" s="174"/>
      <c r="N1683" s="174"/>
      <c r="O1683" s="63"/>
      <c r="P1683" s="63"/>
      <c r="Q1683" s="174"/>
      <c r="R1683" s="63"/>
      <c r="S1683" s="174"/>
      <c r="T1683" s="174"/>
      <c r="U1683" s="174"/>
      <c r="V1683" s="63"/>
      <c r="W1683" s="174"/>
      <c r="X1683" s="174"/>
      <c r="Y1683" s="429"/>
      <c r="Z1683" s="63"/>
      <c r="AA1683" s="63"/>
      <c r="AB1683" s="63"/>
      <c r="AC1683" s="63"/>
      <c r="AD1683" s="174"/>
      <c r="AE1683" s="174"/>
      <c r="AF1683" s="466"/>
      <c r="AG1683" s="174"/>
      <c r="AH1683" s="174"/>
      <c r="AI1683" s="174"/>
      <c r="AJ1683" s="174"/>
      <c r="AK1683" s="174"/>
      <c r="AL1683" s="174"/>
      <c r="AM1683" s="174"/>
      <c r="AN1683" s="174"/>
      <c r="AO1683" s="174"/>
      <c r="AP1683" s="174"/>
      <c r="AQ1683" s="174"/>
      <c r="AR1683" s="174"/>
      <c r="AS1683" s="174"/>
      <c r="AT1683" s="415"/>
      <c r="AU1683" s="174"/>
      <c r="AV1683" s="437"/>
      <c r="AW1683" s="523"/>
      <c r="AX1683" s="524"/>
      <c r="AY1683" s="422"/>
      <c r="AZ1683" s="524"/>
      <c r="BA1683" s="524"/>
      <c r="BB1683" s="422"/>
      <c r="BC1683" s="524"/>
      <c r="BD1683" s="523"/>
      <c r="BE1683" s="524"/>
      <c r="BF1683" s="524"/>
      <c r="BG1683" s="426">
        <f t="shared" si="37"/>
        <v>0</v>
      </c>
      <c r="BH1683" s="426">
        <f t="shared" si="38"/>
        <v>0</v>
      </c>
      <c r="BI1683" s="426">
        <f t="shared" si="39"/>
        <v>0</v>
      </c>
      <c r="BJ1683" s="426">
        <f t="shared" si="40"/>
        <v>0</v>
      </c>
      <c r="BK1683" s="425" t="b">
        <f t="shared" si="41"/>
        <v>0</v>
      </c>
    </row>
    <row r="1684" spans="1:63" ht="15.75" customHeight="1">
      <c r="A1684" s="174"/>
      <c r="B1684" s="174"/>
      <c r="C1684" s="174"/>
      <c r="D1684" s="63"/>
      <c r="E1684" s="63"/>
      <c r="F1684" s="174"/>
      <c r="G1684" s="174"/>
      <c r="H1684" s="174"/>
      <c r="I1684" s="174"/>
      <c r="J1684" s="174"/>
      <c r="K1684" s="174"/>
      <c r="L1684" s="174"/>
      <c r="M1684" s="174"/>
      <c r="N1684" s="174"/>
      <c r="O1684" s="63"/>
      <c r="P1684" s="63"/>
      <c r="Q1684" s="174"/>
      <c r="R1684" s="63"/>
      <c r="S1684" s="174"/>
      <c r="T1684" s="174"/>
      <c r="U1684" s="174"/>
      <c r="V1684" s="63"/>
      <c r="W1684" s="174"/>
      <c r="X1684" s="174"/>
      <c r="Y1684" s="429"/>
      <c r="Z1684" s="63"/>
      <c r="AA1684" s="63"/>
      <c r="AB1684" s="63"/>
      <c r="AC1684" s="63"/>
      <c r="AD1684" s="174"/>
      <c r="AE1684" s="174"/>
      <c r="AF1684" s="466"/>
      <c r="AG1684" s="174"/>
      <c r="AH1684" s="174"/>
      <c r="AI1684" s="174"/>
      <c r="AJ1684" s="174"/>
      <c r="AK1684" s="174"/>
      <c r="AL1684" s="174"/>
      <c r="AM1684" s="174"/>
      <c r="AN1684" s="174"/>
      <c r="AO1684" s="174"/>
      <c r="AP1684" s="174"/>
      <c r="AQ1684" s="174"/>
      <c r="AR1684" s="174"/>
      <c r="AS1684" s="174"/>
      <c r="AT1684" s="415"/>
      <c r="AU1684" s="174"/>
      <c r="AV1684" s="437"/>
      <c r="AW1684" s="523"/>
      <c r="AX1684" s="524"/>
      <c r="AY1684" s="422"/>
      <c r="AZ1684" s="524"/>
      <c r="BA1684" s="524"/>
      <c r="BB1684" s="422"/>
      <c r="BC1684" s="524"/>
      <c r="BD1684" s="523"/>
      <c r="BE1684" s="524"/>
      <c r="BF1684" s="524"/>
      <c r="BG1684" s="426">
        <f t="shared" si="37"/>
        <v>0</v>
      </c>
      <c r="BH1684" s="426">
        <f t="shared" si="38"/>
        <v>0</v>
      </c>
      <c r="BI1684" s="426">
        <f t="shared" si="39"/>
        <v>0</v>
      </c>
      <c r="BJ1684" s="426">
        <f t="shared" si="40"/>
        <v>0</v>
      </c>
      <c r="BK1684" s="425" t="b">
        <f t="shared" si="41"/>
        <v>0</v>
      </c>
    </row>
    <row r="1685" spans="1:63" ht="15.75" customHeight="1">
      <c r="A1685" s="174"/>
      <c r="B1685" s="174"/>
      <c r="C1685" s="174"/>
      <c r="D1685" s="63"/>
      <c r="E1685" s="63"/>
      <c r="F1685" s="174"/>
      <c r="G1685" s="174"/>
      <c r="H1685" s="174"/>
      <c r="I1685" s="174"/>
      <c r="J1685" s="174"/>
      <c r="K1685" s="174"/>
      <c r="L1685" s="174"/>
      <c r="M1685" s="174"/>
      <c r="N1685" s="174"/>
      <c r="O1685" s="63"/>
      <c r="P1685" s="63"/>
      <c r="Q1685" s="174"/>
      <c r="R1685" s="63"/>
      <c r="S1685" s="174"/>
      <c r="T1685" s="174"/>
      <c r="U1685" s="174"/>
      <c r="V1685" s="63"/>
      <c r="W1685" s="174"/>
      <c r="X1685" s="174"/>
      <c r="Y1685" s="429"/>
      <c r="Z1685" s="63"/>
      <c r="AA1685" s="63"/>
      <c r="AB1685" s="63"/>
      <c r="AC1685" s="63"/>
      <c r="AD1685" s="174"/>
      <c r="AE1685" s="174"/>
      <c r="AF1685" s="466"/>
      <c r="AG1685" s="174"/>
      <c r="AH1685" s="174"/>
      <c r="AI1685" s="174"/>
      <c r="AJ1685" s="174"/>
      <c r="AK1685" s="174"/>
      <c r="AL1685" s="174"/>
      <c r="AM1685" s="174"/>
      <c r="AN1685" s="174"/>
      <c r="AO1685" s="174"/>
      <c r="AP1685" s="174"/>
      <c r="AQ1685" s="174"/>
      <c r="AR1685" s="174"/>
      <c r="AS1685" s="174"/>
      <c r="AT1685" s="415"/>
      <c r="AU1685" s="174"/>
      <c r="AV1685" s="437"/>
      <c r="AW1685" s="523"/>
      <c r="AX1685" s="524"/>
      <c r="AY1685" s="422"/>
      <c r="AZ1685" s="524"/>
      <c r="BA1685" s="524"/>
      <c r="BB1685" s="422"/>
      <c r="BC1685" s="524"/>
      <c r="BD1685" s="523"/>
      <c r="BE1685" s="524"/>
      <c r="BF1685" s="524"/>
      <c r="BG1685" s="426">
        <f t="shared" si="37"/>
        <v>0</v>
      </c>
      <c r="BH1685" s="426">
        <f t="shared" si="38"/>
        <v>0</v>
      </c>
      <c r="BI1685" s="426">
        <f t="shared" si="39"/>
        <v>0</v>
      </c>
      <c r="BJ1685" s="426">
        <f t="shared" si="40"/>
        <v>0</v>
      </c>
      <c r="BK1685" s="425" t="b">
        <f t="shared" si="41"/>
        <v>0</v>
      </c>
    </row>
    <row r="1686" spans="1:63" ht="15.75" customHeight="1">
      <c r="A1686" s="174"/>
      <c r="B1686" s="174"/>
      <c r="C1686" s="174"/>
      <c r="D1686" s="63"/>
      <c r="E1686" s="63"/>
      <c r="F1686" s="174"/>
      <c r="G1686" s="174"/>
      <c r="H1686" s="174"/>
      <c r="I1686" s="174"/>
      <c r="J1686" s="174"/>
      <c r="K1686" s="174"/>
      <c r="L1686" s="174"/>
      <c r="M1686" s="174"/>
      <c r="N1686" s="174"/>
      <c r="O1686" s="63"/>
      <c r="P1686" s="63"/>
      <c r="Q1686" s="174"/>
      <c r="R1686" s="63"/>
      <c r="S1686" s="174"/>
      <c r="T1686" s="174"/>
      <c r="U1686" s="174"/>
      <c r="V1686" s="63"/>
      <c r="W1686" s="174"/>
      <c r="X1686" s="174"/>
      <c r="Y1686" s="429"/>
      <c r="Z1686" s="63"/>
      <c r="AA1686" s="63"/>
      <c r="AB1686" s="63"/>
      <c r="AC1686" s="63"/>
      <c r="AD1686" s="174"/>
      <c r="AE1686" s="174"/>
      <c r="AF1686" s="466"/>
      <c r="AG1686" s="174"/>
      <c r="AH1686" s="174"/>
      <c r="AI1686" s="174"/>
      <c r="AJ1686" s="174"/>
      <c r="AK1686" s="174"/>
      <c r="AL1686" s="174"/>
      <c r="AM1686" s="174"/>
      <c r="AN1686" s="174"/>
      <c r="AO1686" s="174"/>
      <c r="AP1686" s="174"/>
      <c r="AQ1686" s="174"/>
      <c r="AR1686" s="174"/>
      <c r="AS1686" s="174"/>
      <c r="AT1686" s="415"/>
      <c r="AU1686" s="174"/>
      <c r="AV1686" s="437"/>
      <c r="AW1686" s="523"/>
      <c r="AX1686" s="524"/>
      <c r="AY1686" s="422"/>
      <c r="AZ1686" s="524"/>
      <c r="BA1686" s="524"/>
      <c r="BB1686" s="422"/>
      <c r="BC1686" s="524"/>
      <c r="BD1686" s="523"/>
      <c r="BE1686" s="524"/>
      <c r="BF1686" s="524"/>
      <c r="BG1686" s="426">
        <f t="shared" si="37"/>
        <v>0</v>
      </c>
      <c r="BH1686" s="426">
        <f t="shared" si="38"/>
        <v>0</v>
      </c>
      <c r="BI1686" s="426">
        <f t="shared" si="39"/>
        <v>0</v>
      </c>
      <c r="BJ1686" s="426">
        <f t="shared" si="40"/>
        <v>0</v>
      </c>
      <c r="BK1686" s="425" t="b">
        <f t="shared" si="41"/>
        <v>0</v>
      </c>
    </row>
    <row r="1687" spans="1:63" ht="15.75" customHeight="1">
      <c r="A1687" s="174"/>
      <c r="B1687" s="174"/>
      <c r="C1687" s="174"/>
      <c r="D1687" s="63"/>
      <c r="E1687" s="63"/>
      <c r="F1687" s="174"/>
      <c r="G1687" s="174"/>
      <c r="H1687" s="174"/>
      <c r="I1687" s="174"/>
      <c r="J1687" s="174"/>
      <c r="K1687" s="174"/>
      <c r="L1687" s="174"/>
      <c r="M1687" s="174"/>
      <c r="N1687" s="174"/>
      <c r="O1687" s="63"/>
      <c r="P1687" s="63"/>
      <c r="Q1687" s="174"/>
      <c r="R1687" s="63"/>
      <c r="S1687" s="174"/>
      <c r="T1687" s="174"/>
      <c r="U1687" s="174"/>
      <c r="V1687" s="63"/>
      <c r="W1687" s="174"/>
      <c r="X1687" s="174"/>
      <c r="Y1687" s="429"/>
      <c r="Z1687" s="63"/>
      <c r="AA1687" s="63"/>
      <c r="AB1687" s="63"/>
      <c r="AC1687" s="63"/>
      <c r="AD1687" s="174"/>
      <c r="AE1687" s="174"/>
      <c r="AF1687" s="466"/>
      <c r="AG1687" s="174"/>
      <c r="AH1687" s="174"/>
      <c r="AI1687" s="174"/>
      <c r="AJ1687" s="174"/>
      <c r="AK1687" s="174"/>
      <c r="AL1687" s="174"/>
      <c r="AM1687" s="174"/>
      <c r="AN1687" s="174"/>
      <c r="AO1687" s="174"/>
      <c r="AP1687" s="174"/>
      <c r="AQ1687" s="174"/>
      <c r="AR1687" s="174"/>
      <c r="AS1687" s="174"/>
      <c r="AT1687" s="415"/>
      <c r="AU1687" s="174"/>
      <c r="AV1687" s="437"/>
      <c r="AW1687" s="523"/>
      <c r="AX1687" s="524"/>
      <c r="AY1687" s="422"/>
      <c r="AZ1687" s="524"/>
      <c r="BA1687" s="524"/>
      <c r="BB1687" s="422"/>
      <c r="BC1687" s="524"/>
      <c r="BD1687" s="523"/>
      <c r="BE1687" s="524"/>
      <c r="BF1687" s="524"/>
      <c r="BG1687" s="426">
        <f t="shared" si="37"/>
        <v>0</v>
      </c>
      <c r="BH1687" s="426">
        <f t="shared" si="38"/>
        <v>0</v>
      </c>
      <c r="BI1687" s="426">
        <f t="shared" si="39"/>
        <v>0</v>
      </c>
      <c r="BJ1687" s="426">
        <f t="shared" si="40"/>
        <v>0</v>
      </c>
      <c r="BK1687" s="425" t="b">
        <f t="shared" si="41"/>
        <v>0</v>
      </c>
    </row>
    <row r="1688" spans="1:63" ht="15.75" customHeight="1">
      <c r="A1688" s="174"/>
      <c r="B1688" s="174"/>
      <c r="C1688" s="174"/>
      <c r="D1688" s="63"/>
      <c r="E1688" s="63"/>
      <c r="F1688" s="174"/>
      <c r="G1688" s="174"/>
      <c r="H1688" s="174"/>
      <c r="I1688" s="174"/>
      <c r="J1688" s="174"/>
      <c r="K1688" s="174"/>
      <c r="L1688" s="174"/>
      <c r="M1688" s="174"/>
      <c r="N1688" s="174"/>
      <c r="O1688" s="63"/>
      <c r="P1688" s="63"/>
      <c r="Q1688" s="174"/>
      <c r="R1688" s="63"/>
      <c r="S1688" s="174"/>
      <c r="T1688" s="174"/>
      <c r="U1688" s="174"/>
      <c r="V1688" s="63"/>
      <c r="W1688" s="174"/>
      <c r="X1688" s="174"/>
      <c r="Y1688" s="429"/>
      <c r="Z1688" s="63"/>
      <c r="AA1688" s="63"/>
      <c r="AB1688" s="63"/>
      <c r="AC1688" s="63"/>
      <c r="AD1688" s="174"/>
      <c r="AE1688" s="174"/>
      <c r="AF1688" s="466"/>
      <c r="AG1688" s="174"/>
      <c r="AH1688" s="174"/>
      <c r="AI1688" s="174"/>
      <c r="AJ1688" s="174"/>
      <c r="AK1688" s="174"/>
      <c r="AL1688" s="174"/>
      <c r="AM1688" s="174"/>
      <c r="AN1688" s="174"/>
      <c r="AO1688" s="174"/>
      <c r="AP1688" s="174"/>
      <c r="AQ1688" s="174"/>
      <c r="AR1688" s="174"/>
      <c r="AS1688" s="174"/>
      <c r="AT1688" s="415"/>
      <c r="AU1688" s="174"/>
      <c r="AV1688" s="437"/>
      <c r="AW1688" s="523"/>
      <c r="AX1688" s="524"/>
      <c r="AY1688" s="422"/>
      <c r="AZ1688" s="524"/>
      <c r="BA1688" s="524"/>
      <c r="BB1688" s="422"/>
      <c r="BC1688" s="524"/>
      <c r="BD1688" s="523"/>
      <c r="BE1688" s="524"/>
      <c r="BF1688" s="524"/>
      <c r="BG1688" s="426">
        <f t="shared" si="37"/>
        <v>0</v>
      </c>
      <c r="BH1688" s="426">
        <f t="shared" si="38"/>
        <v>0</v>
      </c>
      <c r="BI1688" s="426">
        <f t="shared" si="39"/>
        <v>0</v>
      </c>
      <c r="BJ1688" s="426">
        <f t="shared" si="40"/>
        <v>0</v>
      </c>
      <c r="BK1688" s="425" t="b">
        <f t="shared" si="41"/>
        <v>0</v>
      </c>
    </row>
    <row r="1689" spans="1:63" ht="15.75" customHeight="1">
      <c r="A1689" s="174"/>
      <c r="B1689" s="174"/>
      <c r="C1689" s="174"/>
      <c r="D1689" s="63"/>
      <c r="E1689" s="63"/>
      <c r="F1689" s="174"/>
      <c r="G1689" s="174"/>
      <c r="H1689" s="174"/>
      <c r="I1689" s="174"/>
      <c r="J1689" s="174"/>
      <c r="K1689" s="174"/>
      <c r="L1689" s="174"/>
      <c r="M1689" s="174"/>
      <c r="N1689" s="174"/>
      <c r="O1689" s="63"/>
      <c r="P1689" s="63"/>
      <c r="Q1689" s="174"/>
      <c r="R1689" s="63"/>
      <c r="S1689" s="174"/>
      <c r="T1689" s="174"/>
      <c r="U1689" s="174"/>
      <c r="V1689" s="63"/>
      <c r="W1689" s="174"/>
      <c r="X1689" s="174"/>
      <c r="Y1689" s="429"/>
      <c r="Z1689" s="63"/>
      <c r="AA1689" s="63"/>
      <c r="AB1689" s="63"/>
      <c r="AC1689" s="63"/>
      <c r="AD1689" s="174"/>
      <c r="AE1689" s="174"/>
      <c r="AF1689" s="466"/>
      <c r="AG1689" s="174"/>
      <c r="AH1689" s="174"/>
      <c r="AI1689" s="174"/>
      <c r="AJ1689" s="174"/>
      <c r="AK1689" s="174"/>
      <c r="AL1689" s="174"/>
      <c r="AM1689" s="174"/>
      <c r="AN1689" s="174"/>
      <c r="AO1689" s="174"/>
      <c r="AP1689" s="174"/>
      <c r="AQ1689" s="174"/>
      <c r="AR1689" s="174"/>
      <c r="AS1689" s="174"/>
      <c r="AT1689" s="415"/>
      <c r="AU1689" s="174"/>
      <c r="AV1689" s="437"/>
      <c r="AW1689" s="523"/>
      <c r="AX1689" s="524"/>
      <c r="AY1689" s="422"/>
      <c r="AZ1689" s="524"/>
      <c r="BA1689" s="524"/>
      <c r="BB1689" s="422"/>
      <c r="BC1689" s="524"/>
      <c r="BD1689" s="523"/>
      <c r="BE1689" s="524"/>
      <c r="BF1689" s="524"/>
      <c r="BG1689" s="426">
        <f t="shared" si="37"/>
        <v>0</v>
      </c>
      <c r="BH1689" s="426">
        <f t="shared" si="38"/>
        <v>0</v>
      </c>
      <c r="BI1689" s="426">
        <f t="shared" si="39"/>
        <v>0</v>
      </c>
      <c r="BJ1689" s="426">
        <f t="shared" si="40"/>
        <v>0</v>
      </c>
      <c r="BK1689" s="425" t="b">
        <f t="shared" si="41"/>
        <v>0</v>
      </c>
    </row>
    <row r="1690" spans="1:63" ht="15.75" customHeight="1">
      <c r="A1690" s="174"/>
      <c r="B1690" s="174"/>
      <c r="C1690" s="174"/>
      <c r="D1690" s="63"/>
      <c r="E1690" s="63"/>
      <c r="F1690" s="174"/>
      <c r="G1690" s="174"/>
      <c r="H1690" s="174"/>
      <c r="I1690" s="174"/>
      <c r="J1690" s="174"/>
      <c r="K1690" s="174"/>
      <c r="L1690" s="174"/>
      <c r="M1690" s="174"/>
      <c r="N1690" s="174"/>
      <c r="O1690" s="63"/>
      <c r="P1690" s="63"/>
      <c r="Q1690" s="174"/>
      <c r="R1690" s="63"/>
      <c r="S1690" s="174"/>
      <c r="T1690" s="174"/>
      <c r="U1690" s="174"/>
      <c r="V1690" s="63"/>
      <c r="W1690" s="174"/>
      <c r="X1690" s="174"/>
      <c r="Y1690" s="429"/>
      <c r="Z1690" s="63"/>
      <c r="AA1690" s="63"/>
      <c r="AB1690" s="63"/>
      <c r="AC1690" s="63"/>
      <c r="AD1690" s="174"/>
      <c r="AE1690" s="174"/>
      <c r="AF1690" s="466"/>
      <c r="AG1690" s="174"/>
      <c r="AH1690" s="174"/>
      <c r="AI1690" s="174"/>
      <c r="AJ1690" s="174"/>
      <c r="AK1690" s="174"/>
      <c r="AL1690" s="174"/>
      <c r="AM1690" s="174"/>
      <c r="AN1690" s="174"/>
      <c r="AO1690" s="174"/>
      <c r="AP1690" s="174"/>
      <c r="AQ1690" s="174"/>
      <c r="AR1690" s="174"/>
      <c r="AS1690" s="174"/>
      <c r="AT1690" s="415"/>
      <c r="AU1690" s="174"/>
      <c r="AV1690" s="437"/>
      <c r="AW1690" s="523"/>
      <c r="AX1690" s="524"/>
      <c r="AY1690" s="422"/>
      <c r="AZ1690" s="524"/>
      <c r="BA1690" s="524"/>
      <c r="BB1690" s="422"/>
      <c r="BC1690" s="524"/>
      <c r="BD1690" s="523"/>
      <c r="BE1690" s="524"/>
      <c r="BF1690" s="524"/>
      <c r="BG1690" s="426">
        <f t="shared" si="37"/>
        <v>0</v>
      </c>
      <c r="BH1690" s="426">
        <f t="shared" si="38"/>
        <v>0</v>
      </c>
      <c r="BI1690" s="426">
        <f t="shared" si="39"/>
        <v>0</v>
      </c>
      <c r="BJ1690" s="426">
        <f t="shared" si="40"/>
        <v>0</v>
      </c>
      <c r="BK1690" s="425" t="b">
        <f t="shared" si="41"/>
        <v>0</v>
      </c>
    </row>
    <row r="1691" spans="1:63" ht="15.75" customHeight="1">
      <c r="A1691" s="174"/>
      <c r="B1691" s="174"/>
      <c r="C1691" s="174"/>
      <c r="D1691" s="63"/>
      <c r="E1691" s="63"/>
      <c r="F1691" s="174"/>
      <c r="G1691" s="174"/>
      <c r="H1691" s="174"/>
      <c r="I1691" s="174"/>
      <c r="J1691" s="174"/>
      <c r="K1691" s="174"/>
      <c r="L1691" s="174"/>
      <c r="M1691" s="174"/>
      <c r="N1691" s="174"/>
      <c r="O1691" s="63"/>
      <c r="P1691" s="63"/>
      <c r="Q1691" s="174"/>
      <c r="R1691" s="63"/>
      <c r="S1691" s="174"/>
      <c r="T1691" s="174"/>
      <c r="U1691" s="174"/>
      <c r="V1691" s="63"/>
      <c r="W1691" s="174"/>
      <c r="X1691" s="174"/>
      <c r="Y1691" s="429"/>
      <c r="Z1691" s="63"/>
      <c r="AA1691" s="63"/>
      <c r="AB1691" s="63"/>
      <c r="AC1691" s="63"/>
      <c r="AD1691" s="174"/>
      <c r="AE1691" s="174"/>
      <c r="AF1691" s="466"/>
      <c r="AG1691" s="174"/>
      <c r="AH1691" s="174"/>
      <c r="AI1691" s="174"/>
      <c r="AJ1691" s="174"/>
      <c r="AK1691" s="174"/>
      <c r="AL1691" s="174"/>
      <c r="AM1691" s="174"/>
      <c r="AN1691" s="174"/>
      <c r="AO1691" s="174"/>
      <c r="AP1691" s="174"/>
      <c r="AQ1691" s="174"/>
      <c r="AR1691" s="174"/>
      <c r="AS1691" s="174"/>
      <c r="AT1691" s="415"/>
      <c r="AU1691" s="174"/>
      <c r="AV1691" s="437"/>
      <c r="AW1691" s="523"/>
      <c r="AX1691" s="524"/>
      <c r="AY1691" s="422"/>
      <c r="AZ1691" s="524"/>
      <c r="BA1691" s="524"/>
      <c r="BB1691" s="422"/>
      <c r="BC1691" s="524"/>
      <c r="BD1691" s="523"/>
      <c r="BE1691" s="524"/>
      <c r="BF1691" s="524"/>
      <c r="BG1691" s="426">
        <f t="shared" si="37"/>
        <v>0</v>
      </c>
      <c r="BH1691" s="426">
        <f t="shared" si="38"/>
        <v>0</v>
      </c>
      <c r="BI1691" s="426">
        <f t="shared" si="39"/>
        <v>0</v>
      </c>
      <c r="BJ1691" s="426">
        <f t="shared" si="40"/>
        <v>0</v>
      </c>
      <c r="BK1691" s="425" t="b">
        <f t="shared" si="41"/>
        <v>0</v>
      </c>
    </row>
    <row r="1692" spans="1:63" ht="15.75" customHeight="1">
      <c r="A1692" s="174"/>
      <c r="B1692" s="174"/>
      <c r="C1692" s="174"/>
      <c r="D1692" s="63"/>
      <c r="E1692" s="63"/>
      <c r="F1692" s="174"/>
      <c r="G1692" s="174"/>
      <c r="H1692" s="174"/>
      <c r="I1692" s="174"/>
      <c r="J1692" s="174"/>
      <c r="K1692" s="174"/>
      <c r="L1692" s="174"/>
      <c r="M1692" s="174"/>
      <c r="N1692" s="174"/>
      <c r="O1692" s="63"/>
      <c r="P1692" s="63"/>
      <c r="Q1692" s="174"/>
      <c r="R1692" s="63"/>
      <c r="S1692" s="174"/>
      <c r="T1692" s="174"/>
      <c r="U1692" s="174"/>
      <c r="V1692" s="63"/>
      <c r="W1692" s="174"/>
      <c r="X1692" s="174"/>
      <c r="Y1692" s="429"/>
      <c r="Z1692" s="63"/>
      <c r="AA1692" s="63"/>
      <c r="AB1692" s="63"/>
      <c r="AC1692" s="63"/>
      <c r="AD1692" s="174"/>
      <c r="AE1692" s="174"/>
      <c r="AF1692" s="466"/>
      <c r="AG1692" s="174"/>
      <c r="AH1692" s="174"/>
      <c r="AI1692" s="174"/>
      <c r="AJ1692" s="174"/>
      <c r="AK1692" s="174"/>
      <c r="AL1692" s="174"/>
      <c r="AM1692" s="174"/>
      <c r="AN1692" s="174"/>
      <c r="AO1692" s="174"/>
      <c r="AP1692" s="174"/>
      <c r="AQ1692" s="174"/>
      <c r="AR1692" s="174"/>
      <c r="AS1692" s="174"/>
      <c r="AT1692" s="415"/>
      <c r="AU1692" s="174"/>
      <c r="AV1692" s="437"/>
      <c r="AW1692" s="523"/>
      <c r="AX1692" s="524"/>
      <c r="AY1692" s="422"/>
      <c r="AZ1692" s="524"/>
      <c r="BA1692" s="524"/>
      <c r="BB1692" s="422"/>
      <c r="BC1692" s="524"/>
      <c r="BD1692" s="523"/>
      <c r="BE1692" s="524"/>
      <c r="BF1692" s="524"/>
      <c r="BG1692" s="426">
        <f t="shared" si="37"/>
        <v>0</v>
      </c>
      <c r="BH1692" s="426">
        <f t="shared" si="38"/>
        <v>0</v>
      </c>
      <c r="BI1692" s="426">
        <f t="shared" si="39"/>
        <v>0</v>
      </c>
      <c r="BJ1692" s="426">
        <f t="shared" si="40"/>
        <v>0</v>
      </c>
      <c r="BK1692" s="425" t="b">
        <f t="shared" si="41"/>
        <v>0</v>
      </c>
    </row>
    <row r="1693" spans="1:63" ht="15.75" customHeight="1">
      <c r="A1693" s="174"/>
      <c r="B1693" s="174"/>
      <c r="C1693" s="174"/>
      <c r="D1693" s="63"/>
      <c r="E1693" s="63"/>
      <c r="F1693" s="174"/>
      <c r="G1693" s="174"/>
      <c r="H1693" s="174"/>
      <c r="I1693" s="174"/>
      <c r="J1693" s="174"/>
      <c r="K1693" s="174"/>
      <c r="L1693" s="174"/>
      <c r="M1693" s="174"/>
      <c r="N1693" s="174"/>
      <c r="O1693" s="63"/>
      <c r="P1693" s="63"/>
      <c r="Q1693" s="174"/>
      <c r="R1693" s="63"/>
      <c r="S1693" s="174"/>
      <c r="T1693" s="174"/>
      <c r="U1693" s="174"/>
      <c r="V1693" s="63"/>
      <c r="W1693" s="174"/>
      <c r="X1693" s="174"/>
      <c r="Y1693" s="429"/>
      <c r="Z1693" s="63"/>
      <c r="AA1693" s="63"/>
      <c r="AB1693" s="63"/>
      <c r="AC1693" s="63"/>
      <c r="AD1693" s="174"/>
      <c r="AE1693" s="174"/>
      <c r="AF1693" s="466"/>
      <c r="AG1693" s="174"/>
      <c r="AH1693" s="174"/>
      <c r="AI1693" s="174"/>
      <c r="AJ1693" s="174"/>
      <c r="AK1693" s="174"/>
      <c r="AL1693" s="174"/>
      <c r="AM1693" s="174"/>
      <c r="AN1693" s="174"/>
      <c r="AO1693" s="174"/>
      <c r="AP1693" s="174"/>
      <c r="AQ1693" s="174"/>
      <c r="AR1693" s="174"/>
      <c r="AS1693" s="174"/>
      <c r="AT1693" s="415"/>
      <c r="AU1693" s="174"/>
      <c r="AV1693" s="437"/>
      <c r="AW1693" s="523"/>
      <c r="AX1693" s="524"/>
      <c r="AY1693" s="422"/>
      <c r="AZ1693" s="524"/>
      <c r="BA1693" s="524"/>
      <c r="BB1693" s="422"/>
      <c r="BC1693" s="524"/>
      <c r="BD1693" s="523"/>
      <c r="BE1693" s="524"/>
      <c r="BF1693" s="524"/>
      <c r="BG1693" s="426">
        <f t="shared" si="37"/>
        <v>0</v>
      </c>
      <c r="BH1693" s="426">
        <f t="shared" si="38"/>
        <v>0</v>
      </c>
      <c r="BI1693" s="426">
        <f t="shared" si="39"/>
        <v>0</v>
      </c>
      <c r="BJ1693" s="426">
        <f t="shared" si="40"/>
        <v>0</v>
      </c>
      <c r="BK1693" s="425" t="b">
        <f t="shared" si="41"/>
        <v>0</v>
      </c>
    </row>
    <row r="1694" spans="1:63" ht="15.75" customHeight="1">
      <c r="A1694" s="174"/>
      <c r="B1694" s="174"/>
      <c r="C1694" s="174"/>
      <c r="D1694" s="63"/>
      <c r="E1694" s="63"/>
      <c r="F1694" s="174"/>
      <c r="G1694" s="174"/>
      <c r="H1694" s="174"/>
      <c r="I1694" s="174"/>
      <c r="J1694" s="174"/>
      <c r="K1694" s="174"/>
      <c r="L1694" s="174"/>
      <c r="M1694" s="174"/>
      <c r="N1694" s="174"/>
      <c r="O1694" s="63"/>
      <c r="P1694" s="63"/>
      <c r="Q1694" s="174"/>
      <c r="R1694" s="63"/>
      <c r="S1694" s="174"/>
      <c r="T1694" s="174"/>
      <c r="U1694" s="174"/>
      <c r="V1694" s="63"/>
      <c r="W1694" s="174"/>
      <c r="X1694" s="174"/>
      <c r="Y1694" s="429"/>
      <c r="Z1694" s="63"/>
      <c r="AA1694" s="63"/>
      <c r="AB1694" s="63"/>
      <c r="AC1694" s="63"/>
      <c r="AD1694" s="174"/>
      <c r="AE1694" s="174"/>
      <c r="AF1694" s="466"/>
      <c r="AG1694" s="174"/>
      <c r="AH1694" s="174"/>
      <c r="AI1694" s="174"/>
      <c r="AJ1694" s="174"/>
      <c r="AK1694" s="174"/>
      <c r="AL1694" s="174"/>
      <c r="AM1694" s="174"/>
      <c r="AN1694" s="174"/>
      <c r="AO1694" s="174"/>
      <c r="AP1694" s="174"/>
      <c r="AQ1694" s="174"/>
      <c r="AR1694" s="174"/>
      <c r="AS1694" s="174"/>
      <c r="AT1694" s="415"/>
      <c r="AU1694" s="174"/>
      <c r="AV1694" s="437"/>
      <c r="AW1694" s="523"/>
      <c r="AX1694" s="524"/>
      <c r="AY1694" s="422"/>
      <c r="AZ1694" s="524"/>
      <c r="BA1694" s="524"/>
      <c r="BB1694" s="422"/>
      <c r="BC1694" s="524"/>
      <c r="BD1694" s="523"/>
      <c r="BE1694" s="524"/>
      <c r="BF1694" s="524"/>
      <c r="BG1694" s="426">
        <f t="shared" si="37"/>
        <v>0</v>
      </c>
      <c r="BH1694" s="426">
        <f t="shared" si="38"/>
        <v>0</v>
      </c>
      <c r="BI1694" s="426">
        <f t="shared" si="39"/>
        <v>0</v>
      </c>
      <c r="BJ1694" s="426">
        <f t="shared" si="40"/>
        <v>0</v>
      </c>
      <c r="BK1694" s="425" t="b">
        <f t="shared" si="41"/>
        <v>0</v>
      </c>
    </row>
    <row r="1695" spans="1:63" ht="15.75" customHeight="1">
      <c r="A1695" s="174"/>
      <c r="B1695" s="174"/>
      <c r="C1695" s="174"/>
      <c r="D1695" s="63"/>
      <c r="E1695" s="63"/>
      <c r="F1695" s="174"/>
      <c r="G1695" s="174"/>
      <c r="H1695" s="174"/>
      <c r="I1695" s="174"/>
      <c r="J1695" s="174"/>
      <c r="K1695" s="174"/>
      <c r="L1695" s="174"/>
      <c r="M1695" s="174"/>
      <c r="N1695" s="174"/>
      <c r="O1695" s="63"/>
      <c r="P1695" s="63"/>
      <c r="Q1695" s="174"/>
      <c r="R1695" s="63"/>
      <c r="S1695" s="174"/>
      <c r="T1695" s="174"/>
      <c r="U1695" s="174"/>
      <c r="V1695" s="63"/>
      <c r="W1695" s="174"/>
      <c r="X1695" s="174"/>
      <c r="Y1695" s="429"/>
      <c r="Z1695" s="63"/>
      <c r="AA1695" s="63"/>
      <c r="AB1695" s="63"/>
      <c r="AC1695" s="63"/>
      <c r="AD1695" s="174"/>
      <c r="AE1695" s="174"/>
      <c r="AF1695" s="466"/>
      <c r="AG1695" s="174"/>
      <c r="AH1695" s="174"/>
      <c r="AI1695" s="174"/>
      <c r="AJ1695" s="174"/>
      <c r="AK1695" s="174"/>
      <c r="AL1695" s="174"/>
      <c r="AM1695" s="174"/>
      <c r="AN1695" s="174"/>
      <c r="AO1695" s="174"/>
      <c r="AP1695" s="174"/>
      <c r="AQ1695" s="174"/>
      <c r="AR1695" s="174"/>
      <c r="AS1695" s="174"/>
      <c r="AT1695" s="415"/>
      <c r="AU1695" s="174"/>
      <c r="AV1695" s="437"/>
      <c r="AW1695" s="523"/>
      <c r="AX1695" s="524"/>
      <c r="AY1695" s="422"/>
      <c r="AZ1695" s="524"/>
      <c r="BA1695" s="524"/>
      <c r="BB1695" s="422"/>
      <c r="BC1695" s="524"/>
      <c r="BD1695" s="523"/>
      <c r="BE1695" s="524"/>
      <c r="BF1695" s="524"/>
      <c r="BG1695" s="426">
        <f t="shared" si="37"/>
        <v>0</v>
      </c>
      <c r="BH1695" s="426">
        <f t="shared" si="38"/>
        <v>0</v>
      </c>
      <c r="BI1695" s="426">
        <f t="shared" si="39"/>
        <v>0</v>
      </c>
      <c r="BJ1695" s="426">
        <f t="shared" si="40"/>
        <v>0</v>
      </c>
      <c r="BK1695" s="425" t="b">
        <f t="shared" si="41"/>
        <v>0</v>
      </c>
    </row>
    <row r="1696" spans="1:63" ht="15.75" customHeight="1">
      <c r="A1696" s="174"/>
      <c r="B1696" s="174"/>
      <c r="C1696" s="174"/>
      <c r="D1696" s="63"/>
      <c r="E1696" s="63"/>
      <c r="F1696" s="174"/>
      <c r="G1696" s="174"/>
      <c r="H1696" s="174"/>
      <c r="I1696" s="174"/>
      <c r="J1696" s="174"/>
      <c r="K1696" s="174"/>
      <c r="L1696" s="174"/>
      <c r="M1696" s="174"/>
      <c r="N1696" s="174"/>
      <c r="O1696" s="63"/>
      <c r="P1696" s="63"/>
      <c r="Q1696" s="174"/>
      <c r="R1696" s="63"/>
      <c r="S1696" s="174"/>
      <c r="T1696" s="174"/>
      <c r="U1696" s="174"/>
      <c r="V1696" s="63"/>
      <c r="W1696" s="174"/>
      <c r="X1696" s="174"/>
      <c r="Y1696" s="429"/>
      <c r="Z1696" s="63"/>
      <c r="AA1696" s="63"/>
      <c r="AB1696" s="63"/>
      <c r="AC1696" s="63"/>
      <c r="AD1696" s="174"/>
      <c r="AE1696" s="174"/>
      <c r="AF1696" s="466"/>
      <c r="AG1696" s="174"/>
      <c r="AH1696" s="174"/>
      <c r="AI1696" s="174"/>
      <c r="AJ1696" s="174"/>
      <c r="AK1696" s="174"/>
      <c r="AL1696" s="174"/>
      <c r="AM1696" s="174"/>
      <c r="AN1696" s="174"/>
      <c r="AO1696" s="174"/>
      <c r="AP1696" s="174"/>
      <c r="AQ1696" s="174"/>
      <c r="AR1696" s="174"/>
      <c r="AS1696" s="174"/>
      <c r="AT1696" s="415"/>
      <c r="AU1696" s="174"/>
      <c r="AV1696" s="437"/>
      <c r="AW1696" s="523"/>
      <c r="AX1696" s="524"/>
      <c r="AY1696" s="422"/>
      <c r="AZ1696" s="524"/>
      <c r="BA1696" s="524"/>
      <c r="BB1696" s="422"/>
      <c r="BC1696" s="524"/>
      <c r="BD1696" s="523"/>
      <c r="BE1696" s="524"/>
      <c r="BF1696" s="524"/>
      <c r="BG1696" s="426">
        <f t="shared" si="37"/>
        <v>0</v>
      </c>
      <c r="BH1696" s="426">
        <f t="shared" si="38"/>
        <v>0</v>
      </c>
      <c r="BI1696" s="426">
        <f t="shared" si="39"/>
        <v>0</v>
      </c>
      <c r="BJ1696" s="426">
        <f t="shared" si="40"/>
        <v>0</v>
      </c>
      <c r="BK1696" s="425" t="b">
        <f t="shared" si="41"/>
        <v>0</v>
      </c>
    </row>
    <row r="1697" spans="1:63" ht="15.75" customHeight="1">
      <c r="A1697" s="174"/>
      <c r="B1697" s="174"/>
      <c r="C1697" s="174"/>
      <c r="D1697" s="63"/>
      <c r="E1697" s="63"/>
      <c r="F1697" s="174"/>
      <c r="G1697" s="174"/>
      <c r="H1697" s="174"/>
      <c r="I1697" s="174"/>
      <c r="J1697" s="174"/>
      <c r="K1697" s="174"/>
      <c r="L1697" s="174"/>
      <c r="M1697" s="174"/>
      <c r="N1697" s="174"/>
      <c r="O1697" s="63"/>
      <c r="P1697" s="63"/>
      <c r="Q1697" s="174"/>
      <c r="R1697" s="63"/>
      <c r="S1697" s="174"/>
      <c r="T1697" s="174"/>
      <c r="U1697" s="174"/>
      <c r="V1697" s="63"/>
      <c r="W1697" s="174"/>
      <c r="X1697" s="174"/>
      <c r="Y1697" s="429"/>
      <c r="Z1697" s="63"/>
      <c r="AA1697" s="63"/>
      <c r="AB1697" s="63"/>
      <c r="AC1697" s="63"/>
      <c r="AD1697" s="174"/>
      <c r="AE1697" s="174"/>
      <c r="AF1697" s="466"/>
      <c r="AG1697" s="174"/>
      <c r="AH1697" s="174"/>
      <c r="AI1697" s="174"/>
      <c r="AJ1697" s="174"/>
      <c r="AK1697" s="174"/>
      <c r="AL1697" s="174"/>
      <c r="AM1697" s="174"/>
      <c r="AN1697" s="174"/>
      <c r="AO1697" s="174"/>
      <c r="AP1697" s="174"/>
      <c r="AQ1697" s="174"/>
      <c r="AR1697" s="174"/>
      <c r="AS1697" s="174"/>
      <c r="AT1697" s="415"/>
      <c r="AU1697" s="174"/>
      <c r="AV1697" s="437"/>
      <c r="AW1697" s="523"/>
      <c r="AX1697" s="524"/>
      <c r="AY1697" s="422"/>
      <c r="AZ1697" s="524"/>
      <c r="BA1697" s="524"/>
      <c r="BB1697" s="422"/>
      <c r="BC1697" s="524"/>
      <c r="BD1697" s="523"/>
      <c r="BE1697" s="524"/>
      <c r="BF1697" s="524"/>
      <c r="BG1697" s="426">
        <f t="shared" si="37"/>
        <v>0</v>
      </c>
      <c r="BH1697" s="426">
        <f t="shared" si="38"/>
        <v>0</v>
      </c>
      <c r="BI1697" s="426">
        <f t="shared" si="39"/>
        <v>0</v>
      </c>
      <c r="BJ1697" s="426">
        <f t="shared" si="40"/>
        <v>0</v>
      </c>
      <c r="BK1697" s="425" t="b">
        <f t="shared" si="41"/>
        <v>0</v>
      </c>
    </row>
    <row r="1698" spans="1:63" ht="15.75" customHeight="1">
      <c r="A1698" s="174"/>
      <c r="B1698" s="174"/>
      <c r="C1698" s="174"/>
      <c r="D1698" s="63"/>
      <c r="E1698" s="63"/>
      <c r="F1698" s="174"/>
      <c r="G1698" s="174"/>
      <c r="H1698" s="174"/>
      <c r="I1698" s="174"/>
      <c r="J1698" s="174"/>
      <c r="K1698" s="174"/>
      <c r="L1698" s="174"/>
      <c r="M1698" s="174"/>
      <c r="N1698" s="174"/>
      <c r="O1698" s="63"/>
      <c r="P1698" s="63"/>
      <c r="Q1698" s="174"/>
      <c r="R1698" s="63"/>
      <c r="S1698" s="174"/>
      <c r="T1698" s="174"/>
      <c r="U1698" s="174"/>
      <c r="V1698" s="63"/>
      <c r="W1698" s="174"/>
      <c r="X1698" s="174"/>
      <c r="Y1698" s="429"/>
      <c r="Z1698" s="63"/>
      <c r="AA1698" s="63"/>
      <c r="AB1698" s="63"/>
      <c r="AC1698" s="63"/>
      <c r="AD1698" s="174"/>
      <c r="AE1698" s="174"/>
      <c r="AF1698" s="466"/>
      <c r="AG1698" s="174"/>
      <c r="AH1698" s="174"/>
      <c r="AI1698" s="174"/>
      <c r="AJ1698" s="174"/>
      <c r="AK1698" s="174"/>
      <c r="AL1698" s="174"/>
      <c r="AM1698" s="174"/>
      <c r="AN1698" s="174"/>
      <c r="AO1698" s="174"/>
      <c r="AP1698" s="174"/>
      <c r="AQ1698" s="174"/>
      <c r="AR1698" s="174"/>
      <c r="AS1698" s="174"/>
      <c r="AT1698" s="415"/>
      <c r="AU1698" s="174"/>
      <c r="AV1698" s="437"/>
      <c r="AW1698" s="523"/>
      <c r="AX1698" s="524"/>
      <c r="AY1698" s="422"/>
      <c r="AZ1698" s="524"/>
      <c r="BA1698" s="524"/>
      <c r="BB1698" s="422"/>
      <c r="BC1698" s="524"/>
      <c r="BD1698" s="523"/>
      <c r="BE1698" s="524"/>
      <c r="BF1698" s="524"/>
      <c r="BG1698" s="426">
        <f t="shared" si="37"/>
        <v>0</v>
      </c>
      <c r="BH1698" s="426">
        <f t="shared" si="38"/>
        <v>0</v>
      </c>
      <c r="BI1698" s="426">
        <f t="shared" si="39"/>
        <v>0</v>
      </c>
      <c r="BJ1698" s="426">
        <f t="shared" si="40"/>
        <v>0</v>
      </c>
      <c r="BK1698" s="425" t="b">
        <f t="shared" si="41"/>
        <v>0</v>
      </c>
    </row>
    <row r="1699" spans="1:63" ht="15.75" customHeight="1">
      <c r="A1699" s="174"/>
      <c r="B1699" s="174"/>
      <c r="C1699" s="174"/>
      <c r="D1699" s="63"/>
      <c r="E1699" s="63"/>
      <c r="F1699" s="174"/>
      <c r="G1699" s="174"/>
      <c r="H1699" s="174"/>
      <c r="I1699" s="174"/>
      <c r="J1699" s="174"/>
      <c r="K1699" s="174"/>
      <c r="L1699" s="174"/>
      <c r="M1699" s="174"/>
      <c r="N1699" s="174"/>
      <c r="O1699" s="63"/>
      <c r="P1699" s="63"/>
      <c r="Q1699" s="174"/>
      <c r="R1699" s="63"/>
      <c r="S1699" s="174"/>
      <c r="T1699" s="174"/>
      <c r="U1699" s="174"/>
      <c r="V1699" s="63"/>
      <c r="W1699" s="174"/>
      <c r="X1699" s="174"/>
      <c r="Y1699" s="429"/>
      <c r="Z1699" s="63"/>
      <c r="AA1699" s="63"/>
      <c r="AB1699" s="63"/>
      <c r="AC1699" s="63"/>
      <c r="AD1699" s="174"/>
      <c r="AE1699" s="174"/>
      <c r="AF1699" s="466"/>
      <c r="AG1699" s="174"/>
      <c r="AH1699" s="174"/>
      <c r="AI1699" s="174"/>
      <c r="AJ1699" s="174"/>
      <c r="AK1699" s="174"/>
      <c r="AL1699" s="174"/>
      <c r="AM1699" s="174"/>
      <c r="AN1699" s="174"/>
      <c r="AO1699" s="174"/>
      <c r="AP1699" s="174"/>
      <c r="AQ1699" s="174"/>
      <c r="AR1699" s="174"/>
      <c r="AS1699" s="174"/>
      <c r="AT1699" s="415"/>
      <c r="AU1699" s="174"/>
      <c r="AV1699" s="437"/>
      <c r="AW1699" s="523"/>
      <c r="AX1699" s="524"/>
      <c r="AY1699" s="422"/>
      <c r="AZ1699" s="524"/>
      <c r="BA1699" s="524"/>
      <c r="BB1699" s="422"/>
      <c r="BC1699" s="524"/>
      <c r="BD1699" s="523"/>
      <c r="BE1699" s="524"/>
      <c r="BF1699" s="524"/>
      <c r="BG1699" s="426">
        <f t="shared" si="37"/>
        <v>0</v>
      </c>
      <c r="BH1699" s="426">
        <f t="shared" si="38"/>
        <v>0</v>
      </c>
      <c r="BI1699" s="426">
        <f t="shared" si="39"/>
        <v>0</v>
      </c>
      <c r="BJ1699" s="426">
        <f t="shared" si="40"/>
        <v>0</v>
      </c>
      <c r="BK1699" s="425" t="b">
        <f t="shared" si="41"/>
        <v>0</v>
      </c>
    </row>
    <row r="1700" spans="1:63" ht="15.75" customHeight="1">
      <c r="A1700" s="174"/>
      <c r="B1700" s="174"/>
      <c r="C1700" s="174"/>
      <c r="D1700" s="63"/>
      <c r="E1700" s="63"/>
      <c r="F1700" s="174"/>
      <c r="G1700" s="174"/>
      <c r="H1700" s="174"/>
      <c r="I1700" s="174"/>
      <c r="J1700" s="174"/>
      <c r="K1700" s="174"/>
      <c r="L1700" s="174"/>
      <c r="M1700" s="174"/>
      <c r="N1700" s="174"/>
      <c r="O1700" s="63"/>
      <c r="P1700" s="63"/>
      <c r="Q1700" s="174"/>
      <c r="R1700" s="63"/>
      <c r="S1700" s="174"/>
      <c r="T1700" s="174"/>
      <c r="U1700" s="174"/>
      <c r="V1700" s="63"/>
      <c r="W1700" s="174"/>
      <c r="X1700" s="174"/>
      <c r="Y1700" s="429"/>
      <c r="Z1700" s="63"/>
      <c r="AA1700" s="63"/>
      <c r="AB1700" s="63"/>
      <c r="AC1700" s="63"/>
      <c r="AD1700" s="174"/>
      <c r="AE1700" s="174"/>
      <c r="AF1700" s="466"/>
      <c r="AG1700" s="174"/>
      <c r="AH1700" s="174"/>
      <c r="AI1700" s="174"/>
      <c r="AJ1700" s="174"/>
      <c r="AK1700" s="174"/>
      <c r="AL1700" s="174"/>
      <c r="AM1700" s="174"/>
      <c r="AN1700" s="174"/>
      <c r="AO1700" s="174"/>
      <c r="AP1700" s="174"/>
      <c r="AQ1700" s="174"/>
      <c r="AR1700" s="174"/>
      <c r="AS1700" s="174"/>
      <c r="AT1700" s="415"/>
      <c r="AU1700" s="174"/>
      <c r="AV1700" s="437"/>
      <c r="AW1700" s="523"/>
      <c r="AX1700" s="524"/>
      <c r="AY1700" s="422"/>
      <c r="AZ1700" s="524"/>
      <c r="BA1700" s="524"/>
      <c r="BB1700" s="422"/>
      <c r="BC1700" s="524"/>
      <c r="BD1700" s="523"/>
      <c r="BE1700" s="524"/>
      <c r="BF1700" s="524"/>
      <c r="BG1700" s="426">
        <f t="shared" si="37"/>
        <v>0</v>
      </c>
      <c r="BH1700" s="426">
        <f t="shared" si="38"/>
        <v>0</v>
      </c>
      <c r="BI1700" s="426">
        <f t="shared" si="39"/>
        <v>0</v>
      </c>
      <c r="BJ1700" s="426">
        <f t="shared" si="40"/>
        <v>0</v>
      </c>
      <c r="BK1700" s="425" t="b">
        <f t="shared" si="41"/>
        <v>0</v>
      </c>
    </row>
    <row r="1701" spans="1:63" ht="15.75" customHeight="1">
      <c r="A1701" s="174"/>
      <c r="B1701" s="174"/>
      <c r="C1701" s="174"/>
      <c r="D1701" s="63"/>
      <c r="E1701" s="63"/>
      <c r="F1701" s="174"/>
      <c r="G1701" s="174"/>
      <c r="H1701" s="174"/>
      <c r="I1701" s="174"/>
      <c r="J1701" s="174"/>
      <c r="K1701" s="174"/>
      <c r="L1701" s="174"/>
      <c r="M1701" s="174"/>
      <c r="N1701" s="174"/>
      <c r="O1701" s="63"/>
      <c r="P1701" s="63"/>
      <c r="Q1701" s="174"/>
      <c r="R1701" s="63"/>
      <c r="S1701" s="174"/>
      <c r="T1701" s="174"/>
      <c r="U1701" s="174"/>
      <c r="V1701" s="63"/>
      <c r="W1701" s="174"/>
      <c r="X1701" s="174"/>
      <c r="Y1701" s="429"/>
      <c r="Z1701" s="63"/>
      <c r="AA1701" s="63"/>
      <c r="AB1701" s="63"/>
      <c r="AC1701" s="63"/>
      <c r="AD1701" s="174"/>
      <c r="AE1701" s="174"/>
      <c r="AF1701" s="466"/>
      <c r="AG1701" s="174"/>
      <c r="AH1701" s="174"/>
      <c r="AI1701" s="174"/>
      <c r="AJ1701" s="174"/>
      <c r="AK1701" s="174"/>
      <c r="AL1701" s="174"/>
      <c r="AM1701" s="174"/>
      <c r="AN1701" s="174"/>
      <c r="AO1701" s="174"/>
      <c r="AP1701" s="174"/>
      <c r="AQ1701" s="174"/>
      <c r="AR1701" s="174"/>
      <c r="AS1701" s="174"/>
      <c r="AT1701" s="415"/>
      <c r="AU1701" s="174"/>
      <c r="AV1701" s="437"/>
      <c r="AW1701" s="523"/>
      <c r="AX1701" s="524"/>
      <c r="AY1701" s="422"/>
      <c r="AZ1701" s="524"/>
      <c r="BA1701" s="524"/>
      <c r="BB1701" s="422"/>
      <c r="BC1701" s="524"/>
      <c r="BD1701" s="523"/>
      <c r="BE1701" s="524"/>
      <c r="BF1701" s="524"/>
      <c r="BG1701" s="426">
        <f t="shared" si="37"/>
        <v>0</v>
      </c>
      <c r="BH1701" s="426">
        <f t="shared" si="38"/>
        <v>0</v>
      </c>
      <c r="BI1701" s="426">
        <f t="shared" si="39"/>
        <v>0</v>
      </c>
      <c r="BJ1701" s="426">
        <f t="shared" si="40"/>
        <v>0</v>
      </c>
      <c r="BK1701" s="425" t="b">
        <f t="shared" si="41"/>
        <v>0</v>
      </c>
    </row>
    <row r="1702" spans="1:63" ht="15.75" customHeight="1">
      <c r="A1702" s="174"/>
      <c r="B1702" s="174"/>
      <c r="C1702" s="174"/>
      <c r="D1702" s="63"/>
      <c r="E1702" s="63"/>
      <c r="F1702" s="174"/>
      <c r="G1702" s="174"/>
      <c r="H1702" s="174"/>
      <c r="I1702" s="174"/>
      <c r="J1702" s="174"/>
      <c r="K1702" s="174"/>
      <c r="L1702" s="174"/>
      <c r="M1702" s="174"/>
      <c r="N1702" s="174"/>
      <c r="O1702" s="63"/>
      <c r="P1702" s="63"/>
      <c r="Q1702" s="174"/>
      <c r="R1702" s="63"/>
      <c r="S1702" s="174"/>
      <c r="T1702" s="174"/>
      <c r="U1702" s="174"/>
      <c r="V1702" s="63"/>
      <c r="W1702" s="174"/>
      <c r="X1702" s="174"/>
      <c r="Y1702" s="429"/>
      <c r="Z1702" s="63"/>
      <c r="AA1702" s="63"/>
      <c r="AB1702" s="63"/>
      <c r="AC1702" s="63"/>
      <c r="AD1702" s="174"/>
      <c r="AE1702" s="174"/>
      <c r="AF1702" s="466"/>
      <c r="AG1702" s="174"/>
      <c r="AH1702" s="174"/>
      <c r="AI1702" s="174"/>
      <c r="AJ1702" s="174"/>
      <c r="AK1702" s="174"/>
      <c r="AL1702" s="174"/>
      <c r="AM1702" s="174"/>
      <c r="AN1702" s="174"/>
      <c r="AO1702" s="174"/>
      <c r="AP1702" s="174"/>
      <c r="AQ1702" s="174"/>
      <c r="AR1702" s="174"/>
      <c r="AS1702" s="174"/>
      <c r="AT1702" s="415"/>
      <c r="AU1702" s="174"/>
      <c r="AV1702" s="437"/>
      <c r="AW1702" s="523"/>
      <c r="AX1702" s="524"/>
      <c r="AY1702" s="422"/>
      <c r="AZ1702" s="524"/>
      <c r="BA1702" s="524"/>
      <c r="BB1702" s="422"/>
      <c r="BC1702" s="524"/>
      <c r="BD1702" s="523"/>
      <c r="BE1702" s="524"/>
      <c r="BF1702" s="524"/>
      <c r="BG1702" s="426">
        <f t="shared" si="37"/>
        <v>0</v>
      </c>
      <c r="BH1702" s="426">
        <f t="shared" si="38"/>
        <v>0</v>
      </c>
      <c r="BI1702" s="426">
        <f t="shared" si="39"/>
        <v>0</v>
      </c>
      <c r="BJ1702" s="426">
        <f t="shared" si="40"/>
        <v>0</v>
      </c>
      <c r="BK1702" s="425" t="b">
        <f t="shared" si="41"/>
        <v>0</v>
      </c>
    </row>
    <row r="1703" spans="1:63" ht="15.75" customHeight="1">
      <c r="A1703" s="174"/>
      <c r="B1703" s="174"/>
      <c r="C1703" s="174"/>
      <c r="D1703" s="63"/>
      <c r="E1703" s="63"/>
      <c r="F1703" s="174"/>
      <c r="G1703" s="174"/>
      <c r="H1703" s="174"/>
      <c r="I1703" s="174"/>
      <c r="J1703" s="174"/>
      <c r="K1703" s="174"/>
      <c r="L1703" s="174"/>
      <c r="M1703" s="174"/>
      <c r="N1703" s="174"/>
      <c r="O1703" s="63"/>
      <c r="P1703" s="63"/>
      <c r="Q1703" s="174"/>
      <c r="R1703" s="63"/>
      <c r="S1703" s="174"/>
      <c r="T1703" s="174"/>
      <c r="U1703" s="174"/>
      <c r="V1703" s="63"/>
      <c r="W1703" s="174"/>
      <c r="X1703" s="174"/>
      <c r="Y1703" s="429"/>
      <c r="Z1703" s="63"/>
      <c r="AA1703" s="63"/>
      <c r="AB1703" s="63"/>
      <c r="AC1703" s="63"/>
      <c r="AD1703" s="174"/>
      <c r="AE1703" s="174"/>
      <c r="AF1703" s="466"/>
      <c r="AG1703" s="174"/>
      <c r="AH1703" s="174"/>
      <c r="AI1703" s="174"/>
      <c r="AJ1703" s="174"/>
      <c r="AK1703" s="174"/>
      <c r="AL1703" s="174"/>
      <c r="AM1703" s="174"/>
      <c r="AN1703" s="174"/>
      <c r="AO1703" s="174"/>
      <c r="AP1703" s="174"/>
      <c r="AQ1703" s="174"/>
      <c r="AR1703" s="174"/>
      <c r="AS1703" s="174"/>
      <c r="AT1703" s="415"/>
      <c r="AU1703" s="174"/>
      <c r="AV1703" s="437"/>
      <c r="AW1703" s="523"/>
      <c r="AX1703" s="524"/>
      <c r="AY1703" s="422"/>
      <c r="AZ1703" s="524"/>
      <c r="BA1703" s="524"/>
      <c r="BB1703" s="422"/>
      <c r="BC1703" s="524"/>
      <c r="BD1703" s="523"/>
      <c r="BE1703" s="524"/>
      <c r="BF1703" s="524"/>
      <c r="BG1703" s="426">
        <f t="shared" si="37"/>
        <v>0</v>
      </c>
      <c r="BH1703" s="426">
        <f t="shared" si="38"/>
        <v>0</v>
      </c>
      <c r="BI1703" s="426">
        <f t="shared" si="39"/>
        <v>0</v>
      </c>
      <c r="BJ1703" s="426">
        <f t="shared" si="40"/>
        <v>0</v>
      </c>
      <c r="BK1703" s="425" t="b">
        <f t="shared" si="41"/>
        <v>0</v>
      </c>
    </row>
    <row r="1704" spans="1:63" ht="15.75" customHeight="1">
      <c r="A1704" s="174"/>
      <c r="B1704" s="174"/>
      <c r="C1704" s="174"/>
      <c r="D1704" s="63"/>
      <c r="E1704" s="63"/>
      <c r="F1704" s="174"/>
      <c r="G1704" s="174"/>
      <c r="H1704" s="174"/>
      <c r="I1704" s="174"/>
      <c r="J1704" s="174"/>
      <c r="K1704" s="174"/>
      <c r="L1704" s="174"/>
      <c r="M1704" s="174"/>
      <c r="N1704" s="174"/>
      <c r="O1704" s="63"/>
      <c r="P1704" s="63"/>
      <c r="Q1704" s="174"/>
      <c r="R1704" s="63"/>
      <c r="S1704" s="174"/>
      <c r="T1704" s="174"/>
      <c r="U1704" s="174"/>
      <c r="V1704" s="63"/>
      <c r="W1704" s="174"/>
      <c r="X1704" s="174"/>
      <c r="Y1704" s="429"/>
      <c r="Z1704" s="63"/>
      <c r="AA1704" s="63"/>
      <c r="AB1704" s="63"/>
      <c r="AC1704" s="63"/>
      <c r="AD1704" s="174"/>
      <c r="AE1704" s="174"/>
      <c r="AF1704" s="466"/>
      <c r="AG1704" s="174"/>
      <c r="AH1704" s="174"/>
      <c r="AI1704" s="174"/>
      <c r="AJ1704" s="174"/>
      <c r="AK1704" s="174"/>
      <c r="AL1704" s="174"/>
      <c r="AM1704" s="174"/>
      <c r="AN1704" s="174"/>
      <c r="AO1704" s="174"/>
      <c r="AP1704" s="174"/>
      <c r="AQ1704" s="174"/>
      <c r="AR1704" s="174"/>
      <c r="AS1704" s="174"/>
      <c r="AT1704" s="415"/>
      <c r="AU1704" s="174"/>
      <c r="AV1704" s="437"/>
      <c r="AW1704" s="523"/>
      <c r="AX1704" s="524"/>
      <c r="AY1704" s="422"/>
      <c r="AZ1704" s="524"/>
      <c r="BA1704" s="524"/>
      <c r="BB1704" s="422"/>
      <c r="BC1704" s="524"/>
      <c r="BD1704" s="523"/>
      <c r="BE1704" s="524"/>
      <c r="BF1704" s="524"/>
      <c r="BG1704" s="426">
        <f t="shared" si="37"/>
        <v>0</v>
      </c>
      <c r="BH1704" s="426">
        <f t="shared" si="38"/>
        <v>0</v>
      </c>
      <c r="BI1704" s="426">
        <f t="shared" si="39"/>
        <v>0</v>
      </c>
      <c r="BJ1704" s="426">
        <f t="shared" si="40"/>
        <v>0</v>
      </c>
      <c r="BK1704" s="425" t="b">
        <f t="shared" si="41"/>
        <v>0</v>
      </c>
    </row>
    <row r="1705" spans="1:63" ht="15.75" customHeight="1">
      <c r="A1705" s="174"/>
      <c r="B1705" s="174"/>
      <c r="C1705" s="174"/>
      <c r="D1705" s="63"/>
      <c r="E1705" s="63"/>
      <c r="F1705" s="174"/>
      <c r="G1705" s="174"/>
      <c r="H1705" s="174"/>
      <c r="I1705" s="174"/>
      <c r="J1705" s="174"/>
      <c r="K1705" s="174"/>
      <c r="L1705" s="174"/>
      <c r="M1705" s="174"/>
      <c r="N1705" s="174"/>
      <c r="O1705" s="63"/>
      <c r="P1705" s="63"/>
      <c r="Q1705" s="174"/>
      <c r="R1705" s="63"/>
      <c r="S1705" s="174"/>
      <c r="T1705" s="174"/>
      <c r="U1705" s="174"/>
      <c r="V1705" s="63"/>
      <c r="W1705" s="174"/>
      <c r="X1705" s="174"/>
      <c r="Y1705" s="429"/>
      <c r="Z1705" s="63"/>
      <c r="AA1705" s="63"/>
      <c r="AB1705" s="63"/>
      <c r="AC1705" s="63"/>
      <c r="AD1705" s="174"/>
      <c r="AE1705" s="174"/>
      <c r="AF1705" s="466"/>
      <c r="AG1705" s="174"/>
      <c r="AH1705" s="174"/>
      <c r="AI1705" s="174"/>
      <c r="AJ1705" s="174"/>
      <c r="AK1705" s="174"/>
      <c r="AL1705" s="174"/>
      <c r="AM1705" s="174"/>
      <c r="AN1705" s="174"/>
      <c r="AO1705" s="174"/>
      <c r="AP1705" s="174"/>
      <c r="AQ1705" s="174"/>
      <c r="AR1705" s="174"/>
      <c r="AS1705" s="174"/>
      <c r="AT1705" s="415"/>
      <c r="AU1705" s="174"/>
      <c r="AV1705" s="437"/>
      <c r="AW1705" s="523"/>
      <c r="AX1705" s="524"/>
      <c r="AY1705" s="422"/>
      <c r="AZ1705" s="524"/>
      <c r="BA1705" s="524"/>
      <c r="BB1705" s="422"/>
      <c r="BC1705" s="524"/>
      <c r="BD1705" s="523"/>
      <c r="BE1705" s="524"/>
      <c r="BF1705" s="524"/>
      <c r="BG1705" s="426">
        <f t="shared" si="37"/>
        <v>0</v>
      </c>
      <c r="BH1705" s="426">
        <f t="shared" si="38"/>
        <v>0</v>
      </c>
      <c r="BI1705" s="426">
        <f t="shared" si="39"/>
        <v>0</v>
      </c>
      <c r="BJ1705" s="426">
        <f t="shared" si="40"/>
        <v>0</v>
      </c>
      <c r="BK1705" s="425" t="b">
        <f t="shared" si="41"/>
        <v>0</v>
      </c>
    </row>
    <row r="1706" spans="1:63" ht="15.75" customHeight="1">
      <c r="A1706" s="174"/>
      <c r="B1706" s="174"/>
      <c r="C1706" s="174"/>
      <c r="D1706" s="63"/>
      <c r="E1706" s="63"/>
      <c r="F1706" s="174"/>
      <c r="G1706" s="174"/>
      <c r="H1706" s="174"/>
      <c r="I1706" s="174"/>
      <c r="J1706" s="174"/>
      <c r="K1706" s="174"/>
      <c r="L1706" s="174"/>
      <c r="M1706" s="174"/>
      <c r="N1706" s="174"/>
      <c r="O1706" s="63"/>
      <c r="P1706" s="63"/>
      <c r="Q1706" s="174"/>
      <c r="R1706" s="63"/>
      <c r="S1706" s="174"/>
      <c r="T1706" s="174"/>
      <c r="U1706" s="174"/>
      <c r="V1706" s="63"/>
      <c r="W1706" s="174"/>
      <c r="X1706" s="174"/>
      <c r="Y1706" s="429"/>
      <c r="Z1706" s="63"/>
      <c r="AA1706" s="63"/>
      <c r="AB1706" s="63"/>
      <c r="AC1706" s="63"/>
      <c r="AD1706" s="174"/>
      <c r="AE1706" s="174"/>
      <c r="AF1706" s="466"/>
      <c r="AG1706" s="174"/>
      <c r="AH1706" s="174"/>
      <c r="AI1706" s="174"/>
      <c r="AJ1706" s="174"/>
      <c r="AK1706" s="174"/>
      <c r="AL1706" s="174"/>
      <c r="AM1706" s="174"/>
      <c r="AN1706" s="174"/>
      <c r="AO1706" s="174"/>
      <c r="AP1706" s="174"/>
      <c r="AQ1706" s="174"/>
      <c r="AR1706" s="174"/>
      <c r="AS1706" s="174"/>
      <c r="AT1706" s="415"/>
      <c r="AU1706" s="174"/>
      <c r="AV1706" s="437"/>
      <c r="AW1706" s="523"/>
      <c r="AX1706" s="524"/>
      <c r="AY1706" s="422"/>
      <c r="AZ1706" s="524"/>
      <c r="BA1706" s="524"/>
      <c r="BB1706" s="422"/>
      <c r="BC1706" s="524"/>
      <c r="BD1706" s="523"/>
      <c r="BE1706" s="524"/>
      <c r="BF1706" s="524"/>
      <c r="BG1706" s="426">
        <f t="shared" si="37"/>
        <v>0</v>
      </c>
      <c r="BH1706" s="426">
        <f t="shared" si="38"/>
        <v>0</v>
      </c>
      <c r="BI1706" s="426">
        <f t="shared" si="39"/>
        <v>0</v>
      </c>
      <c r="BJ1706" s="426">
        <f t="shared" si="40"/>
        <v>0</v>
      </c>
      <c r="BK1706" s="425" t="b">
        <f t="shared" si="41"/>
        <v>0</v>
      </c>
    </row>
    <row r="1707" spans="1:63" ht="15.75" customHeight="1">
      <c r="A1707" s="174"/>
      <c r="B1707" s="174"/>
      <c r="C1707" s="174"/>
      <c r="D1707" s="63"/>
      <c r="E1707" s="63"/>
      <c r="F1707" s="174"/>
      <c r="G1707" s="174"/>
      <c r="H1707" s="174"/>
      <c r="I1707" s="174"/>
      <c r="J1707" s="174"/>
      <c r="K1707" s="174"/>
      <c r="L1707" s="174"/>
      <c r="M1707" s="174"/>
      <c r="N1707" s="174"/>
      <c r="O1707" s="63"/>
      <c r="P1707" s="63"/>
      <c r="Q1707" s="174"/>
      <c r="R1707" s="63"/>
      <c r="S1707" s="174"/>
      <c r="T1707" s="174"/>
      <c r="U1707" s="174"/>
      <c r="V1707" s="63"/>
      <c r="W1707" s="174"/>
      <c r="X1707" s="174"/>
      <c r="Y1707" s="429"/>
      <c r="Z1707" s="63"/>
      <c r="AA1707" s="63"/>
      <c r="AB1707" s="63"/>
      <c r="AC1707" s="63"/>
      <c r="AD1707" s="174"/>
      <c r="AE1707" s="174"/>
      <c r="AF1707" s="466"/>
      <c r="AG1707" s="174"/>
      <c r="AH1707" s="174"/>
      <c r="AI1707" s="174"/>
      <c r="AJ1707" s="174"/>
      <c r="AK1707" s="174"/>
      <c r="AL1707" s="174"/>
      <c r="AM1707" s="174"/>
      <c r="AN1707" s="174"/>
      <c r="AO1707" s="174"/>
      <c r="AP1707" s="174"/>
      <c r="AQ1707" s="174"/>
      <c r="AR1707" s="174"/>
      <c r="AS1707" s="174"/>
      <c r="AT1707" s="415"/>
      <c r="AU1707" s="174"/>
      <c r="AV1707" s="437"/>
      <c r="AW1707" s="523"/>
      <c r="AX1707" s="524"/>
      <c r="AY1707" s="422"/>
      <c r="AZ1707" s="524"/>
      <c r="BA1707" s="524"/>
      <c r="BB1707" s="422"/>
      <c r="BC1707" s="524"/>
      <c r="BD1707" s="523"/>
      <c r="BE1707" s="524"/>
      <c r="BF1707" s="524"/>
      <c r="BG1707" s="426">
        <f t="shared" si="37"/>
        <v>0</v>
      </c>
      <c r="BH1707" s="426">
        <f t="shared" si="38"/>
        <v>0</v>
      </c>
      <c r="BI1707" s="426">
        <f t="shared" si="39"/>
        <v>0</v>
      </c>
      <c r="BJ1707" s="426">
        <f t="shared" si="40"/>
        <v>0</v>
      </c>
      <c r="BK1707" s="425" t="b">
        <f t="shared" si="41"/>
        <v>0</v>
      </c>
    </row>
    <row r="1708" spans="1:63" ht="15.75" customHeight="1">
      <c r="A1708" s="174"/>
      <c r="B1708" s="174"/>
      <c r="C1708" s="174"/>
      <c r="D1708" s="63"/>
      <c r="E1708" s="63"/>
      <c r="F1708" s="174"/>
      <c r="G1708" s="174"/>
      <c r="H1708" s="174"/>
      <c r="I1708" s="174"/>
      <c r="J1708" s="174"/>
      <c r="K1708" s="174"/>
      <c r="L1708" s="174"/>
      <c r="M1708" s="174"/>
      <c r="N1708" s="174"/>
      <c r="O1708" s="63"/>
      <c r="P1708" s="63"/>
      <c r="Q1708" s="174"/>
      <c r="R1708" s="63"/>
      <c r="S1708" s="174"/>
      <c r="T1708" s="174"/>
      <c r="U1708" s="174"/>
      <c r="V1708" s="63"/>
      <c r="W1708" s="174"/>
      <c r="X1708" s="174"/>
      <c r="Y1708" s="429"/>
      <c r="Z1708" s="63"/>
      <c r="AA1708" s="63"/>
      <c r="AB1708" s="63"/>
      <c r="AC1708" s="63"/>
      <c r="AD1708" s="174"/>
      <c r="AE1708" s="174"/>
      <c r="AF1708" s="466"/>
      <c r="AG1708" s="174"/>
      <c r="AH1708" s="174"/>
      <c r="AI1708" s="174"/>
      <c r="AJ1708" s="174"/>
      <c r="AK1708" s="174"/>
      <c r="AL1708" s="174"/>
      <c r="AM1708" s="174"/>
      <c r="AN1708" s="174"/>
      <c r="AO1708" s="174"/>
      <c r="AP1708" s="174"/>
      <c r="AQ1708" s="174"/>
      <c r="AR1708" s="174"/>
      <c r="AS1708" s="174"/>
      <c r="AT1708" s="415"/>
      <c r="AU1708" s="174"/>
      <c r="AV1708" s="437"/>
      <c r="AW1708" s="523"/>
      <c r="AX1708" s="524"/>
      <c r="AY1708" s="422"/>
      <c r="AZ1708" s="524"/>
      <c r="BA1708" s="524"/>
      <c r="BB1708" s="422"/>
      <c r="BC1708" s="524"/>
      <c r="BD1708" s="523"/>
      <c r="BE1708" s="524"/>
      <c r="BF1708" s="524"/>
      <c r="BG1708" s="426">
        <f t="shared" si="37"/>
        <v>0</v>
      </c>
      <c r="BH1708" s="426">
        <f t="shared" si="38"/>
        <v>0</v>
      </c>
      <c r="BI1708" s="426">
        <f t="shared" si="39"/>
        <v>0</v>
      </c>
      <c r="BJ1708" s="426">
        <f t="shared" si="40"/>
        <v>0</v>
      </c>
      <c r="BK1708" s="425" t="b">
        <f t="shared" si="41"/>
        <v>0</v>
      </c>
    </row>
    <row r="1709" spans="1:63" ht="15.75" customHeight="1">
      <c r="A1709" s="174"/>
      <c r="B1709" s="174"/>
      <c r="C1709" s="174"/>
      <c r="D1709" s="63"/>
      <c r="E1709" s="63"/>
      <c r="F1709" s="174"/>
      <c r="G1709" s="174"/>
      <c r="H1709" s="174"/>
      <c r="I1709" s="174"/>
      <c r="J1709" s="174"/>
      <c r="K1709" s="174"/>
      <c r="L1709" s="174"/>
      <c r="M1709" s="174"/>
      <c r="N1709" s="174"/>
      <c r="O1709" s="63"/>
      <c r="P1709" s="63"/>
      <c r="Q1709" s="174"/>
      <c r="R1709" s="63"/>
      <c r="S1709" s="174"/>
      <c r="T1709" s="174"/>
      <c r="U1709" s="174"/>
      <c r="V1709" s="63"/>
      <c r="W1709" s="174"/>
      <c r="X1709" s="174"/>
      <c r="Y1709" s="429"/>
      <c r="Z1709" s="63"/>
      <c r="AA1709" s="63"/>
      <c r="AB1709" s="63"/>
      <c r="AC1709" s="63"/>
      <c r="AD1709" s="174"/>
      <c r="AE1709" s="174"/>
      <c r="AF1709" s="466"/>
      <c r="AG1709" s="174"/>
      <c r="AH1709" s="174"/>
      <c r="AI1709" s="174"/>
      <c r="AJ1709" s="174"/>
      <c r="AK1709" s="174"/>
      <c r="AL1709" s="174"/>
      <c r="AM1709" s="174"/>
      <c r="AN1709" s="174"/>
      <c r="AO1709" s="174"/>
      <c r="AP1709" s="174"/>
      <c r="AQ1709" s="174"/>
      <c r="AR1709" s="174"/>
      <c r="AS1709" s="174"/>
      <c r="AT1709" s="415"/>
      <c r="AU1709" s="174"/>
      <c r="AV1709" s="437"/>
      <c r="AW1709" s="523"/>
      <c r="AX1709" s="524"/>
      <c r="AY1709" s="422"/>
      <c r="AZ1709" s="524"/>
      <c r="BA1709" s="524"/>
      <c r="BB1709" s="422"/>
      <c r="BC1709" s="524"/>
      <c r="BD1709" s="523"/>
      <c r="BE1709" s="524"/>
      <c r="BF1709" s="524"/>
      <c r="BG1709" s="426">
        <f t="shared" si="37"/>
        <v>0</v>
      </c>
      <c r="BH1709" s="426">
        <f t="shared" si="38"/>
        <v>0</v>
      </c>
      <c r="BI1709" s="426">
        <f t="shared" si="39"/>
        <v>0</v>
      </c>
      <c r="BJ1709" s="426">
        <f t="shared" si="40"/>
        <v>0</v>
      </c>
      <c r="BK1709" s="425" t="b">
        <f t="shared" si="41"/>
        <v>0</v>
      </c>
    </row>
    <row r="1710" spans="1:63" ht="15.75" customHeight="1">
      <c r="A1710" s="174"/>
      <c r="B1710" s="174"/>
      <c r="C1710" s="174"/>
      <c r="D1710" s="63"/>
      <c r="E1710" s="63"/>
      <c r="F1710" s="174"/>
      <c r="G1710" s="174"/>
      <c r="H1710" s="174"/>
      <c r="I1710" s="174"/>
      <c r="J1710" s="174"/>
      <c r="K1710" s="174"/>
      <c r="L1710" s="174"/>
      <c r="M1710" s="174"/>
      <c r="N1710" s="174"/>
      <c r="O1710" s="63"/>
      <c r="P1710" s="63"/>
      <c r="Q1710" s="174"/>
      <c r="R1710" s="63"/>
      <c r="S1710" s="174"/>
      <c r="T1710" s="174"/>
      <c r="U1710" s="174"/>
      <c r="V1710" s="63"/>
      <c r="W1710" s="174"/>
      <c r="X1710" s="174"/>
      <c r="Y1710" s="429"/>
      <c r="Z1710" s="63"/>
      <c r="AA1710" s="63"/>
      <c r="AB1710" s="63"/>
      <c r="AC1710" s="63"/>
      <c r="AD1710" s="174"/>
      <c r="AE1710" s="174"/>
      <c r="AF1710" s="466"/>
      <c r="AG1710" s="174"/>
      <c r="AH1710" s="174"/>
      <c r="AI1710" s="174"/>
      <c r="AJ1710" s="174"/>
      <c r="AK1710" s="174"/>
      <c r="AL1710" s="174"/>
      <c r="AM1710" s="174"/>
      <c r="AN1710" s="174"/>
      <c r="AO1710" s="174"/>
      <c r="AP1710" s="174"/>
      <c r="AQ1710" s="174"/>
      <c r="AR1710" s="174"/>
      <c r="AS1710" s="174"/>
      <c r="AT1710" s="415"/>
      <c r="AU1710" s="174"/>
      <c r="AV1710" s="437"/>
      <c r="AW1710" s="523"/>
      <c r="AX1710" s="524"/>
      <c r="AY1710" s="422"/>
      <c r="AZ1710" s="524"/>
      <c r="BA1710" s="524"/>
      <c r="BB1710" s="422"/>
      <c r="BC1710" s="524"/>
      <c r="BD1710" s="523"/>
      <c r="BE1710" s="524"/>
      <c r="BF1710" s="524"/>
      <c r="BG1710" s="426">
        <f t="shared" si="37"/>
        <v>0</v>
      </c>
      <c r="BH1710" s="426">
        <f t="shared" si="38"/>
        <v>0</v>
      </c>
      <c r="BI1710" s="426">
        <f t="shared" si="39"/>
        <v>0</v>
      </c>
      <c r="BJ1710" s="426">
        <f t="shared" si="40"/>
        <v>0</v>
      </c>
      <c r="BK1710" s="425" t="b">
        <f t="shared" si="41"/>
        <v>0</v>
      </c>
    </row>
    <row r="1711" spans="1:63" ht="15.75" customHeight="1">
      <c r="A1711" s="174"/>
      <c r="B1711" s="174"/>
      <c r="C1711" s="174"/>
      <c r="D1711" s="63"/>
      <c r="E1711" s="63"/>
      <c r="F1711" s="174"/>
      <c r="G1711" s="174"/>
      <c r="H1711" s="174"/>
      <c r="I1711" s="174"/>
      <c r="J1711" s="174"/>
      <c r="K1711" s="174"/>
      <c r="L1711" s="174"/>
      <c r="M1711" s="174"/>
      <c r="N1711" s="174"/>
      <c r="O1711" s="63"/>
      <c r="P1711" s="63"/>
      <c r="Q1711" s="174"/>
      <c r="R1711" s="63"/>
      <c r="S1711" s="174"/>
      <c r="T1711" s="174"/>
      <c r="U1711" s="174"/>
      <c r="V1711" s="63"/>
      <c r="W1711" s="174"/>
      <c r="X1711" s="174"/>
      <c r="Y1711" s="429"/>
      <c r="Z1711" s="63"/>
      <c r="AA1711" s="63"/>
      <c r="AB1711" s="63"/>
      <c r="AC1711" s="63"/>
      <c r="AD1711" s="174"/>
      <c r="AE1711" s="174"/>
      <c r="AF1711" s="466"/>
      <c r="AG1711" s="174"/>
      <c r="AH1711" s="174"/>
      <c r="AI1711" s="174"/>
      <c r="AJ1711" s="174"/>
      <c r="AK1711" s="174"/>
      <c r="AL1711" s="174"/>
      <c r="AM1711" s="174"/>
      <c r="AN1711" s="174"/>
      <c r="AO1711" s="174"/>
      <c r="AP1711" s="174"/>
      <c r="AQ1711" s="174"/>
      <c r="AR1711" s="174"/>
      <c r="AS1711" s="174"/>
      <c r="AT1711" s="415"/>
      <c r="AU1711" s="174"/>
      <c r="AV1711" s="437"/>
      <c r="AW1711" s="523"/>
      <c r="AX1711" s="524"/>
      <c r="AY1711" s="422"/>
      <c r="AZ1711" s="524"/>
      <c r="BA1711" s="524"/>
      <c r="BB1711" s="422"/>
      <c r="BC1711" s="524"/>
      <c r="BD1711" s="523"/>
      <c r="BE1711" s="524"/>
      <c r="BF1711" s="524"/>
      <c r="BG1711" s="426">
        <f t="shared" si="37"/>
        <v>0</v>
      </c>
      <c r="BH1711" s="426">
        <f t="shared" si="38"/>
        <v>0</v>
      </c>
      <c r="BI1711" s="426">
        <f t="shared" si="39"/>
        <v>0</v>
      </c>
      <c r="BJ1711" s="426">
        <f t="shared" si="40"/>
        <v>0</v>
      </c>
      <c r="BK1711" s="425" t="b">
        <f t="shared" si="41"/>
        <v>0</v>
      </c>
    </row>
    <row r="1712" spans="1:63" ht="15.75" customHeight="1">
      <c r="A1712" s="174"/>
      <c r="B1712" s="174"/>
      <c r="C1712" s="174"/>
      <c r="D1712" s="63"/>
      <c r="E1712" s="63"/>
      <c r="F1712" s="174"/>
      <c r="G1712" s="174"/>
      <c r="H1712" s="174"/>
      <c r="I1712" s="174"/>
      <c r="J1712" s="174"/>
      <c r="K1712" s="174"/>
      <c r="L1712" s="174"/>
      <c r="M1712" s="174"/>
      <c r="N1712" s="174"/>
      <c r="O1712" s="63"/>
      <c r="P1712" s="63"/>
      <c r="Q1712" s="174"/>
      <c r="R1712" s="63"/>
      <c r="S1712" s="174"/>
      <c r="T1712" s="174"/>
      <c r="U1712" s="174"/>
      <c r="V1712" s="63"/>
      <c r="W1712" s="174"/>
      <c r="X1712" s="174"/>
      <c r="Y1712" s="429"/>
      <c r="Z1712" s="63"/>
      <c r="AA1712" s="63"/>
      <c r="AB1712" s="63"/>
      <c r="AC1712" s="63"/>
      <c r="AD1712" s="174"/>
      <c r="AE1712" s="174"/>
      <c r="AF1712" s="466"/>
      <c r="AG1712" s="174"/>
      <c r="AH1712" s="174"/>
      <c r="AI1712" s="174"/>
      <c r="AJ1712" s="174"/>
      <c r="AK1712" s="174"/>
      <c r="AL1712" s="174"/>
      <c r="AM1712" s="174"/>
      <c r="AN1712" s="174"/>
      <c r="AO1712" s="174"/>
      <c r="AP1712" s="174"/>
      <c r="AQ1712" s="174"/>
      <c r="AR1712" s="174"/>
      <c r="AS1712" s="174"/>
      <c r="AT1712" s="415"/>
      <c r="AU1712" s="174"/>
      <c r="AV1712" s="437"/>
      <c r="AW1712" s="523"/>
      <c r="AX1712" s="524"/>
      <c r="AY1712" s="422"/>
      <c r="AZ1712" s="524"/>
      <c r="BA1712" s="524"/>
      <c r="BB1712" s="422"/>
      <c r="BC1712" s="524"/>
      <c r="BD1712" s="523"/>
      <c r="BE1712" s="524"/>
      <c r="BF1712" s="524"/>
      <c r="BG1712" s="426">
        <f t="shared" si="37"/>
        <v>0</v>
      </c>
      <c r="BH1712" s="426">
        <f t="shared" si="38"/>
        <v>0</v>
      </c>
      <c r="BI1712" s="426">
        <f t="shared" si="39"/>
        <v>0</v>
      </c>
      <c r="BJ1712" s="426">
        <f t="shared" si="40"/>
        <v>0</v>
      </c>
      <c r="BK1712" s="425" t="b">
        <f t="shared" si="41"/>
        <v>0</v>
      </c>
    </row>
    <row r="1713" spans="1:63" ht="15.75" customHeight="1">
      <c r="A1713" s="174"/>
      <c r="B1713" s="174"/>
      <c r="C1713" s="174"/>
      <c r="D1713" s="63"/>
      <c r="E1713" s="63"/>
      <c r="F1713" s="174"/>
      <c r="G1713" s="174"/>
      <c r="H1713" s="174"/>
      <c r="I1713" s="174"/>
      <c r="J1713" s="174"/>
      <c r="K1713" s="174"/>
      <c r="L1713" s="174"/>
      <c r="M1713" s="174"/>
      <c r="N1713" s="174"/>
      <c r="O1713" s="63"/>
      <c r="P1713" s="63"/>
      <c r="Q1713" s="174"/>
      <c r="R1713" s="63"/>
      <c r="S1713" s="174"/>
      <c r="T1713" s="174"/>
      <c r="U1713" s="174"/>
      <c r="V1713" s="63"/>
      <c r="W1713" s="174"/>
      <c r="X1713" s="174"/>
      <c r="Y1713" s="429"/>
      <c r="Z1713" s="63"/>
      <c r="AA1713" s="63"/>
      <c r="AB1713" s="63"/>
      <c r="AC1713" s="63"/>
      <c r="AD1713" s="174"/>
      <c r="AE1713" s="174"/>
      <c r="AF1713" s="466"/>
      <c r="AG1713" s="174"/>
      <c r="AH1713" s="174"/>
      <c r="AI1713" s="174"/>
      <c r="AJ1713" s="174"/>
      <c r="AK1713" s="174"/>
      <c r="AL1713" s="174"/>
      <c r="AM1713" s="174"/>
      <c r="AN1713" s="174"/>
      <c r="AO1713" s="174"/>
      <c r="AP1713" s="174"/>
      <c r="AQ1713" s="174"/>
      <c r="AR1713" s="174"/>
      <c r="AS1713" s="174"/>
      <c r="AT1713" s="415"/>
      <c r="AU1713" s="174"/>
      <c r="AV1713" s="437"/>
      <c r="AW1713" s="523"/>
      <c r="AX1713" s="524"/>
      <c r="AY1713" s="422"/>
      <c r="AZ1713" s="524"/>
      <c r="BA1713" s="524"/>
      <c r="BB1713" s="422"/>
      <c r="BC1713" s="524"/>
      <c r="BD1713" s="523"/>
      <c r="BE1713" s="524"/>
      <c r="BF1713" s="524"/>
      <c r="BG1713" s="426">
        <f t="shared" si="37"/>
        <v>0</v>
      </c>
      <c r="BH1713" s="426">
        <f t="shared" si="38"/>
        <v>0</v>
      </c>
      <c r="BI1713" s="426">
        <f t="shared" si="39"/>
        <v>0</v>
      </c>
      <c r="BJ1713" s="426">
        <f t="shared" si="40"/>
        <v>0</v>
      </c>
      <c r="BK1713" s="425" t="b">
        <f t="shared" si="41"/>
        <v>0</v>
      </c>
    </row>
    <row r="1714" spans="1:63" ht="15.75" customHeight="1">
      <c r="A1714" s="174"/>
      <c r="B1714" s="174"/>
      <c r="C1714" s="174"/>
      <c r="D1714" s="63"/>
      <c r="E1714" s="63"/>
      <c r="F1714" s="174"/>
      <c r="G1714" s="174"/>
      <c r="H1714" s="174"/>
      <c r="I1714" s="174"/>
      <c r="J1714" s="174"/>
      <c r="K1714" s="174"/>
      <c r="L1714" s="174"/>
      <c r="M1714" s="174"/>
      <c r="N1714" s="174"/>
      <c r="O1714" s="63"/>
      <c r="P1714" s="63"/>
      <c r="Q1714" s="174"/>
      <c r="R1714" s="63"/>
      <c r="S1714" s="174"/>
      <c r="T1714" s="174"/>
      <c r="U1714" s="174"/>
      <c r="V1714" s="63"/>
      <c r="W1714" s="174"/>
      <c r="X1714" s="174"/>
      <c r="Y1714" s="429"/>
      <c r="Z1714" s="63"/>
      <c r="AA1714" s="63"/>
      <c r="AB1714" s="63"/>
      <c r="AC1714" s="63"/>
      <c r="AD1714" s="174"/>
      <c r="AE1714" s="174"/>
      <c r="AF1714" s="466"/>
      <c r="AG1714" s="174"/>
      <c r="AH1714" s="174"/>
      <c r="AI1714" s="174"/>
      <c r="AJ1714" s="174"/>
      <c r="AK1714" s="174"/>
      <c r="AL1714" s="174"/>
      <c r="AM1714" s="174"/>
      <c r="AN1714" s="174"/>
      <c r="AO1714" s="174"/>
      <c r="AP1714" s="174"/>
      <c r="AQ1714" s="174"/>
      <c r="AR1714" s="174"/>
      <c r="AS1714" s="174"/>
      <c r="AT1714" s="415"/>
      <c r="AU1714" s="174"/>
      <c r="AV1714" s="437"/>
      <c r="AW1714" s="523"/>
      <c r="AX1714" s="524"/>
      <c r="AY1714" s="422"/>
      <c r="AZ1714" s="524"/>
      <c r="BA1714" s="524"/>
      <c r="BB1714" s="422"/>
      <c r="BC1714" s="524"/>
      <c r="BD1714" s="523"/>
      <c r="BE1714" s="524"/>
      <c r="BF1714" s="524"/>
      <c r="BG1714" s="426">
        <f t="shared" si="37"/>
        <v>0</v>
      </c>
      <c r="BH1714" s="426">
        <f t="shared" si="38"/>
        <v>0</v>
      </c>
      <c r="BI1714" s="426">
        <f t="shared" si="39"/>
        <v>0</v>
      </c>
      <c r="BJ1714" s="426">
        <f t="shared" si="40"/>
        <v>0</v>
      </c>
      <c r="BK1714" s="425" t="b">
        <f t="shared" si="41"/>
        <v>0</v>
      </c>
    </row>
    <row r="1715" spans="1:63" ht="15.75" customHeight="1">
      <c r="A1715" s="174"/>
      <c r="B1715" s="174"/>
      <c r="C1715" s="174"/>
      <c r="D1715" s="63"/>
      <c r="E1715" s="63"/>
      <c r="F1715" s="174"/>
      <c r="G1715" s="174"/>
      <c r="H1715" s="174"/>
      <c r="I1715" s="174"/>
      <c r="J1715" s="174"/>
      <c r="K1715" s="174"/>
      <c r="L1715" s="174"/>
      <c r="M1715" s="174"/>
      <c r="N1715" s="174"/>
      <c r="O1715" s="63"/>
      <c r="P1715" s="63"/>
      <c r="Q1715" s="174"/>
      <c r="R1715" s="63"/>
      <c r="S1715" s="174"/>
      <c r="T1715" s="174"/>
      <c r="U1715" s="174"/>
      <c r="V1715" s="63"/>
      <c r="W1715" s="174"/>
      <c r="X1715" s="174"/>
      <c r="Y1715" s="429"/>
      <c r="Z1715" s="63"/>
      <c r="AA1715" s="63"/>
      <c r="AB1715" s="63"/>
      <c r="AC1715" s="63"/>
      <c r="AD1715" s="174"/>
      <c r="AE1715" s="174"/>
      <c r="AF1715" s="466"/>
      <c r="AG1715" s="174"/>
      <c r="AH1715" s="174"/>
      <c r="AI1715" s="174"/>
      <c r="AJ1715" s="174"/>
      <c r="AK1715" s="174"/>
      <c r="AL1715" s="174"/>
      <c r="AM1715" s="174"/>
      <c r="AN1715" s="174"/>
      <c r="AO1715" s="174"/>
      <c r="AP1715" s="174"/>
      <c r="AQ1715" s="174"/>
      <c r="AR1715" s="174"/>
      <c r="AS1715" s="174"/>
      <c r="AT1715" s="415"/>
      <c r="AU1715" s="174"/>
      <c r="AV1715" s="437"/>
      <c r="AW1715" s="523"/>
      <c r="AX1715" s="524"/>
      <c r="AY1715" s="422"/>
      <c r="AZ1715" s="524"/>
      <c r="BA1715" s="524"/>
      <c r="BB1715" s="422"/>
      <c r="BC1715" s="524"/>
      <c r="BD1715" s="523"/>
      <c r="BE1715" s="524"/>
      <c r="BF1715" s="524"/>
      <c r="BG1715" s="426">
        <f t="shared" si="37"/>
        <v>0</v>
      </c>
      <c r="BH1715" s="426">
        <f t="shared" si="38"/>
        <v>0</v>
      </c>
      <c r="BI1715" s="426">
        <f t="shared" si="39"/>
        <v>0</v>
      </c>
      <c r="BJ1715" s="426">
        <f t="shared" si="40"/>
        <v>0</v>
      </c>
      <c r="BK1715" s="425" t="b">
        <f t="shared" si="41"/>
        <v>0</v>
      </c>
    </row>
    <row r="1716" spans="1:63" ht="15.75" customHeight="1">
      <c r="A1716" s="174"/>
      <c r="B1716" s="174"/>
      <c r="C1716" s="174"/>
      <c r="D1716" s="63"/>
      <c r="E1716" s="63"/>
      <c r="F1716" s="174"/>
      <c r="G1716" s="174"/>
      <c r="H1716" s="174"/>
      <c r="I1716" s="174"/>
      <c r="J1716" s="174"/>
      <c r="K1716" s="174"/>
      <c r="L1716" s="174"/>
      <c r="M1716" s="174"/>
      <c r="N1716" s="174"/>
      <c r="O1716" s="63"/>
      <c r="P1716" s="63"/>
      <c r="Q1716" s="174"/>
      <c r="R1716" s="63"/>
      <c r="S1716" s="174"/>
      <c r="T1716" s="174"/>
      <c r="U1716" s="174"/>
      <c r="V1716" s="63"/>
      <c r="W1716" s="174"/>
      <c r="X1716" s="174"/>
      <c r="Y1716" s="429"/>
      <c r="Z1716" s="63"/>
      <c r="AA1716" s="63"/>
      <c r="AB1716" s="63"/>
      <c r="AC1716" s="63"/>
      <c r="AD1716" s="174"/>
      <c r="AE1716" s="174"/>
      <c r="AF1716" s="466"/>
      <c r="AG1716" s="174"/>
      <c r="AH1716" s="174"/>
      <c r="AI1716" s="174"/>
      <c r="AJ1716" s="174"/>
      <c r="AK1716" s="174"/>
      <c r="AL1716" s="174"/>
      <c r="AM1716" s="174"/>
      <c r="AN1716" s="174"/>
      <c r="AO1716" s="174"/>
      <c r="AP1716" s="174"/>
      <c r="AQ1716" s="174"/>
      <c r="AR1716" s="174"/>
      <c r="AS1716" s="174"/>
      <c r="AT1716" s="415"/>
      <c r="AU1716" s="174"/>
      <c r="AV1716" s="437"/>
      <c r="AW1716" s="523"/>
      <c r="AX1716" s="524"/>
      <c r="AY1716" s="422"/>
      <c r="AZ1716" s="524"/>
      <c r="BA1716" s="524"/>
      <c r="BB1716" s="422"/>
      <c r="BC1716" s="524"/>
      <c r="BD1716" s="523"/>
      <c r="BE1716" s="524"/>
      <c r="BF1716" s="524"/>
      <c r="BG1716" s="426">
        <f t="shared" si="37"/>
        <v>0</v>
      </c>
      <c r="BH1716" s="426">
        <f t="shared" si="38"/>
        <v>0</v>
      </c>
      <c r="BI1716" s="426">
        <f t="shared" si="39"/>
        <v>0</v>
      </c>
      <c r="BJ1716" s="426">
        <f t="shared" si="40"/>
        <v>0</v>
      </c>
      <c r="BK1716" s="425" t="b">
        <f t="shared" si="41"/>
        <v>0</v>
      </c>
    </row>
    <row r="1717" spans="1:63" ht="15.75" customHeight="1">
      <c r="A1717" s="174"/>
      <c r="B1717" s="174"/>
      <c r="C1717" s="174"/>
      <c r="D1717" s="63"/>
      <c r="E1717" s="63"/>
      <c r="F1717" s="174"/>
      <c r="G1717" s="174"/>
      <c r="H1717" s="174"/>
      <c r="I1717" s="174"/>
      <c r="J1717" s="174"/>
      <c r="K1717" s="174"/>
      <c r="L1717" s="174"/>
      <c r="M1717" s="174"/>
      <c r="N1717" s="174"/>
      <c r="O1717" s="63"/>
      <c r="P1717" s="63"/>
      <c r="Q1717" s="174"/>
      <c r="R1717" s="63"/>
      <c r="S1717" s="174"/>
      <c r="T1717" s="174"/>
      <c r="U1717" s="174"/>
      <c r="V1717" s="63"/>
      <c r="W1717" s="174"/>
      <c r="X1717" s="174"/>
      <c r="Y1717" s="429"/>
      <c r="Z1717" s="63"/>
      <c r="AA1717" s="63"/>
      <c r="AB1717" s="63"/>
      <c r="AC1717" s="63"/>
      <c r="AD1717" s="174"/>
      <c r="AE1717" s="174"/>
      <c r="AF1717" s="466"/>
      <c r="AG1717" s="174"/>
      <c r="AH1717" s="174"/>
      <c r="AI1717" s="174"/>
      <c r="AJ1717" s="174"/>
      <c r="AK1717" s="174"/>
      <c r="AL1717" s="174"/>
      <c r="AM1717" s="174"/>
      <c r="AN1717" s="174"/>
      <c r="AO1717" s="174"/>
      <c r="AP1717" s="174"/>
      <c r="AQ1717" s="174"/>
      <c r="AR1717" s="174"/>
      <c r="AS1717" s="174"/>
      <c r="AT1717" s="415"/>
      <c r="AU1717" s="174"/>
      <c r="AV1717" s="437"/>
      <c r="AW1717" s="523"/>
      <c r="AX1717" s="524"/>
      <c r="AY1717" s="422"/>
      <c r="AZ1717" s="524"/>
      <c r="BA1717" s="524"/>
      <c r="BB1717" s="422"/>
      <c r="BC1717" s="524"/>
      <c r="BD1717" s="523"/>
      <c r="BE1717" s="524"/>
      <c r="BF1717" s="524"/>
      <c r="BG1717" s="426">
        <f t="shared" si="37"/>
        <v>0</v>
      </c>
      <c r="BH1717" s="426">
        <f t="shared" si="38"/>
        <v>0</v>
      </c>
      <c r="BI1717" s="426">
        <f t="shared" si="39"/>
        <v>0</v>
      </c>
      <c r="BJ1717" s="426">
        <f t="shared" si="40"/>
        <v>0</v>
      </c>
      <c r="BK1717" s="425" t="b">
        <f t="shared" si="41"/>
        <v>0</v>
      </c>
    </row>
    <row r="1718" spans="1:63" ht="15.75" customHeight="1">
      <c r="A1718" s="174"/>
      <c r="B1718" s="174"/>
      <c r="C1718" s="174"/>
      <c r="D1718" s="63"/>
      <c r="E1718" s="63"/>
      <c r="F1718" s="174"/>
      <c r="G1718" s="174"/>
      <c r="H1718" s="174"/>
      <c r="I1718" s="174"/>
      <c r="J1718" s="174"/>
      <c r="K1718" s="174"/>
      <c r="L1718" s="174"/>
      <c r="M1718" s="174"/>
      <c r="N1718" s="174"/>
      <c r="O1718" s="63"/>
      <c r="P1718" s="63"/>
      <c r="Q1718" s="174"/>
      <c r="R1718" s="63"/>
      <c r="S1718" s="174"/>
      <c r="T1718" s="174"/>
      <c r="U1718" s="174"/>
      <c r="V1718" s="63"/>
      <c r="W1718" s="174"/>
      <c r="X1718" s="174"/>
      <c r="Y1718" s="429"/>
      <c r="Z1718" s="63"/>
      <c r="AA1718" s="63"/>
      <c r="AB1718" s="63"/>
      <c r="AC1718" s="63"/>
      <c r="AD1718" s="174"/>
      <c r="AE1718" s="174"/>
      <c r="AF1718" s="466"/>
      <c r="AG1718" s="174"/>
      <c r="AH1718" s="174"/>
      <c r="AI1718" s="174"/>
      <c r="AJ1718" s="174"/>
      <c r="AK1718" s="174"/>
      <c r="AL1718" s="174"/>
      <c r="AM1718" s="174"/>
      <c r="AN1718" s="174"/>
      <c r="AO1718" s="174"/>
      <c r="AP1718" s="174"/>
      <c r="AQ1718" s="174"/>
      <c r="AR1718" s="174"/>
      <c r="AS1718" s="174"/>
      <c r="AT1718" s="415"/>
      <c r="AU1718" s="174"/>
      <c r="AV1718" s="437"/>
      <c r="AW1718" s="523"/>
      <c r="AX1718" s="524"/>
      <c r="AY1718" s="422"/>
      <c r="AZ1718" s="524"/>
      <c r="BA1718" s="524"/>
      <c r="BB1718" s="422"/>
      <c r="BC1718" s="524"/>
      <c r="BD1718" s="523"/>
      <c r="BE1718" s="524"/>
      <c r="BF1718" s="524"/>
      <c r="BG1718" s="426">
        <f t="shared" si="37"/>
        <v>0</v>
      </c>
      <c r="BH1718" s="426">
        <f t="shared" si="38"/>
        <v>0</v>
      </c>
      <c r="BI1718" s="426">
        <f t="shared" si="39"/>
        <v>0</v>
      </c>
      <c r="BJ1718" s="426">
        <f t="shared" si="40"/>
        <v>0</v>
      </c>
      <c r="BK1718" s="425" t="b">
        <f t="shared" si="41"/>
        <v>0</v>
      </c>
    </row>
    <row r="1719" spans="1:63" ht="15.75" customHeight="1">
      <c r="A1719" s="174"/>
      <c r="B1719" s="174"/>
      <c r="C1719" s="174"/>
      <c r="D1719" s="63"/>
      <c r="E1719" s="63"/>
      <c r="F1719" s="174"/>
      <c r="G1719" s="174"/>
      <c r="H1719" s="174"/>
      <c r="I1719" s="174"/>
      <c r="J1719" s="174"/>
      <c r="K1719" s="174"/>
      <c r="L1719" s="174"/>
      <c r="M1719" s="174"/>
      <c r="N1719" s="174"/>
      <c r="O1719" s="63"/>
      <c r="P1719" s="63"/>
      <c r="Q1719" s="174"/>
      <c r="R1719" s="63"/>
      <c r="S1719" s="174"/>
      <c r="T1719" s="174"/>
      <c r="U1719" s="174"/>
      <c r="V1719" s="63"/>
      <c r="W1719" s="174"/>
      <c r="X1719" s="174"/>
      <c r="Y1719" s="429"/>
      <c r="Z1719" s="63"/>
      <c r="AA1719" s="63"/>
      <c r="AB1719" s="63"/>
      <c r="AC1719" s="63"/>
      <c r="AD1719" s="174"/>
      <c r="AE1719" s="174"/>
      <c r="AF1719" s="466"/>
      <c r="AG1719" s="174"/>
      <c r="AH1719" s="174"/>
      <c r="AI1719" s="174"/>
      <c r="AJ1719" s="174"/>
      <c r="AK1719" s="174"/>
      <c r="AL1719" s="174"/>
      <c r="AM1719" s="174"/>
      <c r="AN1719" s="174"/>
      <c r="AO1719" s="174"/>
      <c r="AP1719" s="174"/>
      <c r="AQ1719" s="174"/>
      <c r="AR1719" s="174"/>
      <c r="AS1719" s="174"/>
      <c r="AT1719" s="415"/>
      <c r="AU1719" s="174"/>
      <c r="AV1719" s="437"/>
      <c r="AW1719" s="523"/>
      <c r="AX1719" s="524"/>
      <c r="AY1719" s="422"/>
      <c r="AZ1719" s="524"/>
      <c r="BA1719" s="524"/>
      <c r="BB1719" s="422"/>
      <c r="BC1719" s="524"/>
      <c r="BD1719" s="523"/>
      <c r="BE1719" s="524"/>
      <c r="BF1719" s="524"/>
      <c r="BG1719" s="426">
        <f t="shared" si="37"/>
        <v>0</v>
      </c>
      <c r="BH1719" s="426">
        <f t="shared" si="38"/>
        <v>0</v>
      </c>
      <c r="BI1719" s="426">
        <f t="shared" si="39"/>
        <v>0</v>
      </c>
      <c r="BJ1719" s="426">
        <f t="shared" si="40"/>
        <v>0</v>
      </c>
      <c r="BK1719" s="425" t="b">
        <f t="shared" si="41"/>
        <v>0</v>
      </c>
    </row>
    <row r="1720" spans="1:63" ht="15.75" customHeight="1">
      <c r="A1720" s="174"/>
      <c r="B1720" s="174"/>
      <c r="C1720" s="174"/>
      <c r="D1720" s="63"/>
      <c r="E1720" s="63"/>
      <c r="F1720" s="174"/>
      <c r="G1720" s="174"/>
      <c r="H1720" s="174"/>
      <c r="I1720" s="174"/>
      <c r="J1720" s="174"/>
      <c r="K1720" s="174"/>
      <c r="L1720" s="174"/>
      <c r="M1720" s="174"/>
      <c r="N1720" s="174"/>
      <c r="O1720" s="63"/>
      <c r="P1720" s="63"/>
      <c r="Q1720" s="174"/>
      <c r="R1720" s="63"/>
      <c r="S1720" s="174"/>
      <c r="T1720" s="174"/>
      <c r="U1720" s="174"/>
      <c r="V1720" s="63"/>
      <c r="W1720" s="174"/>
      <c r="X1720" s="174"/>
      <c r="Y1720" s="429"/>
      <c r="Z1720" s="63"/>
      <c r="AA1720" s="63"/>
      <c r="AB1720" s="63"/>
      <c r="AC1720" s="63"/>
      <c r="AD1720" s="174"/>
      <c r="AE1720" s="174"/>
      <c r="AF1720" s="466"/>
      <c r="AG1720" s="174"/>
      <c r="AH1720" s="174"/>
      <c r="AI1720" s="174"/>
      <c r="AJ1720" s="174"/>
      <c r="AK1720" s="174"/>
      <c r="AL1720" s="174"/>
      <c r="AM1720" s="174"/>
      <c r="AN1720" s="174"/>
      <c r="AO1720" s="174"/>
      <c r="AP1720" s="174"/>
      <c r="AQ1720" s="174"/>
      <c r="AR1720" s="174"/>
      <c r="AS1720" s="174"/>
      <c r="AT1720" s="415"/>
      <c r="AU1720" s="174"/>
      <c r="AV1720" s="437"/>
      <c r="AW1720" s="523"/>
      <c r="AX1720" s="524"/>
      <c r="AY1720" s="422"/>
      <c r="AZ1720" s="524"/>
      <c r="BA1720" s="524"/>
      <c r="BB1720" s="422"/>
      <c r="BC1720" s="524"/>
      <c r="BD1720" s="523"/>
      <c r="BE1720" s="524"/>
      <c r="BF1720" s="524"/>
      <c r="BG1720" s="426">
        <f t="shared" si="37"/>
        <v>0</v>
      </c>
      <c r="BH1720" s="426">
        <f t="shared" si="38"/>
        <v>0</v>
      </c>
      <c r="BI1720" s="426">
        <f t="shared" si="39"/>
        <v>0</v>
      </c>
      <c r="BJ1720" s="426">
        <f t="shared" si="40"/>
        <v>0</v>
      </c>
      <c r="BK1720" s="425" t="b">
        <f t="shared" si="41"/>
        <v>0</v>
      </c>
    </row>
    <row r="1721" spans="1:63" ht="15.75" customHeight="1">
      <c r="A1721" s="174"/>
      <c r="B1721" s="174"/>
      <c r="C1721" s="174"/>
      <c r="D1721" s="63"/>
      <c r="E1721" s="63"/>
      <c r="F1721" s="174"/>
      <c r="G1721" s="174"/>
      <c r="H1721" s="174"/>
      <c r="I1721" s="174"/>
      <c r="J1721" s="174"/>
      <c r="K1721" s="174"/>
      <c r="L1721" s="174"/>
      <c r="M1721" s="174"/>
      <c r="N1721" s="174"/>
      <c r="O1721" s="63"/>
      <c r="P1721" s="63"/>
      <c r="Q1721" s="174"/>
      <c r="R1721" s="63"/>
      <c r="S1721" s="174"/>
      <c r="T1721" s="174"/>
      <c r="U1721" s="174"/>
      <c r="V1721" s="63"/>
      <c r="W1721" s="174"/>
      <c r="X1721" s="174"/>
      <c r="Y1721" s="429"/>
      <c r="Z1721" s="63"/>
      <c r="AA1721" s="63"/>
      <c r="AB1721" s="63"/>
      <c r="AC1721" s="63"/>
      <c r="AD1721" s="174"/>
      <c r="AE1721" s="174"/>
      <c r="AF1721" s="466"/>
      <c r="AG1721" s="174"/>
      <c r="AH1721" s="174"/>
      <c r="AI1721" s="174"/>
      <c r="AJ1721" s="174"/>
      <c r="AK1721" s="174"/>
      <c r="AL1721" s="174"/>
      <c r="AM1721" s="174"/>
      <c r="AN1721" s="174"/>
      <c r="AO1721" s="174"/>
      <c r="AP1721" s="174"/>
      <c r="AQ1721" s="174"/>
      <c r="AR1721" s="174"/>
      <c r="AS1721" s="174"/>
      <c r="AT1721" s="415"/>
      <c r="AU1721" s="174"/>
      <c r="AV1721" s="437"/>
      <c r="AW1721" s="523"/>
      <c r="AX1721" s="524"/>
      <c r="AY1721" s="422"/>
      <c r="AZ1721" s="524"/>
      <c r="BA1721" s="524"/>
      <c r="BB1721" s="422"/>
      <c r="BC1721" s="524"/>
      <c r="BD1721" s="523"/>
      <c r="BE1721" s="524"/>
      <c r="BF1721" s="524"/>
      <c r="BG1721" s="426">
        <f t="shared" si="37"/>
        <v>0</v>
      </c>
      <c r="BH1721" s="426">
        <f t="shared" si="38"/>
        <v>0</v>
      </c>
      <c r="BI1721" s="426">
        <f t="shared" si="39"/>
        <v>0</v>
      </c>
      <c r="BJ1721" s="426">
        <f t="shared" si="40"/>
        <v>0</v>
      </c>
      <c r="BK1721" s="425" t="b">
        <f t="shared" si="41"/>
        <v>0</v>
      </c>
    </row>
    <row r="1722" spans="1:63" ht="15.75" customHeight="1">
      <c r="A1722" s="174"/>
      <c r="B1722" s="174"/>
      <c r="C1722" s="174"/>
      <c r="D1722" s="63"/>
      <c r="E1722" s="63"/>
      <c r="F1722" s="174"/>
      <c r="G1722" s="174"/>
      <c r="H1722" s="174"/>
      <c r="I1722" s="174"/>
      <c r="J1722" s="174"/>
      <c r="K1722" s="174"/>
      <c r="L1722" s="174"/>
      <c r="M1722" s="174"/>
      <c r="N1722" s="174"/>
      <c r="O1722" s="63"/>
      <c r="P1722" s="63"/>
      <c r="Q1722" s="174"/>
      <c r="R1722" s="63"/>
      <c r="S1722" s="174"/>
      <c r="T1722" s="174"/>
      <c r="U1722" s="174"/>
      <c r="V1722" s="63"/>
      <c r="W1722" s="174"/>
      <c r="X1722" s="174"/>
      <c r="Y1722" s="429"/>
      <c r="Z1722" s="63"/>
      <c r="AA1722" s="63"/>
      <c r="AB1722" s="63"/>
      <c r="AC1722" s="63"/>
      <c r="AD1722" s="174"/>
      <c r="AE1722" s="174"/>
      <c r="AF1722" s="466"/>
      <c r="AG1722" s="174"/>
      <c r="AH1722" s="174"/>
      <c r="AI1722" s="174"/>
      <c r="AJ1722" s="174"/>
      <c r="AK1722" s="174"/>
      <c r="AL1722" s="174"/>
      <c r="AM1722" s="174"/>
      <c r="AN1722" s="174"/>
      <c r="AO1722" s="174"/>
      <c r="AP1722" s="174"/>
      <c r="AQ1722" s="174"/>
      <c r="AR1722" s="174"/>
      <c r="AS1722" s="174"/>
      <c r="AT1722" s="415"/>
      <c r="AU1722" s="174"/>
      <c r="AV1722" s="437"/>
      <c r="AW1722" s="523"/>
      <c r="AX1722" s="524"/>
      <c r="AY1722" s="422"/>
      <c r="AZ1722" s="524"/>
      <c r="BA1722" s="524"/>
      <c r="BB1722" s="422"/>
      <c r="BC1722" s="524"/>
      <c r="BD1722" s="523"/>
      <c r="BE1722" s="524"/>
      <c r="BF1722" s="524"/>
      <c r="BG1722" s="426">
        <f t="shared" si="37"/>
        <v>0</v>
      </c>
      <c r="BH1722" s="426">
        <f t="shared" si="38"/>
        <v>0</v>
      </c>
      <c r="BI1722" s="426">
        <f t="shared" si="39"/>
        <v>0</v>
      </c>
      <c r="BJ1722" s="426">
        <f t="shared" si="40"/>
        <v>0</v>
      </c>
      <c r="BK1722" s="425" t="b">
        <f t="shared" si="41"/>
        <v>0</v>
      </c>
    </row>
    <row r="1723" spans="1:63" ht="15.75" customHeight="1">
      <c r="A1723" s="174"/>
      <c r="B1723" s="174"/>
      <c r="C1723" s="174"/>
      <c r="D1723" s="63"/>
      <c r="E1723" s="63"/>
      <c r="F1723" s="174"/>
      <c r="G1723" s="174"/>
      <c r="H1723" s="174"/>
      <c r="I1723" s="174"/>
      <c r="J1723" s="174"/>
      <c r="K1723" s="174"/>
      <c r="L1723" s="174"/>
      <c r="M1723" s="174"/>
      <c r="N1723" s="174"/>
      <c r="O1723" s="63"/>
      <c r="P1723" s="63"/>
      <c r="Q1723" s="174"/>
      <c r="R1723" s="63"/>
      <c r="S1723" s="174"/>
      <c r="T1723" s="174"/>
      <c r="U1723" s="174"/>
      <c r="V1723" s="63"/>
      <c r="W1723" s="174"/>
      <c r="X1723" s="174"/>
      <c r="Y1723" s="429"/>
      <c r="Z1723" s="63"/>
      <c r="AA1723" s="63"/>
      <c r="AB1723" s="63"/>
      <c r="AC1723" s="63"/>
      <c r="AD1723" s="174"/>
      <c r="AE1723" s="174"/>
      <c r="AF1723" s="466"/>
      <c r="AG1723" s="174"/>
      <c r="AH1723" s="174"/>
      <c r="AI1723" s="174"/>
      <c r="AJ1723" s="174"/>
      <c r="AK1723" s="174"/>
      <c r="AL1723" s="174"/>
      <c r="AM1723" s="174"/>
      <c r="AN1723" s="174"/>
      <c r="AO1723" s="174"/>
      <c r="AP1723" s="174"/>
      <c r="AQ1723" s="174"/>
      <c r="AR1723" s="174"/>
      <c r="AS1723" s="174"/>
      <c r="AT1723" s="415"/>
      <c r="AU1723" s="174"/>
      <c r="AV1723" s="437"/>
      <c r="AW1723" s="523"/>
      <c r="AX1723" s="524"/>
      <c r="AY1723" s="422"/>
      <c r="AZ1723" s="524"/>
      <c r="BA1723" s="524"/>
      <c r="BB1723" s="422"/>
      <c r="BC1723" s="524"/>
      <c r="BD1723" s="523"/>
      <c r="BE1723" s="524"/>
      <c r="BF1723" s="524"/>
      <c r="BG1723" s="426">
        <f t="shared" si="37"/>
        <v>0</v>
      </c>
      <c r="BH1723" s="426">
        <f t="shared" si="38"/>
        <v>0</v>
      </c>
      <c r="BI1723" s="426">
        <f t="shared" si="39"/>
        <v>0</v>
      </c>
      <c r="BJ1723" s="426">
        <f t="shared" si="40"/>
        <v>0</v>
      </c>
      <c r="BK1723" s="425" t="b">
        <f t="shared" si="41"/>
        <v>0</v>
      </c>
    </row>
    <row r="1724" spans="1:63" ht="15.75" customHeight="1">
      <c r="A1724" s="174"/>
      <c r="B1724" s="174"/>
      <c r="C1724" s="174"/>
      <c r="D1724" s="63"/>
      <c r="E1724" s="63"/>
      <c r="F1724" s="174"/>
      <c r="G1724" s="174"/>
      <c r="H1724" s="174"/>
      <c r="I1724" s="174"/>
      <c r="J1724" s="174"/>
      <c r="K1724" s="174"/>
      <c r="L1724" s="174"/>
      <c r="M1724" s="174"/>
      <c r="N1724" s="174"/>
      <c r="O1724" s="63"/>
      <c r="P1724" s="63"/>
      <c r="Q1724" s="174"/>
      <c r="R1724" s="63"/>
      <c r="S1724" s="174"/>
      <c r="T1724" s="174"/>
      <c r="U1724" s="174"/>
      <c r="V1724" s="63"/>
      <c r="W1724" s="174"/>
      <c r="X1724" s="174"/>
      <c r="Y1724" s="429"/>
      <c r="Z1724" s="63"/>
      <c r="AA1724" s="63"/>
      <c r="AB1724" s="63"/>
      <c r="AC1724" s="63"/>
      <c r="AD1724" s="174"/>
      <c r="AE1724" s="174"/>
      <c r="AF1724" s="466"/>
      <c r="AG1724" s="174"/>
      <c r="AH1724" s="174"/>
      <c r="AI1724" s="174"/>
      <c r="AJ1724" s="174"/>
      <c r="AK1724" s="174"/>
      <c r="AL1724" s="174"/>
      <c r="AM1724" s="174"/>
      <c r="AN1724" s="174"/>
      <c r="AO1724" s="174"/>
      <c r="AP1724" s="174"/>
      <c r="AQ1724" s="174"/>
      <c r="AR1724" s="174"/>
      <c r="AS1724" s="174"/>
      <c r="AT1724" s="415"/>
      <c r="AU1724" s="174"/>
      <c r="AV1724" s="437"/>
      <c r="AW1724" s="523"/>
      <c r="AX1724" s="524"/>
      <c r="AY1724" s="422"/>
      <c r="AZ1724" s="524"/>
      <c r="BA1724" s="524"/>
      <c r="BB1724" s="422"/>
      <c r="BC1724" s="524"/>
      <c r="BD1724" s="523"/>
      <c r="BE1724" s="524"/>
      <c r="BF1724" s="524"/>
      <c r="BG1724" s="426">
        <f t="shared" si="37"/>
        <v>0</v>
      </c>
      <c r="BH1724" s="426">
        <f t="shared" si="38"/>
        <v>0</v>
      </c>
      <c r="BI1724" s="426">
        <f t="shared" si="39"/>
        <v>0</v>
      </c>
      <c r="BJ1724" s="426">
        <f t="shared" si="40"/>
        <v>0</v>
      </c>
      <c r="BK1724" s="425" t="b">
        <f t="shared" si="41"/>
        <v>0</v>
      </c>
    </row>
    <row r="1725" spans="1:63" ht="15.75" customHeight="1">
      <c r="A1725" s="174"/>
      <c r="B1725" s="174"/>
      <c r="C1725" s="174"/>
      <c r="D1725" s="63"/>
      <c r="E1725" s="63"/>
      <c r="F1725" s="174"/>
      <c r="G1725" s="174"/>
      <c r="H1725" s="174"/>
      <c r="I1725" s="174"/>
      <c r="J1725" s="174"/>
      <c r="K1725" s="174"/>
      <c r="L1725" s="174"/>
      <c r="M1725" s="174"/>
      <c r="N1725" s="174"/>
      <c r="O1725" s="63"/>
      <c r="P1725" s="63"/>
      <c r="Q1725" s="174"/>
      <c r="R1725" s="63"/>
      <c r="S1725" s="174"/>
      <c r="T1725" s="174"/>
      <c r="U1725" s="174"/>
      <c r="V1725" s="63"/>
      <c r="W1725" s="174"/>
      <c r="X1725" s="174"/>
      <c r="Y1725" s="429"/>
      <c r="Z1725" s="63"/>
      <c r="AA1725" s="63"/>
      <c r="AB1725" s="63"/>
      <c r="AC1725" s="63"/>
      <c r="AD1725" s="174"/>
      <c r="AE1725" s="174"/>
      <c r="AF1725" s="466"/>
      <c r="AG1725" s="174"/>
      <c r="AH1725" s="174"/>
      <c r="AI1725" s="174"/>
      <c r="AJ1725" s="174"/>
      <c r="AK1725" s="174"/>
      <c r="AL1725" s="174"/>
      <c r="AM1725" s="174"/>
      <c r="AN1725" s="174"/>
      <c r="AO1725" s="174"/>
      <c r="AP1725" s="174"/>
      <c r="AQ1725" s="174"/>
      <c r="AR1725" s="174"/>
      <c r="AS1725" s="174"/>
      <c r="AT1725" s="415"/>
      <c r="AU1725" s="174"/>
      <c r="AV1725" s="437"/>
      <c r="AW1725" s="523"/>
      <c r="AX1725" s="524"/>
      <c r="AY1725" s="422"/>
      <c r="AZ1725" s="524"/>
      <c r="BA1725" s="524"/>
      <c r="BB1725" s="422"/>
      <c r="BC1725" s="524"/>
      <c r="BD1725" s="523"/>
      <c r="BE1725" s="524"/>
      <c r="BF1725" s="524"/>
      <c r="BG1725" s="426">
        <f t="shared" si="37"/>
        <v>0</v>
      </c>
      <c r="BH1725" s="426">
        <f t="shared" si="38"/>
        <v>0</v>
      </c>
      <c r="BI1725" s="426">
        <f t="shared" si="39"/>
        <v>0</v>
      </c>
      <c r="BJ1725" s="426">
        <f t="shared" si="40"/>
        <v>0</v>
      </c>
      <c r="BK1725" s="425" t="b">
        <f t="shared" si="41"/>
        <v>0</v>
      </c>
    </row>
    <row r="1726" spans="1:63" ht="15.75" customHeight="1">
      <c r="A1726" s="174"/>
      <c r="B1726" s="174"/>
      <c r="C1726" s="174"/>
      <c r="D1726" s="63"/>
      <c r="E1726" s="63"/>
      <c r="F1726" s="174"/>
      <c r="G1726" s="174"/>
      <c r="H1726" s="174"/>
      <c r="I1726" s="174"/>
      <c r="J1726" s="174"/>
      <c r="K1726" s="174"/>
      <c r="L1726" s="174"/>
      <c r="M1726" s="174"/>
      <c r="N1726" s="174"/>
      <c r="O1726" s="63"/>
      <c r="P1726" s="63"/>
      <c r="Q1726" s="174"/>
      <c r="R1726" s="63"/>
      <c r="S1726" s="174"/>
      <c r="T1726" s="174"/>
      <c r="U1726" s="174"/>
      <c r="V1726" s="63"/>
      <c r="W1726" s="174"/>
      <c r="X1726" s="174"/>
      <c r="Y1726" s="429"/>
      <c r="Z1726" s="63"/>
      <c r="AA1726" s="63"/>
      <c r="AB1726" s="63"/>
      <c r="AC1726" s="63"/>
      <c r="AD1726" s="174"/>
      <c r="AE1726" s="174"/>
      <c r="AF1726" s="466"/>
      <c r="AG1726" s="174"/>
      <c r="AH1726" s="174"/>
      <c r="AI1726" s="174"/>
      <c r="AJ1726" s="174"/>
      <c r="AK1726" s="174"/>
      <c r="AL1726" s="174"/>
      <c r="AM1726" s="174"/>
      <c r="AN1726" s="174"/>
      <c r="AO1726" s="174"/>
      <c r="AP1726" s="174"/>
      <c r="AQ1726" s="174"/>
      <c r="AR1726" s="174"/>
      <c r="AS1726" s="174"/>
      <c r="AT1726" s="415"/>
      <c r="AU1726" s="174"/>
      <c r="AV1726" s="437"/>
      <c r="AW1726" s="523"/>
      <c r="AX1726" s="524"/>
      <c r="AY1726" s="422"/>
      <c r="AZ1726" s="524"/>
      <c r="BA1726" s="524"/>
      <c r="BB1726" s="422"/>
      <c r="BC1726" s="524"/>
      <c r="BD1726" s="523"/>
      <c r="BE1726" s="524"/>
      <c r="BF1726" s="524"/>
      <c r="BG1726" s="426">
        <f t="shared" si="37"/>
        <v>0</v>
      </c>
      <c r="BH1726" s="426">
        <f t="shared" si="38"/>
        <v>0</v>
      </c>
      <c r="BI1726" s="426">
        <f t="shared" si="39"/>
        <v>0</v>
      </c>
      <c r="BJ1726" s="426">
        <f t="shared" si="40"/>
        <v>0</v>
      </c>
      <c r="BK1726" s="425" t="b">
        <f t="shared" si="41"/>
        <v>0</v>
      </c>
    </row>
    <row r="1727" spans="1:63" ht="15.75" customHeight="1">
      <c r="A1727" s="174"/>
      <c r="B1727" s="174"/>
      <c r="C1727" s="174"/>
      <c r="D1727" s="63"/>
      <c r="E1727" s="63"/>
      <c r="F1727" s="174"/>
      <c r="G1727" s="174"/>
      <c r="H1727" s="174"/>
      <c r="I1727" s="174"/>
      <c r="J1727" s="174"/>
      <c r="K1727" s="174"/>
      <c r="L1727" s="174"/>
      <c r="M1727" s="174"/>
      <c r="N1727" s="174"/>
      <c r="O1727" s="63"/>
      <c r="P1727" s="63"/>
      <c r="Q1727" s="174"/>
      <c r="R1727" s="63"/>
      <c r="S1727" s="174"/>
      <c r="T1727" s="174"/>
      <c r="U1727" s="174"/>
      <c r="V1727" s="63"/>
      <c r="W1727" s="174"/>
      <c r="X1727" s="174"/>
      <c r="Y1727" s="429"/>
      <c r="Z1727" s="63"/>
      <c r="AA1727" s="63"/>
      <c r="AB1727" s="63"/>
      <c r="AC1727" s="63"/>
      <c r="AD1727" s="174"/>
      <c r="AE1727" s="174"/>
      <c r="AF1727" s="466"/>
      <c r="AG1727" s="174"/>
      <c r="AH1727" s="174"/>
      <c r="AI1727" s="174"/>
      <c r="AJ1727" s="174"/>
      <c r="AK1727" s="174"/>
      <c r="AL1727" s="174"/>
      <c r="AM1727" s="174"/>
      <c r="AN1727" s="174"/>
      <c r="AO1727" s="174"/>
      <c r="AP1727" s="174"/>
      <c r="AQ1727" s="174"/>
      <c r="AR1727" s="174"/>
      <c r="AS1727" s="174"/>
      <c r="AT1727" s="415"/>
      <c r="AU1727" s="174"/>
      <c r="AV1727" s="437"/>
      <c r="AW1727" s="523"/>
      <c r="AX1727" s="524"/>
      <c r="AY1727" s="422"/>
      <c r="AZ1727" s="524"/>
      <c r="BA1727" s="524"/>
      <c r="BB1727" s="422"/>
      <c r="BC1727" s="524"/>
      <c r="BD1727" s="523"/>
      <c r="BE1727" s="524"/>
      <c r="BF1727" s="524"/>
      <c r="BG1727" s="426">
        <f t="shared" si="37"/>
        <v>0</v>
      </c>
      <c r="BH1727" s="426">
        <f t="shared" si="38"/>
        <v>0</v>
      </c>
      <c r="BI1727" s="426">
        <f t="shared" si="39"/>
        <v>0</v>
      </c>
      <c r="BJ1727" s="426">
        <f t="shared" si="40"/>
        <v>0</v>
      </c>
      <c r="BK1727" s="425" t="b">
        <f t="shared" si="41"/>
        <v>0</v>
      </c>
    </row>
    <row r="1728" spans="1:63" ht="15.75" customHeight="1">
      <c r="A1728" s="174"/>
      <c r="B1728" s="174"/>
      <c r="C1728" s="174"/>
      <c r="D1728" s="63"/>
      <c r="E1728" s="63"/>
      <c r="F1728" s="174"/>
      <c r="G1728" s="174"/>
      <c r="H1728" s="174"/>
      <c r="I1728" s="174"/>
      <c r="J1728" s="174"/>
      <c r="K1728" s="174"/>
      <c r="L1728" s="174"/>
      <c r="M1728" s="174"/>
      <c r="N1728" s="174"/>
      <c r="O1728" s="63"/>
      <c r="P1728" s="63"/>
      <c r="Q1728" s="174"/>
      <c r="R1728" s="63"/>
      <c r="S1728" s="174"/>
      <c r="T1728" s="174"/>
      <c r="U1728" s="174"/>
      <c r="V1728" s="63"/>
      <c r="W1728" s="174"/>
      <c r="X1728" s="174"/>
      <c r="Y1728" s="429"/>
      <c r="Z1728" s="63"/>
      <c r="AA1728" s="63"/>
      <c r="AB1728" s="63"/>
      <c r="AC1728" s="63"/>
      <c r="AD1728" s="174"/>
      <c r="AE1728" s="174"/>
      <c r="AF1728" s="466"/>
      <c r="AG1728" s="174"/>
      <c r="AH1728" s="174"/>
      <c r="AI1728" s="174"/>
      <c r="AJ1728" s="174"/>
      <c r="AK1728" s="174"/>
      <c r="AL1728" s="174"/>
      <c r="AM1728" s="174"/>
      <c r="AN1728" s="174"/>
      <c r="AO1728" s="174"/>
      <c r="AP1728" s="174"/>
      <c r="AQ1728" s="174"/>
      <c r="AR1728" s="174"/>
      <c r="AS1728" s="174"/>
      <c r="AT1728" s="415"/>
      <c r="AU1728" s="174"/>
      <c r="AV1728" s="437"/>
      <c r="AW1728" s="523"/>
      <c r="AX1728" s="524"/>
      <c r="AY1728" s="422"/>
      <c r="AZ1728" s="524"/>
      <c r="BA1728" s="524"/>
      <c r="BB1728" s="422"/>
      <c r="BC1728" s="524"/>
      <c r="BD1728" s="523"/>
      <c r="BE1728" s="524"/>
      <c r="BF1728" s="524"/>
      <c r="BG1728" s="426">
        <f t="shared" si="37"/>
        <v>0</v>
      </c>
      <c r="BH1728" s="426">
        <f t="shared" si="38"/>
        <v>0</v>
      </c>
      <c r="BI1728" s="426">
        <f t="shared" si="39"/>
        <v>0</v>
      </c>
      <c r="BJ1728" s="426">
        <f t="shared" si="40"/>
        <v>0</v>
      </c>
      <c r="BK1728" s="425" t="b">
        <f t="shared" si="41"/>
        <v>0</v>
      </c>
    </row>
    <row r="1729" spans="1:63" ht="15.75" customHeight="1">
      <c r="A1729" s="174"/>
      <c r="B1729" s="174"/>
      <c r="C1729" s="174"/>
      <c r="D1729" s="63"/>
      <c r="E1729" s="63"/>
      <c r="F1729" s="174"/>
      <c r="G1729" s="174"/>
      <c r="H1729" s="174"/>
      <c r="I1729" s="174"/>
      <c r="J1729" s="174"/>
      <c r="K1729" s="174"/>
      <c r="L1729" s="174"/>
      <c r="M1729" s="174"/>
      <c r="N1729" s="174"/>
      <c r="O1729" s="63"/>
      <c r="P1729" s="63"/>
      <c r="Q1729" s="174"/>
      <c r="R1729" s="63"/>
      <c r="S1729" s="174"/>
      <c r="T1729" s="174"/>
      <c r="U1729" s="174"/>
      <c r="V1729" s="63"/>
      <c r="W1729" s="174"/>
      <c r="X1729" s="174"/>
      <c r="Y1729" s="429"/>
      <c r="Z1729" s="63"/>
      <c r="AA1729" s="63"/>
      <c r="AB1729" s="63"/>
      <c r="AC1729" s="63"/>
      <c r="AD1729" s="174"/>
      <c r="AE1729" s="174"/>
      <c r="AF1729" s="466"/>
      <c r="AG1729" s="174"/>
      <c r="AH1729" s="174"/>
      <c r="AI1729" s="174"/>
      <c r="AJ1729" s="174"/>
      <c r="AK1729" s="174"/>
      <c r="AL1729" s="174"/>
      <c r="AM1729" s="174"/>
      <c r="AN1729" s="174"/>
      <c r="AO1729" s="174"/>
      <c r="AP1729" s="174"/>
      <c r="AQ1729" s="174"/>
      <c r="AR1729" s="174"/>
      <c r="AS1729" s="174"/>
      <c r="AT1729" s="415"/>
      <c r="AU1729" s="174"/>
      <c r="AV1729" s="437"/>
      <c r="AW1729" s="523"/>
      <c r="AX1729" s="524"/>
      <c r="AY1729" s="422"/>
      <c r="AZ1729" s="524"/>
      <c r="BA1729" s="524"/>
      <c r="BB1729" s="422"/>
      <c r="BC1729" s="524"/>
      <c r="BD1729" s="523"/>
      <c r="BE1729" s="524"/>
      <c r="BF1729" s="524"/>
      <c r="BG1729" s="426">
        <f t="shared" si="37"/>
        <v>0</v>
      </c>
      <c r="BH1729" s="426">
        <f t="shared" si="38"/>
        <v>0</v>
      </c>
      <c r="BI1729" s="426">
        <f t="shared" si="39"/>
        <v>0</v>
      </c>
      <c r="BJ1729" s="426">
        <f t="shared" si="40"/>
        <v>0</v>
      </c>
      <c r="BK1729" s="425" t="b">
        <f t="shared" si="41"/>
        <v>0</v>
      </c>
    </row>
    <row r="1730" spans="1:63" ht="15.75" customHeight="1">
      <c r="A1730" s="174"/>
      <c r="B1730" s="174"/>
      <c r="C1730" s="174"/>
      <c r="D1730" s="63"/>
      <c r="E1730" s="63"/>
      <c r="F1730" s="174"/>
      <c r="G1730" s="174"/>
      <c r="H1730" s="174"/>
      <c r="I1730" s="174"/>
      <c r="J1730" s="174"/>
      <c r="K1730" s="174"/>
      <c r="L1730" s="174"/>
      <c r="M1730" s="174"/>
      <c r="N1730" s="174"/>
      <c r="O1730" s="63"/>
      <c r="P1730" s="63"/>
      <c r="Q1730" s="174"/>
      <c r="R1730" s="63"/>
      <c r="S1730" s="174"/>
      <c r="T1730" s="174"/>
      <c r="U1730" s="174"/>
      <c r="V1730" s="63"/>
      <c r="W1730" s="174"/>
      <c r="X1730" s="174"/>
      <c r="Y1730" s="429"/>
      <c r="Z1730" s="63"/>
      <c r="AA1730" s="63"/>
      <c r="AB1730" s="63"/>
      <c r="AC1730" s="63"/>
      <c r="AD1730" s="174"/>
      <c r="AE1730" s="174"/>
      <c r="AF1730" s="466"/>
      <c r="AG1730" s="174"/>
      <c r="AH1730" s="174"/>
      <c r="AI1730" s="174"/>
      <c r="AJ1730" s="174"/>
      <c r="AK1730" s="174"/>
      <c r="AL1730" s="174"/>
      <c r="AM1730" s="174"/>
      <c r="AN1730" s="174"/>
      <c r="AO1730" s="174"/>
      <c r="AP1730" s="174"/>
      <c r="AQ1730" s="174"/>
      <c r="AR1730" s="174"/>
      <c r="AS1730" s="174"/>
      <c r="AT1730" s="415"/>
      <c r="AU1730" s="174"/>
      <c r="AV1730" s="437"/>
      <c r="AW1730" s="523"/>
      <c r="AX1730" s="524"/>
      <c r="AY1730" s="422"/>
      <c r="AZ1730" s="524"/>
      <c r="BA1730" s="524"/>
      <c r="BB1730" s="422"/>
      <c r="BC1730" s="524"/>
      <c r="BD1730" s="523"/>
      <c r="BE1730" s="524"/>
      <c r="BF1730" s="524"/>
      <c r="BG1730" s="426">
        <f t="shared" si="37"/>
        <v>0</v>
      </c>
      <c r="BH1730" s="426">
        <f t="shared" si="38"/>
        <v>0</v>
      </c>
      <c r="BI1730" s="426">
        <f t="shared" si="39"/>
        <v>0</v>
      </c>
      <c r="BJ1730" s="426">
        <f t="shared" si="40"/>
        <v>0</v>
      </c>
      <c r="BK1730" s="425" t="b">
        <f t="shared" si="41"/>
        <v>0</v>
      </c>
    </row>
    <row r="1731" spans="1:63" ht="15.75" customHeight="1">
      <c r="A1731" s="174"/>
      <c r="B1731" s="174"/>
      <c r="C1731" s="174"/>
      <c r="D1731" s="63"/>
      <c r="E1731" s="63"/>
      <c r="F1731" s="174"/>
      <c r="G1731" s="174"/>
      <c r="H1731" s="174"/>
      <c r="I1731" s="174"/>
      <c r="J1731" s="174"/>
      <c r="K1731" s="174"/>
      <c r="L1731" s="174"/>
      <c r="M1731" s="174"/>
      <c r="N1731" s="174"/>
      <c r="O1731" s="63"/>
      <c r="P1731" s="63"/>
      <c r="Q1731" s="174"/>
      <c r="R1731" s="63"/>
      <c r="S1731" s="174"/>
      <c r="T1731" s="174"/>
      <c r="U1731" s="174"/>
      <c r="V1731" s="63"/>
      <c r="W1731" s="174"/>
      <c r="X1731" s="174"/>
      <c r="Y1731" s="429"/>
      <c r="Z1731" s="63"/>
      <c r="AA1731" s="63"/>
      <c r="AB1731" s="63"/>
      <c r="AC1731" s="63"/>
      <c r="AD1731" s="174"/>
      <c r="AE1731" s="174"/>
      <c r="AF1731" s="466"/>
      <c r="AG1731" s="174"/>
      <c r="AH1731" s="174"/>
      <c r="AI1731" s="174"/>
      <c r="AJ1731" s="174"/>
      <c r="AK1731" s="174"/>
      <c r="AL1731" s="174"/>
      <c r="AM1731" s="174"/>
      <c r="AN1731" s="174"/>
      <c r="AO1731" s="174"/>
      <c r="AP1731" s="174"/>
      <c r="AQ1731" s="174"/>
      <c r="AR1731" s="174"/>
      <c r="AS1731" s="174"/>
      <c r="AT1731" s="415"/>
      <c r="AU1731" s="174"/>
      <c r="AV1731" s="437"/>
      <c r="AW1731" s="523"/>
      <c r="AX1731" s="524"/>
      <c r="AY1731" s="422"/>
      <c r="AZ1731" s="524"/>
      <c r="BA1731" s="524"/>
      <c r="BB1731" s="422"/>
      <c r="BC1731" s="524"/>
      <c r="BD1731" s="523"/>
      <c r="BE1731" s="524"/>
      <c r="BF1731" s="524"/>
      <c r="BG1731" s="426">
        <f t="shared" si="37"/>
        <v>0</v>
      </c>
      <c r="BH1731" s="426">
        <f t="shared" si="38"/>
        <v>0</v>
      </c>
      <c r="BI1731" s="426">
        <f t="shared" si="39"/>
        <v>0</v>
      </c>
      <c r="BJ1731" s="426">
        <f t="shared" si="40"/>
        <v>0</v>
      </c>
      <c r="BK1731" s="425" t="b">
        <f t="shared" si="41"/>
        <v>0</v>
      </c>
    </row>
    <row r="1732" spans="1:63" ht="15.75" customHeight="1">
      <c r="A1732" s="174"/>
      <c r="B1732" s="174"/>
      <c r="C1732" s="174"/>
      <c r="D1732" s="63"/>
      <c r="E1732" s="63"/>
      <c r="F1732" s="174"/>
      <c r="G1732" s="174"/>
      <c r="H1732" s="174"/>
      <c r="I1732" s="174"/>
      <c r="J1732" s="174"/>
      <c r="K1732" s="174"/>
      <c r="L1732" s="174"/>
      <c r="M1732" s="174"/>
      <c r="N1732" s="174"/>
      <c r="O1732" s="63"/>
      <c r="P1732" s="63"/>
      <c r="Q1732" s="174"/>
      <c r="R1732" s="63"/>
      <c r="S1732" s="174"/>
      <c r="T1732" s="174"/>
      <c r="U1732" s="174"/>
      <c r="V1732" s="63"/>
      <c r="W1732" s="174"/>
      <c r="X1732" s="174"/>
      <c r="Y1732" s="429"/>
      <c r="Z1732" s="63"/>
      <c r="AA1732" s="63"/>
      <c r="AB1732" s="63"/>
      <c r="AC1732" s="63"/>
      <c r="AD1732" s="174"/>
      <c r="AE1732" s="174"/>
      <c r="AF1732" s="466"/>
      <c r="AG1732" s="174"/>
      <c r="AH1732" s="174"/>
      <c r="AI1732" s="174"/>
      <c r="AJ1732" s="174"/>
      <c r="AK1732" s="174"/>
      <c r="AL1732" s="174"/>
      <c r="AM1732" s="174"/>
      <c r="AN1732" s="174"/>
      <c r="AO1732" s="174"/>
      <c r="AP1732" s="174"/>
      <c r="AQ1732" s="174"/>
      <c r="AR1732" s="174"/>
      <c r="AS1732" s="174"/>
      <c r="AT1732" s="415"/>
      <c r="AU1732" s="174"/>
      <c r="AV1732" s="437"/>
      <c r="AW1732" s="523"/>
      <c r="AX1732" s="524"/>
      <c r="AY1732" s="422"/>
      <c r="AZ1732" s="524"/>
      <c r="BA1732" s="524"/>
      <c r="BB1732" s="422"/>
      <c r="BC1732" s="524"/>
      <c r="BD1732" s="523"/>
      <c r="BE1732" s="524"/>
      <c r="BF1732" s="524"/>
      <c r="BG1732" s="426">
        <f t="shared" si="37"/>
        <v>0</v>
      </c>
      <c r="BH1732" s="426">
        <f t="shared" si="38"/>
        <v>0</v>
      </c>
      <c r="BI1732" s="426">
        <f t="shared" si="39"/>
        <v>0</v>
      </c>
      <c r="BJ1732" s="426">
        <f t="shared" si="40"/>
        <v>0</v>
      </c>
      <c r="BK1732" s="425" t="b">
        <f t="shared" si="41"/>
        <v>0</v>
      </c>
    </row>
    <row r="1733" spans="1:63" ht="15.75" customHeight="1">
      <c r="A1733" s="174"/>
      <c r="B1733" s="174"/>
      <c r="C1733" s="174"/>
      <c r="D1733" s="63"/>
      <c r="E1733" s="63"/>
      <c r="F1733" s="174"/>
      <c r="G1733" s="174"/>
      <c r="H1733" s="174"/>
      <c r="I1733" s="174"/>
      <c r="J1733" s="174"/>
      <c r="K1733" s="174"/>
      <c r="L1733" s="174"/>
      <c r="M1733" s="174"/>
      <c r="N1733" s="174"/>
      <c r="O1733" s="63"/>
      <c r="P1733" s="63"/>
      <c r="Q1733" s="174"/>
      <c r="R1733" s="63"/>
      <c r="S1733" s="174"/>
      <c r="T1733" s="174"/>
      <c r="U1733" s="174"/>
      <c r="V1733" s="63"/>
      <c r="W1733" s="174"/>
      <c r="X1733" s="174"/>
      <c r="Y1733" s="429"/>
      <c r="Z1733" s="63"/>
      <c r="AA1733" s="63"/>
      <c r="AB1733" s="63"/>
      <c r="AC1733" s="63"/>
      <c r="AD1733" s="174"/>
      <c r="AE1733" s="174"/>
      <c r="AF1733" s="466"/>
      <c r="AG1733" s="174"/>
      <c r="AH1733" s="174"/>
      <c r="AI1733" s="174"/>
      <c r="AJ1733" s="174"/>
      <c r="AK1733" s="174"/>
      <c r="AL1733" s="174"/>
      <c r="AM1733" s="174"/>
      <c r="AN1733" s="174"/>
      <c r="AO1733" s="174"/>
      <c r="AP1733" s="174"/>
      <c r="AQ1733" s="174"/>
      <c r="AR1733" s="174"/>
      <c r="AS1733" s="174"/>
      <c r="AT1733" s="415"/>
      <c r="AU1733" s="174"/>
      <c r="AV1733" s="437"/>
      <c r="AW1733" s="523"/>
      <c r="AX1733" s="524"/>
      <c r="AY1733" s="422"/>
      <c r="AZ1733" s="524"/>
      <c r="BA1733" s="524"/>
      <c r="BB1733" s="422"/>
      <c r="BC1733" s="524"/>
      <c r="BD1733" s="523"/>
      <c r="BE1733" s="524"/>
      <c r="BF1733" s="524"/>
      <c r="BG1733" s="426">
        <f t="shared" si="37"/>
        <v>0</v>
      </c>
      <c r="BH1733" s="426">
        <f t="shared" si="38"/>
        <v>0</v>
      </c>
      <c r="BI1733" s="426">
        <f t="shared" si="39"/>
        <v>0</v>
      </c>
      <c r="BJ1733" s="426">
        <f t="shared" si="40"/>
        <v>0</v>
      </c>
      <c r="BK1733" s="425" t="b">
        <f t="shared" si="41"/>
        <v>0</v>
      </c>
    </row>
    <row r="1734" spans="1:63" ht="15.75" customHeight="1">
      <c r="A1734" s="174"/>
      <c r="B1734" s="174"/>
      <c r="C1734" s="174"/>
      <c r="D1734" s="63"/>
      <c r="E1734" s="63"/>
      <c r="F1734" s="174"/>
      <c r="G1734" s="174"/>
      <c r="H1734" s="174"/>
      <c r="I1734" s="174"/>
      <c r="J1734" s="174"/>
      <c r="K1734" s="174"/>
      <c r="L1734" s="174"/>
      <c r="M1734" s="174"/>
      <c r="N1734" s="174"/>
      <c r="O1734" s="63"/>
      <c r="P1734" s="63"/>
      <c r="Q1734" s="174"/>
      <c r="R1734" s="63"/>
      <c r="S1734" s="174"/>
      <c r="T1734" s="174"/>
      <c r="U1734" s="174"/>
      <c r="V1734" s="63"/>
      <c r="W1734" s="174"/>
      <c r="X1734" s="174"/>
      <c r="Y1734" s="429"/>
      <c r="Z1734" s="63"/>
      <c r="AA1734" s="63"/>
      <c r="AB1734" s="63"/>
      <c r="AC1734" s="63"/>
      <c r="AD1734" s="174"/>
      <c r="AE1734" s="174"/>
      <c r="AF1734" s="466"/>
      <c r="AG1734" s="174"/>
      <c r="AH1734" s="174"/>
      <c r="AI1734" s="174"/>
      <c r="AJ1734" s="174"/>
      <c r="AK1734" s="174"/>
      <c r="AL1734" s="174"/>
      <c r="AM1734" s="174"/>
      <c r="AN1734" s="174"/>
      <c r="AO1734" s="174"/>
      <c r="AP1734" s="174"/>
      <c r="AQ1734" s="174"/>
      <c r="AR1734" s="174"/>
      <c r="AS1734" s="174"/>
      <c r="AT1734" s="415"/>
      <c r="AU1734" s="174"/>
      <c r="AV1734" s="437"/>
      <c r="AW1734" s="523"/>
      <c r="AX1734" s="524"/>
      <c r="AY1734" s="422"/>
      <c r="AZ1734" s="524"/>
      <c r="BA1734" s="524"/>
      <c r="BB1734" s="422"/>
      <c r="BC1734" s="524"/>
      <c r="BD1734" s="523"/>
      <c r="BE1734" s="524"/>
      <c r="BF1734" s="524"/>
      <c r="BG1734" s="426">
        <f t="shared" si="37"/>
        <v>0</v>
      </c>
      <c r="BH1734" s="426">
        <f t="shared" si="38"/>
        <v>0</v>
      </c>
      <c r="BI1734" s="426">
        <f t="shared" si="39"/>
        <v>0</v>
      </c>
      <c r="BJ1734" s="426">
        <f t="shared" si="40"/>
        <v>0</v>
      </c>
      <c r="BK1734" s="425" t="b">
        <f t="shared" si="41"/>
        <v>0</v>
      </c>
    </row>
    <row r="1735" spans="1:63" ht="15.75" customHeight="1">
      <c r="A1735" s="174"/>
      <c r="B1735" s="174"/>
      <c r="C1735" s="174"/>
      <c r="D1735" s="63"/>
      <c r="E1735" s="63"/>
      <c r="F1735" s="174"/>
      <c r="G1735" s="174"/>
      <c r="H1735" s="174"/>
      <c r="I1735" s="174"/>
      <c r="J1735" s="174"/>
      <c r="K1735" s="174"/>
      <c r="L1735" s="174"/>
      <c r="M1735" s="174"/>
      <c r="N1735" s="174"/>
      <c r="O1735" s="63"/>
      <c r="P1735" s="63"/>
      <c r="Q1735" s="174"/>
      <c r="R1735" s="63"/>
      <c r="S1735" s="174"/>
      <c r="T1735" s="174"/>
      <c r="U1735" s="174"/>
      <c r="V1735" s="63"/>
      <c r="W1735" s="174"/>
      <c r="X1735" s="174"/>
      <c r="Y1735" s="429"/>
      <c r="Z1735" s="63"/>
      <c r="AA1735" s="63"/>
      <c r="AB1735" s="63"/>
      <c r="AC1735" s="63"/>
      <c r="AD1735" s="174"/>
      <c r="AE1735" s="174"/>
      <c r="AF1735" s="466"/>
      <c r="AG1735" s="174"/>
      <c r="AH1735" s="174"/>
      <c r="AI1735" s="174"/>
      <c r="AJ1735" s="174"/>
      <c r="AK1735" s="174"/>
      <c r="AL1735" s="174"/>
      <c r="AM1735" s="174"/>
      <c r="AN1735" s="174"/>
      <c r="AO1735" s="174"/>
      <c r="AP1735" s="174"/>
      <c r="AQ1735" s="174"/>
      <c r="AR1735" s="174"/>
      <c r="AS1735" s="174"/>
      <c r="AT1735" s="415"/>
      <c r="AU1735" s="174"/>
      <c r="AV1735" s="437"/>
      <c r="AW1735" s="523"/>
      <c r="AX1735" s="524"/>
      <c r="AY1735" s="422"/>
      <c r="AZ1735" s="524"/>
      <c r="BA1735" s="524"/>
      <c r="BB1735" s="422"/>
      <c r="BC1735" s="524"/>
      <c r="BD1735" s="523"/>
      <c r="BE1735" s="524"/>
      <c r="BF1735" s="524"/>
      <c r="BG1735" s="426">
        <f t="shared" si="37"/>
        <v>0</v>
      </c>
      <c r="BH1735" s="426">
        <f t="shared" si="38"/>
        <v>0</v>
      </c>
      <c r="BI1735" s="426">
        <f t="shared" si="39"/>
        <v>0</v>
      </c>
      <c r="BJ1735" s="426">
        <f t="shared" si="40"/>
        <v>0</v>
      </c>
      <c r="BK1735" s="425" t="b">
        <f t="shared" si="41"/>
        <v>0</v>
      </c>
    </row>
    <row r="1736" spans="1:63" ht="15.75" customHeight="1">
      <c r="A1736" s="174"/>
      <c r="B1736" s="174"/>
      <c r="C1736" s="174"/>
      <c r="D1736" s="63"/>
      <c r="E1736" s="63"/>
      <c r="F1736" s="174"/>
      <c r="G1736" s="174"/>
      <c r="H1736" s="174"/>
      <c r="I1736" s="174"/>
      <c r="J1736" s="174"/>
      <c r="K1736" s="174"/>
      <c r="L1736" s="174"/>
      <c r="M1736" s="174"/>
      <c r="N1736" s="174"/>
      <c r="O1736" s="63"/>
      <c r="P1736" s="63"/>
      <c r="Q1736" s="174"/>
      <c r="R1736" s="63"/>
      <c r="S1736" s="174"/>
      <c r="T1736" s="174"/>
      <c r="U1736" s="174"/>
      <c r="V1736" s="63"/>
      <c r="W1736" s="174"/>
      <c r="X1736" s="174"/>
      <c r="Y1736" s="429"/>
      <c r="Z1736" s="63"/>
      <c r="AA1736" s="63"/>
      <c r="AB1736" s="63"/>
      <c r="AC1736" s="63"/>
      <c r="AD1736" s="174"/>
      <c r="AE1736" s="174"/>
      <c r="AF1736" s="466"/>
      <c r="AG1736" s="174"/>
      <c r="AH1736" s="174"/>
      <c r="AI1736" s="174"/>
      <c r="AJ1736" s="174"/>
      <c r="AK1736" s="174"/>
      <c r="AL1736" s="174"/>
      <c r="AM1736" s="174"/>
      <c r="AN1736" s="174"/>
      <c r="AO1736" s="174"/>
      <c r="AP1736" s="174"/>
      <c r="AQ1736" s="174"/>
      <c r="AR1736" s="174"/>
      <c r="AS1736" s="174"/>
      <c r="AT1736" s="415"/>
      <c r="AU1736" s="174"/>
      <c r="AV1736" s="437"/>
      <c r="AW1736" s="523"/>
      <c r="AX1736" s="524"/>
      <c r="AY1736" s="422"/>
      <c r="AZ1736" s="524"/>
      <c r="BA1736" s="524"/>
      <c r="BB1736" s="422"/>
      <c r="BC1736" s="524"/>
      <c r="BD1736" s="523"/>
      <c r="BE1736" s="524"/>
      <c r="BF1736" s="524"/>
      <c r="BG1736" s="426">
        <f t="shared" si="37"/>
        <v>0</v>
      </c>
      <c r="BH1736" s="426">
        <f t="shared" si="38"/>
        <v>0</v>
      </c>
      <c r="BI1736" s="426">
        <f t="shared" si="39"/>
        <v>0</v>
      </c>
      <c r="BJ1736" s="426">
        <f t="shared" si="40"/>
        <v>0</v>
      </c>
      <c r="BK1736" s="425" t="b">
        <f t="shared" si="41"/>
        <v>0</v>
      </c>
    </row>
    <row r="1737" spans="1:63" ht="15.75" customHeight="1">
      <c r="A1737" s="174"/>
      <c r="B1737" s="174"/>
      <c r="C1737" s="174"/>
      <c r="D1737" s="63"/>
      <c r="E1737" s="63"/>
      <c r="F1737" s="174"/>
      <c r="G1737" s="174"/>
      <c r="H1737" s="174"/>
      <c r="I1737" s="174"/>
      <c r="J1737" s="174"/>
      <c r="K1737" s="174"/>
      <c r="L1737" s="174"/>
      <c r="M1737" s="174"/>
      <c r="N1737" s="174"/>
      <c r="O1737" s="63"/>
      <c r="P1737" s="63"/>
      <c r="Q1737" s="174"/>
      <c r="R1737" s="63"/>
      <c r="S1737" s="174"/>
      <c r="T1737" s="174"/>
      <c r="U1737" s="174"/>
      <c r="V1737" s="63"/>
      <c r="W1737" s="174"/>
      <c r="X1737" s="174"/>
      <c r="Y1737" s="429"/>
      <c r="Z1737" s="63"/>
      <c r="AA1737" s="63"/>
      <c r="AB1737" s="63"/>
      <c r="AC1737" s="63"/>
      <c r="AD1737" s="174"/>
      <c r="AE1737" s="174"/>
      <c r="AF1737" s="466"/>
      <c r="AG1737" s="174"/>
      <c r="AH1737" s="174"/>
      <c r="AI1737" s="174"/>
      <c r="AJ1737" s="174"/>
      <c r="AK1737" s="174"/>
      <c r="AL1737" s="174"/>
      <c r="AM1737" s="174"/>
      <c r="AN1737" s="174"/>
      <c r="AO1737" s="174"/>
      <c r="AP1737" s="174"/>
      <c r="AQ1737" s="174"/>
      <c r="AR1737" s="174"/>
      <c r="AS1737" s="174"/>
      <c r="AT1737" s="415"/>
      <c r="AU1737" s="174"/>
      <c r="AV1737" s="437"/>
      <c r="AW1737" s="523"/>
      <c r="AX1737" s="524"/>
      <c r="AY1737" s="422"/>
      <c r="AZ1737" s="524"/>
      <c r="BA1737" s="524"/>
      <c r="BB1737" s="422"/>
      <c r="BC1737" s="524"/>
      <c r="BD1737" s="523"/>
      <c r="BE1737" s="524"/>
      <c r="BF1737" s="524"/>
      <c r="BG1737" s="426">
        <f t="shared" si="37"/>
        <v>0</v>
      </c>
      <c r="BH1737" s="426">
        <f t="shared" si="38"/>
        <v>0</v>
      </c>
      <c r="BI1737" s="426">
        <f t="shared" si="39"/>
        <v>0</v>
      </c>
      <c r="BJ1737" s="426">
        <f t="shared" si="40"/>
        <v>0</v>
      </c>
      <c r="BK1737" s="425" t="b">
        <f t="shared" si="41"/>
        <v>0</v>
      </c>
    </row>
    <row r="1738" spans="1:63" ht="15.75" customHeight="1">
      <c r="A1738" s="174"/>
      <c r="B1738" s="174"/>
      <c r="C1738" s="174"/>
      <c r="D1738" s="63"/>
      <c r="E1738" s="63"/>
      <c r="F1738" s="174"/>
      <c r="G1738" s="174"/>
      <c r="H1738" s="174"/>
      <c r="I1738" s="174"/>
      <c r="J1738" s="174"/>
      <c r="K1738" s="174"/>
      <c r="L1738" s="174"/>
      <c r="M1738" s="174"/>
      <c r="N1738" s="174"/>
      <c r="O1738" s="63"/>
      <c r="P1738" s="63"/>
      <c r="Q1738" s="174"/>
      <c r="R1738" s="63"/>
      <c r="S1738" s="174"/>
      <c r="T1738" s="174"/>
      <c r="U1738" s="174"/>
      <c r="V1738" s="63"/>
      <c r="W1738" s="174"/>
      <c r="X1738" s="174"/>
      <c r="Y1738" s="429"/>
      <c r="Z1738" s="63"/>
      <c r="AA1738" s="63"/>
      <c r="AB1738" s="63"/>
      <c r="AC1738" s="63"/>
      <c r="AD1738" s="174"/>
      <c r="AE1738" s="174"/>
      <c r="AF1738" s="466"/>
      <c r="AG1738" s="174"/>
      <c r="AH1738" s="174"/>
      <c r="AI1738" s="174"/>
      <c r="AJ1738" s="174"/>
      <c r="AK1738" s="174"/>
      <c r="AL1738" s="174"/>
      <c r="AM1738" s="174"/>
      <c r="AN1738" s="174"/>
      <c r="AO1738" s="174"/>
      <c r="AP1738" s="174"/>
      <c r="AQ1738" s="174"/>
      <c r="AR1738" s="174"/>
      <c r="AS1738" s="174"/>
      <c r="AT1738" s="415"/>
      <c r="AU1738" s="174"/>
      <c r="AV1738" s="437"/>
      <c r="AW1738" s="523"/>
      <c r="AX1738" s="524"/>
      <c r="AY1738" s="422"/>
      <c r="AZ1738" s="524"/>
      <c r="BA1738" s="524"/>
      <c r="BB1738" s="422"/>
      <c r="BC1738" s="524"/>
      <c r="BD1738" s="523"/>
      <c r="BE1738" s="524"/>
      <c r="BF1738" s="524"/>
      <c r="BG1738" s="426">
        <f t="shared" si="37"/>
        <v>0</v>
      </c>
      <c r="BH1738" s="426">
        <f t="shared" si="38"/>
        <v>0</v>
      </c>
      <c r="BI1738" s="426">
        <f t="shared" si="39"/>
        <v>0</v>
      </c>
      <c r="BJ1738" s="426">
        <f t="shared" si="40"/>
        <v>0</v>
      </c>
      <c r="BK1738" s="425" t="b">
        <f t="shared" si="41"/>
        <v>0</v>
      </c>
    </row>
    <row r="1739" spans="1:63" ht="15.75" customHeight="1">
      <c r="A1739" s="174"/>
      <c r="B1739" s="174"/>
      <c r="C1739" s="174"/>
      <c r="D1739" s="63"/>
      <c r="E1739" s="63"/>
      <c r="F1739" s="174"/>
      <c r="G1739" s="174"/>
      <c r="H1739" s="174"/>
      <c r="I1739" s="174"/>
      <c r="J1739" s="174"/>
      <c r="K1739" s="174"/>
      <c r="L1739" s="174"/>
      <c r="M1739" s="174"/>
      <c r="N1739" s="174"/>
      <c r="O1739" s="63"/>
      <c r="P1739" s="63"/>
      <c r="Q1739" s="174"/>
      <c r="R1739" s="63"/>
      <c r="S1739" s="174"/>
      <c r="T1739" s="174"/>
      <c r="U1739" s="174"/>
      <c r="V1739" s="63"/>
      <c r="W1739" s="174"/>
      <c r="X1739" s="174"/>
      <c r="Y1739" s="429"/>
      <c r="Z1739" s="63"/>
      <c r="AA1739" s="63"/>
      <c r="AB1739" s="63"/>
      <c r="AC1739" s="63"/>
      <c r="AD1739" s="174"/>
      <c r="AE1739" s="174"/>
      <c r="AF1739" s="466"/>
      <c r="AG1739" s="174"/>
      <c r="AH1739" s="174"/>
      <c r="AI1739" s="174"/>
      <c r="AJ1739" s="174"/>
      <c r="AK1739" s="174"/>
      <c r="AL1739" s="174"/>
      <c r="AM1739" s="174"/>
      <c r="AN1739" s="174"/>
      <c r="AO1739" s="174"/>
      <c r="AP1739" s="174"/>
      <c r="AQ1739" s="174"/>
      <c r="AR1739" s="174"/>
      <c r="AS1739" s="174"/>
      <c r="AT1739" s="415"/>
      <c r="AU1739" s="174"/>
      <c r="AV1739" s="437"/>
      <c r="AW1739" s="523"/>
      <c r="AX1739" s="524"/>
      <c r="AY1739" s="422"/>
      <c r="AZ1739" s="524"/>
      <c r="BA1739" s="524"/>
      <c r="BB1739" s="422"/>
      <c r="BC1739" s="524"/>
      <c r="BD1739" s="523"/>
      <c r="BE1739" s="524"/>
      <c r="BF1739" s="524"/>
      <c r="BG1739" s="426">
        <f t="shared" si="37"/>
        <v>0</v>
      </c>
      <c r="BH1739" s="426">
        <f t="shared" si="38"/>
        <v>0</v>
      </c>
      <c r="BI1739" s="426">
        <f t="shared" si="39"/>
        <v>0</v>
      </c>
      <c r="BJ1739" s="426">
        <f t="shared" si="40"/>
        <v>0</v>
      </c>
      <c r="BK1739" s="425" t="b">
        <f t="shared" si="41"/>
        <v>0</v>
      </c>
    </row>
    <row r="1740" spans="1:63" ht="15.75" customHeight="1">
      <c r="A1740" s="174"/>
      <c r="B1740" s="174"/>
      <c r="C1740" s="174"/>
      <c r="D1740" s="63"/>
      <c r="E1740" s="63"/>
      <c r="F1740" s="174"/>
      <c r="G1740" s="174"/>
      <c r="H1740" s="174"/>
      <c r="I1740" s="174"/>
      <c r="J1740" s="174"/>
      <c r="K1740" s="174"/>
      <c r="L1740" s="174"/>
      <c r="M1740" s="174"/>
      <c r="N1740" s="174"/>
      <c r="O1740" s="63"/>
      <c r="P1740" s="63"/>
      <c r="Q1740" s="174"/>
      <c r="R1740" s="63"/>
      <c r="S1740" s="174"/>
      <c r="T1740" s="174"/>
      <c r="U1740" s="174"/>
      <c r="V1740" s="63"/>
      <c r="W1740" s="174"/>
      <c r="X1740" s="174"/>
      <c r="Y1740" s="429"/>
      <c r="Z1740" s="63"/>
      <c r="AA1740" s="63"/>
      <c r="AB1740" s="63"/>
      <c r="AC1740" s="63"/>
      <c r="AD1740" s="174"/>
      <c r="AE1740" s="174"/>
      <c r="AF1740" s="466"/>
      <c r="AG1740" s="174"/>
      <c r="AH1740" s="174"/>
      <c r="AI1740" s="174"/>
      <c r="AJ1740" s="174"/>
      <c r="AK1740" s="174"/>
      <c r="AL1740" s="174"/>
      <c r="AM1740" s="174"/>
      <c r="AN1740" s="174"/>
      <c r="AO1740" s="174"/>
      <c r="AP1740" s="174"/>
      <c r="AQ1740" s="174"/>
      <c r="AR1740" s="174"/>
      <c r="AS1740" s="174"/>
      <c r="AT1740" s="415"/>
      <c r="AU1740" s="174"/>
      <c r="AV1740" s="437"/>
      <c r="AW1740" s="523"/>
      <c r="AX1740" s="524"/>
      <c r="AY1740" s="422"/>
      <c r="AZ1740" s="524"/>
      <c r="BA1740" s="524"/>
      <c r="BB1740" s="422"/>
      <c r="BC1740" s="524"/>
      <c r="BD1740" s="523"/>
      <c r="BE1740" s="524"/>
      <c r="BF1740" s="524"/>
      <c r="BG1740" s="426">
        <f t="shared" si="37"/>
        <v>0</v>
      </c>
      <c r="BH1740" s="426">
        <f t="shared" si="38"/>
        <v>0</v>
      </c>
      <c r="BI1740" s="426">
        <f t="shared" si="39"/>
        <v>0</v>
      </c>
      <c r="BJ1740" s="426">
        <f t="shared" si="40"/>
        <v>0</v>
      </c>
      <c r="BK1740" s="425" t="b">
        <f t="shared" si="41"/>
        <v>0</v>
      </c>
    </row>
    <row r="1741" spans="1:63" ht="15.75" customHeight="1">
      <c r="A1741" s="174"/>
      <c r="B1741" s="174"/>
      <c r="C1741" s="174"/>
      <c r="D1741" s="63"/>
      <c r="E1741" s="63"/>
      <c r="F1741" s="174"/>
      <c r="G1741" s="174"/>
      <c r="H1741" s="174"/>
      <c r="I1741" s="174"/>
      <c r="J1741" s="174"/>
      <c r="K1741" s="174"/>
      <c r="L1741" s="174"/>
      <c r="M1741" s="174"/>
      <c r="N1741" s="174"/>
      <c r="O1741" s="63"/>
      <c r="P1741" s="63"/>
      <c r="Q1741" s="174"/>
      <c r="R1741" s="63"/>
      <c r="S1741" s="174"/>
      <c r="T1741" s="174"/>
      <c r="U1741" s="174"/>
      <c r="V1741" s="63"/>
      <c r="W1741" s="174"/>
      <c r="X1741" s="174"/>
      <c r="Y1741" s="429"/>
      <c r="Z1741" s="63"/>
      <c r="AA1741" s="63"/>
      <c r="AB1741" s="63"/>
      <c r="AC1741" s="63"/>
      <c r="AD1741" s="174"/>
      <c r="AE1741" s="174"/>
      <c r="AF1741" s="466"/>
      <c r="AG1741" s="174"/>
      <c r="AH1741" s="174"/>
      <c r="AI1741" s="174"/>
      <c r="AJ1741" s="174"/>
      <c r="AK1741" s="174"/>
      <c r="AL1741" s="174"/>
      <c r="AM1741" s="174"/>
      <c r="AN1741" s="174"/>
      <c r="AO1741" s="174"/>
      <c r="AP1741" s="174"/>
      <c r="AQ1741" s="174"/>
      <c r="AR1741" s="174"/>
      <c r="AS1741" s="174"/>
      <c r="AT1741" s="415"/>
      <c r="AU1741" s="174"/>
      <c r="AV1741" s="437"/>
      <c r="AW1741" s="523"/>
      <c r="AX1741" s="524"/>
      <c r="AY1741" s="422"/>
      <c r="AZ1741" s="524"/>
      <c r="BA1741" s="524"/>
      <c r="BB1741" s="422"/>
      <c r="BC1741" s="524"/>
      <c r="BD1741" s="523"/>
      <c r="BE1741" s="524"/>
      <c r="BF1741" s="524"/>
      <c r="BG1741" s="426">
        <f t="shared" si="37"/>
        <v>0</v>
      </c>
      <c r="BH1741" s="426">
        <f t="shared" si="38"/>
        <v>0</v>
      </c>
      <c r="BI1741" s="426">
        <f t="shared" si="39"/>
        <v>0</v>
      </c>
      <c r="BJ1741" s="426">
        <f t="shared" si="40"/>
        <v>0</v>
      </c>
      <c r="BK1741" s="425" t="b">
        <f t="shared" si="41"/>
        <v>0</v>
      </c>
    </row>
    <row r="1742" spans="1:63" ht="15.75" customHeight="1">
      <c r="A1742" s="174"/>
      <c r="B1742" s="174"/>
      <c r="C1742" s="174"/>
      <c r="D1742" s="63"/>
      <c r="E1742" s="63"/>
      <c r="F1742" s="174"/>
      <c r="G1742" s="174"/>
      <c r="H1742" s="174"/>
      <c r="I1742" s="174"/>
      <c r="J1742" s="174"/>
      <c r="K1742" s="174"/>
      <c r="L1742" s="174"/>
      <c r="M1742" s="174"/>
      <c r="N1742" s="174"/>
      <c r="O1742" s="63"/>
      <c r="P1742" s="63"/>
      <c r="Q1742" s="174"/>
      <c r="R1742" s="63"/>
      <c r="S1742" s="174"/>
      <c r="T1742" s="174"/>
      <c r="U1742" s="174"/>
      <c r="V1742" s="63"/>
      <c r="W1742" s="174"/>
      <c r="X1742" s="174"/>
      <c r="Y1742" s="429"/>
      <c r="Z1742" s="63"/>
      <c r="AA1742" s="63"/>
      <c r="AB1742" s="63"/>
      <c r="AC1742" s="63"/>
      <c r="AD1742" s="174"/>
      <c r="AE1742" s="174"/>
      <c r="AF1742" s="466"/>
      <c r="AG1742" s="174"/>
      <c r="AH1742" s="174"/>
      <c r="AI1742" s="174"/>
      <c r="AJ1742" s="174"/>
      <c r="AK1742" s="174"/>
      <c r="AL1742" s="174"/>
      <c r="AM1742" s="174"/>
      <c r="AN1742" s="174"/>
      <c r="AO1742" s="174"/>
      <c r="AP1742" s="174"/>
      <c r="AQ1742" s="174"/>
      <c r="AR1742" s="174"/>
      <c r="AS1742" s="174"/>
      <c r="AT1742" s="415"/>
      <c r="AU1742" s="174"/>
      <c r="AV1742" s="437"/>
      <c r="AW1742" s="523"/>
      <c r="AX1742" s="524"/>
      <c r="AY1742" s="422"/>
      <c r="AZ1742" s="524"/>
      <c r="BA1742" s="524"/>
      <c r="BB1742" s="422"/>
      <c r="BC1742" s="524"/>
      <c r="BD1742" s="523"/>
      <c r="BE1742" s="524"/>
      <c r="BF1742" s="524"/>
      <c r="BG1742" s="426">
        <f t="shared" si="37"/>
        <v>0</v>
      </c>
      <c r="BH1742" s="426">
        <f t="shared" si="38"/>
        <v>0</v>
      </c>
      <c r="BI1742" s="426">
        <f t="shared" si="39"/>
        <v>0</v>
      </c>
      <c r="BJ1742" s="426">
        <f t="shared" si="40"/>
        <v>0</v>
      </c>
      <c r="BK1742" s="425" t="b">
        <f t="shared" si="41"/>
        <v>0</v>
      </c>
    </row>
    <row r="1743" spans="1:63" ht="15.75" customHeight="1">
      <c r="A1743" s="174"/>
      <c r="B1743" s="174"/>
      <c r="C1743" s="174"/>
      <c r="D1743" s="63"/>
      <c r="E1743" s="63"/>
      <c r="F1743" s="174"/>
      <c r="G1743" s="174"/>
      <c r="H1743" s="174"/>
      <c r="I1743" s="174"/>
      <c r="J1743" s="174"/>
      <c r="K1743" s="174"/>
      <c r="L1743" s="174"/>
      <c r="M1743" s="174"/>
      <c r="N1743" s="174"/>
      <c r="O1743" s="63"/>
      <c r="P1743" s="63"/>
      <c r="Q1743" s="174"/>
      <c r="R1743" s="63"/>
      <c r="S1743" s="174"/>
      <c r="T1743" s="174"/>
      <c r="U1743" s="174"/>
      <c r="V1743" s="63"/>
      <c r="W1743" s="174"/>
      <c r="X1743" s="174"/>
      <c r="Y1743" s="429"/>
      <c r="Z1743" s="63"/>
      <c r="AA1743" s="63"/>
      <c r="AB1743" s="63"/>
      <c r="AC1743" s="63"/>
      <c r="AD1743" s="174"/>
      <c r="AE1743" s="174"/>
      <c r="AF1743" s="466"/>
      <c r="AG1743" s="174"/>
      <c r="AH1743" s="174"/>
      <c r="AI1743" s="174"/>
      <c r="AJ1743" s="174"/>
      <c r="AK1743" s="174"/>
      <c r="AL1743" s="174"/>
      <c r="AM1743" s="174"/>
      <c r="AN1743" s="174"/>
      <c r="AO1743" s="174"/>
      <c r="AP1743" s="174"/>
      <c r="AQ1743" s="174"/>
      <c r="AR1743" s="174"/>
      <c r="AS1743" s="174"/>
      <c r="AT1743" s="415"/>
      <c r="AU1743" s="174"/>
      <c r="AV1743" s="437"/>
      <c r="AW1743" s="523"/>
      <c r="AX1743" s="524"/>
      <c r="AY1743" s="422"/>
      <c r="AZ1743" s="524"/>
      <c r="BA1743" s="524"/>
      <c r="BB1743" s="422"/>
      <c r="BC1743" s="524"/>
      <c r="BD1743" s="523"/>
      <c r="BE1743" s="524"/>
      <c r="BF1743" s="524"/>
      <c r="BG1743" s="426">
        <f t="shared" si="37"/>
        <v>0</v>
      </c>
      <c r="BH1743" s="426">
        <f t="shared" si="38"/>
        <v>0</v>
      </c>
      <c r="BI1743" s="426">
        <f t="shared" si="39"/>
        <v>0</v>
      </c>
      <c r="BJ1743" s="426">
        <f t="shared" si="40"/>
        <v>0</v>
      </c>
      <c r="BK1743" s="425" t="b">
        <f t="shared" si="41"/>
        <v>0</v>
      </c>
    </row>
    <row r="1744" spans="1:63" ht="15.75" customHeight="1">
      <c r="A1744" s="174"/>
      <c r="B1744" s="174"/>
      <c r="C1744" s="174"/>
      <c r="D1744" s="63"/>
      <c r="E1744" s="63"/>
      <c r="F1744" s="174"/>
      <c r="G1744" s="174"/>
      <c r="H1744" s="174"/>
      <c r="I1744" s="174"/>
      <c r="J1744" s="174"/>
      <c r="K1744" s="174"/>
      <c r="L1744" s="174"/>
      <c r="M1744" s="174"/>
      <c r="N1744" s="174"/>
      <c r="O1744" s="63"/>
      <c r="P1744" s="63"/>
      <c r="Q1744" s="174"/>
      <c r="R1744" s="63"/>
      <c r="S1744" s="174"/>
      <c r="T1744" s="174"/>
      <c r="U1744" s="174"/>
      <c r="V1744" s="63"/>
      <c r="W1744" s="174"/>
      <c r="X1744" s="174"/>
      <c r="Y1744" s="429"/>
      <c r="Z1744" s="63"/>
      <c r="AA1744" s="63"/>
      <c r="AB1744" s="63"/>
      <c r="AC1744" s="63"/>
      <c r="AD1744" s="174"/>
      <c r="AE1744" s="174"/>
      <c r="AF1744" s="466"/>
      <c r="AG1744" s="174"/>
      <c r="AH1744" s="174"/>
      <c r="AI1744" s="174"/>
      <c r="AJ1744" s="174"/>
      <c r="AK1744" s="174"/>
      <c r="AL1744" s="174"/>
      <c r="AM1744" s="174"/>
      <c r="AN1744" s="174"/>
      <c r="AO1744" s="174"/>
      <c r="AP1744" s="174"/>
      <c r="AQ1744" s="174"/>
      <c r="AR1744" s="174"/>
      <c r="AS1744" s="174"/>
      <c r="AT1744" s="415"/>
      <c r="AU1744" s="174"/>
      <c r="AV1744" s="437"/>
      <c r="AW1744" s="523"/>
      <c r="AX1744" s="524"/>
      <c r="AY1744" s="422"/>
      <c r="AZ1744" s="524"/>
      <c r="BA1744" s="524"/>
      <c r="BB1744" s="422"/>
      <c r="BC1744" s="524"/>
      <c r="BD1744" s="523"/>
      <c r="BE1744" s="524"/>
      <c r="BF1744" s="524"/>
      <c r="BG1744" s="426">
        <f t="shared" si="37"/>
        <v>0</v>
      </c>
      <c r="BH1744" s="426">
        <f t="shared" si="38"/>
        <v>0</v>
      </c>
      <c r="BI1744" s="426">
        <f t="shared" si="39"/>
        <v>0</v>
      </c>
      <c r="BJ1744" s="426">
        <f t="shared" si="40"/>
        <v>0</v>
      </c>
      <c r="BK1744" s="425" t="b">
        <f t="shared" si="41"/>
        <v>0</v>
      </c>
    </row>
    <row r="1745" spans="1:63" ht="15.75" customHeight="1">
      <c r="A1745" s="174"/>
      <c r="B1745" s="174"/>
      <c r="C1745" s="174"/>
      <c r="D1745" s="63"/>
      <c r="E1745" s="63"/>
      <c r="F1745" s="174"/>
      <c r="G1745" s="174"/>
      <c r="H1745" s="174"/>
      <c r="I1745" s="174"/>
      <c r="J1745" s="174"/>
      <c r="K1745" s="174"/>
      <c r="L1745" s="174"/>
      <c r="M1745" s="174"/>
      <c r="N1745" s="174"/>
      <c r="O1745" s="63"/>
      <c r="P1745" s="63"/>
      <c r="Q1745" s="174"/>
      <c r="R1745" s="63"/>
      <c r="S1745" s="174"/>
      <c r="T1745" s="174"/>
      <c r="U1745" s="174"/>
      <c r="V1745" s="63"/>
      <c r="W1745" s="174"/>
      <c r="X1745" s="174"/>
      <c r="Y1745" s="429"/>
      <c r="Z1745" s="63"/>
      <c r="AA1745" s="63"/>
      <c r="AB1745" s="63"/>
      <c r="AC1745" s="63"/>
      <c r="AD1745" s="174"/>
      <c r="AE1745" s="174"/>
      <c r="AF1745" s="466"/>
      <c r="AG1745" s="174"/>
      <c r="AH1745" s="174"/>
      <c r="AI1745" s="174"/>
      <c r="AJ1745" s="174"/>
      <c r="AK1745" s="174"/>
      <c r="AL1745" s="174"/>
      <c r="AM1745" s="174"/>
      <c r="AN1745" s="174"/>
      <c r="AO1745" s="174"/>
      <c r="AP1745" s="174"/>
      <c r="AQ1745" s="174"/>
      <c r="AR1745" s="174"/>
      <c r="AS1745" s="174"/>
      <c r="AT1745" s="415"/>
      <c r="AU1745" s="174"/>
      <c r="AV1745" s="437"/>
      <c r="AW1745" s="523"/>
      <c r="AX1745" s="524"/>
      <c r="AY1745" s="422"/>
      <c r="AZ1745" s="524"/>
      <c r="BA1745" s="524"/>
      <c r="BB1745" s="422"/>
      <c r="BC1745" s="524"/>
      <c r="BD1745" s="523"/>
      <c r="BE1745" s="524"/>
      <c r="BF1745" s="524"/>
      <c r="BG1745" s="426">
        <f t="shared" si="37"/>
        <v>0</v>
      </c>
      <c r="BH1745" s="426">
        <f t="shared" si="38"/>
        <v>0</v>
      </c>
      <c r="BI1745" s="426">
        <f t="shared" si="39"/>
        <v>0</v>
      </c>
      <c r="BJ1745" s="426">
        <f t="shared" si="40"/>
        <v>0</v>
      </c>
      <c r="BK1745" s="425" t="b">
        <f t="shared" si="41"/>
        <v>0</v>
      </c>
    </row>
    <row r="1746" spans="1:63" ht="15.75" customHeight="1">
      <c r="A1746" s="174"/>
      <c r="B1746" s="174"/>
      <c r="C1746" s="174"/>
      <c r="D1746" s="63"/>
      <c r="E1746" s="63"/>
      <c r="F1746" s="174"/>
      <c r="G1746" s="174"/>
      <c r="H1746" s="174"/>
      <c r="I1746" s="174"/>
      <c r="J1746" s="174"/>
      <c r="K1746" s="174"/>
      <c r="L1746" s="174"/>
      <c r="M1746" s="174"/>
      <c r="N1746" s="174"/>
      <c r="O1746" s="63"/>
      <c r="P1746" s="63"/>
      <c r="Q1746" s="174"/>
      <c r="R1746" s="63"/>
      <c r="S1746" s="174"/>
      <c r="T1746" s="174"/>
      <c r="U1746" s="174"/>
      <c r="V1746" s="63"/>
      <c r="W1746" s="174"/>
      <c r="X1746" s="174"/>
      <c r="Y1746" s="429"/>
      <c r="Z1746" s="63"/>
      <c r="AA1746" s="63"/>
      <c r="AB1746" s="63"/>
      <c r="AC1746" s="63"/>
      <c r="AD1746" s="174"/>
      <c r="AE1746" s="174"/>
      <c r="AF1746" s="466"/>
      <c r="AG1746" s="174"/>
      <c r="AH1746" s="174"/>
      <c r="AI1746" s="174"/>
      <c r="AJ1746" s="174"/>
      <c r="AK1746" s="174"/>
      <c r="AL1746" s="174"/>
      <c r="AM1746" s="174"/>
      <c r="AN1746" s="174"/>
      <c r="AO1746" s="174"/>
      <c r="AP1746" s="174"/>
      <c r="AQ1746" s="174"/>
      <c r="AR1746" s="174"/>
      <c r="AS1746" s="174"/>
      <c r="AT1746" s="415"/>
      <c r="AU1746" s="174"/>
      <c r="AV1746" s="437"/>
      <c r="AW1746" s="523"/>
      <c r="AX1746" s="524"/>
      <c r="AY1746" s="422"/>
      <c r="AZ1746" s="524"/>
      <c r="BA1746" s="524"/>
      <c r="BB1746" s="422"/>
      <c r="BC1746" s="524"/>
      <c r="BD1746" s="523"/>
      <c r="BE1746" s="524"/>
      <c r="BF1746" s="524"/>
      <c r="BG1746" s="426">
        <f t="shared" si="37"/>
        <v>0</v>
      </c>
      <c r="BH1746" s="426">
        <f t="shared" si="38"/>
        <v>0</v>
      </c>
      <c r="BI1746" s="426">
        <f t="shared" si="39"/>
        <v>0</v>
      </c>
      <c r="BJ1746" s="426">
        <f t="shared" si="40"/>
        <v>0</v>
      </c>
      <c r="BK1746" s="425" t="b">
        <f t="shared" si="41"/>
        <v>0</v>
      </c>
    </row>
    <row r="1747" spans="1:63" ht="15.75" customHeight="1">
      <c r="A1747" s="174"/>
      <c r="B1747" s="174"/>
      <c r="C1747" s="174"/>
      <c r="D1747" s="63"/>
      <c r="E1747" s="63"/>
      <c r="F1747" s="174"/>
      <c r="G1747" s="174"/>
      <c r="H1747" s="174"/>
      <c r="I1747" s="174"/>
      <c r="J1747" s="174"/>
      <c r="K1747" s="174"/>
      <c r="L1747" s="174"/>
      <c r="M1747" s="174"/>
      <c r="N1747" s="174"/>
      <c r="O1747" s="63"/>
      <c r="P1747" s="63"/>
      <c r="Q1747" s="174"/>
      <c r="R1747" s="63"/>
      <c r="S1747" s="174"/>
      <c r="T1747" s="174"/>
      <c r="U1747" s="174"/>
      <c r="V1747" s="63"/>
      <c r="W1747" s="174"/>
      <c r="X1747" s="174"/>
      <c r="Y1747" s="429"/>
      <c r="Z1747" s="63"/>
      <c r="AA1747" s="63"/>
      <c r="AB1747" s="63"/>
      <c r="AC1747" s="63"/>
      <c r="AD1747" s="174"/>
      <c r="AE1747" s="174"/>
      <c r="AF1747" s="466"/>
      <c r="AG1747" s="174"/>
      <c r="AH1747" s="174"/>
      <c r="AI1747" s="174"/>
      <c r="AJ1747" s="174"/>
      <c r="AK1747" s="174"/>
      <c r="AL1747" s="174"/>
      <c r="AM1747" s="174"/>
      <c r="AN1747" s="174"/>
      <c r="AO1747" s="174"/>
      <c r="AP1747" s="174"/>
      <c r="AQ1747" s="174"/>
      <c r="AR1747" s="174"/>
      <c r="AS1747" s="174"/>
      <c r="AT1747" s="415"/>
      <c r="AU1747" s="174"/>
      <c r="AV1747" s="437"/>
      <c r="AW1747" s="523"/>
      <c r="AX1747" s="524"/>
      <c r="AY1747" s="422"/>
      <c r="AZ1747" s="524"/>
      <c r="BA1747" s="524"/>
      <c r="BB1747" s="422"/>
      <c r="BC1747" s="524"/>
      <c r="BD1747" s="523"/>
      <c r="BE1747" s="524"/>
      <c r="BF1747" s="524"/>
      <c r="BG1747" s="426">
        <f t="shared" si="37"/>
        <v>0</v>
      </c>
      <c r="BH1747" s="426">
        <f t="shared" si="38"/>
        <v>0</v>
      </c>
      <c r="BI1747" s="426">
        <f t="shared" si="39"/>
        <v>0</v>
      </c>
      <c r="BJ1747" s="426">
        <f t="shared" si="40"/>
        <v>0</v>
      </c>
      <c r="BK1747" s="425" t="b">
        <f t="shared" si="41"/>
        <v>0</v>
      </c>
    </row>
    <row r="1748" spans="1:63" ht="15.75" customHeight="1">
      <c r="A1748" s="174"/>
      <c r="B1748" s="174"/>
      <c r="C1748" s="174"/>
      <c r="D1748" s="63"/>
      <c r="E1748" s="63"/>
      <c r="F1748" s="174"/>
      <c r="G1748" s="174"/>
      <c r="H1748" s="174"/>
      <c r="I1748" s="174"/>
      <c r="J1748" s="174"/>
      <c r="K1748" s="174"/>
      <c r="L1748" s="174"/>
      <c r="M1748" s="174"/>
      <c r="N1748" s="174"/>
      <c r="O1748" s="63"/>
      <c r="P1748" s="63"/>
      <c r="Q1748" s="174"/>
      <c r="R1748" s="63"/>
      <c r="S1748" s="174"/>
      <c r="T1748" s="174"/>
      <c r="U1748" s="174"/>
      <c r="V1748" s="63"/>
      <c r="W1748" s="174"/>
      <c r="X1748" s="174"/>
      <c r="Y1748" s="429"/>
      <c r="Z1748" s="63"/>
      <c r="AA1748" s="63"/>
      <c r="AB1748" s="63"/>
      <c r="AC1748" s="63"/>
      <c r="AD1748" s="174"/>
      <c r="AE1748" s="174"/>
      <c r="AF1748" s="466"/>
      <c r="AG1748" s="174"/>
      <c r="AH1748" s="174"/>
      <c r="AI1748" s="174"/>
      <c r="AJ1748" s="174"/>
      <c r="AK1748" s="174"/>
      <c r="AL1748" s="174"/>
      <c r="AM1748" s="174"/>
      <c r="AN1748" s="174"/>
      <c r="AO1748" s="174"/>
      <c r="AP1748" s="174"/>
      <c r="AQ1748" s="174"/>
      <c r="AR1748" s="174"/>
      <c r="AS1748" s="174"/>
      <c r="AT1748" s="415"/>
      <c r="AU1748" s="174"/>
      <c r="AV1748" s="437"/>
      <c r="AW1748" s="523"/>
      <c r="AX1748" s="524"/>
      <c r="AY1748" s="422"/>
      <c r="AZ1748" s="524"/>
      <c r="BA1748" s="524"/>
      <c r="BB1748" s="422"/>
      <c r="BC1748" s="524"/>
      <c r="BD1748" s="523"/>
      <c r="BE1748" s="524"/>
      <c r="BF1748" s="524"/>
      <c r="BG1748" s="426">
        <f t="shared" si="37"/>
        <v>0</v>
      </c>
      <c r="BH1748" s="426">
        <f t="shared" si="38"/>
        <v>0</v>
      </c>
      <c r="BI1748" s="426">
        <f t="shared" si="39"/>
        <v>0</v>
      </c>
      <c r="BJ1748" s="426">
        <f t="shared" si="40"/>
        <v>0</v>
      </c>
      <c r="BK1748" s="425" t="b">
        <f t="shared" si="41"/>
        <v>0</v>
      </c>
    </row>
    <row r="1749" spans="1:63" ht="15.75" customHeight="1">
      <c r="A1749" s="174"/>
      <c r="B1749" s="174"/>
      <c r="C1749" s="174"/>
      <c r="D1749" s="63"/>
      <c r="E1749" s="63"/>
      <c r="F1749" s="174"/>
      <c r="G1749" s="174"/>
      <c r="H1749" s="174"/>
      <c r="I1749" s="174"/>
      <c r="J1749" s="174"/>
      <c r="K1749" s="174"/>
      <c r="L1749" s="174"/>
      <c r="M1749" s="174"/>
      <c r="N1749" s="174"/>
      <c r="O1749" s="63"/>
      <c r="P1749" s="63"/>
      <c r="Q1749" s="174"/>
      <c r="R1749" s="63"/>
      <c r="S1749" s="174"/>
      <c r="T1749" s="174"/>
      <c r="U1749" s="174"/>
      <c r="V1749" s="63"/>
      <c r="W1749" s="174"/>
      <c r="X1749" s="174"/>
      <c r="Y1749" s="429"/>
      <c r="Z1749" s="63"/>
      <c r="AA1749" s="63"/>
      <c r="AB1749" s="63"/>
      <c r="AC1749" s="63"/>
      <c r="AD1749" s="174"/>
      <c r="AE1749" s="174"/>
      <c r="AF1749" s="466"/>
      <c r="AG1749" s="174"/>
      <c r="AH1749" s="174"/>
      <c r="AI1749" s="174"/>
      <c r="AJ1749" s="174"/>
      <c r="AK1749" s="174"/>
      <c r="AL1749" s="174"/>
      <c r="AM1749" s="174"/>
      <c r="AN1749" s="174"/>
      <c r="AO1749" s="174"/>
      <c r="AP1749" s="174"/>
      <c r="AQ1749" s="174"/>
      <c r="AR1749" s="174"/>
      <c r="AS1749" s="174"/>
      <c r="AT1749" s="415"/>
      <c r="AU1749" s="174"/>
      <c r="AV1749" s="437"/>
      <c r="AW1749" s="523"/>
      <c r="AX1749" s="524"/>
      <c r="AY1749" s="422"/>
      <c r="AZ1749" s="524"/>
      <c r="BA1749" s="524"/>
      <c r="BB1749" s="422"/>
      <c r="BC1749" s="524"/>
      <c r="BD1749" s="523"/>
      <c r="BE1749" s="524"/>
      <c r="BF1749" s="524"/>
      <c r="BG1749" s="426">
        <f t="shared" si="37"/>
        <v>0</v>
      </c>
      <c r="BH1749" s="426">
        <f t="shared" si="38"/>
        <v>0</v>
      </c>
      <c r="BI1749" s="426">
        <f t="shared" si="39"/>
        <v>0</v>
      </c>
      <c r="BJ1749" s="426">
        <f t="shared" si="40"/>
        <v>0</v>
      </c>
      <c r="BK1749" s="425" t="b">
        <f t="shared" si="41"/>
        <v>0</v>
      </c>
    </row>
    <row r="1750" spans="1:63" ht="15.75" customHeight="1">
      <c r="A1750" s="174"/>
      <c r="B1750" s="174"/>
      <c r="C1750" s="174"/>
      <c r="D1750" s="63"/>
      <c r="E1750" s="63"/>
      <c r="F1750" s="174"/>
      <c r="G1750" s="174"/>
      <c r="H1750" s="174"/>
      <c r="I1750" s="174"/>
      <c r="J1750" s="174"/>
      <c r="K1750" s="174"/>
      <c r="L1750" s="174"/>
      <c r="M1750" s="174"/>
      <c r="N1750" s="174"/>
      <c r="O1750" s="63"/>
      <c r="P1750" s="63"/>
      <c r="Q1750" s="174"/>
      <c r="R1750" s="63"/>
      <c r="S1750" s="174"/>
      <c r="T1750" s="174"/>
      <c r="U1750" s="174"/>
      <c r="V1750" s="63"/>
      <c r="W1750" s="174"/>
      <c r="X1750" s="174"/>
      <c r="Y1750" s="429"/>
      <c r="Z1750" s="63"/>
      <c r="AA1750" s="63"/>
      <c r="AB1750" s="63"/>
      <c r="AC1750" s="63"/>
      <c r="AD1750" s="174"/>
      <c r="AE1750" s="174"/>
      <c r="AF1750" s="466"/>
      <c r="AG1750" s="174"/>
      <c r="AH1750" s="174"/>
      <c r="AI1750" s="174"/>
      <c r="AJ1750" s="174"/>
      <c r="AK1750" s="174"/>
      <c r="AL1750" s="174"/>
      <c r="AM1750" s="174"/>
      <c r="AN1750" s="174"/>
      <c r="AO1750" s="174"/>
      <c r="AP1750" s="174"/>
      <c r="AQ1750" s="174"/>
      <c r="AR1750" s="174"/>
      <c r="AS1750" s="174"/>
      <c r="AT1750" s="415"/>
      <c r="AU1750" s="174"/>
      <c r="AV1750" s="437"/>
      <c r="AW1750" s="523"/>
      <c r="AX1750" s="524"/>
      <c r="AY1750" s="422"/>
      <c r="AZ1750" s="524"/>
      <c r="BA1750" s="524"/>
      <c r="BB1750" s="422"/>
      <c r="BC1750" s="524"/>
      <c r="BD1750" s="523"/>
      <c r="BE1750" s="524"/>
      <c r="BF1750" s="524"/>
      <c r="BG1750" s="426">
        <f t="shared" si="37"/>
        <v>0</v>
      </c>
      <c r="BH1750" s="426">
        <f t="shared" si="38"/>
        <v>0</v>
      </c>
      <c r="BI1750" s="426">
        <f t="shared" si="39"/>
        <v>0</v>
      </c>
      <c r="BJ1750" s="426">
        <f t="shared" si="40"/>
        <v>0</v>
      </c>
      <c r="BK1750" s="425" t="b">
        <f t="shared" si="41"/>
        <v>0</v>
      </c>
    </row>
    <row r="1751" spans="1:63" ht="15.75" customHeight="1">
      <c r="A1751" s="174"/>
      <c r="B1751" s="174"/>
      <c r="C1751" s="174"/>
      <c r="D1751" s="63"/>
      <c r="E1751" s="63"/>
      <c r="F1751" s="174"/>
      <c r="G1751" s="174"/>
      <c r="H1751" s="174"/>
      <c r="I1751" s="174"/>
      <c r="J1751" s="174"/>
      <c r="K1751" s="174"/>
      <c r="L1751" s="174"/>
      <c r="M1751" s="174"/>
      <c r="N1751" s="174"/>
      <c r="O1751" s="63"/>
      <c r="P1751" s="63"/>
      <c r="Q1751" s="174"/>
      <c r="R1751" s="63"/>
      <c r="S1751" s="174"/>
      <c r="T1751" s="174"/>
      <c r="U1751" s="174"/>
      <c r="V1751" s="63"/>
      <c r="W1751" s="174"/>
      <c r="X1751" s="174"/>
      <c r="Y1751" s="429"/>
      <c r="Z1751" s="63"/>
      <c r="AA1751" s="63"/>
      <c r="AB1751" s="63"/>
      <c r="AC1751" s="63"/>
      <c r="AD1751" s="174"/>
      <c r="AE1751" s="174"/>
      <c r="AF1751" s="466"/>
      <c r="AG1751" s="174"/>
      <c r="AH1751" s="174"/>
      <c r="AI1751" s="174"/>
      <c r="AJ1751" s="174"/>
      <c r="AK1751" s="174"/>
      <c r="AL1751" s="174"/>
      <c r="AM1751" s="174"/>
      <c r="AN1751" s="174"/>
      <c r="AO1751" s="174"/>
      <c r="AP1751" s="174"/>
      <c r="AQ1751" s="174"/>
      <c r="AR1751" s="174"/>
      <c r="AS1751" s="174"/>
      <c r="AT1751" s="415"/>
      <c r="AU1751" s="174"/>
      <c r="AV1751" s="437"/>
      <c r="AW1751" s="523"/>
      <c r="AX1751" s="524"/>
      <c r="AY1751" s="422"/>
      <c r="AZ1751" s="524"/>
      <c r="BA1751" s="524"/>
      <c r="BB1751" s="422"/>
      <c r="BC1751" s="524"/>
      <c r="BD1751" s="523"/>
      <c r="BE1751" s="524"/>
      <c r="BF1751" s="524"/>
      <c r="BG1751" s="426">
        <f t="shared" si="37"/>
        <v>0</v>
      </c>
      <c r="BH1751" s="426">
        <f t="shared" si="38"/>
        <v>0</v>
      </c>
      <c r="BI1751" s="426">
        <f t="shared" si="39"/>
        <v>0</v>
      </c>
      <c r="BJ1751" s="426">
        <f t="shared" si="40"/>
        <v>0</v>
      </c>
      <c r="BK1751" s="425" t="b">
        <f t="shared" si="41"/>
        <v>0</v>
      </c>
    </row>
    <row r="1752" spans="1:63" ht="15.75" customHeight="1">
      <c r="A1752" s="174"/>
      <c r="B1752" s="174"/>
      <c r="C1752" s="174"/>
      <c r="D1752" s="63"/>
      <c r="E1752" s="63"/>
      <c r="F1752" s="174"/>
      <c r="G1752" s="174"/>
      <c r="H1752" s="174"/>
      <c r="I1752" s="174"/>
      <c r="J1752" s="174"/>
      <c r="K1752" s="174"/>
      <c r="L1752" s="174"/>
      <c r="M1752" s="174"/>
      <c r="N1752" s="174"/>
      <c r="O1752" s="63"/>
      <c r="P1752" s="63"/>
      <c r="Q1752" s="174"/>
      <c r="R1752" s="63"/>
      <c r="S1752" s="174"/>
      <c r="T1752" s="174"/>
      <c r="U1752" s="174"/>
      <c r="V1752" s="63"/>
      <c r="W1752" s="174"/>
      <c r="X1752" s="174"/>
      <c r="Y1752" s="429"/>
      <c r="Z1752" s="63"/>
      <c r="AA1752" s="63"/>
      <c r="AB1752" s="63"/>
      <c r="AC1752" s="63"/>
      <c r="AD1752" s="174"/>
      <c r="AE1752" s="174"/>
      <c r="AF1752" s="466"/>
      <c r="AG1752" s="174"/>
      <c r="AH1752" s="174"/>
      <c r="AI1752" s="174"/>
      <c r="AJ1752" s="174"/>
      <c r="AK1752" s="174"/>
      <c r="AL1752" s="174"/>
      <c r="AM1752" s="174"/>
      <c r="AN1752" s="174"/>
      <c r="AO1752" s="174"/>
      <c r="AP1752" s="174"/>
      <c r="AQ1752" s="174"/>
      <c r="AR1752" s="174"/>
      <c r="AS1752" s="174"/>
      <c r="AT1752" s="415"/>
      <c r="AU1752" s="174"/>
      <c r="AV1752" s="437"/>
      <c r="AW1752" s="523"/>
      <c r="AX1752" s="524"/>
      <c r="AY1752" s="422"/>
      <c r="AZ1752" s="524"/>
      <c r="BA1752" s="524"/>
      <c r="BB1752" s="422"/>
      <c r="BC1752" s="524"/>
      <c r="BD1752" s="523"/>
      <c r="BE1752" s="524"/>
      <c r="BF1752" s="524"/>
      <c r="BG1752" s="426">
        <f t="shared" si="37"/>
        <v>0</v>
      </c>
      <c r="BH1752" s="426">
        <f t="shared" si="38"/>
        <v>0</v>
      </c>
      <c r="BI1752" s="426">
        <f t="shared" si="39"/>
        <v>0</v>
      </c>
      <c r="BJ1752" s="426">
        <f t="shared" si="40"/>
        <v>0</v>
      </c>
      <c r="BK1752" s="425" t="b">
        <f t="shared" si="41"/>
        <v>0</v>
      </c>
    </row>
    <row r="1753" spans="1:63" ht="15.75" customHeight="1">
      <c r="A1753" s="174"/>
      <c r="B1753" s="174"/>
      <c r="C1753" s="174"/>
      <c r="D1753" s="63"/>
      <c r="E1753" s="63"/>
      <c r="F1753" s="174"/>
      <c r="G1753" s="174"/>
      <c r="H1753" s="174"/>
      <c r="I1753" s="174"/>
      <c r="J1753" s="174"/>
      <c r="K1753" s="174"/>
      <c r="L1753" s="174"/>
      <c r="M1753" s="174"/>
      <c r="N1753" s="174"/>
      <c r="O1753" s="63"/>
      <c r="P1753" s="63"/>
      <c r="Q1753" s="174"/>
      <c r="R1753" s="63"/>
      <c r="S1753" s="174"/>
      <c r="T1753" s="174"/>
      <c r="U1753" s="174"/>
      <c r="V1753" s="63"/>
      <c r="W1753" s="174"/>
      <c r="X1753" s="174"/>
      <c r="Y1753" s="429"/>
      <c r="Z1753" s="63"/>
      <c r="AA1753" s="63"/>
      <c r="AB1753" s="63"/>
      <c r="AC1753" s="63"/>
      <c r="AD1753" s="174"/>
      <c r="AE1753" s="174"/>
      <c r="AF1753" s="466"/>
      <c r="AG1753" s="174"/>
      <c r="AH1753" s="174"/>
      <c r="AI1753" s="174"/>
      <c r="AJ1753" s="174"/>
      <c r="AK1753" s="174"/>
      <c r="AL1753" s="174"/>
      <c r="AM1753" s="174"/>
      <c r="AN1753" s="174"/>
      <c r="AO1753" s="174"/>
      <c r="AP1753" s="174"/>
      <c r="AQ1753" s="174"/>
      <c r="AR1753" s="174"/>
      <c r="AS1753" s="174"/>
      <c r="AT1753" s="415"/>
      <c r="AU1753" s="174"/>
      <c r="AV1753" s="437"/>
      <c r="AW1753" s="523"/>
      <c r="AX1753" s="524"/>
      <c r="AY1753" s="422"/>
      <c r="AZ1753" s="524"/>
      <c r="BA1753" s="524"/>
      <c r="BB1753" s="422"/>
      <c r="BC1753" s="524"/>
      <c r="BD1753" s="523"/>
      <c r="BE1753" s="524"/>
      <c r="BF1753" s="524"/>
      <c r="BG1753" s="426">
        <f t="shared" si="37"/>
        <v>0</v>
      </c>
      <c r="BH1753" s="426">
        <f t="shared" si="38"/>
        <v>0</v>
      </c>
      <c r="BI1753" s="426">
        <f t="shared" si="39"/>
        <v>0</v>
      </c>
      <c r="BJ1753" s="426">
        <f t="shared" si="40"/>
        <v>0</v>
      </c>
      <c r="BK1753" s="425" t="b">
        <f t="shared" si="41"/>
        <v>0</v>
      </c>
    </row>
    <row r="1754" spans="1:63" ht="15.75" customHeight="1">
      <c r="A1754" s="174"/>
      <c r="B1754" s="174"/>
      <c r="C1754" s="174"/>
      <c r="D1754" s="63"/>
      <c r="E1754" s="63"/>
      <c r="F1754" s="174"/>
      <c r="G1754" s="174"/>
      <c r="H1754" s="174"/>
      <c r="I1754" s="174"/>
      <c r="J1754" s="174"/>
      <c r="K1754" s="174"/>
      <c r="L1754" s="174"/>
      <c r="M1754" s="174"/>
      <c r="N1754" s="174"/>
      <c r="O1754" s="63"/>
      <c r="P1754" s="63"/>
      <c r="Q1754" s="174"/>
      <c r="R1754" s="63"/>
      <c r="S1754" s="174"/>
      <c r="T1754" s="174"/>
      <c r="U1754" s="174"/>
      <c r="V1754" s="63"/>
      <c r="W1754" s="174"/>
      <c r="X1754" s="174"/>
      <c r="Y1754" s="429"/>
      <c r="Z1754" s="63"/>
      <c r="AA1754" s="63"/>
      <c r="AB1754" s="63"/>
      <c r="AC1754" s="63"/>
      <c r="AD1754" s="174"/>
      <c r="AE1754" s="174"/>
      <c r="AF1754" s="466"/>
      <c r="AG1754" s="174"/>
      <c r="AH1754" s="174"/>
      <c r="AI1754" s="174"/>
      <c r="AJ1754" s="174"/>
      <c r="AK1754" s="174"/>
      <c r="AL1754" s="174"/>
      <c r="AM1754" s="174"/>
      <c r="AN1754" s="174"/>
      <c r="AO1754" s="174"/>
      <c r="AP1754" s="174"/>
      <c r="AQ1754" s="174"/>
      <c r="AR1754" s="174"/>
      <c r="AS1754" s="174"/>
      <c r="AT1754" s="415"/>
      <c r="AU1754" s="174"/>
      <c r="AV1754" s="437"/>
      <c r="AW1754" s="523"/>
      <c r="AX1754" s="524"/>
      <c r="AY1754" s="422"/>
      <c r="AZ1754" s="524"/>
      <c r="BA1754" s="524"/>
      <c r="BB1754" s="422"/>
      <c r="BC1754" s="524"/>
      <c r="BD1754" s="523"/>
      <c r="BE1754" s="524"/>
      <c r="BF1754" s="524"/>
      <c r="BG1754" s="426">
        <f t="shared" si="37"/>
        <v>0</v>
      </c>
      <c r="BH1754" s="426">
        <f t="shared" si="38"/>
        <v>0</v>
      </c>
      <c r="BI1754" s="426">
        <f t="shared" si="39"/>
        <v>0</v>
      </c>
      <c r="BJ1754" s="426">
        <f t="shared" si="40"/>
        <v>0</v>
      </c>
      <c r="BK1754" s="425" t="b">
        <f t="shared" si="41"/>
        <v>0</v>
      </c>
    </row>
    <row r="1755" spans="1:63" ht="15.75" customHeight="1">
      <c r="A1755" s="174"/>
      <c r="B1755" s="174"/>
      <c r="C1755" s="174"/>
      <c r="D1755" s="63"/>
      <c r="E1755" s="63"/>
      <c r="F1755" s="174"/>
      <c r="G1755" s="174"/>
      <c r="H1755" s="174"/>
      <c r="I1755" s="174"/>
      <c r="J1755" s="174"/>
      <c r="K1755" s="174"/>
      <c r="L1755" s="174"/>
      <c r="M1755" s="174"/>
      <c r="N1755" s="174"/>
      <c r="O1755" s="63"/>
      <c r="P1755" s="63"/>
      <c r="Q1755" s="174"/>
      <c r="R1755" s="63"/>
      <c r="S1755" s="174"/>
      <c r="T1755" s="174"/>
      <c r="U1755" s="174"/>
      <c r="V1755" s="63"/>
      <c r="W1755" s="174"/>
      <c r="X1755" s="174"/>
      <c r="Y1755" s="429"/>
      <c r="Z1755" s="63"/>
      <c r="AA1755" s="63"/>
      <c r="AB1755" s="63"/>
      <c r="AC1755" s="63"/>
      <c r="AD1755" s="174"/>
      <c r="AE1755" s="174"/>
      <c r="AF1755" s="466"/>
      <c r="AG1755" s="174"/>
      <c r="AH1755" s="174"/>
      <c r="AI1755" s="174"/>
      <c r="AJ1755" s="174"/>
      <c r="AK1755" s="174"/>
      <c r="AL1755" s="174"/>
      <c r="AM1755" s="174"/>
      <c r="AN1755" s="174"/>
      <c r="AO1755" s="174"/>
      <c r="AP1755" s="174"/>
      <c r="AQ1755" s="174"/>
      <c r="AR1755" s="174"/>
      <c r="AS1755" s="174"/>
      <c r="AT1755" s="415"/>
      <c r="AU1755" s="174"/>
      <c r="AV1755" s="437"/>
      <c r="AW1755" s="523"/>
      <c r="AX1755" s="524"/>
      <c r="AY1755" s="422"/>
      <c r="AZ1755" s="524"/>
      <c r="BA1755" s="524"/>
      <c r="BB1755" s="422"/>
      <c r="BC1755" s="524"/>
      <c r="BD1755" s="523"/>
      <c r="BE1755" s="524"/>
      <c r="BF1755" s="524"/>
      <c r="BG1755" s="426">
        <f t="shared" si="37"/>
        <v>0</v>
      </c>
      <c r="BH1755" s="426">
        <f t="shared" si="38"/>
        <v>0</v>
      </c>
      <c r="BI1755" s="426">
        <f t="shared" si="39"/>
        <v>0</v>
      </c>
      <c r="BJ1755" s="426">
        <f t="shared" si="40"/>
        <v>0</v>
      </c>
      <c r="BK1755" s="425" t="b">
        <f t="shared" si="41"/>
        <v>0</v>
      </c>
    </row>
    <row r="1756" spans="1:63" ht="15.75" customHeight="1">
      <c r="A1756" s="174"/>
      <c r="B1756" s="174"/>
      <c r="C1756" s="174"/>
      <c r="D1756" s="63"/>
      <c r="E1756" s="63"/>
      <c r="F1756" s="174"/>
      <c r="G1756" s="174"/>
      <c r="H1756" s="174"/>
      <c r="I1756" s="174"/>
      <c r="J1756" s="174"/>
      <c r="K1756" s="174"/>
      <c r="L1756" s="174"/>
      <c r="M1756" s="174"/>
      <c r="N1756" s="174"/>
      <c r="O1756" s="63"/>
      <c r="P1756" s="63"/>
      <c r="Q1756" s="174"/>
      <c r="R1756" s="63"/>
      <c r="S1756" s="174"/>
      <c r="T1756" s="174"/>
      <c r="U1756" s="174"/>
      <c r="V1756" s="63"/>
      <c r="W1756" s="174"/>
      <c r="X1756" s="174"/>
      <c r="Y1756" s="429"/>
      <c r="Z1756" s="63"/>
      <c r="AA1756" s="63"/>
      <c r="AB1756" s="63"/>
      <c r="AC1756" s="63"/>
      <c r="AD1756" s="174"/>
      <c r="AE1756" s="174"/>
      <c r="AF1756" s="466"/>
      <c r="AG1756" s="174"/>
      <c r="AH1756" s="174"/>
      <c r="AI1756" s="174"/>
      <c r="AJ1756" s="174"/>
      <c r="AK1756" s="174"/>
      <c r="AL1756" s="174"/>
      <c r="AM1756" s="174"/>
      <c r="AN1756" s="174"/>
      <c r="AO1756" s="174"/>
      <c r="AP1756" s="174"/>
      <c r="AQ1756" s="174"/>
      <c r="AR1756" s="174"/>
      <c r="AS1756" s="174"/>
      <c r="AT1756" s="415"/>
      <c r="AU1756" s="174"/>
      <c r="AV1756" s="437"/>
      <c r="AW1756" s="523"/>
      <c r="AX1756" s="524"/>
      <c r="AY1756" s="422"/>
      <c r="AZ1756" s="524"/>
      <c r="BA1756" s="524"/>
      <c r="BB1756" s="422"/>
      <c r="BC1756" s="524"/>
      <c r="BD1756" s="523"/>
      <c r="BE1756" s="524"/>
      <c r="BF1756" s="524"/>
      <c r="BG1756" s="426">
        <f t="shared" si="37"/>
        <v>0</v>
      </c>
      <c r="BH1756" s="426">
        <f t="shared" si="38"/>
        <v>0</v>
      </c>
      <c r="BI1756" s="426">
        <f t="shared" si="39"/>
        <v>0</v>
      </c>
      <c r="BJ1756" s="426">
        <f t="shared" si="40"/>
        <v>0</v>
      </c>
      <c r="BK1756" s="425" t="b">
        <f t="shared" si="41"/>
        <v>0</v>
      </c>
    </row>
    <row r="1757" spans="1:63" ht="15.75" customHeight="1">
      <c r="A1757" s="174"/>
      <c r="B1757" s="174"/>
      <c r="C1757" s="174"/>
      <c r="D1757" s="63"/>
      <c r="E1757" s="63"/>
      <c r="F1757" s="174"/>
      <c r="G1757" s="174"/>
      <c r="H1757" s="174"/>
      <c r="I1757" s="174"/>
      <c r="J1757" s="174"/>
      <c r="K1757" s="174"/>
      <c r="L1757" s="174"/>
      <c r="M1757" s="174"/>
      <c r="N1757" s="174"/>
      <c r="O1757" s="63"/>
      <c r="P1757" s="63"/>
      <c r="Q1757" s="174"/>
      <c r="R1757" s="63"/>
      <c r="S1757" s="174"/>
      <c r="T1757" s="174"/>
      <c r="U1757" s="174"/>
      <c r="V1757" s="63"/>
      <c r="W1757" s="174"/>
      <c r="X1757" s="174"/>
      <c r="Y1757" s="429"/>
      <c r="Z1757" s="63"/>
      <c r="AA1757" s="63"/>
      <c r="AB1757" s="63"/>
      <c r="AC1757" s="63"/>
      <c r="AD1757" s="174"/>
      <c r="AE1757" s="174"/>
      <c r="AF1757" s="466"/>
      <c r="AG1757" s="174"/>
      <c r="AH1757" s="174"/>
      <c r="AI1757" s="174"/>
      <c r="AJ1757" s="174"/>
      <c r="AK1757" s="174"/>
      <c r="AL1757" s="174"/>
      <c r="AM1757" s="174"/>
      <c r="AN1757" s="174"/>
      <c r="AO1757" s="174"/>
      <c r="AP1757" s="174"/>
      <c r="AQ1757" s="174"/>
      <c r="AR1757" s="174"/>
      <c r="AS1757" s="174"/>
      <c r="AT1757" s="415"/>
      <c r="AU1757" s="174"/>
      <c r="AV1757" s="437"/>
      <c r="AW1757" s="523"/>
      <c r="AX1757" s="524"/>
      <c r="AY1757" s="422"/>
      <c r="AZ1757" s="524"/>
      <c r="BA1757" s="524"/>
      <c r="BB1757" s="422"/>
      <c r="BC1757" s="524"/>
      <c r="BD1757" s="523"/>
      <c r="BE1757" s="524"/>
      <c r="BF1757" s="524"/>
      <c r="BG1757" s="426">
        <f t="shared" si="37"/>
        <v>0</v>
      </c>
      <c r="BH1757" s="426">
        <f t="shared" si="38"/>
        <v>0</v>
      </c>
      <c r="BI1757" s="426">
        <f t="shared" si="39"/>
        <v>0</v>
      </c>
      <c r="BJ1757" s="426">
        <f t="shared" si="40"/>
        <v>0</v>
      </c>
      <c r="BK1757" s="425" t="b">
        <f t="shared" si="41"/>
        <v>0</v>
      </c>
    </row>
    <row r="1758" spans="1:63" ht="15.75" customHeight="1">
      <c r="A1758" s="174"/>
      <c r="B1758" s="174"/>
      <c r="C1758" s="174"/>
      <c r="D1758" s="63"/>
      <c r="E1758" s="63"/>
      <c r="F1758" s="174"/>
      <c r="G1758" s="174"/>
      <c r="H1758" s="174"/>
      <c r="I1758" s="174"/>
      <c r="J1758" s="174"/>
      <c r="K1758" s="174"/>
      <c r="L1758" s="174"/>
      <c r="M1758" s="174"/>
      <c r="N1758" s="174"/>
      <c r="O1758" s="63"/>
      <c r="P1758" s="63"/>
      <c r="Q1758" s="174"/>
      <c r="R1758" s="63"/>
      <c r="S1758" s="174"/>
      <c r="T1758" s="174"/>
      <c r="U1758" s="174"/>
      <c r="V1758" s="63"/>
      <c r="W1758" s="174"/>
      <c r="X1758" s="174"/>
      <c r="Y1758" s="429"/>
      <c r="Z1758" s="63"/>
      <c r="AA1758" s="63"/>
      <c r="AB1758" s="63"/>
      <c r="AC1758" s="63"/>
      <c r="AD1758" s="174"/>
      <c r="AE1758" s="174"/>
      <c r="AF1758" s="466"/>
      <c r="AG1758" s="174"/>
      <c r="AH1758" s="174"/>
      <c r="AI1758" s="174"/>
      <c r="AJ1758" s="174"/>
      <c r="AK1758" s="174"/>
      <c r="AL1758" s="174"/>
      <c r="AM1758" s="174"/>
      <c r="AN1758" s="174"/>
      <c r="AO1758" s="174"/>
      <c r="AP1758" s="174"/>
      <c r="AQ1758" s="174"/>
      <c r="AR1758" s="174"/>
      <c r="AS1758" s="174"/>
      <c r="AT1758" s="415"/>
      <c r="AU1758" s="174"/>
      <c r="AV1758" s="437"/>
      <c r="AW1758" s="523"/>
      <c r="AX1758" s="524"/>
      <c r="AY1758" s="422"/>
      <c r="AZ1758" s="524"/>
      <c r="BA1758" s="524"/>
      <c r="BB1758" s="422"/>
      <c r="BC1758" s="524"/>
      <c r="BD1758" s="523"/>
      <c r="BE1758" s="524"/>
      <c r="BF1758" s="524"/>
      <c r="BG1758" s="426">
        <f t="shared" si="37"/>
        <v>0</v>
      </c>
      <c r="BH1758" s="426">
        <f t="shared" si="38"/>
        <v>0</v>
      </c>
      <c r="BI1758" s="426">
        <f t="shared" si="39"/>
        <v>0</v>
      </c>
      <c r="BJ1758" s="426">
        <f t="shared" si="40"/>
        <v>0</v>
      </c>
      <c r="BK1758" s="425" t="b">
        <f t="shared" si="41"/>
        <v>0</v>
      </c>
    </row>
    <row r="1759" spans="1:63" ht="15.75" customHeight="1">
      <c r="A1759" s="174"/>
      <c r="B1759" s="174"/>
      <c r="C1759" s="174"/>
      <c r="D1759" s="63"/>
      <c r="E1759" s="63"/>
      <c r="F1759" s="174"/>
      <c r="G1759" s="174"/>
      <c r="H1759" s="174"/>
      <c r="I1759" s="174"/>
      <c r="J1759" s="174"/>
      <c r="K1759" s="174"/>
      <c r="L1759" s="174"/>
      <c r="M1759" s="174"/>
      <c r="N1759" s="174"/>
      <c r="O1759" s="63"/>
      <c r="P1759" s="63"/>
      <c r="Q1759" s="174"/>
      <c r="R1759" s="63"/>
      <c r="S1759" s="174"/>
      <c r="T1759" s="174"/>
      <c r="U1759" s="174"/>
      <c r="V1759" s="63"/>
      <c r="W1759" s="174"/>
      <c r="X1759" s="174"/>
      <c r="Y1759" s="429"/>
      <c r="Z1759" s="63"/>
      <c r="AA1759" s="63"/>
      <c r="AB1759" s="63"/>
      <c r="AC1759" s="63"/>
      <c r="AD1759" s="174"/>
      <c r="AE1759" s="174"/>
      <c r="AF1759" s="466"/>
      <c r="AG1759" s="174"/>
      <c r="AH1759" s="174"/>
      <c r="AI1759" s="174"/>
      <c r="AJ1759" s="174"/>
      <c r="AK1759" s="174"/>
      <c r="AL1759" s="174"/>
      <c r="AM1759" s="174"/>
      <c r="AN1759" s="174"/>
      <c r="AO1759" s="174"/>
      <c r="AP1759" s="174"/>
      <c r="AQ1759" s="174"/>
      <c r="AR1759" s="174"/>
      <c r="AS1759" s="174"/>
      <c r="AT1759" s="415"/>
      <c r="AU1759" s="174"/>
      <c r="AV1759" s="437"/>
      <c r="AW1759" s="523"/>
      <c r="AX1759" s="524"/>
      <c r="AY1759" s="422"/>
      <c r="AZ1759" s="524"/>
      <c r="BA1759" s="524"/>
      <c r="BB1759" s="422"/>
      <c r="BC1759" s="524"/>
      <c r="BD1759" s="523"/>
      <c r="BE1759" s="524"/>
      <c r="BF1759" s="524"/>
      <c r="BG1759" s="426">
        <f t="shared" si="37"/>
        <v>0</v>
      </c>
      <c r="BH1759" s="426">
        <f t="shared" si="38"/>
        <v>0</v>
      </c>
      <c r="BI1759" s="426">
        <f t="shared" si="39"/>
        <v>0</v>
      </c>
      <c r="BJ1759" s="426">
        <f t="shared" si="40"/>
        <v>0</v>
      </c>
      <c r="BK1759" s="425" t="b">
        <f t="shared" si="41"/>
        <v>0</v>
      </c>
    </row>
    <row r="1760" spans="1:63" ht="15.75" customHeight="1">
      <c r="A1760" s="174"/>
      <c r="B1760" s="174"/>
      <c r="C1760" s="174"/>
      <c r="D1760" s="63"/>
      <c r="E1760" s="63"/>
      <c r="F1760" s="174"/>
      <c r="G1760" s="174"/>
      <c r="H1760" s="174"/>
      <c r="I1760" s="174"/>
      <c r="J1760" s="174"/>
      <c r="K1760" s="174"/>
      <c r="L1760" s="174"/>
      <c r="M1760" s="174"/>
      <c r="N1760" s="174"/>
      <c r="O1760" s="63"/>
      <c r="P1760" s="63"/>
      <c r="Q1760" s="174"/>
      <c r="R1760" s="63"/>
      <c r="S1760" s="174"/>
      <c r="T1760" s="174"/>
      <c r="U1760" s="174"/>
      <c r="V1760" s="63"/>
      <c r="W1760" s="174"/>
      <c r="X1760" s="174"/>
      <c r="Y1760" s="429"/>
      <c r="Z1760" s="63"/>
      <c r="AA1760" s="63"/>
      <c r="AB1760" s="63"/>
      <c r="AC1760" s="63"/>
      <c r="AD1760" s="174"/>
      <c r="AE1760" s="174"/>
      <c r="AF1760" s="466"/>
      <c r="AG1760" s="174"/>
      <c r="AH1760" s="174"/>
      <c r="AI1760" s="174"/>
      <c r="AJ1760" s="174"/>
      <c r="AK1760" s="174"/>
      <c r="AL1760" s="174"/>
      <c r="AM1760" s="174"/>
      <c r="AN1760" s="174"/>
      <c r="AO1760" s="174"/>
      <c r="AP1760" s="174"/>
      <c r="AQ1760" s="174"/>
      <c r="AR1760" s="174"/>
      <c r="AS1760" s="174"/>
      <c r="AT1760" s="415"/>
      <c r="AU1760" s="174"/>
      <c r="AV1760" s="437"/>
      <c r="AW1760" s="523"/>
      <c r="AX1760" s="524"/>
      <c r="AY1760" s="422"/>
      <c r="AZ1760" s="524"/>
      <c r="BA1760" s="524"/>
      <c r="BB1760" s="422"/>
      <c r="BC1760" s="524"/>
      <c r="BD1760" s="523"/>
      <c r="BE1760" s="524"/>
      <c r="BF1760" s="524"/>
      <c r="BG1760" s="426">
        <f t="shared" si="37"/>
        <v>0</v>
      </c>
      <c r="BH1760" s="426">
        <f t="shared" si="38"/>
        <v>0</v>
      </c>
      <c r="BI1760" s="426">
        <f t="shared" si="39"/>
        <v>0</v>
      </c>
      <c r="BJ1760" s="426">
        <f t="shared" si="40"/>
        <v>0</v>
      </c>
      <c r="BK1760" s="425" t="b">
        <f t="shared" si="41"/>
        <v>0</v>
      </c>
    </row>
    <row r="1761" spans="1:63" ht="15.75" customHeight="1">
      <c r="A1761" s="174"/>
      <c r="B1761" s="174"/>
      <c r="C1761" s="174"/>
      <c r="D1761" s="63"/>
      <c r="E1761" s="63"/>
      <c r="F1761" s="174"/>
      <c r="G1761" s="174"/>
      <c r="H1761" s="174"/>
      <c r="I1761" s="174"/>
      <c r="J1761" s="174"/>
      <c r="K1761" s="174"/>
      <c r="L1761" s="174"/>
      <c r="M1761" s="174"/>
      <c r="N1761" s="174"/>
      <c r="O1761" s="63"/>
      <c r="P1761" s="63"/>
      <c r="Q1761" s="174"/>
      <c r="R1761" s="63"/>
      <c r="S1761" s="174"/>
      <c r="T1761" s="174"/>
      <c r="U1761" s="174"/>
      <c r="V1761" s="63"/>
      <c r="W1761" s="174"/>
      <c r="X1761" s="174"/>
      <c r="Y1761" s="429"/>
      <c r="Z1761" s="63"/>
      <c r="AA1761" s="63"/>
      <c r="AB1761" s="63"/>
      <c r="AC1761" s="63"/>
      <c r="AD1761" s="174"/>
      <c r="AE1761" s="174"/>
      <c r="AF1761" s="466"/>
      <c r="AG1761" s="174"/>
      <c r="AH1761" s="174"/>
      <c r="AI1761" s="174"/>
      <c r="AJ1761" s="174"/>
      <c r="AK1761" s="174"/>
      <c r="AL1761" s="174"/>
      <c r="AM1761" s="174"/>
      <c r="AN1761" s="174"/>
      <c r="AO1761" s="174"/>
      <c r="AP1761" s="174"/>
      <c r="AQ1761" s="174"/>
      <c r="AR1761" s="174"/>
      <c r="AS1761" s="174"/>
      <c r="AT1761" s="415"/>
      <c r="AU1761" s="174"/>
      <c r="AV1761" s="437"/>
      <c r="AW1761" s="523"/>
      <c r="AX1761" s="524"/>
      <c r="AY1761" s="422"/>
      <c r="AZ1761" s="524"/>
      <c r="BA1761" s="524"/>
      <c r="BB1761" s="422"/>
      <c r="BC1761" s="524"/>
      <c r="BD1761" s="523"/>
      <c r="BE1761" s="524"/>
      <c r="BF1761" s="524"/>
      <c r="BG1761" s="426">
        <f t="shared" si="37"/>
        <v>0</v>
      </c>
      <c r="BH1761" s="426">
        <f t="shared" si="38"/>
        <v>0</v>
      </c>
      <c r="BI1761" s="426">
        <f t="shared" si="39"/>
        <v>0</v>
      </c>
      <c r="BJ1761" s="426">
        <f t="shared" si="40"/>
        <v>0</v>
      </c>
      <c r="BK1761" s="425" t="b">
        <f t="shared" si="41"/>
        <v>0</v>
      </c>
    </row>
    <row r="1762" spans="1:63" ht="15.75" customHeight="1">
      <c r="A1762" s="174"/>
      <c r="B1762" s="174"/>
      <c r="C1762" s="174"/>
      <c r="D1762" s="63"/>
      <c r="E1762" s="63"/>
      <c r="F1762" s="174"/>
      <c r="G1762" s="174"/>
      <c r="H1762" s="174"/>
      <c r="I1762" s="174"/>
      <c r="J1762" s="174"/>
      <c r="K1762" s="174"/>
      <c r="L1762" s="174"/>
      <c r="M1762" s="174"/>
      <c r="N1762" s="174"/>
      <c r="O1762" s="63"/>
      <c r="P1762" s="63"/>
      <c r="Q1762" s="174"/>
      <c r="R1762" s="63"/>
      <c r="S1762" s="174"/>
      <c r="T1762" s="174"/>
      <c r="U1762" s="174"/>
      <c r="V1762" s="63"/>
      <c r="W1762" s="174"/>
      <c r="X1762" s="174"/>
      <c r="Y1762" s="429"/>
      <c r="Z1762" s="63"/>
      <c r="AA1762" s="63"/>
      <c r="AB1762" s="63"/>
      <c r="AC1762" s="63"/>
      <c r="AD1762" s="174"/>
      <c r="AE1762" s="174"/>
      <c r="AF1762" s="466"/>
      <c r="AG1762" s="174"/>
      <c r="AH1762" s="174"/>
      <c r="AI1762" s="174"/>
      <c r="AJ1762" s="174"/>
      <c r="AK1762" s="174"/>
      <c r="AL1762" s="174"/>
      <c r="AM1762" s="174"/>
      <c r="AN1762" s="174"/>
      <c r="AO1762" s="174"/>
      <c r="AP1762" s="174"/>
      <c r="AQ1762" s="174"/>
      <c r="AR1762" s="174"/>
      <c r="AS1762" s="174"/>
      <c r="AT1762" s="415"/>
      <c r="AU1762" s="174"/>
      <c r="AV1762" s="437"/>
      <c r="AW1762" s="523"/>
      <c r="AX1762" s="524"/>
      <c r="AY1762" s="422"/>
      <c r="AZ1762" s="524"/>
      <c r="BA1762" s="524"/>
      <c r="BB1762" s="422"/>
      <c r="BC1762" s="524"/>
      <c r="BD1762" s="523"/>
      <c r="BE1762" s="524"/>
      <c r="BF1762" s="524"/>
      <c r="BG1762" s="426">
        <f t="shared" si="37"/>
        <v>0</v>
      </c>
      <c r="BH1762" s="426">
        <f t="shared" si="38"/>
        <v>0</v>
      </c>
      <c r="BI1762" s="426">
        <f t="shared" si="39"/>
        <v>0</v>
      </c>
      <c r="BJ1762" s="426">
        <f t="shared" si="40"/>
        <v>0</v>
      </c>
      <c r="BK1762" s="425" t="b">
        <f t="shared" si="41"/>
        <v>0</v>
      </c>
    </row>
    <row r="1763" spans="1:63" ht="15.75" customHeight="1">
      <c r="A1763" s="174"/>
      <c r="B1763" s="174"/>
      <c r="C1763" s="174"/>
      <c r="D1763" s="63"/>
      <c r="E1763" s="63"/>
      <c r="F1763" s="174"/>
      <c r="G1763" s="174"/>
      <c r="H1763" s="174"/>
      <c r="I1763" s="174"/>
      <c r="J1763" s="174"/>
      <c r="K1763" s="174"/>
      <c r="L1763" s="174"/>
      <c r="M1763" s="174"/>
      <c r="N1763" s="174"/>
      <c r="O1763" s="63"/>
      <c r="P1763" s="63"/>
      <c r="Q1763" s="174"/>
      <c r="R1763" s="63"/>
      <c r="S1763" s="174"/>
      <c r="T1763" s="174"/>
      <c r="U1763" s="174"/>
      <c r="V1763" s="63"/>
      <c r="W1763" s="174"/>
      <c r="X1763" s="174"/>
      <c r="Y1763" s="429"/>
      <c r="Z1763" s="63"/>
      <c r="AA1763" s="63"/>
      <c r="AB1763" s="63"/>
      <c r="AC1763" s="63"/>
      <c r="AD1763" s="174"/>
      <c r="AE1763" s="174"/>
      <c r="AF1763" s="466"/>
      <c r="AG1763" s="174"/>
      <c r="AH1763" s="174"/>
      <c r="AI1763" s="174"/>
      <c r="AJ1763" s="174"/>
      <c r="AK1763" s="174"/>
      <c r="AL1763" s="174"/>
      <c r="AM1763" s="174"/>
      <c r="AN1763" s="174"/>
      <c r="AO1763" s="174"/>
      <c r="AP1763" s="174"/>
      <c r="AQ1763" s="174"/>
      <c r="AR1763" s="174"/>
      <c r="AS1763" s="174"/>
      <c r="AT1763" s="415"/>
      <c r="AU1763" s="174"/>
      <c r="AV1763" s="437"/>
      <c r="AW1763" s="523"/>
      <c r="AX1763" s="524"/>
      <c r="AY1763" s="422"/>
      <c r="AZ1763" s="524"/>
      <c r="BA1763" s="524"/>
      <c r="BB1763" s="422"/>
      <c r="BC1763" s="524"/>
      <c r="BD1763" s="523"/>
      <c r="BE1763" s="524"/>
      <c r="BF1763" s="524"/>
      <c r="BG1763" s="426">
        <f t="shared" si="37"/>
        <v>0</v>
      </c>
      <c r="BH1763" s="426">
        <f t="shared" si="38"/>
        <v>0</v>
      </c>
      <c r="BI1763" s="426">
        <f t="shared" si="39"/>
        <v>0</v>
      </c>
      <c r="BJ1763" s="426">
        <f t="shared" si="40"/>
        <v>0</v>
      </c>
      <c r="BK1763" s="425" t="b">
        <f t="shared" si="41"/>
        <v>0</v>
      </c>
    </row>
    <row r="1764" spans="1:63" ht="15.75" customHeight="1">
      <c r="A1764" s="174"/>
      <c r="B1764" s="174"/>
      <c r="C1764" s="174"/>
      <c r="D1764" s="63"/>
      <c r="E1764" s="63"/>
      <c r="F1764" s="174"/>
      <c r="G1764" s="174"/>
      <c r="H1764" s="174"/>
      <c r="I1764" s="174"/>
      <c r="J1764" s="174"/>
      <c r="K1764" s="174"/>
      <c r="L1764" s="174"/>
      <c r="M1764" s="174"/>
      <c r="N1764" s="174"/>
      <c r="O1764" s="63"/>
      <c r="P1764" s="63"/>
      <c r="Q1764" s="174"/>
      <c r="R1764" s="63"/>
      <c r="S1764" s="174"/>
      <c r="T1764" s="174"/>
      <c r="U1764" s="174"/>
      <c r="V1764" s="63"/>
      <c r="W1764" s="174"/>
      <c r="X1764" s="174"/>
      <c r="Y1764" s="429"/>
      <c r="Z1764" s="63"/>
      <c r="AA1764" s="63"/>
      <c r="AB1764" s="63"/>
      <c r="AC1764" s="63"/>
      <c r="AD1764" s="174"/>
      <c r="AE1764" s="174"/>
      <c r="AF1764" s="466"/>
      <c r="AG1764" s="174"/>
      <c r="AH1764" s="174"/>
      <c r="AI1764" s="174"/>
      <c r="AJ1764" s="174"/>
      <c r="AK1764" s="174"/>
      <c r="AL1764" s="174"/>
      <c r="AM1764" s="174"/>
      <c r="AN1764" s="174"/>
      <c r="AO1764" s="174"/>
      <c r="AP1764" s="174"/>
      <c r="AQ1764" s="174"/>
      <c r="AR1764" s="174"/>
      <c r="AS1764" s="174"/>
      <c r="AT1764" s="415"/>
      <c r="AU1764" s="174"/>
      <c r="AV1764" s="437"/>
      <c r="AW1764" s="523"/>
      <c r="AX1764" s="524"/>
      <c r="AY1764" s="422"/>
      <c r="AZ1764" s="524"/>
      <c r="BA1764" s="524"/>
      <c r="BB1764" s="422"/>
      <c r="BC1764" s="524"/>
      <c r="BD1764" s="523"/>
      <c r="BE1764" s="524"/>
      <c r="BF1764" s="524"/>
      <c r="BG1764" s="426">
        <f t="shared" si="37"/>
        <v>0</v>
      </c>
      <c r="BH1764" s="426">
        <f t="shared" si="38"/>
        <v>0</v>
      </c>
      <c r="BI1764" s="426">
        <f t="shared" si="39"/>
        <v>0</v>
      </c>
      <c r="BJ1764" s="426">
        <f t="shared" si="40"/>
        <v>0</v>
      </c>
      <c r="BK1764" s="425" t="b">
        <f t="shared" si="41"/>
        <v>0</v>
      </c>
    </row>
    <row r="1765" spans="1:63" ht="15.75" customHeight="1">
      <c r="A1765" s="174"/>
      <c r="B1765" s="174"/>
      <c r="C1765" s="174"/>
      <c r="D1765" s="63"/>
      <c r="E1765" s="63"/>
      <c r="F1765" s="174"/>
      <c r="G1765" s="174"/>
      <c r="H1765" s="174"/>
      <c r="I1765" s="174"/>
      <c r="J1765" s="174"/>
      <c r="K1765" s="174"/>
      <c r="L1765" s="174"/>
      <c r="M1765" s="174"/>
      <c r="N1765" s="174"/>
      <c r="O1765" s="63"/>
      <c r="P1765" s="63"/>
      <c r="Q1765" s="174"/>
      <c r="R1765" s="63"/>
      <c r="S1765" s="174"/>
      <c r="T1765" s="174"/>
      <c r="U1765" s="174"/>
      <c r="V1765" s="63"/>
      <c r="W1765" s="174"/>
      <c r="X1765" s="174"/>
      <c r="Y1765" s="429"/>
      <c r="Z1765" s="63"/>
      <c r="AA1765" s="63"/>
      <c r="AB1765" s="63"/>
      <c r="AC1765" s="63"/>
      <c r="AD1765" s="174"/>
      <c r="AE1765" s="174"/>
      <c r="AF1765" s="466"/>
      <c r="AG1765" s="174"/>
      <c r="AH1765" s="174"/>
      <c r="AI1765" s="174"/>
      <c r="AJ1765" s="174"/>
      <c r="AK1765" s="174"/>
      <c r="AL1765" s="174"/>
      <c r="AM1765" s="174"/>
      <c r="AN1765" s="174"/>
      <c r="AO1765" s="174"/>
      <c r="AP1765" s="174"/>
      <c r="AQ1765" s="174"/>
      <c r="AR1765" s="174"/>
      <c r="AS1765" s="174"/>
      <c r="AT1765" s="415"/>
      <c r="AU1765" s="174"/>
      <c r="AV1765" s="437"/>
      <c r="AW1765" s="523"/>
      <c r="AX1765" s="524"/>
      <c r="AY1765" s="422"/>
      <c r="AZ1765" s="524"/>
      <c r="BA1765" s="524"/>
      <c r="BB1765" s="422"/>
      <c r="BC1765" s="524"/>
      <c r="BD1765" s="523"/>
      <c r="BE1765" s="524"/>
      <c r="BF1765" s="524"/>
      <c r="BG1765" s="426">
        <f t="shared" si="37"/>
        <v>0</v>
      </c>
      <c r="BH1765" s="426">
        <f t="shared" si="38"/>
        <v>0</v>
      </c>
      <c r="BI1765" s="426">
        <f t="shared" si="39"/>
        <v>0</v>
      </c>
      <c r="BJ1765" s="426">
        <f t="shared" si="40"/>
        <v>0</v>
      </c>
      <c r="BK1765" s="425" t="b">
        <f t="shared" si="41"/>
        <v>0</v>
      </c>
    </row>
    <row r="1766" spans="1:63" ht="15.75" customHeight="1">
      <c r="A1766" s="174"/>
      <c r="B1766" s="174"/>
      <c r="C1766" s="174"/>
      <c r="D1766" s="63"/>
      <c r="E1766" s="63"/>
      <c r="F1766" s="174"/>
      <c r="G1766" s="174"/>
      <c r="H1766" s="174"/>
      <c r="I1766" s="174"/>
      <c r="J1766" s="174"/>
      <c r="K1766" s="174"/>
      <c r="L1766" s="174"/>
      <c r="M1766" s="174"/>
      <c r="N1766" s="174"/>
      <c r="O1766" s="63"/>
      <c r="P1766" s="63"/>
      <c r="Q1766" s="174"/>
      <c r="R1766" s="63"/>
      <c r="S1766" s="174"/>
      <c r="T1766" s="174"/>
      <c r="U1766" s="174"/>
      <c r="V1766" s="63"/>
      <c r="W1766" s="174"/>
      <c r="X1766" s="174"/>
      <c r="Y1766" s="429"/>
      <c r="Z1766" s="63"/>
      <c r="AA1766" s="63"/>
      <c r="AB1766" s="63"/>
      <c r="AC1766" s="63"/>
      <c r="AD1766" s="174"/>
      <c r="AE1766" s="174"/>
      <c r="AF1766" s="466"/>
      <c r="AG1766" s="174"/>
      <c r="AH1766" s="174"/>
      <c r="AI1766" s="174"/>
      <c r="AJ1766" s="174"/>
      <c r="AK1766" s="174"/>
      <c r="AL1766" s="174"/>
      <c r="AM1766" s="174"/>
      <c r="AN1766" s="174"/>
      <c r="AO1766" s="174"/>
      <c r="AP1766" s="174"/>
      <c r="AQ1766" s="174"/>
      <c r="AR1766" s="174"/>
      <c r="AS1766" s="174"/>
      <c r="AT1766" s="415"/>
      <c r="AU1766" s="174"/>
      <c r="AV1766" s="437"/>
      <c r="AW1766" s="523"/>
      <c r="AX1766" s="524"/>
      <c r="AY1766" s="422"/>
      <c r="AZ1766" s="524"/>
      <c r="BA1766" s="524"/>
      <c r="BB1766" s="422"/>
      <c r="BC1766" s="524"/>
      <c r="BD1766" s="523"/>
      <c r="BE1766" s="524"/>
      <c r="BF1766" s="524"/>
      <c r="BG1766" s="426">
        <f t="shared" si="37"/>
        <v>0</v>
      </c>
      <c r="BH1766" s="426">
        <f t="shared" si="38"/>
        <v>0</v>
      </c>
      <c r="BI1766" s="426">
        <f t="shared" si="39"/>
        <v>0</v>
      </c>
      <c r="BJ1766" s="426">
        <f t="shared" si="40"/>
        <v>0</v>
      </c>
      <c r="BK1766" s="425" t="b">
        <f t="shared" si="41"/>
        <v>0</v>
      </c>
    </row>
    <row r="1767" spans="1:63" ht="15.75" customHeight="1">
      <c r="A1767" s="174"/>
      <c r="B1767" s="174"/>
      <c r="C1767" s="174"/>
      <c r="D1767" s="63"/>
      <c r="E1767" s="63"/>
      <c r="F1767" s="174"/>
      <c r="G1767" s="174"/>
      <c r="H1767" s="174"/>
      <c r="I1767" s="174"/>
      <c r="J1767" s="174"/>
      <c r="K1767" s="174"/>
      <c r="L1767" s="174"/>
      <c r="M1767" s="174"/>
      <c r="N1767" s="174"/>
      <c r="O1767" s="63"/>
      <c r="P1767" s="63"/>
      <c r="Q1767" s="174"/>
      <c r="R1767" s="63"/>
      <c r="S1767" s="174"/>
      <c r="T1767" s="174"/>
      <c r="U1767" s="174"/>
      <c r="V1767" s="63"/>
      <c r="W1767" s="174"/>
      <c r="X1767" s="174"/>
      <c r="Y1767" s="429"/>
      <c r="Z1767" s="63"/>
      <c r="AA1767" s="63"/>
      <c r="AB1767" s="63"/>
      <c r="AC1767" s="63"/>
      <c r="AD1767" s="174"/>
      <c r="AE1767" s="174"/>
      <c r="AF1767" s="466"/>
      <c r="AG1767" s="174"/>
      <c r="AH1767" s="174"/>
      <c r="AI1767" s="174"/>
      <c r="AJ1767" s="174"/>
      <c r="AK1767" s="174"/>
      <c r="AL1767" s="174"/>
      <c r="AM1767" s="174"/>
      <c r="AN1767" s="174"/>
      <c r="AO1767" s="174"/>
      <c r="AP1767" s="174"/>
      <c r="AQ1767" s="174"/>
      <c r="AR1767" s="174"/>
      <c r="AS1767" s="174"/>
      <c r="AT1767" s="415"/>
      <c r="AU1767" s="174"/>
      <c r="AV1767" s="437"/>
      <c r="AW1767" s="523"/>
      <c r="AX1767" s="524"/>
      <c r="AY1767" s="422"/>
      <c r="AZ1767" s="524"/>
      <c r="BA1767" s="524"/>
      <c r="BB1767" s="422"/>
      <c r="BC1767" s="524"/>
      <c r="BD1767" s="523"/>
      <c r="BE1767" s="524"/>
      <c r="BF1767" s="524"/>
      <c r="BG1767" s="426">
        <f t="shared" si="37"/>
        <v>0</v>
      </c>
      <c r="BH1767" s="426">
        <f t="shared" si="38"/>
        <v>0</v>
      </c>
      <c r="BI1767" s="426">
        <f t="shared" si="39"/>
        <v>0</v>
      </c>
      <c r="BJ1767" s="426">
        <f t="shared" si="40"/>
        <v>0</v>
      </c>
      <c r="BK1767" s="425" t="b">
        <f t="shared" si="41"/>
        <v>0</v>
      </c>
    </row>
    <row r="1768" spans="1:63" ht="15.75" customHeight="1">
      <c r="A1768" s="174"/>
      <c r="B1768" s="174"/>
      <c r="C1768" s="174"/>
      <c r="D1768" s="63"/>
      <c r="E1768" s="63"/>
      <c r="F1768" s="174"/>
      <c r="G1768" s="174"/>
      <c r="H1768" s="174"/>
      <c r="I1768" s="174"/>
      <c r="J1768" s="174"/>
      <c r="K1768" s="174"/>
      <c r="L1768" s="174"/>
      <c r="M1768" s="174"/>
      <c r="N1768" s="174"/>
      <c r="O1768" s="63"/>
      <c r="P1768" s="63"/>
      <c r="Q1768" s="174"/>
      <c r="R1768" s="63"/>
      <c r="S1768" s="174"/>
      <c r="T1768" s="174"/>
      <c r="U1768" s="174"/>
      <c r="V1768" s="63"/>
      <c r="W1768" s="174"/>
      <c r="X1768" s="174"/>
      <c r="Y1768" s="429"/>
      <c r="Z1768" s="63"/>
      <c r="AA1768" s="63"/>
      <c r="AB1768" s="63"/>
      <c r="AC1768" s="63"/>
      <c r="AD1768" s="174"/>
      <c r="AE1768" s="174"/>
      <c r="AF1768" s="466"/>
      <c r="AG1768" s="174"/>
      <c r="AH1768" s="174"/>
      <c r="AI1768" s="174"/>
      <c r="AJ1768" s="174"/>
      <c r="AK1768" s="174"/>
      <c r="AL1768" s="174"/>
      <c r="AM1768" s="174"/>
      <c r="AN1768" s="174"/>
      <c r="AO1768" s="174"/>
      <c r="AP1768" s="174"/>
      <c r="AQ1768" s="174"/>
      <c r="AR1768" s="174"/>
      <c r="AS1768" s="174"/>
      <c r="AT1768" s="415"/>
      <c r="AU1768" s="174"/>
      <c r="AV1768" s="437"/>
      <c r="AW1768" s="523"/>
      <c r="AX1768" s="524"/>
      <c r="AY1768" s="422"/>
      <c r="AZ1768" s="524"/>
      <c r="BA1768" s="524"/>
      <c r="BB1768" s="422"/>
      <c r="BC1768" s="524"/>
      <c r="BD1768" s="523"/>
      <c r="BE1768" s="524"/>
      <c r="BF1768" s="524"/>
      <c r="BG1768" s="426">
        <f t="shared" si="37"/>
        <v>0</v>
      </c>
      <c r="BH1768" s="426">
        <f t="shared" si="38"/>
        <v>0</v>
      </c>
      <c r="BI1768" s="426">
        <f t="shared" si="39"/>
        <v>0</v>
      </c>
      <c r="BJ1768" s="426">
        <f t="shared" si="40"/>
        <v>0</v>
      </c>
      <c r="BK1768" s="425" t="b">
        <f t="shared" si="41"/>
        <v>0</v>
      </c>
    </row>
    <row r="1769" spans="1:63" ht="15.75" customHeight="1">
      <c r="A1769" s="174"/>
      <c r="B1769" s="174"/>
      <c r="C1769" s="174"/>
      <c r="D1769" s="63"/>
      <c r="E1769" s="63"/>
      <c r="F1769" s="174"/>
      <c r="G1769" s="174"/>
      <c r="H1769" s="174"/>
      <c r="I1769" s="174"/>
      <c r="J1769" s="174"/>
      <c r="K1769" s="174"/>
      <c r="L1769" s="174"/>
      <c r="M1769" s="174"/>
      <c r="N1769" s="174"/>
      <c r="O1769" s="63"/>
      <c r="P1769" s="63"/>
      <c r="Q1769" s="174"/>
      <c r="R1769" s="63"/>
      <c r="S1769" s="174"/>
      <c r="T1769" s="174"/>
      <c r="U1769" s="174"/>
      <c r="V1769" s="63"/>
      <c r="W1769" s="174"/>
      <c r="X1769" s="174"/>
      <c r="Y1769" s="429"/>
      <c r="Z1769" s="63"/>
      <c r="AA1769" s="63"/>
      <c r="AB1769" s="63"/>
      <c r="AC1769" s="63"/>
      <c r="AD1769" s="174"/>
      <c r="AE1769" s="174"/>
      <c r="AF1769" s="466"/>
      <c r="AG1769" s="174"/>
      <c r="AH1769" s="174"/>
      <c r="AI1769" s="174"/>
      <c r="AJ1769" s="174"/>
      <c r="AK1769" s="174"/>
      <c r="AL1769" s="174"/>
      <c r="AM1769" s="174"/>
      <c r="AN1769" s="174"/>
      <c r="AO1769" s="174"/>
      <c r="AP1769" s="174"/>
      <c r="AQ1769" s="174"/>
      <c r="AR1769" s="174"/>
      <c r="AS1769" s="174"/>
      <c r="AT1769" s="415"/>
      <c r="AU1769" s="174"/>
      <c r="AV1769" s="437"/>
      <c r="AW1769" s="523"/>
      <c r="AX1769" s="524"/>
      <c r="AY1769" s="422"/>
      <c r="AZ1769" s="524"/>
      <c r="BA1769" s="524"/>
      <c r="BB1769" s="422"/>
      <c r="BC1769" s="524"/>
      <c r="BD1769" s="523"/>
      <c r="BE1769" s="524"/>
      <c r="BF1769" s="524"/>
      <c r="BG1769" s="426">
        <f t="shared" si="37"/>
        <v>0</v>
      </c>
      <c r="BH1769" s="426">
        <f t="shared" si="38"/>
        <v>0</v>
      </c>
      <c r="BI1769" s="426">
        <f t="shared" si="39"/>
        <v>0</v>
      </c>
      <c r="BJ1769" s="426">
        <f t="shared" si="40"/>
        <v>0</v>
      </c>
      <c r="BK1769" s="425" t="b">
        <f t="shared" si="41"/>
        <v>0</v>
      </c>
    </row>
    <row r="1770" spans="1:63" ht="15.75" customHeight="1">
      <c r="A1770" s="174"/>
      <c r="B1770" s="174"/>
      <c r="C1770" s="174"/>
      <c r="D1770" s="63"/>
      <c r="E1770" s="63"/>
      <c r="F1770" s="174"/>
      <c r="G1770" s="174"/>
      <c r="H1770" s="174"/>
      <c r="I1770" s="174"/>
      <c r="J1770" s="174"/>
      <c r="K1770" s="174"/>
      <c r="L1770" s="174"/>
      <c r="M1770" s="174"/>
      <c r="N1770" s="174"/>
      <c r="O1770" s="63"/>
      <c r="P1770" s="63"/>
      <c r="Q1770" s="174"/>
      <c r="R1770" s="63"/>
      <c r="S1770" s="174"/>
      <c r="T1770" s="174"/>
      <c r="U1770" s="174"/>
      <c r="V1770" s="63"/>
      <c r="W1770" s="174"/>
      <c r="X1770" s="174"/>
      <c r="Y1770" s="429"/>
      <c r="Z1770" s="63"/>
      <c r="AA1770" s="63"/>
      <c r="AB1770" s="63"/>
      <c r="AC1770" s="63"/>
      <c r="AD1770" s="174"/>
      <c r="AE1770" s="174"/>
      <c r="AF1770" s="466"/>
      <c r="AG1770" s="174"/>
      <c r="AH1770" s="174"/>
      <c r="AI1770" s="174"/>
      <c r="AJ1770" s="174"/>
      <c r="AK1770" s="174"/>
      <c r="AL1770" s="174"/>
      <c r="AM1770" s="174"/>
      <c r="AN1770" s="174"/>
      <c r="AO1770" s="174"/>
      <c r="AP1770" s="174"/>
      <c r="AQ1770" s="174"/>
      <c r="AR1770" s="174"/>
      <c r="AS1770" s="174"/>
      <c r="AT1770" s="415"/>
      <c r="AU1770" s="174"/>
      <c r="AV1770" s="437"/>
      <c r="AW1770" s="523"/>
      <c r="AX1770" s="524"/>
      <c r="AY1770" s="422"/>
      <c r="AZ1770" s="524"/>
      <c r="BA1770" s="524"/>
      <c r="BB1770" s="422"/>
      <c r="BC1770" s="524"/>
      <c r="BD1770" s="523"/>
      <c r="BE1770" s="524"/>
      <c r="BF1770" s="524"/>
      <c r="BG1770" s="426">
        <f t="shared" si="37"/>
        <v>0</v>
      </c>
      <c r="BH1770" s="426">
        <f t="shared" si="38"/>
        <v>0</v>
      </c>
      <c r="BI1770" s="426">
        <f t="shared" si="39"/>
        <v>0</v>
      </c>
      <c r="BJ1770" s="426">
        <f t="shared" si="40"/>
        <v>0</v>
      </c>
      <c r="BK1770" s="425" t="b">
        <f t="shared" si="41"/>
        <v>0</v>
      </c>
    </row>
    <row r="1771" spans="1:63" ht="15.75" customHeight="1">
      <c r="A1771" s="174"/>
      <c r="B1771" s="174"/>
      <c r="C1771" s="174"/>
      <c r="D1771" s="63"/>
      <c r="E1771" s="63"/>
      <c r="F1771" s="174"/>
      <c r="G1771" s="174"/>
      <c r="H1771" s="174"/>
      <c r="I1771" s="174"/>
      <c r="J1771" s="174"/>
      <c r="K1771" s="174"/>
      <c r="L1771" s="174"/>
      <c r="M1771" s="174"/>
      <c r="N1771" s="174"/>
      <c r="O1771" s="63"/>
      <c r="P1771" s="63"/>
      <c r="Q1771" s="174"/>
      <c r="R1771" s="63"/>
      <c r="S1771" s="174"/>
      <c r="T1771" s="174"/>
      <c r="U1771" s="174"/>
      <c r="V1771" s="63"/>
      <c r="W1771" s="174"/>
      <c r="X1771" s="174"/>
      <c r="Y1771" s="429"/>
      <c r="Z1771" s="63"/>
      <c r="AA1771" s="63"/>
      <c r="AB1771" s="63"/>
      <c r="AC1771" s="63"/>
      <c r="AD1771" s="174"/>
      <c r="AE1771" s="174"/>
      <c r="AF1771" s="466"/>
      <c r="AG1771" s="174"/>
      <c r="AH1771" s="174"/>
      <c r="AI1771" s="174"/>
      <c r="AJ1771" s="174"/>
      <c r="AK1771" s="174"/>
      <c r="AL1771" s="174"/>
      <c r="AM1771" s="174"/>
      <c r="AN1771" s="174"/>
      <c r="AO1771" s="174"/>
      <c r="AP1771" s="174"/>
      <c r="AQ1771" s="174"/>
      <c r="AR1771" s="174"/>
      <c r="AS1771" s="174"/>
      <c r="AT1771" s="415"/>
      <c r="AU1771" s="174"/>
      <c r="AV1771" s="437"/>
      <c r="AW1771" s="523"/>
      <c r="AX1771" s="524"/>
      <c r="AY1771" s="422"/>
      <c r="AZ1771" s="524"/>
      <c r="BA1771" s="524"/>
      <c r="BB1771" s="422"/>
      <c r="BC1771" s="524"/>
      <c r="BD1771" s="523"/>
      <c r="BE1771" s="524"/>
      <c r="BF1771" s="524"/>
      <c r="BG1771" s="426">
        <f t="shared" si="37"/>
        <v>0</v>
      </c>
      <c r="BH1771" s="426">
        <f t="shared" si="38"/>
        <v>0</v>
      </c>
      <c r="BI1771" s="426">
        <f t="shared" si="39"/>
        <v>0</v>
      </c>
      <c r="BJ1771" s="426">
        <f t="shared" si="40"/>
        <v>0</v>
      </c>
      <c r="BK1771" s="425" t="b">
        <f t="shared" si="41"/>
        <v>0</v>
      </c>
    </row>
    <row r="1772" spans="1:63" ht="15.75" customHeight="1">
      <c r="A1772" s="174"/>
      <c r="B1772" s="174"/>
      <c r="C1772" s="174"/>
      <c r="D1772" s="63"/>
      <c r="E1772" s="63"/>
      <c r="F1772" s="174"/>
      <c r="G1772" s="174"/>
      <c r="H1772" s="174"/>
      <c r="I1772" s="174"/>
      <c r="J1772" s="174"/>
      <c r="K1772" s="174"/>
      <c r="L1772" s="174"/>
      <c r="M1772" s="174"/>
      <c r="N1772" s="174"/>
      <c r="O1772" s="63"/>
      <c r="P1772" s="63"/>
      <c r="Q1772" s="174"/>
      <c r="R1772" s="63"/>
      <c r="S1772" s="174"/>
      <c r="T1772" s="174"/>
      <c r="U1772" s="174"/>
      <c r="V1772" s="63"/>
      <c r="W1772" s="174"/>
      <c r="X1772" s="174"/>
      <c r="Y1772" s="429"/>
      <c r="Z1772" s="63"/>
      <c r="AA1772" s="63"/>
      <c r="AB1772" s="63"/>
      <c r="AC1772" s="63"/>
      <c r="AD1772" s="174"/>
      <c r="AE1772" s="174"/>
      <c r="AF1772" s="466"/>
      <c r="AG1772" s="174"/>
      <c r="AH1772" s="174"/>
      <c r="AI1772" s="174"/>
      <c r="AJ1772" s="174"/>
      <c r="AK1772" s="174"/>
      <c r="AL1772" s="174"/>
      <c r="AM1772" s="174"/>
      <c r="AN1772" s="174"/>
      <c r="AO1772" s="174"/>
      <c r="AP1772" s="174"/>
      <c r="AQ1772" s="174"/>
      <c r="AR1772" s="174"/>
      <c r="AS1772" s="174"/>
      <c r="AT1772" s="415"/>
      <c r="AU1772" s="174"/>
      <c r="AV1772" s="437"/>
      <c r="AW1772" s="523"/>
      <c r="AX1772" s="524"/>
      <c r="AY1772" s="422"/>
      <c r="AZ1772" s="524"/>
      <c r="BA1772" s="524"/>
      <c r="BB1772" s="422"/>
      <c r="BC1772" s="524"/>
      <c r="BD1772" s="523"/>
      <c r="BE1772" s="524"/>
      <c r="BF1772" s="524"/>
      <c r="BG1772" s="426">
        <f t="shared" si="37"/>
        <v>0</v>
      </c>
      <c r="BH1772" s="426">
        <f t="shared" si="38"/>
        <v>0</v>
      </c>
      <c r="BI1772" s="426">
        <f t="shared" si="39"/>
        <v>0</v>
      </c>
      <c r="BJ1772" s="426">
        <f t="shared" si="40"/>
        <v>0</v>
      </c>
      <c r="BK1772" s="425" t="b">
        <f t="shared" si="41"/>
        <v>0</v>
      </c>
    </row>
    <row r="1773" spans="1:63" ht="15.75" customHeight="1">
      <c r="A1773" s="174"/>
      <c r="B1773" s="174"/>
      <c r="C1773" s="174"/>
      <c r="D1773" s="63"/>
      <c r="E1773" s="63"/>
      <c r="F1773" s="174"/>
      <c r="G1773" s="174"/>
      <c r="H1773" s="174"/>
      <c r="I1773" s="174"/>
      <c r="J1773" s="174"/>
      <c r="K1773" s="174"/>
      <c r="L1773" s="174"/>
      <c r="M1773" s="174"/>
      <c r="N1773" s="174"/>
      <c r="O1773" s="63"/>
      <c r="P1773" s="63"/>
      <c r="Q1773" s="174"/>
      <c r="R1773" s="63"/>
      <c r="S1773" s="174"/>
      <c r="T1773" s="174"/>
      <c r="U1773" s="174"/>
      <c r="V1773" s="63"/>
      <c r="W1773" s="174"/>
      <c r="X1773" s="174"/>
      <c r="Y1773" s="429"/>
      <c r="Z1773" s="63"/>
      <c r="AA1773" s="63"/>
      <c r="AB1773" s="63"/>
      <c r="AC1773" s="63"/>
      <c r="AD1773" s="174"/>
      <c r="AE1773" s="174"/>
      <c r="AF1773" s="466"/>
      <c r="AG1773" s="174"/>
      <c r="AH1773" s="174"/>
      <c r="AI1773" s="174"/>
      <c r="AJ1773" s="174"/>
      <c r="AK1773" s="174"/>
      <c r="AL1773" s="174"/>
      <c r="AM1773" s="174"/>
      <c r="AN1773" s="174"/>
      <c r="AO1773" s="174"/>
      <c r="AP1773" s="174"/>
      <c r="AQ1773" s="174"/>
      <c r="AR1773" s="174"/>
      <c r="AS1773" s="174"/>
      <c r="AT1773" s="415"/>
      <c r="AU1773" s="174"/>
      <c r="AV1773" s="437"/>
      <c r="AW1773" s="523"/>
      <c r="AX1773" s="524"/>
      <c r="AY1773" s="422"/>
      <c r="AZ1773" s="524"/>
      <c r="BA1773" s="524"/>
      <c r="BB1773" s="422"/>
      <c r="BC1773" s="524"/>
      <c r="BD1773" s="523"/>
      <c r="BE1773" s="524"/>
      <c r="BF1773" s="524"/>
      <c r="BG1773" s="426">
        <f t="shared" si="37"/>
        <v>0</v>
      </c>
      <c r="BH1773" s="426">
        <f t="shared" si="38"/>
        <v>0</v>
      </c>
      <c r="BI1773" s="426">
        <f t="shared" si="39"/>
        <v>0</v>
      </c>
      <c r="BJ1773" s="426">
        <f t="shared" si="40"/>
        <v>0</v>
      </c>
      <c r="BK1773" s="425" t="b">
        <f t="shared" si="41"/>
        <v>0</v>
      </c>
    </row>
    <row r="1774" spans="1:63" ht="15.75" customHeight="1">
      <c r="A1774" s="174"/>
      <c r="B1774" s="174"/>
      <c r="C1774" s="174"/>
      <c r="D1774" s="63"/>
      <c r="E1774" s="63"/>
      <c r="F1774" s="174"/>
      <c r="G1774" s="174"/>
      <c r="H1774" s="174"/>
      <c r="I1774" s="174"/>
      <c r="J1774" s="174"/>
      <c r="K1774" s="174"/>
      <c r="L1774" s="174"/>
      <c r="M1774" s="174"/>
      <c r="N1774" s="174"/>
      <c r="O1774" s="63"/>
      <c r="P1774" s="63"/>
      <c r="Q1774" s="174"/>
      <c r="R1774" s="63"/>
      <c r="S1774" s="174"/>
      <c r="T1774" s="174"/>
      <c r="U1774" s="174"/>
      <c r="V1774" s="63"/>
      <c r="W1774" s="174"/>
      <c r="X1774" s="174"/>
      <c r="Y1774" s="429"/>
      <c r="Z1774" s="63"/>
      <c r="AA1774" s="63"/>
      <c r="AB1774" s="63"/>
      <c r="AC1774" s="63"/>
      <c r="AD1774" s="174"/>
      <c r="AE1774" s="174"/>
      <c r="AF1774" s="466"/>
      <c r="AG1774" s="174"/>
      <c r="AH1774" s="174"/>
      <c r="AI1774" s="174"/>
      <c r="AJ1774" s="174"/>
      <c r="AK1774" s="174"/>
      <c r="AL1774" s="174"/>
      <c r="AM1774" s="174"/>
      <c r="AN1774" s="174"/>
      <c r="AO1774" s="174"/>
      <c r="AP1774" s="174"/>
      <c r="AQ1774" s="174"/>
      <c r="AR1774" s="174"/>
      <c r="AS1774" s="174"/>
      <c r="AT1774" s="415"/>
      <c r="AU1774" s="174"/>
      <c r="AV1774" s="437"/>
      <c r="AW1774" s="523"/>
      <c r="AX1774" s="524"/>
      <c r="AY1774" s="422"/>
      <c r="AZ1774" s="524"/>
      <c r="BA1774" s="524"/>
      <c r="BB1774" s="422"/>
      <c r="BC1774" s="524"/>
      <c r="BD1774" s="523"/>
      <c r="BE1774" s="524"/>
      <c r="BF1774" s="524"/>
      <c r="BG1774" s="426">
        <f t="shared" si="37"/>
        <v>0</v>
      </c>
      <c r="BH1774" s="426">
        <f t="shared" si="38"/>
        <v>0</v>
      </c>
      <c r="BI1774" s="426">
        <f t="shared" si="39"/>
        <v>0</v>
      </c>
      <c r="BJ1774" s="426">
        <f t="shared" si="40"/>
        <v>0</v>
      </c>
      <c r="BK1774" s="425" t="b">
        <f t="shared" si="41"/>
        <v>0</v>
      </c>
    </row>
    <row r="1775" spans="1:63" ht="15.75" customHeight="1">
      <c r="A1775" s="174"/>
      <c r="B1775" s="174"/>
      <c r="C1775" s="174"/>
      <c r="D1775" s="63"/>
      <c r="E1775" s="63"/>
      <c r="F1775" s="174"/>
      <c r="G1775" s="174"/>
      <c r="H1775" s="174"/>
      <c r="I1775" s="174"/>
      <c r="J1775" s="174"/>
      <c r="K1775" s="174"/>
      <c r="L1775" s="174"/>
      <c r="M1775" s="174"/>
      <c r="N1775" s="174"/>
      <c r="O1775" s="63"/>
      <c r="P1775" s="63"/>
      <c r="Q1775" s="174"/>
      <c r="R1775" s="63"/>
      <c r="S1775" s="174"/>
      <c r="T1775" s="174"/>
      <c r="U1775" s="174"/>
      <c r="V1775" s="63"/>
      <c r="W1775" s="174"/>
      <c r="X1775" s="174"/>
      <c r="Y1775" s="429"/>
      <c r="Z1775" s="63"/>
      <c r="AA1775" s="63"/>
      <c r="AB1775" s="63"/>
      <c r="AC1775" s="63"/>
      <c r="AD1775" s="174"/>
      <c r="AE1775" s="174"/>
      <c r="AF1775" s="466"/>
      <c r="AG1775" s="174"/>
      <c r="AH1775" s="174"/>
      <c r="AI1775" s="174"/>
      <c r="AJ1775" s="174"/>
      <c r="AK1775" s="174"/>
      <c r="AL1775" s="174"/>
      <c r="AM1775" s="174"/>
      <c r="AN1775" s="174"/>
      <c r="AO1775" s="174"/>
      <c r="AP1775" s="174"/>
      <c r="AQ1775" s="174"/>
      <c r="AR1775" s="174"/>
      <c r="AS1775" s="174"/>
      <c r="AT1775" s="415"/>
      <c r="AU1775" s="174"/>
      <c r="AV1775" s="437"/>
      <c r="AW1775" s="523"/>
      <c r="AX1775" s="524"/>
      <c r="AY1775" s="422"/>
      <c r="AZ1775" s="524"/>
      <c r="BA1775" s="524"/>
      <c r="BB1775" s="422"/>
      <c r="BC1775" s="524"/>
      <c r="BD1775" s="523"/>
      <c r="BE1775" s="524"/>
      <c r="BF1775" s="524"/>
      <c r="BG1775" s="426">
        <f t="shared" si="37"/>
        <v>0</v>
      </c>
      <c r="BH1775" s="426">
        <f t="shared" si="38"/>
        <v>0</v>
      </c>
      <c r="BI1775" s="426">
        <f t="shared" si="39"/>
        <v>0</v>
      </c>
      <c r="BJ1775" s="426">
        <f t="shared" si="40"/>
        <v>0</v>
      </c>
      <c r="BK1775" s="425" t="b">
        <f t="shared" si="41"/>
        <v>0</v>
      </c>
    </row>
    <row r="1776" spans="1:63" ht="15.75" customHeight="1">
      <c r="A1776" s="174"/>
      <c r="B1776" s="174"/>
      <c r="C1776" s="174"/>
      <c r="D1776" s="63"/>
      <c r="E1776" s="63"/>
      <c r="F1776" s="174"/>
      <c r="G1776" s="174"/>
      <c r="H1776" s="174"/>
      <c r="I1776" s="174"/>
      <c r="J1776" s="174"/>
      <c r="K1776" s="174"/>
      <c r="L1776" s="174"/>
      <c r="M1776" s="174"/>
      <c r="N1776" s="174"/>
      <c r="O1776" s="63"/>
      <c r="P1776" s="63"/>
      <c r="Q1776" s="174"/>
      <c r="R1776" s="63"/>
      <c r="S1776" s="174"/>
      <c r="T1776" s="174"/>
      <c r="U1776" s="174"/>
      <c r="V1776" s="63"/>
      <c r="W1776" s="174"/>
      <c r="X1776" s="174"/>
      <c r="Y1776" s="429"/>
      <c r="Z1776" s="63"/>
      <c r="AA1776" s="63"/>
      <c r="AB1776" s="63"/>
      <c r="AC1776" s="63"/>
      <c r="AD1776" s="174"/>
      <c r="AE1776" s="174"/>
      <c r="AF1776" s="466"/>
      <c r="AG1776" s="174"/>
      <c r="AH1776" s="174"/>
      <c r="AI1776" s="174"/>
      <c r="AJ1776" s="174"/>
      <c r="AK1776" s="174"/>
      <c r="AL1776" s="174"/>
      <c r="AM1776" s="174"/>
      <c r="AN1776" s="174"/>
      <c r="AO1776" s="174"/>
      <c r="AP1776" s="174"/>
      <c r="AQ1776" s="174"/>
      <c r="AR1776" s="174"/>
      <c r="AS1776" s="174"/>
      <c r="AT1776" s="415"/>
      <c r="AU1776" s="174"/>
      <c r="AV1776" s="437"/>
      <c r="AW1776" s="523"/>
      <c r="AX1776" s="524"/>
      <c r="AY1776" s="422"/>
      <c r="AZ1776" s="524"/>
      <c r="BA1776" s="524"/>
      <c r="BB1776" s="422"/>
      <c r="BC1776" s="524"/>
      <c r="BD1776" s="523"/>
      <c r="BE1776" s="524"/>
      <c r="BF1776" s="524"/>
      <c r="BG1776" s="426">
        <f t="shared" si="37"/>
        <v>0</v>
      </c>
      <c r="BH1776" s="426">
        <f t="shared" si="38"/>
        <v>0</v>
      </c>
      <c r="BI1776" s="426">
        <f t="shared" si="39"/>
        <v>0</v>
      </c>
      <c r="BJ1776" s="426">
        <f t="shared" si="40"/>
        <v>0</v>
      </c>
      <c r="BK1776" s="425" t="b">
        <f t="shared" si="41"/>
        <v>0</v>
      </c>
    </row>
    <row r="1777" spans="1:63" ht="15.75" customHeight="1">
      <c r="A1777" s="174"/>
      <c r="B1777" s="174"/>
      <c r="C1777" s="174"/>
      <c r="D1777" s="63"/>
      <c r="E1777" s="63"/>
      <c r="F1777" s="174"/>
      <c r="G1777" s="174"/>
      <c r="H1777" s="174"/>
      <c r="I1777" s="174"/>
      <c r="J1777" s="174"/>
      <c r="K1777" s="174"/>
      <c r="L1777" s="174"/>
      <c r="M1777" s="174"/>
      <c r="N1777" s="174"/>
      <c r="O1777" s="63"/>
      <c r="P1777" s="63"/>
      <c r="Q1777" s="174"/>
      <c r="R1777" s="63"/>
      <c r="S1777" s="174"/>
      <c r="T1777" s="174"/>
      <c r="U1777" s="174"/>
      <c r="V1777" s="63"/>
      <c r="W1777" s="174"/>
      <c r="X1777" s="174"/>
      <c r="Y1777" s="429"/>
      <c r="Z1777" s="63"/>
      <c r="AA1777" s="63"/>
      <c r="AB1777" s="63"/>
      <c r="AC1777" s="63"/>
      <c r="AD1777" s="174"/>
      <c r="AE1777" s="174"/>
      <c r="AF1777" s="466"/>
      <c r="AG1777" s="174"/>
      <c r="AH1777" s="174"/>
      <c r="AI1777" s="174"/>
      <c r="AJ1777" s="174"/>
      <c r="AK1777" s="174"/>
      <c r="AL1777" s="174"/>
      <c r="AM1777" s="174"/>
      <c r="AN1777" s="174"/>
      <c r="AO1777" s="174"/>
      <c r="AP1777" s="174"/>
      <c r="AQ1777" s="174"/>
      <c r="AR1777" s="174"/>
      <c r="AS1777" s="174"/>
      <c r="AT1777" s="415"/>
      <c r="AU1777" s="174"/>
      <c r="AV1777" s="437"/>
      <c r="AW1777" s="523"/>
      <c r="AX1777" s="524"/>
      <c r="AY1777" s="422"/>
      <c r="AZ1777" s="524"/>
      <c r="BA1777" s="524"/>
      <c r="BB1777" s="422"/>
      <c r="BC1777" s="524"/>
      <c r="BD1777" s="523"/>
      <c r="BE1777" s="524"/>
      <c r="BF1777" s="524"/>
      <c r="BG1777" s="426">
        <f t="shared" si="37"/>
        <v>0</v>
      </c>
      <c r="BH1777" s="426">
        <f t="shared" si="38"/>
        <v>0</v>
      </c>
      <c r="BI1777" s="426">
        <f t="shared" si="39"/>
        <v>0</v>
      </c>
      <c r="BJ1777" s="426">
        <f t="shared" si="40"/>
        <v>0</v>
      </c>
      <c r="BK1777" s="425" t="b">
        <f t="shared" si="41"/>
        <v>0</v>
      </c>
    </row>
    <row r="1778" spans="1:63" ht="15.75" customHeight="1">
      <c r="A1778" s="174"/>
      <c r="B1778" s="174"/>
      <c r="C1778" s="174"/>
      <c r="D1778" s="63"/>
      <c r="E1778" s="63"/>
      <c r="F1778" s="174"/>
      <c r="G1778" s="174"/>
      <c r="H1778" s="174"/>
      <c r="I1778" s="174"/>
      <c r="J1778" s="174"/>
      <c r="K1778" s="174"/>
      <c r="L1778" s="174"/>
      <c r="M1778" s="174"/>
      <c r="N1778" s="174"/>
      <c r="O1778" s="63"/>
      <c r="P1778" s="63"/>
      <c r="Q1778" s="174"/>
      <c r="R1778" s="63"/>
      <c r="S1778" s="174"/>
      <c r="T1778" s="174"/>
      <c r="U1778" s="174"/>
      <c r="V1778" s="63"/>
      <c r="W1778" s="174"/>
      <c r="X1778" s="174"/>
      <c r="Y1778" s="429"/>
      <c r="Z1778" s="63"/>
      <c r="AA1778" s="63"/>
      <c r="AB1778" s="63"/>
      <c r="AC1778" s="63"/>
      <c r="AD1778" s="174"/>
      <c r="AE1778" s="174"/>
      <c r="AF1778" s="466"/>
      <c r="AG1778" s="174"/>
      <c r="AH1778" s="174"/>
      <c r="AI1778" s="174"/>
      <c r="AJ1778" s="174"/>
      <c r="AK1778" s="174"/>
      <c r="AL1778" s="174"/>
      <c r="AM1778" s="174"/>
      <c r="AN1778" s="174"/>
      <c r="AO1778" s="174"/>
      <c r="AP1778" s="174"/>
      <c r="AQ1778" s="174"/>
      <c r="AR1778" s="174"/>
      <c r="AS1778" s="174"/>
      <c r="AT1778" s="415"/>
      <c r="AU1778" s="174"/>
      <c r="AV1778" s="437"/>
      <c r="AW1778" s="523"/>
      <c r="AX1778" s="524"/>
      <c r="AY1778" s="422"/>
      <c r="AZ1778" s="524"/>
      <c r="BA1778" s="524"/>
      <c r="BB1778" s="422"/>
      <c r="BC1778" s="524"/>
      <c r="BD1778" s="523"/>
      <c r="BE1778" s="524"/>
      <c r="BF1778" s="524"/>
      <c r="BG1778" s="426">
        <f t="shared" si="37"/>
        <v>0</v>
      </c>
      <c r="BH1778" s="426">
        <f t="shared" si="38"/>
        <v>0</v>
      </c>
      <c r="BI1778" s="426">
        <f t="shared" si="39"/>
        <v>0</v>
      </c>
      <c r="BJ1778" s="426">
        <f t="shared" si="40"/>
        <v>0</v>
      </c>
      <c r="BK1778" s="425" t="b">
        <f t="shared" si="41"/>
        <v>0</v>
      </c>
    </row>
    <row r="1779" spans="1:63" ht="15.75" customHeight="1">
      <c r="A1779" s="174"/>
      <c r="B1779" s="174"/>
      <c r="C1779" s="174"/>
      <c r="D1779" s="63"/>
      <c r="E1779" s="63"/>
      <c r="F1779" s="174"/>
      <c r="G1779" s="174"/>
      <c r="H1779" s="174"/>
      <c r="I1779" s="174"/>
      <c r="J1779" s="174"/>
      <c r="K1779" s="174"/>
      <c r="L1779" s="174"/>
      <c r="M1779" s="174"/>
      <c r="N1779" s="174"/>
      <c r="O1779" s="63"/>
      <c r="P1779" s="63"/>
      <c r="Q1779" s="174"/>
      <c r="R1779" s="63"/>
      <c r="S1779" s="174"/>
      <c r="T1779" s="174"/>
      <c r="U1779" s="174"/>
      <c r="V1779" s="63"/>
      <c r="W1779" s="174"/>
      <c r="X1779" s="174"/>
      <c r="Y1779" s="429"/>
      <c r="Z1779" s="63"/>
      <c r="AA1779" s="63"/>
      <c r="AB1779" s="63"/>
      <c r="AC1779" s="63"/>
      <c r="AD1779" s="174"/>
      <c r="AE1779" s="174"/>
      <c r="AF1779" s="466"/>
      <c r="AG1779" s="174"/>
      <c r="AH1779" s="174"/>
      <c r="AI1779" s="174"/>
      <c r="AJ1779" s="174"/>
      <c r="AK1779" s="174"/>
      <c r="AL1779" s="174"/>
      <c r="AM1779" s="174"/>
      <c r="AN1779" s="174"/>
      <c r="AO1779" s="174"/>
      <c r="AP1779" s="174"/>
      <c r="AQ1779" s="174"/>
      <c r="AR1779" s="174"/>
      <c r="AS1779" s="174"/>
      <c r="AT1779" s="415"/>
      <c r="AU1779" s="174"/>
      <c r="AV1779" s="437"/>
      <c r="AW1779" s="523"/>
      <c r="AX1779" s="524"/>
      <c r="AY1779" s="422"/>
      <c r="AZ1779" s="524"/>
      <c r="BA1779" s="524"/>
      <c r="BB1779" s="422"/>
      <c r="BC1779" s="524"/>
      <c r="BD1779" s="523"/>
      <c r="BE1779" s="524"/>
      <c r="BF1779" s="524"/>
      <c r="BG1779" s="426">
        <f t="shared" si="37"/>
        <v>0</v>
      </c>
      <c r="BH1779" s="426">
        <f t="shared" si="38"/>
        <v>0</v>
      </c>
      <c r="BI1779" s="426">
        <f t="shared" si="39"/>
        <v>0</v>
      </c>
      <c r="BJ1779" s="426">
        <f t="shared" si="40"/>
        <v>0</v>
      </c>
      <c r="BK1779" s="425" t="b">
        <f t="shared" si="41"/>
        <v>0</v>
      </c>
    </row>
    <row r="1780" spans="1:63" ht="15.75" customHeight="1">
      <c r="A1780" s="174"/>
      <c r="B1780" s="174"/>
      <c r="C1780" s="174"/>
      <c r="D1780" s="63"/>
      <c r="E1780" s="63"/>
      <c r="F1780" s="174"/>
      <c r="G1780" s="174"/>
      <c r="H1780" s="174"/>
      <c r="I1780" s="174"/>
      <c r="J1780" s="174"/>
      <c r="K1780" s="174"/>
      <c r="L1780" s="174"/>
      <c r="M1780" s="174"/>
      <c r="N1780" s="174"/>
      <c r="O1780" s="63"/>
      <c r="P1780" s="63"/>
      <c r="Q1780" s="174"/>
      <c r="R1780" s="63"/>
      <c r="S1780" s="174"/>
      <c r="T1780" s="174"/>
      <c r="U1780" s="174"/>
      <c r="V1780" s="63"/>
      <c r="W1780" s="174"/>
      <c r="X1780" s="174"/>
      <c r="Y1780" s="429"/>
      <c r="Z1780" s="63"/>
      <c r="AA1780" s="63"/>
      <c r="AB1780" s="63"/>
      <c r="AC1780" s="63"/>
      <c r="AD1780" s="174"/>
      <c r="AE1780" s="174"/>
      <c r="AF1780" s="466"/>
      <c r="AG1780" s="174"/>
      <c r="AH1780" s="174"/>
      <c r="AI1780" s="174"/>
      <c r="AJ1780" s="174"/>
      <c r="AK1780" s="174"/>
      <c r="AL1780" s="174"/>
      <c r="AM1780" s="174"/>
      <c r="AN1780" s="174"/>
      <c r="AO1780" s="174"/>
      <c r="AP1780" s="174"/>
      <c r="AQ1780" s="174"/>
      <c r="AR1780" s="174"/>
      <c r="AS1780" s="174"/>
      <c r="AT1780" s="415"/>
      <c r="AU1780" s="174"/>
      <c r="AV1780" s="437"/>
      <c r="AW1780" s="523"/>
      <c r="AX1780" s="524"/>
      <c r="AY1780" s="422"/>
      <c r="AZ1780" s="524"/>
      <c r="BA1780" s="524"/>
      <c r="BB1780" s="422"/>
      <c r="BC1780" s="524"/>
      <c r="BD1780" s="523"/>
      <c r="BE1780" s="524"/>
      <c r="BF1780" s="524"/>
      <c r="BG1780" s="426">
        <f t="shared" si="37"/>
        <v>0</v>
      </c>
      <c r="BH1780" s="426">
        <f t="shared" si="38"/>
        <v>0</v>
      </c>
      <c r="BI1780" s="426">
        <f t="shared" si="39"/>
        <v>0</v>
      </c>
      <c r="BJ1780" s="426">
        <f t="shared" si="40"/>
        <v>0</v>
      </c>
      <c r="BK1780" s="425" t="b">
        <f t="shared" si="41"/>
        <v>0</v>
      </c>
    </row>
    <row r="1781" spans="1:63" ht="15.75" customHeight="1">
      <c r="A1781" s="174"/>
      <c r="B1781" s="174"/>
      <c r="C1781" s="174"/>
      <c r="D1781" s="63"/>
      <c r="E1781" s="63"/>
      <c r="F1781" s="174"/>
      <c r="G1781" s="174"/>
      <c r="H1781" s="174"/>
      <c r="I1781" s="174"/>
      <c r="J1781" s="174"/>
      <c r="K1781" s="174"/>
      <c r="L1781" s="174"/>
      <c r="M1781" s="174"/>
      <c r="N1781" s="174"/>
      <c r="O1781" s="63"/>
      <c r="P1781" s="63"/>
      <c r="Q1781" s="174"/>
      <c r="R1781" s="63"/>
      <c r="S1781" s="174"/>
      <c r="T1781" s="174"/>
      <c r="U1781" s="174"/>
      <c r="V1781" s="63"/>
      <c r="W1781" s="174"/>
      <c r="X1781" s="174"/>
      <c r="Y1781" s="429"/>
      <c r="Z1781" s="63"/>
      <c r="AA1781" s="63"/>
      <c r="AB1781" s="63"/>
      <c r="AC1781" s="63"/>
      <c r="AD1781" s="174"/>
      <c r="AE1781" s="174"/>
      <c r="AF1781" s="466"/>
      <c r="AG1781" s="174"/>
      <c r="AH1781" s="174"/>
      <c r="AI1781" s="174"/>
      <c r="AJ1781" s="174"/>
      <c r="AK1781" s="174"/>
      <c r="AL1781" s="174"/>
      <c r="AM1781" s="174"/>
      <c r="AN1781" s="174"/>
      <c r="AO1781" s="174"/>
      <c r="AP1781" s="174"/>
      <c r="AQ1781" s="174"/>
      <c r="AR1781" s="174"/>
      <c r="AS1781" s="174"/>
      <c r="AT1781" s="415"/>
      <c r="AU1781" s="174"/>
      <c r="AV1781" s="437"/>
      <c r="AW1781" s="523"/>
      <c r="AX1781" s="524"/>
      <c r="AY1781" s="422"/>
      <c r="AZ1781" s="524"/>
      <c r="BA1781" s="524"/>
      <c r="BB1781" s="422"/>
      <c r="BC1781" s="524"/>
      <c r="BD1781" s="523"/>
      <c r="BE1781" s="524"/>
      <c r="BF1781" s="524"/>
      <c r="BG1781" s="426">
        <f t="shared" si="37"/>
        <v>0</v>
      </c>
      <c r="BH1781" s="426">
        <f t="shared" si="38"/>
        <v>0</v>
      </c>
      <c r="BI1781" s="426">
        <f t="shared" si="39"/>
        <v>0</v>
      </c>
      <c r="BJ1781" s="426">
        <f t="shared" si="40"/>
        <v>0</v>
      </c>
      <c r="BK1781" s="425" t="b">
        <f t="shared" si="41"/>
        <v>0</v>
      </c>
    </row>
    <row r="1782" spans="1:63" ht="15.75" customHeight="1">
      <c r="A1782" s="174"/>
      <c r="B1782" s="174"/>
      <c r="C1782" s="174"/>
      <c r="D1782" s="63"/>
      <c r="E1782" s="63"/>
      <c r="F1782" s="174"/>
      <c r="G1782" s="174"/>
      <c r="H1782" s="174"/>
      <c r="I1782" s="174"/>
      <c r="J1782" s="174"/>
      <c r="K1782" s="174"/>
      <c r="L1782" s="174"/>
      <c r="M1782" s="174"/>
      <c r="N1782" s="174"/>
      <c r="O1782" s="63"/>
      <c r="P1782" s="63"/>
      <c r="Q1782" s="174"/>
      <c r="R1782" s="63"/>
      <c r="S1782" s="174"/>
      <c r="T1782" s="174"/>
      <c r="U1782" s="174"/>
      <c r="V1782" s="63"/>
      <c r="W1782" s="174"/>
      <c r="X1782" s="174"/>
      <c r="Y1782" s="429"/>
      <c r="Z1782" s="63"/>
      <c r="AA1782" s="63"/>
      <c r="AB1782" s="63"/>
      <c r="AC1782" s="63"/>
      <c r="AD1782" s="174"/>
      <c r="AE1782" s="174"/>
      <c r="AF1782" s="466"/>
      <c r="AG1782" s="174"/>
      <c r="AH1782" s="174"/>
      <c r="AI1782" s="174"/>
      <c r="AJ1782" s="174"/>
      <c r="AK1782" s="174"/>
      <c r="AL1782" s="174"/>
      <c r="AM1782" s="174"/>
      <c r="AN1782" s="174"/>
      <c r="AO1782" s="174"/>
      <c r="AP1782" s="174"/>
      <c r="AQ1782" s="174"/>
      <c r="AR1782" s="174"/>
      <c r="AS1782" s="174"/>
      <c r="AT1782" s="415"/>
      <c r="AU1782" s="174"/>
      <c r="AV1782" s="437"/>
      <c r="AW1782" s="523"/>
      <c r="AX1782" s="524"/>
      <c r="AY1782" s="422"/>
      <c r="AZ1782" s="524"/>
      <c r="BA1782" s="524"/>
      <c r="BB1782" s="422"/>
      <c r="BC1782" s="524"/>
      <c r="BD1782" s="523"/>
      <c r="BE1782" s="524"/>
      <c r="BF1782" s="524"/>
      <c r="BG1782" s="426">
        <f t="shared" si="37"/>
        <v>0</v>
      </c>
      <c r="BH1782" s="426">
        <f t="shared" si="38"/>
        <v>0</v>
      </c>
      <c r="BI1782" s="426">
        <f t="shared" si="39"/>
        <v>0</v>
      </c>
      <c r="BJ1782" s="426">
        <f t="shared" si="40"/>
        <v>0</v>
      </c>
      <c r="BK1782" s="425" t="b">
        <f t="shared" si="41"/>
        <v>0</v>
      </c>
    </row>
    <row r="1783" spans="1:63" ht="15.75" customHeight="1">
      <c r="A1783" s="174"/>
      <c r="B1783" s="174"/>
      <c r="C1783" s="174"/>
      <c r="D1783" s="63"/>
      <c r="E1783" s="63"/>
      <c r="F1783" s="174"/>
      <c r="G1783" s="174"/>
      <c r="H1783" s="174"/>
      <c r="I1783" s="174"/>
      <c r="J1783" s="174"/>
      <c r="K1783" s="174"/>
      <c r="L1783" s="174"/>
      <c r="M1783" s="174"/>
      <c r="N1783" s="174"/>
      <c r="O1783" s="63"/>
      <c r="P1783" s="63"/>
      <c r="Q1783" s="174"/>
      <c r="R1783" s="63"/>
      <c r="S1783" s="174"/>
      <c r="T1783" s="174"/>
      <c r="U1783" s="174"/>
      <c r="V1783" s="63"/>
      <c r="W1783" s="174"/>
      <c r="X1783" s="174"/>
      <c r="Y1783" s="429"/>
      <c r="Z1783" s="63"/>
      <c r="AA1783" s="63"/>
      <c r="AB1783" s="63"/>
      <c r="AC1783" s="63"/>
      <c r="AD1783" s="174"/>
      <c r="AE1783" s="174"/>
      <c r="AF1783" s="466"/>
      <c r="AG1783" s="174"/>
      <c r="AH1783" s="174"/>
      <c r="AI1783" s="174"/>
      <c r="AJ1783" s="174"/>
      <c r="AK1783" s="174"/>
      <c r="AL1783" s="174"/>
      <c r="AM1783" s="174"/>
      <c r="AN1783" s="174"/>
      <c r="AO1783" s="174"/>
      <c r="AP1783" s="174"/>
      <c r="AQ1783" s="174"/>
      <c r="AR1783" s="174"/>
      <c r="AS1783" s="174"/>
      <c r="AT1783" s="415"/>
      <c r="AU1783" s="174"/>
      <c r="AV1783" s="437"/>
      <c r="AW1783" s="523"/>
      <c r="AX1783" s="524"/>
      <c r="AY1783" s="422"/>
      <c r="AZ1783" s="524"/>
      <c r="BA1783" s="524"/>
      <c r="BB1783" s="422"/>
      <c r="BC1783" s="524"/>
      <c r="BD1783" s="523"/>
      <c r="BE1783" s="524"/>
      <c r="BF1783" s="524"/>
      <c r="BG1783" s="426">
        <f t="shared" si="37"/>
        <v>0</v>
      </c>
      <c r="BH1783" s="426">
        <f t="shared" si="38"/>
        <v>0</v>
      </c>
      <c r="BI1783" s="426">
        <f t="shared" si="39"/>
        <v>0</v>
      </c>
      <c r="BJ1783" s="426">
        <f t="shared" si="40"/>
        <v>0</v>
      </c>
      <c r="BK1783" s="425" t="b">
        <f t="shared" si="41"/>
        <v>0</v>
      </c>
    </row>
    <row r="1784" spans="1:63" ht="15.75" customHeight="1">
      <c r="A1784" s="174"/>
      <c r="B1784" s="174"/>
      <c r="C1784" s="174"/>
      <c r="D1784" s="63"/>
      <c r="E1784" s="63"/>
      <c r="F1784" s="174"/>
      <c r="G1784" s="174"/>
      <c r="H1784" s="174"/>
      <c r="I1784" s="174"/>
      <c r="J1784" s="174"/>
      <c r="K1784" s="174"/>
      <c r="L1784" s="174"/>
      <c r="M1784" s="174"/>
      <c r="N1784" s="174"/>
      <c r="O1784" s="63"/>
      <c r="P1784" s="63"/>
      <c r="Q1784" s="174"/>
      <c r="R1784" s="63"/>
      <c r="S1784" s="174"/>
      <c r="T1784" s="174"/>
      <c r="U1784" s="174"/>
      <c r="V1784" s="63"/>
      <c r="W1784" s="174"/>
      <c r="X1784" s="174"/>
      <c r="Y1784" s="429"/>
      <c r="Z1784" s="63"/>
      <c r="AA1784" s="63"/>
      <c r="AB1784" s="63"/>
      <c r="AC1784" s="63"/>
      <c r="AD1784" s="174"/>
      <c r="AE1784" s="174"/>
      <c r="AF1784" s="466"/>
      <c r="AG1784" s="174"/>
      <c r="AH1784" s="174"/>
      <c r="AI1784" s="174"/>
      <c r="AJ1784" s="174"/>
      <c r="AK1784" s="174"/>
      <c r="AL1784" s="174"/>
      <c r="AM1784" s="174"/>
      <c r="AN1784" s="174"/>
      <c r="AO1784" s="174"/>
      <c r="AP1784" s="174"/>
      <c r="AQ1784" s="174"/>
      <c r="AR1784" s="174"/>
      <c r="AS1784" s="174"/>
      <c r="AT1784" s="415"/>
      <c r="AU1784" s="174"/>
      <c r="AV1784" s="437"/>
      <c r="AW1784" s="523"/>
      <c r="AX1784" s="524"/>
      <c r="AY1784" s="422"/>
      <c r="AZ1784" s="524"/>
      <c r="BA1784" s="524"/>
      <c r="BB1784" s="422"/>
      <c r="BC1784" s="524"/>
      <c r="BD1784" s="523"/>
      <c r="BE1784" s="524"/>
      <c r="BF1784" s="524"/>
      <c r="BG1784" s="426">
        <f t="shared" si="37"/>
        <v>0</v>
      </c>
      <c r="BH1784" s="426">
        <f t="shared" si="38"/>
        <v>0</v>
      </c>
      <c r="BI1784" s="426">
        <f t="shared" si="39"/>
        <v>0</v>
      </c>
      <c r="BJ1784" s="426">
        <f t="shared" si="40"/>
        <v>0</v>
      </c>
      <c r="BK1784" s="425" t="b">
        <f t="shared" si="41"/>
        <v>0</v>
      </c>
    </row>
    <row r="1785" spans="1:63" ht="15.75" customHeight="1">
      <c r="A1785" s="174"/>
      <c r="B1785" s="174"/>
      <c r="C1785" s="174"/>
      <c r="D1785" s="63"/>
      <c r="E1785" s="63"/>
      <c r="F1785" s="174"/>
      <c r="G1785" s="174"/>
      <c r="H1785" s="174"/>
      <c r="I1785" s="174"/>
      <c r="J1785" s="174"/>
      <c r="K1785" s="174"/>
      <c r="L1785" s="174"/>
      <c r="M1785" s="174"/>
      <c r="N1785" s="174"/>
      <c r="O1785" s="63"/>
      <c r="P1785" s="63"/>
      <c r="Q1785" s="174"/>
      <c r="R1785" s="63"/>
      <c r="S1785" s="174"/>
      <c r="T1785" s="174"/>
      <c r="U1785" s="174"/>
      <c r="V1785" s="63"/>
      <c r="W1785" s="174"/>
      <c r="X1785" s="174"/>
      <c r="Y1785" s="429"/>
      <c r="Z1785" s="63"/>
      <c r="AA1785" s="63"/>
      <c r="AB1785" s="63"/>
      <c r="AC1785" s="63"/>
      <c r="AD1785" s="174"/>
      <c r="AE1785" s="174"/>
      <c r="AF1785" s="466"/>
      <c r="AG1785" s="174"/>
      <c r="AH1785" s="174"/>
      <c r="AI1785" s="174"/>
      <c r="AJ1785" s="174"/>
      <c r="AK1785" s="174"/>
      <c r="AL1785" s="174"/>
      <c r="AM1785" s="174"/>
      <c r="AN1785" s="174"/>
      <c r="AO1785" s="174"/>
      <c r="AP1785" s="174"/>
      <c r="AQ1785" s="174"/>
      <c r="AR1785" s="174"/>
      <c r="AS1785" s="174"/>
      <c r="AT1785" s="415"/>
      <c r="AU1785" s="174"/>
      <c r="AV1785" s="437"/>
      <c r="AW1785" s="523"/>
      <c r="AX1785" s="524"/>
      <c r="AY1785" s="422"/>
      <c r="AZ1785" s="524"/>
      <c r="BA1785" s="524"/>
      <c r="BB1785" s="422"/>
      <c r="BC1785" s="524"/>
      <c r="BD1785" s="523"/>
      <c r="BE1785" s="524"/>
      <c r="BF1785" s="524"/>
      <c r="BG1785" s="426">
        <f t="shared" si="37"/>
        <v>0</v>
      </c>
      <c r="BH1785" s="426">
        <f t="shared" si="38"/>
        <v>0</v>
      </c>
      <c r="BI1785" s="426">
        <f t="shared" si="39"/>
        <v>0</v>
      </c>
      <c r="BJ1785" s="426">
        <f t="shared" si="40"/>
        <v>0</v>
      </c>
      <c r="BK1785" s="425" t="b">
        <f t="shared" si="41"/>
        <v>0</v>
      </c>
    </row>
    <row r="1786" spans="1:63" ht="15.75" customHeight="1">
      <c r="A1786" s="174"/>
      <c r="B1786" s="174"/>
      <c r="C1786" s="174"/>
      <c r="D1786" s="63"/>
      <c r="E1786" s="63"/>
      <c r="F1786" s="174"/>
      <c r="G1786" s="174"/>
      <c r="H1786" s="174"/>
      <c r="I1786" s="174"/>
      <c r="J1786" s="174"/>
      <c r="K1786" s="174"/>
      <c r="L1786" s="174"/>
      <c r="M1786" s="174"/>
      <c r="N1786" s="174"/>
      <c r="O1786" s="63"/>
      <c r="P1786" s="63"/>
      <c r="Q1786" s="174"/>
      <c r="R1786" s="63"/>
      <c r="S1786" s="174"/>
      <c r="T1786" s="174"/>
      <c r="U1786" s="174"/>
      <c r="V1786" s="63"/>
      <c r="W1786" s="174"/>
      <c r="X1786" s="174"/>
      <c r="Y1786" s="429"/>
      <c r="Z1786" s="63"/>
      <c r="AA1786" s="63"/>
      <c r="AB1786" s="63"/>
      <c r="AC1786" s="63"/>
      <c r="AD1786" s="174"/>
      <c r="AE1786" s="174"/>
      <c r="AF1786" s="466"/>
      <c r="AG1786" s="174"/>
      <c r="AH1786" s="174"/>
      <c r="AI1786" s="174"/>
      <c r="AJ1786" s="174"/>
      <c r="AK1786" s="174"/>
      <c r="AL1786" s="174"/>
      <c r="AM1786" s="174"/>
      <c r="AN1786" s="174"/>
      <c r="AO1786" s="174"/>
      <c r="AP1786" s="174"/>
      <c r="AQ1786" s="174"/>
      <c r="AR1786" s="174"/>
      <c r="AS1786" s="174"/>
      <c r="AT1786" s="415"/>
      <c r="AU1786" s="174"/>
      <c r="AV1786" s="437"/>
      <c r="AW1786" s="523"/>
      <c r="AX1786" s="524"/>
      <c r="AY1786" s="422"/>
      <c r="AZ1786" s="524"/>
      <c r="BA1786" s="524"/>
      <c r="BB1786" s="422"/>
      <c r="BC1786" s="524"/>
      <c r="BD1786" s="523"/>
      <c r="BE1786" s="524"/>
      <c r="BF1786" s="524"/>
      <c r="BG1786" s="426">
        <f t="shared" si="37"/>
        <v>0</v>
      </c>
      <c r="BH1786" s="426">
        <f t="shared" si="38"/>
        <v>0</v>
      </c>
      <c r="BI1786" s="426">
        <f t="shared" si="39"/>
        <v>0</v>
      </c>
      <c r="BJ1786" s="426">
        <f t="shared" si="40"/>
        <v>0</v>
      </c>
      <c r="BK1786" s="425" t="b">
        <f t="shared" si="41"/>
        <v>0</v>
      </c>
    </row>
    <row r="1787" spans="1:63" ht="15.75" customHeight="1">
      <c r="A1787" s="174"/>
      <c r="B1787" s="174"/>
      <c r="C1787" s="174"/>
      <c r="D1787" s="63"/>
      <c r="E1787" s="63"/>
      <c r="F1787" s="174"/>
      <c r="G1787" s="174"/>
      <c r="H1787" s="174"/>
      <c r="I1787" s="174"/>
      <c r="J1787" s="174"/>
      <c r="K1787" s="174"/>
      <c r="L1787" s="174"/>
      <c r="M1787" s="174"/>
      <c r="N1787" s="174"/>
      <c r="O1787" s="63"/>
      <c r="P1787" s="63"/>
      <c r="Q1787" s="174"/>
      <c r="R1787" s="63"/>
      <c r="S1787" s="174"/>
      <c r="T1787" s="174"/>
      <c r="U1787" s="174"/>
      <c r="V1787" s="63"/>
      <c r="W1787" s="174"/>
      <c r="X1787" s="174"/>
      <c r="Y1787" s="429"/>
      <c r="Z1787" s="63"/>
      <c r="AA1787" s="63"/>
      <c r="AB1787" s="63"/>
      <c r="AC1787" s="63"/>
      <c r="AD1787" s="174"/>
      <c r="AE1787" s="174"/>
      <c r="AF1787" s="466"/>
      <c r="AG1787" s="174"/>
      <c r="AH1787" s="174"/>
      <c r="AI1787" s="174"/>
      <c r="AJ1787" s="174"/>
      <c r="AK1787" s="174"/>
      <c r="AL1787" s="174"/>
      <c r="AM1787" s="174"/>
      <c r="AN1787" s="174"/>
      <c r="AO1787" s="174"/>
      <c r="AP1787" s="174"/>
      <c r="AQ1787" s="174"/>
      <c r="AR1787" s="174"/>
      <c r="AS1787" s="174"/>
      <c r="AT1787" s="415"/>
      <c r="AU1787" s="174"/>
      <c r="AV1787" s="437"/>
      <c r="AW1787" s="523"/>
      <c r="AX1787" s="524"/>
      <c r="AY1787" s="422"/>
      <c r="AZ1787" s="524"/>
      <c r="BA1787" s="524"/>
      <c r="BB1787" s="422"/>
      <c r="BC1787" s="524"/>
      <c r="BD1787" s="523"/>
      <c r="BE1787" s="524"/>
      <c r="BF1787" s="524"/>
      <c r="BG1787" s="426">
        <f t="shared" si="37"/>
        <v>0</v>
      </c>
      <c r="BH1787" s="426">
        <f t="shared" si="38"/>
        <v>0</v>
      </c>
      <c r="BI1787" s="426">
        <f t="shared" si="39"/>
        <v>0</v>
      </c>
      <c r="BJ1787" s="426">
        <f t="shared" si="40"/>
        <v>0</v>
      </c>
      <c r="BK1787" s="425" t="b">
        <f t="shared" si="41"/>
        <v>0</v>
      </c>
    </row>
    <row r="1788" spans="1:63" ht="15.75" customHeight="1">
      <c r="A1788" s="174"/>
      <c r="B1788" s="174"/>
      <c r="C1788" s="174"/>
      <c r="D1788" s="63"/>
      <c r="E1788" s="63"/>
      <c r="F1788" s="174"/>
      <c r="G1788" s="174"/>
      <c r="H1788" s="174"/>
      <c r="I1788" s="174"/>
      <c r="J1788" s="174"/>
      <c r="K1788" s="174"/>
      <c r="L1788" s="174"/>
      <c r="M1788" s="174"/>
      <c r="N1788" s="174"/>
      <c r="O1788" s="63"/>
      <c r="P1788" s="63"/>
      <c r="Q1788" s="174"/>
      <c r="R1788" s="63"/>
      <c r="S1788" s="174"/>
      <c r="T1788" s="174"/>
      <c r="U1788" s="174"/>
      <c r="V1788" s="63"/>
      <c r="W1788" s="174"/>
      <c r="X1788" s="174"/>
      <c r="Y1788" s="429"/>
      <c r="Z1788" s="63"/>
      <c r="AA1788" s="63"/>
      <c r="AB1788" s="63"/>
      <c r="AC1788" s="63"/>
      <c r="AD1788" s="174"/>
      <c r="AE1788" s="174"/>
      <c r="AF1788" s="466"/>
      <c r="AG1788" s="174"/>
      <c r="AH1788" s="174"/>
      <c r="AI1788" s="174"/>
      <c r="AJ1788" s="174"/>
      <c r="AK1788" s="174"/>
      <c r="AL1788" s="174"/>
      <c r="AM1788" s="174"/>
      <c r="AN1788" s="174"/>
      <c r="AO1788" s="174"/>
      <c r="AP1788" s="174"/>
      <c r="AQ1788" s="174"/>
      <c r="AR1788" s="174"/>
      <c r="AS1788" s="174"/>
      <c r="AT1788" s="415"/>
      <c r="AU1788" s="174"/>
      <c r="AV1788" s="437"/>
      <c r="AW1788" s="523"/>
      <c r="AX1788" s="524"/>
      <c r="AY1788" s="422"/>
      <c r="AZ1788" s="524"/>
      <c r="BA1788" s="524"/>
      <c r="BB1788" s="422"/>
      <c r="BC1788" s="524"/>
      <c r="BD1788" s="523"/>
      <c r="BE1788" s="524"/>
      <c r="BF1788" s="524"/>
      <c r="BG1788" s="426">
        <f t="shared" si="37"/>
        <v>0</v>
      </c>
      <c r="BH1788" s="426">
        <f t="shared" si="38"/>
        <v>0</v>
      </c>
      <c r="BI1788" s="426">
        <f t="shared" si="39"/>
        <v>0</v>
      </c>
      <c r="BJ1788" s="426">
        <f t="shared" si="40"/>
        <v>0</v>
      </c>
      <c r="BK1788" s="425" t="b">
        <f t="shared" si="41"/>
        <v>0</v>
      </c>
    </row>
    <row r="1789" spans="1:63" ht="15.75" customHeight="1">
      <c r="A1789" s="174"/>
      <c r="B1789" s="174"/>
      <c r="C1789" s="174"/>
      <c r="D1789" s="63"/>
      <c r="E1789" s="63"/>
      <c r="F1789" s="174"/>
      <c r="G1789" s="174"/>
      <c r="H1789" s="174"/>
      <c r="I1789" s="174"/>
      <c r="J1789" s="174"/>
      <c r="K1789" s="174"/>
      <c r="L1789" s="174"/>
      <c r="M1789" s="174"/>
      <c r="N1789" s="174"/>
      <c r="O1789" s="63"/>
      <c r="P1789" s="63"/>
      <c r="Q1789" s="174"/>
      <c r="R1789" s="63"/>
      <c r="S1789" s="174"/>
      <c r="T1789" s="174"/>
      <c r="U1789" s="174"/>
      <c r="V1789" s="63"/>
      <c r="W1789" s="174"/>
      <c r="X1789" s="174"/>
      <c r="Y1789" s="429"/>
      <c r="Z1789" s="63"/>
      <c r="AA1789" s="63"/>
      <c r="AB1789" s="63"/>
      <c r="AC1789" s="63"/>
      <c r="AD1789" s="174"/>
      <c r="AE1789" s="174"/>
      <c r="AF1789" s="466"/>
      <c r="AG1789" s="174"/>
      <c r="AH1789" s="174"/>
      <c r="AI1789" s="174"/>
      <c r="AJ1789" s="174"/>
      <c r="AK1789" s="174"/>
      <c r="AL1789" s="174"/>
      <c r="AM1789" s="174"/>
      <c r="AN1789" s="174"/>
      <c r="AO1789" s="174"/>
      <c r="AP1789" s="174"/>
      <c r="AQ1789" s="174"/>
      <c r="AR1789" s="174"/>
      <c r="AS1789" s="174"/>
      <c r="AT1789" s="415"/>
      <c r="AU1789" s="174"/>
      <c r="AV1789" s="437"/>
      <c r="AW1789" s="523"/>
      <c r="AX1789" s="524"/>
      <c r="AY1789" s="422"/>
      <c r="AZ1789" s="524"/>
      <c r="BA1789" s="524"/>
      <c r="BB1789" s="422"/>
      <c r="BC1789" s="524"/>
      <c r="BD1789" s="523"/>
      <c r="BE1789" s="524"/>
      <c r="BF1789" s="524"/>
      <c r="BG1789" s="426">
        <f t="shared" si="37"/>
        <v>0</v>
      </c>
      <c r="BH1789" s="426">
        <f t="shared" si="38"/>
        <v>0</v>
      </c>
      <c r="BI1789" s="426">
        <f t="shared" si="39"/>
        <v>0</v>
      </c>
      <c r="BJ1789" s="426">
        <f t="shared" si="40"/>
        <v>0</v>
      </c>
      <c r="BK1789" s="425" t="b">
        <f t="shared" si="41"/>
        <v>0</v>
      </c>
    </row>
    <row r="1790" spans="1:63" ht="15.75" customHeight="1">
      <c r="A1790" s="174"/>
      <c r="B1790" s="174"/>
      <c r="C1790" s="174"/>
      <c r="D1790" s="63"/>
      <c r="E1790" s="63"/>
      <c r="F1790" s="174"/>
      <c r="G1790" s="174"/>
      <c r="H1790" s="174"/>
      <c r="I1790" s="174"/>
      <c r="J1790" s="174"/>
      <c r="K1790" s="174"/>
      <c r="L1790" s="174"/>
      <c r="M1790" s="174"/>
      <c r="N1790" s="174"/>
      <c r="O1790" s="63"/>
      <c r="P1790" s="63"/>
      <c r="Q1790" s="174"/>
      <c r="R1790" s="63"/>
      <c r="S1790" s="174"/>
      <c r="T1790" s="174"/>
      <c r="U1790" s="174"/>
      <c r="V1790" s="63"/>
      <c r="W1790" s="174"/>
      <c r="X1790" s="174"/>
      <c r="Y1790" s="429"/>
      <c r="Z1790" s="63"/>
      <c r="AA1790" s="63"/>
      <c r="AB1790" s="63"/>
      <c r="AC1790" s="63"/>
      <c r="AD1790" s="174"/>
      <c r="AE1790" s="174"/>
      <c r="AF1790" s="466"/>
      <c r="AG1790" s="174"/>
      <c r="AH1790" s="174"/>
      <c r="AI1790" s="174"/>
      <c r="AJ1790" s="174"/>
      <c r="AK1790" s="174"/>
      <c r="AL1790" s="174"/>
      <c r="AM1790" s="174"/>
      <c r="AN1790" s="174"/>
      <c r="AO1790" s="174"/>
      <c r="AP1790" s="174"/>
      <c r="AQ1790" s="174"/>
      <c r="AR1790" s="174"/>
      <c r="AS1790" s="174"/>
      <c r="AT1790" s="415"/>
      <c r="AU1790" s="174"/>
      <c r="AV1790" s="437"/>
      <c r="AW1790" s="523"/>
      <c r="AX1790" s="524"/>
      <c r="AY1790" s="422"/>
      <c r="AZ1790" s="524"/>
      <c r="BA1790" s="524"/>
      <c r="BB1790" s="422"/>
      <c r="BC1790" s="524"/>
      <c r="BD1790" s="523"/>
      <c r="BE1790" s="524"/>
      <c r="BF1790" s="524"/>
      <c r="BG1790" s="426">
        <f t="shared" si="37"/>
        <v>0</v>
      </c>
      <c r="BH1790" s="426">
        <f t="shared" si="38"/>
        <v>0</v>
      </c>
      <c r="BI1790" s="426">
        <f t="shared" si="39"/>
        <v>0</v>
      </c>
      <c r="BJ1790" s="426">
        <f t="shared" si="40"/>
        <v>0</v>
      </c>
      <c r="BK1790" s="425" t="b">
        <f t="shared" si="41"/>
        <v>0</v>
      </c>
    </row>
    <row r="1791" spans="1:63" ht="15.75" customHeight="1">
      <c r="A1791" s="174"/>
      <c r="B1791" s="174"/>
      <c r="C1791" s="174"/>
      <c r="D1791" s="63"/>
      <c r="E1791" s="63"/>
      <c r="F1791" s="174"/>
      <c r="G1791" s="174"/>
      <c r="H1791" s="174"/>
      <c r="I1791" s="174"/>
      <c r="J1791" s="174"/>
      <c r="K1791" s="174"/>
      <c r="L1791" s="174"/>
      <c r="M1791" s="174"/>
      <c r="N1791" s="174"/>
      <c r="O1791" s="63"/>
      <c r="P1791" s="63"/>
      <c r="Q1791" s="174"/>
      <c r="R1791" s="63"/>
      <c r="S1791" s="174"/>
      <c r="T1791" s="174"/>
      <c r="U1791" s="174"/>
      <c r="V1791" s="63"/>
      <c r="W1791" s="174"/>
      <c r="X1791" s="174"/>
      <c r="Y1791" s="429"/>
      <c r="Z1791" s="63"/>
      <c r="AA1791" s="63"/>
      <c r="AB1791" s="63"/>
      <c r="AC1791" s="63"/>
      <c r="AD1791" s="174"/>
      <c r="AE1791" s="174"/>
      <c r="AF1791" s="466"/>
      <c r="AG1791" s="174"/>
      <c r="AH1791" s="174"/>
      <c r="AI1791" s="174"/>
      <c r="AJ1791" s="174"/>
      <c r="AK1791" s="174"/>
      <c r="AL1791" s="174"/>
      <c r="AM1791" s="174"/>
      <c r="AN1791" s="174"/>
      <c r="AO1791" s="174"/>
      <c r="AP1791" s="174"/>
      <c r="AQ1791" s="174"/>
      <c r="AR1791" s="174"/>
      <c r="AS1791" s="174"/>
      <c r="AT1791" s="415"/>
      <c r="AU1791" s="174"/>
      <c r="AV1791" s="437"/>
      <c r="AW1791" s="523"/>
      <c r="AX1791" s="524"/>
      <c r="AY1791" s="422"/>
      <c r="AZ1791" s="524"/>
      <c r="BA1791" s="524"/>
      <c r="BB1791" s="422"/>
      <c r="BC1791" s="524"/>
      <c r="BD1791" s="523"/>
      <c r="BE1791" s="524"/>
      <c r="BF1791" s="524"/>
      <c r="BG1791" s="426">
        <f t="shared" si="37"/>
        <v>0</v>
      </c>
      <c r="BH1791" s="426">
        <f t="shared" si="38"/>
        <v>0</v>
      </c>
      <c r="BI1791" s="426">
        <f t="shared" si="39"/>
        <v>0</v>
      </c>
      <c r="BJ1791" s="426">
        <f t="shared" si="40"/>
        <v>0</v>
      </c>
      <c r="BK1791" s="425" t="b">
        <f t="shared" si="41"/>
        <v>0</v>
      </c>
    </row>
    <row r="1792" spans="1:63" ht="15.75" customHeight="1">
      <c r="A1792" s="174"/>
      <c r="B1792" s="174"/>
      <c r="C1792" s="174"/>
      <c r="D1792" s="63"/>
      <c r="E1792" s="63"/>
      <c r="F1792" s="174"/>
      <c r="G1792" s="174"/>
      <c r="H1792" s="174"/>
      <c r="I1792" s="174"/>
      <c r="J1792" s="174"/>
      <c r="K1792" s="174"/>
      <c r="L1792" s="174"/>
      <c r="M1792" s="174"/>
      <c r="N1792" s="174"/>
      <c r="O1792" s="63"/>
      <c r="P1792" s="63"/>
      <c r="Q1792" s="174"/>
      <c r="R1792" s="63"/>
      <c r="S1792" s="174"/>
      <c r="T1792" s="174"/>
      <c r="U1792" s="174"/>
      <c r="V1792" s="63"/>
      <c r="W1792" s="174"/>
      <c r="X1792" s="174"/>
      <c r="Y1792" s="429"/>
      <c r="Z1792" s="63"/>
      <c r="AA1792" s="63"/>
      <c r="AB1792" s="63"/>
      <c r="AC1792" s="63"/>
      <c r="AD1792" s="174"/>
      <c r="AE1792" s="174"/>
      <c r="AF1792" s="466"/>
      <c r="AG1792" s="174"/>
      <c r="AH1792" s="174"/>
      <c r="AI1792" s="174"/>
      <c r="AJ1792" s="174"/>
      <c r="AK1792" s="174"/>
      <c r="AL1792" s="174"/>
      <c r="AM1792" s="174"/>
      <c r="AN1792" s="174"/>
      <c r="AO1792" s="174"/>
      <c r="AP1792" s="174"/>
      <c r="AQ1792" s="174"/>
      <c r="AR1792" s="174"/>
      <c r="AS1792" s="174"/>
      <c r="AT1792" s="415"/>
      <c r="AU1792" s="174"/>
      <c r="AV1792" s="437"/>
      <c r="AW1792" s="523"/>
      <c r="AX1792" s="524"/>
      <c r="AY1792" s="422"/>
      <c r="AZ1792" s="524"/>
      <c r="BA1792" s="524"/>
      <c r="BB1792" s="422"/>
      <c r="BC1792" s="524"/>
      <c r="BD1792" s="523"/>
      <c r="BE1792" s="524"/>
      <c r="BF1792" s="524"/>
      <c r="BG1792" s="426">
        <f t="shared" si="37"/>
        <v>0</v>
      </c>
      <c r="BH1792" s="426">
        <f t="shared" si="38"/>
        <v>0</v>
      </c>
      <c r="BI1792" s="426">
        <f t="shared" si="39"/>
        <v>0</v>
      </c>
      <c r="BJ1792" s="426">
        <f t="shared" si="40"/>
        <v>0</v>
      </c>
      <c r="BK1792" s="425" t="b">
        <f t="shared" si="41"/>
        <v>0</v>
      </c>
    </row>
    <row r="1793" spans="1:63" ht="15.75" customHeight="1">
      <c r="A1793" s="174"/>
      <c r="B1793" s="174"/>
      <c r="C1793" s="174"/>
      <c r="D1793" s="63"/>
      <c r="E1793" s="63"/>
      <c r="F1793" s="174"/>
      <c r="G1793" s="174"/>
      <c r="H1793" s="174"/>
      <c r="I1793" s="174"/>
      <c r="J1793" s="174"/>
      <c r="K1793" s="174"/>
      <c r="L1793" s="174"/>
      <c r="M1793" s="174"/>
      <c r="N1793" s="174"/>
      <c r="O1793" s="63"/>
      <c r="P1793" s="63"/>
      <c r="Q1793" s="174"/>
      <c r="R1793" s="63"/>
      <c r="S1793" s="174"/>
      <c r="T1793" s="174"/>
      <c r="U1793" s="174"/>
      <c r="V1793" s="63"/>
      <c r="W1793" s="174"/>
      <c r="X1793" s="174"/>
      <c r="Y1793" s="429"/>
      <c r="Z1793" s="63"/>
      <c r="AA1793" s="63"/>
      <c r="AB1793" s="63"/>
      <c r="AC1793" s="63"/>
      <c r="AD1793" s="174"/>
      <c r="AE1793" s="174"/>
      <c r="AF1793" s="466"/>
      <c r="AG1793" s="174"/>
      <c r="AH1793" s="174"/>
      <c r="AI1793" s="174"/>
      <c r="AJ1793" s="174"/>
      <c r="AK1793" s="174"/>
      <c r="AL1793" s="174"/>
      <c r="AM1793" s="174"/>
      <c r="AN1793" s="174"/>
      <c r="AO1793" s="174"/>
      <c r="AP1793" s="174"/>
      <c r="AQ1793" s="174"/>
      <c r="AR1793" s="174"/>
      <c r="AS1793" s="174"/>
      <c r="AT1793" s="415"/>
      <c r="AU1793" s="174"/>
      <c r="AV1793" s="437"/>
      <c r="AW1793" s="523"/>
      <c r="AX1793" s="524"/>
      <c r="AY1793" s="422"/>
      <c r="AZ1793" s="524"/>
      <c r="BA1793" s="524"/>
      <c r="BB1793" s="422"/>
      <c r="BC1793" s="524"/>
      <c r="BD1793" s="523"/>
      <c r="BE1793" s="524"/>
      <c r="BF1793" s="524"/>
      <c r="BG1793" s="426">
        <f t="shared" si="37"/>
        <v>0</v>
      </c>
      <c r="BH1793" s="426">
        <f t="shared" si="38"/>
        <v>0</v>
      </c>
      <c r="BI1793" s="426">
        <f t="shared" si="39"/>
        <v>0</v>
      </c>
      <c r="BJ1793" s="426">
        <f t="shared" si="40"/>
        <v>0</v>
      </c>
      <c r="BK1793" s="425" t="b">
        <f t="shared" si="41"/>
        <v>0</v>
      </c>
    </row>
    <row r="1794" spans="1:63" ht="15.75" customHeight="1">
      <c r="A1794" s="174"/>
      <c r="B1794" s="174"/>
      <c r="C1794" s="174"/>
      <c r="D1794" s="63"/>
      <c r="E1794" s="63"/>
      <c r="F1794" s="174"/>
      <c r="G1794" s="174"/>
      <c r="H1794" s="174"/>
      <c r="I1794" s="174"/>
      <c r="J1794" s="174"/>
      <c r="K1794" s="174"/>
      <c r="L1794" s="174"/>
      <c r="M1794" s="174"/>
      <c r="N1794" s="174"/>
      <c r="O1794" s="63"/>
      <c r="P1794" s="63"/>
      <c r="Q1794" s="174"/>
      <c r="R1794" s="63"/>
      <c r="S1794" s="174"/>
      <c r="T1794" s="174"/>
      <c r="U1794" s="174"/>
      <c r="V1794" s="63"/>
      <c r="W1794" s="174"/>
      <c r="X1794" s="174"/>
      <c r="Y1794" s="429"/>
      <c r="Z1794" s="63"/>
      <c r="AA1794" s="63"/>
      <c r="AB1794" s="63"/>
      <c r="AC1794" s="63"/>
      <c r="AD1794" s="174"/>
      <c r="AE1794" s="174"/>
      <c r="AF1794" s="466"/>
      <c r="AG1794" s="174"/>
      <c r="AH1794" s="174"/>
      <c r="AI1794" s="174"/>
      <c r="AJ1794" s="174"/>
      <c r="AK1794" s="174"/>
      <c r="AL1794" s="174"/>
      <c r="AM1794" s="174"/>
      <c r="AN1794" s="174"/>
      <c r="AO1794" s="174"/>
      <c r="AP1794" s="174"/>
      <c r="AQ1794" s="174"/>
      <c r="AR1794" s="174"/>
      <c r="AS1794" s="174"/>
      <c r="AT1794" s="415"/>
      <c r="AU1794" s="174"/>
      <c r="AV1794" s="437"/>
      <c r="AW1794" s="523"/>
      <c r="AX1794" s="524"/>
      <c r="AY1794" s="422"/>
      <c r="AZ1794" s="524"/>
      <c r="BA1794" s="524"/>
      <c r="BB1794" s="422"/>
      <c r="BC1794" s="524"/>
      <c r="BD1794" s="523"/>
      <c r="BE1794" s="524"/>
      <c r="BF1794" s="524"/>
      <c r="BG1794" s="426">
        <f t="shared" si="37"/>
        <v>0</v>
      </c>
      <c r="BH1794" s="426">
        <f t="shared" si="38"/>
        <v>0</v>
      </c>
      <c r="BI1794" s="426">
        <f t="shared" si="39"/>
        <v>0</v>
      </c>
      <c r="BJ1794" s="426">
        <f t="shared" si="40"/>
        <v>0</v>
      </c>
      <c r="BK1794" s="425" t="b">
        <f t="shared" si="41"/>
        <v>0</v>
      </c>
    </row>
    <row r="1795" spans="1:63" ht="15.75" customHeight="1">
      <c r="A1795" s="174"/>
      <c r="B1795" s="174"/>
      <c r="C1795" s="174"/>
      <c r="D1795" s="63"/>
      <c r="E1795" s="63"/>
      <c r="F1795" s="174"/>
      <c r="G1795" s="174"/>
      <c r="H1795" s="174"/>
      <c r="I1795" s="174"/>
      <c r="J1795" s="174"/>
      <c r="K1795" s="174"/>
      <c r="L1795" s="174"/>
      <c r="M1795" s="174"/>
      <c r="N1795" s="174"/>
      <c r="O1795" s="63"/>
      <c r="P1795" s="63"/>
      <c r="Q1795" s="174"/>
      <c r="R1795" s="63"/>
      <c r="S1795" s="174"/>
      <c r="T1795" s="174"/>
      <c r="U1795" s="174"/>
      <c r="V1795" s="63"/>
      <c r="W1795" s="174"/>
      <c r="X1795" s="174"/>
      <c r="Y1795" s="429"/>
      <c r="Z1795" s="63"/>
      <c r="AA1795" s="63"/>
      <c r="AB1795" s="63"/>
      <c r="AC1795" s="63"/>
      <c r="AD1795" s="174"/>
      <c r="AE1795" s="174"/>
      <c r="AF1795" s="466"/>
      <c r="AG1795" s="174"/>
      <c r="AH1795" s="174"/>
      <c r="AI1795" s="174"/>
      <c r="AJ1795" s="174"/>
      <c r="AK1795" s="174"/>
      <c r="AL1795" s="174"/>
      <c r="AM1795" s="174"/>
      <c r="AN1795" s="174"/>
      <c r="AO1795" s="174"/>
      <c r="AP1795" s="174"/>
      <c r="AQ1795" s="174"/>
      <c r="AR1795" s="174"/>
      <c r="AS1795" s="174"/>
      <c r="AT1795" s="415"/>
      <c r="AU1795" s="174"/>
      <c r="AV1795" s="437"/>
      <c r="AW1795" s="523"/>
      <c r="AX1795" s="524"/>
      <c r="AY1795" s="422"/>
      <c r="AZ1795" s="524"/>
      <c r="BA1795" s="524"/>
      <c r="BB1795" s="422"/>
      <c r="BC1795" s="524"/>
      <c r="BD1795" s="523"/>
      <c r="BE1795" s="524"/>
      <c r="BF1795" s="524"/>
      <c r="BG1795" s="426">
        <f t="shared" si="37"/>
        <v>0</v>
      </c>
      <c r="BH1795" s="426">
        <f t="shared" si="38"/>
        <v>0</v>
      </c>
      <c r="BI1795" s="426">
        <f t="shared" si="39"/>
        <v>0</v>
      </c>
      <c r="BJ1795" s="426">
        <f t="shared" si="40"/>
        <v>0</v>
      </c>
      <c r="BK1795" s="425" t="b">
        <f t="shared" si="41"/>
        <v>0</v>
      </c>
    </row>
    <row r="1796" spans="1:63" ht="15.75" customHeight="1">
      <c r="A1796" s="174"/>
      <c r="B1796" s="174"/>
      <c r="C1796" s="174"/>
      <c r="D1796" s="63"/>
      <c r="E1796" s="63"/>
      <c r="F1796" s="174"/>
      <c r="G1796" s="174"/>
      <c r="H1796" s="174"/>
      <c r="I1796" s="174"/>
      <c r="J1796" s="174"/>
      <c r="K1796" s="174"/>
      <c r="L1796" s="174"/>
      <c r="M1796" s="174"/>
      <c r="N1796" s="174"/>
      <c r="O1796" s="63"/>
      <c r="P1796" s="63"/>
      <c r="Q1796" s="174"/>
      <c r="R1796" s="63"/>
      <c r="S1796" s="174"/>
      <c r="T1796" s="174"/>
      <c r="U1796" s="174"/>
      <c r="V1796" s="63"/>
      <c r="W1796" s="174"/>
      <c r="X1796" s="174"/>
      <c r="Y1796" s="429"/>
      <c r="Z1796" s="63"/>
      <c r="AA1796" s="63"/>
      <c r="AB1796" s="63"/>
      <c r="AC1796" s="63"/>
      <c r="AD1796" s="174"/>
      <c r="AE1796" s="174"/>
      <c r="AF1796" s="466"/>
      <c r="AG1796" s="174"/>
      <c r="AH1796" s="174"/>
      <c r="AI1796" s="174"/>
      <c r="AJ1796" s="174"/>
      <c r="AK1796" s="174"/>
      <c r="AL1796" s="174"/>
      <c r="AM1796" s="174"/>
      <c r="AN1796" s="174"/>
      <c r="AO1796" s="174"/>
      <c r="AP1796" s="174"/>
      <c r="AQ1796" s="174"/>
      <c r="AR1796" s="174"/>
      <c r="AS1796" s="174"/>
      <c r="AT1796" s="415"/>
      <c r="AU1796" s="174"/>
      <c r="AV1796" s="437"/>
      <c r="AW1796" s="523"/>
      <c r="AX1796" s="524"/>
      <c r="AY1796" s="422"/>
      <c r="AZ1796" s="524"/>
      <c r="BA1796" s="524"/>
      <c r="BB1796" s="422"/>
      <c r="BC1796" s="524"/>
      <c r="BD1796" s="523"/>
      <c r="BE1796" s="524"/>
      <c r="BF1796" s="524"/>
      <c r="BG1796" s="426">
        <f t="shared" si="37"/>
        <v>0</v>
      </c>
      <c r="BH1796" s="426">
        <f t="shared" si="38"/>
        <v>0</v>
      </c>
      <c r="BI1796" s="426">
        <f t="shared" si="39"/>
        <v>0</v>
      </c>
      <c r="BJ1796" s="426">
        <f t="shared" si="40"/>
        <v>0</v>
      </c>
      <c r="BK1796" s="425" t="b">
        <f t="shared" si="41"/>
        <v>0</v>
      </c>
    </row>
    <row r="1797" spans="1:63" ht="15.75" customHeight="1">
      <c r="A1797" s="174"/>
      <c r="B1797" s="174"/>
      <c r="C1797" s="174"/>
      <c r="D1797" s="63"/>
      <c r="E1797" s="63"/>
      <c r="F1797" s="174"/>
      <c r="G1797" s="174"/>
      <c r="H1797" s="174"/>
      <c r="I1797" s="174"/>
      <c r="J1797" s="174"/>
      <c r="K1797" s="174"/>
      <c r="L1797" s="174"/>
      <c r="M1797" s="174"/>
      <c r="N1797" s="174"/>
      <c r="O1797" s="63"/>
      <c r="P1797" s="63"/>
      <c r="Q1797" s="174"/>
      <c r="R1797" s="63"/>
      <c r="S1797" s="174"/>
      <c r="T1797" s="174"/>
      <c r="U1797" s="174"/>
      <c r="V1797" s="63"/>
      <c r="W1797" s="174"/>
      <c r="X1797" s="174"/>
      <c r="Y1797" s="429"/>
      <c r="Z1797" s="63"/>
      <c r="AA1797" s="63"/>
      <c r="AB1797" s="63"/>
      <c r="AC1797" s="63"/>
      <c r="AD1797" s="174"/>
      <c r="AE1797" s="174"/>
      <c r="AF1797" s="466"/>
      <c r="AG1797" s="174"/>
      <c r="AH1797" s="174"/>
      <c r="AI1797" s="174"/>
      <c r="AJ1797" s="174"/>
      <c r="AK1797" s="174"/>
      <c r="AL1797" s="174"/>
      <c r="AM1797" s="174"/>
      <c r="AN1797" s="174"/>
      <c r="AO1797" s="174"/>
      <c r="AP1797" s="174"/>
      <c r="AQ1797" s="174"/>
      <c r="AR1797" s="174"/>
      <c r="AS1797" s="174"/>
      <c r="AT1797" s="415"/>
      <c r="AU1797" s="174"/>
      <c r="AV1797" s="437"/>
      <c r="AW1797" s="523"/>
      <c r="AX1797" s="524"/>
      <c r="AY1797" s="422"/>
      <c r="AZ1797" s="524"/>
      <c r="BA1797" s="524"/>
      <c r="BB1797" s="422"/>
      <c r="BC1797" s="524"/>
      <c r="BD1797" s="523"/>
      <c r="BE1797" s="524"/>
      <c r="BF1797" s="524"/>
      <c r="BG1797" s="426">
        <f t="shared" si="37"/>
        <v>0</v>
      </c>
      <c r="BH1797" s="426">
        <f t="shared" si="38"/>
        <v>0</v>
      </c>
      <c r="BI1797" s="426">
        <f t="shared" si="39"/>
        <v>0</v>
      </c>
      <c r="BJ1797" s="426">
        <f t="shared" si="40"/>
        <v>0</v>
      </c>
      <c r="BK1797" s="425" t="b">
        <f t="shared" si="41"/>
        <v>0</v>
      </c>
    </row>
    <row r="1798" spans="1:63" ht="15.75" customHeight="1">
      <c r="A1798" s="174"/>
      <c r="B1798" s="174"/>
      <c r="C1798" s="174"/>
      <c r="D1798" s="63"/>
      <c r="E1798" s="63"/>
      <c r="F1798" s="174"/>
      <c r="G1798" s="174"/>
      <c r="H1798" s="174"/>
      <c r="I1798" s="174"/>
      <c r="J1798" s="174"/>
      <c r="K1798" s="174"/>
      <c r="L1798" s="174"/>
      <c r="M1798" s="174"/>
      <c r="N1798" s="174"/>
      <c r="O1798" s="63"/>
      <c r="P1798" s="63"/>
      <c r="Q1798" s="174"/>
      <c r="R1798" s="63"/>
      <c r="S1798" s="174"/>
      <c r="T1798" s="174"/>
      <c r="U1798" s="174"/>
      <c r="V1798" s="63"/>
      <c r="W1798" s="174"/>
      <c r="X1798" s="174"/>
      <c r="Y1798" s="429"/>
      <c r="Z1798" s="63"/>
      <c r="AA1798" s="63"/>
      <c r="AB1798" s="63"/>
      <c r="AC1798" s="63"/>
      <c r="AD1798" s="174"/>
      <c r="AE1798" s="174"/>
      <c r="AF1798" s="466"/>
      <c r="AG1798" s="174"/>
      <c r="AH1798" s="174"/>
      <c r="AI1798" s="174"/>
      <c r="AJ1798" s="174"/>
      <c r="AK1798" s="174"/>
      <c r="AL1798" s="174"/>
      <c r="AM1798" s="174"/>
      <c r="AN1798" s="174"/>
      <c r="AO1798" s="174"/>
      <c r="AP1798" s="174"/>
      <c r="AQ1798" s="174"/>
      <c r="AR1798" s="174"/>
      <c r="AS1798" s="174"/>
      <c r="AT1798" s="415"/>
      <c r="AU1798" s="174"/>
      <c r="AV1798" s="437"/>
      <c r="AW1798" s="523"/>
      <c r="AX1798" s="524"/>
      <c r="AY1798" s="422"/>
      <c r="AZ1798" s="524"/>
      <c r="BA1798" s="524"/>
      <c r="BB1798" s="422"/>
      <c r="BC1798" s="524"/>
      <c r="BD1798" s="523"/>
      <c r="BE1798" s="524"/>
      <c r="BF1798" s="524"/>
      <c r="BG1798" s="426">
        <f t="shared" si="37"/>
        <v>0</v>
      </c>
      <c r="BH1798" s="426">
        <f t="shared" si="38"/>
        <v>0</v>
      </c>
      <c r="BI1798" s="426">
        <f t="shared" si="39"/>
        <v>0</v>
      </c>
      <c r="BJ1798" s="426">
        <f t="shared" si="40"/>
        <v>0</v>
      </c>
      <c r="BK1798" s="425" t="b">
        <f t="shared" si="41"/>
        <v>0</v>
      </c>
    </row>
    <row r="1799" spans="1:63" ht="15.75" customHeight="1">
      <c r="A1799" s="174"/>
      <c r="B1799" s="174"/>
      <c r="C1799" s="174"/>
      <c r="D1799" s="63"/>
      <c r="E1799" s="63"/>
      <c r="F1799" s="174"/>
      <c r="G1799" s="174"/>
      <c r="H1799" s="174"/>
      <c r="I1799" s="174"/>
      <c r="J1799" s="174"/>
      <c r="K1799" s="174"/>
      <c r="L1799" s="174"/>
      <c r="M1799" s="174"/>
      <c r="N1799" s="174"/>
      <c r="O1799" s="63"/>
      <c r="P1799" s="63"/>
      <c r="Q1799" s="174"/>
      <c r="R1799" s="63"/>
      <c r="S1799" s="174"/>
      <c r="T1799" s="174"/>
      <c r="U1799" s="174"/>
      <c r="V1799" s="63"/>
      <c r="W1799" s="174"/>
      <c r="X1799" s="174"/>
      <c r="Y1799" s="429"/>
      <c r="Z1799" s="63"/>
      <c r="AA1799" s="63"/>
      <c r="AB1799" s="63"/>
      <c r="AC1799" s="63"/>
      <c r="AD1799" s="174"/>
      <c r="AE1799" s="174"/>
      <c r="AF1799" s="466"/>
      <c r="AG1799" s="174"/>
      <c r="AH1799" s="174"/>
      <c r="AI1799" s="174"/>
      <c r="AJ1799" s="174"/>
      <c r="AK1799" s="174"/>
      <c r="AL1799" s="174"/>
      <c r="AM1799" s="174"/>
      <c r="AN1799" s="174"/>
      <c r="AO1799" s="174"/>
      <c r="AP1799" s="174"/>
      <c r="AQ1799" s="174"/>
      <c r="AR1799" s="174"/>
      <c r="AS1799" s="174"/>
      <c r="AT1799" s="415"/>
      <c r="AU1799" s="174"/>
      <c r="AV1799" s="437"/>
      <c r="AW1799" s="523"/>
      <c r="AX1799" s="524"/>
      <c r="AY1799" s="422"/>
      <c r="AZ1799" s="524"/>
      <c r="BA1799" s="524"/>
      <c r="BB1799" s="422"/>
      <c r="BC1799" s="524"/>
      <c r="BD1799" s="523"/>
      <c r="BE1799" s="524"/>
      <c r="BF1799" s="524"/>
      <c r="BG1799" s="426">
        <f t="shared" si="37"/>
        <v>0</v>
      </c>
      <c r="BH1799" s="426">
        <f t="shared" si="38"/>
        <v>0</v>
      </c>
      <c r="BI1799" s="426">
        <f t="shared" si="39"/>
        <v>0</v>
      </c>
      <c r="BJ1799" s="426">
        <f t="shared" si="40"/>
        <v>0</v>
      </c>
      <c r="BK1799" s="425" t="b">
        <f t="shared" si="41"/>
        <v>0</v>
      </c>
    </row>
    <row r="1800" spans="1:63" ht="15.75" customHeight="1">
      <c r="A1800" s="174"/>
      <c r="B1800" s="174"/>
      <c r="C1800" s="174"/>
      <c r="D1800" s="63"/>
      <c r="E1800" s="63"/>
      <c r="F1800" s="174"/>
      <c r="G1800" s="174"/>
      <c r="H1800" s="174"/>
      <c r="I1800" s="174"/>
      <c r="J1800" s="174"/>
      <c r="K1800" s="174"/>
      <c r="L1800" s="174"/>
      <c r="M1800" s="174"/>
      <c r="N1800" s="174"/>
      <c r="O1800" s="63"/>
      <c r="P1800" s="63"/>
      <c r="Q1800" s="174"/>
      <c r="R1800" s="63"/>
      <c r="S1800" s="174"/>
      <c r="T1800" s="174"/>
      <c r="U1800" s="174"/>
      <c r="V1800" s="63"/>
      <c r="W1800" s="174"/>
      <c r="X1800" s="174"/>
      <c r="Y1800" s="429"/>
      <c r="Z1800" s="63"/>
      <c r="AA1800" s="63"/>
      <c r="AB1800" s="63"/>
      <c r="AC1800" s="63"/>
      <c r="AD1800" s="174"/>
      <c r="AE1800" s="174"/>
      <c r="AF1800" s="466"/>
      <c r="AG1800" s="174"/>
      <c r="AH1800" s="174"/>
      <c r="AI1800" s="174"/>
      <c r="AJ1800" s="174"/>
      <c r="AK1800" s="174"/>
      <c r="AL1800" s="174"/>
      <c r="AM1800" s="174"/>
      <c r="AN1800" s="174"/>
      <c r="AO1800" s="174"/>
      <c r="AP1800" s="174"/>
      <c r="AQ1800" s="174"/>
      <c r="AR1800" s="174"/>
      <c r="AS1800" s="174"/>
      <c r="AT1800" s="415"/>
      <c r="AU1800" s="174"/>
      <c r="AV1800" s="437"/>
      <c r="AW1800" s="523"/>
      <c r="AX1800" s="524"/>
      <c r="AY1800" s="422"/>
      <c r="AZ1800" s="524"/>
      <c r="BA1800" s="524"/>
      <c r="BB1800" s="422"/>
      <c r="BC1800" s="524"/>
      <c r="BD1800" s="523"/>
      <c r="BE1800" s="524"/>
      <c r="BF1800" s="524"/>
      <c r="BG1800" s="426">
        <f t="shared" si="37"/>
        <v>0</v>
      </c>
      <c r="BH1800" s="426">
        <f t="shared" si="38"/>
        <v>0</v>
      </c>
      <c r="BI1800" s="426">
        <f t="shared" si="39"/>
        <v>0</v>
      </c>
      <c r="BJ1800" s="426">
        <f t="shared" si="40"/>
        <v>0</v>
      </c>
      <c r="BK1800" s="425" t="b">
        <f t="shared" si="41"/>
        <v>0</v>
      </c>
    </row>
    <row r="1801" spans="1:63" ht="15.75" customHeight="1">
      <c r="A1801" s="174"/>
      <c r="B1801" s="174"/>
      <c r="C1801" s="174"/>
      <c r="D1801" s="63"/>
      <c r="E1801" s="63"/>
      <c r="F1801" s="174"/>
      <c r="G1801" s="174"/>
      <c r="H1801" s="174"/>
      <c r="I1801" s="174"/>
      <c r="J1801" s="174"/>
      <c r="K1801" s="174"/>
      <c r="L1801" s="174"/>
      <c r="M1801" s="174"/>
      <c r="N1801" s="174"/>
      <c r="O1801" s="63"/>
      <c r="P1801" s="63"/>
      <c r="Q1801" s="174"/>
      <c r="R1801" s="63"/>
      <c r="S1801" s="174"/>
      <c r="T1801" s="174"/>
      <c r="U1801" s="174"/>
      <c r="V1801" s="63"/>
      <c r="W1801" s="174"/>
      <c r="X1801" s="174"/>
      <c r="Y1801" s="429"/>
      <c r="Z1801" s="63"/>
      <c r="AA1801" s="63"/>
      <c r="AB1801" s="63"/>
      <c r="AC1801" s="63"/>
      <c r="AD1801" s="174"/>
      <c r="AE1801" s="174"/>
      <c r="AF1801" s="466"/>
      <c r="AG1801" s="174"/>
      <c r="AH1801" s="174"/>
      <c r="AI1801" s="174"/>
      <c r="AJ1801" s="174"/>
      <c r="AK1801" s="174"/>
      <c r="AL1801" s="174"/>
      <c r="AM1801" s="174"/>
      <c r="AN1801" s="174"/>
      <c r="AO1801" s="174"/>
      <c r="AP1801" s="174"/>
      <c r="AQ1801" s="174"/>
      <c r="AR1801" s="174"/>
      <c r="AS1801" s="174"/>
      <c r="AT1801" s="415"/>
      <c r="AU1801" s="174"/>
      <c r="AV1801" s="437"/>
      <c r="AW1801" s="523"/>
      <c r="AX1801" s="524"/>
      <c r="AY1801" s="422"/>
      <c r="AZ1801" s="524"/>
      <c r="BA1801" s="524"/>
      <c r="BB1801" s="422"/>
      <c r="BC1801" s="524"/>
      <c r="BD1801" s="523"/>
      <c r="BE1801" s="524"/>
      <c r="BF1801" s="524"/>
      <c r="BG1801" s="426">
        <f t="shared" si="37"/>
        <v>0</v>
      </c>
      <c r="BH1801" s="426">
        <f t="shared" si="38"/>
        <v>0</v>
      </c>
      <c r="BI1801" s="426">
        <f t="shared" si="39"/>
        <v>0</v>
      </c>
      <c r="BJ1801" s="426">
        <f t="shared" si="40"/>
        <v>0</v>
      </c>
      <c r="BK1801" s="425" t="b">
        <f t="shared" si="41"/>
        <v>0</v>
      </c>
    </row>
    <row r="1802" spans="1:63" ht="15.75" customHeight="1">
      <c r="A1802" s="174"/>
      <c r="B1802" s="174"/>
      <c r="C1802" s="174"/>
      <c r="D1802" s="63"/>
      <c r="E1802" s="63"/>
      <c r="F1802" s="174"/>
      <c r="G1802" s="174"/>
      <c r="H1802" s="174"/>
      <c r="I1802" s="174"/>
      <c r="J1802" s="174"/>
      <c r="K1802" s="174"/>
      <c r="L1802" s="174"/>
      <c r="M1802" s="174"/>
      <c r="N1802" s="174"/>
      <c r="O1802" s="63"/>
      <c r="P1802" s="63"/>
      <c r="Q1802" s="174"/>
      <c r="R1802" s="63"/>
      <c r="S1802" s="174"/>
      <c r="T1802" s="174"/>
      <c r="U1802" s="174"/>
      <c r="V1802" s="63"/>
      <c r="W1802" s="174"/>
      <c r="X1802" s="174"/>
      <c r="Y1802" s="429"/>
      <c r="Z1802" s="63"/>
      <c r="AA1802" s="63"/>
      <c r="AB1802" s="63"/>
      <c r="AC1802" s="63"/>
      <c r="AD1802" s="174"/>
      <c r="AE1802" s="174"/>
      <c r="AF1802" s="466"/>
      <c r="AG1802" s="174"/>
      <c r="AH1802" s="174"/>
      <c r="AI1802" s="174"/>
      <c r="AJ1802" s="174"/>
      <c r="AK1802" s="174"/>
      <c r="AL1802" s="174"/>
      <c r="AM1802" s="174"/>
      <c r="AN1802" s="174"/>
      <c r="AO1802" s="174"/>
      <c r="AP1802" s="174"/>
      <c r="AQ1802" s="174"/>
      <c r="AR1802" s="174"/>
      <c r="AS1802" s="174"/>
      <c r="AT1802" s="415"/>
      <c r="AU1802" s="174"/>
      <c r="AV1802" s="437"/>
      <c r="AW1802" s="523"/>
      <c r="AX1802" s="524"/>
      <c r="AY1802" s="422"/>
      <c r="AZ1802" s="524"/>
      <c r="BA1802" s="524"/>
      <c r="BB1802" s="422"/>
      <c r="BC1802" s="524"/>
      <c r="BD1802" s="523"/>
      <c r="BE1802" s="524"/>
      <c r="BF1802" s="524"/>
      <c r="BG1802" s="426">
        <f t="shared" si="37"/>
        <v>0</v>
      </c>
      <c r="BH1802" s="426">
        <f t="shared" si="38"/>
        <v>0</v>
      </c>
      <c r="BI1802" s="426">
        <f t="shared" si="39"/>
        <v>0</v>
      </c>
      <c r="BJ1802" s="426">
        <f t="shared" si="40"/>
        <v>0</v>
      </c>
      <c r="BK1802" s="425" t="b">
        <f t="shared" si="41"/>
        <v>0</v>
      </c>
    </row>
    <row r="1803" spans="1:63" ht="15.75" customHeight="1">
      <c r="A1803" s="174"/>
      <c r="B1803" s="174"/>
      <c r="C1803" s="174"/>
      <c r="D1803" s="63"/>
      <c r="E1803" s="63"/>
      <c r="F1803" s="174"/>
      <c r="G1803" s="174"/>
      <c r="H1803" s="174"/>
      <c r="I1803" s="174"/>
      <c r="J1803" s="174"/>
      <c r="K1803" s="174"/>
      <c r="L1803" s="174"/>
      <c r="M1803" s="174"/>
      <c r="N1803" s="174"/>
      <c r="O1803" s="63"/>
      <c r="P1803" s="63"/>
      <c r="Q1803" s="174"/>
      <c r="R1803" s="63"/>
      <c r="S1803" s="174"/>
      <c r="T1803" s="174"/>
      <c r="U1803" s="174"/>
      <c r="V1803" s="63"/>
      <c r="W1803" s="174"/>
      <c r="X1803" s="174"/>
      <c r="Y1803" s="429"/>
      <c r="Z1803" s="63"/>
      <c r="AA1803" s="63"/>
      <c r="AB1803" s="63"/>
      <c r="AC1803" s="63"/>
      <c r="AD1803" s="174"/>
      <c r="AE1803" s="174"/>
      <c r="AF1803" s="466"/>
      <c r="AG1803" s="174"/>
      <c r="AH1803" s="174"/>
      <c r="AI1803" s="174"/>
      <c r="AJ1803" s="174"/>
      <c r="AK1803" s="174"/>
      <c r="AL1803" s="174"/>
      <c r="AM1803" s="174"/>
      <c r="AN1803" s="174"/>
      <c r="AO1803" s="174"/>
      <c r="AP1803" s="174"/>
      <c r="AQ1803" s="174"/>
      <c r="AR1803" s="174"/>
      <c r="AS1803" s="174"/>
      <c r="AT1803" s="415"/>
      <c r="AU1803" s="174"/>
      <c r="AV1803" s="437"/>
      <c r="AW1803" s="523"/>
      <c r="AX1803" s="524"/>
      <c r="AY1803" s="422"/>
      <c r="AZ1803" s="524"/>
      <c r="BA1803" s="524"/>
      <c r="BB1803" s="422"/>
      <c r="BC1803" s="524"/>
      <c r="BD1803" s="523"/>
      <c r="BE1803" s="524"/>
      <c r="BF1803" s="524"/>
      <c r="BG1803" s="426">
        <f t="shared" si="37"/>
        <v>0</v>
      </c>
      <c r="BH1803" s="426">
        <f t="shared" si="38"/>
        <v>0</v>
      </c>
      <c r="BI1803" s="426">
        <f t="shared" si="39"/>
        <v>0</v>
      </c>
      <c r="BJ1803" s="426">
        <f t="shared" si="40"/>
        <v>0</v>
      </c>
      <c r="BK1803" s="425" t="b">
        <f t="shared" si="41"/>
        <v>0</v>
      </c>
    </row>
    <row r="1804" spans="1:63" ht="15.75" customHeight="1">
      <c r="A1804" s="174"/>
      <c r="B1804" s="174"/>
      <c r="C1804" s="174"/>
      <c r="D1804" s="63"/>
      <c r="E1804" s="63"/>
      <c r="F1804" s="174"/>
      <c r="G1804" s="174"/>
      <c r="H1804" s="174"/>
      <c r="I1804" s="174"/>
      <c r="J1804" s="174"/>
      <c r="K1804" s="174"/>
      <c r="L1804" s="174"/>
      <c r="M1804" s="174"/>
      <c r="N1804" s="174"/>
      <c r="O1804" s="63"/>
      <c r="P1804" s="63"/>
      <c r="Q1804" s="174"/>
      <c r="R1804" s="63"/>
      <c r="S1804" s="174"/>
      <c r="T1804" s="174"/>
      <c r="U1804" s="174"/>
      <c r="V1804" s="63"/>
      <c r="W1804" s="174"/>
      <c r="X1804" s="174"/>
      <c r="Y1804" s="429"/>
      <c r="Z1804" s="63"/>
      <c r="AA1804" s="63"/>
      <c r="AB1804" s="63"/>
      <c r="AC1804" s="63"/>
      <c r="AD1804" s="174"/>
      <c r="AE1804" s="174"/>
      <c r="AF1804" s="466"/>
      <c r="AG1804" s="174"/>
      <c r="AH1804" s="174"/>
      <c r="AI1804" s="174"/>
      <c r="AJ1804" s="174"/>
      <c r="AK1804" s="174"/>
      <c r="AL1804" s="174"/>
      <c r="AM1804" s="174"/>
      <c r="AN1804" s="174"/>
      <c r="AO1804" s="174"/>
      <c r="AP1804" s="174"/>
      <c r="AQ1804" s="174"/>
      <c r="AR1804" s="174"/>
      <c r="AS1804" s="174"/>
      <c r="AT1804" s="415"/>
      <c r="AU1804" s="174"/>
      <c r="AV1804" s="437"/>
      <c r="AW1804" s="523"/>
      <c r="AX1804" s="524"/>
      <c r="AY1804" s="422"/>
      <c r="AZ1804" s="524"/>
      <c r="BA1804" s="524"/>
      <c r="BB1804" s="422"/>
      <c r="BC1804" s="524"/>
      <c r="BD1804" s="523"/>
      <c r="BE1804" s="524"/>
      <c r="BF1804" s="524"/>
      <c r="BG1804" s="426">
        <f t="shared" si="37"/>
        <v>0</v>
      </c>
      <c r="BH1804" s="426">
        <f t="shared" si="38"/>
        <v>0</v>
      </c>
      <c r="BI1804" s="426">
        <f t="shared" si="39"/>
        <v>0</v>
      </c>
      <c r="BJ1804" s="426">
        <f t="shared" si="40"/>
        <v>0</v>
      </c>
      <c r="BK1804" s="425" t="b">
        <f t="shared" si="41"/>
        <v>0</v>
      </c>
    </row>
    <row r="1805" spans="1:63" ht="15.75" customHeight="1">
      <c r="A1805" s="174"/>
      <c r="B1805" s="174"/>
      <c r="C1805" s="174"/>
      <c r="D1805" s="63"/>
      <c r="E1805" s="63"/>
      <c r="F1805" s="174"/>
      <c r="G1805" s="174"/>
      <c r="H1805" s="174"/>
      <c r="I1805" s="174"/>
      <c r="J1805" s="174"/>
      <c r="K1805" s="174"/>
      <c r="L1805" s="174"/>
      <c r="M1805" s="174"/>
      <c r="N1805" s="174"/>
      <c r="O1805" s="63"/>
      <c r="P1805" s="63"/>
      <c r="Q1805" s="174"/>
      <c r="R1805" s="63"/>
      <c r="S1805" s="174"/>
      <c r="T1805" s="174"/>
      <c r="U1805" s="174"/>
      <c r="V1805" s="63"/>
      <c r="W1805" s="174"/>
      <c r="X1805" s="174"/>
      <c r="Y1805" s="429"/>
      <c r="Z1805" s="63"/>
      <c r="AA1805" s="63"/>
      <c r="AB1805" s="63"/>
      <c r="AC1805" s="63"/>
      <c r="AD1805" s="174"/>
      <c r="AE1805" s="174"/>
      <c r="AF1805" s="466"/>
      <c r="AG1805" s="174"/>
      <c r="AH1805" s="174"/>
      <c r="AI1805" s="174"/>
      <c r="AJ1805" s="174"/>
      <c r="AK1805" s="174"/>
      <c r="AL1805" s="174"/>
      <c r="AM1805" s="174"/>
      <c r="AN1805" s="174"/>
      <c r="AO1805" s="174"/>
      <c r="AP1805" s="174"/>
      <c r="AQ1805" s="174"/>
      <c r="AR1805" s="174"/>
      <c r="AS1805" s="174"/>
      <c r="AT1805" s="415"/>
      <c r="AU1805" s="174"/>
      <c r="AV1805" s="437"/>
      <c r="AW1805" s="523"/>
      <c r="AX1805" s="524"/>
      <c r="AY1805" s="422"/>
      <c r="AZ1805" s="524"/>
      <c r="BA1805" s="524"/>
      <c r="BB1805" s="422"/>
      <c r="BC1805" s="524"/>
      <c r="BD1805" s="523"/>
      <c r="BE1805" s="524"/>
      <c r="BF1805" s="524"/>
      <c r="BG1805" s="426">
        <f t="shared" si="37"/>
        <v>0</v>
      </c>
      <c r="BH1805" s="426">
        <f t="shared" si="38"/>
        <v>0</v>
      </c>
      <c r="BI1805" s="426">
        <f t="shared" si="39"/>
        <v>0</v>
      </c>
      <c r="BJ1805" s="426">
        <f t="shared" si="40"/>
        <v>0</v>
      </c>
      <c r="BK1805" s="425" t="b">
        <f t="shared" si="41"/>
        <v>0</v>
      </c>
    </row>
    <row r="1806" spans="1:63" ht="15.75" customHeight="1">
      <c r="A1806" s="174"/>
      <c r="B1806" s="174"/>
      <c r="C1806" s="174"/>
      <c r="D1806" s="63"/>
      <c r="E1806" s="63"/>
      <c r="F1806" s="174"/>
      <c r="G1806" s="174"/>
      <c r="H1806" s="174"/>
      <c r="I1806" s="174"/>
      <c r="J1806" s="174"/>
      <c r="K1806" s="174"/>
      <c r="L1806" s="174"/>
      <c r="M1806" s="174"/>
      <c r="N1806" s="174"/>
      <c r="O1806" s="63"/>
      <c r="P1806" s="63"/>
      <c r="Q1806" s="174"/>
      <c r="R1806" s="63"/>
      <c r="S1806" s="174"/>
      <c r="T1806" s="174"/>
      <c r="U1806" s="174"/>
      <c r="V1806" s="63"/>
      <c r="W1806" s="174"/>
      <c r="X1806" s="174"/>
      <c r="Y1806" s="429"/>
      <c r="Z1806" s="63"/>
      <c r="AA1806" s="63"/>
      <c r="AB1806" s="63"/>
      <c r="AC1806" s="63"/>
      <c r="AD1806" s="174"/>
      <c r="AE1806" s="174"/>
      <c r="AF1806" s="466"/>
      <c r="AG1806" s="174"/>
      <c r="AH1806" s="174"/>
      <c r="AI1806" s="174"/>
      <c r="AJ1806" s="174"/>
      <c r="AK1806" s="174"/>
      <c r="AL1806" s="174"/>
      <c r="AM1806" s="174"/>
      <c r="AN1806" s="174"/>
      <c r="AO1806" s="174"/>
      <c r="AP1806" s="174"/>
      <c r="AQ1806" s="174"/>
      <c r="AR1806" s="174"/>
      <c r="AS1806" s="174"/>
      <c r="AT1806" s="415"/>
      <c r="AU1806" s="174"/>
      <c r="AV1806" s="437"/>
      <c r="AW1806" s="523"/>
      <c r="AX1806" s="524"/>
      <c r="AY1806" s="422"/>
      <c r="AZ1806" s="524"/>
      <c r="BA1806" s="524"/>
      <c r="BB1806" s="422"/>
      <c r="BC1806" s="524"/>
      <c r="BD1806" s="523"/>
      <c r="BE1806" s="524"/>
      <c r="BF1806" s="524"/>
      <c r="BG1806" s="426">
        <f t="shared" si="37"/>
        <v>0</v>
      </c>
      <c r="BH1806" s="426">
        <f t="shared" si="38"/>
        <v>0</v>
      </c>
      <c r="BI1806" s="426">
        <f t="shared" si="39"/>
        <v>0</v>
      </c>
      <c r="BJ1806" s="426">
        <f t="shared" si="40"/>
        <v>0</v>
      </c>
      <c r="BK1806" s="425" t="b">
        <f t="shared" si="41"/>
        <v>0</v>
      </c>
    </row>
    <row r="1807" spans="1:63" ht="15.75" customHeight="1">
      <c r="A1807" s="174"/>
      <c r="B1807" s="174"/>
      <c r="C1807" s="174"/>
      <c r="D1807" s="63"/>
      <c r="E1807" s="63"/>
      <c r="F1807" s="174"/>
      <c r="G1807" s="174"/>
      <c r="H1807" s="174"/>
      <c r="I1807" s="174"/>
      <c r="J1807" s="174"/>
      <c r="K1807" s="174"/>
      <c r="L1807" s="174"/>
      <c r="M1807" s="174"/>
      <c r="N1807" s="174"/>
      <c r="O1807" s="63"/>
      <c r="P1807" s="63"/>
      <c r="Q1807" s="174"/>
      <c r="R1807" s="63"/>
      <c r="S1807" s="174"/>
      <c r="T1807" s="174"/>
      <c r="U1807" s="174"/>
      <c r="V1807" s="63"/>
      <c r="W1807" s="174"/>
      <c r="X1807" s="174"/>
      <c r="Y1807" s="429"/>
      <c r="Z1807" s="63"/>
      <c r="AA1807" s="63"/>
      <c r="AB1807" s="63"/>
      <c r="AC1807" s="63"/>
      <c r="AD1807" s="174"/>
      <c r="AE1807" s="174"/>
      <c r="AF1807" s="466"/>
      <c r="AG1807" s="174"/>
      <c r="AH1807" s="174"/>
      <c r="AI1807" s="174"/>
      <c r="AJ1807" s="174"/>
      <c r="AK1807" s="174"/>
      <c r="AL1807" s="174"/>
      <c r="AM1807" s="174"/>
      <c r="AN1807" s="174"/>
      <c r="AO1807" s="174"/>
      <c r="AP1807" s="174"/>
      <c r="AQ1807" s="174"/>
      <c r="AR1807" s="174"/>
      <c r="AS1807" s="174"/>
      <c r="AT1807" s="415"/>
      <c r="AU1807" s="174"/>
      <c r="AV1807" s="437"/>
      <c r="AW1807" s="523"/>
      <c r="AX1807" s="524"/>
      <c r="AY1807" s="422"/>
      <c r="AZ1807" s="524"/>
      <c r="BA1807" s="524"/>
      <c r="BB1807" s="422"/>
      <c r="BC1807" s="524"/>
      <c r="BD1807" s="523"/>
      <c r="BE1807" s="524"/>
      <c r="BF1807" s="524"/>
      <c r="BG1807" s="426">
        <f t="shared" si="37"/>
        <v>0</v>
      </c>
      <c r="BH1807" s="426">
        <f t="shared" si="38"/>
        <v>0</v>
      </c>
      <c r="BI1807" s="426">
        <f t="shared" si="39"/>
        <v>0</v>
      </c>
      <c r="BJ1807" s="426">
        <f t="shared" si="40"/>
        <v>0</v>
      </c>
      <c r="BK1807" s="425" t="b">
        <f t="shared" si="41"/>
        <v>0</v>
      </c>
    </row>
    <row r="1808" spans="1:63" ht="15.75" customHeight="1">
      <c r="A1808" s="174"/>
      <c r="B1808" s="174"/>
      <c r="C1808" s="174"/>
      <c r="D1808" s="63"/>
      <c r="E1808" s="63"/>
      <c r="F1808" s="174"/>
      <c r="G1808" s="174"/>
      <c r="H1808" s="174"/>
      <c r="I1808" s="174"/>
      <c r="J1808" s="174"/>
      <c r="K1808" s="174"/>
      <c r="L1808" s="174"/>
      <c r="M1808" s="174"/>
      <c r="N1808" s="174"/>
      <c r="O1808" s="63"/>
      <c r="P1808" s="63"/>
      <c r="Q1808" s="174"/>
      <c r="R1808" s="63"/>
      <c r="S1808" s="174"/>
      <c r="T1808" s="174"/>
      <c r="U1808" s="174"/>
      <c r="V1808" s="63"/>
      <c r="W1808" s="174"/>
      <c r="X1808" s="174"/>
      <c r="Y1808" s="429"/>
      <c r="Z1808" s="63"/>
      <c r="AA1808" s="63"/>
      <c r="AB1808" s="63"/>
      <c r="AC1808" s="63"/>
      <c r="AD1808" s="174"/>
      <c r="AE1808" s="174"/>
      <c r="AF1808" s="466"/>
      <c r="AG1808" s="174"/>
      <c r="AH1808" s="174"/>
      <c r="AI1808" s="174"/>
      <c r="AJ1808" s="174"/>
      <c r="AK1808" s="174"/>
      <c r="AL1808" s="174"/>
      <c r="AM1808" s="174"/>
      <c r="AN1808" s="174"/>
      <c r="AO1808" s="174"/>
      <c r="AP1808" s="174"/>
      <c r="AQ1808" s="174"/>
      <c r="AR1808" s="174"/>
      <c r="AS1808" s="174"/>
      <c r="AT1808" s="415"/>
      <c r="AU1808" s="174"/>
      <c r="AV1808" s="437"/>
      <c r="AW1808" s="523"/>
      <c r="AX1808" s="524"/>
      <c r="AY1808" s="422"/>
      <c r="AZ1808" s="524"/>
      <c r="BA1808" s="524"/>
      <c r="BB1808" s="422"/>
      <c r="BC1808" s="524"/>
      <c r="BD1808" s="523"/>
      <c r="BE1808" s="524"/>
      <c r="BF1808" s="524"/>
      <c r="BG1808" s="426">
        <f t="shared" si="37"/>
        <v>0</v>
      </c>
      <c r="BH1808" s="426">
        <f t="shared" si="38"/>
        <v>0</v>
      </c>
      <c r="BI1808" s="426">
        <f t="shared" si="39"/>
        <v>0</v>
      </c>
      <c r="BJ1808" s="426">
        <f t="shared" si="40"/>
        <v>0</v>
      </c>
      <c r="BK1808" s="425" t="b">
        <f t="shared" si="41"/>
        <v>0</v>
      </c>
    </row>
    <row r="1809" spans="1:63" ht="15.75" customHeight="1">
      <c r="A1809" s="174"/>
      <c r="B1809" s="174"/>
      <c r="C1809" s="174"/>
      <c r="D1809" s="63"/>
      <c r="E1809" s="63"/>
      <c r="F1809" s="174"/>
      <c r="G1809" s="174"/>
      <c r="H1809" s="174"/>
      <c r="I1809" s="174"/>
      <c r="J1809" s="174"/>
      <c r="K1809" s="174"/>
      <c r="L1809" s="174"/>
      <c r="M1809" s="174"/>
      <c r="N1809" s="174"/>
      <c r="O1809" s="63"/>
      <c r="P1809" s="63"/>
      <c r="Q1809" s="174"/>
      <c r="R1809" s="63"/>
      <c r="S1809" s="174"/>
      <c r="T1809" s="174"/>
      <c r="U1809" s="174"/>
      <c r="V1809" s="63"/>
      <c r="W1809" s="174"/>
      <c r="X1809" s="174"/>
      <c r="Y1809" s="429"/>
      <c r="Z1809" s="63"/>
      <c r="AA1809" s="63"/>
      <c r="AB1809" s="63"/>
      <c r="AC1809" s="63"/>
      <c r="AD1809" s="174"/>
      <c r="AE1809" s="174"/>
      <c r="AF1809" s="466"/>
      <c r="AG1809" s="174"/>
      <c r="AH1809" s="174"/>
      <c r="AI1809" s="174"/>
      <c r="AJ1809" s="174"/>
      <c r="AK1809" s="174"/>
      <c r="AL1809" s="174"/>
      <c r="AM1809" s="174"/>
      <c r="AN1809" s="174"/>
      <c r="AO1809" s="174"/>
      <c r="AP1809" s="174"/>
      <c r="AQ1809" s="174"/>
      <c r="AR1809" s="174"/>
      <c r="AS1809" s="174"/>
      <c r="AT1809" s="415"/>
      <c r="AU1809" s="174"/>
      <c r="AV1809" s="437"/>
      <c r="AW1809" s="523"/>
      <c r="AX1809" s="524"/>
      <c r="AY1809" s="422"/>
      <c r="AZ1809" s="524"/>
      <c r="BA1809" s="524"/>
      <c r="BB1809" s="422"/>
      <c r="BC1809" s="524"/>
      <c r="BD1809" s="523"/>
      <c r="BE1809" s="524"/>
      <c r="BF1809" s="524"/>
      <c r="BG1809" s="426">
        <f t="shared" si="37"/>
        <v>0</v>
      </c>
      <c r="BH1809" s="426">
        <f t="shared" si="38"/>
        <v>0</v>
      </c>
      <c r="BI1809" s="426">
        <f t="shared" si="39"/>
        <v>0</v>
      </c>
      <c r="BJ1809" s="426">
        <f t="shared" si="40"/>
        <v>0</v>
      </c>
      <c r="BK1809" s="425" t="b">
        <f t="shared" si="41"/>
        <v>0</v>
      </c>
    </row>
    <row r="1810" spans="1:63" ht="15.75" customHeight="1">
      <c r="A1810" s="174"/>
      <c r="B1810" s="174"/>
      <c r="C1810" s="174"/>
      <c r="D1810" s="63"/>
      <c r="E1810" s="63"/>
      <c r="F1810" s="174"/>
      <c r="G1810" s="174"/>
      <c r="H1810" s="174"/>
      <c r="I1810" s="174"/>
      <c r="J1810" s="174"/>
      <c r="K1810" s="174"/>
      <c r="L1810" s="174"/>
      <c r="M1810" s="174"/>
      <c r="N1810" s="174"/>
      <c r="O1810" s="63"/>
      <c r="P1810" s="63"/>
      <c r="Q1810" s="174"/>
      <c r="R1810" s="63"/>
      <c r="S1810" s="174"/>
      <c r="T1810" s="174"/>
      <c r="U1810" s="174"/>
      <c r="V1810" s="63"/>
      <c r="W1810" s="174"/>
      <c r="X1810" s="174"/>
      <c r="Y1810" s="429"/>
      <c r="Z1810" s="63"/>
      <c r="AA1810" s="63"/>
      <c r="AB1810" s="63"/>
      <c r="AC1810" s="63"/>
      <c r="AD1810" s="174"/>
      <c r="AE1810" s="174"/>
      <c r="AF1810" s="466"/>
      <c r="AG1810" s="174"/>
      <c r="AH1810" s="174"/>
      <c r="AI1810" s="174"/>
      <c r="AJ1810" s="174"/>
      <c r="AK1810" s="174"/>
      <c r="AL1810" s="174"/>
      <c r="AM1810" s="174"/>
      <c r="AN1810" s="174"/>
      <c r="AO1810" s="174"/>
      <c r="AP1810" s="174"/>
      <c r="AQ1810" s="174"/>
      <c r="AR1810" s="174"/>
      <c r="AS1810" s="174"/>
      <c r="AT1810" s="415"/>
      <c r="AU1810" s="174"/>
      <c r="AV1810" s="437"/>
      <c r="AW1810" s="523"/>
      <c r="AX1810" s="524"/>
      <c r="AY1810" s="422"/>
      <c r="AZ1810" s="524"/>
      <c r="BA1810" s="524"/>
      <c r="BB1810" s="422"/>
      <c r="BC1810" s="524"/>
      <c r="BD1810" s="523"/>
      <c r="BE1810" s="524"/>
      <c r="BF1810" s="524"/>
      <c r="BG1810" s="426">
        <f t="shared" si="37"/>
        <v>0</v>
      </c>
      <c r="BH1810" s="426">
        <f t="shared" si="38"/>
        <v>0</v>
      </c>
      <c r="BI1810" s="426">
        <f t="shared" si="39"/>
        <v>0</v>
      </c>
      <c r="BJ1810" s="426">
        <f t="shared" si="40"/>
        <v>0</v>
      </c>
      <c r="BK1810" s="425" t="b">
        <f t="shared" si="41"/>
        <v>0</v>
      </c>
    </row>
    <row r="1811" spans="1:63" ht="15.75" customHeight="1">
      <c r="A1811" s="174"/>
      <c r="B1811" s="174"/>
      <c r="C1811" s="174"/>
      <c r="D1811" s="63"/>
      <c r="E1811" s="63"/>
      <c r="F1811" s="174"/>
      <c r="G1811" s="174"/>
      <c r="H1811" s="174"/>
      <c r="I1811" s="174"/>
      <c r="J1811" s="174"/>
      <c r="K1811" s="174"/>
      <c r="L1811" s="174"/>
      <c r="M1811" s="174"/>
      <c r="N1811" s="174"/>
      <c r="O1811" s="63"/>
      <c r="P1811" s="63"/>
      <c r="Q1811" s="174"/>
      <c r="R1811" s="63"/>
      <c r="S1811" s="174"/>
      <c r="T1811" s="174"/>
      <c r="U1811" s="174"/>
      <c r="V1811" s="63"/>
      <c r="W1811" s="174"/>
      <c r="X1811" s="174"/>
      <c r="Y1811" s="429"/>
      <c r="Z1811" s="63"/>
      <c r="AA1811" s="63"/>
      <c r="AB1811" s="63"/>
      <c r="AC1811" s="63"/>
      <c r="AD1811" s="174"/>
      <c r="AE1811" s="174"/>
      <c r="AF1811" s="466"/>
      <c r="AG1811" s="174"/>
      <c r="AH1811" s="174"/>
      <c r="AI1811" s="174"/>
      <c r="AJ1811" s="174"/>
      <c r="AK1811" s="174"/>
      <c r="AL1811" s="174"/>
      <c r="AM1811" s="174"/>
      <c r="AN1811" s="174"/>
      <c r="AO1811" s="174"/>
      <c r="AP1811" s="174"/>
      <c r="AQ1811" s="174"/>
      <c r="AR1811" s="174"/>
      <c r="AS1811" s="174"/>
      <c r="AT1811" s="415"/>
      <c r="AU1811" s="174"/>
      <c r="AV1811" s="437"/>
      <c r="AW1811" s="523"/>
      <c r="AX1811" s="524"/>
      <c r="AY1811" s="422"/>
      <c r="AZ1811" s="524"/>
      <c r="BA1811" s="524"/>
      <c r="BB1811" s="422"/>
      <c r="BC1811" s="524"/>
      <c r="BD1811" s="523"/>
      <c r="BE1811" s="524"/>
      <c r="BF1811" s="524"/>
      <c r="BG1811" s="426">
        <f t="shared" si="37"/>
        <v>0</v>
      </c>
      <c r="BH1811" s="426">
        <f t="shared" si="38"/>
        <v>0</v>
      </c>
      <c r="BI1811" s="426">
        <f t="shared" si="39"/>
        <v>0</v>
      </c>
      <c r="BJ1811" s="426">
        <f t="shared" si="40"/>
        <v>0</v>
      </c>
      <c r="BK1811" s="425" t="b">
        <f t="shared" si="41"/>
        <v>0</v>
      </c>
    </row>
    <row r="1812" spans="1:63" ht="15.75" customHeight="1">
      <c r="A1812" s="174"/>
      <c r="B1812" s="174"/>
      <c r="C1812" s="174"/>
      <c r="D1812" s="63"/>
      <c r="E1812" s="63"/>
      <c r="F1812" s="174"/>
      <c r="G1812" s="174"/>
      <c r="H1812" s="174"/>
      <c r="I1812" s="174"/>
      <c r="J1812" s="174"/>
      <c r="K1812" s="174"/>
      <c r="L1812" s="174"/>
      <c r="M1812" s="174"/>
      <c r="N1812" s="174"/>
      <c r="O1812" s="63"/>
      <c r="P1812" s="63"/>
      <c r="Q1812" s="174"/>
      <c r="R1812" s="63"/>
      <c r="S1812" s="174"/>
      <c r="T1812" s="174"/>
      <c r="U1812" s="174"/>
      <c r="V1812" s="63"/>
      <c r="W1812" s="174"/>
      <c r="X1812" s="174"/>
      <c r="Y1812" s="429"/>
      <c r="Z1812" s="63"/>
      <c r="AA1812" s="63"/>
      <c r="AB1812" s="63"/>
      <c r="AC1812" s="63"/>
      <c r="AD1812" s="174"/>
      <c r="AE1812" s="174"/>
      <c r="AF1812" s="466"/>
      <c r="AG1812" s="174"/>
      <c r="AH1812" s="174"/>
      <c r="AI1812" s="174"/>
      <c r="AJ1812" s="174"/>
      <c r="AK1812" s="174"/>
      <c r="AL1812" s="174"/>
      <c r="AM1812" s="174"/>
      <c r="AN1812" s="174"/>
      <c r="AO1812" s="174"/>
      <c r="AP1812" s="174"/>
      <c r="AQ1812" s="174"/>
      <c r="AR1812" s="174"/>
      <c r="AS1812" s="174"/>
      <c r="AT1812" s="415"/>
      <c r="AU1812" s="174"/>
      <c r="AV1812" s="437"/>
      <c r="AW1812" s="523"/>
      <c r="AX1812" s="524"/>
      <c r="AY1812" s="422"/>
      <c r="AZ1812" s="524"/>
      <c r="BA1812" s="524"/>
      <c r="BB1812" s="422"/>
      <c r="BC1812" s="524"/>
      <c r="BD1812" s="523"/>
      <c r="BE1812" s="524"/>
      <c r="BF1812" s="524"/>
      <c r="BG1812" s="426">
        <f t="shared" si="37"/>
        <v>0</v>
      </c>
      <c r="BH1812" s="426">
        <f t="shared" si="38"/>
        <v>0</v>
      </c>
      <c r="BI1812" s="426">
        <f t="shared" si="39"/>
        <v>0</v>
      </c>
      <c r="BJ1812" s="426">
        <f t="shared" si="40"/>
        <v>0</v>
      </c>
      <c r="BK1812" s="425" t="b">
        <f t="shared" si="41"/>
        <v>0</v>
      </c>
    </row>
    <row r="1813" spans="1:63" ht="15.75" customHeight="1">
      <c r="A1813" s="174"/>
      <c r="B1813" s="174"/>
      <c r="C1813" s="174"/>
      <c r="D1813" s="63"/>
      <c r="E1813" s="63"/>
      <c r="F1813" s="174"/>
      <c r="G1813" s="174"/>
      <c r="H1813" s="174"/>
      <c r="I1813" s="174"/>
      <c r="J1813" s="174"/>
      <c r="K1813" s="174"/>
      <c r="L1813" s="174"/>
      <c r="M1813" s="174"/>
      <c r="N1813" s="174"/>
      <c r="O1813" s="63"/>
      <c r="P1813" s="63"/>
      <c r="Q1813" s="174"/>
      <c r="R1813" s="63"/>
      <c r="S1813" s="174"/>
      <c r="T1813" s="174"/>
      <c r="U1813" s="174"/>
      <c r="V1813" s="63"/>
      <c r="W1813" s="174"/>
      <c r="X1813" s="174"/>
      <c r="Y1813" s="429"/>
      <c r="Z1813" s="63"/>
      <c r="AA1813" s="63"/>
      <c r="AB1813" s="63"/>
      <c r="AC1813" s="63"/>
      <c r="AD1813" s="174"/>
      <c r="AE1813" s="174"/>
      <c r="AF1813" s="466"/>
      <c r="AG1813" s="174"/>
      <c r="AH1813" s="174"/>
      <c r="AI1813" s="174"/>
      <c r="AJ1813" s="174"/>
      <c r="AK1813" s="174"/>
      <c r="AL1813" s="174"/>
      <c r="AM1813" s="174"/>
      <c r="AN1813" s="174"/>
      <c r="AO1813" s="174"/>
      <c r="AP1813" s="174"/>
      <c r="AQ1813" s="174"/>
      <c r="AR1813" s="174"/>
      <c r="AS1813" s="174"/>
      <c r="AT1813" s="415"/>
      <c r="AU1813" s="174"/>
      <c r="AV1813" s="437"/>
      <c r="AW1813" s="523"/>
      <c r="AX1813" s="524"/>
      <c r="AY1813" s="422"/>
      <c r="AZ1813" s="524"/>
      <c r="BA1813" s="524"/>
      <c r="BB1813" s="422"/>
      <c r="BC1813" s="524"/>
      <c r="BD1813" s="523"/>
      <c r="BE1813" s="524"/>
      <c r="BF1813" s="524"/>
      <c r="BG1813" s="426">
        <f t="shared" si="37"/>
        <v>0</v>
      </c>
      <c r="BH1813" s="426">
        <f t="shared" si="38"/>
        <v>0</v>
      </c>
      <c r="BI1813" s="426">
        <f t="shared" si="39"/>
        <v>0</v>
      </c>
      <c r="BJ1813" s="426">
        <f t="shared" si="40"/>
        <v>0</v>
      </c>
      <c r="BK1813" s="425" t="b">
        <f t="shared" si="41"/>
        <v>0</v>
      </c>
    </row>
    <row r="1814" spans="1:63" ht="15.75" customHeight="1">
      <c r="A1814" s="174"/>
      <c r="B1814" s="174"/>
      <c r="C1814" s="174"/>
      <c r="D1814" s="63"/>
      <c r="E1814" s="63"/>
      <c r="F1814" s="174"/>
      <c r="G1814" s="174"/>
      <c r="H1814" s="174"/>
      <c r="I1814" s="174"/>
      <c r="J1814" s="174"/>
      <c r="K1814" s="174"/>
      <c r="L1814" s="174"/>
      <c r="M1814" s="174"/>
      <c r="N1814" s="174"/>
      <c r="O1814" s="63"/>
      <c r="P1814" s="63"/>
      <c r="Q1814" s="174"/>
      <c r="R1814" s="63"/>
      <c r="S1814" s="174"/>
      <c r="T1814" s="174"/>
      <c r="U1814" s="174"/>
      <c r="V1814" s="63"/>
      <c r="W1814" s="174"/>
      <c r="X1814" s="174"/>
      <c r="Y1814" s="429"/>
      <c r="Z1814" s="63"/>
      <c r="AA1814" s="63"/>
      <c r="AB1814" s="63"/>
      <c r="AC1814" s="63"/>
      <c r="AD1814" s="174"/>
      <c r="AE1814" s="174"/>
      <c r="AF1814" s="466"/>
      <c r="AG1814" s="174"/>
      <c r="AH1814" s="174"/>
      <c r="AI1814" s="174"/>
      <c r="AJ1814" s="174"/>
      <c r="AK1814" s="174"/>
      <c r="AL1814" s="174"/>
      <c r="AM1814" s="174"/>
      <c r="AN1814" s="174"/>
      <c r="AO1814" s="174"/>
      <c r="AP1814" s="174"/>
      <c r="AQ1814" s="174"/>
      <c r="AR1814" s="174"/>
      <c r="AS1814" s="174"/>
      <c r="AT1814" s="415"/>
      <c r="AU1814" s="174"/>
      <c r="AV1814" s="437"/>
      <c r="AW1814" s="523"/>
      <c r="AX1814" s="524"/>
      <c r="AY1814" s="422"/>
      <c r="AZ1814" s="524"/>
      <c r="BA1814" s="524"/>
      <c r="BB1814" s="422"/>
      <c r="BC1814" s="524"/>
      <c r="BD1814" s="523"/>
      <c r="BE1814" s="524"/>
      <c r="BF1814" s="524"/>
      <c r="BG1814" s="426">
        <f t="shared" si="37"/>
        <v>0</v>
      </c>
      <c r="BH1814" s="426">
        <f t="shared" si="38"/>
        <v>0</v>
      </c>
      <c r="BI1814" s="426">
        <f t="shared" si="39"/>
        <v>0</v>
      </c>
      <c r="BJ1814" s="426">
        <f t="shared" si="40"/>
        <v>0</v>
      </c>
      <c r="BK1814" s="425" t="b">
        <f t="shared" si="41"/>
        <v>0</v>
      </c>
    </row>
    <row r="1815" spans="1:63" ht="15.75" customHeight="1">
      <c r="A1815" s="174"/>
      <c r="B1815" s="174"/>
      <c r="C1815" s="174"/>
      <c r="D1815" s="63"/>
      <c r="E1815" s="63"/>
      <c r="F1815" s="174"/>
      <c r="G1815" s="174"/>
      <c r="H1815" s="174"/>
      <c r="I1815" s="174"/>
      <c r="J1815" s="174"/>
      <c r="K1815" s="174"/>
      <c r="L1815" s="174"/>
      <c r="M1815" s="174"/>
      <c r="N1815" s="174"/>
      <c r="O1815" s="63"/>
      <c r="P1815" s="63"/>
      <c r="Q1815" s="174"/>
      <c r="R1815" s="63"/>
      <c r="S1815" s="174"/>
      <c r="T1815" s="174"/>
      <c r="U1815" s="174"/>
      <c r="V1815" s="63"/>
      <c r="W1815" s="174"/>
      <c r="X1815" s="174"/>
      <c r="Y1815" s="429"/>
      <c r="Z1815" s="63"/>
      <c r="AA1815" s="63"/>
      <c r="AB1815" s="63"/>
      <c r="AC1815" s="63"/>
      <c r="AD1815" s="174"/>
      <c r="AE1815" s="174"/>
      <c r="AF1815" s="466"/>
      <c r="AG1815" s="174"/>
      <c r="AH1815" s="174"/>
      <c r="AI1815" s="174"/>
      <c r="AJ1815" s="174"/>
      <c r="AK1815" s="174"/>
      <c r="AL1815" s="174"/>
      <c r="AM1815" s="174"/>
      <c r="AN1815" s="174"/>
      <c r="AO1815" s="174"/>
      <c r="AP1815" s="174"/>
      <c r="AQ1815" s="174"/>
      <c r="AR1815" s="174"/>
      <c r="AS1815" s="174"/>
      <c r="AT1815" s="415"/>
      <c r="AU1815" s="174"/>
      <c r="AV1815" s="437"/>
      <c r="AW1815" s="523"/>
      <c r="AX1815" s="524"/>
      <c r="AY1815" s="422"/>
      <c r="AZ1815" s="524"/>
      <c r="BA1815" s="524"/>
      <c r="BB1815" s="422"/>
      <c r="BC1815" s="524"/>
      <c r="BD1815" s="523"/>
      <c r="BE1815" s="524"/>
      <c r="BF1815" s="524"/>
      <c r="BG1815" s="426">
        <f t="shared" si="37"/>
        <v>0</v>
      </c>
      <c r="BH1815" s="426">
        <f t="shared" si="38"/>
        <v>0</v>
      </c>
      <c r="BI1815" s="426">
        <f t="shared" si="39"/>
        <v>0</v>
      </c>
      <c r="BJ1815" s="426">
        <f t="shared" si="40"/>
        <v>0</v>
      </c>
      <c r="BK1815" s="425" t="b">
        <f t="shared" si="41"/>
        <v>0</v>
      </c>
    </row>
    <row r="1816" spans="1:63" ht="15.75" customHeight="1">
      <c r="A1816" s="174"/>
      <c r="B1816" s="174"/>
      <c r="C1816" s="174"/>
      <c r="D1816" s="63"/>
      <c r="E1816" s="63"/>
      <c r="F1816" s="174"/>
      <c r="G1816" s="174"/>
      <c r="H1816" s="174"/>
      <c r="I1816" s="174"/>
      <c r="J1816" s="174"/>
      <c r="K1816" s="174"/>
      <c r="L1816" s="174"/>
      <c r="M1816" s="174"/>
      <c r="N1816" s="174"/>
      <c r="O1816" s="63"/>
      <c r="P1816" s="63"/>
      <c r="Q1816" s="174"/>
      <c r="R1816" s="63"/>
      <c r="S1816" s="174"/>
      <c r="T1816" s="174"/>
      <c r="U1816" s="174"/>
      <c r="V1816" s="63"/>
      <c r="W1816" s="174"/>
      <c r="X1816" s="174"/>
      <c r="Y1816" s="429"/>
      <c r="Z1816" s="63"/>
      <c r="AA1816" s="63"/>
      <c r="AB1816" s="63"/>
      <c r="AC1816" s="63"/>
      <c r="AD1816" s="174"/>
      <c r="AE1816" s="174"/>
      <c r="AF1816" s="466"/>
      <c r="AG1816" s="174"/>
      <c r="AH1816" s="174"/>
      <c r="AI1816" s="174"/>
      <c r="AJ1816" s="174"/>
      <c r="AK1816" s="174"/>
      <c r="AL1816" s="174"/>
      <c r="AM1816" s="174"/>
      <c r="AN1816" s="174"/>
      <c r="AO1816" s="174"/>
      <c r="AP1816" s="174"/>
      <c r="AQ1816" s="174"/>
      <c r="AR1816" s="174"/>
      <c r="AS1816" s="174"/>
      <c r="AT1816" s="415"/>
      <c r="AU1816" s="174"/>
      <c r="AV1816" s="437"/>
      <c r="AW1816" s="523"/>
      <c r="AX1816" s="524"/>
      <c r="AY1816" s="422"/>
      <c r="AZ1816" s="524"/>
      <c r="BA1816" s="524"/>
      <c r="BB1816" s="422"/>
      <c r="BC1816" s="524"/>
      <c r="BD1816" s="523"/>
      <c r="BE1816" s="524"/>
      <c r="BF1816" s="524"/>
      <c r="BG1816" s="426">
        <f t="shared" si="37"/>
        <v>0</v>
      </c>
      <c r="BH1816" s="426">
        <f t="shared" si="38"/>
        <v>0</v>
      </c>
      <c r="BI1816" s="426">
        <f t="shared" si="39"/>
        <v>0</v>
      </c>
      <c r="BJ1816" s="426">
        <f t="shared" si="40"/>
        <v>0</v>
      </c>
      <c r="BK1816" s="425" t="b">
        <f t="shared" si="41"/>
        <v>0</v>
      </c>
    </row>
    <row r="1817" spans="1:63" ht="15.75" customHeight="1">
      <c r="A1817" s="174"/>
      <c r="B1817" s="174"/>
      <c r="C1817" s="174"/>
      <c r="D1817" s="63"/>
      <c r="E1817" s="63"/>
      <c r="F1817" s="174"/>
      <c r="G1817" s="174"/>
      <c r="H1817" s="174"/>
      <c r="I1817" s="174"/>
      <c r="J1817" s="174"/>
      <c r="K1817" s="174"/>
      <c r="L1817" s="174"/>
      <c r="M1817" s="174"/>
      <c r="N1817" s="174"/>
      <c r="O1817" s="63"/>
      <c r="P1817" s="63"/>
      <c r="Q1817" s="174"/>
      <c r="R1817" s="63"/>
      <c r="S1817" s="174"/>
      <c r="T1817" s="174"/>
      <c r="U1817" s="174"/>
      <c r="V1817" s="63"/>
      <c r="W1817" s="174"/>
      <c r="X1817" s="174"/>
      <c r="Y1817" s="429"/>
      <c r="Z1817" s="63"/>
      <c r="AA1817" s="63"/>
      <c r="AB1817" s="63"/>
      <c r="AC1817" s="63"/>
      <c r="AD1817" s="174"/>
      <c r="AE1817" s="174"/>
      <c r="AF1817" s="466"/>
      <c r="AG1817" s="174"/>
      <c r="AH1817" s="174"/>
      <c r="AI1817" s="174"/>
      <c r="AJ1817" s="174"/>
      <c r="AK1817" s="174"/>
      <c r="AL1817" s="174"/>
      <c r="AM1817" s="174"/>
      <c r="AN1817" s="174"/>
      <c r="AO1817" s="174"/>
      <c r="AP1817" s="174"/>
      <c r="AQ1817" s="174"/>
      <c r="AR1817" s="174"/>
      <c r="AS1817" s="174"/>
      <c r="AT1817" s="415"/>
      <c r="AU1817" s="174"/>
      <c r="AV1817" s="437"/>
      <c r="AW1817" s="523"/>
      <c r="AX1817" s="524"/>
      <c r="AY1817" s="422"/>
      <c r="AZ1817" s="524"/>
      <c r="BA1817" s="524"/>
      <c r="BB1817" s="422"/>
      <c r="BC1817" s="524"/>
      <c r="BD1817" s="523"/>
      <c r="BE1817" s="524"/>
      <c r="BF1817" s="524"/>
      <c r="BG1817" s="426">
        <f t="shared" si="37"/>
        <v>0</v>
      </c>
      <c r="BH1817" s="426">
        <f t="shared" si="38"/>
        <v>0</v>
      </c>
      <c r="BI1817" s="426">
        <f t="shared" si="39"/>
        <v>0</v>
      </c>
      <c r="BJ1817" s="426">
        <f t="shared" si="40"/>
        <v>0</v>
      </c>
      <c r="BK1817" s="425" t="b">
        <f t="shared" si="41"/>
        <v>0</v>
      </c>
    </row>
    <row r="1818" spans="1:63" ht="15.75" customHeight="1">
      <c r="A1818" s="174"/>
      <c r="B1818" s="174"/>
      <c r="C1818" s="174"/>
      <c r="D1818" s="63"/>
      <c r="E1818" s="63"/>
      <c r="F1818" s="174"/>
      <c r="G1818" s="174"/>
      <c r="H1818" s="174"/>
      <c r="I1818" s="174"/>
      <c r="J1818" s="174"/>
      <c r="K1818" s="174"/>
      <c r="L1818" s="174"/>
      <c r="M1818" s="174"/>
      <c r="N1818" s="174"/>
      <c r="O1818" s="63"/>
      <c r="P1818" s="63"/>
      <c r="Q1818" s="174"/>
      <c r="R1818" s="63"/>
      <c r="S1818" s="174"/>
      <c r="T1818" s="174"/>
      <c r="U1818" s="174"/>
      <c r="V1818" s="63"/>
      <c r="W1818" s="174"/>
      <c r="X1818" s="174"/>
      <c r="Y1818" s="429"/>
      <c r="Z1818" s="63"/>
      <c r="AA1818" s="63"/>
      <c r="AB1818" s="63"/>
      <c r="AC1818" s="63"/>
      <c r="AD1818" s="174"/>
      <c r="AE1818" s="174"/>
      <c r="AF1818" s="466"/>
      <c r="AG1818" s="174"/>
      <c r="AH1818" s="174"/>
      <c r="AI1818" s="174"/>
      <c r="AJ1818" s="174"/>
      <c r="AK1818" s="174"/>
      <c r="AL1818" s="174"/>
      <c r="AM1818" s="174"/>
      <c r="AN1818" s="174"/>
      <c r="AO1818" s="174"/>
      <c r="AP1818" s="174"/>
      <c r="AQ1818" s="174"/>
      <c r="AR1818" s="174"/>
      <c r="AS1818" s="174"/>
      <c r="AT1818" s="415"/>
      <c r="AU1818" s="174"/>
      <c r="AV1818" s="437"/>
      <c r="AW1818" s="523"/>
      <c r="AX1818" s="524"/>
      <c r="AY1818" s="422"/>
      <c r="AZ1818" s="524"/>
      <c r="BA1818" s="524"/>
      <c r="BB1818" s="422"/>
      <c r="BC1818" s="524"/>
      <c r="BD1818" s="523"/>
      <c r="BE1818" s="524"/>
      <c r="BF1818" s="524"/>
      <c r="BG1818" s="426">
        <f t="shared" si="37"/>
        <v>0</v>
      </c>
      <c r="BH1818" s="426">
        <f t="shared" si="38"/>
        <v>0</v>
      </c>
      <c r="BI1818" s="426">
        <f t="shared" si="39"/>
        <v>0</v>
      </c>
      <c r="BJ1818" s="426">
        <f t="shared" si="40"/>
        <v>0</v>
      </c>
      <c r="BK1818" s="425" t="b">
        <f t="shared" si="41"/>
        <v>0</v>
      </c>
    </row>
    <row r="1819" spans="1:63" ht="15.75" customHeight="1">
      <c r="A1819" s="174"/>
      <c r="B1819" s="174"/>
      <c r="C1819" s="174"/>
      <c r="D1819" s="63"/>
      <c r="E1819" s="63"/>
      <c r="F1819" s="174"/>
      <c r="G1819" s="174"/>
      <c r="H1819" s="174"/>
      <c r="I1819" s="174"/>
      <c r="J1819" s="174"/>
      <c r="K1819" s="174"/>
      <c r="L1819" s="174"/>
      <c r="M1819" s="174"/>
      <c r="N1819" s="174"/>
      <c r="O1819" s="63"/>
      <c r="P1819" s="63"/>
      <c r="Q1819" s="174"/>
      <c r="R1819" s="63"/>
      <c r="S1819" s="174"/>
      <c r="T1819" s="174"/>
      <c r="U1819" s="174"/>
      <c r="V1819" s="63"/>
      <c r="W1819" s="174"/>
      <c r="X1819" s="174"/>
      <c r="Y1819" s="429"/>
      <c r="Z1819" s="63"/>
      <c r="AA1819" s="63"/>
      <c r="AB1819" s="63"/>
      <c r="AC1819" s="63"/>
      <c r="AD1819" s="174"/>
      <c r="AE1819" s="174"/>
      <c r="AF1819" s="466"/>
      <c r="AG1819" s="174"/>
      <c r="AH1819" s="174"/>
      <c r="AI1819" s="174"/>
      <c r="AJ1819" s="174"/>
      <c r="AK1819" s="174"/>
      <c r="AL1819" s="174"/>
      <c r="AM1819" s="174"/>
      <c r="AN1819" s="174"/>
      <c r="AO1819" s="174"/>
      <c r="AP1819" s="174"/>
      <c r="AQ1819" s="174"/>
      <c r="AR1819" s="174"/>
      <c r="AS1819" s="174"/>
      <c r="AT1819" s="415"/>
      <c r="AU1819" s="174"/>
      <c r="AV1819" s="437"/>
      <c r="AW1819" s="523"/>
      <c r="AX1819" s="524"/>
      <c r="AY1819" s="422"/>
      <c r="AZ1819" s="524"/>
      <c r="BA1819" s="524"/>
      <c r="BB1819" s="422"/>
      <c r="BC1819" s="524"/>
      <c r="BD1819" s="523"/>
      <c r="BE1819" s="524"/>
      <c r="BF1819" s="524"/>
      <c r="BG1819" s="426">
        <f t="shared" si="37"/>
        <v>0</v>
      </c>
      <c r="BH1819" s="426">
        <f t="shared" si="38"/>
        <v>0</v>
      </c>
      <c r="BI1819" s="426">
        <f t="shared" si="39"/>
        <v>0</v>
      </c>
      <c r="BJ1819" s="426">
        <f t="shared" si="40"/>
        <v>0</v>
      </c>
      <c r="BK1819" s="425" t="b">
        <f t="shared" si="41"/>
        <v>0</v>
      </c>
    </row>
    <row r="1820" spans="1:63" ht="15.75" customHeight="1">
      <c r="A1820" s="174"/>
      <c r="B1820" s="174"/>
      <c r="C1820" s="174"/>
      <c r="D1820" s="63"/>
      <c r="E1820" s="63"/>
      <c r="F1820" s="174"/>
      <c r="G1820" s="174"/>
      <c r="H1820" s="174"/>
      <c r="I1820" s="174"/>
      <c r="J1820" s="174"/>
      <c r="K1820" s="174"/>
      <c r="L1820" s="174"/>
      <c r="M1820" s="174"/>
      <c r="N1820" s="174"/>
      <c r="O1820" s="63"/>
      <c r="P1820" s="63"/>
      <c r="Q1820" s="174"/>
      <c r="R1820" s="63"/>
      <c r="S1820" s="174"/>
      <c r="T1820" s="174"/>
      <c r="U1820" s="174"/>
      <c r="V1820" s="63"/>
      <c r="W1820" s="174"/>
      <c r="X1820" s="174"/>
      <c r="Y1820" s="429"/>
      <c r="Z1820" s="63"/>
      <c r="AA1820" s="63"/>
      <c r="AB1820" s="63"/>
      <c r="AC1820" s="63"/>
      <c r="AD1820" s="174"/>
      <c r="AE1820" s="174"/>
      <c r="AF1820" s="466"/>
      <c r="AG1820" s="174"/>
      <c r="AH1820" s="174"/>
      <c r="AI1820" s="174"/>
      <c r="AJ1820" s="174"/>
      <c r="AK1820" s="174"/>
      <c r="AL1820" s="174"/>
      <c r="AM1820" s="174"/>
      <c r="AN1820" s="174"/>
      <c r="AO1820" s="174"/>
      <c r="AP1820" s="174"/>
      <c r="AQ1820" s="174"/>
      <c r="AR1820" s="174"/>
      <c r="AS1820" s="174"/>
      <c r="AT1820" s="415"/>
      <c r="AU1820" s="174"/>
      <c r="AV1820" s="437"/>
      <c r="AW1820" s="523"/>
      <c r="AX1820" s="524"/>
      <c r="AY1820" s="422"/>
      <c r="AZ1820" s="524"/>
      <c r="BA1820" s="524"/>
      <c r="BB1820" s="422"/>
      <c r="BC1820" s="524"/>
      <c r="BD1820" s="523"/>
      <c r="BE1820" s="524"/>
      <c r="BF1820" s="524"/>
      <c r="BG1820" s="426">
        <f t="shared" si="37"/>
        <v>0</v>
      </c>
      <c r="BH1820" s="426">
        <f t="shared" si="38"/>
        <v>0</v>
      </c>
      <c r="BI1820" s="426">
        <f t="shared" si="39"/>
        <v>0</v>
      </c>
      <c r="BJ1820" s="426">
        <f t="shared" si="40"/>
        <v>0</v>
      </c>
      <c r="BK1820" s="425" t="b">
        <f t="shared" si="41"/>
        <v>0</v>
      </c>
    </row>
    <row r="1821" spans="1:63" ht="15.75" customHeight="1">
      <c r="A1821" s="174"/>
      <c r="B1821" s="174"/>
      <c r="C1821" s="174"/>
      <c r="D1821" s="63"/>
      <c r="E1821" s="63"/>
      <c r="F1821" s="174"/>
      <c r="G1821" s="174"/>
      <c r="H1821" s="174"/>
      <c r="I1821" s="174"/>
      <c r="J1821" s="174"/>
      <c r="K1821" s="174"/>
      <c r="L1821" s="174"/>
      <c r="M1821" s="174"/>
      <c r="N1821" s="174"/>
      <c r="O1821" s="63"/>
      <c r="P1821" s="63"/>
      <c r="Q1821" s="174"/>
      <c r="R1821" s="63"/>
      <c r="S1821" s="174"/>
      <c r="T1821" s="174"/>
      <c r="U1821" s="174"/>
      <c r="V1821" s="63"/>
      <c r="W1821" s="174"/>
      <c r="X1821" s="174"/>
      <c r="Y1821" s="429"/>
      <c r="Z1821" s="63"/>
      <c r="AA1821" s="63"/>
      <c r="AB1821" s="63"/>
      <c r="AC1821" s="63"/>
      <c r="AD1821" s="174"/>
      <c r="AE1821" s="174"/>
      <c r="AF1821" s="466"/>
      <c r="AG1821" s="174"/>
      <c r="AH1821" s="174"/>
      <c r="AI1821" s="174"/>
      <c r="AJ1821" s="174"/>
      <c r="AK1821" s="174"/>
      <c r="AL1821" s="174"/>
      <c r="AM1821" s="174"/>
      <c r="AN1821" s="174"/>
      <c r="AO1821" s="174"/>
      <c r="AP1821" s="174"/>
      <c r="AQ1821" s="174"/>
      <c r="AR1821" s="174"/>
      <c r="AS1821" s="174"/>
      <c r="AT1821" s="415"/>
      <c r="AU1821" s="174"/>
      <c r="AV1821" s="437"/>
      <c r="AW1821" s="523"/>
      <c r="AX1821" s="524"/>
      <c r="AY1821" s="422"/>
      <c r="AZ1821" s="524"/>
      <c r="BA1821" s="524"/>
      <c r="BB1821" s="422"/>
      <c r="BC1821" s="524"/>
      <c r="BD1821" s="523"/>
      <c r="BE1821" s="524"/>
      <c r="BF1821" s="524"/>
      <c r="BG1821" s="426">
        <f t="shared" si="37"/>
        <v>0</v>
      </c>
      <c r="BH1821" s="426">
        <f t="shared" si="38"/>
        <v>0</v>
      </c>
      <c r="BI1821" s="426">
        <f t="shared" si="39"/>
        <v>0</v>
      </c>
      <c r="BJ1821" s="426">
        <f t="shared" si="40"/>
        <v>0</v>
      </c>
      <c r="BK1821" s="425" t="b">
        <f t="shared" si="41"/>
        <v>0</v>
      </c>
    </row>
    <row r="1822" spans="1:63" ht="15.75" customHeight="1">
      <c r="A1822" s="174"/>
      <c r="B1822" s="174"/>
      <c r="C1822" s="174"/>
      <c r="D1822" s="63"/>
      <c r="E1822" s="63"/>
      <c r="F1822" s="174"/>
      <c r="G1822" s="174"/>
      <c r="H1822" s="174"/>
      <c r="I1822" s="174"/>
      <c r="J1822" s="174"/>
      <c r="K1822" s="174"/>
      <c r="L1822" s="174"/>
      <c r="M1822" s="174"/>
      <c r="N1822" s="174"/>
      <c r="O1822" s="63"/>
      <c r="P1822" s="63"/>
      <c r="Q1822" s="174"/>
      <c r="R1822" s="63"/>
      <c r="S1822" s="174"/>
      <c r="T1822" s="174"/>
      <c r="U1822" s="174"/>
      <c r="V1822" s="63"/>
      <c r="W1822" s="174"/>
      <c r="X1822" s="174"/>
      <c r="Y1822" s="429"/>
      <c r="Z1822" s="63"/>
      <c r="AA1822" s="63"/>
      <c r="AB1822" s="63"/>
      <c r="AC1822" s="63"/>
      <c r="AD1822" s="174"/>
      <c r="AE1822" s="174"/>
      <c r="AF1822" s="466"/>
      <c r="AG1822" s="174"/>
      <c r="AH1822" s="174"/>
      <c r="AI1822" s="174"/>
      <c r="AJ1822" s="174"/>
      <c r="AK1822" s="174"/>
      <c r="AL1822" s="174"/>
      <c r="AM1822" s="174"/>
      <c r="AN1822" s="174"/>
      <c r="AO1822" s="174"/>
      <c r="AP1822" s="174"/>
      <c r="AQ1822" s="174"/>
      <c r="AR1822" s="174"/>
      <c r="AS1822" s="174"/>
      <c r="AT1822" s="415"/>
      <c r="AU1822" s="174"/>
      <c r="AV1822" s="437"/>
      <c r="AW1822" s="523"/>
      <c r="AX1822" s="524"/>
      <c r="AY1822" s="422"/>
      <c r="AZ1822" s="524"/>
      <c r="BA1822" s="524"/>
      <c r="BB1822" s="422"/>
      <c r="BC1822" s="524"/>
      <c r="BD1822" s="523"/>
      <c r="BE1822" s="524"/>
      <c r="BF1822" s="524"/>
      <c r="BG1822" s="426">
        <f t="shared" si="37"/>
        <v>0</v>
      </c>
      <c r="BH1822" s="426">
        <f t="shared" si="38"/>
        <v>0</v>
      </c>
      <c r="BI1822" s="426">
        <f t="shared" si="39"/>
        <v>0</v>
      </c>
      <c r="BJ1822" s="426">
        <f t="shared" si="40"/>
        <v>0</v>
      </c>
      <c r="BK1822" s="425" t="b">
        <f t="shared" si="41"/>
        <v>0</v>
      </c>
    </row>
    <row r="1823" spans="1:63" ht="15.75" customHeight="1">
      <c r="A1823" s="174"/>
      <c r="B1823" s="174"/>
      <c r="C1823" s="174"/>
      <c r="D1823" s="63"/>
      <c r="E1823" s="63"/>
      <c r="F1823" s="174"/>
      <c r="G1823" s="174"/>
      <c r="H1823" s="174"/>
      <c r="I1823" s="174"/>
      <c r="J1823" s="174"/>
      <c r="K1823" s="174"/>
      <c r="L1823" s="174"/>
      <c r="M1823" s="174"/>
      <c r="N1823" s="174"/>
      <c r="O1823" s="63"/>
      <c r="P1823" s="63"/>
      <c r="Q1823" s="174"/>
      <c r="R1823" s="63"/>
      <c r="S1823" s="174"/>
      <c r="T1823" s="174"/>
      <c r="U1823" s="174"/>
      <c r="V1823" s="63"/>
      <c r="W1823" s="174"/>
      <c r="X1823" s="174"/>
      <c r="Y1823" s="429"/>
      <c r="Z1823" s="63"/>
      <c r="AA1823" s="63"/>
      <c r="AB1823" s="63"/>
      <c r="AC1823" s="63"/>
      <c r="AD1823" s="174"/>
      <c r="AE1823" s="174"/>
      <c r="AF1823" s="466"/>
      <c r="AG1823" s="174"/>
      <c r="AH1823" s="174"/>
      <c r="AI1823" s="174"/>
      <c r="AJ1823" s="174"/>
      <c r="AK1823" s="174"/>
      <c r="AL1823" s="174"/>
      <c r="AM1823" s="174"/>
      <c r="AN1823" s="174"/>
      <c r="AO1823" s="174"/>
      <c r="AP1823" s="174"/>
      <c r="AQ1823" s="174"/>
      <c r="AR1823" s="174"/>
      <c r="AS1823" s="174"/>
      <c r="AT1823" s="415"/>
      <c r="AU1823" s="174"/>
      <c r="AV1823" s="437"/>
      <c r="AW1823" s="523"/>
      <c r="AX1823" s="524"/>
      <c r="AY1823" s="422"/>
      <c r="AZ1823" s="524"/>
      <c r="BA1823" s="524"/>
      <c r="BB1823" s="422"/>
      <c r="BC1823" s="524"/>
      <c r="BD1823" s="523"/>
      <c r="BE1823" s="524"/>
      <c r="BF1823" s="524"/>
      <c r="BG1823" s="426">
        <f t="shared" si="37"/>
        <v>0</v>
      </c>
      <c r="BH1823" s="426">
        <f t="shared" si="38"/>
        <v>0</v>
      </c>
      <c r="BI1823" s="426">
        <f t="shared" si="39"/>
        <v>0</v>
      </c>
      <c r="BJ1823" s="426">
        <f t="shared" si="40"/>
        <v>0</v>
      </c>
      <c r="BK1823" s="425" t="b">
        <f t="shared" si="41"/>
        <v>0</v>
      </c>
    </row>
    <row r="1824" spans="1:63" ht="15.75" customHeight="1">
      <c r="A1824" s="174"/>
      <c r="B1824" s="174"/>
      <c r="C1824" s="174"/>
      <c r="D1824" s="63"/>
      <c r="E1824" s="63"/>
      <c r="F1824" s="174"/>
      <c r="G1824" s="174"/>
      <c r="H1824" s="174"/>
      <c r="I1824" s="174"/>
      <c r="J1824" s="174"/>
      <c r="K1824" s="174"/>
      <c r="L1824" s="174"/>
      <c r="M1824" s="174"/>
      <c r="N1824" s="174"/>
      <c r="O1824" s="63"/>
      <c r="P1824" s="63"/>
      <c r="Q1824" s="174"/>
      <c r="R1824" s="63"/>
      <c r="S1824" s="174"/>
      <c r="T1824" s="174"/>
      <c r="U1824" s="174"/>
      <c r="V1824" s="63"/>
      <c r="W1824" s="174"/>
      <c r="X1824" s="174"/>
      <c r="Y1824" s="429"/>
      <c r="Z1824" s="63"/>
      <c r="AA1824" s="63"/>
      <c r="AB1824" s="63"/>
      <c r="AC1824" s="63"/>
      <c r="AD1824" s="174"/>
      <c r="AE1824" s="174"/>
      <c r="AF1824" s="466"/>
      <c r="AG1824" s="174"/>
      <c r="AH1824" s="174"/>
      <c r="AI1824" s="174"/>
      <c r="AJ1824" s="174"/>
      <c r="AK1824" s="174"/>
      <c r="AL1824" s="174"/>
      <c r="AM1824" s="174"/>
      <c r="AN1824" s="174"/>
      <c r="AO1824" s="174"/>
      <c r="AP1824" s="174"/>
      <c r="AQ1824" s="174"/>
      <c r="AR1824" s="174"/>
      <c r="AS1824" s="174"/>
      <c r="AT1824" s="415"/>
      <c r="AU1824" s="174"/>
      <c r="AV1824" s="437"/>
      <c r="AW1824" s="523"/>
      <c r="AX1824" s="524"/>
      <c r="AY1824" s="422"/>
      <c r="AZ1824" s="524"/>
      <c r="BA1824" s="524"/>
      <c r="BB1824" s="422"/>
      <c r="BC1824" s="524"/>
      <c r="BD1824" s="523"/>
      <c r="BE1824" s="524"/>
      <c r="BF1824" s="524"/>
      <c r="BG1824" s="426">
        <f t="shared" si="37"/>
        <v>0</v>
      </c>
      <c r="BH1824" s="426">
        <f t="shared" si="38"/>
        <v>0</v>
      </c>
      <c r="BI1824" s="426">
        <f t="shared" si="39"/>
        <v>0</v>
      </c>
      <c r="BJ1824" s="426">
        <f t="shared" si="40"/>
        <v>0</v>
      </c>
      <c r="BK1824" s="425" t="b">
        <f t="shared" si="41"/>
        <v>0</v>
      </c>
    </row>
    <row r="1825" spans="1:63" ht="15.75" customHeight="1">
      <c r="A1825" s="174"/>
      <c r="B1825" s="174"/>
      <c r="C1825" s="174"/>
      <c r="D1825" s="63"/>
      <c r="E1825" s="63"/>
      <c r="F1825" s="174"/>
      <c r="G1825" s="174"/>
      <c r="H1825" s="174"/>
      <c r="I1825" s="174"/>
      <c r="J1825" s="174"/>
      <c r="K1825" s="174"/>
      <c r="L1825" s="174"/>
      <c r="M1825" s="174"/>
      <c r="N1825" s="174"/>
      <c r="O1825" s="63"/>
      <c r="P1825" s="63"/>
      <c r="Q1825" s="174"/>
      <c r="R1825" s="63"/>
      <c r="S1825" s="174"/>
      <c r="T1825" s="174"/>
      <c r="U1825" s="174"/>
      <c r="V1825" s="63"/>
      <c r="W1825" s="174"/>
      <c r="X1825" s="174"/>
      <c r="Y1825" s="429"/>
      <c r="Z1825" s="63"/>
      <c r="AA1825" s="63"/>
      <c r="AB1825" s="63"/>
      <c r="AC1825" s="63"/>
      <c r="AD1825" s="174"/>
      <c r="AE1825" s="174"/>
      <c r="AF1825" s="466"/>
      <c r="AG1825" s="174"/>
      <c r="AH1825" s="174"/>
      <c r="AI1825" s="174"/>
      <c r="AJ1825" s="174"/>
      <c r="AK1825" s="174"/>
      <c r="AL1825" s="174"/>
      <c r="AM1825" s="174"/>
      <c r="AN1825" s="174"/>
      <c r="AO1825" s="174"/>
      <c r="AP1825" s="174"/>
      <c r="AQ1825" s="174"/>
      <c r="AR1825" s="174"/>
      <c r="AS1825" s="174"/>
      <c r="AT1825" s="415"/>
      <c r="AU1825" s="174"/>
      <c r="AV1825" s="437"/>
      <c r="AW1825" s="523"/>
      <c r="AX1825" s="524"/>
      <c r="AY1825" s="422"/>
      <c r="AZ1825" s="524"/>
      <c r="BA1825" s="524"/>
      <c r="BB1825" s="422"/>
      <c r="BC1825" s="524"/>
      <c r="BD1825" s="523"/>
      <c r="BE1825" s="524"/>
      <c r="BF1825" s="524"/>
      <c r="BG1825" s="426">
        <f t="shared" si="37"/>
        <v>0</v>
      </c>
      <c r="BH1825" s="426">
        <f t="shared" si="38"/>
        <v>0</v>
      </c>
      <c r="BI1825" s="426">
        <f t="shared" si="39"/>
        <v>0</v>
      </c>
      <c r="BJ1825" s="426">
        <f t="shared" si="40"/>
        <v>0</v>
      </c>
      <c r="BK1825" s="425" t="b">
        <f t="shared" si="41"/>
        <v>0</v>
      </c>
    </row>
    <row r="1826" spans="1:63" ht="15.75" customHeight="1">
      <c r="A1826" s="174"/>
      <c r="B1826" s="174"/>
      <c r="C1826" s="174"/>
      <c r="D1826" s="63"/>
      <c r="E1826" s="63"/>
      <c r="F1826" s="174"/>
      <c r="G1826" s="174"/>
      <c r="H1826" s="174"/>
      <c r="I1826" s="174"/>
      <c r="J1826" s="174"/>
      <c r="K1826" s="174"/>
      <c r="L1826" s="174"/>
      <c r="M1826" s="174"/>
      <c r="N1826" s="174"/>
      <c r="O1826" s="63"/>
      <c r="P1826" s="63"/>
      <c r="Q1826" s="174"/>
      <c r="R1826" s="63"/>
      <c r="S1826" s="174"/>
      <c r="T1826" s="174"/>
      <c r="U1826" s="174"/>
      <c r="V1826" s="63"/>
      <c r="W1826" s="174"/>
      <c r="X1826" s="174"/>
      <c r="Y1826" s="429"/>
      <c r="Z1826" s="63"/>
      <c r="AA1826" s="63"/>
      <c r="AB1826" s="63"/>
      <c r="AC1826" s="63"/>
      <c r="AD1826" s="174"/>
      <c r="AE1826" s="174"/>
      <c r="AF1826" s="466"/>
      <c r="AG1826" s="174"/>
      <c r="AH1826" s="174"/>
      <c r="AI1826" s="174"/>
      <c r="AJ1826" s="174"/>
      <c r="AK1826" s="174"/>
      <c r="AL1826" s="174"/>
      <c r="AM1826" s="174"/>
      <c r="AN1826" s="174"/>
      <c r="AO1826" s="174"/>
      <c r="AP1826" s="174"/>
      <c r="AQ1826" s="174"/>
      <c r="AR1826" s="174"/>
      <c r="AS1826" s="174"/>
      <c r="AT1826" s="415"/>
      <c r="AU1826" s="174"/>
      <c r="AV1826" s="437"/>
      <c r="AW1826" s="523"/>
      <c r="AX1826" s="524"/>
      <c r="AY1826" s="422"/>
      <c r="AZ1826" s="524"/>
      <c r="BA1826" s="524"/>
      <c r="BB1826" s="422"/>
      <c r="BC1826" s="524"/>
      <c r="BD1826" s="523"/>
      <c r="BE1826" s="524"/>
      <c r="BF1826" s="524"/>
      <c r="BG1826" s="426">
        <f t="shared" si="37"/>
        <v>0</v>
      </c>
      <c r="BH1826" s="426">
        <f t="shared" si="38"/>
        <v>0</v>
      </c>
      <c r="BI1826" s="426">
        <f t="shared" si="39"/>
        <v>0</v>
      </c>
      <c r="BJ1826" s="426">
        <f t="shared" si="40"/>
        <v>0</v>
      </c>
      <c r="BK1826" s="425" t="b">
        <f t="shared" si="41"/>
        <v>0</v>
      </c>
    </row>
    <row r="1827" spans="1:63" ht="15.75" customHeight="1">
      <c r="A1827" s="174"/>
      <c r="B1827" s="174"/>
      <c r="C1827" s="174"/>
      <c r="D1827" s="63"/>
      <c r="E1827" s="63"/>
      <c r="F1827" s="174"/>
      <c r="G1827" s="174"/>
      <c r="H1827" s="174"/>
      <c r="I1827" s="174"/>
      <c r="J1827" s="174"/>
      <c r="K1827" s="174"/>
      <c r="L1827" s="174"/>
      <c r="M1827" s="174"/>
      <c r="N1827" s="174"/>
      <c r="O1827" s="63"/>
      <c r="P1827" s="63"/>
      <c r="Q1827" s="174"/>
      <c r="R1827" s="63"/>
      <c r="S1827" s="174"/>
      <c r="T1827" s="174"/>
      <c r="U1827" s="174"/>
      <c r="V1827" s="63"/>
      <c r="W1827" s="174"/>
      <c r="X1827" s="174"/>
      <c r="Y1827" s="429"/>
      <c r="Z1827" s="63"/>
      <c r="AA1827" s="63"/>
      <c r="AB1827" s="63"/>
      <c r="AC1827" s="63"/>
      <c r="AD1827" s="174"/>
      <c r="AE1827" s="174"/>
      <c r="AF1827" s="466"/>
      <c r="AG1827" s="174"/>
      <c r="AH1827" s="174"/>
      <c r="AI1827" s="174"/>
      <c r="AJ1827" s="174"/>
      <c r="AK1827" s="174"/>
      <c r="AL1827" s="174"/>
      <c r="AM1827" s="174"/>
      <c r="AN1827" s="174"/>
      <c r="AO1827" s="174"/>
      <c r="AP1827" s="174"/>
      <c r="AQ1827" s="174"/>
      <c r="AR1827" s="174"/>
      <c r="AS1827" s="174"/>
      <c r="AT1827" s="415"/>
      <c r="AU1827" s="174"/>
      <c r="AV1827" s="437"/>
      <c r="AW1827" s="523"/>
      <c r="AX1827" s="524"/>
      <c r="AY1827" s="422"/>
      <c r="AZ1827" s="524"/>
      <c r="BA1827" s="524"/>
      <c r="BB1827" s="422"/>
      <c r="BC1827" s="524"/>
      <c r="BD1827" s="523"/>
      <c r="BE1827" s="524"/>
      <c r="BF1827" s="524"/>
      <c r="BG1827" s="426">
        <f t="shared" si="37"/>
        <v>0</v>
      </c>
      <c r="BH1827" s="426">
        <f t="shared" si="38"/>
        <v>0</v>
      </c>
      <c r="BI1827" s="426">
        <f t="shared" si="39"/>
        <v>0</v>
      </c>
      <c r="BJ1827" s="426">
        <f t="shared" si="40"/>
        <v>0</v>
      </c>
      <c r="BK1827" s="425" t="b">
        <f t="shared" si="41"/>
        <v>0</v>
      </c>
    </row>
    <row r="1828" spans="1:63" ht="15.75" customHeight="1">
      <c r="A1828" s="174"/>
      <c r="B1828" s="174"/>
      <c r="C1828" s="174"/>
      <c r="D1828" s="63"/>
      <c r="E1828" s="63"/>
      <c r="F1828" s="174"/>
      <c r="G1828" s="174"/>
      <c r="H1828" s="174"/>
      <c r="I1828" s="174"/>
      <c r="J1828" s="174"/>
      <c r="K1828" s="174"/>
      <c r="L1828" s="174"/>
      <c r="M1828" s="174"/>
      <c r="N1828" s="174"/>
      <c r="O1828" s="63"/>
      <c r="P1828" s="63"/>
      <c r="Q1828" s="174"/>
      <c r="R1828" s="63"/>
      <c r="S1828" s="174"/>
      <c r="T1828" s="174"/>
      <c r="U1828" s="174"/>
      <c r="V1828" s="63"/>
      <c r="W1828" s="174"/>
      <c r="X1828" s="174"/>
      <c r="Y1828" s="429"/>
      <c r="Z1828" s="63"/>
      <c r="AA1828" s="63"/>
      <c r="AB1828" s="63"/>
      <c r="AC1828" s="63"/>
      <c r="AD1828" s="174"/>
      <c r="AE1828" s="174"/>
      <c r="AF1828" s="466"/>
      <c r="AG1828" s="174"/>
      <c r="AH1828" s="174"/>
      <c r="AI1828" s="174"/>
      <c r="AJ1828" s="174"/>
      <c r="AK1828" s="174"/>
      <c r="AL1828" s="174"/>
      <c r="AM1828" s="174"/>
      <c r="AN1828" s="174"/>
      <c r="AO1828" s="174"/>
      <c r="AP1828" s="174"/>
      <c r="AQ1828" s="174"/>
      <c r="AR1828" s="174"/>
      <c r="AS1828" s="174"/>
      <c r="AT1828" s="415"/>
      <c r="AU1828" s="174"/>
      <c r="AV1828" s="437"/>
      <c r="AW1828" s="523"/>
      <c r="AX1828" s="524"/>
      <c r="AY1828" s="422"/>
      <c r="AZ1828" s="524"/>
      <c r="BA1828" s="524"/>
      <c r="BB1828" s="422"/>
      <c r="BC1828" s="524"/>
      <c r="BD1828" s="523"/>
      <c r="BE1828" s="524"/>
      <c r="BF1828" s="524"/>
      <c r="BG1828" s="426">
        <f t="shared" si="37"/>
        <v>0</v>
      </c>
      <c r="BH1828" s="426">
        <f t="shared" si="38"/>
        <v>0</v>
      </c>
      <c r="BI1828" s="426">
        <f t="shared" si="39"/>
        <v>0</v>
      </c>
      <c r="BJ1828" s="426">
        <f t="shared" si="40"/>
        <v>0</v>
      </c>
      <c r="BK1828" s="425" t="b">
        <f t="shared" si="41"/>
        <v>0</v>
      </c>
    </row>
    <row r="1829" spans="1:63" ht="15.75" customHeight="1">
      <c r="A1829" s="174"/>
      <c r="B1829" s="174"/>
      <c r="C1829" s="174"/>
      <c r="D1829" s="63"/>
      <c r="E1829" s="63"/>
      <c r="F1829" s="174"/>
      <c r="G1829" s="174"/>
      <c r="H1829" s="174"/>
      <c r="I1829" s="174"/>
      <c r="J1829" s="174"/>
      <c r="K1829" s="174"/>
      <c r="L1829" s="174"/>
      <c r="M1829" s="174"/>
      <c r="N1829" s="174"/>
      <c r="O1829" s="63"/>
      <c r="P1829" s="63"/>
      <c r="Q1829" s="174"/>
      <c r="R1829" s="63"/>
      <c r="S1829" s="174"/>
      <c r="T1829" s="174"/>
      <c r="U1829" s="174"/>
      <c r="V1829" s="63"/>
      <c r="W1829" s="174"/>
      <c r="X1829" s="174"/>
      <c r="Y1829" s="429"/>
      <c r="Z1829" s="63"/>
      <c r="AA1829" s="63"/>
      <c r="AB1829" s="63"/>
      <c r="AC1829" s="63"/>
      <c r="AD1829" s="174"/>
      <c r="AE1829" s="174"/>
      <c r="AF1829" s="466"/>
      <c r="AG1829" s="174"/>
      <c r="AH1829" s="174"/>
      <c r="AI1829" s="174"/>
      <c r="AJ1829" s="174"/>
      <c r="AK1829" s="174"/>
      <c r="AL1829" s="174"/>
      <c r="AM1829" s="174"/>
      <c r="AN1829" s="174"/>
      <c r="AO1829" s="174"/>
      <c r="AP1829" s="174"/>
      <c r="AQ1829" s="174"/>
      <c r="AR1829" s="174"/>
      <c r="AS1829" s="174"/>
      <c r="AT1829" s="415"/>
      <c r="AU1829" s="174"/>
      <c r="AV1829" s="437"/>
      <c r="AW1829" s="523"/>
      <c r="AX1829" s="524"/>
      <c r="AY1829" s="422"/>
      <c r="AZ1829" s="524"/>
      <c r="BA1829" s="524"/>
      <c r="BB1829" s="422"/>
      <c r="BC1829" s="524"/>
      <c r="BD1829" s="523"/>
      <c r="BE1829" s="524"/>
      <c r="BF1829" s="524"/>
      <c r="BG1829" s="426">
        <f t="shared" si="37"/>
        <v>0</v>
      </c>
      <c r="BH1829" s="426">
        <f t="shared" si="38"/>
        <v>0</v>
      </c>
      <c r="BI1829" s="426">
        <f t="shared" si="39"/>
        <v>0</v>
      </c>
      <c r="BJ1829" s="426">
        <f t="shared" si="40"/>
        <v>0</v>
      </c>
      <c r="BK1829" s="425" t="b">
        <f t="shared" si="41"/>
        <v>0</v>
      </c>
    </row>
    <row r="1830" spans="1:63" ht="15.75" customHeight="1">
      <c r="A1830" s="174"/>
      <c r="B1830" s="174"/>
      <c r="C1830" s="174"/>
      <c r="D1830" s="63"/>
      <c r="E1830" s="63"/>
      <c r="F1830" s="174"/>
      <c r="G1830" s="174"/>
      <c r="H1830" s="174"/>
      <c r="I1830" s="174"/>
      <c r="J1830" s="174"/>
      <c r="K1830" s="174"/>
      <c r="L1830" s="174"/>
      <c r="M1830" s="174"/>
      <c r="N1830" s="174"/>
      <c r="O1830" s="63"/>
      <c r="P1830" s="63"/>
      <c r="Q1830" s="174"/>
      <c r="R1830" s="63"/>
      <c r="S1830" s="174"/>
      <c r="T1830" s="174"/>
      <c r="U1830" s="174"/>
      <c r="V1830" s="63"/>
      <c r="W1830" s="174"/>
      <c r="X1830" s="174"/>
      <c r="Y1830" s="429"/>
      <c r="Z1830" s="63"/>
      <c r="AA1830" s="63"/>
      <c r="AB1830" s="63"/>
      <c r="AC1830" s="63"/>
      <c r="AD1830" s="174"/>
      <c r="AE1830" s="174"/>
      <c r="AF1830" s="466"/>
      <c r="AG1830" s="174"/>
      <c r="AH1830" s="174"/>
      <c r="AI1830" s="174"/>
      <c r="AJ1830" s="174"/>
      <c r="AK1830" s="174"/>
      <c r="AL1830" s="174"/>
      <c r="AM1830" s="174"/>
      <c r="AN1830" s="174"/>
      <c r="AO1830" s="174"/>
      <c r="AP1830" s="174"/>
      <c r="AQ1830" s="174"/>
      <c r="AR1830" s="174"/>
      <c r="AS1830" s="174"/>
      <c r="AT1830" s="415"/>
      <c r="AU1830" s="174"/>
      <c r="AV1830" s="437"/>
      <c r="AW1830" s="523"/>
      <c r="AX1830" s="524"/>
      <c r="AY1830" s="422"/>
      <c r="AZ1830" s="524"/>
      <c r="BA1830" s="524"/>
      <c r="BB1830" s="422"/>
      <c r="BC1830" s="524"/>
      <c r="BD1830" s="523"/>
      <c r="BE1830" s="524"/>
      <c r="BF1830" s="524"/>
      <c r="BG1830" s="426">
        <f t="shared" si="37"/>
        <v>0</v>
      </c>
      <c r="BH1830" s="426">
        <f t="shared" si="38"/>
        <v>0</v>
      </c>
      <c r="BI1830" s="426">
        <f t="shared" si="39"/>
        <v>0</v>
      </c>
      <c r="BJ1830" s="426">
        <f t="shared" si="40"/>
        <v>0</v>
      </c>
      <c r="BK1830" s="425" t="b">
        <f t="shared" si="41"/>
        <v>0</v>
      </c>
    </row>
    <row r="1831" spans="1:63" ht="15.75" customHeight="1">
      <c r="A1831" s="174"/>
      <c r="B1831" s="174"/>
      <c r="C1831" s="174"/>
      <c r="D1831" s="63"/>
      <c r="E1831" s="63"/>
      <c r="F1831" s="174"/>
      <c r="G1831" s="174"/>
      <c r="H1831" s="174"/>
      <c r="I1831" s="174"/>
      <c r="J1831" s="174"/>
      <c r="K1831" s="174"/>
      <c r="L1831" s="174"/>
      <c r="M1831" s="174"/>
      <c r="N1831" s="174"/>
      <c r="O1831" s="63"/>
      <c r="P1831" s="63"/>
      <c r="Q1831" s="174"/>
      <c r="R1831" s="63"/>
      <c r="S1831" s="174"/>
      <c r="T1831" s="174"/>
      <c r="U1831" s="174"/>
      <c r="V1831" s="63"/>
      <c r="W1831" s="174"/>
      <c r="X1831" s="174"/>
      <c r="Y1831" s="429"/>
      <c r="Z1831" s="63"/>
      <c r="AA1831" s="63"/>
      <c r="AB1831" s="63"/>
      <c r="AC1831" s="63"/>
      <c r="AD1831" s="174"/>
      <c r="AE1831" s="174"/>
      <c r="AF1831" s="466"/>
      <c r="AG1831" s="174"/>
      <c r="AH1831" s="174"/>
      <c r="AI1831" s="174"/>
      <c r="AJ1831" s="174"/>
      <c r="AK1831" s="174"/>
      <c r="AL1831" s="174"/>
      <c r="AM1831" s="174"/>
      <c r="AN1831" s="174"/>
      <c r="AO1831" s="174"/>
      <c r="AP1831" s="174"/>
      <c r="AQ1831" s="174"/>
      <c r="AR1831" s="174"/>
      <c r="AS1831" s="174"/>
      <c r="AT1831" s="415"/>
      <c r="AU1831" s="174"/>
      <c r="AV1831" s="437"/>
      <c r="AW1831" s="523"/>
      <c r="AX1831" s="524"/>
      <c r="AY1831" s="422"/>
      <c r="AZ1831" s="524"/>
      <c r="BA1831" s="524"/>
      <c r="BB1831" s="422"/>
      <c r="BC1831" s="524"/>
      <c r="BD1831" s="523"/>
      <c r="BE1831" s="524"/>
      <c r="BF1831" s="524"/>
      <c r="BG1831" s="426">
        <f t="shared" si="37"/>
        <v>0</v>
      </c>
      <c r="BH1831" s="426">
        <f t="shared" si="38"/>
        <v>0</v>
      </c>
      <c r="BI1831" s="426">
        <f t="shared" si="39"/>
        <v>0</v>
      </c>
      <c r="BJ1831" s="426">
        <f t="shared" si="40"/>
        <v>0</v>
      </c>
      <c r="BK1831" s="425" t="b">
        <f t="shared" si="41"/>
        <v>0</v>
      </c>
    </row>
    <row r="1832" spans="1:63" ht="15.75" customHeight="1">
      <c r="A1832" s="174"/>
      <c r="B1832" s="174"/>
      <c r="C1832" s="174"/>
      <c r="D1832" s="63"/>
      <c r="E1832" s="63"/>
      <c r="F1832" s="174"/>
      <c r="G1832" s="174"/>
      <c r="H1832" s="174"/>
      <c r="I1832" s="174"/>
      <c r="J1832" s="174"/>
      <c r="K1832" s="174"/>
      <c r="L1832" s="174"/>
      <c r="M1832" s="174"/>
      <c r="N1832" s="174"/>
      <c r="O1832" s="63"/>
      <c r="P1832" s="63"/>
      <c r="Q1832" s="174"/>
      <c r="R1832" s="63"/>
      <c r="S1832" s="174"/>
      <c r="T1832" s="174"/>
      <c r="U1832" s="174"/>
      <c r="V1832" s="63"/>
      <c r="W1832" s="174"/>
      <c r="X1832" s="174"/>
      <c r="Y1832" s="429"/>
      <c r="Z1832" s="63"/>
      <c r="AA1832" s="63"/>
      <c r="AB1832" s="63"/>
      <c r="AC1832" s="63"/>
      <c r="AD1832" s="174"/>
      <c r="AE1832" s="174"/>
      <c r="AF1832" s="466"/>
      <c r="AG1832" s="174"/>
      <c r="AH1832" s="174"/>
      <c r="AI1832" s="174"/>
      <c r="AJ1832" s="174"/>
      <c r="AK1832" s="174"/>
      <c r="AL1832" s="174"/>
      <c r="AM1832" s="174"/>
      <c r="AN1832" s="174"/>
      <c r="AO1832" s="174"/>
      <c r="AP1832" s="174"/>
      <c r="AQ1832" s="174"/>
      <c r="AR1832" s="174"/>
      <c r="AS1832" s="174"/>
      <c r="AT1832" s="415"/>
      <c r="AU1832" s="174"/>
      <c r="AV1832" s="437"/>
      <c r="AW1832" s="523"/>
      <c r="AX1832" s="524"/>
      <c r="AY1832" s="422"/>
      <c r="AZ1832" s="524"/>
      <c r="BA1832" s="524"/>
      <c r="BB1832" s="422"/>
      <c r="BC1832" s="524"/>
      <c r="BD1832" s="523"/>
      <c r="BE1832" s="524"/>
      <c r="BF1832" s="524"/>
      <c r="BG1832" s="426">
        <f t="shared" si="37"/>
        <v>0</v>
      </c>
      <c r="BH1832" s="426">
        <f t="shared" si="38"/>
        <v>0</v>
      </c>
      <c r="BI1832" s="426">
        <f t="shared" si="39"/>
        <v>0</v>
      </c>
      <c r="BJ1832" s="426">
        <f t="shared" si="40"/>
        <v>0</v>
      </c>
      <c r="BK1832" s="425" t="b">
        <f t="shared" si="41"/>
        <v>0</v>
      </c>
    </row>
    <row r="1833" spans="1:63" ht="15.75" customHeight="1">
      <c r="A1833" s="174"/>
      <c r="B1833" s="174"/>
      <c r="C1833" s="174"/>
      <c r="D1833" s="63"/>
      <c r="E1833" s="63"/>
      <c r="F1833" s="174"/>
      <c r="G1833" s="174"/>
      <c r="H1833" s="174"/>
      <c r="I1833" s="174"/>
      <c r="J1833" s="174"/>
      <c r="K1833" s="174"/>
      <c r="L1833" s="174"/>
      <c r="M1833" s="174"/>
      <c r="N1833" s="174"/>
      <c r="O1833" s="63"/>
      <c r="P1833" s="63"/>
      <c r="Q1833" s="174"/>
      <c r="R1833" s="63"/>
      <c r="S1833" s="174"/>
      <c r="T1833" s="174"/>
      <c r="U1833" s="174"/>
      <c r="V1833" s="63"/>
      <c r="W1833" s="174"/>
      <c r="X1833" s="174"/>
      <c r="Y1833" s="429"/>
      <c r="Z1833" s="63"/>
      <c r="AA1833" s="63"/>
      <c r="AB1833" s="63"/>
      <c r="AC1833" s="63"/>
      <c r="AD1833" s="174"/>
      <c r="AE1833" s="174"/>
      <c r="AF1833" s="466"/>
      <c r="AG1833" s="174"/>
      <c r="AH1833" s="174"/>
      <c r="AI1833" s="174"/>
      <c r="AJ1833" s="174"/>
      <c r="AK1833" s="174"/>
      <c r="AL1833" s="174"/>
      <c r="AM1833" s="174"/>
      <c r="AN1833" s="174"/>
      <c r="AO1833" s="174"/>
      <c r="AP1833" s="174"/>
      <c r="AQ1833" s="174"/>
      <c r="AR1833" s="174"/>
      <c r="AS1833" s="174"/>
      <c r="AT1833" s="415"/>
      <c r="AU1833" s="174"/>
      <c r="AV1833" s="437"/>
      <c r="AW1833" s="523"/>
      <c r="AX1833" s="524"/>
      <c r="AY1833" s="422"/>
      <c r="AZ1833" s="524"/>
      <c r="BA1833" s="524"/>
      <c r="BB1833" s="422"/>
      <c r="BC1833" s="524"/>
      <c r="BD1833" s="523"/>
      <c r="BE1833" s="524"/>
      <c r="BF1833" s="524"/>
      <c r="BG1833" s="426">
        <f t="shared" si="37"/>
        <v>0</v>
      </c>
      <c r="BH1833" s="426">
        <f t="shared" si="38"/>
        <v>0</v>
      </c>
      <c r="BI1833" s="426">
        <f t="shared" si="39"/>
        <v>0</v>
      </c>
      <c r="BJ1833" s="426">
        <f t="shared" si="40"/>
        <v>0</v>
      </c>
      <c r="BK1833" s="425" t="b">
        <f t="shared" si="41"/>
        <v>0</v>
      </c>
    </row>
    <row r="1834" spans="1:63" ht="15.75" customHeight="1">
      <c r="A1834" s="174"/>
      <c r="B1834" s="174"/>
      <c r="C1834" s="174"/>
      <c r="D1834" s="63"/>
      <c r="E1834" s="63"/>
      <c r="F1834" s="174"/>
      <c r="G1834" s="174"/>
      <c r="H1834" s="174"/>
      <c r="I1834" s="174"/>
      <c r="J1834" s="174"/>
      <c r="K1834" s="174"/>
      <c r="L1834" s="174"/>
      <c r="M1834" s="174"/>
      <c r="N1834" s="174"/>
      <c r="O1834" s="63"/>
      <c r="P1834" s="63"/>
      <c r="Q1834" s="174"/>
      <c r="R1834" s="63"/>
      <c r="S1834" s="174"/>
      <c r="T1834" s="174"/>
      <c r="U1834" s="174"/>
      <c r="V1834" s="63"/>
      <c r="W1834" s="174"/>
      <c r="X1834" s="174"/>
      <c r="Y1834" s="429"/>
      <c r="Z1834" s="63"/>
      <c r="AA1834" s="63"/>
      <c r="AB1834" s="63"/>
      <c r="AC1834" s="63"/>
      <c r="AD1834" s="174"/>
      <c r="AE1834" s="174"/>
      <c r="AF1834" s="466"/>
      <c r="AG1834" s="174"/>
      <c r="AH1834" s="174"/>
      <c r="AI1834" s="174"/>
      <c r="AJ1834" s="174"/>
      <c r="AK1834" s="174"/>
      <c r="AL1834" s="174"/>
      <c r="AM1834" s="174"/>
      <c r="AN1834" s="174"/>
      <c r="AO1834" s="174"/>
      <c r="AP1834" s="174"/>
      <c r="AQ1834" s="174"/>
      <c r="AR1834" s="174"/>
      <c r="AS1834" s="174"/>
      <c r="AT1834" s="415"/>
      <c r="AU1834" s="174"/>
      <c r="AV1834" s="437"/>
      <c r="AW1834" s="523"/>
      <c r="AX1834" s="524"/>
      <c r="AY1834" s="422"/>
      <c r="AZ1834" s="524"/>
      <c r="BA1834" s="524"/>
      <c r="BB1834" s="422"/>
      <c r="BC1834" s="524"/>
      <c r="BD1834" s="523"/>
      <c r="BE1834" s="524"/>
      <c r="BF1834" s="524"/>
      <c r="BG1834" s="426">
        <f t="shared" si="37"/>
        <v>0</v>
      </c>
      <c r="BH1834" s="426">
        <f t="shared" si="38"/>
        <v>0</v>
      </c>
      <c r="BI1834" s="426">
        <f t="shared" si="39"/>
        <v>0</v>
      </c>
      <c r="BJ1834" s="426">
        <f t="shared" si="40"/>
        <v>0</v>
      </c>
      <c r="BK1834" s="425" t="b">
        <f t="shared" si="41"/>
        <v>0</v>
      </c>
    </row>
    <row r="1835" spans="1:63" ht="15.75" customHeight="1">
      <c r="A1835" s="174"/>
      <c r="B1835" s="174"/>
      <c r="C1835" s="174"/>
      <c r="D1835" s="63"/>
      <c r="E1835" s="63"/>
      <c r="F1835" s="174"/>
      <c r="G1835" s="174"/>
      <c r="H1835" s="174"/>
      <c r="I1835" s="174"/>
      <c r="J1835" s="174"/>
      <c r="K1835" s="174"/>
      <c r="L1835" s="174"/>
      <c r="M1835" s="174"/>
      <c r="N1835" s="174"/>
      <c r="O1835" s="63"/>
      <c r="P1835" s="63"/>
      <c r="Q1835" s="174"/>
      <c r="R1835" s="63"/>
      <c r="S1835" s="174"/>
      <c r="T1835" s="174"/>
      <c r="U1835" s="174"/>
      <c r="V1835" s="63"/>
      <c r="W1835" s="174"/>
      <c r="X1835" s="174"/>
      <c r="Y1835" s="429"/>
      <c r="Z1835" s="63"/>
      <c r="AA1835" s="63"/>
      <c r="AB1835" s="63"/>
      <c r="AC1835" s="63"/>
      <c r="AD1835" s="174"/>
      <c r="AE1835" s="174"/>
      <c r="AF1835" s="466"/>
      <c r="AG1835" s="174"/>
      <c r="AH1835" s="174"/>
      <c r="AI1835" s="174"/>
      <c r="AJ1835" s="174"/>
      <c r="AK1835" s="174"/>
      <c r="AL1835" s="174"/>
      <c r="AM1835" s="174"/>
      <c r="AN1835" s="174"/>
      <c r="AO1835" s="174"/>
      <c r="AP1835" s="174"/>
      <c r="AQ1835" s="174"/>
      <c r="AR1835" s="174"/>
      <c r="AS1835" s="174"/>
      <c r="AT1835" s="415"/>
      <c r="AU1835" s="174"/>
      <c r="AV1835" s="437"/>
      <c r="AW1835" s="523"/>
      <c r="AX1835" s="524"/>
      <c r="AY1835" s="422"/>
      <c r="AZ1835" s="524"/>
      <c r="BA1835" s="524"/>
      <c r="BB1835" s="422"/>
      <c r="BC1835" s="524"/>
      <c r="BD1835" s="523"/>
      <c r="BE1835" s="524"/>
      <c r="BF1835" s="524"/>
      <c r="BG1835" s="426">
        <f t="shared" si="37"/>
        <v>0</v>
      </c>
      <c r="BH1835" s="426">
        <f t="shared" si="38"/>
        <v>0</v>
      </c>
      <c r="BI1835" s="426">
        <f t="shared" si="39"/>
        <v>0</v>
      </c>
      <c r="BJ1835" s="426">
        <f t="shared" si="40"/>
        <v>0</v>
      </c>
      <c r="BK1835" s="425" t="b">
        <f t="shared" si="41"/>
        <v>0</v>
      </c>
    </row>
    <row r="1836" spans="1:63" ht="15.75" customHeight="1">
      <c r="A1836" s="174"/>
      <c r="B1836" s="174"/>
      <c r="C1836" s="174"/>
      <c r="D1836" s="63"/>
      <c r="E1836" s="63"/>
      <c r="F1836" s="174"/>
      <c r="G1836" s="174"/>
      <c r="H1836" s="174"/>
      <c r="I1836" s="174"/>
      <c r="J1836" s="174"/>
      <c r="K1836" s="174"/>
      <c r="L1836" s="174"/>
      <c r="M1836" s="174"/>
      <c r="N1836" s="174"/>
      <c r="O1836" s="63"/>
      <c r="P1836" s="63"/>
      <c r="Q1836" s="174"/>
      <c r="R1836" s="63"/>
      <c r="S1836" s="174"/>
      <c r="T1836" s="174"/>
      <c r="U1836" s="174"/>
      <c r="V1836" s="63"/>
      <c r="W1836" s="174"/>
      <c r="X1836" s="174"/>
      <c r="Y1836" s="429"/>
      <c r="Z1836" s="63"/>
      <c r="AA1836" s="63"/>
      <c r="AB1836" s="63"/>
      <c r="AC1836" s="63"/>
      <c r="AD1836" s="174"/>
      <c r="AE1836" s="174"/>
      <c r="AF1836" s="466"/>
      <c r="AG1836" s="174"/>
      <c r="AH1836" s="174"/>
      <c r="AI1836" s="174"/>
      <c r="AJ1836" s="174"/>
      <c r="AK1836" s="174"/>
      <c r="AL1836" s="174"/>
      <c r="AM1836" s="174"/>
      <c r="AN1836" s="174"/>
      <c r="AO1836" s="174"/>
      <c r="AP1836" s="174"/>
      <c r="AQ1836" s="174"/>
      <c r="AR1836" s="174"/>
      <c r="AS1836" s="174"/>
      <c r="AT1836" s="415"/>
      <c r="AU1836" s="174"/>
      <c r="AV1836" s="437"/>
      <c r="AW1836" s="523"/>
      <c r="AX1836" s="524"/>
      <c r="AY1836" s="422"/>
      <c r="AZ1836" s="524"/>
      <c r="BA1836" s="524"/>
      <c r="BB1836" s="422"/>
      <c r="BC1836" s="524"/>
      <c r="BD1836" s="523"/>
      <c r="BE1836" s="524"/>
      <c r="BF1836" s="524"/>
      <c r="BG1836" s="426">
        <f t="shared" si="37"/>
        <v>0</v>
      </c>
      <c r="BH1836" s="426">
        <f t="shared" si="38"/>
        <v>0</v>
      </c>
      <c r="BI1836" s="426">
        <f t="shared" si="39"/>
        <v>0</v>
      </c>
      <c r="BJ1836" s="426">
        <f t="shared" si="40"/>
        <v>0</v>
      </c>
      <c r="BK1836" s="425" t="b">
        <f t="shared" si="41"/>
        <v>0</v>
      </c>
    </row>
    <row r="1837" spans="1:63" ht="15.75" customHeight="1">
      <c r="A1837" s="174"/>
      <c r="B1837" s="174"/>
      <c r="C1837" s="174"/>
      <c r="D1837" s="63"/>
      <c r="E1837" s="63"/>
      <c r="F1837" s="174"/>
      <c r="G1837" s="174"/>
      <c r="H1837" s="174"/>
      <c r="I1837" s="174"/>
      <c r="J1837" s="174"/>
      <c r="K1837" s="174"/>
      <c r="L1837" s="174"/>
      <c r="M1837" s="174"/>
      <c r="N1837" s="174"/>
      <c r="O1837" s="63"/>
      <c r="P1837" s="63"/>
      <c r="Q1837" s="174"/>
      <c r="R1837" s="63"/>
      <c r="S1837" s="174"/>
      <c r="T1837" s="174"/>
      <c r="U1837" s="174"/>
      <c r="V1837" s="63"/>
      <c r="W1837" s="174"/>
      <c r="X1837" s="174"/>
      <c r="Y1837" s="429"/>
      <c r="Z1837" s="63"/>
      <c r="AA1837" s="63"/>
      <c r="AB1837" s="63"/>
      <c r="AC1837" s="63"/>
      <c r="AD1837" s="174"/>
      <c r="AE1837" s="174"/>
      <c r="AF1837" s="466"/>
      <c r="AG1837" s="174"/>
      <c r="AH1837" s="174"/>
      <c r="AI1837" s="174"/>
      <c r="AJ1837" s="174"/>
      <c r="AK1837" s="174"/>
      <c r="AL1837" s="174"/>
      <c r="AM1837" s="174"/>
      <c r="AN1837" s="174"/>
      <c r="AO1837" s="174"/>
      <c r="AP1837" s="174"/>
      <c r="AQ1837" s="174"/>
      <c r="AR1837" s="174"/>
      <c r="AS1837" s="174"/>
      <c r="AT1837" s="415"/>
      <c r="AU1837" s="174"/>
      <c r="AV1837" s="437"/>
      <c r="AW1837" s="523"/>
      <c r="AX1837" s="524"/>
      <c r="AY1837" s="422"/>
      <c r="AZ1837" s="524"/>
      <c r="BA1837" s="524"/>
      <c r="BB1837" s="422"/>
      <c r="BC1837" s="524"/>
      <c r="BD1837" s="523"/>
      <c r="BE1837" s="524"/>
      <c r="BF1837" s="524"/>
      <c r="BG1837" s="426">
        <f t="shared" si="37"/>
        <v>0</v>
      </c>
      <c r="BH1837" s="426">
        <f t="shared" si="38"/>
        <v>0</v>
      </c>
      <c r="BI1837" s="426">
        <f t="shared" si="39"/>
        <v>0</v>
      </c>
      <c r="BJ1837" s="426">
        <f t="shared" si="40"/>
        <v>0</v>
      </c>
      <c r="BK1837" s="425" t="b">
        <f t="shared" si="41"/>
        <v>0</v>
      </c>
    </row>
    <row r="1838" spans="1:63" ht="15.75" customHeight="1">
      <c r="A1838" s="174"/>
      <c r="B1838" s="174"/>
      <c r="C1838" s="174"/>
      <c r="D1838" s="63"/>
      <c r="E1838" s="63"/>
      <c r="F1838" s="174"/>
      <c r="G1838" s="174"/>
      <c r="H1838" s="174"/>
      <c r="I1838" s="174"/>
      <c r="J1838" s="174"/>
      <c r="K1838" s="174"/>
      <c r="L1838" s="174"/>
      <c r="M1838" s="174"/>
      <c r="N1838" s="174"/>
      <c r="O1838" s="63"/>
      <c r="P1838" s="63"/>
      <c r="Q1838" s="174"/>
      <c r="R1838" s="63"/>
      <c r="S1838" s="174"/>
      <c r="T1838" s="174"/>
      <c r="U1838" s="174"/>
      <c r="V1838" s="63"/>
      <c r="W1838" s="174"/>
      <c r="X1838" s="174"/>
      <c r="Y1838" s="429"/>
      <c r="Z1838" s="63"/>
      <c r="AA1838" s="63"/>
      <c r="AB1838" s="63"/>
      <c r="AC1838" s="63"/>
      <c r="AD1838" s="174"/>
      <c r="AE1838" s="174"/>
      <c r="AF1838" s="466"/>
      <c r="AG1838" s="174"/>
      <c r="AH1838" s="174"/>
      <c r="AI1838" s="174"/>
      <c r="AJ1838" s="174"/>
      <c r="AK1838" s="174"/>
      <c r="AL1838" s="174"/>
      <c r="AM1838" s="174"/>
      <c r="AN1838" s="174"/>
      <c r="AO1838" s="174"/>
      <c r="AP1838" s="174"/>
      <c r="AQ1838" s="174"/>
      <c r="AR1838" s="174"/>
      <c r="AS1838" s="174"/>
      <c r="AT1838" s="415"/>
      <c r="AU1838" s="174"/>
      <c r="AV1838" s="437"/>
      <c r="AW1838" s="523"/>
      <c r="AX1838" s="524"/>
      <c r="AY1838" s="422"/>
      <c r="AZ1838" s="524"/>
      <c r="BA1838" s="524"/>
      <c r="BB1838" s="422"/>
      <c r="BC1838" s="524"/>
      <c r="BD1838" s="523"/>
      <c r="BE1838" s="524"/>
      <c r="BF1838" s="524"/>
      <c r="BG1838" s="426">
        <f t="shared" si="37"/>
        <v>0</v>
      </c>
      <c r="BH1838" s="426">
        <f t="shared" si="38"/>
        <v>0</v>
      </c>
      <c r="BI1838" s="426">
        <f t="shared" si="39"/>
        <v>0</v>
      </c>
      <c r="BJ1838" s="426">
        <f t="shared" si="40"/>
        <v>0</v>
      </c>
      <c r="BK1838" s="425" t="b">
        <f t="shared" si="41"/>
        <v>0</v>
      </c>
    </row>
    <row r="1839" spans="1:63" ht="15.75" customHeight="1">
      <c r="A1839" s="174"/>
      <c r="B1839" s="174"/>
      <c r="C1839" s="174"/>
      <c r="D1839" s="63"/>
      <c r="E1839" s="63"/>
      <c r="F1839" s="174"/>
      <c r="G1839" s="174"/>
      <c r="H1839" s="174"/>
      <c r="I1839" s="174"/>
      <c r="J1839" s="174"/>
      <c r="K1839" s="174"/>
      <c r="L1839" s="174"/>
      <c r="M1839" s="174"/>
      <c r="N1839" s="174"/>
      <c r="O1839" s="63"/>
      <c r="P1839" s="63"/>
      <c r="Q1839" s="174"/>
      <c r="R1839" s="63"/>
      <c r="S1839" s="174"/>
      <c r="T1839" s="174"/>
      <c r="U1839" s="174"/>
      <c r="V1839" s="63"/>
      <c r="W1839" s="174"/>
      <c r="X1839" s="174"/>
      <c r="Y1839" s="429"/>
      <c r="Z1839" s="63"/>
      <c r="AA1839" s="63"/>
      <c r="AB1839" s="63"/>
      <c r="AC1839" s="63"/>
      <c r="AD1839" s="174"/>
      <c r="AE1839" s="174"/>
      <c r="AF1839" s="466"/>
      <c r="AG1839" s="174"/>
      <c r="AH1839" s="174"/>
      <c r="AI1839" s="174"/>
      <c r="AJ1839" s="174"/>
      <c r="AK1839" s="174"/>
      <c r="AL1839" s="174"/>
      <c r="AM1839" s="174"/>
      <c r="AN1839" s="174"/>
      <c r="AO1839" s="174"/>
      <c r="AP1839" s="174"/>
      <c r="AQ1839" s="174"/>
      <c r="AR1839" s="174"/>
      <c r="AS1839" s="174"/>
      <c r="AT1839" s="415"/>
      <c r="AU1839" s="174"/>
      <c r="AV1839" s="437"/>
      <c r="AW1839" s="523"/>
      <c r="AX1839" s="524"/>
      <c r="AY1839" s="422"/>
      <c r="AZ1839" s="524"/>
      <c r="BA1839" s="524"/>
      <c r="BB1839" s="422"/>
      <c r="BC1839" s="524"/>
      <c r="BD1839" s="523"/>
      <c r="BE1839" s="524"/>
      <c r="BF1839" s="524"/>
      <c r="BG1839" s="426">
        <f t="shared" si="37"/>
        <v>0</v>
      </c>
      <c r="BH1839" s="426">
        <f t="shared" si="38"/>
        <v>0</v>
      </c>
      <c r="BI1839" s="426">
        <f t="shared" si="39"/>
        <v>0</v>
      </c>
      <c r="BJ1839" s="426">
        <f t="shared" si="40"/>
        <v>0</v>
      </c>
      <c r="BK1839" s="425" t="b">
        <f t="shared" si="41"/>
        <v>0</v>
      </c>
    </row>
    <row r="1840" spans="1:63" ht="15.75" customHeight="1">
      <c r="A1840" s="174"/>
      <c r="B1840" s="174"/>
      <c r="C1840" s="174"/>
      <c r="D1840" s="63"/>
      <c r="E1840" s="63"/>
      <c r="F1840" s="174"/>
      <c r="G1840" s="174"/>
      <c r="H1840" s="174"/>
      <c r="I1840" s="174"/>
      <c r="J1840" s="174"/>
      <c r="K1840" s="174"/>
      <c r="L1840" s="174"/>
      <c r="M1840" s="174"/>
      <c r="N1840" s="174"/>
      <c r="O1840" s="63"/>
      <c r="P1840" s="63"/>
      <c r="Q1840" s="174"/>
      <c r="R1840" s="63"/>
      <c r="S1840" s="174"/>
      <c r="T1840" s="174"/>
      <c r="U1840" s="174"/>
      <c r="V1840" s="63"/>
      <c r="W1840" s="174"/>
      <c r="X1840" s="174"/>
      <c r="Y1840" s="429"/>
      <c r="Z1840" s="63"/>
      <c r="AA1840" s="63"/>
      <c r="AB1840" s="63"/>
      <c r="AC1840" s="63"/>
      <c r="AD1840" s="174"/>
      <c r="AE1840" s="174"/>
      <c r="AF1840" s="466"/>
      <c r="AG1840" s="174"/>
      <c r="AH1840" s="174"/>
      <c r="AI1840" s="174"/>
      <c r="AJ1840" s="174"/>
      <c r="AK1840" s="174"/>
      <c r="AL1840" s="174"/>
      <c r="AM1840" s="174"/>
      <c r="AN1840" s="174"/>
      <c r="AO1840" s="174"/>
      <c r="AP1840" s="174"/>
      <c r="AQ1840" s="174"/>
      <c r="AR1840" s="174"/>
      <c r="AS1840" s="174"/>
      <c r="AT1840" s="415"/>
      <c r="AU1840" s="174"/>
      <c r="AV1840" s="437"/>
      <c r="AW1840" s="523"/>
      <c r="AX1840" s="524"/>
      <c r="AY1840" s="422"/>
      <c r="AZ1840" s="524"/>
      <c r="BA1840" s="524"/>
      <c r="BB1840" s="422"/>
      <c r="BC1840" s="524"/>
      <c r="BD1840" s="523"/>
      <c r="BE1840" s="524"/>
      <c r="BF1840" s="524"/>
      <c r="BG1840" s="426">
        <f t="shared" si="37"/>
        <v>0</v>
      </c>
      <c r="BH1840" s="426">
        <f t="shared" si="38"/>
        <v>0</v>
      </c>
      <c r="BI1840" s="426">
        <f t="shared" si="39"/>
        <v>0</v>
      </c>
      <c r="BJ1840" s="426">
        <f t="shared" si="40"/>
        <v>0</v>
      </c>
      <c r="BK1840" s="425" t="b">
        <f t="shared" si="41"/>
        <v>0</v>
      </c>
    </row>
    <row r="1841" spans="1:63" ht="15.75" customHeight="1">
      <c r="A1841" s="174"/>
      <c r="B1841" s="174"/>
      <c r="C1841" s="174"/>
      <c r="D1841" s="63"/>
      <c r="E1841" s="63"/>
      <c r="F1841" s="174"/>
      <c r="G1841" s="174"/>
      <c r="H1841" s="174"/>
      <c r="I1841" s="174"/>
      <c r="J1841" s="174"/>
      <c r="K1841" s="174"/>
      <c r="L1841" s="174"/>
      <c r="M1841" s="174"/>
      <c r="N1841" s="174"/>
      <c r="O1841" s="63"/>
      <c r="P1841" s="63"/>
      <c r="Q1841" s="174"/>
      <c r="R1841" s="63"/>
      <c r="S1841" s="174"/>
      <c r="T1841" s="174"/>
      <c r="U1841" s="174"/>
      <c r="V1841" s="63"/>
      <c r="W1841" s="174"/>
      <c r="X1841" s="174"/>
      <c r="Y1841" s="429"/>
      <c r="Z1841" s="63"/>
      <c r="AA1841" s="63"/>
      <c r="AB1841" s="63"/>
      <c r="AC1841" s="63"/>
      <c r="AD1841" s="174"/>
      <c r="AE1841" s="174"/>
      <c r="AF1841" s="466"/>
      <c r="AG1841" s="174"/>
      <c r="AH1841" s="174"/>
      <c r="AI1841" s="174"/>
      <c r="AJ1841" s="174"/>
      <c r="AK1841" s="174"/>
      <c r="AL1841" s="174"/>
      <c r="AM1841" s="174"/>
      <c r="AN1841" s="174"/>
      <c r="AO1841" s="174"/>
      <c r="AP1841" s="174"/>
      <c r="AQ1841" s="174"/>
      <c r="AR1841" s="174"/>
      <c r="AS1841" s="174"/>
      <c r="AT1841" s="415"/>
      <c r="AU1841" s="174"/>
      <c r="AV1841" s="437"/>
      <c r="AW1841" s="523"/>
      <c r="AX1841" s="524"/>
      <c r="AY1841" s="422"/>
      <c r="AZ1841" s="524"/>
      <c r="BA1841" s="524"/>
      <c r="BB1841" s="422"/>
      <c r="BC1841" s="524"/>
      <c r="BD1841" s="523"/>
      <c r="BE1841" s="524"/>
      <c r="BF1841" s="524"/>
      <c r="BG1841" s="426">
        <f t="shared" si="37"/>
        <v>0</v>
      </c>
      <c r="BH1841" s="426">
        <f t="shared" si="38"/>
        <v>0</v>
      </c>
      <c r="BI1841" s="426">
        <f t="shared" si="39"/>
        <v>0</v>
      </c>
      <c r="BJ1841" s="426">
        <f t="shared" si="40"/>
        <v>0</v>
      </c>
      <c r="BK1841" s="425" t="b">
        <f t="shared" si="41"/>
        <v>0</v>
      </c>
    </row>
    <row r="1842" spans="1:63" ht="15.75" customHeight="1">
      <c r="A1842" s="174"/>
      <c r="B1842" s="174"/>
      <c r="C1842" s="174"/>
      <c r="D1842" s="63"/>
      <c r="E1842" s="63"/>
      <c r="F1842" s="174"/>
      <c r="G1842" s="174"/>
      <c r="H1842" s="174"/>
      <c r="I1842" s="174"/>
      <c r="J1842" s="174"/>
      <c r="K1842" s="174"/>
      <c r="L1842" s="174"/>
      <c r="M1842" s="174"/>
      <c r="N1842" s="174"/>
      <c r="O1842" s="63"/>
      <c r="P1842" s="63"/>
      <c r="Q1842" s="174"/>
      <c r="R1842" s="63"/>
      <c r="S1842" s="174"/>
      <c r="T1842" s="174"/>
      <c r="U1842" s="174"/>
      <c r="V1842" s="63"/>
      <c r="W1842" s="174"/>
      <c r="X1842" s="174"/>
      <c r="Y1842" s="429"/>
      <c r="Z1842" s="63"/>
      <c r="AA1842" s="63"/>
      <c r="AB1842" s="63"/>
      <c r="AC1842" s="63"/>
      <c r="AD1842" s="174"/>
      <c r="AE1842" s="174"/>
      <c r="AF1842" s="466"/>
      <c r="AG1842" s="174"/>
      <c r="AH1842" s="174"/>
      <c r="AI1842" s="174"/>
      <c r="AJ1842" s="174"/>
      <c r="AK1842" s="174"/>
      <c r="AL1842" s="174"/>
      <c r="AM1842" s="174"/>
      <c r="AN1842" s="174"/>
      <c r="AO1842" s="174"/>
      <c r="AP1842" s="174"/>
      <c r="AQ1842" s="174"/>
      <c r="AR1842" s="174"/>
      <c r="AS1842" s="174"/>
      <c r="AT1842" s="415"/>
      <c r="AU1842" s="174"/>
      <c r="AV1842" s="437"/>
      <c r="AW1842" s="523"/>
      <c r="AX1842" s="524"/>
      <c r="AY1842" s="422"/>
      <c r="AZ1842" s="524"/>
      <c r="BA1842" s="524"/>
      <c r="BB1842" s="422"/>
      <c r="BC1842" s="524"/>
      <c r="BD1842" s="523"/>
      <c r="BE1842" s="524"/>
      <c r="BF1842" s="524"/>
      <c r="BG1842" s="426">
        <f t="shared" si="37"/>
        <v>0</v>
      </c>
      <c r="BH1842" s="426">
        <f t="shared" si="38"/>
        <v>0</v>
      </c>
      <c r="BI1842" s="426">
        <f t="shared" si="39"/>
        <v>0</v>
      </c>
      <c r="BJ1842" s="426">
        <f t="shared" si="40"/>
        <v>0</v>
      </c>
      <c r="BK1842" s="425" t="b">
        <f t="shared" si="41"/>
        <v>0</v>
      </c>
    </row>
    <row r="1843" spans="1:63" ht="15.75" customHeight="1">
      <c r="A1843" s="174"/>
      <c r="B1843" s="174"/>
      <c r="C1843" s="174"/>
      <c r="D1843" s="63"/>
      <c r="E1843" s="63"/>
      <c r="F1843" s="174"/>
      <c r="G1843" s="174"/>
      <c r="H1843" s="174"/>
      <c r="I1843" s="174"/>
      <c r="J1843" s="174"/>
      <c r="K1843" s="174"/>
      <c r="L1843" s="174"/>
      <c r="M1843" s="174"/>
      <c r="N1843" s="174"/>
      <c r="O1843" s="63"/>
      <c r="P1843" s="63"/>
      <c r="Q1843" s="174"/>
      <c r="R1843" s="63"/>
      <c r="S1843" s="174"/>
      <c r="T1843" s="174"/>
      <c r="U1843" s="174"/>
      <c r="V1843" s="63"/>
      <c r="W1843" s="174"/>
      <c r="X1843" s="174"/>
      <c r="Y1843" s="429"/>
      <c r="Z1843" s="63"/>
      <c r="AA1843" s="63"/>
      <c r="AB1843" s="63"/>
      <c r="AC1843" s="63"/>
      <c r="AD1843" s="174"/>
      <c r="AE1843" s="174"/>
      <c r="AF1843" s="466"/>
      <c r="AG1843" s="174"/>
      <c r="AH1843" s="174"/>
      <c r="AI1843" s="174"/>
      <c r="AJ1843" s="174"/>
      <c r="AK1843" s="174"/>
      <c r="AL1843" s="174"/>
      <c r="AM1843" s="174"/>
      <c r="AN1843" s="174"/>
      <c r="AO1843" s="174"/>
      <c r="AP1843" s="174"/>
      <c r="AQ1843" s="174"/>
      <c r="AR1843" s="174"/>
      <c r="AS1843" s="174"/>
      <c r="AT1843" s="415"/>
      <c r="AU1843" s="174"/>
      <c r="AV1843" s="437"/>
      <c r="AW1843" s="523"/>
      <c r="AX1843" s="524"/>
      <c r="AY1843" s="422"/>
      <c r="AZ1843" s="524"/>
      <c r="BA1843" s="524"/>
      <c r="BB1843" s="422"/>
      <c r="BC1843" s="524"/>
      <c r="BD1843" s="523"/>
      <c r="BE1843" s="524"/>
      <c r="BF1843" s="524"/>
      <c r="BG1843" s="426">
        <f t="shared" si="37"/>
        <v>0</v>
      </c>
      <c r="BH1843" s="426">
        <f t="shared" si="38"/>
        <v>0</v>
      </c>
      <c r="BI1843" s="426">
        <f t="shared" si="39"/>
        <v>0</v>
      </c>
      <c r="BJ1843" s="426">
        <f t="shared" si="40"/>
        <v>0</v>
      </c>
      <c r="BK1843" s="425" t="b">
        <f t="shared" si="41"/>
        <v>0</v>
      </c>
    </row>
    <row r="1844" spans="1:63" ht="15.75" customHeight="1">
      <c r="A1844" s="174"/>
      <c r="B1844" s="174"/>
      <c r="C1844" s="174"/>
      <c r="D1844" s="63"/>
      <c r="E1844" s="63"/>
      <c r="F1844" s="174"/>
      <c r="G1844" s="174"/>
      <c r="H1844" s="174"/>
      <c r="I1844" s="174"/>
      <c r="J1844" s="174"/>
      <c r="K1844" s="174"/>
      <c r="L1844" s="174"/>
      <c r="M1844" s="174"/>
      <c r="N1844" s="174"/>
      <c r="O1844" s="63"/>
      <c r="P1844" s="63"/>
      <c r="Q1844" s="174"/>
      <c r="R1844" s="63"/>
      <c r="S1844" s="174"/>
      <c r="T1844" s="174"/>
      <c r="U1844" s="174"/>
      <c r="V1844" s="63"/>
      <c r="W1844" s="174"/>
      <c r="X1844" s="174"/>
      <c r="Y1844" s="429"/>
      <c r="Z1844" s="63"/>
      <c r="AA1844" s="63"/>
      <c r="AB1844" s="63"/>
      <c r="AC1844" s="63"/>
      <c r="AD1844" s="174"/>
      <c r="AE1844" s="174"/>
      <c r="AF1844" s="466"/>
      <c r="AG1844" s="174"/>
      <c r="AH1844" s="174"/>
      <c r="AI1844" s="174"/>
      <c r="AJ1844" s="174"/>
      <c r="AK1844" s="174"/>
      <c r="AL1844" s="174"/>
      <c r="AM1844" s="174"/>
      <c r="AN1844" s="174"/>
      <c r="AO1844" s="174"/>
      <c r="AP1844" s="174"/>
      <c r="AQ1844" s="174"/>
      <c r="AR1844" s="174"/>
      <c r="AS1844" s="174"/>
      <c r="AT1844" s="415"/>
      <c r="AU1844" s="174"/>
      <c r="AV1844" s="437"/>
      <c r="AW1844" s="523"/>
      <c r="AX1844" s="524"/>
      <c r="AY1844" s="422"/>
      <c r="AZ1844" s="524"/>
      <c r="BA1844" s="524"/>
      <c r="BB1844" s="422"/>
      <c r="BC1844" s="524"/>
      <c r="BD1844" s="523"/>
      <c r="BE1844" s="524"/>
      <c r="BF1844" s="524"/>
      <c r="BG1844" s="426">
        <f t="shared" si="37"/>
        <v>0</v>
      </c>
      <c r="BH1844" s="426">
        <f t="shared" si="38"/>
        <v>0</v>
      </c>
      <c r="BI1844" s="426">
        <f t="shared" si="39"/>
        <v>0</v>
      </c>
      <c r="BJ1844" s="426">
        <f t="shared" si="40"/>
        <v>0</v>
      </c>
      <c r="BK1844" s="425" t="b">
        <f t="shared" si="41"/>
        <v>0</v>
      </c>
    </row>
    <row r="1845" spans="1:63" ht="15.75" customHeight="1">
      <c r="A1845" s="174"/>
      <c r="B1845" s="174"/>
      <c r="C1845" s="174"/>
      <c r="D1845" s="63"/>
      <c r="E1845" s="63"/>
      <c r="F1845" s="174"/>
      <c r="G1845" s="174"/>
      <c r="H1845" s="174"/>
      <c r="I1845" s="174"/>
      <c r="J1845" s="174"/>
      <c r="K1845" s="174"/>
      <c r="L1845" s="174"/>
      <c r="M1845" s="174"/>
      <c r="N1845" s="174"/>
      <c r="O1845" s="63"/>
      <c r="P1845" s="63"/>
      <c r="Q1845" s="174"/>
      <c r="R1845" s="63"/>
      <c r="S1845" s="174"/>
      <c r="T1845" s="174"/>
      <c r="U1845" s="174"/>
      <c r="V1845" s="63"/>
      <c r="W1845" s="174"/>
      <c r="X1845" s="174"/>
      <c r="Y1845" s="429"/>
      <c r="Z1845" s="63"/>
      <c r="AA1845" s="63"/>
      <c r="AB1845" s="63"/>
      <c r="AC1845" s="63"/>
      <c r="AD1845" s="174"/>
      <c r="AE1845" s="174"/>
      <c r="AF1845" s="466"/>
      <c r="AG1845" s="174"/>
      <c r="AH1845" s="174"/>
      <c r="AI1845" s="174"/>
      <c r="AJ1845" s="174"/>
      <c r="AK1845" s="174"/>
      <c r="AL1845" s="174"/>
      <c r="AM1845" s="174"/>
      <c r="AN1845" s="174"/>
      <c r="AO1845" s="174"/>
      <c r="AP1845" s="174"/>
      <c r="AQ1845" s="174"/>
      <c r="AR1845" s="174"/>
      <c r="AS1845" s="174"/>
      <c r="AT1845" s="415"/>
      <c r="AU1845" s="174"/>
      <c r="AV1845" s="437"/>
      <c r="AW1845" s="523"/>
      <c r="AX1845" s="524"/>
      <c r="AY1845" s="422"/>
      <c r="AZ1845" s="524"/>
      <c r="BA1845" s="524"/>
      <c r="BB1845" s="422"/>
      <c r="BC1845" s="524"/>
      <c r="BD1845" s="523"/>
      <c r="BE1845" s="524"/>
      <c r="BF1845" s="524"/>
      <c r="BG1845" s="426">
        <f t="shared" si="37"/>
        <v>0</v>
      </c>
      <c r="BH1845" s="426">
        <f t="shared" si="38"/>
        <v>0</v>
      </c>
      <c r="BI1845" s="426">
        <f t="shared" si="39"/>
        <v>0</v>
      </c>
      <c r="BJ1845" s="426">
        <f t="shared" si="40"/>
        <v>0</v>
      </c>
      <c r="BK1845" s="425" t="b">
        <f t="shared" si="41"/>
        <v>0</v>
      </c>
    </row>
    <row r="1846" spans="1:63" ht="15.75" customHeight="1">
      <c r="A1846" s="174"/>
      <c r="B1846" s="174"/>
      <c r="C1846" s="174"/>
      <c r="D1846" s="63"/>
      <c r="E1846" s="63"/>
      <c r="F1846" s="174"/>
      <c r="G1846" s="174"/>
      <c r="H1846" s="174"/>
      <c r="I1846" s="174"/>
      <c r="J1846" s="174"/>
      <c r="K1846" s="174"/>
      <c r="L1846" s="174"/>
      <c r="M1846" s="174"/>
      <c r="N1846" s="174"/>
      <c r="O1846" s="63"/>
      <c r="P1846" s="63"/>
      <c r="Q1846" s="174"/>
      <c r="R1846" s="63"/>
      <c r="S1846" s="174"/>
      <c r="T1846" s="174"/>
      <c r="U1846" s="174"/>
      <c r="V1846" s="63"/>
      <c r="W1846" s="174"/>
      <c r="X1846" s="174"/>
      <c r="Y1846" s="429"/>
      <c r="Z1846" s="63"/>
      <c r="AA1846" s="63"/>
      <c r="AB1846" s="63"/>
      <c r="AC1846" s="63"/>
      <c r="AD1846" s="174"/>
      <c r="AE1846" s="174"/>
      <c r="AF1846" s="466"/>
      <c r="AG1846" s="174"/>
      <c r="AH1846" s="174"/>
      <c r="AI1846" s="174"/>
      <c r="AJ1846" s="174"/>
      <c r="AK1846" s="174"/>
      <c r="AL1846" s="174"/>
      <c r="AM1846" s="174"/>
      <c r="AN1846" s="174"/>
      <c r="AO1846" s="174"/>
      <c r="AP1846" s="174"/>
      <c r="AQ1846" s="174"/>
      <c r="AR1846" s="174"/>
      <c r="AS1846" s="174"/>
      <c r="AT1846" s="415"/>
      <c r="AU1846" s="174"/>
      <c r="AV1846" s="437"/>
      <c r="AW1846" s="523"/>
      <c r="AX1846" s="524"/>
      <c r="AY1846" s="422"/>
      <c r="AZ1846" s="524"/>
      <c r="BA1846" s="524"/>
      <c r="BB1846" s="422"/>
      <c r="BC1846" s="524"/>
      <c r="BD1846" s="523"/>
      <c r="BE1846" s="524"/>
      <c r="BF1846" s="524"/>
      <c r="BG1846" s="426">
        <f t="shared" si="37"/>
        <v>0</v>
      </c>
      <c r="BH1846" s="426">
        <f t="shared" si="38"/>
        <v>0</v>
      </c>
      <c r="BI1846" s="426">
        <f t="shared" si="39"/>
        <v>0</v>
      </c>
      <c r="BJ1846" s="426">
        <f t="shared" si="40"/>
        <v>0</v>
      </c>
      <c r="BK1846" s="425" t="b">
        <f t="shared" si="41"/>
        <v>0</v>
      </c>
    </row>
    <row r="1847" spans="1:63" ht="15.75" customHeight="1">
      <c r="A1847" s="174"/>
      <c r="B1847" s="174"/>
      <c r="C1847" s="174"/>
      <c r="D1847" s="63"/>
      <c r="E1847" s="63"/>
      <c r="F1847" s="174"/>
      <c r="G1847" s="174"/>
      <c r="H1847" s="174"/>
      <c r="I1847" s="174"/>
      <c r="J1847" s="174"/>
      <c r="K1847" s="174"/>
      <c r="L1847" s="174"/>
      <c r="M1847" s="174"/>
      <c r="N1847" s="174"/>
      <c r="O1847" s="63"/>
      <c r="P1847" s="63"/>
      <c r="Q1847" s="174"/>
      <c r="R1847" s="63"/>
      <c r="S1847" s="174"/>
      <c r="T1847" s="174"/>
      <c r="U1847" s="174"/>
      <c r="V1847" s="63"/>
      <c r="W1847" s="174"/>
      <c r="X1847" s="174"/>
      <c r="Y1847" s="429"/>
      <c r="Z1847" s="63"/>
      <c r="AA1847" s="63"/>
      <c r="AB1847" s="63"/>
      <c r="AC1847" s="63"/>
      <c r="AD1847" s="174"/>
      <c r="AE1847" s="174"/>
      <c r="AF1847" s="466"/>
      <c r="AG1847" s="174"/>
      <c r="AH1847" s="174"/>
      <c r="AI1847" s="174"/>
      <c r="AJ1847" s="174"/>
      <c r="AK1847" s="174"/>
      <c r="AL1847" s="174"/>
      <c r="AM1847" s="174"/>
      <c r="AN1847" s="174"/>
      <c r="AO1847" s="174"/>
      <c r="AP1847" s="174"/>
      <c r="AQ1847" s="174"/>
      <c r="AR1847" s="174"/>
      <c r="AS1847" s="174"/>
      <c r="AT1847" s="415"/>
      <c r="AU1847" s="174"/>
      <c r="AV1847" s="437"/>
      <c r="AW1847" s="523"/>
      <c r="AX1847" s="524"/>
      <c r="AY1847" s="422"/>
      <c r="AZ1847" s="524"/>
      <c r="BA1847" s="524"/>
      <c r="BB1847" s="422"/>
      <c r="BC1847" s="524"/>
      <c r="BD1847" s="523"/>
      <c r="BE1847" s="524"/>
      <c r="BF1847" s="524"/>
      <c r="BG1847" s="426">
        <f t="shared" si="37"/>
        <v>0</v>
      </c>
      <c r="BH1847" s="426">
        <f t="shared" si="38"/>
        <v>0</v>
      </c>
      <c r="BI1847" s="426">
        <f t="shared" si="39"/>
        <v>0</v>
      </c>
      <c r="BJ1847" s="426">
        <f t="shared" si="40"/>
        <v>0</v>
      </c>
      <c r="BK1847" s="425" t="b">
        <f t="shared" si="41"/>
        <v>0</v>
      </c>
    </row>
    <row r="1848" spans="1:63" ht="15.75" customHeight="1">
      <c r="A1848" s="174"/>
      <c r="B1848" s="174"/>
      <c r="C1848" s="174"/>
      <c r="D1848" s="63"/>
      <c r="E1848" s="63"/>
      <c r="F1848" s="174"/>
      <c r="G1848" s="174"/>
      <c r="H1848" s="174"/>
      <c r="I1848" s="174"/>
      <c r="J1848" s="174"/>
      <c r="K1848" s="174"/>
      <c r="L1848" s="174"/>
      <c r="M1848" s="174"/>
      <c r="N1848" s="174"/>
      <c r="O1848" s="63"/>
      <c r="P1848" s="63"/>
      <c r="Q1848" s="174"/>
      <c r="R1848" s="63"/>
      <c r="S1848" s="174"/>
      <c r="T1848" s="174"/>
      <c r="U1848" s="174"/>
      <c r="V1848" s="63"/>
      <c r="W1848" s="174"/>
      <c r="X1848" s="174"/>
      <c r="Y1848" s="429"/>
      <c r="Z1848" s="63"/>
      <c r="AA1848" s="63"/>
      <c r="AB1848" s="63"/>
      <c r="AC1848" s="63"/>
      <c r="AD1848" s="174"/>
      <c r="AE1848" s="174"/>
      <c r="AF1848" s="466"/>
      <c r="AG1848" s="174"/>
      <c r="AH1848" s="174"/>
      <c r="AI1848" s="174"/>
      <c r="AJ1848" s="174"/>
      <c r="AK1848" s="174"/>
      <c r="AL1848" s="174"/>
      <c r="AM1848" s="174"/>
      <c r="AN1848" s="174"/>
      <c r="AO1848" s="174"/>
      <c r="AP1848" s="174"/>
      <c r="AQ1848" s="174"/>
      <c r="AR1848" s="174"/>
      <c r="AS1848" s="174"/>
      <c r="AT1848" s="415"/>
      <c r="AU1848" s="174"/>
      <c r="AV1848" s="437"/>
      <c r="AW1848" s="523"/>
      <c r="AX1848" s="524"/>
      <c r="AY1848" s="422"/>
      <c r="AZ1848" s="524"/>
      <c r="BA1848" s="524"/>
      <c r="BB1848" s="422"/>
      <c r="BC1848" s="524"/>
      <c r="BD1848" s="523"/>
      <c r="BE1848" s="524"/>
      <c r="BF1848" s="524"/>
      <c r="BG1848" s="426">
        <f t="shared" si="37"/>
        <v>0</v>
      </c>
      <c r="BH1848" s="426">
        <f t="shared" si="38"/>
        <v>0</v>
      </c>
      <c r="BI1848" s="426">
        <f t="shared" si="39"/>
        <v>0</v>
      </c>
      <c r="BJ1848" s="426">
        <f t="shared" si="40"/>
        <v>0</v>
      </c>
      <c r="BK1848" s="425" t="b">
        <f t="shared" si="41"/>
        <v>0</v>
      </c>
    </row>
    <row r="1849" spans="1:63" ht="15.75" customHeight="1">
      <c r="A1849" s="174"/>
      <c r="B1849" s="174"/>
      <c r="C1849" s="174"/>
      <c r="D1849" s="63"/>
      <c r="E1849" s="63"/>
      <c r="F1849" s="174"/>
      <c r="G1849" s="174"/>
      <c r="H1849" s="174"/>
      <c r="I1849" s="174"/>
      <c r="J1849" s="174"/>
      <c r="K1849" s="174"/>
      <c r="L1849" s="174"/>
      <c r="M1849" s="174"/>
      <c r="N1849" s="174"/>
      <c r="O1849" s="63"/>
      <c r="P1849" s="63"/>
      <c r="Q1849" s="174"/>
      <c r="R1849" s="63"/>
      <c r="S1849" s="174"/>
      <c r="T1849" s="174"/>
      <c r="U1849" s="174"/>
      <c r="V1849" s="63"/>
      <c r="W1849" s="174"/>
      <c r="X1849" s="174"/>
      <c r="Y1849" s="429"/>
      <c r="Z1849" s="63"/>
      <c r="AA1849" s="63"/>
      <c r="AB1849" s="63"/>
      <c r="AC1849" s="63"/>
      <c r="AD1849" s="174"/>
      <c r="AE1849" s="174"/>
      <c r="AF1849" s="466"/>
      <c r="AG1849" s="174"/>
      <c r="AH1849" s="174"/>
      <c r="AI1849" s="174"/>
      <c r="AJ1849" s="174"/>
      <c r="AK1849" s="174"/>
      <c r="AL1849" s="174"/>
      <c r="AM1849" s="174"/>
      <c r="AN1849" s="174"/>
      <c r="AO1849" s="174"/>
      <c r="AP1849" s="174"/>
      <c r="AQ1849" s="174"/>
      <c r="AR1849" s="174"/>
      <c r="AS1849" s="174"/>
      <c r="AT1849" s="415"/>
      <c r="AU1849" s="174"/>
      <c r="AV1849" s="437"/>
      <c r="AW1849" s="523"/>
      <c r="AX1849" s="524"/>
      <c r="AY1849" s="422"/>
      <c r="AZ1849" s="524"/>
      <c r="BA1849" s="524"/>
      <c r="BB1849" s="422"/>
      <c r="BC1849" s="524"/>
      <c r="BD1849" s="523"/>
      <c r="BE1849" s="524"/>
      <c r="BF1849" s="524"/>
      <c r="BG1849" s="426">
        <f t="shared" si="37"/>
        <v>0</v>
      </c>
      <c r="BH1849" s="426">
        <f t="shared" si="38"/>
        <v>0</v>
      </c>
      <c r="BI1849" s="426">
        <f t="shared" si="39"/>
        <v>0</v>
      </c>
      <c r="BJ1849" s="426">
        <f t="shared" si="40"/>
        <v>0</v>
      </c>
      <c r="BK1849" s="425" t="b">
        <f t="shared" si="41"/>
        <v>0</v>
      </c>
    </row>
    <row r="1850" spans="1:63" ht="15.75" customHeight="1">
      <c r="A1850" s="174"/>
      <c r="B1850" s="174"/>
      <c r="C1850" s="174"/>
      <c r="D1850" s="63"/>
      <c r="E1850" s="63"/>
      <c r="F1850" s="174"/>
      <c r="G1850" s="174"/>
      <c r="H1850" s="174"/>
      <c r="I1850" s="174"/>
      <c r="J1850" s="174"/>
      <c r="K1850" s="174"/>
      <c r="L1850" s="174"/>
      <c r="M1850" s="174"/>
      <c r="N1850" s="174"/>
      <c r="O1850" s="63"/>
      <c r="P1850" s="63"/>
      <c r="Q1850" s="174"/>
      <c r="R1850" s="63"/>
      <c r="S1850" s="174"/>
      <c r="T1850" s="174"/>
      <c r="U1850" s="174"/>
      <c r="V1850" s="63"/>
      <c r="W1850" s="174"/>
      <c r="X1850" s="174"/>
      <c r="Y1850" s="429"/>
      <c r="Z1850" s="63"/>
      <c r="AA1850" s="63"/>
      <c r="AB1850" s="63"/>
      <c r="AC1850" s="63"/>
      <c r="AD1850" s="174"/>
      <c r="AE1850" s="174"/>
      <c r="AF1850" s="466"/>
      <c r="AG1850" s="174"/>
      <c r="AH1850" s="174"/>
      <c r="AI1850" s="174"/>
      <c r="AJ1850" s="174"/>
      <c r="AK1850" s="174"/>
      <c r="AL1850" s="174"/>
      <c r="AM1850" s="174"/>
      <c r="AN1850" s="174"/>
      <c r="AO1850" s="174"/>
      <c r="AP1850" s="174"/>
      <c r="AQ1850" s="174"/>
      <c r="AR1850" s="174"/>
      <c r="AS1850" s="174"/>
      <c r="AT1850" s="415"/>
      <c r="AU1850" s="174"/>
      <c r="AV1850" s="437"/>
      <c r="AW1850" s="523"/>
      <c r="AX1850" s="524"/>
      <c r="AY1850" s="422"/>
      <c r="AZ1850" s="524"/>
      <c r="BA1850" s="524"/>
      <c r="BB1850" s="422"/>
      <c r="BC1850" s="524"/>
      <c r="BD1850" s="523"/>
      <c r="BE1850" s="524"/>
      <c r="BF1850" s="524"/>
      <c r="BG1850" s="426">
        <f t="shared" si="37"/>
        <v>0</v>
      </c>
      <c r="BH1850" s="426">
        <f t="shared" si="38"/>
        <v>0</v>
      </c>
      <c r="BI1850" s="426">
        <f t="shared" si="39"/>
        <v>0</v>
      </c>
      <c r="BJ1850" s="426">
        <f t="shared" si="40"/>
        <v>0</v>
      </c>
      <c r="BK1850" s="425" t="b">
        <f t="shared" si="41"/>
        <v>0</v>
      </c>
    </row>
    <row r="1851" spans="1:63" ht="15.75" customHeight="1">
      <c r="A1851" s="174"/>
      <c r="B1851" s="174"/>
      <c r="C1851" s="174"/>
      <c r="D1851" s="63"/>
      <c r="E1851" s="63"/>
      <c r="F1851" s="174"/>
      <c r="G1851" s="174"/>
      <c r="H1851" s="174"/>
      <c r="I1851" s="174"/>
      <c r="J1851" s="174"/>
      <c r="K1851" s="174"/>
      <c r="L1851" s="174"/>
      <c r="M1851" s="174"/>
      <c r="N1851" s="174"/>
      <c r="O1851" s="63"/>
      <c r="P1851" s="63"/>
      <c r="Q1851" s="174"/>
      <c r="R1851" s="63"/>
      <c r="S1851" s="174"/>
      <c r="T1851" s="174"/>
      <c r="U1851" s="174"/>
      <c r="V1851" s="63"/>
      <c r="W1851" s="174"/>
      <c r="X1851" s="174"/>
      <c r="Y1851" s="429"/>
      <c r="Z1851" s="63"/>
      <c r="AA1851" s="63"/>
      <c r="AB1851" s="63"/>
      <c r="AC1851" s="63"/>
      <c r="AD1851" s="174"/>
      <c r="AE1851" s="174"/>
      <c r="AF1851" s="466"/>
      <c r="AG1851" s="174"/>
      <c r="AH1851" s="174"/>
      <c r="AI1851" s="174"/>
      <c r="AJ1851" s="174"/>
      <c r="AK1851" s="174"/>
      <c r="AL1851" s="174"/>
      <c r="AM1851" s="174"/>
      <c r="AN1851" s="174"/>
      <c r="AO1851" s="174"/>
      <c r="AP1851" s="174"/>
      <c r="AQ1851" s="174"/>
      <c r="AR1851" s="174"/>
      <c r="AS1851" s="174"/>
      <c r="AT1851" s="415"/>
      <c r="AU1851" s="174"/>
      <c r="AV1851" s="437"/>
      <c r="AW1851" s="523"/>
      <c r="AX1851" s="524"/>
      <c r="AY1851" s="422"/>
      <c r="AZ1851" s="524"/>
      <c r="BA1851" s="524"/>
      <c r="BB1851" s="422"/>
      <c r="BC1851" s="524"/>
      <c r="BD1851" s="523"/>
      <c r="BE1851" s="524"/>
      <c r="BF1851" s="524"/>
      <c r="BG1851" s="426">
        <f t="shared" si="37"/>
        <v>0</v>
      </c>
      <c r="BH1851" s="426">
        <f t="shared" si="38"/>
        <v>0</v>
      </c>
      <c r="BI1851" s="426">
        <f t="shared" si="39"/>
        <v>0</v>
      </c>
      <c r="BJ1851" s="426">
        <f t="shared" si="40"/>
        <v>0</v>
      </c>
      <c r="BK1851" s="425" t="b">
        <f t="shared" si="41"/>
        <v>0</v>
      </c>
    </row>
    <row r="1852" spans="1:63" ht="15.75" customHeight="1">
      <c r="A1852" s="174"/>
      <c r="B1852" s="174"/>
      <c r="C1852" s="174"/>
      <c r="D1852" s="63"/>
      <c r="E1852" s="63"/>
      <c r="F1852" s="174"/>
      <c r="G1852" s="174"/>
      <c r="H1852" s="174"/>
      <c r="I1852" s="174"/>
      <c r="J1852" s="174"/>
      <c r="K1852" s="174"/>
      <c r="L1852" s="174"/>
      <c r="M1852" s="174"/>
      <c r="N1852" s="174"/>
      <c r="O1852" s="63"/>
      <c r="P1852" s="63"/>
      <c r="Q1852" s="174"/>
      <c r="R1852" s="63"/>
      <c r="S1852" s="174"/>
      <c r="T1852" s="174"/>
      <c r="U1852" s="174"/>
      <c r="V1852" s="63"/>
      <c r="W1852" s="174"/>
      <c r="X1852" s="174"/>
      <c r="Y1852" s="429"/>
      <c r="Z1852" s="63"/>
      <c r="AA1852" s="63"/>
      <c r="AB1852" s="63"/>
      <c r="AC1852" s="63"/>
      <c r="AD1852" s="174"/>
      <c r="AE1852" s="174"/>
      <c r="AF1852" s="466"/>
      <c r="AG1852" s="174"/>
      <c r="AH1852" s="174"/>
      <c r="AI1852" s="174"/>
      <c r="AJ1852" s="174"/>
      <c r="AK1852" s="174"/>
      <c r="AL1852" s="174"/>
      <c r="AM1852" s="174"/>
      <c r="AN1852" s="174"/>
      <c r="AO1852" s="174"/>
      <c r="AP1852" s="174"/>
      <c r="AQ1852" s="174"/>
      <c r="AR1852" s="174"/>
      <c r="AS1852" s="174"/>
      <c r="AT1852" s="415"/>
      <c r="AU1852" s="174"/>
      <c r="AV1852" s="437"/>
      <c r="AW1852" s="523"/>
      <c r="AX1852" s="524"/>
      <c r="AY1852" s="422"/>
      <c r="AZ1852" s="524"/>
      <c r="BA1852" s="524"/>
      <c r="BB1852" s="422"/>
      <c r="BC1852" s="524"/>
      <c r="BD1852" s="523"/>
      <c r="BE1852" s="524"/>
      <c r="BF1852" s="524"/>
      <c r="BG1852" s="426">
        <f t="shared" si="37"/>
        <v>0</v>
      </c>
      <c r="BH1852" s="426">
        <f t="shared" si="38"/>
        <v>0</v>
      </c>
      <c r="BI1852" s="426">
        <f t="shared" si="39"/>
        <v>0</v>
      </c>
      <c r="BJ1852" s="426">
        <f t="shared" si="40"/>
        <v>0</v>
      </c>
      <c r="BK1852" s="425" t="b">
        <f t="shared" si="41"/>
        <v>0</v>
      </c>
    </row>
    <row r="1853" spans="1:63" ht="15.75" customHeight="1">
      <c r="A1853" s="174"/>
      <c r="B1853" s="174"/>
      <c r="C1853" s="174"/>
      <c r="D1853" s="63"/>
      <c r="E1853" s="63"/>
      <c r="F1853" s="174"/>
      <c r="G1853" s="174"/>
      <c r="H1853" s="174"/>
      <c r="I1853" s="174"/>
      <c r="J1853" s="174"/>
      <c r="K1853" s="174"/>
      <c r="L1853" s="174"/>
      <c r="M1853" s="174"/>
      <c r="N1853" s="174"/>
      <c r="O1853" s="63"/>
      <c r="P1853" s="63"/>
      <c r="Q1853" s="174"/>
      <c r="R1853" s="63"/>
      <c r="S1853" s="174"/>
      <c r="T1853" s="174"/>
      <c r="U1853" s="174"/>
      <c r="V1853" s="63"/>
      <c r="W1853" s="174"/>
      <c r="X1853" s="174"/>
      <c r="Y1853" s="429"/>
      <c r="Z1853" s="63"/>
      <c r="AA1853" s="63"/>
      <c r="AB1853" s="63"/>
      <c r="AC1853" s="63"/>
      <c r="AD1853" s="174"/>
      <c r="AE1853" s="174"/>
      <c r="AF1853" s="466"/>
      <c r="AG1853" s="174"/>
      <c r="AH1853" s="174"/>
      <c r="AI1853" s="174"/>
      <c r="AJ1853" s="174"/>
      <c r="AK1853" s="174"/>
      <c r="AL1853" s="174"/>
      <c r="AM1853" s="174"/>
      <c r="AN1853" s="174"/>
      <c r="AO1853" s="174"/>
      <c r="AP1853" s="174"/>
      <c r="AQ1853" s="174"/>
      <c r="AR1853" s="174"/>
      <c r="AS1853" s="174"/>
      <c r="AT1853" s="415"/>
      <c r="AU1853" s="174"/>
      <c r="AV1853" s="437"/>
      <c r="AW1853" s="523"/>
      <c r="AX1853" s="524"/>
      <c r="AY1853" s="422"/>
      <c r="AZ1853" s="524"/>
      <c r="BA1853" s="524"/>
      <c r="BB1853" s="422"/>
      <c r="BC1853" s="524"/>
      <c r="BD1853" s="523"/>
      <c r="BE1853" s="524"/>
      <c r="BF1853" s="524"/>
      <c r="BG1853" s="426">
        <f t="shared" si="37"/>
        <v>0</v>
      </c>
      <c r="BH1853" s="426">
        <f t="shared" si="38"/>
        <v>0</v>
      </c>
      <c r="BI1853" s="426">
        <f t="shared" si="39"/>
        <v>0</v>
      </c>
      <c r="BJ1853" s="426">
        <f t="shared" si="40"/>
        <v>0</v>
      </c>
      <c r="BK1853" s="425" t="b">
        <f t="shared" si="41"/>
        <v>0</v>
      </c>
    </row>
    <row r="1854" spans="1:63" ht="15.75" customHeight="1">
      <c r="A1854" s="174"/>
      <c r="B1854" s="174"/>
      <c r="C1854" s="174"/>
      <c r="D1854" s="63"/>
      <c r="E1854" s="63"/>
      <c r="F1854" s="174"/>
      <c r="G1854" s="174"/>
      <c r="H1854" s="174"/>
      <c r="I1854" s="174"/>
      <c r="J1854" s="174"/>
      <c r="K1854" s="174"/>
      <c r="L1854" s="174"/>
      <c r="M1854" s="174"/>
      <c r="N1854" s="174"/>
      <c r="O1854" s="63"/>
      <c r="P1854" s="63"/>
      <c r="Q1854" s="174"/>
      <c r="R1854" s="63"/>
      <c r="S1854" s="174"/>
      <c r="T1854" s="174"/>
      <c r="U1854" s="174"/>
      <c r="V1854" s="63"/>
      <c r="W1854" s="174"/>
      <c r="X1854" s="174"/>
      <c r="Y1854" s="429"/>
      <c r="Z1854" s="63"/>
      <c r="AA1854" s="63"/>
      <c r="AB1854" s="63"/>
      <c r="AC1854" s="63"/>
      <c r="AD1854" s="174"/>
      <c r="AE1854" s="174"/>
      <c r="AF1854" s="466"/>
      <c r="AG1854" s="174"/>
      <c r="AH1854" s="174"/>
      <c r="AI1854" s="174"/>
      <c r="AJ1854" s="174"/>
      <c r="AK1854" s="174"/>
      <c r="AL1854" s="174"/>
      <c r="AM1854" s="174"/>
      <c r="AN1854" s="174"/>
      <c r="AO1854" s="174"/>
      <c r="AP1854" s="174"/>
      <c r="AQ1854" s="174"/>
      <c r="AR1854" s="174"/>
      <c r="AS1854" s="174"/>
      <c r="AT1854" s="415"/>
      <c r="AU1854" s="174"/>
      <c r="AV1854" s="437"/>
      <c r="AW1854" s="523"/>
      <c r="AX1854" s="524"/>
      <c r="AY1854" s="422"/>
      <c r="AZ1854" s="524"/>
      <c r="BA1854" s="524"/>
      <c r="BB1854" s="422"/>
      <c r="BC1854" s="524"/>
      <c r="BD1854" s="523"/>
      <c r="BE1854" s="524"/>
      <c r="BF1854" s="524"/>
      <c r="BG1854" s="426">
        <f t="shared" si="37"/>
        <v>0</v>
      </c>
      <c r="BH1854" s="426">
        <f t="shared" si="38"/>
        <v>0</v>
      </c>
      <c r="BI1854" s="426">
        <f t="shared" si="39"/>
        <v>0</v>
      </c>
      <c r="BJ1854" s="426">
        <f t="shared" si="40"/>
        <v>0</v>
      </c>
      <c r="BK1854" s="425" t="b">
        <f t="shared" si="41"/>
        <v>0</v>
      </c>
    </row>
    <row r="1855" spans="1:63" ht="15.75" customHeight="1">
      <c r="A1855" s="174"/>
      <c r="B1855" s="174"/>
      <c r="C1855" s="174"/>
      <c r="D1855" s="63"/>
      <c r="E1855" s="63"/>
      <c r="F1855" s="174"/>
      <c r="G1855" s="174"/>
      <c r="H1855" s="174"/>
      <c r="I1855" s="174"/>
      <c r="J1855" s="174"/>
      <c r="K1855" s="174"/>
      <c r="L1855" s="174"/>
      <c r="M1855" s="174"/>
      <c r="N1855" s="174"/>
      <c r="O1855" s="63"/>
      <c r="P1855" s="63"/>
      <c r="Q1855" s="174"/>
      <c r="R1855" s="63"/>
      <c r="S1855" s="174"/>
      <c r="T1855" s="174"/>
      <c r="U1855" s="174"/>
      <c r="V1855" s="63"/>
      <c r="W1855" s="174"/>
      <c r="X1855" s="174"/>
      <c r="Y1855" s="429"/>
      <c r="Z1855" s="63"/>
      <c r="AA1855" s="63"/>
      <c r="AB1855" s="63"/>
      <c r="AC1855" s="63"/>
      <c r="AD1855" s="174"/>
      <c r="AE1855" s="174"/>
      <c r="AF1855" s="466"/>
      <c r="AG1855" s="174"/>
      <c r="AH1855" s="174"/>
      <c r="AI1855" s="174"/>
      <c r="AJ1855" s="174"/>
      <c r="AK1855" s="174"/>
      <c r="AL1855" s="174"/>
      <c r="AM1855" s="174"/>
      <c r="AN1855" s="174"/>
      <c r="AO1855" s="174"/>
      <c r="AP1855" s="174"/>
      <c r="AQ1855" s="174"/>
      <c r="AR1855" s="174"/>
      <c r="AS1855" s="174"/>
      <c r="AT1855" s="415"/>
      <c r="AU1855" s="174"/>
      <c r="AV1855" s="437"/>
      <c r="AW1855" s="523"/>
      <c r="AX1855" s="524"/>
      <c r="AY1855" s="422"/>
      <c r="AZ1855" s="524"/>
      <c r="BA1855" s="524"/>
      <c r="BB1855" s="422"/>
      <c r="BC1855" s="524"/>
      <c r="BD1855" s="523"/>
      <c r="BE1855" s="524"/>
      <c r="BF1855" s="524"/>
      <c r="BG1855" s="426">
        <f t="shared" si="37"/>
        <v>0</v>
      </c>
      <c r="BH1855" s="426">
        <f t="shared" si="38"/>
        <v>0</v>
      </c>
      <c r="BI1855" s="426">
        <f t="shared" si="39"/>
        <v>0</v>
      </c>
      <c r="BJ1855" s="426">
        <f t="shared" si="40"/>
        <v>0</v>
      </c>
      <c r="BK1855" s="425" t="b">
        <f t="shared" si="41"/>
        <v>0</v>
      </c>
    </row>
    <row r="1856" spans="1:63" ht="15.75" customHeight="1">
      <c r="A1856" s="174"/>
      <c r="B1856" s="174"/>
      <c r="C1856" s="174"/>
      <c r="D1856" s="63"/>
      <c r="E1856" s="63"/>
      <c r="F1856" s="174"/>
      <c r="G1856" s="174"/>
      <c r="H1856" s="174"/>
      <c r="I1856" s="174"/>
      <c r="J1856" s="174"/>
      <c r="K1856" s="174"/>
      <c r="L1856" s="174"/>
      <c r="M1856" s="174"/>
      <c r="N1856" s="174"/>
      <c r="O1856" s="63"/>
      <c r="P1856" s="63"/>
      <c r="Q1856" s="174"/>
      <c r="R1856" s="63"/>
      <c r="S1856" s="174"/>
      <c r="T1856" s="174"/>
      <c r="U1856" s="174"/>
      <c r="V1856" s="63"/>
      <c r="W1856" s="174"/>
      <c r="X1856" s="174"/>
      <c r="Y1856" s="429"/>
      <c r="Z1856" s="63"/>
      <c r="AA1856" s="63"/>
      <c r="AB1856" s="63"/>
      <c r="AC1856" s="63"/>
      <c r="AD1856" s="174"/>
      <c r="AE1856" s="174"/>
      <c r="AF1856" s="466"/>
      <c r="AG1856" s="174"/>
      <c r="AH1856" s="174"/>
      <c r="AI1856" s="174"/>
      <c r="AJ1856" s="174"/>
      <c r="AK1856" s="174"/>
      <c r="AL1856" s="174"/>
      <c r="AM1856" s="174"/>
      <c r="AN1856" s="174"/>
      <c r="AO1856" s="174"/>
      <c r="AP1856" s="174"/>
      <c r="AQ1856" s="174"/>
      <c r="AR1856" s="174"/>
      <c r="AS1856" s="174"/>
      <c r="AT1856" s="415"/>
      <c r="AU1856" s="174"/>
      <c r="AV1856" s="437"/>
      <c r="AW1856" s="523"/>
      <c r="AX1856" s="524"/>
      <c r="AY1856" s="422"/>
      <c r="AZ1856" s="524"/>
      <c r="BA1856" s="524"/>
      <c r="BB1856" s="422"/>
      <c r="BC1856" s="524"/>
      <c r="BD1856" s="523"/>
      <c r="BE1856" s="524"/>
      <c r="BF1856" s="524"/>
      <c r="BG1856" s="426">
        <f t="shared" si="37"/>
        <v>0</v>
      </c>
      <c r="BH1856" s="426">
        <f t="shared" si="38"/>
        <v>0</v>
      </c>
      <c r="BI1856" s="426">
        <f t="shared" si="39"/>
        <v>0</v>
      </c>
      <c r="BJ1856" s="426">
        <f t="shared" si="40"/>
        <v>0</v>
      </c>
      <c r="BK1856" s="425" t="b">
        <f t="shared" si="41"/>
        <v>0</v>
      </c>
    </row>
    <row r="1857" spans="1:63" ht="15.75" customHeight="1">
      <c r="A1857" s="174"/>
      <c r="B1857" s="174"/>
      <c r="C1857" s="174"/>
      <c r="D1857" s="63"/>
      <c r="E1857" s="63"/>
      <c r="F1857" s="174"/>
      <c r="G1857" s="174"/>
      <c r="H1857" s="174"/>
      <c r="I1857" s="174"/>
      <c r="J1857" s="174"/>
      <c r="K1857" s="174"/>
      <c r="L1857" s="174"/>
      <c r="M1857" s="174"/>
      <c r="N1857" s="174"/>
      <c r="O1857" s="63"/>
      <c r="P1857" s="63"/>
      <c r="Q1857" s="174"/>
      <c r="R1857" s="63"/>
      <c r="S1857" s="174"/>
      <c r="T1857" s="174"/>
      <c r="U1857" s="174"/>
      <c r="V1857" s="63"/>
      <c r="W1857" s="174"/>
      <c r="X1857" s="174"/>
      <c r="Y1857" s="429"/>
      <c r="Z1857" s="63"/>
      <c r="AA1857" s="63"/>
      <c r="AB1857" s="63"/>
      <c r="AC1857" s="63"/>
      <c r="AD1857" s="174"/>
      <c r="AE1857" s="174"/>
      <c r="AF1857" s="466"/>
      <c r="AG1857" s="174"/>
      <c r="AH1857" s="174"/>
      <c r="AI1857" s="174"/>
      <c r="AJ1857" s="174"/>
      <c r="AK1857" s="174"/>
      <c r="AL1857" s="174"/>
      <c r="AM1857" s="174"/>
      <c r="AN1857" s="174"/>
      <c r="AO1857" s="174"/>
      <c r="AP1857" s="174"/>
      <c r="AQ1857" s="174"/>
      <c r="AR1857" s="174"/>
      <c r="AS1857" s="174"/>
      <c r="AT1857" s="415"/>
      <c r="AU1857" s="174"/>
      <c r="AV1857" s="437"/>
      <c r="AW1857" s="523"/>
      <c r="AX1857" s="524"/>
      <c r="AY1857" s="422"/>
      <c r="AZ1857" s="524"/>
      <c r="BA1857" s="524"/>
      <c r="BB1857" s="422"/>
      <c r="BC1857" s="524"/>
      <c r="BD1857" s="523"/>
      <c r="BE1857" s="524"/>
      <c r="BF1857" s="524"/>
      <c r="BG1857" s="426">
        <f t="shared" si="37"/>
        <v>0</v>
      </c>
      <c r="BH1857" s="426">
        <f t="shared" si="38"/>
        <v>0</v>
      </c>
      <c r="BI1857" s="426">
        <f t="shared" si="39"/>
        <v>0</v>
      </c>
      <c r="BJ1857" s="426">
        <f t="shared" si="40"/>
        <v>0</v>
      </c>
      <c r="BK1857" s="425" t="b">
        <f t="shared" si="41"/>
        <v>0</v>
      </c>
    </row>
    <row r="1858" spans="1:63" ht="15.75" customHeight="1">
      <c r="A1858" s="174"/>
      <c r="B1858" s="174"/>
      <c r="C1858" s="174"/>
      <c r="D1858" s="63"/>
      <c r="E1858" s="63"/>
      <c r="F1858" s="174"/>
      <c r="G1858" s="174"/>
      <c r="H1858" s="174"/>
      <c r="I1858" s="174"/>
      <c r="J1858" s="174"/>
      <c r="K1858" s="174"/>
      <c r="L1858" s="174"/>
      <c r="M1858" s="174"/>
      <c r="N1858" s="174"/>
      <c r="O1858" s="63"/>
      <c r="P1858" s="63"/>
      <c r="Q1858" s="174"/>
      <c r="R1858" s="63"/>
      <c r="S1858" s="174"/>
      <c r="T1858" s="174"/>
      <c r="U1858" s="174"/>
      <c r="V1858" s="63"/>
      <c r="W1858" s="174"/>
      <c r="X1858" s="174"/>
      <c r="Y1858" s="429"/>
      <c r="Z1858" s="63"/>
      <c r="AA1858" s="63"/>
      <c r="AB1858" s="63"/>
      <c r="AC1858" s="63"/>
      <c r="AD1858" s="174"/>
      <c r="AE1858" s="174"/>
      <c r="AF1858" s="466"/>
      <c r="AG1858" s="174"/>
      <c r="AH1858" s="174"/>
      <c r="AI1858" s="174"/>
      <c r="AJ1858" s="174"/>
      <c r="AK1858" s="174"/>
      <c r="AL1858" s="174"/>
      <c r="AM1858" s="174"/>
      <c r="AN1858" s="174"/>
      <c r="AO1858" s="174"/>
      <c r="AP1858" s="174"/>
      <c r="AQ1858" s="174"/>
      <c r="AR1858" s="174"/>
      <c r="AS1858" s="174"/>
      <c r="AT1858" s="415"/>
      <c r="AU1858" s="174"/>
      <c r="AV1858" s="437"/>
      <c r="AW1858" s="523"/>
      <c r="AX1858" s="524"/>
      <c r="AY1858" s="422"/>
      <c r="AZ1858" s="524"/>
      <c r="BA1858" s="524"/>
      <c r="BB1858" s="422"/>
      <c r="BC1858" s="524"/>
      <c r="BD1858" s="523"/>
      <c r="BE1858" s="524"/>
      <c r="BF1858" s="524"/>
      <c r="BG1858" s="426">
        <f t="shared" si="37"/>
        <v>0</v>
      </c>
      <c r="BH1858" s="426">
        <f t="shared" si="38"/>
        <v>0</v>
      </c>
      <c r="BI1858" s="426">
        <f t="shared" si="39"/>
        <v>0</v>
      </c>
      <c r="BJ1858" s="426">
        <f t="shared" si="40"/>
        <v>0</v>
      </c>
      <c r="BK1858" s="425" t="b">
        <f t="shared" si="41"/>
        <v>0</v>
      </c>
    </row>
    <row r="1859" spans="1:63" ht="15.75" customHeight="1">
      <c r="A1859" s="174"/>
      <c r="B1859" s="174"/>
      <c r="C1859" s="174"/>
      <c r="D1859" s="63"/>
      <c r="E1859" s="63"/>
      <c r="F1859" s="174"/>
      <c r="G1859" s="174"/>
      <c r="H1859" s="174"/>
      <c r="I1859" s="174"/>
      <c r="J1859" s="174"/>
      <c r="K1859" s="174"/>
      <c r="L1859" s="174"/>
      <c r="M1859" s="174"/>
      <c r="N1859" s="174"/>
      <c r="O1859" s="63"/>
      <c r="P1859" s="63"/>
      <c r="Q1859" s="174"/>
      <c r="R1859" s="63"/>
      <c r="S1859" s="174"/>
      <c r="T1859" s="174"/>
      <c r="U1859" s="174"/>
      <c r="V1859" s="63"/>
      <c r="W1859" s="174"/>
      <c r="X1859" s="174"/>
      <c r="Y1859" s="429"/>
      <c r="Z1859" s="63"/>
      <c r="AA1859" s="63"/>
      <c r="AB1859" s="63"/>
      <c r="AC1859" s="63"/>
      <c r="AD1859" s="174"/>
      <c r="AE1859" s="174"/>
      <c r="AF1859" s="466"/>
      <c r="AG1859" s="174"/>
      <c r="AH1859" s="174"/>
      <c r="AI1859" s="174"/>
      <c r="AJ1859" s="174"/>
      <c r="AK1859" s="174"/>
      <c r="AL1859" s="174"/>
      <c r="AM1859" s="174"/>
      <c r="AN1859" s="174"/>
      <c r="AO1859" s="174"/>
      <c r="AP1859" s="174"/>
      <c r="AQ1859" s="174"/>
      <c r="AR1859" s="174"/>
      <c r="AS1859" s="174"/>
      <c r="AT1859" s="415"/>
      <c r="AU1859" s="174"/>
      <c r="AV1859" s="437"/>
      <c r="AW1859" s="523"/>
      <c r="AX1859" s="524"/>
      <c r="AY1859" s="422"/>
      <c r="AZ1859" s="524"/>
      <c r="BA1859" s="524"/>
      <c r="BB1859" s="422"/>
      <c r="BC1859" s="524"/>
      <c r="BD1859" s="523"/>
      <c r="BE1859" s="524"/>
      <c r="BF1859" s="524"/>
      <c r="BG1859" s="426">
        <f t="shared" si="37"/>
        <v>0</v>
      </c>
      <c r="BH1859" s="426">
        <f t="shared" si="38"/>
        <v>0</v>
      </c>
      <c r="BI1859" s="426">
        <f t="shared" si="39"/>
        <v>0</v>
      </c>
      <c r="BJ1859" s="426">
        <f t="shared" si="40"/>
        <v>0</v>
      </c>
      <c r="BK1859" s="425" t="b">
        <f t="shared" si="41"/>
        <v>0</v>
      </c>
    </row>
    <row r="1860" spans="1:63" ht="15.75" customHeight="1">
      <c r="A1860" s="174"/>
      <c r="B1860" s="174"/>
      <c r="C1860" s="174"/>
      <c r="D1860" s="63"/>
      <c r="E1860" s="63"/>
      <c r="F1860" s="174"/>
      <c r="G1860" s="174"/>
      <c r="H1860" s="174"/>
      <c r="I1860" s="174"/>
      <c r="J1860" s="174"/>
      <c r="K1860" s="174"/>
      <c r="L1860" s="174"/>
      <c r="M1860" s="174"/>
      <c r="N1860" s="174"/>
      <c r="O1860" s="63"/>
      <c r="P1860" s="63"/>
      <c r="Q1860" s="174"/>
      <c r="R1860" s="63"/>
      <c r="S1860" s="174"/>
      <c r="T1860" s="174"/>
      <c r="U1860" s="174"/>
      <c r="V1860" s="63"/>
      <c r="W1860" s="174"/>
      <c r="X1860" s="174"/>
      <c r="Y1860" s="429"/>
      <c r="Z1860" s="63"/>
      <c r="AA1860" s="63"/>
      <c r="AB1860" s="63"/>
      <c r="AC1860" s="63"/>
      <c r="AD1860" s="174"/>
      <c r="AE1860" s="174"/>
      <c r="AF1860" s="466"/>
      <c r="AG1860" s="174"/>
      <c r="AH1860" s="174"/>
      <c r="AI1860" s="174"/>
      <c r="AJ1860" s="174"/>
      <c r="AK1860" s="174"/>
      <c r="AL1860" s="174"/>
      <c r="AM1860" s="174"/>
      <c r="AN1860" s="174"/>
      <c r="AO1860" s="174"/>
      <c r="AP1860" s="174"/>
      <c r="AQ1860" s="174"/>
      <c r="AR1860" s="174"/>
      <c r="AS1860" s="174"/>
      <c r="AT1860" s="415"/>
      <c r="AU1860" s="174"/>
      <c r="AV1860" s="437"/>
      <c r="AW1860" s="523"/>
      <c r="AX1860" s="524"/>
      <c r="AY1860" s="422"/>
      <c r="AZ1860" s="524"/>
      <c r="BA1860" s="524"/>
      <c r="BB1860" s="422"/>
      <c r="BC1860" s="524"/>
      <c r="BD1860" s="523"/>
      <c r="BE1860" s="524"/>
      <c r="BF1860" s="524"/>
      <c r="BG1860" s="426">
        <f t="shared" si="37"/>
        <v>0</v>
      </c>
      <c r="BH1860" s="426">
        <f t="shared" si="38"/>
        <v>0</v>
      </c>
      <c r="BI1860" s="426">
        <f t="shared" si="39"/>
        <v>0</v>
      </c>
      <c r="BJ1860" s="426">
        <f t="shared" si="40"/>
        <v>0</v>
      </c>
      <c r="BK1860" s="425" t="b">
        <f t="shared" si="41"/>
        <v>0</v>
      </c>
    </row>
    <row r="1861" spans="1:63" ht="15.75" customHeight="1">
      <c r="A1861" s="174"/>
      <c r="B1861" s="174"/>
      <c r="C1861" s="174"/>
      <c r="D1861" s="63"/>
      <c r="E1861" s="63"/>
      <c r="F1861" s="174"/>
      <c r="G1861" s="174"/>
      <c r="H1861" s="174"/>
      <c r="I1861" s="174"/>
      <c r="J1861" s="174"/>
      <c r="K1861" s="174"/>
      <c r="L1861" s="174"/>
      <c r="M1861" s="174"/>
      <c r="N1861" s="174"/>
      <c r="O1861" s="63"/>
      <c r="P1861" s="63"/>
      <c r="Q1861" s="174"/>
      <c r="R1861" s="63"/>
      <c r="S1861" s="174"/>
      <c r="T1861" s="174"/>
      <c r="U1861" s="174"/>
      <c r="V1861" s="63"/>
      <c r="W1861" s="174"/>
      <c r="X1861" s="174"/>
      <c r="Y1861" s="429"/>
      <c r="Z1861" s="63"/>
      <c r="AA1861" s="63"/>
      <c r="AB1861" s="63"/>
      <c r="AC1861" s="63"/>
      <c r="AD1861" s="174"/>
      <c r="AE1861" s="174"/>
      <c r="AF1861" s="466"/>
      <c r="AG1861" s="174"/>
      <c r="AH1861" s="174"/>
      <c r="AI1861" s="174"/>
      <c r="AJ1861" s="174"/>
      <c r="AK1861" s="174"/>
      <c r="AL1861" s="174"/>
      <c r="AM1861" s="174"/>
      <c r="AN1861" s="174"/>
      <c r="AO1861" s="174"/>
      <c r="AP1861" s="174"/>
      <c r="AQ1861" s="174"/>
      <c r="AR1861" s="174"/>
      <c r="AS1861" s="174"/>
      <c r="AT1861" s="415"/>
      <c r="AU1861" s="174"/>
      <c r="AV1861" s="437"/>
      <c r="AW1861" s="523"/>
      <c r="AX1861" s="524"/>
      <c r="AY1861" s="422"/>
      <c r="AZ1861" s="524"/>
      <c r="BA1861" s="524"/>
      <c r="BB1861" s="422"/>
      <c r="BC1861" s="524"/>
      <c r="BD1861" s="523"/>
      <c r="BE1861" s="524"/>
      <c r="BF1861" s="524"/>
      <c r="BG1861" s="426">
        <f t="shared" si="37"/>
        <v>0</v>
      </c>
      <c r="BH1861" s="426">
        <f t="shared" si="38"/>
        <v>0</v>
      </c>
      <c r="BI1861" s="426">
        <f t="shared" si="39"/>
        <v>0</v>
      </c>
      <c r="BJ1861" s="426">
        <f t="shared" si="40"/>
        <v>0</v>
      </c>
      <c r="BK1861" s="425" t="b">
        <f t="shared" si="41"/>
        <v>0</v>
      </c>
    </row>
    <row r="1862" spans="1:63" ht="15.75" customHeight="1">
      <c r="A1862" s="174"/>
      <c r="B1862" s="174"/>
      <c r="C1862" s="174"/>
      <c r="D1862" s="63"/>
      <c r="E1862" s="63"/>
      <c r="F1862" s="174"/>
      <c r="G1862" s="174"/>
      <c r="H1862" s="174"/>
      <c r="I1862" s="174"/>
      <c r="J1862" s="174"/>
      <c r="K1862" s="174"/>
      <c r="L1862" s="174"/>
      <c r="M1862" s="174"/>
      <c r="N1862" s="174"/>
      <c r="O1862" s="63"/>
      <c r="P1862" s="63"/>
      <c r="Q1862" s="174"/>
      <c r="R1862" s="63"/>
      <c r="S1862" s="174"/>
      <c r="T1862" s="174"/>
      <c r="U1862" s="174"/>
      <c r="V1862" s="63"/>
      <c r="W1862" s="174"/>
      <c r="X1862" s="174"/>
      <c r="Y1862" s="429"/>
      <c r="Z1862" s="63"/>
      <c r="AA1862" s="63"/>
      <c r="AB1862" s="63"/>
      <c r="AC1862" s="63"/>
      <c r="AD1862" s="174"/>
      <c r="AE1862" s="174"/>
      <c r="AF1862" s="466"/>
      <c r="AG1862" s="174"/>
      <c r="AH1862" s="174"/>
      <c r="AI1862" s="174"/>
      <c r="AJ1862" s="174"/>
      <c r="AK1862" s="174"/>
      <c r="AL1862" s="174"/>
      <c r="AM1862" s="174"/>
      <c r="AN1862" s="174"/>
      <c r="AO1862" s="174"/>
      <c r="AP1862" s="174"/>
      <c r="AQ1862" s="174"/>
      <c r="AR1862" s="174"/>
      <c r="AS1862" s="174"/>
      <c r="AT1862" s="415"/>
      <c r="AU1862" s="174"/>
      <c r="AV1862" s="437"/>
      <c r="AW1862" s="523"/>
      <c r="AX1862" s="524"/>
      <c r="AY1862" s="422"/>
      <c r="AZ1862" s="524"/>
      <c r="BA1862" s="524"/>
      <c r="BB1862" s="422"/>
      <c r="BC1862" s="524"/>
      <c r="BD1862" s="523"/>
      <c r="BE1862" s="524"/>
      <c r="BF1862" s="524"/>
      <c r="BG1862" s="426">
        <f t="shared" si="37"/>
        <v>0</v>
      </c>
      <c r="BH1862" s="426">
        <f t="shared" si="38"/>
        <v>0</v>
      </c>
      <c r="BI1862" s="426">
        <f t="shared" si="39"/>
        <v>0</v>
      </c>
      <c r="BJ1862" s="426">
        <f t="shared" si="40"/>
        <v>0</v>
      </c>
      <c r="BK1862" s="425" t="b">
        <f t="shared" si="41"/>
        <v>0</v>
      </c>
    </row>
    <row r="1863" spans="1:63" ht="15.75" customHeight="1">
      <c r="A1863" s="174"/>
      <c r="B1863" s="174"/>
      <c r="C1863" s="174"/>
      <c r="D1863" s="63"/>
      <c r="E1863" s="63"/>
      <c r="F1863" s="174"/>
      <c r="G1863" s="174"/>
      <c r="H1863" s="174"/>
      <c r="I1863" s="174"/>
      <c r="J1863" s="174"/>
      <c r="K1863" s="174"/>
      <c r="L1863" s="174"/>
      <c r="M1863" s="174"/>
      <c r="N1863" s="174"/>
      <c r="O1863" s="63"/>
      <c r="P1863" s="63"/>
      <c r="Q1863" s="174"/>
      <c r="R1863" s="63"/>
      <c r="S1863" s="174"/>
      <c r="T1863" s="174"/>
      <c r="U1863" s="174"/>
      <c r="V1863" s="63"/>
      <c r="W1863" s="174"/>
      <c r="X1863" s="174"/>
      <c r="Y1863" s="429"/>
      <c r="Z1863" s="63"/>
      <c r="AA1863" s="63"/>
      <c r="AB1863" s="63"/>
      <c r="AC1863" s="63"/>
      <c r="AD1863" s="174"/>
      <c r="AE1863" s="174"/>
      <c r="AF1863" s="466"/>
      <c r="AG1863" s="174"/>
      <c r="AH1863" s="174"/>
      <c r="AI1863" s="174"/>
      <c r="AJ1863" s="174"/>
      <c r="AK1863" s="174"/>
      <c r="AL1863" s="174"/>
      <c r="AM1863" s="174"/>
      <c r="AN1863" s="174"/>
      <c r="AO1863" s="174"/>
      <c r="AP1863" s="174"/>
      <c r="AQ1863" s="174"/>
      <c r="AR1863" s="174"/>
      <c r="AS1863" s="174"/>
      <c r="AT1863" s="415"/>
      <c r="AU1863" s="174"/>
      <c r="AV1863" s="437"/>
      <c r="AW1863" s="523"/>
      <c r="AX1863" s="524"/>
      <c r="AY1863" s="422"/>
      <c r="AZ1863" s="524"/>
      <c r="BA1863" s="524"/>
      <c r="BB1863" s="422"/>
      <c r="BC1863" s="524"/>
      <c r="BD1863" s="523"/>
      <c r="BE1863" s="524"/>
      <c r="BF1863" s="524"/>
      <c r="BG1863" s="426">
        <f t="shared" si="37"/>
        <v>0</v>
      </c>
      <c r="BH1863" s="426">
        <f t="shared" si="38"/>
        <v>0</v>
      </c>
      <c r="BI1863" s="426">
        <f t="shared" si="39"/>
        <v>0</v>
      </c>
      <c r="BJ1863" s="426">
        <f t="shared" si="40"/>
        <v>0</v>
      </c>
      <c r="BK1863" s="425" t="b">
        <f t="shared" si="41"/>
        <v>0</v>
      </c>
    </row>
    <row r="1864" spans="1:63" ht="15.75" customHeight="1">
      <c r="A1864" s="174"/>
      <c r="B1864" s="174"/>
      <c r="C1864" s="174"/>
      <c r="D1864" s="63"/>
      <c r="E1864" s="63"/>
      <c r="F1864" s="174"/>
      <c r="G1864" s="174"/>
      <c r="H1864" s="174"/>
      <c r="I1864" s="174"/>
      <c r="J1864" s="174"/>
      <c r="K1864" s="174"/>
      <c r="L1864" s="174"/>
      <c r="M1864" s="174"/>
      <c r="N1864" s="174"/>
      <c r="O1864" s="63"/>
      <c r="P1864" s="63"/>
      <c r="Q1864" s="174"/>
      <c r="R1864" s="63"/>
      <c r="S1864" s="174"/>
      <c r="T1864" s="174"/>
      <c r="U1864" s="174"/>
      <c r="V1864" s="63"/>
      <c r="W1864" s="174"/>
      <c r="X1864" s="174"/>
      <c r="Y1864" s="429"/>
      <c r="Z1864" s="63"/>
      <c r="AA1864" s="63"/>
      <c r="AB1864" s="63"/>
      <c r="AC1864" s="63"/>
      <c r="AD1864" s="174"/>
      <c r="AE1864" s="174"/>
      <c r="AF1864" s="466"/>
      <c r="AG1864" s="174"/>
      <c r="AH1864" s="174"/>
      <c r="AI1864" s="174"/>
      <c r="AJ1864" s="174"/>
      <c r="AK1864" s="174"/>
      <c r="AL1864" s="174"/>
      <c r="AM1864" s="174"/>
      <c r="AN1864" s="174"/>
      <c r="AO1864" s="174"/>
      <c r="AP1864" s="174"/>
      <c r="AQ1864" s="174"/>
      <c r="AR1864" s="174"/>
      <c r="AS1864" s="174"/>
      <c r="AT1864" s="415"/>
      <c r="AU1864" s="174"/>
      <c r="AV1864" s="437"/>
      <c r="AW1864" s="523"/>
      <c r="AX1864" s="524"/>
      <c r="AY1864" s="422"/>
      <c r="AZ1864" s="524"/>
      <c r="BA1864" s="524"/>
      <c r="BB1864" s="422"/>
      <c r="BC1864" s="524"/>
      <c r="BD1864" s="523"/>
      <c r="BE1864" s="524"/>
      <c r="BF1864" s="524"/>
      <c r="BG1864" s="426">
        <f t="shared" si="37"/>
        <v>0</v>
      </c>
      <c r="BH1864" s="426">
        <f t="shared" si="38"/>
        <v>0</v>
      </c>
      <c r="BI1864" s="426">
        <f t="shared" si="39"/>
        <v>0</v>
      </c>
      <c r="BJ1864" s="426">
        <f t="shared" si="40"/>
        <v>0</v>
      </c>
      <c r="BK1864" s="425" t="b">
        <f t="shared" si="41"/>
        <v>0</v>
      </c>
    </row>
    <row r="1865" spans="1:63" ht="15.75" customHeight="1">
      <c r="A1865" s="174"/>
      <c r="B1865" s="174"/>
      <c r="C1865" s="174"/>
      <c r="D1865" s="63"/>
      <c r="E1865" s="63"/>
      <c r="F1865" s="174"/>
      <c r="G1865" s="174"/>
      <c r="H1865" s="174"/>
      <c r="I1865" s="174"/>
      <c r="J1865" s="174"/>
      <c r="K1865" s="174"/>
      <c r="L1865" s="174"/>
      <c r="M1865" s="174"/>
      <c r="N1865" s="174"/>
      <c r="O1865" s="63"/>
      <c r="P1865" s="63"/>
      <c r="Q1865" s="174"/>
      <c r="R1865" s="63"/>
      <c r="S1865" s="174"/>
      <c r="T1865" s="174"/>
      <c r="U1865" s="174"/>
      <c r="V1865" s="63"/>
      <c r="W1865" s="174"/>
      <c r="X1865" s="174"/>
      <c r="Y1865" s="429"/>
      <c r="Z1865" s="63"/>
      <c r="AA1865" s="63"/>
      <c r="AB1865" s="63"/>
      <c r="AC1865" s="63"/>
      <c r="AD1865" s="174"/>
      <c r="AE1865" s="174"/>
      <c r="AF1865" s="466"/>
      <c r="AG1865" s="174"/>
      <c r="AH1865" s="174"/>
      <c r="AI1865" s="174"/>
      <c r="AJ1865" s="174"/>
      <c r="AK1865" s="174"/>
      <c r="AL1865" s="174"/>
      <c r="AM1865" s="174"/>
      <c r="AN1865" s="174"/>
      <c r="AO1865" s="174"/>
      <c r="AP1865" s="174"/>
      <c r="AQ1865" s="174"/>
      <c r="AR1865" s="174"/>
      <c r="AS1865" s="174"/>
      <c r="AT1865" s="415"/>
      <c r="AU1865" s="174"/>
      <c r="AV1865" s="437"/>
      <c r="AW1865" s="523"/>
      <c r="AX1865" s="524"/>
      <c r="AY1865" s="422"/>
      <c r="AZ1865" s="524"/>
      <c r="BA1865" s="524"/>
      <c r="BB1865" s="422"/>
      <c r="BC1865" s="524"/>
      <c r="BD1865" s="523"/>
      <c r="BE1865" s="524"/>
      <c r="BF1865" s="524"/>
      <c r="BG1865" s="426">
        <f t="shared" si="37"/>
        <v>0</v>
      </c>
      <c r="BH1865" s="426">
        <f t="shared" si="38"/>
        <v>0</v>
      </c>
      <c r="BI1865" s="426">
        <f t="shared" si="39"/>
        <v>0</v>
      </c>
      <c r="BJ1865" s="426">
        <f t="shared" si="40"/>
        <v>0</v>
      </c>
      <c r="BK1865" s="425" t="b">
        <f t="shared" si="41"/>
        <v>0</v>
      </c>
    </row>
    <row r="1866" spans="1:63" ht="15.75" customHeight="1">
      <c r="A1866" s="174"/>
      <c r="B1866" s="174"/>
      <c r="C1866" s="174"/>
      <c r="D1866" s="63"/>
      <c r="E1866" s="63"/>
      <c r="F1866" s="174"/>
      <c r="G1866" s="174"/>
      <c r="H1866" s="174"/>
      <c r="I1866" s="174"/>
      <c r="J1866" s="174"/>
      <c r="K1866" s="174"/>
      <c r="L1866" s="174"/>
      <c r="M1866" s="174"/>
      <c r="N1866" s="174"/>
      <c r="O1866" s="63"/>
      <c r="P1866" s="63"/>
      <c r="Q1866" s="174"/>
      <c r="R1866" s="63"/>
      <c r="S1866" s="174"/>
      <c r="T1866" s="174"/>
      <c r="U1866" s="174"/>
      <c r="V1866" s="63"/>
      <c r="W1866" s="174"/>
      <c r="X1866" s="174"/>
      <c r="Y1866" s="429"/>
      <c r="Z1866" s="63"/>
      <c r="AA1866" s="63"/>
      <c r="AB1866" s="63"/>
      <c r="AC1866" s="63"/>
      <c r="AD1866" s="174"/>
      <c r="AE1866" s="174"/>
      <c r="AF1866" s="466"/>
      <c r="AG1866" s="174"/>
      <c r="AH1866" s="174"/>
      <c r="AI1866" s="174"/>
      <c r="AJ1866" s="174"/>
      <c r="AK1866" s="174"/>
      <c r="AL1866" s="174"/>
      <c r="AM1866" s="174"/>
      <c r="AN1866" s="174"/>
      <c r="AO1866" s="174"/>
      <c r="AP1866" s="174"/>
      <c r="AQ1866" s="174"/>
      <c r="AR1866" s="174"/>
      <c r="AS1866" s="174"/>
      <c r="AT1866" s="415"/>
      <c r="AU1866" s="174"/>
      <c r="AV1866" s="437"/>
      <c r="AW1866" s="523"/>
      <c r="AX1866" s="524"/>
      <c r="AY1866" s="422"/>
      <c r="AZ1866" s="524"/>
      <c r="BA1866" s="524"/>
      <c r="BB1866" s="422"/>
      <c r="BC1866" s="524"/>
      <c r="BD1866" s="523"/>
      <c r="BE1866" s="524"/>
      <c r="BF1866" s="524"/>
      <c r="BG1866" s="426">
        <f t="shared" si="37"/>
        <v>0</v>
      </c>
      <c r="BH1866" s="426">
        <f t="shared" si="38"/>
        <v>0</v>
      </c>
      <c r="BI1866" s="426">
        <f t="shared" si="39"/>
        <v>0</v>
      </c>
      <c r="BJ1866" s="426">
        <f t="shared" si="40"/>
        <v>0</v>
      </c>
      <c r="BK1866" s="425" t="b">
        <f t="shared" si="41"/>
        <v>0</v>
      </c>
    </row>
    <row r="1867" spans="1:63" ht="15.75" customHeight="1">
      <c r="A1867" s="174"/>
      <c r="B1867" s="174"/>
      <c r="C1867" s="174"/>
      <c r="D1867" s="63"/>
      <c r="E1867" s="63"/>
      <c r="F1867" s="174"/>
      <c r="G1867" s="174"/>
      <c r="H1867" s="174"/>
      <c r="I1867" s="174"/>
      <c r="J1867" s="174"/>
      <c r="K1867" s="174"/>
      <c r="L1867" s="174"/>
      <c r="M1867" s="174"/>
      <c r="N1867" s="174"/>
      <c r="O1867" s="63"/>
      <c r="P1867" s="63"/>
      <c r="Q1867" s="174"/>
      <c r="R1867" s="63"/>
      <c r="S1867" s="174"/>
      <c r="T1867" s="174"/>
      <c r="U1867" s="174"/>
      <c r="V1867" s="63"/>
      <c r="W1867" s="174"/>
      <c r="X1867" s="174"/>
      <c r="Y1867" s="429"/>
      <c r="Z1867" s="63"/>
      <c r="AA1867" s="63"/>
      <c r="AB1867" s="63"/>
      <c r="AC1867" s="63"/>
      <c r="AD1867" s="174"/>
      <c r="AE1867" s="174"/>
      <c r="AF1867" s="466"/>
      <c r="AG1867" s="174"/>
      <c r="AH1867" s="174"/>
      <c r="AI1867" s="174"/>
      <c r="AJ1867" s="174"/>
      <c r="AK1867" s="174"/>
      <c r="AL1867" s="174"/>
      <c r="AM1867" s="174"/>
      <c r="AN1867" s="174"/>
      <c r="AO1867" s="174"/>
      <c r="AP1867" s="174"/>
      <c r="AQ1867" s="174"/>
      <c r="AR1867" s="174"/>
      <c r="AS1867" s="174"/>
      <c r="AT1867" s="415"/>
      <c r="AU1867" s="174"/>
      <c r="AV1867" s="437"/>
      <c r="AW1867" s="523"/>
      <c r="AX1867" s="524"/>
      <c r="AY1867" s="422"/>
      <c r="AZ1867" s="524"/>
      <c r="BA1867" s="524"/>
      <c r="BB1867" s="422"/>
      <c r="BC1867" s="524"/>
      <c r="BD1867" s="523"/>
      <c r="BE1867" s="524"/>
      <c r="BF1867" s="524"/>
      <c r="BG1867" s="426">
        <f t="shared" si="37"/>
        <v>0</v>
      </c>
      <c r="BH1867" s="426">
        <f t="shared" si="38"/>
        <v>0</v>
      </c>
      <c r="BI1867" s="426">
        <f t="shared" si="39"/>
        <v>0</v>
      </c>
      <c r="BJ1867" s="426">
        <f t="shared" si="40"/>
        <v>0</v>
      </c>
      <c r="BK1867" s="425" t="b">
        <f t="shared" si="41"/>
        <v>0</v>
      </c>
    </row>
    <row r="1868" spans="1:63" ht="15.75" customHeight="1">
      <c r="A1868" s="174"/>
      <c r="B1868" s="174"/>
      <c r="C1868" s="174"/>
      <c r="D1868" s="63"/>
      <c r="E1868" s="63"/>
      <c r="F1868" s="174"/>
      <c r="G1868" s="174"/>
      <c r="H1868" s="174"/>
      <c r="I1868" s="174"/>
      <c r="J1868" s="174"/>
      <c r="K1868" s="174"/>
      <c r="L1868" s="174"/>
      <c r="M1868" s="174"/>
      <c r="N1868" s="174"/>
      <c r="O1868" s="63"/>
      <c r="P1868" s="63"/>
      <c r="Q1868" s="174"/>
      <c r="R1868" s="63"/>
      <c r="S1868" s="174"/>
      <c r="T1868" s="174"/>
      <c r="U1868" s="174"/>
      <c r="V1868" s="63"/>
      <c r="W1868" s="174"/>
      <c r="X1868" s="174"/>
      <c r="Y1868" s="429"/>
      <c r="Z1868" s="63"/>
      <c r="AA1868" s="63"/>
      <c r="AB1868" s="63"/>
      <c r="AC1868" s="63"/>
      <c r="AD1868" s="174"/>
      <c r="AE1868" s="174"/>
      <c r="AF1868" s="466"/>
      <c r="AG1868" s="174"/>
      <c r="AH1868" s="174"/>
      <c r="AI1868" s="174"/>
      <c r="AJ1868" s="174"/>
      <c r="AK1868" s="174"/>
      <c r="AL1868" s="174"/>
      <c r="AM1868" s="174"/>
      <c r="AN1868" s="174"/>
      <c r="AO1868" s="174"/>
      <c r="AP1868" s="174"/>
      <c r="AQ1868" s="174"/>
      <c r="AR1868" s="174"/>
      <c r="AS1868" s="174"/>
      <c r="AT1868" s="415"/>
      <c r="AU1868" s="174"/>
      <c r="AV1868" s="437"/>
      <c r="AW1868" s="523"/>
      <c r="AX1868" s="524"/>
      <c r="AY1868" s="422"/>
      <c r="AZ1868" s="524"/>
      <c r="BA1868" s="524"/>
      <c r="BB1868" s="422"/>
      <c r="BC1868" s="524"/>
      <c r="BD1868" s="523"/>
      <c r="BE1868" s="524"/>
      <c r="BF1868" s="524"/>
      <c r="BG1868" s="426">
        <f t="shared" si="37"/>
        <v>0</v>
      </c>
      <c r="BH1868" s="426">
        <f t="shared" si="38"/>
        <v>0</v>
      </c>
      <c r="BI1868" s="426">
        <f t="shared" si="39"/>
        <v>0</v>
      </c>
      <c r="BJ1868" s="426">
        <f t="shared" si="40"/>
        <v>0</v>
      </c>
      <c r="BK1868" s="425" t="b">
        <f t="shared" si="41"/>
        <v>0</v>
      </c>
    </row>
    <row r="1869" spans="1:63" ht="15.75" customHeight="1">
      <c r="A1869" s="174"/>
      <c r="B1869" s="174"/>
      <c r="C1869" s="174"/>
      <c r="D1869" s="63"/>
      <c r="E1869" s="63"/>
      <c r="F1869" s="174"/>
      <c r="G1869" s="174"/>
      <c r="H1869" s="174"/>
      <c r="I1869" s="174"/>
      <c r="J1869" s="174"/>
      <c r="K1869" s="174"/>
      <c r="L1869" s="174"/>
      <c r="M1869" s="174"/>
      <c r="N1869" s="174"/>
      <c r="O1869" s="63"/>
      <c r="P1869" s="63"/>
      <c r="Q1869" s="174"/>
      <c r="R1869" s="63"/>
      <c r="S1869" s="174"/>
      <c r="T1869" s="174"/>
      <c r="U1869" s="174"/>
      <c r="V1869" s="63"/>
      <c r="W1869" s="174"/>
      <c r="X1869" s="174"/>
      <c r="Y1869" s="429"/>
      <c r="Z1869" s="63"/>
      <c r="AA1869" s="63"/>
      <c r="AB1869" s="63"/>
      <c r="AC1869" s="63"/>
      <c r="AD1869" s="174"/>
      <c r="AE1869" s="174"/>
      <c r="AF1869" s="466"/>
      <c r="AG1869" s="174"/>
      <c r="AH1869" s="174"/>
      <c r="AI1869" s="174"/>
      <c r="AJ1869" s="174"/>
      <c r="AK1869" s="174"/>
      <c r="AL1869" s="174"/>
      <c r="AM1869" s="174"/>
      <c r="AN1869" s="174"/>
      <c r="AO1869" s="174"/>
      <c r="AP1869" s="174"/>
      <c r="AQ1869" s="174"/>
      <c r="AR1869" s="174"/>
      <c r="AS1869" s="174"/>
      <c r="AT1869" s="415"/>
      <c r="AU1869" s="174"/>
      <c r="AV1869" s="437"/>
      <c r="AW1869" s="523"/>
      <c r="AX1869" s="524"/>
      <c r="AY1869" s="422"/>
      <c r="AZ1869" s="524"/>
      <c r="BA1869" s="524"/>
      <c r="BB1869" s="422"/>
      <c r="BC1869" s="524"/>
      <c r="BD1869" s="523"/>
      <c r="BE1869" s="524"/>
      <c r="BF1869" s="524"/>
      <c r="BG1869" s="426">
        <f t="shared" si="37"/>
        <v>0</v>
      </c>
      <c r="BH1869" s="426">
        <f t="shared" si="38"/>
        <v>0</v>
      </c>
      <c r="BI1869" s="426">
        <f t="shared" si="39"/>
        <v>0</v>
      </c>
      <c r="BJ1869" s="426">
        <f t="shared" si="40"/>
        <v>0</v>
      </c>
      <c r="BK1869" s="425" t="b">
        <f t="shared" si="41"/>
        <v>0</v>
      </c>
    </row>
    <row r="1870" spans="1:63" ht="15.75" customHeight="1">
      <c r="A1870" s="174"/>
      <c r="B1870" s="174"/>
      <c r="C1870" s="174"/>
      <c r="D1870" s="63"/>
      <c r="E1870" s="63"/>
      <c r="F1870" s="174"/>
      <c r="G1870" s="174"/>
      <c r="H1870" s="174"/>
      <c r="I1870" s="174"/>
      <c r="J1870" s="174"/>
      <c r="K1870" s="174"/>
      <c r="L1870" s="174"/>
      <c r="M1870" s="174"/>
      <c r="N1870" s="174"/>
      <c r="O1870" s="63"/>
      <c r="P1870" s="63"/>
      <c r="Q1870" s="174"/>
      <c r="R1870" s="63"/>
      <c r="S1870" s="174"/>
      <c r="T1870" s="174"/>
      <c r="U1870" s="174"/>
      <c r="V1870" s="63"/>
      <c r="W1870" s="174"/>
      <c r="X1870" s="174"/>
      <c r="Y1870" s="429"/>
      <c r="Z1870" s="63"/>
      <c r="AA1870" s="63"/>
      <c r="AB1870" s="63"/>
      <c r="AC1870" s="63"/>
      <c r="AD1870" s="174"/>
      <c r="AE1870" s="174"/>
      <c r="AF1870" s="466"/>
      <c r="AG1870" s="174"/>
      <c r="AH1870" s="174"/>
      <c r="AI1870" s="174"/>
      <c r="AJ1870" s="174"/>
      <c r="AK1870" s="174"/>
      <c r="AL1870" s="174"/>
      <c r="AM1870" s="174"/>
      <c r="AN1870" s="174"/>
      <c r="AO1870" s="174"/>
      <c r="AP1870" s="174"/>
      <c r="AQ1870" s="174"/>
      <c r="AR1870" s="174"/>
      <c r="AS1870" s="174"/>
      <c r="AT1870" s="415"/>
      <c r="AU1870" s="174"/>
      <c r="AV1870" s="437"/>
      <c r="AW1870" s="523"/>
      <c r="AX1870" s="524"/>
      <c r="AY1870" s="422"/>
      <c r="AZ1870" s="524"/>
      <c r="BA1870" s="524"/>
      <c r="BB1870" s="422"/>
      <c r="BC1870" s="524"/>
      <c r="BD1870" s="523"/>
      <c r="BE1870" s="524"/>
      <c r="BF1870" s="524"/>
      <c r="BG1870" s="426">
        <f t="shared" si="37"/>
        <v>0</v>
      </c>
      <c r="BH1870" s="426">
        <f t="shared" si="38"/>
        <v>0</v>
      </c>
      <c r="BI1870" s="426">
        <f t="shared" si="39"/>
        <v>0</v>
      </c>
      <c r="BJ1870" s="426">
        <f t="shared" si="40"/>
        <v>0</v>
      </c>
      <c r="BK1870" s="425" t="b">
        <f t="shared" si="41"/>
        <v>0</v>
      </c>
    </row>
    <row r="1871" spans="1:63" ht="15.75" customHeight="1">
      <c r="A1871" s="174"/>
      <c r="B1871" s="174"/>
      <c r="C1871" s="174"/>
      <c r="D1871" s="63"/>
      <c r="E1871" s="63"/>
      <c r="F1871" s="174"/>
      <c r="G1871" s="174"/>
      <c r="H1871" s="174"/>
      <c r="I1871" s="174"/>
      <c r="J1871" s="174"/>
      <c r="K1871" s="174"/>
      <c r="L1871" s="174"/>
      <c r="M1871" s="174"/>
      <c r="N1871" s="174"/>
      <c r="O1871" s="63"/>
      <c r="P1871" s="63"/>
      <c r="Q1871" s="174"/>
      <c r="R1871" s="63"/>
      <c r="S1871" s="174"/>
      <c r="T1871" s="174"/>
      <c r="U1871" s="174"/>
      <c r="V1871" s="63"/>
      <c r="W1871" s="174"/>
      <c r="X1871" s="174"/>
      <c r="Y1871" s="429"/>
      <c r="Z1871" s="63"/>
      <c r="AA1871" s="63"/>
      <c r="AB1871" s="63"/>
      <c r="AC1871" s="63"/>
      <c r="AD1871" s="174"/>
      <c r="AE1871" s="174"/>
      <c r="AF1871" s="466"/>
      <c r="AG1871" s="174"/>
      <c r="AH1871" s="174"/>
      <c r="AI1871" s="174"/>
      <c r="AJ1871" s="174"/>
      <c r="AK1871" s="174"/>
      <c r="AL1871" s="174"/>
      <c r="AM1871" s="174"/>
      <c r="AN1871" s="174"/>
      <c r="AO1871" s="174"/>
      <c r="AP1871" s="174"/>
      <c r="AQ1871" s="174"/>
      <c r="AR1871" s="174"/>
      <c r="AS1871" s="174"/>
      <c r="AT1871" s="415"/>
      <c r="AU1871" s="174"/>
      <c r="AV1871" s="437"/>
      <c r="AW1871" s="523"/>
      <c r="AX1871" s="524"/>
      <c r="AY1871" s="422"/>
      <c r="AZ1871" s="524"/>
      <c r="BA1871" s="524"/>
      <c r="BB1871" s="422"/>
      <c r="BC1871" s="524"/>
      <c r="BD1871" s="523"/>
      <c r="BE1871" s="524"/>
      <c r="BF1871" s="524"/>
      <c r="BG1871" s="426">
        <f t="shared" si="37"/>
        <v>0</v>
      </c>
      <c r="BH1871" s="426">
        <f t="shared" si="38"/>
        <v>0</v>
      </c>
      <c r="BI1871" s="426">
        <f t="shared" si="39"/>
        <v>0</v>
      </c>
      <c r="BJ1871" s="426">
        <f t="shared" si="40"/>
        <v>0</v>
      </c>
      <c r="BK1871" s="425" t="b">
        <f t="shared" si="41"/>
        <v>0</v>
      </c>
    </row>
    <row r="1872" spans="1:63" ht="15.75" customHeight="1">
      <c r="A1872" s="174"/>
      <c r="B1872" s="174"/>
      <c r="C1872" s="174"/>
      <c r="D1872" s="63"/>
      <c r="E1872" s="63"/>
      <c r="F1872" s="174"/>
      <c r="G1872" s="174"/>
      <c r="H1872" s="174"/>
      <c r="I1872" s="174"/>
      <c r="J1872" s="174"/>
      <c r="K1872" s="174"/>
      <c r="L1872" s="174"/>
      <c r="M1872" s="174"/>
      <c r="N1872" s="174"/>
      <c r="O1872" s="63"/>
      <c r="P1872" s="63"/>
      <c r="Q1872" s="174"/>
      <c r="R1872" s="63"/>
      <c r="S1872" s="174"/>
      <c r="T1872" s="174"/>
      <c r="U1872" s="174"/>
      <c r="V1872" s="63"/>
      <c r="W1872" s="174"/>
      <c r="X1872" s="174"/>
      <c r="Y1872" s="429"/>
      <c r="Z1872" s="63"/>
      <c r="AA1872" s="63"/>
      <c r="AB1872" s="63"/>
      <c r="AC1872" s="63"/>
      <c r="AD1872" s="174"/>
      <c r="AE1872" s="174"/>
      <c r="AF1872" s="466"/>
      <c r="AG1872" s="174"/>
      <c r="AH1872" s="174"/>
      <c r="AI1872" s="174"/>
      <c r="AJ1872" s="174"/>
      <c r="AK1872" s="174"/>
      <c r="AL1872" s="174"/>
      <c r="AM1872" s="174"/>
      <c r="AN1872" s="174"/>
      <c r="AO1872" s="174"/>
      <c r="AP1872" s="174"/>
      <c r="AQ1872" s="174"/>
      <c r="AR1872" s="174"/>
      <c r="AS1872" s="174"/>
      <c r="AT1872" s="415"/>
      <c r="AU1872" s="174"/>
      <c r="AV1872" s="437"/>
      <c r="AW1872" s="523"/>
      <c r="AX1872" s="524"/>
      <c r="AY1872" s="422"/>
      <c r="AZ1872" s="524"/>
      <c r="BA1872" s="524"/>
      <c r="BB1872" s="422"/>
      <c r="BC1872" s="524"/>
      <c r="BD1872" s="523"/>
      <c r="BE1872" s="524"/>
      <c r="BF1872" s="524"/>
      <c r="BG1872" s="426">
        <f t="shared" si="37"/>
        <v>0</v>
      </c>
      <c r="BH1872" s="426">
        <f t="shared" si="38"/>
        <v>0</v>
      </c>
      <c r="BI1872" s="426">
        <f t="shared" si="39"/>
        <v>0</v>
      </c>
      <c r="BJ1872" s="426">
        <f t="shared" si="40"/>
        <v>0</v>
      </c>
      <c r="BK1872" s="425" t="b">
        <f t="shared" si="41"/>
        <v>0</v>
      </c>
    </row>
    <row r="1873" spans="1:63" ht="15.75" customHeight="1">
      <c r="A1873" s="174"/>
      <c r="B1873" s="174"/>
      <c r="C1873" s="174"/>
      <c r="D1873" s="63"/>
      <c r="E1873" s="63"/>
      <c r="F1873" s="174"/>
      <c r="G1873" s="174"/>
      <c r="H1873" s="174"/>
      <c r="I1873" s="174"/>
      <c r="J1873" s="174"/>
      <c r="K1873" s="174"/>
      <c r="L1873" s="174"/>
      <c r="M1873" s="174"/>
      <c r="N1873" s="174"/>
      <c r="O1873" s="63"/>
      <c r="P1873" s="63"/>
      <c r="Q1873" s="174"/>
      <c r="R1873" s="63"/>
      <c r="S1873" s="174"/>
      <c r="T1873" s="174"/>
      <c r="U1873" s="174"/>
      <c r="V1873" s="63"/>
      <c r="W1873" s="174"/>
      <c r="X1873" s="174"/>
      <c r="Y1873" s="429"/>
      <c r="Z1873" s="63"/>
      <c r="AA1873" s="63"/>
      <c r="AB1873" s="63"/>
      <c r="AC1873" s="63"/>
      <c r="AD1873" s="174"/>
      <c r="AE1873" s="174"/>
      <c r="AF1873" s="466"/>
      <c r="AG1873" s="174"/>
      <c r="AH1873" s="174"/>
      <c r="AI1873" s="174"/>
      <c r="AJ1873" s="174"/>
      <c r="AK1873" s="174"/>
      <c r="AL1873" s="174"/>
      <c r="AM1873" s="174"/>
      <c r="AN1873" s="174"/>
      <c r="AO1873" s="174"/>
      <c r="AP1873" s="174"/>
      <c r="AQ1873" s="174"/>
      <c r="AR1873" s="174"/>
      <c r="AS1873" s="174"/>
      <c r="AT1873" s="415"/>
      <c r="AU1873" s="174"/>
      <c r="AV1873" s="437"/>
      <c r="AW1873" s="523"/>
      <c r="AX1873" s="524"/>
      <c r="AY1873" s="422"/>
      <c r="AZ1873" s="524"/>
      <c r="BA1873" s="524"/>
      <c r="BB1873" s="422"/>
      <c r="BC1873" s="524"/>
      <c r="BD1873" s="523"/>
      <c r="BE1873" s="524"/>
      <c r="BF1873" s="524"/>
      <c r="BG1873" s="426">
        <f t="shared" si="37"/>
        <v>0</v>
      </c>
      <c r="BH1873" s="426">
        <f t="shared" si="38"/>
        <v>0</v>
      </c>
      <c r="BI1873" s="426">
        <f t="shared" si="39"/>
        <v>0</v>
      </c>
      <c r="BJ1873" s="426">
        <f t="shared" si="40"/>
        <v>0</v>
      </c>
      <c r="BK1873" s="425" t="b">
        <f t="shared" si="41"/>
        <v>0</v>
      </c>
    </row>
    <row r="1874" spans="1:63" ht="15.75" customHeight="1">
      <c r="A1874" s="174"/>
      <c r="B1874" s="174"/>
      <c r="C1874" s="174"/>
      <c r="D1874" s="63"/>
      <c r="E1874" s="63"/>
      <c r="F1874" s="174"/>
      <c r="G1874" s="174"/>
      <c r="H1874" s="174"/>
      <c r="I1874" s="174"/>
      <c r="J1874" s="174"/>
      <c r="K1874" s="174"/>
      <c r="L1874" s="174"/>
      <c r="M1874" s="174"/>
      <c r="N1874" s="174"/>
      <c r="O1874" s="63"/>
      <c r="P1874" s="63"/>
      <c r="Q1874" s="174"/>
      <c r="R1874" s="63"/>
      <c r="S1874" s="174"/>
      <c r="T1874" s="174"/>
      <c r="U1874" s="174"/>
      <c r="V1874" s="63"/>
      <c r="W1874" s="174"/>
      <c r="X1874" s="174"/>
      <c r="Y1874" s="429"/>
      <c r="Z1874" s="63"/>
      <c r="AA1874" s="63"/>
      <c r="AB1874" s="63"/>
      <c r="AC1874" s="63"/>
      <c r="AD1874" s="174"/>
      <c r="AE1874" s="174"/>
      <c r="AF1874" s="466"/>
      <c r="AG1874" s="174"/>
      <c r="AH1874" s="174"/>
      <c r="AI1874" s="174"/>
      <c r="AJ1874" s="174"/>
      <c r="AK1874" s="174"/>
      <c r="AL1874" s="174"/>
      <c r="AM1874" s="174"/>
      <c r="AN1874" s="174"/>
      <c r="AO1874" s="174"/>
      <c r="AP1874" s="174"/>
      <c r="AQ1874" s="174"/>
      <c r="AR1874" s="174"/>
      <c r="AS1874" s="174"/>
      <c r="AT1874" s="415"/>
      <c r="AU1874" s="174"/>
      <c r="AV1874" s="437"/>
      <c r="AW1874" s="523"/>
      <c r="AX1874" s="524"/>
      <c r="AY1874" s="422"/>
      <c r="AZ1874" s="524"/>
      <c r="BA1874" s="524"/>
      <c r="BB1874" s="422"/>
      <c r="BC1874" s="524"/>
      <c r="BD1874" s="523"/>
      <c r="BE1874" s="524"/>
      <c r="BF1874" s="524"/>
      <c r="BG1874" s="426">
        <f t="shared" si="37"/>
        <v>0</v>
      </c>
      <c r="BH1874" s="426">
        <f t="shared" si="38"/>
        <v>0</v>
      </c>
      <c r="BI1874" s="426">
        <f t="shared" si="39"/>
        <v>0</v>
      </c>
      <c r="BJ1874" s="426">
        <f t="shared" si="40"/>
        <v>0</v>
      </c>
      <c r="BK1874" s="425" t="b">
        <f t="shared" si="41"/>
        <v>0</v>
      </c>
    </row>
    <row r="1875" spans="1:63" ht="15.75" customHeight="1">
      <c r="A1875" s="174"/>
      <c r="B1875" s="174"/>
      <c r="C1875" s="174"/>
      <c r="D1875" s="63"/>
      <c r="E1875" s="63"/>
      <c r="F1875" s="174"/>
      <c r="G1875" s="174"/>
      <c r="H1875" s="174"/>
      <c r="I1875" s="174"/>
      <c r="J1875" s="174"/>
      <c r="K1875" s="174"/>
      <c r="L1875" s="174"/>
      <c r="M1875" s="174"/>
      <c r="N1875" s="174"/>
      <c r="O1875" s="63"/>
      <c r="P1875" s="63"/>
      <c r="Q1875" s="174"/>
      <c r="R1875" s="63"/>
      <c r="S1875" s="174"/>
      <c r="T1875" s="174"/>
      <c r="U1875" s="174"/>
      <c r="V1875" s="63"/>
      <c r="W1875" s="174"/>
      <c r="X1875" s="174"/>
      <c r="Y1875" s="429"/>
      <c r="Z1875" s="63"/>
      <c r="AA1875" s="63"/>
      <c r="AB1875" s="63"/>
      <c r="AC1875" s="63"/>
      <c r="AD1875" s="174"/>
      <c r="AE1875" s="174"/>
      <c r="AF1875" s="466"/>
      <c r="AG1875" s="174"/>
      <c r="AH1875" s="174"/>
      <c r="AI1875" s="174"/>
      <c r="AJ1875" s="174"/>
      <c r="AK1875" s="174"/>
      <c r="AL1875" s="174"/>
      <c r="AM1875" s="174"/>
      <c r="AN1875" s="174"/>
      <c r="AO1875" s="174"/>
      <c r="AP1875" s="174"/>
      <c r="AQ1875" s="174"/>
      <c r="AR1875" s="174"/>
      <c r="AS1875" s="174"/>
      <c r="AT1875" s="415"/>
      <c r="AU1875" s="174"/>
      <c r="AV1875" s="437"/>
      <c r="AW1875" s="523"/>
      <c r="AX1875" s="524"/>
      <c r="AY1875" s="422"/>
      <c r="AZ1875" s="524"/>
      <c r="BA1875" s="524"/>
      <c r="BB1875" s="422"/>
      <c r="BC1875" s="524"/>
      <c r="BD1875" s="523"/>
      <c r="BE1875" s="524"/>
      <c r="BF1875" s="524"/>
      <c r="BG1875" s="426">
        <f t="shared" si="37"/>
        <v>0</v>
      </c>
      <c r="BH1875" s="426">
        <f t="shared" si="38"/>
        <v>0</v>
      </c>
      <c r="BI1875" s="426">
        <f t="shared" si="39"/>
        <v>0</v>
      </c>
      <c r="BJ1875" s="426">
        <f t="shared" si="40"/>
        <v>0</v>
      </c>
      <c r="BK1875" s="425" t="b">
        <f t="shared" si="41"/>
        <v>0</v>
      </c>
    </row>
    <row r="1876" spans="1:63" ht="15.75" customHeight="1">
      <c r="A1876" s="174"/>
      <c r="B1876" s="174"/>
      <c r="C1876" s="174"/>
      <c r="D1876" s="63"/>
      <c r="E1876" s="63"/>
      <c r="F1876" s="174"/>
      <c r="G1876" s="174"/>
      <c r="H1876" s="174"/>
      <c r="I1876" s="174"/>
      <c r="J1876" s="174"/>
      <c r="K1876" s="174"/>
      <c r="L1876" s="174"/>
      <c r="M1876" s="174"/>
      <c r="N1876" s="174"/>
      <c r="O1876" s="63"/>
      <c r="P1876" s="63"/>
      <c r="Q1876" s="174"/>
      <c r="R1876" s="63"/>
      <c r="S1876" s="174"/>
      <c r="T1876" s="174"/>
      <c r="U1876" s="174"/>
      <c r="V1876" s="63"/>
      <c r="W1876" s="174"/>
      <c r="X1876" s="174"/>
      <c r="Y1876" s="429"/>
      <c r="Z1876" s="63"/>
      <c r="AA1876" s="63"/>
      <c r="AB1876" s="63"/>
      <c r="AC1876" s="63"/>
      <c r="AD1876" s="174"/>
      <c r="AE1876" s="174"/>
      <c r="AF1876" s="466"/>
      <c r="AG1876" s="174"/>
      <c r="AH1876" s="174"/>
      <c r="AI1876" s="174"/>
      <c r="AJ1876" s="174"/>
      <c r="AK1876" s="174"/>
      <c r="AL1876" s="174"/>
      <c r="AM1876" s="174"/>
      <c r="AN1876" s="174"/>
      <c r="AO1876" s="174"/>
      <c r="AP1876" s="174"/>
      <c r="AQ1876" s="174"/>
      <c r="AR1876" s="174"/>
      <c r="AS1876" s="174"/>
      <c r="AT1876" s="415"/>
      <c r="AU1876" s="174"/>
      <c r="AV1876" s="437"/>
      <c r="AW1876" s="523"/>
      <c r="AX1876" s="524"/>
      <c r="AY1876" s="422"/>
      <c r="AZ1876" s="524"/>
      <c r="BA1876" s="524"/>
      <c r="BB1876" s="422"/>
      <c r="BC1876" s="524"/>
      <c r="BD1876" s="523"/>
      <c r="BE1876" s="524"/>
      <c r="BF1876" s="524"/>
      <c r="BG1876" s="426">
        <f t="shared" si="37"/>
        <v>0</v>
      </c>
      <c r="BH1876" s="426">
        <f t="shared" si="38"/>
        <v>0</v>
      </c>
      <c r="BI1876" s="426">
        <f t="shared" si="39"/>
        <v>0</v>
      </c>
      <c r="BJ1876" s="426">
        <f t="shared" si="40"/>
        <v>0</v>
      </c>
      <c r="BK1876" s="425" t="b">
        <f t="shared" si="41"/>
        <v>0</v>
      </c>
    </row>
    <row r="1877" spans="1:63" ht="15.75" customHeight="1">
      <c r="A1877" s="174"/>
      <c r="B1877" s="174"/>
      <c r="C1877" s="174"/>
      <c r="D1877" s="63"/>
      <c r="E1877" s="63"/>
      <c r="F1877" s="174"/>
      <c r="G1877" s="174"/>
      <c r="H1877" s="174"/>
      <c r="I1877" s="174"/>
      <c r="J1877" s="174"/>
      <c r="K1877" s="174"/>
      <c r="L1877" s="174"/>
      <c r="M1877" s="174"/>
      <c r="N1877" s="174"/>
      <c r="O1877" s="63"/>
      <c r="P1877" s="63"/>
      <c r="Q1877" s="174"/>
      <c r="R1877" s="63"/>
      <c r="S1877" s="174"/>
      <c r="T1877" s="174"/>
      <c r="U1877" s="174"/>
      <c r="V1877" s="63"/>
      <c r="W1877" s="174"/>
      <c r="X1877" s="174"/>
      <c r="Y1877" s="429"/>
      <c r="Z1877" s="63"/>
      <c r="AA1877" s="63"/>
      <c r="AB1877" s="63"/>
      <c r="AC1877" s="63"/>
      <c r="AD1877" s="174"/>
      <c r="AE1877" s="174"/>
      <c r="AF1877" s="466"/>
      <c r="AG1877" s="174"/>
      <c r="AH1877" s="174"/>
      <c r="AI1877" s="174"/>
      <c r="AJ1877" s="174"/>
      <c r="AK1877" s="174"/>
      <c r="AL1877" s="174"/>
      <c r="AM1877" s="174"/>
      <c r="AN1877" s="174"/>
      <c r="AO1877" s="174"/>
      <c r="AP1877" s="174"/>
      <c r="AQ1877" s="174"/>
      <c r="AR1877" s="174"/>
      <c r="AS1877" s="174"/>
      <c r="AT1877" s="415"/>
      <c r="AU1877" s="174"/>
      <c r="AV1877" s="437"/>
      <c r="AW1877" s="523"/>
      <c r="AX1877" s="524"/>
      <c r="AY1877" s="422"/>
      <c r="AZ1877" s="524"/>
      <c r="BA1877" s="524"/>
      <c r="BB1877" s="422"/>
      <c r="BC1877" s="524"/>
      <c r="BD1877" s="523"/>
      <c r="BE1877" s="524"/>
      <c r="BF1877" s="524"/>
      <c r="BG1877" s="426">
        <f t="shared" ref="BG1877:BG1986" si="42">COUNTIF(AU1877,"new tvi &amp; program")</f>
        <v>0</v>
      </c>
      <c r="BH1877" s="426">
        <f t="shared" ref="BH1877:BH1986" si="43">COUNTIF(AU1877,"additional program")</f>
        <v>0</v>
      </c>
      <c r="BI1877" s="426">
        <f t="shared" ref="BI1877:BI1986" si="44">COUNTIF(AU1877,"migration")</f>
        <v>0</v>
      </c>
      <c r="BJ1877" s="426">
        <f t="shared" ref="BJ1877:BJ1986" si="45">SUM(BG1877:BI1877)</f>
        <v>0</v>
      </c>
      <c r="BK1877" s="425" t="b">
        <f t="shared" ref="BK1877:BK1949" si="46">COUNTIF($X$3:$X3710,$X1877)&gt;1</f>
        <v>0</v>
      </c>
    </row>
    <row r="1878" spans="1:63" ht="15.75" customHeight="1">
      <c r="A1878" s="174"/>
      <c r="B1878" s="174"/>
      <c r="C1878" s="174"/>
      <c r="D1878" s="63"/>
      <c r="E1878" s="63"/>
      <c r="F1878" s="174"/>
      <c r="G1878" s="174"/>
      <c r="H1878" s="174"/>
      <c r="I1878" s="174"/>
      <c r="J1878" s="174"/>
      <c r="K1878" s="174"/>
      <c r="L1878" s="174"/>
      <c r="M1878" s="174"/>
      <c r="N1878" s="174"/>
      <c r="O1878" s="63"/>
      <c r="P1878" s="63"/>
      <c r="Q1878" s="174"/>
      <c r="R1878" s="63"/>
      <c r="S1878" s="174"/>
      <c r="T1878" s="174"/>
      <c r="U1878" s="174"/>
      <c r="V1878" s="63"/>
      <c r="W1878" s="174"/>
      <c r="X1878" s="174"/>
      <c r="Y1878" s="429"/>
      <c r="Z1878" s="63"/>
      <c r="AA1878" s="63"/>
      <c r="AB1878" s="63"/>
      <c r="AC1878" s="63"/>
      <c r="AD1878" s="174"/>
      <c r="AE1878" s="174"/>
      <c r="AF1878" s="466"/>
      <c r="AG1878" s="174"/>
      <c r="AH1878" s="174"/>
      <c r="AI1878" s="174"/>
      <c r="AJ1878" s="174"/>
      <c r="AK1878" s="174"/>
      <c r="AL1878" s="174"/>
      <c r="AM1878" s="174"/>
      <c r="AN1878" s="174"/>
      <c r="AO1878" s="174"/>
      <c r="AP1878" s="174"/>
      <c r="AQ1878" s="174"/>
      <c r="AR1878" s="174"/>
      <c r="AS1878" s="174"/>
      <c r="AT1878" s="415"/>
      <c r="AU1878" s="174"/>
      <c r="AV1878" s="437"/>
      <c r="AW1878" s="523"/>
      <c r="AX1878" s="524"/>
      <c r="AY1878" s="422"/>
      <c r="AZ1878" s="524"/>
      <c r="BA1878" s="524"/>
      <c r="BB1878" s="422"/>
      <c r="BC1878" s="524"/>
      <c r="BD1878" s="523"/>
      <c r="BE1878" s="524"/>
      <c r="BF1878" s="524"/>
      <c r="BG1878" s="426">
        <f t="shared" si="42"/>
        <v>0</v>
      </c>
      <c r="BH1878" s="426">
        <f t="shared" si="43"/>
        <v>0</v>
      </c>
      <c r="BI1878" s="426">
        <f t="shared" si="44"/>
        <v>0</v>
      </c>
      <c r="BJ1878" s="426">
        <f t="shared" si="45"/>
        <v>0</v>
      </c>
      <c r="BK1878" s="425" t="b">
        <f t="shared" si="46"/>
        <v>0</v>
      </c>
    </row>
    <row r="1879" spans="1:63" ht="15.75" customHeight="1">
      <c r="A1879" s="174"/>
      <c r="B1879" s="174"/>
      <c r="C1879" s="174"/>
      <c r="D1879" s="63"/>
      <c r="E1879" s="63"/>
      <c r="F1879" s="174"/>
      <c r="G1879" s="174"/>
      <c r="H1879" s="174"/>
      <c r="I1879" s="174"/>
      <c r="J1879" s="174"/>
      <c r="K1879" s="174"/>
      <c r="L1879" s="174"/>
      <c r="M1879" s="174"/>
      <c r="N1879" s="174"/>
      <c r="O1879" s="63"/>
      <c r="P1879" s="63"/>
      <c r="Q1879" s="174"/>
      <c r="R1879" s="63"/>
      <c r="S1879" s="174"/>
      <c r="T1879" s="174"/>
      <c r="U1879" s="174"/>
      <c r="V1879" s="63"/>
      <c r="W1879" s="174"/>
      <c r="X1879" s="174"/>
      <c r="Y1879" s="429"/>
      <c r="Z1879" s="63"/>
      <c r="AA1879" s="63"/>
      <c r="AB1879" s="63"/>
      <c r="AC1879" s="63"/>
      <c r="AD1879" s="174"/>
      <c r="AE1879" s="174"/>
      <c r="AF1879" s="466"/>
      <c r="AG1879" s="174"/>
      <c r="AH1879" s="174"/>
      <c r="AI1879" s="174"/>
      <c r="AJ1879" s="174"/>
      <c r="AK1879" s="174"/>
      <c r="AL1879" s="174"/>
      <c r="AM1879" s="174"/>
      <c r="AN1879" s="174"/>
      <c r="AO1879" s="174"/>
      <c r="AP1879" s="174"/>
      <c r="AQ1879" s="174"/>
      <c r="AR1879" s="174"/>
      <c r="AS1879" s="174"/>
      <c r="AT1879" s="415"/>
      <c r="AU1879" s="174"/>
      <c r="AV1879" s="437"/>
      <c r="AW1879" s="523"/>
      <c r="AX1879" s="524"/>
      <c r="AY1879" s="422"/>
      <c r="AZ1879" s="524"/>
      <c r="BA1879" s="524"/>
      <c r="BB1879" s="422"/>
      <c r="BC1879" s="524"/>
      <c r="BD1879" s="523"/>
      <c r="BE1879" s="524"/>
      <c r="BF1879" s="524"/>
      <c r="BG1879" s="426">
        <f t="shared" si="42"/>
        <v>0</v>
      </c>
      <c r="BH1879" s="426">
        <f t="shared" si="43"/>
        <v>0</v>
      </c>
      <c r="BI1879" s="426">
        <f t="shared" si="44"/>
        <v>0</v>
      </c>
      <c r="BJ1879" s="426">
        <f t="shared" si="45"/>
        <v>0</v>
      </c>
      <c r="BK1879" s="425" t="b">
        <f t="shared" si="46"/>
        <v>0</v>
      </c>
    </row>
    <row r="1880" spans="1:63" ht="15.75" customHeight="1">
      <c r="A1880" s="174"/>
      <c r="B1880" s="174"/>
      <c r="C1880" s="174"/>
      <c r="D1880" s="63"/>
      <c r="E1880" s="63"/>
      <c r="F1880" s="174"/>
      <c r="G1880" s="174"/>
      <c r="H1880" s="174"/>
      <c r="I1880" s="174"/>
      <c r="J1880" s="174"/>
      <c r="K1880" s="174"/>
      <c r="L1880" s="174"/>
      <c r="M1880" s="174"/>
      <c r="N1880" s="174"/>
      <c r="O1880" s="63"/>
      <c r="P1880" s="63"/>
      <c r="Q1880" s="174"/>
      <c r="R1880" s="63"/>
      <c r="S1880" s="174"/>
      <c r="T1880" s="174"/>
      <c r="U1880" s="174"/>
      <c r="V1880" s="63"/>
      <c r="W1880" s="174"/>
      <c r="X1880" s="174"/>
      <c r="Y1880" s="429"/>
      <c r="Z1880" s="63"/>
      <c r="AA1880" s="63"/>
      <c r="AB1880" s="63"/>
      <c r="AC1880" s="63"/>
      <c r="AD1880" s="174"/>
      <c r="AE1880" s="174"/>
      <c r="AF1880" s="466"/>
      <c r="AG1880" s="174"/>
      <c r="AH1880" s="174"/>
      <c r="AI1880" s="174"/>
      <c r="AJ1880" s="174"/>
      <c r="AK1880" s="174"/>
      <c r="AL1880" s="174"/>
      <c r="AM1880" s="174"/>
      <c r="AN1880" s="174"/>
      <c r="AO1880" s="174"/>
      <c r="AP1880" s="174"/>
      <c r="AQ1880" s="174"/>
      <c r="AR1880" s="174"/>
      <c r="AS1880" s="174"/>
      <c r="AT1880" s="415"/>
      <c r="AU1880" s="174"/>
      <c r="AV1880" s="437"/>
      <c r="AW1880" s="523"/>
      <c r="AX1880" s="524"/>
      <c r="AY1880" s="422"/>
      <c r="AZ1880" s="524"/>
      <c r="BA1880" s="524"/>
      <c r="BB1880" s="422"/>
      <c r="BC1880" s="524"/>
      <c r="BD1880" s="523"/>
      <c r="BE1880" s="524"/>
      <c r="BF1880" s="524"/>
      <c r="BG1880" s="426">
        <f t="shared" si="42"/>
        <v>0</v>
      </c>
      <c r="BH1880" s="426">
        <f t="shared" si="43"/>
        <v>0</v>
      </c>
      <c r="BI1880" s="426">
        <f t="shared" si="44"/>
        <v>0</v>
      </c>
      <c r="BJ1880" s="426">
        <f t="shared" si="45"/>
        <v>0</v>
      </c>
      <c r="BK1880" s="425" t="b">
        <f t="shared" si="46"/>
        <v>0</v>
      </c>
    </row>
    <row r="1881" spans="1:63" ht="15.75" customHeight="1">
      <c r="A1881" s="174"/>
      <c r="B1881" s="174"/>
      <c r="C1881" s="174"/>
      <c r="D1881" s="63"/>
      <c r="E1881" s="63"/>
      <c r="F1881" s="174"/>
      <c r="G1881" s="174"/>
      <c r="H1881" s="174"/>
      <c r="I1881" s="174"/>
      <c r="J1881" s="174"/>
      <c r="K1881" s="174"/>
      <c r="L1881" s="174"/>
      <c r="M1881" s="174"/>
      <c r="N1881" s="174"/>
      <c r="O1881" s="63"/>
      <c r="P1881" s="63"/>
      <c r="Q1881" s="174"/>
      <c r="R1881" s="63"/>
      <c r="S1881" s="174"/>
      <c r="T1881" s="174"/>
      <c r="U1881" s="174"/>
      <c r="V1881" s="63"/>
      <c r="W1881" s="174"/>
      <c r="X1881" s="174"/>
      <c r="Y1881" s="429"/>
      <c r="Z1881" s="63"/>
      <c r="AA1881" s="63"/>
      <c r="AB1881" s="63"/>
      <c r="AC1881" s="63"/>
      <c r="AD1881" s="174"/>
      <c r="AE1881" s="174"/>
      <c r="AF1881" s="466"/>
      <c r="AG1881" s="174"/>
      <c r="AH1881" s="174"/>
      <c r="AI1881" s="174"/>
      <c r="AJ1881" s="174"/>
      <c r="AK1881" s="174"/>
      <c r="AL1881" s="174"/>
      <c r="AM1881" s="174"/>
      <c r="AN1881" s="174"/>
      <c r="AO1881" s="174"/>
      <c r="AP1881" s="174"/>
      <c r="AQ1881" s="174"/>
      <c r="AR1881" s="174"/>
      <c r="AS1881" s="174"/>
      <c r="AT1881" s="415"/>
      <c r="AU1881" s="174"/>
      <c r="AV1881" s="437"/>
      <c r="AW1881" s="523"/>
      <c r="AX1881" s="524"/>
      <c r="AY1881" s="422"/>
      <c r="AZ1881" s="524"/>
      <c r="BA1881" s="524"/>
      <c r="BB1881" s="422"/>
      <c r="BC1881" s="524"/>
      <c r="BD1881" s="523"/>
      <c r="BE1881" s="524"/>
      <c r="BF1881" s="524"/>
      <c r="BG1881" s="426">
        <f t="shared" si="42"/>
        <v>0</v>
      </c>
      <c r="BH1881" s="426">
        <f t="shared" si="43"/>
        <v>0</v>
      </c>
      <c r="BI1881" s="426">
        <f t="shared" si="44"/>
        <v>0</v>
      </c>
      <c r="BJ1881" s="426">
        <f t="shared" si="45"/>
        <v>0</v>
      </c>
      <c r="BK1881" s="425" t="b">
        <f t="shared" si="46"/>
        <v>0</v>
      </c>
    </row>
    <row r="1882" spans="1:63" ht="15.75" customHeight="1">
      <c r="A1882" s="174"/>
      <c r="B1882" s="174"/>
      <c r="C1882" s="174"/>
      <c r="D1882" s="63"/>
      <c r="E1882" s="63"/>
      <c r="F1882" s="174"/>
      <c r="G1882" s="174"/>
      <c r="H1882" s="174"/>
      <c r="I1882" s="174"/>
      <c r="J1882" s="174"/>
      <c r="K1882" s="174"/>
      <c r="L1882" s="174"/>
      <c r="M1882" s="174"/>
      <c r="N1882" s="174"/>
      <c r="O1882" s="63"/>
      <c r="P1882" s="63"/>
      <c r="Q1882" s="174"/>
      <c r="R1882" s="63"/>
      <c r="S1882" s="174"/>
      <c r="T1882" s="174"/>
      <c r="U1882" s="174"/>
      <c r="V1882" s="63"/>
      <c r="W1882" s="174"/>
      <c r="X1882" s="174"/>
      <c r="Y1882" s="429"/>
      <c r="Z1882" s="63"/>
      <c r="AA1882" s="63"/>
      <c r="AB1882" s="63"/>
      <c r="AC1882" s="63"/>
      <c r="AD1882" s="174"/>
      <c r="AE1882" s="174"/>
      <c r="AF1882" s="466"/>
      <c r="AG1882" s="174"/>
      <c r="AH1882" s="174"/>
      <c r="AI1882" s="174"/>
      <c r="AJ1882" s="174"/>
      <c r="AK1882" s="174"/>
      <c r="AL1882" s="174"/>
      <c r="AM1882" s="174"/>
      <c r="AN1882" s="174"/>
      <c r="AO1882" s="174"/>
      <c r="AP1882" s="174"/>
      <c r="AQ1882" s="174"/>
      <c r="AR1882" s="174"/>
      <c r="AS1882" s="174"/>
      <c r="AT1882" s="415"/>
      <c r="AU1882" s="174"/>
      <c r="AV1882" s="437"/>
      <c r="AW1882" s="523"/>
      <c r="AX1882" s="524"/>
      <c r="AY1882" s="422"/>
      <c r="AZ1882" s="524"/>
      <c r="BA1882" s="524"/>
      <c r="BB1882" s="422"/>
      <c r="BC1882" s="524"/>
      <c r="BD1882" s="523"/>
      <c r="BE1882" s="524"/>
      <c r="BF1882" s="524"/>
      <c r="BG1882" s="426">
        <f t="shared" si="42"/>
        <v>0</v>
      </c>
      <c r="BH1882" s="426">
        <f t="shared" si="43"/>
        <v>0</v>
      </c>
      <c r="BI1882" s="426">
        <f t="shared" si="44"/>
        <v>0</v>
      </c>
      <c r="BJ1882" s="426">
        <f t="shared" si="45"/>
        <v>0</v>
      </c>
      <c r="BK1882" s="425" t="b">
        <f t="shared" si="46"/>
        <v>0</v>
      </c>
    </row>
    <row r="1883" spans="1:63" ht="15.75" customHeight="1">
      <c r="A1883" s="174"/>
      <c r="B1883" s="174"/>
      <c r="C1883" s="174"/>
      <c r="D1883" s="63"/>
      <c r="E1883" s="63"/>
      <c r="F1883" s="174"/>
      <c r="G1883" s="174"/>
      <c r="H1883" s="174"/>
      <c r="I1883" s="174"/>
      <c r="J1883" s="174"/>
      <c r="K1883" s="174"/>
      <c r="L1883" s="174"/>
      <c r="M1883" s="174"/>
      <c r="N1883" s="174"/>
      <c r="O1883" s="63"/>
      <c r="P1883" s="63"/>
      <c r="Q1883" s="174"/>
      <c r="R1883" s="63"/>
      <c r="S1883" s="174"/>
      <c r="T1883" s="174"/>
      <c r="U1883" s="174"/>
      <c r="V1883" s="63"/>
      <c r="W1883" s="174"/>
      <c r="X1883" s="174"/>
      <c r="Y1883" s="429"/>
      <c r="Z1883" s="63"/>
      <c r="AA1883" s="63"/>
      <c r="AB1883" s="63"/>
      <c r="AC1883" s="63"/>
      <c r="AD1883" s="174"/>
      <c r="AE1883" s="174"/>
      <c r="AF1883" s="466"/>
      <c r="AG1883" s="174"/>
      <c r="AH1883" s="174"/>
      <c r="AI1883" s="174"/>
      <c r="AJ1883" s="174"/>
      <c r="AK1883" s="174"/>
      <c r="AL1883" s="174"/>
      <c r="AM1883" s="174"/>
      <c r="AN1883" s="174"/>
      <c r="AO1883" s="174"/>
      <c r="AP1883" s="174"/>
      <c r="AQ1883" s="174"/>
      <c r="AR1883" s="174"/>
      <c r="AS1883" s="174"/>
      <c r="AT1883" s="415"/>
      <c r="AU1883" s="174"/>
      <c r="AV1883" s="437"/>
      <c r="AW1883" s="523"/>
      <c r="AX1883" s="524"/>
      <c r="AY1883" s="422"/>
      <c r="AZ1883" s="524"/>
      <c r="BA1883" s="524"/>
      <c r="BB1883" s="422"/>
      <c r="BC1883" s="524"/>
      <c r="BD1883" s="523"/>
      <c r="BE1883" s="524"/>
      <c r="BF1883" s="524"/>
      <c r="BG1883" s="426">
        <f t="shared" si="42"/>
        <v>0</v>
      </c>
      <c r="BH1883" s="426">
        <f t="shared" si="43"/>
        <v>0</v>
      </c>
      <c r="BI1883" s="426">
        <f t="shared" si="44"/>
        <v>0</v>
      </c>
      <c r="BJ1883" s="426">
        <f t="shared" si="45"/>
        <v>0</v>
      </c>
      <c r="BK1883" s="425" t="b">
        <f t="shared" si="46"/>
        <v>0</v>
      </c>
    </row>
    <row r="1884" spans="1:63" ht="15.75" customHeight="1">
      <c r="A1884" s="174"/>
      <c r="B1884" s="174"/>
      <c r="C1884" s="174"/>
      <c r="D1884" s="63"/>
      <c r="E1884" s="63"/>
      <c r="F1884" s="174"/>
      <c r="G1884" s="174"/>
      <c r="H1884" s="174"/>
      <c r="I1884" s="174"/>
      <c r="J1884" s="174"/>
      <c r="K1884" s="174"/>
      <c r="L1884" s="174"/>
      <c r="M1884" s="174"/>
      <c r="N1884" s="174"/>
      <c r="O1884" s="63"/>
      <c r="P1884" s="63"/>
      <c r="Q1884" s="174"/>
      <c r="R1884" s="63"/>
      <c r="S1884" s="174"/>
      <c r="T1884" s="174"/>
      <c r="U1884" s="174"/>
      <c r="V1884" s="63"/>
      <c r="W1884" s="174"/>
      <c r="X1884" s="174"/>
      <c r="Y1884" s="429"/>
      <c r="Z1884" s="63"/>
      <c r="AA1884" s="63"/>
      <c r="AB1884" s="63"/>
      <c r="AC1884" s="63"/>
      <c r="AD1884" s="174"/>
      <c r="AE1884" s="174"/>
      <c r="AF1884" s="466"/>
      <c r="AG1884" s="174"/>
      <c r="AH1884" s="174"/>
      <c r="AI1884" s="174"/>
      <c r="AJ1884" s="174"/>
      <c r="AK1884" s="174"/>
      <c r="AL1884" s="174"/>
      <c r="AM1884" s="174"/>
      <c r="AN1884" s="174"/>
      <c r="AO1884" s="174"/>
      <c r="AP1884" s="174"/>
      <c r="AQ1884" s="174"/>
      <c r="AR1884" s="174"/>
      <c r="AS1884" s="174"/>
      <c r="AT1884" s="415"/>
      <c r="AU1884" s="174"/>
      <c r="AV1884" s="437"/>
      <c r="AW1884" s="523"/>
      <c r="AX1884" s="524"/>
      <c r="AY1884" s="422"/>
      <c r="AZ1884" s="524"/>
      <c r="BA1884" s="524"/>
      <c r="BB1884" s="422"/>
      <c r="BC1884" s="524"/>
      <c r="BD1884" s="523"/>
      <c r="BE1884" s="524"/>
      <c r="BF1884" s="524"/>
      <c r="BG1884" s="426">
        <f t="shared" si="42"/>
        <v>0</v>
      </c>
      <c r="BH1884" s="426">
        <f t="shared" si="43"/>
        <v>0</v>
      </c>
      <c r="BI1884" s="426">
        <f t="shared" si="44"/>
        <v>0</v>
      </c>
      <c r="BJ1884" s="426">
        <f t="shared" si="45"/>
        <v>0</v>
      </c>
      <c r="BK1884" s="425" t="b">
        <f t="shared" si="46"/>
        <v>0</v>
      </c>
    </row>
    <row r="1885" spans="1:63" ht="15.75" customHeight="1">
      <c r="A1885" s="174"/>
      <c r="B1885" s="174"/>
      <c r="C1885" s="174"/>
      <c r="D1885" s="63"/>
      <c r="E1885" s="63"/>
      <c r="F1885" s="174"/>
      <c r="G1885" s="174"/>
      <c r="H1885" s="174"/>
      <c r="I1885" s="174"/>
      <c r="J1885" s="174"/>
      <c r="K1885" s="174"/>
      <c r="L1885" s="174"/>
      <c r="M1885" s="174"/>
      <c r="N1885" s="174"/>
      <c r="O1885" s="63"/>
      <c r="P1885" s="63"/>
      <c r="Q1885" s="174"/>
      <c r="R1885" s="63"/>
      <c r="S1885" s="174"/>
      <c r="T1885" s="174"/>
      <c r="U1885" s="174"/>
      <c r="V1885" s="63"/>
      <c r="W1885" s="174"/>
      <c r="X1885" s="174"/>
      <c r="Y1885" s="429"/>
      <c r="Z1885" s="63"/>
      <c r="AA1885" s="63"/>
      <c r="AB1885" s="63"/>
      <c r="AC1885" s="63"/>
      <c r="AD1885" s="174"/>
      <c r="AE1885" s="174"/>
      <c r="AF1885" s="466"/>
      <c r="AG1885" s="174"/>
      <c r="AH1885" s="174"/>
      <c r="AI1885" s="174"/>
      <c r="AJ1885" s="174"/>
      <c r="AK1885" s="174"/>
      <c r="AL1885" s="174"/>
      <c r="AM1885" s="174"/>
      <c r="AN1885" s="174"/>
      <c r="AO1885" s="174"/>
      <c r="AP1885" s="174"/>
      <c r="AQ1885" s="174"/>
      <c r="AR1885" s="174"/>
      <c r="AS1885" s="174"/>
      <c r="AT1885" s="415"/>
      <c r="AU1885" s="174"/>
      <c r="AV1885" s="437"/>
      <c r="AW1885" s="523"/>
      <c r="AX1885" s="524"/>
      <c r="AY1885" s="422"/>
      <c r="AZ1885" s="524"/>
      <c r="BA1885" s="524"/>
      <c r="BB1885" s="422"/>
      <c r="BC1885" s="524"/>
      <c r="BD1885" s="523"/>
      <c r="BE1885" s="524"/>
      <c r="BF1885" s="524"/>
      <c r="BG1885" s="426">
        <f t="shared" si="42"/>
        <v>0</v>
      </c>
      <c r="BH1885" s="426">
        <f t="shared" si="43"/>
        <v>0</v>
      </c>
      <c r="BI1885" s="426">
        <f t="shared" si="44"/>
        <v>0</v>
      </c>
      <c r="BJ1885" s="426">
        <f t="shared" si="45"/>
        <v>0</v>
      </c>
      <c r="BK1885" s="425" t="b">
        <f t="shared" si="46"/>
        <v>0</v>
      </c>
    </row>
    <row r="1886" spans="1:63" ht="15.75" customHeight="1">
      <c r="A1886" s="174"/>
      <c r="B1886" s="174"/>
      <c r="C1886" s="174"/>
      <c r="D1886" s="63"/>
      <c r="E1886" s="63"/>
      <c r="F1886" s="174"/>
      <c r="G1886" s="174"/>
      <c r="H1886" s="174"/>
      <c r="I1886" s="174"/>
      <c r="J1886" s="174"/>
      <c r="K1886" s="174"/>
      <c r="L1886" s="174"/>
      <c r="M1886" s="174"/>
      <c r="N1886" s="174"/>
      <c r="O1886" s="63"/>
      <c r="P1886" s="63"/>
      <c r="Q1886" s="174"/>
      <c r="R1886" s="63"/>
      <c r="S1886" s="174"/>
      <c r="T1886" s="174"/>
      <c r="U1886" s="174"/>
      <c r="V1886" s="63"/>
      <c r="W1886" s="174"/>
      <c r="X1886" s="174"/>
      <c r="Y1886" s="429"/>
      <c r="Z1886" s="63"/>
      <c r="AA1886" s="63"/>
      <c r="AB1886" s="63"/>
      <c r="AC1886" s="63"/>
      <c r="AD1886" s="174"/>
      <c r="AE1886" s="174"/>
      <c r="AF1886" s="466"/>
      <c r="AG1886" s="174"/>
      <c r="AH1886" s="174"/>
      <c r="AI1886" s="174"/>
      <c r="AJ1886" s="174"/>
      <c r="AK1886" s="174"/>
      <c r="AL1886" s="174"/>
      <c r="AM1886" s="174"/>
      <c r="AN1886" s="174"/>
      <c r="AO1886" s="174"/>
      <c r="AP1886" s="174"/>
      <c r="AQ1886" s="174"/>
      <c r="AR1886" s="174"/>
      <c r="AS1886" s="174"/>
      <c r="AT1886" s="415"/>
      <c r="AU1886" s="174"/>
      <c r="AV1886" s="437"/>
      <c r="AW1886" s="523"/>
      <c r="AX1886" s="524"/>
      <c r="AY1886" s="422"/>
      <c r="AZ1886" s="524"/>
      <c r="BA1886" s="524"/>
      <c r="BB1886" s="422"/>
      <c r="BC1886" s="524"/>
      <c r="BD1886" s="523"/>
      <c r="BE1886" s="524"/>
      <c r="BF1886" s="524"/>
      <c r="BG1886" s="426">
        <f t="shared" si="42"/>
        <v>0</v>
      </c>
      <c r="BH1886" s="426">
        <f t="shared" si="43"/>
        <v>0</v>
      </c>
      <c r="BI1886" s="426">
        <f t="shared" si="44"/>
        <v>0</v>
      </c>
      <c r="BJ1886" s="426">
        <f t="shared" si="45"/>
        <v>0</v>
      </c>
      <c r="BK1886" s="425" t="b">
        <f t="shared" si="46"/>
        <v>0</v>
      </c>
    </row>
    <row r="1887" spans="1:63" ht="15.75" customHeight="1">
      <c r="A1887" s="174"/>
      <c r="B1887" s="174"/>
      <c r="C1887" s="174"/>
      <c r="D1887" s="63"/>
      <c r="E1887" s="63"/>
      <c r="F1887" s="174"/>
      <c r="G1887" s="174"/>
      <c r="H1887" s="174"/>
      <c r="I1887" s="174"/>
      <c r="J1887" s="174"/>
      <c r="K1887" s="174"/>
      <c r="L1887" s="174"/>
      <c r="M1887" s="174"/>
      <c r="N1887" s="174"/>
      <c r="O1887" s="63"/>
      <c r="P1887" s="63"/>
      <c r="Q1887" s="174"/>
      <c r="R1887" s="63"/>
      <c r="S1887" s="174"/>
      <c r="T1887" s="174"/>
      <c r="U1887" s="174"/>
      <c r="V1887" s="63"/>
      <c r="W1887" s="174"/>
      <c r="X1887" s="174"/>
      <c r="Y1887" s="429"/>
      <c r="Z1887" s="63"/>
      <c r="AA1887" s="63"/>
      <c r="AB1887" s="63"/>
      <c r="AC1887" s="63"/>
      <c r="AD1887" s="174"/>
      <c r="AE1887" s="174"/>
      <c r="AF1887" s="466"/>
      <c r="AG1887" s="174"/>
      <c r="AH1887" s="174"/>
      <c r="AI1887" s="174"/>
      <c r="AJ1887" s="174"/>
      <c r="AK1887" s="174"/>
      <c r="AL1887" s="174"/>
      <c r="AM1887" s="174"/>
      <c r="AN1887" s="174"/>
      <c r="AO1887" s="174"/>
      <c r="AP1887" s="174"/>
      <c r="AQ1887" s="174"/>
      <c r="AR1887" s="174"/>
      <c r="AS1887" s="174"/>
      <c r="AT1887" s="415"/>
      <c r="AU1887" s="174"/>
      <c r="AV1887" s="437"/>
      <c r="AW1887" s="523"/>
      <c r="AX1887" s="524"/>
      <c r="AY1887" s="422"/>
      <c r="AZ1887" s="524"/>
      <c r="BA1887" s="524"/>
      <c r="BB1887" s="422"/>
      <c r="BC1887" s="524"/>
      <c r="BD1887" s="523"/>
      <c r="BE1887" s="524"/>
      <c r="BF1887" s="524"/>
      <c r="BG1887" s="426">
        <f t="shared" si="42"/>
        <v>0</v>
      </c>
      <c r="BH1887" s="426">
        <f t="shared" si="43"/>
        <v>0</v>
      </c>
      <c r="BI1887" s="426">
        <f t="shared" si="44"/>
        <v>0</v>
      </c>
      <c r="BJ1887" s="426">
        <f t="shared" si="45"/>
        <v>0</v>
      </c>
      <c r="BK1887" s="425" t="b">
        <f t="shared" si="46"/>
        <v>0</v>
      </c>
    </row>
    <row r="1888" spans="1:63" ht="15.75" customHeight="1">
      <c r="A1888" s="174"/>
      <c r="B1888" s="174"/>
      <c r="C1888" s="174"/>
      <c r="D1888" s="63"/>
      <c r="E1888" s="63"/>
      <c r="F1888" s="174"/>
      <c r="G1888" s="174"/>
      <c r="H1888" s="174"/>
      <c r="I1888" s="174"/>
      <c r="J1888" s="174"/>
      <c r="K1888" s="174"/>
      <c r="L1888" s="174"/>
      <c r="M1888" s="174"/>
      <c r="N1888" s="174"/>
      <c r="O1888" s="63"/>
      <c r="P1888" s="63"/>
      <c r="Q1888" s="174"/>
      <c r="R1888" s="63"/>
      <c r="S1888" s="174"/>
      <c r="T1888" s="174"/>
      <c r="U1888" s="174"/>
      <c r="V1888" s="63"/>
      <c r="W1888" s="174"/>
      <c r="X1888" s="174"/>
      <c r="Y1888" s="429"/>
      <c r="Z1888" s="63"/>
      <c r="AA1888" s="63"/>
      <c r="AB1888" s="63"/>
      <c r="AC1888" s="63"/>
      <c r="AD1888" s="174"/>
      <c r="AE1888" s="174"/>
      <c r="AF1888" s="466"/>
      <c r="AG1888" s="174"/>
      <c r="AH1888" s="174"/>
      <c r="AI1888" s="174"/>
      <c r="AJ1888" s="174"/>
      <c r="AK1888" s="174"/>
      <c r="AL1888" s="174"/>
      <c r="AM1888" s="174"/>
      <c r="AN1888" s="174"/>
      <c r="AO1888" s="174"/>
      <c r="AP1888" s="174"/>
      <c r="AQ1888" s="174"/>
      <c r="AR1888" s="174"/>
      <c r="AS1888" s="174"/>
      <c r="AT1888" s="415"/>
      <c r="AU1888" s="174"/>
      <c r="AV1888" s="437"/>
      <c r="AW1888" s="523"/>
      <c r="AX1888" s="524"/>
      <c r="AY1888" s="422"/>
      <c r="AZ1888" s="524"/>
      <c r="BA1888" s="524"/>
      <c r="BB1888" s="422"/>
      <c r="BC1888" s="524"/>
      <c r="BD1888" s="523"/>
      <c r="BE1888" s="524"/>
      <c r="BF1888" s="524"/>
      <c r="BG1888" s="426">
        <f t="shared" si="42"/>
        <v>0</v>
      </c>
      <c r="BH1888" s="426">
        <f t="shared" si="43"/>
        <v>0</v>
      </c>
      <c r="BI1888" s="426">
        <f t="shared" si="44"/>
        <v>0</v>
      </c>
      <c r="BJ1888" s="426">
        <f t="shared" si="45"/>
        <v>0</v>
      </c>
      <c r="BK1888" s="425" t="b">
        <f t="shared" si="46"/>
        <v>0</v>
      </c>
    </row>
    <row r="1889" spans="1:63" ht="15.75" customHeight="1">
      <c r="A1889" s="174"/>
      <c r="B1889" s="174"/>
      <c r="C1889" s="174"/>
      <c r="D1889" s="63"/>
      <c r="E1889" s="63"/>
      <c r="F1889" s="174"/>
      <c r="G1889" s="174"/>
      <c r="H1889" s="174"/>
      <c r="I1889" s="174"/>
      <c r="J1889" s="174"/>
      <c r="K1889" s="174"/>
      <c r="L1889" s="174"/>
      <c r="M1889" s="174"/>
      <c r="N1889" s="174"/>
      <c r="O1889" s="63"/>
      <c r="P1889" s="63"/>
      <c r="Q1889" s="174"/>
      <c r="R1889" s="63"/>
      <c r="S1889" s="174"/>
      <c r="T1889" s="174"/>
      <c r="U1889" s="174"/>
      <c r="V1889" s="63"/>
      <c r="W1889" s="174"/>
      <c r="X1889" s="174"/>
      <c r="Y1889" s="429"/>
      <c r="Z1889" s="63"/>
      <c r="AA1889" s="63"/>
      <c r="AB1889" s="63"/>
      <c r="AC1889" s="63"/>
      <c r="AD1889" s="174"/>
      <c r="AE1889" s="174"/>
      <c r="AF1889" s="466"/>
      <c r="AG1889" s="174"/>
      <c r="AH1889" s="174"/>
      <c r="AI1889" s="174"/>
      <c r="AJ1889" s="174"/>
      <c r="AK1889" s="174"/>
      <c r="AL1889" s="174"/>
      <c r="AM1889" s="174"/>
      <c r="AN1889" s="174"/>
      <c r="AO1889" s="174"/>
      <c r="AP1889" s="174"/>
      <c r="AQ1889" s="174"/>
      <c r="AR1889" s="174"/>
      <c r="AS1889" s="174"/>
      <c r="AT1889" s="415"/>
      <c r="AU1889" s="174"/>
      <c r="AV1889" s="437"/>
      <c r="AW1889" s="523"/>
      <c r="AX1889" s="524"/>
      <c r="AY1889" s="422"/>
      <c r="AZ1889" s="524"/>
      <c r="BA1889" s="524"/>
      <c r="BB1889" s="422"/>
      <c r="BC1889" s="524"/>
      <c r="BD1889" s="523"/>
      <c r="BE1889" s="524"/>
      <c r="BF1889" s="524"/>
      <c r="BG1889" s="426">
        <f t="shared" si="42"/>
        <v>0</v>
      </c>
      <c r="BH1889" s="426">
        <f t="shared" si="43"/>
        <v>0</v>
      </c>
      <c r="BI1889" s="426">
        <f t="shared" si="44"/>
        <v>0</v>
      </c>
      <c r="BJ1889" s="426">
        <f t="shared" si="45"/>
        <v>0</v>
      </c>
      <c r="BK1889" s="425" t="b">
        <f t="shared" si="46"/>
        <v>0</v>
      </c>
    </row>
    <row r="1890" spans="1:63" ht="15.75" customHeight="1">
      <c r="A1890" s="174"/>
      <c r="B1890" s="174"/>
      <c r="C1890" s="174"/>
      <c r="D1890" s="63"/>
      <c r="E1890" s="63"/>
      <c r="F1890" s="174"/>
      <c r="G1890" s="174"/>
      <c r="H1890" s="174"/>
      <c r="I1890" s="174"/>
      <c r="J1890" s="174"/>
      <c r="K1890" s="174"/>
      <c r="L1890" s="174"/>
      <c r="M1890" s="174"/>
      <c r="N1890" s="174"/>
      <c r="O1890" s="63"/>
      <c r="P1890" s="63"/>
      <c r="Q1890" s="174"/>
      <c r="R1890" s="63"/>
      <c r="S1890" s="174"/>
      <c r="T1890" s="174"/>
      <c r="U1890" s="174"/>
      <c r="V1890" s="63"/>
      <c r="W1890" s="174"/>
      <c r="X1890" s="174"/>
      <c r="Y1890" s="429"/>
      <c r="Z1890" s="63"/>
      <c r="AA1890" s="63"/>
      <c r="AB1890" s="63"/>
      <c r="AC1890" s="63"/>
      <c r="AD1890" s="174"/>
      <c r="AE1890" s="174"/>
      <c r="AF1890" s="466"/>
      <c r="AG1890" s="174"/>
      <c r="AH1890" s="174"/>
      <c r="AI1890" s="174"/>
      <c r="AJ1890" s="174"/>
      <c r="AK1890" s="174"/>
      <c r="AL1890" s="174"/>
      <c r="AM1890" s="174"/>
      <c r="AN1890" s="174"/>
      <c r="AO1890" s="174"/>
      <c r="AP1890" s="174"/>
      <c r="AQ1890" s="174"/>
      <c r="AR1890" s="174"/>
      <c r="AS1890" s="174"/>
      <c r="AT1890" s="415"/>
      <c r="AU1890" s="174"/>
      <c r="AV1890" s="437"/>
      <c r="AW1890" s="523"/>
      <c r="AX1890" s="524"/>
      <c r="AY1890" s="422"/>
      <c r="AZ1890" s="524"/>
      <c r="BA1890" s="524"/>
      <c r="BB1890" s="422"/>
      <c r="BC1890" s="524"/>
      <c r="BD1890" s="523"/>
      <c r="BE1890" s="524"/>
      <c r="BF1890" s="524"/>
      <c r="BG1890" s="426">
        <f t="shared" si="42"/>
        <v>0</v>
      </c>
      <c r="BH1890" s="426">
        <f t="shared" si="43"/>
        <v>0</v>
      </c>
      <c r="BI1890" s="426">
        <f t="shared" si="44"/>
        <v>0</v>
      </c>
      <c r="BJ1890" s="426">
        <f t="shared" si="45"/>
        <v>0</v>
      </c>
      <c r="BK1890" s="425" t="b">
        <f t="shared" si="46"/>
        <v>0</v>
      </c>
    </row>
    <row r="1891" spans="1:63" ht="15.75" customHeight="1">
      <c r="A1891" s="174"/>
      <c r="B1891" s="174"/>
      <c r="C1891" s="174"/>
      <c r="D1891" s="63"/>
      <c r="E1891" s="63"/>
      <c r="F1891" s="174"/>
      <c r="G1891" s="174"/>
      <c r="H1891" s="174"/>
      <c r="I1891" s="174"/>
      <c r="J1891" s="174"/>
      <c r="K1891" s="174"/>
      <c r="L1891" s="174"/>
      <c r="M1891" s="174"/>
      <c r="N1891" s="174"/>
      <c r="O1891" s="63"/>
      <c r="P1891" s="63"/>
      <c r="Q1891" s="174"/>
      <c r="R1891" s="63"/>
      <c r="S1891" s="174"/>
      <c r="T1891" s="174"/>
      <c r="U1891" s="174"/>
      <c r="V1891" s="63"/>
      <c r="W1891" s="174"/>
      <c r="X1891" s="174"/>
      <c r="Y1891" s="429"/>
      <c r="Z1891" s="63"/>
      <c r="AA1891" s="63"/>
      <c r="AB1891" s="63"/>
      <c r="AC1891" s="63"/>
      <c r="AD1891" s="174"/>
      <c r="AE1891" s="174"/>
      <c r="AF1891" s="466"/>
      <c r="AG1891" s="174"/>
      <c r="AH1891" s="174"/>
      <c r="AI1891" s="174"/>
      <c r="AJ1891" s="174"/>
      <c r="AK1891" s="174"/>
      <c r="AL1891" s="174"/>
      <c r="AM1891" s="174"/>
      <c r="AN1891" s="174"/>
      <c r="AO1891" s="174"/>
      <c r="AP1891" s="174"/>
      <c r="AQ1891" s="174"/>
      <c r="AR1891" s="174"/>
      <c r="AS1891" s="174"/>
      <c r="AT1891" s="415"/>
      <c r="AU1891" s="174"/>
      <c r="AV1891" s="437"/>
      <c r="AW1891" s="523"/>
      <c r="AX1891" s="524"/>
      <c r="AY1891" s="422"/>
      <c r="AZ1891" s="524"/>
      <c r="BA1891" s="524"/>
      <c r="BB1891" s="422"/>
      <c r="BC1891" s="524"/>
      <c r="BD1891" s="523"/>
      <c r="BE1891" s="524"/>
      <c r="BF1891" s="524"/>
      <c r="BG1891" s="426">
        <f t="shared" si="42"/>
        <v>0</v>
      </c>
      <c r="BH1891" s="426">
        <f t="shared" si="43"/>
        <v>0</v>
      </c>
      <c r="BI1891" s="426">
        <f t="shared" si="44"/>
        <v>0</v>
      </c>
      <c r="BJ1891" s="426">
        <f t="shared" si="45"/>
        <v>0</v>
      </c>
      <c r="BK1891" s="425" t="b">
        <f t="shared" si="46"/>
        <v>0</v>
      </c>
    </row>
    <row r="1892" spans="1:63" ht="15.75" customHeight="1">
      <c r="A1892" s="174"/>
      <c r="B1892" s="174"/>
      <c r="C1892" s="174"/>
      <c r="D1892" s="63"/>
      <c r="E1892" s="63"/>
      <c r="F1892" s="174"/>
      <c r="G1892" s="174"/>
      <c r="H1892" s="174"/>
      <c r="I1892" s="174"/>
      <c r="J1892" s="174"/>
      <c r="K1892" s="174"/>
      <c r="L1892" s="174"/>
      <c r="M1892" s="174"/>
      <c r="N1892" s="174"/>
      <c r="O1892" s="63"/>
      <c r="P1892" s="63"/>
      <c r="Q1892" s="174"/>
      <c r="R1892" s="63"/>
      <c r="S1892" s="174"/>
      <c r="T1892" s="174"/>
      <c r="U1892" s="174"/>
      <c r="V1892" s="63"/>
      <c r="W1892" s="174"/>
      <c r="X1892" s="174"/>
      <c r="Y1892" s="429"/>
      <c r="Z1892" s="63"/>
      <c r="AA1892" s="63"/>
      <c r="AB1892" s="63"/>
      <c r="AC1892" s="63"/>
      <c r="AD1892" s="174"/>
      <c r="AE1892" s="174"/>
      <c r="AF1892" s="466"/>
      <c r="AG1892" s="174"/>
      <c r="AH1892" s="174"/>
      <c r="AI1892" s="174"/>
      <c r="AJ1892" s="174"/>
      <c r="AK1892" s="174"/>
      <c r="AL1892" s="174"/>
      <c r="AM1892" s="174"/>
      <c r="AN1892" s="174"/>
      <c r="AO1892" s="174"/>
      <c r="AP1892" s="174"/>
      <c r="AQ1892" s="174"/>
      <c r="AR1892" s="174"/>
      <c r="AS1892" s="174"/>
      <c r="AT1892" s="415"/>
      <c r="AU1892" s="174"/>
      <c r="AV1892" s="437"/>
      <c r="AW1892" s="523"/>
      <c r="AX1892" s="524"/>
      <c r="AY1892" s="422"/>
      <c r="AZ1892" s="524"/>
      <c r="BA1892" s="524"/>
      <c r="BB1892" s="422"/>
      <c r="BC1892" s="524"/>
      <c r="BD1892" s="523"/>
      <c r="BE1892" s="524"/>
      <c r="BF1892" s="524"/>
      <c r="BG1892" s="426">
        <f t="shared" si="42"/>
        <v>0</v>
      </c>
      <c r="BH1892" s="426">
        <f t="shared" si="43"/>
        <v>0</v>
      </c>
      <c r="BI1892" s="426">
        <f t="shared" si="44"/>
        <v>0</v>
      </c>
      <c r="BJ1892" s="426">
        <f t="shared" si="45"/>
        <v>0</v>
      </c>
      <c r="BK1892" s="425" t="b">
        <f t="shared" si="46"/>
        <v>0</v>
      </c>
    </row>
    <row r="1893" spans="1:63" ht="15.75" customHeight="1">
      <c r="A1893" s="174"/>
      <c r="B1893" s="174"/>
      <c r="C1893" s="174"/>
      <c r="D1893" s="63"/>
      <c r="E1893" s="63"/>
      <c r="F1893" s="174"/>
      <c r="G1893" s="174"/>
      <c r="H1893" s="174"/>
      <c r="I1893" s="174"/>
      <c r="J1893" s="174"/>
      <c r="K1893" s="174"/>
      <c r="L1893" s="174"/>
      <c r="M1893" s="174"/>
      <c r="N1893" s="174"/>
      <c r="O1893" s="63"/>
      <c r="P1893" s="63"/>
      <c r="Q1893" s="174"/>
      <c r="R1893" s="63"/>
      <c r="S1893" s="174"/>
      <c r="T1893" s="174"/>
      <c r="U1893" s="174"/>
      <c r="V1893" s="63"/>
      <c r="W1893" s="174"/>
      <c r="X1893" s="174"/>
      <c r="Y1893" s="429"/>
      <c r="Z1893" s="63"/>
      <c r="AA1893" s="63"/>
      <c r="AB1893" s="63"/>
      <c r="AC1893" s="63"/>
      <c r="AD1893" s="174"/>
      <c r="AE1893" s="174"/>
      <c r="AF1893" s="466"/>
      <c r="AG1893" s="174"/>
      <c r="AH1893" s="174"/>
      <c r="AI1893" s="174"/>
      <c r="AJ1893" s="174"/>
      <c r="AK1893" s="174"/>
      <c r="AL1893" s="174"/>
      <c r="AM1893" s="174"/>
      <c r="AN1893" s="174"/>
      <c r="AO1893" s="174"/>
      <c r="AP1893" s="174"/>
      <c r="AQ1893" s="174"/>
      <c r="AR1893" s="174"/>
      <c r="AS1893" s="174"/>
      <c r="AT1893" s="415"/>
      <c r="AU1893" s="174"/>
      <c r="AV1893" s="437"/>
      <c r="AW1893" s="523"/>
      <c r="AX1893" s="524"/>
      <c r="AY1893" s="422"/>
      <c r="AZ1893" s="524"/>
      <c r="BA1893" s="524"/>
      <c r="BB1893" s="422"/>
      <c r="BC1893" s="524"/>
      <c r="BD1893" s="523"/>
      <c r="BE1893" s="524"/>
      <c r="BF1893" s="524"/>
      <c r="BG1893" s="426">
        <f t="shared" si="42"/>
        <v>0</v>
      </c>
      <c r="BH1893" s="426">
        <f t="shared" si="43"/>
        <v>0</v>
      </c>
      <c r="BI1893" s="426">
        <f t="shared" si="44"/>
        <v>0</v>
      </c>
      <c r="BJ1893" s="426">
        <f t="shared" si="45"/>
        <v>0</v>
      </c>
      <c r="BK1893" s="425" t="b">
        <f t="shared" si="46"/>
        <v>0</v>
      </c>
    </row>
    <row r="1894" spans="1:63" ht="15.75" customHeight="1">
      <c r="A1894" s="174"/>
      <c r="B1894" s="174"/>
      <c r="C1894" s="174"/>
      <c r="D1894" s="63"/>
      <c r="E1894" s="63"/>
      <c r="F1894" s="174"/>
      <c r="G1894" s="174"/>
      <c r="H1894" s="174"/>
      <c r="I1894" s="174"/>
      <c r="J1894" s="174"/>
      <c r="K1894" s="174"/>
      <c r="L1894" s="174"/>
      <c r="M1894" s="174"/>
      <c r="N1894" s="174"/>
      <c r="O1894" s="63"/>
      <c r="P1894" s="63"/>
      <c r="Q1894" s="174"/>
      <c r="R1894" s="63"/>
      <c r="S1894" s="174"/>
      <c r="T1894" s="174"/>
      <c r="U1894" s="174"/>
      <c r="V1894" s="63"/>
      <c r="W1894" s="174"/>
      <c r="X1894" s="174"/>
      <c r="Y1894" s="429"/>
      <c r="Z1894" s="63"/>
      <c r="AA1894" s="63"/>
      <c r="AB1894" s="63"/>
      <c r="AC1894" s="63"/>
      <c r="AD1894" s="174"/>
      <c r="AE1894" s="174"/>
      <c r="AF1894" s="466"/>
      <c r="AG1894" s="174"/>
      <c r="AH1894" s="174"/>
      <c r="AI1894" s="174"/>
      <c r="AJ1894" s="174"/>
      <c r="AK1894" s="174"/>
      <c r="AL1894" s="174"/>
      <c r="AM1894" s="174"/>
      <c r="AN1894" s="174"/>
      <c r="AO1894" s="174"/>
      <c r="AP1894" s="174"/>
      <c r="AQ1894" s="174"/>
      <c r="AR1894" s="174"/>
      <c r="AS1894" s="174"/>
      <c r="AT1894" s="415"/>
      <c r="AU1894" s="174"/>
      <c r="AV1894" s="437"/>
      <c r="AW1894" s="523"/>
      <c r="AX1894" s="524"/>
      <c r="AY1894" s="422"/>
      <c r="AZ1894" s="524"/>
      <c r="BA1894" s="524"/>
      <c r="BB1894" s="422"/>
      <c r="BC1894" s="524"/>
      <c r="BD1894" s="523"/>
      <c r="BE1894" s="524"/>
      <c r="BF1894" s="524"/>
      <c r="BG1894" s="426">
        <f t="shared" si="42"/>
        <v>0</v>
      </c>
      <c r="BH1894" s="426">
        <f t="shared" si="43"/>
        <v>0</v>
      </c>
      <c r="BI1894" s="426">
        <f t="shared" si="44"/>
        <v>0</v>
      </c>
      <c r="BJ1894" s="426">
        <f t="shared" si="45"/>
        <v>0</v>
      </c>
      <c r="BK1894" s="425" t="b">
        <f t="shared" si="46"/>
        <v>0</v>
      </c>
    </row>
    <row r="1895" spans="1:63" ht="15.75" customHeight="1">
      <c r="A1895" s="174"/>
      <c r="B1895" s="174"/>
      <c r="C1895" s="174"/>
      <c r="D1895" s="63"/>
      <c r="E1895" s="63"/>
      <c r="F1895" s="174"/>
      <c r="G1895" s="174"/>
      <c r="H1895" s="174"/>
      <c r="I1895" s="174"/>
      <c r="J1895" s="174"/>
      <c r="K1895" s="174"/>
      <c r="L1895" s="174"/>
      <c r="M1895" s="174"/>
      <c r="N1895" s="174"/>
      <c r="O1895" s="63"/>
      <c r="P1895" s="63"/>
      <c r="Q1895" s="174"/>
      <c r="R1895" s="63"/>
      <c r="S1895" s="174"/>
      <c r="T1895" s="174"/>
      <c r="U1895" s="174"/>
      <c r="V1895" s="63"/>
      <c r="W1895" s="174"/>
      <c r="X1895" s="174"/>
      <c r="Y1895" s="429"/>
      <c r="Z1895" s="63"/>
      <c r="AA1895" s="63"/>
      <c r="AB1895" s="63"/>
      <c r="AC1895" s="63"/>
      <c r="AD1895" s="174"/>
      <c r="AE1895" s="174"/>
      <c r="AF1895" s="466"/>
      <c r="AG1895" s="174"/>
      <c r="AH1895" s="174"/>
      <c r="AI1895" s="174"/>
      <c r="AJ1895" s="174"/>
      <c r="AK1895" s="174"/>
      <c r="AL1895" s="174"/>
      <c r="AM1895" s="174"/>
      <c r="AN1895" s="174"/>
      <c r="AO1895" s="174"/>
      <c r="AP1895" s="174"/>
      <c r="AQ1895" s="174"/>
      <c r="AR1895" s="174"/>
      <c r="AS1895" s="174"/>
      <c r="AT1895" s="415"/>
      <c r="AU1895" s="174"/>
      <c r="AV1895" s="437"/>
      <c r="AW1895" s="523"/>
      <c r="AX1895" s="524"/>
      <c r="AY1895" s="422"/>
      <c r="AZ1895" s="524"/>
      <c r="BA1895" s="524"/>
      <c r="BB1895" s="422"/>
      <c r="BC1895" s="524"/>
      <c r="BD1895" s="523"/>
      <c r="BE1895" s="524"/>
      <c r="BF1895" s="524"/>
      <c r="BG1895" s="426">
        <f t="shared" si="42"/>
        <v>0</v>
      </c>
      <c r="BH1895" s="426">
        <f t="shared" si="43"/>
        <v>0</v>
      </c>
      <c r="BI1895" s="426">
        <f t="shared" si="44"/>
        <v>0</v>
      </c>
      <c r="BJ1895" s="426">
        <f t="shared" si="45"/>
        <v>0</v>
      </c>
      <c r="BK1895" s="425" t="b">
        <f t="shared" si="46"/>
        <v>0</v>
      </c>
    </row>
    <row r="1896" spans="1:63" ht="15.75" customHeight="1">
      <c r="A1896" s="174"/>
      <c r="B1896" s="174"/>
      <c r="C1896" s="174"/>
      <c r="D1896" s="63"/>
      <c r="E1896" s="63"/>
      <c r="F1896" s="174"/>
      <c r="G1896" s="174"/>
      <c r="H1896" s="174"/>
      <c r="I1896" s="174"/>
      <c r="J1896" s="174"/>
      <c r="K1896" s="174"/>
      <c r="L1896" s="174"/>
      <c r="M1896" s="174"/>
      <c r="N1896" s="174"/>
      <c r="O1896" s="63"/>
      <c r="P1896" s="63"/>
      <c r="Q1896" s="174"/>
      <c r="R1896" s="63"/>
      <c r="S1896" s="174"/>
      <c r="T1896" s="174"/>
      <c r="U1896" s="174"/>
      <c r="V1896" s="63"/>
      <c r="W1896" s="174"/>
      <c r="X1896" s="174"/>
      <c r="Y1896" s="429"/>
      <c r="Z1896" s="63"/>
      <c r="AA1896" s="63"/>
      <c r="AB1896" s="63"/>
      <c r="AC1896" s="63"/>
      <c r="AD1896" s="174"/>
      <c r="AE1896" s="174"/>
      <c r="AF1896" s="466"/>
      <c r="AG1896" s="174"/>
      <c r="AH1896" s="174"/>
      <c r="AI1896" s="174"/>
      <c r="AJ1896" s="174"/>
      <c r="AK1896" s="174"/>
      <c r="AL1896" s="174"/>
      <c r="AM1896" s="174"/>
      <c r="AN1896" s="174"/>
      <c r="AO1896" s="174"/>
      <c r="AP1896" s="174"/>
      <c r="AQ1896" s="174"/>
      <c r="AR1896" s="174"/>
      <c r="AS1896" s="174"/>
      <c r="AT1896" s="415"/>
      <c r="AU1896" s="174"/>
      <c r="AV1896" s="437"/>
      <c r="AW1896" s="523"/>
      <c r="AX1896" s="524"/>
      <c r="AY1896" s="422"/>
      <c r="AZ1896" s="524"/>
      <c r="BA1896" s="524"/>
      <c r="BB1896" s="422"/>
      <c r="BC1896" s="524"/>
      <c r="BD1896" s="523"/>
      <c r="BE1896" s="524"/>
      <c r="BF1896" s="524"/>
      <c r="BG1896" s="426">
        <f t="shared" si="42"/>
        <v>0</v>
      </c>
      <c r="BH1896" s="426">
        <f t="shared" si="43"/>
        <v>0</v>
      </c>
      <c r="BI1896" s="426">
        <f t="shared" si="44"/>
        <v>0</v>
      </c>
      <c r="BJ1896" s="426">
        <f t="shared" si="45"/>
        <v>0</v>
      </c>
      <c r="BK1896" s="425" t="b">
        <f t="shared" si="46"/>
        <v>0</v>
      </c>
    </row>
    <row r="1897" spans="1:63" ht="15.75" customHeight="1">
      <c r="A1897" s="174"/>
      <c r="B1897" s="174"/>
      <c r="C1897" s="174"/>
      <c r="D1897" s="63"/>
      <c r="E1897" s="63"/>
      <c r="F1897" s="174"/>
      <c r="G1897" s="174"/>
      <c r="H1897" s="174"/>
      <c r="I1897" s="174"/>
      <c r="J1897" s="174"/>
      <c r="K1897" s="174"/>
      <c r="L1897" s="174"/>
      <c r="M1897" s="174"/>
      <c r="N1897" s="174"/>
      <c r="O1897" s="63"/>
      <c r="P1897" s="63"/>
      <c r="Q1897" s="174"/>
      <c r="R1897" s="63"/>
      <c r="S1897" s="174"/>
      <c r="T1897" s="174"/>
      <c r="U1897" s="174"/>
      <c r="V1897" s="63"/>
      <c r="W1897" s="174"/>
      <c r="X1897" s="174"/>
      <c r="Y1897" s="429"/>
      <c r="Z1897" s="63"/>
      <c r="AA1897" s="63"/>
      <c r="AB1897" s="63"/>
      <c r="AC1897" s="63"/>
      <c r="AD1897" s="174"/>
      <c r="AE1897" s="174"/>
      <c r="AF1897" s="466"/>
      <c r="AG1897" s="174"/>
      <c r="AH1897" s="174"/>
      <c r="AI1897" s="174"/>
      <c r="AJ1897" s="174"/>
      <c r="AK1897" s="174"/>
      <c r="AL1897" s="174"/>
      <c r="AM1897" s="174"/>
      <c r="AN1897" s="174"/>
      <c r="AO1897" s="174"/>
      <c r="AP1897" s="174"/>
      <c r="AQ1897" s="174"/>
      <c r="AR1897" s="174"/>
      <c r="AS1897" s="174"/>
      <c r="AT1897" s="415"/>
      <c r="AU1897" s="174"/>
      <c r="AV1897" s="437"/>
      <c r="AW1897" s="523"/>
      <c r="AX1897" s="524"/>
      <c r="AY1897" s="422"/>
      <c r="AZ1897" s="524"/>
      <c r="BA1897" s="524"/>
      <c r="BB1897" s="422"/>
      <c r="BC1897" s="524"/>
      <c r="BD1897" s="523"/>
      <c r="BE1897" s="524"/>
      <c r="BF1897" s="524"/>
      <c r="BG1897" s="426">
        <f t="shared" si="42"/>
        <v>0</v>
      </c>
      <c r="BH1897" s="426">
        <f t="shared" si="43"/>
        <v>0</v>
      </c>
      <c r="BI1897" s="426">
        <f t="shared" si="44"/>
        <v>0</v>
      </c>
      <c r="BJ1897" s="426">
        <f t="shared" si="45"/>
        <v>0</v>
      </c>
      <c r="BK1897" s="425" t="b">
        <f t="shared" si="46"/>
        <v>0</v>
      </c>
    </row>
    <row r="1898" spans="1:63" ht="15.75" customHeight="1">
      <c r="A1898" s="174"/>
      <c r="B1898" s="174"/>
      <c r="C1898" s="174"/>
      <c r="D1898" s="63"/>
      <c r="E1898" s="63"/>
      <c r="F1898" s="174"/>
      <c r="G1898" s="174"/>
      <c r="H1898" s="174"/>
      <c r="I1898" s="174"/>
      <c r="J1898" s="174"/>
      <c r="K1898" s="174"/>
      <c r="L1898" s="174"/>
      <c r="M1898" s="174"/>
      <c r="N1898" s="174"/>
      <c r="O1898" s="63"/>
      <c r="P1898" s="63"/>
      <c r="Q1898" s="174"/>
      <c r="R1898" s="63"/>
      <c r="S1898" s="174"/>
      <c r="T1898" s="174"/>
      <c r="U1898" s="174"/>
      <c r="V1898" s="63"/>
      <c r="W1898" s="174"/>
      <c r="X1898" s="174"/>
      <c r="Y1898" s="429"/>
      <c r="Z1898" s="63"/>
      <c r="AA1898" s="63"/>
      <c r="AB1898" s="63"/>
      <c r="AC1898" s="63"/>
      <c r="AD1898" s="174"/>
      <c r="AE1898" s="174"/>
      <c r="AF1898" s="466"/>
      <c r="AG1898" s="174"/>
      <c r="AH1898" s="174"/>
      <c r="AI1898" s="174"/>
      <c r="AJ1898" s="174"/>
      <c r="AK1898" s="174"/>
      <c r="AL1898" s="174"/>
      <c r="AM1898" s="174"/>
      <c r="AN1898" s="174"/>
      <c r="AO1898" s="174"/>
      <c r="AP1898" s="174"/>
      <c r="AQ1898" s="174"/>
      <c r="AR1898" s="174"/>
      <c r="AS1898" s="174"/>
      <c r="AT1898" s="415"/>
      <c r="AU1898" s="174"/>
      <c r="AV1898" s="437"/>
      <c r="AW1898" s="523"/>
      <c r="AX1898" s="524"/>
      <c r="AY1898" s="422"/>
      <c r="AZ1898" s="524"/>
      <c r="BA1898" s="524"/>
      <c r="BB1898" s="422"/>
      <c r="BC1898" s="524"/>
      <c r="BD1898" s="523"/>
      <c r="BE1898" s="524"/>
      <c r="BF1898" s="524"/>
      <c r="BG1898" s="426">
        <f t="shared" si="42"/>
        <v>0</v>
      </c>
      <c r="BH1898" s="426">
        <f t="shared" si="43"/>
        <v>0</v>
      </c>
      <c r="BI1898" s="426">
        <f t="shared" si="44"/>
        <v>0</v>
      </c>
      <c r="BJ1898" s="426">
        <f t="shared" si="45"/>
        <v>0</v>
      </c>
      <c r="BK1898" s="425" t="b">
        <f t="shared" si="46"/>
        <v>0</v>
      </c>
    </row>
    <row r="1899" spans="1:63" ht="15.75" customHeight="1">
      <c r="A1899" s="174"/>
      <c r="B1899" s="174"/>
      <c r="C1899" s="174"/>
      <c r="D1899" s="63"/>
      <c r="E1899" s="63"/>
      <c r="F1899" s="174"/>
      <c r="G1899" s="174"/>
      <c r="H1899" s="174"/>
      <c r="I1899" s="174"/>
      <c r="J1899" s="174"/>
      <c r="K1899" s="174"/>
      <c r="L1899" s="174"/>
      <c r="M1899" s="174"/>
      <c r="N1899" s="174"/>
      <c r="O1899" s="63"/>
      <c r="P1899" s="63"/>
      <c r="Q1899" s="174"/>
      <c r="R1899" s="63"/>
      <c r="S1899" s="174"/>
      <c r="T1899" s="174"/>
      <c r="U1899" s="174"/>
      <c r="V1899" s="63"/>
      <c r="W1899" s="174"/>
      <c r="X1899" s="174"/>
      <c r="Y1899" s="429"/>
      <c r="Z1899" s="63"/>
      <c r="AA1899" s="63"/>
      <c r="AB1899" s="63"/>
      <c r="AC1899" s="63"/>
      <c r="AD1899" s="174"/>
      <c r="AE1899" s="174"/>
      <c r="AF1899" s="466"/>
      <c r="AG1899" s="174"/>
      <c r="AH1899" s="174"/>
      <c r="AI1899" s="174"/>
      <c r="AJ1899" s="174"/>
      <c r="AK1899" s="174"/>
      <c r="AL1899" s="174"/>
      <c r="AM1899" s="174"/>
      <c r="AN1899" s="174"/>
      <c r="AO1899" s="174"/>
      <c r="AP1899" s="174"/>
      <c r="AQ1899" s="174"/>
      <c r="AR1899" s="174"/>
      <c r="AS1899" s="174"/>
      <c r="AT1899" s="415"/>
      <c r="AU1899" s="174"/>
      <c r="AV1899" s="437"/>
      <c r="AW1899" s="523"/>
      <c r="AX1899" s="524"/>
      <c r="AY1899" s="422"/>
      <c r="AZ1899" s="524"/>
      <c r="BA1899" s="524"/>
      <c r="BB1899" s="422"/>
      <c r="BC1899" s="524"/>
      <c r="BD1899" s="523"/>
      <c r="BE1899" s="524"/>
      <c r="BF1899" s="524"/>
      <c r="BG1899" s="426">
        <f t="shared" si="42"/>
        <v>0</v>
      </c>
      <c r="BH1899" s="426">
        <f t="shared" si="43"/>
        <v>0</v>
      </c>
      <c r="BI1899" s="426">
        <f t="shared" si="44"/>
        <v>0</v>
      </c>
      <c r="BJ1899" s="426">
        <f t="shared" si="45"/>
        <v>0</v>
      </c>
      <c r="BK1899" s="425" t="b">
        <f t="shared" si="46"/>
        <v>0</v>
      </c>
    </row>
    <row r="1900" spans="1:63" ht="15.75" customHeight="1">
      <c r="A1900" s="174"/>
      <c r="B1900" s="174"/>
      <c r="C1900" s="174"/>
      <c r="D1900" s="63"/>
      <c r="E1900" s="63"/>
      <c r="F1900" s="174"/>
      <c r="G1900" s="174"/>
      <c r="H1900" s="174"/>
      <c r="I1900" s="174"/>
      <c r="J1900" s="174"/>
      <c r="K1900" s="174"/>
      <c r="L1900" s="174"/>
      <c r="M1900" s="174"/>
      <c r="N1900" s="174"/>
      <c r="O1900" s="63"/>
      <c r="P1900" s="63"/>
      <c r="Q1900" s="174"/>
      <c r="R1900" s="63"/>
      <c r="S1900" s="174"/>
      <c r="T1900" s="174"/>
      <c r="U1900" s="174"/>
      <c r="V1900" s="63"/>
      <c r="W1900" s="174"/>
      <c r="X1900" s="174"/>
      <c r="Y1900" s="429"/>
      <c r="Z1900" s="63"/>
      <c r="AA1900" s="63"/>
      <c r="AB1900" s="63"/>
      <c r="AC1900" s="63"/>
      <c r="AD1900" s="174"/>
      <c r="AE1900" s="174"/>
      <c r="AF1900" s="466"/>
      <c r="AG1900" s="174"/>
      <c r="AH1900" s="174"/>
      <c r="AI1900" s="174"/>
      <c r="AJ1900" s="174"/>
      <c r="AK1900" s="174"/>
      <c r="AL1900" s="174"/>
      <c r="AM1900" s="174"/>
      <c r="AN1900" s="174"/>
      <c r="AO1900" s="174"/>
      <c r="AP1900" s="174"/>
      <c r="AQ1900" s="174"/>
      <c r="AR1900" s="174"/>
      <c r="AS1900" s="174"/>
      <c r="AT1900" s="415"/>
      <c r="AU1900" s="174"/>
      <c r="AV1900" s="437"/>
      <c r="AW1900" s="523"/>
      <c r="AX1900" s="524"/>
      <c r="AY1900" s="422"/>
      <c r="AZ1900" s="524"/>
      <c r="BA1900" s="524"/>
      <c r="BB1900" s="422"/>
      <c r="BC1900" s="524"/>
      <c r="BD1900" s="523"/>
      <c r="BE1900" s="524"/>
      <c r="BF1900" s="524"/>
      <c r="BG1900" s="426">
        <f t="shared" si="42"/>
        <v>0</v>
      </c>
      <c r="BH1900" s="426">
        <f t="shared" si="43"/>
        <v>0</v>
      </c>
      <c r="BI1900" s="426">
        <f t="shared" si="44"/>
        <v>0</v>
      </c>
      <c r="BJ1900" s="426">
        <f t="shared" si="45"/>
        <v>0</v>
      </c>
      <c r="BK1900" s="425" t="b">
        <f t="shared" si="46"/>
        <v>0</v>
      </c>
    </row>
    <row r="1901" spans="1:63" ht="15.75" customHeight="1">
      <c r="A1901" s="174"/>
      <c r="B1901" s="174"/>
      <c r="C1901" s="174"/>
      <c r="D1901" s="63"/>
      <c r="E1901" s="63"/>
      <c r="F1901" s="174"/>
      <c r="G1901" s="174"/>
      <c r="H1901" s="174"/>
      <c r="I1901" s="174"/>
      <c r="J1901" s="174"/>
      <c r="K1901" s="174"/>
      <c r="L1901" s="174"/>
      <c r="M1901" s="174"/>
      <c r="N1901" s="174"/>
      <c r="O1901" s="63"/>
      <c r="P1901" s="63"/>
      <c r="Q1901" s="174"/>
      <c r="R1901" s="63"/>
      <c r="S1901" s="174"/>
      <c r="T1901" s="174"/>
      <c r="U1901" s="174"/>
      <c r="V1901" s="63"/>
      <c r="W1901" s="174"/>
      <c r="X1901" s="174"/>
      <c r="Y1901" s="429"/>
      <c r="Z1901" s="63"/>
      <c r="AA1901" s="63"/>
      <c r="AB1901" s="63"/>
      <c r="AC1901" s="63"/>
      <c r="AD1901" s="174"/>
      <c r="AE1901" s="174"/>
      <c r="AF1901" s="466"/>
      <c r="AG1901" s="174"/>
      <c r="AH1901" s="174"/>
      <c r="AI1901" s="174"/>
      <c r="AJ1901" s="174"/>
      <c r="AK1901" s="174"/>
      <c r="AL1901" s="174"/>
      <c r="AM1901" s="174"/>
      <c r="AN1901" s="174"/>
      <c r="AO1901" s="174"/>
      <c r="AP1901" s="174"/>
      <c r="AQ1901" s="174"/>
      <c r="AR1901" s="174"/>
      <c r="AS1901" s="174"/>
      <c r="AT1901" s="415"/>
      <c r="AU1901" s="174"/>
      <c r="AV1901" s="437"/>
      <c r="AW1901" s="523"/>
      <c r="AX1901" s="524"/>
      <c r="AY1901" s="422"/>
      <c r="AZ1901" s="524"/>
      <c r="BA1901" s="524"/>
      <c r="BB1901" s="422"/>
      <c r="BC1901" s="524"/>
      <c r="BD1901" s="523"/>
      <c r="BE1901" s="524"/>
      <c r="BF1901" s="524"/>
      <c r="BG1901" s="426">
        <f t="shared" si="42"/>
        <v>0</v>
      </c>
      <c r="BH1901" s="426">
        <f t="shared" si="43"/>
        <v>0</v>
      </c>
      <c r="BI1901" s="426">
        <f t="shared" si="44"/>
        <v>0</v>
      </c>
      <c r="BJ1901" s="426">
        <f t="shared" si="45"/>
        <v>0</v>
      </c>
      <c r="BK1901" s="425" t="b">
        <f t="shared" si="46"/>
        <v>0</v>
      </c>
    </row>
    <row r="1902" spans="1:63" ht="15.75" customHeight="1">
      <c r="A1902" s="174"/>
      <c r="B1902" s="174"/>
      <c r="C1902" s="174"/>
      <c r="D1902" s="63"/>
      <c r="E1902" s="63"/>
      <c r="F1902" s="174"/>
      <c r="G1902" s="174"/>
      <c r="H1902" s="174"/>
      <c r="I1902" s="174"/>
      <c r="J1902" s="174"/>
      <c r="K1902" s="174"/>
      <c r="L1902" s="174"/>
      <c r="M1902" s="174"/>
      <c r="N1902" s="174"/>
      <c r="O1902" s="63"/>
      <c r="P1902" s="63"/>
      <c r="Q1902" s="174"/>
      <c r="R1902" s="63"/>
      <c r="S1902" s="174"/>
      <c r="T1902" s="174"/>
      <c r="U1902" s="174"/>
      <c r="V1902" s="63"/>
      <c r="W1902" s="174"/>
      <c r="X1902" s="174"/>
      <c r="Y1902" s="429"/>
      <c r="Z1902" s="63"/>
      <c r="AA1902" s="63"/>
      <c r="AB1902" s="63"/>
      <c r="AC1902" s="63"/>
      <c r="AD1902" s="174"/>
      <c r="AE1902" s="174"/>
      <c r="AF1902" s="466"/>
      <c r="AG1902" s="174"/>
      <c r="AH1902" s="174"/>
      <c r="AI1902" s="174"/>
      <c r="AJ1902" s="174"/>
      <c r="AK1902" s="174"/>
      <c r="AL1902" s="174"/>
      <c r="AM1902" s="174"/>
      <c r="AN1902" s="174"/>
      <c r="AO1902" s="174"/>
      <c r="AP1902" s="174"/>
      <c r="AQ1902" s="174"/>
      <c r="AR1902" s="174"/>
      <c r="AS1902" s="174"/>
      <c r="AT1902" s="415"/>
      <c r="AU1902" s="174"/>
      <c r="AV1902" s="437"/>
      <c r="AW1902" s="523"/>
      <c r="AX1902" s="524"/>
      <c r="AY1902" s="422"/>
      <c r="AZ1902" s="524"/>
      <c r="BA1902" s="524"/>
      <c r="BB1902" s="422"/>
      <c r="BC1902" s="524"/>
      <c r="BD1902" s="523"/>
      <c r="BE1902" s="524"/>
      <c r="BF1902" s="524"/>
      <c r="BG1902" s="426">
        <f t="shared" si="42"/>
        <v>0</v>
      </c>
      <c r="BH1902" s="426">
        <f t="shared" si="43"/>
        <v>0</v>
      </c>
      <c r="BI1902" s="426">
        <f t="shared" si="44"/>
        <v>0</v>
      </c>
      <c r="BJ1902" s="426">
        <f t="shared" si="45"/>
        <v>0</v>
      </c>
      <c r="BK1902" s="425" t="b">
        <f t="shared" si="46"/>
        <v>0</v>
      </c>
    </row>
    <row r="1903" spans="1:63" ht="15.75" customHeight="1">
      <c r="A1903" s="174"/>
      <c r="B1903" s="174"/>
      <c r="C1903" s="174"/>
      <c r="D1903" s="63"/>
      <c r="E1903" s="63"/>
      <c r="F1903" s="174"/>
      <c r="G1903" s="174"/>
      <c r="H1903" s="174"/>
      <c r="I1903" s="174"/>
      <c r="J1903" s="174"/>
      <c r="K1903" s="174"/>
      <c r="L1903" s="174"/>
      <c r="M1903" s="174"/>
      <c r="N1903" s="174"/>
      <c r="O1903" s="63"/>
      <c r="P1903" s="63"/>
      <c r="Q1903" s="174"/>
      <c r="R1903" s="63"/>
      <c r="S1903" s="174"/>
      <c r="T1903" s="174"/>
      <c r="U1903" s="174"/>
      <c r="V1903" s="63"/>
      <c r="W1903" s="174"/>
      <c r="X1903" s="174"/>
      <c r="Y1903" s="429"/>
      <c r="Z1903" s="63"/>
      <c r="AA1903" s="63"/>
      <c r="AB1903" s="63"/>
      <c r="AC1903" s="63"/>
      <c r="AD1903" s="174"/>
      <c r="AE1903" s="174"/>
      <c r="AF1903" s="466"/>
      <c r="AG1903" s="174"/>
      <c r="AH1903" s="174"/>
      <c r="AI1903" s="174"/>
      <c r="AJ1903" s="174"/>
      <c r="AK1903" s="174"/>
      <c r="AL1903" s="174"/>
      <c r="AM1903" s="174"/>
      <c r="AN1903" s="174"/>
      <c r="AO1903" s="174"/>
      <c r="AP1903" s="174"/>
      <c r="AQ1903" s="174"/>
      <c r="AR1903" s="174"/>
      <c r="AS1903" s="174"/>
      <c r="AT1903" s="415"/>
      <c r="AU1903" s="174"/>
      <c r="AV1903" s="437"/>
      <c r="AW1903" s="523"/>
      <c r="AX1903" s="524"/>
      <c r="AY1903" s="422"/>
      <c r="AZ1903" s="524"/>
      <c r="BA1903" s="524"/>
      <c r="BB1903" s="422"/>
      <c r="BC1903" s="524"/>
      <c r="BD1903" s="523"/>
      <c r="BE1903" s="524"/>
      <c r="BF1903" s="524"/>
      <c r="BG1903" s="426">
        <f t="shared" si="42"/>
        <v>0</v>
      </c>
      <c r="BH1903" s="426">
        <f t="shared" si="43"/>
        <v>0</v>
      </c>
      <c r="BI1903" s="426">
        <f t="shared" si="44"/>
        <v>0</v>
      </c>
      <c r="BJ1903" s="426">
        <f t="shared" si="45"/>
        <v>0</v>
      </c>
      <c r="BK1903" s="425" t="b">
        <f t="shared" si="46"/>
        <v>0</v>
      </c>
    </row>
    <row r="1904" spans="1:63" ht="15.75" customHeight="1">
      <c r="A1904" s="174"/>
      <c r="B1904" s="174"/>
      <c r="C1904" s="174"/>
      <c r="D1904" s="63"/>
      <c r="E1904" s="63"/>
      <c r="F1904" s="174"/>
      <c r="G1904" s="174"/>
      <c r="H1904" s="174"/>
      <c r="I1904" s="174"/>
      <c r="J1904" s="174"/>
      <c r="K1904" s="174"/>
      <c r="L1904" s="174"/>
      <c r="M1904" s="174"/>
      <c r="N1904" s="174"/>
      <c r="O1904" s="63"/>
      <c r="P1904" s="63"/>
      <c r="Q1904" s="174"/>
      <c r="R1904" s="63"/>
      <c r="S1904" s="174"/>
      <c r="T1904" s="174"/>
      <c r="U1904" s="174"/>
      <c r="V1904" s="63"/>
      <c r="W1904" s="174"/>
      <c r="X1904" s="174"/>
      <c r="Y1904" s="429"/>
      <c r="Z1904" s="63"/>
      <c r="AA1904" s="63"/>
      <c r="AB1904" s="63"/>
      <c r="AC1904" s="63"/>
      <c r="AD1904" s="174"/>
      <c r="AE1904" s="174"/>
      <c r="AF1904" s="466"/>
      <c r="AG1904" s="174"/>
      <c r="AH1904" s="174"/>
      <c r="AI1904" s="174"/>
      <c r="AJ1904" s="174"/>
      <c r="AK1904" s="174"/>
      <c r="AL1904" s="174"/>
      <c r="AM1904" s="174"/>
      <c r="AN1904" s="174"/>
      <c r="AO1904" s="174"/>
      <c r="AP1904" s="174"/>
      <c r="AQ1904" s="174"/>
      <c r="AR1904" s="174"/>
      <c r="AS1904" s="174"/>
      <c r="AT1904" s="415"/>
      <c r="AU1904" s="174"/>
      <c r="AV1904" s="437"/>
      <c r="AW1904" s="523"/>
      <c r="AX1904" s="524"/>
      <c r="AY1904" s="422"/>
      <c r="AZ1904" s="524"/>
      <c r="BA1904" s="524"/>
      <c r="BB1904" s="422"/>
      <c r="BC1904" s="524"/>
      <c r="BD1904" s="523"/>
      <c r="BE1904" s="524"/>
      <c r="BF1904" s="524"/>
      <c r="BG1904" s="426">
        <f t="shared" si="42"/>
        <v>0</v>
      </c>
      <c r="BH1904" s="426">
        <f t="shared" si="43"/>
        <v>0</v>
      </c>
      <c r="BI1904" s="426">
        <f t="shared" si="44"/>
        <v>0</v>
      </c>
      <c r="BJ1904" s="426">
        <f t="shared" si="45"/>
        <v>0</v>
      </c>
      <c r="BK1904" s="425" t="b">
        <f t="shared" si="46"/>
        <v>0</v>
      </c>
    </row>
    <row r="1905" spans="1:63" ht="15.75" customHeight="1">
      <c r="A1905" s="174"/>
      <c r="B1905" s="174"/>
      <c r="C1905" s="174"/>
      <c r="D1905" s="63"/>
      <c r="E1905" s="63"/>
      <c r="F1905" s="174"/>
      <c r="G1905" s="174"/>
      <c r="H1905" s="174"/>
      <c r="I1905" s="174"/>
      <c r="J1905" s="174"/>
      <c r="K1905" s="174"/>
      <c r="L1905" s="174"/>
      <c r="M1905" s="174"/>
      <c r="N1905" s="174"/>
      <c r="O1905" s="63"/>
      <c r="P1905" s="63"/>
      <c r="Q1905" s="174"/>
      <c r="R1905" s="63"/>
      <c r="S1905" s="174"/>
      <c r="T1905" s="174"/>
      <c r="U1905" s="174"/>
      <c r="V1905" s="63"/>
      <c r="W1905" s="174"/>
      <c r="X1905" s="174"/>
      <c r="Y1905" s="429"/>
      <c r="Z1905" s="63"/>
      <c r="AA1905" s="63"/>
      <c r="AB1905" s="63"/>
      <c r="AC1905" s="63"/>
      <c r="AD1905" s="174"/>
      <c r="AE1905" s="174"/>
      <c r="AF1905" s="466"/>
      <c r="AG1905" s="174"/>
      <c r="AH1905" s="174"/>
      <c r="AI1905" s="174"/>
      <c r="AJ1905" s="174"/>
      <c r="AK1905" s="174"/>
      <c r="AL1905" s="174"/>
      <c r="AM1905" s="174"/>
      <c r="AN1905" s="174"/>
      <c r="AO1905" s="174"/>
      <c r="AP1905" s="174"/>
      <c r="AQ1905" s="174"/>
      <c r="AR1905" s="174"/>
      <c r="AS1905" s="174"/>
      <c r="AT1905" s="415"/>
      <c r="AU1905" s="174"/>
      <c r="AV1905" s="437"/>
      <c r="AW1905" s="523"/>
      <c r="AX1905" s="524"/>
      <c r="AY1905" s="422"/>
      <c r="AZ1905" s="524"/>
      <c r="BA1905" s="524"/>
      <c r="BB1905" s="422"/>
      <c r="BC1905" s="524"/>
      <c r="BD1905" s="523"/>
      <c r="BE1905" s="524"/>
      <c r="BF1905" s="524"/>
      <c r="BG1905" s="426">
        <f t="shared" si="42"/>
        <v>0</v>
      </c>
      <c r="BH1905" s="426">
        <f t="shared" si="43"/>
        <v>0</v>
      </c>
      <c r="BI1905" s="426">
        <f t="shared" si="44"/>
        <v>0</v>
      </c>
      <c r="BJ1905" s="426">
        <f t="shared" si="45"/>
        <v>0</v>
      </c>
      <c r="BK1905" s="425" t="b">
        <f t="shared" si="46"/>
        <v>0</v>
      </c>
    </row>
    <row r="1906" spans="1:63" ht="15.75" customHeight="1">
      <c r="A1906" s="174"/>
      <c r="B1906" s="174"/>
      <c r="C1906" s="174"/>
      <c r="D1906" s="63"/>
      <c r="E1906" s="63"/>
      <c r="F1906" s="174"/>
      <c r="G1906" s="174"/>
      <c r="H1906" s="174"/>
      <c r="I1906" s="174"/>
      <c r="J1906" s="174"/>
      <c r="K1906" s="174"/>
      <c r="L1906" s="174"/>
      <c r="M1906" s="174"/>
      <c r="N1906" s="174"/>
      <c r="O1906" s="63"/>
      <c r="P1906" s="63"/>
      <c r="Q1906" s="174"/>
      <c r="R1906" s="63"/>
      <c r="S1906" s="174"/>
      <c r="T1906" s="174"/>
      <c r="U1906" s="174"/>
      <c r="V1906" s="63"/>
      <c r="W1906" s="174"/>
      <c r="X1906" s="174"/>
      <c r="Y1906" s="429"/>
      <c r="Z1906" s="63"/>
      <c r="AA1906" s="63"/>
      <c r="AB1906" s="63"/>
      <c r="AC1906" s="63"/>
      <c r="AD1906" s="174"/>
      <c r="AE1906" s="174"/>
      <c r="AF1906" s="466"/>
      <c r="AG1906" s="174"/>
      <c r="AH1906" s="174"/>
      <c r="AI1906" s="174"/>
      <c r="AJ1906" s="174"/>
      <c r="AK1906" s="174"/>
      <c r="AL1906" s="174"/>
      <c r="AM1906" s="174"/>
      <c r="AN1906" s="174"/>
      <c r="AO1906" s="174"/>
      <c r="AP1906" s="174"/>
      <c r="AQ1906" s="174"/>
      <c r="AR1906" s="174"/>
      <c r="AS1906" s="174"/>
      <c r="AT1906" s="415"/>
      <c r="AU1906" s="174"/>
      <c r="AV1906" s="437"/>
      <c r="AW1906" s="523"/>
      <c r="AX1906" s="524"/>
      <c r="AY1906" s="422"/>
      <c r="AZ1906" s="524"/>
      <c r="BA1906" s="524"/>
      <c r="BB1906" s="422"/>
      <c r="BC1906" s="524"/>
      <c r="BD1906" s="523"/>
      <c r="BE1906" s="524"/>
      <c r="BF1906" s="524"/>
      <c r="BG1906" s="426">
        <f t="shared" si="42"/>
        <v>0</v>
      </c>
      <c r="BH1906" s="426">
        <f t="shared" si="43"/>
        <v>0</v>
      </c>
      <c r="BI1906" s="426">
        <f t="shared" si="44"/>
        <v>0</v>
      </c>
      <c r="BJ1906" s="426">
        <f t="shared" si="45"/>
        <v>0</v>
      </c>
      <c r="BK1906" s="425" t="b">
        <f t="shared" si="46"/>
        <v>0</v>
      </c>
    </row>
    <row r="1907" spans="1:63" ht="15.75" customHeight="1">
      <c r="A1907" s="174"/>
      <c r="B1907" s="174"/>
      <c r="C1907" s="174"/>
      <c r="D1907" s="63"/>
      <c r="E1907" s="63"/>
      <c r="F1907" s="174"/>
      <c r="G1907" s="174"/>
      <c r="H1907" s="174"/>
      <c r="I1907" s="174"/>
      <c r="J1907" s="174"/>
      <c r="K1907" s="174"/>
      <c r="L1907" s="174"/>
      <c r="M1907" s="174"/>
      <c r="N1907" s="174"/>
      <c r="O1907" s="63"/>
      <c r="P1907" s="63"/>
      <c r="Q1907" s="174"/>
      <c r="R1907" s="63"/>
      <c r="S1907" s="174"/>
      <c r="T1907" s="174"/>
      <c r="U1907" s="174"/>
      <c r="V1907" s="63"/>
      <c r="W1907" s="174"/>
      <c r="X1907" s="174"/>
      <c r="Y1907" s="429"/>
      <c r="Z1907" s="63"/>
      <c r="AA1907" s="63"/>
      <c r="AB1907" s="63"/>
      <c r="AC1907" s="63"/>
      <c r="AD1907" s="174"/>
      <c r="AE1907" s="174"/>
      <c r="AF1907" s="466"/>
      <c r="AG1907" s="174"/>
      <c r="AH1907" s="174"/>
      <c r="AI1907" s="174"/>
      <c r="AJ1907" s="174"/>
      <c r="AK1907" s="174"/>
      <c r="AL1907" s="174"/>
      <c r="AM1907" s="174"/>
      <c r="AN1907" s="174"/>
      <c r="AO1907" s="174"/>
      <c r="AP1907" s="174"/>
      <c r="AQ1907" s="174"/>
      <c r="AR1907" s="174"/>
      <c r="AS1907" s="174"/>
      <c r="AT1907" s="415"/>
      <c r="AU1907" s="174"/>
      <c r="AV1907" s="437"/>
      <c r="AW1907" s="523"/>
      <c r="AX1907" s="524"/>
      <c r="AY1907" s="422"/>
      <c r="AZ1907" s="524"/>
      <c r="BA1907" s="524"/>
      <c r="BB1907" s="422"/>
      <c r="BC1907" s="524"/>
      <c r="BD1907" s="523"/>
      <c r="BE1907" s="524"/>
      <c r="BF1907" s="524"/>
      <c r="BG1907" s="426">
        <f t="shared" si="42"/>
        <v>0</v>
      </c>
      <c r="BH1907" s="426">
        <f t="shared" si="43"/>
        <v>0</v>
      </c>
      <c r="BI1907" s="426">
        <f t="shared" si="44"/>
        <v>0</v>
      </c>
      <c r="BJ1907" s="426">
        <f t="shared" si="45"/>
        <v>0</v>
      </c>
      <c r="BK1907" s="425" t="b">
        <f t="shared" si="46"/>
        <v>0</v>
      </c>
    </row>
    <row r="1908" spans="1:63" ht="15.75" customHeight="1">
      <c r="A1908" s="174"/>
      <c r="B1908" s="174"/>
      <c r="C1908" s="174"/>
      <c r="D1908" s="63"/>
      <c r="E1908" s="63"/>
      <c r="F1908" s="174"/>
      <c r="G1908" s="174"/>
      <c r="H1908" s="174"/>
      <c r="I1908" s="174"/>
      <c r="J1908" s="174"/>
      <c r="K1908" s="174"/>
      <c r="L1908" s="174"/>
      <c r="M1908" s="174"/>
      <c r="N1908" s="174"/>
      <c r="O1908" s="63"/>
      <c r="P1908" s="63"/>
      <c r="Q1908" s="174"/>
      <c r="R1908" s="63"/>
      <c r="S1908" s="174"/>
      <c r="T1908" s="174"/>
      <c r="U1908" s="174"/>
      <c r="V1908" s="63"/>
      <c r="W1908" s="174"/>
      <c r="X1908" s="174"/>
      <c r="Y1908" s="429"/>
      <c r="Z1908" s="63"/>
      <c r="AA1908" s="63"/>
      <c r="AB1908" s="63"/>
      <c r="AC1908" s="63"/>
      <c r="AD1908" s="174"/>
      <c r="AE1908" s="174"/>
      <c r="AF1908" s="466"/>
      <c r="AG1908" s="174"/>
      <c r="AH1908" s="174"/>
      <c r="AI1908" s="174"/>
      <c r="AJ1908" s="174"/>
      <c r="AK1908" s="174"/>
      <c r="AL1908" s="174"/>
      <c r="AM1908" s="174"/>
      <c r="AN1908" s="174"/>
      <c r="AO1908" s="174"/>
      <c r="AP1908" s="174"/>
      <c r="AQ1908" s="174"/>
      <c r="AR1908" s="174"/>
      <c r="AS1908" s="174"/>
      <c r="AT1908" s="415"/>
      <c r="AU1908" s="174"/>
      <c r="AV1908" s="437"/>
      <c r="AW1908" s="523"/>
      <c r="AX1908" s="524"/>
      <c r="AY1908" s="422"/>
      <c r="AZ1908" s="524"/>
      <c r="BA1908" s="524"/>
      <c r="BB1908" s="422"/>
      <c r="BC1908" s="524"/>
      <c r="BD1908" s="523"/>
      <c r="BE1908" s="524"/>
      <c r="BF1908" s="524"/>
      <c r="BG1908" s="426">
        <f t="shared" si="42"/>
        <v>0</v>
      </c>
      <c r="BH1908" s="426">
        <f t="shared" si="43"/>
        <v>0</v>
      </c>
      <c r="BI1908" s="426">
        <f t="shared" si="44"/>
        <v>0</v>
      </c>
      <c r="BJ1908" s="426">
        <f t="shared" si="45"/>
        <v>0</v>
      </c>
      <c r="BK1908" s="425" t="b">
        <f t="shared" si="46"/>
        <v>0</v>
      </c>
    </row>
    <row r="1909" spans="1:63" ht="15.75" customHeight="1">
      <c r="A1909" s="174"/>
      <c r="B1909" s="174"/>
      <c r="C1909" s="174"/>
      <c r="D1909" s="63"/>
      <c r="E1909" s="63"/>
      <c r="F1909" s="174"/>
      <c r="G1909" s="174"/>
      <c r="H1909" s="174"/>
      <c r="I1909" s="174"/>
      <c r="J1909" s="174"/>
      <c r="K1909" s="174"/>
      <c r="L1909" s="174"/>
      <c r="M1909" s="174"/>
      <c r="N1909" s="174"/>
      <c r="O1909" s="63"/>
      <c r="P1909" s="63"/>
      <c r="Q1909" s="174"/>
      <c r="R1909" s="63"/>
      <c r="S1909" s="174"/>
      <c r="T1909" s="174"/>
      <c r="U1909" s="174"/>
      <c r="V1909" s="63"/>
      <c r="W1909" s="174"/>
      <c r="X1909" s="174"/>
      <c r="Y1909" s="429"/>
      <c r="Z1909" s="63"/>
      <c r="AA1909" s="63"/>
      <c r="AB1909" s="63"/>
      <c r="AC1909" s="63"/>
      <c r="AD1909" s="174"/>
      <c r="AE1909" s="174"/>
      <c r="AF1909" s="466"/>
      <c r="AG1909" s="174"/>
      <c r="AH1909" s="174"/>
      <c r="AI1909" s="174"/>
      <c r="AJ1909" s="174"/>
      <c r="AK1909" s="174"/>
      <c r="AL1909" s="174"/>
      <c r="AM1909" s="174"/>
      <c r="AN1909" s="174"/>
      <c r="AO1909" s="174"/>
      <c r="AP1909" s="174"/>
      <c r="AQ1909" s="174"/>
      <c r="AR1909" s="174"/>
      <c r="AS1909" s="174"/>
      <c r="AT1909" s="415"/>
      <c r="AU1909" s="174"/>
      <c r="AV1909" s="437"/>
      <c r="AW1909" s="523"/>
      <c r="AX1909" s="524"/>
      <c r="AY1909" s="422"/>
      <c r="AZ1909" s="524"/>
      <c r="BA1909" s="524"/>
      <c r="BB1909" s="422"/>
      <c r="BC1909" s="524"/>
      <c r="BD1909" s="523"/>
      <c r="BE1909" s="524"/>
      <c r="BF1909" s="524"/>
      <c r="BG1909" s="426">
        <f t="shared" si="42"/>
        <v>0</v>
      </c>
      <c r="BH1909" s="426">
        <f t="shared" si="43"/>
        <v>0</v>
      </c>
      <c r="BI1909" s="426">
        <f t="shared" si="44"/>
        <v>0</v>
      </c>
      <c r="BJ1909" s="426">
        <f t="shared" si="45"/>
        <v>0</v>
      </c>
      <c r="BK1909" s="425" t="b">
        <f t="shared" si="46"/>
        <v>0</v>
      </c>
    </row>
    <row r="1910" spans="1:63" ht="15.75" customHeight="1">
      <c r="A1910" s="174"/>
      <c r="B1910" s="174"/>
      <c r="C1910" s="174"/>
      <c r="D1910" s="63"/>
      <c r="E1910" s="63"/>
      <c r="F1910" s="174"/>
      <c r="G1910" s="174"/>
      <c r="H1910" s="174"/>
      <c r="I1910" s="174"/>
      <c r="J1910" s="174"/>
      <c r="K1910" s="174"/>
      <c r="L1910" s="174"/>
      <c r="M1910" s="174"/>
      <c r="N1910" s="174"/>
      <c r="O1910" s="63"/>
      <c r="P1910" s="63"/>
      <c r="Q1910" s="174"/>
      <c r="R1910" s="63"/>
      <c r="S1910" s="174"/>
      <c r="T1910" s="174"/>
      <c r="U1910" s="174"/>
      <c r="V1910" s="63"/>
      <c r="W1910" s="174"/>
      <c r="X1910" s="174"/>
      <c r="Y1910" s="429"/>
      <c r="Z1910" s="63"/>
      <c r="AA1910" s="63"/>
      <c r="AB1910" s="63"/>
      <c r="AC1910" s="63"/>
      <c r="AD1910" s="174"/>
      <c r="AE1910" s="174"/>
      <c r="AF1910" s="466"/>
      <c r="AG1910" s="174"/>
      <c r="AH1910" s="174"/>
      <c r="AI1910" s="174"/>
      <c r="AJ1910" s="174"/>
      <c r="AK1910" s="174"/>
      <c r="AL1910" s="174"/>
      <c r="AM1910" s="174"/>
      <c r="AN1910" s="174"/>
      <c r="AO1910" s="174"/>
      <c r="AP1910" s="174"/>
      <c r="AQ1910" s="174"/>
      <c r="AR1910" s="174"/>
      <c r="AS1910" s="174"/>
      <c r="AT1910" s="415"/>
      <c r="AU1910" s="174"/>
      <c r="AV1910" s="437"/>
      <c r="AW1910" s="523"/>
      <c r="AX1910" s="524"/>
      <c r="AY1910" s="422"/>
      <c r="AZ1910" s="524"/>
      <c r="BA1910" s="524"/>
      <c r="BB1910" s="422"/>
      <c r="BC1910" s="524"/>
      <c r="BD1910" s="523"/>
      <c r="BE1910" s="524"/>
      <c r="BF1910" s="524"/>
      <c r="BG1910" s="426">
        <f t="shared" si="42"/>
        <v>0</v>
      </c>
      <c r="BH1910" s="426">
        <f t="shared" si="43"/>
        <v>0</v>
      </c>
      <c r="BI1910" s="426">
        <f t="shared" si="44"/>
        <v>0</v>
      </c>
      <c r="BJ1910" s="426">
        <f t="shared" si="45"/>
        <v>0</v>
      </c>
      <c r="BK1910" s="425" t="b">
        <f t="shared" si="46"/>
        <v>0</v>
      </c>
    </row>
    <row r="1911" spans="1:63" ht="15.75" customHeight="1">
      <c r="A1911" s="174"/>
      <c r="B1911" s="174"/>
      <c r="C1911" s="174"/>
      <c r="D1911" s="63"/>
      <c r="E1911" s="63"/>
      <c r="F1911" s="174"/>
      <c r="G1911" s="174"/>
      <c r="H1911" s="174"/>
      <c r="I1911" s="174"/>
      <c r="J1911" s="174"/>
      <c r="K1911" s="174"/>
      <c r="L1911" s="174"/>
      <c r="M1911" s="174"/>
      <c r="N1911" s="174"/>
      <c r="O1911" s="63"/>
      <c r="P1911" s="63"/>
      <c r="Q1911" s="174"/>
      <c r="R1911" s="63"/>
      <c r="S1911" s="174"/>
      <c r="T1911" s="174"/>
      <c r="U1911" s="174"/>
      <c r="V1911" s="63"/>
      <c r="W1911" s="174"/>
      <c r="X1911" s="174"/>
      <c r="Y1911" s="429"/>
      <c r="Z1911" s="63"/>
      <c r="AA1911" s="63"/>
      <c r="AB1911" s="63"/>
      <c r="AC1911" s="63"/>
      <c r="AD1911" s="174"/>
      <c r="AE1911" s="174"/>
      <c r="AF1911" s="466"/>
      <c r="AG1911" s="174"/>
      <c r="AH1911" s="174"/>
      <c r="AI1911" s="174"/>
      <c r="AJ1911" s="174"/>
      <c r="AK1911" s="174"/>
      <c r="AL1911" s="174"/>
      <c r="AM1911" s="174"/>
      <c r="AN1911" s="174"/>
      <c r="AO1911" s="174"/>
      <c r="AP1911" s="174"/>
      <c r="AQ1911" s="174"/>
      <c r="AR1911" s="174"/>
      <c r="AS1911" s="174"/>
      <c r="AT1911" s="415"/>
      <c r="AU1911" s="174"/>
      <c r="AV1911" s="437"/>
      <c r="AW1911" s="523"/>
      <c r="AX1911" s="524"/>
      <c r="AY1911" s="422"/>
      <c r="AZ1911" s="524"/>
      <c r="BA1911" s="524"/>
      <c r="BB1911" s="422"/>
      <c r="BC1911" s="524"/>
      <c r="BD1911" s="523"/>
      <c r="BE1911" s="524"/>
      <c r="BF1911" s="524"/>
      <c r="BG1911" s="426">
        <f t="shared" si="42"/>
        <v>0</v>
      </c>
      <c r="BH1911" s="426">
        <f t="shared" si="43"/>
        <v>0</v>
      </c>
      <c r="BI1911" s="426">
        <f t="shared" si="44"/>
        <v>0</v>
      </c>
      <c r="BJ1911" s="426">
        <f t="shared" si="45"/>
        <v>0</v>
      </c>
      <c r="BK1911" s="425" t="b">
        <f t="shared" si="46"/>
        <v>0</v>
      </c>
    </row>
    <row r="1912" spans="1:63" ht="15.75" customHeight="1">
      <c r="A1912" s="174"/>
      <c r="B1912" s="174"/>
      <c r="C1912" s="174"/>
      <c r="D1912" s="63"/>
      <c r="E1912" s="63"/>
      <c r="F1912" s="174"/>
      <c r="G1912" s="174"/>
      <c r="H1912" s="174"/>
      <c r="I1912" s="174"/>
      <c r="J1912" s="174"/>
      <c r="K1912" s="174"/>
      <c r="L1912" s="174"/>
      <c r="M1912" s="174"/>
      <c r="N1912" s="174"/>
      <c r="O1912" s="63"/>
      <c r="P1912" s="63"/>
      <c r="Q1912" s="174"/>
      <c r="R1912" s="63"/>
      <c r="S1912" s="174"/>
      <c r="T1912" s="174"/>
      <c r="U1912" s="174"/>
      <c r="V1912" s="63"/>
      <c r="W1912" s="174"/>
      <c r="X1912" s="174"/>
      <c r="Y1912" s="429"/>
      <c r="Z1912" s="63"/>
      <c r="AA1912" s="63"/>
      <c r="AB1912" s="63"/>
      <c r="AC1912" s="63"/>
      <c r="AD1912" s="174"/>
      <c r="AE1912" s="174"/>
      <c r="AF1912" s="466"/>
      <c r="AG1912" s="174"/>
      <c r="AH1912" s="174"/>
      <c r="AI1912" s="174"/>
      <c r="AJ1912" s="174"/>
      <c r="AK1912" s="174"/>
      <c r="AL1912" s="174"/>
      <c r="AM1912" s="174"/>
      <c r="AN1912" s="174"/>
      <c r="AO1912" s="174"/>
      <c r="AP1912" s="174"/>
      <c r="AQ1912" s="174"/>
      <c r="AR1912" s="174"/>
      <c r="AS1912" s="174"/>
      <c r="AT1912" s="415"/>
      <c r="AU1912" s="174"/>
      <c r="AV1912" s="437"/>
      <c r="AW1912" s="523"/>
      <c r="AX1912" s="524"/>
      <c r="AY1912" s="422"/>
      <c r="AZ1912" s="524"/>
      <c r="BA1912" s="524"/>
      <c r="BB1912" s="422"/>
      <c r="BC1912" s="524"/>
      <c r="BD1912" s="523"/>
      <c r="BE1912" s="524"/>
      <c r="BF1912" s="524"/>
      <c r="BG1912" s="426">
        <f t="shared" si="42"/>
        <v>0</v>
      </c>
      <c r="BH1912" s="426">
        <f t="shared" si="43"/>
        <v>0</v>
      </c>
      <c r="BI1912" s="426">
        <f t="shared" si="44"/>
        <v>0</v>
      </c>
      <c r="BJ1912" s="426">
        <f t="shared" si="45"/>
        <v>0</v>
      </c>
      <c r="BK1912" s="425" t="b">
        <f t="shared" si="46"/>
        <v>0</v>
      </c>
    </row>
    <row r="1913" spans="1:63" ht="15.75" customHeight="1">
      <c r="A1913" s="174"/>
      <c r="B1913" s="174"/>
      <c r="C1913" s="174"/>
      <c r="D1913" s="63"/>
      <c r="E1913" s="63"/>
      <c r="F1913" s="174"/>
      <c r="G1913" s="174"/>
      <c r="H1913" s="174"/>
      <c r="I1913" s="174"/>
      <c r="J1913" s="174"/>
      <c r="K1913" s="174"/>
      <c r="L1913" s="174"/>
      <c r="M1913" s="174"/>
      <c r="N1913" s="174"/>
      <c r="O1913" s="63"/>
      <c r="P1913" s="63"/>
      <c r="Q1913" s="174"/>
      <c r="R1913" s="63"/>
      <c r="S1913" s="174"/>
      <c r="T1913" s="174"/>
      <c r="U1913" s="174"/>
      <c r="V1913" s="63"/>
      <c r="W1913" s="174"/>
      <c r="X1913" s="174"/>
      <c r="Y1913" s="429"/>
      <c r="Z1913" s="63"/>
      <c r="AA1913" s="63"/>
      <c r="AB1913" s="63"/>
      <c r="AC1913" s="63"/>
      <c r="AD1913" s="174"/>
      <c r="AE1913" s="174"/>
      <c r="AF1913" s="466"/>
      <c r="AG1913" s="174"/>
      <c r="AH1913" s="174"/>
      <c r="AI1913" s="174"/>
      <c r="AJ1913" s="174"/>
      <c r="AK1913" s="174"/>
      <c r="AL1913" s="174"/>
      <c r="AM1913" s="174"/>
      <c r="AN1913" s="174"/>
      <c r="AO1913" s="174"/>
      <c r="AP1913" s="174"/>
      <c r="AQ1913" s="174"/>
      <c r="AR1913" s="174"/>
      <c r="AS1913" s="174"/>
      <c r="AT1913" s="415"/>
      <c r="AU1913" s="174"/>
      <c r="AV1913" s="437"/>
      <c r="AW1913" s="523"/>
      <c r="AX1913" s="524"/>
      <c r="AY1913" s="422"/>
      <c r="AZ1913" s="524"/>
      <c r="BA1913" s="524"/>
      <c r="BB1913" s="422"/>
      <c r="BC1913" s="524"/>
      <c r="BD1913" s="523"/>
      <c r="BE1913" s="524"/>
      <c r="BF1913" s="524"/>
      <c r="BG1913" s="426">
        <f t="shared" si="42"/>
        <v>0</v>
      </c>
      <c r="BH1913" s="426">
        <f t="shared" si="43"/>
        <v>0</v>
      </c>
      <c r="BI1913" s="426">
        <f t="shared" si="44"/>
        <v>0</v>
      </c>
      <c r="BJ1913" s="426">
        <f t="shared" si="45"/>
        <v>0</v>
      </c>
      <c r="BK1913" s="425" t="b">
        <f t="shared" si="46"/>
        <v>0</v>
      </c>
    </row>
    <row r="1914" spans="1:63" ht="15.75" customHeight="1">
      <c r="A1914" s="174"/>
      <c r="B1914" s="174"/>
      <c r="C1914" s="174"/>
      <c r="D1914" s="63"/>
      <c r="E1914" s="63"/>
      <c r="F1914" s="174"/>
      <c r="G1914" s="174"/>
      <c r="H1914" s="174"/>
      <c r="I1914" s="174"/>
      <c r="J1914" s="174"/>
      <c r="K1914" s="174"/>
      <c r="L1914" s="174"/>
      <c r="M1914" s="174"/>
      <c r="N1914" s="174"/>
      <c r="O1914" s="63"/>
      <c r="P1914" s="63"/>
      <c r="Q1914" s="174"/>
      <c r="R1914" s="63"/>
      <c r="S1914" s="174"/>
      <c r="T1914" s="174"/>
      <c r="U1914" s="174"/>
      <c r="V1914" s="63"/>
      <c r="W1914" s="174"/>
      <c r="X1914" s="174"/>
      <c r="Y1914" s="429"/>
      <c r="Z1914" s="63"/>
      <c r="AA1914" s="63"/>
      <c r="AB1914" s="63"/>
      <c r="AC1914" s="63"/>
      <c r="AD1914" s="174"/>
      <c r="AE1914" s="174"/>
      <c r="AF1914" s="466"/>
      <c r="AG1914" s="174"/>
      <c r="AH1914" s="174"/>
      <c r="AI1914" s="174"/>
      <c r="AJ1914" s="174"/>
      <c r="AK1914" s="174"/>
      <c r="AL1914" s="174"/>
      <c r="AM1914" s="174"/>
      <c r="AN1914" s="174"/>
      <c r="AO1914" s="174"/>
      <c r="AP1914" s="174"/>
      <c r="AQ1914" s="174"/>
      <c r="AR1914" s="174"/>
      <c r="AS1914" s="174"/>
      <c r="AT1914" s="415"/>
      <c r="AU1914" s="174"/>
      <c r="AV1914" s="437"/>
      <c r="AW1914" s="523"/>
      <c r="AX1914" s="524"/>
      <c r="AY1914" s="422"/>
      <c r="AZ1914" s="524"/>
      <c r="BA1914" s="524"/>
      <c r="BB1914" s="422"/>
      <c r="BC1914" s="524"/>
      <c r="BD1914" s="523"/>
      <c r="BE1914" s="524"/>
      <c r="BF1914" s="524"/>
      <c r="BG1914" s="426">
        <f t="shared" si="42"/>
        <v>0</v>
      </c>
      <c r="BH1914" s="426">
        <f t="shared" si="43"/>
        <v>0</v>
      </c>
      <c r="BI1914" s="426">
        <f t="shared" si="44"/>
        <v>0</v>
      </c>
      <c r="BJ1914" s="426">
        <f t="shared" si="45"/>
        <v>0</v>
      </c>
      <c r="BK1914" s="425" t="b">
        <f t="shared" si="46"/>
        <v>0</v>
      </c>
    </row>
    <row r="1915" spans="1:63" ht="15.75" customHeight="1">
      <c r="A1915" s="174"/>
      <c r="B1915" s="174"/>
      <c r="C1915" s="174"/>
      <c r="D1915" s="63"/>
      <c r="E1915" s="63"/>
      <c r="F1915" s="174"/>
      <c r="G1915" s="174"/>
      <c r="H1915" s="174"/>
      <c r="I1915" s="174"/>
      <c r="J1915" s="174"/>
      <c r="K1915" s="174"/>
      <c r="L1915" s="174"/>
      <c r="M1915" s="174"/>
      <c r="N1915" s="174"/>
      <c r="O1915" s="63"/>
      <c r="P1915" s="63"/>
      <c r="Q1915" s="174"/>
      <c r="R1915" s="63"/>
      <c r="S1915" s="174"/>
      <c r="T1915" s="174"/>
      <c r="U1915" s="174"/>
      <c r="V1915" s="63"/>
      <c r="W1915" s="174"/>
      <c r="X1915" s="174"/>
      <c r="Y1915" s="429"/>
      <c r="Z1915" s="63"/>
      <c r="AA1915" s="63"/>
      <c r="AB1915" s="63"/>
      <c r="AC1915" s="63"/>
      <c r="AD1915" s="174"/>
      <c r="AE1915" s="174"/>
      <c r="AF1915" s="466"/>
      <c r="AG1915" s="174"/>
      <c r="AH1915" s="174"/>
      <c r="AI1915" s="174"/>
      <c r="AJ1915" s="174"/>
      <c r="AK1915" s="174"/>
      <c r="AL1915" s="174"/>
      <c r="AM1915" s="174"/>
      <c r="AN1915" s="174"/>
      <c r="AO1915" s="174"/>
      <c r="AP1915" s="174"/>
      <c r="AQ1915" s="174"/>
      <c r="AR1915" s="174"/>
      <c r="AS1915" s="174"/>
      <c r="AT1915" s="415"/>
      <c r="AU1915" s="174"/>
      <c r="AV1915" s="437"/>
      <c r="AW1915" s="523"/>
      <c r="AX1915" s="524"/>
      <c r="AY1915" s="422"/>
      <c r="AZ1915" s="524"/>
      <c r="BA1915" s="524"/>
      <c r="BB1915" s="422"/>
      <c r="BC1915" s="524"/>
      <c r="BD1915" s="523"/>
      <c r="BE1915" s="524"/>
      <c r="BF1915" s="524"/>
      <c r="BG1915" s="426">
        <f t="shared" si="42"/>
        <v>0</v>
      </c>
      <c r="BH1915" s="426">
        <f t="shared" si="43"/>
        <v>0</v>
      </c>
      <c r="BI1915" s="426">
        <f t="shared" si="44"/>
        <v>0</v>
      </c>
      <c r="BJ1915" s="426">
        <f t="shared" si="45"/>
        <v>0</v>
      </c>
      <c r="BK1915" s="425" t="b">
        <f t="shared" si="46"/>
        <v>0</v>
      </c>
    </row>
    <row r="1916" spans="1:63" ht="15.75" customHeight="1">
      <c r="A1916" s="174"/>
      <c r="B1916" s="174"/>
      <c r="C1916" s="174"/>
      <c r="D1916" s="63"/>
      <c r="E1916" s="63"/>
      <c r="F1916" s="174"/>
      <c r="G1916" s="174"/>
      <c r="H1916" s="174"/>
      <c r="I1916" s="174"/>
      <c r="J1916" s="174"/>
      <c r="K1916" s="174"/>
      <c r="L1916" s="174"/>
      <c r="M1916" s="174"/>
      <c r="N1916" s="174"/>
      <c r="O1916" s="63"/>
      <c r="P1916" s="63"/>
      <c r="Q1916" s="174"/>
      <c r="R1916" s="63"/>
      <c r="S1916" s="174"/>
      <c r="T1916" s="174"/>
      <c r="U1916" s="174"/>
      <c r="V1916" s="63"/>
      <c r="W1916" s="174"/>
      <c r="X1916" s="174"/>
      <c r="Y1916" s="429"/>
      <c r="Z1916" s="63"/>
      <c r="AA1916" s="63"/>
      <c r="AB1916" s="63"/>
      <c r="AC1916" s="63"/>
      <c r="AD1916" s="174"/>
      <c r="AE1916" s="174"/>
      <c r="AF1916" s="466"/>
      <c r="AG1916" s="174"/>
      <c r="AH1916" s="174"/>
      <c r="AI1916" s="174"/>
      <c r="AJ1916" s="174"/>
      <c r="AK1916" s="174"/>
      <c r="AL1916" s="174"/>
      <c r="AM1916" s="174"/>
      <c r="AN1916" s="174"/>
      <c r="AO1916" s="174"/>
      <c r="AP1916" s="174"/>
      <c r="AQ1916" s="174"/>
      <c r="AR1916" s="174"/>
      <c r="AS1916" s="174"/>
      <c r="AT1916" s="415"/>
      <c r="AU1916" s="174"/>
      <c r="AV1916" s="437"/>
      <c r="AW1916" s="523"/>
      <c r="AX1916" s="524"/>
      <c r="AY1916" s="422"/>
      <c r="AZ1916" s="524"/>
      <c r="BA1916" s="524"/>
      <c r="BB1916" s="422"/>
      <c r="BC1916" s="524"/>
      <c r="BD1916" s="523"/>
      <c r="BE1916" s="524"/>
      <c r="BF1916" s="524"/>
      <c r="BG1916" s="426">
        <f t="shared" si="42"/>
        <v>0</v>
      </c>
      <c r="BH1916" s="426">
        <f t="shared" si="43"/>
        <v>0</v>
      </c>
      <c r="BI1916" s="426">
        <f t="shared" si="44"/>
        <v>0</v>
      </c>
      <c r="BJ1916" s="426">
        <f t="shared" si="45"/>
        <v>0</v>
      </c>
      <c r="BK1916" s="425" t="b">
        <f t="shared" si="46"/>
        <v>0</v>
      </c>
    </row>
    <row r="1917" spans="1:63" ht="15.75" customHeight="1">
      <c r="A1917" s="174"/>
      <c r="B1917" s="174"/>
      <c r="C1917" s="174"/>
      <c r="D1917" s="63"/>
      <c r="E1917" s="63"/>
      <c r="F1917" s="174"/>
      <c r="G1917" s="174"/>
      <c r="H1917" s="174"/>
      <c r="I1917" s="174"/>
      <c r="J1917" s="174"/>
      <c r="K1917" s="174"/>
      <c r="L1917" s="174"/>
      <c r="M1917" s="174"/>
      <c r="N1917" s="174"/>
      <c r="O1917" s="63"/>
      <c r="P1917" s="63"/>
      <c r="Q1917" s="174"/>
      <c r="R1917" s="63"/>
      <c r="S1917" s="174"/>
      <c r="T1917" s="174"/>
      <c r="U1917" s="174"/>
      <c r="V1917" s="63"/>
      <c r="W1917" s="174"/>
      <c r="X1917" s="174"/>
      <c r="Y1917" s="429"/>
      <c r="Z1917" s="63"/>
      <c r="AA1917" s="63"/>
      <c r="AB1917" s="63"/>
      <c r="AC1917" s="63"/>
      <c r="AD1917" s="174"/>
      <c r="AE1917" s="174"/>
      <c r="AF1917" s="466"/>
      <c r="AG1917" s="174"/>
      <c r="AH1917" s="174"/>
      <c r="AI1917" s="174"/>
      <c r="AJ1917" s="174"/>
      <c r="AK1917" s="174"/>
      <c r="AL1917" s="174"/>
      <c r="AM1917" s="174"/>
      <c r="AN1917" s="174"/>
      <c r="AO1917" s="174"/>
      <c r="AP1917" s="174"/>
      <c r="AQ1917" s="174"/>
      <c r="AR1917" s="174"/>
      <c r="AS1917" s="174"/>
      <c r="AT1917" s="415"/>
      <c r="AU1917" s="174"/>
      <c r="AV1917" s="437"/>
      <c r="AW1917" s="523"/>
      <c r="AX1917" s="524"/>
      <c r="AY1917" s="422"/>
      <c r="AZ1917" s="524"/>
      <c r="BA1917" s="524"/>
      <c r="BB1917" s="422"/>
      <c r="BC1917" s="524"/>
      <c r="BD1917" s="523"/>
      <c r="BE1917" s="524"/>
      <c r="BF1917" s="524"/>
      <c r="BG1917" s="426">
        <f t="shared" si="42"/>
        <v>0</v>
      </c>
      <c r="BH1917" s="426">
        <f t="shared" si="43"/>
        <v>0</v>
      </c>
      <c r="BI1917" s="426">
        <f t="shared" si="44"/>
        <v>0</v>
      </c>
      <c r="BJ1917" s="426">
        <f t="shared" si="45"/>
        <v>0</v>
      </c>
      <c r="BK1917" s="425" t="b">
        <f t="shared" si="46"/>
        <v>0</v>
      </c>
    </row>
    <row r="1918" spans="1:63" ht="15.75" customHeight="1">
      <c r="A1918" s="174"/>
      <c r="B1918" s="174"/>
      <c r="C1918" s="174"/>
      <c r="D1918" s="63"/>
      <c r="E1918" s="63"/>
      <c r="F1918" s="174"/>
      <c r="G1918" s="174"/>
      <c r="H1918" s="174"/>
      <c r="I1918" s="174"/>
      <c r="J1918" s="174"/>
      <c r="K1918" s="174"/>
      <c r="L1918" s="174"/>
      <c r="M1918" s="174"/>
      <c r="N1918" s="174"/>
      <c r="O1918" s="63"/>
      <c r="P1918" s="63"/>
      <c r="Q1918" s="174"/>
      <c r="R1918" s="63"/>
      <c r="S1918" s="174"/>
      <c r="T1918" s="174"/>
      <c r="U1918" s="174"/>
      <c r="V1918" s="63"/>
      <c r="W1918" s="174"/>
      <c r="X1918" s="174"/>
      <c r="Y1918" s="429"/>
      <c r="Z1918" s="63"/>
      <c r="AA1918" s="63"/>
      <c r="AB1918" s="63"/>
      <c r="AC1918" s="63"/>
      <c r="AD1918" s="174"/>
      <c r="AE1918" s="174"/>
      <c r="AF1918" s="466"/>
      <c r="AG1918" s="174"/>
      <c r="AH1918" s="174"/>
      <c r="AI1918" s="174"/>
      <c r="AJ1918" s="174"/>
      <c r="AK1918" s="174"/>
      <c r="AL1918" s="174"/>
      <c r="AM1918" s="174"/>
      <c r="AN1918" s="174"/>
      <c r="AO1918" s="174"/>
      <c r="AP1918" s="174"/>
      <c r="AQ1918" s="174"/>
      <c r="AR1918" s="174"/>
      <c r="AS1918" s="174"/>
      <c r="AT1918" s="415"/>
      <c r="AU1918" s="174"/>
      <c r="AV1918" s="437"/>
      <c r="AW1918" s="523"/>
      <c r="AX1918" s="524"/>
      <c r="AY1918" s="422"/>
      <c r="AZ1918" s="524"/>
      <c r="BA1918" s="524"/>
      <c r="BB1918" s="422"/>
      <c r="BC1918" s="524"/>
      <c r="BD1918" s="523"/>
      <c r="BE1918" s="524"/>
      <c r="BF1918" s="524"/>
      <c r="BG1918" s="426">
        <f t="shared" si="42"/>
        <v>0</v>
      </c>
      <c r="BH1918" s="426">
        <f t="shared" si="43"/>
        <v>0</v>
      </c>
      <c r="BI1918" s="426">
        <f t="shared" si="44"/>
        <v>0</v>
      </c>
      <c r="BJ1918" s="426">
        <f t="shared" si="45"/>
        <v>0</v>
      </c>
      <c r="BK1918" s="425" t="b">
        <f t="shared" si="46"/>
        <v>0</v>
      </c>
    </row>
    <row r="1919" spans="1:63" ht="15.75" customHeight="1">
      <c r="A1919" s="174"/>
      <c r="B1919" s="174"/>
      <c r="C1919" s="174"/>
      <c r="D1919" s="63"/>
      <c r="E1919" s="63"/>
      <c r="F1919" s="174"/>
      <c r="G1919" s="174"/>
      <c r="H1919" s="174"/>
      <c r="I1919" s="174"/>
      <c r="J1919" s="174"/>
      <c r="K1919" s="174"/>
      <c r="L1919" s="174"/>
      <c r="M1919" s="174"/>
      <c r="N1919" s="174"/>
      <c r="O1919" s="63"/>
      <c r="P1919" s="63"/>
      <c r="Q1919" s="174"/>
      <c r="R1919" s="63"/>
      <c r="S1919" s="174"/>
      <c r="T1919" s="174"/>
      <c r="U1919" s="174"/>
      <c r="V1919" s="63"/>
      <c r="W1919" s="174"/>
      <c r="X1919" s="174"/>
      <c r="Y1919" s="429"/>
      <c r="Z1919" s="63"/>
      <c r="AA1919" s="63"/>
      <c r="AB1919" s="63"/>
      <c r="AC1919" s="63"/>
      <c r="AD1919" s="174"/>
      <c r="AE1919" s="174"/>
      <c r="AF1919" s="466"/>
      <c r="AG1919" s="174"/>
      <c r="AH1919" s="174"/>
      <c r="AI1919" s="174"/>
      <c r="AJ1919" s="174"/>
      <c r="AK1919" s="174"/>
      <c r="AL1919" s="174"/>
      <c r="AM1919" s="174"/>
      <c r="AN1919" s="174"/>
      <c r="AO1919" s="174"/>
      <c r="AP1919" s="174"/>
      <c r="AQ1919" s="174"/>
      <c r="AR1919" s="174"/>
      <c r="AS1919" s="174"/>
      <c r="AT1919" s="415"/>
      <c r="AU1919" s="174"/>
      <c r="AV1919" s="437"/>
      <c r="AW1919" s="523"/>
      <c r="AX1919" s="524"/>
      <c r="AY1919" s="422"/>
      <c r="AZ1919" s="524"/>
      <c r="BA1919" s="524"/>
      <c r="BB1919" s="422"/>
      <c r="BC1919" s="524"/>
      <c r="BD1919" s="523"/>
      <c r="BE1919" s="524"/>
      <c r="BF1919" s="524"/>
      <c r="BG1919" s="426">
        <f t="shared" si="42"/>
        <v>0</v>
      </c>
      <c r="BH1919" s="426">
        <f t="shared" si="43"/>
        <v>0</v>
      </c>
      <c r="BI1919" s="426">
        <f t="shared" si="44"/>
        <v>0</v>
      </c>
      <c r="BJ1919" s="426">
        <f t="shared" si="45"/>
        <v>0</v>
      </c>
      <c r="BK1919" s="425" t="b">
        <f t="shared" si="46"/>
        <v>0</v>
      </c>
    </row>
    <row r="1920" spans="1:63" ht="15.75" customHeight="1">
      <c r="A1920" s="174"/>
      <c r="B1920" s="174"/>
      <c r="C1920" s="174"/>
      <c r="D1920" s="63"/>
      <c r="E1920" s="63"/>
      <c r="F1920" s="174"/>
      <c r="G1920" s="174"/>
      <c r="H1920" s="174"/>
      <c r="I1920" s="174"/>
      <c r="J1920" s="174"/>
      <c r="K1920" s="174"/>
      <c r="L1920" s="174"/>
      <c r="M1920" s="174"/>
      <c r="N1920" s="174"/>
      <c r="O1920" s="63"/>
      <c r="P1920" s="63"/>
      <c r="Q1920" s="174"/>
      <c r="R1920" s="63"/>
      <c r="S1920" s="174"/>
      <c r="T1920" s="174"/>
      <c r="U1920" s="174"/>
      <c r="V1920" s="63"/>
      <c r="W1920" s="174"/>
      <c r="X1920" s="174"/>
      <c r="Y1920" s="429"/>
      <c r="Z1920" s="63"/>
      <c r="AA1920" s="63"/>
      <c r="AB1920" s="63"/>
      <c r="AC1920" s="63"/>
      <c r="AD1920" s="174"/>
      <c r="AE1920" s="174"/>
      <c r="AF1920" s="466"/>
      <c r="AG1920" s="174"/>
      <c r="AH1920" s="174"/>
      <c r="AI1920" s="174"/>
      <c r="AJ1920" s="174"/>
      <c r="AK1920" s="174"/>
      <c r="AL1920" s="174"/>
      <c r="AM1920" s="174"/>
      <c r="AN1920" s="174"/>
      <c r="AO1920" s="174"/>
      <c r="AP1920" s="174"/>
      <c r="AQ1920" s="174"/>
      <c r="AR1920" s="174"/>
      <c r="AS1920" s="174"/>
      <c r="AT1920" s="415"/>
      <c r="AU1920" s="174"/>
      <c r="AV1920" s="437"/>
      <c r="AW1920" s="523"/>
      <c r="AX1920" s="524"/>
      <c r="AY1920" s="422"/>
      <c r="AZ1920" s="524"/>
      <c r="BA1920" s="524"/>
      <c r="BB1920" s="422"/>
      <c r="BC1920" s="524"/>
      <c r="BD1920" s="523"/>
      <c r="BE1920" s="524"/>
      <c r="BF1920" s="524"/>
      <c r="BG1920" s="426">
        <f t="shared" si="42"/>
        <v>0</v>
      </c>
      <c r="BH1920" s="426">
        <f t="shared" si="43"/>
        <v>0</v>
      </c>
      <c r="BI1920" s="426">
        <f t="shared" si="44"/>
        <v>0</v>
      </c>
      <c r="BJ1920" s="426">
        <f t="shared" si="45"/>
        <v>0</v>
      </c>
      <c r="BK1920" s="425" t="b">
        <f t="shared" si="46"/>
        <v>0</v>
      </c>
    </row>
    <row r="1921" spans="1:63" ht="15.75" customHeight="1">
      <c r="A1921" s="174"/>
      <c r="B1921" s="174"/>
      <c r="C1921" s="174"/>
      <c r="D1921" s="63"/>
      <c r="E1921" s="63"/>
      <c r="F1921" s="174"/>
      <c r="G1921" s="174"/>
      <c r="H1921" s="174"/>
      <c r="I1921" s="174"/>
      <c r="J1921" s="174"/>
      <c r="K1921" s="174"/>
      <c r="L1921" s="174"/>
      <c r="M1921" s="174"/>
      <c r="N1921" s="174"/>
      <c r="O1921" s="63"/>
      <c r="P1921" s="63"/>
      <c r="Q1921" s="174"/>
      <c r="R1921" s="63"/>
      <c r="S1921" s="174"/>
      <c r="T1921" s="174"/>
      <c r="U1921" s="174"/>
      <c r="V1921" s="63"/>
      <c r="W1921" s="174"/>
      <c r="X1921" s="174"/>
      <c r="Y1921" s="429"/>
      <c r="Z1921" s="63"/>
      <c r="AA1921" s="63"/>
      <c r="AB1921" s="63"/>
      <c r="AC1921" s="63"/>
      <c r="AD1921" s="174"/>
      <c r="AE1921" s="174"/>
      <c r="AF1921" s="466"/>
      <c r="AG1921" s="174"/>
      <c r="AH1921" s="174"/>
      <c r="AI1921" s="174"/>
      <c r="AJ1921" s="174"/>
      <c r="AK1921" s="174"/>
      <c r="AL1921" s="174"/>
      <c r="AM1921" s="174"/>
      <c r="AN1921" s="174"/>
      <c r="AO1921" s="174"/>
      <c r="AP1921" s="174"/>
      <c r="AQ1921" s="174"/>
      <c r="AR1921" s="174"/>
      <c r="AS1921" s="174"/>
      <c r="AT1921" s="415"/>
      <c r="AU1921" s="174"/>
      <c r="AV1921" s="437"/>
      <c r="AW1921" s="523"/>
      <c r="AX1921" s="524"/>
      <c r="AY1921" s="422"/>
      <c r="AZ1921" s="524"/>
      <c r="BA1921" s="524"/>
      <c r="BB1921" s="422"/>
      <c r="BC1921" s="524"/>
      <c r="BD1921" s="523"/>
      <c r="BE1921" s="524"/>
      <c r="BF1921" s="524"/>
      <c r="BG1921" s="426">
        <f t="shared" si="42"/>
        <v>0</v>
      </c>
      <c r="BH1921" s="426">
        <f t="shared" si="43"/>
        <v>0</v>
      </c>
      <c r="BI1921" s="426">
        <f t="shared" si="44"/>
        <v>0</v>
      </c>
      <c r="BJ1921" s="426">
        <f t="shared" si="45"/>
        <v>0</v>
      </c>
      <c r="BK1921" s="425" t="b">
        <f t="shared" si="46"/>
        <v>0</v>
      </c>
    </row>
    <row r="1922" spans="1:63" ht="15.75" customHeight="1">
      <c r="A1922" s="174"/>
      <c r="B1922" s="174"/>
      <c r="C1922" s="174"/>
      <c r="D1922" s="63"/>
      <c r="E1922" s="63"/>
      <c r="F1922" s="174"/>
      <c r="G1922" s="174"/>
      <c r="H1922" s="174"/>
      <c r="I1922" s="174"/>
      <c r="J1922" s="174"/>
      <c r="K1922" s="174"/>
      <c r="L1922" s="174"/>
      <c r="M1922" s="174"/>
      <c r="N1922" s="174"/>
      <c r="O1922" s="63"/>
      <c r="P1922" s="63"/>
      <c r="Q1922" s="174"/>
      <c r="R1922" s="63"/>
      <c r="S1922" s="174"/>
      <c r="T1922" s="174"/>
      <c r="U1922" s="174"/>
      <c r="V1922" s="63"/>
      <c r="W1922" s="174"/>
      <c r="X1922" s="174"/>
      <c r="Y1922" s="429"/>
      <c r="Z1922" s="63"/>
      <c r="AA1922" s="63"/>
      <c r="AB1922" s="63"/>
      <c r="AC1922" s="63"/>
      <c r="AD1922" s="174"/>
      <c r="AE1922" s="174"/>
      <c r="AF1922" s="466"/>
      <c r="AG1922" s="174"/>
      <c r="AH1922" s="174"/>
      <c r="AI1922" s="174"/>
      <c r="AJ1922" s="174"/>
      <c r="AK1922" s="174"/>
      <c r="AL1922" s="174"/>
      <c r="AM1922" s="174"/>
      <c r="AN1922" s="174"/>
      <c r="AO1922" s="174"/>
      <c r="AP1922" s="174"/>
      <c r="AQ1922" s="174"/>
      <c r="AR1922" s="174"/>
      <c r="AS1922" s="174"/>
      <c r="AT1922" s="415"/>
      <c r="AU1922" s="174"/>
      <c r="AV1922" s="437"/>
      <c r="AW1922" s="523"/>
      <c r="AX1922" s="524"/>
      <c r="AY1922" s="422"/>
      <c r="AZ1922" s="524"/>
      <c r="BA1922" s="524"/>
      <c r="BB1922" s="422"/>
      <c r="BC1922" s="524"/>
      <c r="BD1922" s="523"/>
      <c r="BE1922" s="524"/>
      <c r="BF1922" s="524"/>
      <c r="BG1922" s="426">
        <f t="shared" si="42"/>
        <v>0</v>
      </c>
      <c r="BH1922" s="426">
        <f t="shared" si="43"/>
        <v>0</v>
      </c>
      <c r="BI1922" s="426">
        <f t="shared" si="44"/>
        <v>0</v>
      </c>
      <c r="BJ1922" s="426">
        <f t="shared" si="45"/>
        <v>0</v>
      </c>
      <c r="BK1922" s="425" t="b">
        <f t="shared" si="46"/>
        <v>0</v>
      </c>
    </row>
    <row r="1923" spans="1:63" ht="15.75" customHeight="1">
      <c r="A1923" s="174"/>
      <c r="B1923" s="174"/>
      <c r="C1923" s="174"/>
      <c r="D1923" s="63"/>
      <c r="E1923" s="63"/>
      <c r="F1923" s="174"/>
      <c r="G1923" s="174"/>
      <c r="H1923" s="174"/>
      <c r="I1923" s="174"/>
      <c r="J1923" s="174"/>
      <c r="K1923" s="174"/>
      <c r="L1923" s="174"/>
      <c r="M1923" s="174"/>
      <c r="N1923" s="174"/>
      <c r="O1923" s="63"/>
      <c r="P1923" s="63"/>
      <c r="Q1923" s="174"/>
      <c r="R1923" s="63"/>
      <c r="S1923" s="174"/>
      <c r="T1923" s="174"/>
      <c r="U1923" s="174"/>
      <c r="V1923" s="63"/>
      <c r="W1923" s="174"/>
      <c r="X1923" s="174"/>
      <c r="Y1923" s="429"/>
      <c r="Z1923" s="63"/>
      <c r="AA1923" s="63"/>
      <c r="AB1923" s="63"/>
      <c r="AC1923" s="63"/>
      <c r="AD1923" s="174"/>
      <c r="AE1923" s="174"/>
      <c r="AF1923" s="466"/>
      <c r="AG1923" s="174"/>
      <c r="AH1923" s="174"/>
      <c r="AI1923" s="174"/>
      <c r="AJ1923" s="174"/>
      <c r="AK1923" s="174"/>
      <c r="AL1923" s="174"/>
      <c r="AM1923" s="174"/>
      <c r="AN1923" s="174"/>
      <c r="AO1923" s="174"/>
      <c r="AP1923" s="174"/>
      <c r="AQ1923" s="174"/>
      <c r="AR1923" s="174"/>
      <c r="AS1923" s="174"/>
      <c r="AT1923" s="415"/>
      <c r="AU1923" s="174"/>
      <c r="AV1923" s="437"/>
      <c r="AW1923" s="523"/>
      <c r="AX1923" s="524"/>
      <c r="AY1923" s="422"/>
      <c r="AZ1923" s="524"/>
      <c r="BA1923" s="524"/>
      <c r="BB1923" s="422"/>
      <c r="BC1923" s="524"/>
      <c r="BD1923" s="523"/>
      <c r="BE1923" s="524"/>
      <c r="BF1923" s="524"/>
      <c r="BG1923" s="426">
        <f t="shared" si="42"/>
        <v>0</v>
      </c>
      <c r="BH1923" s="426">
        <f t="shared" si="43"/>
        <v>0</v>
      </c>
      <c r="BI1923" s="426">
        <f t="shared" si="44"/>
        <v>0</v>
      </c>
      <c r="BJ1923" s="426">
        <f t="shared" si="45"/>
        <v>0</v>
      </c>
      <c r="BK1923" s="425" t="b">
        <f t="shared" si="46"/>
        <v>0</v>
      </c>
    </row>
    <row r="1924" spans="1:63" ht="15.75" customHeight="1">
      <c r="A1924" s="174"/>
      <c r="B1924" s="174"/>
      <c r="C1924" s="174"/>
      <c r="D1924" s="63"/>
      <c r="E1924" s="63"/>
      <c r="F1924" s="174"/>
      <c r="G1924" s="174"/>
      <c r="H1924" s="174"/>
      <c r="I1924" s="174"/>
      <c r="J1924" s="174"/>
      <c r="K1924" s="174"/>
      <c r="L1924" s="174"/>
      <c r="M1924" s="174"/>
      <c r="N1924" s="174"/>
      <c r="O1924" s="63"/>
      <c r="P1924" s="63"/>
      <c r="Q1924" s="174"/>
      <c r="R1924" s="63"/>
      <c r="S1924" s="174"/>
      <c r="T1924" s="174"/>
      <c r="U1924" s="174"/>
      <c r="V1924" s="63"/>
      <c r="W1924" s="174"/>
      <c r="X1924" s="174"/>
      <c r="Y1924" s="429"/>
      <c r="Z1924" s="63"/>
      <c r="AA1924" s="63"/>
      <c r="AB1924" s="63"/>
      <c r="AC1924" s="63"/>
      <c r="AD1924" s="174"/>
      <c r="AE1924" s="174"/>
      <c r="AF1924" s="466"/>
      <c r="AG1924" s="174"/>
      <c r="AH1924" s="174"/>
      <c r="AI1924" s="174"/>
      <c r="AJ1924" s="174"/>
      <c r="AK1924" s="174"/>
      <c r="AL1924" s="174"/>
      <c r="AM1924" s="174"/>
      <c r="AN1924" s="174"/>
      <c r="AO1924" s="174"/>
      <c r="AP1924" s="174"/>
      <c r="AQ1924" s="174"/>
      <c r="AR1924" s="174"/>
      <c r="AS1924" s="174"/>
      <c r="AT1924" s="415"/>
      <c r="AU1924" s="174"/>
      <c r="AV1924" s="437"/>
      <c r="AW1924" s="523"/>
      <c r="AX1924" s="524"/>
      <c r="AY1924" s="422"/>
      <c r="AZ1924" s="524"/>
      <c r="BA1924" s="524"/>
      <c r="BB1924" s="422"/>
      <c r="BC1924" s="524"/>
      <c r="BD1924" s="523"/>
      <c r="BE1924" s="524"/>
      <c r="BF1924" s="524"/>
      <c r="BG1924" s="426">
        <f t="shared" si="42"/>
        <v>0</v>
      </c>
      <c r="BH1924" s="426">
        <f t="shared" si="43"/>
        <v>0</v>
      </c>
      <c r="BI1924" s="426">
        <f t="shared" si="44"/>
        <v>0</v>
      </c>
      <c r="BJ1924" s="426">
        <f t="shared" si="45"/>
        <v>0</v>
      </c>
      <c r="BK1924" s="425" t="b">
        <f t="shared" si="46"/>
        <v>0</v>
      </c>
    </row>
    <row r="1925" spans="1:63" ht="15.75" customHeight="1">
      <c r="A1925" s="174"/>
      <c r="B1925" s="174"/>
      <c r="C1925" s="174"/>
      <c r="D1925" s="63"/>
      <c r="E1925" s="63"/>
      <c r="F1925" s="174"/>
      <c r="G1925" s="174"/>
      <c r="H1925" s="174"/>
      <c r="I1925" s="174"/>
      <c r="J1925" s="174"/>
      <c r="K1925" s="174"/>
      <c r="L1925" s="174"/>
      <c r="M1925" s="174"/>
      <c r="N1925" s="174"/>
      <c r="O1925" s="63"/>
      <c r="P1925" s="63"/>
      <c r="Q1925" s="174"/>
      <c r="R1925" s="63"/>
      <c r="S1925" s="174"/>
      <c r="T1925" s="174"/>
      <c r="U1925" s="174"/>
      <c r="V1925" s="63"/>
      <c r="W1925" s="174"/>
      <c r="X1925" s="174"/>
      <c r="Y1925" s="429"/>
      <c r="Z1925" s="63"/>
      <c r="AA1925" s="63"/>
      <c r="AB1925" s="63"/>
      <c r="AC1925" s="63"/>
      <c r="AD1925" s="174"/>
      <c r="AE1925" s="174"/>
      <c r="AF1925" s="466"/>
      <c r="AG1925" s="174"/>
      <c r="AH1925" s="174"/>
      <c r="AI1925" s="174"/>
      <c r="AJ1925" s="174"/>
      <c r="AK1925" s="174"/>
      <c r="AL1925" s="174"/>
      <c r="AM1925" s="174"/>
      <c r="AN1925" s="174"/>
      <c r="AO1925" s="174"/>
      <c r="AP1925" s="174"/>
      <c r="AQ1925" s="174"/>
      <c r="AR1925" s="174"/>
      <c r="AS1925" s="174"/>
      <c r="AT1925" s="415"/>
      <c r="AU1925" s="174"/>
      <c r="AV1925" s="437"/>
      <c r="AW1925" s="523"/>
      <c r="AX1925" s="524"/>
      <c r="AY1925" s="422"/>
      <c r="AZ1925" s="524"/>
      <c r="BA1925" s="524"/>
      <c r="BB1925" s="422"/>
      <c r="BC1925" s="524"/>
      <c r="BD1925" s="523"/>
      <c r="BE1925" s="524"/>
      <c r="BF1925" s="524"/>
      <c r="BG1925" s="426">
        <f t="shared" si="42"/>
        <v>0</v>
      </c>
      <c r="BH1925" s="426">
        <f t="shared" si="43"/>
        <v>0</v>
      </c>
      <c r="BI1925" s="426">
        <f t="shared" si="44"/>
        <v>0</v>
      </c>
      <c r="BJ1925" s="426">
        <f t="shared" si="45"/>
        <v>0</v>
      </c>
      <c r="BK1925" s="425" t="b">
        <f t="shared" si="46"/>
        <v>0</v>
      </c>
    </row>
    <row r="1926" spans="1:63" ht="15.75" customHeight="1">
      <c r="A1926" s="174"/>
      <c r="B1926" s="174"/>
      <c r="C1926" s="174"/>
      <c r="D1926" s="63"/>
      <c r="E1926" s="63"/>
      <c r="F1926" s="174"/>
      <c r="G1926" s="174"/>
      <c r="H1926" s="174"/>
      <c r="I1926" s="174"/>
      <c r="J1926" s="174"/>
      <c r="K1926" s="174"/>
      <c r="L1926" s="174"/>
      <c r="M1926" s="174"/>
      <c r="N1926" s="174"/>
      <c r="O1926" s="63"/>
      <c r="P1926" s="63"/>
      <c r="Q1926" s="174"/>
      <c r="R1926" s="63"/>
      <c r="S1926" s="174"/>
      <c r="T1926" s="174"/>
      <c r="U1926" s="174"/>
      <c r="V1926" s="63"/>
      <c r="W1926" s="174"/>
      <c r="X1926" s="174"/>
      <c r="Y1926" s="429"/>
      <c r="Z1926" s="63"/>
      <c r="AA1926" s="63"/>
      <c r="AB1926" s="63"/>
      <c r="AC1926" s="63"/>
      <c r="AD1926" s="174"/>
      <c r="AE1926" s="174"/>
      <c r="AF1926" s="466"/>
      <c r="AG1926" s="174"/>
      <c r="AH1926" s="174"/>
      <c r="AI1926" s="174"/>
      <c r="AJ1926" s="174"/>
      <c r="AK1926" s="174"/>
      <c r="AL1926" s="174"/>
      <c r="AM1926" s="174"/>
      <c r="AN1926" s="174"/>
      <c r="AO1926" s="174"/>
      <c r="AP1926" s="174"/>
      <c r="AQ1926" s="174"/>
      <c r="AR1926" s="174"/>
      <c r="AS1926" s="174"/>
      <c r="AT1926" s="415"/>
      <c r="AU1926" s="174"/>
      <c r="AV1926" s="437"/>
      <c r="AW1926" s="523"/>
      <c r="AX1926" s="524"/>
      <c r="AY1926" s="422"/>
      <c r="AZ1926" s="524"/>
      <c r="BA1926" s="524"/>
      <c r="BB1926" s="422"/>
      <c r="BC1926" s="524"/>
      <c r="BD1926" s="523"/>
      <c r="BE1926" s="524"/>
      <c r="BF1926" s="524"/>
      <c r="BG1926" s="426">
        <f t="shared" si="42"/>
        <v>0</v>
      </c>
      <c r="BH1926" s="426">
        <f t="shared" si="43"/>
        <v>0</v>
      </c>
      <c r="BI1926" s="426">
        <f t="shared" si="44"/>
        <v>0</v>
      </c>
      <c r="BJ1926" s="426">
        <f t="shared" si="45"/>
        <v>0</v>
      </c>
      <c r="BK1926" s="425" t="b">
        <f t="shared" si="46"/>
        <v>0</v>
      </c>
    </row>
    <row r="1927" spans="1:63" ht="15.75" customHeight="1">
      <c r="A1927" s="174"/>
      <c r="B1927" s="174"/>
      <c r="C1927" s="174"/>
      <c r="D1927" s="63"/>
      <c r="E1927" s="63"/>
      <c r="F1927" s="174"/>
      <c r="G1927" s="174"/>
      <c r="H1927" s="174"/>
      <c r="I1927" s="174"/>
      <c r="J1927" s="174"/>
      <c r="K1927" s="174"/>
      <c r="L1927" s="174"/>
      <c r="M1927" s="174"/>
      <c r="N1927" s="174"/>
      <c r="O1927" s="63"/>
      <c r="P1927" s="63"/>
      <c r="Q1927" s="174"/>
      <c r="R1927" s="63"/>
      <c r="S1927" s="174"/>
      <c r="T1927" s="174"/>
      <c r="U1927" s="174"/>
      <c r="V1927" s="63"/>
      <c r="W1927" s="174"/>
      <c r="X1927" s="174"/>
      <c r="Y1927" s="429"/>
      <c r="Z1927" s="63"/>
      <c r="AA1927" s="63"/>
      <c r="AB1927" s="63"/>
      <c r="AC1927" s="63"/>
      <c r="AD1927" s="174"/>
      <c r="AE1927" s="174"/>
      <c r="AF1927" s="466"/>
      <c r="AG1927" s="174"/>
      <c r="AH1927" s="174"/>
      <c r="AI1927" s="174"/>
      <c r="AJ1927" s="174"/>
      <c r="AK1927" s="174"/>
      <c r="AL1927" s="174"/>
      <c r="AM1927" s="174"/>
      <c r="AN1927" s="174"/>
      <c r="AO1927" s="174"/>
      <c r="AP1927" s="174"/>
      <c r="AQ1927" s="174"/>
      <c r="AR1927" s="174"/>
      <c r="AS1927" s="174"/>
      <c r="AT1927" s="415"/>
      <c r="AU1927" s="174"/>
      <c r="AV1927" s="437"/>
      <c r="AW1927" s="523"/>
      <c r="AX1927" s="524"/>
      <c r="AY1927" s="422"/>
      <c r="AZ1927" s="524"/>
      <c r="BA1927" s="524"/>
      <c r="BB1927" s="422"/>
      <c r="BC1927" s="524"/>
      <c r="BD1927" s="523"/>
      <c r="BE1927" s="524"/>
      <c r="BF1927" s="524"/>
      <c r="BG1927" s="426">
        <f t="shared" si="42"/>
        <v>0</v>
      </c>
      <c r="BH1927" s="426">
        <f t="shared" si="43"/>
        <v>0</v>
      </c>
      <c r="BI1927" s="426">
        <f t="shared" si="44"/>
        <v>0</v>
      </c>
      <c r="BJ1927" s="426">
        <f t="shared" si="45"/>
        <v>0</v>
      </c>
      <c r="BK1927" s="425" t="b">
        <f t="shared" si="46"/>
        <v>0</v>
      </c>
    </row>
    <row r="1928" spans="1:63" ht="15.75" customHeight="1">
      <c r="A1928" s="174"/>
      <c r="B1928" s="174"/>
      <c r="C1928" s="174"/>
      <c r="D1928" s="63"/>
      <c r="E1928" s="63"/>
      <c r="F1928" s="174"/>
      <c r="G1928" s="174"/>
      <c r="H1928" s="174"/>
      <c r="I1928" s="174"/>
      <c r="J1928" s="174"/>
      <c r="K1928" s="174"/>
      <c r="L1928" s="174"/>
      <c r="M1928" s="174"/>
      <c r="N1928" s="174"/>
      <c r="O1928" s="63"/>
      <c r="P1928" s="63"/>
      <c r="Q1928" s="174"/>
      <c r="R1928" s="63"/>
      <c r="S1928" s="174"/>
      <c r="T1928" s="174"/>
      <c r="U1928" s="174"/>
      <c r="V1928" s="63"/>
      <c r="W1928" s="174"/>
      <c r="X1928" s="174"/>
      <c r="Y1928" s="429"/>
      <c r="Z1928" s="63"/>
      <c r="AA1928" s="63"/>
      <c r="AB1928" s="63"/>
      <c r="AC1928" s="63"/>
      <c r="AD1928" s="174"/>
      <c r="AE1928" s="174"/>
      <c r="AF1928" s="466"/>
      <c r="AG1928" s="174"/>
      <c r="AH1928" s="174"/>
      <c r="AI1928" s="174"/>
      <c r="AJ1928" s="174"/>
      <c r="AK1928" s="174"/>
      <c r="AL1928" s="174"/>
      <c r="AM1928" s="174"/>
      <c r="AN1928" s="174"/>
      <c r="AO1928" s="174"/>
      <c r="AP1928" s="174"/>
      <c r="AQ1928" s="174"/>
      <c r="AR1928" s="174"/>
      <c r="AS1928" s="174"/>
      <c r="AT1928" s="415"/>
      <c r="AU1928" s="174"/>
      <c r="AV1928" s="437"/>
      <c r="AW1928" s="523"/>
      <c r="AX1928" s="524"/>
      <c r="AY1928" s="422"/>
      <c r="AZ1928" s="524"/>
      <c r="BA1928" s="524"/>
      <c r="BB1928" s="422"/>
      <c r="BC1928" s="524"/>
      <c r="BD1928" s="523"/>
      <c r="BE1928" s="524"/>
      <c r="BF1928" s="524"/>
      <c r="BG1928" s="426">
        <f t="shared" si="42"/>
        <v>0</v>
      </c>
      <c r="BH1928" s="426">
        <f t="shared" si="43"/>
        <v>0</v>
      </c>
      <c r="BI1928" s="426">
        <f t="shared" si="44"/>
        <v>0</v>
      </c>
      <c r="BJ1928" s="426">
        <f t="shared" si="45"/>
        <v>0</v>
      </c>
      <c r="BK1928" s="425" t="b">
        <f t="shared" si="46"/>
        <v>0</v>
      </c>
    </row>
    <row r="1929" spans="1:63" ht="15.75" customHeight="1">
      <c r="A1929" s="174"/>
      <c r="B1929" s="174"/>
      <c r="C1929" s="174"/>
      <c r="D1929" s="63"/>
      <c r="E1929" s="63"/>
      <c r="F1929" s="174"/>
      <c r="G1929" s="174"/>
      <c r="H1929" s="174"/>
      <c r="I1929" s="174"/>
      <c r="J1929" s="174"/>
      <c r="K1929" s="174"/>
      <c r="L1929" s="174"/>
      <c r="M1929" s="174"/>
      <c r="N1929" s="174"/>
      <c r="O1929" s="63"/>
      <c r="P1929" s="63"/>
      <c r="Q1929" s="174"/>
      <c r="R1929" s="63"/>
      <c r="S1929" s="174"/>
      <c r="T1929" s="174"/>
      <c r="U1929" s="174"/>
      <c r="V1929" s="63"/>
      <c r="W1929" s="174"/>
      <c r="X1929" s="174"/>
      <c r="Y1929" s="429"/>
      <c r="Z1929" s="63"/>
      <c r="AA1929" s="63"/>
      <c r="AB1929" s="63"/>
      <c r="AC1929" s="63"/>
      <c r="AD1929" s="174"/>
      <c r="AE1929" s="174"/>
      <c r="AF1929" s="466"/>
      <c r="AG1929" s="174"/>
      <c r="AH1929" s="174"/>
      <c r="AI1929" s="174"/>
      <c r="AJ1929" s="174"/>
      <c r="AK1929" s="174"/>
      <c r="AL1929" s="174"/>
      <c r="AM1929" s="174"/>
      <c r="AN1929" s="174"/>
      <c r="AO1929" s="174"/>
      <c r="AP1929" s="174"/>
      <c r="AQ1929" s="174"/>
      <c r="AR1929" s="174"/>
      <c r="AS1929" s="174"/>
      <c r="AT1929" s="415"/>
      <c r="AU1929" s="174"/>
      <c r="AV1929" s="437"/>
      <c r="AW1929" s="523"/>
      <c r="AX1929" s="524"/>
      <c r="AY1929" s="422"/>
      <c r="AZ1929" s="524"/>
      <c r="BA1929" s="524"/>
      <c r="BB1929" s="422"/>
      <c r="BC1929" s="524"/>
      <c r="BD1929" s="523"/>
      <c r="BE1929" s="524"/>
      <c r="BF1929" s="524"/>
      <c r="BG1929" s="426">
        <f t="shared" si="42"/>
        <v>0</v>
      </c>
      <c r="BH1929" s="426">
        <f t="shared" si="43"/>
        <v>0</v>
      </c>
      <c r="BI1929" s="426">
        <f t="shared" si="44"/>
        <v>0</v>
      </c>
      <c r="BJ1929" s="426">
        <f t="shared" si="45"/>
        <v>0</v>
      </c>
      <c r="BK1929" s="425" t="b">
        <f t="shared" si="46"/>
        <v>0</v>
      </c>
    </row>
    <row r="1930" spans="1:63" ht="15.75" customHeight="1">
      <c r="A1930" s="174"/>
      <c r="B1930" s="174"/>
      <c r="C1930" s="174"/>
      <c r="D1930" s="63"/>
      <c r="E1930" s="63"/>
      <c r="F1930" s="174"/>
      <c r="G1930" s="174"/>
      <c r="H1930" s="174"/>
      <c r="I1930" s="174"/>
      <c r="J1930" s="174"/>
      <c r="K1930" s="174"/>
      <c r="L1930" s="174"/>
      <c r="M1930" s="174"/>
      <c r="N1930" s="174"/>
      <c r="O1930" s="63"/>
      <c r="P1930" s="63"/>
      <c r="Q1930" s="174"/>
      <c r="R1930" s="63"/>
      <c r="S1930" s="174"/>
      <c r="T1930" s="174"/>
      <c r="U1930" s="174"/>
      <c r="V1930" s="63"/>
      <c r="W1930" s="174"/>
      <c r="X1930" s="174"/>
      <c r="Y1930" s="429"/>
      <c r="Z1930" s="63"/>
      <c r="AA1930" s="63"/>
      <c r="AB1930" s="63"/>
      <c r="AC1930" s="63"/>
      <c r="AD1930" s="174"/>
      <c r="AE1930" s="174"/>
      <c r="AF1930" s="466"/>
      <c r="AG1930" s="174"/>
      <c r="AH1930" s="174"/>
      <c r="AI1930" s="174"/>
      <c r="AJ1930" s="174"/>
      <c r="AK1930" s="174"/>
      <c r="AL1930" s="174"/>
      <c r="AM1930" s="174"/>
      <c r="AN1930" s="174"/>
      <c r="AO1930" s="174"/>
      <c r="AP1930" s="174"/>
      <c r="AQ1930" s="174"/>
      <c r="AR1930" s="174"/>
      <c r="AS1930" s="174"/>
      <c r="AT1930" s="415"/>
      <c r="AU1930" s="174"/>
      <c r="AV1930" s="437"/>
      <c r="AW1930" s="523"/>
      <c r="AX1930" s="524"/>
      <c r="AY1930" s="422"/>
      <c r="AZ1930" s="524"/>
      <c r="BA1930" s="524"/>
      <c r="BB1930" s="422"/>
      <c r="BC1930" s="524"/>
      <c r="BD1930" s="523"/>
      <c r="BE1930" s="524"/>
      <c r="BF1930" s="524"/>
      <c r="BG1930" s="426">
        <f t="shared" si="42"/>
        <v>0</v>
      </c>
      <c r="BH1930" s="426">
        <f t="shared" si="43"/>
        <v>0</v>
      </c>
      <c r="BI1930" s="426">
        <f t="shared" si="44"/>
        <v>0</v>
      </c>
      <c r="BJ1930" s="426">
        <f t="shared" si="45"/>
        <v>0</v>
      </c>
      <c r="BK1930" s="425" t="b">
        <f t="shared" si="46"/>
        <v>0</v>
      </c>
    </row>
    <row r="1931" spans="1:63" ht="15.75" customHeight="1">
      <c r="A1931" s="174"/>
      <c r="B1931" s="174"/>
      <c r="C1931" s="174"/>
      <c r="D1931" s="63"/>
      <c r="E1931" s="63"/>
      <c r="F1931" s="174"/>
      <c r="G1931" s="174"/>
      <c r="H1931" s="174"/>
      <c r="I1931" s="174"/>
      <c r="J1931" s="174"/>
      <c r="K1931" s="174"/>
      <c r="L1931" s="174"/>
      <c r="M1931" s="174"/>
      <c r="N1931" s="174"/>
      <c r="O1931" s="63"/>
      <c r="P1931" s="63"/>
      <c r="Q1931" s="174"/>
      <c r="R1931" s="63"/>
      <c r="S1931" s="174"/>
      <c r="T1931" s="174"/>
      <c r="U1931" s="174"/>
      <c r="V1931" s="63"/>
      <c r="W1931" s="174"/>
      <c r="X1931" s="174"/>
      <c r="Y1931" s="429"/>
      <c r="Z1931" s="63"/>
      <c r="AA1931" s="63"/>
      <c r="AB1931" s="63"/>
      <c r="AC1931" s="63"/>
      <c r="AD1931" s="174"/>
      <c r="AE1931" s="174"/>
      <c r="AF1931" s="466"/>
      <c r="AG1931" s="174"/>
      <c r="AH1931" s="174"/>
      <c r="AI1931" s="174"/>
      <c r="AJ1931" s="174"/>
      <c r="AK1931" s="174"/>
      <c r="AL1931" s="174"/>
      <c r="AM1931" s="174"/>
      <c r="AN1931" s="174"/>
      <c r="AO1931" s="174"/>
      <c r="AP1931" s="174"/>
      <c r="AQ1931" s="174"/>
      <c r="AR1931" s="174"/>
      <c r="AS1931" s="174"/>
      <c r="AT1931" s="415"/>
      <c r="AU1931" s="174"/>
      <c r="AV1931" s="437"/>
      <c r="AW1931" s="523"/>
      <c r="AX1931" s="524"/>
      <c r="AY1931" s="422"/>
      <c r="AZ1931" s="524"/>
      <c r="BA1931" s="524"/>
      <c r="BB1931" s="422"/>
      <c r="BC1931" s="524"/>
      <c r="BD1931" s="523"/>
      <c r="BE1931" s="524"/>
      <c r="BF1931" s="524"/>
      <c r="BG1931" s="426">
        <f t="shared" si="42"/>
        <v>0</v>
      </c>
      <c r="BH1931" s="426">
        <f t="shared" si="43"/>
        <v>0</v>
      </c>
      <c r="BI1931" s="426">
        <f t="shared" si="44"/>
        <v>0</v>
      </c>
      <c r="BJ1931" s="426">
        <f t="shared" si="45"/>
        <v>0</v>
      </c>
      <c r="BK1931" s="425" t="b">
        <f t="shared" si="46"/>
        <v>0</v>
      </c>
    </row>
    <row r="1932" spans="1:63" ht="15.75" customHeight="1">
      <c r="A1932" s="174"/>
      <c r="B1932" s="174"/>
      <c r="C1932" s="174"/>
      <c r="D1932" s="63"/>
      <c r="E1932" s="63"/>
      <c r="F1932" s="174"/>
      <c r="G1932" s="174"/>
      <c r="H1932" s="174"/>
      <c r="I1932" s="174"/>
      <c r="J1932" s="174"/>
      <c r="K1932" s="174"/>
      <c r="L1932" s="174"/>
      <c r="M1932" s="174"/>
      <c r="N1932" s="174"/>
      <c r="O1932" s="63"/>
      <c r="P1932" s="63"/>
      <c r="Q1932" s="174"/>
      <c r="R1932" s="63"/>
      <c r="S1932" s="174"/>
      <c r="T1932" s="174"/>
      <c r="U1932" s="174"/>
      <c r="V1932" s="63"/>
      <c r="W1932" s="174"/>
      <c r="X1932" s="174"/>
      <c r="Y1932" s="429"/>
      <c r="Z1932" s="63"/>
      <c r="AA1932" s="63"/>
      <c r="AB1932" s="63"/>
      <c r="AC1932" s="63"/>
      <c r="AD1932" s="174"/>
      <c r="AE1932" s="174"/>
      <c r="AF1932" s="466"/>
      <c r="AG1932" s="174"/>
      <c r="AH1932" s="174"/>
      <c r="AI1932" s="174"/>
      <c r="AJ1932" s="174"/>
      <c r="AK1932" s="174"/>
      <c r="AL1932" s="174"/>
      <c r="AM1932" s="174"/>
      <c r="AN1932" s="174"/>
      <c r="AO1932" s="174"/>
      <c r="AP1932" s="174"/>
      <c r="AQ1932" s="174"/>
      <c r="AR1932" s="174"/>
      <c r="AS1932" s="174"/>
      <c r="AT1932" s="415"/>
      <c r="AU1932" s="174"/>
      <c r="AV1932" s="437"/>
      <c r="AW1932" s="523"/>
      <c r="AX1932" s="524"/>
      <c r="AY1932" s="422"/>
      <c r="AZ1932" s="524"/>
      <c r="BA1932" s="524"/>
      <c r="BB1932" s="422"/>
      <c r="BC1932" s="524"/>
      <c r="BD1932" s="523"/>
      <c r="BE1932" s="524"/>
      <c r="BF1932" s="524"/>
      <c r="BG1932" s="426">
        <f t="shared" si="42"/>
        <v>0</v>
      </c>
      <c r="BH1932" s="426">
        <f t="shared" si="43"/>
        <v>0</v>
      </c>
      <c r="BI1932" s="426">
        <f t="shared" si="44"/>
        <v>0</v>
      </c>
      <c r="BJ1932" s="426">
        <f t="shared" si="45"/>
        <v>0</v>
      </c>
      <c r="BK1932" s="425" t="b">
        <f t="shared" si="46"/>
        <v>0</v>
      </c>
    </row>
    <row r="1933" spans="1:63" ht="15.75" customHeight="1">
      <c r="A1933" s="174"/>
      <c r="B1933" s="174"/>
      <c r="C1933" s="174"/>
      <c r="D1933" s="63"/>
      <c r="E1933" s="63"/>
      <c r="F1933" s="174"/>
      <c r="G1933" s="174"/>
      <c r="H1933" s="174"/>
      <c r="I1933" s="174"/>
      <c r="J1933" s="174"/>
      <c r="K1933" s="174"/>
      <c r="L1933" s="174"/>
      <c r="M1933" s="174"/>
      <c r="N1933" s="174"/>
      <c r="O1933" s="63"/>
      <c r="P1933" s="63"/>
      <c r="Q1933" s="174"/>
      <c r="R1933" s="63"/>
      <c r="S1933" s="174"/>
      <c r="T1933" s="174"/>
      <c r="U1933" s="174"/>
      <c r="V1933" s="63"/>
      <c r="W1933" s="174"/>
      <c r="X1933" s="174"/>
      <c r="Y1933" s="429"/>
      <c r="Z1933" s="63"/>
      <c r="AA1933" s="63"/>
      <c r="AB1933" s="63"/>
      <c r="AC1933" s="63"/>
      <c r="AD1933" s="174"/>
      <c r="AE1933" s="174"/>
      <c r="AF1933" s="466"/>
      <c r="AG1933" s="174"/>
      <c r="AH1933" s="174"/>
      <c r="AI1933" s="174"/>
      <c r="AJ1933" s="174"/>
      <c r="AK1933" s="174"/>
      <c r="AL1933" s="174"/>
      <c r="AM1933" s="174"/>
      <c r="AN1933" s="174"/>
      <c r="AO1933" s="174"/>
      <c r="AP1933" s="174"/>
      <c r="AQ1933" s="174"/>
      <c r="AR1933" s="174"/>
      <c r="AS1933" s="174"/>
      <c r="AT1933" s="415"/>
      <c r="AU1933" s="174"/>
      <c r="AV1933" s="437"/>
      <c r="AW1933" s="523"/>
      <c r="AX1933" s="524"/>
      <c r="AY1933" s="422"/>
      <c r="AZ1933" s="524"/>
      <c r="BA1933" s="524"/>
      <c r="BB1933" s="422"/>
      <c r="BC1933" s="524"/>
      <c r="BD1933" s="523"/>
      <c r="BE1933" s="524"/>
      <c r="BF1933" s="524"/>
      <c r="BG1933" s="426">
        <f t="shared" si="42"/>
        <v>0</v>
      </c>
      <c r="BH1933" s="426">
        <f t="shared" si="43"/>
        <v>0</v>
      </c>
      <c r="BI1933" s="426">
        <f t="shared" si="44"/>
        <v>0</v>
      </c>
      <c r="BJ1933" s="426">
        <f t="shared" si="45"/>
        <v>0</v>
      </c>
      <c r="BK1933" s="425" t="b">
        <f t="shared" si="46"/>
        <v>0</v>
      </c>
    </row>
    <row r="1934" spans="1:63" ht="15.75" customHeight="1">
      <c r="A1934" s="174"/>
      <c r="B1934" s="174"/>
      <c r="C1934" s="174"/>
      <c r="D1934" s="63"/>
      <c r="E1934" s="63"/>
      <c r="F1934" s="174"/>
      <c r="G1934" s="174"/>
      <c r="H1934" s="174"/>
      <c r="I1934" s="174"/>
      <c r="J1934" s="174"/>
      <c r="K1934" s="174"/>
      <c r="L1934" s="174"/>
      <c r="M1934" s="174"/>
      <c r="N1934" s="174"/>
      <c r="O1934" s="63"/>
      <c r="P1934" s="63"/>
      <c r="Q1934" s="174"/>
      <c r="R1934" s="63"/>
      <c r="S1934" s="174"/>
      <c r="T1934" s="174"/>
      <c r="U1934" s="174"/>
      <c r="V1934" s="63"/>
      <c r="W1934" s="174"/>
      <c r="X1934" s="174"/>
      <c r="Y1934" s="429"/>
      <c r="Z1934" s="63"/>
      <c r="AA1934" s="63"/>
      <c r="AB1934" s="63"/>
      <c r="AC1934" s="63"/>
      <c r="AD1934" s="174"/>
      <c r="AE1934" s="174"/>
      <c r="AF1934" s="466"/>
      <c r="AG1934" s="174"/>
      <c r="AH1934" s="174"/>
      <c r="AI1934" s="174"/>
      <c r="AJ1934" s="174"/>
      <c r="AK1934" s="174"/>
      <c r="AL1934" s="174"/>
      <c r="AM1934" s="174"/>
      <c r="AN1934" s="174"/>
      <c r="AO1934" s="174"/>
      <c r="AP1934" s="174"/>
      <c r="AQ1934" s="174"/>
      <c r="AR1934" s="174"/>
      <c r="AS1934" s="174"/>
      <c r="AT1934" s="415"/>
      <c r="AU1934" s="174"/>
      <c r="AV1934" s="437"/>
      <c r="AW1934" s="523"/>
      <c r="AX1934" s="524"/>
      <c r="AY1934" s="422"/>
      <c r="AZ1934" s="524"/>
      <c r="BA1934" s="524"/>
      <c r="BB1934" s="422"/>
      <c r="BC1934" s="524"/>
      <c r="BD1934" s="523"/>
      <c r="BE1934" s="524"/>
      <c r="BF1934" s="524"/>
      <c r="BG1934" s="426">
        <f t="shared" si="42"/>
        <v>0</v>
      </c>
      <c r="BH1934" s="426">
        <f t="shared" si="43"/>
        <v>0</v>
      </c>
      <c r="BI1934" s="426">
        <f t="shared" si="44"/>
        <v>0</v>
      </c>
      <c r="BJ1934" s="426">
        <f t="shared" si="45"/>
        <v>0</v>
      </c>
      <c r="BK1934" s="425" t="b">
        <f t="shared" si="46"/>
        <v>0</v>
      </c>
    </row>
    <row r="1935" spans="1:63" ht="15.75" customHeight="1">
      <c r="A1935" s="174"/>
      <c r="B1935" s="174"/>
      <c r="C1935" s="174"/>
      <c r="D1935" s="63"/>
      <c r="E1935" s="63"/>
      <c r="F1935" s="174"/>
      <c r="G1935" s="174"/>
      <c r="H1935" s="174"/>
      <c r="I1935" s="174"/>
      <c r="J1935" s="174"/>
      <c r="K1935" s="174"/>
      <c r="L1935" s="174"/>
      <c r="M1935" s="174"/>
      <c r="N1935" s="174"/>
      <c r="O1935" s="63"/>
      <c r="P1935" s="63"/>
      <c r="Q1935" s="174"/>
      <c r="R1935" s="63"/>
      <c r="S1935" s="174"/>
      <c r="T1935" s="174"/>
      <c r="U1935" s="174"/>
      <c r="V1935" s="63"/>
      <c r="W1935" s="174"/>
      <c r="X1935" s="174"/>
      <c r="Y1935" s="429"/>
      <c r="Z1935" s="63"/>
      <c r="AA1935" s="63"/>
      <c r="AB1935" s="63"/>
      <c r="AC1935" s="63"/>
      <c r="AD1935" s="174"/>
      <c r="AE1935" s="174"/>
      <c r="AF1935" s="466"/>
      <c r="AG1935" s="174"/>
      <c r="AH1935" s="174"/>
      <c r="AI1935" s="174"/>
      <c r="AJ1935" s="174"/>
      <c r="AK1935" s="174"/>
      <c r="AL1935" s="174"/>
      <c r="AM1935" s="174"/>
      <c r="AN1935" s="174"/>
      <c r="AO1935" s="174"/>
      <c r="AP1935" s="174"/>
      <c r="AQ1935" s="174"/>
      <c r="AR1935" s="174"/>
      <c r="AS1935" s="174"/>
      <c r="AT1935" s="415"/>
      <c r="AU1935" s="174"/>
      <c r="AV1935" s="437"/>
      <c r="AW1935" s="523"/>
      <c r="AX1935" s="524"/>
      <c r="AY1935" s="422"/>
      <c r="AZ1935" s="524"/>
      <c r="BA1935" s="524"/>
      <c r="BB1935" s="422"/>
      <c r="BC1935" s="524"/>
      <c r="BD1935" s="523"/>
      <c r="BE1935" s="524"/>
      <c r="BF1935" s="524"/>
      <c r="BG1935" s="426">
        <f t="shared" si="42"/>
        <v>0</v>
      </c>
      <c r="BH1935" s="426">
        <f t="shared" si="43"/>
        <v>0</v>
      </c>
      <c r="BI1935" s="426">
        <f t="shared" si="44"/>
        <v>0</v>
      </c>
      <c r="BJ1935" s="426">
        <f t="shared" si="45"/>
        <v>0</v>
      </c>
      <c r="BK1935" s="425" t="b">
        <f t="shared" si="46"/>
        <v>0</v>
      </c>
    </row>
    <row r="1936" spans="1:63" ht="15.75" customHeight="1">
      <c r="A1936" s="174"/>
      <c r="B1936" s="174"/>
      <c r="C1936" s="174"/>
      <c r="D1936" s="63"/>
      <c r="E1936" s="63"/>
      <c r="F1936" s="174"/>
      <c r="G1936" s="174"/>
      <c r="H1936" s="174"/>
      <c r="I1936" s="174"/>
      <c r="J1936" s="174"/>
      <c r="K1936" s="174"/>
      <c r="L1936" s="174"/>
      <c r="M1936" s="174"/>
      <c r="N1936" s="174"/>
      <c r="O1936" s="63"/>
      <c r="P1936" s="63"/>
      <c r="Q1936" s="174"/>
      <c r="R1936" s="63"/>
      <c r="S1936" s="174"/>
      <c r="T1936" s="174"/>
      <c r="U1936" s="174"/>
      <c r="V1936" s="63"/>
      <c r="W1936" s="174"/>
      <c r="X1936" s="174"/>
      <c r="Y1936" s="429"/>
      <c r="Z1936" s="63"/>
      <c r="AA1936" s="63"/>
      <c r="AB1936" s="63"/>
      <c r="AC1936" s="63"/>
      <c r="AD1936" s="174"/>
      <c r="AE1936" s="174"/>
      <c r="AF1936" s="466"/>
      <c r="AG1936" s="174"/>
      <c r="AH1936" s="174"/>
      <c r="AI1936" s="174"/>
      <c r="AJ1936" s="174"/>
      <c r="AK1936" s="174"/>
      <c r="AL1936" s="174"/>
      <c r="AM1936" s="174"/>
      <c r="AN1936" s="174"/>
      <c r="AO1936" s="174"/>
      <c r="AP1936" s="174"/>
      <c r="AQ1936" s="174"/>
      <c r="AR1936" s="174"/>
      <c r="AS1936" s="174"/>
      <c r="AT1936" s="415"/>
      <c r="AU1936" s="174"/>
      <c r="AV1936" s="437"/>
      <c r="AW1936" s="523"/>
      <c r="AX1936" s="524"/>
      <c r="AY1936" s="422"/>
      <c r="AZ1936" s="524"/>
      <c r="BA1936" s="524"/>
      <c r="BB1936" s="422"/>
      <c r="BC1936" s="524"/>
      <c r="BD1936" s="523"/>
      <c r="BE1936" s="524"/>
      <c r="BF1936" s="524"/>
      <c r="BG1936" s="426">
        <f t="shared" si="42"/>
        <v>0</v>
      </c>
      <c r="BH1936" s="426">
        <f t="shared" si="43"/>
        <v>0</v>
      </c>
      <c r="BI1936" s="426">
        <f t="shared" si="44"/>
        <v>0</v>
      </c>
      <c r="BJ1936" s="426">
        <f t="shared" si="45"/>
        <v>0</v>
      </c>
      <c r="BK1936" s="425" t="b">
        <f t="shared" si="46"/>
        <v>0</v>
      </c>
    </row>
    <row r="1937" spans="1:63" ht="15.75" customHeight="1">
      <c r="A1937" s="174"/>
      <c r="B1937" s="174"/>
      <c r="C1937" s="174"/>
      <c r="D1937" s="63"/>
      <c r="E1937" s="63"/>
      <c r="F1937" s="174"/>
      <c r="G1937" s="174"/>
      <c r="H1937" s="174"/>
      <c r="I1937" s="174"/>
      <c r="J1937" s="174"/>
      <c r="K1937" s="174"/>
      <c r="L1937" s="174"/>
      <c r="M1937" s="174"/>
      <c r="N1937" s="174"/>
      <c r="O1937" s="63"/>
      <c r="P1937" s="63"/>
      <c r="Q1937" s="174"/>
      <c r="R1937" s="63"/>
      <c r="S1937" s="174"/>
      <c r="T1937" s="174"/>
      <c r="U1937" s="174"/>
      <c r="V1937" s="63"/>
      <c r="W1937" s="174"/>
      <c r="X1937" s="174"/>
      <c r="Y1937" s="429"/>
      <c r="Z1937" s="63"/>
      <c r="AA1937" s="63"/>
      <c r="AB1937" s="63"/>
      <c r="AC1937" s="63"/>
      <c r="AD1937" s="174"/>
      <c r="AE1937" s="174"/>
      <c r="AF1937" s="466"/>
      <c r="AG1937" s="174"/>
      <c r="AH1937" s="174"/>
      <c r="AI1937" s="174"/>
      <c r="AJ1937" s="174"/>
      <c r="AK1937" s="174"/>
      <c r="AL1937" s="174"/>
      <c r="AM1937" s="174"/>
      <c r="AN1937" s="174"/>
      <c r="AO1937" s="174"/>
      <c r="AP1937" s="174"/>
      <c r="AQ1937" s="174"/>
      <c r="AR1937" s="174"/>
      <c r="AS1937" s="174"/>
      <c r="AT1937" s="415"/>
      <c r="AU1937" s="174"/>
      <c r="AV1937" s="437"/>
      <c r="AW1937" s="523"/>
      <c r="AX1937" s="524"/>
      <c r="AY1937" s="422"/>
      <c r="AZ1937" s="524"/>
      <c r="BA1937" s="524"/>
      <c r="BB1937" s="422"/>
      <c r="BC1937" s="524"/>
      <c r="BD1937" s="523"/>
      <c r="BE1937" s="524"/>
      <c r="BF1937" s="524"/>
      <c r="BG1937" s="426">
        <f t="shared" si="42"/>
        <v>0</v>
      </c>
      <c r="BH1937" s="426">
        <f t="shared" si="43"/>
        <v>0</v>
      </c>
      <c r="BI1937" s="426">
        <f t="shared" si="44"/>
        <v>0</v>
      </c>
      <c r="BJ1937" s="426">
        <f t="shared" si="45"/>
        <v>0</v>
      </c>
      <c r="BK1937" s="425" t="b">
        <f t="shared" si="46"/>
        <v>0</v>
      </c>
    </row>
    <row r="1938" spans="1:63" ht="15.75" customHeight="1">
      <c r="A1938" s="174"/>
      <c r="B1938" s="174"/>
      <c r="C1938" s="174"/>
      <c r="D1938" s="63"/>
      <c r="E1938" s="63"/>
      <c r="F1938" s="174"/>
      <c r="G1938" s="174"/>
      <c r="H1938" s="174"/>
      <c r="I1938" s="174"/>
      <c r="J1938" s="174"/>
      <c r="K1938" s="174"/>
      <c r="L1938" s="174"/>
      <c r="M1938" s="174"/>
      <c r="N1938" s="174"/>
      <c r="O1938" s="63"/>
      <c r="P1938" s="63"/>
      <c r="Q1938" s="174"/>
      <c r="R1938" s="63"/>
      <c r="S1938" s="174"/>
      <c r="T1938" s="174"/>
      <c r="U1938" s="174"/>
      <c r="V1938" s="63"/>
      <c r="W1938" s="174"/>
      <c r="X1938" s="174"/>
      <c r="Y1938" s="429"/>
      <c r="Z1938" s="63"/>
      <c r="AA1938" s="63"/>
      <c r="AB1938" s="63"/>
      <c r="AC1938" s="63"/>
      <c r="AD1938" s="174"/>
      <c r="AE1938" s="174"/>
      <c r="AF1938" s="466"/>
      <c r="AG1938" s="174"/>
      <c r="AH1938" s="174"/>
      <c r="AI1938" s="174"/>
      <c r="AJ1938" s="174"/>
      <c r="AK1938" s="174"/>
      <c r="AL1938" s="174"/>
      <c r="AM1938" s="174"/>
      <c r="AN1938" s="174"/>
      <c r="AO1938" s="174"/>
      <c r="AP1938" s="174"/>
      <c r="AQ1938" s="174"/>
      <c r="AR1938" s="174"/>
      <c r="AS1938" s="174"/>
      <c r="AT1938" s="415"/>
      <c r="AU1938" s="174"/>
      <c r="AV1938" s="437"/>
      <c r="AW1938" s="523"/>
      <c r="AX1938" s="524"/>
      <c r="AY1938" s="422"/>
      <c r="AZ1938" s="524"/>
      <c r="BA1938" s="524"/>
      <c r="BB1938" s="422"/>
      <c r="BC1938" s="524"/>
      <c r="BD1938" s="523"/>
      <c r="BE1938" s="524"/>
      <c r="BF1938" s="524"/>
      <c r="BG1938" s="426">
        <f t="shared" si="42"/>
        <v>0</v>
      </c>
      <c r="BH1938" s="426">
        <f t="shared" si="43"/>
        <v>0</v>
      </c>
      <c r="BI1938" s="426">
        <f t="shared" si="44"/>
        <v>0</v>
      </c>
      <c r="BJ1938" s="426">
        <f t="shared" si="45"/>
        <v>0</v>
      </c>
      <c r="BK1938" s="425" t="b">
        <f t="shared" si="46"/>
        <v>0</v>
      </c>
    </row>
    <row r="1939" spans="1:63" ht="15.75" customHeight="1">
      <c r="A1939" s="174"/>
      <c r="B1939" s="174"/>
      <c r="C1939" s="174"/>
      <c r="D1939" s="63"/>
      <c r="E1939" s="63"/>
      <c r="F1939" s="174"/>
      <c r="G1939" s="174"/>
      <c r="H1939" s="174"/>
      <c r="I1939" s="174"/>
      <c r="J1939" s="174"/>
      <c r="K1939" s="174"/>
      <c r="L1939" s="174"/>
      <c r="M1939" s="174"/>
      <c r="N1939" s="174"/>
      <c r="O1939" s="63"/>
      <c r="P1939" s="63"/>
      <c r="Q1939" s="174"/>
      <c r="R1939" s="63"/>
      <c r="S1939" s="174"/>
      <c r="T1939" s="174"/>
      <c r="U1939" s="174"/>
      <c r="V1939" s="63"/>
      <c r="W1939" s="174"/>
      <c r="X1939" s="174"/>
      <c r="Y1939" s="429"/>
      <c r="Z1939" s="63"/>
      <c r="AA1939" s="63"/>
      <c r="AB1939" s="63"/>
      <c r="AC1939" s="63"/>
      <c r="AD1939" s="174"/>
      <c r="AE1939" s="174"/>
      <c r="AF1939" s="466"/>
      <c r="AG1939" s="174"/>
      <c r="AH1939" s="174"/>
      <c r="AI1939" s="174"/>
      <c r="AJ1939" s="174"/>
      <c r="AK1939" s="174"/>
      <c r="AL1939" s="174"/>
      <c r="AM1939" s="174"/>
      <c r="AN1939" s="174"/>
      <c r="AO1939" s="174"/>
      <c r="AP1939" s="174"/>
      <c r="AQ1939" s="174"/>
      <c r="AR1939" s="174"/>
      <c r="AS1939" s="174"/>
      <c r="AT1939" s="415"/>
      <c r="AU1939" s="174"/>
      <c r="AV1939" s="437"/>
      <c r="AW1939" s="523"/>
      <c r="AX1939" s="524"/>
      <c r="AY1939" s="422"/>
      <c r="AZ1939" s="524"/>
      <c r="BA1939" s="524"/>
      <c r="BB1939" s="422"/>
      <c r="BC1939" s="524"/>
      <c r="BD1939" s="523"/>
      <c r="BE1939" s="524"/>
      <c r="BF1939" s="524"/>
      <c r="BG1939" s="426">
        <f t="shared" si="42"/>
        <v>0</v>
      </c>
      <c r="BH1939" s="426">
        <f t="shared" si="43"/>
        <v>0</v>
      </c>
      <c r="BI1939" s="426">
        <f t="shared" si="44"/>
        <v>0</v>
      </c>
      <c r="BJ1939" s="426">
        <f t="shared" si="45"/>
        <v>0</v>
      </c>
      <c r="BK1939" s="425" t="b">
        <f t="shared" si="46"/>
        <v>0</v>
      </c>
    </row>
    <row r="1940" spans="1:63" ht="15.75" customHeight="1">
      <c r="A1940" s="174"/>
      <c r="B1940" s="174"/>
      <c r="C1940" s="174"/>
      <c r="D1940" s="63"/>
      <c r="E1940" s="63"/>
      <c r="F1940" s="174"/>
      <c r="G1940" s="174"/>
      <c r="H1940" s="174"/>
      <c r="I1940" s="174"/>
      <c r="J1940" s="174"/>
      <c r="K1940" s="174"/>
      <c r="L1940" s="174"/>
      <c r="M1940" s="174"/>
      <c r="N1940" s="174"/>
      <c r="O1940" s="63"/>
      <c r="P1940" s="63"/>
      <c r="Q1940" s="174"/>
      <c r="R1940" s="63"/>
      <c r="S1940" s="174"/>
      <c r="T1940" s="174"/>
      <c r="U1940" s="174"/>
      <c r="V1940" s="63"/>
      <c r="W1940" s="174"/>
      <c r="X1940" s="174"/>
      <c r="Y1940" s="429"/>
      <c r="Z1940" s="63"/>
      <c r="AA1940" s="63"/>
      <c r="AB1940" s="63"/>
      <c r="AC1940" s="63"/>
      <c r="AD1940" s="174"/>
      <c r="AE1940" s="174"/>
      <c r="AF1940" s="466"/>
      <c r="AG1940" s="174"/>
      <c r="AH1940" s="174"/>
      <c r="AI1940" s="174"/>
      <c r="AJ1940" s="174"/>
      <c r="AK1940" s="174"/>
      <c r="AL1940" s="174"/>
      <c r="AM1940" s="174"/>
      <c r="AN1940" s="174"/>
      <c r="AO1940" s="174"/>
      <c r="AP1940" s="174"/>
      <c r="AQ1940" s="174"/>
      <c r="AR1940" s="174"/>
      <c r="AS1940" s="174"/>
      <c r="AT1940" s="415"/>
      <c r="AU1940" s="174"/>
      <c r="AV1940" s="437"/>
      <c r="AW1940" s="523"/>
      <c r="AX1940" s="524"/>
      <c r="AY1940" s="422"/>
      <c r="AZ1940" s="524"/>
      <c r="BA1940" s="524"/>
      <c r="BB1940" s="422"/>
      <c r="BC1940" s="524"/>
      <c r="BD1940" s="523"/>
      <c r="BE1940" s="524"/>
      <c r="BF1940" s="524"/>
      <c r="BG1940" s="426">
        <f t="shared" si="42"/>
        <v>0</v>
      </c>
      <c r="BH1940" s="426">
        <f t="shared" si="43"/>
        <v>0</v>
      </c>
      <c r="BI1940" s="426">
        <f t="shared" si="44"/>
        <v>0</v>
      </c>
      <c r="BJ1940" s="426">
        <f t="shared" si="45"/>
        <v>0</v>
      </c>
      <c r="BK1940" s="425" t="b">
        <f t="shared" si="46"/>
        <v>0</v>
      </c>
    </row>
    <row r="1941" spans="1:63" ht="15.75" customHeight="1">
      <c r="A1941" s="174"/>
      <c r="B1941" s="174"/>
      <c r="C1941" s="174"/>
      <c r="D1941" s="63"/>
      <c r="E1941" s="63"/>
      <c r="F1941" s="174"/>
      <c r="G1941" s="174"/>
      <c r="H1941" s="174"/>
      <c r="I1941" s="174"/>
      <c r="J1941" s="174"/>
      <c r="K1941" s="174"/>
      <c r="L1941" s="174"/>
      <c r="M1941" s="174"/>
      <c r="N1941" s="174"/>
      <c r="O1941" s="63"/>
      <c r="P1941" s="63"/>
      <c r="Q1941" s="174"/>
      <c r="R1941" s="63"/>
      <c r="S1941" s="174"/>
      <c r="T1941" s="174"/>
      <c r="U1941" s="174"/>
      <c r="V1941" s="63"/>
      <c r="W1941" s="174"/>
      <c r="X1941" s="174"/>
      <c r="Y1941" s="429"/>
      <c r="Z1941" s="63"/>
      <c r="AA1941" s="63"/>
      <c r="AB1941" s="63"/>
      <c r="AC1941" s="63"/>
      <c r="AD1941" s="174"/>
      <c r="AE1941" s="174"/>
      <c r="AF1941" s="466"/>
      <c r="AG1941" s="174"/>
      <c r="AH1941" s="174"/>
      <c r="AI1941" s="174"/>
      <c r="AJ1941" s="174"/>
      <c r="AK1941" s="174"/>
      <c r="AL1941" s="174"/>
      <c r="AM1941" s="174"/>
      <c r="AN1941" s="174"/>
      <c r="AO1941" s="174"/>
      <c r="AP1941" s="174"/>
      <c r="AQ1941" s="174"/>
      <c r="AR1941" s="174"/>
      <c r="AS1941" s="174"/>
      <c r="AT1941" s="415"/>
      <c r="AU1941" s="174"/>
      <c r="AV1941" s="437"/>
      <c r="AW1941" s="523"/>
      <c r="AX1941" s="524"/>
      <c r="AY1941" s="422"/>
      <c r="AZ1941" s="524"/>
      <c r="BA1941" s="524"/>
      <c r="BB1941" s="422"/>
      <c r="BC1941" s="524"/>
      <c r="BD1941" s="523"/>
      <c r="BE1941" s="524"/>
      <c r="BF1941" s="524"/>
      <c r="BG1941" s="426">
        <f t="shared" si="42"/>
        <v>0</v>
      </c>
      <c r="BH1941" s="426">
        <f t="shared" si="43"/>
        <v>0</v>
      </c>
      <c r="BI1941" s="426">
        <f t="shared" si="44"/>
        <v>0</v>
      </c>
      <c r="BJ1941" s="426">
        <f t="shared" si="45"/>
        <v>0</v>
      </c>
      <c r="BK1941" s="425" t="b">
        <f t="shared" si="46"/>
        <v>0</v>
      </c>
    </row>
    <row r="1942" spans="1:63" ht="15.75" customHeight="1">
      <c r="A1942" s="174"/>
      <c r="B1942" s="174"/>
      <c r="C1942" s="174"/>
      <c r="D1942" s="63"/>
      <c r="E1942" s="63"/>
      <c r="F1942" s="174"/>
      <c r="G1942" s="174"/>
      <c r="H1942" s="174"/>
      <c r="I1942" s="174"/>
      <c r="J1942" s="174"/>
      <c r="K1942" s="174"/>
      <c r="L1942" s="174"/>
      <c r="M1942" s="174"/>
      <c r="N1942" s="174"/>
      <c r="O1942" s="63"/>
      <c r="P1942" s="63"/>
      <c r="Q1942" s="174"/>
      <c r="R1942" s="63"/>
      <c r="S1942" s="174"/>
      <c r="T1942" s="174"/>
      <c r="U1942" s="174"/>
      <c r="V1942" s="63"/>
      <c r="W1942" s="174"/>
      <c r="X1942" s="174"/>
      <c r="Y1942" s="429"/>
      <c r="Z1942" s="63"/>
      <c r="AA1942" s="63"/>
      <c r="AB1942" s="63"/>
      <c r="AC1942" s="63"/>
      <c r="AD1942" s="174"/>
      <c r="AE1942" s="174"/>
      <c r="AF1942" s="466"/>
      <c r="AG1942" s="174"/>
      <c r="AH1942" s="174"/>
      <c r="AI1942" s="174"/>
      <c r="AJ1942" s="174"/>
      <c r="AK1942" s="174"/>
      <c r="AL1942" s="174"/>
      <c r="AM1942" s="174"/>
      <c r="AN1942" s="174"/>
      <c r="AO1942" s="174"/>
      <c r="AP1942" s="174"/>
      <c r="AQ1942" s="174"/>
      <c r="AR1942" s="174"/>
      <c r="AS1942" s="174"/>
      <c r="AT1942" s="415"/>
      <c r="AU1942" s="174"/>
      <c r="AV1942" s="437"/>
      <c r="AW1942" s="523"/>
      <c r="AX1942" s="524"/>
      <c r="AY1942" s="422"/>
      <c r="AZ1942" s="524"/>
      <c r="BA1942" s="524"/>
      <c r="BB1942" s="422"/>
      <c r="BC1942" s="524"/>
      <c r="BD1942" s="523"/>
      <c r="BE1942" s="524"/>
      <c r="BF1942" s="524"/>
      <c r="BG1942" s="426">
        <f t="shared" si="42"/>
        <v>0</v>
      </c>
      <c r="BH1942" s="426">
        <f t="shared" si="43"/>
        <v>0</v>
      </c>
      <c r="BI1942" s="426">
        <f t="shared" si="44"/>
        <v>0</v>
      </c>
      <c r="BJ1942" s="426">
        <f t="shared" si="45"/>
        <v>0</v>
      </c>
      <c r="BK1942" s="425" t="b">
        <f t="shared" si="46"/>
        <v>0</v>
      </c>
    </row>
    <row r="1943" spans="1:63" ht="15.75" customHeight="1">
      <c r="A1943" s="174"/>
      <c r="B1943" s="174"/>
      <c r="C1943" s="174"/>
      <c r="D1943" s="63"/>
      <c r="E1943" s="63"/>
      <c r="F1943" s="174"/>
      <c r="G1943" s="174"/>
      <c r="H1943" s="174"/>
      <c r="I1943" s="174"/>
      <c r="J1943" s="174"/>
      <c r="K1943" s="174"/>
      <c r="L1943" s="174"/>
      <c r="M1943" s="174"/>
      <c r="N1943" s="174"/>
      <c r="O1943" s="63"/>
      <c r="P1943" s="63"/>
      <c r="Q1943" s="174"/>
      <c r="R1943" s="63"/>
      <c r="S1943" s="174"/>
      <c r="T1943" s="174"/>
      <c r="U1943" s="174"/>
      <c r="V1943" s="63"/>
      <c r="W1943" s="174"/>
      <c r="X1943" s="174"/>
      <c r="Y1943" s="429"/>
      <c r="Z1943" s="63"/>
      <c r="AA1943" s="63"/>
      <c r="AB1943" s="63"/>
      <c r="AC1943" s="63"/>
      <c r="AD1943" s="174"/>
      <c r="AE1943" s="174"/>
      <c r="AF1943" s="466"/>
      <c r="AG1943" s="174"/>
      <c r="AH1943" s="174"/>
      <c r="AI1943" s="174"/>
      <c r="AJ1943" s="174"/>
      <c r="AK1943" s="174"/>
      <c r="AL1943" s="174"/>
      <c r="AM1943" s="174"/>
      <c r="AN1943" s="174"/>
      <c r="AO1943" s="174"/>
      <c r="AP1943" s="174"/>
      <c r="AQ1943" s="174"/>
      <c r="AR1943" s="174"/>
      <c r="AS1943" s="174"/>
      <c r="AT1943" s="415"/>
      <c r="AU1943" s="174"/>
      <c r="AV1943" s="437"/>
      <c r="AW1943" s="523"/>
      <c r="AX1943" s="524"/>
      <c r="AY1943" s="422"/>
      <c r="AZ1943" s="524"/>
      <c r="BA1943" s="524"/>
      <c r="BB1943" s="422"/>
      <c r="BC1943" s="524"/>
      <c r="BD1943" s="523"/>
      <c r="BE1943" s="524"/>
      <c r="BF1943" s="524"/>
      <c r="BG1943" s="426">
        <f t="shared" si="42"/>
        <v>0</v>
      </c>
      <c r="BH1943" s="426">
        <f t="shared" si="43"/>
        <v>0</v>
      </c>
      <c r="BI1943" s="426">
        <f t="shared" si="44"/>
        <v>0</v>
      </c>
      <c r="BJ1943" s="426">
        <f t="shared" si="45"/>
        <v>0</v>
      </c>
      <c r="BK1943" s="425" t="b">
        <f t="shared" si="46"/>
        <v>0</v>
      </c>
    </row>
    <row r="1944" spans="1:63" ht="15.75" customHeight="1">
      <c r="A1944" s="174"/>
      <c r="B1944" s="174"/>
      <c r="C1944" s="174"/>
      <c r="D1944" s="63"/>
      <c r="E1944" s="63"/>
      <c r="F1944" s="174"/>
      <c r="G1944" s="174"/>
      <c r="H1944" s="174"/>
      <c r="I1944" s="174"/>
      <c r="J1944" s="174"/>
      <c r="K1944" s="174"/>
      <c r="L1944" s="174"/>
      <c r="M1944" s="174"/>
      <c r="N1944" s="174"/>
      <c r="O1944" s="63"/>
      <c r="P1944" s="63"/>
      <c r="Q1944" s="174"/>
      <c r="R1944" s="63"/>
      <c r="S1944" s="174"/>
      <c r="T1944" s="174"/>
      <c r="U1944" s="174"/>
      <c r="V1944" s="63"/>
      <c r="W1944" s="174"/>
      <c r="X1944" s="174"/>
      <c r="Y1944" s="429"/>
      <c r="Z1944" s="63"/>
      <c r="AA1944" s="63"/>
      <c r="AB1944" s="63"/>
      <c r="AC1944" s="63"/>
      <c r="AD1944" s="174"/>
      <c r="AE1944" s="174"/>
      <c r="AF1944" s="466"/>
      <c r="AG1944" s="174"/>
      <c r="AH1944" s="174"/>
      <c r="AI1944" s="174"/>
      <c r="AJ1944" s="174"/>
      <c r="AK1944" s="174"/>
      <c r="AL1944" s="174"/>
      <c r="AM1944" s="174"/>
      <c r="AN1944" s="174"/>
      <c r="AO1944" s="174"/>
      <c r="AP1944" s="174"/>
      <c r="AQ1944" s="174"/>
      <c r="AR1944" s="174"/>
      <c r="AS1944" s="174"/>
      <c r="AT1944" s="415"/>
      <c r="AU1944" s="174"/>
      <c r="AV1944" s="437"/>
      <c r="AW1944" s="523"/>
      <c r="AX1944" s="524"/>
      <c r="AY1944" s="422"/>
      <c r="AZ1944" s="524"/>
      <c r="BA1944" s="524"/>
      <c r="BB1944" s="422"/>
      <c r="BC1944" s="524"/>
      <c r="BD1944" s="523"/>
      <c r="BE1944" s="524"/>
      <c r="BF1944" s="524"/>
      <c r="BG1944" s="426">
        <f t="shared" si="42"/>
        <v>0</v>
      </c>
      <c r="BH1944" s="426">
        <f t="shared" si="43"/>
        <v>0</v>
      </c>
      <c r="BI1944" s="426">
        <f t="shared" si="44"/>
        <v>0</v>
      </c>
      <c r="BJ1944" s="426">
        <f t="shared" si="45"/>
        <v>0</v>
      </c>
      <c r="BK1944" s="425" t="b">
        <f t="shared" si="46"/>
        <v>0</v>
      </c>
    </row>
    <row r="1945" spans="1:63" ht="15.75" customHeight="1">
      <c r="A1945" s="174"/>
      <c r="B1945" s="174"/>
      <c r="C1945" s="174"/>
      <c r="D1945" s="63"/>
      <c r="E1945" s="63"/>
      <c r="F1945" s="174"/>
      <c r="G1945" s="174"/>
      <c r="H1945" s="174"/>
      <c r="I1945" s="174"/>
      <c r="J1945" s="174"/>
      <c r="K1945" s="174"/>
      <c r="L1945" s="174"/>
      <c r="M1945" s="174"/>
      <c r="N1945" s="174"/>
      <c r="O1945" s="63"/>
      <c r="P1945" s="63"/>
      <c r="Q1945" s="174"/>
      <c r="R1945" s="63"/>
      <c r="S1945" s="174"/>
      <c r="T1945" s="174"/>
      <c r="U1945" s="174"/>
      <c r="V1945" s="63"/>
      <c r="W1945" s="174"/>
      <c r="X1945" s="174"/>
      <c r="Y1945" s="429"/>
      <c r="Z1945" s="63"/>
      <c r="AA1945" s="63"/>
      <c r="AB1945" s="63"/>
      <c r="AC1945" s="63"/>
      <c r="AD1945" s="174"/>
      <c r="AE1945" s="174"/>
      <c r="AF1945" s="466"/>
      <c r="AG1945" s="174"/>
      <c r="AH1945" s="174"/>
      <c r="AI1945" s="174"/>
      <c r="AJ1945" s="174"/>
      <c r="AK1945" s="174"/>
      <c r="AL1945" s="174"/>
      <c r="AM1945" s="174"/>
      <c r="AN1945" s="174"/>
      <c r="AO1945" s="174"/>
      <c r="AP1945" s="174"/>
      <c r="AQ1945" s="174"/>
      <c r="AR1945" s="174"/>
      <c r="AS1945" s="174"/>
      <c r="AT1945" s="415"/>
      <c r="AU1945" s="174"/>
      <c r="AV1945" s="437"/>
      <c r="AW1945" s="523"/>
      <c r="AX1945" s="524"/>
      <c r="AY1945" s="422"/>
      <c r="AZ1945" s="524"/>
      <c r="BA1945" s="524"/>
      <c r="BB1945" s="422"/>
      <c r="BC1945" s="524"/>
      <c r="BD1945" s="523"/>
      <c r="BE1945" s="524"/>
      <c r="BF1945" s="524"/>
      <c r="BG1945" s="426">
        <f t="shared" si="42"/>
        <v>0</v>
      </c>
      <c r="BH1945" s="426">
        <f t="shared" si="43"/>
        <v>0</v>
      </c>
      <c r="BI1945" s="426">
        <f t="shared" si="44"/>
        <v>0</v>
      </c>
      <c r="BJ1945" s="426">
        <f t="shared" si="45"/>
        <v>0</v>
      </c>
      <c r="BK1945" s="425" t="b">
        <f t="shared" si="46"/>
        <v>0</v>
      </c>
    </row>
    <row r="1946" spans="1:63" ht="15.75" customHeight="1">
      <c r="A1946" s="174"/>
      <c r="B1946" s="174"/>
      <c r="C1946" s="174"/>
      <c r="D1946" s="63"/>
      <c r="E1946" s="63"/>
      <c r="F1946" s="174"/>
      <c r="G1946" s="174"/>
      <c r="H1946" s="174"/>
      <c r="I1946" s="174"/>
      <c r="J1946" s="174"/>
      <c r="K1946" s="174"/>
      <c r="L1946" s="174"/>
      <c r="M1946" s="174"/>
      <c r="N1946" s="174"/>
      <c r="O1946" s="63"/>
      <c r="P1946" s="63"/>
      <c r="Q1946" s="174"/>
      <c r="R1946" s="63"/>
      <c r="S1946" s="174"/>
      <c r="T1946" s="174"/>
      <c r="U1946" s="174"/>
      <c r="V1946" s="63"/>
      <c r="W1946" s="174"/>
      <c r="X1946" s="174"/>
      <c r="Y1946" s="429"/>
      <c r="Z1946" s="63"/>
      <c r="AA1946" s="63"/>
      <c r="AB1946" s="63"/>
      <c r="AC1946" s="63"/>
      <c r="AD1946" s="174"/>
      <c r="AE1946" s="174"/>
      <c r="AF1946" s="466"/>
      <c r="AG1946" s="174"/>
      <c r="AH1946" s="174"/>
      <c r="AI1946" s="174"/>
      <c r="AJ1946" s="174"/>
      <c r="AK1946" s="174"/>
      <c r="AL1946" s="174"/>
      <c r="AM1946" s="174"/>
      <c r="AN1946" s="174"/>
      <c r="AO1946" s="174"/>
      <c r="AP1946" s="174"/>
      <c r="AQ1946" s="174"/>
      <c r="AR1946" s="174"/>
      <c r="AS1946" s="174"/>
      <c r="AT1946" s="415"/>
      <c r="AU1946" s="174"/>
      <c r="AV1946" s="437"/>
      <c r="AW1946" s="523"/>
      <c r="AX1946" s="524"/>
      <c r="AY1946" s="422"/>
      <c r="AZ1946" s="524"/>
      <c r="BA1946" s="524"/>
      <c r="BB1946" s="422"/>
      <c r="BC1946" s="524"/>
      <c r="BD1946" s="523"/>
      <c r="BE1946" s="524"/>
      <c r="BF1946" s="524"/>
      <c r="BG1946" s="426">
        <f t="shared" si="42"/>
        <v>0</v>
      </c>
      <c r="BH1946" s="426">
        <f t="shared" si="43"/>
        <v>0</v>
      </c>
      <c r="BI1946" s="426">
        <f t="shared" si="44"/>
        <v>0</v>
      </c>
      <c r="BJ1946" s="426">
        <f t="shared" si="45"/>
        <v>0</v>
      </c>
      <c r="BK1946" s="425" t="b">
        <f t="shared" si="46"/>
        <v>0</v>
      </c>
    </row>
    <row r="1947" spans="1:63" ht="15.75" customHeight="1">
      <c r="A1947" s="174"/>
      <c r="B1947" s="174"/>
      <c r="C1947" s="174"/>
      <c r="D1947" s="63"/>
      <c r="E1947" s="63"/>
      <c r="F1947" s="174"/>
      <c r="G1947" s="174"/>
      <c r="H1947" s="174"/>
      <c r="I1947" s="174"/>
      <c r="J1947" s="174"/>
      <c r="K1947" s="174"/>
      <c r="L1947" s="174"/>
      <c r="M1947" s="174"/>
      <c r="N1947" s="174"/>
      <c r="O1947" s="63"/>
      <c r="P1947" s="63"/>
      <c r="Q1947" s="174"/>
      <c r="R1947" s="63"/>
      <c r="S1947" s="174"/>
      <c r="T1947" s="174"/>
      <c r="U1947" s="174"/>
      <c r="V1947" s="63"/>
      <c r="W1947" s="174"/>
      <c r="X1947" s="174"/>
      <c r="Y1947" s="429"/>
      <c r="Z1947" s="63"/>
      <c r="AA1947" s="63"/>
      <c r="AB1947" s="63"/>
      <c r="AC1947" s="63"/>
      <c r="AD1947" s="174"/>
      <c r="AE1947" s="174"/>
      <c r="AF1947" s="466"/>
      <c r="AG1947" s="174"/>
      <c r="AH1947" s="174"/>
      <c r="AI1947" s="174"/>
      <c r="AJ1947" s="174"/>
      <c r="AK1947" s="174"/>
      <c r="AL1947" s="174"/>
      <c r="AM1947" s="174"/>
      <c r="AN1947" s="174"/>
      <c r="AO1947" s="174"/>
      <c r="AP1947" s="174"/>
      <c r="AQ1947" s="174"/>
      <c r="AR1947" s="174"/>
      <c r="AS1947" s="174"/>
      <c r="AT1947" s="415"/>
      <c r="AU1947" s="174"/>
      <c r="AV1947" s="437"/>
      <c r="AW1947" s="523"/>
      <c r="AX1947" s="524"/>
      <c r="AY1947" s="422"/>
      <c r="AZ1947" s="524"/>
      <c r="BA1947" s="524"/>
      <c r="BB1947" s="422"/>
      <c r="BC1947" s="524"/>
      <c r="BD1947" s="523"/>
      <c r="BE1947" s="524"/>
      <c r="BF1947" s="524"/>
      <c r="BG1947" s="426">
        <f t="shared" si="42"/>
        <v>0</v>
      </c>
      <c r="BH1947" s="426">
        <f t="shared" si="43"/>
        <v>0</v>
      </c>
      <c r="BI1947" s="426">
        <f t="shared" si="44"/>
        <v>0</v>
      </c>
      <c r="BJ1947" s="426">
        <f t="shared" si="45"/>
        <v>0</v>
      </c>
      <c r="BK1947" s="425" t="b">
        <f t="shared" si="46"/>
        <v>0</v>
      </c>
    </row>
    <row r="1948" spans="1:63" ht="15.75" customHeight="1">
      <c r="A1948" s="174"/>
      <c r="B1948" s="174"/>
      <c r="C1948" s="174"/>
      <c r="D1948" s="63"/>
      <c r="E1948" s="63"/>
      <c r="F1948" s="174"/>
      <c r="G1948" s="174"/>
      <c r="H1948" s="174"/>
      <c r="I1948" s="174"/>
      <c r="J1948" s="174"/>
      <c r="K1948" s="174"/>
      <c r="L1948" s="174"/>
      <c r="M1948" s="174"/>
      <c r="N1948" s="174"/>
      <c r="O1948" s="63"/>
      <c r="P1948" s="63"/>
      <c r="Q1948" s="174"/>
      <c r="R1948" s="63"/>
      <c r="S1948" s="174"/>
      <c r="T1948" s="174"/>
      <c r="U1948" s="174"/>
      <c r="V1948" s="63"/>
      <c r="W1948" s="174"/>
      <c r="X1948" s="174"/>
      <c r="Y1948" s="429"/>
      <c r="Z1948" s="63"/>
      <c r="AA1948" s="63"/>
      <c r="AB1948" s="63"/>
      <c r="AC1948" s="63"/>
      <c r="AD1948" s="174"/>
      <c r="AE1948" s="174"/>
      <c r="AF1948" s="466"/>
      <c r="AG1948" s="174"/>
      <c r="AH1948" s="174"/>
      <c r="AI1948" s="174"/>
      <c r="AJ1948" s="174"/>
      <c r="AK1948" s="174"/>
      <c r="AL1948" s="174"/>
      <c r="AM1948" s="174"/>
      <c r="AN1948" s="174"/>
      <c r="AO1948" s="174"/>
      <c r="AP1948" s="174"/>
      <c r="AQ1948" s="174"/>
      <c r="AR1948" s="174"/>
      <c r="AS1948" s="174"/>
      <c r="AT1948" s="415"/>
      <c r="AU1948" s="174"/>
      <c r="AV1948" s="437"/>
      <c r="AW1948" s="523"/>
      <c r="AX1948" s="524"/>
      <c r="AY1948" s="422"/>
      <c r="AZ1948" s="524"/>
      <c r="BA1948" s="524"/>
      <c r="BB1948" s="422"/>
      <c r="BC1948" s="524"/>
      <c r="BD1948" s="523"/>
      <c r="BE1948" s="524"/>
      <c r="BF1948" s="524"/>
      <c r="BG1948" s="426">
        <f t="shared" si="42"/>
        <v>0</v>
      </c>
      <c r="BH1948" s="426">
        <f t="shared" si="43"/>
        <v>0</v>
      </c>
      <c r="BI1948" s="426">
        <f t="shared" si="44"/>
        <v>0</v>
      </c>
      <c r="BJ1948" s="426">
        <f t="shared" si="45"/>
        <v>0</v>
      </c>
      <c r="BK1948" s="425" t="b">
        <f t="shared" si="46"/>
        <v>0</v>
      </c>
    </row>
    <row r="1949" spans="1:63" ht="15.75" customHeight="1">
      <c r="A1949" s="174"/>
      <c r="B1949" s="174"/>
      <c r="C1949" s="174"/>
      <c r="D1949" s="63"/>
      <c r="E1949" s="63"/>
      <c r="F1949" s="174"/>
      <c r="G1949" s="174"/>
      <c r="H1949" s="174"/>
      <c r="I1949" s="174"/>
      <c r="J1949" s="174"/>
      <c r="K1949" s="174"/>
      <c r="L1949" s="174"/>
      <c r="M1949" s="174"/>
      <c r="N1949" s="174"/>
      <c r="O1949" s="63"/>
      <c r="P1949" s="63"/>
      <c r="Q1949" s="174"/>
      <c r="R1949" s="63"/>
      <c r="S1949" s="174"/>
      <c r="T1949" s="174"/>
      <c r="U1949" s="174"/>
      <c r="V1949" s="63"/>
      <c r="W1949" s="174"/>
      <c r="X1949" s="174"/>
      <c r="Y1949" s="429"/>
      <c r="Z1949" s="63"/>
      <c r="AA1949" s="63"/>
      <c r="AB1949" s="63"/>
      <c r="AC1949" s="63"/>
      <c r="AD1949" s="174"/>
      <c r="AE1949" s="174"/>
      <c r="AF1949" s="466"/>
      <c r="AG1949" s="174"/>
      <c r="AH1949" s="174"/>
      <c r="AI1949" s="174"/>
      <c r="AJ1949" s="174"/>
      <c r="AK1949" s="174"/>
      <c r="AL1949" s="174"/>
      <c r="AM1949" s="174"/>
      <c r="AN1949" s="174"/>
      <c r="AO1949" s="174"/>
      <c r="AP1949" s="174"/>
      <c r="AQ1949" s="174"/>
      <c r="AR1949" s="174"/>
      <c r="AS1949" s="174"/>
      <c r="AT1949" s="415"/>
      <c r="AU1949" s="174"/>
      <c r="AV1949" s="437"/>
      <c r="AW1949" s="523"/>
      <c r="AX1949" s="524"/>
      <c r="AY1949" s="422"/>
      <c r="AZ1949" s="524"/>
      <c r="BA1949" s="524"/>
      <c r="BB1949" s="422"/>
      <c r="BC1949" s="524"/>
      <c r="BD1949" s="523"/>
      <c r="BE1949" s="524"/>
      <c r="BF1949" s="524"/>
      <c r="BG1949" s="426">
        <f t="shared" si="42"/>
        <v>0</v>
      </c>
      <c r="BH1949" s="426">
        <f t="shared" si="43"/>
        <v>0</v>
      </c>
      <c r="BI1949" s="426">
        <f t="shared" si="44"/>
        <v>0</v>
      </c>
      <c r="BJ1949" s="426">
        <f t="shared" si="45"/>
        <v>0</v>
      </c>
      <c r="BK1949" s="425" t="b">
        <f t="shared" si="46"/>
        <v>0</v>
      </c>
    </row>
    <row r="1950" spans="1:63" ht="15.75" customHeight="1">
      <c r="A1950" s="174"/>
      <c r="B1950" s="174"/>
      <c r="C1950" s="174"/>
      <c r="D1950" s="63"/>
      <c r="E1950" s="63"/>
      <c r="F1950" s="174"/>
      <c r="G1950" s="174"/>
      <c r="H1950" s="174"/>
      <c r="I1950" s="174"/>
      <c r="J1950" s="174"/>
      <c r="K1950" s="174"/>
      <c r="L1950" s="174"/>
      <c r="M1950" s="174"/>
      <c r="N1950" s="174"/>
      <c r="O1950" s="63"/>
      <c r="P1950" s="63"/>
      <c r="Q1950" s="174"/>
      <c r="R1950" s="63"/>
      <c r="S1950" s="174"/>
      <c r="T1950" s="174"/>
      <c r="U1950" s="174"/>
      <c r="V1950" s="63"/>
      <c r="W1950" s="174"/>
      <c r="X1950" s="174"/>
      <c r="Y1950" s="429"/>
      <c r="Z1950" s="63"/>
      <c r="AA1950" s="63"/>
      <c r="AB1950" s="63"/>
      <c r="AC1950" s="63"/>
      <c r="AD1950" s="174"/>
      <c r="AE1950" s="174"/>
      <c r="AF1950" s="466"/>
      <c r="AG1950" s="174"/>
      <c r="AH1950" s="174"/>
      <c r="AI1950" s="174"/>
      <c r="AJ1950" s="174"/>
      <c r="AK1950" s="174"/>
      <c r="AL1950" s="174"/>
      <c r="AM1950" s="174"/>
      <c r="AN1950" s="174"/>
      <c r="AO1950" s="174"/>
      <c r="AP1950" s="174"/>
      <c r="AQ1950" s="174"/>
      <c r="AR1950" s="174"/>
      <c r="AS1950" s="174"/>
      <c r="AT1950" s="415"/>
      <c r="AU1950" s="174"/>
      <c r="AV1950" s="437"/>
      <c r="AW1950" s="523"/>
      <c r="AX1950" s="524"/>
      <c r="AY1950" s="422"/>
      <c r="AZ1950" s="524"/>
      <c r="BA1950" s="524"/>
      <c r="BB1950" s="422"/>
      <c r="BC1950" s="524"/>
      <c r="BD1950" s="523"/>
      <c r="BE1950" s="524"/>
      <c r="BF1950" s="524"/>
      <c r="BG1950" s="426">
        <f t="shared" si="42"/>
        <v>0</v>
      </c>
      <c r="BH1950" s="426">
        <f t="shared" si="43"/>
        <v>0</v>
      </c>
      <c r="BI1950" s="426">
        <f t="shared" si="44"/>
        <v>0</v>
      </c>
      <c r="BJ1950" s="426">
        <f t="shared" si="45"/>
        <v>0</v>
      </c>
      <c r="BK1950" s="425" t="b">
        <f t="shared" ref="BK1950:BK1986" si="47">COUNTIF($X$3:$X3756,$X1950)&gt;1</f>
        <v>0</v>
      </c>
    </row>
    <row r="1951" spans="1:63" ht="15.75" customHeight="1">
      <c r="A1951" s="174"/>
      <c r="B1951" s="174"/>
      <c r="C1951" s="174"/>
      <c r="D1951" s="63"/>
      <c r="E1951" s="63"/>
      <c r="F1951" s="174"/>
      <c r="G1951" s="174"/>
      <c r="H1951" s="174"/>
      <c r="I1951" s="174"/>
      <c r="J1951" s="174"/>
      <c r="K1951" s="174"/>
      <c r="L1951" s="174"/>
      <c r="M1951" s="174"/>
      <c r="N1951" s="174"/>
      <c r="O1951" s="63"/>
      <c r="P1951" s="63"/>
      <c r="Q1951" s="174"/>
      <c r="R1951" s="63"/>
      <c r="S1951" s="174"/>
      <c r="T1951" s="174"/>
      <c r="U1951" s="174"/>
      <c r="V1951" s="63"/>
      <c r="W1951" s="174"/>
      <c r="X1951" s="174"/>
      <c r="Y1951" s="429"/>
      <c r="Z1951" s="63"/>
      <c r="AA1951" s="63"/>
      <c r="AB1951" s="63"/>
      <c r="AC1951" s="63"/>
      <c r="AD1951" s="174"/>
      <c r="AE1951" s="174"/>
      <c r="AF1951" s="466"/>
      <c r="AG1951" s="174"/>
      <c r="AH1951" s="174"/>
      <c r="AI1951" s="174"/>
      <c r="AJ1951" s="174"/>
      <c r="AK1951" s="174"/>
      <c r="AL1951" s="174"/>
      <c r="AM1951" s="174"/>
      <c r="AN1951" s="174"/>
      <c r="AO1951" s="174"/>
      <c r="AP1951" s="174"/>
      <c r="AQ1951" s="174"/>
      <c r="AR1951" s="174"/>
      <c r="AS1951" s="174"/>
      <c r="AT1951" s="415"/>
      <c r="AU1951" s="174"/>
      <c r="AV1951" s="437"/>
      <c r="AW1951" s="523"/>
      <c r="AX1951" s="524"/>
      <c r="AY1951" s="422"/>
      <c r="AZ1951" s="524"/>
      <c r="BA1951" s="524"/>
      <c r="BB1951" s="422"/>
      <c r="BC1951" s="524"/>
      <c r="BD1951" s="523"/>
      <c r="BE1951" s="524"/>
      <c r="BF1951" s="524"/>
      <c r="BG1951" s="426">
        <f t="shared" si="42"/>
        <v>0</v>
      </c>
      <c r="BH1951" s="426">
        <f t="shared" si="43"/>
        <v>0</v>
      </c>
      <c r="BI1951" s="426">
        <f t="shared" si="44"/>
        <v>0</v>
      </c>
      <c r="BJ1951" s="426">
        <f t="shared" si="45"/>
        <v>0</v>
      </c>
      <c r="BK1951" s="425" t="b">
        <f t="shared" si="47"/>
        <v>0</v>
      </c>
    </row>
    <row r="1952" spans="1:63" ht="15.75" customHeight="1">
      <c r="A1952" s="174"/>
      <c r="B1952" s="174"/>
      <c r="C1952" s="174"/>
      <c r="D1952" s="63"/>
      <c r="E1952" s="63"/>
      <c r="F1952" s="174"/>
      <c r="G1952" s="174"/>
      <c r="H1952" s="174"/>
      <c r="I1952" s="174"/>
      <c r="J1952" s="174"/>
      <c r="K1952" s="174"/>
      <c r="L1952" s="174"/>
      <c r="M1952" s="174"/>
      <c r="N1952" s="174"/>
      <c r="O1952" s="63"/>
      <c r="P1952" s="63"/>
      <c r="Q1952" s="174"/>
      <c r="R1952" s="63"/>
      <c r="S1952" s="174"/>
      <c r="T1952" s="174"/>
      <c r="U1952" s="174"/>
      <c r="V1952" s="63"/>
      <c r="W1952" s="174"/>
      <c r="X1952" s="174"/>
      <c r="Y1952" s="429"/>
      <c r="Z1952" s="63"/>
      <c r="AA1952" s="63"/>
      <c r="AB1952" s="63"/>
      <c r="AC1952" s="63"/>
      <c r="AD1952" s="174"/>
      <c r="AE1952" s="174"/>
      <c r="AF1952" s="466"/>
      <c r="AG1952" s="174"/>
      <c r="AH1952" s="174"/>
      <c r="AI1952" s="174"/>
      <c r="AJ1952" s="174"/>
      <c r="AK1952" s="174"/>
      <c r="AL1952" s="174"/>
      <c r="AM1952" s="174"/>
      <c r="AN1952" s="174"/>
      <c r="AO1952" s="174"/>
      <c r="AP1952" s="174"/>
      <c r="AQ1952" s="174"/>
      <c r="AR1952" s="174"/>
      <c r="AS1952" s="174"/>
      <c r="AT1952" s="415"/>
      <c r="AU1952" s="174"/>
      <c r="AV1952" s="437"/>
      <c r="AW1952" s="523"/>
      <c r="AX1952" s="524"/>
      <c r="AY1952" s="422"/>
      <c r="AZ1952" s="524"/>
      <c r="BA1952" s="524"/>
      <c r="BB1952" s="422"/>
      <c r="BC1952" s="524"/>
      <c r="BD1952" s="523"/>
      <c r="BE1952" s="524"/>
      <c r="BF1952" s="524"/>
      <c r="BG1952" s="426">
        <f t="shared" si="42"/>
        <v>0</v>
      </c>
      <c r="BH1952" s="426">
        <f t="shared" si="43"/>
        <v>0</v>
      </c>
      <c r="BI1952" s="426">
        <f t="shared" si="44"/>
        <v>0</v>
      </c>
      <c r="BJ1952" s="426">
        <f t="shared" si="45"/>
        <v>0</v>
      </c>
      <c r="BK1952" s="425" t="b">
        <f t="shared" si="47"/>
        <v>0</v>
      </c>
    </row>
    <row r="1953" spans="1:63" ht="15.75" customHeight="1">
      <c r="A1953" s="174"/>
      <c r="B1953" s="174"/>
      <c r="C1953" s="174"/>
      <c r="D1953" s="63"/>
      <c r="E1953" s="63"/>
      <c r="F1953" s="174"/>
      <c r="G1953" s="174"/>
      <c r="H1953" s="174"/>
      <c r="I1953" s="174"/>
      <c r="J1953" s="174"/>
      <c r="K1953" s="174"/>
      <c r="L1953" s="174"/>
      <c r="M1953" s="174"/>
      <c r="N1953" s="174"/>
      <c r="O1953" s="63"/>
      <c r="P1953" s="63"/>
      <c r="Q1953" s="174"/>
      <c r="R1953" s="63"/>
      <c r="S1953" s="174"/>
      <c r="T1953" s="174"/>
      <c r="U1953" s="174"/>
      <c r="V1953" s="63"/>
      <c r="W1953" s="174"/>
      <c r="X1953" s="174"/>
      <c r="Y1953" s="429"/>
      <c r="Z1953" s="63"/>
      <c r="AA1953" s="63"/>
      <c r="AB1953" s="63"/>
      <c r="AC1953" s="63"/>
      <c r="AD1953" s="174"/>
      <c r="AE1953" s="174"/>
      <c r="AF1953" s="466"/>
      <c r="AG1953" s="174"/>
      <c r="AH1953" s="174"/>
      <c r="AI1953" s="174"/>
      <c r="AJ1953" s="174"/>
      <c r="AK1953" s="174"/>
      <c r="AL1953" s="174"/>
      <c r="AM1953" s="174"/>
      <c r="AN1953" s="174"/>
      <c r="AO1953" s="174"/>
      <c r="AP1953" s="174"/>
      <c r="AQ1953" s="174"/>
      <c r="AR1953" s="174"/>
      <c r="AS1953" s="174"/>
      <c r="AT1953" s="415"/>
      <c r="AU1953" s="174"/>
      <c r="AV1953" s="437"/>
      <c r="AW1953" s="523"/>
      <c r="AX1953" s="524"/>
      <c r="AY1953" s="422"/>
      <c r="AZ1953" s="524"/>
      <c r="BA1953" s="524"/>
      <c r="BB1953" s="422"/>
      <c r="BC1953" s="524"/>
      <c r="BD1953" s="523"/>
      <c r="BE1953" s="524"/>
      <c r="BF1953" s="524"/>
      <c r="BG1953" s="426">
        <f t="shared" si="42"/>
        <v>0</v>
      </c>
      <c r="BH1953" s="426">
        <f t="shared" si="43"/>
        <v>0</v>
      </c>
      <c r="BI1953" s="426">
        <f t="shared" si="44"/>
        <v>0</v>
      </c>
      <c r="BJ1953" s="426">
        <f t="shared" si="45"/>
        <v>0</v>
      </c>
      <c r="BK1953" s="425" t="b">
        <f t="shared" si="47"/>
        <v>0</v>
      </c>
    </row>
    <row r="1954" spans="1:63" ht="15.75" customHeight="1">
      <c r="A1954" s="174"/>
      <c r="B1954" s="174"/>
      <c r="C1954" s="174"/>
      <c r="D1954" s="63"/>
      <c r="E1954" s="63"/>
      <c r="F1954" s="174"/>
      <c r="G1954" s="174"/>
      <c r="H1954" s="174"/>
      <c r="I1954" s="174"/>
      <c r="J1954" s="174"/>
      <c r="K1954" s="174"/>
      <c r="L1954" s="174"/>
      <c r="M1954" s="174"/>
      <c r="N1954" s="174"/>
      <c r="O1954" s="63"/>
      <c r="P1954" s="63"/>
      <c r="Q1954" s="174"/>
      <c r="R1954" s="63"/>
      <c r="S1954" s="174"/>
      <c r="T1954" s="174"/>
      <c r="U1954" s="174"/>
      <c r="V1954" s="63"/>
      <c r="W1954" s="174"/>
      <c r="X1954" s="174"/>
      <c r="Y1954" s="429"/>
      <c r="Z1954" s="63"/>
      <c r="AA1954" s="63"/>
      <c r="AB1954" s="63"/>
      <c r="AC1954" s="63"/>
      <c r="AD1954" s="174"/>
      <c r="AE1954" s="174"/>
      <c r="AF1954" s="466"/>
      <c r="AG1954" s="174"/>
      <c r="AH1954" s="174"/>
      <c r="AI1954" s="174"/>
      <c r="AJ1954" s="174"/>
      <c r="AK1954" s="174"/>
      <c r="AL1954" s="174"/>
      <c r="AM1954" s="174"/>
      <c r="AN1954" s="174"/>
      <c r="AO1954" s="174"/>
      <c r="AP1954" s="174"/>
      <c r="AQ1954" s="174"/>
      <c r="AR1954" s="174"/>
      <c r="AS1954" s="174"/>
      <c r="AT1954" s="415"/>
      <c r="AU1954" s="174"/>
      <c r="AV1954" s="437"/>
      <c r="AW1954" s="523"/>
      <c r="AX1954" s="524"/>
      <c r="AY1954" s="422"/>
      <c r="AZ1954" s="524"/>
      <c r="BA1954" s="524"/>
      <c r="BB1954" s="422"/>
      <c r="BC1954" s="524"/>
      <c r="BD1954" s="523"/>
      <c r="BE1954" s="524"/>
      <c r="BF1954" s="524"/>
      <c r="BG1954" s="426">
        <f t="shared" si="42"/>
        <v>0</v>
      </c>
      <c r="BH1954" s="426">
        <f t="shared" si="43"/>
        <v>0</v>
      </c>
      <c r="BI1954" s="426">
        <f t="shared" si="44"/>
        <v>0</v>
      </c>
      <c r="BJ1954" s="426">
        <f t="shared" si="45"/>
        <v>0</v>
      </c>
      <c r="BK1954" s="425" t="b">
        <f t="shared" si="47"/>
        <v>0</v>
      </c>
    </row>
    <row r="1955" spans="1:63" ht="15.75" customHeight="1">
      <c r="A1955" s="174"/>
      <c r="B1955" s="174"/>
      <c r="C1955" s="174"/>
      <c r="D1955" s="63"/>
      <c r="E1955" s="63"/>
      <c r="F1955" s="174"/>
      <c r="G1955" s="174"/>
      <c r="H1955" s="174"/>
      <c r="I1955" s="174"/>
      <c r="J1955" s="174"/>
      <c r="K1955" s="174"/>
      <c r="L1955" s="174"/>
      <c r="M1955" s="174"/>
      <c r="N1955" s="174"/>
      <c r="O1955" s="63"/>
      <c r="P1955" s="63"/>
      <c r="Q1955" s="174"/>
      <c r="R1955" s="63"/>
      <c r="S1955" s="174"/>
      <c r="T1955" s="174"/>
      <c r="U1955" s="174"/>
      <c r="V1955" s="63"/>
      <c r="W1955" s="174"/>
      <c r="X1955" s="174"/>
      <c r="Y1955" s="429"/>
      <c r="Z1955" s="63"/>
      <c r="AA1955" s="63"/>
      <c r="AB1955" s="63"/>
      <c r="AC1955" s="63"/>
      <c r="AD1955" s="174"/>
      <c r="AE1955" s="174"/>
      <c r="AF1955" s="466"/>
      <c r="AG1955" s="174"/>
      <c r="AH1955" s="174"/>
      <c r="AI1955" s="174"/>
      <c r="AJ1955" s="174"/>
      <c r="AK1955" s="174"/>
      <c r="AL1955" s="174"/>
      <c r="AM1955" s="174"/>
      <c r="AN1955" s="174"/>
      <c r="AO1955" s="174"/>
      <c r="AP1955" s="174"/>
      <c r="AQ1955" s="174"/>
      <c r="AR1955" s="174"/>
      <c r="AS1955" s="174"/>
      <c r="AT1955" s="415"/>
      <c r="AU1955" s="174"/>
      <c r="AV1955" s="437"/>
      <c r="AW1955" s="523"/>
      <c r="AX1955" s="524"/>
      <c r="AY1955" s="422"/>
      <c r="AZ1955" s="524"/>
      <c r="BA1955" s="524"/>
      <c r="BB1955" s="422"/>
      <c r="BC1955" s="524"/>
      <c r="BD1955" s="523"/>
      <c r="BE1955" s="524"/>
      <c r="BF1955" s="524"/>
      <c r="BG1955" s="426">
        <f t="shared" si="42"/>
        <v>0</v>
      </c>
      <c r="BH1955" s="426">
        <f t="shared" si="43"/>
        <v>0</v>
      </c>
      <c r="BI1955" s="426">
        <f t="shared" si="44"/>
        <v>0</v>
      </c>
      <c r="BJ1955" s="426">
        <f t="shared" si="45"/>
        <v>0</v>
      </c>
      <c r="BK1955" s="425" t="b">
        <f t="shared" si="47"/>
        <v>0</v>
      </c>
    </row>
    <row r="1956" spans="1:63" ht="15.75" customHeight="1">
      <c r="A1956" s="174"/>
      <c r="B1956" s="174"/>
      <c r="C1956" s="174"/>
      <c r="D1956" s="63"/>
      <c r="E1956" s="63"/>
      <c r="F1956" s="174"/>
      <c r="G1956" s="174"/>
      <c r="H1956" s="174"/>
      <c r="I1956" s="174"/>
      <c r="J1956" s="174"/>
      <c r="K1956" s="174"/>
      <c r="L1956" s="174"/>
      <c r="M1956" s="174"/>
      <c r="N1956" s="174"/>
      <c r="O1956" s="63"/>
      <c r="P1956" s="63"/>
      <c r="Q1956" s="174"/>
      <c r="R1956" s="63"/>
      <c r="S1956" s="174"/>
      <c r="T1956" s="174"/>
      <c r="U1956" s="174"/>
      <c r="V1956" s="63"/>
      <c r="W1956" s="174"/>
      <c r="X1956" s="174"/>
      <c r="Y1956" s="429"/>
      <c r="Z1956" s="63"/>
      <c r="AA1956" s="63"/>
      <c r="AB1956" s="63"/>
      <c r="AC1956" s="63"/>
      <c r="AD1956" s="174"/>
      <c r="AE1956" s="174"/>
      <c r="AF1956" s="466"/>
      <c r="AG1956" s="174"/>
      <c r="AH1956" s="174"/>
      <c r="AI1956" s="174"/>
      <c r="AJ1956" s="174"/>
      <c r="AK1956" s="174"/>
      <c r="AL1956" s="174"/>
      <c r="AM1956" s="174"/>
      <c r="AN1956" s="174"/>
      <c r="AO1956" s="174"/>
      <c r="AP1956" s="174"/>
      <c r="AQ1956" s="174"/>
      <c r="AR1956" s="174"/>
      <c r="AS1956" s="174"/>
      <c r="AT1956" s="415"/>
      <c r="AU1956" s="174"/>
      <c r="AV1956" s="437"/>
      <c r="AW1956" s="523"/>
      <c r="AX1956" s="524"/>
      <c r="AY1956" s="422"/>
      <c r="AZ1956" s="524"/>
      <c r="BA1956" s="524"/>
      <c r="BB1956" s="422"/>
      <c r="BC1956" s="524"/>
      <c r="BD1956" s="523"/>
      <c r="BE1956" s="524"/>
      <c r="BF1956" s="524"/>
      <c r="BG1956" s="426">
        <f t="shared" si="42"/>
        <v>0</v>
      </c>
      <c r="BH1956" s="426">
        <f t="shared" si="43"/>
        <v>0</v>
      </c>
      <c r="BI1956" s="426">
        <f t="shared" si="44"/>
        <v>0</v>
      </c>
      <c r="BJ1956" s="426">
        <f t="shared" si="45"/>
        <v>0</v>
      </c>
      <c r="BK1956" s="425" t="b">
        <f t="shared" si="47"/>
        <v>0</v>
      </c>
    </row>
    <row r="1957" spans="1:63" ht="15.75" customHeight="1">
      <c r="A1957" s="174"/>
      <c r="B1957" s="174"/>
      <c r="C1957" s="174"/>
      <c r="D1957" s="63"/>
      <c r="E1957" s="63"/>
      <c r="F1957" s="174"/>
      <c r="G1957" s="174"/>
      <c r="H1957" s="174"/>
      <c r="I1957" s="174"/>
      <c r="J1957" s="174"/>
      <c r="K1957" s="174"/>
      <c r="L1957" s="174"/>
      <c r="M1957" s="174"/>
      <c r="N1957" s="174"/>
      <c r="O1957" s="63"/>
      <c r="P1957" s="63"/>
      <c r="Q1957" s="174"/>
      <c r="R1957" s="63"/>
      <c r="S1957" s="174"/>
      <c r="T1957" s="174"/>
      <c r="U1957" s="174"/>
      <c r="V1957" s="63"/>
      <c r="W1957" s="174"/>
      <c r="X1957" s="174"/>
      <c r="Y1957" s="429"/>
      <c r="Z1957" s="63"/>
      <c r="AA1957" s="63"/>
      <c r="AB1957" s="63"/>
      <c r="AC1957" s="63"/>
      <c r="AD1957" s="174"/>
      <c r="AE1957" s="174"/>
      <c r="AF1957" s="466"/>
      <c r="AG1957" s="174"/>
      <c r="AH1957" s="174"/>
      <c r="AI1957" s="174"/>
      <c r="AJ1957" s="174"/>
      <c r="AK1957" s="174"/>
      <c r="AL1957" s="174"/>
      <c r="AM1957" s="174"/>
      <c r="AN1957" s="174"/>
      <c r="AO1957" s="174"/>
      <c r="AP1957" s="174"/>
      <c r="AQ1957" s="174"/>
      <c r="AR1957" s="174"/>
      <c r="AS1957" s="174"/>
      <c r="AT1957" s="415"/>
      <c r="AU1957" s="174"/>
      <c r="AV1957" s="437"/>
      <c r="AW1957" s="523"/>
      <c r="AX1957" s="524"/>
      <c r="AY1957" s="422"/>
      <c r="AZ1957" s="524"/>
      <c r="BA1957" s="524"/>
      <c r="BB1957" s="422"/>
      <c r="BC1957" s="524"/>
      <c r="BD1957" s="523"/>
      <c r="BE1957" s="524"/>
      <c r="BF1957" s="524"/>
      <c r="BG1957" s="426">
        <f t="shared" si="42"/>
        <v>0</v>
      </c>
      <c r="BH1957" s="426">
        <f t="shared" si="43"/>
        <v>0</v>
      </c>
      <c r="BI1957" s="426">
        <f t="shared" si="44"/>
        <v>0</v>
      </c>
      <c r="BJ1957" s="426">
        <f t="shared" si="45"/>
        <v>0</v>
      </c>
      <c r="BK1957" s="425" t="b">
        <f t="shared" si="47"/>
        <v>0</v>
      </c>
    </row>
    <row r="1958" spans="1:63" ht="15.75" customHeight="1">
      <c r="A1958" s="174"/>
      <c r="B1958" s="174"/>
      <c r="C1958" s="174"/>
      <c r="D1958" s="63"/>
      <c r="E1958" s="63"/>
      <c r="F1958" s="174"/>
      <c r="G1958" s="174"/>
      <c r="H1958" s="174"/>
      <c r="I1958" s="174"/>
      <c r="J1958" s="174"/>
      <c r="K1958" s="174"/>
      <c r="L1958" s="174"/>
      <c r="M1958" s="174"/>
      <c r="N1958" s="174"/>
      <c r="O1958" s="63"/>
      <c r="P1958" s="63"/>
      <c r="Q1958" s="174"/>
      <c r="R1958" s="63"/>
      <c r="S1958" s="174"/>
      <c r="T1958" s="174"/>
      <c r="U1958" s="174"/>
      <c r="V1958" s="63"/>
      <c r="W1958" s="174"/>
      <c r="X1958" s="174"/>
      <c r="Y1958" s="429"/>
      <c r="Z1958" s="63"/>
      <c r="AA1958" s="63"/>
      <c r="AB1958" s="63"/>
      <c r="AC1958" s="63"/>
      <c r="AD1958" s="174"/>
      <c r="AE1958" s="174"/>
      <c r="AF1958" s="466"/>
      <c r="AG1958" s="174"/>
      <c r="AH1958" s="174"/>
      <c r="AI1958" s="174"/>
      <c r="AJ1958" s="174"/>
      <c r="AK1958" s="174"/>
      <c r="AL1958" s="174"/>
      <c r="AM1958" s="174"/>
      <c r="AN1958" s="174"/>
      <c r="AO1958" s="174"/>
      <c r="AP1958" s="174"/>
      <c r="AQ1958" s="174"/>
      <c r="AR1958" s="174"/>
      <c r="AS1958" s="174"/>
      <c r="AT1958" s="415"/>
      <c r="AU1958" s="174"/>
      <c r="AV1958" s="437"/>
      <c r="AW1958" s="523"/>
      <c r="AX1958" s="524"/>
      <c r="AY1958" s="422"/>
      <c r="AZ1958" s="524"/>
      <c r="BA1958" s="524"/>
      <c r="BB1958" s="422"/>
      <c r="BC1958" s="524"/>
      <c r="BD1958" s="523"/>
      <c r="BE1958" s="524"/>
      <c r="BF1958" s="524"/>
      <c r="BG1958" s="426">
        <f t="shared" si="42"/>
        <v>0</v>
      </c>
      <c r="BH1958" s="426">
        <f t="shared" si="43"/>
        <v>0</v>
      </c>
      <c r="BI1958" s="426">
        <f t="shared" si="44"/>
        <v>0</v>
      </c>
      <c r="BJ1958" s="426">
        <f t="shared" si="45"/>
        <v>0</v>
      </c>
      <c r="BK1958" s="425" t="b">
        <f t="shared" si="47"/>
        <v>0</v>
      </c>
    </row>
    <row r="1959" spans="1:63" ht="15.75" customHeight="1">
      <c r="A1959" s="174"/>
      <c r="B1959" s="174"/>
      <c r="C1959" s="174"/>
      <c r="D1959" s="63"/>
      <c r="E1959" s="63"/>
      <c r="F1959" s="174"/>
      <c r="G1959" s="174"/>
      <c r="H1959" s="174"/>
      <c r="I1959" s="174"/>
      <c r="J1959" s="174"/>
      <c r="K1959" s="174"/>
      <c r="L1959" s="174"/>
      <c r="M1959" s="174"/>
      <c r="N1959" s="174"/>
      <c r="O1959" s="63"/>
      <c r="P1959" s="63"/>
      <c r="Q1959" s="174"/>
      <c r="R1959" s="63"/>
      <c r="S1959" s="174"/>
      <c r="T1959" s="174"/>
      <c r="U1959" s="174"/>
      <c r="V1959" s="63"/>
      <c r="W1959" s="174"/>
      <c r="X1959" s="174"/>
      <c r="Y1959" s="429"/>
      <c r="Z1959" s="63"/>
      <c r="AA1959" s="63"/>
      <c r="AB1959" s="63"/>
      <c r="AC1959" s="63"/>
      <c r="AD1959" s="174"/>
      <c r="AE1959" s="174"/>
      <c r="AF1959" s="466"/>
      <c r="AG1959" s="174"/>
      <c r="AH1959" s="174"/>
      <c r="AI1959" s="174"/>
      <c r="AJ1959" s="174"/>
      <c r="AK1959" s="174"/>
      <c r="AL1959" s="174"/>
      <c r="AM1959" s="174"/>
      <c r="AN1959" s="174"/>
      <c r="AO1959" s="174"/>
      <c r="AP1959" s="174"/>
      <c r="AQ1959" s="174"/>
      <c r="AR1959" s="174"/>
      <c r="AS1959" s="174"/>
      <c r="AT1959" s="415"/>
      <c r="AU1959" s="174"/>
      <c r="AV1959" s="437"/>
      <c r="AW1959" s="523"/>
      <c r="AX1959" s="524"/>
      <c r="AY1959" s="422"/>
      <c r="AZ1959" s="524"/>
      <c r="BA1959" s="524"/>
      <c r="BB1959" s="422"/>
      <c r="BC1959" s="524"/>
      <c r="BD1959" s="523"/>
      <c r="BE1959" s="524"/>
      <c r="BF1959" s="524"/>
      <c r="BG1959" s="426">
        <f t="shared" si="42"/>
        <v>0</v>
      </c>
      <c r="BH1959" s="426">
        <f t="shared" si="43"/>
        <v>0</v>
      </c>
      <c r="BI1959" s="426">
        <f t="shared" si="44"/>
        <v>0</v>
      </c>
      <c r="BJ1959" s="426">
        <f t="shared" si="45"/>
        <v>0</v>
      </c>
      <c r="BK1959" s="425" t="b">
        <f t="shared" si="47"/>
        <v>0</v>
      </c>
    </row>
    <row r="1960" spans="1:63" ht="15.75" customHeight="1">
      <c r="A1960" s="174"/>
      <c r="B1960" s="174"/>
      <c r="C1960" s="174"/>
      <c r="D1960" s="63"/>
      <c r="E1960" s="63"/>
      <c r="F1960" s="174"/>
      <c r="G1960" s="174"/>
      <c r="H1960" s="174"/>
      <c r="I1960" s="174"/>
      <c r="J1960" s="174"/>
      <c r="K1960" s="174"/>
      <c r="L1960" s="174"/>
      <c r="M1960" s="174"/>
      <c r="N1960" s="174"/>
      <c r="O1960" s="63"/>
      <c r="P1960" s="63"/>
      <c r="Q1960" s="174"/>
      <c r="R1960" s="63"/>
      <c r="S1960" s="174"/>
      <c r="T1960" s="174"/>
      <c r="U1960" s="174"/>
      <c r="V1960" s="63"/>
      <c r="W1960" s="174"/>
      <c r="X1960" s="174"/>
      <c r="Y1960" s="429"/>
      <c r="Z1960" s="63"/>
      <c r="AA1960" s="63"/>
      <c r="AB1960" s="63"/>
      <c r="AC1960" s="63"/>
      <c r="AD1960" s="174"/>
      <c r="AE1960" s="174"/>
      <c r="AF1960" s="466"/>
      <c r="AG1960" s="174"/>
      <c r="AH1960" s="174"/>
      <c r="AI1960" s="174"/>
      <c r="AJ1960" s="174"/>
      <c r="AK1960" s="174"/>
      <c r="AL1960" s="174"/>
      <c r="AM1960" s="174"/>
      <c r="AN1960" s="174"/>
      <c r="AO1960" s="174"/>
      <c r="AP1960" s="174"/>
      <c r="AQ1960" s="174"/>
      <c r="AR1960" s="174"/>
      <c r="AS1960" s="174"/>
      <c r="AT1960" s="415"/>
      <c r="AU1960" s="174"/>
      <c r="AV1960" s="437"/>
      <c r="AW1960" s="523"/>
      <c r="AX1960" s="524"/>
      <c r="AY1960" s="422"/>
      <c r="AZ1960" s="524"/>
      <c r="BA1960" s="524"/>
      <c r="BB1960" s="422"/>
      <c r="BC1960" s="524"/>
      <c r="BD1960" s="523"/>
      <c r="BE1960" s="524"/>
      <c r="BF1960" s="524"/>
      <c r="BG1960" s="426">
        <f t="shared" si="42"/>
        <v>0</v>
      </c>
      <c r="BH1960" s="426">
        <f t="shared" si="43"/>
        <v>0</v>
      </c>
      <c r="BI1960" s="426">
        <f t="shared" si="44"/>
        <v>0</v>
      </c>
      <c r="BJ1960" s="426">
        <f t="shared" si="45"/>
        <v>0</v>
      </c>
      <c r="BK1960" s="425" t="b">
        <f t="shared" si="47"/>
        <v>0</v>
      </c>
    </row>
    <row r="1961" spans="1:63" ht="15.75" customHeight="1">
      <c r="A1961" s="174"/>
      <c r="B1961" s="174"/>
      <c r="C1961" s="174"/>
      <c r="D1961" s="63"/>
      <c r="E1961" s="63"/>
      <c r="F1961" s="174"/>
      <c r="G1961" s="174"/>
      <c r="H1961" s="174"/>
      <c r="I1961" s="174"/>
      <c r="J1961" s="174"/>
      <c r="K1961" s="174"/>
      <c r="L1961" s="174"/>
      <c r="M1961" s="174"/>
      <c r="N1961" s="174"/>
      <c r="O1961" s="63"/>
      <c r="P1961" s="63"/>
      <c r="Q1961" s="174"/>
      <c r="R1961" s="63"/>
      <c r="S1961" s="174"/>
      <c r="T1961" s="174"/>
      <c r="U1961" s="174"/>
      <c r="V1961" s="63"/>
      <c r="W1961" s="174"/>
      <c r="X1961" s="174"/>
      <c r="Y1961" s="429"/>
      <c r="Z1961" s="63"/>
      <c r="AA1961" s="63"/>
      <c r="AB1961" s="63"/>
      <c r="AC1961" s="63"/>
      <c r="AD1961" s="174"/>
      <c r="AE1961" s="174"/>
      <c r="AF1961" s="466"/>
      <c r="AG1961" s="174"/>
      <c r="AH1961" s="174"/>
      <c r="AI1961" s="174"/>
      <c r="AJ1961" s="174"/>
      <c r="AK1961" s="174"/>
      <c r="AL1961" s="174"/>
      <c r="AM1961" s="174"/>
      <c r="AN1961" s="174"/>
      <c r="AO1961" s="174"/>
      <c r="AP1961" s="174"/>
      <c r="AQ1961" s="174"/>
      <c r="AR1961" s="174"/>
      <c r="AS1961" s="174"/>
      <c r="AT1961" s="415"/>
      <c r="AU1961" s="174"/>
      <c r="AV1961" s="437"/>
      <c r="AW1961" s="523"/>
      <c r="AX1961" s="524"/>
      <c r="AY1961" s="422"/>
      <c r="AZ1961" s="524"/>
      <c r="BA1961" s="524"/>
      <c r="BB1961" s="422"/>
      <c r="BC1961" s="524"/>
      <c r="BD1961" s="523"/>
      <c r="BE1961" s="524"/>
      <c r="BF1961" s="524"/>
      <c r="BG1961" s="426">
        <f t="shared" si="42"/>
        <v>0</v>
      </c>
      <c r="BH1961" s="426">
        <f t="shared" si="43"/>
        <v>0</v>
      </c>
      <c r="BI1961" s="426">
        <f t="shared" si="44"/>
        <v>0</v>
      </c>
      <c r="BJ1961" s="426">
        <f t="shared" si="45"/>
        <v>0</v>
      </c>
      <c r="BK1961" s="425" t="b">
        <f t="shared" si="47"/>
        <v>0</v>
      </c>
    </row>
    <row r="1962" spans="1:63" ht="15.75" customHeight="1">
      <c r="A1962" s="174"/>
      <c r="B1962" s="174"/>
      <c r="C1962" s="174"/>
      <c r="D1962" s="63"/>
      <c r="E1962" s="63"/>
      <c r="F1962" s="174"/>
      <c r="G1962" s="174"/>
      <c r="H1962" s="174"/>
      <c r="I1962" s="174"/>
      <c r="J1962" s="174"/>
      <c r="K1962" s="174"/>
      <c r="L1962" s="174"/>
      <c r="M1962" s="174"/>
      <c r="N1962" s="174"/>
      <c r="O1962" s="63"/>
      <c r="P1962" s="63"/>
      <c r="Q1962" s="174"/>
      <c r="R1962" s="63"/>
      <c r="S1962" s="174"/>
      <c r="T1962" s="174"/>
      <c r="U1962" s="174"/>
      <c r="V1962" s="63"/>
      <c r="W1962" s="174"/>
      <c r="X1962" s="174"/>
      <c r="Y1962" s="429"/>
      <c r="Z1962" s="63"/>
      <c r="AA1962" s="63"/>
      <c r="AB1962" s="63"/>
      <c r="AC1962" s="63"/>
      <c r="AD1962" s="174"/>
      <c r="AE1962" s="174"/>
      <c r="AF1962" s="466"/>
      <c r="AG1962" s="174"/>
      <c r="AH1962" s="174"/>
      <c r="AI1962" s="174"/>
      <c r="AJ1962" s="174"/>
      <c r="AK1962" s="174"/>
      <c r="AL1962" s="174"/>
      <c r="AM1962" s="174"/>
      <c r="AN1962" s="174"/>
      <c r="AO1962" s="174"/>
      <c r="AP1962" s="174"/>
      <c r="AQ1962" s="174"/>
      <c r="AR1962" s="174"/>
      <c r="AS1962" s="174"/>
      <c r="AT1962" s="415"/>
      <c r="AU1962" s="174"/>
      <c r="AV1962" s="437"/>
      <c r="AW1962" s="523"/>
      <c r="AX1962" s="524"/>
      <c r="AY1962" s="422"/>
      <c r="AZ1962" s="524"/>
      <c r="BA1962" s="524"/>
      <c r="BB1962" s="422"/>
      <c r="BC1962" s="524"/>
      <c r="BD1962" s="523"/>
      <c r="BE1962" s="524"/>
      <c r="BF1962" s="524"/>
      <c r="BG1962" s="426">
        <f t="shared" si="42"/>
        <v>0</v>
      </c>
      <c r="BH1962" s="426">
        <f t="shared" si="43"/>
        <v>0</v>
      </c>
      <c r="BI1962" s="426">
        <f t="shared" si="44"/>
        <v>0</v>
      </c>
      <c r="BJ1962" s="426">
        <f t="shared" si="45"/>
        <v>0</v>
      </c>
      <c r="BK1962" s="425" t="b">
        <f t="shared" si="47"/>
        <v>0</v>
      </c>
    </row>
    <row r="1963" spans="1:63" ht="15.75" customHeight="1">
      <c r="A1963" s="174"/>
      <c r="B1963" s="174"/>
      <c r="C1963" s="174"/>
      <c r="D1963" s="63"/>
      <c r="E1963" s="63"/>
      <c r="F1963" s="174"/>
      <c r="G1963" s="174"/>
      <c r="H1963" s="174"/>
      <c r="I1963" s="174"/>
      <c r="J1963" s="174"/>
      <c r="K1963" s="174"/>
      <c r="L1963" s="174"/>
      <c r="M1963" s="174"/>
      <c r="N1963" s="174"/>
      <c r="O1963" s="63"/>
      <c r="P1963" s="63"/>
      <c r="Q1963" s="174"/>
      <c r="R1963" s="63"/>
      <c r="S1963" s="174"/>
      <c r="T1963" s="174"/>
      <c r="U1963" s="174"/>
      <c r="V1963" s="63"/>
      <c r="W1963" s="174"/>
      <c r="X1963" s="174"/>
      <c r="Y1963" s="429"/>
      <c r="Z1963" s="63"/>
      <c r="AA1963" s="63"/>
      <c r="AB1963" s="63"/>
      <c r="AC1963" s="63"/>
      <c r="AD1963" s="174"/>
      <c r="AE1963" s="174"/>
      <c r="AF1963" s="466"/>
      <c r="AG1963" s="174"/>
      <c r="AH1963" s="174"/>
      <c r="AI1963" s="174"/>
      <c r="AJ1963" s="174"/>
      <c r="AK1963" s="174"/>
      <c r="AL1963" s="174"/>
      <c r="AM1963" s="174"/>
      <c r="AN1963" s="174"/>
      <c r="AO1963" s="174"/>
      <c r="AP1963" s="174"/>
      <c r="AQ1963" s="174"/>
      <c r="AR1963" s="174"/>
      <c r="AS1963" s="174"/>
      <c r="AT1963" s="415"/>
      <c r="AU1963" s="174"/>
      <c r="AV1963" s="437"/>
      <c r="AW1963" s="523"/>
      <c r="AX1963" s="524"/>
      <c r="AY1963" s="422"/>
      <c r="AZ1963" s="524"/>
      <c r="BA1963" s="524"/>
      <c r="BB1963" s="422"/>
      <c r="BC1963" s="524"/>
      <c r="BD1963" s="523"/>
      <c r="BE1963" s="524"/>
      <c r="BF1963" s="524"/>
      <c r="BG1963" s="426">
        <f t="shared" si="42"/>
        <v>0</v>
      </c>
      <c r="BH1963" s="426">
        <f t="shared" si="43"/>
        <v>0</v>
      </c>
      <c r="BI1963" s="426">
        <f t="shared" si="44"/>
        <v>0</v>
      </c>
      <c r="BJ1963" s="426">
        <f t="shared" si="45"/>
        <v>0</v>
      </c>
      <c r="BK1963" s="425" t="b">
        <f t="shared" si="47"/>
        <v>0</v>
      </c>
    </row>
    <row r="1964" spans="1:63" ht="15.75" customHeight="1">
      <c r="A1964" s="174"/>
      <c r="B1964" s="174"/>
      <c r="C1964" s="174"/>
      <c r="D1964" s="63"/>
      <c r="E1964" s="63"/>
      <c r="F1964" s="174"/>
      <c r="G1964" s="174"/>
      <c r="H1964" s="174"/>
      <c r="I1964" s="174"/>
      <c r="J1964" s="174"/>
      <c r="K1964" s="174"/>
      <c r="L1964" s="174"/>
      <c r="M1964" s="174"/>
      <c r="N1964" s="174"/>
      <c r="O1964" s="63"/>
      <c r="P1964" s="63"/>
      <c r="Q1964" s="174"/>
      <c r="R1964" s="63"/>
      <c r="S1964" s="174"/>
      <c r="T1964" s="174"/>
      <c r="U1964" s="174"/>
      <c r="V1964" s="63"/>
      <c r="W1964" s="174"/>
      <c r="X1964" s="174"/>
      <c r="Y1964" s="429"/>
      <c r="Z1964" s="63"/>
      <c r="AA1964" s="63"/>
      <c r="AB1964" s="63"/>
      <c r="AC1964" s="63"/>
      <c r="AD1964" s="174"/>
      <c r="AE1964" s="174"/>
      <c r="AF1964" s="466"/>
      <c r="AG1964" s="174"/>
      <c r="AH1964" s="174"/>
      <c r="AI1964" s="174"/>
      <c r="AJ1964" s="174"/>
      <c r="AK1964" s="174"/>
      <c r="AL1964" s="174"/>
      <c r="AM1964" s="174"/>
      <c r="AN1964" s="174"/>
      <c r="AO1964" s="174"/>
      <c r="AP1964" s="174"/>
      <c r="AQ1964" s="174"/>
      <c r="AR1964" s="174"/>
      <c r="AS1964" s="174"/>
      <c r="AT1964" s="415"/>
      <c r="AU1964" s="174"/>
      <c r="AV1964" s="437"/>
      <c r="AW1964" s="523"/>
      <c r="AX1964" s="524"/>
      <c r="AY1964" s="422"/>
      <c r="AZ1964" s="524"/>
      <c r="BA1964" s="524"/>
      <c r="BB1964" s="422"/>
      <c r="BC1964" s="524"/>
      <c r="BD1964" s="523"/>
      <c r="BE1964" s="524"/>
      <c r="BF1964" s="524"/>
      <c r="BG1964" s="426">
        <f t="shared" si="42"/>
        <v>0</v>
      </c>
      <c r="BH1964" s="426">
        <f t="shared" si="43"/>
        <v>0</v>
      </c>
      <c r="BI1964" s="426">
        <f t="shared" si="44"/>
        <v>0</v>
      </c>
      <c r="BJ1964" s="426">
        <f t="shared" si="45"/>
        <v>0</v>
      </c>
      <c r="BK1964" s="425" t="b">
        <f t="shared" si="47"/>
        <v>0</v>
      </c>
    </row>
    <row r="1965" spans="1:63" ht="15.75" customHeight="1">
      <c r="A1965" s="174"/>
      <c r="B1965" s="174"/>
      <c r="C1965" s="174"/>
      <c r="D1965" s="63"/>
      <c r="E1965" s="63"/>
      <c r="F1965" s="174"/>
      <c r="G1965" s="174"/>
      <c r="H1965" s="174"/>
      <c r="I1965" s="174"/>
      <c r="J1965" s="174"/>
      <c r="K1965" s="174"/>
      <c r="L1965" s="174"/>
      <c r="M1965" s="174"/>
      <c r="N1965" s="174"/>
      <c r="O1965" s="63"/>
      <c r="P1965" s="63"/>
      <c r="Q1965" s="174"/>
      <c r="R1965" s="63"/>
      <c r="S1965" s="174"/>
      <c r="T1965" s="174"/>
      <c r="U1965" s="174"/>
      <c r="V1965" s="63"/>
      <c r="W1965" s="174"/>
      <c r="X1965" s="174"/>
      <c r="Y1965" s="429"/>
      <c r="Z1965" s="63"/>
      <c r="AA1965" s="63"/>
      <c r="AB1965" s="63"/>
      <c r="AC1965" s="63"/>
      <c r="AD1965" s="174"/>
      <c r="AE1965" s="174"/>
      <c r="AF1965" s="466"/>
      <c r="AG1965" s="174"/>
      <c r="AH1965" s="174"/>
      <c r="AI1965" s="174"/>
      <c r="AJ1965" s="174"/>
      <c r="AK1965" s="174"/>
      <c r="AL1965" s="174"/>
      <c r="AM1965" s="174"/>
      <c r="AN1965" s="174"/>
      <c r="AO1965" s="174"/>
      <c r="AP1965" s="174"/>
      <c r="AQ1965" s="174"/>
      <c r="AR1965" s="174"/>
      <c r="AS1965" s="174"/>
      <c r="AT1965" s="415"/>
      <c r="AU1965" s="174"/>
      <c r="AV1965" s="437"/>
      <c r="AW1965" s="523"/>
      <c r="AX1965" s="524"/>
      <c r="AY1965" s="422"/>
      <c r="AZ1965" s="524"/>
      <c r="BA1965" s="524"/>
      <c r="BB1965" s="422"/>
      <c r="BC1965" s="524"/>
      <c r="BD1965" s="523"/>
      <c r="BE1965" s="524"/>
      <c r="BF1965" s="524"/>
      <c r="BG1965" s="426">
        <f t="shared" si="42"/>
        <v>0</v>
      </c>
      <c r="BH1965" s="426">
        <f t="shared" si="43"/>
        <v>0</v>
      </c>
      <c r="BI1965" s="426">
        <f t="shared" si="44"/>
        <v>0</v>
      </c>
      <c r="BJ1965" s="426">
        <f t="shared" si="45"/>
        <v>0</v>
      </c>
      <c r="BK1965" s="425" t="b">
        <f t="shared" si="47"/>
        <v>0</v>
      </c>
    </row>
    <row r="1966" spans="1:63" ht="15.75" customHeight="1">
      <c r="A1966" s="174"/>
      <c r="B1966" s="174"/>
      <c r="C1966" s="174"/>
      <c r="D1966" s="63"/>
      <c r="E1966" s="63"/>
      <c r="F1966" s="174"/>
      <c r="G1966" s="174"/>
      <c r="H1966" s="174"/>
      <c r="I1966" s="174"/>
      <c r="J1966" s="174"/>
      <c r="K1966" s="174"/>
      <c r="L1966" s="174"/>
      <c r="M1966" s="174"/>
      <c r="N1966" s="174"/>
      <c r="O1966" s="63"/>
      <c r="P1966" s="63"/>
      <c r="Q1966" s="174"/>
      <c r="R1966" s="63"/>
      <c r="S1966" s="174"/>
      <c r="T1966" s="174"/>
      <c r="U1966" s="174"/>
      <c r="V1966" s="63"/>
      <c r="W1966" s="174"/>
      <c r="X1966" s="174"/>
      <c r="Y1966" s="429"/>
      <c r="Z1966" s="63"/>
      <c r="AA1966" s="63"/>
      <c r="AB1966" s="63"/>
      <c r="AC1966" s="63"/>
      <c r="AD1966" s="174"/>
      <c r="AE1966" s="174"/>
      <c r="AF1966" s="466"/>
      <c r="AG1966" s="174"/>
      <c r="AH1966" s="174"/>
      <c r="AI1966" s="174"/>
      <c r="AJ1966" s="174"/>
      <c r="AK1966" s="174"/>
      <c r="AL1966" s="174"/>
      <c r="AM1966" s="174"/>
      <c r="AN1966" s="174"/>
      <c r="AO1966" s="174"/>
      <c r="AP1966" s="174"/>
      <c r="AQ1966" s="174"/>
      <c r="AR1966" s="174"/>
      <c r="AS1966" s="174"/>
      <c r="AT1966" s="415"/>
      <c r="AU1966" s="174"/>
      <c r="AV1966" s="437"/>
      <c r="AW1966" s="523"/>
      <c r="AX1966" s="524"/>
      <c r="AY1966" s="422"/>
      <c r="AZ1966" s="524"/>
      <c r="BA1966" s="524"/>
      <c r="BB1966" s="422"/>
      <c r="BC1966" s="524"/>
      <c r="BD1966" s="523"/>
      <c r="BE1966" s="524"/>
      <c r="BF1966" s="524"/>
      <c r="BG1966" s="426">
        <f t="shared" si="42"/>
        <v>0</v>
      </c>
      <c r="BH1966" s="426">
        <f t="shared" si="43"/>
        <v>0</v>
      </c>
      <c r="BI1966" s="426">
        <f t="shared" si="44"/>
        <v>0</v>
      </c>
      <c r="BJ1966" s="426">
        <f t="shared" si="45"/>
        <v>0</v>
      </c>
      <c r="BK1966" s="425" t="b">
        <f t="shared" si="47"/>
        <v>0</v>
      </c>
    </row>
    <row r="1967" spans="1:63" ht="15.75" customHeight="1">
      <c r="A1967" s="174"/>
      <c r="B1967" s="174"/>
      <c r="C1967" s="174"/>
      <c r="D1967" s="63"/>
      <c r="E1967" s="63"/>
      <c r="F1967" s="174"/>
      <c r="G1967" s="174"/>
      <c r="H1967" s="174"/>
      <c r="I1967" s="174"/>
      <c r="J1967" s="174"/>
      <c r="K1967" s="174"/>
      <c r="L1967" s="174"/>
      <c r="M1967" s="174"/>
      <c r="N1967" s="174"/>
      <c r="O1967" s="63"/>
      <c r="P1967" s="63"/>
      <c r="Q1967" s="174"/>
      <c r="R1967" s="63"/>
      <c r="S1967" s="174"/>
      <c r="T1967" s="174"/>
      <c r="U1967" s="174"/>
      <c r="V1967" s="63"/>
      <c r="W1967" s="174"/>
      <c r="X1967" s="174"/>
      <c r="Y1967" s="429"/>
      <c r="Z1967" s="63"/>
      <c r="AA1967" s="63"/>
      <c r="AB1967" s="63"/>
      <c r="AC1967" s="63"/>
      <c r="AD1967" s="174"/>
      <c r="AE1967" s="174"/>
      <c r="AF1967" s="466"/>
      <c r="AG1967" s="174"/>
      <c r="AH1967" s="174"/>
      <c r="AI1967" s="174"/>
      <c r="AJ1967" s="174"/>
      <c r="AK1967" s="174"/>
      <c r="AL1967" s="174"/>
      <c r="AM1967" s="174"/>
      <c r="AN1967" s="174"/>
      <c r="AO1967" s="174"/>
      <c r="AP1967" s="174"/>
      <c r="AQ1967" s="174"/>
      <c r="AR1967" s="174"/>
      <c r="AS1967" s="174"/>
      <c r="AT1967" s="415"/>
      <c r="AU1967" s="174"/>
      <c r="AV1967" s="437"/>
      <c r="AW1967" s="523"/>
      <c r="AX1967" s="524"/>
      <c r="AY1967" s="422"/>
      <c r="AZ1967" s="524"/>
      <c r="BA1967" s="524"/>
      <c r="BB1967" s="422"/>
      <c r="BC1967" s="524"/>
      <c r="BD1967" s="523"/>
      <c r="BE1967" s="524"/>
      <c r="BF1967" s="524"/>
      <c r="BG1967" s="426">
        <f t="shared" si="42"/>
        <v>0</v>
      </c>
      <c r="BH1967" s="426">
        <f t="shared" si="43"/>
        <v>0</v>
      </c>
      <c r="BI1967" s="426">
        <f t="shared" si="44"/>
        <v>0</v>
      </c>
      <c r="BJ1967" s="426">
        <f t="shared" si="45"/>
        <v>0</v>
      </c>
      <c r="BK1967" s="425" t="b">
        <f t="shared" si="47"/>
        <v>0</v>
      </c>
    </row>
    <row r="1968" spans="1:63" ht="15.75" customHeight="1">
      <c r="A1968" s="174"/>
      <c r="B1968" s="174"/>
      <c r="C1968" s="174"/>
      <c r="D1968" s="63"/>
      <c r="E1968" s="63"/>
      <c r="F1968" s="174"/>
      <c r="G1968" s="174"/>
      <c r="H1968" s="174"/>
      <c r="I1968" s="174"/>
      <c r="J1968" s="174"/>
      <c r="K1968" s="174"/>
      <c r="L1968" s="174"/>
      <c r="M1968" s="174"/>
      <c r="N1968" s="174"/>
      <c r="O1968" s="63"/>
      <c r="P1968" s="63"/>
      <c r="Q1968" s="174"/>
      <c r="R1968" s="63"/>
      <c r="S1968" s="174"/>
      <c r="T1968" s="174"/>
      <c r="U1968" s="174"/>
      <c r="V1968" s="63"/>
      <c r="W1968" s="174"/>
      <c r="X1968" s="174"/>
      <c r="Y1968" s="429"/>
      <c r="Z1968" s="63"/>
      <c r="AA1968" s="63"/>
      <c r="AB1968" s="63"/>
      <c r="AC1968" s="63"/>
      <c r="AD1968" s="174"/>
      <c r="AE1968" s="174"/>
      <c r="AF1968" s="466"/>
      <c r="AG1968" s="174"/>
      <c r="AH1968" s="174"/>
      <c r="AI1968" s="174"/>
      <c r="AJ1968" s="174"/>
      <c r="AK1968" s="174"/>
      <c r="AL1968" s="174"/>
      <c r="AM1968" s="174"/>
      <c r="AN1968" s="174"/>
      <c r="AO1968" s="174"/>
      <c r="AP1968" s="174"/>
      <c r="AQ1968" s="174"/>
      <c r="AR1968" s="174"/>
      <c r="AS1968" s="174"/>
      <c r="AT1968" s="415"/>
      <c r="AU1968" s="174"/>
      <c r="AV1968" s="437"/>
      <c r="AW1968" s="523"/>
      <c r="AX1968" s="524"/>
      <c r="AY1968" s="422"/>
      <c r="AZ1968" s="524"/>
      <c r="BA1968" s="524"/>
      <c r="BB1968" s="422"/>
      <c r="BC1968" s="524"/>
      <c r="BD1968" s="523"/>
      <c r="BE1968" s="524"/>
      <c r="BF1968" s="524"/>
      <c r="BG1968" s="426">
        <f t="shared" si="42"/>
        <v>0</v>
      </c>
      <c r="BH1968" s="426">
        <f t="shared" si="43"/>
        <v>0</v>
      </c>
      <c r="BI1968" s="426">
        <f t="shared" si="44"/>
        <v>0</v>
      </c>
      <c r="BJ1968" s="426">
        <f t="shared" si="45"/>
        <v>0</v>
      </c>
      <c r="BK1968" s="425" t="b">
        <f t="shared" si="47"/>
        <v>0</v>
      </c>
    </row>
    <row r="1969" spans="1:63" ht="15.75" customHeight="1">
      <c r="A1969" s="174"/>
      <c r="B1969" s="174"/>
      <c r="C1969" s="174"/>
      <c r="D1969" s="63"/>
      <c r="E1969" s="63"/>
      <c r="F1969" s="174"/>
      <c r="G1969" s="174"/>
      <c r="H1969" s="174"/>
      <c r="I1969" s="174"/>
      <c r="J1969" s="174"/>
      <c r="K1969" s="174"/>
      <c r="L1969" s="174"/>
      <c r="M1969" s="174"/>
      <c r="N1969" s="174"/>
      <c r="O1969" s="63"/>
      <c r="P1969" s="63"/>
      <c r="Q1969" s="174"/>
      <c r="R1969" s="63"/>
      <c r="S1969" s="174"/>
      <c r="T1969" s="174"/>
      <c r="U1969" s="174"/>
      <c r="V1969" s="63"/>
      <c r="W1969" s="174"/>
      <c r="X1969" s="174"/>
      <c r="Y1969" s="429"/>
      <c r="Z1969" s="63"/>
      <c r="AA1969" s="63"/>
      <c r="AB1969" s="63"/>
      <c r="AC1969" s="63"/>
      <c r="AD1969" s="174"/>
      <c r="AE1969" s="174"/>
      <c r="AF1969" s="466"/>
      <c r="AG1969" s="174"/>
      <c r="AH1969" s="174"/>
      <c r="AI1969" s="174"/>
      <c r="AJ1969" s="174"/>
      <c r="AK1969" s="174"/>
      <c r="AL1969" s="174"/>
      <c r="AM1969" s="174"/>
      <c r="AN1969" s="174"/>
      <c r="AO1969" s="174"/>
      <c r="AP1969" s="174"/>
      <c r="AQ1969" s="174"/>
      <c r="AR1969" s="174"/>
      <c r="AS1969" s="174"/>
      <c r="AT1969" s="415"/>
      <c r="AU1969" s="174"/>
      <c r="AV1969" s="437"/>
      <c r="AW1969" s="523"/>
      <c r="AX1969" s="524"/>
      <c r="AY1969" s="422"/>
      <c r="AZ1969" s="524"/>
      <c r="BA1969" s="524"/>
      <c r="BB1969" s="422"/>
      <c r="BC1969" s="524"/>
      <c r="BD1969" s="523"/>
      <c r="BE1969" s="524"/>
      <c r="BF1969" s="524"/>
      <c r="BG1969" s="426">
        <f t="shared" si="42"/>
        <v>0</v>
      </c>
      <c r="BH1969" s="426">
        <f t="shared" si="43"/>
        <v>0</v>
      </c>
      <c r="BI1969" s="426">
        <f t="shared" si="44"/>
        <v>0</v>
      </c>
      <c r="BJ1969" s="426">
        <f t="shared" si="45"/>
        <v>0</v>
      </c>
      <c r="BK1969" s="425" t="b">
        <f t="shared" si="47"/>
        <v>0</v>
      </c>
    </row>
    <row r="1970" spans="1:63" ht="15.75" customHeight="1">
      <c r="A1970" s="174"/>
      <c r="B1970" s="174"/>
      <c r="C1970" s="174"/>
      <c r="D1970" s="63"/>
      <c r="E1970" s="63"/>
      <c r="F1970" s="174"/>
      <c r="G1970" s="174"/>
      <c r="H1970" s="174"/>
      <c r="I1970" s="174"/>
      <c r="J1970" s="174"/>
      <c r="K1970" s="174"/>
      <c r="L1970" s="174"/>
      <c r="M1970" s="174"/>
      <c r="N1970" s="174"/>
      <c r="O1970" s="63"/>
      <c r="P1970" s="63"/>
      <c r="Q1970" s="174"/>
      <c r="R1970" s="63"/>
      <c r="S1970" s="174"/>
      <c r="T1970" s="174"/>
      <c r="U1970" s="174"/>
      <c r="V1970" s="63"/>
      <c r="W1970" s="174"/>
      <c r="X1970" s="174"/>
      <c r="Y1970" s="429"/>
      <c r="Z1970" s="63"/>
      <c r="AA1970" s="63"/>
      <c r="AB1970" s="63"/>
      <c r="AC1970" s="63"/>
      <c r="AD1970" s="174"/>
      <c r="AE1970" s="174"/>
      <c r="AF1970" s="466"/>
      <c r="AG1970" s="174"/>
      <c r="AH1970" s="174"/>
      <c r="AI1970" s="174"/>
      <c r="AJ1970" s="174"/>
      <c r="AK1970" s="174"/>
      <c r="AL1970" s="174"/>
      <c r="AM1970" s="174"/>
      <c r="AN1970" s="174"/>
      <c r="AO1970" s="174"/>
      <c r="AP1970" s="174"/>
      <c r="AQ1970" s="174"/>
      <c r="AR1970" s="174"/>
      <c r="AS1970" s="174"/>
      <c r="AT1970" s="415"/>
      <c r="AU1970" s="174"/>
      <c r="AV1970" s="437"/>
      <c r="AW1970" s="523"/>
      <c r="AX1970" s="524"/>
      <c r="AY1970" s="422"/>
      <c r="AZ1970" s="524"/>
      <c r="BA1970" s="524"/>
      <c r="BB1970" s="422"/>
      <c r="BC1970" s="524"/>
      <c r="BD1970" s="523"/>
      <c r="BE1970" s="524"/>
      <c r="BF1970" s="524"/>
      <c r="BG1970" s="426">
        <f t="shared" si="42"/>
        <v>0</v>
      </c>
      <c r="BH1970" s="426">
        <f t="shared" si="43"/>
        <v>0</v>
      </c>
      <c r="BI1970" s="426">
        <f t="shared" si="44"/>
        <v>0</v>
      </c>
      <c r="BJ1970" s="426">
        <f t="shared" si="45"/>
        <v>0</v>
      </c>
      <c r="BK1970" s="425" t="b">
        <f t="shared" si="47"/>
        <v>0</v>
      </c>
    </row>
    <row r="1971" spans="1:63" ht="15.75" customHeight="1">
      <c r="A1971" s="174"/>
      <c r="B1971" s="174"/>
      <c r="C1971" s="174"/>
      <c r="D1971" s="63"/>
      <c r="E1971" s="63"/>
      <c r="F1971" s="174"/>
      <c r="G1971" s="174"/>
      <c r="H1971" s="174"/>
      <c r="I1971" s="174"/>
      <c r="J1971" s="174"/>
      <c r="K1971" s="174"/>
      <c r="L1971" s="174"/>
      <c r="M1971" s="174"/>
      <c r="N1971" s="174"/>
      <c r="O1971" s="63"/>
      <c r="P1971" s="63"/>
      <c r="Q1971" s="174"/>
      <c r="R1971" s="63"/>
      <c r="S1971" s="174"/>
      <c r="T1971" s="174"/>
      <c r="U1971" s="174"/>
      <c r="V1971" s="63"/>
      <c r="W1971" s="174"/>
      <c r="X1971" s="174"/>
      <c r="Y1971" s="429"/>
      <c r="Z1971" s="63"/>
      <c r="AA1971" s="63"/>
      <c r="AB1971" s="63"/>
      <c r="AC1971" s="63"/>
      <c r="AD1971" s="174"/>
      <c r="AE1971" s="174"/>
      <c r="AF1971" s="466"/>
      <c r="AG1971" s="174"/>
      <c r="AH1971" s="174"/>
      <c r="AI1971" s="174"/>
      <c r="AJ1971" s="174"/>
      <c r="AK1971" s="174"/>
      <c r="AL1971" s="174"/>
      <c r="AM1971" s="174"/>
      <c r="AN1971" s="174"/>
      <c r="AO1971" s="174"/>
      <c r="AP1971" s="174"/>
      <c r="AQ1971" s="174"/>
      <c r="AR1971" s="174"/>
      <c r="AS1971" s="174"/>
      <c r="AT1971" s="415"/>
      <c r="AU1971" s="174"/>
      <c r="AV1971" s="437"/>
      <c r="AW1971" s="523"/>
      <c r="AX1971" s="524"/>
      <c r="AY1971" s="422"/>
      <c r="AZ1971" s="524"/>
      <c r="BA1971" s="524"/>
      <c r="BB1971" s="422"/>
      <c r="BC1971" s="524"/>
      <c r="BD1971" s="523"/>
      <c r="BE1971" s="524"/>
      <c r="BF1971" s="524"/>
      <c r="BG1971" s="426">
        <f t="shared" si="42"/>
        <v>0</v>
      </c>
      <c r="BH1971" s="426">
        <f t="shared" si="43"/>
        <v>0</v>
      </c>
      <c r="BI1971" s="426">
        <f t="shared" si="44"/>
        <v>0</v>
      </c>
      <c r="BJ1971" s="426">
        <f t="shared" si="45"/>
        <v>0</v>
      </c>
      <c r="BK1971" s="425" t="b">
        <f t="shared" si="47"/>
        <v>0</v>
      </c>
    </row>
    <row r="1972" spans="1:63" ht="15.75" customHeight="1">
      <c r="A1972" s="174"/>
      <c r="B1972" s="174"/>
      <c r="C1972" s="174"/>
      <c r="D1972" s="63"/>
      <c r="E1972" s="63"/>
      <c r="F1972" s="174"/>
      <c r="G1972" s="174"/>
      <c r="H1972" s="174"/>
      <c r="I1972" s="174"/>
      <c r="J1972" s="174"/>
      <c r="K1972" s="174"/>
      <c r="L1972" s="174"/>
      <c r="M1972" s="174"/>
      <c r="N1972" s="174"/>
      <c r="O1972" s="63"/>
      <c r="P1972" s="63"/>
      <c r="Q1972" s="174"/>
      <c r="R1972" s="63"/>
      <c r="S1972" s="174"/>
      <c r="T1972" s="174"/>
      <c r="U1972" s="174"/>
      <c r="V1972" s="63"/>
      <c r="W1972" s="174"/>
      <c r="X1972" s="174"/>
      <c r="Y1972" s="429"/>
      <c r="Z1972" s="63"/>
      <c r="AA1972" s="63"/>
      <c r="AB1972" s="63"/>
      <c r="AC1972" s="63"/>
      <c r="AD1972" s="174"/>
      <c r="AE1972" s="174"/>
      <c r="AF1972" s="466"/>
      <c r="AG1972" s="174"/>
      <c r="AH1972" s="174"/>
      <c r="AI1972" s="174"/>
      <c r="AJ1972" s="174"/>
      <c r="AK1972" s="174"/>
      <c r="AL1972" s="174"/>
      <c r="AM1972" s="174"/>
      <c r="AN1972" s="174"/>
      <c r="AO1972" s="174"/>
      <c r="AP1972" s="174"/>
      <c r="AQ1972" s="174"/>
      <c r="AR1972" s="174"/>
      <c r="AS1972" s="174"/>
      <c r="AT1972" s="415"/>
      <c r="AU1972" s="174"/>
      <c r="AV1972" s="437"/>
      <c r="AW1972" s="523"/>
      <c r="AX1972" s="524"/>
      <c r="AY1972" s="422"/>
      <c r="AZ1972" s="524"/>
      <c r="BA1972" s="524"/>
      <c r="BB1972" s="422"/>
      <c r="BC1972" s="524"/>
      <c r="BD1972" s="523"/>
      <c r="BE1972" s="524"/>
      <c r="BF1972" s="524"/>
      <c r="BG1972" s="426">
        <f t="shared" si="42"/>
        <v>0</v>
      </c>
      <c r="BH1972" s="426">
        <f t="shared" si="43"/>
        <v>0</v>
      </c>
      <c r="BI1972" s="426">
        <f t="shared" si="44"/>
        <v>0</v>
      </c>
      <c r="BJ1972" s="426">
        <f t="shared" si="45"/>
        <v>0</v>
      </c>
      <c r="BK1972" s="425" t="b">
        <f t="shared" si="47"/>
        <v>0</v>
      </c>
    </row>
    <row r="1973" spans="1:63" ht="15.75" customHeight="1">
      <c r="A1973" s="174"/>
      <c r="B1973" s="174"/>
      <c r="C1973" s="174"/>
      <c r="D1973" s="63"/>
      <c r="E1973" s="63"/>
      <c r="F1973" s="174"/>
      <c r="G1973" s="174"/>
      <c r="H1973" s="174"/>
      <c r="I1973" s="174"/>
      <c r="J1973" s="174"/>
      <c r="K1973" s="174"/>
      <c r="L1973" s="174"/>
      <c r="M1973" s="174"/>
      <c r="N1973" s="174"/>
      <c r="O1973" s="63"/>
      <c r="P1973" s="63"/>
      <c r="Q1973" s="174"/>
      <c r="R1973" s="63"/>
      <c r="S1973" s="174"/>
      <c r="T1973" s="174"/>
      <c r="U1973" s="174"/>
      <c r="V1973" s="63"/>
      <c r="W1973" s="174"/>
      <c r="X1973" s="174"/>
      <c r="Y1973" s="429"/>
      <c r="Z1973" s="63"/>
      <c r="AA1973" s="63"/>
      <c r="AB1973" s="63"/>
      <c r="AC1973" s="63"/>
      <c r="AD1973" s="174"/>
      <c r="AE1973" s="174"/>
      <c r="AF1973" s="466"/>
      <c r="AG1973" s="174"/>
      <c r="AH1973" s="174"/>
      <c r="AI1973" s="174"/>
      <c r="AJ1973" s="174"/>
      <c r="AK1973" s="174"/>
      <c r="AL1973" s="174"/>
      <c r="AM1973" s="174"/>
      <c r="AN1973" s="174"/>
      <c r="AO1973" s="174"/>
      <c r="AP1973" s="174"/>
      <c r="AQ1973" s="174"/>
      <c r="AR1973" s="174"/>
      <c r="AS1973" s="174"/>
      <c r="AT1973" s="415"/>
      <c r="AU1973" s="174"/>
      <c r="AV1973" s="437"/>
      <c r="AW1973" s="523"/>
      <c r="AX1973" s="524"/>
      <c r="AY1973" s="422"/>
      <c r="AZ1973" s="524"/>
      <c r="BA1973" s="524"/>
      <c r="BB1973" s="422"/>
      <c r="BC1973" s="524"/>
      <c r="BD1973" s="523"/>
      <c r="BE1973" s="524"/>
      <c r="BF1973" s="524"/>
      <c r="BG1973" s="426">
        <f t="shared" si="42"/>
        <v>0</v>
      </c>
      <c r="BH1973" s="426">
        <f t="shared" si="43"/>
        <v>0</v>
      </c>
      <c r="BI1973" s="426">
        <f t="shared" si="44"/>
        <v>0</v>
      </c>
      <c r="BJ1973" s="426">
        <f t="shared" si="45"/>
        <v>0</v>
      </c>
      <c r="BK1973" s="425" t="b">
        <f t="shared" si="47"/>
        <v>0</v>
      </c>
    </row>
    <row r="1974" spans="1:63" ht="15.75" customHeight="1">
      <c r="A1974" s="174"/>
      <c r="B1974" s="174"/>
      <c r="C1974" s="174"/>
      <c r="D1974" s="63"/>
      <c r="E1974" s="63"/>
      <c r="F1974" s="174"/>
      <c r="G1974" s="174"/>
      <c r="H1974" s="174"/>
      <c r="I1974" s="174"/>
      <c r="J1974" s="174"/>
      <c r="K1974" s="174"/>
      <c r="L1974" s="174"/>
      <c r="M1974" s="174"/>
      <c r="N1974" s="174"/>
      <c r="O1974" s="63"/>
      <c r="P1974" s="63"/>
      <c r="Q1974" s="174"/>
      <c r="R1974" s="63"/>
      <c r="S1974" s="174"/>
      <c r="T1974" s="174"/>
      <c r="U1974" s="174"/>
      <c r="V1974" s="63"/>
      <c r="W1974" s="174"/>
      <c r="X1974" s="174"/>
      <c r="Y1974" s="429"/>
      <c r="Z1974" s="63"/>
      <c r="AA1974" s="63"/>
      <c r="AB1974" s="63"/>
      <c r="AC1974" s="63"/>
      <c r="AD1974" s="174"/>
      <c r="AE1974" s="174"/>
      <c r="AF1974" s="466"/>
      <c r="AG1974" s="174"/>
      <c r="AH1974" s="174"/>
      <c r="AI1974" s="174"/>
      <c r="AJ1974" s="174"/>
      <c r="AK1974" s="174"/>
      <c r="AL1974" s="174"/>
      <c r="AM1974" s="174"/>
      <c r="AN1974" s="174"/>
      <c r="AO1974" s="174"/>
      <c r="AP1974" s="174"/>
      <c r="AQ1974" s="174"/>
      <c r="AR1974" s="174"/>
      <c r="AS1974" s="174"/>
      <c r="AT1974" s="415"/>
      <c r="AU1974" s="174"/>
      <c r="AV1974" s="437"/>
      <c r="AW1974" s="523"/>
      <c r="AX1974" s="524"/>
      <c r="AY1974" s="422"/>
      <c r="AZ1974" s="524"/>
      <c r="BA1974" s="524"/>
      <c r="BB1974" s="422"/>
      <c r="BC1974" s="524"/>
      <c r="BD1974" s="523"/>
      <c r="BE1974" s="524"/>
      <c r="BF1974" s="524"/>
      <c r="BG1974" s="426">
        <f t="shared" si="42"/>
        <v>0</v>
      </c>
      <c r="BH1974" s="426">
        <f t="shared" si="43"/>
        <v>0</v>
      </c>
      <c r="BI1974" s="426">
        <f t="shared" si="44"/>
        <v>0</v>
      </c>
      <c r="BJ1974" s="426">
        <f t="shared" si="45"/>
        <v>0</v>
      </c>
      <c r="BK1974" s="425" t="b">
        <f t="shared" si="47"/>
        <v>0</v>
      </c>
    </row>
    <row r="1975" spans="1:63" ht="15.75" customHeight="1">
      <c r="A1975" s="174"/>
      <c r="B1975" s="174"/>
      <c r="C1975" s="174"/>
      <c r="D1975" s="63"/>
      <c r="E1975" s="63"/>
      <c r="F1975" s="174"/>
      <c r="G1975" s="174"/>
      <c r="H1975" s="174"/>
      <c r="I1975" s="174"/>
      <c r="J1975" s="174"/>
      <c r="K1975" s="174"/>
      <c r="L1975" s="174"/>
      <c r="M1975" s="174"/>
      <c r="N1975" s="174"/>
      <c r="O1975" s="63"/>
      <c r="P1975" s="63"/>
      <c r="Q1975" s="174"/>
      <c r="R1975" s="63"/>
      <c r="S1975" s="174"/>
      <c r="T1975" s="174"/>
      <c r="U1975" s="174"/>
      <c r="V1975" s="63"/>
      <c r="W1975" s="174"/>
      <c r="X1975" s="174"/>
      <c r="Y1975" s="429"/>
      <c r="Z1975" s="63"/>
      <c r="AA1975" s="63"/>
      <c r="AB1975" s="63"/>
      <c r="AC1975" s="63"/>
      <c r="AD1975" s="174"/>
      <c r="AE1975" s="174"/>
      <c r="AF1975" s="466"/>
      <c r="AG1975" s="174"/>
      <c r="AH1975" s="174"/>
      <c r="AI1975" s="174"/>
      <c r="AJ1975" s="174"/>
      <c r="AK1975" s="174"/>
      <c r="AL1975" s="174"/>
      <c r="AM1975" s="174"/>
      <c r="AN1975" s="174"/>
      <c r="AO1975" s="174"/>
      <c r="AP1975" s="174"/>
      <c r="AQ1975" s="174"/>
      <c r="AR1975" s="174"/>
      <c r="AS1975" s="174"/>
      <c r="AT1975" s="415"/>
      <c r="AU1975" s="174"/>
      <c r="AV1975" s="437"/>
      <c r="AW1975" s="523"/>
      <c r="AX1975" s="524"/>
      <c r="AY1975" s="422"/>
      <c r="AZ1975" s="524"/>
      <c r="BA1975" s="524"/>
      <c r="BB1975" s="422"/>
      <c r="BC1975" s="524"/>
      <c r="BD1975" s="523"/>
      <c r="BE1975" s="524"/>
      <c r="BF1975" s="524"/>
      <c r="BG1975" s="426">
        <f t="shared" si="42"/>
        <v>0</v>
      </c>
      <c r="BH1975" s="426">
        <f t="shared" si="43"/>
        <v>0</v>
      </c>
      <c r="BI1975" s="426">
        <f t="shared" si="44"/>
        <v>0</v>
      </c>
      <c r="BJ1975" s="426">
        <f t="shared" si="45"/>
        <v>0</v>
      </c>
      <c r="BK1975" s="425" t="b">
        <f t="shared" si="47"/>
        <v>0</v>
      </c>
    </row>
    <row r="1976" spans="1:63" ht="15.75" customHeight="1">
      <c r="A1976" s="174"/>
      <c r="B1976" s="174"/>
      <c r="C1976" s="174"/>
      <c r="D1976" s="63"/>
      <c r="E1976" s="63"/>
      <c r="F1976" s="174"/>
      <c r="G1976" s="174"/>
      <c r="H1976" s="174"/>
      <c r="I1976" s="174"/>
      <c r="J1976" s="174"/>
      <c r="K1976" s="174"/>
      <c r="L1976" s="174"/>
      <c r="M1976" s="174"/>
      <c r="N1976" s="174"/>
      <c r="O1976" s="63"/>
      <c r="P1976" s="63"/>
      <c r="Q1976" s="174"/>
      <c r="R1976" s="63"/>
      <c r="S1976" s="174"/>
      <c r="T1976" s="174"/>
      <c r="U1976" s="174"/>
      <c r="V1976" s="63"/>
      <c r="W1976" s="174"/>
      <c r="X1976" s="174"/>
      <c r="Y1976" s="429"/>
      <c r="Z1976" s="63"/>
      <c r="AA1976" s="63"/>
      <c r="AB1976" s="63"/>
      <c r="AC1976" s="63"/>
      <c r="AD1976" s="174"/>
      <c r="AE1976" s="174"/>
      <c r="AF1976" s="466"/>
      <c r="AG1976" s="174"/>
      <c r="AH1976" s="174"/>
      <c r="AI1976" s="174"/>
      <c r="AJ1976" s="174"/>
      <c r="AK1976" s="174"/>
      <c r="AL1976" s="174"/>
      <c r="AM1976" s="174"/>
      <c r="AN1976" s="174"/>
      <c r="AO1976" s="174"/>
      <c r="AP1976" s="174"/>
      <c r="AQ1976" s="174"/>
      <c r="AR1976" s="174"/>
      <c r="AS1976" s="174"/>
      <c r="AT1976" s="415"/>
      <c r="AU1976" s="174"/>
      <c r="AV1976" s="437"/>
      <c r="AW1976" s="523"/>
      <c r="AX1976" s="524"/>
      <c r="AY1976" s="422"/>
      <c r="AZ1976" s="524"/>
      <c r="BA1976" s="524"/>
      <c r="BB1976" s="422"/>
      <c r="BC1976" s="524"/>
      <c r="BD1976" s="523"/>
      <c r="BE1976" s="524"/>
      <c r="BF1976" s="524"/>
      <c r="BG1976" s="426">
        <f t="shared" si="42"/>
        <v>0</v>
      </c>
      <c r="BH1976" s="426">
        <f t="shared" si="43"/>
        <v>0</v>
      </c>
      <c r="BI1976" s="426">
        <f t="shared" si="44"/>
        <v>0</v>
      </c>
      <c r="BJ1976" s="426">
        <f t="shared" si="45"/>
        <v>0</v>
      </c>
      <c r="BK1976" s="425" t="b">
        <f t="shared" si="47"/>
        <v>0</v>
      </c>
    </row>
    <row r="1977" spans="1:63" ht="15.75" customHeight="1">
      <c r="A1977" s="174"/>
      <c r="B1977" s="174"/>
      <c r="C1977" s="174"/>
      <c r="D1977" s="63"/>
      <c r="E1977" s="63"/>
      <c r="F1977" s="174"/>
      <c r="G1977" s="174"/>
      <c r="H1977" s="174"/>
      <c r="I1977" s="174"/>
      <c r="J1977" s="174"/>
      <c r="K1977" s="174"/>
      <c r="L1977" s="174"/>
      <c r="M1977" s="174"/>
      <c r="N1977" s="174"/>
      <c r="O1977" s="63"/>
      <c r="P1977" s="63"/>
      <c r="Q1977" s="174"/>
      <c r="R1977" s="63"/>
      <c r="S1977" s="174"/>
      <c r="T1977" s="174"/>
      <c r="U1977" s="174"/>
      <c r="V1977" s="63"/>
      <c r="W1977" s="174"/>
      <c r="X1977" s="174"/>
      <c r="Y1977" s="429"/>
      <c r="Z1977" s="63"/>
      <c r="AA1977" s="63"/>
      <c r="AB1977" s="63"/>
      <c r="AC1977" s="63"/>
      <c r="AD1977" s="174"/>
      <c r="AE1977" s="174"/>
      <c r="AF1977" s="466"/>
      <c r="AG1977" s="174"/>
      <c r="AH1977" s="174"/>
      <c r="AI1977" s="174"/>
      <c r="AJ1977" s="174"/>
      <c r="AK1977" s="174"/>
      <c r="AL1977" s="174"/>
      <c r="AM1977" s="174"/>
      <c r="AN1977" s="174"/>
      <c r="AO1977" s="174"/>
      <c r="AP1977" s="174"/>
      <c r="AQ1977" s="174"/>
      <c r="AR1977" s="174"/>
      <c r="AS1977" s="174"/>
      <c r="AT1977" s="415"/>
      <c r="AU1977" s="174"/>
      <c r="AV1977" s="437"/>
      <c r="AW1977" s="523"/>
      <c r="AX1977" s="524"/>
      <c r="AY1977" s="422"/>
      <c r="AZ1977" s="524"/>
      <c r="BA1977" s="524"/>
      <c r="BB1977" s="422"/>
      <c r="BC1977" s="524"/>
      <c r="BD1977" s="523"/>
      <c r="BE1977" s="524"/>
      <c r="BF1977" s="524"/>
      <c r="BG1977" s="426">
        <f t="shared" si="42"/>
        <v>0</v>
      </c>
      <c r="BH1977" s="426">
        <f t="shared" si="43"/>
        <v>0</v>
      </c>
      <c r="BI1977" s="426">
        <f t="shared" si="44"/>
        <v>0</v>
      </c>
      <c r="BJ1977" s="426">
        <f t="shared" si="45"/>
        <v>0</v>
      </c>
      <c r="BK1977" s="425" t="b">
        <f t="shared" si="47"/>
        <v>0</v>
      </c>
    </row>
    <row r="1978" spans="1:63" ht="15.75" customHeight="1">
      <c r="A1978" s="174"/>
      <c r="B1978" s="174"/>
      <c r="C1978" s="174"/>
      <c r="D1978" s="63"/>
      <c r="E1978" s="63"/>
      <c r="F1978" s="174"/>
      <c r="G1978" s="174"/>
      <c r="H1978" s="174"/>
      <c r="I1978" s="174"/>
      <c r="J1978" s="174"/>
      <c r="K1978" s="174"/>
      <c r="L1978" s="174"/>
      <c r="M1978" s="174"/>
      <c r="N1978" s="174"/>
      <c r="O1978" s="63"/>
      <c r="P1978" s="63"/>
      <c r="Q1978" s="174"/>
      <c r="R1978" s="63"/>
      <c r="S1978" s="174"/>
      <c r="T1978" s="174"/>
      <c r="U1978" s="174"/>
      <c r="V1978" s="63"/>
      <c r="W1978" s="174"/>
      <c r="X1978" s="174"/>
      <c r="Y1978" s="429"/>
      <c r="Z1978" s="63"/>
      <c r="AA1978" s="63"/>
      <c r="AB1978" s="63"/>
      <c r="AC1978" s="63"/>
      <c r="AD1978" s="174"/>
      <c r="AE1978" s="174"/>
      <c r="AF1978" s="466"/>
      <c r="AG1978" s="174"/>
      <c r="AH1978" s="174"/>
      <c r="AI1978" s="174"/>
      <c r="AJ1978" s="174"/>
      <c r="AK1978" s="174"/>
      <c r="AL1978" s="174"/>
      <c r="AM1978" s="174"/>
      <c r="AN1978" s="174"/>
      <c r="AO1978" s="174"/>
      <c r="AP1978" s="174"/>
      <c r="AQ1978" s="174"/>
      <c r="AR1978" s="174"/>
      <c r="AS1978" s="174"/>
      <c r="AT1978" s="415"/>
      <c r="AU1978" s="174"/>
      <c r="AV1978" s="437"/>
      <c r="AW1978" s="523"/>
      <c r="AX1978" s="524"/>
      <c r="AY1978" s="422"/>
      <c r="AZ1978" s="524"/>
      <c r="BA1978" s="524"/>
      <c r="BB1978" s="422"/>
      <c r="BC1978" s="524"/>
      <c r="BD1978" s="523"/>
      <c r="BE1978" s="524"/>
      <c r="BF1978" s="524"/>
      <c r="BG1978" s="426">
        <f t="shared" si="42"/>
        <v>0</v>
      </c>
      <c r="BH1978" s="426">
        <f t="shared" si="43"/>
        <v>0</v>
      </c>
      <c r="BI1978" s="426">
        <f t="shared" si="44"/>
        <v>0</v>
      </c>
      <c r="BJ1978" s="426">
        <f t="shared" si="45"/>
        <v>0</v>
      </c>
      <c r="BK1978" s="425" t="b">
        <f t="shared" si="47"/>
        <v>0</v>
      </c>
    </row>
    <row r="1979" spans="1:63" ht="15.75" customHeight="1">
      <c r="A1979" s="174"/>
      <c r="B1979" s="174"/>
      <c r="C1979" s="174"/>
      <c r="D1979" s="63"/>
      <c r="E1979" s="63"/>
      <c r="F1979" s="174"/>
      <c r="G1979" s="174"/>
      <c r="H1979" s="174"/>
      <c r="I1979" s="174"/>
      <c r="J1979" s="174"/>
      <c r="K1979" s="174"/>
      <c r="L1979" s="174"/>
      <c r="M1979" s="174"/>
      <c r="N1979" s="174"/>
      <c r="O1979" s="63"/>
      <c r="P1979" s="63"/>
      <c r="Q1979" s="174"/>
      <c r="R1979" s="63"/>
      <c r="S1979" s="174"/>
      <c r="T1979" s="174"/>
      <c r="U1979" s="174"/>
      <c r="V1979" s="63"/>
      <c r="W1979" s="174"/>
      <c r="X1979" s="174"/>
      <c r="Y1979" s="429"/>
      <c r="Z1979" s="63"/>
      <c r="AA1979" s="63"/>
      <c r="AB1979" s="63"/>
      <c r="AC1979" s="63"/>
      <c r="AD1979" s="174"/>
      <c r="AE1979" s="174"/>
      <c r="AF1979" s="466"/>
      <c r="AG1979" s="174"/>
      <c r="AH1979" s="174"/>
      <c r="AI1979" s="174"/>
      <c r="AJ1979" s="174"/>
      <c r="AK1979" s="174"/>
      <c r="AL1979" s="174"/>
      <c r="AM1979" s="174"/>
      <c r="AN1979" s="174"/>
      <c r="AO1979" s="174"/>
      <c r="AP1979" s="174"/>
      <c r="AQ1979" s="174"/>
      <c r="AR1979" s="174"/>
      <c r="AS1979" s="174"/>
      <c r="AT1979" s="415"/>
      <c r="AU1979" s="174"/>
      <c r="AV1979" s="437"/>
      <c r="AW1979" s="523"/>
      <c r="AX1979" s="524"/>
      <c r="AY1979" s="422"/>
      <c r="AZ1979" s="524"/>
      <c r="BA1979" s="524"/>
      <c r="BB1979" s="422"/>
      <c r="BC1979" s="524"/>
      <c r="BD1979" s="523"/>
      <c r="BE1979" s="524"/>
      <c r="BF1979" s="524"/>
      <c r="BG1979" s="426">
        <f t="shared" si="42"/>
        <v>0</v>
      </c>
      <c r="BH1979" s="426">
        <f t="shared" si="43"/>
        <v>0</v>
      </c>
      <c r="BI1979" s="426">
        <f t="shared" si="44"/>
        <v>0</v>
      </c>
      <c r="BJ1979" s="426">
        <f t="shared" si="45"/>
        <v>0</v>
      </c>
      <c r="BK1979" s="425" t="b">
        <f t="shared" si="47"/>
        <v>0</v>
      </c>
    </row>
    <row r="1980" spans="1:63" ht="15.75" customHeight="1">
      <c r="A1980" s="174"/>
      <c r="B1980" s="174"/>
      <c r="C1980" s="174"/>
      <c r="D1980" s="63"/>
      <c r="E1980" s="63"/>
      <c r="F1980" s="174"/>
      <c r="G1980" s="174"/>
      <c r="H1980" s="174"/>
      <c r="I1980" s="174"/>
      <c r="J1980" s="174"/>
      <c r="K1980" s="174"/>
      <c r="L1980" s="174"/>
      <c r="M1980" s="174"/>
      <c r="N1980" s="174"/>
      <c r="O1980" s="63"/>
      <c r="P1980" s="63"/>
      <c r="Q1980" s="174"/>
      <c r="R1980" s="63"/>
      <c r="S1980" s="174"/>
      <c r="T1980" s="174"/>
      <c r="U1980" s="174"/>
      <c r="V1980" s="63"/>
      <c r="W1980" s="174"/>
      <c r="X1980" s="174"/>
      <c r="Y1980" s="429"/>
      <c r="Z1980" s="63"/>
      <c r="AA1980" s="63"/>
      <c r="AB1980" s="63"/>
      <c r="AC1980" s="63"/>
      <c r="AD1980" s="174"/>
      <c r="AE1980" s="174"/>
      <c r="AF1980" s="466"/>
      <c r="AG1980" s="174"/>
      <c r="AH1980" s="174"/>
      <c r="AI1980" s="174"/>
      <c r="AJ1980" s="174"/>
      <c r="AK1980" s="174"/>
      <c r="AL1980" s="174"/>
      <c r="AM1980" s="174"/>
      <c r="AN1980" s="174"/>
      <c r="AO1980" s="174"/>
      <c r="AP1980" s="174"/>
      <c r="AQ1980" s="174"/>
      <c r="AR1980" s="174"/>
      <c r="AS1980" s="174"/>
      <c r="AT1980" s="415"/>
      <c r="AU1980" s="174"/>
      <c r="AV1980" s="437"/>
      <c r="AW1980" s="523"/>
      <c r="AX1980" s="524"/>
      <c r="AY1980" s="422"/>
      <c r="AZ1980" s="524"/>
      <c r="BA1980" s="524"/>
      <c r="BB1980" s="422"/>
      <c r="BC1980" s="524"/>
      <c r="BD1980" s="523"/>
      <c r="BE1980" s="524"/>
      <c r="BF1980" s="524"/>
      <c r="BG1980" s="426">
        <f t="shared" si="42"/>
        <v>0</v>
      </c>
      <c r="BH1980" s="426">
        <f t="shared" si="43"/>
        <v>0</v>
      </c>
      <c r="BI1980" s="426">
        <f t="shared" si="44"/>
        <v>0</v>
      </c>
      <c r="BJ1980" s="426">
        <f t="shared" si="45"/>
        <v>0</v>
      </c>
      <c r="BK1980" s="425" t="b">
        <f t="shared" si="47"/>
        <v>0</v>
      </c>
    </row>
    <row r="1981" spans="1:63" ht="15.75" customHeight="1">
      <c r="A1981" s="174"/>
      <c r="B1981" s="174"/>
      <c r="C1981" s="174"/>
      <c r="D1981" s="63"/>
      <c r="E1981" s="63"/>
      <c r="F1981" s="174"/>
      <c r="G1981" s="174"/>
      <c r="H1981" s="174"/>
      <c r="I1981" s="174"/>
      <c r="J1981" s="174"/>
      <c r="K1981" s="174"/>
      <c r="L1981" s="174"/>
      <c r="M1981" s="174"/>
      <c r="N1981" s="174"/>
      <c r="O1981" s="63"/>
      <c r="P1981" s="63"/>
      <c r="Q1981" s="174"/>
      <c r="R1981" s="63"/>
      <c r="S1981" s="174"/>
      <c r="T1981" s="174"/>
      <c r="U1981" s="174"/>
      <c r="V1981" s="63"/>
      <c r="W1981" s="174"/>
      <c r="X1981" s="174"/>
      <c r="Y1981" s="429"/>
      <c r="Z1981" s="63"/>
      <c r="AA1981" s="63"/>
      <c r="AB1981" s="63"/>
      <c r="AC1981" s="63"/>
      <c r="AD1981" s="174"/>
      <c r="AE1981" s="174"/>
      <c r="AF1981" s="466"/>
      <c r="AG1981" s="174"/>
      <c r="AH1981" s="174"/>
      <c r="AI1981" s="174"/>
      <c r="AJ1981" s="174"/>
      <c r="AK1981" s="174"/>
      <c r="AL1981" s="174"/>
      <c r="AM1981" s="174"/>
      <c r="AN1981" s="174"/>
      <c r="AO1981" s="174"/>
      <c r="AP1981" s="174"/>
      <c r="AQ1981" s="174"/>
      <c r="AR1981" s="174"/>
      <c r="AS1981" s="174"/>
      <c r="AT1981" s="415"/>
      <c r="AU1981" s="174"/>
      <c r="AV1981" s="437"/>
      <c r="AW1981" s="523"/>
      <c r="AX1981" s="524"/>
      <c r="AY1981" s="422"/>
      <c r="AZ1981" s="524"/>
      <c r="BA1981" s="524"/>
      <c r="BB1981" s="422"/>
      <c r="BC1981" s="524"/>
      <c r="BD1981" s="523"/>
      <c r="BE1981" s="524"/>
      <c r="BF1981" s="524"/>
      <c r="BG1981" s="426">
        <f t="shared" si="42"/>
        <v>0</v>
      </c>
      <c r="BH1981" s="426">
        <f t="shared" si="43"/>
        <v>0</v>
      </c>
      <c r="BI1981" s="426">
        <f t="shared" si="44"/>
        <v>0</v>
      </c>
      <c r="BJ1981" s="426">
        <f t="shared" si="45"/>
        <v>0</v>
      </c>
      <c r="BK1981" s="425" t="b">
        <f t="shared" si="47"/>
        <v>0</v>
      </c>
    </row>
    <row r="1982" spans="1:63" ht="15.75" customHeight="1">
      <c r="A1982" s="174"/>
      <c r="B1982" s="174"/>
      <c r="C1982" s="174"/>
      <c r="D1982" s="63"/>
      <c r="E1982" s="63"/>
      <c r="F1982" s="174"/>
      <c r="G1982" s="174"/>
      <c r="H1982" s="174"/>
      <c r="I1982" s="174"/>
      <c r="J1982" s="174"/>
      <c r="K1982" s="174"/>
      <c r="L1982" s="174"/>
      <c r="M1982" s="174"/>
      <c r="N1982" s="174"/>
      <c r="O1982" s="63"/>
      <c r="P1982" s="63"/>
      <c r="Q1982" s="174"/>
      <c r="R1982" s="63"/>
      <c r="S1982" s="174"/>
      <c r="T1982" s="174"/>
      <c r="U1982" s="174"/>
      <c r="V1982" s="63"/>
      <c r="W1982" s="174"/>
      <c r="X1982" s="174"/>
      <c r="Y1982" s="429"/>
      <c r="Z1982" s="63"/>
      <c r="AA1982" s="63"/>
      <c r="AB1982" s="63"/>
      <c r="AC1982" s="63"/>
      <c r="AD1982" s="174"/>
      <c r="AE1982" s="174"/>
      <c r="AF1982" s="466"/>
      <c r="AG1982" s="174"/>
      <c r="AH1982" s="174"/>
      <c r="AI1982" s="174"/>
      <c r="AJ1982" s="174"/>
      <c r="AK1982" s="174"/>
      <c r="AL1982" s="174"/>
      <c r="AM1982" s="174"/>
      <c r="AN1982" s="174"/>
      <c r="AO1982" s="174"/>
      <c r="AP1982" s="174"/>
      <c r="AQ1982" s="174"/>
      <c r="AR1982" s="174"/>
      <c r="AS1982" s="174"/>
      <c r="AT1982" s="415"/>
      <c r="AU1982" s="174"/>
      <c r="AV1982" s="437"/>
      <c r="AW1982" s="523"/>
      <c r="AX1982" s="524"/>
      <c r="AY1982" s="422"/>
      <c r="AZ1982" s="524"/>
      <c r="BA1982" s="524"/>
      <c r="BB1982" s="422"/>
      <c r="BC1982" s="524"/>
      <c r="BD1982" s="523"/>
      <c r="BE1982" s="524"/>
      <c r="BF1982" s="524"/>
      <c r="BG1982" s="426">
        <f t="shared" si="42"/>
        <v>0</v>
      </c>
      <c r="BH1982" s="426">
        <f t="shared" si="43"/>
        <v>0</v>
      </c>
      <c r="BI1982" s="426">
        <f t="shared" si="44"/>
        <v>0</v>
      </c>
      <c r="BJ1982" s="426">
        <f t="shared" si="45"/>
        <v>0</v>
      </c>
      <c r="BK1982" s="425" t="b">
        <f t="shared" si="47"/>
        <v>0</v>
      </c>
    </row>
    <row r="1983" spans="1:63" ht="15.75" customHeight="1">
      <c r="A1983" s="174"/>
      <c r="B1983" s="174"/>
      <c r="C1983" s="174"/>
      <c r="D1983" s="63"/>
      <c r="E1983" s="63"/>
      <c r="F1983" s="174"/>
      <c r="G1983" s="174"/>
      <c r="H1983" s="174"/>
      <c r="I1983" s="174"/>
      <c r="J1983" s="174"/>
      <c r="K1983" s="174"/>
      <c r="L1983" s="174"/>
      <c r="M1983" s="174"/>
      <c r="N1983" s="174"/>
      <c r="O1983" s="63"/>
      <c r="P1983" s="63"/>
      <c r="Q1983" s="174"/>
      <c r="R1983" s="63"/>
      <c r="S1983" s="174"/>
      <c r="T1983" s="174"/>
      <c r="U1983" s="174"/>
      <c r="V1983" s="63"/>
      <c r="W1983" s="174"/>
      <c r="X1983" s="174"/>
      <c r="Y1983" s="429"/>
      <c r="Z1983" s="63"/>
      <c r="AA1983" s="63"/>
      <c r="AB1983" s="63"/>
      <c r="AC1983" s="63"/>
      <c r="AD1983" s="174"/>
      <c r="AE1983" s="174"/>
      <c r="AF1983" s="466"/>
      <c r="AG1983" s="174"/>
      <c r="AH1983" s="174"/>
      <c r="AI1983" s="174"/>
      <c r="AJ1983" s="174"/>
      <c r="AK1983" s="174"/>
      <c r="AL1983" s="174"/>
      <c r="AM1983" s="174"/>
      <c r="AN1983" s="174"/>
      <c r="AO1983" s="174"/>
      <c r="AP1983" s="174"/>
      <c r="AQ1983" s="174"/>
      <c r="AR1983" s="174"/>
      <c r="AS1983" s="174"/>
      <c r="AT1983" s="415"/>
      <c r="AU1983" s="174"/>
      <c r="AV1983" s="437"/>
      <c r="AW1983" s="523"/>
      <c r="AX1983" s="524"/>
      <c r="AY1983" s="422"/>
      <c r="AZ1983" s="524"/>
      <c r="BA1983" s="524"/>
      <c r="BB1983" s="422"/>
      <c r="BC1983" s="524"/>
      <c r="BD1983" s="523"/>
      <c r="BE1983" s="524"/>
      <c r="BF1983" s="524"/>
      <c r="BG1983" s="426">
        <f t="shared" si="42"/>
        <v>0</v>
      </c>
      <c r="BH1983" s="426">
        <f t="shared" si="43"/>
        <v>0</v>
      </c>
      <c r="BI1983" s="426">
        <f t="shared" si="44"/>
        <v>0</v>
      </c>
      <c r="BJ1983" s="426">
        <f t="shared" si="45"/>
        <v>0</v>
      </c>
      <c r="BK1983" s="425" t="b">
        <f t="shared" si="47"/>
        <v>0</v>
      </c>
    </row>
    <row r="1984" spans="1:63" ht="15.75" customHeight="1">
      <c r="A1984" s="174"/>
      <c r="B1984" s="174"/>
      <c r="C1984" s="174"/>
      <c r="D1984" s="63"/>
      <c r="E1984" s="63"/>
      <c r="F1984" s="174"/>
      <c r="G1984" s="174"/>
      <c r="H1984" s="174"/>
      <c r="I1984" s="174"/>
      <c r="J1984" s="174"/>
      <c r="K1984" s="174"/>
      <c r="L1984" s="174"/>
      <c r="M1984" s="174"/>
      <c r="N1984" s="174"/>
      <c r="O1984" s="63"/>
      <c r="P1984" s="63"/>
      <c r="Q1984" s="174"/>
      <c r="R1984" s="63"/>
      <c r="S1984" s="174"/>
      <c r="T1984" s="174"/>
      <c r="U1984" s="174"/>
      <c r="V1984" s="63"/>
      <c r="W1984" s="174"/>
      <c r="X1984" s="174"/>
      <c r="Y1984" s="429"/>
      <c r="Z1984" s="63"/>
      <c r="AA1984" s="63"/>
      <c r="AB1984" s="63"/>
      <c r="AC1984" s="63"/>
      <c r="AD1984" s="174"/>
      <c r="AE1984" s="174"/>
      <c r="AF1984" s="466"/>
      <c r="AG1984" s="174"/>
      <c r="AH1984" s="174"/>
      <c r="AI1984" s="174"/>
      <c r="AJ1984" s="174"/>
      <c r="AK1984" s="174"/>
      <c r="AL1984" s="174"/>
      <c r="AM1984" s="174"/>
      <c r="AN1984" s="174"/>
      <c r="AO1984" s="174"/>
      <c r="AP1984" s="174"/>
      <c r="AQ1984" s="174"/>
      <c r="AR1984" s="174"/>
      <c r="AS1984" s="174"/>
      <c r="AT1984" s="415"/>
      <c r="AU1984" s="174"/>
      <c r="AV1984" s="437"/>
      <c r="AW1984" s="523"/>
      <c r="AX1984" s="524"/>
      <c r="AY1984" s="422"/>
      <c r="AZ1984" s="524"/>
      <c r="BA1984" s="524"/>
      <c r="BB1984" s="422"/>
      <c r="BC1984" s="524"/>
      <c r="BD1984" s="523"/>
      <c r="BE1984" s="524"/>
      <c r="BF1984" s="524"/>
      <c r="BG1984" s="426">
        <f t="shared" si="42"/>
        <v>0</v>
      </c>
      <c r="BH1984" s="426">
        <f t="shared" si="43"/>
        <v>0</v>
      </c>
      <c r="BI1984" s="426">
        <f t="shared" si="44"/>
        <v>0</v>
      </c>
      <c r="BJ1984" s="426">
        <f t="shared" si="45"/>
        <v>0</v>
      </c>
      <c r="BK1984" s="425" t="b">
        <f t="shared" si="47"/>
        <v>0</v>
      </c>
    </row>
    <row r="1985" spans="1:63" ht="15.75" customHeight="1">
      <c r="A1985" s="174"/>
      <c r="B1985" s="174"/>
      <c r="C1985" s="174"/>
      <c r="D1985" s="63"/>
      <c r="E1985" s="63"/>
      <c r="F1985" s="174"/>
      <c r="G1985" s="174"/>
      <c r="H1985" s="174"/>
      <c r="I1985" s="174"/>
      <c r="J1985" s="174"/>
      <c r="K1985" s="174"/>
      <c r="L1985" s="174"/>
      <c r="M1985" s="174"/>
      <c r="N1985" s="174"/>
      <c r="O1985" s="63"/>
      <c r="P1985" s="63"/>
      <c r="Q1985" s="174"/>
      <c r="R1985" s="63"/>
      <c r="S1985" s="174"/>
      <c r="T1985" s="174"/>
      <c r="U1985" s="174"/>
      <c r="V1985" s="63"/>
      <c r="W1985" s="174"/>
      <c r="X1985" s="174"/>
      <c r="Y1985" s="429"/>
      <c r="Z1985" s="63"/>
      <c r="AA1985" s="63"/>
      <c r="AB1985" s="63"/>
      <c r="AC1985" s="63"/>
      <c r="AD1985" s="174"/>
      <c r="AE1985" s="174"/>
      <c r="AF1985" s="466"/>
      <c r="AG1985" s="174"/>
      <c r="AH1985" s="174"/>
      <c r="AI1985" s="174"/>
      <c r="AJ1985" s="174"/>
      <c r="AK1985" s="174"/>
      <c r="AL1985" s="174"/>
      <c r="AM1985" s="174"/>
      <c r="AN1985" s="174"/>
      <c r="AO1985" s="174"/>
      <c r="AP1985" s="174"/>
      <c r="AQ1985" s="174"/>
      <c r="AR1985" s="174"/>
      <c r="AS1985" s="174"/>
      <c r="AT1985" s="415"/>
      <c r="AU1985" s="174"/>
      <c r="AV1985" s="437"/>
      <c r="AW1985" s="523"/>
      <c r="AX1985" s="524"/>
      <c r="AY1985" s="422"/>
      <c r="AZ1985" s="524"/>
      <c r="BA1985" s="524"/>
      <c r="BB1985" s="422"/>
      <c r="BC1985" s="524"/>
      <c r="BD1985" s="523"/>
      <c r="BE1985" s="524"/>
      <c r="BF1985" s="524"/>
      <c r="BG1985" s="426">
        <f t="shared" si="42"/>
        <v>0</v>
      </c>
      <c r="BH1985" s="426">
        <f t="shared" si="43"/>
        <v>0</v>
      </c>
      <c r="BI1985" s="426">
        <f t="shared" si="44"/>
        <v>0</v>
      </c>
      <c r="BJ1985" s="426">
        <f t="shared" si="45"/>
        <v>0</v>
      </c>
      <c r="BK1985" s="425" t="b">
        <f t="shared" si="47"/>
        <v>0</v>
      </c>
    </row>
    <row r="1986" spans="1:63" ht="15.75" customHeight="1">
      <c r="A1986" s="174"/>
      <c r="B1986" s="174"/>
      <c r="C1986" s="174"/>
      <c r="D1986" s="63"/>
      <c r="E1986" s="63"/>
      <c r="F1986" s="174"/>
      <c r="G1986" s="174"/>
      <c r="H1986" s="174"/>
      <c r="I1986" s="174"/>
      <c r="J1986" s="174"/>
      <c r="K1986" s="174"/>
      <c r="L1986" s="174"/>
      <c r="M1986" s="174"/>
      <c r="N1986" s="174"/>
      <c r="O1986" s="63"/>
      <c r="P1986" s="63"/>
      <c r="Q1986" s="174"/>
      <c r="R1986" s="63"/>
      <c r="S1986" s="174"/>
      <c r="T1986" s="174"/>
      <c r="U1986" s="174"/>
      <c r="V1986" s="63"/>
      <c r="W1986" s="174"/>
      <c r="X1986" s="174"/>
      <c r="Y1986" s="429"/>
      <c r="Z1986" s="63"/>
      <c r="AA1986" s="63"/>
      <c r="AB1986" s="63"/>
      <c r="AC1986" s="63"/>
      <c r="AD1986" s="174"/>
      <c r="AE1986" s="174"/>
      <c r="AF1986" s="466"/>
      <c r="AG1986" s="174"/>
      <c r="AH1986" s="174"/>
      <c r="AI1986" s="174"/>
      <c r="AJ1986" s="174"/>
      <c r="AK1986" s="174"/>
      <c r="AL1986" s="174"/>
      <c r="AM1986" s="174"/>
      <c r="AN1986" s="174"/>
      <c r="AO1986" s="174"/>
      <c r="AP1986" s="174"/>
      <c r="AQ1986" s="174"/>
      <c r="AR1986" s="174"/>
      <c r="AS1986" s="174"/>
      <c r="AT1986" s="415"/>
      <c r="AU1986" s="174"/>
      <c r="AV1986" s="437"/>
      <c r="AW1986" s="523"/>
      <c r="AX1986" s="524"/>
      <c r="AY1986" s="422"/>
      <c r="AZ1986" s="524"/>
      <c r="BA1986" s="524"/>
      <c r="BB1986" s="422"/>
      <c r="BC1986" s="524"/>
      <c r="BD1986" s="523"/>
      <c r="BE1986" s="524"/>
      <c r="BF1986" s="524"/>
      <c r="BG1986" s="426">
        <f t="shared" si="42"/>
        <v>0</v>
      </c>
      <c r="BH1986" s="426">
        <f t="shared" si="43"/>
        <v>0</v>
      </c>
      <c r="BI1986" s="426">
        <f t="shared" si="44"/>
        <v>0</v>
      </c>
      <c r="BJ1986" s="426">
        <f t="shared" si="45"/>
        <v>0</v>
      </c>
      <c r="BK1986" s="425" t="b">
        <f t="shared" si="47"/>
        <v>0</v>
      </c>
    </row>
    <row r="1987" spans="1:63" ht="15.75" customHeight="1">
      <c r="A1987" s="586"/>
      <c r="B1987" s="586"/>
      <c r="C1987" s="586"/>
      <c r="D1987" s="559"/>
      <c r="E1987" s="559"/>
      <c r="F1987" s="586"/>
      <c r="G1987" s="586"/>
      <c r="H1987" s="586"/>
      <c r="I1987" s="586"/>
      <c r="J1987" s="586"/>
      <c r="K1987" s="586"/>
      <c r="L1987" s="586"/>
      <c r="M1987" s="586"/>
      <c r="N1987" s="586"/>
      <c r="O1987" s="559"/>
      <c r="P1987" s="559"/>
      <c r="Q1987" s="586"/>
      <c r="R1987" s="559"/>
      <c r="S1987" s="586"/>
      <c r="T1987" s="586"/>
      <c r="U1987" s="586"/>
      <c r="V1987" s="559"/>
      <c r="W1987" s="586"/>
      <c r="X1987" s="586"/>
      <c r="Y1987" s="647"/>
      <c r="Z1987" s="559"/>
      <c r="AA1987" s="559"/>
      <c r="AB1987" s="559"/>
      <c r="AC1987" s="559"/>
      <c r="AD1987" s="586"/>
      <c r="AE1987" s="586"/>
      <c r="AF1987" s="648"/>
      <c r="AG1987" s="586"/>
      <c r="AH1987" s="586"/>
      <c r="AI1987" s="586"/>
      <c r="AJ1987" s="586"/>
      <c r="AK1987" s="586"/>
      <c r="AL1987" s="586"/>
      <c r="AM1987" s="586"/>
      <c r="AN1987" s="586"/>
      <c r="AO1987" s="586"/>
      <c r="AP1987" s="586"/>
      <c r="AQ1987" s="586"/>
      <c r="AR1987" s="586"/>
      <c r="AS1987" s="586"/>
      <c r="AT1987" s="649"/>
      <c r="AU1987" s="586"/>
      <c r="AV1987" s="586"/>
      <c r="AW1987" s="523"/>
      <c r="AX1987" s="524"/>
      <c r="AY1987" s="524"/>
      <c r="AZ1987" s="524"/>
      <c r="BA1987" s="524"/>
      <c r="BB1987" s="524"/>
      <c r="BC1987" s="524"/>
      <c r="BD1987" s="523"/>
      <c r="BE1987" s="524">
        <f>SUBTOTAL(9,BE4:BE1986)</f>
        <v>193</v>
      </c>
      <c r="BF1987" s="524"/>
      <c r="BG1987" s="524">
        <f t="shared" ref="BG1987:BJ1987" si="48">SUBTOTAL(9,BG4:BG1986)</f>
        <v>10</v>
      </c>
      <c r="BH1987" s="524">
        <f t="shared" si="48"/>
        <v>49</v>
      </c>
      <c r="BI1987" s="524">
        <f t="shared" si="48"/>
        <v>0</v>
      </c>
      <c r="BJ1987" s="524">
        <f t="shared" si="48"/>
        <v>59</v>
      </c>
      <c r="BK1987" s="524"/>
    </row>
  </sheetData>
  <customSheetViews>
    <customSheetView guid="{B162ED80-D506-40FA-8F68-7FECD0E74C9B}" filter="1" showAutoFilter="1">
      <pageMargins left="0.7" right="0.7" top="0.75" bottom="0.75" header="0.3" footer="0.3"/>
      <autoFilter ref="A3:BK1987" xr:uid="{D8D3F3C3-A358-4E0F-AA2E-059E78CA19E7}">
        <filterColumn colId="46">
          <filters>
            <filter val="Reissuance"/>
            <filter val="Migrated"/>
          </filters>
        </filterColumn>
      </autoFilter>
    </customSheetView>
    <customSheetView guid="{F6E27BA8-7CF2-4514-839D-73051622D0BA}" filter="1" showAutoFilter="1">
      <pageMargins left="0.7" right="0.7" top="0.75" bottom="0.75" header="0.3" footer="0.3"/>
      <autoFilter ref="A3:BK1987" xr:uid="{91B9424B-EB42-4AF7-91BF-8A6C653EA47D}"/>
    </customSheetView>
    <customSheetView guid="{DB26DF6E-B046-45E4-8902-F737E76E5360}" filter="1" showAutoFilter="1">
      <pageMargins left="0.7" right="0.7" top="0.75" bottom="0.75" header="0.3" footer="0.3"/>
      <autoFilter ref="A3:BK810" xr:uid="{C89F6A19-62E2-4782-A95B-DF63996FE4B6}"/>
    </customSheetView>
    <customSheetView guid="{6C2E21B2-91CF-404F-9091-75E51956AA8B}" filter="1" showAutoFilter="1">
      <pageMargins left="0.7" right="0.7" top="0.75" bottom="0.75" header="0.3" footer="0.3"/>
      <autoFilter ref="A3:BK810" xr:uid="{C2C188C9-D018-4C91-961A-61C0426CF7A0}">
        <filterColumn colId="6">
          <filters>
            <filter val="3A Prime Hospitality Training and Assessment Center Inc."/>
            <filter val="ABQ International Health Caregiver Program &amp; Consultancy, Inc."/>
            <filter val="Academy of Eskrima Martial Arts, Inc."/>
            <filter val="Access in Career Advancement for Professionalism Tech Inc."/>
            <filter val="AC-DC Training and Assessment Center, Inc."/>
            <filter val="AHGS Center for International Languages Inc."/>
            <filter val="ALU-TUCP Workers Training Center Foundation Inc."/>
            <filter val="American International Culinary &amp; Hospitality Institute"/>
            <filter val="Amlo Bros. Training and Education Cop."/>
            <filter val="Armson Polytechnic Institute Inc."/>
            <filter val="Armson Polytechnic Institute Inc. Integrated-Diversified Farm"/>
            <filter val="Asian College of Technology International Educational Foundation, Inc."/>
            <filter val="Avant Teach International Corp."/>
            <filter val="B.I.G. Development Training &amp; Assessment Center, Inc."/>
            <filter val="Balamban Community Trng. Center"/>
            <filter val="Balamban Extensive Skills and Technology Inc."/>
            <filter val="Bantayan Education and Skills Training Center, Inc."/>
            <filter val="Benedicto College, Inc"/>
            <filter val="Bering Institute of Skills Training and Assessment Center Inc."/>
            <filter val="Best Inc. Integrated-Diversified Farm"/>
            <filter val="Best of Cebu English Academy"/>
            <filter val="BMC College Inc."/>
            <filter val="BMC Training Center for Welding &amp; Fabrication, Inc."/>
            <filter val="Bogo Livelihood and Technical Skills Training Center (Bogo Lites Center"/>
            <filter val="Brighture, Inc."/>
            <filter val="Britech College, Inc."/>
            <filter val="Buglas Institute of Butchering and Slaughtering Corporation"/>
            <filter val="C2 UBEC ENGLISH ACADEMY INC."/>
            <filter val="Café-Gonzales Security Training Academy Inc."/>
            <filter val="Carcar Community Skills Training &amp; Assessment Center"/>
            <filter val="Cebu American English Academy Corporation"/>
            <filter val="Cebu Asian Gateway School Inc."/>
            <filter val="Cebu Blue Ocean Academy Inc."/>
            <filter val="CEBU BUSINESS-ENGLISH ACADEMY INC. Doing business as CEBU BUSINESS-ENGLISH ACADEMY"/>
            <filter val="Cebu Call Center Academy"/>
            <filter val="Cebu Call Center Academy Inc."/>
            <filter val="Cebu Eigo Club Inc."/>
            <filter val="Cebu English Global Academy, Inc."/>
            <filter val="Cebu English Language Learning Academy, Inc."/>
            <filter val="Cebu ESL &amp; Travel Inc."/>
            <filter val="Cebu Globalization ESL Center Incorporated"/>
            <filter val="Cebu Inter Knowledge Journey Academy Cebu International Junior"/>
            <filter val="Cebu International Academy Inc."/>
            <filter val="Cebu Mary Immaculate College, Inc."/>
            <filter val="Cebu Math &amp; English Study Center Corp."/>
            <filter val="Cebu Pelis Institute"/>
            <filter val="Cebu Science of Welding &amp; Skills Technology, Inc. - Main Campus"/>
            <filter val="Cebu Southwest Technical College, Inc."/>
            <filter val="Cebu Technical Vocational Training and Assessment Academy Inc."/>
            <filter val="Cebu Technological University - Danao Campus"/>
            <filter val="Cella English Academy Inc. (Formerly: LKK Union English Corp.)"/>
            <filter val="Center for Healthcare Professions Cebu, Inc."/>
            <filter val="Center for Healthcare Professions, Inc. - Mandaue"/>
            <filter val="Center for Industrial Technology &amp; Enterprise (CITE) Technical Institute, Inc."/>
            <filter val="Center for Premier Int'l. Language Studies Inc."/>
            <filter val="Centre for International English Language Learning and Teacher Training Inc."/>
            <filter val="CJC GLOBAL EDUCATION INC."/>
            <filter val="Clas Training and Assessment Corp."/>
            <filter val="CNL Global Access Corp."/>
            <filter val="Colegio De San Antonio De Padua, Inc."/>
            <filter val="College of Technological Sciences-Cebu, Inc."/>
            <filter val="Cortes Technological Institute Incorporated"/>
            <filter val="Curious World Academy Inc."/>
            <filter val="Dalaguete Skills Training and Resource (STAR) Center"/>
            <filter val="DEIP Skills Development Corp"/>
            <filter val="Divine Life Institute of Cebu, Inc."/>
            <filter val="DMS Global Training Center Inc."/>
            <filter val="Don Bosco Boys Home, Inc."/>
            <filter val="Don Bosco Technical College-Cebu, Inc."/>
            <filter val="Don Bosco Technical Vocational Education and Training Center-Balamban, Inc."/>
            <filter val="Don Bosco Technical Vocational Education and Training Center-Pasil, Inc."/>
            <filter val="ECC School of Global Communication Inc."/>
            <filter val="EILSI – English International Language School Inc."/>
            <filter val="ELE Technical Training &amp; Assessment Center Corp."/>
            <filter val="Emergency Rescue Unit Foundation Phil. Inc."/>
            <filter val="E-mo Language Studies Corporation"/>
            <filter val="English Fella Educational Corporation"/>
            <filter val="ESLFLEX.COM, INC."/>
            <filter val="Ethics to Help Others Succeed (E-T-H-O-S) Corp."/>
            <filter val="Excelup Training and Assessment Center Incorporated"/>
            <filter val="EXECUTIVE VILLAGE TUTORIAL OF ENGLISH CORP. Doing business under the name and style of “EV Academy”"/>
            <filter val="Executive Village Tutorial of Fluent English Corporation Inc."/>
            <filter val="Fil-Canadian Training and Development Center for Caregivers, Inc."/>
            <filter val="Filipino Support Organization, Inc. Operating under the name TIS Japanese Language Training Center"/>
            <filter val="Film &amp; Creative Media Arts International Academy Inc."/>
            <filter val="First Class Innoventure Inc."/>
            <filter val="Firstwellness Education Inc. Doing Business under the name and Style of Wellness Fantasy"/>
            <filter val="Forever Freedom English Language Inc."/>
            <filter val="Forward Creation, Inc."/>
            <filter val="Foundation for Advancement of Skills &amp; Technology (FAST), Inc."/>
            <filter val="G2O Family Corporation"/>
            <filter val="Gentle Family Home Training Center Inc."/>
            <filter val="Global Power Skills Development Center Inc."/>
            <filter val="Gogaku Learning Center Inc., Doing Business Under the name/s and style/s of Ben Language Center"/>
            <filter val="Golden Resource Academy for Career Enhancement Inc."/>
            <filter val="Harvest Christian School International of Cebu, Inc."/>
            <filter val="I.Breeze International Language Center Inc."/>
            <filter val="Idea English SVCS Inc."/>
            <filter val="Immaculate Conception School of Technology of Ozamiz City, Inc."/>
            <filter val="Industrial Education Learning Center and Technologies, Inc."/>
            <filter val="ING Human Resources and Development Corporation Doing business under Ladder to English Language School (LTEL School)"/>
            <filter val="Intellisense Itstitute Of Technology, INC."/>
            <filter val="Interactive Cebu ESL Inc."/>
            <filter val="International Culinary Arts Academy Cebu, Inc."/>
            <filter val="International School for Culinary Arts and Hotel Management Cebu Inc."/>
            <filter val="International Skills Republic Academy, Inc."/>
            <filter val="Japa-Lingo Training Center Inc."/>
            <filter val="Japan Scholars Assistance Foundation, Inc."/>
            <filter val="Japanese Language Proficiency Tutorial Center, Inc."/>
            <filter val="Joinus English Language Academe, Inc."/>
            <filter val="JS English Learning Academy Inc."/>
            <filter val="Kapunungan Alang Sa Kauswagan Sa Kasadpan – Sugbu, Inc."/>
            <filter val="KLN Skills &amp; Management Training and Assessment Center Inc."/>
            <filter val="KM100 Skills and Training Center Inc."/>
            <filter val="La Purisima Concepcion Skills Training and Assessment Center Inc."/>
            <filter val="Lamac Multipurpose Cooperative"/>
            <filter val="Lamac Multipurpose Integrated Farm School, Lamac Pinamungajan"/>
            <filter val="Lancer Security Training Center for Guards"/>
            <filter val="Lapulapu-Cebu International College Inc."/>
            <filter val="Life Skills Academy and Assessment Center Inc."/>
            <filter val="Liloan CIJ Education, Inc."/>
            <filter val="Mactan Eagle Language Center, Inc. doing business under the name and style of Yale English School-Eagle"/>
            <filter val="Madridejos Community College"/>
            <filter val="MAEKYUNG International Campus (MKIC), Inc. Doing Business Under the Trade Name Cebu IMS"/>
            <filter val="Magokoro Komete Inc."/>
            <filter val="Magsaysay Center for Hospitality and Culinary Arts, Inc."/>
            <filter val="Mandaue Institute of Developing Skills Inc."/>
            <filter val="Maribago Skills Development Training and Assessment Center, Inc."/>
            <filter val="Mary Our Help Technical Institute for Women (Cebu), Inc."/>
            <filter val="Merise Philippines Inc. Doing Business under the name of “Merise English Academy”"/>
            <filter val="Metrologyx Training &amp; Assessment Center Inc."/>
            <filter val="Metrologyx Training and Assessment Center Inc. Doing Business under the name/s and style/s of Metrologyx Institute of Technology (MIT)"/>
            <filter val="MGB Skills Development and Assessment Center Inc."/>
            <filter val="MICS Culinary Training Services Incorporated"/>
            <filter val="Mindworld Skills Development and Training Corporation Doing Business Under Mindworld"/>
            <filter val="Mirfeel ESL Center and VVIP Kids Incorporated"/>
            <filter val="N Blessing Farm Integrated-Diversified Farm"/>
            <filter val="NED Expertise Training and Assessment Center Corp"/>
            <filter val="Nexseed Inc."/>
            <filter val="OMGE Global Language Academy Inc."/>
            <filter val="Pestales Agriculture Cooperative Integrated-Diversified Farm"/>
            <filter val="Philippine Dental Assisting Training School, Inc."/>
            <filter val="Philippine Technical and Allied Courses Inc."/>
            <filter val="Philippine Welding Research and Development Society Training and Testing Center Inc."/>
            <filter val="Pilaedu Corporation"/>
            <filter val="Premier Education Center for Language Inc."/>
            <filter val="Primetech Skills Institute Inc."/>
            <filter val="Professional Academy of the Philippines Inc."/>
            <filter val="R  &amp; K Watanabe Skills Training Institute Inc."/>
            <filter val="R7 Private Security Training Center, Inc."/>
            <filter val="Racdaes Japanese Language Training Center, Inc."/>
            <filter val="Regent Pacific College, Inc."/>
            <filter val="Regional Training Center - Cebu"/>
            <filter val="Regional Training Center VII"/>
            <filter val="Reignite Philippines Inc."/>
            <filter val="Rise Cebu Campus Language Training Center Inc. (Formerly: Rise Cebu Campus Language Center Inc.)"/>
            <filter val="Rizwoods Colleges, Inc."/>
            <filter val="Rose International Institute of Beauty Inc. (Doing Business under the Tradename of Rose Institute of Cosmetology and Pharmacy)"/>
            <filter val="Rose Marie T. Lim School of Cake Decorating, Culinary, Baking &amp; Pastry Arts, Inc."/>
            <filter val="Rosemont Hills Montessori College, Inc. (Formerly: Rosemont Hills Montessori Academy Corporation)"/>
            <filter val="Saint James Academy of Skills Technology, Inc."/>
            <filter val="Saint Peter Academy of Alegria Foundation Inc."/>
            <filter val="Salazar Colleges of Science and Institute of Technology, Inc."/>
            <filter val="San Francisco College of Technology and Design, Inc."/>
            <filter val="Satisfaction of Students and Teachers Academy Incorporated"/>
            <filter val="School of Knowledge for Industrial Labor, Leadership, and Service Inc."/>
            <filter val="Segawa Fil-Jap Language Culture &amp; Ethics Training Center, Inc."/>
            <filter val="Seiha Global Academy Inc."/>
            <filter val="SICES Institute of Healtcare And Vocational Studies Inc."/>
            <filter val="Sisters of Mary Technical Education Institute, Cebu, Inc."/>
            <filter val="SME-AG GLOBAL EDUCAITON INC."/>
            <filter val="SME-AG Global Education Inc."/>
            <filter val="SOP Education Center Inc."/>
            <filter val="South Speak English Institute, Inc."/>
            <filter val="St. Cecilia’s College - Cebu, Inc."/>
            <filter val="St. Eufemia Skills Academy Inc."/>
            <filter val="St. Louise De Marillac College of Bogo, Cebu Inc."/>
            <filter val="St. Paul College Foundation, Inc. - Cebu City"/>
            <filter val="St. Peregrine Institute, Inc."/>
            <filter val="St. Raphael Driving and Technical School Inc."/>
            <filter val="Star Gate Global Education, Inc."/>
            <filter val="Sto. Niño Skills Development and Assessment Center Inc."/>
            <filter val="Sung Kyun Kwan International Language Center"/>
            <filter val="Tabogon Technical Skills Development Center"/>
            <filter val="Taka Hari Cebu Corp."/>
            <filter val="Talisay City Livelihood Training and Assessment Center"/>
            <filter val="Talisay City Livelihood Training Center"/>
            <filter val="Talisay Livelihood Training and Assessment Center"/>
            <filter val="Team AK English Inc."/>
            <filter val="Technical Training Center of South Cebu, Inc."/>
            <filter val="Technical Vocational Center of Cebu, Inc."/>
            <filter val="TESDA Technology Institute - RTC VII"/>
            <filter val="TESOL Cebu Learning Academy Inc."/>
            <filter val="TESOL International English Training Center, Inc."/>
            <filter val="The New Genius English Academy Corp."/>
            <filter val="Three H Redwood Academy, Inc. (Formerly: Three H Childhood Academy, Inc.) (Formerly: Three H Learning and Tutorial Center, Inc.)"/>
            <filter val="TMJ Technology Skills Training Institute and Assessment Center"/>
            <filter val="TMJ Technology Skills Training Institute and Assessment Center, Inc."/>
            <filter val="Training Institute for Marine Oil and Gas (TIMOG) Inc."/>
            <filter val="UHA Caregiver Training - Zani Viv Corporation"/>
            <filter val="Universe English School Cebu Inc."/>
            <filter val="University of Cebu - Lapulapu and Mandaue Inc."/>
            <filter val="University of Cebu Banilad, Inc."/>
            <filter val="University of Cebu, Inc. - Main"/>
            <filter val="University of Cebu-Maritime Education &amp; Training Center"/>
            <filter val="University of San Carlos"/>
            <filter val="University of San Jose-Recoletos Inc."/>
            <filter val="University of San Jose-Recoletos, Balamban, Inc."/>
            <filter val="University of Southern Philippines Foundation, Inc."/>
            <filter val="University of the Visayas-Main"/>
            <filter val="Unoth Corporation"/>
            <filter val="Visayan Institute of Technology Agribusiness and Livelihood Skills Inc."/>
            <filter val="Vision Ivy Education International Inc."/>
            <filter val="WCU Development and Training Center Inc."/>
            <filter val="West Cebu Foundation, Inc."/>
            <filter val="Winning English Alternative School Inc."/>
            <filter val="Wonderful English for Outstanding Students"/>
            <filter val="ZEO and ZOE Training and Assessment Center Inc."/>
            <filter val="Zett A English Academy, Inc."/>
            <filter val="Zoie Skills Training and Assessment Center, Inc."/>
          </filters>
        </filterColumn>
        <filterColumn colId="15">
          <filters>
            <filter val="TESDA Technology Institution"/>
          </filters>
        </filterColumn>
      </autoFilter>
    </customSheetView>
    <customSheetView guid="{6859D6BF-B2DD-444A-A995-93A2809C26AF}" filter="1" showAutoFilter="1">
      <pageMargins left="0.7" right="0.7" top="0.75" bottom="0.75" header="0.3" footer="0.3"/>
      <autoFilter ref="A3:BK1987" xr:uid="{A4C66136-8B5A-4223-9669-B5BF62CFC23D}">
        <filterColumn colId="15">
          <filters>
            <filter val="Farm School"/>
          </filters>
        </filterColumn>
        <filterColumn colId="56">
          <filters>
            <filter val="1"/>
            <filter val="193"/>
          </filters>
        </filterColumn>
      </autoFilter>
    </customSheetView>
    <customSheetView guid="{E48E0E31-1B22-45AB-B24C-4C9CC0DEA760}" filter="1" showAutoFilter="1">
      <pageMargins left="0.7" right="0.7" top="0.75" bottom="0.75" header="0.3" footer="0.3"/>
      <autoFilter ref="A3:BK1987" xr:uid="{3FFB8746-8B7B-44DF-8349-8FDE60EEE1F6}"/>
    </customSheetView>
    <customSheetView guid="{E8FCF137-650C-4C23-A37F-A25DEDEB0D50}" filter="1" showAutoFilter="1">
      <pageMargins left="0.7" right="0.7" top="0.75" bottom="0.75" header="0.3" footer="0.3"/>
      <autoFilter ref="A3:BK1987" xr:uid="{37A7B046-DAF8-48E4-B670-1BDE41CD62AC}">
        <filterColumn colId="46">
          <filters blank="1">
            <filter val="Additional Program"/>
            <filter val="Correction"/>
            <filter val="Migrated"/>
            <filter val="New TVI &amp; Program"/>
            <filter val="Reissuance"/>
          </filters>
        </filterColumn>
      </autoFilter>
    </customSheetView>
  </customSheetViews>
  <dataValidations count="15">
    <dataValidation type="list" allowBlank="1" showErrorMessage="1" sqref="Q4:Q1987" xr:uid="{00000000-0002-0000-0D00-000000000000}">
      <formula1>"WTR,NTR,Bundled Program,CoC"</formula1>
    </dataValidation>
    <dataValidation type="list" allowBlank="1" showErrorMessage="1" sqref="AS4:AS1987" xr:uid="{00000000-0002-0000-0D00-000002000000}">
      <formula1>"2024,2023"</formula1>
    </dataValidation>
    <dataValidation type="list" allowBlank="1" showErrorMessage="1" sqref="P4:P1987" xr:uid="{00000000-0002-0000-0D00-000003000000}">
      <formula1>"TVI,HEI,NGO,LUC,NGA,SUC,LGU,Farm School,TESDA Technology Institution"</formula1>
    </dataValidation>
    <dataValidation type="list" allowBlank="1" showErrorMessage="1" sqref="V4:V1987" xr:uid="{00000000-0002-0000-0D00-000005000000}">
      <formula1>"NC I,NC II,NC III,NC IV,Level I,Level II,N/A"</formula1>
    </dataValidation>
    <dataValidation type="list" allowBlank="1" showErrorMessage="1" sqref="AP4:AP1987" xr:uid="{00000000-0002-0000-0D00-000006000000}">
      <formula1>"Migration to Updated TR,Migration from NTR to WTR"</formula1>
    </dataValidation>
    <dataValidation type="list" allowBlank="1" showErrorMessage="1" sqref="AY4:AY1986 BB4:BB1986" xr:uid="{00000000-0002-0000-0D00-000007000000}">
      <formula1>"C,NC,CLOSED"</formula1>
    </dataValidation>
    <dataValidation type="custom" allowBlank="1" showDropDown="1" showInputMessage="1" showErrorMessage="1" prompt="Enter a valid date (MM/DD/YYYY)" sqref="AT4:AT1987" xr:uid="{00000000-0002-0000-0D00-000009000000}">
      <formula1>OR(NOT(ISERROR(DATEVALUE(AT4))), AND(ISNUMBER(AT4), LEFT(CELL("format", AT4))="D"))</formula1>
    </dataValidation>
    <dataValidation type="list" allowBlank="1" showErrorMessage="1" sqref="E4:E1987" xr:uid="{00000000-0002-0000-0D00-00000A000000}">
      <formula1>"1st,2nd,3rd,4th,5th,Component,HUC"</formula1>
    </dataValidation>
    <dataValidation type="list" allowBlank="1" showErrorMessage="1" sqref="O4:O1987" xr:uid="{00000000-0002-0000-0D00-00000B000000}">
      <formula1>"Private,Public"</formula1>
    </dataValidation>
    <dataValidation type="custom" allowBlank="1" showDropDown="1" showInputMessage="1" showErrorMessage="1" prompt="Enter a valid date (mm/dd/yyy)" sqref="BF5:BF9 BF13:BF14 BF16:BF17 BF22 BF24 BF26 BF28 BF30 BF33:BF37 BF43:BF45 BF47:BF55 BF60:BF64 BF66:BF68 BF71:BF78 BF82:BF85 BF87:BF90 BF92:BF94 BF99:BF100 BF107:BF110 BF113:BF115 BF117 BF125 BF127:BF142 BF144:BF145 BF147:BF149 BF152:BF154 BF159 BF161 Y4:Y164 BF165:BF193 BF198:BF200 BF205:BF212 BF214 BF217 BF221 BF223:BF230 BF232 BF238:BF243 BF253:BF259 BF262:BF264 BF267:BF268 BF272 BF277:BF281 BF283:BF284 BF286:BF288 BF292:BF293 BF296 BF301:BF309 BF311:BF325 BF327:BF329 BF332 BF335:BF338 BF343 BF345:BF347 BF350:BF351 BF370:BF372 BF377 BF385:BF386 BF391:BF395 BF397:BF400 BF405 BF407 BF411:BF413 BF416 BF420:BF422 BF424 BF426:BF427 BF429:BF431 Y166:Y432 BF433:BF440 BF442 Y437:Y446 BF445:BF447 Y448:Y449 BF450 Y451 BF452:BF453 BF459 Y454:Y462 BF463:BF464 Y465 Y467:Y468 BF466:BF469 Y470 BF471 Y472 Y474:Y475 BF473:BF483 BF485:BF493 BF495 BF498:BF500 BF508:BF531 BF535:BF539 Y478:Y545 BF546:BF549 BF552 BF555 BF557:BF565 BF570:BF571 BF579:BF584 BF586:BF588 BF590 BF592 BF594 BF601:BF603 BF608:BF610 BF612:BF616 BF618:BF626 BF629:BF630 BF632 BF637:BF638 BF642:BF646 BF650:BF651 BF655:BF665 BF667:BF668 BF670:BF677 BF680:BF686 BF717:BF718 BF723 Y549:Y732 BF732:BF733 BF735 Y734:Y742 BF756:BF758 BF883:BF884 Y745:Y937 Z938:Z939 Y940:Y1987" xr:uid="{00000000-0002-0000-0D00-00000C000000}">
      <formula1>OR(NOT(ISERROR(DATEVALUE(Y4))), AND(ISNUMBER(Y4), LEFT(CELL("format", Y4))="D"))</formula1>
    </dataValidation>
    <dataValidation type="list" allowBlank="1" showErrorMessage="1" sqref="AB4:AB1987" xr:uid="{00000000-0002-0000-0D00-00000E000000}">
      <formula1>"F2F,BL,DL,Pure Online,Combination,BL/DL,F2F/BL,F2F/DL,F2F/Combination,BL/DL/Combination,ALL"</formula1>
    </dataValidation>
    <dataValidation type="list" allowBlank="1" showErrorMessage="1" sqref="AQ4:AQ1987" xr:uid="{00000000-0002-0000-0D00-00000F000000}">
      <formula1>"PAFSE,RCEF,PAFSE and RCEF"</formula1>
    </dataValidation>
    <dataValidation type="custom" allowBlank="1" showDropDown="1" showInputMessage="1" showErrorMessage="1" prompt="Enter a valid date (mm/dd/yyyy)" sqref="Z4:Z164 Y165:Z165 Z166:Z432 Y433:Z436 Z437:Z446 Y447:Z447 Z448:Z449 Y450:Z450 Z451 Y452:Z453 Z454:Z462 Y463:Z464 Z465 Y466:Z466 Z467:Z468 Y469:Z469 Z470 Y471:Z471 Z472 Y473:Z473 Z474:Z475 Y476:Z477 Z478:Z545 Y546:Z548 Z549:Z732 Y733:Z733 Z734:Z742 Y743:Z744 Z745:Z937 Z940:Z1987 AI4:AI1987 AN4:AO1987" xr:uid="{00000000-0002-0000-0D00-000011000000}">
      <formula1>OR(NOT(ISERROR(DATEVALUE(Y4))), AND(ISNUMBER(Y4), LEFT(CELL("format", Y4))="D"))</formula1>
    </dataValidation>
    <dataValidation type="list" allowBlank="1" showErrorMessage="1" sqref="AC4:AC810" xr:uid="{00000000-0002-0000-0D00-000013000000}">
      <formula1>"Yes,No"</formula1>
    </dataValidation>
    <dataValidation type="list" allowBlank="1" showErrorMessage="1" sqref="AA4:AA1987" xr:uid="{00000000-0002-0000-0D00-000015000000}">
      <formula1>"IBT,EBT,CBT,MCC"</formula1>
    </dataValidation>
  </dataValidations>
  <hyperlinks>
    <hyperlink ref="AV487" r:id="rId1" xr:uid="{00000000-0004-0000-0D00-000000000000}"/>
    <hyperlink ref="N714" r:id="rId2" xr:uid="{00000000-0004-0000-0D00-000001000000}"/>
    <hyperlink ref="N715" r:id="rId3" xr:uid="{00000000-0004-0000-0D00-000002000000}"/>
    <hyperlink ref="N775" r:id="rId4" xr:uid="{00000000-0004-0000-0D00-000003000000}"/>
    <hyperlink ref="N776" r:id="rId5" xr:uid="{00000000-0004-0000-0D00-000004000000}"/>
    <hyperlink ref="N777" r:id="rId6" xr:uid="{00000000-0004-0000-0D00-000005000000}"/>
    <hyperlink ref="N916" r:id="rId7" xr:uid="{00000000-0004-0000-0D00-000006000000}"/>
    <hyperlink ref="N917" r:id="rId8" xr:uid="{00000000-0004-0000-0D00-000007000000}"/>
    <hyperlink ref="N940" r:id="rId9" xr:uid="{00000000-0004-0000-0D00-000008000000}"/>
    <hyperlink ref="N941" r:id="rId10" xr:uid="{00000000-0004-0000-0D00-000009000000}"/>
  </hyperlinks>
  <pageMargins left="0.7" right="0.7" top="0.75" bottom="0.75" header="0.3" footer="0.3"/>
  <extLst>
    <ext xmlns:x14="http://schemas.microsoft.com/office/spreadsheetml/2009/9/main" uri="{CCE6A557-97BC-4b89-ADB6-D9C93CAAB3DF}">
      <x14:dataValidations xmlns:xm="http://schemas.microsoft.com/office/excel/2006/main" count="7">
        <x14:dataValidation type="list" allowBlank="1" showErrorMessage="1" xr:uid="{00000000-0002-0000-0D00-000001000000}">
          <x14:formula1>
            <xm:f>Ref!$H$15:$H$28</xm:f>
          </x14:formula1>
          <xm:sqref>C4:C1987</xm:sqref>
        </x14:dataValidation>
        <x14:dataValidation type="list" allowBlank="1" xr:uid="{00000000-0002-0000-0D00-000004000000}">
          <x14:formula1>
            <xm:f>Ref!$I$467:$I$477</xm:f>
          </x14:formula1>
          <xm:sqref>T4:T57 T59:T1987</xm:sqref>
        </x14:dataValidation>
        <x14:dataValidation type="list" allowBlank="1" showErrorMessage="1" xr:uid="{00000000-0002-0000-0D00-000008000000}">
          <x14:formula1>
            <xm:f>Ref!$G$15:$G$26</xm:f>
          </x14:formula1>
          <xm:sqref>AR4:AR1987</xm:sqref>
        </x14:dataValidation>
        <x14:dataValidation type="list" allowBlank="1" showErrorMessage="1" xr:uid="{00000000-0002-0000-0D00-00000D000000}">
          <x14:formula1>
            <xm:f>Ref!$B$2:$B$718</xm:f>
          </x14:formula1>
          <xm:sqref>R4:R1987</xm:sqref>
        </x14:dataValidation>
        <x14:dataValidation type="list" allowBlank="1" showErrorMessage="1" xr:uid="{00000000-0002-0000-0D00-000010000000}">
          <x14:formula1>
            <xm:f>Ref!$J$15:$J$23</xm:f>
          </x14:formula1>
          <xm:sqref>AU4:AU1987</xm:sqref>
        </x14:dataValidation>
        <x14:dataValidation type="list" allowBlank="1" showErrorMessage="1" xr:uid="{00000000-0002-0000-0D00-000012000000}">
          <x14:formula1>
            <xm:f>Ref!$I$2:$I$12</xm:f>
          </x14:formula1>
          <xm:sqref>AJ4:AJ1987</xm:sqref>
        </x14:dataValidation>
        <x14:dataValidation type="list" allowBlank="1" showErrorMessage="1" xr:uid="{00000000-0002-0000-0D00-000014000000}">
          <x14:formula1>
            <xm:f>'Ref2'!$A$2:$Z$181</xm:f>
          </x14:formula1>
          <xm:sqref>S4:S57 S58:T58 AK450 AK476 S59:S1987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BK439"/>
  <sheetViews>
    <sheetView workbookViewId="0">
      <pane xSplit="7" ySplit="3" topLeftCell="H4" activePane="bottomRight" state="frozen"/>
      <selection pane="topRight" activeCell="H1" sqref="H1"/>
      <selection pane="bottomLeft" activeCell="A4" sqref="A4"/>
      <selection pane="bottomRight" activeCell="H4" sqref="H4"/>
    </sheetView>
  </sheetViews>
  <sheetFormatPr defaultColWidth="12.5703125" defaultRowHeight="15" customHeight="1"/>
  <cols>
    <col min="1" max="1" width="7.5703125" customWidth="1"/>
    <col min="2" max="2" width="12" customWidth="1"/>
    <col min="3" max="3" width="13.7109375" customWidth="1"/>
    <col min="4" max="4" width="13" customWidth="1"/>
    <col min="5" max="5" width="11.5703125" customWidth="1"/>
    <col min="6" max="6" width="16.7109375" hidden="1" customWidth="1"/>
    <col min="7" max="7" width="33.42578125" customWidth="1"/>
    <col min="8" max="9" width="15.42578125" customWidth="1"/>
    <col min="10" max="10" width="32.42578125" customWidth="1"/>
    <col min="11" max="11" width="10.28515625" customWidth="1"/>
    <col min="12" max="12" width="10.85546875" customWidth="1"/>
    <col min="13" max="13" width="13.7109375" customWidth="1"/>
    <col min="14" max="14" width="18.7109375" customWidth="1"/>
    <col min="15" max="15" width="13.85546875" customWidth="1"/>
    <col min="16" max="16" width="12" customWidth="1"/>
    <col min="17" max="17" width="9.140625" customWidth="1"/>
    <col min="18" max="18" width="17.28515625" customWidth="1"/>
    <col min="19" max="19" width="26.7109375" customWidth="1"/>
    <col min="20" max="20" width="26.42578125" customWidth="1"/>
    <col min="21" max="21" width="13.28515625" customWidth="1"/>
    <col min="22" max="22" width="8.28515625" customWidth="1"/>
    <col min="23" max="23" width="11.28515625" customWidth="1"/>
    <col min="24" max="24" width="21.7109375" customWidth="1"/>
    <col min="25" max="25" width="13.5703125" customWidth="1"/>
    <col min="27" max="27" width="12" customWidth="1"/>
    <col min="28" max="28" width="10.5703125" customWidth="1"/>
    <col min="29" max="29" width="15.7109375" customWidth="1"/>
    <col min="30" max="30" width="19.42578125" customWidth="1"/>
    <col min="31" max="31" width="19.5703125" customWidth="1"/>
    <col min="32" max="32" width="13.7109375" customWidth="1"/>
    <col min="33" max="33" width="10.140625" customWidth="1"/>
    <col min="34" max="34" width="9.42578125" customWidth="1"/>
    <col min="35" max="35" width="13.5703125" customWidth="1"/>
    <col min="36" max="36" width="27.5703125" customWidth="1"/>
    <col min="37" max="37" width="25.140625" customWidth="1"/>
    <col min="38" max="38" width="17.42578125" customWidth="1"/>
    <col min="39" max="39" width="9.7109375" customWidth="1"/>
    <col min="40" max="40" width="14.42578125" customWidth="1"/>
    <col min="41" max="41" width="14.28515625" customWidth="1"/>
    <col min="42" max="42" width="16.42578125" customWidth="1"/>
    <col min="43" max="43" width="11.140625" customWidth="1"/>
    <col min="44" max="45" width="11.85546875" customWidth="1"/>
    <col min="46" max="46" width="12.85546875" customWidth="1"/>
    <col min="47" max="47" width="15.85546875" customWidth="1"/>
    <col min="48" max="48" width="35.5703125" customWidth="1"/>
    <col min="49" max="49" width="8" customWidth="1"/>
    <col min="50" max="50" width="13.28515625" customWidth="1"/>
    <col min="51" max="51" width="10.42578125" customWidth="1"/>
    <col min="52" max="52" width="19" customWidth="1"/>
    <col min="53" max="53" width="12.5703125" customWidth="1"/>
    <col min="54" max="54" width="10.42578125" customWidth="1"/>
    <col min="55" max="55" width="18" customWidth="1"/>
    <col min="56" max="56" width="7.28515625" customWidth="1"/>
    <col min="57" max="57" width="7.28515625" hidden="1" customWidth="1"/>
    <col min="58" max="58" width="13.28515625" hidden="1" customWidth="1"/>
    <col min="59" max="63" width="7.28515625" hidden="1" customWidth="1"/>
  </cols>
  <sheetData>
    <row r="1" spans="1:63" ht="15.75" hidden="1" customHeight="1">
      <c r="A1" s="360"/>
      <c r="B1" s="360"/>
      <c r="C1" s="360"/>
      <c r="D1" s="360"/>
      <c r="E1" s="360"/>
      <c r="F1" s="360"/>
      <c r="G1" s="360"/>
      <c r="H1" s="360"/>
      <c r="I1" s="360"/>
      <c r="J1" s="360"/>
      <c r="K1" s="360"/>
      <c r="L1" s="360"/>
      <c r="M1" s="360"/>
      <c r="N1" s="360"/>
      <c r="O1" s="360">
        <f t="shared" ref="O1:Q1" si="0">COUNTA(O4:O439)</f>
        <v>225</v>
      </c>
      <c r="P1" s="360">
        <f t="shared" si="0"/>
        <v>225</v>
      </c>
      <c r="Q1" s="362">
        <f t="shared" si="0"/>
        <v>225</v>
      </c>
      <c r="R1" s="362">
        <f>S1+T1</f>
        <v>225</v>
      </c>
      <c r="S1" s="362">
        <f t="shared" ref="S1:T1" si="1">COUNTA(S4:S439)</f>
        <v>195</v>
      </c>
      <c r="T1" s="362">
        <f t="shared" si="1"/>
        <v>30</v>
      </c>
      <c r="U1" s="361"/>
      <c r="V1" s="361"/>
      <c r="W1" s="361"/>
      <c r="X1" s="361"/>
      <c r="Y1" s="361"/>
      <c r="Z1" s="361"/>
      <c r="AA1" s="361"/>
      <c r="AB1" s="361"/>
      <c r="AC1" s="361"/>
      <c r="AD1" s="363"/>
      <c r="AE1" s="363"/>
      <c r="AF1" s="363"/>
      <c r="AG1" s="364"/>
      <c r="AH1" s="365"/>
      <c r="AI1" s="366"/>
      <c r="AJ1" s="367"/>
      <c r="AK1" s="368"/>
      <c r="AL1" s="368"/>
      <c r="AM1" s="369"/>
      <c r="AN1" s="368"/>
      <c r="AO1" s="368"/>
      <c r="AP1" s="368"/>
      <c r="AQ1" s="370"/>
      <c r="AR1" s="370"/>
      <c r="AS1" s="371"/>
      <c r="AT1" s="371"/>
      <c r="AU1" s="371"/>
      <c r="AV1" s="370"/>
      <c r="AW1" s="650"/>
      <c r="AX1" s="651"/>
      <c r="AY1" s="651"/>
      <c r="AZ1" s="651"/>
      <c r="BA1" s="651"/>
      <c r="BB1" s="651"/>
      <c r="BC1" s="651"/>
      <c r="BD1" s="650"/>
      <c r="BE1" s="651"/>
      <c r="BF1" s="370"/>
      <c r="BG1" s="370"/>
      <c r="BH1" s="370"/>
      <c r="BI1" s="370"/>
      <c r="BJ1" s="370"/>
      <c r="BK1" s="370"/>
    </row>
    <row r="2" spans="1:63" ht="15.75" customHeight="1">
      <c r="A2" s="375"/>
      <c r="B2" s="376"/>
      <c r="C2" s="376"/>
      <c r="D2" s="376"/>
      <c r="E2" s="376"/>
      <c r="F2" s="376"/>
      <c r="G2" s="376"/>
      <c r="H2" s="376"/>
      <c r="I2" s="376"/>
      <c r="J2" s="376" t="s">
        <v>4092</v>
      </c>
      <c r="K2" s="376"/>
      <c r="L2" s="376"/>
      <c r="M2" s="376"/>
      <c r="N2" s="376"/>
      <c r="O2" s="376"/>
      <c r="P2" s="376"/>
      <c r="Q2" s="362"/>
      <c r="R2" s="377"/>
      <c r="S2" s="377"/>
      <c r="T2" s="377"/>
      <c r="U2" s="377"/>
      <c r="V2" s="377"/>
      <c r="W2" s="377"/>
      <c r="X2" s="377" t="s">
        <v>4093</v>
      </c>
      <c r="Y2" s="377"/>
      <c r="Z2" s="377"/>
      <c r="AA2" s="377"/>
      <c r="AB2" s="377"/>
      <c r="AC2" s="377"/>
      <c r="AD2" s="378"/>
      <c r="AE2" s="379" t="s">
        <v>4094</v>
      </c>
      <c r="AF2" s="380"/>
      <c r="AG2" s="381" t="s">
        <v>4095</v>
      </c>
      <c r="AH2" s="382"/>
      <c r="AI2" s="383" t="s">
        <v>4096</v>
      </c>
      <c r="AJ2" s="384"/>
      <c r="AK2" s="385"/>
      <c r="AL2" s="386"/>
      <c r="AM2" s="387" t="s">
        <v>4097</v>
      </c>
      <c r="AN2" s="386"/>
      <c r="AO2" s="386"/>
      <c r="AP2" s="388"/>
      <c r="AQ2" s="389"/>
      <c r="AR2" s="389"/>
      <c r="AS2" s="390"/>
      <c r="AT2" s="390"/>
      <c r="AU2" s="390" t="s">
        <v>4098</v>
      </c>
      <c r="AV2" s="389"/>
      <c r="AW2" s="391"/>
      <c r="AX2" s="392"/>
      <c r="AY2" s="393" t="s">
        <v>4099</v>
      </c>
      <c r="AZ2" s="392"/>
      <c r="BA2" s="392"/>
      <c r="BB2" s="393" t="s">
        <v>4100</v>
      </c>
      <c r="BC2" s="392"/>
      <c r="BD2" s="650"/>
      <c r="BE2" s="651"/>
      <c r="BF2" s="370"/>
      <c r="BG2" s="370"/>
      <c r="BH2" s="370"/>
      <c r="BI2" s="370"/>
      <c r="BJ2" s="370"/>
      <c r="BK2" s="370"/>
    </row>
    <row r="3" spans="1:63" ht="15.75" customHeight="1">
      <c r="A3" s="394" t="s">
        <v>0</v>
      </c>
      <c r="B3" s="394" t="s">
        <v>1</v>
      </c>
      <c r="C3" s="394" t="s">
        <v>3694</v>
      </c>
      <c r="D3" s="394" t="s">
        <v>3695</v>
      </c>
      <c r="E3" s="394" t="s">
        <v>3696</v>
      </c>
      <c r="F3" s="701" t="s">
        <v>8660</v>
      </c>
      <c r="G3" s="394" t="s">
        <v>2</v>
      </c>
      <c r="H3" s="394"/>
      <c r="I3" s="394" t="s">
        <v>4102</v>
      </c>
      <c r="J3" s="394" t="s">
        <v>3698</v>
      </c>
      <c r="K3" s="394" t="s">
        <v>4103</v>
      </c>
      <c r="L3" s="394" t="s">
        <v>4104</v>
      </c>
      <c r="M3" s="394" t="s">
        <v>3</v>
      </c>
      <c r="N3" s="394" t="s">
        <v>4105</v>
      </c>
      <c r="O3" s="394" t="s">
        <v>4106</v>
      </c>
      <c r="P3" s="394" t="s">
        <v>4107</v>
      </c>
      <c r="Q3" s="394" t="s">
        <v>8</v>
      </c>
      <c r="R3" s="394" t="s">
        <v>4</v>
      </c>
      <c r="S3" s="397" t="s">
        <v>4109</v>
      </c>
      <c r="T3" s="398" t="s">
        <v>4110</v>
      </c>
      <c r="U3" s="394" t="s">
        <v>4112</v>
      </c>
      <c r="V3" s="394" t="s">
        <v>7826</v>
      </c>
      <c r="W3" s="394" t="s">
        <v>6</v>
      </c>
      <c r="X3" s="394" t="s">
        <v>4114</v>
      </c>
      <c r="Y3" s="394" t="s">
        <v>7</v>
      </c>
      <c r="Z3" s="394" t="s">
        <v>8661</v>
      </c>
      <c r="AA3" s="394" t="s">
        <v>8662</v>
      </c>
      <c r="AB3" s="394" t="s">
        <v>8663</v>
      </c>
      <c r="AC3" s="399" t="s">
        <v>4117</v>
      </c>
      <c r="AD3" s="394" t="s">
        <v>4118</v>
      </c>
      <c r="AE3" s="394" t="s">
        <v>4119</v>
      </c>
      <c r="AF3" s="394" t="s">
        <v>8664</v>
      </c>
      <c r="AG3" s="400" t="s">
        <v>4121</v>
      </c>
      <c r="AH3" s="400" t="s">
        <v>4122</v>
      </c>
      <c r="AI3" s="400" t="s">
        <v>4123</v>
      </c>
      <c r="AJ3" s="400" t="s">
        <v>4124</v>
      </c>
      <c r="AK3" s="394" t="s">
        <v>4125</v>
      </c>
      <c r="AL3" s="394" t="s">
        <v>4126</v>
      </c>
      <c r="AM3" s="394" t="s">
        <v>4127</v>
      </c>
      <c r="AN3" s="394" t="s">
        <v>7</v>
      </c>
      <c r="AO3" s="394" t="s">
        <v>8661</v>
      </c>
      <c r="AP3" s="394" t="s">
        <v>4129</v>
      </c>
      <c r="AQ3" s="400" t="s">
        <v>4137</v>
      </c>
      <c r="AR3" s="403" t="s">
        <v>4139</v>
      </c>
      <c r="AS3" s="404" t="s">
        <v>4140</v>
      </c>
      <c r="AT3" s="404" t="s">
        <v>4141</v>
      </c>
      <c r="AU3" s="400" t="s">
        <v>4142</v>
      </c>
      <c r="AV3" s="405" t="s">
        <v>9</v>
      </c>
      <c r="AW3" s="406"/>
      <c r="AX3" s="407" t="s">
        <v>4143</v>
      </c>
      <c r="AY3" s="407" t="s">
        <v>4144</v>
      </c>
      <c r="AZ3" s="407" t="s">
        <v>4145</v>
      </c>
      <c r="BA3" s="407" t="s">
        <v>4143</v>
      </c>
      <c r="BB3" s="407" t="s">
        <v>4144</v>
      </c>
      <c r="BC3" s="408" t="s">
        <v>4145</v>
      </c>
      <c r="BD3" s="409"/>
      <c r="BE3" s="410" t="s">
        <v>4146</v>
      </c>
      <c r="BF3" s="410" t="s">
        <v>4147</v>
      </c>
      <c r="BG3" s="410" t="s">
        <v>4148</v>
      </c>
      <c r="BH3" s="410" t="s">
        <v>4149</v>
      </c>
      <c r="BI3" s="410" t="s">
        <v>4150</v>
      </c>
      <c r="BJ3" s="410" t="s">
        <v>4151</v>
      </c>
      <c r="BK3" s="412" t="s">
        <v>4152</v>
      </c>
    </row>
    <row r="4" spans="1:63" ht="15.75" customHeight="1">
      <c r="A4" s="174" t="s">
        <v>10</v>
      </c>
      <c r="B4" s="174" t="s">
        <v>49</v>
      </c>
      <c r="C4" s="174" t="s">
        <v>50</v>
      </c>
      <c r="D4" s="174" t="s">
        <v>451</v>
      </c>
      <c r="E4" s="174" t="s">
        <v>30</v>
      </c>
      <c r="F4" s="174"/>
      <c r="G4" s="174" t="s">
        <v>1639</v>
      </c>
      <c r="H4" s="174"/>
      <c r="I4" s="174"/>
      <c r="J4" s="174" t="s">
        <v>1640</v>
      </c>
      <c r="K4" s="174"/>
      <c r="L4" s="174"/>
      <c r="M4" s="174" t="s">
        <v>1641</v>
      </c>
      <c r="N4" s="174" t="s">
        <v>7828</v>
      </c>
      <c r="O4" s="174" t="s">
        <v>15</v>
      </c>
      <c r="P4" s="174" t="s">
        <v>16</v>
      </c>
      <c r="Q4" s="174" t="s">
        <v>35</v>
      </c>
      <c r="R4" s="174" t="s">
        <v>117</v>
      </c>
      <c r="S4" s="174" t="s">
        <v>200</v>
      </c>
      <c r="T4" s="174"/>
      <c r="U4" s="174"/>
      <c r="V4" s="174" t="s">
        <v>4164</v>
      </c>
      <c r="W4" s="174" t="s">
        <v>235</v>
      </c>
      <c r="X4" s="174" t="s">
        <v>1642</v>
      </c>
      <c r="Y4" s="415">
        <v>45021</v>
      </c>
      <c r="Z4" s="415">
        <v>46849</v>
      </c>
      <c r="AA4" s="174" t="s">
        <v>4158</v>
      </c>
      <c r="AB4" s="174" t="s">
        <v>4159</v>
      </c>
      <c r="AC4" s="702"/>
      <c r="AD4" s="174" t="s">
        <v>7829</v>
      </c>
      <c r="AE4" s="174" t="s">
        <v>7830</v>
      </c>
      <c r="AF4" s="569">
        <v>45633</v>
      </c>
      <c r="AG4" s="174"/>
      <c r="AH4" s="174"/>
      <c r="AI4" s="415"/>
      <c r="AJ4" s="174"/>
      <c r="AK4" s="174"/>
      <c r="AL4" s="174"/>
      <c r="AM4" s="174"/>
      <c r="AN4" s="174"/>
      <c r="AO4" s="174"/>
      <c r="AP4" s="174"/>
      <c r="AQ4" s="174"/>
      <c r="AR4" s="174" t="s">
        <v>2319</v>
      </c>
      <c r="AS4" s="174">
        <v>2023</v>
      </c>
      <c r="AT4" s="415">
        <v>45092</v>
      </c>
      <c r="AU4" s="174" t="s">
        <v>1351</v>
      </c>
      <c r="AV4" s="419" t="s">
        <v>9634</v>
      </c>
      <c r="AW4" s="420"/>
      <c r="AX4" s="421"/>
      <c r="AY4" s="422"/>
      <c r="AZ4" s="421"/>
      <c r="BA4" s="421"/>
      <c r="BB4" s="422"/>
      <c r="BC4" s="423"/>
      <c r="BD4" s="424"/>
      <c r="BE4" s="652"/>
      <c r="BF4" s="415">
        <v>44204</v>
      </c>
      <c r="BG4" s="426">
        <f t="shared" ref="BG4:BG237" si="2">COUNTIF(AU4,"new tvi &amp; program")</f>
        <v>0</v>
      </c>
      <c r="BH4" s="426">
        <f t="shared" ref="BH4:BH237" si="3">COUNTIF(AU4,"additional program")</f>
        <v>0</v>
      </c>
      <c r="BI4" s="426">
        <f t="shared" ref="BI4:BI237" si="4">COUNTIF(AU4,"migration")</f>
        <v>0</v>
      </c>
      <c r="BJ4" s="426">
        <f t="shared" ref="BJ4:BJ237" si="5">SUM(BG4:BI4)</f>
        <v>0</v>
      </c>
      <c r="BK4" s="425" t="b">
        <f>COUNTIF($X$3:$X439,$X4)&gt;1</f>
        <v>0</v>
      </c>
    </row>
    <row r="5" spans="1:63" ht="15.75" customHeight="1">
      <c r="A5" s="174" t="s">
        <v>10</v>
      </c>
      <c r="B5" s="174" t="s">
        <v>49</v>
      </c>
      <c r="C5" s="174" t="s">
        <v>50</v>
      </c>
      <c r="D5" s="174" t="s">
        <v>451</v>
      </c>
      <c r="E5" s="174" t="s">
        <v>30</v>
      </c>
      <c r="F5" s="174"/>
      <c r="G5" s="174" t="s">
        <v>1639</v>
      </c>
      <c r="H5" s="174"/>
      <c r="I5" s="174"/>
      <c r="J5" s="174" t="s">
        <v>1640</v>
      </c>
      <c r="K5" s="174"/>
      <c r="L5" s="174"/>
      <c r="M5" s="174" t="s">
        <v>1641</v>
      </c>
      <c r="N5" s="174" t="s">
        <v>7828</v>
      </c>
      <c r="O5" s="174" t="s">
        <v>15</v>
      </c>
      <c r="P5" s="174" t="s">
        <v>16</v>
      </c>
      <c r="Q5" s="174" t="s">
        <v>35</v>
      </c>
      <c r="R5" s="174" t="s">
        <v>8666</v>
      </c>
      <c r="S5" s="174" t="s">
        <v>228</v>
      </c>
      <c r="T5" s="174"/>
      <c r="U5" s="174"/>
      <c r="V5" s="174" t="s">
        <v>4157</v>
      </c>
      <c r="W5" s="174" t="s">
        <v>880</v>
      </c>
      <c r="X5" s="174" t="s">
        <v>1643</v>
      </c>
      <c r="Y5" s="415">
        <v>45021</v>
      </c>
      <c r="Z5" s="418">
        <v>46849</v>
      </c>
      <c r="AA5" s="174" t="s">
        <v>4158</v>
      </c>
      <c r="AB5" s="174" t="s">
        <v>4159</v>
      </c>
      <c r="AC5" s="174"/>
      <c r="AD5" s="174" t="s">
        <v>7831</v>
      </c>
      <c r="AE5" s="174" t="s">
        <v>7832</v>
      </c>
      <c r="AF5" s="569">
        <v>45453</v>
      </c>
      <c r="AG5" s="174"/>
      <c r="AH5" s="174"/>
      <c r="AI5" s="174"/>
      <c r="AJ5" s="174"/>
      <c r="AK5" s="174"/>
      <c r="AL5" s="174"/>
      <c r="AM5" s="174"/>
      <c r="AN5" s="174"/>
      <c r="AO5" s="174"/>
      <c r="AP5" s="174"/>
      <c r="AQ5" s="174"/>
      <c r="AR5" s="174" t="s">
        <v>2319</v>
      </c>
      <c r="AS5" s="174">
        <v>2023</v>
      </c>
      <c r="AT5" s="415">
        <v>45092</v>
      </c>
      <c r="AU5" s="174" t="s">
        <v>1351</v>
      </c>
      <c r="AV5" s="419" t="s">
        <v>9635</v>
      </c>
      <c r="AW5" s="424"/>
      <c r="AX5" s="653"/>
      <c r="AY5" s="422"/>
      <c r="AZ5" s="654"/>
      <c r="BA5" s="654"/>
      <c r="BB5" s="422"/>
      <c r="BC5" s="655"/>
      <c r="BD5" s="424"/>
      <c r="BE5" s="653"/>
      <c r="BF5" s="466">
        <v>44161</v>
      </c>
      <c r="BG5" s="426">
        <f t="shared" si="2"/>
        <v>0</v>
      </c>
      <c r="BH5" s="426">
        <f t="shared" si="3"/>
        <v>0</v>
      </c>
      <c r="BI5" s="426">
        <f t="shared" si="4"/>
        <v>0</v>
      </c>
      <c r="BJ5" s="426">
        <f t="shared" si="5"/>
        <v>0</v>
      </c>
      <c r="BK5" s="425" t="b">
        <f>COUNTIF($X$3:$X439,$X5)&gt;1</f>
        <v>0</v>
      </c>
    </row>
    <row r="6" spans="1:63" ht="15.75" customHeight="1">
      <c r="A6" s="174" t="s">
        <v>10</v>
      </c>
      <c r="B6" s="174" t="s">
        <v>49</v>
      </c>
      <c r="C6" s="174" t="s">
        <v>50</v>
      </c>
      <c r="D6" s="174" t="s">
        <v>451</v>
      </c>
      <c r="E6" s="174" t="s">
        <v>30</v>
      </c>
      <c r="F6" s="174"/>
      <c r="G6" s="174" t="s">
        <v>1639</v>
      </c>
      <c r="H6" s="174"/>
      <c r="I6" s="174"/>
      <c r="J6" s="174" t="s">
        <v>9636</v>
      </c>
      <c r="K6" s="174"/>
      <c r="L6" s="174"/>
      <c r="M6" s="174" t="s">
        <v>1641</v>
      </c>
      <c r="N6" s="174" t="s">
        <v>7828</v>
      </c>
      <c r="O6" s="174" t="s">
        <v>15</v>
      </c>
      <c r="P6" s="174" t="s">
        <v>16</v>
      </c>
      <c r="Q6" s="174" t="s">
        <v>35</v>
      </c>
      <c r="R6" s="174" t="s">
        <v>125</v>
      </c>
      <c r="S6" s="174" t="s">
        <v>279</v>
      </c>
      <c r="T6" s="174"/>
      <c r="U6" s="174"/>
      <c r="V6" s="174" t="s">
        <v>4164</v>
      </c>
      <c r="W6" s="174" t="s">
        <v>421</v>
      </c>
      <c r="X6" s="174" t="s">
        <v>1644</v>
      </c>
      <c r="Y6" s="415">
        <v>45021</v>
      </c>
      <c r="Z6" s="418">
        <v>46849</v>
      </c>
      <c r="AA6" s="174" t="s">
        <v>4158</v>
      </c>
      <c r="AB6" s="174" t="s">
        <v>4159</v>
      </c>
      <c r="AC6" s="174"/>
      <c r="AD6" s="174" t="s">
        <v>7833</v>
      </c>
      <c r="AE6" s="174" t="s">
        <v>7834</v>
      </c>
      <c r="AF6" s="535">
        <v>44142</v>
      </c>
      <c r="AG6" s="174"/>
      <c r="AH6" s="174"/>
      <c r="AI6" s="174"/>
      <c r="AJ6" s="174"/>
      <c r="AK6" s="174"/>
      <c r="AL6" s="174"/>
      <c r="AM6" s="174"/>
      <c r="AN6" s="174"/>
      <c r="AO6" s="174"/>
      <c r="AP6" s="174"/>
      <c r="AQ6" s="174"/>
      <c r="AR6" s="174" t="s">
        <v>2319</v>
      </c>
      <c r="AS6" s="174">
        <v>2023</v>
      </c>
      <c r="AT6" s="415">
        <v>45092</v>
      </c>
      <c r="AU6" s="174" t="s">
        <v>1351</v>
      </c>
      <c r="AV6" s="419" t="s">
        <v>9637</v>
      </c>
      <c r="AW6" s="424"/>
      <c r="AX6" s="653"/>
      <c r="AY6" s="422"/>
      <c r="AZ6" s="654"/>
      <c r="BA6" s="654"/>
      <c r="BB6" s="422"/>
      <c r="BC6" s="655"/>
      <c r="BD6" s="424"/>
      <c r="BE6" s="653"/>
      <c r="BF6" s="466">
        <v>44007</v>
      </c>
      <c r="BG6" s="426">
        <f t="shared" si="2"/>
        <v>0</v>
      </c>
      <c r="BH6" s="426">
        <f t="shared" si="3"/>
        <v>0</v>
      </c>
      <c r="BI6" s="426">
        <f t="shared" si="4"/>
        <v>0</v>
      </c>
      <c r="BJ6" s="426">
        <f t="shared" si="5"/>
        <v>0</v>
      </c>
      <c r="BK6" s="425" t="b">
        <f>COUNTIF($X$3:$X439,$X6)&gt;1</f>
        <v>0</v>
      </c>
    </row>
    <row r="7" spans="1:63" ht="15.75" customHeight="1">
      <c r="A7" s="174" t="s">
        <v>10</v>
      </c>
      <c r="B7" s="174" t="s">
        <v>49</v>
      </c>
      <c r="C7" s="174" t="s">
        <v>50</v>
      </c>
      <c r="D7" s="174" t="s">
        <v>451</v>
      </c>
      <c r="E7" s="174" t="s">
        <v>30</v>
      </c>
      <c r="F7" s="174"/>
      <c r="G7" s="174" t="s">
        <v>1639</v>
      </c>
      <c r="H7" s="174"/>
      <c r="I7" s="174"/>
      <c r="J7" s="174" t="s">
        <v>9636</v>
      </c>
      <c r="K7" s="174"/>
      <c r="L7" s="174"/>
      <c r="M7" s="174" t="s">
        <v>1641</v>
      </c>
      <c r="N7" s="174" t="s">
        <v>7828</v>
      </c>
      <c r="O7" s="174" t="s">
        <v>15</v>
      </c>
      <c r="P7" s="174" t="s">
        <v>16</v>
      </c>
      <c r="Q7" s="174" t="s">
        <v>35</v>
      </c>
      <c r="R7" s="174" t="s">
        <v>2222</v>
      </c>
      <c r="S7" s="174" t="s">
        <v>590</v>
      </c>
      <c r="T7" s="174"/>
      <c r="U7" s="174"/>
      <c r="V7" s="174" t="s">
        <v>4164</v>
      </c>
      <c r="W7" s="174" t="s">
        <v>591</v>
      </c>
      <c r="X7" s="174" t="s">
        <v>1645</v>
      </c>
      <c r="Y7" s="466">
        <v>43894</v>
      </c>
      <c r="Z7" s="174"/>
      <c r="AA7" s="174" t="s">
        <v>4646</v>
      </c>
      <c r="AB7" s="174"/>
      <c r="AC7" s="174"/>
      <c r="AD7" s="174" t="s">
        <v>7996</v>
      </c>
      <c r="AE7" s="174" t="s">
        <v>9638</v>
      </c>
      <c r="AF7" s="556">
        <v>44572</v>
      </c>
      <c r="AG7" s="174"/>
      <c r="AH7" s="174"/>
      <c r="AI7" s="174"/>
      <c r="AJ7" s="174"/>
      <c r="AK7" s="174"/>
      <c r="AL7" s="174"/>
      <c r="AM7" s="174"/>
      <c r="AN7" s="174"/>
      <c r="AO7" s="174"/>
      <c r="AP7" s="174"/>
      <c r="AQ7" s="174"/>
      <c r="AR7" s="174" t="s">
        <v>2319</v>
      </c>
      <c r="AS7" s="174">
        <v>2024</v>
      </c>
      <c r="AT7" s="415">
        <v>45450</v>
      </c>
      <c r="AU7" s="174" t="s">
        <v>2323</v>
      </c>
      <c r="AV7" s="437" t="s">
        <v>9639</v>
      </c>
      <c r="AW7" s="424"/>
      <c r="AX7" s="653"/>
      <c r="AY7" s="422"/>
      <c r="AZ7" s="654"/>
      <c r="BA7" s="654"/>
      <c r="BB7" s="422"/>
      <c r="BC7" s="655"/>
      <c r="BD7" s="424"/>
      <c r="BE7" s="653"/>
      <c r="BF7" s="426"/>
      <c r="BG7" s="426">
        <f t="shared" si="2"/>
        <v>0</v>
      </c>
      <c r="BH7" s="426">
        <f t="shared" si="3"/>
        <v>0</v>
      </c>
      <c r="BI7" s="426">
        <f t="shared" si="4"/>
        <v>0</v>
      </c>
      <c r="BJ7" s="426">
        <f t="shared" si="5"/>
        <v>0</v>
      </c>
      <c r="BK7" s="425" t="b">
        <f>COUNTIF($X$3:$X439,$X7)&gt;1</f>
        <v>0</v>
      </c>
    </row>
    <row r="8" spans="1:63" ht="15.75" customHeight="1">
      <c r="A8" s="174" t="s">
        <v>10</v>
      </c>
      <c r="B8" s="174" t="s">
        <v>49</v>
      </c>
      <c r="C8" s="174" t="s">
        <v>50</v>
      </c>
      <c r="D8" s="174" t="s">
        <v>451</v>
      </c>
      <c r="E8" s="174" t="s">
        <v>30</v>
      </c>
      <c r="F8" s="174"/>
      <c r="G8" s="174" t="s">
        <v>1639</v>
      </c>
      <c r="H8" s="174"/>
      <c r="I8" s="174"/>
      <c r="J8" s="174" t="s">
        <v>9636</v>
      </c>
      <c r="K8" s="174"/>
      <c r="L8" s="174"/>
      <c r="M8" s="174" t="s">
        <v>1641</v>
      </c>
      <c r="N8" s="174" t="s">
        <v>7828</v>
      </c>
      <c r="O8" s="174" t="s">
        <v>15</v>
      </c>
      <c r="P8" s="174" t="s">
        <v>16</v>
      </c>
      <c r="Q8" s="174" t="s">
        <v>35</v>
      </c>
      <c r="R8" s="174" t="s">
        <v>2230</v>
      </c>
      <c r="S8" s="174" t="s">
        <v>161</v>
      </c>
      <c r="T8" s="174"/>
      <c r="U8" s="174"/>
      <c r="V8" s="174" t="s">
        <v>4157</v>
      </c>
      <c r="W8" s="174" t="s">
        <v>364</v>
      </c>
      <c r="X8" s="174" t="s">
        <v>1646</v>
      </c>
      <c r="Y8" s="415">
        <v>45021</v>
      </c>
      <c r="Z8" s="418">
        <v>46849</v>
      </c>
      <c r="AA8" s="174" t="s">
        <v>4158</v>
      </c>
      <c r="AB8" s="174"/>
      <c r="AC8" s="174"/>
      <c r="AD8" s="174" t="s">
        <v>7835</v>
      </c>
      <c r="AE8" s="174" t="s">
        <v>7836</v>
      </c>
      <c r="AF8" s="466">
        <v>45423</v>
      </c>
      <c r="AG8" s="174"/>
      <c r="AH8" s="174"/>
      <c r="AI8" s="174"/>
      <c r="AJ8" s="174"/>
      <c r="AK8" s="174"/>
      <c r="AL8" s="174"/>
      <c r="AM8" s="174"/>
      <c r="AN8" s="174"/>
      <c r="AO8" s="174"/>
      <c r="AP8" s="174"/>
      <c r="AQ8" s="174"/>
      <c r="AR8" s="174" t="s">
        <v>2319</v>
      </c>
      <c r="AS8" s="174">
        <v>2023</v>
      </c>
      <c r="AT8" s="415">
        <v>45092</v>
      </c>
      <c r="AU8" s="174" t="s">
        <v>1351</v>
      </c>
      <c r="AV8" s="419" t="s">
        <v>9640</v>
      </c>
      <c r="AW8" s="424"/>
      <c r="AX8" s="653"/>
      <c r="AY8" s="422"/>
      <c r="AZ8" s="654"/>
      <c r="BA8" s="654"/>
      <c r="BB8" s="422"/>
      <c r="BC8" s="655"/>
      <c r="BD8" s="424"/>
      <c r="BE8" s="653"/>
      <c r="BF8" s="466">
        <v>43887</v>
      </c>
      <c r="BG8" s="426">
        <f t="shared" si="2"/>
        <v>0</v>
      </c>
      <c r="BH8" s="426">
        <f t="shared" si="3"/>
        <v>0</v>
      </c>
      <c r="BI8" s="426">
        <f t="shared" si="4"/>
        <v>0</v>
      </c>
      <c r="BJ8" s="426">
        <f t="shared" si="5"/>
        <v>0</v>
      </c>
      <c r="BK8" s="425" t="b">
        <f>COUNTIF($X$3:$X439,$X8)&gt;1</f>
        <v>0</v>
      </c>
    </row>
    <row r="9" spans="1:63" ht="15.75" customHeight="1">
      <c r="A9" s="174" t="s">
        <v>10</v>
      </c>
      <c r="B9" s="174" t="s">
        <v>49</v>
      </c>
      <c r="C9" s="174" t="s">
        <v>50</v>
      </c>
      <c r="D9" s="174" t="s">
        <v>451</v>
      </c>
      <c r="E9" s="174" t="s">
        <v>30</v>
      </c>
      <c r="F9" s="174"/>
      <c r="G9" s="174" t="s">
        <v>1639</v>
      </c>
      <c r="H9" s="174"/>
      <c r="I9" s="174"/>
      <c r="J9" s="174" t="s">
        <v>9636</v>
      </c>
      <c r="K9" s="174"/>
      <c r="L9" s="174"/>
      <c r="M9" s="174" t="s">
        <v>1641</v>
      </c>
      <c r="N9" s="174" t="s">
        <v>7828</v>
      </c>
      <c r="O9" s="174" t="s">
        <v>15</v>
      </c>
      <c r="P9" s="174" t="s">
        <v>16</v>
      </c>
      <c r="Q9" s="174" t="s">
        <v>35</v>
      </c>
      <c r="R9" s="174" t="s">
        <v>272</v>
      </c>
      <c r="S9" s="174" t="s">
        <v>2649</v>
      </c>
      <c r="T9" s="174"/>
      <c r="U9" s="174"/>
      <c r="V9" s="174" t="s">
        <v>4213</v>
      </c>
      <c r="W9" s="174" t="s">
        <v>366</v>
      </c>
      <c r="X9" s="174" t="s">
        <v>1647</v>
      </c>
      <c r="Y9" s="466">
        <v>43269</v>
      </c>
      <c r="Z9" s="418">
        <v>46967</v>
      </c>
      <c r="AA9" s="174"/>
      <c r="AB9" s="174"/>
      <c r="AC9" s="174"/>
      <c r="AD9" s="174" t="s">
        <v>7837</v>
      </c>
      <c r="AE9" s="174" t="s">
        <v>7838</v>
      </c>
      <c r="AF9" s="174" t="s">
        <v>7839</v>
      </c>
      <c r="AG9" s="174"/>
      <c r="AH9" s="174"/>
      <c r="AI9" s="174"/>
      <c r="AJ9" s="174"/>
      <c r="AK9" s="174"/>
      <c r="AL9" s="174"/>
      <c r="AM9" s="174"/>
      <c r="AN9" s="174"/>
      <c r="AO9" s="174"/>
      <c r="AP9" s="174"/>
      <c r="AQ9" s="174"/>
      <c r="AR9" s="174" t="s">
        <v>2324</v>
      </c>
      <c r="AS9" s="174">
        <v>2023</v>
      </c>
      <c r="AT9" s="415">
        <v>45142</v>
      </c>
      <c r="AU9" s="174" t="s">
        <v>1351</v>
      </c>
      <c r="AV9" s="419" t="s">
        <v>9641</v>
      </c>
      <c r="AW9" s="424"/>
      <c r="AX9" s="653"/>
      <c r="AY9" s="422"/>
      <c r="AZ9" s="654"/>
      <c r="BA9" s="654"/>
      <c r="BB9" s="422"/>
      <c r="BC9" s="655"/>
      <c r="BD9" s="424"/>
      <c r="BE9" s="653">
        <v>1</v>
      </c>
      <c r="BF9" s="466">
        <v>43269</v>
      </c>
      <c r="BG9" s="426">
        <f t="shared" si="2"/>
        <v>0</v>
      </c>
      <c r="BH9" s="426">
        <f t="shared" si="3"/>
        <v>0</v>
      </c>
      <c r="BI9" s="426">
        <f t="shared" si="4"/>
        <v>0</v>
      </c>
      <c r="BJ9" s="426">
        <f t="shared" si="5"/>
        <v>0</v>
      </c>
      <c r="BK9" s="425" t="b">
        <f>COUNTIF($X$3:$X439,$X9)&gt;1</f>
        <v>0</v>
      </c>
    </row>
    <row r="10" spans="1:63" ht="15.75" customHeight="1">
      <c r="A10" s="174" t="s">
        <v>10</v>
      </c>
      <c r="B10" s="174" t="s">
        <v>49</v>
      </c>
      <c r="C10" s="174" t="s">
        <v>50</v>
      </c>
      <c r="D10" s="174" t="s">
        <v>451</v>
      </c>
      <c r="E10" s="174" t="s">
        <v>30</v>
      </c>
      <c r="F10" s="174"/>
      <c r="G10" s="174" t="s">
        <v>1639</v>
      </c>
      <c r="H10" s="174"/>
      <c r="I10" s="174"/>
      <c r="J10" s="174" t="s">
        <v>9636</v>
      </c>
      <c r="K10" s="174"/>
      <c r="L10" s="174"/>
      <c r="M10" s="174" t="s">
        <v>1641</v>
      </c>
      <c r="N10" s="174" t="s">
        <v>7828</v>
      </c>
      <c r="O10" s="174" t="s">
        <v>15</v>
      </c>
      <c r="P10" s="174" t="s">
        <v>16</v>
      </c>
      <c r="Q10" s="174" t="s">
        <v>35</v>
      </c>
      <c r="R10" s="174" t="s">
        <v>2222</v>
      </c>
      <c r="S10" s="174" t="s">
        <v>156</v>
      </c>
      <c r="T10" s="174"/>
      <c r="U10" s="174"/>
      <c r="V10" s="174" t="s">
        <v>4164</v>
      </c>
      <c r="W10" s="174" t="s">
        <v>591</v>
      </c>
      <c r="X10" s="174" t="s">
        <v>1648</v>
      </c>
      <c r="Y10" s="415">
        <v>45021</v>
      </c>
      <c r="Z10" s="418">
        <v>46849</v>
      </c>
      <c r="AA10" s="174"/>
      <c r="AB10" s="174"/>
      <c r="AC10" s="174"/>
      <c r="AD10" s="174" t="s">
        <v>7840</v>
      </c>
      <c r="AE10" s="174" t="s">
        <v>7841</v>
      </c>
      <c r="AF10" s="569">
        <v>45449</v>
      </c>
      <c r="AG10" s="174"/>
      <c r="AH10" s="174"/>
      <c r="AI10" s="174"/>
      <c r="AJ10" s="174"/>
      <c r="AK10" s="174"/>
      <c r="AL10" s="174"/>
      <c r="AM10" s="174"/>
      <c r="AN10" s="174"/>
      <c r="AO10" s="174"/>
      <c r="AP10" s="174"/>
      <c r="AQ10" s="174"/>
      <c r="AR10" s="174" t="s">
        <v>2319</v>
      </c>
      <c r="AS10" s="174">
        <v>2023</v>
      </c>
      <c r="AT10" s="415">
        <v>45092</v>
      </c>
      <c r="AU10" s="174" t="s">
        <v>1351</v>
      </c>
      <c r="AV10" s="419" t="s">
        <v>9642</v>
      </c>
      <c r="AW10" s="424"/>
      <c r="AX10" s="653"/>
      <c r="AY10" s="422"/>
      <c r="AZ10" s="654"/>
      <c r="BA10" s="654"/>
      <c r="BB10" s="422"/>
      <c r="BC10" s="655"/>
      <c r="BD10" s="424"/>
      <c r="BE10" s="653"/>
      <c r="BF10" s="466">
        <v>43136</v>
      </c>
      <c r="BG10" s="426">
        <f t="shared" si="2"/>
        <v>0</v>
      </c>
      <c r="BH10" s="426">
        <f t="shared" si="3"/>
        <v>0</v>
      </c>
      <c r="BI10" s="426">
        <f t="shared" si="4"/>
        <v>0</v>
      </c>
      <c r="BJ10" s="426">
        <f t="shared" si="5"/>
        <v>0</v>
      </c>
      <c r="BK10" s="425" t="b">
        <f>COUNTIF($X$3:$X439,$X10)&gt;1</f>
        <v>0</v>
      </c>
    </row>
    <row r="11" spans="1:63" ht="15.75" customHeight="1">
      <c r="A11" s="174" t="s">
        <v>10</v>
      </c>
      <c r="B11" s="174" t="s">
        <v>49</v>
      </c>
      <c r="C11" s="174" t="s">
        <v>50</v>
      </c>
      <c r="D11" s="174" t="s">
        <v>51</v>
      </c>
      <c r="E11" s="174" t="s">
        <v>30</v>
      </c>
      <c r="F11" s="174"/>
      <c r="G11" s="174" t="s">
        <v>1410</v>
      </c>
      <c r="H11" s="174"/>
      <c r="I11" s="174"/>
      <c r="J11" s="174" t="s">
        <v>1411</v>
      </c>
      <c r="K11" s="174"/>
      <c r="L11" s="174"/>
      <c r="M11" s="174" t="s">
        <v>7843</v>
      </c>
      <c r="N11" s="174" t="s">
        <v>7844</v>
      </c>
      <c r="O11" s="174" t="s">
        <v>15</v>
      </c>
      <c r="P11" s="174" t="s">
        <v>16</v>
      </c>
      <c r="Q11" s="174" t="s">
        <v>35</v>
      </c>
      <c r="R11" s="174" t="s">
        <v>117</v>
      </c>
      <c r="S11" s="174" t="s">
        <v>118</v>
      </c>
      <c r="T11" s="174"/>
      <c r="U11" s="174"/>
      <c r="V11" s="174" t="s">
        <v>4164</v>
      </c>
      <c r="W11" s="174" t="s">
        <v>119</v>
      </c>
      <c r="X11" s="174">
        <v>707032025</v>
      </c>
      <c r="Y11" s="466">
        <v>45438</v>
      </c>
      <c r="Z11" s="418">
        <v>47265</v>
      </c>
      <c r="AA11" s="174"/>
      <c r="AB11" s="174"/>
      <c r="AC11" s="174"/>
      <c r="AD11" s="174" t="s">
        <v>4283</v>
      </c>
      <c r="AE11" s="174" t="s">
        <v>4283</v>
      </c>
      <c r="AF11" s="174" t="s">
        <v>4283</v>
      </c>
      <c r="AG11" s="174"/>
      <c r="AH11" s="174"/>
      <c r="AI11" s="174"/>
      <c r="AJ11" s="174"/>
      <c r="AK11" s="174"/>
      <c r="AL11" s="174"/>
      <c r="AM11" s="174"/>
      <c r="AN11" s="174"/>
      <c r="AO11" s="174"/>
      <c r="AP11" s="174"/>
      <c r="AQ11" s="174"/>
      <c r="AR11" s="174" t="s">
        <v>2317</v>
      </c>
      <c r="AS11" s="174">
        <v>2024</v>
      </c>
      <c r="AT11" s="415">
        <v>45436</v>
      </c>
      <c r="AU11" s="174" t="s">
        <v>1351</v>
      </c>
      <c r="AV11" s="419" t="s">
        <v>5179</v>
      </c>
      <c r="AW11" s="424"/>
      <c r="AX11" s="653"/>
      <c r="AY11" s="422"/>
      <c r="AZ11" s="654"/>
      <c r="BA11" s="654"/>
      <c r="BB11" s="422"/>
      <c r="BC11" s="655"/>
      <c r="BD11" s="424"/>
      <c r="BE11" s="653">
        <v>1</v>
      </c>
      <c r="BF11" s="466">
        <v>45436</v>
      </c>
      <c r="BG11" s="426">
        <f t="shared" si="2"/>
        <v>0</v>
      </c>
      <c r="BH11" s="426">
        <f t="shared" si="3"/>
        <v>0</v>
      </c>
      <c r="BI11" s="426">
        <f t="shared" si="4"/>
        <v>0</v>
      </c>
      <c r="BJ11" s="426">
        <f t="shared" si="5"/>
        <v>0</v>
      </c>
      <c r="BK11" s="425" t="b">
        <f>COUNTIF($X$3:$X439,$X11)&gt;1</f>
        <v>0</v>
      </c>
    </row>
    <row r="12" spans="1:63" ht="15.75" customHeight="1">
      <c r="A12" s="174" t="s">
        <v>10</v>
      </c>
      <c r="B12" s="174" t="s">
        <v>49</v>
      </c>
      <c r="C12" s="174" t="s">
        <v>50</v>
      </c>
      <c r="D12" s="174" t="s">
        <v>51</v>
      </c>
      <c r="E12" s="174" t="s">
        <v>30</v>
      </c>
      <c r="F12" s="174"/>
      <c r="G12" s="174" t="s">
        <v>1410</v>
      </c>
      <c r="H12" s="174"/>
      <c r="I12" s="174"/>
      <c r="J12" s="174" t="s">
        <v>1411</v>
      </c>
      <c r="K12" s="174"/>
      <c r="L12" s="174"/>
      <c r="M12" s="174" t="s">
        <v>7843</v>
      </c>
      <c r="N12" s="174" t="s">
        <v>7844</v>
      </c>
      <c r="O12" s="174" t="s">
        <v>15</v>
      </c>
      <c r="P12" s="174" t="s">
        <v>16</v>
      </c>
      <c r="Q12" s="174" t="s">
        <v>35</v>
      </c>
      <c r="R12" s="174" t="s">
        <v>8666</v>
      </c>
      <c r="S12" s="174" t="s">
        <v>39</v>
      </c>
      <c r="T12" s="174"/>
      <c r="U12" s="174"/>
      <c r="V12" s="174" t="s">
        <v>4164</v>
      </c>
      <c r="W12" s="174" t="s">
        <v>40</v>
      </c>
      <c r="X12" s="174">
        <v>201307032147</v>
      </c>
      <c r="Y12" s="466">
        <v>41547</v>
      </c>
      <c r="Z12" s="418">
        <v>46967</v>
      </c>
      <c r="AA12" s="174"/>
      <c r="AB12" s="174"/>
      <c r="AC12" s="174"/>
      <c r="AD12" s="174" t="s">
        <v>7845</v>
      </c>
      <c r="AE12" s="658" t="s">
        <v>7846</v>
      </c>
      <c r="AF12" s="174" t="s">
        <v>7847</v>
      </c>
      <c r="AG12" s="174"/>
      <c r="AH12" s="174"/>
      <c r="AI12" s="174"/>
      <c r="AJ12" s="174"/>
      <c r="AK12" s="174"/>
      <c r="AL12" s="174"/>
      <c r="AM12" s="174"/>
      <c r="AN12" s="174"/>
      <c r="AO12" s="174"/>
      <c r="AP12" s="174"/>
      <c r="AQ12" s="174"/>
      <c r="AR12" s="174" t="s">
        <v>2324</v>
      </c>
      <c r="AS12" s="174">
        <v>2023</v>
      </c>
      <c r="AT12" s="415">
        <v>45142</v>
      </c>
      <c r="AU12" s="174" t="s">
        <v>1351</v>
      </c>
      <c r="AV12" s="419" t="s">
        <v>9643</v>
      </c>
      <c r="AW12" s="424"/>
      <c r="AX12" s="653"/>
      <c r="AY12" s="422"/>
      <c r="AZ12" s="654"/>
      <c r="BA12" s="654"/>
      <c r="BB12" s="422"/>
      <c r="BC12" s="655"/>
      <c r="BD12" s="424"/>
      <c r="BE12" s="653"/>
      <c r="BF12" s="466">
        <v>41547</v>
      </c>
      <c r="BG12" s="426">
        <f t="shared" si="2"/>
        <v>0</v>
      </c>
      <c r="BH12" s="426">
        <f t="shared" si="3"/>
        <v>0</v>
      </c>
      <c r="BI12" s="426">
        <f t="shared" si="4"/>
        <v>0</v>
      </c>
      <c r="BJ12" s="426">
        <f t="shared" si="5"/>
        <v>0</v>
      </c>
      <c r="BK12" s="425" t="b">
        <f>COUNTIF($X$3:$X439,$X12)&gt;1</f>
        <v>0</v>
      </c>
    </row>
    <row r="13" spans="1:63" ht="15.75" customHeight="1">
      <c r="A13" s="174" t="s">
        <v>10</v>
      </c>
      <c r="B13" s="174" t="s">
        <v>49</v>
      </c>
      <c r="C13" s="174" t="s">
        <v>50</v>
      </c>
      <c r="D13" s="174" t="s">
        <v>51</v>
      </c>
      <c r="E13" s="174" t="s">
        <v>30</v>
      </c>
      <c r="F13" s="174"/>
      <c r="G13" s="174" t="s">
        <v>1410</v>
      </c>
      <c r="H13" s="174"/>
      <c r="I13" s="174"/>
      <c r="J13" s="174" t="s">
        <v>1411</v>
      </c>
      <c r="K13" s="174"/>
      <c r="L13" s="174"/>
      <c r="M13" s="174" t="s">
        <v>7843</v>
      </c>
      <c r="N13" s="174" t="s">
        <v>7844</v>
      </c>
      <c r="O13" s="174" t="s">
        <v>15</v>
      </c>
      <c r="P13" s="174" t="s">
        <v>16</v>
      </c>
      <c r="Q13" s="174" t="s">
        <v>35</v>
      </c>
      <c r="R13" s="174" t="s">
        <v>8666</v>
      </c>
      <c r="S13" s="174" t="s">
        <v>47</v>
      </c>
      <c r="T13" s="174"/>
      <c r="U13" s="174"/>
      <c r="V13" s="174" t="s">
        <v>4164</v>
      </c>
      <c r="W13" s="174" t="s">
        <v>78</v>
      </c>
      <c r="X13" s="174" t="s">
        <v>1412</v>
      </c>
      <c r="Y13" s="466">
        <v>43103</v>
      </c>
      <c r="Z13" s="418">
        <v>46967</v>
      </c>
      <c r="AA13" s="174"/>
      <c r="AB13" s="174"/>
      <c r="AC13" s="174"/>
      <c r="AD13" s="174" t="s">
        <v>7848</v>
      </c>
      <c r="AE13" s="174" t="s">
        <v>7849</v>
      </c>
      <c r="AF13" s="569">
        <v>45154</v>
      </c>
      <c r="AG13" s="174"/>
      <c r="AH13" s="174"/>
      <c r="AI13" s="174"/>
      <c r="AJ13" s="174"/>
      <c r="AK13" s="174"/>
      <c r="AL13" s="174"/>
      <c r="AM13" s="174"/>
      <c r="AN13" s="174"/>
      <c r="AO13" s="174"/>
      <c r="AP13" s="174"/>
      <c r="AQ13" s="174"/>
      <c r="AR13" s="174" t="s">
        <v>2324</v>
      </c>
      <c r="AS13" s="174">
        <v>2023</v>
      </c>
      <c r="AT13" s="415">
        <v>45142</v>
      </c>
      <c r="AU13" s="174" t="s">
        <v>1351</v>
      </c>
      <c r="AV13" s="419" t="s">
        <v>9644</v>
      </c>
      <c r="AW13" s="424"/>
      <c r="AX13" s="653"/>
      <c r="AY13" s="422"/>
      <c r="AZ13" s="654"/>
      <c r="BA13" s="654"/>
      <c r="BB13" s="422"/>
      <c r="BC13" s="655"/>
      <c r="BD13" s="424"/>
      <c r="BE13" s="653"/>
      <c r="BF13" s="466">
        <v>43103</v>
      </c>
      <c r="BG13" s="426">
        <f t="shared" si="2"/>
        <v>0</v>
      </c>
      <c r="BH13" s="426">
        <f t="shared" si="3"/>
        <v>0</v>
      </c>
      <c r="BI13" s="426">
        <f t="shared" si="4"/>
        <v>0</v>
      </c>
      <c r="BJ13" s="426">
        <f t="shared" si="5"/>
        <v>0</v>
      </c>
      <c r="BK13" s="425" t="b">
        <f>COUNTIF($X$3:$X439,$X13)&gt;1</f>
        <v>0</v>
      </c>
    </row>
    <row r="14" spans="1:63" ht="15.75" customHeight="1">
      <c r="A14" s="174" t="s">
        <v>10</v>
      </c>
      <c r="B14" s="174" t="s">
        <v>49</v>
      </c>
      <c r="C14" s="174" t="s">
        <v>50</v>
      </c>
      <c r="D14" s="174" t="s">
        <v>51</v>
      </c>
      <c r="E14" s="174" t="s">
        <v>30</v>
      </c>
      <c r="F14" s="174"/>
      <c r="G14" s="174" t="s">
        <v>1410</v>
      </c>
      <c r="H14" s="174"/>
      <c r="I14" s="174"/>
      <c r="J14" s="174" t="s">
        <v>1411</v>
      </c>
      <c r="K14" s="174"/>
      <c r="L14" s="174"/>
      <c r="M14" s="174" t="s">
        <v>7843</v>
      </c>
      <c r="N14" s="174" t="s">
        <v>7844</v>
      </c>
      <c r="O14" s="174" t="s">
        <v>15</v>
      </c>
      <c r="P14" s="174" t="s">
        <v>16</v>
      </c>
      <c r="Q14" s="174" t="s">
        <v>35</v>
      </c>
      <c r="R14" s="174" t="s">
        <v>8666</v>
      </c>
      <c r="S14" s="174" t="s">
        <v>36</v>
      </c>
      <c r="T14" s="174"/>
      <c r="U14" s="174"/>
      <c r="V14" s="174" t="s">
        <v>4164</v>
      </c>
      <c r="W14" s="174" t="s">
        <v>37</v>
      </c>
      <c r="X14" s="174" t="s">
        <v>1413</v>
      </c>
      <c r="Y14" s="466">
        <v>43103</v>
      </c>
      <c r="Z14" s="418">
        <v>46967</v>
      </c>
      <c r="AA14" s="174"/>
      <c r="AB14" s="174"/>
      <c r="AC14" s="174"/>
      <c r="AD14" s="174" t="s">
        <v>7850</v>
      </c>
      <c r="AE14" s="174" t="s">
        <v>7851</v>
      </c>
      <c r="AF14" s="174" t="s">
        <v>7852</v>
      </c>
      <c r="AG14" s="174"/>
      <c r="AH14" s="174"/>
      <c r="AI14" s="174"/>
      <c r="AJ14" s="174"/>
      <c r="AK14" s="174"/>
      <c r="AL14" s="174"/>
      <c r="AM14" s="174"/>
      <c r="AN14" s="174"/>
      <c r="AO14" s="174"/>
      <c r="AP14" s="174"/>
      <c r="AQ14" s="174"/>
      <c r="AR14" s="174" t="s">
        <v>2324</v>
      </c>
      <c r="AS14" s="174">
        <v>2023</v>
      </c>
      <c r="AT14" s="415">
        <v>45142</v>
      </c>
      <c r="AU14" s="174" t="s">
        <v>1351</v>
      </c>
      <c r="AV14" s="419" t="s">
        <v>9645</v>
      </c>
      <c r="AW14" s="424"/>
      <c r="AX14" s="653"/>
      <c r="AY14" s="422"/>
      <c r="AZ14" s="654"/>
      <c r="BA14" s="654"/>
      <c r="BB14" s="422"/>
      <c r="BC14" s="655"/>
      <c r="BD14" s="424"/>
      <c r="BE14" s="653"/>
      <c r="BF14" s="466">
        <v>43103</v>
      </c>
      <c r="BG14" s="426">
        <f t="shared" si="2"/>
        <v>0</v>
      </c>
      <c r="BH14" s="426">
        <f t="shared" si="3"/>
        <v>0</v>
      </c>
      <c r="BI14" s="426">
        <f t="shared" si="4"/>
        <v>0</v>
      </c>
      <c r="BJ14" s="426">
        <f t="shared" si="5"/>
        <v>0</v>
      </c>
      <c r="BK14" s="425" t="b">
        <f>COUNTIF($X$3:$X439,$X14)&gt;1</f>
        <v>0</v>
      </c>
    </row>
    <row r="15" spans="1:63" ht="15.75" customHeight="1">
      <c r="A15" s="174" t="s">
        <v>10</v>
      </c>
      <c r="B15" s="174" t="s">
        <v>49</v>
      </c>
      <c r="C15" s="174" t="s">
        <v>50</v>
      </c>
      <c r="D15" s="174" t="s">
        <v>51</v>
      </c>
      <c r="E15" s="174" t="s">
        <v>30</v>
      </c>
      <c r="F15" s="174"/>
      <c r="G15" s="174" t="s">
        <v>1410</v>
      </c>
      <c r="H15" s="174"/>
      <c r="I15" s="174"/>
      <c r="J15" s="174" t="s">
        <v>1411</v>
      </c>
      <c r="K15" s="174"/>
      <c r="L15" s="174"/>
      <c r="M15" s="174" t="s">
        <v>7843</v>
      </c>
      <c r="N15" s="174" t="s">
        <v>7844</v>
      </c>
      <c r="O15" s="174" t="s">
        <v>15</v>
      </c>
      <c r="P15" s="174" t="s">
        <v>16</v>
      </c>
      <c r="Q15" s="174" t="s">
        <v>35</v>
      </c>
      <c r="R15" s="174" t="s">
        <v>117</v>
      </c>
      <c r="S15" s="174" t="s">
        <v>120</v>
      </c>
      <c r="T15" s="174"/>
      <c r="U15" s="174"/>
      <c r="V15" s="174" t="s">
        <v>4164</v>
      </c>
      <c r="W15" s="174" t="s">
        <v>121</v>
      </c>
      <c r="X15" s="174">
        <v>201307032150</v>
      </c>
      <c r="Y15" s="466">
        <v>45438</v>
      </c>
      <c r="Z15" s="418">
        <v>47265</v>
      </c>
      <c r="AA15" s="174" t="s">
        <v>4158</v>
      </c>
      <c r="AB15" s="174" t="s">
        <v>4168</v>
      </c>
      <c r="AC15" s="174" t="s">
        <v>7853</v>
      </c>
      <c r="AD15" s="174" t="s">
        <v>7854</v>
      </c>
      <c r="AE15" s="174">
        <v>212007461200052</v>
      </c>
      <c r="AF15" s="556">
        <v>46036</v>
      </c>
      <c r="AG15" s="174"/>
      <c r="AH15" s="174"/>
      <c r="AI15" s="174"/>
      <c r="AJ15" s="174"/>
      <c r="AK15" s="174"/>
      <c r="AL15" s="174"/>
      <c r="AM15" s="174"/>
      <c r="AN15" s="174"/>
      <c r="AO15" s="174"/>
      <c r="AP15" s="174"/>
      <c r="AQ15" s="174"/>
      <c r="AR15" s="174" t="s">
        <v>2317</v>
      </c>
      <c r="AS15" s="174">
        <v>2024</v>
      </c>
      <c r="AT15" s="415">
        <v>45436</v>
      </c>
      <c r="AU15" s="174" t="s">
        <v>1351</v>
      </c>
      <c r="AV15" s="419" t="s">
        <v>5179</v>
      </c>
      <c r="AW15" s="424"/>
      <c r="AX15" s="653"/>
      <c r="AY15" s="422"/>
      <c r="AZ15" s="654"/>
      <c r="BA15" s="654"/>
      <c r="BB15" s="422"/>
      <c r="BC15" s="655"/>
      <c r="BD15" s="424"/>
      <c r="BE15" s="653"/>
      <c r="BF15" s="466">
        <v>45436</v>
      </c>
      <c r="BG15" s="426">
        <f t="shared" si="2"/>
        <v>0</v>
      </c>
      <c r="BH15" s="426">
        <f t="shared" si="3"/>
        <v>0</v>
      </c>
      <c r="BI15" s="426">
        <f t="shared" si="4"/>
        <v>0</v>
      </c>
      <c r="BJ15" s="426">
        <f t="shared" si="5"/>
        <v>0</v>
      </c>
      <c r="BK15" s="425" t="b">
        <f>COUNTIF($X$3:$X439,$X15)&gt;1</f>
        <v>0</v>
      </c>
    </row>
    <row r="16" spans="1:63" ht="15.75" customHeight="1">
      <c r="A16" s="174" t="s">
        <v>10</v>
      </c>
      <c r="B16" s="174" t="s">
        <v>49</v>
      </c>
      <c r="C16" s="174" t="s">
        <v>50</v>
      </c>
      <c r="D16" s="174" t="s">
        <v>51</v>
      </c>
      <c r="E16" s="174" t="s">
        <v>30</v>
      </c>
      <c r="F16" s="174"/>
      <c r="G16" s="174" t="s">
        <v>1410</v>
      </c>
      <c r="H16" s="174"/>
      <c r="I16" s="174"/>
      <c r="J16" s="174" t="s">
        <v>1411</v>
      </c>
      <c r="K16" s="174"/>
      <c r="L16" s="174"/>
      <c r="M16" s="174" t="s">
        <v>7843</v>
      </c>
      <c r="N16" s="174" t="s">
        <v>7844</v>
      </c>
      <c r="O16" s="174" t="s">
        <v>15</v>
      </c>
      <c r="P16" s="174" t="s">
        <v>16</v>
      </c>
      <c r="Q16" s="174" t="s">
        <v>35</v>
      </c>
      <c r="R16" s="174" t="s">
        <v>8666</v>
      </c>
      <c r="S16" s="174" t="s">
        <v>33</v>
      </c>
      <c r="T16" s="174"/>
      <c r="U16" s="174"/>
      <c r="V16" s="174" t="s">
        <v>4164</v>
      </c>
      <c r="W16" s="174" t="s">
        <v>34</v>
      </c>
      <c r="X16" s="174">
        <v>201507032142</v>
      </c>
      <c r="Y16" s="466">
        <v>42227</v>
      </c>
      <c r="Z16" s="418">
        <v>46967</v>
      </c>
      <c r="AA16" s="174"/>
      <c r="AB16" s="174"/>
      <c r="AC16" s="174"/>
      <c r="AD16" s="174" t="s">
        <v>7850</v>
      </c>
      <c r="AE16" s="174" t="s">
        <v>7855</v>
      </c>
      <c r="AF16" s="174" t="s">
        <v>7856</v>
      </c>
      <c r="AG16" s="174"/>
      <c r="AH16" s="174"/>
      <c r="AI16" s="174"/>
      <c r="AJ16" s="174"/>
      <c r="AK16" s="174"/>
      <c r="AL16" s="174"/>
      <c r="AM16" s="174"/>
      <c r="AN16" s="174"/>
      <c r="AO16" s="174"/>
      <c r="AP16" s="174"/>
      <c r="AQ16" s="174"/>
      <c r="AR16" s="174" t="s">
        <v>2324</v>
      </c>
      <c r="AS16" s="174">
        <v>2023</v>
      </c>
      <c r="AT16" s="415">
        <v>45142</v>
      </c>
      <c r="AU16" s="174" t="s">
        <v>1351</v>
      </c>
      <c r="AV16" s="419" t="s">
        <v>9646</v>
      </c>
      <c r="AW16" s="424"/>
      <c r="AX16" s="653"/>
      <c r="AY16" s="422"/>
      <c r="AZ16" s="654"/>
      <c r="BA16" s="654"/>
      <c r="BB16" s="422"/>
      <c r="BC16" s="655"/>
      <c r="BD16" s="424"/>
      <c r="BE16" s="653"/>
      <c r="BF16" s="466">
        <v>42227</v>
      </c>
      <c r="BG16" s="426">
        <f t="shared" si="2"/>
        <v>0</v>
      </c>
      <c r="BH16" s="426">
        <f t="shared" si="3"/>
        <v>0</v>
      </c>
      <c r="BI16" s="426">
        <f t="shared" si="4"/>
        <v>0</v>
      </c>
      <c r="BJ16" s="426">
        <f t="shared" si="5"/>
        <v>0</v>
      </c>
      <c r="BK16" s="425" t="b">
        <f>COUNTIF($X$3:$X439,$X16)&gt;1</f>
        <v>0</v>
      </c>
    </row>
    <row r="17" spans="1:63" ht="15.75" customHeight="1">
      <c r="A17" s="174" t="s">
        <v>10</v>
      </c>
      <c r="B17" s="174" t="s">
        <v>49</v>
      </c>
      <c r="C17" s="174" t="s">
        <v>50</v>
      </c>
      <c r="D17" s="174" t="s">
        <v>51</v>
      </c>
      <c r="E17" s="174" t="s">
        <v>30</v>
      </c>
      <c r="F17" s="174"/>
      <c r="G17" s="174" t="s">
        <v>1410</v>
      </c>
      <c r="H17" s="174"/>
      <c r="I17" s="174"/>
      <c r="J17" s="174" t="s">
        <v>1411</v>
      </c>
      <c r="K17" s="174"/>
      <c r="L17" s="174"/>
      <c r="M17" s="174" t="s">
        <v>7843</v>
      </c>
      <c r="N17" s="174" t="s">
        <v>7844</v>
      </c>
      <c r="O17" s="174" t="s">
        <v>15</v>
      </c>
      <c r="P17" s="174" t="s">
        <v>16</v>
      </c>
      <c r="Q17" s="174" t="s">
        <v>35</v>
      </c>
      <c r="R17" s="174" t="s">
        <v>87</v>
      </c>
      <c r="S17" s="174" t="s">
        <v>434</v>
      </c>
      <c r="T17" s="174"/>
      <c r="U17" s="174"/>
      <c r="V17" s="174" t="s">
        <v>4164</v>
      </c>
      <c r="W17" s="174" t="s">
        <v>1139</v>
      </c>
      <c r="X17" s="174" t="s">
        <v>1414</v>
      </c>
      <c r="Y17" s="466">
        <v>42844</v>
      </c>
      <c r="Z17" s="418">
        <v>46967</v>
      </c>
      <c r="AA17" s="174"/>
      <c r="AB17" s="174"/>
      <c r="AC17" s="174"/>
      <c r="AD17" s="174" t="s">
        <v>7857</v>
      </c>
      <c r="AE17" s="174" t="s">
        <v>7858</v>
      </c>
      <c r="AF17" s="418">
        <v>45798</v>
      </c>
      <c r="AG17" s="174"/>
      <c r="AH17" s="174"/>
      <c r="AI17" s="174"/>
      <c r="AJ17" s="174"/>
      <c r="AK17" s="174"/>
      <c r="AL17" s="174"/>
      <c r="AM17" s="174"/>
      <c r="AN17" s="174"/>
      <c r="AO17" s="174"/>
      <c r="AP17" s="174"/>
      <c r="AQ17" s="174"/>
      <c r="AR17" s="174" t="s">
        <v>2324</v>
      </c>
      <c r="AS17" s="174">
        <v>2023</v>
      </c>
      <c r="AT17" s="415">
        <v>45142</v>
      </c>
      <c r="AU17" s="174" t="s">
        <v>1351</v>
      </c>
      <c r="AV17" s="419" t="s">
        <v>9647</v>
      </c>
      <c r="AW17" s="424"/>
      <c r="AX17" s="653"/>
      <c r="AY17" s="422"/>
      <c r="AZ17" s="654"/>
      <c r="BA17" s="654"/>
      <c r="BB17" s="422"/>
      <c r="BC17" s="655"/>
      <c r="BD17" s="424"/>
      <c r="BE17" s="653"/>
      <c r="BF17" s="466">
        <v>42844</v>
      </c>
      <c r="BG17" s="426">
        <f t="shared" si="2"/>
        <v>0</v>
      </c>
      <c r="BH17" s="426">
        <f t="shared" si="3"/>
        <v>0</v>
      </c>
      <c r="BI17" s="426">
        <f t="shared" si="4"/>
        <v>0</v>
      </c>
      <c r="BJ17" s="426">
        <f t="shared" si="5"/>
        <v>0</v>
      </c>
      <c r="BK17" s="425" t="b">
        <f>COUNTIF($X$3:$X439,$X17)&gt;1</f>
        <v>0</v>
      </c>
    </row>
    <row r="18" spans="1:63" ht="15.75" customHeight="1">
      <c r="A18" s="703" t="s">
        <v>10</v>
      </c>
      <c r="B18" s="703" t="s">
        <v>49</v>
      </c>
      <c r="C18" s="703" t="s">
        <v>50</v>
      </c>
      <c r="D18" s="703" t="s">
        <v>9648</v>
      </c>
      <c r="E18" s="703" t="s">
        <v>30</v>
      </c>
      <c r="F18" s="703"/>
      <c r="G18" s="703" t="s">
        <v>52</v>
      </c>
      <c r="H18" s="703"/>
      <c r="I18" s="703"/>
      <c r="J18" s="703" t="s">
        <v>53</v>
      </c>
      <c r="K18" s="703"/>
      <c r="L18" s="703"/>
      <c r="M18" s="703" t="s">
        <v>54</v>
      </c>
      <c r="N18" s="703"/>
      <c r="O18" s="703" t="s">
        <v>15</v>
      </c>
      <c r="P18" s="703" t="s">
        <v>16</v>
      </c>
      <c r="Q18" s="703" t="s">
        <v>21</v>
      </c>
      <c r="R18" s="703" t="s">
        <v>3006</v>
      </c>
      <c r="S18" s="703"/>
      <c r="T18" s="703" t="s">
        <v>55</v>
      </c>
      <c r="U18" s="703"/>
      <c r="V18" s="703" t="s">
        <v>22</v>
      </c>
      <c r="W18" s="703" t="s">
        <v>56</v>
      </c>
      <c r="X18" s="703" t="s">
        <v>57</v>
      </c>
      <c r="Y18" s="704">
        <v>42937</v>
      </c>
      <c r="Z18" s="703"/>
      <c r="AA18" s="703" t="s">
        <v>4158</v>
      </c>
      <c r="AB18" s="703" t="s">
        <v>7886</v>
      </c>
      <c r="AC18" s="703" t="s">
        <v>9649</v>
      </c>
      <c r="AD18" s="703" t="s">
        <v>4283</v>
      </c>
      <c r="AE18" s="703" t="s">
        <v>4283</v>
      </c>
      <c r="AF18" s="703" t="s">
        <v>4283</v>
      </c>
      <c r="AG18" s="703"/>
      <c r="AH18" s="703"/>
      <c r="AI18" s="703"/>
      <c r="AJ18" s="703" t="s">
        <v>2297</v>
      </c>
      <c r="AK18" s="703"/>
      <c r="AL18" s="703"/>
      <c r="AM18" s="703"/>
      <c r="AN18" s="703"/>
      <c r="AO18" s="703"/>
      <c r="AP18" s="703"/>
      <c r="AQ18" s="703"/>
      <c r="AR18" s="703" t="s">
        <v>2312</v>
      </c>
      <c r="AS18" s="703">
        <v>2023</v>
      </c>
      <c r="AT18" s="706">
        <v>45005</v>
      </c>
      <c r="AU18" s="703" t="s">
        <v>2323</v>
      </c>
      <c r="AV18" s="707"/>
      <c r="AW18" s="708"/>
      <c r="AX18" s="747"/>
      <c r="AY18" s="422"/>
      <c r="AZ18" s="748"/>
      <c r="BA18" s="748"/>
      <c r="BB18" s="422"/>
      <c r="BC18" s="749"/>
      <c r="BD18" s="708"/>
      <c r="BE18" s="747"/>
      <c r="BF18" s="710"/>
      <c r="BG18" s="710">
        <f t="shared" si="2"/>
        <v>0</v>
      </c>
      <c r="BH18" s="710">
        <f t="shared" si="3"/>
        <v>0</v>
      </c>
      <c r="BI18" s="710">
        <f t="shared" si="4"/>
        <v>0</v>
      </c>
      <c r="BJ18" s="710">
        <f t="shared" si="5"/>
        <v>0</v>
      </c>
      <c r="BK18" s="709" t="b">
        <f>COUNTIF($X$3:$X439,$X18)&gt;1</f>
        <v>0</v>
      </c>
    </row>
    <row r="19" spans="1:63" ht="15.75" customHeight="1">
      <c r="A19" s="703" t="s">
        <v>10</v>
      </c>
      <c r="B19" s="703" t="s">
        <v>49</v>
      </c>
      <c r="C19" s="703" t="s">
        <v>50</v>
      </c>
      <c r="D19" s="703" t="s">
        <v>9648</v>
      </c>
      <c r="E19" s="703" t="s">
        <v>30</v>
      </c>
      <c r="F19" s="703"/>
      <c r="G19" s="703" t="s">
        <v>52</v>
      </c>
      <c r="H19" s="703"/>
      <c r="I19" s="703"/>
      <c r="J19" s="703" t="s">
        <v>53</v>
      </c>
      <c r="K19" s="703"/>
      <c r="L19" s="703"/>
      <c r="M19" s="703" t="s">
        <v>54</v>
      </c>
      <c r="N19" s="703"/>
      <c r="O19" s="703" t="s">
        <v>15</v>
      </c>
      <c r="P19" s="703" t="s">
        <v>16</v>
      </c>
      <c r="Q19" s="703" t="s">
        <v>21</v>
      </c>
      <c r="R19" s="703" t="s">
        <v>3006</v>
      </c>
      <c r="S19" s="703"/>
      <c r="T19" s="703" t="s">
        <v>58</v>
      </c>
      <c r="U19" s="703"/>
      <c r="V19" s="703" t="s">
        <v>22</v>
      </c>
      <c r="W19" s="703" t="s">
        <v>59</v>
      </c>
      <c r="X19" s="703" t="s">
        <v>60</v>
      </c>
      <c r="Y19" s="704">
        <v>42937</v>
      </c>
      <c r="Z19" s="703"/>
      <c r="AA19" s="703" t="s">
        <v>4158</v>
      </c>
      <c r="AB19" s="703" t="s">
        <v>7886</v>
      </c>
      <c r="AC19" s="703" t="s">
        <v>9650</v>
      </c>
      <c r="AD19" s="703" t="s">
        <v>4283</v>
      </c>
      <c r="AE19" s="703" t="s">
        <v>4283</v>
      </c>
      <c r="AF19" s="703" t="s">
        <v>4283</v>
      </c>
      <c r="AG19" s="703"/>
      <c r="AH19" s="703"/>
      <c r="AI19" s="703"/>
      <c r="AJ19" s="703" t="s">
        <v>2297</v>
      </c>
      <c r="AK19" s="703"/>
      <c r="AL19" s="703"/>
      <c r="AM19" s="703"/>
      <c r="AN19" s="703"/>
      <c r="AO19" s="703"/>
      <c r="AP19" s="703"/>
      <c r="AQ19" s="703"/>
      <c r="AR19" s="703" t="s">
        <v>2312</v>
      </c>
      <c r="AS19" s="703">
        <v>2023</v>
      </c>
      <c r="AT19" s="706">
        <v>45005</v>
      </c>
      <c r="AU19" s="703" t="s">
        <v>2323</v>
      </c>
      <c r="AV19" s="707"/>
      <c r="AW19" s="708"/>
      <c r="AX19" s="747"/>
      <c r="AY19" s="422"/>
      <c r="AZ19" s="748"/>
      <c r="BA19" s="748"/>
      <c r="BB19" s="422"/>
      <c r="BC19" s="749"/>
      <c r="BD19" s="708"/>
      <c r="BE19" s="747"/>
      <c r="BF19" s="710"/>
      <c r="BG19" s="710">
        <f t="shared" si="2"/>
        <v>0</v>
      </c>
      <c r="BH19" s="710">
        <f t="shared" si="3"/>
        <v>0</v>
      </c>
      <c r="BI19" s="710">
        <f t="shared" si="4"/>
        <v>0</v>
      </c>
      <c r="BJ19" s="710">
        <f t="shared" si="5"/>
        <v>0</v>
      </c>
      <c r="BK19" s="709" t="b">
        <f>COUNTIF($X$3:$X439,$X19)&gt;1</f>
        <v>0</v>
      </c>
    </row>
    <row r="20" spans="1:63" ht="15.75" customHeight="1">
      <c r="A20" s="703" t="s">
        <v>10</v>
      </c>
      <c r="B20" s="703" t="s">
        <v>49</v>
      </c>
      <c r="C20" s="703" t="s">
        <v>50</v>
      </c>
      <c r="D20" s="703" t="s">
        <v>9648</v>
      </c>
      <c r="E20" s="703" t="s">
        <v>30</v>
      </c>
      <c r="F20" s="703"/>
      <c r="G20" s="703" t="s">
        <v>52</v>
      </c>
      <c r="H20" s="703"/>
      <c r="I20" s="703"/>
      <c r="J20" s="703" t="s">
        <v>53</v>
      </c>
      <c r="K20" s="703"/>
      <c r="L20" s="703"/>
      <c r="M20" s="703" t="s">
        <v>54</v>
      </c>
      <c r="N20" s="703"/>
      <c r="O20" s="703" t="s">
        <v>15</v>
      </c>
      <c r="P20" s="703" t="s">
        <v>16</v>
      </c>
      <c r="Q20" s="703" t="s">
        <v>21</v>
      </c>
      <c r="R20" s="703" t="s">
        <v>3006</v>
      </c>
      <c r="S20" s="703"/>
      <c r="T20" s="703" t="s">
        <v>61</v>
      </c>
      <c r="U20" s="703"/>
      <c r="V20" s="703" t="s">
        <v>22</v>
      </c>
      <c r="W20" s="703" t="s">
        <v>56</v>
      </c>
      <c r="X20" s="703" t="s">
        <v>62</v>
      </c>
      <c r="Y20" s="704">
        <v>42937</v>
      </c>
      <c r="Z20" s="703"/>
      <c r="AA20" s="703" t="s">
        <v>4158</v>
      </c>
      <c r="AB20" s="703" t="s">
        <v>7886</v>
      </c>
      <c r="AC20" s="703" t="s">
        <v>9651</v>
      </c>
      <c r="AD20" s="703" t="s">
        <v>4283</v>
      </c>
      <c r="AE20" s="703" t="s">
        <v>4283</v>
      </c>
      <c r="AF20" s="703" t="s">
        <v>4283</v>
      </c>
      <c r="AG20" s="703"/>
      <c r="AH20" s="703"/>
      <c r="AI20" s="703"/>
      <c r="AJ20" s="703" t="s">
        <v>2297</v>
      </c>
      <c r="AK20" s="703"/>
      <c r="AL20" s="703"/>
      <c r="AM20" s="703"/>
      <c r="AN20" s="703"/>
      <c r="AO20" s="703"/>
      <c r="AP20" s="703"/>
      <c r="AQ20" s="703"/>
      <c r="AR20" s="703" t="s">
        <v>2312</v>
      </c>
      <c r="AS20" s="703">
        <v>2023</v>
      </c>
      <c r="AT20" s="706">
        <v>45005</v>
      </c>
      <c r="AU20" s="703" t="s">
        <v>2323</v>
      </c>
      <c r="AV20" s="707"/>
      <c r="AW20" s="708"/>
      <c r="AX20" s="747"/>
      <c r="AY20" s="422"/>
      <c r="AZ20" s="748"/>
      <c r="BA20" s="748"/>
      <c r="BB20" s="422"/>
      <c r="BC20" s="749"/>
      <c r="BD20" s="708"/>
      <c r="BE20" s="747"/>
      <c r="BF20" s="710"/>
      <c r="BG20" s="710">
        <f t="shared" si="2"/>
        <v>0</v>
      </c>
      <c r="BH20" s="710">
        <f t="shared" si="3"/>
        <v>0</v>
      </c>
      <c r="BI20" s="710">
        <f t="shared" si="4"/>
        <v>0</v>
      </c>
      <c r="BJ20" s="710">
        <f t="shared" si="5"/>
        <v>0</v>
      </c>
      <c r="BK20" s="709" t="b">
        <f>COUNTIF($X$3:$X439,$X20)&gt;1</f>
        <v>0</v>
      </c>
    </row>
    <row r="21" spans="1:63" ht="15.75" customHeight="1">
      <c r="A21" s="703" t="s">
        <v>10</v>
      </c>
      <c r="B21" s="703" t="s">
        <v>49</v>
      </c>
      <c r="C21" s="703" t="s">
        <v>50</v>
      </c>
      <c r="D21" s="703" t="s">
        <v>51</v>
      </c>
      <c r="E21" s="703" t="s">
        <v>30</v>
      </c>
      <c r="F21" s="703"/>
      <c r="G21" s="703" t="s">
        <v>63</v>
      </c>
      <c r="H21" s="703"/>
      <c r="I21" s="703"/>
      <c r="J21" s="703" t="s">
        <v>64</v>
      </c>
      <c r="K21" s="703"/>
      <c r="L21" s="703"/>
      <c r="M21" s="703" t="s">
        <v>65</v>
      </c>
      <c r="N21" s="703"/>
      <c r="O21" s="703" t="s">
        <v>15</v>
      </c>
      <c r="P21" s="703" t="s">
        <v>16</v>
      </c>
      <c r="Q21" s="703" t="s">
        <v>21</v>
      </c>
      <c r="R21" s="703" t="s">
        <v>3006</v>
      </c>
      <c r="S21" s="703"/>
      <c r="T21" s="703" t="s">
        <v>66</v>
      </c>
      <c r="U21" s="703"/>
      <c r="V21" s="703" t="s">
        <v>22</v>
      </c>
      <c r="W21" s="703" t="s">
        <v>59</v>
      </c>
      <c r="X21" s="703" t="s">
        <v>67</v>
      </c>
      <c r="Y21" s="704">
        <v>42990</v>
      </c>
      <c r="Z21" s="703"/>
      <c r="AA21" s="703"/>
      <c r="AB21" s="703"/>
      <c r="AC21" s="703"/>
      <c r="AD21" s="703" t="s">
        <v>9652</v>
      </c>
      <c r="AE21" s="703" t="s">
        <v>9653</v>
      </c>
      <c r="AF21" s="732">
        <v>44059</v>
      </c>
      <c r="AG21" s="703"/>
      <c r="AH21" s="703"/>
      <c r="AI21" s="705">
        <v>45258</v>
      </c>
      <c r="AJ21" s="703" t="s">
        <v>2297</v>
      </c>
      <c r="AK21" s="703"/>
      <c r="AL21" s="703"/>
      <c r="AM21" s="703"/>
      <c r="AN21" s="703"/>
      <c r="AO21" s="703"/>
      <c r="AP21" s="703"/>
      <c r="AQ21" s="703"/>
      <c r="AR21" s="703" t="s">
        <v>2333</v>
      </c>
      <c r="AS21" s="703">
        <v>2023</v>
      </c>
      <c r="AT21" s="706">
        <v>45259</v>
      </c>
      <c r="AU21" s="703" t="s">
        <v>2323</v>
      </c>
      <c r="AV21" s="707"/>
      <c r="AW21" s="708"/>
      <c r="AX21" s="747"/>
      <c r="AY21" s="422"/>
      <c r="AZ21" s="748"/>
      <c r="BA21" s="748"/>
      <c r="BB21" s="422"/>
      <c r="BC21" s="749"/>
      <c r="BD21" s="708"/>
      <c r="BE21" s="747"/>
      <c r="BF21" s="710"/>
      <c r="BG21" s="710">
        <f t="shared" si="2"/>
        <v>0</v>
      </c>
      <c r="BH21" s="710">
        <f t="shared" si="3"/>
        <v>0</v>
      </c>
      <c r="BI21" s="710">
        <f t="shared" si="4"/>
        <v>0</v>
      </c>
      <c r="BJ21" s="710">
        <f t="shared" si="5"/>
        <v>0</v>
      </c>
      <c r="BK21" s="709" t="b">
        <f>COUNTIF($X$3:$X439,$X21)&gt;1</f>
        <v>0</v>
      </c>
    </row>
    <row r="22" spans="1:63" ht="15.75" customHeight="1">
      <c r="A22" s="703" t="s">
        <v>10</v>
      </c>
      <c r="B22" s="703" t="s">
        <v>49</v>
      </c>
      <c r="C22" s="703" t="s">
        <v>50</v>
      </c>
      <c r="D22" s="703" t="s">
        <v>51</v>
      </c>
      <c r="E22" s="703" t="s">
        <v>30</v>
      </c>
      <c r="F22" s="703"/>
      <c r="G22" s="703" t="s">
        <v>63</v>
      </c>
      <c r="H22" s="703"/>
      <c r="I22" s="703"/>
      <c r="J22" s="703" t="s">
        <v>64</v>
      </c>
      <c r="K22" s="703"/>
      <c r="L22" s="703"/>
      <c r="M22" s="703" t="s">
        <v>65</v>
      </c>
      <c r="N22" s="703"/>
      <c r="O22" s="703" t="s">
        <v>15</v>
      </c>
      <c r="P22" s="703" t="s">
        <v>16</v>
      </c>
      <c r="Q22" s="703" t="s">
        <v>21</v>
      </c>
      <c r="R22" s="703" t="s">
        <v>3006</v>
      </c>
      <c r="S22" s="703"/>
      <c r="T22" s="703" t="s">
        <v>68</v>
      </c>
      <c r="U22" s="703"/>
      <c r="V22" s="703" t="s">
        <v>22</v>
      </c>
      <c r="W22" s="703" t="s">
        <v>59</v>
      </c>
      <c r="X22" s="703" t="s">
        <v>69</v>
      </c>
      <c r="Y22" s="704">
        <v>42990</v>
      </c>
      <c r="Z22" s="703"/>
      <c r="AA22" s="703"/>
      <c r="AB22" s="703"/>
      <c r="AC22" s="703"/>
      <c r="AD22" s="703" t="s">
        <v>9652</v>
      </c>
      <c r="AE22" s="703" t="s">
        <v>9653</v>
      </c>
      <c r="AF22" s="704">
        <v>44059</v>
      </c>
      <c r="AG22" s="703"/>
      <c r="AH22" s="703"/>
      <c r="AI22" s="705">
        <v>45258</v>
      </c>
      <c r="AJ22" s="703" t="s">
        <v>2297</v>
      </c>
      <c r="AK22" s="703"/>
      <c r="AL22" s="703"/>
      <c r="AM22" s="703"/>
      <c r="AN22" s="703"/>
      <c r="AO22" s="703"/>
      <c r="AP22" s="703"/>
      <c r="AQ22" s="703"/>
      <c r="AR22" s="703" t="s">
        <v>2333</v>
      </c>
      <c r="AS22" s="703">
        <v>2023</v>
      </c>
      <c r="AT22" s="706">
        <v>45259</v>
      </c>
      <c r="AU22" s="703" t="s">
        <v>2323</v>
      </c>
      <c r="AV22" s="707"/>
      <c r="AW22" s="708"/>
      <c r="AX22" s="747"/>
      <c r="AY22" s="422"/>
      <c r="AZ22" s="748"/>
      <c r="BA22" s="748"/>
      <c r="BB22" s="422"/>
      <c r="BC22" s="749"/>
      <c r="BD22" s="708"/>
      <c r="BE22" s="747"/>
      <c r="BF22" s="710"/>
      <c r="BG22" s="710">
        <f t="shared" si="2"/>
        <v>0</v>
      </c>
      <c r="BH22" s="710">
        <f t="shared" si="3"/>
        <v>0</v>
      </c>
      <c r="BI22" s="710">
        <f t="shared" si="4"/>
        <v>0</v>
      </c>
      <c r="BJ22" s="710">
        <f t="shared" si="5"/>
        <v>0</v>
      </c>
      <c r="BK22" s="709" t="b">
        <f>COUNTIF($X$3:$X439,$X22)&gt;1</f>
        <v>0</v>
      </c>
    </row>
    <row r="23" spans="1:63" ht="15.75" customHeight="1">
      <c r="A23" s="703" t="s">
        <v>10</v>
      </c>
      <c r="B23" s="703" t="s">
        <v>49</v>
      </c>
      <c r="C23" s="703" t="s">
        <v>50</v>
      </c>
      <c r="D23" s="703" t="s">
        <v>51</v>
      </c>
      <c r="E23" s="703" t="s">
        <v>30</v>
      </c>
      <c r="F23" s="703"/>
      <c r="G23" s="703" t="s">
        <v>63</v>
      </c>
      <c r="H23" s="703"/>
      <c r="I23" s="703"/>
      <c r="J23" s="703" t="s">
        <v>64</v>
      </c>
      <c r="K23" s="703"/>
      <c r="L23" s="703"/>
      <c r="M23" s="703" t="s">
        <v>65</v>
      </c>
      <c r="N23" s="703"/>
      <c r="O23" s="703" t="s">
        <v>15</v>
      </c>
      <c r="P23" s="703" t="s">
        <v>16</v>
      </c>
      <c r="Q23" s="703" t="s">
        <v>21</v>
      </c>
      <c r="R23" s="703" t="s">
        <v>3006</v>
      </c>
      <c r="S23" s="703"/>
      <c r="T23" s="703" t="s">
        <v>70</v>
      </c>
      <c r="U23" s="703"/>
      <c r="V23" s="703" t="s">
        <v>22</v>
      </c>
      <c r="W23" s="703" t="s">
        <v>59</v>
      </c>
      <c r="X23" s="703" t="s">
        <v>71</v>
      </c>
      <c r="Y23" s="704">
        <v>42990</v>
      </c>
      <c r="Z23" s="703"/>
      <c r="AA23" s="703"/>
      <c r="AB23" s="703"/>
      <c r="AC23" s="703"/>
      <c r="AD23" s="703" t="s">
        <v>9652</v>
      </c>
      <c r="AE23" s="703" t="s">
        <v>9653</v>
      </c>
      <c r="AF23" s="712">
        <v>44059</v>
      </c>
      <c r="AG23" s="703"/>
      <c r="AH23" s="703"/>
      <c r="AI23" s="705">
        <v>45258</v>
      </c>
      <c r="AJ23" s="703" t="s">
        <v>2297</v>
      </c>
      <c r="AK23" s="703"/>
      <c r="AL23" s="703"/>
      <c r="AM23" s="703"/>
      <c r="AN23" s="703"/>
      <c r="AO23" s="703"/>
      <c r="AP23" s="703"/>
      <c r="AQ23" s="703"/>
      <c r="AR23" s="703" t="s">
        <v>2333</v>
      </c>
      <c r="AS23" s="703">
        <v>2023</v>
      </c>
      <c r="AT23" s="706">
        <v>45259</v>
      </c>
      <c r="AU23" s="703" t="s">
        <v>2323</v>
      </c>
      <c r="AV23" s="707"/>
      <c r="AW23" s="708"/>
      <c r="AX23" s="747"/>
      <c r="AY23" s="422"/>
      <c r="AZ23" s="748"/>
      <c r="BA23" s="748"/>
      <c r="BB23" s="422"/>
      <c r="BC23" s="749"/>
      <c r="BD23" s="708"/>
      <c r="BE23" s="747"/>
      <c r="BF23" s="710"/>
      <c r="BG23" s="710">
        <f t="shared" si="2"/>
        <v>0</v>
      </c>
      <c r="BH23" s="710">
        <f t="shared" si="3"/>
        <v>0</v>
      </c>
      <c r="BI23" s="710">
        <f t="shared" si="4"/>
        <v>0</v>
      </c>
      <c r="BJ23" s="710">
        <f t="shared" si="5"/>
        <v>0</v>
      </c>
      <c r="BK23" s="709" t="b">
        <f>COUNTIF($X$3:$X439,$X23)&gt;1</f>
        <v>0</v>
      </c>
    </row>
    <row r="24" spans="1:63" ht="15.75" customHeight="1">
      <c r="A24" s="703" t="s">
        <v>10</v>
      </c>
      <c r="B24" s="703" t="s">
        <v>49</v>
      </c>
      <c r="C24" s="703" t="s">
        <v>50</v>
      </c>
      <c r="D24" s="703" t="s">
        <v>51</v>
      </c>
      <c r="E24" s="703" t="s">
        <v>30</v>
      </c>
      <c r="F24" s="703"/>
      <c r="G24" s="703" t="s">
        <v>63</v>
      </c>
      <c r="H24" s="703"/>
      <c r="I24" s="703"/>
      <c r="J24" s="703" t="s">
        <v>64</v>
      </c>
      <c r="K24" s="703"/>
      <c r="L24" s="703"/>
      <c r="M24" s="703" t="s">
        <v>65</v>
      </c>
      <c r="N24" s="703"/>
      <c r="O24" s="703" t="s">
        <v>15</v>
      </c>
      <c r="P24" s="703" t="s">
        <v>16</v>
      </c>
      <c r="Q24" s="703" t="s">
        <v>21</v>
      </c>
      <c r="R24" s="703" t="s">
        <v>3006</v>
      </c>
      <c r="S24" s="703"/>
      <c r="T24" s="703" t="s">
        <v>72</v>
      </c>
      <c r="U24" s="703"/>
      <c r="V24" s="703" t="s">
        <v>22</v>
      </c>
      <c r="W24" s="703" t="s">
        <v>59</v>
      </c>
      <c r="X24" s="703" t="s">
        <v>73</v>
      </c>
      <c r="Y24" s="704">
        <v>42990</v>
      </c>
      <c r="Z24" s="703"/>
      <c r="AA24" s="703"/>
      <c r="AB24" s="703"/>
      <c r="AC24" s="703"/>
      <c r="AD24" s="703" t="s">
        <v>9652</v>
      </c>
      <c r="AE24" s="703" t="s">
        <v>9653</v>
      </c>
      <c r="AF24" s="704">
        <v>44059</v>
      </c>
      <c r="AG24" s="703"/>
      <c r="AH24" s="703"/>
      <c r="AI24" s="705">
        <v>45258</v>
      </c>
      <c r="AJ24" s="703" t="s">
        <v>2297</v>
      </c>
      <c r="AK24" s="703"/>
      <c r="AL24" s="703"/>
      <c r="AM24" s="703"/>
      <c r="AN24" s="703"/>
      <c r="AO24" s="703"/>
      <c r="AP24" s="703"/>
      <c r="AQ24" s="703"/>
      <c r="AR24" s="703" t="s">
        <v>2333</v>
      </c>
      <c r="AS24" s="703">
        <v>2023</v>
      </c>
      <c r="AT24" s="706">
        <v>45259</v>
      </c>
      <c r="AU24" s="703" t="s">
        <v>2323</v>
      </c>
      <c r="AV24" s="707"/>
      <c r="AW24" s="708"/>
      <c r="AX24" s="747"/>
      <c r="AY24" s="422"/>
      <c r="AZ24" s="748"/>
      <c r="BA24" s="748"/>
      <c r="BB24" s="422"/>
      <c r="BC24" s="749"/>
      <c r="BD24" s="708"/>
      <c r="BE24" s="747"/>
      <c r="BF24" s="710"/>
      <c r="BG24" s="710">
        <f t="shared" si="2"/>
        <v>0</v>
      </c>
      <c r="BH24" s="710">
        <f t="shared" si="3"/>
        <v>0</v>
      </c>
      <c r="BI24" s="710">
        <f t="shared" si="4"/>
        <v>0</v>
      </c>
      <c r="BJ24" s="710">
        <f t="shared" si="5"/>
        <v>0</v>
      </c>
      <c r="BK24" s="709" t="b">
        <f>COUNTIF($X$3:$X439,$X24)&gt;1</f>
        <v>0</v>
      </c>
    </row>
    <row r="25" spans="1:63" ht="15.75" customHeight="1">
      <c r="A25" s="174" t="s">
        <v>10</v>
      </c>
      <c r="B25" s="174" t="s">
        <v>49</v>
      </c>
      <c r="C25" s="174" t="s">
        <v>50</v>
      </c>
      <c r="D25" s="174" t="s">
        <v>51</v>
      </c>
      <c r="E25" s="174" t="s">
        <v>30</v>
      </c>
      <c r="F25" s="174"/>
      <c r="G25" s="174" t="s">
        <v>1515</v>
      </c>
      <c r="H25" s="174"/>
      <c r="I25" s="174"/>
      <c r="J25" s="174" t="s">
        <v>1516</v>
      </c>
      <c r="K25" s="174"/>
      <c r="L25" s="174"/>
      <c r="M25" s="174" t="s">
        <v>1517</v>
      </c>
      <c r="N25" s="174"/>
      <c r="O25" s="174" t="s">
        <v>15</v>
      </c>
      <c r="P25" s="174" t="s">
        <v>16</v>
      </c>
      <c r="Q25" s="174" t="s">
        <v>21</v>
      </c>
      <c r="R25" s="174" t="s">
        <v>240</v>
      </c>
      <c r="S25" s="174"/>
      <c r="T25" s="174" t="s">
        <v>1518</v>
      </c>
      <c r="U25" s="174"/>
      <c r="V25" s="174" t="s">
        <v>22</v>
      </c>
      <c r="W25" s="174" t="s">
        <v>259</v>
      </c>
      <c r="X25" s="174" t="s">
        <v>1519</v>
      </c>
      <c r="Y25" s="466">
        <v>43866</v>
      </c>
      <c r="Z25" s="174"/>
      <c r="AA25" s="174"/>
      <c r="AB25" s="174"/>
      <c r="AC25" s="174"/>
      <c r="AD25" s="174" t="s">
        <v>6154</v>
      </c>
      <c r="AE25" s="174" t="s">
        <v>7859</v>
      </c>
      <c r="AF25" s="531">
        <v>45419</v>
      </c>
      <c r="AG25" s="174"/>
      <c r="AH25" s="174"/>
      <c r="AI25" s="174"/>
      <c r="AJ25" s="174"/>
      <c r="AK25" s="174"/>
      <c r="AL25" s="174"/>
      <c r="AM25" s="174"/>
      <c r="AN25" s="174"/>
      <c r="AO25" s="174"/>
      <c r="AP25" s="174"/>
      <c r="AQ25" s="174"/>
      <c r="AR25" s="174"/>
      <c r="AS25" s="174"/>
      <c r="AT25" s="415"/>
      <c r="AU25" s="174"/>
      <c r="AV25" s="437"/>
      <c r="AW25" s="424"/>
      <c r="AX25" s="653"/>
      <c r="AY25" s="422"/>
      <c r="AZ25" s="654"/>
      <c r="BA25" s="654"/>
      <c r="BB25" s="422"/>
      <c r="BC25" s="655"/>
      <c r="BD25" s="424"/>
      <c r="BE25" s="653">
        <v>1</v>
      </c>
      <c r="BF25" s="426"/>
      <c r="BG25" s="426">
        <f t="shared" si="2"/>
        <v>0</v>
      </c>
      <c r="BH25" s="426">
        <f t="shared" si="3"/>
        <v>0</v>
      </c>
      <c r="BI25" s="426">
        <f t="shared" si="4"/>
        <v>0</v>
      </c>
      <c r="BJ25" s="426">
        <f t="shared" si="5"/>
        <v>0</v>
      </c>
      <c r="BK25" s="425" t="b">
        <f>COUNTIF($X$3:$X439,$X25)&gt;1</f>
        <v>0</v>
      </c>
    </row>
    <row r="26" spans="1:63" ht="15.75" customHeight="1">
      <c r="A26" s="703" t="s">
        <v>10</v>
      </c>
      <c r="B26" s="703" t="s">
        <v>49</v>
      </c>
      <c r="C26" s="703" t="s">
        <v>50</v>
      </c>
      <c r="D26" s="703" t="s">
        <v>51</v>
      </c>
      <c r="E26" s="703" t="s">
        <v>30</v>
      </c>
      <c r="F26" s="703"/>
      <c r="G26" s="703" t="s">
        <v>1520</v>
      </c>
      <c r="H26" s="703"/>
      <c r="I26" s="703"/>
      <c r="J26" s="703" t="s">
        <v>1521</v>
      </c>
      <c r="K26" s="703"/>
      <c r="L26" s="703"/>
      <c r="M26" s="703" t="s">
        <v>1522</v>
      </c>
      <c r="N26" s="703"/>
      <c r="O26" s="703" t="s">
        <v>15</v>
      </c>
      <c r="P26" s="703" t="s">
        <v>16</v>
      </c>
      <c r="Q26" s="703" t="s">
        <v>35</v>
      </c>
      <c r="R26" s="703" t="s">
        <v>2230</v>
      </c>
      <c r="S26" s="703" t="s">
        <v>1523</v>
      </c>
      <c r="T26" s="703"/>
      <c r="U26" s="703"/>
      <c r="V26" s="703" t="s">
        <v>4164</v>
      </c>
      <c r="W26" s="703" t="s">
        <v>1524</v>
      </c>
      <c r="X26" s="703" t="s">
        <v>1525</v>
      </c>
      <c r="Y26" s="704">
        <v>45029</v>
      </c>
      <c r="Z26" s="705">
        <v>46857</v>
      </c>
      <c r="AA26" s="703"/>
      <c r="AB26" s="703"/>
      <c r="AC26" s="703"/>
      <c r="AD26" s="703" t="s">
        <v>9654</v>
      </c>
      <c r="AE26" s="703" t="s">
        <v>9655</v>
      </c>
      <c r="AF26" s="703" t="s">
        <v>9656</v>
      </c>
      <c r="AG26" s="703"/>
      <c r="AH26" s="703"/>
      <c r="AI26" s="705">
        <v>45308</v>
      </c>
      <c r="AJ26" s="703" t="s">
        <v>2291</v>
      </c>
      <c r="AK26" s="703"/>
      <c r="AL26" s="703"/>
      <c r="AM26" s="703"/>
      <c r="AN26" s="703"/>
      <c r="AO26" s="703"/>
      <c r="AP26" s="703"/>
      <c r="AQ26" s="703"/>
      <c r="AR26" s="703" t="s">
        <v>2306</v>
      </c>
      <c r="AS26" s="703">
        <v>2024</v>
      </c>
      <c r="AT26" s="706">
        <v>45310</v>
      </c>
      <c r="AU26" s="703" t="s">
        <v>2323</v>
      </c>
      <c r="AV26" s="707"/>
      <c r="AW26" s="713"/>
      <c r="AX26" s="747"/>
      <c r="AY26" s="714"/>
      <c r="AZ26" s="748"/>
      <c r="BA26" s="748"/>
      <c r="BB26" s="714"/>
      <c r="BC26" s="749"/>
      <c r="BD26" s="713"/>
      <c r="BE26" s="747"/>
      <c r="BF26" s="704">
        <v>43418</v>
      </c>
      <c r="BG26" s="710">
        <f t="shared" si="2"/>
        <v>0</v>
      </c>
      <c r="BH26" s="710">
        <f t="shared" si="3"/>
        <v>0</v>
      </c>
      <c r="BI26" s="710">
        <f t="shared" si="4"/>
        <v>0</v>
      </c>
      <c r="BJ26" s="710">
        <f t="shared" si="5"/>
        <v>0</v>
      </c>
      <c r="BK26" s="709" t="b">
        <f>COUNTIF($X$3:$X439,$X26)&gt;1</f>
        <v>0</v>
      </c>
    </row>
    <row r="27" spans="1:63" ht="15.75" customHeight="1">
      <c r="A27" s="703" t="s">
        <v>10</v>
      </c>
      <c r="B27" s="703" t="s">
        <v>49</v>
      </c>
      <c r="C27" s="703" t="s">
        <v>50</v>
      </c>
      <c r="D27" s="703" t="s">
        <v>9648</v>
      </c>
      <c r="E27" s="703" t="s">
        <v>30</v>
      </c>
      <c r="F27" s="703"/>
      <c r="G27" s="703" t="s">
        <v>1520</v>
      </c>
      <c r="H27" s="703"/>
      <c r="I27" s="703"/>
      <c r="J27" s="703" t="s">
        <v>1521</v>
      </c>
      <c r="K27" s="703"/>
      <c r="L27" s="703"/>
      <c r="M27" s="703" t="s">
        <v>1522</v>
      </c>
      <c r="N27" s="703"/>
      <c r="O27" s="703" t="s">
        <v>15</v>
      </c>
      <c r="P27" s="703" t="s">
        <v>16</v>
      </c>
      <c r="Q27" s="703" t="s">
        <v>35</v>
      </c>
      <c r="R27" s="703" t="s">
        <v>2230</v>
      </c>
      <c r="S27" s="703" t="s">
        <v>1526</v>
      </c>
      <c r="T27" s="703"/>
      <c r="U27" s="703"/>
      <c r="V27" s="703" t="s">
        <v>4164</v>
      </c>
      <c r="W27" s="703" t="s">
        <v>1524</v>
      </c>
      <c r="X27" s="703" t="s">
        <v>1527</v>
      </c>
      <c r="Y27" s="704">
        <v>43447</v>
      </c>
      <c r="Z27" s="703"/>
      <c r="AA27" s="703"/>
      <c r="AB27" s="703"/>
      <c r="AC27" s="703"/>
      <c r="AD27" s="703" t="s">
        <v>9657</v>
      </c>
      <c r="AE27" s="703" t="s">
        <v>9658</v>
      </c>
      <c r="AF27" s="712">
        <v>45102</v>
      </c>
      <c r="AG27" s="703"/>
      <c r="AH27" s="703"/>
      <c r="AI27" s="705">
        <v>45124</v>
      </c>
      <c r="AJ27" s="703" t="s">
        <v>8675</v>
      </c>
      <c r="AK27" s="703"/>
      <c r="AL27" s="703"/>
      <c r="AM27" s="703"/>
      <c r="AN27" s="703"/>
      <c r="AO27" s="703"/>
      <c r="AP27" s="703"/>
      <c r="AQ27" s="703"/>
      <c r="AR27" s="703" t="s">
        <v>2322</v>
      </c>
      <c r="AS27" s="703">
        <v>2023</v>
      </c>
      <c r="AT27" s="706">
        <v>45133</v>
      </c>
      <c r="AU27" s="703" t="s">
        <v>2323</v>
      </c>
      <c r="AV27" s="707" t="s">
        <v>8934</v>
      </c>
      <c r="AW27" s="708"/>
      <c r="AX27" s="747"/>
      <c r="AY27" s="422"/>
      <c r="AZ27" s="748"/>
      <c r="BA27" s="748"/>
      <c r="BB27" s="422"/>
      <c r="BC27" s="749"/>
      <c r="BD27" s="708"/>
      <c r="BE27" s="747"/>
      <c r="BF27" s="710"/>
      <c r="BG27" s="710">
        <f t="shared" si="2"/>
        <v>0</v>
      </c>
      <c r="BH27" s="710">
        <f t="shared" si="3"/>
        <v>0</v>
      </c>
      <c r="BI27" s="710">
        <f t="shared" si="4"/>
        <v>0</v>
      </c>
      <c r="BJ27" s="710">
        <f t="shared" si="5"/>
        <v>0</v>
      </c>
      <c r="BK27" s="709" t="b">
        <f>COUNTIF($X$3:$X439,$X27)&gt;1</f>
        <v>0</v>
      </c>
    </row>
    <row r="28" spans="1:63" ht="15.75" customHeight="1">
      <c r="A28" s="703" t="s">
        <v>10</v>
      </c>
      <c r="B28" s="703" t="s">
        <v>49</v>
      </c>
      <c r="C28" s="703" t="s">
        <v>50</v>
      </c>
      <c r="D28" s="703" t="s">
        <v>9648</v>
      </c>
      <c r="E28" s="703" t="s">
        <v>30</v>
      </c>
      <c r="F28" s="703"/>
      <c r="G28" s="703" t="s">
        <v>1520</v>
      </c>
      <c r="H28" s="703"/>
      <c r="I28" s="703"/>
      <c r="J28" s="703" t="s">
        <v>1521</v>
      </c>
      <c r="K28" s="703"/>
      <c r="L28" s="703"/>
      <c r="M28" s="703" t="s">
        <v>1522</v>
      </c>
      <c r="N28" s="703"/>
      <c r="O28" s="703" t="s">
        <v>15</v>
      </c>
      <c r="P28" s="703" t="s">
        <v>16</v>
      </c>
      <c r="Q28" s="703" t="s">
        <v>35</v>
      </c>
      <c r="R28" s="703" t="s">
        <v>2230</v>
      </c>
      <c r="S28" s="703" t="s">
        <v>8944</v>
      </c>
      <c r="T28" s="703"/>
      <c r="U28" s="703"/>
      <c r="V28" s="703" t="s">
        <v>4164</v>
      </c>
      <c r="W28" s="703" t="s">
        <v>1528</v>
      </c>
      <c r="X28" s="703" t="s">
        <v>1529</v>
      </c>
      <c r="Y28" s="704">
        <v>43181</v>
      </c>
      <c r="Z28" s="703"/>
      <c r="AA28" s="703"/>
      <c r="AB28" s="703"/>
      <c r="AC28" s="703"/>
      <c r="AD28" s="703" t="s">
        <v>7863</v>
      </c>
      <c r="AE28" s="703" t="s">
        <v>9659</v>
      </c>
      <c r="AF28" s="703" t="s">
        <v>4283</v>
      </c>
      <c r="AG28" s="703"/>
      <c r="AH28" s="703"/>
      <c r="AI28" s="705">
        <v>45000</v>
      </c>
      <c r="AJ28" s="703" t="s">
        <v>2291</v>
      </c>
      <c r="AK28" s="703"/>
      <c r="AL28" s="703"/>
      <c r="AM28" s="703"/>
      <c r="AN28" s="703"/>
      <c r="AO28" s="703"/>
      <c r="AP28" s="703"/>
      <c r="AQ28" s="703"/>
      <c r="AR28" s="703" t="s">
        <v>2312</v>
      </c>
      <c r="AS28" s="703">
        <v>2023</v>
      </c>
      <c r="AT28" s="706">
        <v>45005</v>
      </c>
      <c r="AU28" s="703" t="s">
        <v>2323</v>
      </c>
      <c r="AV28" s="707"/>
      <c r="AW28" s="708"/>
      <c r="AX28" s="747"/>
      <c r="AY28" s="422"/>
      <c r="AZ28" s="748"/>
      <c r="BA28" s="748"/>
      <c r="BB28" s="422"/>
      <c r="BC28" s="749"/>
      <c r="BD28" s="708"/>
      <c r="BE28" s="747"/>
      <c r="BF28" s="710"/>
      <c r="BG28" s="710">
        <f t="shared" si="2"/>
        <v>0</v>
      </c>
      <c r="BH28" s="710">
        <f t="shared" si="3"/>
        <v>0</v>
      </c>
      <c r="BI28" s="710">
        <f t="shared" si="4"/>
        <v>0</v>
      </c>
      <c r="BJ28" s="710">
        <f t="shared" si="5"/>
        <v>0</v>
      </c>
      <c r="BK28" s="709" t="b">
        <f>COUNTIF($X$3:$X439,$X28)&gt;1</f>
        <v>0</v>
      </c>
    </row>
    <row r="29" spans="1:63" ht="15.75" customHeight="1">
      <c r="A29" s="174" t="s">
        <v>10</v>
      </c>
      <c r="B29" s="174" t="s">
        <v>49</v>
      </c>
      <c r="C29" s="174" t="s">
        <v>50</v>
      </c>
      <c r="D29" s="174" t="s">
        <v>51</v>
      </c>
      <c r="E29" s="174" t="s">
        <v>30</v>
      </c>
      <c r="F29" s="174"/>
      <c r="G29" s="174" t="s">
        <v>1520</v>
      </c>
      <c r="H29" s="174"/>
      <c r="I29" s="174"/>
      <c r="J29" s="174" t="s">
        <v>1521</v>
      </c>
      <c r="K29" s="174"/>
      <c r="L29" s="174"/>
      <c r="M29" s="174">
        <v>9157000204</v>
      </c>
      <c r="N29" s="174" t="s">
        <v>7861</v>
      </c>
      <c r="O29" s="174" t="s">
        <v>15</v>
      </c>
      <c r="P29" s="174" t="s">
        <v>16</v>
      </c>
      <c r="Q29" s="174" t="s">
        <v>35</v>
      </c>
      <c r="R29" s="174" t="s">
        <v>117</v>
      </c>
      <c r="S29" s="174" t="s">
        <v>200</v>
      </c>
      <c r="T29" s="174"/>
      <c r="U29" s="174"/>
      <c r="V29" s="174" t="s">
        <v>4164</v>
      </c>
      <c r="W29" s="174" t="s">
        <v>181</v>
      </c>
      <c r="X29" s="174" t="s">
        <v>1530</v>
      </c>
      <c r="Y29" s="466">
        <v>45029</v>
      </c>
      <c r="Z29" s="418">
        <v>46857</v>
      </c>
      <c r="AA29" s="174"/>
      <c r="AB29" s="174"/>
      <c r="AC29" s="174"/>
      <c r="AD29" s="174" t="s">
        <v>7863</v>
      </c>
      <c r="AE29" s="174">
        <v>151209021200197</v>
      </c>
      <c r="AF29" s="466">
        <v>43904</v>
      </c>
      <c r="AG29" s="174"/>
      <c r="AH29" s="174"/>
      <c r="AI29" s="174"/>
      <c r="AJ29" s="174"/>
      <c r="AK29" s="174"/>
      <c r="AL29" s="174"/>
      <c r="AM29" s="174"/>
      <c r="AN29" s="174"/>
      <c r="AO29" s="174"/>
      <c r="AP29" s="174"/>
      <c r="AQ29" s="174"/>
      <c r="AR29" s="174" t="s">
        <v>2319</v>
      </c>
      <c r="AS29" s="174">
        <v>2023</v>
      </c>
      <c r="AT29" s="415">
        <v>45092</v>
      </c>
      <c r="AU29" s="174" t="s">
        <v>1351</v>
      </c>
      <c r="AV29" s="419" t="s">
        <v>9660</v>
      </c>
      <c r="AW29" s="424"/>
      <c r="AX29" s="653"/>
      <c r="AY29" s="422"/>
      <c r="AZ29" s="654"/>
      <c r="BA29" s="654"/>
      <c r="BB29" s="422"/>
      <c r="BC29" s="655"/>
      <c r="BD29" s="424"/>
      <c r="BE29" s="653"/>
      <c r="BF29" s="466">
        <v>43269</v>
      </c>
      <c r="BG29" s="426">
        <f t="shared" si="2"/>
        <v>0</v>
      </c>
      <c r="BH29" s="426">
        <f t="shared" si="3"/>
        <v>0</v>
      </c>
      <c r="BI29" s="426">
        <f t="shared" si="4"/>
        <v>0</v>
      </c>
      <c r="BJ29" s="426">
        <f t="shared" si="5"/>
        <v>0</v>
      </c>
      <c r="BK29" s="425" t="b">
        <f>COUNTIF($X$3:$X439,$X29)&gt;1</f>
        <v>0</v>
      </c>
    </row>
    <row r="30" spans="1:63" ht="15.75" customHeight="1">
      <c r="A30" s="703" t="s">
        <v>10</v>
      </c>
      <c r="B30" s="703" t="s">
        <v>49</v>
      </c>
      <c r="C30" s="703" t="s">
        <v>50</v>
      </c>
      <c r="D30" s="703" t="s">
        <v>9648</v>
      </c>
      <c r="E30" s="703" t="s">
        <v>30</v>
      </c>
      <c r="F30" s="703"/>
      <c r="G30" s="703" t="s">
        <v>1520</v>
      </c>
      <c r="H30" s="703"/>
      <c r="I30" s="703"/>
      <c r="J30" s="703" t="s">
        <v>1521</v>
      </c>
      <c r="K30" s="703"/>
      <c r="L30" s="703"/>
      <c r="M30" s="703">
        <v>9157000204</v>
      </c>
      <c r="N30" s="703"/>
      <c r="O30" s="703" t="s">
        <v>15</v>
      </c>
      <c r="P30" s="703" t="s">
        <v>16</v>
      </c>
      <c r="Q30" s="703" t="s">
        <v>35</v>
      </c>
      <c r="R30" s="703" t="s">
        <v>2230</v>
      </c>
      <c r="S30" s="703" t="s">
        <v>8946</v>
      </c>
      <c r="T30" s="703"/>
      <c r="U30" s="703"/>
      <c r="V30" s="703" t="s">
        <v>4164</v>
      </c>
      <c r="W30" s="703" t="s">
        <v>1528</v>
      </c>
      <c r="X30" s="703" t="s">
        <v>1532</v>
      </c>
      <c r="Y30" s="704">
        <v>43805</v>
      </c>
      <c r="Z30" s="703"/>
      <c r="AA30" s="703"/>
      <c r="AB30" s="703"/>
      <c r="AC30" s="703"/>
      <c r="AD30" s="703" t="s">
        <v>9661</v>
      </c>
      <c r="AE30" s="703" t="s">
        <v>9662</v>
      </c>
      <c r="AF30" s="703" t="s">
        <v>4283</v>
      </c>
      <c r="AG30" s="703"/>
      <c r="AH30" s="703"/>
      <c r="AI30" s="705">
        <v>45000</v>
      </c>
      <c r="AJ30" s="703" t="s">
        <v>2291</v>
      </c>
      <c r="AK30" s="703"/>
      <c r="AL30" s="703"/>
      <c r="AM30" s="703"/>
      <c r="AN30" s="703"/>
      <c r="AO30" s="703"/>
      <c r="AP30" s="703"/>
      <c r="AQ30" s="703"/>
      <c r="AR30" s="703" t="s">
        <v>2312</v>
      </c>
      <c r="AS30" s="703">
        <v>2023</v>
      </c>
      <c r="AT30" s="706">
        <v>45005</v>
      </c>
      <c r="AU30" s="703" t="s">
        <v>2323</v>
      </c>
      <c r="AV30" s="707"/>
      <c r="AW30" s="708"/>
      <c r="AX30" s="747"/>
      <c r="AY30" s="422"/>
      <c r="AZ30" s="748"/>
      <c r="BA30" s="748"/>
      <c r="BB30" s="422"/>
      <c r="BC30" s="749"/>
      <c r="BD30" s="708"/>
      <c r="BE30" s="747"/>
      <c r="BF30" s="710"/>
      <c r="BG30" s="710">
        <f t="shared" si="2"/>
        <v>0</v>
      </c>
      <c r="BH30" s="710">
        <f t="shared" si="3"/>
        <v>0</v>
      </c>
      <c r="BI30" s="710">
        <f t="shared" si="4"/>
        <v>0</v>
      </c>
      <c r="BJ30" s="710">
        <f t="shared" si="5"/>
        <v>0</v>
      </c>
      <c r="BK30" s="709" t="b">
        <f>COUNTIF($X$3:$X439,$X30)&gt;1</f>
        <v>0</v>
      </c>
    </row>
    <row r="31" spans="1:63" ht="15.75" customHeight="1">
      <c r="A31" s="703" t="s">
        <v>10</v>
      </c>
      <c r="B31" s="703" t="s">
        <v>49</v>
      </c>
      <c r="C31" s="703" t="s">
        <v>50</v>
      </c>
      <c r="D31" s="703" t="s">
        <v>9648</v>
      </c>
      <c r="E31" s="703" t="s">
        <v>30</v>
      </c>
      <c r="F31" s="703"/>
      <c r="G31" s="703" t="s">
        <v>1520</v>
      </c>
      <c r="H31" s="703"/>
      <c r="I31" s="703"/>
      <c r="J31" s="703" t="s">
        <v>1521</v>
      </c>
      <c r="K31" s="703"/>
      <c r="L31" s="703"/>
      <c r="M31" s="703" t="s">
        <v>1522</v>
      </c>
      <c r="N31" s="703"/>
      <c r="O31" s="703" t="s">
        <v>15</v>
      </c>
      <c r="P31" s="703" t="s">
        <v>16</v>
      </c>
      <c r="Q31" s="703" t="s">
        <v>35</v>
      </c>
      <c r="R31" s="703" t="s">
        <v>2230</v>
      </c>
      <c r="S31" s="703" t="s">
        <v>9284</v>
      </c>
      <c r="T31" s="703"/>
      <c r="U31" s="703"/>
      <c r="V31" s="703" t="s">
        <v>4164</v>
      </c>
      <c r="W31" s="703" t="s">
        <v>1534</v>
      </c>
      <c r="X31" s="703" t="s">
        <v>1537</v>
      </c>
      <c r="Y31" s="704">
        <v>43805</v>
      </c>
      <c r="Z31" s="703"/>
      <c r="AA31" s="703"/>
      <c r="AB31" s="703"/>
      <c r="AC31" s="703"/>
      <c r="AD31" s="703" t="s">
        <v>9663</v>
      </c>
      <c r="AE31" s="703" t="s">
        <v>9664</v>
      </c>
      <c r="AF31" s="703" t="s">
        <v>9665</v>
      </c>
      <c r="AG31" s="703"/>
      <c r="AH31" s="703"/>
      <c r="AI31" s="705">
        <v>45124</v>
      </c>
      <c r="AJ31" s="703" t="s">
        <v>8675</v>
      </c>
      <c r="AK31" s="703"/>
      <c r="AL31" s="703"/>
      <c r="AM31" s="703"/>
      <c r="AN31" s="703"/>
      <c r="AO31" s="703"/>
      <c r="AP31" s="703"/>
      <c r="AQ31" s="703"/>
      <c r="AR31" s="703" t="s">
        <v>2322</v>
      </c>
      <c r="AS31" s="703">
        <v>2023</v>
      </c>
      <c r="AT31" s="706">
        <v>45133</v>
      </c>
      <c r="AU31" s="703" t="s">
        <v>2323</v>
      </c>
      <c r="AV31" s="707" t="s">
        <v>8934</v>
      </c>
      <c r="AW31" s="708"/>
      <c r="AX31" s="747"/>
      <c r="AY31" s="422"/>
      <c r="AZ31" s="748"/>
      <c r="BA31" s="748"/>
      <c r="BB31" s="422"/>
      <c r="BC31" s="749"/>
      <c r="BD31" s="708"/>
      <c r="BE31" s="747"/>
      <c r="BF31" s="710"/>
      <c r="BG31" s="710">
        <f t="shared" si="2"/>
        <v>0</v>
      </c>
      <c r="BH31" s="710">
        <f t="shared" si="3"/>
        <v>0</v>
      </c>
      <c r="BI31" s="710">
        <f t="shared" si="4"/>
        <v>0</v>
      </c>
      <c r="BJ31" s="710">
        <f t="shared" si="5"/>
        <v>0</v>
      </c>
      <c r="BK31" s="709" t="b">
        <f>COUNTIF($X$3:$X439,$X31)&gt;1</f>
        <v>0</v>
      </c>
    </row>
    <row r="32" spans="1:63" ht="15.75" customHeight="1">
      <c r="A32" s="703" t="s">
        <v>10</v>
      </c>
      <c r="B32" s="703" t="s">
        <v>49</v>
      </c>
      <c r="C32" s="703" t="s">
        <v>50</v>
      </c>
      <c r="D32" s="703" t="s">
        <v>9648</v>
      </c>
      <c r="E32" s="703" t="s">
        <v>30</v>
      </c>
      <c r="F32" s="703"/>
      <c r="G32" s="703" t="s">
        <v>1520</v>
      </c>
      <c r="H32" s="703"/>
      <c r="I32" s="703"/>
      <c r="J32" s="703" t="s">
        <v>1521</v>
      </c>
      <c r="K32" s="703"/>
      <c r="L32" s="703"/>
      <c r="M32" s="703">
        <v>9157000204</v>
      </c>
      <c r="N32" s="703"/>
      <c r="O32" s="703" t="s">
        <v>15</v>
      </c>
      <c r="P32" s="703" t="s">
        <v>16</v>
      </c>
      <c r="Q32" s="703" t="s">
        <v>35</v>
      </c>
      <c r="R32" s="703" t="s">
        <v>117</v>
      </c>
      <c r="S32" s="703" t="s">
        <v>315</v>
      </c>
      <c r="T32" s="703"/>
      <c r="U32" s="703"/>
      <c r="V32" s="703" t="s">
        <v>4164</v>
      </c>
      <c r="W32" s="703" t="s">
        <v>181</v>
      </c>
      <c r="X32" s="703" t="s">
        <v>1531</v>
      </c>
      <c r="Y32" s="704">
        <v>43805</v>
      </c>
      <c r="Z32" s="703"/>
      <c r="AA32" s="703"/>
      <c r="AB32" s="703"/>
      <c r="AC32" s="703"/>
      <c r="AD32" s="703" t="s">
        <v>9666</v>
      </c>
      <c r="AE32" s="703" t="s">
        <v>9667</v>
      </c>
      <c r="AF32" s="703" t="s">
        <v>9668</v>
      </c>
      <c r="AG32" s="703"/>
      <c r="AH32" s="703"/>
      <c r="AI32" s="705">
        <v>45124</v>
      </c>
      <c r="AJ32" s="703" t="s">
        <v>8675</v>
      </c>
      <c r="AK32" s="703"/>
      <c r="AL32" s="703"/>
      <c r="AM32" s="703"/>
      <c r="AN32" s="703"/>
      <c r="AO32" s="703"/>
      <c r="AP32" s="703"/>
      <c r="AQ32" s="703"/>
      <c r="AR32" s="703" t="s">
        <v>2322</v>
      </c>
      <c r="AS32" s="703">
        <v>2023</v>
      </c>
      <c r="AT32" s="706">
        <v>45133</v>
      </c>
      <c r="AU32" s="703" t="s">
        <v>2323</v>
      </c>
      <c r="AV32" s="707" t="s">
        <v>8934</v>
      </c>
      <c r="AW32" s="708"/>
      <c r="AX32" s="747"/>
      <c r="AY32" s="422"/>
      <c r="AZ32" s="748"/>
      <c r="BA32" s="748"/>
      <c r="BB32" s="422"/>
      <c r="BC32" s="749"/>
      <c r="BD32" s="708"/>
      <c r="BE32" s="747"/>
      <c r="BF32" s="710"/>
      <c r="BG32" s="710">
        <f t="shared" si="2"/>
        <v>0</v>
      </c>
      <c r="BH32" s="710">
        <f t="shared" si="3"/>
        <v>0</v>
      </c>
      <c r="BI32" s="710">
        <f t="shared" si="4"/>
        <v>0</v>
      </c>
      <c r="BJ32" s="710">
        <f t="shared" si="5"/>
        <v>0</v>
      </c>
      <c r="BK32" s="709" t="b">
        <f>COUNTIF($X$3:$X439,$X32)&gt;1</f>
        <v>0</v>
      </c>
    </row>
    <row r="33" spans="1:63" ht="15.75" customHeight="1">
      <c r="A33" s="174" t="s">
        <v>10</v>
      </c>
      <c r="B33" s="174" t="s">
        <v>49</v>
      </c>
      <c r="C33" s="174" t="s">
        <v>50</v>
      </c>
      <c r="D33" s="174" t="s">
        <v>51</v>
      </c>
      <c r="E33" s="174" t="s">
        <v>30</v>
      </c>
      <c r="F33" s="174"/>
      <c r="G33" s="174" t="s">
        <v>1520</v>
      </c>
      <c r="H33" s="174"/>
      <c r="I33" s="174"/>
      <c r="J33" s="174" t="s">
        <v>1521</v>
      </c>
      <c r="K33" s="174"/>
      <c r="L33" s="174"/>
      <c r="M33" s="174" t="s">
        <v>1522</v>
      </c>
      <c r="N33" s="174" t="s">
        <v>7861</v>
      </c>
      <c r="O33" s="174" t="s">
        <v>15</v>
      </c>
      <c r="P33" s="174" t="s">
        <v>16</v>
      </c>
      <c r="Q33" s="174" t="s">
        <v>35</v>
      </c>
      <c r="R33" s="174" t="s">
        <v>2230</v>
      </c>
      <c r="S33" s="174" t="s">
        <v>8938</v>
      </c>
      <c r="T33" s="174"/>
      <c r="U33" s="174"/>
      <c r="V33" s="174" t="s">
        <v>4164</v>
      </c>
      <c r="W33" s="174" t="s">
        <v>1094</v>
      </c>
      <c r="X33" s="174" t="s">
        <v>1533</v>
      </c>
      <c r="Y33" s="466">
        <v>45029</v>
      </c>
      <c r="Z33" s="418">
        <v>46857</v>
      </c>
      <c r="AA33" s="174"/>
      <c r="AB33" s="174"/>
      <c r="AC33" s="174"/>
      <c r="AD33" s="174" t="s">
        <v>8394</v>
      </c>
      <c r="AE33" s="174">
        <v>202007461200194</v>
      </c>
      <c r="AF33" s="418">
        <v>45693</v>
      </c>
      <c r="AG33" s="174"/>
      <c r="AH33" s="174"/>
      <c r="AI33" s="174"/>
      <c r="AJ33" s="174"/>
      <c r="AK33" s="174"/>
      <c r="AL33" s="174"/>
      <c r="AM33" s="174"/>
      <c r="AN33" s="174"/>
      <c r="AO33" s="174"/>
      <c r="AP33" s="174"/>
      <c r="AQ33" s="174"/>
      <c r="AR33" s="174" t="s">
        <v>2319</v>
      </c>
      <c r="AS33" s="174">
        <v>2023</v>
      </c>
      <c r="AT33" s="415">
        <v>45092</v>
      </c>
      <c r="AU33" s="174" t="s">
        <v>1351</v>
      </c>
      <c r="AV33" s="419" t="s">
        <v>9669</v>
      </c>
      <c r="AW33" s="424"/>
      <c r="AX33" s="653"/>
      <c r="AY33" s="422"/>
      <c r="AZ33" s="654"/>
      <c r="BA33" s="654"/>
      <c r="BB33" s="422"/>
      <c r="BC33" s="655"/>
      <c r="BD33" s="424"/>
      <c r="BE33" s="653">
        <v>1</v>
      </c>
      <c r="BF33" s="466">
        <v>42871</v>
      </c>
      <c r="BG33" s="426">
        <f t="shared" si="2"/>
        <v>0</v>
      </c>
      <c r="BH33" s="426">
        <f t="shared" si="3"/>
        <v>0</v>
      </c>
      <c r="BI33" s="426">
        <f t="shared" si="4"/>
        <v>0</v>
      </c>
      <c r="BJ33" s="426">
        <f t="shared" si="5"/>
        <v>0</v>
      </c>
      <c r="BK33" s="425" t="b">
        <f>COUNTIF($X$3:$X439,$X33)&gt;1</f>
        <v>0</v>
      </c>
    </row>
    <row r="34" spans="1:63" ht="15.75" customHeight="1">
      <c r="A34" s="174" t="s">
        <v>10</v>
      </c>
      <c r="B34" s="174" t="s">
        <v>49</v>
      </c>
      <c r="C34" s="174" t="s">
        <v>50</v>
      </c>
      <c r="D34" s="174" t="s">
        <v>51</v>
      </c>
      <c r="E34" s="174" t="s">
        <v>30</v>
      </c>
      <c r="F34" s="174"/>
      <c r="G34" s="174" t="s">
        <v>1520</v>
      </c>
      <c r="H34" s="174"/>
      <c r="I34" s="174"/>
      <c r="J34" s="174" t="s">
        <v>1521</v>
      </c>
      <c r="K34" s="174"/>
      <c r="L34" s="174"/>
      <c r="M34" s="174" t="s">
        <v>1522</v>
      </c>
      <c r="N34" s="174" t="s">
        <v>7861</v>
      </c>
      <c r="O34" s="174" t="s">
        <v>15</v>
      </c>
      <c r="P34" s="174" t="s">
        <v>16</v>
      </c>
      <c r="Q34" s="174" t="s">
        <v>35</v>
      </c>
      <c r="R34" s="174" t="s">
        <v>2230</v>
      </c>
      <c r="S34" s="174" t="s">
        <v>9279</v>
      </c>
      <c r="T34" s="174"/>
      <c r="U34" s="174"/>
      <c r="V34" s="174" t="s">
        <v>4164</v>
      </c>
      <c r="W34" s="174" t="s">
        <v>1534</v>
      </c>
      <c r="X34" s="174" t="s">
        <v>1535</v>
      </c>
      <c r="Y34" s="466">
        <v>45029</v>
      </c>
      <c r="Z34" s="418">
        <v>46857</v>
      </c>
      <c r="AA34" s="174"/>
      <c r="AB34" s="174"/>
      <c r="AC34" s="174"/>
      <c r="AD34" s="174" t="s">
        <v>8394</v>
      </c>
      <c r="AE34" s="174">
        <v>161510351200224</v>
      </c>
      <c r="AF34" s="466">
        <v>44246</v>
      </c>
      <c r="AG34" s="174"/>
      <c r="AH34" s="174"/>
      <c r="AI34" s="174"/>
      <c r="AJ34" s="174"/>
      <c r="AK34" s="174"/>
      <c r="AL34" s="174"/>
      <c r="AM34" s="174"/>
      <c r="AN34" s="174"/>
      <c r="AO34" s="174"/>
      <c r="AP34" s="174"/>
      <c r="AQ34" s="174"/>
      <c r="AR34" s="174" t="s">
        <v>2319</v>
      </c>
      <c r="AS34" s="174">
        <v>2023</v>
      </c>
      <c r="AT34" s="415">
        <v>45092</v>
      </c>
      <c r="AU34" s="174" t="s">
        <v>1351</v>
      </c>
      <c r="AV34" s="419" t="s">
        <v>9670</v>
      </c>
      <c r="AW34" s="424"/>
      <c r="AX34" s="653"/>
      <c r="AY34" s="422"/>
      <c r="AZ34" s="654"/>
      <c r="BA34" s="654"/>
      <c r="BB34" s="422"/>
      <c r="BC34" s="655"/>
      <c r="BD34" s="424"/>
      <c r="BE34" s="653"/>
      <c r="BF34" s="466">
        <v>42871</v>
      </c>
      <c r="BG34" s="426">
        <f t="shared" si="2"/>
        <v>0</v>
      </c>
      <c r="BH34" s="426">
        <f t="shared" si="3"/>
        <v>0</v>
      </c>
      <c r="BI34" s="426">
        <f t="shared" si="4"/>
        <v>0</v>
      </c>
      <c r="BJ34" s="426">
        <f t="shared" si="5"/>
        <v>0</v>
      </c>
      <c r="BK34" s="425" t="b">
        <f>COUNTIF($X$3:$X439,$X34)&gt;1</f>
        <v>0</v>
      </c>
    </row>
    <row r="35" spans="1:63" ht="15.75" customHeight="1">
      <c r="A35" s="703" t="s">
        <v>10</v>
      </c>
      <c r="B35" s="703" t="s">
        <v>49</v>
      </c>
      <c r="C35" s="703" t="s">
        <v>50</v>
      </c>
      <c r="D35" s="703" t="s">
        <v>9648</v>
      </c>
      <c r="E35" s="703" t="s">
        <v>30</v>
      </c>
      <c r="F35" s="703"/>
      <c r="G35" s="703" t="s">
        <v>1520</v>
      </c>
      <c r="H35" s="703"/>
      <c r="I35" s="703"/>
      <c r="J35" s="703" t="s">
        <v>1521</v>
      </c>
      <c r="K35" s="703"/>
      <c r="L35" s="703"/>
      <c r="M35" s="703" t="s">
        <v>1522</v>
      </c>
      <c r="N35" s="703"/>
      <c r="O35" s="703" t="s">
        <v>15</v>
      </c>
      <c r="P35" s="703" t="s">
        <v>16</v>
      </c>
      <c r="Q35" s="703" t="s">
        <v>35</v>
      </c>
      <c r="R35" s="703" t="s">
        <v>2230</v>
      </c>
      <c r="S35" s="703" t="s">
        <v>9671</v>
      </c>
      <c r="T35" s="703"/>
      <c r="U35" s="703"/>
      <c r="V35" s="703" t="s">
        <v>4164</v>
      </c>
      <c r="W35" s="703" t="s">
        <v>1094</v>
      </c>
      <c r="X35" s="703" t="s">
        <v>1536</v>
      </c>
      <c r="Y35" s="704">
        <v>43801</v>
      </c>
      <c r="Z35" s="703"/>
      <c r="AA35" s="703"/>
      <c r="AB35" s="703"/>
      <c r="AC35" s="703"/>
      <c r="AD35" s="703" t="s">
        <v>9672</v>
      </c>
      <c r="AE35" s="703" t="s">
        <v>9673</v>
      </c>
      <c r="AF35" s="703" t="s">
        <v>9674</v>
      </c>
      <c r="AG35" s="703"/>
      <c r="AH35" s="703"/>
      <c r="AI35" s="705">
        <v>45124</v>
      </c>
      <c r="AJ35" s="703" t="s">
        <v>8675</v>
      </c>
      <c r="AK35" s="703"/>
      <c r="AL35" s="703"/>
      <c r="AM35" s="703"/>
      <c r="AN35" s="703"/>
      <c r="AO35" s="703"/>
      <c r="AP35" s="703"/>
      <c r="AQ35" s="703"/>
      <c r="AR35" s="703" t="s">
        <v>2322</v>
      </c>
      <c r="AS35" s="703">
        <v>2023</v>
      </c>
      <c r="AT35" s="706">
        <v>45133</v>
      </c>
      <c r="AU35" s="703" t="s">
        <v>2323</v>
      </c>
      <c r="AV35" s="707" t="s">
        <v>8934</v>
      </c>
      <c r="AW35" s="708"/>
      <c r="AX35" s="747"/>
      <c r="AY35" s="422"/>
      <c r="AZ35" s="748"/>
      <c r="BA35" s="748"/>
      <c r="BB35" s="422"/>
      <c r="BC35" s="749"/>
      <c r="BD35" s="708"/>
      <c r="BE35" s="747"/>
      <c r="BF35" s="710"/>
      <c r="BG35" s="710">
        <f t="shared" si="2"/>
        <v>0</v>
      </c>
      <c r="BH35" s="710">
        <f t="shared" si="3"/>
        <v>0</v>
      </c>
      <c r="BI35" s="710">
        <f t="shared" si="4"/>
        <v>0</v>
      </c>
      <c r="BJ35" s="710">
        <f t="shared" si="5"/>
        <v>0</v>
      </c>
      <c r="BK35" s="709" t="b">
        <f>COUNTIF($X$3:$X439,$X35)&gt;1</f>
        <v>0</v>
      </c>
    </row>
    <row r="36" spans="1:63" ht="15.75" customHeight="1">
      <c r="A36" s="174" t="s">
        <v>10</v>
      </c>
      <c r="B36" s="174" t="s">
        <v>49</v>
      </c>
      <c r="C36" s="174" t="s">
        <v>50</v>
      </c>
      <c r="D36" s="174" t="s">
        <v>51</v>
      </c>
      <c r="E36" s="174" t="s">
        <v>30</v>
      </c>
      <c r="F36" s="174"/>
      <c r="G36" s="174" t="s">
        <v>1420</v>
      </c>
      <c r="H36" s="174"/>
      <c r="I36" s="174"/>
      <c r="J36" s="174" t="s">
        <v>1421</v>
      </c>
      <c r="K36" s="174"/>
      <c r="L36" s="174"/>
      <c r="M36" s="174" t="s">
        <v>1422</v>
      </c>
      <c r="N36" s="174" t="s">
        <v>7865</v>
      </c>
      <c r="O36" s="174" t="s">
        <v>15</v>
      </c>
      <c r="P36" s="174" t="s">
        <v>16</v>
      </c>
      <c r="Q36" s="174" t="s">
        <v>35</v>
      </c>
      <c r="R36" s="174" t="s">
        <v>8666</v>
      </c>
      <c r="S36" s="174" t="s">
        <v>39</v>
      </c>
      <c r="T36" s="174"/>
      <c r="U36" s="174"/>
      <c r="V36" s="174" t="s">
        <v>4164</v>
      </c>
      <c r="W36" s="174" t="s">
        <v>40</v>
      </c>
      <c r="X36" s="174">
        <v>201307032177</v>
      </c>
      <c r="Y36" s="466">
        <v>45440</v>
      </c>
      <c r="Z36" s="418">
        <v>47267</v>
      </c>
      <c r="AA36" s="174"/>
      <c r="AB36" s="174"/>
      <c r="AC36" s="174"/>
      <c r="AD36" s="174" t="s">
        <v>7866</v>
      </c>
      <c r="AE36" s="174" t="s">
        <v>7867</v>
      </c>
      <c r="AF36" s="174" t="s">
        <v>7868</v>
      </c>
      <c r="AG36" s="174"/>
      <c r="AH36" s="174"/>
      <c r="AI36" s="174"/>
      <c r="AJ36" s="174"/>
      <c r="AK36" s="174"/>
      <c r="AL36" s="174"/>
      <c r="AM36" s="174"/>
      <c r="AN36" s="174"/>
      <c r="AO36" s="174"/>
      <c r="AP36" s="174"/>
      <c r="AQ36" s="174"/>
      <c r="AR36" s="174" t="s">
        <v>2317</v>
      </c>
      <c r="AS36" s="174">
        <v>2024</v>
      </c>
      <c r="AT36" s="415">
        <v>45441</v>
      </c>
      <c r="AU36" s="174" t="s">
        <v>1351</v>
      </c>
      <c r="AV36" s="419" t="s">
        <v>5179</v>
      </c>
      <c r="AW36" s="424"/>
      <c r="AX36" s="653"/>
      <c r="AY36" s="422"/>
      <c r="AZ36" s="654"/>
      <c r="BA36" s="654"/>
      <c r="BB36" s="422"/>
      <c r="BC36" s="655"/>
      <c r="BD36" s="424"/>
      <c r="BE36" s="653">
        <v>1</v>
      </c>
      <c r="BF36" s="466">
        <v>41582</v>
      </c>
      <c r="BG36" s="426">
        <f t="shared" si="2"/>
        <v>0</v>
      </c>
      <c r="BH36" s="426">
        <f t="shared" si="3"/>
        <v>0</v>
      </c>
      <c r="BI36" s="426">
        <f t="shared" si="4"/>
        <v>0</v>
      </c>
      <c r="BJ36" s="426">
        <f t="shared" si="5"/>
        <v>0</v>
      </c>
      <c r="BK36" s="425" t="b">
        <f>COUNTIF($X$3:$X439,$X36)&gt;1</f>
        <v>0</v>
      </c>
    </row>
    <row r="37" spans="1:63" ht="15.75" customHeight="1">
      <c r="A37" s="174" t="s">
        <v>10</v>
      </c>
      <c r="B37" s="174" t="s">
        <v>49</v>
      </c>
      <c r="C37" s="174" t="s">
        <v>50</v>
      </c>
      <c r="D37" s="174" t="s">
        <v>51</v>
      </c>
      <c r="E37" s="174" t="s">
        <v>30</v>
      </c>
      <c r="F37" s="174"/>
      <c r="G37" s="174" t="s">
        <v>1420</v>
      </c>
      <c r="H37" s="174"/>
      <c r="I37" s="174"/>
      <c r="J37" s="174" t="s">
        <v>1421</v>
      </c>
      <c r="K37" s="174"/>
      <c r="L37" s="174"/>
      <c r="M37" s="174" t="s">
        <v>1422</v>
      </c>
      <c r="N37" s="174" t="s">
        <v>7865</v>
      </c>
      <c r="O37" s="174" t="s">
        <v>15</v>
      </c>
      <c r="P37" s="174" t="s">
        <v>16</v>
      </c>
      <c r="Q37" s="174" t="s">
        <v>35</v>
      </c>
      <c r="R37" s="174" t="s">
        <v>8666</v>
      </c>
      <c r="S37" s="174" t="s">
        <v>33</v>
      </c>
      <c r="T37" s="174"/>
      <c r="U37" s="174"/>
      <c r="V37" s="174" t="s">
        <v>4164</v>
      </c>
      <c r="W37" s="174" t="s">
        <v>34</v>
      </c>
      <c r="X37" s="174">
        <v>201407032212</v>
      </c>
      <c r="Y37" s="466">
        <v>45440</v>
      </c>
      <c r="Z37" s="418">
        <v>47267</v>
      </c>
      <c r="AA37" s="174"/>
      <c r="AB37" s="174"/>
      <c r="AC37" s="174"/>
      <c r="AD37" s="174" t="s">
        <v>7866</v>
      </c>
      <c r="AE37" s="174" t="s">
        <v>7869</v>
      </c>
      <c r="AF37" s="174" t="s">
        <v>7870</v>
      </c>
      <c r="AG37" s="174"/>
      <c r="AH37" s="174"/>
      <c r="AI37" s="174"/>
      <c r="AJ37" s="174"/>
      <c r="AK37" s="174"/>
      <c r="AL37" s="174"/>
      <c r="AM37" s="174"/>
      <c r="AN37" s="174"/>
      <c r="AO37" s="174"/>
      <c r="AP37" s="174"/>
      <c r="AQ37" s="174"/>
      <c r="AR37" s="174" t="s">
        <v>2317</v>
      </c>
      <c r="AS37" s="174">
        <v>2024</v>
      </c>
      <c r="AT37" s="415">
        <v>45441</v>
      </c>
      <c r="AU37" s="174" t="s">
        <v>1351</v>
      </c>
      <c r="AV37" s="419" t="s">
        <v>5179</v>
      </c>
      <c r="AW37" s="424"/>
      <c r="AX37" s="653"/>
      <c r="AY37" s="422"/>
      <c r="AZ37" s="654"/>
      <c r="BA37" s="654"/>
      <c r="BB37" s="422"/>
      <c r="BC37" s="655"/>
      <c r="BD37" s="424"/>
      <c r="BE37" s="653"/>
      <c r="BF37" s="466">
        <v>41978</v>
      </c>
      <c r="BG37" s="426">
        <f t="shared" si="2"/>
        <v>0</v>
      </c>
      <c r="BH37" s="426">
        <f t="shared" si="3"/>
        <v>0</v>
      </c>
      <c r="BI37" s="426">
        <f t="shared" si="4"/>
        <v>0</v>
      </c>
      <c r="BJ37" s="426">
        <f t="shared" si="5"/>
        <v>0</v>
      </c>
      <c r="BK37" s="425" t="b">
        <f>COUNTIF($X$3:$X439,$X37)&gt;1</f>
        <v>0</v>
      </c>
    </row>
    <row r="38" spans="1:63" ht="15.75" customHeight="1">
      <c r="A38" s="703" t="s">
        <v>10</v>
      </c>
      <c r="B38" s="703" t="s">
        <v>49</v>
      </c>
      <c r="C38" s="703" t="s">
        <v>50</v>
      </c>
      <c r="D38" s="703" t="s">
        <v>51</v>
      </c>
      <c r="E38" s="703" t="s">
        <v>30</v>
      </c>
      <c r="F38" s="703"/>
      <c r="G38" s="703" t="s">
        <v>1427</v>
      </c>
      <c r="H38" s="703"/>
      <c r="I38" s="703"/>
      <c r="J38" s="703" t="s">
        <v>1428</v>
      </c>
      <c r="K38" s="703"/>
      <c r="L38" s="703"/>
      <c r="M38" s="703" t="s">
        <v>1429</v>
      </c>
      <c r="N38" s="703"/>
      <c r="O38" s="703" t="s">
        <v>15</v>
      </c>
      <c r="P38" s="703" t="s">
        <v>16</v>
      </c>
      <c r="Q38" s="703" t="s">
        <v>35</v>
      </c>
      <c r="R38" s="703" t="s">
        <v>240</v>
      </c>
      <c r="S38" s="703" t="s">
        <v>3176</v>
      </c>
      <c r="T38" s="703"/>
      <c r="U38" s="703"/>
      <c r="V38" s="703" t="s">
        <v>4164</v>
      </c>
      <c r="W38" s="703" t="s">
        <v>1139</v>
      </c>
      <c r="X38" s="703">
        <v>907032102</v>
      </c>
      <c r="Y38" s="704">
        <v>40000</v>
      </c>
      <c r="Z38" s="703"/>
      <c r="AA38" s="703"/>
      <c r="AB38" s="703"/>
      <c r="AC38" s="703"/>
      <c r="AD38" s="703" t="s">
        <v>4283</v>
      </c>
      <c r="AE38" s="703" t="s">
        <v>4283</v>
      </c>
      <c r="AF38" s="703" t="s">
        <v>4283</v>
      </c>
      <c r="AG38" s="703"/>
      <c r="AH38" s="703"/>
      <c r="AI38" s="705">
        <v>45258</v>
      </c>
      <c r="AJ38" s="703" t="s">
        <v>2297</v>
      </c>
      <c r="AK38" s="703"/>
      <c r="AL38" s="703"/>
      <c r="AM38" s="703"/>
      <c r="AN38" s="703"/>
      <c r="AO38" s="703"/>
      <c r="AP38" s="703"/>
      <c r="AQ38" s="703"/>
      <c r="AR38" s="703" t="s">
        <v>2333</v>
      </c>
      <c r="AS38" s="703">
        <v>2023</v>
      </c>
      <c r="AT38" s="706">
        <v>45259</v>
      </c>
      <c r="AU38" s="703" t="s">
        <v>2323</v>
      </c>
      <c r="AV38" s="707"/>
      <c r="AW38" s="708"/>
      <c r="AX38" s="747"/>
      <c r="AY38" s="422"/>
      <c r="AZ38" s="748"/>
      <c r="BA38" s="748"/>
      <c r="BB38" s="422"/>
      <c r="BC38" s="749"/>
      <c r="BD38" s="708"/>
      <c r="BE38" s="747"/>
      <c r="BF38" s="710"/>
      <c r="BG38" s="710">
        <f t="shared" si="2"/>
        <v>0</v>
      </c>
      <c r="BH38" s="710">
        <f t="shared" si="3"/>
        <v>0</v>
      </c>
      <c r="BI38" s="710">
        <f t="shared" si="4"/>
        <v>0</v>
      </c>
      <c r="BJ38" s="710">
        <f t="shared" si="5"/>
        <v>0</v>
      </c>
      <c r="BK38" s="709" t="b">
        <f>COUNTIF($X$3:$X439,$X38)&gt;1</f>
        <v>0</v>
      </c>
    </row>
    <row r="39" spans="1:63" ht="15.75" customHeight="1">
      <c r="A39" s="703" t="s">
        <v>10</v>
      </c>
      <c r="B39" s="703" t="s">
        <v>49</v>
      </c>
      <c r="C39" s="703" t="s">
        <v>123</v>
      </c>
      <c r="D39" s="703" t="s">
        <v>224</v>
      </c>
      <c r="E39" s="703" t="s">
        <v>28</v>
      </c>
      <c r="F39" s="703"/>
      <c r="G39" s="703" t="s">
        <v>1423</v>
      </c>
      <c r="H39" s="703"/>
      <c r="I39" s="703"/>
      <c r="J39" s="703" t="s">
        <v>1424</v>
      </c>
      <c r="K39" s="703"/>
      <c r="L39" s="703"/>
      <c r="M39" s="703" t="s">
        <v>1425</v>
      </c>
      <c r="N39" s="703"/>
      <c r="O39" s="703" t="s">
        <v>15</v>
      </c>
      <c r="P39" s="703" t="s">
        <v>16</v>
      </c>
      <c r="Q39" s="703" t="s">
        <v>21</v>
      </c>
      <c r="R39" s="703" t="s">
        <v>3006</v>
      </c>
      <c r="S39" s="703"/>
      <c r="T39" s="703" t="s">
        <v>1426</v>
      </c>
      <c r="U39" s="703"/>
      <c r="V39" s="703" t="s">
        <v>22</v>
      </c>
      <c r="W39" s="703" t="s">
        <v>693</v>
      </c>
      <c r="X39" s="703">
        <v>907030078</v>
      </c>
      <c r="Y39" s="704">
        <v>39969</v>
      </c>
      <c r="Z39" s="703"/>
      <c r="AA39" s="703"/>
      <c r="AB39" s="703"/>
      <c r="AC39" s="703"/>
      <c r="AD39" s="703" t="s">
        <v>4283</v>
      </c>
      <c r="AE39" s="703" t="s">
        <v>4283</v>
      </c>
      <c r="AF39" s="703" t="s">
        <v>4283</v>
      </c>
      <c r="AG39" s="703"/>
      <c r="AH39" s="703"/>
      <c r="AI39" s="705">
        <v>45258</v>
      </c>
      <c r="AJ39" s="703" t="s">
        <v>2297</v>
      </c>
      <c r="AK39" s="703"/>
      <c r="AL39" s="703"/>
      <c r="AM39" s="703"/>
      <c r="AN39" s="703"/>
      <c r="AO39" s="703"/>
      <c r="AP39" s="703"/>
      <c r="AQ39" s="703"/>
      <c r="AR39" s="703" t="s">
        <v>2333</v>
      </c>
      <c r="AS39" s="703">
        <v>2023</v>
      </c>
      <c r="AT39" s="706">
        <v>45259</v>
      </c>
      <c r="AU39" s="703" t="s">
        <v>2323</v>
      </c>
      <c r="AV39" s="707"/>
      <c r="AW39" s="708"/>
      <c r="AX39" s="747"/>
      <c r="AY39" s="422"/>
      <c r="AZ39" s="748"/>
      <c r="BA39" s="748"/>
      <c r="BB39" s="422"/>
      <c r="BC39" s="749"/>
      <c r="BD39" s="708"/>
      <c r="BE39" s="747"/>
      <c r="BF39" s="710"/>
      <c r="BG39" s="710">
        <f t="shared" si="2"/>
        <v>0</v>
      </c>
      <c r="BH39" s="710">
        <f t="shared" si="3"/>
        <v>0</v>
      </c>
      <c r="BI39" s="710">
        <f t="shared" si="4"/>
        <v>0</v>
      </c>
      <c r="BJ39" s="710">
        <f t="shared" si="5"/>
        <v>0</v>
      </c>
      <c r="BK39" s="709" t="b">
        <f>COUNTIF($X$3:$X439,$X39)&gt;1</f>
        <v>0</v>
      </c>
    </row>
    <row r="40" spans="1:63" ht="15.75" customHeight="1">
      <c r="A40" s="174" t="s">
        <v>10</v>
      </c>
      <c r="B40" s="174" t="s">
        <v>49</v>
      </c>
      <c r="C40" s="174" t="s">
        <v>50</v>
      </c>
      <c r="D40" s="174" t="s">
        <v>51</v>
      </c>
      <c r="E40" s="174" t="s">
        <v>30</v>
      </c>
      <c r="F40" s="174"/>
      <c r="G40" s="174" t="s">
        <v>1538</v>
      </c>
      <c r="H40" s="174"/>
      <c r="I40" s="174"/>
      <c r="J40" s="174" t="s">
        <v>1539</v>
      </c>
      <c r="K40" s="174"/>
      <c r="L40" s="174"/>
      <c r="M40" s="174" t="s">
        <v>1540</v>
      </c>
      <c r="N40" s="174" t="s">
        <v>7872</v>
      </c>
      <c r="O40" s="174" t="s">
        <v>15</v>
      </c>
      <c r="P40" s="174" t="s">
        <v>16</v>
      </c>
      <c r="Q40" s="174" t="s">
        <v>35</v>
      </c>
      <c r="R40" s="174" t="s">
        <v>2222</v>
      </c>
      <c r="S40" s="174" t="s">
        <v>156</v>
      </c>
      <c r="T40" s="174"/>
      <c r="U40" s="174"/>
      <c r="V40" s="174" t="s">
        <v>4164</v>
      </c>
      <c r="W40" s="174" t="s">
        <v>591</v>
      </c>
      <c r="X40" s="174" t="s">
        <v>1541</v>
      </c>
      <c r="Y40" s="466">
        <v>42304</v>
      </c>
      <c r="Z40" s="174"/>
      <c r="AA40" s="174"/>
      <c r="AB40" s="174"/>
      <c r="AC40" s="174"/>
      <c r="AD40" s="174" t="s">
        <v>7873</v>
      </c>
      <c r="AE40" s="174" t="s">
        <v>7874</v>
      </c>
      <c r="AF40" s="556">
        <v>45449</v>
      </c>
      <c r="AG40" s="174"/>
      <c r="AH40" s="174"/>
      <c r="AI40" s="174"/>
      <c r="AJ40" s="174"/>
      <c r="AK40" s="174"/>
      <c r="AL40" s="174"/>
      <c r="AM40" s="174"/>
      <c r="AN40" s="174"/>
      <c r="AO40" s="174"/>
      <c r="AP40" s="174"/>
      <c r="AQ40" s="174"/>
      <c r="AR40" s="174"/>
      <c r="AS40" s="174"/>
      <c r="AT40" s="415"/>
      <c r="AU40" s="174"/>
      <c r="AV40" s="437"/>
      <c r="AW40" s="424"/>
      <c r="AX40" s="653"/>
      <c r="AY40" s="422"/>
      <c r="AZ40" s="654"/>
      <c r="BA40" s="654"/>
      <c r="BB40" s="422"/>
      <c r="BC40" s="655"/>
      <c r="BD40" s="424"/>
      <c r="BE40" s="653">
        <v>1</v>
      </c>
      <c r="BF40" s="426"/>
      <c r="BG40" s="426">
        <f t="shared" si="2"/>
        <v>0</v>
      </c>
      <c r="BH40" s="426">
        <f t="shared" si="3"/>
        <v>0</v>
      </c>
      <c r="BI40" s="426">
        <f t="shared" si="4"/>
        <v>0</v>
      </c>
      <c r="BJ40" s="426">
        <f t="shared" si="5"/>
        <v>0</v>
      </c>
      <c r="BK40" s="425" t="b">
        <f>COUNTIF($X$3:$X439,$X40)&gt;1</f>
        <v>0</v>
      </c>
    </row>
    <row r="41" spans="1:63" ht="15.75" customHeight="1">
      <c r="A41" s="174" t="s">
        <v>10</v>
      </c>
      <c r="B41" s="174" t="s">
        <v>49</v>
      </c>
      <c r="C41" s="174" t="s">
        <v>50</v>
      </c>
      <c r="D41" s="174" t="s">
        <v>51</v>
      </c>
      <c r="E41" s="174" t="s">
        <v>30</v>
      </c>
      <c r="F41" s="174"/>
      <c r="G41" s="174" t="s">
        <v>1538</v>
      </c>
      <c r="H41" s="174"/>
      <c r="I41" s="174"/>
      <c r="J41" s="174" t="s">
        <v>1539</v>
      </c>
      <c r="K41" s="174"/>
      <c r="L41" s="174"/>
      <c r="M41" s="174" t="s">
        <v>7875</v>
      </c>
      <c r="N41" s="174" t="s">
        <v>7872</v>
      </c>
      <c r="O41" s="174" t="s">
        <v>15</v>
      </c>
      <c r="P41" s="174" t="s">
        <v>16</v>
      </c>
      <c r="Q41" s="174" t="s">
        <v>35</v>
      </c>
      <c r="R41" s="174" t="s">
        <v>8666</v>
      </c>
      <c r="S41" s="174" t="s">
        <v>228</v>
      </c>
      <c r="T41" s="174"/>
      <c r="U41" s="174"/>
      <c r="V41" s="174" t="s">
        <v>4157</v>
      </c>
      <c r="W41" s="174" t="s">
        <v>362</v>
      </c>
      <c r="X41" s="174" t="s">
        <v>1544</v>
      </c>
      <c r="Y41" s="466">
        <v>43392</v>
      </c>
      <c r="Z41" s="174"/>
      <c r="AA41" s="174"/>
      <c r="AB41" s="174"/>
      <c r="AC41" s="174"/>
      <c r="AD41" s="174" t="s">
        <v>7876</v>
      </c>
      <c r="AE41" s="174" t="s">
        <v>7877</v>
      </c>
      <c r="AF41" s="174" t="s">
        <v>7878</v>
      </c>
      <c r="AG41" s="174"/>
      <c r="AH41" s="174"/>
      <c r="AI41" s="174"/>
      <c r="AJ41" s="174"/>
      <c r="AK41" s="174"/>
      <c r="AL41" s="174"/>
      <c r="AM41" s="174"/>
      <c r="AN41" s="174"/>
      <c r="AO41" s="174"/>
      <c r="AP41" s="174"/>
      <c r="AQ41" s="174"/>
      <c r="AR41" s="174"/>
      <c r="AS41" s="174"/>
      <c r="AT41" s="415"/>
      <c r="AU41" s="174"/>
      <c r="AV41" s="437"/>
      <c r="AW41" s="424"/>
      <c r="AX41" s="653"/>
      <c r="AY41" s="422"/>
      <c r="AZ41" s="654"/>
      <c r="BA41" s="654"/>
      <c r="BB41" s="422"/>
      <c r="BC41" s="655"/>
      <c r="BD41" s="424"/>
      <c r="BE41" s="653"/>
      <c r="BF41" s="426"/>
      <c r="BG41" s="426">
        <f t="shared" si="2"/>
        <v>0</v>
      </c>
      <c r="BH41" s="426">
        <f t="shared" si="3"/>
        <v>0</v>
      </c>
      <c r="BI41" s="426">
        <f t="shared" si="4"/>
        <v>0</v>
      </c>
      <c r="BJ41" s="426">
        <f t="shared" si="5"/>
        <v>0</v>
      </c>
      <c r="BK41" s="425" t="b">
        <f>COUNTIF($X$3:$X439,$X41)&gt;1</f>
        <v>0</v>
      </c>
    </row>
    <row r="42" spans="1:63" ht="15.75" customHeight="1">
      <c r="A42" s="174" t="s">
        <v>10</v>
      </c>
      <c r="B42" s="174" t="s">
        <v>49</v>
      </c>
      <c r="C42" s="174" t="s">
        <v>50</v>
      </c>
      <c r="D42" s="174" t="s">
        <v>51</v>
      </c>
      <c r="E42" s="174" t="s">
        <v>30</v>
      </c>
      <c r="F42" s="174"/>
      <c r="G42" s="174" t="s">
        <v>1538</v>
      </c>
      <c r="H42" s="174"/>
      <c r="I42" s="174"/>
      <c r="J42" s="174" t="s">
        <v>1539</v>
      </c>
      <c r="K42" s="174"/>
      <c r="L42" s="174"/>
      <c r="M42" s="174" t="s">
        <v>7875</v>
      </c>
      <c r="N42" s="174" t="s">
        <v>7872</v>
      </c>
      <c r="O42" s="174" t="s">
        <v>15</v>
      </c>
      <c r="P42" s="174" t="s">
        <v>16</v>
      </c>
      <c r="Q42" s="174" t="s">
        <v>35</v>
      </c>
      <c r="R42" s="174" t="s">
        <v>2230</v>
      </c>
      <c r="S42" s="174" t="s">
        <v>161</v>
      </c>
      <c r="T42" s="174"/>
      <c r="U42" s="174"/>
      <c r="V42" s="174" t="s">
        <v>4157</v>
      </c>
      <c r="W42" s="174" t="s">
        <v>364</v>
      </c>
      <c r="X42" s="174" t="s">
        <v>1545</v>
      </c>
      <c r="Y42" s="466">
        <v>43392</v>
      </c>
      <c r="Z42" s="174"/>
      <c r="AA42" s="174" t="s">
        <v>4158</v>
      </c>
      <c r="AB42" s="174" t="s">
        <v>4168</v>
      </c>
      <c r="AC42" s="174" t="s">
        <v>7879</v>
      </c>
      <c r="AD42" s="174" t="s">
        <v>7880</v>
      </c>
      <c r="AE42" s="174" t="s">
        <v>7881</v>
      </c>
      <c r="AF42" s="174" t="s">
        <v>7882</v>
      </c>
      <c r="AG42" s="174"/>
      <c r="AH42" s="174"/>
      <c r="AI42" s="174"/>
      <c r="AJ42" s="174"/>
      <c r="AK42" s="174"/>
      <c r="AL42" s="174"/>
      <c r="AM42" s="174"/>
      <c r="AN42" s="174"/>
      <c r="AO42" s="174"/>
      <c r="AP42" s="174"/>
      <c r="AQ42" s="174"/>
      <c r="AR42" s="174"/>
      <c r="AS42" s="174"/>
      <c r="AT42" s="415"/>
      <c r="AU42" s="174"/>
      <c r="AV42" s="437"/>
      <c r="AW42" s="424"/>
      <c r="AX42" s="653"/>
      <c r="AY42" s="422"/>
      <c r="AZ42" s="654"/>
      <c r="BA42" s="654"/>
      <c r="BB42" s="422"/>
      <c r="BC42" s="655"/>
      <c r="BD42" s="424"/>
      <c r="BE42" s="653"/>
      <c r="BF42" s="426"/>
      <c r="BG42" s="426">
        <f t="shared" si="2"/>
        <v>0</v>
      </c>
      <c r="BH42" s="426">
        <f t="shared" si="3"/>
        <v>0</v>
      </c>
      <c r="BI42" s="426">
        <f t="shared" si="4"/>
        <v>0</v>
      </c>
      <c r="BJ42" s="426">
        <f t="shared" si="5"/>
        <v>0</v>
      </c>
      <c r="BK42" s="425" t="b">
        <f>COUNTIF($X$3:$X439,$X42)&gt;1</f>
        <v>0</v>
      </c>
    </row>
    <row r="43" spans="1:63" ht="15.75" customHeight="1">
      <c r="A43" s="174" t="s">
        <v>10</v>
      </c>
      <c r="B43" s="174" t="s">
        <v>49</v>
      </c>
      <c r="C43" s="174" t="s">
        <v>50</v>
      </c>
      <c r="D43" s="174" t="s">
        <v>51</v>
      </c>
      <c r="E43" s="174" t="s">
        <v>30</v>
      </c>
      <c r="F43" s="174"/>
      <c r="G43" s="174" t="s">
        <v>1538</v>
      </c>
      <c r="H43" s="174"/>
      <c r="I43" s="174"/>
      <c r="J43" s="174" t="s">
        <v>1539</v>
      </c>
      <c r="K43" s="174"/>
      <c r="L43" s="174"/>
      <c r="M43" s="174" t="s">
        <v>7875</v>
      </c>
      <c r="N43" s="174" t="s">
        <v>7872</v>
      </c>
      <c r="O43" s="174" t="s">
        <v>15</v>
      </c>
      <c r="P43" s="174" t="s">
        <v>16</v>
      </c>
      <c r="Q43" s="174" t="s">
        <v>35</v>
      </c>
      <c r="R43" s="174" t="s">
        <v>272</v>
      </c>
      <c r="S43" s="174" t="s">
        <v>2649</v>
      </c>
      <c r="T43" s="174"/>
      <c r="U43" s="174"/>
      <c r="V43" s="174" t="s">
        <v>4306</v>
      </c>
      <c r="W43" s="174" t="s">
        <v>276</v>
      </c>
      <c r="X43" s="174" t="s">
        <v>1542</v>
      </c>
      <c r="Y43" s="466">
        <v>43367</v>
      </c>
      <c r="Z43" s="174"/>
      <c r="AA43" s="174" t="s">
        <v>4158</v>
      </c>
      <c r="AB43" s="174" t="s">
        <v>4168</v>
      </c>
      <c r="AC43" s="174" t="s">
        <v>7883</v>
      </c>
      <c r="AD43" s="174" t="s">
        <v>7884</v>
      </c>
      <c r="AE43" s="174" t="s">
        <v>7885</v>
      </c>
      <c r="AF43" s="556">
        <v>43846</v>
      </c>
      <c r="AG43" s="174"/>
      <c r="AH43" s="174"/>
      <c r="AI43" s="174"/>
      <c r="AJ43" s="174"/>
      <c r="AK43" s="174"/>
      <c r="AL43" s="174"/>
      <c r="AM43" s="174"/>
      <c r="AN43" s="174"/>
      <c r="AO43" s="174"/>
      <c r="AP43" s="174"/>
      <c r="AQ43" s="174"/>
      <c r="AR43" s="174"/>
      <c r="AS43" s="174"/>
      <c r="AT43" s="415"/>
      <c r="AU43" s="174"/>
      <c r="AV43" s="437"/>
      <c r="AW43" s="424"/>
      <c r="AX43" s="653"/>
      <c r="AY43" s="422"/>
      <c r="AZ43" s="654"/>
      <c r="BA43" s="654"/>
      <c r="BB43" s="422"/>
      <c r="BC43" s="655"/>
      <c r="BD43" s="424"/>
      <c r="BE43" s="653"/>
      <c r="BF43" s="426"/>
      <c r="BG43" s="426">
        <f t="shared" si="2"/>
        <v>0</v>
      </c>
      <c r="BH43" s="426">
        <f t="shared" si="3"/>
        <v>0</v>
      </c>
      <c r="BI43" s="426">
        <f t="shared" si="4"/>
        <v>0</v>
      </c>
      <c r="BJ43" s="426">
        <f t="shared" si="5"/>
        <v>0</v>
      </c>
      <c r="BK43" s="425" t="b">
        <f>COUNTIF($X$3:$X439,$X43)&gt;1</f>
        <v>0</v>
      </c>
    </row>
    <row r="44" spans="1:63" ht="15.75" customHeight="1">
      <c r="A44" s="174" t="s">
        <v>10</v>
      </c>
      <c r="B44" s="174" t="s">
        <v>49</v>
      </c>
      <c r="C44" s="174" t="s">
        <v>50</v>
      </c>
      <c r="D44" s="174" t="s">
        <v>51</v>
      </c>
      <c r="E44" s="174" t="s">
        <v>30</v>
      </c>
      <c r="F44" s="174"/>
      <c r="G44" s="174" t="s">
        <v>1538</v>
      </c>
      <c r="H44" s="174"/>
      <c r="I44" s="174"/>
      <c r="J44" s="174" t="s">
        <v>1539</v>
      </c>
      <c r="K44" s="174"/>
      <c r="L44" s="174"/>
      <c r="M44" s="174" t="s">
        <v>7875</v>
      </c>
      <c r="N44" s="174" t="s">
        <v>7872</v>
      </c>
      <c r="O44" s="174" t="s">
        <v>15</v>
      </c>
      <c r="P44" s="174" t="s">
        <v>16</v>
      </c>
      <c r="Q44" s="174" t="s">
        <v>35</v>
      </c>
      <c r="R44" s="174" t="s">
        <v>87</v>
      </c>
      <c r="S44" s="174" t="s">
        <v>2497</v>
      </c>
      <c r="T44" s="174"/>
      <c r="U44" s="174"/>
      <c r="V44" s="174" t="s">
        <v>4164</v>
      </c>
      <c r="W44" s="174" t="s">
        <v>780</v>
      </c>
      <c r="X44" s="174" t="s">
        <v>1543</v>
      </c>
      <c r="Y44" s="466">
        <v>45438</v>
      </c>
      <c r="Z44" s="418">
        <v>47265</v>
      </c>
      <c r="AA44" s="174" t="s">
        <v>4158</v>
      </c>
      <c r="AB44" s="174" t="s">
        <v>7886</v>
      </c>
      <c r="AC44" s="174" t="s">
        <v>7887</v>
      </c>
      <c r="AD44" s="174" t="s">
        <v>7888</v>
      </c>
      <c r="AE44" s="174" t="s">
        <v>7889</v>
      </c>
      <c r="AF44" s="556">
        <v>44935</v>
      </c>
      <c r="AG44" s="174"/>
      <c r="AH44" s="174"/>
      <c r="AI44" s="174"/>
      <c r="AJ44" s="174"/>
      <c r="AK44" s="174"/>
      <c r="AL44" s="174"/>
      <c r="AM44" s="174"/>
      <c r="AN44" s="174"/>
      <c r="AO44" s="174"/>
      <c r="AP44" s="174"/>
      <c r="AQ44" s="174"/>
      <c r="AR44" s="174" t="s">
        <v>2317</v>
      </c>
      <c r="AS44" s="174">
        <v>2024</v>
      </c>
      <c r="AT44" s="415">
        <v>45436</v>
      </c>
      <c r="AU44" s="174" t="s">
        <v>1351</v>
      </c>
      <c r="AV44" s="419" t="s">
        <v>5179</v>
      </c>
      <c r="AW44" s="424"/>
      <c r="AX44" s="653"/>
      <c r="AY44" s="422"/>
      <c r="AZ44" s="654"/>
      <c r="BA44" s="654"/>
      <c r="BB44" s="422"/>
      <c r="BC44" s="655"/>
      <c r="BD44" s="424"/>
      <c r="BE44" s="653"/>
      <c r="BF44" s="466">
        <v>45436</v>
      </c>
      <c r="BG44" s="426">
        <f t="shared" si="2"/>
        <v>0</v>
      </c>
      <c r="BH44" s="426">
        <f t="shared" si="3"/>
        <v>0</v>
      </c>
      <c r="BI44" s="426">
        <f t="shared" si="4"/>
        <v>0</v>
      </c>
      <c r="BJ44" s="426">
        <f t="shared" si="5"/>
        <v>0</v>
      </c>
      <c r="BK44" s="425" t="b">
        <f>COUNTIF($X$3:$X439,$X44)&gt;1</f>
        <v>0</v>
      </c>
    </row>
    <row r="45" spans="1:63" ht="15.75" customHeight="1">
      <c r="A45" s="174" t="s">
        <v>10</v>
      </c>
      <c r="B45" s="174" t="s">
        <v>49</v>
      </c>
      <c r="C45" s="174" t="s">
        <v>50</v>
      </c>
      <c r="D45" s="174" t="s">
        <v>51</v>
      </c>
      <c r="E45" s="174" t="s">
        <v>30</v>
      </c>
      <c r="F45" s="174"/>
      <c r="G45" s="174" t="s">
        <v>1430</v>
      </c>
      <c r="H45" s="174"/>
      <c r="I45" s="174"/>
      <c r="J45" s="174" t="s">
        <v>9675</v>
      </c>
      <c r="K45" s="174"/>
      <c r="L45" s="174"/>
      <c r="M45" s="174" t="s">
        <v>1431</v>
      </c>
      <c r="N45" s="174" t="s">
        <v>7891</v>
      </c>
      <c r="O45" s="174" t="s">
        <v>15</v>
      </c>
      <c r="P45" s="174" t="s">
        <v>525</v>
      </c>
      <c r="Q45" s="174" t="s">
        <v>35</v>
      </c>
      <c r="R45" s="174" t="s">
        <v>2222</v>
      </c>
      <c r="S45" s="174" t="s">
        <v>156</v>
      </c>
      <c r="T45" s="174"/>
      <c r="U45" s="174"/>
      <c r="V45" s="174" t="s">
        <v>4164</v>
      </c>
      <c r="W45" s="174" t="s">
        <v>591</v>
      </c>
      <c r="X45" s="174" t="s">
        <v>1436</v>
      </c>
      <c r="Y45" s="466">
        <v>45319</v>
      </c>
      <c r="Z45" s="418">
        <v>47147</v>
      </c>
      <c r="AA45" s="174"/>
      <c r="AB45" s="174"/>
      <c r="AC45" s="174"/>
      <c r="AD45" s="174" t="s">
        <v>7880</v>
      </c>
      <c r="AE45" s="174">
        <v>17072201000257</v>
      </c>
      <c r="AF45" s="556">
        <v>44783</v>
      </c>
      <c r="AG45" s="174"/>
      <c r="AH45" s="174"/>
      <c r="AI45" s="174"/>
      <c r="AJ45" s="174"/>
      <c r="AK45" s="174"/>
      <c r="AL45" s="174"/>
      <c r="AM45" s="174"/>
      <c r="AN45" s="174"/>
      <c r="AO45" s="174"/>
      <c r="AP45" s="174"/>
      <c r="AQ45" s="174"/>
      <c r="AR45" s="174" t="s">
        <v>2306</v>
      </c>
      <c r="AS45" s="174">
        <v>2024</v>
      </c>
      <c r="AT45" s="415">
        <v>45320</v>
      </c>
      <c r="AU45" s="174" t="s">
        <v>1351</v>
      </c>
      <c r="AV45" s="419" t="s">
        <v>4274</v>
      </c>
      <c r="AW45" s="424"/>
      <c r="AX45" s="653"/>
      <c r="AY45" s="422"/>
      <c r="AZ45" s="654"/>
      <c r="BA45" s="654"/>
      <c r="BB45" s="422"/>
      <c r="BC45" s="655"/>
      <c r="BD45" s="424"/>
      <c r="BE45" s="653">
        <v>1</v>
      </c>
      <c r="BF45" s="466">
        <v>43271</v>
      </c>
      <c r="BG45" s="426">
        <f t="shared" si="2"/>
        <v>0</v>
      </c>
      <c r="BH45" s="426">
        <f t="shared" si="3"/>
        <v>0</v>
      </c>
      <c r="BI45" s="426">
        <f t="shared" si="4"/>
        <v>0</v>
      </c>
      <c r="BJ45" s="426">
        <f t="shared" si="5"/>
        <v>0</v>
      </c>
      <c r="BK45" s="425" t="b">
        <f>COUNTIF($X$3:$X439,$X45)&gt;1</f>
        <v>0</v>
      </c>
    </row>
    <row r="46" spans="1:63" ht="15.75" customHeight="1">
      <c r="A46" s="174" t="s">
        <v>10</v>
      </c>
      <c r="B46" s="174" t="s">
        <v>49</v>
      </c>
      <c r="C46" s="174" t="s">
        <v>50</v>
      </c>
      <c r="D46" s="174" t="s">
        <v>51</v>
      </c>
      <c r="E46" s="174" t="s">
        <v>30</v>
      </c>
      <c r="F46" s="174"/>
      <c r="G46" s="174" t="s">
        <v>1430</v>
      </c>
      <c r="H46" s="174"/>
      <c r="I46" s="174"/>
      <c r="J46" s="174" t="s">
        <v>9675</v>
      </c>
      <c r="K46" s="174"/>
      <c r="L46" s="174"/>
      <c r="M46" s="174" t="s">
        <v>1431</v>
      </c>
      <c r="N46" s="174" t="s">
        <v>7891</v>
      </c>
      <c r="O46" s="174" t="s">
        <v>15</v>
      </c>
      <c r="P46" s="174" t="s">
        <v>525</v>
      </c>
      <c r="Q46" s="174" t="s">
        <v>35</v>
      </c>
      <c r="R46" s="174" t="s">
        <v>8666</v>
      </c>
      <c r="S46" s="174" t="s">
        <v>228</v>
      </c>
      <c r="T46" s="174"/>
      <c r="U46" s="174"/>
      <c r="V46" s="174" t="s">
        <v>4157</v>
      </c>
      <c r="W46" s="174" t="s">
        <v>591</v>
      </c>
      <c r="X46" s="174" t="s">
        <v>1437</v>
      </c>
      <c r="Y46" s="466">
        <v>45036</v>
      </c>
      <c r="Z46" s="418">
        <v>46864</v>
      </c>
      <c r="AA46" s="174" t="s">
        <v>4158</v>
      </c>
      <c r="AB46" s="174" t="s">
        <v>4168</v>
      </c>
      <c r="AC46" s="174" t="s">
        <v>7892</v>
      </c>
      <c r="AD46" s="174" t="s">
        <v>7893</v>
      </c>
      <c r="AE46" s="174" t="s">
        <v>7894</v>
      </c>
      <c r="AF46" s="556">
        <v>46091</v>
      </c>
      <c r="AG46" s="174"/>
      <c r="AH46" s="174"/>
      <c r="AI46" s="174"/>
      <c r="AJ46" s="174"/>
      <c r="AK46" s="174"/>
      <c r="AL46" s="174"/>
      <c r="AM46" s="174"/>
      <c r="AN46" s="174"/>
      <c r="AO46" s="174"/>
      <c r="AP46" s="174"/>
      <c r="AQ46" s="174"/>
      <c r="AR46" s="174" t="s">
        <v>2319</v>
      </c>
      <c r="AS46" s="174">
        <v>2023</v>
      </c>
      <c r="AT46" s="415">
        <v>45092</v>
      </c>
      <c r="AU46" s="174" t="s">
        <v>1351</v>
      </c>
      <c r="AV46" s="419" t="s">
        <v>9676</v>
      </c>
      <c r="AW46" s="424"/>
      <c r="AX46" s="653"/>
      <c r="AY46" s="422"/>
      <c r="AZ46" s="654"/>
      <c r="BA46" s="654"/>
      <c r="BB46" s="422"/>
      <c r="BC46" s="655"/>
      <c r="BD46" s="424"/>
      <c r="BE46" s="653"/>
      <c r="BF46" s="466">
        <v>43271</v>
      </c>
      <c r="BG46" s="426">
        <f t="shared" si="2"/>
        <v>0</v>
      </c>
      <c r="BH46" s="426">
        <f t="shared" si="3"/>
        <v>0</v>
      </c>
      <c r="BI46" s="426">
        <f t="shared" si="4"/>
        <v>0</v>
      </c>
      <c r="BJ46" s="426">
        <f t="shared" si="5"/>
        <v>0</v>
      </c>
      <c r="BK46" s="425" t="b">
        <f>COUNTIF($X$3:$X439,$X46)&gt;1</f>
        <v>0</v>
      </c>
    </row>
    <row r="47" spans="1:63" ht="15.75" customHeight="1">
      <c r="A47" s="174" t="s">
        <v>10</v>
      </c>
      <c r="B47" s="174" t="s">
        <v>49</v>
      </c>
      <c r="C47" s="174" t="s">
        <v>50</v>
      </c>
      <c r="D47" s="174" t="s">
        <v>51</v>
      </c>
      <c r="E47" s="174" t="s">
        <v>30</v>
      </c>
      <c r="F47" s="174"/>
      <c r="G47" s="174" t="s">
        <v>1430</v>
      </c>
      <c r="H47" s="174"/>
      <c r="I47" s="174"/>
      <c r="J47" s="174" t="s">
        <v>9675</v>
      </c>
      <c r="K47" s="174"/>
      <c r="L47" s="174"/>
      <c r="M47" s="174" t="s">
        <v>1431</v>
      </c>
      <c r="N47" s="174" t="s">
        <v>7891</v>
      </c>
      <c r="O47" s="174" t="s">
        <v>15</v>
      </c>
      <c r="P47" s="174" t="s">
        <v>525</v>
      </c>
      <c r="Q47" s="174" t="s">
        <v>35</v>
      </c>
      <c r="R47" s="174" t="s">
        <v>8666</v>
      </c>
      <c r="S47" s="174" t="s">
        <v>33</v>
      </c>
      <c r="T47" s="174"/>
      <c r="U47" s="174"/>
      <c r="V47" s="174" t="s">
        <v>4164</v>
      </c>
      <c r="W47" s="174" t="s">
        <v>34</v>
      </c>
      <c r="X47" s="174">
        <v>201507032074</v>
      </c>
      <c r="Y47" s="466">
        <v>45319</v>
      </c>
      <c r="Z47" s="418">
        <v>47147</v>
      </c>
      <c r="AA47" s="174"/>
      <c r="AB47" s="174"/>
      <c r="AC47" s="174"/>
      <c r="AD47" s="174" t="s">
        <v>7895</v>
      </c>
      <c r="AE47" s="174" t="s">
        <v>7896</v>
      </c>
      <c r="AF47" s="174" t="s">
        <v>7897</v>
      </c>
      <c r="AG47" s="174"/>
      <c r="AH47" s="174"/>
      <c r="AI47" s="174"/>
      <c r="AJ47" s="174"/>
      <c r="AK47" s="174"/>
      <c r="AL47" s="174"/>
      <c r="AM47" s="174"/>
      <c r="AN47" s="174"/>
      <c r="AO47" s="174"/>
      <c r="AP47" s="174"/>
      <c r="AQ47" s="174"/>
      <c r="AR47" s="174" t="s">
        <v>2306</v>
      </c>
      <c r="AS47" s="174">
        <v>2024</v>
      </c>
      <c r="AT47" s="415">
        <v>45320</v>
      </c>
      <c r="AU47" s="174" t="s">
        <v>1351</v>
      </c>
      <c r="AV47" s="419" t="s">
        <v>4274</v>
      </c>
      <c r="AW47" s="424"/>
      <c r="AX47" s="653"/>
      <c r="AY47" s="422"/>
      <c r="AZ47" s="654"/>
      <c r="BA47" s="654"/>
      <c r="BB47" s="422"/>
      <c r="BC47" s="655"/>
      <c r="BD47" s="424"/>
      <c r="BE47" s="653"/>
      <c r="BF47" s="466">
        <v>42135</v>
      </c>
      <c r="BG47" s="426">
        <f t="shared" si="2"/>
        <v>0</v>
      </c>
      <c r="BH47" s="426">
        <f t="shared" si="3"/>
        <v>0</v>
      </c>
      <c r="BI47" s="426">
        <f t="shared" si="4"/>
        <v>0</v>
      </c>
      <c r="BJ47" s="426">
        <f t="shared" si="5"/>
        <v>0</v>
      </c>
      <c r="BK47" s="425" t="b">
        <f>COUNTIF($X$3:$X439,$X47)&gt;1</f>
        <v>0</v>
      </c>
    </row>
    <row r="48" spans="1:63" ht="15.75" customHeight="1">
      <c r="A48" s="174" t="s">
        <v>10</v>
      </c>
      <c r="B48" s="174" t="s">
        <v>49</v>
      </c>
      <c r="C48" s="174" t="s">
        <v>50</v>
      </c>
      <c r="D48" s="174" t="s">
        <v>51</v>
      </c>
      <c r="E48" s="174" t="s">
        <v>30</v>
      </c>
      <c r="F48" s="174"/>
      <c r="G48" s="174" t="s">
        <v>1430</v>
      </c>
      <c r="H48" s="174"/>
      <c r="I48" s="174"/>
      <c r="J48" s="174" t="s">
        <v>9675</v>
      </c>
      <c r="K48" s="174"/>
      <c r="L48" s="174"/>
      <c r="M48" s="174" t="s">
        <v>1431</v>
      </c>
      <c r="N48" s="174" t="s">
        <v>7891</v>
      </c>
      <c r="O48" s="174" t="s">
        <v>15</v>
      </c>
      <c r="P48" s="174" t="s">
        <v>525</v>
      </c>
      <c r="Q48" s="174" t="s">
        <v>35</v>
      </c>
      <c r="R48" s="174" t="s">
        <v>8666</v>
      </c>
      <c r="S48" s="174" t="s">
        <v>39</v>
      </c>
      <c r="T48" s="174"/>
      <c r="U48" s="174"/>
      <c r="V48" s="174" t="s">
        <v>4164</v>
      </c>
      <c r="W48" s="174" t="s">
        <v>40</v>
      </c>
      <c r="X48" s="174">
        <v>201507032075</v>
      </c>
      <c r="Y48" s="466">
        <v>45319</v>
      </c>
      <c r="Z48" s="418">
        <v>47147</v>
      </c>
      <c r="AA48" s="174"/>
      <c r="AB48" s="174"/>
      <c r="AC48" s="174"/>
      <c r="AD48" s="174" t="s">
        <v>7898</v>
      </c>
      <c r="AE48" s="174" t="s">
        <v>7899</v>
      </c>
      <c r="AF48" s="174" t="s">
        <v>7900</v>
      </c>
      <c r="AG48" s="174"/>
      <c r="AH48" s="174"/>
      <c r="AI48" s="174"/>
      <c r="AJ48" s="174"/>
      <c r="AK48" s="174"/>
      <c r="AL48" s="174"/>
      <c r="AM48" s="174"/>
      <c r="AN48" s="174"/>
      <c r="AO48" s="174"/>
      <c r="AP48" s="174"/>
      <c r="AQ48" s="174"/>
      <c r="AR48" s="174" t="s">
        <v>2306</v>
      </c>
      <c r="AS48" s="174">
        <v>2024</v>
      </c>
      <c r="AT48" s="415">
        <v>45320</v>
      </c>
      <c r="AU48" s="174" t="s">
        <v>1351</v>
      </c>
      <c r="AV48" s="419" t="s">
        <v>4274</v>
      </c>
      <c r="AW48" s="424"/>
      <c r="AX48" s="653"/>
      <c r="AY48" s="422"/>
      <c r="AZ48" s="654"/>
      <c r="BA48" s="654"/>
      <c r="BB48" s="422"/>
      <c r="BC48" s="655"/>
      <c r="BD48" s="424"/>
      <c r="BE48" s="653"/>
      <c r="BF48" s="466">
        <v>42135</v>
      </c>
      <c r="BG48" s="426">
        <f t="shared" si="2"/>
        <v>0</v>
      </c>
      <c r="BH48" s="426">
        <f t="shared" si="3"/>
        <v>0</v>
      </c>
      <c r="BI48" s="426">
        <f t="shared" si="4"/>
        <v>0</v>
      </c>
      <c r="BJ48" s="426">
        <f t="shared" si="5"/>
        <v>0</v>
      </c>
      <c r="BK48" s="425" t="b">
        <f>COUNTIF($X$3:$X439,$X48)&gt;1</f>
        <v>0</v>
      </c>
    </row>
    <row r="49" spans="1:63" ht="15.75" customHeight="1">
      <c r="A49" s="703" t="s">
        <v>10</v>
      </c>
      <c r="B49" s="703" t="s">
        <v>49</v>
      </c>
      <c r="C49" s="703" t="s">
        <v>50</v>
      </c>
      <c r="D49" s="703" t="s">
        <v>9648</v>
      </c>
      <c r="E49" s="703" t="s">
        <v>30</v>
      </c>
      <c r="F49" s="703"/>
      <c r="G49" s="703" t="s">
        <v>1430</v>
      </c>
      <c r="H49" s="703"/>
      <c r="I49" s="703"/>
      <c r="J49" s="703" t="s">
        <v>9675</v>
      </c>
      <c r="K49" s="703"/>
      <c r="L49" s="703"/>
      <c r="M49" s="703" t="s">
        <v>1431</v>
      </c>
      <c r="N49" s="703"/>
      <c r="O49" s="703" t="s">
        <v>15</v>
      </c>
      <c r="P49" s="703" t="s">
        <v>525</v>
      </c>
      <c r="Q49" s="703" t="s">
        <v>35</v>
      </c>
      <c r="R49" s="703" t="s">
        <v>8666</v>
      </c>
      <c r="S49" s="703" t="s">
        <v>43</v>
      </c>
      <c r="T49" s="703"/>
      <c r="U49" s="703"/>
      <c r="V49" s="703" t="s">
        <v>4164</v>
      </c>
      <c r="W49" s="703" t="s">
        <v>40</v>
      </c>
      <c r="X49" s="703" t="s">
        <v>1432</v>
      </c>
      <c r="Y49" s="704">
        <v>43801</v>
      </c>
      <c r="Z49" s="703"/>
      <c r="AA49" s="703"/>
      <c r="AB49" s="703"/>
      <c r="AC49" s="703"/>
      <c r="AD49" s="703" t="s">
        <v>9677</v>
      </c>
      <c r="AE49" s="703" t="s">
        <v>9678</v>
      </c>
      <c r="AF49" s="712">
        <v>44639</v>
      </c>
      <c r="AG49" s="703"/>
      <c r="AH49" s="703"/>
      <c r="AI49" s="705">
        <v>45119</v>
      </c>
      <c r="AJ49" s="703" t="s">
        <v>8675</v>
      </c>
      <c r="AK49" s="703"/>
      <c r="AL49" s="703"/>
      <c r="AM49" s="703"/>
      <c r="AN49" s="703"/>
      <c r="AO49" s="703"/>
      <c r="AP49" s="703"/>
      <c r="AQ49" s="703"/>
      <c r="AR49" s="703" t="s">
        <v>2322</v>
      </c>
      <c r="AS49" s="703">
        <v>2023</v>
      </c>
      <c r="AT49" s="706">
        <v>45124</v>
      </c>
      <c r="AU49" s="703" t="s">
        <v>2323</v>
      </c>
      <c r="AV49" s="707" t="s">
        <v>8934</v>
      </c>
      <c r="AW49" s="708"/>
      <c r="AX49" s="747"/>
      <c r="AY49" s="422"/>
      <c r="AZ49" s="748"/>
      <c r="BA49" s="748"/>
      <c r="BB49" s="422"/>
      <c r="BC49" s="749"/>
      <c r="BD49" s="708"/>
      <c r="BE49" s="747"/>
      <c r="BF49" s="710"/>
      <c r="BG49" s="710">
        <f t="shared" si="2"/>
        <v>0</v>
      </c>
      <c r="BH49" s="710">
        <f t="shared" si="3"/>
        <v>0</v>
      </c>
      <c r="BI49" s="710">
        <f t="shared" si="4"/>
        <v>0</v>
      </c>
      <c r="BJ49" s="710">
        <f t="shared" si="5"/>
        <v>0</v>
      </c>
      <c r="BK49" s="709" t="b">
        <f>COUNTIF($X$3:$X439,$X49)&gt;1</f>
        <v>0</v>
      </c>
    </row>
    <row r="50" spans="1:63" ht="15.75" customHeight="1">
      <c r="A50" s="174" t="s">
        <v>10</v>
      </c>
      <c r="B50" s="174" t="s">
        <v>49</v>
      </c>
      <c r="C50" s="174" t="s">
        <v>50</v>
      </c>
      <c r="D50" s="174" t="s">
        <v>51</v>
      </c>
      <c r="E50" s="174" t="s">
        <v>30</v>
      </c>
      <c r="F50" s="174"/>
      <c r="G50" s="174" t="s">
        <v>1430</v>
      </c>
      <c r="H50" s="174"/>
      <c r="I50" s="174"/>
      <c r="J50" s="174" t="s">
        <v>9675</v>
      </c>
      <c r="K50" s="174"/>
      <c r="L50" s="174"/>
      <c r="M50" s="174" t="s">
        <v>1431</v>
      </c>
      <c r="N50" s="174" t="s">
        <v>7891</v>
      </c>
      <c r="O50" s="174" t="s">
        <v>15</v>
      </c>
      <c r="P50" s="174" t="s">
        <v>525</v>
      </c>
      <c r="Q50" s="174" t="s">
        <v>35</v>
      </c>
      <c r="R50" s="174" t="s">
        <v>2230</v>
      </c>
      <c r="S50" s="174" t="s">
        <v>161</v>
      </c>
      <c r="T50" s="174"/>
      <c r="U50" s="174"/>
      <c r="V50" s="174" t="s">
        <v>4157</v>
      </c>
      <c r="W50" s="174" t="s">
        <v>364</v>
      </c>
      <c r="X50" s="174" t="s">
        <v>1433</v>
      </c>
      <c r="Y50" s="466">
        <v>45036</v>
      </c>
      <c r="Z50" s="418">
        <v>46864</v>
      </c>
      <c r="AA50" s="174" t="s">
        <v>4158</v>
      </c>
      <c r="AB50" s="174" t="s">
        <v>4168</v>
      </c>
      <c r="AC50" s="174" t="s">
        <v>7901</v>
      </c>
      <c r="AD50" s="174" t="s">
        <v>7902</v>
      </c>
      <c r="AE50" s="174" t="s">
        <v>7903</v>
      </c>
      <c r="AF50" s="174" t="s">
        <v>7904</v>
      </c>
      <c r="AG50" s="174"/>
      <c r="AH50" s="174"/>
      <c r="AI50" s="174"/>
      <c r="AJ50" s="174"/>
      <c r="AK50" s="174"/>
      <c r="AL50" s="174"/>
      <c r="AM50" s="174"/>
      <c r="AN50" s="174"/>
      <c r="AO50" s="174"/>
      <c r="AP50" s="174"/>
      <c r="AQ50" s="174"/>
      <c r="AR50" s="174" t="s">
        <v>2319</v>
      </c>
      <c r="AS50" s="174">
        <v>2023</v>
      </c>
      <c r="AT50" s="415">
        <v>45092</v>
      </c>
      <c r="AU50" s="174" t="s">
        <v>1351</v>
      </c>
      <c r="AV50" s="419" t="s">
        <v>9679</v>
      </c>
      <c r="AW50" s="424"/>
      <c r="AX50" s="653"/>
      <c r="AY50" s="422"/>
      <c r="AZ50" s="654"/>
      <c r="BA50" s="654"/>
      <c r="BB50" s="422"/>
      <c r="BC50" s="655"/>
      <c r="BD50" s="424"/>
      <c r="BE50" s="653"/>
      <c r="BF50" s="466">
        <v>42697</v>
      </c>
      <c r="BG50" s="426">
        <f t="shared" si="2"/>
        <v>0</v>
      </c>
      <c r="BH50" s="426">
        <f t="shared" si="3"/>
        <v>0</v>
      </c>
      <c r="BI50" s="426">
        <f t="shared" si="4"/>
        <v>0</v>
      </c>
      <c r="BJ50" s="426">
        <f t="shared" si="5"/>
        <v>0</v>
      </c>
      <c r="BK50" s="425" t="b">
        <f>COUNTIF($X$3:$X439,$X50)&gt;1</f>
        <v>0</v>
      </c>
    </row>
    <row r="51" spans="1:63" ht="15.75" customHeight="1">
      <c r="A51" s="174" t="s">
        <v>10</v>
      </c>
      <c r="B51" s="174" t="s">
        <v>49</v>
      </c>
      <c r="C51" s="174" t="s">
        <v>50</v>
      </c>
      <c r="D51" s="174" t="s">
        <v>51</v>
      </c>
      <c r="E51" s="174" t="s">
        <v>30</v>
      </c>
      <c r="F51" s="174"/>
      <c r="G51" s="174" t="s">
        <v>1430</v>
      </c>
      <c r="H51" s="174"/>
      <c r="I51" s="174"/>
      <c r="J51" s="174" t="s">
        <v>9675</v>
      </c>
      <c r="K51" s="174"/>
      <c r="L51" s="174"/>
      <c r="M51" s="174" t="s">
        <v>1431</v>
      </c>
      <c r="N51" s="174" t="s">
        <v>7891</v>
      </c>
      <c r="O51" s="174" t="s">
        <v>15</v>
      </c>
      <c r="P51" s="174" t="s">
        <v>525</v>
      </c>
      <c r="Q51" s="174" t="s">
        <v>35</v>
      </c>
      <c r="R51" s="174" t="s">
        <v>87</v>
      </c>
      <c r="S51" s="174" t="s">
        <v>434</v>
      </c>
      <c r="T51" s="174"/>
      <c r="U51" s="174"/>
      <c r="V51" s="174" t="s">
        <v>4164</v>
      </c>
      <c r="W51" s="174" t="s">
        <v>152</v>
      </c>
      <c r="X51" s="174" t="s">
        <v>1434</v>
      </c>
      <c r="Y51" s="466">
        <v>45036</v>
      </c>
      <c r="Z51" s="418">
        <v>46864</v>
      </c>
      <c r="AA51" s="174"/>
      <c r="AB51" s="174"/>
      <c r="AC51" s="174"/>
      <c r="AD51" s="174" t="s">
        <v>7905</v>
      </c>
      <c r="AE51" s="174" t="s">
        <v>7906</v>
      </c>
      <c r="AF51" s="174" t="s">
        <v>7907</v>
      </c>
      <c r="AG51" s="174"/>
      <c r="AH51" s="174"/>
      <c r="AI51" s="174"/>
      <c r="AJ51" s="174"/>
      <c r="AK51" s="174"/>
      <c r="AL51" s="174"/>
      <c r="AM51" s="174"/>
      <c r="AN51" s="174"/>
      <c r="AO51" s="174"/>
      <c r="AP51" s="174"/>
      <c r="AQ51" s="174"/>
      <c r="AR51" s="174" t="s">
        <v>2319</v>
      </c>
      <c r="AS51" s="174">
        <v>2023</v>
      </c>
      <c r="AT51" s="415">
        <v>45092</v>
      </c>
      <c r="AU51" s="174" t="s">
        <v>1351</v>
      </c>
      <c r="AV51" s="419" t="s">
        <v>9680</v>
      </c>
      <c r="AW51" s="424"/>
      <c r="AX51" s="653"/>
      <c r="AY51" s="422"/>
      <c r="AZ51" s="654"/>
      <c r="BA51" s="654"/>
      <c r="BB51" s="422"/>
      <c r="BC51" s="655"/>
      <c r="BD51" s="424"/>
      <c r="BE51" s="653"/>
      <c r="BF51" s="466">
        <v>42697</v>
      </c>
      <c r="BG51" s="426">
        <f t="shared" si="2"/>
        <v>0</v>
      </c>
      <c r="BH51" s="426">
        <f t="shared" si="3"/>
        <v>0</v>
      </c>
      <c r="BI51" s="426">
        <f t="shared" si="4"/>
        <v>0</v>
      </c>
      <c r="BJ51" s="426">
        <f t="shared" si="5"/>
        <v>0</v>
      </c>
      <c r="BK51" s="425" t="b">
        <f>COUNTIF($X$3:$X439,$X51)&gt;1</f>
        <v>0</v>
      </c>
    </row>
    <row r="52" spans="1:63" ht="15.75" customHeight="1">
      <c r="A52" s="174" t="s">
        <v>10</v>
      </c>
      <c r="B52" s="174" t="s">
        <v>49</v>
      </c>
      <c r="C52" s="174" t="s">
        <v>50</v>
      </c>
      <c r="D52" s="174" t="s">
        <v>51</v>
      </c>
      <c r="E52" s="174" t="s">
        <v>30</v>
      </c>
      <c r="F52" s="174"/>
      <c r="G52" s="174" t="s">
        <v>1430</v>
      </c>
      <c r="H52" s="174"/>
      <c r="I52" s="174"/>
      <c r="J52" s="174" t="s">
        <v>9675</v>
      </c>
      <c r="K52" s="174"/>
      <c r="L52" s="174"/>
      <c r="M52" s="174" t="s">
        <v>1431</v>
      </c>
      <c r="N52" s="174" t="s">
        <v>7891</v>
      </c>
      <c r="O52" s="174" t="s">
        <v>15</v>
      </c>
      <c r="P52" s="174" t="s">
        <v>525</v>
      </c>
      <c r="Q52" s="174" t="s">
        <v>35</v>
      </c>
      <c r="R52" s="174" t="s">
        <v>8666</v>
      </c>
      <c r="S52" s="174" t="s">
        <v>47</v>
      </c>
      <c r="T52" s="174"/>
      <c r="U52" s="174"/>
      <c r="V52" s="174" t="s">
        <v>4164</v>
      </c>
      <c r="W52" s="174" t="s">
        <v>48</v>
      </c>
      <c r="X52" s="174" t="s">
        <v>1435</v>
      </c>
      <c r="Y52" s="466">
        <v>45036</v>
      </c>
      <c r="Z52" s="418">
        <v>46864</v>
      </c>
      <c r="AA52" s="174"/>
      <c r="AB52" s="174"/>
      <c r="AC52" s="174"/>
      <c r="AD52" s="174" t="s">
        <v>7893</v>
      </c>
      <c r="AE52" s="174">
        <v>211707461200169</v>
      </c>
      <c r="AF52" s="418">
        <v>46091</v>
      </c>
      <c r="AG52" s="174"/>
      <c r="AH52" s="174"/>
      <c r="AI52" s="174"/>
      <c r="AJ52" s="174"/>
      <c r="AK52" s="174"/>
      <c r="AL52" s="174"/>
      <c r="AM52" s="174"/>
      <c r="AN52" s="174"/>
      <c r="AO52" s="174"/>
      <c r="AP52" s="174"/>
      <c r="AQ52" s="174"/>
      <c r="AR52" s="174" t="s">
        <v>2319</v>
      </c>
      <c r="AS52" s="174">
        <v>2023</v>
      </c>
      <c r="AT52" s="415">
        <v>45092</v>
      </c>
      <c r="AU52" s="174" t="s">
        <v>1351</v>
      </c>
      <c r="AV52" s="419" t="s">
        <v>9681</v>
      </c>
      <c r="AW52" s="424"/>
      <c r="AX52" s="653"/>
      <c r="AY52" s="422"/>
      <c r="AZ52" s="654"/>
      <c r="BA52" s="654"/>
      <c r="BB52" s="422"/>
      <c r="BC52" s="655"/>
      <c r="BD52" s="424"/>
      <c r="BE52" s="653"/>
      <c r="BF52" s="466">
        <v>42697</v>
      </c>
      <c r="BG52" s="426">
        <f t="shared" si="2"/>
        <v>0</v>
      </c>
      <c r="BH52" s="426">
        <f t="shared" si="3"/>
        <v>0</v>
      </c>
      <c r="BI52" s="426">
        <f t="shared" si="4"/>
        <v>0</v>
      </c>
      <c r="BJ52" s="426">
        <f t="shared" si="5"/>
        <v>0</v>
      </c>
      <c r="BK52" s="425" t="b">
        <f>COUNTIF($X$3:$X439,$X52)&gt;1</f>
        <v>0</v>
      </c>
    </row>
    <row r="53" spans="1:63" ht="15.75" customHeight="1">
      <c r="A53" s="174" t="s">
        <v>10</v>
      </c>
      <c r="B53" s="174" t="s">
        <v>49</v>
      </c>
      <c r="C53" s="174" t="s">
        <v>50</v>
      </c>
      <c r="D53" s="174" t="s">
        <v>51</v>
      </c>
      <c r="E53" s="174" t="s">
        <v>30</v>
      </c>
      <c r="F53" s="174"/>
      <c r="G53" s="174" t="s">
        <v>1430</v>
      </c>
      <c r="H53" s="174"/>
      <c r="I53" s="174"/>
      <c r="J53" s="174" t="s">
        <v>9675</v>
      </c>
      <c r="K53" s="174"/>
      <c r="L53" s="174"/>
      <c r="M53" s="174" t="s">
        <v>1431</v>
      </c>
      <c r="N53" s="174" t="s">
        <v>7891</v>
      </c>
      <c r="O53" s="174" t="s">
        <v>15</v>
      </c>
      <c r="P53" s="174" t="s">
        <v>525</v>
      </c>
      <c r="Q53" s="174" t="s">
        <v>35</v>
      </c>
      <c r="R53" s="174" t="s">
        <v>8666</v>
      </c>
      <c r="S53" s="174" t="s">
        <v>36</v>
      </c>
      <c r="T53" s="174"/>
      <c r="U53" s="174"/>
      <c r="V53" s="174" t="s">
        <v>4164</v>
      </c>
      <c r="W53" s="174" t="s">
        <v>91</v>
      </c>
      <c r="X53" s="174" t="s">
        <v>1438</v>
      </c>
      <c r="Y53" s="466">
        <v>45319</v>
      </c>
      <c r="Z53" s="418">
        <v>47147</v>
      </c>
      <c r="AA53" s="174"/>
      <c r="AB53" s="174"/>
      <c r="AC53" s="174"/>
      <c r="AD53" s="174" t="s">
        <v>7893</v>
      </c>
      <c r="AE53" s="174">
        <v>211707461200138</v>
      </c>
      <c r="AF53" s="418">
        <v>46091</v>
      </c>
      <c r="AG53" s="174"/>
      <c r="AH53" s="174"/>
      <c r="AI53" s="174"/>
      <c r="AJ53" s="174"/>
      <c r="AK53" s="174"/>
      <c r="AL53" s="174"/>
      <c r="AM53" s="174"/>
      <c r="AN53" s="174"/>
      <c r="AO53" s="174"/>
      <c r="AP53" s="174"/>
      <c r="AQ53" s="174"/>
      <c r="AR53" s="174" t="s">
        <v>2306</v>
      </c>
      <c r="AS53" s="174">
        <v>2024</v>
      </c>
      <c r="AT53" s="415">
        <v>45320</v>
      </c>
      <c r="AU53" s="174" t="s">
        <v>1351</v>
      </c>
      <c r="AV53" s="419" t="s">
        <v>4274</v>
      </c>
      <c r="AW53" s="424"/>
      <c r="AX53" s="653"/>
      <c r="AY53" s="422"/>
      <c r="AZ53" s="654"/>
      <c r="BA53" s="654"/>
      <c r="BB53" s="422"/>
      <c r="BC53" s="655"/>
      <c r="BD53" s="424"/>
      <c r="BE53" s="653"/>
      <c r="BF53" s="466">
        <v>42793</v>
      </c>
      <c r="BG53" s="426">
        <f t="shared" si="2"/>
        <v>0</v>
      </c>
      <c r="BH53" s="426">
        <f t="shared" si="3"/>
        <v>0</v>
      </c>
      <c r="BI53" s="426">
        <f t="shared" si="4"/>
        <v>0</v>
      </c>
      <c r="BJ53" s="426">
        <f t="shared" si="5"/>
        <v>0</v>
      </c>
      <c r="BK53" s="425" t="b">
        <f>COUNTIF($X$3:$X439,$X53)&gt;1</f>
        <v>0</v>
      </c>
    </row>
    <row r="54" spans="1:63" ht="15.75" customHeight="1">
      <c r="A54" s="174" t="s">
        <v>10</v>
      </c>
      <c r="B54" s="174" t="s">
        <v>49</v>
      </c>
      <c r="C54" s="174" t="s">
        <v>50</v>
      </c>
      <c r="D54" s="174" t="s">
        <v>51</v>
      </c>
      <c r="E54" s="174" t="s">
        <v>30</v>
      </c>
      <c r="F54" s="174"/>
      <c r="G54" s="174" t="s">
        <v>4034</v>
      </c>
      <c r="H54" s="174"/>
      <c r="I54" s="174"/>
      <c r="J54" s="174" t="s">
        <v>1439</v>
      </c>
      <c r="K54" s="174"/>
      <c r="L54" s="174"/>
      <c r="M54" s="174" t="s">
        <v>1440</v>
      </c>
      <c r="N54" s="174"/>
      <c r="O54" s="174" t="s">
        <v>15</v>
      </c>
      <c r="P54" s="174" t="s">
        <v>16</v>
      </c>
      <c r="Q54" s="174" t="s">
        <v>35</v>
      </c>
      <c r="R54" s="174" t="s">
        <v>104</v>
      </c>
      <c r="S54" s="174" t="s">
        <v>105</v>
      </c>
      <c r="T54" s="174"/>
      <c r="U54" s="174"/>
      <c r="V54" s="174" t="s">
        <v>4164</v>
      </c>
      <c r="W54" s="174" t="s">
        <v>408</v>
      </c>
      <c r="X54" s="174" t="s">
        <v>1441</v>
      </c>
      <c r="Y54" s="466">
        <v>43584</v>
      </c>
      <c r="Z54" s="174"/>
      <c r="AA54" s="174"/>
      <c r="AB54" s="174"/>
      <c r="AC54" s="174"/>
      <c r="AD54" s="174" t="s">
        <v>7910</v>
      </c>
      <c r="AE54" s="174" t="s">
        <v>7911</v>
      </c>
      <c r="AF54" s="418">
        <v>45215</v>
      </c>
      <c r="AG54" s="174"/>
      <c r="AH54" s="174"/>
      <c r="AI54" s="174"/>
      <c r="AJ54" s="174"/>
      <c r="AK54" s="174"/>
      <c r="AL54" s="174"/>
      <c r="AM54" s="174"/>
      <c r="AN54" s="174"/>
      <c r="AO54" s="174"/>
      <c r="AP54" s="174"/>
      <c r="AQ54" s="174"/>
      <c r="AR54" s="174"/>
      <c r="AS54" s="174"/>
      <c r="AT54" s="415"/>
      <c r="AU54" s="174"/>
      <c r="AV54" s="437"/>
      <c r="AW54" s="424"/>
      <c r="AX54" s="653"/>
      <c r="AY54" s="422"/>
      <c r="AZ54" s="654"/>
      <c r="BA54" s="654"/>
      <c r="BB54" s="422"/>
      <c r="BC54" s="655"/>
      <c r="BD54" s="424"/>
      <c r="BE54" s="653">
        <v>1</v>
      </c>
      <c r="BF54" s="426"/>
      <c r="BG54" s="426">
        <f t="shared" si="2"/>
        <v>0</v>
      </c>
      <c r="BH54" s="426">
        <f t="shared" si="3"/>
        <v>0</v>
      </c>
      <c r="BI54" s="426">
        <f t="shared" si="4"/>
        <v>0</v>
      </c>
      <c r="BJ54" s="426">
        <f t="shared" si="5"/>
        <v>0</v>
      </c>
      <c r="BK54" s="425" t="b">
        <f>COUNTIF($X$3:$X439,$X54)&gt;1</f>
        <v>0</v>
      </c>
    </row>
    <row r="55" spans="1:63" ht="15.75" customHeight="1">
      <c r="A55" s="174" t="s">
        <v>10</v>
      </c>
      <c r="B55" s="174" t="s">
        <v>49</v>
      </c>
      <c r="C55" s="174" t="s">
        <v>50</v>
      </c>
      <c r="D55" s="174" t="s">
        <v>51</v>
      </c>
      <c r="E55" s="174" t="s">
        <v>30</v>
      </c>
      <c r="F55" s="174"/>
      <c r="G55" s="174" t="s">
        <v>1546</v>
      </c>
      <c r="H55" s="174"/>
      <c r="I55" s="174"/>
      <c r="J55" s="174" t="s">
        <v>1547</v>
      </c>
      <c r="K55" s="174"/>
      <c r="L55" s="174"/>
      <c r="M55" s="174" t="s">
        <v>1548</v>
      </c>
      <c r="N55" s="174" t="s">
        <v>7913</v>
      </c>
      <c r="O55" s="174" t="s">
        <v>15</v>
      </c>
      <c r="P55" s="174" t="s">
        <v>16</v>
      </c>
      <c r="Q55" s="174" t="s">
        <v>35</v>
      </c>
      <c r="R55" s="174" t="s">
        <v>104</v>
      </c>
      <c r="S55" s="174" t="s">
        <v>9060</v>
      </c>
      <c r="T55" s="174"/>
      <c r="U55" s="174"/>
      <c r="V55" s="174" t="s">
        <v>4164</v>
      </c>
      <c r="W55" s="174" t="s">
        <v>109</v>
      </c>
      <c r="X55" s="174" t="s">
        <v>1549</v>
      </c>
      <c r="Y55" s="466">
        <v>45123</v>
      </c>
      <c r="Z55" s="418">
        <v>46951</v>
      </c>
      <c r="AA55" s="174"/>
      <c r="AB55" s="174"/>
      <c r="AC55" s="174"/>
      <c r="AD55" s="174" t="s">
        <v>9682</v>
      </c>
      <c r="AE55" s="174">
        <v>201907461200195</v>
      </c>
      <c r="AF55" s="418">
        <v>45680</v>
      </c>
      <c r="AG55" s="174"/>
      <c r="AH55" s="174"/>
      <c r="AI55" s="174"/>
      <c r="AJ55" s="174"/>
      <c r="AK55" s="174"/>
      <c r="AL55" s="174"/>
      <c r="AM55" s="174"/>
      <c r="AN55" s="174"/>
      <c r="AO55" s="174"/>
      <c r="AP55" s="174"/>
      <c r="AQ55" s="174"/>
      <c r="AR55" s="174" t="s">
        <v>2322</v>
      </c>
      <c r="AS55" s="174">
        <v>2023</v>
      </c>
      <c r="AT55" s="415">
        <v>45134</v>
      </c>
      <c r="AU55" s="174" t="s">
        <v>1351</v>
      </c>
      <c r="AV55" s="419" t="s">
        <v>9683</v>
      </c>
      <c r="AW55" s="424"/>
      <c r="AX55" s="653"/>
      <c r="AY55" s="422"/>
      <c r="AZ55" s="654"/>
      <c r="BA55" s="654"/>
      <c r="BB55" s="422"/>
      <c r="BC55" s="655"/>
      <c r="BD55" s="424"/>
      <c r="BE55" s="653">
        <v>1</v>
      </c>
      <c r="BF55" s="466">
        <v>43258</v>
      </c>
      <c r="BG55" s="426">
        <f t="shared" si="2"/>
        <v>0</v>
      </c>
      <c r="BH55" s="426">
        <f t="shared" si="3"/>
        <v>0</v>
      </c>
      <c r="BI55" s="426">
        <f t="shared" si="4"/>
        <v>0</v>
      </c>
      <c r="BJ55" s="426">
        <f t="shared" si="5"/>
        <v>0</v>
      </c>
      <c r="BK55" s="425" t="b">
        <f>COUNTIF($X$3:$X439,$X55)&gt;1</f>
        <v>0</v>
      </c>
    </row>
    <row r="56" spans="1:63" ht="15.75" customHeight="1">
      <c r="A56" s="174" t="s">
        <v>10</v>
      </c>
      <c r="B56" s="174" t="s">
        <v>49</v>
      </c>
      <c r="C56" s="174" t="s">
        <v>50</v>
      </c>
      <c r="D56" s="174" t="s">
        <v>51</v>
      </c>
      <c r="E56" s="174" t="s">
        <v>30</v>
      </c>
      <c r="F56" s="174"/>
      <c r="G56" s="174" t="s">
        <v>1546</v>
      </c>
      <c r="H56" s="174"/>
      <c r="I56" s="174"/>
      <c r="J56" s="174" t="s">
        <v>1550</v>
      </c>
      <c r="K56" s="174"/>
      <c r="L56" s="174"/>
      <c r="M56" s="174" t="s">
        <v>1548</v>
      </c>
      <c r="N56" s="174" t="s">
        <v>7913</v>
      </c>
      <c r="O56" s="174" t="s">
        <v>15</v>
      </c>
      <c r="P56" s="174" t="s">
        <v>16</v>
      </c>
      <c r="Q56" s="174" t="s">
        <v>35</v>
      </c>
      <c r="R56" s="174" t="s">
        <v>84</v>
      </c>
      <c r="S56" s="174" t="s">
        <v>85</v>
      </c>
      <c r="T56" s="174"/>
      <c r="U56" s="174"/>
      <c r="V56" s="174" t="s">
        <v>4164</v>
      </c>
      <c r="W56" s="174" t="s">
        <v>94</v>
      </c>
      <c r="X56" s="174" t="s">
        <v>1551</v>
      </c>
      <c r="Y56" s="466">
        <v>45123</v>
      </c>
      <c r="Z56" s="418">
        <v>46951</v>
      </c>
      <c r="AA56" s="174"/>
      <c r="AB56" s="174"/>
      <c r="AC56" s="174"/>
      <c r="AD56" s="174" t="s">
        <v>7914</v>
      </c>
      <c r="AE56" s="174" t="s">
        <v>7915</v>
      </c>
      <c r="AF56" s="174" t="s">
        <v>7916</v>
      </c>
      <c r="AG56" s="174"/>
      <c r="AH56" s="174"/>
      <c r="AI56" s="174"/>
      <c r="AJ56" s="174"/>
      <c r="AK56" s="174"/>
      <c r="AL56" s="174"/>
      <c r="AM56" s="174"/>
      <c r="AN56" s="174"/>
      <c r="AO56" s="174"/>
      <c r="AP56" s="174"/>
      <c r="AQ56" s="174"/>
      <c r="AR56" s="174" t="s">
        <v>2322</v>
      </c>
      <c r="AS56" s="174">
        <v>2023</v>
      </c>
      <c r="AT56" s="415">
        <v>45134</v>
      </c>
      <c r="AU56" s="174" t="s">
        <v>1351</v>
      </c>
      <c r="AV56" s="419" t="s">
        <v>9684</v>
      </c>
      <c r="AW56" s="424"/>
      <c r="AX56" s="653"/>
      <c r="AY56" s="422"/>
      <c r="AZ56" s="654"/>
      <c r="BA56" s="654"/>
      <c r="BB56" s="422"/>
      <c r="BC56" s="655"/>
      <c r="BD56" s="424"/>
      <c r="BE56" s="653"/>
      <c r="BF56" s="466">
        <v>42438</v>
      </c>
      <c r="BG56" s="426">
        <f t="shared" si="2"/>
        <v>0</v>
      </c>
      <c r="BH56" s="426">
        <f t="shared" si="3"/>
        <v>0</v>
      </c>
      <c r="BI56" s="426">
        <f t="shared" si="4"/>
        <v>0</v>
      </c>
      <c r="BJ56" s="426">
        <f t="shared" si="5"/>
        <v>0</v>
      </c>
      <c r="BK56" s="425" t="b">
        <f>COUNTIF($X$3:$X439,$X56)&gt;1</f>
        <v>0</v>
      </c>
    </row>
    <row r="57" spans="1:63" ht="15.75" customHeight="1">
      <c r="A57" s="703" t="s">
        <v>10</v>
      </c>
      <c r="B57" s="703" t="s">
        <v>49</v>
      </c>
      <c r="C57" s="703" t="s">
        <v>50</v>
      </c>
      <c r="D57" s="703" t="s">
        <v>9648</v>
      </c>
      <c r="E57" s="703" t="s">
        <v>30</v>
      </c>
      <c r="F57" s="703"/>
      <c r="G57" s="703" t="s">
        <v>1546</v>
      </c>
      <c r="H57" s="703"/>
      <c r="I57" s="703"/>
      <c r="J57" s="703" t="s">
        <v>1547</v>
      </c>
      <c r="K57" s="703"/>
      <c r="L57" s="703"/>
      <c r="M57" s="703" t="s">
        <v>1548</v>
      </c>
      <c r="N57" s="703"/>
      <c r="O57" s="703" t="s">
        <v>15</v>
      </c>
      <c r="P57" s="703" t="s">
        <v>16</v>
      </c>
      <c r="Q57" s="703" t="s">
        <v>35</v>
      </c>
      <c r="R57" s="703" t="s">
        <v>84</v>
      </c>
      <c r="S57" s="703" t="s">
        <v>170</v>
      </c>
      <c r="T57" s="703"/>
      <c r="U57" s="703"/>
      <c r="V57" s="703" t="s">
        <v>4213</v>
      </c>
      <c r="W57" s="703" t="s">
        <v>94</v>
      </c>
      <c r="X57" s="703" t="s">
        <v>1553</v>
      </c>
      <c r="Y57" s="704">
        <v>43801</v>
      </c>
      <c r="Z57" s="703"/>
      <c r="AA57" s="703" t="s">
        <v>4158</v>
      </c>
      <c r="AB57" s="703" t="s">
        <v>4168</v>
      </c>
      <c r="AC57" s="703" t="s">
        <v>9685</v>
      </c>
      <c r="AD57" s="703" t="s">
        <v>9686</v>
      </c>
      <c r="AE57" s="703" t="s">
        <v>9687</v>
      </c>
      <c r="AF57" s="705">
        <v>44880</v>
      </c>
      <c r="AG57" s="703"/>
      <c r="AH57" s="703"/>
      <c r="AI57" s="705">
        <v>45113</v>
      </c>
      <c r="AJ57" s="703" t="s">
        <v>8675</v>
      </c>
      <c r="AK57" s="703"/>
      <c r="AL57" s="703"/>
      <c r="AM57" s="703"/>
      <c r="AN57" s="703"/>
      <c r="AO57" s="703"/>
      <c r="AP57" s="703"/>
      <c r="AQ57" s="703"/>
      <c r="AR57" s="703" t="s">
        <v>2322</v>
      </c>
      <c r="AS57" s="703">
        <v>2023</v>
      </c>
      <c r="AT57" s="706">
        <v>45120</v>
      </c>
      <c r="AU57" s="703" t="s">
        <v>2323</v>
      </c>
      <c r="AV57" s="707" t="s">
        <v>8934</v>
      </c>
      <c r="AW57" s="708"/>
      <c r="AX57" s="747"/>
      <c r="AY57" s="422"/>
      <c r="AZ57" s="748"/>
      <c r="BA57" s="748"/>
      <c r="BB57" s="422"/>
      <c r="BC57" s="749"/>
      <c r="BD57" s="708"/>
      <c r="BE57" s="747"/>
      <c r="BF57" s="710"/>
      <c r="BG57" s="710">
        <f t="shared" si="2"/>
        <v>0</v>
      </c>
      <c r="BH57" s="710">
        <f t="shared" si="3"/>
        <v>0</v>
      </c>
      <c r="BI57" s="710">
        <f t="shared" si="4"/>
        <v>0</v>
      </c>
      <c r="BJ57" s="710">
        <f t="shared" si="5"/>
        <v>0</v>
      </c>
      <c r="BK57" s="709" t="b">
        <f>COUNTIF($X$3:$X439,$X57)&gt;1</f>
        <v>0</v>
      </c>
    </row>
    <row r="58" spans="1:63" ht="15.75" customHeight="1">
      <c r="A58" s="703" t="s">
        <v>10</v>
      </c>
      <c r="B58" s="703" t="s">
        <v>49</v>
      </c>
      <c r="C58" s="703" t="s">
        <v>50</v>
      </c>
      <c r="D58" s="703" t="s">
        <v>9648</v>
      </c>
      <c r="E58" s="703" t="s">
        <v>30</v>
      </c>
      <c r="F58" s="703"/>
      <c r="G58" s="703" t="s">
        <v>1546</v>
      </c>
      <c r="H58" s="703"/>
      <c r="I58" s="703"/>
      <c r="J58" s="703" t="s">
        <v>1547</v>
      </c>
      <c r="K58" s="703"/>
      <c r="L58" s="703"/>
      <c r="M58" s="703" t="s">
        <v>1548</v>
      </c>
      <c r="N58" s="703"/>
      <c r="O58" s="703" t="s">
        <v>15</v>
      </c>
      <c r="P58" s="703" t="s">
        <v>16</v>
      </c>
      <c r="Q58" s="703" t="s">
        <v>35</v>
      </c>
      <c r="R58" s="703" t="s">
        <v>84</v>
      </c>
      <c r="S58" s="703" t="s">
        <v>167</v>
      </c>
      <c r="T58" s="703"/>
      <c r="U58" s="703"/>
      <c r="V58" s="703" t="s">
        <v>4164</v>
      </c>
      <c r="W58" s="703" t="s">
        <v>94</v>
      </c>
      <c r="X58" s="703" t="s">
        <v>1552</v>
      </c>
      <c r="Y58" s="704">
        <v>43801</v>
      </c>
      <c r="Z58" s="703"/>
      <c r="AA58" s="703"/>
      <c r="AB58" s="703"/>
      <c r="AC58" s="703"/>
      <c r="AD58" s="703" t="s">
        <v>9686</v>
      </c>
      <c r="AE58" s="703" t="s">
        <v>9687</v>
      </c>
      <c r="AF58" s="705">
        <v>44880</v>
      </c>
      <c r="AG58" s="703"/>
      <c r="AH58" s="703"/>
      <c r="AI58" s="705">
        <v>45113</v>
      </c>
      <c r="AJ58" s="703" t="s">
        <v>8675</v>
      </c>
      <c r="AK58" s="703"/>
      <c r="AL58" s="703"/>
      <c r="AM58" s="703"/>
      <c r="AN58" s="703"/>
      <c r="AO58" s="703"/>
      <c r="AP58" s="703"/>
      <c r="AQ58" s="703"/>
      <c r="AR58" s="703" t="s">
        <v>2322</v>
      </c>
      <c r="AS58" s="703">
        <v>2023</v>
      </c>
      <c r="AT58" s="706">
        <v>45120</v>
      </c>
      <c r="AU58" s="703" t="s">
        <v>2323</v>
      </c>
      <c r="AV58" s="707" t="s">
        <v>8934</v>
      </c>
      <c r="AW58" s="708"/>
      <c r="AX58" s="747"/>
      <c r="AY58" s="422"/>
      <c r="AZ58" s="748"/>
      <c r="BA58" s="748"/>
      <c r="BB58" s="422"/>
      <c r="BC58" s="749"/>
      <c r="BD58" s="708"/>
      <c r="BE58" s="747"/>
      <c r="BF58" s="710"/>
      <c r="BG58" s="710">
        <f t="shared" si="2"/>
        <v>0</v>
      </c>
      <c r="BH58" s="710">
        <f t="shared" si="3"/>
        <v>0</v>
      </c>
      <c r="BI58" s="710">
        <f t="shared" si="4"/>
        <v>0</v>
      </c>
      <c r="BJ58" s="710">
        <f t="shared" si="5"/>
        <v>0</v>
      </c>
      <c r="BK58" s="709" t="b">
        <f>COUNTIF($X$3:$X439,$X58)&gt;1</f>
        <v>0</v>
      </c>
    </row>
    <row r="59" spans="1:63" ht="15.75" customHeight="1">
      <c r="A59" s="174" t="s">
        <v>10</v>
      </c>
      <c r="B59" s="174" t="s">
        <v>49</v>
      </c>
      <c r="C59" s="174" t="s">
        <v>50</v>
      </c>
      <c r="D59" s="174" t="s">
        <v>51</v>
      </c>
      <c r="E59" s="174" t="s">
        <v>30</v>
      </c>
      <c r="F59" s="174"/>
      <c r="G59" s="174" t="s">
        <v>1546</v>
      </c>
      <c r="H59" s="174"/>
      <c r="I59" s="174"/>
      <c r="J59" s="174" t="s">
        <v>1550</v>
      </c>
      <c r="K59" s="174"/>
      <c r="L59" s="174"/>
      <c r="M59" s="174" t="s">
        <v>1548</v>
      </c>
      <c r="N59" s="174" t="s">
        <v>7913</v>
      </c>
      <c r="O59" s="174" t="s">
        <v>15</v>
      </c>
      <c r="P59" s="174" t="s">
        <v>16</v>
      </c>
      <c r="Q59" s="174" t="s">
        <v>35</v>
      </c>
      <c r="R59" s="174" t="s">
        <v>84</v>
      </c>
      <c r="S59" s="174" t="s">
        <v>93</v>
      </c>
      <c r="T59" s="174"/>
      <c r="U59" s="174"/>
      <c r="V59" s="174" t="s">
        <v>4213</v>
      </c>
      <c r="W59" s="174" t="s">
        <v>94</v>
      </c>
      <c r="X59" s="174" t="s">
        <v>1554</v>
      </c>
      <c r="Y59" s="466">
        <v>45123</v>
      </c>
      <c r="Z59" s="418">
        <v>46951</v>
      </c>
      <c r="AA59" s="174"/>
      <c r="AB59" s="174"/>
      <c r="AC59" s="174"/>
      <c r="AD59" s="174" t="s">
        <v>7914</v>
      </c>
      <c r="AE59" s="174" t="s">
        <v>7915</v>
      </c>
      <c r="AF59" s="174" t="s">
        <v>7916</v>
      </c>
      <c r="AG59" s="174"/>
      <c r="AH59" s="174"/>
      <c r="AI59" s="174"/>
      <c r="AJ59" s="174"/>
      <c r="AK59" s="174"/>
      <c r="AL59" s="174"/>
      <c r="AM59" s="174"/>
      <c r="AN59" s="174"/>
      <c r="AO59" s="174"/>
      <c r="AP59" s="174"/>
      <c r="AQ59" s="174"/>
      <c r="AR59" s="174" t="s">
        <v>2322</v>
      </c>
      <c r="AS59" s="174">
        <v>2023</v>
      </c>
      <c r="AT59" s="415">
        <v>45134</v>
      </c>
      <c r="AU59" s="174" t="s">
        <v>1351</v>
      </c>
      <c r="AV59" s="419" t="s">
        <v>9688</v>
      </c>
      <c r="AW59" s="424"/>
      <c r="AX59" s="653"/>
      <c r="AY59" s="422"/>
      <c r="AZ59" s="654"/>
      <c r="BA59" s="654"/>
      <c r="BB59" s="422"/>
      <c r="BC59" s="655"/>
      <c r="BD59" s="424"/>
      <c r="BE59" s="653"/>
      <c r="BF59" s="466">
        <v>42947</v>
      </c>
      <c r="BG59" s="426">
        <f t="shared" si="2"/>
        <v>0</v>
      </c>
      <c r="BH59" s="426">
        <f t="shared" si="3"/>
        <v>0</v>
      </c>
      <c r="BI59" s="426">
        <f t="shared" si="4"/>
        <v>0</v>
      </c>
      <c r="BJ59" s="426">
        <f t="shared" si="5"/>
        <v>0</v>
      </c>
      <c r="BK59" s="425" t="b">
        <f>COUNTIF($X$3:$X439,$X59)&gt;1</f>
        <v>0</v>
      </c>
    </row>
    <row r="60" spans="1:63" ht="15.75" customHeight="1">
      <c r="A60" s="174" t="s">
        <v>10</v>
      </c>
      <c r="B60" s="174" t="s">
        <v>49</v>
      </c>
      <c r="C60" s="174" t="s">
        <v>28</v>
      </c>
      <c r="D60" s="174" t="s">
        <v>2060</v>
      </c>
      <c r="E60" s="174" t="s">
        <v>30</v>
      </c>
      <c r="F60" s="174"/>
      <c r="G60" s="174" t="s">
        <v>1442</v>
      </c>
      <c r="H60" s="174"/>
      <c r="I60" s="174"/>
      <c r="J60" s="174" t="s">
        <v>4023</v>
      </c>
      <c r="K60" s="174"/>
      <c r="L60" s="174"/>
      <c r="M60" s="174" t="s">
        <v>1443</v>
      </c>
      <c r="N60" s="174" t="s">
        <v>7918</v>
      </c>
      <c r="O60" s="174" t="s">
        <v>113</v>
      </c>
      <c r="P60" s="174" t="s">
        <v>132</v>
      </c>
      <c r="Q60" s="174" t="s">
        <v>35</v>
      </c>
      <c r="R60" s="174" t="s">
        <v>104</v>
      </c>
      <c r="S60" s="174" t="s">
        <v>105</v>
      </c>
      <c r="T60" s="174"/>
      <c r="U60" s="174"/>
      <c r="V60" s="174" t="s">
        <v>4164</v>
      </c>
      <c r="W60" s="174" t="s">
        <v>408</v>
      </c>
      <c r="X60" s="174">
        <v>1107032195</v>
      </c>
      <c r="Y60" s="466">
        <v>45337</v>
      </c>
      <c r="Z60" s="418">
        <v>47165</v>
      </c>
      <c r="AA60" s="174" t="s">
        <v>4158</v>
      </c>
      <c r="AB60" s="174"/>
      <c r="AC60" s="174"/>
      <c r="AD60" s="174" t="s">
        <v>7920</v>
      </c>
      <c r="AE60" s="174" t="s">
        <v>7921</v>
      </c>
      <c r="AF60" s="418">
        <v>46314</v>
      </c>
      <c r="AG60" s="174"/>
      <c r="AH60" s="174"/>
      <c r="AI60" s="174"/>
      <c r="AJ60" s="174"/>
      <c r="AK60" s="174"/>
      <c r="AL60" s="174"/>
      <c r="AM60" s="174"/>
      <c r="AN60" s="174"/>
      <c r="AO60" s="174"/>
      <c r="AP60" s="174"/>
      <c r="AQ60" s="174"/>
      <c r="AR60" s="174" t="s">
        <v>2309</v>
      </c>
      <c r="AS60" s="174">
        <v>2024</v>
      </c>
      <c r="AT60" s="415">
        <v>45338</v>
      </c>
      <c r="AU60" s="174" t="s">
        <v>1351</v>
      </c>
      <c r="AV60" s="419" t="s">
        <v>4416</v>
      </c>
      <c r="AW60" s="424"/>
      <c r="AX60" s="653"/>
      <c r="AY60" s="422"/>
      <c r="AZ60" s="654"/>
      <c r="BA60" s="654"/>
      <c r="BB60" s="422"/>
      <c r="BC60" s="655"/>
      <c r="BD60" s="424"/>
      <c r="BE60" s="653">
        <v>1</v>
      </c>
      <c r="BF60" s="466">
        <v>40878</v>
      </c>
      <c r="BG60" s="426">
        <f t="shared" si="2"/>
        <v>0</v>
      </c>
      <c r="BH60" s="426">
        <f t="shared" si="3"/>
        <v>0</v>
      </c>
      <c r="BI60" s="426">
        <f t="shared" si="4"/>
        <v>0</v>
      </c>
      <c r="BJ60" s="426">
        <f t="shared" si="5"/>
        <v>0</v>
      </c>
      <c r="BK60" s="425" t="b">
        <f>COUNTIF($X$3:$X439,$X60)&gt;1</f>
        <v>0</v>
      </c>
    </row>
    <row r="61" spans="1:63" ht="15.75" customHeight="1">
      <c r="A61" s="174" t="s">
        <v>10</v>
      </c>
      <c r="B61" s="174" t="s">
        <v>49</v>
      </c>
      <c r="C61" s="174" t="s">
        <v>28</v>
      </c>
      <c r="D61" s="174" t="s">
        <v>2060</v>
      </c>
      <c r="E61" s="174" t="s">
        <v>30</v>
      </c>
      <c r="F61" s="174"/>
      <c r="G61" s="174" t="s">
        <v>1442</v>
      </c>
      <c r="H61" s="174"/>
      <c r="I61" s="174"/>
      <c r="J61" s="174" t="s">
        <v>4023</v>
      </c>
      <c r="K61" s="174"/>
      <c r="L61" s="174"/>
      <c r="M61" s="174" t="s">
        <v>1444</v>
      </c>
      <c r="N61" s="174" t="s">
        <v>7918</v>
      </c>
      <c r="O61" s="174" t="s">
        <v>113</v>
      </c>
      <c r="P61" s="174" t="s">
        <v>132</v>
      </c>
      <c r="Q61" s="174" t="s">
        <v>35</v>
      </c>
      <c r="R61" s="174" t="s">
        <v>143</v>
      </c>
      <c r="S61" s="174" t="s">
        <v>144</v>
      </c>
      <c r="T61" s="174"/>
      <c r="U61" s="174"/>
      <c r="V61" s="174" t="s">
        <v>4164</v>
      </c>
      <c r="W61" s="174" t="s">
        <v>778</v>
      </c>
      <c r="X61" s="174" t="s">
        <v>1445</v>
      </c>
      <c r="Y61" s="466">
        <v>45349</v>
      </c>
      <c r="Z61" s="418">
        <v>47177</v>
      </c>
      <c r="AA61" s="174" t="s">
        <v>4158</v>
      </c>
      <c r="AB61" s="174"/>
      <c r="AC61" s="174"/>
      <c r="AD61" s="174" t="s">
        <v>7922</v>
      </c>
      <c r="AE61" s="174" t="s">
        <v>7923</v>
      </c>
      <c r="AF61" s="174" t="s">
        <v>7924</v>
      </c>
      <c r="AG61" s="174"/>
      <c r="AH61" s="174"/>
      <c r="AI61" s="174"/>
      <c r="AJ61" s="174"/>
      <c r="AK61" s="174"/>
      <c r="AL61" s="174"/>
      <c r="AM61" s="174"/>
      <c r="AN61" s="174"/>
      <c r="AO61" s="174"/>
      <c r="AP61" s="174"/>
      <c r="AQ61" s="174"/>
      <c r="AR61" s="174" t="s">
        <v>2309</v>
      </c>
      <c r="AS61" s="174">
        <v>2024</v>
      </c>
      <c r="AT61" s="415">
        <v>45350</v>
      </c>
      <c r="AU61" s="174" t="s">
        <v>1351</v>
      </c>
      <c r="AV61" s="419" t="s">
        <v>4416</v>
      </c>
      <c r="AW61" s="424"/>
      <c r="AX61" s="653"/>
      <c r="AY61" s="422"/>
      <c r="AZ61" s="654"/>
      <c r="BA61" s="654"/>
      <c r="BB61" s="422"/>
      <c r="BC61" s="655"/>
      <c r="BD61" s="424"/>
      <c r="BE61" s="653"/>
      <c r="BF61" s="466">
        <v>43740</v>
      </c>
      <c r="BG61" s="426">
        <f t="shared" si="2"/>
        <v>0</v>
      </c>
      <c r="BH61" s="426">
        <f t="shared" si="3"/>
        <v>0</v>
      </c>
      <c r="BI61" s="426">
        <f t="shared" si="4"/>
        <v>0</v>
      </c>
      <c r="BJ61" s="426">
        <f t="shared" si="5"/>
        <v>0</v>
      </c>
      <c r="BK61" s="425" t="b">
        <f>COUNTIF($X$3:$X439,$X61)&gt;1</f>
        <v>0</v>
      </c>
    </row>
    <row r="62" spans="1:63" ht="15.75" customHeight="1">
      <c r="A62" s="174" t="s">
        <v>10</v>
      </c>
      <c r="B62" s="174" t="s">
        <v>49</v>
      </c>
      <c r="C62" s="174" t="s">
        <v>28</v>
      </c>
      <c r="D62" s="174" t="s">
        <v>2060</v>
      </c>
      <c r="E62" s="174" t="s">
        <v>30</v>
      </c>
      <c r="F62" s="174"/>
      <c r="G62" s="174" t="s">
        <v>1442</v>
      </c>
      <c r="H62" s="174"/>
      <c r="I62" s="174"/>
      <c r="J62" s="174" t="s">
        <v>4023</v>
      </c>
      <c r="K62" s="174"/>
      <c r="L62" s="174"/>
      <c r="M62" s="174" t="s">
        <v>1443</v>
      </c>
      <c r="N62" s="174" t="s">
        <v>7918</v>
      </c>
      <c r="O62" s="174" t="s">
        <v>113</v>
      </c>
      <c r="P62" s="174" t="s">
        <v>132</v>
      </c>
      <c r="Q62" s="174" t="s">
        <v>35</v>
      </c>
      <c r="R62" s="174" t="s">
        <v>8666</v>
      </c>
      <c r="S62" s="174" t="s">
        <v>39</v>
      </c>
      <c r="T62" s="174"/>
      <c r="U62" s="174"/>
      <c r="V62" s="174" t="s">
        <v>4164</v>
      </c>
      <c r="W62" s="174" t="s">
        <v>40</v>
      </c>
      <c r="X62" s="174">
        <v>201407032152</v>
      </c>
      <c r="Y62" s="466">
        <v>45337</v>
      </c>
      <c r="Z62" s="418">
        <v>47165</v>
      </c>
      <c r="AA62" s="174" t="s">
        <v>4158</v>
      </c>
      <c r="AB62" s="174"/>
      <c r="AC62" s="174"/>
      <c r="AD62" s="174" t="s">
        <v>7925</v>
      </c>
      <c r="AE62" s="174" t="s">
        <v>7926</v>
      </c>
      <c r="AF62" s="418">
        <v>46085</v>
      </c>
      <c r="AG62" s="174"/>
      <c r="AH62" s="174"/>
      <c r="AI62" s="174"/>
      <c r="AJ62" s="174"/>
      <c r="AK62" s="174"/>
      <c r="AL62" s="174"/>
      <c r="AM62" s="174"/>
      <c r="AN62" s="174"/>
      <c r="AO62" s="174"/>
      <c r="AP62" s="174"/>
      <c r="AQ62" s="174"/>
      <c r="AR62" s="174" t="s">
        <v>2309</v>
      </c>
      <c r="AS62" s="174">
        <v>2024</v>
      </c>
      <c r="AT62" s="415">
        <v>45338</v>
      </c>
      <c r="AU62" s="174" t="s">
        <v>1351</v>
      </c>
      <c r="AV62" s="419" t="s">
        <v>4416</v>
      </c>
      <c r="AW62" s="424"/>
      <c r="AX62" s="653"/>
      <c r="AY62" s="422"/>
      <c r="AZ62" s="654"/>
      <c r="BA62" s="654"/>
      <c r="BB62" s="422"/>
      <c r="BC62" s="655"/>
      <c r="BD62" s="424"/>
      <c r="BE62" s="653"/>
      <c r="BF62" s="466">
        <v>41894</v>
      </c>
      <c r="BG62" s="426">
        <f t="shared" si="2"/>
        <v>0</v>
      </c>
      <c r="BH62" s="426">
        <f t="shared" si="3"/>
        <v>0</v>
      </c>
      <c r="BI62" s="426">
        <f t="shared" si="4"/>
        <v>0</v>
      </c>
      <c r="BJ62" s="426">
        <f t="shared" si="5"/>
        <v>0</v>
      </c>
      <c r="BK62" s="425" t="b">
        <f>COUNTIF($X$3:$X439,$X62)&gt;1</f>
        <v>0</v>
      </c>
    </row>
    <row r="63" spans="1:63" ht="15.75" customHeight="1">
      <c r="A63" s="174" t="s">
        <v>10</v>
      </c>
      <c r="B63" s="174" t="s">
        <v>49</v>
      </c>
      <c r="C63" s="174" t="s">
        <v>28</v>
      </c>
      <c r="D63" s="174" t="s">
        <v>2060</v>
      </c>
      <c r="E63" s="174" t="s">
        <v>30</v>
      </c>
      <c r="F63" s="174"/>
      <c r="G63" s="174" t="s">
        <v>1442</v>
      </c>
      <c r="H63" s="174"/>
      <c r="I63" s="174"/>
      <c r="J63" s="174" t="s">
        <v>4023</v>
      </c>
      <c r="K63" s="174"/>
      <c r="L63" s="174"/>
      <c r="M63" s="174" t="s">
        <v>1443</v>
      </c>
      <c r="N63" s="174" t="s">
        <v>7918</v>
      </c>
      <c r="O63" s="174" t="s">
        <v>113</v>
      </c>
      <c r="P63" s="174" t="s">
        <v>132</v>
      </c>
      <c r="Q63" s="174" t="s">
        <v>35</v>
      </c>
      <c r="R63" s="174" t="s">
        <v>2230</v>
      </c>
      <c r="S63" s="174" t="s">
        <v>8938</v>
      </c>
      <c r="T63" s="174"/>
      <c r="U63" s="174"/>
      <c r="V63" s="174" t="s">
        <v>4164</v>
      </c>
      <c r="W63" s="174" t="s">
        <v>1094</v>
      </c>
      <c r="X63" s="174" t="s">
        <v>1446</v>
      </c>
      <c r="Y63" s="466">
        <v>42356</v>
      </c>
      <c r="Z63" s="418">
        <v>46925</v>
      </c>
      <c r="AA63" s="174" t="s">
        <v>4158</v>
      </c>
      <c r="AB63" s="174"/>
      <c r="AC63" s="174"/>
      <c r="AD63" s="174" t="s">
        <v>4283</v>
      </c>
      <c r="AE63" s="174" t="s">
        <v>4283</v>
      </c>
      <c r="AF63" s="174" t="s">
        <v>4283</v>
      </c>
      <c r="AG63" s="174"/>
      <c r="AH63" s="174"/>
      <c r="AI63" s="174"/>
      <c r="AJ63" s="174"/>
      <c r="AK63" s="174"/>
      <c r="AL63" s="174"/>
      <c r="AM63" s="174"/>
      <c r="AN63" s="174"/>
      <c r="AO63" s="174"/>
      <c r="AP63" s="174"/>
      <c r="AQ63" s="174"/>
      <c r="AR63" s="174"/>
      <c r="AS63" s="174"/>
      <c r="AT63" s="415"/>
      <c r="AU63" s="174" t="s">
        <v>2325</v>
      </c>
      <c r="AV63" s="419" t="s">
        <v>9689</v>
      </c>
      <c r="AW63" s="424"/>
      <c r="AX63" s="653"/>
      <c r="AY63" s="422"/>
      <c r="AZ63" s="654"/>
      <c r="BA63" s="654"/>
      <c r="BB63" s="422"/>
      <c r="BC63" s="655"/>
      <c r="BD63" s="424"/>
      <c r="BE63" s="653"/>
      <c r="BF63" s="426"/>
      <c r="BG63" s="426">
        <f t="shared" si="2"/>
        <v>0</v>
      </c>
      <c r="BH63" s="426">
        <f t="shared" si="3"/>
        <v>0</v>
      </c>
      <c r="BI63" s="426">
        <f t="shared" si="4"/>
        <v>0</v>
      </c>
      <c r="BJ63" s="426">
        <f t="shared" si="5"/>
        <v>0</v>
      </c>
      <c r="BK63" s="425" t="b">
        <f>COUNTIF($X$3:$X439,$X63)&gt;1</f>
        <v>0</v>
      </c>
    </row>
    <row r="64" spans="1:63" ht="15.75" customHeight="1">
      <c r="A64" s="174" t="s">
        <v>10</v>
      </c>
      <c r="B64" s="174" t="s">
        <v>49</v>
      </c>
      <c r="C64" s="174" t="s">
        <v>50</v>
      </c>
      <c r="D64" s="174" t="s">
        <v>1447</v>
      </c>
      <c r="E64" s="174" t="s">
        <v>30</v>
      </c>
      <c r="F64" s="174"/>
      <c r="G64" s="174" t="s">
        <v>9690</v>
      </c>
      <c r="H64" s="174"/>
      <c r="I64" s="174"/>
      <c r="J64" s="174" t="s">
        <v>1450</v>
      </c>
      <c r="K64" s="174"/>
      <c r="L64" s="174"/>
      <c r="M64" s="174" t="s">
        <v>1451</v>
      </c>
      <c r="N64" s="174" t="s">
        <v>7928</v>
      </c>
      <c r="O64" s="174" t="s">
        <v>15</v>
      </c>
      <c r="P64" s="174" t="s">
        <v>1449</v>
      </c>
      <c r="Q64" s="174" t="s">
        <v>35</v>
      </c>
      <c r="R64" s="174" t="s">
        <v>125</v>
      </c>
      <c r="S64" s="174" t="s">
        <v>126</v>
      </c>
      <c r="T64" s="174"/>
      <c r="U64" s="174"/>
      <c r="V64" s="174" t="s">
        <v>4164</v>
      </c>
      <c r="W64" s="174" t="s">
        <v>421</v>
      </c>
      <c r="X64" s="174" t="s">
        <v>1452</v>
      </c>
      <c r="Y64" s="466">
        <v>44561</v>
      </c>
      <c r="Z64" s="418">
        <v>46967</v>
      </c>
      <c r="AA64" s="174"/>
      <c r="AB64" s="174"/>
      <c r="AC64" s="174"/>
      <c r="AD64" s="174" t="s">
        <v>7929</v>
      </c>
      <c r="AE64" s="174" t="s">
        <v>7930</v>
      </c>
      <c r="AF64" s="174" t="s">
        <v>4283</v>
      </c>
      <c r="AG64" s="174"/>
      <c r="AH64" s="174"/>
      <c r="AI64" s="174"/>
      <c r="AJ64" s="174"/>
      <c r="AK64" s="174"/>
      <c r="AL64" s="174"/>
      <c r="AM64" s="174"/>
      <c r="AN64" s="174"/>
      <c r="AO64" s="174"/>
      <c r="AP64" s="174"/>
      <c r="AQ64" s="174" t="s">
        <v>4516</v>
      </c>
      <c r="AR64" s="174" t="s">
        <v>2324</v>
      </c>
      <c r="AS64" s="174">
        <v>2023</v>
      </c>
      <c r="AT64" s="415">
        <v>45142</v>
      </c>
      <c r="AU64" s="174" t="s">
        <v>1351</v>
      </c>
      <c r="AV64" s="419" t="s">
        <v>9691</v>
      </c>
      <c r="AW64" s="424"/>
      <c r="AX64" s="653"/>
      <c r="AY64" s="422"/>
      <c r="AZ64" s="654"/>
      <c r="BA64" s="654"/>
      <c r="BB64" s="422"/>
      <c r="BC64" s="655"/>
      <c r="BD64" s="424"/>
      <c r="BE64" s="653"/>
      <c r="BF64" s="466">
        <v>44561</v>
      </c>
      <c r="BG64" s="426">
        <f t="shared" si="2"/>
        <v>0</v>
      </c>
      <c r="BH64" s="426">
        <f t="shared" si="3"/>
        <v>0</v>
      </c>
      <c r="BI64" s="426">
        <f t="shared" si="4"/>
        <v>0</v>
      </c>
      <c r="BJ64" s="426">
        <f t="shared" si="5"/>
        <v>0</v>
      </c>
      <c r="BK64" s="425" t="b">
        <f>COUNTIF($X$3:$X439,$X64)&gt;1</f>
        <v>0</v>
      </c>
    </row>
    <row r="65" spans="1:63" ht="15.75" customHeight="1">
      <c r="A65" s="174" t="s">
        <v>10</v>
      </c>
      <c r="B65" s="174" t="s">
        <v>49</v>
      </c>
      <c r="C65" s="174" t="s">
        <v>50</v>
      </c>
      <c r="D65" s="174" t="s">
        <v>1447</v>
      </c>
      <c r="E65" s="174" t="s">
        <v>30</v>
      </c>
      <c r="F65" s="174"/>
      <c r="G65" s="174" t="s">
        <v>9690</v>
      </c>
      <c r="H65" s="174"/>
      <c r="I65" s="174"/>
      <c r="J65" s="174" t="s">
        <v>1450</v>
      </c>
      <c r="K65" s="174"/>
      <c r="L65" s="174"/>
      <c r="M65" s="174" t="s">
        <v>1451</v>
      </c>
      <c r="N65" s="174" t="s">
        <v>7928</v>
      </c>
      <c r="O65" s="174" t="s">
        <v>15</v>
      </c>
      <c r="P65" s="174" t="s">
        <v>1449</v>
      </c>
      <c r="Q65" s="174" t="s">
        <v>35</v>
      </c>
      <c r="R65" s="174" t="s">
        <v>125</v>
      </c>
      <c r="S65" s="174" t="s">
        <v>426</v>
      </c>
      <c r="T65" s="174"/>
      <c r="U65" s="174"/>
      <c r="V65" s="174" t="s">
        <v>4164</v>
      </c>
      <c r="W65" s="174" t="s">
        <v>411</v>
      </c>
      <c r="X65" s="174" t="s">
        <v>1454</v>
      </c>
      <c r="Y65" s="466">
        <v>44561</v>
      </c>
      <c r="Z65" s="418">
        <v>46967</v>
      </c>
      <c r="AA65" s="174"/>
      <c r="AB65" s="174"/>
      <c r="AC65" s="174"/>
      <c r="AD65" s="174" t="s">
        <v>7931</v>
      </c>
      <c r="AE65" s="174" t="s">
        <v>7932</v>
      </c>
      <c r="AF65" s="174" t="s">
        <v>4283</v>
      </c>
      <c r="AG65" s="174"/>
      <c r="AH65" s="174"/>
      <c r="AI65" s="174"/>
      <c r="AJ65" s="174"/>
      <c r="AK65" s="174"/>
      <c r="AL65" s="174"/>
      <c r="AM65" s="174"/>
      <c r="AN65" s="174"/>
      <c r="AO65" s="174"/>
      <c r="AP65" s="174"/>
      <c r="AQ65" s="174" t="s">
        <v>4516</v>
      </c>
      <c r="AR65" s="174" t="s">
        <v>2324</v>
      </c>
      <c r="AS65" s="174">
        <v>2023</v>
      </c>
      <c r="AT65" s="415">
        <v>45142</v>
      </c>
      <c r="AU65" s="174" t="s">
        <v>1351</v>
      </c>
      <c r="AV65" s="419" t="s">
        <v>9692</v>
      </c>
      <c r="AW65" s="424"/>
      <c r="AX65" s="653"/>
      <c r="AY65" s="422"/>
      <c r="AZ65" s="654"/>
      <c r="BA65" s="654"/>
      <c r="BB65" s="422"/>
      <c r="BC65" s="655"/>
      <c r="BD65" s="424"/>
      <c r="BE65" s="653"/>
      <c r="BF65" s="466">
        <v>44561</v>
      </c>
      <c r="BG65" s="426">
        <f t="shared" si="2"/>
        <v>0</v>
      </c>
      <c r="BH65" s="426">
        <f t="shared" si="3"/>
        <v>0</v>
      </c>
      <c r="BI65" s="426">
        <f t="shared" si="4"/>
        <v>0</v>
      </c>
      <c r="BJ65" s="426">
        <f t="shared" si="5"/>
        <v>0</v>
      </c>
      <c r="BK65" s="425" t="b">
        <f>COUNTIF($X$3:$X439,$X65)&gt;1</f>
        <v>0</v>
      </c>
    </row>
    <row r="66" spans="1:63" ht="15.75" customHeight="1">
      <c r="A66" s="174" t="s">
        <v>10</v>
      </c>
      <c r="B66" s="174" t="s">
        <v>49</v>
      </c>
      <c r="C66" s="174" t="s">
        <v>50</v>
      </c>
      <c r="D66" s="174" t="s">
        <v>1447</v>
      </c>
      <c r="E66" s="174" t="s">
        <v>30</v>
      </c>
      <c r="F66" s="174"/>
      <c r="G66" s="174" t="s">
        <v>9690</v>
      </c>
      <c r="H66" s="174"/>
      <c r="I66" s="174"/>
      <c r="J66" s="174" t="s">
        <v>1450</v>
      </c>
      <c r="K66" s="174"/>
      <c r="L66" s="174"/>
      <c r="M66" s="174" t="s">
        <v>1451</v>
      </c>
      <c r="N66" s="174" t="s">
        <v>7928</v>
      </c>
      <c r="O66" s="174" t="s">
        <v>15</v>
      </c>
      <c r="P66" s="174" t="s">
        <v>1449</v>
      </c>
      <c r="Q66" s="174" t="s">
        <v>35</v>
      </c>
      <c r="R66" s="174" t="s">
        <v>125</v>
      </c>
      <c r="S66" s="174" t="s">
        <v>427</v>
      </c>
      <c r="T66" s="174"/>
      <c r="U66" s="174"/>
      <c r="V66" s="174" t="s">
        <v>4164</v>
      </c>
      <c r="W66" s="174" t="s">
        <v>1455</v>
      </c>
      <c r="X66" s="174" t="s">
        <v>1456</v>
      </c>
      <c r="Y66" s="466">
        <v>44561</v>
      </c>
      <c r="Z66" s="418">
        <v>46967</v>
      </c>
      <c r="AA66" s="174"/>
      <c r="AB66" s="174"/>
      <c r="AC66" s="174"/>
      <c r="AD66" s="174" t="s">
        <v>7933</v>
      </c>
      <c r="AE66" s="174" t="s">
        <v>7932</v>
      </c>
      <c r="AF66" s="174" t="s">
        <v>4283</v>
      </c>
      <c r="AG66" s="174"/>
      <c r="AH66" s="174"/>
      <c r="AI66" s="174"/>
      <c r="AJ66" s="174"/>
      <c r="AK66" s="174"/>
      <c r="AL66" s="174"/>
      <c r="AM66" s="174"/>
      <c r="AN66" s="174"/>
      <c r="AO66" s="174"/>
      <c r="AP66" s="174"/>
      <c r="AQ66" s="174" t="s">
        <v>4516</v>
      </c>
      <c r="AR66" s="174" t="s">
        <v>2324</v>
      </c>
      <c r="AS66" s="174">
        <v>2023</v>
      </c>
      <c r="AT66" s="415">
        <v>45142</v>
      </c>
      <c r="AU66" s="174" t="s">
        <v>1351</v>
      </c>
      <c r="AV66" s="419" t="s">
        <v>9693</v>
      </c>
      <c r="AW66" s="424"/>
      <c r="AX66" s="653"/>
      <c r="AY66" s="422"/>
      <c r="AZ66" s="654"/>
      <c r="BA66" s="654"/>
      <c r="BB66" s="422"/>
      <c r="BC66" s="655"/>
      <c r="BD66" s="424"/>
      <c r="BE66" s="653"/>
      <c r="BF66" s="466">
        <v>44561</v>
      </c>
      <c r="BG66" s="426">
        <f t="shared" si="2"/>
        <v>0</v>
      </c>
      <c r="BH66" s="426">
        <f t="shared" si="3"/>
        <v>0</v>
      </c>
      <c r="BI66" s="426">
        <f t="shared" si="4"/>
        <v>0</v>
      </c>
      <c r="BJ66" s="426">
        <f t="shared" si="5"/>
        <v>0</v>
      </c>
      <c r="BK66" s="425" t="b">
        <f>COUNTIF($X$3:$X439,$X66)&gt;1</f>
        <v>0</v>
      </c>
    </row>
    <row r="67" spans="1:63" ht="15.75" customHeight="1">
      <c r="A67" s="174" t="s">
        <v>10</v>
      </c>
      <c r="B67" s="174" t="s">
        <v>49</v>
      </c>
      <c r="C67" s="174" t="s">
        <v>50</v>
      </c>
      <c r="D67" s="174" t="s">
        <v>1447</v>
      </c>
      <c r="E67" s="174" t="s">
        <v>30</v>
      </c>
      <c r="F67" s="174"/>
      <c r="G67" s="174" t="s">
        <v>9690</v>
      </c>
      <c r="H67" s="174"/>
      <c r="I67" s="174"/>
      <c r="J67" s="174" t="s">
        <v>1450</v>
      </c>
      <c r="K67" s="174"/>
      <c r="L67" s="174"/>
      <c r="M67" s="174" t="s">
        <v>1451</v>
      </c>
      <c r="N67" s="174" t="s">
        <v>7928</v>
      </c>
      <c r="O67" s="174" t="s">
        <v>15</v>
      </c>
      <c r="P67" s="174" t="s">
        <v>1449</v>
      </c>
      <c r="Q67" s="174" t="s">
        <v>35</v>
      </c>
      <c r="R67" s="174" t="s">
        <v>125</v>
      </c>
      <c r="S67" s="174" t="s">
        <v>1856</v>
      </c>
      <c r="T67" s="174"/>
      <c r="U67" s="174"/>
      <c r="V67" s="174" t="s">
        <v>4164</v>
      </c>
      <c r="W67" s="174" t="s">
        <v>416</v>
      </c>
      <c r="X67" s="174" t="s">
        <v>1457</v>
      </c>
      <c r="Y67" s="466">
        <v>44561</v>
      </c>
      <c r="Z67" s="418">
        <v>46967</v>
      </c>
      <c r="AA67" s="174"/>
      <c r="AB67" s="174"/>
      <c r="AC67" s="174"/>
      <c r="AD67" s="174" t="s">
        <v>7935</v>
      </c>
      <c r="AE67" s="174" t="s">
        <v>7932</v>
      </c>
      <c r="AF67" s="174" t="s">
        <v>4283</v>
      </c>
      <c r="AG67" s="174"/>
      <c r="AH67" s="174"/>
      <c r="AI67" s="174"/>
      <c r="AJ67" s="174"/>
      <c r="AK67" s="174"/>
      <c r="AL67" s="174"/>
      <c r="AM67" s="174"/>
      <c r="AN67" s="174"/>
      <c r="AO67" s="174"/>
      <c r="AP67" s="174"/>
      <c r="AQ67" s="174" t="s">
        <v>4516</v>
      </c>
      <c r="AR67" s="174" t="s">
        <v>2324</v>
      </c>
      <c r="AS67" s="174">
        <v>2023</v>
      </c>
      <c r="AT67" s="415">
        <v>45142</v>
      </c>
      <c r="AU67" s="174" t="s">
        <v>1351</v>
      </c>
      <c r="AV67" s="419" t="s">
        <v>9694</v>
      </c>
      <c r="AW67" s="424"/>
      <c r="AX67" s="653"/>
      <c r="AY67" s="422"/>
      <c r="AZ67" s="654"/>
      <c r="BA67" s="654"/>
      <c r="BB67" s="422"/>
      <c r="BC67" s="655"/>
      <c r="BD67" s="424"/>
      <c r="BE67" s="653"/>
      <c r="BF67" s="466">
        <v>44561</v>
      </c>
      <c r="BG67" s="426">
        <f t="shared" si="2"/>
        <v>0</v>
      </c>
      <c r="BH67" s="426">
        <f t="shared" si="3"/>
        <v>0</v>
      </c>
      <c r="BI67" s="426">
        <f t="shared" si="4"/>
        <v>0</v>
      </c>
      <c r="BJ67" s="426">
        <f t="shared" si="5"/>
        <v>0</v>
      </c>
      <c r="BK67" s="425" t="b">
        <f>COUNTIF($X$3:$X439,$X67)&gt;1</f>
        <v>0</v>
      </c>
    </row>
    <row r="68" spans="1:63" ht="15.75" customHeight="1">
      <c r="A68" s="174" t="s">
        <v>10</v>
      </c>
      <c r="B68" s="174" t="s">
        <v>49</v>
      </c>
      <c r="C68" s="174" t="s">
        <v>50</v>
      </c>
      <c r="D68" s="174" t="s">
        <v>1447</v>
      </c>
      <c r="E68" s="174" t="s">
        <v>30</v>
      </c>
      <c r="F68" s="174"/>
      <c r="G68" s="174" t="s">
        <v>9690</v>
      </c>
      <c r="H68" s="174"/>
      <c r="I68" s="174"/>
      <c r="J68" s="174" t="s">
        <v>1450</v>
      </c>
      <c r="K68" s="174"/>
      <c r="L68" s="174"/>
      <c r="M68" s="174" t="s">
        <v>1451</v>
      </c>
      <c r="N68" s="174" t="s">
        <v>7928</v>
      </c>
      <c r="O68" s="174" t="s">
        <v>15</v>
      </c>
      <c r="P68" s="174" t="s">
        <v>1449</v>
      </c>
      <c r="Q68" s="174" t="s">
        <v>35</v>
      </c>
      <c r="R68" s="174" t="s">
        <v>125</v>
      </c>
      <c r="S68" s="174" t="s">
        <v>1458</v>
      </c>
      <c r="T68" s="174"/>
      <c r="U68" s="174"/>
      <c r="V68" s="174" t="s">
        <v>4164</v>
      </c>
      <c r="W68" s="174" t="s">
        <v>1459</v>
      </c>
      <c r="X68" s="174" t="s">
        <v>1460</v>
      </c>
      <c r="Y68" s="466">
        <v>44561</v>
      </c>
      <c r="Z68" s="418">
        <v>46967</v>
      </c>
      <c r="AA68" s="174"/>
      <c r="AB68" s="174"/>
      <c r="AC68" s="174"/>
      <c r="AD68" s="174" t="s">
        <v>7935</v>
      </c>
      <c r="AE68" s="174" t="s">
        <v>7932</v>
      </c>
      <c r="AF68" s="174" t="s">
        <v>4283</v>
      </c>
      <c r="AG68" s="174"/>
      <c r="AH68" s="174"/>
      <c r="AI68" s="174"/>
      <c r="AJ68" s="174"/>
      <c r="AK68" s="174"/>
      <c r="AL68" s="174"/>
      <c r="AM68" s="174"/>
      <c r="AN68" s="174"/>
      <c r="AO68" s="174"/>
      <c r="AP68" s="174"/>
      <c r="AQ68" s="174" t="s">
        <v>4516</v>
      </c>
      <c r="AR68" s="174" t="s">
        <v>2324</v>
      </c>
      <c r="AS68" s="174">
        <v>2023</v>
      </c>
      <c r="AT68" s="415">
        <v>45142</v>
      </c>
      <c r="AU68" s="174" t="s">
        <v>1351</v>
      </c>
      <c r="AV68" s="419" t="s">
        <v>9695</v>
      </c>
      <c r="AW68" s="424"/>
      <c r="AX68" s="653"/>
      <c r="AY68" s="422"/>
      <c r="AZ68" s="654"/>
      <c r="BA68" s="654"/>
      <c r="BB68" s="422"/>
      <c r="BC68" s="655"/>
      <c r="BD68" s="424"/>
      <c r="BE68" s="653"/>
      <c r="BF68" s="466">
        <v>44561</v>
      </c>
      <c r="BG68" s="426">
        <f t="shared" si="2"/>
        <v>0</v>
      </c>
      <c r="BH68" s="426">
        <f t="shared" si="3"/>
        <v>0</v>
      </c>
      <c r="BI68" s="426">
        <f t="shared" si="4"/>
        <v>0</v>
      </c>
      <c r="BJ68" s="426">
        <f t="shared" si="5"/>
        <v>0</v>
      </c>
      <c r="BK68" s="425" t="b">
        <f>COUNTIF($X$3:$X439,$X68)&gt;1</f>
        <v>0</v>
      </c>
    </row>
    <row r="69" spans="1:63" ht="15.75" customHeight="1">
      <c r="A69" s="174" t="s">
        <v>10</v>
      </c>
      <c r="B69" s="174" t="s">
        <v>49</v>
      </c>
      <c r="C69" s="174" t="s">
        <v>50</v>
      </c>
      <c r="D69" s="174" t="s">
        <v>1447</v>
      </c>
      <c r="E69" s="174" t="s">
        <v>30</v>
      </c>
      <c r="F69" s="174"/>
      <c r="G69" s="174" t="s">
        <v>9690</v>
      </c>
      <c r="H69" s="174"/>
      <c r="I69" s="174"/>
      <c r="J69" s="174" t="s">
        <v>1450</v>
      </c>
      <c r="K69" s="174"/>
      <c r="L69" s="174"/>
      <c r="M69" s="174" t="s">
        <v>7936</v>
      </c>
      <c r="N69" s="174" t="s">
        <v>7928</v>
      </c>
      <c r="O69" s="174" t="s">
        <v>15</v>
      </c>
      <c r="P69" s="174" t="s">
        <v>1449</v>
      </c>
      <c r="Q69" s="174" t="s">
        <v>21</v>
      </c>
      <c r="R69" s="174" t="s">
        <v>125</v>
      </c>
      <c r="S69" s="174"/>
      <c r="T69" s="174" t="s">
        <v>2697</v>
      </c>
      <c r="U69" s="174"/>
      <c r="V69" s="174" t="s">
        <v>22</v>
      </c>
      <c r="W69" s="174" t="s">
        <v>1461</v>
      </c>
      <c r="X69" s="174" t="s">
        <v>1462</v>
      </c>
      <c r="Y69" s="466">
        <v>43998</v>
      </c>
      <c r="Z69" s="418">
        <v>46967</v>
      </c>
      <c r="AA69" s="174" t="s">
        <v>4158</v>
      </c>
      <c r="AB69" s="174" t="s">
        <v>4168</v>
      </c>
      <c r="AC69" s="174" t="s">
        <v>7937</v>
      </c>
      <c r="AD69" s="174" t="s">
        <v>7938</v>
      </c>
      <c r="AE69" s="174" t="s">
        <v>22</v>
      </c>
      <c r="AF69" s="174" t="s">
        <v>22</v>
      </c>
      <c r="AG69" s="174"/>
      <c r="AH69" s="174"/>
      <c r="AI69" s="174"/>
      <c r="AJ69" s="174"/>
      <c r="AK69" s="174"/>
      <c r="AL69" s="174"/>
      <c r="AM69" s="174"/>
      <c r="AN69" s="174"/>
      <c r="AO69" s="174"/>
      <c r="AP69" s="174"/>
      <c r="AQ69" s="174" t="s">
        <v>4345</v>
      </c>
      <c r="AR69" s="174" t="s">
        <v>2324</v>
      </c>
      <c r="AS69" s="174">
        <v>2023</v>
      </c>
      <c r="AT69" s="415">
        <v>45142</v>
      </c>
      <c r="AU69" s="174" t="s">
        <v>1351</v>
      </c>
      <c r="AV69" s="419" t="s">
        <v>9696</v>
      </c>
      <c r="AW69" s="424"/>
      <c r="AX69" s="653"/>
      <c r="AY69" s="422"/>
      <c r="AZ69" s="654"/>
      <c r="BA69" s="654"/>
      <c r="BB69" s="422"/>
      <c r="BC69" s="655"/>
      <c r="BD69" s="424"/>
      <c r="BE69" s="653"/>
      <c r="BF69" s="466">
        <v>43998</v>
      </c>
      <c r="BG69" s="426">
        <f t="shared" si="2"/>
        <v>0</v>
      </c>
      <c r="BH69" s="426">
        <f t="shared" si="3"/>
        <v>0</v>
      </c>
      <c r="BI69" s="426">
        <f t="shared" si="4"/>
        <v>0</v>
      </c>
      <c r="BJ69" s="426">
        <f t="shared" si="5"/>
        <v>0</v>
      </c>
      <c r="BK69" s="425" t="b">
        <f>COUNTIF($X$3:$X439,$X69)&gt;1</f>
        <v>0</v>
      </c>
    </row>
    <row r="70" spans="1:63" ht="15.75" customHeight="1">
      <c r="A70" s="174" t="s">
        <v>10</v>
      </c>
      <c r="B70" s="174" t="s">
        <v>49</v>
      </c>
      <c r="C70" s="174" t="s">
        <v>50</v>
      </c>
      <c r="D70" s="174" t="s">
        <v>1447</v>
      </c>
      <c r="E70" s="174" t="s">
        <v>30</v>
      </c>
      <c r="F70" s="174"/>
      <c r="G70" s="174" t="s">
        <v>9690</v>
      </c>
      <c r="H70" s="174"/>
      <c r="I70" s="174"/>
      <c r="J70" s="174" t="s">
        <v>1450</v>
      </c>
      <c r="K70" s="174"/>
      <c r="L70" s="174"/>
      <c r="M70" s="174" t="s">
        <v>7936</v>
      </c>
      <c r="N70" s="174" t="s">
        <v>7928</v>
      </c>
      <c r="O70" s="174" t="s">
        <v>15</v>
      </c>
      <c r="P70" s="174" t="s">
        <v>1449</v>
      </c>
      <c r="Q70" s="174" t="s">
        <v>35</v>
      </c>
      <c r="R70" s="174" t="s">
        <v>125</v>
      </c>
      <c r="S70" s="174" t="s">
        <v>279</v>
      </c>
      <c r="T70" s="174"/>
      <c r="U70" s="174"/>
      <c r="V70" s="174" t="s">
        <v>4164</v>
      </c>
      <c r="W70" s="174" t="s">
        <v>421</v>
      </c>
      <c r="X70" s="174" t="s">
        <v>7939</v>
      </c>
      <c r="Y70" s="466">
        <v>43096</v>
      </c>
      <c r="Z70" s="418">
        <v>46967</v>
      </c>
      <c r="AA70" s="174" t="s">
        <v>4158</v>
      </c>
      <c r="AB70" s="174" t="s">
        <v>4168</v>
      </c>
      <c r="AC70" s="174" t="s">
        <v>7940</v>
      </c>
      <c r="AD70" s="174" t="s">
        <v>7941</v>
      </c>
      <c r="AE70" s="174" t="s">
        <v>22</v>
      </c>
      <c r="AF70" s="174" t="s">
        <v>22</v>
      </c>
      <c r="AG70" s="174"/>
      <c r="AH70" s="174"/>
      <c r="AI70" s="174"/>
      <c r="AJ70" s="174"/>
      <c r="AK70" s="174"/>
      <c r="AL70" s="174"/>
      <c r="AM70" s="174"/>
      <c r="AN70" s="174"/>
      <c r="AO70" s="174"/>
      <c r="AP70" s="174"/>
      <c r="AQ70" s="174" t="s">
        <v>4516</v>
      </c>
      <c r="AR70" s="174" t="s">
        <v>2324</v>
      </c>
      <c r="AS70" s="174">
        <v>2023</v>
      </c>
      <c r="AT70" s="415">
        <v>45142</v>
      </c>
      <c r="AU70" s="174" t="s">
        <v>1351</v>
      </c>
      <c r="AV70" s="419" t="s">
        <v>9697</v>
      </c>
      <c r="AW70" s="424"/>
      <c r="AX70" s="653"/>
      <c r="AY70" s="422"/>
      <c r="AZ70" s="654"/>
      <c r="BA70" s="654"/>
      <c r="BB70" s="422"/>
      <c r="BC70" s="655"/>
      <c r="BD70" s="424"/>
      <c r="BE70" s="653">
        <v>1</v>
      </c>
      <c r="BF70" s="466">
        <v>43096</v>
      </c>
      <c r="BG70" s="426">
        <f t="shared" si="2"/>
        <v>0</v>
      </c>
      <c r="BH70" s="426">
        <f t="shared" si="3"/>
        <v>0</v>
      </c>
      <c r="BI70" s="426">
        <f t="shared" si="4"/>
        <v>0</v>
      </c>
      <c r="BJ70" s="426">
        <f t="shared" si="5"/>
        <v>0</v>
      </c>
      <c r="BK70" s="425" t="b">
        <f>COUNTIF($X$3:$X439,$X70)&gt;1</f>
        <v>0</v>
      </c>
    </row>
    <row r="71" spans="1:63" ht="15.75" customHeight="1">
      <c r="A71" s="174" t="s">
        <v>10</v>
      </c>
      <c r="B71" s="174" t="s">
        <v>49</v>
      </c>
      <c r="C71" s="174" t="s">
        <v>50</v>
      </c>
      <c r="D71" s="174" t="s">
        <v>451</v>
      </c>
      <c r="E71" s="174" t="s">
        <v>30</v>
      </c>
      <c r="F71" s="174"/>
      <c r="G71" s="174" t="s">
        <v>1555</v>
      </c>
      <c r="H71" s="174"/>
      <c r="I71" s="174"/>
      <c r="J71" s="174" t="s">
        <v>1556</v>
      </c>
      <c r="K71" s="174"/>
      <c r="L71" s="174"/>
      <c r="M71" s="174" t="s">
        <v>1557</v>
      </c>
      <c r="N71" s="174" t="s">
        <v>9698</v>
      </c>
      <c r="O71" s="174" t="s">
        <v>15</v>
      </c>
      <c r="P71" s="174" t="s">
        <v>525</v>
      </c>
      <c r="Q71" s="174" t="s">
        <v>35</v>
      </c>
      <c r="R71" s="174" t="s">
        <v>8666</v>
      </c>
      <c r="S71" s="174" t="s">
        <v>36</v>
      </c>
      <c r="T71" s="174"/>
      <c r="U71" s="174"/>
      <c r="V71" s="174" t="s">
        <v>4164</v>
      </c>
      <c r="W71" s="174" t="s">
        <v>37</v>
      </c>
      <c r="X71" s="174" t="s">
        <v>1558</v>
      </c>
      <c r="Y71" s="466">
        <v>42937</v>
      </c>
      <c r="Z71" s="174"/>
      <c r="AA71" s="174"/>
      <c r="AB71" s="174"/>
      <c r="AC71" s="174"/>
      <c r="AD71" s="174" t="s">
        <v>9699</v>
      </c>
      <c r="AE71" s="174" t="s">
        <v>9700</v>
      </c>
      <c r="AF71" s="466">
        <v>44239</v>
      </c>
      <c r="AG71" s="174"/>
      <c r="AH71" s="174"/>
      <c r="AI71" s="174"/>
      <c r="AJ71" s="174"/>
      <c r="AK71" s="174"/>
      <c r="AL71" s="174"/>
      <c r="AM71" s="174"/>
      <c r="AN71" s="174"/>
      <c r="AO71" s="174"/>
      <c r="AP71" s="174"/>
      <c r="AQ71" s="174"/>
      <c r="AR71" s="174"/>
      <c r="AS71" s="174"/>
      <c r="AT71" s="415"/>
      <c r="AU71" s="174"/>
      <c r="AV71" s="437"/>
      <c r="AW71" s="424"/>
      <c r="AX71" s="653"/>
      <c r="AY71" s="422"/>
      <c r="AZ71" s="654"/>
      <c r="BA71" s="654"/>
      <c r="BB71" s="422"/>
      <c r="BC71" s="655"/>
      <c r="BD71" s="424"/>
      <c r="BE71" s="653">
        <v>1</v>
      </c>
      <c r="BF71" s="426"/>
      <c r="BG71" s="426">
        <f t="shared" si="2"/>
        <v>0</v>
      </c>
      <c r="BH71" s="426">
        <f t="shared" si="3"/>
        <v>0</v>
      </c>
      <c r="BI71" s="426">
        <f t="shared" si="4"/>
        <v>0</v>
      </c>
      <c r="BJ71" s="426">
        <f t="shared" si="5"/>
        <v>0</v>
      </c>
      <c r="BK71" s="425" t="b">
        <f>COUNTIF($X$3:$X439,$X71)&gt;1</f>
        <v>0</v>
      </c>
    </row>
    <row r="72" spans="1:63" ht="15.75" customHeight="1">
      <c r="A72" s="174" t="s">
        <v>10</v>
      </c>
      <c r="B72" s="174" t="s">
        <v>49</v>
      </c>
      <c r="C72" s="174" t="s">
        <v>50</v>
      </c>
      <c r="D72" s="174" t="s">
        <v>51</v>
      </c>
      <c r="E72" s="174" t="s">
        <v>30</v>
      </c>
      <c r="F72" s="174"/>
      <c r="G72" s="174" t="s">
        <v>1464</v>
      </c>
      <c r="H72" s="174"/>
      <c r="I72" s="174"/>
      <c r="J72" s="174" t="s">
        <v>1465</v>
      </c>
      <c r="K72" s="174"/>
      <c r="L72" s="174"/>
      <c r="M72" s="174" t="s">
        <v>1466</v>
      </c>
      <c r="N72" s="174" t="s">
        <v>7944</v>
      </c>
      <c r="O72" s="174" t="s">
        <v>15</v>
      </c>
      <c r="P72" s="174" t="s">
        <v>16</v>
      </c>
      <c r="Q72" s="174" t="s">
        <v>35</v>
      </c>
      <c r="R72" s="174" t="s">
        <v>8666</v>
      </c>
      <c r="S72" s="174" t="s">
        <v>228</v>
      </c>
      <c r="T72" s="174"/>
      <c r="U72" s="174"/>
      <c r="V72" s="174" t="s">
        <v>4157</v>
      </c>
      <c r="W72" s="174" t="s">
        <v>393</v>
      </c>
      <c r="X72" s="174" t="s">
        <v>1467</v>
      </c>
      <c r="Y72" s="466">
        <v>45337</v>
      </c>
      <c r="Z72" s="418">
        <v>47165</v>
      </c>
      <c r="AA72" s="174"/>
      <c r="AB72" s="174"/>
      <c r="AC72" s="174"/>
      <c r="AD72" s="174" t="s">
        <v>7945</v>
      </c>
      <c r="AE72" s="174" t="s">
        <v>7946</v>
      </c>
      <c r="AF72" s="660">
        <v>45470</v>
      </c>
      <c r="AG72" s="174"/>
      <c r="AH72" s="174"/>
      <c r="AI72" s="174"/>
      <c r="AJ72" s="174"/>
      <c r="AK72" s="174"/>
      <c r="AL72" s="174"/>
      <c r="AM72" s="174"/>
      <c r="AN72" s="174"/>
      <c r="AO72" s="174"/>
      <c r="AP72" s="174"/>
      <c r="AQ72" s="174"/>
      <c r="AR72" s="174" t="s">
        <v>2309</v>
      </c>
      <c r="AS72" s="174">
        <v>2024</v>
      </c>
      <c r="AT72" s="415">
        <v>45338</v>
      </c>
      <c r="AU72" s="174" t="s">
        <v>1351</v>
      </c>
      <c r="AV72" s="419" t="s">
        <v>4274</v>
      </c>
      <c r="AW72" s="424"/>
      <c r="AX72" s="653"/>
      <c r="AY72" s="422"/>
      <c r="AZ72" s="654"/>
      <c r="BA72" s="654"/>
      <c r="BB72" s="422"/>
      <c r="BC72" s="655"/>
      <c r="BD72" s="424"/>
      <c r="BE72" s="653"/>
      <c r="BF72" s="466">
        <v>44559</v>
      </c>
      <c r="BG72" s="426">
        <f t="shared" si="2"/>
        <v>0</v>
      </c>
      <c r="BH72" s="426">
        <f t="shared" si="3"/>
        <v>0</v>
      </c>
      <c r="BI72" s="426">
        <f t="shared" si="4"/>
        <v>0</v>
      </c>
      <c r="BJ72" s="426">
        <f t="shared" si="5"/>
        <v>0</v>
      </c>
      <c r="BK72" s="425" t="b">
        <f>COUNTIF($X$3:$X439,$X72)&gt;1</f>
        <v>0</v>
      </c>
    </row>
    <row r="73" spans="1:63" ht="15.75" customHeight="1">
      <c r="A73" s="174" t="s">
        <v>10</v>
      </c>
      <c r="B73" s="174" t="s">
        <v>49</v>
      </c>
      <c r="C73" s="174" t="s">
        <v>50</v>
      </c>
      <c r="D73" s="174" t="s">
        <v>51</v>
      </c>
      <c r="E73" s="174" t="s">
        <v>30</v>
      </c>
      <c r="F73" s="174"/>
      <c r="G73" s="174" t="s">
        <v>1464</v>
      </c>
      <c r="H73" s="174"/>
      <c r="I73" s="174"/>
      <c r="J73" s="174" t="s">
        <v>1465</v>
      </c>
      <c r="K73" s="174"/>
      <c r="L73" s="174"/>
      <c r="M73" s="174" t="s">
        <v>1466</v>
      </c>
      <c r="N73" s="174" t="s">
        <v>7944</v>
      </c>
      <c r="O73" s="174" t="s">
        <v>15</v>
      </c>
      <c r="P73" s="174" t="s">
        <v>16</v>
      </c>
      <c r="Q73" s="174" t="s">
        <v>35</v>
      </c>
      <c r="R73" s="174" t="s">
        <v>87</v>
      </c>
      <c r="S73" s="174" t="s">
        <v>434</v>
      </c>
      <c r="T73" s="174"/>
      <c r="U73" s="174"/>
      <c r="V73" s="174" t="s">
        <v>4164</v>
      </c>
      <c r="W73" s="174" t="s">
        <v>152</v>
      </c>
      <c r="X73" s="174" t="s">
        <v>1468</v>
      </c>
      <c r="Y73" s="466">
        <v>42654</v>
      </c>
      <c r="Z73" s="418">
        <v>46959</v>
      </c>
      <c r="AA73" s="174"/>
      <c r="AB73" s="174" t="s">
        <v>4168</v>
      </c>
      <c r="AC73" s="174" t="s">
        <v>7947</v>
      </c>
      <c r="AD73" s="174" t="s">
        <v>7948</v>
      </c>
      <c r="AE73" s="174" t="s">
        <v>7949</v>
      </c>
      <c r="AF73" s="174" t="s">
        <v>7950</v>
      </c>
      <c r="AG73" s="174"/>
      <c r="AH73" s="174"/>
      <c r="AI73" s="174"/>
      <c r="AJ73" s="174"/>
      <c r="AK73" s="174"/>
      <c r="AL73" s="174"/>
      <c r="AM73" s="174"/>
      <c r="AN73" s="174"/>
      <c r="AO73" s="174"/>
      <c r="AP73" s="174"/>
      <c r="AQ73" s="174"/>
      <c r="AR73" s="174" t="s">
        <v>2324</v>
      </c>
      <c r="AS73" s="174">
        <v>2023</v>
      </c>
      <c r="AT73" s="415">
        <v>45142</v>
      </c>
      <c r="AU73" s="174" t="s">
        <v>1351</v>
      </c>
      <c r="AV73" s="419" t="s">
        <v>9701</v>
      </c>
      <c r="AW73" s="424"/>
      <c r="AX73" s="653"/>
      <c r="AY73" s="422"/>
      <c r="AZ73" s="654"/>
      <c r="BA73" s="654"/>
      <c r="BB73" s="422"/>
      <c r="BC73" s="655"/>
      <c r="BD73" s="424"/>
      <c r="BE73" s="653">
        <v>1</v>
      </c>
      <c r="BF73" s="466">
        <v>42654</v>
      </c>
      <c r="BG73" s="426">
        <f t="shared" si="2"/>
        <v>0</v>
      </c>
      <c r="BH73" s="426">
        <f t="shared" si="3"/>
        <v>0</v>
      </c>
      <c r="BI73" s="426">
        <f t="shared" si="4"/>
        <v>0</v>
      </c>
      <c r="BJ73" s="426">
        <f t="shared" si="5"/>
        <v>0</v>
      </c>
      <c r="BK73" s="425" t="b">
        <f>COUNTIF($X$3:$X439,$X73)&gt;1</f>
        <v>0</v>
      </c>
    </row>
    <row r="74" spans="1:63" ht="15.75" customHeight="1">
      <c r="A74" s="174" t="s">
        <v>10</v>
      </c>
      <c r="B74" s="174" t="s">
        <v>49</v>
      </c>
      <c r="C74" s="174" t="s">
        <v>50</v>
      </c>
      <c r="D74" s="174" t="s">
        <v>51</v>
      </c>
      <c r="E74" s="174" t="s">
        <v>30</v>
      </c>
      <c r="F74" s="174"/>
      <c r="G74" s="174" t="s">
        <v>1464</v>
      </c>
      <c r="H74" s="174"/>
      <c r="I74" s="174"/>
      <c r="J74" s="174" t="s">
        <v>1465</v>
      </c>
      <c r="K74" s="174"/>
      <c r="L74" s="174"/>
      <c r="M74" s="174" t="s">
        <v>1466</v>
      </c>
      <c r="N74" s="174" t="s">
        <v>7944</v>
      </c>
      <c r="O74" s="174" t="s">
        <v>15</v>
      </c>
      <c r="P74" s="174" t="s">
        <v>16</v>
      </c>
      <c r="Q74" s="174" t="s">
        <v>35</v>
      </c>
      <c r="R74" s="174" t="s">
        <v>8666</v>
      </c>
      <c r="S74" s="174" t="s">
        <v>39</v>
      </c>
      <c r="T74" s="174"/>
      <c r="U74" s="174"/>
      <c r="V74" s="174" t="s">
        <v>4164</v>
      </c>
      <c r="W74" s="174" t="s">
        <v>253</v>
      </c>
      <c r="X74" s="174" t="s">
        <v>1469</v>
      </c>
      <c r="Y74" s="466">
        <v>45309</v>
      </c>
      <c r="Z74" s="418">
        <v>47137</v>
      </c>
      <c r="AA74" s="174"/>
      <c r="AB74" s="174"/>
      <c r="AC74" s="174"/>
      <c r="AD74" s="174" t="s">
        <v>7951</v>
      </c>
      <c r="AE74" s="174" t="s">
        <v>7952</v>
      </c>
      <c r="AF74" s="174" t="s">
        <v>7953</v>
      </c>
      <c r="AG74" s="174"/>
      <c r="AH74" s="174"/>
      <c r="AI74" s="174"/>
      <c r="AJ74" s="174"/>
      <c r="AK74" s="174"/>
      <c r="AL74" s="174"/>
      <c r="AM74" s="174"/>
      <c r="AN74" s="174"/>
      <c r="AO74" s="174"/>
      <c r="AP74" s="174"/>
      <c r="AQ74" s="174"/>
      <c r="AR74" s="174" t="s">
        <v>2306</v>
      </c>
      <c r="AS74" s="174">
        <v>2024</v>
      </c>
      <c r="AT74" s="415">
        <v>45320</v>
      </c>
      <c r="AU74" s="174" t="s">
        <v>1351</v>
      </c>
      <c r="AV74" s="419" t="s">
        <v>4274</v>
      </c>
      <c r="AW74" s="424"/>
      <c r="AX74" s="653"/>
      <c r="AY74" s="422"/>
      <c r="AZ74" s="654"/>
      <c r="BA74" s="654"/>
      <c r="BB74" s="422"/>
      <c r="BC74" s="655"/>
      <c r="BD74" s="424"/>
      <c r="BE74" s="653"/>
      <c r="BF74" s="466">
        <v>43635</v>
      </c>
      <c r="BG74" s="426">
        <f t="shared" si="2"/>
        <v>0</v>
      </c>
      <c r="BH74" s="426">
        <f t="shared" si="3"/>
        <v>0</v>
      </c>
      <c r="BI74" s="426">
        <f t="shared" si="4"/>
        <v>0</v>
      </c>
      <c r="BJ74" s="426">
        <f t="shared" si="5"/>
        <v>0</v>
      </c>
      <c r="BK74" s="425" t="b">
        <f>COUNTIF($X$3:$X439,$X74)&gt;1</f>
        <v>0</v>
      </c>
    </row>
    <row r="75" spans="1:63" ht="15.75" customHeight="1">
      <c r="A75" s="703" t="s">
        <v>10</v>
      </c>
      <c r="B75" s="703" t="s">
        <v>49</v>
      </c>
      <c r="C75" s="703" t="s">
        <v>50</v>
      </c>
      <c r="D75" s="703" t="s">
        <v>9648</v>
      </c>
      <c r="E75" s="703" t="s">
        <v>30</v>
      </c>
      <c r="F75" s="703"/>
      <c r="G75" s="703" t="s">
        <v>1464</v>
      </c>
      <c r="H75" s="703"/>
      <c r="I75" s="703"/>
      <c r="J75" s="703" t="s">
        <v>1465</v>
      </c>
      <c r="K75" s="703"/>
      <c r="L75" s="703"/>
      <c r="M75" s="703" t="s">
        <v>1466</v>
      </c>
      <c r="N75" s="703"/>
      <c r="O75" s="703" t="s">
        <v>15</v>
      </c>
      <c r="P75" s="703" t="s">
        <v>16</v>
      </c>
      <c r="Q75" s="703" t="s">
        <v>35</v>
      </c>
      <c r="R75" s="703" t="s">
        <v>87</v>
      </c>
      <c r="S75" s="703" t="s">
        <v>683</v>
      </c>
      <c r="T75" s="703"/>
      <c r="U75" s="703"/>
      <c r="V75" s="703" t="s">
        <v>4164</v>
      </c>
      <c r="W75" s="703" t="s">
        <v>152</v>
      </c>
      <c r="X75" s="703" t="s">
        <v>1470</v>
      </c>
      <c r="Y75" s="704">
        <v>43801</v>
      </c>
      <c r="Z75" s="703"/>
      <c r="AA75" s="703" t="s">
        <v>4158</v>
      </c>
      <c r="AB75" s="703" t="s">
        <v>4168</v>
      </c>
      <c r="AC75" s="703" t="s">
        <v>9702</v>
      </c>
      <c r="AD75" s="703" t="s">
        <v>9703</v>
      </c>
      <c r="AE75" s="703" t="s">
        <v>9704</v>
      </c>
      <c r="AF75" s="703" t="s">
        <v>9705</v>
      </c>
      <c r="AG75" s="703"/>
      <c r="AH75" s="703"/>
      <c r="AI75" s="705">
        <v>45139</v>
      </c>
      <c r="AJ75" s="703" t="s">
        <v>8675</v>
      </c>
      <c r="AK75" s="703"/>
      <c r="AL75" s="703"/>
      <c r="AM75" s="703"/>
      <c r="AN75" s="703"/>
      <c r="AO75" s="703"/>
      <c r="AP75" s="703"/>
      <c r="AQ75" s="703"/>
      <c r="AR75" s="703" t="s">
        <v>2324</v>
      </c>
      <c r="AS75" s="703">
        <v>2023</v>
      </c>
      <c r="AT75" s="706">
        <v>45142</v>
      </c>
      <c r="AU75" s="703" t="s">
        <v>2323</v>
      </c>
      <c r="AV75" s="707" t="s">
        <v>8934</v>
      </c>
      <c r="AW75" s="708"/>
      <c r="AX75" s="747"/>
      <c r="AY75" s="422"/>
      <c r="AZ75" s="748"/>
      <c r="BA75" s="748"/>
      <c r="BB75" s="422"/>
      <c r="BC75" s="749"/>
      <c r="BD75" s="708"/>
      <c r="BE75" s="747"/>
      <c r="BF75" s="710"/>
      <c r="BG75" s="710">
        <f t="shared" si="2"/>
        <v>0</v>
      </c>
      <c r="BH75" s="710">
        <f t="shared" si="3"/>
        <v>0</v>
      </c>
      <c r="BI75" s="710">
        <f t="shared" si="4"/>
        <v>0</v>
      </c>
      <c r="BJ75" s="710">
        <f t="shared" si="5"/>
        <v>0</v>
      </c>
      <c r="BK75" s="709" t="b">
        <f>COUNTIF($X$3:$X439,$X75)&gt;1</f>
        <v>0</v>
      </c>
    </row>
    <row r="76" spans="1:63" ht="15.75" customHeight="1">
      <c r="A76" s="174" t="s">
        <v>10</v>
      </c>
      <c r="B76" s="174" t="s">
        <v>49</v>
      </c>
      <c r="C76" s="174" t="s">
        <v>50</v>
      </c>
      <c r="D76" s="174" t="s">
        <v>51</v>
      </c>
      <c r="E76" s="174" t="s">
        <v>30</v>
      </c>
      <c r="F76" s="174"/>
      <c r="G76" s="174" t="s">
        <v>1464</v>
      </c>
      <c r="H76" s="174"/>
      <c r="I76" s="174"/>
      <c r="J76" s="174" t="s">
        <v>1465</v>
      </c>
      <c r="K76" s="174"/>
      <c r="L76" s="174"/>
      <c r="M76" s="174" t="s">
        <v>1466</v>
      </c>
      <c r="N76" s="174" t="s">
        <v>7944</v>
      </c>
      <c r="O76" s="174" t="s">
        <v>15</v>
      </c>
      <c r="P76" s="174" t="s">
        <v>16</v>
      </c>
      <c r="Q76" s="174" t="s">
        <v>35</v>
      </c>
      <c r="R76" s="174" t="s">
        <v>2222</v>
      </c>
      <c r="S76" s="174" t="s">
        <v>156</v>
      </c>
      <c r="T76" s="174"/>
      <c r="U76" s="174"/>
      <c r="V76" s="174" t="s">
        <v>4164</v>
      </c>
      <c r="W76" s="174" t="s">
        <v>591</v>
      </c>
      <c r="X76" s="174" t="s">
        <v>1472</v>
      </c>
      <c r="Y76" s="466">
        <v>45438</v>
      </c>
      <c r="Z76" s="418">
        <v>47265</v>
      </c>
      <c r="AA76" s="174"/>
      <c r="AB76" s="174"/>
      <c r="AC76" s="174"/>
      <c r="AD76" s="174" t="s">
        <v>7954</v>
      </c>
      <c r="AE76" s="174" t="s">
        <v>7955</v>
      </c>
      <c r="AF76" s="660">
        <v>43531</v>
      </c>
      <c r="AG76" s="174"/>
      <c r="AH76" s="174"/>
      <c r="AI76" s="174"/>
      <c r="AJ76" s="174"/>
      <c r="AK76" s="174"/>
      <c r="AL76" s="174"/>
      <c r="AM76" s="174"/>
      <c r="AN76" s="174"/>
      <c r="AO76" s="174"/>
      <c r="AP76" s="174"/>
      <c r="AQ76" s="174"/>
      <c r="AR76" s="174" t="s">
        <v>2317</v>
      </c>
      <c r="AS76" s="174">
        <v>2024</v>
      </c>
      <c r="AT76" s="415">
        <v>45436</v>
      </c>
      <c r="AU76" s="174" t="s">
        <v>1351</v>
      </c>
      <c r="AV76" s="419" t="s">
        <v>5179</v>
      </c>
      <c r="AW76" s="424"/>
      <c r="AX76" s="653"/>
      <c r="AY76" s="422"/>
      <c r="AZ76" s="654"/>
      <c r="BA76" s="654"/>
      <c r="BB76" s="422"/>
      <c r="BC76" s="655"/>
      <c r="BD76" s="424"/>
      <c r="BE76" s="653"/>
      <c r="BF76" s="466">
        <v>45436</v>
      </c>
      <c r="BG76" s="426">
        <f t="shared" si="2"/>
        <v>0</v>
      </c>
      <c r="BH76" s="426">
        <f t="shared" si="3"/>
        <v>0</v>
      </c>
      <c r="BI76" s="426">
        <f t="shared" si="4"/>
        <v>0</v>
      </c>
      <c r="BJ76" s="426">
        <f t="shared" si="5"/>
        <v>0</v>
      </c>
      <c r="BK76" s="425" t="b">
        <f>COUNTIF($X$3:$X439,$X76)&gt;1</f>
        <v>0</v>
      </c>
    </row>
    <row r="77" spans="1:63" ht="15.75" customHeight="1">
      <c r="A77" s="174" t="s">
        <v>10</v>
      </c>
      <c r="B77" s="174" t="s">
        <v>49</v>
      </c>
      <c r="C77" s="174" t="s">
        <v>50</v>
      </c>
      <c r="D77" s="174" t="s">
        <v>51</v>
      </c>
      <c r="E77" s="174" t="s">
        <v>30</v>
      </c>
      <c r="F77" s="174"/>
      <c r="G77" s="174" t="s">
        <v>1464</v>
      </c>
      <c r="H77" s="174"/>
      <c r="I77" s="174"/>
      <c r="J77" s="174" t="s">
        <v>1465</v>
      </c>
      <c r="K77" s="174"/>
      <c r="L77" s="174"/>
      <c r="M77" s="174" t="s">
        <v>1466</v>
      </c>
      <c r="N77" s="174" t="s">
        <v>7944</v>
      </c>
      <c r="O77" s="174" t="s">
        <v>15</v>
      </c>
      <c r="P77" s="174" t="s">
        <v>16</v>
      </c>
      <c r="Q77" s="174" t="s">
        <v>35</v>
      </c>
      <c r="R77" s="174" t="s">
        <v>2230</v>
      </c>
      <c r="S77" s="174" t="s">
        <v>161</v>
      </c>
      <c r="T77" s="174"/>
      <c r="U77" s="174"/>
      <c r="V77" s="174" t="s">
        <v>4157</v>
      </c>
      <c r="W77" s="174" t="s">
        <v>364</v>
      </c>
      <c r="X77" s="174" t="s">
        <v>1473</v>
      </c>
      <c r="Y77" s="466">
        <v>45438</v>
      </c>
      <c r="Z77" s="418">
        <v>47265</v>
      </c>
      <c r="AA77" s="174"/>
      <c r="AB77" s="174"/>
      <c r="AC77" s="174"/>
      <c r="AD77" s="174" t="s">
        <v>7956</v>
      </c>
      <c r="AE77" s="174">
        <v>161507461300174</v>
      </c>
      <c r="AF77" s="556">
        <v>44253</v>
      </c>
      <c r="AG77" s="174"/>
      <c r="AH77" s="174"/>
      <c r="AI77" s="174"/>
      <c r="AJ77" s="174"/>
      <c r="AK77" s="174"/>
      <c r="AL77" s="174"/>
      <c r="AM77" s="174"/>
      <c r="AN77" s="174"/>
      <c r="AO77" s="174"/>
      <c r="AP77" s="174"/>
      <c r="AQ77" s="174"/>
      <c r="AR77" s="174" t="s">
        <v>2317</v>
      </c>
      <c r="AS77" s="174">
        <v>2024</v>
      </c>
      <c r="AT77" s="415">
        <v>45436</v>
      </c>
      <c r="AU77" s="174" t="s">
        <v>1351</v>
      </c>
      <c r="AV77" s="419" t="s">
        <v>5179</v>
      </c>
      <c r="AW77" s="424"/>
      <c r="AX77" s="653"/>
      <c r="AY77" s="422"/>
      <c r="AZ77" s="654"/>
      <c r="BA77" s="654"/>
      <c r="BB77" s="422"/>
      <c r="BC77" s="655"/>
      <c r="BD77" s="424"/>
      <c r="BE77" s="653"/>
      <c r="BF77" s="466">
        <v>45436</v>
      </c>
      <c r="BG77" s="426">
        <f t="shared" si="2"/>
        <v>0</v>
      </c>
      <c r="BH77" s="426">
        <f t="shared" si="3"/>
        <v>0</v>
      </c>
      <c r="BI77" s="426">
        <f t="shared" si="4"/>
        <v>0</v>
      </c>
      <c r="BJ77" s="426">
        <f t="shared" si="5"/>
        <v>0</v>
      </c>
      <c r="BK77" s="425" t="b">
        <f>COUNTIF($X$3:$X439,$X77)&gt;1</f>
        <v>0</v>
      </c>
    </row>
    <row r="78" spans="1:63" ht="15.75" customHeight="1">
      <c r="A78" s="174" t="s">
        <v>10</v>
      </c>
      <c r="B78" s="174" t="s">
        <v>49</v>
      </c>
      <c r="C78" s="174" t="s">
        <v>50</v>
      </c>
      <c r="D78" s="174" t="s">
        <v>51</v>
      </c>
      <c r="E78" s="174" t="s">
        <v>30</v>
      </c>
      <c r="F78" s="174"/>
      <c r="G78" s="174" t="s">
        <v>1464</v>
      </c>
      <c r="H78" s="174"/>
      <c r="I78" s="174"/>
      <c r="J78" s="174" t="s">
        <v>1465</v>
      </c>
      <c r="K78" s="174"/>
      <c r="L78" s="174"/>
      <c r="M78" s="174" t="s">
        <v>1466</v>
      </c>
      <c r="N78" s="174" t="s">
        <v>7944</v>
      </c>
      <c r="O78" s="174" t="s">
        <v>15</v>
      </c>
      <c r="P78" s="174" t="s">
        <v>16</v>
      </c>
      <c r="Q78" s="174" t="s">
        <v>21</v>
      </c>
      <c r="R78" s="174" t="s">
        <v>2222</v>
      </c>
      <c r="S78" s="174"/>
      <c r="T78" s="174" t="s">
        <v>589</v>
      </c>
      <c r="U78" s="174"/>
      <c r="V78" s="174" t="s">
        <v>22</v>
      </c>
      <c r="W78" s="174" t="s">
        <v>560</v>
      </c>
      <c r="X78" s="174" t="s">
        <v>1471</v>
      </c>
      <c r="Y78" s="466">
        <v>45319</v>
      </c>
      <c r="Z78" s="418">
        <v>47147</v>
      </c>
      <c r="AA78" s="174"/>
      <c r="AB78" s="174"/>
      <c r="AC78" s="174"/>
      <c r="AD78" s="174" t="s">
        <v>7957</v>
      </c>
      <c r="AE78" s="174" t="s">
        <v>7958</v>
      </c>
      <c r="AF78" s="535">
        <v>43659</v>
      </c>
      <c r="AG78" s="174"/>
      <c r="AH78" s="174"/>
      <c r="AI78" s="174"/>
      <c r="AJ78" s="174"/>
      <c r="AK78" s="174"/>
      <c r="AL78" s="174"/>
      <c r="AM78" s="174"/>
      <c r="AN78" s="174"/>
      <c r="AO78" s="174"/>
      <c r="AP78" s="174"/>
      <c r="AQ78" s="174"/>
      <c r="AR78" s="174" t="s">
        <v>2317</v>
      </c>
      <c r="AS78" s="174">
        <v>2024</v>
      </c>
      <c r="AT78" s="415">
        <v>45436</v>
      </c>
      <c r="AU78" s="174" t="s">
        <v>1351</v>
      </c>
      <c r="AV78" s="419" t="s">
        <v>5179</v>
      </c>
      <c r="AW78" s="424"/>
      <c r="AX78" s="653"/>
      <c r="AY78" s="422"/>
      <c r="AZ78" s="654"/>
      <c r="BA78" s="654"/>
      <c r="BB78" s="422"/>
      <c r="BC78" s="655"/>
      <c r="BD78" s="424"/>
      <c r="BE78" s="653"/>
      <c r="BF78" s="466">
        <v>43242</v>
      </c>
      <c r="BG78" s="426">
        <f t="shared" si="2"/>
        <v>0</v>
      </c>
      <c r="BH78" s="426">
        <f t="shared" si="3"/>
        <v>0</v>
      </c>
      <c r="BI78" s="426">
        <f t="shared" si="4"/>
        <v>0</v>
      </c>
      <c r="BJ78" s="426">
        <f t="shared" si="5"/>
        <v>0</v>
      </c>
      <c r="BK78" s="425" t="b">
        <f>COUNTIF($X$3:$X439,$X78)&gt;1</f>
        <v>0</v>
      </c>
    </row>
    <row r="79" spans="1:63" ht="15.75" customHeight="1">
      <c r="A79" s="703" t="s">
        <v>10</v>
      </c>
      <c r="B79" s="703" t="s">
        <v>49</v>
      </c>
      <c r="C79" s="703" t="s">
        <v>50</v>
      </c>
      <c r="D79" s="703" t="s">
        <v>9648</v>
      </c>
      <c r="E79" s="703" t="s">
        <v>30</v>
      </c>
      <c r="F79" s="703"/>
      <c r="G79" s="703" t="s">
        <v>1464</v>
      </c>
      <c r="H79" s="703"/>
      <c r="I79" s="703"/>
      <c r="J79" s="703" t="s">
        <v>1465</v>
      </c>
      <c r="K79" s="703"/>
      <c r="L79" s="703"/>
      <c r="M79" s="703" t="s">
        <v>1466</v>
      </c>
      <c r="N79" s="703"/>
      <c r="O79" s="703" t="s">
        <v>15</v>
      </c>
      <c r="P79" s="703" t="s">
        <v>16</v>
      </c>
      <c r="Q79" s="703" t="s">
        <v>35</v>
      </c>
      <c r="R79" s="703" t="s">
        <v>272</v>
      </c>
      <c r="S79" s="703" t="s">
        <v>2649</v>
      </c>
      <c r="T79" s="703"/>
      <c r="U79" s="703"/>
      <c r="V79" s="703" t="s">
        <v>4306</v>
      </c>
      <c r="W79" s="703" t="s">
        <v>366</v>
      </c>
      <c r="X79" s="703" t="s">
        <v>1474</v>
      </c>
      <c r="Y79" s="704">
        <v>43103</v>
      </c>
      <c r="Z79" s="705">
        <v>46967</v>
      </c>
      <c r="AA79" s="703" t="s">
        <v>4158</v>
      </c>
      <c r="AB79" s="703" t="s">
        <v>4168</v>
      </c>
      <c r="AC79" s="703" t="s">
        <v>8455</v>
      </c>
      <c r="AD79" s="703" t="s">
        <v>8456</v>
      </c>
      <c r="AE79" s="703" t="s">
        <v>8457</v>
      </c>
      <c r="AF79" s="703" t="s">
        <v>8458</v>
      </c>
      <c r="AG79" s="703"/>
      <c r="AH79" s="703"/>
      <c r="AI79" s="703"/>
      <c r="AJ79" s="703"/>
      <c r="AK79" s="703"/>
      <c r="AL79" s="703"/>
      <c r="AM79" s="703"/>
      <c r="AN79" s="703"/>
      <c r="AO79" s="703"/>
      <c r="AP79" s="703"/>
      <c r="AQ79" s="703"/>
      <c r="AR79" s="731" t="s">
        <v>2324</v>
      </c>
      <c r="AS79" s="703">
        <v>2023</v>
      </c>
      <c r="AT79" s="706">
        <v>45142</v>
      </c>
      <c r="AU79" s="703" t="s">
        <v>2323</v>
      </c>
      <c r="AV79" s="707" t="s">
        <v>8934</v>
      </c>
      <c r="AW79" s="708"/>
      <c r="AX79" s="747"/>
      <c r="AY79" s="422"/>
      <c r="AZ79" s="748"/>
      <c r="BA79" s="748"/>
      <c r="BB79" s="422"/>
      <c r="BC79" s="749"/>
      <c r="BD79" s="708"/>
      <c r="BE79" s="747"/>
      <c r="BF79" s="710"/>
      <c r="BG79" s="710">
        <f t="shared" si="2"/>
        <v>0</v>
      </c>
      <c r="BH79" s="710">
        <f t="shared" si="3"/>
        <v>0</v>
      </c>
      <c r="BI79" s="710">
        <f t="shared" si="4"/>
        <v>0</v>
      </c>
      <c r="BJ79" s="710">
        <f t="shared" si="5"/>
        <v>0</v>
      </c>
      <c r="BK79" s="709" t="b">
        <f>COUNTIF($X$3:$X439,$X79)&gt;1</f>
        <v>0</v>
      </c>
    </row>
    <row r="80" spans="1:63" ht="15.75" customHeight="1">
      <c r="A80" s="703" t="s">
        <v>10</v>
      </c>
      <c r="B80" s="703" t="s">
        <v>49</v>
      </c>
      <c r="C80" s="703" t="s">
        <v>50</v>
      </c>
      <c r="D80" s="703" t="s">
        <v>1415</v>
      </c>
      <c r="E80" s="703" t="s">
        <v>50</v>
      </c>
      <c r="F80" s="703"/>
      <c r="G80" s="703" t="s">
        <v>1475</v>
      </c>
      <c r="H80" s="703"/>
      <c r="I80" s="703"/>
      <c r="J80" s="703" t="s">
        <v>1476</v>
      </c>
      <c r="K80" s="703"/>
      <c r="L80" s="703"/>
      <c r="M80" s="703" t="s">
        <v>1477</v>
      </c>
      <c r="N80" s="703"/>
      <c r="O80" s="703" t="s">
        <v>15</v>
      </c>
      <c r="P80" s="703" t="s">
        <v>525</v>
      </c>
      <c r="Q80" s="703" t="s">
        <v>35</v>
      </c>
      <c r="R80" s="703" t="s">
        <v>84</v>
      </c>
      <c r="S80" s="703" t="s">
        <v>93</v>
      </c>
      <c r="T80" s="703"/>
      <c r="U80" s="703"/>
      <c r="V80" s="703" t="s">
        <v>4213</v>
      </c>
      <c r="W80" s="703" t="s">
        <v>94</v>
      </c>
      <c r="X80" s="703" t="s">
        <v>1478</v>
      </c>
      <c r="Y80" s="704">
        <v>42327</v>
      </c>
      <c r="Z80" s="703"/>
      <c r="AA80" s="703"/>
      <c r="AB80" s="703"/>
      <c r="AC80" s="703"/>
      <c r="AD80" s="703" t="s">
        <v>5400</v>
      </c>
      <c r="AE80" s="711">
        <v>121207000000000</v>
      </c>
      <c r="AF80" s="703" t="s">
        <v>4283</v>
      </c>
      <c r="AG80" s="703"/>
      <c r="AH80" s="703"/>
      <c r="AI80" s="703"/>
      <c r="AJ80" s="703" t="s">
        <v>2297</v>
      </c>
      <c r="AK80" s="703"/>
      <c r="AL80" s="703"/>
      <c r="AM80" s="703"/>
      <c r="AN80" s="703"/>
      <c r="AO80" s="703"/>
      <c r="AP80" s="703"/>
      <c r="AQ80" s="703"/>
      <c r="AR80" s="703" t="s">
        <v>2312</v>
      </c>
      <c r="AS80" s="703">
        <v>2023</v>
      </c>
      <c r="AT80" s="706">
        <v>45005</v>
      </c>
      <c r="AU80" s="703" t="s">
        <v>2323</v>
      </c>
      <c r="AV80" s="707"/>
      <c r="AW80" s="708"/>
      <c r="AX80" s="747"/>
      <c r="AY80" s="422"/>
      <c r="AZ80" s="748"/>
      <c r="BA80" s="748"/>
      <c r="BB80" s="422"/>
      <c r="BC80" s="749"/>
      <c r="BD80" s="708"/>
      <c r="BE80" s="747"/>
      <c r="BF80" s="710"/>
      <c r="BG80" s="710">
        <f t="shared" si="2"/>
        <v>0</v>
      </c>
      <c r="BH80" s="710">
        <f t="shared" si="3"/>
        <v>0</v>
      </c>
      <c r="BI80" s="710">
        <f t="shared" si="4"/>
        <v>0</v>
      </c>
      <c r="BJ80" s="710">
        <f t="shared" si="5"/>
        <v>0</v>
      </c>
      <c r="BK80" s="709" t="b">
        <f>COUNTIF($X$3:$X439,$X80)&gt;1</f>
        <v>0</v>
      </c>
    </row>
    <row r="81" spans="1:63" ht="15.75" customHeight="1">
      <c r="A81" s="703" t="s">
        <v>10</v>
      </c>
      <c r="B81" s="703" t="s">
        <v>49</v>
      </c>
      <c r="C81" s="703" t="s">
        <v>50</v>
      </c>
      <c r="D81" s="703" t="s">
        <v>1415</v>
      </c>
      <c r="E81" s="703" t="s">
        <v>50</v>
      </c>
      <c r="F81" s="703"/>
      <c r="G81" s="703" t="s">
        <v>1475</v>
      </c>
      <c r="H81" s="703"/>
      <c r="I81" s="703"/>
      <c r="J81" s="703" t="s">
        <v>1476</v>
      </c>
      <c r="K81" s="703"/>
      <c r="L81" s="703"/>
      <c r="M81" s="703" t="s">
        <v>1477</v>
      </c>
      <c r="N81" s="703"/>
      <c r="O81" s="703" t="s">
        <v>15</v>
      </c>
      <c r="P81" s="703" t="s">
        <v>525</v>
      </c>
      <c r="Q81" s="703" t="s">
        <v>35</v>
      </c>
      <c r="R81" s="703" t="s">
        <v>84</v>
      </c>
      <c r="S81" s="703" t="s">
        <v>85</v>
      </c>
      <c r="T81" s="703"/>
      <c r="U81" s="703"/>
      <c r="V81" s="703" t="s">
        <v>4164</v>
      </c>
      <c r="W81" s="703" t="s">
        <v>94</v>
      </c>
      <c r="X81" s="703" t="s">
        <v>1479</v>
      </c>
      <c r="Y81" s="704">
        <v>42327</v>
      </c>
      <c r="Z81" s="703"/>
      <c r="AA81" s="703"/>
      <c r="AB81" s="703"/>
      <c r="AC81" s="703"/>
      <c r="AD81" s="703" t="s">
        <v>5400</v>
      </c>
      <c r="AE81" s="711">
        <v>121207000000000</v>
      </c>
      <c r="AF81" s="703" t="s">
        <v>4283</v>
      </c>
      <c r="AG81" s="703"/>
      <c r="AH81" s="703"/>
      <c r="AI81" s="703"/>
      <c r="AJ81" s="703" t="s">
        <v>2297</v>
      </c>
      <c r="AK81" s="703"/>
      <c r="AL81" s="703"/>
      <c r="AM81" s="703"/>
      <c r="AN81" s="703"/>
      <c r="AO81" s="703"/>
      <c r="AP81" s="703"/>
      <c r="AQ81" s="703"/>
      <c r="AR81" s="703" t="s">
        <v>2312</v>
      </c>
      <c r="AS81" s="703">
        <v>2023</v>
      </c>
      <c r="AT81" s="706">
        <v>45005</v>
      </c>
      <c r="AU81" s="703" t="s">
        <v>2323</v>
      </c>
      <c r="AV81" s="707"/>
      <c r="AW81" s="708"/>
      <c r="AX81" s="747"/>
      <c r="AY81" s="422"/>
      <c r="AZ81" s="748"/>
      <c r="BA81" s="748"/>
      <c r="BB81" s="422"/>
      <c r="BC81" s="749"/>
      <c r="BD81" s="708"/>
      <c r="BE81" s="747"/>
      <c r="BF81" s="710"/>
      <c r="BG81" s="710">
        <f t="shared" si="2"/>
        <v>0</v>
      </c>
      <c r="BH81" s="710">
        <f t="shared" si="3"/>
        <v>0</v>
      </c>
      <c r="BI81" s="710">
        <f t="shared" si="4"/>
        <v>0</v>
      </c>
      <c r="BJ81" s="710">
        <f t="shared" si="5"/>
        <v>0</v>
      </c>
      <c r="BK81" s="709" t="b">
        <f>COUNTIF($X$3:$X439,$X81)&gt;1</f>
        <v>0</v>
      </c>
    </row>
    <row r="82" spans="1:63" ht="15.75" customHeight="1">
      <c r="A82" s="174" t="s">
        <v>10</v>
      </c>
      <c r="B82" s="174" t="s">
        <v>49</v>
      </c>
      <c r="C82" s="174" t="s">
        <v>50</v>
      </c>
      <c r="D82" s="174" t="s">
        <v>51</v>
      </c>
      <c r="E82" s="174" t="s">
        <v>30</v>
      </c>
      <c r="F82" s="174"/>
      <c r="G82" s="174" t="s">
        <v>1561</v>
      </c>
      <c r="H82" s="174"/>
      <c r="I82" s="174"/>
      <c r="J82" s="174" t="s">
        <v>1562</v>
      </c>
      <c r="K82" s="174"/>
      <c r="L82" s="174"/>
      <c r="M82" s="174" t="s">
        <v>1563</v>
      </c>
      <c r="N82" s="174" t="s">
        <v>7960</v>
      </c>
      <c r="O82" s="174" t="s">
        <v>15</v>
      </c>
      <c r="P82" s="174" t="s">
        <v>16</v>
      </c>
      <c r="Q82" s="174" t="s">
        <v>21</v>
      </c>
      <c r="R82" s="174" t="s">
        <v>3006</v>
      </c>
      <c r="S82" s="174"/>
      <c r="T82" s="174" t="s">
        <v>376</v>
      </c>
      <c r="U82" s="174"/>
      <c r="V82" s="174" t="s">
        <v>22</v>
      </c>
      <c r="W82" s="174" t="s">
        <v>235</v>
      </c>
      <c r="X82" s="174">
        <v>201507030065</v>
      </c>
      <c r="Y82" s="466">
        <v>45029</v>
      </c>
      <c r="Z82" s="418">
        <v>46857</v>
      </c>
      <c r="AA82" s="174"/>
      <c r="AB82" s="174"/>
      <c r="AC82" s="174"/>
      <c r="AD82" s="174" t="s">
        <v>7961</v>
      </c>
      <c r="AE82" s="174" t="s">
        <v>7962</v>
      </c>
      <c r="AF82" s="174" t="s">
        <v>4283</v>
      </c>
      <c r="AG82" s="174"/>
      <c r="AH82" s="174"/>
      <c r="AI82" s="174"/>
      <c r="AJ82" s="174"/>
      <c r="AK82" s="174"/>
      <c r="AL82" s="174"/>
      <c r="AM82" s="174"/>
      <c r="AN82" s="174"/>
      <c r="AO82" s="174"/>
      <c r="AP82" s="174"/>
      <c r="AQ82" s="174"/>
      <c r="AR82" s="174" t="s">
        <v>2319</v>
      </c>
      <c r="AS82" s="174">
        <v>2023</v>
      </c>
      <c r="AT82" s="415">
        <v>45092</v>
      </c>
      <c r="AU82" s="174" t="s">
        <v>1351</v>
      </c>
      <c r="AV82" s="419" t="s">
        <v>9706</v>
      </c>
      <c r="AW82" s="424"/>
      <c r="AX82" s="653"/>
      <c r="AY82" s="422"/>
      <c r="AZ82" s="654"/>
      <c r="BA82" s="654"/>
      <c r="BB82" s="422"/>
      <c r="BC82" s="655"/>
      <c r="BD82" s="424"/>
      <c r="BE82" s="653">
        <v>1</v>
      </c>
      <c r="BF82" s="466">
        <v>42123</v>
      </c>
      <c r="BG82" s="426">
        <f t="shared" si="2"/>
        <v>0</v>
      </c>
      <c r="BH82" s="426">
        <f t="shared" si="3"/>
        <v>0</v>
      </c>
      <c r="BI82" s="426">
        <f t="shared" si="4"/>
        <v>0</v>
      </c>
      <c r="BJ82" s="426">
        <f t="shared" si="5"/>
        <v>0</v>
      </c>
      <c r="BK82" s="425" t="b">
        <f>COUNTIF($X$3:$X439,$X82)&gt;1</f>
        <v>0</v>
      </c>
    </row>
    <row r="83" spans="1:63" ht="15.75" customHeight="1">
      <c r="A83" s="174" t="s">
        <v>10</v>
      </c>
      <c r="B83" s="174" t="s">
        <v>49</v>
      </c>
      <c r="C83" s="174" t="s">
        <v>50</v>
      </c>
      <c r="D83" s="174" t="s">
        <v>51</v>
      </c>
      <c r="E83" s="174" t="s">
        <v>30</v>
      </c>
      <c r="F83" s="174"/>
      <c r="G83" s="174" t="s">
        <v>1561</v>
      </c>
      <c r="H83" s="174"/>
      <c r="I83" s="174"/>
      <c r="J83" s="174" t="s">
        <v>1562</v>
      </c>
      <c r="K83" s="174"/>
      <c r="L83" s="174"/>
      <c r="M83" s="174" t="s">
        <v>1563</v>
      </c>
      <c r="N83" s="174" t="s">
        <v>7960</v>
      </c>
      <c r="O83" s="174" t="s">
        <v>15</v>
      </c>
      <c r="P83" s="174" t="s">
        <v>16</v>
      </c>
      <c r="Q83" s="174" t="s">
        <v>21</v>
      </c>
      <c r="R83" s="174" t="s">
        <v>3006</v>
      </c>
      <c r="S83" s="174"/>
      <c r="T83" s="174" t="s">
        <v>1564</v>
      </c>
      <c r="U83" s="174"/>
      <c r="V83" s="174" t="s">
        <v>22</v>
      </c>
      <c r="W83" s="174" t="s">
        <v>1378</v>
      </c>
      <c r="X83" s="174" t="s">
        <v>1565</v>
      </c>
      <c r="Y83" s="466">
        <v>45029</v>
      </c>
      <c r="Z83" s="418">
        <v>46857</v>
      </c>
      <c r="AA83" s="174"/>
      <c r="AB83" s="174"/>
      <c r="AC83" s="174"/>
      <c r="AD83" s="174" t="s">
        <v>7963</v>
      </c>
      <c r="AE83" s="174" t="s">
        <v>22</v>
      </c>
      <c r="AF83" s="174" t="s">
        <v>22</v>
      </c>
      <c r="AG83" s="174"/>
      <c r="AH83" s="174"/>
      <c r="AI83" s="174"/>
      <c r="AJ83" s="174"/>
      <c r="AK83" s="174"/>
      <c r="AL83" s="174"/>
      <c r="AM83" s="174"/>
      <c r="AN83" s="174"/>
      <c r="AO83" s="174"/>
      <c r="AP83" s="174"/>
      <c r="AQ83" s="174"/>
      <c r="AR83" s="174" t="s">
        <v>2319</v>
      </c>
      <c r="AS83" s="174">
        <v>2023</v>
      </c>
      <c r="AT83" s="415">
        <v>45092</v>
      </c>
      <c r="AU83" s="174" t="s">
        <v>1351</v>
      </c>
      <c r="AV83" s="419" t="s">
        <v>9707</v>
      </c>
      <c r="AW83" s="424"/>
      <c r="AX83" s="653"/>
      <c r="AY83" s="422"/>
      <c r="AZ83" s="654"/>
      <c r="BA83" s="654"/>
      <c r="BB83" s="422"/>
      <c r="BC83" s="655"/>
      <c r="BD83" s="424"/>
      <c r="BE83" s="653"/>
      <c r="BF83" s="466">
        <v>43451</v>
      </c>
      <c r="BG83" s="426">
        <f t="shared" si="2"/>
        <v>0</v>
      </c>
      <c r="BH83" s="426">
        <f t="shared" si="3"/>
        <v>0</v>
      </c>
      <c r="BI83" s="426">
        <f t="shared" si="4"/>
        <v>0</v>
      </c>
      <c r="BJ83" s="426">
        <f t="shared" si="5"/>
        <v>0</v>
      </c>
      <c r="BK83" s="425" t="b">
        <f>COUNTIF($X$3:$X439,$X83)&gt;1</f>
        <v>0</v>
      </c>
    </row>
    <row r="84" spans="1:63" ht="15.75" customHeight="1">
      <c r="A84" s="174" t="s">
        <v>10</v>
      </c>
      <c r="B84" s="174" t="s">
        <v>49</v>
      </c>
      <c r="C84" s="174" t="s">
        <v>50</v>
      </c>
      <c r="D84" s="174" t="s">
        <v>51</v>
      </c>
      <c r="E84" s="174" t="s">
        <v>30</v>
      </c>
      <c r="F84" s="174"/>
      <c r="G84" s="174" t="s">
        <v>1561</v>
      </c>
      <c r="H84" s="174"/>
      <c r="I84" s="174"/>
      <c r="J84" s="174" t="s">
        <v>1562</v>
      </c>
      <c r="K84" s="174"/>
      <c r="L84" s="174"/>
      <c r="M84" s="174" t="s">
        <v>1563</v>
      </c>
      <c r="N84" s="174" t="s">
        <v>7960</v>
      </c>
      <c r="O84" s="174" t="s">
        <v>15</v>
      </c>
      <c r="P84" s="174" t="s">
        <v>16</v>
      </c>
      <c r="Q84" s="174" t="s">
        <v>35</v>
      </c>
      <c r="R84" s="174" t="s">
        <v>117</v>
      </c>
      <c r="S84" s="174" t="s">
        <v>120</v>
      </c>
      <c r="T84" s="174"/>
      <c r="U84" s="174"/>
      <c r="V84" s="174" t="s">
        <v>4164</v>
      </c>
      <c r="W84" s="174" t="s">
        <v>121</v>
      </c>
      <c r="X84" s="174" t="s">
        <v>1566</v>
      </c>
      <c r="Y84" s="466">
        <v>45029</v>
      </c>
      <c r="Z84" s="418">
        <v>46857</v>
      </c>
      <c r="AA84" s="174" t="s">
        <v>4158</v>
      </c>
      <c r="AB84" s="174" t="s">
        <v>4168</v>
      </c>
      <c r="AC84" s="174" t="s">
        <v>7964</v>
      </c>
      <c r="AD84" s="174" t="s">
        <v>5248</v>
      </c>
      <c r="AE84" s="174" t="s">
        <v>7965</v>
      </c>
      <c r="AF84" s="556">
        <v>45369</v>
      </c>
      <c r="AG84" s="174"/>
      <c r="AH84" s="174"/>
      <c r="AI84" s="174"/>
      <c r="AJ84" s="174"/>
      <c r="AK84" s="174"/>
      <c r="AL84" s="174"/>
      <c r="AM84" s="174"/>
      <c r="AN84" s="174"/>
      <c r="AO84" s="174"/>
      <c r="AP84" s="174"/>
      <c r="AQ84" s="174"/>
      <c r="AR84" s="174" t="s">
        <v>2319</v>
      </c>
      <c r="AS84" s="174">
        <v>2023</v>
      </c>
      <c r="AT84" s="415">
        <v>45092</v>
      </c>
      <c r="AU84" s="174" t="s">
        <v>1351</v>
      </c>
      <c r="AV84" s="419" t="s">
        <v>9708</v>
      </c>
      <c r="AW84" s="424"/>
      <c r="AX84" s="653"/>
      <c r="AY84" s="422"/>
      <c r="AZ84" s="654"/>
      <c r="BA84" s="654"/>
      <c r="BB84" s="422"/>
      <c r="BC84" s="655"/>
      <c r="BD84" s="424"/>
      <c r="BE84" s="653"/>
      <c r="BF84" s="466">
        <v>43584</v>
      </c>
      <c r="BG84" s="426">
        <f t="shared" si="2"/>
        <v>0</v>
      </c>
      <c r="BH84" s="426">
        <f t="shared" si="3"/>
        <v>0</v>
      </c>
      <c r="BI84" s="426">
        <f t="shared" si="4"/>
        <v>0</v>
      </c>
      <c r="BJ84" s="426">
        <f t="shared" si="5"/>
        <v>0</v>
      </c>
      <c r="BK84" s="425" t="b">
        <f>COUNTIF($X$3:$X439,$X84)&gt;1</f>
        <v>0</v>
      </c>
    </row>
    <row r="85" spans="1:63" ht="15.75" customHeight="1">
      <c r="A85" s="174" t="s">
        <v>10</v>
      </c>
      <c r="B85" s="174" t="s">
        <v>49</v>
      </c>
      <c r="C85" s="174" t="s">
        <v>50</v>
      </c>
      <c r="D85" s="174" t="s">
        <v>51</v>
      </c>
      <c r="E85" s="174" t="s">
        <v>30</v>
      </c>
      <c r="F85" s="174"/>
      <c r="G85" s="174" t="s">
        <v>1561</v>
      </c>
      <c r="H85" s="174"/>
      <c r="I85" s="174"/>
      <c r="J85" s="174" t="s">
        <v>1562</v>
      </c>
      <c r="K85" s="174"/>
      <c r="L85" s="174"/>
      <c r="M85" s="174" t="s">
        <v>1563</v>
      </c>
      <c r="N85" s="174" t="s">
        <v>7960</v>
      </c>
      <c r="O85" s="174" t="s">
        <v>15</v>
      </c>
      <c r="P85" s="174" t="s">
        <v>16</v>
      </c>
      <c r="Q85" s="174" t="s">
        <v>35</v>
      </c>
      <c r="R85" s="174" t="s">
        <v>2222</v>
      </c>
      <c r="S85" s="174" t="s">
        <v>156</v>
      </c>
      <c r="T85" s="174"/>
      <c r="U85" s="174"/>
      <c r="V85" s="174" t="s">
        <v>4164</v>
      </c>
      <c r="W85" s="174" t="s">
        <v>591</v>
      </c>
      <c r="X85" s="174">
        <v>201507032066</v>
      </c>
      <c r="Y85" s="466">
        <v>45029</v>
      </c>
      <c r="Z85" s="418">
        <v>46857</v>
      </c>
      <c r="AA85" s="174" t="s">
        <v>4158</v>
      </c>
      <c r="AB85" s="174" t="s">
        <v>4168</v>
      </c>
      <c r="AC85" s="174" t="s">
        <v>7966</v>
      </c>
      <c r="AD85" s="174" t="s">
        <v>4283</v>
      </c>
      <c r="AE85" s="174" t="s">
        <v>4283</v>
      </c>
      <c r="AF85" s="174" t="s">
        <v>4283</v>
      </c>
      <c r="AG85" s="174"/>
      <c r="AH85" s="174"/>
      <c r="AI85" s="174"/>
      <c r="AJ85" s="174"/>
      <c r="AK85" s="174"/>
      <c r="AL85" s="174"/>
      <c r="AM85" s="174"/>
      <c r="AN85" s="174"/>
      <c r="AO85" s="174"/>
      <c r="AP85" s="174"/>
      <c r="AQ85" s="174"/>
      <c r="AR85" s="174" t="s">
        <v>2319</v>
      </c>
      <c r="AS85" s="174">
        <v>2023</v>
      </c>
      <c r="AT85" s="415">
        <v>45092</v>
      </c>
      <c r="AU85" s="174" t="s">
        <v>1351</v>
      </c>
      <c r="AV85" s="419" t="s">
        <v>9709</v>
      </c>
      <c r="AW85" s="424"/>
      <c r="AX85" s="653"/>
      <c r="AY85" s="422"/>
      <c r="AZ85" s="654"/>
      <c r="BA85" s="654"/>
      <c r="BB85" s="422"/>
      <c r="BC85" s="655"/>
      <c r="BD85" s="424"/>
      <c r="BE85" s="653"/>
      <c r="BF85" s="466">
        <v>42123</v>
      </c>
      <c r="BG85" s="426">
        <f t="shared" si="2"/>
        <v>0</v>
      </c>
      <c r="BH85" s="426">
        <f t="shared" si="3"/>
        <v>0</v>
      </c>
      <c r="BI85" s="426">
        <f t="shared" si="4"/>
        <v>0</v>
      </c>
      <c r="BJ85" s="426">
        <f t="shared" si="5"/>
        <v>0</v>
      </c>
      <c r="BK85" s="425" t="b">
        <f>COUNTIF($X$3:$X439,$X85)&gt;1</f>
        <v>0</v>
      </c>
    </row>
    <row r="86" spans="1:63" ht="15.75" customHeight="1">
      <c r="A86" s="703" t="s">
        <v>10</v>
      </c>
      <c r="B86" s="703" t="s">
        <v>49</v>
      </c>
      <c r="C86" s="703" t="s">
        <v>50</v>
      </c>
      <c r="D86" s="703" t="s">
        <v>9648</v>
      </c>
      <c r="E86" s="703" t="s">
        <v>30</v>
      </c>
      <c r="F86" s="703"/>
      <c r="G86" s="703" t="s">
        <v>1561</v>
      </c>
      <c r="H86" s="703"/>
      <c r="I86" s="703"/>
      <c r="J86" s="703" t="s">
        <v>1562</v>
      </c>
      <c r="K86" s="703"/>
      <c r="L86" s="703"/>
      <c r="M86" s="703" t="s">
        <v>1563</v>
      </c>
      <c r="N86" s="703"/>
      <c r="O86" s="703" t="s">
        <v>15</v>
      </c>
      <c r="P86" s="703" t="s">
        <v>16</v>
      </c>
      <c r="Q86" s="703" t="s">
        <v>35</v>
      </c>
      <c r="R86" s="703" t="s">
        <v>2222</v>
      </c>
      <c r="S86" s="703" t="s">
        <v>590</v>
      </c>
      <c r="T86" s="703"/>
      <c r="U86" s="703"/>
      <c r="V86" s="703" t="s">
        <v>4164</v>
      </c>
      <c r="W86" s="703" t="s">
        <v>591</v>
      </c>
      <c r="X86" s="703" t="s">
        <v>1567</v>
      </c>
      <c r="Y86" s="704">
        <v>43801</v>
      </c>
      <c r="Z86" s="703"/>
      <c r="AA86" s="703"/>
      <c r="AB86" s="703"/>
      <c r="AC86" s="703"/>
      <c r="AD86" s="703" t="s">
        <v>9710</v>
      </c>
      <c r="AE86" s="703" t="s">
        <v>9711</v>
      </c>
      <c r="AF86" s="734">
        <v>44935</v>
      </c>
      <c r="AG86" s="703"/>
      <c r="AH86" s="703"/>
      <c r="AI86" s="705">
        <v>45106</v>
      </c>
      <c r="AJ86" s="703" t="s">
        <v>8675</v>
      </c>
      <c r="AK86" s="703"/>
      <c r="AL86" s="703"/>
      <c r="AM86" s="703"/>
      <c r="AN86" s="703"/>
      <c r="AO86" s="703"/>
      <c r="AP86" s="703"/>
      <c r="AQ86" s="703"/>
      <c r="AR86" s="703" t="s">
        <v>2322</v>
      </c>
      <c r="AS86" s="703">
        <v>2023</v>
      </c>
      <c r="AT86" s="706">
        <v>45120</v>
      </c>
      <c r="AU86" s="703" t="s">
        <v>2323</v>
      </c>
      <c r="AV86" s="707"/>
      <c r="AW86" s="708"/>
      <c r="AX86" s="747"/>
      <c r="AY86" s="422"/>
      <c r="AZ86" s="748"/>
      <c r="BA86" s="748"/>
      <c r="BB86" s="422"/>
      <c r="BC86" s="749"/>
      <c r="BD86" s="708"/>
      <c r="BE86" s="747"/>
      <c r="BF86" s="710"/>
      <c r="BG86" s="710">
        <f t="shared" si="2"/>
        <v>0</v>
      </c>
      <c r="BH86" s="710">
        <f t="shared" si="3"/>
        <v>0</v>
      </c>
      <c r="BI86" s="710">
        <f t="shared" si="4"/>
        <v>0</v>
      </c>
      <c r="BJ86" s="710">
        <f t="shared" si="5"/>
        <v>0</v>
      </c>
      <c r="BK86" s="709" t="b">
        <f>COUNTIF($X$3:$X439,$X86)&gt;1</f>
        <v>0</v>
      </c>
    </row>
    <row r="87" spans="1:63" ht="15.75" customHeight="1">
      <c r="A87" s="174" t="s">
        <v>10</v>
      </c>
      <c r="B87" s="174" t="s">
        <v>49</v>
      </c>
      <c r="C87" s="174" t="s">
        <v>28</v>
      </c>
      <c r="D87" s="174" t="s">
        <v>51</v>
      </c>
      <c r="E87" s="174" t="s">
        <v>30</v>
      </c>
      <c r="F87" s="174"/>
      <c r="G87" s="174" t="s">
        <v>154</v>
      </c>
      <c r="H87" s="174"/>
      <c r="I87" s="174"/>
      <c r="J87" s="174" t="s">
        <v>1407</v>
      </c>
      <c r="K87" s="174"/>
      <c r="L87" s="174"/>
      <c r="M87" s="174" t="s">
        <v>1408</v>
      </c>
      <c r="N87" s="174"/>
      <c r="O87" s="174" t="s">
        <v>15</v>
      </c>
      <c r="P87" s="174" t="s">
        <v>16</v>
      </c>
      <c r="Q87" s="174" t="s">
        <v>35</v>
      </c>
      <c r="R87" s="174" t="s">
        <v>2222</v>
      </c>
      <c r="S87" s="174" t="s">
        <v>156</v>
      </c>
      <c r="T87" s="174"/>
      <c r="U87" s="174"/>
      <c r="V87" s="174" t="s">
        <v>4164</v>
      </c>
      <c r="W87" s="174" t="s">
        <v>157</v>
      </c>
      <c r="X87" s="174" t="s">
        <v>1409</v>
      </c>
      <c r="Y87" s="466">
        <v>42438</v>
      </c>
      <c r="Z87" s="174"/>
      <c r="AA87" s="174"/>
      <c r="AB87" s="174"/>
      <c r="AC87" s="174" t="s">
        <v>5574</v>
      </c>
      <c r="AD87" s="174" t="s">
        <v>7968</v>
      </c>
      <c r="AE87" s="174" t="s">
        <v>7969</v>
      </c>
      <c r="AF87" s="174" t="s">
        <v>4283</v>
      </c>
      <c r="AG87" s="174"/>
      <c r="AH87" s="174"/>
      <c r="AI87" s="174"/>
      <c r="AJ87" s="174"/>
      <c r="AK87" s="174"/>
      <c r="AL87" s="174"/>
      <c r="AM87" s="174"/>
      <c r="AN87" s="174"/>
      <c r="AO87" s="174"/>
      <c r="AP87" s="174"/>
      <c r="AQ87" s="174"/>
      <c r="AR87" s="174"/>
      <c r="AS87" s="174"/>
      <c r="AT87" s="415"/>
      <c r="AU87" s="174"/>
      <c r="AV87" s="437"/>
      <c r="AW87" s="424"/>
      <c r="AX87" s="653"/>
      <c r="AY87" s="422"/>
      <c r="AZ87" s="654"/>
      <c r="BA87" s="654"/>
      <c r="BB87" s="422"/>
      <c r="BC87" s="655"/>
      <c r="BD87" s="424"/>
      <c r="BE87" s="653">
        <v>1</v>
      </c>
      <c r="BF87" s="426"/>
      <c r="BG87" s="426">
        <f t="shared" si="2"/>
        <v>0</v>
      </c>
      <c r="BH87" s="426">
        <f t="shared" si="3"/>
        <v>0</v>
      </c>
      <c r="BI87" s="426">
        <f t="shared" si="4"/>
        <v>0</v>
      </c>
      <c r="BJ87" s="426">
        <f t="shared" si="5"/>
        <v>0</v>
      </c>
      <c r="BK87" s="425" t="b">
        <f>COUNTIF($X$3:$X439,$X87)&gt;1</f>
        <v>0</v>
      </c>
    </row>
    <row r="88" spans="1:63" ht="15.75" customHeight="1">
      <c r="A88" s="174" t="s">
        <v>10</v>
      </c>
      <c r="B88" s="174" t="s">
        <v>49</v>
      </c>
      <c r="C88" s="174" t="s">
        <v>50</v>
      </c>
      <c r="D88" s="174" t="s">
        <v>51</v>
      </c>
      <c r="E88" s="174" t="s">
        <v>30</v>
      </c>
      <c r="F88" s="174"/>
      <c r="G88" s="174" t="s">
        <v>3552</v>
      </c>
      <c r="H88" s="174"/>
      <c r="I88" s="174"/>
      <c r="J88" s="174" t="s">
        <v>1480</v>
      </c>
      <c r="K88" s="174"/>
      <c r="L88" s="174"/>
      <c r="M88" s="174" t="s">
        <v>1481</v>
      </c>
      <c r="N88" s="174"/>
      <c r="O88" s="174" t="s">
        <v>113</v>
      </c>
      <c r="P88" s="174" t="s">
        <v>132</v>
      </c>
      <c r="Q88" s="174" t="s">
        <v>35</v>
      </c>
      <c r="R88" s="174" t="s">
        <v>84</v>
      </c>
      <c r="S88" s="174" t="s">
        <v>93</v>
      </c>
      <c r="T88" s="174"/>
      <c r="U88" s="174"/>
      <c r="V88" s="174" t="s">
        <v>4213</v>
      </c>
      <c r="W88" s="174" t="s">
        <v>94</v>
      </c>
      <c r="X88" s="174">
        <v>807031005</v>
      </c>
      <c r="Y88" s="466">
        <v>45124</v>
      </c>
      <c r="Z88" s="418">
        <v>46952</v>
      </c>
      <c r="AA88" s="174"/>
      <c r="AB88" s="174"/>
      <c r="AC88" s="174"/>
      <c r="AD88" s="174" t="s">
        <v>7971</v>
      </c>
      <c r="AE88" s="174" t="s">
        <v>7972</v>
      </c>
      <c r="AF88" s="418">
        <v>46041</v>
      </c>
      <c r="AG88" s="174"/>
      <c r="AH88" s="174"/>
      <c r="AI88" s="174"/>
      <c r="AJ88" s="174"/>
      <c r="AK88" s="174"/>
      <c r="AL88" s="174"/>
      <c r="AM88" s="174"/>
      <c r="AN88" s="174"/>
      <c r="AO88" s="174"/>
      <c r="AP88" s="174"/>
      <c r="AQ88" s="174"/>
      <c r="AR88" s="174" t="s">
        <v>2322</v>
      </c>
      <c r="AS88" s="174">
        <v>2023</v>
      </c>
      <c r="AT88" s="415">
        <v>45134</v>
      </c>
      <c r="AU88" s="174" t="s">
        <v>1351</v>
      </c>
      <c r="AV88" s="419" t="s">
        <v>9712</v>
      </c>
      <c r="AW88" s="424"/>
      <c r="AX88" s="653"/>
      <c r="AY88" s="422"/>
      <c r="AZ88" s="654"/>
      <c r="BA88" s="654"/>
      <c r="BB88" s="422"/>
      <c r="BC88" s="655"/>
      <c r="BD88" s="424"/>
      <c r="BE88" s="653">
        <v>1</v>
      </c>
      <c r="BF88" s="466">
        <v>39595</v>
      </c>
      <c r="BG88" s="426">
        <f t="shared" si="2"/>
        <v>0</v>
      </c>
      <c r="BH88" s="426">
        <f t="shared" si="3"/>
        <v>0</v>
      </c>
      <c r="BI88" s="426">
        <f t="shared" si="4"/>
        <v>0</v>
      </c>
      <c r="BJ88" s="426">
        <f t="shared" si="5"/>
        <v>0</v>
      </c>
      <c r="BK88" s="425" t="b">
        <f>COUNTIF($X$3:$X439,$X88)&gt;1</f>
        <v>0</v>
      </c>
    </row>
    <row r="89" spans="1:63" ht="15.75" customHeight="1">
      <c r="A89" s="174" t="s">
        <v>10</v>
      </c>
      <c r="B89" s="174" t="s">
        <v>49</v>
      </c>
      <c r="C89" s="174" t="s">
        <v>50</v>
      </c>
      <c r="D89" s="174" t="s">
        <v>51</v>
      </c>
      <c r="E89" s="174" t="s">
        <v>30</v>
      </c>
      <c r="F89" s="174"/>
      <c r="G89" s="174" t="s">
        <v>3552</v>
      </c>
      <c r="H89" s="174"/>
      <c r="I89" s="174"/>
      <c r="J89" s="174" t="s">
        <v>1480</v>
      </c>
      <c r="K89" s="174"/>
      <c r="L89" s="174"/>
      <c r="M89" s="174" t="s">
        <v>1481</v>
      </c>
      <c r="N89" s="174"/>
      <c r="O89" s="174" t="s">
        <v>113</v>
      </c>
      <c r="P89" s="174" t="s">
        <v>132</v>
      </c>
      <c r="Q89" s="174" t="s">
        <v>35</v>
      </c>
      <c r="R89" s="174" t="s">
        <v>84</v>
      </c>
      <c r="S89" s="174" t="s">
        <v>85</v>
      </c>
      <c r="T89" s="174"/>
      <c r="U89" s="174"/>
      <c r="V89" s="174" t="s">
        <v>4164</v>
      </c>
      <c r="W89" s="174" t="s">
        <v>94</v>
      </c>
      <c r="X89" s="174">
        <v>807032006</v>
      </c>
      <c r="Y89" s="466">
        <v>45124</v>
      </c>
      <c r="Z89" s="418">
        <v>46952</v>
      </c>
      <c r="AA89" s="174"/>
      <c r="AB89" s="174"/>
      <c r="AC89" s="174"/>
      <c r="AD89" s="174" t="s">
        <v>7973</v>
      </c>
      <c r="AE89" s="174" t="s">
        <v>7974</v>
      </c>
      <c r="AF89" s="174" t="s">
        <v>7975</v>
      </c>
      <c r="AG89" s="174"/>
      <c r="AH89" s="174"/>
      <c r="AI89" s="174"/>
      <c r="AJ89" s="174"/>
      <c r="AK89" s="174"/>
      <c r="AL89" s="174"/>
      <c r="AM89" s="174"/>
      <c r="AN89" s="174"/>
      <c r="AO89" s="174"/>
      <c r="AP89" s="174"/>
      <c r="AQ89" s="174"/>
      <c r="AR89" s="174" t="s">
        <v>2322</v>
      </c>
      <c r="AS89" s="174">
        <v>2023</v>
      </c>
      <c r="AT89" s="415">
        <v>45134</v>
      </c>
      <c r="AU89" s="174" t="s">
        <v>1351</v>
      </c>
      <c r="AV89" s="419" t="s">
        <v>9713</v>
      </c>
      <c r="AW89" s="424"/>
      <c r="AX89" s="653"/>
      <c r="AY89" s="422"/>
      <c r="AZ89" s="654"/>
      <c r="BA89" s="654"/>
      <c r="BB89" s="422"/>
      <c r="BC89" s="655"/>
      <c r="BD89" s="424"/>
      <c r="BE89" s="653"/>
      <c r="BF89" s="466">
        <v>39595</v>
      </c>
      <c r="BG89" s="426">
        <f t="shared" si="2"/>
        <v>0</v>
      </c>
      <c r="BH89" s="426">
        <f t="shared" si="3"/>
        <v>0</v>
      </c>
      <c r="BI89" s="426">
        <f t="shared" si="4"/>
        <v>0</v>
      </c>
      <c r="BJ89" s="426">
        <f t="shared" si="5"/>
        <v>0</v>
      </c>
      <c r="BK89" s="425" t="b">
        <f>COUNTIF($X$3:$X439,$X89)&gt;1</f>
        <v>0</v>
      </c>
    </row>
    <row r="90" spans="1:63" ht="15.75" customHeight="1">
      <c r="A90" s="174" t="s">
        <v>10</v>
      </c>
      <c r="B90" s="174" t="s">
        <v>49</v>
      </c>
      <c r="C90" s="174" t="s">
        <v>50</v>
      </c>
      <c r="D90" s="174" t="s">
        <v>51</v>
      </c>
      <c r="E90" s="174" t="s">
        <v>30</v>
      </c>
      <c r="F90" s="174"/>
      <c r="G90" s="174" t="s">
        <v>3552</v>
      </c>
      <c r="H90" s="174"/>
      <c r="I90" s="174"/>
      <c r="J90" s="174" t="s">
        <v>1480</v>
      </c>
      <c r="K90" s="174"/>
      <c r="L90" s="174"/>
      <c r="M90" s="174" t="s">
        <v>1481</v>
      </c>
      <c r="N90" s="174"/>
      <c r="O90" s="174" t="s">
        <v>113</v>
      </c>
      <c r="P90" s="174" t="s">
        <v>132</v>
      </c>
      <c r="Q90" s="174" t="s">
        <v>35</v>
      </c>
      <c r="R90" s="174" t="s">
        <v>84</v>
      </c>
      <c r="S90" s="174" t="s">
        <v>545</v>
      </c>
      <c r="T90" s="174"/>
      <c r="U90" s="174"/>
      <c r="V90" s="174" t="s">
        <v>4164</v>
      </c>
      <c r="W90" s="174" t="s">
        <v>94</v>
      </c>
      <c r="X90" s="174" t="s">
        <v>1482</v>
      </c>
      <c r="Y90" s="466">
        <v>45097</v>
      </c>
      <c r="Z90" s="418">
        <v>46925</v>
      </c>
      <c r="AA90" s="174"/>
      <c r="AB90" s="174"/>
      <c r="AC90" s="174"/>
      <c r="AD90" s="174" t="s">
        <v>7976</v>
      </c>
      <c r="AE90" s="174" t="s">
        <v>7977</v>
      </c>
      <c r="AF90" s="418">
        <v>46841</v>
      </c>
      <c r="AG90" s="174"/>
      <c r="AH90" s="174"/>
      <c r="AI90" s="174"/>
      <c r="AJ90" s="174"/>
      <c r="AK90" s="174"/>
      <c r="AL90" s="174"/>
      <c r="AM90" s="174"/>
      <c r="AN90" s="174"/>
      <c r="AO90" s="174"/>
      <c r="AP90" s="174"/>
      <c r="AQ90" s="174"/>
      <c r="AR90" s="174" t="s">
        <v>2319</v>
      </c>
      <c r="AS90" s="174">
        <v>2023</v>
      </c>
      <c r="AT90" s="415">
        <v>45103</v>
      </c>
      <c r="AU90" s="174" t="s">
        <v>1351</v>
      </c>
      <c r="AV90" s="419" t="s">
        <v>9714</v>
      </c>
      <c r="AW90" s="424"/>
      <c r="AX90" s="653"/>
      <c r="AY90" s="422"/>
      <c r="AZ90" s="654"/>
      <c r="BA90" s="654"/>
      <c r="BB90" s="422"/>
      <c r="BC90" s="655"/>
      <c r="BD90" s="424"/>
      <c r="BE90" s="653"/>
      <c r="BF90" s="466">
        <v>42356</v>
      </c>
      <c r="BG90" s="426">
        <f t="shared" si="2"/>
        <v>0</v>
      </c>
      <c r="BH90" s="426">
        <f t="shared" si="3"/>
        <v>0</v>
      </c>
      <c r="BI90" s="426">
        <f t="shared" si="4"/>
        <v>0</v>
      </c>
      <c r="BJ90" s="426">
        <f t="shared" si="5"/>
        <v>0</v>
      </c>
      <c r="BK90" s="425" t="b">
        <f>COUNTIF($X$3:$X439,$X90)&gt;1</f>
        <v>0</v>
      </c>
    </row>
    <row r="91" spans="1:63" ht="15.75" customHeight="1">
      <c r="A91" s="174" t="s">
        <v>10</v>
      </c>
      <c r="B91" s="174" t="s">
        <v>49</v>
      </c>
      <c r="C91" s="174" t="s">
        <v>50</v>
      </c>
      <c r="D91" s="174" t="s">
        <v>451</v>
      </c>
      <c r="E91" s="174" t="s">
        <v>30</v>
      </c>
      <c r="F91" s="174"/>
      <c r="G91" s="174" t="s">
        <v>452</v>
      </c>
      <c r="H91" s="174"/>
      <c r="I91" s="174"/>
      <c r="J91" s="174" t="s">
        <v>453</v>
      </c>
      <c r="K91" s="174"/>
      <c r="L91" s="174"/>
      <c r="M91" s="174" t="s">
        <v>454</v>
      </c>
      <c r="N91" s="174" t="s">
        <v>7979</v>
      </c>
      <c r="O91" s="174" t="s">
        <v>15</v>
      </c>
      <c r="P91" s="174" t="s">
        <v>16</v>
      </c>
      <c r="Q91" s="174" t="s">
        <v>35</v>
      </c>
      <c r="R91" s="174" t="s">
        <v>272</v>
      </c>
      <c r="S91" s="174" t="s">
        <v>2649</v>
      </c>
      <c r="T91" s="174"/>
      <c r="U91" s="174"/>
      <c r="V91" s="174" t="s">
        <v>4306</v>
      </c>
      <c r="W91" s="174" t="s">
        <v>366</v>
      </c>
      <c r="X91" s="174" t="s">
        <v>455</v>
      </c>
      <c r="Y91" s="466">
        <v>43257</v>
      </c>
      <c r="Z91" s="418">
        <v>46967</v>
      </c>
      <c r="AA91" s="174" t="s">
        <v>4158</v>
      </c>
      <c r="AB91" s="174" t="s">
        <v>4168</v>
      </c>
      <c r="AC91" s="174" t="s">
        <v>7980</v>
      </c>
      <c r="AD91" s="174" t="s">
        <v>7981</v>
      </c>
      <c r="AE91" s="174" t="s">
        <v>7982</v>
      </c>
      <c r="AF91" s="174" t="s">
        <v>7983</v>
      </c>
      <c r="AG91" s="174"/>
      <c r="AH91" s="174"/>
      <c r="AI91" s="174"/>
      <c r="AJ91" s="174"/>
      <c r="AK91" s="174"/>
      <c r="AL91" s="174"/>
      <c r="AM91" s="174"/>
      <c r="AN91" s="174"/>
      <c r="AO91" s="174"/>
      <c r="AP91" s="174"/>
      <c r="AQ91" s="174"/>
      <c r="AR91" s="174" t="s">
        <v>2324</v>
      </c>
      <c r="AS91" s="174">
        <v>2023</v>
      </c>
      <c r="AT91" s="415">
        <v>45142</v>
      </c>
      <c r="AU91" s="174" t="s">
        <v>1351</v>
      </c>
      <c r="AV91" s="419" t="s">
        <v>9715</v>
      </c>
      <c r="AW91" s="424"/>
      <c r="AX91" s="653"/>
      <c r="AY91" s="422"/>
      <c r="AZ91" s="654"/>
      <c r="BA91" s="654"/>
      <c r="BB91" s="422"/>
      <c r="BC91" s="655"/>
      <c r="BD91" s="424"/>
      <c r="BE91" s="653">
        <v>1</v>
      </c>
      <c r="BF91" s="466">
        <v>43257</v>
      </c>
      <c r="BG91" s="426">
        <f t="shared" si="2"/>
        <v>0</v>
      </c>
      <c r="BH91" s="426">
        <f t="shared" si="3"/>
        <v>0</v>
      </c>
      <c r="BI91" s="426">
        <f t="shared" si="4"/>
        <v>0</v>
      </c>
      <c r="BJ91" s="426">
        <f t="shared" si="5"/>
        <v>0</v>
      </c>
      <c r="BK91" s="425" t="b">
        <f>COUNTIF($X$3:$X439,$X91)&gt;1</f>
        <v>0</v>
      </c>
    </row>
    <row r="92" spans="1:63" ht="15.75" customHeight="1">
      <c r="A92" s="174" t="s">
        <v>10</v>
      </c>
      <c r="B92" s="174" t="s">
        <v>49</v>
      </c>
      <c r="C92" s="174" t="s">
        <v>50</v>
      </c>
      <c r="D92" s="174" t="s">
        <v>451</v>
      </c>
      <c r="E92" s="174" t="s">
        <v>30</v>
      </c>
      <c r="F92" s="174"/>
      <c r="G92" s="174" t="s">
        <v>452</v>
      </c>
      <c r="H92" s="174"/>
      <c r="I92" s="174"/>
      <c r="J92" s="174" t="s">
        <v>453</v>
      </c>
      <c r="K92" s="174"/>
      <c r="L92" s="174"/>
      <c r="M92" s="174" t="s">
        <v>454</v>
      </c>
      <c r="N92" s="174" t="s">
        <v>7979</v>
      </c>
      <c r="O92" s="174" t="s">
        <v>15</v>
      </c>
      <c r="P92" s="174" t="s">
        <v>16</v>
      </c>
      <c r="Q92" s="174" t="s">
        <v>35</v>
      </c>
      <c r="R92" s="174" t="s">
        <v>8666</v>
      </c>
      <c r="S92" s="174" t="s">
        <v>228</v>
      </c>
      <c r="T92" s="174"/>
      <c r="U92" s="174"/>
      <c r="V92" s="174" t="s">
        <v>4157</v>
      </c>
      <c r="W92" s="174" t="s">
        <v>362</v>
      </c>
      <c r="X92" s="174" t="s">
        <v>456</v>
      </c>
      <c r="Y92" s="466">
        <v>43257</v>
      </c>
      <c r="Z92" s="418">
        <v>46967</v>
      </c>
      <c r="AA92" s="174"/>
      <c r="AB92" s="174"/>
      <c r="AC92" s="174"/>
      <c r="AD92" s="174" t="s">
        <v>7984</v>
      </c>
      <c r="AE92" s="174" t="s">
        <v>7985</v>
      </c>
      <c r="AF92" s="174" t="s">
        <v>7986</v>
      </c>
      <c r="AG92" s="174"/>
      <c r="AH92" s="174"/>
      <c r="AI92" s="174"/>
      <c r="AJ92" s="174"/>
      <c r="AK92" s="174"/>
      <c r="AL92" s="174"/>
      <c r="AM92" s="174"/>
      <c r="AN92" s="174"/>
      <c r="AO92" s="174"/>
      <c r="AP92" s="174"/>
      <c r="AQ92" s="174"/>
      <c r="AR92" s="174" t="s">
        <v>2324</v>
      </c>
      <c r="AS92" s="174">
        <v>2023</v>
      </c>
      <c r="AT92" s="415">
        <v>45142</v>
      </c>
      <c r="AU92" s="174" t="s">
        <v>1351</v>
      </c>
      <c r="AV92" s="419" t="s">
        <v>9716</v>
      </c>
      <c r="AW92" s="424"/>
      <c r="AX92" s="653"/>
      <c r="AY92" s="422"/>
      <c r="AZ92" s="654"/>
      <c r="BA92" s="654"/>
      <c r="BB92" s="422"/>
      <c r="BC92" s="655"/>
      <c r="BD92" s="424"/>
      <c r="BE92" s="653"/>
      <c r="BF92" s="466">
        <v>43257</v>
      </c>
      <c r="BG92" s="426">
        <f t="shared" si="2"/>
        <v>0</v>
      </c>
      <c r="BH92" s="426">
        <f t="shared" si="3"/>
        <v>0</v>
      </c>
      <c r="BI92" s="426">
        <f t="shared" si="4"/>
        <v>0</v>
      </c>
      <c r="BJ92" s="426">
        <f t="shared" si="5"/>
        <v>0</v>
      </c>
      <c r="BK92" s="425" t="b">
        <f>COUNTIF($X$3:$X439,$X92)&gt;1</f>
        <v>0</v>
      </c>
    </row>
    <row r="93" spans="1:63" ht="15.75" customHeight="1">
      <c r="A93" s="174" t="s">
        <v>10</v>
      </c>
      <c r="B93" s="174" t="s">
        <v>49</v>
      </c>
      <c r="C93" s="174" t="s">
        <v>50</v>
      </c>
      <c r="D93" s="174" t="s">
        <v>451</v>
      </c>
      <c r="E93" s="174" t="s">
        <v>30</v>
      </c>
      <c r="F93" s="174"/>
      <c r="G93" s="174" t="s">
        <v>452</v>
      </c>
      <c r="H93" s="174"/>
      <c r="I93" s="174"/>
      <c r="J93" s="174" t="s">
        <v>453</v>
      </c>
      <c r="K93" s="174"/>
      <c r="L93" s="174"/>
      <c r="M93" s="174" t="s">
        <v>454</v>
      </c>
      <c r="N93" s="174" t="s">
        <v>7979</v>
      </c>
      <c r="O93" s="174" t="s">
        <v>15</v>
      </c>
      <c r="P93" s="174" t="s">
        <v>16</v>
      </c>
      <c r="Q93" s="174" t="s">
        <v>35</v>
      </c>
      <c r="R93" s="174" t="s">
        <v>8666</v>
      </c>
      <c r="S93" s="174" t="s">
        <v>39</v>
      </c>
      <c r="T93" s="174"/>
      <c r="U93" s="174"/>
      <c r="V93" s="174" t="s">
        <v>4164</v>
      </c>
      <c r="W93" s="174" t="s">
        <v>40</v>
      </c>
      <c r="X93" s="174" t="s">
        <v>457</v>
      </c>
      <c r="Y93" s="466">
        <v>42871</v>
      </c>
      <c r="Z93" s="418">
        <v>46967</v>
      </c>
      <c r="AA93" s="174"/>
      <c r="AB93" s="174"/>
      <c r="AC93" s="174"/>
      <c r="AD93" s="174" t="s">
        <v>7987</v>
      </c>
      <c r="AE93" s="174" t="s">
        <v>7988</v>
      </c>
      <c r="AF93" s="174" t="s">
        <v>7989</v>
      </c>
      <c r="AG93" s="174"/>
      <c r="AH93" s="174"/>
      <c r="AI93" s="174"/>
      <c r="AJ93" s="174"/>
      <c r="AK93" s="174"/>
      <c r="AL93" s="174"/>
      <c r="AM93" s="174"/>
      <c r="AN93" s="174"/>
      <c r="AO93" s="174"/>
      <c r="AP93" s="174"/>
      <c r="AQ93" s="174"/>
      <c r="AR93" s="174" t="s">
        <v>2324</v>
      </c>
      <c r="AS93" s="174">
        <v>2023</v>
      </c>
      <c r="AT93" s="415">
        <v>45142</v>
      </c>
      <c r="AU93" s="174" t="s">
        <v>1351</v>
      </c>
      <c r="AV93" s="419" t="s">
        <v>9717</v>
      </c>
      <c r="AW93" s="424"/>
      <c r="AX93" s="653"/>
      <c r="AY93" s="422"/>
      <c r="AZ93" s="654"/>
      <c r="BA93" s="654"/>
      <c r="BB93" s="422"/>
      <c r="BC93" s="655"/>
      <c r="BD93" s="424"/>
      <c r="BE93" s="653"/>
      <c r="BF93" s="466">
        <v>42871</v>
      </c>
      <c r="BG93" s="426">
        <f t="shared" si="2"/>
        <v>0</v>
      </c>
      <c r="BH93" s="426">
        <f t="shared" si="3"/>
        <v>0</v>
      </c>
      <c r="BI93" s="426">
        <f t="shared" si="4"/>
        <v>0</v>
      </c>
      <c r="BJ93" s="426">
        <f t="shared" si="5"/>
        <v>0</v>
      </c>
      <c r="BK93" s="425" t="b">
        <f>COUNTIF($X$3:$X439,$X93)&gt;1</f>
        <v>0</v>
      </c>
    </row>
    <row r="94" spans="1:63" ht="15.75" customHeight="1">
      <c r="A94" s="174" t="s">
        <v>10</v>
      </c>
      <c r="B94" s="174" t="s">
        <v>49</v>
      </c>
      <c r="C94" s="174" t="s">
        <v>50</v>
      </c>
      <c r="D94" s="174" t="s">
        <v>51</v>
      </c>
      <c r="E94" s="174" t="s">
        <v>30</v>
      </c>
      <c r="F94" s="174"/>
      <c r="G94" s="174" t="s">
        <v>1573</v>
      </c>
      <c r="H94" s="174"/>
      <c r="I94" s="174"/>
      <c r="J94" s="174" t="s">
        <v>1574</v>
      </c>
      <c r="K94" s="174"/>
      <c r="L94" s="174"/>
      <c r="M94" s="174" t="s">
        <v>1575</v>
      </c>
      <c r="N94" s="174" t="s">
        <v>7991</v>
      </c>
      <c r="O94" s="174" t="s">
        <v>15</v>
      </c>
      <c r="P94" s="174" t="s">
        <v>525</v>
      </c>
      <c r="Q94" s="174" t="s">
        <v>35</v>
      </c>
      <c r="R94" s="174" t="s">
        <v>2222</v>
      </c>
      <c r="S94" s="174" t="s">
        <v>156</v>
      </c>
      <c r="T94" s="174"/>
      <c r="U94" s="174"/>
      <c r="V94" s="174" t="s">
        <v>4164</v>
      </c>
      <c r="W94" s="174" t="s">
        <v>591</v>
      </c>
      <c r="X94" s="174">
        <v>201507032135</v>
      </c>
      <c r="Y94" s="466">
        <v>45349</v>
      </c>
      <c r="Z94" s="418">
        <v>47177</v>
      </c>
      <c r="AA94" s="174" t="s">
        <v>4158</v>
      </c>
      <c r="AB94" s="174" t="s">
        <v>4168</v>
      </c>
      <c r="AC94" s="174" t="s">
        <v>7992</v>
      </c>
      <c r="AD94" s="174" t="s">
        <v>4283</v>
      </c>
      <c r="AE94" s="174" t="s">
        <v>4283</v>
      </c>
      <c r="AF94" s="174" t="s">
        <v>4283</v>
      </c>
      <c r="AG94" s="174"/>
      <c r="AH94" s="174"/>
      <c r="AI94" s="174"/>
      <c r="AJ94" s="174"/>
      <c r="AK94" s="174"/>
      <c r="AL94" s="174"/>
      <c r="AM94" s="174"/>
      <c r="AN94" s="174"/>
      <c r="AO94" s="174"/>
      <c r="AP94" s="174"/>
      <c r="AQ94" s="174"/>
      <c r="AR94" s="174" t="s">
        <v>2309</v>
      </c>
      <c r="AS94" s="174">
        <v>2024</v>
      </c>
      <c r="AT94" s="415">
        <v>45350</v>
      </c>
      <c r="AU94" s="174" t="s">
        <v>1351</v>
      </c>
      <c r="AV94" s="419" t="s">
        <v>5923</v>
      </c>
      <c r="AW94" s="424"/>
      <c r="AX94" s="653"/>
      <c r="AY94" s="422"/>
      <c r="AZ94" s="654"/>
      <c r="BA94" s="654"/>
      <c r="BB94" s="422"/>
      <c r="BC94" s="655"/>
      <c r="BD94" s="424"/>
      <c r="BE94" s="653">
        <v>1</v>
      </c>
      <c r="BF94" s="466">
        <v>42215</v>
      </c>
      <c r="BG94" s="426">
        <f t="shared" si="2"/>
        <v>0</v>
      </c>
      <c r="BH94" s="426">
        <f t="shared" si="3"/>
        <v>0</v>
      </c>
      <c r="BI94" s="426">
        <f t="shared" si="4"/>
        <v>0</v>
      </c>
      <c r="BJ94" s="426">
        <f t="shared" si="5"/>
        <v>0</v>
      </c>
      <c r="BK94" s="425" t="b">
        <f>COUNTIF($X$3:$X439,$X94)&gt;1</f>
        <v>0</v>
      </c>
    </row>
    <row r="95" spans="1:63" ht="15.75" customHeight="1">
      <c r="A95" s="174" t="s">
        <v>10</v>
      </c>
      <c r="B95" s="174" t="s">
        <v>49</v>
      </c>
      <c r="C95" s="174" t="s">
        <v>50</v>
      </c>
      <c r="D95" s="174" t="s">
        <v>51</v>
      </c>
      <c r="E95" s="174" t="s">
        <v>30</v>
      </c>
      <c r="F95" s="174"/>
      <c r="G95" s="174" t="s">
        <v>1573</v>
      </c>
      <c r="H95" s="174"/>
      <c r="I95" s="174"/>
      <c r="J95" s="174" t="s">
        <v>1574</v>
      </c>
      <c r="K95" s="174"/>
      <c r="L95" s="174"/>
      <c r="M95" s="174" t="s">
        <v>1575</v>
      </c>
      <c r="N95" s="174" t="s">
        <v>7991</v>
      </c>
      <c r="O95" s="174" t="s">
        <v>15</v>
      </c>
      <c r="P95" s="174" t="s">
        <v>525</v>
      </c>
      <c r="Q95" s="174" t="s">
        <v>35</v>
      </c>
      <c r="R95" s="174" t="s">
        <v>87</v>
      </c>
      <c r="S95" s="174" t="s">
        <v>434</v>
      </c>
      <c r="T95" s="174"/>
      <c r="U95" s="174"/>
      <c r="V95" s="174" t="s">
        <v>4164</v>
      </c>
      <c r="W95" s="174" t="s">
        <v>152</v>
      </c>
      <c r="X95" s="174" t="s">
        <v>1576</v>
      </c>
      <c r="Y95" s="466">
        <v>43201</v>
      </c>
      <c r="Z95" s="174"/>
      <c r="AA95" s="174" t="s">
        <v>4158</v>
      </c>
      <c r="AB95" s="174" t="s">
        <v>4168</v>
      </c>
      <c r="AC95" s="174" t="s">
        <v>7995</v>
      </c>
      <c r="AD95" s="174" t="s">
        <v>7996</v>
      </c>
      <c r="AE95" s="174" t="s">
        <v>7997</v>
      </c>
      <c r="AF95" s="174" t="s">
        <v>4283</v>
      </c>
      <c r="AG95" s="174"/>
      <c r="AH95" s="174"/>
      <c r="AI95" s="174"/>
      <c r="AJ95" s="174"/>
      <c r="AK95" s="174"/>
      <c r="AL95" s="174"/>
      <c r="AM95" s="174"/>
      <c r="AN95" s="174"/>
      <c r="AO95" s="174"/>
      <c r="AP95" s="174"/>
      <c r="AQ95" s="174"/>
      <c r="AR95" s="174"/>
      <c r="AS95" s="174"/>
      <c r="AT95" s="415"/>
      <c r="AU95" s="174"/>
      <c r="AV95" s="437"/>
      <c r="AW95" s="424"/>
      <c r="AX95" s="653"/>
      <c r="AY95" s="422"/>
      <c r="AZ95" s="654"/>
      <c r="BA95" s="654"/>
      <c r="BB95" s="422"/>
      <c r="BC95" s="655"/>
      <c r="BD95" s="424"/>
      <c r="BE95" s="653"/>
      <c r="BF95" s="426"/>
      <c r="BG95" s="426">
        <f t="shared" si="2"/>
        <v>0</v>
      </c>
      <c r="BH95" s="426">
        <f t="shared" si="3"/>
        <v>0</v>
      </c>
      <c r="BI95" s="426">
        <f t="shared" si="4"/>
        <v>0</v>
      </c>
      <c r="BJ95" s="426">
        <f t="shared" si="5"/>
        <v>0</v>
      </c>
      <c r="BK95" s="425" t="b">
        <f>COUNTIF($X$3:$X439,$X95)&gt;1</f>
        <v>0</v>
      </c>
    </row>
    <row r="96" spans="1:63" ht="15.75" customHeight="1">
      <c r="A96" s="174" t="s">
        <v>10</v>
      </c>
      <c r="B96" s="174" t="s">
        <v>49</v>
      </c>
      <c r="C96" s="174" t="s">
        <v>50</v>
      </c>
      <c r="D96" s="174" t="s">
        <v>51</v>
      </c>
      <c r="E96" s="174" t="s">
        <v>30</v>
      </c>
      <c r="F96" s="174"/>
      <c r="G96" s="174" t="s">
        <v>1573</v>
      </c>
      <c r="H96" s="174"/>
      <c r="I96" s="174"/>
      <c r="J96" s="174" t="s">
        <v>1574</v>
      </c>
      <c r="K96" s="174"/>
      <c r="L96" s="174"/>
      <c r="M96" s="174" t="s">
        <v>1575</v>
      </c>
      <c r="N96" s="174" t="s">
        <v>7991</v>
      </c>
      <c r="O96" s="174" t="s">
        <v>15</v>
      </c>
      <c r="P96" s="174" t="s">
        <v>525</v>
      </c>
      <c r="Q96" s="174" t="s">
        <v>35</v>
      </c>
      <c r="R96" s="174" t="s">
        <v>8666</v>
      </c>
      <c r="S96" s="174" t="s">
        <v>39</v>
      </c>
      <c r="T96" s="174"/>
      <c r="U96" s="174"/>
      <c r="V96" s="174" t="s">
        <v>4164</v>
      </c>
      <c r="W96" s="174" t="s">
        <v>40</v>
      </c>
      <c r="X96" s="174" t="s">
        <v>1577</v>
      </c>
      <c r="Y96" s="466">
        <v>45097</v>
      </c>
      <c r="Z96" s="418">
        <v>46925</v>
      </c>
      <c r="AA96" s="174"/>
      <c r="AB96" s="174"/>
      <c r="AC96" s="174"/>
      <c r="AD96" s="174" t="s">
        <v>7998</v>
      </c>
      <c r="AE96" s="174" t="s">
        <v>7999</v>
      </c>
      <c r="AF96" s="466">
        <v>45817</v>
      </c>
      <c r="AG96" s="174"/>
      <c r="AH96" s="174"/>
      <c r="AI96" s="174"/>
      <c r="AJ96" s="174"/>
      <c r="AK96" s="174"/>
      <c r="AL96" s="174"/>
      <c r="AM96" s="174"/>
      <c r="AN96" s="174"/>
      <c r="AO96" s="174"/>
      <c r="AP96" s="174"/>
      <c r="AQ96" s="174"/>
      <c r="AR96" s="174" t="s">
        <v>2319</v>
      </c>
      <c r="AS96" s="174">
        <v>2023</v>
      </c>
      <c r="AT96" s="415">
        <v>45103</v>
      </c>
      <c r="AU96" s="174" t="s">
        <v>1351</v>
      </c>
      <c r="AV96" s="419" t="s">
        <v>9718</v>
      </c>
      <c r="AW96" s="424"/>
      <c r="AX96" s="653"/>
      <c r="AY96" s="422"/>
      <c r="AZ96" s="654"/>
      <c r="BA96" s="654"/>
      <c r="BB96" s="422"/>
      <c r="BC96" s="655"/>
      <c r="BD96" s="424"/>
      <c r="BE96" s="653"/>
      <c r="BF96" s="466">
        <v>42919</v>
      </c>
      <c r="BG96" s="426">
        <f t="shared" si="2"/>
        <v>0</v>
      </c>
      <c r="BH96" s="426">
        <f t="shared" si="3"/>
        <v>0</v>
      </c>
      <c r="BI96" s="426">
        <f t="shared" si="4"/>
        <v>0</v>
      </c>
      <c r="BJ96" s="426">
        <f t="shared" si="5"/>
        <v>0</v>
      </c>
      <c r="BK96" s="425" t="b">
        <f>COUNTIF($X$3:$X439,$X96)&gt;1</f>
        <v>0</v>
      </c>
    </row>
    <row r="97" spans="1:63" ht="15.75" customHeight="1">
      <c r="A97" s="174" t="s">
        <v>10</v>
      </c>
      <c r="B97" s="174" t="s">
        <v>49</v>
      </c>
      <c r="C97" s="174" t="s">
        <v>50</v>
      </c>
      <c r="D97" s="174" t="s">
        <v>51</v>
      </c>
      <c r="E97" s="174" t="s">
        <v>30</v>
      </c>
      <c r="F97" s="174"/>
      <c r="G97" s="174" t="s">
        <v>1573</v>
      </c>
      <c r="H97" s="174"/>
      <c r="I97" s="174"/>
      <c r="J97" s="174" t="s">
        <v>1574</v>
      </c>
      <c r="K97" s="174"/>
      <c r="L97" s="174"/>
      <c r="M97" s="174" t="s">
        <v>1575</v>
      </c>
      <c r="N97" s="174" t="s">
        <v>7991</v>
      </c>
      <c r="O97" s="174" t="s">
        <v>15</v>
      </c>
      <c r="P97" s="174" t="s">
        <v>525</v>
      </c>
      <c r="Q97" s="174" t="s">
        <v>35</v>
      </c>
      <c r="R97" s="174" t="s">
        <v>8666</v>
      </c>
      <c r="S97" s="174" t="s">
        <v>33</v>
      </c>
      <c r="T97" s="174"/>
      <c r="U97" s="174"/>
      <c r="V97" s="174" t="s">
        <v>4164</v>
      </c>
      <c r="W97" s="174" t="s">
        <v>34</v>
      </c>
      <c r="X97" s="174" t="s">
        <v>1578</v>
      </c>
      <c r="Y97" s="466">
        <v>44915</v>
      </c>
      <c r="Z97" s="418">
        <v>46742</v>
      </c>
      <c r="AA97" s="174"/>
      <c r="AB97" s="174"/>
      <c r="AC97" s="174"/>
      <c r="AD97" s="174" t="s">
        <v>8000</v>
      </c>
      <c r="AE97" s="174" t="s">
        <v>8001</v>
      </c>
      <c r="AF97" s="556">
        <v>45497</v>
      </c>
      <c r="AG97" s="174"/>
      <c r="AH97" s="174"/>
      <c r="AI97" s="418"/>
      <c r="AJ97" s="174"/>
      <c r="AK97" s="174" t="s">
        <v>33</v>
      </c>
      <c r="AL97" s="174" t="s">
        <v>8002</v>
      </c>
      <c r="AM97" s="174"/>
      <c r="AN97" s="418">
        <v>44917</v>
      </c>
      <c r="AO97" s="418">
        <v>46742</v>
      </c>
      <c r="AP97" s="174"/>
      <c r="AQ97" s="174"/>
      <c r="AR97" s="174" t="s">
        <v>2335</v>
      </c>
      <c r="AS97" s="174">
        <v>2022</v>
      </c>
      <c r="AT97" s="415">
        <v>44923</v>
      </c>
      <c r="AU97" s="174" t="s">
        <v>1351</v>
      </c>
      <c r="AV97" s="419" t="s">
        <v>9719</v>
      </c>
      <c r="AW97" s="424"/>
      <c r="AX97" s="653"/>
      <c r="AY97" s="422"/>
      <c r="AZ97" s="654"/>
      <c r="BA97" s="654"/>
      <c r="BB97" s="422"/>
      <c r="BC97" s="655"/>
      <c r="BD97" s="424"/>
      <c r="BE97" s="653"/>
      <c r="BF97" s="174">
        <v>2017</v>
      </c>
      <c r="BG97" s="426">
        <f t="shared" si="2"/>
        <v>0</v>
      </c>
      <c r="BH97" s="426">
        <f t="shared" si="3"/>
        <v>0</v>
      </c>
      <c r="BI97" s="426">
        <f t="shared" si="4"/>
        <v>0</v>
      </c>
      <c r="BJ97" s="426">
        <f t="shared" si="5"/>
        <v>0</v>
      </c>
      <c r="BK97" s="425" t="b">
        <f>COUNTIF($X$3:$X439,$X97)&gt;1</f>
        <v>0</v>
      </c>
    </row>
    <row r="98" spans="1:63" ht="15.75" customHeight="1">
      <c r="A98" s="174" t="s">
        <v>10</v>
      </c>
      <c r="B98" s="174" t="s">
        <v>49</v>
      </c>
      <c r="C98" s="174" t="s">
        <v>50</v>
      </c>
      <c r="D98" s="174" t="s">
        <v>51</v>
      </c>
      <c r="E98" s="174" t="s">
        <v>30</v>
      </c>
      <c r="F98" s="174"/>
      <c r="G98" s="174" t="s">
        <v>1573</v>
      </c>
      <c r="H98" s="174"/>
      <c r="I98" s="174"/>
      <c r="J98" s="174" t="s">
        <v>1574</v>
      </c>
      <c r="K98" s="174"/>
      <c r="L98" s="174"/>
      <c r="M98" s="174" t="s">
        <v>1575</v>
      </c>
      <c r="N98" s="174" t="s">
        <v>7991</v>
      </c>
      <c r="O98" s="174" t="s">
        <v>15</v>
      </c>
      <c r="P98" s="174" t="s">
        <v>525</v>
      </c>
      <c r="Q98" s="174" t="s">
        <v>35</v>
      </c>
      <c r="R98" s="174" t="s">
        <v>125</v>
      </c>
      <c r="S98" s="174" t="s">
        <v>427</v>
      </c>
      <c r="T98" s="174"/>
      <c r="U98" s="174"/>
      <c r="V98" s="174" t="s">
        <v>4164</v>
      </c>
      <c r="W98" s="174" t="s">
        <v>416</v>
      </c>
      <c r="X98" s="174" t="s">
        <v>1579</v>
      </c>
      <c r="Y98" s="466">
        <v>45021</v>
      </c>
      <c r="Z98" s="418">
        <v>46849</v>
      </c>
      <c r="AA98" s="174" t="s">
        <v>4158</v>
      </c>
      <c r="AB98" s="174" t="s">
        <v>4168</v>
      </c>
      <c r="AC98" s="174" t="s">
        <v>8003</v>
      </c>
      <c r="AD98" s="174" t="s">
        <v>8004</v>
      </c>
      <c r="AE98" s="174" t="s">
        <v>8005</v>
      </c>
      <c r="AF98" s="535">
        <v>44699</v>
      </c>
      <c r="AG98" s="174"/>
      <c r="AH98" s="174"/>
      <c r="AI98" s="174"/>
      <c r="AJ98" s="174"/>
      <c r="AK98" s="174"/>
      <c r="AL98" s="174"/>
      <c r="AM98" s="174"/>
      <c r="AN98" s="174"/>
      <c r="AO98" s="174"/>
      <c r="AP98" s="174"/>
      <c r="AQ98" s="174"/>
      <c r="AR98" s="174" t="s">
        <v>2319</v>
      </c>
      <c r="AS98" s="174">
        <v>2023</v>
      </c>
      <c r="AT98" s="415">
        <v>45092</v>
      </c>
      <c r="AU98" s="174" t="s">
        <v>1351</v>
      </c>
      <c r="AV98" s="419" t="s">
        <v>9720</v>
      </c>
      <c r="AW98" s="424"/>
      <c r="AX98" s="653"/>
      <c r="AY98" s="422"/>
      <c r="AZ98" s="654"/>
      <c r="BA98" s="654"/>
      <c r="BB98" s="422"/>
      <c r="BC98" s="655"/>
      <c r="BD98" s="424"/>
      <c r="BE98" s="653"/>
      <c r="BF98" s="466">
        <v>43096</v>
      </c>
      <c r="BG98" s="426">
        <f t="shared" si="2"/>
        <v>0</v>
      </c>
      <c r="BH98" s="426">
        <f t="shared" si="3"/>
        <v>0</v>
      </c>
      <c r="BI98" s="426">
        <f t="shared" si="4"/>
        <v>0</v>
      </c>
      <c r="BJ98" s="426">
        <f t="shared" si="5"/>
        <v>0</v>
      </c>
      <c r="BK98" s="425" t="b">
        <f>COUNTIF($X$3:$X439,$X98)&gt;1</f>
        <v>0</v>
      </c>
    </row>
    <row r="99" spans="1:63" ht="15.75" customHeight="1">
      <c r="A99" s="174" t="s">
        <v>10</v>
      </c>
      <c r="B99" s="174" t="s">
        <v>49</v>
      </c>
      <c r="C99" s="174" t="s">
        <v>50</v>
      </c>
      <c r="D99" s="174" t="s">
        <v>51</v>
      </c>
      <c r="E99" s="174" t="s">
        <v>30</v>
      </c>
      <c r="F99" s="174"/>
      <c r="G99" s="174" t="s">
        <v>1573</v>
      </c>
      <c r="H99" s="174"/>
      <c r="I99" s="174"/>
      <c r="J99" s="174" t="s">
        <v>1580</v>
      </c>
      <c r="K99" s="174"/>
      <c r="L99" s="174"/>
      <c r="M99" s="174" t="s">
        <v>1575</v>
      </c>
      <c r="N99" s="174" t="s">
        <v>7991</v>
      </c>
      <c r="O99" s="174" t="s">
        <v>15</v>
      </c>
      <c r="P99" s="174" t="s">
        <v>525</v>
      </c>
      <c r="Q99" s="174" t="s">
        <v>35</v>
      </c>
      <c r="R99" s="174" t="s">
        <v>125</v>
      </c>
      <c r="S99" s="174" t="s">
        <v>426</v>
      </c>
      <c r="T99" s="174"/>
      <c r="U99" s="174"/>
      <c r="V99" s="174" t="s">
        <v>4164</v>
      </c>
      <c r="W99" s="174" t="s">
        <v>1222</v>
      </c>
      <c r="X99" s="174" t="s">
        <v>1581</v>
      </c>
      <c r="Y99" s="466">
        <v>45021</v>
      </c>
      <c r="Z99" s="418">
        <v>46849</v>
      </c>
      <c r="AA99" s="174" t="s">
        <v>4158</v>
      </c>
      <c r="AB99" s="174" t="s">
        <v>4168</v>
      </c>
      <c r="AC99" s="174" t="s">
        <v>8006</v>
      </c>
      <c r="AD99" s="174" t="s">
        <v>8004</v>
      </c>
      <c r="AE99" s="174" t="s">
        <v>8007</v>
      </c>
      <c r="AF99" s="556">
        <v>45008</v>
      </c>
      <c r="AG99" s="174"/>
      <c r="AH99" s="174"/>
      <c r="AI99" s="174"/>
      <c r="AJ99" s="174"/>
      <c r="AK99" s="174"/>
      <c r="AL99" s="174"/>
      <c r="AM99" s="174"/>
      <c r="AN99" s="174"/>
      <c r="AO99" s="174"/>
      <c r="AP99" s="174"/>
      <c r="AQ99" s="174"/>
      <c r="AR99" s="174" t="s">
        <v>2319</v>
      </c>
      <c r="AS99" s="174">
        <v>2023</v>
      </c>
      <c r="AT99" s="415">
        <v>45092</v>
      </c>
      <c r="AU99" s="174" t="s">
        <v>1351</v>
      </c>
      <c r="AV99" s="419" t="s">
        <v>9721</v>
      </c>
      <c r="AW99" s="424"/>
      <c r="AX99" s="653"/>
      <c r="AY99" s="422"/>
      <c r="AZ99" s="654"/>
      <c r="BA99" s="654"/>
      <c r="BB99" s="422"/>
      <c r="BC99" s="655"/>
      <c r="BD99" s="424"/>
      <c r="BE99" s="653"/>
      <c r="BF99" s="466">
        <v>43398</v>
      </c>
      <c r="BG99" s="426">
        <f t="shared" si="2"/>
        <v>0</v>
      </c>
      <c r="BH99" s="426">
        <f t="shared" si="3"/>
        <v>0</v>
      </c>
      <c r="BI99" s="426">
        <f t="shared" si="4"/>
        <v>0</v>
      </c>
      <c r="BJ99" s="426">
        <f t="shared" si="5"/>
        <v>0</v>
      </c>
      <c r="BK99" s="425" t="b">
        <f>COUNTIF($X$3:$X439,$X99)&gt;1</f>
        <v>0</v>
      </c>
    </row>
    <row r="100" spans="1:63" ht="15.75" customHeight="1">
      <c r="A100" s="174" t="s">
        <v>10</v>
      </c>
      <c r="B100" s="174" t="s">
        <v>49</v>
      </c>
      <c r="C100" s="174" t="s">
        <v>50</v>
      </c>
      <c r="D100" s="174" t="s">
        <v>51</v>
      </c>
      <c r="E100" s="174" t="s">
        <v>30</v>
      </c>
      <c r="F100" s="174"/>
      <c r="G100" s="174" t="s">
        <v>1573</v>
      </c>
      <c r="H100" s="174"/>
      <c r="I100" s="174"/>
      <c r="J100" s="174" t="s">
        <v>1574</v>
      </c>
      <c r="K100" s="174"/>
      <c r="L100" s="174"/>
      <c r="M100" s="174" t="s">
        <v>1575</v>
      </c>
      <c r="N100" s="174" t="s">
        <v>7991</v>
      </c>
      <c r="O100" s="174" t="s">
        <v>15</v>
      </c>
      <c r="P100" s="174" t="s">
        <v>525</v>
      </c>
      <c r="Q100" s="174" t="s">
        <v>21</v>
      </c>
      <c r="R100" s="174" t="s">
        <v>2222</v>
      </c>
      <c r="S100" s="174"/>
      <c r="T100" s="174" t="s">
        <v>589</v>
      </c>
      <c r="U100" s="174"/>
      <c r="V100" s="174" t="s">
        <v>22</v>
      </c>
      <c r="W100" s="174" t="s">
        <v>469</v>
      </c>
      <c r="X100" s="174" t="s">
        <v>1582</v>
      </c>
      <c r="Y100" s="466">
        <v>45097</v>
      </c>
      <c r="Z100" s="418">
        <v>46925</v>
      </c>
      <c r="AA100" s="174"/>
      <c r="AB100" s="174"/>
      <c r="AC100" s="174"/>
      <c r="AD100" s="174" t="s">
        <v>8008</v>
      </c>
      <c r="AE100" s="580" t="s">
        <v>8009</v>
      </c>
      <c r="AF100" s="466">
        <v>46671</v>
      </c>
      <c r="AG100" s="174"/>
      <c r="AH100" s="174"/>
      <c r="AI100" s="174"/>
      <c r="AJ100" s="174"/>
      <c r="AK100" s="174"/>
      <c r="AL100" s="174"/>
      <c r="AM100" s="174"/>
      <c r="AN100" s="174"/>
      <c r="AO100" s="174"/>
      <c r="AP100" s="174"/>
      <c r="AQ100" s="174"/>
      <c r="AR100" s="174" t="s">
        <v>2319</v>
      </c>
      <c r="AS100" s="174">
        <v>2023</v>
      </c>
      <c r="AT100" s="415">
        <v>45103</v>
      </c>
      <c r="AU100" s="174" t="s">
        <v>1351</v>
      </c>
      <c r="AV100" s="419" t="s">
        <v>9722</v>
      </c>
      <c r="AW100" s="424"/>
      <c r="AX100" s="653"/>
      <c r="AY100" s="422"/>
      <c r="AZ100" s="654"/>
      <c r="BA100" s="654"/>
      <c r="BB100" s="422"/>
      <c r="BC100" s="655"/>
      <c r="BD100" s="424"/>
      <c r="BE100" s="653"/>
      <c r="BF100" s="466">
        <v>42947</v>
      </c>
      <c r="BG100" s="426">
        <f t="shared" si="2"/>
        <v>0</v>
      </c>
      <c r="BH100" s="426">
        <f t="shared" si="3"/>
        <v>0</v>
      </c>
      <c r="BI100" s="426">
        <f t="shared" si="4"/>
        <v>0</v>
      </c>
      <c r="BJ100" s="426">
        <f t="shared" si="5"/>
        <v>0</v>
      </c>
      <c r="BK100" s="425" t="b">
        <f>COUNTIF($X$3:$X439,$X100)&gt;1</f>
        <v>0</v>
      </c>
    </row>
    <row r="101" spans="1:63" ht="15.75" customHeight="1">
      <c r="A101" s="174" t="s">
        <v>10</v>
      </c>
      <c r="B101" s="174" t="s">
        <v>49</v>
      </c>
      <c r="C101" s="174" t="s">
        <v>123</v>
      </c>
      <c r="D101" s="174" t="s">
        <v>1447</v>
      </c>
      <c r="E101" s="174" t="s">
        <v>30</v>
      </c>
      <c r="F101" s="174"/>
      <c r="G101" s="174" t="s">
        <v>1483</v>
      </c>
      <c r="H101" s="174"/>
      <c r="I101" s="174"/>
      <c r="J101" s="174" t="s">
        <v>1488</v>
      </c>
      <c r="K101" s="174"/>
      <c r="L101" s="174"/>
      <c r="M101" s="174" t="s">
        <v>1484</v>
      </c>
      <c r="N101" s="174" t="s">
        <v>8011</v>
      </c>
      <c r="O101" s="174" t="s">
        <v>15</v>
      </c>
      <c r="P101" s="174" t="s">
        <v>16</v>
      </c>
      <c r="Q101" s="174" t="s">
        <v>21</v>
      </c>
      <c r="R101" s="174" t="s">
        <v>2222</v>
      </c>
      <c r="S101" s="174"/>
      <c r="T101" s="174" t="s">
        <v>1485</v>
      </c>
      <c r="U101" s="174"/>
      <c r="V101" s="174" t="s">
        <v>22</v>
      </c>
      <c r="W101" s="174" t="s">
        <v>1486</v>
      </c>
      <c r="X101" s="174">
        <v>807030013</v>
      </c>
      <c r="Y101" s="466">
        <v>45032</v>
      </c>
      <c r="Z101" s="418">
        <v>46860</v>
      </c>
      <c r="AA101" s="174"/>
      <c r="AB101" s="174" t="s">
        <v>4168</v>
      </c>
      <c r="AC101" s="174" t="s">
        <v>8012</v>
      </c>
      <c r="AD101" s="174" t="s">
        <v>8010</v>
      </c>
      <c r="AE101" s="174" t="s">
        <v>8013</v>
      </c>
      <c r="AF101" s="418">
        <v>45173</v>
      </c>
      <c r="AG101" s="174"/>
      <c r="AH101" s="174"/>
      <c r="AI101" s="174"/>
      <c r="AJ101" s="174"/>
      <c r="AK101" s="174"/>
      <c r="AL101" s="174"/>
      <c r="AM101" s="174"/>
      <c r="AN101" s="174"/>
      <c r="AO101" s="174"/>
      <c r="AP101" s="174"/>
      <c r="AQ101" s="174"/>
      <c r="AR101" s="174" t="s">
        <v>2319</v>
      </c>
      <c r="AS101" s="174">
        <v>2023</v>
      </c>
      <c r="AT101" s="415">
        <v>45092</v>
      </c>
      <c r="AU101" s="174" t="s">
        <v>1351</v>
      </c>
      <c r="AV101" s="419" t="s">
        <v>9723</v>
      </c>
      <c r="AW101" s="424"/>
      <c r="AX101" s="653"/>
      <c r="AY101" s="422"/>
      <c r="AZ101" s="654"/>
      <c r="BA101" s="654"/>
      <c r="BB101" s="422"/>
      <c r="BC101" s="655"/>
      <c r="BD101" s="424"/>
      <c r="BE101" s="653"/>
      <c r="BF101" s="466">
        <v>39706</v>
      </c>
      <c r="BG101" s="426">
        <f t="shared" si="2"/>
        <v>0</v>
      </c>
      <c r="BH101" s="426">
        <f t="shared" si="3"/>
        <v>0</v>
      </c>
      <c r="BI101" s="426">
        <f t="shared" si="4"/>
        <v>0</v>
      </c>
      <c r="BJ101" s="426">
        <f t="shared" si="5"/>
        <v>0</v>
      </c>
      <c r="BK101" s="425" t="b">
        <f>COUNTIF($X$3:$X439,$X101)&gt;1</f>
        <v>0</v>
      </c>
    </row>
    <row r="102" spans="1:63" ht="15.75" customHeight="1">
      <c r="A102" s="174" t="s">
        <v>10</v>
      </c>
      <c r="B102" s="174" t="s">
        <v>49</v>
      </c>
      <c r="C102" s="174" t="s">
        <v>123</v>
      </c>
      <c r="D102" s="174" t="s">
        <v>1447</v>
      </c>
      <c r="E102" s="174" t="s">
        <v>30</v>
      </c>
      <c r="F102" s="174"/>
      <c r="G102" s="174" t="s">
        <v>1483</v>
      </c>
      <c r="H102" s="174"/>
      <c r="I102" s="174"/>
      <c r="J102" s="174" t="s">
        <v>1488</v>
      </c>
      <c r="K102" s="174"/>
      <c r="L102" s="174"/>
      <c r="M102" s="174" t="s">
        <v>1484</v>
      </c>
      <c r="N102" s="174" t="s">
        <v>8011</v>
      </c>
      <c r="O102" s="174" t="s">
        <v>15</v>
      </c>
      <c r="P102" s="174" t="s">
        <v>16</v>
      </c>
      <c r="Q102" s="174" t="s">
        <v>21</v>
      </c>
      <c r="R102" s="174" t="s">
        <v>2222</v>
      </c>
      <c r="S102" s="174"/>
      <c r="T102" s="174" t="s">
        <v>1487</v>
      </c>
      <c r="U102" s="174"/>
      <c r="V102" s="174" t="s">
        <v>22</v>
      </c>
      <c r="W102" s="174" t="s">
        <v>1486</v>
      </c>
      <c r="X102" s="174">
        <v>807030012</v>
      </c>
      <c r="Y102" s="466">
        <v>45032</v>
      </c>
      <c r="Z102" s="418">
        <v>46860</v>
      </c>
      <c r="AA102" s="174"/>
      <c r="AB102" s="174" t="s">
        <v>4168</v>
      </c>
      <c r="AC102" s="174" t="s">
        <v>8014</v>
      </c>
      <c r="AD102" s="174" t="s">
        <v>8015</v>
      </c>
      <c r="AE102" s="174" t="s">
        <v>5306</v>
      </c>
      <c r="AF102" s="174" t="s">
        <v>5306</v>
      </c>
      <c r="AG102" s="174"/>
      <c r="AH102" s="174"/>
      <c r="AI102" s="174"/>
      <c r="AJ102" s="174"/>
      <c r="AK102" s="174"/>
      <c r="AL102" s="174"/>
      <c r="AM102" s="174"/>
      <c r="AN102" s="174"/>
      <c r="AO102" s="174"/>
      <c r="AP102" s="174"/>
      <c r="AQ102" s="174"/>
      <c r="AR102" s="174" t="s">
        <v>2319</v>
      </c>
      <c r="AS102" s="174">
        <v>2023</v>
      </c>
      <c r="AT102" s="415">
        <v>45092</v>
      </c>
      <c r="AU102" s="174" t="s">
        <v>1351</v>
      </c>
      <c r="AV102" s="419" t="s">
        <v>9724</v>
      </c>
      <c r="AW102" s="424"/>
      <c r="AX102" s="653"/>
      <c r="AY102" s="422"/>
      <c r="AZ102" s="654"/>
      <c r="BA102" s="654"/>
      <c r="BB102" s="422"/>
      <c r="BC102" s="655"/>
      <c r="BD102" s="424"/>
      <c r="BE102" s="653"/>
      <c r="BF102" s="466">
        <v>39687</v>
      </c>
      <c r="BG102" s="426">
        <f t="shared" si="2"/>
        <v>0</v>
      </c>
      <c r="BH102" s="426">
        <f t="shared" si="3"/>
        <v>0</v>
      </c>
      <c r="BI102" s="426">
        <f t="shared" si="4"/>
        <v>0</v>
      </c>
      <c r="BJ102" s="426">
        <f t="shared" si="5"/>
        <v>0</v>
      </c>
      <c r="BK102" s="425" t="b">
        <f>COUNTIF($X$3:$X439,$X102)&gt;1</f>
        <v>0</v>
      </c>
    </row>
    <row r="103" spans="1:63" ht="15.75" customHeight="1">
      <c r="A103" s="174" t="s">
        <v>10</v>
      </c>
      <c r="B103" s="174" t="s">
        <v>49</v>
      </c>
      <c r="C103" s="174" t="s">
        <v>50</v>
      </c>
      <c r="D103" s="174" t="s">
        <v>1447</v>
      </c>
      <c r="E103" s="174" t="s">
        <v>30</v>
      </c>
      <c r="F103" s="174"/>
      <c r="G103" s="174" t="s">
        <v>1483</v>
      </c>
      <c r="H103" s="174"/>
      <c r="I103" s="174"/>
      <c r="J103" s="174" t="s">
        <v>1488</v>
      </c>
      <c r="K103" s="174"/>
      <c r="L103" s="174"/>
      <c r="M103" s="174" t="s">
        <v>1489</v>
      </c>
      <c r="N103" s="174" t="s">
        <v>8011</v>
      </c>
      <c r="O103" s="174" t="s">
        <v>15</v>
      </c>
      <c r="P103" s="174" t="s">
        <v>16</v>
      </c>
      <c r="Q103" s="174" t="s">
        <v>35</v>
      </c>
      <c r="R103" s="174" t="s">
        <v>8666</v>
      </c>
      <c r="S103" s="174" t="s">
        <v>228</v>
      </c>
      <c r="T103" s="174"/>
      <c r="U103" s="174"/>
      <c r="V103" s="174" t="s">
        <v>4157</v>
      </c>
      <c r="W103" s="174" t="s">
        <v>1157</v>
      </c>
      <c r="X103" s="174" t="s">
        <v>8016</v>
      </c>
      <c r="Y103" s="466">
        <v>44608</v>
      </c>
      <c r="Z103" s="174"/>
      <c r="AA103" s="174"/>
      <c r="AB103" s="174"/>
      <c r="AC103" s="174"/>
      <c r="AD103" s="174" t="s">
        <v>8017</v>
      </c>
      <c r="AE103" s="174" t="s">
        <v>8018</v>
      </c>
      <c r="AF103" s="556">
        <v>46072</v>
      </c>
      <c r="AG103" s="174"/>
      <c r="AH103" s="174"/>
      <c r="AI103" s="174"/>
      <c r="AJ103" s="174"/>
      <c r="AK103" s="174"/>
      <c r="AL103" s="174"/>
      <c r="AM103" s="174"/>
      <c r="AN103" s="174"/>
      <c r="AO103" s="174"/>
      <c r="AP103" s="174"/>
      <c r="AQ103" s="174"/>
      <c r="AR103" s="174"/>
      <c r="AS103" s="174"/>
      <c r="AT103" s="415"/>
      <c r="AU103" s="174"/>
      <c r="AV103" s="437"/>
      <c r="AW103" s="424"/>
      <c r="AX103" s="653"/>
      <c r="AY103" s="422"/>
      <c r="AZ103" s="654"/>
      <c r="BA103" s="654"/>
      <c r="BB103" s="422"/>
      <c r="BC103" s="655"/>
      <c r="BD103" s="424"/>
      <c r="BE103" s="653"/>
      <c r="BF103" s="426"/>
      <c r="BG103" s="426">
        <f t="shared" si="2"/>
        <v>0</v>
      </c>
      <c r="BH103" s="426">
        <f t="shared" si="3"/>
        <v>0</v>
      </c>
      <c r="BI103" s="426">
        <f t="shared" si="4"/>
        <v>0</v>
      </c>
      <c r="BJ103" s="426">
        <f t="shared" si="5"/>
        <v>0</v>
      </c>
      <c r="BK103" s="425" t="b">
        <f>COUNTIF($X$3:$X439,$X103)&gt;1</f>
        <v>0</v>
      </c>
    </row>
    <row r="104" spans="1:63" ht="15.75" customHeight="1">
      <c r="A104" s="174" t="s">
        <v>10</v>
      </c>
      <c r="B104" s="174" t="s">
        <v>49</v>
      </c>
      <c r="C104" s="174" t="s">
        <v>50</v>
      </c>
      <c r="D104" s="174" t="s">
        <v>1447</v>
      </c>
      <c r="E104" s="174" t="s">
        <v>30</v>
      </c>
      <c r="F104" s="174"/>
      <c r="G104" s="174" t="s">
        <v>1483</v>
      </c>
      <c r="H104" s="174"/>
      <c r="I104" s="174"/>
      <c r="J104" s="174" t="s">
        <v>1488</v>
      </c>
      <c r="K104" s="174"/>
      <c r="L104" s="174"/>
      <c r="M104" s="174" t="s">
        <v>1489</v>
      </c>
      <c r="N104" s="174" t="s">
        <v>8011</v>
      </c>
      <c r="O104" s="174" t="s">
        <v>15</v>
      </c>
      <c r="P104" s="174" t="s">
        <v>16</v>
      </c>
      <c r="Q104" s="174" t="s">
        <v>35</v>
      </c>
      <c r="R104" s="174" t="s">
        <v>87</v>
      </c>
      <c r="S104" s="174" t="s">
        <v>434</v>
      </c>
      <c r="T104" s="174"/>
      <c r="U104" s="174"/>
      <c r="V104" s="174" t="s">
        <v>4164</v>
      </c>
      <c r="W104" s="174" t="s">
        <v>152</v>
      </c>
      <c r="X104" s="174" t="s">
        <v>1490</v>
      </c>
      <c r="Y104" s="466">
        <v>45029</v>
      </c>
      <c r="Z104" s="418">
        <v>46857</v>
      </c>
      <c r="AA104" s="174" t="s">
        <v>4158</v>
      </c>
      <c r="AB104" s="174" t="s">
        <v>8019</v>
      </c>
      <c r="AC104" s="174" t="s">
        <v>8020</v>
      </c>
      <c r="AD104" s="174" t="s">
        <v>8021</v>
      </c>
      <c r="AE104" s="174" t="s">
        <v>8022</v>
      </c>
      <c r="AF104" s="535">
        <v>43978</v>
      </c>
      <c r="AG104" s="174"/>
      <c r="AH104" s="174"/>
      <c r="AI104" s="174"/>
      <c r="AJ104" s="174"/>
      <c r="AK104" s="174"/>
      <c r="AL104" s="174"/>
      <c r="AM104" s="174"/>
      <c r="AN104" s="174"/>
      <c r="AO104" s="174"/>
      <c r="AP104" s="174"/>
      <c r="AQ104" s="174"/>
      <c r="AR104" s="174" t="s">
        <v>2319</v>
      </c>
      <c r="AS104" s="174">
        <v>2023</v>
      </c>
      <c r="AT104" s="415">
        <v>45092</v>
      </c>
      <c r="AU104" s="174" t="s">
        <v>1351</v>
      </c>
      <c r="AV104" s="419" t="s">
        <v>9725</v>
      </c>
      <c r="AW104" s="424"/>
      <c r="AX104" s="653"/>
      <c r="AY104" s="422"/>
      <c r="AZ104" s="654"/>
      <c r="BA104" s="654"/>
      <c r="BB104" s="422"/>
      <c r="BC104" s="655"/>
      <c r="BD104" s="424"/>
      <c r="BE104" s="653">
        <v>1</v>
      </c>
      <c r="BF104" s="466">
        <v>43595</v>
      </c>
      <c r="BG104" s="426">
        <f t="shared" si="2"/>
        <v>0</v>
      </c>
      <c r="BH104" s="426">
        <f t="shared" si="3"/>
        <v>0</v>
      </c>
      <c r="BI104" s="426">
        <f t="shared" si="4"/>
        <v>0</v>
      </c>
      <c r="BJ104" s="426">
        <f t="shared" si="5"/>
        <v>0</v>
      </c>
      <c r="BK104" s="425" t="b">
        <f>COUNTIF($X$3:$X439,$X104)&gt;1</f>
        <v>0</v>
      </c>
    </row>
    <row r="105" spans="1:63" ht="15.75" customHeight="1">
      <c r="A105" s="174" t="s">
        <v>10</v>
      </c>
      <c r="B105" s="174" t="s">
        <v>49</v>
      </c>
      <c r="C105" s="174" t="s">
        <v>50</v>
      </c>
      <c r="D105" s="174" t="s">
        <v>1447</v>
      </c>
      <c r="E105" s="174" t="s">
        <v>30</v>
      </c>
      <c r="F105" s="174"/>
      <c r="G105" s="174" t="s">
        <v>1483</v>
      </c>
      <c r="H105" s="174"/>
      <c r="I105" s="174"/>
      <c r="J105" s="174" t="s">
        <v>1488</v>
      </c>
      <c r="K105" s="174"/>
      <c r="L105" s="174"/>
      <c r="M105" s="174" t="s">
        <v>1489</v>
      </c>
      <c r="N105" s="174" t="s">
        <v>8011</v>
      </c>
      <c r="O105" s="174" t="s">
        <v>15</v>
      </c>
      <c r="P105" s="174" t="s">
        <v>16</v>
      </c>
      <c r="Q105" s="174" t="s">
        <v>35</v>
      </c>
      <c r="R105" s="174" t="s">
        <v>2230</v>
      </c>
      <c r="S105" s="174" t="s">
        <v>161</v>
      </c>
      <c r="T105" s="174"/>
      <c r="U105" s="174"/>
      <c r="V105" s="174" t="s">
        <v>4157</v>
      </c>
      <c r="W105" s="174" t="s">
        <v>162</v>
      </c>
      <c r="X105" s="174" t="s">
        <v>1491</v>
      </c>
      <c r="Y105" s="466">
        <v>45029</v>
      </c>
      <c r="Z105" s="418">
        <v>46857</v>
      </c>
      <c r="AA105" s="174" t="s">
        <v>4158</v>
      </c>
      <c r="AB105" s="174" t="s">
        <v>8019</v>
      </c>
      <c r="AC105" s="174" t="s">
        <v>8023</v>
      </c>
      <c r="AD105" s="174" t="s">
        <v>8024</v>
      </c>
      <c r="AE105" s="174" t="s">
        <v>8025</v>
      </c>
      <c r="AF105" s="174" t="s">
        <v>8026</v>
      </c>
      <c r="AG105" s="174"/>
      <c r="AH105" s="174"/>
      <c r="AI105" s="174"/>
      <c r="AJ105" s="174"/>
      <c r="AK105" s="174"/>
      <c r="AL105" s="174"/>
      <c r="AM105" s="174"/>
      <c r="AN105" s="174"/>
      <c r="AO105" s="174"/>
      <c r="AP105" s="174"/>
      <c r="AQ105" s="174"/>
      <c r="AR105" s="174" t="s">
        <v>2319</v>
      </c>
      <c r="AS105" s="174">
        <v>2023</v>
      </c>
      <c r="AT105" s="415">
        <v>45092</v>
      </c>
      <c r="AU105" s="174" t="s">
        <v>1351</v>
      </c>
      <c r="AV105" s="419" t="s">
        <v>9726</v>
      </c>
      <c r="AW105" s="424"/>
      <c r="AX105" s="653"/>
      <c r="AY105" s="422"/>
      <c r="AZ105" s="654"/>
      <c r="BA105" s="654"/>
      <c r="BB105" s="422"/>
      <c r="BC105" s="655"/>
      <c r="BD105" s="424"/>
      <c r="BE105" s="653"/>
      <c r="BF105" s="466">
        <v>43584</v>
      </c>
      <c r="BG105" s="426">
        <f t="shared" si="2"/>
        <v>0</v>
      </c>
      <c r="BH105" s="426">
        <f t="shared" si="3"/>
        <v>0</v>
      </c>
      <c r="BI105" s="426">
        <f t="shared" si="4"/>
        <v>0</v>
      </c>
      <c r="BJ105" s="426">
        <f t="shared" si="5"/>
        <v>0</v>
      </c>
      <c r="BK105" s="425" t="b">
        <f>COUNTIF($X$3:$X439,$X105)&gt;1</f>
        <v>0</v>
      </c>
    </row>
    <row r="106" spans="1:63" ht="15.75" customHeight="1">
      <c r="A106" s="174" t="s">
        <v>10</v>
      </c>
      <c r="B106" s="174" t="s">
        <v>49</v>
      </c>
      <c r="C106" s="174" t="s">
        <v>50</v>
      </c>
      <c r="D106" s="174" t="s">
        <v>51</v>
      </c>
      <c r="E106" s="174" t="s">
        <v>30</v>
      </c>
      <c r="F106" s="174"/>
      <c r="G106" s="174" t="s">
        <v>1583</v>
      </c>
      <c r="H106" s="174"/>
      <c r="I106" s="174"/>
      <c r="J106" s="174" t="s">
        <v>1584</v>
      </c>
      <c r="K106" s="174"/>
      <c r="L106" s="174"/>
      <c r="M106" s="174" t="s">
        <v>1585</v>
      </c>
      <c r="N106" s="174"/>
      <c r="O106" s="174" t="s">
        <v>15</v>
      </c>
      <c r="P106" s="174" t="s">
        <v>16</v>
      </c>
      <c r="Q106" s="174" t="s">
        <v>21</v>
      </c>
      <c r="R106" s="174" t="s">
        <v>2230</v>
      </c>
      <c r="S106" s="174"/>
      <c r="T106" s="174" t="s">
        <v>1586</v>
      </c>
      <c r="U106" s="174"/>
      <c r="V106" s="174" t="s">
        <v>22</v>
      </c>
      <c r="W106" s="174" t="s">
        <v>1587</v>
      </c>
      <c r="X106" s="174">
        <v>201207030079</v>
      </c>
      <c r="Y106" s="466">
        <v>45440</v>
      </c>
      <c r="Z106" s="418">
        <v>47267</v>
      </c>
      <c r="AA106" s="174"/>
      <c r="AB106" s="174"/>
      <c r="AC106" s="174"/>
      <c r="AD106" s="174" t="s">
        <v>8029</v>
      </c>
      <c r="AE106" s="174" t="s">
        <v>22</v>
      </c>
      <c r="AF106" s="174"/>
      <c r="AG106" s="174"/>
      <c r="AH106" s="174"/>
      <c r="AI106" s="174"/>
      <c r="AJ106" s="174"/>
      <c r="AK106" s="174"/>
      <c r="AL106" s="174"/>
      <c r="AM106" s="174"/>
      <c r="AN106" s="174"/>
      <c r="AO106" s="174"/>
      <c r="AP106" s="174"/>
      <c r="AQ106" s="174"/>
      <c r="AR106" s="174" t="s">
        <v>2317</v>
      </c>
      <c r="AS106" s="174">
        <v>2024</v>
      </c>
      <c r="AT106" s="415">
        <v>45440</v>
      </c>
      <c r="AU106" s="174" t="s">
        <v>1351</v>
      </c>
      <c r="AV106" s="419" t="s">
        <v>5179</v>
      </c>
      <c r="AW106" s="424"/>
      <c r="AX106" s="653"/>
      <c r="AY106" s="422"/>
      <c r="AZ106" s="654"/>
      <c r="BA106" s="654"/>
      <c r="BB106" s="422"/>
      <c r="BC106" s="655"/>
      <c r="BD106" s="424"/>
      <c r="BE106" s="653">
        <v>1</v>
      </c>
      <c r="BF106" s="466">
        <v>41080</v>
      </c>
      <c r="BG106" s="426">
        <f t="shared" si="2"/>
        <v>0</v>
      </c>
      <c r="BH106" s="426">
        <f t="shared" si="3"/>
        <v>0</v>
      </c>
      <c r="BI106" s="426">
        <f t="shared" si="4"/>
        <v>0</v>
      </c>
      <c r="BJ106" s="426">
        <f t="shared" si="5"/>
        <v>0</v>
      </c>
      <c r="BK106" s="425" t="b">
        <f>COUNTIF($X$3:$X439,$X106)&gt;1</f>
        <v>0</v>
      </c>
    </row>
    <row r="107" spans="1:63" ht="15.75" customHeight="1">
      <c r="A107" s="174" t="s">
        <v>10</v>
      </c>
      <c r="B107" s="174" t="s">
        <v>49</v>
      </c>
      <c r="C107" s="174" t="s">
        <v>50</v>
      </c>
      <c r="D107" s="174" t="s">
        <v>51</v>
      </c>
      <c r="E107" s="174" t="s">
        <v>30</v>
      </c>
      <c r="F107" s="174"/>
      <c r="G107" s="174" t="s">
        <v>1583</v>
      </c>
      <c r="H107" s="174"/>
      <c r="I107" s="174"/>
      <c r="J107" s="174" t="s">
        <v>1584</v>
      </c>
      <c r="K107" s="174"/>
      <c r="L107" s="174"/>
      <c r="M107" s="174" t="s">
        <v>1585</v>
      </c>
      <c r="N107" s="174"/>
      <c r="O107" s="174" t="s">
        <v>15</v>
      </c>
      <c r="P107" s="174" t="s">
        <v>16</v>
      </c>
      <c r="Q107" s="174" t="s">
        <v>35</v>
      </c>
      <c r="R107" s="174" t="s">
        <v>8666</v>
      </c>
      <c r="S107" s="174" t="s">
        <v>39</v>
      </c>
      <c r="T107" s="174"/>
      <c r="U107" s="174"/>
      <c r="V107" s="174" t="s">
        <v>4164</v>
      </c>
      <c r="W107" s="174" t="s">
        <v>40</v>
      </c>
      <c r="X107" s="174">
        <v>201507032076</v>
      </c>
      <c r="Y107" s="466">
        <v>45021</v>
      </c>
      <c r="Z107" s="418">
        <v>46849</v>
      </c>
      <c r="AA107" s="174"/>
      <c r="AB107" s="174"/>
      <c r="AC107" s="174"/>
      <c r="AD107" s="174" t="s">
        <v>4283</v>
      </c>
      <c r="AE107" s="174" t="s">
        <v>4283</v>
      </c>
      <c r="AF107" s="174" t="s">
        <v>4283</v>
      </c>
      <c r="AG107" s="174"/>
      <c r="AH107" s="174"/>
      <c r="AI107" s="174"/>
      <c r="AJ107" s="174"/>
      <c r="AK107" s="174"/>
      <c r="AL107" s="174"/>
      <c r="AM107" s="174"/>
      <c r="AN107" s="174"/>
      <c r="AO107" s="174"/>
      <c r="AP107" s="174"/>
      <c r="AQ107" s="174"/>
      <c r="AR107" s="174" t="s">
        <v>2319</v>
      </c>
      <c r="AS107" s="174">
        <v>2023</v>
      </c>
      <c r="AT107" s="415">
        <v>45092</v>
      </c>
      <c r="AU107" s="174" t="s">
        <v>1351</v>
      </c>
      <c r="AV107" s="419" t="s">
        <v>9727</v>
      </c>
      <c r="AW107" s="424"/>
      <c r="AX107" s="653"/>
      <c r="AY107" s="422"/>
      <c r="AZ107" s="654"/>
      <c r="BA107" s="654"/>
      <c r="BB107" s="422"/>
      <c r="BC107" s="655"/>
      <c r="BD107" s="424"/>
      <c r="BE107" s="653"/>
      <c r="BF107" s="466">
        <v>42136</v>
      </c>
      <c r="BG107" s="426">
        <f t="shared" si="2"/>
        <v>0</v>
      </c>
      <c r="BH107" s="426">
        <f t="shared" si="3"/>
        <v>0</v>
      </c>
      <c r="BI107" s="426">
        <f t="shared" si="4"/>
        <v>0</v>
      </c>
      <c r="BJ107" s="426">
        <f t="shared" si="5"/>
        <v>0</v>
      </c>
      <c r="BK107" s="425" t="b">
        <f>COUNTIF($X$3:$X439,$X107)&gt;1</f>
        <v>0</v>
      </c>
    </row>
    <row r="108" spans="1:63" ht="15.75" customHeight="1">
      <c r="A108" s="174" t="s">
        <v>10</v>
      </c>
      <c r="B108" s="174" t="s">
        <v>49</v>
      </c>
      <c r="C108" s="174" t="s">
        <v>50</v>
      </c>
      <c r="D108" s="174" t="s">
        <v>51</v>
      </c>
      <c r="E108" s="174" t="s">
        <v>30</v>
      </c>
      <c r="F108" s="174"/>
      <c r="G108" s="174" t="s">
        <v>1583</v>
      </c>
      <c r="H108" s="174"/>
      <c r="I108" s="174"/>
      <c r="J108" s="174" t="s">
        <v>1584</v>
      </c>
      <c r="K108" s="174"/>
      <c r="L108" s="174"/>
      <c r="M108" s="174" t="s">
        <v>1585</v>
      </c>
      <c r="N108" s="174"/>
      <c r="O108" s="174" t="s">
        <v>15</v>
      </c>
      <c r="P108" s="174" t="s">
        <v>16</v>
      </c>
      <c r="Q108" s="174" t="s">
        <v>21</v>
      </c>
      <c r="R108" s="174" t="s">
        <v>3006</v>
      </c>
      <c r="S108" s="174"/>
      <c r="T108" s="174" t="s">
        <v>1588</v>
      </c>
      <c r="U108" s="174"/>
      <c r="V108" s="174" t="s">
        <v>22</v>
      </c>
      <c r="W108" s="174" t="s">
        <v>1378</v>
      </c>
      <c r="X108" s="174">
        <v>20150730126</v>
      </c>
      <c r="Y108" s="466">
        <v>45440</v>
      </c>
      <c r="Z108" s="418">
        <v>47267</v>
      </c>
      <c r="AA108" s="174"/>
      <c r="AB108" s="174"/>
      <c r="AC108" s="174"/>
      <c r="AD108" s="174" t="s">
        <v>8030</v>
      </c>
      <c r="AE108" s="174" t="s">
        <v>22</v>
      </c>
      <c r="AF108" s="174"/>
      <c r="AG108" s="174"/>
      <c r="AH108" s="174"/>
      <c r="AI108" s="174"/>
      <c r="AJ108" s="174"/>
      <c r="AK108" s="174"/>
      <c r="AL108" s="174"/>
      <c r="AM108" s="174"/>
      <c r="AN108" s="174"/>
      <c r="AO108" s="174"/>
      <c r="AP108" s="174"/>
      <c r="AQ108" s="174"/>
      <c r="AR108" s="174" t="s">
        <v>2317</v>
      </c>
      <c r="AS108" s="174">
        <v>2024</v>
      </c>
      <c r="AT108" s="415">
        <v>45440</v>
      </c>
      <c r="AU108" s="174" t="s">
        <v>1351</v>
      </c>
      <c r="AV108" s="419" t="s">
        <v>5179</v>
      </c>
      <c r="AW108" s="424"/>
      <c r="AX108" s="653"/>
      <c r="AY108" s="422"/>
      <c r="AZ108" s="654"/>
      <c r="BA108" s="654"/>
      <c r="BB108" s="422"/>
      <c r="BC108" s="655"/>
      <c r="BD108" s="424"/>
      <c r="BE108" s="653"/>
      <c r="BF108" s="466">
        <v>42212</v>
      </c>
      <c r="BG108" s="426">
        <f t="shared" si="2"/>
        <v>0</v>
      </c>
      <c r="BH108" s="426">
        <f t="shared" si="3"/>
        <v>0</v>
      </c>
      <c r="BI108" s="426">
        <f t="shared" si="4"/>
        <v>0</v>
      </c>
      <c r="BJ108" s="426">
        <f t="shared" si="5"/>
        <v>0</v>
      </c>
      <c r="BK108" s="425" t="b">
        <f>COUNTIF($X$3:$X439,$X108)&gt;1</f>
        <v>0</v>
      </c>
    </row>
    <row r="109" spans="1:63" ht="15.75" customHeight="1">
      <c r="A109" s="174" t="s">
        <v>10</v>
      </c>
      <c r="B109" s="174" t="s">
        <v>49</v>
      </c>
      <c r="C109" s="174" t="s">
        <v>50</v>
      </c>
      <c r="D109" s="174" t="s">
        <v>51</v>
      </c>
      <c r="E109" s="174" t="s">
        <v>30</v>
      </c>
      <c r="F109" s="174"/>
      <c r="G109" s="174" t="s">
        <v>1583</v>
      </c>
      <c r="H109" s="174"/>
      <c r="I109" s="174"/>
      <c r="J109" s="174" t="s">
        <v>1584</v>
      </c>
      <c r="K109" s="174"/>
      <c r="L109" s="174"/>
      <c r="M109" s="174" t="s">
        <v>1585</v>
      </c>
      <c r="N109" s="174"/>
      <c r="O109" s="174" t="s">
        <v>15</v>
      </c>
      <c r="P109" s="174" t="s">
        <v>16</v>
      </c>
      <c r="Q109" s="174" t="s">
        <v>35</v>
      </c>
      <c r="R109" s="174" t="s">
        <v>2222</v>
      </c>
      <c r="S109" s="174" t="s">
        <v>156</v>
      </c>
      <c r="T109" s="174"/>
      <c r="U109" s="174"/>
      <c r="V109" s="174" t="s">
        <v>4164</v>
      </c>
      <c r="W109" s="174" t="s">
        <v>591</v>
      </c>
      <c r="X109" s="174" t="s">
        <v>1589</v>
      </c>
      <c r="Y109" s="466">
        <v>45021</v>
      </c>
      <c r="Z109" s="418">
        <v>46849</v>
      </c>
      <c r="AA109" s="174"/>
      <c r="AB109" s="174"/>
      <c r="AC109" s="174"/>
      <c r="AD109" s="174" t="s">
        <v>4283</v>
      </c>
      <c r="AE109" s="174" t="s">
        <v>4283</v>
      </c>
      <c r="AF109" s="174" t="s">
        <v>4283</v>
      </c>
      <c r="AG109" s="174"/>
      <c r="AH109" s="174"/>
      <c r="AI109" s="174"/>
      <c r="AJ109" s="174"/>
      <c r="AK109" s="174"/>
      <c r="AL109" s="174"/>
      <c r="AM109" s="174"/>
      <c r="AN109" s="174"/>
      <c r="AO109" s="174"/>
      <c r="AP109" s="174"/>
      <c r="AQ109" s="174"/>
      <c r="AR109" s="174" t="s">
        <v>2319</v>
      </c>
      <c r="AS109" s="174">
        <v>2023</v>
      </c>
      <c r="AT109" s="415">
        <v>45092</v>
      </c>
      <c r="AU109" s="174" t="s">
        <v>1351</v>
      </c>
      <c r="AV109" s="419" t="s">
        <v>9728</v>
      </c>
      <c r="AW109" s="424"/>
      <c r="AX109" s="653"/>
      <c r="AY109" s="422"/>
      <c r="AZ109" s="654"/>
      <c r="BA109" s="654"/>
      <c r="BB109" s="422"/>
      <c r="BC109" s="655"/>
      <c r="BD109" s="424"/>
      <c r="BE109" s="653"/>
      <c r="BF109" s="466">
        <v>42304</v>
      </c>
      <c r="BG109" s="426">
        <f t="shared" si="2"/>
        <v>0</v>
      </c>
      <c r="BH109" s="426">
        <f t="shared" si="3"/>
        <v>0</v>
      </c>
      <c r="BI109" s="426">
        <f t="shared" si="4"/>
        <v>0</v>
      </c>
      <c r="BJ109" s="426">
        <f t="shared" si="5"/>
        <v>0</v>
      </c>
      <c r="BK109" s="425" t="b">
        <f>COUNTIF($X$3:$X439,$X109)&gt;1</f>
        <v>0</v>
      </c>
    </row>
    <row r="110" spans="1:63" ht="15.75" customHeight="1">
      <c r="A110" s="174" t="s">
        <v>10</v>
      </c>
      <c r="B110" s="174" t="s">
        <v>49</v>
      </c>
      <c r="C110" s="174" t="s">
        <v>50</v>
      </c>
      <c r="D110" s="174" t="s">
        <v>51</v>
      </c>
      <c r="E110" s="174" t="s">
        <v>30</v>
      </c>
      <c r="F110" s="174"/>
      <c r="G110" s="174" t="s">
        <v>1583</v>
      </c>
      <c r="H110" s="174"/>
      <c r="I110" s="174"/>
      <c r="J110" s="174" t="s">
        <v>1584</v>
      </c>
      <c r="K110" s="174"/>
      <c r="L110" s="174"/>
      <c r="M110" s="174" t="s">
        <v>1585</v>
      </c>
      <c r="N110" s="174"/>
      <c r="O110" s="174" t="s">
        <v>15</v>
      </c>
      <c r="P110" s="174" t="s">
        <v>16</v>
      </c>
      <c r="Q110" s="174" t="s">
        <v>35</v>
      </c>
      <c r="R110" s="174" t="s">
        <v>117</v>
      </c>
      <c r="S110" s="174" t="s">
        <v>118</v>
      </c>
      <c r="T110" s="174"/>
      <c r="U110" s="174"/>
      <c r="V110" s="174" t="s">
        <v>4164</v>
      </c>
      <c r="W110" s="174" t="s">
        <v>119</v>
      </c>
      <c r="X110" s="174" t="s">
        <v>1590</v>
      </c>
      <c r="Y110" s="466">
        <v>42473</v>
      </c>
      <c r="Z110" s="174"/>
      <c r="AA110" s="174"/>
      <c r="AB110" s="174"/>
      <c r="AC110" s="174"/>
      <c r="AD110" s="174" t="s">
        <v>4283</v>
      </c>
      <c r="AE110" s="174" t="s">
        <v>4283</v>
      </c>
      <c r="AF110" s="174" t="s">
        <v>4283</v>
      </c>
      <c r="AG110" s="174"/>
      <c r="AH110" s="174"/>
      <c r="AI110" s="174"/>
      <c r="AJ110" s="174"/>
      <c r="AK110" s="174"/>
      <c r="AL110" s="174"/>
      <c r="AM110" s="174"/>
      <c r="AN110" s="174"/>
      <c r="AO110" s="174"/>
      <c r="AP110" s="174"/>
      <c r="AQ110" s="174"/>
      <c r="AR110" s="174"/>
      <c r="AS110" s="174"/>
      <c r="AT110" s="415"/>
      <c r="AU110" s="174"/>
      <c r="AV110" s="437"/>
      <c r="AW110" s="424"/>
      <c r="AX110" s="653"/>
      <c r="AY110" s="422"/>
      <c r="AZ110" s="654"/>
      <c r="BA110" s="654"/>
      <c r="BB110" s="422"/>
      <c r="BC110" s="655"/>
      <c r="BD110" s="424"/>
      <c r="BE110" s="653"/>
      <c r="BF110" s="426"/>
      <c r="BG110" s="426">
        <f t="shared" si="2"/>
        <v>0</v>
      </c>
      <c r="BH110" s="426">
        <f t="shared" si="3"/>
        <v>0</v>
      </c>
      <c r="BI110" s="426">
        <f t="shared" si="4"/>
        <v>0</v>
      </c>
      <c r="BJ110" s="426">
        <f t="shared" si="5"/>
        <v>0</v>
      </c>
      <c r="BK110" s="425" t="b">
        <f>COUNTIF($X$3:$X439,$X110)&gt;1</f>
        <v>0</v>
      </c>
    </row>
    <row r="111" spans="1:63" ht="15.75" customHeight="1">
      <c r="A111" s="174" t="s">
        <v>10</v>
      </c>
      <c r="B111" s="174" t="s">
        <v>49</v>
      </c>
      <c r="C111" s="174" t="s">
        <v>50</v>
      </c>
      <c r="D111" s="174" t="s">
        <v>51</v>
      </c>
      <c r="E111" s="174" t="s">
        <v>30</v>
      </c>
      <c r="F111" s="174"/>
      <c r="G111" s="174" t="s">
        <v>1583</v>
      </c>
      <c r="H111" s="174"/>
      <c r="I111" s="174"/>
      <c r="J111" s="174" t="s">
        <v>1591</v>
      </c>
      <c r="K111" s="174"/>
      <c r="L111" s="174"/>
      <c r="M111" s="174" t="s">
        <v>1592</v>
      </c>
      <c r="N111" s="174"/>
      <c r="O111" s="174" t="s">
        <v>15</v>
      </c>
      <c r="P111" s="174" t="s">
        <v>16</v>
      </c>
      <c r="Q111" s="174" t="s">
        <v>35</v>
      </c>
      <c r="R111" s="174" t="s">
        <v>125</v>
      </c>
      <c r="S111" s="174" t="s">
        <v>279</v>
      </c>
      <c r="T111" s="174"/>
      <c r="U111" s="174"/>
      <c r="V111" s="174" t="s">
        <v>4164</v>
      </c>
      <c r="W111" s="174" t="s">
        <v>421</v>
      </c>
      <c r="X111" s="174" t="s">
        <v>1593</v>
      </c>
      <c r="Y111" s="466">
        <v>45021</v>
      </c>
      <c r="Z111" s="418">
        <v>46849</v>
      </c>
      <c r="AA111" s="174"/>
      <c r="AB111" s="174"/>
      <c r="AC111" s="174" t="s">
        <v>5574</v>
      </c>
      <c r="AD111" s="174" t="s">
        <v>4283</v>
      </c>
      <c r="AE111" s="174" t="s">
        <v>4283</v>
      </c>
      <c r="AF111" s="174" t="s">
        <v>4283</v>
      </c>
      <c r="AG111" s="174"/>
      <c r="AH111" s="174"/>
      <c r="AI111" s="174"/>
      <c r="AJ111" s="174"/>
      <c r="AK111" s="174"/>
      <c r="AL111" s="174"/>
      <c r="AM111" s="174"/>
      <c r="AN111" s="174"/>
      <c r="AO111" s="174"/>
      <c r="AP111" s="174"/>
      <c r="AQ111" s="174"/>
      <c r="AR111" s="174" t="s">
        <v>2319</v>
      </c>
      <c r="AS111" s="174">
        <v>2023</v>
      </c>
      <c r="AT111" s="415">
        <v>45092</v>
      </c>
      <c r="AU111" s="174" t="s">
        <v>1351</v>
      </c>
      <c r="AV111" s="419" t="s">
        <v>9729</v>
      </c>
      <c r="AW111" s="424"/>
      <c r="AX111" s="653"/>
      <c r="AY111" s="422"/>
      <c r="AZ111" s="654"/>
      <c r="BA111" s="654"/>
      <c r="BB111" s="422"/>
      <c r="BC111" s="655"/>
      <c r="BD111" s="424"/>
      <c r="BE111" s="653"/>
      <c r="BF111" s="466">
        <v>42601</v>
      </c>
      <c r="BG111" s="426">
        <f t="shared" si="2"/>
        <v>0</v>
      </c>
      <c r="BH111" s="426">
        <f t="shared" si="3"/>
        <v>0</v>
      </c>
      <c r="BI111" s="426">
        <f t="shared" si="4"/>
        <v>0</v>
      </c>
      <c r="BJ111" s="426">
        <f t="shared" si="5"/>
        <v>0</v>
      </c>
      <c r="BK111" s="425" t="b">
        <f>COUNTIF($X$3:$X439,$X111)&gt;1</f>
        <v>0</v>
      </c>
    </row>
    <row r="112" spans="1:63" ht="15.75" customHeight="1">
      <c r="A112" s="174" t="s">
        <v>10</v>
      </c>
      <c r="B112" s="174" t="s">
        <v>49</v>
      </c>
      <c r="C112" s="174" t="s">
        <v>50</v>
      </c>
      <c r="D112" s="174" t="s">
        <v>51</v>
      </c>
      <c r="E112" s="174" t="s">
        <v>30</v>
      </c>
      <c r="F112" s="174"/>
      <c r="G112" s="174" t="s">
        <v>1621</v>
      </c>
      <c r="H112" s="174"/>
      <c r="I112" s="174"/>
      <c r="J112" s="174" t="s">
        <v>1622</v>
      </c>
      <c r="K112" s="174"/>
      <c r="L112" s="174"/>
      <c r="M112" s="174" t="s">
        <v>1623</v>
      </c>
      <c r="N112" s="174"/>
      <c r="O112" s="174" t="s">
        <v>15</v>
      </c>
      <c r="P112" s="174" t="s">
        <v>16</v>
      </c>
      <c r="Q112" s="174" t="s">
        <v>35</v>
      </c>
      <c r="R112" s="174" t="s">
        <v>8666</v>
      </c>
      <c r="S112" s="174" t="s">
        <v>47</v>
      </c>
      <c r="T112" s="174"/>
      <c r="U112" s="174"/>
      <c r="V112" s="174" t="s">
        <v>4164</v>
      </c>
      <c r="W112" s="174" t="s">
        <v>78</v>
      </c>
      <c r="X112" s="174" t="s">
        <v>1624</v>
      </c>
      <c r="Y112" s="466">
        <v>45440</v>
      </c>
      <c r="Z112" s="418" t="s">
        <v>9730</v>
      </c>
      <c r="AA112" s="174"/>
      <c r="AB112" s="174"/>
      <c r="AC112" s="174"/>
      <c r="AD112" s="174" t="s">
        <v>4283</v>
      </c>
      <c r="AE112" s="174" t="s">
        <v>4283</v>
      </c>
      <c r="AF112" s="174" t="s">
        <v>4283</v>
      </c>
      <c r="AG112" s="174"/>
      <c r="AH112" s="174"/>
      <c r="AI112" s="174"/>
      <c r="AJ112" s="174"/>
      <c r="AK112" s="174"/>
      <c r="AL112" s="174"/>
      <c r="AM112" s="174"/>
      <c r="AN112" s="174"/>
      <c r="AO112" s="174"/>
      <c r="AP112" s="174"/>
      <c r="AQ112" s="174"/>
      <c r="AR112" s="174" t="s">
        <v>2317</v>
      </c>
      <c r="AS112" s="174">
        <v>2024</v>
      </c>
      <c r="AT112" s="415">
        <v>45440</v>
      </c>
      <c r="AU112" s="174" t="s">
        <v>1351</v>
      </c>
      <c r="AV112" s="419" t="s">
        <v>5179</v>
      </c>
      <c r="AW112" s="424"/>
      <c r="AX112" s="653"/>
      <c r="AY112" s="422"/>
      <c r="AZ112" s="654"/>
      <c r="BA112" s="654"/>
      <c r="BB112" s="422"/>
      <c r="BC112" s="655"/>
      <c r="BD112" s="424"/>
      <c r="BE112" s="653"/>
      <c r="BF112" s="466">
        <v>42500</v>
      </c>
      <c r="BG112" s="426">
        <f t="shared" si="2"/>
        <v>0</v>
      </c>
      <c r="BH112" s="426">
        <f t="shared" si="3"/>
        <v>0</v>
      </c>
      <c r="BI112" s="426">
        <f t="shared" si="4"/>
        <v>0</v>
      </c>
      <c r="BJ112" s="426">
        <f t="shared" si="5"/>
        <v>0</v>
      </c>
      <c r="BK112" s="425" t="b">
        <f>COUNTIF($X$3:$X439,$X112)&gt;1</f>
        <v>0</v>
      </c>
    </row>
    <row r="113" spans="1:63" ht="15.75" customHeight="1">
      <c r="A113" s="174" t="s">
        <v>10</v>
      </c>
      <c r="B113" s="174" t="s">
        <v>49</v>
      </c>
      <c r="C113" s="174" t="s">
        <v>50</v>
      </c>
      <c r="D113" s="174" t="s">
        <v>51</v>
      </c>
      <c r="E113" s="174" t="s">
        <v>30</v>
      </c>
      <c r="F113" s="174"/>
      <c r="G113" s="174" t="s">
        <v>1621</v>
      </c>
      <c r="H113" s="174"/>
      <c r="I113" s="174"/>
      <c r="J113" s="174" t="s">
        <v>1625</v>
      </c>
      <c r="K113" s="174"/>
      <c r="L113" s="174"/>
      <c r="M113" s="174" t="s">
        <v>1626</v>
      </c>
      <c r="N113" s="174"/>
      <c r="O113" s="174" t="s">
        <v>15</v>
      </c>
      <c r="P113" s="174" t="s">
        <v>16</v>
      </c>
      <c r="Q113" s="174" t="s">
        <v>35</v>
      </c>
      <c r="R113" s="174" t="s">
        <v>8666</v>
      </c>
      <c r="S113" s="174" t="s">
        <v>36</v>
      </c>
      <c r="T113" s="174"/>
      <c r="U113" s="174"/>
      <c r="V113" s="174" t="s">
        <v>4164</v>
      </c>
      <c r="W113" s="174" t="s">
        <v>91</v>
      </c>
      <c r="X113" s="174" t="s">
        <v>1627</v>
      </c>
      <c r="Y113" s="466">
        <v>45440</v>
      </c>
      <c r="Z113" s="418" t="s">
        <v>9730</v>
      </c>
      <c r="AA113" s="174"/>
      <c r="AB113" s="174"/>
      <c r="AC113" s="174"/>
      <c r="AD113" s="174" t="s">
        <v>8032</v>
      </c>
      <c r="AE113" s="174" t="s">
        <v>8033</v>
      </c>
      <c r="AF113" s="556">
        <v>44239</v>
      </c>
      <c r="AG113" s="174"/>
      <c r="AH113" s="174"/>
      <c r="AI113" s="174"/>
      <c r="AJ113" s="174"/>
      <c r="AK113" s="174"/>
      <c r="AL113" s="174"/>
      <c r="AM113" s="174"/>
      <c r="AN113" s="174"/>
      <c r="AO113" s="174"/>
      <c r="AP113" s="174"/>
      <c r="AQ113" s="174"/>
      <c r="AR113" s="174" t="s">
        <v>2317</v>
      </c>
      <c r="AS113" s="174">
        <v>2024</v>
      </c>
      <c r="AT113" s="415">
        <v>45440</v>
      </c>
      <c r="AU113" s="174" t="s">
        <v>1351</v>
      </c>
      <c r="AV113" s="419" t="s">
        <v>5179</v>
      </c>
      <c r="AW113" s="424"/>
      <c r="AX113" s="653"/>
      <c r="AY113" s="422"/>
      <c r="AZ113" s="654"/>
      <c r="BA113" s="654"/>
      <c r="BB113" s="422"/>
      <c r="BC113" s="655"/>
      <c r="BD113" s="424"/>
      <c r="BE113" s="653">
        <v>1</v>
      </c>
      <c r="BF113" s="466">
        <v>43354</v>
      </c>
      <c r="BG113" s="426">
        <f t="shared" si="2"/>
        <v>0</v>
      </c>
      <c r="BH113" s="426">
        <f t="shared" si="3"/>
        <v>0</v>
      </c>
      <c r="BI113" s="426">
        <f t="shared" si="4"/>
        <v>0</v>
      </c>
      <c r="BJ113" s="426">
        <f t="shared" si="5"/>
        <v>0</v>
      </c>
      <c r="BK113" s="425" t="b">
        <f>COUNTIF($X$3:$X439,$X113)&gt;1</f>
        <v>0</v>
      </c>
    </row>
    <row r="114" spans="1:63" ht="15.75" customHeight="1">
      <c r="A114" s="174" t="s">
        <v>10</v>
      </c>
      <c r="B114" s="174" t="s">
        <v>49</v>
      </c>
      <c r="C114" s="174" t="s">
        <v>50</v>
      </c>
      <c r="D114" s="174" t="s">
        <v>51</v>
      </c>
      <c r="E114" s="174" t="s">
        <v>30</v>
      </c>
      <c r="F114" s="174"/>
      <c r="G114" s="174" t="s">
        <v>1621</v>
      </c>
      <c r="H114" s="174"/>
      <c r="I114" s="174"/>
      <c r="J114" s="174" t="s">
        <v>1625</v>
      </c>
      <c r="K114" s="174"/>
      <c r="L114" s="174"/>
      <c r="M114" s="174" t="s">
        <v>1626</v>
      </c>
      <c r="N114" s="174"/>
      <c r="O114" s="174" t="s">
        <v>15</v>
      </c>
      <c r="P114" s="174" t="s">
        <v>16</v>
      </c>
      <c r="Q114" s="174" t="s">
        <v>35</v>
      </c>
      <c r="R114" s="174" t="s">
        <v>8666</v>
      </c>
      <c r="S114" s="174" t="s">
        <v>33</v>
      </c>
      <c r="T114" s="174"/>
      <c r="U114" s="174"/>
      <c r="V114" s="174" t="s">
        <v>4164</v>
      </c>
      <c r="W114" s="174" t="s">
        <v>34</v>
      </c>
      <c r="X114" s="174" t="s">
        <v>1628</v>
      </c>
      <c r="Y114" s="466">
        <v>45440</v>
      </c>
      <c r="Z114" s="418" t="s">
        <v>9730</v>
      </c>
      <c r="AA114" s="174"/>
      <c r="AB114" s="174"/>
      <c r="AC114" s="174"/>
      <c r="AD114" s="174" t="s">
        <v>8034</v>
      </c>
      <c r="AE114" s="174">
        <v>151407461200108</v>
      </c>
      <c r="AF114" s="418">
        <v>43819</v>
      </c>
      <c r="AG114" s="174"/>
      <c r="AH114" s="174"/>
      <c r="AI114" s="174"/>
      <c r="AJ114" s="174"/>
      <c r="AK114" s="174"/>
      <c r="AL114" s="174"/>
      <c r="AM114" s="174"/>
      <c r="AN114" s="174"/>
      <c r="AO114" s="174"/>
      <c r="AP114" s="174"/>
      <c r="AQ114" s="174"/>
      <c r="AR114" s="174" t="s">
        <v>2317</v>
      </c>
      <c r="AS114" s="174">
        <v>2024</v>
      </c>
      <c r="AT114" s="415">
        <v>45440</v>
      </c>
      <c r="AU114" s="174" t="s">
        <v>1351</v>
      </c>
      <c r="AV114" s="419" t="s">
        <v>5179</v>
      </c>
      <c r="AW114" s="424"/>
      <c r="AX114" s="653"/>
      <c r="AY114" s="422"/>
      <c r="AZ114" s="654"/>
      <c r="BA114" s="654"/>
      <c r="BB114" s="422"/>
      <c r="BC114" s="655"/>
      <c r="BD114" s="424"/>
      <c r="BE114" s="653"/>
      <c r="BF114" s="466">
        <v>43270</v>
      </c>
      <c r="BG114" s="426">
        <f t="shared" si="2"/>
        <v>0</v>
      </c>
      <c r="BH114" s="426">
        <f t="shared" si="3"/>
        <v>0</v>
      </c>
      <c r="BI114" s="426">
        <f t="shared" si="4"/>
        <v>0</v>
      </c>
      <c r="BJ114" s="426">
        <f t="shared" si="5"/>
        <v>0</v>
      </c>
      <c r="BK114" s="425" t="b">
        <f>COUNTIF($X$3:$X439,$X114)&gt;1</f>
        <v>0</v>
      </c>
    </row>
    <row r="115" spans="1:63" ht="15.75" customHeight="1">
      <c r="A115" s="174" t="s">
        <v>10</v>
      </c>
      <c r="B115" s="174" t="s">
        <v>49</v>
      </c>
      <c r="C115" s="174" t="s">
        <v>50</v>
      </c>
      <c r="D115" s="174" t="s">
        <v>51</v>
      </c>
      <c r="E115" s="174" t="s">
        <v>30</v>
      </c>
      <c r="F115" s="174"/>
      <c r="G115" s="174" t="s">
        <v>1246</v>
      </c>
      <c r="H115" s="174"/>
      <c r="I115" s="174"/>
      <c r="J115" s="174" t="s">
        <v>1247</v>
      </c>
      <c r="K115" s="174"/>
      <c r="L115" s="174"/>
      <c r="M115" s="174" t="s">
        <v>1248</v>
      </c>
      <c r="N115" s="174" t="s">
        <v>5147</v>
      </c>
      <c r="O115" s="174" t="s">
        <v>15</v>
      </c>
      <c r="P115" s="174" t="s">
        <v>16</v>
      </c>
      <c r="Q115" s="174" t="s">
        <v>35</v>
      </c>
      <c r="R115" s="174" t="s">
        <v>117</v>
      </c>
      <c r="S115" s="174" t="s">
        <v>120</v>
      </c>
      <c r="T115" s="174"/>
      <c r="U115" s="174"/>
      <c r="V115" s="174" t="s">
        <v>4164</v>
      </c>
      <c r="W115" s="174" t="s">
        <v>121</v>
      </c>
      <c r="X115" s="174" t="s">
        <v>1249</v>
      </c>
      <c r="Y115" s="466">
        <v>45147</v>
      </c>
      <c r="Z115" s="418">
        <v>46975</v>
      </c>
      <c r="AA115" s="174" t="s">
        <v>4158</v>
      </c>
      <c r="AB115" s="174" t="s">
        <v>4168</v>
      </c>
      <c r="AC115" s="174" t="s">
        <v>8035</v>
      </c>
      <c r="AD115" s="174" t="s">
        <v>8036</v>
      </c>
      <c r="AE115" s="174" t="s">
        <v>8037</v>
      </c>
      <c r="AF115" s="535">
        <v>44718</v>
      </c>
      <c r="AG115" s="174"/>
      <c r="AH115" s="174"/>
      <c r="AI115" s="174"/>
      <c r="AJ115" s="174"/>
      <c r="AK115" s="174"/>
      <c r="AL115" s="174"/>
      <c r="AM115" s="174"/>
      <c r="AN115" s="174"/>
      <c r="AO115" s="174"/>
      <c r="AP115" s="174"/>
      <c r="AQ115" s="174"/>
      <c r="AR115" s="174" t="s">
        <v>2335</v>
      </c>
      <c r="AS115" s="174">
        <v>2023</v>
      </c>
      <c r="AT115" s="415">
        <v>45289</v>
      </c>
      <c r="AU115" s="174" t="s">
        <v>1351</v>
      </c>
      <c r="AV115" s="419" t="s">
        <v>9731</v>
      </c>
      <c r="AW115" s="424"/>
      <c r="AX115" s="653"/>
      <c r="AY115" s="422"/>
      <c r="AZ115" s="654"/>
      <c r="BA115" s="654"/>
      <c r="BB115" s="422"/>
      <c r="BC115" s="655"/>
      <c r="BD115" s="424"/>
      <c r="BE115" s="653">
        <v>1</v>
      </c>
      <c r="BF115" s="466">
        <v>43662</v>
      </c>
      <c r="BG115" s="426">
        <f t="shared" si="2"/>
        <v>0</v>
      </c>
      <c r="BH115" s="426">
        <f t="shared" si="3"/>
        <v>0</v>
      </c>
      <c r="BI115" s="426">
        <f t="shared" si="4"/>
        <v>0</v>
      </c>
      <c r="BJ115" s="426">
        <f t="shared" si="5"/>
        <v>0</v>
      </c>
      <c r="BK115" s="425" t="b">
        <f>COUNTIF($X$3:$X439,$X115)&gt;1</f>
        <v>0</v>
      </c>
    </row>
    <row r="116" spans="1:63" ht="15.75" customHeight="1">
      <c r="A116" s="703" t="s">
        <v>10</v>
      </c>
      <c r="B116" s="703" t="s">
        <v>49</v>
      </c>
      <c r="C116" s="703" t="s">
        <v>50</v>
      </c>
      <c r="D116" s="703" t="s">
        <v>9732</v>
      </c>
      <c r="E116" s="703" t="s">
        <v>30</v>
      </c>
      <c r="F116" s="703"/>
      <c r="G116" s="703" t="s">
        <v>1493</v>
      </c>
      <c r="H116" s="703"/>
      <c r="I116" s="703"/>
      <c r="J116" s="703" t="s">
        <v>1494</v>
      </c>
      <c r="K116" s="703"/>
      <c r="L116" s="703"/>
      <c r="M116" s="703" t="s">
        <v>1495</v>
      </c>
      <c r="N116" s="703"/>
      <c r="O116" s="703" t="s">
        <v>15</v>
      </c>
      <c r="P116" s="703" t="s">
        <v>525</v>
      </c>
      <c r="Q116" s="703" t="s">
        <v>35</v>
      </c>
      <c r="R116" s="703" t="s">
        <v>117</v>
      </c>
      <c r="S116" s="703" t="s">
        <v>118</v>
      </c>
      <c r="T116" s="703"/>
      <c r="U116" s="703"/>
      <c r="V116" s="703" t="s">
        <v>4164</v>
      </c>
      <c r="W116" s="703" t="s">
        <v>1500</v>
      </c>
      <c r="X116" s="703">
        <v>707032049</v>
      </c>
      <c r="Y116" s="704">
        <v>39290</v>
      </c>
      <c r="Z116" s="703"/>
      <c r="AA116" s="703"/>
      <c r="AB116" s="703"/>
      <c r="AC116" s="703"/>
      <c r="AD116" s="703" t="s">
        <v>4283</v>
      </c>
      <c r="AE116" s="703" t="s">
        <v>4283</v>
      </c>
      <c r="AF116" s="703" t="s">
        <v>4283</v>
      </c>
      <c r="AG116" s="703"/>
      <c r="AH116" s="703"/>
      <c r="AI116" s="705">
        <v>44951</v>
      </c>
      <c r="AJ116" s="703" t="s">
        <v>129</v>
      </c>
      <c r="AK116" s="703"/>
      <c r="AL116" s="703"/>
      <c r="AM116" s="703"/>
      <c r="AN116" s="703"/>
      <c r="AO116" s="703"/>
      <c r="AP116" s="703"/>
      <c r="AQ116" s="703"/>
      <c r="AR116" s="703" t="s">
        <v>2306</v>
      </c>
      <c r="AS116" s="703">
        <v>2023</v>
      </c>
      <c r="AT116" s="706">
        <v>44952</v>
      </c>
      <c r="AU116" s="703" t="s">
        <v>2323</v>
      </c>
      <c r="AV116" s="707" t="s">
        <v>9214</v>
      </c>
      <c r="AW116" s="708"/>
      <c r="AX116" s="747"/>
      <c r="AY116" s="422"/>
      <c r="AZ116" s="748"/>
      <c r="BA116" s="748"/>
      <c r="BB116" s="422"/>
      <c r="BC116" s="749"/>
      <c r="BD116" s="708"/>
      <c r="BE116" s="747"/>
      <c r="BF116" s="710"/>
      <c r="BG116" s="710">
        <f t="shared" si="2"/>
        <v>0</v>
      </c>
      <c r="BH116" s="710">
        <f t="shared" si="3"/>
        <v>0</v>
      </c>
      <c r="BI116" s="710">
        <f t="shared" si="4"/>
        <v>0</v>
      </c>
      <c r="BJ116" s="710">
        <f t="shared" si="5"/>
        <v>0</v>
      </c>
      <c r="BK116" s="709" t="b">
        <f>COUNTIF($X$3:$X439,$X116)&gt;1</f>
        <v>0</v>
      </c>
    </row>
    <row r="117" spans="1:63" ht="15.75" customHeight="1">
      <c r="A117" s="703" t="s">
        <v>10</v>
      </c>
      <c r="B117" s="703" t="s">
        <v>49</v>
      </c>
      <c r="C117" s="703" t="s">
        <v>50</v>
      </c>
      <c r="D117" s="703" t="s">
        <v>9732</v>
      </c>
      <c r="E117" s="703" t="s">
        <v>30</v>
      </c>
      <c r="F117" s="703"/>
      <c r="G117" s="703" t="s">
        <v>1493</v>
      </c>
      <c r="H117" s="703"/>
      <c r="I117" s="703"/>
      <c r="J117" s="703" t="s">
        <v>1494</v>
      </c>
      <c r="K117" s="703"/>
      <c r="L117" s="703"/>
      <c r="M117" s="703" t="s">
        <v>1495</v>
      </c>
      <c r="N117" s="703"/>
      <c r="O117" s="703" t="s">
        <v>15</v>
      </c>
      <c r="P117" s="703" t="s">
        <v>525</v>
      </c>
      <c r="Q117" s="703" t="s">
        <v>35</v>
      </c>
      <c r="R117" s="703" t="s">
        <v>117</v>
      </c>
      <c r="S117" s="703" t="s">
        <v>1497</v>
      </c>
      <c r="T117" s="703"/>
      <c r="U117" s="703"/>
      <c r="V117" s="703" t="s">
        <v>4164</v>
      </c>
      <c r="W117" s="703" t="s">
        <v>1498</v>
      </c>
      <c r="X117" s="703" t="s">
        <v>1499</v>
      </c>
      <c r="Y117" s="704">
        <v>43769</v>
      </c>
      <c r="Z117" s="703"/>
      <c r="AA117" s="703"/>
      <c r="AB117" s="703"/>
      <c r="AC117" s="703"/>
      <c r="AD117" s="703" t="s">
        <v>9733</v>
      </c>
      <c r="AE117" s="703" t="s">
        <v>9734</v>
      </c>
      <c r="AF117" s="712">
        <v>45336</v>
      </c>
      <c r="AG117" s="703"/>
      <c r="AH117" s="703"/>
      <c r="AI117" s="705">
        <v>44951</v>
      </c>
      <c r="AJ117" s="703" t="s">
        <v>129</v>
      </c>
      <c r="AK117" s="703"/>
      <c r="AL117" s="703"/>
      <c r="AM117" s="703"/>
      <c r="AN117" s="703"/>
      <c r="AO117" s="703"/>
      <c r="AP117" s="703"/>
      <c r="AQ117" s="703"/>
      <c r="AR117" s="703" t="s">
        <v>2306</v>
      </c>
      <c r="AS117" s="703">
        <v>2023</v>
      </c>
      <c r="AT117" s="706">
        <v>44952</v>
      </c>
      <c r="AU117" s="703" t="s">
        <v>2323</v>
      </c>
      <c r="AV117" s="707" t="s">
        <v>9735</v>
      </c>
      <c r="AW117" s="708"/>
      <c r="AX117" s="747"/>
      <c r="AY117" s="422"/>
      <c r="AZ117" s="748"/>
      <c r="BA117" s="748"/>
      <c r="BB117" s="422"/>
      <c r="BC117" s="749"/>
      <c r="BD117" s="708"/>
      <c r="BE117" s="747"/>
      <c r="BF117" s="710"/>
      <c r="BG117" s="710">
        <f t="shared" si="2"/>
        <v>0</v>
      </c>
      <c r="BH117" s="710">
        <f t="shared" si="3"/>
        <v>0</v>
      </c>
      <c r="BI117" s="710">
        <f t="shared" si="4"/>
        <v>0</v>
      </c>
      <c r="BJ117" s="710">
        <f t="shared" si="5"/>
        <v>0</v>
      </c>
      <c r="BK117" s="709" t="b">
        <f>COUNTIF($X$3:$X439,$X117)&gt;1</f>
        <v>0</v>
      </c>
    </row>
    <row r="118" spans="1:63" ht="15.75" customHeight="1">
      <c r="A118" s="703" t="s">
        <v>10</v>
      </c>
      <c r="B118" s="703" t="s">
        <v>49</v>
      </c>
      <c r="C118" s="703" t="s">
        <v>50</v>
      </c>
      <c r="D118" s="703" t="s">
        <v>9732</v>
      </c>
      <c r="E118" s="703" t="s">
        <v>30</v>
      </c>
      <c r="F118" s="703"/>
      <c r="G118" s="703" t="s">
        <v>1493</v>
      </c>
      <c r="H118" s="703"/>
      <c r="I118" s="703"/>
      <c r="J118" s="703" t="s">
        <v>1494</v>
      </c>
      <c r="K118" s="703"/>
      <c r="L118" s="703"/>
      <c r="M118" s="703" t="s">
        <v>1495</v>
      </c>
      <c r="N118" s="703"/>
      <c r="O118" s="703" t="s">
        <v>15</v>
      </c>
      <c r="P118" s="703" t="s">
        <v>525</v>
      </c>
      <c r="Q118" s="703" t="s">
        <v>35</v>
      </c>
      <c r="R118" s="703" t="s">
        <v>117</v>
      </c>
      <c r="S118" s="703" t="s">
        <v>200</v>
      </c>
      <c r="T118" s="703"/>
      <c r="U118" s="703"/>
      <c r="V118" s="703" t="s">
        <v>4164</v>
      </c>
      <c r="W118" s="703" t="s">
        <v>235</v>
      </c>
      <c r="X118" s="703" t="s">
        <v>1496</v>
      </c>
      <c r="Y118" s="704">
        <v>43740</v>
      </c>
      <c r="Z118" s="703"/>
      <c r="AA118" s="703"/>
      <c r="AB118" s="703"/>
      <c r="AC118" s="703"/>
      <c r="AD118" s="703" t="s">
        <v>9733</v>
      </c>
      <c r="AE118" s="703" t="s">
        <v>9736</v>
      </c>
      <c r="AF118" s="704">
        <v>43918</v>
      </c>
      <c r="AG118" s="703"/>
      <c r="AH118" s="703"/>
      <c r="AI118" s="705">
        <v>44951</v>
      </c>
      <c r="AJ118" s="703" t="s">
        <v>129</v>
      </c>
      <c r="AK118" s="703"/>
      <c r="AL118" s="703"/>
      <c r="AM118" s="703"/>
      <c r="AN118" s="703"/>
      <c r="AO118" s="703"/>
      <c r="AP118" s="703"/>
      <c r="AQ118" s="703"/>
      <c r="AR118" s="703" t="s">
        <v>2306</v>
      </c>
      <c r="AS118" s="703">
        <v>2023</v>
      </c>
      <c r="AT118" s="706">
        <v>44952</v>
      </c>
      <c r="AU118" s="703" t="s">
        <v>2323</v>
      </c>
      <c r="AV118" s="707" t="s">
        <v>9735</v>
      </c>
      <c r="AW118" s="708"/>
      <c r="AX118" s="747"/>
      <c r="AY118" s="422"/>
      <c r="AZ118" s="748"/>
      <c r="BA118" s="748"/>
      <c r="BB118" s="422"/>
      <c r="BC118" s="749"/>
      <c r="BD118" s="708"/>
      <c r="BE118" s="747"/>
      <c r="BF118" s="710"/>
      <c r="BG118" s="710">
        <f t="shared" si="2"/>
        <v>0</v>
      </c>
      <c r="BH118" s="710">
        <f t="shared" si="3"/>
        <v>0</v>
      </c>
      <c r="BI118" s="710">
        <f t="shared" si="4"/>
        <v>0</v>
      </c>
      <c r="BJ118" s="710">
        <f t="shared" si="5"/>
        <v>0</v>
      </c>
      <c r="BK118" s="709" t="b">
        <f>COUNTIF($X$3:$X439,$X118)&gt;1</f>
        <v>0</v>
      </c>
    </row>
    <row r="119" spans="1:63" ht="15.75" customHeight="1">
      <c r="A119" s="703" t="s">
        <v>10</v>
      </c>
      <c r="B119" s="703" t="s">
        <v>49</v>
      </c>
      <c r="C119" s="703" t="s">
        <v>50</v>
      </c>
      <c r="D119" s="703" t="s">
        <v>9648</v>
      </c>
      <c r="E119" s="703" t="s">
        <v>30</v>
      </c>
      <c r="F119" s="703"/>
      <c r="G119" s="703" t="s">
        <v>1506</v>
      </c>
      <c r="H119" s="703"/>
      <c r="I119" s="703"/>
      <c r="J119" s="703" t="s">
        <v>1507</v>
      </c>
      <c r="K119" s="703"/>
      <c r="L119" s="703"/>
      <c r="M119" s="703" t="s">
        <v>1508</v>
      </c>
      <c r="N119" s="703"/>
      <c r="O119" s="703" t="s">
        <v>15</v>
      </c>
      <c r="P119" s="703" t="s">
        <v>16</v>
      </c>
      <c r="Q119" s="703" t="s">
        <v>21</v>
      </c>
      <c r="R119" s="703" t="s">
        <v>3006</v>
      </c>
      <c r="S119" s="703"/>
      <c r="T119" s="703" t="s">
        <v>1509</v>
      </c>
      <c r="U119" s="703"/>
      <c r="V119" s="703" t="s">
        <v>22</v>
      </c>
      <c r="W119" s="703" t="s">
        <v>181</v>
      </c>
      <c r="X119" s="703">
        <v>201407030004</v>
      </c>
      <c r="Y119" s="704">
        <v>41654</v>
      </c>
      <c r="Z119" s="703"/>
      <c r="AA119" s="703"/>
      <c r="AB119" s="703"/>
      <c r="AC119" s="703"/>
      <c r="AD119" s="703" t="s">
        <v>4283</v>
      </c>
      <c r="AE119" s="703" t="s">
        <v>4283</v>
      </c>
      <c r="AF119" s="703" t="s">
        <v>4283</v>
      </c>
      <c r="AG119" s="703"/>
      <c r="AH119" s="703"/>
      <c r="AI119" s="705">
        <v>45128</v>
      </c>
      <c r="AJ119" s="703" t="s">
        <v>129</v>
      </c>
      <c r="AK119" s="703"/>
      <c r="AL119" s="703"/>
      <c r="AM119" s="703"/>
      <c r="AN119" s="703"/>
      <c r="AO119" s="703"/>
      <c r="AP119" s="703"/>
      <c r="AQ119" s="703"/>
      <c r="AR119" s="703" t="s">
        <v>2322</v>
      </c>
      <c r="AS119" s="703">
        <v>2023</v>
      </c>
      <c r="AT119" s="706">
        <v>45133</v>
      </c>
      <c r="AU119" s="703" t="s">
        <v>2323</v>
      </c>
      <c r="AV119" s="707"/>
      <c r="AW119" s="708"/>
      <c r="AX119" s="747"/>
      <c r="AY119" s="422"/>
      <c r="AZ119" s="748"/>
      <c r="BA119" s="748"/>
      <c r="BB119" s="422"/>
      <c r="BC119" s="749"/>
      <c r="BD119" s="708"/>
      <c r="BE119" s="747"/>
      <c r="BF119" s="710"/>
      <c r="BG119" s="710">
        <f t="shared" si="2"/>
        <v>0</v>
      </c>
      <c r="BH119" s="710">
        <f t="shared" si="3"/>
        <v>0</v>
      </c>
      <c r="BI119" s="710">
        <f t="shared" si="4"/>
        <v>0</v>
      </c>
      <c r="BJ119" s="710">
        <f t="shared" si="5"/>
        <v>0</v>
      </c>
      <c r="BK119" s="709" t="b">
        <f>COUNTIF($X$3:$X439,$X119)&gt;1</f>
        <v>0</v>
      </c>
    </row>
    <row r="120" spans="1:63" ht="15.75" customHeight="1">
      <c r="A120" s="174" t="s">
        <v>10</v>
      </c>
      <c r="B120" s="174" t="s">
        <v>49</v>
      </c>
      <c r="C120" s="174" t="s">
        <v>123</v>
      </c>
      <c r="D120" s="174" t="s">
        <v>1336</v>
      </c>
      <c r="E120" s="174" t="s">
        <v>509</v>
      </c>
      <c r="F120" s="174"/>
      <c r="G120" s="174" t="s">
        <v>1337</v>
      </c>
      <c r="H120" s="174"/>
      <c r="I120" s="174"/>
      <c r="J120" s="174" t="s">
        <v>1338</v>
      </c>
      <c r="K120" s="174"/>
      <c r="L120" s="174"/>
      <c r="M120" s="174" t="s">
        <v>1339</v>
      </c>
      <c r="N120" s="174" t="s">
        <v>8039</v>
      </c>
      <c r="O120" s="174" t="s">
        <v>15</v>
      </c>
      <c r="P120" s="174" t="s">
        <v>16</v>
      </c>
      <c r="Q120" s="174" t="s">
        <v>35</v>
      </c>
      <c r="R120" s="174" t="s">
        <v>922</v>
      </c>
      <c r="S120" s="174" t="s">
        <v>925</v>
      </c>
      <c r="T120" s="174"/>
      <c r="U120" s="174"/>
      <c r="V120" s="174" t="s">
        <v>4213</v>
      </c>
      <c r="W120" s="174" t="s">
        <v>1340</v>
      </c>
      <c r="X120" s="174" t="s">
        <v>1341</v>
      </c>
      <c r="Y120" s="466">
        <v>45440</v>
      </c>
      <c r="Z120" s="418">
        <v>47267</v>
      </c>
      <c r="AA120" s="174"/>
      <c r="AB120" s="174"/>
      <c r="AC120" s="174"/>
      <c r="AD120" s="174" t="s">
        <v>8040</v>
      </c>
      <c r="AE120" s="174" t="s">
        <v>8041</v>
      </c>
      <c r="AF120" s="569">
        <v>43522</v>
      </c>
      <c r="AG120" s="174"/>
      <c r="AH120" s="174"/>
      <c r="AI120" s="174"/>
      <c r="AJ120" s="174"/>
      <c r="AK120" s="174"/>
      <c r="AL120" s="174"/>
      <c r="AM120" s="174"/>
      <c r="AN120" s="174"/>
      <c r="AO120" s="174"/>
      <c r="AP120" s="174"/>
      <c r="AQ120" s="174"/>
      <c r="AR120" s="174" t="s">
        <v>2317</v>
      </c>
      <c r="AS120" s="174">
        <v>2024</v>
      </c>
      <c r="AT120" s="415">
        <v>45440</v>
      </c>
      <c r="AU120" s="174" t="s">
        <v>1351</v>
      </c>
      <c r="AV120" s="419" t="s">
        <v>5179</v>
      </c>
      <c r="AW120" s="424"/>
      <c r="AX120" s="653"/>
      <c r="AY120" s="422"/>
      <c r="AZ120" s="654"/>
      <c r="BA120" s="654"/>
      <c r="BB120" s="422"/>
      <c r="BC120" s="655"/>
      <c r="BD120" s="424"/>
      <c r="BE120" s="653">
        <v>1</v>
      </c>
      <c r="BF120" s="466">
        <v>42992</v>
      </c>
      <c r="BG120" s="426">
        <f t="shared" si="2"/>
        <v>0</v>
      </c>
      <c r="BH120" s="426">
        <f t="shared" si="3"/>
        <v>0</v>
      </c>
      <c r="BI120" s="426">
        <f t="shared" si="4"/>
        <v>0</v>
      </c>
      <c r="BJ120" s="426">
        <f t="shared" si="5"/>
        <v>0</v>
      </c>
      <c r="BK120" s="425" t="b">
        <f>COUNTIF($X$3:$X439,$X120)&gt;1</f>
        <v>0</v>
      </c>
    </row>
    <row r="121" spans="1:63" ht="15.75" customHeight="1">
      <c r="A121" s="174" t="s">
        <v>10</v>
      </c>
      <c r="B121" s="174" t="s">
        <v>49</v>
      </c>
      <c r="C121" s="174" t="s">
        <v>123</v>
      </c>
      <c r="D121" s="174" t="s">
        <v>1336</v>
      </c>
      <c r="E121" s="174" t="s">
        <v>509</v>
      </c>
      <c r="F121" s="174"/>
      <c r="G121" s="174" t="s">
        <v>1337</v>
      </c>
      <c r="H121" s="174"/>
      <c r="I121" s="174"/>
      <c r="J121" s="174" t="s">
        <v>1338</v>
      </c>
      <c r="K121" s="174"/>
      <c r="L121" s="174"/>
      <c r="M121" s="174" t="s">
        <v>1339</v>
      </c>
      <c r="N121" s="174" t="s">
        <v>8039</v>
      </c>
      <c r="O121" s="174" t="s">
        <v>15</v>
      </c>
      <c r="P121" s="174" t="s">
        <v>16</v>
      </c>
      <c r="Q121" s="174" t="s">
        <v>35</v>
      </c>
      <c r="R121" s="174" t="s">
        <v>8666</v>
      </c>
      <c r="S121" s="174" t="s">
        <v>36</v>
      </c>
      <c r="T121" s="174"/>
      <c r="U121" s="174"/>
      <c r="V121" s="174" t="s">
        <v>4164</v>
      </c>
      <c r="W121" s="174" t="s">
        <v>37</v>
      </c>
      <c r="X121" s="174" t="s">
        <v>1342</v>
      </c>
      <c r="Y121" s="466">
        <v>45434</v>
      </c>
      <c r="Z121" s="418">
        <v>47261</v>
      </c>
      <c r="AA121" s="174"/>
      <c r="AB121" s="174"/>
      <c r="AC121" s="174"/>
      <c r="AD121" s="174" t="s">
        <v>8042</v>
      </c>
      <c r="AE121" s="174" t="s">
        <v>8043</v>
      </c>
      <c r="AF121" s="535">
        <v>44050</v>
      </c>
      <c r="AG121" s="174"/>
      <c r="AH121" s="174"/>
      <c r="AI121" s="174"/>
      <c r="AJ121" s="174"/>
      <c r="AK121" s="174"/>
      <c r="AL121" s="174"/>
      <c r="AM121" s="174"/>
      <c r="AN121" s="174"/>
      <c r="AO121" s="174"/>
      <c r="AP121" s="174"/>
      <c r="AQ121" s="174"/>
      <c r="AR121" s="174" t="s">
        <v>2317</v>
      </c>
      <c r="AS121" s="174">
        <v>2024</v>
      </c>
      <c r="AT121" s="415">
        <v>45434</v>
      </c>
      <c r="AU121" s="174" t="s">
        <v>1351</v>
      </c>
      <c r="AV121" s="419" t="s">
        <v>5179</v>
      </c>
      <c r="AW121" s="424"/>
      <c r="AX121" s="653"/>
      <c r="AY121" s="422"/>
      <c r="AZ121" s="654"/>
      <c r="BA121" s="654"/>
      <c r="BB121" s="422"/>
      <c r="BC121" s="655"/>
      <c r="BD121" s="424"/>
      <c r="BE121" s="653"/>
      <c r="BF121" s="466">
        <v>43055</v>
      </c>
      <c r="BG121" s="426">
        <f t="shared" si="2"/>
        <v>0</v>
      </c>
      <c r="BH121" s="426">
        <f t="shared" si="3"/>
        <v>0</v>
      </c>
      <c r="BI121" s="426">
        <f t="shared" si="4"/>
        <v>0</v>
      </c>
      <c r="BJ121" s="426">
        <f t="shared" si="5"/>
        <v>0</v>
      </c>
      <c r="BK121" s="425" t="b">
        <f>COUNTIF($X$3:$X439,$X121)&gt;1</f>
        <v>0</v>
      </c>
    </row>
    <row r="122" spans="1:63" ht="15.75" customHeight="1">
      <c r="A122" s="703" t="s">
        <v>10</v>
      </c>
      <c r="B122" s="703" t="s">
        <v>49</v>
      </c>
      <c r="C122" s="703" t="s">
        <v>50</v>
      </c>
      <c r="D122" s="703" t="s">
        <v>51</v>
      </c>
      <c r="E122" s="703" t="s">
        <v>30</v>
      </c>
      <c r="F122" s="703"/>
      <c r="G122" s="703" t="s">
        <v>1510</v>
      </c>
      <c r="H122" s="703"/>
      <c r="I122" s="703"/>
      <c r="J122" s="703" t="s">
        <v>1511</v>
      </c>
      <c r="K122" s="703"/>
      <c r="L122" s="703"/>
      <c r="M122" s="703" t="s">
        <v>1512</v>
      </c>
      <c r="N122" s="703"/>
      <c r="O122" s="703" t="s">
        <v>15</v>
      </c>
      <c r="P122" s="703" t="s">
        <v>16</v>
      </c>
      <c r="Q122" s="703" t="s">
        <v>21</v>
      </c>
      <c r="R122" s="703" t="s">
        <v>3006</v>
      </c>
      <c r="S122" s="703"/>
      <c r="T122" s="703" t="s">
        <v>1513</v>
      </c>
      <c r="U122" s="703"/>
      <c r="V122" s="703" t="s">
        <v>22</v>
      </c>
      <c r="W122" s="703" t="s">
        <v>1048</v>
      </c>
      <c r="X122" s="703">
        <v>1107030111</v>
      </c>
      <c r="Y122" s="704">
        <v>40736</v>
      </c>
      <c r="Z122" s="703"/>
      <c r="AA122" s="703"/>
      <c r="AB122" s="703"/>
      <c r="AC122" s="703"/>
      <c r="AD122" s="703" t="s">
        <v>4283</v>
      </c>
      <c r="AE122" s="703" t="s">
        <v>4283</v>
      </c>
      <c r="AF122" s="703" t="s">
        <v>4283</v>
      </c>
      <c r="AG122" s="703"/>
      <c r="AH122" s="703"/>
      <c r="AI122" s="705">
        <v>45258</v>
      </c>
      <c r="AJ122" s="703" t="s">
        <v>2297</v>
      </c>
      <c r="AK122" s="703"/>
      <c r="AL122" s="703"/>
      <c r="AM122" s="703"/>
      <c r="AN122" s="703"/>
      <c r="AO122" s="703"/>
      <c r="AP122" s="703"/>
      <c r="AQ122" s="703"/>
      <c r="AR122" s="703" t="s">
        <v>2333</v>
      </c>
      <c r="AS122" s="703">
        <v>2023</v>
      </c>
      <c r="AT122" s="706">
        <v>45259</v>
      </c>
      <c r="AU122" s="703" t="s">
        <v>2323</v>
      </c>
      <c r="AV122" s="707"/>
      <c r="AW122" s="708"/>
      <c r="AX122" s="747"/>
      <c r="AY122" s="422"/>
      <c r="AZ122" s="748"/>
      <c r="BA122" s="748"/>
      <c r="BB122" s="422"/>
      <c r="BC122" s="749"/>
      <c r="BD122" s="708"/>
      <c r="BE122" s="747"/>
      <c r="BF122" s="710"/>
      <c r="BG122" s="710">
        <f t="shared" si="2"/>
        <v>0</v>
      </c>
      <c r="BH122" s="710">
        <f t="shared" si="3"/>
        <v>0</v>
      </c>
      <c r="BI122" s="710">
        <f t="shared" si="4"/>
        <v>0</v>
      </c>
      <c r="BJ122" s="710">
        <f t="shared" si="5"/>
        <v>0</v>
      </c>
      <c r="BK122" s="709" t="b">
        <f>COUNTIF($X$3:$X439,$X122)&gt;1</f>
        <v>0</v>
      </c>
    </row>
    <row r="123" spans="1:63" ht="15.75" customHeight="1">
      <c r="A123" s="703" t="s">
        <v>10</v>
      </c>
      <c r="B123" s="703" t="s">
        <v>49</v>
      </c>
      <c r="C123" s="703" t="s">
        <v>50</v>
      </c>
      <c r="D123" s="703" t="s">
        <v>51</v>
      </c>
      <c r="E123" s="703" t="s">
        <v>30</v>
      </c>
      <c r="F123" s="703"/>
      <c r="G123" s="703" t="s">
        <v>1510</v>
      </c>
      <c r="H123" s="703"/>
      <c r="I123" s="703"/>
      <c r="J123" s="703" t="s">
        <v>1511</v>
      </c>
      <c r="K123" s="703"/>
      <c r="L123" s="703"/>
      <c r="M123" s="703" t="s">
        <v>1512</v>
      </c>
      <c r="N123" s="703"/>
      <c r="O123" s="703" t="s">
        <v>15</v>
      </c>
      <c r="P123" s="703" t="s">
        <v>16</v>
      </c>
      <c r="Q123" s="703" t="s">
        <v>21</v>
      </c>
      <c r="R123" s="703" t="s">
        <v>3006</v>
      </c>
      <c r="S123" s="703"/>
      <c r="T123" s="703" t="s">
        <v>1514</v>
      </c>
      <c r="U123" s="703"/>
      <c r="V123" s="703" t="s">
        <v>22</v>
      </c>
      <c r="W123" s="703" t="s">
        <v>1048</v>
      </c>
      <c r="X123" s="703">
        <v>1107030112</v>
      </c>
      <c r="Y123" s="704">
        <v>40364</v>
      </c>
      <c r="Z123" s="703"/>
      <c r="AA123" s="703"/>
      <c r="AB123" s="703"/>
      <c r="AC123" s="703"/>
      <c r="AD123" s="703" t="s">
        <v>4283</v>
      </c>
      <c r="AE123" s="703" t="s">
        <v>4283</v>
      </c>
      <c r="AF123" s="703" t="s">
        <v>4283</v>
      </c>
      <c r="AG123" s="703"/>
      <c r="AH123" s="703"/>
      <c r="AI123" s="705">
        <v>45258</v>
      </c>
      <c r="AJ123" s="703" t="s">
        <v>2297</v>
      </c>
      <c r="AK123" s="703"/>
      <c r="AL123" s="703"/>
      <c r="AM123" s="703"/>
      <c r="AN123" s="703"/>
      <c r="AO123" s="703"/>
      <c r="AP123" s="703"/>
      <c r="AQ123" s="703"/>
      <c r="AR123" s="703" t="s">
        <v>2333</v>
      </c>
      <c r="AS123" s="703">
        <v>2023</v>
      </c>
      <c r="AT123" s="706">
        <v>45259</v>
      </c>
      <c r="AU123" s="703" t="s">
        <v>2323</v>
      </c>
      <c r="AV123" s="707"/>
      <c r="AW123" s="708"/>
      <c r="AX123" s="747"/>
      <c r="AY123" s="422"/>
      <c r="AZ123" s="748"/>
      <c r="BA123" s="748"/>
      <c r="BB123" s="422"/>
      <c r="BC123" s="749"/>
      <c r="BD123" s="708"/>
      <c r="BE123" s="747"/>
      <c r="BF123" s="710"/>
      <c r="BG123" s="710">
        <f t="shared" si="2"/>
        <v>0</v>
      </c>
      <c r="BH123" s="710">
        <f t="shared" si="3"/>
        <v>0</v>
      </c>
      <c r="BI123" s="710">
        <f t="shared" si="4"/>
        <v>0</v>
      </c>
      <c r="BJ123" s="710">
        <f t="shared" si="5"/>
        <v>0</v>
      </c>
      <c r="BK123" s="709" t="b">
        <f>COUNTIF($X$3:$X439,$X123)&gt;1</f>
        <v>0</v>
      </c>
    </row>
    <row r="124" spans="1:63" ht="15.75" customHeight="1">
      <c r="A124" s="174" t="s">
        <v>10</v>
      </c>
      <c r="B124" s="174" t="s">
        <v>49</v>
      </c>
      <c r="C124" s="174" t="s">
        <v>50</v>
      </c>
      <c r="D124" s="174" t="s">
        <v>51</v>
      </c>
      <c r="E124" s="174" t="s">
        <v>30</v>
      </c>
      <c r="F124" s="174"/>
      <c r="G124" s="174" t="s">
        <v>1788</v>
      </c>
      <c r="H124" s="174"/>
      <c r="I124" s="174"/>
      <c r="J124" s="174" t="s">
        <v>1789</v>
      </c>
      <c r="K124" s="174"/>
      <c r="L124" s="174"/>
      <c r="M124" s="174" t="s">
        <v>1790</v>
      </c>
      <c r="N124" s="174" t="s">
        <v>8045</v>
      </c>
      <c r="O124" s="174" t="s">
        <v>15</v>
      </c>
      <c r="P124" s="174" t="s">
        <v>16</v>
      </c>
      <c r="Q124" s="174" t="s">
        <v>35</v>
      </c>
      <c r="R124" s="174" t="s">
        <v>104</v>
      </c>
      <c r="S124" s="174" t="s">
        <v>105</v>
      </c>
      <c r="T124" s="174"/>
      <c r="U124" s="174"/>
      <c r="V124" s="174" t="s">
        <v>4164</v>
      </c>
      <c r="W124" s="174" t="s">
        <v>106</v>
      </c>
      <c r="X124" s="174" t="s">
        <v>1791</v>
      </c>
      <c r="Y124" s="466">
        <v>44084</v>
      </c>
      <c r="Z124" s="174"/>
      <c r="AA124" s="174" t="s">
        <v>4158</v>
      </c>
      <c r="AB124" s="174" t="s">
        <v>4168</v>
      </c>
      <c r="AC124" s="174" t="s">
        <v>8046</v>
      </c>
      <c r="AD124" s="174" t="s">
        <v>8047</v>
      </c>
      <c r="AE124" s="174" t="s">
        <v>8048</v>
      </c>
      <c r="AF124" s="556">
        <v>46152</v>
      </c>
      <c r="AG124" s="174"/>
      <c r="AH124" s="174"/>
      <c r="AI124" s="174"/>
      <c r="AJ124" s="174"/>
      <c r="AK124" s="174"/>
      <c r="AL124" s="174"/>
      <c r="AM124" s="174"/>
      <c r="AN124" s="174"/>
      <c r="AO124" s="174"/>
      <c r="AP124" s="174"/>
      <c r="AQ124" s="174"/>
      <c r="AR124" s="174"/>
      <c r="AS124" s="174"/>
      <c r="AT124" s="415"/>
      <c r="AU124" s="174"/>
      <c r="AV124" s="437"/>
      <c r="AW124" s="424"/>
      <c r="AX124" s="653"/>
      <c r="AY124" s="422"/>
      <c r="AZ124" s="654"/>
      <c r="BA124" s="654"/>
      <c r="BB124" s="422"/>
      <c r="BC124" s="655"/>
      <c r="BD124" s="424"/>
      <c r="BE124" s="653"/>
      <c r="BF124" s="426"/>
      <c r="BG124" s="426">
        <f t="shared" si="2"/>
        <v>0</v>
      </c>
      <c r="BH124" s="426">
        <f t="shared" si="3"/>
        <v>0</v>
      </c>
      <c r="BI124" s="426">
        <f t="shared" si="4"/>
        <v>0</v>
      </c>
      <c r="BJ124" s="426">
        <f t="shared" si="5"/>
        <v>0</v>
      </c>
      <c r="BK124" s="425" t="b">
        <f>COUNTIF($X$3:$X439,$X124)&gt;1</f>
        <v>0</v>
      </c>
    </row>
    <row r="125" spans="1:63" ht="15.75" customHeight="1">
      <c r="A125" s="174" t="s">
        <v>10</v>
      </c>
      <c r="B125" s="174" t="s">
        <v>49</v>
      </c>
      <c r="C125" s="174" t="s">
        <v>50</v>
      </c>
      <c r="D125" s="174" t="s">
        <v>51</v>
      </c>
      <c r="E125" s="174" t="s">
        <v>30</v>
      </c>
      <c r="F125" s="174"/>
      <c r="G125" s="174" t="s">
        <v>1788</v>
      </c>
      <c r="H125" s="174"/>
      <c r="I125" s="174"/>
      <c r="J125" s="174" t="s">
        <v>1789</v>
      </c>
      <c r="K125" s="174"/>
      <c r="L125" s="174"/>
      <c r="M125" s="174" t="s">
        <v>1790</v>
      </c>
      <c r="N125" s="174" t="s">
        <v>8045</v>
      </c>
      <c r="O125" s="174" t="s">
        <v>15</v>
      </c>
      <c r="P125" s="174" t="s">
        <v>16</v>
      </c>
      <c r="Q125" s="174" t="s">
        <v>35</v>
      </c>
      <c r="R125" s="174" t="s">
        <v>8666</v>
      </c>
      <c r="S125" s="174" t="s">
        <v>36</v>
      </c>
      <c r="T125" s="174"/>
      <c r="U125" s="174"/>
      <c r="V125" s="174" t="s">
        <v>4164</v>
      </c>
      <c r="W125" s="174" t="s">
        <v>91</v>
      </c>
      <c r="X125" s="174" t="s">
        <v>1792</v>
      </c>
      <c r="Y125" s="466">
        <v>43430</v>
      </c>
      <c r="Z125" s="174"/>
      <c r="AA125" s="174" t="s">
        <v>4158</v>
      </c>
      <c r="AB125" s="174"/>
      <c r="AC125" s="174"/>
      <c r="AD125" s="174" t="s">
        <v>8049</v>
      </c>
      <c r="AE125" s="174" t="s">
        <v>8050</v>
      </c>
      <c r="AF125" s="556">
        <v>46090</v>
      </c>
      <c r="AG125" s="174"/>
      <c r="AH125" s="174"/>
      <c r="AI125" s="174"/>
      <c r="AJ125" s="174"/>
      <c r="AK125" s="174"/>
      <c r="AL125" s="174"/>
      <c r="AM125" s="174"/>
      <c r="AN125" s="174"/>
      <c r="AO125" s="174"/>
      <c r="AP125" s="174"/>
      <c r="AQ125" s="174"/>
      <c r="AR125" s="174"/>
      <c r="AS125" s="174"/>
      <c r="AT125" s="415"/>
      <c r="AU125" s="174"/>
      <c r="AV125" s="437"/>
      <c r="AW125" s="424"/>
      <c r="AX125" s="653"/>
      <c r="AY125" s="422"/>
      <c r="AZ125" s="654"/>
      <c r="BA125" s="654"/>
      <c r="BB125" s="422"/>
      <c r="BC125" s="655"/>
      <c r="BD125" s="424"/>
      <c r="BE125" s="653">
        <v>1</v>
      </c>
      <c r="BF125" s="426"/>
      <c r="BG125" s="426">
        <f t="shared" si="2"/>
        <v>0</v>
      </c>
      <c r="BH125" s="426">
        <f t="shared" si="3"/>
        <v>0</v>
      </c>
      <c r="BI125" s="426">
        <f t="shared" si="4"/>
        <v>0</v>
      </c>
      <c r="BJ125" s="426">
        <f t="shared" si="5"/>
        <v>0</v>
      </c>
      <c r="BK125" s="425" t="b">
        <f>COUNTIF($X$3:$X439,$X125)&gt;1</f>
        <v>0</v>
      </c>
    </row>
    <row r="126" spans="1:63" ht="15.75" customHeight="1">
      <c r="A126" s="703" t="s">
        <v>10</v>
      </c>
      <c r="B126" s="703" t="s">
        <v>49</v>
      </c>
      <c r="C126" s="703" t="s">
        <v>50</v>
      </c>
      <c r="D126" s="703" t="s">
        <v>51</v>
      </c>
      <c r="E126" s="703" t="s">
        <v>30</v>
      </c>
      <c r="F126" s="703"/>
      <c r="G126" s="703" t="s">
        <v>1788</v>
      </c>
      <c r="H126" s="703"/>
      <c r="I126" s="703"/>
      <c r="J126" s="703" t="s">
        <v>1789</v>
      </c>
      <c r="K126" s="703"/>
      <c r="L126" s="703"/>
      <c r="M126" s="703" t="s">
        <v>1790</v>
      </c>
      <c r="N126" s="703"/>
      <c r="O126" s="703" t="s">
        <v>15</v>
      </c>
      <c r="P126" s="703" t="s">
        <v>16</v>
      </c>
      <c r="Q126" s="703" t="s">
        <v>35</v>
      </c>
      <c r="R126" s="703" t="s">
        <v>117</v>
      </c>
      <c r="S126" s="703" t="s">
        <v>118</v>
      </c>
      <c r="T126" s="703"/>
      <c r="U126" s="703"/>
      <c r="V126" s="703" t="s">
        <v>4164</v>
      </c>
      <c r="W126" s="703" t="s">
        <v>119</v>
      </c>
      <c r="X126" s="703" t="s">
        <v>1793</v>
      </c>
      <c r="Y126" s="704">
        <v>43430</v>
      </c>
      <c r="Z126" s="703"/>
      <c r="AA126" s="703" t="s">
        <v>4158</v>
      </c>
      <c r="AB126" s="703"/>
      <c r="AC126" s="703"/>
      <c r="AD126" s="703" t="s">
        <v>9737</v>
      </c>
      <c r="AE126" s="703" t="s">
        <v>9738</v>
      </c>
      <c r="AF126" s="712">
        <v>45028</v>
      </c>
      <c r="AG126" s="703"/>
      <c r="AH126" s="703"/>
      <c r="AI126" s="705">
        <v>45267</v>
      </c>
      <c r="AJ126" s="703" t="s">
        <v>2291</v>
      </c>
      <c r="AK126" s="703"/>
      <c r="AL126" s="703"/>
      <c r="AM126" s="703"/>
      <c r="AN126" s="703"/>
      <c r="AO126" s="703"/>
      <c r="AP126" s="703"/>
      <c r="AQ126" s="703"/>
      <c r="AR126" s="703" t="s">
        <v>2335</v>
      </c>
      <c r="AS126" s="703">
        <v>2023</v>
      </c>
      <c r="AT126" s="706">
        <v>45268</v>
      </c>
      <c r="AU126" s="703" t="s">
        <v>2323</v>
      </c>
      <c r="AV126" s="707"/>
      <c r="AW126" s="708"/>
      <c r="AX126" s="747"/>
      <c r="AY126" s="422"/>
      <c r="AZ126" s="748"/>
      <c r="BA126" s="748"/>
      <c r="BB126" s="422"/>
      <c r="BC126" s="749"/>
      <c r="BD126" s="708"/>
      <c r="BE126" s="747"/>
      <c r="BF126" s="710"/>
      <c r="BG126" s="710">
        <f t="shared" si="2"/>
        <v>0</v>
      </c>
      <c r="BH126" s="710">
        <f t="shared" si="3"/>
        <v>0</v>
      </c>
      <c r="BI126" s="710">
        <f t="shared" si="4"/>
        <v>0</v>
      </c>
      <c r="BJ126" s="710">
        <f t="shared" si="5"/>
        <v>0</v>
      </c>
      <c r="BK126" s="709" t="b">
        <f>COUNTIF($X$3:$X439,$X126)&gt;1</f>
        <v>0</v>
      </c>
    </row>
    <row r="127" spans="1:63" ht="15.75" customHeight="1">
      <c r="A127" s="174" t="s">
        <v>10</v>
      </c>
      <c r="B127" s="174" t="s">
        <v>49</v>
      </c>
      <c r="C127" s="174" t="s">
        <v>50</v>
      </c>
      <c r="D127" s="174" t="s">
        <v>51</v>
      </c>
      <c r="E127" s="174" t="s">
        <v>30</v>
      </c>
      <c r="F127" s="174"/>
      <c r="G127" s="174" t="s">
        <v>1788</v>
      </c>
      <c r="H127" s="174"/>
      <c r="I127" s="174"/>
      <c r="J127" s="174" t="s">
        <v>1789</v>
      </c>
      <c r="K127" s="174"/>
      <c r="L127" s="174"/>
      <c r="M127" s="174" t="s">
        <v>1790</v>
      </c>
      <c r="N127" s="174" t="s">
        <v>8045</v>
      </c>
      <c r="O127" s="174" t="s">
        <v>15</v>
      </c>
      <c r="P127" s="174" t="s">
        <v>16</v>
      </c>
      <c r="Q127" s="174" t="s">
        <v>35</v>
      </c>
      <c r="R127" s="174" t="s">
        <v>2230</v>
      </c>
      <c r="S127" s="174" t="s">
        <v>161</v>
      </c>
      <c r="T127" s="174"/>
      <c r="U127" s="174"/>
      <c r="V127" s="174" t="s">
        <v>4157</v>
      </c>
      <c r="W127" s="174" t="s">
        <v>162</v>
      </c>
      <c r="X127" s="174" t="s">
        <v>1794</v>
      </c>
      <c r="Y127" s="466">
        <v>43430</v>
      </c>
      <c r="Z127" s="174"/>
      <c r="AA127" s="174" t="s">
        <v>4158</v>
      </c>
      <c r="AB127" s="174" t="s">
        <v>4168</v>
      </c>
      <c r="AC127" s="174" t="s">
        <v>8051</v>
      </c>
      <c r="AD127" s="174" t="s">
        <v>8052</v>
      </c>
      <c r="AE127" s="174" t="s">
        <v>8053</v>
      </c>
      <c r="AF127" s="174" t="s">
        <v>8054</v>
      </c>
      <c r="AG127" s="174"/>
      <c r="AH127" s="174"/>
      <c r="AI127" s="174"/>
      <c r="AJ127" s="174"/>
      <c r="AK127" s="174"/>
      <c r="AL127" s="174"/>
      <c r="AM127" s="174"/>
      <c r="AN127" s="174"/>
      <c r="AO127" s="174"/>
      <c r="AP127" s="174"/>
      <c r="AQ127" s="174"/>
      <c r="AR127" s="174"/>
      <c r="AS127" s="174"/>
      <c r="AT127" s="415"/>
      <c r="AU127" s="174"/>
      <c r="AV127" s="437"/>
      <c r="AW127" s="424"/>
      <c r="AX127" s="653"/>
      <c r="AY127" s="422"/>
      <c r="AZ127" s="654"/>
      <c r="BA127" s="654"/>
      <c r="BB127" s="422"/>
      <c r="BC127" s="655"/>
      <c r="BD127" s="424"/>
      <c r="BE127" s="653"/>
      <c r="BF127" s="426"/>
      <c r="BG127" s="426">
        <f t="shared" si="2"/>
        <v>0</v>
      </c>
      <c r="BH127" s="426">
        <f t="shared" si="3"/>
        <v>0</v>
      </c>
      <c r="BI127" s="426">
        <f t="shared" si="4"/>
        <v>0</v>
      </c>
      <c r="BJ127" s="426">
        <f t="shared" si="5"/>
        <v>0</v>
      </c>
      <c r="BK127" s="425" t="b">
        <f>COUNTIF($X$3:$X439,$X127)&gt;1</f>
        <v>0</v>
      </c>
    </row>
    <row r="128" spans="1:63" ht="15.75" customHeight="1">
      <c r="A128" s="703" t="s">
        <v>10</v>
      </c>
      <c r="B128" s="703" t="s">
        <v>49</v>
      </c>
      <c r="C128" s="703" t="s">
        <v>50</v>
      </c>
      <c r="D128" s="703" t="s">
        <v>9648</v>
      </c>
      <c r="E128" s="703" t="s">
        <v>30</v>
      </c>
      <c r="F128" s="703"/>
      <c r="G128" s="703" t="s">
        <v>1788</v>
      </c>
      <c r="H128" s="703"/>
      <c r="I128" s="703"/>
      <c r="J128" s="703" t="s">
        <v>1789</v>
      </c>
      <c r="K128" s="703"/>
      <c r="L128" s="703"/>
      <c r="M128" s="703" t="s">
        <v>1790</v>
      </c>
      <c r="N128" s="703"/>
      <c r="O128" s="703" t="s">
        <v>15</v>
      </c>
      <c r="P128" s="703" t="s">
        <v>16</v>
      </c>
      <c r="Q128" s="703" t="s">
        <v>35</v>
      </c>
      <c r="R128" s="703" t="s">
        <v>2230</v>
      </c>
      <c r="S128" s="703" t="s">
        <v>1795</v>
      </c>
      <c r="T128" s="703"/>
      <c r="U128" s="703"/>
      <c r="V128" s="703" t="s">
        <v>4157</v>
      </c>
      <c r="W128" s="703" t="s">
        <v>162</v>
      </c>
      <c r="X128" s="703" t="s">
        <v>1796</v>
      </c>
      <c r="Y128" s="704">
        <v>43514</v>
      </c>
      <c r="Z128" s="703"/>
      <c r="AA128" s="703" t="s">
        <v>4158</v>
      </c>
      <c r="AB128" s="703" t="s">
        <v>4168</v>
      </c>
      <c r="AC128" s="703" t="s">
        <v>9739</v>
      </c>
      <c r="AD128" s="703" t="s">
        <v>7880</v>
      </c>
      <c r="AE128" s="703" t="s">
        <v>7881</v>
      </c>
      <c r="AF128" s="712">
        <v>44903</v>
      </c>
      <c r="AG128" s="703"/>
      <c r="AH128" s="703"/>
      <c r="AI128" s="705">
        <v>45149</v>
      </c>
      <c r="AJ128" s="703" t="s">
        <v>8675</v>
      </c>
      <c r="AK128" s="703"/>
      <c r="AL128" s="703"/>
      <c r="AM128" s="703"/>
      <c r="AN128" s="703"/>
      <c r="AO128" s="703"/>
      <c r="AP128" s="703"/>
      <c r="AQ128" s="703"/>
      <c r="AR128" s="703" t="s">
        <v>2324</v>
      </c>
      <c r="AS128" s="703">
        <v>2023</v>
      </c>
      <c r="AT128" s="706">
        <v>45156</v>
      </c>
      <c r="AU128" s="703" t="s">
        <v>2323</v>
      </c>
      <c r="AV128" s="707" t="s">
        <v>9740</v>
      </c>
      <c r="AW128" s="708"/>
      <c r="AX128" s="747"/>
      <c r="AY128" s="422"/>
      <c r="AZ128" s="748"/>
      <c r="BA128" s="748"/>
      <c r="BB128" s="422"/>
      <c r="BC128" s="749"/>
      <c r="BD128" s="708"/>
      <c r="BE128" s="747"/>
      <c r="BF128" s="710"/>
      <c r="BG128" s="710">
        <f t="shared" si="2"/>
        <v>0</v>
      </c>
      <c r="BH128" s="710">
        <f t="shared" si="3"/>
        <v>0</v>
      </c>
      <c r="BI128" s="710">
        <f t="shared" si="4"/>
        <v>0</v>
      </c>
      <c r="BJ128" s="710">
        <f t="shared" si="5"/>
        <v>0</v>
      </c>
      <c r="BK128" s="709" t="b">
        <f>COUNTIF($X$3:$X439,$X128)&gt;1</f>
        <v>0</v>
      </c>
    </row>
    <row r="129" spans="1:63" ht="15.75" customHeight="1">
      <c r="A129" s="174" t="s">
        <v>10</v>
      </c>
      <c r="B129" s="174" t="s">
        <v>49</v>
      </c>
      <c r="C129" s="174" t="s">
        <v>50</v>
      </c>
      <c r="D129" s="174" t="s">
        <v>51</v>
      </c>
      <c r="E129" s="174" t="s">
        <v>30</v>
      </c>
      <c r="F129" s="174"/>
      <c r="G129" s="174" t="s">
        <v>1788</v>
      </c>
      <c r="H129" s="174"/>
      <c r="I129" s="174"/>
      <c r="J129" s="174" t="s">
        <v>1789</v>
      </c>
      <c r="K129" s="174"/>
      <c r="L129" s="174"/>
      <c r="M129" s="174" t="s">
        <v>1790</v>
      </c>
      <c r="N129" s="174" t="s">
        <v>8045</v>
      </c>
      <c r="O129" s="174" t="s">
        <v>15</v>
      </c>
      <c r="P129" s="174" t="s">
        <v>16</v>
      </c>
      <c r="Q129" s="174" t="s">
        <v>35</v>
      </c>
      <c r="R129" s="174" t="s">
        <v>117</v>
      </c>
      <c r="S129" s="174" t="s">
        <v>120</v>
      </c>
      <c r="T129" s="174"/>
      <c r="U129" s="174"/>
      <c r="V129" s="174" t="s">
        <v>4164</v>
      </c>
      <c r="W129" s="174" t="s">
        <v>1348</v>
      </c>
      <c r="X129" s="174" t="s">
        <v>1797</v>
      </c>
      <c r="Y129" s="466">
        <v>43430</v>
      </c>
      <c r="Z129" s="174"/>
      <c r="AA129" s="174" t="s">
        <v>4158</v>
      </c>
      <c r="AB129" s="174" t="s">
        <v>4168</v>
      </c>
      <c r="AC129" s="174" t="s">
        <v>8055</v>
      </c>
      <c r="AD129" s="174" t="s">
        <v>8056</v>
      </c>
      <c r="AE129" s="174" t="s">
        <v>8057</v>
      </c>
      <c r="AF129" s="556">
        <v>45020</v>
      </c>
      <c r="AG129" s="174"/>
      <c r="AH129" s="174"/>
      <c r="AI129" s="174"/>
      <c r="AJ129" s="174"/>
      <c r="AK129" s="174"/>
      <c r="AL129" s="174"/>
      <c r="AM129" s="174"/>
      <c r="AN129" s="174"/>
      <c r="AO129" s="174"/>
      <c r="AP129" s="174"/>
      <c r="AQ129" s="174"/>
      <c r="AR129" s="174"/>
      <c r="AS129" s="174"/>
      <c r="AT129" s="415"/>
      <c r="AU129" s="174"/>
      <c r="AV129" s="437"/>
      <c r="AW129" s="424"/>
      <c r="AX129" s="653"/>
      <c r="AY129" s="422"/>
      <c r="AZ129" s="654"/>
      <c r="BA129" s="654"/>
      <c r="BB129" s="422"/>
      <c r="BC129" s="655"/>
      <c r="BD129" s="424"/>
      <c r="BE129" s="653"/>
      <c r="BF129" s="426"/>
      <c r="BG129" s="426">
        <f t="shared" si="2"/>
        <v>0</v>
      </c>
      <c r="BH129" s="426">
        <f t="shared" si="3"/>
        <v>0</v>
      </c>
      <c r="BI129" s="426">
        <f t="shared" si="4"/>
        <v>0</v>
      </c>
      <c r="BJ129" s="426">
        <f t="shared" si="5"/>
        <v>0</v>
      </c>
      <c r="BK129" s="425" t="b">
        <f>COUNTIF($X$3:$X439,$X129)&gt;1</f>
        <v>0</v>
      </c>
    </row>
    <row r="130" spans="1:63" ht="15.75" customHeight="1">
      <c r="A130" s="174" t="s">
        <v>10</v>
      </c>
      <c r="B130" s="174" t="s">
        <v>49</v>
      </c>
      <c r="C130" s="174" t="s">
        <v>50</v>
      </c>
      <c r="D130" s="174" t="s">
        <v>51</v>
      </c>
      <c r="E130" s="174" t="s">
        <v>30</v>
      </c>
      <c r="F130" s="174"/>
      <c r="G130" s="174" t="s">
        <v>1929</v>
      </c>
      <c r="H130" s="174"/>
      <c r="I130" s="174"/>
      <c r="J130" s="174" t="s">
        <v>1930</v>
      </c>
      <c r="K130" s="174"/>
      <c r="L130" s="174"/>
      <c r="M130" s="174">
        <v>9396578954</v>
      </c>
      <c r="N130" s="174"/>
      <c r="O130" s="174" t="s">
        <v>15</v>
      </c>
      <c r="P130" s="174" t="s">
        <v>16</v>
      </c>
      <c r="Q130" s="174" t="s">
        <v>21</v>
      </c>
      <c r="R130" s="174" t="s">
        <v>3006</v>
      </c>
      <c r="S130" s="174"/>
      <c r="T130" s="174" t="s">
        <v>1564</v>
      </c>
      <c r="U130" s="174"/>
      <c r="V130" s="174" t="s">
        <v>22</v>
      </c>
      <c r="W130" s="174" t="s">
        <v>1378</v>
      </c>
      <c r="X130" s="174" t="s">
        <v>1931</v>
      </c>
      <c r="Y130" s="466">
        <v>43685</v>
      </c>
      <c r="Z130" s="174"/>
      <c r="AA130" s="174" t="s">
        <v>4158</v>
      </c>
      <c r="AB130" s="174" t="s">
        <v>7886</v>
      </c>
      <c r="AC130" s="174" t="s">
        <v>8060</v>
      </c>
      <c r="AD130" s="174" t="s">
        <v>8061</v>
      </c>
      <c r="AE130" s="174" t="s">
        <v>8062</v>
      </c>
      <c r="AF130" s="556">
        <v>44453</v>
      </c>
      <c r="AG130" s="174"/>
      <c r="AH130" s="174"/>
      <c r="AI130" s="174"/>
      <c r="AJ130" s="174"/>
      <c r="AK130" s="174"/>
      <c r="AL130" s="174"/>
      <c r="AM130" s="174"/>
      <c r="AN130" s="174"/>
      <c r="AO130" s="174"/>
      <c r="AP130" s="174"/>
      <c r="AQ130" s="174"/>
      <c r="AR130" s="174"/>
      <c r="AS130" s="174"/>
      <c r="AT130" s="415"/>
      <c r="AU130" s="174"/>
      <c r="AV130" s="437"/>
      <c r="AW130" s="424"/>
      <c r="AX130" s="653"/>
      <c r="AY130" s="422"/>
      <c r="AZ130" s="654"/>
      <c r="BA130" s="654"/>
      <c r="BB130" s="422"/>
      <c r="BC130" s="655"/>
      <c r="BD130" s="424"/>
      <c r="BE130" s="653">
        <v>1</v>
      </c>
      <c r="BF130" s="426"/>
      <c r="BG130" s="426">
        <f t="shared" si="2"/>
        <v>0</v>
      </c>
      <c r="BH130" s="426">
        <f t="shared" si="3"/>
        <v>0</v>
      </c>
      <c r="BI130" s="426">
        <f t="shared" si="4"/>
        <v>0</v>
      </c>
      <c r="BJ130" s="426">
        <f t="shared" si="5"/>
        <v>0</v>
      </c>
      <c r="BK130" s="425" t="b">
        <f>COUNTIF($X$3:$X439,$X130)&gt;1</f>
        <v>0</v>
      </c>
    </row>
    <row r="131" spans="1:63" ht="15.75" customHeight="1">
      <c r="A131" s="703" t="s">
        <v>10</v>
      </c>
      <c r="B131" s="703" t="s">
        <v>49</v>
      </c>
      <c r="C131" s="703" t="s">
        <v>50</v>
      </c>
      <c r="D131" s="703" t="s">
        <v>51</v>
      </c>
      <c r="E131" s="703" t="s">
        <v>30</v>
      </c>
      <c r="F131" s="703"/>
      <c r="G131" s="703" t="s">
        <v>1932</v>
      </c>
      <c r="H131" s="703"/>
      <c r="I131" s="703"/>
      <c r="J131" s="703" t="s">
        <v>1933</v>
      </c>
      <c r="K131" s="703"/>
      <c r="L131" s="703"/>
      <c r="M131" s="703">
        <v>9771604388</v>
      </c>
      <c r="N131" s="703"/>
      <c r="O131" s="703" t="s">
        <v>15</v>
      </c>
      <c r="P131" s="703" t="s">
        <v>16</v>
      </c>
      <c r="Q131" s="703" t="s">
        <v>35</v>
      </c>
      <c r="R131" s="703" t="s">
        <v>104</v>
      </c>
      <c r="S131" s="703" t="s">
        <v>105</v>
      </c>
      <c r="T131" s="703"/>
      <c r="U131" s="703"/>
      <c r="V131" s="703" t="s">
        <v>4164</v>
      </c>
      <c r="W131" s="703" t="s">
        <v>408</v>
      </c>
      <c r="X131" s="703" t="s">
        <v>1934</v>
      </c>
      <c r="Y131" s="704">
        <v>43685</v>
      </c>
      <c r="Z131" s="703"/>
      <c r="AA131" s="703" t="s">
        <v>4158</v>
      </c>
      <c r="AB131" s="703" t="s">
        <v>4168</v>
      </c>
      <c r="AC131" s="703" t="s">
        <v>9741</v>
      </c>
      <c r="AD131" s="703" t="s">
        <v>9742</v>
      </c>
      <c r="AE131" s="703" t="s">
        <v>9743</v>
      </c>
      <c r="AF131" s="712">
        <v>44915</v>
      </c>
      <c r="AG131" s="703"/>
      <c r="AH131" s="703"/>
      <c r="AI131" s="705">
        <v>45303</v>
      </c>
      <c r="AJ131" s="703" t="s">
        <v>2297</v>
      </c>
      <c r="AK131" s="703"/>
      <c r="AL131" s="703"/>
      <c r="AM131" s="703"/>
      <c r="AN131" s="703"/>
      <c r="AO131" s="703"/>
      <c r="AP131" s="703"/>
      <c r="AQ131" s="703"/>
      <c r="AR131" s="703" t="s">
        <v>2306</v>
      </c>
      <c r="AS131" s="703">
        <v>2024</v>
      </c>
      <c r="AT131" s="706">
        <v>45308</v>
      </c>
      <c r="AU131" s="703" t="s">
        <v>2323</v>
      </c>
      <c r="AV131" s="707"/>
      <c r="AW131" s="713"/>
      <c r="AX131" s="747"/>
      <c r="AY131" s="714"/>
      <c r="AZ131" s="748"/>
      <c r="BA131" s="748"/>
      <c r="BB131" s="714"/>
      <c r="BC131" s="749"/>
      <c r="BD131" s="713"/>
      <c r="BE131" s="747"/>
      <c r="BF131" s="710"/>
      <c r="BG131" s="710">
        <f t="shared" si="2"/>
        <v>0</v>
      </c>
      <c r="BH131" s="710">
        <f t="shared" si="3"/>
        <v>0</v>
      </c>
      <c r="BI131" s="710">
        <f t="shared" si="4"/>
        <v>0</v>
      </c>
      <c r="BJ131" s="710">
        <f t="shared" si="5"/>
        <v>0</v>
      </c>
      <c r="BK131" s="709" t="b">
        <f>COUNTIF($X$3:$X439,$X131)&gt;1</f>
        <v>0</v>
      </c>
    </row>
    <row r="132" spans="1:63" ht="15.75" customHeight="1">
      <c r="A132" s="703" t="s">
        <v>10</v>
      </c>
      <c r="B132" s="703" t="s">
        <v>49</v>
      </c>
      <c r="C132" s="703" t="s">
        <v>50</v>
      </c>
      <c r="D132" s="703" t="s">
        <v>51</v>
      </c>
      <c r="E132" s="703" t="s">
        <v>30</v>
      </c>
      <c r="F132" s="703"/>
      <c r="G132" s="703" t="s">
        <v>1943</v>
      </c>
      <c r="H132" s="703"/>
      <c r="I132" s="703"/>
      <c r="J132" s="703" t="s">
        <v>1944</v>
      </c>
      <c r="K132" s="703"/>
      <c r="L132" s="703"/>
      <c r="M132" s="703" t="s">
        <v>1945</v>
      </c>
      <c r="N132" s="703"/>
      <c r="O132" s="703" t="s">
        <v>15</v>
      </c>
      <c r="P132" s="703" t="s">
        <v>16</v>
      </c>
      <c r="Q132" s="703" t="s">
        <v>35</v>
      </c>
      <c r="R132" s="703" t="s">
        <v>117</v>
      </c>
      <c r="S132" s="703" t="s">
        <v>200</v>
      </c>
      <c r="T132" s="703"/>
      <c r="U132" s="703"/>
      <c r="V132" s="703" t="s">
        <v>4164</v>
      </c>
      <c r="W132" s="703" t="s">
        <v>235</v>
      </c>
      <c r="X132" s="703" t="s">
        <v>1946</v>
      </c>
      <c r="Y132" s="704">
        <v>43704</v>
      </c>
      <c r="Z132" s="703"/>
      <c r="AA132" s="703" t="s">
        <v>4158</v>
      </c>
      <c r="AB132" s="703"/>
      <c r="AC132" s="703"/>
      <c r="AD132" s="703" t="s">
        <v>9744</v>
      </c>
      <c r="AE132" s="703" t="s">
        <v>9745</v>
      </c>
      <c r="AF132" s="712">
        <v>44822</v>
      </c>
      <c r="AG132" s="703"/>
      <c r="AH132" s="703"/>
      <c r="AI132" s="705">
        <v>45303</v>
      </c>
      <c r="AJ132" s="703" t="s">
        <v>2297</v>
      </c>
      <c r="AK132" s="703"/>
      <c r="AL132" s="703"/>
      <c r="AM132" s="703"/>
      <c r="AN132" s="703"/>
      <c r="AO132" s="703"/>
      <c r="AP132" s="703"/>
      <c r="AQ132" s="703"/>
      <c r="AR132" s="703" t="s">
        <v>2306</v>
      </c>
      <c r="AS132" s="703">
        <v>2024</v>
      </c>
      <c r="AT132" s="706">
        <v>45308</v>
      </c>
      <c r="AU132" s="703" t="s">
        <v>2323</v>
      </c>
      <c r="AV132" s="707"/>
      <c r="AW132" s="713"/>
      <c r="AX132" s="747"/>
      <c r="AY132" s="714"/>
      <c r="AZ132" s="748"/>
      <c r="BA132" s="748"/>
      <c r="BB132" s="714"/>
      <c r="BC132" s="749"/>
      <c r="BD132" s="713"/>
      <c r="BE132" s="747"/>
      <c r="BF132" s="710"/>
      <c r="BG132" s="710">
        <f t="shared" si="2"/>
        <v>0</v>
      </c>
      <c r="BH132" s="710">
        <f t="shared" si="3"/>
        <v>0</v>
      </c>
      <c r="BI132" s="710">
        <f t="shared" si="4"/>
        <v>0</v>
      </c>
      <c r="BJ132" s="710">
        <f t="shared" si="5"/>
        <v>0</v>
      </c>
      <c r="BK132" s="709" t="b">
        <f>COUNTIF($X$3:$X439,$X132)&gt;1</f>
        <v>0</v>
      </c>
    </row>
    <row r="133" spans="1:63" ht="15.75" customHeight="1">
      <c r="A133" s="703" t="s">
        <v>10</v>
      </c>
      <c r="B133" s="703" t="s">
        <v>49</v>
      </c>
      <c r="C133" s="703" t="s">
        <v>50</v>
      </c>
      <c r="D133" s="703" t="s">
        <v>51</v>
      </c>
      <c r="E133" s="703" t="s">
        <v>30</v>
      </c>
      <c r="F133" s="703"/>
      <c r="G133" s="703" t="s">
        <v>1943</v>
      </c>
      <c r="H133" s="703"/>
      <c r="I133" s="703"/>
      <c r="J133" s="703" t="s">
        <v>1944</v>
      </c>
      <c r="K133" s="703"/>
      <c r="L133" s="703"/>
      <c r="M133" s="703" t="s">
        <v>1945</v>
      </c>
      <c r="N133" s="703"/>
      <c r="O133" s="703" t="s">
        <v>15</v>
      </c>
      <c r="P133" s="703" t="s">
        <v>16</v>
      </c>
      <c r="Q133" s="703" t="s">
        <v>35</v>
      </c>
      <c r="R133" s="703" t="s">
        <v>8666</v>
      </c>
      <c r="S133" s="703" t="s">
        <v>36</v>
      </c>
      <c r="T133" s="703"/>
      <c r="U133" s="703"/>
      <c r="V133" s="703" t="s">
        <v>4164</v>
      </c>
      <c r="W133" s="703" t="s">
        <v>91</v>
      </c>
      <c r="X133" s="703" t="s">
        <v>1947</v>
      </c>
      <c r="Y133" s="704">
        <v>43712</v>
      </c>
      <c r="Z133" s="703"/>
      <c r="AA133" s="703" t="s">
        <v>4158</v>
      </c>
      <c r="AB133" s="703" t="s">
        <v>4168</v>
      </c>
      <c r="AC133" s="703" t="s">
        <v>9746</v>
      </c>
      <c r="AD133" s="703" t="s">
        <v>6403</v>
      </c>
      <c r="AE133" s="703" t="s">
        <v>9747</v>
      </c>
      <c r="AF133" s="712">
        <v>44084</v>
      </c>
      <c r="AG133" s="703"/>
      <c r="AH133" s="703"/>
      <c r="AI133" s="705">
        <v>45303</v>
      </c>
      <c r="AJ133" s="703" t="s">
        <v>2297</v>
      </c>
      <c r="AK133" s="703"/>
      <c r="AL133" s="703"/>
      <c r="AM133" s="703"/>
      <c r="AN133" s="703"/>
      <c r="AO133" s="703"/>
      <c r="AP133" s="703"/>
      <c r="AQ133" s="703"/>
      <c r="AR133" s="703" t="s">
        <v>2306</v>
      </c>
      <c r="AS133" s="703">
        <v>2024</v>
      </c>
      <c r="AT133" s="706">
        <v>45308</v>
      </c>
      <c r="AU133" s="703" t="s">
        <v>2323</v>
      </c>
      <c r="AV133" s="707"/>
      <c r="AW133" s="713"/>
      <c r="AX133" s="747"/>
      <c r="AY133" s="714"/>
      <c r="AZ133" s="748"/>
      <c r="BA133" s="748"/>
      <c r="BB133" s="714"/>
      <c r="BC133" s="749"/>
      <c r="BD133" s="713"/>
      <c r="BE133" s="747"/>
      <c r="BF133" s="710"/>
      <c r="BG133" s="710">
        <f t="shared" si="2"/>
        <v>0</v>
      </c>
      <c r="BH133" s="710">
        <f t="shared" si="3"/>
        <v>0</v>
      </c>
      <c r="BI133" s="710">
        <f t="shared" si="4"/>
        <v>0</v>
      </c>
      <c r="BJ133" s="710">
        <f t="shared" si="5"/>
        <v>0</v>
      </c>
      <c r="BK133" s="709" t="b">
        <f>COUNTIF($X$3:$X439,$X133)&gt;1</f>
        <v>0</v>
      </c>
    </row>
    <row r="134" spans="1:63" ht="15.75" customHeight="1">
      <c r="A134" s="703" t="s">
        <v>10</v>
      </c>
      <c r="B134" s="703" t="s">
        <v>49</v>
      </c>
      <c r="C134" s="703" t="s">
        <v>50</v>
      </c>
      <c r="D134" s="703" t="s">
        <v>51</v>
      </c>
      <c r="E134" s="703" t="s">
        <v>30</v>
      </c>
      <c r="F134" s="703"/>
      <c r="G134" s="703" t="s">
        <v>1943</v>
      </c>
      <c r="H134" s="703"/>
      <c r="I134" s="703"/>
      <c r="J134" s="703" t="s">
        <v>1944</v>
      </c>
      <c r="K134" s="703"/>
      <c r="L134" s="703"/>
      <c r="M134" s="703" t="s">
        <v>1945</v>
      </c>
      <c r="N134" s="703"/>
      <c r="O134" s="703" t="s">
        <v>15</v>
      </c>
      <c r="P134" s="703" t="s">
        <v>16</v>
      </c>
      <c r="Q134" s="703" t="s">
        <v>35</v>
      </c>
      <c r="R134" s="703" t="s">
        <v>8666</v>
      </c>
      <c r="S134" s="703" t="s">
        <v>47</v>
      </c>
      <c r="T134" s="703"/>
      <c r="U134" s="703"/>
      <c r="V134" s="703" t="s">
        <v>4164</v>
      </c>
      <c r="W134" s="703" t="s">
        <v>78</v>
      </c>
      <c r="X134" s="703" t="s">
        <v>1948</v>
      </c>
      <c r="Y134" s="704">
        <v>43704</v>
      </c>
      <c r="Z134" s="703"/>
      <c r="AA134" s="703" t="s">
        <v>4158</v>
      </c>
      <c r="AB134" s="703" t="s">
        <v>4168</v>
      </c>
      <c r="AC134" s="703" t="s">
        <v>9748</v>
      </c>
      <c r="AD134" s="703" t="s">
        <v>6403</v>
      </c>
      <c r="AE134" s="703" t="s">
        <v>9749</v>
      </c>
      <c r="AF134" s="712">
        <v>44127</v>
      </c>
      <c r="AG134" s="703"/>
      <c r="AH134" s="703"/>
      <c r="AI134" s="705">
        <v>45303</v>
      </c>
      <c r="AJ134" s="703" t="s">
        <v>2297</v>
      </c>
      <c r="AK134" s="703"/>
      <c r="AL134" s="703"/>
      <c r="AM134" s="703"/>
      <c r="AN134" s="703"/>
      <c r="AO134" s="703"/>
      <c r="AP134" s="703"/>
      <c r="AQ134" s="703"/>
      <c r="AR134" s="703" t="s">
        <v>2306</v>
      </c>
      <c r="AS134" s="703">
        <v>2024</v>
      </c>
      <c r="AT134" s="706">
        <v>45308</v>
      </c>
      <c r="AU134" s="703" t="s">
        <v>2323</v>
      </c>
      <c r="AV134" s="707"/>
      <c r="AW134" s="713"/>
      <c r="AX134" s="747"/>
      <c r="AY134" s="714"/>
      <c r="AZ134" s="748"/>
      <c r="BA134" s="748"/>
      <c r="BB134" s="714"/>
      <c r="BC134" s="749"/>
      <c r="BD134" s="713"/>
      <c r="BE134" s="747"/>
      <c r="BF134" s="710"/>
      <c r="BG134" s="710">
        <f t="shared" si="2"/>
        <v>0</v>
      </c>
      <c r="BH134" s="710">
        <f t="shared" si="3"/>
        <v>0</v>
      </c>
      <c r="BI134" s="710">
        <f t="shared" si="4"/>
        <v>0</v>
      </c>
      <c r="BJ134" s="710">
        <f t="shared" si="5"/>
        <v>0</v>
      </c>
      <c r="BK134" s="709" t="b">
        <f>COUNTIF($X$3:$X439,$X134)&gt;1</f>
        <v>0</v>
      </c>
    </row>
    <row r="135" spans="1:63" ht="15.75" customHeight="1">
      <c r="A135" s="174" t="s">
        <v>10</v>
      </c>
      <c r="B135" s="174" t="s">
        <v>49</v>
      </c>
      <c r="C135" s="174" t="s">
        <v>50</v>
      </c>
      <c r="D135" s="174" t="s">
        <v>51</v>
      </c>
      <c r="E135" s="174" t="s">
        <v>30</v>
      </c>
      <c r="F135" s="174"/>
      <c r="G135" s="174" t="s">
        <v>1986</v>
      </c>
      <c r="H135" s="174"/>
      <c r="I135" s="174"/>
      <c r="J135" s="174" t="s">
        <v>4033</v>
      </c>
      <c r="K135" s="174"/>
      <c r="L135" s="174"/>
      <c r="M135" s="174" t="s">
        <v>1987</v>
      </c>
      <c r="N135" s="174" t="s">
        <v>8065</v>
      </c>
      <c r="O135" s="174" t="s">
        <v>113</v>
      </c>
      <c r="P135" s="174" t="s">
        <v>226</v>
      </c>
      <c r="Q135" s="174" t="s">
        <v>35</v>
      </c>
      <c r="R135" s="174" t="s">
        <v>272</v>
      </c>
      <c r="S135" s="174" t="s">
        <v>2649</v>
      </c>
      <c r="T135" s="174"/>
      <c r="U135" s="174"/>
      <c r="V135" s="174" t="s">
        <v>4306</v>
      </c>
      <c r="W135" s="174" t="s">
        <v>1988</v>
      </c>
      <c r="X135" s="174" t="s">
        <v>1989</v>
      </c>
      <c r="Y135" s="466">
        <v>44812</v>
      </c>
      <c r="Z135" s="174"/>
      <c r="AA135" s="174" t="s">
        <v>4158</v>
      </c>
      <c r="AB135" s="174"/>
      <c r="AC135" s="174"/>
      <c r="AD135" s="174" t="s">
        <v>8067</v>
      </c>
      <c r="AE135" s="174" t="s">
        <v>8068</v>
      </c>
      <c r="AF135" s="174" t="s">
        <v>4283</v>
      </c>
      <c r="AG135" s="174"/>
      <c r="AH135" s="174"/>
      <c r="AI135" s="174"/>
      <c r="AJ135" s="174"/>
      <c r="AK135" s="174"/>
      <c r="AL135" s="174"/>
      <c r="AM135" s="174"/>
      <c r="AN135" s="174"/>
      <c r="AO135" s="174"/>
      <c r="AP135" s="174"/>
      <c r="AQ135" s="174"/>
      <c r="AR135" s="174"/>
      <c r="AS135" s="174"/>
      <c r="AT135" s="415"/>
      <c r="AU135" s="174"/>
      <c r="AV135" s="437"/>
      <c r="AW135" s="424"/>
      <c r="AX135" s="657">
        <v>45160</v>
      </c>
      <c r="AY135" s="422" t="s">
        <v>4163</v>
      </c>
      <c r="AZ135" s="654"/>
      <c r="BA135" s="654"/>
      <c r="BB135" s="422"/>
      <c r="BC135" s="655"/>
      <c r="BD135" s="424"/>
      <c r="BE135" s="653">
        <v>1</v>
      </c>
      <c r="BF135" s="426"/>
      <c r="BG135" s="426">
        <f t="shared" si="2"/>
        <v>0</v>
      </c>
      <c r="BH135" s="426">
        <f t="shared" si="3"/>
        <v>0</v>
      </c>
      <c r="BI135" s="426">
        <f t="shared" si="4"/>
        <v>0</v>
      </c>
      <c r="BJ135" s="426">
        <f t="shared" si="5"/>
        <v>0</v>
      </c>
      <c r="BK135" s="425" t="b">
        <f>COUNTIF($X$3:$X439,$X135)&gt;1</f>
        <v>0</v>
      </c>
    </row>
    <row r="136" spans="1:63" ht="15.75" customHeight="1">
      <c r="A136" s="174" t="s">
        <v>10</v>
      </c>
      <c r="B136" s="174" t="s">
        <v>49</v>
      </c>
      <c r="C136" s="174" t="s">
        <v>50</v>
      </c>
      <c r="D136" s="174" t="s">
        <v>51</v>
      </c>
      <c r="E136" s="174" t="s">
        <v>30</v>
      </c>
      <c r="F136" s="174"/>
      <c r="G136" s="174" t="s">
        <v>1986</v>
      </c>
      <c r="H136" s="174"/>
      <c r="I136" s="174"/>
      <c r="J136" s="174" t="s">
        <v>4033</v>
      </c>
      <c r="K136" s="174"/>
      <c r="L136" s="174"/>
      <c r="M136" s="174" t="s">
        <v>1987</v>
      </c>
      <c r="N136" s="174" t="s">
        <v>8065</v>
      </c>
      <c r="O136" s="174" t="s">
        <v>113</v>
      </c>
      <c r="P136" s="174" t="s">
        <v>226</v>
      </c>
      <c r="Q136" s="174" t="s">
        <v>35</v>
      </c>
      <c r="R136" s="174" t="s">
        <v>107</v>
      </c>
      <c r="S136" s="174" t="s">
        <v>492</v>
      </c>
      <c r="T136" s="174"/>
      <c r="U136" s="174"/>
      <c r="V136" s="174" t="s">
        <v>4164</v>
      </c>
      <c r="W136" s="174" t="s">
        <v>493</v>
      </c>
      <c r="X136" s="174" t="s">
        <v>1991</v>
      </c>
      <c r="Y136" s="466">
        <v>44812</v>
      </c>
      <c r="Z136" s="174"/>
      <c r="AA136" s="174" t="s">
        <v>4158</v>
      </c>
      <c r="AB136" s="174"/>
      <c r="AC136" s="174"/>
      <c r="AD136" s="174" t="s">
        <v>7920</v>
      </c>
      <c r="AE136" s="174" t="s">
        <v>8069</v>
      </c>
      <c r="AF136" s="466">
        <v>45456</v>
      </c>
      <c r="AG136" s="174"/>
      <c r="AH136" s="174"/>
      <c r="AI136" s="174"/>
      <c r="AJ136" s="174"/>
      <c r="AK136" s="174"/>
      <c r="AL136" s="174"/>
      <c r="AM136" s="174"/>
      <c r="AN136" s="174"/>
      <c r="AO136" s="174"/>
      <c r="AP136" s="174"/>
      <c r="AQ136" s="174"/>
      <c r="AR136" s="174"/>
      <c r="AS136" s="174"/>
      <c r="AT136" s="415"/>
      <c r="AU136" s="174"/>
      <c r="AV136" s="437"/>
      <c r="AW136" s="424"/>
      <c r="AX136" s="653"/>
      <c r="AY136" s="422"/>
      <c r="AZ136" s="654"/>
      <c r="BA136" s="654"/>
      <c r="BB136" s="422"/>
      <c r="BC136" s="655"/>
      <c r="BD136" s="424"/>
      <c r="BE136" s="653"/>
      <c r="BF136" s="426"/>
      <c r="BG136" s="426">
        <f t="shared" si="2"/>
        <v>0</v>
      </c>
      <c r="BH136" s="426">
        <f t="shared" si="3"/>
        <v>0</v>
      </c>
      <c r="BI136" s="426">
        <f t="shared" si="4"/>
        <v>0</v>
      </c>
      <c r="BJ136" s="426">
        <f t="shared" si="5"/>
        <v>0</v>
      </c>
      <c r="BK136" s="425" t="b">
        <f>COUNTIF($X$3:$X439,$X136)&gt;1</f>
        <v>0</v>
      </c>
    </row>
    <row r="137" spans="1:63" ht="15.75" customHeight="1">
      <c r="A137" s="174" t="s">
        <v>10</v>
      </c>
      <c r="B137" s="174" t="s">
        <v>49</v>
      </c>
      <c r="C137" s="174" t="s">
        <v>50</v>
      </c>
      <c r="D137" s="174" t="s">
        <v>51</v>
      </c>
      <c r="E137" s="174" t="s">
        <v>30</v>
      </c>
      <c r="F137" s="174"/>
      <c r="G137" s="174" t="s">
        <v>1986</v>
      </c>
      <c r="H137" s="174"/>
      <c r="I137" s="174"/>
      <c r="J137" s="174" t="s">
        <v>4033</v>
      </c>
      <c r="K137" s="174"/>
      <c r="L137" s="174"/>
      <c r="M137" s="174" t="s">
        <v>1987</v>
      </c>
      <c r="N137" s="174" t="s">
        <v>8065</v>
      </c>
      <c r="O137" s="174" t="s">
        <v>113</v>
      </c>
      <c r="P137" s="174" t="s">
        <v>226</v>
      </c>
      <c r="Q137" s="174" t="s">
        <v>35</v>
      </c>
      <c r="R137" s="174" t="s">
        <v>125</v>
      </c>
      <c r="S137" s="174" t="s">
        <v>126</v>
      </c>
      <c r="T137" s="174"/>
      <c r="U137" s="174"/>
      <c r="V137" s="174" t="s">
        <v>4164</v>
      </c>
      <c r="W137" s="174" t="s">
        <v>421</v>
      </c>
      <c r="X137" s="174" t="s">
        <v>1994</v>
      </c>
      <c r="Y137" s="466">
        <v>44812</v>
      </c>
      <c r="Z137" s="174"/>
      <c r="AA137" s="174" t="s">
        <v>4158</v>
      </c>
      <c r="AB137" s="174"/>
      <c r="AC137" s="174"/>
      <c r="AD137" s="174" t="s">
        <v>8070</v>
      </c>
      <c r="AE137" s="174" t="s">
        <v>9750</v>
      </c>
      <c r="AF137" s="174" t="s">
        <v>4283</v>
      </c>
      <c r="AG137" s="174"/>
      <c r="AH137" s="174"/>
      <c r="AI137" s="174"/>
      <c r="AJ137" s="174"/>
      <c r="AK137" s="174"/>
      <c r="AL137" s="174"/>
      <c r="AM137" s="174"/>
      <c r="AN137" s="174"/>
      <c r="AO137" s="174"/>
      <c r="AP137" s="174"/>
      <c r="AQ137" s="174"/>
      <c r="AR137" s="174"/>
      <c r="AS137" s="174"/>
      <c r="AT137" s="415"/>
      <c r="AU137" s="174"/>
      <c r="AV137" s="437"/>
      <c r="AW137" s="424"/>
      <c r="AX137" s="653"/>
      <c r="AY137" s="422"/>
      <c r="AZ137" s="654"/>
      <c r="BA137" s="654"/>
      <c r="BB137" s="422"/>
      <c r="BC137" s="655"/>
      <c r="BD137" s="424"/>
      <c r="BE137" s="653"/>
      <c r="BF137" s="426"/>
      <c r="BG137" s="426">
        <f t="shared" si="2"/>
        <v>0</v>
      </c>
      <c r="BH137" s="426">
        <f t="shared" si="3"/>
        <v>0</v>
      </c>
      <c r="BI137" s="426">
        <f t="shared" si="4"/>
        <v>0</v>
      </c>
      <c r="BJ137" s="426">
        <f t="shared" si="5"/>
        <v>0</v>
      </c>
      <c r="BK137" s="425" t="b">
        <f>COUNTIF($X$3:$X439,$X137)&gt;1</f>
        <v>0</v>
      </c>
    </row>
    <row r="138" spans="1:63" ht="15.75" customHeight="1">
      <c r="A138" s="174" t="s">
        <v>10</v>
      </c>
      <c r="B138" s="174" t="s">
        <v>49</v>
      </c>
      <c r="C138" s="174" t="s">
        <v>50</v>
      </c>
      <c r="D138" s="174" t="s">
        <v>51</v>
      </c>
      <c r="E138" s="174" t="s">
        <v>30</v>
      </c>
      <c r="F138" s="174"/>
      <c r="G138" s="174" t="s">
        <v>1986</v>
      </c>
      <c r="H138" s="174"/>
      <c r="I138" s="174"/>
      <c r="J138" s="174" t="s">
        <v>4033</v>
      </c>
      <c r="K138" s="174"/>
      <c r="L138" s="174"/>
      <c r="M138" s="174" t="s">
        <v>1987</v>
      </c>
      <c r="N138" s="174" t="s">
        <v>8065</v>
      </c>
      <c r="O138" s="174" t="s">
        <v>113</v>
      </c>
      <c r="P138" s="174" t="s">
        <v>226</v>
      </c>
      <c r="Q138" s="174" t="s">
        <v>35</v>
      </c>
      <c r="R138" s="174" t="s">
        <v>125</v>
      </c>
      <c r="S138" s="174" t="s">
        <v>279</v>
      </c>
      <c r="T138" s="174"/>
      <c r="U138" s="174"/>
      <c r="V138" s="174" t="s">
        <v>4164</v>
      </c>
      <c r="W138" s="174" t="s">
        <v>421</v>
      </c>
      <c r="X138" s="174" t="s">
        <v>1996</v>
      </c>
      <c r="Y138" s="466">
        <v>44812</v>
      </c>
      <c r="Z138" s="174"/>
      <c r="AA138" s="174" t="s">
        <v>4158</v>
      </c>
      <c r="AB138" s="174"/>
      <c r="AC138" s="174"/>
      <c r="AD138" s="174" t="s">
        <v>8070</v>
      </c>
      <c r="AE138" s="174" t="s">
        <v>8071</v>
      </c>
      <c r="AF138" s="535">
        <v>46439</v>
      </c>
      <c r="AG138" s="174"/>
      <c r="AH138" s="174"/>
      <c r="AI138" s="174"/>
      <c r="AJ138" s="174"/>
      <c r="AK138" s="174"/>
      <c r="AL138" s="174"/>
      <c r="AM138" s="174"/>
      <c r="AN138" s="174"/>
      <c r="AO138" s="174"/>
      <c r="AP138" s="174"/>
      <c r="AQ138" s="174"/>
      <c r="AR138" s="174"/>
      <c r="AS138" s="174"/>
      <c r="AT138" s="415"/>
      <c r="AU138" s="174"/>
      <c r="AV138" s="437"/>
      <c r="AW138" s="424"/>
      <c r="AX138" s="653"/>
      <c r="AY138" s="422"/>
      <c r="AZ138" s="654"/>
      <c r="BA138" s="654"/>
      <c r="BB138" s="422"/>
      <c r="BC138" s="655"/>
      <c r="BD138" s="424"/>
      <c r="BE138" s="653"/>
      <c r="BF138" s="426"/>
      <c r="BG138" s="426">
        <f t="shared" si="2"/>
        <v>0</v>
      </c>
      <c r="BH138" s="426">
        <f t="shared" si="3"/>
        <v>0</v>
      </c>
      <c r="BI138" s="426">
        <f t="shared" si="4"/>
        <v>0</v>
      </c>
      <c r="BJ138" s="426">
        <f t="shared" si="5"/>
        <v>0</v>
      </c>
      <c r="BK138" s="425" t="b">
        <f>COUNTIF($X$3:$X439,$X138)&gt;1</f>
        <v>0</v>
      </c>
    </row>
    <row r="139" spans="1:63" ht="15.75" customHeight="1">
      <c r="A139" s="174" t="s">
        <v>10</v>
      </c>
      <c r="B139" s="174" t="s">
        <v>49</v>
      </c>
      <c r="C139" s="174" t="s">
        <v>50</v>
      </c>
      <c r="D139" s="174" t="s">
        <v>51</v>
      </c>
      <c r="E139" s="174" t="s">
        <v>30</v>
      </c>
      <c r="F139" s="174"/>
      <c r="G139" s="174" t="s">
        <v>1986</v>
      </c>
      <c r="H139" s="174"/>
      <c r="I139" s="174"/>
      <c r="J139" s="174" t="s">
        <v>4033</v>
      </c>
      <c r="K139" s="174"/>
      <c r="L139" s="174"/>
      <c r="M139" s="174" t="s">
        <v>1987</v>
      </c>
      <c r="N139" s="174" t="s">
        <v>8065</v>
      </c>
      <c r="O139" s="174" t="s">
        <v>113</v>
      </c>
      <c r="P139" s="174" t="s">
        <v>226</v>
      </c>
      <c r="Q139" s="174" t="s">
        <v>35</v>
      </c>
      <c r="R139" s="174" t="s">
        <v>107</v>
      </c>
      <c r="S139" s="174" t="s">
        <v>191</v>
      </c>
      <c r="T139" s="174"/>
      <c r="U139" s="174"/>
      <c r="V139" s="174" t="s">
        <v>4164</v>
      </c>
      <c r="W139" s="174" t="s">
        <v>1058</v>
      </c>
      <c r="X139" s="174" t="s">
        <v>1990</v>
      </c>
      <c r="Y139" s="466">
        <v>44812</v>
      </c>
      <c r="Z139" s="174"/>
      <c r="AA139" s="174" t="s">
        <v>4158</v>
      </c>
      <c r="AB139" s="174"/>
      <c r="AC139" s="174"/>
      <c r="AD139" s="174" t="s">
        <v>7920</v>
      </c>
      <c r="AE139" s="174" t="s">
        <v>8072</v>
      </c>
      <c r="AF139" s="535">
        <v>45456</v>
      </c>
      <c r="AG139" s="174"/>
      <c r="AH139" s="174"/>
      <c r="AI139" s="174"/>
      <c r="AJ139" s="174"/>
      <c r="AK139" s="174"/>
      <c r="AL139" s="174"/>
      <c r="AM139" s="174"/>
      <c r="AN139" s="174"/>
      <c r="AO139" s="174"/>
      <c r="AP139" s="174"/>
      <c r="AQ139" s="174"/>
      <c r="AR139" s="174"/>
      <c r="AS139" s="174"/>
      <c r="AT139" s="415"/>
      <c r="AU139" s="174"/>
      <c r="AV139" s="437"/>
      <c r="AW139" s="424"/>
      <c r="AX139" s="653"/>
      <c r="AY139" s="422"/>
      <c r="AZ139" s="654"/>
      <c r="BA139" s="654"/>
      <c r="BB139" s="422"/>
      <c r="BC139" s="655"/>
      <c r="BD139" s="424"/>
      <c r="BE139" s="653"/>
      <c r="BF139" s="426"/>
      <c r="BG139" s="426">
        <f t="shared" si="2"/>
        <v>0</v>
      </c>
      <c r="BH139" s="426">
        <f t="shared" si="3"/>
        <v>0</v>
      </c>
      <c r="BI139" s="426">
        <f t="shared" si="4"/>
        <v>0</v>
      </c>
      <c r="BJ139" s="426">
        <f t="shared" si="5"/>
        <v>0</v>
      </c>
      <c r="BK139" s="425" t="b">
        <f>COUNTIF($X$3:$X439,$X139)&gt;1</f>
        <v>0</v>
      </c>
    </row>
    <row r="140" spans="1:63" ht="15.75" customHeight="1">
      <c r="A140" s="174" t="s">
        <v>10</v>
      </c>
      <c r="B140" s="174" t="s">
        <v>49</v>
      </c>
      <c r="C140" s="174" t="s">
        <v>50</v>
      </c>
      <c r="D140" s="174" t="s">
        <v>51</v>
      </c>
      <c r="E140" s="174" t="s">
        <v>30</v>
      </c>
      <c r="F140" s="174"/>
      <c r="G140" s="174" t="s">
        <v>1986</v>
      </c>
      <c r="H140" s="174"/>
      <c r="I140" s="174"/>
      <c r="J140" s="174" t="s">
        <v>4033</v>
      </c>
      <c r="K140" s="174"/>
      <c r="L140" s="174"/>
      <c r="M140" s="174" t="s">
        <v>1987</v>
      </c>
      <c r="N140" s="174" t="s">
        <v>8065</v>
      </c>
      <c r="O140" s="174" t="s">
        <v>113</v>
      </c>
      <c r="P140" s="174" t="s">
        <v>226</v>
      </c>
      <c r="Q140" s="174" t="s">
        <v>35</v>
      </c>
      <c r="R140" s="174" t="s">
        <v>104</v>
      </c>
      <c r="S140" s="174" t="s">
        <v>243</v>
      </c>
      <c r="T140" s="174"/>
      <c r="U140" s="174"/>
      <c r="V140" s="174" t="s">
        <v>4164</v>
      </c>
      <c r="W140" s="174" t="s">
        <v>244</v>
      </c>
      <c r="X140" s="174" t="s">
        <v>1993</v>
      </c>
      <c r="Y140" s="466">
        <v>44812</v>
      </c>
      <c r="Z140" s="174"/>
      <c r="AA140" s="174" t="s">
        <v>4158</v>
      </c>
      <c r="AB140" s="174"/>
      <c r="AC140" s="174"/>
      <c r="AD140" s="174" t="s">
        <v>8073</v>
      </c>
      <c r="AE140" s="174" t="s">
        <v>8074</v>
      </c>
      <c r="AF140" s="466">
        <v>45113</v>
      </c>
      <c r="AG140" s="174"/>
      <c r="AH140" s="174"/>
      <c r="AI140" s="174"/>
      <c r="AJ140" s="174"/>
      <c r="AK140" s="174"/>
      <c r="AL140" s="174"/>
      <c r="AM140" s="174"/>
      <c r="AN140" s="174"/>
      <c r="AO140" s="174"/>
      <c r="AP140" s="174"/>
      <c r="AQ140" s="174"/>
      <c r="AR140" s="174"/>
      <c r="AS140" s="174"/>
      <c r="AT140" s="415"/>
      <c r="AU140" s="174"/>
      <c r="AV140" s="437"/>
      <c r="AW140" s="424"/>
      <c r="AX140" s="653"/>
      <c r="AY140" s="422"/>
      <c r="AZ140" s="654"/>
      <c r="BA140" s="654"/>
      <c r="BB140" s="422"/>
      <c r="BC140" s="655"/>
      <c r="BD140" s="424"/>
      <c r="BE140" s="653"/>
      <c r="BF140" s="426"/>
      <c r="BG140" s="426">
        <f t="shared" si="2"/>
        <v>0</v>
      </c>
      <c r="BH140" s="426">
        <f t="shared" si="3"/>
        <v>0</v>
      </c>
      <c r="BI140" s="426">
        <f t="shared" si="4"/>
        <v>0</v>
      </c>
      <c r="BJ140" s="426">
        <f t="shared" si="5"/>
        <v>0</v>
      </c>
      <c r="BK140" s="425" t="b">
        <f>COUNTIF($X$3:$X439,$X140)&gt;1</f>
        <v>0</v>
      </c>
    </row>
    <row r="141" spans="1:63" ht="15.75" customHeight="1">
      <c r="A141" s="174" t="s">
        <v>10</v>
      </c>
      <c r="B141" s="174" t="s">
        <v>49</v>
      </c>
      <c r="C141" s="174" t="s">
        <v>50</v>
      </c>
      <c r="D141" s="174" t="s">
        <v>51</v>
      </c>
      <c r="E141" s="174" t="s">
        <v>30</v>
      </c>
      <c r="F141" s="174"/>
      <c r="G141" s="174" t="s">
        <v>1986</v>
      </c>
      <c r="H141" s="174"/>
      <c r="I141" s="174"/>
      <c r="J141" s="174" t="s">
        <v>4033</v>
      </c>
      <c r="K141" s="174"/>
      <c r="L141" s="174"/>
      <c r="M141" s="174" t="s">
        <v>1987</v>
      </c>
      <c r="N141" s="174" t="s">
        <v>8065</v>
      </c>
      <c r="O141" s="174" t="s">
        <v>113</v>
      </c>
      <c r="P141" s="174" t="s">
        <v>226</v>
      </c>
      <c r="Q141" s="174" t="s">
        <v>35</v>
      </c>
      <c r="R141" s="174" t="s">
        <v>240</v>
      </c>
      <c r="S141" s="174" t="s">
        <v>241</v>
      </c>
      <c r="T141" s="174"/>
      <c r="U141" s="174"/>
      <c r="V141" s="174" t="s">
        <v>4164</v>
      </c>
      <c r="W141" s="174" t="s">
        <v>8075</v>
      </c>
      <c r="X141" s="174" t="s">
        <v>1995</v>
      </c>
      <c r="Y141" s="466">
        <v>44812</v>
      </c>
      <c r="Z141" s="174"/>
      <c r="AA141" s="174" t="s">
        <v>4158</v>
      </c>
      <c r="AB141" s="174"/>
      <c r="AC141" s="174"/>
      <c r="AD141" s="174" t="s">
        <v>7998</v>
      </c>
      <c r="AE141" s="174" t="s">
        <v>8076</v>
      </c>
      <c r="AF141" s="418">
        <v>45137</v>
      </c>
      <c r="AG141" s="174"/>
      <c r="AH141" s="174"/>
      <c r="AI141" s="174"/>
      <c r="AJ141" s="174"/>
      <c r="AK141" s="174"/>
      <c r="AL141" s="174"/>
      <c r="AM141" s="174"/>
      <c r="AN141" s="174"/>
      <c r="AO141" s="174"/>
      <c r="AP141" s="174"/>
      <c r="AQ141" s="174"/>
      <c r="AR141" s="174"/>
      <c r="AS141" s="174"/>
      <c r="AT141" s="415"/>
      <c r="AU141" s="174"/>
      <c r="AV141" s="437"/>
      <c r="AW141" s="424"/>
      <c r="AX141" s="653"/>
      <c r="AY141" s="422"/>
      <c r="AZ141" s="654"/>
      <c r="BA141" s="654"/>
      <c r="BB141" s="422"/>
      <c r="BC141" s="655"/>
      <c r="BD141" s="424"/>
      <c r="BE141" s="653"/>
      <c r="BF141" s="426"/>
      <c r="BG141" s="426">
        <f t="shared" si="2"/>
        <v>0</v>
      </c>
      <c r="BH141" s="426">
        <f t="shared" si="3"/>
        <v>0</v>
      </c>
      <c r="BI141" s="426">
        <f t="shared" si="4"/>
        <v>0</v>
      </c>
      <c r="BJ141" s="426">
        <f t="shared" si="5"/>
        <v>0</v>
      </c>
      <c r="BK141" s="425" t="b">
        <f>COUNTIF($X$3:$X439,$X141)&gt;1</f>
        <v>0</v>
      </c>
    </row>
    <row r="142" spans="1:63" ht="15.75" customHeight="1">
      <c r="A142" s="174" t="s">
        <v>10</v>
      </c>
      <c r="B142" s="174" t="s">
        <v>49</v>
      </c>
      <c r="C142" s="174" t="s">
        <v>50</v>
      </c>
      <c r="D142" s="174" t="s">
        <v>51</v>
      </c>
      <c r="E142" s="174" t="s">
        <v>30</v>
      </c>
      <c r="F142" s="174"/>
      <c r="G142" s="174" t="s">
        <v>1986</v>
      </c>
      <c r="H142" s="174"/>
      <c r="I142" s="174"/>
      <c r="J142" s="174" t="s">
        <v>4033</v>
      </c>
      <c r="K142" s="174"/>
      <c r="L142" s="174"/>
      <c r="M142" s="174" t="s">
        <v>1987</v>
      </c>
      <c r="N142" s="174" t="s">
        <v>8065</v>
      </c>
      <c r="O142" s="174" t="s">
        <v>113</v>
      </c>
      <c r="P142" s="174" t="s">
        <v>226</v>
      </c>
      <c r="Q142" s="174" t="s">
        <v>21</v>
      </c>
      <c r="R142" s="174" t="s">
        <v>117</v>
      </c>
      <c r="S142" s="174"/>
      <c r="T142" s="174" t="s">
        <v>234</v>
      </c>
      <c r="U142" s="174"/>
      <c r="V142" s="174" t="s">
        <v>4164</v>
      </c>
      <c r="W142" s="174" t="s">
        <v>181</v>
      </c>
      <c r="X142" s="174" t="s">
        <v>9751</v>
      </c>
      <c r="Y142" s="466">
        <v>44812</v>
      </c>
      <c r="Z142" s="174"/>
      <c r="AA142" s="174" t="s">
        <v>4158</v>
      </c>
      <c r="AB142" s="174" t="s">
        <v>4168</v>
      </c>
      <c r="AC142" s="174" t="s">
        <v>9752</v>
      </c>
      <c r="AD142" s="174" t="s">
        <v>7854</v>
      </c>
      <c r="AE142" s="174" t="s">
        <v>9753</v>
      </c>
      <c r="AF142" s="174" t="s">
        <v>4283</v>
      </c>
      <c r="AG142" s="174"/>
      <c r="AH142" s="174"/>
      <c r="AI142" s="174"/>
      <c r="AJ142" s="174"/>
      <c r="AK142" s="174"/>
      <c r="AL142" s="174"/>
      <c r="AM142" s="174"/>
      <c r="AN142" s="174"/>
      <c r="AO142" s="174"/>
      <c r="AP142" s="174"/>
      <c r="AQ142" s="174"/>
      <c r="AR142" s="174"/>
      <c r="AS142" s="174"/>
      <c r="AT142" s="415"/>
      <c r="AU142" s="174"/>
      <c r="AV142" s="437"/>
      <c r="AW142" s="424"/>
      <c r="AX142" s="653"/>
      <c r="AY142" s="422"/>
      <c r="AZ142" s="654"/>
      <c r="BA142" s="654"/>
      <c r="BB142" s="422"/>
      <c r="BC142" s="655"/>
      <c r="BD142" s="424"/>
      <c r="BE142" s="653"/>
      <c r="BF142" s="426"/>
      <c r="BG142" s="426">
        <f t="shared" si="2"/>
        <v>0</v>
      </c>
      <c r="BH142" s="426">
        <f t="shared" si="3"/>
        <v>0</v>
      </c>
      <c r="BI142" s="426">
        <f t="shared" si="4"/>
        <v>0</v>
      </c>
      <c r="BJ142" s="426">
        <f t="shared" si="5"/>
        <v>0</v>
      </c>
      <c r="BK142" s="425" t="b">
        <f>COUNTIF($X$3:$X439,$X142)&gt;1</f>
        <v>0</v>
      </c>
    </row>
    <row r="143" spans="1:63" ht="15.75" customHeight="1">
      <c r="A143" s="174" t="s">
        <v>10</v>
      </c>
      <c r="B143" s="174" t="s">
        <v>49</v>
      </c>
      <c r="C143" s="174" t="s">
        <v>50</v>
      </c>
      <c r="D143" s="174" t="s">
        <v>51</v>
      </c>
      <c r="E143" s="174" t="s">
        <v>30</v>
      </c>
      <c r="F143" s="174"/>
      <c r="G143" s="174" t="s">
        <v>1986</v>
      </c>
      <c r="H143" s="174"/>
      <c r="I143" s="174"/>
      <c r="J143" s="174" t="s">
        <v>4033</v>
      </c>
      <c r="K143" s="174"/>
      <c r="L143" s="174"/>
      <c r="M143" s="174" t="s">
        <v>1987</v>
      </c>
      <c r="N143" s="174" t="s">
        <v>8065</v>
      </c>
      <c r="O143" s="174" t="s">
        <v>113</v>
      </c>
      <c r="P143" s="174" t="s">
        <v>226</v>
      </c>
      <c r="Q143" s="174" t="s">
        <v>35</v>
      </c>
      <c r="R143" s="174" t="s">
        <v>107</v>
      </c>
      <c r="S143" s="174" t="s">
        <v>197</v>
      </c>
      <c r="T143" s="174"/>
      <c r="U143" s="174"/>
      <c r="V143" s="174" t="s">
        <v>4164</v>
      </c>
      <c r="W143" s="174" t="s">
        <v>198</v>
      </c>
      <c r="X143" s="174" t="s">
        <v>1992</v>
      </c>
      <c r="Y143" s="466">
        <v>44812</v>
      </c>
      <c r="Z143" s="174"/>
      <c r="AA143" s="174" t="s">
        <v>4158</v>
      </c>
      <c r="AB143" s="174"/>
      <c r="AC143" s="174"/>
      <c r="AD143" s="174" t="s">
        <v>7920</v>
      </c>
      <c r="AE143" s="174" t="s">
        <v>8077</v>
      </c>
      <c r="AF143" s="466">
        <v>45456</v>
      </c>
      <c r="AG143" s="174"/>
      <c r="AH143" s="174"/>
      <c r="AI143" s="174"/>
      <c r="AJ143" s="174"/>
      <c r="AK143" s="174"/>
      <c r="AL143" s="174"/>
      <c r="AM143" s="174"/>
      <c r="AN143" s="174"/>
      <c r="AO143" s="174"/>
      <c r="AP143" s="174"/>
      <c r="AQ143" s="174"/>
      <c r="AR143" s="174"/>
      <c r="AS143" s="174"/>
      <c r="AT143" s="415"/>
      <c r="AU143" s="174"/>
      <c r="AV143" s="437"/>
      <c r="AW143" s="424"/>
      <c r="AX143" s="657">
        <v>45175</v>
      </c>
      <c r="AY143" s="422" t="s">
        <v>4163</v>
      </c>
      <c r="AZ143" s="654"/>
      <c r="BA143" s="654"/>
      <c r="BB143" s="422"/>
      <c r="BC143" s="655"/>
      <c r="BD143" s="424"/>
      <c r="BE143" s="653"/>
      <c r="BF143" s="426"/>
      <c r="BG143" s="426">
        <f t="shared" si="2"/>
        <v>0</v>
      </c>
      <c r="BH143" s="426">
        <f t="shared" si="3"/>
        <v>0</v>
      </c>
      <c r="BI143" s="426">
        <f t="shared" si="4"/>
        <v>0</v>
      </c>
      <c r="BJ143" s="426">
        <f t="shared" si="5"/>
        <v>0</v>
      </c>
      <c r="BK143" s="425" t="b">
        <f>COUNTIF($X$3:$X439,$X143)&gt;1</f>
        <v>0</v>
      </c>
    </row>
    <row r="144" spans="1:63" ht="15.75" customHeight="1">
      <c r="A144" s="174" t="s">
        <v>10</v>
      </c>
      <c r="B144" s="174" t="s">
        <v>49</v>
      </c>
      <c r="C144" s="174" t="s">
        <v>50</v>
      </c>
      <c r="D144" s="174" t="s">
        <v>51</v>
      </c>
      <c r="E144" s="174" t="s">
        <v>30</v>
      </c>
      <c r="F144" s="174"/>
      <c r="G144" s="174" t="s">
        <v>1986</v>
      </c>
      <c r="H144" s="174"/>
      <c r="I144" s="174"/>
      <c r="J144" s="174" t="s">
        <v>4033</v>
      </c>
      <c r="K144" s="174"/>
      <c r="L144" s="174"/>
      <c r="M144" s="174" t="s">
        <v>1987</v>
      </c>
      <c r="N144" s="174" t="s">
        <v>8065</v>
      </c>
      <c r="O144" s="174" t="s">
        <v>113</v>
      </c>
      <c r="P144" s="174" t="s">
        <v>226</v>
      </c>
      <c r="Q144" s="174" t="s">
        <v>35</v>
      </c>
      <c r="R144" s="174" t="s">
        <v>117</v>
      </c>
      <c r="S144" s="174" t="s">
        <v>406</v>
      </c>
      <c r="T144" s="174"/>
      <c r="U144" s="174"/>
      <c r="V144" s="174" t="s">
        <v>4164</v>
      </c>
      <c r="W144" s="174" t="s">
        <v>8078</v>
      </c>
      <c r="X144" s="174" t="s">
        <v>8079</v>
      </c>
      <c r="Y144" s="466">
        <v>44812</v>
      </c>
      <c r="Z144" s="174"/>
      <c r="AA144" s="174" t="s">
        <v>4158</v>
      </c>
      <c r="AB144" s="174"/>
      <c r="AC144" s="174"/>
      <c r="AD144" s="174" t="s">
        <v>7854</v>
      </c>
      <c r="AE144" s="174" t="s">
        <v>8080</v>
      </c>
      <c r="AF144" s="466">
        <v>46168</v>
      </c>
      <c r="AG144" s="174"/>
      <c r="AH144" s="174"/>
      <c r="AI144" s="174"/>
      <c r="AJ144" s="174"/>
      <c r="AK144" s="174"/>
      <c r="AL144" s="174"/>
      <c r="AM144" s="174"/>
      <c r="AN144" s="174"/>
      <c r="AO144" s="174"/>
      <c r="AP144" s="174"/>
      <c r="AQ144" s="174"/>
      <c r="AR144" s="174"/>
      <c r="AS144" s="174"/>
      <c r="AT144" s="415"/>
      <c r="AU144" s="174"/>
      <c r="AV144" s="437"/>
      <c r="AW144" s="424"/>
      <c r="AX144" s="657">
        <v>44923</v>
      </c>
      <c r="AY144" s="422" t="s">
        <v>4163</v>
      </c>
      <c r="AZ144" s="654"/>
      <c r="BA144" s="654"/>
      <c r="BB144" s="422"/>
      <c r="BC144" s="655"/>
      <c r="BD144" s="424"/>
      <c r="BE144" s="653"/>
      <c r="BF144" s="426"/>
      <c r="BG144" s="426">
        <f t="shared" si="2"/>
        <v>0</v>
      </c>
      <c r="BH144" s="426">
        <f t="shared" si="3"/>
        <v>0</v>
      </c>
      <c r="BI144" s="426">
        <f t="shared" si="4"/>
        <v>0</v>
      </c>
      <c r="BJ144" s="426">
        <f t="shared" si="5"/>
        <v>0</v>
      </c>
      <c r="BK144" s="425" t="b">
        <f>COUNTIF($X$3:$X439,$X144)&gt;1</f>
        <v>0</v>
      </c>
    </row>
    <row r="145" spans="1:63" ht="15.75" customHeight="1">
      <c r="A145" s="174" t="s">
        <v>10</v>
      </c>
      <c r="B145" s="174" t="s">
        <v>49</v>
      </c>
      <c r="C145" s="174" t="s">
        <v>50</v>
      </c>
      <c r="D145" s="174" t="s">
        <v>51</v>
      </c>
      <c r="E145" s="174" t="s">
        <v>30</v>
      </c>
      <c r="F145" s="174"/>
      <c r="G145" s="174" t="s">
        <v>1986</v>
      </c>
      <c r="H145" s="174"/>
      <c r="I145" s="174"/>
      <c r="J145" s="174" t="s">
        <v>4033</v>
      </c>
      <c r="K145" s="174"/>
      <c r="L145" s="174"/>
      <c r="M145" s="174" t="s">
        <v>1987</v>
      </c>
      <c r="N145" s="174" t="s">
        <v>8065</v>
      </c>
      <c r="O145" s="174" t="s">
        <v>113</v>
      </c>
      <c r="P145" s="174" t="s">
        <v>226</v>
      </c>
      <c r="Q145" s="174" t="s">
        <v>35</v>
      </c>
      <c r="R145" s="174" t="s">
        <v>125</v>
      </c>
      <c r="S145" s="174" t="s">
        <v>1033</v>
      </c>
      <c r="T145" s="174"/>
      <c r="U145" s="174"/>
      <c r="V145" s="174" t="s">
        <v>4164</v>
      </c>
      <c r="W145" s="174" t="s">
        <v>8081</v>
      </c>
      <c r="X145" s="174" t="s">
        <v>8082</v>
      </c>
      <c r="Y145" s="466">
        <v>44812</v>
      </c>
      <c r="Z145" s="174"/>
      <c r="AA145" s="174" t="s">
        <v>4158</v>
      </c>
      <c r="AB145" s="174" t="s">
        <v>4168</v>
      </c>
      <c r="AC145" s="174" t="s">
        <v>8083</v>
      </c>
      <c r="AD145" s="174" t="s">
        <v>8084</v>
      </c>
      <c r="AE145" s="174" t="s">
        <v>8085</v>
      </c>
      <c r="AF145" s="466">
        <v>45547</v>
      </c>
      <c r="AG145" s="174"/>
      <c r="AH145" s="174"/>
      <c r="AI145" s="174"/>
      <c r="AJ145" s="174"/>
      <c r="AK145" s="174"/>
      <c r="AL145" s="174"/>
      <c r="AM145" s="174"/>
      <c r="AN145" s="174"/>
      <c r="AO145" s="174"/>
      <c r="AP145" s="174"/>
      <c r="AQ145" s="174"/>
      <c r="AR145" s="174"/>
      <c r="AS145" s="174"/>
      <c r="AT145" s="415"/>
      <c r="AU145" s="174"/>
      <c r="AV145" s="437"/>
      <c r="AW145" s="424"/>
      <c r="AX145" s="657">
        <v>44923</v>
      </c>
      <c r="AY145" s="422" t="s">
        <v>4163</v>
      </c>
      <c r="AZ145" s="654"/>
      <c r="BA145" s="654"/>
      <c r="BB145" s="422"/>
      <c r="BC145" s="655"/>
      <c r="BD145" s="424"/>
      <c r="BE145" s="653"/>
      <c r="BF145" s="426"/>
      <c r="BG145" s="426">
        <f t="shared" si="2"/>
        <v>0</v>
      </c>
      <c r="BH145" s="426">
        <f t="shared" si="3"/>
        <v>0</v>
      </c>
      <c r="BI145" s="426">
        <f t="shared" si="4"/>
        <v>0</v>
      </c>
      <c r="BJ145" s="426">
        <f t="shared" si="5"/>
        <v>0</v>
      </c>
      <c r="BK145" s="425" t="b">
        <f>COUNTIF($X$3:$X439,$X145)&gt;1</f>
        <v>0</v>
      </c>
    </row>
    <row r="146" spans="1:63" ht="15.75" customHeight="1">
      <c r="A146" s="174" t="s">
        <v>10</v>
      </c>
      <c r="B146" s="174" t="s">
        <v>49</v>
      </c>
      <c r="C146" s="174" t="s">
        <v>28</v>
      </c>
      <c r="D146" s="174" t="s">
        <v>2060</v>
      </c>
      <c r="E146" s="174" t="s">
        <v>30</v>
      </c>
      <c r="F146" s="174"/>
      <c r="G146" s="174" t="s">
        <v>2061</v>
      </c>
      <c r="H146" s="174"/>
      <c r="I146" s="174"/>
      <c r="J146" s="174" t="s">
        <v>2062</v>
      </c>
      <c r="K146" s="174"/>
      <c r="L146" s="174"/>
      <c r="M146" s="174" t="s">
        <v>2063</v>
      </c>
      <c r="N146" s="174" t="s">
        <v>8087</v>
      </c>
      <c r="O146" s="174" t="s">
        <v>15</v>
      </c>
      <c r="P146" s="174" t="s">
        <v>16</v>
      </c>
      <c r="Q146" s="174" t="s">
        <v>35</v>
      </c>
      <c r="R146" s="174" t="s">
        <v>117</v>
      </c>
      <c r="S146" s="174" t="s">
        <v>200</v>
      </c>
      <c r="T146" s="174"/>
      <c r="U146" s="174"/>
      <c r="V146" s="174" t="s">
        <v>4164</v>
      </c>
      <c r="W146" s="174" t="s">
        <v>235</v>
      </c>
      <c r="X146" s="174" t="s">
        <v>2064</v>
      </c>
      <c r="Y146" s="466">
        <v>45337</v>
      </c>
      <c r="Z146" s="418">
        <v>47165</v>
      </c>
      <c r="AA146" s="174"/>
      <c r="AB146" s="174"/>
      <c r="AC146" s="174"/>
      <c r="AD146" s="174" t="s">
        <v>8088</v>
      </c>
      <c r="AE146" s="174" t="s">
        <v>8089</v>
      </c>
      <c r="AF146" s="535">
        <v>44811</v>
      </c>
      <c r="AG146" s="174"/>
      <c r="AH146" s="174"/>
      <c r="AI146" s="174"/>
      <c r="AJ146" s="174"/>
      <c r="AK146" s="174"/>
      <c r="AL146" s="174"/>
      <c r="AM146" s="174"/>
      <c r="AN146" s="174"/>
      <c r="AO146" s="174"/>
      <c r="AP146" s="174"/>
      <c r="AQ146" s="174"/>
      <c r="AR146" s="174" t="s">
        <v>2309</v>
      </c>
      <c r="AS146" s="174">
        <v>2024</v>
      </c>
      <c r="AT146" s="415">
        <v>45338</v>
      </c>
      <c r="AU146" s="174" t="s">
        <v>1351</v>
      </c>
      <c r="AV146" s="419" t="s">
        <v>4416</v>
      </c>
      <c r="AW146" s="424"/>
      <c r="AX146" s="653"/>
      <c r="AY146" s="422"/>
      <c r="AZ146" s="654"/>
      <c r="BA146" s="654"/>
      <c r="BB146" s="422"/>
      <c r="BC146" s="655"/>
      <c r="BD146" s="424"/>
      <c r="BE146" s="653">
        <v>1</v>
      </c>
      <c r="BF146" s="466">
        <v>43894</v>
      </c>
      <c r="BG146" s="426">
        <f t="shared" si="2"/>
        <v>0</v>
      </c>
      <c r="BH146" s="426">
        <f t="shared" si="3"/>
        <v>0</v>
      </c>
      <c r="BI146" s="426">
        <f t="shared" si="4"/>
        <v>0</v>
      </c>
      <c r="BJ146" s="426">
        <f t="shared" si="5"/>
        <v>0</v>
      </c>
      <c r="BK146" s="425" t="b">
        <f>COUNTIF($X$3:$X439,$X146)&gt;1</f>
        <v>0</v>
      </c>
    </row>
    <row r="147" spans="1:63" ht="15.75" customHeight="1">
      <c r="A147" s="174" t="s">
        <v>10</v>
      </c>
      <c r="B147" s="174" t="s">
        <v>49</v>
      </c>
      <c r="C147" s="174" t="s">
        <v>50</v>
      </c>
      <c r="D147" s="174" t="s">
        <v>51</v>
      </c>
      <c r="E147" s="174" t="s">
        <v>30</v>
      </c>
      <c r="F147" s="174"/>
      <c r="G147" s="174" t="s">
        <v>2065</v>
      </c>
      <c r="H147" s="174"/>
      <c r="I147" s="174"/>
      <c r="J147" s="174" t="s">
        <v>2066</v>
      </c>
      <c r="K147" s="174"/>
      <c r="L147" s="174"/>
      <c r="M147" s="174">
        <v>9175671866</v>
      </c>
      <c r="N147" s="174"/>
      <c r="O147" s="174" t="s">
        <v>15</v>
      </c>
      <c r="P147" s="174" t="s">
        <v>1449</v>
      </c>
      <c r="Q147" s="174" t="s">
        <v>21</v>
      </c>
      <c r="R147" s="174" t="s">
        <v>125</v>
      </c>
      <c r="S147" s="174"/>
      <c r="T147" s="174" t="s">
        <v>2697</v>
      </c>
      <c r="U147" s="174"/>
      <c r="V147" s="174" t="s">
        <v>22</v>
      </c>
      <c r="W147" s="174" t="s">
        <v>1461</v>
      </c>
      <c r="X147" s="174" t="s">
        <v>2067</v>
      </c>
      <c r="Y147" s="466">
        <v>45153</v>
      </c>
      <c r="Z147" s="418">
        <v>45154</v>
      </c>
      <c r="AA147" s="174"/>
      <c r="AB147" s="174"/>
      <c r="AC147" s="174"/>
      <c r="AD147" s="174" t="s">
        <v>8091</v>
      </c>
      <c r="AE147" s="658"/>
      <c r="AF147" s="660"/>
      <c r="AG147" s="174"/>
      <c r="AH147" s="174"/>
      <c r="AI147" s="174"/>
      <c r="AJ147" s="174"/>
      <c r="AK147" s="174"/>
      <c r="AL147" s="174"/>
      <c r="AM147" s="174"/>
      <c r="AN147" s="174"/>
      <c r="AO147" s="174"/>
      <c r="AP147" s="174"/>
      <c r="AQ147" s="174" t="s">
        <v>4516</v>
      </c>
      <c r="AR147" s="174" t="s">
        <v>2335</v>
      </c>
      <c r="AS147" s="174">
        <v>2023</v>
      </c>
      <c r="AT147" s="415">
        <v>45289</v>
      </c>
      <c r="AU147" s="174" t="s">
        <v>1351</v>
      </c>
      <c r="AV147" s="419" t="s">
        <v>9754</v>
      </c>
      <c r="AW147" s="424"/>
      <c r="AX147" s="653"/>
      <c r="AY147" s="422"/>
      <c r="AZ147" s="654"/>
      <c r="BA147" s="654"/>
      <c r="BB147" s="422"/>
      <c r="BC147" s="655"/>
      <c r="BD147" s="424"/>
      <c r="BE147" s="653">
        <v>1</v>
      </c>
      <c r="BF147" s="466">
        <v>44007</v>
      </c>
      <c r="BG147" s="426">
        <f t="shared" si="2"/>
        <v>0</v>
      </c>
      <c r="BH147" s="426">
        <f t="shared" si="3"/>
        <v>0</v>
      </c>
      <c r="BI147" s="426">
        <f t="shared" si="4"/>
        <v>0</v>
      </c>
      <c r="BJ147" s="426">
        <f t="shared" si="5"/>
        <v>0</v>
      </c>
      <c r="BK147" s="425" t="b">
        <f>COUNTIF($X$3:$X439,$X147)&gt;1</f>
        <v>0</v>
      </c>
    </row>
    <row r="148" spans="1:63" ht="15.75" customHeight="1">
      <c r="A148" s="174" t="s">
        <v>10</v>
      </c>
      <c r="B148" s="174" t="s">
        <v>49</v>
      </c>
      <c r="C148" s="174" t="s">
        <v>28</v>
      </c>
      <c r="D148" s="174" t="s">
        <v>2095</v>
      </c>
      <c r="E148" s="174" t="s">
        <v>50</v>
      </c>
      <c r="F148" s="174"/>
      <c r="G148" s="174" t="s">
        <v>4036</v>
      </c>
      <c r="H148" s="174"/>
      <c r="I148" s="174"/>
      <c r="J148" s="174" t="s">
        <v>2097</v>
      </c>
      <c r="K148" s="174"/>
      <c r="L148" s="174"/>
      <c r="M148" s="174">
        <v>9173170700</v>
      </c>
      <c r="N148" s="174"/>
      <c r="O148" s="174" t="s">
        <v>15</v>
      </c>
      <c r="P148" s="174" t="s">
        <v>16</v>
      </c>
      <c r="Q148" s="174" t="s">
        <v>35</v>
      </c>
      <c r="R148" s="174" t="s">
        <v>84</v>
      </c>
      <c r="S148" s="174" t="s">
        <v>85</v>
      </c>
      <c r="T148" s="174"/>
      <c r="U148" s="174"/>
      <c r="V148" s="174" t="s">
        <v>4164</v>
      </c>
      <c r="W148" s="174" t="s">
        <v>94</v>
      </c>
      <c r="X148" s="174" t="s">
        <v>2098</v>
      </c>
      <c r="Y148" s="466">
        <v>44138</v>
      </c>
      <c r="Z148" s="174"/>
      <c r="AA148" s="174" t="s">
        <v>4158</v>
      </c>
      <c r="AB148" s="174" t="s">
        <v>4159</v>
      </c>
      <c r="AC148" s="174"/>
      <c r="AD148" s="174" t="s">
        <v>8095</v>
      </c>
      <c r="AE148" s="174" t="s">
        <v>8096</v>
      </c>
      <c r="AF148" s="556">
        <v>45609</v>
      </c>
      <c r="AG148" s="174"/>
      <c r="AH148" s="174"/>
      <c r="AI148" s="174"/>
      <c r="AJ148" s="174"/>
      <c r="AK148" s="174"/>
      <c r="AL148" s="174"/>
      <c r="AM148" s="174"/>
      <c r="AN148" s="174"/>
      <c r="AO148" s="174"/>
      <c r="AP148" s="174"/>
      <c r="AQ148" s="174"/>
      <c r="AR148" s="174"/>
      <c r="AS148" s="174"/>
      <c r="AT148" s="415"/>
      <c r="AU148" s="174"/>
      <c r="AV148" s="437"/>
      <c r="AW148" s="424"/>
      <c r="AX148" s="653"/>
      <c r="AY148" s="422"/>
      <c r="AZ148" s="654"/>
      <c r="BA148" s="654"/>
      <c r="BB148" s="422"/>
      <c r="BC148" s="655"/>
      <c r="BD148" s="424"/>
      <c r="BE148" s="653">
        <v>1</v>
      </c>
      <c r="BF148" s="426"/>
      <c r="BG148" s="426">
        <f t="shared" si="2"/>
        <v>0</v>
      </c>
      <c r="BH148" s="426">
        <f t="shared" si="3"/>
        <v>0</v>
      </c>
      <c r="BI148" s="426">
        <f t="shared" si="4"/>
        <v>0</v>
      </c>
      <c r="BJ148" s="426">
        <f t="shared" si="5"/>
        <v>0</v>
      </c>
      <c r="BK148" s="425" t="b">
        <f>COUNTIF($X$3:$X439,$X148)&gt;1</f>
        <v>0</v>
      </c>
    </row>
    <row r="149" spans="1:63" ht="15.75" customHeight="1">
      <c r="A149" s="174" t="s">
        <v>10</v>
      </c>
      <c r="B149" s="174" t="s">
        <v>49</v>
      </c>
      <c r="C149" s="174" t="s">
        <v>28</v>
      </c>
      <c r="D149" s="174" t="s">
        <v>2095</v>
      </c>
      <c r="E149" s="174" t="s">
        <v>50</v>
      </c>
      <c r="F149" s="174"/>
      <c r="G149" s="174" t="s">
        <v>4036</v>
      </c>
      <c r="H149" s="174"/>
      <c r="I149" s="174"/>
      <c r="J149" s="174" t="s">
        <v>2097</v>
      </c>
      <c r="K149" s="174"/>
      <c r="L149" s="174"/>
      <c r="M149" s="174">
        <v>9173170700</v>
      </c>
      <c r="N149" s="174"/>
      <c r="O149" s="174" t="s">
        <v>15</v>
      </c>
      <c r="P149" s="174" t="s">
        <v>16</v>
      </c>
      <c r="Q149" s="174" t="s">
        <v>35</v>
      </c>
      <c r="R149" s="174" t="s">
        <v>84</v>
      </c>
      <c r="S149" s="174" t="s">
        <v>93</v>
      </c>
      <c r="T149" s="174"/>
      <c r="U149" s="174"/>
      <c r="V149" s="174" t="s">
        <v>4213</v>
      </c>
      <c r="W149" s="174" t="s">
        <v>94</v>
      </c>
      <c r="X149" s="174" t="s">
        <v>2099</v>
      </c>
      <c r="Y149" s="466">
        <v>44138</v>
      </c>
      <c r="Z149" s="174"/>
      <c r="AA149" s="174" t="s">
        <v>4158</v>
      </c>
      <c r="AB149" s="174" t="s">
        <v>4159</v>
      </c>
      <c r="AC149" s="174"/>
      <c r="AD149" s="174" t="s">
        <v>8095</v>
      </c>
      <c r="AE149" s="174" t="s">
        <v>8096</v>
      </c>
      <c r="AF149" s="556">
        <v>45609</v>
      </c>
      <c r="AG149" s="174"/>
      <c r="AH149" s="174"/>
      <c r="AI149" s="174"/>
      <c r="AJ149" s="174"/>
      <c r="AK149" s="174"/>
      <c r="AL149" s="174"/>
      <c r="AM149" s="174"/>
      <c r="AN149" s="174"/>
      <c r="AO149" s="174"/>
      <c r="AP149" s="174"/>
      <c r="AQ149" s="174"/>
      <c r="AR149" s="174"/>
      <c r="AS149" s="174"/>
      <c r="AT149" s="415"/>
      <c r="AU149" s="174"/>
      <c r="AV149" s="437"/>
      <c r="AW149" s="424"/>
      <c r="AX149" s="425"/>
      <c r="AY149" s="422"/>
      <c r="AZ149" s="425"/>
      <c r="BA149" s="425"/>
      <c r="BB149" s="422"/>
      <c r="BC149" s="425"/>
      <c r="BD149" s="424"/>
      <c r="BE149" s="425"/>
      <c r="BF149" s="426"/>
      <c r="BG149" s="426">
        <f t="shared" si="2"/>
        <v>0</v>
      </c>
      <c r="BH149" s="426">
        <f t="shared" si="3"/>
        <v>0</v>
      </c>
      <c r="BI149" s="426">
        <f t="shared" si="4"/>
        <v>0</v>
      </c>
      <c r="BJ149" s="426">
        <f t="shared" si="5"/>
        <v>0</v>
      </c>
      <c r="BK149" s="425" t="b">
        <f>COUNTIF($X$3:$X439,$X149)&gt;1</f>
        <v>0</v>
      </c>
    </row>
    <row r="150" spans="1:63" ht="15.75" customHeight="1">
      <c r="A150" s="174" t="s">
        <v>10</v>
      </c>
      <c r="B150" s="174" t="s">
        <v>49</v>
      </c>
      <c r="C150" s="174" t="s">
        <v>28</v>
      </c>
      <c r="D150" s="174" t="s">
        <v>51</v>
      </c>
      <c r="E150" s="174" t="s">
        <v>30</v>
      </c>
      <c r="F150" s="174"/>
      <c r="G150" s="174" t="s">
        <v>2187</v>
      </c>
      <c r="H150" s="174"/>
      <c r="I150" s="174"/>
      <c r="J150" s="174" t="s">
        <v>2188</v>
      </c>
      <c r="K150" s="174"/>
      <c r="L150" s="174"/>
      <c r="M150" s="174">
        <v>9176400235</v>
      </c>
      <c r="N150" s="174"/>
      <c r="O150" s="174" t="s">
        <v>15</v>
      </c>
      <c r="P150" s="174" t="s">
        <v>16</v>
      </c>
      <c r="Q150" s="174" t="s">
        <v>35</v>
      </c>
      <c r="R150" s="174" t="s">
        <v>117</v>
      </c>
      <c r="S150" s="174" t="s">
        <v>200</v>
      </c>
      <c r="T150" s="174"/>
      <c r="U150" s="174"/>
      <c r="V150" s="174" t="s">
        <v>4164</v>
      </c>
      <c r="W150" s="174" t="s">
        <v>2189</v>
      </c>
      <c r="X150" s="174" t="s">
        <v>2190</v>
      </c>
      <c r="Y150" s="466">
        <v>44459</v>
      </c>
      <c r="Z150" s="418">
        <v>46967</v>
      </c>
      <c r="AA150" s="174" t="s">
        <v>4158</v>
      </c>
      <c r="AB150" s="174" t="s">
        <v>4159</v>
      </c>
      <c r="AC150" s="174"/>
      <c r="AD150" s="174" t="s">
        <v>8098</v>
      </c>
      <c r="AE150" s="174" t="s">
        <v>8099</v>
      </c>
      <c r="AF150" s="174" t="s">
        <v>8100</v>
      </c>
      <c r="AG150" s="174"/>
      <c r="AH150" s="174"/>
      <c r="AI150" s="174"/>
      <c r="AJ150" s="174"/>
      <c r="AK150" s="174"/>
      <c r="AL150" s="174"/>
      <c r="AM150" s="174"/>
      <c r="AN150" s="174"/>
      <c r="AO150" s="174"/>
      <c r="AP150" s="174"/>
      <c r="AQ150" s="174"/>
      <c r="AR150" s="174" t="s">
        <v>2324</v>
      </c>
      <c r="AS150" s="174">
        <v>2023</v>
      </c>
      <c r="AT150" s="415">
        <v>45142</v>
      </c>
      <c r="AU150" s="174" t="s">
        <v>1351</v>
      </c>
      <c r="AV150" s="419" t="s">
        <v>9755</v>
      </c>
      <c r="AW150" s="424"/>
      <c r="AX150" s="653"/>
      <c r="AY150" s="422"/>
      <c r="AZ150" s="654"/>
      <c r="BA150" s="654"/>
      <c r="BB150" s="422"/>
      <c r="BC150" s="655"/>
      <c r="BD150" s="424"/>
      <c r="BE150" s="653">
        <v>1</v>
      </c>
      <c r="BF150" s="466">
        <v>44459</v>
      </c>
      <c r="BG150" s="426">
        <f t="shared" si="2"/>
        <v>0</v>
      </c>
      <c r="BH150" s="426">
        <f t="shared" si="3"/>
        <v>0</v>
      </c>
      <c r="BI150" s="426">
        <f t="shared" si="4"/>
        <v>0</v>
      </c>
      <c r="BJ150" s="426">
        <f t="shared" si="5"/>
        <v>0</v>
      </c>
      <c r="BK150" s="425" t="b">
        <f>COUNTIF($X$3:$X439,$X150)&gt;1</f>
        <v>0</v>
      </c>
    </row>
    <row r="151" spans="1:63" ht="15.75" customHeight="1">
      <c r="A151" s="174" t="s">
        <v>10</v>
      </c>
      <c r="B151" s="174" t="s">
        <v>49</v>
      </c>
      <c r="C151" s="174" t="s">
        <v>28</v>
      </c>
      <c r="D151" s="174" t="s">
        <v>51</v>
      </c>
      <c r="E151" s="174" t="s">
        <v>30</v>
      </c>
      <c r="F151" s="174"/>
      <c r="G151" s="174" t="s">
        <v>2191</v>
      </c>
      <c r="H151" s="174"/>
      <c r="I151" s="174"/>
      <c r="J151" s="174" t="s">
        <v>2192</v>
      </c>
      <c r="K151" s="174"/>
      <c r="L151" s="174"/>
      <c r="M151" s="174">
        <v>9276637330</v>
      </c>
      <c r="N151" s="174" t="s">
        <v>8102</v>
      </c>
      <c r="O151" s="174" t="s">
        <v>15</v>
      </c>
      <c r="P151" s="174" t="s">
        <v>16</v>
      </c>
      <c r="Q151" s="174" t="s">
        <v>35</v>
      </c>
      <c r="R151" s="174" t="s">
        <v>104</v>
      </c>
      <c r="S151" s="174" t="s">
        <v>105</v>
      </c>
      <c r="T151" s="174"/>
      <c r="U151" s="174"/>
      <c r="V151" s="174" t="s">
        <v>4164</v>
      </c>
      <c r="W151" s="174" t="s">
        <v>2193</v>
      </c>
      <c r="X151" s="174" t="s">
        <v>8103</v>
      </c>
      <c r="Y151" s="466">
        <v>44788</v>
      </c>
      <c r="Z151" s="174"/>
      <c r="AA151" s="174" t="s">
        <v>4158</v>
      </c>
      <c r="AB151" s="174" t="s">
        <v>4159</v>
      </c>
      <c r="AC151" s="174"/>
      <c r="AD151" s="174" t="s">
        <v>4283</v>
      </c>
      <c r="AE151" s="174" t="s">
        <v>4283</v>
      </c>
      <c r="AF151" s="174" t="s">
        <v>4283</v>
      </c>
      <c r="AG151" s="174"/>
      <c r="AH151" s="174"/>
      <c r="AI151" s="174"/>
      <c r="AJ151" s="174"/>
      <c r="AK151" s="174"/>
      <c r="AL151" s="174"/>
      <c r="AM151" s="174"/>
      <c r="AN151" s="174"/>
      <c r="AO151" s="174"/>
      <c r="AP151" s="174"/>
      <c r="AQ151" s="174"/>
      <c r="AR151" s="174"/>
      <c r="AS151" s="174"/>
      <c r="AT151" s="415"/>
      <c r="AU151" s="174"/>
      <c r="AV151" s="437"/>
      <c r="AW151" s="424"/>
      <c r="AX151" s="653"/>
      <c r="AY151" s="422"/>
      <c r="AZ151" s="654"/>
      <c r="BA151" s="654"/>
      <c r="BB151" s="422"/>
      <c r="BC151" s="655"/>
      <c r="BD151" s="424"/>
      <c r="BE151" s="653">
        <v>1</v>
      </c>
      <c r="BF151" s="426"/>
      <c r="BG151" s="426">
        <f t="shared" si="2"/>
        <v>0</v>
      </c>
      <c r="BH151" s="426">
        <f t="shared" si="3"/>
        <v>0</v>
      </c>
      <c r="BI151" s="426">
        <f t="shared" si="4"/>
        <v>0</v>
      </c>
      <c r="BJ151" s="426">
        <f t="shared" si="5"/>
        <v>0</v>
      </c>
      <c r="BK151" s="425" t="b">
        <f>COUNTIF($X$3:$X439,$X151)&gt;1</f>
        <v>0</v>
      </c>
    </row>
    <row r="152" spans="1:63" ht="15.75" customHeight="1">
      <c r="A152" s="174" t="s">
        <v>10</v>
      </c>
      <c r="B152" s="174" t="s">
        <v>49</v>
      </c>
      <c r="C152" s="174" t="s">
        <v>28</v>
      </c>
      <c r="D152" s="174" t="s">
        <v>2095</v>
      </c>
      <c r="E152" s="174" t="s">
        <v>50</v>
      </c>
      <c r="F152" s="174"/>
      <c r="G152" s="174" t="s">
        <v>2195</v>
      </c>
      <c r="H152" s="174"/>
      <c r="I152" s="174"/>
      <c r="J152" s="174" t="s">
        <v>2196</v>
      </c>
      <c r="K152" s="174"/>
      <c r="L152" s="174"/>
      <c r="M152" s="174">
        <v>9064375373</v>
      </c>
      <c r="N152" s="174" t="s">
        <v>8105</v>
      </c>
      <c r="O152" s="174" t="s">
        <v>15</v>
      </c>
      <c r="P152" s="174" t="s">
        <v>1449</v>
      </c>
      <c r="Q152" s="174" t="s">
        <v>21</v>
      </c>
      <c r="R152" s="174" t="s">
        <v>125</v>
      </c>
      <c r="S152" s="174"/>
      <c r="T152" s="174" t="s">
        <v>2697</v>
      </c>
      <c r="U152" s="174"/>
      <c r="V152" s="174" t="s">
        <v>22</v>
      </c>
      <c r="W152" s="174" t="s">
        <v>291</v>
      </c>
      <c r="X152" s="174" t="s">
        <v>2197</v>
      </c>
      <c r="Y152" s="466">
        <v>44473</v>
      </c>
      <c r="Z152" s="174"/>
      <c r="AA152" s="174" t="s">
        <v>4158</v>
      </c>
      <c r="AB152" s="174" t="s">
        <v>4159</v>
      </c>
      <c r="AC152" s="174"/>
      <c r="AD152" s="174" t="s">
        <v>8106</v>
      </c>
      <c r="AE152" s="174" t="s">
        <v>22</v>
      </c>
      <c r="AF152" s="174" t="s">
        <v>4283</v>
      </c>
      <c r="AG152" s="174"/>
      <c r="AH152" s="174"/>
      <c r="AI152" s="174"/>
      <c r="AJ152" s="174"/>
      <c r="AK152" s="174"/>
      <c r="AL152" s="174"/>
      <c r="AM152" s="174"/>
      <c r="AN152" s="174"/>
      <c r="AO152" s="174"/>
      <c r="AP152" s="174"/>
      <c r="AQ152" s="174" t="s">
        <v>4516</v>
      </c>
      <c r="AR152" s="174"/>
      <c r="AS152" s="174"/>
      <c r="AT152" s="415"/>
      <c r="AU152" s="174"/>
      <c r="AV152" s="437"/>
      <c r="AW152" s="424"/>
      <c r="AX152" s="653"/>
      <c r="AY152" s="422"/>
      <c r="AZ152" s="654"/>
      <c r="BA152" s="654"/>
      <c r="BB152" s="422"/>
      <c r="BC152" s="655"/>
      <c r="BD152" s="424"/>
      <c r="BE152" s="653">
        <v>1</v>
      </c>
      <c r="BF152" s="426"/>
      <c r="BG152" s="426">
        <f t="shared" si="2"/>
        <v>0</v>
      </c>
      <c r="BH152" s="426">
        <f t="shared" si="3"/>
        <v>0</v>
      </c>
      <c r="BI152" s="426">
        <f t="shared" si="4"/>
        <v>0</v>
      </c>
      <c r="BJ152" s="426">
        <f t="shared" si="5"/>
        <v>0</v>
      </c>
      <c r="BK152" s="425" t="b">
        <f>COUNTIF($X$3:$X439,$X152)&gt;1</f>
        <v>0</v>
      </c>
    </row>
    <row r="153" spans="1:63" ht="15.75" customHeight="1">
      <c r="A153" s="174" t="s">
        <v>10</v>
      </c>
      <c r="B153" s="174" t="s">
        <v>49</v>
      </c>
      <c r="C153" s="174" t="s">
        <v>28</v>
      </c>
      <c r="D153" s="174" t="s">
        <v>1415</v>
      </c>
      <c r="E153" s="174" t="s">
        <v>50</v>
      </c>
      <c r="F153" s="174"/>
      <c r="G153" s="174" t="s">
        <v>2244</v>
      </c>
      <c r="H153" s="174"/>
      <c r="I153" s="174"/>
      <c r="J153" s="174" t="s">
        <v>2245</v>
      </c>
      <c r="K153" s="174"/>
      <c r="L153" s="174"/>
      <c r="M153" s="174" t="s">
        <v>2070</v>
      </c>
      <c r="N153" s="174"/>
      <c r="O153" s="174" t="s">
        <v>15</v>
      </c>
      <c r="P153" s="174" t="s">
        <v>1449</v>
      </c>
      <c r="Q153" s="174" t="s">
        <v>35</v>
      </c>
      <c r="R153" s="174" t="s">
        <v>125</v>
      </c>
      <c r="S153" s="174" t="s">
        <v>1856</v>
      </c>
      <c r="T153" s="174"/>
      <c r="U153" s="174"/>
      <c r="V153" s="174" t="s">
        <v>4164</v>
      </c>
      <c r="W153" s="174" t="s">
        <v>2246</v>
      </c>
      <c r="X153" s="174" t="s">
        <v>8108</v>
      </c>
      <c r="Y153" s="466">
        <v>44748</v>
      </c>
      <c r="Z153" s="174"/>
      <c r="AA153" s="174" t="s">
        <v>4158</v>
      </c>
      <c r="AB153" s="174" t="s">
        <v>4159</v>
      </c>
      <c r="AC153" s="174"/>
      <c r="AD153" s="174" t="s">
        <v>8109</v>
      </c>
      <c r="AE153" s="174" t="s">
        <v>22</v>
      </c>
      <c r="AF153" s="174" t="s">
        <v>22</v>
      </c>
      <c r="AG153" s="174"/>
      <c r="AH153" s="174"/>
      <c r="AI153" s="174"/>
      <c r="AJ153" s="174"/>
      <c r="AK153" s="174"/>
      <c r="AL153" s="174"/>
      <c r="AM153" s="174"/>
      <c r="AN153" s="174"/>
      <c r="AO153" s="174"/>
      <c r="AP153" s="174"/>
      <c r="AQ153" s="174" t="s">
        <v>4516</v>
      </c>
      <c r="AR153" s="174" t="s">
        <v>2335</v>
      </c>
      <c r="AS153" s="174">
        <v>2023</v>
      </c>
      <c r="AT153" s="415">
        <v>45282</v>
      </c>
      <c r="AU153" s="174" t="s">
        <v>1351</v>
      </c>
      <c r="AV153" s="419" t="s">
        <v>9756</v>
      </c>
      <c r="AW153" s="424"/>
      <c r="AX153" s="653"/>
      <c r="AY153" s="422"/>
      <c r="AZ153" s="654"/>
      <c r="BA153" s="654"/>
      <c r="BB153" s="422"/>
      <c r="BC153" s="655"/>
      <c r="BD153" s="424"/>
      <c r="BE153" s="653">
        <v>1</v>
      </c>
      <c r="BF153" s="466">
        <v>44748</v>
      </c>
      <c r="BG153" s="426">
        <f t="shared" si="2"/>
        <v>0</v>
      </c>
      <c r="BH153" s="426">
        <f t="shared" si="3"/>
        <v>0</v>
      </c>
      <c r="BI153" s="426">
        <f t="shared" si="4"/>
        <v>0</v>
      </c>
      <c r="BJ153" s="426">
        <f t="shared" si="5"/>
        <v>0</v>
      </c>
      <c r="BK153" s="425" t="b">
        <f>COUNTIF($X$3:$X439,$X153)&gt;1</f>
        <v>0</v>
      </c>
    </row>
    <row r="154" spans="1:63" ht="15.75" customHeight="1">
      <c r="A154" s="174" t="s">
        <v>10</v>
      </c>
      <c r="B154" s="174" t="s">
        <v>49</v>
      </c>
      <c r="C154" s="174" t="s">
        <v>28</v>
      </c>
      <c r="D154" s="174" t="s">
        <v>1415</v>
      </c>
      <c r="E154" s="174" t="s">
        <v>50</v>
      </c>
      <c r="F154" s="174"/>
      <c r="G154" s="174" t="s">
        <v>2244</v>
      </c>
      <c r="H154" s="174"/>
      <c r="I154" s="174"/>
      <c r="J154" s="174" t="s">
        <v>2245</v>
      </c>
      <c r="K154" s="174"/>
      <c r="L154" s="174"/>
      <c r="M154" s="174" t="s">
        <v>2070</v>
      </c>
      <c r="N154" s="174"/>
      <c r="O154" s="174" t="s">
        <v>15</v>
      </c>
      <c r="P154" s="174" t="s">
        <v>1449</v>
      </c>
      <c r="Q154" s="174" t="s">
        <v>35</v>
      </c>
      <c r="R154" s="174" t="s">
        <v>125</v>
      </c>
      <c r="S154" s="174" t="s">
        <v>427</v>
      </c>
      <c r="T154" s="174"/>
      <c r="U154" s="174"/>
      <c r="V154" s="174" t="s">
        <v>4164</v>
      </c>
      <c r="W154" s="174" t="s">
        <v>2246</v>
      </c>
      <c r="X154" s="174" t="s">
        <v>8110</v>
      </c>
      <c r="Y154" s="466">
        <v>44748</v>
      </c>
      <c r="Z154" s="174"/>
      <c r="AA154" s="174" t="s">
        <v>4158</v>
      </c>
      <c r="AB154" s="174" t="s">
        <v>4159</v>
      </c>
      <c r="AC154" s="174"/>
      <c r="AD154" s="174" t="s">
        <v>8109</v>
      </c>
      <c r="AE154" s="174" t="s">
        <v>22</v>
      </c>
      <c r="AF154" s="174" t="s">
        <v>22</v>
      </c>
      <c r="AG154" s="174"/>
      <c r="AH154" s="174"/>
      <c r="AI154" s="174"/>
      <c r="AJ154" s="174"/>
      <c r="AK154" s="174"/>
      <c r="AL154" s="174"/>
      <c r="AM154" s="174"/>
      <c r="AN154" s="174"/>
      <c r="AO154" s="174"/>
      <c r="AP154" s="174"/>
      <c r="AQ154" s="174" t="s">
        <v>4535</v>
      </c>
      <c r="AR154" s="174" t="s">
        <v>2335</v>
      </c>
      <c r="AS154" s="174">
        <v>2023</v>
      </c>
      <c r="AT154" s="415">
        <v>45282</v>
      </c>
      <c r="AU154" s="174" t="s">
        <v>1351</v>
      </c>
      <c r="AV154" s="419" t="s">
        <v>9757</v>
      </c>
      <c r="AW154" s="661"/>
      <c r="AX154" s="662"/>
      <c r="AY154" s="422"/>
      <c r="AZ154" s="662"/>
      <c r="BA154" s="662"/>
      <c r="BB154" s="422"/>
      <c r="BC154" s="662"/>
      <c r="BD154" s="661"/>
      <c r="BE154" s="662"/>
      <c r="BF154" s="466">
        <v>44748</v>
      </c>
      <c r="BG154" s="426">
        <f t="shared" si="2"/>
        <v>0</v>
      </c>
      <c r="BH154" s="426">
        <f t="shared" si="3"/>
        <v>0</v>
      </c>
      <c r="BI154" s="426">
        <f t="shared" si="4"/>
        <v>0</v>
      </c>
      <c r="BJ154" s="426">
        <f t="shared" si="5"/>
        <v>0</v>
      </c>
      <c r="BK154" s="425" t="b">
        <f>COUNTIF($X$3:$X439,$X154)&gt;1</f>
        <v>0</v>
      </c>
    </row>
    <row r="155" spans="1:63" ht="15.75" customHeight="1">
      <c r="A155" s="174" t="s">
        <v>10</v>
      </c>
      <c r="B155" s="174" t="s">
        <v>49</v>
      </c>
      <c r="C155" s="174" t="s">
        <v>50</v>
      </c>
      <c r="D155" s="174" t="s">
        <v>2095</v>
      </c>
      <c r="E155" s="174" t="s">
        <v>50</v>
      </c>
      <c r="F155" s="174"/>
      <c r="G155" s="174" t="s">
        <v>2096</v>
      </c>
      <c r="H155" s="174"/>
      <c r="I155" s="174" t="s">
        <v>8092</v>
      </c>
      <c r="J155" s="174" t="s">
        <v>2097</v>
      </c>
      <c r="K155" s="174"/>
      <c r="L155" s="174"/>
      <c r="M155" s="174" t="s">
        <v>9758</v>
      </c>
      <c r="N155" s="174" t="s">
        <v>8093</v>
      </c>
      <c r="O155" s="174" t="s">
        <v>15</v>
      </c>
      <c r="P155" s="174" t="s">
        <v>16</v>
      </c>
      <c r="Q155" s="174" t="s">
        <v>35</v>
      </c>
      <c r="R155" s="174" t="s">
        <v>87</v>
      </c>
      <c r="S155" s="174" t="s">
        <v>434</v>
      </c>
      <c r="T155" s="174"/>
      <c r="U155" s="174" t="s">
        <v>4697</v>
      </c>
      <c r="V155" s="174" t="s">
        <v>4164</v>
      </c>
      <c r="W155" s="174" t="s">
        <v>9759</v>
      </c>
      <c r="X155" s="174" t="s">
        <v>9760</v>
      </c>
      <c r="Y155" s="466">
        <v>44848</v>
      </c>
      <c r="Z155" s="174"/>
      <c r="AA155" s="174" t="s">
        <v>4158</v>
      </c>
      <c r="AB155" s="174" t="s">
        <v>4159</v>
      </c>
      <c r="AC155" s="174"/>
      <c r="AD155" s="174" t="s">
        <v>9761</v>
      </c>
      <c r="AE155" s="174" t="s">
        <v>9762</v>
      </c>
      <c r="AF155" s="415">
        <v>45708</v>
      </c>
      <c r="AG155" s="174"/>
      <c r="AH155" s="174"/>
      <c r="AI155" s="174"/>
      <c r="AJ155" s="174"/>
      <c r="AK155" s="174"/>
      <c r="AL155" s="174"/>
      <c r="AM155" s="174"/>
      <c r="AN155" s="174"/>
      <c r="AO155" s="174"/>
      <c r="AP155" s="174"/>
      <c r="AQ155" s="174"/>
      <c r="AR155" s="174"/>
      <c r="AS155" s="174"/>
      <c r="AT155" s="415"/>
      <c r="AU155" s="174"/>
      <c r="AV155" s="437"/>
      <c r="AW155" s="663"/>
      <c r="AX155" s="665"/>
      <c r="AY155" s="422"/>
      <c r="AZ155" s="665"/>
      <c r="BA155" s="665"/>
      <c r="BB155" s="422"/>
      <c r="BC155" s="665"/>
      <c r="BD155" s="663"/>
      <c r="BE155" s="665"/>
      <c r="BF155" s="426"/>
      <c r="BG155" s="426">
        <f t="shared" si="2"/>
        <v>0</v>
      </c>
      <c r="BH155" s="426">
        <f t="shared" si="3"/>
        <v>0</v>
      </c>
      <c r="BI155" s="426">
        <f t="shared" si="4"/>
        <v>0</v>
      </c>
      <c r="BJ155" s="426">
        <f t="shared" si="5"/>
        <v>0</v>
      </c>
      <c r="BK155" s="425" t="b">
        <f>COUNTIF($X$3:$X439,$X155)&gt;1</f>
        <v>0</v>
      </c>
    </row>
    <row r="156" spans="1:63" ht="15.75" customHeight="1">
      <c r="A156" s="174" t="s">
        <v>10</v>
      </c>
      <c r="B156" s="174" t="s">
        <v>49</v>
      </c>
      <c r="C156" s="174" t="s">
        <v>28</v>
      </c>
      <c r="D156" s="174" t="s">
        <v>4040</v>
      </c>
      <c r="E156" s="174" t="s">
        <v>30</v>
      </c>
      <c r="F156" s="174"/>
      <c r="G156" s="174" t="s">
        <v>4041</v>
      </c>
      <c r="H156" s="174"/>
      <c r="I156" s="174" t="s">
        <v>8111</v>
      </c>
      <c r="J156" s="174" t="s">
        <v>4042</v>
      </c>
      <c r="K156" s="174"/>
      <c r="L156" s="174"/>
      <c r="M156" s="174" t="s">
        <v>8112</v>
      </c>
      <c r="N156" s="174" t="s">
        <v>8113</v>
      </c>
      <c r="O156" s="174" t="s">
        <v>15</v>
      </c>
      <c r="P156" s="174" t="s">
        <v>1449</v>
      </c>
      <c r="Q156" s="174" t="s">
        <v>21</v>
      </c>
      <c r="R156" s="174" t="s">
        <v>125</v>
      </c>
      <c r="S156" s="174"/>
      <c r="T156" s="174" t="s">
        <v>2697</v>
      </c>
      <c r="U156" s="174"/>
      <c r="V156" s="174" t="s">
        <v>22</v>
      </c>
      <c r="W156" s="174" t="s">
        <v>1461</v>
      </c>
      <c r="X156" s="174" t="s">
        <v>8114</v>
      </c>
      <c r="Y156" s="466">
        <v>44851</v>
      </c>
      <c r="Z156" s="174"/>
      <c r="AA156" s="174" t="s">
        <v>4158</v>
      </c>
      <c r="AB156" s="174" t="s">
        <v>4159</v>
      </c>
      <c r="AC156" s="174"/>
      <c r="AD156" s="174" t="s">
        <v>8115</v>
      </c>
      <c r="AE156" s="174" t="s">
        <v>22</v>
      </c>
      <c r="AF156" s="174" t="s">
        <v>22</v>
      </c>
      <c r="AG156" s="174"/>
      <c r="AH156" s="174"/>
      <c r="AI156" s="174"/>
      <c r="AJ156" s="174"/>
      <c r="AK156" s="174"/>
      <c r="AL156" s="174"/>
      <c r="AM156" s="174"/>
      <c r="AN156" s="174"/>
      <c r="AO156" s="174"/>
      <c r="AP156" s="174"/>
      <c r="AQ156" s="174" t="s">
        <v>4345</v>
      </c>
      <c r="AR156" s="174"/>
      <c r="AS156" s="174"/>
      <c r="AT156" s="415"/>
      <c r="AU156" s="174"/>
      <c r="AV156" s="437"/>
      <c r="AW156" s="663"/>
      <c r="AX156" s="665"/>
      <c r="AY156" s="422"/>
      <c r="AZ156" s="665"/>
      <c r="BA156" s="665"/>
      <c r="BB156" s="422"/>
      <c r="BC156" s="665"/>
      <c r="BD156" s="663"/>
      <c r="BE156" s="665">
        <v>1</v>
      </c>
      <c r="BF156" s="426"/>
      <c r="BG156" s="426">
        <f t="shared" si="2"/>
        <v>0</v>
      </c>
      <c r="BH156" s="426">
        <f t="shared" si="3"/>
        <v>0</v>
      </c>
      <c r="BI156" s="426">
        <f t="shared" si="4"/>
        <v>0</v>
      </c>
      <c r="BJ156" s="426">
        <f t="shared" si="5"/>
        <v>0</v>
      </c>
      <c r="BK156" s="425" t="b">
        <f>COUNTIF($X$3:$X439,$X156)&gt;1</f>
        <v>0</v>
      </c>
    </row>
    <row r="157" spans="1:63" ht="15.75" customHeight="1">
      <c r="A157" s="174" t="s">
        <v>10</v>
      </c>
      <c r="B157" s="174" t="s">
        <v>49</v>
      </c>
      <c r="C157" s="174" t="s">
        <v>28</v>
      </c>
      <c r="D157" s="174" t="s">
        <v>4040</v>
      </c>
      <c r="E157" s="174" t="s">
        <v>30</v>
      </c>
      <c r="F157" s="174"/>
      <c r="G157" s="174" t="s">
        <v>4041</v>
      </c>
      <c r="H157" s="174"/>
      <c r="I157" s="174" t="s">
        <v>8111</v>
      </c>
      <c r="J157" s="174" t="s">
        <v>4042</v>
      </c>
      <c r="K157" s="174"/>
      <c r="L157" s="174"/>
      <c r="M157" s="174" t="s">
        <v>8112</v>
      </c>
      <c r="N157" s="174" t="s">
        <v>8113</v>
      </c>
      <c r="O157" s="174" t="s">
        <v>15</v>
      </c>
      <c r="P157" s="174" t="s">
        <v>1449</v>
      </c>
      <c r="Q157" s="174" t="s">
        <v>35</v>
      </c>
      <c r="R157" s="174" t="s">
        <v>125</v>
      </c>
      <c r="S157" s="174" t="s">
        <v>279</v>
      </c>
      <c r="T157" s="174"/>
      <c r="U157" s="174" t="s">
        <v>4582</v>
      </c>
      <c r="V157" s="174" t="s">
        <v>4164</v>
      </c>
      <c r="W157" s="174" t="s">
        <v>127</v>
      </c>
      <c r="X157" s="174" t="s">
        <v>8116</v>
      </c>
      <c r="Y157" s="466">
        <v>44851</v>
      </c>
      <c r="Z157" s="174"/>
      <c r="AA157" s="174" t="s">
        <v>4158</v>
      </c>
      <c r="AB157" s="174" t="s">
        <v>4159</v>
      </c>
      <c r="AC157" s="174"/>
      <c r="AD157" s="174" t="s">
        <v>8117</v>
      </c>
      <c r="AE157" s="174" t="s">
        <v>22</v>
      </c>
      <c r="AF157" s="174" t="s">
        <v>22</v>
      </c>
      <c r="AG157" s="174"/>
      <c r="AH157" s="174"/>
      <c r="AI157" s="174"/>
      <c r="AJ157" s="174"/>
      <c r="AK157" s="174"/>
      <c r="AL157" s="174"/>
      <c r="AM157" s="174"/>
      <c r="AN157" s="174"/>
      <c r="AO157" s="174"/>
      <c r="AP157" s="174"/>
      <c r="AQ157" s="174"/>
      <c r="AR157" s="174"/>
      <c r="AS157" s="174"/>
      <c r="AT157" s="415"/>
      <c r="AU157" s="174"/>
      <c r="AV157" s="437"/>
      <c r="AW157" s="663"/>
      <c r="AX157" s="665"/>
      <c r="AY157" s="422"/>
      <c r="AZ157" s="665"/>
      <c r="BA157" s="665"/>
      <c r="BB157" s="422"/>
      <c r="BC157" s="665"/>
      <c r="BD157" s="663"/>
      <c r="BE157" s="665"/>
      <c r="BF157" s="426"/>
      <c r="BG157" s="426">
        <f t="shared" si="2"/>
        <v>0</v>
      </c>
      <c r="BH157" s="426">
        <f t="shared" si="3"/>
        <v>0</v>
      </c>
      <c r="BI157" s="426">
        <f t="shared" si="4"/>
        <v>0</v>
      </c>
      <c r="BJ157" s="426">
        <f t="shared" si="5"/>
        <v>0</v>
      </c>
      <c r="BK157" s="425" t="b">
        <f>COUNTIF($X$3:$X439,$X157)&gt;1</f>
        <v>0</v>
      </c>
    </row>
    <row r="158" spans="1:63" ht="15.75" customHeight="1">
      <c r="A158" s="174" t="s">
        <v>10</v>
      </c>
      <c r="B158" s="174" t="s">
        <v>49</v>
      </c>
      <c r="C158" s="174" t="s">
        <v>50</v>
      </c>
      <c r="D158" s="174" t="s">
        <v>51</v>
      </c>
      <c r="E158" s="174" t="s">
        <v>30</v>
      </c>
      <c r="F158" s="174"/>
      <c r="G158" s="174" t="s">
        <v>9763</v>
      </c>
      <c r="H158" s="174"/>
      <c r="I158" s="174" t="s">
        <v>8119</v>
      </c>
      <c r="J158" s="174" t="s">
        <v>4039</v>
      </c>
      <c r="K158" s="174"/>
      <c r="L158" s="174"/>
      <c r="M158" s="174" t="s">
        <v>1492</v>
      </c>
      <c r="N158" s="174" t="s">
        <v>8120</v>
      </c>
      <c r="O158" s="174" t="s">
        <v>15</v>
      </c>
      <c r="P158" s="174" t="s">
        <v>16</v>
      </c>
      <c r="Q158" s="174" t="s">
        <v>35</v>
      </c>
      <c r="R158" s="174" t="s">
        <v>8666</v>
      </c>
      <c r="S158" s="174" t="s">
        <v>1296</v>
      </c>
      <c r="T158" s="174"/>
      <c r="U158" s="174" t="s">
        <v>6080</v>
      </c>
      <c r="V158" s="174" t="s">
        <v>4164</v>
      </c>
      <c r="W158" s="174" t="s">
        <v>6779</v>
      </c>
      <c r="X158" s="174" t="s">
        <v>8122</v>
      </c>
      <c r="Y158" s="466">
        <v>44851</v>
      </c>
      <c r="Z158" s="174"/>
      <c r="AA158" s="174" t="s">
        <v>4158</v>
      </c>
      <c r="AB158" s="174" t="s">
        <v>4159</v>
      </c>
      <c r="AC158" s="174"/>
      <c r="AD158" s="174" t="s">
        <v>8123</v>
      </c>
      <c r="AE158" s="174" t="s">
        <v>8124</v>
      </c>
      <c r="AF158" s="174" t="s">
        <v>8125</v>
      </c>
      <c r="AG158" s="174"/>
      <c r="AH158" s="174"/>
      <c r="AI158" s="174"/>
      <c r="AJ158" s="174"/>
      <c r="AK158" s="174"/>
      <c r="AL158" s="174"/>
      <c r="AM158" s="174"/>
      <c r="AN158" s="174"/>
      <c r="AO158" s="174"/>
      <c r="AP158" s="174"/>
      <c r="AQ158" s="174"/>
      <c r="AR158" s="174" t="s">
        <v>2330</v>
      </c>
      <c r="AS158" s="174">
        <v>2022</v>
      </c>
      <c r="AT158" s="415">
        <v>44864</v>
      </c>
      <c r="AU158" s="174" t="s">
        <v>1351</v>
      </c>
      <c r="AV158" s="419" t="s">
        <v>9764</v>
      </c>
      <c r="AW158" s="663"/>
      <c r="AX158" s="665"/>
      <c r="AY158" s="422"/>
      <c r="AZ158" s="665"/>
      <c r="BA158" s="665"/>
      <c r="BB158" s="422"/>
      <c r="BC158" s="665"/>
      <c r="BD158" s="663"/>
      <c r="BE158" s="665">
        <v>1</v>
      </c>
      <c r="BF158" s="466">
        <v>44851</v>
      </c>
      <c r="BG158" s="426">
        <f t="shared" si="2"/>
        <v>0</v>
      </c>
      <c r="BH158" s="426">
        <f t="shared" si="3"/>
        <v>0</v>
      </c>
      <c r="BI158" s="426">
        <f t="shared" si="4"/>
        <v>0</v>
      </c>
      <c r="BJ158" s="426">
        <f t="shared" si="5"/>
        <v>0</v>
      </c>
      <c r="BK158" s="425" t="b">
        <f>COUNTIF($X$3:$X439,$X158)&gt;1</f>
        <v>0</v>
      </c>
    </row>
    <row r="159" spans="1:63" ht="15.75" customHeight="1">
      <c r="A159" s="174" t="s">
        <v>10</v>
      </c>
      <c r="B159" s="174" t="s">
        <v>49</v>
      </c>
      <c r="C159" s="174" t="s">
        <v>50</v>
      </c>
      <c r="D159" s="174" t="s">
        <v>51</v>
      </c>
      <c r="E159" s="174" t="s">
        <v>30</v>
      </c>
      <c r="F159" s="174"/>
      <c r="G159" s="174" t="s">
        <v>9763</v>
      </c>
      <c r="H159" s="174"/>
      <c r="I159" s="174" t="s">
        <v>8119</v>
      </c>
      <c r="J159" s="174" t="s">
        <v>4039</v>
      </c>
      <c r="K159" s="174"/>
      <c r="L159" s="174"/>
      <c r="M159" s="174" t="s">
        <v>1492</v>
      </c>
      <c r="N159" s="174" t="s">
        <v>8126</v>
      </c>
      <c r="O159" s="174" t="s">
        <v>15</v>
      </c>
      <c r="P159" s="174" t="s">
        <v>16</v>
      </c>
      <c r="Q159" s="174" t="s">
        <v>35</v>
      </c>
      <c r="R159" s="174" t="s">
        <v>8666</v>
      </c>
      <c r="S159" s="174" t="s">
        <v>99</v>
      </c>
      <c r="T159" s="174"/>
      <c r="U159" s="174" t="s">
        <v>6049</v>
      </c>
      <c r="V159" s="174" t="s">
        <v>4164</v>
      </c>
      <c r="W159" s="174" t="s">
        <v>957</v>
      </c>
      <c r="X159" s="174" t="s">
        <v>8127</v>
      </c>
      <c r="Y159" s="466">
        <v>44851</v>
      </c>
      <c r="Z159" s="174"/>
      <c r="AA159" s="174" t="s">
        <v>4158</v>
      </c>
      <c r="AB159" s="174" t="s">
        <v>4159</v>
      </c>
      <c r="AC159" s="174"/>
      <c r="AD159" s="174" t="s">
        <v>8128</v>
      </c>
      <c r="AE159" s="174" t="s">
        <v>8129</v>
      </c>
      <c r="AF159" s="174"/>
      <c r="AG159" s="174"/>
      <c r="AH159" s="174"/>
      <c r="AI159" s="174"/>
      <c r="AJ159" s="174"/>
      <c r="AK159" s="174"/>
      <c r="AL159" s="174"/>
      <c r="AM159" s="174"/>
      <c r="AN159" s="174"/>
      <c r="AO159" s="174"/>
      <c r="AP159" s="174"/>
      <c r="AQ159" s="174"/>
      <c r="AR159" s="174" t="s">
        <v>2330</v>
      </c>
      <c r="AS159" s="174">
        <v>2022</v>
      </c>
      <c r="AT159" s="415">
        <v>44864</v>
      </c>
      <c r="AU159" s="174" t="s">
        <v>1351</v>
      </c>
      <c r="AV159" s="419" t="s">
        <v>9765</v>
      </c>
      <c r="AW159" s="663"/>
      <c r="AX159" s="665"/>
      <c r="AY159" s="422"/>
      <c r="AZ159" s="665"/>
      <c r="BA159" s="665"/>
      <c r="BB159" s="422"/>
      <c r="BC159" s="665"/>
      <c r="BD159" s="663"/>
      <c r="BE159" s="665"/>
      <c r="BF159" s="466">
        <v>44851</v>
      </c>
      <c r="BG159" s="426">
        <f t="shared" si="2"/>
        <v>0</v>
      </c>
      <c r="BH159" s="426">
        <f t="shared" si="3"/>
        <v>0</v>
      </c>
      <c r="BI159" s="426">
        <f t="shared" si="4"/>
        <v>0</v>
      </c>
      <c r="BJ159" s="426">
        <f t="shared" si="5"/>
        <v>0</v>
      </c>
      <c r="BK159" s="425" t="b">
        <f>COUNTIF($X$3:$X439,$X159)&gt;1</f>
        <v>0</v>
      </c>
    </row>
    <row r="160" spans="1:63" ht="15.75" customHeight="1">
      <c r="A160" s="174" t="s">
        <v>10</v>
      </c>
      <c r="B160" s="174" t="s">
        <v>49</v>
      </c>
      <c r="C160" s="174" t="s">
        <v>50</v>
      </c>
      <c r="D160" s="174" t="s">
        <v>51</v>
      </c>
      <c r="E160" s="174" t="s">
        <v>30</v>
      </c>
      <c r="F160" s="174"/>
      <c r="G160" s="174" t="s">
        <v>9763</v>
      </c>
      <c r="H160" s="174"/>
      <c r="I160" s="174" t="s">
        <v>8119</v>
      </c>
      <c r="J160" s="174" t="s">
        <v>4039</v>
      </c>
      <c r="K160" s="174"/>
      <c r="L160" s="174"/>
      <c r="M160" s="174" t="s">
        <v>1492</v>
      </c>
      <c r="N160" s="174" t="s">
        <v>8126</v>
      </c>
      <c r="O160" s="174" t="s">
        <v>15</v>
      </c>
      <c r="P160" s="174" t="s">
        <v>16</v>
      </c>
      <c r="Q160" s="174" t="s">
        <v>35</v>
      </c>
      <c r="R160" s="174" t="s">
        <v>8666</v>
      </c>
      <c r="S160" s="174" t="s">
        <v>39</v>
      </c>
      <c r="T160" s="174"/>
      <c r="U160" s="174" t="s">
        <v>4640</v>
      </c>
      <c r="V160" s="174" t="s">
        <v>4164</v>
      </c>
      <c r="W160" s="174" t="s">
        <v>253</v>
      </c>
      <c r="X160" s="174" t="s">
        <v>8130</v>
      </c>
      <c r="Y160" s="466">
        <v>44851</v>
      </c>
      <c r="Z160" s="174"/>
      <c r="AA160" s="174" t="s">
        <v>4158</v>
      </c>
      <c r="AB160" s="174" t="s">
        <v>4159</v>
      </c>
      <c r="AC160" s="174"/>
      <c r="AD160" s="174" t="s">
        <v>8131</v>
      </c>
      <c r="AE160" s="174" t="s">
        <v>8132</v>
      </c>
      <c r="AF160" s="174" t="s">
        <v>8133</v>
      </c>
      <c r="AG160" s="174"/>
      <c r="AH160" s="174"/>
      <c r="AI160" s="174"/>
      <c r="AJ160" s="174"/>
      <c r="AK160" s="174"/>
      <c r="AL160" s="174"/>
      <c r="AM160" s="174"/>
      <c r="AN160" s="174"/>
      <c r="AO160" s="174"/>
      <c r="AP160" s="174"/>
      <c r="AQ160" s="174"/>
      <c r="AR160" s="174" t="s">
        <v>2330</v>
      </c>
      <c r="AS160" s="174">
        <v>2022</v>
      </c>
      <c r="AT160" s="415">
        <v>44864</v>
      </c>
      <c r="AU160" s="174" t="s">
        <v>1351</v>
      </c>
      <c r="AV160" s="419" t="s">
        <v>9766</v>
      </c>
      <c r="AW160" s="663"/>
      <c r="AX160" s="665"/>
      <c r="AY160" s="422"/>
      <c r="AZ160" s="665"/>
      <c r="BA160" s="665"/>
      <c r="BB160" s="422"/>
      <c r="BC160" s="665"/>
      <c r="BD160" s="663"/>
      <c r="BE160" s="665"/>
      <c r="BF160" s="466">
        <v>44851</v>
      </c>
      <c r="BG160" s="426">
        <f t="shared" si="2"/>
        <v>0</v>
      </c>
      <c r="BH160" s="426">
        <f t="shared" si="3"/>
        <v>0</v>
      </c>
      <c r="BI160" s="426">
        <f t="shared" si="4"/>
        <v>0</v>
      </c>
      <c r="BJ160" s="426">
        <f t="shared" si="5"/>
        <v>0</v>
      </c>
      <c r="BK160" s="425" t="b">
        <f>COUNTIF($X$3:$X439,$X160)&gt;1</f>
        <v>0</v>
      </c>
    </row>
    <row r="161" spans="1:63" ht="15.75" customHeight="1">
      <c r="A161" s="703" t="s">
        <v>10</v>
      </c>
      <c r="B161" s="703" t="s">
        <v>49</v>
      </c>
      <c r="C161" s="703" t="s">
        <v>50</v>
      </c>
      <c r="D161" s="703" t="s">
        <v>9648</v>
      </c>
      <c r="E161" s="703" t="s">
        <v>30</v>
      </c>
      <c r="F161" s="703"/>
      <c r="G161" s="703" t="s">
        <v>9763</v>
      </c>
      <c r="H161" s="703"/>
      <c r="I161" s="703" t="s">
        <v>8119</v>
      </c>
      <c r="J161" s="703" t="s">
        <v>4039</v>
      </c>
      <c r="K161" s="703"/>
      <c r="L161" s="703"/>
      <c r="M161" s="703" t="s">
        <v>1492</v>
      </c>
      <c r="N161" s="703"/>
      <c r="O161" s="703" t="s">
        <v>15</v>
      </c>
      <c r="P161" s="703" t="s">
        <v>16</v>
      </c>
      <c r="Q161" s="703" t="s">
        <v>35</v>
      </c>
      <c r="R161" s="703" t="s">
        <v>8666</v>
      </c>
      <c r="S161" s="703" t="s">
        <v>43</v>
      </c>
      <c r="T161" s="703"/>
      <c r="U161" s="703" t="s">
        <v>4640</v>
      </c>
      <c r="V161" s="703" t="s">
        <v>4164</v>
      </c>
      <c r="W161" s="703" t="s">
        <v>253</v>
      </c>
      <c r="X161" s="703" t="s">
        <v>9767</v>
      </c>
      <c r="Y161" s="704">
        <v>44851</v>
      </c>
      <c r="Z161" s="703"/>
      <c r="AA161" s="703" t="s">
        <v>4158</v>
      </c>
      <c r="AB161" s="703" t="s">
        <v>4159</v>
      </c>
      <c r="AC161" s="703"/>
      <c r="AD161" s="703" t="s">
        <v>8131</v>
      </c>
      <c r="AE161" s="703" t="s">
        <v>8132</v>
      </c>
      <c r="AF161" s="703" t="s">
        <v>8133</v>
      </c>
      <c r="AG161" s="703"/>
      <c r="AH161" s="703"/>
      <c r="AI161" s="705">
        <v>45113</v>
      </c>
      <c r="AJ161" s="703" t="s">
        <v>8675</v>
      </c>
      <c r="AK161" s="703"/>
      <c r="AL161" s="703"/>
      <c r="AM161" s="703"/>
      <c r="AN161" s="703"/>
      <c r="AO161" s="703"/>
      <c r="AP161" s="703"/>
      <c r="AQ161" s="703"/>
      <c r="AR161" s="703" t="s">
        <v>2322</v>
      </c>
      <c r="AS161" s="703">
        <v>2023</v>
      </c>
      <c r="AT161" s="706">
        <v>45120</v>
      </c>
      <c r="AU161" s="703" t="s">
        <v>2323</v>
      </c>
      <c r="AV161" s="707" t="s">
        <v>8934</v>
      </c>
      <c r="AW161" s="750"/>
      <c r="AX161" s="710"/>
      <c r="AY161" s="422"/>
      <c r="AZ161" s="710"/>
      <c r="BA161" s="710"/>
      <c r="BB161" s="422"/>
      <c r="BC161" s="710"/>
      <c r="BD161" s="750"/>
      <c r="BE161" s="710"/>
      <c r="BF161" s="704">
        <v>44851</v>
      </c>
      <c r="BG161" s="710">
        <f t="shared" si="2"/>
        <v>0</v>
      </c>
      <c r="BH161" s="710">
        <f t="shared" si="3"/>
        <v>0</v>
      </c>
      <c r="BI161" s="710">
        <f t="shared" si="4"/>
        <v>0</v>
      </c>
      <c r="BJ161" s="710">
        <f t="shared" si="5"/>
        <v>0</v>
      </c>
      <c r="BK161" s="709" t="b">
        <f>COUNTIF($X$3:$X439,$X161)&gt;1</f>
        <v>0</v>
      </c>
    </row>
    <row r="162" spans="1:63" ht="15.75" customHeight="1">
      <c r="A162" s="174" t="s">
        <v>10</v>
      </c>
      <c r="B162" s="174" t="s">
        <v>49</v>
      </c>
      <c r="C162" s="174" t="s">
        <v>50</v>
      </c>
      <c r="D162" s="174" t="s">
        <v>51</v>
      </c>
      <c r="E162" s="174" t="s">
        <v>30</v>
      </c>
      <c r="F162" s="174"/>
      <c r="G162" s="174" t="s">
        <v>9763</v>
      </c>
      <c r="H162" s="174"/>
      <c r="I162" s="174" t="s">
        <v>8119</v>
      </c>
      <c r="J162" s="174" t="s">
        <v>4039</v>
      </c>
      <c r="K162" s="174"/>
      <c r="L162" s="174"/>
      <c r="M162" s="174" t="s">
        <v>1492</v>
      </c>
      <c r="N162" s="174" t="s">
        <v>8126</v>
      </c>
      <c r="O162" s="174" t="s">
        <v>15</v>
      </c>
      <c r="P162" s="174" t="s">
        <v>16</v>
      </c>
      <c r="Q162" s="174" t="s">
        <v>35</v>
      </c>
      <c r="R162" s="174" t="s">
        <v>2230</v>
      </c>
      <c r="S162" s="174" t="s">
        <v>161</v>
      </c>
      <c r="T162" s="174"/>
      <c r="U162" s="174" t="s">
        <v>4806</v>
      </c>
      <c r="V162" s="174" t="s">
        <v>4157</v>
      </c>
      <c r="W162" s="174" t="s">
        <v>162</v>
      </c>
      <c r="X162" s="174" t="s">
        <v>8134</v>
      </c>
      <c r="Y162" s="466">
        <v>45340</v>
      </c>
      <c r="Z162" s="418">
        <v>47168</v>
      </c>
      <c r="AA162" s="174" t="s">
        <v>4158</v>
      </c>
      <c r="AB162" s="174" t="s">
        <v>4159</v>
      </c>
      <c r="AC162" s="174"/>
      <c r="AD162" s="174" t="s">
        <v>8135</v>
      </c>
      <c r="AE162" s="174" t="s">
        <v>8136</v>
      </c>
      <c r="AF162" s="174" t="s">
        <v>8137</v>
      </c>
      <c r="AG162" s="174"/>
      <c r="AH162" s="174"/>
      <c r="AI162" s="174"/>
      <c r="AJ162" s="174"/>
      <c r="AK162" s="174"/>
      <c r="AL162" s="174"/>
      <c r="AM162" s="174"/>
      <c r="AN162" s="174"/>
      <c r="AO162" s="174"/>
      <c r="AP162" s="174"/>
      <c r="AQ162" s="174"/>
      <c r="AR162" s="174" t="s">
        <v>2309</v>
      </c>
      <c r="AS162" s="174">
        <v>2023</v>
      </c>
      <c r="AT162" s="415">
        <v>45341</v>
      </c>
      <c r="AU162" s="174" t="s">
        <v>1351</v>
      </c>
      <c r="AV162" s="419" t="s">
        <v>4416</v>
      </c>
      <c r="AW162" s="663"/>
      <c r="AX162" s="665"/>
      <c r="AY162" s="422"/>
      <c r="AZ162" s="665"/>
      <c r="BA162" s="665"/>
      <c r="BB162" s="422"/>
      <c r="BC162" s="665"/>
      <c r="BD162" s="663"/>
      <c r="BE162" s="665"/>
      <c r="BF162" s="466">
        <v>44851</v>
      </c>
      <c r="BG162" s="426">
        <f t="shared" si="2"/>
        <v>0</v>
      </c>
      <c r="BH162" s="426">
        <f t="shared" si="3"/>
        <v>0</v>
      </c>
      <c r="BI162" s="426">
        <f t="shared" si="4"/>
        <v>0</v>
      </c>
      <c r="BJ162" s="426">
        <f t="shared" si="5"/>
        <v>0</v>
      </c>
      <c r="BK162" s="425" t="b">
        <f>COUNTIF($X$3:$X439,$X162)&gt;1</f>
        <v>0</v>
      </c>
    </row>
    <row r="163" spans="1:63" ht="15.75" customHeight="1">
      <c r="A163" s="174" t="s">
        <v>10</v>
      </c>
      <c r="B163" s="174" t="s">
        <v>49</v>
      </c>
      <c r="C163" s="174" t="s">
        <v>50</v>
      </c>
      <c r="D163" s="174" t="s">
        <v>51</v>
      </c>
      <c r="E163" s="174" t="s">
        <v>30</v>
      </c>
      <c r="F163" s="174"/>
      <c r="G163" s="174" t="s">
        <v>9763</v>
      </c>
      <c r="H163" s="174"/>
      <c r="I163" s="174" t="s">
        <v>8119</v>
      </c>
      <c r="J163" s="174" t="s">
        <v>4039</v>
      </c>
      <c r="K163" s="174"/>
      <c r="L163" s="174"/>
      <c r="M163" s="174" t="s">
        <v>1492</v>
      </c>
      <c r="N163" s="174" t="s">
        <v>8126</v>
      </c>
      <c r="O163" s="174" t="s">
        <v>15</v>
      </c>
      <c r="P163" s="174" t="s">
        <v>16</v>
      </c>
      <c r="Q163" s="174" t="s">
        <v>35</v>
      </c>
      <c r="R163" s="174" t="s">
        <v>8666</v>
      </c>
      <c r="S163" s="174" t="s">
        <v>33</v>
      </c>
      <c r="T163" s="174"/>
      <c r="U163" s="174" t="s">
        <v>4652</v>
      </c>
      <c r="V163" s="174" t="s">
        <v>4164</v>
      </c>
      <c r="W163" s="174" t="s">
        <v>1770</v>
      </c>
      <c r="X163" s="174" t="s">
        <v>8138</v>
      </c>
      <c r="Y163" s="466">
        <v>44851</v>
      </c>
      <c r="Z163" s="174"/>
      <c r="AA163" s="174" t="s">
        <v>4158</v>
      </c>
      <c r="AB163" s="174" t="s">
        <v>4159</v>
      </c>
      <c r="AC163" s="174"/>
      <c r="AD163" s="174" t="s">
        <v>8139</v>
      </c>
      <c r="AE163" s="174" t="s">
        <v>8140</v>
      </c>
      <c r="AF163" s="174" t="s">
        <v>8141</v>
      </c>
      <c r="AG163" s="174"/>
      <c r="AH163" s="174"/>
      <c r="AI163" s="174"/>
      <c r="AJ163" s="174"/>
      <c r="AK163" s="174"/>
      <c r="AL163" s="174"/>
      <c r="AM163" s="174"/>
      <c r="AN163" s="174"/>
      <c r="AO163" s="174"/>
      <c r="AP163" s="174"/>
      <c r="AQ163" s="174"/>
      <c r="AR163" s="174" t="s">
        <v>2330</v>
      </c>
      <c r="AS163" s="174">
        <v>2022</v>
      </c>
      <c r="AT163" s="415">
        <v>44864</v>
      </c>
      <c r="AU163" s="174" t="s">
        <v>1351</v>
      </c>
      <c r="AV163" s="419" t="s">
        <v>9768</v>
      </c>
      <c r="AW163" s="663"/>
      <c r="AX163" s="665"/>
      <c r="AY163" s="422"/>
      <c r="AZ163" s="665"/>
      <c r="BA163" s="665"/>
      <c r="BB163" s="422"/>
      <c r="BC163" s="665"/>
      <c r="BD163" s="663"/>
      <c r="BE163" s="665"/>
      <c r="BF163" s="466">
        <v>44851</v>
      </c>
      <c r="BG163" s="426">
        <f t="shared" si="2"/>
        <v>0</v>
      </c>
      <c r="BH163" s="426">
        <f t="shared" si="3"/>
        <v>0</v>
      </c>
      <c r="BI163" s="426">
        <f t="shared" si="4"/>
        <v>0</v>
      </c>
      <c r="BJ163" s="426">
        <f t="shared" si="5"/>
        <v>0</v>
      </c>
      <c r="BK163" s="425" t="b">
        <f>COUNTIF($X$3:$X439,$X163)&gt;1</f>
        <v>0</v>
      </c>
    </row>
    <row r="164" spans="1:63" ht="15.75" customHeight="1">
      <c r="A164" s="703" t="s">
        <v>10</v>
      </c>
      <c r="B164" s="703" t="s">
        <v>49</v>
      </c>
      <c r="C164" s="703" t="s">
        <v>50</v>
      </c>
      <c r="D164" s="703" t="s">
        <v>9648</v>
      </c>
      <c r="E164" s="703" t="s">
        <v>30</v>
      </c>
      <c r="F164" s="703"/>
      <c r="G164" s="703" t="s">
        <v>9763</v>
      </c>
      <c r="H164" s="703"/>
      <c r="I164" s="703" t="s">
        <v>8119</v>
      </c>
      <c r="J164" s="703" t="s">
        <v>4039</v>
      </c>
      <c r="K164" s="703"/>
      <c r="L164" s="703"/>
      <c r="M164" s="703" t="s">
        <v>1492</v>
      </c>
      <c r="N164" s="703"/>
      <c r="O164" s="703" t="s">
        <v>15</v>
      </c>
      <c r="P164" s="703" t="s">
        <v>16</v>
      </c>
      <c r="Q164" s="703" t="s">
        <v>35</v>
      </c>
      <c r="R164" s="703" t="s">
        <v>8666</v>
      </c>
      <c r="S164" s="703" t="s">
        <v>45</v>
      </c>
      <c r="T164" s="703"/>
      <c r="U164" s="703" t="s">
        <v>4652</v>
      </c>
      <c r="V164" s="703" t="s">
        <v>4164</v>
      </c>
      <c r="W164" s="703" t="s">
        <v>1770</v>
      </c>
      <c r="X164" s="703" t="s">
        <v>9769</v>
      </c>
      <c r="Y164" s="704">
        <v>44851</v>
      </c>
      <c r="Z164" s="703"/>
      <c r="AA164" s="703" t="s">
        <v>4158</v>
      </c>
      <c r="AB164" s="703" t="s">
        <v>4159</v>
      </c>
      <c r="AC164" s="703"/>
      <c r="AD164" s="703" t="s">
        <v>8139</v>
      </c>
      <c r="AE164" s="703" t="s">
        <v>8140</v>
      </c>
      <c r="AF164" s="703" t="s">
        <v>8141</v>
      </c>
      <c r="AG164" s="703"/>
      <c r="AH164" s="703"/>
      <c r="AI164" s="705">
        <v>45113</v>
      </c>
      <c r="AJ164" s="703" t="s">
        <v>8675</v>
      </c>
      <c r="AK164" s="703"/>
      <c r="AL164" s="703"/>
      <c r="AM164" s="703"/>
      <c r="AN164" s="703"/>
      <c r="AO164" s="703"/>
      <c r="AP164" s="703"/>
      <c r="AQ164" s="703"/>
      <c r="AR164" s="703" t="s">
        <v>2322</v>
      </c>
      <c r="AS164" s="703">
        <v>2023</v>
      </c>
      <c r="AT164" s="706">
        <v>45120</v>
      </c>
      <c r="AU164" s="703" t="s">
        <v>2323</v>
      </c>
      <c r="AV164" s="707" t="s">
        <v>8934</v>
      </c>
      <c r="AW164" s="750"/>
      <c r="AX164" s="710"/>
      <c r="AY164" s="422"/>
      <c r="AZ164" s="710"/>
      <c r="BA164" s="710"/>
      <c r="BB164" s="422"/>
      <c r="BC164" s="710"/>
      <c r="BD164" s="750"/>
      <c r="BE164" s="710"/>
      <c r="BF164" s="704">
        <v>44851</v>
      </c>
      <c r="BG164" s="710">
        <f t="shared" si="2"/>
        <v>0</v>
      </c>
      <c r="BH164" s="710">
        <f t="shared" si="3"/>
        <v>0</v>
      </c>
      <c r="BI164" s="710">
        <f t="shared" si="4"/>
        <v>0</v>
      </c>
      <c r="BJ164" s="710">
        <f t="shared" si="5"/>
        <v>0</v>
      </c>
      <c r="BK164" s="709" t="b">
        <f>COUNTIF($X$3:$X439,$X164)&gt;1</f>
        <v>0</v>
      </c>
    </row>
    <row r="165" spans="1:63" ht="15.75" customHeight="1">
      <c r="A165" s="174" t="s">
        <v>10</v>
      </c>
      <c r="B165" s="174" t="s">
        <v>49</v>
      </c>
      <c r="C165" s="174" t="s">
        <v>50</v>
      </c>
      <c r="D165" s="174" t="s">
        <v>51</v>
      </c>
      <c r="E165" s="174" t="s">
        <v>30</v>
      </c>
      <c r="F165" s="174"/>
      <c r="G165" s="174" t="s">
        <v>9763</v>
      </c>
      <c r="H165" s="174"/>
      <c r="I165" s="174" t="s">
        <v>8119</v>
      </c>
      <c r="J165" s="174" t="s">
        <v>4039</v>
      </c>
      <c r="K165" s="174"/>
      <c r="L165" s="174"/>
      <c r="M165" s="174" t="s">
        <v>1492</v>
      </c>
      <c r="N165" s="174" t="s">
        <v>9770</v>
      </c>
      <c r="O165" s="174" t="s">
        <v>15</v>
      </c>
      <c r="P165" s="174" t="s">
        <v>16</v>
      </c>
      <c r="Q165" s="174" t="s">
        <v>35</v>
      </c>
      <c r="R165" s="174" t="s">
        <v>8666</v>
      </c>
      <c r="S165" s="174" t="s">
        <v>9771</v>
      </c>
      <c r="T165" s="174"/>
      <c r="U165" s="174" t="s">
        <v>9772</v>
      </c>
      <c r="V165" s="174" t="s">
        <v>4157</v>
      </c>
      <c r="W165" s="174" t="s">
        <v>9773</v>
      </c>
      <c r="X165" s="174" t="s">
        <v>9774</v>
      </c>
      <c r="Y165" s="466">
        <v>44851</v>
      </c>
      <c r="Z165" s="174"/>
      <c r="AA165" s="174" t="s">
        <v>4158</v>
      </c>
      <c r="AB165" s="174" t="s">
        <v>4159</v>
      </c>
      <c r="AC165" s="174"/>
      <c r="AD165" s="174" t="s">
        <v>8156</v>
      </c>
      <c r="AE165" s="174" t="s">
        <v>9775</v>
      </c>
      <c r="AF165" s="174" t="s">
        <v>8177</v>
      </c>
      <c r="AG165" s="174"/>
      <c r="AH165" s="174"/>
      <c r="AI165" s="174"/>
      <c r="AJ165" s="174"/>
      <c r="AK165" s="174"/>
      <c r="AL165" s="174"/>
      <c r="AM165" s="174"/>
      <c r="AN165" s="174"/>
      <c r="AO165" s="174"/>
      <c r="AP165" s="174"/>
      <c r="AQ165" s="174"/>
      <c r="AR165" s="174" t="s">
        <v>2330</v>
      </c>
      <c r="AS165" s="174">
        <v>2022</v>
      </c>
      <c r="AT165" s="415">
        <v>44864</v>
      </c>
      <c r="AU165" s="174" t="s">
        <v>1351</v>
      </c>
      <c r="AV165" s="419" t="s">
        <v>9776</v>
      </c>
      <c r="AW165" s="663"/>
      <c r="AX165" s="665"/>
      <c r="AY165" s="422"/>
      <c r="AZ165" s="665"/>
      <c r="BA165" s="665"/>
      <c r="BB165" s="422"/>
      <c r="BC165" s="665"/>
      <c r="BD165" s="663"/>
      <c r="BE165" s="665"/>
      <c r="BF165" s="466">
        <v>44851</v>
      </c>
      <c r="BG165" s="426">
        <f t="shared" si="2"/>
        <v>0</v>
      </c>
      <c r="BH165" s="426">
        <f t="shared" si="3"/>
        <v>0</v>
      </c>
      <c r="BI165" s="426">
        <f t="shared" si="4"/>
        <v>0</v>
      </c>
      <c r="BJ165" s="426">
        <f t="shared" si="5"/>
        <v>0</v>
      </c>
      <c r="BK165" s="425" t="b">
        <f>COUNTIF($X$3:$X439,$X165)&gt;1</f>
        <v>0</v>
      </c>
    </row>
    <row r="166" spans="1:63" ht="15.75" customHeight="1">
      <c r="A166" s="174" t="s">
        <v>10</v>
      </c>
      <c r="B166" s="174" t="s">
        <v>49</v>
      </c>
      <c r="C166" s="174" t="s">
        <v>50</v>
      </c>
      <c r="D166" s="174" t="s">
        <v>51</v>
      </c>
      <c r="E166" s="174" t="s">
        <v>30</v>
      </c>
      <c r="F166" s="174"/>
      <c r="G166" s="174" t="s">
        <v>9763</v>
      </c>
      <c r="H166" s="174"/>
      <c r="I166" s="174" t="s">
        <v>8119</v>
      </c>
      <c r="J166" s="174" t="s">
        <v>4039</v>
      </c>
      <c r="K166" s="174"/>
      <c r="L166" s="174"/>
      <c r="M166" s="174" t="s">
        <v>1492</v>
      </c>
      <c r="N166" s="174" t="s">
        <v>8126</v>
      </c>
      <c r="O166" s="174" t="s">
        <v>15</v>
      </c>
      <c r="P166" s="174" t="s">
        <v>16</v>
      </c>
      <c r="Q166" s="174" t="s">
        <v>35</v>
      </c>
      <c r="R166" s="174" t="s">
        <v>8666</v>
      </c>
      <c r="S166" s="174" t="s">
        <v>9777</v>
      </c>
      <c r="T166" s="174"/>
      <c r="U166" s="174" t="s">
        <v>9778</v>
      </c>
      <c r="V166" s="174" t="s">
        <v>4938</v>
      </c>
      <c r="W166" s="174" t="s">
        <v>780</v>
      </c>
      <c r="X166" s="174" t="s">
        <v>9779</v>
      </c>
      <c r="Y166" s="466">
        <v>44851</v>
      </c>
      <c r="Z166" s="174"/>
      <c r="AA166" s="174" t="s">
        <v>4158</v>
      </c>
      <c r="AB166" s="174" t="s">
        <v>4159</v>
      </c>
      <c r="AC166" s="174"/>
      <c r="AD166" s="174" t="s">
        <v>8269</v>
      </c>
      <c r="AE166" s="174" t="s">
        <v>9780</v>
      </c>
      <c r="AF166" s="418">
        <v>44999</v>
      </c>
      <c r="AG166" s="174"/>
      <c r="AH166" s="174"/>
      <c r="AI166" s="174"/>
      <c r="AJ166" s="174"/>
      <c r="AK166" s="174"/>
      <c r="AL166" s="174"/>
      <c r="AM166" s="174"/>
      <c r="AN166" s="174"/>
      <c r="AO166" s="174"/>
      <c r="AP166" s="174"/>
      <c r="AQ166" s="174"/>
      <c r="AR166" s="174" t="s">
        <v>2330</v>
      </c>
      <c r="AS166" s="174">
        <v>2022</v>
      </c>
      <c r="AT166" s="415">
        <v>44864</v>
      </c>
      <c r="AU166" s="174" t="s">
        <v>1351</v>
      </c>
      <c r="AV166" s="419" t="s">
        <v>9781</v>
      </c>
      <c r="AW166" s="663"/>
      <c r="AX166" s="665"/>
      <c r="AY166" s="422"/>
      <c r="AZ166" s="665"/>
      <c r="BA166" s="665"/>
      <c r="BB166" s="422"/>
      <c r="BC166" s="665"/>
      <c r="BD166" s="663"/>
      <c r="BE166" s="665"/>
      <c r="BF166" s="466">
        <v>44851</v>
      </c>
      <c r="BG166" s="426">
        <f t="shared" si="2"/>
        <v>0</v>
      </c>
      <c r="BH166" s="426">
        <f t="shared" si="3"/>
        <v>0</v>
      </c>
      <c r="BI166" s="426">
        <f t="shared" si="4"/>
        <v>0</v>
      </c>
      <c r="BJ166" s="426">
        <f t="shared" si="5"/>
        <v>0</v>
      </c>
      <c r="BK166" s="425" t="b">
        <f>COUNTIF($X$3:$X439,$X166)&gt;1</f>
        <v>0</v>
      </c>
    </row>
    <row r="167" spans="1:63" ht="15.75" customHeight="1">
      <c r="A167" s="174" t="s">
        <v>10</v>
      </c>
      <c r="B167" s="174" t="s">
        <v>49</v>
      </c>
      <c r="C167" s="174" t="s">
        <v>50</v>
      </c>
      <c r="D167" s="174" t="s">
        <v>51</v>
      </c>
      <c r="E167" s="174" t="s">
        <v>30</v>
      </c>
      <c r="F167" s="174"/>
      <c r="G167" s="174" t="s">
        <v>9763</v>
      </c>
      <c r="H167" s="174"/>
      <c r="I167" s="174" t="s">
        <v>8119</v>
      </c>
      <c r="J167" s="174" t="s">
        <v>4039</v>
      </c>
      <c r="K167" s="174"/>
      <c r="L167" s="174"/>
      <c r="M167" s="174" t="s">
        <v>1492</v>
      </c>
      <c r="N167" s="174" t="s">
        <v>8126</v>
      </c>
      <c r="O167" s="174" t="s">
        <v>15</v>
      </c>
      <c r="P167" s="174" t="s">
        <v>16</v>
      </c>
      <c r="Q167" s="174" t="s">
        <v>35</v>
      </c>
      <c r="R167" s="174" t="s">
        <v>8666</v>
      </c>
      <c r="S167" s="174" t="s">
        <v>228</v>
      </c>
      <c r="T167" s="174"/>
      <c r="U167" s="174" t="s">
        <v>4858</v>
      </c>
      <c r="V167" s="174" t="s">
        <v>4157</v>
      </c>
      <c r="W167" s="174" t="s">
        <v>880</v>
      </c>
      <c r="X167" s="174" t="s">
        <v>8142</v>
      </c>
      <c r="Y167" s="466">
        <v>44851</v>
      </c>
      <c r="Z167" s="174"/>
      <c r="AA167" s="174" t="s">
        <v>4158</v>
      </c>
      <c r="AB167" s="174" t="s">
        <v>4159</v>
      </c>
      <c r="AC167" s="174"/>
      <c r="AD167" s="174" t="s">
        <v>8143</v>
      </c>
      <c r="AE167" s="174" t="s">
        <v>8144</v>
      </c>
      <c r="AF167" s="174" t="s">
        <v>8145</v>
      </c>
      <c r="AG167" s="174"/>
      <c r="AH167" s="174"/>
      <c r="AI167" s="174"/>
      <c r="AJ167" s="174"/>
      <c r="AK167" s="174"/>
      <c r="AL167" s="174"/>
      <c r="AM167" s="174"/>
      <c r="AN167" s="174"/>
      <c r="AO167" s="174"/>
      <c r="AP167" s="174"/>
      <c r="AQ167" s="174"/>
      <c r="AR167" s="174" t="s">
        <v>2330</v>
      </c>
      <c r="AS167" s="174">
        <v>2022</v>
      </c>
      <c r="AT167" s="415">
        <v>44864</v>
      </c>
      <c r="AU167" s="174" t="s">
        <v>1351</v>
      </c>
      <c r="AV167" s="419" t="s">
        <v>9782</v>
      </c>
      <c r="AW167" s="663"/>
      <c r="AX167" s="665"/>
      <c r="AY167" s="422"/>
      <c r="AZ167" s="665"/>
      <c r="BA167" s="665"/>
      <c r="BB167" s="422"/>
      <c r="BC167" s="665"/>
      <c r="BD167" s="663"/>
      <c r="BE167" s="665"/>
      <c r="BF167" s="466">
        <v>44851</v>
      </c>
      <c r="BG167" s="426">
        <f t="shared" si="2"/>
        <v>0</v>
      </c>
      <c r="BH167" s="426">
        <f t="shared" si="3"/>
        <v>0</v>
      </c>
      <c r="BI167" s="426">
        <f t="shared" si="4"/>
        <v>0</v>
      </c>
      <c r="BJ167" s="426">
        <f t="shared" si="5"/>
        <v>0</v>
      </c>
      <c r="BK167" s="425" t="b">
        <f>COUNTIF($X$3:$X439,$X167)&gt;1</f>
        <v>0</v>
      </c>
    </row>
    <row r="168" spans="1:63" ht="15.75" customHeight="1">
      <c r="A168" s="174" t="s">
        <v>10</v>
      </c>
      <c r="B168" s="174" t="s">
        <v>49</v>
      </c>
      <c r="C168" s="174" t="s">
        <v>50</v>
      </c>
      <c r="D168" s="174" t="s">
        <v>51</v>
      </c>
      <c r="E168" s="174" t="s">
        <v>30</v>
      </c>
      <c r="F168" s="174"/>
      <c r="G168" s="174" t="s">
        <v>9763</v>
      </c>
      <c r="H168" s="174"/>
      <c r="I168" s="174" t="s">
        <v>8119</v>
      </c>
      <c r="J168" s="174" t="s">
        <v>4039</v>
      </c>
      <c r="K168" s="174"/>
      <c r="L168" s="174"/>
      <c r="M168" s="174" t="s">
        <v>1492</v>
      </c>
      <c r="N168" s="174" t="s">
        <v>8126</v>
      </c>
      <c r="O168" s="174" t="s">
        <v>15</v>
      </c>
      <c r="P168" s="174" t="s">
        <v>16</v>
      </c>
      <c r="Q168" s="174" t="s">
        <v>35</v>
      </c>
      <c r="R168" s="174" t="s">
        <v>8666</v>
      </c>
      <c r="S168" s="174" t="s">
        <v>47</v>
      </c>
      <c r="T168" s="174"/>
      <c r="U168" s="174" t="s">
        <v>4491</v>
      </c>
      <c r="V168" s="174" t="s">
        <v>4164</v>
      </c>
      <c r="W168" s="174" t="s">
        <v>78</v>
      </c>
      <c r="X168" s="174" t="s">
        <v>8146</v>
      </c>
      <c r="Y168" s="466">
        <v>44851</v>
      </c>
      <c r="Z168" s="174"/>
      <c r="AA168" s="174" t="s">
        <v>4158</v>
      </c>
      <c r="AB168" s="174" t="s">
        <v>4159</v>
      </c>
      <c r="AC168" s="174"/>
      <c r="AD168" s="174" t="s">
        <v>8147</v>
      </c>
      <c r="AE168" s="174" t="s">
        <v>8148</v>
      </c>
      <c r="AF168" s="174" t="s">
        <v>8149</v>
      </c>
      <c r="AG168" s="174"/>
      <c r="AH168" s="174"/>
      <c r="AI168" s="174"/>
      <c r="AJ168" s="174"/>
      <c r="AK168" s="174"/>
      <c r="AL168" s="174"/>
      <c r="AM168" s="174"/>
      <c r="AN168" s="174"/>
      <c r="AO168" s="174"/>
      <c r="AP168" s="174"/>
      <c r="AQ168" s="174"/>
      <c r="AR168" s="174" t="s">
        <v>2330</v>
      </c>
      <c r="AS168" s="174">
        <v>2022</v>
      </c>
      <c r="AT168" s="415">
        <v>44864</v>
      </c>
      <c r="AU168" s="174" t="s">
        <v>1351</v>
      </c>
      <c r="AV168" s="419" t="s">
        <v>9783</v>
      </c>
      <c r="AW168" s="663"/>
      <c r="AX168" s="665"/>
      <c r="AY168" s="422"/>
      <c r="AZ168" s="665"/>
      <c r="BA168" s="665"/>
      <c r="BB168" s="422"/>
      <c r="BC168" s="665"/>
      <c r="BD168" s="663"/>
      <c r="BE168" s="665"/>
      <c r="BF168" s="466">
        <v>44851</v>
      </c>
      <c r="BG168" s="426">
        <f t="shared" si="2"/>
        <v>0</v>
      </c>
      <c r="BH168" s="426">
        <f t="shared" si="3"/>
        <v>0</v>
      </c>
      <c r="BI168" s="426">
        <f t="shared" si="4"/>
        <v>0</v>
      </c>
      <c r="BJ168" s="426">
        <f t="shared" si="5"/>
        <v>0</v>
      </c>
      <c r="BK168" s="425" t="b">
        <f>COUNTIF($X$3:$X439,$X168)&gt;1</f>
        <v>0</v>
      </c>
    </row>
    <row r="169" spans="1:63" ht="15.75" customHeight="1">
      <c r="A169" s="174" t="s">
        <v>10</v>
      </c>
      <c r="B169" s="174" t="s">
        <v>49</v>
      </c>
      <c r="C169" s="174" t="s">
        <v>50</v>
      </c>
      <c r="D169" s="174" t="s">
        <v>51</v>
      </c>
      <c r="E169" s="174" t="s">
        <v>30</v>
      </c>
      <c r="F169" s="174"/>
      <c r="G169" s="174" t="s">
        <v>9763</v>
      </c>
      <c r="H169" s="174"/>
      <c r="I169" s="174" t="s">
        <v>8119</v>
      </c>
      <c r="J169" s="174" t="s">
        <v>4039</v>
      </c>
      <c r="K169" s="174"/>
      <c r="L169" s="174"/>
      <c r="M169" s="174" t="s">
        <v>1492</v>
      </c>
      <c r="N169" s="174" t="s">
        <v>8126</v>
      </c>
      <c r="O169" s="174" t="s">
        <v>15</v>
      </c>
      <c r="P169" s="174" t="s">
        <v>16</v>
      </c>
      <c r="Q169" s="174" t="s">
        <v>35</v>
      </c>
      <c r="R169" s="174" t="s">
        <v>8666</v>
      </c>
      <c r="S169" s="174" t="s">
        <v>1008</v>
      </c>
      <c r="T169" s="174"/>
      <c r="U169" s="174" t="s">
        <v>5013</v>
      </c>
      <c r="V169" s="174" t="s">
        <v>4164</v>
      </c>
      <c r="W169" s="174" t="s">
        <v>7356</v>
      </c>
      <c r="X169" s="174" t="s">
        <v>8150</v>
      </c>
      <c r="Y169" s="466">
        <v>44851</v>
      </c>
      <c r="Z169" s="174"/>
      <c r="AA169" s="174" t="s">
        <v>4158</v>
      </c>
      <c r="AB169" s="174" t="s">
        <v>4159</v>
      </c>
      <c r="AC169" s="174"/>
      <c r="AD169" s="174" t="s">
        <v>8151</v>
      </c>
      <c r="AE169" s="174" t="s">
        <v>8152</v>
      </c>
      <c r="AF169" s="174" t="s">
        <v>8153</v>
      </c>
      <c r="AG169" s="174"/>
      <c r="AH169" s="174"/>
      <c r="AI169" s="174"/>
      <c r="AJ169" s="174"/>
      <c r="AK169" s="174"/>
      <c r="AL169" s="174"/>
      <c r="AM169" s="174"/>
      <c r="AN169" s="174"/>
      <c r="AO169" s="174"/>
      <c r="AP169" s="174"/>
      <c r="AQ169" s="174"/>
      <c r="AR169" s="174" t="s">
        <v>2330</v>
      </c>
      <c r="AS169" s="174">
        <v>2022</v>
      </c>
      <c r="AT169" s="415">
        <v>44864</v>
      </c>
      <c r="AU169" s="174" t="s">
        <v>1351</v>
      </c>
      <c r="AV169" s="419" t="s">
        <v>9784</v>
      </c>
      <c r="AW169" s="663"/>
      <c r="AX169" s="665"/>
      <c r="AY169" s="422"/>
      <c r="AZ169" s="665"/>
      <c r="BA169" s="665"/>
      <c r="BB169" s="422"/>
      <c r="BC169" s="665"/>
      <c r="BD169" s="663"/>
      <c r="BE169" s="665"/>
      <c r="BF169" s="466">
        <v>44851</v>
      </c>
      <c r="BG169" s="426">
        <f t="shared" si="2"/>
        <v>0</v>
      </c>
      <c r="BH169" s="426">
        <f t="shared" si="3"/>
        <v>0</v>
      </c>
      <c r="BI169" s="426">
        <f t="shared" si="4"/>
        <v>0</v>
      </c>
      <c r="BJ169" s="426">
        <f t="shared" si="5"/>
        <v>0</v>
      </c>
      <c r="BK169" s="425" t="b">
        <f>COUNTIF($X$3:$X439,$X169)&gt;1</f>
        <v>0</v>
      </c>
    </row>
    <row r="170" spans="1:63" ht="15.75" customHeight="1">
      <c r="A170" s="174" t="s">
        <v>10</v>
      </c>
      <c r="B170" s="174" t="s">
        <v>49</v>
      </c>
      <c r="C170" s="174" t="s">
        <v>50</v>
      </c>
      <c r="D170" s="174" t="s">
        <v>51</v>
      </c>
      <c r="E170" s="174" t="s">
        <v>30</v>
      </c>
      <c r="F170" s="174"/>
      <c r="G170" s="174" t="s">
        <v>9763</v>
      </c>
      <c r="H170" s="174"/>
      <c r="I170" s="174" t="s">
        <v>8119</v>
      </c>
      <c r="J170" s="174" t="s">
        <v>4039</v>
      </c>
      <c r="K170" s="174"/>
      <c r="L170" s="174"/>
      <c r="M170" s="174" t="s">
        <v>1492</v>
      </c>
      <c r="N170" s="174" t="s">
        <v>8126</v>
      </c>
      <c r="O170" s="174" t="s">
        <v>15</v>
      </c>
      <c r="P170" s="174" t="s">
        <v>16</v>
      </c>
      <c r="Q170" s="174" t="s">
        <v>35</v>
      </c>
      <c r="R170" s="174" t="s">
        <v>240</v>
      </c>
      <c r="S170" s="174" t="s">
        <v>241</v>
      </c>
      <c r="T170" s="174"/>
      <c r="U170" s="174" t="s">
        <v>8154</v>
      </c>
      <c r="V170" s="174" t="s">
        <v>4164</v>
      </c>
      <c r="W170" s="174" t="s">
        <v>242</v>
      </c>
      <c r="X170" s="174" t="s">
        <v>8155</v>
      </c>
      <c r="Y170" s="466">
        <v>44851</v>
      </c>
      <c r="Z170" s="174"/>
      <c r="AA170" s="174" t="s">
        <v>4158</v>
      </c>
      <c r="AB170" s="174" t="s">
        <v>4159</v>
      </c>
      <c r="AC170" s="174"/>
      <c r="AD170" s="174" t="s">
        <v>8156</v>
      </c>
      <c r="AE170" s="174" t="s">
        <v>8157</v>
      </c>
      <c r="AF170" s="174" t="s">
        <v>8158</v>
      </c>
      <c r="AG170" s="174"/>
      <c r="AH170" s="174"/>
      <c r="AI170" s="174"/>
      <c r="AJ170" s="174"/>
      <c r="AK170" s="174"/>
      <c r="AL170" s="174"/>
      <c r="AM170" s="174"/>
      <c r="AN170" s="174"/>
      <c r="AO170" s="174"/>
      <c r="AP170" s="174"/>
      <c r="AQ170" s="174"/>
      <c r="AR170" s="174" t="s">
        <v>2330</v>
      </c>
      <c r="AS170" s="174">
        <v>2022</v>
      </c>
      <c r="AT170" s="415">
        <v>44864</v>
      </c>
      <c r="AU170" s="174" t="s">
        <v>1351</v>
      </c>
      <c r="AV170" s="419" t="s">
        <v>9785</v>
      </c>
      <c r="AW170" s="663"/>
      <c r="AX170" s="665"/>
      <c r="AY170" s="422"/>
      <c r="AZ170" s="665"/>
      <c r="BA170" s="665"/>
      <c r="BB170" s="422"/>
      <c r="BC170" s="665"/>
      <c r="BD170" s="663"/>
      <c r="BE170" s="665"/>
      <c r="BF170" s="466">
        <v>44851</v>
      </c>
      <c r="BG170" s="426">
        <f t="shared" si="2"/>
        <v>0</v>
      </c>
      <c r="BH170" s="426">
        <f t="shared" si="3"/>
        <v>0</v>
      </c>
      <c r="BI170" s="426">
        <f t="shared" si="4"/>
        <v>0</v>
      </c>
      <c r="BJ170" s="426">
        <f t="shared" si="5"/>
        <v>0</v>
      </c>
      <c r="BK170" s="425" t="b">
        <f>COUNTIF($X$3:$X439,$X170)&gt;1</f>
        <v>0</v>
      </c>
    </row>
    <row r="171" spans="1:63" ht="15.75" customHeight="1">
      <c r="A171" s="174" t="s">
        <v>10</v>
      </c>
      <c r="B171" s="174" t="s">
        <v>49</v>
      </c>
      <c r="C171" s="174" t="s">
        <v>50</v>
      </c>
      <c r="D171" s="174" t="s">
        <v>51</v>
      </c>
      <c r="E171" s="174" t="s">
        <v>30</v>
      </c>
      <c r="F171" s="174"/>
      <c r="G171" s="174" t="s">
        <v>9763</v>
      </c>
      <c r="H171" s="174"/>
      <c r="I171" s="174" t="s">
        <v>8119</v>
      </c>
      <c r="J171" s="174" t="s">
        <v>4039</v>
      </c>
      <c r="K171" s="174"/>
      <c r="L171" s="174"/>
      <c r="M171" s="174" t="s">
        <v>1492</v>
      </c>
      <c r="N171" s="174" t="s">
        <v>8126</v>
      </c>
      <c r="O171" s="174" t="s">
        <v>15</v>
      </c>
      <c r="P171" s="174" t="s">
        <v>16</v>
      </c>
      <c r="Q171" s="174" t="s">
        <v>35</v>
      </c>
      <c r="R171" s="174" t="s">
        <v>8666</v>
      </c>
      <c r="S171" s="174" t="s">
        <v>36</v>
      </c>
      <c r="T171" s="174"/>
      <c r="U171" s="174" t="s">
        <v>4497</v>
      </c>
      <c r="V171" s="174" t="s">
        <v>4164</v>
      </c>
      <c r="W171" s="174" t="s">
        <v>91</v>
      </c>
      <c r="X171" s="174" t="s">
        <v>8159</v>
      </c>
      <c r="Y171" s="466">
        <v>44851</v>
      </c>
      <c r="Z171" s="174"/>
      <c r="AA171" s="174" t="s">
        <v>4158</v>
      </c>
      <c r="AB171" s="174" t="s">
        <v>4159</v>
      </c>
      <c r="AC171" s="174"/>
      <c r="AD171" s="174" t="s">
        <v>8160</v>
      </c>
      <c r="AE171" s="174" t="s">
        <v>8161</v>
      </c>
      <c r="AF171" s="174" t="s">
        <v>8162</v>
      </c>
      <c r="AG171" s="174"/>
      <c r="AH171" s="174"/>
      <c r="AI171" s="174"/>
      <c r="AJ171" s="174"/>
      <c r="AK171" s="174"/>
      <c r="AL171" s="174"/>
      <c r="AM171" s="174"/>
      <c r="AN171" s="174"/>
      <c r="AO171" s="174"/>
      <c r="AP171" s="174"/>
      <c r="AQ171" s="174"/>
      <c r="AR171" s="174" t="s">
        <v>2330</v>
      </c>
      <c r="AS171" s="174">
        <v>2022</v>
      </c>
      <c r="AT171" s="415">
        <v>44864</v>
      </c>
      <c r="AU171" s="174" t="s">
        <v>1351</v>
      </c>
      <c r="AV171" s="419" t="s">
        <v>9786</v>
      </c>
      <c r="AW171" s="663"/>
      <c r="AX171" s="665"/>
      <c r="AY171" s="422"/>
      <c r="AZ171" s="665"/>
      <c r="BA171" s="665"/>
      <c r="BB171" s="422"/>
      <c r="BC171" s="665"/>
      <c r="BD171" s="663"/>
      <c r="BE171" s="665"/>
      <c r="BF171" s="466">
        <v>44851</v>
      </c>
      <c r="BG171" s="426">
        <f t="shared" si="2"/>
        <v>0</v>
      </c>
      <c r="BH171" s="426">
        <f t="shared" si="3"/>
        <v>0</v>
      </c>
      <c r="BI171" s="426">
        <f t="shared" si="4"/>
        <v>0</v>
      </c>
      <c r="BJ171" s="426">
        <f t="shared" si="5"/>
        <v>0</v>
      </c>
      <c r="BK171" s="425" t="b">
        <f>COUNTIF($X$3:$X439,$X171)&gt;1</f>
        <v>0</v>
      </c>
    </row>
    <row r="172" spans="1:63" ht="15.75" customHeight="1">
      <c r="A172" s="703" t="s">
        <v>10</v>
      </c>
      <c r="B172" s="703" t="s">
        <v>49</v>
      </c>
      <c r="C172" s="703" t="s">
        <v>50</v>
      </c>
      <c r="D172" s="703" t="s">
        <v>9648</v>
      </c>
      <c r="E172" s="703" t="s">
        <v>30</v>
      </c>
      <c r="F172" s="703"/>
      <c r="G172" s="703" t="s">
        <v>9763</v>
      </c>
      <c r="H172" s="703"/>
      <c r="I172" s="703" t="s">
        <v>8119</v>
      </c>
      <c r="J172" s="703" t="s">
        <v>4039</v>
      </c>
      <c r="K172" s="703"/>
      <c r="L172" s="703"/>
      <c r="M172" s="703" t="s">
        <v>1492</v>
      </c>
      <c r="N172" s="703"/>
      <c r="O172" s="703" t="s">
        <v>15</v>
      </c>
      <c r="P172" s="703" t="s">
        <v>16</v>
      </c>
      <c r="Q172" s="703" t="s">
        <v>35</v>
      </c>
      <c r="R172" s="703" t="s">
        <v>8666</v>
      </c>
      <c r="S172" s="703" t="s">
        <v>1362</v>
      </c>
      <c r="T172" s="703"/>
      <c r="U172" s="703" t="s">
        <v>4497</v>
      </c>
      <c r="V172" s="703" t="s">
        <v>4164</v>
      </c>
      <c r="W172" s="703" t="s">
        <v>91</v>
      </c>
      <c r="X172" s="703" t="s">
        <v>9787</v>
      </c>
      <c r="Y172" s="704">
        <v>44851</v>
      </c>
      <c r="Z172" s="703"/>
      <c r="AA172" s="703" t="s">
        <v>4158</v>
      </c>
      <c r="AB172" s="703" t="s">
        <v>4159</v>
      </c>
      <c r="AC172" s="703"/>
      <c r="AD172" s="703" t="s">
        <v>8160</v>
      </c>
      <c r="AE172" s="703" t="s">
        <v>8161</v>
      </c>
      <c r="AF172" s="703" t="s">
        <v>8162</v>
      </c>
      <c r="AG172" s="703"/>
      <c r="AH172" s="703"/>
      <c r="AI172" s="705">
        <v>45113</v>
      </c>
      <c r="AJ172" s="703" t="s">
        <v>8675</v>
      </c>
      <c r="AK172" s="703"/>
      <c r="AL172" s="703"/>
      <c r="AM172" s="703"/>
      <c r="AN172" s="703"/>
      <c r="AO172" s="703"/>
      <c r="AP172" s="703"/>
      <c r="AQ172" s="703"/>
      <c r="AR172" s="703" t="s">
        <v>2322</v>
      </c>
      <c r="AS172" s="703">
        <v>2023</v>
      </c>
      <c r="AT172" s="706">
        <v>45120</v>
      </c>
      <c r="AU172" s="703" t="s">
        <v>2323</v>
      </c>
      <c r="AV172" s="707" t="s">
        <v>8934</v>
      </c>
      <c r="AW172" s="750"/>
      <c r="AX172" s="710"/>
      <c r="AY172" s="422"/>
      <c r="AZ172" s="710"/>
      <c r="BA172" s="710"/>
      <c r="BB172" s="422"/>
      <c r="BC172" s="710"/>
      <c r="BD172" s="750"/>
      <c r="BE172" s="710"/>
      <c r="BF172" s="704">
        <v>44851</v>
      </c>
      <c r="BG172" s="710">
        <f t="shared" si="2"/>
        <v>0</v>
      </c>
      <c r="BH172" s="710">
        <f t="shared" si="3"/>
        <v>0</v>
      </c>
      <c r="BI172" s="710">
        <f t="shared" si="4"/>
        <v>0</v>
      </c>
      <c r="BJ172" s="710">
        <f t="shared" si="5"/>
        <v>0</v>
      </c>
      <c r="BK172" s="709" t="b">
        <f>COUNTIF($X$3:$X439,$X172)&gt;1</f>
        <v>0</v>
      </c>
    </row>
    <row r="173" spans="1:63" ht="15.75" customHeight="1">
      <c r="A173" s="174" t="s">
        <v>10</v>
      </c>
      <c r="B173" s="174" t="s">
        <v>49</v>
      </c>
      <c r="C173" s="174" t="s">
        <v>50</v>
      </c>
      <c r="D173" s="174" t="s">
        <v>51</v>
      </c>
      <c r="E173" s="174" t="s">
        <v>30</v>
      </c>
      <c r="F173" s="174"/>
      <c r="G173" s="174" t="s">
        <v>9763</v>
      </c>
      <c r="H173" s="174"/>
      <c r="I173" s="174" t="s">
        <v>8119</v>
      </c>
      <c r="J173" s="174" t="s">
        <v>4039</v>
      </c>
      <c r="K173" s="174"/>
      <c r="L173" s="174"/>
      <c r="M173" s="174" t="s">
        <v>1492</v>
      </c>
      <c r="N173" s="174" t="s">
        <v>8126</v>
      </c>
      <c r="O173" s="174" t="s">
        <v>15</v>
      </c>
      <c r="P173" s="174" t="s">
        <v>16</v>
      </c>
      <c r="Q173" s="174" t="s">
        <v>35</v>
      </c>
      <c r="R173" s="174" t="s">
        <v>125</v>
      </c>
      <c r="S173" s="174" t="s">
        <v>279</v>
      </c>
      <c r="T173" s="174"/>
      <c r="U173" s="174" t="s">
        <v>4582</v>
      </c>
      <c r="V173" s="174" t="s">
        <v>4164</v>
      </c>
      <c r="W173" s="174" t="s">
        <v>127</v>
      </c>
      <c r="X173" s="174" t="s">
        <v>8163</v>
      </c>
      <c r="Y173" s="466">
        <v>44851</v>
      </c>
      <c r="Z173" s="174"/>
      <c r="AA173" s="174" t="s">
        <v>4158</v>
      </c>
      <c r="AB173" s="174" t="s">
        <v>4159</v>
      </c>
      <c r="AC173" s="174"/>
      <c r="AD173" s="174" t="s">
        <v>8164</v>
      </c>
      <c r="AE173" s="174" t="s">
        <v>8165</v>
      </c>
      <c r="AF173" s="174" t="s">
        <v>8166</v>
      </c>
      <c r="AG173" s="174"/>
      <c r="AH173" s="174"/>
      <c r="AI173" s="174"/>
      <c r="AJ173" s="174"/>
      <c r="AK173" s="174"/>
      <c r="AL173" s="174"/>
      <c r="AM173" s="174"/>
      <c r="AN173" s="174"/>
      <c r="AO173" s="174"/>
      <c r="AP173" s="174"/>
      <c r="AQ173" s="174"/>
      <c r="AR173" s="174" t="s">
        <v>2330</v>
      </c>
      <c r="AS173" s="174">
        <v>2022</v>
      </c>
      <c r="AT173" s="415">
        <v>44864</v>
      </c>
      <c r="AU173" s="174" t="s">
        <v>1351</v>
      </c>
      <c r="AV173" s="419" t="s">
        <v>9788</v>
      </c>
      <c r="AW173" s="663"/>
      <c r="AX173" s="665"/>
      <c r="AY173" s="422"/>
      <c r="AZ173" s="665"/>
      <c r="BA173" s="665"/>
      <c r="BB173" s="422"/>
      <c r="BC173" s="665"/>
      <c r="BD173" s="663"/>
      <c r="BE173" s="665"/>
      <c r="BF173" s="466">
        <v>44851</v>
      </c>
      <c r="BG173" s="426">
        <f t="shared" si="2"/>
        <v>0</v>
      </c>
      <c r="BH173" s="426">
        <f t="shared" si="3"/>
        <v>0</v>
      </c>
      <c r="BI173" s="426">
        <f t="shared" si="4"/>
        <v>0</v>
      </c>
      <c r="BJ173" s="426">
        <f t="shared" si="5"/>
        <v>0</v>
      </c>
      <c r="BK173" s="425" t="b">
        <f>COUNTIF($X$3:$X439,$X173)&gt;1</f>
        <v>0</v>
      </c>
    </row>
    <row r="174" spans="1:63" ht="15.75" customHeight="1">
      <c r="A174" s="174" t="s">
        <v>10</v>
      </c>
      <c r="B174" s="174" t="s">
        <v>49</v>
      </c>
      <c r="C174" s="174" t="s">
        <v>50</v>
      </c>
      <c r="D174" s="174" t="s">
        <v>51</v>
      </c>
      <c r="E174" s="174" t="s">
        <v>30</v>
      </c>
      <c r="F174" s="174"/>
      <c r="G174" s="174" t="s">
        <v>9763</v>
      </c>
      <c r="H174" s="174"/>
      <c r="I174" s="174" t="s">
        <v>8119</v>
      </c>
      <c r="J174" s="174" t="s">
        <v>4039</v>
      </c>
      <c r="K174" s="174"/>
      <c r="L174" s="174"/>
      <c r="M174" s="174" t="s">
        <v>1492</v>
      </c>
      <c r="N174" s="174" t="s">
        <v>8126</v>
      </c>
      <c r="O174" s="174" t="s">
        <v>15</v>
      </c>
      <c r="P174" s="174" t="s">
        <v>16</v>
      </c>
      <c r="Q174" s="174" t="s">
        <v>35</v>
      </c>
      <c r="R174" s="174" t="s">
        <v>272</v>
      </c>
      <c r="S174" s="174" t="s">
        <v>2649</v>
      </c>
      <c r="T174" s="174"/>
      <c r="U174" s="174" t="s">
        <v>4705</v>
      </c>
      <c r="V174" s="174" t="s">
        <v>4306</v>
      </c>
      <c r="W174" s="174" t="s">
        <v>276</v>
      </c>
      <c r="X174" s="174" t="s">
        <v>8167</v>
      </c>
      <c r="Y174" s="466">
        <v>44851</v>
      </c>
      <c r="Z174" s="174"/>
      <c r="AA174" s="174" t="s">
        <v>4158</v>
      </c>
      <c r="AB174" s="174" t="s">
        <v>4159</v>
      </c>
      <c r="AC174" s="174"/>
      <c r="AD174" s="174" t="s">
        <v>8168</v>
      </c>
      <c r="AE174" s="174" t="s">
        <v>8169</v>
      </c>
      <c r="AF174" s="174"/>
      <c r="AG174" s="174"/>
      <c r="AH174" s="174"/>
      <c r="AI174" s="174"/>
      <c r="AJ174" s="174"/>
      <c r="AK174" s="174"/>
      <c r="AL174" s="174"/>
      <c r="AM174" s="174"/>
      <c r="AN174" s="174"/>
      <c r="AO174" s="174"/>
      <c r="AP174" s="174"/>
      <c r="AQ174" s="174"/>
      <c r="AR174" s="174" t="s">
        <v>2330</v>
      </c>
      <c r="AS174" s="174">
        <v>2022</v>
      </c>
      <c r="AT174" s="415">
        <v>44864</v>
      </c>
      <c r="AU174" s="174" t="s">
        <v>1351</v>
      </c>
      <c r="AV174" s="419" t="s">
        <v>9789</v>
      </c>
      <c r="AW174" s="663"/>
      <c r="AX174" s="665"/>
      <c r="AY174" s="422"/>
      <c r="AZ174" s="665"/>
      <c r="BA174" s="665"/>
      <c r="BB174" s="422"/>
      <c r="BC174" s="665"/>
      <c r="BD174" s="663"/>
      <c r="BE174" s="665"/>
      <c r="BF174" s="466">
        <v>44851</v>
      </c>
      <c r="BG174" s="426">
        <f t="shared" si="2"/>
        <v>0</v>
      </c>
      <c r="BH174" s="426">
        <f t="shared" si="3"/>
        <v>0</v>
      </c>
      <c r="BI174" s="426">
        <f t="shared" si="4"/>
        <v>0</v>
      </c>
      <c r="BJ174" s="426">
        <f t="shared" si="5"/>
        <v>0</v>
      </c>
      <c r="BK174" s="425" t="b">
        <f>COUNTIF($X$3:$X439,$X174)&gt;1</f>
        <v>0</v>
      </c>
    </row>
    <row r="175" spans="1:63" ht="15.75" customHeight="1">
      <c r="A175" s="174" t="s">
        <v>10</v>
      </c>
      <c r="B175" s="174" t="s">
        <v>49</v>
      </c>
      <c r="C175" s="174" t="s">
        <v>50</v>
      </c>
      <c r="D175" s="174" t="s">
        <v>51</v>
      </c>
      <c r="E175" s="174" t="s">
        <v>30</v>
      </c>
      <c r="F175" s="174"/>
      <c r="G175" s="174" t="s">
        <v>9763</v>
      </c>
      <c r="H175" s="174"/>
      <c r="I175" s="174" t="s">
        <v>8119</v>
      </c>
      <c r="J175" s="174" t="s">
        <v>4039</v>
      </c>
      <c r="K175" s="174"/>
      <c r="L175" s="174"/>
      <c r="M175" s="174" t="s">
        <v>1492</v>
      </c>
      <c r="N175" s="174" t="s">
        <v>8126</v>
      </c>
      <c r="O175" s="174" t="s">
        <v>15</v>
      </c>
      <c r="P175" s="174" t="s">
        <v>16</v>
      </c>
      <c r="Q175" s="174" t="s">
        <v>35</v>
      </c>
      <c r="R175" s="174" t="s">
        <v>8666</v>
      </c>
      <c r="S175" s="174" t="s">
        <v>486</v>
      </c>
      <c r="T175" s="174"/>
      <c r="U175" s="174" t="s">
        <v>4909</v>
      </c>
      <c r="V175" s="174" t="s">
        <v>4164</v>
      </c>
      <c r="W175" s="174" t="s">
        <v>4910</v>
      </c>
      <c r="X175" s="174" t="s">
        <v>8170</v>
      </c>
      <c r="Y175" s="466">
        <v>44851</v>
      </c>
      <c r="Z175" s="174"/>
      <c r="AA175" s="174" t="s">
        <v>4158</v>
      </c>
      <c r="AB175" s="174" t="s">
        <v>4159</v>
      </c>
      <c r="AC175" s="174"/>
      <c r="AD175" s="174" t="s">
        <v>8171</v>
      </c>
      <c r="AE175" s="174" t="s">
        <v>8172</v>
      </c>
      <c r="AF175" s="174" t="s">
        <v>8173</v>
      </c>
      <c r="AG175" s="174"/>
      <c r="AH175" s="174"/>
      <c r="AI175" s="174"/>
      <c r="AJ175" s="174"/>
      <c r="AK175" s="174"/>
      <c r="AL175" s="174"/>
      <c r="AM175" s="174"/>
      <c r="AN175" s="174"/>
      <c r="AO175" s="174"/>
      <c r="AP175" s="174"/>
      <c r="AQ175" s="174"/>
      <c r="AR175" s="174" t="s">
        <v>2330</v>
      </c>
      <c r="AS175" s="174">
        <v>2022</v>
      </c>
      <c r="AT175" s="415">
        <v>44864</v>
      </c>
      <c r="AU175" s="174" t="s">
        <v>1351</v>
      </c>
      <c r="AV175" s="419" t="s">
        <v>9790</v>
      </c>
      <c r="AW175" s="663"/>
      <c r="AX175" s="665"/>
      <c r="AY175" s="422"/>
      <c r="AZ175" s="665"/>
      <c r="BA175" s="665"/>
      <c r="BB175" s="422"/>
      <c r="BC175" s="665"/>
      <c r="BD175" s="663"/>
      <c r="BE175" s="665"/>
      <c r="BF175" s="466">
        <v>44851</v>
      </c>
      <c r="BG175" s="426">
        <f t="shared" si="2"/>
        <v>0</v>
      </c>
      <c r="BH175" s="426">
        <f t="shared" si="3"/>
        <v>0</v>
      </c>
      <c r="BI175" s="426">
        <f t="shared" si="4"/>
        <v>0</v>
      </c>
      <c r="BJ175" s="426">
        <f t="shared" si="5"/>
        <v>0</v>
      </c>
      <c r="BK175" s="425" t="b">
        <f>COUNTIF($X$3:$X439,$X175)&gt;1</f>
        <v>0</v>
      </c>
    </row>
    <row r="176" spans="1:63" ht="15.75" customHeight="1">
      <c r="A176" s="703" t="s">
        <v>10</v>
      </c>
      <c r="B176" s="703" t="s">
        <v>49</v>
      </c>
      <c r="C176" s="703" t="s">
        <v>50</v>
      </c>
      <c r="D176" s="703" t="s">
        <v>9648</v>
      </c>
      <c r="E176" s="703" t="s">
        <v>30</v>
      </c>
      <c r="F176" s="703"/>
      <c r="G176" s="703" t="s">
        <v>9763</v>
      </c>
      <c r="H176" s="703"/>
      <c r="I176" s="703" t="s">
        <v>8119</v>
      </c>
      <c r="J176" s="703" t="s">
        <v>4039</v>
      </c>
      <c r="K176" s="703"/>
      <c r="L176" s="703"/>
      <c r="M176" s="703" t="s">
        <v>1492</v>
      </c>
      <c r="N176" s="703"/>
      <c r="O176" s="703" t="s">
        <v>15</v>
      </c>
      <c r="P176" s="703" t="s">
        <v>16</v>
      </c>
      <c r="Q176" s="703" t="s">
        <v>35</v>
      </c>
      <c r="R176" s="703" t="s">
        <v>8666</v>
      </c>
      <c r="S176" s="703" t="s">
        <v>1631</v>
      </c>
      <c r="T176" s="703"/>
      <c r="U176" s="703" t="s">
        <v>4909</v>
      </c>
      <c r="V176" s="703" t="s">
        <v>4164</v>
      </c>
      <c r="W176" s="703" t="s">
        <v>4910</v>
      </c>
      <c r="X176" s="703" t="s">
        <v>9791</v>
      </c>
      <c r="Y176" s="704">
        <v>44851</v>
      </c>
      <c r="Z176" s="703"/>
      <c r="AA176" s="703" t="s">
        <v>4158</v>
      </c>
      <c r="AB176" s="703" t="s">
        <v>4159</v>
      </c>
      <c r="AC176" s="703"/>
      <c r="AD176" s="703" t="s">
        <v>8171</v>
      </c>
      <c r="AE176" s="703" t="s">
        <v>8172</v>
      </c>
      <c r="AF176" s="703" t="s">
        <v>8173</v>
      </c>
      <c r="AG176" s="703"/>
      <c r="AH176" s="703"/>
      <c r="AI176" s="705">
        <v>45113</v>
      </c>
      <c r="AJ176" s="703" t="s">
        <v>8675</v>
      </c>
      <c r="AK176" s="703"/>
      <c r="AL176" s="703"/>
      <c r="AM176" s="703"/>
      <c r="AN176" s="703"/>
      <c r="AO176" s="703"/>
      <c r="AP176" s="703"/>
      <c r="AQ176" s="703"/>
      <c r="AR176" s="703" t="s">
        <v>2322</v>
      </c>
      <c r="AS176" s="703">
        <v>2023</v>
      </c>
      <c r="AT176" s="706">
        <v>45120</v>
      </c>
      <c r="AU176" s="703" t="s">
        <v>2323</v>
      </c>
      <c r="AV176" s="707" t="s">
        <v>8934</v>
      </c>
      <c r="AW176" s="750"/>
      <c r="AX176" s="710"/>
      <c r="AY176" s="422"/>
      <c r="AZ176" s="710"/>
      <c r="BA176" s="710"/>
      <c r="BB176" s="422"/>
      <c r="BC176" s="710"/>
      <c r="BD176" s="750"/>
      <c r="BE176" s="710"/>
      <c r="BF176" s="704">
        <v>44851</v>
      </c>
      <c r="BG176" s="710">
        <f t="shared" si="2"/>
        <v>0</v>
      </c>
      <c r="BH176" s="710">
        <f t="shared" si="3"/>
        <v>0</v>
      </c>
      <c r="BI176" s="710">
        <f t="shared" si="4"/>
        <v>0</v>
      </c>
      <c r="BJ176" s="710">
        <f t="shared" si="5"/>
        <v>0</v>
      </c>
      <c r="BK176" s="709" t="b">
        <f>COUNTIF($X$3:$X439,$X176)&gt;1</f>
        <v>0</v>
      </c>
    </row>
    <row r="177" spans="1:63" ht="15.75" customHeight="1">
      <c r="A177" s="174" t="s">
        <v>10</v>
      </c>
      <c r="B177" s="174" t="s">
        <v>49</v>
      </c>
      <c r="C177" s="174" t="s">
        <v>50</v>
      </c>
      <c r="D177" s="174" t="s">
        <v>51</v>
      </c>
      <c r="E177" s="174" t="s">
        <v>30</v>
      </c>
      <c r="F177" s="174"/>
      <c r="G177" s="174" t="s">
        <v>9763</v>
      </c>
      <c r="H177" s="174"/>
      <c r="I177" s="174" t="s">
        <v>8119</v>
      </c>
      <c r="J177" s="174" t="s">
        <v>4039</v>
      </c>
      <c r="K177" s="174"/>
      <c r="L177" s="174"/>
      <c r="M177" s="174" t="s">
        <v>1492</v>
      </c>
      <c r="N177" s="174" t="s">
        <v>8126</v>
      </c>
      <c r="O177" s="174" t="s">
        <v>15</v>
      </c>
      <c r="P177" s="174" t="s">
        <v>16</v>
      </c>
      <c r="Q177" s="174" t="s">
        <v>21</v>
      </c>
      <c r="R177" s="174" t="s">
        <v>8666</v>
      </c>
      <c r="S177" s="174"/>
      <c r="T177" s="174" t="s">
        <v>8174</v>
      </c>
      <c r="U177" s="174"/>
      <c r="V177" s="174" t="s">
        <v>22</v>
      </c>
      <c r="W177" s="174" t="s">
        <v>1630</v>
      </c>
      <c r="X177" s="174" t="s">
        <v>8175</v>
      </c>
      <c r="Y177" s="466">
        <v>44851</v>
      </c>
      <c r="Z177" s="174"/>
      <c r="AA177" s="174" t="s">
        <v>4158</v>
      </c>
      <c r="AB177" s="174" t="s">
        <v>4159</v>
      </c>
      <c r="AC177" s="174"/>
      <c r="AD177" s="174" t="s">
        <v>8156</v>
      </c>
      <c r="AE177" s="174" t="s">
        <v>8176</v>
      </c>
      <c r="AF177" s="174" t="s">
        <v>8177</v>
      </c>
      <c r="AG177" s="174"/>
      <c r="AH177" s="174"/>
      <c r="AI177" s="174"/>
      <c r="AJ177" s="174"/>
      <c r="AK177" s="174"/>
      <c r="AL177" s="174"/>
      <c r="AM177" s="174"/>
      <c r="AN177" s="174"/>
      <c r="AO177" s="174"/>
      <c r="AP177" s="174"/>
      <c r="AQ177" s="174"/>
      <c r="AR177" s="174" t="s">
        <v>2330</v>
      </c>
      <c r="AS177" s="174">
        <v>2022</v>
      </c>
      <c r="AT177" s="415">
        <v>44864</v>
      </c>
      <c r="AU177" s="174" t="s">
        <v>1351</v>
      </c>
      <c r="AV177" s="419" t="s">
        <v>9792</v>
      </c>
      <c r="AW177" s="663"/>
      <c r="AX177" s="665"/>
      <c r="AY177" s="422"/>
      <c r="AZ177" s="665"/>
      <c r="BA177" s="665"/>
      <c r="BB177" s="422"/>
      <c r="BC177" s="665"/>
      <c r="BD177" s="663"/>
      <c r="BE177" s="665"/>
      <c r="BF177" s="466">
        <v>44851</v>
      </c>
      <c r="BG177" s="426">
        <f t="shared" si="2"/>
        <v>0</v>
      </c>
      <c r="BH177" s="426">
        <f t="shared" si="3"/>
        <v>0</v>
      </c>
      <c r="BI177" s="426">
        <f t="shared" si="4"/>
        <v>0</v>
      </c>
      <c r="BJ177" s="426">
        <f t="shared" si="5"/>
        <v>0</v>
      </c>
      <c r="BK177" s="425" t="b">
        <f>COUNTIF($X$3:$X439,$X177)&gt;1</f>
        <v>0</v>
      </c>
    </row>
    <row r="178" spans="1:63" ht="15.75" customHeight="1">
      <c r="A178" s="174" t="s">
        <v>10</v>
      </c>
      <c r="B178" s="174" t="s">
        <v>49</v>
      </c>
      <c r="C178" s="174" t="s">
        <v>28</v>
      </c>
      <c r="D178" s="174" t="s">
        <v>2060</v>
      </c>
      <c r="E178" s="174" t="s">
        <v>30</v>
      </c>
      <c r="F178" s="174"/>
      <c r="G178" s="174" t="s">
        <v>2061</v>
      </c>
      <c r="H178" s="174"/>
      <c r="I178" s="174" t="s">
        <v>8086</v>
      </c>
      <c r="J178" s="174" t="s">
        <v>2062</v>
      </c>
      <c r="K178" s="174"/>
      <c r="L178" s="174"/>
      <c r="M178" s="174" t="s">
        <v>2063</v>
      </c>
      <c r="N178" s="174" t="s">
        <v>8178</v>
      </c>
      <c r="O178" s="174" t="s">
        <v>15</v>
      </c>
      <c r="P178" s="174" t="s">
        <v>16</v>
      </c>
      <c r="Q178" s="174" t="s">
        <v>35</v>
      </c>
      <c r="R178" s="174" t="s">
        <v>8666</v>
      </c>
      <c r="S178" s="174" t="s">
        <v>228</v>
      </c>
      <c r="T178" s="174"/>
      <c r="U178" s="174" t="s">
        <v>4858</v>
      </c>
      <c r="V178" s="174" t="s">
        <v>4157</v>
      </c>
      <c r="W178" s="174" t="s">
        <v>2228</v>
      </c>
      <c r="X178" s="174" t="s">
        <v>8179</v>
      </c>
      <c r="Y178" s="466">
        <v>44859</v>
      </c>
      <c r="Z178" s="174"/>
      <c r="AA178" s="174" t="s">
        <v>4158</v>
      </c>
      <c r="AB178" s="174" t="s">
        <v>4159</v>
      </c>
      <c r="AC178" s="174"/>
      <c r="AD178" s="174" t="s">
        <v>8017</v>
      </c>
      <c r="AE178" s="174" t="s">
        <v>8180</v>
      </c>
      <c r="AF178" s="418">
        <v>46072</v>
      </c>
      <c r="AG178" s="174"/>
      <c r="AH178" s="174"/>
      <c r="AI178" s="174"/>
      <c r="AJ178" s="174"/>
      <c r="AK178" s="174"/>
      <c r="AL178" s="174"/>
      <c r="AM178" s="174"/>
      <c r="AN178" s="174"/>
      <c r="AO178" s="174"/>
      <c r="AP178" s="174"/>
      <c r="AQ178" s="174"/>
      <c r="AR178" s="174"/>
      <c r="AS178" s="174"/>
      <c r="AT178" s="415"/>
      <c r="AU178" s="174"/>
      <c r="AV178" s="437"/>
      <c r="AW178" s="663"/>
      <c r="AX178" s="665"/>
      <c r="AY178" s="422"/>
      <c r="AZ178" s="665"/>
      <c r="BA178" s="665"/>
      <c r="BB178" s="422"/>
      <c r="BC178" s="665"/>
      <c r="BD178" s="663"/>
      <c r="BE178" s="665"/>
      <c r="BF178" s="426"/>
      <c r="BG178" s="426">
        <f t="shared" si="2"/>
        <v>0</v>
      </c>
      <c r="BH178" s="426">
        <f t="shared" si="3"/>
        <v>0</v>
      </c>
      <c r="BI178" s="426">
        <f t="shared" si="4"/>
        <v>0</v>
      </c>
      <c r="BJ178" s="426">
        <f t="shared" si="5"/>
        <v>0</v>
      </c>
      <c r="BK178" s="425" t="b">
        <f>COUNTIF($X$3:$X439,$X178)&gt;1</f>
        <v>0</v>
      </c>
    </row>
    <row r="179" spans="1:63" ht="15.75" customHeight="1">
      <c r="A179" s="174" t="s">
        <v>10</v>
      </c>
      <c r="B179" s="174" t="s">
        <v>49</v>
      </c>
      <c r="C179" s="174" t="s">
        <v>28</v>
      </c>
      <c r="D179" s="174" t="s">
        <v>4040</v>
      </c>
      <c r="E179" s="174" t="s">
        <v>30</v>
      </c>
      <c r="F179" s="174"/>
      <c r="G179" s="174" t="s">
        <v>9793</v>
      </c>
      <c r="H179" s="174"/>
      <c r="I179" s="174" t="s">
        <v>8181</v>
      </c>
      <c r="J179" s="174" t="s">
        <v>9794</v>
      </c>
      <c r="K179" s="174"/>
      <c r="L179" s="174"/>
      <c r="M179" s="174" t="s">
        <v>2070</v>
      </c>
      <c r="N179" s="174"/>
      <c r="O179" s="174" t="s">
        <v>15</v>
      </c>
      <c r="P179" s="174" t="s">
        <v>1449</v>
      </c>
      <c r="Q179" s="174" t="s">
        <v>35</v>
      </c>
      <c r="R179" s="174" t="s">
        <v>125</v>
      </c>
      <c r="S179" s="174" t="s">
        <v>1033</v>
      </c>
      <c r="T179" s="174"/>
      <c r="U179" s="174" t="s">
        <v>7631</v>
      </c>
      <c r="V179" s="174" t="s">
        <v>4164</v>
      </c>
      <c r="W179" s="174" t="s">
        <v>1034</v>
      </c>
      <c r="X179" s="174" t="s">
        <v>8182</v>
      </c>
      <c r="Y179" s="466">
        <v>44881</v>
      </c>
      <c r="Z179" s="174"/>
      <c r="AA179" s="174" t="s">
        <v>4158</v>
      </c>
      <c r="AB179" s="174" t="s">
        <v>4159</v>
      </c>
      <c r="AC179" s="174"/>
      <c r="AD179" s="174" t="s">
        <v>8183</v>
      </c>
      <c r="AE179" s="174" t="s">
        <v>22</v>
      </c>
      <c r="AF179" s="174" t="s">
        <v>22</v>
      </c>
      <c r="AG179" s="174"/>
      <c r="AH179" s="174"/>
      <c r="AI179" s="174"/>
      <c r="AJ179" s="174"/>
      <c r="AK179" s="174"/>
      <c r="AL179" s="174"/>
      <c r="AM179" s="174"/>
      <c r="AN179" s="174"/>
      <c r="AO179" s="174"/>
      <c r="AP179" s="174"/>
      <c r="AQ179" s="174"/>
      <c r="AR179" s="174"/>
      <c r="AS179" s="174"/>
      <c r="AT179" s="415"/>
      <c r="AU179" s="174"/>
      <c r="AV179" s="437"/>
      <c r="AW179" s="663"/>
      <c r="AX179" s="665"/>
      <c r="AY179" s="422"/>
      <c r="AZ179" s="665"/>
      <c r="BA179" s="665"/>
      <c r="BB179" s="422"/>
      <c r="BC179" s="665"/>
      <c r="BD179" s="663"/>
      <c r="BE179" s="665">
        <v>1</v>
      </c>
      <c r="BF179" s="426"/>
      <c r="BG179" s="426">
        <f t="shared" si="2"/>
        <v>0</v>
      </c>
      <c r="BH179" s="426">
        <f t="shared" si="3"/>
        <v>0</v>
      </c>
      <c r="BI179" s="426">
        <f t="shared" si="4"/>
        <v>0</v>
      </c>
      <c r="BJ179" s="426">
        <f t="shared" si="5"/>
        <v>0</v>
      </c>
      <c r="BK179" s="425" t="b">
        <f>COUNTIF($X$3:$X439,$X179)&gt;1</f>
        <v>0</v>
      </c>
    </row>
    <row r="180" spans="1:63" ht="15.75" customHeight="1">
      <c r="A180" s="174" t="s">
        <v>10</v>
      </c>
      <c r="B180" s="174" t="s">
        <v>49</v>
      </c>
      <c r="C180" s="174" t="s">
        <v>50</v>
      </c>
      <c r="D180" s="174" t="s">
        <v>51</v>
      </c>
      <c r="E180" s="174" t="s">
        <v>30</v>
      </c>
      <c r="F180" s="174"/>
      <c r="G180" s="174" t="s">
        <v>9795</v>
      </c>
      <c r="H180" s="174"/>
      <c r="I180" s="174"/>
      <c r="J180" s="174" t="s">
        <v>4028</v>
      </c>
      <c r="K180" s="174"/>
      <c r="L180" s="174"/>
      <c r="M180" s="174" t="s">
        <v>8185</v>
      </c>
      <c r="N180" s="174"/>
      <c r="O180" s="174" t="s">
        <v>15</v>
      </c>
      <c r="P180" s="174" t="s">
        <v>525</v>
      </c>
      <c r="Q180" s="174" t="s">
        <v>35</v>
      </c>
      <c r="R180" s="174" t="s">
        <v>125</v>
      </c>
      <c r="S180" s="174" t="s">
        <v>279</v>
      </c>
      <c r="T180" s="174"/>
      <c r="U180" s="174" t="s">
        <v>4582</v>
      </c>
      <c r="V180" s="174" t="s">
        <v>4164</v>
      </c>
      <c r="W180" s="174" t="s">
        <v>162</v>
      </c>
      <c r="X180" s="174" t="s">
        <v>8186</v>
      </c>
      <c r="Y180" s="466">
        <v>44888</v>
      </c>
      <c r="Z180" s="174"/>
      <c r="AA180" s="174" t="s">
        <v>4158</v>
      </c>
      <c r="AB180" s="174" t="s">
        <v>4159</v>
      </c>
      <c r="AC180" s="174"/>
      <c r="AD180" s="174" t="s">
        <v>8187</v>
      </c>
      <c r="AE180" s="174" t="s">
        <v>8188</v>
      </c>
      <c r="AG180" s="174"/>
      <c r="AH180" s="174"/>
      <c r="AI180" s="174"/>
      <c r="AJ180" s="174"/>
      <c r="AK180" s="174"/>
      <c r="AL180" s="174"/>
      <c r="AM180" s="174"/>
      <c r="AN180" s="174"/>
      <c r="AO180" s="174"/>
      <c r="AP180" s="174"/>
      <c r="AQ180" s="174"/>
      <c r="AR180" s="174"/>
      <c r="AS180" s="174"/>
      <c r="AT180" s="415"/>
      <c r="AU180" s="174"/>
      <c r="AV180" s="437"/>
      <c r="AW180" s="663"/>
      <c r="AX180" s="665"/>
      <c r="AY180" s="422"/>
      <c r="AZ180" s="665"/>
      <c r="BA180" s="665"/>
      <c r="BB180" s="422"/>
      <c r="BC180" s="665"/>
      <c r="BD180" s="663"/>
      <c r="BE180" s="665"/>
      <c r="BF180" s="426"/>
      <c r="BG180" s="426">
        <f t="shared" si="2"/>
        <v>0</v>
      </c>
      <c r="BH180" s="426">
        <f t="shared" si="3"/>
        <v>0</v>
      </c>
      <c r="BI180" s="426">
        <f t="shared" si="4"/>
        <v>0</v>
      </c>
      <c r="BJ180" s="426">
        <f t="shared" si="5"/>
        <v>0</v>
      </c>
      <c r="BK180" s="425" t="b">
        <f>COUNTIF($X$3:$X439,$X180)&gt;1</f>
        <v>0</v>
      </c>
    </row>
    <row r="181" spans="1:63" ht="15.75" customHeight="1">
      <c r="A181" s="174" t="s">
        <v>10</v>
      </c>
      <c r="B181" s="174" t="s">
        <v>49</v>
      </c>
      <c r="C181" s="174" t="s">
        <v>50</v>
      </c>
      <c r="D181" s="174" t="s">
        <v>51</v>
      </c>
      <c r="E181" s="174" t="s">
        <v>30</v>
      </c>
      <c r="F181" s="174"/>
      <c r="G181" s="174" t="s">
        <v>1561</v>
      </c>
      <c r="H181" s="174"/>
      <c r="I181" s="174" t="s">
        <v>7959</v>
      </c>
      <c r="J181" s="174" t="s">
        <v>4025</v>
      </c>
      <c r="K181" s="174"/>
      <c r="L181" s="174"/>
      <c r="M181" s="174" t="s">
        <v>8189</v>
      </c>
      <c r="N181" s="174" t="s">
        <v>7960</v>
      </c>
      <c r="O181" s="174" t="s">
        <v>15</v>
      </c>
      <c r="P181" s="174" t="s">
        <v>16</v>
      </c>
      <c r="Q181" s="174" t="s">
        <v>21</v>
      </c>
      <c r="R181" s="174" t="s">
        <v>3006</v>
      </c>
      <c r="S181" s="174"/>
      <c r="T181" s="174" t="s">
        <v>1564</v>
      </c>
      <c r="U181" s="174"/>
      <c r="V181" s="174" t="s">
        <v>22</v>
      </c>
      <c r="W181" s="174" t="s">
        <v>631</v>
      </c>
      <c r="X181" s="174" t="s">
        <v>8190</v>
      </c>
      <c r="Y181" s="466">
        <v>44889</v>
      </c>
      <c r="Z181" s="174"/>
      <c r="AA181" s="174" t="s">
        <v>4158</v>
      </c>
      <c r="AB181" s="174" t="s">
        <v>4159</v>
      </c>
      <c r="AC181" s="174"/>
      <c r="AD181" s="174" t="s">
        <v>8191</v>
      </c>
      <c r="AE181" s="174" t="s">
        <v>22</v>
      </c>
      <c r="AF181" s="174"/>
      <c r="AG181" s="174"/>
      <c r="AH181" s="174"/>
      <c r="AI181" s="174"/>
      <c r="AJ181" s="174"/>
      <c r="AK181" s="174"/>
      <c r="AL181" s="174"/>
      <c r="AM181" s="174"/>
      <c r="AN181" s="174"/>
      <c r="AO181" s="174"/>
      <c r="AP181" s="174"/>
      <c r="AQ181" s="174"/>
      <c r="AR181" s="174"/>
      <c r="AS181" s="174"/>
      <c r="AT181" s="415"/>
      <c r="AU181" s="174"/>
      <c r="AV181" s="437"/>
      <c r="AW181" s="663"/>
      <c r="AX181" s="665"/>
      <c r="AY181" s="422"/>
      <c r="AZ181" s="665"/>
      <c r="BA181" s="665"/>
      <c r="BB181" s="422"/>
      <c r="BC181" s="665"/>
      <c r="BD181" s="663"/>
      <c r="BE181" s="665"/>
      <c r="BF181" s="426"/>
      <c r="BG181" s="426">
        <f t="shared" si="2"/>
        <v>0</v>
      </c>
      <c r="BH181" s="426">
        <f t="shared" si="3"/>
        <v>0</v>
      </c>
      <c r="BI181" s="426">
        <f t="shared" si="4"/>
        <v>0</v>
      </c>
      <c r="BJ181" s="426">
        <f t="shared" si="5"/>
        <v>0</v>
      </c>
      <c r="BK181" s="425" t="b">
        <f>COUNTIF($X$3:$X439,$X181)&gt;1</f>
        <v>0</v>
      </c>
    </row>
    <row r="182" spans="1:63" ht="15.75" customHeight="1">
      <c r="A182" s="176" t="s">
        <v>10</v>
      </c>
      <c r="B182" s="176" t="s">
        <v>49</v>
      </c>
      <c r="C182" s="176" t="s">
        <v>50</v>
      </c>
      <c r="D182" s="174" t="s">
        <v>51</v>
      </c>
      <c r="E182" s="176" t="s">
        <v>30</v>
      </c>
      <c r="F182" s="176"/>
      <c r="G182" s="176" t="s">
        <v>1561</v>
      </c>
      <c r="H182" s="176"/>
      <c r="I182" s="176" t="s">
        <v>7959</v>
      </c>
      <c r="J182" s="176" t="s">
        <v>4025</v>
      </c>
      <c r="K182" s="176"/>
      <c r="L182" s="176"/>
      <c r="M182" s="176" t="s">
        <v>8189</v>
      </c>
      <c r="N182" s="174" t="s">
        <v>7960</v>
      </c>
      <c r="O182" s="176" t="s">
        <v>15</v>
      </c>
      <c r="P182" s="176" t="s">
        <v>16</v>
      </c>
      <c r="Q182" s="176" t="s">
        <v>21</v>
      </c>
      <c r="R182" s="176" t="s">
        <v>3006</v>
      </c>
      <c r="S182" s="176"/>
      <c r="T182" s="176" t="s">
        <v>8192</v>
      </c>
      <c r="U182" s="176"/>
      <c r="V182" s="176" t="s">
        <v>22</v>
      </c>
      <c r="W182" s="176" t="s">
        <v>372</v>
      </c>
      <c r="X182" s="176" t="s">
        <v>8193</v>
      </c>
      <c r="Y182" s="488">
        <v>44889</v>
      </c>
      <c r="Z182" s="176"/>
      <c r="AA182" s="176" t="s">
        <v>4158</v>
      </c>
      <c r="AB182" s="176" t="s">
        <v>4159</v>
      </c>
      <c r="AC182" s="176"/>
      <c r="AD182" s="176" t="s">
        <v>8191</v>
      </c>
      <c r="AE182" s="176" t="s">
        <v>22</v>
      </c>
      <c r="AF182" s="176"/>
      <c r="AG182" s="176"/>
      <c r="AH182" s="176"/>
      <c r="AI182" s="176"/>
      <c r="AJ182" s="176"/>
      <c r="AK182" s="176"/>
      <c r="AL182" s="176"/>
      <c r="AM182" s="176"/>
      <c r="AN182" s="176"/>
      <c r="AO182" s="176"/>
      <c r="AP182" s="176"/>
      <c r="AQ182" s="176"/>
      <c r="AR182" s="176"/>
      <c r="AS182" s="176"/>
      <c r="AT182" s="458"/>
      <c r="AU182" s="176"/>
      <c r="AV182" s="507"/>
      <c r="AW182" s="663"/>
      <c r="AX182" s="426"/>
      <c r="AY182" s="422"/>
      <c r="AZ182" s="426"/>
      <c r="BA182" s="426"/>
      <c r="BB182" s="422"/>
      <c r="BC182" s="426"/>
      <c r="BD182" s="663"/>
      <c r="BE182" s="426"/>
      <c r="BF182" s="426"/>
      <c r="BG182" s="426">
        <f t="shared" si="2"/>
        <v>0</v>
      </c>
      <c r="BH182" s="426">
        <f t="shared" si="3"/>
        <v>0</v>
      </c>
      <c r="BI182" s="426">
        <f t="shared" si="4"/>
        <v>0</v>
      </c>
      <c r="BJ182" s="426">
        <f t="shared" si="5"/>
        <v>0</v>
      </c>
      <c r="BK182" s="462" t="b">
        <f>COUNTIF($X$3:$X439,$X182)&gt;1</f>
        <v>0</v>
      </c>
    </row>
    <row r="183" spans="1:63" ht="15.75" customHeight="1">
      <c r="A183" s="319" t="s">
        <v>10</v>
      </c>
      <c r="B183" s="319" t="s">
        <v>49</v>
      </c>
      <c r="C183" s="319" t="s">
        <v>50</v>
      </c>
      <c r="D183" s="174" t="s">
        <v>51</v>
      </c>
      <c r="E183" s="319" t="s">
        <v>30</v>
      </c>
      <c r="F183" s="319"/>
      <c r="G183" s="319" t="s">
        <v>1986</v>
      </c>
      <c r="H183" s="319"/>
      <c r="I183" s="319" t="s">
        <v>8063</v>
      </c>
      <c r="J183" s="319" t="s">
        <v>4033</v>
      </c>
      <c r="K183" s="319"/>
      <c r="L183" s="319"/>
      <c r="M183" s="319" t="s">
        <v>1987</v>
      </c>
      <c r="N183" s="319" t="s">
        <v>8065</v>
      </c>
      <c r="O183" s="319" t="s">
        <v>113</v>
      </c>
      <c r="P183" s="319" t="s">
        <v>226</v>
      </c>
      <c r="Q183" s="319" t="s">
        <v>35</v>
      </c>
      <c r="R183" s="319" t="s">
        <v>104</v>
      </c>
      <c r="S183" s="319" t="s">
        <v>105</v>
      </c>
      <c r="T183" s="319"/>
      <c r="U183" s="319" t="s">
        <v>4661</v>
      </c>
      <c r="V183" s="319" t="s">
        <v>4164</v>
      </c>
      <c r="W183" s="319" t="s">
        <v>106</v>
      </c>
      <c r="X183" s="319" t="s">
        <v>8194</v>
      </c>
      <c r="Y183" s="491">
        <v>44854</v>
      </c>
      <c r="Z183" s="319"/>
      <c r="AA183" s="319" t="s">
        <v>4158</v>
      </c>
      <c r="AB183" s="319" t="s">
        <v>4159</v>
      </c>
      <c r="AC183" s="319" t="s">
        <v>5574</v>
      </c>
      <c r="AD183" s="319" t="s">
        <v>8195</v>
      </c>
      <c r="AE183" s="319" t="s">
        <v>8196</v>
      </c>
      <c r="AF183" s="492">
        <v>46285</v>
      </c>
      <c r="AG183" s="319"/>
      <c r="AH183" s="319"/>
      <c r="AI183" s="319"/>
      <c r="AJ183" s="319"/>
      <c r="AK183" s="319"/>
      <c r="AL183" s="319"/>
      <c r="AM183" s="319"/>
      <c r="AN183" s="319"/>
      <c r="AO183" s="319"/>
      <c r="AP183" s="319"/>
      <c r="AQ183" s="319"/>
      <c r="AR183" s="319" t="s">
        <v>2335</v>
      </c>
      <c r="AS183" s="319">
        <v>2022</v>
      </c>
      <c r="AT183" s="477">
        <v>44923</v>
      </c>
      <c r="AU183" s="319" t="s">
        <v>1351</v>
      </c>
      <c r="AV183" s="493" t="s">
        <v>9796</v>
      </c>
      <c r="AW183" s="663"/>
      <c r="AX183" s="666">
        <v>44923</v>
      </c>
      <c r="AY183" s="422" t="s">
        <v>4163</v>
      </c>
      <c r="AZ183" s="479"/>
      <c r="BA183" s="479"/>
      <c r="BB183" s="422"/>
      <c r="BC183" s="479"/>
      <c r="BD183" s="663"/>
      <c r="BE183" s="479"/>
      <c r="BF183" s="319">
        <v>2019</v>
      </c>
      <c r="BG183" s="479">
        <f t="shared" si="2"/>
        <v>0</v>
      </c>
      <c r="BH183" s="479">
        <f t="shared" si="3"/>
        <v>0</v>
      </c>
      <c r="BI183" s="479">
        <f t="shared" si="4"/>
        <v>0</v>
      </c>
      <c r="BJ183" s="479">
        <f t="shared" si="5"/>
        <v>0</v>
      </c>
      <c r="BK183" s="480" t="b">
        <f>COUNTIF($X$3:$X439,$X183)&gt;1</f>
        <v>0</v>
      </c>
    </row>
    <row r="184" spans="1:63" ht="15.75" customHeight="1">
      <c r="A184" s="176" t="s">
        <v>10</v>
      </c>
      <c r="B184" s="174" t="s">
        <v>49</v>
      </c>
      <c r="C184" s="174" t="s">
        <v>50</v>
      </c>
      <c r="D184" s="174" t="s">
        <v>1447</v>
      </c>
      <c r="E184" s="174" t="s">
        <v>30</v>
      </c>
      <c r="F184" s="174"/>
      <c r="G184" s="174" t="s">
        <v>4054</v>
      </c>
      <c r="H184" s="174"/>
      <c r="I184" s="174" t="s">
        <v>8197</v>
      </c>
      <c r="J184" s="174" t="s">
        <v>4055</v>
      </c>
      <c r="K184" s="174"/>
      <c r="L184" s="174"/>
      <c r="M184" s="174"/>
      <c r="N184" s="174"/>
      <c r="O184" s="174" t="s">
        <v>113</v>
      </c>
      <c r="P184" s="174" t="s">
        <v>132</v>
      </c>
      <c r="Q184" s="174" t="s">
        <v>35</v>
      </c>
      <c r="R184" s="174" t="s">
        <v>84</v>
      </c>
      <c r="S184" s="174" t="s">
        <v>93</v>
      </c>
      <c r="T184" s="174"/>
      <c r="U184" s="174" t="s">
        <v>4618</v>
      </c>
      <c r="V184" s="174" t="s">
        <v>4213</v>
      </c>
      <c r="W184" s="174" t="s">
        <v>8198</v>
      </c>
      <c r="X184" s="174" t="s">
        <v>8199</v>
      </c>
      <c r="Y184" s="466">
        <v>45349</v>
      </c>
      <c r="Z184" s="418">
        <v>47177</v>
      </c>
      <c r="AA184" s="174" t="s">
        <v>4158</v>
      </c>
      <c r="AB184" s="174" t="s">
        <v>4159</v>
      </c>
      <c r="AC184" s="174"/>
      <c r="AD184" s="174" t="s">
        <v>8200</v>
      </c>
      <c r="AE184" s="174" t="s">
        <v>8201</v>
      </c>
      <c r="AF184" s="418">
        <v>46124</v>
      </c>
      <c r="AG184" s="174"/>
      <c r="AH184" s="174"/>
      <c r="AI184" s="174"/>
      <c r="AJ184" s="174"/>
      <c r="AK184" s="174"/>
      <c r="AL184" s="174"/>
      <c r="AM184" s="174"/>
      <c r="AN184" s="174"/>
      <c r="AO184" s="174"/>
      <c r="AP184" s="174"/>
      <c r="AQ184" s="174"/>
      <c r="AR184" s="174" t="s">
        <v>2309</v>
      </c>
      <c r="AS184" s="174">
        <v>2024</v>
      </c>
      <c r="AT184" s="415">
        <v>45350</v>
      </c>
      <c r="AU184" s="174" t="s">
        <v>1351</v>
      </c>
      <c r="AV184" s="419" t="s">
        <v>4416</v>
      </c>
      <c r="AW184" s="663"/>
      <c r="AX184" s="665"/>
      <c r="AY184" s="422"/>
      <c r="AZ184" s="665"/>
      <c r="BA184" s="665"/>
      <c r="BB184" s="422"/>
      <c r="BC184" s="665"/>
      <c r="BD184" s="663"/>
      <c r="BE184" s="665">
        <v>1</v>
      </c>
      <c r="BF184" s="466">
        <v>44973</v>
      </c>
      <c r="BG184" s="426">
        <f t="shared" si="2"/>
        <v>0</v>
      </c>
      <c r="BH184" s="426">
        <f t="shared" si="3"/>
        <v>0</v>
      </c>
      <c r="BI184" s="426">
        <f t="shared" si="4"/>
        <v>0</v>
      </c>
      <c r="BJ184" s="426">
        <f t="shared" si="5"/>
        <v>0</v>
      </c>
      <c r="BK184" s="425" t="b">
        <f>COUNTIF($X$3:$X439,$X184)&gt;1</f>
        <v>0</v>
      </c>
    </row>
    <row r="185" spans="1:63" ht="15.75" customHeight="1">
      <c r="A185" s="174" t="s">
        <v>10</v>
      </c>
      <c r="B185" s="174" t="s">
        <v>49</v>
      </c>
      <c r="C185" s="174" t="s">
        <v>50</v>
      </c>
      <c r="D185" s="174" t="s">
        <v>1447</v>
      </c>
      <c r="E185" s="174" t="s">
        <v>30</v>
      </c>
      <c r="F185" s="174"/>
      <c r="G185" s="174" t="s">
        <v>4054</v>
      </c>
      <c r="H185" s="174"/>
      <c r="I185" s="174" t="s">
        <v>8197</v>
      </c>
      <c r="J185" s="174" t="s">
        <v>4055</v>
      </c>
      <c r="K185" s="174"/>
      <c r="L185" s="174"/>
      <c r="M185" s="174"/>
      <c r="N185" s="174"/>
      <c r="O185" s="174" t="s">
        <v>113</v>
      </c>
      <c r="P185" s="174" t="s">
        <v>132</v>
      </c>
      <c r="Q185" s="174" t="s">
        <v>35</v>
      </c>
      <c r="R185" s="174" t="s">
        <v>84</v>
      </c>
      <c r="S185" s="174" t="s">
        <v>85</v>
      </c>
      <c r="T185" s="174"/>
      <c r="U185" s="174" t="s">
        <v>4623</v>
      </c>
      <c r="V185" s="174" t="s">
        <v>4164</v>
      </c>
      <c r="W185" s="174" t="s">
        <v>8198</v>
      </c>
      <c r="X185" s="174" t="s">
        <v>8202</v>
      </c>
      <c r="Y185" s="466">
        <v>45349</v>
      </c>
      <c r="Z185" s="418">
        <v>47177</v>
      </c>
      <c r="AA185" s="174" t="s">
        <v>4158</v>
      </c>
      <c r="AB185" s="174" t="s">
        <v>4159</v>
      </c>
      <c r="AC185" s="174"/>
      <c r="AD185" s="174" t="s">
        <v>8200</v>
      </c>
      <c r="AE185" s="174" t="s">
        <v>8201</v>
      </c>
      <c r="AF185" s="418">
        <v>46124</v>
      </c>
      <c r="AG185" s="174"/>
      <c r="AH185" s="174"/>
      <c r="AI185" s="174"/>
      <c r="AJ185" s="174"/>
      <c r="AK185" s="174"/>
      <c r="AL185" s="174"/>
      <c r="AM185" s="174"/>
      <c r="AN185" s="174"/>
      <c r="AO185" s="174"/>
      <c r="AP185" s="174"/>
      <c r="AQ185" s="174"/>
      <c r="AR185" s="174" t="s">
        <v>2309</v>
      </c>
      <c r="AS185" s="174">
        <v>2024</v>
      </c>
      <c r="AT185" s="415">
        <v>45350</v>
      </c>
      <c r="AU185" s="174" t="s">
        <v>1351</v>
      </c>
      <c r="AV185" s="419" t="s">
        <v>4416</v>
      </c>
      <c r="AW185" s="663"/>
      <c r="AX185" s="665"/>
      <c r="AY185" s="422"/>
      <c r="AZ185" s="665"/>
      <c r="BA185" s="665"/>
      <c r="BB185" s="422"/>
      <c r="BC185" s="665"/>
      <c r="BD185" s="663"/>
      <c r="BE185" s="665"/>
      <c r="BF185" s="466">
        <v>44991</v>
      </c>
      <c r="BG185" s="426">
        <f t="shared" si="2"/>
        <v>0</v>
      </c>
      <c r="BH185" s="426">
        <f t="shared" si="3"/>
        <v>0</v>
      </c>
      <c r="BI185" s="426">
        <f t="shared" si="4"/>
        <v>0</v>
      </c>
      <c r="BJ185" s="426">
        <f t="shared" si="5"/>
        <v>0</v>
      </c>
      <c r="BK185" s="425" t="b">
        <f>COUNTIF($X$3:$X439,$X185)&gt;1</f>
        <v>0</v>
      </c>
    </row>
    <row r="186" spans="1:63" ht="15.75" customHeight="1">
      <c r="A186" s="174" t="s">
        <v>10</v>
      </c>
      <c r="B186" s="174" t="s">
        <v>49</v>
      </c>
      <c r="C186" s="174" t="s">
        <v>28</v>
      </c>
      <c r="D186" s="174" t="s">
        <v>4040</v>
      </c>
      <c r="E186" s="174" t="s">
        <v>30</v>
      </c>
      <c r="F186" s="174"/>
      <c r="G186" s="174" t="s">
        <v>9793</v>
      </c>
      <c r="H186" s="174"/>
      <c r="I186" s="174" t="s">
        <v>8181</v>
      </c>
      <c r="J186" s="174" t="s">
        <v>9794</v>
      </c>
      <c r="K186" s="174"/>
      <c r="L186" s="174"/>
      <c r="M186" s="174"/>
      <c r="N186" s="174"/>
      <c r="O186" s="174" t="s">
        <v>15</v>
      </c>
      <c r="P186" s="174" t="s">
        <v>1449</v>
      </c>
      <c r="Q186" s="174" t="s">
        <v>35</v>
      </c>
      <c r="R186" s="174" t="s">
        <v>125</v>
      </c>
      <c r="S186" s="174" t="s">
        <v>1458</v>
      </c>
      <c r="T186" s="174"/>
      <c r="U186" s="174" t="s">
        <v>8203</v>
      </c>
      <c r="V186" s="174" t="s">
        <v>4164</v>
      </c>
      <c r="W186" s="174" t="s">
        <v>8204</v>
      </c>
      <c r="X186" s="174" t="s">
        <v>8205</v>
      </c>
      <c r="Y186" s="466">
        <v>44898</v>
      </c>
      <c r="Z186" s="174"/>
      <c r="AA186" s="174" t="s">
        <v>4158</v>
      </c>
      <c r="AB186" s="174" t="s">
        <v>4159</v>
      </c>
      <c r="AC186" s="174"/>
      <c r="AD186" s="174" t="s">
        <v>8183</v>
      </c>
      <c r="AE186" s="174" t="s">
        <v>22</v>
      </c>
      <c r="AF186" s="174"/>
      <c r="AG186" s="174"/>
      <c r="AH186" s="174"/>
      <c r="AI186" s="174"/>
      <c r="AJ186" s="174"/>
      <c r="AK186" s="174"/>
      <c r="AL186" s="174"/>
      <c r="AM186" s="174"/>
      <c r="AN186" s="174"/>
      <c r="AO186" s="174"/>
      <c r="AP186" s="174"/>
      <c r="AQ186" s="174"/>
      <c r="AR186" s="174"/>
      <c r="AS186" s="174"/>
      <c r="AT186" s="415"/>
      <c r="AU186" s="174"/>
      <c r="AV186" s="437" t="s">
        <v>8206</v>
      </c>
      <c r="AW186" s="663"/>
      <c r="AX186" s="665"/>
      <c r="AY186" s="422"/>
      <c r="AZ186" s="665"/>
      <c r="BA186" s="665"/>
      <c r="BB186" s="422"/>
      <c r="BC186" s="665"/>
      <c r="BD186" s="663"/>
      <c r="BE186" s="665"/>
      <c r="BF186" s="426"/>
      <c r="BG186" s="426">
        <f t="shared" si="2"/>
        <v>0</v>
      </c>
      <c r="BH186" s="426">
        <f t="shared" si="3"/>
        <v>0</v>
      </c>
      <c r="BI186" s="426">
        <f t="shared" si="4"/>
        <v>0</v>
      </c>
      <c r="BJ186" s="426">
        <f t="shared" si="5"/>
        <v>0</v>
      </c>
      <c r="BK186" s="425" t="b">
        <f>COUNTIF($X$3:$X439,$X186)&gt;1</f>
        <v>0</v>
      </c>
    </row>
    <row r="187" spans="1:63" ht="15.75" customHeight="1">
      <c r="A187" s="174" t="s">
        <v>10</v>
      </c>
      <c r="B187" s="174" t="s">
        <v>49</v>
      </c>
      <c r="C187" s="174" t="s">
        <v>28</v>
      </c>
      <c r="D187" s="174" t="s">
        <v>1415</v>
      </c>
      <c r="E187" s="174" t="s">
        <v>50</v>
      </c>
      <c r="F187" s="174"/>
      <c r="G187" s="174" t="s">
        <v>2244</v>
      </c>
      <c r="H187" s="174"/>
      <c r="I187" s="174" t="s">
        <v>8107</v>
      </c>
      <c r="J187" s="174" t="s">
        <v>2245</v>
      </c>
      <c r="K187" s="174"/>
      <c r="L187" s="174"/>
      <c r="M187" s="580" t="s">
        <v>8207</v>
      </c>
      <c r="N187" s="174"/>
      <c r="O187" s="174" t="s">
        <v>15</v>
      </c>
      <c r="P187" s="174" t="s">
        <v>1449</v>
      </c>
      <c r="Q187" s="174" t="s">
        <v>35</v>
      </c>
      <c r="R187" s="174" t="s">
        <v>125</v>
      </c>
      <c r="S187" s="174" t="s">
        <v>426</v>
      </c>
      <c r="T187" s="174"/>
      <c r="U187" s="174" t="s">
        <v>6542</v>
      </c>
      <c r="V187" s="174" t="s">
        <v>4164</v>
      </c>
      <c r="W187" s="174" t="s">
        <v>6543</v>
      </c>
      <c r="X187" s="174" t="s">
        <v>8208</v>
      </c>
      <c r="Y187" s="466">
        <v>45100</v>
      </c>
      <c r="Z187" s="466">
        <v>46930</v>
      </c>
      <c r="AA187" s="174" t="s">
        <v>4158</v>
      </c>
      <c r="AB187" s="174" t="s">
        <v>4159</v>
      </c>
      <c r="AC187" s="174"/>
      <c r="AD187" s="174" t="s">
        <v>8209</v>
      </c>
      <c r="AE187" s="174" t="s">
        <v>8210</v>
      </c>
      <c r="AF187" s="418">
        <v>45591</v>
      </c>
      <c r="AG187" s="174"/>
      <c r="AH187" s="174"/>
      <c r="AI187" s="174"/>
      <c r="AJ187" s="174"/>
      <c r="AK187" s="174"/>
      <c r="AL187" s="174"/>
      <c r="AM187" s="174"/>
      <c r="AN187" s="174"/>
      <c r="AO187" s="174"/>
      <c r="AP187" s="174"/>
      <c r="AQ187" s="174"/>
      <c r="AR187" s="174"/>
      <c r="AS187" s="174"/>
      <c r="AT187" s="415"/>
      <c r="AU187" s="174"/>
      <c r="AV187" s="437"/>
      <c r="AW187" s="663"/>
      <c r="AX187" s="665"/>
      <c r="AY187" s="422"/>
      <c r="AZ187" s="665"/>
      <c r="BA187" s="665"/>
      <c r="BB187" s="422"/>
      <c r="BC187" s="665"/>
      <c r="BD187" s="663"/>
      <c r="BE187" s="665"/>
      <c r="BF187" s="426"/>
      <c r="BG187" s="426">
        <f t="shared" si="2"/>
        <v>0</v>
      </c>
      <c r="BH187" s="426">
        <f t="shared" si="3"/>
        <v>0</v>
      </c>
      <c r="BI187" s="426">
        <f t="shared" si="4"/>
        <v>0</v>
      </c>
      <c r="BJ187" s="426">
        <f t="shared" si="5"/>
        <v>0</v>
      </c>
      <c r="BK187" s="425" t="b">
        <f>COUNTIF($X$3:$X439,$X187)&gt;1</f>
        <v>0</v>
      </c>
    </row>
    <row r="188" spans="1:63" ht="15.75" customHeight="1">
      <c r="A188" s="174" t="s">
        <v>10</v>
      </c>
      <c r="B188" s="174" t="s">
        <v>49</v>
      </c>
      <c r="C188" s="174" t="s">
        <v>28</v>
      </c>
      <c r="D188" s="174" t="s">
        <v>1415</v>
      </c>
      <c r="E188" s="174" t="s">
        <v>50</v>
      </c>
      <c r="F188" s="174"/>
      <c r="G188" s="174" t="s">
        <v>2244</v>
      </c>
      <c r="H188" s="174"/>
      <c r="I188" s="174" t="s">
        <v>8107</v>
      </c>
      <c r="J188" s="174" t="s">
        <v>2245</v>
      </c>
      <c r="K188" s="174"/>
      <c r="L188" s="174"/>
      <c r="M188" s="580" t="s">
        <v>8207</v>
      </c>
      <c r="N188" s="174"/>
      <c r="O188" s="174" t="s">
        <v>15</v>
      </c>
      <c r="P188" s="174" t="s">
        <v>1449</v>
      </c>
      <c r="Q188" s="174" t="s">
        <v>35</v>
      </c>
      <c r="R188" s="174" t="s">
        <v>125</v>
      </c>
      <c r="S188" s="174" t="s">
        <v>279</v>
      </c>
      <c r="T188" s="174"/>
      <c r="U188" s="174" t="s">
        <v>4582</v>
      </c>
      <c r="V188" s="174" t="s">
        <v>4164</v>
      </c>
      <c r="W188" s="174" t="s">
        <v>127</v>
      </c>
      <c r="X188" s="174" t="s">
        <v>8211</v>
      </c>
      <c r="Y188" s="466">
        <v>45100</v>
      </c>
      <c r="Z188" s="466">
        <v>46930</v>
      </c>
      <c r="AA188" s="174" t="s">
        <v>4158</v>
      </c>
      <c r="AB188" s="174" t="s">
        <v>4159</v>
      </c>
      <c r="AC188" s="174"/>
      <c r="AD188" s="174" t="s">
        <v>8209</v>
      </c>
      <c r="AE188" s="174" t="s">
        <v>8212</v>
      </c>
      <c r="AF188" s="174" t="s">
        <v>8213</v>
      </c>
      <c r="AG188" s="174"/>
      <c r="AH188" s="174"/>
      <c r="AI188" s="174"/>
      <c r="AJ188" s="174"/>
      <c r="AK188" s="174"/>
      <c r="AL188" s="174"/>
      <c r="AM188" s="174"/>
      <c r="AN188" s="174"/>
      <c r="AO188" s="174"/>
      <c r="AP188" s="174"/>
      <c r="AQ188" s="174"/>
      <c r="AR188" s="174"/>
      <c r="AS188" s="174"/>
      <c r="AT188" s="415"/>
      <c r="AU188" s="174"/>
      <c r="AV188" s="437"/>
      <c r="AW188" s="663"/>
      <c r="AX188" s="665"/>
      <c r="AY188" s="422"/>
      <c r="AZ188" s="665"/>
      <c r="BA188" s="665"/>
      <c r="BB188" s="422"/>
      <c r="BC188" s="665"/>
      <c r="BD188" s="663"/>
      <c r="BE188" s="665"/>
      <c r="BF188" s="426"/>
      <c r="BG188" s="426">
        <f t="shared" si="2"/>
        <v>0</v>
      </c>
      <c r="BH188" s="426">
        <f t="shared" si="3"/>
        <v>0</v>
      </c>
      <c r="BI188" s="426">
        <f t="shared" si="4"/>
        <v>0</v>
      </c>
      <c r="BJ188" s="426">
        <f t="shared" si="5"/>
        <v>0</v>
      </c>
      <c r="BK188" s="425" t="b">
        <f>COUNTIF($X$3:$X439,$X188)&gt;1</f>
        <v>0</v>
      </c>
    </row>
    <row r="189" spans="1:63" ht="15.75" customHeight="1">
      <c r="A189" s="174" t="s">
        <v>10</v>
      </c>
      <c r="B189" s="174" t="s">
        <v>49</v>
      </c>
      <c r="C189" s="174" t="s">
        <v>50</v>
      </c>
      <c r="D189" s="174" t="s">
        <v>51</v>
      </c>
      <c r="E189" s="174" t="s">
        <v>30</v>
      </c>
      <c r="F189" s="174"/>
      <c r="G189" s="174" t="s">
        <v>1520</v>
      </c>
      <c r="H189" s="174"/>
      <c r="I189" s="174" t="s">
        <v>7860</v>
      </c>
      <c r="J189" s="174" t="s">
        <v>1521</v>
      </c>
      <c r="K189" s="174"/>
      <c r="L189" s="174"/>
      <c r="M189" s="174" t="s">
        <v>1522</v>
      </c>
      <c r="N189" s="174" t="s">
        <v>7861</v>
      </c>
      <c r="O189" s="174" t="s">
        <v>15</v>
      </c>
      <c r="P189" s="174" t="s">
        <v>16</v>
      </c>
      <c r="Q189" s="174" t="s">
        <v>35</v>
      </c>
      <c r="R189" s="174" t="s">
        <v>117</v>
      </c>
      <c r="S189" s="174" t="s">
        <v>315</v>
      </c>
      <c r="T189" s="174"/>
      <c r="U189" s="174" t="s">
        <v>6353</v>
      </c>
      <c r="V189" s="174" t="s">
        <v>4164</v>
      </c>
      <c r="W189" s="174" t="s">
        <v>235</v>
      </c>
      <c r="X189" s="174" t="s">
        <v>8214</v>
      </c>
      <c r="Y189" s="466">
        <v>45104</v>
      </c>
      <c r="Z189" s="466">
        <v>46857</v>
      </c>
      <c r="AA189" s="174" t="s">
        <v>4646</v>
      </c>
      <c r="AB189" s="174"/>
      <c r="AC189" s="174"/>
      <c r="AD189" s="483" t="s">
        <v>8215</v>
      </c>
      <c r="AE189" s="174" t="s">
        <v>8216</v>
      </c>
      <c r="AF189" s="174" t="s">
        <v>8217</v>
      </c>
      <c r="AG189" s="174"/>
      <c r="AH189" s="174"/>
      <c r="AI189" s="174"/>
      <c r="AJ189" s="174"/>
      <c r="AK189" s="174"/>
      <c r="AL189" s="174"/>
      <c r="AM189" s="174"/>
      <c r="AN189" s="174"/>
      <c r="AO189" s="174"/>
      <c r="AP189" s="174"/>
      <c r="AQ189" s="174"/>
      <c r="AR189" s="174"/>
      <c r="AS189" s="174"/>
      <c r="AT189" s="415"/>
      <c r="AU189" s="174"/>
      <c r="AV189" s="437"/>
      <c r="AW189" s="663"/>
      <c r="AX189" s="665"/>
      <c r="AY189" s="422"/>
      <c r="AZ189" s="665"/>
      <c r="BA189" s="665"/>
      <c r="BB189" s="422"/>
      <c r="BC189" s="665"/>
      <c r="BD189" s="663"/>
      <c r="BE189" s="665"/>
      <c r="BF189" s="426"/>
      <c r="BG189" s="426">
        <f t="shared" si="2"/>
        <v>0</v>
      </c>
      <c r="BH189" s="426">
        <f t="shared" si="3"/>
        <v>0</v>
      </c>
      <c r="BI189" s="426">
        <f t="shared" si="4"/>
        <v>0</v>
      </c>
      <c r="BJ189" s="426">
        <f t="shared" si="5"/>
        <v>0</v>
      </c>
      <c r="BK189" s="425" t="b">
        <f>COUNTIF($X$3:$X439,$X189)&gt;1</f>
        <v>0</v>
      </c>
    </row>
    <row r="190" spans="1:63" ht="15.75" customHeight="1">
      <c r="A190" s="319" t="s">
        <v>10</v>
      </c>
      <c r="B190" s="319" t="s">
        <v>49</v>
      </c>
      <c r="C190" s="319" t="s">
        <v>50</v>
      </c>
      <c r="D190" s="174" t="s">
        <v>51</v>
      </c>
      <c r="E190" s="319" t="s">
        <v>30</v>
      </c>
      <c r="F190" s="319"/>
      <c r="G190" s="319" t="s">
        <v>1561</v>
      </c>
      <c r="H190" s="319"/>
      <c r="I190" s="319" t="s">
        <v>8218</v>
      </c>
      <c r="J190" s="319" t="s">
        <v>4026</v>
      </c>
      <c r="K190" s="319"/>
      <c r="L190" s="319"/>
      <c r="M190" s="319" t="s">
        <v>1563</v>
      </c>
      <c r="N190" s="319"/>
      <c r="O190" s="319" t="s">
        <v>15</v>
      </c>
      <c r="P190" s="319" t="s">
        <v>16</v>
      </c>
      <c r="Q190" s="319" t="s">
        <v>35</v>
      </c>
      <c r="R190" s="319" t="s">
        <v>2222</v>
      </c>
      <c r="S190" s="319" t="s">
        <v>590</v>
      </c>
      <c r="T190" s="319"/>
      <c r="U190" s="319" t="s">
        <v>4718</v>
      </c>
      <c r="V190" s="319" t="s">
        <v>4164</v>
      </c>
      <c r="W190" s="319" t="s">
        <v>591</v>
      </c>
      <c r="X190" s="319" t="s">
        <v>8219</v>
      </c>
      <c r="Y190" s="491">
        <v>45107</v>
      </c>
      <c r="Z190" s="492">
        <v>46857</v>
      </c>
      <c r="AA190" s="174" t="s">
        <v>4646</v>
      </c>
      <c r="AB190" s="319" t="s">
        <v>4159</v>
      </c>
      <c r="AC190" s="319"/>
      <c r="AD190" s="611" t="s">
        <v>8220</v>
      </c>
      <c r="AE190" s="319"/>
      <c r="AF190" s="319"/>
      <c r="AG190" s="319"/>
      <c r="AH190" s="319"/>
      <c r="AI190" s="319"/>
      <c r="AJ190" s="319"/>
      <c r="AK190" s="319"/>
      <c r="AL190" s="319"/>
      <c r="AM190" s="319"/>
      <c r="AN190" s="319"/>
      <c r="AO190" s="319"/>
      <c r="AP190" s="319"/>
      <c r="AQ190" s="319"/>
      <c r="AR190" s="319"/>
      <c r="AS190" s="319"/>
      <c r="AT190" s="477"/>
      <c r="AU190" s="319"/>
      <c r="AV190" s="347"/>
      <c r="AW190" s="663"/>
      <c r="AX190" s="479"/>
      <c r="AY190" s="422"/>
      <c r="AZ190" s="479"/>
      <c r="BA190" s="479"/>
      <c r="BB190" s="422"/>
      <c r="BC190" s="479"/>
      <c r="BD190" s="663"/>
      <c r="BE190" s="479"/>
      <c r="BF190" s="479"/>
      <c r="BG190" s="479">
        <f t="shared" si="2"/>
        <v>0</v>
      </c>
      <c r="BH190" s="479">
        <f t="shared" si="3"/>
        <v>0</v>
      </c>
      <c r="BI190" s="479">
        <f t="shared" si="4"/>
        <v>0</v>
      </c>
      <c r="BJ190" s="479">
        <f t="shared" si="5"/>
        <v>0</v>
      </c>
      <c r="BK190" s="480" t="b">
        <f>COUNTIF($X$3:$X439,$X190)&gt;1</f>
        <v>0</v>
      </c>
    </row>
    <row r="191" spans="1:63" ht="15.75" customHeight="1">
      <c r="A191" s="174" t="s">
        <v>10</v>
      </c>
      <c r="B191" s="174" t="s">
        <v>49</v>
      </c>
      <c r="C191" s="174" t="s">
        <v>50</v>
      </c>
      <c r="D191" s="174" t="s">
        <v>51</v>
      </c>
      <c r="E191" s="174" t="s">
        <v>30</v>
      </c>
      <c r="F191" s="174"/>
      <c r="G191" s="174" t="s">
        <v>9795</v>
      </c>
      <c r="H191" s="174"/>
      <c r="I191" s="174" t="s">
        <v>8223</v>
      </c>
      <c r="J191" s="174" t="s">
        <v>4028</v>
      </c>
      <c r="K191" s="174"/>
      <c r="L191" s="174"/>
      <c r="M191" s="174" t="s">
        <v>8185</v>
      </c>
      <c r="N191" s="174" t="s">
        <v>7891</v>
      </c>
      <c r="O191" s="174" t="s">
        <v>15</v>
      </c>
      <c r="P191" s="174" t="s">
        <v>525</v>
      </c>
      <c r="Q191" s="174" t="s">
        <v>35</v>
      </c>
      <c r="R191" s="174" t="s">
        <v>8666</v>
      </c>
      <c r="S191" s="174" t="s">
        <v>43</v>
      </c>
      <c r="T191" s="174"/>
      <c r="U191" s="174" t="s">
        <v>4640</v>
      </c>
      <c r="V191" s="174" t="s">
        <v>4164</v>
      </c>
      <c r="W191" s="174" t="s">
        <v>253</v>
      </c>
      <c r="X191" s="174" t="s">
        <v>8224</v>
      </c>
      <c r="Y191" s="466">
        <v>45319</v>
      </c>
      <c r="Z191" s="418">
        <v>47147</v>
      </c>
      <c r="AA191" s="174" t="s">
        <v>4646</v>
      </c>
      <c r="AB191" s="174" t="s">
        <v>4159</v>
      </c>
      <c r="AC191" s="174"/>
      <c r="AD191" s="174" t="s">
        <v>8225</v>
      </c>
      <c r="AE191" s="174" t="s">
        <v>8226</v>
      </c>
      <c r="AF191" s="418">
        <v>46091</v>
      </c>
      <c r="AG191" s="174"/>
      <c r="AH191" s="174"/>
      <c r="AI191" s="174"/>
      <c r="AJ191" s="174"/>
      <c r="AK191" s="174"/>
      <c r="AL191" s="174"/>
      <c r="AM191" s="174"/>
      <c r="AN191" s="174"/>
      <c r="AO191" s="174"/>
      <c r="AP191" s="174"/>
      <c r="AQ191" s="174"/>
      <c r="AR191" s="174" t="s">
        <v>2306</v>
      </c>
      <c r="AS191" s="174">
        <v>2024</v>
      </c>
      <c r="AT191" s="415">
        <v>45320</v>
      </c>
      <c r="AU191" s="174" t="s">
        <v>1351</v>
      </c>
      <c r="AV191" s="419" t="s">
        <v>4274</v>
      </c>
      <c r="AW191" s="663"/>
      <c r="AX191" s="665"/>
      <c r="AY191" s="422"/>
      <c r="AZ191" s="665"/>
      <c r="BA191" s="665"/>
      <c r="BB191" s="422"/>
      <c r="BC191" s="665"/>
      <c r="BD191" s="663"/>
      <c r="BE191" s="665"/>
      <c r="BF191" s="466">
        <v>45114</v>
      </c>
      <c r="BG191" s="426">
        <f t="shared" si="2"/>
        <v>0</v>
      </c>
      <c r="BH191" s="426">
        <f t="shared" si="3"/>
        <v>0</v>
      </c>
      <c r="BI191" s="426">
        <f t="shared" si="4"/>
        <v>0</v>
      </c>
      <c r="BJ191" s="426">
        <f t="shared" si="5"/>
        <v>0</v>
      </c>
      <c r="BK191" s="425" t="b">
        <f>COUNTIF($X$3:$X439,$X191)&gt;1</f>
        <v>0</v>
      </c>
    </row>
    <row r="192" spans="1:63" ht="15.75" customHeight="1">
      <c r="A192" s="174" t="s">
        <v>10</v>
      </c>
      <c r="B192" s="174" t="s">
        <v>49</v>
      </c>
      <c r="C192" s="174" t="s">
        <v>50</v>
      </c>
      <c r="D192" s="174" t="s">
        <v>51</v>
      </c>
      <c r="E192" s="174" t="s">
        <v>30</v>
      </c>
      <c r="F192" s="174"/>
      <c r="G192" s="174" t="s">
        <v>9795</v>
      </c>
      <c r="H192" s="174"/>
      <c r="I192" s="174" t="s">
        <v>8223</v>
      </c>
      <c r="J192" s="174" t="s">
        <v>4028</v>
      </c>
      <c r="K192" s="174"/>
      <c r="L192" s="174"/>
      <c r="M192" s="174" t="s">
        <v>8185</v>
      </c>
      <c r="N192" s="174" t="s">
        <v>7891</v>
      </c>
      <c r="O192" s="174" t="s">
        <v>15</v>
      </c>
      <c r="P192" s="174" t="s">
        <v>525</v>
      </c>
      <c r="Q192" s="174" t="s">
        <v>35</v>
      </c>
      <c r="R192" s="174" t="s">
        <v>2230</v>
      </c>
      <c r="S192" s="174" t="s">
        <v>1795</v>
      </c>
      <c r="T192" s="174"/>
      <c r="U192" s="174" t="s">
        <v>4806</v>
      </c>
      <c r="V192" s="174" t="s">
        <v>4157</v>
      </c>
      <c r="W192" s="174" t="s">
        <v>162</v>
      </c>
      <c r="X192" s="174" t="s">
        <v>8227</v>
      </c>
      <c r="Y192" s="466">
        <v>45114</v>
      </c>
      <c r="Z192" s="418">
        <v>46864</v>
      </c>
      <c r="AA192" s="174" t="s">
        <v>4646</v>
      </c>
      <c r="AB192" s="174" t="s">
        <v>4159</v>
      </c>
      <c r="AC192" s="174"/>
      <c r="AD192" s="174" t="s">
        <v>7880</v>
      </c>
      <c r="AE192" s="174" t="s">
        <v>8228</v>
      </c>
      <c r="AF192" s="418">
        <v>46777</v>
      </c>
      <c r="AG192" s="174"/>
      <c r="AH192" s="174"/>
      <c r="AI192" s="174"/>
      <c r="AJ192" s="174"/>
      <c r="AK192" s="174"/>
      <c r="AL192" s="174"/>
      <c r="AM192" s="174"/>
      <c r="AN192" s="174"/>
      <c r="AO192" s="174"/>
      <c r="AP192" s="174"/>
      <c r="AQ192" s="174"/>
      <c r="AR192" s="174"/>
      <c r="AS192" s="174"/>
      <c r="AT192" s="415"/>
      <c r="AU192" s="174"/>
      <c r="AV192" s="437"/>
      <c r="AW192" s="663"/>
      <c r="AX192" s="665"/>
      <c r="AY192" s="422"/>
      <c r="AZ192" s="665"/>
      <c r="BA192" s="665"/>
      <c r="BB192" s="422"/>
      <c r="BC192" s="665"/>
      <c r="BD192" s="663"/>
      <c r="BE192" s="665"/>
      <c r="BF192" s="426"/>
      <c r="BG192" s="426">
        <f t="shared" si="2"/>
        <v>0</v>
      </c>
      <c r="BH192" s="426">
        <f t="shared" si="3"/>
        <v>0</v>
      </c>
      <c r="BI192" s="426">
        <f t="shared" si="4"/>
        <v>0</v>
      </c>
      <c r="BJ192" s="426">
        <f t="shared" si="5"/>
        <v>0</v>
      </c>
      <c r="BK192" s="425" t="b">
        <f>COUNTIF($X$3:$X439,$X192)&gt;1</f>
        <v>0</v>
      </c>
    </row>
    <row r="193" spans="1:63" ht="15.75" customHeight="1">
      <c r="A193" s="174" t="s">
        <v>10</v>
      </c>
      <c r="B193" s="174" t="s">
        <v>49</v>
      </c>
      <c r="C193" s="174" t="s">
        <v>50</v>
      </c>
      <c r="D193" s="174" t="s">
        <v>51</v>
      </c>
      <c r="E193" s="174" t="s">
        <v>30</v>
      </c>
      <c r="F193" s="174"/>
      <c r="G193" s="174" t="s">
        <v>9795</v>
      </c>
      <c r="H193" s="174"/>
      <c r="I193" s="174" t="s">
        <v>8223</v>
      </c>
      <c r="J193" s="174" t="s">
        <v>4028</v>
      </c>
      <c r="K193" s="174"/>
      <c r="L193" s="174"/>
      <c r="M193" s="174" t="s">
        <v>8185</v>
      </c>
      <c r="N193" s="174" t="s">
        <v>7891</v>
      </c>
      <c r="O193" s="174" t="s">
        <v>15</v>
      </c>
      <c r="P193" s="174" t="s">
        <v>525</v>
      </c>
      <c r="Q193" s="174" t="s">
        <v>35</v>
      </c>
      <c r="R193" s="174" t="s">
        <v>8666</v>
      </c>
      <c r="S193" s="174" t="s">
        <v>45</v>
      </c>
      <c r="T193" s="174"/>
      <c r="U193" s="174" t="s">
        <v>4652</v>
      </c>
      <c r="V193" s="174" t="s">
        <v>4164</v>
      </c>
      <c r="W193" s="174" t="s">
        <v>1770</v>
      </c>
      <c r="X193" s="174" t="s">
        <v>8229</v>
      </c>
      <c r="Y193" s="466">
        <v>45319</v>
      </c>
      <c r="Z193" s="418">
        <v>47147</v>
      </c>
      <c r="AA193" s="174" t="s">
        <v>4646</v>
      </c>
      <c r="AB193" s="174" t="s">
        <v>4159</v>
      </c>
      <c r="AC193" s="174"/>
      <c r="AD193" s="483" t="s">
        <v>8230</v>
      </c>
      <c r="AE193" s="174" t="s">
        <v>8231</v>
      </c>
      <c r="AF193" s="418">
        <v>45490</v>
      </c>
      <c r="AG193" s="174"/>
      <c r="AH193" s="174"/>
      <c r="AI193" s="174"/>
      <c r="AJ193" s="174"/>
      <c r="AK193" s="174"/>
      <c r="AL193" s="174"/>
      <c r="AM193" s="174"/>
      <c r="AN193" s="174"/>
      <c r="AO193" s="174"/>
      <c r="AP193" s="174"/>
      <c r="AQ193" s="174"/>
      <c r="AR193" s="174" t="s">
        <v>2306</v>
      </c>
      <c r="AS193" s="174">
        <v>2024</v>
      </c>
      <c r="AT193" s="415">
        <v>45320</v>
      </c>
      <c r="AU193" s="174" t="s">
        <v>1351</v>
      </c>
      <c r="AV193" s="419" t="s">
        <v>4274</v>
      </c>
      <c r="AW193" s="663"/>
      <c r="AX193" s="665"/>
      <c r="AY193" s="422"/>
      <c r="AZ193" s="665"/>
      <c r="BA193" s="665"/>
      <c r="BB193" s="422"/>
      <c r="BC193" s="665"/>
      <c r="BD193" s="663"/>
      <c r="BE193" s="665"/>
      <c r="BF193" s="466">
        <v>45114</v>
      </c>
      <c r="BG193" s="426">
        <f t="shared" si="2"/>
        <v>0</v>
      </c>
      <c r="BH193" s="426">
        <f t="shared" si="3"/>
        <v>0</v>
      </c>
      <c r="BI193" s="426">
        <f t="shared" si="4"/>
        <v>0</v>
      </c>
      <c r="BJ193" s="426">
        <f t="shared" si="5"/>
        <v>0</v>
      </c>
      <c r="BK193" s="425" t="b">
        <f>COUNTIF($X$3:$X439,$X193)&gt;1</f>
        <v>0</v>
      </c>
    </row>
    <row r="194" spans="1:63" ht="15.75" customHeight="1">
      <c r="A194" s="319" t="s">
        <v>10</v>
      </c>
      <c r="B194" s="319" t="s">
        <v>49</v>
      </c>
      <c r="C194" s="319" t="s">
        <v>50</v>
      </c>
      <c r="D194" s="174" t="s">
        <v>51</v>
      </c>
      <c r="E194" s="319" t="s">
        <v>30</v>
      </c>
      <c r="F194" s="319"/>
      <c r="G194" s="319" t="s">
        <v>1986</v>
      </c>
      <c r="H194" s="319"/>
      <c r="I194" s="319" t="s">
        <v>8063</v>
      </c>
      <c r="J194" s="319" t="s">
        <v>4033</v>
      </c>
      <c r="K194" s="319"/>
      <c r="L194" s="319"/>
      <c r="M194" s="319" t="s">
        <v>1987</v>
      </c>
      <c r="N194" s="319" t="s">
        <v>8065</v>
      </c>
      <c r="O194" s="319" t="s">
        <v>113</v>
      </c>
      <c r="P194" s="319" t="s">
        <v>226</v>
      </c>
      <c r="Q194" s="319" t="s">
        <v>35</v>
      </c>
      <c r="R194" s="319" t="s">
        <v>107</v>
      </c>
      <c r="S194" s="319" t="s">
        <v>1608</v>
      </c>
      <c r="T194" s="319"/>
      <c r="U194" s="319" t="s">
        <v>4750</v>
      </c>
      <c r="V194" s="319" t="s">
        <v>4164</v>
      </c>
      <c r="W194" s="319" t="s">
        <v>1601</v>
      </c>
      <c r="X194" s="319" t="s">
        <v>8232</v>
      </c>
      <c r="Y194" s="491">
        <v>45128</v>
      </c>
      <c r="Z194" s="492">
        <v>46637</v>
      </c>
      <c r="AA194" s="174" t="s">
        <v>4646</v>
      </c>
      <c r="AB194" s="319" t="s">
        <v>4159</v>
      </c>
      <c r="AC194" s="319"/>
      <c r="AD194" s="319" t="s">
        <v>7920</v>
      </c>
      <c r="AE194" s="319" t="s">
        <v>8077</v>
      </c>
      <c r="AF194" s="492">
        <v>45456</v>
      </c>
      <c r="AG194" s="319"/>
      <c r="AH194" s="319"/>
      <c r="AI194" s="319"/>
      <c r="AJ194" s="319"/>
      <c r="AK194" s="319"/>
      <c r="AL194" s="319"/>
      <c r="AM194" s="319"/>
      <c r="AN194" s="319"/>
      <c r="AO194" s="319"/>
      <c r="AP194" s="319"/>
      <c r="AQ194" s="319"/>
      <c r="AR194" s="319"/>
      <c r="AS194" s="319"/>
      <c r="AT194" s="477"/>
      <c r="AU194" s="319"/>
      <c r="AV194" s="347"/>
      <c r="AW194" s="663"/>
      <c r="AX194" s="479"/>
      <c r="AY194" s="422"/>
      <c r="AZ194" s="479"/>
      <c r="BA194" s="479"/>
      <c r="BB194" s="422"/>
      <c r="BC194" s="479"/>
      <c r="BD194" s="663"/>
      <c r="BE194" s="479"/>
      <c r="BF194" s="479"/>
      <c r="BG194" s="479">
        <f t="shared" si="2"/>
        <v>0</v>
      </c>
      <c r="BH194" s="479">
        <f t="shared" si="3"/>
        <v>0</v>
      </c>
      <c r="BI194" s="479">
        <f t="shared" si="4"/>
        <v>0</v>
      </c>
      <c r="BJ194" s="479">
        <f t="shared" si="5"/>
        <v>0</v>
      </c>
      <c r="BK194" s="480" t="b">
        <f>COUNTIF($X$3:$X439,$X194)&gt;1</f>
        <v>0</v>
      </c>
    </row>
    <row r="195" spans="1:63" ht="15.75" customHeight="1">
      <c r="A195" s="174" t="s">
        <v>10</v>
      </c>
      <c r="B195" s="174" t="s">
        <v>49</v>
      </c>
      <c r="C195" s="174" t="s">
        <v>50</v>
      </c>
      <c r="D195" s="174" t="s">
        <v>51</v>
      </c>
      <c r="E195" s="174" t="s">
        <v>30</v>
      </c>
      <c r="F195" s="174"/>
      <c r="G195" s="174" t="s">
        <v>1546</v>
      </c>
      <c r="H195" s="174"/>
      <c r="I195" s="174" t="s">
        <v>8233</v>
      </c>
      <c r="J195" s="174" t="s">
        <v>1547</v>
      </c>
      <c r="K195" s="174"/>
      <c r="L195" s="174"/>
      <c r="M195" s="174" t="s">
        <v>1548</v>
      </c>
      <c r="N195" s="174" t="s">
        <v>7913</v>
      </c>
      <c r="O195" s="174" t="s">
        <v>15</v>
      </c>
      <c r="P195" s="174" t="s">
        <v>16</v>
      </c>
      <c r="Q195" s="174" t="s">
        <v>35</v>
      </c>
      <c r="R195" s="174" t="s">
        <v>84</v>
      </c>
      <c r="S195" s="174" t="s">
        <v>170</v>
      </c>
      <c r="T195" s="174"/>
      <c r="U195" s="174" t="s">
        <v>4618</v>
      </c>
      <c r="V195" s="174" t="s">
        <v>4213</v>
      </c>
      <c r="W195" s="174" t="s">
        <v>94</v>
      </c>
      <c r="X195" s="174" t="s">
        <v>8234</v>
      </c>
      <c r="Y195" s="466">
        <v>45140</v>
      </c>
      <c r="Z195" s="418">
        <v>46968</v>
      </c>
      <c r="AA195" s="174" t="s">
        <v>4646</v>
      </c>
      <c r="AB195" s="174" t="s">
        <v>4159</v>
      </c>
      <c r="AC195" s="174"/>
      <c r="AD195" s="174" t="s">
        <v>8235</v>
      </c>
      <c r="AE195" s="174" t="s">
        <v>8236</v>
      </c>
      <c r="AF195" s="174" t="s">
        <v>8237</v>
      </c>
      <c r="AG195" s="174"/>
      <c r="AH195" s="174"/>
      <c r="AI195" s="174"/>
      <c r="AJ195" s="174"/>
      <c r="AK195" s="174"/>
      <c r="AL195" s="174"/>
      <c r="AM195" s="174"/>
      <c r="AN195" s="174"/>
      <c r="AO195" s="174"/>
      <c r="AP195" s="174"/>
      <c r="AQ195" s="174"/>
      <c r="AR195" s="174"/>
      <c r="AS195" s="174"/>
      <c r="AT195" s="415"/>
      <c r="AU195" s="174"/>
      <c r="AV195" s="437"/>
      <c r="AW195" s="663"/>
      <c r="AX195" s="665"/>
      <c r="AY195" s="422"/>
      <c r="AZ195" s="665"/>
      <c r="BA195" s="665"/>
      <c r="BB195" s="422"/>
      <c r="BC195" s="665"/>
      <c r="BD195" s="663"/>
      <c r="BE195" s="665"/>
      <c r="BF195" s="426"/>
      <c r="BG195" s="426">
        <f t="shared" si="2"/>
        <v>0</v>
      </c>
      <c r="BH195" s="426">
        <f t="shared" si="3"/>
        <v>0</v>
      </c>
      <c r="BI195" s="426">
        <f t="shared" si="4"/>
        <v>0</v>
      </c>
      <c r="BJ195" s="426">
        <f t="shared" si="5"/>
        <v>0</v>
      </c>
      <c r="BK195" s="425" t="b">
        <f>COUNTIF($X$3:$X439,$X195)&gt;1</f>
        <v>0</v>
      </c>
    </row>
    <row r="196" spans="1:63" ht="15.75" customHeight="1">
      <c r="A196" s="174" t="s">
        <v>10</v>
      </c>
      <c r="B196" s="174" t="s">
        <v>49</v>
      </c>
      <c r="C196" s="174" t="s">
        <v>50</v>
      </c>
      <c r="D196" s="174" t="s">
        <v>51</v>
      </c>
      <c r="E196" s="174" t="s">
        <v>30</v>
      </c>
      <c r="F196" s="174"/>
      <c r="G196" s="174" t="s">
        <v>1546</v>
      </c>
      <c r="H196" s="174"/>
      <c r="I196" s="174" t="s">
        <v>8233</v>
      </c>
      <c r="J196" s="174" t="s">
        <v>1547</v>
      </c>
      <c r="K196" s="174"/>
      <c r="L196" s="174"/>
      <c r="M196" s="174" t="s">
        <v>1548</v>
      </c>
      <c r="N196" s="174" t="s">
        <v>7913</v>
      </c>
      <c r="O196" s="174" t="s">
        <v>15</v>
      </c>
      <c r="P196" s="174" t="s">
        <v>16</v>
      </c>
      <c r="Q196" s="174" t="s">
        <v>35</v>
      </c>
      <c r="R196" s="174" t="s">
        <v>84</v>
      </c>
      <c r="S196" s="174" t="s">
        <v>167</v>
      </c>
      <c r="T196" s="174"/>
      <c r="U196" s="174" t="s">
        <v>4623</v>
      </c>
      <c r="V196" s="174" t="s">
        <v>4164</v>
      </c>
      <c r="W196" s="174" t="s">
        <v>94</v>
      </c>
      <c r="X196" s="174" t="s">
        <v>8238</v>
      </c>
      <c r="Y196" s="466">
        <v>45140</v>
      </c>
      <c r="Z196" s="418">
        <v>46968</v>
      </c>
      <c r="AA196" s="174" t="s">
        <v>4646</v>
      </c>
      <c r="AB196" s="174" t="s">
        <v>4159</v>
      </c>
      <c r="AC196" s="174"/>
      <c r="AD196" s="174" t="s">
        <v>8235</v>
      </c>
      <c r="AE196" s="174" t="s">
        <v>8236</v>
      </c>
      <c r="AF196" s="174" t="s">
        <v>8237</v>
      </c>
      <c r="AG196" s="174"/>
      <c r="AH196" s="174"/>
      <c r="AI196" s="174"/>
      <c r="AJ196" s="174"/>
      <c r="AK196" s="174"/>
      <c r="AL196" s="174"/>
      <c r="AM196" s="174"/>
      <c r="AN196" s="174"/>
      <c r="AO196" s="174"/>
      <c r="AP196" s="174"/>
      <c r="AQ196" s="174"/>
      <c r="AR196" s="174"/>
      <c r="AS196" s="174"/>
      <c r="AT196" s="415"/>
      <c r="AU196" s="174"/>
      <c r="AV196" s="437"/>
      <c r="AW196" s="663"/>
      <c r="AX196" s="665"/>
      <c r="AY196" s="422"/>
      <c r="AZ196" s="665"/>
      <c r="BA196" s="665"/>
      <c r="BB196" s="422"/>
      <c r="BC196" s="665"/>
      <c r="BD196" s="663"/>
      <c r="BE196" s="665"/>
      <c r="BF196" s="426"/>
      <c r="BG196" s="426">
        <f t="shared" si="2"/>
        <v>0</v>
      </c>
      <c r="BH196" s="426">
        <f t="shared" si="3"/>
        <v>0</v>
      </c>
      <c r="BI196" s="426">
        <f t="shared" si="4"/>
        <v>0</v>
      </c>
      <c r="BJ196" s="426">
        <f t="shared" si="5"/>
        <v>0</v>
      </c>
      <c r="BK196" s="425" t="b">
        <f>COUNTIF($X$3:$X439,$X196)&gt;1</f>
        <v>0</v>
      </c>
    </row>
    <row r="197" spans="1:63" ht="15.75" customHeight="1">
      <c r="A197" s="174" t="s">
        <v>10</v>
      </c>
      <c r="B197" s="174" t="s">
        <v>49</v>
      </c>
      <c r="C197" s="174" t="s">
        <v>50</v>
      </c>
      <c r="D197" s="174" t="s">
        <v>51</v>
      </c>
      <c r="E197" s="174" t="s">
        <v>30</v>
      </c>
      <c r="F197" s="174"/>
      <c r="G197" s="174" t="s">
        <v>9797</v>
      </c>
      <c r="H197" s="174"/>
      <c r="I197" s="174" t="s">
        <v>8119</v>
      </c>
      <c r="J197" s="174" t="s">
        <v>4039</v>
      </c>
      <c r="K197" s="174"/>
      <c r="L197" s="174"/>
      <c r="M197" s="174" t="s">
        <v>1492</v>
      </c>
      <c r="N197" s="174" t="s">
        <v>8239</v>
      </c>
      <c r="O197" s="174" t="s">
        <v>15</v>
      </c>
      <c r="P197" s="174" t="s">
        <v>16</v>
      </c>
      <c r="Q197" s="174" t="s">
        <v>35</v>
      </c>
      <c r="R197" s="174" t="s">
        <v>8666</v>
      </c>
      <c r="S197" s="174" t="s">
        <v>43</v>
      </c>
      <c r="T197" s="174"/>
      <c r="U197" s="174" t="s">
        <v>4640</v>
      </c>
      <c r="V197" s="174" t="s">
        <v>4164</v>
      </c>
      <c r="W197" s="174" t="s">
        <v>253</v>
      </c>
      <c r="X197" s="174" t="s">
        <v>8240</v>
      </c>
      <c r="Y197" s="466">
        <v>45140</v>
      </c>
      <c r="Z197" s="418">
        <v>46968</v>
      </c>
      <c r="AA197" s="174" t="s">
        <v>4646</v>
      </c>
      <c r="AB197" s="174" t="s">
        <v>4159</v>
      </c>
      <c r="AC197" s="174"/>
      <c r="AD197" s="174" t="s">
        <v>8241</v>
      </c>
      <c r="AE197" s="174" t="s">
        <v>8242</v>
      </c>
      <c r="AF197" s="174" t="s">
        <v>8243</v>
      </c>
      <c r="AG197" s="174"/>
      <c r="AH197" s="174"/>
      <c r="AI197" s="174"/>
      <c r="AJ197" s="174"/>
      <c r="AK197" s="174"/>
      <c r="AL197" s="174"/>
      <c r="AM197" s="174"/>
      <c r="AN197" s="174"/>
      <c r="AO197" s="174"/>
      <c r="AP197" s="174"/>
      <c r="AQ197" s="174"/>
      <c r="AR197" s="174"/>
      <c r="AS197" s="174"/>
      <c r="AT197" s="415"/>
      <c r="AU197" s="174"/>
      <c r="AV197" s="437"/>
      <c r="AW197" s="663"/>
      <c r="AX197" s="665"/>
      <c r="AY197" s="422"/>
      <c r="AZ197" s="665"/>
      <c r="BA197" s="665"/>
      <c r="BB197" s="422"/>
      <c r="BC197" s="665"/>
      <c r="BD197" s="663"/>
      <c r="BE197" s="665"/>
      <c r="BF197" s="426"/>
      <c r="BG197" s="426">
        <f t="shared" si="2"/>
        <v>0</v>
      </c>
      <c r="BH197" s="426">
        <f t="shared" si="3"/>
        <v>0</v>
      </c>
      <c r="BI197" s="426">
        <f t="shared" si="4"/>
        <v>0</v>
      </c>
      <c r="BJ197" s="426">
        <f t="shared" si="5"/>
        <v>0</v>
      </c>
      <c r="BK197" s="425" t="b">
        <f>COUNTIF($X$3:$X439,$X197)&gt;1</f>
        <v>0</v>
      </c>
    </row>
    <row r="198" spans="1:63" ht="15.75" customHeight="1">
      <c r="A198" s="174" t="s">
        <v>10</v>
      </c>
      <c r="B198" s="174" t="s">
        <v>49</v>
      </c>
      <c r="C198" s="174" t="s">
        <v>50</v>
      </c>
      <c r="D198" s="174" t="s">
        <v>51</v>
      </c>
      <c r="E198" s="174" t="s">
        <v>30</v>
      </c>
      <c r="F198" s="174"/>
      <c r="G198" s="174" t="s">
        <v>9797</v>
      </c>
      <c r="H198" s="174"/>
      <c r="I198" s="174" t="s">
        <v>8119</v>
      </c>
      <c r="J198" s="174" t="s">
        <v>4039</v>
      </c>
      <c r="K198" s="174"/>
      <c r="L198" s="174"/>
      <c r="M198" s="174" t="s">
        <v>1492</v>
      </c>
      <c r="N198" s="174" t="s">
        <v>8239</v>
      </c>
      <c r="O198" s="174" t="s">
        <v>15</v>
      </c>
      <c r="P198" s="174" t="s">
        <v>16</v>
      </c>
      <c r="Q198" s="174" t="s">
        <v>35</v>
      </c>
      <c r="R198" s="174" t="s">
        <v>8666</v>
      </c>
      <c r="S198" s="174" t="s">
        <v>45</v>
      </c>
      <c r="T198" s="174"/>
      <c r="U198" s="174" t="s">
        <v>4652</v>
      </c>
      <c r="V198" s="174" t="s">
        <v>4164</v>
      </c>
      <c r="W198" s="174" t="s">
        <v>1770</v>
      </c>
      <c r="X198" s="174" t="s">
        <v>8244</v>
      </c>
      <c r="Y198" s="466">
        <v>45140</v>
      </c>
      <c r="Z198" s="418">
        <v>46968</v>
      </c>
      <c r="AA198" s="174" t="s">
        <v>4646</v>
      </c>
      <c r="AB198" s="174" t="s">
        <v>4159</v>
      </c>
      <c r="AC198" s="174"/>
      <c r="AD198" s="174" t="s">
        <v>8245</v>
      </c>
      <c r="AE198" s="174"/>
      <c r="AF198" s="174"/>
      <c r="AG198" s="174"/>
      <c r="AH198" s="174"/>
      <c r="AI198" s="174"/>
      <c r="AJ198" s="174"/>
      <c r="AK198" s="174"/>
      <c r="AL198" s="174"/>
      <c r="AM198" s="174"/>
      <c r="AN198" s="174"/>
      <c r="AO198" s="174"/>
      <c r="AP198" s="174"/>
      <c r="AQ198" s="174"/>
      <c r="AR198" s="174"/>
      <c r="AS198" s="174"/>
      <c r="AT198" s="415"/>
      <c r="AU198" s="174"/>
      <c r="AV198" s="437"/>
      <c r="AW198" s="663"/>
      <c r="AX198" s="665"/>
      <c r="AY198" s="422"/>
      <c r="AZ198" s="665"/>
      <c r="BA198" s="665"/>
      <c r="BB198" s="422"/>
      <c r="BC198" s="665"/>
      <c r="BD198" s="663"/>
      <c r="BE198" s="665"/>
      <c r="BF198" s="426"/>
      <c r="BG198" s="426">
        <f t="shared" si="2"/>
        <v>0</v>
      </c>
      <c r="BH198" s="426">
        <f t="shared" si="3"/>
        <v>0</v>
      </c>
      <c r="BI198" s="426">
        <f t="shared" si="4"/>
        <v>0</v>
      </c>
      <c r="BJ198" s="426">
        <f t="shared" si="5"/>
        <v>0</v>
      </c>
      <c r="BK198" s="425" t="b">
        <f>COUNTIF($X$3:$X439,$X198)&gt;1</f>
        <v>0</v>
      </c>
    </row>
    <row r="199" spans="1:63" ht="15.75" customHeight="1">
      <c r="A199" s="174" t="s">
        <v>10</v>
      </c>
      <c r="B199" s="174" t="s">
        <v>49</v>
      </c>
      <c r="C199" s="174" t="s">
        <v>50</v>
      </c>
      <c r="D199" s="174" t="s">
        <v>51</v>
      </c>
      <c r="E199" s="174" t="s">
        <v>30</v>
      </c>
      <c r="F199" s="174"/>
      <c r="G199" s="174" t="s">
        <v>9797</v>
      </c>
      <c r="H199" s="174"/>
      <c r="I199" s="174" t="s">
        <v>8119</v>
      </c>
      <c r="J199" s="174" t="s">
        <v>4039</v>
      </c>
      <c r="K199" s="174"/>
      <c r="L199" s="174"/>
      <c r="M199" s="174" t="s">
        <v>1492</v>
      </c>
      <c r="N199" s="174" t="s">
        <v>8239</v>
      </c>
      <c r="O199" s="174" t="s">
        <v>15</v>
      </c>
      <c r="P199" s="174" t="s">
        <v>16</v>
      </c>
      <c r="Q199" s="174" t="s">
        <v>35</v>
      </c>
      <c r="R199" s="174" t="s">
        <v>8666</v>
      </c>
      <c r="S199" s="174" t="s">
        <v>1362</v>
      </c>
      <c r="T199" s="174"/>
      <c r="U199" s="174" t="s">
        <v>4497</v>
      </c>
      <c r="V199" s="174" t="s">
        <v>4164</v>
      </c>
      <c r="W199" s="174" t="s">
        <v>91</v>
      </c>
      <c r="X199" s="174" t="s">
        <v>8246</v>
      </c>
      <c r="Y199" s="466">
        <v>45140</v>
      </c>
      <c r="Z199" s="418">
        <v>46968</v>
      </c>
      <c r="AA199" s="174" t="s">
        <v>4646</v>
      </c>
      <c r="AB199" s="174" t="s">
        <v>4159</v>
      </c>
      <c r="AC199" s="174"/>
      <c r="AD199" s="174" t="s">
        <v>8247</v>
      </c>
      <c r="AE199" s="174"/>
      <c r="AF199" s="174"/>
      <c r="AG199" s="174"/>
      <c r="AH199" s="174"/>
      <c r="AI199" s="174"/>
      <c r="AJ199" s="174"/>
      <c r="AK199" s="174"/>
      <c r="AL199" s="174"/>
      <c r="AM199" s="174"/>
      <c r="AN199" s="174"/>
      <c r="AO199" s="174"/>
      <c r="AP199" s="174"/>
      <c r="AQ199" s="174"/>
      <c r="AR199" s="174"/>
      <c r="AS199" s="174"/>
      <c r="AT199" s="415"/>
      <c r="AU199" s="174"/>
      <c r="AV199" s="437"/>
      <c r="AW199" s="663"/>
      <c r="AX199" s="665"/>
      <c r="AY199" s="422"/>
      <c r="AZ199" s="665"/>
      <c r="BA199" s="665"/>
      <c r="BB199" s="422"/>
      <c r="BC199" s="665"/>
      <c r="BD199" s="663"/>
      <c r="BE199" s="665"/>
      <c r="BF199" s="426"/>
      <c r="BG199" s="426">
        <f t="shared" si="2"/>
        <v>0</v>
      </c>
      <c r="BH199" s="426">
        <f t="shared" si="3"/>
        <v>0</v>
      </c>
      <c r="BI199" s="426">
        <f t="shared" si="4"/>
        <v>0</v>
      </c>
      <c r="BJ199" s="426">
        <f t="shared" si="5"/>
        <v>0</v>
      </c>
      <c r="BK199" s="425" t="b">
        <f>COUNTIF($X$3:$X439,$X199)&gt;1</f>
        <v>0</v>
      </c>
    </row>
    <row r="200" spans="1:63" ht="15.75" customHeight="1">
      <c r="A200" s="174" t="s">
        <v>10</v>
      </c>
      <c r="B200" s="174" t="s">
        <v>49</v>
      </c>
      <c r="C200" s="174" t="s">
        <v>50</v>
      </c>
      <c r="D200" s="174" t="s">
        <v>51</v>
      </c>
      <c r="E200" s="174" t="s">
        <v>30</v>
      </c>
      <c r="F200" s="174"/>
      <c r="G200" s="174" t="s">
        <v>9797</v>
      </c>
      <c r="H200" s="174"/>
      <c r="I200" s="174" t="s">
        <v>8119</v>
      </c>
      <c r="J200" s="174" t="s">
        <v>4039</v>
      </c>
      <c r="K200" s="174"/>
      <c r="L200" s="174"/>
      <c r="M200" s="174" t="s">
        <v>1492</v>
      </c>
      <c r="N200" s="174" t="s">
        <v>8239</v>
      </c>
      <c r="O200" s="174" t="s">
        <v>15</v>
      </c>
      <c r="P200" s="174" t="s">
        <v>16</v>
      </c>
      <c r="Q200" s="174" t="s">
        <v>35</v>
      </c>
      <c r="R200" s="174" t="s">
        <v>8666</v>
      </c>
      <c r="S200" s="174" t="s">
        <v>1631</v>
      </c>
      <c r="T200" s="174"/>
      <c r="U200" s="174" t="s">
        <v>4909</v>
      </c>
      <c r="V200" s="174" t="s">
        <v>4164</v>
      </c>
      <c r="W200" s="174" t="s">
        <v>4910</v>
      </c>
      <c r="X200" s="174" t="s">
        <v>8249</v>
      </c>
      <c r="Y200" s="466">
        <v>45140</v>
      </c>
      <c r="Z200" s="418">
        <v>46968</v>
      </c>
      <c r="AA200" s="174" t="s">
        <v>4646</v>
      </c>
      <c r="AB200" s="174" t="s">
        <v>4159</v>
      </c>
      <c r="AC200" s="174"/>
      <c r="AD200" s="174" t="s">
        <v>8250</v>
      </c>
      <c r="AE200" s="174"/>
      <c r="AF200" s="174"/>
      <c r="AG200" s="174"/>
      <c r="AH200" s="174"/>
      <c r="AI200" s="174"/>
      <c r="AJ200" s="174"/>
      <c r="AK200" s="174"/>
      <c r="AL200" s="174"/>
      <c r="AM200" s="174"/>
      <c r="AN200" s="174"/>
      <c r="AO200" s="174"/>
      <c r="AP200" s="174"/>
      <c r="AQ200" s="174"/>
      <c r="AR200" s="174"/>
      <c r="AS200" s="174"/>
      <c r="AT200" s="415"/>
      <c r="AU200" s="174"/>
      <c r="AV200" s="437"/>
      <c r="AW200" s="663"/>
      <c r="AX200" s="665"/>
      <c r="AY200" s="422"/>
      <c r="AZ200" s="665"/>
      <c r="BA200" s="665"/>
      <c r="BB200" s="422"/>
      <c r="BC200" s="665"/>
      <c r="BD200" s="663"/>
      <c r="BE200" s="665"/>
      <c r="BF200" s="426"/>
      <c r="BG200" s="426">
        <f t="shared" si="2"/>
        <v>0</v>
      </c>
      <c r="BH200" s="426">
        <f t="shared" si="3"/>
        <v>0</v>
      </c>
      <c r="BI200" s="426">
        <f t="shared" si="4"/>
        <v>0</v>
      </c>
      <c r="BJ200" s="426">
        <f t="shared" si="5"/>
        <v>0</v>
      </c>
      <c r="BK200" s="425" t="b">
        <f>COUNTIF($X$3:$X439,$X200)&gt;1</f>
        <v>0</v>
      </c>
    </row>
    <row r="201" spans="1:63" ht="15.75" customHeight="1">
      <c r="A201" s="174" t="s">
        <v>10</v>
      </c>
      <c r="B201" s="174" t="s">
        <v>49</v>
      </c>
      <c r="C201" s="174" t="s">
        <v>50</v>
      </c>
      <c r="D201" s="174" t="s">
        <v>51</v>
      </c>
      <c r="E201" s="174" t="s">
        <v>30</v>
      </c>
      <c r="F201" s="174"/>
      <c r="G201" s="174" t="s">
        <v>1573</v>
      </c>
      <c r="H201" s="174"/>
      <c r="I201" s="174" t="s">
        <v>7990</v>
      </c>
      <c r="J201" s="174" t="s">
        <v>1574</v>
      </c>
      <c r="K201" s="174"/>
      <c r="L201" s="174"/>
      <c r="M201" s="174" t="s">
        <v>1575</v>
      </c>
      <c r="N201" s="174"/>
      <c r="O201" s="174" t="s">
        <v>15</v>
      </c>
      <c r="P201" s="174" t="s">
        <v>525</v>
      </c>
      <c r="Q201" s="174" t="s">
        <v>35</v>
      </c>
      <c r="R201" s="174" t="s">
        <v>125</v>
      </c>
      <c r="S201" s="174" t="s">
        <v>1856</v>
      </c>
      <c r="T201" s="174"/>
      <c r="U201" s="174" t="s">
        <v>6547</v>
      </c>
      <c r="V201" s="174" t="s">
        <v>4164</v>
      </c>
      <c r="W201" s="174" t="s">
        <v>2246</v>
      </c>
      <c r="X201" s="174" t="s">
        <v>8251</v>
      </c>
      <c r="Y201" s="466">
        <v>45140</v>
      </c>
      <c r="Z201" s="418">
        <v>46968</v>
      </c>
      <c r="AA201" s="174" t="s">
        <v>4158</v>
      </c>
      <c r="AB201" s="174" t="s">
        <v>4159</v>
      </c>
      <c r="AC201" s="174"/>
      <c r="AD201" s="174" t="s">
        <v>8252</v>
      </c>
      <c r="AE201" s="174" t="s">
        <v>8253</v>
      </c>
      <c r="AF201" s="418">
        <v>45623</v>
      </c>
      <c r="AG201" s="174"/>
      <c r="AH201" s="174"/>
      <c r="AI201" s="174"/>
      <c r="AJ201" s="174"/>
      <c r="AK201" s="174"/>
      <c r="AL201" s="174"/>
      <c r="AM201" s="174"/>
      <c r="AN201" s="174"/>
      <c r="AO201" s="174"/>
      <c r="AP201" s="174"/>
      <c r="AQ201" s="174"/>
      <c r="AR201" s="174"/>
      <c r="AS201" s="174"/>
      <c r="AT201" s="415"/>
      <c r="AU201" s="174"/>
      <c r="AV201" s="437"/>
      <c r="AW201" s="663"/>
      <c r="AX201" s="665"/>
      <c r="AY201" s="422"/>
      <c r="AZ201" s="665"/>
      <c r="BA201" s="665"/>
      <c r="BB201" s="422"/>
      <c r="BC201" s="665"/>
      <c r="BD201" s="663"/>
      <c r="BE201" s="665"/>
      <c r="BF201" s="426"/>
      <c r="BG201" s="426">
        <f t="shared" si="2"/>
        <v>0</v>
      </c>
      <c r="BH201" s="426">
        <f t="shared" si="3"/>
        <v>0</v>
      </c>
      <c r="BI201" s="426">
        <f t="shared" si="4"/>
        <v>0</v>
      </c>
      <c r="BJ201" s="426">
        <f t="shared" si="5"/>
        <v>0</v>
      </c>
      <c r="BK201" s="425" t="b">
        <f>COUNTIF($X$3:$X439,$X201)&gt;1</f>
        <v>0</v>
      </c>
    </row>
    <row r="202" spans="1:63" ht="15.75" customHeight="1">
      <c r="A202" s="174" t="s">
        <v>10</v>
      </c>
      <c r="B202" s="174" t="s">
        <v>49</v>
      </c>
      <c r="C202" s="174" t="s">
        <v>50</v>
      </c>
      <c r="D202" s="174" t="s">
        <v>51</v>
      </c>
      <c r="E202" s="174" t="s">
        <v>30</v>
      </c>
      <c r="F202" s="174"/>
      <c r="G202" s="174" t="s">
        <v>1573</v>
      </c>
      <c r="H202" s="174"/>
      <c r="I202" s="174" t="s">
        <v>7990</v>
      </c>
      <c r="J202" s="174" t="s">
        <v>1574</v>
      </c>
      <c r="K202" s="174"/>
      <c r="L202" s="174"/>
      <c r="M202" s="174" t="s">
        <v>1575</v>
      </c>
      <c r="N202" s="174"/>
      <c r="O202" s="174" t="s">
        <v>15</v>
      </c>
      <c r="P202" s="174" t="s">
        <v>525</v>
      </c>
      <c r="Q202" s="174" t="s">
        <v>35</v>
      </c>
      <c r="R202" s="174" t="s">
        <v>125</v>
      </c>
      <c r="S202" s="174" t="s">
        <v>279</v>
      </c>
      <c r="T202" s="174"/>
      <c r="U202" s="174" t="s">
        <v>4582</v>
      </c>
      <c r="V202" s="174" t="s">
        <v>4164</v>
      </c>
      <c r="W202" s="174" t="s">
        <v>127</v>
      </c>
      <c r="X202" s="174" t="s">
        <v>8254</v>
      </c>
      <c r="Y202" s="466">
        <v>45140</v>
      </c>
      <c r="Z202" s="418">
        <v>46968</v>
      </c>
      <c r="AA202" s="174" t="s">
        <v>4158</v>
      </c>
      <c r="AB202" s="174" t="s">
        <v>4159</v>
      </c>
      <c r="AC202" s="174"/>
      <c r="AD202" s="174" t="s">
        <v>8255</v>
      </c>
      <c r="AE202" s="174" t="s">
        <v>8256</v>
      </c>
      <c r="AF202" s="418">
        <v>46334</v>
      </c>
      <c r="AG202" s="174"/>
      <c r="AH202" s="174"/>
      <c r="AI202" s="174"/>
      <c r="AJ202" s="174"/>
      <c r="AK202" s="174"/>
      <c r="AL202" s="174"/>
      <c r="AM202" s="174"/>
      <c r="AN202" s="174"/>
      <c r="AO202" s="174"/>
      <c r="AP202" s="174"/>
      <c r="AQ202" s="174"/>
      <c r="AR202" s="174"/>
      <c r="AS202" s="174"/>
      <c r="AT202" s="415"/>
      <c r="AU202" s="174"/>
      <c r="AV202" s="437"/>
      <c r="AW202" s="663"/>
      <c r="AX202" s="665"/>
      <c r="AY202" s="422"/>
      <c r="AZ202" s="665"/>
      <c r="BA202" s="665"/>
      <c r="BB202" s="422"/>
      <c r="BC202" s="665"/>
      <c r="BD202" s="663"/>
      <c r="BE202" s="665"/>
      <c r="BF202" s="426"/>
      <c r="BG202" s="426">
        <f t="shared" si="2"/>
        <v>0</v>
      </c>
      <c r="BH202" s="426">
        <f t="shared" si="3"/>
        <v>0</v>
      </c>
      <c r="BI202" s="426">
        <f t="shared" si="4"/>
        <v>0</v>
      </c>
      <c r="BJ202" s="426">
        <f t="shared" si="5"/>
        <v>0</v>
      </c>
      <c r="BK202" s="425" t="b">
        <f>COUNTIF($X$3:$X439,$X202)&gt;1</f>
        <v>0</v>
      </c>
    </row>
    <row r="203" spans="1:63" ht="15.75" customHeight="1">
      <c r="A203" s="174" t="s">
        <v>10</v>
      </c>
      <c r="B203" s="174" t="s">
        <v>49</v>
      </c>
      <c r="C203" s="174" t="s">
        <v>50</v>
      </c>
      <c r="D203" s="174" t="s">
        <v>51</v>
      </c>
      <c r="E203" s="174" t="s">
        <v>30</v>
      </c>
      <c r="F203" s="174"/>
      <c r="G203" s="174" t="s">
        <v>1464</v>
      </c>
      <c r="H203" s="174"/>
      <c r="I203" s="174" t="s">
        <v>8257</v>
      </c>
      <c r="J203" s="174" t="s">
        <v>1465</v>
      </c>
      <c r="K203" s="174"/>
      <c r="L203" s="174"/>
      <c r="M203" s="174" t="s">
        <v>1466</v>
      </c>
      <c r="N203" s="174" t="s">
        <v>7944</v>
      </c>
      <c r="O203" s="174" t="s">
        <v>15</v>
      </c>
      <c r="P203" s="174" t="s">
        <v>16</v>
      </c>
      <c r="Q203" s="174" t="s">
        <v>35</v>
      </c>
      <c r="R203" s="174" t="s">
        <v>87</v>
      </c>
      <c r="S203" s="174" t="s">
        <v>683</v>
      </c>
      <c r="T203" s="174"/>
      <c r="U203" s="174" t="s">
        <v>4697</v>
      </c>
      <c r="V203" s="174" t="s">
        <v>4164</v>
      </c>
      <c r="W203" s="174" t="s">
        <v>1139</v>
      </c>
      <c r="X203" s="174" t="s">
        <v>8258</v>
      </c>
      <c r="Y203" s="466">
        <v>45132</v>
      </c>
      <c r="Z203" s="418">
        <v>46959</v>
      </c>
      <c r="AA203" s="174" t="s">
        <v>4646</v>
      </c>
      <c r="AB203" s="174" t="s">
        <v>4159</v>
      </c>
      <c r="AC203" s="174"/>
      <c r="AD203" s="174" t="s">
        <v>8259</v>
      </c>
      <c r="AE203" s="174" t="s">
        <v>7949</v>
      </c>
      <c r="AF203" s="174" t="s">
        <v>7950</v>
      </c>
      <c r="AG203" s="174"/>
      <c r="AH203" s="174"/>
      <c r="AI203" s="174"/>
      <c r="AJ203" s="174"/>
      <c r="AK203" s="174"/>
      <c r="AL203" s="174"/>
      <c r="AM203" s="174"/>
      <c r="AN203" s="174"/>
      <c r="AO203" s="174"/>
      <c r="AP203" s="174"/>
      <c r="AQ203" s="174"/>
      <c r="AR203" s="174"/>
      <c r="AS203" s="174"/>
      <c r="AT203" s="415"/>
      <c r="AU203" s="174"/>
      <c r="AV203" s="437"/>
      <c r="AW203" s="663"/>
      <c r="AX203" s="665"/>
      <c r="AY203" s="422"/>
      <c r="AZ203" s="665"/>
      <c r="BA203" s="665"/>
      <c r="BB203" s="422"/>
      <c r="BC203" s="665"/>
      <c r="BD203" s="663"/>
      <c r="BE203" s="665"/>
      <c r="BF203" s="426"/>
      <c r="BG203" s="426">
        <f t="shared" si="2"/>
        <v>0</v>
      </c>
      <c r="BH203" s="426">
        <f t="shared" si="3"/>
        <v>0</v>
      </c>
      <c r="BI203" s="426">
        <f t="shared" si="4"/>
        <v>0</v>
      </c>
      <c r="BJ203" s="426">
        <f t="shared" si="5"/>
        <v>0</v>
      </c>
      <c r="BK203" s="425" t="b">
        <f>COUNTIF($X$3:$X439,$X203)&gt;1</f>
        <v>0</v>
      </c>
    </row>
    <row r="204" spans="1:63" ht="15.75" customHeight="1">
      <c r="A204" s="174" t="s">
        <v>10</v>
      </c>
      <c r="B204" s="174" t="s">
        <v>49</v>
      </c>
      <c r="C204" s="174" t="s">
        <v>50</v>
      </c>
      <c r="D204" s="174" t="s">
        <v>51</v>
      </c>
      <c r="E204" s="174" t="s">
        <v>30</v>
      </c>
      <c r="F204" s="174"/>
      <c r="G204" s="174" t="s">
        <v>1986</v>
      </c>
      <c r="H204" s="174"/>
      <c r="I204" s="174" t="s">
        <v>8063</v>
      </c>
      <c r="J204" s="174" t="s">
        <v>4033</v>
      </c>
      <c r="K204" s="174"/>
      <c r="L204" s="174"/>
      <c r="M204" s="174" t="s">
        <v>1987</v>
      </c>
      <c r="N204" s="174" t="s">
        <v>8065</v>
      </c>
      <c r="O204" s="174" t="s">
        <v>113</v>
      </c>
      <c r="P204" s="174" t="s">
        <v>226</v>
      </c>
      <c r="Q204" s="174" t="s">
        <v>35</v>
      </c>
      <c r="R204" s="174" t="s">
        <v>104</v>
      </c>
      <c r="S204" s="174" t="s">
        <v>173</v>
      </c>
      <c r="T204" s="174"/>
      <c r="U204" s="174" t="s">
        <v>4661</v>
      </c>
      <c r="V204" s="174" t="s">
        <v>4164</v>
      </c>
      <c r="W204" s="174" t="s">
        <v>106</v>
      </c>
      <c r="X204" s="174" t="s">
        <v>8260</v>
      </c>
      <c r="Y204" s="466">
        <v>45163</v>
      </c>
      <c r="Z204" s="418">
        <v>46679</v>
      </c>
      <c r="AA204" s="174" t="s">
        <v>4646</v>
      </c>
      <c r="AB204" s="174" t="s">
        <v>4159</v>
      </c>
      <c r="AC204" s="174"/>
      <c r="AD204" s="174" t="s">
        <v>8261</v>
      </c>
      <c r="AE204" s="174" t="s">
        <v>8262</v>
      </c>
      <c r="AF204" s="174" t="s">
        <v>8263</v>
      </c>
      <c r="AG204" s="174"/>
      <c r="AH204" s="174"/>
      <c r="AI204" s="174"/>
      <c r="AJ204" s="174"/>
      <c r="AK204" s="174"/>
      <c r="AL204" s="174"/>
      <c r="AM204" s="174"/>
      <c r="AN204" s="174"/>
      <c r="AO204" s="174"/>
      <c r="AP204" s="174"/>
      <c r="AQ204" s="174"/>
      <c r="AR204" s="174"/>
      <c r="AS204" s="174"/>
      <c r="AT204" s="415"/>
      <c r="AU204" s="174"/>
      <c r="AV204" s="437"/>
      <c r="AW204" s="663"/>
      <c r="AX204" s="665"/>
      <c r="AY204" s="422"/>
      <c r="AZ204" s="665"/>
      <c r="BA204" s="665"/>
      <c r="BB204" s="422"/>
      <c r="BC204" s="665"/>
      <c r="BD204" s="663"/>
      <c r="BE204" s="665"/>
      <c r="BF204" s="426"/>
      <c r="BG204" s="426">
        <f t="shared" si="2"/>
        <v>0</v>
      </c>
      <c r="BH204" s="426">
        <f t="shared" si="3"/>
        <v>0</v>
      </c>
      <c r="BI204" s="426">
        <f t="shared" si="4"/>
        <v>0</v>
      </c>
      <c r="BJ204" s="426">
        <f t="shared" si="5"/>
        <v>0</v>
      </c>
      <c r="BK204" s="425" t="b">
        <f>COUNTIF($X$3:$X439,$X204)&gt;1</f>
        <v>0</v>
      </c>
    </row>
    <row r="205" spans="1:63" ht="15.75" customHeight="1">
      <c r="A205" s="174" t="s">
        <v>10</v>
      </c>
      <c r="B205" s="174" t="s">
        <v>49</v>
      </c>
      <c r="C205" s="174" t="s">
        <v>50</v>
      </c>
      <c r="D205" s="174" t="s">
        <v>51</v>
      </c>
      <c r="E205" s="174" t="s">
        <v>30</v>
      </c>
      <c r="F205" s="174"/>
      <c r="G205" s="174" t="s">
        <v>1986</v>
      </c>
      <c r="H205" s="174"/>
      <c r="I205" s="174" t="s">
        <v>8063</v>
      </c>
      <c r="J205" s="174" t="s">
        <v>4033</v>
      </c>
      <c r="K205" s="174"/>
      <c r="L205" s="174"/>
      <c r="M205" s="174" t="s">
        <v>1987</v>
      </c>
      <c r="N205" s="174" t="s">
        <v>8065</v>
      </c>
      <c r="O205" s="174" t="s">
        <v>113</v>
      </c>
      <c r="P205" s="174" t="s">
        <v>226</v>
      </c>
      <c r="Q205" s="174" t="s">
        <v>35</v>
      </c>
      <c r="R205" s="174" t="s">
        <v>107</v>
      </c>
      <c r="S205" s="174" t="s">
        <v>1610</v>
      </c>
      <c r="T205" s="174"/>
      <c r="U205" s="174" t="s">
        <v>4592</v>
      </c>
      <c r="V205" s="174" t="s">
        <v>4164</v>
      </c>
      <c r="W205" s="174" t="s">
        <v>192</v>
      </c>
      <c r="X205" s="174" t="s">
        <v>8264</v>
      </c>
      <c r="Y205" s="466">
        <v>45163</v>
      </c>
      <c r="Z205" s="418">
        <v>46637</v>
      </c>
      <c r="AA205" s="174" t="s">
        <v>4646</v>
      </c>
      <c r="AB205" s="174" t="s">
        <v>4159</v>
      </c>
      <c r="AC205" s="174"/>
      <c r="AD205" s="174" t="s">
        <v>7920</v>
      </c>
      <c r="AE205" s="174" t="s">
        <v>8072</v>
      </c>
      <c r="AF205" s="418">
        <v>45456</v>
      </c>
      <c r="AG205" s="174"/>
      <c r="AH205" s="174"/>
      <c r="AI205" s="174"/>
      <c r="AJ205" s="174"/>
      <c r="AK205" s="174"/>
      <c r="AL205" s="174"/>
      <c r="AM205" s="174"/>
      <c r="AN205" s="174"/>
      <c r="AO205" s="174"/>
      <c r="AP205" s="174"/>
      <c r="AQ205" s="174"/>
      <c r="AR205" s="174"/>
      <c r="AS205" s="174"/>
      <c r="AT205" s="415"/>
      <c r="AU205" s="174"/>
      <c r="AV205" s="437"/>
      <c r="AW205" s="663"/>
      <c r="AX205" s="665"/>
      <c r="AY205" s="422"/>
      <c r="AZ205" s="665"/>
      <c r="BA205" s="665"/>
      <c r="BB205" s="422"/>
      <c r="BC205" s="665"/>
      <c r="BD205" s="663"/>
      <c r="BE205" s="665"/>
      <c r="BF205" s="426"/>
      <c r="BG205" s="426">
        <f t="shared" si="2"/>
        <v>0</v>
      </c>
      <c r="BH205" s="426">
        <f t="shared" si="3"/>
        <v>0</v>
      </c>
      <c r="BI205" s="426">
        <f t="shared" si="4"/>
        <v>0</v>
      </c>
      <c r="BJ205" s="426">
        <f t="shared" si="5"/>
        <v>0</v>
      </c>
      <c r="BK205" s="425" t="b">
        <f>COUNTIF($X$3:$X439,$X205)&gt;1</f>
        <v>0</v>
      </c>
    </row>
    <row r="206" spans="1:63" ht="15.75" customHeight="1">
      <c r="A206" s="319" t="s">
        <v>10</v>
      </c>
      <c r="B206" s="319" t="s">
        <v>49</v>
      </c>
      <c r="C206" s="319" t="s">
        <v>50</v>
      </c>
      <c r="D206" s="174" t="s">
        <v>51</v>
      </c>
      <c r="E206" s="319" t="s">
        <v>30</v>
      </c>
      <c r="F206" s="319"/>
      <c r="G206" s="319" t="s">
        <v>1986</v>
      </c>
      <c r="H206" s="319"/>
      <c r="I206" s="319" t="s">
        <v>8063</v>
      </c>
      <c r="J206" s="319" t="s">
        <v>4033</v>
      </c>
      <c r="K206" s="319"/>
      <c r="L206" s="319"/>
      <c r="M206" s="319" t="s">
        <v>1987</v>
      </c>
      <c r="N206" s="319" t="s">
        <v>8065</v>
      </c>
      <c r="O206" s="319" t="s">
        <v>113</v>
      </c>
      <c r="P206" s="319" t="s">
        <v>226</v>
      </c>
      <c r="Q206" s="319" t="s">
        <v>35</v>
      </c>
      <c r="R206" s="319" t="s">
        <v>107</v>
      </c>
      <c r="S206" s="319" t="s">
        <v>1613</v>
      </c>
      <c r="T206" s="319"/>
      <c r="U206" s="319" t="s">
        <v>4634</v>
      </c>
      <c r="V206" s="319" t="s">
        <v>4164</v>
      </c>
      <c r="W206" s="319" t="s">
        <v>6448</v>
      </c>
      <c r="X206" s="319" t="s">
        <v>8265</v>
      </c>
      <c r="Y206" s="491">
        <v>45163</v>
      </c>
      <c r="Z206" s="492">
        <v>46637</v>
      </c>
      <c r="AA206" s="174" t="s">
        <v>4646</v>
      </c>
      <c r="AB206" s="319" t="s">
        <v>4159</v>
      </c>
      <c r="AC206" s="319"/>
      <c r="AD206" s="319" t="s">
        <v>7920</v>
      </c>
      <c r="AE206" s="319" t="s">
        <v>8069</v>
      </c>
      <c r="AF206" s="667">
        <v>45456</v>
      </c>
      <c r="AG206" s="319"/>
      <c r="AH206" s="319"/>
      <c r="AI206" s="319"/>
      <c r="AJ206" s="319"/>
      <c r="AK206" s="319"/>
      <c r="AL206" s="319"/>
      <c r="AM206" s="319"/>
      <c r="AN206" s="319"/>
      <c r="AO206" s="319"/>
      <c r="AP206" s="319"/>
      <c r="AQ206" s="319"/>
      <c r="AR206" s="319"/>
      <c r="AS206" s="319"/>
      <c r="AT206" s="477"/>
      <c r="AU206" s="319"/>
      <c r="AV206" s="347"/>
      <c r="AW206" s="663"/>
      <c r="AX206" s="479"/>
      <c r="AY206" s="422"/>
      <c r="AZ206" s="479"/>
      <c r="BA206" s="479"/>
      <c r="BB206" s="422"/>
      <c r="BC206" s="479"/>
      <c r="BD206" s="663"/>
      <c r="BE206" s="479"/>
      <c r="BF206" s="479"/>
      <c r="BG206" s="479">
        <f t="shared" si="2"/>
        <v>0</v>
      </c>
      <c r="BH206" s="479">
        <f t="shared" si="3"/>
        <v>0</v>
      </c>
      <c r="BI206" s="479">
        <f t="shared" si="4"/>
        <v>0</v>
      </c>
      <c r="BJ206" s="479">
        <f t="shared" si="5"/>
        <v>0</v>
      </c>
      <c r="BK206" s="480" t="b">
        <f>COUNTIF($X$3:$X439,$X206)&gt;1</f>
        <v>0</v>
      </c>
    </row>
    <row r="207" spans="1:63" ht="15.75" customHeight="1">
      <c r="A207" s="174" t="s">
        <v>10</v>
      </c>
      <c r="B207" s="174" t="s">
        <v>49</v>
      </c>
      <c r="C207" s="174" t="s">
        <v>50</v>
      </c>
      <c r="D207" s="174" t="s">
        <v>51</v>
      </c>
      <c r="E207" s="174" t="s">
        <v>30</v>
      </c>
      <c r="F207" s="174"/>
      <c r="G207" s="174" t="s">
        <v>9798</v>
      </c>
      <c r="H207" s="174"/>
      <c r="I207" s="174" t="s">
        <v>8119</v>
      </c>
      <c r="J207" s="174" t="s">
        <v>4039</v>
      </c>
      <c r="K207" s="174"/>
      <c r="L207" s="174"/>
      <c r="M207" s="174" t="s">
        <v>1492</v>
      </c>
      <c r="N207" s="174" t="s">
        <v>8266</v>
      </c>
      <c r="O207" s="174" t="s">
        <v>15</v>
      </c>
      <c r="P207" s="174" t="s">
        <v>16</v>
      </c>
      <c r="Q207" s="174" t="s">
        <v>35</v>
      </c>
      <c r="R207" s="174" t="s">
        <v>125</v>
      </c>
      <c r="S207" s="174" t="s">
        <v>1033</v>
      </c>
      <c r="T207" s="174"/>
      <c r="U207" s="174" t="s">
        <v>7631</v>
      </c>
      <c r="V207" s="174" t="s">
        <v>4164</v>
      </c>
      <c r="W207" s="174" t="s">
        <v>1034</v>
      </c>
      <c r="X207" s="174" t="s">
        <v>8267</v>
      </c>
      <c r="Y207" s="466">
        <v>45218</v>
      </c>
      <c r="Z207" s="418">
        <v>47046</v>
      </c>
      <c r="AA207" s="174" t="s">
        <v>4158</v>
      </c>
      <c r="AB207" s="174" t="s">
        <v>8268</v>
      </c>
      <c r="AC207" s="174"/>
      <c r="AD207" s="174" t="s">
        <v>8269</v>
      </c>
      <c r="AE207" s="174" t="s">
        <v>8270</v>
      </c>
      <c r="AF207" s="418">
        <v>46311</v>
      </c>
      <c r="AG207" s="174"/>
      <c r="AH207" s="174"/>
      <c r="AI207" s="174"/>
      <c r="AJ207" s="174"/>
      <c r="AK207" s="174"/>
      <c r="AL207" s="174"/>
      <c r="AM207" s="174"/>
      <c r="AN207" s="174"/>
      <c r="AO207" s="174"/>
      <c r="AP207" s="174"/>
      <c r="AQ207" s="174"/>
      <c r="AR207" s="174"/>
      <c r="AS207" s="174"/>
      <c r="AT207" s="415"/>
      <c r="AU207" s="174"/>
      <c r="AV207" s="437"/>
      <c r="AW207" s="663"/>
      <c r="AX207" s="665"/>
      <c r="AY207" s="422"/>
      <c r="AZ207" s="665"/>
      <c r="BA207" s="665"/>
      <c r="BB207" s="422"/>
      <c r="BC207" s="665"/>
      <c r="BD207" s="663"/>
      <c r="BE207" s="665"/>
      <c r="BF207" s="426"/>
      <c r="BG207" s="426">
        <f t="shared" si="2"/>
        <v>0</v>
      </c>
      <c r="BH207" s="426">
        <f t="shared" si="3"/>
        <v>0</v>
      </c>
      <c r="BI207" s="426">
        <f t="shared" si="4"/>
        <v>0</v>
      </c>
      <c r="BJ207" s="426">
        <f t="shared" si="5"/>
        <v>0</v>
      </c>
      <c r="BK207" s="425" t="b">
        <f>COUNTIF($X$3:$X439,$X207)&gt;1</f>
        <v>0</v>
      </c>
    </row>
    <row r="208" spans="1:63" ht="15.75" customHeight="1">
      <c r="A208" s="174" t="s">
        <v>10</v>
      </c>
      <c r="B208" s="174" t="s">
        <v>49</v>
      </c>
      <c r="C208" s="174" t="s">
        <v>28</v>
      </c>
      <c r="D208" s="174" t="s">
        <v>1415</v>
      </c>
      <c r="E208" s="174" t="s">
        <v>50</v>
      </c>
      <c r="F208" s="174"/>
      <c r="G208" s="174" t="s">
        <v>2244</v>
      </c>
      <c r="H208" s="174"/>
      <c r="I208" s="174" t="s">
        <v>8271</v>
      </c>
      <c r="J208" s="174" t="s">
        <v>2245</v>
      </c>
      <c r="K208" s="174"/>
      <c r="L208" s="174"/>
      <c r="M208" s="174"/>
      <c r="N208" s="174"/>
      <c r="O208" s="174" t="s">
        <v>15</v>
      </c>
      <c r="P208" s="174" t="s">
        <v>1449</v>
      </c>
      <c r="Q208" s="174" t="s">
        <v>35</v>
      </c>
      <c r="R208" s="174" t="s">
        <v>125</v>
      </c>
      <c r="S208" s="174" t="s">
        <v>1023</v>
      </c>
      <c r="T208" s="174"/>
      <c r="U208" s="174" t="s">
        <v>5074</v>
      </c>
      <c r="V208" s="174" t="s">
        <v>4164</v>
      </c>
      <c r="W208" s="174" t="s">
        <v>1024</v>
      </c>
      <c r="X208" s="174" t="s">
        <v>8272</v>
      </c>
      <c r="Y208" s="466">
        <v>45219</v>
      </c>
      <c r="Z208" s="418">
        <v>47049</v>
      </c>
      <c r="AA208" s="174" t="s">
        <v>4158</v>
      </c>
      <c r="AB208" s="174" t="s">
        <v>4159</v>
      </c>
      <c r="AC208" s="174"/>
      <c r="AD208" s="174" t="s">
        <v>8273</v>
      </c>
      <c r="AE208" s="174" t="s">
        <v>8274</v>
      </c>
      <c r="AF208" s="174" t="s">
        <v>8275</v>
      </c>
      <c r="AG208" s="174"/>
      <c r="AH208" s="174"/>
      <c r="AI208" s="174"/>
      <c r="AJ208" s="174"/>
      <c r="AK208" s="174"/>
      <c r="AL208" s="174"/>
      <c r="AM208" s="174"/>
      <c r="AN208" s="174"/>
      <c r="AO208" s="174"/>
      <c r="AP208" s="174"/>
      <c r="AQ208" s="174"/>
      <c r="AR208" s="174"/>
      <c r="AS208" s="174"/>
      <c r="AT208" s="415"/>
      <c r="AU208" s="174"/>
      <c r="AV208" s="437"/>
      <c r="AW208" s="663"/>
      <c r="AX208" s="665"/>
      <c r="AY208" s="422"/>
      <c r="AZ208" s="665"/>
      <c r="BA208" s="665"/>
      <c r="BB208" s="422"/>
      <c r="BC208" s="665"/>
      <c r="BD208" s="663"/>
      <c r="BE208" s="665"/>
      <c r="BF208" s="426"/>
      <c r="BG208" s="426">
        <f t="shared" si="2"/>
        <v>0</v>
      </c>
      <c r="BH208" s="426">
        <f t="shared" si="3"/>
        <v>0</v>
      </c>
      <c r="BI208" s="426">
        <f t="shared" si="4"/>
        <v>0</v>
      </c>
      <c r="BJ208" s="426">
        <f t="shared" si="5"/>
        <v>0</v>
      </c>
      <c r="BK208" s="425" t="b">
        <f>COUNTIF($X$3:$X439,$X208)&gt;1</f>
        <v>0</v>
      </c>
    </row>
    <row r="209" spans="1:63" ht="15.75" customHeight="1">
      <c r="A209" s="174" t="s">
        <v>10</v>
      </c>
      <c r="B209" s="174" t="s">
        <v>49</v>
      </c>
      <c r="C209" s="174" t="s">
        <v>50</v>
      </c>
      <c r="D209" s="174" t="s">
        <v>1447</v>
      </c>
      <c r="E209" s="174" t="s">
        <v>30</v>
      </c>
      <c r="F209" s="174"/>
      <c r="G209" s="174" t="s">
        <v>4050</v>
      </c>
      <c r="H209" s="174"/>
      <c r="I209" s="174" t="s">
        <v>8276</v>
      </c>
      <c r="J209" s="174" t="s">
        <v>1450</v>
      </c>
      <c r="K209" s="174"/>
      <c r="L209" s="174"/>
      <c r="M209" s="174" t="s">
        <v>1451</v>
      </c>
      <c r="N209" s="174" t="s">
        <v>7928</v>
      </c>
      <c r="O209" s="174" t="s">
        <v>15</v>
      </c>
      <c r="P209" s="174" t="s">
        <v>1449</v>
      </c>
      <c r="Q209" s="174" t="s">
        <v>35</v>
      </c>
      <c r="R209" s="174" t="s">
        <v>125</v>
      </c>
      <c r="S209" s="174" t="s">
        <v>1023</v>
      </c>
      <c r="T209" s="174"/>
      <c r="U209" s="174" t="s">
        <v>5074</v>
      </c>
      <c r="V209" s="174" t="s">
        <v>4164</v>
      </c>
      <c r="W209" s="174" t="s">
        <v>1024</v>
      </c>
      <c r="X209" s="174" t="s">
        <v>8277</v>
      </c>
      <c r="Y209" s="466">
        <v>45237</v>
      </c>
      <c r="Z209" s="418">
        <v>47065</v>
      </c>
      <c r="AA209" s="174" t="s">
        <v>4158</v>
      </c>
      <c r="AB209" s="174" t="s">
        <v>4159</v>
      </c>
      <c r="AC209" s="174"/>
      <c r="AD209" s="174" t="s">
        <v>8278</v>
      </c>
      <c r="AE209" s="174" t="s">
        <v>8279</v>
      </c>
      <c r="AF209" s="174" t="s">
        <v>8280</v>
      </c>
      <c r="AG209" s="174"/>
      <c r="AH209" s="174"/>
      <c r="AI209" s="174"/>
      <c r="AJ209" s="174"/>
      <c r="AK209" s="174"/>
      <c r="AL209" s="174"/>
      <c r="AM209" s="174"/>
      <c r="AN209" s="174"/>
      <c r="AO209" s="174"/>
      <c r="AP209" s="174"/>
      <c r="AQ209" s="174"/>
      <c r="AR209" s="174"/>
      <c r="AS209" s="174"/>
      <c r="AT209" s="415"/>
      <c r="AU209" s="174"/>
      <c r="AV209" s="437"/>
      <c r="AW209" s="663"/>
      <c r="AX209" s="665"/>
      <c r="AY209" s="422"/>
      <c r="AZ209" s="665"/>
      <c r="BA209" s="665"/>
      <c r="BB209" s="422"/>
      <c r="BC209" s="665"/>
      <c r="BD209" s="663"/>
      <c r="BE209" s="665"/>
      <c r="BF209" s="426"/>
      <c r="BG209" s="426">
        <f t="shared" si="2"/>
        <v>0</v>
      </c>
      <c r="BH209" s="426">
        <f t="shared" si="3"/>
        <v>0</v>
      </c>
      <c r="BI209" s="426">
        <f t="shared" si="4"/>
        <v>0</v>
      </c>
      <c r="BJ209" s="426">
        <f t="shared" si="5"/>
        <v>0</v>
      </c>
      <c r="BK209" s="425" t="b">
        <f>COUNTIF($X$3:$X439,$X209)&gt;1</f>
        <v>0</v>
      </c>
    </row>
    <row r="210" spans="1:63" ht="15.75" customHeight="1">
      <c r="A210" s="319" t="s">
        <v>10</v>
      </c>
      <c r="B210" s="319" t="s">
        <v>49</v>
      </c>
      <c r="C210" s="319" t="s">
        <v>50</v>
      </c>
      <c r="D210" s="319" t="s">
        <v>1447</v>
      </c>
      <c r="E210" s="319" t="s">
        <v>30</v>
      </c>
      <c r="F210" s="319"/>
      <c r="G210" s="319" t="s">
        <v>4050</v>
      </c>
      <c r="H210" s="319"/>
      <c r="I210" s="319" t="s">
        <v>8276</v>
      </c>
      <c r="J210" s="319" t="s">
        <v>1450</v>
      </c>
      <c r="K210" s="319"/>
      <c r="L210" s="319"/>
      <c r="M210" s="319" t="s">
        <v>1451</v>
      </c>
      <c r="N210" s="319" t="s">
        <v>7928</v>
      </c>
      <c r="O210" s="319" t="s">
        <v>15</v>
      </c>
      <c r="P210" s="319" t="s">
        <v>1449</v>
      </c>
      <c r="Q210" s="319" t="s">
        <v>35</v>
      </c>
      <c r="R210" s="319" t="s">
        <v>125</v>
      </c>
      <c r="S210" s="319" t="s">
        <v>1033</v>
      </c>
      <c r="T210" s="319"/>
      <c r="U210" s="319" t="s">
        <v>7631</v>
      </c>
      <c r="V210" s="319" t="s">
        <v>4164</v>
      </c>
      <c r="W210" s="319" t="s">
        <v>1034</v>
      </c>
      <c r="X210" s="319" t="s">
        <v>8281</v>
      </c>
      <c r="Y210" s="491">
        <v>45237</v>
      </c>
      <c r="Z210" s="492">
        <v>47065</v>
      </c>
      <c r="AA210" s="319" t="s">
        <v>4158</v>
      </c>
      <c r="AB210" s="319" t="s">
        <v>4159</v>
      </c>
      <c r="AC210" s="319"/>
      <c r="AD210" s="319" t="s">
        <v>7927</v>
      </c>
      <c r="AE210" s="319" t="s">
        <v>8282</v>
      </c>
      <c r="AF210" s="492">
        <v>46385</v>
      </c>
      <c r="AG210" s="319"/>
      <c r="AH210" s="319"/>
      <c r="AI210" s="319"/>
      <c r="AJ210" s="319"/>
      <c r="AK210" s="319"/>
      <c r="AL210" s="319"/>
      <c r="AM210" s="319"/>
      <c r="AN210" s="319"/>
      <c r="AO210" s="319"/>
      <c r="AP210" s="319"/>
      <c r="AQ210" s="319"/>
      <c r="AR210" s="319"/>
      <c r="AS210" s="319"/>
      <c r="AT210" s="477"/>
      <c r="AU210" s="319"/>
      <c r="AV210" s="347"/>
      <c r="AW210" s="663"/>
      <c r="AX210" s="479"/>
      <c r="AY210" s="422"/>
      <c r="AZ210" s="479"/>
      <c r="BA210" s="479"/>
      <c r="BB210" s="422"/>
      <c r="BC210" s="479"/>
      <c r="BD210" s="663"/>
      <c r="BE210" s="479"/>
      <c r="BF210" s="479"/>
      <c r="BG210" s="479">
        <f t="shared" si="2"/>
        <v>0</v>
      </c>
      <c r="BH210" s="479">
        <f t="shared" si="3"/>
        <v>0</v>
      </c>
      <c r="BI210" s="479">
        <f t="shared" si="4"/>
        <v>0</v>
      </c>
      <c r="BJ210" s="479">
        <f t="shared" si="5"/>
        <v>0</v>
      </c>
      <c r="BK210" s="480" t="b">
        <f>COUNTIF($X$3:$X439,$X210)&gt;1</f>
        <v>0</v>
      </c>
    </row>
    <row r="211" spans="1:63" ht="15.75" customHeight="1">
      <c r="A211" s="174" t="s">
        <v>10</v>
      </c>
      <c r="B211" s="174" t="s">
        <v>49</v>
      </c>
      <c r="C211" s="174" t="s">
        <v>50</v>
      </c>
      <c r="D211" s="174" t="s">
        <v>51</v>
      </c>
      <c r="E211" s="174" t="s">
        <v>30</v>
      </c>
      <c r="F211" s="174"/>
      <c r="G211" s="174" t="s">
        <v>1986</v>
      </c>
      <c r="H211" s="174"/>
      <c r="I211" s="174" t="s">
        <v>8063</v>
      </c>
      <c r="J211" s="174" t="s">
        <v>4033</v>
      </c>
      <c r="K211" s="174"/>
      <c r="L211" s="174"/>
      <c r="M211" s="174" t="s">
        <v>1987</v>
      </c>
      <c r="N211" s="174" t="s">
        <v>8065</v>
      </c>
      <c r="O211" s="174" t="s">
        <v>113</v>
      </c>
      <c r="P211" s="174" t="s">
        <v>226</v>
      </c>
      <c r="Q211" s="174" t="s">
        <v>35</v>
      </c>
      <c r="R211" s="174" t="s">
        <v>125</v>
      </c>
      <c r="S211" s="174" t="s">
        <v>3099</v>
      </c>
      <c r="T211" s="174"/>
      <c r="U211" s="174" t="s">
        <v>7631</v>
      </c>
      <c r="V211" s="174" t="s">
        <v>4164</v>
      </c>
      <c r="W211" s="174" t="s">
        <v>1034</v>
      </c>
      <c r="X211" s="174" t="s">
        <v>8283</v>
      </c>
      <c r="Y211" s="466">
        <v>45265</v>
      </c>
      <c r="Z211" s="418">
        <v>46637</v>
      </c>
      <c r="AA211" s="174" t="s">
        <v>4646</v>
      </c>
      <c r="AB211" s="174" t="s">
        <v>4159</v>
      </c>
      <c r="AC211" s="174"/>
      <c r="AD211" s="174" t="s">
        <v>8284</v>
      </c>
      <c r="AE211" s="174" t="s">
        <v>8285</v>
      </c>
      <c r="AF211" s="174" t="s">
        <v>8286</v>
      </c>
      <c r="AG211" s="174"/>
      <c r="AH211" s="174"/>
      <c r="AI211" s="174"/>
      <c r="AJ211" s="174"/>
      <c r="AK211" s="174"/>
      <c r="AL211" s="174"/>
      <c r="AM211" s="174"/>
      <c r="AN211" s="174"/>
      <c r="AO211" s="174"/>
      <c r="AP211" s="174"/>
      <c r="AQ211" s="174"/>
      <c r="AR211" s="174" t="s">
        <v>2335</v>
      </c>
      <c r="AS211" s="174">
        <v>2023</v>
      </c>
      <c r="AT211" s="415">
        <v>45274</v>
      </c>
      <c r="AU211" s="174" t="s">
        <v>2310</v>
      </c>
      <c r="AV211" s="437"/>
      <c r="AW211" s="663"/>
      <c r="AX211" s="665"/>
      <c r="AY211" s="422"/>
      <c r="AZ211" s="665"/>
      <c r="BA211" s="665"/>
      <c r="BB211" s="422"/>
      <c r="BC211" s="665"/>
      <c r="BD211" s="663"/>
      <c r="BE211" s="665"/>
      <c r="BF211" s="426"/>
      <c r="BG211" s="426">
        <f t="shared" si="2"/>
        <v>0</v>
      </c>
      <c r="BH211" s="426">
        <f t="shared" si="3"/>
        <v>1</v>
      </c>
      <c r="BI211" s="426">
        <f t="shared" si="4"/>
        <v>0</v>
      </c>
      <c r="BJ211" s="426">
        <f t="shared" si="5"/>
        <v>1</v>
      </c>
      <c r="BK211" s="425" t="b">
        <f>COUNTIF($X$3:$X439,$X211)&gt;1</f>
        <v>0</v>
      </c>
    </row>
    <row r="212" spans="1:63" ht="15.75" customHeight="1">
      <c r="A212" s="174" t="s">
        <v>10</v>
      </c>
      <c r="B212" s="174" t="s">
        <v>49</v>
      </c>
      <c r="C212" s="174" t="s">
        <v>28</v>
      </c>
      <c r="D212" s="174" t="s">
        <v>2060</v>
      </c>
      <c r="E212" s="174" t="s">
        <v>30</v>
      </c>
      <c r="F212" s="174"/>
      <c r="G212" s="174" t="s">
        <v>1442</v>
      </c>
      <c r="H212" s="174"/>
      <c r="I212" s="174" t="s">
        <v>7917</v>
      </c>
      <c r="J212" s="174" t="s">
        <v>4023</v>
      </c>
      <c r="K212" s="174"/>
      <c r="L212" s="174"/>
      <c r="M212" s="174" t="s">
        <v>1443</v>
      </c>
      <c r="N212" s="174" t="s">
        <v>7918</v>
      </c>
      <c r="O212" s="174" t="s">
        <v>113</v>
      </c>
      <c r="P212" s="174" t="s">
        <v>132</v>
      </c>
      <c r="Q212" s="174" t="s">
        <v>35</v>
      </c>
      <c r="R212" s="174" t="s">
        <v>107</v>
      </c>
      <c r="S212" s="174" t="s">
        <v>197</v>
      </c>
      <c r="T212" s="174"/>
      <c r="U212" s="174" t="s">
        <v>4750</v>
      </c>
      <c r="V212" s="174" t="s">
        <v>4164</v>
      </c>
      <c r="W212" s="174" t="s">
        <v>1601</v>
      </c>
      <c r="X212" s="174" t="s">
        <v>8287</v>
      </c>
      <c r="Y212" s="466">
        <v>45282</v>
      </c>
      <c r="Z212" s="418">
        <v>47114</v>
      </c>
      <c r="AA212" s="174" t="s">
        <v>4158</v>
      </c>
      <c r="AB212" s="174" t="s">
        <v>4159</v>
      </c>
      <c r="AC212" s="174"/>
      <c r="AD212" s="174" t="s">
        <v>7920</v>
      </c>
      <c r="AE212" s="174" t="s">
        <v>8077</v>
      </c>
      <c r="AF212" s="418">
        <v>45456</v>
      </c>
      <c r="AG212" s="174"/>
      <c r="AH212" s="174"/>
      <c r="AI212" s="174"/>
      <c r="AJ212" s="174"/>
      <c r="AK212" s="174"/>
      <c r="AL212" s="174"/>
      <c r="AM212" s="174"/>
      <c r="AN212" s="174"/>
      <c r="AO212" s="174"/>
      <c r="AP212" s="174"/>
      <c r="AQ212" s="174"/>
      <c r="AR212" s="174" t="s">
        <v>2335</v>
      </c>
      <c r="AS212" s="174">
        <v>2023</v>
      </c>
      <c r="AT212" s="415">
        <v>45287</v>
      </c>
      <c r="AU212" s="174" t="s">
        <v>2310</v>
      </c>
      <c r="AV212" s="437"/>
      <c r="AW212" s="663"/>
      <c r="AX212" s="665"/>
      <c r="AY212" s="422"/>
      <c r="AZ212" s="665"/>
      <c r="BA212" s="665"/>
      <c r="BB212" s="422"/>
      <c r="BC212" s="665"/>
      <c r="BD212" s="663"/>
      <c r="BE212" s="665"/>
      <c r="BF212" s="426"/>
      <c r="BG212" s="426">
        <f t="shared" si="2"/>
        <v>0</v>
      </c>
      <c r="BH212" s="426">
        <f t="shared" si="3"/>
        <v>1</v>
      </c>
      <c r="BI212" s="426">
        <f t="shared" si="4"/>
        <v>0</v>
      </c>
      <c r="BJ212" s="426">
        <f t="shared" si="5"/>
        <v>1</v>
      </c>
      <c r="BK212" s="425" t="b">
        <f>COUNTIF($X$3:$X439,$X212)&gt;1</f>
        <v>0</v>
      </c>
    </row>
    <row r="213" spans="1:63" ht="15.75" customHeight="1">
      <c r="A213" s="174" t="s">
        <v>10</v>
      </c>
      <c r="B213" s="174" t="s">
        <v>49</v>
      </c>
      <c r="C213" s="174" t="s">
        <v>28</v>
      </c>
      <c r="D213" s="174" t="s">
        <v>2060</v>
      </c>
      <c r="E213" s="174" t="s">
        <v>30</v>
      </c>
      <c r="F213" s="174"/>
      <c r="G213" s="174" t="s">
        <v>1442</v>
      </c>
      <c r="H213" s="174"/>
      <c r="I213" s="174" t="s">
        <v>7917</v>
      </c>
      <c r="J213" s="174" t="s">
        <v>4023</v>
      </c>
      <c r="K213" s="174"/>
      <c r="L213" s="174"/>
      <c r="M213" s="174" t="s">
        <v>1443</v>
      </c>
      <c r="N213" s="174" t="s">
        <v>7918</v>
      </c>
      <c r="O213" s="174" t="s">
        <v>113</v>
      </c>
      <c r="P213" s="174" t="s">
        <v>132</v>
      </c>
      <c r="Q213" s="174" t="s">
        <v>35</v>
      </c>
      <c r="R213" s="174" t="s">
        <v>107</v>
      </c>
      <c r="S213" s="174" t="s">
        <v>191</v>
      </c>
      <c r="T213" s="174"/>
      <c r="U213" s="174" t="s">
        <v>4592</v>
      </c>
      <c r="V213" s="174" t="s">
        <v>4164</v>
      </c>
      <c r="W213" s="174" t="s">
        <v>192</v>
      </c>
      <c r="X213" s="174" t="s">
        <v>8288</v>
      </c>
      <c r="Y213" s="466">
        <v>45282</v>
      </c>
      <c r="Z213" s="418">
        <v>47114</v>
      </c>
      <c r="AA213" s="174" t="s">
        <v>4158</v>
      </c>
      <c r="AB213" s="174" t="s">
        <v>4159</v>
      </c>
      <c r="AC213" s="174"/>
      <c r="AD213" s="174" t="s">
        <v>7920</v>
      </c>
      <c r="AE213" s="174" t="s">
        <v>8072</v>
      </c>
      <c r="AF213" s="418">
        <v>45456</v>
      </c>
      <c r="AG213" s="174"/>
      <c r="AH213" s="174"/>
      <c r="AI213" s="174"/>
      <c r="AJ213" s="174"/>
      <c r="AK213" s="174"/>
      <c r="AL213" s="174"/>
      <c r="AM213" s="174"/>
      <c r="AN213" s="174"/>
      <c r="AO213" s="174"/>
      <c r="AP213" s="174"/>
      <c r="AQ213" s="174"/>
      <c r="AR213" s="174" t="s">
        <v>2335</v>
      </c>
      <c r="AS213" s="174">
        <v>2023</v>
      </c>
      <c r="AT213" s="415">
        <v>45287</v>
      </c>
      <c r="AU213" s="174" t="s">
        <v>2310</v>
      </c>
      <c r="AV213" s="437"/>
      <c r="AW213" s="663"/>
      <c r="AX213" s="665"/>
      <c r="AY213" s="422"/>
      <c r="AZ213" s="665"/>
      <c r="BA213" s="665"/>
      <c r="BB213" s="422"/>
      <c r="BC213" s="665"/>
      <c r="BD213" s="663"/>
      <c r="BE213" s="665"/>
      <c r="BF213" s="426"/>
      <c r="BG213" s="426">
        <f t="shared" si="2"/>
        <v>0</v>
      </c>
      <c r="BH213" s="426">
        <f t="shared" si="3"/>
        <v>1</v>
      </c>
      <c r="BI213" s="426">
        <f t="shared" si="4"/>
        <v>0</v>
      </c>
      <c r="BJ213" s="426">
        <f t="shared" si="5"/>
        <v>1</v>
      </c>
      <c r="BK213" s="425" t="b">
        <f>COUNTIF($X$3:$X439,$X213)&gt;1</f>
        <v>0</v>
      </c>
    </row>
    <row r="214" spans="1:63" ht="15.75" customHeight="1">
      <c r="A214" s="174" t="s">
        <v>10</v>
      </c>
      <c r="B214" s="174" t="s">
        <v>49</v>
      </c>
      <c r="C214" s="174" t="s">
        <v>28</v>
      </c>
      <c r="D214" s="174" t="s">
        <v>2060</v>
      </c>
      <c r="E214" s="174" t="s">
        <v>30</v>
      </c>
      <c r="F214" s="174"/>
      <c r="G214" s="174" t="s">
        <v>1442</v>
      </c>
      <c r="H214" s="174"/>
      <c r="I214" s="174" t="s">
        <v>7917</v>
      </c>
      <c r="J214" s="174" t="s">
        <v>4023</v>
      </c>
      <c r="K214" s="174"/>
      <c r="L214" s="174"/>
      <c r="M214" s="174" t="s">
        <v>1443</v>
      </c>
      <c r="N214" s="174" t="s">
        <v>7918</v>
      </c>
      <c r="O214" s="174" t="s">
        <v>113</v>
      </c>
      <c r="P214" s="174" t="s">
        <v>132</v>
      </c>
      <c r="Q214" s="174" t="s">
        <v>35</v>
      </c>
      <c r="R214" s="174" t="s">
        <v>107</v>
      </c>
      <c r="S214" s="174" t="s">
        <v>492</v>
      </c>
      <c r="T214" s="174"/>
      <c r="U214" s="174" t="s">
        <v>4634</v>
      </c>
      <c r="V214" s="174" t="s">
        <v>4164</v>
      </c>
      <c r="W214" s="174" t="s">
        <v>6448</v>
      </c>
      <c r="X214" s="174" t="s">
        <v>8289</v>
      </c>
      <c r="Y214" s="466">
        <v>45282</v>
      </c>
      <c r="Z214" s="418">
        <v>47114</v>
      </c>
      <c r="AA214" s="174" t="s">
        <v>4158</v>
      </c>
      <c r="AB214" s="174" t="s">
        <v>4159</v>
      </c>
      <c r="AC214" s="174"/>
      <c r="AD214" s="174" t="s">
        <v>7920</v>
      </c>
      <c r="AE214" s="174" t="s">
        <v>8069</v>
      </c>
      <c r="AF214" s="418">
        <v>45456</v>
      </c>
      <c r="AG214" s="174"/>
      <c r="AH214" s="174"/>
      <c r="AI214" s="174"/>
      <c r="AJ214" s="174"/>
      <c r="AK214" s="174"/>
      <c r="AL214" s="174"/>
      <c r="AM214" s="174"/>
      <c r="AN214" s="174"/>
      <c r="AO214" s="174"/>
      <c r="AP214" s="174"/>
      <c r="AQ214" s="174"/>
      <c r="AR214" s="174" t="s">
        <v>2335</v>
      </c>
      <c r="AS214" s="174">
        <v>2023</v>
      </c>
      <c r="AT214" s="415">
        <v>45287</v>
      </c>
      <c r="AU214" s="174" t="s">
        <v>2310</v>
      </c>
      <c r="AV214" s="437"/>
      <c r="AW214" s="663"/>
      <c r="AX214" s="665"/>
      <c r="AY214" s="422"/>
      <c r="AZ214" s="665"/>
      <c r="BA214" s="665"/>
      <c r="BB214" s="422"/>
      <c r="BC214" s="665"/>
      <c r="BD214" s="663"/>
      <c r="BE214" s="665"/>
      <c r="BF214" s="426"/>
      <c r="BG214" s="426">
        <f t="shared" si="2"/>
        <v>0</v>
      </c>
      <c r="BH214" s="426">
        <f t="shared" si="3"/>
        <v>1</v>
      </c>
      <c r="BI214" s="426">
        <f t="shared" si="4"/>
        <v>0</v>
      </c>
      <c r="BJ214" s="426">
        <f t="shared" si="5"/>
        <v>1</v>
      </c>
      <c r="BK214" s="425" t="b">
        <f>COUNTIF($X$3:$X439,$X214)&gt;1</f>
        <v>0</v>
      </c>
    </row>
    <row r="215" spans="1:63" ht="15.75" customHeight="1">
      <c r="A215" s="174" t="s">
        <v>10</v>
      </c>
      <c r="B215" s="174" t="s">
        <v>49</v>
      </c>
      <c r="C215" s="174" t="s">
        <v>50</v>
      </c>
      <c r="D215" s="174" t="s">
        <v>51</v>
      </c>
      <c r="E215" s="174" t="s">
        <v>30</v>
      </c>
      <c r="F215" s="174"/>
      <c r="G215" s="174" t="s">
        <v>1788</v>
      </c>
      <c r="H215" s="174"/>
      <c r="I215" s="174" t="s">
        <v>8044</v>
      </c>
      <c r="J215" s="174" t="s">
        <v>1789</v>
      </c>
      <c r="K215" s="174"/>
      <c r="L215" s="174"/>
      <c r="M215" s="174" t="s">
        <v>1790</v>
      </c>
      <c r="N215" s="174" t="s">
        <v>8045</v>
      </c>
      <c r="O215" s="174" t="s">
        <v>15</v>
      </c>
      <c r="P215" s="174" t="s">
        <v>16</v>
      </c>
      <c r="Q215" s="174" t="s">
        <v>35</v>
      </c>
      <c r="R215" s="174" t="s">
        <v>2230</v>
      </c>
      <c r="S215" s="174" t="s">
        <v>1795</v>
      </c>
      <c r="T215" s="174"/>
      <c r="U215" s="174" t="s">
        <v>4806</v>
      </c>
      <c r="V215" s="174" t="s">
        <v>4157</v>
      </c>
      <c r="W215" s="174" t="s">
        <v>162</v>
      </c>
      <c r="X215" s="174" t="s">
        <v>8290</v>
      </c>
      <c r="Y215" s="466">
        <v>45287</v>
      </c>
      <c r="Z215" s="418">
        <v>46975</v>
      </c>
      <c r="AA215" s="174" t="s">
        <v>4646</v>
      </c>
      <c r="AB215" s="174" t="s">
        <v>4159</v>
      </c>
      <c r="AC215" s="174"/>
      <c r="AD215" s="174" t="s">
        <v>7880</v>
      </c>
      <c r="AE215" s="174" t="s">
        <v>8228</v>
      </c>
      <c r="AF215" s="418">
        <v>45682</v>
      </c>
      <c r="AG215" s="174"/>
      <c r="AH215" s="174"/>
      <c r="AI215" s="174"/>
      <c r="AJ215" s="174"/>
      <c r="AK215" s="174"/>
      <c r="AL215" s="174"/>
      <c r="AM215" s="174"/>
      <c r="AN215" s="174"/>
      <c r="AO215" s="174"/>
      <c r="AP215" s="174"/>
      <c r="AQ215" s="174"/>
      <c r="AR215" s="174" t="s">
        <v>2335</v>
      </c>
      <c r="AS215" s="174">
        <v>2023</v>
      </c>
      <c r="AT215" s="415">
        <v>45287</v>
      </c>
      <c r="AU215" s="174" t="s">
        <v>2310</v>
      </c>
      <c r="AV215" s="437"/>
      <c r="AW215" s="663"/>
      <c r="AX215" s="665"/>
      <c r="AY215" s="422"/>
      <c r="AZ215" s="665"/>
      <c r="BA215" s="665"/>
      <c r="BB215" s="422"/>
      <c r="BC215" s="665"/>
      <c r="BD215" s="663"/>
      <c r="BE215" s="665"/>
      <c r="BF215" s="426"/>
      <c r="BG215" s="426">
        <f t="shared" si="2"/>
        <v>0</v>
      </c>
      <c r="BH215" s="426">
        <f t="shared" si="3"/>
        <v>1</v>
      </c>
      <c r="BI215" s="426">
        <f t="shared" si="4"/>
        <v>0</v>
      </c>
      <c r="BJ215" s="426">
        <f t="shared" si="5"/>
        <v>1</v>
      </c>
      <c r="BK215" s="425" t="b">
        <f>COUNTIF($X$3:$X439,$X215)&gt;1</f>
        <v>0</v>
      </c>
    </row>
    <row r="216" spans="1:63" ht="15.75" customHeight="1">
      <c r="A216" s="319" t="s">
        <v>10</v>
      </c>
      <c r="B216" s="319" t="s">
        <v>49</v>
      </c>
      <c r="C216" s="319" t="s">
        <v>50</v>
      </c>
      <c r="D216" s="319" t="s">
        <v>1447</v>
      </c>
      <c r="E216" s="319" t="s">
        <v>30</v>
      </c>
      <c r="F216" s="319"/>
      <c r="G216" s="319" t="s">
        <v>4050</v>
      </c>
      <c r="H216" s="319"/>
      <c r="I216" s="319" t="s">
        <v>8276</v>
      </c>
      <c r="J216" s="319" t="s">
        <v>1450</v>
      </c>
      <c r="K216" s="319"/>
      <c r="L216" s="319"/>
      <c r="M216" s="319" t="s">
        <v>1451</v>
      </c>
      <c r="N216" s="319" t="s">
        <v>8291</v>
      </c>
      <c r="O216" s="319" t="s">
        <v>15</v>
      </c>
      <c r="P216" s="319" t="s">
        <v>1449</v>
      </c>
      <c r="Q216" s="319" t="s">
        <v>21</v>
      </c>
      <c r="R216" s="319" t="s">
        <v>125</v>
      </c>
      <c r="S216" s="319"/>
      <c r="T216" s="319" t="s">
        <v>2718</v>
      </c>
      <c r="U216" s="319"/>
      <c r="V216" s="319" t="s">
        <v>4890</v>
      </c>
      <c r="W216" s="319" t="s">
        <v>8292</v>
      </c>
      <c r="X216" s="319" t="s">
        <v>8293</v>
      </c>
      <c r="Y216" s="491">
        <v>45287</v>
      </c>
      <c r="Z216" s="492">
        <v>45288</v>
      </c>
      <c r="AA216" s="319" t="s">
        <v>4158</v>
      </c>
      <c r="AB216" s="319" t="s">
        <v>4159</v>
      </c>
      <c r="AC216" s="319"/>
      <c r="AD216" s="319" t="s">
        <v>8294</v>
      </c>
      <c r="AE216" s="319" t="s">
        <v>8295</v>
      </c>
      <c r="AF216" s="319" t="s">
        <v>22</v>
      </c>
      <c r="AG216" s="319"/>
      <c r="AH216" s="319"/>
      <c r="AI216" s="319"/>
      <c r="AJ216" s="319"/>
      <c r="AK216" s="319"/>
      <c r="AL216" s="319"/>
      <c r="AM216" s="319"/>
      <c r="AN216" s="319"/>
      <c r="AO216" s="319"/>
      <c r="AP216" s="319"/>
      <c r="AQ216" s="319"/>
      <c r="AR216" s="319" t="s">
        <v>2335</v>
      </c>
      <c r="AS216" s="319">
        <v>2023</v>
      </c>
      <c r="AT216" s="477">
        <v>45287</v>
      </c>
      <c r="AU216" s="319" t="s">
        <v>2310</v>
      </c>
      <c r="AV216" s="347"/>
      <c r="AW216" s="663"/>
      <c r="AX216" s="479"/>
      <c r="AY216" s="422"/>
      <c r="AZ216" s="479"/>
      <c r="BA216" s="479"/>
      <c r="BB216" s="422"/>
      <c r="BC216" s="479"/>
      <c r="BD216" s="663"/>
      <c r="BE216" s="479"/>
      <c r="BF216" s="479"/>
      <c r="BG216" s="479">
        <f t="shared" si="2"/>
        <v>0</v>
      </c>
      <c r="BH216" s="479">
        <f t="shared" si="3"/>
        <v>1</v>
      </c>
      <c r="BI216" s="479">
        <f t="shared" si="4"/>
        <v>0</v>
      </c>
      <c r="BJ216" s="479">
        <f t="shared" si="5"/>
        <v>1</v>
      </c>
      <c r="BK216" s="480" t="b">
        <f t="shared" ref="BK216:BK235" si="6">COUNTIF($X$3:$X439,$X216)&gt;1</f>
        <v>0</v>
      </c>
    </row>
    <row r="217" spans="1:63" ht="15.75" customHeight="1">
      <c r="A217" s="174" t="s">
        <v>10</v>
      </c>
      <c r="B217" s="174" t="s">
        <v>49</v>
      </c>
      <c r="C217" s="174" t="s">
        <v>50</v>
      </c>
      <c r="D217" s="174" t="s">
        <v>51</v>
      </c>
      <c r="E217" s="174" t="s">
        <v>30</v>
      </c>
      <c r="F217" s="174"/>
      <c r="G217" s="174" t="s">
        <v>1788</v>
      </c>
      <c r="H217" s="174"/>
      <c r="I217" s="174" t="s">
        <v>8296</v>
      </c>
      <c r="J217" s="174" t="s">
        <v>1789</v>
      </c>
      <c r="K217" s="174"/>
      <c r="L217" s="174"/>
      <c r="M217" s="174" t="s">
        <v>1790</v>
      </c>
      <c r="N217" s="174"/>
      <c r="O217" s="174" t="s">
        <v>15</v>
      </c>
      <c r="P217" s="174" t="s">
        <v>16</v>
      </c>
      <c r="Q217" s="174" t="s">
        <v>35</v>
      </c>
      <c r="R217" s="174" t="s">
        <v>104</v>
      </c>
      <c r="S217" s="174" t="s">
        <v>173</v>
      </c>
      <c r="T217" s="174"/>
      <c r="U217" s="174" t="s">
        <v>4661</v>
      </c>
      <c r="V217" s="174" t="s">
        <v>4164</v>
      </c>
      <c r="W217" s="174" t="s">
        <v>106</v>
      </c>
      <c r="X217" s="174" t="s">
        <v>8297</v>
      </c>
      <c r="Y217" s="466">
        <v>45317</v>
      </c>
      <c r="Z217" s="418">
        <v>46975</v>
      </c>
      <c r="AA217" s="174" t="s">
        <v>4646</v>
      </c>
      <c r="AB217" s="174" t="s">
        <v>4159</v>
      </c>
      <c r="AC217" s="174"/>
      <c r="AD217" s="174" t="s">
        <v>8298</v>
      </c>
      <c r="AE217" s="174" t="s">
        <v>8299</v>
      </c>
      <c r="AF217" s="418">
        <v>46008</v>
      </c>
      <c r="AG217" s="174"/>
      <c r="AH217" s="174"/>
      <c r="AI217" s="174"/>
      <c r="AJ217" s="174"/>
      <c r="AK217" s="174"/>
      <c r="AL217" s="174"/>
      <c r="AM217" s="174"/>
      <c r="AN217" s="174"/>
      <c r="AO217" s="174"/>
      <c r="AP217" s="174"/>
      <c r="AQ217" s="174"/>
      <c r="AR217" s="174" t="s">
        <v>2306</v>
      </c>
      <c r="AS217" s="174">
        <v>2024</v>
      </c>
      <c r="AT217" s="415">
        <v>45322</v>
      </c>
      <c r="AU217" s="174" t="s">
        <v>2310</v>
      </c>
      <c r="AV217" s="437"/>
      <c r="AW217" s="663"/>
      <c r="AX217" s="665"/>
      <c r="AY217" s="422"/>
      <c r="AZ217" s="665"/>
      <c r="BA217" s="665"/>
      <c r="BB217" s="422"/>
      <c r="BC217" s="665"/>
      <c r="BD217" s="663"/>
      <c r="BE217" s="665"/>
      <c r="BF217" s="426"/>
      <c r="BG217" s="426">
        <f t="shared" si="2"/>
        <v>0</v>
      </c>
      <c r="BH217" s="426">
        <f t="shared" si="3"/>
        <v>1</v>
      </c>
      <c r="BI217" s="426">
        <f t="shared" si="4"/>
        <v>0</v>
      </c>
      <c r="BJ217" s="426">
        <f t="shared" si="5"/>
        <v>1</v>
      </c>
      <c r="BK217" s="425" t="b">
        <f t="shared" si="6"/>
        <v>0</v>
      </c>
    </row>
    <row r="218" spans="1:63" ht="15.75" customHeight="1">
      <c r="A218" s="174" t="s">
        <v>10</v>
      </c>
      <c r="B218" s="174" t="s">
        <v>49</v>
      </c>
      <c r="C218" s="174" t="s">
        <v>50</v>
      </c>
      <c r="D218" s="174" t="s">
        <v>51</v>
      </c>
      <c r="E218" s="174" t="s">
        <v>30</v>
      </c>
      <c r="F218" s="174"/>
      <c r="G218" s="174" t="s">
        <v>3451</v>
      </c>
      <c r="H218" s="174"/>
      <c r="I218" s="174" t="s">
        <v>8300</v>
      </c>
      <c r="J218" s="174" t="s">
        <v>4057</v>
      </c>
      <c r="K218" s="174"/>
      <c r="L218" s="174"/>
      <c r="M218" s="580" t="s">
        <v>8301</v>
      </c>
      <c r="N218" s="174" t="s">
        <v>8302</v>
      </c>
      <c r="O218" s="174" t="s">
        <v>15</v>
      </c>
      <c r="P218" s="174" t="s">
        <v>16</v>
      </c>
      <c r="Q218" s="174" t="s">
        <v>35</v>
      </c>
      <c r="R218" s="174" t="s">
        <v>107</v>
      </c>
      <c r="S218" s="174" t="s">
        <v>199</v>
      </c>
      <c r="T218" s="174"/>
      <c r="U218" s="174" t="s">
        <v>6592</v>
      </c>
      <c r="V218" s="174" t="s">
        <v>4164</v>
      </c>
      <c r="W218" s="174" t="s">
        <v>192</v>
      </c>
      <c r="X218" s="174" t="s">
        <v>8303</v>
      </c>
      <c r="Y218" s="466">
        <v>45337</v>
      </c>
      <c r="Z218" s="418">
        <v>47165</v>
      </c>
      <c r="AA218" s="174" t="s">
        <v>4158</v>
      </c>
      <c r="AB218" s="174" t="s">
        <v>4159</v>
      </c>
      <c r="AC218" s="174"/>
      <c r="AD218" s="174" t="s">
        <v>8304</v>
      </c>
      <c r="AE218" s="174" t="s">
        <v>8305</v>
      </c>
      <c r="AF218" s="418">
        <v>45466</v>
      </c>
      <c r="AG218" s="174"/>
      <c r="AH218" s="174"/>
      <c r="AI218" s="174"/>
      <c r="AJ218" s="174"/>
      <c r="AK218" s="174"/>
      <c r="AL218" s="174"/>
      <c r="AM218" s="174"/>
      <c r="AN218" s="174"/>
      <c r="AO218" s="174"/>
      <c r="AP218" s="174"/>
      <c r="AQ218" s="174"/>
      <c r="AR218" s="174" t="s">
        <v>2309</v>
      </c>
      <c r="AS218" s="174">
        <v>2024</v>
      </c>
      <c r="AT218" s="415">
        <v>45351</v>
      </c>
      <c r="AU218" s="174" t="s">
        <v>2307</v>
      </c>
      <c r="AV218" s="437"/>
      <c r="AW218" s="663"/>
      <c r="AX218" s="665"/>
      <c r="AY218" s="422"/>
      <c r="AZ218" s="665"/>
      <c r="BA218" s="665"/>
      <c r="BB218" s="422"/>
      <c r="BC218" s="665"/>
      <c r="BD218" s="663"/>
      <c r="BE218" s="665">
        <v>1</v>
      </c>
      <c r="BF218" s="426"/>
      <c r="BG218" s="426">
        <f t="shared" si="2"/>
        <v>1</v>
      </c>
      <c r="BH218" s="426">
        <f t="shared" si="3"/>
        <v>0</v>
      </c>
      <c r="BI218" s="426">
        <f t="shared" si="4"/>
        <v>0</v>
      </c>
      <c r="BJ218" s="426">
        <f t="shared" si="5"/>
        <v>1</v>
      </c>
      <c r="BK218" s="425" t="b">
        <f t="shared" si="6"/>
        <v>0</v>
      </c>
    </row>
    <row r="219" spans="1:63" ht="15.75" customHeight="1">
      <c r="A219" s="174" t="s">
        <v>10</v>
      </c>
      <c r="B219" s="174" t="s">
        <v>49</v>
      </c>
      <c r="C219" s="174" t="s">
        <v>50</v>
      </c>
      <c r="D219" s="174" t="s">
        <v>51</v>
      </c>
      <c r="E219" s="174" t="s">
        <v>30</v>
      </c>
      <c r="F219" s="174"/>
      <c r="G219" s="174" t="s">
        <v>3451</v>
      </c>
      <c r="H219" s="174"/>
      <c r="I219" s="174" t="s">
        <v>8300</v>
      </c>
      <c r="J219" s="174" t="s">
        <v>4057</v>
      </c>
      <c r="K219" s="174"/>
      <c r="L219" s="174"/>
      <c r="M219" s="580" t="s">
        <v>8301</v>
      </c>
      <c r="N219" s="174" t="s">
        <v>8302</v>
      </c>
      <c r="O219" s="174" t="s">
        <v>15</v>
      </c>
      <c r="P219" s="174" t="s">
        <v>16</v>
      </c>
      <c r="Q219" s="174" t="s">
        <v>35</v>
      </c>
      <c r="R219" s="174" t="s">
        <v>87</v>
      </c>
      <c r="S219" s="174" t="s">
        <v>88</v>
      </c>
      <c r="T219" s="174"/>
      <c r="U219" s="174" t="s">
        <v>4668</v>
      </c>
      <c r="V219" s="174" t="s">
        <v>4164</v>
      </c>
      <c r="W219" s="174" t="s">
        <v>165</v>
      </c>
      <c r="X219" s="174" t="s">
        <v>8306</v>
      </c>
      <c r="Y219" s="466">
        <v>45341</v>
      </c>
      <c r="Z219" s="418">
        <v>47169</v>
      </c>
      <c r="AA219" s="174" t="s">
        <v>4158</v>
      </c>
      <c r="AB219" s="174" t="s">
        <v>4159</v>
      </c>
      <c r="AC219" s="174"/>
      <c r="AD219" s="174" t="s">
        <v>8047</v>
      </c>
      <c r="AE219" s="174" t="s">
        <v>8307</v>
      </c>
      <c r="AF219" s="418">
        <v>46510</v>
      </c>
      <c r="AG219" s="174"/>
      <c r="AH219" s="174"/>
      <c r="AI219" s="174"/>
      <c r="AJ219" s="174"/>
      <c r="AK219" s="174"/>
      <c r="AL219" s="174"/>
      <c r="AM219" s="174"/>
      <c r="AN219" s="174"/>
      <c r="AO219" s="174"/>
      <c r="AP219" s="174"/>
      <c r="AQ219" s="174"/>
      <c r="AR219" s="174" t="s">
        <v>2309</v>
      </c>
      <c r="AS219" s="174">
        <v>2024</v>
      </c>
      <c r="AT219" s="415">
        <v>45351</v>
      </c>
      <c r="AU219" s="174" t="s">
        <v>2310</v>
      </c>
      <c r="AV219" s="437"/>
      <c r="AW219" s="663"/>
      <c r="AX219" s="665"/>
      <c r="AY219" s="422"/>
      <c r="AZ219" s="665"/>
      <c r="BA219" s="665"/>
      <c r="BB219" s="422"/>
      <c r="BC219" s="665"/>
      <c r="BD219" s="663"/>
      <c r="BE219" s="665"/>
      <c r="BF219" s="426"/>
      <c r="BG219" s="426">
        <f t="shared" si="2"/>
        <v>0</v>
      </c>
      <c r="BH219" s="426">
        <f t="shared" si="3"/>
        <v>1</v>
      </c>
      <c r="BI219" s="426">
        <f t="shared" si="4"/>
        <v>0</v>
      </c>
      <c r="BJ219" s="426">
        <f t="shared" si="5"/>
        <v>1</v>
      </c>
      <c r="BK219" s="425" t="b">
        <f t="shared" si="6"/>
        <v>0</v>
      </c>
    </row>
    <row r="220" spans="1:63" ht="15.75" customHeight="1">
      <c r="A220" s="174" t="s">
        <v>10</v>
      </c>
      <c r="B220" s="174" t="s">
        <v>49</v>
      </c>
      <c r="C220" s="174" t="s">
        <v>50</v>
      </c>
      <c r="D220" s="174" t="s">
        <v>1447</v>
      </c>
      <c r="E220" s="174" t="s">
        <v>30</v>
      </c>
      <c r="F220" s="174"/>
      <c r="G220" s="174" t="s">
        <v>3455</v>
      </c>
      <c r="H220" s="174"/>
      <c r="I220" s="174" t="s">
        <v>8308</v>
      </c>
      <c r="J220" s="174" t="s">
        <v>4058</v>
      </c>
      <c r="K220" s="174"/>
      <c r="L220" s="174"/>
      <c r="M220" s="174" t="s">
        <v>8309</v>
      </c>
      <c r="N220" s="174" t="s">
        <v>8310</v>
      </c>
      <c r="O220" s="174" t="s">
        <v>15</v>
      </c>
      <c r="P220" s="174" t="s">
        <v>16</v>
      </c>
      <c r="Q220" s="174" t="s">
        <v>35</v>
      </c>
      <c r="R220" s="174" t="s">
        <v>125</v>
      </c>
      <c r="S220" s="174" t="s">
        <v>279</v>
      </c>
      <c r="T220" s="174"/>
      <c r="U220" s="174" t="s">
        <v>4582</v>
      </c>
      <c r="V220" s="174" t="s">
        <v>4164</v>
      </c>
      <c r="W220" s="174" t="s">
        <v>127</v>
      </c>
      <c r="X220" s="174" t="s">
        <v>8311</v>
      </c>
      <c r="Y220" s="466">
        <v>45344</v>
      </c>
      <c r="Z220" s="418">
        <v>47172</v>
      </c>
      <c r="AA220" s="174" t="s">
        <v>4158</v>
      </c>
      <c r="AB220" s="174" t="s">
        <v>4159</v>
      </c>
      <c r="AC220" s="174"/>
      <c r="AD220" s="174" t="s">
        <v>7833</v>
      </c>
      <c r="AE220" s="174" t="s">
        <v>8312</v>
      </c>
      <c r="AF220" s="418">
        <v>45978</v>
      </c>
      <c r="AG220" s="174"/>
      <c r="AH220" s="174"/>
      <c r="AI220" s="174"/>
      <c r="AJ220" s="174"/>
      <c r="AK220" s="174"/>
      <c r="AL220" s="174"/>
      <c r="AM220" s="174"/>
      <c r="AN220" s="174"/>
      <c r="AO220" s="174"/>
      <c r="AP220" s="174"/>
      <c r="AQ220" s="174"/>
      <c r="AR220" s="174" t="s">
        <v>2309</v>
      </c>
      <c r="AS220" s="174">
        <v>2024</v>
      </c>
      <c r="AT220" s="415">
        <v>45351</v>
      </c>
      <c r="AU220" s="174" t="s">
        <v>2307</v>
      </c>
      <c r="AV220" s="437"/>
      <c r="AW220" s="663"/>
      <c r="AX220" s="665"/>
      <c r="AY220" s="422"/>
      <c r="AZ220" s="665"/>
      <c r="BA220" s="665"/>
      <c r="BB220" s="422"/>
      <c r="BC220" s="665"/>
      <c r="BD220" s="663"/>
      <c r="BE220" s="665">
        <v>1</v>
      </c>
      <c r="BF220" s="426"/>
      <c r="BG220" s="426">
        <f t="shared" si="2"/>
        <v>1</v>
      </c>
      <c r="BH220" s="426">
        <f t="shared" si="3"/>
        <v>0</v>
      </c>
      <c r="BI220" s="426">
        <f t="shared" si="4"/>
        <v>0</v>
      </c>
      <c r="BJ220" s="426">
        <f t="shared" si="5"/>
        <v>1</v>
      </c>
      <c r="BK220" s="425" t="b">
        <f t="shared" si="6"/>
        <v>0</v>
      </c>
    </row>
    <row r="221" spans="1:63" ht="15.75" customHeight="1">
      <c r="A221" s="319" t="s">
        <v>10</v>
      </c>
      <c r="B221" s="319" t="s">
        <v>49</v>
      </c>
      <c r="C221" s="319" t="s">
        <v>50</v>
      </c>
      <c r="D221" s="319" t="s">
        <v>51</v>
      </c>
      <c r="E221" s="319" t="s">
        <v>30</v>
      </c>
      <c r="F221" s="319"/>
      <c r="G221" s="319" t="s">
        <v>3451</v>
      </c>
      <c r="H221" s="319"/>
      <c r="I221" s="319" t="s">
        <v>8300</v>
      </c>
      <c r="J221" s="319" t="s">
        <v>4057</v>
      </c>
      <c r="K221" s="319"/>
      <c r="L221" s="319"/>
      <c r="M221" s="484" t="s">
        <v>8301</v>
      </c>
      <c r="N221" s="319" t="s">
        <v>8302</v>
      </c>
      <c r="O221" s="319" t="s">
        <v>15</v>
      </c>
      <c r="P221" s="319" t="s">
        <v>16</v>
      </c>
      <c r="Q221" s="319" t="s">
        <v>35</v>
      </c>
      <c r="R221" s="319" t="s">
        <v>104</v>
      </c>
      <c r="S221" s="319" t="s">
        <v>105</v>
      </c>
      <c r="T221" s="319"/>
      <c r="U221" s="319" t="s">
        <v>4661</v>
      </c>
      <c r="V221" s="319" t="s">
        <v>4164</v>
      </c>
      <c r="W221" s="319" t="s">
        <v>106</v>
      </c>
      <c r="X221" s="319" t="s">
        <v>8313</v>
      </c>
      <c r="Y221" s="491">
        <v>45351</v>
      </c>
      <c r="Z221" s="492">
        <v>45352</v>
      </c>
      <c r="AA221" s="319" t="s">
        <v>4158</v>
      </c>
      <c r="AB221" s="319" t="s">
        <v>4159</v>
      </c>
      <c r="AC221" s="319"/>
      <c r="AD221" s="319" t="s">
        <v>8047</v>
      </c>
      <c r="AE221" s="319" t="s">
        <v>8048</v>
      </c>
      <c r="AF221" s="492">
        <v>46152</v>
      </c>
      <c r="AG221" s="319"/>
      <c r="AH221" s="319"/>
      <c r="AI221" s="319"/>
      <c r="AJ221" s="319"/>
      <c r="AK221" s="319"/>
      <c r="AL221" s="319"/>
      <c r="AM221" s="319"/>
      <c r="AN221" s="319"/>
      <c r="AO221" s="319"/>
      <c r="AP221" s="319"/>
      <c r="AQ221" s="319"/>
      <c r="AR221" s="319" t="s">
        <v>2309</v>
      </c>
      <c r="AS221" s="319">
        <v>2024</v>
      </c>
      <c r="AT221" s="477">
        <v>45351</v>
      </c>
      <c r="AU221" s="319" t="s">
        <v>2310</v>
      </c>
      <c r="AV221" s="347"/>
      <c r="AW221" s="669"/>
      <c r="AX221" s="479"/>
      <c r="AY221" s="487"/>
      <c r="AZ221" s="479"/>
      <c r="BA221" s="479"/>
      <c r="BB221" s="487"/>
      <c r="BC221" s="479"/>
      <c r="BD221" s="669"/>
      <c r="BE221" s="479"/>
      <c r="BF221" s="479"/>
      <c r="BG221" s="479">
        <f t="shared" si="2"/>
        <v>0</v>
      </c>
      <c r="BH221" s="479">
        <f t="shared" si="3"/>
        <v>1</v>
      </c>
      <c r="BI221" s="479">
        <f t="shared" si="4"/>
        <v>0</v>
      </c>
      <c r="BJ221" s="479">
        <f t="shared" si="5"/>
        <v>1</v>
      </c>
      <c r="BK221" s="480" t="b">
        <f t="shared" si="6"/>
        <v>0</v>
      </c>
    </row>
    <row r="222" spans="1:63" ht="15.75" customHeight="1">
      <c r="A222" s="174" t="s">
        <v>10</v>
      </c>
      <c r="B222" s="174" t="s">
        <v>49</v>
      </c>
      <c r="C222" s="174" t="s">
        <v>50</v>
      </c>
      <c r="D222" s="174" t="s">
        <v>51</v>
      </c>
      <c r="E222" s="174" t="s">
        <v>30</v>
      </c>
      <c r="F222" s="174"/>
      <c r="G222" s="174" t="s">
        <v>1573</v>
      </c>
      <c r="H222" s="174"/>
      <c r="I222" s="174" t="s">
        <v>7990</v>
      </c>
      <c r="J222" s="174" t="s">
        <v>1580</v>
      </c>
      <c r="K222" s="174"/>
      <c r="L222" s="174"/>
      <c r="M222" s="174" t="s">
        <v>1575</v>
      </c>
      <c r="N222" s="174"/>
      <c r="O222" s="174" t="s">
        <v>15</v>
      </c>
      <c r="P222" s="174" t="s">
        <v>525</v>
      </c>
      <c r="Q222" s="174" t="s">
        <v>35</v>
      </c>
      <c r="R222" s="174" t="s">
        <v>125</v>
      </c>
      <c r="S222" s="174" t="s">
        <v>410</v>
      </c>
      <c r="T222" s="174"/>
      <c r="U222" s="174" t="s">
        <v>6542</v>
      </c>
      <c r="V222" s="174" t="s">
        <v>4164</v>
      </c>
      <c r="W222" s="174" t="s">
        <v>1222</v>
      </c>
      <c r="X222" s="174" t="s">
        <v>8314</v>
      </c>
      <c r="Y222" s="466">
        <v>45373</v>
      </c>
      <c r="Z222" s="418">
        <v>47137</v>
      </c>
      <c r="AA222" s="174" t="s">
        <v>4646</v>
      </c>
      <c r="AB222" s="174" t="s">
        <v>4159</v>
      </c>
      <c r="AC222" s="174"/>
      <c r="AD222" s="174" t="s">
        <v>8315</v>
      </c>
      <c r="AE222" s="174" t="s">
        <v>8316</v>
      </c>
      <c r="AF222" s="418">
        <v>47104</v>
      </c>
      <c r="AG222" s="174"/>
      <c r="AH222" s="174"/>
      <c r="AI222" s="174"/>
      <c r="AJ222" s="174"/>
      <c r="AK222" s="174"/>
      <c r="AL222" s="174"/>
      <c r="AM222" s="174"/>
      <c r="AN222" s="174"/>
      <c r="AO222" s="174"/>
      <c r="AP222" s="174"/>
      <c r="AQ222" s="174"/>
      <c r="AR222" s="174" t="s">
        <v>2312</v>
      </c>
      <c r="AS222" s="174">
        <v>2024</v>
      </c>
      <c r="AT222" s="415">
        <v>45378</v>
      </c>
      <c r="AU222" s="174" t="s">
        <v>2310</v>
      </c>
      <c r="AV222" s="437"/>
      <c r="AW222" s="663"/>
      <c r="AX222" s="665"/>
      <c r="AY222" s="422"/>
      <c r="AZ222" s="665"/>
      <c r="BA222" s="665"/>
      <c r="BB222" s="422"/>
      <c r="BC222" s="665"/>
      <c r="BD222" s="663"/>
      <c r="BE222" s="665"/>
      <c r="BF222" s="426"/>
      <c r="BG222" s="426">
        <f t="shared" si="2"/>
        <v>0</v>
      </c>
      <c r="BH222" s="426">
        <f t="shared" si="3"/>
        <v>1</v>
      </c>
      <c r="BI222" s="426">
        <f t="shared" si="4"/>
        <v>0</v>
      </c>
      <c r="BJ222" s="426">
        <f t="shared" si="5"/>
        <v>1</v>
      </c>
      <c r="BK222" s="425" t="b">
        <f t="shared" si="6"/>
        <v>0</v>
      </c>
    </row>
    <row r="223" spans="1:63" ht="15.75" customHeight="1">
      <c r="A223" s="174" t="s">
        <v>10</v>
      </c>
      <c r="B223" s="174" t="s">
        <v>49</v>
      </c>
      <c r="C223" s="174" t="s">
        <v>50</v>
      </c>
      <c r="D223" s="174" t="s">
        <v>51</v>
      </c>
      <c r="E223" s="174" t="s">
        <v>30</v>
      </c>
      <c r="F223" s="174"/>
      <c r="G223" s="174" t="s">
        <v>1573</v>
      </c>
      <c r="H223" s="174"/>
      <c r="I223" s="174" t="s">
        <v>7990</v>
      </c>
      <c r="J223" s="174" t="s">
        <v>1574</v>
      </c>
      <c r="K223" s="174"/>
      <c r="L223" s="174"/>
      <c r="M223" s="174" t="s">
        <v>1575</v>
      </c>
      <c r="N223" s="174"/>
      <c r="O223" s="174" t="s">
        <v>15</v>
      </c>
      <c r="P223" s="174" t="s">
        <v>525</v>
      </c>
      <c r="Q223" s="174" t="s">
        <v>35</v>
      </c>
      <c r="R223" s="174" t="s">
        <v>125</v>
      </c>
      <c r="S223" s="174" t="s">
        <v>415</v>
      </c>
      <c r="T223" s="174"/>
      <c r="U223" s="174" t="s">
        <v>6537</v>
      </c>
      <c r="V223" s="174" t="s">
        <v>4164</v>
      </c>
      <c r="W223" s="174" t="s">
        <v>2246</v>
      </c>
      <c r="X223" s="174" t="s">
        <v>8317</v>
      </c>
      <c r="Y223" s="466">
        <v>45373</v>
      </c>
      <c r="Z223" s="418">
        <v>47137</v>
      </c>
      <c r="AA223" s="174" t="s">
        <v>4646</v>
      </c>
      <c r="AB223" s="174" t="s">
        <v>4159</v>
      </c>
      <c r="AC223" s="174"/>
      <c r="AD223" s="174" t="s">
        <v>8318</v>
      </c>
      <c r="AE223" s="174" t="s">
        <v>8319</v>
      </c>
      <c r="AF223" s="418">
        <v>46996</v>
      </c>
      <c r="AG223" s="174"/>
      <c r="AH223" s="174"/>
      <c r="AI223" s="174"/>
      <c r="AJ223" s="174"/>
      <c r="AK223" s="174"/>
      <c r="AL223" s="174"/>
      <c r="AM223" s="174"/>
      <c r="AN223" s="174"/>
      <c r="AO223" s="174"/>
      <c r="AP223" s="174"/>
      <c r="AQ223" s="174"/>
      <c r="AR223" s="174" t="s">
        <v>2312</v>
      </c>
      <c r="AS223" s="174">
        <v>2024</v>
      </c>
      <c r="AT223" s="415">
        <v>45378</v>
      </c>
      <c r="AU223" s="174" t="s">
        <v>2310</v>
      </c>
      <c r="AV223" s="437"/>
      <c r="AW223" s="663"/>
      <c r="AX223" s="665"/>
      <c r="AY223" s="422"/>
      <c r="AZ223" s="665"/>
      <c r="BA223" s="665"/>
      <c r="BB223" s="422"/>
      <c r="BC223" s="665"/>
      <c r="BD223" s="663"/>
      <c r="BE223" s="665"/>
      <c r="BF223" s="426"/>
      <c r="BG223" s="426">
        <f t="shared" si="2"/>
        <v>0</v>
      </c>
      <c r="BH223" s="426">
        <f t="shared" si="3"/>
        <v>1</v>
      </c>
      <c r="BI223" s="426">
        <f t="shared" si="4"/>
        <v>0</v>
      </c>
      <c r="BJ223" s="426">
        <f t="shared" si="5"/>
        <v>1</v>
      </c>
      <c r="BK223" s="425" t="b">
        <f t="shared" si="6"/>
        <v>0</v>
      </c>
    </row>
    <row r="224" spans="1:63" ht="15.75" customHeight="1">
      <c r="A224" s="174" t="s">
        <v>10</v>
      </c>
      <c r="B224" s="174" t="s">
        <v>49</v>
      </c>
      <c r="C224" s="174" t="s">
        <v>28</v>
      </c>
      <c r="D224" s="174" t="s">
        <v>4040</v>
      </c>
      <c r="E224" s="174" t="s">
        <v>30</v>
      </c>
      <c r="F224" s="174"/>
      <c r="G224" s="174" t="s">
        <v>3473</v>
      </c>
      <c r="H224" s="174"/>
      <c r="I224" s="174" t="s">
        <v>8320</v>
      </c>
      <c r="J224" s="174" t="s">
        <v>9799</v>
      </c>
      <c r="K224" s="174"/>
      <c r="L224" s="174"/>
      <c r="M224" s="174" t="s">
        <v>8321</v>
      </c>
      <c r="N224" s="174"/>
      <c r="O224" s="174" t="s">
        <v>15</v>
      </c>
      <c r="P224" s="174" t="s">
        <v>16</v>
      </c>
      <c r="Q224" s="174" t="s">
        <v>35</v>
      </c>
      <c r="R224" s="174" t="s">
        <v>104</v>
      </c>
      <c r="S224" s="174" t="s">
        <v>105</v>
      </c>
      <c r="T224" s="174"/>
      <c r="U224" s="174" t="s">
        <v>4661</v>
      </c>
      <c r="V224" s="174" t="s">
        <v>4164</v>
      </c>
      <c r="W224" s="174" t="s">
        <v>106</v>
      </c>
      <c r="X224" s="174" t="s">
        <v>8322</v>
      </c>
      <c r="Y224" s="466">
        <v>45377</v>
      </c>
      <c r="Z224" s="418">
        <v>47204</v>
      </c>
      <c r="AA224" s="174" t="s">
        <v>4158</v>
      </c>
      <c r="AB224" s="174" t="s">
        <v>4159</v>
      </c>
      <c r="AC224" s="174"/>
      <c r="AD224" s="174" t="s">
        <v>8323</v>
      </c>
      <c r="AE224" s="174" t="s">
        <v>8324</v>
      </c>
      <c r="AF224" s="418">
        <v>45573</v>
      </c>
      <c r="AG224" s="174"/>
      <c r="AH224" s="174"/>
      <c r="AI224" s="174"/>
      <c r="AJ224" s="174"/>
      <c r="AK224" s="174"/>
      <c r="AL224" s="174"/>
      <c r="AM224" s="174"/>
      <c r="AN224" s="174"/>
      <c r="AO224" s="174"/>
      <c r="AP224" s="174"/>
      <c r="AQ224" s="174"/>
      <c r="AR224" s="174" t="s">
        <v>2312</v>
      </c>
      <c r="AS224" s="174">
        <v>2024</v>
      </c>
      <c r="AT224" s="415">
        <v>45378</v>
      </c>
      <c r="AU224" s="174" t="s">
        <v>2307</v>
      </c>
      <c r="AV224" s="437"/>
      <c r="AW224" s="663"/>
      <c r="AX224" s="665"/>
      <c r="AY224" s="422"/>
      <c r="AZ224" s="665"/>
      <c r="BA224" s="665"/>
      <c r="BB224" s="422"/>
      <c r="BC224" s="665"/>
      <c r="BD224" s="663"/>
      <c r="BE224" s="665">
        <v>1</v>
      </c>
      <c r="BF224" s="426"/>
      <c r="BG224" s="426">
        <f t="shared" si="2"/>
        <v>1</v>
      </c>
      <c r="BH224" s="426">
        <f t="shared" si="3"/>
        <v>0</v>
      </c>
      <c r="BI224" s="426">
        <f t="shared" si="4"/>
        <v>0</v>
      </c>
      <c r="BJ224" s="426">
        <f t="shared" si="5"/>
        <v>1</v>
      </c>
      <c r="BK224" s="425" t="b">
        <f t="shared" si="6"/>
        <v>0</v>
      </c>
    </row>
    <row r="225" spans="1:63" ht="15.75" customHeight="1">
      <c r="A225" s="319" t="s">
        <v>10</v>
      </c>
      <c r="B225" s="319" t="s">
        <v>49</v>
      </c>
      <c r="C225" s="319" t="s">
        <v>123</v>
      </c>
      <c r="D225" s="319" t="s">
        <v>1336</v>
      </c>
      <c r="E225" s="319" t="s">
        <v>509</v>
      </c>
      <c r="F225" s="319"/>
      <c r="G225" s="319" t="s">
        <v>1337</v>
      </c>
      <c r="H225" s="319"/>
      <c r="I225" s="319" t="s">
        <v>8038</v>
      </c>
      <c r="J225" s="319" t="s">
        <v>4051</v>
      </c>
      <c r="K225" s="319"/>
      <c r="L225" s="319"/>
      <c r="M225" s="319" t="s">
        <v>1339</v>
      </c>
      <c r="N225" s="319" t="s">
        <v>8039</v>
      </c>
      <c r="O225" s="319" t="s">
        <v>15</v>
      </c>
      <c r="P225" s="319" t="s">
        <v>16</v>
      </c>
      <c r="Q225" s="319" t="s">
        <v>35</v>
      </c>
      <c r="R225" s="319" t="s">
        <v>117</v>
      </c>
      <c r="S225" s="319" t="s">
        <v>200</v>
      </c>
      <c r="T225" s="319"/>
      <c r="U225" s="319" t="s">
        <v>6353</v>
      </c>
      <c r="V225" s="319" t="s">
        <v>4164</v>
      </c>
      <c r="W225" s="319" t="s">
        <v>235</v>
      </c>
      <c r="X225" s="319" t="s">
        <v>8325</v>
      </c>
      <c r="Y225" s="491">
        <v>45378</v>
      </c>
      <c r="Z225" s="492">
        <v>47209</v>
      </c>
      <c r="AA225" s="319" t="s">
        <v>4158</v>
      </c>
      <c r="AB225" s="319" t="s">
        <v>4159</v>
      </c>
      <c r="AC225" s="319"/>
      <c r="AD225" s="319" t="s">
        <v>8326</v>
      </c>
      <c r="AE225" s="319" t="s">
        <v>8327</v>
      </c>
      <c r="AF225" s="319" t="s">
        <v>8328</v>
      </c>
      <c r="AG225" s="319"/>
      <c r="AH225" s="319"/>
      <c r="AI225" s="319"/>
      <c r="AJ225" s="319"/>
      <c r="AK225" s="319"/>
      <c r="AL225" s="319"/>
      <c r="AM225" s="319"/>
      <c r="AN225" s="319"/>
      <c r="AO225" s="319"/>
      <c r="AP225" s="319"/>
      <c r="AQ225" s="319"/>
      <c r="AR225" s="319" t="s">
        <v>2312</v>
      </c>
      <c r="AS225" s="319">
        <v>2024</v>
      </c>
      <c r="AT225" s="477">
        <v>45378</v>
      </c>
      <c r="AU225" s="319" t="s">
        <v>2310</v>
      </c>
      <c r="AV225" s="347"/>
      <c r="AW225" s="669"/>
      <c r="AX225" s="479"/>
      <c r="AY225" s="487"/>
      <c r="AZ225" s="479"/>
      <c r="BA225" s="479"/>
      <c r="BB225" s="487"/>
      <c r="BC225" s="479"/>
      <c r="BD225" s="669"/>
      <c r="BE225" s="479"/>
      <c r="BF225" s="479"/>
      <c r="BG225" s="479">
        <f t="shared" si="2"/>
        <v>0</v>
      </c>
      <c r="BH225" s="479">
        <f t="shared" si="3"/>
        <v>1</v>
      </c>
      <c r="BI225" s="479">
        <f t="shared" si="4"/>
        <v>0</v>
      </c>
      <c r="BJ225" s="479">
        <f t="shared" si="5"/>
        <v>1</v>
      </c>
      <c r="BK225" s="480" t="b">
        <f t="shared" si="6"/>
        <v>0</v>
      </c>
    </row>
    <row r="226" spans="1:63" ht="15.75" customHeight="1">
      <c r="A226" s="174" t="s">
        <v>10</v>
      </c>
      <c r="B226" s="174" t="s">
        <v>49</v>
      </c>
      <c r="C226" s="174" t="s">
        <v>50</v>
      </c>
      <c r="D226" s="174" t="s">
        <v>51</v>
      </c>
      <c r="E226" s="174" t="s">
        <v>30</v>
      </c>
      <c r="F226" s="174"/>
      <c r="G226" s="174" t="s">
        <v>1573</v>
      </c>
      <c r="H226" s="174"/>
      <c r="I226" s="174" t="s">
        <v>7990</v>
      </c>
      <c r="J226" s="174" t="s">
        <v>1574</v>
      </c>
      <c r="K226" s="174"/>
      <c r="L226" s="174"/>
      <c r="M226" s="174" t="s">
        <v>1575</v>
      </c>
      <c r="N226" s="174" t="s">
        <v>8329</v>
      </c>
      <c r="O226" s="174" t="s">
        <v>15</v>
      </c>
      <c r="P226" s="174" t="s">
        <v>525</v>
      </c>
      <c r="Q226" s="174" t="s">
        <v>35</v>
      </c>
      <c r="R226" s="174" t="s">
        <v>125</v>
      </c>
      <c r="S226" s="174" t="s">
        <v>1849</v>
      </c>
      <c r="T226" s="174"/>
      <c r="U226" s="174" t="s">
        <v>4582</v>
      </c>
      <c r="V226" s="174" t="s">
        <v>4164</v>
      </c>
      <c r="W226" s="174" t="s">
        <v>127</v>
      </c>
      <c r="X226" s="174" t="s">
        <v>8330</v>
      </c>
      <c r="Y226" s="466">
        <v>45393</v>
      </c>
      <c r="Z226" s="418">
        <v>46968</v>
      </c>
      <c r="AA226" s="174" t="s">
        <v>4646</v>
      </c>
      <c r="AB226" s="174" t="s">
        <v>4159</v>
      </c>
      <c r="AC226" s="174"/>
      <c r="AD226" s="174" t="s">
        <v>8255</v>
      </c>
      <c r="AE226" s="174" t="s">
        <v>8256</v>
      </c>
      <c r="AF226" s="418">
        <v>46334</v>
      </c>
      <c r="AG226" s="174"/>
      <c r="AH226" s="174"/>
      <c r="AI226" s="174"/>
      <c r="AJ226" s="174"/>
      <c r="AK226" s="174"/>
      <c r="AL226" s="174"/>
      <c r="AM226" s="174"/>
      <c r="AN226" s="174"/>
      <c r="AO226" s="174"/>
      <c r="AP226" s="174"/>
      <c r="AQ226" s="174"/>
      <c r="AR226" s="174" t="s">
        <v>2315</v>
      </c>
      <c r="AS226" s="174">
        <v>2024</v>
      </c>
      <c r="AT226" s="415">
        <v>45407</v>
      </c>
      <c r="AU226" s="174" t="s">
        <v>2310</v>
      </c>
      <c r="AV226" s="437"/>
      <c r="AW226" s="663"/>
      <c r="AX226" s="665"/>
      <c r="AY226" s="422"/>
      <c r="AZ226" s="665"/>
      <c r="BA226" s="665"/>
      <c r="BB226" s="422"/>
      <c r="BC226" s="665"/>
      <c r="BD226" s="663"/>
      <c r="BE226" s="665"/>
      <c r="BF226" s="426"/>
      <c r="BG226" s="426">
        <f t="shared" si="2"/>
        <v>0</v>
      </c>
      <c r="BH226" s="426">
        <f t="shared" si="3"/>
        <v>1</v>
      </c>
      <c r="BI226" s="426">
        <f t="shared" si="4"/>
        <v>0</v>
      </c>
      <c r="BJ226" s="426">
        <f t="shared" si="5"/>
        <v>1</v>
      </c>
      <c r="BK226" s="425" t="b">
        <f t="shared" si="6"/>
        <v>0</v>
      </c>
    </row>
    <row r="227" spans="1:63" ht="15.75" customHeight="1">
      <c r="A227" s="174" t="s">
        <v>10</v>
      </c>
      <c r="B227" s="174" t="s">
        <v>49</v>
      </c>
      <c r="C227" s="174" t="s">
        <v>28</v>
      </c>
      <c r="D227" s="174" t="s">
        <v>2060</v>
      </c>
      <c r="E227" s="174" t="s">
        <v>30</v>
      </c>
      <c r="F227" s="174"/>
      <c r="G227" s="174" t="s">
        <v>2061</v>
      </c>
      <c r="H227" s="174"/>
      <c r="I227" s="174" t="s">
        <v>8331</v>
      </c>
      <c r="J227" s="174" t="s">
        <v>2062</v>
      </c>
      <c r="K227" s="174"/>
      <c r="L227" s="174"/>
      <c r="M227" s="174" t="s">
        <v>2063</v>
      </c>
      <c r="N227" s="174" t="s">
        <v>8087</v>
      </c>
      <c r="O227" s="174" t="s">
        <v>15</v>
      </c>
      <c r="P227" s="174" t="s">
        <v>16</v>
      </c>
      <c r="Q227" s="174" t="s">
        <v>35</v>
      </c>
      <c r="R227" s="174" t="s">
        <v>117</v>
      </c>
      <c r="S227" s="174" t="s">
        <v>315</v>
      </c>
      <c r="T227" s="174"/>
      <c r="U227" s="174" t="s">
        <v>6353</v>
      </c>
      <c r="V227" s="174" t="s">
        <v>4164</v>
      </c>
      <c r="W227" s="174" t="s">
        <v>235</v>
      </c>
      <c r="X227" s="174" t="s">
        <v>8332</v>
      </c>
      <c r="Y227" s="466">
        <v>45405</v>
      </c>
      <c r="Z227" s="418">
        <v>47165</v>
      </c>
      <c r="AA227" s="174" t="s">
        <v>4646</v>
      </c>
      <c r="AB227" s="174" t="s">
        <v>4159</v>
      </c>
      <c r="AC227" s="174"/>
      <c r="AD227" s="174" t="s">
        <v>8333</v>
      </c>
      <c r="AE227" s="174" t="s">
        <v>8334</v>
      </c>
      <c r="AF227" s="418">
        <v>45718</v>
      </c>
      <c r="AG227" s="174"/>
      <c r="AH227" s="174"/>
      <c r="AI227" s="174"/>
      <c r="AJ227" s="174"/>
      <c r="AK227" s="174"/>
      <c r="AL227" s="174"/>
      <c r="AM227" s="174"/>
      <c r="AN227" s="174"/>
      <c r="AO227" s="174"/>
      <c r="AP227" s="174"/>
      <c r="AQ227" s="174"/>
      <c r="AR227" s="174" t="s">
        <v>2315</v>
      </c>
      <c r="AS227" s="174">
        <v>2024</v>
      </c>
      <c r="AT227" s="415">
        <v>45407</v>
      </c>
      <c r="AU227" s="174" t="s">
        <v>2310</v>
      </c>
      <c r="AV227" s="437"/>
      <c r="AW227" s="663"/>
      <c r="AX227" s="665"/>
      <c r="AY227" s="422"/>
      <c r="AZ227" s="665"/>
      <c r="BA227" s="665"/>
      <c r="BB227" s="422"/>
      <c r="BC227" s="665"/>
      <c r="BD227" s="663"/>
      <c r="BE227" s="665"/>
      <c r="BF227" s="426"/>
      <c r="BG227" s="426">
        <f t="shared" si="2"/>
        <v>0</v>
      </c>
      <c r="BH227" s="426">
        <f t="shared" si="3"/>
        <v>1</v>
      </c>
      <c r="BI227" s="426">
        <f t="shared" si="4"/>
        <v>0</v>
      </c>
      <c r="BJ227" s="426">
        <f t="shared" si="5"/>
        <v>1</v>
      </c>
      <c r="BK227" s="425" t="b">
        <f t="shared" si="6"/>
        <v>0</v>
      </c>
    </row>
    <row r="228" spans="1:63" ht="15.75" customHeight="1">
      <c r="A228" s="319" t="s">
        <v>10</v>
      </c>
      <c r="B228" s="319" t="s">
        <v>49</v>
      </c>
      <c r="C228" s="319" t="s">
        <v>50</v>
      </c>
      <c r="D228" s="319" t="s">
        <v>51</v>
      </c>
      <c r="E228" s="319" t="s">
        <v>30</v>
      </c>
      <c r="F228" s="319"/>
      <c r="G228" s="319" t="s">
        <v>1986</v>
      </c>
      <c r="H228" s="319"/>
      <c r="I228" s="319" t="s">
        <v>8063</v>
      </c>
      <c r="J228" s="319" t="s">
        <v>4033</v>
      </c>
      <c r="K228" s="319"/>
      <c r="L228" s="319"/>
      <c r="M228" s="319" t="s">
        <v>1987</v>
      </c>
      <c r="N228" s="319" t="s">
        <v>8065</v>
      </c>
      <c r="O228" s="319" t="s">
        <v>113</v>
      </c>
      <c r="P228" s="319" t="s">
        <v>226</v>
      </c>
      <c r="Q228" s="319" t="s">
        <v>35</v>
      </c>
      <c r="R228" s="319" t="s">
        <v>2230</v>
      </c>
      <c r="S228" s="319" t="s">
        <v>161</v>
      </c>
      <c r="T228" s="319"/>
      <c r="U228" s="319" t="s">
        <v>4806</v>
      </c>
      <c r="V228" s="319" t="s">
        <v>4157</v>
      </c>
      <c r="W228" s="319" t="s">
        <v>957</v>
      </c>
      <c r="X228" s="319" t="s">
        <v>8335</v>
      </c>
      <c r="Y228" s="491">
        <v>45407</v>
      </c>
      <c r="Z228" s="492">
        <v>47234</v>
      </c>
      <c r="AA228" s="319" t="s">
        <v>4158</v>
      </c>
      <c r="AB228" s="319" t="s">
        <v>4159</v>
      </c>
      <c r="AC228" s="319"/>
      <c r="AD228" s="319" t="s">
        <v>8336</v>
      </c>
      <c r="AE228" s="319" t="s">
        <v>8337</v>
      </c>
      <c r="AF228" s="492">
        <v>46511</v>
      </c>
      <c r="AG228" s="319"/>
      <c r="AH228" s="319"/>
      <c r="AI228" s="319"/>
      <c r="AJ228" s="319"/>
      <c r="AK228" s="319"/>
      <c r="AL228" s="319"/>
      <c r="AM228" s="319"/>
      <c r="AN228" s="319"/>
      <c r="AO228" s="319"/>
      <c r="AP228" s="319"/>
      <c r="AQ228" s="319"/>
      <c r="AR228" s="319" t="s">
        <v>2315</v>
      </c>
      <c r="AS228" s="319">
        <v>2024</v>
      </c>
      <c r="AT228" s="477">
        <v>45407</v>
      </c>
      <c r="AU228" s="319" t="s">
        <v>2310</v>
      </c>
      <c r="AV228" s="347"/>
      <c r="AW228" s="669"/>
      <c r="AX228" s="479"/>
      <c r="AY228" s="487"/>
      <c r="AZ228" s="479"/>
      <c r="BA228" s="479"/>
      <c r="BB228" s="487"/>
      <c r="BC228" s="479"/>
      <c r="BD228" s="669"/>
      <c r="BE228" s="479"/>
      <c r="BF228" s="479"/>
      <c r="BG228" s="479">
        <f t="shared" si="2"/>
        <v>0</v>
      </c>
      <c r="BH228" s="479">
        <f t="shared" si="3"/>
        <v>1</v>
      </c>
      <c r="BI228" s="479">
        <f t="shared" si="4"/>
        <v>0</v>
      </c>
      <c r="BJ228" s="479">
        <f t="shared" si="5"/>
        <v>1</v>
      </c>
      <c r="BK228" s="480" t="b">
        <f t="shared" si="6"/>
        <v>0</v>
      </c>
    </row>
    <row r="229" spans="1:63" ht="15.75" customHeight="1">
      <c r="A229" s="174"/>
      <c r="B229" s="174"/>
      <c r="C229" s="174"/>
      <c r="D229" s="174"/>
      <c r="E229" s="174"/>
      <c r="F229" s="174"/>
      <c r="G229" s="174"/>
      <c r="H229" s="174"/>
      <c r="I229" s="174"/>
      <c r="J229" s="174"/>
      <c r="K229" s="174"/>
      <c r="L229" s="174"/>
      <c r="M229" s="174"/>
      <c r="N229" s="174"/>
      <c r="O229" s="174"/>
      <c r="P229" s="174"/>
      <c r="Q229" s="174"/>
      <c r="R229" s="174"/>
      <c r="S229" s="174"/>
      <c r="T229" s="174"/>
      <c r="U229" s="174"/>
      <c r="V229" s="174"/>
      <c r="W229" s="174"/>
      <c r="X229" s="174"/>
      <c r="Y229" s="466"/>
      <c r="Z229" s="174"/>
      <c r="AA229" s="174"/>
      <c r="AB229" s="174"/>
      <c r="AC229" s="174"/>
      <c r="AD229" s="174"/>
      <c r="AE229" s="174"/>
      <c r="AF229" s="174"/>
      <c r="AG229" s="174"/>
      <c r="AH229" s="174"/>
      <c r="AI229" s="174"/>
      <c r="AJ229" s="174"/>
      <c r="AK229" s="174"/>
      <c r="AL229" s="174"/>
      <c r="AM229" s="174"/>
      <c r="AN229" s="174"/>
      <c r="AO229" s="174"/>
      <c r="AP229" s="174"/>
      <c r="AQ229" s="174"/>
      <c r="AR229" s="174"/>
      <c r="AS229" s="174"/>
      <c r="AT229" s="415"/>
      <c r="AU229" s="174"/>
      <c r="AV229" s="437"/>
      <c r="AW229" s="663"/>
      <c r="AX229" s="665"/>
      <c r="AY229" s="422"/>
      <c r="AZ229" s="665"/>
      <c r="BA229" s="665"/>
      <c r="BB229" s="422"/>
      <c r="BC229" s="665"/>
      <c r="BD229" s="663"/>
      <c r="BE229" s="665"/>
      <c r="BF229" s="426"/>
      <c r="BG229" s="426">
        <f t="shared" si="2"/>
        <v>0</v>
      </c>
      <c r="BH229" s="426">
        <f t="shared" si="3"/>
        <v>0</v>
      </c>
      <c r="BI229" s="426">
        <f t="shared" si="4"/>
        <v>0</v>
      </c>
      <c r="BJ229" s="426">
        <f t="shared" si="5"/>
        <v>0</v>
      </c>
      <c r="BK229" s="425" t="b">
        <f t="shared" si="6"/>
        <v>0</v>
      </c>
    </row>
    <row r="230" spans="1:63" ht="15.75" customHeight="1">
      <c r="A230" s="174"/>
      <c r="B230" s="174"/>
      <c r="C230" s="174"/>
      <c r="D230" s="174"/>
      <c r="E230" s="174"/>
      <c r="F230" s="174"/>
      <c r="G230" s="174"/>
      <c r="H230" s="174"/>
      <c r="I230" s="174"/>
      <c r="J230" s="174"/>
      <c r="K230" s="174"/>
      <c r="L230" s="174"/>
      <c r="M230" s="174"/>
      <c r="N230" s="174"/>
      <c r="O230" s="174"/>
      <c r="P230" s="174"/>
      <c r="Q230" s="174"/>
      <c r="R230" s="174"/>
      <c r="S230" s="174"/>
      <c r="T230" s="174"/>
      <c r="U230" s="174"/>
      <c r="V230" s="174"/>
      <c r="W230" s="174"/>
      <c r="X230" s="174"/>
      <c r="Y230" s="466"/>
      <c r="Z230" s="174"/>
      <c r="AA230" s="174"/>
      <c r="AB230" s="174"/>
      <c r="AC230" s="174"/>
      <c r="AD230" s="174"/>
      <c r="AE230" s="174"/>
      <c r="AF230" s="174"/>
      <c r="AG230" s="174"/>
      <c r="AH230" s="174"/>
      <c r="AI230" s="174"/>
      <c r="AJ230" s="174"/>
      <c r="AK230" s="174"/>
      <c r="AL230" s="174"/>
      <c r="AM230" s="174"/>
      <c r="AN230" s="174"/>
      <c r="AO230" s="174"/>
      <c r="AP230" s="174"/>
      <c r="AQ230" s="174"/>
      <c r="AR230" s="174"/>
      <c r="AS230" s="174"/>
      <c r="AT230" s="415"/>
      <c r="AU230" s="174"/>
      <c r="AV230" s="437"/>
      <c r="AW230" s="663"/>
      <c r="AX230" s="665"/>
      <c r="AY230" s="422"/>
      <c r="AZ230" s="665"/>
      <c r="BA230" s="665"/>
      <c r="BB230" s="422"/>
      <c r="BC230" s="665"/>
      <c r="BD230" s="663"/>
      <c r="BE230" s="665"/>
      <c r="BF230" s="426"/>
      <c r="BG230" s="426">
        <f t="shared" si="2"/>
        <v>0</v>
      </c>
      <c r="BH230" s="426">
        <f t="shared" si="3"/>
        <v>0</v>
      </c>
      <c r="BI230" s="426">
        <f t="shared" si="4"/>
        <v>0</v>
      </c>
      <c r="BJ230" s="426">
        <f t="shared" si="5"/>
        <v>0</v>
      </c>
      <c r="BK230" s="425" t="b">
        <f t="shared" si="6"/>
        <v>0</v>
      </c>
    </row>
    <row r="231" spans="1:63" ht="15.75" customHeight="1">
      <c r="A231" s="174"/>
      <c r="B231" s="174"/>
      <c r="C231" s="174"/>
      <c r="D231" s="174"/>
      <c r="E231" s="174"/>
      <c r="F231" s="174"/>
      <c r="G231" s="174"/>
      <c r="H231" s="174"/>
      <c r="I231" s="174"/>
      <c r="J231" s="174"/>
      <c r="K231" s="174"/>
      <c r="L231" s="174"/>
      <c r="M231" s="174"/>
      <c r="N231" s="174"/>
      <c r="O231" s="174"/>
      <c r="P231" s="174"/>
      <c r="Q231" s="174"/>
      <c r="R231" s="174"/>
      <c r="S231" s="174"/>
      <c r="T231" s="174"/>
      <c r="U231" s="174"/>
      <c r="V231" s="174"/>
      <c r="W231" s="174"/>
      <c r="X231" s="174"/>
      <c r="Y231" s="466"/>
      <c r="Z231" s="174"/>
      <c r="AA231" s="174"/>
      <c r="AB231" s="174"/>
      <c r="AC231" s="174"/>
      <c r="AD231" s="174"/>
      <c r="AE231" s="174"/>
      <c r="AF231" s="174"/>
      <c r="AG231" s="174"/>
      <c r="AH231" s="174"/>
      <c r="AI231" s="174"/>
      <c r="AJ231" s="174"/>
      <c r="AK231" s="174"/>
      <c r="AL231" s="174"/>
      <c r="AM231" s="174"/>
      <c r="AN231" s="174"/>
      <c r="AO231" s="174"/>
      <c r="AP231" s="174"/>
      <c r="AQ231" s="174"/>
      <c r="AR231" s="174"/>
      <c r="AS231" s="174"/>
      <c r="AT231" s="415"/>
      <c r="AU231" s="174"/>
      <c r="AV231" s="437"/>
      <c r="AW231" s="663"/>
      <c r="AX231" s="665"/>
      <c r="AY231" s="422"/>
      <c r="AZ231" s="665"/>
      <c r="BA231" s="665"/>
      <c r="BB231" s="422"/>
      <c r="BC231" s="665"/>
      <c r="BD231" s="663"/>
      <c r="BE231" s="665"/>
      <c r="BF231" s="426"/>
      <c r="BG231" s="426">
        <f t="shared" si="2"/>
        <v>0</v>
      </c>
      <c r="BH231" s="426">
        <f t="shared" si="3"/>
        <v>0</v>
      </c>
      <c r="BI231" s="426">
        <f t="shared" si="4"/>
        <v>0</v>
      </c>
      <c r="BJ231" s="426">
        <f t="shared" si="5"/>
        <v>0</v>
      </c>
      <c r="BK231" s="425" t="b">
        <f t="shared" si="6"/>
        <v>0</v>
      </c>
    </row>
    <row r="232" spans="1:63" ht="15.75" customHeight="1">
      <c r="A232" s="174"/>
      <c r="B232" s="174"/>
      <c r="C232" s="174"/>
      <c r="D232" s="174"/>
      <c r="E232" s="174"/>
      <c r="F232" s="174"/>
      <c r="G232" s="174"/>
      <c r="H232" s="174"/>
      <c r="I232" s="174"/>
      <c r="J232" s="174"/>
      <c r="K232" s="174"/>
      <c r="L232" s="174"/>
      <c r="M232" s="174"/>
      <c r="N232" s="174"/>
      <c r="O232" s="174"/>
      <c r="P232" s="174"/>
      <c r="Q232" s="174"/>
      <c r="R232" s="174"/>
      <c r="S232" s="174"/>
      <c r="T232" s="174"/>
      <c r="U232" s="174"/>
      <c r="V232" s="174"/>
      <c r="W232" s="174"/>
      <c r="X232" s="174"/>
      <c r="Y232" s="466"/>
      <c r="Z232" s="174"/>
      <c r="AA232" s="174"/>
      <c r="AB232" s="174"/>
      <c r="AC232" s="174"/>
      <c r="AD232" s="174"/>
      <c r="AE232" s="174"/>
      <c r="AF232" s="174"/>
      <c r="AG232" s="174"/>
      <c r="AH232" s="174"/>
      <c r="AI232" s="174"/>
      <c r="AJ232" s="174"/>
      <c r="AK232" s="174"/>
      <c r="AL232" s="174"/>
      <c r="AM232" s="174"/>
      <c r="AN232" s="174"/>
      <c r="AO232" s="174"/>
      <c r="AP232" s="174"/>
      <c r="AQ232" s="174"/>
      <c r="AR232" s="174"/>
      <c r="AS232" s="174"/>
      <c r="AT232" s="415"/>
      <c r="AU232" s="174"/>
      <c r="AV232" s="437"/>
      <c r="AW232" s="663"/>
      <c r="AX232" s="665"/>
      <c r="AY232" s="422"/>
      <c r="AZ232" s="665"/>
      <c r="BA232" s="665"/>
      <c r="BB232" s="422"/>
      <c r="BC232" s="665"/>
      <c r="BD232" s="663"/>
      <c r="BE232" s="665"/>
      <c r="BF232" s="426"/>
      <c r="BG232" s="426">
        <f t="shared" si="2"/>
        <v>0</v>
      </c>
      <c r="BH232" s="426">
        <f t="shared" si="3"/>
        <v>0</v>
      </c>
      <c r="BI232" s="426">
        <f t="shared" si="4"/>
        <v>0</v>
      </c>
      <c r="BJ232" s="426">
        <f t="shared" si="5"/>
        <v>0</v>
      </c>
      <c r="BK232" s="425" t="b">
        <f t="shared" si="6"/>
        <v>0</v>
      </c>
    </row>
    <row r="233" spans="1:63" ht="15.75" customHeight="1">
      <c r="A233" s="174"/>
      <c r="B233" s="174"/>
      <c r="C233" s="174"/>
      <c r="D233" s="174"/>
      <c r="E233" s="174"/>
      <c r="F233" s="174"/>
      <c r="G233" s="174"/>
      <c r="H233" s="174"/>
      <c r="I233" s="174"/>
      <c r="J233" s="174"/>
      <c r="K233" s="174"/>
      <c r="L233" s="174"/>
      <c r="M233" s="174"/>
      <c r="N233" s="174"/>
      <c r="O233" s="174"/>
      <c r="P233" s="174"/>
      <c r="Q233" s="174"/>
      <c r="R233" s="174"/>
      <c r="S233" s="174"/>
      <c r="T233" s="174"/>
      <c r="U233" s="174"/>
      <c r="V233" s="174"/>
      <c r="W233" s="174"/>
      <c r="X233" s="174"/>
      <c r="Y233" s="466"/>
      <c r="Z233" s="174"/>
      <c r="AA233" s="174"/>
      <c r="AB233" s="174"/>
      <c r="AC233" s="174"/>
      <c r="AD233" s="174"/>
      <c r="AE233" s="174"/>
      <c r="AF233" s="174"/>
      <c r="AG233" s="174"/>
      <c r="AH233" s="174"/>
      <c r="AI233" s="174"/>
      <c r="AJ233" s="174"/>
      <c r="AK233" s="174"/>
      <c r="AL233" s="174"/>
      <c r="AM233" s="174"/>
      <c r="AN233" s="174"/>
      <c r="AO233" s="174"/>
      <c r="AP233" s="174"/>
      <c r="AQ233" s="174"/>
      <c r="AR233" s="174"/>
      <c r="AS233" s="174"/>
      <c r="AT233" s="415"/>
      <c r="AU233" s="174"/>
      <c r="AV233" s="437"/>
      <c r="AW233" s="663"/>
      <c r="AX233" s="665"/>
      <c r="AY233" s="422"/>
      <c r="AZ233" s="665"/>
      <c r="BA233" s="665"/>
      <c r="BB233" s="422"/>
      <c r="BC233" s="665"/>
      <c r="BD233" s="663"/>
      <c r="BE233" s="665"/>
      <c r="BF233" s="426"/>
      <c r="BG233" s="426">
        <f t="shared" si="2"/>
        <v>0</v>
      </c>
      <c r="BH233" s="426">
        <f t="shared" si="3"/>
        <v>0</v>
      </c>
      <c r="BI233" s="426">
        <f t="shared" si="4"/>
        <v>0</v>
      </c>
      <c r="BJ233" s="426">
        <f t="shared" si="5"/>
        <v>0</v>
      </c>
      <c r="BK233" s="425" t="b">
        <f t="shared" si="6"/>
        <v>0</v>
      </c>
    </row>
    <row r="234" spans="1:63" ht="15.75" customHeight="1">
      <c r="A234" s="174"/>
      <c r="B234" s="174"/>
      <c r="C234" s="174"/>
      <c r="D234" s="174"/>
      <c r="E234" s="174"/>
      <c r="F234" s="174"/>
      <c r="G234" s="174"/>
      <c r="H234" s="174"/>
      <c r="I234" s="174"/>
      <c r="J234" s="174"/>
      <c r="K234" s="174"/>
      <c r="L234" s="174"/>
      <c r="M234" s="174"/>
      <c r="N234" s="174"/>
      <c r="O234" s="174"/>
      <c r="P234" s="174"/>
      <c r="Q234" s="174"/>
      <c r="R234" s="174"/>
      <c r="S234" s="174"/>
      <c r="T234" s="174"/>
      <c r="U234" s="174"/>
      <c r="V234" s="174"/>
      <c r="W234" s="174"/>
      <c r="X234" s="174"/>
      <c r="Y234" s="466"/>
      <c r="Z234" s="174"/>
      <c r="AA234" s="174"/>
      <c r="AB234" s="174"/>
      <c r="AC234" s="174"/>
      <c r="AD234" s="174"/>
      <c r="AE234" s="174"/>
      <c r="AF234" s="174"/>
      <c r="AG234" s="174"/>
      <c r="AH234" s="174"/>
      <c r="AI234" s="174"/>
      <c r="AJ234" s="174"/>
      <c r="AK234" s="174"/>
      <c r="AL234" s="174"/>
      <c r="AM234" s="174"/>
      <c r="AN234" s="174"/>
      <c r="AO234" s="174"/>
      <c r="AP234" s="174"/>
      <c r="AQ234" s="174"/>
      <c r="AR234" s="174"/>
      <c r="AS234" s="174"/>
      <c r="AT234" s="415"/>
      <c r="AU234" s="174"/>
      <c r="AV234" s="437"/>
      <c r="AW234" s="663"/>
      <c r="AX234" s="665"/>
      <c r="AY234" s="422"/>
      <c r="AZ234" s="665"/>
      <c r="BA234" s="665"/>
      <c r="BB234" s="422"/>
      <c r="BC234" s="665"/>
      <c r="BD234" s="663"/>
      <c r="BE234" s="665"/>
      <c r="BF234" s="426"/>
      <c r="BG234" s="426">
        <f t="shared" si="2"/>
        <v>0</v>
      </c>
      <c r="BH234" s="426">
        <f t="shared" si="3"/>
        <v>0</v>
      </c>
      <c r="BI234" s="426">
        <f t="shared" si="4"/>
        <v>0</v>
      </c>
      <c r="BJ234" s="426">
        <f t="shared" si="5"/>
        <v>0</v>
      </c>
      <c r="BK234" s="425" t="b">
        <f t="shared" si="6"/>
        <v>0</v>
      </c>
    </row>
    <row r="235" spans="1:63" ht="15.75" customHeight="1">
      <c r="A235" s="174"/>
      <c r="B235" s="174"/>
      <c r="C235" s="174"/>
      <c r="D235" s="174"/>
      <c r="E235" s="174"/>
      <c r="F235" s="174"/>
      <c r="G235" s="174"/>
      <c r="H235" s="174"/>
      <c r="I235" s="174"/>
      <c r="J235" s="174"/>
      <c r="K235" s="174"/>
      <c r="L235" s="174"/>
      <c r="M235" s="174"/>
      <c r="N235" s="174"/>
      <c r="O235" s="174"/>
      <c r="P235" s="174"/>
      <c r="Q235" s="174"/>
      <c r="R235" s="174"/>
      <c r="S235" s="174"/>
      <c r="T235" s="174"/>
      <c r="U235" s="174"/>
      <c r="V235" s="174"/>
      <c r="W235" s="174"/>
      <c r="X235" s="174"/>
      <c r="Y235" s="466"/>
      <c r="Z235" s="174"/>
      <c r="AA235" s="174"/>
      <c r="AB235" s="174"/>
      <c r="AC235" s="174"/>
      <c r="AD235" s="174"/>
      <c r="AE235" s="174"/>
      <c r="AF235" s="174"/>
      <c r="AG235" s="174"/>
      <c r="AH235" s="174"/>
      <c r="AI235" s="174"/>
      <c r="AJ235" s="174"/>
      <c r="AK235" s="174"/>
      <c r="AL235" s="174"/>
      <c r="AM235" s="174"/>
      <c r="AN235" s="174"/>
      <c r="AO235" s="174"/>
      <c r="AP235" s="174"/>
      <c r="AQ235" s="174"/>
      <c r="AR235" s="174"/>
      <c r="AS235" s="174"/>
      <c r="AT235" s="415"/>
      <c r="AU235" s="174"/>
      <c r="AV235" s="437"/>
      <c r="AW235" s="663"/>
      <c r="AX235" s="665"/>
      <c r="AY235" s="422"/>
      <c r="AZ235" s="665"/>
      <c r="BA235" s="665"/>
      <c r="BB235" s="422"/>
      <c r="BC235" s="665"/>
      <c r="BD235" s="663"/>
      <c r="BE235" s="665"/>
      <c r="BF235" s="426"/>
      <c r="BG235" s="426">
        <f t="shared" si="2"/>
        <v>0</v>
      </c>
      <c r="BH235" s="426">
        <f t="shared" si="3"/>
        <v>0</v>
      </c>
      <c r="BI235" s="426">
        <f t="shared" si="4"/>
        <v>0</v>
      </c>
      <c r="BJ235" s="426">
        <f t="shared" si="5"/>
        <v>0</v>
      </c>
      <c r="BK235" s="425" t="b">
        <f t="shared" si="6"/>
        <v>0</v>
      </c>
    </row>
    <row r="236" spans="1:63" ht="15.75" customHeight="1">
      <c r="A236" s="174"/>
      <c r="B236" s="174"/>
      <c r="C236" s="174"/>
      <c r="D236" s="174"/>
      <c r="E236" s="174"/>
      <c r="F236" s="174"/>
      <c r="G236" s="174"/>
      <c r="H236" s="174"/>
      <c r="I236" s="174"/>
      <c r="J236" s="174"/>
      <c r="K236" s="174"/>
      <c r="L236" s="174"/>
      <c r="M236" s="174"/>
      <c r="N236" s="174"/>
      <c r="O236" s="174"/>
      <c r="P236" s="174"/>
      <c r="Q236" s="174"/>
      <c r="R236" s="174"/>
      <c r="S236" s="174"/>
      <c r="T236" s="174"/>
      <c r="U236" s="174"/>
      <c r="V236" s="174"/>
      <c r="W236" s="174"/>
      <c r="X236" s="174"/>
      <c r="Y236" s="466"/>
      <c r="Z236" s="174"/>
      <c r="AA236" s="174"/>
      <c r="AB236" s="174"/>
      <c r="AC236" s="174"/>
      <c r="AD236" s="174"/>
      <c r="AE236" s="174"/>
      <c r="AF236" s="174"/>
      <c r="AG236" s="174"/>
      <c r="AH236" s="174"/>
      <c r="AI236" s="174"/>
      <c r="AJ236" s="174"/>
      <c r="AK236" s="174"/>
      <c r="AL236" s="174"/>
      <c r="AM236" s="174"/>
      <c r="AN236" s="174"/>
      <c r="AO236" s="174"/>
      <c r="AP236" s="174"/>
      <c r="AQ236" s="174"/>
      <c r="AR236" s="174"/>
      <c r="AS236" s="174"/>
      <c r="AT236" s="415"/>
      <c r="AU236" s="174"/>
      <c r="AV236" s="437"/>
      <c r="AW236" s="663"/>
      <c r="AX236" s="665"/>
      <c r="AY236" s="422"/>
      <c r="AZ236" s="665"/>
      <c r="BA236" s="665"/>
      <c r="BB236" s="422"/>
      <c r="BC236" s="665"/>
      <c r="BD236" s="663"/>
      <c r="BE236" s="665"/>
      <c r="BF236" s="426"/>
      <c r="BG236" s="426">
        <f t="shared" si="2"/>
        <v>0</v>
      </c>
      <c r="BH236" s="426">
        <f t="shared" si="3"/>
        <v>0</v>
      </c>
      <c r="BI236" s="426">
        <f t="shared" si="4"/>
        <v>0</v>
      </c>
      <c r="BJ236" s="426">
        <f t="shared" si="5"/>
        <v>0</v>
      </c>
      <c r="BK236" s="425" t="b">
        <f>COUNTIF($X$3:$X439,$X236)&gt;1</f>
        <v>0</v>
      </c>
    </row>
    <row r="237" spans="1:63" ht="15.75" customHeight="1">
      <c r="A237" s="174"/>
      <c r="B237" s="174"/>
      <c r="C237" s="174"/>
      <c r="D237" s="174"/>
      <c r="E237" s="174"/>
      <c r="F237" s="174"/>
      <c r="G237" s="174"/>
      <c r="H237" s="174"/>
      <c r="I237" s="174"/>
      <c r="J237" s="174"/>
      <c r="K237" s="174"/>
      <c r="L237" s="174"/>
      <c r="M237" s="174"/>
      <c r="N237" s="174"/>
      <c r="O237" s="174"/>
      <c r="P237" s="174"/>
      <c r="Q237" s="174"/>
      <c r="R237" s="174"/>
      <c r="S237" s="174"/>
      <c r="T237" s="174"/>
      <c r="U237" s="174"/>
      <c r="V237" s="174"/>
      <c r="W237" s="174"/>
      <c r="X237" s="174"/>
      <c r="Y237" s="466"/>
      <c r="Z237" s="174"/>
      <c r="AA237" s="174"/>
      <c r="AB237" s="174"/>
      <c r="AC237" s="174"/>
      <c r="AD237" s="174"/>
      <c r="AE237" s="174"/>
      <c r="AF237" s="174"/>
      <c r="AG237" s="174"/>
      <c r="AH237" s="174"/>
      <c r="AI237" s="174"/>
      <c r="AJ237" s="174"/>
      <c r="AK237" s="174"/>
      <c r="AL237" s="174"/>
      <c r="AM237" s="174"/>
      <c r="AN237" s="174"/>
      <c r="AO237" s="174"/>
      <c r="AP237" s="174"/>
      <c r="AQ237" s="174"/>
      <c r="AR237" s="174"/>
      <c r="AS237" s="174"/>
      <c r="AT237" s="415"/>
      <c r="AU237" s="174"/>
      <c r="AV237" s="437"/>
      <c r="AW237" s="663"/>
      <c r="AX237" s="665"/>
      <c r="AY237" s="422"/>
      <c r="AZ237" s="665"/>
      <c r="BA237" s="665"/>
      <c r="BB237" s="422"/>
      <c r="BC237" s="665"/>
      <c r="BD237" s="663"/>
      <c r="BE237" s="665"/>
      <c r="BF237" s="426"/>
      <c r="BG237" s="426">
        <f t="shared" si="2"/>
        <v>0</v>
      </c>
      <c r="BH237" s="426">
        <f t="shared" si="3"/>
        <v>0</v>
      </c>
      <c r="BI237" s="426">
        <f t="shared" si="4"/>
        <v>0</v>
      </c>
      <c r="BJ237" s="426">
        <f t="shared" si="5"/>
        <v>0</v>
      </c>
      <c r="BK237" s="425" t="b">
        <f>COUNTIF($X$3:$X439,$X237)&gt;1</f>
        <v>0</v>
      </c>
    </row>
    <row r="238" spans="1:63" ht="15.75" customHeight="1">
      <c r="A238" s="174"/>
      <c r="B238" s="174"/>
      <c r="C238" s="174"/>
      <c r="D238" s="174"/>
      <c r="E238" s="174"/>
      <c r="F238" s="174"/>
      <c r="G238" s="174"/>
      <c r="H238" s="174"/>
      <c r="I238" s="174"/>
      <c r="J238" s="174"/>
      <c r="K238" s="174"/>
      <c r="L238" s="174"/>
      <c r="M238" s="174"/>
      <c r="N238" s="174"/>
      <c r="O238" s="174"/>
      <c r="P238" s="174"/>
      <c r="Q238" s="174"/>
      <c r="R238" s="174"/>
      <c r="S238" s="174"/>
      <c r="T238" s="174"/>
      <c r="U238" s="174"/>
      <c r="V238" s="174"/>
      <c r="W238" s="174"/>
      <c r="X238" s="174"/>
      <c r="Y238" s="466"/>
      <c r="Z238" s="174"/>
      <c r="AA238" s="174"/>
      <c r="AB238" s="174"/>
      <c r="AC238" s="174"/>
      <c r="AD238" s="174"/>
      <c r="AE238" s="174"/>
      <c r="AF238" s="174"/>
      <c r="AG238" s="174"/>
      <c r="AH238" s="174"/>
      <c r="AI238" s="174"/>
      <c r="AJ238" s="174"/>
      <c r="AK238" s="174"/>
      <c r="AL238" s="174"/>
      <c r="AM238" s="174"/>
      <c r="AN238" s="174"/>
      <c r="AO238" s="174"/>
      <c r="AP238" s="174"/>
      <c r="AQ238" s="174"/>
      <c r="AR238" s="174"/>
      <c r="AS238" s="174"/>
      <c r="AT238" s="415"/>
      <c r="AU238" s="174"/>
      <c r="AV238" s="437"/>
      <c r="AW238" s="663"/>
      <c r="AX238" s="665"/>
      <c r="AY238" s="422"/>
      <c r="AZ238" s="665"/>
      <c r="BA238" s="665"/>
      <c r="BB238" s="422"/>
      <c r="BC238" s="665"/>
      <c r="BD238" s="663"/>
      <c r="BE238" s="665"/>
      <c r="BF238" s="426"/>
      <c r="BG238" s="426"/>
      <c r="BH238" s="426"/>
      <c r="BI238" s="426"/>
      <c r="BJ238" s="426"/>
      <c r="BK238" s="425"/>
    </row>
    <row r="239" spans="1:63" ht="15.75" customHeight="1">
      <c r="A239" s="174"/>
      <c r="B239" s="174"/>
      <c r="C239" s="174"/>
      <c r="D239" s="174"/>
      <c r="E239" s="174"/>
      <c r="F239" s="174"/>
      <c r="G239" s="174"/>
      <c r="H239" s="174"/>
      <c r="I239" s="174"/>
      <c r="J239" s="174"/>
      <c r="K239" s="174"/>
      <c r="L239" s="174"/>
      <c r="M239" s="174"/>
      <c r="N239" s="174"/>
      <c r="O239" s="174"/>
      <c r="P239" s="174"/>
      <c r="Q239" s="174"/>
      <c r="R239" s="174"/>
      <c r="S239" s="174"/>
      <c r="T239" s="174"/>
      <c r="U239" s="174"/>
      <c r="V239" s="174"/>
      <c r="W239" s="174"/>
      <c r="X239" s="174"/>
      <c r="Y239" s="466"/>
      <c r="Z239" s="174"/>
      <c r="AA239" s="174"/>
      <c r="AB239" s="174"/>
      <c r="AC239" s="174"/>
      <c r="AD239" s="174"/>
      <c r="AE239" s="174"/>
      <c r="AF239" s="174"/>
      <c r="AG239" s="174"/>
      <c r="AH239" s="174"/>
      <c r="AI239" s="174"/>
      <c r="AJ239" s="174"/>
      <c r="AK239" s="174"/>
      <c r="AL239" s="174"/>
      <c r="AM239" s="174"/>
      <c r="AN239" s="174"/>
      <c r="AO239" s="174"/>
      <c r="AP239" s="174"/>
      <c r="AQ239" s="174"/>
      <c r="AR239" s="174"/>
      <c r="AS239" s="174"/>
      <c r="AT239" s="415"/>
      <c r="AU239" s="174"/>
      <c r="AV239" s="437"/>
      <c r="AW239" s="663"/>
      <c r="AX239" s="665"/>
      <c r="AY239" s="422"/>
      <c r="AZ239" s="665"/>
      <c r="BA239" s="665"/>
      <c r="BB239" s="422"/>
      <c r="BC239" s="665"/>
      <c r="BD239" s="663"/>
      <c r="BE239" s="665"/>
      <c r="BF239" s="426"/>
      <c r="BG239" s="426"/>
      <c r="BH239" s="426"/>
      <c r="BI239" s="426"/>
      <c r="BJ239" s="426"/>
      <c r="BK239" s="425"/>
    </row>
    <row r="240" spans="1:63" ht="15.75" customHeight="1">
      <c r="A240" s="174"/>
      <c r="B240" s="174"/>
      <c r="C240" s="174"/>
      <c r="D240" s="174"/>
      <c r="E240" s="174"/>
      <c r="F240" s="174"/>
      <c r="G240" s="174"/>
      <c r="H240" s="174"/>
      <c r="I240" s="174"/>
      <c r="J240" s="174"/>
      <c r="K240" s="174"/>
      <c r="L240" s="174"/>
      <c r="M240" s="174"/>
      <c r="N240" s="174"/>
      <c r="O240" s="174"/>
      <c r="P240" s="174"/>
      <c r="Q240" s="174"/>
      <c r="R240" s="174"/>
      <c r="S240" s="174"/>
      <c r="T240" s="174"/>
      <c r="U240" s="174"/>
      <c r="V240" s="174"/>
      <c r="W240" s="174"/>
      <c r="X240" s="174"/>
      <c r="Y240" s="466"/>
      <c r="Z240" s="174"/>
      <c r="AA240" s="174"/>
      <c r="AB240" s="174"/>
      <c r="AC240" s="174"/>
      <c r="AD240" s="174"/>
      <c r="AE240" s="174"/>
      <c r="AF240" s="174"/>
      <c r="AG240" s="174"/>
      <c r="AH240" s="174"/>
      <c r="AI240" s="174"/>
      <c r="AJ240" s="174"/>
      <c r="AK240" s="174"/>
      <c r="AL240" s="174"/>
      <c r="AM240" s="174"/>
      <c r="AN240" s="174"/>
      <c r="AO240" s="174"/>
      <c r="AP240" s="174"/>
      <c r="AQ240" s="174"/>
      <c r="AR240" s="174"/>
      <c r="AS240" s="174"/>
      <c r="AT240" s="415"/>
      <c r="AU240" s="174"/>
      <c r="AV240" s="437"/>
      <c r="AW240" s="663"/>
      <c r="AX240" s="665"/>
      <c r="AY240" s="422"/>
      <c r="AZ240" s="665"/>
      <c r="BA240" s="665"/>
      <c r="BB240" s="422"/>
      <c r="BC240" s="665"/>
      <c r="BD240" s="663"/>
      <c r="BE240" s="665"/>
      <c r="BF240" s="426"/>
      <c r="BG240" s="426"/>
      <c r="BH240" s="426"/>
      <c r="BI240" s="426"/>
      <c r="BJ240" s="426"/>
      <c r="BK240" s="425"/>
    </row>
    <row r="241" spans="1:63" ht="15.75" customHeight="1">
      <c r="A241" s="174"/>
      <c r="B241" s="174"/>
      <c r="C241" s="174"/>
      <c r="D241" s="174"/>
      <c r="E241" s="174"/>
      <c r="F241" s="174"/>
      <c r="G241" s="174"/>
      <c r="H241" s="174"/>
      <c r="I241" s="174"/>
      <c r="J241" s="174"/>
      <c r="K241" s="174"/>
      <c r="L241" s="174"/>
      <c r="M241" s="174"/>
      <c r="N241" s="174"/>
      <c r="O241" s="174"/>
      <c r="P241" s="174"/>
      <c r="Q241" s="174"/>
      <c r="R241" s="174"/>
      <c r="S241" s="174"/>
      <c r="T241" s="174"/>
      <c r="U241" s="174"/>
      <c r="V241" s="174"/>
      <c r="W241" s="174"/>
      <c r="X241" s="174"/>
      <c r="Y241" s="466"/>
      <c r="Z241" s="174"/>
      <c r="AA241" s="174"/>
      <c r="AB241" s="174"/>
      <c r="AC241" s="174"/>
      <c r="AD241" s="174"/>
      <c r="AE241" s="174"/>
      <c r="AF241" s="174"/>
      <c r="AG241" s="174"/>
      <c r="AH241" s="174"/>
      <c r="AI241" s="174"/>
      <c r="AJ241" s="174"/>
      <c r="AK241" s="174"/>
      <c r="AL241" s="174"/>
      <c r="AM241" s="174"/>
      <c r="AN241" s="174"/>
      <c r="AO241" s="174"/>
      <c r="AP241" s="174"/>
      <c r="AQ241" s="174"/>
      <c r="AR241" s="174"/>
      <c r="AS241" s="174"/>
      <c r="AT241" s="415"/>
      <c r="AU241" s="174"/>
      <c r="AV241" s="437"/>
      <c r="AW241" s="663"/>
      <c r="AX241" s="665"/>
      <c r="AY241" s="422"/>
      <c r="AZ241" s="665"/>
      <c r="BA241" s="665"/>
      <c r="BB241" s="422"/>
      <c r="BC241" s="665"/>
      <c r="BD241" s="663"/>
      <c r="BE241" s="665"/>
      <c r="BF241" s="426"/>
      <c r="BG241" s="426"/>
      <c r="BH241" s="426"/>
      <c r="BI241" s="426"/>
      <c r="BJ241" s="426"/>
      <c r="BK241" s="425"/>
    </row>
    <row r="242" spans="1:63" ht="15.75" customHeight="1">
      <c r="A242" s="174"/>
      <c r="B242" s="174"/>
      <c r="C242" s="174"/>
      <c r="D242" s="174"/>
      <c r="E242" s="174"/>
      <c r="F242" s="174"/>
      <c r="G242" s="174"/>
      <c r="H242" s="174"/>
      <c r="I242" s="174"/>
      <c r="J242" s="174"/>
      <c r="K242" s="174"/>
      <c r="L242" s="174"/>
      <c r="M242" s="174"/>
      <c r="N242" s="174"/>
      <c r="O242" s="174"/>
      <c r="P242" s="174"/>
      <c r="Q242" s="174"/>
      <c r="R242" s="174"/>
      <c r="S242" s="174"/>
      <c r="T242" s="174"/>
      <c r="U242" s="174"/>
      <c r="V242" s="174"/>
      <c r="W242" s="174"/>
      <c r="X242" s="174"/>
      <c r="Y242" s="466"/>
      <c r="Z242" s="174"/>
      <c r="AA242" s="174"/>
      <c r="AB242" s="174"/>
      <c r="AC242" s="174"/>
      <c r="AD242" s="174"/>
      <c r="AE242" s="174"/>
      <c r="AF242" s="174"/>
      <c r="AG242" s="174"/>
      <c r="AH242" s="174"/>
      <c r="AI242" s="174"/>
      <c r="AJ242" s="174"/>
      <c r="AK242" s="174"/>
      <c r="AL242" s="174"/>
      <c r="AM242" s="174"/>
      <c r="AN242" s="174"/>
      <c r="AO242" s="174"/>
      <c r="AP242" s="174"/>
      <c r="AQ242" s="174"/>
      <c r="AR242" s="174"/>
      <c r="AS242" s="174"/>
      <c r="AT242" s="415"/>
      <c r="AU242" s="174"/>
      <c r="AV242" s="437"/>
      <c r="AW242" s="663"/>
      <c r="AX242" s="665"/>
      <c r="AY242" s="422"/>
      <c r="AZ242" s="665"/>
      <c r="BA242" s="665"/>
      <c r="BB242" s="422"/>
      <c r="BC242" s="665"/>
      <c r="BD242" s="663"/>
      <c r="BE242" s="665"/>
      <c r="BF242" s="426"/>
      <c r="BG242" s="426"/>
      <c r="BH242" s="426"/>
      <c r="BI242" s="426"/>
      <c r="BJ242" s="426"/>
      <c r="BK242" s="425"/>
    </row>
    <row r="243" spans="1:63" ht="15.75" customHeight="1">
      <c r="A243" s="174"/>
      <c r="B243" s="174"/>
      <c r="C243" s="174"/>
      <c r="D243" s="174"/>
      <c r="E243" s="174"/>
      <c r="F243" s="174"/>
      <c r="G243" s="174"/>
      <c r="H243" s="174"/>
      <c r="I243" s="174"/>
      <c r="J243" s="174"/>
      <c r="K243" s="174"/>
      <c r="L243" s="174"/>
      <c r="M243" s="174"/>
      <c r="N243" s="174"/>
      <c r="O243" s="174"/>
      <c r="P243" s="174"/>
      <c r="Q243" s="174"/>
      <c r="R243" s="174"/>
      <c r="S243" s="174"/>
      <c r="T243" s="174"/>
      <c r="U243" s="174"/>
      <c r="V243" s="174"/>
      <c r="W243" s="174"/>
      <c r="X243" s="174"/>
      <c r="Y243" s="466"/>
      <c r="Z243" s="174"/>
      <c r="AA243" s="174"/>
      <c r="AB243" s="174"/>
      <c r="AC243" s="174"/>
      <c r="AD243" s="174"/>
      <c r="AE243" s="174"/>
      <c r="AF243" s="174"/>
      <c r="AG243" s="174"/>
      <c r="AH243" s="174"/>
      <c r="AI243" s="174"/>
      <c r="AJ243" s="174"/>
      <c r="AK243" s="174"/>
      <c r="AL243" s="174"/>
      <c r="AM243" s="174"/>
      <c r="AN243" s="174"/>
      <c r="AO243" s="174"/>
      <c r="AP243" s="174"/>
      <c r="AQ243" s="174"/>
      <c r="AR243" s="174"/>
      <c r="AS243" s="174"/>
      <c r="AT243" s="415"/>
      <c r="AU243" s="174"/>
      <c r="AV243" s="437"/>
      <c r="AW243" s="663"/>
      <c r="AX243" s="665"/>
      <c r="AY243" s="422"/>
      <c r="AZ243" s="665"/>
      <c r="BA243" s="665"/>
      <c r="BB243" s="422"/>
      <c r="BC243" s="665"/>
      <c r="BD243" s="663"/>
      <c r="BE243" s="665"/>
      <c r="BF243" s="426"/>
      <c r="BG243" s="426"/>
      <c r="BH243" s="426"/>
      <c r="BI243" s="426"/>
      <c r="BJ243" s="426"/>
      <c r="BK243" s="425"/>
    </row>
    <row r="244" spans="1:63" ht="15.75" customHeight="1">
      <c r="A244" s="174"/>
      <c r="B244" s="174"/>
      <c r="C244" s="174"/>
      <c r="D244" s="174"/>
      <c r="E244" s="174"/>
      <c r="F244" s="174"/>
      <c r="G244" s="174"/>
      <c r="H244" s="174"/>
      <c r="I244" s="174"/>
      <c r="J244" s="174"/>
      <c r="K244" s="174"/>
      <c r="L244" s="174"/>
      <c r="M244" s="174"/>
      <c r="N244" s="174"/>
      <c r="O244" s="174"/>
      <c r="P244" s="174"/>
      <c r="Q244" s="174"/>
      <c r="R244" s="174"/>
      <c r="S244" s="174"/>
      <c r="T244" s="174"/>
      <c r="U244" s="174"/>
      <c r="V244" s="174"/>
      <c r="W244" s="174"/>
      <c r="X244" s="174"/>
      <c r="Y244" s="466"/>
      <c r="Z244" s="174"/>
      <c r="AA244" s="174"/>
      <c r="AB244" s="174"/>
      <c r="AC244" s="174"/>
      <c r="AD244" s="174"/>
      <c r="AE244" s="174"/>
      <c r="AF244" s="174"/>
      <c r="AG244" s="174"/>
      <c r="AH244" s="174"/>
      <c r="AI244" s="174"/>
      <c r="AJ244" s="174"/>
      <c r="AK244" s="174"/>
      <c r="AL244" s="174"/>
      <c r="AM244" s="174"/>
      <c r="AN244" s="174"/>
      <c r="AO244" s="174"/>
      <c r="AP244" s="174"/>
      <c r="AQ244" s="174"/>
      <c r="AR244" s="174"/>
      <c r="AS244" s="174"/>
      <c r="AT244" s="415"/>
      <c r="AU244" s="174"/>
      <c r="AV244" s="437"/>
      <c r="AW244" s="663"/>
      <c r="AX244" s="665"/>
      <c r="AY244" s="422"/>
      <c r="AZ244" s="665"/>
      <c r="BA244" s="665"/>
      <c r="BB244" s="422"/>
      <c r="BC244" s="665"/>
      <c r="BD244" s="663"/>
      <c r="BE244" s="665"/>
      <c r="BF244" s="426"/>
      <c r="BG244" s="426"/>
      <c r="BH244" s="426"/>
      <c r="BI244" s="426"/>
      <c r="BJ244" s="426"/>
      <c r="BK244" s="425"/>
    </row>
    <row r="245" spans="1:63" ht="15.75" customHeight="1">
      <c r="A245" s="174"/>
      <c r="B245" s="174"/>
      <c r="C245" s="174"/>
      <c r="D245" s="174"/>
      <c r="E245" s="174"/>
      <c r="F245" s="174"/>
      <c r="G245" s="174"/>
      <c r="H245" s="174"/>
      <c r="I245" s="174"/>
      <c r="J245" s="174"/>
      <c r="K245" s="174"/>
      <c r="L245" s="174"/>
      <c r="M245" s="174"/>
      <c r="N245" s="174"/>
      <c r="O245" s="174"/>
      <c r="P245" s="174"/>
      <c r="Q245" s="174"/>
      <c r="R245" s="174"/>
      <c r="S245" s="174"/>
      <c r="T245" s="174"/>
      <c r="U245" s="174"/>
      <c r="V245" s="174"/>
      <c r="W245" s="174"/>
      <c r="X245" s="174"/>
      <c r="Y245" s="466"/>
      <c r="Z245" s="174"/>
      <c r="AA245" s="174"/>
      <c r="AB245" s="174"/>
      <c r="AC245" s="174"/>
      <c r="AD245" s="174"/>
      <c r="AE245" s="174"/>
      <c r="AF245" s="174"/>
      <c r="AG245" s="174"/>
      <c r="AH245" s="174"/>
      <c r="AI245" s="174"/>
      <c r="AJ245" s="174"/>
      <c r="AK245" s="174"/>
      <c r="AL245" s="174"/>
      <c r="AM245" s="174"/>
      <c r="AN245" s="174"/>
      <c r="AO245" s="174"/>
      <c r="AP245" s="174"/>
      <c r="AQ245" s="174"/>
      <c r="AR245" s="174"/>
      <c r="AS245" s="174"/>
      <c r="AT245" s="415"/>
      <c r="AU245" s="174"/>
      <c r="AV245" s="437"/>
      <c r="AW245" s="663"/>
      <c r="AX245" s="665"/>
      <c r="AY245" s="422"/>
      <c r="AZ245" s="665"/>
      <c r="BA245" s="665"/>
      <c r="BB245" s="422"/>
      <c r="BC245" s="665"/>
      <c r="BD245" s="663"/>
      <c r="BE245" s="665"/>
      <c r="BF245" s="426"/>
      <c r="BG245" s="426"/>
      <c r="BH245" s="426"/>
      <c r="BI245" s="426"/>
      <c r="BJ245" s="426"/>
      <c r="BK245" s="425"/>
    </row>
    <row r="246" spans="1:63" ht="15.75" customHeight="1">
      <c r="A246" s="174"/>
      <c r="B246" s="174"/>
      <c r="C246" s="174"/>
      <c r="D246" s="174"/>
      <c r="E246" s="174"/>
      <c r="F246" s="174"/>
      <c r="G246" s="174"/>
      <c r="H246" s="174"/>
      <c r="I246" s="174"/>
      <c r="J246" s="174"/>
      <c r="K246" s="174"/>
      <c r="L246" s="174"/>
      <c r="M246" s="174"/>
      <c r="N246" s="174"/>
      <c r="O246" s="174"/>
      <c r="P246" s="174"/>
      <c r="Q246" s="174"/>
      <c r="R246" s="174"/>
      <c r="S246" s="174"/>
      <c r="T246" s="174"/>
      <c r="U246" s="174"/>
      <c r="V246" s="174"/>
      <c r="W246" s="174"/>
      <c r="X246" s="174"/>
      <c r="Y246" s="466"/>
      <c r="Z246" s="174"/>
      <c r="AA246" s="174"/>
      <c r="AB246" s="174"/>
      <c r="AC246" s="174"/>
      <c r="AD246" s="174"/>
      <c r="AE246" s="174"/>
      <c r="AF246" s="174"/>
      <c r="AG246" s="174"/>
      <c r="AH246" s="174"/>
      <c r="AI246" s="174"/>
      <c r="AJ246" s="174"/>
      <c r="AK246" s="174"/>
      <c r="AL246" s="174"/>
      <c r="AM246" s="174"/>
      <c r="AN246" s="174"/>
      <c r="AO246" s="174"/>
      <c r="AP246" s="174"/>
      <c r="AQ246" s="174"/>
      <c r="AR246" s="174"/>
      <c r="AS246" s="174"/>
      <c r="AT246" s="415"/>
      <c r="AU246" s="174"/>
      <c r="AV246" s="437"/>
      <c r="AW246" s="663"/>
      <c r="AX246" s="665"/>
      <c r="AY246" s="422"/>
      <c r="AZ246" s="665"/>
      <c r="BA246" s="665"/>
      <c r="BB246" s="422"/>
      <c r="BC246" s="665"/>
      <c r="BD246" s="663"/>
      <c r="BE246" s="665"/>
      <c r="BF246" s="426"/>
      <c r="BG246" s="426"/>
      <c r="BH246" s="426"/>
      <c r="BI246" s="426"/>
      <c r="BJ246" s="426"/>
      <c r="BK246" s="425"/>
    </row>
    <row r="247" spans="1:63" ht="15.75" customHeight="1">
      <c r="A247" s="174"/>
      <c r="B247" s="174"/>
      <c r="C247" s="174"/>
      <c r="D247" s="174"/>
      <c r="E247" s="174"/>
      <c r="F247" s="174"/>
      <c r="G247" s="174"/>
      <c r="H247" s="174"/>
      <c r="I247" s="174"/>
      <c r="J247" s="174"/>
      <c r="K247" s="174"/>
      <c r="L247" s="174"/>
      <c r="M247" s="174"/>
      <c r="N247" s="174"/>
      <c r="O247" s="174"/>
      <c r="P247" s="174"/>
      <c r="Q247" s="174"/>
      <c r="R247" s="174"/>
      <c r="S247" s="174"/>
      <c r="T247" s="174"/>
      <c r="U247" s="174"/>
      <c r="V247" s="174"/>
      <c r="W247" s="174"/>
      <c r="X247" s="174"/>
      <c r="Y247" s="466"/>
      <c r="Z247" s="174"/>
      <c r="AA247" s="174"/>
      <c r="AB247" s="174"/>
      <c r="AC247" s="174"/>
      <c r="AD247" s="174"/>
      <c r="AE247" s="174"/>
      <c r="AF247" s="174"/>
      <c r="AG247" s="174"/>
      <c r="AH247" s="174"/>
      <c r="AI247" s="174"/>
      <c r="AJ247" s="174"/>
      <c r="AK247" s="174"/>
      <c r="AL247" s="174"/>
      <c r="AM247" s="174"/>
      <c r="AN247" s="174"/>
      <c r="AO247" s="174"/>
      <c r="AP247" s="174"/>
      <c r="AQ247" s="174"/>
      <c r="AR247" s="174"/>
      <c r="AS247" s="174"/>
      <c r="AT247" s="415"/>
      <c r="AU247" s="174"/>
      <c r="AV247" s="437"/>
      <c r="AW247" s="663"/>
      <c r="AX247" s="665"/>
      <c r="AY247" s="422"/>
      <c r="AZ247" s="665"/>
      <c r="BA247" s="665"/>
      <c r="BB247" s="422"/>
      <c r="BC247" s="665"/>
      <c r="BD247" s="663"/>
      <c r="BE247" s="665"/>
      <c r="BF247" s="426"/>
      <c r="BG247" s="426"/>
      <c r="BH247" s="426"/>
      <c r="BI247" s="426"/>
      <c r="BJ247" s="426"/>
      <c r="BK247" s="425"/>
    </row>
    <row r="248" spans="1:63" ht="15.75" customHeight="1">
      <c r="A248" s="174"/>
      <c r="B248" s="174"/>
      <c r="C248" s="174"/>
      <c r="D248" s="174"/>
      <c r="E248" s="174"/>
      <c r="F248" s="174"/>
      <c r="G248" s="174"/>
      <c r="H248" s="174"/>
      <c r="I248" s="174"/>
      <c r="J248" s="174"/>
      <c r="K248" s="174"/>
      <c r="L248" s="174"/>
      <c r="M248" s="174"/>
      <c r="N248" s="174"/>
      <c r="O248" s="174"/>
      <c r="P248" s="174"/>
      <c r="Q248" s="174"/>
      <c r="R248" s="174"/>
      <c r="S248" s="174"/>
      <c r="T248" s="174"/>
      <c r="U248" s="174"/>
      <c r="V248" s="174"/>
      <c r="W248" s="174"/>
      <c r="X248" s="174"/>
      <c r="Y248" s="466"/>
      <c r="Z248" s="174"/>
      <c r="AA248" s="174"/>
      <c r="AB248" s="174"/>
      <c r="AC248" s="174"/>
      <c r="AD248" s="174"/>
      <c r="AE248" s="174"/>
      <c r="AF248" s="174"/>
      <c r="AG248" s="174"/>
      <c r="AH248" s="174"/>
      <c r="AI248" s="174"/>
      <c r="AJ248" s="174"/>
      <c r="AK248" s="174"/>
      <c r="AL248" s="174"/>
      <c r="AM248" s="174"/>
      <c r="AN248" s="174"/>
      <c r="AO248" s="174"/>
      <c r="AP248" s="174"/>
      <c r="AQ248" s="174"/>
      <c r="AR248" s="174"/>
      <c r="AS248" s="174"/>
      <c r="AT248" s="415"/>
      <c r="AU248" s="174"/>
      <c r="AV248" s="437"/>
      <c r="AW248" s="663"/>
      <c r="AX248" s="665"/>
      <c r="AY248" s="422"/>
      <c r="AZ248" s="665"/>
      <c r="BA248" s="665"/>
      <c r="BB248" s="422"/>
      <c r="BC248" s="665"/>
      <c r="BD248" s="663"/>
      <c r="BE248" s="665"/>
      <c r="BF248" s="426"/>
      <c r="BG248" s="426"/>
      <c r="BH248" s="426"/>
      <c r="BI248" s="426"/>
      <c r="BJ248" s="426"/>
      <c r="BK248" s="425"/>
    </row>
    <row r="249" spans="1:63" ht="15.75" customHeight="1">
      <c r="A249" s="174"/>
      <c r="B249" s="174"/>
      <c r="C249" s="174"/>
      <c r="D249" s="174"/>
      <c r="E249" s="174"/>
      <c r="F249" s="174"/>
      <c r="G249" s="174"/>
      <c r="H249" s="174"/>
      <c r="I249" s="174"/>
      <c r="J249" s="174"/>
      <c r="K249" s="174"/>
      <c r="L249" s="174"/>
      <c r="M249" s="174"/>
      <c r="N249" s="174"/>
      <c r="O249" s="174"/>
      <c r="P249" s="174"/>
      <c r="Q249" s="174"/>
      <c r="R249" s="174"/>
      <c r="S249" s="174"/>
      <c r="T249" s="174"/>
      <c r="U249" s="174"/>
      <c r="V249" s="174"/>
      <c r="W249" s="174"/>
      <c r="X249" s="174"/>
      <c r="Y249" s="466"/>
      <c r="Z249" s="174"/>
      <c r="AA249" s="174"/>
      <c r="AB249" s="174"/>
      <c r="AC249" s="174"/>
      <c r="AD249" s="174"/>
      <c r="AE249" s="174"/>
      <c r="AF249" s="174"/>
      <c r="AG249" s="174"/>
      <c r="AH249" s="174"/>
      <c r="AI249" s="174"/>
      <c r="AJ249" s="174"/>
      <c r="AK249" s="174"/>
      <c r="AL249" s="174"/>
      <c r="AM249" s="174"/>
      <c r="AN249" s="174"/>
      <c r="AO249" s="174"/>
      <c r="AP249" s="174"/>
      <c r="AQ249" s="174"/>
      <c r="AR249" s="174"/>
      <c r="AS249" s="174"/>
      <c r="AT249" s="415"/>
      <c r="AU249" s="174"/>
      <c r="AV249" s="437"/>
      <c r="AW249" s="663"/>
      <c r="AX249" s="665"/>
      <c r="AY249" s="422"/>
      <c r="AZ249" s="665"/>
      <c r="BA249" s="665"/>
      <c r="BB249" s="422"/>
      <c r="BC249" s="665"/>
      <c r="BD249" s="663"/>
      <c r="BE249" s="665"/>
      <c r="BF249" s="426"/>
      <c r="BG249" s="426"/>
      <c r="BH249" s="426"/>
      <c r="BI249" s="426"/>
      <c r="BJ249" s="426"/>
      <c r="BK249" s="425"/>
    </row>
    <row r="250" spans="1:63" ht="15.75" customHeight="1">
      <c r="A250" s="174"/>
      <c r="B250" s="174"/>
      <c r="C250" s="174"/>
      <c r="D250" s="174"/>
      <c r="E250" s="174"/>
      <c r="F250" s="174"/>
      <c r="G250" s="174"/>
      <c r="H250" s="174"/>
      <c r="I250" s="174"/>
      <c r="J250" s="174"/>
      <c r="K250" s="174"/>
      <c r="L250" s="174"/>
      <c r="M250" s="174"/>
      <c r="N250" s="174"/>
      <c r="O250" s="174"/>
      <c r="P250" s="174"/>
      <c r="Q250" s="174"/>
      <c r="R250" s="174"/>
      <c r="S250" s="174"/>
      <c r="T250" s="174"/>
      <c r="U250" s="174"/>
      <c r="V250" s="174"/>
      <c r="W250" s="174"/>
      <c r="X250" s="174"/>
      <c r="Y250" s="466"/>
      <c r="Z250" s="174"/>
      <c r="AA250" s="174"/>
      <c r="AB250" s="174"/>
      <c r="AC250" s="174"/>
      <c r="AD250" s="174"/>
      <c r="AE250" s="174"/>
      <c r="AF250" s="174"/>
      <c r="AG250" s="174"/>
      <c r="AH250" s="174"/>
      <c r="AI250" s="174"/>
      <c r="AJ250" s="174"/>
      <c r="AK250" s="174"/>
      <c r="AL250" s="174"/>
      <c r="AM250" s="174"/>
      <c r="AN250" s="174"/>
      <c r="AO250" s="174"/>
      <c r="AP250" s="174"/>
      <c r="AQ250" s="174"/>
      <c r="AR250" s="174"/>
      <c r="AS250" s="174"/>
      <c r="AT250" s="415"/>
      <c r="AU250" s="174"/>
      <c r="AV250" s="437"/>
      <c r="AW250" s="663"/>
      <c r="AX250" s="665"/>
      <c r="AY250" s="422"/>
      <c r="AZ250" s="665"/>
      <c r="BA250" s="665"/>
      <c r="BB250" s="422"/>
      <c r="BC250" s="665"/>
      <c r="BD250" s="663"/>
      <c r="BE250" s="665"/>
      <c r="BF250" s="426"/>
      <c r="BG250" s="426"/>
      <c r="BH250" s="426"/>
      <c r="BI250" s="426"/>
      <c r="BJ250" s="426"/>
      <c r="BK250" s="425"/>
    </row>
    <row r="251" spans="1:63" ht="15.75" customHeight="1">
      <c r="A251" s="174"/>
      <c r="B251" s="174"/>
      <c r="C251" s="174"/>
      <c r="D251" s="174"/>
      <c r="E251" s="174"/>
      <c r="F251" s="174"/>
      <c r="G251" s="174"/>
      <c r="H251" s="174"/>
      <c r="I251" s="174"/>
      <c r="J251" s="174"/>
      <c r="K251" s="174"/>
      <c r="L251" s="174"/>
      <c r="M251" s="174"/>
      <c r="N251" s="174"/>
      <c r="O251" s="174"/>
      <c r="P251" s="174"/>
      <c r="Q251" s="174"/>
      <c r="R251" s="174"/>
      <c r="S251" s="174"/>
      <c r="T251" s="174"/>
      <c r="U251" s="174"/>
      <c r="V251" s="174"/>
      <c r="W251" s="174"/>
      <c r="X251" s="174"/>
      <c r="Y251" s="466"/>
      <c r="Z251" s="174"/>
      <c r="AA251" s="174"/>
      <c r="AB251" s="174"/>
      <c r="AC251" s="174"/>
      <c r="AD251" s="174"/>
      <c r="AE251" s="174"/>
      <c r="AF251" s="174"/>
      <c r="AG251" s="174"/>
      <c r="AH251" s="174"/>
      <c r="AI251" s="174"/>
      <c r="AJ251" s="174"/>
      <c r="AK251" s="174"/>
      <c r="AL251" s="174"/>
      <c r="AM251" s="174"/>
      <c r="AN251" s="174"/>
      <c r="AO251" s="174"/>
      <c r="AP251" s="174"/>
      <c r="AQ251" s="174"/>
      <c r="AR251" s="174"/>
      <c r="AS251" s="174"/>
      <c r="AT251" s="415"/>
      <c r="AU251" s="174"/>
      <c r="AV251" s="437"/>
      <c r="AW251" s="663"/>
      <c r="AX251" s="665"/>
      <c r="AY251" s="422"/>
      <c r="AZ251" s="665"/>
      <c r="BA251" s="665"/>
      <c r="BB251" s="422"/>
      <c r="BC251" s="665"/>
      <c r="BD251" s="663"/>
      <c r="BE251" s="665"/>
      <c r="BF251" s="426"/>
      <c r="BG251" s="426"/>
      <c r="BH251" s="426"/>
      <c r="BI251" s="426"/>
      <c r="BJ251" s="426"/>
      <c r="BK251" s="425"/>
    </row>
    <row r="252" spans="1:63" ht="15.75" customHeight="1">
      <c r="A252" s="174"/>
      <c r="B252" s="174"/>
      <c r="C252" s="174"/>
      <c r="D252" s="174"/>
      <c r="E252" s="174"/>
      <c r="F252" s="174"/>
      <c r="G252" s="174"/>
      <c r="H252" s="174"/>
      <c r="I252" s="174"/>
      <c r="J252" s="174"/>
      <c r="K252" s="174"/>
      <c r="L252" s="174"/>
      <c r="M252" s="174"/>
      <c r="N252" s="174"/>
      <c r="O252" s="174"/>
      <c r="P252" s="174"/>
      <c r="Q252" s="174"/>
      <c r="R252" s="174"/>
      <c r="S252" s="174"/>
      <c r="T252" s="174"/>
      <c r="U252" s="174"/>
      <c r="V252" s="174"/>
      <c r="W252" s="174"/>
      <c r="X252" s="174"/>
      <c r="Y252" s="466"/>
      <c r="Z252" s="174"/>
      <c r="AA252" s="174"/>
      <c r="AB252" s="174"/>
      <c r="AC252" s="174"/>
      <c r="AD252" s="174"/>
      <c r="AE252" s="174"/>
      <c r="AF252" s="174"/>
      <c r="AG252" s="174"/>
      <c r="AH252" s="174"/>
      <c r="AI252" s="174"/>
      <c r="AJ252" s="174"/>
      <c r="AK252" s="174"/>
      <c r="AL252" s="174"/>
      <c r="AM252" s="174"/>
      <c r="AN252" s="174"/>
      <c r="AO252" s="174"/>
      <c r="AP252" s="174"/>
      <c r="AQ252" s="174"/>
      <c r="AR252" s="174"/>
      <c r="AS252" s="174"/>
      <c r="AT252" s="415"/>
      <c r="AU252" s="174"/>
      <c r="AV252" s="437"/>
      <c r="AW252" s="663"/>
      <c r="AX252" s="665"/>
      <c r="AY252" s="422"/>
      <c r="AZ252" s="665"/>
      <c r="BA252" s="665"/>
      <c r="BB252" s="422"/>
      <c r="BC252" s="665"/>
      <c r="BD252" s="663"/>
      <c r="BE252" s="665"/>
      <c r="BF252" s="426"/>
      <c r="BG252" s="426"/>
      <c r="BH252" s="426"/>
      <c r="BI252" s="426"/>
      <c r="BJ252" s="426"/>
      <c r="BK252" s="425"/>
    </row>
    <row r="253" spans="1:63" ht="15.75" customHeight="1">
      <c r="A253" s="174"/>
      <c r="B253" s="174"/>
      <c r="C253" s="174"/>
      <c r="D253" s="174"/>
      <c r="E253" s="174"/>
      <c r="F253" s="174"/>
      <c r="G253" s="174"/>
      <c r="H253" s="174"/>
      <c r="I253" s="174"/>
      <c r="J253" s="174"/>
      <c r="K253" s="174"/>
      <c r="L253" s="174"/>
      <c r="M253" s="174"/>
      <c r="N253" s="174"/>
      <c r="O253" s="174"/>
      <c r="P253" s="174"/>
      <c r="Q253" s="174"/>
      <c r="R253" s="174"/>
      <c r="S253" s="174"/>
      <c r="T253" s="174"/>
      <c r="U253" s="174"/>
      <c r="V253" s="174"/>
      <c r="W253" s="174"/>
      <c r="X253" s="174"/>
      <c r="Y253" s="466"/>
      <c r="Z253" s="174"/>
      <c r="AA253" s="174"/>
      <c r="AB253" s="174"/>
      <c r="AC253" s="174"/>
      <c r="AD253" s="174"/>
      <c r="AE253" s="174"/>
      <c r="AF253" s="174"/>
      <c r="AG253" s="174"/>
      <c r="AH253" s="174"/>
      <c r="AI253" s="174"/>
      <c r="AJ253" s="174"/>
      <c r="AK253" s="174"/>
      <c r="AL253" s="174"/>
      <c r="AM253" s="174"/>
      <c r="AN253" s="174"/>
      <c r="AO253" s="174"/>
      <c r="AP253" s="174"/>
      <c r="AQ253" s="174"/>
      <c r="AR253" s="174"/>
      <c r="AS253" s="174"/>
      <c r="AT253" s="415"/>
      <c r="AU253" s="174"/>
      <c r="AV253" s="437"/>
      <c r="AW253" s="663"/>
      <c r="AX253" s="665"/>
      <c r="AY253" s="422"/>
      <c r="AZ253" s="665"/>
      <c r="BA253" s="665"/>
      <c r="BB253" s="422"/>
      <c r="BC253" s="665"/>
      <c r="BD253" s="663"/>
      <c r="BE253" s="665"/>
      <c r="BF253" s="426"/>
      <c r="BG253" s="426"/>
      <c r="BH253" s="426"/>
      <c r="BI253" s="426"/>
      <c r="BJ253" s="426"/>
      <c r="BK253" s="425"/>
    </row>
    <row r="254" spans="1:63" ht="15.75" customHeight="1">
      <c r="A254" s="174"/>
      <c r="B254" s="174"/>
      <c r="C254" s="174"/>
      <c r="D254" s="174"/>
      <c r="E254" s="174"/>
      <c r="F254" s="174"/>
      <c r="G254" s="174"/>
      <c r="H254" s="174"/>
      <c r="I254" s="174"/>
      <c r="J254" s="174"/>
      <c r="K254" s="174"/>
      <c r="L254" s="174"/>
      <c r="M254" s="174"/>
      <c r="N254" s="174"/>
      <c r="O254" s="174"/>
      <c r="P254" s="174"/>
      <c r="Q254" s="174"/>
      <c r="R254" s="174"/>
      <c r="S254" s="174"/>
      <c r="T254" s="174"/>
      <c r="U254" s="174"/>
      <c r="V254" s="174"/>
      <c r="W254" s="174"/>
      <c r="X254" s="174"/>
      <c r="Y254" s="466"/>
      <c r="Z254" s="174"/>
      <c r="AA254" s="174"/>
      <c r="AB254" s="174"/>
      <c r="AC254" s="174"/>
      <c r="AD254" s="174"/>
      <c r="AE254" s="174"/>
      <c r="AF254" s="174"/>
      <c r="AG254" s="174"/>
      <c r="AH254" s="174"/>
      <c r="AI254" s="174"/>
      <c r="AJ254" s="174"/>
      <c r="AK254" s="174"/>
      <c r="AL254" s="174"/>
      <c r="AM254" s="174"/>
      <c r="AN254" s="174"/>
      <c r="AO254" s="174"/>
      <c r="AP254" s="174"/>
      <c r="AQ254" s="174"/>
      <c r="AR254" s="174"/>
      <c r="AS254" s="174"/>
      <c r="AT254" s="415"/>
      <c r="AU254" s="174"/>
      <c r="AV254" s="437"/>
      <c r="AW254" s="663"/>
      <c r="AX254" s="665"/>
      <c r="AY254" s="422"/>
      <c r="AZ254" s="665"/>
      <c r="BA254" s="665"/>
      <c r="BB254" s="422"/>
      <c r="BC254" s="665"/>
      <c r="BD254" s="663"/>
      <c r="BE254" s="665"/>
      <c r="BF254" s="426"/>
      <c r="BG254" s="426"/>
      <c r="BH254" s="426"/>
      <c r="BI254" s="426"/>
      <c r="BJ254" s="426"/>
      <c r="BK254" s="425"/>
    </row>
    <row r="255" spans="1:63" ht="15.75" customHeight="1">
      <c r="A255" s="174"/>
      <c r="B255" s="174"/>
      <c r="C255" s="174"/>
      <c r="D255" s="174"/>
      <c r="E255" s="174"/>
      <c r="F255" s="174"/>
      <c r="G255" s="174"/>
      <c r="H255" s="174"/>
      <c r="I255" s="174"/>
      <c r="J255" s="174"/>
      <c r="K255" s="174"/>
      <c r="L255" s="174"/>
      <c r="M255" s="174"/>
      <c r="N255" s="174"/>
      <c r="O255" s="174"/>
      <c r="P255" s="174"/>
      <c r="Q255" s="174"/>
      <c r="R255" s="174"/>
      <c r="S255" s="174"/>
      <c r="T255" s="174"/>
      <c r="U255" s="174"/>
      <c r="V255" s="174"/>
      <c r="W255" s="174"/>
      <c r="X255" s="174"/>
      <c r="Y255" s="466"/>
      <c r="Z255" s="174"/>
      <c r="AA255" s="174"/>
      <c r="AB255" s="174"/>
      <c r="AC255" s="174"/>
      <c r="AD255" s="174"/>
      <c r="AE255" s="174"/>
      <c r="AF255" s="174"/>
      <c r="AG255" s="174"/>
      <c r="AH255" s="174"/>
      <c r="AI255" s="174"/>
      <c r="AJ255" s="174"/>
      <c r="AK255" s="174"/>
      <c r="AL255" s="174"/>
      <c r="AM255" s="174"/>
      <c r="AN255" s="174"/>
      <c r="AO255" s="174"/>
      <c r="AP255" s="174"/>
      <c r="AQ255" s="174"/>
      <c r="AR255" s="174"/>
      <c r="AS255" s="174"/>
      <c r="AT255" s="415"/>
      <c r="AU255" s="174"/>
      <c r="AV255" s="437"/>
      <c r="AW255" s="663"/>
      <c r="AX255" s="665"/>
      <c r="AY255" s="422"/>
      <c r="AZ255" s="665"/>
      <c r="BA255" s="665"/>
      <c r="BB255" s="422"/>
      <c r="BC255" s="665"/>
      <c r="BD255" s="663"/>
      <c r="BE255" s="665"/>
      <c r="BF255" s="426"/>
      <c r="BG255" s="426"/>
      <c r="BH255" s="426"/>
      <c r="BI255" s="426"/>
      <c r="BJ255" s="426"/>
      <c r="BK255" s="425"/>
    </row>
    <row r="256" spans="1:63" ht="15.75" customHeight="1">
      <c r="A256" s="174"/>
      <c r="B256" s="174"/>
      <c r="C256" s="174"/>
      <c r="D256" s="174"/>
      <c r="E256" s="174"/>
      <c r="F256" s="174"/>
      <c r="G256" s="174"/>
      <c r="H256" s="174"/>
      <c r="I256" s="174"/>
      <c r="J256" s="174"/>
      <c r="K256" s="174"/>
      <c r="L256" s="174"/>
      <c r="M256" s="174"/>
      <c r="N256" s="174"/>
      <c r="O256" s="174"/>
      <c r="P256" s="174"/>
      <c r="Q256" s="174"/>
      <c r="R256" s="174"/>
      <c r="S256" s="174"/>
      <c r="T256" s="174"/>
      <c r="U256" s="174"/>
      <c r="V256" s="174"/>
      <c r="W256" s="174"/>
      <c r="X256" s="174"/>
      <c r="Y256" s="466"/>
      <c r="Z256" s="174"/>
      <c r="AA256" s="174"/>
      <c r="AB256" s="174"/>
      <c r="AC256" s="174"/>
      <c r="AD256" s="174"/>
      <c r="AE256" s="174"/>
      <c r="AF256" s="174"/>
      <c r="AG256" s="174"/>
      <c r="AH256" s="174"/>
      <c r="AI256" s="174"/>
      <c r="AJ256" s="174"/>
      <c r="AK256" s="174"/>
      <c r="AL256" s="174"/>
      <c r="AM256" s="174"/>
      <c r="AN256" s="174"/>
      <c r="AO256" s="174"/>
      <c r="AP256" s="174"/>
      <c r="AQ256" s="174"/>
      <c r="AR256" s="174"/>
      <c r="AS256" s="174"/>
      <c r="AT256" s="415"/>
      <c r="AU256" s="174"/>
      <c r="AV256" s="437"/>
      <c r="AW256" s="663"/>
      <c r="AX256" s="665"/>
      <c r="AY256" s="422"/>
      <c r="AZ256" s="665"/>
      <c r="BA256" s="665"/>
      <c r="BB256" s="422"/>
      <c r="BC256" s="665"/>
      <c r="BD256" s="663"/>
      <c r="BE256" s="665"/>
      <c r="BF256" s="426"/>
      <c r="BG256" s="426"/>
      <c r="BH256" s="426"/>
      <c r="BI256" s="426"/>
      <c r="BJ256" s="426"/>
      <c r="BK256" s="425"/>
    </row>
    <row r="257" spans="1:63" ht="15.75" customHeight="1">
      <c r="A257" s="174"/>
      <c r="B257" s="174"/>
      <c r="C257" s="174"/>
      <c r="D257" s="174"/>
      <c r="E257" s="174"/>
      <c r="F257" s="174"/>
      <c r="G257" s="174"/>
      <c r="H257" s="174"/>
      <c r="I257" s="174"/>
      <c r="J257" s="174"/>
      <c r="K257" s="174"/>
      <c r="L257" s="174"/>
      <c r="M257" s="174"/>
      <c r="N257" s="174"/>
      <c r="O257" s="174"/>
      <c r="P257" s="174"/>
      <c r="Q257" s="174"/>
      <c r="R257" s="174"/>
      <c r="S257" s="174"/>
      <c r="T257" s="174"/>
      <c r="U257" s="174"/>
      <c r="V257" s="174"/>
      <c r="W257" s="174"/>
      <c r="X257" s="174"/>
      <c r="Y257" s="466"/>
      <c r="Z257" s="174"/>
      <c r="AA257" s="174"/>
      <c r="AB257" s="174"/>
      <c r="AC257" s="174"/>
      <c r="AD257" s="174"/>
      <c r="AE257" s="174"/>
      <c r="AF257" s="174"/>
      <c r="AG257" s="174"/>
      <c r="AH257" s="174"/>
      <c r="AI257" s="174"/>
      <c r="AJ257" s="174"/>
      <c r="AK257" s="174"/>
      <c r="AL257" s="174"/>
      <c r="AM257" s="174"/>
      <c r="AN257" s="174"/>
      <c r="AO257" s="174"/>
      <c r="AP257" s="174"/>
      <c r="AQ257" s="174"/>
      <c r="AR257" s="174"/>
      <c r="AS257" s="174"/>
      <c r="AT257" s="415"/>
      <c r="AU257" s="174"/>
      <c r="AV257" s="437"/>
      <c r="AW257" s="663"/>
      <c r="AX257" s="665"/>
      <c r="AY257" s="422"/>
      <c r="AZ257" s="665"/>
      <c r="BA257" s="665"/>
      <c r="BB257" s="422"/>
      <c r="BC257" s="665"/>
      <c r="BD257" s="663"/>
      <c r="BE257" s="665"/>
      <c r="BF257" s="426"/>
      <c r="BG257" s="426"/>
      <c r="BH257" s="426"/>
      <c r="BI257" s="426"/>
      <c r="BJ257" s="426"/>
      <c r="BK257" s="425"/>
    </row>
    <row r="258" spans="1:63" ht="15.75" customHeight="1">
      <c r="A258" s="174"/>
      <c r="B258" s="174"/>
      <c r="C258" s="174"/>
      <c r="D258" s="174"/>
      <c r="E258" s="174"/>
      <c r="F258" s="174"/>
      <c r="G258" s="174"/>
      <c r="H258" s="174"/>
      <c r="I258" s="174"/>
      <c r="J258" s="174"/>
      <c r="K258" s="174"/>
      <c r="L258" s="174"/>
      <c r="M258" s="174"/>
      <c r="N258" s="174"/>
      <c r="O258" s="174"/>
      <c r="P258" s="174"/>
      <c r="Q258" s="174"/>
      <c r="R258" s="174"/>
      <c r="S258" s="174"/>
      <c r="T258" s="174"/>
      <c r="U258" s="174"/>
      <c r="V258" s="174"/>
      <c r="W258" s="174"/>
      <c r="X258" s="174"/>
      <c r="Y258" s="466"/>
      <c r="Z258" s="174"/>
      <c r="AA258" s="174"/>
      <c r="AB258" s="174"/>
      <c r="AC258" s="174"/>
      <c r="AD258" s="174"/>
      <c r="AE258" s="174"/>
      <c r="AF258" s="174"/>
      <c r="AG258" s="174"/>
      <c r="AH258" s="174"/>
      <c r="AI258" s="174"/>
      <c r="AJ258" s="174"/>
      <c r="AK258" s="174"/>
      <c r="AL258" s="174"/>
      <c r="AM258" s="174"/>
      <c r="AN258" s="174"/>
      <c r="AO258" s="174"/>
      <c r="AP258" s="174"/>
      <c r="AQ258" s="174"/>
      <c r="AR258" s="174"/>
      <c r="AS258" s="174"/>
      <c r="AT258" s="415"/>
      <c r="AU258" s="174"/>
      <c r="AV258" s="437"/>
      <c r="AW258" s="663"/>
      <c r="AX258" s="665"/>
      <c r="AY258" s="422"/>
      <c r="AZ258" s="665"/>
      <c r="BA258" s="665"/>
      <c r="BB258" s="422"/>
      <c r="BC258" s="665"/>
      <c r="BD258" s="663"/>
      <c r="BE258" s="665"/>
      <c r="BF258" s="426"/>
      <c r="BG258" s="426"/>
      <c r="BH258" s="426"/>
      <c r="BI258" s="426"/>
      <c r="BJ258" s="426"/>
      <c r="BK258" s="425"/>
    </row>
    <row r="259" spans="1:63" ht="15.75" customHeight="1">
      <c r="A259" s="174"/>
      <c r="B259" s="174"/>
      <c r="C259" s="174"/>
      <c r="D259" s="174"/>
      <c r="E259" s="174"/>
      <c r="F259" s="174"/>
      <c r="G259" s="174"/>
      <c r="H259" s="174"/>
      <c r="I259" s="174"/>
      <c r="J259" s="174"/>
      <c r="K259" s="174"/>
      <c r="L259" s="174"/>
      <c r="M259" s="174"/>
      <c r="N259" s="174"/>
      <c r="O259" s="174"/>
      <c r="P259" s="174"/>
      <c r="Q259" s="174"/>
      <c r="R259" s="174"/>
      <c r="S259" s="174"/>
      <c r="T259" s="174"/>
      <c r="U259" s="174"/>
      <c r="V259" s="174"/>
      <c r="W259" s="174"/>
      <c r="X259" s="174"/>
      <c r="Y259" s="466"/>
      <c r="Z259" s="174"/>
      <c r="AA259" s="174"/>
      <c r="AB259" s="174"/>
      <c r="AC259" s="174"/>
      <c r="AD259" s="174"/>
      <c r="AE259" s="174"/>
      <c r="AF259" s="174"/>
      <c r="AG259" s="174"/>
      <c r="AH259" s="174"/>
      <c r="AI259" s="174"/>
      <c r="AJ259" s="174"/>
      <c r="AK259" s="174"/>
      <c r="AL259" s="174"/>
      <c r="AM259" s="174"/>
      <c r="AN259" s="174"/>
      <c r="AO259" s="174"/>
      <c r="AP259" s="174"/>
      <c r="AQ259" s="174"/>
      <c r="AR259" s="174"/>
      <c r="AS259" s="174"/>
      <c r="AT259" s="415"/>
      <c r="AU259" s="174"/>
      <c r="AV259" s="437"/>
      <c r="AW259" s="663"/>
      <c r="AX259" s="665"/>
      <c r="AY259" s="422"/>
      <c r="AZ259" s="665"/>
      <c r="BA259" s="665"/>
      <c r="BB259" s="422"/>
      <c r="BC259" s="665"/>
      <c r="BD259" s="663"/>
      <c r="BE259" s="665"/>
      <c r="BF259" s="426"/>
      <c r="BG259" s="426"/>
      <c r="BH259" s="426"/>
      <c r="BI259" s="426"/>
      <c r="BJ259" s="426"/>
      <c r="BK259" s="425"/>
    </row>
    <row r="260" spans="1:63" ht="15.75" customHeight="1">
      <c r="A260" s="174"/>
      <c r="B260" s="174"/>
      <c r="C260" s="174"/>
      <c r="D260" s="174"/>
      <c r="E260" s="174"/>
      <c r="F260" s="174"/>
      <c r="G260" s="174"/>
      <c r="H260" s="174"/>
      <c r="I260" s="174"/>
      <c r="J260" s="174"/>
      <c r="K260" s="174"/>
      <c r="L260" s="174"/>
      <c r="M260" s="174"/>
      <c r="N260" s="174"/>
      <c r="O260" s="174"/>
      <c r="P260" s="174"/>
      <c r="Q260" s="174"/>
      <c r="R260" s="174"/>
      <c r="S260" s="174"/>
      <c r="T260" s="174"/>
      <c r="U260" s="174"/>
      <c r="V260" s="174"/>
      <c r="W260" s="174"/>
      <c r="X260" s="174"/>
      <c r="Y260" s="466"/>
      <c r="Z260" s="174"/>
      <c r="AA260" s="174"/>
      <c r="AB260" s="174"/>
      <c r="AC260" s="174"/>
      <c r="AD260" s="174"/>
      <c r="AE260" s="174"/>
      <c r="AF260" s="174"/>
      <c r="AG260" s="174"/>
      <c r="AH260" s="174"/>
      <c r="AI260" s="174"/>
      <c r="AJ260" s="174"/>
      <c r="AK260" s="174"/>
      <c r="AL260" s="174"/>
      <c r="AM260" s="174"/>
      <c r="AN260" s="174"/>
      <c r="AO260" s="174"/>
      <c r="AP260" s="174"/>
      <c r="AQ260" s="174"/>
      <c r="AR260" s="174"/>
      <c r="AS260" s="174"/>
      <c r="AT260" s="415"/>
      <c r="AU260" s="174"/>
      <c r="AV260" s="437"/>
      <c r="AW260" s="663"/>
      <c r="AX260" s="665"/>
      <c r="AY260" s="422"/>
      <c r="AZ260" s="665"/>
      <c r="BA260" s="665"/>
      <c r="BB260" s="422"/>
      <c r="BC260" s="665"/>
      <c r="BD260" s="663"/>
      <c r="BE260" s="665"/>
      <c r="BF260" s="426"/>
      <c r="BG260" s="426"/>
      <c r="BH260" s="426"/>
      <c r="BI260" s="426"/>
      <c r="BJ260" s="426"/>
      <c r="BK260" s="425"/>
    </row>
    <row r="261" spans="1:63" ht="15.75" customHeight="1">
      <c r="A261" s="174"/>
      <c r="B261" s="174"/>
      <c r="C261" s="174"/>
      <c r="D261" s="174"/>
      <c r="E261" s="174"/>
      <c r="F261" s="174"/>
      <c r="G261" s="174"/>
      <c r="H261" s="174"/>
      <c r="I261" s="174"/>
      <c r="J261" s="174"/>
      <c r="K261" s="174"/>
      <c r="L261" s="174"/>
      <c r="M261" s="174"/>
      <c r="N261" s="174"/>
      <c r="O261" s="174"/>
      <c r="P261" s="174"/>
      <c r="Q261" s="174"/>
      <c r="R261" s="174"/>
      <c r="S261" s="174"/>
      <c r="T261" s="174"/>
      <c r="U261" s="174"/>
      <c r="V261" s="174"/>
      <c r="W261" s="174"/>
      <c r="X261" s="174"/>
      <c r="Y261" s="466"/>
      <c r="Z261" s="174"/>
      <c r="AA261" s="174"/>
      <c r="AB261" s="174"/>
      <c r="AC261" s="174"/>
      <c r="AD261" s="174"/>
      <c r="AE261" s="174"/>
      <c r="AF261" s="174"/>
      <c r="AG261" s="174"/>
      <c r="AH261" s="174"/>
      <c r="AI261" s="174"/>
      <c r="AJ261" s="174"/>
      <c r="AK261" s="174"/>
      <c r="AL261" s="174"/>
      <c r="AM261" s="174"/>
      <c r="AN261" s="174"/>
      <c r="AO261" s="174"/>
      <c r="AP261" s="174"/>
      <c r="AQ261" s="174"/>
      <c r="AR261" s="174"/>
      <c r="AS261" s="174"/>
      <c r="AT261" s="415"/>
      <c r="AU261" s="174"/>
      <c r="AV261" s="437"/>
      <c r="AW261" s="663"/>
      <c r="AX261" s="665"/>
      <c r="AY261" s="422"/>
      <c r="AZ261" s="665"/>
      <c r="BA261" s="665"/>
      <c r="BB261" s="422"/>
      <c r="BC261" s="665"/>
      <c r="BD261" s="663"/>
      <c r="BE261" s="665"/>
      <c r="BF261" s="426"/>
      <c r="BG261" s="426"/>
      <c r="BH261" s="426"/>
      <c r="BI261" s="426"/>
      <c r="BJ261" s="426"/>
      <c r="BK261" s="425"/>
    </row>
    <row r="262" spans="1:63" ht="15.75" customHeight="1">
      <c r="A262" s="174"/>
      <c r="B262" s="174"/>
      <c r="C262" s="174"/>
      <c r="D262" s="174"/>
      <c r="E262" s="174"/>
      <c r="F262" s="174"/>
      <c r="G262" s="174"/>
      <c r="H262" s="174"/>
      <c r="I262" s="174"/>
      <c r="J262" s="174"/>
      <c r="K262" s="174"/>
      <c r="L262" s="174"/>
      <c r="M262" s="174"/>
      <c r="N262" s="174"/>
      <c r="O262" s="174"/>
      <c r="P262" s="174"/>
      <c r="Q262" s="174"/>
      <c r="R262" s="174"/>
      <c r="S262" s="174"/>
      <c r="T262" s="174"/>
      <c r="U262" s="174"/>
      <c r="V262" s="174"/>
      <c r="W262" s="174"/>
      <c r="X262" s="174"/>
      <c r="Y262" s="466"/>
      <c r="Z262" s="174"/>
      <c r="AA262" s="174"/>
      <c r="AB262" s="174"/>
      <c r="AC262" s="174"/>
      <c r="AD262" s="174"/>
      <c r="AE262" s="174"/>
      <c r="AF262" s="174"/>
      <c r="AG262" s="174"/>
      <c r="AH262" s="174"/>
      <c r="AI262" s="174"/>
      <c r="AJ262" s="174"/>
      <c r="AK262" s="174"/>
      <c r="AL262" s="174"/>
      <c r="AM262" s="174"/>
      <c r="AN262" s="174"/>
      <c r="AO262" s="174"/>
      <c r="AP262" s="174"/>
      <c r="AQ262" s="174"/>
      <c r="AR262" s="174"/>
      <c r="AS262" s="174"/>
      <c r="AT262" s="415"/>
      <c r="AU262" s="174"/>
      <c r="AV262" s="437"/>
      <c r="AW262" s="663"/>
      <c r="AX262" s="665"/>
      <c r="AY262" s="422"/>
      <c r="AZ262" s="665"/>
      <c r="BA262" s="665"/>
      <c r="BB262" s="422"/>
      <c r="BC262" s="665"/>
      <c r="BD262" s="663"/>
      <c r="BE262" s="665"/>
      <c r="BF262" s="426"/>
      <c r="BG262" s="426"/>
      <c r="BH262" s="426"/>
      <c r="BI262" s="426"/>
      <c r="BJ262" s="426"/>
      <c r="BK262" s="425"/>
    </row>
    <row r="263" spans="1:63" ht="15.75" customHeight="1">
      <c r="A263" s="174"/>
      <c r="B263" s="174"/>
      <c r="C263" s="174"/>
      <c r="D263" s="174"/>
      <c r="E263" s="174"/>
      <c r="F263" s="174"/>
      <c r="G263" s="174"/>
      <c r="H263" s="174"/>
      <c r="I263" s="174"/>
      <c r="J263" s="174"/>
      <c r="K263" s="174"/>
      <c r="L263" s="174"/>
      <c r="M263" s="174"/>
      <c r="N263" s="174"/>
      <c r="O263" s="174"/>
      <c r="P263" s="174"/>
      <c r="Q263" s="174"/>
      <c r="R263" s="174"/>
      <c r="S263" s="174"/>
      <c r="T263" s="174"/>
      <c r="U263" s="174"/>
      <c r="V263" s="174"/>
      <c r="W263" s="174"/>
      <c r="X263" s="174"/>
      <c r="Y263" s="466"/>
      <c r="Z263" s="174"/>
      <c r="AA263" s="174"/>
      <c r="AB263" s="174"/>
      <c r="AC263" s="174"/>
      <c r="AD263" s="174"/>
      <c r="AE263" s="174"/>
      <c r="AF263" s="174"/>
      <c r="AG263" s="174"/>
      <c r="AH263" s="174"/>
      <c r="AI263" s="174"/>
      <c r="AJ263" s="174"/>
      <c r="AK263" s="174"/>
      <c r="AL263" s="174"/>
      <c r="AM263" s="174"/>
      <c r="AN263" s="174"/>
      <c r="AO263" s="174"/>
      <c r="AP263" s="174"/>
      <c r="AQ263" s="174"/>
      <c r="AR263" s="174"/>
      <c r="AS263" s="174"/>
      <c r="AT263" s="415"/>
      <c r="AU263" s="174"/>
      <c r="AV263" s="437"/>
      <c r="AW263" s="663"/>
      <c r="AX263" s="665"/>
      <c r="AY263" s="422"/>
      <c r="AZ263" s="665"/>
      <c r="BA263" s="665"/>
      <c r="BB263" s="422"/>
      <c r="BC263" s="665"/>
      <c r="BD263" s="663"/>
      <c r="BE263" s="665"/>
      <c r="BF263" s="426"/>
      <c r="BG263" s="426"/>
      <c r="BH263" s="426"/>
      <c r="BI263" s="426"/>
      <c r="BJ263" s="426"/>
      <c r="BK263" s="425"/>
    </row>
    <row r="264" spans="1:63" ht="15.75" customHeight="1">
      <c r="A264" s="174"/>
      <c r="B264" s="174"/>
      <c r="C264" s="174"/>
      <c r="D264" s="174"/>
      <c r="E264" s="174"/>
      <c r="F264" s="174"/>
      <c r="G264" s="174"/>
      <c r="H264" s="174"/>
      <c r="I264" s="174"/>
      <c r="J264" s="174"/>
      <c r="K264" s="174"/>
      <c r="L264" s="174"/>
      <c r="M264" s="174"/>
      <c r="N264" s="174"/>
      <c r="O264" s="174"/>
      <c r="P264" s="174"/>
      <c r="Q264" s="174"/>
      <c r="R264" s="174"/>
      <c r="S264" s="174"/>
      <c r="T264" s="174"/>
      <c r="U264" s="174"/>
      <c r="V264" s="174"/>
      <c r="W264" s="174"/>
      <c r="X264" s="174"/>
      <c r="Y264" s="466"/>
      <c r="Z264" s="174"/>
      <c r="AA264" s="174"/>
      <c r="AB264" s="174"/>
      <c r="AC264" s="174"/>
      <c r="AD264" s="174"/>
      <c r="AE264" s="174"/>
      <c r="AF264" s="174"/>
      <c r="AG264" s="174"/>
      <c r="AH264" s="174"/>
      <c r="AI264" s="174"/>
      <c r="AJ264" s="174"/>
      <c r="AK264" s="174"/>
      <c r="AL264" s="174"/>
      <c r="AM264" s="174"/>
      <c r="AN264" s="174"/>
      <c r="AO264" s="174"/>
      <c r="AP264" s="174"/>
      <c r="AQ264" s="174"/>
      <c r="AR264" s="174"/>
      <c r="AS264" s="174"/>
      <c r="AT264" s="415"/>
      <c r="AU264" s="174"/>
      <c r="AV264" s="437"/>
      <c r="AW264" s="663"/>
      <c r="AX264" s="665"/>
      <c r="AY264" s="422"/>
      <c r="AZ264" s="665"/>
      <c r="BA264" s="665"/>
      <c r="BB264" s="422"/>
      <c r="BC264" s="665"/>
      <c r="BD264" s="663"/>
      <c r="BE264" s="665"/>
      <c r="BF264" s="426"/>
      <c r="BG264" s="426"/>
      <c r="BH264" s="426"/>
      <c r="BI264" s="426"/>
      <c r="BJ264" s="426"/>
      <c r="BK264" s="425"/>
    </row>
    <row r="265" spans="1:63" ht="15.75" customHeight="1">
      <c r="A265" s="174"/>
      <c r="B265" s="174"/>
      <c r="C265" s="174"/>
      <c r="D265" s="174"/>
      <c r="E265" s="174"/>
      <c r="F265" s="174"/>
      <c r="G265" s="174"/>
      <c r="H265" s="174"/>
      <c r="I265" s="174"/>
      <c r="J265" s="174"/>
      <c r="K265" s="174"/>
      <c r="L265" s="174"/>
      <c r="M265" s="174"/>
      <c r="N265" s="174"/>
      <c r="O265" s="174"/>
      <c r="P265" s="174"/>
      <c r="Q265" s="174"/>
      <c r="R265" s="174"/>
      <c r="S265" s="174"/>
      <c r="T265" s="174"/>
      <c r="U265" s="174"/>
      <c r="V265" s="174"/>
      <c r="W265" s="174"/>
      <c r="X265" s="174"/>
      <c r="Y265" s="466"/>
      <c r="Z265" s="174"/>
      <c r="AA265" s="174"/>
      <c r="AB265" s="174"/>
      <c r="AC265" s="174"/>
      <c r="AD265" s="174"/>
      <c r="AE265" s="174"/>
      <c r="AF265" s="174"/>
      <c r="AG265" s="174"/>
      <c r="AH265" s="174"/>
      <c r="AI265" s="174"/>
      <c r="AJ265" s="174"/>
      <c r="AK265" s="174"/>
      <c r="AL265" s="174"/>
      <c r="AM265" s="174"/>
      <c r="AN265" s="174"/>
      <c r="AO265" s="174"/>
      <c r="AP265" s="174"/>
      <c r="AQ265" s="174"/>
      <c r="AR265" s="174"/>
      <c r="AS265" s="174"/>
      <c r="AT265" s="415"/>
      <c r="AU265" s="174"/>
      <c r="AV265" s="437"/>
      <c r="AW265" s="663"/>
      <c r="AX265" s="665"/>
      <c r="AY265" s="422"/>
      <c r="AZ265" s="665"/>
      <c r="BA265" s="665"/>
      <c r="BB265" s="422"/>
      <c r="BC265" s="665"/>
      <c r="BD265" s="663"/>
      <c r="BE265" s="665"/>
      <c r="BF265" s="426"/>
      <c r="BG265" s="426"/>
      <c r="BH265" s="426"/>
      <c r="BI265" s="426"/>
      <c r="BJ265" s="426"/>
      <c r="BK265" s="425"/>
    </row>
    <row r="266" spans="1:63" ht="15.75" customHeight="1">
      <c r="A266" s="174"/>
      <c r="B266" s="174"/>
      <c r="C266" s="174"/>
      <c r="D266" s="174"/>
      <c r="E266" s="174"/>
      <c r="F266" s="174"/>
      <c r="G266" s="174"/>
      <c r="H266" s="174"/>
      <c r="I266" s="174"/>
      <c r="J266" s="174"/>
      <c r="K266" s="174"/>
      <c r="L266" s="174"/>
      <c r="M266" s="174"/>
      <c r="N266" s="174"/>
      <c r="O266" s="174"/>
      <c r="P266" s="174"/>
      <c r="Q266" s="174"/>
      <c r="R266" s="174"/>
      <c r="S266" s="174"/>
      <c r="T266" s="174"/>
      <c r="U266" s="174"/>
      <c r="V266" s="174"/>
      <c r="W266" s="174"/>
      <c r="X266" s="174"/>
      <c r="Y266" s="466"/>
      <c r="Z266" s="174"/>
      <c r="AA266" s="174"/>
      <c r="AB266" s="174"/>
      <c r="AC266" s="174"/>
      <c r="AD266" s="174"/>
      <c r="AE266" s="174"/>
      <c r="AF266" s="174"/>
      <c r="AG266" s="174"/>
      <c r="AH266" s="174"/>
      <c r="AI266" s="174"/>
      <c r="AJ266" s="174"/>
      <c r="AK266" s="174"/>
      <c r="AL266" s="174"/>
      <c r="AM266" s="174"/>
      <c r="AN266" s="174"/>
      <c r="AO266" s="174"/>
      <c r="AP266" s="174"/>
      <c r="AQ266" s="174"/>
      <c r="AR266" s="174"/>
      <c r="AS266" s="174"/>
      <c r="AT266" s="415"/>
      <c r="AU266" s="174"/>
      <c r="AV266" s="437"/>
      <c r="AW266" s="663"/>
      <c r="AX266" s="665"/>
      <c r="AY266" s="422"/>
      <c r="AZ266" s="665"/>
      <c r="BA266" s="665"/>
      <c r="BB266" s="422"/>
      <c r="BC266" s="665"/>
      <c r="BD266" s="663"/>
      <c r="BE266" s="665"/>
      <c r="BF266" s="426"/>
      <c r="BG266" s="426"/>
      <c r="BH266" s="426"/>
      <c r="BI266" s="426"/>
      <c r="BJ266" s="426"/>
      <c r="BK266" s="425"/>
    </row>
    <row r="267" spans="1:63" ht="15.75" customHeight="1">
      <c r="A267" s="174"/>
      <c r="B267" s="174"/>
      <c r="C267" s="174"/>
      <c r="D267" s="174"/>
      <c r="E267" s="174"/>
      <c r="F267" s="174"/>
      <c r="G267" s="174"/>
      <c r="H267" s="174"/>
      <c r="I267" s="174"/>
      <c r="J267" s="174"/>
      <c r="K267" s="174"/>
      <c r="L267" s="174"/>
      <c r="M267" s="174"/>
      <c r="N267" s="174"/>
      <c r="O267" s="174"/>
      <c r="P267" s="174"/>
      <c r="Q267" s="174"/>
      <c r="R267" s="174"/>
      <c r="S267" s="174"/>
      <c r="T267" s="174"/>
      <c r="U267" s="174"/>
      <c r="V267" s="174"/>
      <c r="W267" s="174"/>
      <c r="X267" s="174"/>
      <c r="Y267" s="466"/>
      <c r="Z267" s="174"/>
      <c r="AA267" s="174"/>
      <c r="AB267" s="174"/>
      <c r="AC267" s="174"/>
      <c r="AD267" s="174"/>
      <c r="AE267" s="174"/>
      <c r="AF267" s="174"/>
      <c r="AG267" s="174"/>
      <c r="AH267" s="174"/>
      <c r="AI267" s="174"/>
      <c r="AJ267" s="174"/>
      <c r="AK267" s="174"/>
      <c r="AL267" s="174"/>
      <c r="AM267" s="174"/>
      <c r="AN267" s="174"/>
      <c r="AO267" s="174"/>
      <c r="AP267" s="174"/>
      <c r="AQ267" s="174"/>
      <c r="AR267" s="174"/>
      <c r="AS267" s="174"/>
      <c r="AT267" s="415"/>
      <c r="AU267" s="174"/>
      <c r="AV267" s="437"/>
      <c r="AW267" s="663"/>
      <c r="AX267" s="665"/>
      <c r="AY267" s="422"/>
      <c r="AZ267" s="665"/>
      <c r="BA267" s="665"/>
      <c r="BB267" s="422"/>
      <c r="BC267" s="665"/>
      <c r="BD267" s="663"/>
      <c r="BE267" s="665"/>
      <c r="BF267" s="426"/>
      <c r="BG267" s="426"/>
      <c r="BH267" s="426"/>
      <c r="BI267" s="426"/>
      <c r="BJ267" s="426"/>
      <c r="BK267" s="425"/>
    </row>
    <row r="268" spans="1:63" ht="15.75" customHeight="1">
      <c r="A268" s="174"/>
      <c r="B268" s="174"/>
      <c r="C268" s="174"/>
      <c r="D268" s="174"/>
      <c r="E268" s="174"/>
      <c r="F268" s="174"/>
      <c r="G268" s="174"/>
      <c r="H268" s="174"/>
      <c r="I268" s="174"/>
      <c r="J268" s="174"/>
      <c r="K268" s="174"/>
      <c r="L268" s="174"/>
      <c r="M268" s="174"/>
      <c r="N268" s="174"/>
      <c r="O268" s="174"/>
      <c r="P268" s="174"/>
      <c r="Q268" s="174"/>
      <c r="R268" s="174"/>
      <c r="S268" s="174"/>
      <c r="T268" s="174"/>
      <c r="U268" s="174"/>
      <c r="V268" s="174"/>
      <c r="W268" s="174"/>
      <c r="X268" s="174"/>
      <c r="Y268" s="466"/>
      <c r="Z268" s="174"/>
      <c r="AA268" s="174"/>
      <c r="AB268" s="174"/>
      <c r="AC268" s="174"/>
      <c r="AD268" s="174"/>
      <c r="AE268" s="174"/>
      <c r="AF268" s="174"/>
      <c r="AG268" s="174"/>
      <c r="AH268" s="174"/>
      <c r="AI268" s="174"/>
      <c r="AJ268" s="174"/>
      <c r="AK268" s="174"/>
      <c r="AL268" s="174"/>
      <c r="AM268" s="174"/>
      <c r="AN268" s="174"/>
      <c r="AO268" s="174"/>
      <c r="AP268" s="174"/>
      <c r="AQ268" s="174"/>
      <c r="AR268" s="174"/>
      <c r="AS268" s="174"/>
      <c r="AT268" s="415"/>
      <c r="AU268" s="174"/>
      <c r="AV268" s="437"/>
      <c r="AW268" s="663"/>
      <c r="AX268" s="665"/>
      <c r="AY268" s="422"/>
      <c r="AZ268" s="665"/>
      <c r="BA268" s="665"/>
      <c r="BB268" s="422"/>
      <c r="BC268" s="665"/>
      <c r="BD268" s="663"/>
      <c r="BE268" s="665"/>
      <c r="BF268" s="426"/>
      <c r="BG268" s="426"/>
      <c r="BH268" s="426"/>
      <c r="BI268" s="426"/>
      <c r="BJ268" s="426"/>
      <c r="BK268" s="425"/>
    </row>
    <row r="269" spans="1:63" ht="15.75" customHeight="1">
      <c r="A269" s="174"/>
      <c r="B269" s="174"/>
      <c r="C269" s="174"/>
      <c r="D269" s="174"/>
      <c r="E269" s="174"/>
      <c r="F269" s="174"/>
      <c r="G269" s="174"/>
      <c r="H269" s="174"/>
      <c r="I269" s="174"/>
      <c r="J269" s="174"/>
      <c r="K269" s="174"/>
      <c r="L269" s="174"/>
      <c r="M269" s="174"/>
      <c r="N269" s="174"/>
      <c r="O269" s="174"/>
      <c r="P269" s="174"/>
      <c r="Q269" s="174"/>
      <c r="R269" s="174"/>
      <c r="S269" s="174"/>
      <c r="T269" s="174"/>
      <c r="U269" s="174"/>
      <c r="V269" s="174"/>
      <c r="W269" s="174"/>
      <c r="X269" s="174"/>
      <c r="Y269" s="466"/>
      <c r="Z269" s="174"/>
      <c r="AA269" s="174"/>
      <c r="AB269" s="174"/>
      <c r="AC269" s="174"/>
      <c r="AD269" s="174"/>
      <c r="AE269" s="174"/>
      <c r="AF269" s="174"/>
      <c r="AG269" s="174"/>
      <c r="AH269" s="174"/>
      <c r="AI269" s="174"/>
      <c r="AJ269" s="174"/>
      <c r="AK269" s="174"/>
      <c r="AL269" s="174"/>
      <c r="AM269" s="174"/>
      <c r="AN269" s="174"/>
      <c r="AO269" s="174"/>
      <c r="AP269" s="174"/>
      <c r="AQ269" s="174"/>
      <c r="AR269" s="174"/>
      <c r="AS269" s="174"/>
      <c r="AT269" s="415"/>
      <c r="AU269" s="174"/>
      <c r="AV269" s="437"/>
      <c r="AW269" s="663"/>
      <c r="AX269" s="665"/>
      <c r="AY269" s="422"/>
      <c r="AZ269" s="665"/>
      <c r="BA269" s="665"/>
      <c r="BB269" s="422"/>
      <c r="BC269" s="665"/>
      <c r="BD269" s="663"/>
      <c r="BE269" s="665"/>
      <c r="BF269" s="426"/>
      <c r="BG269" s="426"/>
      <c r="BH269" s="426"/>
      <c r="BI269" s="426"/>
      <c r="BJ269" s="426"/>
      <c r="BK269" s="425"/>
    </row>
    <row r="270" spans="1:63" ht="15.75" customHeight="1">
      <c r="A270" s="174"/>
      <c r="B270" s="174"/>
      <c r="C270" s="174"/>
      <c r="D270" s="174"/>
      <c r="E270" s="174"/>
      <c r="F270" s="174"/>
      <c r="G270" s="174"/>
      <c r="H270" s="174"/>
      <c r="I270" s="174"/>
      <c r="J270" s="174"/>
      <c r="K270" s="174"/>
      <c r="L270" s="174"/>
      <c r="M270" s="174"/>
      <c r="N270" s="174"/>
      <c r="O270" s="174"/>
      <c r="P270" s="174"/>
      <c r="Q270" s="174"/>
      <c r="R270" s="174"/>
      <c r="S270" s="174"/>
      <c r="T270" s="174"/>
      <c r="U270" s="174"/>
      <c r="V270" s="174"/>
      <c r="W270" s="174"/>
      <c r="X270" s="174"/>
      <c r="Y270" s="466"/>
      <c r="Z270" s="174"/>
      <c r="AA270" s="174"/>
      <c r="AB270" s="174"/>
      <c r="AC270" s="174"/>
      <c r="AD270" s="174"/>
      <c r="AE270" s="174"/>
      <c r="AF270" s="174"/>
      <c r="AG270" s="174"/>
      <c r="AH270" s="174"/>
      <c r="AI270" s="174"/>
      <c r="AJ270" s="174"/>
      <c r="AK270" s="174"/>
      <c r="AL270" s="174"/>
      <c r="AM270" s="174"/>
      <c r="AN270" s="174"/>
      <c r="AO270" s="174"/>
      <c r="AP270" s="174"/>
      <c r="AQ270" s="174"/>
      <c r="AR270" s="174"/>
      <c r="AS270" s="174"/>
      <c r="AT270" s="415"/>
      <c r="AU270" s="174"/>
      <c r="AV270" s="437"/>
      <c r="AW270" s="663"/>
      <c r="AX270" s="665"/>
      <c r="AY270" s="422"/>
      <c r="AZ270" s="665"/>
      <c r="BA270" s="665"/>
      <c r="BB270" s="422"/>
      <c r="BC270" s="665"/>
      <c r="BD270" s="663"/>
      <c r="BE270" s="665"/>
      <c r="BF270" s="426"/>
      <c r="BG270" s="426"/>
      <c r="BH270" s="426"/>
      <c r="BI270" s="426"/>
      <c r="BJ270" s="426"/>
      <c r="BK270" s="425"/>
    </row>
    <row r="271" spans="1:63" ht="15.75" customHeight="1">
      <c r="A271" s="174"/>
      <c r="B271" s="174"/>
      <c r="C271" s="174"/>
      <c r="D271" s="174"/>
      <c r="E271" s="174"/>
      <c r="F271" s="174"/>
      <c r="G271" s="174"/>
      <c r="H271" s="174"/>
      <c r="I271" s="174"/>
      <c r="J271" s="174"/>
      <c r="K271" s="174"/>
      <c r="L271" s="174"/>
      <c r="M271" s="174"/>
      <c r="N271" s="174"/>
      <c r="O271" s="174"/>
      <c r="P271" s="174"/>
      <c r="Q271" s="174"/>
      <c r="R271" s="174"/>
      <c r="S271" s="174"/>
      <c r="T271" s="174"/>
      <c r="U271" s="174"/>
      <c r="V271" s="174"/>
      <c r="W271" s="174"/>
      <c r="X271" s="174"/>
      <c r="Y271" s="466"/>
      <c r="Z271" s="174"/>
      <c r="AA271" s="174"/>
      <c r="AB271" s="174"/>
      <c r="AC271" s="174"/>
      <c r="AD271" s="174"/>
      <c r="AE271" s="174"/>
      <c r="AF271" s="174"/>
      <c r="AG271" s="174"/>
      <c r="AH271" s="174"/>
      <c r="AI271" s="174"/>
      <c r="AJ271" s="174"/>
      <c r="AK271" s="174"/>
      <c r="AL271" s="174"/>
      <c r="AM271" s="174"/>
      <c r="AN271" s="174"/>
      <c r="AO271" s="174"/>
      <c r="AP271" s="174"/>
      <c r="AQ271" s="174"/>
      <c r="AR271" s="174"/>
      <c r="AS271" s="174"/>
      <c r="AT271" s="415"/>
      <c r="AU271" s="174"/>
      <c r="AV271" s="437"/>
      <c r="AW271" s="663"/>
      <c r="AX271" s="665"/>
      <c r="AY271" s="422"/>
      <c r="AZ271" s="665"/>
      <c r="BA271" s="665"/>
      <c r="BB271" s="422"/>
      <c r="BC271" s="665"/>
      <c r="BD271" s="663"/>
      <c r="BE271" s="665"/>
      <c r="BF271" s="426"/>
      <c r="BG271" s="426"/>
      <c r="BH271" s="426"/>
      <c r="BI271" s="426"/>
      <c r="BJ271" s="426"/>
      <c r="BK271" s="425"/>
    </row>
    <row r="272" spans="1:63" ht="15.75" customHeight="1">
      <c r="A272" s="174"/>
      <c r="B272" s="174"/>
      <c r="C272" s="174"/>
      <c r="D272" s="174"/>
      <c r="E272" s="174"/>
      <c r="F272" s="174"/>
      <c r="G272" s="174"/>
      <c r="H272" s="174"/>
      <c r="I272" s="174"/>
      <c r="J272" s="174"/>
      <c r="K272" s="174"/>
      <c r="L272" s="174"/>
      <c r="M272" s="174"/>
      <c r="N272" s="174"/>
      <c r="O272" s="174"/>
      <c r="P272" s="174"/>
      <c r="Q272" s="174"/>
      <c r="R272" s="174"/>
      <c r="S272" s="174"/>
      <c r="T272" s="174"/>
      <c r="U272" s="174"/>
      <c r="V272" s="174"/>
      <c r="W272" s="174"/>
      <c r="X272" s="174"/>
      <c r="Y272" s="466"/>
      <c r="Z272" s="174"/>
      <c r="AA272" s="174"/>
      <c r="AB272" s="174"/>
      <c r="AC272" s="174"/>
      <c r="AD272" s="174"/>
      <c r="AE272" s="174"/>
      <c r="AF272" s="174"/>
      <c r="AG272" s="174"/>
      <c r="AH272" s="174"/>
      <c r="AI272" s="174"/>
      <c r="AJ272" s="174"/>
      <c r="AK272" s="174"/>
      <c r="AL272" s="174"/>
      <c r="AM272" s="174"/>
      <c r="AN272" s="174"/>
      <c r="AO272" s="174"/>
      <c r="AP272" s="174"/>
      <c r="AQ272" s="174"/>
      <c r="AR272" s="174"/>
      <c r="AS272" s="174"/>
      <c r="AT272" s="415"/>
      <c r="AU272" s="174"/>
      <c r="AV272" s="437"/>
      <c r="AW272" s="663"/>
      <c r="AX272" s="665"/>
      <c r="AY272" s="422"/>
      <c r="AZ272" s="665"/>
      <c r="BA272" s="665"/>
      <c r="BB272" s="422"/>
      <c r="BC272" s="665"/>
      <c r="BD272" s="663"/>
      <c r="BE272" s="665"/>
      <c r="BF272" s="426"/>
      <c r="BG272" s="426"/>
      <c r="BH272" s="426"/>
      <c r="BI272" s="426"/>
      <c r="BJ272" s="426"/>
      <c r="BK272" s="425"/>
    </row>
    <row r="273" spans="1:63" ht="15.75" customHeight="1">
      <c r="A273" s="174"/>
      <c r="B273" s="174"/>
      <c r="C273" s="174"/>
      <c r="D273" s="174"/>
      <c r="E273" s="174"/>
      <c r="F273" s="174"/>
      <c r="G273" s="174"/>
      <c r="H273" s="174"/>
      <c r="I273" s="174"/>
      <c r="J273" s="174"/>
      <c r="K273" s="174"/>
      <c r="L273" s="174"/>
      <c r="M273" s="174"/>
      <c r="N273" s="174"/>
      <c r="O273" s="174"/>
      <c r="P273" s="174"/>
      <c r="Q273" s="174"/>
      <c r="R273" s="174"/>
      <c r="S273" s="174"/>
      <c r="T273" s="174"/>
      <c r="U273" s="174"/>
      <c r="V273" s="174"/>
      <c r="W273" s="174"/>
      <c r="X273" s="174"/>
      <c r="Y273" s="466"/>
      <c r="Z273" s="174"/>
      <c r="AA273" s="174"/>
      <c r="AB273" s="174"/>
      <c r="AC273" s="174"/>
      <c r="AD273" s="174"/>
      <c r="AE273" s="174"/>
      <c r="AF273" s="174"/>
      <c r="AG273" s="174"/>
      <c r="AH273" s="174"/>
      <c r="AI273" s="174"/>
      <c r="AJ273" s="174"/>
      <c r="AK273" s="174"/>
      <c r="AL273" s="174"/>
      <c r="AM273" s="174"/>
      <c r="AN273" s="174"/>
      <c r="AO273" s="174"/>
      <c r="AP273" s="174"/>
      <c r="AQ273" s="174"/>
      <c r="AR273" s="174"/>
      <c r="AS273" s="174"/>
      <c r="AT273" s="415"/>
      <c r="AU273" s="174"/>
      <c r="AV273" s="437"/>
      <c r="AW273" s="663"/>
      <c r="AX273" s="665"/>
      <c r="AY273" s="422"/>
      <c r="AZ273" s="665"/>
      <c r="BA273" s="665"/>
      <c r="BB273" s="422"/>
      <c r="BC273" s="665"/>
      <c r="BD273" s="663"/>
      <c r="BE273" s="665"/>
      <c r="BF273" s="426"/>
      <c r="BG273" s="426"/>
      <c r="BH273" s="426"/>
      <c r="BI273" s="426"/>
      <c r="BJ273" s="426"/>
      <c r="BK273" s="425"/>
    </row>
    <row r="274" spans="1:63" ht="15.75" customHeight="1">
      <c r="A274" s="174"/>
      <c r="B274" s="174"/>
      <c r="C274" s="174"/>
      <c r="D274" s="174"/>
      <c r="E274" s="174"/>
      <c r="F274" s="174"/>
      <c r="G274" s="174"/>
      <c r="H274" s="174"/>
      <c r="I274" s="174"/>
      <c r="J274" s="174"/>
      <c r="K274" s="174"/>
      <c r="L274" s="174"/>
      <c r="M274" s="174"/>
      <c r="N274" s="174"/>
      <c r="O274" s="174"/>
      <c r="P274" s="174"/>
      <c r="Q274" s="174"/>
      <c r="R274" s="174"/>
      <c r="S274" s="174"/>
      <c r="T274" s="174"/>
      <c r="U274" s="174"/>
      <c r="V274" s="174"/>
      <c r="W274" s="174"/>
      <c r="X274" s="174"/>
      <c r="Y274" s="466"/>
      <c r="Z274" s="174"/>
      <c r="AA274" s="174"/>
      <c r="AB274" s="174"/>
      <c r="AC274" s="174"/>
      <c r="AD274" s="174"/>
      <c r="AE274" s="174"/>
      <c r="AF274" s="174"/>
      <c r="AG274" s="174"/>
      <c r="AH274" s="174"/>
      <c r="AI274" s="174"/>
      <c r="AJ274" s="174"/>
      <c r="AK274" s="174"/>
      <c r="AL274" s="174"/>
      <c r="AM274" s="174"/>
      <c r="AN274" s="174"/>
      <c r="AO274" s="174"/>
      <c r="AP274" s="174"/>
      <c r="AQ274" s="174"/>
      <c r="AR274" s="174"/>
      <c r="AS274" s="174"/>
      <c r="AT274" s="415"/>
      <c r="AU274" s="174"/>
      <c r="AV274" s="437"/>
      <c r="AW274" s="663"/>
      <c r="AX274" s="665"/>
      <c r="AY274" s="422"/>
      <c r="AZ274" s="665"/>
      <c r="BA274" s="665"/>
      <c r="BB274" s="422"/>
      <c r="BC274" s="665"/>
      <c r="BD274" s="663"/>
      <c r="BE274" s="665"/>
      <c r="BF274" s="426"/>
      <c r="BG274" s="426"/>
      <c r="BH274" s="426"/>
      <c r="BI274" s="426"/>
      <c r="BJ274" s="426"/>
      <c r="BK274" s="425"/>
    </row>
    <row r="275" spans="1:63" ht="15.75" customHeight="1">
      <c r="A275" s="174"/>
      <c r="B275" s="174"/>
      <c r="C275" s="174"/>
      <c r="D275" s="174"/>
      <c r="E275" s="174"/>
      <c r="F275" s="174"/>
      <c r="G275" s="174"/>
      <c r="H275" s="174"/>
      <c r="I275" s="174"/>
      <c r="J275" s="174"/>
      <c r="K275" s="174"/>
      <c r="L275" s="174"/>
      <c r="M275" s="174"/>
      <c r="N275" s="174"/>
      <c r="O275" s="174"/>
      <c r="P275" s="174"/>
      <c r="Q275" s="174"/>
      <c r="R275" s="174"/>
      <c r="S275" s="174"/>
      <c r="T275" s="174"/>
      <c r="U275" s="174"/>
      <c r="V275" s="174"/>
      <c r="W275" s="174"/>
      <c r="X275" s="174"/>
      <c r="Y275" s="466"/>
      <c r="Z275" s="174"/>
      <c r="AA275" s="174"/>
      <c r="AB275" s="174"/>
      <c r="AC275" s="174"/>
      <c r="AD275" s="174"/>
      <c r="AE275" s="174"/>
      <c r="AF275" s="174"/>
      <c r="AG275" s="174"/>
      <c r="AH275" s="174"/>
      <c r="AI275" s="174"/>
      <c r="AJ275" s="174"/>
      <c r="AK275" s="174"/>
      <c r="AL275" s="174"/>
      <c r="AM275" s="174"/>
      <c r="AN275" s="174"/>
      <c r="AO275" s="174"/>
      <c r="AP275" s="174"/>
      <c r="AQ275" s="174"/>
      <c r="AR275" s="174"/>
      <c r="AS275" s="174"/>
      <c r="AT275" s="415"/>
      <c r="AU275" s="174"/>
      <c r="AV275" s="437"/>
      <c r="AW275" s="663"/>
      <c r="AX275" s="665"/>
      <c r="AY275" s="422"/>
      <c r="AZ275" s="665"/>
      <c r="BA275" s="665"/>
      <c r="BB275" s="422"/>
      <c r="BC275" s="665"/>
      <c r="BD275" s="663"/>
      <c r="BE275" s="665"/>
      <c r="BF275" s="426"/>
      <c r="BG275" s="426"/>
      <c r="BH275" s="426"/>
      <c r="BI275" s="426"/>
      <c r="BJ275" s="426"/>
      <c r="BK275" s="425"/>
    </row>
    <row r="276" spans="1:63" ht="15.75" customHeight="1">
      <c r="A276" s="174"/>
      <c r="B276" s="174"/>
      <c r="C276" s="174"/>
      <c r="D276" s="174"/>
      <c r="E276" s="174"/>
      <c r="F276" s="174"/>
      <c r="G276" s="174"/>
      <c r="H276" s="174"/>
      <c r="I276" s="174"/>
      <c r="J276" s="174"/>
      <c r="K276" s="174"/>
      <c r="L276" s="174"/>
      <c r="M276" s="174"/>
      <c r="N276" s="174"/>
      <c r="O276" s="174"/>
      <c r="P276" s="174"/>
      <c r="Q276" s="174"/>
      <c r="R276" s="174"/>
      <c r="S276" s="174"/>
      <c r="T276" s="174"/>
      <c r="U276" s="174"/>
      <c r="V276" s="174"/>
      <c r="W276" s="174"/>
      <c r="X276" s="174"/>
      <c r="Y276" s="466"/>
      <c r="Z276" s="174"/>
      <c r="AA276" s="174"/>
      <c r="AB276" s="174"/>
      <c r="AC276" s="174"/>
      <c r="AD276" s="174"/>
      <c r="AE276" s="174"/>
      <c r="AF276" s="174"/>
      <c r="AG276" s="174"/>
      <c r="AH276" s="174"/>
      <c r="AI276" s="174"/>
      <c r="AJ276" s="174"/>
      <c r="AK276" s="174"/>
      <c r="AL276" s="174"/>
      <c r="AM276" s="174"/>
      <c r="AN276" s="174"/>
      <c r="AO276" s="174"/>
      <c r="AP276" s="174"/>
      <c r="AQ276" s="174"/>
      <c r="AR276" s="174"/>
      <c r="AS276" s="174"/>
      <c r="AT276" s="415"/>
      <c r="AU276" s="174"/>
      <c r="AV276" s="437"/>
      <c r="AW276" s="663"/>
      <c r="AX276" s="665"/>
      <c r="AY276" s="422"/>
      <c r="AZ276" s="665"/>
      <c r="BA276" s="665"/>
      <c r="BB276" s="422"/>
      <c r="BC276" s="665"/>
      <c r="BD276" s="663"/>
      <c r="BE276" s="665"/>
      <c r="BF276" s="426"/>
      <c r="BG276" s="426"/>
      <c r="BH276" s="426"/>
      <c r="BI276" s="426"/>
      <c r="BJ276" s="426"/>
      <c r="BK276" s="425"/>
    </row>
    <row r="277" spans="1:63" ht="15.75" customHeight="1">
      <c r="A277" s="174"/>
      <c r="B277" s="174"/>
      <c r="C277" s="174"/>
      <c r="D277" s="174"/>
      <c r="E277" s="174"/>
      <c r="F277" s="174"/>
      <c r="G277" s="174"/>
      <c r="H277" s="174"/>
      <c r="I277" s="174"/>
      <c r="J277" s="174"/>
      <c r="K277" s="174"/>
      <c r="L277" s="174"/>
      <c r="M277" s="174"/>
      <c r="N277" s="174"/>
      <c r="O277" s="174"/>
      <c r="P277" s="174"/>
      <c r="Q277" s="174"/>
      <c r="R277" s="174"/>
      <c r="S277" s="174"/>
      <c r="T277" s="174"/>
      <c r="U277" s="174"/>
      <c r="V277" s="174"/>
      <c r="W277" s="174"/>
      <c r="X277" s="174"/>
      <c r="Y277" s="466"/>
      <c r="Z277" s="174"/>
      <c r="AA277" s="174"/>
      <c r="AB277" s="174"/>
      <c r="AC277" s="174"/>
      <c r="AD277" s="174"/>
      <c r="AE277" s="174"/>
      <c r="AF277" s="174"/>
      <c r="AG277" s="174"/>
      <c r="AH277" s="174"/>
      <c r="AI277" s="174"/>
      <c r="AJ277" s="174"/>
      <c r="AK277" s="174"/>
      <c r="AL277" s="174"/>
      <c r="AM277" s="174"/>
      <c r="AN277" s="174"/>
      <c r="AO277" s="174"/>
      <c r="AP277" s="174"/>
      <c r="AQ277" s="174"/>
      <c r="AR277" s="174"/>
      <c r="AS277" s="174"/>
      <c r="AT277" s="415"/>
      <c r="AU277" s="174"/>
      <c r="AV277" s="437"/>
      <c r="AW277" s="663"/>
      <c r="AX277" s="665"/>
      <c r="AY277" s="422"/>
      <c r="AZ277" s="665"/>
      <c r="BA277" s="665"/>
      <c r="BB277" s="422"/>
      <c r="BC277" s="665"/>
      <c r="BD277" s="663"/>
      <c r="BE277" s="665"/>
      <c r="BF277" s="426"/>
      <c r="BG277" s="426"/>
      <c r="BH277" s="426"/>
      <c r="BI277" s="426"/>
      <c r="BJ277" s="426"/>
      <c r="BK277" s="425"/>
    </row>
    <row r="278" spans="1:63" ht="15.75" customHeight="1">
      <c r="A278" s="174"/>
      <c r="B278" s="174"/>
      <c r="C278" s="174"/>
      <c r="D278" s="174"/>
      <c r="E278" s="174"/>
      <c r="F278" s="174"/>
      <c r="G278" s="174"/>
      <c r="H278" s="174"/>
      <c r="I278" s="174"/>
      <c r="J278" s="174"/>
      <c r="K278" s="174"/>
      <c r="L278" s="174"/>
      <c r="M278" s="174"/>
      <c r="N278" s="174"/>
      <c r="O278" s="174"/>
      <c r="P278" s="174"/>
      <c r="Q278" s="174"/>
      <c r="R278" s="174"/>
      <c r="S278" s="174"/>
      <c r="T278" s="174"/>
      <c r="U278" s="174"/>
      <c r="V278" s="174"/>
      <c r="W278" s="174"/>
      <c r="X278" s="174"/>
      <c r="Y278" s="466"/>
      <c r="Z278" s="174"/>
      <c r="AA278" s="174"/>
      <c r="AB278" s="174"/>
      <c r="AC278" s="174"/>
      <c r="AD278" s="174"/>
      <c r="AE278" s="174"/>
      <c r="AF278" s="174"/>
      <c r="AG278" s="174"/>
      <c r="AH278" s="174"/>
      <c r="AI278" s="174"/>
      <c r="AJ278" s="174"/>
      <c r="AK278" s="174"/>
      <c r="AL278" s="174"/>
      <c r="AM278" s="174"/>
      <c r="AN278" s="174"/>
      <c r="AO278" s="174"/>
      <c r="AP278" s="174"/>
      <c r="AQ278" s="174"/>
      <c r="AR278" s="174"/>
      <c r="AS278" s="174"/>
      <c r="AT278" s="415"/>
      <c r="AU278" s="174"/>
      <c r="AV278" s="437"/>
      <c r="AW278" s="663"/>
      <c r="AX278" s="665"/>
      <c r="AY278" s="422"/>
      <c r="AZ278" s="665"/>
      <c r="BA278" s="665"/>
      <c r="BB278" s="422"/>
      <c r="BC278" s="665"/>
      <c r="BD278" s="663"/>
      <c r="BE278" s="665"/>
      <c r="BF278" s="426"/>
      <c r="BG278" s="426"/>
      <c r="BH278" s="426"/>
      <c r="BI278" s="426"/>
      <c r="BJ278" s="426"/>
      <c r="BK278" s="425"/>
    </row>
    <row r="279" spans="1:63" ht="15.75" customHeight="1">
      <c r="A279" s="174"/>
      <c r="B279" s="174"/>
      <c r="C279" s="174"/>
      <c r="D279" s="174"/>
      <c r="E279" s="174"/>
      <c r="F279" s="174"/>
      <c r="G279" s="174"/>
      <c r="H279" s="174"/>
      <c r="I279" s="174"/>
      <c r="J279" s="174"/>
      <c r="K279" s="174"/>
      <c r="L279" s="174"/>
      <c r="M279" s="174"/>
      <c r="N279" s="174"/>
      <c r="O279" s="174"/>
      <c r="P279" s="174"/>
      <c r="Q279" s="174"/>
      <c r="R279" s="174"/>
      <c r="S279" s="174"/>
      <c r="T279" s="174"/>
      <c r="U279" s="174"/>
      <c r="V279" s="174"/>
      <c r="W279" s="174"/>
      <c r="X279" s="174"/>
      <c r="Y279" s="466"/>
      <c r="Z279" s="174"/>
      <c r="AA279" s="174"/>
      <c r="AB279" s="174"/>
      <c r="AC279" s="174"/>
      <c r="AD279" s="174"/>
      <c r="AE279" s="174"/>
      <c r="AF279" s="174"/>
      <c r="AG279" s="174"/>
      <c r="AH279" s="174"/>
      <c r="AI279" s="174"/>
      <c r="AJ279" s="174"/>
      <c r="AK279" s="174"/>
      <c r="AL279" s="174"/>
      <c r="AM279" s="174"/>
      <c r="AN279" s="174"/>
      <c r="AO279" s="174"/>
      <c r="AP279" s="174"/>
      <c r="AQ279" s="174"/>
      <c r="AR279" s="174"/>
      <c r="AS279" s="174"/>
      <c r="AT279" s="415"/>
      <c r="AU279" s="174"/>
      <c r="AV279" s="437"/>
      <c r="AW279" s="663"/>
      <c r="AX279" s="665"/>
      <c r="AY279" s="422"/>
      <c r="AZ279" s="665"/>
      <c r="BA279" s="665"/>
      <c r="BB279" s="422"/>
      <c r="BC279" s="665"/>
      <c r="BD279" s="663"/>
      <c r="BE279" s="665"/>
      <c r="BF279" s="426"/>
      <c r="BG279" s="426"/>
      <c r="BH279" s="426"/>
      <c r="BI279" s="426"/>
      <c r="BJ279" s="426"/>
      <c r="BK279" s="425"/>
    </row>
    <row r="280" spans="1:63" ht="15.75" customHeight="1">
      <c r="A280" s="174"/>
      <c r="B280" s="174"/>
      <c r="C280" s="174"/>
      <c r="D280" s="174"/>
      <c r="E280" s="174"/>
      <c r="F280" s="174"/>
      <c r="G280" s="174"/>
      <c r="H280" s="174"/>
      <c r="I280" s="174"/>
      <c r="J280" s="174"/>
      <c r="K280" s="174"/>
      <c r="L280" s="174"/>
      <c r="M280" s="174"/>
      <c r="N280" s="174"/>
      <c r="O280" s="174"/>
      <c r="P280" s="174"/>
      <c r="Q280" s="174"/>
      <c r="R280" s="174"/>
      <c r="S280" s="174"/>
      <c r="T280" s="174"/>
      <c r="U280" s="174"/>
      <c r="V280" s="174"/>
      <c r="W280" s="174"/>
      <c r="X280" s="174"/>
      <c r="Y280" s="466"/>
      <c r="Z280" s="174"/>
      <c r="AA280" s="174"/>
      <c r="AB280" s="174"/>
      <c r="AC280" s="174"/>
      <c r="AD280" s="174"/>
      <c r="AE280" s="174"/>
      <c r="AF280" s="174"/>
      <c r="AG280" s="174"/>
      <c r="AH280" s="174"/>
      <c r="AI280" s="174"/>
      <c r="AJ280" s="174"/>
      <c r="AK280" s="174"/>
      <c r="AL280" s="174"/>
      <c r="AM280" s="174"/>
      <c r="AN280" s="174"/>
      <c r="AO280" s="174"/>
      <c r="AP280" s="174"/>
      <c r="AQ280" s="174"/>
      <c r="AR280" s="174"/>
      <c r="AS280" s="174"/>
      <c r="AT280" s="415"/>
      <c r="AU280" s="174"/>
      <c r="AV280" s="437"/>
      <c r="AW280" s="663"/>
      <c r="AX280" s="665"/>
      <c r="AY280" s="422"/>
      <c r="AZ280" s="665"/>
      <c r="BA280" s="665"/>
      <c r="BB280" s="422"/>
      <c r="BC280" s="665"/>
      <c r="BD280" s="663"/>
      <c r="BE280" s="665"/>
      <c r="BF280" s="426"/>
      <c r="BG280" s="426"/>
      <c r="BH280" s="426"/>
      <c r="BI280" s="426"/>
      <c r="BJ280" s="426"/>
      <c r="BK280" s="425"/>
    </row>
    <row r="281" spans="1:63" ht="15.75" customHeight="1">
      <c r="A281" s="174"/>
      <c r="B281" s="174"/>
      <c r="C281" s="174"/>
      <c r="D281" s="174"/>
      <c r="E281" s="174"/>
      <c r="F281" s="174"/>
      <c r="G281" s="174"/>
      <c r="H281" s="174"/>
      <c r="I281" s="174"/>
      <c r="J281" s="174"/>
      <c r="K281" s="174"/>
      <c r="L281" s="174"/>
      <c r="M281" s="174"/>
      <c r="N281" s="174"/>
      <c r="O281" s="174"/>
      <c r="P281" s="174"/>
      <c r="Q281" s="174"/>
      <c r="R281" s="174"/>
      <c r="S281" s="174"/>
      <c r="T281" s="174"/>
      <c r="U281" s="174"/>
      <c r="V281" s="174"/>
      <c r="W281" s="174"/>
      <c r="X281" s="174"/>
      <c r="Y281" s="466"/>
      <c r="Z281" s="174"/>
      <c r="AA281" s="174"/>
      <c r="AB281" s="174"/>
      <c r="AC281" s="174"/>
      <c r="AD281" s="174"/>
      <c r="AE281" s="174"/>
      <c r="AF281" s="174"/>
      <c r="AG281" s="174"/>
      <c r="AH281" s="174"/>
      <c r="AI281" s="174"/>
      <c r="AJ281" s="174"/>
      <c r="AK281" s="174"/>
      <c r="AL281" s="174"/>
      <c r="AM281" s="174"/>
      <c r="AN281" s="174"/>
      <c r="AO281" s="174"/>
      <c r="AP281" s="174"/>
      <c r="AQ281" s="174"/>
      <c r="AR281" s="174"/>
      <c r="AS281" s="174"/>
      <c r="AT281" s="415"/>
      <c r="AU281" s="174"/>
      <c r="AV281" s="437"/>
      <c r="AW281" s="663"/>
      <c r="AX281" s="665"/>
      <c r="AY281" s="422"/>
      <c r="AZ281" s="665"/>
      <c r="BA281" s="665"/>
      <c r="BB281" s="422"/>
      <c r="BC281" s="665"/>
      <c r="BD281" s="663"/>
      <c r="BE281" s="665"/>
      <c r="BF281" s="426"/>
      <c r="BG281" s="426"/>
      <c r="BH281" s="426"/>
      <c r="BI281" s="426"/>
      <c r="BJ281" s="426"/>
      <c r="BK281" s="425"/>
    </row>
    <row r="282" spans="1:63" ht="15.75" customHeight="1">
      <c r="A282" s="174"/>
      <c r="B282" s="174"/>
      <c r="C282" s="174"/>
      <c r="D282" s="174"/>
      <c r="E282" s="174"/>
      <c r="F282" s="174"/>
      <c r="G282" s="174"/>
      <c r="H282" s="174"/>
      <c r="I282" s="174"/>
      <c r="J282" s="174"/>
      <c r="K282" s="174"/>
      <c r="L282" s="174"/>
      <c r="M282" s="174"/>
      <c r="N282" s="174"/>
      <c r="O282" s="174"/>
      <c r="P282" s="174"/>
      <c r="Q282" s="174"/>
      <c r="R282" s="174"/>
      <c r="S282" s="174"/>
      <c r="T282" s="174"/>
      <c r="U282" s="174"/>
      <c r="V282" s="174"/>
      <c r="W282" s="174"/>
      <c r="X282" s="174"/>
      <c r="Y282" s="466"/>
      <c r="Z282" s="174"/>
      <c r="AA282" s="174"/>
      <c r="AB282" s="174"/>
      <c r="AC282" s="174"/>
      <c r="AD282" s="174"/>
      <c r="AE282" s="174"/>
      <c r="AF282" s="174"/>
      <c r="AG282" s="174"/>
      <c r="AH282" s="174"/>
      <c r="AI282" s="174"/>
      <c r="AJ282" s="174"/>
      <c r="AK282" s="174"/>
      <c r="AL282" s="174"/>
      <c r="AM282" s="174"/>
      <c r="AN282" s="174"/>
      <c r="AO282" s="174"/>
      <c r="AP282" s="174"/>
      <c r="AQ282" s="174"/>
      <c r="AR282" s="174"/>
      <c r="AS282" s="174"/>
      <c r="AT282" s="415"/>
      <c r="AU282" s="174"/>
      <c r="AV282" s="437"/>
      <c r="AW282" s="663"/>
      <c r="AX282" s="665"/>
      <c r="AY282" s="422"/>
      <c r="AZ282" s="665"/>
      <c r="BA282" s="665"/>
      <c r="BB282" s="422"/>
      <c r="BC282" s="665"/>
      <c r="BD282" s="663"/>
      <c r="BE282" s="665"/>
      <c r="BF282" s="426"/>
      <c r="BG282" s="426"/>
      <c r="BH282" s="426"/>
      <c r="BI282" s="426"/>
      <c r="BJ282" s="426"/>
      <c r="BK282" s="425"/>
    </row>
    <row r="283" spans="1:63" ht="15.75" customHeight="1">
      <c r="A283" s="174"/>
      <c r="B283" s="174"/>
      <c r="C283" s="174"/>
      <c r="D283" s="174"/>
      <c r="E283" s="174"/>
      <c r="F283" s="174"/>
      <c r="G283" s="174"/>
      <c r="H283" s="174"/>
      <c r="I283" s="174"/>
      <c r="J283" s="174"/>
      <c r="K283" s="174"/>
      <c r="L283" s="174"/>
      <c r="M283" s="174"/>
      <c r="N283" s="174"/>
      <c r="O283" s="174"/>
      <c r="P283" s="174"/>
      <c r="Q283" s="174"/>
      <c r="R283" s="174"/>
      <c r="S283" s="174"/>
      <c r="T283" s="174"/>
      <c r="U283" s="174"/>
      <c r="V283" s="174"/>
      <c r="W283" s="174"/>
      <c r="X283" s="174"/>
      <c r="Y283" s="466"/>
      <c r="Z283" s="174"/>
      <c r="AA283" s="174"/>
      <c r="AB283" s="174"/>
      <c r="AC283" s="174"/>
      <c r="AD283" s="174"/>
      <c r="AE283" s="174"/>
      <c r="AF283" s="174"/>
      <c r="AG283" s="174"/>
      <c r="AH283" s="174"/>
      <c r="AI283" s="174"/>
      <c r="AJ283" s="174"/>
      <c r="AK283" s="174"/>
      <c r="AL283" s="174"/>
      <c r="AM283" s="174"/>
      <c r="AN283" s="174"/>
      <c r="AO283" s="174"/>
      <c r="AP283" s="174"/>
      <c r="AQ283" s="174"/>
      <c r="AR283" s="174"/>
      <c r="AS283" s="174"/>
      <c r="AT283" s="415"/>
      <c r="AU283" s="174"/>
      <c r="AV283" s="437"/>
      <c r="AW283" s="663"/>
      <c r="AX283" s="665"/>
      <c r="AY283" s="422"/>
      <c r="AZ283" s="665"/>
      <c r="BA283" s="665"/>
      <c r="BB283" s="422"/>
      <c r="BC283" s="665"/>
      <c r="BD283" s="663"/>
      <c r="BE283" s="665"/>
      <c r="BF283" s="426"/>
      <c r="BG283" s="426"/>
      <c r="BH283" s="426"/>
      <c r="BI283" s="426"/>
      <c r="BJ283" s="426"/>
      <c r="BK283" s="425"/>
    </row>
    <row r="284" spans="1:63" ht="15.75" customHeight="1">
      <c r="A284" s="174"/>
      <c r="B284" s="174"/>
      <c r="C284" s="174"/>
      <c r="D284" s="174"/>
      <c r="E284" s="174"/>
      <c r="F284" s="174"/>
      <c r="G284" s="174"/>
      <c r="H284" s="174"/>
      <c r="I284" s="174"/>
      <c r="J284" s="174"/>
      <c r="K284" s="174"/>
      <c r="L284" s="174"/>
      <c r="M284" s="174"/>
      <c r="N284" s="174"/>
      <c r="O284" s="174"/>
      <c r="P284" s="174"/>
      <c r="Q284" s="174"/>
      <c r="R284" s="174"/>
      <c r="S284" s="174"/>
      <c r="T284" s="174"/>
      <c r="U284" s="174"/>
      <c r="V284" s="174"/>
      <c r="W284" s="174"/>
      <c r="X284" s="174"/>
      <c r="Y284" s="466"/>
      <c r="Z284" s="174"/>
      <c r="AA284" s="174"/>
      <c r="AB284" s="174"/>
      <c r="AC284" s="174"/>
      <c r="AD284" s="174"/>
      <c r="AE284" s="174"/>
      <c r="AF284" s="174"/>
      <c r="AG284" s="174"/>
      <c r="AH284" s="174"/>
      <c r="AI284" s="174"/>
      <c r="AJ284" s="174"/>
      <c r="AK284" s="174"/>
      <c r="AL284" s="174"/>
      <c r="AM284" s="174"/>
      <c r="AN284" s="174"/>
      <c r="AO284" s="174"/>
      <c r="AP284" s="174"/>
      <c r="AQ284" s="174"/>
      <c r="AR284" s="174"/>
      <c r="AS284" s="174"/>
      <c r="AT284" s="415"/>
      <c r="AU284" s="174"/>
      <c r="AV284" s="437"/>
      <c r="AW284" s="663"/>
      <c r="AX284" s="665"/>
      <c r="AY284" s="422"/>
      <c r="AZ284" s="665"/>
      <c r="BA284" s="665"/>
      <c r="BB284" s="422"/>
      <c r="BC284" s="665"/>
      <c r="BD284" s="663"/>
      <c r="BE284" s="665"/>
      <c r="BF284" s="426"/>
      <c r="BG284" s="426"/>
      <c r="BH284" s="426"/>
      <c r="BI284" s="426"/>
      <c r="BJ284" s="426"/>
      <c r="BK284" s="425"/>
    </row>
    <row r="285" spans="1:63" ht="15.75" customHeight="1">
      <c r="A285" s="174"/>
      <c r="B285" s="174"/>
      <c r="C285" s="174"/>
      <c r="D285" s="174"/>
      <c r="E285" s="174"/>
      <c r="F285" s="174"/>
      <c r="G285" s="174"/>
      <c r="H285" s="174"/>
      <c r="I285" s="174"/>
      <c r="J285" s="174"/>
      <c r="K285" s="174"/>
      <c r="L285" s="174"/>
      <c r="M285" s="174"/>
      <c r="N285" s="174"/>
      <c r="O285" s="174"/>
      <c r="P285" s="174"/>
      <c r="Q285" s="174"/>
      <c r="R285" s="174"/>
      <c r="S285" s="174"/>
      <c r="T285" s="174"/>
      <c r="U285" s="174"/>
      <c r="V285" s="174"/>
      <c r="W285" s="174"/>
      <c r="X285" s="174"/>
      <c r="Y285" s="466"/>
      <c r="Z285" s="174"/>
      <c r="AA285" s="174"/>
      <c r="AB285" s="174"/>
      <c r="AC285" s="174"/>
      <c r="AD285" s="174"/>
      <c r="AE285" s="174"/>
      <c r="AF285" s="174"/>
      <c r="AG285" s="174"/>
      <c r="AH285" s="174"/>
      <c r="AI285" s="174"/>
      <c r="AJ285" s="174"/>
      <c r="AK285" s="174"/>
      <c r="AL285" s="174"/>
      <c r="AM285" s="174"/>
      <c r="AN285" s="174"/>
      <c r="AO285" s="174"/>
      <c r="AP285" s="174"/>
      <c r="AQ285" s="174"/>
      <c r="AR285" s="174"/>
      <c r="AS285" s="174"/>
      <c r="AT285" s="415"/>
      <c r="AU285" s="174"/>
      <c r="AV285" s="437"/>
      <c r="AW285" s="663"/>
      <c r="AX285" s="665"/>
      <c r="AY285" s="422"/>
      <c r="AZ285" s="665"/>
      <c r="BA285" s="665"/>
      <c r="BB285" s="422"/>
      <c r="BC285" s="665"/>
      <c r="BD285" s="663"/>
      <c r="BE285" s="665"/>
      <c r="BF285" s="426"/>
      <c r="BG285" s="426"/>
      <c r="BH285" s="426"/>
      <c r="BI285" s="426"/>
      <c r="BJ285" s="426"/>
      <c r="BK285" s="425"/>
    </row>
    <row r="286" spans="1:63" ht="15.75" customHeight="1">
      <c r="A286" s="174"/>
      <c r="B286" s="174"/>
      <c r="C286" s="174"/>
      <c r="D286" s="174"/>
      <c r="E286" s="174"/>
      <c r="F286" s="174"/>
      <c r="G286" s="174"/>
      <c r="H286" s="174"/>
      <c r="I286" s="174"/>
      <c r="J286" s="174"/>
      <c r="K286" s="174"/>
      <c r="L286" s="174"/>
      <c r="M286" s="174"/>
      <c r="N286" s="174"/>
      <c r="O286" s="174"/>
      <c r="P286" s="174"/>
      <c r="Q286" s="174"/>
      <c r="R286" s="174"/>
      <c r="S286" s="174"/>
      <c r="T286" s="174"/>
      <c r="U286" s="174"/>
      <c r="V286" s="174"/>
      <c r="W286" s="174"/>
      <c r="X286" s="174"/>
      <c r="Y286" s="466"/>
      <c r="Z286" s="174"/>
      <c r="AA286" s="174"/>
      <c r="AB286" s="174"/>
      <c r="AC286" s="174"/>
      <c r="AD286" s="174"/>
      <c r="AE286" s="174"/>
      <c r="AF286" s="174"/>
      <c r="AG286" s="174"/>
      <c r="AH286" s="174"/>
      <c r="AI286" s="174"/>
      <c r="AJ286" s="174"/>
      <c r="AK286" s="174"/>
      <c r="AL286" s="174"/>
      <c r="AM286" s="174"/>
      <c r="AN286" s="174"/>
      <c r="AO286" s="174"/>
      <c r="AP286" s="174"/>
      <c r="AQ286" s="174"/>
      <c r="AR286" s="174"/>
      <c r="AS286" s="174"/>
      <c r="AT286" s="415"/>
      <c r="AU286" s="174"/>
      <c r="AV286" s="437"/>
      <c r="AW286" s="663"/>
      <c r="AX286" s="665"/>
      <c r="AY286" s="422"/>
      <c r="AZ286" s="665"/>
      <c r="BA286" s="665"/>
      <c r="BB286" s="422"/>
      <c r="BC286" s="665"/>
      <c r="BD286" s="663"/>
      <c r="BE286" s="665"/>
      <c r="BF286" s="426"/>
      <c r="BG286" s="426"/>
      <c r="BH286" s="426"/>
      <c r="BI286" s="426"/>
      <c r="BJ286" s="426"/>
      <c r="BK286" s="425"/>
    </row>
    <row r="287" spans="1:63" ht="15.75" customHeight="1">
      <c r="A287" s="174"/>
      <c r="B287" s="174"/>
      <c r="C287" s="174"/>
      <c r="D287" s="174"/>
      <c r="E287" s="174"/>
      <c r="F287" s="174"/>
      <c r="G287" s="174"/>
      <c r="H287" s="174"/>
      <c r="I287" s="174"/>
      <c r="J287" s="174"/>
      <c r="K287" s="174"/>
      <c r="L287" s="174"/>
      <c r="M287" s="174"/>
      <c r="N287" s="174"/>
      <c r="O287" s="174"/>
      <c r="P287" s="174"/>
      <c r="Q287" s="174"/>
      <c r="R287" s="174"/>
      <c r="S287" s="174"/>
      <c r="T287" s="174"/>
      <c r="U287" s="174"/>
      <c r="V287" s="174"/>
      <c r="W287" s="174"/>
      <c r="X287" s="174"/>
      <c r="Y287" s="466"/>
      <c r="Z287" s="174"/>
      <c r="AA287" s="174"/>
      <c r="AB287" s="174"/>
      <c r="AC287" s="174"/>
      <c r="AD287" s="174"/>
      <c r="AE287" s="174"/>
      <c r="AF287" s="174"/>
      <c r="AG287" s="174"/>
      <c r="AH287" s="174"/>
      <c r="AI287" s="174"/>
      <c r="AJ287" s="174"/>
      <c r="AK287" s="174"/>
      <c r="AL287" s="174"/>
      <c r="AM287" s="174"/>
      <c r="AN287" s="174"/>
      <c r="AO287" s="174"/>
      <c r="AP287" s="174"/>
      <c r="AQ287" s="174"/>
      <c r="AR287" s="174"/>
      <c r="AS287" s="174"/>
      <c r="AT287" s="415"/>
      <c r="AU287" s="174"/>
      <c r="AV287" s="437"/>
      <c r="AW287" s="663"/>
      <c r="AX287" s="665"/>
      <c r="AY287" s="422"/>
      <c r="AZ287" s="665"/>
      <c r="BA287" s="665"/>
      <c r="BB287" s="422"/>
      <c r="BC287" s="665"/>
      <c r="BD287" s="663"/>
      <c r="BE287" s="665"/>
      <c r="BF287" s="426"/>
      <c r="BG287" s="426"/>
      <c r="BH287" s="426"/>
      <c r="BI287" s="426"/>
      <c r="BJ287" s="426"/>
      <c r="BK287" s="425"/>
    </row>
    <row r="288" spans="1:63" ht="15.75" customHeight="1">
      <c r="A288" s="174"/>
      <c r="B288" s="174"/>
      <c r="C288" s="174"/>
      <c r="D288" s="174"/>
      <c r="E288" s="174"/>
      <c r="F288" s="174"/>
      <c r="G288" s="174"/>
      <c r="H288" s="174"/>
      <c r="I288" s="174"/>
      <c r="J288" s="174"/>
      <c r="K288" s="174"/>
      <c r="L288" s="174"/>
      <c r="M288" s="174"/>
      <c r="N288" s="174"/>
      <c r="O288" s="174"/>
      <c r="P288" s="174"/>
      <c r="Q288" s="174"/>
      <c r="R288" s="174"/>
      <c r="S288" s="174"/>
      <c r="T288" s="174"/>
      <c r="U288" s="174"/>
      <c r="V288" s="174"/>
      <c r="W288" s="174"/>
      <c r="X288" s="174"/>
      <c r="Y288" s="466"/>
      <c r="Z288" s="174"/>
      <c r="AA288" s="174"/>
      <c r="AB288" s="174"/>
      <c r="AC288" s="174"/>
      <c r="AD288" s="174"/>
      <c r="AE288" s="174"/>
      <c r="AF288" s="174"/>
      <c r="AG288" s="174"/>
      <c r="AH288" s="174"/>
      <c r="AI288" s="174"/>
      <c r="AJ288" s="174"/>
      <c r="AK288" s="174"/>
      <c r="AL288" s="174"/>
      <c r="AM288" s="174"/>
      <c r="AN288" s="174"/>
      <c r="AO288" s="174"/>
      <c r="AP288" s="174"/>
      <c r="AQ288" s="174"/>
      <c r="AR288" s="174"/>
      <c r="AS288" s="174"/>
      <c r="AT288" s="415"/>
      <c r="AU288" s="174"/>
      <c r="AV288" s="437"/>
      <c r="AW288" s="663"/>
      <c r="AX288" s="665"/>
      <c r="AY288" s="422"/>
      <c r="AZ288" s="665"/>
      <c r="BA288" s="665"/>
      <c r="BB288" s="422"/>
      <c r="BC288" s="665"/>
      <c r="BD288" s="663"/>
      <c r="BE288" s="665"/>
      <c r="BF288" s="426"/>
      <c r="BG288" s="426"/>
      <c r="BH288" s="426"/>
      <c r="BI288" s="426"/>
      <c r="BJ288" s="426"/>
      <c r="BK288" s="425"/>
    </row>
    <row r="289" spans="1:63" ht="15.75" customHeight="1">
      <c r="A289" s="174"/>
      <c r="B289" s="174"/>
      <c r="C289" s="174"/>
      <c r="D289" s="174"/>
      <c r="E289" s="174"/>
      <c r="F289" s="174"/>
      <c r="G289" s="174"/>
      <c r="H289" s="174"/>
      <c r="I289" s="174"/>
      <c r="J289" s="174"/>
      <c r="K289" s="174"/>
      <c r="L289" s="174"/>
      <c r="M289" s="174"/>
      <c r="N289" s="174"/>
      <c r="O289" s="174"/>
      <c r="P289" s="174"/>
      <c r="Q289" s="174"/>
      <c r="R289" s="174"/>
      <c r="S289" s="174"/>
      <c r="T289" s="174"/>
      <c r="U289" s="174"/>
      <c r="V289" s="174"/>
      <c r="W289" s="174"/>
      <c r="X289" s="174"/>
      <c r="Y289" s="466"/>
      <c r="Z289" s="174"/>
      <c r="AA289" s="174"/>
      <c r="AB289" s="174"/>
      <c r="AC289" s="174"/>
      <c r="AD289" s="174"/>
      <c r="AE289" s="174"/>
      <c r="AF289" s="174"/>
      <c r="AG289" s="174"/>
      <c r="AH289" s="174"/>
      <c r="AI289" s="174"/>
      <c r="AJ289" s="174"/>
      <c r="AK289" s="174"/>
      <c r="AL289" s="174"/>
      <c r="AM289" s="174"/>
      <c r="AN289" s="174"/>
      <c r="AO289" s="174"/>
      <c r="AP289" s="174"/>
      <c r="AQ289" s="174"/>
      <c r="AR289" s="174"/>
      <c r="AS289" s="174"/>
      <c r="AT289" s="415"/>
      <c r="AU289" s="174"/>
      <c r="AV289" s="437"/>
      <c r="AW289" s="663"/>
      <c r="AX289" s="665"/>
      <c r="AY289" s="422"/>
      <c r="AZ289" s="665"/>
      <c r="BA289" s="665"/>
      <c r="BB289" s="422"/>
      <c r="BC289" s="665"/>
      <c r="BD289" s="663"/>
      <c r="BE289" s="665"/>
      <c r="BF289" s="426"/>
      <c r="BG289" s="426"/>
      <c r="BH289" s="426"/>
      <c r="BI289" s="426"/>
      <c r="BJ289" s="426"/>
      <c r="BK289" s="425"/>
    </row>
    <row r="290" spans="1:63" ht="15.75" customHeight="1">
      <c r="A290" s="174"/>
      <c r="B290" s="174"/>
      <c r="C290" s="174"/>
      <c r="D290" s="174"/>
      <c r="E290" s="174"/>
      <c r="F290" s="174"/>
      <c r="G290" s="174"/>
      <c r="H290" s="174"/>
      <c r="I290" s="174"/>
      <c r="J290" s="174"/>
      <c r="K290" s="174"/>
      <c r="L290" s="174"/>
      <c r="M290" s="174"/>
      <c r="N290" s="174"/>
      <c r="O290" s="174"/>
      <c r="P290" s="174"/>
      <c r="Q290" s="174"/>
      <c r="R290" s="174"/>
      <c r="S290" s="174"/>
      <c r="T290" s="174"/>
      <c r="U290" s="174"/>
      <c r="V290" s="174"/>
      <c r="W290" s="174"/>
      <c r="X290" s="174"/>
      <c r="Y290" s="466"/>
      <c r="Z290" s="174"/>
      <c r="AA290" s="174"/>
      <c r="AB290" s="174"/>
      <c r="AC290" s="174"/>
      <c r="AD290" s="174"/>
      <c r="AE290" s="174"/>
      <c r="AF290" s="174"/>
      <c r="AG290" s="174"/>
      <c r="AH290" s="174"/>
      <c r="AI290" s="174"/>
      <c r="AJ290" s="174"/>
      <c r="AK290" s="174"/>
      <c r="AL290" s="174"/>
      <c r="AM290" s="174"/>
      <c r="AN290" s="174"/>
      <c r="AO290" s="174"/>
      <c r="AP290" s="174"/>
      <c r="AQ290" s="174"/>
      <c r="AR290" s="174"/>
      <c r="AS290" s="174"/>
      <c r="AT290" s="415"/>
      <c r="AU290" s="174"/>
      <c r="AV290" s="437"/>
      <c r="AW290" s="663"/>
      <c r="AX290" s="665"/>
      <c r="AY290" s="422"/>
      <c r="AZ290" s="665"/>
      <c r="BA290" s="665"/>
      <c r="BB290" s="422"/>
      <c r="BC290" s="665"/>
      <c r="BD290" s="663"/>
      <c r="BE290" s="665"/>
      <c r="BF290" s="426"/>
      <c r="BG290" s="426"/>
      <c r="BH290" s="426"/>
      <c r="BI290" s="426"/>
      <c r="BJ290" s="426"/>
      <c r="BK290" s="425"/>
    </row>
    <row r="291" spans="1:63" ht="15.75" customHeight="1">
      <c r="A291" s="174"/>
      <c r="B291" s="174"/>
      <c r="C291" s="174"/>
      <c r="D291" s="174"/>
      <c r="E291" s="174"/>
      <c r="F291" s="174"/>
      <c r="G291" s="174"/>
      <c r="H291" s="174"/>
      <c r="I291" s="174"/>
      <c r="J291" s="174"/>
      <c r="K291" s="174"/>
      <c r="L291" s="174"/>
      <c r="M291" s="174"/>
      <c r="N291" s="174"/>
      <c r="O291" s="174"/>
      <c r="P291" s="174"/>
      <c r="Q291" s="174"/>
      <c r="R291" s="174"/>
      <c r="S291" s="174"/>
      <c r="T291" s="174"/>
      <c r="U291" s="174"/>
      <c r="V291" s="174"/>
      <c r="W291" s="174"/>
      <c r="X291" s="174"/>
      <c r="Y291" s="466"/>
      <c r="Z291" s="174"/>
      <c r="AA291" s="174"/>
      <c r="AB291" s="174"/>
      <c r="AC291" s="174"/>
      <c r="AD291" s="174"/>
      <c r="AE291" s="174"/>
      <c r="AF291" s="174"/>
      <c r="AG291" s="174"/>
      <c r="AH291" s="174"/>
      <c r="AI291" s="174"/>
      <c r="AJ291" s="174"/>
      <c r="AK291" s="174"/>
      <c r="AL291" s="174"/>
      <c r="AM291" s="174"/>
      <c r="AN291" s="174"/>
      <c r="AO291" s="174"/>
      <c r="AP291" s="174"/>
      <c r="AQ291" s="174"/>
      <c r="AR291" s="174"/>
      <c r="AS291" s="174"/>
      <c r="AT291" s="415"/>
      <c r="AU291" s="174"/>
      <c r="AV291" s="437"/>
      <c r="AW291" s="663"/>
      <c r="AX291" s="665"/>
      <c r="AY291" s="422"/>
      <c r="AZ291" s="665"/>
      <c r="BA291" s="665"/>
      <c r="BB291" s="422"/>
      <c r="BC291" s="665"/>
      <c r="BD291" s="663"/>
      <c r="BE291" s="665"/>
      <c r="BF291" s="426"/>
      <c r="BG291" s="426"/>
      <c r="BH291" s="426"/>
      <c r="BI291" s="426"/>
      <c r="BJ291" s="426"/>
      <c r="BK291" s="425"/>
    </row>
    <row r="292" spans="1:63" ht="15.75" customHeight="1">
      <c r="A292" s="174"/>
      <c r="B292" s="174"/>
      <c r="C292" s="174"/>
      <c r="D292" s="174"/>
      <c r="E292" s="174"/>
      <c r="F292" s="174"/>
      <c r="G292" s="174"/>
      <c r="H292" s="174"/>
      <c r="I292" s="174"/>
      <c r="J292" s="174"/>
      <c r="K292" s="174"/>
      <c r="L292" s="174"/>
      <c r="M292" s="174"/>
      <c r="N292" s="174"/>
      <c r="O292" s="174"/>
      <c r="P292" s="174"/>
      <c r="Q292" s="174"/>
      <c r="R292" s="174"/>
      <c r="S292" s="174"/>
      <c r="T292" s="174"/>
      <c r="U292" s="174"/>
      <c r="V292" s="174"/>
      <c r="W292" s="174"/>
      <c r="X292" s="174"/>
      <c r="Y292" s="466"/>
      <c r="Z292" s="174"/>
      <c r="AA292" s="174"/>
      <c r="AB292" s="174"/>
      <c r="AC292" s="174"/>
      <c r="AD292" s="174"/>
      <c r="AE292" s="174"/>
      <c r="AF292" s="174"/>
      <c r="AG292" s="174"/>
      <c r="AH292" s="174"/>
      <c r="AI292" s="174"/>
      <c r="AJ292" s="174"/>
      <c r="AK292" s="174"/>
      <c r="AL292" s="174"/>
      <c r="AM292" s="174"/>
      <c r="AN292" s="174"/>
      <c r="AO292" s="174"/>
      <c r="AP292" s="174"/>
      <c r="AQ292" s="174"/>
      <c r="AR292" s="174"/>
      <c r="AS292" s="174"/>
      <c r="AT292" s="415"/>
      <c r="AU292" s="174"/>
      <c r="AV292" s="437"/>
      <c r="AW292" s="663"/>
      <c r="AX292" s="665"/>
      <c r="AY292" s="422"/>
      <c r="AZ292" s="665"/>
      <c r="BA292" s="665"/>
      <c r="BB292" s="422"/>
      <c r="BC292" s="665"/>
      <c r="BD292" s="663"/>
      <c r="BE292" s="665"/>
      <c r="BF292" s="426"/>
      <c r="BG292" s="426"/>
      <c r="BH292" s="426"/>
      <c r="BI292" s="426"/>
      <c r="BJ292" s="426"/>
      <c r="BK292" s="425"/>
    </row>
    <row r="293" spans="1:63" ht="15.75" customHeight="1">
      <c r="A293" s="174"/>
      <c r="B293" s="174"/>
      <c r="C293" s="174"/>
      <c r="D293" s="174"/>
      <c r="E293" s="174"/>
      <c r="F293" s="174"/>
      <c r="G293" s="174"/>
      <c r="H293" s="174"/>
      <c r="I293" s="174"/>
      <c r="J293" s="174"/>
      <c r="K293" s="174"/>
      <c r="L293" s="174"/>
      <c r="M293" s="174"/>
      <c r="N293" s="174"/>
      <c r="O293" s="174"/>
      <c r="P293" s="174"/>
      <c r="Q293" s="174"/>
      <c r="R293" s="174"/>
      <c r="S293" s="174"/>
      <c r="T293" s="174"/>
      <c r="U293" s="174"/>
      <c r="V293" s="174"/>
      <c r="W293" s="174"/>
      <c r="X293" s="174"/>
      <c r="Y293" s="466"/>
      <c r="Z293" s="174"/>
      <c r="AA293" s="174"/>
      <c r="AB293" s="174"/>
      <c r="AC293" s="174"/>
      <c r="AD293" s="174"/>
      <c r="AE293" s="174"/>
      <c r="AF293" s="174"/>
      <c r="AG293" s="174"/>
      <c r="AH293" s="174"/>
      <c r="AI293" s="174"/>
      <c r="AJ293" s="174"/>
      <c r="AK293" s="174"/>
      <c r="AL293" s="174"/>
      <c r="AM293" s="174"/>
      <c r="AN293" s="174"/>
      <c r="AO293" s="174"/>
      <c r="AP293" s="174"/>
      <c r="AQ293" s="174"/>
      <c r="AR293" s="174"/>
      <c r="AS293" s="174"/>
      <c r="AT293" s="415"/>
      <c r="AU293" s="174"/>
      <c r="AV293" s="437"/>
      <c r="AW293" s="663"/>
      <c r="AX293" s="665"/>
      <c r="AY293" s="422"/>
      <c r="AZ293" s="665"/>
      <c r="BA293" s="665"/>
      <c r="BB293" s="422"/>
      <c r="BC293" s="665"/>
      <c r="BD293" s="663"/>
      <c r="BE293" s="665"/>
      <c r="BF293" s="426"/>
      <c r="BG293" s="426"/>
      <c r="BH293" s="426"/>
      <c r="BI293" s="426"/>
      <c r="BJ293" s="426"/>
      <c r="BK293" s="425"/>
    </row>
    <row r="294" spans="1:63" ht="15.75" customHeight="1">
      <c r="A294" s="174"/>
      <c r="B294" s="174"/>
      <c r="C294" s="174"/>
      <c r="D294" s="174"/>
      <c r="E294" s="174"/>
      <c r="F294" s="174"/>
      <c r="G294" s="174"/>
      <c r="H294" s="174"/>
      <c r="I294" s="174"/>
      <c r="J294" s="174"/>
      <c r="K294" s="174"/>
      <c r="L294" s="174"/>
      <c r="M294" s="174"/>
      <c r="N294" s="174"/>
      <c r="O294" s="174"/>
      <c r="P294" s="174"/>
      <c r="Q294" s="174"/>
      <c r="R294" s="174"/>
      <c r="S294" s="174"/>
      <c r="T294" s="174"/>
      <c r="U294" s="174"/>
      <c r="V294" s="174"/>
      <c r="W294" s="174"/>
      <c r="X294" s="174"/>
      <c r="Y294" s="466"/>
      <c r="Z294" s="174"/>
      <c r="AA294" s="174"/>
      <c r="AB294" s="174"/>
      <c r="AC294" s="174"/>
      <c r="AD294" s="174"/>
      <c r="AE294" s="174"/>
      <c r="AF294" s="174"/>
      <c r="AG294" s="174"/>
      <c r="AH294" s="174"/>
      <c r="AI294" s="174"/>
      <c r="AJ294" s="174"/>
      <c r="AK294" s="174"/>
      <c r="AL294" s="174"/>
      <c r="AM294" s="174"/>
      <c r="AN294" s="174"/>
      <c r="AO294" s="174"/>
      <c r="AP294" s="174"/>
      <c r="AQ294" s="174"/>
      <c r="AR294" s="174"/>
      <c r="AS294" s="174"/>
      <c r="AT294" s="415"/>
      <c r="AU294" s="174"/>
      <c r="AV294" s="437"/>
      <c r="AW294" s="663"/>
      <c r="AX294" s="665"/>
      <c r="AY294" s="422"/>
      <c r="AZ294" s="665"/>
      <c r="BA294" s="665"/>
      <c r="BB294" s="422"/>
      <c r="BC294" s="665"/>
      <c r="BD294" s="663"/>
      <c r="BE294" s="665"/>
      <c r="BF294" s="426"/>
      <c r="BG294" s="426"/>
      <c r="BH294" s="426"/>
      <c r="BI294" s="426"/>
      <c r="BJ294" s="426"/>
      <c r="BK294" s="425"/>
    </row>
    <row r="295" spans="1:63" ht="15.75" customHeight="1">
      <c r="A295" s="174"/>
      <c r="B295" s="174"/>
      <c r="C295" s="174"/>
      <c r="D295" s="174"/>
      <c r="E295" s="174"/>
      <c r="F295" s="174"/>
      <c r="G295" s="174"/>
      <c r="H295" s="174"/>
      <c r="I295" s="174"/>
      <c r="J295" s="174"/>
      <c r="K295" s="174"/>
      <c r="L295" s="174"/>
      <c r="M295" s="174"/>
      <c r="N295" s="174"/>
      <c r="O295" s="174"/>
      <c r="P295" s="174"/>
      <c r="Q295" s="174"/>
      <c r="R295" s="174"/>
      <c r="S295" s="174"/>
      <c r="T295" s="174"/>
      <c r="U295" s="174"/>
      <c r="V295" s="174"/>
      <c r="W295" s="174"/>
      <c r="X295" s="174"/>
      <c r="Y295" s="466"/>
      <c r="Z295" s="174"/>
      <c r="AA295" s="174"/>
      <c r="AB295" s="174"/>
      <c r="AC295" s="174"/>
      <c r="AD295" s="174"/>
      <c r="AE295" s="174"/>
      <c r="AF295" s="174"/>
      <c r="AG295" s="174"/>
      <c r="AH295" s="174"/>
      <c r="AI295" s="174"/>
      <c r="AJ295" s="174"/>
      <c r="AK295" s="174"/>
      <c r="AL295" s="174"/>
      <c r="AM295" s="174"/>
      <c r="AN295" s="174"/>
      <c r="AO295" s="174"/>
      <c r="AP295" s="174"/>
      <c r="AQ295" s="174"/>
      <c r="AR295" s="174"/>
      <c r="AS295" s="174"/>
      <c r="AT295" s="415"/>
      <c r="AU295" s="174"/>
      <c r="AV295" s="437"/>
      <c r="AW295" s="663"/>
      <c r="AX295" s="665"/>
      <c r="AY295" s="422"/>
      <c r="AZ295" s="665"/>
      <c r="BA295" s="665"/>
      <c r="BB295" s="422"/>
      <c r="BC295" s="665"/>
      <c r="BD295" s="663"/>
      <c r="BE295" s="665"/>
      <c r="BF295" s="426"/>
      <c r="BG295" s="426"/>
      <c r="BH295" s="426"/>
      <c r="BI295" s="426"/>
      <c r="BJ295" s="426"/>
      <c r="BK295" s="425"/>
    </row>
    <row r="296" spans="1:63" ht="15.75" customHeight="1">
      <c r="A296" s="174"/>
      <c r="B296" s="174"/>
      <c r="C296" s="174"/>
      <c r="D296" s="174"/>
      <c r="E296" s="174"/>
      <c r="F296" s="174"/>
      <c r="G296" s="174"/>
      <c r="H296" s="174"/>
      <c r="I296" s="174"/>
      <c r="J296" s="174"/>
      <c r="K296" s="174"/>
      <c r="L296" s="174"/>
      <c r="M296" s="174"/>
      <c r="N296" s="174"/>
      <c r="O296" s="174"/>
      <c r="P296" s="174"/>
      <c r="Q296" s="174"/>
      <c r="R296" s="174"/>
      <c r="S296" s="174"/>
      <c r="T296" s="174"/>
      <c r="U296" s="174"/>
      <c r="V296" s="174"/>
      <c r="W296" s="174"/>
      <c r="X296" s="174"/>
      <c r="Y296" s="466"/>
      <c r="Z296" s="174"/>
      <c r="AA296" s="174"/>
      <c r="AB296" s="174"/>
      <c r="AC296" s="174"/>
      <c r="AD296" s="174"/>
      <c r="AE296" s="174"/>
      <c r="AF296" s="174"/>
      <c r="AG296" s="174"/>
      <c r="AH296" s="174"/>
      <c r="AI296" s="174"/>
      <c r="AJ296" s="174"/>
      <c r="AK296" s="174"/>
      <c r="AL296" s="174"/>
      <c r="AM296" s="174"/>
      <c r="AN296" s="174"/>
      <c r="AO296" s="174"/>
      <c r="AP296" s="174"/>
      <c r="AQ296" s="174"/>
      <c r="AR296" s="174"/>
      <c r="AS296" s="174"/>
      <c r="AT296" s="415"/>
      <c r="AU296" s="174"/>
      <c r="AV296" s="437"/>
      <c r="AW296" s="663"/>
      <c r="AX296" s="665"/>
      <c r="AY296" s="422"/>
      <c r="AZ296" s="665"/>
      <c r="BA296" s="665"/>
      <c r="BB296" s="422"/>
      <c r="BC296" s="665"/>
      <c r="BD296" s="663"/>
      <c r="BE296" s="665"/>
      <c r="BF296" s="426"/>
      <c r="BG296" s="426"/>
      <c r="BH296" s="426"/>
      <c r="BI296" s="426"/>
      <c r="BJ296" s="426"/>
      <c r="BK296" s="425"/>
    </row>
    <row r="297" spans="1:63" ht="15.75" customHeight="1">
      <c r="A297" s="174"/>
      <c r="B297" s="174"/>
      <c r="C297" s="174"/>
      <c r="D297" s="174"/>
      <c r="E297" s="174"/>
      <c r="F297" s="174"/>
      <c r="G297" s="174"/>
      <c r="H297" s="174"/>
      <c r="I297" s="174"/>
      <c r="J297" s="174"/>
      <c r="K297" s="174"/>
      <c r="L297" s="174"/>
      <c r="M297" s="174"/>
      <c r="N297" s="174"/>
      <c r="O297" s="174"/>
      <c r="P297" s="174"/>
      <c r="Q297" s="174"/>
      <c r="R297" s="174"/>
      <c r="S297" s="174"/>
      <c r="T297" s="174"/>
      <c r="U297" s="174"/>
      <c r="V297" s="174"/>
      <c r="W297" s="174"/>
      <c r="X297" s="174"/>
      <c r="Y297" s="466"/>
      <c r="Z297" s="174"/>
      <c r="AA297" s="174"/>
      <c r="AB297" s="174"/>
      <c r="AC297" s="174"/>
      <c r="AD297" s="174"/>
      <c r="AE297" s="174"/>
      <c r="AF297" s="174"/>
      <c r="AG297" s="174"/>
      <c r="AH297" s="174"/>
      <c r="AI297" s="174"/>
      <c r="AJ297" s="174"/>
      <c r="AK297" s="174"/>
      <c r="AL297" s="174"/>
      <c r="AM297" s="174"/>
      <c r="AN297" s="174"/>
      <c r="AO297" s="174"/>
      <c r="AP297" s="174"/>
      <c r="AQ297" s="174"/>
      <c r="AR297" s="174"/>
      <c r="AS297" s="174"/>
      <c r="AT297" s="415"/>
      <c r="AU297" s="174"/>
      <c r="AV297" s="437"/>
      <c r="AW297" s="663"/>
      <c r="AX297" s="665"/>
      <c r="AY297" s="422"/>
      <c r="AZ297" s="665"/>
      <c r="BA297" s="665"/>
      <c r="BB297" s="422"/>
      <c r="BC297" s="665"/>
      <c r="BD297" s="663"/>
      <c r="BE297" s="665"/>
      <c r="BF297" s="426"/>
      <c r="BG297" s="426"/>
      <c r="BH297" s="426"/>
      <c r="BI297" s="426"/>
      <c r="BJ297" s="426"/>
      <c r="BK297" s="425"/>
    </row>
    <row r="298" spans="1:63" ht="15.75" customHeight="1">
      <c r="A298" s="174"/>
      <c r="B298" s="174"/>
      <c r="C298" s="174"/>
      <c r="D298" s="174"/>
      <c r="E298" s="174"/>
      <c r="F298" s="174"/>
      <c r="G298" s="174"/>
      <c r="H298" s="174"/>
      <c r="I298" s="174"/>
      <c r="J298" s="174"/>
      <c r="K298" s="174"/>
      <c r="L298" s="174"/>
      <c r="M298" s="174"/>
      <c r="N298" s="174"/>
      <c r="O298" s="174"/>
      <c r="P298" s="174"/>
      <c r="Q298" s="174"/>
      <c r="R298" s="174"/>
      <c r="S298" s="174"/>
      <c r="T298" s="174"/>
      <c r="U298" s="174"/>
      <c r="V298" s="174"/>
      <c r="W298" s="174"/>
      <c r="X298" s="174"/>
      <c r="Y298" s="466"/>
      <c r="Z298" s="174"/>
      <c r="AA298" s="174"/>
      <c r="AB298" s="174"/>
      <c r="AC298" s="174"/>
      <c r="AD298" s="174"/>
      <c r="AE298" s="174"/>
      <c r="AF298" s="174"/>
      <c r="AG298" s="174"/>
      <c r="AH298" s="174"/>
      <c r="AI298" s="174"/>
      <c r="AJ298" s="174"/>
      <c r="AK298" s="174"/>
      <c r="AL298" s="174"/>
      <c r="AM298" s="174"/>
      <c r="AN298" s="174"/>
      <c r="AO298" s="174"/>
      <c r="AP298" s="174"/>
      <c r="AQ298" s="174"/>
      <c r="AR298" s="174"/>
      <c r="AS298" s="174"/>
      <c r="AT298" s="415"/>
      <c r="AU298" s="174"/>
      <c r="AV298" s="437"/>
      <c r="AW298" s="663"/>
      <c r="AX298" s="665"/>
      <c r="AY298" s="422"/>
      <c r="AZ298" s="665"/>
      <c r="BA298" s="665"/>
      <c r="BB298" s="422"/>
      <c r="BC298" s="665"/>
      <c r="BD298" s="663"/>
      <c r="BE298" s="665"/>
      <c r="BF298" s="426"/>
      <c r="BG298" s="426"/>
      <c r="BH298" s="426"/>
      <c r="BI298" s="426"/>
      <c r="BJ298" s="426"/>
      <c r="BK298" s="425"/>
    </row>
    <row r="299" spans="1:63" ht="15.75" customHeight="1">
      <c r="A299" s="174"/>
      <c r="B299" s="174"/>
      <c r="C299" s="174"/>
      <c r="D299" s="174"/>
      <c r="E299" s="174"/>
      <c r="F299" s="174"/>
      <c r="G299" s="174"/>
      <c r="H299" s="174"/>
      <c r="I299" s="174"/>
      <c r="J299" s="174"/>
      <c r="K299" s="174"/>
      <c r="L299" s="174"/>
      <c r="M299" s="174"/>
      <c r="N299" s="174"/>
      <c r="O299" s="174"/>
      <c r="P299" s="174"/>
      <c r="Q299" s="174"/>
      <c r="R299" s="174"/>
      <c r="S299" s="174"/>
      <c r="T299" s="174"/>
      <c r="U299" s="174"/>
      <c r="V299" s="174"/>
      <c r="W299" s="174"/>
      <c r="X299" s="174"/>
      <c r="Y299" s="466"/>
      <c r="Z299" s="174"/>
      <c r="AA299" s="174"/>
      <c r="AB299" s="174"/>
      <c r="AC299" s="174"/>
      <c r="AD299" s="174"/>
      <c r="AE299" s="174"/>
      <c r="AF299" s="174"/>
      <c r="AG299" s="174"/>
      <c r="AH299" s="174"/>
      <c r="AI299" s="174"/>
      <c r="AJ299" s="174"/>
      <c r="AK299" s="174"/>
      <c r="AL299" s="174"/>
      <c r="AM299" s="174"/>
      <c r="AN299" s="174"/>
      <c r="AO299" s="174"/>
      <c r="AP299" s="174"/>
      <c r="AQ299" s="174"/>
      <c r="AR299" s="174"/>
      <c r="AS299" s="174"/>
      <c r="AT299" s="415"/>
      <c r="AU299" s="174"/>
      <c r="AV299" s="437"/>
      <c r="AW299" s="663"/>
      <c r="AX299" s="665"/>
      <c r="AY299" s="422"/>
      <c r="AZ299" s="665"/>
      <c r="BA299" s="665"/>
      <c r="BB299" s="422"/>
      <c r="BC299" s="665"/>
      <c r="BD299" s="663"/>
      <c r="BE299" s="665"/>
      <c r="BF299" s="426"/>
      <c r="BG299" s="426"/>
      <c r="BH299" s="426"/>
      <c r="BI299" s="426"/>
      <c r="BJ299" s="426"/>
      <c r="BK299" s="425"/>
    </row>
    <row r="300" spans="1:63" ht="15.75" customHeight="1">
      <c r="A300" s="174"/>
      <c r="B300" s="174"/>
      <c r="C300" s="174"/>
      <c r="D300" s="174"/>
      <c r="E300" s="174"/>
      <c r="F300" s="174"/>
      <c r="G300" s="174"/>
      <c r="H300" s="174"/>
      <c r="I300" s="174"/>
      <c r="J300" s="174"/>
      <c r="K300" s="174"/>
      <c r="L300" s="174"/>
      <c r="M300" s="174"/>
      <c r="N300" s="174"/>
      <c r="O300" s="174"/>
      <c r="P300" s="174"/>
      <c r="Q300" s="174"/>
      <c r="R300" s="174"/>
      <c r="S300" s="174"/>
      <c r="T300" s="174"/>
      <c r="U300" s="174"/>
      <c r="V300" s="174"/>
      <c r="W300" s="174"/>
      <c r="X300" s="174"/>
      <c r="Y300" s="466"/>
      <c r="Z300" s="174"/>
      <c r="AA300" s="174"/>
      <c r="AB300" s="174"/>
      <c r="AC300" s="174"/>
      <c r="AD300" s="174"/>
      <c r="AE300" s="174"/>
      <c r="AF300" s="174"/>
      <c r="AG300" s="174"/>
      <c r="AH300" s="174"/>
      <c r="AI300" s="174"/>
      <c r="AJ300" s="174"/>
      <c r="AK300" s="174"/>
      <c r="AL300" s="174"/>
      <c r="AM300" s="174"/>
      <c r="AN300" s="174"/>
      <c r="AO300" s="174"/>
      <c r="AP300" s="174"/>
      <c r="AQ300" s="174"/>
      <c r="AR300" s="174"/>
      <c r="AS300" s="174"/>
      <c r="AT300" s="415"/>
      <c r="AU300" s="174"/>
      <c r="AV300" s="437"/>
      <c r="AW300" s="663"/>
      <c r="AX300" s="665"/>
      <c r="AY300" s="422"/>
      <c r="AZ300" s="665"/>
      <c r="BA300" s="665"/>
      <c r="BB300" s="422"/>
      <c r="BC300" s="665"/>
      <c r="BD300" s="663"/>
      <c r="BE300" s="665"/>
      <c r="BF300" s="426"/>
      <c r="BG300" s="426"/>
      <c r="BH300" s="426"/>
      <c r="BI300" s="426"/>
      <c r="BJ300" s="426"/>
      <c r="BK300" s="425"/>
    </row>
    <row r="301" spans="1:63" ht="15.75" customHeight="1">
      <c r="A301" s="174"/>
      <c r="B301" s="174"/>
      <c r="C301" s="174"/>
      <c r="D301" s="174"/>
      <c r="E301" s="174"/>
      <c r="F301" s="174"/>
      <c r="G301" s="174"/>
      <c r="H301" s="174"/>
      <c r="I301" s="174"/>
      <c r="J301" s="174"/>
      <c r="K301" s="174"/>
      <c r="L301" s="174"/>
      <c r="M301" s="174"/>
      <c r="N301" s="174"/>
      <c r="O301" s="174"/>
      <c r="P301" s="174"/>
      <c r="Q301" s="174"/>
      <c r="R301" s="174"/>
      <c r="S301" s="174"/>
      <c r="T301" s="174"/>
      <c r="U301" s="174"/>
      <c r="V301" s="174"/>
      <c r="W301" s="174"/>
      <c r="X301" s="174"/>
      <c r="Y301" s="466"/>
      <c r="Z301" s="174"/>
      <c r="AA301" s="174"/>
      <c r="AB301" s="174"/>
      <c r="AC301" s="174"/>
      <c r="AD301" s="174"/>
      <c r="AE301" s="174"/>
      <c r="AF301" s="174"/>
      <c r="AG301" s="174"/>
      <c r="AH301" s="174"/>
      <c r="AI301" s="174"/>
      <c r="AJ301" s="174"/>
      <c r="AK301" s="174"/>
      <c r="AL301" s="174"/>
      <c r="AM301" s="174"/>
      <c r="AN301" s="174"/>
      <c r="AO301" s="174"/>
      <c r="AP301" s="174"/>
      <c r="AQ301" s="174"/>
      <c r="AR301" s="174"/>
      <c r="AS301" s="174"/>
      <c r="AT301" s="415"/>
      <c r="AU301" s="174"/>
      <c r="AV301" s="437"/>
      <c r="AW301" s="663"/>
      <c r="AX301" s="665"/>
      <c r="AY301" s="422"/>
      <c r="AZ301" s="665"/>
      <c r="BA301" s="665"/>
      <c r="BB301" s="422"/>
      <c r="BC301" s="665"/>
      <c r="BD301" s="663"/>
      <c r="BE301" s="665"/>
      <c r="BF301" s="426"/>
      <c r="BG301" s="426"/>
      <c r="BH301" s="426"/>
      <c r="BI301" s="426"/>
      <c r="BJ301" s="426"/>
      <c r="BK301" s="425"/>
    </row>
    <row r="302" spans="1:63" ht="15.75" customHeight="1">
      <c r="A302" s="174"/>
      <c r="B302" s="174"/>
      <c r="C302" s="174"/>
      <c r="D302" s="174"/>
      <c r="E302" s="174"/>
      <c r="F302" s="174"/>
      <c r="G302" s="174"/>
      <c r="H302" s="174"/>
      <c r="I302" s="174"/>
      <c r="J302" s="174"/>
      <c r="K302" s="174"/>
      <c r="L302" s="174"/>
      <c r="M302" s="174"/>
      <c r="N302" s="174"/>
      <c r="O302" s="174"/>
      <c r="P302" s="174"/>
      <c r="Q302" s="174"/>
      <c r="R302" s="174"/>
      <c r="S302" s="174"/>
      <c r="T302" s="174"/>
      <c r="U302" s="174"/>
      <c r="V302" s="174"/>
      <c r="W302" s="174"/>
      <c r="X302" s="174"/>
      <c r="Y302" s="466"/>
      <c r="Z302" s="174"/>
      <c r="AA302" s="174"/>
      <c r="AB302" s="174"/>
      <c r="AC302" s="174"/>
      <c r="AD302" s="174"/>
      <c r="AE302" s="174"/>
      <c r="AF302" s="174"/>
      <c r="AG302" s="174"/>
      <c r="AH302" s="174"/>
      <c r="AI302" s="174"/>
      <c r="AJ302" s="174"/>
      <c r="AK302" s="174"/>
      <c r="AL302" s="174"/>
      <c r="AM302" s="174"/>
      <c r="AN302" s="174"/>
      <c r="AO302" s="174"/>
      <c r="AP302" s="174"/>
      <c r="AQ302" s="174"/>
      <c r="AR302" s="174"/>
      <c r="AS302" s="174"/>
      <c r="AT302" s="415"/>
      <c r="AU302" s="174"/>
      <c r="AV302" s="437"/>
      <c r="AW302" s="663"/>
      <c r="AX302" s="665"/>
      <c r="AY302" s="422"/>
      <c r="AZ302" s="665"/>
      <c r="BA302" s="665"/>
      <c r="BB302" s="422"/>
      <c r="BC302" s="665"/>
      <c r="BD302" s="663"/>
      <c r="BE302" s="665"/>
      <c r="BF302" s="426"/>
      <c r="BG302" s="426"/>
      <c r="BH302" s="426"/>
      <c r="BI302" s="426"/>
      <c r="BJ302" s="426"/>
      <c r="BK302" s="425"/>
    </row>
    <row r="303" spans="1:63" ht="15.75" customHeight="1">
      <c r="A303" s="174"/>
      <c r="B303" s="174"/>
      <c r="C303" s="174"/>
      <c r="D303" s="174"/>
      <c r="E303" s="174"/>
      <c r="F303" s="174"/>
      <c r="G303" s="174"/>
      <c r="H303" s="174"/>
      <c r="I303" s="174"/>
      <c r="J303" s="174"/>
      <c r="K303" s="174"/>
      <c r="L303" s="174"/>
      <c r="M303" s="174"/>
      <c r="N303" s="174"/>
      <c r="O303" s="174"/>
      <c r="P303" s="174"/>
      <c r="Q303" s="174"/>
      <c r="R303" s="174"/>
      <c r="S303" s="174"/>
      <c r="T303" s="174"/>
      <c r="U303" s="174"/>
      <c r="V303" s="174"/>
      <c r="W303" s="174"/>
      <c r="X303" s="174"/>
      <c r="Y303" s="466"/>
      <c r="Z303" s="174"/>
      <c r="AA303" s="174"/>
      <c r="AB303" s="174"/>
      <c r="AC303" s="174"/>
      <c r="AD303" s="174"/>
      <c r="AE303" s="174"/>
      <c r="AF303" s="174"/>
      <c r="AG303" s="174"/>
      <c r="AH303" s="174"/>
      <c r="AI303" s="174"/>
      <c r="AJ303" s="174"/>
      <c r="AK303" s="174"/>
      <c r="AL303" s="174"/>
      <c r="AM303" s="174"/>
      <c r="AN303" s="174"/>
      <c r="AO303" s="174"/>
      <c r="AP303" s="174"/>
      <c r="AQ303" s="174"/>
      <c r="AR303" s="174"/>
      <c r="AS303" s="174"/>
      <c r="AT303" s="415"/>
      <c r="AU303" s="174"/>
      <c r="AV303" s="437"/>
      <c r="AW303" s="663"/>
      <c r="AX303" s="665"/>
      <c r="AY303" s="422"/>
      <c r="AZ303" s="665"/>
      <c r="BA303" s="665"/>
      <c r="BB303" s="422"/>
      <c r="BC303" s="665"/>
      <c r="BD303" s="663"/>
      <c r="BE303" s="665"/>
      <c r="BF303" s="426"/>
      <c r="BG303" s="426"/>
      <c r="BH303" s="426"/>
      <c r="BI303" s="426"/>
      <c r="BJ303" s="426"/>
      <c r="BK303" s="425"/>
    </row>
    <row r="304" spans="1:63" ht="15.75" customHeight="1">
      <c r="A304" s="174"/>
      <c r="B304" s="174"/>
      <c r="C304" s="174"/>
      <c r="D304" s="174"/>
      <c r="E304" s="174"/>
      <c r="F304" s="174"/>
      <c r="G304" s="174"/>
      <c r="H304" s="174"/>
      <c r="I304" s="174"/>
      <c r="J304" s="174"/>
      <c r="K304" s="174"/>
      <c r="L304" s="174"/>
      <c r="M304" s="174"/>
      <c r="N304" s="174"/>
      <c r="O304" s="174"/>
      <c r="P304" s="174"/>
      <c r="Q304" s="174"/>
      <c r="R304" s="174"/>
      <c r="S304" s="174"/>
      <c r="T304" s="174"/>
      <c r="U304" s="174"/>
      <c r="V304" s="174"/>
      <c r="W304" s="174"/>
      <c r="X304" s="174"/>
      <c r="Y304" s="466"/>
      <c r="Z304" s="174"/>
      <c r="AA304" s="174"/>
      <c r="AB304" s="174"/>
      <c r="AC304" s="174"/>
      <c r="AD304" s="174"/>
      <c r="AE304" s="174"/>
      <c r="AF304" s="174"/>
      <c r="AG304" s="174"/>
      <c r="AH304" s="174"/>
      <c r="AI304" s="174"/>
      <c r="AJ304" s="174"/>
      <c r="AK304" s="174"/>
      <c r="AL304" s="174"/>
      <c r="AM304" s="174"/>
      <c r="AN304" s="174"/>
      <c r="AO304" s="174"/>
      <c r="AP304" s="174"/>
      <c r="AQ304" s="174"/>
      <c r="AR304" s="174"/>
      <c r="AS304" s="174"/>
      <c r="AT304" s="415"/>
      <c r="AU304" s="174"/>
      <c r="AV304" s="437"/>
      <c r="AW304" s="663"/>
      <c r="AX304" s="665"/>
      <c r="AY304" s="422"/>
      <c r="AZ304" s="665"/>
      <c r="BA304" s="665"/>
      <c r="BB304" s="422"/>
      <c r="BC304" s="665"/>
      <c r="BD304" s="663"/>
      <c r="BE304" s="665"/>
      <c r="BF304" s="426"/>
      <c r="BG304" s="426"/>
      <c r="BH304" s="426"/>
      <c r="BI304" s="426"/>
      <c r="BJ304" s="426"/>
      <c r="BK304" s="425"/>
    </row>
    <row r="305" spans="1:63" ht="15.75" customHeight="1">
      <c r="A305" s="174"/>
      <c r="B305" s="174"/>
      <c r="C305" s="174"/>
      <c r="D305" s="174"/>
      <c r="E305" s="174"/>
      <c r="F305" s="174"/>
      <c r="G305" s="174"/>
      <c r="H305" s="174"/>
      <c r="I305" s="174"/>
      <c r="J305" s="174"/>
      <c r="K305" s="174"/>
      <c r="L305" s="174"/>
      <c r="M305" s="174"/>
      <c r="N305" s="174"/>
      <c r="O305" s="174"/>
      <c r="P305" s="174"/>
      <c r="Q305" s="174"/>
      <c r="R305" s="174"/>
      <c r="S305" s="174"/>
      <c r="T305" s="174"/>
      <c r="U305" s="174"/>
      <c r="V305" s="174"/>
      <c r="W305" s="174"/>
      <c r="X305" s="174"/>
      <c r="Y305" s="466"/>
      <c r="Z305" s="174"/>
      <c r="AA305" s="174"/>
      <c r="AB305" s="174"/>
      <c r="AC305" s="174"/>
      <c r="AD305" s="174"/>
      <c r="AE305" s="174"/>
      <c r="AF305" s="174"/>
      <c r="AG305" s="174"/>
      <c r="AH305" s="174"/>
      <c r="AI305" s="174"/>
      <c r="AJ305" s="174"/>
      <c r="AK305" s="174"/>
      <c r="AL305" s="174"/>
      <c r="AM305" s="174"/>
      <c r="AN305" s="174"/>
      <c r="AO305" s="174"/>
      <c r="AP305" s="174"/>
      <c r="AQ305" s="174"/>
      <c r="AR305" s="174"/>
      <c r="AS305" s="174"/>
      <c r="AT305" s="415"/>
      <c r="AU305" s="174"/>
      <c r="AV305" s="437"/>
      <c r="AW305" s="663"/>
      <c r="AX305" s="665"/>
      <c r="AY305" s="422"/>
      <c r="AZ305" s="665"/>
      <c r="BA305" s="665"/>
      <c r="BB305" s="422"/>
      <c r="BC305" s="665"/>
      <c r="BD305" s="663"/>
      <c r="BE305" s="665"/>
      <c r="BF305" s="426"/>
      <c r="BG305" s="426"/>
      <c r="BH305" s="426"/>
      <c r="BI305" s="426"/>
      <c r="BJ305" s="426"/>
      <c r="BK305" s="425"/>
    </row>
    <row r="306" spans="1:63" ht="15.75" customHeight="1">
      <c r="A306" s="174"/>
      <c r="B306" s="174"/>
      <c r="C306" s="174"/>
      <c r="D306" s="174"/>
      <c r="E306" s="174"/>
      <c r="F306" s="174"/>
      <c r="G306" s="174"/>
      <c r="H306" s="174"/>
      <c r="I306" s="174"/>
      <c r="J306" s="174"/>
      <c r="K306" s="174"/>
      <c r="L306" s="174"/>
      <c r="M306" s="174"/>
      <c r="N306" s="174"/>
      <c r="O306" s="174"/>
      <c r="P306" s="174"/>
      <c r="Q306" s="174"/>
      <c r="R306" s="174"/>
      <c r="S306" s="174"/>
      <c r="T306" s="174"/>
      <c r="U306" s="174"/>
      <c r="V306" s="174"/>
      <c r="W306" s="174"/>
      <c r="X306" s="174"/>
      <c r="Y306" s="466"/>
      <c r="Z306" s="174"/>
      <c r="AA306" s="174"/>
      <c r="AB306" s="174"/>
      <c r="AC306" s="174"/>
      <c r="AD306" s="174"/>
      <c r="AE306" s="174"/>
      <c r="AF306" s="174"/>
      <c r="AG306" s="174"/>
      <c r="AH306" s="174"/>
      <c r="AI306" s="174"/>
      <c r="AJ306" s="174"/>
      <c r="AK306" s="174"/>
      <c r="AL306" s="174"/>
      <c r="AM306" s="174"/>
      <c r="AN306" s="174"/>
      <c r="AO306" s="174"/>
      <c r="AP306" s="174"/>
      <c r="AQ306" s="174"/>
      <c r="AR306" s="174"/>
      <c r="AS306" s="174"/>
      <c r="AT306" s="415"/>
      <c r="AU306" s="174"/>
      <c r="AV306" s="437"/>
      <c r="AW306" s="663"/>
      <c r="AX306" s="665"/>
      <c r="AY306" s="422"/>
      <c r="AZ306" s="665"/>
      <c r="BA306" s="665"/>
      <c r="BB306" s="422"/>
      <c r="BC306" s="665"/>
      <c r="BD306" s="663"/>
      <c r="BE306" s="665"/>
      <c r="BF306" s="426"/>
      <c r="BG306" s="426"/>
      <c r="BH306" s="426"/>
      <c r="BI306" s="426"/>
      <c r="BJ306" s="426"/>
      <c r="BK306" s="425"/>
    </row>
    <row r="307" spans="1:63" ht="15.75" customHeight="1">
      <c r="A307" s="174"/>
      <c r="B307" s="174"/>
      <c r="C307" s="174"/>
      <c r="D307" s="174"/>
      <c r="E307" s="174"/>
      <c r="F307" s="174"/>
      <c r="G307" s="174"/>
      <c r="H307" s="174"/>
      <c r="I307" s="174"/>
      <c r="J307" s="174"/>
      <c r="K307" s="174"/>
      <c r="L307" s="174"/>
      <c r="M307" s="174"/>
      <c r="N307" s="174"/>
      <c r="O307" s="174"/>
      <c r="P307" s="174"/>
      <c r="Q307" s="174"/>
      <c r="R307" s="174"/>
      <c r="S307" s="174"/>
      <c r="T307" s="174"/>
      <c r="U307" s="174"/>
      <c r="V307" s="174"/>
      <c r="W307" s="174"/>
      <c r="X307" s="174"/>
      <c r="Y307" s="466"/>
      <c r="Z307" s="174"/>
      <c r="AA307" s="174"/>
      <c r="AB307" s="174"/>
      <c r="AC307" s="174"/>
      <c r="AD307" s="174"/>
      <c r="AE307" s="174"/>
      <c r="AF307" s="174"/>
      <c r="AG307" s="174"/>
      <c r="AH307" s="174"/>
      <c r="AI307" s="174"/>
      <c r="AJ307" s="174"/>
      <c r="AK307" s="174"/>
      <c r="AL307" s="174"/>
      <c r="AM307" s="174"/>
      <c r="AN307" s="174"/>
      <c r="AO307" s="174"/>
      <c r="AP307" s="174"/>
      <c r="AQ307" s="174"/>
      <c r="AR307" s="174"/>
      <c r="AS307" s="174"/>
      <c r="AT307" s="415"/>
      <c r="AU307" s="174"/>
      <c r="AV307" s="437"/>
      <c r="AW307" s="663"/>
      <c r="AX307" s="665"/>
      <c r="AY307" s="422"/>
      <c r="AZ307" s="665"/>
      <c r="BA307" s="665"/>
      <c r="BB307" s="422"/>
      <c r="BC307" s="665"/>
      <c r="BD307" s="663"/>
      <c r="BE307" s="665"/>
      <c r="BF307" s="426"/>
      <c r="BG307" s="426"/>
      <c r="BH307" s="426"/>
      <c r="BI307" s="426"/>
      <c r="BJ307" s="426"/>
      <c r="BK307" s="425"/>
    </row>
    <row r="308" spans="1:63" ht="15.75" customHeight="1">
      <c r="A308" s="174"/>
      <c r="B308" s="174"/>
      <c r="C308" s="174"/>
      <c r="D308" s="174"/>
      <c r="E308" s="174"/>
      <c r="F308" s="174"/>
      <c r="G308" s="174"/>
      <c r="H308" s="174"/>
      <c r="I308" s="174"/>
      <c r="J308" s="174"/>
      <c r="K308" s="174"/>
      <c r="L308" s="174"/>
      <c r="M308" s="174"/>
      <c r="N308" s="174"/>
      <c r="O308" s="174"/>
      <c r="P308" s="174"/>
      <c r="Q308" s="174"/>
      <c r="R308" s="174"/>
      <c r="S308" s="174"/>
      <c r="T308" s="174"/>
      <c r="U308" s="174"/>
      <c r="V308" s="174"/>
      <c r="W308" s="174"/>
      <c r="X308" s="174"/>
      <c r="Y308" s="466"/>
      <c r="Z308" s="174"/>
      <c r="AA308" s="174"/>
      <c r="AB308" s="174"/>
      <c r="AC308" s="174"/>
      <c r="AD308" s="174"/>
      <c r="AE308" s="174"/>
      <c r="AF308" s="174"/>
      <c r="AG308" s="174"/>
      <c r="AH308" s="174"/>
      <c r="AI308" s="174"/>
      <c r="AJ308" s="174"/>
      <c r="AK308" s="174"/>
      <c r="AL308" s="174"/>
      <c r="AM308" s="174"/>
      <c r="AN308" s="174"/>
      <c r="AO308" s="174"/>
      <c r="AP308" s="174"/>
      <c r="AQ308" s="174"/>
      <c r="AR308" s="174"/>
      <c r="AS308" s="174"/>
      <c r="AT308" s="415"/>
      <c r="AU308" s="174"/>
      <c r="AV308" s="437"/>
      <c r="AW308" s="663"/>
      <c r="AX308" s="665"/>
      <c r="AY308" s="422"/>
      <c r="AZ308" s="665"/>
      <c r="BA308" s="665"/>
      <c r="BB308" s="422"/>
      <c r="BC308" s="665"/>
      <c r="BD308" s="663"/>
      <c r="BE308" s="665"/>
      <c r="BF308" s="426"/>
      <c r="BG308" s="426"/>
      <c r="BH308" s="426"/>
      <c r="BI308" s="426"/>
      <c r="BJ308" s="426"/>
      <c r="BK308" s="425"/>
    </row>
    <row r="309" spans="1:63" ht="15.75" customHeight="1">
      <c r="A309" s="174"/>
      <c r="B309" s="174"/>
      <c r="C309" s="174"/>
      <c r="D309" s="174"/>
      <c r="E309" s="174"/>
      <c r="F309" s="174"/>
      <c r="G309" s="174"/>
      <c r="H309" s="174"/>
      <c r="I309" s="174"/>
      <c r="J309" s="174"/>
      <c r="K309" s="174"/>
      <c r="L309" s="174"/>
      <c r="M309" s="174"/>
      <c r="N309" s="174"/>
      <c r="O309" s="174"/>
      <c r="P309" s="174"/>
      <c r="Q309" s="174"/>
      <c r="R309" s="174"/>
      <c r="S309" s="174"/>
      <c r="T309" s="174"/>
      <c r="U309" s="174"/>
      <c r="V309" s="174"/>
      <c r="W309" s="174"/>
      <c r="X309" s="174"/>
      <c r="Y309" s="466"/>
      <c r="Z309" s="174"/>
      <c r="AA309" s="174"/>
      <c r="AB309" s="174"/>
      <c r="AC309" s="174"/>
      <c r="AD309" s="174"/>
      <c r="AE309" s="174"/>
      <c r="AF309" s="174"/>
      <c r="AG309" s="174"/>
      <c r="AH309" s="174"/>
      <c r="AI309" s="174"/>
      <c r="AJ309" s="174"/>
      <c r="AK309" s="174"/>
      <c r="AL309" s="174"/>
      <c r="AM309" s="174"/>
      <c r="AN309" s="174"/>
      <c r="AO309" s="174"/>
      <c r="AP309" s="174"/>
      <c r="AQ309" s="174"/>
      <c r="AR309" s="174"/>
      <c r="AS309" s="174"/>
      <c r="AT309" s="415"/>
      <c r="AU309" s="174"/>
      <c r="AV309" s="437"/>
      <c r="AW309" s="663"/>
      <c r="AX309" s="665"/>
      <c r="AY309" s="422"/>
      <c r="AZ309" s="665"/>
      <c r="BA309" s="665"/>
      <c r="BB309" s="422"/>
      <c r="BC309" s="665"/>
      <c r="BD309" s="663"/>
      <c r="BE309" s="665"/>
      <c r="BF309" s="426"/>
      <c r="BG309" s="426"/>
      <c r="BH309" s="426"/>
      <c r="BI309" s="426"/>
      <c r="BJ309" s="426"/>
      <c r="BK309" s="425"/>
    </row>
    <row r="310" spans="1:63" ht="15.75" customHeight="1">
      <c r="A310" s="174"/>
      <c r="B310" s="174"/>
      <c r="C310" s="174"/>
      <c r="D310" s="174"/>
      <c r="E310" s="174"/>
      <c r="F310" s="174"/>
      <c r="G310" s="174"/>
      <c r="H310" s="174"/>
      <c r="I310" s="174"/>
      <c r="J310" s="174"/>
      <c r="K310" s="174"/>
      <c r="L310" s="174"/>
      <c r="M310" s="174"/>
      <c r="N310" s="174"/>
      <c r="O310" s="174"/>
      <c r="P310" s="174"/>
      <c r="Q310" s="174"/>
      <c r="R310" s="174"/>
      <c r="S310" s="174"/>
      <c r="T310" s="174"/>
      <c r="U310" s="174"/>
      <c r="V310" s="174"/>
      <c r="W310" s="174"/>
      <c r="X310" s="174"/>
      <c r="Y310" s="466"/>
      <c r="Z310" s="174"/>
      <c r="AA310" s="174"/>
      <c r="AB310" s="174"/>
      <c r="AC310" s="174"/>
      <c r="AD310" s="174"/>
      <c r="AE310" s="174"/>
      <c r="AF310" s="174"/>
      <c r="AG310" s="174"/>
      <c r="AH310" s="174"/>
      <c r="AI310" s="174"/>
      <c r="AJ310" s="174"/>
      <c r="AK310" s="174"/>
      <c r="AL310" s="174"/>
      <c r="AM310" s="174"/>
      <c r="AN310" s="174"/>
      <c r="AO310" s="174"/>
      <c r="AP310" s="174"/>
      <c r="AQ310" s="174"/>
      <c r="AR310" s="174"/>
      <c r="AS310" s="174"/>
      <c r="AT310" s="415"/>
      <c r="AU310" s="174"/>
      <c r="AV310" s="437"/>
      <c r="AW310" s="663"/>
      <c r="AX310" s="665"/>
      <c r="AY310" s="422"/>
      <c r="AZ310" s="665"/>
      <c r="BA310" s="665"/>
      <c r="BB310" s="422"/>
      <c r="BC310" s="665"/>
      <c r="BD310" s="663"/>
      <c r="BE310" s="665"/>
      <c r="BF310" s="426"/>
      <c r="BG310" s="426"/>
      <c r="BH310" s="426"/>
      <c r="BI310" s="426"/>
      <c r="BJ310" s="426"/>
      <c r="BK310" s="425"/>
    </row>
    <row r="311" spans="1:63" ht="15.75" customHeight="1">
      <c r="A311" s="174"/>
      <c r="B311" s="174"/>
      <c r="C311" s="174"/>
      <c r="D311" s="174"/>
      <c r="E311" s="174"/>
      <c r="F311" s="174"/>
      <c r="G311" s="174"/>
      <c r="H311" s="174"/>
      <c r="I311" s="174"/>
      <c r="J311" s="174"/>
      <c r="K311" s="174"/>
      <c r="L311" s="174"/>
      <c r="M311" s="174"/>
      <c r="N311" s="174"/>
      <c r="O311" s="174"/>
      <c r="P311" s="174"/>
      <c r="Q311" s="174"/>
      <c r="R311" s="174"/>
      <c r="S311" s="174"/>
      <c r="T311" s="174"/>
      <c r="U311" s="174"/>
      <c r="V311" s="174"/>
      <c r="W311" s="174"/>
      <c r="X311" s="174"/>
      <c r="Y311" s="466"/>
      <c r="Z311" s="174"/>
      <c r="AA311" s="174"/>
      <c r="AB311" s="174"/>
      <c r="AC311" s="174"/>
      <c r="AD311" s="174"/>
      <c r="AE311" s="174"/>
      <c r="AF311" s="174"/>
      <c r="AG311" s="174"/>
      <c r="AH311" s="174"/>
      <c r="AI311" s="174"/>
      <c r="AJ311" s="174"/>
      <c r="AK311" s="174"/>
      <c r="AL311" s="174"/>
      <c r="AM311" s="174"/>
      <c r="AN311" s="174"/>
      <c r="AO311" s="174"/>
      <c r="AP311" s="174"/>
      <c r="AQ311" s="174"/>
      <c r="AR311" s="174"/>
      <c r="AS311" s="174"/>
      <c r="AT311" s="415"/>
      <c r="AU311" s="174"/>
      <c r="AV311" s="437"/>
      <c r="AW311" s="663"/>
      <c r="AX311" s="665"/>
      <c r="AY311" s="422"/>
      <c r="AZ311" s="665"/>
      <c r="BA311" s="665"/>
      <c r="BB311" s="422"/>
      <c r="BC311" s="665"/>
      <c r="BD311" s="663"/>
      <c r="BE311" s="665"/>
      <c r="BF311" s="426"/>
      <c r="BG311" s="426"/>
      <c r="BH311" s="426"/>
      <c r="BI311" s="426"/>
      <c r="BJ311" s="426"/>
      <c r="BK311" s="425"/>
    </row>
    <row r="312" spans="1:63" ht="15.75" customHeight="1">
      <c r="A312" s="174"/>
      <c r="B312" s="174"/>
      <c r="C312" s="174"/>
      <c r="D312" s="174"/>
      <c r="E312" s="174"/>
      <c r="F312" s="174"/>
      <c r="G312" s="174"/>
      <c r="H312" s="174"/>
      <c r="I312" s="174"/>
      <c r="J312" s="174"/>
      <c r="K312" s="174"/>
      <c r="L312" s="174"/>
      <c r="M312" s="174"/>
      <c r="N312" s="174"/>
      <c r="O312" s="174"/>
      <c r="P312" s="174"/>
      <c r="Q312" s="174"/>
      <c r="R312" s="174"/>
      <c r="S312" s="174"/>
      <c r="T312" s="174"/>
      <c r="U312" s="174"/>
      <c r="V312" s="174"/>
      <c r="W312" s="174"/>
      <c r="X312" s="174"/>
      <c r="Y312" s="466"/>
      <c r="Z312" s="174"/>
      <c r="AA312" s="174"/>
      <c r="AB312" s="174"/>
      <c r="AC312" s="174"/>
      <c r="AD312" s="174"/>
      <c r="AE312" s="174"/>
      <c r="AF312" s="174"/>
      <c r="AG312" s="174"/>
      <c r="AH312" s="174"/>
      <c r="AI312" s="174"/>
      <c r="AJ312" s="174"/>
      <c r="AK312" s="174"/>
      <c r="AL312" s="174"/>
      <c r="AM312" s="174"/>
      <c r="AN312" s="174"/>
      <c r="AO312" s="174"/>
      <c r="AP312" s="174"/>
      <c r="AQ312" s="174"/>
      <c r="AR312" s="174"/>
      <c r="AS312" s="174"/>
      <c r="AT312" s="415"/>
      <c r="AU312" s="174"/>
      <c r="AV312" s="437"/>
      <c r="AW312" s="663"/>
      <c r="AX312" s="665"/>
      <c r="AY312" s="422"/>
      <c r="AZ312" s="665"/>
      <c r="BA312" s="665"/>
      <c r="BB312" s="422"/>
      <c r="BC312" s="665"/>
      <c r="BD312" s="663"/>
      <c r="BE312" s="665"/>
      <c r="BF312" s="426"/>
      <c r="BG312" s="426"/>
      <c r="BH312" s="426"/>
      <c r="BI312" s="426"/>
      <c r="BJ312" s="426"/>
      <c r="BK312" s="425"/>
    </row>
    <row r="313" spans="1:63" ht="15.75" customHeight="1">
      <c r="A313" s="174"/>
      <c r="B313" s="174"/>
      <c r="C313" s="174"/>
      <c r="D313" s="174"/>
      <c r="E313" s="174"/>
      <c r="F313" s="174"/>
      <c r="G313" s="174"/>
      <c r="H313" s="174"/>
      <c r="I313" s="174"/>
      <c r="J313" s="174"/>
      <c r="K313" s="174"/>
      <c r="L313" s="174"/>
      <c r="M313" s="174"/>
      <c r="N313" s="174"/>
      <c r="O313" s="174"/>
      <c r="P313" s="174"/>
      <c r="Q313" s="174"/>
      <c r="R313" s="174"/>
      <c r="S313" s="174"/>
      <c r="T313" s="174"/>
      <c r="U313" s="174"/>
      <c r="V313" s="174"/>
      <c r="W313" s="174"/>
      <c r="X313" s="174"/>
      <c r="Y313" s="466"/>
      <c r="Z313" s="174"/>
      <c r="AA313" s="174"/>
      <c r="AB313" s="174"/>
      <c r="AC313" s="174"/>
      <c r="AD313" s="174"/>
      <c r="AE313" s="174"/>
      <c r="AF313" s="174"/>
      <c r="AG313" s="174"/>
      <c r="AH313" s="174"/>
      <c r="AI313" s="174"/>
      <c r="AJ313" s="174"/>
      <c r="AK313" s="174"/>
      <c r="AL313" s="174"/>
      <c r="AM313" s="174"/>
      <c r="AN313" s="174"/>
      <c r="AO313" s="174"/>
      <c r="AP313" s="174"/>
      <c r="AQ313" s="174"/>
      <c r="AR313" s="174"/>
      <c r="AS313" s="174"/>
      <c r="AT313" s="415"/>
      <c r="AU313" s="174"/>
      <c r="AV313" s="437"/>
      <c r="AW313" s="663"/>
      <c r="AX313" s="665"/>
      <c r="AY313" s="422"/>
      <c r="AZ313" s="665"/>
      <c r="BA313" s="665"/>
      <c r="BB313" s="422"/>
      <c r="BC313" s="665"/>
      <c r="BD313" s="663"/>
      <c r="BE313" s="665"/>
      <c r="BF313" s="426"/>
      <c r="BG313" s="426"/>
      <c r="BH313" s="426"/>
      <c r="BI313" s="426"/>
      <c r="BJ313" s="426"/>
      <c r="BK313" s="425"/>
    </row>
    <row r="314" spans="1:63" ht="15.75" customHeight="1">
      <c r="A314" s="174"/>
      <c r="B314" s="174"/>
      <c r="C314" s="174"/>
      <c r="D314" s="174"/>
      <c r="E314" s="174"/>
      <c r="F314" s="174"/>
      <c r="G314" s="174"/>
      <c r="H314" s="174"/>
      <c r="I314" s="174"/>
      <c r="J314" s="174"/>
      <c r="K314" s="174"/>
      <c r="L314" s="174"/>
      <c r="M314" s="174"/>
      <c r="N314" s="174"/>
      <c r="O314" s="174"/>
      <c r="P314" s="174"/>
      <c r="Q314" s="174"/>
      <c r="R314" s="174"/>
      <c r="S314" s="174"/>
      <c r="T314" s="174"/>
      <c r="U314" s="174"/>
      <c r="V314" s="174"/>
      <c r="W314" s="174"/>
      <c r="X314" s="174"/>
      <c r="Y314" s="466"/>
      <c r="Z314" s="174"/>
      <c r="AA314" s="174"/>
      <c r="AB314" s="174"/>
      <c r="AC314" s="174"/>
      <c r="AD314" s="174"/>
      <c r="AE314" s="174"/>
      <c r="AF314" s="174"/>
      <c r="AG314" s="174"/>
      <c r="AH314" s="174"/>
      <c r="AI314" s="174"/>
      <c r="AJ314" s="174"/>
      <c r="AK314" s="174"/>
      <c r="AL314" s="174"/>
      <c r="AM314" s="174"/>
      <c r="AN314" s="174"/>
      <c r="AO314" s="174"/>
      <c r="AP314" s="174"/>
      <c r="AQ314" s="174"/>
      <c r="AR314" s="174"/>
      <c r="AS314" s="174"/>
      <c r="AT314" s="415"/>
      <c r="AU314" s="174"/>
      <c r="AV314" s="437"/>
      <c r="AW314" s="663"/>
      <c r="AX314" s="665"/>
      <c r="AY314" s="422"/>
      <c r="AZ314" s="665"/>
      <c r="BA314" s="665"/>
      <c r="BB314" s="422"/>
      <c r="BC314" s="665"/>
      <c r="BD314" s="663"/>
      <c r="BE314" s="665"/>
      <c r="BF314" s="426"/>
      <c r="BG314" s="426"/>
      <c r="BH314" s="426"/>
      <c r="BI314" s="426"/>
      <c r="BJ314" s="426"/>
      <c r="BK314" s="425"/>
    </row>
    <row r="315" spans="1:63" ht="15.75" customHeight="1">
      <c r="A315" s="174"/>
      <c r="B315" s="174"/>
      <c r="C315" s="174"/>
      <c r="D315" s="174"/>
      <c r="E315" s="174"/>
      <c r="F315" s="174"/>
      <c r="G315" s="174"/>
      <c r="H315" s="174"/>
      <c r="I315" s="174"/>
      <c r="J315" s="174"/>
      <c r="K315" s="174"/>
      <c r="L315" s="174"/>
      <c r="M315" s="174"/>
      <c r="N315" s="174"/>
      <c r="O315" s="174"/>
      <c r="P315" s="174"/>
      <c r="Q315" s="174"/>
      <c r="R315" s="174"/>
      <c r="S315" s="174"/>
      <c r="T315" s="174"/>
      <c r="U315" s="174"/>
      <c r="V315" s="174"/>
      <c r="W315" s="174"/>
      <c r="X315" s="174"/>
      <c r="Y315" s="466"/>
      <c r="Z315" s="174"/>
      <c r="AA315" s="174"/>
      <c r="AB315" s="174"/>
      <c r="AC315" s="174"/>
      <c r="AD315" s="174"/>
      <c r="AE315" s="174"/>
      <c r="AF315" s="174"/>
      <c r="AG315" s="174"/>
      <c r="AH315" s="174"/>
      <c r="AI315" s="174"/>
      <c r="AJ315" s="174"/>
      <c r="AK315" s="174"/>
      <c r="AL315" s="174"/>
      <c r="AM315" s="174"/>
      <c r="AN315" s="174"/>
      <c r="AO315" s="174"/>
      <c r="AP315" s="174"/>
      <c r="AQ315" s="174"/>
      <c r="AR315" s="174"/>
      <c r="AS315" s="174"/>
      <c r="AT315" s="415"/>
      <c r="AU315" s="174"/>
      <c r="AV315" s="437"/>
      <c r="AW315" s="663"/>
      <c r="AX315" s="665"/>
      <c r="AY315" s="422"/>
      <c r="AZ315" s="665"/>
      <c r="BA315" s="665"/>
      <c r="BB315" s="422"/>
      <c r="BC315" s="665"/>
      <c r="BD315" s="663"/>
      <c r="BE315" s="665"/>
      <c r="BF315" s="426"/>
      <c r="BG315" s="426"/>
      <c r="BH315" s="426"/>
      <c r="BI315" s="426"/>
      <c r="BJ315" s="426"/>
      <c r="BK315" s="425"/>
    </row>
    <row r="316" spans="1:63" ht="15.75" customHeight="1">
      <c r="A316" s="174"/>
      <c r="B316" s="174"/>
      <c r="C316" s="174"/>
      <c r="D316" s="174"/>
      <c r="E316" s="174"/>
      <c r="F316" s="174"/>
      <c r="G316" s="174"/>
      <c r="H316" s="174"/>
      <c r="I316" s="174"/>
      <c r="J316" s="174"/>
      <c r="K316" s="174"/>
      <c r="L316" s="174"/>
      <c r="M316" s="174"/>
      <c r="N316" s="174"/>
      <c r="O316" s="174"/>
      <c r="P316" s="174"/>
      <c r="Q316" s="174"/>
      <c r="R316" s="174"/>
      <c r="S316" s="174"/>
      <c r="T316" s="174"/>
      <c r="U316" s="174"/>
      <c r="V316" s="174"/>
      <c r="W316" s="174"/>
      <c r="X316" s="174"/>
      <c r="Y316" s="466"/>
      <c r="Z316" s="174"/>
      <c r="AA316" s="174"/>
      <c r="AB316" s="174"/>
      <c r="AC316" s="174"/>
      <c r="AD316" s="174"/>
      <c r="AE316" s="174"/>
      <c r="AF316" s="174"/>
      <c r="AG316" s="174"/>
      <c r="AH316" s="174"/>
      <c r="AI316" s="174"/>
      <c r="AJ316" s="174"/>
      <c r="AK316" s="174"/>
      <c r="AL316" s="174"/>
      <c r="AM316" s="174"/>
      <c r="AN316" s="174"/>
      <c r="AO316" s="174"/>
      <c r="AP316" s="174"/>
      <c r="AQ316" s="174"/>
      <c r="AR316" s="174"/>
      <c r="AS316" s="174"/>
      <c r="AT316" s="415"/>
      <c r="AU316" s="174"/>
      <c r="AV316" s="437"/>
      <c r="AW316" s="663"/>
      <c r="AX316" s="665"/>
      <c r="AY316" s="422"/>
      <c r="AZ316" s="665"/>
      <c r="BA316" s="665"/>
      <c r="BB316" s="422"/>
      <c r="BC316" s="665"/>
      <c r="BD316" s="663"/>
      <c r="BE316" s="665"/>
      <c r="BF316" s="426"/>
      <c r="BG316" s="426"/>
      <c r="BH316" s="426"/>
      <c r="BI316" s="426"/>
      <c r="BJ316" s="426"/>
      <c r="BK316" s="425"/>
    </row>
    <row r="317" spans="1:63" ht="15.75" customHeight="1">
      <c r="A317" s="174"/>
      <c r="B317" s="174"/>
      <c r="C317" s="174"/>
      <c r="D317" s="174"/>
      <c r="E317" s="174"/>
      <c r="F317" s="174"/>
      <c r="G317" s="174"/>
      <c r="H317" s="174"/>
      <c r="I317" s="174"/>
      <c r="J317" s="174"/>
      <c r="K317" s="174"/>
      <c r="L317" s="174"/>
      <c r="M317" s="174"/>
      <c r="N317" s="174"/>
      <c r="O317" s="174"/>
      <c r="P317" s="174"/>
      <c r="Q317" s="174"/>
      <c r="R317" s="174"/>
      <c r="S317" s="174"/>
      <c r="T317" s="174"/>
      <c r="U317" s="174"/>
      <c r="V317" s="174"/>
      <c r="W317" s="174"/>
      <c r="X317" s="174"/>
      <c r="Y317" s="466"/>
      <c r="Z317" s="174"/>
      <c r="AA317" s="174"/>
      <c r="AB317" s="174"/>
      <c r="AC317" s="174"/>
      <c r="AD317" s="174"/>
      <c r="AE317" s="174"/>
      <c r="AF317" s="174"/>
      <c r="AG317" s="174"/>
      <c r="AH317" s="174"/>
      <c r="AI317" s="174"/>
      <c r="AJ317" s="174"/>
      <c r="AK317" s="174"/>
      <c r="AL317" s="174"/>
      <c r="AM317" s="174"/>
      <c r="AN317" s="174"/>
      <c r="AO317" s="174"/>
      <c r="AP317" s="174"/>
      <c r="AQ317" s="174"/>
      <c r="AR317" s="174"/>
      <c r="AS317" s="174"/>
      <c r="AT317" s="415"/>
      <c r="AU317" s="174"/>
      <c r="AV317" s="437"/>
      <c r="AW317" s="663"/>
      <c r="AX317" s="665"/>
      <c r="AY317" s="422"/>
      <c r="AZ317" s="665"/>
      <c r="BA317" s="665"/>
      <c r="BB317" s="422"/>
      <c r="BC317" s="665"/>
      <c r="BD317" s="663"/>
      <c r="BE317" s="665"/>
      <c r="BF317" s="426"/>
      <c r="BG317" s="426"/>
      <c r="BH317" s="426"/>
      <c r="BI317" s="426"/>
      <c r="BJ317" s="426"/>
      <c r="BK317" s="425"/>
    </row>
    <row r="318" spans="1:63" ht="15.75" customHeight="1">
      <c r="A318" s="174"/>
      <c r="B318" s="174"/>
      <c r="C318" s="174"/>
      <c r="D318" s="174"/>
      <c r="E318" s="174"/>
      <c r="F318" s="174"/>
      <c r="G318" s="174"/>
      <c r="H318" s="174"/>
      <c r="I318" s="174"/>
      <c r="J318" s="174"/>
      <c r="K318" s="174"/>
      <c r="L318" s="174"/>
      <c r="M318" s="174"/>
      <c r="N318" s="174"/>
      <c r="O318" s="174"/>
      <c r="P318" s="174"/>
      <c r="Q318" s="174"/>
      <c r="R318" s="174"/>
      <c r="S318" s="174"/>
      <c r="T318" s="174"/>
      <c r="U318" s="174"/>
      <c r="V318" s="174"/>
      <c r="W318" s="174"/>
      <c r="X318" s="174"/>
      <c r="Y318" s="466"/>
      <c r="Z318" s="174"/>
      <c r="AA318" s="174"/>
      <c r="AB318" s="174"/>
      <c r="AC318" s="174"/>
      <c r="AD318" s="174"/>
      <c r="AE318" s="174"/>
      <c r="AF318" s="174"/>
      <c r="AG318" s="174"/>
      <c r="AH318" s="174"/>
      <c r="AI318" s="174"/>
      <c r="AJ318" s="174"/>
      <c r="AK318" s="174"/>
      <c r="AL318" s="174"/>
      <c r="AM318" s="174"/>
      <c r="AN318" s="174"/>
      <c r="AO318" s="174"/>
      <c r="AP318" s="174"/>
      <c r="AQ318" s="174"/>
      <c r="AR318" s="174"/>
      <c r="AS318" s="174"/>
      <c r="AT318" s="415"/>
      <c r="AU318" s="174"/>
      <c r="AV318" s="437"/>
      <c r="AW318" s="663"/>
      <c r="AX318" s="665"/>
      <c r="AY318" s="422"/>
      <c r="AZ318" s="665"/>
      <c r="BA318" s="665"/>
      <c r="BB318" s="422"/>
      <c r="BC318" s="665"/>
      <c r="BD318" s="663"/>
      <c r="BE318" s="665"/>
      <c r="BF318" s="426"/>
      <c r="BG318" s="426"/>
      <c r="BH318" s="426"/>
      <c r="BI318" s="426"/>
      <c r="BJ318" s="426"/>
      <c r="BK318" s="425"/>
    </row>
    <row r="319" spans="1:63" ht="15.75" customHeight="1">
      <c r="A319" s="174"/>
      <c r="B319" s="174"/>
      <c r="C319" s="174"/>
      <c r="D319" s="174"/>
      <c r="E319" s="174"/>
      <c r="F319" s="174"/>
      <c r="G319" s="174"/>
      <c r="H319" s="174"/>
      <c r="I319" s="174"/>
      <c r="J319" s="174"/>
      <c r="K319" s="174"/>
      <c r="L319" s="174"/>
      <c r="M319" s="174"/>
      <c r="N319" s="174"/>
      <c r="O319" s="174"/>
      <c r="P319" s="174"/>
      <c r="Q319" s="174"/>
      <c r="R319" s="174"/>
      <c r="S319" s="174"/>
      <c r="T319" s="174"/>
      <c r="U319" s="174"/>
      <c r="V319" s="174"/>
      <c r="W319" s="174"/>
      <c r="X319" s="174"/>
      <c r="Y319" s="466"/>
      <c r="Z319" s="174"/>
      <c r="AA319" s="174"/>
      <c r="AB319" s="174"/>
      <c r="AC319" s="174"/>
      <c r="AD319" s="174"/>
      <c r="AE319" s="174"/>
      <c r="AF319" s="174"/>
      <c r="AG319" s="174"/>
      <c r="AH319" s="174"/>
      <c r="AI319" s="174"/>
      <c r="AJ319" s="174"/>
      <c r="AK319" s="174"/>
      <c r="AL319" s="174"/>
      <c r="AM319" s="174"/>
      <c r="AN319" s="174"/>
      <c r="AO319" s="174"/>
      <c r="AP319" s="174"/>
      <c r="AQ319" s="174"/>
      <c r="AR319" s="174"/>
      <c r="AS319" s="174"/>
      <c r="AT319" s="415"/>
      <c r="AU319" s="174"/>
      <c r="AV319" s="437"/>
      <c r="AW319" s="663"/>
      <c r="AX319" s="665"/>
      <c r="AY319" s="422"/>
      <c r="AZ319" s="665"/>
      <c r="BA319" s="665"/>
      <c r="BB319" s="422"/>
      <c r="BC319" s="665"/>
      <c r="BD319" s="663"/>
      <c r="BE319" s="665"/>
      <c r="BF319" s="426"/>
      <c r="BG319" s="426"/>
      <c r="BH319" s="426"/>
      <c r="BI319" s="426"/>
      <c r="BJ319" s="426"/>
      <c r="BK319" s="425"/>
    </row>
    <row r="320" spans="1:63" ht="15.75" customHeight="1">
      <c r="A320" s="174"/>
      <c r="B320" s="174"/>
      <c r="C320" s="174"/>
      <c r="D320" s="174"/>
      <c r="E320" s="174"/>
      <c r="F320" s="174"/>
      <c r="G320" s="174"/>
      <c r="H320" s="174"/>
      <c r="I320" s="174"/>
      <c r="J320" s="174"/>
      <c r="K320" s="174"/>
      <c r="L320" s="174"/>
      <c r="M320" s="174"/>
      <c r="N320" s="174"/>
      <c r="O320" s="174"/>
      <c r="P320" s="174"/>
      <c r="Q320" s="174"/>
      <c r="R320" s="174"/>
      <c r="S320" s="174"/>
      <c r="T320" s="174"/>
      <c r="U320" s="174"/>
      <c r="V320" s="174"/>
      <c r="W320" s="174"/>
      <c r="X320" s="174"/>
      <c r="Y320" s="466"/>
      <c r="Z320" s="174"/>
      <c r="AA320" s="174"/>
      <c r="AB320" s="174"/>
      <c r="AC320" s="174"/>
      <c r="AD320" s="174"/>
      <c r="AE320" s="174"/>
      <c r="AF320" s="174"/>
      <c r="AG320" s="174"/>
      <c r="AH320" s="174"/>
      <c r="AI320" s="174"/>
      <c r="AJ320" s="174"/>
      <c r="AK320" s="174"/>
      <c r="AL320" s="174"/>
      <c r="AM320" s="174"/>
      <c r="AN320" s="174"/>
      <c r="AO320" s="174"/>
      <c r="AP320" s="174"/>
      <c r="AQ320" s="174"/>
      <c r="AR320" s="174"/>
      <c r="AS320" s="174"/>
      <c r="AT320" s="415"/>
      <c r="AU320" s="174"/>
      <c r="AV320" s="437"/>
      <c r="AW320" s="663"/>
      <c r="AX320" s="665"/>
      <c r="AY320" s="422"/>
      <c r="AZ320" s="665"/>
      <c r="BA320" s="665"/>
      <c r="BB320" s="422"/>
      <c r="BC320" s="665"/>
      <c r="BD320" s="663"/>
      <c r="BE320" s="665"/>
      <c r="BF320" s="426"/>
      <c r="BG320" s="426"/>
      <c r="BH320" s="426"/>
      <c r="BI320" s="426"/>
      <c r="BJ320" s="426"/>
      <c r="BK320" s="425"/>
    </row>
    <row r="321" spans="1:63" ht="15.75" customHeight="1">
      <c r="A321" s="174"/>
      <c r="B321" s="174"/>
      <c r="C321" s="174"/>
      <c r="D321" s="174"/>
      <c r="E321" s="174"/>
      <c r="F321" s="174"/>
      <c r="G321" s="174"/>
      <c r="H321" s="174"/>
      <c r="I321" s="174"/>
      <c r="J321" s="174"/>
      <c r="K321" s="174"/>
      <c r="L321" s="174"/>
      <c r="M321" s="174"/>
      <c r="N321" s="174"/>
      <c r="O321" s="174"/>
      <c r="P321" s="174"/>
      <c r="Q321" s="174"/>
      <c r="R321" s="174"/>
      <c r="S321" s="174"/>
      <c r="T321" s="174"/>
      <c r="U321" s="174"/>
      <c r="V321" s="174"/>
      <c r="W321" s="174"/>
      <c r="X321" s="174"/>
      <c r="Y321" s="466"/>
      <c r="Z321" s="174"/>
      <c r="AA321" s="174"/>
      <c r="AB321" s="174"/>
      <c r="AC321" s="174"/>
      <c r="AD321" s="174"/>
      <c r="AE321" s="174"/>
      <c r="AF321" s="174"/>
      <c r="AG321" s="174"/>
      <c r="AH321" s="174"/>
      <c r="AI321" s="174"/>
      <c r="AJ321" s="174"/>
      <c r="AK321" s="174"/>
      <c r="AL321" s="174"/>
      <c r="AM321" s="174"/>
      <c r="AN321" s="174"/>
      <c r="AO321" s="174"/>
      <c r="AP321" s="174"/>
      <c r="AQ321" s="174"/>
      <c r="AR321" s="174"/>
      <c r="AS321" s="174"/>
      <c r="AT321" s="415"/>
      <c r="AU321" s="174"/>
      <c r="AV321" s="437"/>
      <c r="AW321" s="663"/>
      <c r="AX321" s="665"/>
      <c r="AY321" s="422"/>
      <c r="AZ321" s="665"/>
      <c r="BA321" s="665"/>
      <c r="BB321" s="422"/>
      <c r="BC321" s="665"/>
      <c r="BD321" s="663"/>
      <c r="BE321" s="665"/>
      <c r="BF321" s="426"/>
      <c r="BG321" s="426"/>
      <c r="BH321" s="426"/>
      <c r="BI321" s="426"/>
      <c r="BJ321" s="426"/>
      <c r="BK321" s="425"/>
    </row>
    <row r="322" spans="1:63" ht="15.75" customHeight="1">
      <c r="A322" s="174"/>
      <c r="B322" s="174"/>
      <c r="C322" s="174"/>
      <c r="D322" s="174"/>
      <c r="E322" s="174"/>
      <c r="F322" s="174"/>
      <c r="G322" s="174"/>
      <c r="H322" s="174"/>
      <c r="I322" s="174"/>
      <c r="J322" s="174"/>
      <c r="K322" s="174"/>
      <c r="L322" s="174"/>
      <c r="M322" s="174"/>
      <c r="N322" s="174"/>
      <c r="O322" s="174"/>
      <c r="P322" s="174"/>
      <c r="Q322" s="174"/>
      <c r="R322" s="174"/>
      <c r="S322" s="174"/>
      <c r="T322" s="174"/>
      <c r="U322" s="174"/>
      <c r="V322" s="174"/>
      <c r="W322" s="174"/>
      <c r="X322" s="174"/>
      <c r="Y322" s="466"/>
      <c r="Z322" s="174"/>
      <c r="AA322" s="174"/>
      <c r="AB322" s="174"/>
      <c r="AC322" s="174"/>
      <c r="AD322" s="174"/>
      <c r="AE322" s="174"/>
      <c r="AF322" s="174"/>
      <c r="AG322" s="174"/>
      <c r="AH322" s="174"/>
      <c r="AI322" s="174"/>
      <c r="AJ322" s="174"/>
      <c r="AK322" s="174"/>
      <c r="AL322" s="174"/>
      <c r="AM322" s="174"/>
      <c r="AN322" s="174"/>
      <c r="AO322" s="174"/>
      <c r="AP322" s="174"/>
      <c r="AQ322" s="174"/>
      <c r="AR322" s="174"/>
      <c r="AS322" s="174"/>
      <c r="AT322" s="415"/>
      <c r="AU322" s="174"/>
      <c r="AV322" s="437"/>
      <c r="AW322" s="663"/>
      <c r="AX322" s="665"/>
      <c r="AY322" s="422"/>
      <c r="AZ322" s="665"/>
      <c r="BA322" s="665"/>
      <c r="BB322" s="422"/>
      <c r="BC322" s="665"/>
      <c r="BD322" s="663"/>
      <c r="BE322" s="665"/>
      <c r="BF322" s="426"/>
      <c r="BG322" s="426"/>
      <c r="BH322" s="426"/>
      <c r="BI322" s="426"/>
      <c r="BJ322" s="426"/>
      <c r="BK322" s="425"/>
    </row>
    <row r="323" spans="1:63" ht="15.75" customHeight="1">
      <c r="A323" s="174"/>
      <c r="B323" s="174"/>
      <c r="C323" s="174"/>
      <c r="D323" s="174"/>
      <c r="E323" s="174"/>
      <c r="F323" s="174"/>
      <c r="G323" s="174"/>
      <c r="H323" s="174"/>
      <c r="I323" s="174"/>
      <c r="J323" s="174"/>
      <c r="K323" s="174"/>
      <c r="L323" s="174"/>
      <c r="M323" s="174"/>
      <c r="N323" s="174"/>
      <c r="O323" s="174"/>
      <c r="P323" s="174"/>
      <c r="Q323" s="174"/>
      <c r="R323" s="174"/>
      <c r="S323" s="174"/>
      <c r="T323" s="174"/>
      <c r="U323" s="174"/>
      <c r="V323" s="174"/>
      <c r="W323" s="174"/>
      <c r="X323" s="174"/>
      <c r="Y323" s="466"/>
      <c r="Z323" s="174"/>
      <c r="AA323" s="174"/>
      <c r="AB323" s="174"/>
      <c r="AC323" s="174"/>
      <c r="AD323" s="174"/>
      <c r="AE323" s="174"/>
      <c r="AF323" s="174"/>
      <c r="AG323" s="174"/>
      <c r="AH323" s="174"/>
      <c r="AI323" s="174"/>
      <c r="AJ323" s="174"/>
      <c r="AK323" s="174"/>
      <c r="AL323" s="174"/>
      <c r="AM323" s="174"/>
      <c r="AN323" s="174"/>
      <c r="AO323" s="174"/>
      <c r="AP323" s="174"/>
      <c r="AQ323" s="174"/>
      <c r="AR323" s="174"/>
      <c r="AS323" s="174"/>
      <c r="AT323" s="415"/>
      <c r="AU323" s="174"/>
      <c r="AV323" s="437"/>
      <c r="AW323" s="663"/>
      <c r="AX323" s="665"/>
      <c r="AY323" s="422"/>
      <c r="AZ323" s="665"/>
      <c r="BA323" s="665"/>
      <c r="BB323" s="422"/>
      <c r="BC323" s="665"/>
      <c r="BD323" s="663"/>
      <c r="BE323" s="665"/>
      <c r="BF323" s="426"/>
      <c r="BG323" s="426"/>
      <c r="BH323" s="426"/>
      <c r="BI323" s="426"/>
      <c r="BJ323" s="426"/>
      <c r="BK323" s="425"/>
    </row>
    <row r="324" spans="1:63" ht="15.75" customHeight="1">
      <c r="A324" s="174"/>
      <c r="B324" s="174"/>
      <c r="C324" s="174"/>
      <c r="D324" s="174"/>
      <c r="E324" s="174"/>
      <c r="F324" s="174"/>
      <c r="G324" s="174"/>
      <c r="H324" s="174"/>
      <c r="I324" s="174"/>
      <c r="J324" s="174"/>
      <c r="K324" s="174"/>
      <c r="L324" s="174"/>
      <c r="M324" s="174"/>
      <c r="N324" s="174"/>
      <c r="O324" s="174"/>
      <c r="P324" s="174"/>
      <c r="Q324" s="174"/>
      <c r="R324" s="174"/>
      <c r="S324" s="174"/>
      <c r="T324" s="174"/>
      <c r="U324" s="174"/>
      <c r="V324" s="174"/>
      <c r="W324" s="174"/>
      <c r="X324" s="174"/>
      <c r="Y324" s="466"/>
      <c r="Z324" s="174"/>
      <c r="AA324" s="174"/>
      <c r="AB324" s="174"/>
      <c r="AC324" s="174"/>
      <c r="AD324" s="174"/>
      <c r="AE324" s="174"/>
      <c r="AF324" s="174"/>
      <c r="AG324" s="174"/>
      <c r="AH324" s="174"/>
      <c r="AI324" s="174"/>
      <c r="AJ324" s="174"/>
      <c r="AK324" s="174"/>
      <c r="AL324" s="174"/>
      <c r="AM324" s="174"/>
      <c r="AN324" s="174"/>
      <c r="AO324" s="174"/>
      <c r="AP324" s="174"/>
      <c r="AQ324" s="174"/>
      <c r="AR324" s="174"/>
      <c r="AS324" s="174"/>
      <c r="AT324" s="415"/>
      <c r="AU324" s="174"/>
      <c r="AV324" s="437"/>
      <c r="AW324" s="663"/>
      <c r="AX324" s="665"/>
      <c r="AY324" s="422"/>
      <c r="AZ324" s="665"/>
      <c r="BA324" s="665"/>
      <c r="BB324" s="422"/>
      <c r="BC324" s="665"/>
      <c r="BD324" s="663"/>
      <c r="BE324" s="665"/>
      <c r="BF324" s="426"/>
      <c r="BG324" s="426"/>
      <c r="BH324" s="426"/>
      <c r="BI324" s="426"/>
      <c r="BJ324" s="426"/>
      <c r="BK324" s="425"/>
    </row>
    <row r="325" spans="1:63" ht="15.75" customHeight="1">
      <c r="A325" s="174"/>
      <c r="B325" s="174"/>
      <c r="C325" s="174"/>
      <c r="D325" s="174"/>
      <c r="E325" s="174"/>
      <c r="F325" s="174"/>
      <c r="G325" s="174"/>
      <c r="H325" s="174"/>
      <c r="I325" s="174"/>
      <c r="J325" s="174"/>
      <c r="K325" s="174"/>
      <c r="L325" s="174"/>
      <c r="M325" s="174"/>
      <c r="N325" s="174"/>
      <c r="O325" s="174"/>
      <c r="P325" s="174"/>
      <c r="Q325" s="174"/>
      <c r="R325" s="174"/>
      <c r="S325" s="174"/>
      <c r="T325" s="174"/>
      <c r="U325" s="174"/>
      <c r="V325" s="174"/>
      <c r="W325" s="174"/>
      <c r="X325" s="174"/>
      <c r="Y325" s="466"/>
      <c r="Z325" s="174"/>
      <c r="AA325" s="174"/>
      <c r="AB325" s="174"/>
      <c r="AC325" s="174"/>
      <c r="AD325" s="174"/>
      <c r="AE325" s="174"/>
      <c r="AF325" s="174"/>
      <c r="AG325" s="174"/>
      <c r="AH325" s="174"/>
      <c r="AI325" s="174"/>
      <c r="AJ325" s="174"/>
      <c r="AK325" s="174"/>
      <c r="AL325" s="174"/>
      <c r="AM325" s="174"/>
      <c r="AN325" s="174"/>
      <c r="AO325" s="174"/>
      <c r="AP325" s="174"/>
      <c r="AQ325" s="174"/>
      <c r="AR325" s="174"/>
      <c r="AS325" s="174"/>
      <c r="AT325" s="415"/>
      <c r="AU325" s="174"/>
      <c r="AV325" s="437"/>
      <c r="AW325" s="663"/>
      <c r="AX325" s="665"/>
      <c r="AY325" s="422"/>
      <c r="AZ325" s="665"/>
      <c r="BA325" s="665"/>
      <c r="BB325" s="422"/>
      <c r="BC325" s="665"/>
      <c r="BD325" s="663"/>
      <c r="BE325" s="665"/>
      <c r="BF325" s="426"/>
      <c r="BG325" s="426"/>
      <c r="BH325" s="426"/>
      <c r="BI325" s="426"/>
      <c r="BJ325" s="426"/>
      <c r="BK325" s="425"/>
    </row>
    <row r="326" spans="1:63" ht="15.75" customHeight="1">
      <c r="A326" s="174"/>
      <c r="B326" s="174"/>
      <c r="C326" s="174"/>
      <c r="D326" s="174"/>
      <c r="E326" s="174"/>
      <c r="F326" s="174"/>
      <c r="G326" s="174"/>
      <c r="H326" s="174"/>
      <c r="I326" s="174"/>
      <c r="J326" s="174"/>
      <c r="K326" s="174"/>
      <c r="L326" s="174"/>
      <c r="M326" s="174"/>
      <c r="N326" s="174"/>
      <c r="O326" s="174"/>
      <c r="P326" s="174"/>
      <c r="Q326" s="174"/>
      <c r="R326" s="174"/>
      <c r="S326" s="174"/>
      <c r="T326" s="174"/>
      <c r="U326" s="174"/>
      <c r="V326" s="174"/>
      <c r="W326" s="174"/>
      <c r="X326" s="174"/>
      <c r="Y326" s="466"/>
      <c r="Z326" s="174"/>
      <c r="AA326" s="174"/>
      <c r="AB326" s="174"/>
      <c r="AC326" s="174"/>
      <c r="AD326" s="174"/>
      <c r="AE326" s="174"/>
      <c r="AF326" s="174"/>
      <c r="AG326" s="174"/>
      <c r="AH326" s="174"/>
      <c r="AI326" s="174"/>
      <c r="AJ326" s="174"/>
      <c r="AK326" s="174"/>
      <c r="AL326" s="174"/>
      <c r="AM326" s="174"/>
      <c r="AN326" s="174"/>
      <c r="AO326" s="174"/>
      <c r="AP326" s="174"/>
      <c r="AQ326" s="174"/>
      <c r="AR326" s="174"/>
      <c r="AS326" s="174"/>
      <c r="AT326" s="415"/>
      <c r="AU326" s="174"/>
      <c r="AV326" s="437"/>
      <c r="AW326" s="663"/>
      <c r="AX326" s="665"/>
      <c r="AY326" s="422"/>
      <c r="AZ326" s="665"/>
      <c r="BA326" s="665"/>
      <c r="BB326" s="422"/>
      <c r="BC326" s="665"/>
      <c r="BD326" s="663"/>
      <c r="BE326" s="665"/>
      <c r="BF326" s="426"/>
      <c r="BG326" s="426"/>
      <c r="BH326" s="426"/>
      <c r="BI326" s="426"/>
      <c r="BJ326" s="426"/>
      <c r="BK326" s="425"/>
    </row>
    <row r="327" spans="1:63" ht="15.75" customHeight="1">
      <c r="A327" s="174"/>
      <c r="B327" s="174"/>
      <c r="C327" s="174"/>
      <c r="D327" s="174"/>
      <c r="E327" s="174"/>
      <c r="F327" s="174"/>
      <c r="G327" s="174"/>
      <c r="H327" s="174"/>
      <c r="I327" s="174"/>
      <c r="J327" s="174"/>
      <c r="K327" s="174"/>
      <c r="L327" s="174"/>
      <c r="M327" s="174"/>
      <c r="N327" s="174"/>
      <c r="O327" s="174"/>
      <c r="P327" s="174"/>
      <c r="Q327" s="174"/>
      <c r="R327" s="174"/>
      <c r="S327" s="174"/>
      <c r="T327" s="174"/>
      <c r="U327" s="174"/>
      <c r="V327" s="174"/>
      <c r="W327" s="174"/>
      <c r="X327" s="174"/>
      <c r="Y327" s="466"/>
      <c r="Z327" s="174"/>
      <c r="AA327" s="174"/>
      <c r="AB327" s="174"/>
      <c r="AC327" s="174"/>
      <c r="AD327" s="174"/>
      <c r="AE327" s="174"/>
      <c r="AF327" s="174"/>
      <c r="AG327" s="174"/>
      <c r="AH327" s="174"/>
      <c r="AI327" s="174"/>
      <c r="AJ327" s="174"/>
      <c r="AK327" s="174"/>
      <c r="AL327" s="174"/>
      <c r="AM327" s="174"/>
      <c r="AN327" s="174"/>
      <c r="AO327" s="174"/>
      <c r="AP327" s="174"/>
      <c r="AQ327" s="174"/>
      <c r="AR327" s="174"/>
      <c r="AS327" s="174"/>
      <c r="AT327" s="415"/>
      <c r="AU327" s="174"/>
      <c r="AV327" s="437"/>
      <c r="AW327" s="663"/>
      <c r="AX327" s="665"/>
      <c r="AY327" s="422"/>
      <c r="AZ327" s="665"/>
      <c r="BA327" s="665"/>
      <c r="BB327" s="422"/>
      <c r="BC327" s="665"/>
      <c r="BD327" s="663"/>
      <c r="BE327" s="665"/>
      <c r="BF327" s="426"/>
      <c r="BG327" s="426"/>
      <c r="BH327" s="426"/>
      <c r="BI327" s="426"/>
      <c r="BJ327" s="426"/>
      <c r="BK327" s="425"/>
    </row>
    <row r="328" spans="1:63" ht="15.75" customHeight="1">
      <c r="A328" s="174"/>
      <c r="B328" s="174"/>
      <c r="C328" s="174"/>
      <c r="D328" s="174"/>
      <c r="E328" s="174"/>
      <c r="F328" s="174"/>
      <c r="G328" s="174"/>
      <c r="H328" s="174"/>
      <c r="I328" s="174"/>
      <c r="J328" s="174"/>
      <c r="K328" s="174"/>
      <c r="L328" s="174"/>
      <c r="M328" s="174"/>
      <c r="N328" s="174"/>
      <c r="O328" s="174"/>
      <c r="P328" s="174"/>
      <c r="Q328" s="174"/>
      <c r="R328" s="174"/>
      <c r="S328" s="174"/>
      <c r="T328" s="174"/>
      <c r="U328" s="174"/>
      <c r="V328" s="174"/>
      <c r="W328" s="174"/>
      <c r="X328" s="174"/>
      <c r="Y328" s="466"/>
      <c r="Z328" s="174"/>
      <c r="AA328" s="174"/>
      <c r="AB328" s="174"/>
      <c r="AC328" s="174"/>
      <c r="AD328" s="174"/>
      <c r="AE328" s="174"/>
      <c r="AF328" s="174"/>
      <c r="AG328" s="174"/>
      <c r="AH328" s="174"/>
      <c r="AI328" s="174"/>
      <c r="AJ328" s="174"/>
      <c r="AK328" s="174"/>
      <c r="AL328" s="174"/>
      <c r="AM328" s="174"/>
      <c r="AN328" s="174"/>
      <c r="AO328" s="174"/>
      <c r="AP328" s="174"/>
      <c r="AQ328" s="174"/>
      <c r="AR328" s="174"/>
      <c r="AS328" s="174"/>
      <c r="AT328" s="415"/>
      <c r="AU328" s="174"/>
      <c r="AV328" s="437"/>
      <c r="AW328" s="663"/>
      <c r="AX328" s="665"/>
      <c r="AY328" s="422"/>
      <c r="AZ328" s="665"/>
      <c r="BA328" s="665"/>
      <c r="BB328" s="422"/>
      <c r="BC328" s="665"/>
      <c r="BD328" s="663"/>
      <c r="BE328" s="665"/>
      <c r="BF328" s="426"/>
      <c r="BG328" s="426"/>
      <c r="BH328" s="426"/>
      <c r="BI328" s="426"/>
      <c r="BJ328" s="426"/>
      <c r="BK328" s="425"/>
    </row>
    <row r="329" spans="1:63" ht="15.75" customHeight="1">
      <c r="A329" s="174"/>
      <c r="B329" s="174"/>
      <c r="C329" s="174"/>
      <c r="D329" s="174"/>
      <c r="E329" s="174"/>
      <c r="F329" s="174"/>
      <c r="G329" s="174"/>
      <c r="H329" s="174"/>
      <c r="I329" s="174"/>
      <c r="J329" s="174"/>
      <c r="K329" s="174"/>
      <c r="L329" s="174"/>
      <c r="M329" s="174"/>
      <c r="N329" s="174"/>
      <c r="O329" s="174"/>
      <c r="P329" s="174"/>
      <c r="Q329" s="174"/>
      <c r="R329" s="174"/>
      <c r="S329" s="174"/>
      <c r="T329" s="174"/>
      <c r="U329" s="174"/>
      <c r="V329" s="174"/>
      <c r="W329" s="174"/>
      <c r="X329" s="174"/>
      <c r="Y329" s="466"/>
      <c r="Z329" s="174"/>
      <c r="AA329" s="174"/>
      <c r="AB329" s="174"/>
      <c r="AC329" s="174"/>
      <c r="AD329" s="174"/>
      <c r="AE329" s="174"/>
      <c r="AF329" s="174"/>
      <c r="AG329" s="174"/>
      <c r="AH329" s="174"/>
      <c r="AI329" s="174"/>
      <c r="AJ329" s="174"/>
      <c r="AK329" s="174"/>
      <c r="AL329" s="174"/>
      <c r="AM329" s="174"/>
      <c r="AN329" s="174"/>
      <c r="AO329" s="174"/>
      <c r="AP329" s="174"/>
      <c r="AQ329" s="174"/>
      <c r="AR329" s="174"/>
      <c r="AS329" s="174"/>
      <c r="AT329" s="415"/>
      <c r="AU329" s="174"/>
      <c r="AV329" s="437"/>
      <c r="AW329" s="663"/>
      <c r="AX329" s="665"/>
      <c r="AY329" s="422"/>
      <c r="AZ329" s="665"/>
      <c r="BA329" s="665"/>
      <c r="BB329" s="422"/>
      <c r="BC329" s="665"/>
      <c r="BD329" s="663"/>
      <c r="BE329" s="665"/>
      <c r="BF329" s="426"/>
      <c r="BG329" s="426"/>
      <c r="BH329" s="426"/>
      <c r="BI329" s="426"/>
      <c r="BJ329" s="426"/>
      <c r="BK329" s="425"/>
    </row>
    <row r="330" spans="1:63" ht="15.75" customHeight="1">
      <c r="A330" s="174"/>
      <c r="B330" s="174"/>
      <c r="C330" s="174"/>
      <c r="D330" s="174"/>
      <c r="E330" s="174"/>
      <c r="F330" s="174"/>
      <c r="G330" s="174"/>
      <c r="H330" s="174"/>
      <c r="I330" s="174"/>
      <c r="J330" s="174"/>
      <c r="K330" s="174"/>
      <c r="L330" s="174"/>
      <c r="M330" s="174"/>
      <c r="N330" s="174"/>
      <c r="O330" s="174"/>
      <c r="P330" s="174"/>
      <c r="Q330" s="174"/>
      <c r="R330" s="174"/>
      <c r="S330" s="174"/>
      <c r="T330" s="174"/>
      <c r="U330" s="174"/>
      <c r="V330" s="174"/>
      <c r="W330" s="174"/>
      <c r="X330" s="174"/>
      <c r="Y330" s="466"/>
      <c r="Z330" s="174"/>
      <c r="AA330" s="174"/>
      <c r="AB330" s="174"/>
      <c r="AC330" s="174"/>
      <c r="AD330" s="174"/>
      <c r="AE330" s="174"/>
      <c r="AF330" s="174"/>
      <c r="AG330" s="174"/>
      <c r="AH330" s="174"/>
      <c r="AI330" s="174"/>
      <c r="AJ330" s="174"/>
      <c r="AK330" s="174"/>
      <c r="AL330" s="174"/>
      <c r="AM330" s="174"/>
      <c r="AN330" s="174"/>
      <c r="AO330" s="174"/>
      <c r="AP330" s="174"/>
      <c r="AQ330" s="174"/>
      <c r="AR330" s="174"/>
      <c r="AS330" s="174"/>
      <c r="AT330" s="415"/>
      <c r="AU330" s="174"/>
      <c r="AV330" s="437"/>
      <c r="AW330" s="663"/>
      <c r="AX330" s="665"/>
      <c r="AY330" s="422"/>
      <c r="AZ330" s="665"/>
      <c r="BA330" s="665"/>
      <c r="BB330" s="422"/>
      <c r="BC330" s="665"/>
      <c r="BD330" s="663"/>
      <c r="BE330" s="665"/>
      <c r="BF330" s="426"/>
      <c r="BG330" s="426"/>
      <c r="BH330" s="426"/>
      <c r="BI330" s="426"/>
      <c r="BJ330" s="426"/>
      <c r="BK330" s="425"/>
    </row>
    <row r="331" spans="1:63" ht="15.75" customHeight="1">
      <c r="A331" s="174"/>
      <c r="B331" s="174"/>
      <c r="C331" s="174"/>
      <c r="D331" s="174"/>
      <c r="E331" s="174"/>
      <c r="F331" s="174"/>
      <c r="G331" s="174"/>
      <c r="H331" s="174"/>
      <c r="I331" s="174"/>
      <c r="J331" s="174"/>
      <c r="K331" s="174"/>
      <c r="L331" s="174"/>
      <c r="M331" s="174"/>
      <c r="N331" s="174"/>
      <c r="O331" s="174"/>
      <c r="P331" s="174"/>
      <c r="Q331" s="174"/>
      <c r="R331" s="174"/>
      <c r="S331" s="174"/>
      <c r="T331" s="174"/>
      <c r="U331" s="174"/>
      <c r="V331" s="174"/>
      <c r="W331" s="174"/>
      <c r="X331" s="174"/>
      <c r="Y331" s="466"/>
      <c r="Z331" s="174"/>
      <c r="AA331" s="174"/>
      <c r="AB331" s="174"/>
      <c r="AC331" s="174"/>
      <c r="AD331" s="174"/>
      <c r="AE331" s="174"/>
      <c r="AF331" s="174"/>
      <c r="AG331" s="174"/>
      <c r="AH331" s="174"/>
      <c r="AI331" s="174"/>
      <c r="AJ331" s="174"/>
      <c r="AK331" s="174"/>
      <c r="AL331" s="174"/>
      <c r="AM331" s="174"/>
      <c r="AN331" s="174"/>
      <c r="AO331" s="174"/>
      <c r="AP331" s="174"/>
      <c r="AQ331" s="174"/>
      <c r="AR331" s="174"/>
      <c r="AS331" s="174"/>
      <c r="AT331" s="415"/>
      <c r="AU331" s="174"/>
      <c r="AV331" s="437"/>
      <c r="AW331" s="663"/>
      <c r="AX331" s="665"/>
      <c r="AY331" s="422"/>
      <c r="AZ331" s="665"/>
      <c r="BA331" s="665"/>
      <c r="BB331" s="422"/>
      <c r="BC331" s="665"/>
      <c r="BD331" s="663"/>
      <c r="BE331" s="665"/>
      <c r="BF331" s="426"/>
      <c r="BG331" s="426"/>
      <c r="BH331" s="426"/>
      <c r="BI331" s="426"/>
      <c r="BJ331" s="426"/>
      <c r="BK331" s="425"/>
    </row>
    <row r="332" spans="1:63" ht="15.75" customHeight="1">
      <c r="A332" s="174"/>
      <c r="B332" s="174"/>
      <c r="C332" s="174"/>
      <c r="D332" s="174"/>
      <c r="E332" s="174"/>
      <c r="F332" s="174"/>
      <c r="G332" s="174"/>
      <c r="H332" s="174"/>
      <c r="I332" s="174"/>
      <c r="J332" s="174"/>
      <c r="K332" s="174"/>
      <c r="L332" s="174"/>
      <c r="M332" s="174"/>
      <c r="N332" s="174"/>
      <c r="O332" s="174"/>
      <c r="P332" s="174"/>
      <c r="Q332" s="174"/>
      <c r="R332" s="174"/>
      <c r="S332" s="174"/>
      <c r="T332" s="174"/>
      <c r="U332" s="174"/>
      <c r="V332" s="174"/>
      <c r="W332" s="174"/>
      <c r="X332" s="174"/>
      <c r="Y332" s="466"/>
      <c r="Z332" s="174"/>
      <c r="AA332" s="174"/>
      <c r="AB332" s="174"/>
      <c r="AC332" s="174"/>
      <c r="AD332" s="174"/>
      <c r="AE332" s="174"/>
      <c r="AF332" s="174"/>
      <c r="AG332" s="174"/>
      <c r="AH332" s="174"/>
      <c r="AI332" s="174"/>
      <c r="AJ332" s="174"/>
      <c r="AK332" s="174"/>
      <c r="AL332" s="174"/>
      <c r="AM332" s="174"/>
      <c r="AN332" s="174"/>
      <c r="AO332" s="174"/>
      <c r="AP332" s="174"/>
      <c r="AQ332" s="174"/>
      <c r="AR332" s="174"/>
      <c r="AS332" s="174"/>
      <c r="AT332" s="415"/>
      <c r="AU332" s="174"/>
      <c r="AV332" s="437"/>
      <c r="AW332" s="663"/>
      <c r="AX332" s="665"/>
      <c r="AY332" s="422"/>
      <c r="AZ332" s="665"/>
      <c r="BA332" s="665"/>
      <c r="BB332" s="422"/>
      <c r="BC332" s="665"/>
      <c r="BD332" s="663"/>
      <c r="BE332" s="665"/>
      <c r="BF332" s="426"/>
      <c r="BG332" s="426"/>
      <c r="BH332" s="426"/>
      <c r="BI332" s="426"/>
      <c r="BJ332" s="426"/>
      <c r="BK332" s="425"/>
    </row>
    <row r="333" spans="1:63" ht="15.75" customHeight="1">
      <c r="A333" s="174"/>
      <c r="B333" s="174"/>
      <c r="C333" s="174"/>
      <c r="D333" s="174"/>
      <c r="E333" s="174"/>
      <c r="F333" s="174"/>
      <c r="G333" s="174"/>
      <c r="H333" s="174"/>
      <c r="I333" s="174"/>
      <c r="J333" s="174"/>
      <c r="K333" s="174"/>
      <c r="L333" s="174"/>
      <c r="M333" s="174"/>
      <c r="N333" s="174"/>
      <c r="O333" s="174"/>
      <c r="P333" s="174"/>
      <c r="Q333" s="174"/>
      <c r="R333" s="174"/>
      <c r="S333" s="174"/>
      <c r="T333" s="174"/>
      <c r="U333" s="174"/>
      <c r="V333" s="174"/>
      <c r="W333" s="174"/>
      <c r="X333" s="174"/>
      <c r="Y333" s="466"/>
      <c r="Z333" s="174"/>
      <c r="AA333" s="174"/>
      <c r="AB333" s="174"/>
      <c r="AC333" s="174"/>
      <c r="AD333" s="174"/>
      <c r="AE333" s="174"/>
      <c r="AF333" s="174"/>
      <c r="AG333" s="174"/>
      <c r="AH333" s="174"/>
      <c r="AI333" s="174"/>
      <c r="AJ333" s="174"/>
      <c r="AK333" s="174"/>
      <c r="AL333" s="174"/>
      <c r="AM333" s="174"/>
      <c r="AN333" s="174"/>
      <c r="AO333" s="174"/>
      <c r="AP333" s="174"/>
      <c r="AQ333" s="174"/>
      <c r="AR333" s="174"/>
      <c r="AS333" s="174"/>
      <c r="AT333" s="415"/>
      <c r="AU333" s="174"/>
      <c r="AV333" s="437"/>
      <c r="AW333" s="663"/>
      <c r="AX333" s="665"/>
      <c r="AY333" s="422"/>
      <c r="AZ333" s="665"/>
      <c r="BA333" s="665"/>
      <c r="BB333" s="422"/>
      <c r="BC333" s="665"/>
      <c r="BD333" s="663"/>
      <c r="BE333" s="665"/>
      <c r="BF333" s="426"/>
      <c r="BG333" s="426"/>
      <c r="BH333" s="426"/>
      <c r="BI333" s="426"/>
      <c r="BJ333" s="426"/>
      <c r="BK333" s="425"/>
    </row>
    <row r="334" spans="1:63" ht="15.75" customHeight="1">
      <c r="A334" s="174"/>
      <c r="B334" s="174"/>
      <c r="C334" s="174"/>
      <c r="D334" s="174"/>
      <c r="E334" s="174"/>
      <c r="F334" s="174"/>
      <c r="G334" s="174"/>
      <c r="H334" s="174"/>
      <c r="I334" s="174"/>
      <c r="J334" s="174"/>
      <c r="K334" s="174"/>
      <c r="L334" s="174"/>
      <c r="M334" s="174"/>
      <c r="N334" s="174"/>
      <c r="O334" s="174"/>
      <c r="P334" s="174"/>
      <c r="Q334" s="174"/>
      <c r="R334" s="174"/>
      <c r="S334" s="174"/>
      <c r="T334" s="174"/>
      <c r="U334" s="174"/>
      <c r="V334" s="174"/>
      <c r="W334" s="174"/>
      <c r="X334" s="174"/>
      <c r="Y334" s="466"/>
      <c r="Z334" s="174"/>
      <c r="AA334" s="174"/>
      <c r="AB334" s="174"/>
      <c r="AC334" s="174"/>
      <c r="AD334" s="174"/>
      <c r="AE334" s="174"/>
      <c r="AF334" s="174"/>
      <c r="AG334" s="174"/>
      <c r="AH334" s="174"/>
      <c r="AI334" s="174"/>
      <c r="AJ334" s="174"/>
      <c r="AK334" s="174"/>
      <c r="AL334" s="174"/>
      <c r="AM334" s="174"/>
      <c r="AN334" s="174"/>
      <c r="AO334" s="174"/>
      <c r="AP334" s="174"/>
      <c r="AQ334" s="174"/>
      <c r="AR334" s="174"/>
      <c r="AS334" s="174"/>
      <c r="AT334" s="415"/>
      <c r="AU334" s="174"/>
      <c r="AV334" s="437"/>
      <c r="AW334" s="663"/>
      <c r="AX334" s="665"/>
      <c r="AY334" s="422"/>
      <c r="AZ334" s="665"/>
      <c r="BA334" s="665"/>
      <c r="BB334" s="422"/>
      <c r="BC334" s="665"/>
      <c r="BD334" s="663"/>
      <c r="BE334" s="665"/>
      <c r="BF334" s="426"/>
      <c r="BG334" s="426"/>
      <c r="BH334" s="426"/>
      <c r="BI334" s="426"/>
      <c r="BJ334" s="426"/>
      <c r="BK334" s="425"/>
    </row>
    <row r="335" spans="1:63" ht="15.75" customHeight="1">
      <c r="A335" s="174"/>
      <c r="B335" s="174"/>
      <c r="C335" s="174"/>
      <c r="D335" s="174"/>
      <c r="E335" s="174"/>
      <c r="F335" s="174"/>
      <c r="G335" s="174"/>
      <c r="H335" s="174"/>
      <c r="I335" s="174"/>
      <c r="J335" s="174"/>
      <c r="K335" s="174"/>
      <c r="L335" s="174"/>
      <c r="M335" s="174"/>
      <c r="N335" s="174"/>
      <c r="O335" s="174"/>
      <c r="P335" s="174"/>
      <c r="Q335" s="174"/>
      <c r="R335" s="174"/>
      <c r="S335" s="174"/>
      <c r="T335" s="174"/>
      <c r="U335" s="174"/>
      <c r="V335" s="174"/>
      <c r="W335" s="174"/>
      <c r="X335" s="174"/>
      <c r="Y335" s="466"/>
      <c r="Z335" s="174"/>
      <c r="AA335" s="174"/>
      <c r="AB335" s="174"/>
      <c r="AC335" s="174"/>
      <c r="AD335" s="174"/>
      <c r="AE335" s="174"/>
      <c r="AF335" s="174"/>
      <c r="AG335" s="174"/>
      <c r="AH335" s="174"/>
      <c r="AI335" s="174"/>
      <c r="AJ335" s="174"/>
      <c r="AK335" s="174"/>
      <c r="AL335" s="174"/>
      <c r="AM335" s="174"/>
      <c r="AN335" s="174"/>
      <c r="AO335" s="174"/>
      <c r="AP335" s="174"/>
      <c r="AQ335" s="174"/>
      <c r="AR335" s="174"/>
      <c r="AS335" s="174"/>
      <c r="AT335" s="415"/>
      <c r="AU335" s="174"/>
      <c r="AV335" s="437"/>
      <c r="AW335" s="663"/>
      <c r="AX335" s="665"/>
      <c r="AY335" s="422"/>
      <c r="AZ335" s="665"/>
      <c r="BA335" s="665"/>
      <c r="BB335" s="422"/>
      <c r="BC335" s="665"/>
      <c r="BD335" s="663"/>
      <c r="BE335" s="665"/>
      <c r="BF335" s="426"/>
      <c r="BG335" s="426"/>
      <c r="BH335" s="426"/>
      <c r="BI335" s="426"/>
      <c r="BJ335" s="426"/>
      <c r="BK335" s="425"/>
    </row>
    <row r="336" spans="1:63" ht="15.75" customHeight="1">
      <c r="A336" s="174"/>
      <c r="B336" s="174"/>
      <c r="C336" s="174"/>
      <c r="D336" s="174"/>
      <c r="E336" s="174"/>
      <c r="F336" s="174"/>
      <c r="G336" s="174"/>
      <c r="H336" s="174"/>
      <c r="I336" s="174"/>
      <c r="J336" s="174"/>
      <c r="K336" s="174"/>
      <c r="L336" s="174"/>
      <c r="M336" s="174"/>
      <c r="N336" s="174"/>
      <c r="O336" s="174"/>
      <c r="P336" s="174"/>
      <c r="Q336" s="174"/>
      <c r="R336" s="174"/>
      <c r="S336" s="174"/>
      <c r="T336" s="174"/>
      <c r="U336" s="174"/>
      <c r="V336" s="174"/>
      <c r="W336" s="174"/>
      <c r="X336" s="174"/>
      <c r="Y336" s="466"/>
      <c r="Z336" s="174"/>
      <c r="AA336" s="174"/>
      <c r="AB336" s="174"/>
      <c r="AC336" s="174"/>
      <c r="AD336" s="174"/>
      <c r="AE336" s="174"/>
      <c r="AF336" s="174"/>
      <c r="AG336" s="174"/>
      <c r="AH336" s="174"/>
      <c r="AI336" s="174"/>
      <c r="AJ336" s="174"/>
      <c r="AK336" s="174"/>
      <c r="AL336" s="174"/>
      <c r="AM336" s="174"/>
      <c r="AN336" s="174"/>
      <c r="AO336" s="174"/>
      <c r="AP336" s="174"/>
      <c r="AQ336" s="174"/>
      <c r="AR336" s="174"/>
      <c r="AS336" s="174"/>
      <c r="AT336" s="415"/>
      <c r="AU336" s="174"/>
      <c r="AV336" s="437"/>
      <c r="AW336" s="663"/>
      <c r="AX336" s="665"/>
      <c r="AY336" s="422"/>
      <c r="AZ336" s="665"/>
      <c r="BA336" s="665"/>
      <c r="BB336" s="422"/>
      <c r="BC336" s="665"/>
      <c r="BD336" s="663"/>
      <c r="BE336" s="665"/>
      <c r="BF336" s="426"/>
      <c r="BG336" s="426"/>
      <c r="BH336" s="426"/>
      <c r="BI336" s="426"/>
      <c r="BJ336" s="426"/>
      <c r="BK336" s="425"/>
    </row>
    <row r="337" spans="1:63" ht="15.75" customHeight="1">
      <c r="A337" s="174"/>
      <c r="B337" s="174"/>
      <c r="C337" s="174"/>
      <c r="D337" s="174"/>
      <c r="E337" s="174"/>
      <c r="F337" s="174"/>
      <c r="G337" s="174"/>
      <c r="H337" s="174"/>
      <c r="I337" s="174"/>
      <c r="J337" s="174"/>
      <c r="K337" s="174"/>
      <c r="L337" s="174"/>
      <c r="M337" s="174"/>
      <c r="N337" s="174"/>
      <c r="O337" s="174"/>
      <c r="P337" s="174"/>
      <c r="Q337" s="174"/>
      <c r="R337" s="174"/>
      <c r="S337" s="174"/>
      <c r="T337" s="174"/>
      <c r="U337" s="174"/>
      <c r="V337" s="174"/>
      <c r="W337" s="174"/>
      <c r="X337" s="174"/>
      <c r="Y337" s="466"/>
      <c r="Z337" s="174"/>
      <c r="AA337" s="174"/>
      <c r="AB337" s="174"/>
      <c r="AC337" s="174"/>
      <c r="AD337" s="174"/>
      <c r="AE337" s="174"/>
      <c r="AF337" s="174"/>
      <c r="AG337" s="174"/>
      <c r="AH337" s="174"/>
      <c r="AI337" s="174"/>
      <c r="AJ337" s="174"/>
      <c r="AK337" s="174"/>
      <c r="AL337" s="174"/>
      <c r="AM337" s="174"/>
      <c r="AN337" s="174"/>
      <c r="AO337" s="174"/>
      <c r="AP337" s="174"/>
      <c r="AQ337" s="174"/>
      <c r="AR337" s="174"/>
      <c r="AS337" s="174"/>
      <c r="AT337" s="415"/>
      <c r="AU337" s="174"/>
      <c r="AV337" s="437"/>
      <c r="AW337" s="663"/>
      <c r="AX337" s="665"/>
      <c r="AY337" s="422"/>
      <c r="AZ337" s="665"/>
      <c r="BA337" s="665"/>
      <c r="BB337" s="422"/>
      <c r="BC337" s="665"/>
      <c r="BD337" s="663"/>
      <c r="BE337" s="665"/>
      <c r="BF337" s="426"/>
      <c r="BG337" s="426"/>
      <c r="BH337" s="426"/>
      <c r="BI337" s="426"/>
      <c r="BJ337" s="426"/>
      <c r="BK337" s="425"/>
    </row>
    <row r="338" spans="1:63" ht="15.75" customHeight="1">
      <c r="A338" s="174"/>
      <c r="B338" s="174"/>
      <c r="C338" s="174"/>
      <c r="D338" s="174"/>
      <c r="E338" s="174"/>
      <c r="F338" s="174"/>
      <c r="G338" s="174"/>
      <c r="H338" s="174"/>
      <c r="I338" s="174"/>
      <c r="J338" s="174"/>
      <c r="K338" s="174"/>
      <c r="L338" s="174"/>
      <c r="M338" s="174"/>
      <c r="N338" s="174"/>
      <c r="O338" s="174"/>
      <c r="P338" s="174"/>
      <c r="Q338" s="174"/>
      <c r="R338" s="174"/>
      <c r="S338" s="174"/>
      <c r="T338" s="174"/>
      <c r="U338" s="174"/>
      <c r="V338" s="174"/>
      <c r="W338" s="174"/>
      <c r="X338" s="174"/>
      <c r="Y338" s="466"/>
      <c r="Z338" s="174"/>
      <c r="AA338" s="174"/>
      <c r="AB338" s="174"/>
      <c r="AC338" s="174"/>
      <c r="AD338" s="174"/>
      <c r="AE338" s="174"/>
      <c r="AF338" s="174"/>
      <c r="AG338" s="174"/>
      <c r="AH338" s="174"/>
      <c r="AI338" s="174"/>
      <c r="AJ338" s="174"/>
      <c r="AK338" s="174"/>
      <c r="AL338" s="174"/>
      <c r="AM338" s="174"/>
      <c r="AN338" s="174"/>
      <c r="AO338" s="174"/>
      <c r="AP338" s="174"/>
      <c r="AQ338" s="174"/>
      <c r="AR338" s="174"/>
      <c r="AS338" s="174"/>
      <c r="AT338" s="415"/>
      <c r="AU338" s="174"/>
      <c r="AV338" s="437"/>
      <c r="AW338" s="663"/>
      <c r="AX338" s="665"/>
      <c r="AY338" s="422"/>
      <c r="AZ338" s="665"/>
      <c r="BA338" s="665"/>
      <c r="BB338" s="422"/>
      <c r="BC338" s="665"/>
      <c r="BD338" s="663"/>
      <c r="BE338" s="665"/>
      <c r="BF338" s="426"/>
      <c r="BG338" s="426"/>
      <c r="BH338" s="426"/>
      <c r="BI338" s="426"/>
      <c r="BJ338" s="426"/>
      <c r="BK338" s="425"/>
    </row>
    <row r="339" spans="1:63" ht="15.75" customHeight="1">
      <c r="A339" s="174"/>
      <c r="B339" s="174"/>
      <c r="C339" s="174"/>
      <c r="D339" s="174"/>
      <c r="E339" s="174"/>
      <c r="F339" s="174"/>
      <c r="G339" s="174"/>
      <c r="H339" s="174"/>
      <c r="I339" s="174"/>
      <c r="J339" s="174"/>
      <c r="K339" s="174"/>
      <c r="L339" s="174"/>
      <c r="M339" s="174"/>
      <c r="N339" s="174"/>
      <c r="O339" s="174"/>
      <c r="P339" s="174"/>
      <c r="Q339" s="174"/>
      <c r="R339" s="174"/>
      <c r="S339" s="174"/>
      <c r="T339" s="174"/>
      <c r="U339" s="174"/>
      <c r="V339" s="174"/>
      <c r="W339" s="174"/>
      <c r="X339" s="174"/>
      <c r="Y339" s="466"/>
      <c r="Z339" s="174"/>
      <c r="AA339" s="174"/>
      <c r="AB339" s="174"/>
      <c r="AC339" s="174"/>
      <c r="AD339" s="174"/>
      <c r="AE339" s="174"/>
      <c r="AF339" s="174"/>
      <c r="AG339" s="174"/>
      <c r="AH339" s="174"/>
      <c r="AI339" s="174"/>
      <c r="AJ339" s="174"/>
      <c r="AK339" s="174"/>
      <c r="AL339" s="174"/>
      <c r="AM339" s="174"/>
      <c r="AN339" s="174"/>
      <c r="AO339" s="174"/>
      <c r="AP339" s="174"/>
      <c r="AQ339" s="174"/>
      <c r="AR339" s="174"/>
      <c r="AS339" s="174"/>
      <c r="AT339" s="415"/>
      <c r="AU339" s="174"/>
      <c r="AV339" s="437"/>
      <c r="AW339" s="663"/>
      <c r="AX339" s="665"/>
      <c r="AY339" s="422"/>
      <c r="AZ339" s="665"/>
      <c r="BA339" s="665"/>
      <c r="BB339" s="422"/>
      <c r="BC339" s="665"/>
      <c r="BD339" s="663"/>
      <c r="BE339" s="665"/>
      <c r="BF339" s="426"/>
      <c r="BG339" s="426"/>
      <c r="BH339" s="426"/>
      <c r="BI339" s="426"/>
      <c r="BJ339" s="426"/>
      <c r="BK339" s="425"/>
    </row>
    <row r="340" spans="1:63" ht="15.75" customHeight="1">
      <c r="A340" s="174"/>
      <c r="B340" s="174"/>
      <c r="C340" s="174"/>
      <c r="D340" s="174"/>
      <c r="E340" s="174"/>
      <c r="F340" s="174"/>
      <c r="G340" s="174"/>
      <c r="H340" s="174"/>
      <c r="I340" s="174"/>
      <c r="J340" s="174"/>
      <c r="K340" s="174"/>
      <c r="L340" s="174"/>
      <c r="M340" s="174"/>
      <c r="N340" s="174"/>
      <c r="O340" s="174"/>
      <c r="P340" s="174"/>
      <c r="Q340" s="174"/>
      <c r="R340" s="174"/>
      <c r="S340" s="174"/>
      <c r="T340" s="174"/>
      <c r="U340" s="174"/>
      <c r="V340" s="174"/>
      <c r="W340" s="174"/>
      <c r="X340" s="174"/>
      <c r="Y340" s="466"/>
      <c r="Z340" s="174"/>
      <c r="AA340" s="174"/>
      <c r="AB340" s="174"/>
      <c r="AC340" s="174"/>
      <c r="AD340" s="174"/>
      <c r="AE340" s="174"/>
      <c r="AF340" s="174"/>
      <c r="AG340" s="174"/>
      <c r="AH340" s="174"/>
      <c r="AI340" s="174"/>
      <c r="AJ340" s="174"/>
      <c r="AK340" s="174"/>
      <c r="AL340" s="174"/>
      <c r="AM340" s="174"/>
      <c r="AN340" s="174"/>
      <c r="AO340" s="174"/>
      <c r="AP340" s="174"/>
      <c r="AQ340" s="174"/>
      <c r="AR340" s="174"/>
      <c r="AS340" s="174"/>
      <c r="AT340" s="415"/>
      <c r="AU340" s="174"/>
      <c r="AV340" s="437"/>
      <c r="AW340" s="663"/>
      <c r="AX340" s="665"/>
      <c r="AY340" s="422"/>
      <c r="AZ340" s="665"/>
      <c r="BA340" s="665"/>
      <c r="BB340" s="422"/>
      <c r="BC340" s="665"/>
      <c r="BD340" s="663"/>
      <c r="BE340" s="665"/>
      <c r="BF340" s="426"/>
      <c r="BG340" s="426"/>
      <c r="BH340" s="426"/>
      <c r="BI340" s="426"/>
      <c r="BJ340" s="426"/>
      <c r="BK340" s="425"/>
    </row>
    <row r="341" spans="1:63" ht="15.75" customHeight="1">
      <c r="A341" s="174"/>
      <c r="B341" s="174"/>
      <c r="C341" s="174"/>
      <c r="D341" s="174"/>
      <c r="E341" s="174"/>
      <c r="F341" s="174"/>
      <c r="G341" s="174"/>
      <c r="H341" s="174"/>
      <c r="I341" s="174"/>
      <c r="J341" s="174"/>
      <c r="K341" s="174"/>
      <c r="L341" s="174"/>
      <c r="M341" s="174"/>
      <c r="N341" s="174"/>
      <c r="O341" s="174"/>
      <c r="P341" s="174"/>
      <c r="Q341" s="174"/>
      <c r="R341" s="174"/>
      <c r="S341" s="174"/>
      <c r="T341" s="174"/>
      <c r="U341" s="174"/>
      <c r="V341" s="174"/>
      <c r="W341" s="174"/>
      <c r="X341" s="174"/>
      <c r="Y341" s="466"/>
      <c r="Z341" s="174"/>
      <c r="AA341" s="174"/>
      <c r="AB341" s="174"/>
      <c r="AC341" s="174"/>
      <c r="AD341" s="174"/>
      <c r="AE341" s="174"/>
      <c r="AF341" s="174"/>
      <c r="AG341" s="174"/>
      <c r="AH341" s="174"/>
      <c r="AI341" s="174"/>
      <c r="AJ341" s="174"/>
      <c r="AK341" s="174"/>
      <c r="AL341" s="174"/>
      <c r="AM341" s="174"/>
      <c r="AN341" s="174"/>
      <c r="AO341" s="174"/>
      <c r="AP341" s="174"/>
      <c r="AQ341" s="174"/>
      <c r="AR341" s="174"/>
      <c r="AS341" s="174"/>
      <c r="AT341" s="415"/>
      <c r="AU341" s="174"/>
      <c r="AV341" s="437"/>
      <c r="AW341" s="663"/>
      <c r="AX341" s="665"/>
      <c r="AY341" s="422"/>
      <c r="AZ341" s="665"/>
      <c r="BA341" s="665"/>
      <c r="BB341" s="422"/>
      <c r="BC341" s="665"/>
      <c r="BD341" s="663"/>
      <c r="BE341" s="665"/>
      <c r="BF341" s="426"/>
      <c r="BG341" s="426"/>
      <c r="BH341" s="426"/>
      <c r="BI341" s="426"/>
      <c r="BJ341" s="426"/>
      <c r="BK341" s="425"/>
    </row>
    <row r="342" spans="1:63" ht="15.75" customHeight="1">
      <c r="A342" s="174"/>
      <c r="B342" s="174"/>
      <c r="C342" s="174"/>
      <c r="D342" s="174"/>
      <c r="E342" s="174"/>
      <c r="F342" s="174"/>
      <c r="G342" s="174"/>
      <c r="H342" s="174"/>
      <c r="I342" s="174"/>
      <c r="J342" s="174"/>
      <c r="K342" s="174"/>
      <c r="L342" s="174"/>
      <c r="M342" s="174"/>
      <c r="N342" s="174"/>
      <c r="O342" s="174"/>
      <c r="P342" s="174"/>
      <c r="Q342" s="174"/>
      <c r="R342" s="174"/>
      <c r="S342" s="174"/>
      <c r="T342" s="174"/>
      <c r="U342" s="174"/>
      <c r="V342" s="174"/>
      <c r="W342" s="174"/>
      <c r="X342" s="174"/>
      <c r="Y342" s="466"/>
      <c r="Z342" s="174"/>
      <c r="AA342" s="174"/>
      <c r="AB342" s="174"/>
      <c r="AC342" s="174"/>
      <c r="AD342" s="174"/>
      <c r="AE342" s="174"/>
      <c r="AF342" s="174"/>
      <c r="AG342" s="174"/>
      <c r="AH342" s="174"/>
      <c r="AI342" s="174"/>
      <c r="AJ342" s="174"/>
      <c r="AK342" s="174"/>
      <c r="AL342" s="174"/>
      <c r="AM342" s="174"/>
      <c r="AN342" s="174"/>
      <c r="AO342" s="174"/>
      <c r="AP342" s="174"/>
      <c r="AQ342" s="174"/>
      <c r="AR342" s="174"/>
      <c r="AS342" s="174"/>
      <c r="AT342" s="415"/>
      <c r="AU342" s="174"/>
      <c r="AV342" s="437"/>
      <c r="AW342" s="663"/>
      <c r="AX342" s="665"/>
      <c r="AY342" s="422"/>
      <c r="AZ342" s="665"/>
      <c r="BA342" s="665"/>
      <c r="BB342" s="422"/>
      <c r="BC342" s="665"/>
      <c r="BD342" s="663"/>
      <c r="BE342" s="665"/>
      <c r="BF342" s="426"/>
      <c r="BG342" s="426"/>
      <c r="BH342" s="426"/>
      <c r="BI342" s="426"/>
      <c r="BJ342" s="426"/>
      <c r="BK342" s="425"/>
    </row>
    <row r="343" spans="1:63" ht="15.75" customHeight="1">
      <c r="A343" s="174"/>
      <c r="B343" s="174"/>
      <c r="C343" s="174"/>
      <c r="D343" s="174"/>
      <c r="E343" s="174"/>
      <c r="F343" s="174"/>
      <c r="G343" s="174"/>
      <c r="H343" s="174"/>
      <c r="I343" s="174"/>
      <c r="J343" s="174"/>
      <c r="K343" s="174"/>
      <c r="L343" s="174"/>
      <c r="M343" s="174"/>
      <c r="N343" s="174"/>
      <c r="O343" s="174"/>
      <c r="P343" s="174"/>
      <c r="Q343" s="174"/>
      <c r="R343" s="174"/>
      <c r="S343" s="174"/>
      <c r="T343" s="174"/>
      <c r="U343" s="174"/>
      <c r="V343" s="174"/>
      <c r="W343" s="174"/>
      <c r="X343" s="174"/>
      <c r="Y343" s="466"/>
      <c r="Z343" s="174"/>
      <c r="AA343" s="174"/>
      <c r="AB343" s="174"/>
      <c r="AC343" s="174"/>
      <c r="AD343" s="174"/>
      <c r="AE343" s="174"/>
      <c r="AF343" s="174"/>
      <c r="AG343" s="174"/>
      <c r="AH343" s="174"/>
      <c r="AI343" s="174"/>
      <c r="AJ343" s="174"/>
      <c r="AK343" s="174"/>
      <c r="AL343" s="174"/>
      <c r="AM343" s="174"/>
      <c r="AN343" s="174"/>
      <c r="AO343" s="174"/>
      <c r="AP343" s="174"/>
      <c r="AQ343" s="174"/>
      <c r="AR343" s="174"/>
      <c r="AS343" s="174"/>
      <c r="AT343" s="415"/>
      <c r="AU343" s="174"/>
      <c r="AV343" s="437"/>
      <c r="AW343" s="663"/>
      <c r="AX343" s="665"/>
      <c r="AY343" s="422"/>
      <c r="AZ343" s="665"/>
      <c r="BA343" s="665"/>
      <c r="BB343" s="422"/>
      <c r="BC343" s="665"/>
      <c r="BD343" s="663"/>
      <c r="BE343" s="665"/>
      <c r="BF343" s="426"/>
      <c r="BG343" s="426"/>
      <c r="BH343" s="426"/>
      <c r="BI343" s="426"/>
      <c r="BJ343" s="426"/>
      <c r="BK343" s="425"/>
    </row>
    <row r="344" spans="1:63" ht="15.75" customHeight="1">
      <c r="A344" s="174"/>
      <c r="B344" s="174"/>
      <c r="C344" s="174"/>
      <c r="D344" s="174"/>
      <c r="E344" s="174"/>
      <c r="F344" s="174"/>
      <c r="G344" s="174"/>
      <c r="H344" s="174"/>
      <c r="I344" s="174"/>
      <c r="J344" s="174"/>
      <c r="K344" s="174"/>
      <c r="L344" s="174"/>
      <c r="M344" s="174"/>
      <c r="N344" s="174"/>
      <c r="O344" s="174"/>
      <c r="P344" s="174"/>
      <c r="Q344" s="174"/>
      <c r="R344" s="174"/>
      <c r="S344" s="174"/>
      <c r="T344" s="174"/>
      <c r="U344" s="174"/>
      <c r="V344" s="174"/>
      <c r="W344" s="174"/>
      <c r="X344" s="174"/>
      <c r="Y344" s="466"/>
      <c r="Z344" s="174"/>
      <c r="AA344" s="174"/>
      <c r="AB344" s="174"/>
      <c r="AC344" s="174"/>
      <c r="AD344" s="174"/>
      <c r="AE344" s="174"/>
      <c r="AF344" s="174"/>
      <c r="AG344" s="174"/>
      <c r="AH344" s="174"/>
      <c r="AI344" s="174"/>
      <c r="AJ344" s="174"/>
      <c r="AK344" s="174"/>
      <c r="AL344" s="174"/>
      <c r="AM344" s="174"/>
      <c r="AN344" s="174"/>
      <c r="AO344" s="174"/>
      <c r="AP344" s="174"/>
      <c r="AQ344" s="174"/>
      <c r="AR344" s="174"/>
      <c r="AS344" s="174"/>
      <c r="AT344" s="415"/>
      <c r="AU344" s="174"/>
      <c r="AV344" s="437"/>
      <c r="AW344" s="663"/>
      <c r="AX344" s="665"/>
      <c r="AY344" s="422"/>
      <c r="AZ344" s="665"/>
      <c r="BA344" s="665"/>
      <c r="BB344" s="422"/>
      <c r="BC344" s="665"/>
      <c r="BD344" s="663"/>
      <c r="BE344" s="665"/>
      <c r="BF344" s="426"/>
      <c r="BG344" s="426"/>
      <c r="BH344" s="426"/>
      <c r="BI344" s="426"/>
      <c r="BJ344" s="426"/>
      <c r="BK344" s="425"/>
    </row>
    <row r="345" spans="1:63" ht="15.75" customHeight="1">
      <c r="A345" s="174"/>
      <c r="B345" s="174"/>
      <c r="C345" s="174"/>
      <c r="D345" s="174"/>
      <c r="E345" s="174"/>
      <c r="F345" s="174"/>
      <c r="G345" s="174"/>
      <c r="H345" s="174"/>
      <c r="I345" s="174"/>
      <c r="J345" s="174"/>
      <c r="K345" s="174"/>
      <c r="L345" s="174"/>
      <c r="M345" s="174"/>
      <c r="N345" s="174"/>
      <c r="O345" s="174"/>
      <c r="P345" s="174"/>
      <c r="Q345" s="174"/>
      <c r="R345" s="174"/>
      <c r="S345" s="174"/>
      <c r="T345" s="174"/>
      <c r="U345" s="174"/>
      <c r="V345" s="174"/>
      <c r="W345" s="174"/>
      <c r="X345" s="174"/>
      <c r="Y345" s="466"/>
      <c r="Z345" s="174"/>
      <c r="AA345" s="174"/>
      <c r="AB345" s="174"/>
      <c r="AC345" s="174"/>
      <c r="AD345" s="174"/>
      <c r="AE345" s="174"/>
      <c r="AF345" s="174"/>
      <c r="AG345" s="174"/>
      <c r="AH345" s="174"/>
      <c r="AI345" s="174"/>
      <c r="AJ345" s="174"/>
      <c r="AK345" s="174"/>
      <c r="AL345" s="174"/>
      <c r="AM345" s="174"/>
      <c r="AN345" s="174"/>
      <c r="AO345" s="174"/>
      <c r="AP345" s="174"/>
      <c r="AQ345" s="174"/>
      <c r="AR345" s="174"/>
      <c r="AS345" s="174"/>
      <c r="AT345" s="415"/>
      <c r="AU345" s="174"/>
      <c r="AV345" s="437"/>
      <c r="AW345" s="663"/>
      <c r="AX345" s="665"/>
      <c r="AY345" s="422"/>
      <c r="AZ345" s="665"/>
      <c r="BA345" s="665"/>
      <c r="BB345" s="422"/>
      <c r="BC345" s="665"/>
      <c r="BD345" s="663"/>
      <c r="BE345" s="665"/>
      <c r="BF345" s="426"/>
      <c r="BG345" s="426"/>
      <c r="BH345" s="426"/>
      <c r="BI345" s="426"/>
      <c r="BJ345" s="426"/>
      <c r="BK345" s="425"/>
    </row>
    <row r="346" spans="1:63" ht="15.75" customHeight="1">
      <c r="A346" s="174"/>
      <c r="B346" s="174"/>
      <c r="C346" s="174"/>
      <c r="D346" s="174"/>
      <c r="E346" s="174"/>
      <c r="F346" s="174"/>
      <c r="G346" s="174"/>
      <c r="H346" s="174"/>
      <c r="I346" s="174"/>
      <c r="J346" s="174"/>
      <c r="K346" s="174"/>
      <c r="L346" s="174"/>
      <c r="M346" s="174"/>
      <c r="N346" s="174"/>
      <c r="O346" s="174"/>
      <c r="P346" s="174"/>
      <c r="Q346" s="174"/>
      <c r="R346" s="174"/>
      <c r="S346" s="174"/>
      <c r="T346" s="174"/>
      <c r="U346" s="174"/>
      <c r="V346" s="174"/>
      <c r="W346" s="174"/>
      <c r="X346" s="174"/>
      <c r="Y346" s="466"/>
      <c r="Z346" s="174"/>
      <c r="AA346" s="174"/>
      <c r="AB346" s="174"/>
      <c r="AC346" s="174"/>
      <c r="AD346" s="174"/>
      <c r="AE346" s="174"/>
      <c r="AF346" s="174"/>
      <c r="AG346" s="174"/>
      <c r="AH346" s="174"/>
      <c r="AI346" s="174"/>
      <c r="AJ346" s="174"/>
      <c r="AK346" s="174"/>
      <c r="AL346" s="174"/>
      <c r="AM346" s="174"/>
      <c r="AN346" s="174"/>
      <c r="AO346" s="174"/>
      <c r="AP346" s="174"/>
      <c r="AQ346" s="174"/>
      <c r="AR346" s="174"/>
      <c r="AS346" s="174"/>
      <c r="AT346" s="415"/>
      <c r="AU346" s="174"/>
      <c r="AV346" s="437"/>
      <c r="AW346" s="663"/>
      <c r="AX346" s="665"/>
      <c r="AY346" s="422"/>
      <c r="AZ346" s="665"/>
      <c r="BA346" s="665"/>
      <c r="BB346" s="422"/>
      <c r="BC346" s="665"/>
      <c r="BD346" s="663"/>
      <c r="BE346" s="665"/>
      <c r="BF346" s="426"/>
      <c r="BG346" s="426"/>
      <c r="BH346" s="426"/>
      <c r="BI346" s="426"/>
      <c r="BJ346" s="426"/>
      <c r="BK346" s="425"/>
    </row>
    <row r="347" spans="1:63" ht="15.75" customHeight="1">
      <c r="A347" s="174"/>
      <c r="B347" s="174"/>
      <c r="C347" s="174"/>
      <c r="D347" s="174"/>
      <c r="E347" s="174"/>
      <c r="F347" s="174"/>
      <c r="G347" s="174"/>
      <c r="H347" s="174"/>
      <c r="I347" s="174"/>
      <c r="J347" s="174"/>
      <c r="K347" s="174"/>
      <c r="L347" s="174"/>
      <c r="M347" s="174"/>
      <c r="N347" s="174"/>
      <c r="O347" s="174"/>
      <c r="P347" s="174"/>
      <c r="Q347" s="174"/>
      <c r="R347" s="174"/>
      <c r="S347" s="174"/>
      <c r="T347" s="174"/>
      <c r="U347" s="174"/>
      <c r="V347" s="174"/>
      <c r="W347" s="174"/>
      <c r="X347" s="174"/>
      <c r="Y347" s="466"/>
      <c r="Z347" s="174"/>
      <c r="AA347" s="174"/>
      <c r="AB347" s="174"/>
      <c r="AC347" s="174"/>
      <c r="AD347" s="174"/>
      <c r="AE347" s="174"/>
      <c r="AF347" s="174"/>
      <c r="AG347" s="174"/>
      <c r="AH347" s="174"/>
      <c r="AI347" s="174"/>
      <c r="AJ347" s="174"/>
      <c r="AK347" s="174"/>
      <c r="AL347" s="174"/>
      <c r="AM347" s="174"/>
      <c r="AN347" s="174"/>
      <c r="AO347" s="174"/>
      <c r="AP347" s="174"/>
      <c r="AQ347" s="174"/>
      <c r="AR347" s="174"/>
      <c r="AS347" s="174"/>
      <c r="AT347" s="415"/>
      <c r="AU347" s="174"/>
      <c r="AV347" s="437"/>
      <c r="AW347" s="663"/>
      <c r="AX347" s="665"/>
      <c r="AY347" s="422"/>
      <c r="AZ347" s="665"/>
      <c r="BA347" s="665"/>
      <c r="BB347" s="422"/>
      <c r="BC347" s="665"/>
      <c r="BD347" s="663"/>
      <c r="BE347" s="665"/>
      <c r="BF347" s="426"/>
      <c r="BG347" s="426"/>
      <c r="BH347" s="426"/>
      <c r="BI347" s="426"/>
      <c r="BJ347" s="426"/>
      <c r="BK347" s="425"/>
    </row>
    <row r="348" spans="1:63" ht="15.75" customHeight="1">
      <c r="A348" s="174"/>
      <c r="B348" s="174"/>
      <c r="C348" s="174"/>
      <c r="D348" s="174"/>
      <c r="E348" s="174"/>
      <c r="F348" s="174"/>
      <c r="G348" s="174"/>
      <c r="H348" s="174"/>
      <c r="I348" s="174"/>
      <c r="J348" s="174"/>
      <c r="K348" s="174"/>
      <c r="L348" s="174"/>
      <c r="M348" s="174"/>
      <c r="N348" s="174"/>
      <c r="O348" s="174"/>
      <c r="P348" s="174"/>
      <c r="Q348" s="174"/>
      <c r="R348" s="174"/>
      <c r="S348" s="174"/>
      <c r="T348" s="174"/>
      <c r="U348" s="174"/>
      <c r="V348" s="174"/>
      <c r="W348" s="174"/>
      <c r="X348" s="174"/>
      <c r="Y348" s="466"/>
      <c r="Z348" s="174"/>
      <c r="AA348" s="174"/>
      <c r="AB348" s="174"/>
      <c r="AC348" s="174"/>
      <c r="AD348" s="174"/>
      <c r="AE348" s="174"/>
      <c r="AF348" s="174"/>
      <c r="AG348" s="174"/>
      <c r="AH348" s="174"/>
      <c r="AI348" s="174"/>
      <c r="AJ348" s="174"/>
      <c r="AK348" s="174"/>
      <c r="AL348" s="174"/>
      <c r="AM348" s="174"/>
      <c r="AN348" s="174"/>
      <c r="AO348" s="174"/>
      <c r="AP348" s="174"/>
      <c r="AQ348" s="174"/>
      <c r="AR348" s="174"/>
      <c r="AS348" s="174"/>
      <c r="AT348" s="415"/>
      <c r="AU348" s="174"/>
      <c r="AV348" s="437"/>
      <c r="AW348" s="663"/>
      <c r="AX348" s="665"/>
      <c r="AY348" s="422"/>
      <c r="AZ348" s="665"/>
      <c r="BA348" s="665"/>
      <c r="BB348" s="422"/>
      <c r="BC348" s="665"/>
      <c r="BD348" s="663"/>
      <c r="BE348" s="665"/>
      <c r="BF348" s="426"/>
      <c r="BG348" s="426"/>
      <c r="BH348" s="426"/>
      <c r="BI348" s="426"/>
      <c r="BJ348" s="426"/>
      <c r="BK348" s="425"/>
    </row>
    <row r="349" spans="1:63" ht="15.75" customHeight="1">
      <c r="A349" s="174"/>
      <c r="B349" s="174"/>
      <c r="C349" s="174"/>
      <c r="D349" s="174"/>
      <c r="E349" s="174"/>
      <c r="F349" s="174"/>
      <c r="G349" s="174"/>
      <c r="H349" s="174"/>
      <c r="I349" s="174"/>
      <c r="J349" s="174"/>
      <c r="K349" s="174"/>
      <c r="L349" s="174"/>
      <c r="M349" s="174"/>
      <c r="N349" s="174"/>
      <c r="O349" s="174"/>
      <c r="P349" s="174"/>
      <c r="Q349" s="174"/>
      <c r="R349" s="174"/>
      <c r="S349" s="174"/>
      <c r="T349" s="174"/>
      <c r="U349" s="174"/>
      <c r="V349" s="174"/>
      <c r="W349" s="174"/>
      <c r="X349" s="174"/>
      <c r="Y349" s="466"/>
      <c r="Z349" s="174"/>
      <c r="AA349" s="174"/>
      <c r="AB349" s="174"/>
      <c r="AC349" s="174"/>
      <c r="AD349" s="174"/>
      <c r="AE349" s="174"/>
      <c r="AF349" s="174"/>
      <c r="AG349" s="174"/>
      <c r="AH349" s="174"/>
      <c r="AI349" s="174"/>
      <c r="AJ349" s="174"/>
      <c r="AK349" s="174"/>
      <c r="AL349" s="174"/>
      <c r="AM349" s="174"/>
      <c r="AN349" s="174"/>
      <c r="AO349" s="174"/>
      <c r="AP349" s="174"/>
      <c r="AQ349" s="174"/>
      <c r="AR349" s="174"/>
      <c r="AS349" s="174"/>
      <c r="AT349" s="415"/>
      <c r="AU349" s="174"/>
      <c r="AV349" s="437"/>
      <c r="AW349" s="663"/>
      <c r="AX349" s="665"/>
      <c r="AY349" s="422"/>
      <c r="AZ349" s="665"/>
      <c r="BA349" s="665"/>
      <c r="BB349" s="422"/>
      <c r="BC349" s="665"/>
      <c r="BD349" s="663"/>
      <c r="BE349" s="665"/>
      <c r="BF349" s="426"/>
      <c r="BG349" s="426"/>
      <c r="BH349" s="426"/>
      <c r="BI349" s="426"/>
      <c r="BJ349" s="426"/>
      <c r="BK349" s="425"/>
    </row>
    <row r="350" spans="1:63" ht="15.75" customHeight="1">
      <c r="A350" s="174"/>
      <c r="B350" s="174"/>
      <c r="C350" s="174"/>
      <c r="D350" s="174"/>
      <c r="E350" s="174"/>
      <c r="F350" s="174"/>
      <c r="G350" s="174"/>
      <c r="H350" s="174"/>
      <c r="I350" s="174"/>
      <c r="J350" s="174"/>
      <c r="K350" s="174"/>
      <c r="L350" s="174"/>
      <c r="M350" s="174"/>
      <c r="N350" s="174"/>
      <c r="O350" s="174"/>
      <c r="P350" s="174"/>
      <c r="Q350" s="174"/>
      <c r="R350" s="174"/>
      <c r="S350" s="174"/>
      <c r="T350" s="174"/>
      <c r="U350" s="174"/>
      <c r="V350" s="174"/>
      <c r="W350" s="174"/>
      <c r="X350" s="174"/>
      <c r="Y350" s="466"/>
      <c r="Z350" s="174"/>
      <c r="AA350" s="174"/>
      <c r="AB350" s="174"/>
      <c r="AC350" s="174"/>
      <c r="AD350" s="174"/>
      <c r="AE350" s="174"/>
      <c r="AF350" s="174"/>
      <c r="AG350" s="174"/>
      <c r="AH350" s="174"/>
      <c r="AI350" s="174"/>
      <c r="AJ350" s="174"/>
      <c r="AK350" s="174"/>
      <c r="AL350" s="174"/>
      <c r="AM350" s="174"/>
      <c r="AN350" s="174"/>
      <c r="AO350" s="174"/>
      <c r="AP350" s="174"/>
      <c r="AQ350" s="174"/>
      <c r="AR350" s="174"/>
      <c r="AS350" s="174"/>
      <c r="AT350" s="415"/>
      <c r="AU350" s="174"/>
      <c r="AV350" s="437"/>
      <c r="AW350" s="663"/>
      <c r="AX350" s="665"/>
      <c r="AY350" s="422"/>
      <c r="AZ350" s="665"/>
      <c r="BA350" s="665"/>
      <c r="BB350" s="422"/>
      <c r="BC350" s="665"/>
      <c r="BD350" s="663"/>
      <c r="BE350" s="665"/>
      <c r="BF350" s="426"/>
      <c r="BG350" s="426"/>
      <c r="BH350" s="426"/>
      <c r="BI350" s="426"/>
      <c r="BJ350" s="426"/>
      <c r="BK350" s="425"/>
    </row>
    <row r="351" spans="1:63" ht="15.75" customHeight="1">
      <c r="A351" s="174"/>
      <c r="B351" s="174"/>
      <c r="C351" s="174"/>
      <c r="D351" s="174"/>
      <c r="E351" s="174"/>
      <c r="F351" s="174"/>
      <c r="G351" s="174"/>
      <c r="H351" s="174"/>
      <c r="I351" s="174"/>
      <c r="J351" s="174"/>
      <c r="K351" s="174"/>
      <c r="L351" s="174"/>
      <c r="M351" s="174"/>
      <c r="N351" s="174"/>
      <c r="O351" s="174"/>
      <c r="P351" s="174"/>
      <c r="Q351" s="174"/>
      <c r="R351" s="174"/>
      <c r="S351" s="174"/>
      <c r="T351" s="174"/>
      <c r="U351" s="174"/>
      <c r="V351" s="174"/>
      <c r="W351" s="174"/>
      <c r="X351" s="174"/>
      <c r="Y351" s="466"/>
      <c r="Z351" s="174"/>
      <c r="AA351" s="174"/>
      <c r="AB351" s="174"/>
      <c r="AC351" s="174"/>
      <c r="AD351" s="174"/>
      <c r="AE351" s="174"/>
      <c r="AF351" s="174"/>
      <c r="AG351" s="174"/>
      <c r="AH351" s="174"/>
      <c r="AI351" s="174"/>
      <c r="AJ351" s="174"/>
      <c r="AK351" s="174"/>
      <c r="AL351" s="174"/>
      <c r="AM351" s="174"/>
      <c r="AN351" s="174"/>
      <c r="AO351" s="174"/>
      <c r="AP351" s="174"/>
      <c r="AQ351" s="174"/>
      <c r="AR351" s="174"/>
      <c r="AS351" s="174"/>
      <c r="AT351" s="415"/>
      <c r="AU351" s="174"/>
      <c r="AV351" s="437"/>
      <c r="AW351" s="663"/>
      <c r="AX351" s="665"/>
      <c r="AY351" s="422"/>
      <c r="AZ351" s="665"/>
      <c r="BA351" s="665"/>
      <c r="BB351" s="422"/>
      <c r="BC351" s="665"/>
      <c r="BD351" s="663"/>
      <c r="BE351" s="665"/>
      <c r="BF351" s="426"/>
      <c r="BG351" s="426"/>
      <c r="BH351" s="426"/>
      <c r="BI351" s="426"/>
      <c r="BJ351" s="426"/>
      <c r="BK351" s="425"/>
    </row>
    <row r="352" spans="1:63" ht="15.75" customHeight="1">
      <c r="A352" s="174"/>
      <c r="B352" s="174"/>
      <c r="C352" s="174"/>
      <c r="D352" s="174"/>
      <c r="E352" s="174"/>
      <c r="F352" s="174"/>
      <c r="G352" s="174"/>
      <c r="H352" s="174"/>
      <c r="I352" s="174"/>
      <c r="J352" s="174"/>
      <c r="K352" s="174"/>
      <c r="L352" s="174"/>
      <c r="M352" s="174"/>
      <c r="N352" s="174"/>
      <c r="O352" s="174"/>
      <c r="P352" s="174"/>
      <c r="Q352" s="174"/>
      <c r="R352" s="174"/>
      <c r="S352" s="174"/>
      <c r="T352" s="174"/>
      <c r="U352" s="174"/>
      <c r="V352" s="174"/>
      <c r="W352" s="174"/>
      <c r="X352" s="174"/>
      <c r="Y352" s="466"/>
      <c r="Z352" s="174"/>
      <c r="AA352" s="174"/>
      <c r="AB352" s="174"/>
      <c r="AC352" s="174"/>
      <c r="AD352" s="174"/>
      <c r="AE352" s="174"/>
      <c r="AF352" s="174"/>
      <c r="AG352" s="174"/>
      <c r="AH352" s="174"/>
      <c r="AI352" s="174"/>
      <c r="AJ352" s="174"/>
      <c r="AK352" s="174"/>
      <c r="AL352" s="174"/>
      <c r="AM352" s="174"/>
      <c r="AN352" s="174"/>
      <c r="AO352" s="174"/>
      <c r="AP352" s="174"/>
      <c r="AQ352" s="174"/>
      <c r="AR352" s="174"/>
      <c r="AS352" s="174"/>
      <c r="AT352" s="415"/>
      <c r="AU352" s="174"/>
      <c r="AV352" s="437"/>
      <c r="AW352" s="663"/>
      <c r="AX352" s="665"/>
      <c r="AY352" s="422"/>
      <c r="AZ352" s="665"/>
      <c r="BA352" s="665"/>
      <c r="BB352" s="422"/>
      <c r="BC352" s="665"/>
      <c r="BD352" s="663"/>
      <c r="BE352" s="665"/>
      <c r="BF352" s="426"/>
      <c r="BG352" s="426"/>
      <c r="BH352" s="426"/>
      <c r="BI352" s="426"/>
      <c r="BJ352" s="426"/>
      <c r="BK352" s="425"/>
    </row>
    <row r="353" spans="1:63" ht="15.75" customHeight="1">
      <c r="A353" s="174"/>
      <c r="B353" s="174"/>
      <c r="C353" s="174"/>
      <c r="D353" s="174"/>
      <c r="E353" s="174"/>
      <c r="F353" s="174"/>
      <c r="G353" s="174"/>
      <c r="H353" s="174"/>
      <c r="I353" s="174"/>
      <c r="J353" s="174"/>
      <c r="K353" s="174"/>
      <c r="L353" s="174"/>
      <c r="M353" s="174"/>
      <c r="N353" s="174"/>
      <c r="O353" s="174"/>
      <c r="P353" s="174"/>
      <c r="Q353" s="174"/>
      <c r="R353" s="174"/>
      <c r="S353" s="174"/>
      <c r="T353" s="174"/>
      <c r="U353" s="174"/>
      <c r="V353" s="174"/>
      <c r="W353" s="174"/>
      <c r="X353" s="174"/>
      <c r="Y353" s="466"/>
      <c r="Z353" s="174"/>
      <c r="AA353" s="174"/>
      <c r="AB353" s="174"/>
      <c r="AC353" s="174"/>
      <c r="AD353" s="174"/>
      <c r="AE353" s="174"/>
      <c r="AF353" s="174"/>
      <c r="AG353" s="174"/>
      <c r="AH353" s="174"/>
      <c r="AI353" s="174"/>
      <c r="AJ353" s="174"/>
      <c r="AK353" s="174"/>
      <c r="AL353" s="174"/>
      <c r="AM353" s="174"/>
      <c r="AN353" s="174"/>
      <c r="AO353" s="174"/>
      <c r="AP353" s="174"/>
      <c r="AQ353" s="174"/>
      <c r="AR353" s="174"/>
      <c r="AS353" s="174"/>
      <c r="AT353" s="415"/>
      <c r="AU353" s="174"/>
      <c r="AV353" s="437"/>
      <c r="AW353" s="663"/>
      <c r="AX353" s="665"/>
      <c r="AY353" s="422"/>
      <c r="AZ353" s="665"/>
      <c r="BA353" s="665"/>
      <c r="BB353" s="422"/>
      <c r="BC353" s="665"/>
      <c r="BD353" s="663"/>
      <c r="BE353" s="665"/>
      <c r="BF353" s="426"/>
      <c r="BG353" s="426"/>
      <c r="BH353" s="426"/>
      <c r="BI353" s="426"/>
      <c r="BJ353" s="426"/>
      <c r="BK353" s="425"/>
    </row>
    <row r="354" spans="1:63" ht="15.75" customHeight="1">
      <c r="A354" s="174"/>
      <c r="B354" s="174"/>
      <c r="C354" s="174"/>
      <c r="D354" s="174"/>
      <c r="E354" s="174"/>
      <c r="F354" s="174"/>
      <c r="G354" s="174"/>
      <c r="H354" s="174"/>
      <c r="I354" s="174"/>
      <c r="J354" s="174"/>
      <c r="K354" s="174"/>
      <c r="L354" s="174"/>
      <c r="M354" s="174"/>
      <c r="N354" s="174"/>
      <c r="O354" s="174"/>
      <c r="P354" s="174"/>
      <c r="Q354" s="174"/>
      <c r="R354" s="174"/>
      <c r="S354" s="174"/>
      <c r="T354" s="174"/>
      <c r="U354" s="174"/>
      <c r="V354" s="174"/>
      <c r="W354" s="174"/>
      <c r="X354" s="174"/>
      <c r="Y354" s="466"/>
      <c r="Z354" s="174"/>
      <c r="AA354" s="174"/>
      <c r="AB354" s="174"/>
      <c r="AC354" s="174"/>
      <c r="AD354" s="174"/>
      <c r="AE354" s="174"/>
      <c r="AF354" s="174"/>
      <c r="AG354" s="174"/>
      <c r="AH354" s="174"/>
      <c r="AI354" s="174"/>
      <c r="AJ354" s="174"/>
      <c r="AK354" s="174"/>
      <c r="AL354" s="174"/>
      <c r="AM354" s="174"/>
      <c r="AN354" s="174"/>
      <c r="AO354" s="174"/>
      <c r="AP354" s="174"/>
      <c r="AQ354" s="174"/>
      <c r="AR354" s="174"/>
      <c r="AS354" s="174"/>
      <c r="AT354" s="415"/>
      <c r="AU354" s="174"/>
      <c r="AV354" s="437"/>
      <c r="AW354" s="663"/>
      <c r="AX354" s="665"/>
      <c r="AY354" s="422"/>
      <c r="AZ354" s="665"/>
      <c r="BA354" s="665"/>
      <c r="BB354" s="422"/>
      <c r="BC354" s="665"/>
      <c r="BD354" s="663"/>
      <c r="BE354" s="665"/>
      <c r="BF354" s="426"/>
      <c r="BG354" s="426"/>
      <c r="BH354" s="426"/>
      <c r="BI354" s="426"/>
      <c r="BJ354" s="426"/>
      <c r="BK354" s="425"/>
    </row>
    <row r="355" spans="1:63" ht="15.75" customHeight="1">
      <c r="A355" s="174"/>
      <c r="B355" s="174"/>
      <c r="C355" s="174"/>
      <c r="D355" s="174"/>
      <c r="E355" s="174"/>
      <c r="F355" s="174"/>
      <c r="G355" s="174"/>
      <c r="H355" s="174"/>
      <c r="I355" s="174"/>
      <c r="J355" s="174"/>
      <c r="K355" s="174"/>
      <c r="L355" s="174"/>
      <c r="M355" s="174"/>
      <c r="N355" s="174"/>
      <c r="O355" s="174"/>
      <c r="P355" s="174"/>
      <c r="Q355" s="174"/>
      <c r="R355" s="174"/>
      <c r="S355" s="174"/>
      <c r="T355" s="174"/>
      <c r="U355" s="174"/>
      <c r="V355" s="174"/>
      <c r="W355" s="174"/>
      <c r="X355" s="174"/>
      <c r="Y355" s="466"/>
      <c r="Z355" s="174"/>
      <c r="AA355" s="174"/>
      <c r="AB355" s="174"/>
      <c r="AC355" s="174"/>
      <c r="AD355" s="174"/>
      <c r="AE355" s="174"/>
      <c r="AF355" s="174"/>
      <c r="AG355" s="174"/>
      <c r="AH355" s="174"/>
      <c r="AI355" s="174"/>
      <c r="AJ355" s="174"/>
      <c r="AK355" s="174"/>
      <c r="AL355" s="174"/>
      <c r="AM355" s="174"/>
      <c r="AN355" s="174"/>
      <c r="AO355" s="174"/>
      <c r="AP355" s="174"/>
      <c r="AQ355" s="174"/>
      <c r="AR355" s="174"/>
      <c r="AS355" s="174"/>
      <c r="AT355" s="415"/>
      <c r="AU355" s="174"/>
      <c r="AV355" s="437"/>
      <c r="AW355" s="663"/>
      <c r="AX355" s="665"/>
      <c r="AY355" s="422"/>
      <c r="AZ355" s="665"/>
      <c r="BA355" s="665"/>
      <c r="BB355" s="422"/>
      <c r="BC355" s="665"/>
      <c r="BD355" s="663"/>
      <c r="BE355" s="665"/>
      <c r="BF355" s="426"/>
      <c r="BG355" s="426"/>
      <c r="BH355" s="426"/>
      <c r="BI355" s="426"/>
      <c r="BJ355" s="426"/>
      <c r="BK355" s="425"/>
    </row>
    <row r="356" spans="1:63" ht="15.75" customHeight="1">
      <c r="A356" s="174"/>
      <c r="B356" s="174"/>
      <c r="C356" s="174"/>
      <c r="D356" s="174"/>
      <c r="E356" s="174"/>
      <c r="F356" s="174"/>
      <c r="G356" s="174"/>
      <c r="H356" s="174"/>
      <c r="I356" s="174"/>
      <c r="J356" s="174"/>
      <c r="K356" s="174"/>
      <c r="L356" s="174"/>
      <c r="M356" s="174"/>
      <c r="N356" s="174"/>
      <c r="O356" s="174"/>
      <c r="P356" s="174"/>
      <c r="Q356" s="174"/>
      <c r="R356" s="174"/>
      <c r="S356" s="174"/>
      <c r="T356" s="174"/>
      <c r="U356" s="174"/>
      <c r="V356" s="174"/>
      <c r="W356" s="174"/>
      <c r="X356" s="174"/>
      <c r="Y356" s="466"/>
      <c r="Z356" s="174"/>
      <c r="AA356" s="174"/>
      <c r="AB356" s="174"/>
      <c r="AC356" s="174"/>
      <c r="AD356" s="174"/>
      <c r="AE356" s="174"/>
      <c r="AF356" s="174"/>
      <c r="AG356" s="174"/>
      <c r="AH356" s="174"/>
      <c r="AI356" s="174"/>
      <c r="AJ356" s="174"/>
      <c r="AK356" s="174"/>
      <c r="AL356" s="174"/>
      <c r="AM356" s="174"/>
      <c r="AN356" s="174"/>
      <c r="AO356" s="174"/>
      <c r="AP356" s="174"/>
      <c r="AQ356" s="174"/>
      <c r="AR356" s="174"/>
      <c r="AS356" s="174"/>
      <c r="AT356" s="415"/>
      <c r="AU356" s="174"/>
      <c r="AV356" s="437"/>
      <c r="AW356" s="663"/>
      <c r="AX356" s="665"/>
      <c r="AY356" s="422"/>
      <c r="AZ356" s="665"/>
      <c r="BA356" s="665"/>
      <c r="BB356" s="422"/>
      <c r="BC356" s="665"/>
      <c r="BD356" s="663"/>
      <c r="BE356" s="665"/>
      <c r="BF356" s="426"/>
      <c r="BG356" s="426"/>
      <c r="BH356" s="426"/>
      <c r="BI356" s="426"/>
      <c r="BJ356" s="426"/>
      <c r="BK356" s="425"/>
    </row>
    <row r="357" spans="1:63" ht="15.75" customHeight="1">
      <c r="A357" s="174"/>
      <c r="B357" s="174"/>
      <c r="C357" s="174"/>
      <c r="D357" s="174"/>
      <c r="E357" s="174"/>
      <c r="F357" s="174"/>
      <c r="G357" s="174"/>
      <c r="H357" s="174"/>
      <c r="I357" s="174"/>
      <c r="J357" s="174"/>
      <c r="K357" s="174"/>
      <c r="L357" s="174"/>
      <c r="M357" s="174"/>
      <c r="N357" s="174"/>
      <c r="O357" s="174"/>
      <c r="P357" s="174"/>
      <c r="Q357" s="174"/>
      <c r="R357" s="174"/>
      <c r="S357" s="174"/>
      <c r="T357" s="174"/>
      <c r="U357" s="174"/>
      <c r="V357" s="174"/>
      <c r="W357" s="174"/>
      <c r="X357" s="174"/>
      <c r="Y357" s="466"/>
      <c r="Z357" s="174"/>
      <c r="AA357" s="174"/>
      <c r="AB357" s="174"/>
      <c r="AC357" s="174"/>
      <c r="AD357" s="174"/>
      <c r="AE357" s="174"/>
      <c r="AF357" s="174"/>
      <c r="AG357" s="174"/>
      <c r="AH357" s="174"/>
      <c r="AI357" s="174"/>
      <c r="AJ357" s="174"/>
      <c r="AK357" s="174"/>
      <c r="AL357" s="174"/>
      <c r="AM357" s="174"/>
      <c r="AN357" s="174"/>
      <c r="AO357" s="174"/>
      <c r="AP357" s="174"/>
      <c r="AQ357" s="174"/>
      <c r="AR357" s="174"/>
      <c r="AS357" s="174"/>
      <c r="AT357" s="415"/>
      <c r="AU357" s="174"/>
      <c r="AV357" s="437"/>
      <c r="AW357" s="663"/>
      <c r="AX357" s="665"/>
      <c r="AY357" s="422"/>
      <c r="AZ357" s="665"/>
      <c r="BA357" s="665"/>
      <c r="BB357" s="422"/>
      <c r="BC357" s="665"/>
      <c r="BD357" s="663"/>
      <c r="BE357" s="665"/>
      <c r="BF357" s="426"/>
      <c r="BG357" s="426"/>
      <c r="BH357" s="426"/>
      <c r="BI357" s="426"/>
      <c r="BJ357" s="426"/>
      <c r="BK357" s="425"/>
    </row>
    <row r="358" spans="1:63" ht="15.75" customHeight="1">
      <c r="A358" s="174"/>
      <c r="B358" s="174"/>
      <c r="C358" s="174"/>
      <c r="D358" s="174"/>
      <c r="E358" s="174"/>
      <c r="F358" s="174"/>
      <c r="G358" s="174"/>
      <c r="H358" s="174"/>
      <c r="I358" s="174"/>
      <c r="J358" s="174"/>
      <c r="K358" s="174"/>
      <c r="L358" s="174"/>
      <c r="M358" s="174"/>
      <c r="N358" s="174"/>
      <c r="O358" s="174"/>
      <c r="P358" s="174"/>
      <c r="Q358" s="174"/>
      <c r="R358" s="174"/>
      <c r="S358" s="174"/>
      <c r="T358" s="174"/>
      <c r="U358" s="174"/>
      <c r="V358" s="174"/>
      <c r="W358" s="174"/>
      <c r="X358" s="174"/>
      <c r="Y358" s="466"/>
      <c r="Z358" s="174"/>
      <c r="AA358" s="174"/>
      <c r="AB358" s="174"/>
      <c r="AC358" s="174"/>
      <c r="AD358" s="174"/>
      <c r="AE358" s="174"/>
      <c r="AF358" s="174"/>
      <c r="AG358" s="174"/>
      <c r="AH358" s="174"/>
      <c r="AI358" s="174"/>
      <c r="AJ358" s="174"/>
      <c r="AK358" s="174"/>
      <c r="AL358" s="174"/>
      <c r="AM358" s="174"/>
      <c r="AN358" s="174"/>
      <c r="AO358" s="174"/>
      <c r="AP358" s="174"/>
      <c r="AQ358" s="174"/>
      <c r="AR358" s="174"/>
      <c r="AS358" s="174"/>
      <c r="AT358" s="415"/>
      <c r="AU358" s="174"/>
      <c r="AV358" s="437"/>
      <c r="AW358" s="663"/>
      <c r="AX358" s="665"/>
      <c r="AY358" s="422"/>
      <c r="AZ358" s="665"/>
      <c r="BA358" s="665"/>
      <c r="BB358" s="422"/>
      <c r="BC358" s="665"/>
      <c r="BD358" s="663"/>
      <c r="BE358" s="665"/>
      <c r="BF358" s="426"/>
      <c r="BG358" s="426"/>
      <c r="BH358" s="426"/>
      <c r="BI358" s="426"/>
      <c r="BJ358" s="426"/>
      <c r="BK358" s="425"/>
    </row>
    <row r="359" spans="1:63" ht="15.75" customHeight="1">
      <c r="A359" s="174"/>
      <c r="B359" s="174"/>
      <c r="C359" s="174"/>
      <c r="D359" s="174"/>
      <c r="E359" s="174"/>
      <c r="F359" s="174"/>
      <c r="G359" s="174"/>
      <c r="H359" s="174"/>
      <c r="I359" s="174"/>
      <c r="J359" s="174"/>
      <c r="K359" s="174"/>
      <c r="L359" s="174"/>
      <c r="M359" s="174"/>
      <c r="N359" s="174"/>
      <c r="O359" s="174"/>
      <c r="P359" s="174"/>
      <c r="Q359" s="174"/>
      <c r="R359" s="174"/>
      <c r="S359" s="174"/>
      <c r="T359" s="174"/>
      <c r="U359" s="174"/>
      <c r="V359" s="174"/>
      <c r="W359" s="174"/>
      <c r="X359" s="174"/>
      <c r="Y359" s="466"/>
      <c r="Z359" s="174"/>
      <c r="AA359" s="174"/>
      <c r="AB359" s="174"/>
      <c r="AC359" s="174"/>
      <c r="AD359" s="174"/>
      <c r="AE359" s="174"/>
      <c r="AF359" s="174"/>
      <c r="AG359" s="174"/>
      <c r="AH359" s="174"/>
      <c r="AI359" s="174"/>
      <c r="AJ359" s="174"/>
      <c r="AK359" s="174"/>
      <c r="AL359" s="174"/>
      <c r="AM359" s="174"/>
      <c r="AN359" s="174"/>
      <c r="AO359" s="174"/>
      <c r="AP359" s="174"/>
      <c r="AQ359" s="174"/>
      <c r="AR359" s="174"/>
      <c r="AS359" s="174"/>
      <c r="AT359" s="415"/>
      <c r="AU359" s="174"/>
      <c r="AV359" s="437"/>
      <c r="AW359" s="663"/>
      <c r="AX359" s="665"/>
      <c r="AY359" s="422"/>
      <c r="AZ359" s="665"/>
      <c r="BA359" s="665"/>
      <c r="BB359" s="422"/>
      <c r="BC359" s="665"/>
      <c r="BD359" s="663"/>
      <c r="BE359" s="665"/>
      <c r="BF359" s="426"/>
      <c r="BG359" s="426"/>
      <c r="BH359" s="426"/>
      <c r="BI359" s="426"/>
      <c r="BJ359" s="426"/>
      <c r="BK359" s="425"/>
    </row>
    <row r="360" spans="1:63" ht="15.75" customHeight="1">
      <c r="A360" s="174"/>
      <c r="B360" s="174"/>
      <c r="C360" s="174"/>
      <c r="D360" s="174"/>
      <c r="E360" s="174"/>
      <c r="F360" s="174"/>
      <c r="G360" s="174"/>
      <c r="H360" s="174"/>
      <c r="I360" s="174"/>
      <c r="J360" s="174"/>
      <c r="K360" s="174"/>
      <c r="L360" s="174"/>
      <c r="M360" s="174"/>
      <c r="N360" s="174"/>
      <c r="O360" s="174"/>
      <c r="P360" s="174"/>
      <c r="Q360" s="174"/>
      <c r="R360" s="174"/>
      <c r="S360" s="174"/>
      <c r="T360" s="174"/>
      <c r="U360" s="174"/>
      <c r="V360" s="174"/>
      <c r="W360" s="174"/>
      <c r="X360" s="174"/>
      <c r="Y360" s="466"/>
      <c r="Z360" s="174"/>
      <c r="AA360" s="174"/>
      <c r="AB360" s="174"/>
      <c r="AC360" s="174"/>
      <c r="AD360" s="174"/>
      <c r="AE360" s="174"/>
      <c r="AF360" s="174"/>
      <c r="AG360" s="174"/>
      <c r="AH360" s="174"/>
      <c r="AI360" s="174"/>
      <c r="AJ360" s="174"/>
      <c r="AK360" s="174"/>
      <c r="AL360" s="174"/>
      <c r="AM360" s="174"/>
      <c r="AN360" s="174"/>
      <c r="AO360" s="174"/>
      <c r="AP360" s="174"/>
      <c r="AQ360" s="174"/>
      <c r="AR360" s="174"/>
      <c r="AS360" s="174"/>
      <c r="AT360" s="415"/>
      <c r="AU360" s="174"/>
      <c r="AV360" s="437"/>
      <c r="AW360" s="663"/>
      <c r="AX360" s="665"/>
      <c r="AY360" s="422"/>
      <c r="AZ360" s="665"/>
      <c r="BA360" s="665"/>
      <c r="BB360" s="422"/>
      <c r="BC360" s="665"/>
      <c r="BD360" s="663"/>
      <c r="BE360" s="665"/>
      <c r="BF360" s="426"/>
      <c r="BG360" s="426"/>
      <c r="BH360" s="426"/>
      <c r="BI360" s="426"/>
      <c r="BJ360" s="426"/>
      <c r="BK360" s="425"/>
    </row>
    <row r="361" spans="1:63" ht="15.75" customHeight="1">
      <c r="A361" s="174"/>
      <c r="B361" s="174"/>
      <c r="C361" s="174"/>
      <c r="D361" s="174"/>
      <c r="E361" s="174"/>
      <c r="F361" s="174"/>
      <c r="G361" s="174"/>
      <c r="H361" s="174"/>
      <c r="I361" s="174"/>
      <c r="J361" s="174"/>
      <c r="K361" s="174"/>
      <c r="L361" s="174"/>
      <c r="M361" s="174"/>
      <c r="N361" s="174"/>
      <c r="O361" s="174"/>
      <c r="P361" s="174"/>
      <c r="Q361" s="174"/>
      <c r="R361" s="174"/>
      <c r="S361" s="174"/>
      <c r="T361" s="174"/>
      <c r="U361" s="174"/>
      <c r="V361" s="174"/>
      <c r="W361" s="174"/>
      <c r="X361" s="174"/>
      <c r="Y361" s="466"/>
      <c r="Z361" s="174"/>
      <c r="AA361" s="174"/>
      <c r="AB361" s="174"/>
      <c r="AC361" s="174"/>
      <c r="AD361" s="174"/>
      <c r="AE361" s="174"/>
      <c r="AF361" s="174"/>
      <c r="AG361" s="174"/>
      <c r="AH361" s="174"/>
      <c r="AI361" s="174"/>
      <c r="AJ361" s="174"/>
      <c r="AK361" s="174"/>
      <c r="AL361" s="174"/>
      <c r="AM361" s="174"/>
      <c r="AN361" s="174"/>
      <c r="AO361" s="174"/>
      <c r="AP361" s="174"/>
      <c r="AQ361" s="174"/>
      <c r="AR361" s="174"/>
      <c r="AS361" s="174"/>
      <c r="AT361" s="415"/>
      <c r="AU361" s="174"/>
      <c r="AV361" s="437"/>
      <c r="AW361" s="663"/>
      <c r="AX361" s="665"/>
      <c r="AY361" s="422"/>
      <c r="AZ361" s="665"/>
      <c r="BA361" s="665"/>
      <c r="BB361" s="422"/>
      <c r="BC361" s="665"/>
      <c r="BD361" s="663"/>
      <c r="BE361" s="665"/>
      <c r="BF361" s="426"/>
      <c r="BG361" s="426"/>
      <c r="BH361" s="426"/>
      <c r="BI361" s="426"/>
      <c r="BJ361" s="426"/>
      <c r="BK361" s="425"/>
    </row>
    <row r="362" spans="1:63" ht="15.75" customHeight="1">
      <c r="A362" s="174"/>
      <c r="B362" s="174"/>
      <c r="C362" s="174"/>
      <c r="D362" s="174"/>
      <c r="E362" s="174"/>
      <c r="F362" s="174"/>
      <c r="G362" s="174"/>
      <c r="H362" s="174"/>
      <c r="I362" s="174"/>
      <c r="J362" s="174"/>
      <c r="K362" s="174"/>
      <c r="L362" s="174"/>
      <c r="M362" s="174"/>
      <c r="N362" s="174"/>
      <c r="O362" s="174"/>
      <c r="P362" s="174"/>
      <c r="Q362" s="174"/>
      <c r="R362" s="174"/>
      <c r="S362" s="174"/>
      <c r="T362" s="174"/>
      <c r="U362" s="174"/>
      <c r="V362" s="174"/>
      <c r="W362" s="174"/>
      <c r="X362" s="174"/>
      <c r="Y362" s="466"/>
      <c r="Z362" s="174"/>
      <c r="AA362" s="174"/>
      <c r="AB362" s="174"/>
      <c r="AC362" s="174"/>
      <c r="AD362" s="174"/>
      <c r="AE362" s="174"/>
      <c r="AF362" s="174"/>
      <c r="AG362" s="174"/>
      <c r="AH362" s="174"/>
      <c r="AI362" s="174"/>
      <c r="AJ362" s="174"/>
      <c r="AK362" s="174"/>
      <c r="AL362" s="174"/>
      <c r="AM362" s="174"/>
      <c r="AN362" s="174"/>
      <c r="AO362" s="174"/>
      <c r="AP362" s="174"/>
      <c r="AQ362" s="174"/>
      <c r="AR362" s="174"/>
      <c r="AS362" s="174"/>
      <c r="AT362" s="415"/>
      <c r="AU362" s="174"/>
      <c r="AV362" s="437"/>
      <c r="AW362" s="663"/>
      <c r="AX362" s="665"/>
      <c r="AY362" s="422"/>
      <c r="AZ362" s="665"/>
      <c r="BA362" s="665"/>
      <c r="BB362" s="422"/>
      <c r="BC362" s="665"/>
      <c r="BD362" s="663"/>
      <c r="BE362" s="665"/>
      <c r="BF362" s="426"/>
      <c r="BG362" s="426"/>
      <c r="BH362" s="426"/>
      <c r="BI362" s="426"/>
      <c r="BJ362" s="426"/>
      <c r="BK362" s="425"/>
    </row>
    <row r="363" spans="1:63" ht="15.75" customHeight="1">
      <c r="A363" s="174"/>
      <c r="B363" s="174"/>
      <c r="C363" s="174"/>
      <c r="D363" s="174"/>
      <c r="E363" s="174"/>
      <c r="F363" s="174"/>
      <c r="G363" s="174"/>
      <c r="H363" s="174"/>
      <c r="I363" s="174"/>
      <c r="J363" s="174"/>
      <c r="K363" s="174"/>
      <c r="L363" s="174"/>
      <c r="M363" s="174"/>
      <c r="N363" s="174"/>
      <c r="O363" s="174"/>
      <c r="P363" s="174"/>
      <c r="Q363" s="174"/>
      <c r="R363" s="174"/>
      <c r="S363" s="174"/>
      <c r="T363" s="174"/>
      <c r="U363" s="174"/>
      <c r="V363" s="174"/>
      <c r="W363" s="174"/>
      <c r="X363" s="174"/>
      <c r="Y363" s="466"/>
      <c r="Z363" s="174"/>
      <c r="AA363" s="174"/>
      <c r="AB363" s="174"/>
      <c r="AC363" s="174"/>
      <c r="AD363" s="174"/>
      <c r="AE363" s="174"/>
      <c r="AF363" s="174"/>
      <c r="AG363" s="174"/>
      <c r="AH363" s="174"/>
      <c r="AI363" s="174"/>
      <c r="AJ363" s="174"/>
      <c r="AK363" s="174"/>
      <c r="AL363" s="174"/>
      <c r="AM363" s="174"/>
      <c r="AN363" s="174"/>
      <c r="AO363" s="174"/>
      <c r="AP363" s="174"/>
      <c r="AQ363" s="174"/>
      <c r="AR363" s="174"/>
      <c r="AS363" s="174"/>
      <c r="AT363" s="415"/>
      <c r="AU363" s="174"/>
      <c r="AV363" s="437"/>
      <c r="AW363" s="663"/>
      <c r="AX363" s="665"/>
      <c r="AY363" s="422"/>
      <c r="AZ363" s="665"/>
      <c r="BA363" s="665"/>
      <c r="BB363" s="422"/>
      <c r="BC363" s="665"/>
      <c r="BD363" s="663"/>
      <c r="BE363" s="665"/>
      <c r="BF363" s="426"/>
      <c r="BG363" s="426"/>
      <c r="BH363" s="426"/>
      <c r="BI363" s="426"/>
      <c r="BJ363" s="426"/>
      <c r="BK363" s="425"/>
    </row>
    <row r="364" spans="1:63" ht="15.75" customHeight="1">
      <c r="A364" s="174"/>
      <c r="B364" s="174"/>
      <c r="C364" s="174"/>
      <c r="D364" s="174"/>
      <c r="E364" s="174"/>
      <c r="F364" s="174"/>
      <c r="G364" s="174"/>
      <c r="H364" s="174"/>
      <c r="I364" s="174"/>
      <c r="J364" s="174"/>
      <c r="K364" s="174"/>
      <c r="L364" s="174"/>
      <c r="M364" s="174"/>
      <c r="N364" s="174"/>
      <c r="O364" s="174"/>
      <c r="P364" s="174"/>
      <c r="Q364" s="174"/>
      <c r="R364" s="174"/>
      <c r="S364" s="174"/>
      <c r="T364" s="174"/>
      <c r="U364" s="174"/>
      <c r="V364" s="174"/>
      <c r="W364" s="174"/>
      <c r="X364" s="174"/>
      <c r="Y364" s="466"/>
      <c r="Z364" s="174"/>
      <c r="AA364" s="174"/>
      <c r="AB364" s="174"/>
      <c r="AC364" s="174"/>
      <c r="AD364" s="174"/>
      <c r="AE364" s="174"/>
      <c r="AF364" s="174"/>
      <c r="AG364" s="174"/>
      <c r="AH364" s="174"/>
      <c r="AI364" s="174"/>
      <c r="AJ364" s="174"/>
      <c r="AK364" s="174"/>
      <c r="AL364" s="174"/>
      <c r="AM364" s="174"/>
      <c r="AN364" s="174"/>
      <c r="AO364" s="174"/>
      <c r="AP364" s="174"/>
      <c r="AQ364" s="174"/>
      <c r="AR364" s="174"/>
      <c r="AS364" s="174"/>
      <c r="AT364" s="415"/>
      <c r="AU364" s="174"/>
      <c r="AV364" s="437"/>
      <c r="AW364" s="663"/>
      <c r="AX364" s="665"/>
      <c r="AY364" s="422"/>
      <c r="AZ364" s="665"/>
      <c r="BA364" s="665"/>
      <c r="BB364" s="422"/>
      <c r="BC364" s="665"/>
      <c r="BD364" s="663"/>
      <c r="BE364" s="665"/>
      <c r="BF364" s="426"/>
      <c r="BG364" s="426"/>
      <c r="BH364" s="426"/>
      <c r="BI364" s="426"/>
      <c r="BJ364" s="426"/>
      <c r="BK364" s="425"/>
    </row>
    <row r="365" spans="1:63" ht="15.75" customHeight="1">
      <c r="A365" s="174"/>
      <c r="B365" s="174"/>
      <c r="C365" s="174"/>
      <c r="D365" s="174"/>
      <c r="E365" s="174"/>
      <c r="F365" s="174"/>
      <c r="G365" s="174"/>
      <c r="H365" s="174"/>
      <c r="I365" s="174"/>
      <c r="J365" s="174"/>
      <c r="K365" s="174"/>
      <c r="L365" s="174"/>
      <c r="M365" s="174"/>
      <c r="N365" s="174"/>
      <c r="O365" s="174"/>
      <c r="P365" s="174"/>
      <c r="Q365" s="174"/>
      <c r="R365" s="174"/>
      <c r="S365" s="174"/>
      <c r="T365" s="174"/>
      <c r="U365" s="174"/>
      <c r="V365" s="174"/>
      <c r="W365" s="174"/>
      <c r="X365" s="174"/>
      <c r="Y365" s="466"/>
      <c r="Z365" s="174"/>
      <c r="AA365" s="174"/>
      <c r="AB365" s="174"/>
      <c r="AC365" s="174"/>
      <c r="AD365" s="174"/>
      <c r="AE365" s="174"/>
      <c r="AF365" s="174"/>
      <c r="AG365" s="174"/>
      <c r="AH365" s="174"/>
      <c r="AI365" s="174"/>
      <c r="AJ365" s="174"/>
      <c r="AK365" s="174"/>
      <c r="AL365" s="174"/>
      <c r="AM365" s="174"/>
      <c r="AN365" s="174"/>
      <c r="AO365" s="174"/>
      <c r="AP365" s="174"/>
      <c r="AQ365" s="174"/>
      <c r="AR365" s="174"/>
      <c r="AS365" s="174"/>
      <c r="AT365" s="415"/>
      <c r="AU365" s="174"/>
      <c r="AV365" s="437"/>
      <c r="AW365" s="663"/>
      <c r="AX365" s="665"/>
      <c r="AY365" s="422"/>
      <c r="AZ365" s="665"/>
      <c r="BA365" s="665"/>
      <c r="BB365" s="422"/>
      <c r="BC365" s="665"/>
      <c r="BD365" s="663"/>
      <c r="BE365" s="665"/>
      <c r="BF365" s="426"/>
      <c r="BG365" s="426"/>
      <c r="BH365" s="426"/>
      <c r="BI365" s="426"/>
      <c r="BJ365" s="426"/>
      <c r="BK365" s="425"/>
    </row>
    <row r="366" spans="1:63" ht="15.75" customHeight="1">
      <c r="A366" s="174"/>
      <c r="B366" s="174"/>
      <c r="C366" s="174"/>
      <c r="D366" s="174"/>
      <c r="E366" s="174"/>
      <c r="F366" s="174"/>
      <c r="G366" s="174"/>
      <c r="H366" s="174"/>
      <c r="I366" s="174"/>
      <c r="J366" s="174"/>
      <c r="K366" s="174"/>
      <c r="L366" s="174"/>
      <c r="M366" s="174"/>
      <c r="N366" s="174"/>
      <c r="O366" s="174"/>
      <c r="P366" s="174"/>
      <c r="Q366" s="174"/>
      <c r="R366" s="174"/>
      <c r="S366" s="174"/>
      <c r="T366" s="174"/>
      <c r="U366" s="174"/>
      <c r="V366" s="174"/>
      <c r="W366" s="174"/>
      <c r="X366" s="174"/>
      <c r="Y366" s="466"/>
      <c r="Z366" s="174"/>
      <c r="AA366" s="174"/>
      <c r="AB366" s="174"/>
      <c r="AC366" s="174"/>
      <c r="AD366" s="174"/>
      <c r="AE366" s="174"/>
      <c r="AF366" s="174"/>
      <c r="AG366" s="174"/>
      <c r="AH366" s="174"/>
      <c r="AI366" s="174"/>
      <c r="AJ366" s="174"/>
      <c r="AK366" s="174"/>
      <c r="AL366" s="174"/>
      <c r="AM366" s="174"/>
      <c r="AN366" s="174"/>
      <c r="AO366" s="174"/>
      <c r="AP366" s="174"/>
      <c r="AQ366" s="174"/>
      <c r="AR366" s="174"/>
      <c r="AS366" s="174"/>
      <c r="AT366" s="415"/>
      <c r="AU366" s="174"/>
      <c r="AV366" s="437"/>
      <c r="AW366" s="663"/>
      <c r="AX366" s="665"/>
      <c r="AY366" s="422"/>
      <c r="AZ366" s="665"/>
      <c r="BA366" s="665"/>
      <c r="BB366" s="422"/>
      <c r="BC366" s="665"/>
      <c r="BD366" s="663"/>
      <c r="BE366" s="665"/>
      <c r="BF366" s="426"/>
      <c r="BG366" s="426"/>
      <c r="BH366" s="426"/>
      <c r="BI366" s="426"/>
      <c r="BJ366" s="426"/>
      <c r="BK366" s="425"/>
    </row>
    <row r="367" spans="1:63" ht="15.75" customHeight="1">
      <c r="A367" s="174"/>
      <c r="B367" s="174"/>
      <c r="C367" s="174"/>
      <c r="D367" s="174"/>
      <c r="E367" s="174"/>
      <c r="F367" s="174"/>
      <c r="G367" s="174"/>
      <c r="H367" s="174"/>
      <c r="I367" s="174"/>
      <c r="J367" s="174"/>
      <c r="K367" s="174"/>
      <c r="L367" s="174"/>
      <c r="M367" s="174"/>
      <c r="N367" s="174"/>
      <c r="O367" s="174"/>
      <c r="P367" s="174"/>
      <c r="Q367" s="174"/>
      <c r="R367" s="174"/>
      <c r="S367" s="174"/>
      <c r="T367" s="174"/>
      <c r="U367" s="174"/>
      <c r="V367" s="174"/>
      <c r="W367" s="174"/>
      <c r="X367" s="174"/>
      <c r="Y367" s="466"/>
      <c r="Z367" s="174"/>
      <c r="AA367" s="174"/>
      <c r="AB367" s="174"/>
      <c r="AC367" s="174"/>
      <c r="AD367" s="174"/>
      <c r="AE367" s="174"/>
      <c r="AF367" s="174"/>
      <c r="AG367" s="174"/>
      <c r="AH367" s="174"/>
      <c r="AI367" s="174"/>
      <c r="AJ367" s="174"/>
      <c r="AK367" s="174"/>
      <c r="AL367" s="174"/>
      <c r="AM367" s="174"/>
      <c r="AN367" s="174"/>
      <c r="AO367" s="174"/>
      <c r="AP367" s="174"/>
      <c r="AQ367" s="174"/>
      <c r="AR367" s="174"/>
      <c r="AS367" s="174"/>
      <c r="AT367" s="415"/>
      <c r="AU367" s="174"/>
      <c r="AV367" s="437"/>
      <c r="AW367" s="663"/>
      <c r="AX367" s="665"/>
      <c r="AY367" s="422"/>
      <c r="AZ367" s="665"/>
      <c r="BA367" s="665"/>
      <c r="BB367" s="422"/>
      <c r="BC367" s="665"/>
      <c r="BD367" s="663"/>
      <c r="BE367" s="665"/>
      <c r="BF367" s="426"/>
      <c r="BG367" s="426"/>
      <c r="BH367" s="426"/>
      <c r="BI367" s="426"/>
      <c r="BJ367" s="426"/>
      <c r="BK367" s="425"/>
    </row>
    <row r="368" spans="1:63" ht="15.75" customHeight="1">
      <c r="A368" s="174"/>
      <c r="B368" s="174"/>
      <c r="C368" s="174"/>
      <c r="D368" s="174"/>
      <c r="E368" s="174"/>
      <c r="F368" s="174"/>
      <c r="G368" s="174"/>
      <c r="H368" s="174"/>
      <c r="I368" s="174"/>
      <c r="J368" s="174"/>
      <c r="K368" s="174"/>
      <c r="L368" s="174"/>
      <c r="M368" s="174"/>
      <c r="N368" s="174"/>
      <c r="O368" s="174"/>
      <c r="P368" s="174"/>
      <c r="Q368" s="174"/>
      <c r="R368" s="174"/>
      <c r="S368" s="174"/>
      <c r="T368" s="174"/>
      <c r="U368" s="174"/>
      <c r="V368" s="174"/>
      <c r="W368" s="174"/>
      <c r="X368" s="174"/>
      <c r="Y368" s="466"/>
      <c r="Z368" s="174"/>
      <c r="AA368" s="174"/>
      <c r="AB368" s="174"/>
      <c r="AC368" s="174"/>
      <c r="AD368" s="174"/>
      <c r="AE368" s="174"/>
      <c r="AF368" s="174"/>
      <c r="AG368" s="174"/>
      <c r="AH368" s="174"/>
      <c r="AI368" s="174"/>
      <c r="AJ368" s="174"/>
      <c r="AK368" s="174"/>
      <c r="AL368" s="174"/>
      <c r="AM368" s="174"/>
      <c r="AN368" s="174"/>
      <c r="AO368" s="174"/>
      <c r="AP368" s="174"/>
      <c r="AQ368" s="174"/>
      <c r="AR368" s="174"/>
      <c r="AS368" s="174"/>
      <c r="AT368" s="415"/>
      <c r="AU368" s="174"/>
      <c r="AV368" s="437"/>
      <c r="AW368" s="663"/>
      <c r="AX368" s="665"/>
      <c r="AY368" s="422"/>
      <c r="AZ368" s="665"/>
      <c r="BA368" s="665"/>
      <c r="BB368" s="422"/>
      <c r="BC368" s="665"/>
      <c r="BD368" s="663"/>
      <c r="BE368" s="665"/>
      <c r="BF368" s="426"/>
      <c r="BG368" s="426"/>
      <c r="BH368" s="426"/>
      <c r="BI368" s="426"/>
      <c r="BJ368" s="426"/>
      <c r="BK368" s="425"/>
    </row>
    <row r="369" spans="1:63" ht="15.75" customHeight="1">
      <c r="A369" s="174"/>
      <c r="B369" s="174"/>
      <c r="C369" s="174"/>
      <c r="D369" s="174"/>
      <c r="E369" s="174"/>
      <c r="F369" s="174"/>
      <c r="G369" s="174"/>
      <c r="H369" s="174"/>
      <c r="I369" s="174"/>
      <c r="J369" s="174"/>
      <c r="K369" s="174"/>
      <c r="L369" s="174"/>
      <c r="M369" s="174"/>
      <c r="N369" s="174"/>
      <c r="O369" s="174"/>
      <c r="P369" s="174"/>
      <c r="Q369" s="174"/>
      <c r="R369" s="174"/>
      <c r="S369" s="174"/>
      <c r="T369" s="174"/>
      <c r="U369" s="174"/>
      <c r="V369" s="174"/>
      <c r="W369" s="174"/>
      <c r="X369" s="174"/>
      <c r="Y369" s="466"/>
      <c r="Z369" s="174"/>
      <c r="AA369" s="174"/>
      <c r="AB369" s="174"/>
      <c r="AC369" s="174"/>
      <c r="AD369" s="174"/>
      <c r="AE369" s="174"/>
      <c r="AF369" s="174"/>
      <c r="AG369" s="174"/>
      <c r="AH369" s="174"/>
      <c r="AI369" s="174"/>
      <c r="AJ369" s="174"/>
      <c r="AK369" s="174"/>
      <c r="AL369" s="174"/>
      <c r="AM369" s="174"/>
      <c r="AN369" s="174"/>
      <c r="AO369" s="174"/>
      <c r="AP369" s="174"/>
      <c r="AQ369" s="174"/>
      <c r="AR369" s="174"/>
      <c r="AS369" s="174"/>
      <c r="AT369" s="415"/>
      <c r="AU369" s="174"/>
      <c r="AV369" s="437"/>
      <c r="AW369" s="663"/>
      <c r="AX369" s="665"/>
      <c r="AY369" s="422"/>
      <c r="AZ369" s="665"/>
      <c r="BA369" s="665"/>
      <c r="BB369" s="422"/>
      <c r="BC369" s="665"/>
      <c r="BD369" s="663"/>
      <c r="BE369" s="665"/>
      <c r="BF369" s="426"/>
      <c r="BG369" s="426"/>
      <c r="BH369" s="426"/>
      <c r="BI369" s="426"/>
      <c r="BJ369" s="426"/>
      <c r="BK369" s="425"/>
    </row>
    <row r="370" spans="1:63" ht="15.75" customHeight="1">
      <c r="A370" s="174"/>
      <c r="B370" s="174"/>
      <c r="C370" s="174"/>
      <c r="D370" s="174"/>
      <c r="E370" s="174"/>
      <c r="F370" s="174"/>
      <c r="G370" s="174"/>
      <c r="H370" s="174"/>
      <c r="I370" s="174"/>
      <c r="J370" s="174"/>
      <c r="K370" s="174"/>
      <c r="L370" s="174"/>
      <c r="M370" s="174"/>
      <c r="N370" s="174"/>
      <c r="O370" s="174"/>
      <c r="P370" s="174"/>
      <c r="Q370" s="174"/>
      <c r="R370" s="174"/>
      <c r="S370" s="174"/>
      <c r="T370" s="174"/>
      <c r="U370" s="174"/>
      <c r="V370" s="174"/>
      <c r="W370" s="174"/>
      <c r="X370" s="174"/>
      <c r="Y370" s="466"/>
      <c r="Z370" s="174"/>
      <c r="AA370" s="174"/>
      <c r="AB370" s="174"/>
      <c r="AC370" s="174"/>
      <c r="AD370" s="174"/>
      <c r="AE370" s="174"/>
      <c r="AF370" s="174"/>
      <c r="AG370" s="174"/>
      <c r="AH370" s="174"/>
      <c r="AI370" s="174"/>
      <c r="AJ370" s="174"/>
      <c r="AK370" s="174"/>
      <c r="AL370" s="174"/>
      <c r="AM370" s="174"/>
      <c r="AN370" s="174"/>
      <c r="AO370" s="174"/>
      <c r="AP370" s="174"/>
      <c r="AQ370" s="174"/>
      <c r="AR370" s="174"/>
      <c r="AS370" s="174"/>
      <c r="AT370" s="415"/>
      <c r="AU370" s="174"/>
      <c r="AV370" s="437"/>
      <c r="AW370" s="663"/>
      <c r="AX370" s="665"/>
      <c r="AY370" s="422"/>
      <c r="AZ370" s="665"/>
      <c r="BA370" s="665"/>
      <c r="BB370" s="422"/>
      <c r="BC370" s="665"/>
      <c r="BD370" s="663"/>
      <c r="BE370" s="665"/>
      <c r="BF370" s="426"/>
      <c r="BG370" s="426"/>
      <c r="BH370" s="426"/>
      <c r="BI370" s="426"/>
      <c r="BJ370" s="426"/>
      <c r="BK370" s="425"/>
    </row>
    <row r="371" spans="1:63" ht="15.75" customHeight="1">
      <c r="A371" s="174"/>
      <c r="B371" s="174"/>
      <c r="C371" s="174"/>
      <c r="D371" s="174"/>
      <c r="E371" s="174"/>
      <c r="F371" s="174"/>
      <c r="G371" s="174"/>
      <c r="H371" s="174"/>
      <c r="I371" s="174"/>
      <c r="J371" s="174"/>
      <c r="K371" s="174"/>
      <c r="L371" s="174"/>
      <c r="M371" s="174"/>
      <c r="N371" s="174"/>
      <c r="O371" s="174"/>
      <c r="P371" s="174"/>
      <c r="Q371" s="174"/>
      <c r="R371" s="174"/>
      <c r="S371" s="174"/>
      <c r="T371" s="174"/>
      <c r="U371" s="174"/>
      <c r="V371" s="174"/>
      <c r="W371" s="174"/>
      <c r="X371" s="174"/>
      <c r="Y371" s="466"/>
      <c r="Z371" s="174"/>
      <c r="AA371" s="174"/>
      <c r="AB371" s="174"/>
      <c r="AC371" s="174"/>
      <c r="AD371" s="174"/>
      <c r="AE371" s="174"/>
      <c r="AF371" s="174"/>
      <c r="AG371" s="174"/>
      <c r="AH371" s="174"/>
      <c r="AI371" s="174"/>
      <c r="AJ371" s="174"/>
      <c r="AK371" s="174"/>
      <c r="AL371" s="174"/>
      <c r="AM371" s="174"/>
      <c r="AN371" s="174"/>
      <c r="AO371" s="174"/>
      <c r="AP371" s="174"/>
      <c r="AQ371" s="174"/>
      <c r="AR371" s="174"/>
      <c r="AS371" s="174"/>
      <c r="AT371" s="415"/>
      <c r="AU371" s="174"/>
      <c r="AV371" s="437"/>
      <c r="AW371" s="663"/>
      <c r="AX371" s="665"/>
      <c r="AY371" s="422"/>
      <c r="AZ371" s="665"/>
      <c r="BA371" s="665"/>
      <c r="BB371" s="422"/>
      <c r="BC371" s="665"/>
      <c r="BD371" s="663"/>
      <c r="BE371" s="665"/>
      <c r="BF371" s="426"/>
      <c r="BG371" s="426"/>
      <c r="BH371" s="426"/>
      <c r="BI371" s="426"/>
      <c r="BJ371" s="426"/>
      <c r="BK371" s="425"/>
    </row>
    <row r="372" spans="1:63" ht="15.75" customHeight="1">
      <c r="A372" s="174"/>
      <c r="B372" s="174"/>
      <c r="C372" s="174"/>
      <c r="D372" s="174"/>
      <c r="E372" s="174"/>
      <c r="F372" s="174"/>
      <c r="G372" s="174"/>
      <c r="H372" s="174"/>
      <c r="I372" s="174"/>
      <c r="J372" s="174"/>
      <c r="K372" s="174"/>
      <c r="L372" s="174"/>
      <c r="M372" s="174"/>
      <c r="N372" s="174"/>
      <c r="O372" s="174"/>
      <c r="P372" s="174"/>
      <c r="Q372" s="174"/>
      <c r="R372" s="174"/>
      <c r="S372" s="174"/>
      <c r="T372" s="174"/>
      <c r="U372" s="174"/>
      <c r="V372" s="174"/>
      <c r="W372" s="174"/>
      <c r="X372" s="174"/>
      <c r="Y372" s="466"/>
      <c r="Z372" s="174"/>
      <c r="AA372" s="174"/>
      <c r="AB372" s="174"/>
      <c r="AC372" s="174"/>
      <c r="AD372" s="174"/>
      <c r="AE372" s="174"/>
      <c r="AF372" s="174"/>
      <c r="AG372" s="174"/>
      <c r="AH372" s="174"/>
      <c r="AI372" s="174"/>
      <c r="AJ372" s="174"/>
      <c r="AK372" s="174"/>
      <c r="AL372" s="174"/>
      <c r="AM372" s="174"/>
      <c r="AN372" s="174"/>
      <c r="AO372" s="174"/>
      <c r="AP372" s="174"/>
      <c r="AQ372" s="174"/>
      <c r="AR372" s="174"/>
      <c r="AS372" s="174"/>
      <c r="AT372" s="415"/>
      <c r="AU372" s="174"/>
      <c r="AV372" s="437"/>
      <c r="AW372" s="663"/>
      <c r="AX372" s="665"/>
      <c r="AY372" s="422"/>
      <c r="AZ372" s="665"/>
      <c r="BA372" s="665"/>
      <c r="BB372" s="422"/>
      <c r="BC372" s="665"/>
      <c r="BD372" s="663"/>
      <c r="BE372" s="665"/>
      <c r="BF372" s="426"/>
      <c r="BG372" s="426"/>
      <c r="BH372" s="426"/>
      <c r="BI372" s="426"/>
      <c r="BJ372" s="426"/>
      <c r="BK372" s="425"/>
    </row>
    <row r="373" spans="1:63" ht="15.75" customHeight="1">
      <c r="A373" s="174"/>
      <c r="B373" s="174"/>
      <c r="C373" s="174"/>
      <c r="D373" s="174"/>
      <c r="E373" s="174"/>
      <c r="F373" s="174"/>
      <c r="G373" s="174"/>
      <c r="H373" s="174"/>
      <c r="I373" s="174"/>
      <c r="J373" s="174"/>
      <c r="K373" s="174"/>
      <c r="L373" s="174"/>
      <c r="M373" s="174"/>
      <c r="N373" s="174"/>
      <c r="O373" s="174"/>
      <c r="P373" s="174"/>
      <c r="Q373" s="174"/>
      <c r="R373" s="174"/>
      <c r="S373" s="174"/>
      <c r="T373" s="174"/>
      <c r="U373" s="174"/>
      <c r="V373" s="174"/>
      <c r="W373" s="174"/>
      <c r="X373" s="174"/>
      <c r="Y373" s="466"/>
      <c r="Z373" s="174"/>
      <c r="AA373" s="174"/>
      <c r="AB373" s="174"/>
      <c r="AC373" s="174"/>
      <c r="AD373" s="174"/>
      <c r="AE373" s="174"/>
      <c r="AF373" s="174"/>
      <c r="AG373" s="174"/>
      <c r="AH373" s="174"/>
      <c r="AI373" s="174"/>
      <c r="AJ373" s="174"/>
      <c r="AK373" s="174"/>
      <c r="AL373" s="174"/>
      <c r="AM373" s="174"/>
      <c r="AN373" s="174"/>
      <c r="AO373" s="174"/>
      <c r="AP373" s="174"/>
      <c r="AQ373" s="174"/>
      <c r="AR373" s="174"/>
      <c r="AS373" s="174"/>
      <c r="AT373" s="415"/>
      <c r="AU373" s="174"/>
      <c r="AV373" s="437"/>
      <c r="AW373" s="663"/>
      <c r="AX373" s="665"/>
      <c r="AY373" s="422"/>
      <c r="AZ373" s="665"/>
      <c r="BA373" s="665"/>
      <c r="BB373" s="422"/>
      <c r="BC373" s="665"/>
      <c r="BD373" s="663"/>
      <c r="BE373" s="665"/>
      <c r="BF373" s="426"/>
      <c r="BG373" s="426"/>
      <c r="BH373" s="426"/>
      <c r="BI373" s="426"/>
      <c r="BJ373" s="426"/>
      <c r="BK373" s="425"/>
    </row>
    <row r="374" spans="1:63" ht="15.75" customHeight="1">
      <c r="A374" s="174"/>
      <c r="B374" s="174"/>
      <c r="C374" s="174"/>
      <c r="D374" s="174"/>
      <c r="E374" s="174"/>
      <c r="F374" s="174"/>
      <c r="G374" s="174"/>
      <c r="H374" s="174"/>
      <c r="I374" s="174"/>
      <c r="J374" s="174"/>
      <c r="K374" s="174"/>
      <c r="L374" s="174"/>
      <c r="M374" s="174"/>
      <c r="N374" s="174"/>
      <c r="O374" s="174"/>
      <c r="P374" s="174"/>
      <c r="Q374" s="174"/>
      <c r="R374" s="174"/>
      <c r="S374" s="174"/>
      <c r="T374" s="174"/>
      <c r="U374" s="174"/>
      <c r="V374" s="174"/>
      <c r="W374" s="174"/>
      <c r="X374" s="174"/>
      <c r="Y374" s="466"/>
      <c r="Z374" s="174"/>
      <c r="AA374" s="174"/>
      <c r="AB374" s="174"/>
      <c r="AC374" s="174"/>
      <c r="AD374" s="174"/>
      <c r="AE374" s="174"/>
      <c r="AF374" s="174"/>
      <c r="AG374" s="174"/>
      <c r="AH374" s="174"/>
      <c r="AI374" s="174"/>
      <c r="AJ374" s="174"/>
      <c r="AK374" s="174"/>
      <c r="AL374" s="174"/>
      <c r="AM374" s="174"/>
      <c r="AN374" s="174"/>
      <c r="AO374" s="174"/>
      <c r="AP374" s="174"/>
      <c r="AQ374" s="174"/>
      <c r="AR374" s="174"/>
      <c r="AS374" s="174"/>
      <c r="AT374" s="415"/>
      <c r="AU374" s="174"/>
      <c r="AV374" s="437"/>
      <c r="AW374" s="663"/>
      <c r="AX374" s="665"/>
      <c r="AY374" s="422"/>
      <c r="AZ374" s="665"/>
      <c r="BA374" s="665"/>
      <c r="BB374" s="422"/>
      <c r="BC374" s="665"/>
      <c r="BD374" s="663"/>
      <c r="BE374" s="665"/>
      <c r="BF374" s="426"/>
      <c r="BG374" s="426"/>
      <c r="BH374" s="426"/>
      <c r="BI374" s="426"/>
      <c r="BJ374" s="426"/>
      <c r="BK374" s="425"/>
    </row>
    <row r="375" spans="1:63" ht="15.75" customHeight="1">
      <c r="A375" s="174"/>
      <c r="B375" s="174"/>
      <c r="C375" s="174"/>
      <c r="D375" s="174"/>
      <c r="E375" s="174"/>
      <c r="F375" s="174"/>
      <c r="G375" s="174"/>
      <c r="H375" s="174"/>
      <c r="I375" s="174"/>
      <c r="J375" s="174"/>
      <c r="K375" s="174"/>
      <c r="L375" s="174"/>
      <c r="M375" s="174"/>
      <c r="N375" s="174"/>
      <c r="O375" s="174"/>
      <c r="P375" s="174"/>
      <c r="Q375" s="174"/>
      <c r="R375" s="174"/>
      <c r="S375" s="174"/>
      <c r="T375" s="174"/>
      <c r="U375" s="174"/>
      <c r="V375" s="174"/>
      <c r="W375" s="174"/>
      <c r="X375" s="174"/>
      <c r="Y375" s="466"/>
      <c r="Z375" s="174"/>
      <c r="AA375" s="174"/>
      <c r="AB375" s="174"/>
      <c r="AC375" s="174"/>
      <c r="AD375" s="174"/>
      <c r="AE375" s="174"/>
      <c r="AF375" s="174"/>
      <c r="AG375" s="174"/>
      <c r="AH375" s="174"/>
      <c r="AI375" s="174"/>
      <c r="AJ375" s="174"/>
      <c r="AK375" s="174"/>
      <c r="AL375" s="174"/>
      <c r="AM375" s="174"/>
      <c r="AN375" s="174"/>
      <c r="AO375" s="174"/>
      <c r="AP375" s="174"/>
      <c r="AQ375" s="174"/>
      <c r="AR375" s="174"/>
      <c r="AS375" s="174"/>
      <c r="AT375" s="415"/>
      <c r="AU375" s="174"/>
      <c r="AV375" s="437"/>
      <c r="AW375" s="663"/>
      <c r="AX375" s="665"/>
      <c r="AY375" s="422"/>
      <c r="AZ375" s="665"/>
      <c r="BA375" s="665"/>
      <c r="BB375" s="422"/>
      <c r="BC375" s="665"/>
      <c r="BD375" s="663"/>
      <c r="BE375" s="665"/>
      <c r="BF375" s="426"/>
      <c r="BG375" s="426"/>
      <c r="BH375" s="426"/>
      <c r="BI375" s="426"/>
      <c r="BJ375" s="426"/>
      <c r="BK375" s="425"/>
    </row>
    <row r="376" spans="1:63" ht="15.75" customHeight="1">
      <c r="A376" s="174"/>
      <c r="B376" s="174"/>
      <c r="C376" s="174"/>
      <c r="D376" s="174"/>
      <c r="E376" s="174"/>
      <c r="F376" s="174"/>
      <c r="G376" s="174"/>
      <c r="H376" s="174"/>
      <c r="I376" s="174"/>
      <c r="J376" s="174"/>
      <c r="K376" s="174"/>
      <c r="L376" s="174"/>
      <c r="M376" s="174"/>
      <c r="N376" s="174"/>
      <c r="O376" s="174"/>
      <c r="P376" s="174"/>
      <c r="Q376" s="174"/>
      <c r="R376" s="174"/>
      <c r="S376" s="174"/>
      <c r="T376" s="174"/>
      <c r="U376" s="174"/>
      <c r="V376" s="174"/>
      <c r="W376" s="174"/>
      <c r="X376" s="174"/>
      <c r="Y376" s="466"/>
      <c r="Z376" s="174"/>
      <c r="AA376" s="174"/>
      <c r="AB376" s="174"/>
      <c r="AC376" s="174"/>
      <c r="AD376" s="174"/>
      <c r="AE376" s="174"/>
      <c r="AF376" s="174"/>
      <c r="AG376" s="174"/>
      <c r="AH376" s="174"/>
      <c r="AI376" s="174"/>
      <c r="AJ376" s="174"/>
      <c r="AK376" s="174"/>
      <c r="AL376" s="174"/>
      <c r="AM376" s="174"/>
      <c r="AN376" s="174"/>
      <c r="AO376" s="174"/>
      <c r="AP376" s="174"/>
      <c r="AQ376" s="174"/>
      <c r="AR376" s="174"/>
      <c r="AS376" s="174"/>
      <c r="AT376" s="415"/>
      <c r="AU376" s="174"/>
      <c r="AV376" s="437"/>
      <c r="AW376" s="663"/>
      <c r="AX376" s="665"/>
      <c r="AY376" s="422"/>
      <c r="AZ376" s="665"/>
      <c r="BA376" s="665"/>
      <c r="BB376" s="422"/>
      <c r="BC376" s="665"/>
      <c r="BD376" s="663"/>
      <c r="BE376" s="665"/>
      <c r="BF376" s="426"/>
      <c r="BG376" s="426"/>
      <c r="BH376" s="426"/>
      <c r="BI376" s="426"/>
      <c r="BJ376" s="426"/>
      <c r="BK376" s="425"/>
    </row>
    <row r="377" spans="1:63" ht="15.75" customHeight="1">
      <c r="A377" s="174"/>
      <c r="B377" s="174"/>
      <c r="C377" s="174"/>
      <c r="D377" s="174"/>
      <c r="E377" s="174"/>
      <c r="F377" s="174"/>
      <c r="G377" s="174"/>
      <c r="H377" s="174"/>
      <c r="I377" s="174"/>
      <c r="J377" s="174"/>
      <c r="K377" s="174"/>
      <c r="L377" s="174"/>
      <c r="M377" s="174"/>
      <c r="N377" s="174"/>
      <c r="O377" s="174"/>
      <c r="P377" s="174"/>
      <c r="Q377" s="174"/>
      <c r="R377" s="174"/>
      <c r="S377" s="174"/>
      <c r="T377" s="174"/>
      <c r="U377" s="174"/>
      <c r="V377" s="174"/>
      <c r="W377" s="174"/>
      <c r="X377" s="174"/>
      <c r="Y377" s="466"/>
      <c r="Z377" s="174"/>
      <c r="AA377" s="174"/>
      <c r="AB377" s="174"/>
      <c r="AC377" s="174"/>
      <c r="AD377" s="174"/>
      <c r="AE377" s="174"/>
      <c r="AF377" s="174"/>
      <c r="AG377" s="174"/>
      <c r="AH377" s="174"/>
      <c r="AI377" s="174"/>
      <c r="AJ377" s="174"/>
      <c r="AK377" s="174"/>
      <c r="AL377" s="174"/>
      <c r="AM377" s="174"/>
      <c r="AN377" s="174"/>
      <c r="AO377" s="174"/>
      <c r="AP377" s="174"/>
      <c r="AQ377" s="174"/>
      <c r="AR377" s="174"/>
      <c r="AS377" s="174"/>
      <c r="AT377" s="415"/>
      <c r="AU377" s="174"/>
      <c r="AV377" s="437"/>
      <c r="AW377" s="663"/>
      <c r="AX377" s="665"/>
      <c r="AY377" s="422"/>
      <c r="AZ377" s="665"/>
      <c r="BA377" s="665"/>
      <c r="BB377" s="422"/>
      <c r="BC377" s="665"/>
      <c r="BD377" s="663"/>
      <c r="BE377" s="665"/>
      <c r="BF377" s="426"/>
      <c r="BG377" s="426"/>
      <c r="BH377" s="426"/>
      <c r="BI377" s="426"/>
      <c r="BJ377" s="426"/>
      <c r="BK377" s="425"/>
    </row>
    <row r="378" spans="1:63" ht="15.75" customHeight="1">
      <c r="A378" s="174"/>
      <c r="B378" s="174"/>
      <c r="C378" s="174"/>
      <c r="D378" s="174"/>
      <c r="E378" s="174"/>
      <c r="F378" s="174"/>
      <c r="G378" s="174"/>
      <c r="H378" s="174"/>
      <c r="I378" s="174"/>
      <c r="J378" s="174"/>
      <c r="K378" s="174"/>
      <c r="L378" s="174"/>
      <c r="M378" s="174"/>
      <c r="N378" s="174"/>
      <c r="O378" s="174"/>
      <c r="P378" s="174"/>
      <c r="Q378" s="174"/>
      <c r="R378" s="174"/>
      <c r="S378" s="174"/>
      <c r="T378" s="174"/>
      <c r="U378" s="174"/>
      <c r="V378" s="174"/>
      <c r="W378" s="174"/>
      <c r="X378" s="174"/>
      <c r="Y378" s="466"/>
      <c r="Z378" s="174"/>
      <c r="AA378" s="174"/>
      <c r="AB378" s="174"/>
      <c r="AC378" s="174"/>
      <c r="AD378" s="174"/>
      <c r="AE378" s="174"/>
      <c r="AF378" s="174"/>
      <c r="AG378" s="174"/>
      <c r="AH378" s="174"/>
      <c r="AI378" s="174"/>
      <c r="AJ378" s="174"/>
      <c r="AK378" s="174"/>
      <c r="AL378" s="174"/>
      <c r="AM378" s="174"/>
      <c r="AN378" s="174"/>
      <c r="AO378" s="174"/>
      <c r="AP378" s="174"/>
      <c r="AQ378" s="174"/>
      <c r="AR378" s="174"/>
      <c r="AS378" s="174"/>
      <c r="AT378" s="415"/>
      <c r="AU378" s="174"/>
      <c r="AV378" s="437"/>
      <c r="AW378" s="663"/>
      <c r="AX378" s="665"/>
      <c r="AY378" s="422"/>
      <c r="AZ378" s="665"/>
      <c r="BA378" s="665"/>
      <c r="BB378" s="422"/>
      <c r="BC378" s="665"/>
      <c r="BD378" s="663"/>
      <c r="BE378" s="665"/>
      <c r="BF378" s="426"/>
      <c r="BG378" s="426"/>
      <c r="BH378" s="426"/>
      <c r="BI378" s="426"/>
      <c r="BJ378" s="426"/>
      <c r="BK378" s="425"/>
    </row>
    <row r="379" spans="1:63" ht="15.75" customHeight="1">
      <c r="A379" s="174"/>
      <c r="B379" s="174"/>
      <c r="C379" s="174"/>
      <c r="D379" s="174"/>
      <c r="E379" s="174"/>
      <c r="F379" s="174"/>
      <c r="G379" s="174"/>
      <c r="H379" s="174"/>
      <c r="I379" s="174"/>
      <c r="J379" s="174"/>
      <c r="K379" s="174"/>
      <c r="L379" s="174"/>
      <c r="M379" s="174"/>
      <c r="N379" s="174"/>
      <c r="O379" s="174"/>
      <c r="P379" s="174"/>
      <c r="Q379" s="174"/>
      <c r="R379" s="174"/>
      <c r="S379" s="174"/>
      <c r="T379" s="174"/>
      <c r="U379" s="174"/>
      <c r="V379" s="174"/>
      <c r="W379" s="174"/>
      <c r="X379" s="174"/>
      <c r="Y379" s="466"/>
      <c r="Z379" s="174"/>
      <c r="AA379" s="174"/>
      <c r="AB379" s="174"/>
      <c r="AC379" s="174"/>
      <c r="AD379" s="174"/>
      <c r="AE379" s="174"/>
      <c r="AF379" s="174"/>
      <c r="AG379" s="174"/>
      <c r="AH379" s="174"/>
      <c r="AI379" s="174"/>
      <c r="AJ379" s="174"/>
      <c r="AK379" s="174"/>
      <c r="AL379" s="174"/>
      <c r="AM379" s="174"/>
      <c r="AN379" s="174"/>
      <c r="AO379" s="174"/>
      <c r="AP379" s="174"/>
      <c r="AQ379" s="174"/>
      <c r="AR379" s="174"/>
      <c r="AS379" s="174"/>
      <c r="AT379" s="415"/>
      <c r="AU379" s="174"/>
      <c r="AV379" s="437"/>
      <c r="AW379" s="663"/>
      <c r="AX379" s="665"/>
      <c r="AY379" s="422"/>
      <c r="AZ379" s="665"/>
      <c r="BA379" s="665"/>
      <c r="BB379" s="422"/>
      <c r="BC379" s="665"/>
      <c r="BD379" s="663"/>
      <c r="BE379" s="665"/>
      <c r="BF379" s="426"/>
      <c r="BG379" s="426"/>
      <c r="BH379" s="426"/>
      <c r="BI379" s="426"/>
      <c r="BJ379" s="426"/>
      <c r="BK379" s="425"/>
    </row>
    <row r="380" spans="1:63" ht="15.75" customHeight="1">
      <c r="A380" s="174"/>
      <c r="B380" s="174"/>
      <c r="C380" s="174"/>
      <c r="D380" s="174"/>
      <c r="E380" s="174"/>
      <c r="F380" s="174"/>
      <c r="G380" s="174"/>
      <c r="H380" s="174"/>
      <c r="I380" s="174"/>
      <c r="J380" s="174"/>
      <c r="K380" s="174"/>
      <c r="L380" s="174"/>
      <c r="M380" s="174"/>
      <c r="N380" s="174"/>
      <c r="O380" s="174"/>
      <c r="P380" s="174"/>
      <c r="Q380" s="174"/>
      <c r="R380" s="174"/>
      <c r="S380" s="174"/>
      <c r="T380" s="174"/>
      <c r="U380" s="174"/>
      <c r="V380" s="174"/>
      <c r="W380" s="174"/>
      <c r="X380" s="174"/>
      <c r="Y380" s="466"/>
      <c r="Z380" s="174"/>
      <c r="AA380" s="174"/>
      <c r="AB380" s="174"/>
      <c r="AC380" s="174"/>
      <c r="AD380" s="174"/>
      <c r="AE380" s="174"/>
      <c r="AF380" s="174"/>
      <c r="AG380" s="174"/>
      <c r="AH380" s="174"/>
      <c r="AI380" s="174"/>
      <c r="AJ380" s="174"/>
      <c r="AK380" s="174"/>
      <c r="AL380" s="174"/>
      <c r="AM380" s="174"/>
      <c r="AN380" s="174"/>
      <c r="AO380" s="174"/>
      <c r="AP380" s="174"/>
      <c r="AQ380" s="174"/>
      <c r="AR380" s="174"/>
      <c r="AS380" s="174"/>
      <c r="AT380" s="415"/>
      <c r="AU380" s="174"/>
      <c r="AV380" s="437"/>
      <c r="AW380" s="663"/>
      <c r="AX380" s="665"/>
      <c r="AY380" s="422"/>
      <c r="AZ380" s="665"/>
      <c r="BA380" s="665"/>
      <c r="BB380" s="422"/>
      <c r="BC380" s="665"/>
      <c r="BD380" s="663"/>
      <c r="BE380" s="665"/>
      <c r="BF380" s="426"/>
      <c r="BG380" s="426"/>
      <c r="BH380" s="426"/>
      <c r="BI380" s="426"/>
      <c r="BJ380" s="426"/>
      <c r="BK380" s="425"/>
    </row>
    <row r="381" spans="1:63" ht="15.75" customHeight="1">
      <c r="A381" s="174"/>
      <c r="B381" s="174"/>
      <c r="C381" s="174"/>
      <c r="D381" s="174"/>
      <c r="E381" s="174"/>
      <c r="F381" s="174"/>
      <c r="G381" s="174"/>
      <c r="H381" s="174"/>
      <c r="I381" s="174"/>
      <c r="J381" s="174"/>
      <c r="K381" s="174"/>
      <c r="L381" s="174"/>
      <c r="M381" s="174"/>
      <c r="N381" s="174"/>
      <c r="O381" s="174"/>
      <c r="P381" s="174"/>
      <c r="Q381" s="174"/>
      <c r="R381" s="174"/>
      <c r="S381" s="174"/>
      <c r="T381" s="174"/>
      <c r="U381" s="174"/>
      <c r="V381" s="174"/>
      <c r="W381" s="174"/>
      <c r="X381" s="174"/>
      <c r="Y381" s="466"/>
      <c r="Z381" s="174"/>
      <c r="AA381" s="174"/>
      <c r="AB381" s="174"/>
      <c r="AC381" s="174"/>
      <c r="AD381" s="174"/>
      <c r="AE381" s="174"/>
      <c r="AF381" s="174"/>
      <c r="AG381" s="174"/>
      <c r="AH381" s="174"/>
      <c r="AI381" s="174"/>
      <c r="AJ381" s="174"/>
      <c r="AK381" s="174"/>
      <c r="AL381" s="174"/>
      <c r="AM381" s="174"/>
      <c r="AN381" s="174"/>
      <c r="AO381" s="174"/>
      <c r="AP381" s="174"/>
      <c r="AQ381" s="174"/>
      <c r="AR381" s="174"/>
      <c r="AS381" s="174"/>
      <c r="AT381" s="415"/>
      <c r="AU381" s="174"/>
      <c r="AV381" s="437"/>
      <c r="AW381" s="663"/>
      <c r="AX381" s="665"/>
      <c r="AY381" s="422"/>
      <c r="AZ381" s="665"/>
      <c r="BA381" s="665"/>
      <c r="BB381" s="422"/>
      <c r="BC381" s="665"/>
      <c r="BD381" s="663"/>
      <c r="BE381" s="665"/>
      <c r="BF381" s="426"/>
      <c r="BG381" s="426"/>
      <c r="BH381" s="426"/>
      <c r="BI381" s="426"/>
      <c r="BJ381" s="426"/>
      <c r="BK381" s="425"/>
    </row>
    <row r="382" spans="1:63" ht="15.75" customHeight="1">
      <c r="A382" s="174"/>
      <c r="B382" s="174"/>
      <c r="C382" s="174"/>
      <c r="D382" s="174"/>
      <c r="E382" s="174"/>
      <c r="F382" s="174"/>
      <c r="G382" s="174"/>
      <c r="H382" s="174"/>
      <c r="I382" s="174"/>
      <c r="J382" s="174"/>
      <c r="K382" s="174"/>
      <c r="L382" s="174"/>
      <c r="M382" s="174"/>
      <c r="N382" s="174"/>
      <c r="O382" s="174"/>
      <c r="P382" s="174"/>
      <c r="Q382" s="174"/>
      <c r="R382" s="174"/>
      <c r="S382" s="174"/>
      <c r="T382" s="174"/>
      <c r="U382" s="174"/>
      <c r="V382" s="174"/>
      <c r="W382" s="174"/>
      <c r="X382" s="174"/>
      <c r="Y382" s="466"/>
      <c r="Z382" s="174"/>
      <c r="AA382" s="174"/>
      <c r="AB382" s="174"/>
      <c r="AC382" s="174"/>
      <c r="AD382" s="174"/>
      <c r="AE382" s="174"/>
      <c r="AF382" s="174"/>
      <c r="AG382" s="174"/>
      <c r="AH382" s="174"/>
      <c r="AI382" s="174"/>
      <c r="AJ382" s="174"/>
      <c r="AK382" s="174"/>
      <c r="AL382" s="174"/>
      <c r="AM382" s="174"/>
      <c r="AN382" s="174"/>
      <c r="AO382" s="174"/>
      <c r="AP382" s="174"/>
      <c r="AQ382" s="174"/>
      <c r="AR382" s="174"/>
      <c r="AS382" s="174"/>
      <c r="AT382" s="415"/>
      <c r="AU382" s="174"/>
      <c r="AV382" s="437"/>
      <c r="AW382" s="663"/>
      <c r="AX382" s="665"/>
      <c r="AY382" s="422"/>
      <c r="AZ382" s="665"/>
      <c r="BA382" s="665"/>
      <c r="BB382" s="422"/>
      <c r="BC382" s="665"/>
      <c r="BD382" s="663"/>
      <c r="BE382" s="665"/>
      <c r="BF382" s="426"/>
      <c r="BG382" s="426"/>
      <c r="BH382" s="426"/>
      <c r="BI382" s="426"/>
      <c r="BJ382" s="426"/>
      <c r="BK382" s="425"/>
    </row>
    <row r="383" spans="1:63" ht="15.75" customHeight="1">
      <c r="A383" s="174"/>
      <c r="B383" s="174"/>
      <c r="C383" s="174"/>
      <c r="D383" s="174"/>
      <c r="E383" s="174"/>
      <c r="F383" s="174"/>
      <c r="G383" s="174"/>
      <c r="H383" s="174"/>
      <c r="I383" s="174"/>
      <c r="J383" s="174"/>
      <c r="K383" s="174"/>
      <c r="L383" s="174"/>
      <c r="M383" s="174"/>
      <c r="N383" s="174"/>
      <c r="O383" s="174"/>
      <c r="P383" s="174"/>
      <c r="Q383" s="174"/>
      <c r="R383" s="174"/>
      <c r="S383" s="174"/>
      <c r="T383" s="174"/>
      <c r="U383" s="174"/>
      <c r="V383" s="174"/>
      <c r="W383" s="174"/>
      <c r="X383" s="174"/>
      <c r="Y383" s="466"/>
      <c r="Z383" s="174"/>
      <c r="AA383" s="174"/>
      <c r="AB383" s="174"/>
      <c r="AC383" s="174"/>
      <c r="AD383" s="174"/>
      <c r="AE383" s="174"/>
      <c r="AF383" s="174"/>
      <c r="AG383" s="174"/>
      <c r="AH383" s="174"/>
      <c r="AI383" s="174"/>
      <c r="AJ383" s="174"/>
      <c r="AK383" s="174"/>
      <c r="AL383" s="174"/>
      <c r="AM383" s="174"/>
      <c r="AN383" s="174"/>
      <c r="AO383" s="174"/>
      <c r="AP383" s="174"/>
      <c r="AQ383" s="174"/>
      <c r="AR383" s="174"/>
      <c r="AS383" s="174"/>
      <c r="AT383" s="415"/>
      <c r="AU383" s="174"/>
      <c r="AV383" s="437"/>
      <c r="AW383" s="663"/>
      <c r="AX383" s="665"/>
      <c r="AY383" s="422"/>
      <c r="AZ383" s="665"/>
      <c r="BA383" s="665"/>
      <c r="BB383" s="422"/>
      <c r="BC383" s="665"/>
      <c r="BD383" s="663"/>
      <c r="BE383" s="665"/>
      <c r="BF383" s="426"/>
      <c r="BG383" s="426"/>
      <c r="BH383" s="426"/>
      <c r="BI383" s="426"/>
      <c r="BJ383" s="426"/>
      <c r="BK383" s="425"/>
    </row>
    <row r="384" spans="1:63" ht="15.75" customHeight="1">
      <c r="A384" s="174"/>
      <c r="B384" s="174"/>
      <c r="C384" s="174"/>
      <c r="D384" s="174"/>
      <c r="E384" s="174"/>
      <c r="F384" s="174"/>
      <c r="G384" s="174"/>
      <c r="H384" s="174"/>
      <c r="I384" s="174"/>
      <c r="J384" s="174"/>
      <c r="K384" s="174"/>
      <c r="L384" s="174"/>
      <c r="M384" s="174"/>
      <c r="N384" s="174"/>
      <c r="O384" s="174"/>
      <c r="P384" s="174"/>
      <c r="Q384" s="174"/>
      <c r="R384" s="174"/>
      <c r="S384" s="174"/>
      <c r="T384" s="174"/>
      <c r="U384" s="174"/>
      <c r="V384" s="174"/>
      <c r="W384" s="174"/>
      <c r="X384" s="174"/>
      <c r="Y384" s="466"/>
      <c r="Z384" s="174"/>
      <c r="AA384" s="174"/>
      <c r="AB384" s="174"/>
      <c r="AC384" s="174"/>
      <c r="AD384" s="174"/>
      <c r="AE384" s="174"/>
      <c r="AF384" s="174"/>
      <c r="AG384" s="174"/>
      <c r="AH384" s="174"/>
      <c r="AI384" s="174"/>
      <c r="AJ384" s="174"/>
      <c r="AK384" s="174"/>
      <c r="AL384" s="174"/>
      <c r="AM384" s="174"/>
      <c r="AN384" s="174"/>
      <c r="AO384" s="174"/>
      <c r="AP384" s="174"/>
      <c r="AQ384" s="174"/>
      <c r="AR384" s="174"/>
      <c r="AS384" s="174"/>
      <c r="AT384" s="415"/>
      <c r="AU384" s="174"/>
      <c r="AV384" s="437"/>
      <c r="AW384" s="663"/>
      <c r="AX384" s="665"/>
      <c r="AY384" s="422"/>
      <c r="AZ384" s="665"/>
      <c r="BA384" s="665"/>
      <c r="BB384" s="422"/>
      <c r="BC384" s="665"/>
      <c r="BD384" s="663"/>
      <c r="BE384" s="665"/>
      <c r="BF384" s="426"/>
      <c r="BG384" s="426"/>
      <c r="BH384" s="426"/>
      <c r="BI384" s="426"/>
      <c r="BJ384" s="426"/>
      <c r="BK384" s="425"/>
    </row>
    <row r="385" spans="1:63" ht="15.75" customHeight="1">
      <c r="A385" s="174"/>
      <c r="B385" s="174"/>
      <c r="C385" s="174"/>
      <c r="D385" s="174"/>
      <c r="E385" s="174"/>
      <c r="F385" s="174"/>
      <c r="G385" s="174"/>
      <c r="H385" s="174"/>
      <c r="I385" s="174"/>
      <c r="J385" s="174"/>
      <c r="K385" s="174"/>
      <c r="L385" s="174"/>
      <c r="M385" s="174"/>
      <c r="N385" s="174"/>
      <c r="O385" s="174"/>
      <c r="P385" s="174"/>
      <c r="Q385" s="174"/>
      <c r="R385" s="174"/>
      <c r="S385" s="174"/>
      <c r="T385" s="174"/>
      <c r="U385" s="174"/>
      <c r="V385" s="174"/>
      <c r="W385" s="174"/>
      <c r="X385" s="174"/>
      <c r="Y385" s="466"/>
      <c r="Z385" s="174"/>
      <c r="AA385" s="174"/>
      <c r="AB385" s="174"/>
      <c r="AC385" s="174"/>
      <c r="AD385" s="174"/>
      <c r="AE385" s="174"/>
      <c r="AF385" s="174"/>
      <c r="AG385" s="174"/>
      <c r="AH385" s="174"/>
      <c r="AI385" s="174"/>
      <c r="AJ385" s="174"/>
      <c r="AK385" s="174"/>
      <c r="AL385" s="174"/>
      <c r="AM385" s="174"/>
      <c r="AN385" s="174"/>
      <c r="AO385" s="174"/>
      <c r="AP385" s="174"/>
      <c r="AQ385" s="174"/>
      <c r="AR385" s="174"/>
      <c r="AS385" s="174"/>
      <c r="AT385" s="415"/>
      <c r="AU385" s="174"/>
      <c r="AV385" s="437"/>
      <c r="AW385" s="663"/>
      <c r="AX385" s="665"/>
      <c r="AY385" s="422"/>
      <c r="AZ385" s="665"/>
      <c r="BA385" s="665"/>
      <c r="BB385" s="422"/>
      <c r="BC385" s="665"/>
      <c r="BD385" s="663"/>
      <c r="BE385" s="665"/>
      <c r="BF385" s="426"/>
      <c r="BG385" s="426"/>
      <c r="BH385" s="426"/>
      <c r="BI385" s="426"/>
      <c r="BJ385" s="426"/>
      <c r="BK385" s="425"/>
    </row>
    <row r="386" spans="1:63" ht="15.75" customHeight="1">
      <c r="A386" s="174"/>
      <c r="B386" s="174"/>
      <c r="C386" s="174"/>
      <c r="D386" s="174"/>
      <c r="E386" s="174"/>
      <c r="F386" s="174"/>
      <c r="G386" s="174"/>
      <c r="H386" s="174"/>
      <c r="I386" s="174"/>
      <c r="J386" s="174"/>
      <c r="K386" s="174"/>
      <c r="L386" s="174"/>
      <c r="M386" s="174"/>
      <c r="N386" s="174"/>
      <c r="O386" s="174"/>
      <c r="P386" s="174"/>
      <c r="Q386" s="174"/>
      <c r="R386" s="174"/>
      <c r="S386" s="174"/>
      <c r="T386" s="174"/>
      <c r="U386" s="174"/>
      <c r="V386" s="174"/>
      <c r="W386" s="174"/>
      <c r="X386" s="174"/>
      <c r="Y386" s="466"/>
      <c r="Z386" s="174"/>
      <c r="AA386" s="174"/>
      <c r="AB386" s="174"/>
      <c r="AC386" s="174"/>
      <c r="AD386" s="174"/>
      <c r="AE386" s="174"/>
      <c r="AF386" s="174"/>
      <c r="AG386" s="174"/>
      <c r="AH386" s="174"/>
      <c r="AI386" s="174"/>
      <c r="AJ386" s="174"/>
      <c r="AK386" s="174"/>
      <c r="AL386" s="174"/>
      <c r="AM386" s="174"/>
      <c r="AN386" s="174"/>
      <c r="AO386" s="174"/>
      <c r="AP386" s="174"/>
      <c r="AQ386" s="174"/>
      <c r="AR386" s="174"/>
      <c r="AS386" s="174"/>
      <c r="AT386" s="415"/>
      <c r="AU386" s="174"/>
      <c r="AV386" s="437"/>
      <c r="AW386" s="663"/>
      <c r="AX386" s="665"/>
      <c r="AY386" s="422"/>
      <c r="AZ386" s="665"/>
      <c r="BA386" s="665"/>
      <c r="BB386" s="422"/>
      <c r="BC386" s="665"/>
      <c r="BD386" s="663"/>
      <c r="BE386" s="665"/>
      <c r="BF386" s="426"/>
      <c r="BG386" s="426"/>
      <c r="BH386" s="426"/>
      <c r="BI386" s="426"/>
      <c r="BJ386" s="426"/>
      <c r="BK386" s="425"/>
    </row>
    <row r="387" spans="1:63" ht="15.75" customHeight="1">
      <c r="A387" s="174"/>
      <c r="B387" s="174"/>
      <c r="C387" s="174"/>
      <c r="D387" s="174"/>
      <c r="E387" s="174"/>
      <c r="F387" s="174"/>
      <c r="G387" s="174"/>
      <c r="H387" s="174"/>
      <c r="I387" s="174"/>
      <c r="J387" s="174"/>
      <c r="K387" s="174"/>
      <c r="L387" s="174"/>
      <c r="M387" s="174"/>
      <c r="N387" s="174"/>
      <c r="O387" s="174"/>
      <c r="P387" s="174"/>
      <c r="Q387" s="174"/>
      <c r="R387" s="174"/>
      <c r="S387" s="174"/>
      <c r="T387" s="174"/>
      <c r="U387" s="174"/>
      <c r="V387" s="174"/>
      <c r="W387" s="174"/>
      <c r="X387" s="174"/>
      <c r="Y387" s="466"/>
      <c r="Z387" s="174"/>
      <c r="AA387" s="174"/>
      <c r="AB387" s="174"/>
      <c r="AC387" s="174"/>
      <c r="AD387" s="174"/>
      <c r="AE387" s="174"/>
      <c r="AF387" s="174"/>
      <c r="AG387" s="174"/>
      <c r="AH387" s="174"/>
      <c r="AI387" s="174"/>
      <c r="AJ387" s="174"/>
      <c r="AK387" s="174"/>
      <c r="AL387" s="174"/>
      <c r="AM387" s="174"/>
      <c r="AN387" s="174"/>
      <c r="AO387" s="174"/>
      <c r="AP387" s="174"/>
      <c r="AQ387" s="174"/>
      <c r="AR387" s="174"/>
      <c r="AS387" s="174"/>
      <c r="AT387" s="415"/>
      <c r="AU387" s="174"/>
      <c r="AV387" s="437"/>
      <c r="AW387" s="663"/>
      <c r="AX387" s="665"/>
      <c r="AY387" s="422"/>
      <c r="AZ387" s="665"/>
      <c r="BA387" s="665"/>
      <c r="BB387" s="422"/>
      <c r="BC387" s="665"/>
      <c r="BD387" s="663"/>
      <c r="BE387" s="665"/>
      <c r="BF387" s="426"/>
      <c r="BG387" s="426"/>
      <c r="BH387" s="426"/>
      <c r="BI387" s="426"/>
      <c r="BJ387" s="426"/>
      <c r="BK387" s="425"/>
    </row>
    <row r="388" spans="1:63" ht="15.75" customHeight="1">
      <c r="A388" s="174"/>
      <c r="B388" s="174"/>
      <c r="C388" s="174"/>
      <c r="D388" s="174"/>
      <c r="E388" s="174"/>
      <c r="F388" s="174"/>
      <c r="G388" s="174"/>
      <c r="H388" s="174"/>
      <c r="I388" s="174"/>
      <c r="J388" s="174"/>
      <c r="K388" s="174"/>
      <c r="L388" s="174"/>
      <c r="M388" s="174"/>
      <c r="N388" s="174"/>
      <c r="O388" s="174"/>
      <c r="P388" s="174"/>
      <c r="Q388" s="174"/>
      <c r="R388" s="174"/>
      <c r="S388" s="174"/>
      <c r="T388" s="174"/>
      <c r="U388" s="174"/>
      <c r="V388" s="174"/>
      <c r="W388" s="174"/>
      <c r="X388" s="174"/>
      <c r="Y388" s="466"/>
      <c r="Z388" s="174"/>
      <c r="AA388" s="174"/>
      <c r="AB388" s="174"/>
      <c r="AC388" s="174"/>
      <c r="AD388" s="174"/>
      <c r="AE388" s="174"/>
      <c r="AF388" s="174"/>
      <c r="AG388" s="174"/>
      <c r="AH388" s="174"/>
      <c r="AI388" s="174"/>
      <c r="AJ388" s="174"/>
      <c r="AK388" s="174"/>
      <c r="AL388" s="174"/>
      <c r="AM388" s="174"/>
      <c r="AN388" s="174"/>
      <c r="AO388" s="174"/>
      <c r="AP388" s="174"/>
      <c r="AQ388" s="174"/>
      <c r="AR388" s="174"/>
      <c r="AS388" s="174"/>
      <c r="AT388" s="415"/>
      <c r="AU388" s="174"/>
      <c r="AV388" s="437"/>
      <c r="AW388" s="663"/>
      <c r="AX388" s="665"/>
      <c r="AY388" s="422"/>
      <c r="AZ388" s="665"/>
      <c r="BA388" s="665"/>
      <c r="BB388" s="422"/>
      <c r="BC388" s="665"/>
      <c r="BD388" s="663"/>
      <c r="BE388" s="665"/>
      <c r="BF388" s="426"/>
      <c r="BG388" s="426"/>
      <c r="BH388" s="426"/>
      <c r="BI388" s="426"/>
      <c r="BJ388" s="426"/>
      <c r="BK388" s="425"/>
    </row>
    <row r="389" spans="1:63" ht="15.75" customHeight="1">
      <c r="A389" s="174"/>
      <c r="B389" s="174"/>
      <c r="C389" s="174"/>
      <c r="D389" s="174"/>
      <c r="E389" s="174"/>
      <c r="F389" s="174"/>
      <c r="G389" s="174"/>
      <c r="H389" s="174"/>
      <c r="I389" s="174"/>
      <c r="J389" s="174"/>
      <c r="K389" s="174"/>
      <c r="L389" s="174"/>
      <c r="M389" s="174"/>
      <c r="N389" s="174"/>
      <c r="O389" s="174"/>
      <c r="P389" s="174"/>
      <c r="Q389" s="174"/>
      <c r="R389" s="174"/>
      <c r="S389" s="174"/>
      <c r="T389" s="174"/>
      <c r="U389" s="174"/>
      <c r="V389" s="174"/>
      <c r="W389" s="174"/>
      <c r="X389" s="174"/>
      <c r="Y389" s="466"/>
      <c r="Z389" s="174"/>
      <c r="AA389" s="174"/>
      <c r="AB389" s="174"/>
      <c r="AC389" s="174"/>
      <c r="AD389" s="174"/>
      <c r="AE389" s="174"/>
      <c r="AF389" s="174"/>
      <c r="AG389" s="174"/>
      <c r="AH389" s="174"/>
      <c r="AI389" s="174"/>
      <c r="AJ389" s="174"/>
      <c r="AK389" s="174"/>
      <c r="AL389" s="174"/>
      <c r="AM389" s="174"/>
      <c r="AN389" s="174"/>
      <c r="AO389" s="174"/>
      <c r="AP389" s="174"/>
      <c r="AQ389" s="174"/>
      <c r="AR389" s="174"/>
      <c r="AS389" s="174"/>
      <c r="AT389" s="415"/>
      <c r="AU389" s="174"/>
      <c r="AV389" s="437"/>
      <c r="AW389" s="663"/>
      <c r="AX389" s="665"/>
      <c r="AY389" s="422"/>
      <c r="AZ389" s="665"/>
      <c r="BA389" s="665"/>
      <c r="BB389" s="422"/>
      <c r="BC389" s="665"/>
      <c r="BD389" s="663"/>
      <c r="BE389" s="665"/>
      <c r="BF389" s="426"/>
      <c r="BG389" s="426"/>
      <c r="BH389" s="426"/>
      <c r="BI389" s="426"/>
      <c r="BJ389" s="426"/>
      <c r="BK389" s="425"/>
    </row>
    <row r="390" spans="1:63" ht="15.75" customHeight="1">
      <c r="A390" s="174"/>
      <c r="B390" s="174"/>
      <c r="C390" s="174"/>
      <c r="D390" s="174"/>
      <c r="E390" s="174"/>
      <c r="F390" s="174"/>
      <c r="G390" s="174"/>
      <c r="H390" s="174"/>
      <c r="I390" s="174"/>
      <c r="J390" s="174"/>
      <c r="K390" s="174"/>
      <c r="L390" s="174"/>
      <c r="M390" s="174"/>
      <c r="N390" s="174"/>
      <c r="O390" s="174"/>
      <c r="P390" s="174"/>
      <c r="Q390" s="174"/>
      <c r="R390" s="174"/>
      <c r="S390" s="174"/>
      <c r="T390" s="174"/>
      <c r="U390" s="174"/>
      <c r="V390" s="174"/>
      <c r="W390" s="174"/>
      <c r="X390" s="174"/>
      <c r="Y390" s="466"/>
      <c r="Z390" s="174"/>
      <c r="AA390" s="174"/>
      <c r="AB390" s="174"/>
      <c r="AC390" s="174"/>
      <c r="AD390" s="174"/>
      <c r="AE390" s="174"/>
      <c r="AF390" s="174"/>
      <c r="AG390" s="174"/>
      <c r="AH390" s="174"/>
      <c r="AI390" s="174"/>
      <c r="AJ390" s="174"/>
      <c r="AK390" s="174"/>
      <c r="AL390" s="174"/>
      <c r="AM390" s="174"/>
      <c r="AN390" s="174"/>
      <c r="AO390" s="174"/>
      <c r="AP390" s="174"/>
      <c r="AQ390" s="174"/>
      <c r="AR390" s="174"/>
      <c r="AS390" s="174"/>
      <c r="AT390" s="415"/>
      <c r="AU390" s="174"/>
      <c r="AV390" s="437"/>
      <c r="AW390" s="663"/>
      <c r="AX390" s="665"/>
      <c r="AY390" s="422"/>
      <c r="AZ390" s="665"/>
      <c r="BA390" s="665"/>
      <c r="BB390" s="422"/>
      <c r="BC390" s="665"/>
      <c r="BD390" s="663"/>
      <c r="BE390" s="665"/>
      <c r="BF390" s="426"/>
      <c r="BG390" s="426"/>
      <c r="BH390" s="426"/>
      <c r="BI390" s="426"/>
      <c r="BJ390" s="426"/>
      <c r="BK390" s="425"/>
    </row>
    <row r="391" spans="1:63" ht="15.75" customHeight="1">
      <c r="A391" s="174"/>
      <c r="B391" s="174"/>
      <c r="C391" s="174"/>
      <c r="D391" s="174"/>
      <c r="E391" s="174"/>
      <c r="F391" s="174"/>
      <c r="G391" s="174"/>
      <c r="H391" s="174"/>
      <c r="I391" s="174"/>
      <c r="J391" s="174"/>
      <c r="K391" s="174"/>
      <c r="L391" s="174"/>
      <c r="M391" s="174"/>
      <c r="N391" s="174"/>
      <c r="O391" s="174"/>
      <c r="P391" s="174"/>
      <c r="Q391" s="174"/>
      <c r="R391" s="174"/>
      <c r="S391" s="174"/>
      <c r="T391" s="174"/>
      <c r="U391" s="174"/>
      <c r="V391" s="174"/>
      <c r="W391" s="174"/>
      <c r="X391" s="174"/>
      <c r="Y391" s="466"/>
      <c r="Z391" s="174"/>
      <c r="AA391" s="174"/>
      <c r="AB391" s="174"/>
      <c r="AC391" s="174"/>
      <c r="AD391" s="174"/>
      <c r="AE391" s="174"/>
      <c r="AF391" s="174"/>
      <c r="AG391" s="174"/>
      <c r="AH391" s="174"/>
      <c r="AI391" s="174"/>
      <c r="AJ391" s="174"/>
      <c r="AK391" s="174"/>
      <c r="AL391" s="174"/>
      <c r="AM391" s="174"/>
      <c r="AN391" s="174"/>
      <c r="AO391" s="174"/>
      <c r="AP391" s="174"/>
      <c r="AQ391" s="174"/>
      <c r="AR391" s="174"/>
      <c r="AS391" s="174"/>
      <c r="AT391" s="415"/>
      <c r="AU391" s="174"/>
      <c r="AV391" s="437"/>
      <c r="AW391" s="663"/>
      <c r="AX391" s="665"/>
      <c r="AY391" s="422"/>
      <c r="AZ391" s="665"/>
      <c r="BA391" s="665"/>
      <c r="BB391" s="422"/>
      <c r="BC391" s="665"/>
      <c r="BD391" s="663"/>
      <c r="BE391" s="665"/>
      <c r="BF391" s="426"/>
      <c r="BG391" s="426"/>
      <c r="BH391" s="426"/>
      <c r="BI391" s="426"/>
      <c r="BJ391" s="426"/>
      <c r="BK391" s="425"/>
    </row>
    <row r="392" spans="1:63" ht="15.75" customHeight="1">
      <c r="A392" s="174"/>
      <c r="B392" s="174"/>
      <c r="C392" s="174"/>
      <c r="D392" s="174"/>
      <c r="E392" s="174"/>
      <c r="F392" s="174"/>
      <c r="G392" s="174"/>
      <c r="H392" s="174"/>
      <c r="I392" s="174"/>
      <c r="J392" s="174"/>
      <c r="K392" s="174"/>
      <c r="L392" s="174"/>
      <c r="M392" s="174"/>
      <c r="N392" s="174"/>
      <c r="O392" s="174"/>
      <c r="P392" s="174"/>
      <c r="Q392" s="174"/>
      <c r="R392" s="174"/>
      <c r="S392" s="174"/>
      <c r="T392" s="174"/>
      <c r="U392" s="174"/>
      <c r="V392" s="174"/>
      <c r="W392" s="174"/>
      <c r="X392" s="174"/>
      <c r="Y392" s="466"/>
      <c r="Z392" s="174"/>
      <c r="AA392" s="174"/>
      <c r="AB392" s="174"/>
      <c r="AC392" s="174"/>
      <c r="AD392" s="174"/>
      <c r="AE392" s="174"/>
      <c r="AF392" s="174"/>
      <c r="AG392" s="174"/>
      <c r="AH392" s="174"/>
      <c r="AI392" s="174"/>
      <c r="AJ392" s="174"/>
      <c r="AK392" s="174"/>
      <c r="AL392" s="174"/>
      <c r="AM392" s="174"/>
      <c r="AN392" s="174"/>
      <c r="AO392" s="174"/>
      <c r="AP392" s="174"/>
      <c r="AQ392" s="174"/>
      <c r="AR392" s="174"/>
      <c r="AS392" s="174"/>
      <c r="AT392" s="415"/>
      <c r="AU392" s="174"/>
      <c r="AV392" s="437"/>
      <c r="AW392" s="663"/>
      <c r="AX392" s="665"/>
      <c r="AY392" s="422"/>
      <c r="AZ392" s="665"/>
      <c r="BA392" s="665"/>
      <c r="BB392" s="422"/>
      <c r="BC392" s="665"/>
      <c r="BD392" s="663"/>
      <c r="BE392" s="665"/>
      <c r="BF392" s="426"/>
      <c r="BG392" s="426"/>
      <c r="BH392" s="426"/>
      <c r="BI392" s="426"/>
      <c r="BJ392" s="426"/>
      <c r="BK392" s="425"/>
    </row>
    <row r="393" spans="1:63" ht="15.75" customHeight="1">
      <c r="A393" s="174"/>
      <c r="B393" s="174"/>
      <c r="C393" s="174"/>
      <c r="D393" s="174"/>
      <c r="E393" s="174"/>
      <c r="F393" s="174"/>
      <c r="G393" s="174"/>
      <c r="H393" s="174"/>
      <c r="I393" s="174"/>
      <c r="J393" s="174"/>
      <c r="K393" s="174"/>
      <c r="L393" s="174"/>
      <c r="M393" s="174"/>
      <c r="N393" s="174"/>
      <c r="O393" s="174"/>
      <c r="P393" s="174"/>
      <c r="Q393" s="174"/>
      <c r="R393" s="174"/>
      <c r="S393" s="174"/>
      <c r="T393" s="174"/>
      <c r="U393" s="174"/>
      <c r="V393" s="174"/>
      <c r="W393" s="174"/>
      <c r="X393" s="174"/>
      <c r="Y393" s="466"/>
      <c r="Z393" s="174"/>
      <c r="AA393" s="174"/>
      <c r="AB393" s="174"/>
      <c r="AC393" s="174"/>
      <c r="AD393" s="174"/>
      <c r="AE393" s="174"/>
      <c r="AF393" s="174"/>
      <c r="AG393" s="174"/>
      <c r="AH393" s="174"/>
      <c r="AI393" s="174"/>
      <c r="AJ393" s="174"/>
      <c r="AK393" s="174"/>
      <c r="AL393" s="174"/>
      <c r="AM393" s="174"/>
      <c r="AN393" s="174"/>
      <c r="AO393" s="174"/>
      <c r="AP393" s="174"/>
      <c r="AQ393" s="174"/>
      <c r="AR393" s="174"/>
      <c r="AS393" s="174"/>
      <c r="AT393" s="415"/>
      <c r="AU393" s="174"/>
      <c r="AV393" s="437"/>
      <c r="AW393" s="663"/>
      <c r="AX393" s="665"/>
      <c r="AY393" s="422"/>
      <c r="AZ393" s="665"/>
      <c r="BA393" s="665"/>
      <c r="BB393" s="422"/>
      <c r="BC393" s="665"/>
      <c r="BD393" s="663"/>
      <c r="BE393" s="665"/>
      <c r="BF393" s="426"/>
      <c r="BG393" s="426"/>
      <c r="BH393" s="426"/>
      <c r="BI393" s="426"/>
      <c r="BJ393" s="426"/>
      <c r="BK393" s="425"/>
    </row>
    <row r="394" spans="1:63" ht="15.75" customHeight="1">
      <c r="A394" s="174"/>
      <c r="B394" s="174"/>
      <c r="C394" s="174"/>
      <c r="D394" s="174"/>
      <c r="E394" s="174"/>
      <c r="F394" s="174"/>
      <c r="G394" s="174"/>
      <c r="H394" s="174"/>
      <c r="I394" s="174"/>
      <c r="J394" s="174"/>
      <c r="K394" s="174"/>
      <c r="L394" s="174"/>
      <c r="M394" s="174"/>
      <c r="N394" s="174"/>
      <c r="O394" s="174"/>
      <c r="P394" s="174"/>
      <c r="Q394" s="174"/>
      <c r="R394" s="174"/>
      <c r="S394" s="174"/>
      <c r="T394" s="174"/>
      <c r="U394" s="174"/>
      <c r="V394" s="174"/>
      <c r="W394" s="174"/>
      <c r="X394" s="174"/>
      <c r="Y394" s="466"/>
      <c r="Z394" s="174"/>
      <c r="AA394" s="174"/>
      <c r="AB394" s="174"/>
      <c r="AC394" s="174"/>
      <c r="AD394" s="174"/>
      <c r="AE394" s="174"/>
      <c r="AF394" s="174"/>
      <c r="AG394" s="174"/>
      <c r="AH394" s="174"/>
      <c r="AI394" s="174"/>
      <c r="AJ394" s="174"/>
      <c r="AK394" s="174"/>
      <c r="AL394" s="174"/>
      <c r="AM394" s="174"/>
      <c r="AN394" s="174"/>
      <c r="AO394" s="174"/>
      <c r="AP394" s="174"/>
      <c r="AQ394" s="174"/>
      <c r="AR394" s="174"/>
      <c r="AS394" s="174"/>
      <c r="AT394" s="415"/>
      <c r="AU394" s="174"/>
      <c r="AV394" s="437"/>
      <c r="AW394" s="663"/>
      <c r="AX394" s="665"/>
      <c r="AY394" s="422"/>
      <c r="AZ394" s="665"/>
      <c r="BA394" s="665"/>
      <c r="BB394" s="422"/>
      <c r="BC394" s="665"/>
      <c r="BD394" s="663"/>
      <c r="BE394" s="665"/>
      <c r="BF394" s="426"/>
      <c r="BG394" s="426"/>
      <c r="BH394" s="426"/>
      <c r="BI394" s="426"/>
      <c r="BJ394" s="426"/>
      <c r="BK394" s="425"/>
    </row>
    <row r="395" spans="1:63" ht="15.75" customHeight="1">
      <c r="A395" s="174"/>
      <c r="B395" s="174"/>
      <c r="C395" s="174"/>
      <c r="D395" s="174"/>
      <c r="E395" s="174"/>
      <c r="F395" s="174"/>
      <c r="G395" s="174"/>
      <c r="H395" s="174"/>
      <c r="I395" s="174"/>
      <c r="J395" s="174"/>
      <c r="K395" s="174"/>
      <c r="L395" s="174"/>
      <c r="M395" s="174"/>
      <c r="N395" s="174"/>
      <c r="O395" s="174"/>
      <c r="P395" s="174"/>
      <c r="Q395" s="174"/>
      <c r="R395" s="174"/>
      <c r="S395" s="174"/>
      <c r="T395" s="174"/>
      <c r="U395" s="174"/>
      <c r="V395" s="174"/>
      <c r="W395" s="174"/>
      <c r="X395" s="174"/>
      <c r="Y395" s="466"/>
      <c r="Z395" s="174"/>
      <c r="AA395" s="174"/>
      <c r="AB395" s="174"/>
      <c r="AC395" s="174"/>
      <c r="AD395" s="174"/>
      <c r="AE395" s="174"/>
      <c r="AF395" s="174"/>
      <c r="AG395" s="174"/>
      <c r="AH395" s="174"/>
      <c r="AI395" s="174"/>
      <c r="AJ395" s="174"/>
      <c r="AK395" s="174"/>
      <c r="AL395" s="174"/>
      <c r="AM395" s="174"/>
      <c r="AN395" s="174"/>
      <c r="AO395" s="174"/>
      <c r="AP395" s="174"/>
      <c r="AQ395" s="174"/>
      <c r="AR395" s="174"/>
      <c r="AS395" s="174"/>
      <c r="AT395" s="415"/>
      <c r="AU395" s="174"/>
      <c r="AV395" s="437"/>
      <c r="AW395" s="663"/>
      <c r="AX395" s="665"/>
      <c r="AY395" s="422"/>
      <c r="AZ395" s="665"/>
      <c r="BA395" s="665"/>
      <c r="BB395" s="422"/>
      <c r="BC395" s="665"/>
      <c r="BD395" s="663"/>
      <c r="BE395" s="665"/>
      <c r="BF395" s="426"/>
      <c r="BG395" s="426"/>
      <c r="BH395" s="426"/>
      <c r="BI395" s="426"/>
      <c r="BJ395" s="426"/>
      <c r="BK395" s="425"/>
    </row>
    <row r="396" spans="1:63" ht="15.75" customHeight="1">
      <c r="A396" s="174"/>
      <c r="B396" s="174"/>
      <c r="C396" s="174"/>
      <c r="D396" s="174"/>
      <c r="E396" s="174"/>
      <c r="F396" s="174"/>
      <c r="G396" s="174"/>
      <c r="H396" s="174"/>
      <c r="I396" s="174"/>
      <c r="J396" s="174"/>
      <c r="K396" s="174"/>
      <c r="L396" s="174"/>
      <c r="M396" s="174"/>
      <c r="N396" s="174"/>
      <c r="O396" s="174"/>
      <c r="P396" s="174"/>
      <c r="Q396" s="174"/>
      <c r="R396" s="174"/>
      <c r="S396" s="174"/>
      <c r="T396" s="174"/>
      <c r="U396" s="174"/>
      <c r="V396" s="174"/>
      <c r="W396" s="174"/>
      <c r="X396" s="174"/>
      <c r="Y396" s="466"/>
      <c r="Z396" s="174"/>
      <c r="AA396" s="174"/>
      <c r="AB396" s="174"/>
      <c r="AC396" s="174"/>
      <c r="AD396" s="174"/>
      <c r="AE396" s="174"/>
      <c r="AF396" s="174"/>
      <c r="AG396" s="174"/>
      <c r="AH396" s="174"/>
      <c r="AI396" s="174"/>
      <c r="AJ396" s="174"/>
      <c r="AK396" s="174"/>
      <c r="AL396" s="174"/>
      <c r="AM396" s="174"/>
      <c r="AN396" s="174"/>
      <c r="AO396" s="174"/>
      <c r="AP396" s="174"/>
      <c r="AQ396" s="174"/>
      <c r="AR396" s="174"/>
      <c r="AS396" s="174"/>
      <c r="AT396" s="415"/>
      <c r="AU396" s="174"/>
      <c r="AV396" s="437"/>
      <c r="AW396" s="663"/>
      <c r="AX396" s="665"/>
      <c r="AY396" s="422"/>
      <c r="AZ396" s="665"/>
      <c r="BA396" s="665"/>
      <c r="BB396" s="422"/>
      <c r="BC396" s="665"/>
      <c r="BD396" s="663"/>
      <c r="BE396" s="665"/>
      <c r="BF396" s="426"/>
      <c r="BG396" s="426"/>
      <c r="BH396" s="426"/>
      <c r="BI396" s="426"/>
      <c r="BJ396" s="426"/>
      <c r="BK396" s="425"/>
    </row>
    <row r="397" spans="1:63" ht="15.75" customHeight="1">
      <c r="A397" s="174"/>
      <c r="B397" s="174"/>
      <c r="C397" s="174"/>
      <c r="D397" s="174"/>
      <c r="E397" s="174"/>
      <c r="F397" s="174"/>
      <c r="G397" s="174"/>
      <c r="H397" s="174"/>
      <c r="I397" s="174"/>
      <c r="J397" s="174"/>
      <c r="K397" s="174"/>
      <c r="L397" s="174"/>
      <c r="M397" s="174"/>
      <c r="N397" s="174"/>
      <c r="O397" s="174"/>
      <c r="P397" s="174"/>
      <c r="Q397" s="174"/>
      <c r="R397" s="174"/>
      <c r="S397" s="174"/>
      <c r="T397" s="174"/>
      <c r="U397" s="174"/>
      <c r="V397" s="174"/>
      <c r="W397" s="174"/>
      <c r="X397" s="174"/>
      <c r="Y397" s="466"/>
      <c r="Z397" s="174"/>
      <c r="AA397" s="174"/>
      <c r="AB397" s="174"/>
      <c r="AC397" s="174"/>
      <c r="AD397" s="174"/>
      <c r="AE397" s="174"/>
      <c r="AF397" s="174"/>
      <c r="AG397" s="174"/>
      <c r="AH397" s="174"/>
      <c r="AI397" s="174"/>
      <c r="AJ397" s="174"/>
      <c r="AK397" s="174"/>
      <c r="AL397" s="174"/>
      <c r="AM397" s="174"/>
      <c r="AN397" s="174"/>
      <c r="AO397" s="174"/>
      <c r="AP397" s="174"/>
      <c r="AQ397" s="174"/>
      <c r="AR397" s="174"/>
      <c r="AS397" s="174"/>
      <c r="AT397" s="415"/>
      <c r="AU397" s="174"/>
      <c r="AV397" s="437"/>
      <c r="AW397" s="663"/>
      <c r="AX397" s="665"/>
      <c r="AY397" s="422"/>
      <c r="AZ397" s="665"/>
      <c r="BA397" s="665"/>
      <c r="BB397" s="422"/>
      <c r="BC397" s="665"/>
      <c r="BD397" s="663"/>
      <c r="BE397" s="665"/>
      <c r="BF397" s="426"/>
      <c r="BG397" s="426"/>
      <c r="BH397" s="426"/>
      <c r="BI397" s="426"/>
      <c r="BJ397" s="426"/>
      <c r="BK397" s="425"/>
    </row>
    <row r="398" spans="1:63" ht="15.75" customHeight="1">
      <c r="A398" s="174"/>
      <c r="B398" s="174"/>
      <c r="C398" s="174"/>
      <c r="D398" s="174"/>
      <c r="E398" s="174"/>
      <c r="F398" s="174"/>
      <c r="G398" s="174"/>
      <c r="H398" s="174"/>
      <c r="I398" s="174"/>
      <c r="J398" s="174"/>
      <c r="K398" s="174"/>
      <c r="L398" s="174"/>
      <c r="M398" s="174"/>
      <c r="N398" s="174"/>
      <c r="O398" s="174"/>
      <c r="P398" s="174"/>
      <c r="Q398" s="174"/>
      <c r="R398" s="174"/>
      <c r="S398" s="174"/>
      <c r="T398" s="174"/>
      <c r="U398" s="174"/>
      <c r="V398" s="174"/>
      <c r="W398" s="174"/>
      <c r="X398" s="174"/>
      <c r="Y398" s="466"/>
      <c r="Z398" s="174"/>
      <c r="AA398" s="174"/>
      <c r="AB398" s="174"/>
      <c r="AC398" s="174"/>
      <c r="AD398" s="174"/>
      <c r="AE398" s="174"/>
      <c r="AF398" s="174"/>
      <c r="AG398" s="174"/>
      <c r="AH398" s="174"/>
      <c r="AI398" s="174"/>
      <c r="AJ398" s="174"/>
      <c r="AK398" s="174"/>
      <c r="AL398" s="174"/>
      <c r="AM398" s="174"/>
      <c r="AN398" s="174"/>
      <c r="AO398" s="174"/>
      <c r="AP398" s="174"/>
      <c r="AQ398" s="174"/>
      <c r="AR398" s="174"/>
      <c r="AS398" s="174"/>
      <c r="AT398" s="415"/>
      <c r="AU398" s="174"/>
      <c r="AV398" s="437"/>
      <c r="AW398" s="663"/>
      <c r="AX398" s="665"/>
      <c r="AY398" s="422"/>
      <c r="AZ398" s="665"/>
      <c r="BA398" s="665"/>
      <c r="BB398" s="422"/>
      <c r="BC398" s="665"/>
      <c r="BD398" s="663"/>
      <c r="BE398" s="665"/>
      <c r="BF398" s="426"/>
      <c r="BG398" s="426"/>
      <c r="BH398" s="426"/>
      <c r="BI398" s="426"/>
      <c r="BJ398" s="426"/>
      <c r="BK398" s="425"/>
    </row>
    <row r="399" spans="1:63" ht="15.75" customHeight="1">
      <c r="A399" s="174"/>
      <c r="B399" s="174"/>
      <c r="C399" s="174"/>
      <c r="D399" s="174"/>
      <c r="E399" s="174"/>
      <c r="F399" s="174"/>
      <c r="G399" s="174"/>
      <c r="H399" s="174"/>
      <c r="I399" s="174"/>
      <c r="J399" s="174"/>
      <c r="K399" s="174"/>
      <c r="L399" s="174"/>
      <c r="M399" s="174"/>
      <c r="N399" s="174"/>
      <c r="O399" s="174"/>
      <c r="P399" s="174"/>
      <c r="Q399" s="174"/>
      <c r="R399" s="174"/>
      <c r="S399" s="174"/>
      <c r="T399" s="174"/>
      <c r="U399" s="174"/>
      <c r="V399" s="174"/>
      <c r="W399" s="174"/>
      <c r="X399" s="174"/>
      <c r="Y399" s="466"/>
      <c r="Z399" s="174"/>
      <c r="AA399" s="174"/>
      <c r="AB399" s="174"/>
      <c r="AC399" s="174"/>
      <c r="AD399" s="174"/>
      <c r="AE399" s="174"/>
      <c r="AF399" s="174"/>
      <c r="AG399" s="174"/>
      <c r="AH399" s="174"/>
      <c r="AI399" s="174"/>
      <c r="AJ399" s="174"/>
      <c r="AK399" s="174"/>
      <c r="AL399" s="174"/>
      <c r="AM399" s="174"/>
      <c r="AN399" s="174"/>
      <c r="AO399" s="174"/>
      <c r="AP399" s="174"/>
      <c r="AQ399" s="174"/>
      <c r="AR399" s="174"/>
      <c r="AS399" s="174"/>
      <c r="AT399" s="415"/>
      <c r="AU399" s="174"/>
      <c r="AV399" s="437"/>
      <c r="AW399" s="663"/>
      <c r="AX399" s="665"/>
      <c r="AY399" s="422"/>
      <c r="AZ399" s="665"/>
      <c r="BA399" s="665"/>
      <c r="BB399" s="422"/>
      <c r="BC399" s="665"/>
      <c r="BD399" s="663"/>
      <c r="BE399" s="665"/>
      <c r="BF399" s="426"/>
      <c r="BG399" s="426"/>
      <c r="BH399" s="426"/>
      <c r="BI399" s="426"/>
      <c r="BJ399" s="426"/>
      <c r="BK399" s="425"/>
    </row>
    <row r="400" spans="1:63" ht="15.75" customHeight="1">
      <c r="A400" s="174"/>
      <c r="B400" s="174"/>
      <c r="C400" s="174"/>
      <c r="D400" s="174"/>
      <c r="E400" s="174"/>
      <c r="F400" s="174"/>
      <c r="G400" s="174"/>
      <c r="H400" s="174"/>
      <c r="I400" s="174"/>
      <c r="J400" s="174"/>
      <c r="K400" s="174"/>
      <c r="L400" s="174"/>
      <c r="M400" s="174"/>
      <c r="N400" s="174"/>
      <c r="O400" s="174"/>
      <c r="P400" s="174"/>
      <c r="Q400" s="174"/>
      <c r="R400" s="174"/>
      <c r="S400" s="174"/>
      <c r="T400" s="174"/>
      <c r="U400" s="174"/>
      <c r="V400" s="174"/>
      <c r="W400" s="174"/>
      <c r="X400" s="174"/>
      <c r="Y400" s="466"/>
      <c r="Z400" s="174"/>
      <c r="AA400" s="174"/>
      <c r="AB400" s="174"/>
      <c r="AC400" s="174"/>
      <c r="AD400" s="174"/>
      <c r="AE400" s="174"/>
      <c r="AF400" s="174"/>
      <c r="AG400" s="174"/>
      <c r="AH400" s="174"/>
      <c r="AI400" s="174"/>
      <c r="AJ400" s="174"/>
      <c r="AK400" s="174"/>
      <c r="AL400" s="174"/>
      <c r="AM400" s="174"/>
      <c r="AN400" s="174"/>
      <c r="AO400" s="174"/>
      <c r="AP400" s="174"/>
      <c r="AQ400" s="174"/>
      <c r="AR400" s="174"/>
      <c r="AS400" s="174"/>
      <c r="AT400" s="415"/>
      <c r="AU400" s="174"/>
      <c r="AV400" s="437"/>
      <c r="AW400" s="663"/>
      <c r="AX400" s="665"/>
      <c r="AY400" s="422"/>
      <c r="AZ400" s="665"/>
      <c r="BA400" s="665"/>
      <c r="BB400" s="422"/>
      <c r="BC400" s="665"/>
      <c r="BD400" s="663"/>
      <c r="BE400" s="665"/>
      <c r="BF400" s="426"/>
      <c r="BG400" s="426"/>
      <c r="BH400" s="426"/>
      <c r="BI400" s="426"/>
      <c r="BJ400" s="426"/>
      <c r="BK400" s="425"/>
    </row>
    <row r="401" spans="1:63" ht="15.75" customHeight="1">
      <c r="A401" s="174"/>
      <c r="B401" s="174"/>
      <c r="C401" s="174"/>
      <c r="D401" s="174"/>
      <c r="E401" s="174"/>
      <c r="F401" s="174"/>
      <c r="G401" s="174"/>
      <c r="H401" s="174"/>
      <c r="I401" s="174"/>
      <c r="J401" s="174"/>
      <c r="K401" s="174"/>
      <c r="L401" s="174"/>
      <c r="M401" s="174"/>
      <c r="N401" s="174"/>
      <c r="O401" s="174"/>
      <c r="P401" s="174"/>
      <c r="Q401" s="174"/>
      <c r="R401" s="174"/>
      <c r="S401" s="174"/>
      <c r="T401" s="174"/>
      <c r="U401" s="174"/>
      <c r="V401" s="174"/>
      <c r="W401" s="174"/>
      <c r="X401" s="174"/>
      <c r="Y401" s="466"/>
      <c r="Z401" s="174"/>
      <c r="AA401" s="174"/>
      <c r="AB401" s="174"/>
      <c r="AC401" s="174"/>
      <c r="AD401" s="174"/>
      <c r="AE401" s="174"/>
      <c r="AF401" s="174"/>
      <c r="AG401" s="174"/>
      <c r="AH401" s="174"/>
      <c r="AI401" s="174"/>
      <c r="AJ401" s="174"/>
      <c r="AK401" s="174"/>
      <c r="AL401" s="174"/>
      <c r="AM401" s="174"/>
      <c r="AN401" s="174"/>
      <c r="AO401" s="174"/>
      <c r="AP401" s="174"/>
      <c r="AQ401" s="174"/>
      <c r="AR401" s="174"/>
      <c r="AS401" s="174"/>
      <c r="AT401" s="415"/>
      <c r="AU401" s="174"/>
      <c r="AV401" s="437"/>
      <c r="AW401" s="663"/>
      <c r="AX401" s="665"/>
      <c r="AY401" s="422"/>
      <c r="AZ401" s="665"/>
      <c r="BA401" s="665"/>
      <c r="BB401" s="422"/>
      <c r="BC401" s="665"/>
      <c r="BD401" s="663"/>
      <c r="BE401" s="665"/>
      <c r="BF401" s="426"/>
      <c r="BG401" s="426"/>
      <c r="BH401" s="426"/>
      <c r="BI401" s="426"/>
      <c r="BJ401" s="426"/>
      <c r="BK401" s="425"/>
    </row>
    <row r="402" spans="1:63" ht="15.75" customHeight="1">
      <c r="A402" s="174"/>
      <c r="B402" s="174"/>
      <c r="C402" s="174"/>
      <c r="D402" s="174"/>
      <c r="E402" s="174"/>
      <c r="F402" s="174"/>
      <c r="G402" s="174"/>
      <c r="H402" s="174"/>
      <c r="I402" s="174"/>
      <c r="J402" s="174"/>
      <c r="K402" s="174"/>
      <c r="L402" s="174"/>
      <c r="M402" s="174"/>
      <c r="N402" s="174"/>
      <c r="O402" s="174"/>
      <c r="P402" s="174"/>
      <c r="Q402" s="174"/>
      <c r="R402" s="174"/>
      <c r="S402" s="174"/>
      <c r="T402" s="174"/>
      <c r="U402" s="174"/>
      <c r="V402" s="174"/>
      <c r="W402" s="174"/>
      <c r="X402" s="174"/>
      <c r="Y402" s="466"/>
      <c r="Z402" s="174"/>
      <c r="AA402" s="174"/>
      <c r="AB402" s="174"/>
      <c r="AC402" s="174"/>
      <c r="AD402" s="174"/>
      <c r="AE402" s="174"/>
      <c r="AF402" s="174"/>
      <c r="AG402" s="174"/>
      <c r="AH402" s="174"/>
      <c r="AI402" s="174"/>
      <c r="AJ402" s="174"/>
      <c r="AK402" s="174"/>
      <c r="AL402" s="174"/>
      <c r="AM402" s="174"/>
      <c r="AN402" s="174"/>
      <c r="AO402" s="174"/>
      <c r="AP402" s="174"/>
      <c r="AQ402" s="174"/>
      <c r="AR402" s="174"/>
      <c r="AS402" s="174"/>
      <c r="AT402" s="415"/>
      <c r="AU402" s="174"/>
      <c r="AV402" s="437"/>
      <c r="AW402" s="663"/>
      <c r="AX402" s="665"/>
      <c r="AY402" s="422"/>
      <c r="AZ402" s="665"/>
      <c r="BA402" s="665"/>
      <c r="BB402" s="422"/>
      <c r="BC402" s="665"/>
      <c r="BD402" s="663"/>
      <c r="BE402" s="665"/>
      <c r="BF402" s="426"/>
      <c r="BG402" s="426"/>
      <c r="BH402" s="426"/>
      <c r="BI402" s="426"/>
      <c r="BJ402" s="426"/>
      <c r="BK402" s="425"/>
    </row>
    <row r="403" spans="1:63" ht="15.75" customHeight="1">
      <c r="A403" s="174"/>
      <c r="B403" s="174"/>
      <c r="C403" s="174"/>
      <c r="D403" s="174"/>
      <c r="E403" s="174"/>
      <c r="F403" s="174"/>
      <c r="G403" s="174"/>
      <c r="H403" s="174"/>
      <c r="I403" s="174"/>
      <c r="J403" s="174"/>
      <c r="K403" s="174"/>
      <c r="L403" s="174"/>
      <c r="M403" s="174"/>
      <c r="N403" s="174"/>
      <c r="O403" s="174"/>
      <c r="P403" s="174"/>
      <c r="Q403" s="174"/>
      <c r="R403" s="174"/>
      <c r="S403" s="174"/>
      <c r="T403" s="174"/>
      <c r="U403" s="174"/>
      <c r="V403" s="174"/>
      <c r="W403" s="174"/>
      <c r="X403" s="174"/>
      <c r="Y403" s="466"/>
      <c r="Z403" s="174"/>
      <c r="AA403" s="174"/>
      <c r="AB403" s="174"/>
      <c r="AC403" s="174"/>
      <c r="AD403" s="174"/>
      <c r="AE403" s="174"/>
      <c r="AF403" s="174"/>
      <c r="AG403" s="174"/>
      <c r="AH403" s="174"/>
      <c r="AI403" s="174"/>
      <c r="AJ403" s="174"/>
      <c r="AK403" s="174"/>
      <c r="AL403" s="174"/>
      <c r="AM403" s="174"/>
      <c r="AN403" s="174"/>
      <c r="AO403" s="174"/>
      <c r="AP403" s="174"/>
      <c r="AQ403" s="174"/>
      <c r="AR403" s="174"/>
      <c r="AS403" s="174"/>
      <c r="AT403" s="415"/>
      <c r="AU403" s="174"/>
      <c r="AV403" s="437"/>
      <c r="AW403" s="663"/>
      <c r="AX403" s="665"/>
      <c r="AY403" s="422"/>
      <c r="AZ403" s="665"/>
      <c r="BA403" s="665"/>
      <c r="BB403" s="422"/>
      <c r="BC403" s="665"/>
      <c r="BD403" s="663"/>
      <c r="BE403" s="665"/>
      <c r="BF403" s="426"/>
      <c r="BG403" s="426"/>
      <c r="BH403" s="426"/>
      <c r="BI403" s="426"/>
      <c r="BJ403" s="426"/>
      <c r="BK403" s="425"/>
    </row>
    <row r="404" spans="1:63" ht="15.75" customHeight="1">
      <c r="A404" s="174"/>
      <c r="B404" s="174"/>
      <c r="C404" s="174"/>
      <c r="D404" s="174"/>
      <c r="E404" s="174"/>
      <c r="F404" s="174"/>
      <c r="G404" s="174"/>
      <c r="H404" s="174"/>
      <c r="I404" s="174"/>
      <c r="J404" s="174"/>
      <c r="K404" s="174"/>
      <c r="L404" s="174"/>
      <c r="M404" s="174"/>
      <c r="N404" s="174"/>
      <c r="O404" s="174"/>
      <c r="P404" s="174"/>
      <c r="Q404" s="174"/>
      <c r="R404" s="174"/>
      <c r="S404" s="174"/>
      <c r="T404" s="174"/>
      <c r="U404" s="174"/>
      <c r="V404" s="174"/>
      <c r="W404" s="174"/>
      <c r="X404" s="174"/>
      <c r="Y404" s="466"/>
      <c r="Z404" s="174"/>
      <c r="AA404" s="174"/>
      <c r="AB404" s="174"/>
      <c r="AC404" s="174"/>
      <c r="AD404" s="174"/>
      <c r="AE404" s="174"/>
      <c r="AF404" s="174"/>
      <c r="AG404" s="174"/>
      <c r="AH404" s="174"/>
      <c r="AI404" s="174"/>
      <c r="AJ404" s="174"/>
      <c r="AK404" s="174"/>
      <c r="AL404" s="174"/>
      <c r="AM404" s="174"/>
      <c r="AN404" s="174"/>
      <c r="AO404" s="174"/>
      <c r="AP404" s="174"/>
      <c r="AQ404" s="174"/>
      <c r="AR404" s="174"/>
      <c r="AS404" s="174"/>
      <c r="AT404" s="415"/>
      <c r="AU404" s="174"/>
      <c r="AV404" s="437"/>
      <c r="AW404" s="663"/>
      <c r="AX404" s="665"/>
      <c r="AY404" s="422"/>
      <c r="AZ404" s="665"/>
      <c r="BA404" s="665"/>
      <c r="BB404" s="422"/>
      <c r="BC404" s="665"/>
      <c r="BD404" s="663"/>
      <c r="BE404" s="665"/>
      <c r="BF404" s="426"/>
      <c r="BG404" s="426"/>
      <c r="BH404" s="426"/>
      <c r="BI404" s="426"/>
      <c r="BJ404" s="426"/>
      <c r="BK404" s="425"/>
    </row>
    <row r="405" spans="1:63" ht="15.75" customHeight="1">
      <c r="A405" s="174"/>
      <c r="B405" s="174"/>
      <c r="C405" s="174"/>
      <c r="D405" s="174"/>
      <c r="E405" s="174"/>
      <c r="F405" s="174"/>
      <c r="G405" s="174"/>
      <c r="H405" s="174"/>
      <c r="I405" s="174"/>
      <c r="J405" s="174"/>
      <c r="K405" s="174"/>
      <c r="L405" s="174"/>
      <c r="M405" s="174"/>
      <c r="N405" s="174"/>
      <c r="O405" s="174"/>
      <c r="P405" s="174"/>
      <c r="Q405" s="174"/>
      <c r="R405" s="174"/>
      <c r="S405" s="174"/>
      <c r="T405" s="174"/>
      <c r="U405" s="174"/>
      <c r="V405" s="174"/>
      <c r="W405" s="174"/>
      <c r="X405" s="174"/>
      <c r="Y405" s="466"/>
      <c r="Z405" s="174"/>
      <c r="AA405" s="174"/>
      <c r="AB405" s="174"/>
      <c r="AC405" s="174"/>
      <c r="AD405" s="174"/>
      <c r="AE405" s="174"/>
      <c r="AF405" s="174"/>
      <c r="AG405" s="174"/>
      <c r="AH405" s="174"/>
      <c r="AI405" s="174"/>
      <c r="AJ405" s="174"/>
      <c r="AK405" s="174"/>
      <c r="AL405" s="174"/>
      <c r="AM405" s="174"/>
      <c r="AN405" s="174"/>
      <c r="AO405" s="174"/>
      <c r="AP405" s="174"/>
      <c r="AQ405" s="174"/>
      <c r="AR405" s="174"/>
      <c r="AS405" s="174"/>
      <c r="AT405" s="415"/>
      <c r="AU405" s="174"/>
      <c r="AV405" s="437"/>
      <c r="AW405" s="663"/>
      <c r="AX405" s="665"/>
      <c r="AY405" s="422"/>
      <c r="AZ405" s="665"/>
      <c r="BA405" s="665"/>
      <c r="BB405" s="422"/>
      <c r="BC405" s="665"/>
      <c r="BD405" s="663"/>
      <c r="BE405" s="665"/>
      <c r="BF405" s="426"/>
      <c r="BG405" s="426"/>
      <c r="BH405" s="426"/>
      <c r="BI405" s="426"/>
      <c r="BJ405" s="426"/>
      <c r="BK405" s="425"/>
    </row>
    <row r="406" spans="1:63" ht="15.75" customHeight="1">
      <c r="A406" s="174"/>
      <c r="B406" s="174"/>
      <c r="C406" s="174"/>
      <c r="D406" s="174"/>
      <c r="E406" s="174"/>
      <c r="F406" s="174"/>
      <c r="G406" s="174"/>
      <c r="H406" s="174"/>
      <c r="I406" s="174"/>
      <c r="J406" s="174"/>
      <c r="K406" s="174"/>
      <c r="L406" s="174"/>
      <c r="M406" s="174"/>
      <c r="N406" s="174"/>
      <c r="O406" s="174"/>
      <c r="P406" s="174"/>
      <c r="Q406" s="174"/>
      <c r="R406" s="174"/>
      <c r="S406" s="174"/>
      <c r="T406" s="174"/>
      <c r="U406" s="174"/>
      <c r="V406" s="174"/>
      <c r="W406" s="174"/>
      <c r="X406" s="174"/>
      <c r="Y406" s="466"/>
      <c r="Z406" s="174"/>
      <c r="AA406" s="174"/>
      <c r="AB406" s="174"/>
      <c r="AC406" s="174"/>
      <c r="AD406" s="174"/>
      <c r="AE406" s="174"/>
      <c r="AF406" s="174"/>
      <c r="AG406" s="174"/>
      <c r="AH406" s="174"/>
      <c r="AI406" s="174"/>
      <c r="AJ406" s="174"/>
      <c r="AK406" s="174"/>
      <c r="AL406" s="174"/>
      <c r="AM406" s="174"/>
      <c r="AN406" s="174"/>
      <c r="AO406" s="174"/>
      <c r="AP406" s="174"/>
      <c r="AQ406" s="174"/>
      <c r="AR406" s="174"/>
      <c r="AS406" s="174"/>
      <c r="AT406" s="415"/>
      <c r="AU406" s="174"/>
      <c r="AV406" s="437"/>
      <c r="AW406" s="663"/>
      <c r="AX406" s="665"/>
      <c r="AY406" s="422"/>
      <c r="AZ406" s="665"/>
      <c r="BA406" s="665"/>
      <c r="BB406" s="422"/>
      <c r="BC406" s="665"/>
      <c r="BD406" s="663"/>
      <c r="BE406" s="665"/>
      <c r="BF406" s="426"/>
      <c r="BG406" s="426"/>
      <c r="BH406" s="426"/>
      <c r="BI406" s="426"/>
      <c r="BJ406" s="426"/>
      <c r="BK406" s="425"/>
    </row>
    <row r="407" spans="1:63" ht="15.75" customHeight="1">
      <c r="A407" s="174"/>
      <c r="B407" s="174"/>
      <c r="C407" s="174"/>
      <c r="D407" s="174"/>
      <c r="E407" s="174"/>
      <c r="F407" s="174"/>
      <c r="G407" s="174"/>
      <c r="H407" s="174"/>
      <c r="I407" s="174"/>
      <c r="J407" s="174"/>
      <c r="K407" s="174"/>
      <c r="L407" s="174"/>
      <c r="M407" s="174"/>
      <c r="N407" s="174"/>
      <c r="O407" s="174"/>
      <c r="P407" s="174"/>
      <c r="Q407" s="174"/>
      <c r="R407" s="174"/>
      <c r="S407" s="174"/>
      <c r="T407" s="174"/>
      <c r="U407" s="174"/>
      <c r="V407" s="174"/>
      <c r="W407" s="174"/>
      <c r="X407" s="174"/>
      <c r="Y407" s="466"/>
      <c r="Z407" s="174"/>
      <c r="AA407" s="174"/>
      <c r="AB407" s="174"/>
      <c r="AC407" s="174"/>
      <c r="AD407" s="174"/>
      <c r="AE407" s="174"/>
      <c r="AF407" s="174"/>
      <c r="AG407" s="174"/>
      <c r="AH407" s="174"/>
      <c r="AI407" s="174"/>
      <c r="AJ407" s="174"/>
      <c r="AK407" s="174"/>
      <c r="AL407" s="174"/>
      <c r="AM407" s="174"/>
      <c r="AN407" s="174"/>
      <c r="AO407" s="174"/>
      <c r="AP407" s="174"/>
      <c r="AQ407" s="174"/>
      <c r="AR407" s="174"/>
      <c r="AS407" s="174"/>
      <c r="AT407" s="415"/>
      <c r="AU407" s="174"/>
      <c r="AV407" s="437"/>
      <c r="AW407" s="663"/>
      <c r="AX407" s="665"/>
      <c r="AY407" s="422"/>
      <c r="AZ407" s="665"/>
      <c r="BA407" s="665"/>
      <c r="BB407" s="422"/>
      <c r="BC407" s="665"/>
      <c r="BD407" s="663"/>
      <c r="BE407" s="665"/>
      <c r="BF407" s="426"/>
      <c r="BG407" s="426"/>
      <c r="BH407" s="426"/>
      <c r="BI407" s="426"/>
      <c r="BJ407" s="426"/>
      <c r="BK407" s="425"/>
    </row>
    <row r="408" spans="1:63" ht="15.75" customHeight="1">
      <c r="A408" s="174"/>
      <c r="B408" s="174"/>
      <c r="C408" s="174"/>
      <c r="D408" s="174"/>
      <c r="E408" s="174"/>
      <c r="F408" s="174"/>
      <c r="G408" s="174"/>
      <c r="H408" s="174"/>
      <c r="I408" s="174"/>
      <c r="J408" s="174"/>
      <c r="K408" s="174"/>
      <c r="L408" s="174"/>
      <c r="M408" s="174"/>
      <c r="N408" s="174"/>
      <c r="O408" s="174"/>
      <c r="P408" s="174"/>
      <c r="Q408" s="174"/>
      <c r="R408" s="174"/>
      <c r="S408" s="174"/>
      <c r="T408" s="174"/>
      <c r="U408" s="174"/>
      <c r="V408" s="174"/>
      <c r="W408" s="174"/>
      <c r="X408" s="174"/>
      <c r="Y408" s="466"/>
      <c r="Z408" s="174"/>
      <c r="AA408" s="174"/>
      <c r="AB408" s="174"/>
      <c r="AC408" s="174"/>
      <c r="AD408" s="174"/>
      <c r="AE408" s="174"/>
      <c r="AF408" s="174"/>
      <c r="AG408" s="174"/>
      <c r="AH408" s="174"/>
      <c r="AI408" s="174"/>
      <c r="AJ408" s="174"/>
      <c r="AK408" s="174"/>
      <c r="AL408" s="174"/>
      <c r="AM408" s="174"/>
      <c r="AN408" s="174"/>
      <c r="AO408" s="174"/>
      <c r="AP408" s="174"/>
      <c r="AQ408" s="174"/>
      <c r="AR408" s="174"/>
      <c r="AS408" s="174"/>
      <c r="AT408" s="415"/>
      <c r="AU408" s="174"/>
      <c r="AV408" s="437"/>
      <c r="AW408" s="663"/>
      <c r="AX408" s="665"/>
      <c r="AY408" s="422"/>
      <c r="AZ408" s="665"/>
      <c r="BA408" s="665"/>
      <c r="BB408" s="422"/>
      <c r="BC408" s="665"/>
      <c r="BD408" s="663"/>
      <c r="BE408" s="665"/>
      <c r="BF408" s="426"/>
      <c r="BG408" s="426"/>
      <c r="BH408" s="426"/>
      <c r="BI408" s="426"/>
      <c r="BJ408" s="426"/>
      <c r="BK408" s="425"/>
    </row>
    <row r="409" spans="1:63" ht="15.75" customHeight="1">
      <c r="A409" s="174"/>
      <c r="B409" s="174"/>
      <c r="C409" s="174"/>
      <c r="D409" s="174"/>
      <c r="E409" s="174"/>
      <c r="F409" s="174"/>
      <c r="G409" s="174"/>
      <c r="H409" s="174"/>
      <c r="I409" s="174"/>
      <c r="J409" s="174"/>
      <c r="K409" s="174"/>
      <c r="L409" s="174"/>
      <c r="M409" s="174"/>
      <c r="N409" s="174"/>
      <c r="O409" s="174"/>
      <c r="P409" s="174"/>
      <c r="Q409" s="174"/>
      <c r="R409" s="174"/>
      <c r="S409" s="174"/>
      <c r="T409" s="174"/>
      <c r="U409" s="174"/>
      <c r="V409" s="174"/>
      <c r="W409" s="174"/>
      <c r="X409" s="174"/>
      <c r="Y409" s="466"/>
      <c r="Z409" s="174"/>
      <c r="AA409" s="174"/>
      <c r="AB409" s="174"/>
      <c r="AC409" s="174"/>
      <c r="AD409" s="174"/>
      <c r="AE409" s="174"/>
      <c r="AF409" s="174"/>
      <c r="AG409" s="174"/>
      <c r="AH409" s="174"/>
      <c r="AI409" s="174"/>
      <c r="AJ409" s="174"/>
      <c r="AK409" s="174"/>
      <c r="AL409" s="174"/>
      <c r="AM409" s="174"/>
      <c r="AN409" s="174"/>
      <c r="AO409" s="174"/>
      <c r="AP409" s="174"/>
      <c r="AQ409" s="174"/>
      <c r="AR409" s="174"/>
      <c r="AS409" s="174"/>
      <c r="AT409" s="415"/>
      <c r="AU409" s="174"/>
      <c r="AV409" s="437"/>
      <c r="AW409" s="663"/>
      <c r="AX409" s="665"/>
      <c r="AY409" s="422"/>
      <c r="AZ409" s="665"/>
      <c r="BA409" s="665"/>
      <c r="BB409" s="422"/>
      <c r="BC409" s="665"/>
      <c r="BD409" s="663"/>
      <c r="BE409" s="665"/>
      <c r="BF409" s="426"/>
      <c r="BG409" s="426"/>
      <c r="BH409" s="426"/>
      <c r="BI409" s="426"/>
      <c r="BJ409" s="426"/>
      <c r="BK409" s="425"/>
    </row>
    <row r="410" spans="1:63" ht="15.75" customHeight="1">
      <c r="A410" s="174"/>
      <c r="B410" s="174"/>
      <c r="C410" s="174"/>
      <c r="D410" s="174"/>
      <c r="E410" s="174"/>
      <c r="F410" s="174"/>
      <c r="G410" s="174"/>
      <c r="H410" s="174"/>
      <c r="I410" s="174"/>
      <c r="J410" s="174"/>
      <c r="K410" s="174"/>
      <c r="L410" s="174"/>
      <c r="M410" s="174"/>
      <c r="N410" s="174"/>
      <c r="O410" s="174"/>
      <c r="P410" s="174"/>
      <c r="Q410" s="174"/>
      <c r="R410" s="174"/>
      <c r="S410" s="174"/>
      <c r="T410" s="174"/>
      <c r="U410" s="174"/>
      <c r="V410" s="174"/>
      <c r="W410" s="174"/>
      <c r="X410" s="174"/>
      <c r="Y410" s="466"/>
      <c r="Z410" s="174"/>
      <c r="AA410" s="174"/>
      <c r="AB410" s="174"/>
      <c r="AC410" s="174"/>
      <c r="AD410" s="174"/>
      <c r="AE410" s="174"/>
      <c r="AF410" s="174"/>
      <c r="AG410" s="174"/>
      <c r="AH410" s="174"/>
      <c r="AI410" s="174"/>
      <c r="AJ410" s="174"/>
      <c r="AK410" s="174"/>
      <c r="AL410" s="174"/>
      <c r="AM410" s="174"/>
      <c r="AN410" s="174"/>
      <c r="AO410" s="174"/>
      <c r="AP410" s="174"/>
      <c r="AQ410" s="174"/>
      <c r="AR410" s="174"/>
      <c r="AS410" s="174"/>
      <c r="AT410" s="415"/>
      <c r="AU410" s="174"/>
      <c r="AV410" s="437"/>
      <c r="AW410" s="663"/>
      <c r="AX410" s="665"/>
      <c r="AY410" s="422"/>
      <c r="AZ410" s="665"/>
      <c r="BA410" s="665"/>
      <c r="BB410" s="422"/>
      <c r="BC410" s="665"/>
      <c r="BD410" s="663"/>
      <c r="BE410" s="665"/>
      <c r="BF410" s="426"/>
      <c r="BG410" s="426"/>
      <c r="BH410" s="426"/>
      <c r="BI410" s="426"/>
      <c r="BJ410" s="426"/>
      <c r="BK410" s="425"/>
    </row>
    <row r="411" spans="1:63" ht="15.75" customHeight="1">
      <c r="A411" s="174"/>
      <c r="B411" s="174"/>
      <c r="C411" s="174"/>
      <c r="D411" s="174"/>
      <c r="E411" s="174"/>
      <c r="F411" s="174"/>
      <c r="G411" s="174"/>
      <c r="H411" s="174"/>
      <c r="I411" s="174"/>
      <c r="J411" s="174"/>
      <c r="K411" s="174"/>
      <c r="L411" s="174"/>
      <c r="M411" s="174"/>
      <c r="N411" s="174"/>
      <c r="O411" s="174"/>
      <c r="P411" s="174"/>
      <c r="Q411" s="174"/>
      <c r="R411" s="174"/>
      <c r="S411" s="174"/>
      <c r="T411" s="174"/>
      <c r="U411" s="174"/>
      <c r="V411" s="174"/>
      <c r="W411" s="174"/>
      <c r="X411" s="174"/>
      <c r="Y411" s="466"/>
      <c r="Z411" s="174"/>
      <c r="AA411" s="174"/>
      <c r="AB411" s="174"/>
      <c r="AC411" s="174"/>
      <c r="AD411" s="174"/>
      <c r="AE411" s="174"/>
      <c r="AF411" s="174"/>
      <c r="AG411" s="174"/>
      <c r="AH411" s="174"/>
      <c r="AI411" s="174"/>
      <c r="AJ411" s="174"/>
      <c r="AK411" s="174"/>
      <c r="AL411" s="174"/>
      <c r="AM411" s="174"/>
      <c r="AN411" s="174"/>
      <c r="AO411" s="174"/>
      <c r="AP411" s="174"/>
      <c r="AQ411" s="174"/>
      <c r="AR411" s="174"/>
      <c r="AS411" s="174"/>
      <c r="AT411" s="415"/>
      <c r="AU411" s="174"/>
      <c r="AV411" s="437"/>
      <c r="AW411" s="663"/>
      <c r="AX411" s="665"/>
      <c r="AY411" s="422"/>
      <c r="AZ411" s="665"/>
      <c r="BA411" s="665"/>
      <c r="BB411" s="422"/>
      <c r="BC411" s="665"/>
      <c r="BD411" s="663"/>
      <c r="BE411" s="665"/>
      <c r="BF411" s="426"/>
      <c r="BG411" s="426"/>
      <c r="BH411" s="426"/>
      <c r="BI411" s="426"/>
      <c r="BJ411" s="426"/>
      <c r="BK411" s="425"/>
    </row>
    <row r="412" spans="1:63" ht="15.75" customHeight="1">
      <c r="A412" s="174"/>
      <c r="B412" s="174"/>
      <c r="C412" s="174"/>
      <c r="D412" s="174"/>
      <c r="E412" s="174"/>
      <c r="F412" s="174"/>
      <c r="G412" s="174"/>
      <c r="H412" s="174"/>
      <c r="I412" s="174"/>
      <c r="J412" s="174"/>
      <c r="K412" s="174"/>
      <c r="L412" s="174"/>
      <c r="M412" s="174"/>
      <c r="N412" s="174"/>
      <c r="O412" s="174"/>
      <c r="P412" s="174"/>
      <c r="Q412" s="174"/>
      <c r="R412" s="174"/>
      <c r="S412" s="174"/>
      <c r="T412" s="174"/>
      <c r="U412" s="174"/>
      <c r="V412" s="174"/>
      <c r="W412" s="174"/>
      <c r="X412" s="174"/>
      <c r="Y412" s="466"/>
      <c r="Z412" s="174"/>
      <c r="AA412" s="174"/>
      <c r="AB412" s="174"/>
      <c r="AC412" s="174"/>
      <c r="AD412" s="174"/>
      <c r="AE412" s="174"/>
      <c r="AF412" s="174"/>
      <c r="AG412" s="174"/>
      <c r="AH412" s="174"/>
      <c r="AI412" s="174"/>
      <c r="AJ412" s="174"/>
      <c r="AK412" s="174"/>
      <c r="AL412" s="174"/>
      <c r="AM412" s="174"/>
      <c r="AN412" s="174"/>
      <c r="AO412" s="174"/>
      <c r="AP412" s="174"/>
      <c r="AQ412" s="174"/>
      <c r="AR412" s="174"/>
      <c r="AS412" s="174"/>
      <c r="AT412" s="415"/>
      <c r="AU412" s="174"/>
      <c r="AV412" s="437"/>
      <c r="AW412" s="663"/>
      <c r="AX412" s="665"/>
      <c r="AY412" s="422"/>
      <c r="AZ412" s="665"/>
      <c r="BA412" s="665"/>
      <c r="BB412" s="422"/>
      <c r="BC412" s="665"/>
      <c r="BD412" s="663"/>
      <c r="BE412" s="665"/>
      <c r="BF412" s="426"/>
      <c r="BG412" s="426"/>
      <c r="BH412" s="426"/>
      <c r="BI412" s="426"/>
      <c r="BJ412" s="426"/>
      <c r="BK412" s="425"/>
    </row>
    <row r="413" spans="1:63" ht="15.75" customHeight="1">
      <c r="A413" s="174"/>
      <c r="B413" s="174"/>
      <c r="C413" s="174"/>
      <c r="D413" s="174"/>
      <c r="E413" s="174"/>
      <c r="F413" s="174"/>
      <c r="G413" s="174"/>
      <c r="H413" s="174"/>
      <c r="I413" s="174"/>
      <c r="J413" s="174"/>
      <c r="K413" s="174"/>
      <c r="L413" s="174"/>
      <c r="M413" s="174"/>
      <c r="N413" s="174"/>
      <c r="O413" s="174"/>
      <c r="P413" s="174"/>
      <c r="Q413" s="174"/>
      <c r="R413" s="174"/>
      <c r="S413" s="174"/>
      <c r="T413" s="174"/>
      <c r="U413" s="174"/>
      <c r="V413" s="174"/>
      <c r="W413" s="174"/>
      <c r="X413" s="174"/>
      <c r="Y413" s="466"/>
      <c r="Z413" s="174"/>
      <c r="AA413" s="174"/>
      <c r="AB413" s="174"/>
      <c r="AC413" s="174"/>
      <c r="AD413" s="174"/>
      <c r="AE413" s="174"/>
      <c r="AF413" s="174"/>
      <c r="AG413" s="174"/>
      <c r="AH413" s="174"/>
      <c r="AI413" s="174"/>
      <c r="AJ413" s="174"/>
      <c r="AK413" s="174"/>
      <c r="AL413" s="174"/>
      <c r="AM413" s="174"/>
      <c r="AN413" s="174"/>
      <c r="AO413" s="174"/>
      <c r="AP413" s="174"/>
      <c r="AQ413" s="174"/>
      <c r="AR413" s="174"/>
      <c r="AS413" s="174"/>
      <c r="AT413" s="415"/>
      <c r="AU413" s="174"/>
      <c r="AV413" s="437"/>
      <c r="AW413" s="663"/>
      <c r="AX413" s="665"/>
      <c r="AY413" s="422"/>
      <c r="AZ413" s="665"/>
      <c r="BA413" s="665"/>
      <c r="BB413" s="422"/>
      <c r="BC413" s="665"/>
      <c r="BD413" s="663"/>
      <c r="BE413" s="665"/>
      <c r="BF413" s="426"/>
      <c r="BG413" s="426"/>
      <c r="BH413" s="426"/>
      <c r="BI413" s="426"/>
      <c r="BJ413" s="426"/>
      <c r="BK413" s="425"/>
    </row>
    <row r="414" spans="1:63" ht="15.75" customHeight="1">
      <c r="A414" s="174"/>
      <c r="B414" s="174"/>
      <c r="C414" s="174"/>
      <c r="D414" s="174"/>
      <c r="E414" s="174"/>
      <c r="F414" s="174"/>
      <c r="G414" s="174"/>
      <c r="H414" s="174"/>
      <c r="I414" s="174"/>
      <c r="J414" s="174"/>
      <c r="K414" s="174"/>
      <c r="L414" s="174"/>
      <c r="M414" s="174"/>
      <c r="N414" s="174"/>
      <c r="O414" s="174"/>
      <c r="P414" s="174"/>
      <c r="Q414" s="174"/>
      <c r="R414" s="174"/>
      <c r="S414" s="174"/>
      <c r="T414" s="174"/>
      <c r="U414" s="174"/>
      <c r="V414" s="174"/>
      <c r="W414" s="174"/>
      <c r="X414" s="174"/>
      <c r="Y414" s="466"/>
      <c r="Z414" s="174"/>
      <c r="AA414" s="174"/>
      <c r="AB414" s="174"/>
      <c r="AC414" s="174"/>
      <c r="AD414" s="174"/>
      <c r="AE414" s="174"/>
      <c r="AF414" s="174"/>
      <c r="AG414" s="174"/>
      <c r="AH414" s="174"/>
      <c r="AI414" s="174"/>
      <c r="AJ414" s="174"/>
      <c r="AK414" s="174"/>
      <c r="AL414" s="174"/>
      <c r="AM414" s="174"/>
      <c r="AN414" s="174"/>
      <c r="AO414" s="174"/>
      <c r="AP414" s="174"/>
      <c r="AQ414" s="174"/>
      <c r="AR414" s="174"/>
      <c r="AS414" s="174"/>
      <c r="AT414" s="415"/>
      <c r="AU414" s="174"/>
      <c r="AV414" s="437"/>
      <c r="AW414" s="663"/>
      <c r="AX414" s="665"/>
      <c r="AY414" s="422"/>
      <c r="AZ414" s="665"/>
      <c r="BA414" s="665"/>
      <c r="BB414" s="422"/>
      <c r="BC414" s="665"/>
      <c r="BD414" s="663"/>
      <c r="BE414" s="665"/>
      <c r="BF414" s="426"/>
      <c r="BG414" s="426"/>
      <c r="BH414" s="426"/>
      <c r="BI414" s="426"/>
      <c r="BJ414" s="426"/>
      <c r="BK414" s="425"/>
    </row>
    <row r="415" spans="1:63" ht="15.75" customHeight="1">
      <c r="A415" s="174"/>
      <c r="B415" s="174"/>
      <c r="C415" s="174"/>
      <c r="D415" s="174"/>
      <c r="E415" s="174"/>
      <c r="F415" s="174"/>
      <c r="G415" s="174"/>
      <c r="H415" s="174"/>
      <c r="I415" s="174"/>
      <c r="J415" s="174"/>
      <c r="K415" s="174"/>
      <c r="L415" s="174"/>
      <c r="M415" s="174"/>
      <c r="N415" s="174"/>
      <c r="O415" s="174"/>
      <c r="P415" s="174"/>
      <c r="Q415" s="174"/>
      <c r="R415" s="174"/>
      <c r="S415" s="174"/>
      <c r="T415" s="174"/>
      <c r="U415" s="174"/>
      <c r="V415" s="174"/>
      <c r="W415" s="174"/>
      <c r="X415" s="174"/>
      <c r="Y415" s="466"/>
      <c r="Z415" s="174"/>
      <c r="AA415" s="174"/>
      <c r="AB415" s="174"/>
      <c r="AC415" s="174"/>
      <c r="AD415" s="174"/>
      <c r="AE415" s="174"/>
      <c r="AF415" s="174"/>
      <c r="AG415" s="174"/>
      <c r="AH415" s="174"/>
      <c r="AI415" s="174"/>
      <c r="AJ415" s="174"/>
      <c r="AK415" s="174"/>
      <c r="AL415" s="174"/>
      <c r="AM415" s="174"/>
      <c r="AN415" s="174"/>
      <c r="AO415" s="174"/>
      <c r="AP415" s="174"/>
      <c r="AQ415" s="174"/>
      <c r="AR415" s="174"/>
      <c r="AS415" s="174"/>
      <c r="AT415" s="415"/>
      <c r="AU415" s="174"/>
      <c r="AV415" s="437"/>
      <c r="AW415" s="663"/>
      <c r="AX415" s="665"/>
      <c r="AY415" s="422"/>
      <c r="AZ415" s="665"/>
      <c r="BA415" s="665"/>
      <c r="BB415" s="422"/>
      <c r="BC415" s="665"/>
      <c r="BD415" s="663"/>
      <c r="BE415" s="665"/>
      <c r="BF415" s="426"/>
      <c r="BG415" s="426"/>
      <c r="BH415" s="426"/>
      <c r="BI415" s="426"/>
      <c r="BJ415" s="426"/>
      <c r="BK415" s="425"/>
    </row>
    <row r="416" spans="1:63" ht="15.75" customHeight="1">
      <c r="A416" s="174"/>
      <c r="B416" s="174"/>
      <c r="C416" s="174"/>
      <c r="D416" s="174"/>
      <c r="E416" s="174"/>
      <c r="F416" s="174"/>
      <c r="G416" s="174"/>
      <c r="H416" s="174"/>
      <c r="I416" s="174"/>
      <c r="J416" s="174"/>
      <c r="K416" s="174"/>
      <c r="L416" s="174"/>
      <c r="M416" s="174"/>
      <c r="N416" s="174"/>
      <c r="O416" s="174"/>
      <c r="P416" s="174"/>
      <c r="Q416" s="174"/>
      <c r="R416" s="174"/>
      <c r="S416" s="174"/>
      <c r="T416" s="174"/>
      <c r="U416" s="174"/>
      <c r="V416" s="174"/>
      <c r="W416" s="174"/>
      <c r="X416" s="174"/>
      <c r="Y416" s="466"/>
      <c r="Z416" s="174"/>
      <c r="AA416" s="174"/>
      <c r="AB416" s="174"/>
      <c r="AC416" s="174"/>
      <c r="AD416" s="174"/>
      <c r="AE416" s="174"/>
      <c r="AF416" s="174"/>
      <c r="AG416" s="174"/>
      <c r="AH416" s="174"/>
      <c r="AI416" s="174"/>
      <c r="AJ416" s="174"/>
      <c r="AK416" s="174"/>
      <c r="AL416" s="174"/>
      <c r="AM416" s="174"/>
      <c r="AN416" s="174"/>
      <c r="AO416" s="174"/>
      <c r="AP416" s="174"/>
      <c r="AQ416" s="174"/>
      <c r="AR416" s="174"/>
      <c r="AS416" s="174"/>
      <c r="AT416" s="415"/>
      <c r="AU416" s="174"/>
      <c r="AV416" s="437"/>
      <c r="AW416" s="663"/>
      <c r="AX416" s="665"/>
      <c r="AY416" s="422"/>
      <c r="AZ416" s="665"/>
      <c r="BA416" s="665"/>
      <c r="BB416" s="422"/>
      <c r="BC416" s="665"/>
      <c r="BD416" s="663"/>
      <c r="BE416" s="665"/>
      <c r="BF416" s="426"/>
      <c r="BG416" s="426"/>
      <c r="BH416" s="426"/>
      <c r="BI416" s="426"/>
      <c r="BJ416" s="426"/>
      <c r="BK416" s="425"/>
    </row>
    <row r="417" spans="1:63" ht="15.75" customHeight="1">
      <c r="A417" s="174"/>
      <c r="B417" s="174"/>
      <c r="C417" s="174"/>
      <c r="D417" s="174"/>
      <c r="E417" s="174"/>
      <c r="F417" s="174"/>
      <c r="G417" s="174"/>
      <c r="H417" s="174"/>
      <c r="I417" s="174"/>
      <c r="J417" s="174"/>
      <c r="K417" s="174"/>
      <c r="L417" s="174"/>
      <c r="M417" s="174"/>
      <c r="N417" s="174"/>
      <c r="O417" s="174"/>
      <c r="P417" s="174"/>
      <c r="Q417" s="174"/>
      <c r="R417" s="174"/>
      <c r="S417" s="174"/>
      <c r="T417" s="174"/>
      <c r="U417" s="174"/>
      <c r="V417" s="174"/>
      <c r="W417" s="174"/>
      <c r="X417" s="174"/>
      <c r="Y417" s="466"/>
      <c r="Z417" s="174"/>
      <c r="AA417" s="174"/>
      <c r="AB417" s="174"/>
      <c r="AC417" s="174"/>
      <c r="AD417" s="174"/>
      <c r="AE417" s="174"/>
      <c r="AF417" s="174"/>
      <c r="AG417" s="174"/>
      <c r="AH417" s="174"/>
      <c r="AI417" s="174"/>
      <c r="AJ417" s="174"/>
      <c r="AK417" s="174"/>
      <c r="AL417" s="174"/>
      <c r="AM417" s="174"/>
      <c r="AN417" s="174"/>
      <c r="AO417" s="174"/>
      <c r="AP417" s="174"/>
      <c r="AQ417" s="174"/>
      <c r="AR417" s="174"/>
      <c r="AS417" s="174"/>
      <c r="AT417" s="415"/>
      <c r="AU417" s="174"/>
      <c r="AV417" s="437"/>
      <c r="AW417" s="663"/>
      <c r="AX417" s="665"/>
      <c r="AY417" s="422"/>
      <c r="AZ417" s="665"/>
      <c r="BA417" s="665"/>
      <c r="BB417" s="422"/>
      <c r="BC417" s="665"/>
      <c r="BD417" s="663"/>
      <c r="BE417" s="665"/>
      <c r="BF417" s="426"/>
      <c r="BG417" s="426"/>
      <c r="BH417" s="426"/>
      <c r="BI417" s="426"/>
      <c r="BJ417" s="426"/>
      <c r="BK417" s="425"/>
    </row>
    <row r="418" spans="1:63" ht="15.75" customHeight="1">
      <c r="A418" s="174"/>
      <c r="B418" s="174"/>
      <c r="C418" s="174"/>
      <c r="D418" s="174"/>
      <c r="E418" s="174"/>
      <c r="F418" s="174"/>
      <c r="G418" s="174"/>
      <c r="H418" s="174"/>
      <c r="I418" s="174"/>
      <c r="J418" s="174"/>
      <c r="K418" s="174"/>
      <c r="L418" s="174"/>
      <c r="M418" s="174"/>
      <c r="N418" s="174"/>
      <c r="O418" s="174"/>
      <c r="P418" s="174"/>
      <c r="Q418" s="174"/>
      <c r="R418" s="174"/>
      <c r="S418" s="174"/>
      <c r="T418" s="174"/>
      <c r="U418" s="174"/>
      <c r="V418" s="174"/>
      <c r="W418" s="174"/>
      <c r="X418" s="174"/>
      <c r="Y418" s="466"/>
      <c r="Z418" s="174"/>
      <c r="AA418" s="174"/>
      <c r="AB418" s="174"/>
      <c r="AC418" s="174"/>
      <c r="AD418" s="174"/>
      <c r="AE418" s="174"/>
      <c r="AF418" s="174"/>
      <c r="AG418" s="174"/>
      <c r="AH418" s="174"/>
      <c r="AI418" s="174"/>
      <c r="AJ418" s="174"/>
      <c r="AK418" s="174"/>
      <c r="AL418" s="174"/>
      <c r="AM418" s="174"/>
      <c r="AN418" s="174"/>
      <c r="AO418" s="174"/>
      <c r="AP418" s="174"/>
      <c r="AQ418" s="174"/>
      <c r="AR418" s="174"/>
      <c r="AS418" s="174"/>
      <c r="AT418" s="415"/>
      <c r="AU418" s="174"/>
      <c r="AV418" s="437"/>
      <c r="AW418" s="663"/>
      <c r="AX418" s="665"/>
      <c r="AY418" s="422"/>
      <c r="AZ418" s="665"/>
      <c r="BA418" s="665"/>
      <c r="BB418" s="422"/>
      <c r="BC418" s="665"/>
      <c r="BD418" s="663"/>
      <c r="BE418" s="665"/>
      <c r="BF418" s="426"/>
      <c r="BG418" s="426"/>
      <c r="BH418" s="426"/>
      <c r="BI418" s="426"/>
      <c r="BJ418" s="426"/>
      <c r="BK418" s="425"/>
    </row>
    <row r="419" spans="1:63" ht="15.75" customHeight="1">
      <c r="A419" s="174"/>
      <c r="B419" s="174"/>
      <c r="C419" s="174"/>
      <c r="D419" s="174"/>
      <c r="E419" s="174"/>
      <c r="F419" s="174"/>
      <c r="G419" s="174"/>
      <c r="H419" s="174"/>
      <c r="I419" s="174"/>
      <c r="J419" s="174"/>
      <c r="K419" s="174"/>
      <c r="L419" s="174"/>
      <c r="M419" s="174"/>
      <c r="N419" s="174"/>
      <c r="O419" s="174"/>
      <c r="P419" s="174"/>
      <c r="Q419" s="174"/>
      <c r="R419" s="174"/>
      <c r="S419" s="174"/>
      <c r="T419" s="174"/>
      <c r="U419" s="174"/>
      <c r="V419" s="174"/>
      <c r="W419" s="174"/>
      <c r="X419" s="174"/>
      <c r="Y419" s="466"/>
      <c r="Z419" s="174"/>
      <c r="AA419" s="174"/>
      <c r="AB419" s="174"/>
      <c r="AC419" s="174"/>
      <c r="AD419" s="174"/>
      <c r="AE419" s="174"/>
      <c r="AF419" s="174"/>
      <c r="AG419" s="174"/>
      <c r="AH419" s="174"/>
      <c r="AI419" s="174"/>
      <c r="AJ419" s="174"/>
      <c r="AK419" s="174"/>
      <c r="AL419" s="174"/>
      <c r="AM419" s="174"/>
      <c r="AN419" s="174"/>
      <c r="AO419" s="174"/>
      <c r="AP419" s="174"/>
      <c r="AQ419" s="174"/>
      <c r="AR419" s="174"/>
      <c r="AS419" s="174"/>
      <c r="AT419" s="415"/>
      <c r="AU419" s="174"/>
      <c r="AV419" s="437"/>
      <c r="AW419" s="663"/>
      <c r="AX419" s="665"/>
      <c r="AY419" s="422"/>
      <c r="AZ419" s="665"/>
      <c r="BA419" s="665"/>
      <c r="BB419" s="422"/>
      <c r="BC419" s="665"/>
      <c r="BD419" s="663"/>
      <c r="BE419" s="665"/>
      <c r="BF419" s="426"/>
      <c r="BG419" s="426"/>
      <c r="BH419" s="426"/>
      <c r="BI419" s="426"/>
      <c r="BJ419" s="426"/>
      <c r="BK419" s="425"/>
    </row>
    <row r="420" spans="1:63" ht="15.75" customHeight="1">
      <c r="A420" s="174"/>
      <c r="B420" s="174"/>
      <c r="C420" s="174"/>
      <c r="D420" s="174"/>
      <c r="E420" s="174"/>
      <c r="F420" s="174"/>
      <c r="G420" s="174"/>
      <c r="H420" s="174"/>
      <c r="I420" s="174"/>
      <c r="J420" s="174"/>
      <c r="K420" s="174"/>
      <c r="L420" s="174"/>
      <c r="M420" s="174"/>
      <c r="N420" s="174"/>
      <c r="O420" s="174"/>
      <c r="P420" s="174"/>
      <c r="Q420" s="174"/>
      <c r="R420" s="174"/>
      <c r="S420" s="174"/>
      <c r="T420" s="174"/>
      <c r="U420" s="174"/>
      <c r="V420" s="174"/>
      <c r="W420" s="174"/>
      <c r="X420" s="174"/>
      <c r="Y420" s="466"/>
      <c r="Z420" s="174"/>
      <c r="AA420" s="174"/>
      <c r="AB420" s="174"/>
      <c r="AC420" s="174"/>
      <c r="AD420" s="174"/>
      <c r="AE420" s="174"/>
      <c r="AF420" s="174"/>
      <c r="AG420" s="174"/>
      <c r="AH420" s="174"/>
      <c r="AI420" s="174"/>
      <c r="AJ420" s="174"/>
      <c r="AK420" s="174"/>
      <c r="AL420" s="174"/>
      <c r="AM420" s="174"/>
      <c r="AN420" s="174"/>
      <c r="AO420" s="174"/>
      <c r="AP420" s="174"/>
      <c r="AQ420" s="174"/>
      <c r="AR420" s="174"/>
      <c r="AS420" s="174"/>
      <c r="AT420" s="415"/>
      <c r="AU420" s="174"/>
      <c r="AV420" s="437"/>
      <c r="AW420" s="663"/>
      <c r="AX420" s="665"/>
      <c r="AY420" s="422"/>
      <c r="AZ420" s="665"/>
      <c r="BA420" s="665"/>
      <c r="BB420" s="422"/>
      <c r="BC420" s="665"/>
      <c r="BD420" s="663"/>
      <c r="BE420" s="665"/>
      <c r="BF420" s="426"/>
      <c r="BG420" s="426"/>
      <c r="BH420" s="426"/>
      <c r="BI420" s="426"/>
      <c r="BJ420" s="426"/>
      <c r="BK420" s="425"/>
    </row>
    <row r="421" spans="1:63" ht="15.75" customHeight="1">
      <c r="A421" s="174"/>
      <c r="B421" s="174"/>
      <c r="C421" s="174"/>
      <c r="D421" s="174"/>
      <c r="E421" s="174"/>
      <c r="F421" s="174"/>
      <c r="G421" s="174"/>
      <c r="H421" s="174"/>
      <c r="I421" s="174"/>
      <c r="J421" s="174"/>
      <c r="K421" s="174"/>
      <c r="L421" s="174"/>
      <c r="M421" s="174"/>
      <c r="N421" s="174"/>
      <c r="O421" s="174"/>
      <c r="P421" s="174"/>
      <c r="Q421" s="174"/>
      <c r="R421" s="174"/>
      <c r="S421" s="174"/>
      <c r="T421" s="174"/>
      <c r="U421" s="174"/>
      <c r="V421" s="174"/>
      <c r="W421" s="174"/>
      <c r="X421" s="174"/>
      <c r="Y421" s="466"/>
      <c r="Z421" s="174"/>
      <c r="AA421" s="174"/>
      <c r="AB421" s="174"/>
      <c r="AC421" s="174"/>
      <c r="AD421" s="174"/>
      <c r="AE421" s="174"/>
      <c r="AF421" s="174"/>
      <c r="AG421" s="174"/>
      <c r="AH421" s="174"/>
      <c r="AI421" s="174"/>
      <c r="AJ421" s="174"/>
      <c r="AK421" s="174"/>
      <c r="AL421" s="174"/>
      <c r="AM421" s="174"/>
      <c r="AN421" s="174"/>
      <c r="AO421" s="174"/>
      <c r="AP421" s="174"/>
      <c r="AQ421" s="174"/>
      <c r="AR421" s="174"/>
      <c r="AS421" s="174"/>
      <c r="AT421" s="415"/>
      <c r="AU421" s="174"/>
      <c r="AV421" s="437"/>
      <c r="AW421" s="663"/>
      <c r="AX421" s="665"/>
      <c r="AY421" s="422"/>
      <c r="AZ421" s="665"/>
      <c r="BA421" s="665"/>
      <c r="BB421" s="422"/>
      <c r="BC421" s="665"/>
      <c r="BD421" s="663"/>
      <c r="BE421" s="665"/>
      <c r="BF421" s="426"/>
      <c r="BG421" s="426"/>
      <c r="BH421" s="426"/>
      <c r="BI421" s="426"/>
      <c r="BJ421" s="426"/>
      <c r="BK421" s="425"/>
    </row>
    <row r="422" spans="1:63" ht="15.75" customHeight="1">
      <c r="A422" s="174"/>
      <c r="B422" s="174"/>
      <c r="C422" s="174"/>
      <c r="D422" s="174"/>
      <c r="E422" s="174"/>
      <c r="F422" s="174"/>
      <c r="G422" s="174"/>
      <c r="H422" s="174"/>
      <c r="I422" s="174"/>
      <c r="J422" s="174"/>
      <c r="K422" s="174"/>
      <c r="L422" s="174"/>
      <c r="M422" s="174"/>
      <c r="N422" s="174"/>
      <c r="O422" s="174"/>
      <c r="P422" s="174"/>
      <c r="Q422" s="174"/>
      <c r="R422" s="174"/>
      <c r="S422" s="174"/>
      <c r="T422" s="174"/>
      <c r="U422" s="174"/>
      <c r="V422" s="174"/>
      <c r="W422" s="174"/>
      <c r="X422" s="174"/>
      <c r="Y422" s="466"/>
      <c r="Z422" s="174"/>
      <c r="AA422" s="174"/>
      <c r="AB422" s="174"/>
      <c r="AC422" s="174"/>
      <c r="AD422" s="174"/>
      <c r="AE422" s="174"/>
      <c r="AF422" s="174"/>
      <c r="AG422" s="174"/>
      <c r="AH422" s="174"/>
      <c r="AI422" s="174"/>
      <c r="AJ422" s="174"/>
      <c r="AK422" s="174"/>
      <c r="AL422" s="174"/>
      <c r="AM422" s="174"/>
      <c r="AN422" s="174"/>
      <c r="AO422" s="174"/>
      <c r="AP422" s="174"/>
      <c r="AQ422" s="174"/>
      <c r="AR422" s="174"/>
      <c r="AS422" s="174"/>
      <c r="AT422" s="415"/>
      <c r="AU422" s="174"/>
      <c r="AV422" s="437"/>
      <c r="AW422" s="663"/>
      <c r="AX422" s="665"/>
      <c r="AY422" s="422"/>
      <c r="AZ422" s="665"/>
      <c r="BA422" s="665"/>
      <c r="BB422" s="422"/>
      <c r="BC422" s="665"/>
      <c r="BD422" s="663"/>
      <c r="BE422" s="665"/>
      <c r="BF422" s="426"/>
      <c r="BG422" s="426"/>
      <c r="BH422" s="426"/>
      <c r="BI422" s="426"/>
      <c r="BJ422" s="426"/>
      <c r="BK422" s="425"/>
    </row>
    <row r="423" spans="1:63" ht="15.75" customHeight="1">
      <c r="A423" s="174"/>
      <c r="B423" s="174"/>
      <c r="C423" s="174"/>
      <c r="D423" s="174"/>
      <c r="E423" s="174"/>
      <c r="F423" s="174"/>
      <c r="G423" s="174"/>
      <c r="H423" s="174"/>
      <c r="I423" s="174"/>
      <c r="J423" s="174"/>
      <c r="K423" s="174"/>
      <c r="L423" s="174"/>
      <c r="M423" s="174"/>
      <c r="N423" s="174"/>
      <c r="O423" s="174"/>
      <c r="P423" s="174"/>
      <c r="Q423" s="174"/>
      <c r="R423" s="174"/>
      <c r="S423" s="174"/>
      <c r="T423" s="174"/>
      <c r="U423" s="174"/>
      <c r="V423" s="174"/>
      <c r="W423" s="174"/>
      <c r="X423" s="174"/>
      <c r="Y423" s="466"/>
      <c r="Z423" s="174"/>
      <c r="AA423" s="174"/>
      <c r="AB423" s="174"/>
      <c r="AC423" s="174"/>
      <c r="AD423" s="174"/>
      <c r="AE423" s="174"/>
      <c r="AF423" s="174"/>
      <c r="AG423" s="174"/>
      <c r="AH423" s="174"/>
      <c r="AI423" s="174"/>
      <c r="AJ423" s="174"/>
      <c r="AK423" s="174"/>
      <c r="AL423" s="174"/>
      <c r="AM423" s="174"/>
      <c r="AN423" s="174"/>
      <c r="AO423" s="174"/>
      <c r="AP423" s="174"/>
      <c r="AQ423" s="174"/>
      <c r="AR423" s="174"/>
      <c r="AS423" s="174"/>
      <c r="AT423" s="415"/>
      <c r="AU423" s="174"/>
      <c r="AV423" s="437"/>
      <c r="AW423" s="663"/>
      <c r="AX423" s="665"/>
      <c r="AY423" s="422"/>
      <c r="AZ423" s="665"/>
      <c r="BA423" s="665"/>
      <c r="BB423" s="422"/>
      <c r="BC423" s="665"/>
      <c r="BD423" s="663"/>
      <c r="BE423" s="665"/>
      <c r="BF423" s="426"/>
      <c r="BG423" s="426"/>
      <c r="BH423" s="426"/>
      <c r="BI423" s="426"/>
      <c r="BJ423" s="426"/>
      <c r="BK423" s="425"/>
    </row>
    <row r="424" spans="1:63" ht="15.75" customHeight="1">
      <c r="A424" s="174"/>
      <c r="B424" s="174"/>
      <c r="C424" s="174"/>
      <c r="D424" s="174"/>
      <c r="E424" s="174"/>
      <c r="F424" s="174"/>
      <c r="G424" s="174"/>
      <c r="H424" s="174"/>
      <c r="I424" s="174"/>
      <c r="J424" s="174"/>
      <c r="K424" s="174"/>
      <c r="L424" s="174"/>
      <c r="M424" s="174"/>
      <c r="N424" s="174"/>
      <c r="O424" s="174"/>
      <c r="P424" s="174"/>
      <c r="Q424" s="174"/>
      <c r="R424" s="174"/>
      <c r="S424" s="174"/>
      <c r="T424" s="174"/>
      <c r="U424" s="174"/>
      <c r="V424" s="174"/>
      <c r="W424" s="174"/>
      <c r="X424" s="174"/>
      <c r="Y424" s="466"/>
      <c r="Z424" s="174"/>
      <c r="AA424" s="174"/>
      <c r="AB424" s="174"/>
      <c r="AC424" s="174"/>
      <c r="AD424" s="174"/>
      <c r="AE424" s="174"/>
      <c r="AF424" s="174"/>
      <c r="AG424" s="174"/>
      <c r="AH424" s="174"/>
      <c r="AI424" s="174"/>
      <c r="AJ424" s="174"/>
      <c r="AK424" s="174"/>
      <c r="AL424" s="174"/>
      <c r="AM424" s="174"/>
      <c r="AN424" s="174"/>
      <c r="AO424" s="174"/>
      <c r="AP424" s="174"/>
      <c r="AQ424" s="174"/>
      <c r="AR424" s="174"/>
      <c r="AS424" s="174"/>
      <c r="AT424" s="415"/>
      <c r="AU424" s="174"/>
      <c r="AV424" s="437"/>
      <c r="AW424" s="663"/>
      <c r="AX424" s="665"/>
      <c r="AY424" s="422"/>
      <c r="AZ424" s="665"/>
      <c r="BA424" s="665"/>
      <c r="BB424" s="422"/>
      <c r="BC424" s="665"/>
      <c r="BD424" s="663"/>
      <c r="BE424" s="665"/>
      <c r="BF424" s="426"/>
      <c r="BG424" s="426"/>
      <c r="BH424" s="426"/>
      <c r="BI424" s="426"/>
      <c r="BJ424" s="426"/>
      <c r="BK424" s="425"/>
    </row>
    <row r="425" spans="1:63" ht="15.75" customHeight="1">
      <c r="A425" s="174"/>
      <c r="B425" s="174"/>
      <c r="C425" s="174"/>
      <c r="D425" s="174"/>
      <c r="E425" s="174"/>
      <c r="F425" s="174"/>
      <c r="G425" s="174"/>
      <c r="H425" s="174"/>
      <c r="I425" s="174"/>
      <c r="J425" s="174"/>
      <c r="K425" s="174"/>
      <c r="L425" s="174"/>
      <c r="M425" s="174"/>
      <c r="N425" s="174"/>
      <c r="O425" s="174"/>
      <c r="P425" s="174"/>
      <c r="Q425" s="174"/>
      <c r="R425" s="174"/>
      <c r="S425" s="174"/>
      <c r="T425" s="174"/>
      <c r="U425" s="174"/>
      <c r="V425" s="174"/>
      <c r="W425" s="174"/>
      <c r="X425" s="174"/>
      <c r="Y425" s="466"/>
      <c r="Z425" s="174"/>
      <c r="AA425" s="174"/>
      <c r="AB425" s="174"/>
      <c r="AC425" s="174"/>
      <c r="AD425" s="174"/>
      <c r="AE425" s="174"/>
      <c r="AF425" s="174"/>
      <c r="AG425" s="174"/>
      <c r="AH425" s="174"/>
      <c r="AI425" s="174"/>
      <c r="AJ425" s="174"/>
      <c r="AK425" s="174"/>
      <c r="AL425" s="174"/>
      <c r="AM425" s="174"/>
      <c r="AN425" s="174"/>
      <c r="AO425" s="174"/>
      <c r="AP425" s="174"/>
      <c r="AQ425" s="174"/>
      <c r="AR425" s="174"/>
      <c r="AS425" s="174"/>
      <c r="AT425" s="415"/>
      <c r="AU425" s="174"/>
      <c r="AV425" s="437"/>
      <c r="AW425" s="663"/>
      <c r="AX425" s="665"/>
      <c r="AY425" s="422"/>
      <c r="AZ425" s="665"/>
      <c r="BA425" s="665"/>
      <c r="BB425" s="422"/>
      <c r="BC425" s="665"/>
      <c r="BD425" s="663"/>
      <c r="BE425" s="665"/>
      <c r="BF425" s="426"/>
      <c r="BG425" s="426"/>
      <c r="BH425" s="426"/>
      <c r="BI425" s="426"/>
      <c r="BJ425" s="426"/>
      <c r="BK425" s="425"/>
    </row>
    <row r="426" spans="1:63" ht="15.75" customHeight="1">
      <c r="A426" s="174"/>
      <c r="B426" s="174"/>
      <c r="C426" s="174"/>
      <c r="D426" s="174"/>
      <c r="E426" s="174"/>
      <c r="F426" s="174"/>
      <c r="G426" s="174"/>
      <c r="H426" s="174"/>
      <c r="I426" s="174"/>
      <c r="J426" s="174"/>
      <c r="K426" s="174"/>
      <c r="L426" s="174"/>
      <c r="M426" s="174"/>
      <c r="N426" s="174"/>
      <c r="O426" s="174"/>
      <c r="P426" s="174"/>
      <c r="Q426" s="174"/>
      <c r="R426" s="174"/>
      <c r="S426" s="174"/>
      <c r="T426" s="174"/>
      <c r="U426" s="174"/>
      <c r="V426" s="174"/>
      <c r="W426" s="174"/>
      <c r="X426" s="174"/>
      <c r="Y426" s="466"/>
      <c r="Z426" s="174"/>
      <c r="AA426" s="174"/>
      <c r="AB426" s="174"/>
      <c r="AC426" s="174"/>
      <c r="AD426" s="174"/>
      <c r="AE426" s="174"/>
      <c r="AF426" s="174"/>
      <c r="AG426" s="174"/>
      <c r="AH426" s="174"/>
      <c r="AI426" s="174"/>
      <c r="AJ426" s="174"/>
      <c r="AK426" s="174"/>
      <c r="AL426" s="174"/>
      <c r="AM426" s="174"/>
      <c r="AN426" s="174"/>
      <c r="AO426" s="174"/>
      <c r="AP426" s="174"/>
      <c r="AQ426" s="174"/>
      <c r="AR426" s="174"/>
      <c r="AS426" s="174"/>
      <c r="AT426" s="415"/>
      <c r="AU426" s="174"/>
      <c r="AV426" s="437"/>
      <c r="AW426" s="663"/>
      <c r="AX426" s="665"/>
      <c r="AY426" s="422"/>
      <c r="AZ426" s="665"/>
      <c r="BA426" s="665"/>
      <c r="BB426" s="422"/>
      <c r="BC426" s="665"/>
      <c r="BD426" s="663"/>
      <c r="BE426" s="665"/>
      <c r="BF426" s="426"/>
      <c r="BG426" s="426"/>
      <c r="BH426" s="426"/>
      <c r="BI426" s="426"/>
      <c r="BJ426" s="426"/>
      <c r="BK426" s="425"/>
    </row>
    <row r="427" spans="1:63" ht="15.75" customHeight="1">
      <c r="A427" s="174"/>
      <c r="B427" s="174"/>
      <c r="C427" s="174"/>
      <c r="D427" s="174"/>
      <c r="E427" s="174"/>
      <c r="F427" s="174"/>
      <c r="G427" s="174"/>
      <c r="H427" s="174"/>
      <c r="I427" s="174"/>
      <c r="J427" s="174"/>
      <c r="K427" s="174"/>
      <c r="L427" s="174"/>
      <c r="M427" s="174"/>
      <c r="N427" s="174"/>
      <c r="O427" s="174"/>
      <c r="P427" s="174"/>
      <c r="Q427" s="174"/>
      <c r="R427" s="174"/>
      <c r="S427" s="174"/>
      <c r="T427" s="174"/>
      <c r="U427" s="174"/>
      <c r="V427" s="174"/>
      <c r="W427" s="174"/>
      <c r="X427" s="174"/>
      <c r="Y427" s="466"/>
      <c r="Z427" s="174"/>
      <c r="AA427" s="174"/>
      <c r="AB427" s="174"/>
      <c r="AC427" s="174"/>
      <c r="AD427" s="174"/>
      <c r="AE427" s="174"/>
      <c r="AF427" s="174"/>
      <c r="AG427" s="174"/>
      <c r="AH427" s="174"/>
      <c r="AI427" s="174"/>
      <c r="AJ427" s="174"/>
      <c r="AK427" s="174"/>
      <c r="AL427" s="174"/>
      <c r="AM427" s="174"/>
      <c r="AN427" s="174"/>
      <c r="AO427" s="174"/>
      <c r="AP427" s="174"/>
      <c r="AQ427" s="174"/>
      <c r="AR427" s="174"/>
      <c r="AS427" s="174"/>
      <c r="AT427" s="415"/>
      <c r="AU427" s="174"/>
      <c r="AV427" s="437"/>
      <c r="AW427" s="663"/>
      <c r="AX427" s="665"/>
      <c r="AY427" s="422"/>
      <c r="AZ427" s="665"/>
      <c r="BA427" s="665"/>
      <c r="BB427" s="422"/>
      <c r="BC427" s="665"/>
      <c r="BD427" s="663"/>
      <c r="BE427" s="665"/>
      <c r="BF427" s="426"/>
      <c r="BG427" s="426"/>
      <c r="BH427" s="426"/>
      <c r="BI427" s="426"/>
      <c r="BJ427" s="426"/>
      <c r="BK427" s="425"/>
    </row>
    <row r="428" spans="1:63" ht="15.75" customHeight="1">
      <c r="A428" s="174"/>
      <c r="B428" s="174"/>
      <c r="C428" s="174"/>
      <c r="D428" s="174"/>
      <c r="E428" s="174"/>
      <c r="F428" s="174"/>
      <c r="G428" s="174"/>
      <c r="H428" s="174"/>
      <c r="I428" s="174"/>
      <c r="J428" s="174"/>
      <c r="K428" s="174"/>
      <c r="L428" s="174"/>
      <c r="M428" s="174"/>
      <c r="N428" s="174"/>
      <c r="O428" s="174"/>
      <c r="P428" s="174"/>
      <c r="Q428" s="174"/>
      <c r="R428" s="174"/>
      <c r="S428" s="174"/>
      <c r="T428" s="174"/>
      <c r="U428" s="174"/>
      <c r="V428" s="174"/>
      <c r="W428" s="174"/>
      <c r="X428" s="174"/>
      <c r="Y428" s="466"/>
      <c r="Z428" s="174"/>
      <c r="AA428" s="174"/>
      <c r="AB428" s="174"/>
      <c r="AC428" s="174"/>
      <c r="AD428" s="174"/>
      <c r="AE428" s="174"/>
      <c r="AF428" s="174"/>
      <c r="AG428" s="174"/>
      <c r="AH428" s="174"/>
      <c r="AI428" s="174"/>
      <c r="AJ428" s="174"/>
      <c r="AK428" s="174"/>
      <c r="AL428" s="174"/>
      <c r="AM428" s="174"/>
      <c r="AN428" s="174"/>
      <c r="AO428" s="174"/>
      <c r="AP428" s="174"/>
      <c r="AQ428" s="174"/>
      <c r="AR428" s="174"/>
      <c r="AS428" s="174"/>
      <c r="AT428" s="415"/>
      <c r="AU428" s="174"/>
      <c r="AV428" s="437"/>
      <c r="AW428" s="663"/>
      <c r="AX428" s="665"/>
      <c r="AY428" s="422"/>
      <c r="AZ428" s="665"/>
      <c r="BA428" s="665"/>
      <c r="BB428" s="422"/>
      <c r="BC428" s="665"/>
      <c r="BD428" s="663"/>
      <c r="BE428" s="665"/>
      <c r="BF428" s="426"/>
      <c r="BG428" s="426"/>
      <c r="BH428" s="426"/>
      <c r="BI428" s="426"/>
      <c r="BJ428" s="426"/>
      <c r="BK428" s="425"/>
    </row>
    <row r="429" spans="1:63" ht="15.75" customHeight="1">
      <c r="A429" s="174"/>
      <c r="B429" s="174"/>
      <c r="C429" s="174"/>
      <c r="D429" s="174"/>
      <c r="E429" s="174"/>
      <c r="F429" s="174"/>
      <c r="G429" s="174"/>
      <c r="H429" s="174"/>
      <c r="I429" s="174"/>
      <c r="J429" s="174"/>
      <c r="K429" s="174"/>
      <c r="L429" s="174"/>
      <c r="M429" s="174"/>
      <c r="N429" s="174"/>
      <c r="O429" s="174"/>
      <c r="P429" s="174"/>
      <c r="Q429" s="174"/>
      <c r="R429" s="174"/>
      <c r="S429" s="174"/>
      <c r="T429" s="174"/>
      <c r="U429" s="174"/>
      <c r="V429" s="174"/>
      <c r="W429" s="174"/>
      <c r="X429" s="174"/>
      <c r="Y429" s="466"/>
      <c r="Z429" s="174"/>
      <c r="AA429" s="174"/>
      <c r="AB429" s="174"/>
      <c r="AC429" s="174"/>
      <c r="AD429" s="174"/>
      <c r="AE429" s="174"/>
      <c r="AF429" s="174"/>
      <c r="AG429" s="174"/>
      <c r="AH429" s="174"/>
      <c r="AI429" s="174"/>
      <c r="AJ429" s="174"/>
      <c r="AK429" s="174"/>
      <c r="AL429" s="174"/>
      <c r="AM429" s="174"/>
      <c r="AN429" s="174"/>
      <c r="AO429" s="174"/>
      <c r="AP429" s="174"/>
      <c r="AQ429" s="174"/>
      <c r="AR429" s="174"/>
      <c r="AS429" s="174"/>
      <c r="AT429" s="415"/>
      <c r="AU429" s="174"/>
      <c r="AV429" s="437"/>
      <c r="AW429" s="663"/>
      <c r="AX429" s="665"/>
      <c r="AY429" s="422"/>
      <c r="AZ429" s="665"/>
      <c r="BA429" s="665"/>
      <c r="BB429" s="422"/>
      <c r="BC429" s="665"/>
      <c r="BD429" s="663"/>
      <c r="BE429" s="665"/>
      <c r="BF429" s="426"/>
      <c r="BG429" s="426"/>
      <c r="BH429" s="426"/>
      <c r="BI429" s="426"/>
      <c r="BJ429" s="426"/>
      <c r="BK429" s="425"/>
    </row>
    <row r="430" spans="1:63" ht="15.75" customHeight="1">
      <c r="A430" s="174"/>
      <c r="B430" s="174"/>
      <c r="C430" s="174"/>
      <c r="D430" s="174"/>
      <c r="E430" s="174"/>
      <c r="F430" s="174"/>
      <c r="G430" s="174"/>
      <c r="H430" s="174"/>
      <c r="I430" s="174"/>
      <c r="J430" s="174"/>
      <c r="K430" s="174"/>
      <c r="L430" s="174"/>
      <c r="M430" s="174"/>
      <c r="N430" s="174"/>
      <c r="O430" s="174"/>
      <c r="P430" s="174"/>
      <c r="Q430" s="174"/>
      <c r="R430" s="174"/>
      <c r="S430" s="174"/>
      <c r="T430" s="174"/>
      <c r="U430" s="174"/>
      <c r="V430" s="174"/>
      <c r="W430" s="174"/>
      <c r="X430" s="174"/>
      <c r="Y430" s="466"/>
      <c r="Z430" s="174"/>
      <c r="AA430" s="174"/>
      <c r="AB430" s="174"/>
      <c r="AC430" s="174"/>
      <c r="AD430" s="174"/>
      <c r="AE430" s="174"/>
      <c r="AF430" s="174"/>
      <c r="AG430" s="174"/>
      <c r="AH430" s="174"/>
      <c r="AI430" s="174"/>
      <c r="AJ430" s="174"/>
      <c r="AK430" s="174"/>
      <c r="AL430" s="174"/>
      <c r="AM430" s="174"/>
      <c r="AN430" s="174"/>
      <c r="AO430" s="174"/>
      <c r="AP430" s="174"/>
      <c r="AQ430" s="174"/>
      <c r="AR430" s="174"/>
      <c r="AS430" s="174"/>
      <c r="AT430" s="415"/>
      <c r="AU430" s="174"/>
      <c r="AV430" s="437"/>
      <c r="AW430" s="663"/>
      <c r="AX430" s="665"/>
      <c r="AY430" s="422"/>
      <c r="AZ430" s="665"/>
      <c r="BA430" s="665"/>
      <c r="BB430" s="422"/>
      <c r="BC430" s="665"/>
      <c r="BD430" s="663"/>
      <c r="BE430" s="665"/>
      <c r="BF430" s="426"/>
      <c r="BG430" s="426"/>
      <c r="BH430" s="426"/>
      <c r="BI430" s="426"/>
      <c r="BJ430" s="426"/>
      <c r="BK430" s="425"/>
    </row>
    <row r="431" spans="1:63" ht="15.75" customHeight="1">
      <c r="A431" s="174"/>
      <c r="B431" s="174"/>
      <c r="C431" s="174"/>
      <c r="D431" s="174"/>
      <c r="E431" s="174"/>
      <c r="F431" s="174"/>
      <c r="G431" s="174"/>
      <c r="H431" s="174"/>
      <c r="I431" s="174"/>
      <c r="J431" s="174"/>
      <c r="K431" s="174"/>
      <c r="L431" s="174"/>
      <c r="M431" s="174"/>
      <c r="N431" s="174"/>
      <c r="O431" s="174"/>
      <c r="P431" s="174"/>
      <c r="Q431" s="174"/>
      <c r="R431" s="174"/>
      <c r="S431" s="174"/>
      <c r="T431" s="174"/>
      <c r="U431" s="174"/>
      <c r="V431" s="174"/>
      <c r="W431" s="174"/>
      <c r="X431" s="174"/>
      <c r="Y431" s="466"/>
      <c r="Z431" s="174"/>
      <c r="AA431" s="174"/>
      <c r="AB431" s="174"/>
      <c r="AC431" s="174"/>
      <c r="AD431" s="174"/>
      <c r="AE431" s="174"/>
      <c r="AF431" s="174"/>
      <c r="AG431" s="174"/>
      <c r="AH431" s="174"/>
      <c r="AI431" s="174"/>
      <c r="AJ431" s="174"/>
      <c r="AK431" s="174"/>
      <c r="AL431" s="174"/>
      <c r="AM431" s="174"/>
      <c r="AN431" s="174"/>
      <c r="AO431" s="174"/>
      <c r="AP431" s="174"/>
      <c r="AQ431" s="174"/>
      <c r="AR431" s="174"/>
      <c r="AS431" s="174"/>
      <c r="AT431" s="415"/>
      <c r="AU431" s="174"/>
      <c r="AV431" s="437"/>
      <c r="AW431" s="663"/>
      <c r="AX431" s="665"/>
      <c r="AY431" s="422"/>
      <c r="AZ431" s="665"/>
      <c r="BA431" s="665"/>
      <c r="BB431" s="422"/>
      <c r="BC431" s="665"/>
      <c r="BD431" s="663"/>
      <c r="BE431" s="665"/>
      <c r="BF431" s="426"/>
      <c r="BG431" s="426"/>
      <c r="BH431" s="426"/>
      <c r="BI431" s="426"/>
      <c r="BJ431" s="426"/>
      <c r="BK431" s="425"/>
    </row>
    <row r="432" spans="1:63" ht="15.75" customHeight="1">
      <c r="A432" s="174"/>
      <c r="B432" s="174"/>
      <c r="C432" s="174"/>
      <c r="D432" s="174"/>
      <c r="E432" s="174"/>
      <c r="F432" s="174"/>
      <c r="G432" s="174"/>
      <c r="H432" s="174"/>
      <c r="I432" s="174"/>
      <c r="J432" s="174"/>
      <c r="K432" s="174"/>
      <c r="L432" s="174"/>
      <c r="M432" s="174"/>
      <c r="N432" s="174"/>
      <c r="O432" s="174"/>
      <c r="P432" s="174"/>
      <c r="Q432" s="174"/>
      <c r="R432" s="174"/>
      <c r="S432" s="174"/>
      <c r="T432" s="174"/>
      <c r="U432" s="174"/>
      <c r="V432" s="174"/>
      <c r="W432" s="174"/>
      <c r="X432" s="174"/>
      <c r="Y432" s="466"/>
      <c r="Z432" s="174"/>
      <c r="AA432" s="174"/>
      <c r="AB432" s="174"/>
      <c r="AC432" s="174"/>
      <c r="AD432" s="174"/>
      <c r="AE432" s="174"/>
      <c r="AF432" s="174"/>
      <c r="AG432" s="174"/>
      <c r="AH432" s="174"/>
      <c r="AI432" s="174"/>
      <c r="AJ432" s="174"/>
      <c r="AK432" s="174"/>
      <c r="AL432" s="174"/>
      <c r="AM432" s="174"/>
      <c r="AN432" s="174"/>
      <c r="AO432" s="174"/>
      <c r="AP432" s="174"/>
      <c r="AQ432" s="174"/>
      <c r="AR432" s="174"/>
      <c r="AS432" s="174"/>
      <c r="AT432" s="415"/>
      <c r="AU432" s="174"/>
      <c r="AV432" s="437"/>
      <c r="AW432" s="663"/>
      <c r="AX432" s="665"/>
      <c r="AY432" s="422"/>
      <c r="AZ432" s="665"/>
      <c r="BA432" s="665"/>
      <c r="BB432" s="422"/>
      <c r="BC432" s="665"/>
      <c r="BD432" s="663"/>
      <c r="BE432" s="665"/>
      <c r="BF432" s="426"/>
      <c r="BG432" s="426"/>
      <c r="BH432" s="426"/>
      <c r="BI432" s="426"/>
      <c r="BJ432" s="426"/>
      <c r="BK432" s="425"/>
    </row>
    <row r="433" spans="1:63" ht="15.75" customHeight="1">
      <c r="A433" s="174" t="s">
        <v>10</v>
      </c>
      <c r="B433" s="174" t="s">
        <v>49</v>
      </c>
      <c r="C433" s="174"/>
      <c r="D433" s="174"/>
      <c r="E433" s="174"/>
      <c r="F433" s="174"/>
      <c r="G433" s="174"/>
      <c r="H433" s="174"/>
      <c r="I433" s="174"/>
      <c r="J433" s="174"/>
      <c r="K433" s="174"/>
      <c r="L433" s="174"/>
      <c r="M433" s="174"/>
      <c r="N433" s="174"/>
      <c r="O433" s="174"/>
      <c r="P433" s="174"/>
      <c r="Q433" s="174"/>
      <c r="R433" s="174"/>
      <c r="S433" s="174"/>
      <c r="T433" s="174"/>
      <c r="U433" s="174"/>
      <c r="V433" s="174"/>
      <c r="W433" s="174"/>
      <c r="X433" s="174"/>
      <c r="Y433" s="466"/>
      <c r="Z433" s="174"/>
      <c r="AA433" s="174"/>
      <c r="AB433" s="174"/>
      <c r="AC433" s="174"/>
      <c r="AD433" s="174"/>
      <c r="AE433" s="174"/>
      <c r="AF433" s="174"/>
      <c r="AG433" s="174"/>
      <c r="AH433" s="174"/>
      <c r="AI433" s="174"/>
      <c r="AJ433" s="174"/>
      <c r="AK433" s="174"/>
      <c r="AL433" s="174"/>
      <c r="AM433" s="174"/>
      <c r="AN433" s="174"/>
      <c r="AO433" s="174"/>
      <c r="AP433" s="174"/>
      <c r="AQ433" s="174"/>
      <c r="AR433" s="174"/>
      <c r="AS433" s="174"/>
      <c r="AT433" s="415"/>
      <c r="AU433" s="174"/>
      <c r="AV433" s="437"/>
      <c r="AW433" s="663"/>
      <c r="AX433" s="665"/>
      <c r="AY433" s="422"/>
      <c r="AZ433" s="665"/>
      <c r="BA433" s="665"/>
      <c r="BB433" s="422"/>
      <c r="BC433" s="665"/>
      <c r="BD433" s="663"/>
      <c r="BE433" s="665"/>
      <c r="BF433" s="426"/>
      <c r="BG433" s="426">
        <f t="shared" ref="BG433:BG438" si="7">COUNTIF(AU433,"new tvi &amp; program")</f>
        <v>0</v>
      </c>
      <c r="BH433" s="426">
        <f t="shared" ref="BH433:BH438" si="8">COUNTIF(AU433,"additional program")</f>
        <v>0</v>
      </c>
      <c r="BI433" s="426">
        <f t="shared" ref="BI433:BI438" si="9">COUNTIF(AU433,"migration")</f>
        <v>0</v>
      </c>
      <c r="BJ433" s="426">
        <f t="shared" ref="BJ433:BJ438" si="10">SUM(BG433:BI433)</f>
        <v>0</v>
      </c>
      <c r="BK433" s="425" t="b">
        <f>COUNTIF($X$3:$X439,$X433)&gt;1</f>
        <v>0</v>
      </c>
    </row>
    <row r="434" spans="1:63" ht="15.75" customHeight="1">
      <c r="A434" s="174" t="s">
        <v>10</v>
      </c>
      <c r="B434" s="174" t="s">
        <v>49</v>
      </c>
      <c r="C434" s="174"/>
      <c r="D434" s="174"/>
      <c r="E434" s="174"/>
      <c r="F434" s="174"/>
      <c r="G434" s="174"/>
      <c r="H434" s="174"/>
      <c r="I434" s="174"/>
      <c r="J434" s="174"/>
      <c r="K434" s="174"/>
      <c r="L434" s="174"/>
      <c r="M434" s="174"/>
      <c r="N434" s="174"/>
      <c r="O434" s="174"/>
      <c r="P434" s="174"/>
      <c r="Q434" s="174"/>
      <c r="R434" s="174"/>
      <c r="S434" s="174"/>
      <c r="T434" s="174"/>
      <c r="U434" s="174"/>
      <c r="V434" s="174"/>
      <c r="W434" s="174"/>
      <c r="X434" s="174"/>
      <c r="Y434" s="466"/>
      <c r="Z434" s="174"/>
      <c r="AA434" s="174"/>
      <c r="AB434" s="174"/>
      <c r="AC434" s="174"/>
      <c r="AD434" s="174"/>
      <c r="AE434" s="174"/>
      <c r="AF434" s="174"/>
      <c r="AG434" s="174"/>
      <c r="AH434" s="174"/>
      <c r="AI434" s="174"/>
      <c r="AJ434" s="174"/>
      <c r="AK434" s="174"/>
      <c r="AL434" s="174"/>
      <c r="AM434" s="174"/>
      <c r="AN434" s="174"/>
      <c r="AO434" s="174"/>
      <c r="AP434" s="174"/>
      <c r="AQ434" s="174"/>
      <c r="AR434" s="174"/>
      <c r="AS434" s="174"/>
      <c r="AT434" s="415"/>
      <c r="AU434" s="174"/>
      <c r="AV434" s="437"/>
      <c r="AW434" s="663"/>
      <c r="AX434" s="665"/>
      <c r="AY434" s="422"/>
      <c r="AZ434" s="665"/>
      <c r="BA434" s="665"/>
      <c r="BB434" s="422"/>
      <c r="BC434" s="665"/>
      <c r="BD434" s="663"/>
      <c r="BE434" s="665"/>
      <c r="BF434" s="426"/>
      <c r="BG434" s="426">
        <f t="shared" si="7"/>
        <v>0</v>
      </c>
      <c r="BH434" s="426">
        <f t="shared" si="8"/>
        <v>0</v>
      </c>
      <c r="BI434" s="426">
        <f t="shared" si="9"/>
        <v>0</v>
      </c>
      <c r="BJ434" s="426">
        <f t="shared" si="10"/>
        <v>0</v>
      </c>
      <c r="BK434" s="425" t="b">
        <f>COUNTIF($X$3:$X439,$X434)&gt;1</f>
        <v>0</v>
      </c>
    </row>
    <row r="435" spans="1:63" ht="15.75" customHeight="1">
      <c r="A435" s="174" t="s">
        <v>10</v>
      </c>
      <c r="B435" s="174" t="s">
        <v>49</v>
      </c>
      <c r="C435" s="174"/>
      <c r="D435" s="174"/>
      <c r="E435" s="174"/>
      <c r="F435" s="174"/>
      <c r="G435" s="174"/>
      <c r="H435" s="174"/>
      <c r="I435" s="174"/>
      <c r="J435" s="174"/>
      <c r="K435" s="174"/>
      <c r="L435" s="174"/>
      <c r="M435" s="174"/>
      <c r="N435" s="174"/>
      <c r="O435" s="174"/>
      <c r="P435" s="174"/>
      <c r="Q435" s="174"/>
      <c r="R435" s="174"/>
      <c r="S435" s="174"/>
      <c r="T435" s="174"/>
      <c r="U435" s="174"/>
      <c r="V435" s="174"/>
      <c r="W435" s="174"/>
      <c r="X435" s="174"/>
      <c r="Y435" s="466"/>
      <c r="Z435" s="174"/>
      <c r="AA435" s="174"/>
      <c r="AB435" s="174"/>
      <c r="AC435" s="174"/>
      <c r="AD435" s="174"/>
      <c r="AE435" s="174"/>
      <c r="AF435" s="174"/>
      <c r="AG435" s="174"/>
      <c r="AH435" s="174"/>
      <c r="AI435" s="174"/>
      <c r="AJ435" s="174"/>
      <c r="AK435" s="174"/>
      <c r="AL435" s="174"/>
      <c r="AM435" s="174"/>
      <c r="AN435" s="174"/>
      <c r="AO435" s="174"/>
      <c r="AP435" s="174"/>
      <c r="AQ435" s="174"/>
      <c r="AR435" s="174"/>
      <c r="AS435" s="174"/>
      <c r="AT435" s="415"/>
      <c r="AU435" s="174"/>
      <c r="AV435" s="437"/>
      <c r="AW435" s="663"/>
      <c r="AX435" s="665"/>
      <c r="AY435" s="422"/>
      <c r="AZ435" s="665"/>
      <c r="BA435" s="665"/>
      <c r="BB435" s="422"/>
      <c r="BC435" s="665"/>
      <c r="BD435" s="663"/>
      <c r="BE435" s="665"/>
      <c r="BF435" s="426"/>
      <c r="BG435" s="426">
        <f t="shared" si="7"/>
        <v>0</v>
      </c>
      <c r="BH435" s="426">
        <f t="shared" si="8"/>
        <v>0</v>
      </c>
      <c r="BI435" s="426">
        <f t="shared" si="9"/>
        <v>0</v>
      </c>
      <c r="BJ435" s="426">
        <f t="shared" si="10"/>
        <v>0</v>
      </c>
      <c r="BK435" s="425" t="b">
        <f>COUNTIF($X$3:$X439,$X435)&gt;1</f>
        <v>0</v>
      </c>
    </row>
    <row r="436" spans="1:63" ht="15.75" customHeight="1">
      <c r="A436" s="174" t="s">
        <v>10</v>
      </c>
      <c r="B436" s="174" t="s">
        <v>49</v>
      </c>
      <c r="C436" s="174"/>
      <c r="D436" s="174"/>
      <c r="E436" s="174"/>
      <c r="F436" s="174"/>
      <c r="G436" s="174"/>
      <c r="H436" s="174"/>
      <c r="I436" s="174"/>
      <c r="J436" s="174"/>
      <c r="K436" s="174"/>
      <c r="L436" s="174"/>
      <c r="M436" s="174"/>
      <c r="N436" s="174"/>
      <c r="O436" s="174"/>
      <c r="P436" s="174"/>
      <c r="Q436" s="174"/>
      <c r="R436" s="174"/>
      <c r="S436" s="174"/>
      <c r="T436" s="174"/>
      <c r="U436" s="174"/>
      <c r="V436" s="174"/>
      <c r="W436" s="174"/>
      <c r="X436" s="174"/>
      <c r="Y436" s="466"/>
      <c r="Z436" s="174"/>
      <c r="AA436" s="174"/>
      <c r="AB436" s="174"/>
      <c r="AC436" s="174"/>
      <c r="AD436" s="174"/>
      <c r="AE436" s="174"/>
      <c r="AF436" s="174"/>
      <c r="AG436" s="174"/>
      <c r="AH436" s="174"/>
      <c r="AI436" s="174"/>
      <c r="AJ436" s="174"/>
      <c r="AK436" s="174"/>
      <c r="AL436" s="174"/>
      <c r="AM436" s="174"/>
      <c r="AN436" s="174"/>
      <c r="AO436" s="174"/>
      <c r="AP436" s="174"/>
      <c r="AQ436" s="174"/>
      <c r="AR436" s="174"/>
      <c r="AS436" s="174"/>
      <c r="AT436" s="415"/>
      <c r="AU436" s="174"/>
      <c r="AV436" s="437"/>
      <c r="AW436" s="663"/>
      <c r="AX436" s="665"/>
      <c r="AY436" s="422"/>
      <c r="AZ436" s="665"/>
      <c r="BA436" s="665"/>
      <c r="BB436" s="422"/>
      <c r="BC436" s="665"/>
      <c r="BD436" s="663"/>
      <c r="BE436" s="665"/>
      <c r="BF436" s="426"/>
      <c r="BG436" s="426">
        <f t="shared" si="7"/>
        <v>0</v>
      </c>
      <c r="BH436" s="426">
        <f t="shared" si="8"/>
        <v>0</v>
      </c>
      <c r="BI436" s="426">
        <f t="shared" si="9"/>
        <v>0</v>
      </c>
      <c r="BJ436" s="426">
        <f t="shared" si="10"/>
        <v>0</v>
      </c>
      <c r="BK436" s="425" t="b">
        <f>COUNTIF($X$3:$X439,$X436)&gt;1</f>
        <v>0</v>
      </c>
    </row>
    <row r="437" spans="1:63" ht="15.75" customHeight="1">
      <c r="A437" s="174" t="s">
        <v>10</v>
      </c>
      <c r="B437" s="174" t="s">
        <v>49</v>
      </c>
      <c r="C437" s="174"/>
      <c r="D437" s="174"/>
      <c r="E437" s="174"/>
      <c r="F437" s="174"/>
      <c r="G437" s="174"/>
      <c r="H437" s="174"/>
      <c r="I437" s="174"/>
      <c r="J437" s="174"/>
      <c r="K437" s="174"/>
      <c r="L437" s="174"/>
      <c r="M437" s="174"/>
      <c r="N437" s="174"/>
      <c r="O437" s="174"/>
      <c r="P437" s="174"/>
      <c r="Q437" s="174"/>
      <c r="R437" s="174"/>
      <c r="S437" s="174"/>
      <c r="T437" s="174"/>
      <c r="U437" s="174"/>
      <c r="V437" s="174"/>
      <c r="W437" s="174"/>
      <c r="X437" s="174"/>
      <c r="Y437" s="466"/>
      <c r="Z437" s="174"/>
      <c r="AA437" s="174"/>
      <c r="AB437" s="174"/>
      <c r="AC437" s="174"/>
      <c r="AD437" s="174"/>
      <c r="AE437" s="174"/>
      <c r="AF437" s="174"/>
      <c r="AG437" s="174"/>
      <c r="AH437" s="174"/>
      <c r="AI437" s="174"/>
      <c r="AJ437" s="174"/>
      <c r="AK437" s="174"/>
      <c r="AL437" s="174"/>
      <c r="AM437" s="174"/>
      <c r="AN437" s="174"/>
      <c r="AO437" s="174"/>
      <c r="AP437" s="174"/>
      <c r="AQ437" s="174"/>
      <c r="AR437" s="174"/>
      <c r="AS437" s="174"/>
      <c r="AT437" s="415"/>
      <c r="AU437" s="174"/>
      <c r="AV437" s="437"/>
      <c r="AW437" s="663"/>
      <c r="AX437" s="665"/>
      <c r="AY437" s="422"/>
      <c r="AZ437" s="665"/>
      <c r="BA437" s="665"/>
      <c r="BB437" s="422"/>
      <c r="BC437" s="665"/>
      <c r="BD437" s="663"/>
      <c r="BE437" s="665"/>
      <c r="BF437" s="426"/>
      <c r="BG437" s="426">
        <f t="shared" si="7"/>
        <v>0</v>
      </c>
      <c r="BH437" s="426">
        <f t="shared" si="8"/>
        <v>0</v>
      </c>
      <c r="BI437" s="426">
        <f t="shared" si="9"/>
        <v>0</v>
      </c>
      <c r="BJ437" s="426">
        <f t="shared" si="10"/>
        <v>0</v>
      </c>
      <c r="BK437" s="425" t="b">
        <f>COUNTIF($X$3:$X439,$X437)&gt;1</f>
        <v>0</v>
      </c>
    </row>
    <row r="438" spans="1:63" ht="15.75" customHeight="1">
      <c r="A438" s="174" t="s">
        <v>10</v>
      </c>
      <c r="B438" s="174" t="s">
        <v>49</v>
      </c>
      <c r="C438" s="174"/>
      <c r="D438" s="174"/>
      <c r="E438" s="174"/>
      <c r="F438" s="174"/>
      <c r="G438" s="174"/>
      <c r="H438" s="174"/>
      <c r="I438" s="174"/>
      <c r="J438" s="174"/>
      <c r="K438" s="174"/>
      <c r="L438" s="174"/>
      <c r="M438" s="174"/>
      <c r="N438" s="174"/>
      <c r="O438" s="174"/>
      <c r="P438" s="174"/>
      <c r="Q438" s="174"/>
      <c r="R438" s="174"/>
      <c r="S438" s="174"/>
      <c r="T438" s="174"/>
      <c r="U438" s="174"/>
      <c r="V438" s="174"/>
      <c r="W438" s="174"/>
      <c r="X438" s="174"/>
      <c r="Y438" s="466"/>
      <c r="Z438" s="174"/>
      <c r="AA438" s="174"/>
      <c r="AB438" s="174"/>
      <c r="AC438" s="174"/>
      <c r="AD438" s="174"/>
      <c r="AE438" s="174"/>
      <c r="AF438" s="174"/>
      <c r="AG438" s="174"/>
      <c r="AH438" s="174"/>
      <c r="AI438" s="174"/>
      <c r="AJ438" s="174"/>
      <c r="AK438" s="174"/>
      <c r="AL438" s="174"/>
      <c r="AM438" s="174"/>
      <c r="AN438" s="174"/>
      <c r="AO438" s="174"/>
      <c r="AP438" s="174"/>
      <c r="AQ438" s="174"/>
      <c r="AR438" s="174"/>
      <c r="AS438" s="174"/>
      <c r="AT438" s="415"/>
      <c r="AU438" s="174"/>
      <c r="AV438" s="437"/>
      <c r="AW438" s="663"/>
      <c r="AX438" s="665"/>
      <c r="AY438" s="422"/>
      <c r="AZ438" s="665"/>
      <c r="BA438" s="665"/>
      <c r="BB438" s="422"/>
      <c r="BC438" s="665"/>
      <c r="BD438" s="663"/>
      <c r="BE438" s="665"/>
      <c r="BF438" s="426"/>
      <c r="BG438" s="426">
        <f t="shared" si="7"/>
        <v>0</v>
      </c>
      <c r="BH438" s="426">
        <f t="shared" si="8"/>
        <v>0</v>
      </c>
      <c r="BI438" s="426">
        <f t="shared" si="9"/>
        <v>0</v>
      </c>
      <c r="BJ438" s="426">
        <f t="shared" si="10"/>
        <v>0</v>
      </c>
      <c r="BK438" s="425" t="b">
        <f>COUNTIF($X$3:$X439,$X438)&gt;1</f>
        <v>0</v>
      </c>
    </row>
    <row r="439" spans="1:63" ht="15.75" customHeight="1">
      <c r="A439" s="174" t="s">
        <v>10</v>
      </c>
      <c r="B439" s="174" t="s">
        <v>49</v>
      </c>
      <c r="C439" s="174"/>
      <c r="D439" s="174"/>
      <c r="E439" s="174"/>
      <c r="F439" s="174"/>
      <c r="G439" s="174"/>
      <c r="H439" s="174"/>
      <c r="I439" s="174"/>
      <c r="J439" s="174"/>
      <c r="K439" s="174"/>
      <c r="L439" s="174"/>
      <c r="M439" s="174"/>
      <c r="N439" s="174"/>
      <c r="O439" s="174"/>
      <c r="P439" s="174"/>
      <c r="Q439" s="174"/>
      <c r="R439" s="174"/>
      <c r="S439" s="174"/>
      <c r="T439" s="174"/>
      <c r="U439" s="174"/>
      <c r="V439" s="174"/>
      <c r="W439" s="174"/>
      <c r="X439" s="174"/>
      <c r="Y439" s="466"/>
      <c r="Z439" s="174"/>
      <c r="AA439" s="174"/>
      <c r="AB439" s="174"/>
      <c r="AC439" s="174"/>
      <c r="AD439" s="174"/>
      <c r="AE439" s="174"/>
      <c r="AF439" s="174"/>
      <c r="AG439" s="174"/>
      <c r="AH439" s="174"/>
      <c r="AI439" s="174"/>
      <c r="AJ439" s="174"/>
      <c r="AK439" s="174"/>
      <c r="AL439" s="174"/>
      <c r="AM439" s="174"/>
      <c r="AN439" s="174"/>
      <c r="AO439" s="174"/>
      <c r="AP439" s="174"/>
      <c r="AQ439" s="174"/>
      <c r="AR439" s="174"/>
      <c r="AS439" s="174"/>
      <c r="AT439" s="415"/>
      <c r="AU439" s="174"/>
      <c r="AV439" s="437"/>
      <c r="AW439" s="523"/>
      <c r="AX439" s="524"/>
      <c r="AY439" s="524"/>
      <c r="AZ439" s="524"/>
      <c r="BA439" s="524"/>
      <c r="BB439" s="524"/>
      <c r="BC439" s="524"/>
      <c r="BD439" s="523"/>
      <c r="BE439" s="524">
        <f>SUBTOTAL(9,BE4:BE438)</f>
        <v>40</v>
      </c>
      <c r="BF439" s="524"/>
      <c r="BG439" s="524">
        <f t="shared" ref="BG439:BJ439" si="11">SUBTOTAL(9,BG4:BG438)</f>
        <v>3</v>
      </c>
      <c r="BH439" s="524">
        <f t="shared" si="11"/>
        <v>15</v>
      </c>
      <c r="BI439" s="524">
        <f t="shared" si="11"/>
        <v>0</v>
      </c>
      <c r="BJ439" s="524">
        <f t="shared" si="11"/>
        <v>18</v>
      </c>
      <c r="BK439" s="586"/>
    </row>
  </sheetData>
  <customSheetViews>
    <customSheetView guid="{DB26DF6E-B046-45E4-8902-F737E76E5360}" filter="1" showAutoFilter="1">
      <pageMargins left="0.7" right="0.7" top="0.75" bottom="0.75" header="0.3" footer="0.3"/>
      <autoFilter ref="A3:BK439" xr:uid="{4EC87FE0-9BF7-490D-A356-7952BC476FCA}">
        <filterColumn colId="46">
          <filters blank="1">
            <filter val="Additional Program"/>
            <filter val="Correction"/>
            <filter val="New TVI &amp; Program"/>
            <filter val="Reissuance"/>
          </filters>
        </filterColumn>
      </autoFilter>
    </customSheetView>
  </customSheetViews>
  <dataValidations count="15">
    <dataValidation type="list" allowBlank="1" showErrorMessage="1" sqref="AS4:AS439" xr:uid="{00000000-0002-0000-0E00-000001000000}">
      <formula1>"2024,2023"</formula1>
    </dataValidation>
    <dataValidation type="list" allowBlank="1" showErrorMessage="1" sqref="P4:P439" xr:uid="{00000000-0002-0000-0E00-000002000000}">
      <formula1>"TVI,HEI,NGO,LUC,NGA,SUC,LGU,Farm School,TESDA Technology Institution"</formula1>
    </dataValidation>
    <dataValidation type="list" allowBlank="1" showErrorMessage="1" sqref="V4:V439" xr:uid="{00000000-0002-0000-0E00-000004000000}">
      <formula1>"NC I,NC II,NC III,NC IV,Level I,Level II,N/A"</formula1>
    </dataValidation>
    <dataValidation type="list" allowBlank="1" showErrorMessage="1" sqref="AP4:AP439" xr:uid="{00000000-0002-0000-0E00-000005000000}">
      <formula1>"Migration to Updated TR,Migration from NTR to WTR"</formula1>
    </dataValidation>
    <dataValidation type="list" allowBlank="1" showErrorMessage="1" sqref="AY4:AY438 BB4:BB438" xr:uid="{00000000-0002-0000-0E00-000006000000}">
      <formula1>"C,NC,CLOSED"</formula1>
    </dataValidation>
    <dataValidation type="custom" allowBlank="1" showDropDown="1" showInputMessage="1" showErrorMessage="1" prompt="Enter a valid date (MM/DD/YYYY)" sqref="AT4:AT439" xr:uid="{00000000-0002-0000-0E00-000008000000}">
      <formula1>OR(NOT(ISERROR(DATEVALUE(AT4))), AND(ISNUMBER(AT4), LEFT(CELL("format", AT4))="D"))</formula1>
    </dataValidation>
    <dataValidation type="list" allowBlank="1" showErrorMessage="1" sqref="E4:E439" xr:uid="{00000000-0002-0000-0E00-000009000000}">
      <formula1>"1st,2nd,3rd,4th,5th,Component,HUC"</formula1>
    </dataValidation>
    <dataValidation type="list" allowBlank="1" showErrorMessage="1" sqref="O4:O439" xr:uid="{00000000-0002-0000-0E00-00000A000000}">
      <formula1>"Private,Public"</formula1>
    </dataValidation>
    <dataValidation type="custom" allowBlank="1" showDropDown="1" showInputMessage="1" showErrorMessage="1" prompt="Enter a valid date (mm/dd/yyy)" sqref="BF4:BF6 BF8:BF17 BF26 BF29 BF33:BF34 BF36:BF37 BF44:BF48 BF50:BF53 BF55:BF56 BF59:BF62 BF64:BF70 BF72:BF74 BF76:BF78 BF82:BF85 BF88:BF94 BF96 BF98:BF102 BF104:BF109 BF111:BF115 BF120:BF121 BF146:BF147 BF150 BF153:BF154 BF158:BF177 BF184:BF185 BF191 BF193 Y4:Y439" xr:uid="{00000000-0002-0000-0E00-00000B000000}">
      <formula1>OR(NOT(ISERROR(DATEVALUE(Y4))), AND(ISNUMBER(Y4), LEFT(CELL("format", Y4))="D"))</formula1>
    </dataValidation>
    <dataValidation type="list" allowBlank="1" showErrorMessage="1" sqref="AB4:AB439" xr:uid="{00000000-0002-0000-0E00-00000D000000}">
      <formula1>"F2F,BL,DL,Pure Online,Combination,BL/DL,F2F/BL,F2F/DL,F2F/Combination,BL/DL/Combination,ALL"</formula1>
    </dataValidation>
    <dataValidation type="list" allowBlank="1" showErrorMessage="1" sqref="AQ4:AQ439" xr:uid="{00000000-0002-0000-0E00-00000E000000}">
      <formula1>"PAFSE,RCEF,PAFSE and RCEF"</formula1>
    </dataValidation>
    <dataValidation type="list" allowBlank="1" showErrorMessage="1" sqref="Q4:Q439" xr:uid="{00000000-0002-0000-0E00-000010000000}">
      <formula1>"WTR,NTR,Bundled Program"</formula1>
    </dataValidation>
    <dataValidation type="custom" allowBlank="1" showDropDown="1" showInputMessage="1" showErrorMessage="1" prompt="Enter a valid date (mm/dd/yyyy)" sqref="Z4:Z439 AI4:AI439 AN4:AO439" xr:uid="{00000000-0002-0000-0E00-000011000000}">
      <formula1>OR(NOT(ISERROR(DATEVALUE(Z4))), AND(ISNUMBER(Z4), LEFT(CELL("format", Z4))="D"))</formula1>
    </dataValidation>
    <dataValidation type="list" allowBlank="1" showErrorMessage="1" sqref="AC4:AC438" xr:uid="{00000000-0002-0000-0E00-000013000000}">
      <formula1>"Yes,No"</formula1>
    </dataValidation>
    <dataValidation type="list" allowBlank="1" showErrorMessage="1" sqref="AA4:AA439" xr:uid="{00000000-0002-0000-0E00-000015000000}">
      <formula1>"IBT,EBT,CBT,MCC"</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7">
        <x14:dataValidation type="list" allowBlank="1" showErrorMessage="1" xr:uid="{00000000-0002-0000-0E00-000000000000}">
          <x14:formula1>
            <xm:f>Ref!$H$15:$H$28</xm:f>
          </x14:formula1>
          <xm:sqref>C4:C439</xm:sqref>
        </x14:dataValidation>
        <x14:dataValidation type="list" allowBlank="1" xr:uid="{00000000-0002-0000-0E00-000003000000}">
          <x14:formula1>
            <xm:f>Ref!$I$467:$I$477</xm:f>
          </x14:formula1>
          <xm:sqref>T4:T439</xm:sqref>
        </x14:dataValidation>
        <x14:dataValidation type="list" allowBlank="1" showErrorMessage="1" xr:uid="{00000000-0002-0000-0E00-000007000000}">
          <x14:formula1>
            <xm:f>Ref!$G$15:$G$26</xm:f>
          </x14:formula1>
          <xm:sqref>AR4:AR439</xm:sqref>
        </x14:dataValidation>
        <x14:dataValidation type="list" allowBlank="1" showErrorMessage="1" xr:uid="{00000000-0002-0000-0E00-00000C000000}">
          <x14:formula1>
            <xm:f>Ref!$B$2:$B$718</xm:f>
          </x14:formula1>
          <xm:sqref>R4:R439</xm:sqref>
        </x14:dataValidation>
        <x14:dataValidation type="list" allowBlank="1" showErrorMessage="1" xr:uid="{00000000-0002-0000-0E00-00000F000000}">
          <x14:formula1>
            <xm:f>Ref!$J$15:$J$23</xm:f>
          </x14:formula1>
          <xm:sqref>AU4:AU439</xm:sqref>
        </x14:dataValidation>
        <x14:dataValidation type="list" allowBlank="1" showErrorMessage="1" xr:uid="{00000000-0002-0000-0E00-000012000000}">
          <x14:formula1>
            <xm:f>Ref!$I$2:$I$12</xm:f>
          </x14:formula1>
          <xm:sqref>AJ4:AJ439</xm:sqref>
        </x14:dataValidation>
        <x14:dataValidation type="list" allowBlank="1" showErrorMessage="1" xr:uid="{00000000-0002-0000-0E00-000014000000}">
          <x14:formula1>
            <xm:f>'Ref2'!$A$2:$Z$181</xm:f>
          </x14:formula1>
          <xm:sqref>S4:S439</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filterMode="1">
    <outlinePr summaryBelow="0" summaryRight="0"/>
  </sheetPr>
  <dimension ref="L1:W1672"/>
  <sheetViews>
    <sheetView showGridLines="0" workbookViewId="0"/>
  </sheetViews>
  <sheetFormatPr defaultColWidth="12.5703125" defaultRowHeight="15" customHeight="1"/>
  <cols>
    <col min="2" max="2" width="13.5703125" customWidth="1"/>
    <col min="5" max="5" width="75.140625" customWidth="1"/>
    <col min="6" max="6" width="81.5703125" customWidth="1"/>
    <col min="7" max="7" width="24.140625" customWidth="1"/>
    <col min="11" max="11" width="28.28515625" customWidth="1"/>
    <col min="12" max="12" width="93.85546875" customWidth="1"/>
    <col min="20" max="20" width="13.7109375" customWidth="1"/>
    <col min="21" max="22" width="53.42578125" customWidth="1"/>
    <col min="23" max="23" width="40.85546875" customWidth="1"/>
  </cols>
  <sheetData>
    <row r="1" ht="12.75"/>
    <row r="2" ht="12.75" hidden="1"/>
    <row r="3" ht="12.75" hidden="1"/>
    <row r="4" ht="12.75" hidden="1"/>
    <row r="5" ht="12.75" hidden="1"/>
    <row r="6" ht="12.75" hidden="1"/>
    <row r="7" ht="12.75" hidden="1"/>
    <row r="8" ht="12.75" hidden="1"/>
    <row r="9" ht="12.75" hidden="1"/>
    <row r="10" ht="12.75" hidden="1"/>
    <row r="11" ht="12.75" hidden="1"/>
    <row r="12" ht="12.75" hidden="1"/>
    <row r="13" ht="12.75" hidden="1"/>
    <row r="14" ht="12.75" hidden="1"/>
    <row r="15" ht="12.75" hidden="1"/>
    <row r="16" ht="12.75" hidden="1"/>
    <row r="17" ht="12.75" hidden="1"/>
    <row r="18" ht="12.75" hidden="1"/>
    <row r="19" ht="12.75" hidden="1"/>
    <row r="20" ht="12.75" hidden="1"/>
    <row r="21" ht="12.75" hidden="1"/>
    <row r="22" ht="12.75" hidden="1"/>
    <row r="23" ht="12.75" hidden="1"/>
    <row r="24" ht="12.75" hidden="1"/>
    <row r="25" ht="12.75" hidden="1"/>
    <row r="26" ht="12.75" hidden="1"/>
    <row r="27" ht="12.75" hidden="1"/>
    <row r="28" ht="12.75" hidden="1"/>
    <row r="29" ht="12.75" hidden="1"/>
    <row r="30" ht="12.75" hidden="1"/>
    <row r="31" ht="12.75" hidden="1"/>
    <row r="32" ht="12.75" hidden="1"/>
    <row r="33" ht="12.75" hidden="1"/>
    <row r="34" ht="12.75" hidden="1"/>
    <row r="35" ht="12.75" hidden="1"/>
    <row r="36" ht="12.75" hidden="1"/>
    <row r="37" ht="12.75" hidden="1"/>
    <row r="38" ht="12.75" hidden="1"/>
    <row r="39" ht="12.75" hidden="1"/>
    <row r="40" ht="12.75" hidden="1"/>
    <row r="41" ht="12.75" hidden="1"/>
    <row r="42" ht="12.75" hidden="1"/>
    <row r="43" ht="12.75" hidden="1"/>
    <row r="44" ht="12.75" hidden="1"/>
    <row r="45" ht="12.75" hidden="1"/>
    <row r="46" ht="12.75" hidden="1"/>
    <row r="47" ht="12.75" hidden="1"/>
    <row r="48" ht="12.75" hidden="1"/>
    <row r="49" ht="12.75" hidden="1"/>
    <row r="50" ht="12.75" hidden="1"/>
    <row r="51" ht="12.75" hidden="1"/>
    <row r="52" ht="12.75" hidden="1"/>
    <row r="53" ht="12.75" hidden="1"/>
    <row r="54" ht="12.75" hidden="1"/>
    <row r="55" ht="12.75" hidden="1"/>
    <row r="56" ht="12.75" hidden="1"/>
    <row r="57" ht="12.75" hidden="1"/>
    <row r="58" ht="12.75" hidden="1"/>
    <row r="59" ht="12.75" hidden="1"/>
    <row r="60" ht="12.75" hidden="1"/>
    <row r="61" ht="12.75" hidden="1"/>
    <row r="62" ht="12.75" hidden="1"/>
    <row r="63" ht="12.75" hidden="1"/>
    <row r="64" ht="12.75" hidden="1"/>
    <row r="65" ht="12.75" hidden="1"/>
    <row r="66" ht="12.75" hidden="1"/>
    <row r="67" ht="12.75" hidden="1"/>
    <row r="68" ht="12.75" hidden="1"/>
    <row r="69" ht="12.75" hidden="1"/>
    <row r="70" ht="12.75" hidden="1"/>
    <row r="71" ht="12.75" hidden="1"/>
    <row r="72" ht="12.75" hidden="1"/>
    <row r="73" ht="12.75" hidden="1"/>
    <row r="74" ht="12.75" hidden="1"/>
    <row r="75" ht="12.75" hidden="1"/>
    <row r="76" ht="12.75" hidden="1"/>
    <row r="77" ht="12.75" hidden="1"/>
    <row r="78" ht="12.75" hidden="1"/>
    <row r="79" ht="12.75" hidden="1"/>
    <row r="80" ht="12.75" hidden="1"/>
    <row r="81" ht="12.75" hidden="1"/>
    <row r="82" ht="12.75" hidden="1"/>
    <row r="83" ht="12.75" hidden="1"/>
    <row r="84" ht="12.75" hidden="1"/>
    <row r="85" ht="12.75" hidden="1"/>
    <row r="86" ht="12.75" hidden="1"/>
    <row r="87" ht="12.75" hidden="1"/>
    <row r="88" ht="12.75" hidden="1"/>
    <row r="89" ht="12.75" hidden="1"/>
    <row r="90" ht="12.75" hidden="1"/>
    <row r="91" ht="12.75" hidden="1"/>
    <row r="92" ht="12.75" hidden="1"/>
    <row r="93" ht="12.75" hidden="1"/>
    <row r="94" ht="12.75" hidden="1"/>
    <row r="95" ht="12.75" hidden="1"/>
    <row r="96" ht="12.75" hidden="1"/>
    <row r="97" ht="12.75" hidden="1"/>
    <row r="98" ht="12.75" hidden="1"/>
    <row r="99" ht="12.75" hidden="1"/>
    <row r="100" ht="12.75" hidden="1"/>
    <row r="101" ht="12.75" hidden="1"/>
    <row r="102" ht="12.75" hidden="1"/>
    <row r="103" ht="12.75" hidden="1"/>
    <row r="104" ht="12.75" hidden="1"/>
    <row r="105" ht="12.75" hidden="1"/>
    <row r="106" ht="12.75" hidden="1"/>
    <row r="107" ht="12.75" hidden="1"/>
    <row r="108" ht="12.75" hidden="1"/>
    <row r="109" ht="12.75" hidden="1"/>
    <row r="110" ht="12.75" hidden="1"/>
    <row r="111" ht="12.75" hidden="1"/>
    <row r="112" ht="12.75" hidden="1"/>
    <row r="113" ht="12.75" hidden="1"/>
    <row r="114" ht="12.75" hidden="1"/>
    <row r="115" ht="12.75" hidden="1"/>
    <row r="116" ht="12.75" hidden="1"/>
    <row r="117" ht="12.75" hidden="1"/>
    <row r="118" ht="12.75" hidden="1"/>
    <row r="119" ht="12.75" hidden="1"/>
    <row r="120" ht="12.75" hidden="1"/>
    <row r="121" ht="12.75" hidden="1"/>
    <row r="122" ht="12.75" hidden="1"/>
    <row r="123" ht="12.75" hidden="1"/>
    <row r="124" ht="12.75" hidden="1"/>
    <row r="125" ht="12.75" hidden="1"/>
    <row r="126" ht="12.75" hidden="1"/>
    <row r="127" ht="12.75" hidden="1"/>
    <row r="128" ht="12.75" hidden="1"/>
    <row r="129" ht="12.75" hidden="1"/>
    <row r="130" ht="12.75" hidden="1"/>
    <row r="131" ht="12.75" hidden="1"/>
    <row r="132" ht="12.75" hidden="1"/>
    <row r="133" ht="12.75" hidden="1"/>
    <row r="134" ht="12.75" hidden="1"/>
    <row r="135" ht="12.75" hidden="1"/>
    <row r="136" ht="12.75" hidden="1"/>
    <row r="137" ht="12.75" hidden="1"/>
    <row r="138" ht="12.75" hidden="1"/>
    <row r="139" ht="12.75" hidden="1"/>
    <row r="140" ht="12.75" hidden="1"/>
    <row r="141" ht="12.75" hidden="1"/>
    <row r="142" ht="12.75" hidden="1"/>
    <row r="143" ht="12.75" hidden="1"/>
    <row r="144" ht="12.75" hidden="1"/>
    <row r="145" ht="12.75" hidden="1"/>
    <row r="146" ht="12.75" hidden="1"/>
    <row r="147" ht="12.75" hidden="1"/>
    <row r="148" ht="12.75" hidden="1"/>
    <row r="149" ht="12.75" hidden="1"/>
    <row r="150" ht="12.75" hidden="1"/>
    <row r="151" ht="12.75" hidden="1"/>
    <row r="152" ht="12.75" hidden="1"/>
    <row r="153" ht="12.75" hidden="1"/>
    <row r="154" ht="12.75" hidden="1"/>
    <row r="155" ht="12.75" hidden="1"/>
    <row r="156" ht="12.75" hidden="1"/>
    <row r="157" ht="12.75" hidden="1"/>
    <row r="158" ht="12.75" hidden="1"/>
    <row r="159" ht="12.75" hidden="1"/>
    <row r="160" ht="12.75" hidden="1"/>
    <row r="161" ht="12.75" hidden="1"/>
    <row r="162" ht="12.75" hidden="1"/>
    <row r="163" ht="12.75" hidden="1"/>
    <row r="164" ht="12.75" hidden="1"/>
    <row r="165" ht="12.75" hidden="1"/>
    <row r="166" ht="12.75" hidden="1"/>
    <row r="167" ht="12.75" hidden="1"/>
    <row r="168" ht="12.75" hidden="1"/>
    <row r="169" ht="12.75" hidden="1"/>
    <row r="170" ht="12.75" hidden="1"/>
    <row r="171" ht="12.75" hidden="1"/>
    <row r="172" ht="12.75" hidden="1"/>
    <row r="173" ht="12.75" hidden="1"/>
    <row r="174" ht="12.75" hidden="1"/>
    <row r="175" ht="12.75" hidden="1"/>
    <row r="176" ht="12.75" hidden="1"/>
    <row r="177" ht="12.75" hidden="1"/>
    <row r="178" ht="12.75" hidden="1"/>
    <row r="179" ht="12.75" hidden="1"/>
    <row r="180" ht="12.75" hidden="1"/>
    <row r="181" ht="12.75" hidden="1"/>
    <row r="182" ht="12.75" hidden="1"/>
    <row r="183" ht="12.75" hidden="1"/>
    <row r="184" ht="12.75" hidden="1"/>
    <row r="185" ht="12.75" hidden="1"/>
    <row r="186" ht="12.75" hidden="1"/>
    <row r="187" ht="12.75" hidden="1"/>
    <row r="188" ht="12.75" hidden="1"/>
    <row r="189" ht="12.75" hidden="1"/>
    <row r="190" ht="12.75" hidden="1"/>
    <row r="191" ht="12.75" hidden="1"/>
    <row r="192" ht="12.75" hidden="1"/>
    <row r="193" ht="12.75" hidden="1"/>
    <row r="194" ht="12.75" hidden="1"/>
    <row r="195" ht="12.75" hidden="1"/>
    <row r="196" ht="12.75" hidden="1"/>
    <row r="197" ht="12.75" hidden="1"/>
    <row r="198" ht="12.75" hidden="1"/>
    <row r="199" ht="12.75" hidden="1"/>
    <row r="200" ht="12.75" hidden="1"/>
    <row r="201" ht="12.75" hidden="1"/>
    <row r="202" ht="12.75" hidden="1"/>
    <row r="203" ht="12.75"/>
    <row r="204" ht="12.75" hidden="1"/>
    <row r="205" ht="12.75" hidden="1"/>
    <row r="206" ht="12.75" hidden="1"/>
    <row r="207" ht="12.75" hidden="1"/>
    <row r="208" ht="12.75" hidden="1"/>
    <row r="209" ht="12.75" hidden="1"/>
    <row r="210" ht="12.75" hidden="1"/>
    <row r="211" ht="12.75" hidden="1"/>
    <row r="212" ht="12.75" hidden="1"/>
    <row r="213" ht="12.75" hidden="1"/>
    <row r="214" ht="12.75" hidden="1"/>
    <row r="215" ht="12.75" hidden="1"/>
    <row r="216" ht="12.75" hidden="1"/>
    <row r="217" ht="12.75" hidden="1"/>
    <row r="218" ht="12.75" hidden="1"/>
    <row r="219" ht="12.75" hidden="1"/>
    <row r="220" ht="12.75" hidden="1"/>
    <row r="221" ht="12.75" hidden="1"/>
    <row r="222" ht="12.75"/>
    <row r="223" ht="12.75" hidden="1"/>
    <row r="224" ht="12.75" hidden="1"/>
    <row r="225" ht="12.75" hidden="1"/>
    <row r="226" ht="12.75" hidden="1"/>
    <row r="227" ht="12.75" hidden="1"/>
    <row r="228" ht="12.75" hidden="1"/>
    <row r="229" ht="12.75" hidden="1"/>
    <row r="230" ht="12.75" hidden="1"/>
    <row r="231" ht="12.75" hidden="1"/>
    <row r="232" ht="12.75" hidden="1"/>
    <row r="233" ht="12.75" hidden="1"/>
    <row r="234" ht="12.75" hidden="1"/>
    <row r="235" ht="12.75" hidden="1"/>
    <row r="236" ht="12.75" hidden="1"/>
    <row r="237" ht="12.75" hidden="1"/>
    <row r="238" ht="12.75" hidden="1"/>
    <row r="239" ht="12.75" hidden="1"/>
    <row r="240" ht="12.75" hidden="1"/>
    <row r="241" spans="12:12" ht="12.75" hidden="1"/>
    <row r="242" spans="12:12" ht="12.75" hidden="1">
      <c r="L242" s="181"/>
    </row>
    <row r="243" spans="12:12" ht="12.75">
      <c r="L243" s="181"/>
    </row>
    <row r="244" spans="12:12" ht="12.75" hidden="1">
      <c r="L244" s="181"/>
    </row>
    <row r="245" spans="12:12" ht="12.75" hidden="1">
      <c r="L245" s="181"/>
    </row>
    <row r="246" spans="12:12" ht="12.75" hidden="1">
      <c r="L246" s="181"/>
    </row>
    <row r="247" spans="12:12" ht="12.75" hidden="1">
      <c r="L247" s="181"/>
    </row>
    <row r="248" spans="12:12" ht="12.75" hidden="1">
      <c r="L248" s="181"/>
    </row>
    <row r="249" spans="12:12" ht="12.75" hidden="1">
      <c r="L249" s="181"/>
    </row>
    <row r="250" spans="12:12" ht="12.75" hidden="1">
      <c r="L250" s="181"/>
    </row>
    <row r="251" spans="12:12" ht="12.75" hidden="1">
      <c r="L251" s="181"/>
    </row>
    <row r="252" spans="12:12" ht="12.75" hidden="1">
      <c r="L252" s="181"/>
    </row>
    <row r="253" spans="12:12" ht="12.75" hidden="1">
      <c r="L253" s="181"/>
    </row>
    <row r="254" spans="12:12" ht="12.75" hidden="1">
      <c r="L254" s="181"/>
    </row>
    <row r="255" spans="12:12" ht="12.75" hidden="1">
      <c r="L255" s="181"/>
    </row>
    <row r="256" spans="12:12" ht="12.75" hidden="1">
      <c r="L256" s="181"/>
    </row>
    <row r="257" spans="12:12" ht="12.75" hidden="1">
      <c r="L257" s="181"/>
    </row>
    <row r="258" spans="12:12" ht="12.75" hidden="1">
      <c r="L258" s="181"/>
    </row>
    <row r="259" spans="12:12" ht="12.75" hidden="1">
      <c r="L259" s="181"/>
    </row>
    <row r="260" spans="12:12" ht="12.75" hidden="1">
      <c r="L260" s="181"/>
    </row>
    <row r="261" spans="12:12" ht="12.75" hidden="1">
      <c r="L261" s="181"/>
    </row>
    <row r="262" spans="12:12" ht="12.75" hidden="1">
      <c r="L262" s="181"/>
    </row>
    <row r="263" spans="12:12" ht="12.75" hidden="1">
      <c r="L263" s="181"/>
    </row>
    <row r="264" spans="12:12" ht="12.75" hidden="1">
      <c r="L264" s="181"/>
    </row>
    <row r="265" spans="12:12" ht="12.75" hidden="1">
      <c r="L265" s="181"/>
    </row>
    <row r="266" spans="12:12" ht="12.75" hidden="1">
      <c r="L266" s="181"/>
    </row>
    <row r="267" spans="12:12" ht="12.75" hidden="1">
      <c r="L267" s="181"/>
    </row>
    <row r="268" spans="12:12" ht="12.75" hidden="1">
      <c r="L268" s="181"/>
    </row>
    <row r="269" spans="12:12" ht="12.75" hidden="1">
      <c r="L269" s="181"/>
    </row>
    <row r="270" spans="12:12" ht="12.75" hidden="1">
      <c r="L270" s="181"/>
    </row>
    <row r="271" spans="12:12" ht="12.75" hidden="1">
      <c r="L271" s="181"/>
    </row>
    <row r="272" spans="12:12" ht="12.75" hidden="1">
      <c r="L272" s="181"/>
    </row>
    <row r="273" spans="12:12" ht="12.75" hidden="1">
      <c r="L273" s="181"/>
    </row>
    <row r="274" spans="12:12" ht="12.75" hidden="1">
      <c r="L274" s="181"/>
    </row>
    <row r="275" spans="12:12" ht="12.75" hidden="1">
      <c r="L275" s="181"/>
    </row>
    <row r="276" spans="12:12" ht="12.75" hidden="1">
      <c r="L276" s="181"/>
    </row>
    <row r="277" spans="12:12" ht="12.75" hidden="1">
      <c r="L277" s="181"/>
    </row>
    <row r="278" spans="12:12" ht="12.75" hidden="1">
      <c r="L278" s="181"/>
    </row>
    <row r="279" spans="12:12" ht="12.75" hidden="1">
      <c r="L279" s="181"/>
    </row>
    <row r="280" spans="12:12" ht="12.75" hidden="1">
      <c r="L280" s="181"/>
    </row>
    <row r="281" spans="12:12" ht="12.75" hidden="1">
      <c r="L281" s="181"/>
    </row>
    <row r="282" spans="12:12" ht="12.75" hidden="1">
      <c r="L282" s="181"/>
    </row>
    <row r="283" spans="12:12" ht="12.75" hidden="1">
      <c r="L283" s="181"/>
    </row>
    <row r="284" spans="12:12" ht="12.75" hidden="1">
      <c r="L284" s="181"/>
    </row>
    <row r="285" spans="12:12" ht="12.75" hidden="1">
      <c r="L285" s="181"/>
    </row>
    <row r="286" spans="12:12" ht="12.75" hidden="1">
      <c r="L286" s="181"/>
    </row>
    <row r="287" spans="12:12" ht="12.75" hidden="1">
      <c r="L287" s="181"/>
    </row>
    <row r="288" spans="12:12" ht="12.75" hidden="1">
      <c r="L288" s="181"/>
    </row>
    <row r="289" spans="12:12" ht="12.75" hidden="1">
      <c r="L289" s="181"/>
    </row>
    <row r="290" spans="12:12" ht="12.75" hidden="1">
      <c r="L290" s="181"/>
    </row>
    <row r="291" spans="12:12" ht="12.75" hidden="1">
      <c r="L291" s="181"/>
    </row>
    <row r="292" spans="12:12" ht="12.75" hidden="1">
      <c r="L292" s="181"/>
    </row>
    <row r="293" spans="12:12" ht="12.75" hidden="1">
      <c r="L293" s="181"/>
    </row>
    <row r="294" spans="12:12" ht="12.75" hidden="1">
      <c r="L294" s="181"/>
    </row>
    <row r="295" spans="12:12" ht="12.75" hidden="1">
      <c r="L295" s="181"/>
    </row>
    <row r="296" spans="12:12" ht="12.75" hidden="1">
      <c r="L296" s="181"/>
    </row>
    <row r="297" spans="12:12" ht="12.75" hidden="1">
      <c r="L297" s="181"/>
    </row>
    <row r="298" spans="12:12" ht="12.75" hidden="1">
      <c r="L298" s="181"/>
    </row>
    <row r="299" spans="12:12" ht="12.75" hidden="1">
      <c r="L299" s="181"/>
    </row>
    <row r="300" spans="12:12" ht="12.75" hidden="1">
      <c r="L300" s="181"/>
    </row>
    <row r="301" spans="12:12" ht="12.75" hidden="1">
      <c r="L301" s="181"/>
    </row>
    <row r="302" spans="12:12" ht="12.75" hidden="1">
      <c r="L302" s="181"/>
    </row>
    <row r="303" spans="12:12" ht="12.75" hidden="1">
      <c r="L303" s="181"/>
    </row>
    <row r="304" spans="12:12" ht="12.75" hidden="1">
      <c r="L304" s="181"/>
    </row>
    <row r="305" spans="12:12" ht="12.75" hidden="1">
      <c r="L305" s="181"/>
    </row>
    <row r="306" spans="12:12" ht="12.75" hidden="1">
      <c r="L306" s="181"/>
    </row>
    <row r="307" spans="12:12" ht="12.75" hidden="1">
      <c r="L307" s="181"/>
    </row>
    <row r="308" spans="12:12" ht="12.75" hidden="1">
      <c r="L308" s="181"/>
    </row>
    <row r="309" spans="12:12" ht="12.75" hidden="1">
      <c r="L309" s="181"/>
    </row>
    <row r="310" spans="12:12" ht="12.75" hidden="1">
      <c r="L310" s="181"/>
    </row>
    <row r="311" spans="12:12" ht="12.75" hidden="1">
      <c r="L311" s="181"/>
    </row>
    <row r="312" spans="12:12" ht="12.75" hidden="1">
      <c r="L312" s="181"/>
    </row>
    <row r="313" spans="12:12" ht="12.75" hidden="1">
      <c r="L313" s="181"/>
    </row>
    <row r="314" spans="12:12" ht="12.75" hidden="1">
      <c r="L314" s="181"/>
    </row>
    <row r="315" spans="12:12" ht="12.75" hidden="1">
      <c r="L315" s="181"/>
    </row>
    <row r="316" spans="12:12" ht="12.75" hidden="1">
      <c r="L316" s="181"/>
    </row>
    <row r="317" spans="12:12" ht="12.75" hidden="1">
      <c r="L317" s="181"/>
    </row>
    <row r="318" spans="12:12" ht="12.75" hidden="1">
      <c r="L318" s="181"/>
    </row>
    <row r="319" spans="12:12" ht="12.75" hidden="1">
      <c r="L319" s="181"/>
    </row>
    <row r="320" spans="12:12" ht="12.75" hidden="1">
      <c r="L320" s="181"/>
    </row>
    <row r="321" spans="12:12" ht="12.75" hidden="1">
      <c r="L321" s="181"/>
    </row>
    <row r="322" spans="12:12" ht="12.75" hidden="1">
      <c r="L322" s="181"/>
    </row>
    <row r="323" spans="12:12" ht="12.75" hidden="1">
      <c r="L323" s="181"/>
    </row>
    <row r="324" spans="12:12" ht="12.75" hidden="1">
      <c r="L324" s="181"/>
    </row>
    <row r="325" spans="12:12" ht="12.75" hidden="1">
      <c r="L325" s="181"/>
    </row>
    <row r="326" spans="12:12" ht="12.75" hidden="1">
      <c r="L326" s="181"/>
    </row>
    <row r="327" spans="12:12" ht="12.75" hidden="1">
      <c r="L327" s="181"/>
    </row>
    <row r="328" spans="12:12" ht="12.75" hidden="1">
      <c r="L328" s="181"/>
    </row>
    <row r="329" spans="12:12" ht="12.75" hidden="1">
      <c r="L329" s="181"/>
    </row>
    <row r="330" spans="12:12" ht="12.75" hidden="1">
      <c r="L330" s="181"/>
    </row>
    <row r="331" spans="12:12" ht="12.75" hidden="1">
      <c r="L331" s="181"/>
    </row>
    <row r="332" spans="12:12" ht="12.75" hidden="1">
      <c r="L332" s="181"/>
    </row>
    <row r="333" spans="12:12" ht="12.75" hidden="1">
      <c r="L333" s="181"/>
    </row>
    <row r="334" spans="12:12" ht="12.75" hidden="1">
      <c r="L334" s="181"/>
    </row>
    <row r="335" spans="12:12" ht="12.75" hidden="1">
      <c r="L335" s="181"/>
    </row>
    <row r="336" spans="12:12" ht="12.75" hidden="1">
      <c r="L336" s="181"/>
    </row>
    <row r="337" spans="12:12" ht="12.75" hidden="1">
      <c r="L337" s="181"/>
    </row>
    <row r="338" spans="12:12" ht="12.75" hidden="1">
      <c r="L338" s="181"/>
    </row>
    <row r="339" spans="12:12" ht="12.75" hidden="1">
      <c r="L339" s="181"/>
    </row>
    <row r="340" spans="12:12" ht="12.75" hidden="1">
      <c r="L340" s="181"/>
    </row>
    <row r="341" spans="12:12" ht="12.75" hidden="1">
      <c r="L341" s="181"/>
    </row>
    <row r="342" spans="12:12" ht="12.75" hidden="1">
      <c r="L342" s="181"/>
    </row>
    <row r="343" spans="12:12" ht="12.75" hidden="1">
      <c r="L343" s="181"/>
    </row>
    <row r="344" spans="12:12" ht="12.75" hidden="1">
      <c r="L344" s="181"/>
    </row>
    <row r="345" spans="12:12" ht="12.75">
      <c r="L345" s="181"/>
    </row>
    <row r="346" spans="12:12" ht="12.75">
      <c r="L346" s="181"/>
    </row>
    <row r="347" spans="12:12" ht="12.75" hidden="1">
      <c r="L347" s="181"/>
    </row>
    <row r="348" spans="12:12" ht="12.75" hidden="1">
      <c r="L348" s="181"/>
    </row>
    <row r="349" spans="12:12" ht="12.75" hidden="1">
      <c r="L349" s="181"/>
    </row>
    <row r="350" spans="12:12" ht="12.75" hidden="1">
      <c r="L350" s="181"/>
    </row>
    <row r="351" spans="12:12" ht="12.75" hidden="1">
      <c r="L351" s="181"/>
    </row>
    <row r="352" spans="12:12" ht="12.75">
      <c r="L352" s="181"/>
    </row>
    <row r="353" spans="12:12" ht="12.75" hidden="1">
      <c r="L353" s="181"/>
    </row>
    <row r="354" spans="12:12" ht="12.75" hidden="1">
      <c r="L354" s="181"/>
    </row>
    <row r="355" spans="12:12" ht="12.75" hidden="1">
      <c r="L355" s="181"/>
    </row>
    <row r="356" spans="12:12" ht="12.75" hidden="1">
      <c r="L356" s="181"/>
    </row>
    <row r="357" spans="12:12" ht="12.75" hidden="1">
      <c r="L357" s="181"/>
    </row>
    <row r="358" spans="12:12" ht="12.75" hidden="1">
      <c r="L358" s="181"/>
    </row>
    <row r="359" spans="12:12" ht="12.75" hidden="1">
      <c r="L359" s="181"/>
    </row>
    <row r="360" spans="12:12" ht="12.75" hidden="1">
      <c r="L360" s="181"/>
    </row>
    <row r="361" spans="12:12" ht="12.75" hidden="1">
      <c r="L361" s="181"/>
    </row>
    <row r="362" spans="12:12" ht="12.75" hidden="1">
      <c r="L362" s="181"/>
    </row>
    <row r="363" spans="12:12" ht="12.75" hidden="1">
      <c r="L363" s="181"/>
    </row>
    <row r="364" spans="12:12" ht="12.75" hidden="1">
      <c r="L364" s="181"/>
    </row>
    <row r="365" spans="12:12" ht="12.75" hidden="1">
      <c r="L365" s="181"/>
    </row>
    <row r="366" spans="12:12" ht="12.75" hidden="1">
      <c r="L366" s="181"/>
    </row>
    <row r="367" spans="12:12" ht="12.75" hidden="1">
      <c r="L367" s="181"/>
    </row>
    <row r="368" spans="12:12" ht="12.75" hidden="1">
      <c r="L368" s="181"/>
    </row>
    <row r="369" spans="12:12" ht="12.75" hidden="1">
      <c r="L369" s="181"/>
    </row>
    <row r="370" spans="12:12" ht="12.75" hidden="1">
      <c r="L370" s="181"/>
    </row>
    <row r="371" spans="12:12" ht="12.75" hidden="1">
      <c r="L371" s="181"/>
    </row>
    <row r="372" spans="12:12" ht="12.75" hidden="1">
      <c r="L372" s="181"/>
    </row>
    <row r="373" spans="12:12" ht="12.75" hidden="1">
      <c r="L373" s="181"/>
    </row>
    <row r="374" spans="12:12" ht="12.75" hidden="1">
      <c r="L374" s="181"/>
    </row>
    <row r="375" spans="12:12" ht="12.75" hidden="1">
      <c r="L375" s="181"/>
    </row>
    <row r="376" spans="12:12" ht="12.75" hidden="1">
      <c r="L376" s="181"/>
    </row>
    <row r="377" spans="12:12" ht="12.75" hidden="1">
      <c r="L377" s="181"/>
    </row>
    <row r="378" spans="12:12" ht="12.75" hidden="1">
      <c r="L378" s="181"/>
    </row>
    <row r="379" spans="12:12" ht="12.75" hidden="1">
      <c r="L379" s="181"/>
    </row>
    <row r="380" spans="12:12" ht="12.75" hidden="1">
      <c r="L380" s="181"/>
    </row>
    <row r="381" spans="12:12" ht="12.75" hidden="1">
      <c r="L381" s="181"/>
    </row>
    <row r="382" spans="12:12" ht="12.75" hidden="1">
      <c r="L382" s="181"/>
    </row>
    <row r="383" spans="12:12" ht="12.75" hidden="1">
      <c r="L383" s="181"/>
    </row>
    <row r="384" spans="12:12" ht="12.75" hidden="1">
      <c r="L384" s="181"/>
    </row>
    <row r="385" spans="12:12" ht="12.75" hidden="1">
      <c r="L385" s="181"/>
    </row>
    <row r="386" spans="12:12" ht="12.75" hidden="1">
      <c r="L386" s="181"/>
    </row>
    <row r="387" spans="12:12" ht="12.75" hidden="1">
      <c r="L387" s="181"/>
    </row>
    <row r="388" spans="12:12" ht="12.75" hidden="1">
      <c r="L388" s="181"/>
    </row>
    <row r="389" spans="12:12" ht="12.75" hidden="1">
      <c r="L389" s="181"/>
    </row>
    <row r="390" spans="12:12" ht="12.75" hidden="1">
      <c r="L390" s="181"/>
    </row>
    <row r="391" spans="12:12" ht="12.75" hidden="1">
      <c r="L391" s="181"/>
    </row>
    <row r="392" spans="12:12" ht="12.75" hidden="1">
      <c r="L392" s="181"/>
    </row>
    <row r="393" spans="12:12" ht="12.75" hidden="1">
      <c r="L393" s="181"/>
    </row>
    <row r="394" spans="12:12" ht="12.75" hidden="1">
      <c r="L394" s="181"/>
    </row>
    <row r="395" spans="12:12" ht="12.75" hidden="1">
      <c r="L395" s="181"/>
    </row>
    <row r="396" spans="12:12" ht="12.75" hidden="1">
      <c r="L396" s="181"/>
    </row>
    <row r="397" spans="12:12" ht="12.75" hidden="1">
      <c r="L397" s="181"/>
    </row>
    <row r="398" spans="12:12" ht="12.75" hidden="1">
      <c r="L398" s="181"/>
    </row>
    <row r="399" spans="12:12" ht="12.75" hidden="1">
      <c r="L399" s="181"/>
    </row>
    <row r="400" spans="12:12" ht="12.75" hidden="1">
      <c r="L400" s="181"/>
    </row>
    <row r="401" spans="12:12" ht="12.75" hidden="1">
      <c r="L401" s="181"/>
    </row>
    <row r="402" spans="12:12" ht="12.75" hidden="1">
      <c r="L402" s="181"/>
    </row>
    <row r="403" spans="12:12" ht="12.75" hidden="1">
      <c r="L403" s="181"/>
    </row>
    <row r="404" spans="12:12" ht="12.75" hidden="1">
      <c r="L404" s="181"/>
    </row>
    <row r="405" spans="12:12" ht="12.75" hidden="1">
      <c r="L405" s="181"/>
    </row>
    <row r="406" spans="12:12" ht="12.75" hidden="1">
      <c r="L406" s="181"/>
    </row>
    <row r="407" spans="12:12" ht="12.75" hidden="1">
      <c r="L407" s="181"/>
    </row>
    <row r="408" spans="12:12" ht="12.75" hidden="1">
      <c r="L408" s="181"/>
    </row>
    <row r="409" spans="12:12" ht="12.75" hidden="1">
      <c r="L409" s="181"/>
    </row>
    <row r="410" spans="12:12" ht="12.75" hidden="1">
      <c r="L410" s="181"/>
    </row>
    <row r="411" spans="12:12" ht="12.75" hidden="1">
      <c r="L411" s="181"/>
    </row>
    <row r="412" spans="12:12" ht="12.75" hidden="1">
      <c r="L412" s="181"/>
    </row>
    <row r="413" spans="12:12" ht="12.75" hidden="1">
      <c r="L413" s="181"/>
    </row>
    <row r="414" spans="12:12" ht="12.75" hidden="1">
      <c r="L414" s="181"/>
    </row>
    <row r="415" spans="12:12" ht="12.75" hidden="1">
      <c r="L415" s="181"/>
    </row>
    <row r="416" spans="12:12" ht="12.75" hidden="1">
      <c r="L416" s="181"/>
    </row>
    <row r="417" spans="12:12" ht="12.75" hidden="1">
      <c r="L417" s="181"/>
    </row>
    <row r="418" spans="12:12" ht="12.75" hidden="1">
      <c r="L418" s="181"/>
    </row>
    <row r="419" spans="12:12" ht="12.75" hidden="1">
      <c r="L419" s="181"/>
    </row>
    <row r="420" spans="12:12" ht="12.75" hidden="1">
      <c r="L420" s="181"/>
    </row>
    <row r="421" spans="12:12" ht="12.75" hidden="1">
      <c r="L421" s="181"/>
    </row>
    <row r="422" spans="12:12" ht="12.75" hidden="1">
      <c r="L422" s="181"/>
    </row>
    <row r="423" spans="12:12" ht="12.75" hidden="1">
      <c r="L423" s="181"/>
    </row>
    <row r="424" spans="12:12" ht="12.75" hidden="1">
      <c r="L424" s="181"/>
    </row>
    <row r="425" spans="12:12" ht="12.75" hidden="1">
      <c r="L425" s="181"/>
    </row>
    <row r="426" spans="12:12" ht="12.75" hidden="1">
      <c r="L426" s="181"/>
    </row>
    <row r="427" spans="12:12" ht="12.75" hidden="1">
      <c r="L427" s="181"/>
    </row>
    <row r="428" spans="12:12" ht="12.75" hidden="1">
      <c r="L428" s="181"/>
    </row>
    <row r="429" spans="12:12" ht="12.75" hidden="1">
      <c r="L429" s="181"/>
    </row>
    <row r="430" spans="12:12" ht="12.75" hidden="1">
      <c r="L430" s="181"/>
    </row>
    <row r="431" spans="12:12" ht="12.75" hidden="1">
      <c r="L431" s="181"/>
    </row>
    <row r="432" spans="12:12" ht="12.75" hidden="1">
      <c r="L432" s="181"/>
    </row>
    <row r="433" spans="12:12" ht="12.75" hidden="1">
      <c r="L433" s="181"/>
    </row>
    <row r="434" spans="12:12" ht="12.75" hidden="1">
      <c r="L434" s="181"/>
    </row>
    <row r="435" spans="12:12" ht="12.75" hidden="1">
      <c r="L435" s="181"/>
    </row>
    <row r="436" spans="12:12" ht="12.75" hidden="1">
      <c r="L436" s="181"/>
    </row>
    <row r="437" spans="12:12" ht="12.75" hidden="1">
      <c r="L437" s="181"/>
    </row>
    <row r="438" spans="12:12" ht="12.75" hidden="1">
      <c r="L438" s="181"/>
    </row>
    <row r="439" spans="12:12" ht="12.75" hidden="1">
      <c r="L439" s="181"/>
    </row>
    <row r="440" spans="12:12" ht="12.75" hidden="1">
      <c r="L440" s="181"/>
    </row>
    <row r="441" spans="12:12" ht="12.75" hidden="1">
      <c r="L441" s="181"/>
    </row>
    <row r="442" spans="12:12" ht="12.75" hidden="1">
      <c r="L442" s="181"/>
    </row>
    <row r="443" spans="12:12" ht="12.75" hidden="1">
      <c r="L443" s="181"/>
    </row>
    <row r="444" spans="12:12" ht="12.75" hidden="1">
      <c r="L444" s="181"/>
    </row>
    <row r="445" spans="12:12" ht="12.75" hidden="1">
      <c r="L445" s="181"/>
    </row>
    <row r="446" spans="12:12" ht="12.75" hidden="1">
      <c r="L446" s="181"/>
    </row>
    <row r="447" spans="12:12" ht="12.75" hidden="1">
      <c r="L447" s="181"/>
    </row>
    <row r="448" spans="12:12" ht="12.75" hidden="1">
      <c r="L448" s="181"/>
    </row>
    <row r="449" spans="12:12" ht="12.75" hidden="1">
      <c r="L449" s="181"/>
    </row>
    <row r="450" spans="12:12" ht="12.75" hidden="1">
      <c r="L450" s="181"/>
    </row>
    <row r="451" spans="12:12" ht="12.75" hidden="1">
      <c r="L451" s="181"/>
    </row>
    <row r="452" spans="12:12" ht="12.75" hidden="1">
      <c r="L452" s="181"/>
    </row>
    <row r="453" spans="12:12" ht="12.75" hidden="1">
      <c r="L453" s="181"/>
    </row>
    <row r="454" spans="12:12" ht="12.75" hidden="1">
      <c r="L454" s="181"/>
    </row>
    <row r="455" spans="12:12" ht="12.75" hidden="1">
      <c r="L455" s="181"/>
    </row>
    <row r="456" spans="12:12" ht="12.75" hidden="1">
      <c r="L456" s="181"/>
    </row>
    <row r="457" spans="12:12" ht="12.75" hidden="1">
      <c r="L457" s="181"/>
    </row>
    <row r="458" spans="12:12" ht="12.75" hidden="1">
      <c r="L458" s="181"/>
    </row>
    <row r="459" spans="12:12" ht="12.75" hidden="1">
      <c r="L459" s="181"/>
    </row>
    <row r="460" spans="12:12" ht="12.75" hidden="1">
      <c r="L460" s="181"/>
    </row>
    <row r="461" spans="12:12" ht="12.75" hidden="1">
      <c r="L461" s="181"/>
    </row>
    <row r="462" spans="12:12" ht="12.75" hidden="1">
      <c r="L462" s="181"/>
    </row>
    <row r="463" spans="12:12" ht="12.75" hidden="1">
      <c r="L463" s="181"/>
    </row>
    <row r="464" spans="12:12" ht="12.75" hidden="1">
      <c r="L464" s="181"/>
    </row>
    <row r="465" spans="12:12" ht="12.75" hidden="1">
      <c r="L465" s="181"/>
    </row>
    <row r="466" spans="12:12" ht="12.75" hidden="1">
      <c r="L466" s="181"/>
    </row>
    <row r="467" spans="12:12" ht="12.75" hidden="1">
      <c r="L467" s="181"/>
    </row>
    <row r="468" spans="12:12" ht="12.75" hidden="1">
      <c r="L468" s="181"/>
    </row>
    <row r="469" spans="12:12" ht="12.75" hidden="1">
      <c r="L469" s="181"/>
    </row>
    <row r="470" spans="12:12" ht="12.75" hidden="1">
      <c r="L470" s="181"/>
    </row>
    <row r="471" spans="12:12" ht="12.75" hidden="1">
      <c r="L471" s="181"/>
    </row>
    <row r="472" spans="12:12" ht="12.75" hidden="1">
      <c r="L472" s="181"/>
    </row>
    <row r="473" spans="12:12" ht="12.75" hidden="1">
      <c r="L473" s="181"/>
    </row>
    <row r="474" spans="12:12" ht="12.75" hidden="1">
      <c r="L474" s="181"/>
    </row>
    <row r="475" spans="12:12" ht="12.75" hidden="1">
      <c r="L475" s="181"/>
    </row>
    <row r="476" spans="12:12" ht="12.75" hidden="1">
      <c r="L476" s="181"/>
    </row>
    <row r="477" spans="12:12" ht="12.75" hidden="1">
      <c r="L477" s="181"/>
    </row>
    <row r="478" spans="12:12" ht="12.75" hidden="1">
      <c r="L478" s="181"/>
    </row>
    <row r="479" spans="12:12" ht="12.75" hidden="1">
      <c r="L479" s="181"/>
    </row>
    <row r="480" spans="12:12" ht="12.75" hidden="1">
      <c r="L480" s="181"/>
    </row>
    <row r="481" spans="12:12" ht="12.75" hidden="1">
      <c r="L481" s="181"/>
    </row>
    <row r="482" spans="12:12" ht="12.75" hidden="1">
      <c r="L482" s="181"/>
    </row>
    <row r="483" spans="12:12" ht="12.75" hidden="1">
      <c r="L483" s="181"/>
    </row>
    <row r="484" spans="12:12" ht="12.75" hidden="1">
      <c r="L484" s="181"/>
    </row>
    <row r="485" spans="12:12" ht="12.75" hidden="1">
      <c r="L485" s="181"/>
    </row>
    <row r="486" spans="12:12" ht="12.75" hidden="1">
      <c r="L486" s="181"/>
    </row>
    <row r="487" spans="12:12" ht="12.75" hidden="1">
      <c r="L487" s="181"/>
    </row>
    <row r="488" spans="12:12" ht="12.75" hidden="1">
      <c r="L488" s="181"/>
    </row>
    <row r="489" spans="12:12" ht="12.75" hidden="1">
      <c r="L489" s="181"/>
    </row>
    <row r="490" spans="12:12" ht="12.75" hidden="1">
      <c r="L490" s="181"/>
    </row>
    <row r="491" spans="12:12" ht="12.75" hidden="1">
      <c r="L491" s="181"/>
    </row>
    <row r="492" spans="12:12" ht="12.75" hidden="1">
      <c r="L492" s="181"/>
    </row>
    <row r="493" spans="12:12" ht="12.75" hidden="1">
      <c r="L493" s="181"/>
    </row>
    <row r="494" spans="12:12" ht="12.75" hidden="1">
      <c r="L494" s="181"/>
    </row>
    <row r="495" spans="12:12" ht="12.75" hidden="1">
      <c r="L495" s="181"/>
    </row>
    <row r="496" spans="12:12" ht="12.75" hidden="1">
      <c r="L496" s="181"/>
    </row>
    <row r="497" spans="12:12" ht="12.75" hidden="1">
      <c r="L497" s="181"/>
    </row>
    <row r="498" spans="12:12" ht="12.75" hidden="1">
      <c r="L498" s="181"/>
    </row>
    <row r="499" spans="12:12" ht="12.75" hidden="1">
      <c r="L499" s="181"/>
    </row>
    <row r="500" spans="12:12" ht="12.75" hidden="1">
      <c r="L500" s="181"/>
    </row>
    <row r="501" spans="12:12" ht="12.75" hidden="1">
      <c r="L501" s="181"/>
    </row>
    <row r="502" spans="12:12" ht="12.75" hidden="1">
      <c r="L502" s="181"/>
    </row>
    <row r="503" spans="12:12" ht="12.75" hidden="1">
      <c r="L503" s="181"/>
    </row>
    <row r="504" spans="12:12" ht="12.75" hidden="1">
      <c r="L504" s="181"/>
    </row>
    <row r="505" spans="12:12" ht="12.75" hidden="1">
      <c r="L505" s="181"/>
    </row>
    <row r="506" spans="12:12" ht="12.75" hidden="1">
      <c r="L506" s="181"/>
    </row>
    <row r="507" spans="12:12" ht="12.75" hidden="1">
      <c r="L507" s="181"/>
    </row>
    <row r="508" spans="12:12" ht="12.75" hidden="1">
      <c r="L508" s="181"/>
    </row>
    <row r="509" spans="12:12" ht="12.75" hidden="1">
      <c r="L509" s="181"/>
    </row>
    <row r="510" spans="12:12" ht="12.75" hidden="1">
      <c r="L510" s="181"/>
    </row>
    <row r="511" spans="12:12" ht="12.75" hidden="1">
      <c r="L511" s="181"/>
    </row>
    <row r="512" spans="12:12" ht="12.75" hidden="1">
      <c r="L512" s="181"/>
    </row>
    <row r="513" spans="12:12" ht="12.75" hidden="1">
      <c r="L513" s="181"/>
    </row>
    <row r="514" spans="12:12" ht="12.75" hidden="1">
      <c r="L514" s="181"/>
    </row>
    <row r="515" spans="12:12" ht="12.75" hidden="1">
      <c r="L515" s="181"/>
    </row>
    <row r="516" spans="12:12" ht="12.75" hidden="1">
      <c r="L516" s="181"/>
    </row>
    <row r="517" spans="12:12" ht="12.75" hidden="1">
      <c r="L517" s="181"/>
    </row>
    <row r="518" spans="12:12" ht="12.75" hidden="1">
      <c r="L518" s="181"/>
    </row>
    <row r="519" spans="12:12" ht="12.75" hidden="1">
      <c r="L519" s="181"/>
    </row>
    <row r="520" spans="12:12" ht="12.75" hidden="1">
      <c r="L520" s="181"/>
    </row>
    <row r="521" spans="12:12" ht="12.75" hidden="1">
      <c r="L521" s="181"/>
    </row>
    <row r="522" spans="12:12" ht="12.75" hidden="1">
      <c r="L522" s="181"/>
    </row>
    <row r="523" spans="12:12" ht="12.75" hidden="1">
      <c r="L523" s="181"/>
    </row>
    <row r="524" spans="12:12" ht="12.75" hidden="1">
      <c r="L524" s="181"/>
    </row>
    <row r="525" spans="12:12" ht="12.75" hidden="1">
      <c r="L525" s="181"/>
    </row>
    <row r="526" spans="12:12" ht="12.75" hidden="1">
      <c r="L526" s="181"/>
    </row>
    <row r="527" spans="12:12" ht="12.75" hidden="1">
      <c r="L527" s="181"/>
    </row>
    <row r="528" spans="12:12" ht="12.75" hidden="1">
      <c r="L528" s="181"/>
    </row>
    <row r="529" spans="12:12" ht="12.75" hidden="1">
      <c r="L529" s="181"/>
    </row>
    <row r="530" spans="12:12" ht="12.75" hidden="1">
      <c r="L530" s="181"/>
    </row>
    <row r="531" spans="12:12" ht="12.75" hidden="1">
      <c r="L531" s="181"/>
    </row>
    <row r="532" spans="12:12" ht="12.75" hidden="1">
      <c r="L532" s="181"/>
    </row>
    <row r="533" spans="12:12" ht="12.75" hidden="1">
      <c r="L533" s="181"/>
    </row>
    <row r="534" spans="12:12" ht="12.75" hidden="1">
      <c r="L534" s="181"/>
    </row>
    <row r="535" spans="12:12" ht="12.75" hidden="1">
      <c r="L535" s="181"/>
    </row>
    <row r="536" spans="12:12" ht="12.75" hidden="1">
      <c r="L536" s="181"/>
    </row>
    <row r="537" spans="12:12" ht="12.75" hidden="1">
      <c r="L537" s="181"/>
    </row>
    <row r="538" spans="12:12" ht="12.75" hidden="1">
      <c r="L538" s="181"/>
    </row>
    <row r="539" spans="12:12" ht="12.75" hidden="1">
      <c r="L539" s="181"/>
    </row>
    <row r="540" spans="12:12" ht="12.75" hidden="1">
      <c r="L540" s="181"/>
    </row>
    <row r="541" spans="12:12" ht="12.75" hidden="1">
      <c r="L541" s="181"/>
    </row>
    <row r="542" spans="12:12" ht="12.75" hidden="1">
      <c r="L542" s="181"/>
    </row>
    <row r="543" spans="12:12" ht="12.75" hidden="1">
      <c r="L543" s="181"/>
    </row>
    <row r="544" spans="12:12" ht="12.75" hidden="1">
      <c r="L544" s="181"/>
    </row>
    <row r="545" spans="12:12" ht="12.75" hidden="1">
      <c r="L545" s="181"/>
    </row>
    <row r="546" spans="12:12" ht="12.75" hidden="1">
      <c r="L546" s="181"/>
    </row>
    <row r="547" spans="12:12" ht="12.75" hidden="1">
      <c r="L547" s="181"/>
    </row>
    <row r="548" spans="12:12" ht="12.75" hidden="1">
      <c r="L548" s="181"/>
    </row>
    <row r="549" spans="12:12" ht="12.75" hidden="1">
      <c r="L549" s="181"/>
    </row>
    <row r="550" spans="12:12" ht="12.75" hidden="1">
      <c r="L550" s="181"/>
    </row>
    <row r="551" spans="12:12" ht="12.75" hidden="1">
      <c r="L551" s="181"/>
    </row>
    <row r="552" spans="12:12" ht="12.75" hidden="1">
      <c r="L552" s="181"/>
    </row>
    <row r="553" spans="12:12" ht="12.75" hidden="1">
      <c r="L553" s="181"/>
    </row>
    <row r="554" spans="12:12" ht="12.75" hidden="1">
      <c r="L554" s="181"/>
    </row>
    <row r="555" spans="12:12" ht="12.75" hidden="1">
      <c r="L555" s="181"/>
    </row>
    <row r="556" spans="12:12" ht="12.75" hidden="1">
      <c r="L556" s="181"/>
    </row>
    <row r="557" spans="12:12" ht="12.75" hidden="1">
      <c r="L557" s="181"/>
    </row>
    <row r="558" spans="12:12" ht="12.75" hidden="1">
      <c r="L558" s="181"/>
    </row>
    <row r="559" spans="12:12" ht="12.75" hidden="1">
      <c r="L559" s="181"/>
    </row>
    <row r="560" spans="12:12" ht="12.75" hidden="1">
      <c r="L560" s="181"/>
    </row>
    <row r="561" spans="12:12" ht="12.75" hidden="1">
      <c r="L561" s="181"/>
    </row>
    <row r="562" spans="12:12" ht="12.75" hidden="1">
      <c r="L562" s="181"/>
    </row>
    <row r="563" spans="12:12" ht="12.75" hidden="1">
      <c r="L563" s="181"/>
    </row>
    <row r="564" spans="12:12" ht="12.75" hidden="1">
      <c r="L564" s="181"/>
    </row>
    <row r="565" spans="12:12" ht="12.75" hidden="1">
      <c r="L565" s="181"/>
    </row>
    <row r="566" spans="12:12" ht="12.75" hidden="1">
      <c r="L566" s="181"/>
    </row>
    <row r="567" spans="12:12" ht="12.75" hidden="1">
      <c r="L567" s="181"/>
    </row>
    <row r="568" spans="12:12" ht="12.75" hidden="1">
      <c r="L568" s="181"/>
    </row>
    <row r="569" spans="12:12" ht="12.75" hidden="1">
      <c r="L569" s="181"/>
    </row>
    <row r="570" spans="12:12" ht="12.75" hidden="1">
      <c r="L570" s="181"/>
    </row>
    <row r="571" spans="12:12" ht="12.75" hidden="1">
      <c r="L571" s="181"/>
    </row>
    <row r="572" spans="12:12" ht="12.75" hidden="1">
      <c r="L572" s="181"/>
    </row>
    <row r="573" spans="12:12" ht="12.75" hidden="1">
      <c r="L573" s="181"/>
    </row>
    <row r="574" spans="12:12" ht="12.75" hidden="1">
      <c r="L574" s="181"/>
    </row>
    <row r="575" spans="12:12" ht="12.75" hidden="1">
      <c r="L575" s="181"/>
    </row>
    <row r="576" spans="12:12" ht="12.75" hidden="1">
      <c r="L576" s="181"/>
    </row>
    <row r="577" spans="12:12" ht="12.75" hidden="1">
      <c r="L577" s="181"/>
    </row>
    <row r="578" spans="12:12" ht="12.75" hidden="1">
      <c r="L578" s="181"/>
    </row>
    <row r="579" spans="12:12" ht="12.75" hidden="1">
      <c r="L579" s="181"/>
    </row>
    <row r="580" spans="12:12" ht="12.75" hidden="1">
      <c r="L580" s="181"/>
    </row>
    <row r="581" spans="12:12" ht="12.75" hidden="1">
      <c r="L581" s="181"/>
    </row>
    <row r="582" spans="12:12" ht="12.75" hidden="1">
      <c r="L582" s="181"/>
    </row>
    <row r="583" spans="12:12" ht="12.75" hidden="1">
      <c r="L583" s="181"/>
    </row>
    <row r="584" spans="12:12" ht="12.75" hidden="1">
      <c r="L584" s="181"/>
    </row>
    <row r="585" spans="12:12" ht="12.75" hidden="1">
      <c r="L585" s="181"/>
    </row>
    <row r="586" spans="12:12" ht="12.75" hidden="1">
      <c r="L586" s="181"/>
    </row>
    <row r="587" spans="12:12" ht="12.75" hidden="1">
      <c r="L587" s="181"/>
    </row>
    <row r="588" spans="12:12" ht="12.75" hidden="1">
      <c r="L588" s="181"/>
    </row>
    <row r="589" spans="12:12" ht="12.75" hidden="1">
      <c r="L589" s="181"/>
    </row>
    <row r="590" spans="12:12" ht="12.75" hidden="1">
      <c r="L590" s="181"/>
    </row>
    <row r="591" spans="12:12" ht="12.75" hidden="1">
      <c r="L591" s="181"/>
    </row>
    <row r="592" spans="12:12" ht="12.75" hidden="1">
      <c r="L592" s="181"/>
    </row>
    <row r="593" spans="12:12" ht="12.75" hidden="1">
      <c r="L593" s="181"/>
    </row>
    <row r="594" spans="12:12" ht="12.75" hidden="1">
      <c r="L594" s="181"/>
    </row>
    <row r="595" spans="12:12" ht="12.75" hidden="1">
      <c r="L595" s="181"/>
    </row>
    <row r="596" spans="12:12" ht="12.75" hidden="1">
      <c r="L596" s="181"/>
    </row>
    <row r="597" spans="12:12" ht="12.75" hidden="1">
      <c r="L597" s="181"/>
    </row>
    <row r="598" spans="12:12" ht="12.75" hidden="1">
      <c r="L598" s="181"/>
    </row>
    <row r="599" spans="12:12" ht="12.75" hidden="1">
      <c r="L599" s="181"/>
    </row>
    <row r="600" spans="12:12" ht="12.75" hidden="1">
      <c r="L600" s="181"/>
    </row>
    <row r="601" spans="12:12" ht="12.75" hidden="1">
      <c r="L601" s="181"/>
    </row>
    <row r="602" spans="12:12" ht="12.75" hidden="1">
      <c r="L602" s="181"/>
    </row>
    <row r="603" spans="12:12" ht="12.75" hidden="1">
      <c r="L603" s="181"/>
    </row>
    <row r="604" spans="12:12" ht="12.75" hidden="1">
      <c r="L604" s="181"/>
    </row>
    <row r="605" spans="12:12" ht="12.75" hidden="1">
      <c r="L605" s="181"/>
    </row>
    <row r="606" spans="12:12" ht="12.75" hidden="1">
      <c r="L606" s="181"/>
    </row>
    <row r="607" spans="12:12" ht="12.75" hidden="1">
      <c r="L607" s="181"/>
    </row>
    <row r="608" spans="12:12" ht="12.75" hidden="1">
      <c r="L608" s="181"/>
    </row>
    <row r="609" spans="12:12" ht="12.75" hidden="1">
      <c r="L609" s="181"/>
    </row>
    <row r="610" spans="12:12" ht="12.75" hidden="1">
      <c r="L610" s="181"/>
    </row>
    <row r="611" spans="12:12" ht="12.75" hidden="1">
      <c r="L611" s="181"/>
    </row>
    <row r="612" spans="12:12" ht="12.75" hidden="1">
      <c r="L612" s="181"/>
    </row>
    <row r="613" spans="12:12" ht="12.75" hidden="1">
      <c r="L613" s="181"/>
    </row>
    <row r="614" spans="12:12" ht="12.75" hidden="1">
      <c r="L614" s="181"/>
    </row>
    <row r="615" spans="12:12" ht="12.75" hidden="1">
      <c r="L615" s="181"/>
    </row>
    <row r="616" spans="12:12" ht="12.75" hidden="1">
      <c r="L616" s="181"/>
    </row>
    <row r="617" spans="12:12" ht="12.75" hidden="1">
      <c r="L617" s="181"/>
    </row>
    <row r="618" spans="12:12" ht="12.75" hidden="1">
      <c r="L618" s="181"/>
    </row>
    <row r="619" spans="12:12" ht="12.75" hidden="1">
      <c r="L619" s="181"/>
    </row>
    <row r="620" spans="12:12" ht="12.75" hidden="1">
      <c r="L620" s="181"/>
    </row>
    <row r="621" spans="12:12" ht="12.75" hidden="1">
      <c r="L621" s="181"/>
    </row>
    <row r="622" spans="12:12" ht="12.75" hidden="1">
      <c r="L622" s="181"/>
    </row>
    <row r="623" spans="12:12" ht="12.75" hidden="1">
      <c r="L623" s="181"/>
    </row>
    <row r="624" spans="12:12" ht="12.75" hidden="1">
      <c r="L624" s="181"/>
    </row>
    <row r="625" spans="12:12" ht="12.75" hidden="1">
      <c r="L625" s="181"/>
    </row>
    <row r="626" spans="12:12" ht="12.75" hidden="1">
      <c r="L626" s="181"/>
    </row>
    <row r="627" spans="12:12" ht="12.75" hidden="1">
      <c r="L627" s="181"/>
    </row>
    <row r="628" spans="12:12" ht="12.75" hidden="1">
      <c r="L628" s="181"/>
    </row>
    <row r="629" spans="12:12" ht="12.75" hidden="1">
      <c r="L629" s="181"/>
    </row>
    <row r="630" spans="12:12" ht="12.75" hidden="1">
      <c r="L630" s="181"/>
    </row>
    <row r="631" spans="12:12" ht="12.75" hidden="1">
      <c r="L631" s="181"/>
    </row>
    <row r="632" spans="12:12" ht="12.75" hidden="1">
      <c r="L632" s="181"/>
    </row>
    <row r="633" spans="12:12" ht="12.75" hidden="1">
      <c r="L633" s="181"/>
    </row>
    <row r="634" spans="12:12" ht="12.75" hidden="1">
      <c r="L634" s="181"/>
    </row>
    <row r="635" spans="12:12" ht="12.75" hidden="1">
      <c r="L635" s="181"/>
    </row>
    <row r="636" spans="12:12" ht="12.75" hidden="1">
      <c r="L636" s="181"/>
    </row>
    <row r="637" spans="12:12" ht="12.75" hidden="1">
      <c r="L637" s="181"/>
    </row>
    <row r="638" spans="12:12" ht="12.75" hidden="1">
      <c r="L638" s="181"/>
    </row>
    <row r="639" spans="12:12" ht="12.75" hidden="1">
      <c r="L639" s="181"/>
    </row>
    <row r="640" spans="12:12" ht="12.75" hidden="1">
      <c r="L640" s="181"/>
    </row>
    <row r="641" spans="12:12" ht="12.75" hidden="1">
      <c r="L641" s="181"/>
    </row>
    <row r="642" spans="12:12" ht="12.75" hidden="1">
      <c r="L642" s="181"/>
    </row>
    <row r="643" spans="12:12" ht="12.75" hidden="1">
      <c r="L643" s="181"/>
    </row>
    <row r="644" spans="12:12" ht="12.75" hidden="1">
      <c r="L644" s="181"/>
    </row>
    <row r="645" spans="12:12" ht="12.75" hidden="1">
      <c r="L645" s="181"/>
    </row>
    <row r="646" spans="12:12" ht="12.75" hidden="1">
      <c r="L646" s="181"/>
    </row>
    <row r="647" spans="12:12" ht="12.75" hidden="1">
      <c r="L647" s="181"/>
    </row>
    <row r="648" spans="12:12" ht="12.75" hidden="1">
      <c r="L648" s="181"/>
    </row>
    <row r="649" spans="12:12" ht="12.75" hidden="1">
      <c r="L649" s="181"/>
    </row>
    <row r="650" spans="12:12" ht="12.75" hidden="1">
      <c r="L650" s="181"/>
    </row>
    <row r="651" spans="12:12" ht="12.75" hidden="1">
      <c r="L651" s="181"/>
    </row>
    <row r="652" spans="12:12" ht="12.75" hidden="1">
      <c r="L652" s="181"/>
    </row>
    <row r="653" spans="12:12" ht="12.75" hidden="1">
      <c r="L653" s="181"/>
    </row>
    <row r="654" spans="12:12" ht="12.75" hidden="1">
      <c r="L654" s="181"/>
    </row>
    <row r="655" spans="12:12" ht="12.75" hidden="1">
      <c r="L655" s="181"/>
    </row>
    <row r="656" spans="12:12" ht="12.75" hidden="1">
      <c r="L656" s="181"/>
    </row>
    <row r="657" spans="12:12" ht="12.75" hidden="1">
      <c r="L657" s="181"/>
    </row>
    <row r="658" spans="12:12" ht="12.75" hidden="1">
      <c r="L658" s="181"/>
    </row>
    <row r="659" spans="12:12" ht="12.75" hidden="1">
      <c r="L659" s="181"/>
    </row>
    <row r="660" spans="12:12" ht="12.75" hidden="1">
      <c r="L660" s="181"/>
    </row>
    <row r="661" spans="12:12" ht="12.75" hidden="1">
      <c r="L661" s="181"/>
    </row>
    <row r="662" spans="12:12" ht="12.75" hidden="1">
      <c r="L662" s="181"/>
    </row>
    <row r="663" spans="12:12" ht="12.75" hidden="1">
      <c r="L663" s="181"/>
    </row>
    <row r="664" spans="12:12" ht="12.75" hidden="1">
      <c r="L664" s="181"/>
    </row>
    <row r="665" spans="12:12" ht="12.75" hidden="1">
      <c r="L665" s="181"/>
    </row>
    <row r="666" spans="12:12" ht="12.75" hidden="1">
      <c r="L666" s="181"/>
    </row>
    <row r="667" spans="12:12" ht="12.75" hidden="1">
      <c r="L667" s="181"/>
    </row>
    <row r="668" spans="12:12" ht="12.75" hidden="1">
      <c r="L668" s="181"/>
    </row>
    <row r="669" spans="12:12" ht="12.75" hidden="1">
      <c r="L669" s="181"/>
    </row>
    <row r="670" spans="12:12" ht="12.75" hidden="1">
      <c r="L670" s="181"/>
    </row>
    <row r="671" spans="12:12" ht="12.75" hidden="1">
      <c r="L671" s="181"/>
    </row>
    <row r="672" spans="12:12" ht="12.75" hidden="1">
      <c r="L672" s="181"/>
    </row>
    <row r="673" spans="12:12" ht="12.75" hidden="1">
      <c r="L673" s="181"/>
    </row>
    <row r="674" spans="12:12" ht="12.75" hidden="1">
      <c r="L674" s="181"/>
    </row>
    <row r="675" spans="12:12" ht="12.75" hidden="1">
      <c r="L675" s="181"/>
    </row>
    <row r="676" spans="12:12" ht="12.75" hidden="1">
      <c r="L676" s="181"/>
    </row>
    <row r="677" spans="12:12" ht="12.75" hidden="1">
      <c r="L677" s="181"/>
    </row>
    <row r="678" spans="12:12" ht="12.75" hidden="1">
      <c r="L678" s="181"/>
    </row>
    <row r="679" spans="12:12" ht="12.75" hidden="1">
      <c r="L679" s="181"/>
    </row>
    <row r="680" spans="12:12" ht="12.75" hidden="1">
      <c r="L680" s="181"/>
    </row>
    <row r="681" spans="12:12" ht="12.75" hidden="1">
      <c r="L681" s="181"/>
    </row>
    <row r="682" spans="12:12" ht="12.75" hidden="1">
      <c r="L682" s="181"/>
    </row>
    <row r="683" spans="12:12" ht="12.75" hidden="1">
      <c r="L683" s="181"/>
    </row>
    <row r="684" spans="12:12" ht="12.75" hidden="1">
      <c r="L684" s="181"/>
    </row>
    <row r="685" spans="12:12" ht="12.75" hidden="1">
      <c r="L685" s="181"/>
    </row>
    <row r="686" spans="12:12" ht="12.75" hidden="1">
      <c r="L686" s="181"/>
    </row>
    <row r="687" spans="12:12" ht="12.75" hidden="1">
      <c r="L687" s="181"/>
    </row>
    <row r="688" spans="12:12" ht="12.75" hidden="1">
      <c r="L688" s="181"/>
    </row>
    <row r="689" spans="12:12" ht="12.75" hidden="1">
      <c r="L689" s="181"/>
    </row>
    <row r="690" spans="12:12" ht="12.75" hidden="1">
      <c r="L690" s="181"/>
    </row>
    <row r="691" spans="12:12" ht="12.75" hidden="1">
      <c r="L691" s="181"/>
    </row>
    <row r="692" spans="12:12" ht="12.75" hidden="1">
      <c r="L692" s="181"/>
    </row>
    <row r="693" spans="12:12" ht="12.75" hidden="1">
      <c r="L693" s="181"/>
    </row>
    <row r="694" spans="12:12" ht="12.75" hidden="1">
      <c r="L694" s="181"/>
    </row>
    <row r="695" spans="12:12" ht="12.75" hidden="1">
      <c r="L695" s="181"/>
    </row>
    <row r="696" spans="12:12" ht="12.75" hidden="1">
      <c r="L696" s="181"/>
    </row>
    <row r="697" spans="12:12" ht="12.75" hidden="1">
      <c r="L697" s="181"/>
    </row>
    <row r="698" spans="12:12" ht="12.75" hidden="1">
      <c r="L698" s="181"/>
    </row>
    <row r="699" spans="12:12" ht="12.75" hidden="1">
      <c r="L699" s="181"/>
    </row>
    <row r="700" spans="12:12" ht="12.75" hidden="1">
      <c r="L700" s="181"/>
    </row>
    <row r="701" spans="12:12" ht="12.75" hidden="1">
      <c r="L701" s="181"/>
    </row>
    <row r="702" spans="12:12" ht="12.75" hidden="1">
      <c r="L702" s="181"/>
    </row>
    <row r="703" spans="12:12" ht="12.75" hidden="1">
      <c r="L703" s="181"/>
    </row>
    <row r="704" spans="12:12" ht="12.75" hidden="1">
      <c r="L704" s="181"/>
    </row>
    <row r="705" spans="12:12" ht="12.75" hidden="1">
      <c r="L705" s="181"/>
    </row>
    <row r="706" spans="12:12" ht="12.75" hidden="1">
      <c r="L706" s="181"/>
    </row>
    <row r="707" spans="12:12" ht="12.75" hidden="1">
      <c r="L707" s="181"/>
    </row>
    <row r="708" spans="12:12" ht="12.75" hidden="1">
      <c r="L708" s="181"/>
    </row>
    <row r="709" spans="12:12" ht="12.75" hidden="1">
      <c r="L709" s="181"/>
    </row>
    <row r="710" spans="12:12" ht="12.75" hidden="1">
      <c r="L710" s="181"/>
    </row>
    <row r="711" spans="12:12" ht="12.75" hidden="1">
      <c r="L711" s="181"/>
    </row>
    <row r="712" spans="12:12" ht="12.75" hidden="1">
      <c r="L712" s="181"/>
    </row>
    <row r="713" spans="12:12" ht="12.75" hidden="1">
      <c r="L713" s="181"/>
    </row>
    <row r="714" spans="12:12" ht="12.75" hidden="1">
      <c r="L714" s="181"/>
    </row>
    <row r="715" spans="12:12" ht="12.75" hidden="1">
      <c r="L715" s="181"/>
    </row>
    <row r="716" spans="12:12" ht="12.75" hidden="1">
      <c r="L716" s="181"/>
    </row>
    <row r="717" spans="12:12" ht="12.75" hidden="1">
      <c r="L717" s="181"/>
    </row>
    <row r="718" spans="12:12" ht="12.75" hidden="1">
      <c r="L718" s="181"/>
    </row>
    <row r="719" spans="12:12" ht="12.75" hidden="1">
      <c r="L719" s="181"/>
    </row>
    <row r="720" spans="12:12" ht="12.75" hidden="1">
      <c r="L720" s="181"/>
    </row>
    <row r="721" spans="12:12" ht="12.75" hidden="1">
      <c r="L721" s="181"/>
    </row>
    <row r="722" spans="12:12" ht="12.75" hidden="1">
      <c r="L722" s="181"/>
    </row>
    <row r="723" spans="12:12" ht="12.75" hidden="1">
      <c r="L723" s="181"/>
    </row>
    <row r="724" spans="12:12" ht="12.75" hidden="1">
      <c r="L724" s="181"/>
    </row>
    <row r="725" spans="12:12" ht="12.75" hidden="1">
      <c r="L725" s="181"/>
    </row>
    <row r="726" spans="12:12" ht="12.75" hidden="1">
      <c r="L726" s="181"/>
    </row>
    <row r="727" spans="12:12" ht="12.75" hidden="1">
      <c r="L727" s="181"/>
    </row>
    <row r="728" spans="12:12" ht="12.75" hidden="1">
      <c r="L728" s="181"/>
    </row>
    <row r="729" spans="12:12" ht="12.75" hidden="1">
      <c r="L729" s="181"/>
    </row>
    <row r="730" spans="12:12" ht="12.75" hidden="1">
      <c r="L730" s="181"/>
    </row>
    <row r="731" spans="12:12" ht="12.75" hidden="1">
      <c r="L731" s="181"/>
    </row>
    <row r="732" spans="12:12" ht="12.75" hidden="1">
      <c r="L732" s="181"/>
    </row>
    <row r="733" spans="12:12" ht="12.75" hidden="1">
      <c r="L733" s="181"/>
    </row>
    <row r="734" spans="12:12" ht="12.75" hidden="1">
      <c r="L734" s="181"/>
    </row>
    <row r="735" spans="12:12" ht="12.75" hidden="1">
      <c r="L735" s="181"/>
    </row>
    <row r="736" spans="12:12" ht="12.75" hidden="1">
      <c r="L736" s="181"/>
    </row>
    <row r="737" spans="12:12" ht="12.75" hidden="1">
      <c r="L737" s="181"/>
    </row>
    <row r="738" spans="12:12" ht="12.75" hidden="1">
      <c r="L738" s="181"/>
    </row>
    <row r="739" spans="12:12" ht="12.75" hidden="1">
      <c r="L739" s="181"/>
    </row>
    <row r="740" spans="12:12" ht="12.75" hidden="1">
      <c r="L740" s="181"/>
    </row>
    <row r="741" spans="12:12" ht="12.75" hidden="1">
      <c r="L741" s="181"/>
    </row>
    <row r="742" spans="12:12" ht="12.75" hidden="1">
      <c r="L742" s="181"/>
    </row>
    <row r="743" spans="12:12" ht="12.75" hidden="1">
      <c r="L743" s="181"/>
    </row>
    <row r="744" spans="12:12" ht="12.75" hidden="1">
      <c r="L744" s="181"/>
    </row>
    <row r="745" spans="12:12" ht="12.75" hidden="1">
      <c r="L745" s="181"/>
    </row>
    <row r="746" spans="12:12" ht="12.75" hidden="1">
      <c r="L746" s="181"/>
    </row>
    <row r="747" spans="12:12" ht="12.75" hidden="1">
      <c r="L747" s="181"/>
    </row>
    <row r="748" spans="12:12" ht="12.75" hidden="1">
      <c r="L748" s="181"/>
    </row>
    <row r="749" spans="12:12" ht="12.75" hidden="1">
      <c r="L749" s="181"/>
    </row>
    <row r="750" spans="12:12" ht="12.75" hidden="1">
      <c r="L750" s="181"/>
    </row>
    <row r="751" spans="12:12" ht="12.75" hidden="1">
      <c r="L751" s="181"/>
    </row>
    <row r="752" spans="12:12" ht="12.75" hidden="1">
      <c r="L752" s="181"/>
    </row>
    <row r="753" spans="12:12" ht="12.75" hidden="1">
      <c r="L753" s="181"/>
    </row>
    <row r="754" spans="12:12" ht="12.75" hidden="1">
      <c r="L754" s="181"/>
    </row>
    <row r="755" spans="12:12" ht="12.75" hidden="1">
      <c r="L755" s="181"/>
    </row>
    <row r="756" spans="12:12" ht="12.75" hidden="1">
      <c r="L756" s="181"/>
    </row>
    <row r="757" spans="12:12" ht="12.75" hidden="1">
      <c r="L757" s="181"/>
    </row>
    <row r="758" spans="12:12" ht="12.75" hidden="1">
      <c r="L758" s="181"/>
    </row>
    <row r="759" spans="12:12" ht="12.75" hidden="1">
      <c r="L759" s="181"/>
    </row>
    <row r="760" spans="12:12" ht="12.75" hidden="1">
      <c r="L760" s="181"/>
    </row>
    <row r="761" spans="12:12" ht="12.75" hidden="1">
      <c r="L761" s="181"/>
    </row>
    <row r="762" spans="12:12" ht="12.75" hidden="1">
      <c r="L762" s="181"/>
    </row>
    <row r="763" spans="12:12" ht="12.75" hidden="1">
      <c r="L763" s="181"/>
    </row>
    <row r="764" spans="12:12" ht="12.75" hidden="1">
      <c r="L764" s="181"/>
    </row>
    <row r="765" spans="12:12" ht="12.75" hidden="1">
      <c r="L765" s="181"/>
    </row>
    <row r="766" spans="12:12" ht="12.75" hidden="1">
      <c r="L766" s="181"/>
    </row>
    <row r="767" spans="12:12" ht="12.75" hidden="1">
      <c r="L767" s="181"/>
    </row>
    <row r="768" spans="12:12" ht="12.75" hidden="1">
      <c r="L768" s="181"/>
    </row>
    <row r="769" spans="12:12" ht="12.75" hidden="1">
      <c r="L769" s="181"/>
    </row>
    <row r="770" spans="12:12" ht="12.75" hidden="1">
      <c r="L770" s="181"/>
    </row>
    <row r="771" spans="12:12" ht="12.75" hidden="1">
      <c r="L771" s="181"/>
    </row>
    <row r="772" spans="12:12" ht="12.75" hidden="1">
      <c r="L772" s="181"/>
    </row>
    <row r="773" spans="12:12" ht="12.75" hidden="1">
      <c r="L773" s="181"/>
    </row>
    <row r="774" spans="12:12" ht="12.75" hidden="1">
      <c r="L774" s="181"/>
    </row>
    <row r="775" spans="12:12" ht="12.75" hidden="1">
      <c r="L775" s="181"/>
    </row>
    <row r="776" spans="12:12" ht="12.75" hidden="1">
      <c r="L776" s="181"/>
    </row>
    <row r="777" spans="12:12" ht="12.75" hidden="1">
      <c r="L777" s="181"/>
    </row>
    <row r="778" spans="12:12" ht="12.75" hidden="1">
      <c r="L778" s="181"/>
    </row>
    <row r="779" spans="12:12" ht="12.75" hidden="1">
      <c r="L779" s="181"/>
    </row>
    <row r="780" spans="12:12" ht="12.75" hidden="1">
      <c r="L780" s="181"/>
    </row>
    <row r="781" spans="12:12" ht="12.75" hidden="1">
      <c r="L781" s="181"/>
    </row>
    <row r="782" spans="12:12" ht="12.75" hidden="1">
      <c r="L782" s="181"/>
    </row>
    <row r="783" spans="12:12" ht="12.75" hidden="1">
      <c r="L783" s="181"/>
    </row>
    <row r="784" spans="12:12" ht="12.75" hidden="1">
      <c r="L784" s="181"/>
    </row>
    <row r="785" spans="12:12" ht="12.75" hidden="1">
      <c r="L785" s="181"/>
    </row>
    <row r="786" spans="12:12" ht="12.75" hidden="1">
      <c r="L786" s="181"/>
    </row>
    <row r="787" spans="12:12" ht="12.75" hidden="1">
      <c r="L787" s="181"/>
    </row>
    <row r="788" spans="12:12" ht="12.75" hidden="1">
      <c r="L788" s="181"/>
    </row>
    <row r="789" spans="12:12" ht="12.75" hidden="1">
      <c r="L789" s="181"/>
    </row>
    <row r="790" spans="12:12" ht="12.75" hidden="1">
      <c r="L790" s="181"/>
    </row>
    <row r="791" spans="12:12" ht="12.75" hidden="1">
      <c r="L791" s="181"/>
    </row>
    <row r="792" spans="12:12" ht="12.75" hidden="1">
      <c r="L792" s="181"/>
    </row>
    <row r="793" spans="12:12" ht="12.75" hidden="1">
      <c r="L793" s="181"/>
    </row>
    <row r="794" spans="12:12" ht="12.75" hidden="1">
      <c r="L794" s="181"/>
    </row>
    <row r="795" spans="12:12" ht="12.75" hidden="1">
      <c r="L795" s="181"/>
    </row>
    <row r="796" spans="12:12" ht="12.75" hidden="1">
      <c r="L796" s="181"/>
    </row>
    <row r="797" spans="12:12" ht="12.75" hidden="1">
      <c r="L797" s="181"/>
    </row>
    <row r="798" spans="12:12" ht="12.75" hidden="1">
      <c r="L798" s="181"/>
    </row>
    <row r="799" spans="12:12" ht="12.75" hidden="1">
      <c r="L799" s="181"/>
    </row>
    <row r="800" spans="12:12" ht="12.75" hidden="1">
      <c r="L800" s="181"/>
    </row>
    <row r="801" spans="12:12" ht="12.75" hidden="1">
      <c r="L801" s="181"/>
    </row>
    <row r="802" spans="12:12" ht="12.75" hidden="1">
      <c r="L802" s="181"/>
    </row>
    <row r="803" spans="12:12" ht="12.75" hidden="1">
      <c r="L803" s="181"/>
    </row>
    <row r="804" spans="12:12" ht="12.75" hidden="1">
      <c r="L804" s="181"/>
    </row>
    <row r="805" spans="12:12" ht="12.75" hidden="1">
      <c r="L805" s="181"/>
    </row>
    <row r="806" spans="12:12" ht="12.75" hidden="1">
      <c r="L806" s="181"/>
    </row>
    <row r="807" spans="12:12" ht="12.75" hidden="1">
      <c r="L807" s="181"/>
    </row>
    <row r="808" spans="12:12" ht="12.75" hidden="1">
      <c r="L808" s="181"/>
    </row>
    <row r="809" spans="12:12" ht="12.75" hidden="1">
      <c r="L809" s="181"/>
    </row>
    <row r="810" spans="12:12" ht="12.75" hidden="1">
      <c r="L810" s="181"/>
    </row>
    <row r="811" spans="12:12" ht="12.75" hidden="1">
      <c r="L811" s="181"/>
    </row>
    <row r="812" spans="12:12" ht="12.75" hidden="1">
      <c r="L812" s="181"/>
    </row>
    <row r="813" spans="12:12" ht="12.75" hidden="1">
      <c r="L813" s="181"/>
    </row>
    <row r="814" spans="12:12" ht="12.75" hidden="1">
      <c r="L814" s="181"/>
    </row>
    <row r="815" spans="12:12" ht="12.75" hidden="1">
      <c r="L815" s="181"/>
    </row>
    <row r="816" spans="12:12" ht="12.75" hidden="1">
      <c r="L816" s="181"/>
    </row>
    <row r="817" spans="12:12" ht="12.75" hidden="1">
      <c r="L817" s="181"/>
    </row>
    <row r="818" spans="12:12" ht="12.75" hidden="1">
      <c r="L818" s="181"/>
    </row>
    <row r="819" spans="12:12" ht="12.75" hidden="1">
      <c r="L819" s="181"/>
    </row>
    <row r="820" spans="12:12" ht="12.75" hidden="1">
      <c r="L820" s="181"/>
    </row>
    <row r="821" spans="12:12" ht="12.75" hidden="1">
      <c r="L821" s="181"/>
    </row>
    <row r="822" spans="12:12" ht="12.75" hidden="1">
      <c r="L822" s="181"/>
    </row>
    <row r="823" spans="12:12" ht="12.75" hidden="1">
      <c r="L823" s="181"/>
    </row>
    <row r="824" spans="12:12" ht="12.75" hidden="1">
      <c r="L824" s="181"/>
    </row>
    <row r="825" spans="12:12" ht="12.75" hidden="1">
      <c r="L825" s="181"/>
    </row>
    <row r="826" spans="12:12" ht="12.75" hidden="1">
      <c r="L826" s="181"/>
    </row>
    <row r="827" spans="12:12" ht="12.75" hidden="1">
      <c r="L827" s="181"/>
    </row>
    <row r="828" spans="12:12" ht="12.75" hidden="1">
      <c r="L828" s="181"/>
    </row>
    <row r="829" spans="12:12" ht="12.75" hidden="1">
      <c r="L829" s="181"/>
    </row>
    <row r="830" spans="12:12" ht="12.75" hidden="1">
      <c r="L830" s="181"/>
    </row>
    <row r="831" spans="12:12" ht="12.75" hidden="1">
      <c r="L831" s="181"/>
    </row>
    <row r="832" spans="12:12" ht="12.75" hidden="1">
      <c r="L832" s="181"/>
    </row>
    <row r="833" spans="12:23" ht="12.75" hidden="1">
      <c r="L833" s="181"/>
      <c r="Q833" s="153"/>
      <c r="R833" s="153"/>
      <c r="S833" s="153"/>
      <c r="T833" s="153"/>
      <c r="U833" s="153"/>
      <c r="V833" s="153"/>
      <c r="W833" s="153"/>
    </row>
    <row r="834" spans="12:23" ht="12.75" hidden="1">
      <c r="L834" s="181"/>
      <c r="Q834" s="153"/>
      <c r="R834" s="153"/>
      <c r="S834" s="153"/>
      <c r="T834" s="153"/>
      <c r="U834" s="153"/>
      <c r="V834" s="153"/>
      <c r="W834" s="153"/>
    </row>
    <row r="835" spans="12:23" ht="12.75" hidden="1">
      <c r="L835" s="181"/>
      <c r="Q835" s="153"/>
      <c r="R835" s="153"/>
      <c r="S835" s="153"/>
      <c r="T835" s="153"/>
      <c r="U835" s="153"/>
      <c r="V835" s="153"/>
      <c r="W835" s="153"/>
    </row>
    <row r="836" spans="12:23" ht="12.75" hidden="1">
      <c r="L836" s="181"/>
      <c r="Q836" s="153"/>
      <c r="R836" s="153"/>
      <c r="S836" s="153"/>
      <c r="T836" s="153"/>
      <c r="U836" s="153"/>
      <c r="V836" s="153"/>
      <c r="W836" s="153"/>
    </row>
    <row r="837" spans="12:23" ht="12.75" hidden="1">
      <c r="L837" s="181"/>
      <c r="Q837" s="153"/>
      <c r="R837" s="153"/>
      <c r="S837" s="153"/>
      <c r="T837" s="153"/>
      <c r="U837" s="153"/>
      <c r="V837" s="153"/>
      <c r="W837" s="153"/>
    </row>
    <row r="838" spans="12:23" ht="12.75" hidden="1">
      <c r="L838" s="181"/>
      <c r="Q838" s="153"/>
      <c r="R838" s="153"/>
      <c r="S838" s="153"/>
      <c r="T838" s="153"/>
      <c r="U838" s="153"/>
      <c r="V838" s="153"/>
      <c r="W838" s="153"/>
    </row>
    <row r="839" spans="12:23" ht="12.75" hidden="1">
      <c r="L839" s="181"/>
      <c r="Q839" s="153"/>
      <c r="R839" s="153"/>
      <c r="S839" s="153"/>
      <c r="T839" s="153"/>
      <c r="U839" s="153"/>
      <c r="V839" s="153"/>
      <c r="W839" s="153"/>
    </row>
    <row r="840" spans="12:23" ht="12.75" hidden="1">
      <c r="L840" s="181"/>
      <c r="Q840" s="153"/>
      <c r="R840" s="153"/>
      <c r="S840" s="153"/>
      <c r="T840" s="153"/>
      <c r="U840" s="153"/>
      <c r="V840" s="153"/>
      <c r="W840" s="153"/>
    </row>
    <row r="841" spans="12:23" ht="12.75" hidden="1">
      <c r="L841" s="181"/>
      <c r="Q841" s="153"/>
      <c r="R841" s="153"/>
      <c r="S841" s="153"/>
      <c r="T841" s="153"/>
      <c r="U841" s="153"/>
      <c r="V841" s="153"/>
      <c r="W841" s="153"/>
    </row>
    <row r="842" spans="12:23" ht="12.75" hidden="1">
      <c r="L842" s="181"/>
      <c r="Q842" s="153"/>
      <c r="R842" s="153"/>
      <c r="S842" s="153"/>
      <c r="T842" s="153"/>
      <c r="U842" s="153"/>
      <c r="V842" s="153"/>
      <c r="W842" s="153"/>
    </row>
    <row r="843" spans="12:23" ht="12.75" hidden="1">
      <c r="L843" s="181"/>
      <c r="Q843" s="153"/>
      <c r="R843" s="153"/>
      <c r="S843" s="153"/>
      <c r="T843" s="153"/>
      <c r="U843" s="153"/>
      <c r="V843" s="153"/>
      <c r="W843" s="153"/>
    </row>
    <row r="844" spans="12:23" ht="12.75" hidden="1">
      <c r="L844" s="181"/>
      <c r="Q844" s="153"/>
      <c r="R844" s="153"/>
      <c r="S844" s="153"/>
      <c r="T844" s="153"/>
      <c r="U844" s="153"/>
      <c r="V844" s="153"/>
      <c r="W844" s="153"/>
    </row>
    <row r="845" spans="12:23" ht="12.75" hidden="1">
      <c r="L845" s="181"/>
      <c r="Q845" s="153"/>
      <c r="R845" s="153"/>
      <c r="S845" s="153"/>
      <c r="T845" s="153"/>
      <c r="U845" s="153"/>
      <c r="V845" s="153"/>
      <c r="W845" s="153"/>
    </row>
    <row r="846" spans="12:23" ht="12.75" hidden="1">
      <c r="L846" s="181"/>
      <c r="Q846" s="153"/>
      <c r="R846" s="153"/>
      <c r="S846" s="153"/>
      <c r="T846" s="153"/>
      <c r="U846" s="153"/>
      <c r="V846" s="153"/>
      <c r="W846" s="153"/>
    </row>
    <row r="847" spans="12:23" ht="12.75" hidden="1">
      <c r="L847" s="181"/>
      <c r="Q847" s="153"/>
      <c r="R847" s="153"/>
      <c r="S847" s="153"/>
      <c r="T847" s="153"/>
      <c r="U847" s="153"/>
      <c r="V847" s="153"/>
      <c r="W847" s="153"/>
    </row>
    <row r="848" spans="12:23" ht="12.75" hidden="1">
      <c r="L848" s="181"/>
      <c r="Q848" s="153"/>
      <c r="R848" s="153"/>
      <c r="S848" s="153"/>
      <c r="T848" s="153"/>
      <c r="U848" s="153"/>
      <c r="V848" s="153"/>
      <c r="W848" s="153"/>
    </row>
    <row r="849" spans="12:23" ht="12.75" hidden="1">
      <c r="L849" s="181"/>
      <c r="Q849" s="153"/>
      <c r="R849" s="153"/>
      <c r="S849" s="153"/>
      <c r="T849" s="153"/>
      <c r="U849" s="153"/>
      <c r="V849" s="153"/>
      <c r="W849" s="153"/>
    </row>
    <row r="850" spans="12:23" ht="12.75" hidden="1">
      <c r="L850" s="181"/>
      <c r="Q850" s="153"/>
      <c r="R850" s="153"/>
      <c r="S850" s="153"/>
      <c r="T850" s="153"/>
      <c r="U850" s="153"/>
      <c r="V850" s="153"/>
      <c r="W850" s="153"/>
    </row>
    <row r="851" spans="12:23" ht="12.75" hidden="1">
      <c r="L851" s="181"/>
      <c r="Q851" s="153"/>
      <c r="R851" s="153"/>
      <c r="S851" s="153"/>
      <c r="T851" s="153"/>
      <c r="U851" s="153"/>
      <c r="V851" s="153"/>
      <c r="W851" s="153"/>
    </row>
    <row r="852" spans="12:23" ht="12.75" hidden="1">
      <c r="L852" s="181"/>
      <c r="Q852" s="751"/>
      <c r="R852" s="751"/>
      <c r="S852" s="751"/>
      <c r="T852" s="751"/>
      <c r="U852" s="751"/>
      <c r="V852" s="153"/>
      <c r="W852" s="153"/>
    </row>
    <row r="853" spans="12:23" ht="12.75" hidden="1">
      <c r="L853" s="181"/>
      <c r="Q853" s="153"/>
      <c r="R853" s="153"/>
      <c r="S853" s="153"/>
      <c r="T853" s="153"/>
      <c r="U853" s="153"/>
      <c r="V853" s="153"/>
      <c r="W853" s="153"/>
    </row>
    <row r="854" spans="12:23" ht="12.75" hidden="1">
      <c r="L854" s="181"/>
      <c r="Q854" s="153"/>
      <c r="R854" s="153"/>
      <c r="S854" s="153"/>
      <c r="T854" s="153"/>
      <c r="U854" s="153"/>
      <c r="V854" s="153"/>
      <c r="W854" s="153"/>
    </row>
    <row r="855" spans="12:23" ht="12.75">
      <c r="L855" s="181"/>
      <c r="Q855" s="153"/>
      <c r="R855" s="153"/>
      <c r="S855" s="153"/>
      <c r="T855" s="153"/>
      <c r="U855" s="153"/>
      <c r="V855" s="153"/>
      <c r="W855" s="153"/>
    </row>
    <row r="856" spans="12:23" ht="12.75" hidden="1">
      <c r="L856" s="181"/>
      <c r="Q856" s="153"/>
      <c r="R856" s="153"/>
      <c r="S856" s="153"/>
      <c r="T856" s="153"/>
      <c r="U856" s="153"/>
      <c r="V856" s="153"/>
      <c r="W856" s="153"/>
    </row>
    <row r="857" spans="12:23" ht="12.75" hidden="1">
      <c r="L857" s="181"/>
      <c r="Q857" s="153"/>
      <c r="R857" s="153"/>
      <c r="S857" s="153"/>
      <c r="T857" s="153"/>
      <c r="U857" s="153"/>
      <c r="V857" s="153"/>
      <c r="W857" s="153"/>
    </row>
    <row r="858" spans="12:23" ht="12.75" hidden="1">
      <c r="L858" s="181"/>
      <c r="Q858" s="153"/>
      <c r="R858" s="153"/>
      <c r="S858" s="153"/>
      <c r="T858" s="153"/>
      <c r="U858" s="153"/>
      <c r="V858" s="153"/>
      <c r="W858" s="153"/>
    </row>
    <row r="859" spans="12:23" ht="12.75" hidden="1">
      <c r="L859" s="181"/>
      <c r="Q859" s="153"/>
      <c r="R859" s="153"/>
      <c r="S859" s="153"/>
      <c r="T859" s="153"/>
      <c r="U859" s="153"/>
      <c r="V859" s="153"/>
      <c r="W859" s="153"/>
    </row>
    <row r="860" spans="12:23" ht="12.75" hidden="1">
      <c r="L860" s="181"/>
      <c r="Q860" s="153"/>
      <c r="R860" s="153"/>
      <c r="S860" s="153"/>
      <c r="T860" s="153"/>
      <c r="U860" s="153"/>
      <c r="V860" s="153"/>
      <c r="W860" s="153"/>
    </row>
    <row r="861" spans="12:23" ht="12.75" hidden="1">
      <c r="L861" s="181"/>
      <c r="Q861" s="153"/>
      <c r="R861" s="153"/>
      <c r="S861" s="153"/>
      <c r="T861" s="153"/>
      <c r="U861" s="153"/>
      <c r="V861" s="153"/>
      <c r="W861" s="153"/>
    </row>
    <row r="862" spans="12:23" ht="12.75" hidden="1">
      <c r="L862" s="181"/>
      <c r="Q862" s="153"/>
      <c r="R862" s="153"/>
      <c r="S862" s="153"/>
      <c r="T862" s="153"/>
      <c r="U862" s="153"/>
      <c r="V862" s="153"/>
      <c r="W862" s="153"/>
    </row>
    <row r="863" spans="12:23" ht="12.75" hidden="1">
      <c r="L863" s="181"/>
      <c r="Q863" s="153"/>
      <c r="R863" s="153"/>
      <c r="S863" s="153"/>
      <c r="T863" s="153"/>
      <c r="U863" s="153"/>
      <c r="V863" s="153"/>
      <c r="W863" s="153"/>
    </row>
    <row r="864" spans="12:23" ht="12.75" hidden="1">
      <c r="L864" s="181"/>
      <c r="Q864" s="153"/>
      <c r="R864" s="153"/>
      <c r="S864" s="153"/>
      <c r="T864" s="153"/>
      <c r="U864" s="153"/>
      <c r="V864" s="153"/>
      <c r="W864" s="153"/>
    </row>
    <row r="865" spans="12:23" ht="12.75" hidden="1">
      <c r="L865" s="181"/>
      <c r="Q865" s="153"/>
      <c r="R865" s="153"/>
      <c r="S865" s="153"/>
      <c r="T865" s="153"/>
      <c r="U865" s="153"/>
      <c r="V865" s="153"/>
      <c r="W865" s="153"/>
    </row>
    <row r="866" spans="12:23" ht="12.75" hidden="1">
      <c r="L866" s="181"/>
      <c r="Q866" s="153"/>
      <c r="R866" s="153"/>
      <c r="S866" s="153"/>
      <c r="T866" s="153"/>
      <c r="U866" s="153"/>
      <c r="V866" s="153"/>
      <c r="W866" s="153"/>
    </row>
    <row r="867" spans="12:23" ht="12.75" hidden="1">
      <c r="L867" s="181"/>
      <c r="Q867" s="153"/>
      <c r="R867" s="153"/>
      <c r="S867" s="153"/>
      <c r="T867" s="153"/>
      <c r="U867" s="153"/>
      <c r="V867" s="153"/>
      <c r="W867" s="153"/>
    </row>
    <row r="868" spans="12:23" ht="12.75" hidden="1">
      <c r="L868" s="181"/>
      <c r="Q868" s="153"/>
      <c r="R868" s="153"/>
      <c r="S868" s="153"/>
      <c r="T868" s="153"/>
      <c r="U868" s="153"/>
      <c r="V868" s="153"/>
      <c r="W868" s="153"/>
    </row>
    <row r="869" spans="12:23" ht="12.75" hidden="1">
      <c r="L869" s="181"/>
      <c r="Q869" s="153"/>
      <c r="R869" s="153"/>
      <c r="S869" s="153"/>
      <c r="T869" s="153"/>
      <c r="U869" s="153"/>
      <c r="V869" s="153"/>
      <c r="W869" s="153"/>
    </row>
    <row r="870" spans="12:23" ht="12.75" hidden="1">
      <c r="L870" s="181"/>
      <c r="Q870" s="153"/>
      <c r="R870" s="153"/>
      <c r="S870" s="153"/>
      <c r="T870" s="153"/>
      <c r="U870" s="153"/>
      <c r="V870" s="153"/>
      <c r="W870" s="153"/>
    </row>
    <row r="871" spans="12:23" ht="12.75" hidden="1">
      <c r="L871" s="181"/>
      <c r="Q871" s="153"/>
      <c r="R871" s="153"/>
      <c r="S871" s="153"/>
      <c r="T871" s="153"/>
      <c r="U871" s="153"/>
      <c r="V871" s="153"/>
      <c r="W871" s="153"/>
    </row>
    <row r="872" spans="12:23" ht="12.75" hidden="1">
      <c r="L872" s="181"/>
      <c r="Q872" s="153"/>
      <c r="R872" s="153"/>
      <c r="S872" s="153"/>
      <c r="T872" s="153"/>
      <c r="U872" s="153"/>
      <c r="V872" s="153"/>
      <c r="W872" s="153"/>
    </row>
    <row r="873" spans="12:23" ht="12.75" hidden="1">
      <c r="L873" s="181"/>
      <c r="Q873" s="153"/>
      <c r="R873" s="153"/>
      <c r="S873" s="153"/>
      <c r="T873" s="153"/>
      <c r="U873" s="153"/>
      <c r="V873" s="153"/>
      <c r="W873" s="153"/>
    </row>
    <row r="874" spans="12:23" ht="12.75" hidden="1">
      <c r="L874" s="181"/>
      <c r="Q874" s="153"/>
      <c r="R874" s="153"/>
      <c r="S874" s="153"/>
      <c r="T874" s="153"/>
      <c r="U874" s="153"/>
      <c r="V874" s="153"/>
      <c r="W874" s="153"/>
    </row>
    <row r="875" spans="12:23" ht="12.75" hidden="1">
      <c r="L875" s="181"/>
      <c r="Q875" s="153"/>
      <c r="R875" s="153"/>
      <c r="S875" s="153"/>
      <c r="T875" s="153"/>
      <c r="U875" s="153"/>
      <c r="V875" s="153"/>
      <c r="W875" s="153"/>
    </row>
    <row r="876" spans="12:23" ht="12.75" hidden="1">
      <c r="L876" s="181"/>
      <c r="Q876" s="153"/>
      <c r="R876" s="153"/>
      <c r="S876" s="153"/>
      <c r="T876" s="153"/>
      <c r="U876" s="153"/>
      <c r="V876" s="153"/>
      <c r="W876" s="153"/>
    </row>
    <row r="877" spans="12:23" ht="12.75" hidden="1">
      <c r="L877" s="181"/>
      <c r="Q877" s="153"/>
      <c r="R877" s="153"/>
      <c r="S877" s="153"/>
      <c r="T877" s="153"/>
      <c r="U877" s="153"/>
      <c r="V877" s="153"/>
      <c r="W877" s="153"/>
    </row>
    <row r="878" spans="12:23" ht="12.75" hidden="1">
      <c r="L878" s="181"/>
      <c r="Q878" s="153"/>
      <c r="R878" s="153"/>
      <c r="S878" s="153"/>
      <c r="T878" s="153"/>
      <c r="U878" s="153"/>
      <c r="V878" s="153"/>
      <c r="W878" s="153"/>
    </row>
    <row r="879" spans="12:23" ht="12.75" hidden="1">
      <c r="L879" s="181"/>
      <c r="Q879" s="153"/>
      <c r="R879" s="153"/>
      <c r="S879" s="153"/>
      <c r="T879" s="153"/>
      <c r="U879" s="153"/>
      <c r="V879" s="153"/>
      <c r="W879" s="153"/>
    </row>
    <row r="880" spans="12:23" ht="12.75" hidden="1">
      <c r="L880" s="181"/>
      <c r="Q880" s="153"/>
      <c r="R880" s="153"/>
      <c r="S880" s="153"/>
      <c r="T880" s="153"/>
      <c r="U880" s="153"/>
      <c r="V880" s="153"/>
      <c r="W880" s="153"/>
    </row>
    <row r="881" spans="12:23" ht="12.75" hidden="1">
      <c r="L881" s="181"/>
      <c r="Q881" s="153"/>
      <c r="R881" s="153"/>
      <c r="S881" s="153"/>
      <c r="T881" s="153"/>
      <c r="U881" s="153"/>
      <c r="V881" s="153"/>
      <c r="W881" s="153"/>
    </row>
    <row r="882" spans="12:23" ht="12.75" hidden="1">
      <c r="L882" s="181"/>
      <c r="Q882" s="153"/>
      <c r="R882" s="153"/>
      <c r="S882" s="153"/>
      <c r="T882" s="153"/>
      <c r="U882" s="153"/>
      <c r="V882" s="153"/>
      <c r="W882" s="153"/>
    </row>
    <row r="883" spans="12:23" ht="12.75" hidden="1">
      <c r="L883" s="181"/>
      <c r="Q883" s="153"/>
      <c r="R883" s="153"/>
      <c r="S883" s="153"/>
      <c r="T883" s="153"/>
      <c r="U883" s="153"/>
      <c r="V883" s="153"/>
      <c r="W883" s="153"/>
    </row>
    <row r="884" spans="12:23" ht="12.75" hidden="1">
      <c r="L884" s="181"/>
      <c r="Q884" s="153"/>
      <c r="R884" s="153"/>
      <c r="S884" s="153"/>
      <c r="T884" s="153"/>
      <c r="U884" s="153"/>
      <c r="V884" s="153"/>
      <c r="W884" s="153"/>
    </row>
    <row r="885" spans="12:23" ht="12.75" hidden="1">
      <c r="L885" s="181"/>
      <c r="Q885" s="153"/>
      <c r="R885" s="153"/>
      <c r="S885" s="153"/>
      <c r="T885" s="153"/>
      <c r="U885" s="153"/>
      <c r="V885" s="153"/>
      <c r="W885" s="153"/>
    </row>
    <row r="886" spans="12:23" ht="12.75" hidden="1">
      <c r="L886" s="181"/>
      <c r="Q886" s="153"/>
      <c r="R886" s="153"/>
      <c r="S886" s="153"/>
      <c r="T886" s="153"/>
      <c r="U886" s="153"/>
      <c r="V886" s="153"/>
      <c r="W886" s="153"/>
    </row>
    <row r="887" spans="12:23" ht="12.75" hidden="1">
      <c r="L887" s="181"/>
      <c r="Q887" s="153"/>
      <c r="R887" s="153"/>
      <c r="S887" s="153"/>
      <c r="T887" s="153"/>
      <c r="U887" s="153"/>
      <c r="V887" s="153"/>
      <c r="W887" s="153"/>
    </row>
    <row r="888" spans="12:23" ht="12.75" hidden="1">
      <c r="L888" s="181"/>
      <c r="Q888" s="153"/>
      <c r="R888" s="153"/>
      <c r="S888" s="153"/>
      <c r="T888" s="153"/>
      <c r="U888" s="153"/>
      <c r="V888" s="153"/>
      <c r="W888" s="153"/>
    </row>
    <row r="889" spans="12:23" ht="12.75" hidden="1">
      <c r="L889" s="181"/>
      <c r="Q889" s="153"/>
      <c r="R889" s="153"/>
      <c r="S889" s="153"/>
      <c r="T889" s="153"/>
      <c r="U889" s="153"/>
      <c r="V889" s="153"/>
      <c r="W889" s="153"/>
    </row>
    <row r="890" spans="12:23" ht="12.75" hidden="1">
      <c r="L890" s="181"/>
      <c r="Q890" s="153"/>
      <c r="R890" s="153"/>
      <c r="S890" s="153"/>
      <c r="T890" s="153"/>
      <c r="U890" s="153"/>
      <c r="V890" s="153"/>
      <c r="W890" s="153"/>
    </row>
    <row r="891" spans="12:23" ht="12.75" hidden="1">
      <c r="L891" s="181"/>
      <c r="Q891" s="153"/>
      <c r="R891" s="153"/>
      <c r="S891" s="153"/>
      <c r="T891" s="153"/>
      <c r="U891" s="153"/>
      <c r="V891" s="153"/>
      <c r="W891" s="153"/>
    </row>
    <row r="892" spans="12:23" ht="12.75" hidden="1">
      <c r="L892" s="181"/>
      <c r="Q892" s="153"/>
      <c r="R892" s="153"/>
      <c r="S892" s="153"/>
      <c r="T892" s="153"/>
      <c r="U892" s="153"/>
      <c r="V892" s="153"/>
      <c r="W892" s="153"/>
    </row>
    <row r="893" spans="12:23" ht="12.75" hidden="1">
      <c r="L893" s="181"/>
      <c r="Q893" s="153"/>
      <c r="R893" s="153"/>
      <c r="S893" s="153"/>
      <c r="T893" s="153"/>
      <c r="U893" s="153"/>
      <c r="V893" s="153"/>
      <c r="W893" s="153"/>
    </row>
    <row r="894" spans="12:23" ht="12.75" hidden="1">
      <c r="L894" s="181"/>
      <c r="Q894" s="153"/>
      <c r="R894" s="153"/>
      <c r="S894" s="153"/>
      <c r="T894" s="153"/>
      <c r="U894" s="153"/>
      <c r="V894" s="153"/>
      <c r="W894" s="153"/>
    </row>
    <row r="895" spans="12:23" ht="12.75" hidden="1">
      <c r="L895" s="181"/>
      <c r="Q895" s="153"/>
      <c r="R895" s="153"/>
      <c r="S895" s="153"/>
      <c r="T895" s="153"/>
      <c r="U895" s="153"/>
      <c r="V895" s="153"/>
      <c r="W895" s="153"/>
    </row>
    <row r="896" spans="12:23" ht="12.75" hidden="1">
      <c r="L896" s="181"/>
      <c r="Q896" s="153"/>
      <c r="R896" s="153"/>
      <c r="S896" s="153"/>
      <c r="T896" s="153"/>
      <c r="U896" s="153"/>
      <c r="V896" s="153"/>
      <c r="W896" s="153"/>
    </row>
    <row r="897" spans="12:23" ht="12.75" hidden="1">
      <c r="L897" s="181"/>
      <c r="Q897" s="153"/>
      <c r="R897" s="153"/>
      <c r="S897" s="153"/>
      <c r="T897" s="153"/>
      <c r="U897" s="153"/>
      <c r="V897" s="153"/>
      <c r="W897" s="153"/>
    </row>
    <row r="898" spans="12:23" ht="12.75" hidden="1">
      <c r="L898" s="181"/>
      <c r="Q898" s="153"/>
      <c r="R898" s="153"/>
      <c r="S898" s="153"/>
      <c r="T898" s="153"/>
      <c r="U898" s="153"/>
      <c r="V898" s="153"/>
      <c r="W898" s="153"/>
    </row>
    <row r="899" spans="12:23" ht="12.75" hidden="1">
      <c r="L899" s="181"/>
      <c r="Q899" s="153"/>
      <c r="R899" s="153"/>
      <c r="S899" s="153"/>
      <c r="T899" s="153"/>
      <c r="U899" s="153"/>
      <c r="V899" s="153"/>
      <c r="W899" s="153"/>
    </row>
    <row r="900" spans="12:23" ht="12.75" hidden="1">
      <c r="L900" s="181"/>
      <c r="Q900" s="153"/>
      <c r="R900" s="153"/>
      <c r="S900" s="153"/>
      <c r="T900" s="153"/>
      <c r="U900" s="153"/>
      <c r="V900" s="153"/>
      <c r="W900" s="153"/>
    </row>
    <row r="901" spans="12:23" ht="12.75" hidden="1">
      <c r="L901" s="181"/>
      <c r="Q901" s="153"/>
      <c r="R901" s="153"/>
      <c r="S901" s="153"/>
      <c r="T901" s="153"/>
      <c r="U901" s="153"/>
      <c r="V901" s="153"/>
      <c r="W901" s="153"/>
    </row>
    <row r="902" spans="12:23" ht="12.75" hidden="1">
      <c r="L902" s="181"/>
      <c r="Q902" s="153"/>
      <c r="R902" s="153"/>
      <c r="S902" s="153"/>
      <c r="T902" s="153"/>
      <c r="U902" s="153"/>
      <c r="V902" s="153"/>
      <c r="W902" s="153"/>
    </row>
    <row r="903" spans="12:23" ht="12.75" hidden="1">
      <c r="L903" s="181"/>
      <c r="Q903" s="153"/>
      <c r="R903" s="153"/>
      <c r="S903" s="153"/>
      <c r="T903" s="153"/>
      <c r="U903" s="153"/>
      <c r="V903" s="153"/>
      <c r="W903" s="153"/>
    </row>
    <row r="904" spans="12:23" ht="12.75" hidden="1">
      <c r="L904" s="181"/>
      <c r="Q904" s="153"/>
      <c r="R904" s="153"/>
      <c r="S904" s="153"/>
      <c r="T904" s="153"/>
      <c r="U904" s="153"/>
      <c r="V904" s="153"/>
      <c r="W904" s="153"/>
    </row>
    <row r="905" spans="12:23" ht="12.75" hidden="1">
      <c r="L905" s="181"/>
      <c r="Q905" s="153"/>
      <c r="R905" s="153"/>
      <c r="S905" s="153"/>
      <c r="T905" s="153"/>
      <c r="U905" s="153"/>
      <c r="V905" s="153"/>
      <c r="W905" s="153"/>
    </row>
    <row r="906" spans="12:23" ht="12.75" hidden="1">
      <c r="L906" s="181"/>
      <c r="Q906" s="153"/>
      <c r="R906" s="153"/>
      <c r="S906" s="153"/>
      <c r="T906" s="153"/>
      <c r="U906" s="153"/>
      <c r="V906" s="153"/>
      <c r="W906" s="153"/>
    </row>
    <row r="907" spans="12:23" ht="12.75" hidden="1">
      <c r="L907" s="181"/>
      <c r="Q907" s="153"/>
      <c r="R907" s="153"/>
      <c r="S907" s="153"/>
      <c r="T907" s="153"/>
      <c r="U907" s="153"/>
      <c r="V907" s="153"/>
      <c r="W907" s="153"/>
    </row>
    <row r="908" spans="12:23" ht="12.75" hidden="1">
      <c r="L908" s="181"/>
      <c r="Q908" s="153"/>
      <c r="R908" s="153"/>
      <c r="S908" s="153"/>
      <c r="T908" s="153"/>
      <c r="U908" s="153"/>
      <c r="V908" s="153"/>
      <c r="W908" s="153"/>
    </row>
    <row r="909" spans="12:23" ht="12.75" hidden="1">
      <c r="L909" s="181"/>
      <c r="Q909" s="153"/>
      <c r="R909" s="153"/>
      <c r="S909" s="153"/>
      <c r="T909" s="153"/>
      <c r="U909" s="153"/>
      <c r="V909" s="153"/>
      <c r="W909" s="153"/>
    </row>
    <row r="910" spans="12:23" ht="12.75" hidden="1">
      <c r="L910" s="181"/>
      <c r="Q910" s="153"/>
      <c r="R910" s="153"/>
      <c r="S910" s="153"/>
      <c r="T910" s="153"/>
      <c r="U910" s="153"/>
      <c r="V910" s="153"/>
      <c r="W910" s="153"/>
    </row>
    <row r="911" spans="12:23" ht="12.75" hidden="1">
      <c r="L911" s="181"/>
      <c r="Q911" s="153"/>
      <c r="R911" s="153"/>
      <c r="S911" s="153"/>
      <c r="T911" s="153"/>
      <c r="U911" s="153"/>
      <c r="V911" s="153"/>
      <c r="W911" s="153"/>
    </row>
    <row r="912" spans="12:23" ht="12.75" hidden="1">
      <c r="L912" s="181"/>
      <c r="Q912" s="153"/>
      <c r="R912" s="153"/>
      <c r="S912" s="153"/>
      <c r="T912" s="153"/>
      <c r="U912" s="153"/>
      <c r="V912" s="153"/>
      <c r="W912" s="153"/>
    </row>
    <row r="913" spans="12:23" ht="12.75" hidden="1">
      <c r="L913" s="181"/>
      <c r="Q913" s="153"/>
      <c r="R913" s="153"/>
      <c r="S913" s="153"/>
      <c r="T913" s="153"/>
      <c r="U913" s="153"/>
      <c r="V913" s="153"/>
      <c r="W913" s="153"/>
    </row>
    <row r="914" spans="12:23" ht="12.75" hidden="1">
      <c r="L914" s="181"/>
      <c r="Q914" s="153"/>
      <c r="R914" s="153"/>
      <c r="S914" s="153"/>
      <c r="T914" s="153"/>
      <c r="U914" s="153"/>
      <c r="V914" s="153"/>
      <c r="W914" s="153"/>
    </row>
    <row r="915" spans="12:23" ht="12.75" hidden="1">
      <c r="L915" s="181"/>
      <c r="Q915" s="153"/>
      <c r="R915" s="153"/>
      <c r="S915" s="153"/>
      <c r="T915" s="153"/>
      <c r="U915" s="153"/>
      <c r="V915" s="153"/>
      <c r="W915" s="153"/>
    </row>
    <row r="916" spans="12:23" ht="12.75" hidden="1">
      <c r="L916" s="181"/>
      <c r="Q916" s="153"/>
      <c r="R916" s="153"/>
      <c r="S916" s="153"/>
      <c r="T916" s="153"/>
      <c r="U916" s="153"/>
      <c r="V916" s="153"/>
      <c r="W916" s="153"/>
    </row>
    <row r="917" spans="12:23" ht="12.75" hidden="1">
      <c r="L917" s="181"/>
      <c r="Q917" s="153"/>
      <c r="R917" s="153"/>
      <c r="S917" s="153"/>
      <c r="T917" s="153"/>
      <c r="U917" s="153"/>
      <c r="V917" s="153"/>
      <c r="W917" s="153"/>
    </row>
    <row r="918" spans="12:23" ht="12.75" hidden="1">
      <c r="L918" s="181"/>
      <c r="Q918" s="153"/>
      <c r="R918" s="153"/>
      <c r="S918" s="153"/>
      <c r="T918" s="153"/>
      <c r="U918" s="153"/>
      <c r="V918" s="153"/>
      <c r="W918" s="153"/>
    </row>
    <row r="919" spans="12:23" ht="12.75" hidden="1">
      <c r="L919" s="181"/>
      <c r="Q919" s="153"/>
      <c r="R919" s="153"/>
      <c r="S919" s="153"/>
      <c r="T919" s="153"/>
      <c r="U919" s="153"/>
      <c r="V919" s="153"/>
      <c r="W919" s="153"/>
    </row>
    <row r="920" spans="12:23" ht="12.75" hidden="1">
      <c r="L920" s="181"/>
      <c r="Q920" s="153"/>
      <c r="R920" s="153"/>
      <c r="S920" s="153"/>
      <c r="T920" s="153"/>
      <c r="U920" s="153"/>
      <c r="V920" s="153"/>
      <c r="W920" s="153"/>
    </row>
    <row r="921" spans="12:23" ht="12.75" hidden="1">
      <c r="L921" s="181"/>
      <c r="Q921" s="153"/>
      <c r="R921" s="153"/>
      <c r="S921" s="153"/>
      <c r="T921" s="153"/>
      <c r="U921" s="153"/>
      <c r="V921" s="153"/>
      <c r="W921" s="153"/>
    </row>
    <row r="922" spans="12:23" ht="12.75" hidden="1">
      <c r="L922" s="181"/>
      <c r="Q922" s="153"/>
      <c r="R922" s="153"/>
      <c r="S922" s="153"/>
      <c r="T922" s="153"/>
      <c r="U922" s="153"/>
      <c r="V922" s="153"/>
      <c r="W922" s="153"/>
    </row>
    <row r="923" spans="12:23" ht="12.75" hidden="1">
      <c r="L923" s="181"/>
      <c r="Q923" s="153"/>
      <c r="R923" s="153"/>
      <c r="S923" s="153"/>
      <c r="T923" s="153"/>
      <c r="U923" s="153"/>
      <c r="V923" s="153"/>
      <c r="W923" s="153"/>
    </row>
    <row r="924" spans="12:23" ht="12.75" hidden="1">
      <c r="L924" s="181"/>
      <c r="Q924" s="153"/>
      <c r="R924" s="153"/>
      <c r="S924" s="153"/>
      <c r="T924" s="153"/>
      <c r="U924" s="153"/>
      <c r="V924" s="153"/>
      <c r="W924" s="153"/>
    </row>
    <row r="925" spans="12:23" ht="12.75" hidden="1">
      <c r="L925" s="181"/>
      <c r="Q925" s="153"/>
      <c r="R925" s="153"/>
      <c r="S925" s="153"/>
      <c r="T925" s="153"/>
      <c r="U925" s="153"/>
      <c r="V925" s="153"/>
      <c r="W925" s="153"/>
    </row>
    <row r="926" spans="12:23" ht="12.75" hidden="1">
      <c r="L926" s="181"/>
      <c r="Q926" s="153"/>
      <c r="R926" s="153"/>
      <c r="S926" s="153"/>
      <c r="T926" s="153"/>
      <c r="U926" s="153"/>
      <c r="V926" s="153"/>
      <c r="W926" s="153"/>
    </row>
    <row r="927" spans="12:23" ht="12.75" hidden="1">
      <c r="L927" s="181"/>
      <c r="Q927" s="153"/>
      <c r="R927" s="153"/>
      <c r="S927" s="153"/>
      <c r="T927" s="153"/>
      <c r="U927" s="153"/>
      <c r="V927" s="153"/>
      <c r="W927" s="153"/>
    </row>
    <row r="928" spans="12:23" ht="12.75" hidden="1">
      <c r="L928" s="181"/>
      <c r="Q928" s="153"/>
      <c r="R928" s="153"/>
      <c r="S928" s="153"/>
      <c r="T928" s="153"/>
      <c r="U928" s="153"/>
      <c r="V928" s="153"/>
      <c r="W928" s="153"/>
    </row>
    <row r="929" spans="12:23" ht="12.75" hidden="1">
      <c r="L929" s="181"/>
      <c r="Q929" s="153"/>
      <c r="R929" s="153"/>
      <c r="S929" s="153"/>
      <c r="T929" s="153"/>
      <c r="U929" s="153"/>
      <c r="V929" s="153"/>
      <c r="W929" s="153"/>
    </row>
    <row r="930" spans="12:23" ht="12.75" hidden="1">
      <c r="L930" s="181"/>
      <c r="Q930" s="153"/>
      <c r="R930" s="153"/>
      <c r="S930" s="153"/>
      <c r="T930" s="153"/>
      <c r="U930" s="153"/>
      <c r="V930" s="153"/>
      <c r="W930" s="153"/>
    </row>
    <row r="931" spans="12:23" ht="12.75" hidden="1">
      <c r="L931" s="181"/>
      <c r="Q931" s="153"/>
      <c r="R931" s="153"/>
      <c r="S931" s="153"/>
      <c r="T931" s="153"/>
      <c r="U931" s="153"/>
      <c r="V931" s="153"/>
      <c r="W931" s="153"/>
    </row>
    <row r="932" spans="12:23" ht="12.75" hidden="1">
      <c r="L932" s="181"/>
      <c r="Q932" s="153"/>
      <c r="R932" s="153"/>
      <c r="S932" s="153"/>
      <c r="T932" s="153"/>
      <c r="U932" s="153"/>
      <c r="V932" s="153"/>
      <c r="W932" s="153"/>
    </row>
    <row r="933" spans="12:23" ht="12.75" hidden="1">
      <c r="L933" s="181"/>
      <c r="Q933" s="153"/>
      <c r="R933" s="153"/>
      <c r="S933" s="153"/>
      <c r="T933" s="153"/>
      <c r="U933" s="153"/>
      <c r="V933" s="153"/>
      <c r="W933" s="153"/>
    </row>
    <row r="934" spans="12:23" ht="12.75" hidden="1">
      <c r="L934" s="181"/>
      <c r="Q934" s="153"/>
      <c r="R934" s="153"/>
      <c r="S934" s="153"/>
      <c r="T934" s="153"/>
      <c r="U934" s="153"/>
      <c r="V934" s="153"/>
      <c r="W934" s="153"/>
    </row>
    <row r="935" spans="12:23" ht="12.75" hidden="1">
      <c r="L935" s="181"/>
      <c r="Q935" s="153"/>
      <c r="R935" s="153"/>
      <c r="S935" s="153"/>
      <c r="T935" s="153"/>
      <c r="U935" s="153"/>
      <c r="V935" s="153"/>
      <c r="W935" s="153"/>
    </row>
    <row r="936" spans="12:23" ht="12.75" hidden="1">
      <c r="L936" s="181"/>
      <c r="Q936" s="153"/>
      <c r="R936" s="153"/>
      <c r="S936" s="153"/>
      <c r="T936" s="153"/>
      <c r="U936" s="153"/>
      <c r="V936" s="153"/>
      <c r="W936" s="153"/>
    </row>
    <row r="937" spans="12:23" ht="12.75" hidden="1">
      <c r="L937" s="181"/>
      <c r="Q937" s="153"/>
      <c r="R937" s="153"/>
      <c r="S937" s="153"/>
      <c r="T937" s="153"/>
      <c r="U937" s="153"/>
      <c r="V937" s="153"/>
      <c r="W937" s="153"/>
    </row>
    <row r="938" spans="12:23" ht="12.75" hidden="1">
      <c r="L938" s="181"/>
      <c r="Q938" s="153"/>
      <c r="R938" s="153"/>
      <c r="S938" s="153"/>
      <c r="T938" s="153"/>
      <c r="U938" s="153"/>
      <c r="V938" s="153"/>
      <c r="W938" s="153"/>
    </row>
    <row r="939" spans="12:23" ht="12.75" hidden="1">
      <c r="L939" s="181"/>
      <c r="Q939" s="153"/>
      <c r="R939" s="153"/>
      <c r="S939" s="153"/>
      <c r="T939" s="153"/>
      <c r="U939" s="153"/>
      <c r="V939" s="153"/>
      <c r="W939" s="153"/>
    </row>
    <row r="940" spans="12:23" ht="12.75" hidden="1">
      <c r="L940" s="181"/>
      <c r="Q940" s="153"/>
      <c r="R940" s="153"/>
      <c r="S940" s="153"/>
      <c r="T940" s="153"/>
      <c r="U940" s="153"/>
      <c r="V940" s="153"/>
      <c r="W940" s="153"/>
    </row>
    <row r="941" spans="12:23" ht="12.75" hidden="1">
      <c r="L941" s="181"/>
      <c r="Q941" s="153"/>
      <c r="R941" s="153"/>
      <c r="S941" s="153"/>
      <c r="T941" s="153"/>
      <c r="U941" s="153"/>
      <c r="V941" s="153"/>
      <c r="W941" s="153"/>
    </row>
    <row r="942" spans="12:23" ht="12.75" hidden="1">
      <c r="L942" s="181"/>
      <c r="Q942" s="153"/>
      <c r="R942" s="153"/>
      <c r="S942" s="153"/>
      <c r="T942" s="153"/>
      <c r="U942" s="153"/>
      <c r="V942" s="153"/>
      <c r="W942" s="153"/>
    </row>
    <row r="943" spans="12:23" ht="12.75" hidden="1">
      <c r="L943" s="181"/>
      <c r="Q943" s="153"/>
      <c r="R943" s="153"/>
      <c r="S943" s="153"/>
      <c r="T943" s="153"/>
      <c r="U943" s="153"/>
      <c r="V943" s="153"/>
      <c r="W943" s="153"/>
    </row>
    <row r="944" spans="12:23" ht="12.75" hidden="1">
      <c r="L944" s="181"/>
      <c r="Q944" s="153"/>
      <c r="R944" s="153"/>
      <c r="S944" s="153"/>
      <c r="T944" s="153"/>
      <c r="U944" s="153"/>
      <c r="V944" s="153"/>
      <c r="W944" s="153"/>
    </row>
    <row r="945" spans="12:23" ht="12.75" hidden="1">
      <c r="L945" s="181"/>
      <c r="Q945" s="153"/>
      <c r="R945" s="153"/>
      <c r="S945" s="153"/>
      <c r="T945" s="153"/>
      <c r="U945" s="153"/>
      <c r="V945" s="153"/>
      <c r="W945" s="153"/>
    </row>
    <row r="946" spans="12:23" ht="12.75" hidden="1">
      <c r="L946" s="181"/>
      <c r="Q946" s="153"/>
      <c r="R946" s="153"/>
      <c r="S946" s="153"/>
      <c r="T946" s="153"/>
      <c r="U946" s="153"/>
      <c r="V946" s="153"/>
      <c r="W946" s="153"/>
    </row>
    <row r="947" spans="12:23" ht="12.75" hidden="1">
      <c r="L947" s="181"/>
      <c r="Q947" s="153"/>
      <c r="R947" s="153"/>
      <c r="S947" s="153"/>
      <c r="T947" s="153"/>
      <c r="U947" s="153"/>
      <c r="V947" s="153"/>
      <c r="W947" s="153"/>
    </row>
    <row r="948" spans="12:23" ht="12.75" hidden="1">
      <c r="L948" s="181"/>
      <c r="Q948" s="153"/>
      <c r="R948" s="153"/>
      <c r="S948" s="153"/>
      <c r="T948" s="153"/>
      <c r="U948" s="153"/>
      <c r="V948" s="153"/>
      <c r="W948" s="153"/>
    </row>
    <row r="949" spans="12:23" ht="12.75" hidden="1">
      <c r="L949" s="181"/>
      <c r="Q949" s="153"/>
      <c r="R949" s="153"/>
      <c r="S949" s="153"/>
      <c r="T949" s="153"/>
      <c r="U949" s="153"/>
      <c r="V949" s="153"/>
      <c r="W949" s="153"/>
    </row>
    <row r="950" spans="12:23" ht="12.75" hidden="1">
      <c r="L950" s="181"/>
      <c r="Q950" s="153"/>
      <c r="R950" s="153"/>
      <c r="S950" s="153"/>
      <c r="T950" s="153"/>
      <c r="U950" s="153"/>
      <c r="V950" s="153"/>
      <c r="W950" s="153"/>
    </row>
    <row r="951" spans="12:23" ht="12.75" hidden="1">
      <c r="L951" s="181"/>
      <c r="Q951" s="153"/>
      <c r="R951" s="153"/>
      <c r="S951" s="153"/>
      <c r="T951" s="153"/>
      <c r="U951" s="153"/>
      <c r="V951" s="153"/>
      <c r="W951" s="153"/>
    </row>
    <row r="952" spans="12:23" ht="12.75" hidden="1">
      <c r="L952" s="181"/>
      <c r="Q952" s="153"/>
      <c r="R952" s="153"/>
      <c r="S952" s="153"/>
      <c r="T952" s="153"/>
      <c r="U952" s="153"/>
      <c r="V952" s="153"/>
      <c r="W952" s="153"/>
    </row>
    <row r="953" spans="12:23" ht="12.75" hidden="1">
      <c r="L953" s="181"/>
      <c r="Q953" s="153"/>
      <c r="R953" s="153"/>
      <c r="S953" s="153"/>
      <c r="T953" s="153"/>
      <c r="U953" s="153"/>
      <c r="V953" s="153"/>
      <c r="W953" s="153"/>
    </row>
    <row r="954" spans="12:23" ht="12.75" hidden="1">
      <c r="L954" s="181"/>
      <c r="Q954" s="153"/>
      <c r="R954" s="153"/>
      <c r="S954" s="153"/>
      <c r="T954" s="153"/>
      <c r="U954" s="153"/>
      <c r="V954" s="153"/>
      <c r="W954" s="153"/>
    </row>
    <row r="955" spans="12:23" ht="12.75" hidden="1">
      <c r="L955" s="181"/>
      <c r="Q955" s="153"/>
      <c r="R955" s="153"/>
      <c r="S955" s="153"/>
      <c r="T955" s="153"/>
      <c r="U955" s="153"/>
      <c r="V955" s="153"/>
      <c r="W955" s="153"/>
    </row>
    <row r="956" spans="12:23" ht="12.75" hidden="1">
      <c r="L956" s="181"/>
      <c r="Q956" s="153"/>
      <c r="R956" s="153"/>
      <c r="S956" s="153"/>
      <c r="T956" s="153"/>
      <c r="U956" s="153"/>
      <c r="V956" s="153"/>
      <c r="W956" s="153"/>
    </row>
    <row r="957" spans="12:23" ht="12.75" hidden="1">
      <c r="L957" s="181"/>
      <c r="Q957" s="153"/>
      <c r="R957" s="153"/>
      <c r="S957" s="153"/>
      <c r="T957" s="153"/>
      <c r="U957" s="153"/>
      <c r="V957" s="153"/>
      <c r="W957" s="153"/>
    </row>
    <row r="958" spans="12:23" ht="12.75" hidden="1">
      <c r="L958" s="181"/>
      <c r="Q958" s="153"/>
      <c r="R958" s="153"/>
      <c r="S958" s="153"/>
      <c r="T958" s="153"/>
      <c r="U958" s="153"/>
      <c r="V958" s="153"/>
      <c r="W958" s="153"/>
    </row>
    <row r="959" spans="12:23" ht="12.75" hidden="1">
      <c r="L959" s="181"/>
      <c r="Q959" s="153"/>
      <c r="R959" s="153"/>
      <c r="S959" s="153"/>
      <c r="T959" s="153"/>
      <c r="U959" s="153"/>
      <c r="V959" s="153"/>
      <c r="W959" s="153"/>
    </row>
    <row r="960" spans="12:23" ht="12.75" hidden="1">
      <c r="L960" s="181"/>
      <c r="Q960" s="153"/>
      <c r="R960" s="153"/>
      <c r="S960" s="153"/>
      <c r="T960" s="153"/>
      <c r="U960" s="153"/>
      <c r="V960" s="153"/>
      <c r="W960" s="153"/>
    </row>
    <row r="961" spans="12:23" ht="12.75" hidden="1">
      <c r="L961" s="181"/>
      <c r="Q961" s="153"/>
      <c r="R961" s="153"/>
      <c r="S961" s="153"/>
      <c r="T961" s="153"/>
      <c r="U961" s="153"/>
      <c r="V961" s="153"/>
      <c r="W961" s="153"/>
    </row>
    <row r="962" spans="12:23" ht="12.75" hidden="1">
      <c r="L962" s="181"/>
      <c r="Q962" s="153"/>
      <c r="R962" s="153"/>
      <c r="S962" s="153"/>
      <c r="T962" s="153"/>
      <c r="U962" s="153"/>
      <c r="V962" s="153"/>
      <c r="W962" s="153"/>
    </row>
    <row r="963" spans="12:23" ht="12.75" hidden="1">
      <c r="L963" s="181"/>
      <c r="Q963" s="153"/>
      <c r="R963" s="153"/>
      <c r="S963" s="153"/>
      <c r="T963" s="153"/>
      <c r="U963" s="153"/>
      <c r="V963" s="153"/>
      <c r="W963" s="153"/>
    </row>
    <row r="964" spans="12:23" ht="12.75" hidden="1">
      <c r="L964" s="181"/>
      <c r="Q964" s="153"/>
      <c r="R964" s="153"/>
      <c r="S964" s="153"/>
      <c r="T964" s="153"/>
      <c r="U964" s="153"/>
      <c r="V964" s="153"/>
      <c r="W964" s="153"/>
    </row>
    <row r="965" spans="12:23" ht="12.75" hidden="1">
      <c r="L965" s="181"/>
      <c r="Q965" s="153"/>
      <c r="R965" s="153"/>
      <c r="S965" s="153"/>
      <c r="T965" s="153"/>
      <c r="U965" s="153"/>
      <c r="V965" s="153"/>
      <c r="W965" s="153"/>
    </row>
    <row r="966" spans="12:23" ht="12.75" hidden="1">
      <c r="L966" s="181"/>
      <c r="Q966" s="153"/>
      <c r="R966" s="153"/>
      <c r="S966" s="153"/>
      <c r="T966" s="153"/>
      <c r="U966" s="153"/>
      <c r="V966" s="153"/>
      <c r="W966" s="153"/>
    </row>
    <row r="967" spans="12:23" ht="12.75" hidden="1">
      <c r="L967" s="181"/>
      <c r="Q967" s="153"/>
      <c r="R967" s="153"/>
      <c r="S967" s="153"/>
      <c r="T967" s="153"/>
      <c r="U967" s="153"/>
      <c r="V967" s="153"/>
      <c r="W967" s="153"/>
    </row>
    <row r="968" spans="12:23" ht="12.75" hidden="1">
      <c r="L968" s="181"/>
      <c r="Q968" s="153"/>
      <c r="R968" s="153"/>
      <c r="S968" s="153"/>
      <c r="T968" s="153"/>
      <c r="U968" s="153"/>
      <c r="V968" s="153"/>
      <c r="W968" s="153"/>
    </row>
    <row r="969" spans="12:23" ht="12.75" hidden="1">
      <c r="L969" s="181"/>
      <c r="Q969" s="153"/>
      <c r="R969" s="153"/>
      <c r="S969" s="153"/>
      <c r="T969" s="153"/>
      <c r="U969" s="153"/>
      <c r="V969" s="153"/>
      <c r="W969" s="153"/>
    </row>
    <row r="970" spans="12:23" ht="12.75" hidden="1">
      <c r="L970" s="181"/>
      <c r="Q970" s="153"/>
      <c r="R970" s="153"/>
      <c r="S970" s="153"/>
      <c r="T970" s="153"/>
      <c r="U970" s="153"/>
      <c r="V970" s="153"/>
      <c r="W970" s="153"/>
    </row>
    <row r="971" spans="12:23" ht="12.75" hidden="1">
      <c r="L971" s="181"/>
      <c r="Q971" s="153"/>
      <c r="R971" s="153"/>
      <c r="S971" s="153"/>
      <c r="T971" s="153"/>
      <c r="U971" s="153"/>
      <c r="V971" s="153"/>
      <c r="W971" s="153"/>
    </row>
    <row r="972" spans="12:23" ht="12.75" hidden="1">
      <c r="L972" s="181"/>
      <c r="Q972" s="153"/>
      <c r="R972" s="153"/>
      <c r="S972" s="153"/>
      <c r="T972" s="153"/>
      <c r="U972" s="153"/>
      <c r="V972" s="153"/>
      <c r="W972" s="153"/>
    </row>
    <row r="973" spans="12:23" ht="12.75" hidden="1">
      <c r="L973" s="181"/>
      <c r="Q973" s="153"/>
      <c r="R973" s="153"/>
      <c r="S973" s="153"/>
      <c r="T973" s="153"/>
      <c r="U973" s="153"/>
      <c r="V973" s="153"/>
      <c r="W973" s="153"/>
    </row>
    <row r="974" spans="12:23" ht="12.75" hidden="1">
      <c r="L974" s="181"/>
      <c r="Q974" s="153"/>
      <c r="R974" s="153"/>
      <c r="S974" s="153"/>
      <c r="T974" s="153"/>
      <c r="U974" s="153"/>
      <c r="V974" s="153"/>
      <c r="W974" s="153"/>
    </row>
    <row r="975" spans="12:23" ht="12.75" hidden="1">
      <c r="L975" s="181"/>
      <c r="Q975" s="153"/>
      <c r="R975" s="153"/>
      <c r="S975" s="153"/>
      <c r="T975" s="153"/>
      <c r="U975" s="153"/>
      <c r="V975" s="153"/>
      <c r="W975" s="153"/>
    </row>
    <row r="976" spans="12:23" ht="12.75" hidden="1">
      <c r="L976" s="181"/>
      <c r="Q976" s="153"/>
      <c r="R976" s="153"/>
      <c r="S976" s="153"/>
      <c r="T976" s="153"/>
      <c r="U976" s="153"/>
      <c r="V976" s="153"/>
      <c r="W976" s="153"/>
    </row>
    <row r="977" spans="12:23" ht="12.75" hidden="1">
      <c r="L977" s="181"/>
      <c r="Q977" s="153"/>
      <c r="R977" s="153"/>
      <c r="S977" s="153"/>
      <c r="T977" s="153"/>
      <c r="U977" s="153"/>
      <c r="V977" s="153"/>
      <c r="W977" s="153"/>
    </row>
    <row r="978" spans="12:23" ht="12.75" hidden="1">
      <c r="L978" s="181"/>
      <c r="Q978" s="153"/>
      <c r="R978" s="153"/>
      <c r="S978" s="153"/>
      <c r="T978" s="153"/>
      <c r="U978" s="153"/>
      <c r="V978" s="153"/>
      <c r="W978" s="153"/>
    </row>
    <row r="979" spans="12:23" ht="12.75" hidden="1">
      <c r="L979" s="181"/>
      <c r="Q979" s="153"/>
      <c r="R979" s="153"/>
      <c r="S979" s="153"/>
      <c r="T979" s="153"/>
      <c r="U979" s="153"/>
      <c r="V979" s="153"/>
      <c r="W979" s="153"/>
    </row>
    <row r="980" spans="12:23" ht="12.75" hidden="1">
      <c r="L980" s="181"/>
      <c r="Q980" s="153"/>
      <c r="R980" s="153"/>
      <c r="S980" s="153"/>
      <c r="T980" s="153"/>
      <c r="U980" s="153"/>
      <c r="V980" s="153"/>
      <c r="W980" s="153"/>
    </row>
    <row r="981" spans="12:23" ht="12.75" hidden="1">
      <c r="L981" s="181"/>
      <c r="Q981" s="153"/>
      <c r="R981" s="153"/>
      <c r="S981" s="153"/>
      <c r="T981" s="153"/>
      <c r="U981" s="153"/>
      <c r="V981" s="153"/>
      <c r="W981" s="153"/>
    </row>
    <row r="982" spans="12:23" ht="12.75" hidden="1">
      <c r="L982" s="181"/>
      <c r="Q982" s="153"/>
      <c r="R982" s="153"/>
      <c r="S982" s="153"/>
      <c r="T982" s="153"/>
      <c r="U982" s="153"/>
      <c r="V982" s="153"/>
      <c r="W982" s="153"/>
    </row>
    <row r="983" spans="12:23" ht="12.75" hidden="1">
      <c r="L983" s="181"/>
      <c r="Q983" s="153"/>
      <c r="R983" s="153"/>
      <c r="S983" s="153"/>
      <c r="T983" s="153"/>
      <c r="U983" s="153"/>
      <c r="V983" s="153"/>
      <c r="W983" s="153"/>
    </row>
    <row r="984" spans="12:23" ht="12.75" hidden="1">
      <c r="L984" s="181"/>
      <c r="Q984" s="153"/>
      <c r="R984" s="153"/>
      <c r="S984" s="153"/>
      <c r="T984" s="153"/>
      <c r="U984" s="153"/>
      <c r="V984" s="153"/>
      <c r="W984" s="153"/>
    </row>
    <row r="985" spans="12:23" ht="12.75" hidden="1">
      <c r="L985" s="181"/>
      <c r="Q985" s="153"/>
      <c r="R985" s="153"/>
      <c r="S985" s="153"/>
      <c r="T985" s="153"/>
      <c r="U985" s="153"/>
      <c r="V985" s="153"/>
      <c r="W985" s="153"/>
    </row>
    <row r="986" spans="12:23" ht="12.75" hidden="1">
      <c r="L986" s="181"/>
      <c r="Q986" s="153"/>
      <c r="R986" s="153"/>
      <c r="S986" s="153"/>
      <c r="T986" s="153"/>
      <c r="U986" s="153"/>
      <c r="V986" s="153"/>
      <c r="W986" s="153"/>
    </row>
    <row r="987" spans="12:23" ht="12.75" hidden="1">
      <c r="L987" s="181"/>
      <c r="Q987" s="153"/>
      <c r="R987" s="153"/>
      <c r="S987" s="153"/>
      <c r="T987" s="153"/>
      <c r="U987" s="153"/>
      <c r="V987" s="153"/>
      <c r="W987" s="153"/>
    </row>
    <row r="988" spans="12:23" ht="12.75" hidden="1">
      <c r="L988" s="181"/>
      <c r="Q988" s="153"/>
      <c r="R988" s="153"/>
      <c r="S988" s="153"/>
      <c r="T988" s="153"/>
      <c r="U988" s="153"/>
      <c r="V988" s="153"/>
      <c r="W988" s="153"/>
    </row>
    <row r="989" spans="12:23" ht="12.75" hidden="1">
      <c r="L989" s="181"/>
      <c r="Q989" s="153"/>
      <c r="R989" s="153"/>
      <c r="S989" s="153"/>
      <c r="T989" s="153"/>
      <c r="U989" s="153"/>
      <c r="V989" s="153"/>
      <c r="W989" s="153"/>
    </row>
    <row r="990" spans="12:23" ht="12.75" hidden="1">
      <c r="L990" s="181"/>
      <c r="Q990" s="153"/>
      <c r="R990" s="153"/>
      <c r="S990" s="153"/>
      <c r="T990" s="153"/>
      <c r="U990" s="153"/>
      <c r="V990" s="153"/>
      <c r="W990" s="153"/>
    </row>
    <row r="991" spans="12:23" ht="12.75" hidden="1">
      <c r="L991" s="181"/>
      <c r="Q991" s="153"/>
      <c r="R991" s="153"/>
      <c r="S991" s="153"/>
      <c r="T991" s="153"/>
      <c r="U991" s="153"/>
      <c r="V991" s="153"/>
      <c r="W991" s="153"/>
    </row>
    <row r="992" spans="12:23" ht="12.75" hidden="1">
      <c r="L992" s="181"/>
      <c r="Q992" s="153"/>
      <c r="R992" s="153"/>
      <c r="S992" s="153"/>
      <c r="T992" s="153"/>
      <c r="U992" s="153"/>
      <c r="V992" s="153"/>
      <c r="W992" s="153"/>
    </row>
    <row r="993" spans="12:23" ht="12.75" hidden="1">
      <c r="L993" s="181"/>
      <c r="Q993" s="153"/>
      <c r="R993" s="153"/>
      <c r="S993" s="153"/>
      <c r="T993" s="153"/>
      <c r="U993" s="153"/>
      <c r="V993" s="153"/>
      <c r="W993" s="153"/>
    </row>
    <row r="994" spans="12:23" ht="12.75" hidden="1">
      <c r="L994" s="181"/>
      <c r="Q994" s="153"/>
      <c r="R994" s="153"/>
      <c r="S994" s="153"/>
      <c r="T994" s="153"/>
      <c r="U994" s="153"/>
      <c r="V994" s="153"/>
      <c r="W994" s="153"/>
    </row>
    <row r="995" spans="12:23" ht="12.75" hidden="1">
      <c r="L995" s="181"/>
      <c r="Q995" s="153"/>
      <c r="R995" s="153"/>
      <c r="S995" s="153"/>
      <c r="T995" s="153"/>
      <c r="U995" s="153"/>
      <c r="V995" s="153"/>
      <c r="W995" s="153"/>
    </row>
    <row r="996" spans="12:23" ht="12.75" hidden="1">
      <c r="L996" s="181"/>
      <c r="Q996" s="153"/>
      <c r="R996" s="153"/>
      <c r="S996" s="153"/>
      <c r="T996" s="153"/>
      <c r="U996" s="153"/>
      <c r="V996" s="153"/>
      <c r="W996" s="153"/>
    </row>
    <row r="997" spans="12:23" ht="12.75" hidden="1">
      <c r="L997" s="181"/>
      <c r="Q997" s="153"/>
      <c r="R997" s="153"/>
      <c r="S997" s="153"/>
      <c r="T997" s="153"/>
      <c r="U997" s="153"/>
      <c r="V997" s="153"/>
      <c r="W997" s="153"/>
    </row>
    <row r="998" spans="12:23" ht="12.75" hidden="1">
      <c r="L998" s="181"/>
      <c r="Q998" s="153"/>
      <c r="R998" s="153"/>
      <c r="S998" s="153"/>
      <c r="T998" s="153"/>
      <c r="U998" s="153"/>
      <c r="V998" s="153"/>
      <c r="W998" s="153"/>
    </row>
    <row r="999" spans="12:23" ht="12.75" hidden="1">
      <c r="L999" s="181"/>
      <c r="Q999" s="153"/>
      <c r="R999" s="153"/>
      <c r="S999" s="153"/>
      <c r="T999" s="153"/>
      <c r="U999" s="153"/>
      <c r="V999" s="153"/>
      <c r="W999" s="153"/>
    </row>
    <row r="1000" spans="12:23" ht="12.75" hidden="1">
      <c r="L1000" s="181"/>
      <c r="Q1000" s="153"/>
      <c r="R1000" s="153"/>
      <c r="S1000" s="153"/>
      <c r="T1000" s="153"/>
      <c r="U1000" s="153"/>
      <c r="V1000" s="153"/>
      <c r="W1000" s="153"/>
    </row>
    <row r="1001" spans="12:23" ht="12.75" hidden="1">
      <c r="L1001" s="181"/>
      <c r="Q1001" s="153"/>
      <c r="R1001" s="153"/>
      <c r="S1001" s="153"/>
      <c r="T1001" s="153"/>
      <c r="U1001" s="153"/>
      <c r="V1001" s="153"/>
      <c r="W1001" s="153"/>
    </row>
    <row r="1002" spans="12:23" ht="12.75" hidden="1">
      <c r="L1002" s="181"/>
      <c r="Q1002" s="153"/>
      <c r="R1002" s="153"/>
      <c r="S1002" s="153"/>
      <c r="T1002" s="153"/>
      <c r="U1002" s="153"/>
      <c r="V1002" s="153"/>
      <c r="W1002" s="153"/>
    </row>
    <row r="1003" spans="12:23" ht="12.75" hidden="1">
      <c r="L1003" s="181"/>
      <c r="Q1003" s="153"/>
      <c r="R1003" s="153"/>
      <c r="S1003" s="153"/>
      <c r="T1003" s="153"/>
      <c r="U1003" s="153"/>
      <c r="V1003" s="153"/>
      <c r="W1003" s="153"/>
    </row>
    <row r="1004" spans="12:23" ht="12.75" hidden="1">
      <c r="L1004" s="181"/>
      <c r="Q1004" s="153"/>
      <c r="R1004" s="153"/>
      <c r="S1004" s="153"/>
      <c r="T1004" s="153"/>
      <c r="U1004" s="153"/>
      <c r="V1004" s="153"/>
      <c r="W1004" s="153"/>
    </row>
    <row r="1005" spans="12:23" ht="12.75" hidden="1">
      <c r="L1005" s="181"/>
      <c r="Q1005" s="153"/>
      <c r="R1005" s="153"/>
      <c r="S1005" s="153"/>
      <c r="T1005" s="153"/>
      <c r="U1005" s="153"/>
      <c r="V1005" s="153"/>
      <c r="W1005" s="153"/>
    </row>
    <row r="1006" spans="12:23" ht="12.75" hidden="1">
      <c r="L1006" s="181"/>
      <c r="Q1006" s="153"/>
      <c r="R1006" s="153"/>
      <c r="S1006" s="153"/>
      <c r="T1006" s="153"/>
      <c r="U1006" s="153"/>
      <c r="V1006" s="153"/>
      <c r="W1006" s="153"/>
    </row>
    <row r="1007" spans="12:23" ht="12.75" hidden="1">
      <c r="L1007" s="181"/>
      <c r="Q1007" s="153"/>
      <c r="R1007" s="153"/>
      <c r="S1007" s="153"/>
      <c r="T1007" s="153"/>
      <c r="U1007" s="153"/>
      <c r="V1007" s="153"/>
      <c r="W1007" s="153"/>
    </row>
    <row r="1008" spans="12:23" ht="12.75" hidden="1">
      <c r="L1008" s="181"/>
      <c r="Q1008" s="153"/>
      <c r="R1008" s="153"/>
      <c r="S1008" s="153"/>
      <c r="T1008" s="153"/>
      <c r="U1008" s="153"/>
      <c r="V1008" s="153"/>
      <c r="W1008" s="153"/>
    </row>
    <row r="1009" spans="12:23" ht="12.75" hidden="1">
      <c r="L1009" s="181"/>
      <c r="Q1009" s="153"/>
      <c r="R1009" s="153"/>
      <c r="S1009" s="153"/>
      <c r="T1009" s="153"/>
      <c r="U1009" s="153"/>
      <c r="V1009" s="153"/>
      <c r="W1009" s="153"/>
    </row>
    <row r="1010" spans="12:23" ht="12.75" hidden="1">
      <c r="L1010" s="181"/>
      <c r="Q1010" s="153"/>
      <c r="R1010" s="153"/>
      <c r="S1010" s="153"/>
      <c r="T1010" s="153"/>
      <c r="U1010" s="153"/>
      <c r="V1010" s="153"/>
      <c r="W1010" s="153"/>
    </row>
    <row r="1011" spans="12:23" ht="12.75" hidden="1">
      <c r="L1011" s="181"/>
      <c r="Q1011" s="153"/>
      <c r="R1011" s="153"/>
      <c r="S1011" s="153"/>
      <c r="T1011" s="153"/>
      <c r="U1011" s="153"/>
      <c r="V1011" s="153"/>
      <c r="W1011" s="153"/>
    </row>
    <row r="1012" spans="12:23" ht="12.75" hidden="1">
      <c r="L1012" s="181"/>
      <c r="Q1012" s="153"/>
      <c r="R1012" s="153"/>
      <c r="S1012" s="153"/>
      <c r="T1012" s="153"/>
      <c r="U1012" s="153"/>
      <c r="V1012" s="153"/>
      <c r="W1012" s="153"/>
    </row>
    <row r="1013" spans="12:23" ht="12.75" hidden="1">
      <c r="L1013" s="181"/>
      <c r="Q1013" s="153"/>
      <c r="R1013" s="153"/>
      <c r="S1013" s="153"/>
      <c r="T1013" s="153"/>
      <c r="U1013" s="153"/>
      <c r="V1013" s="153"/>
      <c r="W1013" s="153"/>
    </row>
    <row r="1014" spans="12:23" ht="12.75" hidden="1">
      <c r="L1014" s="181"/>
      <c r="Q1014" s="153"/>
      <c r="R1014" s="153"/>
      <c r="S1014" s="153"/>
      <c r="T1014" s="153"/>
      <c r="U1014" s="153"/>
      <c r="V1014" s="153"/>
      <c r="W1014" s="153"/>
    </row>
    <row r="1015" spans="12:23" ht="12.75" hidden="1">
      <c r="L1015" s="181"/>
      <c r="Q1015" s="153"/>
      <c r="R1015" s="153"/>
      <c r="S1015" s="153"/>
      <c r="T1015" s="153"/>
      <c r="U1015" s="153"/>
      <c r="V1015" s="153"/>
      <c r="W1015" s="153"/>
    </row>
    <row r="1016" spans="12:23" ht="12.75" hidden="1">
      <c r="L1016" s="181"/>
      <c r="Q1016" s="153"/>
      <c r="R1016" s="153"/>
      <c r="S1016" s="153"/>
      <c r="T1016" s="153"/>
      <c r="U1016" s="153"/>
      <c r="V1016" s="153"/>
      <c r="W1016" s="153"/>
    </row>
    <row r="1017" spans="12:23" ht="12.75" hidden="1">
      <c r="L1017" s="181"/>
      <c r="Q1017" s="153"/>
      <c r="R1017" s="153"/>
      <c r="S1017" s="153"/>
      <c r="T1017" s="153"/>
      <c r="U1017" s="153"/>
      <c r="V1017" s="153"/>
      <c r="W1017" s="153"/>
    </row>
    <row r="1018" spans="12:23" ht="12.75" hidden="1">
      <c r="L1018" s="181"/>
      <c r="Q1018" s="153"/>
      <c r="R1018" s="153"/>
      <c r="S1018" s="153"/>
      <c r="T1018" s="153"/>
      <c r="U1018" s="153"/>
      <c r="V1018" s="153"/>
      <c r="W1018" s="153"/>
    </row>
    <row r="1019" spans="12:23" ht="12.75" hidden="1">
      <c r="L1019" s="181"/>
      <c r="Q1019" s="153"/>
      <c r="R1019" s="153"/>
      <c r="S1019" s="153"/>
      <c r="T1019" s="153"/>
      <c r="U1019" s="153"/>
      <c r="V1019" s="153"/>
      <c r="W1019" s="153"/>
    </row>
    <row r="1020" spans="12:23" ht="12.75" hidden="1">
      <c r="L1020" s="181"/>
      <c r="Q1020" s="153"/>
      <c r="R1020" s="153"/>
      <c r="S1020" s="153"/>
      <c r="T1020" s="153"/>
      <c r="U1020" s="153"/>
      <c r="V1020" s="153"/>
      <c r="W1020" s="153"/>
    </row>
    <row r="1021" spans="12:23" ht="12.75" hidden="1">
      <c r="L1021" s="181"/>
      <c r="Q1021" s="153"/>
      <c r="R1021" s="153"/>
      <c r="S1021" s="153"/>
      <c r="T1021" s="153"/>
      <c r="U1021" s="153"/>
      <c r="V1021" s="153"/>
      <c r="W1021" s="153"/>
    </row>
    <row r="1022" spans="12:23" ht="12.75" hidden="1">
      <c r="L1022" s="181"/>
      <c r="Q1022" s="153"/>
      <c r="R1022" s="153"/>
      <c r="S1022" s="153"/>
      <c r="T1022" s="153"/>
      <c r="U1022" s="153"/>
      <c r="V1022" s="153"/>
      <c r="W1022" s="153"/>
    </row>
    <row r="1023" spans="12:23" ht="12.75" hidden="1">
      <c r="L1023" s="181"/>
      <c r="Q1023" s="153"/>
      <c r="R1023" s="153"/>
      <c r="S1023" s="153"/>
      <c r="T1023" s="153"/>
      <c r="U1023" s="153"/>
      <c r="V1023" s="153"/>
      <c r="W1023" s="153"/>
    </row>
    <row r="1024" spans="12:23" ht="12.75" hidden="1">
      <c r="L1024" s="181"/>
      <c r="Q1024" s="153"/>
      <c r="R1024" s="153"/>
      <c r="S1024" s="153"/>
      <c r="T1024" s="153"/>
      <c r="U1024" s="153"/>
      <c r="V1024" s="153"/>
      <c r="W1024" s="153"/>
    </row>
    <row r="1025" spans="12:23" ht="12.75" hidden="1">
      <c r="L1025" s="181"/>
      <c r="Q1025" s="153"/>
      <c r="R1025" s="153"/>
      <c r="S1025" s="153"/>
      <c r="T1025" s="153"/>
      <c r="U1025" s="153"/>
      <c r="V1025" s="153"/>
      <c r="W1025" s="153"/>
    </row>
    <row r="1026" spans="12:23" ht="12.75" hidden="1">
      <c r="L1026" s="181"/>
      <c r="Q1026" s="153"/>
      <c r="R1026" s="153"/>
      <c r="S1026" s="153"/>
      <c r="T1026" s="153"/>
      <c r="U1026" s="153"/>
      <c r="V1026" s="153"/>
      <c r="W1026" s="153"/>
    </row>
    <row r="1027" spans="12:23" ht="12.75" hidden="1">
      <c r="L1027" s="181"/>
      <c r="Q1027" s="153"/>
      <c r="R1027" s="153"/>
      <c r="S1027" s="153"/>
      <c r="T1027" s="153"/>
      <c r="U1027" s="153"/>
      <c r="V1027" s="153"/>
      <c r="W1027" s="153"/>
    </row>
    <row r="1028" spans="12:23" ht="12.75" hidden="1">
      <c r="L1028" s="181"/>
      <c r="Q1028" s="153"/>
      <c r="R1028" s="153"/>
      <c r="S1028" s="153"/>
      <c r="T1028" s="153"/>
      <c r="U1028" s="153"/>
      <c r="V1028" s="153"/>
      <c r="W1028" s="153"/>
    </row>
    <row r="1029" spans="12:23" ht="12.75" hidden="1">
      <c r="L1029" s="181"/>
      <c r="Q1029" s="153"/>
      <c r="R1029" s="153"/>
      <c r="S1029" s="153"/>
      <c r="T1029" s="153"/>
      <c r="U1029" s="153"/>
      <c r="V1029" s="153"/>
      <c r="W1029" s="153"/>
    </row>
    <row r="1030" spans="12:23" ht="12.75" hidden="1">
      <c r="L1030" s="181"/>
      <c r="Q1030" s="153"/>
      <c r="R1030" s="153"/>
      <c r="S1030" s="153"/>
      <c r="T1030" s="153"/>
      <c r="U1030" s="153"/>
      <c r="V1030" s="153"/>
      <c r="W1030" s="153"/>
    </row>
    <row r="1031" spans="12:23" ht="12.75" hidden="1">
      <c r="L1031" s="181"/>
      <c r="Q1031" s="153"/>
      <c r="R1031" s="153"/>
      <c r="S1031" s="153"/>
      <c r="T1031" s="153"/>
      <c r="U1031" s="153"/>
      <c r="V1031" s="153"/>
      <c r="W1031" s="153"/>
    </row>
    <row r="1032" spans="12:23" ht="12.75" hidden="1">
      <c r="L1032" s="181"/>
      <c r="Q1032" s="153"/>
      <c r="R1032" s="153"/>
      <c r="S1032" s="153"/>
      <c r="T1032" s="153"/>
      <c r="U1032" s="153"/>
      <c r="V1032" s="153"/>
      <c r="W1032" s="153"/>
    </row>
    <row r="1033" spans="12:23" ht="12.75" hidden="1">
      <c r="L1033" s="181"/>
      <c r="Q1033" s="153"/>
      <c r="R1033" s="153"/>
      <c r="S1033" s="153"/>
      <c r="T1033" s="153"/>
      <c r="U1033" s="153"/>
      <c r="V1033" s="153"/>
      <c r="W1033" s="153"/>
    </row>
    <row r="1034" spans="12:23" ht="12.75" hidden="1">
      <c r="L1034" s="181"/>
      <c r="Q1034" s="153"/>
      <c r="R1034" s="153"/>
      <c r="S1034" s="153"/>
      <c r="T1034" s="153"/>
      <c r="U1034" s="153"/>
      <c r="V1034" s="153"/>
      <c r="W1034" s="153"/>
    </row>
    <row r="1035" spans="12:23" ht="12.75" hidden="1">
      <c r="L1035" s="181"/>
      <c r="Q1035" s="153"/>
      <c r="R1035" s="153"/>
      <c r="S1035" s="153"/>
      <c r="T1035" s="153"/>
      <c r="U1035" s="153"/>
      <c r="V1035" s="153"/>
      <c r="W1035" s="153"/>
    </row>
    <row r="1036" spans="12:23" ht="12.75" hidden="1">
      <c r="L1036" s="181"/>
      <c r="Q1036" s="153"/>
      <c r="R1036" s="153"/>
      <c r="S1036" s="153"/>
      <c r="T1036" s="153"/>
      <c r="U1036" s="153"/>
      <c r="V1036" s="153"/>
      <c r="W1036" s="153"/>
    </row>
    <row r="1037" spans="12:23" ht="12.75" hidden="1">
      <c r="L1037" s="181"/>
      <c r="Q1037" s="153"/>
      <c r="R1037" s="153"/>
      <c r="S1037" s="153"/>
      <c r="T1037" s="153"/>
      <c r="U1037" s="153"/>
      <c r="V1037" s="153"/>
      <c r="W1037" s="153"/>
    </row>
    <row r="1038" spans="12:23" ht="12.75" hidden="1">
      <c r="L1038" s="181"/>
      <c r="Q1038" s="153"/>
      <c r="R1038" s="153"/>
      <c r="S1038" s="153"/>
      <c r="T1038" s="153"/>
      <c r="U1038" s="153"/>
      <c r="V1038" s="153"/>
      <c r="W1038" s="153"/>
    </row>
    <row r="1039" spans="12:23" ht="12.75" hidden="1">
      <c r="L1039" s="181"/>
      <c r="Q1039" s="153"/>
      <c r="R1039" s="153"/>
      <c r="S1039" s="153"/>
      <c r="T1039" s="153"/>
      <c r="U1039" s="153"/>
      <c r="V1039" s="153"/>
      <c r="W1039" s="153"/>
    </row>
    <row r="1040" spans="12:23" ht="12.75" hidden="1">
      <c r="L1040" s="181"/>
      <c r="Q1040" s="153"/>
      <c r="R1040" s="153"/>
      <c r="S1040" s="153"/>
      <c r="T1040" s="153"/>
      <c r="U1040" s="153"/>
      <c r="V1040" s="153"/>
      <c r="W1040" s="153"/>
    </row>
    <row r="1041" spans="12:23" ht="12.75" hidden="1">
      <c r="L1041" s="181"/>
      <c r="Q1041" s="153"/>
      <c r="R1041" s="153"/>
      <c r="S1041" s="153"/>
      <c r="T1041" s="153"/>
      <c r="U1041" s="153"/>
      <c r="V1041" s="153"/>
      <c r="W1041" s="153"/>
    </row>
    <row r="1042" spans="12:23" ht="12.75" hidden="1">
      <c r="L1042" s="181"/>
      <c r="Q1042" s="153"/>
      <c r="R1042" s="153"/>
      <c r="S1042" s="153"/>
      <c r="T1042" s="153"/>
      <c r="U1042" s="153"/>
      <c r="V1042" s="153"/>
      <c r="W1042" s="153"/>
    </row>
    <row r="1043" spans="12:23" ht="12.75" hidden="1">
      <c r="L1043" s="181"/>
      <c r="Q1043" s="153"/>
      <c r="R1043" s="153"/>
      <c r="S1043" s="153"/>
      <c r="T1043" s="153"/>
      <c r="U1043" s="153"/>
      <c r="V1043" s="153"/>
      <c r="W1043" s="153"/>
    </row>
    <row r="1044" spans="12:23" ht="12.75" hidden="1">
      <c r="L1044" s="181"/>
      <c r="Q1044" s="153"/>
      <c r="R1044" s="153"/>
      <c r="S1044" s="153"/>
      <c r="T1044" s="153"/>
      <c r="U1044" s="153"/>
      <c r="V1044" s="153"/>
      <c r="W1044" s="153"/>
    </row>
    <row r="1045" spans="12:23" ht="12.75" hidden="1">
      <c r="L1045" s="181"/>
      <c r="Q1045" s="153"/>
      <c r="R1045" s="153"/>
      <c r="S1045" s="153"/>
      <c r="T1045" s="153"/>
      <c r="U1045" s="153"/>
      <c r="V1045" s="153"/>
      <c r="W1045" s="153"/>
    </row>
    <row r="1046" spans="12:23" ht="12.75" hidden="1">
      <c r="L1046" s="181"/>
      <c r="Q1046" s="153"/>
      <c r="R1046" s="153"/>
      <c r="S1046" s="153"/>
      <c r="T1046" s="153"/>
      <c r="U1046" s="153"/>
      <c r="V1046" s="153"/>
      <c r="W1046" s="153"/>
    </row>
    <row r="1047" spans="12:23" ht="12.75" hidden="1">
      <c r="L1047" s="181"/>
      <c r="Q1047" s="153"/>
      <c r="R1047" s="153"/>
      <c r="S1047" s="153"/>
      <c r="T1047" s="153"/>
      <c r="U1047" s="153"/>
      <c r="V1047" s="153"/>
      <c r="W1047" s="153"/>
    </row>
    <row r="1048" spans="12:23" ht="12.75" hidden="1">
      <c r="L1048" s="181"/>
      <c r="Q1048" s="153"/>
      <c r="R1048" s="153"/>
      <c r="S1048" s="153"/>
      <c r="T1048" s="153"/>
      <c r="U1048" s="153"/>
      <c r="V1048" s="153"/>
      <c r="W1048" s="153"/>
    </row>
    <row r="1049" spans="12:23" ht="12.75" hidden="1">
      <c r="L1049" s="181"/>
      <c r="Q1049" s="153"/>
      <c r="R1049" s="153"/>
      <c r="S1049" s="153"/>
      <c r="T1049" s="153"/>
      <c r="U1049" s="153"/>
      <c r="V1049" s="153"/>
      <c r="W1049" s="153"/>
    </row>
    <row r="1050" spans="12:23" ht="12.75" hidden="1">
      <c r="L1050" s="181"/>
      <c r="Q1050" s="153"/>
      <c r="R1050" s="153"/>
      <c r="S1050" s="153"/>
      <c r="T1050" s="153"/>
      <c r="U1050" s="153"/>
      <c r="V1050" s="153"/>
      <c r="W1050" s="153"/>
    </row>
    <row r="1051" spans="12:23" ht="12.75" hidden="1">
      <c r="L1051" s="181"/>
      <c r="Q1051" s="153"/>
      <c r="R1051" s="153"/>
      <c r="S1051" s="153"/>
      <c r="T1051" s="153"/>
      <c r="U1051" s="153"/>
      <c r="V1051" s="153"/>
      <c r="W1051" s="153"/>
    </row>
    <row r="1052" spans="12:23" ht="12.75" hidden="1">
      <c r="L1052" s="181"/>
      <c r="Q1052" s="153"/>
      <c r="R1052" s="153"/>
      <c r="S1052" s="153"/>
      <c r="T1052" s="153"/>
      <c r="U1052" s="153"/>
      <c r="V1052" s="153"/>
      <c r="W1052" s="153"/>
    </row>
    <row r="1053" spans="12:23" ht="12.75" hidden="1">
      <c r="L1053" s="181"/>
      <c r="Q1053" s="153"/>
      <c r="R1053" s="153"/>
      <c r="S1053" s="153"/>
      <c r="T1053" s="153"/>
      <c r="U1053" s="153"/>
      <c r="V1053" s="153"/>
      <c r="W1053" s="153"/>
    </row>
    <row r="1054" spans="12:23" ht="12.75" hidden="1">
      <c r="L1054" s="181"/>
      <c r="Q1054" s="153"/>
      <c r="R1054" s="153"/>
      <c r="S1054" s="153"/>
      <c r="T1054" s="153"/>
      <c r="U1054" s="153"/>
      <c r="V1054" s="153"/>
      <c r="W1054" s="153"/>
    </row>
    <row r="1055" spans="12:23" ht="12.75" hidden="1">
      <c r="L1055" s="181"/>
      <c r="Q1055" s="153"/>
      <c r="R1055" s="153"/>
      <c r="S1055" s="153"/>
      <c r="T1055" s="153"/>
      <c r="U1055" s="153"/>
      <c r="V1055" s="153"/>
      <c r="W1055" s="153"/>
    </row>
    <row r="1056" spans="12:23" ht="12.75" hidden="1">
      <c r="L1056" s="181"/>
      <c r="Q1056" s="153"/>
      <c r="R1056" s="153"/>
      <c r="S1056" s="153"/>
      <c r="T1056" s="153"/>
      <c r="U1056" s="153"/>
      <c r="V1056" s="153"/>
      <c r="W1056" s="153"/>
    </row>
    <row r="1057" spans="12:23" ht="12.75" hidden="1">
      <c r="L1057" s="181"/>
      <c r="Q1057" s="153"/>
      <c r="R1057" s="153"/>
      <c r="S1057" s="153"/>
      <c r="T1057" s="153"/>
      <c r="U1057" s="153"/>
      <c r="V1057" s="153"/>
      <c r="W1057" s="153"/>
    </row>
    <row r="1058" spans="12:23" ht="12.75" hidden="1">
      <c r="L1058" s="181"/>
      <c r="Q1058" s="153"/>
      <c r="R1058" s="153"/>
      <c r="S1058" s="153"/>
      <c r="T1058" s="153"/>
      <c r="U1058" s="153"/>
      <c r="V1058" s="153"/>
      <c r="W1058" s="153"/>
    </row>
    <row r="1059" spans="12:23" ht="12.75" hidden="1">
      <c r="L1059" s="181"/>
      <c r="Q1059" s="153"/>
      <c r="R1059" s="153"/>
      <c r="S1059" s="153"/>
      <c r="T1059" s="153"/>
      <c r="U1059" s="153"/>
      <c r="V1059" s="153"/>
      <c r="W1059" s="153"/>
    </row>
    <row r="1060" spans="12:23" ht="12.75" hidden="1">
      <c r="L1060" s="181"/>
      <c r="Q1060" s="153"/>
      <c r="R1060" s="153"/>
      <c r="S1060" s="153"/>
      <c r="T1060" s="153"/>
      <c r="U1060" s="153"/>
      <c r="V1060" s="153"/>
      <c r="W1060" s="153"/>
    </row>
    <row r="1061" spans="12:23" ht="12.75" hidden="1">
      <c r="L1061" s="181"/>
      <c r="Q1061" s="153"/>
      <c r="R1061" s="153"/>
      <c r="S1061" s="153"/>
      <c r="T1061" s="153"/>
      <c r="U1061" s="153"/>
      <c r="V1061" s="153"/>
      <c r="W1061" s="153"/>
    </row>
    <row r="1062" spans="12:23" ht="12.75" hidden="1">
      <c r="L1062" s="181"/>
      <c r="Q1062" s="153"/>
      <c r="R1062" s="153"/>
      <c r="S1062" s="153"/>
      <c r="T1062" s="153"/>
      <c r="U1062" s="153"/>
      <c r="V1062" s="153"/>
      <c r="W1062" s="153"/>
    </row>
    <row r="1063" spans="12:23" ht="12.75" hidden="1">
      <c r="L1063" s="181"/>
      <c r="Q1063" s="153"/>
      <c r="R1063" s="153"/>
      <c r="S1063" s="153"/>
      <c r="T1063" s="153"/>
      <c r="U1063" s="153"/>
      <c r="V1063" s="153"/>
      <c r="W1063" s="153"/>
    </row>
    <row r="1064" spans="12:23" ht="12.75" hidden="1">
      <c r="L1064" s="181"/>
      <c r="Q1064" s="153"/>
      <c r="R1064" s="153"/>
      <c r="S1064" s="153"/>
      <c r="T1064" s="153"/>
      <c r="U1064" s="153"/>
      <c r="V1064" s="153"/>
      <c r="W1064" s="153"/>
    </row>
    <row r="1065" spans="12:23" ht="12.75" hidden="1">
      <c r="L1065" s="181"/>
      <c r="Q1065" s="153"/>
      <c r="R1065" s="153"/>
      <c r="S1065" s="153"/>
      <c r="T1065" s="153"/>
      <c r="U1065" s="153"/>
      <c r="V1065" s="153"/>
      <c r="W1065" s="153"/>
    </row>
    <row r="1066" spans="12:23" ht="12.75" hidden="1">
      <c r="L1066" s="181"/>
      <c r="Q1066" s="153"/>
      <c r="R1066" s="153"/>
      <c r="S1066" s="153"/>
      <c r="T1066" s="153"/>
      <c r="U1066" s="153"/>
      <c r="V1066" s="153"/>
      <c r="W1066" s="153"/>
    </row>
    <row r="1067" spans="12:23" ht="12.75" hidden="1">
      <c r="L1067" s="181"/>
      <c r="Q1067" s="153"/>
      <c r="R1067" s="153"/>
      <c r="S1067" s="153"/>
      <c r="T1067" s="153"/>
      <c r="U1067" s="153"/>
      <c r="V1067" s="153"/>
      <c r="W1067" s="153"/>
    </row>
    <row r="1068" spans="12:23" ht="12.75" hidden="1">
      <c r="L1068" s="181"/>
      <c r="Q1068" s="153"/>
      <c r="R1068" s="153"/>
      <c r="S1068" s="153"/>
      <c r="T1068" s="153"/>
      <c r="U1068" s="153"/>
      <c r="V1068" s="153"/>
      <c r="W1068" s="153"/>
    </row>
    <row r="1069" spans="12:23" ht="12.75" hidden="1">
      <c r="L1069" s="181"/>
      <c r="Q1069" s="153"/>
      <c r="R1069" s="153"/>
      <c r="S1069" s="153"/>
      <c r="T1069" s="153"/>
      <c r="U1069" s="153"/>
      <c r="V1069" s="153"/>
      <c r="W1069" s="153"/>
    </row>
    <row r="1070" spans="12:23" ht="12.75" hidden="1">
      <c r="L1070" s="181"/>
      <c r="Q1070" s="153"/>
      <c r="R1070" s="153"/>
      <c r="S1070" s="153"/>
      <c r="T1070" s="153"/>
      <c r="U1070" s="153"/>
      <c r="V1070" s="153"/>
      <c r="W1070" s="153"/>
    </row>
    <row r="1071" spans="12:23" ht="12.75" hidden="1">
      <c r="L1071" s="181"/>
      <c r="Q1071" s="153"/>
      <c r="R1071" s="153"/>
      <c r="S1071" s="153"/>
      <c r="T1071" s="153"/>
      <c r="U1071" s="153"/>
      <c r="V1071" s="153"/>
      <c r="W1071" s="153"/>
    </row>
    <row r="1072" spans="12:23" ht="12.75" hidden="1">
      <c r="L1072" s="181"/>
      <c r="Q1072" s="153"/>
      <c r="R1072" s="153"/>
      <c r="S1072" s="153"/>
      <c r="T1072" s="153"/>
      <c r="U1072" s="153"/>
      <c r="V1072" s="153"/>
      <c r="W1072" s="153"/>
    </row>
    <row r="1073" spans="12:23" ht="12.75" hidden="1">
      <c r="L1073" s="181"/>
      <c r="Q1073" s="153"/>
      <c r="R1073" s="153"/>
      <c r="S1073" s="153"/>
      <c r="T1073" s="153"/>
      <c r="U1073" s="153"/>
      <c r="V1073" s="153"/>
      <c r="W1073" s="153"/>
    </row>
    <row r="1074" spans="12:23" ht="12.75" hidden="1">
      <c r="L1074" s="181"/>
      <c r="Q1074" s="153"/>
      <c r="R1074" s="153"/>
      <c r="S1074" s="153"/>
      <c r="T1074" s="153"/>
      <c r="U1074" s="153"/>
      <c r="V1074" s="153"/>
      <c r="W1074" s="153"/>
    </row>
    <row r="1075" spans="12:23" ht="12.75" hidden="1">
      <c r="L1075" s="181"/>
      <c r="Q1075" s="153"/>
      <c r="R1075" s="153"/>
      <c r="S1075" s="153"/>
      <c r="T1075" s="153"/>
      <c r="U1075" s="153"/>
      <c r="V1075" s="153"/>
      <c r="W1075" s="153"/>
    </row>
    <row r="1076" spans="12:23" ht="12.75" hidden="1">
      <c r="L1076" s="181"/>
      <c r="Q1076" s="153"/>
      <c r="R1076" s="153"/>
      <c r="S1076" s="153"/>
      <c r="T1076" s="153"/>
      <c r="U1076" s="153"/>
      <c r="V1076" s="153"/>
      <c r="W1076" s="153"/>
    </row>
    <row r="1077" spans="12:23" ht="12.75" hidden="1">
      <c r="L1077" s="181"/>
      <c r="Q1077" s="153"/>
      <c r="R1077" s="153"/>
      <c r="S1077" s="153"/>
      <c r="T1077" s="153"/>
      <c r="U1077" s="153"/>
      <c r="V1077" s="153"/>
      <c r="W1077" s="153"/>
    </row>
    <row r="1078" spans="12:23" ht="12.75" hidden="1">
      <c r="L1078" s="181"/>
      <c r="Q1078" s="153"/>
      <c r="R1078" s="153"/>
      <c r="S1078" s="153"/>
      <c r="T1078" s="153"/>
      <c r="U1078" s="153"/>
      <c r="V1078" s="153"/>
      <c r="W1078" s="153"/>
    </row>
    <row r="1079" spans="12:23" ht="12.75" hidden="1">
      <c r="L1079" s="181"/>
      <c r="Q1079" s="153"/>
      <c r="R1079" s="153"/>
      <c r="S1079" s="153"/>
      <c r="T1079" s="153"/>
      <c r="U1079" s="153"/>
      <c r="V1079" s="153"/>
      <c r="W1079" s="153"/>
    </row>
    <row r="1080" spans="12:23" ht="12.75" hidden="1">
      <c r="L1080" s="181"/>
      <c r="Q1080" s="153"/>
      <c r="R1080" s="153"/>
      <c r="S1080" s="153"/>
      <c r="T1080" s="153"/>
      <c r="U1080" s="153"/>
      <c r="V1080" s="153"/>
      <c r="W1080" s="153"/>
    </row>
    <row r="1081" spans="12:23" ht="12.75" hidden="1">
      <c r="L1081" s="181"/>
      <c r="Q1081" s="153"/>
      <c r="R1081" s="153"/>
      <c r="S1081" s="153"/>
      <c r="T1081" s="153"/>
      <c r="U1081" s="153"/>
      <c r="V1081" s="153"/>
      <c r="W1081" s="153"/>
    </row>
    <row r="1082" spans="12:23" ht="12.75" hidden="1">
      <c r="L1082" s="181"/>
      <c r="Q1082" s="153"/>
      <c r="R1082" s="153"/>
      <c r="S1082" s="153"/>
      <c r="T1082" s="153"/>
      <c r="U1082" s="153"/>
      <c r="V1082" s="153"/>
      <c r="W1082" s="153"/>
    </row>
    <row r="1083" spans="12:23" ht="12.75" hidden="1">
      <c r="L1083" s="181"/>
      <c r="Q1083" s="153"/>
      <c r="R1083" s="153"/>
      <c r="S1083" s="153"/>
      <c r="T1083" s="153"/>
      <c r="U1083" s="153"/>
      <c r="V1083" s="153"/>
      <c r="W1083" s="153"/>
    </row>
    <row r="1084" spans="12:23" ht="12.75" hidden="1">
      <c r="L1084" s="181"/>
      <c r="Q1084" s="153"/>
      <c r="R1084" s="153"/>
      <c r="S1084" s="153"/>
      <c r="T1084" s="153"/>
      <c r="U1084" s="153"/>
      <c r="V1084" s="153"/>
      <c r="W1084" s="153"/>
    </row>
    <row r="1085" spans="12:23" ht="12.75" hidden="1">
      <c r="L1085" s="181"/>
      <c r="Q1085" s="153"/>
      <c r="R1085" s="153"/>
      <c r="S1085" s="153"/>
      <c r="T1085" s="153"/>
      <c r="U1085" s="153"/>
      <c r="V1085" s="153"/>
      <c r="W1085" s="153"/>
    </row>
    <row r="1086" spans="12:23" ht="12.75" hidden="1">
      <c r="L1086" s="181"/>
      <c r="Q1086" s="153"/>
      <c r="R1086" s="153"/>
      <c r="S1086" s="153"/>
      <c r="T1086" s="153"/>
      <c r="U1086" s="153"/>
      <c r="V1086" s="153"/>
      <c r="W1086" s="153"/>
    </row>
    <row r="1087" spans="12:23" ht="12.75" hidden="1">
      <c r="L1087" s="181"/>
      <c r="Q1087" s="153"/>
      <c r="R1087" s="153"/>
      <c r="S1087" s="153"/>
      <c r="T1087" s="153"/>
      <c r="U1087" s="153"/>
      <c r="V1087" s="153"/>
      <c r="W1087" s="153"/>
    </row>
    <row r="1088" spans="12:23" ht="12.75" hidden="1">
      <c r="L1088" s="181"/>
      <c r="Q1088" s="153"/>
      <c r="R1088" s="153"/>
      <c r="S1088" s="153"/>
      <c r="T1088" s="153"/>
      <c r="U1088" s="153"/>
      <c r="V1088" s="153"/>
      <c r="W1088" s="153"/>
    </row>
    <row r="1089" spans="12:23" ht="12.75" hidden="1">
      <c r="L1089" s="181"/>
      <c r="Q1089" s="153"/>
      <c r="R1089" s="153"/>
      <c r="S1089" s="153"/>
      <c r="T1089" s="153"/>
      <c r="U1089" s="153"/>
      <c r="V1089" s="153"/>
      <c r="W1089" s="153"/>
    </row>
    <row r="1090" spans="12:23" ht="12.75" hidden="1">
      <c r="L1090" s="181"/>
      <c r="Q1090" s="153"/>
      <c r="R1090" s="153"/>
      <c r="S1090" s="153"/>
      <c r="T1090" s="153"/>
      <c r="U1090" s="153"/>
      <c r="V1090" s="153"/>
      <c r="W1090" s="153"/>
    </row>
    <row r="1091" spans="12:23" ht="12.75" hidden="1">
      <c r="L1091" s="181"/>
      <c r="Q1091" s="153"/>
      <c r="R1091" s="153"/>
      <c r="S1091" s="153"/>
      <c r="T1091" s="153"/>
      <c r="U1091" s="153"/>
      <c r="V1091" s="153"/>
      <c r="W1091" s="153"/>
    </row>
    <row r="1092" spans="12:23" ht="12.75" hidden="1">
      <c r="L1092" s="181"/>
      <c r="Q1092" s="153"/>
      <c r="R1092" s="153"/>
      <c r="S1092" s="153"/>
      <c r="T1092" s="153"/>
      <c r="U1092" s="153"/>
      <c r="V1092" s="153"/>
      <c r="W1092" s="153"/>
    </row>
    <row r="1093" spans="12:23" ht="12.75" hidden="1">
      <c r="L1093" s="181"/>
      <c r="Q1093" s="153"/>
      <c r="R1093" s="153"/>
      <c r="S1093" s="153"/>
      <c r="T1093" s="153"/>
      <c r="U1093" s="153"/>
      <c r="V1093" s="153"/>
      <c r="W1093" s="153"/>
    </row>
    <row r="1094" spans="12:23" ht="12.75" hidden="1">
      <c r="L1094" s="181"/>
      <c r="Q1094" s="153"/>
      <c r="R1094" s="153"/>
      <c r="S1094" s="153"/>
      <c r="T1094" s="153"/>
      <c r="U1094" s="153"/>
      <c r="V1094" s="153"/>
      <c r="W1094" s="153"/>
    </row>
    <row r="1095" spans="12:23" ht="12.75" hidden="1">
      <c r="L1095" s="181"/>
      <c r="Q1095" s="153"/>
      <c r="R1095" s="153"/>
      <c r="S1095" s="153"/>
      <c r="T1095" s="153"/>
      <c r="U1095" s="153"/>
      <c r="V1095" s="153"/>
      <c r="W1095" s="153"/>
    </row>
    <row r="1096" spans="12:23" ht="12.75" hidden="1">
      <c r="L1096" s="181"/>
      <c r="Q1096" s="153"/>
      <c r="R1096" s="153"/>
      <c r="S1096" s="153"/>
      <c r="T1096" s="153"/>
      <c r="U1096" s="153"/>
      <c r="V1096" s="153"/>
      <c r="W1096" s="153"/>
    </row>
    <row r="1097" spans="12:23" ht="12.75" hidden="1">
      <c r="L1097" s="181"/>
      <c r="Q1097" s="153"/>
      <c r="R1097" s="153"/>
      <c r="S1097" s="153"/>
      <c r="T1097" s="153"/>
      <c r="U1097" s="153"/>
      <c r="V1097" s="153"/>
      <c r="W1097" s="153"/>
    </row>
    <row r="1098" spans="12:23" ht="12.75" hidden="1">
      <c r="L1098" s="181"/>
      <c r="Q1098" s="153"/>
      <c r="R1098" s="153"/>
      <c r="S1098" s="153"/>
      <c r="T1098" s="153"/>
      <c r="U1098" s="153"/>
      <c r="V1098" s="153"/>
      <c r="W1098" s="153"/>
    </row>
    <row r="1099" spans="12:23" ht="12.75" hidden="1">
      <c r="L1099" s="181"/>
      <c r="Q1099" s="153"/>
      <c r="R1099" s="153"/>
      <c r="S1099" s="153"/>
      <c r="T1099" s="153"/>
      <c r="U1099" s="153"/>
      <c r="V1099" s="153"/>
      <c r="W1099" s="153"/>
    </row>
    <row r="1100" spans="12:23" ht="12.75" hidden="1">
      <c r="L1100" s="181"/>
      <c r="Q1100" s="153"/>
      <c r="R1100" s="153"/>
      <c r="S1100" s="153"/>
      <c r="T1100" s="153"/>
      <c r="U1100" s="153"/>
      <c r="V1100" s="153"/>
      <c r="W1100" s="153"/>
    </row>
    <row r="1101" spans="12:23" ht="12.75" hidden="1">
      <c r="L1101" s="181"/>
      <c r="Q1101" s="153"/>
      <c r="R1101" s="153"/>
      <c r="S1101" s="153"/>
      <c r="T1101" s="153"/>
      <c r="U1101" s="153"/>
      <c r="V1101" s="153"/>
      <c r="W1101" s="153"/>
    </row>
    <row r="1102" spans="12:23" ht="12.75" hidden="1">
      <c r="L1102" s="181"/>
      <c r="Q1102" s="153"/>
      <c r="R1102" s="153"/>
      <c r="S1102" s="153"/>
      <c r="T1102" s="153"/>
      <c r="U1102" s="153"/>
      <c r="V1102" s="153"/>
      <c r="W1102" s="153"/>
    </row>
    <row r="1103" spans="12:23" ht="12.75" hidden="1">
      <c r="L1103" s="181"/>
      <c r="Q1103" s="153"/>
      <c r="R1103" s="153"/>
      <c r="S1103" s="153"/>
      <c r="T1103" s="153"/>
      <c r="U1103" s="153"/>
      <c r="V1103" s="153"/>
      <c r="W1103" s="153"/>
    </row>
    <row r="1104" spans="12:23" ht="12.75" hidden="1">
      <c r="L1104" s="181"/>
      <c r="Q1104" s="153"/>
      <c r="R1104" s="153"/>
      <c r="S1104" s="153"/>
      <c r="T1104" s="153"/>
      <c r="U1104" s="153"/>
      <c r="V1104" s="153"/>
      <c r="W1104" s="153"/>
    </row>
    <row r="1105" spans="12:23" ht="12.75" hidden="1">
      <c r="L1105" s="181"/>
      <c r="Q1105" s="153"/>
      <c r="R1105" s="153"/>
      <c r="S1105" s="153"/>
      <c r="T1105" s="153"/>
      <c r="U1105" s="153"/>
      <c r="V1105" s="153"/>
      <c r="W1105" s="153"/>
    </row>
    <row r="1106" spans="12:23" ht="12.75" hidden="1">
      <c r="L1106" s="181"/>
      <c r="Q1106" s="153"/>
      <c r="R1106" s="153"/>
      <c r="S1106" s="153"/>
      <c r="T1106" s="153"/>
      <c r="U1106" s="153"/>
      <c r="V1106" s="153"/>
      <c r="W1106" s="153"/>
    </row>
    <row r="1107" spans="12:23" ht="12.75" hidden="1">
      <c r="L1107" s="181"/>
      <c r="Q1107" s="153"/>
      <c r="R1107" s="153"/>
      <c r="S1107" s="153"/>
      <c r="T1107" s="153"/>
      <c r="U1107" s="153"/>
      <c r="V1107" s="153"/>
      <c r="W1107" s="153"/>
    </row>
    <row r="1108" spans="12:23" ht="12.75" hidden="1">
      <c r="L1108" s="181"/>
      <c r="Q1108" s="153"/>
      <c r="R1108" s="153"/>
      <c r="S1108" s="153"/>
      <c r="T1108" s="153"/>
      <c r="U1108" s="153"/>
      <c r="V1108" s="153"/>
      <c r="W1108" s="153"/>
    </row>
    <row r="1109" spans="12:23" ht="12.75" hidden="1">
      <c r="L1109" s="181"/>
      <c r="Q1109" s="153"/>
      <c r="R1109" s="153"/>
      <c r="S1109" s="153"/>
      <c r="T1109" s="153"/>
      <c r="U1109" s="153"/>
      <c r="V1109" s="153"/>
      <c r="W1109" s="153"/>
    </row>
    <row r="1110" spans="12:23" ht="12.75" hidden="1">
      <c r="L1110" s="181"/>
      <c r="Q1110" s="153"/>
      <c r="R1110" s="153"/>
      <c r="S1110" s="153"/>
      <c r="T1110" s="153"/>
      <c r="U1110" s="153"/>
      <c r="V1110" s="153"/>
      <c r="W1110" s="153"/>
    </row>
    <row r="1111" spans="12:23" ht="12.75" hidden="1">
      <c r="L1111" s="181"/>
      <c r="Q1111" s="153"/>
      <c r="R1111" s="153"/>
      <c r="S1111" s="153"/>
      <c r="T1111" s="153"/>
      <c r="U1111" s="153"/>
      <c r="V1111" s="153"/>
      <c r="W1111" s="153"/>
    </row>
    <row r="1112" spans="12:23" ht="12.75" hidden="1">
      <c r="L1112" s="181"/>
      <c r="Q1112" s="153"/>
      <c r="R1112" s="153"/>
      <c r="S1112" s="153"/>
      <c r="T1112" s="153"/>
      <c r="U1112" s="153"/>
      <c r="V1112" s="153"/>
      <c r="W1112" s="153"/>
    </row>
    <row r="1113" spans="12:23" ht="12.75" hidden="1">
      <c r="L1113" s="181"/>
      <c r="Q1113" s="153"/>
      <c r="R1113" s="153"/>
      <c r="S1113" s="153"/>
      <c r="T1113" s="153"/>
      <c r="U1113" s="153"/>
      <c r="V1113" s="153"/>
      <c r="W1113" s="153"/>
    </row>
    <row r="1114" spans="12:23" ht="12.75" hidden="1">
      <c r="L1114" s="181"/>
      <c r="Q1114" s="153"/>
      <c r="R1114" s="153"/>
      <c r="S1114" s="153"/>
      <c r="T1114" s="153"/>
      <c r="U1114" s="153"/>
      <c r="V1114" s="153"/>
      <c r="W1114" s="153"/>
    </row>
    <row r="1115" spans="12:23" ht="12.75" hidden="1">
      <c r="L1115" s="181"/>
      <c r="Q1115" s="153"/>
      <c r="R1115" s="153"/>
      <c r="S1115" s="153"/>
      <c r="T1115" s="153"/>
      <c r="U1115" s="153"/>
      <c r="V1115" s="153"/>
      <c r="W1115" s="153"/>
    </row>
    <row r="1116" spans="12:23" ht="12.75" hidden="1">
      <c r="L1116" s="181"/>
      <c r="Q1116" s="153"/>
      <c r="R1116" s="153"/>
      <c r="S1116" s="153"/>
      <c r="T1116" s="153"/>
      <c r="U1116" s="153"/>
      <c r="V1116" s="153"/>
      <c r="W1116" s="153"/>
    </row>
    <row r="1117" spans="12:23" ht="12.75" hidden="1">
      <c r="L1117" s="181"/>
      <c r="Q1117" s="153"/>
      <c r="R1117" s="153"/>
      <c r="S1117" s="153"/>
      <c r="T1117" s="153"/>
      <c r="U1117" s="153"/>
      <c r="V1117" s="153"/>
      <c r="W1117" s="153"/>
    </row>
    <row r="1118" spans="12:23" ht="12.75" hidden="1">
      <c r="L1118" s="181"/>
      <c r="Q1118" s="153"/>
      <c r="R1118" s="153"/>
      <c r="S1118" s="153"/>
      <c r="T1118" s="153"/>
      <c r="U1118" s="153"/>
      <c r="V1118" s="153"/>
      <c r="W1118" s="153"/>
    </row>
    <row r="1119" spans="12:23" ht="12.75" hidden="1">
      <c r="L1119" s="181"/>
      <c r="Q1119" s="153"/>
      <c r="R1119" s="153"/>
      <c r="S1119" s="153"/>
      <c r="T1119" s="153"/>
      <c r="U1119" s="153"/>
      <c r="V1119" s="153"/>
      <c r="W1119" s="153"/>
    </row>
    <row r="1120" spans="12:23" ht="12.75" hidden="1">
      <c r="L1120" s="181"/>
      <c r="Q1120" s="153"/>
      <c r="R1120" s="153"/>
      <c r="S1120" s="153"/>
      <c r="T1120" s="153"/>
      <c r="U1120" s="153"/>
      <c r="V1120" s="153"/>
      <c r="W1120" s="153"/>
    </row>
    <row r="1121" spans="12:23" ht="12.75" hidden="1">
      <c r="L1121" s="181"/>
      <c r="Q1121" s="153"/>
      <c r="R1121" s="153"/>
      <c r="S1121" s="153"/>
      <c r="T1121" s="153"/>
      <c r="U1121" s="153"/>
      <c r="V1121" s="153"/>
      <c r="W1121" s="153"/>
    </row>
    <row r="1122" spans="12:23" ht="12.75" hidden="1">
      <c r="L1122" s="181"/>
      <c r="Q1122" s="153"/>
      <c r="R1122" s="153"/>
      <c r="S1122" s="153"/>
      <c r="T1122" s="153"/>
      <c r="U1122" s="153"/>
      <c r="V1122" s="153"/>
      <c r="W1122" s="153"/>
    </row>
    <row r="1123" spans="12:23" ht="12.75" hidden="1">
      <c r="L1123" s="181"/>
      <c r="Q1123" s="153"/>
      <c r="R1123" s="153"/>
      <c r="S1123" s="153"/>
      <c r="T1123" s="153"/>
      <c r="U1123" s="153"/>
      <c r="V1123" s="153"/>
      <c r="W1123" s="153"/>
    </row>
    <row r="1124" spans="12:23" ht="12.75" hidden="1">
      <c r="L1124" s="181"/>
      <c r="Q1124" s="153"/>
      <c r="R1124" s="153"/>
      <c r="S1124" s="153"/>
      <c r="T1124" s="153"/>
      <c r="U1124" s="153"/>
      <c r="V1124" s="153"/>
      <c r="W1124" s="153"/>
    </row>
    <row r="1125" spans="12:23" ht="12.75" hidden="1">
      <c r="L1125" s="181"/>
      <c r="Q1125" s="153"/>
      <c r="R1125" s="153"/>
      <c r="S1125" s="153"/>
      <c r="T1125" s="153"/>
      <c r="U1125" s="153"/>
      <c r="V1125" s="153"/>
      <c r="W1125" s="153"/>
    </row>
    <row r="1126" spans="12:23" ht="12.75" hidden="1">
      <c r="L1126" s="181"/>
      <c r="Q1126" s="153"/>
      <c r="R1126" s="153"/>
      <c r="S1126" s="153"/>
      <c r="T1126" s="153"/>
      <c r="U1126" s="153"/>
      <c r="V1126" s="153"/>
      <c r="W1126" s="153"/>
    </row>
    <row r="1127" spans="12:23" ht="12.75" hidden="1">
      <c r="L1127" s="181"/>
      <c r="Q1127" s="153"/>
      <c r="R1127" s="153"/>
      <c r="S1127" s="153"/>
      <c r="T1127" s="153"/>
      <c r="U1127" s="153"/>
      <c r="V1127" s="153"/>
      <c r="W1127" s="153"/>
    </row>
    <row r="1128" spans="12:23" ht="12.75" hidden="1">
      <c r="L1128" s="181"/>
      <c r="Q1128" s="153"/>
      <c r="R1128" s="153"/>
      <c r="S1128" s="153"/>
      <c r="T1128" s="153"/>
      <c r="U1128" s="153"/>
      <c r="V1128" s="153"/>
      <c r="W1128" s="153"/>
    </row>
    <row r="1129" spans="12:23" ht="12.75" hidden="1">
      <c r="L1129" s="181"/>
      <c r="Q1129" s="153"/>
      <c r="R1129" s="153"/>
      <c r="S1129" s="153"/>
      <c r="T1129" s="153"/>
      <c r="U1129" s="153"/>
      <c r="V1129" s="153"/>
      <c r="W1129" s="153"/>
    </row>
    <row r="1130" spans="12:23" ht="12.75" hidden="1">
      <c r="L1130" s="181"/>
      <c r="Q1130" s="153"/>
      <c r="R1130" s="153"/>
      <c r="S1130" s="153"/>
      <c r="T1130" s="153"/>
      <c r="U1130" s="153"/>
      <c r="V1130" s="153"/>
      <c r="W1130" s="153"/>
    </row>
    <row r="1131" spans="12:23" ht="12.75" hidden="1">
      <c r="L1131" s="181"/>
      <c r="Q1131" s="153"/>
      <c r="R1131" s="153"/>
      <c r="S1131" s="153"/>
      <c r="T1131" s="153"/>
      <c r="U1131" s="153"/>
      <c r="V1131" s="153"/>
      <c r="W1131" s="153"/>
    </row>
    <row r="1132" spans="12:23" ht="12.75" hidden="1">
      <c r="L1132" s="181"/>
      <c r="Q1132" s="153"/>
      <c r="R1132" s="153"/>
      <c r="S1132" s="153"/>
      <c r="T1132" s="153"/>
      <c r="U1132" s="153"/>
      <c r="V1132" s="153"/>
      <c r="W1132" s="153"/>
    </row>
    <row r="1133" spans="12:23" ht="12.75" hidden="1">
      <c r="L1133" s="181"/>
      <c r="Q1133" s="153"/>
      <c r="R1133" s="153"/>
      <c r="S1133" s="153"/>
      <c r="T1133" s="153"/>
      <c r="U1133" s="153"/>
      <c r="V1133" s="153"/>
      <c r="W1133" s="153"/>
    </row>
    <row r="1134" spans="12:23" ht="12.75" hidden="1">
      <c r="L1134" s="181"/>
      <c r="Q1134" s="153"/>
      <c r="R1134" s="153"/>
      <c r="S1134" s="153"/>
      <c r="T1134" s="153"/>
      <c r="U1134" s="153"/>
      <c r="V1134" s="153"/>
      <c r="W1134" s="153"/>
    </row>
    <row r="1135" spans="12:23" ht="12.75" hidden="1">
      <c r="L1135" s="181"/>
      <c r="Q1135" s="153"/>
      <c r="R1135" s="153"/>
      <c r="S1135" s="153"/>
      <c r="T1135" s="153"/>
      <c r="U1135" s="153"/>
      <c r="V1135" s="153"/>
      <c r="W1135" s="153"/>
    </row>
    <row r="1136" spans="12:23" ht="12.75" hidden="1">
      <c r="L1136" s="181"/>
      <c r="Q1136" s="153"/>
      <c r="R1136" s="153"/>
      <c r="S1136" s="153"/>
      <c r="T1136" s="153"/>
      <c r="U1136" s="153"/>
      <c r="V1136" s="153"/>
      <c r="W1136" s="153"/>
    </row>
    <row r="1137" spans="12:23" ht="12.75" hidden="1">
      <c r="L1137" s="181"/>
      <c r="Q1137" s="153"/>
      <c r="R1137" s="153"/>
      <c r="S1137" s="153"/>
      <c r="T1137" s="153"/>
      <c r="U1137" s="153"/>
      <c r="V1137" s="153"/>
      <c r="W1137" s="153"/>
    </row>
    <row r="1138" spans="12:23" ht="12.75" hidden="1">
      <c r="L1138" s="181"/>
      <c r="Q1138" s="153"/>
      <c r="R1138" s="153"/>
      <c r="S1138" s="153"/>
      <c r="T1138" s="153"/>
      <c r="U1138" s="153"/>
      <c r="V1138" s="153"/>
      <c r="W1138" s="153"/>
    </row>
    <row r="1139" spans="12:23" ht="12.75" hidden="1">
      <c r="L1139" s="181"/>
      <c r="Q1139" s="153"/>
      <c r="R1139" s="153"/>
      <c r="S1139" s="153"/>
      <c r="T1139" s="153"/>
      <c r="U1139" s="153"/>
      <c r="V1139" s="153"/>
      <c r="W1139" s="153"/>
    </row>
    <row r="1140" spans="12:23" ht="12.75" hidden="1">
      <c r="L1140" s="181"/>
      <c r="Q1140" s="153"/>
      <c r="R1140" s="153"/>
      <c r="S1140" s="153"/>
      <c r="T1140" s="153"/>
      <c r="U1140" s="153"/>
      <c r="V1140" s="153"/>
      <c r="W1140" s="153"/>
    </row>
    <row r="1141" spans="12:23" ht="12.75" hidden="1">
      <c r="L1141" s="181"/>
      <c r="Q1141" s="153"/>
      <c r="R1141" s="153"/>
      <c r="S1141" s="153"/>
      <c r="T1141" s="153"/>
      <c r="U1141" s="153"/>
      <c r="V1141" s="153"/>
      <c r="W1141" s="153"/>
    </row>
    <row r="1142" spans="12:23" ht="12.75" hidden="1">
      <c r="L1142" s="181"/>
      <c r="Q1142" s="153"/>
      <c r="R1142" s="153"/>
      <c r="S1142" s="153"/>
      <c r="T1142" s="153"/>
      <c r="U1142" s="153"/>
      <c r="V1142" s="153"/>
      <c r="W1142" s="153"/>
    </row>
    <row r="1143" spans="12:23" ht="12.75" hidden="1">
      <c r="L1143" s="181"/>
      <c r="Q1143" s="153"/>
      <c r="R1143" s="153"/>
      <c r="S1143" s="153"/>
      <c r="T1143" s="153"/>
      <c r="U1143" s="153"/>
      <c r="V1143" s="153"/>
      <c r="W1143" s="153"/>
    </row>
    <row r="1144" spans="12:23" ht="12.75" hidden="1">
      <c r="L1144" s="181"/>
      <c r="Q1144" s="153"/>
      <c r="R1144" s="153"/>
      <c r="S1144" s="153"/>
      <c r="T1144" s="153"/>
      <c r="U1144" s="153"/>
      <c r="V1144" s="153"/>
      <c r="W1144" s="153"/>
    </row>
    <row r="1145" spans="12:23" ht="12.75" hidden="1">
      <c r="L1145" s="181"/>
      <c r="Q1145" s="153"/>
      <c r="R1145" s="153"/>
      <c r="S1145" s="153"/>
      <c r="T1145" s="153"/>
      <c r="U1145" s="153"/>
      <c r="V1145" s="153"/>
      <c r="W1145" s="153"/>
    </row>
    <row r="1146" spans="12:23" ht="12.75" hidden="1">
      <c r="L1146" s="181"/>
      <c r="Q1146" s="153"/>
      <c r="R1146" s="153"/>
      <c r="S1146" s="153"/>
      <c r="T1146" s="153"/>
      <c r="U1146" s="153"/>
      <c r="V1146" s="153"/>
      <c r="W1146" s="153"/>
    </row>
    <row r="1147" spans="12:23" ht="12.75" hidden="1">
      <c r="L1147" s="181"/>
      <c r="Q1147" s="153"/>
      <c r="R1147" s="153"/>
      <c r="S1147" s="153"/>
      <c r="T1147" s="153"/>
      <c r="U1147" s="153"/>
      <c r="V1147" s="153"/>
      <c r="W1147" s="153"/>
    </row>
    <row r="1148" spans="12:23" ht="12.75" hidden="1">
      <c r="L1148" s="181"/>
      <c r="Q1148" s="153"/>
      <c r="R1148" s="153"/>
      <c r="S1148" s="153"/>
      <c r="T1148" s="153"/>
      <c r="U1148" s="153"/>
      <c r="V1148" s="153"/>
      <c r="W1148" s="153"/>
    </row>
    <row r="1149" spans="12:23" ht="12.75" hidden="1">
      <c r="L1149" s="181"/>
      <c r="Q1149" s="153"/>
      <c r="R1149" s="153"/>
      <c r="S1149" s="153"/>
      <c r="T1149" s="153"/>
      <c r="U1149" s="153"/>
      <c r="V1149" s="153"/>
      <c r="W1149" s="153"/>
    </row>
    <row r="1150" spans="12:23" ht="12.75" hidden="1">
      <c r="L1150" s="181"/>
      <c r="Q1150" s="153"/>
      <c r="R1150" s="153"/>
      <c r="S1150" s="153"/>
      <c r="T1150" s="153"/>
      <c r="U1150" s="153"/>
      <c r="V1150" s="153"/>
      <c r="W1150" s="153"/>
    </row>
    <row r="1151" spans="12:23" ht="12.75" hidden="1">
      <c r="L1151" s="181"/>
      <c r="Q1151" s="153"/>
      <c r="R1151" s="153"/>
      <c r="S1151" s="153"/>
      <c r="T1151" s="153"/>
      <c r="U1151" s="153"/>
      <c r="V1151" s="153"/>
      <c r="W1151" s="153"/>
    </row>
    <row r="1152" spans="12:23" ht="12.75" hidden="1">
      <c r="L1152" s="181"/>
      <c r="Q1152" s="153"/>
      <c r="R1152" s="153"/>
      <c r="S1152" s="153"/>
      <c r="T1152" s="153"/>
      <c r="U1152" s="153"/>
      <c r="V1152" s="153"/>
      <c r="W1152" s="153"/>
    </row>
    <row r="1153" spans="12:23" ht="12.75" hidden="1">
      <c r="L1153" s="181"/>
      <c r="Q1153" s="153"/>
      <c r="R1153" s="153"/>
      <c r="S1153" s="153"/>
      <c r="T1153" s="153"/>
      <c r="U1153" s="153"/>
      <c r="V1153" s="153"/>
      <c r="W1153" s="153"/>
    </row>
    <row r="1154" spans="12:23" ht="12.75" hidden="1">
      <c r="L1154" s="181"/>
      <c r="Q1154" s="153"/>
      <c r="R1154" s="153"/>
      <c r="S1154" s="153"/>
      <c r="T1154" s="153"/>
      <c r="U1154" s="153"/>
      <c r="V1154" s="153"/>
      <c r="W1154" s="153"/>
    </row>
    <row r="1155" spans="12:23" ht="12.75" hidden="1">
      <c r="L1155" s="181"/>
      <c r="Q1155" s="153"/>
      <c r="R1155" s="153"/>
      <c r="S1155" s="153"/>
      <c r="T1155" s="153"/>
      <c r="U1155" s="153"/>
      <c r="V1155" s="153"/>
      <c r="W1155" s="153"/>
    </row>
    <row r="1156" spans="12:23" ht="12.75" hidden="1">
      <c r="L1156" s="181"/>
      <c r="Q1156" s="153"/>
      <c r="R1156" s="153"/>
      <c r="S1156" s="153"/>
      <c r="T1156" s="153"/>
      <c r="U1156" s="153"/>
      <c r="V1156" s="153"/>
      <c r="W1156" s="153"/>
    </row>
    <row r="1157" spans="12:23" ht="12.75" hidden="1">
      <c r="L1157" s="181"/>
      <c r="Q1157" s="153"/>
      <c r="R1157" s="153"/>
      <c r="S1157" s="153"/>
      <c r="T1157" s="153"/>
      <c r="U1157" s="153"/>
      <c r="V1157" s="153"/>
      <c r="W1157" s="153"/>
    </row>
    <row r="1158" spans="12:23" ht="12.75" hidden="1">
      <c r="L1158" s="181"/>
      <c r="Q1158" s="153"/>
      <c r="R1158" s="153"/>
      <c r="S1158" s="153"/>
      <c r="T1158" s="153"/>
      <c r="U1158" s="153"/>
      <c r="V1158" s="153"/>
      <c r="W1158" s="153"/>
    </row>
    <row r="1159" spans="12:23" ht="12.75" hidden="1">
      <c r="L1159" s="181"/>
      <c r="Q1159" s="153"/>
      <c r="R1159" s="153"/>
      <c r="S1159" s="153"/>
      <c r="T1159" s="153"/>
      <c r="U1159" s="153"/>
      <c r="V1159" s="153"/>
      <c r="W1159" s="153"/>
    </row>
    <row r="1160" spans="12:23" ht="12.75" hidden="1">
      <c r="L1160" s="181"/>
      <c r="Q1160" s="153"/>
      <c r="R1160" s="153"/>
      <c r="S1160" s="153"/>
      <c r="T1160" s="153"/>
      <c r="U1160" s="153"/>
      <c r="V1160" s="153"/>
      <c r="W1160" s="153"/>
    </row>
    <row r="1161" spans="12:23" ht="12.75" hidden="1">
      <c r="L1161" s="181"/>
      <c r="Q1161" s="153"/>
      <c r="R1161" s="153"/>
      <c r="S1161" s="153"/>
      <c r="T1161" s="153"/>
      <c r="U1161" s="153"/>
      <c r="V1161" s="153"/>
      <c r="W1161" s="153"/>
    </row>
    <row r="1162" spans="12:23" ht="12.75" hidden="1">
      <c r="L1162" s="181"/>
      <c r="Q1162" s="153"/>
      <c r="R1162" s="153"/>
      <c r="S1162" s="153"/>
      <c r="T1162" s="153"/>
      <c r="U1162" s="153"/>
      <c r="V1162" s="153"/>
      <c r="W1162" s="153"/>
    </row>
    <row r="1163" spans="12:23" ht="12.75" hidden="1">
      <c r="L1163" s="181"/>
      <c r="Q1163" s="153"/>
      <c r="R1163" s="153"/>
      <c r="S1163" s="153"/>
      <c r="T1163" s="153"/>
      <c r="U1163" s="153"/>
      <c r="V1163" s="153"/>
      <c r="W1163" s="153"/>
    </row>
    <row r="1164" spans="12:23" ht="12.75" hidden="1">
      <c r="L1164" s="181"/>
      <c r="Q1164" s="153"/>
      <c r="R1164" s="153"/>
      <c r="S1164" s="153"/>
      <c r="T1164" s="153"/>
      <c r="U1164" s="153"/>
      <c r="V1164" s="153"/>
      <c r="W1164" s="153"/>
    </row>
    <row r="1165" spans="12:23" ht="12.75" hidden="1">
      <c r="L1165" s="181"/>
      <c r="Q1165" s="153"/>
      <c r="R1165" s="153"/>
      <c r="S1165" s="153"/>
      <c r="T1165" s="153"/>
      <c r="U1165" s="153"/>
      <c r="V1165" s="153"/>
      <c r="W1165" s="153"/>
    </row>
    <row r="1166" spans="12:23" ht="12.75" hidden="1">
      <c r="L1166" s="181"/>
      <c r="Q1166" s="153"/>
      <c r="R1166" s="153"/>
      <c r="S1166" s="153"/>
      <c r="T1166" s="153"/>
      <c r="U1166" s="153"/>
      <c r="V1166" s="153"/>
      <c r="W1166" s="153"/>
    </row>
    <row r="1167" spans="12:23" ht="12.75" hidden="1">
      <c r="L1167" s="181"/>
      <c r="Q1167" s="153"/>
      <c r="R1167" s="153"/>
      <c r="S1167" s="153"/>
      <c r="T1167" s="153"/>
      <c r="U1167" s="153"/>
      <c r="V1167" s="153"/>
      <c r="W1167" s="153"/>
    </row>
    <row r="1168" spans="12:23" ht="12.75" hidden="1">
      <c r="L1168" s="181"/>
      <c r="Q1168" s="153"/>
      <c r="R1168" s="153"/>
      <c r="S1168" s="153"/>
      <c r="T1168" s="153"/>
      <c r="U1168" s="153"/>
      <c r="V1168" s="153"/>
      <c r="W1168" s="153"/>
    </row>
    <row r="1169" spans="12:23" ht="12.75" hidden="1">
      <c r="L1169" s="181"/>
      <c r="Q1169" s="153"/>
      <c r="R1169" s="153"/>
      <c r="S1169" s="153"/>
      <c r="T1169" s="153"/>
      <c r="U1169" s="153"/>
      <c r="V1169" s="153"/>
      <c r="W1169" s="153"/>
    </row>
    <row r="1170" spans="12:23" ht="12.75" hidden="1">
      <c r="L1170" s="181"/>
      <c r="Q1170" s="153"/>
      <c r="R1170" s="153"/>
      <c r="S1170" s="153"/>
      <c r="T1170" s="153"/>
      <c r="U1170" s="153"/>
      <c r="V1170" s="153"/>
      <c r="W1170" s="153"/>
    </row>
    <row r="1171" spans="12:23" ht="12.75" hidden="1">
      <c r="L1171" s="181"/>
      <c r="Q1171" s="153"/>
      <c r="R1171" s="153"/>
      <c r="S1171" s="153"/>
      <c r="T1171" s="153"/>
      <c r="U1171" s="153"/>
      <c r="V1171" s="153"/>
      <c r="W1171" s="153"/>
    </row>
    <row r="1172" spans="12:23" ht="12.75" hidden="1">
      <c r="L1172" s="181"/>
      <c r="Q1172" s="153"/>
      <c r="R1172" s="153"/>
      <c r="S1172" s="153"/>
      <c r="T1172" s="153"/>
      <c r="U1172" s="153"/>
      <c r="V1172" s="153"/>
      <c r="W1172" s="153"/>
    </row>
    <row r="1173" spans="12:23" ht="12.75" hidden="1">
      <c r="L1173" s="181"/>
      <c r="Q1173" s="153"/>
      <c r="R1173" s="153"/>
      <c r="S1173" s="153"/>
      <c r="T1173" s="153"/>
      <c r="U1173" s="153"/>
      <c r="V1173" s="153"/>
      <c r="W1173" s="153"/>
    </row>
    <row r="1174" spans="12:23" ht="12.75" hidden="1">
      <c r="L1174" s="181"/>
      <c r="Q1174" s="153"/>
      <c r="R1174" s="153"/>
      <c r="S1174" s="153"/>
      <c r="T1174" s="153"/>
      <c r="U1174" s="153"/>
      <c r="V1174" s="153"/>
      <c r="W1174" s="153"/>
    </row>
    <row r="1175" spans="12:23" ht="12.75" hidden="1">
      <c r="L1175" s="181"/>
      <c r="Q1175" s="153"/>
      <c r="R1175" s="153"/>
      <c r="S1175" s="153"/>
      <c r="T1175" s="153"/>
      <c r="U1175" s="153"/>
      <c r="V1175" s="153"/>
      <c r="W1175" s="153"/>
    </row>
    <row r="1176" spans="12:23" ht="12.75" hidden="1">
      <c r="L1176" s="181"/>
      <c r="Q1176" s="153"/>
      <c r="R1176" s="153"/>
      <c r="S1176" s="153"/>
      <c r="T1176" s="153"/>
      <c r="U1176" s="153"/>
      <c r="V1176" s="153"/>
      <c r="W1176" s="153"/>
    </row>
    <row r="1177" spans="12:23" ht="12.75" hidden="1">
      <c r="L1177" s="181"/>
      <c r="Q1177" s="153"/>
      <c r="R1177" s="153"/>
      <c r="S1177" s="153"/>
      <c r="T1177" s="153"/>
      <c r="U1177" s="153"/>
      <c r="V1177" s="153"/>
      <c r="W1177" s="153"/>
    </row>
    <row r="1178" spans="12:23" ht="12.75" hidden="1">
      <c r="L1178" s="181"/>
      <c r="Q1178" s="153"/>
      <c r="R1178" s="153"/>
      <c r="S1178" s="153"/>
      <c r="T1178" s="153"/>
      <c r="U1178" s="153"/>
      <c r="V1178" s="153"/>
      <c r="W1178" s="153"/>
    </row>
    <row r="1179" spans="12:23" ht="12.75" hidden="1">
      <c r="L1179" s="181"/>
      <c r="Q1179" s="153"/>
      <c r="R1179" s="153"/>
      <c r="S1179" s="153"/>
      <c r="T1179" s="153"/>
      <c r="U1179" s="153"/>
      <c r="V1179" s="153"/>
      <c r="W1179" s="153"/>
    </row>
    <row r="1180" spans="12:23" ht="12.75" hidden="1">
      <c r="L1180" s="181"/>
      <c r="Q1180" s="153"/>
      <c r="R1180" s="153"/>
      <c r="S1180" s="153"/>
      <c r="T1180" s="153"/>
      <c r="U1180" s="153"/>
      <c r="V1180" s="153"/>
      <c r="W1180" s="153"/>
    </row>
    <row r="1181" spans="12:23" ht="12.75" hidden="1">
      <c r="L1181" s="181"/>
      <c r="Q1181" s="153"/>
      <c r="R1181" s="153"/>
      <c r="S1181" s="153"/>
      <c r="T1181" s="153"/>
      <c r="U1181" s="153"/>
      <c r="V1181" s="153"/>
      <c r="W1181" s="153"/>
    </row>
    <row r="1182" spans="12:23" ht="12.75" hidden="1">
      <c r="L1182" s="181"/>
      <c r="Q1182" s="153"/>
      <c r="R1182" s="153"/>
      <c r="S1182" s="153"/>
      <c r="T1182" s="153"/>
      <c r="U1182" s="153"/>
      <c r="V1182" s="153"/>
      <c r="W1182" s="153"/>
    </row>
    <row r="1183" spans="12:23" ht="12.75" hidden="1">
      <c r="L1183" s="181"/>
      <c r="Q1183" s="153"/>
      <c r="R1183" s="153"/>
      <c r="S1183" s="153"/>
      <c r="T1183" s="153"/>
      <c r="U1183" s="153"/>
      <c r="V1183" s="153"/>
      <c r="W1183" s="153"/>
    </row>
    <row r="1184" spans="12:23" ht="12.75" hidden="1">
      <c r="L1184" s="181"/>
      <c r="Q1184" s="153"/>
      <c r="R1184" s="153"/>
      <c r="S1184" s="153"/>
      <c r="T1184" s="153"/>
      <c r="U1184" s="153"/>
      <c r="V1184" s="153"/>
      <c r="W1184" s="153"/>
    </row>
    <row r="1185" spans="12:23" ht="12.75" hidden="1">
      <c r="L1185" s="181"/>
      <c r="Q1185" s="153"/>
      <c r="R1185" s="153"/>
      <c r="S1185" s="153"/>
      <c r="T1185" s="153"/>
      <c r="U1185" s="153"/>
      <c r="V1185" s="153"/>
      <c r="W1185" s="153"/>
    </row>
    <row r="1186" spans="12:23" ht="12.75" hidden="1">
      <c r="L1186" s="181"/>
      <c r="Q1186" s="153"/>
      <c r="R1186" s="153"/>
      <c r="S1186" s="153"/>
      <c r="T1186" s="153"/>
      <c r="U1186" s="153"/>
      <c r="V1186" s="153"/>
      <c r="W1186" s="153"/>
    </row>
    <row r="1187" spans="12:23" ht="12.75" hidden="1">
      <c r="L1187" s="181"/>
      <c r="Q1187" s="153"/>
      <c r="R1187" s="153"/>
      <c r="S1187" s="153"/>
      <c r="T1187" s="153"/>
      <c r="U1187" s="153"/>
      <c r="V1187" s="153"/>
      <c r="W1187" s="153"/>
    </row>
    <row r="1188" spans="12:23" ht="12.75" hidden="1">
      <c r="L1188" s="181"/>
      <c r="Q1188" s="153"/>
      <c r="R1188" s="153"/>
      <c r="S1188" s="153"/>
      <c r="T1188" s="153"/>
      <c r="U1188" s="153"/>
      <c r="V1188" s="153"/>
      <c r="W1188" s="153"/>
    </row>
    <row r="1189" spans="12:23" ht="12.75" hidden="1">
      <c r="L1189" s="181"/>
      <c r="Q1189" s="153"/>
      <c r="R1189" s="153"/>
      <c r="S1189" s="153"/>
      <c r="T1189" s="153"/>
      <c r="U1189" s="153"/>
      <c r="V1189" s="153"/>
      <c r="W1189" s="153"/>
    </row>
    <row r="1190" spans="12:23" ht="12.75" hidden="1">
      <c r="L1190" s="181"/>
      <c r="Q1190" s="153"/>
      <c r="R1190" s="153"/>
      <c r="S1190" s="153"/>
      <c r="T1190" s="153"/>
      <c r="U1190" s="153"/>
      <c r="V1190" s="153"/>
      <c r="W1190" s="153"/>
    </row>
    <row r="1191" spans="12:23" ht="12.75" hidden="1">
      <c r="L1191" s="181"/>
      <c r="Q1191" s="153"/>
      <c r="R1191" s="153"/>
      <c r="S1191" s="153"/>
      <c r="T1191" s="153"/>
      <c r="U1191" s="153"/>
      <c r="V1191" s="153"/>
      <c r="W1191" s="153"/>
    </row>
    <row r="1192" spans="12:23" ht="12.75" hidden="1">
      <c r="L1192" s="181"/>
      <c r="Q1192" s="153"/>
      <c r="R1192" s="153"/>
      <c r="S1192" s="153"/>
      <c r="T1192" s="153"/>
      <c r="U1192" s="153"/>
      <c r="V1192" s="153"/>
      <c r="W1192" s="153"/>
    </row>
    <row r="1193" spans="12:23" ht="12.75" hidden="1">
      <c r="L1193" s="181"/>
      <c r="Q1193" s="153"/>
      <c r="R1193" s="153"/>
      <c r="S1193" s="153"/>
      <c r="T1193" s="153"/>
      <c r="U1193" s="153"/>
      <c r="V1193" s="153"/>
      <c r="W1193" s="153"/>
    </row>
    <row r="1194" spans="12:23" ht="12.75" hidden="1">
      <c r="L1194" s="181"/>
      <c r="Q1194" s="153"/>
      <c r="R1194" s="153"/>
      <c r="S1194" s="153"/>
      <c r="T1194" s="153"/>
      <c r="U1194" s="153"/>
      <c r="V1194" s="153"/>
      <c r="W1194" s="153"/>
    </row>
    <row r="1195" spans="12:23" ht="12.75" hidden="1">
      <c r="L1195" s="181"/>
      <c r="Q1195" s="153"/>
      <c r="R1195" s="153"/>
      <c r="S1195" s="153"/>
      <c r="T1195" s="153"/>
      <c r="U1195" s="153"/>
      <c r="V1195" s="153"/>
      <c r="W1195" s="153"/>
    </row>
    <row r="1196" spans="12:23" ht="12.75" hidden="1">
      <c r="L1196" s="181"/>
      <c r="Q1196" s="153"/>
      <c r="R1196" s="153"/>
      <c r="S1196" s="153"/>
      <c r="T1196" s="153"/>
      <c r="U1196" s="153"/>
      <c r="V1196" s="153"/>
      <c r="W1196" s="153"/>
    </row>
    <row r="1197" spans="12:23" ht="12.75" hidden="1">
      <c r="L1197" s="181"/>
      <c r="Q1197" s="153"/>
      <c r="R1197" s="153"/>
      <c r="S1197" s="153"/>
      <c r="T1197" s="153"/>
      <c r="U1197" s="153"/>
      <c r="V1197" s="153"/>
      <c r="W1197" s="153"/>
    </row>
    <row r="1198" spans="12:23" ht="12.75" hidden="1">
      <c r="L1198" s="181"/>
      <c r="Q1198" s="153"/>
      <c r="R1198" s="153"/>
      <c r="S1198" s="153"/>
      <c r="T1198" s="153"/>
      <c r="U1198" s="153"/>
      <c r="V1198" s="153"/>
      <c r="W1198" s="153"/>
    </row>
    <row r="1199" spans="12:23" ht="12.75" hidden="1">
      <c r="L1199" s="181"/>
      <c r="Q1199" s="153"/>
      <c r="R1199" s="153"/>
      <c r="S1199" s="153"/>
      <c r="T1199" s="153"/>
      <c r="U1199" s="153"/>
      <c r="V1199" s="153"/>
      <c r="W1199" s="153"/>
    </row>
    <row r="1200" spans="12:23" ht="12.75" hidden="1">
      <c r="L1200" s="181"/>
      <c r="Q1200" s="153"/>
      <c r="R1200" s="153"/>
      <c r="S1200" s="153"/>
      <c r="T1200" s="153"/>
      <c r="U1200" s="153"/>
      <c r="V1200" s="153"/>
      <c r="W1200" s="153"/>
    </row>
    <row r="1201" spans="12:23" ht="12.75" hidden="1">
      <c r="L1201" s="181"/>
      <c r="Q1201" s="153"/>
      <c r="R1201" s="153"/>
      <c r="S1201" s="153"/>
      <c r="T1201" s="153"/>
      <c r="U1201" s="153"/>
      <c r="V1201" s="153"/>
      <c r="W1201" s="153"/>
    </row>
    <row r="1202" spans="12:23" ht="12.75" hidden="1">
      <c r="L1202" s="181"/>
      <c r="Q1202" s="153"/>
      <c r="R1202" s="153"/>
      <c r="S1202" s="153"/>
      <c r="T1202" s="153"/>
      <c r="U1202" s="153"/>
      <c r="V1202" s="153"/>
      <c r="W1202" s="153"/>
    </row>
    <row r="1203" spans="12:23" ht="12.75" hidden="1">
      <c r="L1203" s="181"/>
      <c r="Q1203" s="153"/>
      <c r="R1203" s="153"/>
      <c r="S1203" s="153"/>
      <c r="T1203" s="153"/>
      <c r="U1203" s="153"/>
      <c r="V1203" s="153"/>
      <c r="W1203" s="153"/>
    </row>
    <row r="1204" spans="12:23" ht="12.75" hidden="1">
      <c r="L1204" s="181"/>
      <c r="Q1204" s="153"/>
      <c r="R1204" s="153"/>
      <c r="S1204" s="153"/>
      <c r="T1204" s="153"/>
      <c r="U1204" s="153"/>
      <c r="V1204" s="153"/>
      <c r="W1204" s="153"/>
    </row>
    <row r="1205" spans="12:23" ht="12.75" hidden="1">
      <c r="L1205" s="181"/>
      <c r="Q1205" s="153"/>
      <c r="R1205" s="153"/>
      <c r="S1205" s="153"/>
      <c r="T1205" s="153"/>
      <c r="U1205" s="153"/>
      <c r="V1205" s="153"/>
      <c r="W1205" s="153"/>
    </row>
    <row r="1206" spans="12:23" ht="12.75" hidden="1">
      <c r="L1206" s="181"/>
      <c r="Q1206" s="153"/>
      <c r="R1206" s="153"/>
      <c r="S1206" s="153"/>
      <c r="T1206" s="153"/>
      <c r="U1206" s="153"/>
      <c r="V1206" s="153"/>
      <c r="W1206" s="153"/>
    </row>
    <row r="1207" spans="12:23" ht="12.75" hidden="1">
      <c r="L1207" s="181"/>
      <c r="Q1207" s="153"/>
      <c r="R1207" s="153"/>
      <c r="S1207" s="153"/>
      <c r="T1207" s="153"/>
      <c r="U1207" s="153"/>
      <c r="V1207" s="153"/>
      <c r="W1207" s="153"/>
    </row>
    <row r="1208" spans="12:23" ht="12.75" hidden="1">
      <c r="L1208" s="181"/>
      <c r="Q1208" s="153"/>
      <c r="R1208" s="153"/>
      <c r="S1208" s="153"/>
      <c r="T1208" s="153"/>
      <c r="U1208" s="153"/>
      <c r="V1208" s="153"/>
      <c r="W1208" s="153"/>
    </row>
    <row r="1209" spans="12:23" ht="12.75" hidden="1">
      <c r="L1209" s="181"/>
      <c r="Q1209" s="153"/>
      <c r="R1209" s="153"/>
      <c r="S1209" s="153"/>
      <c r="T1209" s="153"/>
      <c r="U1209" s="153"/>
      <c r="V1209" s="153"/>
      <c r="W1209" s="153"/>
    </row>
    <row r="1210" spans="12:23" ht="12.75" hidden="1">
      <c r="L1210" s="181"/>
      <c r="Q1210" s="153"/>
      <c r="R1210" s="153"/>
      <c r="S1210" s="153"/>
      <c r="T1210" s="153"/>
      <c r="U1210" s="153"/>
      <c r="V1210" s="153"/>
      <c r="W1210" s="153"/>
    </row>
    <row r="1211" spans="12:23" ht="12.75" hidden="1">
      <c r="L1211" s="181"/>
      <c r="Q1211" s="153"/>
      <c r="R1211" s="153"/>
      <c r="S1211" s="153"/>
      <c r="T1211" s="153"/>
      <c r="U1211" s="153"/>
      <c r="V1211" s="153"/>
      <c r="W1211" s="153"/>
    </row>
    <row r="1212" spans="12:23" ht="12.75" hidden="1">
      <c r="L1212" s="181"/>
      <c r="Q1212" s="153"/>
      <c r="R1212" s="153"/>
      <c r="S1212" s="153"/>
      <c r="T1212" s="153"/>
      <c r="U1212" s="153"/>
      <c r="V1212" s="153"/>
      <c r="W1212" s="153"/>
    </row>
    <row r="1213" spans="12:23" ht="12.75" hidden="1">
      <c r="L1213" s="181"/>
      <c r="Q1213" s="153"/>
      <c r="R1213" s="153"/>
      <c r="S1213" s="153"/>
      <c r="T1213" s="153"/>
      <c r="U1213" s="153"/>
      <c r="V1213" s="153"/>
      <c r="W1213" s="153"/>
    </row>
    <row r="1214" spans="12:23" ht="12.75" hidden="1">
      <c r="L1214" s="181"/>
      <c r="Q1214" s="153"/>
      <c r="R1214" s="153"/>
      <c r="S1214" s="153"/>
      <c r="T1214" s="153"/>
      <c r="U1214" s="153"/>
      <c r="V1214" s="153"/>
      <c r="W1214" s="153"/>
    </row>
    <row r="1215" spans="12:23" ht="12.75" hidden="1">
      <c r="L1215" s="181"/>
      <c r="Q1215" s="153"/>
      <c r="R1215" s="153"/>
      <c r="S1215" s="153"/>
      <c r="T1215" s="153"/>
      <c r="U1215" s="153"/>
      <c r="V1215" s="153"/>
      <c r="W1215" s="153"/>
    </row>
    <row r="1216" spans="12:23" ht="12.75" hidden="1">
      <c r="L1216" s="181"/>
      <c r="Q1216" s="153"/>
      <c r="R1216" s="153"/>
      <c r="S1216" s="153"/>
      <c r="T1216" s="153"/>
      <c r="U1216" s="153"/>
      <c r="V1216" s="153"/>
      <c r="W1216" s="153"/>
    </row>
    <row r="1217" spans="12:23" ht="12.75" hidden="1">
      <c r="L1217" s="181"/>
      <c r="Q1217" s="153"/>
      <c r="R1217" s="153"/>
      <c r="S1217" s="153"/>
      <c r="T1217" s="153"/>
      <c r="U1217" s="153"/>
      <c r="V1217" s="153"/>
      <c r="W1217" s="153"/>
    </row>
    <row r="1218" spans="12:23" ht="12.75" hidden="1">
      <c r="L1218" s="181"/>
      <c r="Q1218" s="153"/>
      <c r="R1218" s="153"/>
      <c r="S1218" s="153"/>
      <c r="T1218" s="153"/>
      <c r="U1218" s="153"/>
      <c r="V1218" s="153"/>
      <c r="W1218" s="153"/>
    </row>
    <row r="1219" spans="12:23" ht="12.75" hidden="1">
      <c r="L1219" s="181"/>
      <c r="Q1219" s="153"/>
      <c r="R1219" s="153"/>
      <c r="S1219" s="153"/>
      <c r="T1219" s="153"/>
      <c r="U1219" s="153"/>
      <c r="V1219" s="153"/>
      <c r="W1219" s="153"/>
    </row>
    <row r="1220" spans="12:23" ht="12.75" hidden="1">
      <c r="L1220" s="181"/>
      <c r="Q1220" s="153"/>
      <c r="R1220" s="153"/>
      <c r="S1220" s="153"/>
      <c r="T1220" s="153"/>
      <c r="U1220" s="153"/>
      <c r="V1220" s="153"/>
      <c r="W1220" s="153"/>
    </row>
    <row r="1221" spans="12:23" ht="12.75" hidden="1">
      <c r="L1221" s="181"/>
      <c r="Q1221" s="153"/>
      <c r="R1221" s="153"/>
      <c r="S1221" s="153"/>
      <c r="T1221" s="153"/>
      <c r="U1221" s="153"/>
      <c r="V1221" s="153"/>
      <c r="W1221" s="153"/>
    </row>
    <row r="1222" spans="12:23" ht="12.75" hidden="1">
      <c r="L1222" s="181"/>
      <c r="Q1222" s="153"/>
      <c r="R1222" s="153"/>
      <c r="S1222" s="153"/>
      <c r="T1222" s="153"/>
      <c r="U1222" s="153"/>
      <c r="V1222" s="153"/>
      <c r="W1222" s="153"/>
    </row>
    <row r="1223" spans="12:23" ht="12.75" hidden="1">
      <c r="L1223" s="181"/>
      <c r="Q1223" s="153"/>
      <c r="R1223" s="153"/>
      <c r="S1223" s="153"/>
      <c r="T1223" s="153"/>
      <c r="U1223" s="153"/>
      <c r="V1223" s="153"/>
      <c r="W1223" s="153"/>
    </row>
    <row r="1224" spans="12:23" ht="12.75" hidden="1">
      <c r="L1224" s="181"/>
      <c r="Q1224" s="153"/>
      <c r="R1224" s="153"/>
      <c r="S1224" s="153"/>
      <c r="T1224" s="153"/>
      <c r="U1224" s="153"/>
      <c r="V1224" s="153"/>
      <c r="W1224" s="153"/>
    </row>
    <row r="1225" spans="12:23" ht="12.75" hidden="1">
      <c r="L1225" s="181"/>
      <c r="Q1225" s="153"/>
      <c r="R1225" s="153"/>
      <c r="S1225" s="153"/>
      <c r="T1225" s="153"/>
      <c r="U1225" s="153"/>
      <c r="V1225" s="153"/>
      <c r="W1225" s="153"/>
    </row>
    <row r="1226" spans="12:23" ht="12.75" hidden="1">
      <c r="L1226" s="181"/>
      <c r="Q1226" s="153"/>
      <c r="R1226" s="153"/>
      <c r="S1226" s="153"/>
      <c r="T1226" s="153"/>
      <c r="U1226" s="153"/>
      <c r="V1226" s="153"/>
      <c r="W1226" s="153"/>
    </row>
    <row r="1227" spans="12:23" ht="12.75" hidden="1">
      <c r="L1227" s="181"/>
      <c r="Q1227" s="153"/>
      <c r="R1227" s="153"/>
      <c r="S1227" s="153"/>
      <c r="T1227" s="153"/>
      <c r="U1227" s="153"/>
      <c r="V1227" s="153"/>
      <c r="W1227" s="153"/>
    </row>
    <row r="1228" spans="12:23" ht="12.75" hidden="1">
      <c r="L1228" s="181"/>
      <c r="Q1228" s="153"/>
      <c r="R1228" s="153"/>
      <c r="S1228" s="153"/>
      <c r="T1228" s="153"/>
      <c r="U1228" s="153"/>
      <c r="V1228" s="153"/>
      <c r="W1228" s="153"/>
    </row>
    <row r="1229" spans="12:23" ht="12.75" hidden="1">
      <c r="L1229" s="181"/>
      <c r="Q1229" s="153"/>
      <c r="R1229" s="153"/>
      <c r="S1229" s="153"/>
      <c r="T1229" s="153"/>
      <c r="U1229" s="153"/>
      <c r="V1229" s="153"/>
      <c r="W1229" s="153"/>
    </row>
    <row r="1230" spans="12:23" ht="12.75" hidden="1">
      <c r="L1230" s="181"/>
      <c r="Q1230" s="153"/>
      <c r="R1230" s="153"/>
      <c r="S1230" s="153"/>
      <c r="T1230" s="153"/>
      <c r="U1230" s="153"/>
      <c r="V1230" s="153"/>
      <c r="W1230" s="153"/>
    </row>
    <row r="1231" spans="12:23" ht="12.75" hidden="1">
      <c r="L1231" s="181"/>
      <c r="Q1231" s="153"/>
      <c r="R1231" s="153"/>
      <c r="S1231" s="153"/>
      <c r="T1231" s="153"/>
      <c r="U1231" s="153"/>
      <c r="V1231" s="153"/>
      <c r="W1231" s="153"/>
    </row>
    <row r="1232" spans="12:23" ht="12.75" hidden="1">
      <c r="L1232" s="181"/>
      <c r="Q1232" s="153"/>
      <c r="R1232" s="153"/>
      <c r="S1232" s="153"/>
      <c r="T1232" s="153"/>
      <c r="U1232" s="153"/>
      <c r="V1232" s="153"/>
      <c r="W1232" s="153"/>
    </row>
    <row r="1233" spans="12:23" ht="12.75" hidden="1">
      <c r="L1233" s="181"/>
      <c r="Q1233" s="153"/>
      <c r="R1233" s="153"/>
      <c r="S1233" s="153"/>
      <c r="T1233" s="153"/>
      <c r="U1233" s="153"/>
      <c r="V1233" s="153"/>
      <c r="W1233" s="153"/>
    </row>
    <row r="1234" spans="12:23" ht="12.75" hidden="1">
      <c r="L1234" s="181"/>
      <c r="Q1234" s="153"/>
      <c r="R1234" s="153"/>
      <c r="S1234" s="153"/>
      <c r="T1234" s="153"/>
      <c r="U1234" s="153"/>
      <c r="V1234" s="153"/>
      <c r="W1234" s="153"/>
    </row>
    <row r="1235" spans="12:23" ht="12.75" hidden="1">
      <c r="L1235" s="181"/>
      <c r="Q1235" s="153"/>
      <c r="R1235" s="153"/>
      <c r="S1235" s="153"/>
      <c r="T1235" s="153"/>
      <c r="U1235" s="153"/>
      <c r="V1235" s="153"/>
      <c r="W1235" s="153"/>
    </row>
    <row r="1236" spans="12:23" ht="12.75" hidden="1">
      <c r="L1236" s="181"/>
      <c r="Q1236" s="153"/>
      <c r="R1236" s="153"/>
      <c r="S1236" s="153"/>
      <c r="T1236" s="153"/>
      <c r="U1236" s="153"/>
      <c r="V1236" s="153"/>
      <c r="W1236" s="153"/>
    </row>
    <row r="1237" spans="12:23" ht="12.75" hidden="1">
      <c r="L1237" s="181"/>
      <c r="Q1237" s="153"/>
      <c r="R1237" s="153"/>
      <c r="S1237" s="153"/>
      <c r="T1237" s="153"/>
      <c r="U1237" s="153"/>
      <c r="V1237" s="153"/>
      <c r="W1237" s="153"/>
    </row>
    <row r="1238" spans="12:23" ht="12.75" hidden="1">
      <c r="L1238" s="181"/>
      <c r="Q1238" s="153"/>
      <c r="R1238" s="153"/>
      <c r="S1238" s="153"/>
      <c r="T1238" s="153"/>
      <c r="U1238" s="153"/>
      <c r="V1238" s="153"/>
      <c r="W1238" s="153"/>
    </row>
    <row r="1239" spans="12:23" ht="12.75" hidden="1">
      <c r="L1239" s="181"/>
      <c r="Q1239" s="153"/>
      <c r="R1239" s="153"/>
      <c r="S1239" s="153"/>
      <c r="T1239" s="153"/>
      <c r="U1239" s="153"/>
      <c r="V1239" s="153"/>
      <c r="W1239" s="153"/>
    </row>
    <row r="1240" spans="12:23" ht="12.75" hidden="1">
      <c r="L1240" s="181"/>
      <c r="Q1240" s="153"/>
      <c r="R1240" s="153"/>
      <c r="S1240" s="153"/>
      <c r="T1240" s="153"/>
      <c r="U1240" s="153"/>
      <c r="V1240" s="153"/>
      <c r="W1240" s="153"/>
    </row>
    <row r="1241" spans="12:23" ht="12.75" hidden="1">
      <c r="L1241" s="181"/>
      <c r="Q1241" s="153"/>
      <c r="R1241" s="153"/>
      <c r="S1241" s="153"/>
      <c r="T1241" s="153"/>
      <c r="U1241" s="153"/>
      <c r="V1241" s="153"/>
      <c r="W1241" s="153"/>
    </row>
    <row r="1242" spans="12:23" ht="12.75" hidden="1">
      <c r="L1242" s="181"/>
      <c r="Q1242" s="153"/>
      <c r="R1242" s="153"/>
      <c r="S1242" s="153"/>
      <c r="T1242" s="153"/>
      <c r="U1242" s="153"/>
      <c r="V1242" s="153"/>
      <c r="W1242" s="153"/>
    </row>
    <row r="1243" spans="12:23" ht="12.75" hidden="1">
      <c r="L1243" s="181"/>
      <c r="Q1243" s="153"/>
      <c r="R1243" s="153"/>
      <c r="S1243" s="153"/>
      <c r="T1243" s="153"/>
      <c r="U1243" s="153"/>
      <c r="V1243" s="153"/>
      <c r="W1243" s="153"/>
    </row>
    <row r="1244" spans="12:23" ht="12.75" hidden="1">
      <c r="L1244" s="181"/>
      <c r="Q1244" s="153"/>
      <c r="R1244" s="153"/>
      <c r="S1244" s="153"/>
      <c r="T1244" s="153"/>
      <c r="U1244" s="153"/>
      <c r="V1244" s="153"/>
      <c r="W1244" s="153"/>
    </row>
    <row r="1245" spans="12:23" ht="12.75" hidden="1">
      <c r="L1245" s="181"/>
      <c r="Q1245" s="153"/>
      <c r="R1245" s="153"/>
      <c r="S1245" s="153"/>
      <c r="T1245" s="153"/>
      <c r="U1245" s="153"/>
      <c r="V1245" s="153"/>
      <c r="W1245" s="153"/>
    </row>
    <row r="1246" spans="12:23" ht="12.75" hidden="1">
      <c r="L1246" s="181"/>
      <c r="Q1246" s="153"/>
      <c r="R1246" s="153"/>
      <c r="S1246" s="153"/>
      <c r="T1246" s="153"/>
      <c r="U1246" s="153"/>
      <c r="V1246" s="153"/>
      <c r="W1246" s="153"/>
    </row>
    <row r="1247" spans="12:23" ht="12.75" hidden="1">
      <c r="L1247" s="181"/>
      <c r="Q1247" s="153"/>
      <c r="R1247" s="153"/>
      <c r="S1247" s="153"/>
      <c r="T1247" s="153"/>
      <c r="U1247" s="153"/>
      <c r="V1247" s="153"/>
      <c r="W1247" s="153"/>
    </row>
    <row r="1248" spans="12:23" ht="12.75" hidden="1">
      <c r="L1248" s="181"/>
      <c r="Q1248" s="153"/>
      <c r="R1248" s="153"/>
      <c r="S1248" s="153"/>
      <c r="T1248" s="153"/>
      <c r="U1248" s="153"/>
      <c r="V1248" s="153"/>
      <c r="W1248" s="153"/>
    </row>
    <row r="1249" spans="12:23" ht="12.75" hidden="1">
      <c r="L1249" s="181"/>
      <c r="Q1249" s="153"/>
      <c r="R1249" s="153"/>
      <c r="S1249" s="153"/>
      <c r="T1249" s="153"/>
      <c r="U1249" s="153"/>
      <c r="V1249" s="153"/>
      <c r="W1249" s="153"/>
    </row>
    <row r="1250" spans="12:23" ht="12.75" hidden="1">
      <c r="L1250" s="181"/>
      <c r="Q1250" s="153"/>
      <c r="R1250" s="153"/>
      <c r="S1250" s="153"/>
      <c r="T1250" s="153"/>
      <c r="U1250" s="153"/>
      <c r="V1250" s="153"/>
      <c r="W1250" s="153"/>
    </row>
    <row r="1251" spans="12:23" ht="12.75" hidden="1">
      <c r="L1251" s="181"/>
      <c r="Q1251" s="153"/>
      <c r="R1251" s="153"/>
      <c r="S1251" s="153"/>
      <c r="T1251" s="153"/>
      <c r="U1251" s="153"/>
      <c r="V1251" s="153"/>
      <c r="W1251" s="153"/>
    </row>
    <row r="1252" spans="12:23" ht="12.75" hidden="1">
      <c r="L1252" s="181"/>
      <c r="Q1252" s="153"/>
      <c r="R1252" s="153"/>
      <c r="S1252" s="153"/>
      <c r="T1252" s="153"/>
      <c r="U1252" s="153"/>
      <c r="V1252" s="153"/>
      <c r="W1252" s="153"/>
    </row>
    <row r="1253" spans="12:23" ht="12.75" hidden="1">
      <c r="L1253" s="181"/>
      <c r="Q1253" s="153"/>
      <c r="R1253" s="153"/>
      <c r="S1253" s="153"/>
      <c r="T1253" s="153"/>
      <c r="U1253" s="153"/>
      <c r="V1253" s="153"/>
      <c r="W1253" s="153"/>
    </row>
    <row r="1254" spans="12:23" ht="12.75" hidden="1">
      <c r="L1254" s="181"/>
      <c r="Q1254" s="153"/>
      <c r="R1254" s="153"/>
      <c r="S1254" s="153"/>
      <c r="T1254" s="153"/>
      <c r="U1254" s="153"/>
      <c r="V1254" s="153"/>
      <c r="W1254" s="153"/>
    </row>
    <row r="1255" spans="12:23" ht="12.75" hidden="1">
      <c r="L1255" s="181"/>
      <c r="Q1255" s="153"/>
      <c r="R1255" s="153"/>
      <c r="S1255" s="153"/>
      <c r="T1255" s="153"/>
      <c r="U1255" s="153"/>
      <c r="V1255" s="153"/>
      <c r="W1255" s="153"/>
    </row>
    <row r="1256" spans="12:23" ht="12.75" hidden="1">
      <c r="L1256" s="181"/>
      <c r="Q1256" s="153"/>
      <c r="R1256" s="153"/>
      <c r="S1256" s="153"/>
      <c r="T1256" s="153"/>
      <c r="U1256" s="153"/>
      <c r="V1256" s="153"/>
      <c r="W1256" s="153"/>
    </row>
    <row r="1257" spans="12:23" ht="12.75" hidden="1">
      <c r="L1257" s="181"/>
      <c r="Q1257" s="153"/>
      <c r="R1257" s="153"/>
      <c r="S1257" s="153"/>
      <c r="T1257" s="153"/>
      <c r="U1257" s="153"/>
      <c r="V1257" s="153"/>
      <c r="W1257" s="153"/>
    </row>
    <row r="1258" spans="12:23" ht="12.75" hidden="1">
      <c r="L1258" s="181"/>
      <c r="Q1258" s="153"/>
      <c r="R1258" s="153"/>
      <c r="S1258" s="153"/>
      <c r="T1258" s="153"/>
      <c r="U1258" s="153"/>
      <c r="V1258" s="153"/>
      <c r="W1258" s="153"/>
    </row>
    <row r="1259" spans="12:23" ht="12.75" hidden="1">
      <c r="L1259" s="181"/>
      <c r="Q1259" s="153"/>
      <c r="R1259" s="153"/>
      <c r="S1259" s="153"/>
      <c r="T1259" s="153"/>
      <c r="U1259" s="153"/>
      <c r="V1259" s="153"/>
      <c r="W1259" s="153"/>
    </row>
    <row r="1260" spans="12:23" ht="12.75" hidden="1">
      <c r="L1260" s="181"/>
      <c r="Q1260" s="153"/>
      <c r="R1260" s="153"/>
      <c r="S1260" s="153"/>
      <c r="T1260" s="153"/>
      <c r="U1260" s="153"/>
      <c r="V1260" s="153"/>
      <c r="W1260" s="153"/>
    </row>
    <row r="1261" spans="12:23" ht="12.75" hidden="1">
      <c r="L1261" s="181"/>
      <c r="Q1261" s="153"/>
      <c r="R1261" s="153"/>
      <c r="S1261" s="153"/>
      <c r="T1261" s="153"/>
      <c r="U1261" s="153"/>
      <c r="V1261" s="153"/>
      <c r="W1261" s="153"/>
    </row>
    <row r="1262" spans="12:23" ht="12.75" hidden="1">
      <c r="L1262" s="181"/>
      <c r="Q1262" s="153"/>
      <c r="R1262" s="153"/>
      <c r="S1262" s="153"/>
      <c r="T1262" s="153"/>
      <c r="U1262" s="153"/>
      <c r="V1262" s="153"/>
      <c r="W1262" s="153"/>
    </row>
    <row r="1263" spans="12:23" ht="12.75" hidden="1">
      <c r="L1263" s="181"/>
      <c r="Q1263" s="153"/>
      <c r="R1263" s="153"/>
      <c r="S1263" s="153"/>
      <c r="T1263" s="153"/>
      <c r="U1263" s="153"/>
      <c r="V1263" s="153"/>
      <c r="W1263" s="153"/>
    </row>
    <row r="1264" spans="12:23" ht="12.75" hidden="1">
      <c r="L1264" s="181"/>
      <c r="Q1264" s="153"/>
      <c r="R1264" s="153"/>
      <c r="S1264" s="153"/>
      <c r="T1264" s="153"/>
      <c r="U1264" s="153"/>
      <c r="V1264" s="153"/>
      <c r="W1264" s="153"/>
    </row>
    <row r="1265" spans="12:23" ht="12.75" hidden="1">
      <c r="L1265" s="181"/>
      <c r="Q1265" s="153"/>
      <c r="R1265" s="153"/>
      <c r="S1265" s="153"/>
      <c r="T1265" s="153"/>
      <c r="U1265" s="153"/>
      <c r="V1265" s="153"/>
      <c r="W1265" s="153"/>
    </row>
    <row r="1266" spans="12:23" ht="12.75" hidden="1">
      <c r="L1266" s="181"/>
      <c r="Q1266" s="153"/>
      <c r="R1266" s="153"/>
      <c r="S1266" s="153"/>
      <c r="T1266" s="153"/>
      <c r="U1266" s="153"/>
      <c r="V1266" s="153"/>
      <c r="W1266" s="153"/>
    </row>
    <row r="1267" spans="12:23" ht="12.75" hidden="1">
      <c r="L1267" s="181"/>
      <c r="Q1267" s="153"/>
      <c r="R1267" s="153"/>
      <c r="S1267" s="153"/>
      <c r="T1267" s="153"/>
      <c r="U1267" s="153"/>
      <c r="V1267" s="153"/>
      <c r="W1267" s="153"/>
    </row>
    <row r="1268" spans="12:23" ht="12.75" hidden="1">
      <c r="L1268" s="181"/>
      <c r="Q1268" s="153"/>
      <c r="R1268" s="153"/>
      <c r="S1268" s="153"/>
      <c r="T1268" s="153"/>
      <c r="U1268" s="153"/>
      <c r="V1268" s="153"/>
      <c r="W1268" s="153"/>
    </row>
    <row r="1269" spans="12:23" ht="12.75" hidden="1">
      <c r="L1269" s="181"/>
      <c r="Q1269" s="153"/>
      <c r="R1269" s="153"/>
      <c r="S1269" s="153"/>
      <c r="T1269" s="153"/>
      <c r="U1269" s="153"/>
      <c r="V1269" s="153"/>
      <c r="W1269" s="153"/>
    </row>
    <row r="1270" spans="12:23" ht="12.75" hidden="1">
      <c r="L1270" s="181"/>
      <c r="Q1270" s="153"/>
      <c r="R1270" s="153"/>
      <c r="S1270" s="153"/>
      <c r="T1270" s="153"/>
      <c r="U1270" s="153"/>
      <c r="V1270" s="153"/>
      <c r="W1270" s="153"/>
    </row>
    <row r="1271" spans="12:23" ht="12.75" hidden="1">
      <c r="L1271" s="181"/>
      <c r="Q1271" s="153"/>
      <c r="R1271" s="153"/>
      <c r="S1271" s="153"/>
      <c r="T1271" s="153"/>
      <c r="U1271" s="153"/>
      <c r="V1271" s="153"/>
      <c r="W1271" s="153"/>
    </row>
    <row r="1272" spans="12:23" ht="12.75" hidden="1">
      <c r="L1272" s="181"/>
      <c r="Q1272" s="153"/>
      <c r="R1272" s="153"/>
      <c r="S1272" s="153"/>
      <c r="T1272" s="153"/>
      <c r="U1272" s="153"/>
      <c r="V1272" s="153"/>
      <c r="W1272" s="153"/>
    </row>
    <row r="1273" spans="12:23" ht="12.75" hidden="1">
      <c r="L1273" s="181"/>
      <c r="Q1273" s="153"/>
      <c r="R1273" s="153"/>
      <c r="S1273" s="153"/>
      <c r="T1273" s="153"/>
      <c r="U1273" s="153"/>
      <c r="V1273" s="153"/>
      <c r="W1273" s="153"/>
    </row>
    <row r="1274" spans="12:23" ht="12.75" hidden="1">
      <c r="L1274" s="181"/>
      <c r="Q1274" s="153"/>
      <c r="R1274" s="153"/>
      <c r="S1274" s="153"/>
      <c r="T1274" s="153"/>
      <c r="U1274" s="153"/>
      <c r="V1274" s="153"/>
      <c r="W1274" s="153"/>
    </row>
    <row r="1275" spans="12:23" ht="12.75" hidden="1">
      <c r="L1275" s="181"/>
      <c r="Q1275" s="153"/>
      <c r="R1275" s="153"/>
      <c r="S1275" s="153"/>
      <c r="T1275" s="153"/>
      <c r="U1275" s="153"/>
      <c r="V1275" s="153"/>
      <c r="W1275" s="153"/>
    </row>
    <row r="1276" spans="12:23" ht="12.75" hidden="1">
      <c r="L1276" s="181"/>
      <c r="Q1276" s="153"/>
      <c r="R1276" s="153"/>
      <c r="S1276" s="153"/>
      <c r="T1276" s="153"/>
      <c r="U1276" s="153"/>
      <c r="V1276" s="153"/>
      <c r="W1276" s="153"/>
    </row>
    <row r="1277" spans="12:23" ht="12.75" hidden="1">
      <c r="L1277" s="181"/>
      <c r="Q1277" s="153"/>
      <c r="R1277" s="153"/>
      <c r="S1277" s="153"/>
      <c r="T1277" s="153"/>
      <c r="U1277" s="153"/>
      <c r="V1277" s="153"/>
      <c r="W1277" s="153"/>
    </row>
    <row r="1278" spans="12:23" ht="12.75" hidden="1">
      <c r="L1278" s="181"/>
      <c r="Q1278" s="153"/>
      <c r="R1278" s="153"/>
      <c r="S1278" s="153"/>
      <c r="T1278" s="153"/>
      <c r="U1278" s="153"/>
      <c r="V1278" s="153"/>
      <c r="W1278" s="153"/>
    </row>
    <row r="1279" spans="12:23" ht="12.75" hidden="1">
      <c r="L1279" s="181"/>
      <c r="Q1279" s="153"/>
      <c r="R1279" s="153"/>
      <c r="S1279" s="153"/>
      <c r="T1279" s="153"/>
      <c r="U1279" s="153"/>
      <c r="V1279" s="153"/>
      <c r="W1279" s="153"/>
    </row>
    <row r="1280" spans="12:23" ht="12.75" hidden="1">
      <c r="L1280" s="181"/>
      <c r="Q1280" s="153"/>
      <c r="R1280" s="153"/>
      <c r="S1280" s="153"/>
      <c r="T1280" s="153"/>
      <c r="U1280" s="153"/>
      <c r="V1280" s="153"/>
      <c r="W1280" s="153"/>
    </row>
    <row r="1281" spans="12:23" ht="12.75" hidden="1">
      <c r="L1281" s="181"/>
      <c r="Q1281" s="153"/>
      <c r="R1281" s="153"/>
      <c r="S1281" s="153"/>
      <c r="T1281" s="153"/>
      <c r="U1281" s="153"/>
      <c r="V1281" s="153"/>
      <c r="W1281" s="153"/>
    </row>
    <row r="1282" spans="12:23" ht="12.75" hidden="1">
      <c r="L1282" s="181"/>
      <c r="Q1282" s="153"/>
      <c r="R1282" s="153"/>
      <c r="S1282" s="153"/>
      <c r="T1282" s="153"/>
      <c r="U1282" s="153"/>
      <c r="V1282" s="153"/>
      <c r="W1282" s="153"/>
    </row>
    <row r="1283" spans="12:23" ht="12.75" hidden="1">
      <c r="L1283" s="181"/>
      <c r="Q1283" s="153"/>
      <c r="R1283" s="153"/>
      <c r="S1283" s="153"/>
      <c r="T1283" s="153"/>
      <c r="U1283" s="153"/>
      <c r="V1283" s="153"/>
      <c r="W1283" s="153"/>
    </row>
    <row r="1284" spans="12:23" ht="12.75" hidden="1">
      <c r="L1284" s="181"/>
      <c r="Q1284" s="153"/>
      <c r="R1284" s="153"/>
      <c r="S1284" s="153"/>
      <c r="T1284" s="153"/>
      <c r="U1284" s="153"/>
      <c r="V1284" s="153"/>
      <c r="W1284" s="153"/>
    </row>
    <row r="1285" spans="12:23" ht="12.75" hidden="1">
      <c r="L1285" s="181"/>
      <c r="Q1285" s="153"/>
      <c r="R1285" s="153"/>
      <c r="S1285" s="153"/>
      <c r="T1285" s="153"/>
      <c r="U1285" s="153"/>
      <c r="V1285" s="153"/>
      <c r="W1285" s="153"/>
    </row>
    <row r="1286" spans="12:23" ht="12.75" hidden="1">
      <c r="L1286" s="181"/>
      <c r="Q1286" s="153"/>
      <c r="R1286" s="153"/>
      <c r="S1286" s="153"/>
      <c r="T1286" s="153"/>
      <c r="U1286" s="153"/>
      <c r="V1286" s="153"/>
      <c r="W1286" s="153"/>
    </row>
    <row r="1287" spans="12:23" ht="12.75" hidden="1">
      <c r="L1287" s="181"/>
      <c r="Q1287" s="153"/>
      <c r="R1287" s="153"/>
      <c r="S1287" s="153"/>
      <c r="T1287" s="153"/>
      <c r="U1287" s="153"/>
      <c r="V1287" s="153"/>
      <c r="W1287" s="153"/>
    </row>
    <row r="1288" spans="12:23" ht="12.75" hidden="1">
      <c r="L1288" s="181"/>
      <c r="Q1288" s="153"/>
      <c r="R1288" s="153"/>
      <c r="S1288" s="153"/>
      <c r="T1288" s="153"/>
      <c r="U1288" s="153"/>
      <c r="V1288" s="153"/>
      <c r="W1288" s="153"/>
    </row>
    <row r="1289" spans="12:23" ht="12.75" hidden="1">
      <c r="L1289" s="181"/>
      <c r="Q1289" s="153"/>
      <c r="R1289" s="153"/>
      <c r="S1289" s="153"/>
      <c r="T1289" s="153"/>
      <c r="U1289" s="153"/>
      <c r="V1289" s="153"/>
      <c r="W1289" s="153"/>
    </row>
    <row r="1290" spans="12:23" ht="12.75" hidden="1">
      <c r="L1290" s="181"/>
      <c r="Q1290" s="153"/>
      <c r="R1290" s="153"/>
      <c r="S1290" s="153"/>
      <c r="T1290" s="153"/>
      <c r="U1290" s="153"/>
      <c r="V1290" s="153"/>
      <c r="W1290" s="153"/>
    </row>
    <row r="1291" spans="12:23" ht="12.75" hidden="1">
      <c r="L1291" s="181"/>
      <c r="Q1291" s="153"/>
      <c r="R1291" s="153"/>
      <c r="S1291" s="153"/>
      <c r="T1291" s="153"/>
      <c r="U1291" s="153"/>
      <c r="V1291" s="153"/>
      <c r="W1291" s="153"/>
    </row>
    <row r="1292" spans="12:23" ht="12.75" hidden="1">
      <c r="L1292" s="181"/>
      <c r="Q1292" s="153"/>
      <c r="R1292" s="153"/>
      <c r="S1292" s="153"/>
      <c r="T1292" s="153"/>
      <c r="U1292" s="153"/>
      <c r="V1292" s="153"/>
      <c r="W1292" s="153"/>
    </row>
    <row r="1293" spans="12:23" ht="12.75" hidden="1">
      <c r="L1293" s="181"/>
      <c r="Q1293" s="153"/>
      <c r="R1293" s="153"/>
      <c r="S1293" s="153"/>
      <c r="T1293" s="153"/>
      <c r="U1293" s="153"/>
      <c r="V1293" s="153"/>
      <c r="W1293" s="153"/>
    </row>
    <row r="1294" spans="12:23" ht="12.75" hidden="1">
      <c r="L1294" s="181"/>
      <c r="Q1294" s="153"/>
      <c r="R1294" s="153"/>
      <c r="S1294" s="153"/>
      <c r="T1294" s="153"/>
      <c r="U1294" s="153"/>
      <c r="V1294" s="153"/>
      <c r="W1294" s="153"/>
    </row>
    <row r="1295" spans="12:23" ht="12.75" hidden="1">
      <c r="L1295" s="181"/>
      <c r="Q1295" s="153"/>
      <c r="R1295" s="153"/>
      <c r="S1295" s="153"/>
      <c r="T1295" s="153"/>
      <c r="U1295" s="153"/>
      <c r="V1295" s="153"/>
      <c r="W1295" s="153"/>
    </row>
    <row r="1296" spans="12:23" ht="12.75" hidden="1">
      <c r="L1296" s="181"/>
      <c r="Q1296" s="153"/>
      <c r="R1296" s="153"/>
      <c r="S1296" s="153"/>
      <c r="T1296" s="153"/>
      <c r="U1296" s="153"/>
      <c r="V1296" s="153"/>
      <c r="W1296" s="153"/>
    </row>
    <row r="1297" spans="12:23" ht="12.75" hidden="1">
      <c r="L1297" s="181"/>
      <c r="Q1297" s="153"/>
      <c r="R1297" s="153"/>
      <c r="S1297" s="153"/>
      <c r="T1297" s="153"/>
      <c r="U1297" s="153"/>
      <c r="V1297" s="153"/>
      <c r="W1297" s="153"/>
    </row>
    <row r="1298" spans="12:23" ht="12.75" hidden="1">
      <c r="L1298" s="181"/>
      <c r="Q1298" s="153"/>
      <c r="R1298" s="153"/>
      <c r="S1298" s="153"/>
      <c r="T1298" s="153"/>
      <c r="U1298" s="153"/>
      <c r="V1298" s="153"/>
      <c r="W1298" s="153"/>
    </row>
    <row r="1299" spans="12:23" ht="12.75" hidden="1">
      <c r="L1299" s="181"/>
      <c r="Q1299" s="153"/>
      <c r="R1299" s="153"/>
      <c r="S1299" s="153"/>
      <c r="T1299" s="153"/>
      <c r="U1299" s="153"/>
      <c r="V1299" s="153"/>
      <c r="W1299" s="153"/>
    </row>
    <row r="1300" spans="12:23" ht="12.75" hidden="1">
      <c r="L1300" s="181"/>
      <c r="Q1300" s="153"/>
      <c r="R1300" s="153"/>
      <c r="S1300" s="153"/>
      <c r="T1300" s="153"/>
      <c r="U1300" s="153"/>
      <c r="V1300" s="153"/>
      <c r="W1300" s="153"/>
    </row>
    <row r="1301" spans="12:23" ht="12.75" hidden="1">
      <c r="L1301" s="181"/>
      <c r="Q1301" s="153"/>
      <c r="R1301" s="153"/>
      <c r="S1301" s="153"/>
      <c r="T1301" s="153"/>
      <c r="U1301" s="153"/>
      <c r="V1301" s="153"/>
      <c r="W1301" s="153"/>
    </row>
    <row r="1302" spans="12:23" ht="12.75" hidden="1">
      <c r="L1302" s="181"/>
      <c r="Q1302" s="153"/>
      <c r="R1302" s="153"/>
      <c r="S1302" s="153"/>
      <c r="T1302" s="153"/>
      <c r="U1302" s="153"/>
      <c r="V1302" s="153"/>
      <c r="W1302" s="153"/>
    </row>
    <row r="1303" spans="12:23" ht="12.75" hidden="1">
      <c r="L1303" s="181"/>
      <c r="Q1303" s="153"/>
      <c r="R1303" s="153"/>
      <c r="S1303" s="153"/>
      <c r="T1303" s="153"/>
      <c r="U1303" s="153"/>
      <c r="V1303" s="153"/>
      <c r="W1303" s="153"/>
    </row>
    <row r="1304" spans="12:23" ht="12.75" hidden="1">
      <c r="L1304" s="181"/>
      <c r="Q1304" s="153"/>
      <c r="R1304" s="153"/>
      <c r="S1304" s="153"/>
      <c r="T1304" s="153"/>
      <c r="U1304" s="153"/>
      <c r="V1304" s="153"/>
      <c r="W1304" s="153"/>
    </row>
    <row r="1305" spans="12:23" ht="12.75" hidden="1">
      <c r="L1305" s="181"/>
      <c r="Q1305" s="153"/>
      <c r="R1305" s="153"/>
      <c r="S1305" s="153"/>
      <c r="T1305" s="153"/>
      <c r="U1305" s="153"/>
      <c r="V1305" s="153"/>
      <c r="W1305" s="153"/>
    </row>
    <row r="1306" spans="12:23" ht="12.75" hidden="1">
      <c r="L1306" s="181"/>
      <c r="Q1306" s="153"/>
      <c r="R1306" s="153"/>
      <c r="S1306" s="153"/>
      <c r="T1306" s="153"/>
      <c r="U1306" s="153"/>
      <c r="V1306" s="153"/>
      <c r="W1306" s="153"/>
    </row>
    <row r="1307" spans="12:23" ht="12.75" hidden="1">
      <c r="L1307" s="181"/>
      <c r="Q1307" s="153"/>
      <c r="R1307" s="153"/>
      <c r="S1307" s="153"/>
      <c r="T1307" s="153"/>
      <c r="U1307" s="153"/>
      <c r="V1307" s="153"/>
      <c r="W1307" s="153"/>
    </row>
    <row r="1308" spans="12:23" ht="12.75" hidden="1">
      <c r="L1308" s="181"/>
      <c r="Q1308" s="153"/>
      <c r="R1308" s="153"/>
      <c r="S1308" s="153"/>
      <c r="T1308" s="153"/>
      <c r="U1308" s="153"/>
      <c r="V1308" s="153"/>
      <c r="W1308" s="153"/>
    </row>
    <row r="1309" spans="12:23" ht="12.75" hidden="1">
      <c r="L1309" s="181"/>
      <c r="Q1309" s="153"/>
      <c r="R1309" s="153"/>
      <c r="S1309" s="153"/>
      <c r="T1309" s="153"/>
      <c r="U1309" s="153"/>
      <c r="V1309" s="153"/>
      <c r="W1309" s="153"/>
    </row>
    <row r="1310" spans="12:23" ht="12.75" hidden="1">
      <c r="L1310" s="181"/>
      <c r="Q1310" s="153"/>
      <c r="R1310" s="153"/>
      <c r="S1310" s="153"/>
      <c r="T1310" s="153"/>
      <c r="U1310" s="153"/>
      <c r="V1310" s="153"/>
      <c r="W1310" s="153"/>
    </row>
    <row r="1311" spans="12:23" ht="12.75" hidden="1">
      <c r="L1311" s="181"/>
      <c r="Q1311" s="153"/>
      <c r="R1311" s="153"/>
      <c r="S1311" s="153"/>
      <c r="T1311" s="153"/>
      <c r="U1311" s="153"/>
      <c r="V1311" s="153"/>
      <c r="W1311" s="153"/>
    </row>
    <row r="1312" spans="12:23" ht="12.75" hidden="1">
      <c r="L1312" s="181"/>
      <c r="Q1312" s="153"/>
      <c r="R1312" s="153"/>
      <c r="S1312" s="153"/>
      <c r="T1312" s="153"/>
      <c r="U1312" s="153"/>
      <c r="V1312" s="153"/>
      <c r="W1312" s="153"/>
    </row>
    <row r="1313" spans="12:23" ht="12.75" hidden="1">
      <c r="L1313" s="181"/>
      <c r="Q1313" s="153"/>
      <c r="R1313" s="153"/>
      <c r="S1313" s="153"/>
      <c r="T1313" s="153"/>
      <c r="U1313" s="153"/>
      <c r="V1313" s="153"/>
      <c r="W1313" s="153"/>
    </row>
    <row r="1314" spans="12:23" ht="12.75" hidden="1">
      <c r="L1314" s="181"/>
      <c r="Q1314" s="153"/>
      <c r="R1314" s="153"/>
      <c r="S1314" s="153"/>
      <c r="T1314" s="153"/>
      <c r="U1314" s="153"/>
      <c r="V1314" s="153"/>
      <c r="W1314" s="153"/>
    </row>
    <row r="1315" spans="12:23" ht="12.75" hidden="1">
      <c r="L1315" s="181"/>
      <c r="Q1315" s="153"/>
      <c r="R1315" s="153"/>
      <c r="S1315" s="153"/>
      <c r="T1315" s="153"/>
      <c r="U1315" s="153"/>
      <c r="V1315" s="153"/>
      <c r="W1315" s="153"/>
    </row>
    <row r="1316" spans="12:23" ht="12.75" hidden="1">
      <c r="L1316" s="181"/>
      <c r="Q1316" s="153"/>
      <c r="R1316" s="153"/>
      <c r="S1316" s="153"/>
      <c r="T1316" s="153"/>
      <c r="U1316" s="153"/>
      <c r="V1316" s="153"/>
      <c r="W1316" s="153"/>
    </row>
    <row r="1317" spans="12:23" ht="12.75" hidden="1">
      <c r="L1317" s="181"/>
      <c r="Q1317" s="153"/>
      <c r="R1317" s="153"/>
      <c r="S1317" s="153"/>
      <c r="T1317" s="153"/>
      <c r="U1317" s="153"/>
      <c r="V1317" s="153"/>
      <c r="W1317" s="153"/>
    </row>
    <row r="1318" spans="12:23" ht="12.75" hidden="1">
      <c r="L1318" s="181"/>
      <c r="Q1318" s="153"/>
      <c r="R1318" s="153"/>
      <c r="S1318" s="153"/>
      <c r="T1318" s="153"/>
      <c r="U1318" s="153"/>
      <c r="V1318" s="153"/>
      <c r="W1318" s="153"/>
    </row>
    <row r="1319" spans="12:23" ht="12.75" hidden="1">
      <c r="L1319" s="181"/>
      <c r="Q1319" s="153"/>
      <c r="R1319" s="153"/>
      <c r="S1319" s="153"/>
      <c r="T1319" s="153"/>
      <c r="U1319" s="153"/>
      <c r="V1319" s="153"/>
      <c r="W1319" s="153"/>
    </row>
    <row r="1320" spans="12:23" ht="12.75" hidden="1">
      <c r="L1320" s="181"/>
      <c r="Q1320" s="153"/>
      <c r="R1320" s="153"/>
      <c r="S1320" s="153"/>
      <c r="T1320" s="153"/>
      <c r="U1320" s="153"/>
      <c r="V1320" s="153"/>
      <c r="W1320" s="153"/>
    </row>
    <row r="1321" spans="12:23" ht="12.75" hidden="1">
      <c r="L1321" s="181"/>
      <c r="Q1321" s="153"/>
      <c r="R1321" s="153"/>
      <c r="S1321" s="153"/>
      <c r="T1321" s="153"/>
      <c r="U1321" s="153"/>
      <c r="V1321" s="153"/>
      <c r="W1321" s="153"/>
    </row>
    <row r="1322" spans="12:23" ht="12.75" hidden="1">
      <c r="L1322" s="181"/>
      <c r="Q1322" s="153"/>
      <c r="R1322" s="153"/>
      <c r="S1322" s="153"/>
      <c r="T1322" s="153"/>
      <c r="U1322" s="153"/>
      <c r="V1322" s="153"/>
      <c r="W1322" s="153"/>
    </row>
    <row r="1323" spans="12:23" ht="12.75" hidden="1">
      <c r="L1323" s="181"/>
      <c r="Q1323" s="153"/>
      <c r="R1323" s="153"/>
      <c r="S1323" s="153"/>
      <c r="T1323" s="153"/>
      <c r="U1323" s="153"/>
      <c r="V1323" s="153"/>
      <c r="W1323" s="153"/>
    </row>
    <row r="1324" spans="12:23" ht="12.75" hidden="1">
      <c r="L1324" s="181"/>
      <c r="Q1324" s="153"/>
      <c r="R1324" s="153"/>
      <c r="S1324" s="153"/>
      <c r="T1324" s="153"/>
      <c r="U1324" s="153"/>
      <c r="V1324" s="153"/>
      <c r="W1324" s="153"/>
    </row>
    <row r="1325" spans="12:23" ht="12.75" hidden="1">
      <c r="L1325" s="181"/>
      <c r="Q1325" s="153"/>
      <c r="R1325" s="153"/>
      <c r="S1325" s="153"/>
      <c r="T1325" s="153"/>
      <c r="U1325" s="153"/>
      <c r="V1325" s="153"/>
      <c r="W1325" s="153"/>
    </row>
    <row r="1326" spans="12:23" ht="12.75" hidden="1">
      <c r="L1326" s="181"/>
      <c r="Q1326" s="153"/>
      <c r="R1326" s="153"/>
      <c r="S1326" s="153"/>
      <c r="T1326" s="153"/>
      <c r="U1326" s="153"/>
      <c r="V1326" s="153"/>
      <c r="W1326" s="153"/>
    </row>
    <row r="1327" spans="12:23" ht="12.75" hidden="1">
      <c r="L1327" s="181"/>
      <c r="Q1327" s="153"/>
      <c r="R1327" s="153"/>
      <c r="S1327" s="153"/>
      <c r="T1327" s="153"/>
      <c r="U1327" s="153"/>
      <c r="V1327" s="153"/>
      <c r="W1327" s="153"/>
    </row>
    <row r="1328" spans="12:23" ht="12.75" hidden="1">
      <c r="L1328" s="181"/>
      <c r="Q1328" s="153"/>
      <c r="R1328" s="153"/>
      <c r="S1328" s="153"/>
      <c r="T1328" s="153"/>
      <c r="U1328" s="153"/>
      <c r="V1328" s="153"/>
      <c r="W1328" s="153"/>
    </row>
    <row r="1329" spans="12:23" ht="12.75" hidden="1">
      <c r="L1329" s="181"/>
      <c r="Q1329" s="153"/>
      <c r="R1329" s="153"/>
      <c r="S1329" s="153"/>
      <c r="T1329" s="153"/>
      <c r="U1329" s="153"/>
      <c r="V1329" s="153"/>
      <c r="W1329" s="153"/>
    </row>
    <row r="1330" spans="12:23" ht="12.75" hidden="1">
      <c r="L1330" s="181"/>
      <c r="Q1330" s="153"/>
      <c r="R1330" s="153"/>
      <c r="S1330" s="153"/>
      <c r="T1330" s="153"/>
      <c r="U1330" s="153"/>
      <c r="V1330" s="153"/>
      <c r="W1330" s="153"/>
    </row>
    <row r="1331" spans="12:23" ht="12.75" hidden="1">
      <c r="L1331" s="181"/>
      <c r="Q1331" s="153"/>
      <c r="R1331" s="153"/>
      <c r="S1331" s="153"/>
      <c r="T1331" s="153"/>
      <c r="U1331" s="153"/>
      <c r="V1331" s="153"/>
      <c r="W1331" s="153"/>
    </row>
    <row r="1332" spans="12:23" ht="12.75" hidden="1">
      <c r="L1332" s="181"/>
      <c r="Q1332" s="153"/>
      <c r="R1332" s="153"/>
      <c r="S1332" s="153"/>
      <c r="T1332" s="153"/>
      <c r="U1332" s="153"/>
      <c r="V1332" s="153"/>
      <c r="W1332" s="153"/>
    </row>
    <row r="1333" spans="12:23" ht="12.75" hidden="1">
      <c r="L1333" s="181"/>
      <c r="Q1333" s="153"/>
      <c r="R1333" s="153"/>
      <c r="S1333" s="153"/>
      <c r="T1333" s="153"/>
      <c r="U1333" s="153"/>
      <c r="V1333" s="153"/>
      <c r="W1333" s="153"/>
    </row>
    <row r="1334" spans="12:23" ht="12.75" hidden="1">
      <c r="L1334" s="181"/>
      <c r="Q1334" s="153"/>
      <c r="R1334" s="153"/>
      <c r="S1334" s="153"/>
      <c r="T1334" s="153"/>
      <c r="U1334" s="153"/>
      <c r="V1334" s="153"/>
      <c r="W1334" s="153"/>
    </row>
    <row r="1335" spans="12:23" ht="12.75" hidden="1">
      <c r="L1335" s="181"/>
      <c r="Q1335" s="153"/>
      <c r="R1335" s="153"/>
      <c r="S1335" s="153"/>
      <c r="T1335" s="153"/>
      <c r="U1335" s="153"/>
      <c r="V1335" s="153"/>
      <c r="W1335" s="153"/>
    </row>
    <row r="1336" spans="12:23" ht="12.75" hidden="1">
      <c r="L1336" s="181"/>
      <c r="Q1336" s="153"/>
      <c r="R1336" s="153"/>
      <c r="S1336" s="153"/>
      <c r="T1336" s="153"/>
      <c r="U1336" s="153"/>
      <c r="V1336" s="153"/>
      <c r="W1336" s="153"/>
    </row>
    <row r="1337" spans="12:23" ht="12.75" hidden="1">
      <c r="L1337" s="181"/>
      <c r="Q1337" s="153"/>
      <c r="R1337" s="153"/>
      <c r="S1337" s="153"/>
      <c r="T1337" s="153"/>
      <c r="U1337" s="153"/>
      <c r="V1337" s="153"/>
      <c r="W1337" s="153"/>
    </row>
    <row r="1338" spans="12:23" ht="12.75" hidden="1">
      <c r="L1338" s="181"/>
      <c r="Q1338" s="153"/>
      <c r="R1338" s="153"/>
      <c r="S1338" s="153"/>
      <c r="T1338" s="153"/>
      <c r="U1338" s="153"/>
      <c r="V1338" s="153"/>
      <c r="W1338" s="153"/>
    </row>
    <row r="1339" spans="12:23" ht="12.75" hidden="1">
      <c r="L1339" s="181"/>
      <c r="Q1339" s="153"/>
      <c r="R1339" s="153"/>
      <c r="S1339" s="153"/>
      <c r="T1339" s="153"/>
      <c r="U1339" s="153"/>
      <c r="V1339" s="153"/>
      <c r="W1339" s="153"/>
    </row>
    <row r="1340" spans="12:23" ht="12.75" hidden="1">
      <c r="L1340" s="181"/>
      <c r="Q1340" s="153"/>
      <c r="R1340" s="153"/>
      <c r="S1340" s="153"/>
      <c r="T1340" s="153"/>
      <c r="U1340" s="153"/>
      <c r="V1340" s="153"/>
      <c r="W1340" s="153"/>
    </row>
    <row r="1341" spans="12:23" ht="12.75" hidden="1">
      <c r="L1341" s="181"/>
      <c r="Q1341" s="153"/>
      <c r="R1341" s="153"/>
      <c r="S1341" s="153"/>
      <c r="T1341" s="153"/>
      <c r="U1341" s="153"/>
      <c r="V1341" s="153"/>
      <c r="W1341" s="153"/>
    </row>
    <row r="1342" spans="12:23" ht="12.75" hidden="1">
      <c r="L1342" s="181"/>
      <c r="Q1342" s="153"/>
      <c r="R1342" s="153"/>
      <c r="S1342" s="153"/>
      <c r="T1342" s="153"/>
      <c r="U1342" s="153"/>
      <c r="V1342" s="153"/>
      <c r="W1342" s="153"/>
    </row>
    <row r="1343" spans="12:23" ht="12.75" hidden="1">
      <c r="L1343" s="181"/>
      <c r="Q1343" s="153"/>
      <c r="R1343" s="153"/>
      <c r="S1343" s="153"/>
      <c r="T1343" s="153"/>
      <c r="U1343" s="153"/>
      <c r="V1343" s="153"/>
      <c r="W1343" s="153"/>
    </row>
    <row r="1344" spans="12:23" ht="12.75" hidden="1">
      <c r="L1344" s="181"/>
      <c r="Q1344" s="153"/>
      <c r="R1344" s="153"/>
      <c r="S1344" s="153"/>
      <c r="T1344" s="153"/>
      <c r="U1344" s="153"/>
      <c r="V1344" s="153"/>
      <c r="W1344" s="153"/>
    </row>
    <row r="1345" spans="12:23" ht="12.75" hidden="1">
      <c r="L1345" s="181"/>
      <c r="Q1345" s="153"/>
      <c r="R1345" s="153"/>
      <c r="S1345" s="153"/>
      <c r="T1345" s="153"/>
      <c r="U1345" s="153"/>
      <c r="V1345" s="153"/>
      <c r="W1345" s="153"/>
    </row>
    <row r="1346" spans="12:23" ht="12.75" hidden="1">
      <c r="L1346" s="181"/>
      <c r="Q1346" s="153"/>
      <c r="R1346" s="153"/>
      <c r="S1346" s="153"/>
      <c r="T1346" s="153"/>
      <c r="U1346" s="153"/>
      <c r="V1346" s="153"/>
      <c r="W1346" s="153"/>
    </row>
    <row r="1347" spans="12:23" ht="12.75" hidden="1">
      <c r="L1347" s="181"/>
      <c r="Q1347" s="153"/>
      <c r="R1347" s="153"/>
      <c r="S1347" s="153"/>
      <c r="T1347" s="153"/>
      <c r="U1347" s="153"/>
      <c r="V1347" s="153"/>
      <c r="W1347" s="153"/>
    </row>
    <row r="1348" spans="12:23" ht="12.75" hidden="1">
      <c r="L1348" s="181"/>
      <c r="Q1348" s="153"/>
      <c r="R1348" s="153"/>
      <c r="S1348" s="153"/>
      <c r="T1348" s="153"/>
      <c r="U1348" s="153"/>
      <c r="V1348" s="153"/>
      <c r="W1348" s="153"/>
    </row>
    <row r="1349" spans="12:23" ht="12.75" hidden="1">
      <c r="L1349" s="181"/>
      <c r="Q1349" s="153"/>
      <c r="R1349" s="153"/>
      <c r="S1349" s="153"/>
      <c r="T1349" s="153"/>
      <c r="U1349" s="153"/>
      <c r="V1349" s="153"/>
      <c r="W1349" s="153"/>
    </row>
    <row r="1350" spans="12:23" ht="12.75" hidden="1">
      <c r="L1350" s="181"/>
      <c r="Q1350" s="153"/>
      <c r="R1350" s="153"/>
      <c r="S1350" s="153"/>
      <c r="T1350" s="153"/>
      <c r="U1350" s="153"/>
      <c r="V1350" s="153"/>
      <c r="W1350" s="153"/>
    </row>
    <row r="1351" spans="12:23" ht="12.75" hidden="1">
      <c r="L1351" s="181"/>
      <c r="Q1351" s="153"/>
      <c r="R1351" s="153"/>
      <c r="S1351" s="153"/>
      <c r="T1351" s="153"/>
      <c r="U1351" s="153"/>
      <c r="V1351" s="153"/>
      <c r="W1351" s="153"/>
    </row>
    <row r="1352" spans="12:23" ht="12.75" hidden="1">
      <c r="L1352" s="181"/>
      <c r="Q1352" s="153"/>
      <c r="R1352" s="153"/>
      <c r="S1352" s="153"/>
      <c r="T1352" s="153"/>
      <c r="U1352" s="153"/>
      <c r="V1352" s="153"/>
      <c r="W1352" s="153"/>
    </row>
    <row r="1353" spans="12:23" ht="12.75" hidden="1">
      <c r="L1353" s="181"/>
      <c r="Q1353" s="153"/>
      <c r="R1353" s="153"/>
      <c r="S1353" s="153"/>
      <c r="T1353" s="153"/>
      <c r="U1353" s="153"/>
      <c r="V1353" s="153"/>
      <c r="W1353" s="153"/>
    </row>
    <row r="1354" spans="12:23" ht="12.75" hidden="1">
      <c r="L1354" s="181"/>
      <c r="Q1354" s="153"/>
      <c r="R1354" s="153"/>
      <c r="S1354" s="153"/>
      <c r="T1354" s="153"/>
      <c r="U1354" s="153"/>
      <c r="V1354" s="153"/>
      <c r="W1354" s="153"/>
    </row>
    <row r="1355" spans="12:23" ht="12.75" hidden="1">
      <c r="L1355" s="181"/>
      <c r="Q1355" s="153"/>
      <c r="R1355" s="153"/>
      <c r="S1355" s="153"/>
      <c r="T1355" s="153"/>
      <c r="U1355" s="153"/>
      <c r="V1355" s="153"/>
      <c r="W1355" s="153"/>
    </row>
    <row r="1356" spans="12:23" ht="12.75" hidden="1">
      <c r="L1356" s="181"/>
      <c r="Q1356" s="153"/>
      <c r="R1356" s="153"/>
      <c r="S1356" s="153"/>
      <c r="T1356" s="153"/>
      <c r="U1356" s="153"/>
      <c r="V1356" s="153"/>
      <c r="W1356" s="153"/>
    </row>
    <row r="1357" spans="12:23" ht="12.75" hidden="1">
      <c r="L1357" s="181"/>
      <c r="Q1357" s="153"/>
      <c r="R1357" s="153"/>
      <c r="S1357" s="153"/>
      <c r="T1357" s="153"/>
      <c r="U1357" s="153"/>
      <c r="V1357" s="153"/>
      <c r="W1357" s="153"/>
    </row>
    <row r="1358" spans="12:23" ht="12.75" hidden="1">
      <c r="L1358" s="181"/>
      <c r="Q1358" s="153"/>
      <c r="R1358" s="153"/>
      <c r="S1358" s="153"/>
      <c r="T1358" s="153"/>
      <c r="U1358" s="153"/>
      <c r="V1358" s="153"/>
      <c r="W1358" s="153"/>
    </row>
    <row r="1359" spans="12:23" ht="12.75" hidden="1">
      <c r="L1359" s="181"/>
      <c r="Q1359" s="153"/>
      <c r="R1359" s="153"/>
      <c r="S1359" s="153"/>
      <c r="T1359" s="153"/>
      <c r="U1359" s="153"/>
      <c r="V1359" s="153"/>
      <c r="W1359" s="153"/>
    </row>
    <row r="1360" spans="12:23" ht="12.75" hidden="1">
      <c r="L1360" s="181"/>
      <c r="Q1360" s="153"/>
      <c r="R1360" s="153"/>
      <c r="S1360" s="153"/>
      <c r="T1360" s="153"/>
      <c r="U1360" s="153"/>
      <c r="V1360" s="153"/>
      <c r="W1360" s="153"/>
    </row>
    <row r="1361" spans="12:23" ht="12.75" hidden="1">
      <c r="L1361" s="181"/>
      <c r="Q1361" s="153"/>
      <c r="R1361" s="153"/>
      <c r="S1361" s="153"/>
      <c r="T1361" s="153"/>
      <c r="U1361" s="153"/>
      <c r="V1361" s="153"/>
      <c r="W1361" s="153"/>
    </row>
    <row r="1362" spans="12:23" ht="12.75" hidden="1">
      <c r="L1362" s="181"/>
      <c r="Q1362" s="153"/>
      <c r="R1362" s="153"/>
      <c r="S1362" s="153"/>
      <c r="T1362" s="153"/>
      <c r="U1362" s="153"/>
      <c r="V1362" s="153"/>
      <c r="W1362" s="153"/>
    </row>
    <row r="1363" spans="12:23" ht="12.75" hidden="1">
      <c r="L1363" s="181"/>
      <c r="Q1363" s="153"/>
      <c r="R1363" s="153"/>
      <c r="S1363" s="153"/>
      <c r="T1363" s="153"/>
      <c r="U1363" s="153"/>
      <c r="V1363" s="153"/>
      <c r="W1363" s="153"/>
    </row>
    <row r="1364" spans="12:23" ht="12.75" hidden="1">
      <c r="L1364" s="181"/>
      <c r="Q1364" s="153"/>
      <c r="R1364" s="153"/>
      <c r="S1364" s="153"/>
      <c r="T1364" s="153"/>
      <c r="U1364" s="153"/>
      <c r="V1364" s="153"/>
      <c r="W1364" s="153"/>
    </row>
    <row r="1365" spans="12:23" ht="12.75" hidden="1">
      <c r="L1365" s="181"/>
      <c r="Q1365" s="153"/>
      <c r="R1365" s="153"/>
      <c r="S1365" s="153"/>
      <c r="T1365" s="153"/>
      <c r="U1365" s="153"/>
      <c r="V1365" s="153"/>
      <c r="W1365" s="153"/>
    </row>
    <row r="1366" spans="12:23" ht="12.75" hidden="1">
      <c r="L1366" s="181"/>
      <c r="Q1366" s="153"/>
      <c r="R1366" s="153"/>
      <c r="S1366" s="153"/>
      <c r="T1366" s="153"/>
      <c r="U1366" s="153"/>
      <c r="V1366" s="153"/>
      <c r="W1366" s="153"/>
    </row>
    <row r="1367" spans="12:23" ht="12.75" hidden="1">
      <c r="L1367" s="181"/>
      <c r="Q1367" s="153"/>
      <c r="R1367" s="153"/>
      <c r="S1367" s="153"/>
      <c r="T1367" s="153"/>
      <c r="U1367" s="153"/>
      <c r="V1367" s="153"/>
      <c r="W1367" s="153"/>
    </row>
    <row r="1368" spans="12:23" ht="12.75" hidden="1">
      <c r="L1368" s="181"/>
      <c r="Q1368" s="153"/>
      <c r="R1368" s="153"/>
      <c r="S1368" s="153"/>
      <c r="T1368" s="153"/>
      <c r="U1368" s="153"/>
      <c r="V1368" s="153"/>
      <c r="W1368" s="153"/>
    </row>
    <row r="1369" spans="12:23" ht="12.75" hidden="1">
      <c r="L1369" s="181"/>
      <c r="Q1369" s="153"/>
      <c r="R1369" s="153"/>
      <c r="S1369" s="153"/>
      <c r="T1369" s="153"/>
      <c r="U1369" s="153"/>
      <c r="V1369" s="153"/>
      <c r="W1369" s="153"/>
    </row>
    <row r="1370" spans="12:23" ht="12.75" hidden="1">
      <c r="L1370" s="181"/>
      <c r="Q1370" s="153"/>
      <c r="R1370" s="153"/>
      <c r="S1370" s="153"/>
      <c r="T1370" s="153"/>
      <c r="U1370" s="153"/>
      <c r="V1370" s="153"/>
      <c r="W1370" s="153"/>
    </row>
    <row r="1371" spans="12:23" ht="12.75" hidden="1">
      <c r="L1371" s="181"/>
      <c r="Q1371" s="153"/>
      <c r="R1371" s="153"/>
      <c r="S1371" s="153"/>
      <c r="T1371" s="153"/>
      <c r="U1371" s="153"/>
      <c r="V1371" s="153"/>
      <c r="W1371" s="153"/>
    </row>
    <row r="1372" spans="12:23" ht="12.75" hidden="1">
      <c r="L1372" s="181"/>
      <c r="Q1372" s="153"/>
      <c r="R1372" s="153"/>
      <c r="S1372" s="153"/>
      <c r="T1372" s="153"/>
      <c r="U1372" s="153"/>
      <c r="V1372" s="153"/>
      <c r="W1372" s="153"/>
    </row>
    <row r="1373" spans="12:23" ht="12.75" hidden="1">
      <c r="L1373" s="181"/>
      <c r="Q1373" s="153"/>
      <c r="R1373" s="153"/>
      <c r="S1373" s="153"/>
      <c r="T1373" s="153"/>
      <c r="U1373" s="153"/>
      <c r="V1373" s="153"/>
      <c r="W1373" s="153"/>
    </row>
    <row r="1374" spans="12:23" ht="12.75" hidden="1">
      <c r="L1374" s="181"/>
      <c r="Q1374" s="153"/>
      <c r="R1374" s="153"/>
      <c r="S1374" s="153"/>
      <c r="T1374" s="153"/>
      <c r="U1374" s="153"/>
      <c r="V1374" s="153"/>
      <c r="W1374" s="153"/>
    </row>
    <row r="1375" spans="12:23" ht="12.75" hidden="1">
      <c r="L1375" s="181"/>
      <c r="Q1375" s="153"/>
      <c r="R1375" s="153"/>
      <c r="S1375" s="153"/>
      <c r="T1375" s="153"/>
      <c r="U1375" s="153"/>
      <c r="V1375" s="153"/>
      <c r="W1375" s="153"/>
    </row>
    <row r="1376" spans="12:23" ht="12.75" hidden="1">
      <c r="L1376" s="181"/>
      <c r="Q1376" s="153"/>
      <c r="R1376" s="153"/>
      <c r="S1376" s="153"/>
      <c r="T1376" s="153"/>
      <c r="U1376" s="153"/>
      <c r="V1376" s="153"/>
      <c r="W1376" s="153"/>
    </row>
    <row r="1377" spans="12:23" ht="12.75" hidden="1">
      <c r="L1377" s="181"/>
      <c r="Q1377" s="153"/>
      <c r="R1377" s="153"/>
      <c r="S1377" s="153"/>
      <c r="T1377" s="153"/>
      <c r="U1377" s="153"/>
      <c r="V1377" s="153"/>
      <c r="W1377" s="153"/>
    </row>
    <row r="1378" spans="12:23" ht="12.75" hidden="1">
      <c r="L1378" s="181"/>
      <c r="Q1378" s="153"/>
      <c r="R1378" s="153"/>
      <c r="S1378" s="153"/>
      <c r="T1378" s="153"/>
      <c r="U1378" s="153"/>
      <c r="V1378" s="153"/>
      <c r="W1378" s="153"/>
    </row>
    <row r="1379" spans="12:23" ht="12.75" hidden="1">
      <c r="L1379" s="181"/>
      <c r="Q1379" s="153"/>
      <c r="R1379" s="153"/>
      <c r="S1379" s="153"/>
      <c r="T1379" s="153"/>
      <c r="U1379" s="153"/>
      <c r="V1379" s="153"/>
      <c r="W1379" s="153"/>
    </row>
    <row r="1380" spans="12:23" ht="12.75" hidden="1">
      <c r="L1380" s="181"/>
      <c r="Q1380" s="153"/>
      <c r="R1380" s="153"/>
      <c r="S1380" s="153"/>
      <c r="T1380" s="153"/>
      <c r="U1380" s="153"/>
      <c r="V1380" s="153"/>
      <c r="W1380" s="153"/>
    </row>
    <row r="1381" spans="12:23" ht="12.75" hidden="1">
      <c r="L1381" s="181"/>
      <c r="Q1381" s="153"/>
      <c r="R1381" s="153"/>
      <c r="S1381" s="153"/>
      <c r="T1381" s="153"/>
      <c r="U1381" s="153"/>
      <c r="V1381" s="153"/>
      <c r="W1381" s="153"/>
    </row>
    <row r="1382" spans="12:23" ht="12.75" hidden="1">
      <c r="L1382" s="181"/>
      <c r="Q1382" s="153"/>
      <c r="R1382" s="153"/>
      <c r="S1382" s="153"/>
      <c r="T1382" s="153"/>
      <c r="U1382" s="153"/>
      <c r="V1382" s="153"/>
      <c r="W1382" s="153"/>
    </row>
    <row r="1383" spans="12:23" ht="12.75" hidden="1">
      <c r="L1383" s="181"/>
      <c r="Q1383" s="153"/>
      <c r="R1383" s="153"/>
      <c r="S1383" s="153"/>
      <c r="T1383" s="153"/>
      <c r="U1383" s="153"/>
      <c r="V1383" s="153"/>
      <c r="W1383" s="153"/>
    </row>
    <row r="1384" spans="12:23" ht="12.75" hidden="1">
      <c r="L1384" s="181"/>
      <c r="Q1384" s="153"/>
      <c r="R1384" s="153"/>
      <c r="S1384" s="153"/>
      <c r="T1384" s="153"/>
      <c r="U1384" s="153"/>
      <c r="V1384" s="153"/>
      <c r="W1384" s="153"/>
    </row>
    <row r="1385" spans="12:23" ht="12.75" hidden="1">
      <c r="L1385" s="181"/>
      <c r="Q1385" s="153"/>
      <c r="R1385" s="153"/>
      <c r="S1385" s="153"/>
      <c r="T1385" s="153"/>
      <c r="U1385" s="153"/>
      <c r="V1385" s="153"/>
      <c r="W1385" s="153"/>
    </row>
    <row r="1386" spans="12:23" ht="12.75" hidden="1">
      <c r="L1386" s="181"/>
      <c r="Q1386" s="153"/>
      <c r="R1386" s="153"/>
      <c r="S1386" s="153"/>
      <c r="T1386" s="153"/>
      <c r="U1386" s="153"/>
      <c r="V1386" s="153"/>
      <c r="W1386" s="153"/>
    </row>
    <row r="1387" spans="12:23" ht="12.75" hidden="1">
      <c r="L1387" s="181"/>
      <c r="Q1387" s="153"/>
      <c r="R1387" s="153"/>
      <c r="S1387" s="153"/>
      <c r="T1387" s="153"/>
      <c r="U1387" s="153"/>
      <c r="V1387" s="153"/>
      <c r="W1387" s="153"/>
    </row>
    <row r="1388" spans="12:23" ht="12.75" hidden="1">
      <c r="L1388" s="181"/>
      <c r="Q1388" s="153"/>
      <c r="R1388" s="153"/>
      <c r="S1388" s="153"/>
      <c r="T1388" s="153"/>
      <c r="U1388" s="153"/>
      <c r="V1388" s="153"/>
      <c r="W1388" s="153"/>
    </row>
    <row r="1389" spans="12:23" ht="12.75" hidden="1">
      <c r="L1389" s="181"/>
      <c r="Q1389" s="153"/>
      <c r="R1389" s="153"/>
      <c r="S1389" s="153"/>
      <c r="T1389" s="153"/>
      <c r="U1389" s="153"/>
      <c r="V1389" s="153"/>
      <c r="W1389" s="153"/>
    </row>
    <row r="1390" spans="12:23" ht="12.75" hidden="1">
      <c r="L1390" s="181"/>
      <c r="Q1390" s="153"/>
      <c r="R1390" s="153"/>
      <c r="S1390" s="153"/>
      <c r="T1390" s="153"/>
      <c r="U1390" s="153"/>
      <c r="V1390" s="153"/>
      <c r="W1390" s="153"/>
    </row>
    <row r="1391" spans="12:23" ht="12.75" hidden="1">
      <c r="L1391" s="181"/>
      <c r="Q1391" s="153"/>
      <c r="R1391" s="153"/>
      <c r="S1391" s="153"/>
      <c r="T1391" s="153"/>
      <c r="U1391" s="153"/>
      <c r="V1391" s="153"/>
      <c r="W1391" s="153"/>
    </row>
    <row r="1392" spans="12:23" ht="12.75" hidden="1">
      <c r="L1392" s="181"/>
      <c r="Q1392" s="153"/>
      <c r="R1392" s="153"/>
      <c r="S1392" s="153"/>
      <c r="T1392" s="153"/>
      <c r="U1392" s="153"/>
      <c r="V1392" s="153"/>
      <c r="W1392" s="153"/>
    </row>
    <row r="1393" spans="12:23" ht="12.75" hidden="1">
      <c r="L1393" s="181"/>
      <c r="Q1393" s="153"/>
      <c r="R1393" s="153"/>
      <c r="S1393" s="153"/>
      <c r="T1393" s="153"/>
      <c r="U1393" s="153"/>
      <c r="V1393" s="153"/>
      <c r="W1393" s="153"/>
    </row>
    <row r="1394" spans="12:23" ht="12.75" hidden="1">
      <c r="L1394" s="181"/>
      <c r="Q1394" s="153"/>
      <c r="R1394" s="153"/>
      <c r="S1394" s="153"/>
      <c r="T1394" s="153"/>
      <c r="U1394" s="153"/>
      <c r="V1394" s="153"/>
      <c r="W1394" s="153"/>
    </row>
    <row r="1395" spans="12:23" ht="12.75" hidden="1">
      <c r="L1395" s="181"/>
      <c r="Q1395" s="153"/>
      <c r="R1395" s="153"/>
      <c r="S1395" s="153"/>
      <c r="T1395" s="153"/>
      <c r="U1395" s="153"/>
      <c r="V1395" s="153"/>
      <c r="W1395" s="153"/>
    </row>
    <row r="1396" spans="12:23" ht="12.75" hidden="1">
      <c r="L1396" s="181"/>
      <c r="Q1396" s="153"/>
      <c r="R1396" s="153"/>
      <c r="S1396" s="153"/>
      <c r="T1396" s="153"/>
      <c r="U1396" s="153"/>
      <c r="V1396" s="153"/>
      <c r="W1396" s="153"/>
    </row>
    <row r="1397" spans="12:23" ht="12.75" hidden="1">
      <c r="L1397" s="181"/>
      <c r="Q1397" s="153"/>
      <c r="R1397" s="153"/>
      <c r="S1397" s="153"/>
      <c r="T1397" s="153"/>
      <c r="U1397" s="153"/>
      <c r="V1397" s="153"/>
      <c r="W1397" s="153"/>
    </row>
    <row r="1398" spans="12:23" ht="12.75" hidden="1">
      <c r="L1398" s="181"/>
      <c r="Q1398" s="153"/>
      <c r="R1398" s="153"/>
      <c r="S1398" s="153"/>
      <c r="T1398" s="153"/>
      <c r="U1398" s="153"/>
      <c r="V1398" s="153"/>
      <c r="W1398" s="153"/>
    </row>
    <row r="1399" spans="12:23" ht="12.75" hidden="1">
      <c r="L1399" s="181"/>
      <c r="Q1399" s="153"/>
      <c r="R1399" s="153"/>
      <c r="S1399" s="153"/>
      <c r="T1399" s="153"/>
      <c r="U1399" s="153"/>
      <c r="V1399" s="153"/>
      <c r="W1399" s="153"/>
    </row>
    <row r="1400" spans="12:23" ht="12.75" hidden="1">
      <c r="L1400" s="181"/>
      <c r="Q1400" s="153"/>
      <c r="R1400" s="153"/>
      <c r="S1400" s="153"/>
      <c r="T1400" s="153"/>
      <c r="U1400" s="153"/>
      <c r="V1400" s="153"/>
      <c r="W1400" s="153"/>
    </row>
    <row r="1401" spans="12:23" ht="12.75" hidden="1">
      <c r="L1401" s="181"/>
      <c r="Q1401" s="153"/>
      <c r="R1401" s="153"/>
      <c r="S1401" s="153"/>
      <c r="T1401" s="153"/>
      <c r="U1401" s="153"/>
      <c r="V1401" s="153"/>
      <c r="W1401" s="153"/>
    </row>
    <row r="1402" spans="12:23" ht="12.75" hidden="1">
      <c r="L1402" s="181"/>
      <c r="Q1402" s="153"/>
      <c r="R1402" s="153"/>
      <c r="S1402" s="153"/>
      <c r="T1402" s="153"/>
      <c r="U1402" s="153"/>
      <c r="V1402" s="153"/>
      <c r="W1402" s="153"/>
    </row>
    <row r="1403" spans="12:23" ht="12.75" hidden="1">
      <c r="L1403" s="181"/>
      <c r="Q1403" s="153"/>
      <c r="R1403" s="153"/>
      <c r="S1403" s="153"/>
      <c r="T1403" s="153"/>
      <c r="U1403" s="153"/>
      <c r="V1403" s="153"/>
      <c r="W1403" s="153"/>
    </row>
    <row r="1404" spans="12:23" ht="12.75" hidden="1">
      <c r="L1404" s="181"/>
      <c r="Q1404" s="153"/>
      <c r="R1404" s="153"/>
      <c r="S1404" s="153"/>
      <c r="T1404" s="153"/>
      <c r="U1404" s="153"/>
      <c r="V1404" s="153"/>
      <c r="W1404" s="153"/>
    </row>
    <row r="1405" spans="12:23" ht="12.75" hidden="1">
      <c r="L1405" s="181"/>
      <c r="Q1405" s="153"/>
      <c r="R1405" s="153"/>
      <c r="S1405" s="153"/>
      <c r="T1405" s="153"/>
      <c r="U1405" s="153"/>
      <c r="V1405" s="153"/>
      <c r="W1405" s="153"/>
    </row>
    <row r="1406" spans="12:23" ht="12.75" hidden="1">
      <c r="L1406" s="181"/>
      <c r="Q1406" s="153"/>
      <c r="R1406" s="153"/>
      <c r="S1406" s="153"/>
      <c r="T1406" s="153"/>
      <c r="U1406" s="153"/>
      <c r="V1406" s="153"/>
      <c r="W1406" s="153"/>
    </row>
    <row r="1407" spans="12:23" ht="12.75" hidden="1">
      <c r="L1407" s="181"/>
      <c r="Q1407" s="153"/>
      <c r="R1407" s="153"/>
      <c r="S1407" s="153"/>
      <c r="T1407" s="153"/>
      <c r="U1407" s="153"/>
      <c r="V1407" s="153"/>
      <c r="W1407" s="153"/>
    </row>
    <row r="1408" spans="12:23" ht="12.75" hidden="1">
      <c r="L1408" s="181"/>
      <c r="Q1408" s="153"/>
      <c r="R1408" s="153"/>
      <c r="S1408" s="153"/>
      <c r="T1408" s="153"/>
      <c r="U1408" s="153"/>
      <c r="V1408" s="153"/>
      <c r="W1408" s="153"/>
    </row>
    <row r="1409" spans="12:23" ht="12.75" hidden="1">
      <c r="L1409" s="181"/>
      <c r="Q1409" s="153"/>
      <c r="R1409" s="153"/>
      <c r="S1409" s="153"/>
      <c r="T1409" s="153"/>
      <c r="U1409" s="153"/>
      <c r="V1409" s="153"/>
      <c r="W1409" s="153"/>
    </row>
    <row r="1410" spans="12:23" ht="12.75" hidden="1">
      <c r="L1410" s="181"/>
      <c r="Q1410" s="153"/>
      <c r="R1410" s="153"/>
      <c r="S1410" s="153"/>
      <c r="T1410" s="153"/>
      <c r="U1410" s="153"/>
      <c r="V1410" s="153"/>
      <c r="W1410" s="153"/>
    </row>
    <row r="1411" spans="12:23" ht="12.75" hidden="1">
      <c r="L1411" s="181"/>
      <c r="Q1411" s="153"/>
      <c r="R1411" s="153"/>
      <c r="S1411" s="153"/>
      <c r="T1411" s="153"/>
      <c r="U1411" s="153"/>
      <c r="V1411" s="153"/>
      <c r="W1411" s="153"/>
    </row>
    <row r="1412" spans="12:23" ht="12.75" hidden="1">
      <c r="L1412" s="181"/>
      <c r="Q1412" s="153"/>
      <c r="R1412" s="153"/>
      <c r="S1412" s="153"/>
      <c r="T1412" s="153"/>
      <c r="U1412" s="153"/>
      <c r="V1412" s="153"/>
      <c r="W1412" s="153"/>
    </row>
    <row r="1413" spans="12:23" ht="12.75" hidden="1">
      <c r="L1413" s="181"/>
      <c r="Q1413" s="153"/>
      <c r="R1413" s="153"/>
      <c r="S1413" s="153"/>
      <c r="T1413" s="153"/>
      <c r="U1413" s="153"/>
      <c r="V1413" s="153"/>
      <c r="W1413" s="153"/>
    </row>
    <row r="1414" spans="12:23" ht="12.75" hidden="1">
      <c r="L1414" s="181"/>
      <c r="Q1414" s="153"/>
      <c r="R1414" s="153"/>
      <c r="S1414" s="153"/>
      <c r="T1414" s="153"/>
      <c r="U1414" s="153"/>
      <c r="V1414" s="153"/>
      <c r="W1414" s="153"/>
    </row>
    <row r="1415" spans="12:23" ht="12.75" hidden="1">
      <c r="L1415" s="181"/>
      <c r="Q1415" s="153"/>
      <c r="R1415" s="153"/>
      <c r="S1415" s="153"/>
      <c r="T1415" s="153"/>
      <c r="U1415" s="153"/>
      <c r="V1415" s="153"/>
      <c r="W1415" s="153"/>
    </row>
    <row r="1416" spans="12:23" ht="12.75" hidden="1">
      <c r="L1416" s="181"/>
      <c r="Q1416" s="153"/>
      <c r="R1416" s="153"/>
      <c r="S1416" s="153"/>
      <c r="T1416" s="153"/>
      <c r="U1416" s="153"/>
      <c r="V1416" s="153"/>
      <c r="W1416" s="153"/>
    </row>
    <row r="1417" spans="12:23" ht="12.75" hidden="1">
      <c r="L1417" s="181"/>
      <c r="Q1417" s="153"/>
      <c r="R1417" s="153"/>
      <c r="S1417" s="153"/>
      <c r="T1417" s="153"/>
      <c r="U1417" s="153"/>
      <c r="V1417" s="153"/>
      <c r="W1417" s="153"/>
    </row>
    <row r="1418" spans="12:23" ht="12.75" hidden="1">
      <c r="L1418" s="181"/>
      <c r="Q1418" s="153"/>
      <c r="R1418" s="153"/>
      <c r="S1418" s="153"/>
      <c r="T1418" s="153"/>
      <c r="U1418" s="153"/>
      <c r="V1418" s="153"/>
      <c r="W1418" s="153"/>
    </row>
    <row r="1419" spans="12:23" ht="12.75" hidden="1">
      <c r="L1419" s="181"/>
      <c r="Q1419" s="153"/>
      <c r="R1419" s="153"/>
      <c r="S1419" s="153"/>
      <c r="T1419" s="153"/>
      <c r="U1419" s="153"/>
      <c r="V1419" s="153"/>
      <c r="W1419" s="153"/>
    </row>
    <row r="1420" spans="12:23" ht="12.75" hidden="1">
      <c r="L1420" s="181"/>
      <c r="Q1420" s="153"/>
      <c r="R1420" s="153"/>
      <c r="S1420" s="153"/>
      <c r="T1420" s="153"/>
      <c r="U1420" s="153"/>
      <c r="V1420" s="153"/>
      <c r="W1420" s="153"/>
    </row>
    <row r="1421" spans="12:23" ht="12.75" hidden="1">
      <c r="L1421" s="181"/>
      <c r="Q1421" s="153"/>
      <c r="R1421" s="153"/>
      <c r="S1421" s="153"/>
      <c r="T1421" s="153"/>
      <c r="U1421" s="153"/>
      <c r="V1421" s="153"/>
      <c r="W1421" s="153"/>
    </row>
    <row r="1422" spans="12:23" ht="12.75" hidden="1">
      <c r="L1422" s="181"/>
      <c r="Q1422" s="153"/>
      <c r="R1422" s="153"/>
      <c r="S1422" s="153"/>
      <c r="T1422" s="153"/>
      <c r="U1422" s="153"/>
      <c r="V1422" s="153"/>
      <c r="W1422" s="153"/>
    </row>
    <row r="1423" spans="12:23" ht="12.75" hidden="1">
      <c r="L1423" s="181"/>
      <c r="Q1423" s="153"/>
      <c r="R1423" s="153"/>
      <c r="S1423" s="153"/>
      <c r="T1423" s="153"/>
      <c r="U1423" s="153"/>
      <c r="V1423" s="153"/>
      <c r="W1423" s="153"/>
    </row>
    <row r="1424" spans="12:23" ht="12.75" hidden="1">
      <c r="L1424" s="181"/>
      <c r="Q1424" s="153"/>
      <c r="R1424" s="153"/>
      <c r="S1424" s="153"/>
      <c r="T1424" s="153"/>
      <c r="U1424" s="153"/>
      <c r="V1424" s="153"/>
      <c r="W1424" s="153"/>
    </row>
    <row r="1425" spans="12:23" ht="12.75" hidden="1">
      <c r="L1425" s="181"/>
      <c r="Q1425" s="153"/>
      <c r="R1425" s="153"/>
      <c r="S1425" s="153"/>
      <c r="T1425" s="153"/>
      <c r="U1425" s="153"/>
      <c r="V1425" s="153"/>
      <c r="W1425" s="153"/>
    </row>
    <row r="1426" spans="12:23" ht="12.75" hidden="1">
      <c r="L1426" s="181"/>
      <c r="Q1426" s="153"/>
      <c r="R1426" s="153"/>
      <c r="S1426" s="153"/>
      <c r="T1426" s="153"/>
      <c r="U1426" s="153"/>
      <c r="V1426" s="153"/>
      <c r="W1426" s="153"/>
    </row>
    <row r="1427" spans="12:23" ht="12.75" hidden="1">
      <c r="L1427" s="181"/>
      <c r="Q1427" s="153"/>
      <c r="R1427" s="153"/>
      <c r="S1427" s="153"/>
      <c r="T1427" s="153"/>
      <c r="U1427" s="153"/>
      <c r="V1427" s="153"/>
      <c r="W1427" s="153"/>
    </row>
    <row r="1428" spans="12:23" ht="12.75" hidden="1">
      <c r="L1428" s="181"/>
      <c r="Q1428" s="153"/>
      <c r="R1428" s="153"/>
      <c r="S1428" s="153"/>
      <c r="T1428" s="153"/>
      <c r="U1428" s="153"/>
      <c r="V1428" s="153"/>
      <c r="W1428" s="153"/>
    </row>
    <row r="1429" spans="12:23" ht="12.75" hidden="1">
      <c r="L1429" s="181"/>
      <c r="Q1429" s="153"/>
      <c r="R1429" s="153"/>
      <c r="S1429" s="153"/>
      <c r="T1429" s="153"/>
      <c r="U1429" s="153"/>
      <c r="V1429" s="153"/>
      <c r="W1429" s="153"/>
    </row>
    <row r="1430" spans="12:23" ht="12.75" hidden="1">
      <c r="L1430" s="181"/>
      <c r="Q1430" s="153"/>
      <c r="R1430" s="153"/>
      <c r="S1430" s="153"/>
      <c r="T1430" s="153"/>
      <c r="U1430" s="153"/>
      <c r="V1430" s="153"/>
      <c r="W1430" s="153"/>
    </row>
    <row r="1431" spans="12:23" ht="12.75" hidden="1">
      <c r="L1431" s="181"/>
      <c r="Q1431" s="153"/>
      <c r="R1431" s="153"/>
      <c r="S1431" s="153"/>
      <c r="T1431" s="153"/>
      <c r="U1431" s="153"/>
      <c r="V1431" s="153"/>
      <c r="W1431" s="153"/>
    </row>
    <row r="1432" spans="12:23" ht="12.75" hidden="1">
      <c r="L1432" s="181"/>
      <c r="Q1432" s="153"/>
      <c r="R1432" s="153"/>
      <c r="S1432" s="153"/>
      <c r="T1432" s="153"/>
      <c r="U1432" s="153"/>
      <c r="V1432" s="153"/>
      <c r="W1432" s="153"/>
    </row>
    <row r="1433" spans="12:23" ht="12.75" hidden="1">
      <c r="L1433" s="181"/>
      <c r="Q1433" s="153"/>
      <c r="R1433" s="153"/>
      <c r="S1433" s="153"/>
      <c r="T1433" s="153"/>
      <c r="U1433" s="153"/>
      <c r="V1433" s="153"/>
      <c r="W1433" s="153"/>
    </row>
    <row r="1434" spans="12:23" ht="12.75" hidden="1">
      <c r="L1434" s="181"/>
      <c r="Q1434" s="153"/>
      <c r="R1434" s="153"/>
      <c r="S1434" s="153"/>
      <c r="T1434" s="153"/>
      <c r="U1434" s="153"/>
      <c r="V1434" s="153"/>
      <c r="W1434" s="153"/>
    </row>
    <row r="1435" spans="12:23" ht="12.75" hidden="1">
      <c r="L1435" s="181"/>
      <c r="Q1435" s="153"/>
      <c r="R1435" s="153"/>
      <c r="S1435" s="153"/>
      <c r="T1435" s="153"/>
      <c r="U1435" s="153"/>
      <c r="V1435" s="153"/>
      <c r="W1435" s="153"/>
    </row>
    <row r="1436" spans="12:23" ht="12.75" hidden="1">
      <c r="L1436" s="181"/>
      <c r="Q1436" s="153"/>
      <c r="R1436" s="153"/>
      <c r="S1436" s="153"/>
      <c r="T1436" s="153"/>
      <c r="U1436" s="153"/>
      <c r="V1436" s="153"/>
      <c r="W1436" s="153"/>
    </row>
    <row r="1437" spans="12:23" ht="12.75" hidden="1">
      <c r="L1437" s="181"/>
      <c r="Q1437" s="153"/>
      <c r="R1437" s="153"/>
      <c r="S1437" s="153"/>
      <c r="T1437" s="153"/>
      <c r="U1437" s="153"/>
      <c r="V1437" s="153"/>
      <c r="W1437" s="153"/>
    </row>
    <row r="1438" spans="12:23" ht="12.75" hidden="1">
      <c r="L1438" s="181"/>
      <c r="Q1438" s="153"/>
      <c r="R1438" s="153"/>
      <c r="S1438" s="153"/>
      <c r="T1438" s="153"/>
      <c r="U1438" s="153"/>
      <c r="V1438" s="153"/>
      <c r="W1438" s="153"/>
    </row>
    <row r="1439" spans="12:23" ht="12.75" hidden="1">
      <c r="L1439" s="181"/>
      <c r="Q1439" s="153"/>
      <c r="R1439" s="153"/>
      <c r="S1439" s="153"/>
      <c r="T1439" s="153"/>
      <c r="U1439" s="153"/>
      <c r="V1439" s="153"/>
      <c r="W1439" s="153"/>
    </row>
    <row r="1440" spans="12:23" ht="12.75" hidden="1">
      <c r="L1440" s="181"/>
      <c r="Q1440" s="153"/>
      <c r="R1440" s="153"/>
      <c r="S1440" s="153"/>
      <c r="T1440" s="153"/>
      <c r="U1440" s="153"/>
      <c r="V1440" s="153"/>
      <c r="W1440" s="153"/>
    </row>
    <row r="1441" spans="12:23" ht="12.75" hidden="1">
      <c r="L1441" s="181"/>
      <c r="Q1441" s="153"/>
      <c r="R1441" s="153"/>
      <c r="S1441" s="153"/>
      <c r="T1441" s="153"/>
      <c r="U1441" s="153"/>
      <c r="V1441" s="153"/>
      <c r="W1441" s="153"/>
    </row>
    <row r="1442" spans="12:23" ht="12.75" hidden="1">
      <c r="L1442" s="181"/>
      <c r="Q1442" s="153"/>
      <c r="R1442" s="153"/>
      <c r="S1442" s="153"/>
      <c r="T1442" s="153"/>
      <c r="U1442" s="153"/>
      <c r="V1442" s="153"/>
      <c r="W1442" s="153"/>
    </row>
    <row r="1443" spans="12:23" ht="12.75" hidden="1">
      <c r="L1443" s="181"/>
      <c r="Q1443" s="153"/>
      <c r="R1443" s="153"/>
      <c r="S1443" s="153"/>
      <c r="T1443" s="153"/>
      <c r="U1443" s="153"/>
      <c r="V1443" s="153"/>
      <c r="W1443" s="153"/>
    </row>
    <row r="1444" spans="12:23" ht="12.75" hidden="1">
      <c r="L1444" s="181"/>
      <c r="Q1444" s="153"/>
      <c r="R1444" s="153"/>
      <c r="S1444" s="153"/>
      <c r="T1444" s="153"/>
      <c r="U1444" s="153"/>
      <c r="V1444" s="153"/>
      <c r="W1444" s="153"/>
    </row>
    <row r="1445" spans="12:23" ht="12.75" hidden="1">
      <c r="L1445" s="181"/>
      <c r="Q1445" s="153"/>
      <c r="R1445" s="153"/>
      <c r="S1445" s="153"/>
      <c r="T1445" s="153"/>
      <c r="U1445" s="153"/>
      <c r="V1445" s="153"/>
      <c r="W1445" s="153"/>
    </row>
    <row r="1446" spans="12:23" ht="12.75" hidden="1">
      <c r="L1446" s="181"/>
      <c r="Q1446" s="153"/>
      <c r="R1446" s="153"/>
      <c r="S1446" s="153"/>
      <c r="T1446" s="153"/>
      <c r="U1446" s="153"/>
      <c r="V1446" s="153"/>
      <c r="W1446" s="153"/>
    </row>
    <row r="1447" spans="12:23" ht="12.75" hidden="1">
      <c r="L1447" s="181"/>
      <c r="Q1447" s="153"/>
      <c r="R1447" s="153"/>
      <c r="S1447" s="153"/>
      <c r="T1447" s="153"/>
      <c r="U1447" s="153"/>
      <c r="V1447" s="153"/>
      <c r="W1447" s="153"/>
    </row>
    <row r="1448" spans="12:23" ht="12.75" hidden="1">
      <c r="L1448" s="181"/>
      <c r="Q1448" s="153"/>
      <c r="R1448" s="153"/>
      <c r="S1448" s="153"/>
      <c r="T1448" s="153"/>
      <c r="U1448" s="153"/>
      <c r="V1448" s="153"/>
      <c r="W1448" s="153"/>
    </row>
    <row r="1449" spans="12:23" ht="12.75" hidden="1">
      <c r="L1449" s="181"/>
      <c r="Q1449" s="153"/>
      <c r="R1449" s="153"/>
      <c r="S1449" s="153"/>
      <c r="T1449" s="153"/>
      <c r="U1449" s="153"/>
      <c r="V1449" s="153"/>
      <c r="W1449" s="153"/>
    </row>
    <row r="1450" spans="12:23" ht="12.75" hidden="1">
      <c r="L1450" s="181"/>
      <c r="Q1450" s="153"/>
      <c r="R1450" s="153"/>
      <c r="S1450" s="153"/>
      <c r="T1450" s="153"/>
      <c r="U1450" s="153"/>
      <c r="V1450" s="153"/>
      <c r="W1450" s="153"/>
    </row>
    <row r="1451" spans="12:23" ht="12.75" hidden="1">
      <c r="L1451" s="181"/>
      <c r="Q1451" s="153"/>
      <c r="R1451" s="153"/>
      <c r="S1451" s="153"/>
      <c r="T1451" s="153"/>
      <c r="U1451" s="153"/>
      <c r="V1451" s="153"/>
      <c r="W1451" s="153"/>
    </row>
    <row r="1452" spans="12:23" ht="12.75" hidden="1">
      <c r="L1452" s="181"/>
      <c r="Q1452" s="153"/>
      <c r="R1452" s="153"/>
      <c r="S1452" s="153"/>
      <c r="T1452" s="153"/>
      <c r="U1452" s="153"/>
      <c r="V1452" s="153"/>
      <c r="W1452" s="153"/>
    </row>
    <row r="1453" spans="12:23" ht="12.75" hidden="1">
      <c r="L1453" s="181"/>
      <c r="Q1453" s="153"/>
      <c r="R1453" s="153"/>
      <c r="S1453" s="153"/>
      <c r="T1453" s="153"/>
      <c r="U1453" s="153"/>
      <c r="V1453" s="153"/>
      <c r="W1453" s="153"/>
    </row>
    <row r="1454" spans="12:23" ht="12.75" hidden="1">
      <c r="L1454" s="181"/>
      <c r="Q1454" s="153"/>
      <c r="R1454" s="153"/>
      <c r="S1454" s="153"/>
      <c r="T1454" s="153"/>
      <c r="U1454" s="153"/>
      <c r="V1454" s="153"/>
      <c r="W1454" s="153"/>
    </row>
    <row r="1455" spans="12:23" ht="12.75" hidden="1">
      <c r="L1455" s="181"/>
      <c r="Q1455" s="153"/>
      <c r="R1455" s="153"/>
      <c r="S1455" s="153"/>
      <c r="T1455" s="153"/>
      <c r="U1455" s="153"/>
      <c r="V1455" s="153"/>
      <c r="W1455" s="153"/>
    </row>
    <row r="1456" spans="12:23" ht="12.75" hidden="1">
      <c r="L1456" s="181"/>
      <c r="Q1456" s="153"/>
      <c r="R1456" s="153"/>
      <c r="S1456" s="153"/>
      <c r="T1456" s="153"/>
      <c r="U1456" s="153"/>
      <c r="V1456" s="153"/>
      <c r="W1456" s="153"/>
    </row>
    <row r="1457" spans="12:23" ht="12.75" hidden="1">
      <c r="L1457" s="181"/>
      <c r="Q1457" s="153"/>
      <c r="R1457" s="153"/>
      <c r="S1457" s="153"/>
      <c r="T1457" s="153"/>
      <c r="U1457" s="153"/>
      <c r="V1457" s="153"/>
      <c r="W1457" s="153"/>
    </row>
    <row r="1458" spans="12:23" ht="12.75" hidden="1">
      <c r="L1458" s="181"/>
      <c r="Q1458" s="153"/>
      <c r="R1458" s="153"/>
      <c r="S1458" s="153"/>
      <c r="T1458" s="153"/>
      <c r="U1458" s="153"/>
      <c r="V1458" s="153"/>
      <c r="W1458" s="153"/>
    </row>
    <row r="1459" spans="12:23" ht="12.75" hidden="1">
      <c r="L1459" s="181"/>
      <c r="Q1459" s="153"/>
      <c r="R1459" s="153"/>
      <c r="S1459" s="153"/>
      <c r="T1459" s="153"/>
      <c r="U1459" s="153"/>
      <c r="V1459" s="153"/>
      <c r="W1459" s="153"/>
    </row>
    <row r="1460" spans="12:23" ht="12.75" hidden="1">
      <c r="L1460" s="181"/>
      <c r="Q1460" s="153"/>
      <c r="R1460" s="153"/>
      <c r="S1460" s="153"/>
      <c r="T1460" s="153"/>
      <c r="U1460" s="153"/>
      <c r="V1460" s="153"/>
      <c r="W1460" s="153"/>
    </row>
    <row r="1461" spans="12:23" ht="12.75" hidden="1">
      <c r="L1461" s="181"/>
      <c r="Q1461" s="153"/>
      <c r="R1461" s="153"/>
      <c r="S1461" s="153"/>
      <c r="T1461" s="153"/>
      <c r="U1461" s="153"/>
      <c r="V1461" s="153"/>
      <c r="W1461" s="153"/>
    </row>
    <row r="1462" spans="12:23" ht="12.75" hidden="1">
      <c r="L1462" s="181"/>
      <c r="Q1462" s="153"/>
      <c r="R1462" s="153"/>
      <c r="S1462" s="153"/>
      <c r="T1462" s="153"/>
      <c r="U1462" s="153"/>
      <c r="V1462" s="153"/>
      <c r="W1462" s="153"/>
    </row>
    <row r="1463" spans="12:23" ht="12.75" hidden="1">
      <c r="L1463" s="181"/>
      <c r="Q1463" s="153"/>
      <c r="R1463" s="153"/>
      <c r="S1463" s="153"/>
      <c r="T1463" s="153"/>
      <c r="U1463" s="153"/>
      <c r="V1463" s="153"/>
      <c r="W1463" s="153"/>
    </row>
    <row r="1464" spans="12:23" ht="12.75" hidden="1">
      <c r="L1464" s="181"/>
      <c r="Q1464" s="153"/>
      <c r="R1464" s="153"/>
      <c r="S1464" s="153"/>
      <c r="T1464" s="153"/>
      <c r="U1464" s="153"/>
      <c r="V1464" s="153"/>
      <c r="W1464" s="153"/>
    </row>
    <row r="1465" spans="12:23" ht="12.75" hidden="1">
      <c r="L1465" s="181"/>
      <c r="Q1465" s="153"/>
      <c r="R1465" s="153"/>
      <c r="S1465" s="153"/>
      <c r="T1465" s="153"/>
      <c r="U1465" s="153"/>
      <c r="V1465" s="153"/>
      <c r="W1465" s="153"/>
    </row>
    <row r="1466" spans="12:23" ht="12.75" hidden="1">
      <c r="L1466" s="181"/>
      <c r="Q1466" s="153"/>
      <c r="R1466" s="153"/>
      <c r="S1466" s="153"/>
      <c r="T1466" s="153"/>
      <c r="U1466" s="153"/>
      <c r="V1466" s="153"/>
      <c r="W1466" s="153"/>
    </row>
    <row r="1467" spans="12:23" ht="12.75" hidden="1">
      <c r="L1467" s="181"/>
      <c r="Q1467" s="153"/>
      <c r="R1467" s="153"/>
      <c r="S1467" s="153"/>
      <c r="T1467" s="153"/>
      <c r="U1467" s="153"/>
      <c r="V1467" s="153"/>
      <c r="W1467" s="153"/>
    </row>
    <row r="1468" spans="12:23" ht="12.75" hidden="1">
      <c r="L1468" s="181"/>
      <c r="Q1468" s="153"/>
      <c r="R1468" s="153"/>
      <c r="S1468" s="153"/>
      <c r="T1468" s="153"/>
      <c r="U1468" s="153"/>
      <c r="V1468" s="153"/>
      <c r="W1468" s="153"/>
    </row>
    <row r="1469" spans="12:23" ht="12.75" hidden="1">
      <c r="L1469" s="181"/>
      <c r="Q1469" s="153"/>
      <c r="R1469" s="153"/>
      <c r="S1469" s="153"/>
      <c r="T1469" s="153"/>
      <c r="U1469" s="153"/>
      <c r="V1469" s="153"/>
      <c r="W1469" s="153"/>
    </row>
    <row r="1470" spans="12:23" ht="12.75" hidden="1">
      <c r="L1470" s="181"/>
      <c r="Q1470" s="153"/>
      <c r="R1470" s="153"/>
      <c r="S1470" s="153"/>
      <c r="T1470" s="153"/>
      <c r="U1470" s="153"/>
      <c r="V1470" s="153"/>
      <c r="W1470" s="153"/>
    </row>
    <row r="1471" spans="12:23" ht="12.75" hidden="1">
      <c r="L1471" s="181"/>
      <c r="Q1471" s="153"/>
      <c r="R1471" s="153"/>
      <c r="S1471" s="153"/>
      <c r="T1471" s="153"/>
      <c r="U1471" s="153"/>
      <c r="V1471" s="153"/>
      <c r="W1471" s="153"/>
    </row>
    <row r="1472" spans="12:23" ht="12.75" hidden="1">
      <c r="L1472" s="181"/>
      <c r="Q1472" s="153"/>
      <c r="R1472" s="153"/>
      <c r="S1472" s="153"/>
      <c r="T1472" s="153"/>
      <c r="U1472" s="153"/>
      <c r="V1472" s="153"/>
      <c r="W1472" s="153"/>
    </row>
    <row r="1473" spans="12:23" ht="12.75" hidden="1">
      <c r="L1473" s="181"/>
      <c r="Q1473" s="153"/>
      <c r="R1473" s="153"/>
      <c r="S1473" s="153"/>
      <c r="T1473" s="153"/>
      <c r="U1473" s="153"/>
      <c r="V1473" s="153"/>
      <c r="W1473" s="153"/>
    </row>
    <row r="1474" spans="12:23" ht="12.75" hidden="1">
      <c r="L1474" s="181"/>
      <c r="Q1474" s="153"/>
      <c r="R1474" s="153"/>
      <c r="S1474" s="153"/>
      <c r="T1474" s="153"/>
      <c r="U1474" s="153"/>
      <c r="V1474" s="153"/>
      <c r="W1474" s="153"/>
    </row>
    <row r="1475" spans="12:23" ht="12.75" hidden="1">
      <c r="L1475" s="181"/>
      <c r="Q1475" s="153"/>
      <c r="R1475" s="153"/>
      <c r="S1475" s="153"/>
      <c r="T1475" s="153"/>
      <c r="U1475" s="153"/>
      <c r="V1475" s="153"/>
      <c r="W1475" s="153"/>
    </row>
    <row r="1476" spans="12:23" ht="12.75" hidden="1">
      <c r="L1476" s="181"/>
      <c r="Q1476" s="153"/>
      <c r="R1476" s="153"/>
      <c r="S1476" s="153"/>
      <c r="T1476" s="153"/>
      <c r="U1476" s="153"/>
      <c r="V1476" s="153"/>
      <c r="W1476" s="153"/>
    </row>
    <row r="1477" spans="12:23" ht="12.75" hidden="1">
      <c r="L1477" s="181"/>
      <c r="Q1477" s="153"/>
      <c r="R1477" s="153"/>
      <c r="S1477" s="153"/>
      <c r="T1477" s="153"/>
      <c r="U1477" s="153"/>
      <c r="V1477" s="153"/>
      <c r="W1477" s="153"/>
    </row>
    <row r="1478" spans="12:23" ht="12.75" hidden="1">
      <c r="L1478" s="181"/>
      <c r="Q1478" s="153"/>
      <c r="R1478" s="153"/>
      <c r="S1478" s="153"/>
      <c r="T1478" s="153"/>
      <c r="U1478" s="153"/>
      <c r="V1478" s="153"/>
      <c r="W1478" s="153"/>
    </row>
    <row r="1479" spans="12:23" ht="12.75" hidden="1">
      <c r="L1479" s="181"/>
      <c r="Q1479" s="153"/>
      <c r="R1479" s="153"/>
      <c r="S1479" s="153"/>
      <c r="T1479" s="153"/>
      <c r="U1479" s="153"/>
      <c r="V1479" s="153"/>
      <c r="W1479" s="153"/>
    </row>
    <row r="1480" spans="12:23" ht="12.75" hidden="1">
      <c r="L1480" s="181"/>
      <c r="Q1480" s="153"/>
      <c r="R1480" s="153"/>
      <c r="S1480" s="153"/>
      <c r="T1480" s="153"/>
      <c r="U1480" s="153"/>
      <c r="V1480" s="153"/>
      <c r="W1480" s="153"/>
    </row>
    <row r="1481" spans="12:23" ht="12.75" hidden="1">
      <c r="L1481" s="181"/>
      <c r="Q1481" s="153"/>
      <c r="R1481" s="153"/>
      <c r="S1481" s="153"/>
      <c r="T1481" s="153"/>
      <c r="U1481" s="153"/>
      <c r="V1481" s="153"/>
      <c r="W1481" s="153"/>
    </row>
    <row r="1482" spans="12:23" ht="12.75" hidden="1">
      <c r="L1482" s="181"/>
      <c r="Q1482" s="153"/>
      <c r="R1482" s="153"/>
      <c r="S1482" s="153"/>
      <c r="T1482" s="153"/>
      <c r="U1482" s="153"/>
      <c r="V1482" s="153"/>
      <c r="W1482" s="153"/>
    </row>
    <row r="1483" spans="12:23" ht="12.75" hidden="1">
      <c r="L1483" s="181"/>
      <c r="Q1483" s="153"/>
      <c r="R1483" s="153"/>
      <c r="S1483" s="153"/>
      <c r="T1483" s="153"/>
      <c r="U1483" s="153"/>
      <c r="V1483" s="153"/>
      <c r="W1483" s="153"/>
    </row>
    <row r="1484" spans="12:23" ht="12.75" hidden="1">
      <c r="L1484" s="181"/>
      <c r="Q1484" s="153"/>
      <c r="R1484" s="153"/>
      <c r="S1484" s="153"/>
      <c r="T1484" s="153"/>
      <c r="U1484" s="153"/>
      <c r="V1484" s="153"/>
      <c r="W1484" s="153"/>
    </row>
    <row r="1485" spans="12:23" ht="12.75" hidden="1">
      <c r="L1485" s="181"/>
      <c r="Q1485" s="153"/>
      <c r="R1485" s="153"/>
      <c r="S1485" s="153"/>
      <c r="T1485" s="153"/>
      <c r="U1485" s="153"/>
      <c r="V1485" s="153"/>
      <c r="W1485" s="153"/>
    </row>
    <row r="1486" spans="12:23" ht="12.75" hidden="1">
      <c r="L1486" s="181"/>
      <c r="Q1486" s="153"/>
      <c r="R1486" s="153"/>
      <c r="S1486" s="153"/>
      <c r="T1486" s="153"/>
      <c r="U1486" s="153"/>
      <c r="V1486" s="153"/>
      <c r="W1486" s="153"/>
    </row>
    <row r="1487" spans="12:23" ht="12.75" hidden="1">
      <c r="L1487" s="181"/>
      <c r="Q1487" s="153"/>
      <c r="R1487" s="153"/>
      <c r="S1487" s="153"/>
      <c r="T1487" s="153"/>
      <c r="U1487" s="153"/>
      <c r="V1487" s="153"/>
      <c r="W1487" s="153"/>
    </row>
    <row r="1488" spans="12:23" ht="12.75" hidden="1">
      <c r="L1488" s="181"/>
      <c r="Q1488" s="153"/>
      <c r="R1488" s="153"/>
      <c r="S1488" s="153"/>
      <c r="T1488" s="153"/>
      <c r="U1488" s="153"/>
      <c r="V1488" s="153"/>
      <c r="W1488" s="153"/>
    </row>
    <row r="1489" spans="12:23" ht="12.75" hidden="1">
      <c r="L1489" s="181"/>
      <c r="Q1489" s="153"/>
      <c r="R1489" s="153"/>
      <c r="S1489" s="153"/>
      <c r="T1489" s="153"/>
      <c r="U1489" s="153"/>
      <c r="V1489" s="153"/>
      <c r="W1489" s="153"/>
    </row>
    <row r="1490" spans="12:23" ht="12.75" hidden="1">
      <c r="L1490" s="181"/>
      <c r="Q1490" s="153"/>
      <c r="R1490" s="153"/>
      <c r="S1490" s="153"/>
      <c r="T1490" s="153"/>
      <c r="U1490" s="153"/>
      <c r="V1490" s="153"/>
      <c r="W1490" s="153"/>
    </row>
    <row r="1491" spans="12:23" ht="12.75" hidden="1">
      <c r="L1491" s="181"/>
      <c r="Q1491" s="153"/>
      <c r="R1491" s="153"/>
      <c r="S1491" s="153"/>
      <c r="T1491" s="153"/>
      <c r="U1491" s="153"/>
      <c r="V1491" s="153"/>
      <c r="W1491" s="153"/>
    </row>
    <row r="1492" spans="12:23" ht="12.75" hidden="1">
      <c r="L1492" s="181"/>
      <c r="Q1492" s="153"/>
      <c r="R1492" s="153"/>
      <c r="S1492" s="153"/>
      <c r="T1492" s="153"/>
      <c r="U1492" s="153"/>
      <c r="V1492" s="153"/>
      <c r="W1492" s="153"/>
    </row>
    <row r="1493" spans="12:23" ht="12.75" hidden="1">
      <c r="L1493" s="181"/>
      <c r="Q1493" s="153"/>
      <c r="R1493" s="153"/>
      <c r="S1493" s="153"/>
      <c r="T1493" s="153"/>
      <c r="U1493" s="153"/>
      <c r="V1493" s="153"/>
      <c r="W1493" s="153"/>
    </row>
    <row r="1494" spans="12:23" ht="12.75" hidden="1">
      <c r="L1494" s="181"/>
      <c r="Q1494" s="153"/>
      <c r="R1494" s="153"/>
      <c r="S1494" s="153"/>
      <c r="T1494" s="153"/>
      <c r="U1494" s="153"/>
      <c r="V1494" s="153"/>
      <c r="W1494" s="153"/>
    </row>
    <row r="1495" spans="12:23" ht="12.75" hidden="1">
      <c r="L1495" s="181"/>
      <c r="Q1495" s="153"/>
      <c r="R1495" s="153"/>
      <c r="S1495" s="153"/>
      <c r="T1495" s="153"/>
      <c r="U1495" s="153"/>
      <c r="V1495" s="153"/>
      <c r="W1495" s="153"/>
    </row>
    <row r="1496" spans="12:23" ht="12.75" hidden="1">
      <c r="L1496" s="181"/>
      <c r="Q1496" s="153"/>
      <c r="R1496" s="153"/>
      <c r="S1496" s="153"/>
      <c r="T1496" s="153"/>
      <c r="U1496" s="153"/>
      <c r="V1496" s="153"/>
      <c r="W1496" s="153"/>
    </row>
    <row r="1497" spans="12:23" ht="12.75" hidden="1">
      <c r="L1497" s="181"/>
      <c r="Q1497" s="153"/>
      <c r="R1497" s="153"/>
      <c r="S1497" s="153"/>
      <c r="T1497" s="153"/>
      <c r="U1497" s="153"/>
      <c r="V1497" s="153"/>
      <c r="W1497" s="153"/>
    </row>
    <row r="1498" spans="12:23" ht="12.75" hidden="1">
      <c r="L1498" s="181"/>
      <c r="Q1498" s="153"/>
      <c r="R1498" s="153"/>
      <c r="S1498" s="153"/>
      <c r="T1498" s="153"/>
      <c r="U1498" s="153"/>
      <c r="V1498" s="153"/>
      <c r="W1498" s="153"/>
    </row>
    <row r="1499" spans="12:23" ht="12.75" hidden="1">
      <c r="L1499" s="181"/>
      <c r="Q1499" s="153"/>
      <c r="R1499" s="153"/>
      <c r="S1499" s="153"/>
      <c r="T1499" s="153"/>
      <c r="U1499" s="153"/>
      <c r="V1499" s="153"/>
      <c r="W1499" s="153"/>
    </row>
    <row r="1500" spans="12:23" ht="12.75" hidden="1">
      <c r="L1500" s="181"/>
      <c r="Q1500" s="153"/>
      <c r="R1500" s="153"/>
      <c r="S1500" s="153"/>
      <c r="T1500" s="153"/>
      <c r="U1500" s="153"/>
      <c r="V1500" s="153"/>
      <c r="W1500" s="153"/>
    </row>
    <row r="1501" spans="12:23" ht="12.75" hidden="1">
      <c r="L1501" s="181"/>
      <c r="Q1501" s="153"/>
      <c r="R1501" s="153"/>
      <c r="S1501" s="153"/>
      <c r="T1501" s="153"/>
      <c r="U1501" s="153"/>
      <c r="V1501" s="153"/>
      <c r="W1501" s="153"/>
    </row>
    <row r="1502" spans="12:23" ht="12.75" hidden="1">
      <c r="L1502" s="181"/>
      <c r="Q1502" s="153"/>
      <c r="R1502" s="153"/>
      <c r="S1502" s="153"/>
      <c r="T1502" s="153"/>
      <c r="U1502" s="153"/>
      <c r="V1502" s="153"/>
      <c r="W1502" s="153"/>
    </row>
    <row r="1503" spans="12:23" ht="12.75" hidden="1">
      <c r="L1503" s="181"/>
      <c r="Q1503" s="153"/>
      <c r="R1503" s="153"/>
      <c r="S1503" s="153"/>
      <c r="T1503" s="153"/>
      <c r="U1503" s="153"/>
      <c r="V1503" s="153"/>
      <c r="W1503" s="153"/>
    </row>
    <row r="1504" spans="12:23" ht="12.75" hidden="1">
      <c r="L1504" s="181"/>
      <c r="Q1504" s="153"/>
      <c r="R1504" s="153"/>
      <c r="S1504" s="153"/>
      <c r="T1504" s="153"/>
      <c r="U1504" s="153"/>
      <c r="V1504" s="153"/>
      <c r="W1504" s="153"/>
    </row>
    <row r="1505" spans="12:23" ht="12.75" hidden="1">
      <c r="L1505" s="181"/>
      <c r="Q1505" s="153"/>
      <c r="R1505" s="153"/>
      <c r="S1505" s="153"/>
      <c r="T1505" s="153"/>
      <c r="U1505" s="153"/>
      <c r="V1505" s="153"/>
      <c r="W1505" s="153"/>
    </row>
    <row r="1506" spans="12:23" ht="12.75" hidden="1">
      <c r="L1506" s="181"/>
      <c r="Q1506" s="153"/>
      <c r="R1506" s="153"/>
      <c r="S1506" s="153"/>
      <c r="T1506" s="153"/>
      <c r="U1506" s="153"/>
      <c r="V1506" s="153"/>
      <c r="W1506" s="153"/>
    </row>
    <row r="1507" spans="12:23" ht="12.75" hidden="1">
      <c r="L1507" s="181"/>
      <c r="Q1507" s="153"/>
      <c r="R1507" s="153"/>
      <c r="S1507" s="153"/>
      <c r="T1507" s="153"/>
      <c r="U1507" s="153"/>
      <c r="V1507" s="153"/>
      <c r="W1507" s="153"/>
    </row>
    <row r="1508" spans="12:23" ht="12.75" hidden="1">
      <c r="L1508" s="181"/>
      <c r="Q1508" s="153"/>
      <c r="R1508" s="153"/>
      <c r="S1508" s="153"/>
      <c r="T1508" s="153"/>
      <c r="U1508" s="153"/>
      <c r="V1508" s="153"/>
      <c r="W1508" s="153"/>
    </row>
    <row r="1509" spans="12:23" ht="12.75" hidden="1">
      <c r="L1509" s="181"/>
      <c r="Q1509" s="153"/>
      <c r="R1509" s="153"/>
      <c r="S1509" s="153"/>
      <c r="T1509" s="153"/>
      <c r="U1509" s="153"/>
      <c r="V1509" s="153"/>
      <c r="W1509" s="153"/>
    </row>
    <row r="1510" spans="12:23" ht="12.75" hidden="1">
      <c r="L1510" s="181"/>
      <c r="Q1510" s="153"/>
      <c r="R1510" s="153"/>
      <c r="S1510" s="153"/>
      <c r="T1510" s="153"/>
      <c r="U1510" s="153"/>
      <c r="V1510" s="153"/>
      <c r="W1510" s="153"/>
    </row>
    <row r="1511" spans="12:23" ht="12.75" hidden="1">
      <c r="L1511" s="181"/>
      <c r="Q1511" s="153"/>
      <c r="R1511" s="153"/>
      <c r="S1511" s="153"/>
      <c r="T1511" s="153"/>
      <c r="U1511" s="153"/>
      <c r="V1511" s="153"/>
      <c r="W1511" s="153"/>
    </row>
    <row r="1512" spans="12:23" ht="12.75" hidden="1">
      <c r="L1512" s="181"/>
      <c r="Q1512" s="153"/>
      <c r="R1512" s="153"/>
      <c r="S1512" s="153"/>
      <c r="T1512" s="153"/>
      <c r="U1512" s="153"/>
      <c r="V1512" s="153"/>
      <c r="W1512" s="153"/>
    </row>
    <row r="1513" spans="12:23" ht="12.75" hidden="1">
      <c r="L1513" s="181"/>
      <c r="Q1513" s="153"/>
      <c r="R1513" s="153"/>
      <c r="S1513" s="153"/>
      <c r="T1513" s="153"/>
      <c r="U1513" s="153"/>
      <c r="V1513" s="153"/>
      <c r="W1513" s="153"/>
    </row>
    <row r="1514" spans="12:23" ht="12.75" hidden="1">
      <c r="L1514" s="181"/>
      <c r="Q1514" s="153"/>
      <c r="R1514" s="153"/>
      <c r="S1514" s="153"/>
      <c r="T1514" s="153"/>
      <c r="U1514" s="153"/>
      <c r="V1514" s="153"/>
      <c r="W1514" s="153"/>
    </row>
    <row r="1515" spans="12:23" ht="12.75" hidden="1">
      <c r="L1515" s="181"/>
      <c r="Q1515" s="153"/>
      <c r="R1515" s="153"/>
      <c r="S1515" s="153"/>
      <c r="T1515" s="153"/>
      <c r="U1515" s="153"/>
      <c r="V1515" s="153"/>
      <c r="W1515" s="153"/>
    </row>
    <row r="1516" spans="12:23" ht="12.75" hidden="1">
      <c r="L1516" s="181"/>
      <c r="Q1516" s="153"/>
      <c r="R1516" s="153"/>
      <c r="S1516" s="153"/>
      <c r="T1516" s="153"/>
      <c r="U1516" s="153"/>
      <c r="V1516" s="153"/>
      <c r="W1516" s="153"/>
    </row>
    <row r="1517" spans="12:23" ht="12.75" hidden="1">
      <c r="L1517" s="181"/>
      <c r="Q1517" s="153"/>
      <c r="R1517" s="153"/>
      <c r="S1517" s="153"/>
      <c r="T1517" s="153"/>
      <c r="U1517" s="153"/>
      <c r="V1517" s="153"/>
      <c r="W1517" s="153"/>
    </row>
    <row r="1518" spans="12:23" ht="12.75" hidden="1">
      <c r="L1518" s="181"/>
      <c r="Q1518" s="153"/>
      <c r="R1518" s="153"/>
      <c r="S1518" s="153"/>
      <c r="T1518" s="153"/>
      <c r="U1518" s="153"/>
      <c r="V1518" s="153"/>
      <c r="W1518" s="153"/>
    </row>
    <row r="1519" spans="12:23" ht="12.75" hidden="1">
      <c r="L1519" s="181"/>
      <c r="Q1519" s="153"/>
      <c r="R1519" s="153"/>
      <c r="S1519" s="153"/>
      <c r="T1519" s="153"/>
      <c r="U1519" s="153"/>
      <c r="V1519" s="153"/>
      <c r="W1519" s="153"/>
    </row>
    <row r="1520" spans="12:23" ht="12.75" hidden="1">
      <c r="L1520" s="181"/>
      <c r="Q1520" s="153"/>
      <c r="R1520" s="153"/>
      <c r="S1520" s="153"/>
      <c r="T1520" s="153"/>
      <c r="U1520" s="153"/>
      <c r="V1520" s="153"/>
      <c r="W1520" s="153"/>
    </row>
    <row r="1521" spans="12:23" ht="12.75" hidden="1">
      <c r="L1521" s="181"/>
      <c r="Q1521" s="153"/>
      <c r="R1521" s="153"/>
      <c r="S1521" s="153"/>
      <c r="T1521" s="153"/>
      <c r="U1521" s="153"/>
      <c r="V1521" s="153"/>
      <c r="W1521" s="153"/>
    </row>
    <row r="1522" spans="12:23" ht="12.75" hidden="1">
      <c r="L1522" s="181"/>
      <c r="Q1522" s="153"/>
      <c r="R1522" s="153"/>
      <c r="S1522" s="153"/>
      <c r="T1522" s="153"/>
      <c r="U1522" s="153"/>
      <c r="V1522" s="153"/>
      <c r="W1522" s="153"/>
    </row>
    <row r="1523" spans="12:23" ht="12.75" hidden="1">
      <c r="L1523" s="181"/>
      <c r="Q1523" s="153"/>
      <c r="R1523" s="153"/>
      <c r="S1523" s="153"/>
      <c r="T1523" s="153"/>
      <c r="U1523" s="153"/>
      <c r="V1523" s="153"/>
      <c r="W1523" s="153"/>
    </row>
    <row r="1524" spans="12:23" ht="12.75" hidden="1">
      <c r="L1524" s="181"/>
      <c r="Q1524" s="153"/>
      <c r="R1524" s="153"/>
      <c r="S1524" s="153"/>
      <c r="T1524" s="153"/>
      <c r="U1524" s="153"/>
      <c r="V1524" s="153"/>
      <c r="W1524" s="153"/>
    </row>
    <row r="1525" spans="12:23" ht="12.75" hidden="1">
      <c r="L1525" s="181"/>
      <c r="Q1525" s="153"/>
      <c r="R1525" s="153"/>
      <c r="S1525" s="153"/>
      <c r="T1525" s="153"/>
      <c r="U1525" s="153"/>
      <c r="V1525" s="153"/>
      <c r="W1525" s="153"/>
    </row>
    <row r="1526" spans="12:23" ht="12.75" hidden="1">
      <c r="L1526" s="181"/>
      <c r="Q1526" s="153"/>
      <c r="R1526" s="153"/>
      <c r="S1526" s="153"/>
      <c r="T1526" s="153"/>
      <c r="U1526" s="153"/>
      <c r="V1526" s="153"/>
      <c r="W1526" s="153"/>
    </row>
    <row r="1527" spans="12:23" ht="12.75" hidden="1">
      <c r="L1527" s="181"/>
      <c r="Q1527" s="153"/>
      <c r="R1527" s="153"/>
      <c r="S1527" s="153"/>
      <c r="T1527" s="153"/>
      <c r="U1527" s="153"/>
      <c r="V1527" s="153"/>
      <c r="W1527" s="153"/>
    </row>
    <row r="1528" spans="12:23" ht="12.75" hidden="1">
      <c r="L1528" s="181"/>
      <c r="Q1528" s="153"/>
      <c r="R1528" s="153"/>
      <c r="S1528" s="153"/>
      <c r="T1528" s="153"/>
      <c r="U1528" s="153"/>
      <c r="V1528" s="153"/>
      <c r="W1528" s="153"/>
    </row>
    <row r="1529" spans="12:23" ht="12.75" hidden="1">
      <c r="L1529" s="181"/>
      <c r="Q1529" s="153"/>
      <c r="R1529" s="153"/>
      <c r="S1529" s="153"/>
      <c r="T1529" s="153"/>
      <c r="U1529" s="153"/>
      <c r="V1529" s="153"/>
      <c r="W1529" s="153"/>
    </row>
    <row r="1530" spans="12:23" ht="12.75" hidden="1">
      <c r="L1530" s="181"/>
      <c r="Q1530" s="153"/>
      <c r="R1530" s="153"/>
      <c r="S1530" s="153"/>
      <c r="T1530" s="153"/>
      <c r="U1530" s="153"/>
      <c r="V1530" s="153"/>
      <c r="W1530" s="153"/>
    </row>
    <row r="1531" spans="12:23" ht="12.75" hidden="1">
      <c r="L1531" s="181"/>
      <c r="Q1531" s="153"/>
      <c r="R1531" s="153"/>
      <c r="S1531" s="153"/>
      <c r="T1531" s="153"/>
      <c r="U1531" s="153"/>
      <c r="V1531" s="153"/>
      <c r="W1531" s="153"/>
    </row>
    <row r="1532" spans="12:23" ht="12.75" hidden="1">
      <c r="L1532" s="181"/>
      <c r="Q1532" s="153"/>
      <c r="R1532" s="153"/>
      <c r="S1532" s="153"/>
      <c r="T1532" s="153"/>
      <c r="U1532" s="153"/>
      <c r="V1532" s="153"/>
      <c r="W1532" s="153"/>
    </row>
    <row r="1533" spans="12:23" ht="12.75" hidden="1">
      <c r="L1533" s="181"/>
      <c r="Q1533" s="153"/>
      <c r="R1533" s="153"/>
      <c r="S1533" s="153"/>
      <c r="T1533" s="153"/>
      <c r="U1533" s="153"/>
      <c r="V1533" s="153"/>
      <c r="W1533" s="153"/>
    </row>
    <row r="1534" spans="12:23" ht="12.75" hidden="1">
      <c r="L1534" s="181"/>
      <c r="Q1534" s="153"/>
      <c r="R1534" s="153"/>
      <c r="S1534" s="153"/>
      <c r="T1534" s="153"/>
      <c r="U1534" s="153"/>
      <c r="V1534" s="153"/>
      <c r="W1534" s="153"/>
    </row>
    <row r="1535" spans="12:23" ht="12.75" hidden="1">
      <c r="L1535" s="181"/>
      <c r="Q1535" s="153"/>
      <c r="R1535" s="153"/>
      <c r="S1535" s="153"/>
      <c r="T1535" s="153"/>
      <c r="U1535" s="153"/>
      <c r="V1535" s="153"/>
      <c r="W1535" s="153"/>
    </row>
    <row r="1536" spans="12:23" ht="12.75" hidden="1">
      <c r="L1536" s="181"/>
      <c r="Q1536" s="153"/>
      <c r="R1536" s="153"/>
      <c r="S1536" s="153"/>
      <c r="T1536" s="153"/>
      <c r="U1536" s="153"/>
      <c r="V1536" s="153"/>
      <c r="W1536" s="153"/>
    </row>
    <row r="1537" spans="12:23" ht="12.75" hidden="1">
      <c r="L1537" s="181"/>
      <c r="Q1537" s="153"/>
      <c r="R1537" s="153"/>
      <c r="S1537" s="153"/>
      <c r="T1537" s="153"/>
      <c r="U1537" s="153"/>
      <c r="V1537" s="153"/>
      <c r="W1537" s="153"/>
    </row>
    <row r="1538" spans="12:23" ht="12.75" hidden="1">
      <c r="L1538" s="181"/>
      <c r="Q1538" s="153"/>
      <c r="R1538" s="153"/>
      <c r="S1538" s="153"/>
      <c r="T1538" s="153"/>
      <c r="U1538" s="153"/>
      <c r="V1538" s="153"/>
      <c r="W1538" s="153"/>
    </row>
    <row r="1539" spans="12:23" ht="12.75" hidden="1">
      <c r="L1539" s="181"/>
      <c r="Q1539" s="153"/>
      <c r="R1539" s="153"/>
      <c r="S1539" s="153"/>
      <c r="T1539" s="153"/>
      <c r="U1539" s="153"/>
      <c r="V1539" s="153"/>
      <c r="W1539" s="153"/>
    </row>
    <row r="1540" spans="12:23" ht="12.75" hidden="1">
      <c r="L1540" s="181"/>
      <c r="Q1540" s="153"/>
      <c r="R1540" s="153"/>
      <c r="S1540" s="153"/>
      <c r="T1540" s="153"/>
      <c r="U1540" s="153"/>
      <c r="V1540" s="153"/>
      <c r="W1540" s="153"/>
    </row>
    <row r="1541" spans="12:23" ht="12.75" hidden="1">
      <c r="L1541" s="181"/>
      <c r="Q1541" s="153"/>
      <c r="R1541" s="153"/>
      <c r="S1541" s="153"/>
      <c r="T1541" s="153"/>
      <c r="U1541" s="153"/>
      <c r="V1541" s="153"/>
      <c r="W1541" s="153"/>
    </row>
    <row r="1542" spans="12:23" ht="12.75" hidden="1">
      <c r="L1542" s="181"/>
      <c r="Q1542" s="153"/>
      <c r="R1542" s="153"/>
      <c r="S1542" s="153"/>
      <c r="T1542" s="153"/>
      <c r="U1542" s="153"/>
      <c r="V1542" s="153"/>
      <c r="W1542" s="153"/>
    </row>
    <row r="1543" spans="12:23" ht="12.75" hidden="1">
      <c r="L1543" s="181"/>
      <c r="Q1543" s="153"/>
      <c r="R1543" s="153"/>
      <c r="S1543" s="153"/>
      <c r="T1543" s="153"/>
      <c r="U1543" s="153"/>
      <c r="V1543" s="153"/>
      <c r="W1543" s="153"/>
    </row>
    <row r="1544" spans="12:23" ht="12.75" hidden="1">
      <c r="L1544" s="181"/>
      <c r="Q1544" s="153"/>
      <c r="R1544" s="153"/>
      <c r="S1544" s="153"/>
      <c r="T1544" s="153"/>
      <c r="U1544" s="153"/>
      <c r="V1544" s="153"/>
      <c r="W1544" s="153"/>
    </row>
    <row r="1545" spans="12:23" ht="12.75" hidden="1">
      <c r="L1545" s="181"/>
      <c r="Q1545" s="153"/>
      <c r="R1545" s="153"/>
      <c r="S1545" s="153"/>
      <c r="T1545" s="153"/>
      <c r="U1545" s="153"/>
      <c r="V1545" s="153"/>
      <c r="W1545" s="153"/>
    </row>
    <row r="1546" spans="12:23" ht="12.75" hidden="1">
      <c r="L1546" s="181"/>
      <c r="Q1546" s="153"/>
      <c r="R1546" s="153"/>
      <c r="S1546" s="153"/>
      <c r="T1546" s="153"/>
      <c r="U1546" s="153"/>
      <c r="V1546" s="153"/>
      <c r="W1546" s="153"/>
    </row>
    <row r="1547" spans="12:23" ht="12.75" hidden="1">
      <c r="L1547" s="181"/>
      <c r="Q1547" s="153"/>
      <c r="R1547" s="153"/>
      <c r="S1547" s="153"/>
      <c r="T1547" s="153"/>
      <c r="U1547" s="153"/>
      <c r="V1547" s="153"/>
      <c r="W1547" s="153"/>
    </row>
    <row r="1548" spans="12:23" ht="12.75" hidden="1">
      <c r="L1548" s="181"/>
      <c r="Q1548" s="153"/>
      <c r="R1548" s="153"/>
      <c r="S1548" s="153"/>
      <c r="T1548" s="153"/>
      <c r="U1548" s="153"/>
      <c r="V1548" s="153"/>
      <c r="W1548" s="153"/>
    </row>
    <row r="1549" spans="12:23" ht="12.75" hidden="1">
      <c r="L1549" s="181"/>
      <c r="Q1549" s="153"/>
      <c r="R1549" s="153"/>
      <c r="S1549" s="153"/>
      <c r="T1549" s="153"/>
      <c r="U1549" s="153"/>
      <c r="V1549" s="153"/>
      <c r="W1549" s="153"/>
    </row>
    <row r="1550" spans="12:23" ht="12.75" hidden="1">
      <c r="L1550" s="181"/>
      <c r="Q1550" s="153"/>
      <c r="R1550" s="153"/>
      <c r="S1550" s="153"/>
      <c r="T1550" s="153"/>
      <c r="U1550" s="153"/>
      <c r="V1550" s="153"/>
      <c r="W1550" s="153"/>
    </row>
    <row r="1551" spans="12:23" ht="12.75" hidden="1">
      <c r="L1551" s="181"/>
      <c r="Q1551" s="153"/>
      <c r="R1551" s="153"/>
      <c r="S1551" s="153"/>
      <c r="T1551" s="153"/>
      <c r="U1551" s="153"/>
      <c r="V1551" s="153"/>
      <c r="W1551" s="153"/>
    </row>
    <row r="1552" spans="12:23" ht="12.75" hidden="1">
      <c r="L1552" s="181"/>
      <c r="Q1552" s="153"/>
      <c r="R1552" s="153"/>
      <c r="S1552" s="153"/>
      <c r="T1552" s="153"/>
      <c r="U1552" s="153"/>
      <c r="V1552" s="153"/>
      <c r="W1552" s="153"/>
    </row>
    <row r="1553" spans="12:23" ht="12.75" hidden="1">
      <c r="L1553" s="181"/>
      <c r="Q1553" s="153"/>
      <c r="R1553" s="153"/>
      <c r="S1553" s="153"/>
      <c r="T1553" s="153"/>
      <c r="U1553" s="153"/>
      <c r="V1553" s="153"/>
      <c r="W1553" s="153"/>
    </row>
    <row r="1554" spans="12:23" ht="12.75" hidden="1">
      <c r="L1554" s="181"/>
      <c r="Q1554" s="153"/>
      <c r="R1554" s="153"/>
      <c r="S1554" s="153"/>
      <c r="T1554" s="153"/>
      <c r="U1554" s="153"/>
      <c r="V1554" s="153"/>
      <c r="W1554" s="153"/>
    </row>
    <row r="1555" spans="12:23" ht="12.75" hidden="1">
      <c r="L1555" s="181"/>
      <c r="Q1555" s="153"/>
      <c r="R1555" s="153"/>
      <c r="S1555" s="153"/>
      <c r="T1555" s="153"/>
      <c r="U1555" s="153"/>
      <c r="V1555" s="153"/>
      <c r="W1555" s="153"/>
    </row>
    <row r="1556" spans="12:23" ht="12.75" hidden="1">
      <c r="L1556" s="181"/>
      <c r="Q1556" s="153"/>
      <c r="R1556" s="153"/>
      <c r="S1556" s="153"/>
      <c r="T1556" s="153"/>
      <c r="U1556" s="153"/>
      <c r="V1556" s="153"/>
      <c r="W1556" s="153"/>
    </row>
    <row r="1557" spans="12:23" ht="12.75" hidden="1">
      <c r="L1557" s="181"/>
      <c r="Q1557" s="153"/>
      <c r="R1557" s="153"/>
      <c r="S1557" s="153"/>
      <c r="T1557" s="153"/>
      <c r="U1557" s="153"/>
      <c r="V1557" s="153"/>
      <c r="W1557" s="153"/>
    </row>
    <row r="1558" spans="12:23" ht="12.75" hidden="1">
      <c r="L1558" s="181"/>
      <c r="Q1558" s="153"/>
      <c r="R1558" s="153"/>
      <c r="S1558" s="153"/>
      <c r="T1558" s="153"/>
      <c r="U1558" s="153"/>
      <c r="V1558" s="153"/>
      <c r="W1558" s="153"/>
    </row>
    <row r="1559" spans="12:23" ht="12.75" hidden="1">
      <c r="L1559" s="181"/>
      <c r="Q1559" s="153"/>
      <c r="R1559" s="153"/>
      <c r="S1559" s="153"/>
      <c r="T1559" s="153"/>
      <c r="U1559" s="153"/>
      <c r="V1559" s="153"/>
      <c r="W1559" s="153"/>
    </row>
    <row r="1560" spans="12:23" ht="12.75" hidden="1">
      <c r="L1560" s="181"/>
      <c r="Q1560" s="153"/>
      <c r="R1560" s="153"/>
      <c r="S1560" s="153"/>
      <c r="T1560" s="153"/>
      <c r="U1560" s="153"/>
      <c r="V1560" s="153"/>
      <c r="W1560" s="153"/>
    </row>
    <row r="1561" spans="12:23" ht="12.75" hidden="1">
      <c r="L1561" s="181"/>
      <c r="Q1561" s="153"/>
      <c r="R1561" s="153"/>
      <c r="S1561" s="153"/>
      <c r="T1561" s="153"/>
      <c r="U1561" s="153"/>
      <c r="V1561" s="153"/>
      <c r="W1561" s="153"/>
    </row>
    <row r="1562" spans="12:23" ht="12.75" hidden="1">
      <c r="L1562" s="181"/>
      <c r="Q1562" s="153"/>
      <c r="R1562" s="153"/>
      <c r="S1562" s="153"/>
      <c r="T1562" s="153"/>
      <c r="U1562" s="153"/>
      <c r="V1562" s="153"/>
      <c r="W1562" s="153"/>
    </row>
    <row r="1563" spans="12:23" ht="12.75" hidden="1">
      <c r="L1563" s="181"/>
      <c r="Q1563" s="153"/>
      <c r="R1563" s="153"/>
      <c r="S1563" s="153"/>
      <c r="T1563" s="153"/>
      <c r="U1563" s="153"/>
      <c r="V1563" s="153"/>
      <c r="W1563" s="153"/>
    </row>
    <row r="1564" spans="12:23" ht="12.75" hidden="1">
      <c r="L1564" s="181"/>
      <c r="Q1564" s="153"/>
      <c r="R1564" s="153"/>
      <c r="S1564" s="153"/>
      <c r="T1564" s="153"/>
      <c r="U1564" s="153"/>
      <c r="V1564" s="153"/>
      <c r="W1564" s="153"/>
    </row>
    <row r="1565" spans="12:23" ht="12.75" hidden="1">
      <c r="L1565" s="181"/>
      <c r="Q1565" s="153"/>
      <c r="R1565" s="153"/>
      <c r="S1565" s="153"/>
      <c r="T1565" s="153"/>
      <c r="U1565" s="153"/>
      <c r="V1565" s="153"/>
      <c r="W1565" s="153"/>
    </row>
    <row r="1566" spans="12:23" ht="12.75" hidden="1">
      <c r="L1566" s="181"/>
      <c r="Q1566" s="153"/>
      <c r="R1566" s="153"/>
      <c r="S1566" s="153"/>
      <c r="T1566" s="153"/>
      <c r="U1566" s="153"/>
      <c r="V1566" s="153"/>
      <c r="W1566" s="153"/>
    </row>
    <row r="1567" spans="12:23" ht="12.75" hidden="1">
      <c r="L1567" s="181"/>
      <c r="Q1567" s="153"/>
      <c r="R1567" s="153"/>
      <c r="S1567" s="153"/>
      <c r="T1567" s="153"/>
      <c r="U1567" s="153"/>
      <c r="V1567" s="153"/>
      <c r="W1567" s="153"/>
    </row>
    <row r="1568" spans="12:23" ht="12.75" hidden="1">
      <c r="L1568" s="181"/>
      <c r="Q1568" s="153"/>
      <c r="R1568" s="153"/>
      <c r="S1568" s="153"/>
      <c r="T1568" s="153"/>
      <c r="U1568" s="153"/>
      <c r="V1568" s="153"/>
      <c r="W1568" s="153"/>
    </row>
    <row r="1569" spans="12:23" ht="12.75" hidden="1">
      <c r="L1569" s="181"/>
      <c r="Q1569" s="153"/>
      <c r="R1569" s="153"/>
      <c r="S1569" s="153"/>
      <c r="T1569" s="153"/>
      <c r="U1569" s="153"/>
      <c r="V1569" s="153"/>
      <c r="W1569" s="153"/>
    </row>
    <row r="1570" spans="12:23" ht="12.75" hidden="1">
      <c r="L1570" s="181"/>
      <c r="Q1570" s="153"/>
      <c r="R1570" s="153"/>
      <c r="S1570" s="153"/>
      <c r="T1570" s="153"/>
      <c r="U1570" s="153"/>
      <c r="V1570" s="153"/>
      <c r="W1570" s="153"/>
    </row>
    <row r="1571" spans="12:23" ht="12.75" hidden="1">
      <c r="L1571" s="181"/>
      <c r="Q1571" s="153"/>
      <c r="R1571" s="153"/>
      <c r="S1571" s="153"/>
      <c r="T1571" s="153"/>
      <c r="U1571" s="153"/>
      <c r="V1571" s="153"/>
      <c r="W1571" s="153"/>
    </row>
    <row r="1572" spans="12:23" ht="12.75" hidden="1">
      <c r="L1572" s="181"/>
      <c r="Q1572" s="153"/>
      <c r="R1572" s="153"/>
      <c r="S1572" s="153"/>
      <c r="T1572" s="153"/>
      <c r="U1572" s="153"/>
      <c r="V1572" s="153"/>
      <c r="W1572" s="153"/>
    </row>
    <row r="1573" spans="12:23" ht="12.75" hidden="1">
      <c r="L1573" s="181"/>
      <c r="Q1573" s="153"/>
      <c r="R1573" s="153"/>
      <c r="S1573" s="153"/>
      <c r="T1573" s="153"/>
      <c r="U1573" s="153"/>
      <c r="V1573" s="153"/>
      <c r="W1573" s="153"/>
    </row>
    <row r="1574" spans="12:23" ht="12.75" hidden="1">
      <c r="L1574" s="181"/>
      <c r="Q1574" s="153"/>
      <c r="R1574" s="153"/>
      <c r="S1574" s="153"/>
      <c r="T1574" s="153"/>
      <c r="U1574" s="153"/>
      <c r="V1574" s="153"/>
      <c r="W1574" s="153"/>
    </row>
    <row r="1575" spans="12:23" ht="12.75" hidden="1">
      <c r="L1575" s="181"/>
      <c r="Q1575" s="153"/>
      <c r="R1575" s="153"/>
      <c r="S1575" s="153"/>
      <c r="T1575" s="153"/>
      <c r="U1575" s="153"/>
      <c r="V1575" s="153"/>
      <c r="W1575" s="153"/>
    </row>
    <row r="1576" spans="12:23" ht="12.75" hidden="1">
      <c r="L1576" s="181"/>
      <c r="Q1576" s="153"/>
      <c r="R1576" s="153"/>
      <c r="S1576" s="153"/>
      <c r="T1576" s="153"/>
      <c r="U1576" s="153"/>
      <c r="V1576" s="153"/>
      <c r="W1576" s="153"/>
    </row>
    <row r="1577" spans="12:23" ht="12.75" hidden="1">
      <c r="L1577" s="181"/>
      <c r="Q1577" s="153"/>
      <c r="R1577" s="153"/>
      <c r="S1577" s="153"/>
      <c r="T1577" s="153"/>
      <c r="U1577" s="153"/>
      <c r="V1577" s="153"/>
      <c r="W1577" s="153"/>
    </row>
    <row r="1578" spans="12:23" ht="12.75" hidden="1">
      <c r="L1578" s="181"/>
      <c r="Q1578" s="153"/>
      <c r="R1578" s="153"/>
      <c r="S1578" s="153"/>
      <c r="T1578" s="153"/>
      <c r="U1578" s="153"/>
      <c r="V1578" s="153"/>
      <c r="W1578" s="153"/>
    </row>
    <row r="1579" spans="12:23" ht="12.75" hidden="1">
      <c r="L1579" s="181"/>
      <c r="Q1579" s="153"/>
      <c r="R1579" s="153"/>
      <c r="S1579" s="153"/>
      <c r="T1579" s="153"/>
      <c r="U1579" s="153"/>
      <c r="V1579" s="153"/>
      <c r="W1579" s="153"/>
    </row>
    <row r="1580" spans="12:23" ht="12.75" hidden="1">
      <c r="L1580" s="181"/>
      <c r="Q1580" s="153"/>
      <c r="R1580" s="153"/>
      <c r="S1580" s="153"/>
      <c r="T1580" s="153"/>
      <c r="U1580" s="153"/>
      <c r="V1580" s="153"/>
      <c r="W1580" s="153"/>
    </row>
    <row r="1581" spans="12:23" ht="12.75" hidden="1">
      <c r="L1581" s="181"/>
      <c r="Q1581" s="153"/>
      <c r="R1581" s="153"/>
      <c r="S1581" s="153"/>
      <c r="T1581" s="153"/>
      <c r="U1581" s="153"/>
      <c r="V1581" s="153"/>
      <c r="W1581" s="153"/>
    </row>
    <row r="1582" spans="12:23" ht="12.75" hidden="1">
      <c r="L1582" s="181"/>
      <c r="Q1582" s="153"/>
      <c r="R1582" s="153"/>
      <c r="S1582" s="153"/>
      <c r="T1582" s="153"/>
      <c r="U1582" s="153"/>
      <c r="V1582" s="153"/>
      <c r="W1582" s="153"/>
    </row>
    <row r="1583" spans="12:23" ht="12.75" hidden="1">
      <c r="L1583" s="181"/>
      <c r="Q1583" s="153"/>
      <c r="R1583" s="153"/>
      <c r="S1583" s="153"/>
      <c r="T1583" s="153"/>
      <c r="U1583" s="153"/>
      <c r="V1583" s="153"/>
      <c r="W1583" s="153"/>
    </row>
    <row r="1584" spans="12:23" ht="12.75" hidden="1">
      <c r="L1584" s="181"/>
      <c r="Q1584" s="153"/>
      <c r="R1584" s="153"/>
      <c r="S1584" s="153"/>
      <c r="T1584" s="153"/>
      <c r="U1584" s="153"/>
      <c r="V1584" s="153"/>
      <c r="W1584" s="153"/>
    </row>
    <row r="1585" spans="12:23" ht="12.75" hidden="1">
      <c r="L1585" s="181"/>
      <c r="Q1585" s="153"/>
      <c r="R1585" s="153"/>
      <c r="S1585" s="153"/>
      <c r="T1585" s="153"/>
      <c r="U1585" s="153"/>
      <c r="V1585" s="153"/>
      <c r="W1585" s="153"/>
    </row>
    <row r="1586" spans="12:23" ht="12.75" hidden="1">
      <c r="L1586" s="181"/>
      <c r="Q1586" s="153"/>
      <c r="R1586" s="153"/>
      <c r="S1586" s="153"/>
      <c r="T1586" s="153"/>
      <c r="U1586" s="153"/>
      <c r="V1586" s="153"/>
      <c r="W1586" s="153"/>
    </row>
    <row r="1587" spans="12:23" ht="12.75" hidden="1">
      <c r="L1587" s="181"/>
      <c r="Q1587" s="153"/>
      <c r="R1587" s="153"/>
      <c r="S1587" s="153"/>
      <c r="T1587" s="153"/>
      <c r="U1587" s="153"/>
      <c r="V1587" s="153"/>
      <c r="W1587" s="153"/>
    </row>
    <row r="1588" spans="12:23" ht="12.75" hidden="1">
      <c r="L1588" s="181"/>
      <c r="Q1588" s="153"/>
      <c r="R1588" s="153"/>
      <c r="S1588" s="153"/>
      <c r="T1588" s="153"/>
      <c r="U1588" s="153"/>
      <c r="V1588" s="153"/>
      <c r="W1588" s="153"/>
    </row>
    <row r="1589" spans="12:23" ht="12.75" hidden="1">
      <c r="L1589" s="181"/>
      <c r="Q1589" s="153"/>
      <c r="R1589" s="153"/>
      <c r="S1589" s="153"/>
      <c r="T1589" s="153"/>
      <c r="U1589" s="153"/>
      <c r="V1589" s="153"/>
      <c r="W1589" s="153"/>
    </row>
    <row r="1590" spans="12:23" ht="12.75" hidden="1">
      <c r="L1590" s="181"/>
      <c r="Q1590" s="153"/>
      <c r="R1590" s="153"/>
      <c r="S1590" s="153"/>
      <c r="T1590" s="153"/>
      <c r="U1590" s="153"/>
      <c r="V1590" s="153"/>
      <c r="W1590" s="153"/>
    </row>
    <row r="1591" spans="12:23" ht="12.75" hidden="1">
      <c r="L1591" s="181"/>
      <c r="Q1591" s="153"/>
      <c r="R1591" s="153"/>
      <c r="S1591" s="153"/>
      <c r="T1591" s="153"/>
      <c r="U1591" s="153"/>
      <c r="V1591" s="153"/>
      <c r="W1591" s="153"/>
    </row>
    <row r="1592" spans="12:23" ht="12.75" hidden="1">
      <c r="L1592" s="181"/>
      <c r="Q1592" s="153"/>
      <c r="R1592" s="153"/>
      <c r="S1592" s="153"/>
      <c r="T1592" s="153"/>
      <c r="U1592" s="153"/>
      <c r="V1592" s="153"/>
      <c r="W1592" s="153"/>
    </row>
    <row r="1593" spans="12:23" ht="12.75" hidden="1">
      <c r="L1593" s="181"/>
      <c r="Q1593" s="153"/>
      <c r="R1593" s="153"/>
      <c r="S1593" s="153"/>
      <c r="T1593" s="153"/>
      <c r="U1593" s="153"/>
      <c r="V1593" s="153"/>
      <c r="W1593" s="153"/>
    </row>
    <row r="1594" spans="12:23" ht="12.75" hidden="1">
      <c r="L1594" s="181"/>
      <c r="Q1594" s="153"/>
      <c r="R1594" s="153"/>
      <c r="S1594" s="153"/>
      <c r="T1594" s="153"/>
      <c r="U1594" s="153"/>
      <c r="V1594" s="153"/>
      <c r="W1594" s="153"/>
    </row>
    <row r="1595" spans="12:23" ht="12.75" hidden="1">
      <c r="L1595" s="181"/>
      <c r="Q1595" s="153"/>
      <c r="R1595" s="153"/>
      <c r="S1595" s="153"/>
      <c r="T1595" s="153"/>
      <c r="U1595" s="153"/>
      <c r="V1595" s="153"/>
      <c r="W1595" s="153"/>
    </row>
    <row r="1596" spans="12:23" ht="12.75" hidden="1">
      <c r="L1596" s="181"/>
      <c r="Q1596" s="153"/>
      <c r="R1596" s="153"/>
      <c r="S1596" s="153"/>
      <c r="T1596" s="153"/>
      <c r="U1596" s="153"/>
      <c r="V1596" s="153"/>
      <c r="W1596" s="153"/>
    </row>
    <row r="1597" spans="12:23" ht="12.75" hidden="1">
      <c r="L1597" s="181"/>
      <c r="Q1597" s="153"/>
      <c r="R1597" s="153"/>
      <c r="S1597" s="153"/>
      <c r="T1597" s="153"/>
      <c r="U1597" s="153"/>
      <c r="V1597" s="153"/>
      <c r="W1597" s="153"/>
    </row>
    <row r="1598" spans="12:23" ht="12.75" hidden="1">
      <c r="L1598" s="181"/>
      <c r="Q1598" s="153"/>
      <c r="R1598" s="153"/>
      <c r="S1598" s="153"/>
      <c r="T1598" s="153"/>
      <c r="U1598" s="153"/>
      <c r="V1598" s="153"/>
      <c r="W1598" s="153"/>
    </row>
    <row r="1599" spans="12:23" ht="12.75" hidden="1">
      <c r="L1599" s="181"/>
      <c r="Q1599" s="153"/>
      <c r="R1599" s="153"/>
      <c r="S1599" s="153"/>
      <c r="T1599" s="153"/>
      <c r="U1599" s="153"/>
      <c r="V1599" s="153"/>
      <c r="W1599" s="153"/>
    </row>
    <row r="1600" spans="12:23" ht="12.75" hidden="1">
      <c r="L1600" s="181"/>
      <c r="Q1600" s="153"/>
      <c r="R1600" s="153"/>
      <c r="S1600" s="153"/>
      <c r="T1600" s="153"/>
      <c r="U1600" s="153"/>
      <c r="V1600" s="153"/>
      <c r="W1600" s="153"/>
    </row>
    <row r="1601" spans="12:23" ht="12.75" hidden="1">
      <c r="L1601" s="181"/>
      <c r="Q1601" s="153"/>
      <c r="R1601" s="153"/>
      <c r="S1601" s="153"/>
      <c r="T1601" s="153"/>
      <c r="U1601" s="153"/>
      <c r="V1601" s="153"/>
      <c r="W1601" s="153"/>
    </row>
    <row r="1602" spans="12:23" ht="12.75" hidden="1">
      <c r="L1602" s="181"/>
      <c r="Q1602" s="153"/>
      <c r="R1602" s="153"/>
      <c r="S1602" s="153"/>
      <c r="T1602" s="153"/>
      <c r="U1602" s="153"/>
      <c r="V1602" s="153"/>
      <c r="W1602" s="153"/>
    </row>
    <row r="1603" spans="12:23" ht="12.75" hidden="1">
      <c r="L1603" s="181"/>
      <c r="Q1603" s="153"/>
      <c r="R1603" s="153"/>
      <c r="S1603" s="153"/>
      <c r="T1603" s="153"/>
      <c r="U1603" s="153"/>
      <c r="V1603" s="153"/>
      <c r="W1603" s="153"/>
    </row>
    <row r="1604" spans="12:23" ht="12.75" hidden="1">
      <c r="L1604" s="181"/>
      <c r="Q1604" s="153"/>
      <c r="R1604" s="153"/>
      <c r="S1604" s="153"/>
      <c r="T1604" s="153"/>
      <c r="U1604" s="153"/>
      <c r="V1604" s="153"/>
      <c r="W1604" s="153"/>
    </row>
    <row r="1605" spans="12:23" ht="12.75" hidden="1">
      <c r="L1605" s="181"/>
      <c r="Q1605" s="153"/>
      <c r="R1605" s="153"/>
      <c r="S1605" s="153"/>
      <c r="T1605" s="153"/>
      <c r="U1605" s="153"/>
      <c r="V1605" s="153"/>
      <c r="W1605" s="153"/>
    </row>
    <row r="1606" spans="12:23" ht="12.75" hidden="1">
      <c r="L1606" s="181"/>
      <c r="Q1606" s="153"/>
      <c r="R1606" s="153"/>
      <c r="S1606" s="153"/>
      <c r="T1606" s="153"/>
      <c r="U1606" s="153"/>
      <c r="V1606" s="153"/>
      <c r="W1606" s="153"/>
    </row>
    <row r="1607" spans="12:23" ht="12.75" hidden="1">
      <c r="L1607" s="181"/>
      <c r="Q1607" s="153"/>
      <c r="R1607" s="153"/>
      <c r="S1607" s="153"/>
      <c r="T1607" s="153"/>
      <c r="U1607" s="153"/>
      <c r="V1607" s="153"/>
      <c r="W1607" s="153"/>
    </row>
    <row r="1608" spans="12:23" ht="12.75" hidden="1">
      <c r="L1608" s="181"/>
      <c r="Q1608" s="153"/>
      <c r="R1608" s="153"/>
      <c r="S1608" s="153"/>
      <c r="T1608" s="153"/>
      <c r="U1608" s="153"/>
      <c r="V1608" s="153"/>
      <c r="W1608" s="153"/>
    </row>
    <row r="1609" spans="12:23" ht="12.75" hidden="1">
      <c r="L1609" s="181"/>
      <c r="Q1609" s="153"/>
      <c r="R1609" s="153"/>
      <c r="S1609" s="153"/>
      <c r="T1609" s="153"/>
      <c r="U1609" s="153"/>
      <c r="V1609" s="153"/>
      <c r="W1609" s="153"/>
    </row>
    <row r="1610" spans="12:23" ht="12.75" hidden="1">
      <c r="L1610" s="181"/>
      <c r="Q1610" s="153"/>
      <c r="R1610" s="153"/>
      <c r="S1610" s="153"/>
      <c r="T1610" s="153"/>
      <c r="U1610" s="153"/>
      <c r="V1610" s="153"/>
      <c r="W1610" s="153"/>
    </row>
    <row r="1611" spans="12:23" ht="12.75" hidden="1">
      <c r="L1611" s="181"/>
      <c r="Q1611" s="153"/>
      <c r="R1611" s="153"/>
      <c r="S1611" s="153"/>
      <c r="T1611" s="153"/>
      <c r="U1611" s="153"/>
      <c r="V1611" s="153"/>
      <c r="W1611" s="153"/>
    </row>
    <row r="1612" spans="12:23" ht="12.75" hidden="1">
      <c r="L1612" s="181"/>
      <c r="Q1612" s="153"/>
      <c r="R1612" s="153"/>
      <c r="S1612" s="153"/>
      <c r="T1612" s="153"/>
      <c r="U1612" s="153"/>
      <c r="V1612" s="153"/>
      <c r="W1612" s="153"/>
    </row>
    <row r="1613" spans="12:23" ht="12.75" hidden="1">
      <c r="L1613" s="181"/>
      <c r="Q1613" s="153"/>
      <c r="R1613" s="153"/>
      <c r="S1613" s="153"/>
      <c r="T1613" s="153"/>
      <c r="U1613" s="153"/>
      <c r="V1613" s="153"/>
      <c r="W1613" s="153"/>
    </row>
    <row r="1614" spans="12:23" ht="12.75" hidden="1">
      <c r="L1614" s="181"/>
      <c r="Q1614" s="153"/>
      <c r="R1614" s="153"/>
      <c r="S1614" s="153"/>
      <c r="T1614" s="153"/>
      <c r="U1614" s="153"/>
      <c r="V1614" s="153"/>
      <c r="W1614" s="153"/>
    </row>
    <row r="1615" spans="12:23" ht="12.75" hidden="1">
      <c r="L1615" s="181"/>
      <c r="Q1615" s="153"/>
      <c r="R1615" s="153"/>
      <c r="S1615" s="153"/>
      <c r="T1615" s="153"/>
      <c r="U1615" s="153"/>
      <c r="V1615" s="153"/>
      <c r="W1615" s="153"/>
    </row>
    <row r="1616" spans="12:23" ht="12.75" hidden="1">
      <c r="L1616" s="181"/>
      <c r="Q1616" s="153"/>
      <c r="R1616" s="153"/>
      <c r="S1616" s="153"/>
      <c r="T1616" s="153"/>
      <c r="U1616" s="153"/>
      <c r="V1616" s="153"/>
      <c r="W1616" s="153"/>
    </row>
    <row r="1617" spans="12:23" ht="12.75" hidden="1">
      <c r="L1617" s="181"/>
      <c r="Q1617" s="153"/>
      <c r="R1617" s="153"/>
      <c r="S1617" s="153"/>
      <c r="T1617" s="153"/>
      <c r="U1617" s="153"/>
      <c r="V1617" s="153"/>
      <c r="W1617" s="153"/>
    </row>
    <row r="1618" spans="12:23" ht="12.75" hidden="1">
      <c r="L1618" s="181"/>
      <c r="Q1618" s="153"/>
      <c r="R1618" s="153"/>
      <c r="S1618" s="153"/>
      <c r="T1618" s="153"/>
      <c r="U1618" s="153"/>
      <c r="V1618" s="153"/>
      <c r="W1618" s="153"/>
    </row>
    <row r="1619" spans="12:23" ht="12.75" hidden="1">
      <c r="L1619" s="181"/>
      <c r="Q1619" s="153"/>
      <c r="R1619" s="153"/>
      <c r="S1619" s="153"/>
      <c r="T1619" s="153"/>
      <c r="U1619" s="153"/>
      <c r="V1619" s="153"/>
      <c r="W1619" s="153"/>
    </row>
    <row r="1620" spans="12:23" ht="12.75" hidden="1">
      <c r="L1620" s="181"/>
      <c r="Q1620" s="153"/>
      <c r="R1620" s="153"/>
      <c r="S1620" s="153"/>
      <c r="T1620" s="153"/>
      <c r="U1620" s="153"/>
      <c r="V1620" s="153"/>
      <c r="W1620" s="153"/>
    </row>
    <row r="1621" spans="12:23" ht="12.75" hidden="1">
      <c r="L1621" s="181"/>
      <c r="Q1621" s="153"/>
      <c r="R1621" s="153"/>
      <c r="S1621" s="153"/>
      <c r="T1621" s="153"/>
      <c r="U1621" s="153"/>
      <c r="V1621" s="153"/>
      <c r="W1621" s="153"/>
    </row>
    <row r="1622" spans="12:23" ht="12.75" hidden="1">
      <c r="L1622" s="181"/>
      <c r="Q1622" s="153"/>
      <c r="R1622" s="153"/>
      <c r="S1622" s="153"/>
      <c r="T1622" s="153"/>
      <c r="U1622" s="153"/>
      <c r="V1622" s="153"/>
      <c r="W1622" s="153"/>
    </row>
    <row r="1623" spans="12:23" ht="12.75" hidden="1">
      <c r="L1623" s="181"/>
      <c r="Q1623" s="153"/>
      <c r="R1623" s="153"/>
      <c r="S1623" s="153"/>
      <c r="T1623" s="153"/>
      <c r="U1623" s="153"/>
      <c r="V1623" s="153"/>
      <c r="W1623" s="153"/>
    </row>
    <row r="1624" spans="12:23" ht="12.75" hidden="1">
      <c r="L1624" s="181"/>
      <c r="Q1624" s="153"/>
      <c r="R1624" s="153"/>
      <c r="S1624" s="153"/>
      <c r="T1624" s="153"/>
      <c r="U1624" s="153"/>
      <c r="V1624" s="153"/>
      <c r="W1624" s="153"/>
    </row>
    <row r="1625" spans="12:23" ht="12.75" hidden="1">
      <c r="L1625" s="181"/>
      <c r="Q1625" s="153"/>
      <c r="R1625" s="153"/>
      <c r="S1625" s="153"/>
      <c r="T1625" s="153"/>
      <c r="U1625" s="153"/>
      <c r="V1625" s="153"/>
      <c r="W1625" s="153"/>
    </row>
    <row r="1626" spans="12:23" ht="12.75" hidden="1">
      <c r="L1626" s="181"/>
      <c r="Q1626" s="153"/>
      <c r="R1626" s="153"/>
      <c r="S1626" s="153"/>
      <c r="T1626" s="153"/>
      <c r="U1626" s="153"/>
      <c r="V1626" s="153"/>
      <c r="W1626" s="153"/>
    </row>
    <row r="1627" spans="12:23" ht="12.75" hidden="1">
      <c r="L1627" s="181"/>
      <c r="Q1627" s="153"/>
      <c r="R1627" s="153"/>
      <c r="S1627" s="153"/>
      <c r="T1627" s="153"/>
      <c r="U1627" s="153"/>
      <c r="V1627" s="153"/>
      <c r="W1627" s="153"/>
    </row>
    <row r="1628" spans="12:23" ht="12.75" hidden="1">
      <c r="L1628" s="181"/>
      <c r="Q1628" s="153"/>
      <c r="R1628" s="153"/>
      <c r="S1628" s="153"/>
      <c r="T1628" s="153"/>
      <c r="U1628" s="153"/>
      <c r="V1628" s="153"/>
      <c r="W1628" s="153"/>
    </row>
    <row r="1629" spans="12:23" ht="12.75" hidden="1">
      <c r="L1629" s="181"/>
      <c r="Q1629" s="153"/>
      <c r="R1629" s="153"/>
      <c r="S1629" s="153"/>
      <c r="T1629" s="153"/>
      <c r="U1629" s="153"/>
      <c r="V1629" s="153"/>
      <c r="W1629" s="153"/>
    </row>
    <row r="1630" spans="12:23" ht="12.75" hidden="1">
      <c r="L1630" s="181"/>
      <c r="Q1630" s="153"/>
      <c r="R1630" s="153"/>
      <c r="S1630" s="153"/>
      <c r="T1630" s="153"/>
      <c r="U1630" s="153"/>
      <c r="V1630" s="153"/>
      <c r="W1630" s="153"/>
    </row>
    <row r="1631" spans="12:23" ht="12.75" hidden="1">
      <c r="L1631" s="181"/>
      <c r="Q1631" s="153"/>
      <c r="R1631" s="153"/>
      <c r="S1631" s="153"/>
      <c r="T1631" s="153"/>
      <c r="U1631" s="153"/>
      <c r="V1631" s="153"/>
      <c r="W1631" s="153"/>
    </row>
    <row r="1632" spans="12:23" ht="12.75" hidden="1">
      <c r="L1632" s="181"/>
      <c r="Q1632" s="153"/>
      <c r="R1632" s="153"/>
      <c r="S1632" s="153"/>
      <c r="T1632" s="153"/>
      <c r="U1632" s="153"/>
      <c r="V1632" s="153"/>
      <c r="W1632" s="153"/>
    </row>
    <row r="1633" spans="12:23" ht="12.75" hidden="1">
      <c r="L1633" s="181"/>
      <c r="Q1633" s="153"/>
      <c r="R1633" s="153"/>
      <c r="S1633" s="153"/>
      <c r="T1633" s="153"/>
      <c r="U1633" s="153"/>
      <c r="V1633" s="153"/>
      <c r="W1633" s="153"/>
    </row>
    <row r="1634" spans="12:23" ht="12.75" hidden="1">
      <c r="L1634" s="181"/>
      <c r="Q1634" s="153"/>
      <c r="R1634" s="153"/>
      <c r="S1634" s="153"/>
      <c r="T1634" s="153"/>
      <c r="U1634" s="153"/>
      <c r="V1634" s="153"/>
      <c r="W1634" s="153"/>
    </row>
    <row r="1635" spans="12:23" ht="12.75" hidden="1">
      <c r="L1635" s="181"/>
      <c r="Q1635" s="153"/>
      <c r="R1635" s="153"/>
      <c r="S1635" s="153"/>
      <c r="T1635" s="153"/>
      <c r="U1635" s="153"/>
      <c r="V1635" s="153"/>
      <c r="W1635" s="153"/>
    </row>
    <row r="1636" spans="12:23" ht="12.75" hidden="1">
      <c r="L1636" s="181"/>
      <c r="Q1636" s="153"/>
      <c r="R1636" s="153"/>
      <c r="S1636" s="153"/>
      <c r="T1636" s="153"/>
      <c r="U1636" s="153"/>
      <c r="V1636" s="153"/>
      <c r="W1636" s="153"/>
    </row>
    <row r="1637" spans="12:23" ht="12.75" hidden="1">
      <c r="L1637" s="181"/>
      <c r="Q1637" s="153"/>
      <c r="R1637" s="153"/>
      <c r="S1637" s="153"/>
      <c r="T1637" s="153"/>
      <c r="U1637" s="153"/>
      <c r="V1637" s="153"/>
      <c r="W1637" s="153"/>
    </row>
    <row r="1638" spans="12:23" ht="12.75" hidden="1">
      <c r="L1638" s="181"/>
      <c r="Q1638" s="153"/>
      <c r="R1638" s="153"/>
      <c r="S1638" s="153"/>
      <c r="T1638" s="153"/>
      <c r="U1638" s="153"/>
      <c r="V1638" s="153"/>
      <c r="W1638" s="153"/>
    </row>
    <row r="1639" spans="12:23" ht="12.75" hidden="1">
      <c r="L1639" s="181"/>
      <c r="Q1639" s="153"/>
      <c r="R1639" s="153"/>
      <c r="S1639" s="153"/>
      <c r="T1639" s="153"/>
      <c r="U1639" s="153"/>
      <c r="V1639" s="153"/>
      <c r="W1639" s="153"/>
    </row>
    <row r="1640" spans="12:23" ht="12.75" hidden="1">
      <c r="L1640" s="181"/>
      <c r="Q1640" s="153"/>
      <c r="R1640" s="153"/>
      <c r="S1640" s="153"/>
      <c r="T1640" s="153"/>
      <c r="U1640" s="153"/>
      <c r="V1640" s="153"/>
      <c r="W1640" s="153"/>
    </row>
    <row r="1641" spans="12:23" ht="12.75" hidden="1">
      <c r="L1641" s="181"/>
      <c r="Q1641" s="153"/>
      <c r="R1641" s="153"/>
      <c r="S1641" s="153"/>
      <c r="T1641" s="153"/>
      <c r="U1641" s="153"/>
      <c r="V1641" s="153"/>
      <c r="W1641" s="153"/>
    </row>
    <row r="1642" spans="12:23" ht="12.75" hidden="1">
      <c r="L1642" s="181"/>
      <c r="Q1642" s="153"/>
      <c r="R1642" s="153"/>
      <c r="S1642" s="153"/>
      <c r="T1642" s="153"/>
      <c r="U1642" s="153"/>
      <c r="V1642" s="153"/>
      <c r="W1642" s="153"/>
    </row>
    <row r="1643" spans="12:23" ht="12.75" hidden="1">
      <c r="L1643" s="181"/>
      <c r="Q1643" s="153"/>
      <c r="R1643" s="153"/>
      <c r="S1643" s="153"/>
      <c r="T1643" s="153"/>
      <c r="U1643" s="153"/>
      <c r="V1643" s="153"/>
      <c r="W1643" s="153"/>
    </row>
    <row r="1644" spans="12:23" ht="12.75" hidden="1">
      <c r="L1644" s="181"/>
      <c r="Q1644" s="153"/>
      <c r="R1644" s="153"/>
      <c r="S1644" s="153"/>
      <c r="T1644" s="153"/>
      <c r="U1644" s="153"/>
      <c r="V1644" s="153"/>
      <c r="W1644" s="153"/>
    </row>
    <row r="1645" spans="12:23" ht="12.75" hidden="1">
      <c r="L1645" s="181"/>
      <c r="Q1645" s="153"/>
      <c r="R1645" s="153"/>
      <c r="S1645" s="153"/>
      <c r="T1645" s="153"/>
      <c r="U1645" s="153"/>
      <c r="V1645" s="153"/>
      <c r="W1645" s="153"/>
    </row>
    <row r="1646" spans="12:23" ht="12.75" hidden="1">
      <c r="L1646" s="181"/>
      <c r="Q1646" s="153"/>
      <c r="R1646" s="153"/>
      <c r="S1646" s="153"/>
      <c r="T1646" s="153"/>
      <c r="U1646" s="153"/>
      <c r="V1646" s="153"/>
      <c r="W1646" s="153"/>
    </row>
    <row r="1647" spans="12:23" ht="12.75" hidden="1">
      <c r="L1647" s="181"/>
      <c r="Q1647" s="153"/>
      <c r="R1647" s="153"/>
      <c r="S1647" s="153"/>
      <c r="T1647" s="153"/>
      <c r="U1647" s="153"/>
      <c r="V1647" s="153"/>
      <c r="W1647" s="153"/>
    </row>
    <row r="1648" spans="12:23" ht="12.75" hidden="1">
      <c r="L1648" s="181"/>
      <c r="Q1648" s="153"/>
      <c r="R1648" s="153"/>
      <c r="S1648" s="153"/>
      <c r="T1648" s="153"/>
      <c r="U1648" s="153"/>
      <c r="V1648" s="153"/>
      <c r="W1648" s="153"/>
    </row>
    <row r="1649" spans="12:23" ht="12.75" hidden="1">
      <c r="L1649" s="181"/>
      <c r="Q1649" s="153"/>
      <c r="R1649" s="153"/>
      <c r="S1649" s="153"/>
      <c r="T1649" s="153"/>
      <c r="U1649" s="153"/>
      <c r="V1649" s="153"/>
      <c r="W1649" s="153"/>
    </row>
    <row r="1650" spans="12:23" ht="12.75" hidden="1">
      <c r="L1650" s="181"/>
      <c r="Q1650" s="153"/>
      <c r="R1650" s="153"/>
      <c r="S1650" s="153"/>
      <c r="T1650" s="153"/>
      <c r="U1650" s="153"/>
      <c r="V1650" s="153"/>
      <c r="W1650" s="153"/>
    </row>
    <row r="1651" spans="12:23" ht="12.75" hidden="1">
      <c r="L1651" s="181"/>
      <c r="Q1651" s="153"/>
      <c r="R1651" s="153"/>
      <c r="S1651" s="153"/>
      <c r="T1651" s="153"/>
      <c r="U1651" s="153"/>
      <c r="V1651" s="153"/>
      <c r="W1651" s="153"/>
    </row>
    <row r="1652" spans="12:23" ht="12.75" hidden="1">
      <c r="L1652" s="181"/>
      <c r="Q1652" s="153"/>
      <c r="R1652" s="153"/>
      <c r="S1652" s="153"/>
      <c r="T1652" s="153"/>
      <c r="U1652" s="153"/>
      <c r="V1652" s="153"/>
      <c r="W1652" s="153"/>
    </row>
    <row r="1653" spans="12:23" ht="12.75" hidden="1">
      <c r="L1653" s="181"/>
      <c r="Q1653" s="153"/>
      <c r="R1653" s="153"/>
      <c r="S1653" s="153"/>
      <c r="T1653" s="153"/>
      <c r="U1653" s="153"/>
      <c r="V1653" s="153"/>
      <c r="W1653" s="153"/>
    </row>
    <row r="1654" spans="12:23" ht="12.75" hidden="1">
      <c r="L1654" s="181"/>
      <c r="Q1654" s="153"/>
      <c r="R1654" s="153"/>
      <c r="S1654" s="153"/>
      <c r="T1654" s="153"/>
      <c r="U1654" s="153"/>
      <c r="V1654" s="153"/>
      <c r="W1654" s="153"/>
    </row>
    <row r="1655" spans="12:23" ht="12.75" hidden="1">
      <c r="L1655" s="181"/>
      <c r="Q1655" s="153"/>
      <c r="R1655" s="153"/>
      <c r="S1655" s="153"/>
      <c r="T1655" s="153"/>
      <c r="U1655" s="153"/>
      <c r="V1655" s="153"/>
      <c r="W1655" s="153"/>
    </row>
    <row r="1656" spans="12:23" ht="12.75" hidden="1">
      <c r="L1656" s="181"/>
      <c r="Q1656" s="153"/>
      <c r="R1656" s="153"/>
      <c r="S1656" s="153"/>
      <c r="T1656" s="153"/>
      <c r="U1656" s="153"/>
      <c r="V1656" s="153"/>
      <c r="W1656" s="153"/>
    </row>
    <row r="1657" spans="12:23" ht="12.75" hidden="1">
      <c r="L1657" s="181"/>
      <c r="Q1657" s="153"/>
      <c r="R1657" s="153"/>
      <c r="S1657" s="153"/>
      <c r="T1657" s="153"/>
      <c r="U1657" s="153"/>
      <c r="V1657" s="153"/>
      <c r="W1657" s="153"/>
    </row>
    <row r="1658" spans="12:23" ht="12.75" hidden="1">
      <c r="L1658" s="181"/>
      <c r="Q1658" s="153"/>
      <c r="R1658" s="153"/>
      <c r="S1658" s="153"/>
      <c r="T1658" s="153"/>
      <c r="U1658" s="153"/>
      <c r="V1658" s="153"/>
      <c r="W1658" s="153"/>
    </row>
    <row r="1659" spans="12:23" ht="12.75" hidden="1">
      <c r="L1659" s="181"/>
      <c r="Q1659" s="153"/>
      <c r="R1659" s="153"/>
      <c r="S1659" s="153"/>
      <c r="T1659" s="153"/>
      <c r="U1659" s="153"/>
      <c r="V1659" s="153"/>
      <c r="W1659" s="153"/>
    </row>
    <row r="1660" spans="12:23" ht="12.75" hidden="1">
      <c r="L1660" s="181"/>
      <c r="Q1660" s="153"/>
      <c r="R1660" s="153"/>
      <c r="S1660" s="153"/>
      <c r="T1660" s="153"/>
      <c r="U1660" s="153"/>
      <c r="V1660" s="153"/>
      <c r="W1660" s="153"/>
    </row>
    <row r="1661" spans="12:23" ht="12.75" hidden="1">
      <c r="L1661" s="181"/>
      <c r="Q1661" s="153"/>
      <c r="R1661" s="153"/>
      <c r="S1661" s="153"/>
      <c r="T1661" s="153"/>
      <c r="U1661" s="153"/>
      <c r="V1661" s="153"/>
      <c r="W1661" s="153"/>
    </row>
    <row r="1662" spans="12:23" ht="12.75" hidden="1">
      <c r="L1662" s="181"/>
      <c r="Q1662" s="153"/>
      <c r="R1662" s="153"/>
      <c r="S1662" s="153"/>
      <c r="T1662" s="153"/>
      <c r="U1662" s="153"/>
      <c r="V1662" s="153"/>
      <c r="W1662" s="153"/>
    </row>
    <row r="1663" spans="12:23" ht="12.75" hidden="1">
      <c r="L1663" s="181"/>
      <c r="Q1663" s="153"/>
      <c r="R1663" s="153"/>
      <c r="S1663" s="153"/>
      <c r="T1663" s="153"/>
      <c r="U1663" s="153"/>
      <c r="V1663" s="153"/>
      <c r="W1663" s="153"/>
    </row>
    <row r="1664" spans="12:23" ht="12.75" hidden="1">
      <c r="L1664" s="181"/>
      <c r="Q1664" s="153"/>
      <c r="R1664" s="153"/>
      <c r="S1664" s="153"/>
      <c r="T1664" s="153"/>
      <c r="U1664" s="153"/>
      <c r="V1664" s="153"/>
      <c r="W1664" s="153"/>
    </row>
    <row r="1665" spans="12:23" ht="12.75" hidden="1">
      <c r="L1665" s="181"/>
      <c r="Q1665" s="153"/>
      <c r="R1665" s="153"/>
      <c r="S1665" s="153"/>
      <c r="T1665" s="153"/>
      <c r="U1665" s="153"/>
      <c r="V1665" s="153"/>
      <c r="W1665" s="153"/>
    </row>
    <row r="1666" spans="12:23" ht="12.75" hidden="1">
      <c r="L1666" s="181"/>
      <c r="Q1666" s="153"/>
      <c r="R1666" s="153"/>
      <c r="S1666" s="153"/>
      <c r="T1666" s="153"/>
      <c r="U1666" s="153"/>
      <c r="V1666" s="153"/>
      <c r="W1666" s="153"/>
    </row>
    <row r="1667" spans="12:23" ht="12.75" hidden="1">
      <c r="L1667" s="181"/>
      <c r="Q1667" s="153"/>
      <c r="R1667" s="153"/>
      <c r="S1667" s="153"/>
      <c r="T1667" s="153"/>
      <c r="U1667" s="153"/>
      <c r="V1667" s="153"/>
      <c r="W1667" s="153"/>
    </row>
    <row r="1668" spans="12:23" ht="12.75" hidden="1">
      <c r="L1668" s="181"/>
      <c r="Q1668" s="153"/>
      <c r="R1668" s="153"/>
      <c r="S1668" s="153"/>
      <c r="T1668" s="153"/>
      <c r="U1668" s="153"/>
      <c r="V1668" s="153"/>
      <c r="W1668" s="153"/>
    </row>
    <row r="1669" spans="12:23" ht="12.75" hidden="1">
      <c r="L1669" s="181"/>
      <c r="Q1669" s="153"/>
      <c r="R1669" s="153"/>
      <c r="S1669" s="153"/>
      <c r="T1669" s="153"/>
      <c r="U1669" s="153"/>
      <c r="V1669" s="153"/>
      <c r="W1669" s="153"/>
    </row>
    <row r="1670" spans="12:23" ht="12.75" hidden="1">
      <c r="L1670" s="181"/>
      <c r="Q1670" s="153"/>
      <c r="R1670" s="153"/>
      <c r="S1670" s="153"/>
      <c r="T1670" s="153"/>
      <c r="U1670" s="153"/>
      <c r="V1670" s="153"/>
      <c r="W1670" s="153"/>
    </row>
    <row r="1671" spans="12:23" ht="12.75" hidden="1">
      <c r="L1671" s="181"/>
      <c r="Q1671" s="153"/>
      <c r="R1671" s="153"/>
      <c r="S1671" s="153"/>
      <c r="T1671" s="153"/>
      <c r="U1671" s="153"/>
      <c r="V1671" s="153"/>
      <c r="W1671" s="153"/>
    </row>
    <row r="1672" spans="12:23" ht="12.75" hidden="1">
      <c r="L1672" s="181"/>
      <c r="Q1672" s="153"/>
      <c r="R1672" s="153"/>
      <c r="S1672" s="153"/>
      <c r="T1672" s="153"/>
      <c r="U1672" s="153"/>
      <c r="V1672" s="153"/>
      <c r="W1672" s="153"/>
    </row>
  </sheetData>
  <autoFilter ref="Q1:W1672" xr:uid="{00000000-0009-0000-0000-00000F000000}">
    <filterColumn colId="3">
      <filters blank="1">
        <filter val="Alegria"/>
        <filter val="Argao"/>
        <filter val="Barili"/>
        <filter val="Bogo City"/>
        <filter val="Carcar City"/>
        <filter val="Carmen"/>
        <filter val="Cebu City"/>
        <filter val="Consolacion"/>
        <filter val="Daanbantayan"/>
        <filter val="Dalaguete"/>
        <filter val="Danao City"/>
        <filter val="Lapu-lapu City"/>
        <filter val="Liloan"/>
        <filter val="Madridejos"/>
        <filter val="Naga City"/>
        <filter val="Pinamungajan"/>
        <filter val="San Fernando"/>
        <filter val="San Francisco"/>
        <filter val="San Remigio"/>
        <filter val="Santander"/>
        <filter val="Tabuelan"/>
        <filter val="Tuburan"/>
      </filters>
    </filterColumn>
    <filterColumn colId="5">
      <filters>
        <filter val="Agroentrepreneurship NC II - Mobile Training Program"/>
        <filter val="Barbering NC II - Mobile Training Program"/>
        <filter val="Beauty Care (Nail Care) Services NC II"/>
        <filter val="Beauty Care (Nail Care) Services NC II - Mobile Training Program"/>
        <filter val="Carpentry NC III"/>
        <filter val="Community Nutrition Services NC II"/>
        <filter val="Create Garment Designs and Calculate and Procure Garment Materials Leading to Fashion Design (Apparel) NC III"/>
        <filter val="Driving (Passenger Bus/Straight Truck) NC III"/>
        <filter val="Early Childhood Care and Development Services NC III"/>
        <filter val="Electrical Installation and Maintenance NC II"/>
        <filter val="Electrical Installation and Maintenance NC II - Mobile Training Program"/>
        <filter val="Heavy Equipment Operation (Forklift) NC II"/>
        <filter val="Heavy Equipment Operation (Forklift) NC II - Mobile Training Program"/>
        <filter val="Heavy Equipment Operation (Hydraulic Excavator) NC II - Mobile Training Program"/>
        <filter val="Heavy Equipment Operation (Rigid On-Highway Dump Truck) NC II"/>
        <filter val="Heavy Equipment Operation (Rough Terrain Crane) NC III"/>
        <filter val="Heavy Equipment Operation (Tower Crane) NC III"/>
        <filter val="Local Guiding Services NC II"/>
        <filter val="Masonry NC III"/>
        <filter val="Perform Productive Operation for Container Stacker using Ship to Shore (Quay) Crane"/>
        <filter val="Plumbing NC II - Mobile Training Program"/>
        <filter val="Plumbing NC III"/>
        <filter val="Prepare Food and Beverage Services to Customers in a Quick Service Restaurant (QSR)"/>
        <filter val="Provide Food and Beverage Services to Guests Leading to Food and Beverage Services NC II"/>
        <filter val="Solar PV Systems: Standards-Based Installation and Commissioning Leading to PV Systems Installation NC II"/>
        <filter val="Supervise Garment Prototype Preparation and Mass Production and Evaluate Finished Product Leading to Fashion Design (Apparel) NC III"/>
        <filter val="Supervise Packaging &amp; Dispatching of Finished Garment and Perform Promotional Activities for Fashion Products and/or Services Leading to Fashion Design (Apparel) NC III"/>
        <filter val="Telecom OSP Installation (Fiber Optic Cable) NC II"/>
        <filter val="Telecom OSP Installation (Fiber Optic Cable) NC II - Mobile Training Program"/>
      </filters>
    </filterColumn>
  </autoFilter>
  <hyperlinks>
    <hyperlink ref="E153" r:id="rId1" display="mailto:info@tsuneishi-tech.com" xr:uid="{00000000-0004-0000-0F00-000000000000}"/>
    <hyperlink ref="U464" r:id="rId2" display="mailto:info@tsuneishi-tech.com" xr:uid="{00000000-0004-0000-0F00-000001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B2:J7"/>
  <sheetViews>
    <sheetView showGridLines="0" workbookViewId="0"/>
  </sheetViews>
  <sheetFormatPr defaultColWidth="12.5703125" defaultRowHeight="15" customHeight="1"/>
  <cols>
    <col min="1" max="2" width="9.7109375" customWidth="1"/>
    <col min="3" max="3" width="13.7109375" customWidth="1"/>
    <col min="4" max="4" width="11.5703125" customWidth="1"/>
    <col min="5" max="5" width="67.140625" customWidth="1"/>
    <col min="6" max="6" width="35" customWidth="1"/>
    <col min="7" max="10" width="12.85546875" customWidth="1"/>
  </cols>
  <sheetData>
    <row r="2" spans="2:10">
      <c r="B2" s="753" t="s">
        <v>1</v>
      </c>
      <c r="C2" s="753" t="s">
        <v>3694</v>
      </c>
      <c r="D2" s="753" t="s">
        <v>3695</v>
      </c>
      <c r="E2" s="753" t="s">
        <v>9801</v>
      </c>
      <c r="F2" s="753" t="s">
        <v>4109</v>
      </c>
      <c r="G2" s="754" t="s">
        <v>9802</v>
      </c>
      <c r="H2" s="755" t="s">
        <v>9803</v>
      </c>
      <c r="I2" s="756" t="s">
        <v>9804</v>
      </c>
      <c r="J2" s="756" t="s">
        <v>9805</v>
      </c>
    </row>
    <row r="3" spans="2:10">
      <c r="B3" s="752" t="s">
        <v>11</v>
      </c>
      <c r="C3" s="752" t="s">
        <v>28</v>
      </c>
      <c r="D3" s="752" t="s">
        <v>13</v>
      </c>
      <c r="E3" s="752" t="s">
        <v>2135</v>
      </c>
      <c r="F3" s="752" t="s">
        <v>88</v>
      </c>
      <c r="G3" s="752">
        <v>125</v>
      </c>
      <c r="H3" s="752">
        <v>25</v>
      </c>
      <c r="I3" s="752">
        <f t="shared" ref="I3:I7" si="0">G3-H3</f>
        <v>100</v>
      </c>
      <c r="J3" s="1427">
        <v>2382</v>
      </c>
    </row>
    <row r="4" spans="2:10">
      <c r="B4" s="752" t="s">
        <v>11</v>
      </c>
      <c r="C4" s="752" t="s">
        <v>28</v>
      </c>
      <c r="D4" s="752" t="s">
        <v>13</v>
      </c>
      <c r="E4" s="752" t="s">
        <v>3555</v>
      </c>
      <c r="F4" s="752" t="s">
        <v>88</v>
      </c>
      <c r="G4" s="752">
        <v>200</v>
      </c>
      <c r="H4" s="752">
        <v>75</v>
      </c>
      <c r="I4" s="752">
        <f t="shared" si="0"/>
        <v>125</v>
      </c>
      <c r="J4" s="1428"/>
    </row>
    <row r="5" spans="2:10">
      <c r="B5" s="752" t="s">
        <v>11</v>
      </c>
      <c r="C5" s="752" t="s">
        <v>28</v>
      </c>
      <c r="D5" s="752" t="s">
        <v>13</v>
      </c>
      <c r="E5" s="752" t="s">
        <v>3450</v>
      </c>
      <c r="F5" s="752" t="s">
        <v>88</v>
      </c>
      <c r="G5" s="752">
        <v>0</v>
      </c>
      <c r="H5" s="752"/>
      <c r="I5" s="752">
        <f t="shared" si="0"/>
        <v>0</v>
      </c>
      <c r="J5" s="1428"/>
    </row>
    <row r="6" spans="2:10">
      <c r="B6" s="752" t="s">
        <v>11</v>
      </c>
      <c r="C6" s="752" t="s">
        <v>50</v>
      </c>
      <c r="D6" s="752" t="s">
        <v>13</v>
      </c>
      <c r="E6" s="752" t="s">
        <v>733</v>
      </c>
      <c r="F6" s="752" t="s">
        <v>88</v>
      </c>
      <c r="G6" s="752">
        <v>150</v>
      </c>
      <c r="H6" s="752">
        <v>48</v>
      </c>
      <c r="I6" s="752">
        <f t="shared" si="0"/>
        <v>102</v>
      </c>
      <c r="J6" s="1428"/>
    </row>
    <row r="7" spans="2:10">
      <c r="B7" s="752" t="s">
        <v>11</v>
      </c>
      <c r="C7" s="752" t="s">
        <v>50</v>
      </c>
      <c r="D7" s="752" t="s">
        <v>13</v>
      </c>
      <c r="E7" s="752" t="s">
        <v>3867</v>
      </c>
      <c r="F7" s="752" t="s">
        <v>88</v>
      </c>
      <c r="G7" s="752">
        <v>0</v>
      </c>
      <c r="H7" s="752"/>
      <c r="I7" s="752">
        <f t="shared" si="0"/>
        <v>0</v>
      </c>
      <c r="J7" s="1429"/>
    </row>
  </sheetData>
  <mergeCells count="1">
    <mergeCell ref="J3:J7"/>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A56"/>
  <sheetViews>
    <sheetView showGridLines="0" workbookViewId="0"/>
  </sheetViews>
  <sheetFormatPr defaultColWidth="12.5703125" defaultRowHeight="15" customHeight="1"/>
  <cols>
    <col min="2" max="2" width="13.5703125" customWidth="1"/>
    <col min="5" max="5" width="75.140625" customWidth="1"/>
    <col min="6" max="6" width="81.5703125" customWidth="1"/>
    <col min="7" max="7" width="24.140625" customWidth="1"/>
    <col min="10" max="10" width="15.140625" customWidth="1"/>
    <col min="11" max="11" width="32.7109375" customWidth="1"/>
    <col min="17" max="17" width="28.28515625" customWidth="1"/>
    <col min="18" max="18" width="69" customWidth="1"/>
    <col min="19" max="19" width="24.140625" customWidth="1"/>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filterMode="1">
    <outlinePr summaryBelow="0" summaryRight="0"/>
  </sheetPr>
  <dimension ref="A1:BL196"/>
  <sheetViews>
    <sheetView workbookViewId="0">
      <pane xSplit="7" ySplit="3" topLeftCell="H4" activePane="bottomRight" state="frozen"/>
      <selection pane="topRight" activeCell="H1" sqref="H1"/>
      <selection pane="bottomLeft" activeCell="A4" sqref="A4"/>
      <selection pane="bottomRight" activeCell="H4" sqref="H4"/>
    </sheetView>
  </sheetViews>
  <sheetFormatPr defaultColWidth="12.5703125" defaultRowHeight="15" customHeight="1"/>
  <cols>
    <col min="1" max="1" width="7.140625" customWidth="1"/>
    <col min="2" max="2" width="10.28515625" customWidth="1"/>
    <col min="3" max="3" width="11" customWidth="1"/>
    <col min="4" max="4" width="11.140625" customWidth="1"/>
    <col min="5" max="5" width="10.140625" customWidth="1"/>
    <col min="6" max="6" width="16.7109375" hidden="1" customWidth="1"/>
    <col min="7" max="7" width="33.42578125" customWidth="1"/>
    <col min="8" max="9" width="15.42578125" customWidth="1"/>
    <col min="10" max="10" width="32.42578125" customWidth="1"/>
    <col min="11" max="11" width="10.28515625" customWidth="1"/>
    <col min="12" max="12" width="10.85546875" customWidth="1"/>
    <col min="13" max="13" width="13.7109375" customWidth="1"/>
    <col min="14" max="14" width="18.7109375" customWidth="1"/>
    <col min="15" max="15" width="9.85546875" customWidth="1"/>
    <col min="16" max="16" width="14.140625" customWidth="1"/>
    <col min="17" max="17" width="9.140625" customWidth="1"/>
    <col min="18" max="18" width="17.28515625" customWidth="1"/>
    <col min="19" max="19" width="26.7109375" customWidth="1"/>
    <col min="20" max="20" width="26.42578125" customWidth="1"/>
    <col min="21" max="21" width="9.42578125" customWidth="1"/>
    <col min="22" max="22" width="8.28515625" customWidth="1"/>
    <col min="23" max="23" width="9.140625" customWidth="1"/>
    <col min="24" max="24" width="21.7109375" customWidth="1"/>
    <col min="25" max="25" width="13.5703125" customWidth="1"/>
    <col min="27" max="27" width="9" customWidth="1"/>
    <col min="28" max="28" width="10.5703125" customWidth="1"/>
    <col min="29" max="29" width="15.7109375" customWidth="1"/>
    <col min="30" max="30" width="17" customWidth="1"/>
    <col min="31" max="31" width="19.5703125" customWidth="1"/>
    <col min="32" max="32" width="13.7109375" customWidth="1"/>
    <col min="33" max="33" width="10.140625" customWidth="1"/>
    <col min="34" max="34" width="9.42578125" customWidth="1"/>
    <col min="35" max="35" width="13.5703125" customWidth="1"/>
    <col min="36" max="36" width="27.5703125" customWidth="1"/>
    <col min="37" max="37" width="25.140625" customWidth="1"/>
    <col min="38" max="38" width="17.42578125" customWidth="1"/>
    <col min="39" max="39" width="9.7109375" customWidth="1"/>
    <col min="40" max="40" width="14.42578125" customWidth="1"/>
    <col min="41" max="41" width="14.28515625" customWidth="1"/>
    <col min="42" max="42" width="16.42578125" customWidth="1"/>
    <col min="43" max="43" width="11.140625" customWidth="1"/>
    <col min="44" max="45" width="11.5703125" customWidth="1"/>
    <col min="46" max="46" width="14" customWidth="1"/>
    <col min="47" max="47" width="15.85546875" customWidth="1"/>
    <col min="48" max="48" width="35.5703125" customWidth="1"/>
    <col min="49" max="49" width="7.7109375" customWidth="1"/>
    <col min="50" max="51" width="12.42578125" customWidth="1"/>
    <col min="52" max="52" width="20" customWidth="1"/>
    <col min="53" max="54" width="13.42578125" customWidth="1"/>
    <col min="55" max="55" width="19.42578125" customWidth="1"/>
    <col min="56" max="56" width="7.7109375" customWidth="1"/>
    <col min="57" max="57" width="7.7109375" hidden="1" customWidth="1"/>
    <col min="58" max="58" width="12.85546875" hidden="1" customWidth="1"/>
    <col min="59" max="59" width="7.85546875" hidden="1" customWidth="1"/>
    <col min="60" max="60" width="8.42578125" hidden="1" customWidth="1"/>
    <col min="61" max="61" width="7.7109375" hidden="1" customWidth="1"/>
    <col min="62" max="62" width="7.5703125" hidden="1" customWidth="1"/>
    <col min="63" max="64" width="9.42578125" hidden="1" customWidth="1"/>
  </cols>
  <sheetData>
    <row r="1" spans="1:64" ht="15.75" hidden="1" customHeight="1">
      <c r="A1" s="360"/>
      <c r="B1" s="360"/>
      <c r="C1" s="360"/>
      <c r="D1" s="360"/>
      <c r="E1" s="360"/>
      <c r="F1" s="360"/>
      <c r="G1" s="360"/>
      <c r="H1" s="360"/>
      <c r="I1" s="360"/>
      <c r="J1" s="360"/>
      <c r="K1" s="360"/>
      <c r="L1" s="360"/>
      <c r="M1" s="360"/>
      <c r="N1" s="360"/>
      <c r="O1" s="360">
        <f t="shared" ref="O1:Q1" si="0">COUNTA(O4:O196)</f>
        <v>51</v>
      </c>
      <c r="P1" s="360">
        <f t="shared" si="0"/>
        <v>51</v>
      </c>
      <c r="Q1" s="362">
        <f t="shared" si="0"/>
        <v>51</v>
      </c>
      <c r="R1" s="362">
        <f>S1+T1</f>
        <v>51</v>
      </c>
      <c r="S1" s="362">
        <f t="shared" ref="S1:T1" si="1">COUNTA(S4:S196)</f>
        <v>47</v>
      </c>
      <c r="T1" s="362">
        <f t="shared" si="1"/>
        <v>4</v>
      </c>
      <c r="U1" s="361"/>
      <c r="V1" s="361"/>
      <c r="W1" s="361"/>
      <c r="X1" s="361"/>
      <c r="Y1" s="361"/>
      <c r="Z1" s="361"/>
      <c r="AA1" s="361"/>
      <c r="AB1" s="361"/>
      <c r="AC1" s="361"/>
      <c r="AD1" s="363"/>
      <c r="AE1" s="363"/>
      <c r="AF1" s="363"/>
      <c r="AG1" s="364"/>
      <c r="AH1" s="365"/>
      <c r="AI1" s="366"/>
      <c r="AJ1" s="367"/>
      <c r="AK1" s="368"/>
      <c r="AL1" s="368"/>
      <c r="AM1" s="369"/>
      <c r="AN1" s="368"/>
      <c r="AO1" s="368"/>
      <c r="AP1" s="368"/>
      <c r="AQ1" s="370"/>
      <c r="AR1" s="370"/>
      <c r="AS1" s="371"/>
      <c r="AT1" s="371"/>
      <c r="AU1" s="371"/>
      <c r="AV1" s="370"/>
      <c r="AW1" s="372"/>
      <c r="AX1" s="370"/>
      <c r="AY1" s="370"/>
      <c r="AZ1" s="370"/>
      <c r="BA1" s="370"/>
      <c r="BB1" s="370"/>
      <c r="BC1" s="370"/>
      <c r="BD1" s="372"/>
      <c r="BE1" s="370"/>
      <c r="BF1" s="370"/>
      <c r="BG1" s="370"/>
      <c r="BH1" s="370"/>
      <c r="BI1" s="370"/>
      <c r="BJ1" s="370"/>
      <c r="BK1" s="370"/>
      <c r="BL1" s="370"/>
    </row>
    <row r="2" spans="1:64" ht="15.75" customHeight="1">
      <c r="A2" s="375"/>
      <c r="B2" s="376"/>
      <c r="C2" s="376"/>
      <c r="D2" s="376"/>
      <c r="E2" s="376"/>
      <c r="F2" s="376"/>
      <c r="G2" s="376"/>
      <c r="H2" s="376"/>
      <c r="I2" s="376"/>
      <c r="J2" s="376" t="s">
        <v>4092</v>
      </c>
      <c r="K2" s="376"/>
      <c r="L2" s="376"/>
      <c r="M2" s="376"/>
      <c r="N2" s="376"/>
      <c r="O2" s="376"/>
      <c r="P2" s="376"/>
      <c r="Q2" s="362"/>
      <c r="R2" s="377"/>
      <c r="S2" s="377"/>
      <c r="T2" s="377"/>
      <c r="U2" s="377"/>
      <c r="V2" s="377"/>
      <c r="W2" s="377"/>
      <c r="X2" s="377" t="s">
        <v>4093</v>
      </c>
      <c r="Y2" s="377"/>
      <c r="Z2" s="377"/>
      <c r="AA2" s="377"/>
      <c r="AB2" s="377"/>
      <c r="AC2" s="377"/>
      <c r="AD2" s="378"/>
      <c r="AE2" s="379" t="s">
        <v>4094</v>
      </c>
      <c r="AF2" s="380"/>
      <c r="AG2" s="381" t="s">
        <v>4095</v>
      </c>
      <c r="AH2" s="382"/>
      <c r="AI2" s="383" t="s">
        <v>4096</v>
      </c>
      <c r="AJ2" s="384"/>
      <c r="AK2" s="385"/>
      <c r="AL2" s="386"/>
      <c r="AM2" s="387" t="s">
        <v>4097</v>
      </c>
      <c r="AN2" s="386"/>
      <c r="AO2" s="386"/>
      <c r="AP2" s="388"/>
      <c r="AQ2" s="389"/>
      <c r="AR2" s="389"/>
      <c r="AS2" s="390"/>
      <c r="AT2" s="390"/>
      <c r="AU2" s="390" t="s">
        <v>4098</v>
      </c>
      <c r="AV2" s="389"/>
      <c r="AW2" s="391"/>
      <c r="AX2" s="392"/>
      <c r="AY2" s="393" t="s">
        <v>4099</v>
      </c>
      <c r="AZ2" s="392"/>
      <c r="BA2" s="392"/>
      <c r="BB2" s="393" t="s">
        <v>4100</v>
      </c>
      <c r="BC2" s="392"/>
      <c r="BD2" s="372"/>
      <c r="BE2" s="370"/>
      <c r="BF2" s="370"/>
      <c r="BG2" s="370"/>
      <c r="BH2" s="370"/>
      <c r="BI2" s="370"/>
      <c r="BJ2" s="370"/>
      <c r="BK2" s="370"/>
      <c r="BL2" s="370"/>
    </row>
    <row r="3" spans="1:64" ht="15.75" customHeight="1">
      <c r="A3" s="394" t="s">
        <v>0</v>
      </c>
      <c r="B3" s="394" t="s">
        <v>1</v>
      </c>
      <c r="C3" s="394" t="s">
        <v>3694</v>
      </c>
      <c r="D3" s="394" t="s">
        <v>3695</v>
      </c>
      <c r="E3" s="394" t="s">
        <v>3696</v>
      </c>
      <c r="F3" s="701" t="s">
        <v>8660</v>
      </c>
      <c r="G3" s="394" t="s">
        <v>2</v>
      </c>
      <c r="H3" s="394"/>
      <c r="I3" s="394" t="s">
        <v>4102</v>
      </c>
      <c r="J3" s="394" t="s">
        <v>3698</v>
      </c>
      <c r="K3" s="394" t="s">
        <v>4103</v>
      </c>
      <c r="L3" s="394" t="s">
        <v>4104</v>
      </c>
      <c r="M3" s="394" t="s">
        <v>3</v>
      </c>
      <c r="N3" s="394" t="s">
        <v>4105</v>
      </c>
      <c r="O3" s="394" t="s">
        <v>4106</v>
      </c>
      <c r="P3" s="394" t="s">
        <v>4107</v>
      </c>
      <c r="Q3" s="394" t="s">
        <v>8</v>
      </c>
      <c r="R3" s="394" t="s">
        <v>4</v>
      </c>
      <c r="S3" s="397" t="s">
        <v>4109</v>
      </c>
      <c r="T3" s="398" t="s">
        <v>4110</v>
      </c>
      <c r="U3" s="394" t="s">
        <v>4112</v>
      </c>
      <c r="V3" s="394" t="s">
        <v>7826</v>
      </c>
      <c r="W3" s="394" t="s">
        <v>6</v>
      </c>
      <c r="X3" s="394" t="s">
        <v>4114</v>
      </c>
      <c r="Y3" s="394" t="s">
        <v>7</v>
      </c>
      <c r="Z3" s="394" t="s">
        <v>8661</v>
      </c>
      <c r="AA3" s="394" t="s">
        <v>8662</v>
      </c>
      <c r="AB3" s="394" t="s">
        <v>8663</v>
      </c>
      <c r="AC3" s="399" t="s">
        <v>4117</v>
      </c>
      <c r="AD3" s="394" t="s">
        <v>4118</v>
      </c>
      <c r="AE3" s="394" t="s">
        <v>4119</v>
      </c>
      <c r="AF3" s="394" t="s">
        <v>8664</v>
      </c>
      <c r="AG3" s="400" t="s">
        <v>4121</v>
      </c>
      <c r="AH3" s="400" t="s">
        <v>4122</v>
      </c>
      <c r="AI3" s="400" t="s">
        <v>4123</v>
      </c>
      <c r="AJ3" s="400" t="s">
        <v>4124</v>
      </c>
      <c r="AK3" s="394" t="s">
        <v>4125</v>
      </c>
      <c r="AL3" s="394" t="s">
        <v>4126</v>
      </c>
      <c r="AM3" s="394" t="s">
        <v>4127</v>
      </c>
      <c r="AN3" s="394" t="s">
        <v>7</v>
      </c>
      <c r="AO3" s="394" t="s">
        <v>8661</v>
      </c>
      <c r="AP3" s="394" t="s">
        <v>4129</v>
      </c>
      <c r="AQ3" s="400" t="s">
        <v>4137</v>
      </c>
      <c r="AR3" s="403" t="s">
        <v>4139</v>
      </c>
      <c r="AS3" s="404" t="s">
        <v>4140</v>
      </c>
      <c r="AT3" s="404" t="s">
        <v>4141</v>
      </c>
      <c r="AU3" s="400" t="s">
        <v>4142</v>
      </c>
      <c r="AV3" s="405" t="s">
        <v>9</v>
      </c>
      <c r="AW3" s="406"/>
      <c r="AX3" s="407" t="s">
        <v>4143</v>
      </c>
      <c r="AY3" s="407" t="s">
        <v>4144</v>
      </c>
      <c r="AZ3" s="407" t="s">
        <v>4145</v>
      </c>
      <c r="BA3" s="407" t="s">
        <v>4143</v>
      </c>
      <c r="BB3" s="407" t="s">
        <v>4144</v>
      </c>
      <c r="BC3" s="408" t="s">
        <v>4145</v>
      </c>
      <c r="BD3" s="409"/>
      <c r="BE3" s="410" t="s">
        <v>4146</v>
      </c>
      <c r="BF3" s="410" t="s">
        <v>4147</v>
      </c>
      <c r="BG3" s="410" t="s">
        <v>4148</v>
      </c>
      <c r="BH3" s="410" t="s">
        <v>4149</v>
      </c>
      <c r="BI3" s="410" t="s">
        <v>4150</v>
      </c>
      <c r="BJ3" s="410" t="s">
        <v>4151</v>
      </c>
      <c r="BK3" s="412" t="s">
        <v>9806</v>
      </c>
      <c r="BL3" s="412" t="s">
        <v>4152</v>
      </c>
    </row>
    <row r="4" spans="1:64" ht="15.75" hidden="1" customHeight="1">
      <c r="A4" s="63" t="s">
        <v>10</v>
      </c>
      <c r="B4" s="63" t="s">
        <v>400</v>
      </c>
      <c r="C4" s="318" t="s">
        <v>176</v>
      </c>
      <c r="D4" s="318" t="s">
        <v>400</v>
      </c>
      <c r="E4" s="318" t="s">
        <v>509</v>
      </c>
      <c r="F4" s="318"/>
      <c r="G4" s="318" t="s">
        <v>585</v>
      </c>
      <c r="H4" s="318"/>
      <c r="I4" s="318"/>
      <c r="J4" s="318" t="s">
        <v>586</v>
      </c>
      <c r="K4" s="318"/>
      <c r="L4" s="318"/>
      <c r="M4" s="318" t="s">
        <v>9807</v>
      </c>
      <c r="N4" s="318" t="s">
        <v>9808</v>
      </c>
      <c r="O4" s="318" t="s">
        <v>15</v>
      </c>
      <c r="P4" s="318" t="s">
        <v>16</v>
      </c>
      <c r="Q4" s="318" t="s">
        <v>35</v>
      </c>
      <c r="R4" s="318" t="s">
        <v>87</v>
      </c>
      <c r="S4" s="318" t="s">
        <v>434</v>
      </c>
      <c r="T4" s="318"/>
      <c r="U4" s="318"/>
      <c r="V4" s="318" t="s">
        <v>4164</v>
      </c>
      <c r="W4" s="318" t="s">
        <v>355</v>
      </c>
      <c r="X4" s="327" t="s">
        <v>9809</v>
      </c>
      <c r="Y4" s="757">
        <v>44904</v>
      </c>
      <c r="Z4" s="758">
        <v>46729</v>
      </c>
      <c r="AA4" s="63" t="s">
        <v>4158</v>
      </c>
      <c r="AB4" s="318" t="s">
        <v>4168</v>
      </c>
      <c r="AC4" s="318" t="s">
        <v>9810</v>
      </c>
      <c r="AD4" s="318" t="s">
        <v>9811</v>
      </c>
      <c r="AE4" s="318">
        <v>161407611200011</v>
      </c>
      <c r="AF4" s="318" t="s">
        <v>4283</v>
      </c>
      <c r="AG4" s="317"/>
      <c r="AH4" s="317"/>
      <c r="AI4" s="759"/>
      <c r="AJ4" s="317"/>
      <c r="AK4" s="317" t="s">
        <v>434</v>
      </c>
      <c r="AL4" s="174" t="s">
        <v>9812</v>
      </c>
      <c r="AM4" s="317" t="s">
        <v>506</v>
      </c>
      <c r="AN4" s="677">
        <v>44904</v>
      </c>
      <c r="AO4" s="317"/>
      <c r="AP4" s="317"/>
      <c r="AQ4" s="317"/>
      <c r="AR4" s="317" t="s">
        <v>2335</v>
      </c>
      <c r="AS4" s="317">
        <v>2022</v>
      </c>
      <c r="AT4" s="759">
        <v>44922</v>
      </c>
      <c r="AU4" s="317" t="s">
        <v>1351</v>
      </c>
      <c r="AV4" s="760" t="s">
        <v>9813</v>
      </c>
      <c r="AW4" s="420"/>
      <c r="AX4" s="421"/>
      <c r="AY4" s="422"/>
      <c r="AZ4" s="421"/>
      <c r="BA4" s="421"/>
      <c r="BB4" s="422"/>
      <c r="BC4" s="423"/>
      <c r="BD4" s="424"/>
      <c r="BE4" s="652">
        <v>1</v>
      </c>
      <c r="BF4" s="757">
        <v>44904</v>
      </c>
      <c r="BG4" s="426">
        <f t="shared" ref="BG4:BG195" si="2">COUNTIF(AU4,"new tvi &amp; program")</f>
        <v>0</v>
      </c>
      <c r="BH4" s="426">
        <f t="shared" ref="BH4:BH195" si="3">COUNTIF(AU4,"additional program")</f>
        <v>0</v>
      </c>
      <c r="BI4" s="426">
        <f t="shared" ref="BI4:BI195" si="4">COUNTIF(AU4,"migration")</f>
        <v>0</v>
      </c>
      <c r="BJ4" s="426">
        <f t="shared" ref="BJ4:BJ195" si="5">SUM(BG4:BI4)</f>
        <v>0</v>
      </c>
      <c r="BK4" s="318"/>
      <c r="BL4" s="761" t="b">
        <f>COUNTIF($X$3:$X196,$X4)&gt;1</f>
        <v>0</v>
      </c>
    </row>
    <row r="5" spans="1:64" ht="15.75" hidden="1" customHeight="1">
      <c r="A5" s="63" t="s">
        <v>10</v>
      </c>
      <c r="B5" s="762" t="s">
        <v>400</v>
      </c>
      <c r="C5" s="763" t="s">
        <v>176</v>
      </c>
      <c r="D5" s="763" t="s">
        <v>783</v>
      </c>
      <c r="E5" s="763" t="s">
        <v>146</v>
      </c>
      <c r="F5" s="763"/>
      <c r="G5" s="763" t="s">
        <v>784</v>
      </c>
      <c r="H5" s="763"/>
      <c r="I5" s="763"/>
      <c r="J5" s="763" t="s">
        <v>785</v>
      </c>
      <c r="K5" s="763"/>
      <c r="L5" s="763"/>
      <c r="M5" s="763" t="s">
        <v>396</v>
      </c>
      <c r="N5" s="763"/>
      <c r="O5" s="763" t="s">
        <v>15</v>
      </c>
      <c r="P5" s="763" t="s">
        <v>1449</v>
      </c>
      <c r="Q5" s="763" t="s">
        <v>35</v>
      </c>
      <c r="R5" s="763" t="s">
        <v>125</v>
      </c>
      <c r="S5" s="763" t="s">
        <v>279</v>
      </c>
      <c r="T5" s="763"/>
      <c r="U5" s="763"/>
      <c r="V5" s="763" t="s">
        <v>4164</v>
      </c>
      <c r="W5" s="763" t="s">
        <v>421</v>
      </c>
      <c r="X5" s="763" t="s">
        <v>786</v>
      </c>
      <c r="Y5" s="764">
        <v>45315</v>
      </c>
      <c r="Z5" s="758">
        <v>47143</v>
      </c>
      <c r="AA5" s="762" t="s">
        <v>9814</v>
      </c>
      <c r="AB5" s="763" t="s">
        <v>4159</v>
      </c>
      <c r="AC5" s="702"/>
      <c r="AD5" s="763" t="s">
        <v>9815</v>
      </c>
      <c r="AE5" s="763" t="s">
        <v>9816</v>
      </c>
      <c r="AF5" s="763" t="s">
        <v>22</v>
      </c>
      <c r="AG5" s="327"/>
      <c r="AH5" s="327"/>
      <c r="AI5" s="327"/>
      <c r="AJ5" s="327"/>
      <c r="AK5" s="327"/>
      <c r="AL5" s="327"/>
      <c r="AM5" s="327"/>
      <c r="AN5" s="327"/>
      <c r="AO5" s="327"/>
      <c r="AP5" s="327"/>
      <c r="AQ5" s="327" t="s">
        <v>4516</v>
      </c>
      <c r="AR5" s="327" t="s">
        <v>2306</v>
      </c>
      <c r="AS5" s="327">
        <v>2024</v>
      </c>
      <c r="AT5" s="765">
        <v>45316</v>
      </c>
      <c r="AU5" s="327" t="s">
        <v>1351</v>
      </c>
      <c r="AV5" s="766" t="s">
        <v>4274</v>
      </c>
      <c r="AW5" s="424"/>
      <c r="AX5" s="653"/>
      <c r="AY5" s="422"/>
      <c r="AZ5" s="653"/>
      <c r="BA5" s="653"/>
      <c r="BB5" s="422"/>
      <c r="BC5" s="767"/>
      <c r="BD5" s="424"/>
      <c r="BE5" s="653">
        <v>1</v>
      </c>
      <c r="BF5" s="764">
        <v>42977</v>
      </c>
      <c r="BG5" s="426">
        <f t="shared" si="2"/>
        <v>0</v>
      </c>
      <c r="BH5" s="426">
        <f t="shared" si="3"/>
        <v>0</v>
      </c>
      <c r="BI5" s="426">
        <f t="shared" si="4"/>
        <v>0</v>
      </c>
      <c r="BJ5" s="426">
        <f t="shared" si="5"/>
        <v>0</v>
      </c>
      <c r="BK5" s="761"/>
      <c r="BL5" s="761" t="b">
        <f>COUNTIF($X$3:$X196,$X5)&gt;1</f>
        <v>0</v>
      </c>
    </row>
    <row r="6" spans="1:64" ht="15.75" hidden="1" customHeight="1">
      <c r="A6" s="703" t="s">
        <v>10</v>
      </c>
      <c r="B6" s="768" t="s">
        <v>400</v>
      </c>
      <c r="C6" s="769" t="s">
        <v>176</v>
      </c>
      <c r="D6" s="769" t="s">
        <v>401</v>
      </c>
      <c r="E6" s="769" t="s">
        <v>509</v>
      </c>
      <c r="F6" s="769"/>
      <c r="G6" s="769" t="s">
        <v>402</v>
      </c>
      <c r="H6" s="769"/>
      <c r="I6" s="769"/>
      <c r="J6" s="769" t="s">
        <v>403</v>
      </c>
      <c r="K6" s="769"/>
      <c r="L6" s="769"/>
      <c r="M6" s="769" t="s">
        <v>404</v>
      </c>
      <c r="N6" s="769"/>
      <c r="O6" s="769" t="s">
        <v>113</v>
      </c>
      <c r="P6" s="769" t="s">
        <v>226</v>
      </c>
      <c r="Q6" s="769" t="s">
        <v>21</v>
      </c>
      <c r="R6" s="769" t="s">
        <v>117</v>
      </c>
      <c r="S6" s="769"/>
      <c r="T6" s="769" t="s">
        <v>234</v>
      </c>
      <c r="U6" s="769"/>
      <c r="V6" s="769" t="s">
        <v>22</v>
      </c>
      <c r="W6" s="769" t="s">
        <v>235</v>
      </c>
      <c r="X6" s="769" t="s">
        <v>405</v>
      </c>
      <c r="Y6" s="770">
        <v>44459</v>
      </c>
      <c r="Z6" s="771"/>
      <c r="AA6" s="768" t="s">
        <v>4158</v>
      </c>
      <c r="AB6" s="769" t="s">
        <v>4168</v>
      </c>
      <c r="AC6" s="769"/>
      <c r="AD6" s="769" t="s">
        <v>9817</v>
      </c>
      <c r="AE6" s="769" t="s">
        <v>9818</v>
      </c>
      <c r="AF6" s="769" t="s">
        <v>4283</v>
      </c>
      <c r="AG6" s="769"/>
      <c r="AH6" s="769"/>
      <c r="AI6" s="772">
        <v>44993</v>
      </c>
      <c r="AJ6" s="769" t="s">
        <v>8675</v>
      </c>
      <c r="AK6" s="769"/>
      <c r="AL6" s="769"/>
      <c r="AM6" s="769"/>
      <c r="AN6" s="769"/>
      <c r="AO6" s="769"/>
      <c r="AP6" s="769"/>
      <c r="AQ6" s="769"/>
      <c r="AR6" s="769" t="s">
        <v>2312</v>
      </c>
      <c r="AS6" s="769">
        <v>2023</v>
      </c>
      <c r="AT6" s="773">
        <v>44999</v>
      </c>
      <c r="AU6" s="769" t="s">
        <v>2323</v>
      </c>
      <c r="AV6" s="771" t="s">
        <v>9819</v>
      </c>
      <c r="AW6" s="708"/>
      <c r="AX6" s="747"/>
      <c r="AY6" s="422"/>
      <c r="AZ6" s="747"/>
      <c r="BA6" s="747"/>
      <c r="BB6" s="422"/>
      <c r="BC6" s="774"/>
      <c r="BD6" s="708"/>
      <c r="BE6" s="747"/>
      <c r="BF6" s="710"/>
      <c r="BG6" s="710">
        <f t="shared" si="2"/>
        <v>0</v>
      </c>
      <c r="BH6" s="710">
        <f t="shared" si="3"/>
        <v>0</v>
      </c>
      <c r="BI6" s="710">
        <f t="shared" si="4"/>
        <v>0</v>
      </c>
      <c r="BJ6" s="710">
        <f t="shared" si="5"/>
        <v>0</v>
      </c>
      <c r="BK6" s="775"/>
      <c r="BL6" s="775" t="b">
        <f>COUNTIF($X$3:$X196,$X6)&gt;1</f>
        <v>0</v>
      </c>
    </row>
    <row r="7" spans="1:64" ht="15.75" hidden="1" customHeight="1">
      <c r="A7" s="703" t="s">
        <v>10</v>
      </c>
      <c r="B7" s="768" t="s">
        <v>400</v>
      </c>
      <c r="C7" s="769" t="s">
        <v>176</v>
      </c>
      <c r="D7" s="769" t="s">
        <v>401</v>
      </c>
      <c r="E7" s="769" t="s">
        <v>509</v>
      </c>
      <c r="F7" s="769"/>
      <c r="G7" s="769" t="s">
        <v>402</v>
      </c>
      <c r="H7" s="769"/>
      <c r="I7" s="769"/>
      <c r="J7" s="769" t="s">
        <v>403</v>
      </c>
      <c r="K7" s="769"/>
      <c r="L7" s="769"/>
      <c r="M7" s="769" t="s">
        <v>404</v>
      </c>
      <c r="N7" s="769"/>
      <c r="O7" s="769" t="s">
        <v>113</v>
      </c>
      <c r="P7" s="769" t="s">
        <v>226</v>
      </c>
      <c r="Q7" s="769" t="s">
        <v>35</v>
      </c>
      <c r="R7" s="769" t="s">
        <v>8666</v>
      </c>
      <c r="S7" s="769" t="s">
        <v>43</v>
      </c>
      <c r="T7" s="769"/>
      <c r="U7" s="769"/>
      <c r="V7" s="769" t="s">
        <v>4164</v>
      </c>
      <c r="W7" s="769" t="s">
        <v>253</v>
      </c>
      <c r="X7" s="769" t="s">
        <v>420</v>
      </c>
      <c r="Y7" s="770">
        <v>43753</v>
      </c>
      <c r="Z7" s="771"/>
      <c r="AA7" s="768" t="s">
        <v>4158</v>
      </c>
      <c r="AB7" s="769" t="s">
        <v>4168</v>
      </c>
      <c r="AC7" s="769"/>
      <c r="AD7" s="769" t="s">
        <v>9820</v>
      </c>
      <c r="AE7" s="769" t="s">
        <v>9821</v>
      </c>
      <c r="AF7" s="770">
        <v>45325</v>
      </c>
      <c r="AG7" s="769"/>
      <c r="AH7" s="769"/>
      <c r="AI7" s="772">
        <v>45006</v>
      </c>
      <c r="AJ7" s="769" t="s">
        <v>8675</v>
      </c>
      <c r="AK7" s="769"/>
      <c r="AL7" s="769"/>
      <c r="AM7" s="769"/>
      <c r="AN7" s="769"/>
      <c r="AO7" s="769"/>
      <c r="AP7" s="769"/>
      <c r="AQ7" s="769"/>
      <c r="AR7" s="769" t="s">
        <v>2330</v>
      </c>
      <c r="AS7" s="769">
        <v>2023</v>
      </c>
      <c r="AT7" s="773">
        <v>45208</v>
      </c>
      <c r="AU7" s="769" t="s">
        <v>2323</v>
      </c>
      <c r="AV7" s="771" t="s">
        <v>8934</v>
      </c>
      <c r="AW7" s="708"/>
      <c r="AX7" s="747"/>
      <c r="AY7" s="422"/>
      <c r="AZ7" s="747"/>
      <c r="BA7" s="747"/>
      <c r="BB7" s="422"/>
      <c r="BC7" s="774"/>
      <c r="BD7" s="708"/>
      <c r="BE7" s="747"/>
      <c r="BF7" s="710"/>
      <c r="BG7" s="710">
        <f t="shared" si="2"/>
        <v>0</v>
      </c>
      <c r="BH7" s="710">
        <f t="shared" si="3"/>
        <v>0</v>
      </c>
      <c r="BI7" s="710">
        <f t="shared" si="4"/>
        <v>0</v>
      </c>
      <c r="BJ7" s="710">
        <f t="shared" si="5"/>
        <v>0</v>
      </c>
      <c r="BK7" s="775"/>
      <c r="BL7" s="775" t="b">
        <f>COUNTIF($X$3:$X196,$X7)&gt;1</f>
        <v>0</v>
      </c>
    </row>
    <row r="8" spans="1:64" ht="15.75" hidden="1" customHeight="1">
      <c r="A8" s="63" t="s">
        <v>10</v>
      </c>
      <c r="B8" s="762" t="s">
        <v>400</v>
      </c>
      <c r="C8" s="763" t="s">
        <v>176</v>
      </c>
      <c r="D8" s="763" t="s">
        <v>401</v>
      </c>
      <c r="E8" s="763" t="s">
        <v>509</v>
      </c>
      <c r="F8" s="763"/>
      <c r="G8" s="763" t="s">
        <v>402</v>
      </c>
      <c r="H8" s="763"/>
      <c r="I8" s="763"/>
      <c r="J8" s="763" t="s">
        <v>403</v>
      </c>
      <c r="K8" s="763"/>
      <c r="L8" s="763"/>
      <c r="M8" s="763" t="s">
        <v>404</v>
      </c>
      <c r="N8" s="763" t="s">
        <v>9822</v>
      </c>
      <c r="O8" s="763" t="s">
        <v>113</v>
      </c>
      <c r="P8" s="763" t="s">
        <v>226</v>
      </c>
      <c r="Q8" s="763" t="s">
        <v>35</v>
      </c>
      <c r="R8" s="763" t="s">
        <v>104</v>
      </c>
      <c r="S8" s="763" t="s">
        <v>105</v>
      </c>
      <c r="T8" s="763"/>
      <c r="U8" s="763"/>
      <c r="V8" s="763" t="s">
        <v>4164</v>
      </c>
      <c r="W8" s="763" t="s">
        <v>408</v>
      </c>
      <c r="X8" s="763" t="s">
        <v>409</v>
      </c>
      <c r="Y8" s="764">
        <v>45074</v>
      </c>
      <c r="Z8" s="758">
        <v>46902</v>
      </c>
      <c r="AA8" s="762" t="s">
        <v>4158</v>
      </c>
      <c r="AB8" s="763" t="s">
        <v>4168</v>
      </c>
      <c r="AC8" s="763" t="s">
        <v>9823</v>
      </c>
      <c r="AD8" s="763" t="s">
        <v>9824</v>
      </c>
      <c r="AE8" s="763" t="s">
        <v>9825</v>
      </c>
      <c r="AF8" s="776">
        <v>45575</v>
      </c>
      <c r="AG8" s="327"/>
      <c r="AH8" s="327"/>
      <c r="AI8" s="327"/>
      <c r="AJ8" s="327"/>
      <c r="AK8" s="327"/>
      <c r="AL8" s="327"/>
      <c r="AM8" s="327"/>
      <c r="AN8" s="327"/>
      <c r="AO8" s="327"/>
      <c r="AP8" s="327"/>
      <c r="AQ8" s="327"/>
      <c r="AR8" s="327" t="s">
        <v>2319</v>
      </c>
      <c r="AS8" s="327">
        <v>2023</v>
      </c>
      <c r="AT8" s="765">
        <v>45092</v>
      </c>
      <c r="AU8" s="327" t="s">
        <v>1351</v>
      </c>
      <c r="AV8" s="766" t="s">
        <v>9826</v>
      </c>
      <c r="AW8" s="424"/>
      <c r="AX8" s="653"/>
      <c r="AY8" s="422"/>
      <c r="AZ8" s="653"/>
      <c r="BA8" s="653"/>
      <c r="BB8" s="422"/>
      <c r="BC8" s="767"/>
      <c r="BD8" s="424"/>
      <c r="BE8" s="653"/>
      <c r="BF8" s="764">
        <v>43752</v>
      </c>
      <c r="BG8" s="426">
        <f t="shared" si="2"/>
        <v>0</v>
      </c>
      <c r="BH8" s="426">
        <f t="shared" si="3"/>
        <v>0</v>
      </c>
      <c r="BI8" s="426">
        <f t="shared" si="4"/>
        <v>0</v>
      </c>
      <c r="BJ8" s="426">
        <f t="shared" si="5"/>
        <v>0</v>
      </c>
      <c r="BK8" s="318" t="s">
        <v>5574</v>
      </c>
      <c r="BL8" s="761" t="b">
        <f>COUNTIF($X$3:$X196,$X8)&gt;1</f>
        <v>0</v>
      </c>
    </row>
    <row r="9" spans="1:64" ht="15.75" customHeight="1">
      <c r="A9" s="63" t="s">
        <v>10</v>
      </c>
      <c r="B9" s="762" t="s">
        <v>400</v>
      </c>
      <c r="C9" s="763" t="s">
        <v>176</v>
      </c>
      <c r="D9" s="763" t="s">
        <v>401</v>
      </c>
      <c r="E9" s="763" t="s">
        <v>509</v>
      </c>
      <c r="F9" s="763"/>
      <c r="G9" s="763" t="s">
        <v>402</v>
      </c>
      <c r="H9" s="763"/>
      <c r="I9" s="763"/>
      <c r="J9" s="763" t="s">
        <v>403</v>
      </c>
      <c r="K9" s="763"/>
      <c r="L9" s="763"/>
      <c r="M9" s="763" t="s">
        <v>404</v>
      </c>
      <c r="N9" s="763" t="s">
        <v>9822</v>
      </c>
      <c r="O9" s="763" t="s">
        <v>113</v>
      </c>
      <c r="P9" s="763" t="s">
        <v>226</v>
      </c>
      <c r="Q9" s="763" t="s">
        <v>35</v>
      </c>
      <c r="R9" s="763" t="s">
        <v>107</v>
      </c>
      <c r="S9" s="763" t="s">
        <v>197</v>
      </c>
      <c r="T9" s="763"/>
      <c r="U9" s="763"/>
      <c r="V9" s="763" t="s">
        <v>4164</v>
      </c>
      <c r="W9" s="763" t="s">
        <v>9827</v>
      </c>
      <c r="X9" s="327" t="s">
        <v>9828</v>
      </c>
      <c r="Y9" s="764">
        <v>44896</v>
      </c>
      <c r="Z9" s="777"/>
      <c r="AA9" s="762" t="s">
        <v>4158</v>
      </c>
      <c r="AB9" s="763" t="s">
        <v>4168</v>
      </c>
      <c r="AC9" s="763" t="s">
        <v>9829</v>
      </c>
      <c r="AD9" s="763" t="s">
        <v>9830</v>
      </c>
      <c r="AE9" s="763" t="s">
        <v>9831</v>
      </c>
      <c r="AF9" s="778">
        <v>45490</v>
      </c>
      <c r="AG9" s="327"/>
      <c r="AH9" s="327"/>
      <c r="AI9" s="327"/>
      <c r="AJ9" s="327" t="s">
        <v>8675</v>
      </c>
      <c r="AK9" s="327" t="s">
        <v>197</v>
      </c>
      <c r="AL9" s="327" t="s">
        <v>9828</v>
      </c>
      <c r="AM9" s="327" t="s">
        <v>1895</v>
      </c>
      <c r="AN9" s="779">
        <v>44896</v>
      </c>
      <c r="AO9" s="327"/>
      <c r="AP9" s="327"/>
      <c r="AQ9" s="327"/>
      <c r="AR9" s="327"/>
      <c r="AS9" s="327"/>
      <c r="AT9" s="765"/>
      <c r="AU9" s="327" t="s">
        <v>2325</v>
      </c>
      <c r="AV9" s="766" t="s">
        <v>9832</v>
      </c>
      <c r="AW9" s="424"/>
      <c r="AX9" s="653"/>
      <c r="AY9" s="422"/>
      <c r="AZ9" s="653"/>
      <c r="BA9" s="653"/>
      <c r="BB9" s="422"/>
      <c r="BC9" s="767"/>
      <c r="BD9" s="424"/>
      <c r="BE9" s="653">
        <v>1</v>
      </c>
      <c r="BF9" s="764">
        <v>43752</v>
      </c>
      <c r="BG9" s="426">
        <f t="shared" si="2"/>
        <v>0</v>
      </c>
      <c r="BH9" s="426">
        <f t="shared" si="3"/>
        <v>0</v>
      </c>
      <c r="BI9" s="426">
        <f t="shared" si="4"/>
        <v>0</v>
      </c>
      <c r="BJ9" s="426">
        <f t="shared" si="5"/>
        <v>0</v>
      </c>
      <c r="BK9" s="318" t="s">
        <v>5574</v>
      </c>
      <c r="BL9" s="761" t="b">
        <f>COUNTIF($X$3:$X196,$X9)&gt;1</f>
        <v>0</v>
      </c>
    </row>
    <row r="10" spans="1:64" ht="15.75" hidden="1" customHeight="1">
      <c r="A10" s="703" t="s">
        <v>10</v>
      </c>
      <c r="B10" s="768" t="s">
        <v>400</v>
      </c>
      <c r="C10" s="769" t="s">
        <v>176</v>
      </c>
      <c r="D10" s="769" t="s">
        <v>401</v>
      </c>
      <c r="E10" s="769" t="s">
        <v>509</v>
      </c>
      <c r="F10" s="769"/>
      <c r="G10" s="769" t="s">
        <v>402</v>
      </c>
      <c r="H10" s="769"/>
      <c r="I10" s="769"/>
      <c r="J10" s="769" t="s">
        <v>403</v>
      </c>
      <c r="K10" s="769"/>
      <c r="L10" s="769"/>
      <c r="M10" s="769" t="s">
        <v>404</v>
      </c>
      <c r="N10" s="769"/>
      <c r="O10" s="769" t="s">
        <v>113</v>
      </c>
      <c r="P10" s="769" t="s">
        <v>226</v>
      </c>
      <c r="Q10" s="769" t="s">
        <v>35</v>
      </c>
      <c r="R10" s="769" t="s">
        <v>143</v>
      </c>
      <c r="S10" s="769" t="s">
        <v>413</v>
      </c>
      <c r="T10" s="769"/>
      <c r="U10" s="769"/>
      <c r="V10" s="769" t="s">
        <v>4164</v>
      </c>
      <c r="W10" s="769" t="s">
        <v>308</v>
      </c>
      <c r="X10" s="769" t="s">
        <v>414</v>
      </c>
      <c r="Y10" s="770">
        <v>43630</v>
      </c>
      <c r="Z10" s="771"/>
      <c r="AA10" s="768" t="s">
        <v>4158</v>
      </c>
      <c r="AB10" s="769" t="s">
        <v>4168</v>
      </c>
      <c r="AC10" s="769"/>
      <c r="AD10" s="769" t="s">
        <v>9833</v>
      </c>
      <c r="AE10" s="780" t="s">
        <v>9834</v>
      </c>
      <c r="AF10" s="769" t="s">
        <v>9835</v>
      </c>
      <c r="AG10" s="769"/>
      <c r="AH10" s="769"/>
      <c r="AI10" s="772">
        <v>45006</v>
      </c>
      <c r="AJ10" s="769" t="s">
        <v>8675</v>
      </c>
      <c r="AK10" s="769"/>
      <c r="AL10" s="769"/>
      <c r="AM10" s="769"/>
      <c r="AN10" s="769"/>
      <c r="AO10" s="769"/>
      <c r="AP10" s="769"/>
      <c r="AQ10" s="769"/>
      <c r="AR10" s="769" t="s">
        <v>2330</v>
      </c>
      <c r="AS10" s="769">
        <v>2023</v>
      </c>
      <c r="AT10" s="773">
        <v>45208</v>
      </c>
      <c r="AU10" s="769" t="s">
        <v>2323</v>
      </c>
      <c r="AV10" s="771" t="s">
        <v>8934</v>
      </c>
      <c r="AW10" s="708"/>
      <c r="AX10" s="747"/>
      <c r="AY10" s="422"/>
      <c r="AZ10" s="747"/>
      <c r="BA10" s="747"/>
      <c r="BB10" s="422"/>
      <c r="BC10" s="774"/>
      <c r="BD10" s="708"/>
      <c r="BE10" s="747"/>
      <c r="BF10" s="710"/>
      <c r="BG10" s="710">
        <f t="shared" si="2"/>
        <v>0</v>
      </c>
      <c r="BH10" s="710">
        <f t="shared" si="3"/>
        <v>0</v>
      </c>
      <c r="BI10" s="710">
        <f t="shared" si="4"/>
        <v>0</v>
      </c>
      <c r="BJ10" s="710">
        <f t="shared" si="5"/>
        <v>0</v>
      </c>
      <c r="BK10" s="775"/>
      <c r="BL10" s="775" t="b">
        <f>COUNTIF($X$3:$X196,$X10)&gt;1</f>
        <v>0</v>
      </c>
    </row>
    <row r="11" spans="1:64" ht="15.75" hidden="1" customHeight="1">
      <c r="A11" s="703" t="s">
        <v>10</v>
      </c>
      <c r="B11" s="768" t="s">
        <v>400</v>
      </c>
      <c r="C11" s="769" t="s">
        <v>176</v>
      </c>
      <c r="D11" s="769" t="s">
        <v>401</v>
      </c>
      <c r="E11" s="769" t="s">
        <v>509</v>
      </c>
      <c r="F11" s="769"/>
      <c r="G11" s="769" t="s">
        <v>402</v>
      </c>
      <c r="H11" s="769"/>
      <c r="I11" s="769"/>
      <c r="J11" s="769" t="s">
        <v>403</v>
      </c>
      <c r="K11" s="769"/>
      <c r="L11" s="769"/>
      <c r="M11" s="769" t="s">
        <v>404</v>
      </c>
      <c r="N11" s="769"/>
      <c r="O11" s="769" t="s">
        <v>113</v>
      </c>
      <c r="P11" s="769" t="s">
        <v>226</v>
      </c>
      <c r="Q11" s="769" t="s">
        <v>35</v>
      </c>
      <c r="R11" s="769" t="s">
        <v>143</v>
      </c>
      <c r="S11" s="769" t="s">
        <v>418</v>
      </c>
      <c r="T11" s="769"/>
      <c r="U11" s="769"/>
      <c r="V11" s="769" t="s">
        <v>4164</v>
      </c>
      <c r="W11" s="769" t="s">
        <v>308</v>
      </c>
      <c r="X11" s="769" t="s">
        <v>419</v>
      </c>
      <c r="Y11" s="770">
        <v>43630</v>
      </c>
      <c r="Z11" s="771"/>
      <c r="AA11" s="768" t="s">
        <v>4158</v>
      </c>
      <c r="AB11" s="769" t="s">
        <v>4168</v>
      </c>
      <c r="AC11" s="769"/>
      <c r="AD11" s="769" t="s">
        <v>9833</v>
      </c>
      <c r="AE11" s="769" t="s">
        <v>9836</v>
      </c>
      <c r="AF11" s="769" t="s">
        <v>9837</v>
      </c>
      <c r="AG11" s="769"/>
      <c r="AH11" s="769"/>
      <c r="AI11" s="772">
        <v>45006</v>
      </c>
      <c r="AJ11" s="769" t="s">
        <v>8675</v>
      </c>
      <c r="AK11" s="769"/>
      <c r="AL11" s="769"/>
      <c r="AM11" s="769"/>
      <c r="AN11" s="769"/>
      <c r="AO11" s="769"/>
      <c r="AP11" s="769"/>
      <c r="AQ11" s="769"/>
      <c r="AR11" s="769" t="s">
        <v>2330</v>
      </c>
      <c r="AS11" s="769">
        <v>2023</v>
      </c>
      <c r="AT11" s="773">
        <v>45208</v>
      </c>
      <c r="AU11" s="769" t="s">
        <v>2323</v>
      </c>
      <c r="AV11" s="771" t="s">
        <v>8934</v>
      </c>
      <c r="AW11" s="708"/>
      <c r="AX11" s="747"/>
      <c r="AY11" s="422"/>
      <c r="AZ11" s="747"/>
      <c r="BA11" s="747"/>
      <c r="BB11" s="422"/>
      <c r="BC11" s="774"/>
      <c r="BD11" s="708"/>
      <c r="BE11" s="747"/>
      <c r="BF11" s="710"/>
      <c r="BG11" s="710">
        <f t="shared" si="2"/>
        <v>0</v>
      </c>
      <c r="BH11" s="710">
        <f t="shared" si="3"/>
        <v>0</v>
      </c>
      <c r="BI11" s="710">
        <f t="shared" si="4"/>
        <v>0</v>
      </c>
      <c r="BJ11" s="710">
        <f t="shared" si="5"/>
        <v>0</v>
      </c>
      <c r="BK11" s="775"/>
      <c r="BL11" s="775" t="b">
        <f>COUNTIF($X$3:$X196,$X11)&gt;1</f>
        <v>0</v>
      </c>
    </row>
    <row r="12" spans="1:64" ht="15.75" hidden="1" customHeight="1">
      <c r="A12" s="63" t="s">
        <v>10</v>
      </c>
      <c r="B12" s="762" t="s">
        <v>400</v>
      </c>
      <c r="C12" s="763" t="s">
        <v>176</v>
      </c>
      <c r="D12" s="763" t="s">
        <v>401</v>
      </c>
      <c r="E12" s="763" t="s">
        <v>509</v>
      </c>
      <c r="F12" s="763"/>
      <c r="G12" s="763" t="s">
        <v>402</v>
      </c>
      <c r="H12" s="763"/>
      <c r="I12" s="763"/>
      <c r="J12" s="763" t="s">
        <v>403</v>
      </c>
      <c r="K12" s="763"/>
      <c r="L12" s="763"/>
      <c r="M12" s="763" t="s">
        <v>404</v>
      </c>
      <c r="N12" s="763" t="s">
        <v>9838</v>
      </c>
      <c r="O12" s="763" t="s">
        <v>113</v>
      </c>
      <c r="P12" s="763" t="s">
        <v>226</v>
      </c>
      <c r="Q12" s="763" t="s">
        <v>35</v>
      </c>
      <c r="R12" s="763" t="s">
        <v>143</v>
      </c>
      <c r="S12" s="763" t="s">
        <v>144</v>
      </c>
      <c r="T12" s="763"/>
      <c r="U12" s="763"/>
      <c r="V12" s="763" t="s">
        <v>4164</v>
      </c>
      <c r="W12" s="763" t="s">
        <v>308</v>
      </c>
      <c r="X12" s="763">
        <v>201407042077</v>
      </c>
      <c r="Y12" s="764">
        <v>45074</v>
      </c>
      <c r="Z12" s="758">
        <v>46902</v>
      </c>
      <c r="AA12" s="762" t="s">
        <v>4158</v>
      </c>
      <c r="AB12" s="763" t="s">
        <v>4168</v>
      </c>
      <c r="AC12" s="763" t="s">
        <v>9839</v>
      </c>
      <c r="AD12" s="763" t="s">
        <v>9840</v>
      </c>
      <c r="AE12" s="763" t="s">
        <v>9841</v>
      </c>
      <c r="AF12" s="763" t="s">
        <v>4283</v>
      </c>
      <c r="AG12" s="327"/>
      <c r="AH12" s="327"/>
      <c r="AI12" s="327"/>
      <c r="AJ12" s="327"/>
      <c r="AK12" s="327"/>
      <c r="AL12" s="327"/>
      <c r="AM12" s="327"/>
      <c r="AN12" s="327"/>
      <c r="AO12" s="327"/>
      <c r="AP12" s="327"/>
      <c r="AQ12" s="327"/>
      <c r="AR12" s="327" t="s">
        <v>2319</v>
      </c>
      <c r="AS12" s="327">
        <v>2023</v>
      </c>
      <c r="AT12" s="765">
        <v>45092</v>
      </c>
      <c r="AU12" s="327" t="s">
        <v>1351</v>
      </c>
      <c r="AV12" s="766" t="s">
        <v>9842</v>
      </c>
      <c r="AW12" s="424"/>
      <c r="AX12" s="653"/>
      <c r="AY12" s="422"/>
      <c r="AZ12" s="653"/>
      <c r="BA12" s="653"/>
      <c r="BB12" s="422"/>
      <c r="BC12" s="767"/>
      <c r="BD12" s="424"/>
      <c r="BE12" s="653"/>
      <c r="BF12" s="764">
        <v>41771</v>
      </c>
      <c r="BG12" s="426">
        <f t="shared" si="2"/>
        <v>0</v>
      </c>
      <c r="BH12" s="426">
        <f t="shared" si="3"/>
        <v>0</v>
      </c>
      <c r="BI12" s="426">
        <f t="shared" si="4"/>
        <v>0</v>
      </c>
      <c r="BJ12" s="426">
        <f t="shared" si="5"/>
        <v>0</v>
      </c>
      <c r="BK12" s="318" t="s">
        <v>5574</v>
      </c>
      <c r="BL12" s="761" t="b">
        <f>COUNTIF($X$3:$X196,$X12)&gt;1</f>
        <v>0</v>
      </c>
    </row>
    <row r="13" spans="1:64" ht="15.75" hidden="1" customHeight="1">
      <c r="A13" s="63" t="s">
        <v>10</v>
      </c>
      <c r="B13" s="762" t="s">
        <v>400</v>
      </c>
      <c r="C13" s="763" t="s">
        <v>176</v>
      </c>
      <c r="D13" s="763" t="s">
        <v>401</v>
      </c>
      <c r="E13" s="763" t="s">
        <v>509</v>
      </c>
      <c r="F13" s="763"/>
      <c r="G13" s="763" t="s">
        <v>402</v>
      </c>
      <c r="H13" s="763"/>
      <c r="I13" s="763"/>
      <c r="J13" s="763" t="s">
        <v>403</v>
      </c>
      <c r="K13" s="763"/>
      <c r="L13" s="763"/>
      <c r="M13" s="763" t="s">
        <v>404</v>
      </c>
      <c r="N13" s="763" t="s">
        <v>9838</v>
      </c>
      <c r="O13" s="763" t="s">
        <v>113</v>
      </c>
      <c r="P13" s="763" t="s">
        <v>226</v>
      </c>
      <c r="Q13" s="763" t="s">
        <v>35</v>
      </c>
      <c r="R13" s="763" t="s">
        <v>143</v>
      </c>
      <c r="S13" s="763" t="s">
        <v>309</v>
      </c>
      <c r="T13" s="763"/>
      <c r="U13" s="763"/>
      <c r="V13" s="763" t="s">
        <v>4164</v>
      </c>
      <c r="W13" s="763" t="s">
        <v>308</v>
      </c>
      <c r="X13" s="763">
        <v>201407042081</v>
      </c>
      <c r="Y13" s="764">
        <v>45074</v>
      </c>
      <c r="Z13" s="758">
        <v>46902</v>
      </c>
      <c r="AA13" s="762" t="s">
        <v>4158</v>
      </c>
      <c r="AB13" s="763" t="s">
        <v>4168</v>
      </c>
      <c r="AC13" s="763" t="s">
        <v>9843</v>
      </c>
      <c r="AD13" s="763" t="s">
        <v>9844</v>
      </c>
      <c r="AE13" s="763" t="s">
        <v>9845</v>
      </c>
      <c r="AF13" s="763" t="s">
        <v>4283</v>
      </c>
      <c r="AG13" s="327"/>
      <c r="AH13" s="327"/>
      <c r="AI13" s="327"/>
      <c r="AJ13" s="327"/>
      <c r="AK13" s="327"/>
      <c r="AL13" s="327"/>
      <c r="AM13" s="327"/>
      <c r="AN13" s="327"/>
      <c r="AO13" s="327"/>
      <c r="AP13" s="327"/>
      <c r="AQ13" s="327"/>
      <c r="AR13" s="327" t="s">
        <v>2319</v>
      </c>
      <c r="AS13" s="327">
        <v>2023</v>
      </c>
      <c r="AT13" s="765">
        <v>45092</v>
      </c>
      <c r="AU13" s="327" t="s">
        <v>1351</v>
      </c>
      <c r="AV13" s="766" t="s">
        <v>9846</v>
      </c>
      <c r="AW13" s="424"/>
      <c r="AX13" s="653"/>
      <c r="AY13" s="422"/>
      <c r="AZ13" s="653"/>
      <c r="BA13" s="653"/>
      <c r="BB13" s="422"/>
      <c r="BC13" s="767"/>
      <c r="BD13" s="424"/>
      <c r="BE13" s="653"/>
      <c r="BF13" s="764">
        <v>41771</v>
      </c>
      <c r="BG13" s="426">
        <f t="shared" si="2"/>
        <v>0</v>
      </c>
      <c r="BH13" s="426">
        <f t="shared" si="3"/>
        <v>0</v>
      </c>
      <c r="BI13" s="426">
        <f t="shared" si="4"/>
        <v>0</v>
      </c>
      <c r="BJ13" s="426">
        <f t="shared" si="5"/>
        <v>0</v>
      </c>
      <c r="BK13" s="318" t="s">
        <v>5574</v>
      </c>
      <c r="BL13" s="761" t="b">
        <f>COUNTIF($X$3:$X196,$X13)&gt;1</f>
        <v>0</v>
      </c>
    </row>
    <row r="14" spans="1:64" ht="15.75" hidden="1" customHeight="1">
      <c r="A14" s="63" t="s">
        <v>10</v>
      </c>
      <c r="B14" s="762" t="s">
        <v>400</v>
      </c>
      <c r="C14" s="763" t="s">
        <v>176</v>
      </c>
      <c r="D14" s="763" t="s">
        <v>401</v>
      </c>
      <c r="E14" s="763" t="s">
        <v>509</v>
      </c>
      <c r="F14" s="763"/>
      <c r="G14" s="763" t="s">
        <v>402</v>
      </c>
      <c r="H14" s="763"/>
      <c r="I14" s="763"/>
      <c r="J14" s="763" t="s">
        <v>403</v>
      </c>
      <c r="K14" s="763"/>
      <c r="L14" s="763"/>
      <c r="M14" s="763" t="s">
        <v>404</v>
      </c>
      <c r="N14" s="763" t="s">
        <v>9838</v>
      </c>
      <c r="O14" s="763" t="s">
        <v>113</v>
      </c>
      <c r="P14" s="763" t="s">
        <v>226</v>
      </c>
      <c r="Q14" s="763" t="s">
        <v>35</v>
      </c>
      <c r="R14" s="763" t="s">
        <v>8666</v>
      </c>
      <c r="S14" s="763" t="s">
        <v>39</v>
      </c>
      <c r="T14" s="763"/>
      <c r="U14" s="763"/>
      <c r="V14" s="763" t="s">
        <v>4164</v>
      </c>
      <c r="W14" s="763" t="s">
        <v>40</v>
      </c>
      <c r="X14" s="763">
        <v>201407042076</v>
      </c>
      <c r="Y14" s="764">
        <v>45074</v>
      </c>
      <c r="Z14" s="758">
        <v>46902</v>
      </c>
      <c r="AA14" s="762" t="s">
        <v>4158</v>
      </c>
      <c r="AB14" s="763" t="s">
        <v>4168</v>
      </c>
      <c r="AC14" s="763" t="s">
        <v>9847</v>
      </c>
      <c r="AD14" s="763" t="s">
        <v>9820</v>
      </c>
      <c r="AE14" s="327" t="s">
        <v>9848</v>
      </c>
      <c r="AF14" s="763" t="s">
        <v>4283</v>
      </c>
      <c r="AG14" s="327"/>
      <c r="AH14" s="327"/>
      <c r="AI14" s="327"/>
      <c r="AJ14" s="327"/>
      <c r="AK14" s="327"/>
      <c r="AL14" s="327"/>
      <c r="AM14" s="327"/>
      <c r="AN14" s="327"/>
      <c r="AO14" s="327"/>
      <c r="AP14" s="327"/>
      <c r="AQ14" s="327"/>
      <c r="AR14" s="327" t="s">
        <v>2319</v>
      </c>
      <c r="AS14" s="327">
        <v>2023</v>
      </c>
      <c r="AT14" s="765">
        <v>45092</v>
      </c>
      <c r="AU14" s="327" t="s">
        <v>1351</v>
      </c>
      <c r="AV14" s="766" t="s">
        <v>9849</v>
      </c>
      <c r="AW14" s="424"/>
      <c r="AX14" s="653"/>
      <c r="AY14" s="422"/>
      <c r="AZ14" s="653"/>
      <c r="BA14" s="653"/>
      <c r="BB14" s="422"/>
      <c r="BC14" s="767"/>
      <c r="BD14" s="424"/>
      <c r="BE14" s="653"/>
      <c r="BF14" s="764">
        <v>41771</v>
      </c>
      <c r="BG14" s="426">
        <f t="shared" si="2"/>
        <v>0</v>
      </c>
      <c r="BH14" s="426">
        <f t="shared" si="3"/>
        <v>0</v>
      </c>
      <c r="BI14" s="426">
        <f t="shared" si="4"/>
        <v>0</v>
      </c>
      <c r="BJ14" s="426">
        <f t="shared" si="5"/>
        <v>0</v>
      </c>
      <c r="BK14" s="318" t="s">
        <v>5574</v>
      </c>
      <c r="BL14" s="761" t="b">
        <f>COUNTIF($X$3:$X196,$X14)&gt;1</f>
        <v>0</v>
      </c>
    </row>
    <row r="15" spans="1:64" ht="15.75" hidden="1" customHeight="1">
      <c r="A15" s="63" t="s">
        <v>10</v>
      </c>
      <c r="B15" s="762" t="s">
        <v>400</v>
      </c>
      <c r="C15" s="763" t="s">
        <v>176</v>
      </c>
      <c r="D15" s="763" t="s">
        <v>401</v>
      </c>
      <c r="E15" s="763" t="s">
        <v>509</v>
      </c>
      <c r="F15" s="763"/>
      <c r="G15" s="763" t="s">
        <v>402</v>
      </c>
      <c r="H15" s="763"/>
      <c r="I15" s="763"/>
      <c r="J15" s="763" t="s">
        <v>403</v>
      </c>
      <c r="K15" s="763"/>
      <c r="L15" s="763"/>
      <c r="M15" s="763" t="s">
        <v>404</v>
      </c>
      <c r="N15" s="763" t="s">
        <v>9838</v>
      </c>
      <c r="O15" s="763" t="s">
        <v>113</v>
      </c>
      <c r="P15" s="763" t="s">
        <v>226</v>
      </c>
      <c r="Q15" s="763" t="s">
        <v>35</v>
      </c>
      <c r="R15" s="763" t="s">
        <v>8666</v>
      </c>
      <c r="S15" s="763" t="s">
        <v>33</v>
      </c>
      <c r="T15" s="763"/>
      <c r="U15" s="763"/>
      <c r="V15" s="763" t="s">
        <v>4164</v>
      </c>
      <c r="W15" s="327" t="s">
        <v>9850</v>
      </c>
      <c r="X15" s="174" t="s">
        <v>9851</v>
      </c>
      <c r="Y15" s="764">
        <v>44896</v>
      </c>
      <c r="Z15" s="758">
        <v>46723</v>
      </c>
      <c r="AA15" s="762" t="s">
        <v>4158</v>
      </c>
      <c r="AB15" s="763" t="s">
        <v>4168</v>
      </c>
      <c r="AC15" s="763" t="s">
        <v>9852</v>
      </c>
      <c r="AD15" s="763" t="s">
        <v>9853</v>
      </c>
      <c r="AE15" s="327" t="s">
        <v>9854</v>
      </c>
      <c r="AF15" s="763" t="s">
        <v>4283</v>
      </c>
      <c r="AG15" s="327"/>
      <c r="AH15" s="327"/>
      <c r="AI15" s="779"/>
      <c r="AJ15" s="327"/>
      <c r="AK15" s="327" t="s">
        <v>33</v>
      </c>
      <c r="AL15" s="174" t="s">
        <v>9855</v>
      </c>
      <c r="AM15" s="327" t="s">
        <v>9850</v>
      </c>
      <c r="AN15" s="779">
        <v>44896</v>
      </c>
      <c r="AO15" s="327"/>
      <c r="AP15" s="327"/>
      <c r="AQ15" s="327"/>
      <c r="AR15" s="327" t="s">
        <v>2335</v>
      </c>
      <c r="AS15" s="327">
        <v>2022</v>
      </c>
      <c r="AT15" s="759">
        <v>44922</v>
      </c>
      <c r="AU15" s="327" t="s">
        <v>1351</v>
      </c>
      <c r="AV15" s="760" t="s">
        <v>9856</v>
      </c>
      <c r="AW15" s="424"/>
      <c r="AX15" s="653"/>
      <c r="AY15" s="422"/>
      <c r="AZ15" s="653"/>
      <c r="BA15" s="653"/>
      <c r="BB15" s="422"/>
      <c r="BC15" s="767"/>
      <c r="BD15" s="424"/>
      <c r="BE15" s="653"/>
      <c r="BF15" s="764">
        <v>44896</v>
      </c>
      <c r="BG15" s="426">
        <f t="shared" si="2"/>
        <v>0</v>
      </c>
      <c r="BH15" s="426">
        <f t="shared" si="3"/>
        <v>0</v>
      </c>
      <c r="BI15" s="426">
        <f t="shared" si="4"/>
        <v>0</v>
      </c>
      <c r="BJ15" s="426">
        <f t="shared" si="5"/>
        <v>0</v>
      </c>
      <c r="BK15" s="318"/>
      <c r="BL15" s="761" t="b">
        <f>COUNTIF($X$3:$X196,$X15)&gt;1</f>
        <v>0</v>
      </c>
    </row>
    <row r="16" spans="1:64" ht="15.75" hidden="1" customHeight="1">
      <c r="A16" s="63" t="s">
        <v>10</v>
      </c>
      <c r="B16" s="762" t="s">
        <v>400</v>
      </c>
      <c r="C16" s="763" t="s">
        <v>176</v>
      </c>
      <c r="D16" s="763" t="s">
        <v>401</v>
      </c>
      <c r="E16" s="763" t="s">
        <v>509</v>
      </c>
      <c r="F16" s="763"/>
      <c r="G16" s="763" t="s">
        <v>402</v>
      </c>
      <c r="H16" s="763"/>
      <c r="I16" s="763"/>
      <c r="J16" s="763" t="s">
        <v>403</v>
      </c>
      <c r="K16" s="763"/>
      <c r="L16" s="763"/>
      <c r="M16" s="763" t="s">
        <v>404</v>
      </c>
      <c r="N16" s="763" t="s">
        <v>9838</v>
      </c>
      <c r="O16" s="763" t="s">
        <v>113</v>
      </c>
      <c r="P16" s="763" t="s">
        <v>226</v>
      </c>
      <c r="Q16" s="763" t="s">
        <v>35</v>
      </c>
      <c r="R16" s="763" t="s">
        <v>125</v>
      </c>
      <c r="S16" s="763" t="s">
        <v>279</v>
      </c>
      <c r="T16" s="763"/>
      <c r="U16" s="763"/>
      <c r="V16" s="763" t="s">
        <v>4164</v>
      </c>
      <c r="W16" s="763" t="s">
        <v>421</v>
      </c>
      <c r="X16" s="763">
        <v>201407042191</v>
      </c>
      <c r="Y16" s="764">
        <v>45074</v>
      </c>
      <c r="Z16" s="758">
        <v>46902</v>
      </c>
      <c r="AA16" s="762" t="s">
        <v>4158</v>
      </c>
      <c r="AB16" s="763" t="s">
        <v>4168</v>
      </c>
      <c r="AC16" s="763" t="s">
        <v>9857</v>
      </c>
      <c r="AD16" s="763" t="s">
        <v>9858</v>
      </c>
      <c r="AE16" s="763" t="s">
        <v>9859</v>
      </c>
      <c r="AF16" s="763" t="s">
        <v>4283</v>
      </c>
      <c r="AG16" s="327"/>
      <c r="AH16" s="327"/>
      <c r="AI16" s="327"/>
      <c r="AJ16" s="327"/>
      <c r="AK16" s="327"/>
      <c r="AL16" s="327"/>
      <c r="AM16" s="327"/>
      <c r="AN16" s="327"/>
      <c r="AO16" s="327"/>
      <c r="AP16" s="327"/>
      <c r="AQ16" s="327"/>
      <c r="AR16" s="327" t="s">
        <v>2319</v>
      </c>
      <c r="AS16" s="327">
        <v>2023</v>
      </c>
      <c r="AT16" s="765">
        <v>45092</v>
      </c>
      <c r="AU16" s="327" t="s">
        <v>1351</v>
      </c>
      <c r="AV16" s="766" t="s">
        <v>9860</v>
      </c>
      <c r="AW16" s="424"/>
      <c r="AX16" s="653"/>
      <c r="AY16" s="422"/>
      <c r="AZ16" s="653"/>
      <c r="BA16" s="653"/>
      <c r="BB16" s="422"/>
      <c r="BC16" s="767"/>
      <c r="BD16" s="424"/>
      <c r="BE16" s="653"/>
      <c r="BF16" s="764">
        <v>41943</v>
      </c>
      <c r="BG16" s="426">
        <f t="shared" si="2"/>
        <v>0</v>
      </c>
      <c r="BH16" s="426">
        <f t="shared" si="3"/>
        <v>0</v>
      </c>
      <c r="BI16" s="426">
        <f t="shared" si="4"/>
        <v>0</v>
      </c>
      <c r="BJ16" s="426">
        <f t="shared" si="5"/>
        <v>0</v>
      </c>
      <c r="BK16" s="318" t="s">
        <v>5574</v>
      </c>
      <c r="BL16" s="761" t="b">
        <f>COUNTIF($X$3:$X196,$X16)&gt;1</f>
        <v>0</v>
      </c>
    </row>
    <row r="17" spans="1:64" ht="15.75" hidden="1" customHeight="1">
      <c r="A17" s="63" t="s">
        <v>10</v>
      </c>
      <c r="B17" s="762" t="s">
        <v>400</v>
      </c>
      <c r="C17" s="763" t="s">
        <v>176</v>
      </c>
      <c r="D17" s="763" t="s">
        <v>401</v>
      </c>
      <c r="E17" s="763" t="s">
        <v>509</v>
      </c>
      <c r="F17" s="763"/>
      <c r="G17" s="763" t="s">
        <v>402</v>
      </c>
      <c r="H17" s="763"/>
      <c r="I17" s="763"/>
      <c r="J17" s="763" t="s">
        <v>403</v>
      </c>
      <c r="K17" s="763"/>
      <c r="L17" s="763"/>
      <c r="M17" s="763" t="s">
        <v>404</v>
      </c>
      <c r="N17" s="763" t="s">
        <v>9838</v>
      </c>
      <c r="O17" s="763" t="s">
        <v>113</v>
      </c>
      <c r="P17" s="763" t="s">
        <v>226</v>
      </c>
      <c r="Q17" s="763" t="s">
        <v>35</v>
      </c>
      <c r="R17" s="763" t="s">
        <v>8666</v>
      </c>
      <c r="S17" s="763" t="s">
        <v>99</v>
      </c>
      <c r="T17" s="763"/>
      <c r="U17" s="763"/>
      <c r="V17" s="763" t="s">
        <v>4164</v>
      </c>
      <c r="W17" s="327" t="s">
        <v>7081</v>
      </c>
      <c r="X17" s="174" t="s">
        <v>9861</v>
      </c>
      <c r="Y17" s="764">
        <v>44896</v>
      </c>
      <c r="Z17" s="758">
        <v>46723</v>
      </c>
      <c r="AA17" s="762" t="s">
        <v>4158</v>
      </c>
      <c r="AB17" s="763" t="s">
        <v>4168</v>
      </c>
      <c r="AC17" s="763" t="s">
        <v>9862</v>
      </c>
      <c r="AD17" s="763" t="s">
        <v>9863</v>
      </c>
      <c r="AE17" s="327" t="s">
        <v>9864</v>
      </c>
      <c r="AF17" s="763" t="s">
        <v>4283</v>
      </c>
      <c r="AG17" s="327"/>
      <c r="AH17" s="327"/>
      <c r="AI17" s="779"/>
      <c r="AJ17" s="327"/>
      <c r="AK17" s="327" t="s">
        <v>99</v>
      </c>
      <c r="AL17" s="174" t="s">
        <v>9865</v>
      </c>
      <c r="AM17" s="327" t="s">
        <v>7081</v>
      </c>
      <c r="AN17" s="779">
        <v>44896</v>
      </c>
      <c r="AO17" s="327"/>
      <c r="AP17" s="327"/>
      <c r="AQ17" s="327"/>
      <c r="AR17" s="327" t="s">
        <v>2335</v>
      </c>
      <c r="AS17" s="327">
        <v>2022</v>
      </c>
      <c r="AT17" s="759">
        <v>44922</v>
      </c>
      <c r="AU17" s="327" t="s">
        <v>1351</v>
      </c>
      <c r="AV17" s="760" t="s">
        <v>9866</v>
      </c>
      <c r="AW17" s="424"/>
      <c r="AX17" s="653"/>
      <c r="AY17" s="422"/>
      <c r="AZ17" s="653"/>
      <c r="BA17" s="653"/>
      <c r="BB17" s="422"/>
      <c r="BC17" s="767"/>
      <c r="BD17" s="424"/>
      <c r="BE17" s="653"/>
      <c r="BF17" s="764">
        <v>44896</v>
      </c>
      <c r="BG17" s="426">
        <f t="shared" si="2"/>
        <v>0</v>
      </c>
      <c r="BH17" s="426">
        <f t="shared" si="3"/>
        <v>0</v>
      </c>
      <c r="BI17" s="426">
        <f t="shared" si="4"/>
        <v>0</v>
      </c>
      <c r="BJ17" s="426">
        <f t="shared" si="5"/>
        <v>0</v>
      </c>
      <c r="BK17" s="318"/>
      <c r="BL17" s="761" t="b">
        <f>COUNTIF($X$3:$X196,$X17)&gt;1</f>
        <v>0</v>
      </c>
    </row>
    <row r="18" spans="1:64" ht="15.75" hidden="1" customHeight="1">
      <c r="A18" s="63" t="s">
        <v>10</v>
      </c>
      <c r="B18" s="762" t="s">
        <v>400</v>
      </c>
      <c r="C18" s="763" t="s">
        <v>176</v>
      </c>
      <c r="D18" s="763" t="s">
        <v>401</v>
      </c>
      <c r="E18" s="763" t="s">
        <v>509</v>
      </c>
      <c r="F18" s="763"/>
      <c r="G18" s="763" t="s">
        <v>402</v>
      </c>
      <c r="H18" s="763"/>
      <c r="I18" s="763"/>
      <c r="J18" s="763" t="s">
        <v>403</v>
      </c>
      <c r="K18" s="763"/>
      <c r="L18" s="763"/>
      <c r="M18" s="763" t="s">
        <v>404</v>
      </c>
      <c r="N18" s="763" t="s">
        <v>9838</v>
      </c>
      <c r="O18" s="763" t="s">
        <v>113</v>
      </c>
      <c r="P18" s="763" t="s">
        <v>226</v>
      </c>
      <c r="Q18" s="763" t="s">
        <v>35</v>
      </c>
      <c r="R18" s="763" t="s">
        <v>8666</v>
      </c>
      <c r="S18" s="763" t="s">
        <v>47</v>
      </c>
      <c r="T18" s="763"/>
      <c r="U18" s="763"/>
      <c r="V18" s="763" t="s">
        <v>4164</v>
      </c>
      <c r="W18" s="327" t="s">
        <v>9867</v>
      </c>
      <c r="X18" s="174" t="s">
        <v>9868</v>
      </c>
      <c r="Y18" s="764">
        <v>44896</v>
      </c>
      <c r="Z18" s="758">
        <v>46723</v>
      </c>
      <c r="AA18" s="762" t="s">
        <v>4158</v>
      </c>
      <c r="AB18" s="763" t="s">
        <v>4168</v>
      </c>
      <c r="AC18" s="763" t="s">
        <v>9869</v>
      </c>
      <c r="AD18" s="763" t="s">
        <v>9870</v>
      </c>
      <c r="AE18" s="327" t="s">
        <v>9871</v>
      </c>
      <c r="AF18" s="763" t="s">
        <v>4283</v>
      </c>
      <c r="AG18" s="327"/>
      <c r="AH18" s="327"/>
      <c r="AI18" s="779"/>
      <c r="AJ18" s="327"/>
      <c r="AK18" s="327" t="s">
        <v>47</v>
      </c>
      <c r="AL18" s="174" t="s">
        <v>9872</v>
      </c>
      <c r="AM18" s="327" t="s">
        <v>9867</v>
      </c>
      <c r="AN18" s="779">
        <v>44896</v>
      </c>
      <c r="AO18" s="327"/>
      <c r="AP18" s="327"/>
      <c r="AQ18" s="327"/>
      <c r="AR18" s="327" t="s">
        <v>2335</v>
      </c>
      <c r="AS18" s="327">
        <v>2022</v>
      </c>
      <c r="AT18" s="759">
        <v>44922</v>
      </c>
      <c r="AU18" s="327" t="s">
        <v>1351</v>
      </c>
      <c r="AV18" s="760" t="s">
        <v>9873</v>
      </c>
      <c r="AW18" s="424"/>
      <c r="AX18" s="653"/>
      <c r="AY18" s="422"/>
      <c r="AZ18" s="653"/>
      <c r="BA18" s="653"/>
      <c r="BB18" s="422"/>
      <c r="BC18" s="767"/>
      <c r="BD18" s="424"/>
      <c r="BE18" s="653"/>
      <c r="BF18" s="764">
        <v>44896</v>
      </c>
      <c r="BG18" s="426">
        <f t="shared" si="2"/>
        <v>0</v>
      </c>
      <c r="BH18" s="426">
        <f t="shared" si="3"/>
        <v>0</v>
      </c>
      <c r="BI18" s="426">
        <f t="shared" si="4"/>
        <v>0</v>
      </c>
      <c r="BJ18" s="426">
        <f t="shared" si="5"/>
        <v>0</v>
      </c>
      <c r="BK18" s="318"/>
      <c r="BL18" s="761" t="b">
        <f>COUNTIF($X$3:$X196,$X18)&gt;1</f>
        <v>0</v>
      </c>
    </row>
    <row r="19" spans="1:64" ht="15.75" hidden="1" customHeight="1">
      <c r="A19" s="63" t="s">
        <v>10</v>
      </c>
      <c r="B19" s="762" t="s">
        <v>400</v>
      </c>
      <c r="C19" s="763" t="s">
        <v>176</v>
      </c>
      <c r="D19" s="763" t="s">
        <v>401</v>
      </c>
      <c r="E19" s="763" t="s">
        <v>509</v>
      </c>
      <c r="F19" s="763"/>
      <c r="G19" s="763" t="s">
        <v>402</v>
      </c>
      <c r="H19" s="763"/>
      <c r="I19" s="763"/>
      <c r="J19" s="763" t="s">
        <v>403</v>
      </c>
      <c r="K19" s="763"/>
      <c r="L19" s="763"/>
      <c r="M19" s="763" t="s">
        <v>404</v>
      </c>
      <c r="N19" s="763" t="s">
        <v>9838</v>
      </c>
      <c r="O19" s="763" t="s">
        <v>113</v>
      </c>
      <c r="P19" s="763" t="s">
        <v>226</v>
      </c>
      <c r="Q19" s="763" t="s">
        <v>35</v>
      </c>
      <c r="R19" s="763" t="s">
        <v>272</v>
      </c>
      <c r="S19" s="763" t="s">
        <v>2649</v>
      </c>
      <c r="T19" s="763"/>
      <c r="U19" s="763"/>
      <c r="V19" s="763" t="s">
        <v>4306</v>
      </c>
      <c r="W19" s="763" t="s">
        <v>366</v>
      </c>
      <c r="X19" s="763" t="s">
        <v>424</v>
      </c>
      <c r="Y19" s="764">
        <v>45074</v>
      </c>
      <c r="Z19" s="758">
        <v>46902</v>
      </c>
      <c r="AA19" s="762" t="s">
        <v>4158</v>
      </c>
      <c r="AB19" s="763" t="s">
        <v>4168</v>
      </c>
      <c r="AC19" s="763" t="s">
        <v>9874</v>
      </c>
      <c r="AD19" s="763" t="s">
        <v>9875</v>
      </c>
      <c r="AE19" s="327" t="s">
        <v>9876</v>
      </c>
      <c r="AF19" s="763" t="s">
        <v>4283</v>
      </c>
      <c r="AG19" s="327"/>
      <c r="AH19" s="327"/>
      <c r="AI19" s="327"/>
      <c r="AJ19" s="327"/>
      <c r="AK19" s="327"/>
      <c r="AL19" s="327"/>
      <c r="AM19" s="327"/>
      <c r="AN19" s="327"/>
      <c r="AO19" s="327"/>
      <c r="AP19" s="327"/>
      <c r="AQ19" s="327"/>
      <c r="AR19" s="327" t="s">
        <v>2319</v>
      </c>
      <c r="AS19" s="327">
        <v>2023</v>
      </c>
      <c r="AT19" s="765">
        <v>45092</v>
      </c>
      <c r="AU19" s="327" t="s">
        <v>1351</v>
      </c>
      <c r="AV19" s="766" t="s">
        <v>9877</v>
      </c>
      <c r="AW19" s="424"/>
      <c r="AX19" s="653"/>
      <c r="AY19" s="422"/>
      <c r="AZ19" s="653"/>
      <c r="BA19" s="653"/>
      <c r="BB19" s="422"/>
      <c r="BC19" s="767"/>
      <c r="BD19" s="424"/>
      <c r="BE19" s="653"/>
      <c r="BF19" s="764">
        <v>42543</v>
      </c>
      <c r="BG19" s="426">
        <f t="shared" si="2"/>
        <v>0</v>
      </c>
      <c r="BH19" s="426">
        <f t="shared" si="3"/>
        <v>0</v>
      </c>
      <c r="BI19" s="426">
        <f t="shared" si="4"/>
        <v>0</v>
      </c>
      <c r="BJ19" s="426">
        <f t="shared" si="5"/>
        <v>0</v>
      </c>
      <c r="BK19" s="318" t="s">
        <v>5574</v>
      </c>
      <c r="BL19" s="761" t="b">
        <f>COUNTIF($X$3:$X196,$X19)&gt;1</f>
        <v>0</v>
      </c>
    </row>
    <row r="20" spans="1:64" ht="15.75" hidden="1" customHeight="1">
      <c r="A20" s="703" t="s">
        <v>10</v>
      </c>
      <c r="B20" s="768" t="s">
        <v>400</v>
      </c>
      <c r="C20" s="769" t="s">
        <v>176</v>
      </c>
      <c r="D20" s="769" t="s">
        <v>401</v>
      </c>
      <c r="E20" s="769" t="s">
        <v>509</v>
      </c>
      <c r="F20" s="769"/>
      <c r="G20" s="769" t="s">
        <v>402</v>
      </c>
      <c r="H20" s="769"/>
      <c r="I20" s="769"/>
      <c r="J20" s="769" t="s">
        <v>403</v>
      </c>
      <c r="K20" s="769"/>
      <c r="L20" s="769"/>
      <c r="M20" s="769" t="s">
        <v>404</v>
      </c>
      <c r="N20" s="769"/>
      <c r="O20" s="769" t="s">
        <v>113</v>
      </c>
      <c r="P20" s="769" t="s">
        <v>226</v>
      </c>
      <c r="Q20" s="769" t="s">
        <v>35</v>
      </c>
      <c r="R20" s="769" t="s">
        <v>272</v>
      </c>
      <c r="S20" s="769" t="s">
        <v>3046</v>
      </c>
      <c r="T20" s="769"/>
      <c r="U20" s="769"/>
      <c r="V20" s="769" t="s">
        <v>4306</v>
      </c>
      <c r="W20" s="769" t="s">
        <v>366</v>
      </c>
      <c r="X20" s="769" t="s">
        <v>425</v>
      </c>
      <c r="Y20" s="770">
        <v>43409</v>
      </c>
      <c r="Z20" s="771"/>
      <c r="AA20" s="768" t="s">
        <v>4158</v>
      </c>
      <c r="AB20" s="769" t="s">
        <v>4168</v>
      </c>
      <c r="AC20" s="769"/>
      <c r="AD20" s="769" t="s">
        <v>9878</v>
      </c>
      <c r="AE20" s="769" t="s">
        <v>9879</v>
      </c>
      <c r="AF20" s="769" t="s">
        <v>9880</v>
      </c>
      <c r="AG20" s="769"/>
      <c r="AH20" s="769"/>
      <c r="AI20" s="772">
        <v>45006</v>
      </c>
      <c r="AJ20" s="769" t="s">
        <v>8675</v>
      </c>
      <c r="AK20" s="769"/>
      <c r="AL20" s="769"/>
      <c r="AM20" s="769"/>
      <c r="AN20" s="769"/>
      <c r="AO20" s="769"/>
      <c r="AP20" s="769"/>
      <c r="AQ20" s="769"/>
      <c r="AR20" s="769" t="s">
        <v>2330</v>
      </c>
      <c r="AS20" s="769">
        <v>2023</v>
      </c>
      <c r="AT20" s="773">
        <v>45208</v>
      </c>
      <c r="AU20" s="769" t="s">
        <v>2323</v>
      </c>
      <c r="AV20" s="771" t="s">
        <v>8934</v>
      </c>
      <c r="AW20" s="708"/>
      <c r="AX20" s="747"/>
      <c r="AY20" s="422"/>
      <c r="AZ20" s="747"/>
      <c r="BA20" s="747"/>
      <c r="BB20" s="422"/>
      <c r="BC20" s="774"/>
      <c r="BD20" s="708"/>
      <c r="BE20" s="747"/>
      <c r="BF20" s="710"/>
      <c r="BG20" s="710">
        <f t="shared" si="2"/>
        <v>0</v>
      </c>
      <c r="BH20" s="710">
        <f t="shared" si="3"/>
        <v>0</v>
      </c>
      <c r="BI20" s="710">
        <f t="shared" si="4"/>
        <v>0</v>
      </c>
      <c r="BJ20" s="710">
        <f t="shared" si="5"/>
        <v>0</v>
      </c>
      <c r="BK20" s="775"/>
      <c r="BL20" s="775" t="b">
        <f>COUNTIF($X$3:$X196,$X20)&gt;1</f>
        <v>0</v>
      </c>
    </row>
    <row r="21" spans="1:64" ht="15.75" hidden="1" customHeight="1">
      <c r="A21" s="63" t="s">
        <v>10</v>
      </c>
      <c r="B21" s="762" t="s">
        <v>400</v>
      </c>
      <c r="C21" s="763" t="s">
        <v>176</v>
      </c>
      <c r="D21" s="763" t="s">
        <v>401</v>
      </c>
      <c r="E21" s="763" t="s">
        <v>509</v>
      </c>
      <c r="F21" s="763"/>
      <c r="G21" s="763" t="s">
        <v>402</v>
      </c>
      <c r="H21" s="763"/>
      <c r="I21" s="763"/>
      <c r="J21" s="763" t="s">
        <v>403</v>
      </c>
      <c r="K21" s="763"/>
      <c r="L21" s="763"/>
      <c r="M21" s="763" t="s">
        <v>404</v>
      </c>
      <c r="N21" s="763" t="s">
        <v>9838</v>
      </c>
      <c r="O21" s="763" t="s">
        <v>113</v>
      </c>
      <c r="P21" s="763" t="s">
        <v>226</v>
      </c>
      <c r="Q21" s="763" t="s">
        <v>35</v>
      </c>
      <c r="R21" s="763" t="s">
        <v>125</v>
      </c>
      <c r="S21" s="763" t="s">
        <v>426</v>
      </c>
      <c r="T21" s="763"/>
      <c r="U21" s="763"/>
      <c r="V21" s="763" t="s">
        <v>4164</v>
      </c>
      <c r="W21" s="327" t="s">
        <v>9881</v>
      </c>
      <c r="X21" s="174" t="s">
        <v>9882</v>
      </c>
      <c r="Y21" s="764">
        <v>44896</v>
      </c>
      <c r="Z21" s="758">
        <v>46723</v>
      </c>
      <c r="AA21" s="762" t="s">
        <v>4158</v>
      </c>
      <c r="AB21" s="763" t="s">
        <v>4168</v>
      </c>
      <c r="AC21" s="763" t="s">
        <v>9883</v>
      </c>
      <c r="AD21" s="763" t="s">
        <v>9884</v>
      </c>
      <c r="AE21" s="763" t="s">
        <v>9885</v>
      </c>
      <c r="AF21" s="763" t="s">
        <v>4283</v>
      </c>
      <c r="AG21" s="327"/>
      <c r="AH21" s="327"/>
      <c r="AI21" s="779"/>
      <c r="AJ21" s="327"/>
      <c r="AK21" s="327" t="s">
        <v>426</v>
      </c>
      <c r="AL21" s="174" t="s">
        <v>9886</v>
      </c>
      <c r="AM21" s="327" t="s">
        <v>9881</v>
      </c>
      <c r="AN21" s="779">
        <v>44896</v>
      </c>
      <c r="AO21" s="327"/>
      <c r="AP21" s="327"/>
      <c r="AQ21" s="327"/>
      <c r="AR21" s="327" t="s">
        <v>2335</v>
      </c>
      <c r="AS21" s="327">
        <v>2022</v>
      </c>
      <c r="AT21" s="759">
        <v>44922</v>
      </c>
      <c r="AU21" s="327" t="s">
        <v>1351</v>
      </c>
      <c r="AV21" s="760" t="s">
        <v>9887</v>
      </c>
      <c r="AW21" s="424"/>
      <c r="AX21" s="653"/>
      <c r="AY21" s="422"/>
      <c r="AZ21" s="653"/>
      <c r="BA21" s="653"/>
      <c r="BB21" s="422"/>
      <c r="BC21" s="767"/>
      <c r="BD21" s="424"/>
      <c r="BE21" s="653"/>
      <c r="BF21" s="764">
        <v>44896</v>
      </c>
      <c r="BG21" s="426">
        <f t="shared" si="2"/>
        <v>0</v>
      </c>
      <c r="BH21" s="426">
        <f t="shared" si="3"/>
        <v>0</v>
      </c>
      <c r="BI21" s="426">
        <f t="shared" si="4"/>
        <v>0</v>
      </c>
      <c r="BJ21" s="426">
        <f t="shared" si="5"/>
        <v>0</v>
      </c>
      <c r="BK21" s="318"/>
      <c r="BL21" s="761" t="b">
        <f>COUNTIF($X$3:$X196,$X21)&gt;1</f>
        <v>0</v>
      </c>
    </row>
    <row r="22" spans="1:64" ht="15.75" hidden="1" customHeight="1">
      <c r="A22" s="63" t="s">
        <v>10</v>
      </c>
      <c r="B22" s="762" t="s">
        <v>400</v>
      </c>
      <c r="C22" s="763" t="s">
        <v>176</v>
      </c>
      <c r="D22" s="763" t="s">
        <v>401</v>
      </c>
      <c r="E22" s="763" t="s">
        <v>509</v>
      </c>
      <c r="F22" s="763"/>
      <c r="G22" s="763" t="s">
        <v>402</v>
      </c>
      <c r="H22" s="763"/>
      <c r="I22" s="763"/>
      <c r="J22" s="763" t="s">
        <v>403</v>
      </c>
      <c r="K22" s="763"/>
      <c r="L22" s="763"/>
      <c r="M22" s="763" t="s">
        <v>404</v>
      </c>
      <c r="N22" s="763" t="s">
        <v>9838</v>
      </c>
      <c r="O22" s="763" t="s">
        <v>113</v>
      </c>
      <c r="P22" s="763" t="s">
        <v>226</v>
      </c>
      <c r="Q22" s="763" t="s">
        <v>35</v>
      </c>
      <c r="R22" s="763" t="s">
        <v>125</v>
      </c>
      <c r="S22" s="763" t="s">
        <v>427</v>
      </c>
      <c r="T22" s="763"/>
      <c r="U22" s="763"/>
      <c r="V22" s="763" t="s">
        <v>4164</v>
      </c>
      <c r="W22" s="327" t="s">
        <v>9888</v>
      </c>
      <c r="X22" s="174" t="s">
        <v>9889</v>
      </c>
      <c r="Y22" s="764">
        <v>44896</v>
      </c>
      <c r="Z22" s="758">
        <v>46723</v>
      </c>
      <c r="AA22" s="762" t="s">
        <v>4158</v>
      </c>
      <c r="AB22" s="763" t="s">
        <v>4168</v>
      </c>
      <c r="AC22" s="763" t="s">
        <v>9890</v>
      </c>
      <c r="AD22" s="763" t="s">
        <v>9891</v>
      </c>
      <c r="AE22" s="763" t="s">
        <v>9892</v>
      </c>
      <c r="AF22" s="763" t="s">
        <v>4283</v>
      </c>
      <c r="AG22" s="327"/>
      <c r="AH22" s="327"/>
      <c r="AI22" s="779"/>
      <c r="AJ22" s="327"/>
      <c r="AK22" s="327" t="s">
        <v>9893</v>
      </c>
      <c r="AL22" s="174" t="s">
        <v>9894</v>
      </c>
      <c r="AM22" s="327" t="s">
        <v>9888</v>
      </c>
      <c r="AN22" s="779">
        <v>44896</v>
      </c>
      <c r="AO22" s="327"/>
      <c r="AP22" s="327"/>
      <c r="AQ22" s="327"/>
      <c r="AR22" s="327" t="s">
        <v>2335</v>
      </c>
      <c r="AS22" s="327">
        <v>2022</v>
      </c>
      <c r="AT22" s="759">
        <v>44922</v>
      </c>
      <c r="AU22" s="327" t="s">
        <v>1351</v>
      </c>
      <c r="AV22" s="760" t="s">
        <v>9895</v>
      </c>
      <c r="AW22" s="424"/>
      <c r="AX22" s="653"/>
      <c r="AY22" s="422"/>
      <c r="AZ22" s="653"/>
      <c r="BA22" s="653"/>
      <c r="BB22" s="422"/>
      <c r="BC22" s="767"/>
      <c r="BD22" s="424"/>
      <c r="BE22" s="653"/>
      <c r="BF22" s="764">
        <v>44896</v>
      </c>
      <c r="BG22" s="426">
        <f t="shared" si="2"/>
        <v>0</v>
      </c>
      <c r="BH22" s="426">
        <f t="shared" si="3"/>
        <v>0</v>
      </c>
      <c r="BI22" s="426">
        <f t="shared" si="4"/>
        <v>0</v>
      </c>
      <c r="BJ22" s="426">
        <f t="shared" si="5"/>
        <v>0</v>
      </c>
      <c r="BK22" s="318"/>
      <c r="BL22" s="761" t="b">
        <f>COUNTIF($X$3:$X196,$X22)&gt;1</f>
        <v>0</v>
      </c>
    </row>
    <row r="23" spans="1:64" ht="15.75" hidden="1" customHeight="1">
      <c r="A23" s="63" t="s">
        <v>10</v>
      </c>
      <c r="B23" s="762" t="s">
        <v>400</v>
      </c>
      <c r="C23" s="763" t="s">
        <v>176</v>
      </c>
      <c r="D23" s="763" t="s">
        <v>401</v>
      </c>
      <c r="E23" s="763" t="s">
        <v>509</v>
      </c>
      <c r="F23" s="763"/>
      <c r="G23" s="763" t="s">
        <v>402</v>
      </c>
      <c r="H23" s="763"/>
      <c r="I23" s="763"/>
      <c r="J23" s="763" t="s">
        <v>403</v>
      </c>
      <c r="K23" s="763"/>
      <c r="L23" s="763"/>
      <c r="M23" s="763" t="s">
        <v>404</v>
      </c>
      <c r="N23" s="763" t="s">
        <v>9838</v>
      </c>
      <c r="O23" s="763" t="s">
        <v>113</v>
      </c>
      <c r="P23" s="763" t="s">
        <v>226</v>
      </c>
      <c r="Q23" s="763" t="s">
        <v>35</v>
      </c>
      <c r="R23" s="763" t="s">
        <v>8666</v>
      </c>
      <c r="S23" s="763" t="s">
        <v>36</v>
      </c>
      <c r="T23" s="763"/>
      <c r="U23" s="763"/>
      <c r="V23" s="763" t="s">
        <v>4164</v>
      </c>
      <c r="W23" s="327" t="s">
        <v>407</v>
      </c>
      <c r="X23" s="174" t="s">
        <v>9896</v>
      </c>
      <c r="Y23" s="764">
        <v>44896</v>
      </c>
      <c r="Z23" s="758">
        <v>46723</v>
      </c>
      <c r="AA23" s="762" t="s">
        <v>4158</v>
      </c>
      <c r="AB23" s="763" t="s">
        <v>4168</v>
      </c>
      <c r="AC23" s="763" t="s">
        <v>9897</v>
      </c>
      <c r="AD23" s="763" t="s">
        <v>9898</v>
      </c>
      <c r="AE23" s="763" t="s">
        <v>9899</v>
      </c>
      <c r="AF23" s="763" t="s">
        <v>4283</v>
      </c>
      <c r="AG23" s="327"/>
      <c r="AH23" s="327"/>
      <c r="AI23" s="779"/>
      <c r="AJ23" s="327"/>
      <c r="AK23" s="327" t="s">
        <v>36</v>
      </c>
      <c r="AL23" s="174" t="s">
        <v>9900</v>
      </c>
      <c r="AM23" s="327" t="s">
        <v>407</v>
      </c>
      <c r="AN23" s="779">
        <v>44896</v>
      </c>
      <c r="AO23" s="327"/>
      <c r="AP23" s="327"/>
      <c r="AQ23" s="327"/>
      <c r="AR23" s="327" t="s">
        <v>2335</v>
      </c>
      <c r="AS23" s="327">
        <v>2022</v>
      </c>
      <c r="AT23" s="759">
        <v>44922</v>
      </c>
      <c r="AU23" s="327" t="s">
        <v>1351</v>
      </c>
      <c r="AV23" s="760" t="s">
        <v>9901</v>
      </c>
      <c r="AW23" s="424"/>
      <c r="AX23" s="653"/>
      <c r="AY23" s="422"/>
      <c r="AZ23" s="653"/>
      <c r="BA23" s="653"/>
      <c r="BB23" s="422"/>
      <c r="BC23" s="767"/>
      <c r="BD23" s="424"/>
      <c r="BE23" s="653"/>
      <c r="BF23" s="764">
        <v>44896</v>
      </c>
      <c r="BG23" s="426">
        <f t="shared" si="2"/>
        <v>0</v>
      </c>
      <c r="BH23" s="426">
        <f t="shared" si="3"/>
        <v>0</v>
      </c>
      <c r="BI23" s="426">
        <f t="shared" si="4"/>
        <v>0</v>
      </c>
      <c r="BJ23" s="426">
        <f t="shared" si="5"/>
        <v>0</v>
      </c>
      <c r="BK23" s="318"/>
      <c r="BL23" s="761" t="b">
        <f>COUNTIF($X$3:$X196,$X23)&gt;1</f>
        <v>0</v>
      </c>
    </row>
    <row r="24" spans="1:64" ht="15.75" hidden="1" customHeight="1">
      <c r="A24" s="63" t="s">
        <v>10</v>
      </c>
      <c r="B24" s="762" t="s">
        <v>400</v>
      </c>
      <c r="C24" s="763" t="s">
        <v>176</v>
      </c>
      <c r="D24" s="763" t="s">
        <v>401</v>
      </c>
      <c r="E24" s="763" t="s">
        <v>509</v>
      </c>
      <c r="F24" s="763"/>
      <c r="G24" s="763" t="s">
        <v>402</v>
      </c>
      <c r="H24" s="763"/>
      <c r="I24" s="763"/>
      <c r="J24" s="763" t="s">
        <v>403</v>
      </c>
      <c r="K24" s="763"/>
      <c r="L24" s="763"/>
      <c r="M24" s="763" t="s">
        <v>404</v>
      </c>
      <c r="N24" s="763" t="s">
        <v>9838</v>
      </c>
      <c r="O24" s="763" t="s">
        <v>113</v>
      </c>
      <c r="P24" s="763" t="s">
        <v>226</v>
      </c>
      <c r="Q24" s="763" t="s">
        <v>35</v>
      </c>
      <c r="R24" s="763" t="s">
        <v>125</v>
      </c>
      <c r="S24" s="763" t="s">
        <v>428</v>
      </c>
      <c r="T24" s="763"/>
      <c r="U24" s="763"/>
      <c r="V24" s="763" t="s">
        <v>4164</v>
      </c>
      <c r="W24" s="327" t="s">
        <v>9902</v>
      </c>
      <c r="X24" s="174" t="s">
        <v>9903</v>
      </c>
      <c r="Y24" s="764">
        <v>44896</v>
      </c>
      <c r="Z24" s="758">
        <v>46723</v>
      </c>
      <c r="AA24" s="762" t="s">
        <v>4158</v>
      </c>
      <c r="AB24" s="763" t="s">
        <v>4168</v>
      </c>
      <c r="AC24" s="763" t="s">
        <v>9904</v>
      </c>
      <c r="AD24" s="763" t="s">
        <v>9905</v>
      </c>
      <c r="AE24" s="763" t="s">
        <v>9906</v>
      </c>
      <c r="AF24" s="763" t="s">
        <v>4283</v>
      </c>
      <c r="AG24" s="327"/>
      <c r="AH24" s="327"/>
      <c r="AI24" s="779"/>
      <c r="AJ24" s="327"/>
      <c r="AK24" s="327" t="s">
        <v>428</v>
      </c>
      <c r="AL24" s="174" t="s">
        <v>9907</v>
      </c>
      <c r="AM24" s="327" t="s">
        <v>9902</v>
      </c>
      <c r="AN24" s="779">
        <v>44896</v>
      </c>
      <c r="AO24" s="327"/>
      <c r="AP24" s="327"/>
      <c r="AQ24" s="327"/>
      <c r="AR24" s="327" t="s">
        <v>2335</v>
      </c>
      <c r="AS24" s="327">
        <v>2022</v>
      </c>
      <c r="AT24" s="759">
        <v>44922</v>
      </c>
      <c r="AU24" s="327" t="s">
        <v>1351</v>
      </c>
      <c r="AV24" s="760" t="s">
        <v>9908</v>
      </c>
      <c r="AW24" s="424"/>
      <c r="AX24" s="653"/>
      <c r="AY24" s="422"/>
      <c r="AZ24" s="653"/>
      <c r="BA24" s="653"/>
      <c r="BB24" s="422"/>
      <c r="BC24" s="767"/>
      <c r="BD24" s="424"/>
      <c r="BE24" s="653"/>
      <c r="BF24" s="764">
        <v>44896</v>
      </c>
      <c r="BG24" s="426">
        <f t="shared" si="2"/>
        <v>0</v>
      </c>
      <c r="BH24" s="426">
        <f t="shared" si="3"/>
        <v>0</v>
      </c>
      <c r="BI24" s="426">
        <f t="shared" si="4"/>
        <v>0</v>
      </c>
      <c r="BJ24" s="426">
        <f t="shared" si="5"/>
        <v>0</v>
      </c>
      <c r="BK24" s="318"/>
      <c r="BL24" s="761" t="b">
        <f>COUNTIF($X$3:$X196,$X24)&gt;1</f>
        <v>0</v>
      </c>
    </row>
    <row r="25" spans="1:64" ht="15.75" hidden="1" customHeight="1">
      <c r="A25" s="703" t="s">
        <v>10</v>
      </c>
      <c r="B25" s="768" t="s">
        <v>400</v>
      </c>
      <c r="C25" s="769" t="s">
        <v>176</v>
      </c>
      <c r="D25" s="769" t="s">
        <v>400</v>
      </c>
      <c r="E25" s="769" t="s">
        <v>509</v>
      </c>
      <c r="F25" s="769"/>
      <c r="G25" s="769" t="s">
        <v>432</v>
      </c>
      <c r="H25" s="769"/>
      <c r="I25" s="769"/>
      <c r="J25" s="769" t="s">
        <v>433</v>
      </c>
      <c r="K25" s="769"/>
      <c r="L25" s="769"/>
      <c r="M25" s="769" t="s">
        <v>9909</v>
      </c>
      <c r="N25" s="769"/>
      <c r="O25" s="769" t="s">
        <v>15</v>
      </c>
      <c r="P25" s="769" t="s">
        <v>16</v>
      </c>
      <c r="Q25" s="769" t="s">
        <v>35</v>
      </c>
      <c r="R25" s="769" t="s">
        <v>87</v>
      </c>
      <c r="S25" s="769" t="s">
        <v>434</v>
      </c>
      <c r="T25" s="769"/>
      <c r="U25" s="769"/>
      <c r="V25" s="769" t="s">
        <v>4164</v>
      </c>
      <c r="W25" s="769" t="s">
        <v>152</v>
      </c>
      <c r="X25" s="769" t="s">
        <v>435</v>
      </c>
      <c r="Y25" s="770">
        <v>42489</v>
      </c>
      <c r="Z25" s="771"/>
      <c r="AA25" s="768" t="s">
        <v>4158</v>
      </c>
      <c r="AB25" s="769" t="s">
        <v>4168</v>
      </c>
      <c r="AC25" s="769"/>
      <c r="AD25" s="769" t="s">
        <v>9910</v>
      </c>
      <c r="AE25" s="769" t="s">
        <v>9911</v>
      </c>
      <c r="AF25" s="781">
        <v>46074</v>
      </c>
      <c r="AG25" s="769"/>
      <c r="AH25" s="769"/>
      <c r="AI25" s="772">
        <v>44993</v>
      </c>
      <c r="AJ25" s="769" t="s">
        <v>2291</v>
      </c>
      <c r="AK25" s="769"/>
      <c r="AL25" s="769"/>
      <c r="AM25" s="769"/>
      <c r="AN25" s="769"/>
      <c r="AO25" s="769"/>
      <c r="AP25" s="769"/>
      <c r="AQ25" s="769"/>
      <c r="AR25" s="769" t="s">
        <v>2312</v>
      </c>
      <c r="AS25" s="769">
        <v>2023</v>
      </c>
      <c r="AT25" s="773">
        <v>44999</v>
      </c>
      <c r="AU25" s="769" t="s">
        <v>2323</v>
      </c>
      <c r="AV25" s="771"/>
      <c r="AW25" s="708"/>
      <c r="AX25" s="747"/>
      <c r="AY25" s="422"/>
      <c r="AZ25" s="747"/>
      <c r="BA25" s="747"/>
      <c r="BB25" s="422"/>
      <c r="BC25" s="774"/>
      <c r="BD25" s="708"/>
      <c r="BE25" s="747"/>
      <c r="BF25" s="710"/>
      <c r="BG25" s="710">
        <f t="shared" si="2"/>
        <v>0</v>
      </c>
      <c r="BH25" s="710">
        <f t="shared" si="3"/>
        <v>0</v>
      </c>
      <c r="BI25" s="710">
        <f t="shared" si="4"/>
        <v>0</v>
      </c>
      <c r="BJ25" s="710">
        <f t="shared" si="5"/>
        <v>0</v>
      </c>
      <c r="BK25" s="775"/>
      <c r="BL25" s="775" t="b">
        <f>COUNTIF($X$3:$X196,$X25)&gt;1</f>
        <v>0</v>
      </c>
    </row>
    <row r="26" spans="1:64" ht="15.75" customHeight="1">
      <c r="A26" s="63" t="s">
        <v>10</v>
      </c>
      <c r="B26" s="762" t="s">
        <v>400</v>
      </c>
      <c r="C26" s="763" t="s">
        <v>176</v>
      </c>
      <c r="D26" s="763" t="s">
        <v>401</v>
      </c>
      <c r="E26" s="763" t="s">
        <v>509</v>
      </c>
      <c r="F26" s="763"/>
      <c r="G26" s="763" t="s">
        <v>1949</v>
      </c>
      <c r="H26" s="763"/>
      <c r="I26" s="763"/>
      <c r="J26" s="763" t="s">
        <v>1950</v>
      </c>
      <c r="K26" s="763"/>
      <c r="L26" s="763"/>
      <c r="M26" s="763" t="s">
        <v>9912</v>
      </c>
      <c r="N26" s="763" t="s">
        <v>9913</v>
      </c>
      <c r="O26" s="763" t="s">
        <v>15</v>
      </c>
      <c r="P26" s="763" t="s">
        <v>16</v>
      </c>
      <c r="Q26" s="763" t="s">
        <v>35</v>
      </c>
      <c r="R26" s="763" t="s">
        <v>104</v>
      </c>
      <c r="S26" s="763" t="s">
        <v>105</v>
      </c>
      <c r="T26" s="763"/>
      <c r="U26" s="763"/>
      <c r="V26" s="763" t="s">
        <v>4164</v>
      </c>
      <c r="W26" s="763" t="s">
        <v>408</v>
      </c>
      <c r="X26" s="763" t="s">
        <v>1951</v>
      </c>
      <c r="Y26" s="764">
        <v>43710</v>
      </c>
      <c r="Z26" s="777"/>
      <c r="AA26" s="762" t="s">
        <v>4158</v>
      </c>
      <c r="AB26" s="763" t="s">
        <v>4168</v>
      </c>
      <c r="AC26" s="763" t="s">
        <v>9914</v>
      </c>
      <c r="AD26" s="763" t="s">
        <v>9915</v>
      </c>
      <c r="AE26" s="763" t="s">
        <v>9916</v>
      </c>
      <c r="AF26" s="763" t="s">
        <v>9917</v>
      </c>
      <c r="AG26" s="327"/>
      <c r="AH26" s="327"/>
      <c r="AI26" s="327"/>
      <c r="AJ26" s="327"/>
      <c r="AK26" s="327"/>
      <c r="AL26" s="327"/>
      <c r="AM26" s="327"/>
      <c r="AN26" s="327"/>
      <c r="AO26" s="327"/>
      <c r="AP26" s="327"/>
      <c r="AQ26" s="327"/>
      <c r="AR26" s="327"/>
      <c r="AS26" s="327"/>
      <c r="AT26" s="765"/>
      <c r="AU26" s="327"/>
      <c r="AV26" s="348"/>
      <c r="AW26" s="424"/>
      <c r="AX26" s="653"/>
      <c r="AY26" s="422"/>
      <c r="AZ26" s="653"/>
      <c r="BA26" s="653"/>
      <c r="BB26" s="422"/>
      <c r="BC26" s="767"/>
      <c r="BD26" s="424"/>
      <c r="BE26" s="653">
        <v>1</v>
      </c>
      <c r="BF26" s="426"/>
      <c r="BG26" s="426">
        <f t="shared" si="2"/>
        <v>0</v>
      </c>
      <c r="BH26" s="426">
        <f t="shared" si="3"/>
        <v>0</v>
      </c>
      <c r="BI26" s="426">
        <f t="shared" si="4"/>
        <v>0</v>
      </c>
      <c r="BJ26" s="426">
        <f t="shared" si="5"/>
        <v>0</v>
      </c>
      <c r="BK26" s="318" t="s">
        <v>5574</v>
      </c>
      <c r="BL26" s="761" t="b">
        <f>COUNTIF($X$3:$X196,$X26)&gt;1</f>
        <v>0</v>
      </c>
    </row>
    <row r="27" spans="1:64" ht="15.75" hidden="1" customHeight="1">
      <c r="A27" s="703" t="s">
        <v>10</v>
      </c>
      <c r="B27" s="768" t="s">
        <v>400</v>
      </c>
      <c r="C27" s="769" t="s">
        <v>176</v>
      </c>
      <c r="D27" s="769" t="s">
        <v>401</v>
      </c>
      <c r="E27" s="769" t="s">
        <v>509</v>
      </c>
      <c r="F27" s="769"/>
      <c r="G27" s="769" t="s">
        <v>1949</v>
      </c>
      <c r="H27" s="769"/>
      <c r="I27" s="769"/>
      <c r="J27" s="769" t="s">
        <v>1950</v>
      </c>
      <c r="K27" s="769"/>
      <c r="L27" s="769"/>
      <c r="M27" s="769" t="s">
        <v>9912</v>
      </c>
      <c r="N27" s="769"/>
      <c r="O27" s="769" t="s">
        <v>15</v>
      </c>
      <c r="P27" s="769" t="s">
        <v>16</v>
      </c>
      <c r="Q27" s="769" t="s">
        <v>35</v>
      </c>
      <c r="R27" s="769" t="s">
        <v>107</v>
      </c>
      <c r="S27" s="769" t="s">
        <v>197</v>
      </c>
      <c r="T27" s="769"/>
      <c r="U27" s="769"/>
      <c r="V27" s="769" t="s">
        <v>4164</v>
      </c>
      <c r="W27" s="769" t="s">
        <v>1895</v>
      </c>
      <c r="X27" s="703" t="s">
        <v>1953</v>
      </c>
      <c r="Y27" s="770">
        <v>43710</v>
      </c>
      <c r="Z27" s="771"/>
      <c r="AA27" s="768" t="s">
        <v>4158</v>
      </c>
      <c r="AB27" s="769" t="s">
        <v>4168</v>
      </c>
      <c r="AC27" s="769" t="s">
        <v>9918</v>
      </c>
      <c r="AD27" s="769" t="s">
        <v>9830</v>
      </c>
      <c r="AE27" s="769" t="s">
        <v>9831</v>
      </c>
      <c r="AF27" s="781">
        <v>45490</v>
      </c>
      <c r="AG27" s="769"/>
      <c r="AH27" s="769"/>
      <c r="AI27" s="772"/>
      <c r="AJ27" s="769" t="s">
        <v>2291</v>
      </c>
      <c r="AK27" s="769" t="s">
        <v>197</v>
      </c>
      <c r="AL27" s="703" t="s">
        <v>9828</v>
      </c>
      <c r="AM27" s="769" t="s">
        <v>1895</v>
      </c>
      <c r="AN27" s="772">
        <v>44896</v>
      </c>
      <c r="AO27" s="769"/>
      <c r="AP27" s="769"/>
      <c r="AQ27" s="769"/>
      <c r="AR27" s="769" t="s">
        <v>2306</v>
      </c>
      <c r="AS27" s="769">
        <v>2024</v>
      </c>
      <c r="AT27" s="782">
        <v>45307</v>
      </c>
      <c r="AU27" s="769" t="s">
        <v>2323</v>
      </c>
      <c r="AV27" s="783"/>
      <c r="AW27" s="719"/>
      <c r="AX27" s="784"/>
      <c r="AY27" s="714"/>
      <c r="AZ27" s="784"/>
      <c r="BA27" s="784"/>
      <c r="BB27" s="714"/>
      <c r="BC27" s="785"/>
      <c r="BD27" s="719"/>
      <c r="BE27" s="784"/>
      <c r="BF27" s="770">
        <v>43710</v>
      </c>
      <c r="BG27" s="710">
        <f t="shared" si="2"/>
        <v>0</v>
      </c>
      <c r="BH27" s="710">
        <f t="shared" si="3"/>
        <v>0</v>
      </c>
      <c r="BI27" s="710">
        <f t="shared" si="4"/>
        <v>0</v>
      </c>
      <c r="BJ27" s="710">
        <f t="shared" si="5"/>
        <v>0</v>
      </c>
      <c r="BK27" s="786" t="s">
        <v>5574</v>
      </c>
      <c r="BL27" s="775" t="b">
        <f>COUNTIF($X$3:$X196,$X27)&gt;1</f>
        <v>0</v>
      </c>
    </row>
    <row r="28" spans="1:64" ht="15.75" hidden="1" customHeight="1">
      <c r="A28" s="63" t="s">
        <v>10</v>
      </c>
      <c r="B28" s="762" t="s">
        <v>400</v>
      </c>
      <c r="C28" s="763" t="s">
        <v>50</v>
      </c>
      <c r="D28" s="763" t="s">
        <v>401</v>
      </c>
      <c r="E28" s="763" t="s">
        <v>509</v>
      </c>
      <c r="F28" s="763"/>
      <c r="G28" s="763" t="s">
        <v>2049</v>
      </c>
      <c r="H28" s="763"/>
      <c r="I28" s="763"/>
      <c r="J28" s="763" t="s">
        <v>2050</v>
      </c>
      <c r="K28" s="763"/>
      <c r="L28" s="763"/>
      <c r="M28" s="763">
        <v>9171300181</v>
      </c>
      <c r="N28" s="763" t="s">
        <v>9919</v>
      </c>
      <c r="O28" s="763" t="s">
        <v>113</v>
      </c>
      <c r="P28" s="763" t="s">
        <v>226</v>
      </c>
      <c r="Q28" s="763" t="s">
        <v>35</v>
      </c>
      <c r="R28" s="327" t="s">
        <v>272</v>
      </c>
      <c r="S28" s="327" t="s">
        <v>2649</v>
      </c>
      <c r="T28" s="327"/>
      <c r="U28" s="327"/>
      <c r="V28" s="763" t="s">
        <v>4306</v>
      </c>
      <c r="W28" s="763" t="s">
        <v>86</v>
      </c>
      <c r="X28" s="763" t="s">
        <v>2053</v>
      </c>
      <c r="Y28" s="764">
        <v>45084</v>
      </c>
      <c r="Z28" s="758">
        <v>46912</v>
      </c>
      <c r="AA28" s="762" t="s">
        <v>4158</v>
      </c>
      <c r="AB28" s="763" t="s">
        <v>4168</v>
      </c>
      <c r="AC28" s="763" t="s">
        <v>9920</v>
      </c>
      <c r="AD28" s="763" t="s">
        <v>9921</v>
      </c>
      <c r="AE28" s="763" t="s">
        <v>9922</v>
      </c>
      <c r="AF28" s="763" t="s">
        <v>9923</v>
      </c>
      <c r="AG28" s="327"/>
      <c r="AH28" s="327"/>
      <c r="AI28" s="327"/>
      <c r="AJ28" s="327"/>
      <c r="AK28" s="327"/>
      <c r="AL28" s="327"/>
      <c r="AM28" s="327"/>
      <c r="AN28" s="327"/>
      <c r="AO28" s="327"/>
      <c r="AP28" s="327"/>
      <c r="AQ28" s="327"/>
      <c r="AR28" s="327" t="s">
        <v>2327</v>
      </c>
      <c r="AS28" s="327">
        <v>2023</v>
      </c>
      <c r="AT28" s="765">
        <v>45184</v>
      </c>
      <c r="AU28" s="327" t="s">
        <v>1351</v>
      </c>
      <c r="AV28" s="766" t="s">
        <v>9924</v>
      </c>
      <c r="AW28" s="424"/>
      <c r="AX28" s="653"/>
      <c r="AY28" s="422"/>
      <c r="AZ28" s="653"/>
      <c r="BA28" s="653"/>
      <c r="BB28" s="422"/>
      <c r="BC28" s="767"/>
      <c r="BD28" s="424"/>
      <c r="BE28" s="653">
        <v>1</v>
      </c>
      <c r="BF28" s="764">
        <v>44459</v>
      </c>
      <c r="BG28" s="426">
        <f t="shared" si="2"/>
        <v>0</v>
      </c>
      <c r="BH28" s="426">
        <f t="shared" si="3"/>
        <v>0</v>
      </c>
      <c r="BI28" s="426">
        <f t="shared" si="4"/>
        <v>0</v>
      </c>
      <c r="BJ28" s="426">
        <f t="shared" si="5"/>
        <v>0</v>
      </c>
      <c r="BK28" s="318"/>
      <c r="BL28" s="761" t="b">
        <f>COUNTIF($X$3:$X196,$X28)&gt;1</f>
        <v>0</v>
      </c>
    </row>
    <row r="29" spans="1:64" ht="15.75" hidden="1" customHeight="1">
      <c r="A29" s="63" t="s">
        <v>10</v>
      </c>
      <c r="B29" s="762" t="s">
        <v>400</v>
      </c>
      <c r="C29" s="763" t="s">
        <v>50</v>
      </c>
      <c r="D29" s="763" t="s">
        <v>401</v>
      </c>
      <c r="E29" s="763" t="s">
        <v>509</v>
      </c>
      <c r="F29" s="763"/>
      <c r="G29" s="763" t="s">
        <v>2049</v>
      </c>
      <c r="H29" s="763"/>
      <c r="I29" s="763"/>
      <c r="J29" s="763" t="s">
        <v>2050</v>
      </c>
      <c r="K29" s="763"/>
      <c r="L29" s="763"/>
      <c r="M29" s="763">
        <v>9171300181</v>
      </c>
      <c r="N29" s="763" t="s">
        <v>9919</v>
      </c>
      <c r="O29" s="763" t="s">
        <v>113</v>
      </c>
      <c r="P29" s="763" t="s">
        <v>226</v>
      </c>
      <c r="Q29" s="763" t="s">
        <v>21</v>
      </c>
      <c r="R29" s="763" t="s">
        <v>272</v>
      </c>
      <c r="S29" s="327"/>
      <c r="T29" s="763" t="s">
        <v>9925</v>
      </c>
      <c r="U29" s="327"/>
      <c r="V29" s="763" t="s">
        <v>22</v>
      </c>
      <c r="W29" s="763" t="s">
        <v>2041</v>
      </c>
      <c r="X29" s="327" t="s">
        <v>9926</v>
      </c>
      <c r="Y29" s="764">
        <v>44929</v>
      </c>
      <c r="Z29" s="758">
        <v>46756</v>
      </c>
      <c r="AA29" s="762" t="s">
        <v>4158</v>
      </c>
      <c r="AB29" s="763" t="s">
        <v>7886</v>
      </c>
      <c r="AC29" s="763" t="s">
        <v>9927</v>
      </c>
      <c r="AD29" s="763" t="s">
        <v>9928</v>
      </c>
      <c r="AE29" s="763" t="s">
        <v>9922</v>
      </c>
      <c r="AF29" s="763" t="s">
        <v>9923</v>
      </c>
      <c r="AG29" s="327"/>
      <c r="AH29" s="327"/>
      <c r="AI29" s="779"/>
      <c r="AJ29" s="327"/>
      <c r="AK29" s="327" t="s">
        <v>9925</v>
      </c>
      <c r="AL29" s="327" t="s">
        <v>9926</v>
      </c>
      <c r="AM29" s="327" t="s">
        <v>2041</v>
      </c>
      <c r="AN29" s="779">
        <v>44929</v>
      </c>
      <c r="AO29" s="327"/>
      <c r="AP29" s="327"/>
      <c r="AQ29" s="327"/>
      <c r="AR29" s="327" t="s">
        <v>2306</v>
      </c>
      <c r="AS29" s="327">
        <v>2023</v>
      </c>
      <c r="AT29" s="765">
        <v>44951</v>
      </c>
      <c r="AU29" s="327" t="s">
        <v>1351</v>
      </c>
      <c r="AV29" s="766" t="s">
        <v>9929</v>
      </c>
      <c r="AW29" s="787"/>
      <c r="AX29" s="788"/>
      <c r="AY29" s="422"/>
      <c r="AZ29" s="788"/>
      <c r="BA29" s="788"/>
      <c r="BB29" s="422"/>
      <c r="BC29" s="788"/>
      <c r="BD29" s="787"/>
      <c r="BE29" s="788"/>
      <c r="BF29" s="764">
        <v>44929</v>
      </c>
      <c r="BG29" s="426">
        <f t="shared" si="2"/>
        <v>0</v>
      </c>
      <c r="BH29" s="426">
        <f t="shared" si="3"/>
        <v>0</v>
      </c>
      <c r="BI29" s="426">
        <f t="shared" si="4"/>
        <v>0</v>
      </c>
      <c r="BJ29" s="426">
        <f t="shared" si="5"/>
        <v>0</v>
      </c>
      <c r="BK29" s="318"/>
      <c r="BL29" s="761" t="b">
        <f>COUNTIF($X$3:$X196,$X29)&gt;1</f>
        <v>0</v>
      </c>
    </row>
    <row r="30" spans="1:64" ht="15.75" hidden="1" customHeight="1">
      <c r="A30" s="703" t="s">
        <v>10</v>
      </c>
      <c r="B30" s="768" t="s">
        <v>400</v>
      </c>
      <c r="C30" s="769" t="s">
        <v>50</v>
      </c>
      <c r="D30" s="769" t="s">
        <v>401</v>
      </c>
      <c r="E30" s="769" t="s">
        <v>509</v>
      </c>
      <c r="F30" s="769"/>
      <c r="G30" s="769" t="s">
        <v>2049</v>
      </c>
      <c r="H30" s="769"/>
      <c r="I30" s="769"/>
      <c r="J30" s="769" t="s">
        <v>2050</v>
      </c>
      <c r="K30" s="769"/>
      <c r="L30" s="769"/>
      <c r="M30" s="769">
        <v>9171300181</v>
      </c>
      <c r="N30" s="769"/>
      <c r="O30" s="769" t="s">
        <v>113</v>
      </c>
      <c r="P30" s="769" t="s">
        <v>226</v>
      </c>
      <c r="Q30" s="769" t="s">
        <v>35</v>
      </c>
      <c r="R30" s="769" t="s">
        <v>107</v>
      </c>
      <c r="S30" s="769" t="s">
        <v>262</v>
      </c>
      <c r="T30" s="769"/>
      <c r="U30" s="769"/>
      <c r="V30" s="769" t="s">
        <v>4213</v>
      </c>
      <c r="W30" s="769" t="s">
        <v>289</v>
      </c>
      <c r="X30" s="769" t="s">
        <v>2054</v>
      </c>
      <c r="Y30" s="770">
        <v>44179</v>
      </c>
      <c r="Z30" s="771"/>
      <c r="AA30" s="768" t="s">
        <v>4158</v>
      </c>
      <c r="AB30" s="769" t="s">
        <v>4159</v>
      </c>
      <c r="AC30" s="769"/>
      <c r="AD30" s="769" t="s">
        <v>9930</v>
      </c>
      <c r="AE30" s="769" t="s">
        <v>9931</v>
      </c>
      <c r="AF30" s="769" t="s">
        <v>4283</v>
      </c>
      <c r="AG30" s="769"/>
      <c r="AH30" s="769"/>
      <c r="AI30" s="772">
        <v>44931</v>
      </c>
      <c r="AJ30" s="769" t="s">
        <v>8675</v>
      </c>
      <c r="AK30" s="769"/>
      <c r="AL30" s="769"/>
      <c r="AM30" s="769"/>
      <c r="AN30" s="769"/>
      <c r="AO30" s="769"/>
      <c r="AP30" s="769"/>
      <c r="AQ30" s="769"/>
      <c r="AR30" s="769" t="s">
        <v>2306</v>
      </c>
      <c r="AS30" s="769">
        <v>2023</v>
      </c>
      <c r="AT30" s="773">
        <v>44951</v>
      </c>
      <c r="AU30" s="769" t="s">
        <v>2323</v>
      </c>
      <c r="AV30" s="771" t="s">
        <v>9932</v>
      </c>
      <c r="AW30" s="789"/>
      <c r="AX30" s="790"/>
      <c r="AY30" s="422"/>
      <c r="AZ30" s="790"/>
      <c r="BA30" s="790"/>
      <c r="BB30" s="422"/>
      <c r="BC30" s="790"/>
      <c r="BD30" s="789"/>
      <c r="BE30" s="790"/>
      <c r="BF30" s="710"/>
      <c r="BG30" s="710">
        <f t="shared" si="2"/>
        <v>0</v>
      </c>
      <c r="BH30" s="710">
        <f t="shared" si="3"/>
        <v>0</v>
      </c>
      <c r="BI30" s="710">
        <f t="shared" si="4"/>
        <v>0</v>
      </c>
      <c r="BJ30" s="710">
        <f t="shared" si="5"/>
        <v>0</v>
      </c>
      <c r="BK30" s="775"/>
      <c r="BL30" s="775" t="b">
        <f>COUNTIF($X$3:$X196,$X30)&gt;1</f>
        <v>0</v>
      </c>
    </row>
    <row r="31" spans="1:64" ht="15.75" hidden="1" customHeight="1">
      <c r="A31" s="63" t="s">
        <v>10</v>
      </c>
      <c r="B31" s="762" t="s">
        <v>400</v>
      </c>
      <c r="C31" s="763" t="s">
        <v>50</v>
      </c>
      <c r="D31" s="763" t="s">
        <v>401</v>
      </c>
      <c r="E31" s="763" t="s">
        <v>509</v>
      </c>
      <c r="F31" s="763"/>
      <c r="G31" s="763" t="s">
        <v>2049</v>
      </c>
      <c r="H31" s="763"/>
      <c r="I31" s="763"/>
      <c r="J31" s="763" t="s">
        <v>2050</v>
      </c>
      <c r="K31" s="763"/>
      <c r="L31" s="763"/>
      <c r="M31" s="763">
        <v>9171300181</v>
      </c>
      <c r="N31" s="763" t="s">
        <v>9919</v>
      </c>
      <c r="O31" s="763" t="s">
        <v>113</v>
      </c>
      <c r="P31" s="763" t="s">
        <v>226</v>
      </c>
      <c r="Q31" s="763" t="s">
        <v>35</v>
      </c>
      <c r="R31" s="763" t="s">
        <v>107</v>
      </c>
      <c r="S31" s="763" t="s">
        <v>191</v>
      </c>
      <c r="T31" s="763"/>
      <c r="U31" s="763"/>
      <c r="V31" s="763" t="s">
        <v>4164</v>
      </c>
      <c r="W31" s="763" t="s">
        <v>6327</v>
      </c>
      <c r="X31" s="174" t="s">
        <v>9933</v>
      </c>
      <c r="Y31" s="764">
        <v>44929</v>
      </c>
      <c r="Z31" s="758">
        <v>46756</v>
      </c>
      <c r="AA31" s="762" t="s">
        <v>4158</v>
      </c>
      <c r="AB31" s="763" t="s">
        <v>4159</v>
      </c>
      <c r="AC31" s="763"/>
      <c r="AD31" s="763" t="s">
        <v>9930</v>
      </c>
      <c r="AE31" s="763" t="s">
        <v>9931</v>
      </c>
      <c r="AF31" s="763" t="s">
        <v>4283</v>
      </c>
      <c r="AG31" s="327"/>
      <c r="AH31" s="327"/>
      <c r="AI31" s="779"/>
      <c r="AJ31" s="327"/>
      <c r="AK31" s="327" t="s">
        <v>191</v>
      </c>
      <c r="AL31" s="327" t="s">
        <v>9934</v>
      </c>
      <c r="AM31" s="327" t="s">
        <v>6327</v>
      </c>
      <c r="AN31" s="779">
        <v>44929</v>
      </c>
      <c r="AO31" s="327"/>
      <c r="AP31" s="327"/>
      <c r="AQ31" s="327"/>
      <c r="AR31" s="327" t="s">
        <v>2306</v>
      </c>
      <c r="AS31" s="327">
        <v>2023</v>
      </c>
      <c r="AT31" s="765">
        <v>44951</v>
      </c>
      <c r="AU31" s="327" t="s">
        <v>1351</v>
      </c>
      <c r="AV31" s="766" t="s">
        <v>9935</v>
      </c>
      <c r="AW31" s="787"/>
      <c r="AX31" s="788"/>
      <c r="AY31" s="422"/>
      <c r="AZ31" s="788"/>
      <c r="BA31" s="788"/>
      <c r="BB31" s="422"/>
      <c r="BC31" s="788"/>
      <c r="BD31" s="787"/>
      <c r="BE31" s="788"/>
      <c r="BF31" s="764">
        <v>44929</v>
      </c>
      <c r="BG31" s="426">
        <f t="shared" si="2"/>
        <v>0</v>
      </c>
      <c r="BH31" s="426">
        <f t="shared" si="3"/>
        <v>0</v>
      </c>
      <c r="BI31" s="426">
        <f t="shared" si="4"/>
        <v>0</v>
      </c>
      <c r="BJ31" s="426">
        <f t="shared" si="5"/>
        <v>0</v>
      </c>
      <c r="BK31" s="761"/>
      <c r="BL31" s="761" t="b">
        <f>COUNTIF($X$3:$X196,$X31)&gt;1</f>
        <v>0</v>
      </c>
    </row>
    <row r="32" spans="1:64" ht="15.75" hidden="1" customHeight="1">
      <c r="A32" s="63" t="s">
        <v>10</v>
      </c>
      <c r="B32" s="762" t="s">
        <v>400</v>
      </c>
      <c r="C32" s="763" t="s">
        <v>50</v>
      </c>
      <c r="D32" s="763" t="s">
        <v>401</v>
      </c>
      <c r="E32" s="763" t="s">
        <v>509</v>
      </c>
      <c r="F32" s="763"/>
      <c r="G32" s="763" t="s">
        <v>2049</v>
      </c>
      <c r="H32" s="763"/>
      <c r="I32" s="763"/>
      <c r="J32" s="763" t="s">
        <v>2050</v>
      </c>
      <c r="K32" s="763"/>
      <c r="L32" s="763"/>
      <c r="M32" s="763">
        <v>9171300181</v>
      </c>
      <c r="N32" s="763" t="s">
        <v>9919</v>
      </c>
      <c r="O32" s="763" t="s">
        <v>113</v>
      </c>
      <c r="P32" s="763" t="s">
        <v>226</v>
      </c>
      <c r="Q32" s="763" t="s">
        <v>35</v>
      </c>
      <c r="R32" s="763" t="s">
        <v>104</v>
      </c>
      <c r="S32" s="763" t="s">
        <v>105</v>
      </c>
      <c r="T32" s="763"/>
      <c r="U32" s="763"/>
      <c r="V32" s="763" t="s">
        <v>4164</v>
      </c>
      <c r="W32" s="763" t="s">
        <v>106</v>
      </c>
      <c r="X32" s="763" t="s">
        <v>2055</v>
      </c>
      <c r="Y32" s="764">
        <v>45084</v>
      </c>
      <c r="Z32" s="758">
        <v>46912</v>
      </c>
      <c r="AA32" s="762" t="s">
        <v>4158</v>
      </c>
      <c r="AB32" s="763" t="s">
        <v>4159</v>
      </c>
      <c r="AC32" s="763"/>
      <c r="AD32" s="763" t="s">
        <v>9930</v>
      </c>
      <c r="AE32" s="763" t="s">
        <v>9936</v>
      </c>
      <c r="AF32" s="791">
        <v>45207</v>
      </c>
      <c r="AG32" s="327"/>
      <c r="AH32" s="327"/>
      <c r="AI32" s="327"/>
      <c r="AJ32" s="327"/>
      <c r="AK32" s="327"/>
      <c r="AL32" s="327"/>
      <c r="AM32" s="327"/>
      <c r="AN32" s="327"/>
      <c r="AO32" s="327"/>
      <c r="AP32" s="327"/>
      <c r="AQ32" s="327"/>
      <c r="AR32" s="327" t="s">
        <v>2327</v>
      </c>
      <c r="AS32" s="327">
        <v>2023</v>
      </c>
      <c r="AT32" s="765">
        <v>45184</v>
      </c>
      <c r="AU32" s="327" t="s">
        <v>1351</v>
      </c>
      <c r="AV32" s="766" t="s">
        <v>9937</v>
      </c>
      <c r="AW32" s="787"/>
      <c r="AX32" s="788"/>
      <c r="AY32" s="422"/>
      <c r="AZ32" s="788"/>
      <c r="BA32" s="788"/>
      <c r="BB32" s="422"/>
      <c r="BC32" s="788"/>
      <c r="BD32" s="787"/>
      <c r="BE32" s="788"/>
      <c r="BF32" s="764">
        <v>44179</v>
      </c>
      <c r="BG32" s="426">
        <f t="shared" si="2"/>
        <v>0</v>
      </c>
      <c r="BH32" s="426">
        <f t="shared" si="3"/>
        <v>0</v>
      </c>
      <c r="BI32" s="426">
        <f t="shared" si="4"/>
        <v>0</v>
      </c>
      <c r="BJ32" s="426">
        <f t="shared" si="5"/>
        <v>0</v>
      </c>
      <c r="BK32" s="761"/>
      <c r="BL32" s="761" t="b">
        <f>COUNTIF($X$3:$X196,$X32)&gt;1</f>
        <v>0</v>
      </c>
    </row>
    <row r="33" spans="1:64" ht="15.75" hidden="1" customHeight="1">
      <c r="A33" s="703" t="s">
        <v>10</v>
      </c>
      <c r="B33" s="768" t="s">
        <v>400</v>
      </c>
      <c r="C33" s="769" t="s">
        <v>50</v>
      </c>
      <c r="D33" s="769" t="s">
        <v>401</v>
      </c>
      <c r="E33" s="769" t="s">
        <v>509</v>
      </c>
      <c r="F33" s="769"/>
      <c r="G33" s="769" t="s">
        <v>2049</v>
      </c>
      <c r="H33" s="769"/>
      <c r="I33" s="769"/>
      <c r="J33" s="769" t="s">
        <v>2050</v>
      </c>
      <c r="K33" s="769"/>
      <c r="L33" s="769"/>
      <c r="M33" s="769">
        <v>9171300181</v>
      </c>
      <c r="N33" s="769"/>
      <c r="O33" s="769" t="s">
        <v>113</v>
      </c>
      <c r="P33" s="769" t="s">
        <v>226</v>
      </c>
      <c r="Q33" s="769" t="s">
        <v>21</v>
      </c>
      <c r="R33" s="769" t="s">
        <v>117</v>
      </c>
      <c r="S33" s="769"/>
      <c r="T33" s="769" t="s">
        <v>234</v>
      </c>
      <c r="U33" s="769"/>
      <c r="V33" s="769" t="s">
        <v>22</v>
      </c>
      <c r="W33" s="769" t="s">
        <v>235</v>
      </c>
      <c r="X33" s="769" t="s">
        <v>2056</v>
      </c>
      <c r="Y33" s="770">
        <v>44179</v>
      </c>
      <c r="Z33" s="771"/>
      <c r="AA33" s="768" t="s">
        <v>4158</v>
      </c>
      <c r="AB33" s="769" t="s">
        <v>4168</v>
      </c>
      <c r="AC33" s="769" t="s">
        <v>9938</v>
      </c>
      <c r="AD33" s="769" t="s">
        <v>9939</v>
      </c>
      <c r="AE33" s="769" t="s">
        <v>9940</v>
      </c>
      <c r="AF33" s="769" t="s">
        <v>4283</v>
      </c>
      <c r="AG33" s="769"/>
      <c r="AH33" s="769"/>
      <c r="AI33" s="772">
        <v>45082</v>
      </c>
      <c r="AJ33" s="769" t="s">
        <v>2291</v>
      </c>
      <c r="AK33" s="769"/>
      <c r="AL33" s="769"/>
      <c r="AM33" s="769"/>
      <c r="AN33" s="769"/>
      <c r="AO33" s="769"/>
      <c r="AP33" s="769"/>
      <c r="AQ33" s="769"/>
      <c r="AR33" s="769" t="s">
        <v>2319</v>
      </c>
      <c r="AS33" s="769">
        <v>2023</v>
      </c>
      <c r="AT33" s="773">
        <v>45107</v>
      </c>
      <c r="AU33" s="769" t="s">
        <v>2323</v>
      </c>
      <c r="AV33" s="771"/>
      <c r="AW33" s="789"/>
      <c r="AX33" s="790"/>
      <c r="AY33" s="422"/>
      <c r="AZ33" s="790"/>
      <c r="BA33" s="790"/>
      <c r="BB33" s="422"/>
      <c r="BC33" s="790"/>
      <c r="BD33" s="789"/>
      <c r="BE33" s="790"/>
      <c r="BF33" s="710"/>
      <c r="BG33" s="710">
        <f t="shared" si="2"/>
        <v>0</v>
      </c>
      <c r="BH33" s="710">
        <f t="shared" si="3"/>
        <v>0</v>
      </c>
      <c r="BI33" s="710">
        <f t="shared" si="4"/>
        <v>0</v>
      </c>
      <c r="BJ33" s="710">
        <f t="shared" si="5"/>
        <v>0</v>
      </c>
      <c r="BK33" s="786"/>
      <c r="BL33" s="775" t="b">
        <f>COUNTIF($X$3:$X196,$X33)&gt;1</f>
        <v>0</v>
      </c>
    </row>
    <row r="34" spans="1:64" ht="15.75" hidden="1" customHeight="1">
      <c r="A34" s="703" t="s">
        <v>10</v>
      </c>
      <c r="B34" s="768" t="s">
        <v>400</v>
      </c>
      <c r="C34" s="769" t="s">
        <v>50</v>
      </c>
      <c r="D34" s="769" t="s">
        <v>401</v>
      </c>
      <c r="E34" s="769" t="s">
        <v>509</v>
      </c>
      <c r="F34" s="769"/>
      <c r="G34" s="769" t="s">
        <v>2049</v>
      </c>
      <c r="H34" s="769"/>
      <c r="I34" s="769"/>
      <c r="J34" s="769" t="s">
        <v>2050</v>
      </c>
      <c r="K34" s="769"/>
      <c r="L34" s="769"/>
      <c r="M34" s="769">
        <v>9171300181</v>
      </c>
      <c r="N34" s="769"/>
      <c r="O34" s="769" t="s">
        <v>113</v>
      </c>
      <c r="P34" s="769" t="s">
        <v>226</v>
      </c>
      <c r="Q34" s="769" t="s">
        <v>35</v>
      </c>
      <c r="R34" s="769" t="s">
        <v>125</v>
      </c>
      <c r="S34" s="769" t="s">
        <v>973</v>
      </c>
      <c r="T34" s="769"/>
      <c r="U34" s="769"/>
      <c r="V34" s="769" t="s">
        <v>4164</v>
      </c>
      <c r="W34" s="769" t="s">
        <v>237</v>
      </c>
      <c r="X34" s="769" t="s">
        <v>2057</v>
      </c>
      <c r="Y34" s="770">
        <v>44123</v>
      </c>
      <c r="Z34" s="771"/>
      <c r="AA34" s="768" t="s">
        <v>4158</v>
      </c>
      <c r="AB34" s="769" t="s">
        <v>4159</v>
      </c>
      <c r="AC34" s="769"/>
      <c r="AD34" s="769" t="s">
        <v>9941</v>
      </c>
      <c r="AE34" s="769" t="s">
        <v>9942</v>
      </c>
      <c r="AF34" s="769" t="s">
        <v>9943</v>
      </c>
      <c r="AG34" s="769"/>
      <c r="AH34" s="769"/>
      <c r="AI34" s="772">
        <v>44931</v>
      </c>
      <c r="AJ34" s="769" t="s">
        <v>2291</v>
      </c>
      <c r="AK34" s="769"/>
      <c r="AL34" s="769"/>
      <c r="AM34" s="769"/>
      <c r="AN34" s="769"/>
      <c r="AO34" s="769"/>
      <c r="AP34" s="769"/>
      <c r="AQ34" s="769"/>
      <c r="AR34" s="769" t="s">
        <v>2306</v>
      </c>
      <c r="AS34" s="769">
        <v>2023</v>
      </c>
      <c r="AT34" s="773">
        <v>44951</v>
      </c>
      <c r="AU34" s="769" t="s">
        <v>2323</v>
      </c>
      <c r="AV34" s="771" t="s">
        <v>9944</v>
      </c>
      <c r="AW34" s="789"/>
      <c r="AX34" s="790"/>
      <c r="AY34" s="422"/>
      <c r="AZ34" s="790"/>
      <c r="BA34" s="790"/>
      <c r="BB34" s="422"/>
      <c r="BC34" s="790"/>
      <c r="BD34" s="789"/>
      <c r="BE34" s="790"/>
      <c r="BF34" s="710"/>
      <c r="BG34" s="710">
        <f t="shared" si="2"/>
        <v>0</v>
      </c>
      <c r="BH34" s="710">
        <f t="shared" si="3"/>
        <v>0</v>
      </c>
      <c r="BI34" s="710">
        <f t="shared" si="4"/>
        <v>0</v>
      </c>
      <c r="BJ34" s="710">
        <f t="shared" si="5"/>
        <v>0</v>
      </c>
      <c r="BK34" s="775"/>
      <c r="BL34" s="775" t="b">
        <f>COUNTIF($X$3:$X196,$X34)&gt;1</f>
        <v>0</v>
      </c>
    </row>
    <row r="35" spans="1:64" ht="15.75" hidden="1" customHeight="1">
      <c r="A35" s="703" t="s">
        <v>10</v>
      </c>
      <c r="B35" s="768" t="s">
        <v>400</v>
      </c>
      <c r="C35" s="769" t="s">
        <v>50</v>
      </c>
      <c r="D35" s="769" t="s">
        <v>401</v>
      </c>
      <c r="E35" s="769" t="s">
        <v>509</v>
      </c>
      <c r="F35" s="769"/>
      <c r="G35" s="769" t="s">
        <v>2049</v>
      </c>
      <c r="H35" s="769"/>
      <c r="I35" s="769"/>
      <c r="J35" s="769" t="s">
        <v>2050</v>
      </c>
      <c r="K35" s="769"/>
      <c r="L35" s="769"/>
      <c r="M35" s="769">
        <v>9171300181</v>
      </c>
      <c r="N35" s="769"/>
      <c r="O35" s="769" t="s">
        <v>113</v>
      </c>
      <c r="P35" s="769" t="s">
        <v>226</v>
      </c>
      <c r="Q35" s="769" t="s">
        <v>35</v>
      </c>
      <c r="R35" s="769" t="s">
        <v>125</v>
      </c>
      <c r="S35" s="769" t="s">
        <v>3407</v>
      </c>
      <c r="T35" s="769"/>
      <c r="U35" s="769"/>
      <c r="V35" s="769" t="s">
        <v>4164</v>
      </c>
      <c r="W35" s="769" t="s">
        <v>237</v>
      </c>
      <c r="X35" s="769" t="s">
        <v>2058</v>
      </c>
      <c r="Y35" s="770">
        <v>44123</v>
      </c>
      <c r="Z35" s="771"/>
      <c r="AA35" s="768" t="s">
        <v>4158</v>
      </c>
      <c r="AB35" s="769" t="s">
        <v>4159</v>
      </c>
      <c r="AC35" s="769"/>
      <c r="AD35" s="769" t="s">
        <v>9941</v>
      </c>
      <c r="AE35" s="769" t="s">
        <v>9942</v>
      </c>
      <c r="AF35" s="769" t="s">
        <v>9943</v>
      </c>
      <c r="AG35" s="769"/>
      <c r="AH35" s="769"/>
      <c r="AI35" s="772">
        <v>44931</v>
      </c>
      <c r="AJ35" s="769" t="s">
        <v>2291</v>
      </c>
      <c r="AK35" s="769"/>
      <c r="AL35" s="769"/>
      <c r="AM35" s="769"/>
      <c r="AN35" s="769"/>
      <c r="AO35" s="769"/>
      <c r="AP35" s="769"/>
      <c r="AQ35" s="769"/>
      <c r="AR35" s="769" t="s">
        <v>2306</v>
      </c>
      <c r="AS35" s="769">
        <v>2023</v>
      </c>
      <c r="AT35" s="773">
        <v>44951</v>
      </c>
      <c r="AU35" s="769" t="s">
        <v>2323</v>
      </c>
      <c r="AV35" s="771" t="s">
        <v>9944</v>
      </c>
      <c r="AW35" s="789"/>
      <c r="AX35" s="790"/>
      <c r="AY35" s="422"/>
      <c r="AZ35" s="790"/>
      <c r="BA35" s="790"/>
      <c r="BB35" s="422"/>
      <c r="BC35" s="790"/>
      <c r="BD35" s="789"/>
      <c r="BE35" s="790"/>
      <c r="BF35" s="710"/>
      <c r="BG35" s="710">
        <f t="shared" si="2"/>
        <v>0</v>
      </c>
      <c r="BH35" s="710">
        <f t="shared" si="3"/>
        <v>0</v>
      </c>
      <c r="BI35" s="710">
        <f t="shared" si="4"/>
        <v>0</v>
      </c>
      <c r="BJ35" s="710">
        <f t="shared" si="5"/>
        <v>0</v>
      </c>
      <c r="BK35" s="775"/>
      <c r="BL35" s="775" t="b">
        <f>COUNTIF($X$3:$X196,$X35)&gt;1</f>
        <v>0</v>
      </c>
    </row>
    <row r="36" spans="1:64" ht="15.75" hidden="1" customHeight="1">
      <c r="A36" s="703" t="s">
        <v>10</v>
      </c>
      <c r="B36" s="768" t="s">
        <v>400</v>
      </c>
      <c r="C36" s="769" t="s">
        <v>50</v>
      </c>
      <c r="D36" s="769" t="s">
        <v>401</v>
      </c>
      <c r="E36" s="769" t="s">
        <v>509</v>
      </c>
      <c r="F36" s="769"/>
      <c r="G36" s="769" t="s">
        <v>2049</v>
      </c>
      <c r="H36" s="769"/>
      <c r="I36" s="769"/>
      <c r="J36" s="769" t="s">
        <v>2050</v>
      </c>
      <c r="K36" s="769"/>
      <c r="L36" s="769"/>
      <c r="M36" s="769">
        <v>9171300181</v>
      </c>
      <c r="N36" s="769"/>
      <c r="O36" s="769" t="s">
        <v>113</v>
      </c>
      <c r="P36" s="769" t="s">
        <v>226</v>
      </c>
      <c r="Q36" s="769" t="s">
        <v>35</v>
      </c>
      <c r="R36" s="769" t="s">
        <v>125</v>
      </c>
      <c r="S36" s="769" t="s">
        <v>3404</v>
      </c>
      <c r="T36" s="769"/>
      <c r="U36" s="769"/>
      <c r="V36" s="769" t="s">
        <v>4164</v>
      </c>
      <c r="W36" s="769" t="s">
        <v>237</v>
      </c>
      <c r="X36" s="769" t="s">
        <v>2059</v>
      </c>
      <c r="Y36" s="770">
        <v>44123</v>
      </c>
      <c r="Z36" s="771"/>
      <c r="AA36" s="768" t="s">
        <v>4158</v>
      </c>
      <c r="AB36" s="769" t="s">
        <v>4159</v>
      </c>
      <c r="AC36" s="769"/>
      <c r="AD36" s="769" t="s">
        <v>9941</v>
      </c>
      <c r="AE36" s="769" t="s">
        <v>9942</v>
      </c>
      <c r="AF36" s="769" t="s">
        <v>9943</v>
      </c>
      <c r="AG36" s="769"/>
      <c r="AH36" s="769"/>
      <c r="AI36" s="772">
        <v>44931</v>
      </c>
      <c r="AJ36" s="769" t="s">
        <v>2291</v>
      </c>
      <c r="AK36" s="769"/>
      <c r="AL36" s="769"/>
      <c r="AM36" s="769"/>
      <c r="AN36" s="769"/>
      <c r="AO36" s="769"/>
      <c r="AP36" s="769"/>
      <c r="AQ36" s="769"/>
      <c r="AR36" s="769" t="s">
        <v>2306</v>
      </c>
      <c r="AS36" s="769">
        <v>2023</v>
      </c>
      <c r="AT36" s="773">
        <v>44951</v>
      </c>
      <c r="AU36" s="769" t="s">
        <v>2323</v>
      </c>
      <c r="AV36" s="771" t="s">
        <v>9944</v>
      </c>
      <c r="AW36" s="789"/>
      <c r="AX36" s="790"/>
      <c r="AY36" s="422"/>
      <c r="AZ36" s="790"/>
      <c r="BA36" s="790"/>
      <c r="BB36" s="422"/>
      <c r="BC36" s="790"/>
      <c r="BD36" s="789"/>
      <c r="BE36" s="790"/>
      <c r="BF36" s="710"/>
      <c r="BG36" s="710">
        <f t="shared" si="2"/>
        <v>0</v>
      </c>
      <c r="BH36" s="710">
        <f t="shared" si="3"/>
        <v>0</v>
      </c>
      <c r="BI36" s="710">
        <f t="shared" si="4"/>
        <v>0</v>
      </c>
      <c r="BJ36" s="710">
        <f t="shared" si="5"/>
        <v>0</v>
      </c>
      <c r="BK36" s="775"/>
      <c r="BL36" s="775" t="b">
        <f>COUNTIF($X$3:$X196,$X36)&gt;1</f>
        <v>0</v>
      </c>
    </row>
    <row r="37" spans="1:64" ht="15.75" hidden="1" customHeight="1">
      <c r="A37" s="63" t="s">
        <v>10</v>
      </c>
      <c r="B37" s="762" t="s">
        <v>400</v>
      </c>
      <c r="C37" s="63" t="s">
        <v>176</v>
      </c>
      <c r="D37" s="63" t="s">
        <v>401</v>
      </c>
      <c r="E37" s="63" t="s">
        <v>509</v>
      </c>
      <c r="F37" s="63"/>
      <c r="G37" s="63" t="s">
        <v>1949</v>
      </c>
      <c r="H37" s="63"/>
      <c r="I37" s="63" t="s">
        <v>9945</v>
      </c>
      <c r="J37" s="63" t="s">
        <v>1950</v>
      </c>
      <c r="K37" s="63"/>
      <c r="L37" s="63"/>
      <c r="M37" s="763" t="s">
        <v>9912</v>
      </c>
      <c r="N37" s="63" t="s">
        <v>9913</v>
      </c>
      <c r="O37" s="63" t="s">
        <v>15</v>
      </c>
      <c r="P37" s="63" t="s">
        <v>16</v>
      </c>
      <c r="Q37" s="63" t="s">
        <v>35</v>
      </c>
      <c r="R37" s="63" t="s">
        <v>87</v>
      </c>
      <c r="S37" s="63" t="s">
        <v>88</v>
      </c>
      <c r="T37" s="63"/>
      <c r="U37" s="63"/>
      <c r="V37" s="63" t="s">
        <v>4164</v>
      </c>
      <c r="W37" s="63" t="s">
        <v>9773</v>
      </c>
      <c r="X37" s="63" t="s">
        <v>9946</v>
      </c>
      <c r="Y37" s="429">
        <v>45288</v>
      </c>
      <c r="Z37" s="758">
        <v>47116</v>
      </c>
      <c r="AA37" s="762" t="s">
        <v>4158</v>
      </c>
      <c r="AB37" s="763" t="s">
        <v>4159</v>
      </c>
      <c r="AC37" s="63"/>
      <c r="AD37" s="63" t="s">
        <v>5894</v>
      </c>
      <c r="AE37" s="63" t="s">
        <v>9947</v>
      </c>
      <c r="AF37" s="414">
        <v>46433</v>
      </c>
      <c r="AG37" s="174"/>
      <c r="AH37" s="174"/>
      <c r="AI37" s="174"/>
      <c r="AJ37" s="174"/>
      <c r="AK37" s="174"/>
      <c r="AL37" s="174"/>
      <c r="AM37" s="174"/>
      <c r="AN37" s="174"/>
      <c r="AO37" s="174"/>
      <c r="AP37" s="174"/>
      <c r="AQ37" s="174"/>
      <c r="AR37" s="174" t="s">
        <v>2306</v>
      </c>
      <c r="AS37" s="174">
        <v>2024</v>
      </c>
      <c r="AT37" s="415">
        <v>45301</v>
      </c>
      <c r="AU37" s="174" t="s">
        <v>1351</v>
      </c>
      <c r="AV37" s="419" t="s">
        <v>4416</v>
      </c>
      <c r="AW37" s="787"/>
      <c r="AX37" s="788"/>
      <c r="AY37" s="422"/>
      <c r="AZ37" s="788"/>
      <c r="BA37" s="788"/>
      <c r="BB37" s="422"/>
      <c r="BC37" s="788"/>
      <c r="BD37" s="787"/>
      <c r="BE37" s="788"/>
      <c r="BF37" s="429">
        <v>44859</v>
      </c>
      <c r="BG37" s="426">
        <f t="shared" si="2"/>
        <v>0</v>
      </c>
      <c r="BH37" s="426">
        <f t="shared" si="3"/>
        <v>0</v>
      </c>
      <c r="BI37" s="426">
        <f t="shared" si="4"/>
        <v>0</v>
      </c>
      <c r="BJ37" s="426">
        <f t="shared" si="5"/>
        <v>0</v>
      </c>
      <c r="BK37" s="761"/>
      <c r="BL37" s="761" t="b">
        <f>COUNTIF($X$3:$X196,$X37)&gt;1</f>
        <v>0</v>
      </c>
    </row>
    <row r="38" spans="1:64" ht="15.75" customHeight="1">
      <c r="A38" s="63" t="s">
        <v>10</v>
      </c>
      <c r="B38" s="762" t="s">
        <v>400</v>
      </c>
      <c r="C38" s="63" t="s">
        <v>176</v>
      </c>
      <c r="D38" s="63" t="s">
        <v>783</v>
      </c>
      <c r="E38" s="63" t="s">
        <v>146</v>
      </c>
      <c r="F38" s="63"/>
      <c r="G38" s="63" t="s">
        <v>4083</v>
      </c>
      <c r="H38" s="63"/>
      <c r="I38" s="63" t="s">
        <v>9948</v>
      </c>
      <c r="J38" s="63" t="s">
        <v>4084</v>
      </c>
      <c r="K38" s="63"/>
      <c r="L38" s="63"/>
      <c r="M38" s="63">
        <v>9279707007</v>
      </c>
      <c r="N38" s="63"/>
      <c r="O38" s="63" t="s">
        <v>15</v>
      </c>
      <c r="P38" s="63" t="s">
        <v>16</v>
      </c>
      <c r="Q38" s="63" t="s">
        <v>21</v>
      </c>
      <c r="R38" s="63" t="s">
        <v>3006</v>
      </c>
      <c r="S38" s="63"/>
      <c r="T38" s="63" t="s">
        <v>9949</v>
      </c>
      <c r="U38" s="63"/>
      <c r="V38" s="63" t="s">
        <v>22</v>
      </c>
      <c r="W38" s="63" t="s">
        <v>235</v>
      </c>
      <c r="X38" s="63" t="s">
        <v>9950</v>
      </c>
      <c r="Y38" s="429">
        <v>44887</v>
      </c>
      <c r="Z38" s="63"/>
      <c r="AA38" s="63" t="s">
        <v>4158</v>
      </c>
      <c r="AB38" s="63" t="s">
        <v>4159</v>
      </c>
      <c r="AC38" s="63"/>
      <c r="AD38" s="63" t="s">
        <v>9951</v>
      </c>
      <c r="AE38" s="63" t="s">
        <v>9952</v>
      </c>
      <c r="AF38" s="63"/>
      <c r="AG38" s="174"/>
      <c r="AH38" s="174"/>
      <c r="AI38" s="174"/>
      <c r="AJ38" s="174"/>
      <c r="AK38" s="174"/>
      <c r="AL38" s="174"/>
      <c r="AM38" s="174"/>
      <c r="AN38" s="174"/>
      <c r="AO38" s="174"/>
      <c r="AP38" s="174"/>
      <c r="AQ38" s="174"/>
      <c r="AR38" s="174"/>
      <c r="AS38" s="174"/>
      <c r="AT38" s="415"/>
      <c r="AU38" s="174"/>
      <c r="AV38" s="437"/>
      <c r="AW38" s="787"/>
      <c r="AX38" s="788"/>
      <c r="AY38" s="422"/>
      <c r="AZ38" s="788"/>
      <c r="BA38" s="788"/>
      <c r="BB38" s="422"/>
      <c r="BC38" s="788"/>
      <c r="BD38" s="787"/>
      <c r="BE38" s="788">
        <v>1</v>
      </c>
      <c r="BF38" s="426"/>
      <c r="BG38" s="426">
        <f t="shared" si="2"/>
        <v>0</v>
      </c>
      <c r="BH38" s="426">
        <f t="shared" si="3"/>
        <v>0</v>
      </c>
      <c r="BI38" s="426">
        <f t="shared" si="4"/>
        <v>0</v>
      </c>
      <c r="BJ38" s="426">
        <f t="shared" si="5"/>
        <v>0</v>
      </c>
      <c r="BK38" s="761"/>
      <c r="BL38" s="761" t="b">
        <f>COUNTIF($X$3:$X196,$X38)&gt;1</f>
        <v>0</v>
      </c>
    </row>
    <row r="39" spans="1:64" ht="15.75" customHeight="1">
      <c r="A39" s="63" t="s">
        <v>10</v>
      </c>
      <c r="B39" s="762" t="s">
        <v>400</v>
      </c>
      <c r="C39" s="63" t="s">
        <v>50</v>
      </c>
      <c r="D39" s="63" t="s">
        <v>401</v>
      </c>
      <c r="E39" s="63" t="s">
        <v>509</v>
      </c>
      <c r="F39" s="63"/>
      <c r="G39" s="63" t="s">
        <v>2049</v>
      </c>
      <c r="H39" s="63"/>
      <c r="I39" s="63" t="s">
        <v>9953</v>
      </c>
      <c r="J39" s="63" t="s">
        <v>2050</v>
      </c>
      <c r="K39" s="63"/>
      <c r="L39" s="63"/>
      <c r="M39" s="63" t="s">
        <v>2051</v>
      </c>
      <c r="N39" s="763" t="s">
        <v>9919</v>
      </c>
      <c r="O39" s="63" t="s">
        <v>113</v>
      </c>
      <c r="P39" s="63" t="s">
        <v>226</v>
      </c>
      <c r="Q39" s="63" t="s">
        <v>35</v>
      </c>
      <c r="R39" s="63" t="s">
        <v>117</v>
      </c>
      <c r="S39" s="63" t="s">
        <v>200</v>
      </c>
      <c r="T39" s="63"/>
      <c r="U39" s="63" t="s">
        <v>6353</v>
      </c>
      <c r="V39" s="63" t="s">
        <v>4164</v>
      </c>
      <c r="W39" s="63" t="s">
        <v>9954</v>
      </c>
      <c r="X39" s="63" t="s">
        <v>9955</v>
      </c>
      <c r="Y39" s="429">
        <v>44907</v>
      </c>
      <c r="Z39" s="63"/>
      <c r="AA39" s="63" t="s">
        <v>4158</v>
      </c>
      <c r="AB39" s="63" t="s">
        <v>4159</v>
      </c>
      <c r="AC39" s="63"/>
      <c r="AD39" s="63" t="s">
        <v>9956</v>
      </c>
      <c r="AE39" s="63" t="s">
        <v>9957</v>
      </c>
      <c r="AF39" s="430">
        <v>45054</v>
      </c>
      <c r="AG39" s="174"/>
      <c r="AH39" s="174"/>
      <c r="AI39" s="174"/>
      <c r="AJ39" s="174"/>
      <c r="AK39" s="174"/>
      <c r="AL39" s="174"/>
      <c r="AM39" s="174"/>
      <c r="AN39" s="174"/>
      <c r="AO39" s="174"/>
      <c r="AP39" s="174"/>
      <c r="AQ39" s="174"/>
      <c r="AR39" s="174"/>
      <c r="AS39" s="174"/>
      <c r="AT39" s="415"/>
      <c r="AU39" s="174"/>
      <c r="AV39" s="437"/>
      <c r="AW39" s="787"/>
      <c r="AX39" s="788"/>
      <c r="AY39" s="422"/>
      <c r="AZ39" s="788"/>
      <c r="BA39" s="788"/>
      <c r="BB39" s="422"/>
      <c r="BC39" s="788"/>
      <c r="BD39" s="787"/>
      <c r="BE39" s="788"/>
      <c r="BF39" s="426"/>
      <c r="BG39" s="426">
        <f t="shared" si="2"/>
        <v>0</v>
      </c>
      <c r="BH39" s="426">
        <f t="shared" si="3"/>
        <v>0</v>
      </c>
      <c r="BI39" s="426">
        <f t="shared" si="4"/>
        <v>0</v>
      </c>
      <c r="BJ39" s="426">
        <f t="shared" si="5"/>
        <v>0</v>
      </c>
      <c r="BK39" s="761"/>
      <c r="BL39" s="761" t="b">
        <f>COUNTIF($X$3:$X196,$X39)&gt;1</f>
        <v>0</v>
      </c>
    </row>
    <row r="40" spans="1:64" ht="15.75" customHeight="1">
      <c r="A40" s="63" t="s">
        <v>10</v>
      </c>
      <c r="B40" s="762" t="s">
        <v>400</v>
      </c>
      <c r="C40" s="63" t="s">
        <v>176</v>
      </c>
      <c r="D40" s="63" t="s">
        <v>401</v>
      </c>
      <c r="E40" s="63" t="s">
        <v>509</v>
      </c>
      <c r="F40" s="63"/>
      <c r="G40" s="63" t="s">
        <v>3466</v>
      </c>
      <c r="H40" s="63"/>
      <c r="I40" s="63" t="s">
        <v>9958</v>
      </c>
      <c r="J40" s="63" t="s">
        <v>403</v>
      </c>
      <c r="K40" s="63"/>
      <c r="L40" s="63"/>
      <c r="M40" s="763" t="s">
        <v>404</v>
      </c>
      <c r="N40" s="63" t="s">
        <v>9822</v>
      </c>
      <c r="O40" s="63" t="s">
        <v>113</v>
      </c>
      <c r="P40" s="63" t="s">
        <v>226</v>
      </c>
      <c r="Q40" s="63" t="s">
        <v>35</v>
      </c>
      <c r="R40" s="63" t="s">
        <v>125</v>
      </c>
      <c r="S40" s="63" t="s">
        <v>2338</v>
      </c>
      <c r="T40" s="63"/>
      <c r="U40" s="63" t="s">
        <v>9959</v>
      </c>
      <c r="V40" s="63" t="s">
        <v>4157</v>
      </c>
      <c r="W40" s="63" t="s">
        <v>2218</v>
      </c>
      <c r="X40" s="63" t="s">
        <v>9960</v>
      </c>
      <c r="Y40" s="429">
        <v>44908</v>
      </c>
      <c r="Z40" s="63"/>
      <c r="AA40" s="63" t="s">
        <v>4158</v>
      </c>
      <c r="AB40" s="63" t="s">
        <v>4159</v>
      </c>
      <c r="AC40" s="63"/>
      <c r="AD40" s="63" t="s">
        <v>9961</v>
      </c>
      <c r="AE40" s="63" t="s">
        <v>9962</v>
      </c>
      <c r="AF40" s="435">
        <v>44984</v>
      </c>
      <c r="AG40" s="174"/>
      <c r="AH40" s="174"/>
      <c r="AI40" s="174"/>
      <c r="AJ40" s="174"/>
      <c r="AK40" s="174"/>
      <c r="AL40" s="174"/>
      <c r="AM40" s="174"/>
      <c r="AN40" s="174"/>
      <c r="AO40" s="174"/>
      <c r="AP40" s="174"/>
      <c r="AQ40" s="174"/>
      <c r="AR40" s="174"/>
      <c r="AS40" s="174"/>
      <c r="AT40" s="415"/>
      <c r="AU40" s="174"/>
      <c r="AV40" s="437"/>
      <c r="AW40" s="787"/>
      <c r="AX40" s="788"/>
      <c r="AY40" s="422"/>
      <c r="AZ40" s="788"/>
      <c r="BA40" s="788"/>
      <c r="BB40" s="422"/>
      <c r="BC40" s="788"/>
      <c r="BD40" s="787"/>
      <c r="BE40" s="788"/>
      <c r="BF40" s="426"/>
      <c r="BG40" s="426">
        <f t="shared" si="2"/>
        <v>0</v>
      </c>
      <c r="BH40" s="426">
        <f t="shared" si="3"/>
        <v>0</v>
      </c>
      <c r="BI40" s="426">
        <f t="shared" si="4"/>
        <v>0</v>
      </c>
      <c r="BJ40" s="426">
        <f t="shared" si="5"/>
        <v>0</v>
      </c>
      <c r="BK40" s="761"/>
      <c r="BL40" s="761" t="b">
        <f>COUNTIF($X$3:$X196,$X40)&gt;1</f>
        <v>0</v>
      </c>
    </row>
    <row r="41" spans="1:64" ht="15.75" hidden="1" customHeight="1">
      <c r="A41" s="313" t="s">
        <v>10</v>
      </c>
      <c r="B41" s="792" t="s">
        <v>400</v>
      </c>
      <c r="C41" s="313" t="s">
        <v>176</v>
      </c>
      <c r="D41" s="313" t="s">
        <v>401</v>
      </c>
      <c r="E41" s="313" t="s">
        <v>509</v>
      </c>
      <c r="F41" s="313"/>
      <c r="G41" s="313" t="s">
        <v>1949</v>
      </c>
      <c r="H41" s="313"/>
      <c r="I41" s="313" t="s">
        <v>9963</v>
      </c>
      <c r="J41" s="313" t="s">
        <v>1950</v>
      </c>
      <c r="K41" s="313"/>
      <c r="L41" s="313"/>
      <c r="M41" s="793" t="s">
        <v>9912</v>
      </c>
      <c r="N41" s="63" t="s">
        <v>9913</v>
      </c>
      <c r="O41" s="313" t="s">
        <v>15</v>
      </c>
      <c r="P41" s="313" t="s">
        <v>16</v>
      </c>
      <c r="Q41" s="313" t="s">
        <v>35</v>
      </c>
      <c r="R41" s="313" t="s">
        <v>2230</v>
      </c>
      <c r="S41" s="313" t="s">
        <v>161</v>
      </c>
      <c r="T41" s="313"/>
      <c r="U41" s="313" t="s">
        <v>4806</v>
      </c>
      <c r="V41" s="313" t="s">
        <v>4157</v>
      </c>
      <c r="W41" s="313" t="s">
        <v>2223</v>
      </c>
      <c r="X41" s="313" t="s">
        <v>9964</v>
      </c>
      <c r="Y41" s="429">
        <v>45288</v>
      </c>
      <c r="Z41" s="758">
        <v>47116</v>
      </c>
      <c r="AA41" s="313" t="s">
        <v>4158</v>
      </c>
      <c r="AB41" s="313" t="s">
        <v>4159</v>
      </c>
      <c r="AC41" s="313"/>
      <c r="AD41" s="313" t="s">
        <v>9965</v>
      </c>
      <c r="AE41" s="313" t="s">
        <v>9966</v>
      </c>
      <c r="AF41" s="489">
        <v>46551</v>
      </c>
      <c r="AG41" s="176"/>
      <c r="AH41" s="176"/>
      <c r="AI41" s="176"/>
      <c r="AJ41" s="176"/>
      <c r="AK41" s="176"/>
      <c r="AL41" s="176"/>
      <c r="AM41" s="176"/>
      <c r="AN41" s="176"/>
      <c r="AO41" s="176"/>
      <c r="AP41" s="176"/>
      <c r="AQ41" s="176"/>
      <c r="AR41" s="176" t="s">
        <v>2306</v>
      </c>
      <c r="AS41" s="176">
        <v>2024</v>
      </c>
      <c r="AT41" s="458">
        <v>45301</v>
      </c>
      <c r="AU41" s="176" t="s">
        <v>1351</v>
      </c>
      <c r="AV41" s="459" t="s">
        <v>4416</v>
      </c>
      <c r="AW41" s="787"/>
      <c r="AX41" s="794"/>
      <c r="AY41" s="422"/>
      <c r="AZ41" s="794"/>
      <c r="BA41" s="794"/>
      <c r="BB41" s="422"/>
      <c r="BC41" s="794"/>
      <c r="BD41" s="787"/>
      <c r="BE41" s="794"/>
      <c r="BF41" s="455">
        <v>44911</v>
      </c>
      <c r="BG41" s="426">
        <f t="shared" si="2"/>
        <v>0</v>
      </c>
      <c r="BH41" s="426">
        <f t="shared" si="3"/>
        <v>0</v>
      </c>
      <c r="BI41" s="426">
        <f t="shared" si="4"/>
        <v>0</v>
      </c>
      <c r="BJ41" s="426">
        <f t="shared" si="5"/>
        <v>0</v>
      </c>
      <c r="BK41" s="795"/>
      <c r="BL41" s="795" t="b">
        <f>COUNTIF($X$3:$X196,$X41)&gt;1</f>
        <v>0</v>
      </c>
    </row>
    <row r="42" spans="1:64" ht="15.75" hidden="1" customHeight="1">
      <c r="A42" s="63" t="s">
        <v>10</v>
      </c>
      <c r="B42" s="762" t="s">
        <v>400</v>
      </c>
      <c r="C42" s="63" t="s">
        <v>176</v>
      </c>
      <c r="D42" s="63" t="s">
        <v>783</v>
      </c>
      <c r="E42" s="63" t="s">
        <v>146</v>
      </c>
      <c r="F42" s="63"/>
      <c r="G42" s="63" t="s">
        <v>784</v>
      </c>
      <c r="H42" s="63"/>
      <c r="I42" s="63" t="s">
        <v>9967</v>
      </c>
      <c r="J42" s="63" t="s">
        <v>785</v>
      </c>
      <c r="K42" s="63"/>
      <c r="L42" s="63"/>
      <c r="M42" s="63">
        <v>9264453438</v>
      </c>
      <c r="N42" s="63"/>
      <c r="O42" s="63" t="s">
        <v>15</v>
      </c>
      <c r="P42" s="63" t="s">
        <v>1449</v>
      </c>
      <c r="Q42" s="63" t="s">
        <v>35</v>
      </c>
      <c r="R42" s="63" t="s">
        <v>125</v>
      </c>
      <c r="S42" s="63" t="s">
        <v>426</v>
      </c>
      <c r="T42" s="63"/>
      <c r="U42" s="63" t="s">
        <v>6542</v>
      </c>
      <c r="V42" s="63" t="s">
        <v>4164</v>
      </c>
      <c r="W42" s="63" t="s">
        <v>9881</v>
      </c>
      <c r="X42" s="63" t="s">
        <v>9968</v>
      </c>
      <c r="Y42" s="429">
        <v>45315</v>
      </c>
      <c r="Z42" s="758">
        <v>47143</v>
      </c>
      <c r="AA42" s="63" t="s">
        <v>4158</v>
      </c>
      <c r="AB42" s="63" t="s">
        <v>4159</v>
      </c>
      <c r="AC42" s="63"/>
      <c r="AD42" s="63" t="s">
        <v>9815</v>
      </c>
      <c r="AE42" s="63" t="s">
        <v>9969</v>
      </c>
      <c r="AF42" s="435">
        <v>46389</v>
      </c>
      <c r="AG42" s="174"/>
      <c r="AH42" s="174"/>
      <c r="AI42" s="174"/>
      <c r="AJ42" s="174"/>
      <c r="AK42" s="174"/>
      <c r="AL42" s="174"/>
      <c r="AM42" s="174"/>
      <c r="AN42" s="174"/>
      <c r="AO42" s="174"/>
      <c r="AP42" s="174"/>
      <c r="AQ42" s="174" t="s">
        <v>4516</v>
      </c>
      <c r="AR42" s="176" t="s">
        <v>2306</v>
      </c>
      <c r="AS42" s="176">
        <v>2024</v>
      </c>
      <c r="AT42" s="415">
        <v>45316</v>
      </c>
      <c r="AU42" s="176" t="s">
        <v>1351</v>
      </c>
      <c r="AV42" s="459" t="s">
        <v>4416</v>
      </c>
      <c r="AW42" s="787"/>
      <c r="AX42" s="788"/>
      <c r="AY42" s="422"/>
      <c r="AZ42" s="788"/>
      <c r="BA42" s="788"/>
      <c r="BB42" s="422"/>
      <c r="BC42" s="788"/>
      <c r="BD42" s="787"/>
      <c r="BE42" s="788"/>
      <c r="BF42" s="455">
        <v>44935</v>
      </c>
      <c r="BG42" s="426">
        <f t="shared" si="2"/>
        <v>0</v>
      </c>
      <c r="BH42" s="426">
        <f t="shared" si="3"/>
        <v>0</v>
      </c>
      <c r="BI42" s="426">
        <f t="shared" si="4"/>
        <v>0</v>
      </c>
      <c r="BJ42" s="426">
        <f t="shared" si="5"/>
        <v>0</v>
      </c>
      <c r="BK42" s="761"/>
      <c r="BL42" s="761" t="b">
        <f>COUNTIF($X$3:$X196,$X42)&gt;1</f>
        <v>0</v>
      </c>
    </row>
    <row r="43" spans="1:64" ht="15.75" customHeight="1">
      <c r="A43" s="63" t="s">
        <v>10</v>
      </c>
      <c r="B43" s="762" t="s">
        <v>400</v>
      </c>
      <c r="C43" s="63" t="s">
        <v>176</v>
      </c>
      <c r="D43" s="63" t="s">
        <v>4088</v>
      </c>
      <c r="E43" s="63" t="s">
        <v>146</v>
      </c>
      <c r="F43" s="63"/>
      <c r="G43" s="63" t="s">
        <v>1805</v>
      </c>
      <c r="H43" s="63"/>
      <c r="I43" s="63" t="s">
        <v>9970</v>
      </c>
      <c r="J43" s="63" t="s">
        <v>4089</v>
      </c>
      <c r="K43" s="63"/>
      <c r="L43" s="63"/>
      <c r="M43" s="63">
        <v>9176710565</v>
      </c>
      <c r="N43" s="63" t="s">
        <v>4518</v>
      </c>
      <c r="O43" s="63" t="s">
        <v>15</v>
      </c>
      <c r="P43" s="63" t="s">
        <v>16</v>
      </c>
      <c r="Q43" s="63" t="s">
        <v>35</v>
      </c>
      <c r="R43" s="63" t="s">
        <v>8666</v>
      </c>
      <c r="S43" s="63" t="s">
        <v>228</v>
      </c>
      <c r="T43" s="63"/>
      <c r="U43" s="63" t="s">
        <v>4858</v>
      </c>
      <c r="V43" s="63" t="s">
        <v>4157</v>
      </c>
      <c r="W43" s="63" t="s">
        <v>4859</v>
      </c>
      <c r="X43" s="63" t="s">
        <v>9971</v>
      </c>
      <c r="Y43" s="429">
        <v>44945</v>
      </c>
      <c r="Z43" s="63"/>
      <c r="AA43" s="63" t="s">
        <v>4158</v>
      </c>
      <c r="AB43" s="63" t="s">
        <v>4159</v>
      </c>
      <c r="AC43" s="63"/>
      <c r="AD43" s="63" t="s">
        <v>4520</v>
      </c>
      <c r="AE43" s="63" t="s">
        <v>4521</v>
      </c>
      <c r="AF43" s="63" t="s">
        <v>9972</v>
      </c>
      <c r="AG43" s="174"/>
      <c r="AH43" s="174"/>
      <c r="AI43" s="174"/>
      <c r="AJ43" s="174"/>
      <c r="AK43" s="174"/>
      <c r="AL43" s="174"/>
      <c r="AM43" s="174"/>
      <c r="AN43" s="174"/>
      <c r="AO43" s="174"/>
      <c r="AP43" s="174"/>
      <c r="AQ43" s="174"/>
      <c r="AR43" s="174"/>
      <c r="AS43" s="174"/>
      <c r="AT43" s="415"/>
      <c r="AU43" s="174"/>
      <c r="AV43" s="437"/>
      <c r="AW43" s="787"/>
      <c r="AX43" s="788"/>
      <c r="AY43" s="422"/>
      <c r="AZ43" s="788"/>
      <c r="BA43" s="788"/>
      <c r="BB43" s="422"/>
      <c r="BC43" s="788"/>
      <c r="BD43" s="787"/>
      <c r="BE43" s="788">
        <v>1</v>
      </c>
      <c r="BF43" s="426"/>
      <c r="BG43" s="426">
        <f t="shared" si="2"/>
        <v>0</v>
      </c>
      <c r="BH43" s="426">
        <f t="shared" si="3"/>
        <v>0</v>
      </c>
      <c r="BI43" s="426">
        <f t="shared" si="4"/>
        <v>0</v>
      </c>
      <c r="BJ43" s="426">
        <f t="shared" si="5"/>
        <v>0</v>
      </c>
      <c r="BK43" s="761"/>
      <c r="BL43" s="761" t="b">
        <f>COUNTIF($X$3:$X196,$X43)&gt;1</f>
        <v>0</v>
      </c>
    </row>
    <row r="44" spans="1:64" ht="15.75" customHeight="1">
      <c r="A44" s="356" t="s">
        <v>10</v>
      </c>
      <c r="B44" s="357" t="s">
        <v>400</v>
      </c>
      <c r="C44" s="356" t="s">
        <v>176</v>
      </c>
      <c r="D44" s="356" t="s">
        <v>4088</v>
      </c>
      <c r="E44" s="356" t="s">
        <v>146</v>
      </c>
      <c r="F44" s="356"/>
      <c r="G44" s="356" t="s">
        <v>1805</v>
      </c>
      <c r="H44" s="356"/>
      <c r="I44" s="356" t="s">
        <v>9970</v>
      </c>
      <c r="J44" s="356" t="s">
        <v>4089</v>
      </c>
      <c r="K44" s="356"/>
      <c r="L44" s="356"/>
      <c r="M44" s="356">
        <v>9176710565</v>
      </c>
      <c r="N44" s="356" t="s">
        <v>4518</v>
      </c>
      <c r="O44" s="356" t="s">
        <v>15</v>
      </c>
      <c r="P44" s="356" t="s">
        <v>16</v>
      </c>
      <c r="Q44" s="356" t="s">
        <v>35</v>
      </c>
      <c r="R44" s="356" t="s">
        <v>8666</v>
      </c>
      <c r="S44" s="356" t="s">
        <v>47</v>
      </c>
      <c r="T44" s="356"/>
      <c r="U44" s="356" t="s">
        <v>4491</v>
      </c>
      <c r="V44" s="356" t="s">
        <v>4164</v>
      </c>
      <c r="W44" s="356" t="s">
        <v>91</v>
      </c>
      <c r="X44" s="356" t="s">
        <v>9973</v>
      </c>
      <c r="Y44" s="475">
        <v>44945</v>
      </c>
      <c r="Z44" s="356"/>
      <c r="AA44" s="356" t="s">
        <v>4158</v>
      </c>
      <c r="AB44" s="356" t="s">
        <v>4159</v>
      </c>
      <c r="AC44" s="356"/>
      <c r="AD44" s="356" t="s">
        <v>9974</v>
      </c>
      <c r="AE44" s="356" t="s">
        <v>9975</v>
      </c>
      <c r="AF44" s="476">
        <v>46179</v>
      </c>
      <c r="AG44" s="319"/>
      <c r="AH44" s="319"/>
      <c r="AI44" s="319"/>
      <c r="AJ44" s="319"/>
      <c r="AK44" s="319"/>
      <c r="AL44" s="319"/>
      <c r="AM44" s="319"/>
      <c r="AN44" s="319"/>
      <c r="AO44" s="319"/>
      <c r="AP44" s="319"/>
      <c r="AQ44" s="319"/>
      <c r="AR44" s="319"/>
      <c r="AS44" s="319"/>
      <c r="AT44" s="477"/>
      <c r="AU44" s="319"/>
      <c r="AV44" s="347"/>
      <c r="AW44" s="787"/>
      <c r="AX44" s="796"/>
      <c r="AY44" s="422"/>
      <c r="AZ44" s="796"/>
      <c r="BA44" s="796"/>
      <c r="BB44" s="422"/>
      <c r="BC44" s="796"/>
      <c r="BD44" s="787"/>
      <c r="BE44" s="796"/>
      <c r="BF44" s="479"/>
      <c r="BG44" s="479">
        <f t="shared" si="2"/>
        <v>0</v>
      </c>
      <c r="BH44" s="479">
        <f t="shared" si="3"/>
        <v>0</v>
      </c>
      <c r="BI44" s="479">
        <f t="shared" si="4"/>
        <v>0</v>
      </c>
      <c r="BJ44" s="479">
        <f t="shared" si="5"/>
        <v>0</v>
      </c>
      <c r="BK44" s="797"/>
      <c r="BL44" s="797" t="b">
        <f>COUNTIF($X$3:$X196,$X44)&gt;1</f>
        <v>0</v>
      </c>
    </row>
    <row r="45" spans="1:64" ht="15.75" customHeight="1">
      <c r="A45" s="63" t="s">
        <v>10</v>
      </c>
      <c r="B45" s="63" t="s">
        <v>400</v>
      </c>
      <c r="C45" s="63" t="s">
        <v>176</v>
      </c>
      <c r="D45" s="63" t="s">
        <v>4088</v>
      </c>
      <c r="E45" s="63" t="s">
        <v>146</v>
      </c>
      <c r="F45" s="63"/>
      <c r="G45" s="63" t="s">
        <v>1805</v>
      </c>
      <c r="H45" s="63"/>
      <c r="I45" s="63" t="s">
        <v>9970</v>
      </c>
      <c r="J45" s="63" t="s">
        <v>4089</v>
      </c>
      <c r="K45" s="63"/>
      <c r="L45" s="63"/>
      <c r="M45" s="63">
        <v>9176710565</v>
      </c>
      <c r="N45" s="63" t="s">
        <v>4518</v>
      </c>
      <c r="O45" s="63" t="s">
        <v>15</v>
      </c>
      <c r="P45" s="63" t="s">
        <v>16</v>
      </c>
      <c r="Q45" s="63" t="s">
        <v>35</v>
      </c>
      <c r="R45" s="63" t="s">
        <v>2230</v>
      </c>
      <c r="S45" s="63" t="s">
        <v>161</v>
      </c>
      <c r="T45" s="63"/>
      <c r="U45" s="63" t="s">
        <v>4806</v>
      </c>
      <c r="V45" s="63" t="s">
        <v>4157</v>
      </c>
      <c r="W45" s="63" t="s">
        <v>9976</v>
      </c>
      <c r="X45" s="63" t="s">
        <v>9977</v>
      </c>
      <c r="Y45" s="429">
        <v>45029</v>
      </c>
      <c r="Z45" s="63"/>
      <c r="AA45" s="63" t="s">
        <v>4158</v>
      </c>
      <c r="AB45" s="63" t="s">
        <v>4159</v>
      </c>
      <c r="AC45" s="63"/>
      <c r="AD45" s="63" t="s">
        <v>9978</v>
      </c>
      <c r="AE45" s="63" t="s">
        <v>9979</v>
      </c>
      <c r="AF45" s="63" t="s">
        <v>9980</v>
      </c>
      <c r="AG45" s="174"/>
      <c r="AH45" s="174"/>
      <c r="AI45" s="174"/>
      <c r="AJ45" s="174"/>
      <c r="AK45" s="174"/>
      <c r="AL45" s="174"/>
      <c r="AM45" s="174"/>
      <c r="AN45" s="174"/>
      <c r="AO45" s="174"/>
      <c r="AP45" s="174"/>
      <c r="AQ45" s="174"/>
      <c r="AR45" s="174"/>
      <c r="AS45" s="174"/>
      <c r="AT45" s="415"/>
      <c r="AU45" s="174"/>
      <c r="AV45" s="437"/>
      <c r="AW45" s="787"/>
      <c r="AX45" s="788"/>
      <c r="AY45" s="422"/>
      <c r="AZ45" s="788"/>
      <c r="BA45" s="788"/>
      <c r="BB45" s="422"/>
      <c r="BC45" s="788"/>
      <c r="BD45" s="787"/>
      <c r="BE45" s="788"/>
      <c r="BF45" s="426"/>
      <c r="BG45" s="426">
        <f t="shared" si="2"/>
        <v>0</v>
      </c>
      <c r="BH45" s="426">
        <f t="shared" si="3"/>
        <v>0</v>
      </c>
      <c r="BI45" s="426">
        <f t="shared" si="4"/>
        <v>0</v>
      </c>
      <c r="BJ45" s="426">
        <f t="shared" si="5"/>
        <v>0</v>
      </c>
      <c r="BK45" s="761"/>
      <c r="BL45" s="761" t="b">
        <f>COUNTIF($X$3:$X196,$X45)&gt;1</f>
        <v>0</v>
      </c>
    </row>
    <row r="46" spans="1:64" ht="15.75" hidden="1" customHeight="1">
      <c r="A46" s="356" t="s">
        <v>10</v>
      </c>
      <c r="B46" s="356" t="s">
        <v>400</v>
      </c>
      <c r="C46" s="356" t="s">
        <v>176</v>
      </c>
      <c r="D46" s="356" t="s">
        <v>4088</v>
      </c>
      <c r="E46" s="356" t="s">
        <v>146</v>
      </c>
      <c r="F46" s="356"/>
      <c r="G46" s="356" t="s">
        <v>1805</v>
      </c>
      <c r="H46" s="356"/>
      <c r="I46" s="356" t="s">
        <v>9970</v>
      </c>
      <c r="J46" s="356" t="s">
        <v>4089</v>
      </c>
      <c r="K46" s="356"/>
      <c r="L46" s="356"/>
      <c r="M46" s="356">
        <v>9176710565</v>
      </c>
      <c r="N46" s="356" t="s">
        <v>4518</v>
      </c>
      <c r="O46" s="356" t="s">
        <v>15</v>
      </c>
      <c r="P46" s="356" t="s">
        <v>16</v>
      </c>
      <c r="Q46" s="356" t="s">
        <v>35</v>
      </c>
      <c r="R46" s="356" t="s">
        <v>8666</v>
      </c>
      <c r="S46" s="356" t="s">
        <v>486</v>
      </c>
      <c r="T46" s="356"/>
      <c r="U46" s="356" t="s">
        <v>4909</v>
      </c>
      <c r="V46" s="356" t="s">
        <v>4164</v>
      </c>
      <c r="W46" s="356" t="s">
        <v>4910</v>
      </c>
      <c r="X46" s="356" t="s">
        <v>9981</v>
      </c>
      <c r="Y46" s="475">
        <v>45100</v>
      </c>
      <c r="Z46" s="476">
        <v>46930</v>
      </c>
      <c r="AA46" s="356" t="s">
        <v>4158</v>
      </c>
      <c r="AB46" s="356" t="s">
        <v>4159</v>
      </c>
      <c r="AC46" s="356"/>
      <c r="AD46" s="500" t="s">
        <v>8402</v>
      </c>
      <c r="AE46" s="798" t="s">
        <v>8403</v>
      </c>
      <c r="AF46" s="693">
        <v>46791</v>
      </c>
      <c r="AG46" s="319"/>
      <c r="AH46" s="319"/>
      <c r="AI46" s="319"/>
      <c r="AJ46" s="319"/>
      <c r="AK46" s="319"/>
      <c r="AL46" s="319"/>
      <c r="AM46" s="319"/>
      <c r="AN46" s="319"/>
      <c r="AO46" s="319"/>
      <c r="AP46" s="319"/>
      <c r="AQ46" s="319"/>
      <c r="AR46" s="319"/>
      <c r="AS46" s="319"/>
      <c r="AT46" s="477"/>
      <c r="AU46" s="319"/>
      <c r="AV46" s="347"/>
      <c r="AW46" s="787"/>
      <c r="AX46" s="796"/>
      <c r="AY46" s="422"/>
      <c r="AZ46" s="796"/>
      <c r="BA46" s="796"/>
      <c r="BB46" s="422"/>
      <c r="BC46" s="796"/>
      <c r="BD46" s="787"/>
      <c r="BE46" s="796"/>
      <c r="BF46" s="479"/>
      <c r="BG46" s="479">
        <f t="shared" si="2"/>
        <v>0</v>
      </c>
      <c r="BH46" s="479">
        <f t="shared" si="3"/>
        <v>0</v>
      </c>
      <c r="BI46" s="479">
        <f t="shared" si="4"/>
        <v>0</v>
      </c>
      <c r="BJ46" s="479">
        <f t="shared" si="5"/>
        <v>0</v>
      </c>
      <c r="BK46" s="797"/>
      <c r="BL46" s="797" t="b">
        <f>COUNTIF($X$3:$X196,$X46)&gt;1</f>
        <v>0</v>
      </c>
    </row>
    <row r="47" spans="1:64" ht="15.75" hidden="1" customHeight="1">
      <c r="A47" s="356" t="s">
        <v>10</v>
      </c>
      <c r="B47" s="357" t="s">
        <v>400</v>
      </c>
      <c r="C47" s="799" t="s">
        <v>176</v>
      </c>
      <c r="D47" s="799" t="s">
        <v>401</v>
      </c>
      <c r="E47" s="799" t="s">
        <v>509</v>
      </c>
      <c r="F47" s="799"/>
      <c r="G47" s="799" t="s">
        <v>9982</v>
      </c>
      <c r="H47" s="799"/>
      <c r="I47" s="799" t="s">
        <v>9983</v>
      </c>
      <c r="J47" s="799" t="s">
        <v>403</v>
      </c>
      <c r="K47" s="799"/>
      <c r="L47" s="799"/>
      <c r="M47" s="799" t="s">
        <v>404</v>
      </c>
      <c r="N47" s="799" t="s">
        <v>9822</v>
      </c>
      <c r="O47" s="799" t="s">
        <v>113</v>
      </c>
      <c r="P47" s="799" t="s">
        <v>226</v>
      </c>
      <c r="Q47" s="799" t="s">
        <v>35</v>
      </c>
      <c r="R47" s="356" t="s">
        <v>143</v>
      </c>
      <c r="S47" s="356" t="s">
        <v>413</v>
      </c>
      <c r="T47" s="356"/>
      <c r="U47" s="356" t="s">
        <v>6467</v>
      </c>
      <c r="V47" s="356" t="s">
        <v>4164</v>
      </c>
      <c r="W47" s="356" t="s">
        <v>308</v>
      </c>
      <c r="X47" s="356" t="s">
        <v>9984</v>
      </c>
      <c r="Y47" s="475">
        <v>45233</v>
      </c>
      <c r="Z47" s="476">
        <v>46902</v>
      </c>
      <c r="AA47" s="356" t="s">
        <v>4158</v>
      </c>
      <c r="AB47" s="356" t="s">
        <v>4159</v>
      </c>
      <c r="AC47" s="356"/>
      <c r="AD47" s="356" t="s">
        <v>9985</v>
      </c>
      <c r="AE47" s="356" t="s">
        <v>9986</v>
      </c>
      <c r="AF47" s="356" t="s">
        <v>9987</v>
      </c>
      <c r="AG47" s="319"/>
      <c r="AH47" s="319"/>
      <c r="AI47" s="319"/>
      <c r="AJ47" s="319"/>
      <c r="AK47" s="319"/>
      <c r="AL47" s="319"/>
      <c r="AM47" s="319"/>
      <c r="AN47" s="319"/>
      <c r="AO47" s="319"/>
      <c r="AP47" s="319"/>
      <c r="AQ47" s="319"/>
      <c r="AR47" s="319"/>
      <c r="AS47" s="319"/>
      <c r="AT47" s="477"/>
      <c r="AU47" s="319"/>
      <c r="AV47" s="347"/>
      <c r="AW47" s="787"/>
      <c r="AX47" s="796"/>
      <c r="AY47" s="422"/>
      <c r="AZ47" s="796"/>
      <c r="BA47" s="796"/>
      <c r="BB47" s="422"/>
      <c r="BC47" s="796"/>
      <c r="BD47" s="787"/>
      <c r="BE47" s="796"/>
      <c r="BF47" s="479"/>
      <c r="BG47" s="479">
        <f t="shared" si="2"/>
        <v>0</v>
      </c>
      <c r="BH47" s="479">
        <f t="shared" si="3"/>
        <v>0</v>
      </c>
      <c r="BI47" s="479">
        <f t="shared" si="4"/>
        <v>0</v>
      </c>
      <c r="BJ47" s="479">
        <f t="shared" si="5"/>
        <v>0</v>
      </c>
      <c r="BK47" s="797"/>
      <c r="BL47" s="797" t="b">
        <f>COUNTIF($X$3:$X196,$X47)&gt;1</f>
        <v>0</v>
      </c>
    </row>
    <row r="48" spans="1:64" ht="15.75" hidden="1" customHeight="1">
      <c r="A48" s="356" t="s">
        <v>10</v>
      </c>
      <c r="B48" s="356" t="s">
        <v>400</v>
      </c>
      <c r="C48" s="356" t="s">
        <v>176</v>
      </c>
      <c r="D48" s="356" t="s">
        <v>4085</v>
      </c>
      <c r="E48" s="356" t="s">
        <v>146</v>
      </c>
      <c r="F48" s="356"/>
      <c r="G48" s="356" t="s">
        <v>4086</v>
      </c>
      <c r="H48" s="356"/>
      <c r="I48" s="356" t="s">
        <v>9988</v>
      </c>
      <c r="J48" s="356" t="s">
        <v>4087</v>
      </c>
      <c r="K48" s="356"/>
      <c r="L48" s="356"/>
      <c r="M48" s="356" t="s">
        <v>9989</v>
      </c>
      <c r="N48" s="356" t="s">
        <v>9990</v>
      </c>
      <c r="O48" s="356" t="s">
        <v>113</v>
      </c>
      <c r="P48" s="356" t="s">
        <v>132</v>
      </c>
      <c r="Q48" s="356" t="s">
        <v>35</v>
      </c>
      <c r="R48" s="356" t="s">
        <v>8666</v>
      </c>
      <c r="S48" s="356" t="s">
        <v>39</v>
      </c>
      <c r="T48" s="356"/>
      <c r="U48" s="356" t="s">
        <v>4640</v>
      </c>
      <c r="V48" s="356" t="s">
        <v>4164</v>
      </c>
      <c r="W48" s="356" t="s">
        <v>253</v>
      </c>
      <c r="X48" s="356" t="s">
        <v>9991</v>
      </c>
      <c r="Y48" s="475">
        <v>45271</v>
      </c>
      <c r="Z48" s="476">
        <v>45272</v>
      </c>
      <c r="AA48" s="356" t="s">
        <v>4158</v>
      </c>
      <c r="AB48" s="356" t="s">
        <v>4159</v>
      </c>
      <c r="AC48" s="356"/>
      <c r="AD48" s="356" t="s">
        <v>9992</v>
      </c>
      <c r="AE48" s="356" t="s">
        <v>9993</v>
      </c>
      <c r="AF48" s="476">
        <v>45966</v>
      </c>
      <c r="AG48" s="319"/>
      <c r="AH48" s="319"/>
      <c r="AI48" s="319"/>
      <c r="AJ48" s="319"/>
      <c r="AK48" s="319"/>
      <c r="AL48" s="319"/>
      <c r="AM48" s="319"/>
      <c r="AN48" s="319"/>
      <c r="AO48" s="319"/>
      <c r="AP48" s="319"/>
      <c r="AQ48" s="319"/>
      <c r="AR48" s="319" t="s">
        <v>2335</v>
      </c>
      <c r="AS48" s="319">
        <v>2023</v>
      </c>
      <c r="AT48" s="477">
        <v>45274</v>
      </c>
      <c r="AU48" s="319" t="s">
        <v>2307</v>
      </c>
      <c r="AV48" s="347"/>
      <c r="AW48" s="787"/>
      <c r="AX48" s="796"/>
      <c r="AY48" s="422"/>
      <c r="AZ48" s="796"/>
      <c r="BA48" s="796"/>
      <c r="BB48" s="422"/>
      <c r="BC48" s="796"/>
      <c r="BD48" s="787"/>
      <c r="BE48" s="796">
        <v>1</v>
      </c>
      <c r="BF48" s="479"/>
      <c r="BG48" s="479">
        <f t="shared" si="2"/>
        <v>1</v>
      </c>
      <c r="BH48" s="479">
        <f t="shared" si="3"/>
        <v>0</v>
      </c>
      <c r="BI48" s="479">
        <f t="shared" si="4"/>
        <v>0</v>
      </c>
      <c r="BJ48" s="479">
        <f t="shared" si="5"/>
        <v>1</v>
      </c>
      <c r="BK48" s="797"/>
      <c r="BL48" s="797" t="b">
        <f>COUNTIF($X$3:$X196,$X48)&gt;1</f>
        <v>0</v>
      </c>
    </row>
    <row r="49" spans="1:64" ht="15.75" hidden="1" customHeight="1">
      <c r="A49" s="356" t="s">
        <v>10</v>
      </c>
      <c r="B49" s="357" t="s">
        <v>400</v>
      </c>
      <c r="C49" s="799" t="s">
        <v>176</v>
      </c>
      <c r="D49" s="799" t="s">
        <v>401</v>
      </c>
      <c r="E49" s="799" t="s">
        <v>509</v>
      </c>
      <c r="F49" s="799"/>
      <c r="G49" s="799" t="s">
        <v>9982</v>
      </c>
      <c r="H49" s="799"/>
      <c r="I49" s="799" t="s">
        <v>9983</v>
      </c>
      <c r="J49" s="799" t="s">
        <v>403</v>
      </c>
      <c r="K49" s="799"/>
      <c r="L49" s="799"/>
      <c r="M49" s="799" t="s">
        <v>404</v>
      </c>
      <c r="N49" s="799" t="s">
        <v>9838</v>
      </c>
      <c r="O49" s="799" t="s">
        <v>113</v>
      </c>
      <c r="P49" s="799" t="s">
        <v>226</v>
      </c>
      <c r="Q49" s="799" t="s">
        <v>35</v>
      </c>
      <c r="R49" s="356" t="s">
        <v>125</v>
      </c>
      <c r="S49" s="356" t="s">
        <v>1033</v>
      </c>
      <c r="T49" s="356"/>
      <c r="U49" s="356" t="s">
        <v>7631</v>
      </c>
      <c r="V49" s="356" t="s">
        <v>4164</v>
      </c>
      <c r="W49" s="356" t="s">
        <v>1034</v>
      </c>
      <c r="X49" s="356" t="s">
        <v>9994</v>
      </c>
      <c r="Y49" s="475">
        <v>45365</v>
      </c>
      <c r="Z49" s="476">
        <v>47192</v>
      </c>
      <c r="AA49" s="356" t="s">
        <v>4158</v>
      </c>
      <c r="AB49" s="356" t="s">
        <v>4159</v>
      </c>
      <c r="AC49" s="356"/>
      <c r="AD49" s="356" t="s">
        <v>9995</v>
      </c>
      <c r="AE49" s="356" t="s">
        <v>9996</v>
      </c>
      <c r="AF49" s="476">
        <v>45466</v>
      </c>
      <c r="AG49" s="319"/>
      <c r="AH49" s="319"/>
      <c r="AI49" s="319"/>
      <c r="AJ49" s="319"/>
      <c r="AK49" s="319"/>
      <c r="AL49" s="319"/>
      <c r="AM49" s="319"/>
      <c r="AN49" s="319"/>
      <c r="AO49" s="319"/>
      <c r="AP49" s="319"/>
      <c r="AQ49" s="319"/>
      <c r="AR49" s="319" t="s">
        <v>2312</v>
      </c>
      <c r="AS49" s="319">
        <v>2024</v>
      </c>
      <c r="AT49" s="477">
        <v>45378</v>
      </c>
      <c r="AU49" s="319" t="s">
        <v>2310</v>
      </c>
      <c r="AV49" s="347"/>
      <c r="AW49" s="800"/>
      <c r="AX49" s="796"/>
      <c r="AY49" s="487"/>
      <c r="AZ49" s="796"/>
      <c r="BA49" s="796"/>
      <c r="BB49" s="487"/>
      <c r="BC49" s="796"/>
      <c r="BD49" s="800"/>
      <c r="BE49" s="796"/>
      <c r="BF49" s="479"/>
      <c r="BG49" s="479">
        <f t="shared" si="2"/>
        <v>0</v>
      </c>
      <c r="BH49" s="479">
        <f t="shared" si="3"/>
        <v>1</v>
      </c>
      <c r="BI49" s="479">
        <f t="shared" si="4"/>
        <v>0</v>
      </c>
      <c r="BJ49" s="479">
        <f t="shared" si="5"/>
        <v>1</v>
      </c>
      <c r="BK49" s="797"/>
      <c r="BL49" s="797" t="b">
        <f>COUNTIF($X$3:$X196,$X49)&gt;1</f>
        <v>0</v>
      </c>
    </row>
    <row r="50" spans="1:64" ht="15.75" hidden="1" customHeight="1">
      <c r="A50" s="313" t="s">
        <v>10</v>
      </c>
      <c r="B50" s="313" t="s">
        <v>400</v>
      </c>
      <c r="C50" s="313" t="s">
        <v>176</v>
      </c>
      <c r="D50" s="313" t="s">
        <v>4088</v>
      </c>
      <c r="E50" s="313" t="s">
        <v>146</v>
      </c>
      <c r="F50" s="313"/>
      <c r="G50" s="313" t="s">
        <v>1805</v>
      </c>
      <c r="H50" s="313"/>
      <c r="I50" s="313" t="s">
        <v>9970</v>
      </c>
      <c r="J50" s="313" t="s">
        <v>4089</v>
      </c>
      <c r="K50" s="313"/>
      <c r="L50" s="313"/>
      <c r="M50" s="313">
        <v>9176710565</v>
      </c>
      <c r="N50" s="313" t="s">
        <v>4518</v>
      </c>
      <c r="O50" s="313" t="s">
        <v>15</v>
      </c>
      <c r="P50" s="313" t="s">
        <v>16</v>
      </c>
      <c r="Q50" s="313" t="s">
        <v>35</v>
      </c>
      <c r="R50" s="63" t="s">
        <v>87</v>
      </c>
      <c r="S50" s="63" t="s">
        <v>434</v>
      </c>
      <c r="T50" s="63"/>
      <c r="U50" s="63" t="s">
        <v>4697</v>
      </c>
      <c r="V50" s="63" t="s">
        <v>4164</v>
      </c>
      <c r="W50" s="63" t="s">
        <v>506</v>
      </c>
      <c r="X50" s="63" t="s">
        <v>9997</v>
      </c>
      <c r="Y50" s="429">
        <v>45404</v>
      </c>
      <c r="Z50" s="430">
        <v>45405</v>
      </c>
      <c r="AA50" s="63" t="s">
        <v>4158</v>
      </c>
      <c r="AB50" s="63" t="s">
        <v>4159</v>
      </c>
      <c r="AC50" s="63"/>
      <c r="AD50" s="63" t="s">
        <v>9998</v>
      </c>
      <c r="AE50" s="63" t="s">
        <v>9999</v>
      </c>
      <c r="AF50" s="430">
        <v>46511</v>
      </c>
      <c r="AG50" s="174"/>
      <c r="AH50" s="174"/>
      <c r="AI50" s="174"/>
      <c r="AJ50" s="174"/>
      <c r="AK50" s="174"/>
      <c r="AL50" s="174"/>
      <c r="AM50" s="174"/>
      <c r="AN50" s="174"/>
      <c r="AO50" s="174"/>
      <c r="AP50" s="174"/>
      <c r="AQ50" s="174"/>
      <c r="AR50" s="174" t="s">
        <v>2315</v>
      </c>
      <c r="AS50" s="174">
        <v>2024</v>
      </c>
      <c r="AT50" s="415">
        <v>45407</v>
      </c>
      <c r="AU50" s="174" t="s">
        <v>2310</v>
      </c>
      <c r="AV50" s="437"/>
      <c r="AW50" s="787"/>
      <c r="AX50" s="788"/>
      <c r="AY50" s="422"/>
      <c r="AZ50" s="788"/>
      <c r="BA50" s="788"/>
      <c r="BB50" s="422"/>
      <c r="BC50" s="788"/>
      <c r="BD50" s="787"/>
      <c r="BE50" s="788"/>
      <c r="BF50" s="426"/>
      <c r="BG50" s="426">
        <f t="shared" si="2"/>
        <v>0</v>
      </c>
      <c r="BH50" s="426">
        <f t="shared" si="3"/>
        <v>1</v>
      </c>
      <c r="BI50" s="426">
        <f t="shared" si="4"/>
        <v>0</v>
      </c>
      <c r="BJ50" s="426">
        <f t="shared" si="5"/>
        <v>1</v>
      </c>
      <c r="BK50" s="761"/>
      <c r="BL50" s="761" t="b">
        <f>COUNTIF($X$3:$X196,$X50)&gt;1</f>
        <v>0</v>
      </c>
    </row>
    <row r="51" spans="1:64" ht="15.75" hidden="1" customHeight="1">
      <c r="A51" s="63" t="s">
        <v>10</v>
      </c>
      <c r="B51" s="762" t="s">
        <v>400</v>
      </c>
      <c r="C51" s="313" t="s">
        <v>176</v>
      </c>
      <c r="D51" s="63" t="s">
        <v>401</v>
      </c>
      <c r="E51" s="63" t="s">
        <v>509</v>
      </c>
      <c r="F51" s="63"/>
      <c r="G51" s="63" t="s">
        <v>2049</v>
      </c>
      <c r="H51" s="63"/>
      <c r="I51" s="63" t="s">
        <v>9953</v>
      </c>
      <c r="J51" s="63" t="s">
        <v>2050</v>
      </c>
      <c r="K51" s="63"/>
      <c r="L51" s="63"/>
      <c r="M51" s="63" t="s">
        <v>2051</v>
      </c>
      <c r="N51" s="763" t="s">
        <v>9919</v>
      </c>
      <c r="O51" s="63" t="s">
        <v>113</v>
      </c>
      <c r="P51" s="63" t="s">
        <v>226</v>
      </c>
      <c r="Q51" s="63" t="s">
        <v>35</v>
      </c>
      <c r="R51" s="63" t="s">
        <v>107</v>
      </c>
      <c r="S51" s="63" t="s">
        <v>492</v>
      </c>
      <c r="T51" s="63"/>
      <c r="U51" s="63" t="s">
        <v>4634</v>
      </c>
      <c r="V51" s="63" t="s">
        <v>4164</v>
      </c>
      <c r="W51" s="63" t="s">
        <v>6448</v>
      </c>
      <c r="X51" s="63" t="s">
        <v>10000</v>
      </c>
      <c r="Y51" s="429">
        <v>45406</v>
      </c>
      <c r="Z51" s="430">
        <v>47233</v>
      </c>
      <c r="AA51" s="63" t="s">
        <v>4158</v>
      </c>
      <c r="AB51" s="63" t="s">
        <v>4159</v>
      </c>
      <c r="AC51" s="63"/>
      <c r="AD51" s="63" t="s">
        <v>9830</v>
      </c>
      <c r="AE51" s="63" t="s">
        <v>10001</v>
      </c>
      <c r="AF51" s="430">
        <v>45669</v>
      </c>
      <c r="AG51" s="174"/>
      <c r="AH51" s="174"/>
      <c r="AI51" s="174"/>
      <c r="AJ51" s="174"/>
      <c r="AK51" s="174"/>
      <c r="AL51" s="174"/>
      <c r="AM51" s="174"/>
      <c r="AN51" s="174"/>
      <c r="AO51" s="174"/>
      <c r="AP51" s="174"/>
      <c r="AQ51" s="174"/>
      <c r="AR51" s="174" t="s">
        <v>2315</v>
      </c>
      <c r="AS51" s="174">
        <v>2024</v>
      </c>
      <c r="AT51" s="415">
        <v>45407</v>
      </c>
      <c r="AU51" s="174" t="s">
        <v>2310</v>
      </c>
      <c r="AV51" s="437"/>
      <c r="AW51" s="787"/>
      <c r="AX51" s="788"/>
      <c r="AY51" s="422"/>
      <c r="AZ51" s="788"/>
      <c r="BA51" s="788"/>
      <c r="BB51" s="422"/>
      <c r="BC51" s="788"/>
      <c r="BD51" s="787"/>
      <c r="BE51" s="788"/>
      <c r="BF51" s="426"/>
      <c r="BG51" s="426">
        <f t="shared" si="2"/>
        <v>0</v>
      </c>
      <c r="BH51" s="426">
        <f t="shared" si="3"/>
        <v>1</v>
      </c>
      <c r="BI51" s="426">
        <f t="shared" si="4"/>
        <v>0</v>
      </c>
      <c r="BJ51" s="426">
        <f t="shared" si="5"/>
        <v>1</v>
      </c>
      <c r="BK51" s="761"/>
      <c r="BL51" s="761" t="b">
        <f>COUNTIF($X$3:$X196,$X51)&gt;1</f>
        <v>0</v>
      </c>
    </row>
    <row r="52" spans="1:64" ht="15.75" hidden="1" customHeight="1">
      <c r="A52" s="63" t="s">
        <v>10</v>
      </c>
      <c r="B52" s="762" t="s">
        <v>400</v>
      </c>
      <c r="C52" s="313" t="s">
        <v>176</v>
      </c>
      <c r="D52" s="63" t="s">
        <v>401</v>
      </c>
      <c r="E52" s="63" t="s">
        <v>509</v>
      </c>
      <c r="F52" s="63"/>
      <c r="G52" s="63" t="s">
        <v>2049</v>
      </c>
      <c r="H52" s="63"/>
      <c r="I52" s="63" t="s">
        <v>9953</v>
      </c>
      <c r="J52" s="63" t="s">
        <v>2050</v>
      </c>
      <c r="K52" s="63"/>
      <c r="L52" s="63"/>
      <c r="M52" s="63" t="s">
        <v>2051</v>
      </c>
      <c r="N52" s="763" t="s">
        <v>9919</v>
      </c>
      <c r="O52" s="63" t="s">
        <v>113</v>
      </c>
      <c r="P52" s="63" t="s">
        <v>226</v>
      </c>
      <c r="Q52" s="63" t="s">
        <v>35</v>
      </c>
      <c r="R52" s="63" t="s">
        <v>84</v>
      </c>
      <c r="S52" s="63" t="s">
        <v>93</v>
      </c>
      <c r="T52" s="63"/>
      <c r="U52" s="63" t="s">
        <v>4618</v>
      </c>
      <c r="V52" s="63" t="s">
        <v>4213</v>
      </c>
      <c r="W52" s="63" t="s">
        <v>94</v>
      </c>
      <c r="X52" s="63" t="s">
        <v>10002</v>
      </c>
      <c r="Y52" s="429">
        <v>45407</v>
      </c>
      <c r="Z52" s="430">
        <v>47234</v>
      </c>
      <c r="AA52" s="63" t="s">
        <v>4158</v>
      </c>
      <c r="AB52" s="63" t="s">
        <v>4159</v>
      </c>
      <c r="AC52" s="63"/>
      <c r="AD52" s="63" t="s">
        <v>10003</v>
      </c>
      <c r="AE52" s="63" t="s">
        <v>10004</v>
      </c>
      <c r="AF52" s="430">
        <v>46104</v>
      </c>
      <c r="AG52" s="174"/>
      <c r="AH52" s="174"/>
      <c r="AI52" s="174"/>
      <c r="AJ52" s="174"/>
      <c r="AK52" s="174"/>
      <c r="AL52" s="174"/>
      <c r="AM52" s="174"/>
      <c r="AN52" s="174"/>
      <c r="AO52" s="174"/>
      <c r="AP52" s="174"/>
      <c r="AQ52" s="174"/>
      <c r="AR52" s="174" t="s">
        <v>2315</v>
      </c>
      <c r="AS52" s="174">
        <v>2024</v>
      </c>
      <c r="AT52" s="415">
        <v>45407</v>
      </c>
      <c r="AU52" s="174" t="s">
        <v>2310</v>
      </c>
      <c r="AV52" s="437"/>
      <c r="AW52" s="787"/>
      <c r="AX52" s="788"/>
      <c r="AY52" s="422"/>
      <c r="AZ52" s="788"/>
      <c r="BA52" s="788"/>
      <c r="BB52" s="422"/>
      <c r="BC52" s="788"/>
      <c r="BD52" s="787"/>
      <c r="BE52" s="788"/>
      <c r="BF52" s="426"/>
      <c r="BG52" s="426">
        <f t="shared" si="2"/>
        <v>0</v>
      </c>
      <c r="BH52" s="426">
        <f t="shared" si="3"/>
        <v>1</v>
      </c>
      <c r="BI52" s="426">
        <f t="shared" si="4"/>
        <v>0</v>
      </c>
      <c r="BJ52" s="426">
        <f t="shared" si="5"/>
        <v>1</v>
      </c>
      <c r="BK52" s="761"/>
      <c r="BL52" s="761" t="b">
        <f>COUNTIF($X$3:$X196,$X52)&gt;1</f>
        <v>0</v>
      </c>
    </row>
    <row r="53" spans="1:64" ht="15.75" hidden="1" customHeight="1">
      <c r="A53" s="356" t="s">
        <v>10</v>
      </c>
      <c r="B53" s="357" t="s">
        <v>400</v>
      </c>
      <c r="C53" s="356" t="s">
        <v>176</v>
      </c>
      <c r="D53" s="356" t="s">
        <v>401</v>
      </c>
      <c r="E53" s="356" t="s">
        <v>509</v>
      </c>
      <c r="F53" s="356"/>
      <c r="G53" s="356" t="s">
        <v>2049</v>
      </c>
      <c r="H53" s="356"/>
      <c r="I53" s="356" t="s">
        <v>9953</v>
      </c>
      <c r="J53" s="356" t="s">
        <v>2050</v>
      </c>
      <c r="K53" s="356"/>
      <c r="L53" s="356"/>
      <c r="M53" s="356" t="s">
        <v>2051</v>
      </c>
      <c r="N53" s="799" t="s">
        <v>9919</v>
      </c>
      <c r="O53" s="356" t="s">
        <v>113</v>
      </c>
      <c r="P53" s="356" t="s">
        <v>226</v>
      </c>
      <c r="Q53" s="356" t="s">
        <v>35</v>
      </c>
      <c r="R53" s="356" t="s">
        <v>84</v>
      </c>
      <c r="S53" s="356" t="s">
        <v>85</v>
      </c>
      <c r="T53" s="356"/>
      <c r="U53" s="356" t="s">
        <v>4623</v>
      </c>
      <c r="V53" s="356" t="s">
        <v>4164</v>
      </c>
      <c r="W53" s="356" t="s">
        <v>94</v>
      </c>
      <c r="X53" s="356" t="s">
        <v>10005</v>
      </c>
      <c r="Y53" s="475">
        <v>45407</v>
      </c>
      <c r="Z53" s="476">
        <v>47234</v>
      </c>
      <c r="AA53" s="356" t="s">
        <v>4158</v>
      </c>
      <c r="AB53" s="356" t="s">
        <v>4159</v>
      </c>
      <c r="AC53" s="356"/>
      <c r="AD53" s="356" t="s">
        <v>10003</v>
      </c>
      <c r="AE53" s="356" t="s">
        <v>10004</v>
      </c>
      <c r="AF53" s="476">
        <v>46104</v>
      </c>
      <c r="AG53" s="319"/>
      <c r="AH53" s="319"/>
      <c r="AI53" s="319"/>
      <c r="AJ53" s="319"/>
      <c r="AK53" s="319"/>
      <c r="AL53" s="319"/>
      <c r="AM53" s="319"/>
      <c r="AN53" s="319"/>
      <c r="AO53" s="319"/>
      <c r="AP53" s="319"/>
      <c r="AQ53" s="319"/>
      <c r="AR53" s="319" t="s">
        <v>2315</v>
      </c>
      <c r="AS53" s="319">
        <v>2024</v>
      </c>
      <c r="AT53" s="477">
        <v>45407</v>
      </c>
      <c r="AU53" s="319" t="s">
        <v>2310</v>
      </c>
      <c r="AV53" s="347"/>
      <c r="AW53" s="800"/>
      <c r="AX53" s="796"/>
      <c r="AY53" s="487"/>
      <c r="AZ53" s="796"/>
      <c r="BA53" s="796"/>
      <c r="BB53" s="487"/>
      <c r="BC53" s="796"/>
      <c r="BD53" s="800"/>
      <c r="BE53" s="796"/>
      <c r="BF53" s="479"/>
      <c r="BG53" s="479">
        <f t="shared" si="2"/>
        <v>0</v>
      </c>
      <c r="BH53" s="479">
        <f t="shared" si="3"/>
        <v>1</v>
      </c>
      <c r="BI53" s="479">
        <f t="shared" si="4"/>
        <v>0</v>
      </c>
      <c r="BJ53" s="479">
        <f t="shared" si="5"/>
        <v>1</v>
      </c>
      <c r="BK53" s="797"/>
      <c r="BL53" s="797" t="b">
        <f>COUNTIF($X$3:$X196,$X53)&gt;1</f>
        <v>0</v>
      </c>
    </row>
    <row r="54" spans="1:64" ht="15.75" hidden="1" customHeight="1">
      <c r="A54" s="356" t="s">
        <v>10</v>
      </c>
      <c r="B54" s="357" t="s">
        <v>400</v>
      </c>
      <c r="C54" s="356" t="s">
        <v>176</v>
      </c>
      <c r="D54" s="356" t="s">
        <v>401</v>
      </c>
      <c r="E54" s="356" t="s">
        <v>509</v>
      </c>
      <c r="F54" s="356"/>
      <c r="G54" s="356" t="s">
        <v>1949</v>
      </c>
      <c r="H54" s="356"/>
      <c r="I54" s="356" t="s">
        <v>9963</v>
      </c>
      <c r="J54" s="356" t="s">
        <v>1950</v>
      </c>
      <c r="K54" s="356">
        <v>9.1351461006159909</v>
      </c>
      <c r="L54" s="356">
        <v>123.63375182527101</v>
      </c>
      <c r="M54" s="799" t="s">
        <v>9912</v>
      </c>
      <c r="N54" s="356" t="s">
        <v>9913</v>
      </c>
      <c r="O54" s="356" t="s">
        <v>15</v>
      </c>
      <c r="P54" s="356" t="s">
        <v>16</v>
      </c>
      <c r="Q54" s="356" t="s">
        <v>35</v>
      </c>
      <c r="R54" s="356" t="s">
        <v>107</v>
      </c>
      <c r="S54" s="356" t="s">
        <v>197</v>
      </c>
      <c r="T54" s="356"/>
      <c r="U54" s="356" t="s">
        <v>4750</v>
      </c>
      <c r="V54" s="356" t="s">
        <v>4164</v>
      </c>
      <c r="W54" s="356" t="s">
        <v>1601</v>
      </c>
      <c r="X54" s="356" t="s">
        <v>10006</v>
      </c>
      <c r="Y54" s="475">
        <v>45422</v>
      </c>
      <c r="Z54" s="476">
        <v>47251</v>
      </c>
      <c r="AA54" s="356" t="s">
        <v>4158</v>
      </c>
      <c r="AB54" s="356" t="s">
        <v>4159</v>
      </c>
      <c r="AC54" s="356"/>
      <c r="AD54" s="356" t="s">
        <v>10007</v>
      </c>
      <c r="AE54" s="356" t="s">
        <v>10008</v>
      </c>
      <c r="AF54" s="476">
        <v>46617</v>
      </c>
      <c r="AG54" s="319"/>
      <c r="AH54" s="319"/>
      <c r="AI54" s="319"/>
      <c r="AJ54" s="319"/>
      <c r="AK54" s="319"/>
      <c r="AL54" s="319"/>
      <c r="AM54" s="319"/>
      <c r="AN54" s="319"/>
      <c r="AO54" s="319"/>
      <c r="AP54" s="319"/>
      <c r="AQ54" s="319"/>
      <c r="AR54" s="319" t="s">
        <v>2317</v>
      </c>
      <c r="AS54" s="319">
        <v>2024</v>
      </c>
      <c r="AT54" s="477">
        <v>45435</v>
      </c>
      <c r="AU54" s="319" t="s">
        <v>2310</v>
      </c>
      <c r="AV54" s="347"/>
      <c r="AW54" s="800"/>
      <c r="AX54" s="796"/>
      <c r="AY54" s="487"/>
      <c r="AZ54" s="796"/>
      <c r="BA54" s="796"/>
      <c r="BB54" s="487"/>
      <c r="BC54" s="796"/>
      <c r="BD54" s="800"/>
      <c r="BE54" s="796"/>
      <c r="BF54" s="479"/>
      <c r="BG54" s="479">
        <f t="shared" si="2"/>
        <v>0</v>
      </c>
      <c r="BH54" s="479">
        <f t="shared" si="3"/>
        <v>1</v>
      </c>
      <c r="BI54" s="479">
        <f t="shared" si="4"/>
        <v>0</v>
      </c>
      <c r="BJ54" s="479">
        <f t="shared" si="5"/>
        <v>1</v>
      </c>
      <c r="BK54" s="797"/>
      <c r="BL54" s="797" t="b">
        <f>COUNTIF($X$3:$X196,$X54)&gt;1</f>
        <v>0</v>
      </c>
    </row>
    <row r="55" spans="1:64" ht="15.75" customHeight="1">
      <c r="A55" s="63"/>
      <c r="B55" s="63"/>
      <c r="C55" s="63"/>
      <c r="D55" s="63"/>
      <c r="E55" s="63"/>
      <c r="F55" s="63"/>
      <c r="G55" s="63"/>
      <c r="H55" s="63"/>
      <c r="I55" s="63"/>
      <c r="J55" s="63"/>
      <c r="K55" s="63"/>
      <c r="L55" s="63"/>
      <c r="M55" s="63"/>
      <c r="N55" s="63"/>
      <c r="O55" s="63"/>
      <c r="P55" s="63"/>
      <c r="Q55" s="63"/>
      <c r="R55" s="63"/>
      <c r="S55" s="63"/>
      <c r="T55" s="63"/>
      <c r="U55" s="63"/>
      <c r="V55" s="63"/>
      <c r="W55" s="63"/>
      <c r="X55" s="63"/>
      <c r="Y55" s="429"/>
      <c r="Z55" s="63"/>
      <c r="AA55" s="63"/>
      <c r="AB55" s="63"/>
      <c r="AC55" s="63"/>
      <c r="AD55" s="63"/>
      <c r="AE55" s="63"/>
      <c r="AF55" s="429"/>
      <c r="AG55" s="174"/>
      <c r="AH55" s="174"/>
      <c r="AI55" s="174"/>
      <c r="AJ55" s="174"/>
      <c r="AK55" s="174"/>
      <c r="AL55" s="174"/>
      <c r="AM55" s="174"/>
      <c r="AN55" s="174"/>
      <c r="AO55" s="174"/>
      <c r="AP55" s="174"/>
      <c r="AQ55" s="174"/>
      <c r="AR55" s="174"/>
      <c r="AS55" s="174"/>
      <c r="AT55" s="415"/>
      <c r="AU55" s="174"/>
      <c r="AV55" s="437"/>
      <c r="AW55" s="787"/>
      <c r="AX55" s="788"/>
      <c r="AY55" s="422"/>
      <c r="AZ55" s="788"/>
      <c r="BA55" s="788"/>
      <c r="BB55" s="422"/>
      <c r="BC55" s="788"/>
      <c r="BD55" s="787"/>
      <c r="BE55" s="788"/>
      <c r="BF55" s="426"/>
      <c r="BG55" s="426">
        <f t="shared" si="2"/>
        <v>0</v>
      </c>
      <c r="BH55" s="426">
        <f t="shared" si="3"/>
        <v>0</v>
      </c>
      <c r="BI55" s="426">
        <f t="shared" si="4"/>
        <v>0</v>
      </c>
      <c r="BJ55" s="426">
        <f t="shared" si="5"/>
        <v>0</v>
      </c>
      <c r="BK55" s="761"/>
      <c r="BL55" s="761" t="b">
        <f>COUNTIF($X$3:$X196,$X55)&gt;1</f>
        <v>0</v>
      </c>
    </row>
    <row r="56" spans="1:64" ht="15.75" customHeight="1">
      <c r="A56" s="63" t="s">
        <v>10</v>
      </c>
      <c r="B56" s="63"/>
      <c r="C56" s="63"/>
      <c r="D56" s="63"/>
      <c r="E56" s="63"/>
      <c r="F56" s="63"/>
      <c r="G56" s="63"/>
      <c r="H56" s="63"/>
      <c r="I56" s="63"/>
      <c r="J56" s="63"/>
      <c r="K56" s="63"/>
      <c r="L56" s="63"/>
      <c r="M56" s="63"/>
      <c r="N56" s="63"/>
      <c r="O56" s="63"/>
      <c r="P56" s="63"/>
      <c r="Q56" s="63"/>
      <c r="R56" s="63"/>
      <c r="S56" s="63"/>
      <c r="T56" s="63"/>
      <c r="U56" s="63"/>
      <c r="V56" s="63"/>
      <c r="W56" s="63"/>
      <c r="X56" s="63"/>
      <c r="Y56" s="429"/>
      <c r="Z56" s="63"/>
      <c r="AA56" s="63"/>
      <c r="AB56" s="63"/>
      <c r="AC56" s="63"/>
      <c r="AD56" s="63"/>
      <c r="AE56" s="63"/>
      <c r="AF56" s="63"/>
      <c r="AG56" s="174"/>
      <c r="AH56" s="174"/>
      <c r="AI56" s="174"/>
      <c r="AJ56" s="174"/>
      <c r="AK56" s="174"/>
      <c r="AL56" s="174"/>
      <c r="AM56" s="174"/>
      <c r="AN56" s="174"/>
      <c r="AO56" s="174"/>
      <c r="AP56" s="174"/>
      <c r="AQ56" s="174"/>
      <c r="AR56" s="174"/>
      <c r="AS56" s="174"/>
      <c r="AT56" s="415"/>
      <c r="AU56" s="174"/>
      <c r="AV56" s="437"/>
      <c r="AW56" s="787"/>
      <c r="AX56" s="788"/>
      <c r="AY56" s="422"/>
      <c r="AZ56" s="788"/>
      <c r="BA56" s="788"/>
      <c r="BB56" s="422"/>
      <c r="BC56" s="788"/>
      <c r="BD56" s="787"/>
      <c r="BE56" s="788"/>
      <c r="BF56" s="426"/>
      <c r="BG56" s="426">
        <f t="shared" si="2"/>
        <v>0</v>
      </c>
      <c r="BH56" s="426">
        <f t="shared" si="3"/>
        <v>0</v>
      </c>
      <c r="BI56" s="426">
        <f t="shared" si="4"/>
        <v>0</v>
      </c>
      <c r="BJ56" s="426">
        <f t="shared" si="5"/>
        <v>0</v>
      </c>
      <c r="BK56" s="761"/>
      <c r="BL56" s="761" t="b">
        <f>COUNTIF($X$3:$X196,$X56)&gt;1</f>
        <v>0</v>
      </c>
    </row>
    <row r="57" spans="1:64" ht="15.75" customHeight="1">
      <c r="A57" s="63" t="s">
        <v>10</v>
      </c>
      <c r="B57" s="63"/>
      <c r="C57" s="63"/>
      <c r="D57" s="63"/>
      <c r="E57" s="63"/>
      <c r="F57" s="63"/>
      <c r="G57" s="63"/>
      <c r="H57" s="63"/>
      <c r="I57" s="63"/>
      <c r="J57" s="63"/>
      <c r="K57" s="63"/>
      <c r="L57" s="63"/>
      <c r="M57" s="63"/>
      <c r="N57" s="63"/>
      <c r="O57" s="63"/>
      <c r="P57" s="63"/>
      <c r="Q57" s="63"/>
      <c r="R57" s="63"/>
      <c r="S57" s="63"/>
      <c r="T57" s="63"/>
      <c r="U57" s="63"/>
      <c r="V57" s="63"/>
      <c r="W57" s="63"/>
      <c r="X57" s="63"/>
      <c r="Y57" s="429"/>
      <c r="Z57" s="63"/>
      <c r="AA57" s="63"/>
      <c r="AB57" s="63"/>
      <c r="AC57" s="63"/>
      <c r="AD57" s="63"/>
      <c r="AE57" s="63"/>
      <c r="AF57" s="63"/>
      <c r="AG57" s="174"/>
      <c r="AH57" s="174"/>
      <c r="AI57" s="174"/>
      <c r="AJ57" s="174"/>
      <c r="AK57" s="174"/>
      <c r="AL57" s="174"/>
      <c r="AM57" s="174"/>
      <c r="AN57" s="174"/>
      <c r="AO57" s="174"/>
      <c r="AP57" s="174"/>
      <c r="AQ57" s="174"/>
      <c r="AR57" s="174"/>
      <c r="AS57" s="174"/>
      <c r="AT57" s="415"/>
      <c r="AU57" s="174"/>
      <c r="AV57" s="437"/>
      <c r="AW57" s="787"/>
      <c r="AX57" s="788"/>
      <c r="AY57" s="422"/>
      <c r="AZ57" s="788"/>
      <c r="BA57" s="788"/>
      <c r="BB57" s="422"/>
      <c r="BC57" s="788"/>
      <c r="BD57" s="787"/>
      <c r="BE57" s="788"/>
      <c r="BF57" s="426"/>
      <c r="BG57" s="426">
        <f t="shared" si="2"/>
        <v>0</v>
      </c>
      <c r="BH57" s="426">
        <f t="shared" si="3"/>
        <v>0</v>
      </c>
      <c r="BI57" s="426">
        <f t="shared" si="4"/>
        <v>0</v>
      </c>
      <c r="BJ57" s="426">
        <f t="shared" si="5"/>
        <v>0</v>
      </c>
      <c r="BK57" s="761"/>
      <c r="BL57" s="761" t="b">
        <f>COUNTIF($X$3:$X196,$X57)&gt;1</f>
        <v>0</v>
      </c>
    </row>
    <row r="58" spans="1:64" ht="15.75" customHeight="1">
      <c r="A58" s="63" t="s">
        <v>10</v>
      </c>
      <c r="B58" s="63"/>
      <c r="C58" s="63"/>
      <c r="D58" s="63"/>
      <c r="E58" s="63"/>
      <c r="F58" s="63"/>
      <c r="G58" s="63"/>
      <c r="H58" s="63"/>
      <c r="I58" s="63"/>
      <c r="J58" s="63"/>
      <c r="K58" s="63"/>
      <c r="L58" s="63"/>
      <c r="M58" s="63"/>
      <c r="N58" s="63"/>
      <c r="O58" s="63"/>
      <c r="P58" s="63"/>
      <c r="Q58" s="63"/>
      <c r="R58" s="63"/>
      <c r="S58" s="63"/>
      <c r="T58" s="63"/>
      <c r="U58" s="63"/>
      <c r="V58" s="63"/>
      <c r="W58" s="63"/>
      <c r="X58" s="63"/>
      <c r="Y58" s="429"/>
      <c r="Z58" s="63"/>
      <c r="AA58" s="63"/>
      <c r="AB58" s="63"/>
      <c r="AC58" s="63"/>
      <c r="AD58" s="63"/>
      <c r="AE58" s="63"/>
      <c r="AF58" s="63"/>
      <c r="AG58" s="174"/>
      <c r="AH58" s="174"/>
      <c r="AI58" s="174"/>
      <c r="AJ58" s="174"/>
      <c r="AK58" s="174"/>
      <c r="AL58" s="174"/>
      <c r="AM58" s="174"/>
      <c r="AN58" s="174"/>
      <c r="AO58" s="174"/>
      <c r="AP58" s="174"/>
      <c r="AQ58" s="174"/>
      <c r="AR58" s="174"/>
      <c r="AS58" s="174"/>
      <c r="AT58" s="415"/>
      <c r="AU58" s="174"/>
      <c r="AV58" s="437"/>
      <c r="AW58" s="787"/>
      <c r="AX58" s="788"/>
      <c r="AY58" s="422"/>
      <c r="AZ58" s="788"/>
      <c r="BA58" s="788"/>
      <c r="BB58" s="422"/>
      <c r="BC58" s="788"/>
      <c r="BD58" s="787"/>
      <c r="BE58" s="788"/>
      <c r="BF58" s="426"/>
      <c r="BG58" s="426">
        <f t="shared" si="2"/>
        <v>0</v>
      </c>
      <c r="BH58" s="426">
        <f t="shared" si="3"/>
        <v>0</v>
      </c>
      <c r="BI58" s="426">
        <f t="shared" si="4"/>
        <v>0</v>
      </c>
      <c r="BJ58" s="426">
        <f t="shared" si="5"/>
        <v>0</v>
      </c>
      <c r="BK58" s="761"/>
      <c r="BL58" s="761" t="b">
        <f>COUNTIF($X$3:$X196,$X58)&gt;1</f>
        <v>0</v>
      </c>
    </row>
    <row r="59" spans="1:64" ht="15.75" customHeight="1">
      <c r="A59" s="63" t="s">
        <v>10</v>
      </c>
      <c r="B59" s="63"/>
      <c r="C59" s="63"/>
      <c r="D59" s="63"/>
      <c r="E59" s="63"/>
      <c r="F59" s="63"/>
      <c r="G59" s="63"/>
      <c r="H59" s="63"/>
      <c r="I59" s="63"/>
      <c r="J59" s="63"/>
      <c r="K59" s="63"/>
      <c r="L59" s="63"/>
      <c r="M59" s="63"/>
      <c r="N59" s="63"/>
      <c r="O59" s="63"/>
      <c r="P59" s="63"/>
      <c r="Q59" s="63"/>
      <c r="R59" s="63"/>
      <c r="S59" s="63"/>
      <c r="T59" s="63"/>
      <c r="U59" s="63"/>
      <c r="V59" s="63"/>
      <c r="W59" s="63"/>
      <c r="X59" s="63"/>
      <c r="Y59" s="429"/>
      <c r="Z59" s="63"/>
      <c r="AA59" s="63"/>
      <c r="AB59" s="63"/>
      <c r="AC59" s="63"/>
      <c r="AD59" s="63"/>
      <c r="AE59" s="63"/>
      <c r="AF59" s="63"/>
      <c r="AG59" s="174"/>
      <c r="AH59" s="174"/>
      <c r="AI59" s="174"/>
      <c r="AJ59" s="174"/>
      <c r="AK59" s="174"/>
      <c r="AL59" s="174"/>
      <c r="AM59" s="174"/>
      <c r="AN59" s="174"/>
      <c r="AO59" s="174"/>
      <c r="AP59" s="174"/>
      <c r="AQ59" s="174"/>
      <c r="AR59" s="174"/>
      <c r="AS59" s="174"/>
      <c r="AT59" s="415"/>
      <c r="AU59" s="174"/>
      <c r="AV59" s="437"/>
      <c r="AW59" s="787"/>
      <c r="AX59" s="788"/>
      <c r="AY59" s="422"/>
      <c r="AZ59" s="788"/>
      <c r="BA59" s="788"/>
      <c r="BB59" s="422"/>
      <c r="BC59" s="788"/>
      <c r="BD59" s="787"/>
      <c r="BE59" s="788"/>
      <c r="BF59" s="426"/>
      <c r="BG59" s="426">
        <f t="shared" si="2"/>
        <v>0</v>
      </c>
      <c r="BH59" s="426">
        <f t="shared" si="3"/>
        <v>0</v>
      </c>
      <c r="BI59" s="426">
        <f t="shared" si="4"/>
        <v>0</v>
      </c>
      <c r="BJ59" s="426">
        <f t="shared" si="5"/>
        <v>0</v>
      </c>
      <c r="BK59" s="761"/>
      <c r="BL59" s="761" t="b">
        <f>COUNTIF($X$3:$X196,$X59)&gt;1</f>
        <v>0</v>
      </c>
    </row>
    <row r="60" spans="1:64" ht="15.75" customHeight="1">
      <c r="A60" s="63" t="s">
        <v>10</v>
      </c>
      <c r="B60" s="63"/>
      <c r="C60" s="63"/>
      <c r="D60" s="63"/>
      <c r="E60" s="63"/>
      <c r="F60" s="63"/>
      <c r="G60" s="63"/>
      <c r="H60" s="63"/>
      <c r="I60" s="63"/>
      <c r="J60" s="63"/>
      <c r="K60" s="63"/>
      <c r="L60" s="63"/>
      <c r="M60" s="63"/>
      <c r="N60" s="63"/>
      <c r="O60" s="63"/>
      <c r="P60" s="63"/>
      <c r="Q60" s="63"/>
      <c r="R60" s="63"/>
      <c r="S60" s="63"/>
      <c r="T60" s="63"/>
      <c r="U60" s="63"/>
      <c r="V60" s="63"/>
      <c r="W60" s="63"/>
      <c r="X60" s="63"/>
      <c r="Y60" s="429"/>
      <c r="Z60" s="63"/>
      <c r="AA60" s="63"/>
      <c r="AB60" s="63"/>
      <c r="AC60" s="63"/>
      <c r="AD60" s="174"/>
      <c r="AE60" s="174"/>
      <c r="AF60" s="63"/>
      <c r="AG60" s="174"/>
      <c r="AH60" s="174"/>
      <c r="AI60" s="174"/>
      <c r="AJ60" s="174"/>
      <c r="AK60" s="174"/>
      <c r="AL60" s="174"/>
      <c r="AM60" s="174"/>
      <c r="AN60" s="174"/>
      <c r="AO60" s="174"/>
      <c r="AP60" s="174"/>
      <c r="AQ60" s="174"/>
      <c r="AR60" s="174"/>
      <c r="AS60" s="174"/>
      <c r="AT60" s="415"/>
      <c r="AU60" s="174"/>
      <c r="AV60" s="437"/>
      <c r="AW60" s="787"/>
      <c r="AX60" s="788"/>
      <c r="AY60" s="422"/>
      <c r="AZ60" s="788"/>
      <c r="BA60" s="788"/>
      <c r="BB60" s="422"/>
      <c r="BC60" s="788"/>
      <c r="BD60" s="787"/>
      <c r="BE60" s="788"/>
      <c r="BF60" s="426"/>
      <c r="BG60" s="426">
        <f t="shared" si="2"/>
        <v>0</v>
      </c>
      <c r="BH60" s="426">
        <f t="shared" si="3"/>
        <v>0</v>
      </c>
      <c r="BI60" s="426">
        <f t="shared" si="4"/>
        <v>0</v>
      </c>
      <c r="BJ60" s="426">
        <f t="shared" si="5"/>
        <v>0</v>
      </c>
      <c r="BK60" s="761"/>
      <c r="BL60" s="761" t="b">
        <f>COUNTIF($X$3:$X196,$X60)&gt;1</f>
        <v>0</v>
      </c>
    </row>
    <row r="61" spans="1:64" ht="15.75" customHeight="1">
      <c r="A61" s="63" t="s">
        <v>10</v>
      </c>
      <c r="B61" s="63"/>
      <c r="C61" s="63"/>
      <c r="D61" s="63"/>
      <c r="E61" s="63"/>
      <c r="F61" s="63"/>
      <c r="G61" s="63"/>
      <c r="H61" s="63"/>
      <c r="I61" s="63"/>
      <c r="J61" s="63"/>
      <c r="K61" s="63"/>
      <c r="L61" s="63"/>
      <c r="M61" s="63"/>
      <c r="N61" s="63"/>
      <c r="O61" s="63"/>
      <c r="P61" s="63"/>
      <c r="Q61" s="63"/>
      <c r="R61" s="63"/>
      <c r="S61" s="63"/>
      <c r="T61" s="63"/>
      <c r="U61" s="63"/>
      <c r="V61" s="63"/>
      <c r="W61" s="63"/>
      <c r="X61" s="63"/>
      <c r="Y61" s="429"/>
      <c r="Z61" s="63"/>
      <c r="AA61" s="63"/>
      <c r="AB61" s="63"/>
      <c r="AC61" s="63"/>
      <c r="AD61" s="174"/>
      <c r="AE61" s="174"/>
      <c r="AF61" s="63"/>
      <c r="AG61" s="174"/>
      <c r="AH61" s="174"/>
      <c r="AI61" s="174"/>
      <c r="AJ61" s="174"/>
      <c r="AK61" s="174"/>
      <c r="AL61" s="174"/>
      <c r="AM61" s="174"/>
      <c r="AN61" s="174"/>
      <c r="AO61" s="174"/>
      <c r="AP61" s="174"/>
      <c r="AQ61" s="174"/>
      <c r="AR61" s="174"/>
      <c r="AS61" s="174"/>
      <c r="AT61" s="415"/>
      <c r="AU61" s="174"/>
      <c r="AV61" s="437"/>
      <c r="AW61" s="787"/>
      <c r="AX61" s="788"/>
      <c r="AY61" s="422"/>
      <c r="AZ61" s="788"/>
      <c r="BA61" s="788"/>
      <c r="BB61" s="422"/>
      <c r="BC61" s="788"/>
      <c r="BD61" s="787"/>
      <c r="BE61" s="788"/>
      <c r="BF61" s="426"/>
      <c r="BG61" s="426">
        <f t="shared" si="2"/>
        <v>0</v>
      </c>
      <c r="BH61" s="426">
        <f t="shared" si="3"/>
        <v>0</v>
      </c>
      <c r="BI61" s="426">
        <f t="shared" si="4"/>
        <v>0</v>
      </c>
      <c r="BJ61" s="426">
        <f t="shared" si="5"/>
        <v>0</v>
      </c>
      <c r="BK61" s="761"/>
      <c r="BL61" s="761" t="b">
        <f>COUNTIF($X$3:$X196,$X61)&gt;1</f>
        <v>0</v>
      </c>
    </row>
    <row r="62" spans="1:64" ht="15.75" customHeight="1">
      <c r="A62" s="63" t="s">
        <v>10</v>
      </c>
      <c r="B62" s="63"/>
      <c r="C62" s="63"/>
      <c r="D62" s="63"/>
      <c r="E62" s="63"/>
      <c r="F62" s="63"/>
      <c r="G62" s="63"/>
      <c r="H62" s="63"/>
      <c r="I62" s="63"/>
      <c r="J62" s="63"/>
      <c r="K62" s="63"/>
      <c r="L62" s="63"/>
      <c r="M62" s="63"/>
      <c r="N62" s="63"/>
      <c r="O62" s="63"/>
      <c r="P62" s="63"/>
      <c r="Q62" s="63"/>
      <c r="R62" s="63"/>
      <c r="S62" s="63"/>
      <c r="T62" s="63"/>
      <c r="U62" s="63"/>
      <c r="V62" s="63"/>
      <c r="W62" s="63"/>
      <c r="X62" s="63"/>
      <c r="Y62" s="429"/>
      <c r="Z62" s="63"/>
      <c r="AA62" s="63"/>
      <c r="AB62" s="63"/>
      <c r="AC62" s="63"/>
      <c r="AD62" s="174"/>
      <c r="AE62" s="174"/>
      <c r="AF62" s="63"/>
      <c r="AG62" s="174"/>
      <c r="AH62" s="174"/>
      <c r="AI62" s="174"/>
      <c r="AJ62" s="174"/>
      <c r="AK62" s="174"/>
      <c r="AL62" s="174"/>
      <c r="AM62" s="174"/>
      <c r="AN62" s="174"/>
      <c r="AO62" s="174"/>
      <c r="AP62" s="174"/>
      <c r="AQ62" s="174"/>
      <c r="AR62" s="174"/>
      <c r="AS62" s="174"/>
      <c r="AT62" s="415"/>
      <c r="AU62" s="174"/>
      <c r="AV62" s="437"/>
      <c r="AW62" s="787"/>
      <c r="AX62" s="788"/>
      <c r="AY62" s="422"/>
      <c r="AZ62" s="788"/>
      <c r="BA62" s="788"/>
      <c r="BB62" s="422"/>
      <c r="BC62" s="788"/>
      <c r="BD62" s="787"/>
      <c r="BE62" s="788"/>
      <c r="BF62" s="426"/>
      <c r="BG62" s="426">
        <f t="shared" si="2"/>
        <v>0</v>
      </c>
      <c r="BH62" s="426">
        <f t="shared" si="3"/>
        <v>0</v>
      </c>
      <c r="BI62" s="426">
        <f t="shared" si="4"/>
        <v>0</v>
      </c>
      <c r="BJ62" s="426">
        <f t="shared" si="5"/>
        <v>0</v>
      </c>
      <c r="BK62" s="761"/>
      <c r="BL62" s="761" t="b">
        <f>COUNTIF($X$3:$X196,$X62)&gt;1</f>
        <v>0</v>
      </c>
    </row>
    <row r="63" spans="1:64" ht="15.75" customHeight="1">
      <c r="A63" s="63" t="s">
        <v>10</v>
      </c>
      <c r="B63" s="63"/>
      <c r="C63" s="63"/>
      <c r="D63" s="63"/>
      <c r="E63" s="63"/>
      <c r="F63" s="63"/>
      <c r="G63" s="63"/>
      <c r="H63" s="63"/>
      <c r="I63" s="63"/>
      <c r="J63" s="63"/>
      <c r="K63" s="63"/>
      <c r="L63" s="63"/>
      <c r="M63" s="63"/>
      <c r="N63" s="63"/>
      <c r="O63" s="63"/>
      <c r="P63" s="63"/>
      <c r="Q63" s="63"/>
      <c r="R63" s="63"/>
      <c r="S63" s="63"/>
      <c r="T63" s="63"/>
      <c r="U63" s="63"/>
      <c r="V63" s="63"/>
      <c r="W63" s="63"/>
      <c r="X63" s="63"/>
      <c r="Y63" s="429"/>
      <c r="Z63" s="63"/>
      <c r="AA63" s="63"/>
      <c r="AB63" s="63"/>
      <c r="AC63" s="63"/>
      <c r="AD63" s="174"/>
      <c r="AE63" s="174"/>
      <c r="AF63" s="63"/>
      <c r="AG63" s="174"/>
      <c r="AH63" s="174"/>
      <c r="AI63" s="174"/>
      <c r="AJ63" s="174"/>
      <c r="AK63" s="174"/>
      <c r="AL63" s="174"/>
      <c r="AM63" s="174"/>
      <c r="AN63" s="174"/>
      <c r="AO63" s="174"/>
      <c r="AP63" s="174"/>
      <c r="AQ63" s="174"/>
      <c r="AR63" s="174"/>
      <c r="AS63" s="174"/>
      <c r="AT63" s="415"/>
      <c r="AU63" s="174"/>
      <c r="AV63" s="437"/>
      <c r="AW63" s="787"/>
      <c r="AX63" s="788"/>
      <c r="AY63" s="422"/>
      <c r="AZ63" s="788"/>
      <c r="BA63" s="788"/>
      <c r="BB63" s="422"/>
      <c r="BC63" s="788"/>
      <c r="BD63" s="787"/>
      <c r="BE63" s="788"/>
      <c r="BF63" s="426"/>
      <c r="BG63" s="426">
        <f t="shared" si="2"/>
        <v>0</v>
      </c>
      <c r="BH63" s="426">
        <f t="shared" si="3"/>
        <v>0</v>
      </c>
      <c r="BI63" s="426">
        <f t="shared" si="4"/>
        <v>0</v>
      </c>
      <c r="BJ63" s="426">
        <f t="shared" si="5"/>
        <v>0</v>
      </c>
      <c r="BK63" s="761"/>
      <c r="BL63" s="761" t="b">
        <f>COUNTIF($X$3:$X196,$X63)&gt;1</f>
        <v>0</v>
      </c>
    </row>
    <row r="64" spans="1:64" ht="15.75" customHeight="1">
      <c r="A64" s="63" t="s">
        <v>10</v>
      </c>
      <c r="B64" s="63"/>
      <c r="C64" s="63"/>
      <c r="D64" s="63"/>
      <c r="E64" s="63"/>
      <c r="F64" s="63"/>
      <c r="G64" s="63"/>
      <c r="H64" s="63"/>
      <c r="I64" s="63"/>
      <c r="J64" s="63"/>
      <c r="K64" s="63"/>
      <c r="L64" s="63"/>
      <c r="M64" s="63"/>
      <c r="N64" s="63"/>
      <c r="O64" s="63"/>
      <c r="P64" s="63"/>
      <c r="Q64" s="63"/>
      <c r="R64" s="63"/>
      <c r="S64" s="63"/>
      <c r="T64" s="63"/>
      <c r="U64" s="63"/>
      <c r="V64" s="63"/>
      <c r="W64" s="63"/>
      <c r="X64" s="63"/>
      <c r="Y64" s="429"/>
      <c r="Z64" s="63"/>
      <c r="AA64" s="63"/>
      <c r="AB64" s="63"/>
      <c r="AC64" s="63"/>
      <c r="AD64" s="174"/>
      <c r="AE64" s="174"/>
      <c r="AF64" s="63"/>
      <c r="AG64" s="174"/>
      <c r="AH64" s="174"/>
      <c r="AI64" s="174"/>
      <c r="AJ64" s="174"/>
      <c r="AK64" s="174"/>
      <c r="AL64" s="174"/>
      <c r="AM64" s="174"/>
      <c r="AN64" s="174"/>
      <c r="AO64" s="174"/>
      <c r="AP64" s="174"/>
      <c r="AQ64" s="174"/>
      <c r="AR64" s="174"/>
      <c r="AS64" s="174"/>
      <c r="AT64" s="415"/>
      <c r="AU64" s="174"/>
      <c r="AV64" s="437"/>
      <c r="AW64" s="787"/>
      <c r="AX64" s="788"/>
      <c r="AY64" s="422"/>
      <c r="AZ64" s="788"/>
      <c r="BA64" s="788"/>
      <c r="BB64" s="422"/>
      <c r="BC64" s="788"/>
      <c r="BD64" s="787"/>
      <c r="BE64" s="788"/>
      <c r="BF64" s="426"/>
      <c r="BG64" s="426">
        <f t="shared" si="2"/>
        <v>0</v>
      </c>
      <c r="BH64" s="426">
        <f t="shared" si="3"/>
        <v>0</v>
      </c>
      <c r="BI64" s="426">
        <f t="shared" si="4"/>
        <v>0</v>
      </c>
      <c r="BJ64" s="426">
        <f t="shared" si="5"/>
        <v>0</v>
      </c>
      <c r="BK64" s="761"/>
      <c r="BL64" s="761" t="b">
        <f>COUNTIF($X$3:$X196,$X64)&gt;1</f>
        <v>0</v>
      </c>
    </row>
    <row r="65" spans="1:64" ht="15.75" customHeight="1">
      <c r="A65" s="63" t="s">
        <v>10</v>
      </c>
      <c r="B65" s="63"/>
      <c r="C65" s="63"/>
      <c r="D65" s="63"/>
      <c r="E65" s="63"/>
      <c r="F65" s="63"/>
      <c r="G65" s="63"/>
      <c r="H65" s="63"/>
      <c r="I65" s="63"/>
      <c r="J65" s="63"/>
      <c r="K65" s="63"/>
      <c r="L65" s="63"/>
      <c r="M65" s="63"/>
      <c r="N65" s="63"/>
      <c r="O65" s="63"/>
      <c r="P65" s="63"/>
      <c r="Q65" s="63"/>
      <c r="R65" s="63"/>
      <c r="S65" s="63"/>
      <c r="T65" s="63"/>
      <c r="U65" s="63"/>
      <c r="V65" s="63"/>
      <c r="W65" s="63"/>
      <c r="X65" s="63"/>
      <c r="Y65" s="429"/>
      <c r="Z65" s="63"/>
      <c r="AA65" s="63"/>
      <c r="AB65" s="63"/>
      <c r="AC65" s="63"/>
      <c r="AD65" s="63"/>
      <c r="AE65" s="63"/>
      <c r="AF65" s="63"/>
      <c r="AG65" s="174"/>
      <c r="AH65" s="174"/>
      <c r="AI65" s="174"/>
      <c r="AJ65" s="174"/>
      <c r="AK65" s="174"/>
      <c r="AL65" s="174"/>
      <c r="AM65" s="174"/>
      <c r="AN65" s="174"/>
      <c r="AO65" s="174"/>
      <c r="AP65" s="174"/>
      <c r="AQ65" s="174"/>
      <c r="AR65" s="174"/>
      <c r="AS65" s="174"/>
      <c r="AT65" s="415"/>
      <c r="AU65" s="174"/>
      <c r="AV65" s="437"/>
      <c r="AW65" s="787"/>
      <c r="AX65" s="788"/>
      <c r="AY65" s="422"/>
      <c r="AZ65" s="788"/>
      <c r="BA65" s="788"/>
      <c r="BB65" s="422"/>
      <c r="BC65" s="788"/>
      <c r="BD65" s="787"/>
      <c r="BE65" s="788"/>
      <c r="BF65" s="426"/>
      <c r="BG65" s="426">
        <f t="shared" si="2"/>
        <v>0</v>
      </c>
      <c r="BH65" s="426">
        <f t="shared" si="3"/>
        <v>0</v>
      </c>
      <c r="BI65" s="426">
        <f t="shared" si="4"/>
        <v>0</v>
      </c>
      <c r="BJ65" s="426">
        <f t="shared" si="5"/>
        <v>0</v>
      </c>
      <c r="BK65" s="761"/>
      <c r="BL65" s="761" t="b">
        <f>COUNTIF($X$3:$X196,$X65)&gt;1</f>
        <v>0</v>
      </c>
    </row>
    <row r="66" spans="1:64" ht="15.75" customHeight="1">
      <c r="A66" s="63" t="s">
        <v>10</v>
      </c>
      <c r="B66" s="63"/>
      <c r="C66" s="63"/>
      <c r="D66" s="63"/>
      <c r="E66" s="63"/>
      <c r="F66" s="63"/>
      <c r="G66" s="63"/>
      <c r="H66" s="63"/>
      <c r="I66" s="63"/>
      <c r="J66" s="63"/>
      <c r="K66" s="63"/>
      <c r="L66" s="63"/>
      <c r="M66" s="63"/>
      <c r="N66" s="63"/>
      <c r="O66" s="63"/>
      <c r="P66" s="63"/>
      <c r="Q66" s="63"/>
      <c r="R66" s="63"/>
      <c r="S66" s="63"/>
      <c r="T66" s="63"/>
      <c r="U66" s="63"/>
      <c r="V66" s="63"/>
      <c r="W66" s="63"/>
      <c r="X66" s="63"/>
      <c r="Y66" s="429"/>
      <c r="Z66" s="63"/>
      <c r="AA66" s="63"/>
      <c r="AB66" s="63"/>
      <c r="AC66" s="63"/>
      <c r="AD66" s="63"/>
      <c r="AE66" s="63"/>
      <c r="AF66" s="63"/>
      <c r="AG66" s="174"/>
      <c r="AH66" s="174"/>
      <c r="AI66" s="174"/>
      <c r="AJ66" s="174"/>
      <c r="AK66" s="174"/>
      <c r="AL66" s="174"/>
      <c r="AM66" s="174"/>
      <c r="AN66" s="174"/>
      <c r="AO66" s="174"/>
      <c r="AP66" s="174"/>
      <c r="AQ66" s="174"/>
      <c r="AR66" s="174"/>
      <c r="AS66" s="174"/>
      <c r="AT66" s="415"/>
      <c r="AU66" s="174"/>
      <c r="AV66" s="437"/>
      <c r="AW66" s="787"/>
      <c r="AX66" s="788"/>
      <c r="AY66" s="422"/>
      <c r="AZ66" s="788"/>
      <c r="BA66" s="788"/>
      <c r="BB66" s="422"/>
      <c r="BC66" s="788"/>
      <c r="BD66" s="787"/>
      <c r="BE66" s="788"/>
      <c r="BF66" s="426"/>
      <c r="BG66" s="426">
        <f t="shared" si="2"/>
        <v>0</v>
      </c>
      <c r="BH66" s="426">
        <f t="shared" si="3"/>
        <v>0</v>
      </c>
      <c r="BI66" s="426">
        <f t="shared" si="4"/>
        <v>0</v>
      </c>
      <c r="BJ66" s="426">
        <f t="shared" si="5"/>
        <v>0</v>
      </c>
      <c r="BK66" s="761"/>
      <c r="BL66" s="761" t="b">
        <f>COUNTIF($X$3:$X196,$X66)&gt;1</f>
        <v>0</v>
      </c>
    </row>
    <row r="67" spans="1:64" ht="15.75" customHeight="1">
      <c r="A67" s="63" t="s">
        <v>10</v>
      </c>
      <c r="B67" s="63"/>
      <c r="C67" s="63"/>
      <c r="D67" s="63"/>
      <c r="E67" s="63"/>
      <c r="F67" s="63"/>
      <c r="G67" s="63"/>
      <c r="H67" s="63"/>
      <c r="I67" s="63"/>
      <c r="J67" s="63"/>
      <c r="K67" s="63"/>
      <c r="L67" s="63"/>
      <c r="M67" s="63"/>
      <c r="N67" s="63"/>
      <c r="O67" s="63"/>
      <c r="P67" s="63"/>
      <c r="Q67" s="63"/>
      <c r="R67" s="63"/>
      <c r="S67" s="63"/>
      <c r="T67" s="63"/>
      <c r="U67" s="63"/>
      <c r="V67" s="63"/>
      <c r="W67" s="63"/>
      <c r="X67" s="63"/>
      <c r="Y67" s="429"/>
      <c r="Z67" s="63"/>
      <c r="AA67" s="63"/>
      <c r="AB67" s="63"/>
      <c r="AC67" s="63"/>
      <c r="AD67" s="63"/>
      <c r="AE67" s="63"/>
      <c r="AF67" s="63"/>
      <c r="AG67" s="174"/>
      <c r="AH67" s="174"/>
      <c r="AI67" s="174"/>
      <c r="AJ67" s="174"/>
      <c r="AK67" s="174"/>
      <c r="AL67" s="174"/>
      <c r="AM67" s="174"/>
      <c r="AN67" s="174"/>
      <c r="AO67" s="174"/>
      <c r="AP67" s="174"/>
      <c r="AQ67" s="174"/>
      <c r="AR67" s="174"/>
      <c r="AS67" s="174"/>
      <c r="AT67" s="415"/>
      <c r="AU67" s="174"/>
      <c r="AV67" s="437"/>
      <c r="AW67" s="787"/>
      <c r="AX67" s="788"/>
      <c r="AY67" s="422"/>
      <c r="AZ67" s="788"/>
      <c r="BA67" s="788"/>
      <c r="BB67" s="422"/>
      <c r="BC67" s="788"/>
      <c r="BD67" s="787"/>
      <c r="BE67" s="788"/>
      <c r="BF67" s="426"/>
      <c r="BG67" s="426">
        <f t="shared" si="2"/>
        <v>0</v>
      </c>
      <c r="BH67" s="426">
        <f t="shared" si="3"/>
        <v>0</v>
      </c>
      <c r="BI67" s="426">
        <f t="shared" si="4"/>
        <v>0</v>
      </c>
      <c r="BJ67" s="426">
        <f t="shared" si="5"/>
        <v>0</v>
      </c>
      <c r="BK67" s="761"/>
      <c r="BL67" s="761" t="b">
        <f>COUNTIF($X$3:$X196,$X67)&gt;1</f>
        <v>0</v>
      </c>
    </row>
    <row r="68" spans="1:64" ht="15.75" customHeight="1">
      <c r="A68" s="63" t="s">
        <v>10</v>
      </c>
      <c r="B68" s="63"/>
      <c r="C68" s="63"/>
      <c r="D68" s="63"/>
      <c r="E68" s="63"/>
      <c r="F68" s="63"/>
      <c r="G68" s="63"/>
      <c r="H68" s="63"/>
      <c r="I68" s="63"/>
      <c r="J68" s="63"/>
      <c r="K68" s="63"/>
      <c r="L68" s="63"/>
      <c r="M68" s="63"/>
      <c r="N68" s="63"/>
      <c r="O68" s="63"/>
      <c r="P68" s="63"/>
      <c r="Q68" s="63"/>
      <c r="R68" s="63"/>
      <c r="S68" s="63"/>
      <c r="T68" s="63"/>
      <c r="U68" s="63"/>
      <c r="V68" s="63"/>
      <c r="W68" s="63"/>
      <c r="X68" s="63"/>
      <c r="Y68" s="429"/>
      <c r="Z68" s="63"/>
      <c r="AA68" s="63"/>
      <c r="AB68" s="63"/>
      <c r="AC68" s="63"/>
      <c r="AD68" s="63"/>
      <c r="AE68" s="801"/>
      <c r="AF68" s="436"/>
      <c r="AG68" s="174"/>
      <c r="AH68" s="174"/>
      <c r="AI68" s="174"/>
      <c r="AJ68" s="174"/>
      <c r="AK68" s="174"/>
      <c r="AL68" s="174"/>
      <c r="AM68" s="174"/>
      <c r="AN68" s="174"/>
      <c r="AO68" s="174"/>
      <c r="AP68" s="174"/>
      <c r="AQ68" s="174"/>
      <c r="AR68" s="174"/>
      <c r="AS68" s="174"/>
      <c r="AT68" s="415"/>
      <c r="AU68" s="174"/>
      <c r="AV68" s="437"/>
      <c r="AW68" s="787"/>
      <c r="AX68" s="788"/>
      <c r="AY68" s="422"/>
      <c r="AZ68" s="788"/>
      <c r="BA68" s="788"/>
      <c r="BB68" s="422"/>
      <c r="BC68" s="788"/>
      <c r="BD68" s="787"/>
      <c r="BE68" s="788"/>
      <c r="BF68" s="426"/>
      <c r="BG68" s="426">
        <f t="shared" si="2"/>
        <v>0</v>
      </c>
      <c r="BH68" s="426">
        <f t="shared" si="3"/>
        <v>0</v>
      </c>
      <c r="BI68" s="426">
        <f t="shared" si="4"/>
        <v>0</v>
      </c>
      <c r="BJ68" s="426">
        <f t="shared" si="5"/>
        <v>0</v>
      </c>
      <c r="BK68" s="761"/>
      <c r="BL68" s="761" t="b">
        <f>COUNTIF($X$3:$X196,$X68)&gt;1</f>
        <v>0</v>
      </c>
    </row>
    <row r="69" spans="1:64" ht="15.75" customHeight="1">
      <c r="A69" s="63" t="s">
        <v>10</v>
      </c>
      <c r="B69" s="63"/>
      <c r="C69" s="63"/>
      <c r="D69" s="63"/>
      <c r="E69" s="63"/>
      <c r="F69" s="63"/>
      <c r="G69" s="63"/>
      <c r="H69" s="63"/>
      <c r="I69" s="63"/>
      <c r="J69" s="63"/>
      <c r="K69" s="63"/>
      <c r="L69" s="63"/>
      <c r="M69" s="63"/>
      <c r="N69" s="63"/>
      <c r="O69" s="63"/>
      <c r="P69" s="63"/>
      <c r="Q69" s="63"/>
      <c r="R69" s="63"/>
      <c r="S69" s="63"/>
      <c r="T69" s="63"/>
      <c r="U69" s="63"/>
      <c r="V69" s="63"/>
      <c r="W69" s="63"/>
      <c r="X69" s="63"/>
      <c r="Y69" s="429"/>
      <c r="Z69" s="63"/>
      <c r="AA69" s="63"/>
      <c r="AB69" s="63"/>
      <c r="AC69" s="63"/>
      <c r="AD69" s="63"/>
      <c r="AE69" s="63"/>
      <c r="AF69" s="429"/>
      <c r="AG69" s="174"/>
      <c r="AH69" s="174"/>
      <c r="AI69" s="174"/>
      <c r="AJ69" s="174"/>
      <c r="AK69" s="174"/>
      <c r="AL69" s="174"/>
      <c r="AM69" s="174"/>
      <c r="AN69" s="174"/>
      <c r="AO69" s="174"/>
      <c r="AP69" s="174"/>
      <c r="AQ69" s="174"/>
      <c r="AR69" s="174"/>
      <c r="AS69" s="174"/>
      <c r="AT69" s="415"/>
      <c r="AU69" s="174"/>
      <c r="AV69" s="437"/>
      <c r="AW69" s="787"/>
      <c r="AX69" s="788"/>
      <c r="AY69" s="422"/>
      <c r="AZ69" s="788"/>
      <c r="BA69" s="788"/>
      <c r="BB69" s="422"/>
      <c r="BC69" s="788"/>
      <c r="BD69" s="787"/>
      <c r="BE69" s="788"/>
      <c r="BF69" s="426"/>
      <c r="BG69" s="426">
        <f t="shared" si="2"/>
        <v>0</v>
      </c>
      <c r="BH69" s="426">
        <f t="shared" si="3"/>
        <v>0</v>
      </c>
      <c r="BI69" s="426">
        <f t="shared" si="4"/>
        <v>0</v>
      </c>
      <c r="BJ69" s="426">
        <f t="shared" si="5"/>
        <v>0</v>
      </c>
      <c r="BK69" s="761"/>
      <c r="BL69" s="761" t="b">
        <f>COUNTIF($X$3:$X196,$X69)&gt;1</f>
        <v>0</v>
      </c>
    </row>
    <row r="70" spans="1:64" ht="15.75" customHeight="1">
      <c r="A70" s="63" t="s">
        <v>10</v>
      </c>
      <c r="B70" s="63"/>
      <c r="C70" s="63"/>
      <c r="D70" s="63"/>
      <c r="E70" s="63"/>
      <c r="F70" s="63"/>
      <c r="G70" s="63"/>
      <c r="H70" s="63"/>
      <c r="I70" s="63"/>
      <c r="J70" s="63"/>
      <c r="K70" s="63"/>
      <c r="L70" s="63"/>
      <c r="M70" s="63"/>
      <c r="N70" s="63"/>
      <c r="O70" s="63"/>
      <c r="P70" s="63"/>
      <c r="Q70" s="63"/>
      <c r="R70" s="63"/>
      <c r="S70" s="63"/>
      <c r="T70" s="63"/>
      <c r="U70" s="63"/>
      <c r="V70" s="63"/>
      <c r="W70" s="63"/>
      <c r="X70" s="63"/>
      <c r="Y70" s="429"/>
      <c r="Z70" s="63"/>
      <c r="AA70" s="63"/>
      <c r="AB70" s="63"/>
      <c r="AC70" s="63"/>
      <c r="AD70" s="63"/>
      <c r="AE70" s="63"/>
      <c r="AF70" s="63"/>
      <c r="AG70" s="174"/>
      <c r="AH70" s="174"/>
      <c r="AI70" s="174"/>
      <c r="AJ70" s="174"/>
      <c r="AK70" s="174"/>
      <c r="AL70" s="174"/>
      <c r="AM70" s="174"/>
      <c r="AN70" s="174"/>
      <c r="AO70" s="174"/>
      <c r="AP70" s="174"/>
      <c r="AQ70" s="174"/>
      <c r="AR70" s="174"/>
      <c r="AS70" s="174"/>
      <c r="AT70" s="415"/>
      <c r="AU70" s="174"/>
      <c r="AV70" s="437"/>
      <c r="AW70" s="787"/>
      <c r="AX70" s="788"/>
      <c r="AY70" s="422"/>
      <c r="AZ70" s="788"/>
      <c r="BA70" s="788"/>
      <c r="BB70" s="422"/>
      <c r="BC70" s="788"/>
      <c r="BD70" s="787"/>
      <c r="BE70" s="788"/>
      <c r="BF70" s="426"/>
      <c r="BG70" s="426">
        <f t="shared" si="2"/>
        <v>0</v>
      </c>
      <c r="BH70" s="426">
        <f t="shared" si="3"/>
        <v>0</v>
      </c>
      <c r="BI70" s="426">
        <f t="shared" si="4"/>
        <v>0</v>
      </c>
      <c r="BJ70" s="426">
        <f t="shared" si="5"/>
        <v>0</v>
      </c>
      <c r="BK70" s="761"/>
      <c r="BL70" s="761" t="b">
        <f>COUNTIF($X$3:$X196,$X70)&gt;1</f>
        <v>0</v>
      </c>
    </row>
    <row r="71" spans="1:64" ht="15.75" customHeight="1">
      <c r="A71" s="63" t="s">
        <v>10</v>
      </c>
      <c r="B71" s="63"/>
      <c r="C71" s="63"/>
      <c r="D71" s="63"/>
      <c r="E71" s="63"/>
      <c r="F71" s="63"/>
      <c r="G71" s="63"/>
      <c r="H71" s="63"/>
      <c r="I71" s="63"/>
      <c r="J71" s="63"/>
      <c r="K71" s="63"/>
      <c r="L71" s="63"/>
      <c r="M71" s="63"/>
      <c r="N71" s="63"/>
      <c r="O71" s="63"/>
      <c r="P71" s="63"/>
      <c r="Q71" s="63"/>
      <c r="R71" s="63"/>
      <c r="S71" s="63"/>
      <c r="T71" s="63"/>
      <c r="U71" s="63"/>
      <c r="V71" s="63"/>
      <c r="W71" s="63"/>
      <c r="X71" s="63"/>
      <c r="Y71" s="429"/>
      <c r="Z71" s="63"/>
      <c r="AA71" s="63"/>
      <c r="AB71" s="63"/>
      <c r="AC71" s="63"/>
      <c r="AD71" s="63"/>
      <c r="AE71" s="63"/>
      <c r="AF71" s="63"/>
      <c r="AG71" s="174"/>
      <c r="AH71" s="174"/>
      <c r="AI71" s="174"/>
      <c r="AJ71" s="174"/>
      <c r="AK71" s="174"/>
      <c r="AL71" s="174"/>
      <c r="AM71" s="174"/>
      <c r="AN71" s="174"/>
      <c r="AO71" s="174"/>
      <c r="AP71" s="174"/>
      <c r="AQ71" s="174"/>
      <c r="AR71" s="174"/>
      <c r="AS71" s="174"/>
      <c r="AT71" s="415"/>
      <c r="AU71" s="174"/>
      <c r="AV71" s="437"/>
      <c r="AW71" s="787"/>
      <c r="AX71" s="788"/>
      <c r="AY71" s="422"/>
      <c r="AZ71" s="788"/>
      <c r="BA71" s="788"/>
      <c r="BB71" s="422"/>
      <c r="BC71" s="788"/>
      <c r="BD71" s="787"/>
      <c r="BE71" s="788"/>
      <c r="BF71" s="426"/>
      <c r="BG71" s="426">
        <f t="shared" si="2"/>
        <v>0</v>
      </c>
      <c r="BH71" s="426">
        <f t="shared" si="3"/>
        <v>0</v>
      </c>
      <c r="BI71" s="426">
        <f t="shared" si="4"/>
        <v>0</v>
      </c>
      <c r="BJ71" s="426">
        <f t="shared" si="5"/>
        <v>0</v>
      </c>
      <c r="BK71" s="761"/>
      <c r="BL71" s="761" t="b">
        <f>COUNTIF($X$3:$X196,$X71)&gt;1</f>
        <v>0</v>
      </c>
    </row>
    <row r="72" spans="1:64" ht="15.75" customHeight="1">
      <c r="A72" s="63" t="s">
        <v>10</v>
      </c>
      <c r="B72" s="63"/>
      <c r="C72" s="63"/>
      <c r="D72" s="63"/>
      <c r="E72" s="63"/>
      <c r="F72" s="63"/>
      <c r="G72" s="63"/>
      <c r="H72" s="63"/>
      <c r="I72" s="63"/>
      <c r="J72" s="63"/>
      <c r="K72" s="63"/>
      <c r="L72" s="63"/>
      <c r="M72" s="63"/>
      <c r="N72" s="63"/>
      <c r="O72" s="63"/>
      <c r="P72" s="63"/>
      <c r="Q72" s="63"/>
      <c r="R72" s="63"/>
      <c r="S72" s="174"/>
      <c r="T72" s="174"/>
      <c r="U72" s="174"/>
      <c r="V72" s="63"/>
      <c r="W72" s="63"/>
      <c r="X72" s="174"/>
      <c r="Y72" s="429"/>
      <c r="Z72" s="63"/>
      <c r="AA72" s="63"/>
      <c r="AB72" s="63"/>
      <c r="AC72" s="63"/>
      <c r="AD72" s="174"/>
      <c r="AE72" s="174"/>
      <c r="AF72" s="464"/>
      <c r="AG72" s="174"/>
      <c r="AH72" s="174"/>
      <c r="AI72" s="174"/>
      <c r="AJ72" s="174"/>
      <c r="AK72" s="174"/>
      <c r="AL72" s="174"/>
      <c r="AM72" s="174"/>
      <c r="AN72" s="174"/>
      <c r="AO72" s="174"/>
      <c r="AP72" s="174"/>
      <c r="AQ72" s="174"/>
      <c r="AR72" s="174"/>
      <c r="AS72" s="174"/>
      <c r="AT72" s="415"/>
      <c r="AU72" s="174"/>
      <c r="AV72" s="437"/>
      <c r="AW72" s="787"/>
      <c r="AX72" s="788"/>
      <c r="AY72" s="422"/>
      <c r="AZ72" s="788"/>
      <c r="BA72" s="788"/>
      <c r="BB72" s="422"/>
      <c r="BC72" s="788"/>
      <c r="BD72" s="787"/>
      <c r="BE72" s="788"/>
      <c r="BF72" s="426"/>
      <c r="BG72" s="426">
        <f t="shared" si="2"/>
        <v>0</v>
      </c>
      <c r="BH72" s="426">
        <f t="shared" si="3"/>
        <v>0</v>
      </c>
      <c r="BI72" s="426">
        <f t="shared" si="4"/>
        <v>0</v>
      </c>
      <c r="BJ72" s="426">
        <f t="shared" si="5"/>
        <v>0</v>
      </c>
      <c r="BK72" s="761"/>
      <c r="BL72" s="761" t="b">
        <f>COUNTIF($X$3:$X196,$X72)&gt;1</f>
        <v>0</v>
      </c>
    </row>
    <row r="73" spans="1:64" ht="15.75" customHeight="1">
      <c r="A73" s="63" t="s">
        <v>10</v>
      </c>
      <c r="B73" s="63"/>
      <c r="C73" s="63"/>
      <c r="D73" s="63"/>
      <c r="E73" s="63"/>
      <c r="F73" s="63"/>
      <c r="G73" s="63"/>
      <c r="H73" s="63"/>
      <c r="I73" s="63"/>
      <c r="J73" s="63"/>
      <c r="K73" s="63"/>
      <c r="L73" s="63"/>
      <c r="M73" s="63"/>
      <c r="N73" s="63"/>
      <c r="O73" s="63"/>
      <c r="P73" s="63"/>
      <c r="Q73" s="63"/>
      <c r="R73" s="63"/>
      <c r="S73" s="63"/>
      <c r="T73" s="63"/>
      <c r="U73" s="63"/>
      <c r="V73" s="63"/>
      <c r="W73" s="63"/>
      <c r="X73" s="63"/>
      <c r="Y73" s="429"/>
      <c r="Z73" s="63"/>
      <c r="AA73" s="63"/>
      <c r="AB73" s="63"/>
      <c r="AC73" s="63"/>
      <c r="AD73" s="63"/>
      <c r="AE73" s="63"/>
      <c r="AF73" s="63"/>
      <c r="AG73" s="174"/>
      <c r="AH73" s="174"/>
      <c r="AI73" s="174"/>
      <c r="AJ73" s="174"/>
      <c r="AK73" s="174"/>
      <c r="AL73" s="174"/>
      <c r="AM73" s="174"/>
      <c r="AN73" s="174"/>
      <c r="AO73" s="174"/>
      <c r="AP73" s="174"/>
      <c r="AQ73" s="174"/>
      <c r="AR73" s="174"/>
      <c r="AS73" s="174"/>
      <c r="AT73" s="415"/>
      <c r="AU73" s="174"/>
      <c r="AV73" s="437"/>
      <c r="AW73" s="787"/>
      <c r="AX73" s="788"/>
      <c r="AY73" s="422"/>
      <c r="AZ73" s="788"/>
      <c r="BA73" s="788"/>
      <c r="BB73" s="422"/>
      <c r="BC73" s="788"/>
      <c r="BD73" s="787"/>
      <c r="BE73" s="788"/>
      <c r="BF73" s="426"/>
      <c r="BG73" s="426">
        <f t="shared" si="2"/>
        <v>0</v>
      </c>
      <c r="BH73" s="426">
        <f t="shared" si="3"/>
        <v>0</v>
      </c>
      <c r="BI73" s="426">
        <f t="shared" si="4"/>
        <v>0</v>
      </c>
      <c r="BJ73" s="426">
        <f t="shared" si="5"/>
        <v>0</v>
      </c>
      <c r="BK73" s="761"/>
      <c r="BL73" s="761" t="b">
        <f>COUNTIF($X$3:$X196,$X73)&gt;1</f>
        <v>0</v>
      </c>
    </row>
    <row r="74" spans="1:64" ht="15.75" customHeight="1">
      <c r="A74" s="63" t="s">
        <v>10</v>
      </c>
      <c r="B74" s="63"/>
      <c r="C74" s="63"/>
      <c r="D74" s="63"/>
      <c r="E74" s="63"/>
      <c r="F74" s="63"/>
      <c r="G74" s="63"/>
      <c r="H74" s="63"/>
      <c r="I74" s="63"/>
      <c r="J74" s="63"/>
      <c r="K74" s="63"/>
      <c r="L74" s="63"/>
      <c r="M74" s="63"/>
      <c r="N74" s="63"/>
      <c r="O74" s="63"/>
      <c r="P74" s="63"/>
      <c r="Q74" s="63"/>
      <c r="R74" s="63"/>
      <c r="S74" s="63"/>
      <c r="T74" s="63"/>
      <c r="U74" s="63"/>
      <c r="V74" s="63"/>
      <c r="W74" s="63"/>
      <c r="X74" s="63"/>
      <c r="Y74" s="429"/>
      <c r="Z74" s="63"/>
      <c r="AA74" s="63"/>
      <c r="AB74" s="63"/>
      <c r="AC74" s="63"/>
      <c r="AD74" s="63"/>
      <c r="AE74" s="63"/>
      <c r="AF74" s="436"/>
      <c r="AG74" s="174"/>
      <c r="AH74" s="174"/>
      <c r="AI74" s="174"/>
      <c r="AJ74" s="174"/>
      <c r="AK74" s="174"/>
      <c r="AL74" s="174"/>
      <c r="AM74" s="174"/>
      <c r="AN74" s="174"/>
      <c r="AO74" s="174"/>
      <c r="AP74" s="174"/>
      <c r="AQ74" s="174"/>
      <c r="AR74" s="174"/>
      <c r="AS74" s="174"/>
      <c r="AT74" s="415"/>
      <c r="AU74" s="174"/>
      <c r="AV74" s="437"/>
      <c r="AW74" s="787"/>
      <c r="AX74" s="788"/>
      <c r="AY74" s="422"/>
      <c r="AZ74" s="788"/>
      <c r="BA74" s="788"/>
      <c r="BB74" s="422"/>
      <c r="BC74" s="788"/>
      <c r="BD74" s="787"/>
      <c r="BE74" s="788"/>
      <c r="BF74" s="426"/>
      <c r="BG74" s="426">
        <f t="shared" si="2"/>
        <v>0</v>
      </c>
      <c r="BH74" s="426">
        <f t="shared" si="3"/>
        <v>0</v>
      </c>
      <c r="BI74" s="426">
        <f t="shared" si="4"/>
        <v>0</v>
      </c>
      <c r="BJ74" s="426">
        <f t="shared" si="5"/>
        <v>0</v>
      </c>
      <c r="BK74" s="761"/>
      <c r="BL74" s="761" t="b">
        <f>COUNTIF($X$3:$X196,$X74)&gt;1</f>
        <v>0</v>
      </c>
    </row>
    <row r="75" spans="1:64" ht="15.75" customHeight="1">
      <c r="A75" s="63" t="s">
        <v>10</v>
      </c>
      <c r="B75" s="63"/>
      <c r="C75" s="63"/>
      <c r="D75" s="63"/>
      <c r="E75" s="63"/>
      <c r="F75" s="63"/>
      <c r="G75" s="63"/>
      <c r="H75" s="63"/>
      <c r="I75" s="63"/>
      <c r="J75" s="63"/>
      <c r="K75" s="63"/>
      <c r="L75" s="63"/>
      <c r="M75" s="63"/>
      <c r="N75" s="63"/>
      <c r="O75" s="63"/>
      <c r="P75" s="63"/>
      <c r="Q75" s="63"/>
      <c r="R75" s="63"/>
      <c r="S75" s="63"/>
      <c r="T75" s="63"/>
      <c r="U75" s="63"/>
      <c r="V75" s="63"/>
      <c r="W75" s="63"/>
      <c r="X75" s="63"/>
      <c r="Y75" s="429"/>
      <c r="Z75" s="63"/>
      <c r="AA75" s="63"/>
      <c r="AB75" s="63"/>
      <c r="AC75" s="63"/>
      <c r="AD75" s="63"/>
      <c r="AE75" s="63"/>
      <c r="AF75" s="63"/>
      <c r="AG75" s="174"/>
      <c r="AH75" s="174"/>
      <c r="AI75" s="174"/>
      <c r="AJ75" s="174"/>
      <c r="AK75" s="174"/>
      <c r="AL75" s="174"/>
      <c r="AM75" s="174"/>
      <c r="AN75" s="174"/>
      <c r="AO75" s="174"/>
      <c r="AP75" s="174"/>
      <c r="AQ75" s="174"/>
      <c r="AR75" s="174"/>
      <c r="AS75" s="174"/>
      <c r="AT75" s="415"/>
      <c r="AU75" s="174"/>
      <c r="AV75" s="437"/>
      <c r="AW75" s="787"/>
      <c r="AX75" s="788"/>
      <c r="AY75" s="422"/>
      <c r="AZ75" s="788"/>
      <c r="BA75" s="788"/>
      <c r="BB75" s="422"/>
      <c r="BC75" s="788"/>
      <c r="BD75" s="787"/>
      <c r="BE75" s="788"/>
      <c r="BF75" s="426"/>
      <c r="BG75" s="426">
        <f t="shared" si="2"/>
        <v>0</v>
      </c>
      <c r="BH75" s="426">
        <f t="shared" si="3"/>
        <v>0</v>
      </c>
      <c r="BI75" s="426">
        <f t="shared" si="4"/>
        <v>0</v>
      </c>
      <c r="BJ75" s="426">
        <f t="shared" si="5"/>
        <v>0</v>
      </c>
      <c r="BK75" s="761"/>
      <c r="BL75" s="761" t="b">
        <f>COUNTIF($X$3:$X196,$X75)&gt;1</f>
        <v>0</v>
      </c>
    </row>
    <row r="76" spans="1:64" ht="15.75" customHeight="1">
      <c r="A76" s="63" t="s">
        <v>10</v>
      </c>
      <c r="B76" s="63"/>
      <c r="C76" s="63"/>
      <c r="D76" s="63"/>
      <c r="E76" s="63"/>
      <c r="F76" s="63"/>
      <c r="G76" s="63"/>
      <c r="H76" s="63"/>
      <c r="I76" s="63"/>
      <c r="J76" s="63"/>
      <c r="K76" s="63"/>
      <c r="L76" s="63"/>
      <c r="M76" s="63"/>
      <c r="N76" s="63"/>
      <c r="O76" s="63"/>
      <c r="P76" s="63"/>
      <c r="Q76" s="63"/>
      <c r="R76" s="63"/>
      <c r="S76" s="63"/>
      <c r="T76" s="63"/>
      <c r="U76" s="63"/>
      <c r="V76" s="63"/>
      <c r="W76" s="63"/>
      <c r="X76" s="63"/>
      <c r="Y76" s="429"/>
      <c r="Z76" s="63"/>
      <c r="AA76" s="63"/>
      <c r="AB76" s="63"/>
      <c r="AC76" s="63"/>
      <c r="AD76" s="63"/>
      <c r="AE76" s="63"/>
      <c r="AF76" s="464"/>
      <c r="AG76" s="174"/>
      <c r="AH76" s="174"/>
      <c r="AI76" s="174"/>
      <c r="AJ76" s="174"/>
      <c r="AK76" s="174"/>
      <c r="AL76" s="174"/>
      <c r="AM76" s="174"/>
      <c r="AN76" s="174"/>
      <c r="AO76" s="174"/>
      <c r="AP76" s="174"/>
      <c r="AQ76" s="174"/>
      <c r="AR76" s="174"/>
      <c r="AS76" s="174"/>
      <c r="AT76" s="415"/>
      <c r="AU76" s="174"/>
      <c r="AV76" s="437"/>
      <c r="AW76" s="787"/>
      <c r="AX76" s="788"/>
      <c r="AY76" s="422"/>
      <c r="AZ76" s="788"/>
      <c r="BA76" s="788"/>
      <c r="BB76" s="422"/>
      <c r="BC76" s="788"/>
      <c r="BD76" s="787"/>
      <c r="BE76" s="788"/>
      <c r="BF76" s="426"/>
      <c r="BG76" s="426">
        <f t="shared" si="2"/>
        <v>0</v>
      </c>
      <c r="BH76" s="426">
        <f t="shared" si="3"/>
        <v>0</v>
      </c>
      <c r="BI76" s="426">
        <f t="shared" si="4"/>
        <v>0</v>
      </c>
      <c r="BJ76" s="426">
        <f t="shared" si="5"/>
        <v>0</v>
      </c>
      <c r="BK76" s="761"/>
      <c r="BL76" s="761" t="b">
        <f>COUNTIF($X$3:$X196,$X76)&gt;1</f>
        <v>0</v>
      </c>
    </row>
    <row r="77" spans="1:64" ht="15.75" customHeight="1">
      <c r="A77" s="63" t="s">
        <v>10</v>
      </c>
      <c r="B77" s="63"/>
      <c r="C77" s="63"/>
      <c r="D77" s="63"/>
      <c r="E77" s="63"/>
      <c r="F77" s="63"/>
      <c r="G77" s="63"/>
      <c r="H77" s="63"/>
      <c r="I77" s="63"/>
      <c r="J77" s="63"/>
      <c r="K77" s="63"/>
      <c r="L77" s="63"/>
      <c r="M77" s="63"/>
      <c r="N77" s="63"/>
      <c r="O77" s="63"/>
      <c r="P77" s="63"/>
      <c r="Q77" s="63"/>
      <c r="R77" s="63"/>
      <c r="S77" s="63"/>
      <c r="T77" s="63"/>
      <c r="U77" s="63"/>
      <c r="V77" s="63"/>
      <c r="W77" s="63"/>
      <c r="X77" s="63"/>
      <c r="Y77" s="429"/>
      <c r="Z77" s="63"/>
      <c r="AA77" s="63"/>
      <c r="AB77" s="63"/>
      <c r="AC77" s="63"/>
      <c r="AD77" s="63"/>
      <c r="AE77" s="63"/>
      <c r="AF77" s="435"/>
      <c r="AG77" s="174"/>
      <c r="AH77" s="174"/>
      <c r="AI77" s="174"/>
      <c r="AJ77" s="174"/>
      <c r="AK77" s="174"/>
      <c r="AL77" s="174"/>
      <c r="AM77" s="174"/>
      <c r="AN77" s="174"/>
      <c r="AO77" s="174"/>
      <c r="AP77" s="174"/>
      <c r="AQ77" s="174"/>
      <c r="AR77" s="174"/>
      <c r="AS77" s="174"/>
      <c r="AT77" s="415"/>
      <c r="AU77" s="174"/>
      <c r="AV77" s="437"/>
      <c r="AW77" s="787"/>
      <c r="AX77" s="788"/>
      <c r="AY77" s="422"/>
      <c r="AZ77" s="788"/>
      <c r="BA77" s="788"/>
      <c r="BB77" s="422"/>
      <c r="BC77" s="788"/>
      <c r="BD77" s="787"/>
      <c r="BE77" s="788"/>
      <c r="BF77" s="426"/>
      <c r="BG77" s="426">
        <f t="shared" si="2"/>
        <v>0</v>
      </c>
      <c r="BH77" s="426">
        <f t="shared" si="3"/>
        <v>0</v>
      </c>
      <c r="BI77" s="426">
        <f t="shared" si="4"/>
        <v>0</v>
      </c>
      <c r="BJ77" s="426">
        <f t="shared" si="5"/>
        <v>0</v>
      </c>
      <c r="BK77" s="761"/>
      <c r="BL77" s="761" t="b">
        <f>COUNTIF($X$3:$X196,$X77)&gt;1</f>
        <v>0</v>
      </c>
    </row>
    <row r="78" spans="1:64" ht="15.75" customHeight="1">
      <c r="A78" s="63" t="s">
        <v>10</v>
      </c>
      <c r="B78" s="63"/>
      <c r="C78" s="63"/>
      <c r="D78" s="63"/>
      <c r="E78" s="63"/>
      <c r="F78" s="63"/>
      <c r="G78" s="63"/>
      <c r="H78" s="63"/>
      <c r="I78" s="63"/>
      <c r="J78" s="63"/>
      <c r="K78" s="63"/>
      <c r="L78" s="63"/>
      <c r="M78" s="63"/>
      <c r="N78" s="63"/>
      <c r="O78" s="63"/>
      <c r="P78" s="63"/>
      <c r="Q78" s="63"/>
      <c r="R78" s="63"/>
      <c r="S78" s="63"/>
      <c r="T78" s="63"/>
      <c r="U78" s="63"/>
      <c r="V78" s="63"/>
      <c r="W78" s="63"/>
      <c r="X78" s="63"/>
      <c r="Y78" s="429"/>
      <c r="Z78" s="63"/>
      <c r="AA78" s="63"/>
      <c r="AB78" s="63"/>
      <c r="AC78" s="63"/>
      <c r="AD78" s="63"/>
      <c r="AE78" s="63"/>
      <c r="AF78" s="436"/>
      <c r="AG78" s="174"/>
      <c r="AH78" s="174"/>
      <c r="AI78" s="174"/>
      <c r="AJ78" s="174"/>
      <c r="AK78" s="174"/>
      <c r="AL78" s="174"/>
      <c r="AM78" s="174"/>
      <c r="AN78" s="174"/>
      <c r="AO78" s="174"/>
      <c r="AP78" s="174"/>
      <c r="AQ78" s="174"/>
      <c r="AR78" s="174"/>
      <c r="AS78" s="174"/>
      <c r="AT78" s="415"/>
      <c r="AU78" s="174"/>
      <c r="AV78" s="437"/>
      <c r="AW78" s="787"/>
      <c r="AX78" s="788"/>
      <c r="AY78" s="422"/>
      <c r="AZ78" s="788"/>
      <c r="BA78" s="788"/>
      <c r="BB78" s="422"/>
      <c r="BC78" s="788"/>
      <c r="BD78" s="787"/>
      <c r="BE78" s="788"/>
      <c r="BF78" s="426"/>
      <c r="BG78" s="426">
        <f t="shared" si="2"/>
        <v>0</v>
      </c>
      <c r="BH78" s="426">
        <f t="shared" si="3"/>
        <v>0</v>
      </c>
      <c r="BI78" s="426">
        <f t="shared" si="4"/>
        <v>0</v>
      </c>
      <c r="BJ78" s="426">
        <f t="shared" si="5"/>
        <v>0</v>
      </c>
      <c r="BK78" s="761"/>
      <c r="BL78" s="761" t="b">
        <f>COUNTIF($X$3:$X196,$X78)&gt;1</f>
        <v>0</v>
      </c>
    </row>
    <row r="79" spans="1:64" ht="15.75" customHeight="1">
      <c r="A79" s="63" t="s">
        <v>10</v>
      </c>
      <c r="B79" s="63"/>
      <c r="C79" s="63"/>
      <c r="D79" s="63"/>
      <c r="E79" s="63"/>
      <c r="F79" s="63"/>
      <c r="G79" s="63"/>
      <c r="H79" s="63"/>
      <c r="I79" s="63"/>
      <c r="J79" s="63"/>
      <c r="K79" s="63"/>
      <c r="L79" s="63"/>
      <c r="M79" s="63"/>
      <c r="N79" s="63"/>
      <c r="O79" s="63"/>
      <c r="P79" s="63"/>
      <c r="Q79" s="63"/>
      <c r="R79" s="63"/>
      <c r="S79" s="63"/>
      <c r="T79" s="63"/>
      <c r="U79" s="63"/>
      <c r="V79" s="63"/>
      <c r="W79" s="63"/>
      <c r="X79" s="63"/>
      <c r="Y79" s="429"/>
      <c r="Z79" s="63"/>
      <c r="AA79" s="63"/>
      <c r="AB79" s="63"/>
      <c r="AC79" s="63"/>
      <c r="AD79" s="174"/>
      <c r="AE79" s="174"/>
      <c r="AF79" s="63"/>
      <c r="AG79" s="174"/>
      <c r="AH79" s="174"/>
      <c r="AI79" s="174"/>
      <c r="AJ79" s="174"/>
      <c r="AK79" s="174"/>
      <c r="AL79" s="174"/>
      <c r="AM79" s="174"/>
      <c r="AN79" s="174"/>
      <c r="AO79" s="174"/>
      <c r="AP79" s="174"/>
      <c r="AQ79" s="174"/>
      <c r="AR79" s="174"/>
      <c r="AS79" s="174"/>
      <c r="AT79" s="415"/>
      <c r="AU79" s="174"/>
      <c r="AV79" s="437"/>
      <c r="AW79" s="787"/>
      <c r="AX79" s="788"/>
      <c r="AY79" s="422"/>
      <c r="AZ79" s="788"/>
      <c r="BA79" s="788"/>
      <c r="BB79" s="422"/>
      <c r="BC79" s="788"/>
      <c r="BD79" s="787"/>
      <c r="BE79" s="788"/>
      <c r="BF79" s="426"/>
      <c r="BG79" s="426">
        <f t="shared" si="2"/>
        <v>0</v>
      </c>
      <c r="BH79" s="426">
        <f t="shared" si="3"/>
        <v>0</v>
      </c>
      <c r="BI79" s="426">
        <f t="shared" si="4"/>
        <v>0</v>
      </c>
      <c r="BJ79" s="426">
        <f t="shared" si="5"/>
        <v>0</v>
      </c>
      <c r="BK79" s="761"/>
      <c r="BL79" s="761" t="b">
        <f>COUNTIF($X$3:$X196,$X79)&gt;1</f>
        <v>0</v>
      </c>
    </row>
    <row r="80" spans="1:64" ht="15.75" customHeight="1">
      <c r="A80" s="63" t="s">
        <v>10</v>
      </c>
      <c r="B80" s="63"/>
      <c r="C80" s="63"/>
      <c r="D80" s="63"/>
      <c r="E80" s="63"/>
      <c r="F80" s="63"/>
      <c r="G80" s="63"/>
      <c r="H80" s="63"/>
      <c r="I80" s="63"/>
      <c r="J80" s="63"/>
      <c r="K80" s="63"/>
      <c r="L80" s="63"/>
      <c r="M80" s="63"/>
      <c r="N80" s="63"/>
      <c r="O80" s="63"/>
      <c r="P80" s="63"/>
      <c r="Q80" s="63"/>
      <c r="R80" s="63"/>
      <c r="S80" s="63"/>
      <c r="T80" s="63"/>
      <c r="U80" s="63"/>
      <c r="V80" s="63"/>
      <c r="W80" s="63"/>
      <c r="X80" s="63"/>
      <c r="Y80" s="429"/>
      <c r="Z80" s="63"/>
      <c r="AA80" s="63"/>
      <c r="AB80" s="63"/>
      <c r="AC80" s="63"/>
      <c r="AD80" s="63"/>
      <c r="AE80" s="801"/>
      <c r="AF80" s="63"/>
      <c r="AG80" s="174"/>
      <c r="AH80" s="174"/>
      <c r="AI80" s="174"/>
      <c r="AJ80" s="174"/>
      <c r="AK80" s="174"/>
      <c r="AL80" s="174"/>
      <c r="AM80" s="174"/>
      <c r="AN80" s="174"/>
      <c r="AO80" s="174"/>
      <c r="AP80" s="174"/>
      <c r="AQ80" s="174"/>
      <c r="AR80" s="174"/>
      <c r="AS80" s="174"/>
      <c r="AT80" s="415"/>
      <c r="AU80" s="174"/>
      <c r="AV80" s="437"/>
      <c r="AW80" s="787"/>
      <c r="AX80" s="788"/>
      <c r="AY80" s="422"/>
      <c r="AZ80" s="788"/>
      <c r="BA80" s="788"/>
      <c r="BB80" s="422"/>
      <c r="BC80" s="788"/>
      <c r="BD80" s="787"/>
      <c r="BE80" s="788"/>
      <c r="BF80" s="426"/>
      <c r="BG80" s="426">
        <f t="shared" si="2"/>
        <v>0</v>
      </c>
      <c r="BH80" s="426">
        <f t="shared" si="3"/>
        <v>0</v>
      </c>
      <c r="BI80" s="426">
        <f t="shared" si="4"/>
        <v>0</v>
      </c>
      <c r="BJ80" s="426">
        <f t="shared" si="5"/>
        <v>0</v>
      </c>
      <c r="BK80" s="761"/>
      <c r="BL80" s="761" t="b">
        <f>COUNTIF($X$3:$X196,$X80)&gt;1</f>
        <v>0</v>
      </c>
    </row>
    <row r="81" spans="1:64" ht="15.75" customHeight="1">
      <c r="A81" s="63" t="s">
        <v>10</v>
      </c>
      <c r="B81" s="63"/>
      <c r="C81" s="63"/>
      <c r="D81" s="63"/>
      <c r="E81" s="63"/>
      <c r="F81" s="63"/>
      <c r="G81" s="63"/>
      <c r="H81" s="63"/>
      <c r="I81" s="63"/>
      <c r="J81" s="63"/>
      <c r="K81" s="63"/>
      <c r="L81" s="63"/>
      <c r="M81" s="63"/>
      <c r="N81" s="63"/>
      <c r="O81" s="63"/>
      <c r="P81" s="63"/>
      <c r="Q81" s="63"/>
      <c r="R81" s="63"/>
      <c r="S81" s="63"/>
      <c r="T81" s="63"/>
      <c r="U81" s="63"/>
      <c r="V81" s="63"/>
      <c r="W81" s="63"/>
      <c r="X81" s="63"/>
      <c r="Y81" s="429"/>
      <c r="Z81" s="63"/>
      <c r="AA81" s="63"/>
      <c r="AB81" s="63"/>
      <c r="AC81" s="63"/>
      <c r="AD81" s="63"/>
      <c r="AE81" s="801"/>
      <c r="AF81" s="63"/>
      <c r="AG81" s="174"/>
      <c r="AH81" s="174"/>
      <c r="AI81" s="174"/>
      <c r="AJ81" s="174"/>
      <c r="AK81" s="174"/>
      <c r="AL81" s="174"/>
      <c r="AM81" s="174"/>
      <c r="AN81" s="174"/>
      <c r="AO81" s="174"/>
      <c r="AP81" s="174"/>
      <c r="AQ81" s="174"/>
      <c r="AR81" s="174"/>
      <c r="AS81" s="174"/>
      <c r="AT81" s="415"/>
      <c r="AU81" s="174"/>
      <c r="AV81" s="437"/>
      <c r="AW81" s="787"/>
      <c r="AX81" s="788"/>
      <c r="AY81" s="422"/>
      <c r="AZ81" s="788"/>
      <c r="BA81" s="788"/>
      <c r="BB81" s="422"/>
      <c r="BC81" s="788"/>
      <c r="BD81" s="787"/>
      <c r="BE81" s="788"/>
      <c r="BF81" s="426"/>
      <c r="BG81" s="426">
        <f t="shared" si="2"/>
        <v>0</v>
      </c>
      <c r="BH81" s="426">
        <f t="shared" si="3"/>
        <v>0</v>
      </c>
      <c r="BI81" s="426">
        <f t="shared" si="4"/>
        <v>0</v>
      </c>
      <c r="BJ81" s="426">
        <f t="shared" si="5"/>
        <v>0</v>
      </c>
      <c r="BK81" s="761"/>
      <c r="BL81" s="761" t="b">
        <f>COUNTIF($X$3:$X196,$X81)&gt;1</f>
        <v>0</v>
      </c>
    </row>
    <row r="82" spans="1:64" ht="15.75" customHeight="1">
      <c r="A82" s="63" t="s">
        <v>10</v>
      </c>
      <c r="B82" s="63"/>
      <c r="C82" s="63"/>
      <c r="D82" s="63"/>
      <c r="E82" s="63"/>
      <c r="F82" s="63"/>
      <c r="G82" s="63"/>
      <c r="H82" s="63"/>
      <c r="I82" s="63"/>
      <c r="J82" s="63"/>
      <c r="K82" s="63"/>
      <c r="L82" s="63"/>
      <c r="M82" s="63"/>
      <c r="N82" s="63"/>
      <c r="O82" s="63"/>
      <c r="P82" s="63"/>
      <c r="Q82" s="63"/>
      <c r="R82" s="63"/>
      <c r="S82" s="63"/>
      <c r="T82" s="63"/>
      <c r="U82" s="63"/>
      <c r="V82" s="63"/>
      <c r="W82" s="63"/>
      <c r="X82" s="63"/>
      <c r="Y82" s="429"/>
      <c r="Z82" s="63"/>
      <c r="AA82" s="63"/>
      <c r="AB82" s="63"/>
      <c r="AC82" s="63"/>
      <c r="AD82" s="63"/>
      <c r="AE82" s="63"/>
      <c r="AF82" s="63"/>
      <c r="AG82" s="174"/>
      <c r="AH82" s="174"/>
      <c r="AI82" s="174"/>
      <c r="AJ82" s="174"/>
      <c r="AK82" s="174"/>
      <c r="AL82" s="174"/>
      <c r="AM82" s="174"/>
      <c r="AN82" s="174"/>
      <c r="AO82" s="174"/>
      <c r="AP82" s="174"/>
      <c r="AQ82" s="174"/>
      <c r="AR82" s="174"/>
      <c r="AS82" s="174"/>
      <c r="AT82" s="415"/>
      <c r="AU82" s="174"/>
      <c r="AV82" s="437"/>
      <c r="AW82" s="787"/>
      <c r="AX82" s="788"/>
      <c r="AY82" s="422"/>
      <c r="AZ82" s="788"/>
      <c r="BA82" s="788"/>
      <c r="BB82" s="422"/>
      <c r="BC82" s="788"/>
      <c r="BD82" s="787"/>
      <c r="BE82" s="788"/>
      <c r="BF82" s="426"/>
      <c r="BG82" s="426">
        <f t="shared" si="2"/>
        <v>0</v>
      </c>
      <c r="BH82" s="426">
        <f t="shared" si="3"/>
        <v>0</v>
      </c>
      <c r="BI82" s="426">
        <f t="shared" si="4"/>
        <v>0</v>
      </c>
      <c r="BJ82" s="426">
        <f t="shared" si="5"/>
        <v>0</v>
      </c>
      <c r="BK82" s="761"/>
      <c r="BL82" s="761" t="b">
        <f>COUNTIF($X$3:$X196,$X82)&gt;1</f>
        <v>0</v>
      </c>
    </row>
    <row r="83" spans="1:64" ht="15.75" customHeight="1">
      <c r="A83" s="63" t="s">
        <v>10</v>
      </c>
      <c r="B83" s="63"/>
      <c r="C83" s="63"/>
      <c r="D83" s="63"/>
      <c r="E83" s="63"/>
      <c r="F83" s="63"/>
      <c r="G83" s="63"/>
      <c r="H83" s="63"/>
      <c r="I83" s="63"/>
      <c r="J83" s="63"/>
      <c r="K83" s="63"/>
      <c r="L83" s="63"/>
      <c r="M83" s="63"/>
      <c r="N83" s="63"/>
      <c r="O83" s="63"/>
      <c r="P83" s="63"/>
      <c r="Q83" s="63"/>
      <c r="R83" s="63"/>
      <c r="S83" s="63"/>
      <c r="T83" s="63"/>
      <c r="U83" s="63"/>
      <c r="V83" s="63"/>
      <c r="W83" s="63"/>
      <c r="X83" s="63"/>
      <c r="Y83" s="429"/>
      <c r="Z83" s="63"/>
      <c r="AA83" s="63"/>
      <c r="AB83" s="63"/>
      <c r="AC83" s="63"/>
      <c r="AD83" s="63"/>
      <c r="AE83" s="63"/>
      <c r="AF83" s="63"/>
      <c r="AG83" s="174"/>
      <c r="AH83" s="174"/>
      <c r="AI83" s="174"/>
      <c r="AJ83" s="174"/>
      <c r="AK83" s="174"/>
      <c r="AL83" s="174"/>
      <c r="AM83" s="174"/>
      <c r="AN83" s="174"/>
      <c r="AO83" s="174"/>
      <c r="AP83" s="174"/>
      <c r="AQ83" s="174"/>
      <c r="AR83" s="174"/>
      <c r="AS83" s="174"/>
      <c r="AT83" s="415"/>
      <c r="AU83" s="174"/>
      <c r="AV83" s="437"/>
      <c r="AW83" s="787"/>
      <c r="AX83" s="788"/>
      <c r="AY83" s="422"/>
      <c r="AZ83" s="788"/>
      <c r="BA83" s="788"/>
      <c r="BB83" s="422"/>
      <c r="BC83" s="788"/>
      <c r="BD83" s="787"/>
      <c r="BE83" s="788"/>
      <c r="BF83" s="426"/>
      <c r="BG83" s="426">
        <f t="shared" si="2"/>
        <v>0</v>
      </c>
      <c r="BH83" s="426">
        <f t="shared" si="3"/>
        <v>0</v>
      </c>
      <c r="BI83" s="426">
        <f t="shared" si="4"/>
        <v>0</v>
      </c>
      <c r="BJ83" s="426">
        <f t="shared" si="5"/>
        <v>0</v>
      </c>
      <c r="BK83" s="761"/>
      <c r="BL83" s="761" t="b">
        <f>COUNTIF($X$3:$X196,$X83)&gt;1</f>
        <v>0</v>
      </c>
    </row>
    <row r="84" spans="1:64" ht="15.75" customHeight="1">
      <c r="A84" s="63" t="s">
        <v>10</v>
      </c>
      <c r="B84" s="63"/>
      <c r="C84" s="63"/>
      <c r="D84" s="63"/>
      <c r="E84" s="63"/>
      <c r="F84" s="63"/>
      <c r="G84" s="63"/>
      <c r="H84" s="63"/>
      <c r="I84" s="63"/>
      <c r="J84" s="63"/>
      <c r="K84" s="63"/>
      <c r="L84" s="63"/>
      <c r="M84" s="63"/>
      <c r="N84" s="63"/>
      <c r="O84" s="63"/>
      <c r="P84" s="63"/>
      <c r="Q84" s="63"/>
      <c r="R84" s="63"/>
      <c r="S84" s="63"/>
      <c r="T84" s="63"/>
      <c r="U84" s="63"/>
      <c r="V84" s="63"/>
      <c r="W84" s="63"/>
      <c r="X84" s="63"/>
      <c r="Y84" s="429"/>
      <c r="Z84" s="63"/>
      <c r="AA84" s="63"/>
      <c r="AB84" s="63"/>
      <c r="AC84" s="63"/>
      <c r="AD84" s="63"/>
      <c r="AE84" s="63"/>
      <c r="AF84" s="435"/>
      <c r="AG84" s="174"/>
      <c r="AH84" s="174"/>
      <c r="AI84" s="174"/>
      <c r="AJ84" s="174"/>
      <c r="AK84" s="174"/>
      <c r="AL84" s="174"/>
      <c r="AM84" s="174"/>
      <c r="AN84" s="174"/>
      <c r="AO84" s="174"/>
      <c r="AP84" s="174"/>
      <c r="AQ84" s="174"/>
      <c r="AR84" s="174"/>
      <c r="AS84" s="174"/>
      <c r="AT84" s="415"/>
      <c r="AU84" s="174"/>
      <c r="AV84" s="437"/>
      <c r="AW84" s="787"/>
      <c r="AX84" s="788"/>
      <c r="AY84" s="422"/>
      <c r="AZ84" s="788"/>
      <c r="BA84" s="788"/>
      <c r="BB84" s="422"/>
      <c r="BC84" s="788"/>
      <c r="BD84" s="787"/>
      <c r="BE84" s="788"/>
      <c r="BF84" s="426"/>
      <c r="BG84" s="426">
        <f t="shared" si="2"/>
        <v>0</v>
      </c>
      <c r="BH84" s="426">
        <f t="shared" si="3"/>
        <v>0</v>
      </c>
      <c r="BI84" s="426">
        <f t="shared" si="4"/>
        <v>0</v>
      </c>
      <c r="BJ84" s="426">
        <f t="shared" si="5"/>
        <v>0</v>
      </c>
      <c r="BK84" s="761"/>
      <c r="BL84" s="761" t="b">
        <f>COUNTIF($X$3:$X196,$X84)&gt;1</f>
        <v>0</v>
      </c>
    </row>
    <row r="85" spans="1:64" ht="15.75" customHeight="1">
      <c r="A85" s="63" t="s">
        <v>10</v>
      </c>
      <c r="B85" s="63"/>
      <c r="C85" s="63"/>
      <c r="D85" s="63"/>
      <c r="E85" s="63"/>
      <c r="F85" s="63"/>
      <c r="G85" s="63"/>
      <c r="H85" s="63"/>
      <c r="I85" s="63"/>
      <c r="J85" s="63"/>
      <c r="K85" s="63"/>
      <c r="L85" s="63"/>
      <c r="M85" s="63"/>
      <c r="N85" s="63"/>
      <c r="O85" s="63"/>
      <c r="P85" s="63"/>
      <c r="Q85" s="63"/>
      <c r="R85" s="63"/>
      <c r="S85" s="63"/>
      <c r="T85" s="63"/>
      <c r="U85" s="63"/>
      <c r="V85" s="63"/>
      <c r="W85" s="63"/>
      <c r="X85" s="63"/>
      <c r="Y85" s="429"/>
      <c r="Z85" s="63"/>
      <c r="AA85" s="63"/>
      <c r="AB85" s="63"/>
      <c r="AC85" s="63"/>
      <c r="AD85" s="63"/>
      <c r="AE85" s="63"/>
      <c r="AF85" s="63"/>
      <c r="AG85" s="174"/>
      <c r="AH85" s="174"/>
      <c r="AI85" s="174"/>
      <c r="AJ85" s="174"/>
      <c r="AK85" s="174"/>
      <c r="AL85" s="174"/>
      <c r="AM85" s="174"/>
      <c r="AN85" s="174"/>
      <c r="AO85" s="174"/>
      <c r="AP85" s="174"/>
      <c r="AQ85" s="174"/>
      <c r="AR85" s="174"/>
      <c r="AS85" s="174"/>
      <c r="AT85" s="415"/>
      <c r="AU85" s="174"/>
      <c r="AV85" s="437"/>
      <c r="AW85" s="787"/>
      <c r="AX85" s="788"/>
      <c r="AY85" s="422"/>
      <c r="AZ85" s="788"/>
      <c r="BA85" s="788"/>
      <c r="BB85" s="422"/>
      <c r="BC85" s="788"/>
      <c r="BD85" s="787"/>
      <c r="BE85" s="788"/>
      <c r="BF85" s="426"/>
      <c r="BG85" s="426">
        <f t="shared" si="2"/>
        <v>0</v>
      </c>
      <c r="BH85" s="426">
        <f t="shared" si="3"/>
        <v>0</v>
      </c>
      <c r="BI85" s="426">
        <f t="shared" si="4"/>
        <v>0</v>
      </c>
      <c r="BJ85" s="426">
        <f t="shared" si="5"/>
        <v>0</v>
      </c>
      <c r="BK85" s="761"/>
      <c r="BL85" s="761" t="b">
        <f>COUNTIF($X$3:$X196,$X85)&gt;1</f>
        <v>0</v>
      </c>
    </row>
    <row r="86" spans="1:64" ht="15.75" customHeight="1">
      <c r="A86" s="63" t="s">
        <v>10</v>
      </c>
      <c r="B86" s="63"/>
      <c r="C86" s="63"/>
      <c r="D86" s="63"/>
      <c r="E86" s="63"/>
      <c r="F86" s="63"/>
      <c r="G86" s="63"/>
      <c r="H86" s="63"/>
      <c r="I86" s="63"/>
      <c r="J86" s="63"/>
      <c r="K86" s="63"/>
      <c r="L86" s="63"/>
      <c r="M86" s="63"/>
      <c r="N86" s="63"/>
      <c r="O86" s="63"/>
      <c r="P86" s="63"/>
      <c r="Q86" s="63"/>
      <c r="R86" s="63"/>
      <c r="S86" s="63"/>
      <c r="T86" s="63"/>
      <c r="U86" s="63"/>
      <c r="V86" s="63"/>
      <c r="W86" s="63"/>
      <c r="X86" s="63"/>
      <c r="Y86" s="429"/>
      <c r="Z86" s="63"/>
      <c r="AA86" s="63"/>
      <c r="AB86" s="63"/>
      <c r="AC86" s="63"/>
      <c r="AD86" s="63"/>
      <c r="AE86" s="63"/>
      <c r="AF86" s="427"/>
      <c r="AG86" s="174"/>
      <c r="AH86" s="174"/>
      <c r="AI86" s="174"/>
      <c r="AJ86" s="174"/>
      <c r="AK86" s="174"/>
      <c r="AL86" s="174"/>
      <c r="AM86" s="174"/>
      <c r="AN86" s="174"/>
      <c r="AO86" s="174"/>
      <c r="AP86" s="174"/>
      <c r="AQ86" s="174"/>
      <c r="AR86" s="174"/>
      <c r="AS86" s="174"/>
      <c r="AT86" s="415"/>
      <c r="AU86" s="174"/>
      <c r="AV86" s="437"/>
      <c r="AW86" s="787"/>
      <c r="AX86" s="788"/>
      <c r="AY86" s="422"/>
      <c r="AZ86" s="788"/>
      <c r="BA86" s="788"/>
      <c r="BB86" s="422"/>
      <c r="BC86" s="788"/>
      <c r="BD86" s="787"/>
      <c r="BE86" s="788"/>
      <c r="BF86" s="426"/>
      <c r="BG86" s="426">
        <f t="shared" si="2"/>
        <v>0</v>
      </c>
      <c r="BH86" s="426">
        <f t="shared" si="3"/>
        <v>0</v>
      </c>
      <c r="BI86" s="426">
        <f t="shared" si="4"/>
        <v>0</v>
      </c>
      <c r="BJ86" s="426">
        <f t="shared" si="5"/>
        <v>0</v>
      </c>
      <c r="BK86" s="761"/>
      <c r="BL86" s="761" t="b">
        <f>COUNTIF($X$3:$X196,$X86)&gt;1</f>
        <v>0</v>
      </c>
    </row>
    <row r="87" spans="1:64" ht="15.75" customHeight="1">
      <c r="A87" s="63" t="s">
        <v>10</v>
      </c>
      <c r="B87" s="63"/>
      <c r="C87" s="63"/>
      <c r="D87" s="63"/>
      <c r="E87" s="63"/>
      <c r="F87" s="63"/>
      <c r="G87" s="63"/>
      <c r="H87" s="63"/>
      <c r="I87" s="63"/>
      <c r="J87" s="63"/>
      <c r="K87" s="63"/>
      <c r="L87" s="63"/>
      <c r="M87" s="63"/>
      <c r="N87" s="63"/>
      <c r="O87" s="63"/>
      <c r="P87" s="63"/>
      <c r="Q87" s="63"/>
      <c r="R87" s="63"/>
      <c r="S87" s="63"/>
      <c r="T87" s="63"/>
      <c r="U87" s="63"/>
      <c r="V87" s="63"/>
      <c r="W87" s="63"/>
      <c r="X87" s="63"/>
      <c r="Y87" s="429"/>
      <c r="Z87" s="63"/>
      <c r="AA87" s="63"/>
      <c r="AB87" s="63"/>
      <c r="AC87" s="63"/>
      <c r="AD87" s="63"/>
      <c r="AE87" s="63"/>
      <c r="AF87" s="63"/>
      <c r="AG87" s="174"/>
      <c r="AH87" s="174"/>
      <c r="AI87" s="174"/>
      <c r="AJ87" s="174"/>
      <c r="AK87" s="174"/>
      <c r="AL87" s="174"/>
      <c r="AM87" s="174"/>
      <c r="AN87" s="174"/>
      <c r="AO87" s="174"/>
      <c r="AP87" s="174"/>
      <c r="AQ87" s="174"/>
      <c r="AR87" s="174"/>
      <c r="AS87" s="174"/>
      <c r="AT87" s="415"/>
      <c r="AU87" s="174"/>
      <c r="AV87" s="437"/>
      <c r="AW87" s="787"/>
      <c r="AX87" s="788"/>
      <c r="AY87" s="422"/>
      <c r="AZ87" s="788"/>
      <c r="BA87" s="788"/>
      <c r="BB87" s="422"/>
      <c r="BC87" s="788"/>
      <c r="BD87" s="787"/>
      <c r="BE87" s="788"/>
      <c r="BF87" s="426"/>
      <c r="BG87" s="426">
        <f t="shared" si="2"/>
        <v>0</v>
      </c>
      <c r="BH87" s="426">
        <f t="shared" si="3"/>
        <v>0</v>
      </c>
      <c r="BI87" s="426">
        <f t="shared" si="4"/>
        <v>0</v>
      </c>
      <c r="BJ87" s="426">
        <f t="shared" si="5"/>
        <v>0</v>
      </c>
      <c r="BK87" s="761"/>
      <c r="BL87" s="761" t="b">
        <f>COUNTIF($X$3:$X196,$X87)&gt;1</f>
        <v>0</v>
      </c>
    </row>
    <row r="88" spans="1:64" ht="15.75" customHeight="1">
      <c r="A88" s="63" t="s">
        <v>10</v>
      </c>
      <c r="B88" s="63"/>
      <c r="C88" s="63"/>
      <c r="D88" s="63"/>
      <c r="E88" s="63"/>
      <c r="F88" s="63"/>
      <c r="G88" s="63"/>
      <c r="H88" s="63"/>
      <c r="I88" s="63"/>
      <c r="J88" s="63"/>
      <c r="K88" s="63"/>
      <c r="L88" s="63"/>
      <c r="M88" s="63"/>
      <c r="N88" s="63"/>
      <c r="O88" s="63"/>
      <c r="P88" s="63"/>
      <c r="Q88" s="63"/>
      <c r="R88" s="63"/>
      <c r="S88" s="63"/>
      <c r="T88" s="63"/>
      <c r="U88" s="63"/>
      <c r="V88" s="63"/>
      <c r="W88" s="63"/>
      <c r="X88" s="63"/>
      <c r="Y88" s="429"/>
      <c r="Z88" s="63"/>
      <c r="AA88" s="63"/>
      <c r="AB88" s="63"/>
      <c r="AC88" s="63"/>
      <c r="AD88" s="63"/>
      <c r="AE88" s="63"/>
      <c r="AF88" s="63"/>
      <c r="AG88" s="174"/>
      <c r="AH88" s="174"/>
      <c r="AI88" s="174"/>
      <c r="AJ88" s="174"/>
      <c r="AK88" s="174"/>
      <c r="AL88" s="174"/>
      <c r="AM88" s="174"/>
      <c r="AN88" s="174"/>
      <c r="AO88" s="174"/>
      <c r="AP88" s="174"/>
      <c r="AQ88" s="174"/>
      <c r="AR88" s="174"/>
      <c r="AS88" s="174"/>
      <c r="AT88" s="415"/>
      <c r="AU88" s="174"/>
      <c r="AV88" s="437"/>
      <c r="AW88" s="787"/>
      <c r="AX88" s="788"/>
      <c r="AY88" s="422"/>
      <c r="AZ88" s="788"/>
      <c r="BA88" s="788"/>
      <c r="BB88" s="422"/>
      <c r="BC88" s="788"/>
      <c r="BD88" s="787"/>
      <c r="BE88" s="788"/>
      <c r="BF88" s="426"/>
      <c r="BG88" s="426">
        <f t="shared" si="2"/>
        <v>0</v>
      </c>
      <c r="BH88" s="426">
        <f t="shared" si="3"/>
        <v>0</v>
      </c>
      <c r="BI88" s="426">
        <f t="shared" si="4"/>
        <v>0</v>
      </c>
      <c r="BJ88" s="426">
        <f t="shared" si="5"/>
        <v>0</v>
      </c>
      <c r="BK88" s="761"/>
      <c r="BL88" s="761" t="b">
        <f>COUNTIF($X$3:$X196,$X88)&gt;1</f>
        <v>0</v>
      </c>
    </row>
    <row r="89" spans="1:64" ht="15.75" customHeight="1">
      <c r="A89" s="63" t="s">
        <v>10</v>
      </c>
      <c r="B89" s="63"/>
      <c r="C89" s="63"/>
      <c r="D89" s="63"/>
      <c r="E89" s="63"/>
      <c r="F89" s="63"/>
      <c r="G89" s="63"/>
      <c r="H89" s="63"/>
      <c r="I89" s="63"/>
      <c r="J89" s="63"/>
      <c r="K89" s="63"/>
      <c r="L89" s="63"/>
      <c r="M89" s="63"/>
      <c r="N89" s="63"/>
      <c r="O89" s="63"/>
      <c r="P89" s="63"/>
      <c r="Q89" s="63"/>
      <c r="R89" s="63"/>
      <c r="S89" s="63"/>
      <c r="T89" s="63"/>
      <c r="U89" s="63"/>
      <c r="V89" s="63"/>
      <c r="W89" s="63"/>
      <c r="X89" s="63"/>
      <c r="Y89" s="429"/>
      <c r="Z89" s="63"/>
      <c r="AA89" s="63"/>
      <c r="AB89" s="63"/>
      <c r="AC89" s="63"/>
      <c r="AD89" s="63"/>
      <c r="AE89" s="63"/>
      <c r="AF89" s="63"/>
      <c r="AG89" s="174"/>
      <c r="AH89" s="174"/>
      <c r="AI89" s="174"/>
      <c r="AJ89" s="174"/>
      <c r="AK89" s="174"/>
      <c r="AL89" s="174"/>
      <c r="AM89" s="174"/>
      <c r="AN89" s="174"/>
      <c r="AO89" s="174"/>
      <c r="AP89" s="174"/>
      <c r="AQ89" s="174"/>
      <c r="AR89" s="174"/>
      <c r="AS89" s="174"/>
      <c r="AT89" s="415"/>
      <c r="AU89" s="174"/>
      <c r="AV89" s="437"/>
      <c r="AW89" s="787"/>
      <c r="AX89" s="788"/>
      <c r="AY89" s="422"/>
      <c r="AZ89" s="788"/>
      <c r="BA89" s="788"/>
      <c r="BB89" s="422"/>
      <c r="BC89" s="788"/>
      <c r="BD89" s="787"/>
      <c r="BE89" s="788"/>
      <c r="BF89" s="426"/>
      <c r="BG89" s="426">
        <f t="shared" si="2"/>
        <v>0</v>
      </c>
      <c r="BH89" s="426">
        <f t="shared" si="3"/>
        <v>0</v>
      </c>
      <c r="BI89" s="426">
        <f t="shared" si="4"/>
        <v>0</v>
      </c>
      <c r="BJ89" s="426">
        <f t="shared" si="5"/>
        <v>0</v>
      </c>
      <c r="BK89" s="761"/>
      <c r="BL89" s="761" t="b">
        <f>COUNTIF($X$3:$X196,$X89)&gt;1</f>
        <v>0</v>
      </c>
    </row>
    <row r="90" spans="1:64" ht="15.75" customHeight="1">
      <c r="A90" s="63" t="s">
        <v>10</v>
      </c>
      <c r="B90" s="63"/>
      <c r="C90" s="63"/>
      <c r="D90" s="63"/>
      <c r="E90" s="63"/>
      <c r="F90" s="63"/>
      <c r="G90" s="63"/>
      <c r="H90" s="63"/>
      <c r="I90" s="63"/>
      <c r="J90" s="63"/>
      <c r="K90" s="63"/>
      <c r="L90" s="63"/>
      <c r="M90" s="63"/>
      <c r="N90" s="63"/>
      <c r="O90" s="63"/>
      <c r="P90" s="63"/>
      <c r="Q90" s="63"/>
      <c r="R90" s="63"/>
      <c r="S90" s="63"/>
      <c r="T90" s="63"/>
      <c r="U90" s="63"/>
      <c r="V90" s="63"/>
      <c r="W90" s="63"/>
      <c r="X90" s="63"/>
      <c r="Y90" s="429"/>
      <c r="Z90" s="63"/>
      <c r="AA90" s="63"/>
      <c r="AB90" s="63"/>
      <c r="AC90" s="63"/>
      <c r="AD90" s="63"/>
      <c r="AE90" s="63"/>
      <c r="AF90" s="63"/>
      <c r="AG90" s="174"/>
      <c r="AH90" s="174"/>
      <c r="AI90" s="174"/>
      <c r="AJ90" s="174"/>
      <c r="AK90" s="174"/>
      <c r="AL90" s="174"/>
      <c r="AM90" s="174"/>
      <c r="AN90" s="174"/>
      <c r="AO90" s="174"/>
      <c r="AP90" s="174"/>
      <c r="AQ90" s="174"/>
      <c r="AR90" s="174"/>
      <c r="AS90" s="174"/>
      <c r="AT90" s="415"/>
      <c r="AU90" s="174"/>
      <c r="AV90" s="437"/>
      <c r="AW90" s="787"/>
      <c r="AX90" s="788"/>
      <c r="AY90" s="422"/>
      <c r="AZ90" s="788"/>
      <c r="BA90" s="788"/>
      <c r="BB90" s="422"/>
      <c r="BC90" s="788"/>
      <c r="BD90" s="787"/>
      <c r="BE90" s="788"/>
      <c r="BF90" s="426"/>
      <c r="BG90" s="426">
        <f t="shared" si="2"/>
        <v>0</v>
      </c>
      <c r="BH90" s="426">
        <f t="shared" si="3"/>
        <v>0</v>
      </c>
      <c r="BI90" s="426">
        <f t="shared" si="4"/>
        <v>0</v>
      </c>
      <c r="BJ90" s="426">
        <f t="shared" si="5"/>
        <v>0</v>
      </c>
      <c r="BK90" s="761"/>
      <c r="BL90" s="761" t="b">
        <f>COUNTIF($X$3:$X196,$X90)&gt;1</f>
        <v>0</v>
      </c>
    </row>
    <row r="91" spans="1:64" ht="15.75" customHeight="1">
      <c r="A91" s="63" t="s">
        <v>10</v>
      </c>
      <c r="B91" s="63"/>
      <c r="C91" s="63"/>
      <c r="D91" s="63"/>
      <c r="E91" s="63"/>
      <c r="F91" s="63"/>
      <c r="G91" s="63"/>
      <c r="H91" s="63"/>
      <c r="I91" s="63"/>
      <c r="J91" s="63"/>
      <c r="K91" s="63"/>
      <c r="L91" s="63"/>
      <c r="M91" s="63"/>
      <c r="N91" s="63"/>
      <c r="O91" s="63"/>
      <c r="P91" s="63"/>
      <c r="Q91" s="63"/>
      <c r="R91" s="63"/>
      <c r="S91" s="63"/>
      <c r="T91" s="63"/>
      <c r="U91" s="63"/>
      <c r="V91" s="63"/>
      <c r="W91" s="63"/>
      <c r="X91" s="63"/>
      <c r="Y91" s="429"/>
      <c r="Z91" s="63"/>
      <c r="AA91" s="63"/>
      <c r="AB91" s="63"/>
      <c r="AC91" s="63"/>
      <c r="AD91" s="63"/>
      <c r="AE91" s="63"/>
      <c r="AF91" s="63"/>
      <c r="AG91" s="174"/>
      <c r="AH91" s="174"/>
      <c r="AI91" s="174"/>
      <c r="AJ91" s="174"/>
      <c r="AK91" s="174"/>
      <c r="AL91" s="174"/>
      <c r="AM91" s="174"/>
      <c r="AN91" s="174"/>
      <c r="AO91" s="174"/>
      <c r="AP91" s="174"/>
      <c r="AQ91" s="174"/>
      <c r="AR91" s="174"/>
      <c r="AS91" s="174"/>
      <c r="AT91" s="415"/>
      <c r="AU91" s="174"/>
      <c r="AV91" s="437"/>
      <c r="AW91" s="787"/>
      <c r="AX91" s="788"/>
      <c r="AY91" s="422"/>
      <c r="AZ91" s="788"/>
      <c r="BA91" s="788"/>
      <c r="BB91" s="422"/>
      <c r="BC91" s="788"/>
      <c r="BD91" s="787"/>
      <c r="BE91" s="788"/>
      <c r="BF91" s="426"/>
      <c r="BG91" s="426">
        <f t="shared" si="2"/>
        <v>0</v>
      </c>
      <c r="BH91" s="426">
        <f t="shared" si="3"/>
        <v>0</v>
      </c>
      <c r="BI91" s="426">
        <f t="shared" si="4"/>
        <v>0</v>
      </c>
      <c r="BJ91" s="426">
        <f t="shared" si="5"/>
        <v>0</v>
      </c>
      <c r="BK91" s="761"/>
      <c r="BL91" s="761" t="b">
        <f>COUNTIF($X$3:$X196,$X91)&gt;1</f>
        <v>0</v>
      </c>
    </row>
    <row r="92" spans="1:64" ht="15.75" customHeight="1">
      <c r="A92" s="63" t="s">
        <v>10</v>
      </c>
      <c r="B92" s="63"/>
      <c r="C92" s="63"/>
      <c r="D92" s="63"/>
      <c r="E92" s="63"/>
      <c r="F92" s="63"/>
      <c r="G92" s="63"/>
      <c r="H92" s="63"/>
      <c r="I92" s="63"/>
      <c r="J92" s="63"/>
      <c r="K92" s="63"/>
      <c r="L92" s="63"/>
      <c r="M92" s="63"/>
      <c r="N92" s="63"/>
      <c r="O92" s="63"/>
      <c r="P92" s="63"/>
      <c r="Q92" s="63"/>
      <c r="R92" s="63"/>
      <c r="S92" s="63"/>
      <c r="T92" s="63"/>
      <c r="U92" s="63"/>
      <c r="V92" s="63"/>
      <c r="W92" s="63"/>
      <c r="X92" s="63"/>
      <c r="Y92" s="429"/>
      <c r="Z92" s="63"/>
      <c r="AA92" s="63"/>
      <c r="AB92" s="63"/>
      <c r="AC92" s="63"/>
      <c r="AD92" s="63"/>
      <c r="AE92" s="63"/>
      <c r="AF92" s="63"/>
      <c r="AG92" s="174"/>
      <c r="AH92" s="174"/>
      <c r="AI92" s="174"/>
      <c r="AJ92" s="174"/>
      <c r="AK92" s="174"/>
      <c r="AL92" s="174"/>
      <c r="AM92" s="174"/>
      <c r="AN92" s="174"/>
      <c r="AO92" s="174"/>
      <c r="AP92" s="174"/>
      <c r="AQ92" s="174"/>
      <c r="AR92" s="174"/>
      <c r="AS92" s="174"/>
      <c r="AT92" s="415"/>
      <c r="AU92" s="174"/>
      <c r="AV92" s="437"/>
      <c r="AW92" s="787"/>
      <c r="AX92" s="788"/>
      <c r="AY92" s="422"/>
      <c r="AZ92" s="788"/>
      <c r="BA92" s="788"/>
      <c r="BB92" s="422"/>
      <c r="BC92" s="788"/>
      <c r="BD92" s="787"/>
      <c r="BE92" s="788"/>
      <c r="BF92" s="426"/>
      <c r="BG92" s="426">
        <f t="shared" si="2"/>
        <v>0</v>
      </c>
      <c r="BH92" s="426">
        <f t="shared" si="3"/>
        <v>0</v>
      </c>
      <c r="BI92" s="426">
        <f t="shared" si="4"/>
        <v>0</v>
      </c>
      <c r="BJ92" s="426">
        <f t="shared" si="5"/>
        <v>0</v>
      </c>
      <c r="BK92" s="761"/>
      <c r="BL92" s="761" t="b">
        <f>COUNTIF($X$3:$X196,$X92)&gt;1</f>
        <v>0</v>
      </c>
    </row>
    <row r="93" spans="1:64" ht="15.75" customHeight="1">
      <c r="A93" s="63" t="s">
        <v>10</v>
      </c>
      <c r="B93" s="63"/>
      <c r="C93" s="63"/>
      <c r="D93" s="63"/>
      <c r="E93" s="63"/>
      <c r="F93" s="63"/>
      <c r="G93" s="63"/>
      <c r="H93" s="63"/>
      <c r="I93" s="63"/>
      <c r="J93" s="63"/>
      <c r="K93" s="63"/>
      <c r="L93" s="63"/>
      <c r="M93" s="63"/>
      <c r="N93" s="63"/>
      <c r="O93" s="63"/>
      <c r="P93" s="63"/>
      <c r="Q93" s="63"/>
      <c r="R93" s="63"/>
      <c r="S93" s="63"/>
      <c r="T93" s="63"/>
      <c r="U93" s="63"/>
      <c r="V93" s="63"/>
      <c r="W93" s="63"/>
      <c r="X93" s="63"/>
      <c r="Y93" s="429"/>
      <c r="Z93" s="63"/>
      <c r="AA93" s="63"/>
      <c r="AB93" s="63"/>
      <c r="AC93" s="63"/>
      <c r="AD93" s="63"/>
      <c r="AE93" s="63"/>
      <c r="AF93" s="435"/>
      <c r="AG93" s="174"/>
      <c r="AH93" s="174"/>
      <c r="AI93" s="174"/>
      <c r="AJ93" s="174"/>
      <c r="AK93" s="174"/>
      <c r="AL93" s="174"/>
      <c r="AM93" s="174"/>
      <c r="AN93" s="174"/>
      <c r="AO93" s="174"/>
      <c r="AP93" s="174"/>
      <c r="AQ93" s="174"/>
      <c r="AR93" s="174"/>
      <c r="AS93" s="174"/>
      <c r="AT93" s="415"/>
      <c r="AU93" s="174"/>
      <c r="AV93" s="437"/>
      <c r="AW93" s="787"/>
      <c r="AX93" s="788"/>
      <c r="AY93" s="422"/>
      <c r="AZ93" s="788"/>
      <c r="BA93" s="788"/>
      <c r="BB93" s="422"/>
      <c r="BC93" s="788"/>
      <c r="BD93" s="787"/>
      <c r="BE93" s="788"/>
      <c r="BF93" s="426"/>
      <c r="BG93" s="426">
        <f t="shared" si="2"/>
        <v>0</v>
      </c>
      <c r="BH93" s="426">
        <f t="shared" si="3"/>
        <v>0</v>
      </c>
      <c r="BI93" s="426">
        <f t="shared" si="4"/>
        <v>0</v>
      </c>
      <c r="BJ93" s="426">
        <f t="shared" si="5"/>
        <v>0</v>
      </c>
      <c r="BK93" s="761"/>
      <c r="BL93" s="761" t="b">
        <f>COUNTIF($X$3:$X196,$X93)&gt;1</f>
        <v>0</v>
      </c>
    </row>
    <row r="94" spans="1:64" ht="15.75" customHeight="1">
      <c r="A94" s="63" t="s">
        <v>10</v>
      </c>
      <c r="B94" s="63"/>
      <c r="C94" s="63"/>
      <c r="D94" s="63"/>
      <c r="E94" s="63"/>
      <c r="F94" s="63"/>
      <c r="G94" s="63"/>
      <c r="H94" s="63"/>
      <c r="I94" s="63"/>
      <c r="J94" s="63"/>
      <c r="K94" s="63"/>
      <c r="L94" s="63"/>
      <c r="M94" s="63"/>
      <c r="N94" s="63"/>
      <c r="O94" s="63"/>
      <c r="P94" s="63"/>
      <c r="Q94" s="63"/>
      <c r="R94" s="63"/>
      <c r="S94" s="63"/>
      <c r="T94" s="63"/>
      <c r="U94" s="63"/>
      <c r="V94" s="63"/>
      <c r="W94" s="63"/>
      <c r="X94" s="63"/>
      <c r="Y94" s="429"/>
      <c r="Z94" s="63"/>
      <c r="AA94" s="63"/>
      <c r="AB94" s="63"/>
      <c r="AC94" s="63"/>
      <c r="AD94" s="63"/>
      <c r="AE94" s="63"/>
      <c r="AF94" s="63"/>
      <c r="AG94" s="174"/>
      <c r="AH94" s="174"/>
      <c r="AI94" s="174"/>
      <c r="AJ94" s="174"/>
      <c r="AK94" s="174"/>
      <c r="AL94" s="174"/>
      <c r="AM94" s="174"/>
      <c r="AN94" s="174"/>
      <c r="AO94" s="174"/>
      <c r="AP94" s="174"/>
      <c r="AQ94" s="174"/>
      <c r="AR94" s="174"/>
      <c r="AS94" s="174"/>
      <c r="AT94" s="415"/>
      <c r="AU94" s="174"/>
      <c r="AV94" s="437"/>
      <c r="AW94" s="787"/>
      <c r="AX94" s="788"/>
      <c r="AY94" s="422"/>
      <c r="AZ94" s="788"/>
      <c r="BA94" s="788"/>
      <c r="BB94" s="422"/>
      <c r="BC94" s="788"/>
      <c r="BD94" s="787"/>
      <c r="BE94" s="788"/>
      <c r="BF94" s="426"/>
      <c r="BG94" s="426">
        <f t="shared" si="2"/>
        <v>0</v>
      </c>
      <c r="BH94" s="426">
        <f t="shared" si="3"/>
        <v>0</v>
      </c>
      <c r="BI94" s="426">
        <f t="shared" si="4"/>
        <v>0</v>
      </c>
      <c r="BJ94" s="426">
        <f t="shared" si="5"/>
        <v>0</v>
      </c>
      <c r="BK94" s="761"/>
      <c r="BL94" s="761" t="b">
        <f>COUNTIF($X$3:$X196,$X94)&gt;1</f>
        <v>0</v>
      </c>
    </row>
    <row r="95" spans="1:64" ht="15.75" customHeight="1">
      <c r="A95" s="63" t="s">
        <v>10</v>
      </c>
      <c r="B95" s="63"/>
      <c r="C95" s="63"/>
      <c r="D95" s="63"/>
      <c r="E95" s="63"/>
      <c r="F95" s="63"/>
      <c r="G95" s="63"/>
      <c r="H95" s="63"/>
      <c r="I95" s="63"/>
      <c r="J95" s="63"/>
      <c r="K95" s="63"/>
      <c r="L95" s="63"/>
      <c r="M95" s="63"/>
      <c r="N95" s="63"/>
      <c r="O95" s="63"/>
      <c r="P95" s="63"/>
      <c r="Q95" s="63"/>
      <c r="R95" s="63"/>
      <c r="S95" s="63"/>
      <c r="T95" s="63"/>
      <c r="U95" s="63"/>
      <c r="V95" s="63"/>
      <c r="W95" s="63"/>
      <c r="X95" s="63"/>
      <c r="Y95" s="429"/>
      <c r="Z95" s="63"/>
      <c r="AA95" s="63"/>
      <c r="AB95" s="63"/>
      <c r="AC95" s="63"/>
      <c r="AD95" s="63"/>
      <c r="AE95" s="63"/>
      <c r="AF95" s="435"/>
      <c r="AG95" s="174"/>
      <c r="AH95" s="174"/>
      <c r="AI95" s="174"/>
      <c r="AJ95" s="174"/>
      <c r="AK95" s="174"/>
      <c r="AL95" s="174"/>
      <c r="AM95" s="174"/>
      <c r="AN95" s="174"/>
      <c r="AO95" s="174"/>
      <c r="AP95" s="174"/>
      <c r="AQ95" s="174"/>
      <c r="AR95" s="174"/>
      <c r="AS95" s="174"/>
      <c r="AT95" s="415"/>
      <c r="AU95" s="174"/>
      <c r="AV95" s="437"/>
      <c r="AW95" s="787"/>
      <c r="AX95" s="788"/>
      <c r="AY95" s="422"/>
      <c r="AZ95" s="788"/>
      <c r="BA95" s="788"/>
      <c r="BB95" s="422"/>
      <c r="BC95" s="788"/>
      <c r="BD95" s="787"/>
      <c r="BE95" s="788"/>
      <c r="BF95" s="426"/>
      <c r="BG95" s="426">
        <f t="shared" si="2"/>
        <v>0</v>
      </c>
      <c r="BH95" s="426">
        <f t="shared" si="3"/>
        <v>0</v>
      </c>
      <c r="BI95" s="426">
        <f t="shared" si="4"/>
        <v>0</v>
      </c>
      <c r="BJ95" s="426">
        <f t="shared" si="5"/>
        <v>0</v>
      </c>
      <c r="BK95" s="761"/>
      <c r="BL95" s="761" t="b">
        <f>COUNTIF($X$3:$X196,$X95)&gt;1</f>
        <v>0</v>
      </c>
    </row>
    <row r="96" spans="1:64" ht="15.75" customHeight="1">
      <c r="A96" s="63" t="s">
        <v>10</v>
      </c>
      <c r="B96" s="63"/>
      <c r="C96" s="63"/>
      <c r="D96" s="63"/>
      <c r="E96" s="63"/>
      <c r="F96" s="63"/>
      <c r="G96" s="63"/>
      <c r="H96" s="63"/>
      <c r="I96" s="63"/>
      <c r="J96" s="63"/>
      <c r="K96" s="63"/>
      <c r="L96" s="63"/>
      <c r="M96" s="63"/>
      <c r="N96" s="63"/>
      <c r="O96" s="63"/>
      <c r="P96" s="63"/>
      <c r="Q96" s="63"/>
      <c r="R96" s="63"/>
      <c r="S96" s="63"/>
      <c r="T96" s="63"/>
      <c r="U96" s="63"/>
      <c r="V96" s="63"/>
      <c r="W96" s="63"/>
      <c r="X96" s="63"/>
      <c r="Y96" s="429"/>
      <c r="Z96" s="63"/>
      <c r="AA96" s="63"/>
      <c r="AB96" s="63"/>
      <c r="AC96" s="63"/>
      <c r="AD96" s="63"/>
      <c r="AE96" s="63"/>
      <c r="AF96" s="63"/>
      <c r="AG96" s="174"/>
      <c r="AH96" s="174"/>
      <c r="AI96" s="174"/>
      <c r="AJ96" s="174"/>
      <c r="AK96" s="174"/>
      <c r="AL96" s="174"/>
      <c r="AM96" s="174"/>
      <c r="AN96" s="174"/>
      <c r="AO96" s="174"/>
      <c r="AP96" s="174"/>
      <c r="AQ96" s="174"/>
      <c r="AR96" s="174"/>
      <c r="AS96" s="174"/>
      <c r="AT96" s="415"/>
      <c r="AU96" s="174"/>
      <c r="AV96" s="437"/>
      <c r="AW96" s="787"/>
      <c r="AX96" s="788"/>
      <c r="AY96" s="422"/>
      <c r="AZ96" s="788"/>
      <c r="BA96" s="788"/>
      <c r="BB96" s="422"/>
      <c r="BC96" s="788"/>
      <c r="BD96" s="787"/>
      <c r="BE96" s="788"/>
      <c r="BF96" s="426"/>
      <c r="BG96" s="426">
        <f t="shared" si="2"/>
        <v>0</v>
      </c>
      <c r="BH96" s="426">
        <f t="shared" si="3"/>
        <v>0</v>
      </c>
      <c r="BI96" s="426">
        <f t="shared" si="4"/>
        <v>0</v>
      </c>
      <c r="BJ96" s="426">
        <f t="shared" si="5"/>
        <v>0</v>
      </c>
      <c r="BK96" s="761"/>
      <c r="BL96" s="761" t="b">
        <f>COUNTIF($X$3:$X196,$X96)&gt;1</f>
        <v>0</v>
      </c>
    </row>
    <row r="97" spans="1:64" ht="15.75" customHeight="1">
      <c r="A97" s="63" t="s">
        <v>10</v>
      </c>
      <c r="B97" s="63"/>
      <c r="C97" s="63"/>
      <c r="D97" s="63"/>
      <c r="E97" s="63"/>
      <c r="F97" s="63"/>
      <c r="G97" s="63"/>
      <c r="H97" s="63"/>
      <c r="I97" s="63"/>
      <c r="J97" s="63"/>
      <c r="K97" s="63"/>
      <c r="L97" s="63"/>
      <c r="M97" s="63"/>
      <c r="N97" s="63"/>
      <c r="O97" s="63"/>
      <c r="P97" s="63"/>
      <c r="Q97" s="63"/>
      <c r="R97" s="63"/>
      <c r="S97" s="63"/>
      <c r="T97" s="63"/>
      <c r="U97" s="63"/>
      <c r="V97" s="63"/>
      <c r="W97" s="63"/>
      <c r="X97" s="63"/>
      <c r="Y97" s="429"/>
      <c r="Z97" s="63"/>
      <c r="AA97" s="63"/>
      <c r="AB97" s="63"/>
      <c r="AC97" s="63"/>
      <c r="AD97" s="63"/>
      <c r="AE97" s="63"/>
      <c r="AF97" s="63"/>
      <c r="AG97" s="174"/>
      <c r="AH97" s="174"/>
      <c r="AI97" s="174"/>
      <c r="AJ97" s="174"/>
      <c r="AK97" s="174"/>
      <c r="AL97" s="174"/>
      <c r="AM97" s="174"/>
      <c r="AN97" s="174"/>
      <c r="AO97" s="174"/>
      <c r="AP97" s="174"/>
      <c r="AQ97" s="174"/>
      <c r="AR97" s="174"/>
      <c r="AS97" s="174"/>
      <c r="AT97" s="415"/>
      <c r="AU97" s="174"/>
      <c r="AV97" s="437"/>
      <c r="AW97" s="787"/>
      <c r="AX97" s="788"/>
      <c r="AY97" s="422"/>
      <c r="AZ97" s="788"/>
      <c r="BA97" s="788"/>
      <c r="BB97" s="422"/>
      <c r="BC97" s="788"/>
      <c r="BD97" s="787"/>
      <c r="BE97" s="788"/>
      <c r="BF97" s="426"/>
      <c r="BG97" s="426">
        <f t="shared" si="2"/>
        <v>0</v>
      </c>
      <c r="BH97" s="426">
        <f t="shared" si="3"/>
        <v>0</v>
      </c>
      <c r="BI97" s="426">
        <f t="shared" si="4"/>
        <v>0</v>
      </c>
      <c r="BJ97" s="426">
        <f t="shared" si="5"/>
        <v>0</v>
      </c>
      <c r="BK97" s="761"/>
      <c r="BL97" s="761" t="b">
        <f>COUNTIF($X$3:$X196,$X97)&gt;1</f>
        <v>0</v>
      </c>
    </row>
    <row r="98" spans="1:64" ht="15.75" customHeight="1">
      <c r="A98" s="63" t="s">
        <v>10</v>
      </c>
      <c r="B98" s="63"/>
      <c r="C98" s="63"/>
      <c r="D98" s="63"/>
      <c r="E98" s="63"/>
      <c r="F98" s="63"/>
      <c r="G98" s="63"/>
      <c r="H98" s="63"/>
      <c r="I98" s="63"/>
      <c r="J98" s="63"/>
      <c r="K98" s="63"/>
      <c r="L98" s="63"/>
      <c r="M98" s="63"/>
      <c r="N98" s="63"/>
      <c r="O98" s="63"/>
      <c r="P98" s="63"/>
      <c r="Q98" s="63"/>
      <c r="R98" s="63"/>
      <c r="S98" s="63"/>
      <c r="T98" s="63"/>
      <c r="U98" s="63"/>
      <c r="V98" s="63"/>
      <c r="W98" s="63"/>
      <c r="X98" s="63"/>
      <c r="Y98" s="429"/>
      <c r="Z98" s="63"/>
      <c r="AA98" s="63"/>
      <c r="AB98" s="63"/>
      <c r="AC98" s="63"/>
      <c r="AD98" s="63"/>
      <c r="AE98" s="63"/>
      <c r="AF98" s="429"/>
      <c r="AG98" s="174"/>
      <c r="AH98" s="174"/>
      <c r="AI98" s="174"/>
      <c r="AJ98" s="174"/>
      <c r="AK98" s="174"/>
      <c r="AL98" s="174"/>
      <c r="AM98" s="174"/>
      <c r="AN98" s="174"/>
      <c r="AO98" s="174"/>
      <c r="AP98" s="174"/>
      <c r="AQ98" s="174"/>
      <c r="AR98" s="174"/>
      <c r="AS98" s="174"/>
      <c r="AT98" s="415"/>
      <c r="AU98" s="174"/>
      <c r="AV98" s="437"/>
      <c r="AW98" s="787"/>
      <c r="AX98" s="788"/>
      <c r="AY98" s="422"/>
      <c r="AZ98" s="788"/>
      <c r="BA98" s="788"/>
      <c r="BB98" s="422"/>
      <c r="BC98" s="788"/>
      <c r="BD98" s="787"/>
      <c r="BE98" s="788"/>
      <c r="BF98" s="426"/>
      <c r="BG98" s="426">
        <f t="shared" si="2"/>
        <v>0</v>
      </c>
      <c r="BH98" s="426">
        <f t="shared" si="3"/>
        <v>0</v>
      </c>
      <c r="BI98" s="426">
        <f t="shared" si="4"/>
        <v>0</v>
      </c>
      <c r="BJ98" s="426">
        <f t="shared" si="5"/>
        <v>0</v>
      </c>
      <c r="BK98" s="761"/>
      <c r="BL98" s="761" t="b">
        <f>COUNTIF($X$3:$X196,$X98)&gt;1</f>
        <v>0</v>
      </c>
    </row>
    <row r="99" spans="1:64" ht="15.75" customHeight="1">
      <c r="A99" s="63" t="s">
        <v>10</v>
      </c>
      <c r="B99" s="63"/>
      <c r="C99" s="63"/>
      <c r="D99" s="63"/>
      <c r="E99" s="63"/>
      <c r="F99" s="63"/>
      <c r="G99" s="63"/>
      <c r="H99" s="63"/>
      <c r="I99" s="63"/>
      <c r="J99" s="63"/>
      <c r="K99" s="63"/>
      <c r="L99" s="63"/>
      <c r="M99" s="63"/>
      <c r="N99" s="63"/>
      <c r="O99" s="63"/>
      <c r="P99" s="63"/>
      <c r="Q99" s="63"/>
      <c r="R99" s="63"/>
      <c r="S99" s="63"/>
      <c r="T99" s="63"/>
      <c r="U99" s="63"/>
      <c r="V99" s="63"/>
      <c r="W99" s="63"/>
      <c r="X99" s="63"/>
      <c r="Y99" s="429"/>
      <c r="Z99" s="63"/>
      <c r="AA99" s="63"/>
      <c r="AB99" s="63"/>
      <c r="AC99" s="63"/>
      <c r="AD99" s="63"/>
      <c r="AE99" s="63"/>
      <c r="AF99" s="435"/>
      <c r="AG99" s="174"/>
      <c r="AH99" s="174"/>
      <c r="AI99" s="174"/>
      <c r="AJ99" s="174"/>
      <c r="AK99" s="174"/>
      <c r="AL99" s="174"/>
      <c r="AM99" s="174"/>
      <c r="AN99" s="174"/>
      <c r="AO99" s="174"/>
      <c r="AP99" s="174"/>
      <c r="AQ99" s="174"/>
      <c r="AR99" s="174"/>
      <c r="AS99" s="174"/>
      <c r="AT99" s="415"/>
      <c r="AU99" s="174"/>
      <c r="AV99" s="437"/>
      <c r="AW99" s="787"/>
      <c r="AX99" s="788"/>
      <c r="AY99" s="422"/>
      <c r="AZ99" s="788"/>
      <c r="BA99" s="788"/>
      <c r="BB99" s="422"/>
      <c r="BC99" s="788"/>
      <c r="BD99" s="787"/>
      <c r="BE99" s="788"/>
      <c r="BF99" s="426"/>
      <c r="BG99" s="426">
        <f t="shared" si="2"/>
        <v>0</v>
      </c>
      <c r="BH99" s="426">
        <f t="shared" si="3"/>
        <v>0</v>
      </c>
      <c r="BI99" s="426">
        <f t="shared" si="4"/>
        <v>0</v>
      </c>
      <c r="BJ99" s="426">
        <f t="shared" si="5"/>
        <v>0</v>
      </c>
      <c r="BK99" s="761"/>
      <c r="BL99" s="761" t="b">
        <f>COUNTIF($X$3:$X196,$X99)&gt;1</f>
        <v>0</v>
      </c>
    </row>
    <row r="100" spans="1:64" ht="15.75" customHeight="1">
      <c r="A100" s="63" t="s">
        <v>10</v>
      </c>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429"/>
      <c r="Z100" s="63"/>
      <c r="AA100" s="63"/>
      <c r="AB100" s="63"/>
      <c r="AC100" s="63"/>
      <c r="AD100" s="63"/>
      <c r="AE100" s="63"/>
      <c r="AF100" s="436"/>
      <c r="AG100" s="174"/>
      <c r="AH100" s="174"/>
      <c r="AI100" s="174"/>
      <c r="AJ100" s="174"/>
      <c r="AK100" s="174"/>
      <c r="AL100" s="174"/>
      <c r="AM100" s="174"/>
      <c r="AN100" s="174"/>
      <c r="AO100" s="174"/>
      <c r="AP100" s="174"/>
      <c r="AQ100" s="174"/>
      <c r="AR100" s="174"/>
      <c r="AS100" s="174"/>
      <c r="AT100" s="415"/>
      <c r="AU100" s="174"/>
      <c r="AV100" s="437"/>
      <c r="AW100" s="787"/>
      <c r="AX100" s="788"/>
      <c r="AY100" s="422"/>
      <c r="AZ100" s="788"/>
      <c r="BA100" s="788"/>
      <c r="BB100" s="422"/>
      <c r="BC100" s="788"/>
      <c r="BD100" s="787"/>
      <c r="BE100" s="788"/>
      <c r="BF100" s="426"/>
      <c r="BG100" s="426">
        <f t="shared" si="2"/>
        <v>0</v>
      </c>
      <c r="BH100" s="426">
        <f t="shared" si="3"/>
        <v>0</v>
      </c>
      <c r="BI100" s="426">
        <f t="shared" si="4"/>
        <v>0</v>
      </c>
      <c r="BJ100" s="426">
        <f t="shared" si="5"/>
        <v>0</v>
      </c>
      <c r="BK100" s="761"/>
      <c r="BL100" s="761" t="b">
        <f>COUNTIF($X$3:$X196,$X100)&gt;1</f>
        <v>0</v>
      </c>
    </row>
    <row r="101" spans="1:64" ht="15.75" customHeight="1">
      <c r="A101" s="63" t="s">
        <v>10</v>
      </c>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429"/>
      <c r="Z101" s="63"/>
      <c r="AA101" s="63"/>
      <c r="AB101" s="63"/>
      <c r="AC101" s="63"/>
      <c r="AD101" s="63"/>
      <c r="AE101" s="63"/>
      <c r="AF101" s="435"/>
      <c r="AG101" s="174"/>
      <c r="AH101" s="174"/>
      <c r="AI101" s="174"/>
      <c r="AJ101" s="174"/>
      <c r="AK101" s="174"/>
      <c r="AL101" s="174"/>
      <c r="AM101" s="174"/>
      <c r="AN101" s="174"/>
      <c r="AO101" s="174"/>
      <c r="AP101" s="174"/>
      <c r="AQ101" s="174"/>
      <c r="AR101" s="174"/>
      <c r="AS101" s="174"/>
      <c r="AT101" s="415"/>
      <c r="AU101" s="174"/>
      <c r="AV101" s="437"/>
      <c r="AW101" s="787"/>
      <c r="AX101" s="788"/>
      <c r="AY101" s="422"/>
      <c r="AZ101" s="788"/>
      <c r="BA101" s="788"/>
      <c r="BB101" s="422"/>
      <c r="BC101" s="788"/>
      <c r="BD101" s="787"/>
      <c r="BE101" s="788"/>
      <c r="BF101" s="426"/>
      <c r="BG101" s="426">
        <f t="shared" si="2"/>
        <v>0</v>
      </c>
      <c r="BH101" s="426">
        <f t="shared" si="3"/>
        <v>0</v>
      </c>
      <c r="BI101" s="426">
        <f t="shared" si="4"/>
        <v>0</v>
      </c>
      <c r="BJ101" s="426">
        <f t="shared" si="5"/>
        <v>0</v>
      </c>
      <c r="BK101" s="761"/>
      <c r="BL101" s="761" t="b">
        <f>COUNTIF($X$3:$X196,$X101)&gt;1</f>
        <v>0</v>
      </c>
    </row>
    <row r="102" spans="1:64" ht="15.75" customHeight="1">
      <c r="A102" s="63" t="s">
        <v>10</v>
      </c>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429"/>
      <c r="Z102" s="63"/>
      <c r="AA102" s="63"/>
      <c r="AB102" s="63"/>
      <c r="AC102" s="63"/>
      <c r="AD102" s="63"/>
      <c r="AE102" s="63"/>
      <c r="AF102" s="429"/>
      <c r="AG102" s="174"/>
      <c r="AH102" s="174"/>
      <c r="AI102" s="174"/>
      <c r="AJ102" s="174"/>
      <c r="AK102" s="174"/>
      <c r="AL102" s="174"/>
      <c r="AM102" s="174"/>
      <c r="AN102" s="174"/>
      <c r="AO102" s="174"/>
      <c r="AP102" s="174"/>
      <c r="AQ102" s="174"/>
      <c r="AR102" s="174"/>
      <c r="AS102" s="174"/>
      <c r="AT102" s="415"/>
      <c r="AU102" s="174"/>
      <c r="AV102" s="437"/>
      <c r="AW102" s="787"/>
      <c r="AX102" s="788"/>
      <c r="AY102" s="422"/>
      <c r="AZ102" s="788"/>
      <c r="BA102" s="788"/>
      <c r="BB102" s="422"/>
      <c r="BC102" s="788"/>
      <c r="BD102" s="787"/>
      <c r="BE102" s="788"/>
      <c r="BF102" s="426"/>
      <c r="BG102" s="426">
        <f t="shared" si="2"/>
        <v>0</v>
      </c>
      <c r="BH102" s="426">
        <f t="shared" si="3"/>
        <v>0</v>
      </c>
      <c r="BI102" s="426">
        <f t="shared" si="4"/>
        <v>0</v>
      </c>
      <c r="BJ102" s="426">
        <f t="shared" si="5"/>
        <v>0</v>
      </c>
      <c r="BK102" s="761"/>
      <c r="BL102" s="761" t="b">
        <f>COUNTIF($X$3:$X196,$X102)&gt;1</f>
        <v>0</v>
      </c>
    </row>
    <row r="103" spans="1:64" ht="15.75" customHeight="1">
      <c r="A103" s="63" t="s">
        <v>10</v>
      </c>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429"/>
      <c r="Z103" s="63"/>
      <c r="AA103" s="63"/>
      <c r="AB103" s="63"/>
      <c r="AC103" s="63"/>
      <c r="AD103" s="63"/>
      <c r="AE103" s="63"/>
      <c r="AF103" s="63"/>
      <c r="AG103" s="174"/>
      <c r="AH103" s="174"/>
      <c r="AI103" s="174"/>
      <c r="AJ103" s="174"/>
      <c r="AK103" s="174"/>
      <c r="AL103" s="174"/>
      <c r="AM103" s="174"/>
      <c r="AN103" s="174"/>
      <c r="AO103" s="174"/>
      <c r="AP103" s="174"/>
      <c r="AQ103" s="174"/>
      <c r="AR103" s="174"/>
      <c r="AS103" s="174"/>
      <c r="AT103" s="415"/>
      <c r="AU103" s="174"/>
      <c r="AV103" s="437"/>
      <c r="AW103" s="787"/>
      <c r="AX103" s="788"/>
      <c r="AY103" s="422"/>
      <c r="AZ103" s="788"/>
      <c r="BA103" s="788"/>
      <c r="BB103" s="422"/>
      <c r="BC103" s="788"/>
      <c r="BD103" s="787"/>
      <c r="BE103" s="788"/>
      <c r="BF103" s="426"/>
      <c r="BG103" s="426">
        <f t="shared" si="2"/>
        <v>0</v>
      </c>
      <c r="BH103" s="426">
        <f t="shared" si="3"/>
        <v>0</v>
      </c>
      <c r="BI103" s="426">
        <f t="shared" si="4"/>
        <v>0</v>
      </c>
      <c r="BJ103" s="426">
        <f t="shared" si="5"/>
        <v>0</v>
      </c>
      <c r="BK103" s="761"/>
      <c r="BL103" s="761" t="b">
        <f>COUNTIF($X$3:$X196,$X103)&gt;1</f>
        <v>0</v>
      </c>
    </row>
    <row r="104" spans="1:64" ht="15.75" customHeight="1">
      <c r="A104" s="63" t="s">
        <v>10</v>
      </c>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429"/>
      <c r="Z104" s="63"/>
      <c r="AA104" s="63"/>
      <c r="AB104" s="63"/>
      <c r="AC104" s="63"/>
      <c r="AD104" s="63"/>
      <c r="AE104" s="63"/>
      <c r="AF104" s="63"/>
      <c r="AG104" s="174"/>
      <c r="AH104" s="174"/>
      <c r="AI104" s="174"/>
      <c r="AJ104" s="174"/>
      <c r="AK104" s="174"/>
      <c r="AL104" s="174"/>
      <c r="AM104" s="174"/>
      <c r="AN104" s="174"/>
      <c r="AO104" s="174"/>
      <c r="AP104" s="174"/>
      <c r="AQ104" s="174"/>
      <c r="AR104" s="174"/>
      <c r="AS104" s="174"/>
      <c r="AT104" s="415"/>
      <c r="AU104" s="174"/>
      <c r="AV104" s="437"/>
      <c r="AW104" s="787"/>
      <c r="AX104" s="788"/>
      <c r="AY104" s="422"/>
      <c r="AZ104" s="788"/>
      <c r="BA104" s="788"/>
      <c r="BB104" s="422"/>
      <c r="BC104" s="788"/>
      <c r="BD104" s="787"/>
      <c r="BE104" s="788"/>
      <c r="BF104" s="426"/>
      <c r="BG104" s="426">
        <f t="shared" si="2"/>
        <v>0</v>
      </c>
      <c r="BH104" s="426">
        <f t="shared" si="3"/>
        <v>0</v>
      </c>
      <c r="BI104" s="426">
        <f t="shared" si="4"/>
        <v>0</v>
      </c>
      <c r="BJ104" s="426">
        <f t="shared" si="5"/>
        <v>0</v>
      </c>
      <c r="BK104" s="761"/>
      <c r="BL104" s="761" t="b">
        <f>COUNTIF($X$3:$X196,$X104)&gt;1</f>
        <v>0</v>
      </c>
    </row>
    <row r="105" spans="1:64" ht="15.75" customHeight="1">
      <c r="A105" s="63" t="s">
        <v>10</v>
      </c>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429"/>
      <c r="Z105" s="63"/>
      <c r="AA105" s="63"/>
      <c r="AB105" s="63"/>
      <c r="AC105" s="63"/>
      <c r="AD105" s="63"/>
      <c r="AE105" s="63"/>
      <c r="AF105" s="556"/>
      <c r="AG105" s="174"/>
      <c r="AH105" s="174"/>
      <c r="AI105" s="174"/>
      <c r="AJ105" s="174"/>
      <c r="AK105" s="174"/>
      <c r="AL105" s="174"/>
      <c r="AM105" s="174"/>
      <c r="AN105" s="174"/>
      <c r="AO105" s="174"/>
      <c r="AP105" s="174"/>
      <c r="AQ105" s="174"/>
      <c r="AR105" s="174"/>
      <c r="AS105" s="174"/>
      <c r="AT105" s="415"/>
      <c r="AU105" s="174"/>
      <c r="AV105" s="437"/>
      <c r="AW105" s="787"/>
      <c r="AX105" s="788"/>
      <c r="AY105" s="422"/>
      <c r="AZ105" s="788"/>
      <c r="BA105" s="788"/>
      <c r="BB105" s="422"/>
      <c r="BC105" s="788"/>
      <c r="BD105" s="787"/>
      <c r="BE105" s="788"/>
      <c r="BF105" s="426"/>
      <c r="BG105" s="426">
        <f t="shared" si="2"/>
        <v>0</v>
      </c>
      <c r="BH105" s="426">
        <f t="shared" si="3"/>
        <v>0</v>
      </c>
      <c r="BI105" s="426">
        <f t="shared" si="4"/>
        <v>0</v>
      </c>
      <c r="BJ105" s="426">
        <f t="shared" si="5"/>
        <v>0</v>
      </c>
      <c r="BK105" s="761"/>
      <c r="BL105" s="761" t="b">
        <f>COUNTIF($X$3:$X196,$X105)&gt;1</f>
        <v>0</v>
      </c>
    </row>
    <row r="106" spans="1:64" ht="15.75" customHeight="1">
      <c r="A106" s="63" t="s">
        <v>10</v>
      </c>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429"/>
      <c r="Z106" s="63"/>
      <c r="AA106" s="63"/>
      <c r="AB106" s="63"/>
      <c r="AC106" s="63"/>
      <c r="AD106" s="63"/>
      <c r="AE106" s="63"/>
      <c r="AF106" s="436"/>
      <c r="AG106" s="174"/>
      <c r="AH106" s="174"/>
      <c r="AI106" s="174"/>
      <c r="AJ106" s="174"/>
      <c r="AK106" s="174"/>
      <c r="AL106" s="174"/>
      <c r="AM106" s="174"/>
      <c r="AN106" s="174"/>
      <c r="AO106" s="174"/>
      <c r="AP106" s="174"/>
      <c r="AQ106" s="174"/>
      <c r="AR106" s="174"/>
      <c r="AS106" s="174"/>
      <c r="AT106" s="415"/>
      <c r="AU106" s="174"/>
      <c r="AV106" s="437"/>
      <c r="AW106" s="787"/>
      <c r="AX106" s="788"/>
      <c r="AY106" s="422"/>
      <c r="AZ106" s="788"/>
      <c r="BA106" s="788"/>
      <c r="BB106" s="422"/>
      <c r="BC106" s="788"/>
      <c r="BD106" s="787"/>
      <c r="BE106" s="788"/>
      <c r="BF106" s="426"/>
      <c r="BG106" s="426">
        <f t="shared" si="2"/>
        <v>0</v>
      </c>
      <c r="BH106" s="426">
        <f t="shared" si="3"/>
        <v>0</v>
      </c>
      <c r="BI106" s="426">
        <f t="shared" si="4"/>
        <v>0</v>
      </c>
      <c r="BJ106" s="426">
        <f t="shared" si="5"/>
        <v>0</v>
      </c>
      <c r="BK106" s="761"/>
      <c r="BL106" s="761" t="b">
        <f>COUNTIF($X$3:$X196,$X106)&gt;1</f>
        <v>0</v>
      </c>
    </row>
    <row r="107" spans="1:64" ht="15.75" customHeight="1">
      <c r="A107" s="63" t="s">
        <v>10</v>
      </c>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429"/>
      <c r="Z107" s="63"/>
      <c r="AA107" s="63"/>
      <c r="AB107" s="63"/>
      <c r="AC107" s="63"/>
      <c r="AD107" s="63"/>
      <c r="AE107" s="63"/>
      <c r="AF107" s="63"/>
      <c r="AG107" s="174"/>
      <c r="AH107" s="174"/>
      <c r="AI107" s="174"/>
      <c r="AJ107" s="174"/>
      <c r="AK107" s="174"/>
      <c r="AL107" s="174"/>
      <c r="AM107" s="174"/>
      <c r="AN107" s="174"/>
      <c r="AO107" s="174"/>
      <c r="AP107" s="174"/>
      <c r="AQ107" s="174"/>
      <c r="AR107" s="174"/>
      <c r="AS107" s="174"/>
      <c r="AT107" s="415"/>
      <c r="AU107" s="174"/>
      <c r="AV107" s="437"/>
      <c r="AW107" s="787"/>
      <c r="AX107" s="788"/>
      <c r="AY107" s="422"/>
      <c r="AZ107" s="788"/>
      <c r="BA107" s="788"/>
      <c r="BB107" s="422"/>
      <c r="BC107" s="788"/>
      <c r="BD107" s="787"/>
      <c r="BE107" s="788"/>
      <c r="BF107" s="426"/>
      <c r="BG107" s="426">
        <f t="shared" si="2"/>
        <v>0</v>
      </c>
      <c r="BH107" s="426">
        <f t="shared" si="3"/>
        <v>0</v>
      </c>
      <c r="BI107" s="426">
        <f t="shared" si="4"/>
        <v>0</v>
      </c>
      <c r="BJ107" s="426">
        <f t="shared" si="5"/>
        <v>0</v>
      </c>
      <c r="BK107" s="761"/>
      <c r="BL107" s="761" t="b">
        <f>COUNTIF($X$3:$X196,$X107)&gt;1</f>
        <v>0</v>
      </c>
    </row>
    <row r="108" spans="1:64" ht="15.75" customHeight="1">
      <c r="A108" s="63" t="s">
        <v>10</v>
      </c>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429"/>
      <c r="Z108" s="63"/>
      <c r="AA108" s="63"/>
      <c r="AB108" s="63"/>
      <c r="AC108" s="63"/>
      <c r="AD108" s="63"/>
      <c r="AE108" s="63"/>
      <c r="AF108" s="63"/>
      <c r="AG108" s="174"/>
      <c r="AH108" s="174"/>
      <c r="AI108" s="174"/>
      <c r="AJ108" s="174"/>
      <c r="AK108" s="174"/>
      <c r="AL108" s="174"/>
      <c r="AM108" s="174"/>
      <c r="AN108" s="174"/>
      <c r="AO108" s="174"/>
      <c r="AP108" s="174"/>
      <c r="AQ108" s="174"/>
      <c r="AR108" s="174"/>
      <c r="AS108" s="174"/>
      <c r="AT108" s="415"/>
      <c r="AU108" s="174"/>
      <c r="AV108" s="437"/>
      <c r="AW108" s="787"/>
      <c r="AX108" s="788"/>
      <c r="AY108" s="422"/>
      <c r="AZ108" s="788"/>
      <c r="BA108" s="788"/>
      <c r="BB108" s="422"/>
      <c r="BC108" s="788"/>
      <c r="BD108" s="787"/>
      <c r="BE108" s="788"/>
      <c r="BF108" s="426"/>
      <c r="BG108" s="426">
        <f t="shared" si="2"/>
        <v>0</v>
      </c>
      <c r="BH108" s="426">
        <f t="shared" si="3"/>
        <v>0</v>
      </c>
      <c r="BI108" s="426">
        <f t="shared" si="4"/>
        <v>0</v>
      </c>
      <c r="BJ108" s="426">
        <f t="shared" si="5"/>
        <v>0</v>
      </c>
      <c r="BK108" s="761"/>
      <c r="BL108" s="761" t="b">
        <f>COUNTIF($X$3:$X196,$X108)&gt;1</f>
        <v>0</v>
      </c>
    </row>
    <row r="109" spans="1:64" ht="15.75" customHeight="1">
      <c r="A109" s="63" t="s">
        <v>10</v>
      </c>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429"/>
      <c r="Z109" s="63"/>
      <c r="AA109" s="63"/>
      <c r="AB109" s="63"/>
      <c r="AC109" s="63"/>
      <c r="AD109" s="63"/>
      <c r="AE109" s="63"/>
      <c r="AF109" s="63"/>
      <c r="AG109" s="174"/>
      <c r="AH109" s="174"/>
      <c r="AI109" s="174"/>
      <c r="AJ109" s="174"/>
      <c r="AK109" s="174"/>
      <c r="AL109" s="174"/>
      <c r="AM109" s="174"/>
      <c r="AN109" s="174"/>
      <c r="AO109" s="174"/>
      <c r="AP109" s="174"/>
      <c r="AQ109" s="174"/>
      <c r="AR109" s="174"/>
      <c r="AS109" s="174"/>
      <c r="AT109" s="415"/>
      <c r="AU109" s="174"/>
      <c r="AV109" s="437"/>
      <c r="AW109" s="787"/>
      <c r="AX109" s="788"/>
      <c r="AY109" s="422"/>
      <c r="AZ109" s="788"/>
      <c r="BA109" s="788"/>
      <c r="BB109" s="422"/>
      <c r="BC109" s="788"/>
      <c r="BD109" s="787"/>
      <c r="BE109" s="788"/>
      <c r="BF109" s="426"/>
      <c r="BG109" s="426">
        <f t="shared" si="2"/>
        <v>0</v>
      </c>
      <c r="BH109" s="426">
        <f t="shared" si="3"/>
        <v>0</v>
      </c>
      <c r="BI109" s="426">
        <f t="shared" si="4"/>
        <v>0</v>
      </c>
      <c r="BJ109" s="426">
        <f t="shared" si="5"/>
        <v>0</v>
      </c>
      <c r="BK109" s="761"/>
      <c r="BL109" s="761" t="b">
        <f>COUNTIF($X$3:$X196,$X109)&gt;1</f>
        <v>0</v>
      </c>
    </row>
    <row r="110" spans="1:64" ht="15.75" customHeight="1">
      <c r="A110" s="63" t="s">
        <v>10</v>
      </c>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429"/>
      <c r="Z110" s="63"/>
      <c r="AA110" s="63"/>
      <c r="AB110" s="63"/>
      <c r="AC110" s="63"/>
      <c r="AD110" s="63"/>
      <c r="AE110" s="63"/>
      <c r="AF110" s="63"/>
      <c r="AG110" s="174"/>
      <c r="AH110" s="174"/>
      <c r="AI110" s="174"/>
      <c r="AJ110" s="174"/>
      <c r="AK110" s="174"/>
      <c r="AL110" s="174"/>
      <c r="AM110" s="174"/>
      <c r="AN110" s="174"/>
      <c r="AO110" s="174"/>
      <c r="AP110" s="174"/>
      <c r="AQ110" s="174"/>
      <c r="AR110" s="174"/>
      <c r="AS110" s="174"/>
      <c r="AT110" s="415"/>
      <c r="AU110" s="174"/>
      <c r="AV110" s="437"/>
      <c r="AW110" s="787"/>
      <c r="AX110" s="788"/>
      <c r="AY110" s="422"/>
      <c r="AZ110" s="788"/>
      <c r="BA110" s="788"/>
      <c r="BB110" s="422"/>
      <c r="BC110" s="788"/>
      <c r="BD110" s="787"/>
      <c r="BE110" s="788"/>
      <c r="BF110" s="426"/>
      <c r="BG110" s="426">
        <f t="shared" si="2"/>
        <v>0</v>
      </c>
      <c r="BH110" s="426">
        <f t="shared" si="3"/>
        <v>0</v>
      </c>
      <c r="BI110" s="426">
        <f t="shared" si="4"/>
        <v>0</v>
      </c>
      <c r="BJ110" s="426">
        <f t="shared" si="5"/>
        <v>0</v>
      </c>
      <c r="BK110" s="761"/>
      <c r="BL110" s="761" t="b">
        <f>COUNTIF($X$3:$X196,$X110)&gt;1</f>
        <v>0</v>
      </c>
    </row>
    <row r="111" spans="1:64" ht="15.75" customHeight="1">
      <c r="A111" s="63" t="s">
        <v>10</v>
      </c>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429"/>
      <c r="Z111" s="63"/>
      <c r="AA111" s="63"/>
      <c r="AB111" s="63"/>
      <c r="AC111" s="63"/>
      <c r="AD111" s="63"/>
      <c r="AE111" s="63"/>
      <c r="AF111" s="63"/>
      <c r="AG111" s="174"/>
      <c r="AH111" s="174"/>
      <c r="AI111" s="174"/>
      <c r="AJ111" s="174"/>
      <c r="AK111" s="174"/>
      <c r="AL111" s="174"/>
      <c r="AM111" s="174"/>
      <c r="AN111" s="174"/>
      <c r="AO111" s="174"/>
      <c r="AP111" s="174"/>
      <c r="AQ111" s="174"/>
      <c r="AR111" s="174"/>
      <c r="AS111" s="174"/>
      <c r="AT111" s="415"/>
      <c r="AU111" s="174"/>
      <c r="AV111" s="437"/>
      <c r="AW111" s="787"/>
      <c r="AX111" s="788"/>
      <c r="AY111" s="422"/>
      <c r="AZ111" s="788"/>
      <c r="BA111" s="788"/>
      <c r="BB111" s="422"/>
      <c r="BC111" s="788"/>
      <c r="BD111" s="787"/>
      <c r="BE111" s="788"/>
      <c r="BF111" s="426"/>
      <c r="BG111" s="426">
        <f t="shared" si="2"/>
        <v>0</v>
      </c>
      <c r="BH111" s="426">
        <f t="shared" si="3"/>
        <v>0</v>
      </c>
      <c r="BI111" s="426">
        <f t="shared" si="4"/>
        <v>0</v>
      </c>
      <c r="BJ111" s="426">
        <f t="shared" si="5"/>
        <v>0</v>
      </c>
      <c r="BK111" s="761"/>
      <c r="BL111" s="761" t="b">
        <f>COUNTIF($X$3:$X196,$X111)&gt;1</f>
        <v>0</v>
      </c>
    </row>
    <row r="112" spans="1:64" ht="15.75" customHeight="1">
      <c r="A112" s="63" t="s">
        <v>10</v>
      </c>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429"/>
      <c r="Z112" s="63"/>
      <c r="AA112" s="63"/>
      <c r="AB112" s="63"/>
      <c r="AC112" s="63"/>
      <c r="AD112" s="63"/>
      <c r="AE112" s="63"/>
      <c r="AF112" s="63"/>
      <c r="AG112" s="174"/>
      <c r="AH112" s="174"/>
      <c r="AI112" s="174"/>
      <c r="AJ112" s="174"/>
      <c r="AK112" s="174"/>
      <c r="AL112" s="174"/>
      <c r="AM112" s="174"/>
      <c r="AN112" s="174"/>
      <c r="AO112" s="174"/>
      <c r="AP112" s="174"/>
      <c r="AQ112" s="174"/>
      <c r="AR112" s="174"/>
      <c r="AS112" s="174"/>
      <c r="AT112" s="415"/>
      <c r="AU112" s="174"/>
      <c r="AV112" s="437"/>
      <c r="AW112" s="787"/>
      <c r="AX112" s="788"/>
      <c r="AY112" s="422"/>
      <c r="AZ112" s="788"/>
      <c r="BA112" s="788"/>
      <c r="BB112" s="422"/>
      <c r="BC112" s="788"/>
      <c r="BD112" s="787"/>
      <c r="BE112" s="788"/>
      <c r="BF112" s="426"/>
      <c r="BG112" s="426">
        <f t="shared" si="2"/>
        <v>0</v>
      </c>
      <c r="BH112" s="426">
        <f t="shared" si="3"/>
        <v>0</v>
      </c>
      <c r="BI112" s="426">
        <f t="shared" si="4"/>
        <v>0</v>
      </c>
      <c r="BJ112" s="426">
        <f t="shared" si="5"/>
        <v>0</v>
      </c>
      <c r="BK112" s="761"/>
      <c r="BL112" s="761" t="b">
        <f>COUNTIF($X$3:$X196,$X112)&gt;1</f>
        <v>0</v>
      </c>
    </row>
    <row r="113" spans="1:64" ht="15.75" customHeight="1">
      <c r="A113" s="63" t="s">
        <v>10</v>
      </c>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429"/>
      <c r="Z113" s="63"/>
      <c r="AA113" s="63"/>
      <c r="AB113" s="63"/>
      <c r="AC113" s="63"/>
      <c r="AD113" s="63"/>
      <c r="AE113" s="63"/>
      <c r="AF113" s="63"/>
      <c r="AG113" s="174"/>
      <c r="AH113" s="174"/>
      <c r="AI113" s="174"/>
      <c r="AJ113" s="174"/>
      <c r="AK113" s="174"/>
      <c r="AL113" s="174"/>
      <c r="AM113" s="174"/>
      <c r="AN113" s="174"/>
      <c r="AO113" s="174"/>
      <c r="AP113" s="174"/>
      <c r="AQ113" s="174"/>
      <c r="AR113" s="174"/>
      <c r="AS113" s="174"/>
      <c r="AT113" s="415"/>
      <c r="AU113" s="174"/>
      <c r="AV113" s="437"/>
      <c r="AW113" s="787"/>
      <c r="AX113" s="788"/>
      <c r="AY113" s="422"/>
      <c r="AZ113" s="788"/>
      <c r="BA113" s="788"/>
      <c r="BB113" s="422"/>
      <c r="BC113" s="788"/>
      <c r="BD113" s="787"/>
      <c r="BE113" s="788"/>
      <c r="BF113" s="426"/>
      <c r="BG113" s="426">
        <f t="shared" si="2"/>
        <v>0</v>
      </c>
      <c r="BH113" s="426">
        <f t="shared" si="3"/>
        <v>0</v>
      </c>
      <c r="BI113" s="426">
        <f t="shared" si="4"/>
        <v>0</v>
      </c>
      <c r="BJ113" s="426">
        <f t="shared" si="5"/>
        <v>0</v>
      </c>
      <c r="BK113" s="761"/>
      <c r="BL113" s="761" t="b">
        <f>COUNTIF($X$3:$X196,$X113)&gt;1</f>
        <v>0</v>
      </c>
    </row>
    <row r="114" spans="1:64" ht="15.75" customHeight="1">
      <c r="A114" s="63" t="s">
        <v>10</v>
      </c>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429"/>
      <c r="Z114" s="63"/>
      <c r="AA114" s="63"/>
      <c r="AB114" s="63"/>
      <c r="AC114" s="63"/>
      <c r="AD114" s="63"/>
      <c r="AE114" s="63"/>
      <c r="AF114" s="63"/>
      <c r="AG114" s="174"/>
      <c r="AH114" s="174"/>
      <c r="AI114" s="174"/>
      <c r="AJ114" s="174"/>
      <c r="AK114" s="174"/>
      <c r="AL114" s="174"/>
      <c r="AM114" s="174"/>
      <c r="AN114" s="174"/>
      <c r="AO114" s="174"/>
      <c r="AP114" s="174"/>
      <c r="AQ114" s="174"/>
      <c r="AR114" s="174"/>
      <c r="AS114" s="174"/>
      <c r="AT114" s="415"/>
      <c r="AU114" s="174"/>
      <c r="AV114" s="437"/>
      <c r="AW114" s="787"/>
      <c r="AX114" s="788"/>
      <c r="AY114" s="422"/>
      <c r="AZ114" s="788"/>
      <c r="BA114" s="788"/>
      <c r="BB114" s="422"/>
      <c r="BC114" s="788"/>
      <c r="BD114" s="787"/>
      <c r="BE114" s="788"/>
      <c r="BF114" s="426"/>
      <c r="BG114" s="426">
        <f t="shared" si="2"/>
        <v>0</v>
      </c>
      <c r="BH114" s="426">
        <f t="shared" si="3"/>
        <v>0</v>
      </c>
      <c r="BI114" s="426">
        <f t="shared" si="4"/>
        <v>0</v>
      </c>
      <c r="BJ114" s="426">
        <f t="shared" si="5"/>
        <v>0</v>
      </c>
      <c r="BK114" s="761"/>
      <c r="BL114" s="761" t="b">
        <f>COUNTIF($X$3:$X196,$X114)&gt;1</f>
        <v>0</v>
      </c>
    </row>
    <row r="115" spans="1:64" ht="15.75" customHeight="1">
      <c r="A115" s="63" t="s">
        <v>10</v>
      </c>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429"/>
      <c r="Z115" s="63"/>
      <c r="AA115" s="63"/>
      <c r="AB115" s="63"/>
      <c r="AC115" s="63"/>
      <c r="AD115" s="63"/>
      <c r="AE115" s="63"/>
      <c r="AF115" s="435"/>
      <c r="AG115" s="174"/>
      <c r="AH115" s="174"/>
      <c r="AI115" s="174"/>
      <c r="AJ115" s="174"/>
      <c r="AK115" s="174"/>
      <c r="AL115" s="174"/>
      <c r="AM115" s="174"/>
      <c r="AN115" s="174"/>
      <c r="AO115" s="174"/>
      <c r="AP115" s="174"/>
      <c r="AQ115" s="174"/>
      <c r="AR115" s="174"/>
      <c r="AS115" s="174"/>
      <c r="AT115" s="415"/>
      <c r="AU115" s="174"/>
      <c r="AV115" s="437"/>
      <c r="AW115" s="787"/>
      <c r="AX115" s="788"/>
      <c r="AY115" s="422"/>
      <c r="AZ115" s="788"/>
      <c r="BA115" s="788"/>
      <c r="BB115" s="422"/>
      <c r="BC115" s="788"/>
      <c r="BD115" s="787"/>
      <c r="BE115" s="788"/>
      <c r="BF115" s="426"/>
      <c r="BG115" s="426">
        <f t="shared" si="2"/>
        <v>0</v>
      </c>
      <c r="BH115" s="426">
        <f t="shared" si="3"/>
        <v>0</v>
      </c>
      <c r="BI115" s="426">
        <f t="shared" si="4"/>
        <v>0</v>
      </c>
      <c r="BJ115" s="426">
        <f t="shared" si="5"/>
        <v>0</v>
      </c>
      <c r="BK115" s="761"/>
      <c r="BL115" s="761" t="b">
        <f>COUNTIF($X$3:$X196,$X115)&gt;1</f>
        <v>0</v>
      </c>
    </row>
    <row r="116" spans="1:64" ht="15.75" customHeight="1">
      <c r="A116" s="63" t="s">
        <v>10</v>
      </c>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429"/>
      <c r="Z116" s="63"/>
      <c r="AA116" s="63"/>
      <c r="AB116" s="63"/>
      <c r="AC116" s="63"/>
      <c r="AD116" s="63"/>
      <c r="AE116" s="63"/>
      <c r="AF116" s="430"/>
      <c r="AG116" s="174"/>
      <c r="AH116" s="174"/>
      <c r="AI116" s="174"/>
      <c r="AJ116" s="174"/>
      <c r="AK116" s="174"/>
      <c r="AL116" s="174"/>
      <c r="AM116" s="174"/>
      <c r="AN116" s="174"/>
      <c r="AO116" s="174"/>
      <c r="AP116" s="174"/>
      <c r="AQ116" s="174"/>
      <c r="AR116" s="174"/>
      <c r="AS116" s="174"/>
      <c r="AT116" s="415"/>
      <c r="AU116" s="174"/>
      <c r="AV116" s="437"/>
      <c r="AW116" s="787"/>
      <c r="AX116" s="788"/>
      <c r="AY116" s="422"/>
      <c r="AZ116" s="788"/>
      <c r="BA116" s="788"/>
      <c r="BB116" s="422"/>
      <c r="BC116" s="788"/>
      <c r="BD116" s="787"/>
      <c r="BE116" s="788"/>
      <c r="BF116" s="426"/>
      <c r="BG116" s="426">
        <f t="shared" si="2"/>
        <v>0</v>
      </c>
      <c r="BH116" s="426">
        <f t="shared" si="3"/>
        <v>0</v>
      </c>
      <c r="BI116" s="426">
        <f t="shared" si="4"/>
        <v>0</v>
      </c>
      <c r="BJ116" s="426">
        <f t="shared" si="5"/>
        <v>0</v>
      </c>
      <c r="BK116" s="761"/>
      <c r="BL116" s="761" t="b">
        <f>COUNTIF($X$3:$X196,$X116)&gt;1</f>
        <v>0</v>
      </c>
    </row>
    <row r="117" spans="1:64" ht="15.75" customHeight="1">
      <c r="A117" s="63" t="s">
        <v>10</v>
      </c>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429"/>
      <c r="Z117" s="63"/>
      <c r="AA117" s="63"/>
      <c r="AB117" s="63"/>
      <c r="AC117" s="63"/>
      <c r="AD117" s="63"/>
      <c r="AE117" s="63"/>
      <c r="AF117" s="436"/>
      <c r="AG117" s="174"/>
      <c r="AH117" s="174"/>
      <c r="AI117" s="174"/>
      <c r="AJ117" s="174"/>
      <c r="AK117" s="174"/>
      <c r="AL117" s="174"/>
      <c r="AM117" s="174"/>
      <c r="AN117" s="174"/>
      <c r="AO117" s="174"/>
      <c r="AP117" s="174"/>
      <c r="AQ117" s="174"/>
      <c r="AR117" s="174"/>
      <c r="AS117" s="174"/>
      <c r="AT117" s="415"/>
      <c r="AU117" s="174"/>
      <c r="AV117" s="437"/>
      <c r="AW117" s="787"/>
      <c r="AX117" s="788"/>
      <c r="AY117" s="422"/>
      <c r="AZ117" s="788"/>
      <c r="BA117" s="788"/>
      <c r="BB117" s="422"/>
      <c r="BC117" s="788"/>
      <c r="BD117" s="787"/>
      <c r="BE117" s="788"/>
      <c r="BF117" s="426"/>
      <c r="BG117" s="426">
        <f t="shared" si="2"/>
        <v>0</v>
      </c>
      <c r="BH117" s="426">
        <f t="shared" si="3"/>
        <v>0</v>
      </c>
      <c r="BI117" s="426">
        <f t="shared" si="4"/>
        <v>0</v>
      </c>
      <c r="BJ117" s="426">
        <f t="shared" si="5"/>
        <v>0</v>
      </c>
      <c r="BK117" s="761"/>
      <c r="BL117" s="761" t="b">
        <f>COUNTIF($X$3:$X196,$X117)&gt;1</f>
        <v>0</v>
      </c>
    </row>
    <row r="118" spans="1:64" ht="15.75" customHeight="1">
      <c r="A118" s="63" t="s">
        <v>10</v>
      </c>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429"/>
      <c r="Z118" s="63"/>
      <c r="AA118" s="63"/>
      <c r="AB118" s="63"/>
      <c r="AC118" s="63"/>
      <c r="AD118" s="63"/>
      <c r="AE118" s="63"/>
      <c r="AF118" s="63"/>
      <c r="AG118" s="174"/>
      <c r="AH118" s="174"/>
      <c r="AI118" s="174"/>
      <c r="AJ118" s="174"/>
      <c r="AK118" s="174"/>
      <c r="AL118" s="174"/>
      <c r="AM118" s="174"/>
      <c r="AN118" s="174"/>
      <c r="AO118" s="174"/>
      <c r="AP118" s="174"/>
      <c r="AQ118" s="174"/>
      <c r="AR118" s="174"/>
      <c r="AS118" s="174"/>
      <c r="AT118" s="415"/>
      <c r="AU118" s="174"/>
      <c r="AV118" s="437"/>
      <c r="AW118" s="787"/>
      <c r="AX118" s="788"/>
      <c r="AY118" s="422"/>
      <c r="AZ118" s="788"/>
      <c r="BA118" s="788"/>
      <c r="BB118" s="422"/>
      <c r="BC118" s="788"/>
      <c r="BD118" s="787"/>
      <c r="BE118" s="788"/>
      <c r="BF118" s="426"/>
      <c r="BG118" s="426">
        <f t="shared" si="2"/>
        <v>0</v>
      </c>
      <c r="BH118" s="426">
        <f t="shared" si="3"/>
        <v>0</v>
      </c>
      <c r="BI118" s="426">
        <f t="shared" si="4"/>
        <v>0</v>
      </c>
      <c r="BJ118" s="426">
        <f t="shared" si="5"/>
        <v>0</v>
      </c>
      <c r="BK118" s="761"/>
      <c r="BL118" s="761" t="b">
        <f>COUNTIF($X$3:$X196,$X118)&gt;1</f>
        <v>0</v>
      </c>
    </row>
    <row r="119" spans="1:64" ht="15.75" customHeight="1">
      <c r="A119" s="63" t="s">
        <v>10</v>
      </c>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429"/>
      <c r="Z119" s="63"/>
      <c r="AA119" s="63"/>
      <c r="AB119" s="63"/>
      <c r="AC119" s="63"/>
      <c r="AD119" s="63"/>
      <c r="AE119" s="63"/>
      <c r="AF119" s="435"/>
      <c r="AG119" s="174"/>
      <c r="AH119" s="174"/>
      <c r="AI119" s="174"/>
      <c r="AJ119" s="174"/>
      <c r="AK119" s="174"/>
      <c r="AL119" s="174"/>
      <c r="AM119" s="174"/>
      <c r="AN119" s="174"/>
      <c r="AO119" s="174"/>
      <c r="AP119" s="174"/>
      <c r="AQ119" s="174"/>
      <c r="AR119" s="174"/>
      <c r="AS119" s="174"/>
      <c r="AT119" s="415"/>
      <c r="AU119" s="174"/>
      <c r="AV119" s="437"/>
      <c r="AW119" s="787"/>
      <c r="AX119" s="788"/>
      <c r="AY119" s="422"/>
      <c r="AZ119" s="788"/>
      <c r="BA119" s="788"/>
      <c r="BB119" s="422"/>
      <c r="BC119" s="788"/>
      <c r="BD119" s="787"/>
      <c r="BE119" s="788"/>
      <c r="BF119" s="426"/>
      <c r="BG119" s="426">
        <f t="shared" si="2"/>
        <v>0</v>
      </c>
      <c r="BH119" s="426">
        <f t="shared" si="3"/>
        <v>0</v>
      </c>
      <c r="BI119" s="426">
        <f t="shared" si="4"/>
        <v>0</v>
      </c>
      <c r="BJ119" s="426">
        <f t="shared" si="5"/>
        <v>0</v>
      </c>
      <c r="BK119" s="761"/>
      <c r="BL119" s="761" t="b">
        <f>COUNTIF($X$3:$X196,$X119)&gt;1</f>
        <v>0</v>
      </c>
    </row>
    <row r="120" spans="1:64" ht="15.75" customHeight="1">
      <c r="A120" s="63" t="s">
        <v>10</v>
      </c>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429"/>
      <c r="Z120" s="63"/>
      <c r="AA120" s="63"/>
      <c r="AB120" s="63"/>
      <c r="AC120" s="63"/>
      <c r="AD120" s="63"/>
      <c r="AE120" s="63"/>
      <c r="AF120" s="429"/>
      <c r="AG120" s="174"/>
      <c r="AH120" s="174"/>
      <c r="AI120" s="174"/>
      <c r="AJ120" s="174"/>
      <c r="AK120" s="174"/>
      <c r="AL120" s="174"/>
      <c r="AM120" s="174"/>
      <c r="AN120" s="174"/>
      <c r="AO120" s="174"/>
      <c r="AP120" s="174"/>
      <c r="AQ120" s="174"/>
      <c r="AR120" s="174"/>
      <c r="AS120" s="174"/>
      <c r="AT120" s="415"/>
      <c r="AU120" s="174"/>
      <c r="AV120" s="437"/>
      <c r="AW120" s="787"/>
      <c r="AX120" s="788"/>
      <c r="AY120" s="422"/>
      <c r="AZ120" s="788"/>
      <c r="BA120" s="788"/>
      <c r="BB120" s="422"/>
      <c r="BC120" s="788"/>
      <c r="BD120" s="787"/>
      <c r="BE120" s="788"/>
      <c r="BF120" s="426"/>
      <c r="BG120" s="426">
        <f t="shared" si="2"/>
        <v>0</v>
      </c>
      <c r="BH120" s="426">
        <f t="shared" si="3"/>
        <v>0</v>
      </c>
      <c r="BI120" s="426">
        <f t="shared" si="4"/>
        <v>0</v>
      </c>
      <c r="BJ120" s="426">
        <f t="shared" si="5"/>
        <v>0</v>
      </c>
      <c r="BK120" s="761"/>
      <c r="BL120" s="761" t="b">
        <f>COUNTIF($X$3:$X196,$X120)&gt;1</f>
        <v>0</v>
      </c>
    </row>
    <row r="121" spans="1:64" ht="15.75" customHeight="1">
      <c r="A121" s="63" t="s">
        <v>10</v>
      </c>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429"/>
      <c r="Z121" s="63"/>
      <c r="AA121" s="63"/>
      <c r="AB121" s="63"/>
      <c r="AC121" s="63"/>
      <c r="AD121" s="63"/>
      <c r="AE121" s="63"/>
      <c r="AF121" s="63"/>
      <c r="AG121" s="174"/>
      <c r="AH121" s="174"/>
      <c r="AI121" s="174"/>
      <c r="AJ121" s="174"/>
      <c r="AK121" s="174"/>
      <c r="AL121" s="174"/>
      <c r="AM121" s="174"/>
      <c r="AN121" s="174"/>
      <c r="AO121" s="174"/>
      <c r="AP121" s="174"/>
      <c r="AQ121" s="174"/>
      <c r="AR121" s="174"/>
      <c r="AS121" s="174"/>
      <c r="AT121" s="415"/>
      <c r="AU121" s="174"/>
      <c r="AV121" s="437"/>
      <c r="AW121" s="787"/>
      <c r="AX121" s="788"/>
      <c r="AY121" s="422"/>
      <c r="AZ121" s="788"/>
      <c r="BA121" s="788"/>
      <c r="BB121" s="422"/>
      <c r="BC121" s="788"/>
      <c r="BD121" s="787"/>
      <c r="BE121" s="788"/>
      <c r="BF121" s="426"/>
      <c r="BG121" s="426">
        <f t="shared" si="2"/>
        <v>0</v>
      </c>
      <c r="BH121" s="426">
        <f t="shared" si="3"/>
        <v>0</v>
      </c>
      <c r="BI121" s="426">
        <f t="shared" si="4"/>
        <v>0</v>
      </c>
      <c r="BJ121" s="426">
        <f t="shared" si="5"/>
        <v>0</v>
      </c>
      <c r="BK121" s="761"/>
      <c r="BL121" s="761" t="b">
        <f>COUNTIF($X$3:$X196,$X121)&gt;1</f>
        <v>0</v>
      </c>
    </row>
    <row r="122" spans="1:64" ht="15.75" customHeight="1">
      <c r="A122" s="63" t="s">
        <v>10</v>
      </c>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429"/>
      <c r="Z122" s="63"/>
      <c r="AA122" s="63"/>
      <c r="AB122" s="63"/>
      <c r="AC122" s="63"/>
      <c r="AD122" s="63"/>
      <c r="AE122" s="63"/>
      <c r="AF122" s="427"/>
      <c r="AG122" s="174"/>
      <c r="AH122" s="174"/>
      <c r="AI122" s="174"/>
      <c r="AJ122" s="174"/>
      <c r="AK122" s="174"/>
      <c r="AL122" s="174"/>
      <c r="AM122" s="174"/>
      <c r="AN122" s="174"/>
      <c r="AO122" s="174"/>
      <c r="AP122" s="174"/>
      <c r="AQ122" s="174"/>
      <c r="AR122" s="174"/>
      <c r="AS122" s="174"/>
      <c r="AT122" s="415"/>
      <c r="AU122" s="174"/>
      <c r="AV122" s="437"/>
      <c r="AW122" s="787"/>
      <c r="AX122" s="788"/>
      <c r="AY122" s="422"/>
      <c r="AZ122" s="788"/>
      <c r="BA122" s="788"/>
      <c r="BB122" s="422"/>
      <c r="BC122" s="788"/>
      <c r="BD122" s="787"/>
      <c r="BE122" s="788"/>
      <c r="BF122" s="426"/>
      <c r="BG122" s="426">
        <f t="shared" si="2"/>
        <v>0</v>
      </c>
      <c r="BH122" s="426">
        <f t="shared" si="3"/>
        <v>0</v>
      </c>
      <c r="BI122" s="426">
        <f t="shared" si="4"/>
        <v>0</v>
      </c>
      <c r="BJ122" s="426">
        <f t="shared" si="5"/>
        <v>0</v>
      </c>
      <c r="BK122" s="761"/>
      <c r="BL122" s="761" t="b">
        <f>COUNTIF($X$3:$X196,$X122)&gt;1</f>
        <v>0</v>
      </c>
    </row>
    <row r="123" spans="1:64" ht="15.75" customHeight="1">
      <c r="A123" s="63" t="s">
        <v>10</v>
      </c>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429"/>
      <c r="Z123" s="63"/>
      <c r="AA123" s="63"/>
      <c r="AB123" s="63"/>
      <c r="AC123" s="63"/>
      <c r="AD123" s="63"/>
      <c r="AE123" s="63"/>
      <c r="AF123" s="436"/>
      <c r="AG123" s="174"/>
      <c r="AH123" s="174"/>
      <c r="AI123" s="174"/>
      <c r="AJ123" s="174"/>
      <c r="AK123" s="174"/>
      <c r="AL123" s="174"/>
      <c r="AM123" s="174"/>
      <c r="AN123" s="174"/>
      <c r="AO123" s="174"/>
      <c r="AP123" s="174"/>
      <c r="AQ123" s="174"/>
      <c r="AR123" s="174"/>
      <c r="AS123" s="174"/>
      <c r="AT123" s="415"/>
      <c r="AU123" s="174"/>
      <c r="AV123" s="437"/>
      <c r="AW123" s="787"/>
      <c r="AX123" s="788"/>
      <c r="AY123" s="422"/>
      <c r="AZ123" s="788"/>
      <c r="BA123" s="788"/>
      <c r="BB123" s="422"/>
      <c r="BC123" s="788"/>
      <c r="BD123" s="787"/>
      <c r="BE123" s="788"/>
      <c r="BF123" s="426"/>
      <c r="BG123" s="426">
        <f t="shared" si="2"/>
        <v>0</v>
      </c>
      <c r="BH123" s="426">
        <f t="shared" si="3"/>
        <v>0</v>
      </c>
      <c r="BI123" s="426">
        <f t="shared" si="4"/>
        <v>0</v>
      </c>
      <c r="BJ123" s="426">
        <f t="shared" si="5"/>
        <v>0</v>
      </c>
      <c r="BK123" s="761"/>
      <c r="BL123" s="761" t="b">
        <f>COUNTIF($X$3:$X196,$X123)&gt;1</f>
        <v>0</v>
      </c>
    </row>
    <row r="124" spans="1:64" ht="15.75" customHeight="1">
      <c r="A124" s="63" t="s">
        <v>10</v>
      </c>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429"/>
      <c r="Z124" s="63"/>
      <c r="AA124" s="63"/>
      <c r="AB124" s="63"/>
      <c r="AC124" s="63"/>
      <c r="AD124" s="63"/>
      <c r="AE124" s="63"/>
      <c r="AF124" s="63"/>
      <c r="AG124" s="174"/>
      <c r="AH124" s="174"/>
      <c r="AI124" s="174"/>
      <c r="AJ124" s="174"/>
      <c r="AK124" s="174"/>
      <c r="AL124" s="174"/>
      <c r="AM124" s="174"/>
      <c r="AN124" s="174"/>
      <c r="AO124" s="174"/>
      <c r="AP124" s="174"/>
      <c r="AQ124" s="174"/>
      <c r="AR124" s="174"/>
      <c r="AS124" s="174"/>
      <c r="AT124" s="415"/>
      <c r="AU124" s="174"/>
      <c r="AV124" s="437"/>
      <c r="AW124" s="787"/>
      <c r="AX124" s="788"/>
      <c r="AY124" s="422"/>
      <c r="AZ124" s="788"/>
      <c r="BA124" s="788"/>
      <c r="BB124" s="422"/>
      <c r="BC124" s="788"/>
      <c r="BD124" s="787"/>
      <c r="BE124" s="788"/>
      <c r="BF124" s="426"/>
      <c r="BG124" s="426">
        <f t="shared" si="2"/>
        <v>0</v>
      </c>
      <c r="BH124" s="426">
        <f t="shared" si="3"/>
        <v>0</v>
      </c>
      <c r="BI124" s="426">
        <f t="shared" si="4"/>
        <v>0</v>
      </c>
      <c r="BJ124" s="426">
        <f t="shared" si="5"/>
        <v>0</v>
      </c>
      <c r="BK124" s="761"/>
      <c r="BL124" s="761" t="b">
        <f>COUNTIF($X$3:$X196,$X124)&gt;1</f>
        <v>0</v>
      </c>
    </row>
    <row r="125" spans="1:64" ht="15.75" customHeight="1">
      <c r="A125" s="63" t="s">
        <v>10</v>
      </c>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429"/>
      <c r="Z125" s="63"/>
      <c r="AA125" s="63"/>
      <c r="AB125" s="63"/>
      <c r="AC125" s="63"/>
      <c r="AD125" s="63"/>
      <c r="AE125" s="63"/>
      <c r="AF125" s="63"/>
      <c r="AG125" s="174"/>
      <c r="AH125" s="174"/>
      <c r="AI125" s="174"/>
      <c r="AJ125" s="174"/>
      <c r="AK125" s="174"/>
      <c r="AL125" s="174"/>
      <c r="AM125" s="174"/>
      <c r="AN125" s="174"/>
      <c r="AO125" s="174"/>
      <c r="AP125" s="174"/>
      <c r="AQ125" s="174"/>
      <c r="AR125" s="174"/>
      <c r="AS125" s="174"/>
      <c r="AT125" s="415"/>
      <c r="AU125" s="174"/>
      <c r="AV125" s="437"/>
      <c r="AW125" s="787"/>
      <c r="AX125" s="788"/>
      <c r="AY125" s="422"/>
      <c r="AZ125" s="788"/>
      <c r="BA125" s="788"/>
      <c r="BB125" s="422"/>
      <c r="BC125" s="788"/>
      <c r="BD125" s="787"/>
      <c r="BE125" s="788"/>
      <c r="BF125" s="426"/>
      <c r="BG125" s="426">
        <f t="shared" si="2"/>
        <v>0</v>
      </c>
      <c r="BH125" s="426">
        <f t="shared" si="3"/>
        <v>0</v>
      </c>
      <c r="BI125" s="426">
        <f t="shared" si="4"/>
        <v>0</v>
      </c>
      <c r="BJ125" s="426">
        <f t="shared" si="5"/>
        <v>0</v>
      </c>
      <c r="BK125" s="761"/>
      <c r="BL125" s="761" t="b">
        <f>COUNTIF($X$3:$X196,$X125)&gt;1</f>
        <v>0</v>
      </c>
    </row>
    <row r="126" spans="1:64" ht="15.75" customHeight="1">
      <c r="A126" s="63" t="s">
        <v>10</v>
      </c>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429"/>
      <c r="Z126" s="63"/>
      <c r="AA126" s="63"/>
      <c r="AB126" s="63"/>
      <c r="AC126" s="63"/>
      <c r="AD126" s="63"/>
      <c r="AE126" s="63"/>
      <c r="AF126" s="435"/>
      <c r="AG126" s="174"/>
      <c r="AH126" s="174"/>
      <c r="AI126" s="174"/>
      <c r="AJ126" s="174"/>
      <c r="AK126" s="174"/>
      <c r="AL126" s="174"/>
      <c r="AM126" s="174"/>
      <c r="AN126" s="174"/>
      <c r="AO126" s="174"/>
      <c r="AP126" s="174"/>
      <c r="AQ126" s="174"/>
      <c r="AR126" s="174"/>
      <c r="AS126" s="174"/>
      <c r="AT126" s="415"/>
      <c r="AU126" s="174"/>
      <c r="AV126" s="437"/>
      <c r="AW126" s="787"/>
      <c r="AX126" s="788"/>
      <c r="AY126" s="422"/>
      <c r="AZ126" s="788"/>
      <c r="BA126" s="788"/>
      <c r="BB126" s="422"/>
      <c r="BC126" s="788"/>
      <c r="BD126" s="787"/>
      <c r="BE126" s="788"/>
      <c r="BF126" s="426"/>
      <c r="BG126" s="426">
        <f t="shared" si="2"/>
        <v>0</v>
      </c>
      <c r="BH126" s="426">
        <f t="shared" si="3"/>
        <v>0</v>
      </c>
      <c r="BI126" s="426">
        <f t="shared" si="4"/>
        <v>0</v>
      </c>
      <c r="BJ126" s="426">
        <f t="shared" si="5"/>
        <v>0</v>
      </c>
      <c r="BK126" s="761"/>
      <c r="BL126" s="761" t="b">
        <f>COUNTIF($X$3:$X196,$X126)&gt;1</f>
        <v>0</v>
      </c>
    </row>
    <row r="127" spans="1:64" ht="15.75" customHeight="1">
      <c r="A127" s="63" t="s">
        <v>10</v>
      </c>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429"/>
      <c r="Z127" s="63"/>
      <c r="AA127" s="63"/>
      <c r="AB127" s="63"/>
      <c r="AC127" s="63"/>
      <c r="AD127" s="63"/>
      <c r="AE127" s="63"/>
      <c r="AF127" s="435"/>
      <c r="AG127" s="174"/>
      <c r="AH127" s="174"/>
      <c r="AI127" s="174"/>
      <c r="AJ127" s="174"/>
      <c r="AK127" s="174"/>
      <c r="AL127" s="174"/>
      <c r="AM127" s="174"/>
      <c r="AN127" s="174"/>
      <c r="AO127" s="174"/>
      <c r="AP127" s="174"/>
      <c r="AQ127" s="174"/>
      <c r="AR127" s="174"/>
      <c r="AS127" s="174"/>
      <c r="AT127" s="415"/>
      <c r="AU127" s="174"/>
      <c r="AV127" s="437"/>
      <c r="AW127" s="787"/>
      <c r="AX127" s="788"/>
      <c r="AY127" s="422"/>
      <c r="AZ127" s="788"/>
      <c r="BA127" s="788"/>
      <c r="BB127" s="422"/>
      <c r="BC127" s="788"/>
      <c r="BD127" s="787"/>
      <c r="BE127" s="788"/>
      <c r="BF127" s="426"/>
      <c r="BG127" s="426">
        <f t="shared" si="2"/>
        <v>0</v>
      </c>
      <c r="BH127" s="426">
        <f t="shared" si="3"/>
        <v>0</v>
      </c>
      <c r="BI127" s="426">
        <f t="shared" si="4"/>
        <v>0</v>
      </c>
      <c r="BJ127" s="426">
        <f t="shared" si="5"/>
        <v>0</v>
      </c>
      <c r="BK127" s="761"/>
      <c r="BL127" s="761" t="b">
        <f>COUNTIF($X$3:$X196,$X127)&gt;1</f>
        <v>0</v>
      </c>
    </row>
    <row r="128" spans="1:64" ht="15.75" customHeight="1">
      <c r="A128" s="63" t="s">
        <v>10</v>
      </c>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429"/>
      <c r="Z128" s="63"/>
      <c r="AA128" s="63"/>
      <c r="AB128" s="63"/>
      <c r="AC128" s="63"/>
      <c r="AD128" s="63"/>
      <c r="AE128" s="63"/>
      <c r="AF128" s="435"/>
      <c r="AG128" s="174"/>
      <c r="AH128" s="174"/>
      <c r="AI128" s="174"/>
      <c r="AJ128" s="174"/>
      <c r="AK128" s="174"/>
      <c r="AL128" s="174"/>
      <c r="AM128" s="174"/>
      <c r="AN128" s="174"/>
      <c r="AO128" s="174"/>
      <c r="AP128" s="174"/>
      <c r="AQ128" s="174"/>
      <c r="AR128" s="174"/>
      <c r="AS128" s="174"/>
      <c r="AT128" s="415"/>
      <c r="AU128" s="174"/>
      <c r="AV128" s="437"/>
      <c r="AW128" s="787"/>
      <c r="AX128" s="788"/>
      <c r="AY128" s="422"/>
      <c r="AZ128" s="788"/>
      <c r="BA128" s="788"/>
      <c r="BB128" s="422"/>
      <c r="BC128" s="788"/>
      <c r="BD128" s="787"/>
      <c r="BE128" s="788"/>
      <c r="BF128" s="426"/>
      <c r="BG128" s="426">
        <f t="shared" si="2"/>
        <v>0</v>
      </c>
      <c r="BH128" s="426">
        <f t="shared" si="3"/>
        <v>0</v>
      </c>
      <c r="BI128" s="426">
        <f t="shared" si="4"/>
        <v>0</v>
      </c>
      <c r="BJ128" s="426">
        <f t="shared" si="5"/>
        <v>0</v>
      </c>
      <c r="BK128" s="761"/>
      <c r="BL128" s="761" t="b">
        <f>COUNTIF($X$3:$X196,$X128)&gt;1</f>
        <v>0</v>
      </c>
    </row>
    <row r="129" spans="1:64" ht="15.75" customHeight="1">
      <c r="A129" s="63" t="s">
        <v>10</v>
      </c>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429"/>
      <c r="Z129" s="63"/>
      <c r="AA129" s="63"/>
      <c r="AB129" s="63"/>
      <c r="AC129" s="63"/>
      <c r="AD129" s="63"/>
      <c r="AE129" s="63"/>
      <c r="AF129" s="63"/>
      <c r="AG129" s="174"/>
      <c r="AH129" s="174"/>
      <c r="AI129" s="174"/>
      <c r="AJ129" s="174"/>
      <c r="AK129" s="174"/>
      <c r="AL129" s="174"/>
      <c r="AM129" s="174"/>
      <c r="AN129" s="174"/>
      <c r="AO129" s="174"/>
      <c r="AP129" s="174"/>
      <c r="AQ129" s="174"/>
      <c r="AR129" s="174"/>
      <c r="AS129" s="174"/>
      <c r="AT129" s="415"/>
      <c r="AU129" s="174"/>
      <c r="AV129" s="437"/>
      <c r="AW129" s="787"/>
      <c r="AX129" s="788"/>
      <c r="AY129" s="422"/>
      <c r="AZ129" s="788"/>
      <c r="BA129" s="788"/>
      <c r="BB129" s="422"/>
      <c r="BC129" s="788"/>
      <c r="BD129" s="787"/>
      <c r="BE129" s="788"/>
      <c r="BF129" s="426"/>
      <c r="BG129" s="426">
        <f t="shared" si="2"/>
        <v>0</v>
      </c>
      <c r="BH129" s="426">
        <f t="shared" si="3"/>
        <v>0</v>
      </c>
      <c r="BI129" s="426">
        <f t="shared" si="4"/>
        <v>0</v>
      </c>
      <c r="BJ129" s="426">
        <f t="shared" si="5"/>
        <v>0</v>
      </c>
      <c r="BK129" s="761"/>
      <c r="BL129" s="761" t="b">
        <f>COUNTIF($X$3:$X196,$X129)&gt;1</f>
        <v>0</v>
      </c>
    </row>
    <row r="130" spans="1:64" ht="15.75" customHeight="1">
      <c r="A130" s="63" t="s">
        <v>10</v>
      </c>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429"/>
      <c r="Z130" s="63"/>
      <c r="AA130" s="63"/>
      <c r="AB130" s="63"/>
      <c r="AC130" s="63"/>
      <c r="AD130" s="63"/>
      <c r="AE130" s="63"/>
      <c r="AF130" s="435"/>
      <c r="AG130" s="174"/>
      <c r="AH130" s="174"/>
      <c r="AI130" s="174"/>
      <c r="AJ130" s="174"/>
      <c r="AK130" s="174"/>
      <c r="AL130" s="174"/>
      <c r="AM130" s="174"/>
      <c r="AN130" s="174"/>
      <c r="AO130" s="174"/>
      <c r="AP130" s="174"/>
      <c r="AQ130" s="174"/>
      <c r="AR130" s="174"/>
      <c r="AS130" s="174"/>
      <c r="AT130" s="415"/>
      <c r="AU130" s="174"/>
      <c r="AV130" s="437"/>
      <c r="AW130" s="787"/>
      <c r="AX130" s="788"/>
      <c r="AY130" s="422"/>
      <c r="AZ130" s="788"/>
      <c r="BA130" s="788"/>
      <c r="BB130" s="422"/>
      <c r="BC130" s="788"/>
      <c r="BD130" s="787"/>
      <c r="BE130" s="788"/>
      <c r="BF130" s="426"/>
      <c r="BG130" s="426">
        <f t="shared" si="2"/>
        <v>0</v>
      </c>
      <c r="BH130" s="426">
        <f t="shared" si="3"/>
        <v>0</v>
      </c>
      <c r="BI130" s="426">
        <f t="shared" si="4"/>
        <v>0</v>
      </c>
      <c r="BJ130" s="426">
        <f t="shared" si="5"/>
        <v>0</v>
      </c>
      <c r="BK130" s="761"/>
      <c r="BL130" s="761" t="b">
        <f>COUNTIF($X$3:$X196,$X130)&gt;1</f>
        <v>0</v>
      </c>
    </row>
    <row r="131" spans="1:64" ht="15.75" customHeight="1">
      <c r="A131" s="63" t="s">
        <v>10</v>
      </c>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429"/>
      <c r="Z131" s="63"/>
      <c r="AA131" s="63"/>
      <c r="AB131" s="63"/>
      <c r="AC131" s="63"/>
      <c r="AD131" s="63"/>
      <c r="AE131" s="63"/>
      <c r="AF131" s="435"/>
      <c r="AG131" s="174"/>
      <c r="AH131" s="174"/>
      <c r="AI131" s="174"/>
      <c r="AJ131" s="174"/>
      <c r="AK131" s="174"/>
      <c r="AL131" s="174"/>
      <c r="AM131" s="174"/>
      <c r="AN131" s="174"/>
      <c r="AO131" s="174"/>
      <c r="AP131" s="174"/>
      <c r="AQ131" s="174"/>
      <c r="AR131" s="174"/>
      <c r="AS131" s="174"/>
      <c r="AT131" s="415"/>
      <c r="AU131" s="174"/>
      <c r="AV131" s="437"/>
      <c r="AW131" s="787"/>
      <c r="AX131" s="788"/>
      <c r="AY131" s="422"/>
      <c r="AZ131" s="788"/>
      <c r="BA131" s="788"/>
      <c r="BB131" s="422"/>
      <c r="BC131" s="788"/>
      <c r="BD131" s="787"/>
      <c r="BE131" s="788"/>
      <c r="BF131" s="426"/>
      <c r="BG131" s="426">
        <f t="shared" si="2"/>
        <v>0</v>
      </c>
      <c r="BH131" s="426">
        <f t="shared" si="3"/>
        <v>0</v>
      </c>
      <c r="BI131" s="426">
        <f t="shared" si="4"/>
        <v>0</v>
      </c>
      <c r="BJ131" s="426">
        <f t="shared" si="5"/>
        <v>0</v>
      </c>
      <c r="BK131" s="761"/>
      <c r="BL131" s="761" t="b">
        <f>COUNTIF($X$3:$X196,$X131)&gt;1</f>
        <v>0</v>
      </c>
    </row>
    <row r="132" spans="1:64" ht="15.75" customHeight="1">
      <c r="A132" s="63" t="s">
        <v>10</v>
      </c>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429"/>
      <c r="Z132" s="63"/>
      <c r="AA132" s="63"/>
      <c r="AB132" s="63"/>
      <c r="AC132" s="63"/>
      <c r="AD132" s="63"/>
      <c r="AE132" s="63"/>
      <c r="AF132" s="435"/>
      <c r="AG132" s="174"/>
      <c r="AH132" s="174"/>
      <c r="AI132" s="174"/>
      <c r="AJ132" s="174"/>
      <c r="AK132" s="174"/>
      <c r="AL132" s="174"/>
      <c r="AM132" s="174"/>
      <c r="AN132" s="174"/>
      <c r="AO132" s="174"/>
      <c r="AP132" s="174"/>
      <c r="AQ132" s="174"/>
      <c r="AR132" s="174"/>
      <c r="AS132" s="174"/>
      <c r="AT132" s="415"/>
      <c r="AU132" s="174"/>
      <c r="AV132" s="437"/>
      <c r="AW132" s="787"/>
      <c r="AX132" s="788"/>
      <c r="AY132" s="422"/>
      <c r="AZ132" s="788"/>
      <c r="BA132" s="788"/>
      <c r="BB132" s="422"/>
      <c r="BC132" s="788"/>
      <c r="BD132" s="787"/>
      <c r="BE132" s="788"/>
      <c r="BF132" s="426"/>
      <c r="BG132" s="426">
        <f t="shared" si="2"/>
        <v>0</v>
      </c>
      <c r="BH132" s="426">
        <f t="shared" si="3"/>
        <v>0</v>
      </c>
      <c r="BI132" s="426">
        <f t="shared" si="4"/>
        <v>0</v>
      </c>
      <c r="BJ132" s="426">
        <f t="shared" si="5"/>
        <v>0</v>
      </c>
      <c r="BK132" s="761"/>
      <c r="BL132" s="761" t="b">
        <f>COUNTIF($X$3:$X196,$X132)&gt;1</f>
        <v>0</v>
      </c>
    </row>
    <row r="133" spans="1:64" ht="15.75" customHeight="1">
      <c r="A133" s="63" t="s">
        <v>10</v>
      </c>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429"/>
      <c r="Z133" s="63"/>
      <c r="AA133" s="63"/>
      <c r="AB133" s="63"/>
      <c r="AC133" s="63"/>
      <c r="AD133" s="63"/>
      <c r="AE133" s="63"/>
      <c r="AF133" s="436"/>
      <c r="AG133" s="174"/>
      <c r="AH133" s="174"/>
      <c r="AI133" s="174"/>
      <c r="AJ133" s="174"/>
      <c r="AK133" s="174"/>
      <c r="AL133" s="174"/>
      <c r="AM133" s="174"/>
      <c r="AN133" s="174"/>
      <c r="AO133" s="174"/>
      <c r="AP133" s="174"/>
      <c r="AQ133" s="174"/>
      <c r="AR133" s="174"/>
      <c r="AS133" s="174"/>
      <c r="AT133" s="415"/>
      <c r="AU133" s="174"/>
      <c r="AV133" s="437"/>
      <c r="AW133" s="787"/>
      <c r="AX133" s="788"/>
      <c r="AY133" s="422"/>
      <c r="AZ133" s="788"/>
      <c r="BA133" s="788"/>
      <c r="BB133" s="422"/>
      <c r="BC133" s="788"/>
      <c r="BD133" s="787"/>
      <c r="BE133" s="788"/>
      <c r="BF133" s="426"/>
      <c r="BG133" s="426">
        <f t="shared" si="2"/>
        <v>0</v>
      </c>
      <c r="BH133" s="426">
        <f t="shared" si="3"/>
        <v>0</v>
      </c>
      <c r="BI133" s="426">
        <f t="shared" si="4"/>
        <v>0</v>
      </c>
      <c r="BJ133" s="426">
        <f t="shared" si="5"/>
        <v>0</v>
      </c>
      <c r="BK133" s="761"/>
      <c r="BL133" s="761" t="b">
        <f>COUNTIF($X$3:$X196,$X133)&gt;1</f>
        <v>0</v>
      </c>
    </row>
    <row r="134" spans="1:64" ht="15.75" customHeight="1">
      <c r="A134" s="63" t="s">
        <v>10</v>
      </c>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429"/>
      <c r="Z134" s="63"/>
      <c r="AA134" s="63"/>
      <c r="AB134" s="63"/>
      <c r="AC134" s="63"/>
      <c r="AD134" s="63"/>
      <c r="AE134" s="63"/>
      <c r="AF134" s="436"/>
      <c r="AG134" s="174"/>
      <c r="AH134" s="174"/>
      <c r="AI134" s="174"/>
      <c r="AJ134" s="174"/>
      <c r="AK134" s="174"/>
      <c r="AL134" s="174"/>
      <c r="AM134" s="174"/>
      <c r="AN134" s="174"/>
      <c r="AO134" s="174"/>
      <c r="AP134" s="174"/>
      <c r="AQ134" s="174"/>
      <c r="AR134" s="174"/>
      <c r="AS134" s="174"/>
      <c r="AT134" s="415"/>
      <c r="AU134" s="174"/>
      <c r="AV134" s="437"/>
      <c r="AW134" s="787"/>
      <c r="AX134" s="788"/>
      <c r="AY134" s="422"/>
      <c r="AZ134" s="788"/>
      <c r="BA134" s="788"/>
      <c r="BB134" s="422"/>
      <c r="BC134" s="788"/>
      <c r="BD134" s="787"/>
      <c r="BE134" s="788"/>
      <c r="BF134" s="426"/>
      <c r="BG134" s="426">
        <f t="shared" si="2"/>
        <v>0</v>
      </c>
      <c r="BH134" s="426">
        <f t="shared" si="3"/>
        <v>0</v>
      </c>
      <c r="BI134" s="426">
        <f t="shared" si="4"/>
        <v>0</v>
      </c>
      <c r="BJ134" s="426">
        <f t="shared" si="5"/>
        <v>0</v>
      </c>
      <c r="BK134" s="761"/>
      <c r="BL134" s="761" t="b">
        <f>COUNTIF($X$3:$X196,$X134)&gt;1</f>
        <v>0</v>
      </c>
    </row>
    <row r="135" spans="1:64" ht="15.75" customHeight="1">
      <c r="A135" s="63" t="s">
        <v>10</v>
      </c>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429"/>
      <c r="Z135" s="63"/>
      <c r="AA135" s="63"/>
      <c r="AB135" s="63"/>
      <c r="AC135" s="63"/>
      <c r="AD135" s="63"/>
      <c r="AE135" s="63"/>
      <c r="AF135" s="436"/>
      <c r="AG135" s="174"/>
      <c r="AH135" s="174"/>
      <c r="AI135" s="174"/>
      <c r="AJ135" s="174"/>
      <c r="AK135" s="174"/>
      <c r="AL135" s="174"/>
      <c r="AM135" s="174"/>
      <c r="AN135" s="174"/>
      <c r="AO135" s="174"/>
      <c r="AP135" s="174"/>
      <c r="AQ135" s="174"/>
      <c r="AR135" s="174"/>
      <c r="AS135" s="174"/>
      <c r="AT135" s="415"/>
      <c r="AU135" s="174"/>
      <c r="AV135" s="437"/>
      <c r="AW135" s="787"/>
      <c r="AX135" s="788"/>
      <c r="AY135" s="422"/>
      <c r="AZ135" s="788"/>
      <c r="BA135" s="788"/>
      <c r="BB135" s="422"/>
      <c r="BC135" s="788"/>
      <c r="BD135" s="787"/>
      <c r="BE135" s="788"/>
      <c r="BF135" s="426"/>
      <c r="BG135" s="426">
        <f t="shared" si="2"/>
        <v>0</v>
      </c>
      <c r="BH135" s="426">
        <f t="shared" si="3"/>
        <v>0</v>
      </c>
      <c r="BI135" s="426">
        <f t="shared" si="4"/>
        <v>0</v>
      </c>
      <c r="BJ135" s="426">
        <f t="shared" si="5"/>
        <v>0</v>
      </c>
      <c r="BK135" s="761"/>
      <c r="BL135" s="761" t="b">
        <f>COUNTIF($X$3:$X196,$X135)&gt;1</f>
        <v>0</v>
      </c>
    </row>
    <row r="136" spans="1:64" ht="15.75" customHeight="1">
      <c r="A136" s="63" t="s">
        <v>10</v>
      </c>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429"/>
      <c r="Z136" s="63"/>
      <c r="AA136" s="63"/>
      <c r="AB136" s="63"/>
      <c r="AC136" s="63"/>
      <c r="AD136" s="63"/>
      <c r="AE136" s="63"/>
      <c r="AF136" s="435"/>
      <c r="AG136" s="174"/>
      <c r="AH136" s="174"/>
      <c r="AI136" s="174"/>
      <c r="AJ136" s="174"/>
      <c r="AK136" s="174"/>
      <c r="AL136" s="174"/>
      <c r="AM136" s="174"/>
      <c r="AN136" s="174"/>
      <c r="AO136" s="174"/>
      <c r="AP136" s="174"/>
      <c r="AQ136" s="174"/>
      <c r="AR136" s="174"/>
      <c r="AS136" s="174"/>
      <c r="AT136" s="415"/>
      <c r="AU136" s="174"/>
      <c r="AV136" s="437"/>
      <c r="AW136" s="787"/>
      <c r="AX136" s="788"/>
      <c r="AY136" s="422"/>
      <c r="AZ136" s="788"/>
      <c r="BA136" s="788"/>
      <c r="BB136" s="422"/>
      <c r="BC136" s="788"/>
      <c r="BD136" s="787"/>
      <c r="BE136" s="788"/>
      <c r="BF136" s="426"/>
      <c r="BG136" s="426">
        <f t="shared" si="2"/>
        <v>0</v>
      </c>
      <c r="BH136" s="426">
        <f t="shared" si="3"/>
        <v>0</v>
      </c>
      <c r="BI136" s="426">
        <f t="shared" si="4"/>
        <v>0</v>
      </c>
      <c r="BJ136" s="426">
        <f t="shared" si="5"/>
        <v>0</v>
      </c>
      <c r="BK136" s="761"/>
      <c r="BL136" s="761" t="b">
        <f>COUNTIF($X$3:$X196,$X136)&gt;1</f>
        <v>0</v>
      </c>
    </row>
    <row r="137" spans="1:64" ht="15.75" customHeight="1">
      <c r="A137" s="63" t="s">
        <v>10</v>
      </c>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429"/>
      <c r="Z137" s="63"/>
      <c r="AA137" s="63"/>
      <c r="AB137" s="63"/>
      <c r="AC137" s="63"/>
      <c r="AD137" s="63"/>
      <c r="AE137" s="63"/>
      <c r="AF137" s="63"/>
      <c r="AG137" s="174"/>
      <c r="AH137" s="174"/>
      <c r="AI137" s="174"/>
      <c r="AJ137" s="174"/>
      <c r="AK137" s="174"/>
      <c r="AL137" s="174"/>
      <c r="AM137" s="174"/>
      <c r="AN137" s="174"/>
      <c r="AO137" s="174"/>
      <c r="AP137" s="174"/>
      <c r="AQ137" s="174"/>
      <c r="AR137" s="174"/>
      <c r="AS137" s="174"/>
      <c r="AT137" s="415"/>
      <c r="AU137" s="174"/>
      <c r="AV137" s="437"/>
      <c r="AW137" s="787"/>
      <c r="AX137" s="788"/>
      <c r="AY137" s="422"/>
      <c r="AZ137" s="788"/>
      <c r="BA137" s="788"/>
      <c r="BB137" s="422"/>
      <c r="BC137" s="788"/>
      <c r="BD137" s="787"/>
      <c r="BE137" s="788"/>
      <c r="BF137" s="426"/>
      <c r="BG137" s="426">
        <f t="shared" si="2"/>
        <v>0</v>
      </c>
      <c r="BH137" s="426">
        <f t="shared" si="3"/>
        <v>0</v>
      </c>
      <c r="BI137" s="426">
        <f t="shared" si="4"/>
        <v>0</v>
      </c>
      <c r="BJ137" s="426">
        <f t="shared" si="5"/>
        <v>0</v>
      </c>
      <c r="BK137" s="761"/>
      <c r="BL137" s="761" t="b">
        <f>COUNTIF($X$3:$X196,$X137)&gt;1</f>
        <v>0</v>
      </c>
    </row>
    <row r="138" spans="1:64" ht="15.75" customHeight="1">
      <c r="A138" s="63" t="s">
        <v>10</v>
      </c>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429"/>
      <c r="Z138" s="63"/>
      <c r="AA138" s="63"/>
      <c r="AB138" s="63"/>
      <c r="AC138" s="63"/>
      <c r="AD138" s="63"/>
      <c r="AE138" s="63"/>
      <c r="AF138" s="63"/>
      <c r="AG138" s="174"/>
      <c r="AH138" s="174"/>
      <c r="AI138" s="174"/>
      <c r="AJ138" s="174"/>
      <c r="AK138" s="174"/>
      <c r="AL138" s="174"/>
      <c r="AM138" s="174"/>
      <c r="AN138" s="174"/>
      <c r="AO138" s="174"/>
      <c r="AP138" s="174"/>
      <c r="AQ138" s="174"/>
      <c r="AR138" s="174"/>
      <c r="AS138" s="174"/>
      <c r="AT138" s="415"/>
      <c r="AU138" s="174"/>
      <c r="AV138" s="437"/>
      <c r="AW138" s="787"/>
      <c r="AX138" s="788"/>
      <c r="AY138" s="422"/>
      <c r="AZ138" s="788"/>
      <c r="BA138" s="788"/>
      <c r="BB138" s="422"/>
      <c r="BC138" s="788"/>
      <c r="BD138" s="787"/>
      <c r="BE138" s="788"/>
      <c r="BF138" s="426"/>
      <c r="BG138" s="426">
        <f t="shared" si="2"/>
        <v>0</v>
      </c>
      <c r="BH138" s="426">
        <f t="shared" si="3"/>
        <v>0</v>
      </c>
      <c r="BI138" s="426">
        <f t="shared" si="4"/>
        <v>0</v>
      </c>
      <c r="BJ138" s="426">
        <f t="shared" si="5"/>
        <v>0</v>
      </c>
      <c r="BK138" s="761"/>
      <c r="BL138" s="761" t="b">
        <f>COUNTIF($X$3:$X196,$X138)&gt;1</f>
        <v>0</v>
      </c>
    </row>
    <row r="139" spans="1:64" ht="15.75" customHeight="1">
      <c r="A139" s="63" t="s">
        <v>10</v>
      </c>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429"/>
      <c r="Z139" s="63"/>
      <c r="AA139" s="63"/>
      <c r="AB139" s="63"/>
      <c r="AC139" s="63"/>
      <c r="AD139" s="63"/>
      <c r="AE139" s="63"/>
      <c r="AF139" s="63"/>
      <c r="AG139" s="174"/>
      <c r="AH139" s="174"/>
      <c r="AI139" s="174"/>
      <c r="AJ139" s="174"/>
      <c r="AK139" s="174"/>
      <c r="AL139" s="174"/>
      <c r="AM139" s="174"/>
      <c r="AN139" s="174"/>
      <c r="AO139" s="174"/>
      <c r="AP139" s="174"/>
      <c r="AQ139" s="174"/>
      <c r="AR139" s="174"/>
      <c r="AS139" s="174"/>
      <c r="AT139" s="415"/>
      <c r="AU139" s="174"/>
      <c r="AV139" s="437"/>
      <c r="AW139" s="787"/>
      <c r="AX139" s="788"/>
      <c r="AY139" s="422"/>
      <c r="AZ139" s="788"/>
      <c r="BA139" s="788"/>
      <c r="BB139" s="422"/>
      <c r="BC139" s="788"/>
      <c r="BD139" s="787"/>
      <c r="BE139" s="788"/>
      <c r="BF139" s="426"/>
      <c r="BG139" s="426">
        <f t="shared" si="2"/>
        <v>0</v>
      </c>
      <c r="BH139" s="426">
        <f t="shared" si="3"/>
        <v>0</v>
      </c>
      <c r="BI139" s="426">
        <f t="shared" si="4"/>
        <v>0</v>
      </c>
      <c r="BJ139" s="426">
        <f t="shared" si="5"/>
        <v>0</v>
      </c>
      <c r="BK139" s="761"/>
      <c r="BL139" s="761" t="b">
        <f>COUNTIF($X$3:$X196,$X139)&gt;1</f>
        <v>0</v>
      </c>
    </row>
    <row r="140" spans="1:64" ht="15.75" customHeight="1">
      <c r="A140" s="63" t="s">
        <v>10</v>
      </c>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429"/>
      <c r="Z140" s="63"/>
      <c r="AA140" s="63"/>
      <c r="AB140" s="63"/>
      <c r="AC140" s="63"/>
      <c r="AD140" s="63"/>
      <c r="AE140" s="63"/>
      <c r="AF140" s="435"/>
      <c r="AG140" s="174"/>
      <c r="AH140" s="174"/>
      <c r="AI140" s="174"/>
      <c r="AJ140" s="174"/>
      <c r="AK140" s="174"/>
      <c r="AL140" s="174"/>
      <c r="AM140" s="174"/>
      <c r="AN140" s="174"/>
      <c r="AO140" s="174"/>
      <c r="AP140" s="174"/>
      <c r="AQ140" s="174"/>
      <c r="AR140" s="174"/>
      <c r="AS140" s="174"/>
      <c r="AT140" s="415"/>
      <c r="AU140" s="174"/>
      <c r="AV140" s="437"/>
      <c r="AW140" s="787"/>
      <c r="AX140" s="788"/>
      <c r="AY140" s="422"/>
      <c r="AZ140" s="788"/>
      <c r="BA140" s="788"/>
      <c r="BB140" s="422"/>
      <c r="BC140" s="788"/>
      <c r="BD140" s="787"/>
      <c r="BE140" s="788"/>
      <c r="BF140" s="426"/>
      <c r="BG140" s="426">
        <f t="shared" si="2"/>
        <v>0</v>
      </c>
      <c r="BH140" s="426">
        <f t="shared" si="3"/>
        <v>0</v>
      </c>
      <c r="BI140" s="426">
        <f t="shared" si="4"/>
        <v>0</v>
      </c>
      <c r="BJ140" s="426">
        <f t="shared" si="5"/>
        <v>0</v>
      </c>
      <c r="BK140" s="761"/>
      <c r="BL140" s="761" t="b">
        <f>COUNTIF($X$3:$X196,$X140)&gt;1</f>
        <v>0</v>
      </c>
    </row>
    <row r="141" spans="1:64" ht="15.75" customHeight="1">
      <c r="A141" s="63" t="s">
        <v>10</v>
      </c>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429"/>
      <c r="Z141" s="63"/>
      <c r="AA141" s="63"/>
      <c r="AB141" s="63"/>
      <c r="AC141" s="63"/>
      <c r="AD141" s="63"/>
      <c r="AE141" s="63"/>
      <c r="AF141" s="435"/>
      <c r="AG141" s="174"/>
      <c r="AH141" s="174"/>
      <c r="AI141" s="174"/>
      <c r="AJ141" s="174"/>
      <c r="AK141" s="174"/>
      <c r="AL141" s="174"/>
      <c r="AM141" s="174"/>
      <c r="AN141" s="174"/>
      <c r="AO141" s="174"/>
      <c r="AP141" s="174"/>
      <c r="AQ141" s="174"/>
      <c r="AR141" s="174"/>
      <c r="AS141" s="174"/>
      <c r="AT141" s="415"/>
      <c r="AU141" s="174"/>
      <c r="AV141" s="437"/>
      <c r="AW141" s="787"/>
      <c r="AX141" s="788"/>
      <c r="AY141" s="422"/>
      <c r="AZ141" s="788"/>
      <c r="BA141" s="788"/>
      <c r="BB141" s="422"/>
      <c r="BC141" s="788"/>
      <c r="BD141" s="787"/>
      <c r="BE141" s="788"/>
      <c r="BF141" s="426"/>
      <c r="BG141" s="426">
        <f t="shared" si="2"/>
        <v>0</v>
      </c>
      <c r="BH141" s="426">
        <f t="shared" si="3"/>
        <v>0</v>
      </c>
      <c r="BI141" s="426">
        <f t="shared" si="4"/>
        <v>0</v>
      </c>
      <c r="BJ141" s="426">
        <f t="shared" si="5"/>
        <v>0</v>
      </c>
      <c r="BK141" s="761"/>
      <c r="BL141" s="761" t="b">
        <f>COUNTIF($X$3:$X196,$X141)&gt;1</f>
        <v>0</v>
      </c>
    </row>
    <row r="142" spans="1:64" ht="15.75" customHeight="1">
      <c r="A142" s="63" t="s">
        <v>10</v>
      </c>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429"/>
      <c r="Z142" s="63"/>
      <c r="AA142" s="63"/>
      <c r="AB142" s="63"/>
      <c r="AC142" s="63"/>
      <c r="AD142" s="63"/>
      <c r="AE142" s="63"/>
      <c r="AF142" s="435"/>
      <c r="AG142" s="174"/>
      <c r="AH142" s="174"/>
      <c r="AI142" s="174"/>
      <c r="AJ142" s="174"/>
      <c r="AK142" s="174"/>
      <c r="AL142" s="174"/>
      <c r="AM142" s="174"/>
      <c r="AN142" s="174"/>
      <c r="AO142" s="174"/>
      <c r="AP142" s="174"/>
      <c r="AQ142" s="174"/>
      <c r="AR142" s="174"/>
      <c r="AS142" s="174"/>
      <c r="AT142" s="415"/>
      <c r="AU142" s="174"/>
      <c r="AV142" s="437"/>
      <c r="AW142" s="787"/>
      <c r="AX142" s="788"/>
      <c r="AY142" s="422"/>
      <c r="AZ142" s="788"/>
      <c r="BA142" s="788"/>
      <c r="BB142" s="422"/>
      <c r="BC142" s="788"/>
      <c r="BD142" s="787"/>
      <c r="BE142" s="788"/>
      <c r="BF142" s="426"/>
      <c r="BG142" s="426">
        <f t="shared" si="2"/>
        <v>0</v>
      </c>
      <c r="BH142" s="426">
        <f t="shared" si="3"/>
        <v>0</v>
      </c>
      <c r="BI142" s="426">
        <f t="shared" si="4"/>
        <v>0</v>
      </c>
      <c r="BJ142" s="426">
        <f t="shared" si="5"/>
        <v>0</v>
      </c>
      <c r="BK142" s="761"/>
      <c r="BL142" s="761" t="b">
        <f>COUNTIF($X$3:$X196,$X142)&gt;1</f>
        <v>0</v>
      </c>
    </row>
    <row r="143" spans="1:64" ht="15.75" customHeight="1">
      <c r="A143" s="63" t="s">
        <v>10</v>
      </c>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429"/>
      <c r="Z143" s="63"/>
      <c r="AA143" s="63"/>
      <c r="AB143" s="63"/>
      <c r="AC143" s="63"/>
      <c r="AD143" s="63"/>
      <c r="AE143" s="63"/>
      <c r="AF143" s="435"/>
      <c r="AG143" s="174"/>
      <c r="AH143" s="174"/>
      <c r="AI143" s="174"/>
      <c r="AJ143" s="174"/>
      <c r="AK143" s="174"/>
      <c r="AL143" s="174"/>
      <c r="AM143" s="174"/>
      <c r="AN143" s="174"/>
      <c r="AO143" s="174"/>
      <c r="AP143" s="174"/>
      <c r="AQ143" s="174"/>
      <c r="AR143" s="174"/>
      <c r="AS143" s="174"/>
      <c r="AT143" s="415"/>
      <c r="AU143" s="174"/>
      <c r="AV143" s="437"/>
      <c r="AW143" s="787"/>
      <c r="AX143" s="788"/>
      <c r="AY143" s="422"/>
      <c r="AZ143" s="788"/>
      <c r="BA143" s="788"/>
      <c r="BB143" s="422"/>
      <c r="BC143" s="788"/>
      <c r="BD143" s="787"/>
      <c r="BE143" s="788"/>
      <c r="BF143" s="426"/>
      <c r="BG143" s="426">
        <f t="shared" si="2"/>
        <v>0</v>
      </c>
      <c r="BH143" s="426">
        <f t="shared" si="3"/>
        <v>0</v>
      </c>
      <c r="BI143" s="426">
        <f t="shared" si="4"/>
        <v>0</v>
      </c>
      <c r="BJ143" s="426">
        <f t="shared" si="5"/>
        <v>0</v>
      </c>
      <c r="BK143" s="761"/>
      <c r="BL143" s="761" t="b">
        <f>COUNTIF($X$3:$X196,$X143)&gt;1</f>
        <v>0</v>
      </c>
    </row>
    <row r="144" spans="1:64" ht="15.75" customHeight="1">
      <c r="A144" s="63" t="s">
        <v>10</v>
      </c>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429"/>
      <c r="Z144" s="63"/>
      <c r="AA144" s="63"/>
      <c r="AB144" s="63"/>
      <c r="AC144" s="63"/>
      <c r="AD144" s="63"/>
      <c r="AE144" s="63"/>
      <c r="AF144" s="435"/>
      <c r="AG144" s="174"/>
      <c r="AH144" s="174"/>
      <c r="AI144" s="174"/>
      <c r="AJ144" s="174"/>
      <c r="AK144" s="174"/>
      <c r="AL144" s="174"/>
      <c r="AM144" s="174"/>
      <c r="AN144" s="174"/>
      <c r="AO144" s="174"/>
      <c r="AP144" s="174"/>
      <c r="AQ144" s="174"/>
      <c r="AR144" s="174"/>
      <c r="AS144" s="174"/>
      <c r="AT144" s="415"/>
      <c r="AU144" s="174"/>
      <c r="AV144" s="437"/>
      <c r="AW144" s="787"/>
      <c r="AX144" s="788"/>
      <c r="AY144" s="422"/>
      <c r="AZ144" s="788"/>
      <c r="BA144" s="788"/>
      <c r="BB144" s="422"/>
      <c r="BC144" s="788"/>
      <c r="BD144" s="787"/>
      <c r="BE144" s="788"/>
      <c r="BF144" s="426"/>
      <c r="BG144" s="426">
        <f t="shared" si="2"/>
        <v>0</v>
      </c>
      <c r="BH144" s="426">
        <f t="shared" si="3"/>
        <v>0</v>
      </c>
      <c r="BI144" s="426">
        <f t="shared" si="4"/>
        <v>0</v>
      </c>
      <c r="BJ144" s="426">
        <f t="shared" si="5"/>
        <v>0</v>
      </c>
      <c r="BK144" s="761"/>
      <c r="BL144" s="761" t="b">
        <f>COUNTIF($X$3:$X196,$X144)&gt;1</f>
        <v>0</v>
      </c>
    </row>
    <row r="145" spans="1:64" ht="15.75" customHeight="1">
      <c r="A145" s="63" t="s">
        <v>10</v>
      </c>
      <c r="B145" s="63"/>
      <c r="C145" s="63"/>
      <c r="D145" s="63"/>
      <c r="E145" s="63"/>
      <c r="F145" s="63"/>
      <c r="G145" s="63"/>
      <c r="H145" s="63"/>
      <c r="I145" s="63"/>
      <c r="J145" s="174"/>
      <c r="K145" s="174"/>
      <c r="L145" s="174"/>
      <c r="M145" s="174"/>
      <c r="N145" s="174"/>
      <c r="O145" s="63"/>
      <c r="P145" s="63"/>
      <c r="Q145" s="63"/>
      <c r="R145" s="174"/>
      <c r="S145" s="174"/>
      <c r="T145" s="174"/>
      <c r="U145" s="174"/>
      <c r="V145" s="63"/>
      <c r="W145" s="63"/>
      <c r="X145" s="174"/>
      <c r="Y145" s="466"/>
      <c r="Z145" s="174"/>
      <c r="AA145" s="63"/>
      <c r="AB145" s="63"/>
      <c r="AC145" s="63"/>
      <c r="AD145" s="174"/>
      <c r="AE145" s="174"/>
      <c r="AF145" s="63"/>
      <c r="AG145" s="174"/>
      <c r="AH145" s="174"/>
      <c r="AI145" s="174"/>
      <c r="AJ145" s="174"/>
      <c r="AK145" s="174"/>
      <c r="AL145" s="174"/>
      <c r="AM145" s="174"/>
      <c r="AN145" s="174"/>
      <c r="AO145" s="174"/>
      <c r="AP145" s="174"/>
      <c r="AQ145" s="174"/>
      <c r="AR145" s="174"/>
      <c r="AS145" s="174"/>
      <c r="AT145" s="415"/>
      <c r="AU145" s="174"/>
      <c r="AV145" s="437"/>
      <c r="AW145" s="787"/>
      <c r="AX145" s="788"/>
      <c r="AY145" s="422"/>
      <c r="AZ145" s="788"/>
      <c r="BA145" s="788"/>
      <c r="BB145" s="422"/>
      <c r="BC145" s="788"/>
      <c r="BD145" s="787"/>
      <c r="BE145" s="788"/>
      <c r="BF145" s="426"/>
      <c r="BG145" s="426">
        <f t="shared" si="2"/>
        <v>0</v>
      </c>
      <c r="BH145" s="426">
        <f t="shared" si="3"/>
        <v>0</v>
      </c>
      <c r="BI145" s="426">
        <f t="shared" si="4"/>
        <v>0</v>
      </c>
      <c r="BJ145" s="426">
        <f t="shared" si="5"/>
        <v>0</v>
      </c>
      <c r="BK145" s="761"/>
      <c r="BL145" s="761" t="b">
        <f>COUNTIF($X$3:$X196,$X145)&gt;1</f>
        <v>0</v>
      </c>
    </row>
    <row r="146" spans="1:64" ht="15.75" customHeight="1">
      <c r="A146" s="63" t="s">
        <v>10</v>
      </c>
      <c r="B146" s="63"/>
      <c r="C146" s="63"/>
      <c r="D146" s="63"/>
      <c r="E146" s="63"/>
      <c r="F146" s="63"/>
      <c r="G146" s="63"/>
      <c r="H146" s="63"/>
      <c r="I146" s="63"/>
      <c r="J146" s="174"/>
      <c r="K146" s="174"/>
      <c r="L146" s="174"/>
      <c r="M146" s="174"/>
      <c r="N146" s="174"/>
      <c r="O146" s="63"/>
      <c r="P146" s="63"/>
      <c r="Q146" s="63"/>
      <c r="R146" s="174"/>
      <c r="S146" s="174"/>
      <c r="T146" s="174"/>
      <c r="U146" s="174"/>
      <c r="V146" s="63"/>
      <c r="W146" s="63"/>
      <c r="X146" s="174"/>
      <c r="Y146" s="466"/>
      <c r="Z146" s="174"/>
      <c r="AA146" s="63"/>
      <c r="AB146" s="63"/>
      <c r="AC146" s="63"/>
      <c r="AD146" s="174"/>
      <c r="AE146" s="174"/>
      <c r="AF146" s="466"/>
      <c r="AG146" s="174"/>
      <c r="AH146" s="174"/>
      <c r="AI146" s="174"/>
      <c r="AJ146" s="174"/>
      <c r="AK146" s="174"/>
      <c r="AL146" s="174"/>
      <c r="AM146" s="174"/>
      <c r="AN146" s="174"/>
      <c r="AO146" s="174"/>
      <c r="AP146" s="174"/>
      <c r="AQ146" s="174"/>
      <c r="AR146" s="174"/>
      <c r="AS146" s="174"/>
      <c r="AT146" s="415"/>
      <c r="AU146" s="174"/>
      <c r="AV146" s="437"/>
      <c r="AW146" s="787"/>
      <c r="AX146" s="788"/>
      <c r="AY146" s="422"/>
      <c r="AZ146" s="788"/>
      <c r="BA146" s="788"/>
      <c r="BB146" s="422"/>
      <c r="BC146" s="788"/>
      <c r="BD146" s="787"/>
      <c r="BE146" s="788"/>
      <c r="BF146" s="426"/>
      <c r="BG146" s="426">
        <f t="shared" si="2"/>
        <v>0</v>
      </c>
      <c r="BH146" s="426">
        <f t="shared" si="3"/>
        <v>0</v>
      </c>
      <c r="BI146" s="426">
        <f t="shared" si="4"/>
        <v>0</v>
      </c>
      <c r="BJ146" s="426">
        <f t="shared" si="5"/>
        <v>0</v>
      </c>
      <c r="BK146" s="761"/>
      <c r="BL146" s="761" t="b">
        <f>COUNTIF($X$3:$X196,$X146)&gt;1</f>
        <v>0</v>
      </c>
    </row>
    <row r="147" spans="1:64" ht="15.75" customHeight="1">
      <c r="A147" s="63" t="s">
        <v>10</v>
      </c>
      <c r="B147" s="63"/>
      <c r="C147" s="63"/>
      <c r="D147" s="63"/>
      <c r="E147" s="63"/>
      <c r="F147" s="63"/>
      <c r="G147" s="63"/>
      <c r="H147" s="63"/>
      <c r="I147" s="63"/>
      <c r="J147" s="174"/>
      <c r="K147" s="174"/>
      <c r="L147" s="174"/>
      <c r="M147" s="174"/>
      <c r="N147" s="174"/>
      <c r="O147" s="63"/>
      <c r="P147" s="63"/>
      <c r="Q147" s="63"/>
      <c r="R147" s="174"/>
      <c r="S147" s="174"/>
      <c r="T147" s="174"/>
      <c r="U147" s="174"/>
      <c r="V147" s="63"/>
      <c r="W147" s="63"/>
      <c r="X147" s="174"/>
      <c r="Y147" s="466"/>
      <c r="Z147" s="174"/>
      <c r="AA147" s="63"/>
      <c r="AB147" s="63"/>
      <c r="AC147" s="63"/>
      <c r="AD147" s="174"/>
      <c r="AE147" s="174"/>
      <c r="AF147" s="63"/>
      <c r="AG147" s="174"/>
      <c r="AH147" s="174"/>
      <c r="AI147" s="174"/>
      <c r="AJ147" s="174"/>
      <c r="AK147" s="174"/>
      <c r="AL147" s="174"/>
      <c r="AM147" s="174"/>
      <c r="AN147" s="174"/>
      <c r="AO147" s="174"/>
      <c r="AP147" s="174"/>
      <c r="AQ147" s="174"/>
      <c r="AR147" s="174"/>
      <c r="AS147" s="174"/>
      <c r="AT147" s="415"/>
      <c r="AU147" s="174"/>
      <c r="AV147" s="437"/>
      <c r="AW147" s="787"/>
      <c r="AX147" s="788"/>
      <c r="AY147" s="422"/>
      <c r="AZ147" s="788"/>
      <c r="BA147" s="788"/>
      <c r="BB147" s="422"/>
      <c r="BC147" s="788"/>
      <c r="BD147" s="787"/>
      <c r="BE147" s="788"/>
      <c r="BF147" s="426"/>
      <c r="BG147" s="426">
        <f t="shared" si="2"/>
        <v>0</v>
      </c>
      <c r="BH147" s="426">
        <f t="shared" si="3"/>
        <v>0</v>
      </c>
      <c r="BI147" s="426">
        <f t="shared" si="4"/>
        <v>0</v>
      </c>
      <c r="BJ147" s="426">
        <f t="shared" si="5"/>
        <v>0</v>
      </c>
      <c r="BK147" s="761"/>
      <c r="BL147" s="761" t="b">
        <f>COUNTIF($X$3:$X196,$X147)&gt;1</f>
        <v>0</v>
      </c>
    </row>
    <row r="148" spans="1:64" ht="15.75" customHeight="1">
      <c r="A148" s="63" t="s">
        <v>10</v>
      </c>
      <c r="B148" s="63"/>
      <c r="C148" s="63"/>
      <c r="D148" s="63"/>
      <c r="E148" s="63"/>
      <c r="F148" s="63"/>
      <c r="G148" s="63"/>
      <c r="H148" s="63"/>
      <c r="I148" s="63"/>
      <c r="J148" s="174"/>
      <c r="K148" s="174"/>
      <c r="L148" s="174"/>
      <c r="M148" s="174"/>
      <c r="N148" s="174"/>
      <c r="O148" s="63"/>
      <c r="P148" s="63"/>
      <c r="Q148" s="63"/>
      <c r="R148" s="174"/>
      <c r="S148" s="174"/>
      <c r="T148" s="174"/>
      <c r="U148" s="174"/>
      <c r="V148" s="63"/>
      <c r="W148" s="63"/>
      <c r="X148" s="174"/>
      <c r="Y148" s="466"/>
      <c r="Z148" s="174"/>
      <c r="AA148" s="63"/>
      <c r="AB148" s="63"/>
      <c r="AC148" s="63"/>
      <c r="AD148" s="174"/>
      <c r="AE148" s="174"/>
      <c r="AF148" s="535"/>
      <c r="AG148" s="174"/>
      <c r="AH148" s="174"/>
      <c r="AI148" s="174"/>
      <c r="AJ148" s="174"/>
      <c r="AK148" s="174"/>
      <c r="AL148" s="174"/>
      <c r="AM148" s="174"/>
      <c r="AN148" s="174"/>
      <c r="AO148" s="174"/>
      <c r="AP148" s="174"/>
      <c r="AQ148" s="174"/>
      <c r="AR148" s="174"/>
      <c r="AS148" s="174"/>
      <c r="AT148" s="415"/>
      <c r="AU148" s="174"/>
      <c r="AV148" s="437"/>
      <c r="AW148" s="787"/>
      <c r="AX148" s="788"/>
      <c r="AY148" s="422"/>
      <c r="AZ148" s="788"/>
      <c r="BA148" s="788"/>
      <c r="BB148" s="422"/>
      <c r="BC148" s="788"/>
      <c r="BD148" s="787"/>
      <c r="BE148" s="788"/>
      <c r="BF148" s="426"/>
      <c r="BG148" s="426">
        <f t="shared" si="2"/>
        <v>0</v>
      </c>
      <c r="BH148" s="426">
        <f t="shared" si="3"/>
        <v>0</v>
      </c>
      <c r="BI148" s="426">
        <f t="shared" si="4"/>
        <v>0</v>
      </c>
      <c r="BJ148" s="426">
        <f t="shared" si="5"/>
        <v>0</v>
      </c>
      <c r="BK148" s="761"/>
      <c r="BL148" s="761" t="b">
        <f>COUNTIF($X$3:$X196,$X148)&gt;1</f>
        <v>0</v>
      </c>
    </row>
    <row r="149" spans="1:64" ht="15.75" customHeight="1">
      <c r="A149" s="63" t="s">
        <v>10</v>
      </c>
      <c r="B149" s="63"/>
      <c r="C149" s="63"/>
      <c r="D149" s="63"/>
      <c r="E149" s="63"/>
      <c r="F149" s="63"/>
      <c r="G149" s="63"/>
      <c r="H149" s="63"/>
      <c r="I149" s="63"/>
      <c r="J149" s="174"/>
      <c r="K149" s="174"/>
      <c r="L149" s="174"/>
      <c r="M149" s="174"/>
      <c r="N149" s="174"/>
      <c r="O149" s="63"/>
      <c r="P149" s="63"/>
      <c r="Q149" s="63"/>
      <c r="R149" s="174"/>
      <c r="S149" s="174"/>
      <c r="T149" s="174"/>
      <c r="U149" s="174"/>
      <c r="V149" s="63"/>
      <c r="W149" s="63"/>
      <c r="X149" s="174"/>
      <c r="Y149" s="466"/>
      <c r="Z149" s="174"/>
      <c r="AA149" s="63"/>
      <c r="AB149" s="63"/>
      <c r="AC149" s="63"/>
      <c r="AD149" s="174"/>
      <c r="AE149" s="174"/>
      <c r="AF149" s="535"/>
      <c r="AG149" s="174"/>
      <c r="AH149" s="174"/>
      <c r="AI149" s="174"/>
      <c r="AJ149" s="174"/>
      <c r="AK149" s="174"/>
      <c r="AL149" s="174"/>
      <c r="AM149" s="174"/>
      <c r="AN149" s="174"/>
      <c r="AO149" s="174"/>
      <c r="AP149" s="174"/>
      <c r="AQ149" s="174"/>
      <c r="AR149" s="174"/>
      <c r="AS149" s="174"/>
      <c r="AT149" s="415"/>
      <c r="AU149" s="174"/>
      <c r="AV149" s="437"/>
      <c r="AW149" s="787"/>
      <c r="AX149" s="788"/>
      <c r="AY149" s="422"/>
      <c r="AZ149" s="788"/>
      <c r="BA149" s="788"/>
      <c r="BB149" s="422"/>
      <c r="BC149" s="788"/>
      <c r="BD149" s="787"/>
      <c r="BE149" s="788"/>
      <c r="BF149" s="426"/>
      <c r="BG149" s="426">
        <f t="shared" si="2"/>
        <v>0</v>
      </c>
      <c r="BH149" s="426">
        <f t="shared" si="3"/>
        <v>0</v>
      </c>
      <c r="BI149" s="426">
        <f t="shared" si="4"/>
        <v>0</v>
      </c>
      <c r="BJ149" s="426">
        <f t="shared" si="5"/>
        <v>0</v>
      </c>
      <c r="BK149" s="761"/>
      <c r="BL149" s="761" t="b">
        <f>COUNTIF($X$3:$X196,$X149)&gt;1</f>
        <v>0</v>
      </c>
    </row>
    <row r="150" spans="1:64" ht="15.75" customHeight="1">
      <c r="A150" s="63" t="s">
        <v>10</v>
      </c>
      <c r="B150" s="63"/>
      <c r="C150" s="63"/>
      <c r="D150" s="63"/>
      <c r="E150" s="63"/>
      <c r="F150" s="63"/>
      <c r="G150" s="63"/>
      <c r="H150" s="63"/>
      <c r="I150" s="63"/>
      <c r="J150" s="174"/>
      <c r="K150" s="174"/>
      <c r="L150" s="174"/>
      <c r="M150" s="174"/>
      <c r="N150" s="174"/>
      <c r="O150" s="63"/>
      <c r="P150" s="63"/>
      <c r="Q150" s="63"/>
      <c r="R150" s="174"/>
      <c r="S150" s="174"/>
      <c r="T150" s="174"/>
      <c r="U150" s="174"/>
      <c r="V150" s="63"/>
      <c r="W150" s="63"/>
      <c r="X150" s="174"/>
      <c r="Y150" s="466"/>
      <c r="Z150" s="174"/>
      <c r="AA150" s="63"/>
      <c r="AB150" s="63"/>
      <c r="AC150" s="63"/>
      <c r="AD150" s="174"/>
      <c r="AE150" s="174"/>
      <c r="AF150" s="466"/>
      <c r="AG150" s="174"/>
      <c r="AH150" s="174"/>
      <c r="AI150" s="174"/>
      <c r="AJ150" s="174"/>
      <c r="AK150" s="174"/>
      <c r="AL150" s="174"/>
      <c r="AM150" s="174"/>
      <c r="AN150" s="174"/>
      <c r="AO150" s="174"/>
      <c r="AP150" s="174"/>
      <c r="AQ150" s="174"/>
      <c r="AR150" s="174"/>
      <c r="AS150" s="174"/>
      <c r="AT150" s="415"/>
      <c r="AU150" s="174"/>
      <c r="AV150" s="437"/>
      <c r="AW150" s="787"/>
      <c r="AX150" s="788"/>
      <c r="AY150" s="422"/>
      <c r="AZ150" s="788"/>
      <c r="BA150" s="788"/>
      <c r="BB150" s="422"/>
      <c r="BC150" s="788"/>
      <c r="BD150" s="787"/>
      <c r="BE150" s="788"/>
      <c r="BF150" s="426"/>
      <c r="BG150" s="426">
        <f t="shared" si="2"/>
        <v>0</v>
      </c>
      <c r="BH150" s="426">
        <f t="shared" si="3"/>
        <v>0</v>
      </c>
      <c r="BI150" s="426">
        <f t="shared" si="4"/>
        <v>0</v>
      </c>
      <c r="BJ150" s="426">
        <f t="shared" si="5"/>
        <v>0</v>
      </c>
      <c r="BK150" s="761"/>
      <c r="BL150" s="761" t="b">
        <f>COUNTIF($X$3:$X196,$X150)&gt;1</f>
        <v>0</v>
      </c>
    </row>
    <row r="151" spans="1:64" ht="15.75" customHeight="1">
      <c r="A151" s="63" t="s">
        <v>10</v>
      </c>
      <c r="B151" s="63"/>
      <c r="C151" s="63"/>
      <c r="D151" s="63"/>
      <c r="E151" s="63"/>
      <c r="F151" s="63"/>
      <c r="G151" s="63"/>
      <c r="H151" s="63"/>
      <c r="I151" s="63"/>
      <c r="J151" s="174"/>
      <c r="K151" s="174"/>
      <c r="L151" s="174"/>
      <c r="M151" s="174"/>
      <c r="N151" s="174"/>
      <c r="O151" s="63"/>
      <c r="P151" s="63"/>
      <c r="Q151" s="63"/>
      <c r="R151" s="174"/>
      <c r="S151" s="174"/>
      <c r="T151" s="174"/>
      <c r="U151" s="174"/>
      <c r="V151" s="63"/>
      <c r="W151" s="63"/>
      <c r="X151" s="174"/>
      <c r="Y151" s="466"/>
      <c r="Z151" s="174"/>
      <c r="AA151" s="63"/>
      <c r="AB151" s="63"/>
      <c r="AC151" s="63"/>
      <c r="AD151" s="174"/>
      <c r="AE151" s="174"/>
      <c r="AF151" s="418"/>
      <c r="AG151" s="174"/>
      <c r="AH151" s="174"/>
      <c r="AI151" s="174"/>
      <c r="AJ151" s="174"/>
      <c r="AK151" s="174"/>
      <c r="AL151" s="174"/>
      <c r="AM151" s="174"/>
      <c r="AN151" s="174"/>
      <c r="AO151" s="174"/>
      <c r="AP151" s="174"/>
      <c r="AQ151" s="174"/>
      <c r="AR151" s="174"/>
      <c r="AS151" s="174"/>
      <c r="AT151" s="415"/>
      <c r="AU151" s="174"/>
      <c r="AV151" s="437"/>
      <c r="AW151" s="787"/>
      <c r="AX151" s="788"/>
      <c r="AY151" s="422"/>
      <c r="AZ151" s="788"/>
      <c r="BA151" s="788"/>
      <c r="BB151" s="422"/>
      <c r="BC151" s="788"/>
      <c r="BD151" s="787"/>
      <c r="BE151" s="788"/>
      <c r="BF151" s="426"/>
      <c r="BG151" s="426">
        <f t="shared" si="2"/>
        <v>0</v>
      </c>
      <c r="BH151" s="426">
        <f t="shared" si="3"/>
        <v>0</v>
      </c>
      <c r="BI151" s="426">
        <f t="shared" si="4"/>
        <v>0</v>
      </c>
      <c r="BJ151" s="426">
        <f t="shared" si="5"/>
        <v>0</v>
      </c>
      <c r="BK151" s="761"/>
      <c r="BL151" s="761" t="b">
        <f>COUNTIF($X$3:$X196,$X151)&gt;1</f>
        <v>0</v>
      </c>
    </row>
    <row r="152" spans="1:64" ht="15.75" customHeight="1">
      <c r="A152" s="63" t="s">
        <v>10</v>
      </c>
      <c r="B152" s="63"/>
      <c r="C152" s="63"/>
      <c r="D152" s="63"/>
      <c r="E152" s="63"/>
      <c r="F152" s="63"/>
      <c r="G152" s="63"/>
      <c r="H152" s="63"/>
      <c r="I152" s="63"/>
      <c r="J152" s="174"/>
      <c r="K152" s="174"/>
      <c r="L152" s="174"/>
      <c r="M152" s="174"/>
      <c r="N152" s="174"/>
      <c r="O152" s="63"/>
      <c r="P152" s="63"/>
      <c r="Q152" s="63"/>
      <c r="R152" s="63"/>
      <c r="S152" s="63"/>
      <c r="T152" s="63"/>
      <c r="U152" s="63"/>
      <c r="V152" s="63"/>
      <c r="W152" s="63"/>
      <c r="X152" s="174"/>
      <c r="Y152" s="466"/>
      <c r="Z152" s="174"/>
      <c r="AA152" s="63"/>
      <c r="AB152" s="63"/>
      <c r="AC152" s="63"/>
      <c r="AD152" s="174"/>
      <c r="AE152" s="174"/>
      <c r="AF152" s="63"/>
      <c r="AG152" s="174"/>
      <c r="AH152" s="174"/>
      <c r="AI152" s="174"/>
      <c r="AJ152" s="174"/>
      <c r="AK152" s="174"/>
      <c r="AL152" s="174"/>
      <c r="AM152" s="174"/>
      <c r="AN152" s="174"/>
      <c r="AO152" s="174"/>
      <c r="AP152" s="174"/>
      <c r="AQ152" s="174"/>
      <c r="AR152" s="174"/>
      <c r="AS152" s="174"/>
      <c r="AT152" s="415"/>
      <c r="AU152" s="174"/>
      <c r="AV152" s="437"/>
      <c r="AW152" s="787"/>
      <c r="AX152" s="788"/>
      <c r="AY152" s="422"/>
      <c r="AZ152" s="788"/>
      <c r="BA152" s="788"/>
      <c r="BB152" s="422"/>
      <c r="BC152" s="788"/>
      <c r="BD152" s="787"/>
      <c r="BE152" s="788"/>
      <c r="BF152" s="426"/>
      <c r="BG152" s="426">
        <f t="shared" si="2"/>
        <v>0</v>
      </c>
      <c r="BH152" s="426">
        <f t="shared" si="3"/>
        <v>0</v>
      </c>
      <c r="BI152" s="426">
        <f t="shared" si="4"/>
        <v>0</v>
      </c>
      <c r="BJ152" s="426">
        <f t="shared" si="5"/>
        <v>0</v>
      </c>
      <c r="BK152" s="761"/>
      <c r="BL152" s="761" t="b">
        <f>COUNTIF($X$3:$X196,$X152)&gt;1</f>
        <v>0</v>
      </c>
    </row>
    <row r="153" spans="1:64" ht="15.75" customHeight="1">
      <c r="A153" s="63" t="s">
        <v>10</v>
      </c>
      <c r="B153" s="63"/>
      <c r="C153" s="63"/>
      <c r="D153" s="63"/>
      <c r="E153" s="63"/>
      <c r="F153" s="63"/>
      <c r="G153" s="63"/>
      <c r="H153" s="63"/>
      <c r="I153" s="63"/>
      <c r="J153" s="174"/>
      <c r="K153" s="174"/>
      <c r="L153" s="174"/>
      <c r="M153" s="174"/>
      <c r="N153" s="174"/>
      <c r="O153" s="63"/>
      <c r="P153" s="63"/>
      <c r="Q153" s="63"/>
      <c r="R153" s="174"/>
      <c r="S153" s="174"/>
      <c r="T153" s="174"/>
      <c r="U153" s="174"/>
      <c r="V153" s="63"/>
      <c r="W153" s="63"/>
      <c r="X153" s="174"/>
      <c r="Y153" s="466"/>
      <c r="Z153" s="174"/>
      <c r="AA153" s="63"/>
      <c r="AB153" s="63"/>
      <c r="AC153" s="63"/>
      <c r="AD153" s="174"/>
      <c r="AE153" s="174"/>
      <c r="AF153" s="466"/>
      <c r="AG153" s="174"/>
      <c r="AH153" s="174"/>
      <c r="AI153" s="174"/>
      <c r="AJ153" s="174"/>
      <c r="AK153" s="174"/>
      <c r="AL153" s="174"/>
      <c r="AM153" s="174"/>
      <c r="AN153" s="174"/>
      <c r="AO153" s="174"/>
      <c r="AP153" s="174"/>
      <c r="AQ153" s="174"/>
      <c r="AR153" s="174"/>
      <c r="AS153" s="174"/>
      <c r="AT153" s="415"/>
      <c r="AU153" s="174"/>
      <c r="AV153" s="437"/>
      <c r="AW153" s="787"/>
      <c r="AX153" s="788"/>
      <c r="AY153" s="422"/>
      <c r="AZ153" s="788"/>
      <c r="BA153" s="788"/>
      <c r="BB153" s="422"/>
      <c r="BC153" s="788"/>
      <c r="BD153" s="787"/>
      <c r="BE153" s="788"/>
      <c r="BF153" s="426"/>
      <c r="BG153" s="426">
        <f t="shared" si="2"/>
        <v>0</v>
      </c>
      <c r="BH153" s="426">
        <f t="shared" si="3"/>
        <v>0</v>
      </c>
      <c r="BI153" s="426">
        <f t="shared" si="4"/>
        <v>0</v>
      </c>
      <c r="BJ153" s="426">
        <f t="shared" si="5"/>
        <v>0</v>
      </c>
      <c r="BK153" s="761"/>
      <c r="BL153" s="761" t="b">
        <f>COUNTIF($X$3:$X196,$X153)&gt;1</f>
        <v>0</v>
      </c>
    </row>
    <row r="154" spans="1:64" ht="15.75" customHeight="1">
      <c r="A154" s="63" t="s">
        <v>10</v>
      </c>
      <c r="B154" s="63"/>
      <c r="C154" s="63"/>
      <c r="D154" s="63"/>
      <c r="E154" s="63"/>
      <c r="F154" s="63"/>
      <c r="G154" s="63"/>
      <c r="H154" s="63"/>
      <c r="I154" s="63"/>
      <c r="J154" s="174"/>
      <c r="K154" s="174"/>
      <c r="L154" s="174"/>
      <c r="M154" s="174"/>
      <c r="N154" s="174"/>
      <c r="O154" s="63"/>
      <c r="P154" s="63"/>
      <c r="Q154" s="63"/>
      <c r="R154" s="63"/>
      <c r="S154" s="174"/>
      <c r="T154" s="174"/>
      <c r="U154" s="174"/>
      <c r="V154" s="63"/>
      <c r="W154" s="63"/>
      <c r="X154" s="174"/>
      <c r="Y154" s="466"/>
      <c r="Z154" s="174"/>
      <c r="AA154" s="63"/>
      <c r="AB154" s="63"/>
      <c r="AC154" s="63"/>
      <c r="AD154" s="174"/>
      <c r="AE154" s="174"/>
      <c r="AF154" s="466"/>
      <c r="AG154" s="174"/>
      <c r="AH154" s="174"/>
      <c r="AI154" s="174"/>
      <c r="AJ154" s="174"/>
      <c r="AK154" s="174"/>
      <c r="AL154" s="174"/>
      <c r="AM154" s="174"/>
      <c r="AN154" s="174"/>
      <c r="AO154" s="174"/>
      <c r="AP154" s="174"/>
      <c r="AQ154" s="174"/>
      <c r="AR154" s="174"/>
      <c r="AS154" s="174"/>
      <c r="AT154" s="415"/>
      <c r="AU154" s="174"/>
      <c r="AV154" s="437"/>
      <c r="AW154" s="787"/>
      <c r="AX154" s="788"/>
      <c r="AY154" s="422"/>
      <c r="AZ154" s="788"/>
      <c r="BA154" s="788"/>
      <c r="BB154" s="422"/>
      <c r="BC154" s="788"/>
      <c r="BD154" s="787"/>
      <c r="BE154" s="788"/>
      <c r="BF154" s="426"/>
      <c r="BG154" s="426">
        <f t="shared" si="2"/>
        <v>0</v>
      </c>
      <c r="BH154" s="426">
        <f t="shared" si="3"/>
        <v>0</v>
      </c>
      <c r="BI154" s="426">
        <f t="shared" si="4"/>
        <v>0</v>
      </c>
      <c r="BJ154" s="426">
        <f t="shared" si="5"/>
        <v>0</v>
      </c>
      <c r="BK154" s="761"/>
      <c r="BL154" s="761" t="b">
        <f>COUNTIF($X$3:$X196,$X154)&gt;1</f>
        <v>0</v>
      </c>
    </row>
    <row r="155" spans="1:64" ht="15.75" customHeight="1">
      <c r="A155" s="63" t="s">
        <v>10</v>
      </c>
      <c r="B155" s="63"/>
      <c r="C155" s="63"/>
      <c r="D155" s="63"/>
      <c r="E155" s="63"/>
      <c r="F155" s="63"/>
      <c r="G155" s="63"/>
      <c r="H155" s="63"/>
      <c r="I155" s="63"/>
      <c r="J155" s="174"/>
      <c r="K155" s="174"/>
      <c r="L155" s="174"/>
      <c r="M155" s="174"/>
      <c r="N155" s="174"/>
      <c r="O155" s="63"/>
      <c r="P155" s="63"/>
      <c r="Q155" s="63"/>
      <c r="R155" s="174"/>
      <c r="S155" s="174"/>
      <c r="T155" s="174"/>
      <c r="U155" s="174"/>
      <c r="V155" s="63"/>
      <c r="W155" s="63"/>
      <c r="X155" s="174"/>
      <c r="Y155" s="466"/>
      <c r="Z155" s="174"/>
      <c r="AA155" s="63"/>
      <c r="AB155" s="63"/>
      <c r="AC155" s="63"/>
      <c r="AD155" s="174"/>
      <c r="AE155" s="174"/>
      <c r="AF155" s="466"/>
      <c r="AG155" s="174"/>
      <c r="AH155" s="174"/>
      <c r="AI155" s="174"/>
      <c r="AJ155" s="174"/>
      <c r="AK155" s="174"/>
      <c r="AL155" s="174"/>
      <c r="AM155" s="174"/>
      <c r="AN155" s="174"/>
      <c r="AO155" s="174"/>
      <c r="AP155" s="174"/>
      <c r="AQ155" s="174"/>
      <c r="AR155" s="174"/>
      <c r="AS155" s="174"/>
      <c r="AT155" s="415"/>
      <c r="AU155" s="174"/>
      <c r="AV155" s="437"/>
      <c r="AW155" s="787"/>
      <c r="AX155" s="788"/>
      <c r="AY155" s="422"/>
      <c r="AZ155" s="788"/>
      <c r="BA155" s="788"/>
      <c r="BB155" s="422"/>
      <c r="BC155" s="788"/>
      <c r="BD155" s="787"/>
      <c r="BE155" s="788"/>
      <c r="BF155" s="426"/>
      <c r="BG155" s="426">
        <f t="shared" si="2"/>
        <v>0</v>
      </c>
      <c r="BH155" s="426">
        <f t="shared" si="3"/>
        <v>0</v>
      </c>
      <c r="BI155" s="426">
        <f t="shared" si="4"/>
        <v>0</v>
      </c>
      <c r="BJ155" s="426">
        <f t="shared" si="5"/>
        <v>0</v>
      </c>
      <c r="BK155" s="761"/>
      <c r="BL155" s="761" t="b">
        <f>COUNTIF($X$3:$X196,$X155)&gt;1</f>
        <v>0</v>
      </c>
    </row>
    <row r="156" spans="1:64" ht="15.75" customHeight="1">
      <c r="A156" s="63" t="s">
        <v>10</v>
      </c>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429"/>
      <c r="Z156" s="63"/>
      <c r="AA156" s="63"/>
      <c r="AB156" s="63"/>
      <c r="AC156" s="63"/>
      <c r="AD156" s="63"/>
      <c r="AE156" s="63"/>
      <c r="AF156" s="436"/>
      <c r="AG156" s="174"/>
      <c r="AH156" s="174"/>
      <c r="AI156" s="174"/>
      <c r="AJ156" s="174"/>
      <c r="AK156" s="174"/>
      <c r="AL156" s="174"/>
      <c r="AM156" s="174"/>
      <c r="AN156" s="174"/>
      <c r="AO156" s="174"/>
      <c r="AP156" s="174"/>
      <c r="AQ156" s="174"/>
      <c r="AR156" s="174"/>
      <c r="AS156" s="174"/>
      <c r="AT156" s="415"/>
      <c r="AU156" s="174"/>
      <c r="AV156" s="437"/>
      <c r="AW156" s="787"/>
      <c r="AX156" s="788"/>
      <c r="AY156" s="422"/>
      <c r="AZ156" s="788"/>
      <c r="BA156" s="788"/>
      <c r="BB156" s="422"/>
      <c r="BC156" s="788"/>
      <c r="BD156" s="787"/>
      <c r="BE156" s="788"/>
      <c r="BF156" s="426"/>
      <c r="BG156" s="426">
        <f t="shared" si="2"/>
        <v>0</v>
      </c>
      <c r="BH156" s="426">
        <f t="shared" si="3"/>
        <v>0</v>
      </c>
      <c r="BI156" s="426">
        <f t="shared" si="4"/>
        <v>0</v>
      </c>
      <c r="BJ156" s="426">
        <f t="shared" si="5"/>
        <v>0</v>
      </c>
      <c r="BK156" s="761"/>
      <c r="BL156" s="761" t="b">
        <f>COUNTIF($X$3:$X196,$X156)&gt;1</f>
        <v>0</v>
      </c>
    </row>
    <row r="157" spans="1:64" ht="15.75" customHeight="1">
      <c r="A157" s="63" t="s">
        <v>10</v>
      </c>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429"/>
      <c r="Z157" s="63"/>
      <c r="AA157" s="63"/>
      <c r="AB157" s="63"/>
      <c r="AC157" s="63"/>
      <c r="AD157" s="63"/>
      <c r="AE157" s="801"/>
      <c r="AF157" s="464"/>
      <c r="AG157" s="174"/>
      <c r="AH157" s="174"/>
      <c r="AI157" s="174"/>
      <c r="AJ157" s="174"/>
      <c r="AK157" s="174"/>
      <c r="AL157" s="174"/>
      <c r="AM157" s="174"/>
      <c r="AN157" s="174"/>
      <c r="AO157" s="174"/>
      <c r="AP157" s="174"/>
      <c r="AQ157" s="174"/>
      <c r="AR157" s="174"/>
      <c r="AS157" s="174"/>
      <c r="AT157" s="415"/>
      <c r="AU157" s="174"/>
      <c r="AV157" s="437"/>
      <c r="AW157" s="787"/>
      <c r="AX157" s="788"/>
      <c r="AY157" s="422"/>
      <c r="AZ157" s="788"/>
      <c r="BA157" s="788"/>
      <c r="BB157" s="422"/>
      <c r="BC157" s="788"/>
      <c r="BD157" s="787"/>
      <c r="BE157" s="788"/>
      <c r="BF157" s="426"/>
      <c r="BG157" s="426">
        <f t="shared" si="2"/>
        <v>0</v>
      </c>
      <c r="BH157" s="426">
        <f t="shared" si="3"/>
        <v>0</v>
      </c>
      <c r="BI157" s="426">
        <f t="shared" si="4"/>
        <v>0</v>
      </c>
      <c r="BJ157" s="426">
        <f t="shared" si="5"/>
        <v>0</v>
      </c>
      <c r="BK157" s="761"/>
      <c r="BL157" s="761" t="b">
        <f>COUNTIF($X$3:$X196,$X157)&gt;1</f>
        <v>0</v>
      </c>
    </row>
    <row r="158" spans="1:64" ht="15.75" customHeight="1">
      <c r="A158" s="63" t="s">
        <v>10</v>
      </c>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429"/>
      <c r="Z158" s="63"/>
      <c r="AA158" s="63"/>
      <c r="AB158" s="63"/>
      <c r="AC158" s="63"/>
      <c r="AD158" s="63"/>
      <c r="AE158" s="63"/>
      <c r="AF158" s="435"/>
      <c r="AG158" s="174"/>
      <c r="AH158" s="174"/>
      <c r="AI158" s="174"/>
      <c r="AJ158" s="174"/>
      <c r="AK158" s="174"/>
      <c r="AL158" s="174"/>
      <c r="AM158" s="174"/>
      <c r="AN158" s="174"/>
      <c r="AO158" s="174"/>
      <c r="AP158" s="174"/>
      <c r="AQ158" s="174"/>
      <c r="AR158" s="174"/>
      <c r="AS158" s="174"/>
      <c r="AT158" s="415"/>
      <c r="AU158" s="174"/>
      <c r="AV158" s="437"/>
      <c r="AW158" s="787"/>
      <c r="AX158" s="788"/>
      <c r="AY158" s="422"/>
      <c r="AZ158" s="788"/>
      <c r="BA158" s="788"/>
      <c r="BB158" s="422"/>
      <c r="BC158" s="788"/>
      <c r="BD158" s="787"/>
      <c r="BE158" s="788"/>
      <c r="BF158" s="426"/>
      <c r="BG158" s="426">
        <f t="shared" si="2"/>
        <v>0</v>
      </c>
      <c r="BH158" s="426">
        <f t="shared" si="3"/>
        <v>0</v>
      </c>
      <c r="BI158" s="426">
        <f t="shared" si="4"/>
        <v>0</v>
      </c>
      <c r="BJ158" s="426">
        <f t="shared" si="5"/>
        <v>0</v>
      </c>
      <c r="BK158" s="761"/>
      <c r="BL158" s="761" t="b">
        <f>COUNTIF($X$3:$X196,$X158)&gt;1</f>
        <v>0</v>
      </c>
    </row>
    <row r="159" spans="1:64" ht="15.75" customHeight="1">
      <c r="A159" s="63" t="s">
        <v>10</v>
      </c>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429"/>
      <c r="Z159" s="63"/>
      <c r="AA159" s="63"/>
      <c r="AB159" s="63"/>
      <c r="AC159" s="63"/>
      <c r="AD159" s="63"/>
      <c r="AE159" s="63"/>
      <c r="AF159" s="435"/>
      <c r="AG159" s="174"/>
      <c r="AH159" s="174"/>
      <c r="AI159" s="174"/>
      <c r="AJ159" s="174"/>
      <c r="AK159" s="174"/>
      <c r="AL159" s="174"/>
      <c r="AM159" s="174"/>
      <c r="AN159" s="174"/>
      <c r="AO159" s="174"/>
      <c r="AP159" s="174"/>
      <c r="AQ159" s="174"/>
      <c r="AR159" s="174"/>
      <c r="AS159" s="174"/>
      <c r="AT159" s="415"/>
      <c r="AU159" s="174"/>
      <c r="AV159" s="437"/>
      <c r="AW159" s="787"/>
      <c r="AX159" s="788"/>
      <c r="AY159" s="422"/>
      <c r="AZ159" s="788"/>
      <c r="BA159" s="788"/>
      <c r="BB159" s="422"/>
      <c r="BC159" s="788"/>
      <c r="BD159" s="787"/>
      <c r="BE159" s="788"/>
      <c r="BF159" s="426"/>
      <c r="BG159" s="426">
        <f t="shared" si="2"/>
        <v>0</v>
      </c>
      <c r="BH159" s="426">
        <f t="shared" si="3"/>
        <v>0</v>
      </c>
      <c r="BI159" s="426">
        <f t="shared" si="4"/>
        <v>0</v>
      </c>
      <c r="BJ159" s="426">
        <f t="shared" si="5"/>
        <v>0</v>
      </c>
      <c r="BK159" s="761"/>
      <c r="BL159" s="761" t="b">
        <f>COUNTIF($X$3:$X196,$X159)&gt;1</f>
        <v>0</v>
      </c>
    </row>
    <row r="160" spans="1:64" ht="15.75" customHeight="1">
      <c r="A160" s="63" t="s">
        <v>10</v>
      </c>
      <c r="B160" s="63"/>
      <c r="C160" s="63"/>
      <c r="D160" s="63"/>
      <c r="E160" s="63"/>
      <c r="F160" s="63"/>
      <c r="G160" s="174"/>
      <c r="H160" s="174"/>
      <c r="I160" s="174"/>
      <c r="J160" s="174"/>
      <c r="K160" s="174"/>
      <c r="L160" s="174"/>
      <c r="M160" s="174"/>
      <c r="N160" s="174"/>
      <c r="O160" s="63"/>
      <c r="P160" s="63"/>
      <c r="Q160" s="63"/>
      <c r="R160" s="63"/>
      <c r="S160" s="174"/>
      <c r="T160" s="174"/>
      <c r="U160" s="174"/>
      <c r="V160" s="63"/>
      <c r="W160" s="174"/>
      <c r="X160" s="174"/>
      <c r="Y160" s="429"/>
      <c r="Z160" s="63"/>
      <c r="AA160" s="63"/>
      <c r="AB160" s="63"/>
      <c r="AC160" s="63"/>
      <c r="AD160" s="174"/>
      <c r="AE160" s="174"/>
      <c r="AF160" s="531"/>
      <c r="AG160" s="174"/>
      <c r="AH160" s="174"/>
      <c r="AI160" s="174"/>
      <c r="AJ160" s="174"/>
      <c r="AK160" s="174"/>
      <c r="AL160" s="174"/>
      <c r="AM160" s="174"/>
      <c r="AN160" s="174"/>
      <c r="AO160" s="174"/>
      <c r="AP160" s="174"/>
      <c r="AQ160" s="174"/>
      <c r="AR160" s="174"/>
      <c r="AS160" s="174"/>
      <c r="AT160" s="415"/>
      <c r="AU160" s="174"/>
      <c r="AV160" s="437"/>
      <c r="AW160" s="787"/>
      <c r="AX160" s="788"/>
      <c r="AY160" s="422"/>
      <c r="AZ160" s="788"/>
      <c r="BA160" s="788"/>
      <c r="BB160" s="422"/>
      <c r="BC160" s="788"/>
      <c r="BD160" s="787"/>
      <c r="BE160" s="788"/>
      <c r="BF160" s="426"/>
      <c r="BG160" s="426">
        <f t="shared" si="2"/>
        <v>0</v>
      </c>
      <c r="BH160" s="426">
        <f t="shared" si="3"/>
        <v>0</v>
      </c>
      <c r="BI160" s="426">
        <f t="shared" si="4"/>
        <v>0</v>
      </c>
      <c r="BJ160" s="426">
        <f t="shared" si="5"/>
        <v>0</v>
      </c>
      <c r="BK160" s="761"/>
      <c r="BL160" s="761" t="b">
        <f>COUNTIF($X$3:$X196,$X160)&gt;1</f>
        <v>0</v>
      </c>
    </row>
    <row r="161" spans="1:64" ht="15.75" customHeight="1">
      <c r="A161" s="63" t="s">
        <v>10</v>
      </c>
      <c r="B161" s="63"/>
      <c r="C161" s="63"/>
      <c r="D161" s="63"/>
      <c r="E161" s="63"/>
      <c r="F161" s="63"/>
      <c r="G161" s="174"/>
      <c r="H161" s="174"/>
      <c r="I161" s="174"/>
      <c r="J161" s="174"/>
      <c r="K161" s="174"/>
      <c r="L161" s="174"/>
      <c r="M161" s="174"/>
      <c r="N161" s="174"/>
      <c r="O161" s="63"/>
      <c r="P161" s="63"/>
      <c r="Q161" s="63"/>
      <c r="R161" s="63"/>
      <c r="S161" s="174"/>
      <c r="T161" s="174"/>
      <c r="U161" s="174"/>
      <c r="V161" s="63"/>
      <c r="W161" s="174"/>
      <c r="X161" s="174"/>
      <c r="Y161" s="429"/>
      <c r="Z161" s="63"/>
      <c r="AA161" s="63"/>
      <c r="AB161" s="63"/>
      <c r="AC161" s="63"/>
      <c r="AD161" s="63"/>
      <c r="AE161" s="63"/>
      <c r="AF161" s="63"/>
      <c r="AG161" s="174"/>
      <c r="AH161" s="174"/>
      <c r="AI161" s="174"/>
      <c r="AJ161" s="174"/>
      <c r="AK161" s="174"/>
      <c r="AL161" s="174"/>
      <c r="AM161" s="174"/>
      <c r="AN161" s="174"/>
      <c r="AO161" s="174"/>
      <c r="AP161" s="174"/>
      <c r="AQ161" s="174"/>
      <c r="AR161" s="174"/>
      <c r="AS161" s="174"/>
      <c r="AT161" s="415"/>
      <c r="AU161" s="174"/>
      <c r="AV161" s="437"/>
      <c r="AW161" s="787"/>
      <c r="AX161" s="788"/>
      <c r="AY161" s="422"/>
      <c r="AZ161" s="788"/>
      <c r="BA161" s="788"/>
      <c r="BB161" s="422"/>
      <c r="BC161" s="788"/>
      <c r="BD161" s="787"/>
      <c r="BE161" s="788"/>
      <c r="BF161" s="426"/>
      <c r="BG161" s="426">
        <f t="shared" si="2"/>
        <v>0</v>
      </c>
      <c r="BH161" s="426">
        <f t="shared" si="3"/>
        <v>0</v>
      </c>
      <c r="BI161" s="426">
        <f t="shared" si="4"/>
        <v>0</v>
      </c>
      <c r="BJ161" s="426">
        <f t="shared" si="5"/>
        <v>0</v>
      </c>
      <c r="BK161" s="761"/>
      <c r="BL161" s="761" t="b">
        <f>COUNTIF($X$3:$X196,$X161)&gt;1</f>
        <v>0</v>
      </c>
    </row>
    <row r="162" spans="1:64" ht="15.75" customHeight="1">
      <c r="A162" s="63" t="s">
        <v>10</v>
      </c>
      <c r="B162" s="63"/>
      <c r="C162" s="63"/>
      <c r="D162" s="63"/>
      <c r="E162" s="63"/>
      <c r="F162" s="63"/>
      <c r="G162" s="174"/>
      <c r="H162" s="174"/>
      <c r="I162" s="174"/>
      <c r="J162" s="174"/>
      <c r="K162" s="174"/>
      <c r="L162" s="174"/>
      <c r="M162" s="174"/>
      <c r="N162" s="174"/>
      <c r="O162" s="63"/>
      <c r="P162" s="63"/>
      <c r="Q162" s="63"/>
      <c r="R162" s="63"/>
      <c r="S162" s="174"/>
      <c r="T162" s="174"/>
      <c r="U162" s="174"/>
      <c r="V162" s="63"/>
      <c r="W162" s="174"/>
      <c r="X162" s="174"/>
      <c r="Y162" s="429"/>
      <c r="Z162" s="63"/>
      <c r="AA162" s="63"/>
      <c r="AB162" s="63"/>
      <c r="AC162" s="63"/>
      <c r="AD162" s="174"/>
      <c r="AE162" s="174"/>
      <c r="AF162" s="63"/>
      <c r="AG162" s="174"/>
      <c r="AH162" s="174"/>
      <c r="AI162" s="174"/>
      <c r="AJ162" s="174"/>
      <c r="AK162" s="174"/>
      <c r="AL162" s="174"/>
      <c r="AM162" s="174"/>
      <c r="AN162" s="174"/>
      <c r="AO162" s="174"/>
      <c r="AP162" s="174"/>
      <c r="AQ162" s="174"/>
      <c r="AR162" s="174"/>
      <c r="AS162" s="174"/>
      <c r="AT162" s="415"/>
      <c r="AU162" s="174"/>
      <c r="AV162" s="437"/>
      <c r="AW162" s="787"/>
      <c r="AX162" s="788"/>
      <c r="AY162" s="422"/>
      <c r="AZ162" s="788"/>
      <c r="BA162" s="788"/>
      <c r="BB162" s="422"/>
      <c r="BC162" s="788"/>
      <c r="BD162" s="787"/>
      <c r="BE162" s="788"/>
      <c r="BF162" s="426"/>
      <c r="BG162" s="426">
        <f t="shared" si="2"/>
        <v>0</v>
      </c>
      <c r="BH162" s="426">
        <f t="shared" si="3"/>
        <v>0</v>
      </c>
      <c r="BI162" s="426">
        <f t="shared" si="4"/>
        <v>0</v>
      </c>
      <c r="BJ162" s="426">
        <f t="shared" si="5"/>
        <v>0</v>
      </c>
      <c r="BK162" s="761"/>
      <c r="BL162" s="761" t="b">
        <f>COUNTIF($X$3:$X196,$X162)&gt;1</f>
        <v>0</v>
      </c>
    </row>
    <row r="163" spans="1:64" ht="15.75" customHeight="1">
      <c r="A163" s="174" t="s">
        <v>10</v>
      </c>
      <c r="B163" s="174"/>
      <c r="C163" s="174"/>
      <c r="D163" s="63"/>
      <c r="E163" s="63"/>
      <c r="F163" s="174"/>
      <c r="G163" s="174"/>
      <c r="H163" s="174"/>
      <c r="I163" s="174"/>
      <c r="J163" s="174"/>
      <c r="K163" s="174"/>
      <c r="L163" s="174"/>
      <c r="M163" s="174"/>
      <c r="N163" s="174"/>
      <c r="O163" s="174"/>
      <c r="P163" s="174"/>
      <c r="Q163" s="63"/>
      <c r="R163" s="174"/>
      <c r="S163" s="174"/>
      <c r="T163" s="174"/>
      <c r="U163" s="174"/>
      <c r="V163" s="63"/>
      <c r="W163" s="174"/>
      <c r="X163" s="174"/>
      <c r="Y163" s="429"/>
      <c r="Z163" s="63"/>
      <c r="AA163" s="63"/>
      <c r="AB163" s="63"/>
      <c r="AC163" s="63"/>
      <c r="AD163" s="63"/>
      <c r="AE163" s="63"/>
      <c r="AF163" s="63"/>
      <c r="AG163" s="174"/>
      <c r="AH163" s="174"/>
      <c r="AI163" s="174"/>
      <c r="AJ163" s="174"/>
      <c r="AK163" s="174"/>
      <c r="AL163" s="174"/>
      <c r="AM163" s="174"/>
      <c r="AN163" s="174"/>
      <c r="AO163" s="174"/>
      <c r="AP163" s="174"/>
      <c r="AQ163" s="174"/>
      <c r="AR163" s="174"/>
      <c r="AS163" s="174"/>
      <c r="AT163" s="415"/>
      <c r="AU163" s="174"/>
      <c r="AV163" s="437"/>
      <c r="AW163" s="787"/>
      <c r="AX163" s="788"/>
      <c r="AY163" s="422"/>
      <c r="AZ163" s="788"/>
      <c r="BA163" s="788"/>
      <c r="BB163" s="422"/>
      <c r="BC163" s="788"/>
      <c r="BD163" s="787"/>
      <c r="BE163" s="788"/>
      <c r="BF163" s="426"/>
      <c r="BG163" s="426">
        <f t="shared" si="2"/>
        <v>0</v>
      </c>
      <c r="BH163" s="426">
        <f t="shared" si="3"/>
        <v>0</v>
      </c>
      <c r="BI163" s="426">
        <f t="shared" si="4"/>
        <v>0</v>
      </c>
      <c r="BJ163" s="426">
        <f t="shared" si="5"/>
        <v>0</v>
      </c>
      <c r="BK163" s="761"/>
      <c r="BL163" s="761" t="b">
        <f>COUNTIF($X$3:$X196,$X163)&gt;1</f>
        <v>0</v>
      </c>
    </row>
    <row r="164" spans="1:64" ht="15.75" customHeight="1">
      <c r="A164" s="174" t="s">
        <v>10</v>
      </c>
      <c r="B164" s="174"/>
      <c r="C164" s="174"/>
      <c r="D164" s="63"/>
      <c r="E164" s="63"/>
      <c r="F164" s="174"/>
      <c r="G164" s="174"/>
      <c r="H164" s="174"/>
      <c r="I164" s="174"/>
      <c r="J164" s="174"/>
      <c r="K164" s="174"/>
      <c r="L164" s="174"/>
      <c r="M164" s="174"/>
      <c r="N164" s="174"/>
      <c r="O164" s="174"/>
      <c r="P164" s="174"/>
      <c r="Q164" s="63"/>
      <c r="R164" s="174"/>
      <c r="S164" s="174"/>
      <c r="T164" s="174"/>
      <c r="U164" s="174"/>
      <c r="V164" s="63"/>
      <c r="W164" s="174"/>
      <c r="X164" s="174"/>
      <c r="Y164" s="429"/>
      <c r="Z164" s="63"/>
      <c r="AA164" s="63"/>
      <c r="AB164" s="63"/>
      <c r="AC164" s="63"/>
      <c r="AD164" s="63"/>
      <c r="AE164" s="63"/>
      <c r="AF164" s="63"/>
      <c r="AG164" s="174"/>
      <c r="AH164" s="174"/>
      <c r="AI164" s="174"/>
      <c r="AJ164" s="174"/>
      <c r="AK164" s="174"/>
      <c r="AL164" s="174"/>
      <c r="AM164" s="174"/>
      <c r="AN164" s="174"/>
      <c r="AO164" s="174"/>
      <c r="AP164" s="174"/>
      <c r="AQ164" s="174"/>
      <c r="AR164" s="174"/>
      <c r="AS164" s="174"/>
      <c r="AT164" s="415"/>
      <c r="AU164" s="174"/>
      <c r="AV164" s="437"/>
      <c r="AW164" s="787"/>
      <c r="AX164" s="788"/>
      <c r="AY164" s="422"/>
      <c r="AZ164" s="788"/>
      <c r="BA164" s="788"/>
      <c r="BB164" s="422"/>
      <c r="BC164" s="788"/>
      <c r="BD164" s="787"/>
      <c r="BE164" s="788"/>
      <c r="BF164" s="426"/>
      <c r="BG164" s="426">
        <f t="shared" si="2"/>
        <v>0</v>
      </c>
      <c r="BH164" s="426">
        <f t="shared" si="3"/>
        <v>0</v>
      </c>
      <c r="BI164" s="426">
        <f t="shared" si="4"/>
        <v>0</v>
      </c>
      <c r="BJ164" s="426">
        <f t="shared" si="5"/>
        <v>0</v>
      </c>
      <c r="BK164" s="761"/>
      <c r="BL164" s="761" t="b">
        <f>COUNTIF($X$3:$X196,$X164)&gt;1</f>
        <v>0</v>
      </c>
    </row>
    <row r="165" spans="1:64" ht="15.75" customHeight="1">
      <c r="A165" s="174" t="s">
        <v>10</v>
      </c>
      <c r="B165" s="174"/>
      <c r="C165" s="174"/>
      <c r="D165" s="63"/>
      <c r="E165" s="63"/>
      <c r="F165" s="174"/>
      <c r="G165" s="174"/>
      <c r="H165" s="174"/>
      <c r="I165" s="174"/>
      <c r="J165" s="174"/>
      <c r="K165" s="174"/>
      <c r="L165" s="174"/>
      <c r="M165" s="174"/>
      <c r="N165" s="174"/>
      <c r="O165" s="63"/>
      <c r="P165" s="63"/>
      <c r="Q165" s="63"/>
      <c r="R165" s="63"/>
      <c r="S165" s="174"/>
      <c r="T165" s="174"/>
      <c r="U165" s="174"/>
      <c r="V165" s="63"/>
      <c r="W165" s="174"/>
      <c r="X165" s="174"/>
      <c r="Y165" s="429"/>
      <c r="Z165" s="63"/>
      <c r="AA165" s="63"/>
      <c r="AB165" s="63"/>
      <c r="AC165" s="63"/>
      <c r="AD165" s="174"/>
      <c r="AE165" s="174"/>
      <c r="AF165" s="63"/>
      <c r="AG165" s="174"/>
      <c r="AH165" s="174"/>
      <c r="AI165" s="174"/>
      <c r="AJ165" s="174"/>
      <c r="AK165" s="174"/>
      <c r="AL165" s="174"/>
      <c r="AM165" s="174"/>
      <c r="AN165" s="174"/>
      <c r="AO165" s="174"/>
      <c r="AP165" s="174"/>
      <c r="AQ165" s="174"/>
      <c r="AR165" s="174"/>
      <c r="AS165" s="174"/>
      <c r="AT165" s="415"/>
      <c r="AU165" s="174"/>
      <c r="AV165" s="437"/>
      <c r="AW165" s="471"/>
      <c r="AX165" s="586"/>
      <c r="AY165" s="422"/>
      <c r="AZ165" s="586"/>
      <c r="BA165" s="586"/>
      <c r="BB165" s="422"/>
      <c r="BC165" s="586"/>
      <c r="BD165" s="471"/>
      <c r="BE165" s="586"/>
      <c r="BF165" s="426"/>
      <c r="BG165" s="426">
        <f t="shared" si="2"/>
        <v>0</v>
      </c>
      <c r="BH165" s="426">
        <f t="shared" si="3"/>
        <v>0</v>
      </c>
      <c r="BI165" s="426">
        <f t="shared" si="4"/>
        <v>0</v>
      </c>
      <c r="BJ165" s="426">
        <f t="shared" si="5"/>
        <v>0</v>
      </c>
      <c r="BK165" s="761"/>
      <c r="BL165" s="761" t="b">
        <f>COUNTIF($X$3:$X196,$X165)&gt;1</f>
        <v>0</v>
      </c>
    </row>
    <row r="166" spans="1:64" ht="15.75" customHeight="1">
      <c r="A166" s="174" t="s">
        <v>10</v>
      </c>
      <c r="B166" s="174"/>
      <c r="C166" s="174"/>
      <c r="D166" s="63"/>
      <c r="E166" s="63"/>
      <c r="F166" s="174"/>
      <c r="G166" s="174"/>
      <c r="H166" s="174"/>
      <c r="I166" s="174"/>
      <c r="J166" s="174"/>
      <c r="K166" s="174"/>
      <c r="L166" s="174"/>
      <c r="M166" s="174"/>
      <c r="N166" s="174"/>
      <c r="O166" s="63"/>
      <c r="P166" s="63"/>
      <c r="Q166" s="63"/>
      <c r="R166" s="63"/>
      <c r="S166" s="174"/>
      <c r="T166" s="174"/>
      <c r="U166" s="174"/>
      <c r="V166" s="63"/>
      <c r="W166" s="174"/>
      <c r="X166" s="174"/>
      <c r="Y166" s="429"/>
      <c r="Z166" s="63"/>
      <c r="AA166" s="63"/>
      <c r="AB166" s="63"/>
      <c r="AC166" s="63"/>
      <c r="AD166" s="174"/>
      <c r="AE166" s="174"/>
      <c r="AF166" s="63"/>
      <c r="AG166" s="174"/>
      <c r="AH166" s="174"/>
      <c r="AI166" s="174"/>
      <c r="AJ166" s="174"/>
      <c r="AK166" s="174"/>
      <c r="AL166" s="174"/>
      <c r="AM166" s="174"/>
      <c r="AN166" s="174"/>
      <c r="AO166" s="174"/>
      <c r="AP166" s="174"/>
      <c r="AQ166" s="174"/>
      <c r="AR166" s="174"/>
      <c r="AS166" s="174"/>
      <c r="AT166" s="415"/>
      <c r="AU166" s="174"/>
      <c r="AV166" s="437"/>
      <c r="AW166" s="471"/>
      <c r="AX166" s="586"/>
      <c r="AY166" s="422"/>
      <c r="AZ166" s="586"/>
      <c r="BA166" s="586"/>
      <c r="BB166" s="422"/>
      <c r="BC166" s="586"/>
      <c r="BD166" s="471"/>
      <c r="BE166" s="586"/>
      <c r="BF166" s="426"/>
      <c r="BG166" s="426">
        <f t="shared" si="2"/>
        <v>0</v>
      </c>
      <c r="BH166" s="426">
        <f t="shared" si="3"/>
        <v>0</v>
      </c>
      <c r="BI166" s="426">
        <f t="shared" si="4"/>
        <v>0</v>
      </c>
      <c r="BJ166" s="426">
        <f t="shared" si="5"/>
        <v>0</v>
      </c>
      <c r="BK166" s="761"/>
      <c r="BL166" s="761" t="b">
        <f>COUNTIF($X$3:$X196,$X166)&gt;1</f>
        <v>0</v>
      </c>
    </row>
    <row r="167" spans="1:64" ht="15.75" customHeight="1">
      <c r="A167" s="174" t="s">
        <v>10</v>
      </c>
      <c r="B167" s="174"/>
      <c r="C167" s="174"/>
      <c r="D167" s="63"/>
      <c r="E167" s="63"/>
      <c r="F167" s="174"/>
      <c r="G167" s="174"/>
      <c r="H167" s="174"/>
      <c r="I167" s="174"/>
      <c r="J167" s="174"/>
      <c r="K167" s="174"/>
      <c r="L167" s="174"/>
      <c r="M167" s="174"/>
      <c r="N167" s="174"/>
      <c r="O167" s="63"/>
      <c r="P167" s="63"/>
      <c r="Q167" s="63"/>
      <c r="R167" s="63"/>
      <c r="S167" s="174"/>
      <c r="T167" s="174"/>
      <c r="U167" s="174"/>
      <c r="V167" s="63"/>
      <c r="W167" s="174"/>
      <c r="X167" s="174"/>
      <c r="Y167" s="429"/>
      <c r="Z167" s="63"/>
      <c r="AA167" s="63"/>
      <c r="AB167" s="63"/>
      <c r="AC167" s="63"/>
      <c r="AD167" s="174"/>
      <c r="AE167" s="174"/>
      <c r="AF167" s="63"/>
      <c r="AG167" s="174"/>
      <c r="AH167" s="174"/>
      <c r="AI167" s="174"/>
      <c r="AJ167" s="174"/>
      <c r="AK167" s="174"/>
      <c r="AL167" s="174"/>
      <c r="AM167" s="174"/>
      <c r="AN167" s="174"/>
      <c r="AO167" s="174"/>
      <c r="AP167" s="174"/>
      <c r="AQ167" s="174"/>
      <c r="AR167" s="174"/>
      <c r="AS167" s="174"/>
      <c r="AT167" s="415"/>
      <c r="AU167" s="174"/>
      <c r="AV167" s="437"/>
      <c r="AW167" s="471"/>
      <c r="AX167" s="586"/>
      <c r="AY167" s="422"/>
      <c r="AZ167" s="586"/>
      <c r="BA167" s="586"/>
      <c r="BB167" s="422"/>
      <c r="BC167" s="586"/>
      <c r="BD167" s="471"/>
      <c r="BE167" s="586"/>
      <c r="BF167" s="426"/>
      <c r="BG167" s="426">
        <f t="shared" si="2"/>
        <v>0</v>
      </c>
      <c r="BH167" s="426">
        <f t="shared" si="3"/>
        <v>0</v>
      </c>
      <c r="BI167" s="426">
        <f t="shared" si="4"/>
        <v>0</v>
      </c>
      <c r="BJ167" s="426">
        <f t="shared" si="5"/>
        <v>0</v>
      </c>
      <c r="BK167" s="761"/>
      <c r="BL167" s="761" t="b">
        <f>COUNTIF($X$3:$X196,$X167)&gt;1</f>
        <v>0</v>
      </c>
    </row>
    <row r="168" spans="1:64" ht="15.75" customHeight="1">
      <c r="A168" s="174" t="s">
        <v>10</v>
      </c>
      <c r="B168" s="174"/>
      <c r="C168" s="174"/>
      <c r="D168" s="63"/>
      <c r="E168" s="63"/>
      <c r="F168" s="174"/>
      <c r="G168" s="174"/>
      <c r="H168" s="174"/>
      <c r="I168" s="174"/>
      <c r="J168" s="174"/>
      <c r="K168" s="174"/>
      <c r="L168" s="174"/>
      <c r="M168" s="174"/>
      <c r="N168" s="174"/>
      <c r="O168" s="63"/>
      <c r="P168" s="63"/>
      <c r="Q168" s="63"/>
      <c r="R168" s="63"/>
      <c r="S168" s="174"/>
      <c r="T168" s="174"/>
      <c r="U168" s="174"/>
      <c r="V168" s="63"/>
      <c r="W168" s="174"/>
      <c r="X168" s="174"/>
      <c r="Y168" s="429"/>
      <c r="Z168" s="63"/>
      <c r="AA168" s="63"/>
      <c r="AB168" s="63"/>
      <c r="AC168" s="63"/>
      <c r="AD168" s="174"/>
      <c r="AE168" s="174"/>
      <c r="AF168" s="63"/>
      <c r="AG168" s="174"/>
      <c r="AH168" s="174"/>
      <c r="AI168" s="174"/>
      <c r="AJ168" s="174"/>
      <c r="AK168" s="174"/>
      <c r="AL168" s="174"/>
      <c r="AM168" s="174"/>
      <c r="AN168" s="174"/>
      <c r="AO168" s="174"/>
      <c r="AP168" s="174"/>
      <c r="AQ168" s="174"/>
      <c r="AR168" s="174"/>
      <c r="AS168" s="174"/>
      <c r="AT168" s="415"/>
      <c r="AU168" s="174"/>
      <c r="AV168" s="437"/>
      <c r="AW168" s="471"/>
      <c r="AX168" s="586"/>
      <c r="AY168" s="422"/>
      <c r="AZ168" s="586"/>
      <c r="BA168" s="586"/>
      <c r="BB168" s="422"/>
      <c r="BC168" s="586"/>
      <c r="BD168" s="471"/>
      <c r="BE168" s="586"/>
      <c r="BF168" s="426"/>
      <c r="BG168" s="426">
        <f t="shared" si="2"/>
        <v>0</v>
      </c>
      <c r="BH168" s="426">
        <f t="shared" si="3"/>
        <v>0</v>
      </c>
      <c r="BI168" s="426">
        <f t="shared" si="4"/>
        <v>0</v>
      </c>
      <c r="BJ168" s="426">
        <f t="shared" si="5"/>
        <v>0</v>
      </c>
      <c r="BK168" s="761"/>
      <c r="BL168" s="761" t="b">
        <f>COUNTIF($X$3:$X196,$X168)&gt;1</f>
        <v>0</v>
      </c>
    </row>
    <row r="169" spans="1:64" ht="15.75" customHeight="1">
      <c r="A169" s="174" t="s">
        <v>10</v>
      </c>
      <c r="B169" s="174"/>
      <c r="C169" s="174"/>
      <c r="D169" s="63"/>
      <c r="E169" s="63"/>
      <c r="F169" s="174"/>
      <c r="G169" s="174"/>
      <c r="H169" s="174"/>
      <c r="I169" s="174"/>
      <c r="J169" s="174"/>
      <c r="K169" s="174"/>
      <c r="L169" s="174"/>
      <c r="M169" s="174"/>
      <c r="N169" s="174"/>
      <c r="O169" s="63"/>
      <c r="P169" s="63"/>
      <c r="Q169" s="63"/>
      <c r="R169" s="63"/>
      <c r="S169" s="174"/>
      <c r="T169" s="174"/>
      <c r="U169" s="174"/>
      <c r="V169" s="63"/>
      <c r="W169" s="174"/>
      <c r="X169" s="174"/>
      <c r="Y169" s="429"/>
      <c r="Z169" s="63"/>
      <c r="AA169" s="63"/>
      <c r="AB169" s="63"/>
      <c r="AC169" s="63"/>
      <c r="AD169" s="174"/>
      <c r="AE169" s="174"/>
      <c r="AF169" s="63"/>
      <c r="AG169" s="174"/>
      <c r="AH169" s="174"/>
      <c r="AI169" s="174"/>
      <c r="AJ169" s="174"/>
      <c r="AK169" s="174"/>
      <c r="AL169" s="174"/>
      <c r="AM169" s="174"/>
      <c r="AN169" s="174"/>
      <c r="AO169" s="174"/>
      <c r="AP169" s="174"/>
      <c r="AQ169" s="174"/>
      <c r="AR169" s="174"/>
      <c r="AS169" s="174"/>
      <c r="AT169" s="415"/>
      <c r="AU169" s="174"/>
      <c r="AV169" s="437"/>
      <c r="AW169" s="471"/>
      <c r="AX169" s="586"/>
      <c r="AY169" s="422"/>
      <c r="AZ169" s="586"/>
      <c r="BA169" s="586"/>
      <c r="BB169" s="422"/>
      <c r="BC169" s="586"/>
      <c r="BD169" s="471"/>
      <c r="BE169" s="586"/>
      <c r="BF169" s="426"/>
      <c r="BG169" s="426">
        <f t="shared" si="2"/>
        <v>0</v>
      </c>
      <c r="BH169" s="426">
        <f t="shared" si="3"/>
        <v>0</v>
      </c>
      <c r="BI169" s="426">
        <f t="shared" si="4"/>
        <v>0</v>
      </c>
      <c r="BJ169" s="426">
        <f t="shared" si="5"/>
        <v>0</v>
      </c>
      <c r="BK169" s="761"/>
      <c r="BL169" s="761" t="b">
        <f>COUNTIF($X$3:$X196,$X169)&gt;1</f>
        <v>0</v>
      </c>
    </row>
    <row r="170" spans="1:64" ht="15.75" customHeight="1">
      <c r="A170" s="174" t="s">
        <v>10</v>
      </c>
      <c r="B170" s="174"/>
      <c r="C170" s="174"/>
      <c r="D170" s="63"/>
      <c r="E170" s="63"/>
      <c r="F170" s="174"/>
      <c r="G170" s="174"/>
      <c r="H170" s="174"/>
      <c r="I170" s="174"/>
      <c r="J170" s="174"/>
      <c r="K170" s="174"/>
      <c r="L170" s="174"/>
      <c r="M170" s="174"/>
      <c r="N170" s="174"/>
      <c r="O170" s="63"/>
      <c r="P170" s="63"/>
      <c r="Q170" s="63"/>
      <c r="R170" s="63"/>
      <c r="S170" s="174"/>
      <c r="T170" s="174"/>
      <c r="U170" s="174"/>
      <c r="V170" s="63"/>
      <c r="W170" s="174"/>
      <c r="X170" s="174"/>
      <c r="Y170" s="429"/>
      <c r="Z170" s="63"/>
      <c r="AA170" s="63"/>
      <c r="AB170" s="63"/>
      <c r="AC170" s="63"/>
      <c r="AD170" s="174"/>
      <c r="AE170" s="174"/>
      <c r="AF170" s="63"/>
      <c r="AG170" s="174"/>
      <c r="AH170" s="174"/>
      <c r="AI170" s="174"/>
      <c r="AJ170" s="174"/>
      <c r="AK170" s="174"/>
      <c r="AL170" s="174"/>
      <c r="AM170" s="174"/>
      <c r="AN170" s="174"/>
      <c r="AO170" s="174"/>
      <c r="AP170" s="174"/>
      <c r="AQ170" s="174"/>
      <c r="AR170" s="174"/>
      <c r="AS170" s="174"/>
      <c r="AT170" s="415"/>
      <c r="AU170" s="174"/>
      <c r="AV170" s="437"/>
      <c r="AW170" s="471"/>
      <c r="AX170" s="586"/>
      <c r="AY170" s="422"/>
      <c r="AZ170" s="586"/>
      <c r="BA170" s="586"/>
      <c r="BB170" s="422"/>
      <c r="BC170" s="586"/>
      <c r="BD170" s="471"/>
      <c r="BE170" s="586"/>
      <c r="BF170" s="426"/>
      <c r="BG170" s="426">
        <f t="shared" si="2"/>
        <v>0</v>
      </c>
      <c r="BH170" s="426">
        <f t="shared" si="3"/>
        <v>0</v>
      </c>
      <c r="BI170" s="426">
        <f t="shared" si="4"/>
        <v>0</v>
      </c>
      <c r="BJ170" s="426">
        <f t="shared" si="5"/>
        <v>0</v>
      </c>
      <c r="BK170" s="761"/>
      <c r="BL170" s="761" t="b">
        <f>COUNTIF($X$3:$X196,$X170)&gt;1</f>
        <v>0</v>
      </c>
    </row>
    <row r="171" spans="1:64" ht="15.75" customHeight="1">
      <c r="A171" s="174" t="s">
        <v>10</v>
      </c>
      <c r="B171" s="174"/>
      <c r="C171" s="174"/>
      <c r="D171" s="63"/>
      <c r="E171" s="63"/>
      <c r="F171" s="174"/>
      <c r="G171" s="174"/>
      <c r="H171" s="174"/>
      <c r="I171" s="174"/>
      <c r="J171" s="174"/>
      <c r="K171" s="174"/>
      <c r="L171" s="174"/>
      <c r="M171" s="174"/>
      <c r="N171" s="174"/>
      <c r="O171" s="63"/>
      <c r="P171" s="63"/>
      <c r="Q171" s="63"/>
      <c r="R171" s="63"/>
      <c r="S171" s="174"/>
      <c r="T171" s="174"/>
      <c r="U171" s="174"/>
      <c r="V171" s="63"/>
      <c r="W171" s="174"/>
      <c r="X171" s="174"/>
      <c r="Y171" s="429"/>
      <c r="Z171" s="63"/>
      <c r="AA171" s="63"/>
      <c r="AB171" s="63"/>
      <c r="AC171" s="63"/>
      <c r="AD171" s="174"/>
      <c r="AE171" s="174"/>
      <c r="AF171" s="63"/>
      <c r="AG171" s="174"/>
      <c r="AH171" s="174"/>
      <c r="AI171" s="174"/>
      <c r="AJ171" s="174"/>
      <c r="AK171" s="174"/>
      <c r="AL171" s="174"/>
      <c r="AM171" s="174"/>
      <c r="AN171" s="174"/>
      <c r="AO171" s="174"/>
      <c r="AP171" s="174"/>
      <c r="AQ171" s="174"/>
      <c r="AR171" s="174"/>
      <c r="AS171" s="174"/>
      <c r="AT171" s="415"/>
      <c r="AU171" s="174"/>
      <c r="AV171" s="437"/>
      <c r="AW171" s="471"/>
      <c r="AX171" s="586"/>
      <c r="AY171" s="422"/>
      <c r="AZ171" s="586"/>
      <c r="BA171" s="586"/>
      <c r="BB171" s="422"/>
      <c r="BC171" s="586"/>
      <c r="BD171" s="471"/>
      <c r="BE171" s="586"/>
      <c r="BF171" s="426"/>
      <c r="BG171" s="426">
        <f t="shared" si="2"/>
        <v>0</v>
      </c>
      <c r="BH171" s="426">
        <f t="shared" si="3"/>
        <v>0</v>
      </c>
      <c r="BI171" s="426">
        <f t="shared" si="4"/>
        <v>0</v>
      </c>
      <c r="BJ171" s="426">
        <f t="shared" si="5"/>
        <v>0</v>
      </c>
      <c r="BK171" s="761"/>
      <c r="BL171" s="761" t="b">
        <f>COUNTIF($X$3:$X196,$X171)&gt;1</f>
        <v>0</v>
      </c>
    </row>
    <row r="172" spans="1:64" ht="15.75" customHeight="1">
      <c r="A172" s="174" t="s">
        <v>10</v>
      </c>
      <c r="B172" s="174"/>
      <c r="C172" s="174"/>
      <c r="D172" s="63"/>
      <c r="E172" s="63"/>
      <c r="F172" s="174"/>
      <c r="G172" s="174"/>
      <c r="H172" s="174"/>
      <c r="I172" s="174"/>
      <c r="J172" s="174"/>
      <c r="K172" s="174"/>
      <c r="L172" s="174"/>
      <c r="M172" s="174"/>
      <c r="N172" s="174"/>
      <c r="O172" s="63"/>
      <c r="P172" s="63"/>
      <c r="Q172" s="63"/>
      <c r="R172" s="63"/>
      <c r="S172" s="174"/>
      <c r="T172" s="174"/>
      <c r="U172" s="174"/>
      <c r="V172" s="63"/>
      <c r="W172" s="174"/>
      <c r="X172" s="174"/>
      <c r="Y172" s="429"/>
      <c r="Z172" s="63"/>
      <c r="AA172" s="63"/>
      <c r="AB172" s="63"/>
      <c r="AC172" s="63"/>
      <c r="AD172" s="174"/>
      <c r="AE172" s="174"/>
      <c r="AF172" s="63"/>
      <c r="AG172" s="174"/>
      <c r="AH172" s="174"/>
      <c r="AI172" s="174"/>
      <c r="AJ172" s="174"/>
      <c r="AK172" s="174"/>
      <c r="AL172" s="174"/>
      <c r="AM172" s="174"/>
      <c r="AN172" s="174"/>
      <c r="AO172" s="174"/>
      <c r="AP172" s="174"/>
      <c r="AQ172" s="174"/>
      <c r="AR172" s="174"/>
      <c r="AS172" s="174"/>
      <c r="AT172" s="415"/>
      <c r="AU172" s="174"/>
      <c r="AV172" s="437"/>
      <c r="AW172" s="471"/>
      <c r="AX172" s="586"/>
      <c r="AY172" s="422"/>
      <c r="AZ172" s="586"/>
      <c r="BA172" s="586"/>
      <c r="BB172" s="422"/>
      <c r="BC172" s="586"/>
      <c r="BD172" s="471"/>
      <c r="BE172" s="586"/>
      <c r="BF172" s="426"/>
      <c r="BG172" s="426">
        <f t="shared" si="2"/>
        <v>0</v>
      </c>
      <c r="BH172" s="426">
        <f t="shared" si="3"/>
        <v>0</v>
      </c>
      <c r="BI172" s="426">
        <f t="shared" si="4"/>
        <v>0</v>
      </c>
      <c r="BJ172" s="426">
        <f t="shared" si="5"/>
        <v>0</v>
      </c>
      <c r="BK172" s="761"/>
      <c r="BL172" s="761" t="b">
        <f>COUNTIF($X$3:$X196,$X172)&gt;1</f>
        <v>0</v>
      </c>
    </row>
    <row r="173" spans="1:64" ht="15.75" customHeight="1">
      <c r="A173" s="174" t="s">
        <v>10</v>
      </c>
      <c r="B173" s="174"/>
      <c r="C173" s="174"/>
      <c r="D173" s="63"/>
      <c r="E173" s="63"/>
      <c r="F173" s="174"/>
      <c r="G173" s="174"/>
      <c r="H173" s="174"/>
      <c r="I173" s="174"/>
      <c r="J173" s="174"/>
      <c r="K173" s="174"/>
      <c r="L173" s="174"/>
      <c r="M173" s="174"/>
      <c r="N173" s="174"/>
      <c r="O173" s="63"/>
      <c r="P173" s="63"/>
      <c r="Q173" s="63"/>
      <c r="R173" s="63"/>
      <c r="S173" s="174"/>
      <c r="T173" s="174"/>
      <c r="U173" s="174"/>
      <c r="V173" s="63"/>
      <c r="W173" s="174"/>
      <c r="X173" s="174"/>
      <c r="Y173" s="429"/>
      <c r="Z173" s="63"/>
      <c r="AA173" s="63"/>
      <c r="AB173" s="63"/>
      <c r="AC173" s="63"/>
      <c r="AD173" s="174"/>
      <c r="AE173" s="174"/>
      <c r="AF173" s="63"/>
      <c r="AG173" s="174"/>
      <c r="AH173" s="174"/>
      <c r="AI173" s="174"/>
      <c r="AJ173" s="174"/>
      <c r="AK173" s="174"/>
      <c r="AL173" s="174"/>
      <c r="AM173" s="174"/>
      <c r="AN173" s="174"/>
      <c r="AO173" s="174"/>
      <c r="AP173" s="174"/>
      <c r="AQ173" s="174"/>
      <c r="AR173" s="174"/>
      <c r="AS173" s="174"/>
      <c r="AT173" s="415"/>
      <c r="AU173" s="174"/>
      <c r="AV173" s="437"/>
      <c r="AW173" s="471"/>
      <c r="AX173" s="586"/>
      <c r="AY173" s="422"/>
      <c r="AZ173" s="586"/>
      <c r="BA173" s="586"/>
      <c r="BB173" s="422"/>
      <c r="BC173" s="586"/>
      <c r="BD173" s="471"/>
      <c r="BE173" s="586"/>
      <c r="BF173" s="426"/>
      <c r="BG173" s="426">
        <f t="shared" si="2"/>
        <v>0</v>
      </c>
      <c r="BH173" s="426">
        <f t="shared" si="3"/>
        <v>0</v>
      </c>
      <c r="BI173" s="426">
        <f t="shared" si="4"/>
        <v>0</v>
      </c>
      <c r="BJ173" s="426">
        <f t="shared" si="5"/>
        <v>0</v>
      </c>
      <c r="BK173" s="761"/>
      <c r="BL173" s="761" t="b">
        <f>COUNTIF($X$3:$X196,$X173)&gt;1</f>
        <v>0</v>
      </c>
    </row>
    <row r="174" spans="1:64" ht="15.75" customHeight="1">
      <c r="A174" s="174" t="s">
        <v>10</v>
      </c>
      <c r="B174" s="174"/>
      <c r="C174" s="174"/>
      <c r="D174" s="63"/>
      <c r="E174" s="63"/>
      <c r="F174" s="174"/>
      <c r="G174" s="174"/>
      <c r="H174" s="174"/>
      <c r="I174" s="174"/>
      <c r="J174" s="174"/>
      <c r="K174" s="174"/>
      <c r="L174" s="174"/>
      <c r="M174" s="174"/>
      <c r="N174" s="174"/>
      <c r="O174" s="63"/>
      <c r="P174" s="63"/>
      <c r="Q174" s="63"/>
      <c r="R174" s="63"/>
      <c r="S174" s="174"/>
      <c r="T174" s="174"/>
      <c r="U174" s="174"/>
      <c r="V174" s="63"/>
      <c r="W174" s="174"/>
      <c r="X174" s="174"/>
      <c r="Y174" s="429"/>
      <c r="Z174" s="63"/>
      <c r="AA174" s="63"/>
      <c r="AB174" s="63"/>
      <c r="AC174" s="63"/>
      <c r="AD174" s="174"/>
      <c r="AE174" s="174"/>
      <c r="AF174" s="63"/>
      <c r="AG174" s="174"/>
      <c r="AH174" s="174"/>
      <c r="AI174" s="174"/>
      <c r="AJ174" s="174"/>
      <c r="AK174" s="174"/>
      <c r="AL174" s="174"/>
      <c r="AM174" s="174"/>
      <c r="AN174" s="174"/>
      <c r="AO174" s="174"/>
      <c r="AP174" s="174"/>
      <c r="AQ174" s="174"/>
      <c r="AR174" s="174"/>
      <c r="AS174" s="174"/>
      <c r="AT174" s="415"/>
      <c r="AU174" s="174"/>
      <c r="AV174" s="437"/>
      <c r="AW174" s="471"/>
      <c r="AX174" s="586"/>
      <c r="AY174" s="422"/>
      <c r="AZ174" s="586"/>
      <c r="BA174" s="586"/>
      <c r="BB174" s="422"/>
      <c r="BC174" s="586"/>
      <c r="BD174" s="471"/>
      <c r="BE174" s="586"/>
      <c r="BF174" s="426"/>
      <c r="BG174" s="426">
        <f t="shared" si="2"/>
        <v>0</v>
      </c>
      <c r="BH174" s="426">
        <f t="shared" si="3"/>
        <v>0</v>
      </c>
      <c r="BI174" s="426">
        <f t="shared" si="4"/>
        <v>0</v>
      </c>
      <c r="BJ174" s="426">
        <f t="shared" si="5"/>
        <v>0</v>
      </c>
      <c r="BK174" s="761"/>
      <c r="BL174" s="761" t="b">
        <f>COUNTIF($X$3:$X196,$X174)&gt;1</f>
        <v>0</v>
      </c>
    </row>
    <row r="175" spans="1:64" ht="15.75" customHeight="1">
      <c r="A175" s="174" t="s">
        <v>10</v>
      </c>
      <c r="B175" s="174"/>
      <c r="C175" s="174"/>
      <c r="D175" s="63"/>
      <c r="E175" s="63"/>
      <c r="F175" s="174"/>
      <c r="G175" s="174"/>
      <c r="H175" s="174"/>
      <c r="I175" s="174"/>
      <c r="J175" s="174"/>
      <c r="K175" s="174"/>
      <c r="L175" s="174"/>
      <c r="M175" s="174"/>
      <c r="N175" s="174"/>
      <c r="O175" s="63"/>
      <c r="P175" s="63"/>
      <c r="Q175" s="63"/>
      <c r="R175" s="63"/>
      <c r="S175" s="174"/>
      <c r="T175" s="174"/>
      <c r="U175" s="174"/>
      <c r="V175" s="63"/>
      <c r="W175" s="174"/>
      <c r="X175" s="174"/>
      <c r="Y175" s="429"/>
      <c r="Z175" s="63"/>
      <c r="AA175" s="63"/>
      <c r="AB175" s="63"/>
      <c r="AC175" s="63"/>
      <c r="AD175" s="174"/>
      <c r="AE175" s="174"/>
      <c r="AF175" s="63"/>
      <c r="AG175" s="174"/>
      <c r="AH175" s="174"/>
      <c r="AI175" s="174"/>
      <c r="AJ175" s="174"/>
      <c r="AK175" s="174"/>
      <c r="AL175" s="174"/>
      <c r="AM175" s="174"/>
      <c r="AN175" s="174"/>
      <c r="AO175" s="174"/>
      <c r="AP175" s="174"/>
      <c r="AQ175" s="174"/>
      <c r="AR175" s="174"/>
      <c r="AS175" s="174"/>
      <c r="AT175" s="415"/>
      <c r="AU175" s="174"/>
      <c r="AV175" s="437"/>
      <c r="AW175" s="471"/>
      <c r="AX175" s="586"/>
      <c r="AY175" s="422"/>
      <c r="AZ175" s="586"/>
      <c r="BA175" s="586"/>
      <c r="BB175" s="422"/>
      <c r="BC175" s="586"/>
      <c r="BD175" s="471"/>
      <c r="BE175" s="586"/>
      <c r="BF175" s="426"/>
      <c r="BG175" s="426">
        <f t="shared" si="2"/>
        <v>0</v>
      </c>
      <c r="BH175" s="426">
        <f t="shared" si="3"/>
        <v>0</v>
      </c>
      <c r="BI175" s="426">
        <f t="shared" si="4"/>
        <v>0</v>
      </c>
      <c r="BJ175" s="426">
        <f t="shared" si="5"/>
        <v>0</v>
      </c>
      <c r="BK175" s="761"/>
      <c r="BL175" s="761" t="b">
        <f>COUNTIF($X$3:$X196,$X175)&gt;1</f>
        <v>0</v>
      </c>
    </row>
    <row r="176" spans="1:64" ht="15.75" customHeight="1">
      <c r="A176" s="174" t="s">
        <v>10</v>
      </c>
      <c r="B176" s="174"/>
      <c r="C176" s="174"/>
      <c r="D176" s="63"/>
      <c r="E176" s="63"/>
      <c r="F176" s="174"/>
      <c r="G176" s="174"/>
      <c r="H176" s="174"/>
      <c r="I176" s="174"/>
      <c r="J176" s="174"/>
      <c r="K176" s="174"/>
      <c r="L176" s="174"/>
      <c r="M176" s="174"/>
      <c r="N176" s="174"/>
      <c r="O176" s="63"/>
      <c r="P176" s="63"/>
      <c r="Q176" s="63"/>
      <c r="R176" s="63"/>
      <c r="S176" s="174"/>
      <c r="T176" s="174"/>
      <c r="U176" s="174"/>
      <c r="V176" s="63"/>
      <c r="W176" s="174"/>
      <c r="X176" s="174"/>
      <c r="Y176" s="429"/>
      <c r="Z176" s="63"/>
      <c r="AA176" s="63"/>
      <c r="AB176" s="63"/>
      <c r="AC176" s="63"/>
      <c r="AD176" s="174"/>
      <c r="AE176" s="174"/>
      <c r="AF176" s="63"/>
      <c r="AG176" s="174"/>
      <c r="AH176" s="174"/>
      <c r="AI176" s="174"/>
      <c r="AJ176" s="174"/>
      <c r="AK176" s="174"/>
      <c r="AL176" s="174"/>
      <c r="AM176" s="174"/>
      <c r="AN176" s="174"/>
      <c r="AO176" s="174"/>
      <c r="AP176" s="174"/>
      <c r="AQ176" s="174"/>
      <c r="AR176" s="174"/>
      <c r="AS176" s="174"/>
      <c r="AT176" s="415"/>
      <c r="AU176" s="174"/>
      <c r="AV176" s="437"/>
      <c r="AW176" s="471"/>
      <c r="AX176" s="586"/>
      <c r="AY176" s="422"/>
      <c r="AZ176" s="586"/>
      <c r="BA176" s="586"/>
      <c r="BB176" s="422"/>
      <c r="BC176" s="586"/>
      <c r="BD176" s="471"/>
      <c r="BE176" s="586"/>
      <c r="BF176" s="426"/>
      <c r="BG176" s="426">
        <f t="shared" si="2"/>
        <v>0</v>
      </c>
      <c r="BH176" s="426">
        <f t="shared" si="3"/>
        <v>0</v>
      </c>
      <c r="BI176" s="426">
        <f t="shared" si="4"/>
        <v>0</v>
      </c>
      <c r="BJ176" s="426">
        <f t="shared" si="5"/>
        <v>0</v>
      </c>
      <c r="BK176" s="761"/>
      <c r="BL176" s="761" t="b">
        <f>COUNTIF($X$3:$X196,$X176)&gt;1</f>
        <v>0</v>
      </c>
    </row>
    <row r="177" spans="1:64" ht="15.75" customHeight="1">
      <c r="A177" s="174" t="s">
        <v>10</v>
      </c>
      <c r="B177" s="174"/>
      <c r="C177" s="174"/>
      <c r="D177" s="63"/>
      <c r="E177" s="63"/>
      <c r="F177" s="174"/>
      <c r="G177" s="174"/>
      <c r="H177" s="174"/>
      <c r="I177" s="174"/>
      <c r="J177" s="174"/>
      <c r="K177" s="174"/>
      <c r="L177" s="174"/>
      <c r="M177" s="174"/>
      <c r="N177" s="174"/>
      <c r="O177" s="63"/>
      <c r="P177" s="63"/>
      <c r="Q177" s="63"/>
      <c r="R177" s="63"/>
      <c r="S177" s="174"/>
      <c r="T177" s="174"/>
      <c r="U177" s="174"/>
      <c r="V177" s="63"/>
      <c r="W177" s="174"/>
      <c r="X177" s="174"/>
      <c r="Y177" s="429"/>
      <c r="Z177" s="63"/>
      <c r="AA177" s="63"/>
      <c r="AB177" s="63"/>
      <c r="AC177" s="63"/>
      <c r="AD177" s="174"/>
      <c r="AE177" s="174"/>
      <c r="AF177" s="63"/>
      <c r="AG177" s="174"/>
      <c r="AH177" s="174"/>
      <c r="AI177" s="174"/>
      <c r="AJ177" s="174"/>
      <c r="AK177" s="174"/>
      <c r="AL177" s="174"/>
      <c r="AM177" s="174"/>
      <c r="AN177" s="174"/>
      <c r="AO177" s="174"/>
      <c r="AP177" s="174"/>
      <c r="AQ177" s="174"/>
      <c r="AR177" s="174"/>
      <c r="AS177" s="174"/>
      <c r="AT177" s="415"/>
      <c r="AU177" s="174"/>
      <c r="AV177" s="437"/>
      <c r="AW177" s="471"/>
      <c r="AX177" s="586"/>
      <c r="AY177" s="422"/>
      <c r="AZ177" s="586"/>
      <c r="BA177" s="586"/>
      <c r="BB177" s="422"/>
      <c r="BC177" s="586"/>
      <c r="BD177" s="471"/>
      <c r="BE177" s="586"/>
      <c r="BF177" s="426"/>
      <c r="BG177" s="426">
        <f t="shared" si="2"/>
        <v>0</v>
      </c>
      <c r="BH177" s="426">
        <f t="shared" si="3"/>
        <v>0</v>
      </c>
      <c r="BI177" s="426">
        <f t="shared" si="4"/>
        <v>0</v>
      </c>
      <c r="BJ177" s="426">
        <f t="shared" si="5"/>
        <v>0</v>
      </c>
      <c r="BK177" s="761"/>
      <c r="BL177" s="761" t="b">
        <f>COUNTIF($X$3:$X196,$X177)&gt;1</f>
        <v>0</v>
      </c>
    </row>
    <row r="178" spans="1:64" ht="15.75" customHeight="1">
      <c r="A178" s="174" t="s">
        <v>10</v>
      </c>
      <c r="B178" s="174"/>
      <c r="C178" s="174"/>
      <c r="D178" s="63"/>
      <c r="E178" s="63"/>
      <c r="F178" s="174"/>
      <c r="G178" s="174"/>
      <c r="H178" s="174"/>
      <c r="I178" s="174"/>
      <c r="J178" s="174"/>
      <c r="K178" s="174"/>
      <c r="L178" s="174"/>
      <c r="M178" s="174"/>
      <c r="N178" s="174"/>
      <c r="O178" s="63"/>
      <c r="P178" s="63"/>
      <c r="Q178" s="63"/>
      <c r="R178" s="63"/>
      <c r="S178" s="174"/>
      <c r="T178" s="174"/>
      <c r="U178" s="174"/>
      <c r="V178" s="63"/>
      <c r="W178" s="174"/>
      <c r="X178" s="174"/>
      <c r="Y178" s="429"/>
      <c r="Z178" s="63"/>
      <c r="AA178" s="63"/>
      <c r="AB178" s="63"/>
      <c r="AC178" s="63"/>
      <c r="AD178" s="174"/>
      <c r="AE178" s="174"/>
      <c r="AF178" s="63"/>
      <c r="AG178" s="174"/>
      <c r="AH178" s="174"/>
      <c r="AI178" s="174"/>
      <c r="AJ178" s="174"/>
      <c r="AK178" s="174"/>
      <c r="AL178" s="174"/>
      <c r="AM178" s="174"/>
      <c r="AN178" s="174"/>
      <c r="AO178" s="174"/>
      <c r="AP178" s="174"/>
      <c r="AQ178" s="174"/>
      <c r="AR178" s="174"/>
      <c r="AS178" s="174"/>
      <c r="AT178" s="415"/>
      <c r="AU178" s="174"/>
      <c r="AV178" s="437"/>
      <c r="AW178" s="471"/>
      <c r="AX178" s="586"/>
      <c r="AY178" s="422"/>
      <c r="AZ178" s="586"/>
      <c r="BA178" s="586"/>
      <c r="BB178" s="422"/>
      <c r="BC178" s="586"/>
      <c r="BD178" s="471"/>
      <c r="BE178" s="586"/>
      <c r="BF178" s="426"/>
      <c r="BG178" s="426">
        <f t="shared" si="2"/>
        <v>0</v>
      </c>
      <c r="BH178" s="426">
        <f t="shared" si="3"/>
        <v>0</v>
      </c>
      <c r="BI178" s="426">
        <f t="shared" si="4"/>
        <v>0</v>
      </c>
      <c r="BJ178" s="426">
        <f t="shared" si="5"/>
        <v>0</v>
      </c>
      <c r="BK178" s="761"/>
      <c r="BL178" s="761" t="b">
        <f>COUNTIF($X$3:$X196,$X178)&gt;1</f>
        <v>0</v>
      </c>
    </row>
    <row r="179" spans="1:64" ht="15.75" customHeight="1">
      <c r="A179" s="174" t="s">
        <v>10</v>
      </c>
      <c r="B179" s="174"/>
      <c r="C179" s="174"/>
      <c r="D179" s="63"/>
      <c r="E179" s="63"/>
      <c r="F179" s="174"/>
      <c r="G179" s="174"/>
      <c r="H179" s="174"/>
      <c r="I179" s="174"/>
      <c r="J179" s="174"/>
      <c r="K179" s="174"/>
      <c r="L179" s="174"/>
      <c r="M179" s="174"/>
      <c r="N179" s="174"/>
      <c r="O179" s="63"/>
      <c r="P179" s="63"/>
      <c r="Q179" s="63"/>
      <c r="R179" s="63"/>
      <c r="S179" s="174"/>
      <c r="T179" s="174"/>
      <c r="U179" s="174"/>
      <c r="V179" s="63"/>
      <c r="W179" s="174"/>
      <c r="X179" s="174"/>
      <c r="Y179" s="429"/>
      <c r="Z179" s="63"/>
      <c r="AA179" s="63"/>
      <c r="AB179" s="63"/>
      <c r="AC179" s="63"/>
      <c r="AD179" s="174"/>
      <c r="AE179" s="174"/>
      <c r="AF179" s="63"/>
      <c r="AG179" s="174"/>
      <c r="AH179" s="174"/>
      <c r="AI179" s="174"/>
      <c r="AJ179" s="174"/>
      <c r="AK179" s="174"/>
      <c r="AL179" s="174"/>
      <c r="AM179" s="174"/>
      <c r="AN179" s="174"/>
      <c r="AO179" s="174"/>
      <c r="AP179" s="174"/>
      <c r="AQ179" s="174"/>
      <c r="AR179" s="174"/>
      <c r="AS179" s="174"/>
      <c r="AT179" s="415"/>
      <c r="AU179" s="174"/>
      <c r="AV179" s="437"/>
      <c r="AW179" s="471"/>
      <c r="AX179" s="586"/>
      <c r="AY179" s="422"/>
      <c r="AZ179" s="586"/>
      <c r="BA179" s="586"/>
      <c r="BB179" s="422"/>
      <c r="BC179" s="586"/>
      <c r="BD179" s="471"/>
      <c r="BE179" s="586"/>
      <c r="BF179" s="426"/>
      <c r="BG179" s="426">
        <f t="shared" si="2"/>
        <v>0</v>
      </c>
      <c r="BH179" s="426">
        <f t="shared" si="3"/>
        <v>0</v>
      </c>
      <c r="BI179" s="426">
        <f t="shared" si="4"/>
        <v>0</v>
      </c>
      <c r="BJ179" s="426">
        <f t="shared" si="5"/>
        <v>0</v>
      </c>
      <c r="BK179" s="761"/>
      <c r="BL179" s="761" t="b">
        <f>COUNTIF($X$3:$X196,$X179)&gt;1</f>
        <v>0</v>
      </c>
    </row>
    <row r="180" spans="1:64" ht="15.75" customHeight="1">
      <c r="A180" s="174" t="s">
        <v>10</v>
      </c>
      <c r="B180" s="174"/>
      <c r="C180" s="174"/>
      <c r="D180" s="63"/>
      <c r="E180" s="63"/>
      <c r="F180" s="174"/>
      <c r="G180" s="174"/>
      <c r="H180" s="174"/>
      <c r="I180" s="174"/>
      <c r="J180" s="174"/>
      <c r="K180" s="174"/>
      <c r="L180" s="174"/>
      <c r="M180" s="174"/>
      <c r="N180" s="174"/>
      <c r="O180" s="63"/>
      <c r="P180" s="63"/>
      <c r="Q180" s="63"/>
      <c r="R180" s="63"/>
      <c r="S180" s="174"/>
      <c r="T180" s="174"/>
      <c r="U180" s="174"/>
      <c r="V180" s="63"/>
      <c r="W180" s="174"/>
      <c r="X180" s="174"/>
      <c r="Y180" s="429"/>
      <c r="Z180" s="63"/>
      <c r="AA180" s="63"/>
      <c r="AB180" s="63"/>
      <c r="AC180" s="63"/>
      <c r="AD180" s="174"/>
      <c r="AE180" s="174"/>
      <c r="AF180" s="63"/>
      <c r="AG180" s="174"/>
      <c r="AH180" s="174"/>
      <c r="AI180" s="174"/>
      <c r="AJ180" s="174"/>
      <c r="AK180" s="174"/>
      <c r="AL180" s="174"/>
      <c r="AM180" s="174"/>
      <c r="AN180" s="174"/>
      <c r="AO180" s="174"/>
      <c r="AP180" s="174"/>
      <c r="AQ180" s="174"/>
      <c r="AR180" s="174"/>
      <c r="AS180" s="174"/>
      <c r="AT180" s="415"/>
      <c r="AU180" s="174"/>
      <c r="AV180" s="437"/>
      <c r="AW180" s="471"/>
      <c r="AX180" s="586"/>
      <c r="AY180" s="422"/>
      <c r="AZ180" s="586"/>
      <c r="BA180" s="586"/>
      <c r="BB180" s="422"/>
      <c r="BC180" s="586"/>
      <c r="BD180" s="471"/>
      <c r="BE180" s="586"/>
      <c r="BF180" s="426"/>
      <c r="BG180" s="426">
        <f t="shared" si="2"/>
        <v>0</v>
      </c>
      <c r="BH180" s="426">
        <f t="shared" si="3"/>
        <v>0</v>
      </c>
      <c r="BI180" s="426">
        <f t="shared" si="4"/>
        <v>0</v>
      </c>
      <c r="BJ180" s="426">
        <f t="shared" si="5"/>
        <v>0</v>
      </c>
      <c r="BK180" s="761"/>
      <c r="BL180" s="761" t="b">
        <f>COUNTIF($X$3:$X196,$X180)&gt;1</f>
        <v>0</v>
      </c>
    </row>
    <row r="181" spans="1:64" ht="15.75" customHeight="1">
      <c r="A181" s="174" t="s">
        <v>10</v>
      </c>
      <c r="B181" s="174"/>
      <c r="C181" s="174"/>
      <c r="D181" s="63"/>
      <c r="E181" s="63"/>
      <c r="F181" s="174"/>
      <c r="G181" s="174"/>
      <c r="H181" s="174"/>
      <c r="I181" s="174"/>
      <c r="J181" s="174"/>
      <c r="K181" s="174"/>
      <c r="L181" s="174"/>
      <c r="M181" s="174"/>
      <c r="N181" s="174"/>
      <c r="O181" s="63"/>
      <c r="P181" s="63"/>
      <c r="Q181" s="63"/>
      <c r="R181" s="63"/>
      <c r="S181" s="174"/>
      <c r="T181" s="174"/>
      <c r="U181" s="174"/>
      <c r="V181" s="63"/>
      <c r="W181" s="174"/>
      <c r="X181" s="174"/>
      <c r="Y181" s="429"/>
      <c r="Z181" s="63"/>
      <c r="AA181" s="63"/>
      <c r="AB181" s="63"/>
      <c r="AC181" s="63"/>
      <c r="AD181" s="174"/>
      <c r="AE181" s="174"/>
      <c r="AF181" s="63"/>
      <c r="AG181" s="174"/>
      <c r="AH181" s="174"/>
      <c r="AI181" s="174"/>
      <c r="AJ181" s="174"/>
      <c r="AK181" s="174"/>
      <c r="AL181" s="174"/>
      <c r="AM181" s="174"/>
      <c r="AN181" s="174"/>
      <c r="AO181" s="174"/>
      <c r="AP181" s="174"/>
      <c r="AQ181" s="174"/>
      <c r="AR181" s="174"/>
      <c r="AS181" s="174"/>
      <c r="AT181" s="415"/>
      <c r="AU181" s="174"/>
      <c r="AV181" s="437"/>
      <c r="AW181" s="471"/>
      <c r="AX181" s="586"/>
      <c r="AY181" s="422"/>
      <c r="AZ181" s="586"/>
      <c r="BA181" s="586"/>
      <c r="BB181" s="422"/>
      <c r="BC181" s="586"/>
      <c r="BD181" s="471"/>
      <c r="BE181" s="586"/>
      <c r="BF181" s="426"/>
      <c r="BG181" s="426">
        <f t="shared" si="2"/>
        <v>0</v>
      </c>
      <c r="BH181" s="426">
        <f t="shared" si="3"/>
        <v>0</v>
      </c>
      <c r="BI181" s="426">
        <f t="shared" si="4"/>
        <v>0</v>
      </c>
      <c r="BJ181" s="426">
        <f t="shared" si="5"/>
        <v>0</v>
      </c>
      <c r="BK181" s="761"/>
      <c r="BL181" s="761" t="b">
        <f>COUNTIF($X$3:$X196,$X181)&gt;1</f>
        <v>0</v>
      </c>
    </row>
    <row r="182" spans="1:64" ht="15.75" customHeight="1">
      <c r="A182" s="174" t="s">
        <v>10</v>
      </c>
      <c r="B182" s="174"/>
      <c r="C182" s="174"/>
      <c r="D182" s="63"/>
      <c r="E182" s="63"/>
      <c r="F182" s="174"/>
      <c r="G182" s="174"/>
      <c r="H182" s="174"/>
      <c r="I182" s="174"/>
      <c r="J182" s="174"/>
      <c r="K182" s="174"/>
      <c r="L182" s="174"/>
      <c r="M182" s="174"/>
      <c r="N182" s="174"/>
      <c r="O182" s="63"/>
      <c r="P182" s="63"/>
      <c r="Q182" s="63"/>
      <c r="R182" s="63"/>
      <c r="S182" s="174"/>
      <c r="T182" s="174"/>
      <c r="U182" s="174"/>
      <c r="V182" s="63"/>
      <c r="W182" s="174"/>
      <c r="X182" s="174"/>
      <c r="Y182" s="429"/>
      <c r="Z182" s="63"/>
      <c r="AA182" s="63"/>
      <c r="AB182" s="63"/>
      <c r="AC182" s="63"/>
      <c r="AD182" s="174"/>
      <c r="AE182" s="174"/>
      <c r="AF182" s="63"/>
      <c r="AG182" s="174"/>
      <c r="AH182" s="174"/>
      <c r="AI182" s="174"/>
      <c r="AJ182" s="174"/>
      <c r="AK182" s="174"/>
      <c r="AL182" s="174"/>
      <c r="AM182" s="174"/>
      <c r="AN182" s="174"/>
      <c r="AO182" s="174"/>
      <c r="AP182" s="174"/>
      <c r="AQ182" s="174"/>
      <c r="AR182" s="174"/>
      <c r="AS182" s="174"/>
      <c r="AT182" s="415"/>
      <c r="AU182" s="174"/>
      <c r="AV182" s="437"/>
      <c r="AW182" s="471"/>
      <c r="AX182" s="586"/>
      <c r="AY182" s="422"/>
      <c r="AZ182" s="586"/>
      <c r="BA182" s="586"/>
      <c r="BB182" s="422"/>
      <c r="BC182" s="586"/>
      <c r="BD182" s="471"/>
      <c r="BE182" s="586"/>
      <c r="BF182" s="426"/>
      <c r="BG182" s="426">
        <f t="shared" si="2"/>
        <v>0</v>
      </c>
      <c r="BH182" s="426">
        <f t="shared" si="3"/>
        <v>0</v>
      </c>
      <c r="BI182" s="426">
        <f t="shared" si="4"/>
        <v>0</v>
      </c>
      <c r="BJ182" s="426">
        <f t="shared" si="5"/>
        <v>0</v>
      </c>
      <c r="BK182" s="761"/>
      <c r="BL182" s="761" t="b">
        <f>COUNTIF($X$3:$X196,$X182)&gt;1</f>
        <v>0</v>
      </c>
    </row>
    <row r="183" spans="1:64" ht="15.75" customHeight="1">
      <c r="A183" s="174" t="s">
        <v>10</v>
      </c>
      <c r="B183" s="174"/>
      <c r="C183" s="174"/>
      <c r="D183" s="63"/>
      <c r="E183" s="63"/>
      <c r="F183" s="174"/>
      <c r="G183" s="174"/>
      <c r="H183" s="174"/>
      <c r="I183" s="174"/>
      <c r="J183" s="174"/>
      <c r="K183" s="174"/>
      <c r="L183" s="174"/>
      <c r="M183" s="174"/>
      <c r="N183" s="174"/>
      <c r="O183" s="63"/>
      <c r="P183" s="63"/>
      <c r="Q183" s="63"/>
      <c r="R183" s="63"/>
      <c r="S183" s="174"/>
      <c r="T183" s="174"/>
      <c r="U183" s="174"/>
      <c r="V183" s="63"/>
      <c r="W183" s="174"/>
      <c r="X183" s="174"/>
      <c r="Y183" s="429"/>
      <c r="Z183" s="63"/>
      <c r="AA183" s="63"/>
      <c r="AB183" s="63"/>
      <c r="AC183" s="63"/>
      <c r="AD183" s="174"/>
      <c r="AE183" s="174"/>
      <c r="AF183" s="63"/>
      <c r="AG183" s="174"/>
      <c r="AH183" s="174"/>
      <c r="AI183" s="174"/>
      <c r="AJ183" s="174"/>
      <c r="AK183" s="174"/>
      <c r="AL183" s="174"/>
      <c r="AM183" s="174"/>
      <c r="AN183" s="174"/>
      <c r="AO183" s="174"/>
      <c r="AP183" s="174"/>
      <c r="AQ183" s="174"/>
      <c r="AR183" s="174"/>
      <c r="AS183" s="174"/>
      <c r="AT183" s="415"/>
      <c r="AU183" s="174"/>
      <c r="AV183" s="437"/>
      <c r="AW183" s="471"/>
      <c r="AX183" s="586"/>
      <c r="AY183" s="422"/>
      <c r="AZ183" s="586"/>
      <c r="BA183" s="586"/>
      <c r="BB183" s="422"/>
      <c r="BC183" s="586"/>
      <c r="BD183" s="471"/>
      <c r="BE183" s="586"/>
      <c r="BF183" s="426"/>
      <c r="BG183" s="426">
        <f t="shared" si="2"/>
        <v>0</v>
      </c>
      <c r="BH183" s="426">
        <f t="shared" si="3"/>
        <v>0</v>
      </c>
      <c r="BI183" s="426">
        <f t="shared" si="4"/>
        <v>0</v>
      </c>
      <c r="BJ183" s="426">
        <f t="shared" si="5"/>
        <v>0</v>
      </c>
      <c r="BK183" s="761"/>
      <c r="BL183" s="761" t="b">
        <f>COUNTIF($X$3:$X196,$X183)&gt;1</f>
        <v>0</v>
      </c>
    </row>
    <row r="184" spans="1:64" ht="15.75" customHeight="1">
      <c r="A184" s="174" t="s">
        <v>10</v>
      </c>
      <c r="B184" s="174"/>
      <c r="C184" s="174"/>
      <c r="D184" s="63"/>
      <c r="E184" s="63"/>
      <c r="F184" s="174"/>
      <c r="G184" s="174"/>
      <c r="H184" s="174"/>
      <c r="I184" s="174"/>
      <c r="J184" s="174"/>
      <c r="K184" s="174"/>
      <c r="L184" s="174"/>
      <c r="M184" s="174"/>
      <c r="N184" s="174"/>
      <c r="O184" s="63"/>
      <c r="P184" s="63"/>
      <c r="Q184" s="63"/>
      <c r="R184" s="63"/>
      <c r="S184" s="174"/>
      <c r="T184" s="174"/>
      <c r="U184" s="174"/>
      <c r="V184" s="63"/>
      <c r="W184" s="174"/>
      <c r="X184" s="174"/>
      <c r="Y184" s="429"/>
      <c r="Z184" s="63"/>
      <c r="AA184" s="63"/>
      <c r="AB184" s="63"/>
      <c r="AC184" s="63"/>
      <c r="AD184" s="174"/>
      <c r="AE184" s="174"/>
      <c r="AF184" s="63"/>
      <c r="AG184" s="174"/>
      <c r="AH184" s="174"/>
      <c r="AI184" s="174"/>
      <c r="AJ184" s="174"/>
      <c r="AK184" s="174"/>
      <c r="AL184" s="174"/>
      <c r="AM184" s="174"/>
      <c r="AN184" s="174"/>
      <c r="AO184" s="174"/>
      <c r="AP184" s="174"/>
      <c r="AQ184" s="174"/>
      <c r="AR184" s="174"/>
      <c r="AS184" s="174"/>
      <c r="AT184" s="415"/>
      <c r="AU184" s="174"/>
      <c r="AV184" s="437"/>
      <c r="AW184" s="471"/>
      <c r="AX184" s="586"/>
      <c r="AY184" s="422"/>
      <c r="AZ184" s="586"/>
      <c r="BA184" s="586"/>
      <c r="BB184" s="422"/>
      <c r="BC184" s="586"/>
      <c r="BD184" s="471"/>
      <c r="BE184" s="586"/>
      <c r="BF184" s="426"/>
      <c r="BG184" s="426">
        <f t="shared" si="2"/>
        <v>0</v>
      </c>
      <c r="BH184" s="426">
        <f t="shared" si="3"/>
        <v>0</v>
      </c>
      <c r="BI184" s="426">
        <f t="shared" si="4"/>
        <v>0</v>
      </c>
      <c r="BJ184" s="426">
        <f t="shared" si="5"/>
        <v>0</v>
      </c>
      <c r="BK184" s="761"/>
      <c r="BL184" s="761" t="b">
        <f>COUNTIF($X$3:$X196,$X184)&gt;1</f>
        <v>0</v>
      </c>
    </row>
    <row r="185" spans="1:64" ht="15.75" customHeight="1">
      <c r="A185" s="174" t="s">
        <v>10</v>
      </c>
      <c r="B185" s="174"/>
      <c r="C185" s="174"/>
      <c r="D185" s="63"/>
      <c r="E185" s="63"/>
      <c r="F185" s="174"/>
      <c r="G185" s="174"/>
      <c r="H185" s="174"/>
      <c r="I185" s="174"/>
      <c r="J185" s="174"/>
      <c r="K185" s="174"/>
      <c r="L185" s="174"/>
      <c r="M185" s="174"/>
      <c r="N185" s="174"/>
      <c r="O185" s="63"/>
      <c r="P185" s="63"/>
      <c r="Q185" s="63"/>
      <c r="R185" s="63"/>
      <c r="S185" s="174"/>
      <c r="T185" s="174"/>
      <c r="U185" s="174"/>
      <c r="V185" s="63"/>
      <c r="W185" s="174"/>
      <c r="X185" s="174"/>
      <c r="Y185" s="429"/>
      <c r="Z185" s="63"/>
      <c r="AA185" s="63"/>
      <c r="AB185" s="63"/>
      <c r="AC185" s="63"/>
      <c r="AD185" s="174"/>
      <c r="AE185" s="174"/>
      <c r="AF185" s="63"/>
      <c r="AG185" s="174"/>
      <c r="AH185" s="174"/>
      <c r="AI185" s="174"/>
      <c r="AJ185" s="174"/>
      <c r="AK185" s="174"/>
      <c r="AL185" s="174"/>
      <c r="AM185" s="174"/>
      <c r="AN185" s="174"/>
      <c r="AO185" s="174"/>
      <c r="AP185" s="174"/>
      <c r="AQ185" s="174"/>
      <c r="AR185" s="174"/>
      <c r="AS185" s="174"/>
      <c r="AT185" s="415"/>
      <c r="AU185" s="174"/>
      <c r="AV185" s="437"/>
      <c r="AW185" s="471"/>
      <c r="AX185" s="586"/>
      <c r="AY185" s="422"/>
      <c r="AZ185" s="586"/>
      <c r="BA185" s="586"/>
      <c r="BB185" s="422"/>
      <c r="BC185" s="586"/>
      <c r="BD185" s="471"/>
      <c r="BE185" s="586"/>
      <c r="BF185" s="426"/>
      <c r="BG185" s="426">
        <f t="shared" si="2"/>
        <v>0</v>
      </c>
      <c r="BH185" s="426">
        <f t="shared" si="3"/>
        <v>0</v>
      </c>
      <c r="BI185" s="426">
        <f t="shared" si="4"/>
        <v>0</v>
      </c>
      <c r="BJ185" s="426">
        <f t="shared" si="5"/>
        <v>0</v>
      </c>
      <c r="BK185" s="761"/>
      <c r="BL185" s="761" t="b">
        <f>COUNTIF($X$3:$X196,$X185)&gt;1</f>
        <v>0</v>
      </c>
    </row>
    <row r="186" spans="1:64" ht="15.75" customHeight="1">
      <c r="A186" s="174" t="s">
        <v>10</v>
      </c>
      <c r="B186" s="174"/>
      <c r="C186" s="174"/>
      <c r="D186" s="63"/>
      <c r="E186" s="63"/>
      <c r="F186" s="174"/>
      <c r="G186" s="174"/>
      <c r="H186" s="174"/>
      <c r="I186" s="174"/>
      <c r="J186" s="174"/>
      <c r="K186" s="174"/>
      <c r="L186" s="174"/>
      <c r="M186" s="174"/>
      <c r="N186" s="174"/>
      <c r="O186" s="63"/>
      <c r="P186" s="63"/>
      <c r="Q186" s="63"/>
      <c r="R186" s="63"/>
      <c r="S186" s="174"/>
      <c r="T186" s="174"/>
      <c r="U186" s="174"/>
      <c r="V186" s="63"/>
      <c r="W186" s="174"/>
      <c r="X186" s="174"/>
      <c r="Y186" s="429"/>
      <c r="Z186" s="63"/>
      <c r="AA186" s="63"/>
      <c r="AB186" s="63"/>
      <c r="AC186" s="63"/>
      <c r="AD186" s="174"/>
      <c r="AE186" s="174"/>
      <c r="AF186" s="63"/>
      <c r="AG186" s="174"/>
      <c r="AH186" s="174"/>
      <c r="AI186" s="174"/>
      <c r="AJ186" s="174"/>
      <c r="AK186" s="174"/>
      <c r="AL186" s="174"/>
      <c r="AM186" s="174"/>
      <c r="AN186" s="174"/>
      <c r="AO186" s="174"/>
      <c r="AP186" s="174"/>
      <c r="AQ186" s="174"/>
      <c r="AR186" s="174"/>
      <c r="AS186" s="174"/>
      <c r="AT186" s="415"/>
      <c r="AU186" s="174"/>
      <c r="AV186" s="437"/>
      <c r="AW186" s="471"/>
      <c r="AX186" s="586"/>
      <c r="AY186" s="422"/>
      <c r="AZ186" s="586"/>
      <c r="BA186" s="586"/>
      <c r="BB186" s="422"/>
      <c r="BC186" s="586"/>
      <c r="BD186" s="471"/>
      <c r="BE186" s="586"/>
      <c r="BF186" s="426"/>
      <c r="BG186" s="426">
        <f t="shared" si="2"/>
        <v>0</v>
      </c>
      <c r="BH186" s="426">
        <f t="shared" si="3"/>
        <v>0</v>
      </c>
      <c r="BI186" s="426">
        <f t="shared" si="4"/>
        <v>0</v>
      </c>
      <c r="BJ186" s="426">
        <f t="shared" si="5"/>
        <v>0</v>
      </c>
      <c r="BK186" s="761"/>
      <c r="BL186" s="761" t="b">
        <f>COUNTIF($X$3:$X196,$X186)&gt;1</f>
        <v>0</v>
      </c>
    </row>
    <row r="187" spans="1:64" ht="15.75" customHeight="1">
      <c r="A187" s="174" t="s">
        <v>10</v>
      </c>
      <c r="B187" s="174"/>
      <c r="C187" s="174"/>
      <c r="D187" s="63"/>
      <c r="E187" s="63"/>
      <c r="F187" s="174"/>
      <c r="G187" s="174"/>
      <c r="H187" s="174"/>
      <c r="I187" s="174"/>
      <c r="J187" s="174"/>
      <c r="K187" s="174"/>
      <c r="L187" s="174"/>
      <c r="M187" s="174"/>
      <c r="N187" s="174"/>
      <c r="O187" s="63"/>
      <c r="P187" s="63"/>
      <c r="Q187" s="63"/>
      <c r="R187" s="63"/>
      <c r="S187" s="174"/>
      <c r="T187" s="174"/>
      <c r="U187" s="174"/>
      <c r="V187" s="63"/>
      <c r="W187" s="174"/>
      <c r="X187" s="174"/>
      <c r="Y187" s="429"/>
      <c r="Z187" s="63"/>
      <c r="AA187" s="63"/>
      <c r="AB187" s="63"/>
      <c r="AC187" s="63"/>
      <c r="AD187" s="174"/>
      <c r="AE187" s="174"/>
      <c r="AF187" s="63"/>
      <c r="AG187" s="174"/>
      <c r="AH187" s="174"/>
      <c r="AI187" s="174"/>
      <c r="AJ187" s="174"/>
      <c r="AK187" s="174"/>
      <c r="AL187" s="174"/>
      <c r="AM187" s="174"/>
      <c r="AN187" s="174"/>
      <c r="AO187" s="174"/>
      <c r="AP187" s="174"/>
      <c r="AQ187" s="174"/>
      <c r="AR187" s="174"/>
      <c r="AS187" s="174"/>
      <c r="AT187" s="415"/>
      <c r="AU187" s="174"/>
      <c r="AV187" s="437"/>
      <c r="AW187" s="471"/>
      <c r="AX187" s="586"/>
      <c r="AY187" s="422"/>
      <c r="AZ187" s="586"/>
      <c r="BA187" s="586"/>
      <c r="BB187" s="422"/>
      <c r="BC187" s="586"/>
      <c r="BD187" s="471"/>
      <c r="BE187" s="586"/>
      <c r="BF187" s="426"/>
      <c r="BG187" s="426">
        <f t="shared" si="2"/>
        <v>0</v>
      </c>
      <c r="BH187" s="426">
        <f t="shared" si="3"/>
        <v>0</v>
      </c>
      <c r="BI187" s="426">
        <f t="shared" si="4"/>
        <v>0</v>
      </c>
      <c r="BJ187" s="426">
        <f t="shared" si="5"/>
        <v>0</v>
      </c>
      <c r="BK187" s="761"/>
      <c r="BL187" s="761" t="b">
        <f>COUNTIF($X$3:$X196,$X187)&gt;1</f>
        <v>0</v>
      </c>
    </row>
    <row r="188" spans="1:64" ht="15.75" customHeight="1">
      <c r="A188" s="174" t="s">
        <v>10</v>
      </c>
      <c r="B188" s="174"/>
      <c r="C188" s="174"/>
      <c r="D188" s="63"/>
      <c r="E188" s="63"/>
      <c r="F188" s="174"/>
      <c r="G188" s="174"/>
      <c r="H188" s="174"/>
      <c r="I188" s="174"/>
      <c r="J188" s="174"/>
      <c r="K188" s="174"/>
      <c r="L188" s="174"/>
      <c r="M188" s="174"/>
      <c r="N188" s="174"/>
      <c r="O188" s="63"/>
      <c r="P188" s="63"/>
      <c r="Q188" s="63"/>
      <c r="R188" s="63"/>
      <c r="S188" s="174"/>
      <c r="T188" s="174"/>
      <c r="U188" s="174"/>
      <c r="V188" s="63"/>
      <c r="W188" s="174"/>
      <c r="X188" s="174"/>
      <c r="Y188" s="429"/>
      <c r="Z188" s="63"/>
      <c r="AA188" s="63"/>
      <c r="AB188" s="63"/>
      <c r="AC188" s="63"/>
      <c r="AD188" s="174"/>
      <c r="AE188" s="174"/>
      <c r="AF188" s="63"/>
      <c r="AG188" s="174"/>
      <c r="AH188" s="174"/>
      <c r="AI188" s="174"/>
      <c r="AJ188" s="174"/>
      <c r="AK188" s="174"/>
      <c r="AL188" s="174"/>
      <c r="AM188" s="174"/>
      <c r="AN188" s="174"/>
      <c r="AO188" s="174"/>
      <c r="AP188" s="174"/>
      <c r="AQ188" s="174"/>
      <c r="AR188" s="174"/>
      <c r="AS188" s="174"/>
      <c r="AT188" s="415"/>
      <c r="AU188" s="174"/>
      <c r="AV188" s="437"/>
      <c r="AW188" s="471"/>
      <c r="AX188" s="586"/>
      <c r="AY188" s="422"/>
      <c r="AZ188" s="586"/>
      <c r="BA188" s="586"/>
      <c r="BB188" s="422"/>
      <c r="BC188" s="586"/>
      <c r="BD188" s="471"/>
      <c r="BE188" s="586"/>
      <c r="BF188" s="426"/>
      <c r="BG188" s="426">
        <f t="shared" si="2"/>
        <v>0</v>
      </c>
      <c r="BH188" s="426">
        <f t="shared" si="3"/>
        <v>0</v>
      </c>
      <c r="BI188" s="426">
        <f t="shared" si="4"/>
        <v>0</v>
      </c>
      <c r="BJ188" s="426">
        <f t="shared" si="5"/>
        <v>0</v>
      </c>
      <c r="BK188" s="761"/>
      <c r="BL188" s="761" t="b">
        <f>COUNTIF($X$3:$X196,$X188)&gt;1</f>
        <v>0</v>
      </c>
    </row>
    <row r="189" spans="1:64" ht="15.75" customHeight="1">
      <c r="A189" s="174" t="s">
        <v>10</v>
      </c>
      <c r="B189" s="174"/>
      <c r="C189" s="174"/>
      <c r="D189" s="63"/>
      <c r="E189" s="63"/>
      <c r="F189" s="174"/>
      <c r="G189" s="174"/>
      <c r="H189" s="174"/>
      <c r="I189" s="174"/>
      <c r="J189" s="174"/>
      <c r="K189" s="174"/>
      <c r="L189" s="174"/>
      <c r="M189" s="174"/>
      <c r="N189" s="174"/>
      <c r="O189" s="63"/>
      <c r="P189" s="63"/>
      <c r="Q189" s="63"/>
      <c r="R189" s="63"/>
      <c r="S189" s="174"/>
      <c r="T189" s="174"/>
      <c r="U189" s="174"/>
      <c r="V189" s="63"/>
      <c r="W189" s="174"/>
      <c r="X189" s="174"/>
      <c r="Y189" s="429"/>
      <c r="Z189" s="63"/>
      <c r="AA189" s="63"/>
      <c r="AB189" s="63"/>
      <c r="AC189" s="63"/>
      <c r="AD189" s="174"/>
      <c r="AE189" s="174"/>
      <c r="AF189" s="63"/>
      <c r="AG189" s="174"/>
      <c r="AH189" s="174"/>
      <c r="AI189" s="174"/>
      <c r="AJ189" s="174"/>
      <c r="AK189" s="174"/>
      <c r="AL189" s="174"/>
      <c r="AM189" s="174"/>
      <c r="AN189" s="174"/>
      <c r="AO189" s="174"/>
      <c r="AP189" s="174"/>
      <c r="AQ189" s="174"/>
      <c r="AR189" s="174"/>
      <c r="AS189" s="174"/>
      <c r="AT189" s="415"/>
      <c r="AU189" s="174"/>
      <c r="AV189" s="437"/>
      <c r="AW189" s="471"/>
      <c r="AX189" s="586"/>
      <c r="AY189" s="422"/>
      <c r="AZ189" s="586"/>
      <c r="BA189" s="586"/>
      <c r="BB189" s="422"/>
      <c r="BC189" s="586"/>
      <c r="BD189" s="471"/>
      <c r="BE189" s="586"/>
      <c r="BF189" s="426"/>
      <c r="BG189" s="426">
        <f t="shared" si="2"/>
        <v>0</v>
      </c>
      <c r="BH189" s="426">
        <f t="shared" si="3"/>
        <v>0</v>
      </c>
      <c r="BI189" s="426">
        <f t="shared" si="4"/>
        <v>0</v>
      </c>
      <c r="BJ189" s="426">
        <f t="shared" si="5"/>
        <v>0</v>
      </c>
      <c r="BK189" s="761"/>
      <c r="BL189" s="761" t="b">
        <f>COUNTIF($X$3:$X196,$X189)&gt;1</f>
        <v>0</v>
      </c>
    </row>
    <row r="190" spans="1:64" ht="15.75" customHeight="1">
      <c r="A190" s="174" t="s">
        <v>10</v>
      </c>
      <c r="B190" s="174"/>
      <c r="C190" s="174"/>
      <c r="D190" s="63"/>
      <c r="E190" s="63"/>
      <c r="F190" s="174"/>
      <c r="G190" s="174"/>
      <c r="H190" s="174"/>
      <c r="I190" s="174"/>
      <c r="J190" s="174"/>
      <c r="K190" s="174"/>
      <c r="L190" s="174"/>
      <c r="M190" s="174"/>
      <c r="N190" s="174"/>
      <c r="O190" s="63"/>
      <c r="P190" s="63"/>
      <c r="Q190" s="63"/>
      <c r="R190" s="63"/>
      <c r="S190" s="174"/>
      <c r="T190" s="174"/>
      <c r="U190" s="174"/>
      <c r="V190" s="63"/>
      <c r="W190" s="174"/>
      <c r="X190" s="174"/>
      <c r="Y190" s="429"/>
      <c r="Z190" s="63"/>
      <c r="AA190" s="63"/>
      <c r="AB190" s="63"/>
      <c r="AC190" s="63"/>
      <c r="AD190" s="174"/>
      <c r="AE190" s="174"/>
      <c r="AF190" s="63"/>
      <c r="AG190" s="174"/>
      <c r="AH190" s="174"/>
      <c r="AI190" s="174"/>
      <c r="AJ190" s="174"/>
      <c r="AK190" s="174"/>
      <c r="AL190" s="174"/>
      <c r="AM190" s="174"/>
      <c r="AN190" s="174"/>
      <c r="AO190" s="174"/>
      <c r="AP190" s="174"/>
      <c r="AQ190" s="174"/>
      <c r="AR190" s="174"/>
      <c r="AS190" s="174"/>
      <c r="AT190" s="415"/>
      <c r="AU190" s="174"/>
      <c r="AV190" s="437"/>
      <c r="AW190" s="471"/>
      <c r="AX190" s="586"/>
      <c r="AY190" s="422"/>
      <c r="AZ190" s="586"/>
      <c r="BA190" s="586"/>
      <c r="BB190" s="422"/>
      <c r="BC190" s="586"/>
      <c r="BD190" s="471"/>
      <c r="BE190" s="586"/>
      <c r="BF190" s="426"/>
      <c r="BG190" s="426">
        <f t="shared" si="2"/>
        <v>0</v>
      </c>
      <c r="BH190" s="426">
        <f t="shared" si="3"/>
        <v>0</v>
      </c>
      <c r="BI190" s="426">
        <f t="shared" si="4"/>
        <v>0</v>
      </c>
      <c r="BJ190" s="426">
        <f t="shared" si="5"/>
        <v>0</v>
      </c>
      <c r="BK190" s="761"/>
      <c r="BL190" s="761" t="b">
        <f>COUNTIF($X$3:$X196,$X190)&gt;1</f>
        <v>0</v>
      </c>
    </row>
    <row r="191" spans="1:64" ht="15.75" customHeight="1">
      <c r="A191" s="174" t="s">
        <v>10</v>
      </c>
      <c r="B191" s="174"/>
      <c r="C191" s="174"/>
      <c r="D191" s="63"/>
      <c r="E191" s="63"/>
      <c r="F191" s="174"/>
      <c r="G191" s="174"/>
      <c r="H191" s="174"/>
      <c r="I191" s="174"/>
      <c r="J191" s="174"/>
      <c r="K191" s="174"/>
      <c r="L191" s="174"/>
      <c r="M191" s="174"/>
      <c r="N191" s="174"/>
      <c r="O191" s="63"/>
      <c r="P191" s="63"/>
      <c r="Q191" s="63"/>
      <c r="R191" s="63"/>
      <c r="S191" s="174"/>
      <c r="T191" s="174"/>
      <c r="U191" s="174"/>
      <c r="V191" s="63"/>
      <c r="W191" s="174"/>
      <c r="X191" s="174"/>
      <c r="Y191" s="429"/>
      <c r="Z191" s="63"/>
      <c r="AA191" s="63"/>
      <c r="AB191" s="63"/>
      <c r="AC191" s="63"/>
      <c r="AD191" s="174"/>
      <c r="AE191" s="174"/>
      <c r="AF191" s="63"/>
      <c r="AG191" s="174"/>
      <c r="AH191" s="174"/>
      <c r="AI191" s="174"/>
      <c r="AJ191" s="174"/>
      <c r="AK191" s="174"/>
      <c r="AL191" s="174"/>
      <c r="AM191" s="174"/>
      <c r="AN191" s="174"/>
      <c r="AO191" s="174"/>
      <c r="AP191" s="174"/>
      <c r="AQ191" s="174"/>
      <c r="AR191" s="174"/>
      <c r="AS191" s="174"/>
      <c r="AT191" s="415"/>
      <c r="AU191" s="174"/>
      <c r="AV191" s="437"/>
      <c r="AW191" s="471"/>
      <c r="AX191" s="586"/>
      <c r="AY191" s="422"/>
      <c r="AZ191" s="586"/>
      <c r="BA191" s="586"/>
      <c r="BB191" s="422"/>
      <c r="BC191" s="586"/>
      <c r="BD191" s="471"/>
      <c r="BE191" s="586"/>
      <c r="BF191" s="426"/>
      <c r="BG191" s="426">
        <f t="shared" si="2"/>
        <v>0</v>
      </c>
      <c r="BH191" s="426">
        <f t="shared" si="3"/>
        <v>0</v>
      </c>
      <c r="BI191" s="426">
        <f t="shared" si="4"/>
        <v>0</v>
      </c>
      <c r="BJ191" s="426">
        <f t="shared" si="5"/>
        <v>0</v>
      </c>
      <c r="BK191" s="761"/>
      <c r="BL191" s="761" t="b">
        <f>COUNTIF($X$3:$X196,$X191)&gt;1</f>
        <v>0</v>
      </c>
    </row>
    <row r="192" spans="1:64" ht="15.75" customHeight="1">
      <c r="A192" s="174" t="s">
        <v>10</v>
      </c>
      <c r="B192" s="174"/>
      <c r="C192" s="174"/>
      <c r="D192" s="63"/>
      <c r="E192" s="63"/>
      <c r="F192" s="174"/>
      <c r="G192" s="174"/>
      <c r="H192" s="174"/>
      <c r="I192" s="174"/>
      <c r="J192" s="174"/>
      <c r="K192" s="174"/>
      <c r="L192" s="174"/>
      <c r="M192" s="174"/>
      <c r="N192" s="174"/>
      <c r="O192" s="63"/>
      <c r="P192" s="63"/>
      <c r="Q192" s="63"/>
      <c r="R192" s="63"/>
      <c r="S192" s="174"/>
      <c r="T192" s="174"/>
      <c r="U192" s="174"/>
      <c r="V192" s="63"/>
      <c r="W192" s="174"/>
      <c r="X192" s="174"/>
      <c r="Y192" s="429"/>
      <c r="Z192" s="63"/>
      <c r="AA192" s="63"/>
      <c r="AB192" s="63"/>
      <c r="AC192" s="63"/>
      <c r="AD192" s="174"/>
      <c r="AE192" s="174"/>
      <c r="AF192" s="63"/>
      <c r="AG192" s="174"/>
      <c r="AH192" s="174"/>
      <c r="AI192" s="174"/>
      <c r="AJ192" s="174"/>
      <c r="AK192" s="174"/>
      <c r="AL192" s="174"/>
      <c r="AM192" s="174"/>
      <c r="AN192" s="174"/>
      <c r="AO192" s="174"/>
      <c r="AP192" s="174"/>
      <c r="AQ192" s="174"/>
      <c r="AR192" s="174"/>
      <c r="AS192" s="174"/>
      <c r="AT192" s="415"/>
      <c r="AU192" s="174"/>
      <c r="AV192" s="437"/>
      <c r="AW192" s="471"/>
      <c r="AX192" s="586"/>
      <c r="AY192" s="422"/>
      <c r="AZ192" s="586"/>
      <c r="BA192" s="586"/>
      <c r="BB192" s="422"/>
      <c r="BC192" s="586"/>
      <c r="BD192" s="471"/>
      <c r="BE192" s="586"/>
      <c r="BF192" s="426"/>
      <c r="BG192" s="426">
        <f t="shared" si="2"/>
        <v>0</v>
      </c>
      <c r="BH192" s="426">
        <f t="shared" si="3"/>
        <v>0</v>
      </c>
      <c r="BI192" s="426">
        <f t="shared" si="4"/>
        <v>0</v>
      </c>
      <c r="BJ192" s="426">
        <f t="shared" si="5"/>
        <v>0</v>
      </c>
      <c r="BK192" s="761"/>
      <c r="BL192" s="761" t="b">
        <f>COUNTIF($X$3:$X196,$X192)&gt;1</f>
        <v>0</v>
      </c>
    </row>
    <row r="193" spans="1:64" ht="15.75" customHeight="1">
      <c r="A193" s="174" t="s">
        <v>10</v>
      </c>
      <c r="B193" s="174"/>
      <c r="C193" s="174"/>
      <c r="D193" s="63"/>
      <c r="E193" s="63"/>
      <c r="F193" s="174"/>
      <c r="G193" s="174"/>
      <c r="H193" s="174"/>
      <c r="I193" s="174"/>
      <c r="J193" s="174"/>
      <c r="K193" s="174"/>
      <c r="L193" s="174"/>
      <c r="M193" s="174"/>
      <c r="N193" s="174"/>
      <c r="O193" s="63"/>
      <c r="P193" s="63"/>
      <c r="Q193" s="63"/>
      <c r="R193" s="63"/>
      <c r="S193" s="174"/>
      <c r="T193" s="174"/>
      <c r="U193" s="174"/>
      <c r="V193" s="63"/>
      <c r="W193" s="174"/>
      <c r="X193" s="174"/>
      <c r="Y193" s="429"/>
      <c r="Z193" s="63"/>
      <c r="AA193" s="63"/>
      <c r="AB193" s="63"/>
      <c r="AC193" s="63"/>
      <c r="AD193" s="174"/>
      <c r="AE193" s="174"/>
      <c r="AF193" s="63"/>
      <c r="AG193" s="174"/>
      <c r="AH193" s="174"/>
      <c r="AI193" s="174"/>
      <c r="AJ193" s="174"/>
      <c r="AK193" s="174"/>
      <c r="AL193" s="174"/>
      <c r="AM193" s="174"/>
      <c r="AN193" s="174"/>
      <c r="AO193" s="174"/>
      <c r="AP193" s="174"/>
      <c r="AQ193" s="174"/>
      <c r="AR193" s="174"/>
      <c r="AS193" s="174"/>
      <c r="AT193" s="415"/>
      <c r="AU193" s="174"/>
      <c r="AV193" s="437"/>
      <c r="AW193" s="471"/>
      <c r="AX193" s="586"/>
      <c r="AY193" s="422"/>
      <c r="AZ193" s="586"/>
      <c r="BA193" s="586"/>
      <c r="BB193" s="422"/>
      <c r="BC193" s="586"/>
      <c r="BD193" s="471"/>
      <c r="BE193" s="586"/>
      <c r="BF193" s="426"/>
      <c r="BG193" s="426">
        <f t="shared" si="2"/>
        <v>0</v>
      </c>
      <c r="BH193" s="426">
        <f t="shared" si="3"/>
        <v>0</v>
      </c>
      <c r="BI193" s="426">
        <f t="shared" si="4"/>
        <v>0</v>
      </c>
      <c r="BJ193" s="426">
        <f t="shared" si="5"/>
        <v>0</v>
      </c>
      <c r="BK193" s="761"/>
      <c r="BL193" s="761" t="b">
        <f>COUNTIF($X$3:$X196,$X193)&gt;1</f>
        <v>0</v>
      </c>
    </row>
    <row r="194" spans="1:64" ht="15.75" customHeight="1">
      <c r="A194" s="174" t="s">
        <v>10</v>
      </c>
      <c r="B194" s="174"/>
      <c r="C194" s="174"/>
      <c r="D194" s="63"/>
      <c r="E194" s="63"/>
      <c r="F194" s="174"/>
      <c r="G194" s="174"/>
      <c r="H194" s="174"/>
      <c r="I194" s="174"/>
      <c r="J194" s="174"/>
      <c r="K194" s="174"/>
      <c r="L194" s="174"/>
      <c r="M194" s="174"/>
      <c r="N194" s="174"/>
      <c r="O194" s="63"/>
      <c r="P194" s="63"/>
      <c r="Q194" s="63"/>
      <c r="R194" s="63"/>
      <c r="S194" s="174"/>
      <c r="T194" s="174"/>
      <c r="U194" s="174"/>
      <c r="V194" s="63"/>
      <c r="W194" s="174"/>
      <c r="X194" s="174"/>
      <c r="Y194" s="429"/>
      <c r="Z194" s="63"/>
      <c r="AA194" s="63"/>
      <c r="AB194" s="63"/>
      <c r="AC194" s="63"/>
      <c r="AD194" s="174"/>
      <c r="AE194" s="174"/>
      <c r="AF194" s="63"/>
      <c r="AG194" s="174"/>
      <c r="AH194" s="174"/>
      <c r="AI194" s="174"/>
      <c r="AJ194" s="174"/>
      <c r="AK194" s="174"/>
      <c r="AL194" s="174"/>
      <c r="AM194" s="174"/>
      <c r="AN194" s="174"/>
      <c r="AO194" s="174"/>
      <c r="AP194" s="174"/>
      <c r="AQ194" s="174"/>
      <c r="AR194" s="174"/>
      <c r="AS194" s="174"/>
      <c r="AT194" s="415"/>
      <c r="AU194" s="174"/>
      <c r="AV194" s="437"/>
      <c r="AW194" s="471"/>
      <c r="AX194" s="586"/>
      <c r="AY194" s="422"/>
      <c r="AZ194" s="586"/>
      <c r="BA194" s="586"/>
      <c r="BB194" s="422"/>
      <c r="BC194" s="586"/>
      <c r="BD194" s="471"/>
      <c r="BE194" s="586"/>
      <c r="BF194" s="426"/>
      <c r="BG194" s="426">
        <f t="shared" si="2"/>
        <v>0</v>
      </c>
      <c r="BH194" s="426">
        <f t="shared" si="3"/>
        <v>0</v>
      </c>
      <c r="BI194" s="426">
        <f t="shared" si="4"/>
        <v>0</v>
      </c>
      <c r="BJ194" s="426">
        <f t="shared" si="5"/>
        <v>0</v>
      </c>
      <c r="BK194" s="761"/>
      <c r="BL194" s="761" t="b">
        <f>COUNTIF($X$3:$X196,$X194)&gt;1</f>
        <v>0</v>
      </c>
    </row>
    <row r="195" spans="1:64" ht="15.75" customHeight="1">
      <c r="A195" s="174" t="s">
        <v>10</v>
      </c>
      <c r="B195" s="174"/>
      <c r="C195" s="174"/>
      <c r="D195" s="63"/>
      <c r="E195" s="63"/>
      <c r="F195" s="174"/>
      <c r="G195" s="174"/>
      <c r="H195" s="174"/>
      <c r="I195" s="174"/>
      <c r="J195" s="174"/>
      <c r="K195" s="174"/>
      <c r="L195" s="174"/>
      <c r="M195" s="174"/>
      <c r="N195" s="174"/>
      <c r="O195" s="63"/>
      <c r="P195" s="63"/>
      <c r="Q195" s="63"/>
      <c r="R195" s="63"/>
      <c r="S195" s="174"/>
      <c r="T195" s="174"/>
      <c r="U195" s="174"/>
      <c r="V195" s="63"/>
      <c r="W195" s="174"/>
      <c r="X195" s="174"/>
      <c r="Y195" s="429"/>
      <c r="Z195" s="63"/>
      <c r="AA195" s="63"/>
      <c r="AB195" s="63"/>
      <c r="AC195" s="63"/>
      <c r="AD195" s="174"/>
      <c r="AE195" s="174"/>
      <c r="AF195" s="63"/>
      <c r="AG195" s="174"/>
      <c r="AH195" s="174"/>
      <c r="AI195" s="174"/>
      <c r="AJ195" s="174"/>
      <c r="AK195" s="174"/>
      <c r="AL195" s="174"/>
      <c r="AM195" s="174"/>
      <c r="AN195" s="174"/>
      <c r="AO195" s="174"/>
      <c r="AP195" s="174"/>
      <c r="AQ195" s="174"/>
      <c r="AR195" s="174"/>
      <c r="AS195" s="174"/>
      <c r="AT195" s="415"/>
      <c r="AU195" s="174"/>
      <c r="AV195" s="437"/>
      <c r="AW195" s="471"/>
      <c r="AX195" s="586"/>
      <c r="AY195" s="422"/>
      <c r="AZ195" s="586"/>
      <c r="BA195" s="586"/>
      <c r="BB195" s="422"/>
      <c r="BC195" s="586"/>
      <c r="BD195" s="471"/>
      <c r="BE195" s="586"/>
      <c r="BF195" s="426"/>
      <c r="BG195" s="426">
        <f t="shared" si="2"/>
        <v>0</v>
      </c>
      <c r="BH195" s="426">
        <f t="shared" si="3"/>
        <v>0</v>
      </c>
      <c r="BI195" s="426">
        <f t="shared" si="4"/>
        <v>0</v>
      </c>
      <c r="BJ195" s="426">
        <f t="shared" si="5"/>
        <v>0</v>
      </c>
      <c r="BK195" s="761"/>
      <c r="BL195" s="761" t="b">
        <f>COUNTIF($X$3:$X196,$X195)&gt;1</f>
        <v>0</v>
      </c>
    </row>
    <row r="196" spans="1:64" ht="15.75" customHeight="1">
      <c r="A196" s="174" t="s">
        <v>10</v>
      </c>
      <c r="B196" s="174"/>
      <c r="C196" s="174"/>
      <c r="D196" s="63"/>
      <c r="E196" s="63"/>
      <c r="F196" s="174"/>
      <c r="G196" s="174"/>
      <c r="H196" s="174"/>
      <c r="I196" s="174"/>
      <c r="J196" s="174"/>
      <c r="K196" s="174"/>
      <c r="L196" s="174"/>
      <c r="M196" s="174"/>
      <c r="N196" s="174"/>
      <c r="O196" s="63"/>
      <c r="P196" s="63"/>
      <c r="Q196" s="63"/>
      <c r="R196" s="63"/>
      <c r="S196" s="174"/>
      <c r="T196" s="174"/>
      <c r="U196" s="174"/>
      <c r="V196" s="63"/>
      <c r="W196" s="174"/>
      <c r="X196" s="174"/>
      <c r="Y196" s="429"/>
      <c r="Z196" s="63"/>
      <c r="AA196" s="63"/>
      <c r="AB196" s="63"/>
      <c r="AC196" s="63"/>
      <c r="AD196" s="174"/>
      <c r="AE196" s="174"/>
      <c r="AF196" s="63"/>
      <c r="AG196" s="174"/>
      <c r="AH196" s="174"/>
      <c r="AI196" s="174"/>
      <c r="AJ196" s="174"/>
      <c r="AK196" s="174"/>
      <c r="AL196" s="174"/>
      <c r="AM196" s="174"/>
      <c r="AN196" s="174"/>
      <c r="AO196" s="174"/>
      <c r="AP196" s="174"/>
      <c r="AQ196" s="174"/>
      <c r="AR196" s="174"/>
      <c r="AS196" s="174"/>
      <c r="AT196" s="415"/>
      <c r="AU196" s="174"/>
      <c r="AV196" s="437"/>
      <c r="AW196" s="523"/>
      <c r="AX196" s="524"/>
      <c r="AY196" s="524"/>
      <c r="AZ196" s="524"/>
      <c r="BA196" s="524"/>
      <c r="BB196" s="524"/>
      <c r="BC196" s="524"/>
      <c r="BD196" s="523"/>
      <c r="BE196" s="524">
        <f>SUBTOTAL(9,BE4:BE195)</f>
        <v>4</v>
      </c>
      <c r="BF196" s="524"/>
      <c r="BG196" s="524">
        <f t="shared" ref="BG196:BJ196" si="6">SUBTOTAL(9,BG4:BG195)</f>
        <v>0</v>
      </c>
      <c r="BH196" s="524">
        <f t="shared" si="6"/>
        <v>0</v>
      </c>
      <c r="BI196" s="524">
        <f t="shared" si="6"/>
        <v>0</v>
      </c>
      <c r="BJ196" s="524">
        <f t="shared" si="6"/>
        <v>0</v>
      </c>
      <c r="BK196" s="586"/>
      <c r="BL196" s="586"/>
    </row>
  </sheetData>
  <autoFilter ref="A3:BL196" xr:uid="{00000000-0009-0000-0000-000012000000}">
    <filterColumn colId="25">
      <filters blank="1"/>
    </filterColumn>
    <filterColumn colId="46">
      <filters blank="1">
        <filter val="Additional Program"/>
        <filter val="Correction"/>
        <filter val="New TVI &amp; Program"/>
        <filter val="Reissuance"/>
      </filters>
    </filterColumn>
  </autoFilter>
  <dataValidations count="15">
    <dataValidation type="list" allowBlank="1" showErrorMessage="1" sqref="AS4:AS196" xr:uid="{00000000-0002-0000-1200-000001000000}">
      <formula1>"2024,2023"</formula1>
    </dataValidation>
    <dataValidation type="list" allowBlank="1" showErrorMessage="1" sqref="P4:P196" xr:uid="{00000000-0002-0000-1200-000002000000}">
      <formula1>"TVI,HEI,NGO,LUC,NGA,SUC,LGU,Farm School,TESDA Technology Institution"</formula1>
    </dataValidation>
    <dataValidation type="list" allowBlank="1" showErrorMessage="1" sqref="V4:V196" xr:uid="{00000000-0002-0000-1200-000004000000}">
      <formula1>"NC I,NC II,NC III,NC IV,Level I,Level II,N/A"</formula1>
    </dataValidation>
    <dataValidation type="list" allowBlank="1" showErrorMessage="1" sqref="AP4:AP196" xr:uid="{00000000-0002-0000-1200-000005000000}">
      <formula1>"Migration to Updated TR,Migration from NTR to WTR"</formula1>
    </dataValidation>
    <dataValidation type="list" allowBlank="1" showErrorMessage="1" sqref="AY4:AY195 BB4:BB195" xr:uid="{00000000-0002-0000-1200-000006000000}">
      <formula1>"C,NC,CLOSED"</formula1>
    </dataValidation>
    <dataValidation type="custom" allowBlank="1" showDropDown="1" showInputMessage="1" showErrorMessage="1" prompt="Enter a valid date (MM/DD/YYYY)" sqref="AT4:AT196" xr:uid="{00000000-0002-0000-1200-000008000000}">
      <formula1>OR(NOT(ISERROR(DATEVALUE(AT4))), AND(ISNUMBER(AT4), LEFT(CELL("format", AT4))="D"))</formula1>
    </dataValidation>
    <dataValidation type="list" allowBlank="1" showErrorMessage="1" sqref="E4:E196" xr:uid="{00000000-0002-0000-1200-000009000000}">
      <formula1>"1st,2nd,3rd,4th,5th,Component,HUC"</formula1>
    </dataValidation>
    <dataValidation type="list" allowBlank="1" showErrorMessage="1" sqref="O4:O196" xr:uid="{00000000-0002-0000-1200-00000A000000}">
      <formula1>"Private,Public"</formula1>
    </dataValidation>
    <dataValidation type="custom" allowBlank="1" showDropDown="1" showInputMessage="1" showErrorMessage="1" prompt="Enter a valid date (mm/dd/yyy)" sqref="BF4:BF5 BF8:BF9 BF12:BF19 BF21:BF24 BF27:BF29 BF31:BF32 BF37 BF41 Y4:Y196" xr:uid="{00000000-0002-0000-1200-00000B000000}">
      <formula1>OR(NOT(ISERROR(DATEVALUE(Y4))), AND(ISNUMBER(Y4), LEFT(CELL("format", Y4))="D"))</formula1>
    </dataValidation>
    <dataValidation type="list" allowBlank="1" showErrorMessage="1" sqref="AB4:AB196" xr:uid="{00000000-0002-0000-1200-00000D000000}">
      <formula1>"F2F,BL,DL,Pure Online,Combination,BL/DL,F2F/BL,F2F/DL,F2F/Combination,BL/DL/Combination,ALL"</formula1>
    </dataValidation>
    <dataValidation type="list" allowBlank="1" showErrorMessage="1" sqref="AQ4:AQ196" xr:uid="{00000000-0002-0000-1200-00000E000000}">
      <formula1>"PAFSE,RCEF,PAFSE and RCEF"</formula1>
    </dataValidation>
    <dataValidation type="list" allowBlank="1" showErrorMessage="1" sqref="Q4:Q196" xr:uid="{00000000-0002-0000-1200-000010000000}">
      <formula1>"WTR,NTR,Bundled Program"</formula1>
    </dataValidation>
    <dataValidation type="custom" allowBlank="1" showDropDown="1" showInputMessage="1" showErrorMessage="1" prompt="Enter a valid date (mm/dd/yyyy)" sqref="Z4:Z196 AI4:AI196 AN4:AO196" xr:uid="{00000000-0002-0000-1200-000011000000}">
      <formula1>OR(NOT(ISERROR(DATEVALUE(Z4))), AND(ISNUMBER(Z4), LEFT(CELL("format", Z4))="D"))</formula1>
    </dataValidation>
    <dataValidation type="list" allowBlank="1" showErrorMessage="1" sqref="BK4 BK8:BK9 BK12:BK19 BK21:BK24 BK26:BK29 BK33 AC4:AC195" xr:uid="{00000000-0002-0000-1200-000013000000}">
      <formula1>"Yes,No"</formula1>
    </dataValidation>
    <dataValidation type="list" allowBlank="1" showErrorMessage="1" sqref="AA4:AA196" xr:uid="{00000000-0002-0000-1200-000015000000}">
      <formula1>"IBT,EBT,CBT,MCC"</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7">
        <x14:dataValidation type="list" allowBlank="1" showErrorMessage="1" xr:uid="{00000000-0002-0000-1200-000000000000}">
          <x14:formula1>
            <xm:f>Ref!$H$15:$H$28</xm:f>
          </x14:formula1>
          <xm:sqref>C4</xm:sqref>
        </x14:dataValidation>
        <x14:dataValidation type="list" allowBlank="1" xr:uid="{00000000-0002-0000-1200-000003000000}">
          <x14:formula1>
            <xm:f>Ref!$I$467:$I$477</xm:f>
          </x14:formula1>
          <xm:sqref>T4:T196</xm:sqref>
        </x14:dataValidation>
        <x14:dataValidation type="list" allowBlank="1" showErrorMessage="1" xr:uid="{00000000-0002-0000-1200-000007000000}">
          <x14:formula1>
            <xm:f>Ref!$G$15:$G$26</xm:f>
          </x14:formula1>
          <xm:sqref>AR4:AR196</xm:sqref>
        </x14:dataValidation>
        <x14:dataValidation type="list" allowBlank="1" showErrorMessage="1" xr:uid="{00000000-0002-0000-1200-00000C000000}">
          <x14:formula1>
            <xm:f>Ref!$B$2:$B$718</xm:f>
          </x14:formula1>
          <xm:sqref>R4:R196</xm:sqref>
        </x14:dataValidation>
        <x14:dataValidation type="list" allowBlank="1" showErrorMessage="1" xr:uid="{00000000-0002-0000-1200-00000F000000}">
          <x14:formula1>
            <xm:f>Ref!$J$15:$J$23</xm:f>
          </x14:formula1>
          <xm:sqref>AU4:AU196</xm:sqref>
        </x14:dataValidation>
        <x14:dataValidation type="list" allowBlank="1" showErrorMessage="1" xr:uid="{00000000-0002-0000-1200-000012000000}">
          <x14:formula1>
            <xm:f>Ref!$I$2:$I$12</xm:f>
          </x14:formula1>
          <xm:sqref>AJ4:AJ196</xm:sqref>
        </x14:dataValidation>
        <x14:dataValidation type="list" allowBlank="1" showErrorMessage="1" xr:uid="{00000000-0002-0000-1200-000014000000}">
          <x14:formula1>
            <xm:f>'Ref2'!$A$2:$Z$181</xm:f>
          </x14:formula1>
          <xm:sqref>S4:S196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FF00"/>
    <outlinePr summaryBelow="0" summaryRight="0"/>
  </sheetPr>
  <dimension ref="A1:L1124"/>
  <sheetViews>
    <sheetView workbookViewId="0">
      <pane xSplit="3" ySplit="1" topLeftCell="D2" activePane="bottomRight" state="frozen"/>
      <selection pane="topRight" activeCell="D1" sqref="D1"/>
      <selection pane="bottomLeft" activeCell="A2" sqref="A2"/>
      <selection pane="bottomRight" activeCell="D2" sqref="D2"/>
    </sheetView>
  </sheetViews>
  <sheetFormatPr defaultColWidth="12.5703125" defaultRowHeight="15" customHeight="1"/>
  <cols>
    <col min="1" max="1" width="12" customWidth="1"/>
    <col min="2" max="2" width="34.42578125" customWidth="1"/>
    <col min="3" max="3" width="26.28515625" customWidth="1"/>
    <col min="4" max="4" width="14.7109375" customWidth="1"/>
    <col min="5" max="5" width="14.85546875" customWidth="1"/>
    <col min="6" max="6" width="16" customWidth="1"/>
    <col min="7" max="7" width="17.42578125" customWidth="1"/>
    <col min="8" max="8" width="18.85546875" customWidth="1"/>
    <col min="9" max="9" width="23.7109375" customWidth="1"/>
    <col min="10" max="10" width="21" customWidth="1"/>
    <col min="12" max="12" width="21.7109375" customWidth="1"/>
  </cols>
  <sheetData>
    <row r="1" spans="1:12" ht="15.75" customHeight="1">
      <c r="A1" s="58" t="s">
        <v>1</v>
      </c>
      <c r="B1" s="58" t="s">
        <v>3419</v>
      </c>
      <c r="C1" s="58" t="s">
        <v>3420</v>
      </c>
      <c r="D1" s="58" t="s">
        <v>3421</v>
      </c>
      <c r="E1" s="58" t="s">
        <v>3422</v>
      </c>
      <c r="F1" s="58" t="s">
        <v>3423</v>
      </c>
      <c r="G1" s="58" t="s">
        <v>3424</v>
      </c>
      <c r="H1" s="58" t="s">
        <v>3425</v>
      </c>
      <c r="I1" s="58" t="s">
        <v>3426</v>
      </c>
      <c r="J1" s="58" t="s">
        <v>3427</v>
      </c>
      <c r="K1" s="58" t="s">
        <v>3428</v>
      </c>
      <c r="L1" s="58" t="s">
        <v>3429</v>
      </c>
    </row>
    <row r="2" spans="1:12" ht="15.75" hidden="1" customHeight="1">
      <c r="A2" s="802" t="s">
        <v>11</v>
      </c>
      <c r="B2" s="803" t="s">
        <v>3811</v>
      </c>
      <c r="C2" s="802" t="s">
        <v>161</v>
      </c>
      <c r="D2" s="170">
        <v>44728</v>
      </c>
      <c r="E2" s="170">
        <v>44820</v>
      </c>
      <c r="F2" s="170">
        <v>44838</v>
      </c>
      <c r="G2" s="170">
        <v>44839</v>
      </c>
      <c r="H2" s="170">
        <v>44839</v>
      </c>
      <c r="I2" s="170">
        <v>44840</v>
      </c>
      <c r="J2" s="170">
        <v>44841</v>
      </c>
      <c r="K2" s="63"/>
      <c r="L2" s="63"/>
    </row>
    <row r="3" spans="1:12" ht="15.75" hidden="1" customHeight="1">
      <c r="A3" s="802" t="s">
        <v>11</v>
      </c>
      <c r="B3" s="803" t="s">
        <v>3811</v>
      </c>
      <c r="C3" s="802" t="s">
        <v>33</v>
      </c>
      <c r="D3" s="170">
        <v>44728</v>
      </c>
      <c r="E3" s="170">
        <v>44820</v>
      </c>
      <c r="F3" s="170">
        <v>44838</v>
      </c>
      <c r="G3" s="170">
        <v>44839</v>
      </c>
      <c r="H3" s="170">
        <v>44839</v>
      </c>
      <c r="I3" s="170">
        <v>44840</v>
      </c>
      <c r="J3" s="170">
        <v>44841</v>
      </c>
      <c r="K3" s="63"/>
      <c r="L3" s="63"/>
    </row>
    <row r="4" spans="1:12" ht="15.75" hidden="1" customHeight="1">
      <c r="A4" s="802" t="s">
        <v>11</v>
      </c>
      <c r="B4" s="803" t="s">
        <v>3811</v>
      </c>
      <c r="C4" s="63" t="s">
        <v>105</v>
      </c>
      <c r="D4" s="170">
        <v>44728</v>
      </c>
      <c r="E4" s="170">
        <v>44820</v>
      </c>
      <c r="F4" s="170">
        <v>44838</v>
      </c>
      <c r="G4" s="170">
        <v>44839</v>
      </c>
      <c r="H4" s="170">
        <v>44839</v>
      </c>
      <c r="I4" s="170">
        <v>44840</v>
      </c>
      <c r="J4" s="170">
        <v>44841</v>
      </c>
      <c r="K4" s="63"/>
      <c r="L4" s="63"/>
    </row>
    <row r="5" spans="1:12" ht="15.75" hidden="1" customHeight="1">
      <c r="A5" s="802" t="s">
        <v>11</v>
      </c>
      <c r="B5" s="63" t="s">
        <v>10009</v>
      </c>
      <c r="C5" s="63" t="s">
        <v>105</v>
      </c>
      <c r="D5" s="430">
        <v>44645</v>
      </c>
      <c r="E5" s="430">
        <v>44840</v>
      </c>
      <c r="F5" s="430">
        <v>44845</v>
      </c>
      <c r="G5" s="430">
        <v>44846</v>
      </c>
      <c r="H5" s="430">
        <v>44846</v>
      </c>
      <c r="I5" s="430">
        <v>44847</v>
      </c>
      <c r="J5" s="430">
        <v>44848</v>
      </c>
      <c r="K5" s="63"/>
      <c r="L5" s="63"/>
    </row>
    <row r="6" spans="1:12" ht="15.75" hidden="1" customHeight="1">
      <c r="A6" s="802" t="s">
        <v>11</v>
      </c>
      <c r="B6" s="63" t="s">
        <v>2252</v>
      </c>
      <c r="C6" s="63" t="s">
        <v>651</v>
      </c>
      <c r="D6" s="430">
        <v>44672</v>
      </c>
      <c r="E6" s="430">
        <v>44841</v>
      </c>
      <c r="F6" s="430">
        <v>44844</v>
      </c>
      <c r="G6" s="430">
        <v>44845</v>
      </c>
      <c r="H6" s="430">
        <v>44845</v>
      </c>
      <c r="I6" s="430">
        <v>44846</v>
      </c>
      <c r="J6" s="430">
        <v>44847</v>
      </c>
      <c r="K6" s="63"/>
      <c r="L6" s="63"/>
    </row>
    <row r="7" spans="1:12" ht="15.75" hidden="1" customHeight="1">
      <c r="A7" s="802" t="s">
        <v>11</v>
      </c>
      <c r="B7" s="63" t="s">
        <v>2252</v>
      </c>
      <c r="C7" s="63" t="s">
        <v>653</v>
      </c>
      <c r="D7" s="430">
        <v>44672</v>
      </c>
      <c r="E7" s="430">
        <v>44841</v>
      </c>
      <c r="F7" s="430">
        <v>44844</v>
      </c>
      <c r="G7" s="430">
        <v>44845</v>
      </c>
      <c r="H7" s="430">
        <v>44845</v>
      </c>
      <c r="I7" s="430">
        <v>44846</v>
      </c>
      <c r="J7" s="430">
        <v>44847</v>
      </c>
      <c r="K7" s="63"/>
      <c r="L7" s="63"/>
    </row>
    <row r="8" spans="1:12" ht="15.75" hidden="1" customHeight="1">
      <c r="A8" s="802" t="s">
        <v>11</v>
      </c>
      <c r="B8" s="63" t="s">
        <v>2252</v>
      </c>
      <c r="C8" s="63" t="s">
        <v>1716</v>
      </c>
      <c r="D8" s="430">
        <v>44672</v>
      </c>
      <c r="E8" s="430">
        <v>44841</v>
      </c>
      <c r="F8" s="430">
        <v>44844</v>
      </c>
      <c r="G8" s="430">
        <v>44845</v>
      </c>
      <c r="H8" s="430">
        <v>44845</v>
      </c>
      <c r="I8" s="430">
        <v>44846</v>
      </c>
      <c r="J8" s="430">
        <v>44847</v>
      </c>
      <c r="K8" s="63"/>
      <c r="L8" s="63"/>
    </row>
    <row r="9" spans="1:12" ht="15.75" hidden="1" customHeight="1">
      <c r="A9" s="63" t="s">
        <v>27</v>
      </c>
      <c r="B9" s="63" t="s">
        <v>2212</v>
      </c>
      <c r="C9" s="63" t="s">
        <v>189</v>
      </c>
      <c r="D9" s="414">
        <v>44722</v>
      </c>
      <c r="E9" s="430">
        <v>44846</v>
      </c>
      <c r="F9" s="430">
        <v>44847</v>
      </c>
      <c r="G9" s="430">
        <v>44848</v>
      </c>
      <c r="H9" s="430">
        <v>44848</v>
      </c>
      <c r="I9" s="430">
        <v>44851</v>
      </c>
      <c r="J9" s="430">
        <v>44852</v>
      </c>
      <c r="K9" s="63"/>
      <c r="L9" s="63"/>
    </row>
    <row r="10" spans="1:12" ht="15.75" hidden="1" customHeight="1">
      <c r="A10" s="63" t="s">
        <v>27</v>
      </c>
      <c r="B10" s="63" t="s">
        <v>10010</v>
      </c>
      <c r="C10" s="63" t="s">
        <v>2647</v>
      </c>
      <c r="D10" s="430">
        <v>44810</v>
      </c>
      <c r="E10" s="430">
        <v>44855</v>
      </c>
      <c r="F10" s="430">
        <v>44858</v>
      </c>
      <c r="G10" s="430">
        <v>44859</v>
      </c>
      <c r="H10" s="430">
        <v>44859</v>
      </c>
      <c r="I10" s="430">
        <v>44860</v>
      </c>
      <c r="J10" s="430">
        <v>44861</v>
      </c>
      <c r="K10" s="63"/>
      <c r="L10" s="63"/>
    </row>
    <row r="11" spans="1:12" ht="15.75" hidden="1" customHeight="1">
      <c r="A11" s="63" t="s">
        <v>49</v>
      </c>
      <c r="B11" s="63" t="s">
        <v>2096</v>
      </c>
      <c r="C11" s="63" t="s">
        <v>434</v>
      </c>
      <c r="D11" s="430">
        <v>44578</v>
      </c>
      <c r="E11" s="430">
        <v>44826</v>
      </c>
      <c r="F11" s="430">
        <v>44845</v>
      </c>
      <c r="G11" s="430">
        <v>44846</v>
      </c>
      <c r="H11" s="430">
        <v>44847</v>
      </c>
      <c r="I11" s="430">
        <v>44848</v>
      </c>
      <c r="J11" s="430">
        <v>44848</v>
      </c>
      <c r="K11" s="63"/>
      <c r="L11" s="63"/>
    </row>
    <row r="12" spans="1:12" ht="15.75" hidden="1" customHeight="1">
      <c r="A12" s="63" t="s">
        <v>49</v>
      </c>
      <c r="B12" s="63" t="s">
        <v>4041</v>
      </c>
      <c r="C12" s="63" t="s">
        <v>279</v>
      </c>
      <c r="D12" s="430">
        <v>44798</v>
      </c>
      <c r="E12" s="430">
        <v>44834</v>
      </c>
      <c r="F12" s="430">
        <v>44846</v>
      </c>
      <c r="G12" s="430">
        <v>44847</v>
      </c>
      <c r="H12" s="430">
        <v>44848</v>
      </c>
      <c r="I12" s="430">
        <v>44851</v>
      </c>
      <c r="J12" s="430">
        <v>44851</v>
      </c>
      <c r="K12" s="63"/>
      <c r="L12" s="63"/>
    </row>
    <row r="13" spans="1:12" ht="15.75" hidden="1" customHeight="1">
      <c r="A13" s="63" t="s">
        <v>49</v>
      </c>
      <c r="B13" s="63" t="s">
        <v>4041</v>
      </c>
      <c r="C13" s="63" t="s">
        <v>2697</v>
      </c>
      <c r="D13" s="430">
        <v>44798</v>
      </c>
      <c r="E13" s="430">
        <v>44834</v>
      </c>
      <c r="F13" s="430">
        <v>44846</v>
      </c>
      <c r="G13" s="430">
        <v>44847</v>
      </c>
      <c r="H13" s="430">
        <v>44848</v>
      </c>
      <c r="I13" s="430">
        <v>44851</v>
      </c>
      <c r="J13" s="430">
        <v>44851</v>
      </c>
      <c r="K13" s="63"/>
      <c r="L13" s="63"/>
    </row>
    <row r="14" spans="1:12" ht="15.75" hidden="1" customHeight="1">
      <c r="A14" s="63" t="s">
        <v>49</v>
      </c>
      <c r="B14" s="63" t="s">
        <v>2061</v>
      </c>
      <c r="C14" s="63" t="s">
        <v>228</v>
      </c>
      <c r="D14" s="430">
        <v>44561</v>
      </c>
      <c r="E14" s="430">
        <v>44853</v>
      </c>
      <c r="F14" s="430">
        <v>44854</v>
      </c>
      <c r="G14" s="430">
        <v>44855</v>
      </c>
      <c r="H14" s="430">
        <v>44858</v>
      </c>
      <c r="I14" s="430">
        <v>44859</v>
      </c>
      <c r="J14" s="430">
        <v>44859</v>
      </c>
      <c r="K14" s="63"/>
      <c r="L14" s="63"/>
    </row>
    <row r="15" spans="1:12" ht="15.75" hidden="1" customHeight="1">
      <c r="A15" s="63" t="s">
        <v>400</v>
      </c>
      <c r="B15" s="63" t="s">
        <v>3482</v>
      </c>
      <c r="C15" s="63" t="s">
        <v>88</v>
      </c>
      <c r="D15" s="430">
        <v>44854</v>
      </c>
      <c r="E15" s="430">
        <v>44855</v>
      </c>
      <c r="F15" s="430">
        <v>44858</v>
      </c>
      <c r="G15" s="430">
        <v>44858</v>
      </c>
      <c r="H15" s="430">
        <v>44858</v>
      </c>
      <c r="I15" s="430">
        <v>44859</v>
      </c>
      <c r="J15" s="430">
        <v>44860</v>
      </c>
      <c r="K15" s="63"/>
      <c r="L15" s="63"/>
    </row>
    <row r="16" spans="1:12" ht="15.75" hidden="1" customHeight="1">
      <c r="A16" s="63" t="s">
        <v>27</v>
      </c>
      <c r="B16" s="63" t="s">
        <v>3720</v>
      </c>
      <c r="C16" s="63" t="s">
        <v>279</v>
      </c>
      <c r="D16" s="430">
        <v>44763</v>
      </c>
      <c r="E16" s="430">
        <v>44876</v>
      </c>
      <c r="F16" s="430">
        <v>44879</v>
      </c>
      <c r="G16" s="430">
        <v>44880</v>
      </c>
      <c r="H16" s="430">
        <v>44880</v>
      </c>
      <c r="I16" s="430">
        <v>44881</v>
      </c>
      <c r="J16" s="430">
        <v>44881</v>
      </c>
      <c r="K16" s="63"/>
      <c r="L16" s="63"/>
    </row>
    <row r="17" spans="1:12" ht="15.75" hidden="1" customHeight="1">
      <c r="A17" s="63" t="s">
        <v>27</v>
      </c>
      <c r="B17" s="63" t="s">
        <v>207</v>
      </c>
      <c r="C17" s="63" t="s">
        <v>120</v>
      </c>
      <c r="D17" s="430">
        <v>44686</v>
      </c>
      <c r="E17" s="430">
        <v>44879</v>
      </c>
      <c r="F17" s="430">
        <v>44880</v>
      </c>
      <c r="G17" s="430">
        <v>44881</v>
      </c>
      <c r="H17" s="430">
        <v>44881</v>
      </c>
      <c r="I17" s="430">
        <v>44882</v>
      </c>
      <c r="J17" s="430">
        <v>44882</v>
      </c>
      <c r="K17" s="63"/>
      <c r="L17" s="63"/>
    </row>
    <row r="18" spans="1:12" ht="15.75" hidden="1" customHeight="1">
      <c r="A18" s="63" t="s">
        <v>27</v>
      </c>
      <c r="B18" s="63" t="s">
        <v>300</v>
      </c>
      <c r="C18" s="63" t="s">
        <v>191</v>
      </c>
      <c r="D18" s="430">
        <v>44782</v>
      </c>
      <c r="E18" s="430">
        <v>44887</v>
      </c>
      <c r="F18" s="430">
        <v>44890</v>
      </c>
      <c r="G18" s="430">
        <v>44893</v>
      </c>
      <c r="H18" s="430">
        <v>44893</v>
      </c>
      <c r="I18" s="430">
        <v>44894</v>
      </c>
      <c r="J18" s="430">
        <v>44894</v>
      </c>
      <c r="K18" s="63"/>
      <c r="L18" s="63"/>
    </row>
    <row r="19" spans="1:12" ht="15.75" hidden="1" customHeight="1">
      <c r="A19" s="63" t="s">
        <v>11</v>
      </c>
      <c r="B19" s="63" t="s">
        <v>3523</v>
      </c>
      <c r="C19" s="63" t="s">
        <v>99</v>
      </c>
      <c r="D19" s="430">
        <v>44819</v>
      </c>
      <c r="E19" s="430">
        <v>44845</v>
      </c>
      <c r="F19" s="430">
        <v>44876</v>
      </c>
      <c r="G19" s="430">
        <v>44879</v>
      </c>
      <c r="H19" s="430">
        <v>44879</v>
      </c>
      <c r="I19" s="430">
        <v>44880</v>
      </c>
      <c r="J19" s="430">
        <v>44880</v>
      </c>
      <c r="K19" s="63"/>
      <c r="L19" s="63"/>
    </row>
    <row r="20" spans="1:12" ht="15.75" hidden="1" customHeight="1">
      <c r="A20" s="63" t="s">
        <v>11</v>
      </c>
      <c r="B20" s="63" t="s">
        <v>3523</v>
      </c>
      <c r="C20" s="63" t="s">
        <v>47</v>
      </c>
      <c r="D20" s="430">
        <v>44819</v>
      </c>
      <c r="E20" s="430">
        <v>44845</v>
      </c>
      <c r="F20" s="430">
        <v>44876</v>
      </c>
      <c r="G20" s="430">
        <v>44879</v>
      </c>
      <c r="H20" s="430">
        <v>44879</v>
      </c>
      <c r="I20" s="430">
        <v>44880</v>
      </c>
      <c r="J20" s="430">
        <v>44880</v>
      </c>
      <c r="K20" s="63"/>
      <c r="L20" s="63"/>
    </row>
    <row r="21" spans="1:12" ht="15.75" hidden="1" customHeight="1">
      <c r="A21" s="63" t="s">
        <v>11</v>
      </c>
      <c r="B21" s="63" t="s">
        <v>3523</v>
      </c>
      <c r="C21" s="63" t="s">
        <v>36</v>
      </c>
      <c r="D21" s="430">
        <v>44819</v>
      </c>
      <c r="E21" s="430">
        <v>44845</v>
      </c>
      <c r="F21" s="430">
        <v>44876</v>
      </c>
      <c r="G21" s="430">
        <v>44879</v>
      </c>
      <c r="H21" s="430">
        <v>44879</v>
      </c>
      <c r="I21" s="430">
        <v>44880</v>
      </c>
      <c r="J21" s="430">
        <v>44880</v>
      </c>
      <c r="K21" s="63"/>
      <c r="L21" s="63"/>
    </row>
    <row r="22" spans="1:12" ht="15.75" hidden="1" customHeight="1">
      <c r="A22" s="63" t="s">
        <v>11</v>
      </c>
      <c r="B22" s="63" t="s">
        <v>1042</v>
      </c>
      <c r="C22" s="63" t="s">
        <v>39</v>
      </c>
      <c r="D22" s="430">
        <v>44746</v>
      </c>
      <c r="E22" s="430">
        <v>44854</v>
      </c>
      <c r="F22" s="430">
        <v>44881</v>
      </c>
      <c r="G22" s="430">
        <v>44882</v>
      </c>
      <c r="H22" s="430">
        <v>44882</v>
      </c>
      <c r="I22" s="430">
        <v>44883</v>
      </c>
      <c r="J22" s="430">
        <v>44883</v>
      </c>
      <c r="K22" s="63"/>
      <c r="L22" s="63"/>
    </row>
    <row r="23" spans="1:12" ht="15.75" hidden="1" customHeight="1">
      <c r="A23" s="63" t="s">
        <v>11</v>
      </c>
      <c r="B23" s="63" t="s">
        <v>1042</v>
      </c>
      <c r="C23" s="63" t="s">
        <v>36</v>
      </c>
      <c r="D23" s="430">
        <v>44854</v>
      </c>
      <c r="E23" s="430">
        <v>44876</v>
      </c>
      <c r="F23" s="430">
        <v>44881</v>
      </c>
      <c r="G23" s="430">
        <v>44882</v>
      </c>
      <c r="H23" s="430">
        <v>44882</v>
      </c>
      <c r="I23" s="430">
        <v>44883</v>
      </c>
      <c r="J23" s="430">
        <v>44883</v>
      </c>
      <c r="K23" s="63"/>
      <c r="L23" s="63"/>
    </row>
    <row r="24" spans="1:12" ht="15.75" hidden="1" customHeight="1">
      <c r="A24" s="63" t="s">
        <v>11</v>
      </c>
      <c r="B24" s="63" t="s">
        <v>1042</v>
      </c>
      <c r="C24" s="63" t="s">
        <v>3501</v>
      </c>
      <c r="D24" s="430">
        <v>44854</v>
      </c>
      <c r="E24" s="430">
        <v>44876</v>
      </c>
      <c r="F24" s="430">
        <v>44881</v>
      </c>
      <c r="G24" s="430">
        <v>44882</v>
      </c>
      <c r="H24" s="430">
        <v>44882</v>
      </c>
      <c r="I24" s="430">
        <v>44883</v>
      </c>
      <c r="J24" s="430">
        <v>44883</v>
      </c>
      <c r="K24" s="63"/>
      <c r="L24" s="63"/>
    </row>
    <row r="25" spans="1:12" ht="15.75" hidden="1" customHeight="1">
      <c r="A25" s="63" t="s">
        <v>11</v>
      </c>
      <c r="B25" s="63" t="s">
        <v>3849</v>
      </c>
      <c r="C25" s="63" t="s">
        <v>651</v>
      </c>
      <c r="D25" s="430">
        <v>44819</v>
      </c>
      <c r="E25" s="430">
        <v>44874</v>
      </c>
      <c r="F25" s="430">
        <v>44876</v>
      </c>
      <c r="G25" s="430">
        <v>44879</v>
      </c>
      <c r="H25" s="430">
        <v>44879</v>
      </c>
      <c r="I25" s="430">
        <v>44880</v>
      </c>
      <c r="J25" s="430">
        <v>44880</v>
      </c>
      <c r="K25" s="63"/>
      <c r="L25" s="63"/>
    </row>
    <row r="26" spans="1:12" ht="15.75" hidden="1" customHeight="1">
      <c r="A26" s="63" t="s">
        <v>11</v>
      </c>
      <c r="B26" s="63" t="s">
        <v>3849</v>
      </c>
      <c r="C26" s="63" t="s">
        <v>653</v>
      </c>
      <c r="D26" s="430">
        <v>44819</v>
      </c>
      <c r="E26" s="430">
        <v>44874</v>
      </c>
      <c r="F26" s="430">
        <v>44876</v>
      </c>
      <c r="G26" s="430">
        <v>44879</v>
      </c>
      <c r="H26" s="430">
        <v>44879</v>
      </c>
      <c r="I26" s="430">
        <v>44880</v>
      </c>
      <c r="J26" s="430">
        <v>44880</v>
      </c>
      <c r="K26" s="63"/>
      <c r="L26" s="63"/>
    </row>
    <row r="27" spans="1:12" ht="15.75" hidden="1" customHeight="1">
      <c r="A27" s="63" t="s">
        <v>49</v>
      </c>
      <c r="B27" s="63" t="s">
        <v>4052</v>
      </c>
      <c r="C27" s="63" t="s">
        <v>1033</v>
      </c>
      <c r="D27" s="430">
        <v>44603</v>
      </c>
      <c r="E27" s="430">
        <v>44874</v>
      </c>
      <c r="F27" s="430">
        <v>44879</v>
      </c>
      <c r="G27" s="430">
        <v>44880</v>
      </c>
      <c r="H27" s="430">
        <v>44880</v>
      </c>
      <c r="I27" s="430">
        <v>44881</v>
      </c>
      <c r="J27" s="430">
        <v>44881</v>
      </c>
      <c r="K27" s="63"/>
      <c r="L27" s="63"/>
    </row>
    <row r="28" spans="1:12" ht="15.75" hidden="1" customHeight="1">
      <c r="A28" s="63" t="s">
        <v>49</v>
      </c>
      <c r="B28" s="63" t="s">
        <v>10011</v>
      </c>
      <c r="C28" s="63" t="s">
        <v>279</v>
      </c>
      <c r="D28" s="430">
        <v>44616</v>
      </c>
      <c r="E28" s="430">
        <v>44876</v>
      </c>
      <c r="F28" s="430">
        <v>44886</v>
      </c>
      <c r="G28" s="430">
        <v>44887</v>
      </c>
      <c r="H28" s="430">
        <v>44887</v>
      </c>
      <c r="I28" s="430">
        <v>44888</v>
      </c>
      <c r="J28" s="430">
        <v>44888</v>
      </c>
      <c r="K28" s="63"/>
      <c r="L28" s="63"/>
    </row>
    <row r="29" spans="1:12" ht="15.75" hidden="1" customHeight="1">
      <c r="A29" s="63" t="s">
        <v>49</v>
      </c>
      <c r="B29" s="63" t="s">
        <v>1561</v>
      </c>
      <c r="C29" s="63" t="s">
        <v>1564</v>
      </c>
      <c r="D29" s="430">
        <v>44844</v>
      </c>
      <c r="E29" s="430">
        <v>44883</v>
      </c>
      <c r="F29" s="430">
        <v>44887</v>
      </c>
      <c r="G29" s="430">
        <v>44888</v>
      </c>
      <c r="H29" s="430">
        <v>44888</v>
      </c>
      <c r="I29" s="430">
        <v>44889</v>
      </c>
      <c r="J29" s="430">
        <v>44889</v>
      </c>
      <c r="K29" s="63"/>
      <c r="L29" s="63"/>
    </row>
    <row r="30" spans="1:12" ht="15.75" hidden="1" customHeight="1">
      <c r="A30" s="63" t="s">
        <v>49</v>
      </c>
      <c r="B30" s="63" t="s">
        <v>1561</v>
      </c>
      <c r="C30" s="63" t="s">
        <v>8192</v>
      </c>
      <c r="D30" s="430">
        <v>44844</v>
      </c>
      <c r="E30" s="430">
        <v>44883</v>
      </c>
      <c r="F30" s="430">
        <v>44887</v>
      </c>
      <c r="G30" s="430">
        <v>44888</v>
      </c>
      <c r="H30" s="430">
        <v>44888</v>
      </c>
      <c r="I30" s="430">
        <v>44889</v>
      </c>
      <c r="J30" s="430">
        <v>44889</v>
      </c>
      <c r="K30" s="63"/>
      <c r="L30" s="63"/>
    </row>
    <row r="31" spans="1:12" ht="15.75" hidden="1" customHeight="1">
      <c r="A31" s="63" t="s">
        <v>400</v>
      </c>
      <c r="B31" s="63" t="s">
        <v>4083</v>
      </c>
      <c r="C31" s="63" t="s">
        <v>9949</v>
      </c>
      <c r="D31" s="430">
        <v>44883</v>
      </c>
      <c r="E31" s="430">
        <v>44883</v>
      </c>
      <c r="F31" s="430">
        <v>44886</v>
      </c>
      <c r="G31" s="430">
        <v>44886</v>
      </c>
      <c r="H31" s="430">
        <v>44886</v>
      </c>
      <c r="I31" s="430">
        <v>44887</v>
      </c>
      <c r="J31" s="430">
        <v>44887</v>
      </c>
      <c r="K31" s="63"/>
      <c r="L31" s="63"/>
    </row>
    <row r="32" spans="1:12" ht="15.75" hidden="1" customHeight="1">
      <c r="A32" s="63" t="s">
        <v>27</v>
      </c>
      <c r="B32" s="63" t="s">
        <v>3704</v>
      </c>
      <c r="C32" s="63" t="s">
        <v>36</v>
      </c>
      <c r="D32" s="430">
        <v>44790</v>
      </c>
      <c r="E32" s="430">
        <v>44897</v>
      </c>
      <c r="F32" s="430">
        <v>44901</v>
      </c>
      <c r="G32" s="430">
        <v>44902</v>
      </c>
      <c r="H32" s="430">
        <v>44902</v>
      </c>
      <c r="I32" s="430">
        <v>44904</v>
      </c>
      <c r="J32" s="430">
        <v>44904</v>
      </c>
      <c r="K32" s="63"/>
      <c r="L32" s="63"/>
    </row>
    <row r="33" spans="1:12" ht="15.75" hidden="1" customHeight="1">
      <c r="A33" s="63" t="s">
        <v>27</v>
      </c>
      <c r="B33" s="63" t="s">
        <v>3460</v>
      </c>
      <c r="C33" s="63" t="s">
        <v>1810</v>
      </c>
      <c r="D33" s="430">
        <v>44824</v>
      </c>
      <c r="E33" s="430">
        <v>44904</v>
      </c>
      <c r="F33" s="430">
        <v>44909</v>
      </c>
      <c r="G33" s="430">
        <v>44910</v>
      </c>
      <c r="H33" s="430">
        <v>44910</v>
      </c>
      <c r="I33" s="430">
        <v>44911</v>
      </c>
      <c r="J33" s="430">
        <v>44911</v>
      </c>
      <c r="K33" s="63"/>
      <c r="L33" s="63"/>
    </row>
    <row r="34" spans="1:12" ht="15.75" hidden="1" customHeight="1">
      <c r="A34" s="63" t="s">
        <v>400</v>
      </c>
      <c r="B34" s="63" t="s">
        <v>2049</v>
      </c>
      <c r="C34" s="63" t="s">
        <v>200</v>
      </c>
      <c r="D34" s="430">
        <v>44900</v>
      </c>
      <c r="E34" s="430">
        <v>44902</v>
      </c>
      <c r="F34" s="430">
        <v>44902</v>
      </c>
      <c r="G34" s="430">
        <v>44902</v>
      </c>
      <c r="H34" s="430">
        <v>44904</v>
      </c>
      <c r="I34" s="430">
        <v>44907</v>
      </c>
      <c r="J34" s="430">
        <v>44907</v>
      </c>
      <c r="K34" s="63"/>
      <c r="L34" s="63"/>
    </row>
    <row r="35" spans="1:12" ht="15.75" hidden="1" customHeight="1">
      <c r="A35" s="63" t="s">
        <v>400</v>
      </c>
      <c r="B35" s="63" t="s">
        <v>3466</v>
      </c>
      <c r="C35" s="63" t="s">
        <v>2338</v>
      </c>
      <c r="D35" s="430">
        <v>44904</v>
      </c>
      <c r="E35" s="430">
        <v>44907</v>
      </c>
      <c r="F35" s="430">
        <v>44907</v>
      </c>
      <c r="G35" s="430">
        <v>44907</v>
      </c>
      <c r="H35" s="430">
        <v>44907</v>
      </c>
      <c r="I35" s="430">
        <v>44908</v>
      </c>
      <c r="J35" s="430">
        <v>44908</v>
      </c>
      <c r="K35" s="63"/>
      <c r="L35" s="63"/>
    </row>
    <row r="36" spans="1:12" ht="15.75" hidden="1" customHeight="1">
      <c r="A36" s="63" t="s">
        <v>400</v>
      </c>
      <c r="B36" s="63" t="s">
        <v>3482</v>
      </c>
      <c r="C36" s="63" t="s">
        <v>161</v>
      </c>
      <c r="D36" s="430">
        <v>44909</v>
      </c>
      <c r="E36" s="430">
        <v>44910</v>
      </c>
      <c r="F36" s="430">
        <v>44910</v>
      </c>
      <c r="G36" s="430">
        <v>44910</v>
      </c>
      <c r="H36" s="430">
        <v>44910</v>
      </c>
      <c r="I36" s="430">
        <v>44911</v>
      </c>
      <c r="J36" s="430">
        <v>44911</v>
      </c>
      <c r="K36" s="63"/>
      <c r="L36" s="63"/>
    </row>
    <row r="37" spans="1:12" ht="15.75" hidden="1" customHeight="1">
      <c r="A37" s="63" t="s">
        <v>49</v>
      </c>
      <c r="B37" s="63" t="s">
        <v>4052</v>
      </c>
      <c r="C37" s="63" t="s">
        <v>1458</v>
      </c>
      <c r="D37" s="430">
        <v>44603</v>
      </c>
      <c r="E37" s="430">
        <v>44874</v>
      </c>
      <c r="F37" s="430">
        <v>44904</v>
      </c>
      <c r="G37" s="430">
        <v>44907</v>
      </c>
      <c r="H37" s="430">
        <v>44907</v>
      </c>
      <c r="I37" s="430">
        <v>44908</v>
      </c>
      <c r="J37" s="430">
        <v>44908</v>
      </c>
      <c r="K37" s="63"/>
      <c r="L37" s="63"/>
    </row>
    <row r="38" spans="1:12" ht="15.75" hidden="1" customHeight="1">
      <c r="A38" s="63" t="s">
        <v>11</v>
      </c>
      <c r="B38" s="63" t="s">
        <v>1766</v>
      </c>
      <c r="C38" s="63" t="s">
        <v>1023</v>
      </c>
      <c r="D38" s="430">
        <v>44763</v>
      </c>
      <c r="E38" s="430">
        <v>44894</v>
      </c>
      <c r="F38" s="430">
        <v>44907</v>
      </c>
      <c r="G38" s="430">
        <v>44908</v>
      </c>
      <c r="H38" s="430">
        <v>44908</v>
      </c>
      <c r="I38" s="430">
        <v>44909</v>
      </c>
      <c r="J38" s="430">
        <v>44909</v>
      </c>
      <c r="K38" s="63"/>
      <c r="L38" s="63"/>
    </row>
    <row r="39" spans="1:12" ht="15.75" hidden="1" customHeight="1">
      <c r="A39" s="63" t="s">
        <v>11</v>
      </c>
      <c r="B39" s="63" t="s">
        <v>1766</v>
      </c>
      <c r="C39" s="63" t="s">
        <v>1296</v>
      </c>
      <c r="D39" s="430">
        <v>44763</v>
      </c>
      <c r="E39" s="430">
        <v>44900</v>
      </c>
      <c r="F39" s="430">
        <v>44907</v>
      </c>
      <c r="G39" s="430">
        <v>44908</v>
      </c>
      <c r="H39" s="430">
        <v>44908</v>
      </c>
      <c r="I39" s="430">
        <v>44909</v>
      </c>
      <c r="J39" s="430">
        <v>44909</v>
      </c>
      <c r="K39" s="63"/>
      <c r="L39" s="63"/>
    </row>
    <row r="40" spans="1:12" ht="15.75" hidden="1" customHeight="1">
      <c r="A40" s="63" t="s">
        <v>11</v>
      </c>
      <c r="B40" s="63" t="s">
        <v>1766</v>
      </c>
      <c r="C40" s="63" t="s">
        <v>99</v>
      </c>
      <c r="D40" s="430">
        <v>44763</v>
      </c>
      <c r="E40" s="430">
        <v>44900</v>
      </c>
      <c r="F40" s="430">
        <v>44907</v>
      </c>
      <c r="G40" s="430">
        <v>44908</v>
      </c>
      <c r="H40" s="430">
        <v>44908</v>
      </c>
      <c r="I40" s="430">
        <v>44909</v>
      </c>
      <c r="J40" s="430">
        <v>44909</v>
      </c>
      <c r="K40" s="63"/>
      <c r="L40" s="63"/>
    </row>
    <row r="41" spans="1:12" ht="15.75" hidden="1" customHeight="1">
      <c r="A41" s="63" t="s">
        <v>11</v>
      </c>
      <c r="B41" s="63" t="s">
        <v>1766</v>
      </c>
      <c r="C41" s="63" t="s">
        <v>47</v>
      </c>
      <c r="D41" s="430">
        <v>44763</v>
      </c>
      <c r="E41" s="430">
        <v>44894</v>
      </c>
      <c r="F41" s="430">
        <v>44907</v>
      </c>
      <c r="G41" s="430">
        <v>44908</v>
      </c>
      <c r="H41" s="430">
        <v>44908</v>
      </c>
      <c r="I41" s="430">
        <v>44909</v>
      </c>
      <c r="J41" s="430">
        <v>44909</v>
      </c>
      <c r="K41" s="63"/>
      <c r="L41" s="63"/>
    </row>
    <row r="42" spans="1:12" ht="15.75" hidden="1" customHeight="1">
      <c r="A42" s="63" t="s">
        <v>11</v>
      </c>
      <c r="B42" s="63" t="s">
        <v>1766</v>
      </c>
      <c r="C42" s="63" t="s">
        <v>36</v>
      </c>
      <c r="D42" s="430">
        <v>44763</v>
      </c>
      <c r="E42" s="430">
        <v>44894</v>
      </c>
      <c r="F42" s="430">
        <v>44907</v>
      </c>
      <c r="G42" s="430">
        <v>44908</v>
      </c>
      <c r="H42" s="430">
        <v>44908</v>
      </c>
      <c r="I42" s="430">
        <v>44909</v>
      </c>
      <c r="J42" s="430">
        <v>44909</v>
      </c>
      <c r="K42" s="63"/>
      <c r="L42" s="63"/>
    </row>
    <row r="43" spans="1:12" ht="15.75" hidden="1" customHeight="1">
      <c r="A43" s="63" t="s">
        <v>11</v>
      </c>
      <c r="B43" s="63" t="s">
        <v>1766</v>
      </c>
      <c r="C43" s="63" t="s">
        <v>925</v>
      </c>
      <c r="D43" s="430">
        <v>44763</v>
      </c>
      <c r="E43" s="430">
        <v>44894</v>
      </c>
      <c r="F43" s="430">
        <v>44907</v>
      </c>
      <c r="G43" s="430">
        <v>44908</v>
      </c>
      <c r="H43" s="430">
        <v>44908</v>
      </c>
      <c r="I43" s="430">
        <v>44909</v>
      </c>
      <c r="J43" s="430">
        <v>44909</v>
      </c>
      <c r="K43" s="63"/>
      <c r="L43" s="63"/>
    </row>
    <row r="44" spans="1:12" ht="15.75" hidden="1" customHeight="1">
      <c r="A44" s="63" t="s">
        <v>11</v>
      </c>
      <c r="B44" s="63" t="s">
        <v>1766</v>
      </c>
      <c r="C44" s="63" t="s">
        <v>923</v>
      </c>
      <c r="D44" s="430">
        <v>44763</v>
      </c>
      <c r="E44" s="430">
        <v>44894</v>
      </c>
      <c r="F44" s="430">
        <v>44907</v>
      </c>
      <c r="G44" s="430">
        <v>44908</v>
      </c>
      <c r="H44" s="430">
        <v>44908</v>
      </c>
      <c r="I44" s="430">
        <v>44909</v>
      </c>
      <c r="J44" s="430">
        <v>44909</v>
      </c>
      <c r="K44" s="63"/>
      <c r="L44" s="63"/>
    </row>
    <row r="45" spans="1:12" ht="15.75" hidden="1" customHeight="1">
      <c r="A45" s="63" t="s">
        <v>11</v>
      </c>
      <c r="B45" s="63" t="s">
        <v>10009</v>
      </c>
      <c r="C45" s="63" t="s">
        <v>88</v>
      </c>
      <c r="D45" s="430">
        <v>44280</v>
      </c>
      <c r="E45" s="430">
        <v>44902</v>
      </c>
      <c r="F45" s="430">
        <v>44908</v>
      </c>
      <c r="G45" s="430">
        <v>44909</v>
      </c>
      <c r="H45" s="430">
        <v>44909</v>
      </c>
      <c r="I45" s="430">
        <v>44910</v>
      </c>
      <c r="J45" s="430">
        <v>44910</v>
      </c>
      <c r="K45" s="63"/>
      <c r="L45" s="63"/>
    </row>
    <row r="46" spans="1:12" ht="15.75" hidden="1" customHeight="1">
      <c r="A46" s="63" t="s">
        <v>11</v>
      </c>
      <c r="B46" s="63" t="s">
        <v>1766</v>
      </c>
      <c r="C46" s="63" t="s">
        <v>279</v>
      </c>
      <c r="D46" s="430">
        <v>44763</v>
      </c>
      <c r="E46" s="430">
        <v>44894</v>
      </c>
      <c r="F46" s="430">
        <v>44909</v>
      </c>
      <c r="G46" s="430">
        <v>44910</v>
      </c>
      <c r="H46" s="430">
        <v>44910</v>
      </c>
      <c r="I46" s="430">
        <v>44911</v>
      </c>
      <c r="J46" s="430">
        <v>44911</v>
      </c>
      <c r="K46" s="63"/>
      <c r="L46" s="63"/>
    </row>
    <row r="47" spans="1:12" ht="15.75" hidden="1" customHeight="1">
      <c r="A47" s="63" t="s">
        <v>11</v>
      </c>
      <c r="B47" s="803" t="s">
        <v>3464</v>
      </c>
      <c r="C47" s="172" t="s">
        <v>39</v>
      </c>
      <c r="D47" s="804">
        <v>44706</v>
      </c>
      <c r="E47" s="804">
        <v>44908</v>
      </c>
      <c r="F47" s="804">
        <v>44910</v>
      </c>
      <c r="G47" s="804">
        <v>44911</v>
      </c>
      <c r="H47" s="804">
        <v>44911</v>
      </c>
      <c r="I47" s="804">
        <v>44914</v>
      </c>
      <c r="J47" s="804">
        <v>44914</v>
      </c>
      <c r="K47" s="63"/>
      <c r="L47" s="63"/>
    </row>
    <row r="48" spans="1:12" ht="15.75" hidden="1" customHeight="1">
      <c r="A48" s="63" t="s">
        <v>11</v>
      </c>
      <c r="B48" s="63" t="s">
        <v>2264</v>
      </c>
      <c r="C48" s="63" t="s">
        <v>197</v>
      </c>
      <c r="D48" s="430">
        <v>44854</v>
      </c>
      <c r="E48" s="430">
        <v>44914</v>
      </c>
      <c r="F48" s="430">
        <v>44915</v>
      </c>
      <c r="G48" s="430">
        <v>44916</v>
      </c>
      <c r="H48" s="430">
        <v>44916</v>
      </c>
      <c r="I48" s="430">
        <v>44917</v>
      </c>
      <c r="J48" s="430">
        <v>44917</v>
      </c>
      <c r="K48" s="63"/>
      <c r="L48" s="63"/>
    </row>
    <row r="49" spans="1:12" ht="15.75" hidden="1" customHeight="1">
      <c r="A49" s="63" t="s">
        <v>11</v>
      </c>
      <c r="B49" s="63" t="s">
        <v>723</v>
      </c>
      <c r="C49" s="63" t="s">
        <v>39</v>
      </c>
      <c r="D49" s="430">
        <v>44854</v>
      </c>
      <c r="E49" s="430">
        <v>44918</v>
      </c>
      <c r="F49" s="430">
        <v>44922</v>
      </c>
      <c r="G49" s="430">
        <v>44922</v>
      </c>
      <c r="H49" s="430">
        <v>44922</v>
      </c>
      <c r="I49" s="430">
        <v>44923</v>
      </c>
      <c r="J49" s="430">
        <v>44923</v>
      </c>
      <c r="K49" s="63"/>
      <c r="L49" s="63"/>
    </row>
    <row r="50" spans="1:12" ht="15.75" hidden="1" customHeight="1">
      <c r="A50" s="63" t="s">
        <v>11</v>
      </c>
      <c r="B50" s="63" t="s">
        <v>1042</v>
      </c>
      <c r="C50" s="63" t="s">
        <v>2707</v>
      </c>
      <c r="D50" s="430">
        <v>44854</v>
      </c>
      <c r="E50" s="430">
        <v>44918</v>
      </c>
      <c r="F50" s="430">
        <v>44922</v>
      </c>
      <c r="G50" s="430">
        <v>44922</v>
      </c>
      <c r="H50" s="430">
        <v>44922</v>
      </c>
      <c r="I50" s="430">
        <v>44923</v>
      </c>
      <c r="J50" s="430">
        <v>44923</v>
      </c>
      <c r="K50" s="63"/>
      <c r="L50" s="63"/>
    </row>
    <row r="51" spans="1:12" ht="15.75" hidden="1" customHeight="1">
      <c r="A51" s="63" t="s">
        <v>11</v>
      </c>
      <c r="B51" s="63" t="s">
        <v>1662</v>
      </c>
      <c r="C51" s="63" t="s">
        <v>105</v>
      </c>
      <c r="D51" s="430">
        <v>44854</v>
      </c>
      <c r="E51" s="430">
        <v>44918</v>
      </c>
      <c r="F51" s="430">
        <v>44922</v>
      </c>
      <c r="G51" s="430">
        <v>44922</v>
      </c>
      <c r="H51" s="430">
        <v>44922</v>
      </c>
      <c r="I51" s="430">
        <v>44923</v>
      </c>
      <c r="J51" s="430">
        <v>44923</v>
      </c>
      <c r="K51" s="63"/>
      <c r="L51" s="63"/>
    </row>
    <row r="52" spans="1:12" ht="15.75" hidden="1" customHeight="1">
      <c r="A52" s="63" t="s">
        <v>11</v>
      </c>
      <c r="B52" s="63" t="s">
        <v>3811</v>
      </c>
      <c r="C52" s="63" t="s">
        <v>228</v>
      </c>
      <c r="D52" s="430">
        <v>44728</v>
      </c>
      <c r="E52" s="430">
        <v>44904</v>
      </c>
      <c r="F52" s="430">
        <v>44922</v>
      </c>
      <c r="G52" s="430">
        <v>44923</v>
      </c>
      <c r="H52" s="430">
        <v>44923</v>
      </c>
      <c r="I52" s="430">
        <v>44924</v>
      </c>
      <c r="J52" s="430">
        <v>44924</v>
      </c>
      <c r="K52" s="63"/>
      <c r="L52" s="63"/>
    </row>
    <row r="53" spans="1:12" ht="15.75" hidden="1" customHeight="1">
      <c r="A53" s="63" t="s">
        <v>11</v>
      </c>
      <c r="B53" s="174" t="s">
        <v>1186</v>
      </c>
      <c r="C53" s="63" t="s">
        <v>742</v>
      </c>
      <c r="D53" s="430">
        <v>44728</v>
      </c>
      <c r="E53" s="430">
        <v>44923</v>
      </c>
      <c r="F53" s="430">
        <v>44923</v>
      </c>
      <c r="G53" s="430">
        <v>44923</v>
      </c>
      <c r="H53" s="430">
        <v>44923</v>
      </c>
      <c r="I53" s="430">
        <v>44924</v>
      </c>
      <c r="J53" s="430">
        <v>44924</v>
      </c>
      <c r="K53" s="63"/>
      <c r="L53" s="63"/>
    </row>
    <row r="54" spans="1:12" ht="15.75" hidden="1" customHeight="1">
      <c r="A54" s="63" t="s">
        <v>11</v>
      </c>
      <c r="B54" s="174" t="s">
        <v>1186</v>
      </c>
      <c r="C54" s="63" t="s">
        <v>10012</v>
      </c>
      <c r="D54" s="430">
        <v>44728</v>
      </c>
      <c r="E54" s="430">
        <v>44923</v>
      </c>
      <c r="F54" s="430">
        <v>44923</v>
      </c>
      <c r="G54" s="430">
        <v>44923</v>
      </c>
      <c r="H54" s="430">
        <v>44923</v>
      </c>
      <c r="I54" s="430">
        <v>44924</v>
      </c>
      <c r="J54" s="430">
        <v>44924</v>
      </c>
      <c r="K54" s="63"/>
      <c r="L54" s="63"/>
    </row>
    <row r="55" spans="1:12" ht="15.75" hidden="1" customHeight="1">
      <c r="A55" s="63" t="s">
        <v>11</v>
      </c>
      <c r="B55" s="174" t="s">
        <v>1186</v>
      </c>
      <c r="C55" s="63" t="s">
        <v>406</v>
      </c>
      <c r="D55" s="430">
        <v>44728</v>
      </c>
      <c r="E55" s="430">
        <v>44923</v>
      </c>
      <c r="F55" s="430">
        <v>44923</v>
      </c>
      <c r="G55" s="430">
        <v>44923</v>
      </c>
      <c r="H55" s="430">
        <v>44923</v>
      </c>
      <c r="I55" s="430">
        <v>44924</v>
      </c>
      <c r="J55" s="430">
        <v>44924</v>
      </c>
      <c r="K55" s="63"/>
      <c r="L55" s="63"/>
    </row>
    <row r="56" spans="1:12" ht="15.75" hidden="1" customHeight="1">
      <c r="A56" s="63" t="s">
        <v>11</v>
      </c>
      <c r="B56" s="63" t="s">
        <v>10013</v>
      </c>
      <c r="C56" s="63" t="s">
        <v>6145</v>
      </c>
      <c r="D56" s="430">
        <v>44882</v>
      </c>
      <c r="E56" s="430">
        <v>44922</v>
      </c>
      <c r="F56" s="430">
        <v>44922</v>
      </c>
      <c r="G56" s="430">
        <v>44923</v>
      </c>
      <c r="H56" s="430">
        <v>44923</v>
      </c>
      <c r="I56" s="430">
        <v>44924</v>
      </c>
      <c r="J56" s="430">
        <v>44924</v>
      </c>
      <c r="K56" s="63"/>
      <c r="L56" s="63"/>
    </row>
    <row r="57" spans="1:12" ht="15.75" customHeight="1">
      <c r="A57" s="63" t="s">
        <v>400</v>
      </c>
      <c r="B57" s="313" t="s">
        <v>784</v>
      </c>
      <c r="C57" s="63" t="s">
        <v>426</v>
      </c>
      <c r="D57" s="430">
        <v>44929</v>
      </c>
      <c r="E57" s="430">
        <v>44930</v>
      </c>
      <c r="F57" s="430">
        <v>44931</v>
      </c>
      <c r="G57" s="430">
        <v>44932</v>
      </c>
      <c r="H57" s="430">
        <v>44932</v>
      </c>
      <c r="I57" s="430">
        <v>44935</v>
      </c>
      <c r="J57" s="430">
        <v>44935</v>
      </c>
      <c r="K57" s="63"/>
      <c r="L57" s="63"/>
    </row>
    <row r="58" spans="1:12" ht="15.75" customHeight="1">
      <c r="A58" s="63" t="s">
        <v>11</v>
      </c>
      <c r="B58" s="313" t="s">
        <v>1515</v>
      </c>
      <c r="C58" s="63" t="s">
        <v>2615</v>
      </c>
      <c r="D58" s="430">
        <v>44854</v>
      </c>
      <c r="E58" s="430">
        <v>44939</v>
      </c>
      <c r="F58" s="430">
        <v>44942</v>
      </c>
      <c r="G58" s="430">
        <v>44943</v>
      </c>
      <c r="H58" s="430">
        <v>44943</v>
      </c>
      <c r="I58" s="430">
        <v>44944</v>
      </c>
      <c r="J58" s="430">
        <v>44944</v>
      </c>
      <c r="K58" s="63"/>
      <c r="L58" s="63"/>
    </row>
    <row r="59" spans="1:12" ht="15.75" customHeight="1">
      <c r="A59" s="63" t="s">
        <v>27</v>
      </c>
      <c r="B59" s="313" t="s">
        <v>3465</v>
      </c>
      <c r="C59" s="63" t="s">
        <v>47</v>
      </c>
      <c r="D59" s="430">
        <v>44785</v>
      </c>
      <c r="E59" s="430">
        <v>44939</v>
      </c>
      <c r="F59" s="430">
        <v>44942</v>
      </c>
      <c r="G59" s="430">
        <v>44943</v>
      </c>
      <c r="H59" s="430">
        <v>44943</v>
      </c>
      <c r="I59" s="430">
        <v>44944</v>
      </c>
      <c r="J59" s="430">
        <v>44944</v>
      </c>
      <c r="K59" s="63"/>
      <c r="L59" s="63"/>
    </row>
    <row r="60" spans="1:12" ht="15.75" customHeight="1">
      <c r="A60" s="63" t="s">
        <v>400</v>
      </c>
      <c r="B60" s="313" t="s">
        <v>1805</v>
      </c>
      <c r="C60" s="63" t="s">
        <v>228</v>
      </c>
      <c r="D60" s="430">
        <v>44942</v>
      </c>
      <c r="E60" s="430">
        <v>44943</v>
      </c>
      <c r="F60" s="430">
        <v>44943</v>
      </c>
      <c r="G60" s="430">
        <v>44944</v>
      </c>
      <c r="H60" s="430">
        <v>44944</v>
      </c>
      <c r="I60" s="430">
        <v>44945</v>
      </c>
      <c r="J60" s="430">
        <v>44945</v>
      </c>
      <c r="K60" s="63"/>
      <c r="L60" s="63"/>
    </row>
    <row r="61" spans="1:12" ht="15.75" customHeight="1">
      <c r="A61" s="63" t="s">
        <v>400</v>
      </c>
      <c r="B61" s="313" t="s">
        <v>1805</v>
      </c>
      <c r="C61" s="63" t="s">
        <v>47</v>
      </c>
      <c r="D61" s="430">
        <v>44942</v>
      </c>
      <c r="E61" s="430">
        <v>44943</v>
      </c>
      <c r="F61" s="430">
        <v>44943</v>
      </c>
      <c r="G61" s="430">
        <v>44944</v>
      </c>
      <c r="H61" s="430">
        <v>44944</v>
      </c>
      <c r="I61" s="430">
        <v>44945</v>
      </c>
      <c r="J61" s="430">
        <v>44945</v>
      </c>
      <c r="K61" s="63"/>
      <c r="L61" s="63"/>
    </row>
    <row r="62" spans="1:12" ht="15.75" customHeight="1">
      <c r="A62" s="63" t="s">
        <v>11</v>
      </c>
      <c r="B62" s="313" t="s">
        <v>3853</v>
      </c>
      <c r="C62" s="63" t="s">
        <v>180</v>
      </c>
      <c r="D62" s="430">
        <v>44854</v>
      </c>
      <c r="E62" s="430">
        <v>44938</v>
      </c>
      <c r="F62" s="430">
        <v>44939</v>
      </c>
      <c r="G62" s="430">
        <v>44939</v>
      </c>
      <c r="H62" s="430">
        <v>44939</v>
      </c>
      <c r="I62" s="430">
        <v>44942</v>
      </c>
      <c r="J62" s="430">
        <v>44942</v>
      </c>
      <c r="K62" s="63"/>
      <c r="L62" s="63"/>
    </row>
    <row r="63" spans="1:12" ht="15.75" customHeight="1">
      <c r="A63" s="63" t="s">
        <v>11</v>
      </c>
      <c r="B63" s="313" t="s">
        <v>10014</v>
      </c>
      <c r="C63" s="63" t="s">
        <v>6166</v>
      </c>
      <c r="D63" s="430">
        <v>44490</v>
      </c>
      <c r="E63" s="430">
        <v>44930</v>
      </c>
      <c r="F63" s="430">
        <v>44943</v>
      </c>
      <c r="G63" s="430">
        <v>44944</v>
      </c>
      <c r="H63" s="430">
        <v>44944</v>
      </c>
      <c r="I63" s="430">
        <v>44945</v>
      </c>
      <c r="J63" s="430">
        <v>44945</v>
      </c>
      <c r="K63" s="63"/>
      <c r="L63" s="63"/>
    </row>
    <row r="64" spans="1:12" ht="15.75" customHeight="1">
      <c r="A64" s="63" t="s">
        <v>11</v>
      </c>
      <c r="B64" s="313" t="s">
        <v>10014</v>
      </c>
      <c r="C64" s="63" t="s">
        <v>10015</v>
      </c>
      <c r="D64" s="430">
        <v>44490</v>
      </c>
      <c r="E64" s="430">
        <v>44930</v>
      </c>
      <c r="F64" s="430">
        <v>44943</v>
      </c>
      <c r="G64" s="430">
        <v>44944</v>
      </c>
      <c r="H64" s="430">
        <v>44944</v>
      </c>
      <c r="I64" s="430">
        <v>44945</v>
      </c>
      <c r="J64" s="430">
        <v>44945</v>
      </c>
      <c r="K64" s="63"/>
      <c r="L64" s="63"/>
    </row>
    <row r="65" spans="1:12" ht="15.75" customHeight="1">
      <c r="A65" s="63" t="s">
        <v>11</v>
      </c>
      <c r="B65" s="313" t="s">
        <v>10014</v>
      </c>
      <c r="C65" s="63" t="s">
        <v>10016</v>
      </c>
      <c r="D65" s="430">
        <v>44490</v>
      </c>
      <c r="E65" s="430">
        <v>44930</v>
      </c>
      <c r="F65" s="430">
        <v>44943</v>
      </c>
      <c r="G65" s="430">
        <v>44944</v>
      </c>
      <c r="H65" s="430">
        <v>44944</v>
      </c>
      <c r="I65" s="430">
        <v>44945</v>
      </c>
      <c r="J65" s="430">
        <v>44945</v>
      </c>
      <c r="K65" s="63"/>
      <c r="L65" s="63"/>
    </row>
    <row r="66" spans="1:12" ht="15.75" customHeight="1">
      <c r="A66" s="63" t="s">
        <v>11</v>
      </c>
      <c r="B66" s="313" t="s">
        <v>10014</v>
      </c>
      <c r="C66" s="63" t="s">
        <v>6173</v>
      </c>
      <c r="D66" s="430">
        <v>44490</v>
      </c>
      <c r="E66" s="430">
        <v>44930</v>
      </c>
      <c r="F66" s="430">
        <v>44943</v>
      </c>
      <c r="G66" s="430">
        <v>44944</v>
      </c>
      <c r="H66" s="430">
        <v>44944</v>
      </c>
      <c r="I66" s="430">
        <v>44945</v>
      </c>
      <c r="J66" s="430">
        <v>44945</v>
      </c>
      <c r="K66" s="63"/>
      <c r="L66" s="63"/>
    </row>
    <row r="67" spans="1:12" ht="15.75" customHeight="1">
      <c r="A67" s="63" t="s">
        <v>11</v>
      </c>
      <c r="B67" s="313" t="s">
        <v>10014</v>
      </c>
      <c r="C67" s="63" t="s">
        <v>6175</v>
      </c>
      <c r="D67" s="430">
        <v>44490</v>
      </c>
      <c r="E67" s="430">
        <v>44930</v>
      </c>
      <c r="F67" s="430">
        <v>44943</v>
      </c>
      <c r="G67" s="430">
        <v>44944</v>
      </c>
      <c r="H67" s="430">
        <v>44944</v>
      </c>
      <c r="I67" s="430">
        <v>44945</v>
      </c>
      <c r="J67" s="430">
        <v>44945</v>
      </c>
      <c r="K67" s="63"/>
      <c r="L67" s="63"/>
    </row>
    <row r="68" spans="1:12" ht="15.75" customHeight="1">
      <c r="A68" s="63" t="s">
        <v>27</v>
      </c>
      <c r="B68" s="313" t="s">
        <v>2150</v>
      </c>
      <c r="C68" s="63" t="s">
        <v>2276</v>
      </c>
      <c r="D68" s="430">
        <v>44927</v>
      </c>
      <c r="E68" s="430">
        <v>44953</v>
      </c>
      <c r="F68" s="430">
        <v>44956</v>
      </c>
      <c r="G68" s="430">
        <v>44957</v>
      </c>
      <c r="H68" s="430">
        <v>44957</v>
      </c>
      <c r="I68" s="430">
        <v>44958</v>
      </c>
      <c r="J68" s="430">
        <v>44958</v>
      </c>
      <c r="K68" s="63"/>
      <c r="L68" s="63"/>
    </row>
    <row r="69" spans="1:12" ht="15.75" customHeight="1">
      <c r="A69" s="63" t="s">
        <v>27</v>
      </c>
      <c r="B69" s="313" t="s">
        <v>2132</v>
      </c>
      <c r="C69" s="63" t="s">
        <v>93</v>
      </c>
      <c r="D69" s="430">
        <v>44939</v>
      </c>
      <c r="E69" s="430">
        <v>44959</v>
      </c>
      <c r="F69" s="430">
        <v>44960</v>
      </c>
      <c r="G69" s="430">
        <v>44963</v>
      </c>
      <c r="H69" s="430">
        <v>44963</v>
      </c>
      <c r="I69" s="430">
        <v>44964</v>
      </c>
      <c r="J69" s="430">
        <v>44964</v>
      </c>
      <c r="K69" s="63"/>
      <c r="L69" s="63"/>
    </row>
    <row r="70" spans="1:12" ht="15.75" customHeight="1">
      <c r="A70" s="63" t="s">
        <v>27</v>
      </c>
      <c r="B70" s="313" t="s">
        <v>2132</v>
      </c>
      <c r="C70" s="63" t="s">
        <v>85</v>
      </c>
      <c r="D70" s="430">
        <v>44939</v>
      </c>
      <c r="E70" s="430">
        <v>44959</v>
      </c>
      <c r="F70" s="430">
        <v>44960</v>
      </c>
      <c r="G70" s="430">
        <v>44963</v>
      </c>
      <c r="H70" s="430">
        <v>44963</v>
      </c>
      <c r="I70" s="430">
        <v>44964</v>
      </c>
      <c r="J70" s="430">
        <v>44964</v>
      </c>
      <c r="K70" s="63"/>
      <c r="L70" s="63"/>
    </row>
    <row r="71" spans="1:12" ht="15.75" customHeight="1">
      <c r="A71" s="63" t="s">
        <v>11</v>
      </c>
      <c r="B71" s="313" t="s">
        <v>3884</v>
      </c>
      <c r="C71" s="63" t="s">
        <v>39</v>
      </c>
      <c r="D71" s="430">
        <v>45219</v>
      </c>
      <c r="E71" s="430">
        <v>44959</v>
      </c>
      <c r="F71" s="430">
        <v>44965</v>
      </c>
      <c r="G71" s="430">
        <v>44966</v>
      </c>
      <c r="H71" s="430">
        <v>44966</v>
      </c>
      <c r="I71" s="430">
        <v>44967</v>
      </c>
      <c r="J71" s="430">
        <v>44967</v>
      </c>
      <c r="K71" s="63"/>
      <c r="L71" s="63"/>
    </row>
    <row r="72" spans="1:12" ht="15.75" customHeight="1">
      <c r="A72" s="63" t="s">
        <v>49</v>
      </c>
      <c r="B72" s="313" t="s">
        <v>4054</v>
      </c>
      <c r="C72" s="63" t="s">
        <v>93</v>
      </c>
      <c r="D72" s="430">
        <v>44315</v>
      </c>
      <c r="E72" s="430">
        <v>44914</v>
      </c>
      <c r="F72" s="430">
        <v>44971</v>
      </c>
      <c r="G72" s="430">
        <v>44972</v>
      </c>
      <c r="H72" s="430">
        <v>44972</v>
      </c>
      <c r="I72" s="430">
        <v>44973</v>
      </c>
      <c r="J72" s="430">
        <v>44973</v>
      </c>
      <c r="K72" s="63"/>
      <c r="L72" s="63"/>
    </row>
    <row r="73" spans="1:12" ht="15.75" customHeight="1">
      <c r="A73" s="63" t="s">
        <v>11</v>
      </c>
      <c r="B73" s="313" t="s">
        <v>10017</v>
      </c>
      <c r="C73" s="63" t="s">
        <v>6187</v>
      </c>
      <c r="D73" s="430">
        <v>44525</v>
      </c>
      <c r="E73" s="430">
        <v>44972</v>
      </c>
      <c r="F73" s="430">
        <v>44974</v>
      </c>
      <c r="G73" s="430">
        <v>44977</v>
      </c>
      <c r="H73" s="430">
        <v>44977</v>
      </c>
      <c r="I73" s="430">
        <v>44978</v>
      </c>
      <c r="J73" s="430">
        <v>44978</v>
      </c>
      <c r="K73" s="63"/>
      <c r="L73" s="63"/>
    </row>
    <row r="74" spans="1:12" ht="15.75" customHeight="1">
      <c r="A74" s="63" t="s">
        <v>11</v>
      </c>
      <c r="B74" s="313" t="s">
        <v>10017</v>
      </c>
      <c r="C74" s="63" t="s">
        <v>6190</v>
      </c>
      <c r="D74" s="430">
        <v>44525</v>
      </c>
      <c r="E74" s="430">
        <v>44972</v>
      </c>
      <c r="F74" s="430">
        <v>44974</v>
      </c>
      <c r="G74" s="430">
        <v>44977</v>
      </c>
      <c r="H74" s="430">
        <v>44977</v>
      </c>
      <c r="I74" s="430">
        <v>44978</v>
      </c>
      <c r="J74" s="430">
        <v>44978</v>
      </c>
      <c r="K74" s="63"/>
      <c r="L74" s="63"/>
    </row>
    <row r="75" spans="1:12" ht="15.75" customHeight="1">
      <c r="A75" s="63" t="s">
        <v>11</v>
      </c>
      <c r="B75" s="313" t="s">
        <v>1662</v>
      </c>
      <c r="C75" s="63" t="s">
        <v>1096</v>
      </c>
      <c r="D75" s="430">
        <v>44856</v>
      </c>
      <c r="E75" s="430">
        <v>44958</v>
      </c>
      <c r="F75" s="430">
        <v>44986</v>
      </c>
      <c r="G75" s="430">
        <v>44987</v>
      </c>
      <c r="H75" s="430">
        <v>44987</v>
      </c>
      <c r="I75" s="430">
        <v>44988</v>
      </c>
      <c r="J75" s="430">
        <v>44988</v>
      </c>
      <c r="K75" s="63"/>
      <c r="L75" s="63"/>
    </row>
    <row r="76" spans="1:12" ht="15.75" customHeight="1">
      <c r="A76" s="63" t="s">
        <v>11</v>
      </c>
      <c r="B76" s="313" t="s">
        <v>2216</v>
      </c>
      <c r="C76" s="63" t="s">
        <v>1096</v>
      </c>
      <c r="D76" s="430">
        <v>44984</v>
      </c>
      <c r="E76" s="430">
        <v>44985</v>
      </c>
      <c r="F76" s="430">
        <v>44986</v>
      </c>
      <c r="G76" s="430">
        <v>44987</v>
      </c>
      <c r="H76" s="430">
        <v>44987</v>
      </c>
      <c r="I76" s="430">
        <v>44988</v>
      </c>
      <c r="J76" s="430">
        <v>44988</v>
      </c>
      <c r="K76" s="63"/>
      <c r="L76" s="63"/>
    </row>
    <row r="77" spans="1:12" ht="15.75" customHeight="1">
      <c r="A77" s="63" t="s">
        <v>49</v>
      </c>
      <c r="B77" s="313" t="s">
        <v>4054</v>
      </c>
      <c r="C77" s="63" t="s">
        <v>85</v>
      </c>
      <c r="D77" s="430">
        <v>44315</v>
      </c>
      <c r="E77" s="430">
        <v>44914</v>
      </c>
      <c r="F77" s="430">
        <v>44987</v>
      </c>
      <c r="G77" s="430">
        <v>44988</v>
      </c>
      <c r="H77" s="430">
        <v>44988</v>
      </c>
      <c r="I77" s="430">
        <v>44991</v>
      </c>
      <c r="J77" s="430">
        <v>44991</v>
      </c>
      <c r="K77" s="63"/>
      <c r="L77" s="63"/>
    </row>
    <row r="78" spans="1:12" ht="15.75" customHeight="1">
      <c r="A78" s="63" t="s">
        <v>11</v>
      </c>
      <c r="B78" s="313" t="s">
        <v>10018</v>
      </c>
      <c r="C78" s="63" t="s">
        <v>85</v>
      </c>
      <c r="D78" s="430">
        <v>44280</v>
      </c>
      <c r="E78" s="430">
        <v>44960</v>
      </c>
      <c r="F78" s="430">
        <v>44987</v>
      </c>
      <c r="G78" s="430">
        <v>44988</v>
      </c>
      <c r="H78" s="430">
        <v>44988</v>
      </c>
      <c r="I78" s="430">
        <v>44991</v>
      </c>
      <c r="J78" s="430">
        <v>44991</v>
      </c>
      <c r="K78" s="63"/>
      <c r="L78" s="63"/>
    </row>
    <row r="79" spans="1:12" ht="15.75" customHeight="1">
      <c r="A79" s="63" t="s">
        <v>11</v>
      </c>
      <c r="B79" s="313" t="s">
        <v>3855</v>
      </c>
      <c r="C79" s="63" t="s">
        <v>625</v>
      </c>
      <c r="D79" s="430">
        <v>44984</v>
      </c>
      <c r="E79" s="430">
        <v>44992</v>
      </c>
      <c r="F79" s="430">
        <v>44993</v>
      </c>
      <c r="G79" s="430">
        <v>44994</v>
      </c>
      <c r="H79" s="430">
        <v>44994</v>
      </c>
      <c r="I79" s="430">
        <v>44995</v>
      </c>
      <c r="J79" s="430">
        <v>44995</v>
      </c>
      <c r="K79" s="63"/>
      <c r="L79" s="63"/>
    </row>
    <row r="80" spans="1:12" ht="15.75" customHeight="1">
      <c r="A80" s="63" t="s">
        <v>11</v>
      </c>
      <c r="B80" s="313" t="s">
        <v>3855</v>
      </c>
      <c r="C80" s="63" t="s">
        <v>633</v>
      </c>
      <c r="D80" s="430">
        <v>44984</v>
      </c>
      <c r="E80" s="430">
        <v>44992</v>
      </c>
      <c r="F80" s="430">
        <v>44993</v>
      </c>
      <c r="G80" s="430">
        <v>44994</v>
      </c>
      <c r="H80" s="430">
        <v>44994</v>
      </c>
      <c r="I80" s="430">
        <v>44995</v>
      </c>
      <c r="J80" s="430">
        <v>44995</v>
      </c>
      <c r="K80" s="63"/>
      <c r="L80" s="63"/>
    </row>
    <row r="81" spans="1:12" ht="15.75" customHeight="1">
      <c r="A81" s="63" t="s">
        <v>11</v>
      </c>
      <c r="B81" s="313" t="s">
        <v>3855</v>
      </c>
      <c r="C81" s="63" t="s">
        <v>634</v>
      </c>
      <c r="D81" s="430">
        <v>44984</v>
      </c>
      <c r="E81" s="430">
        <v>44992</v>
      </c>
      <c r="F81" s="430">
        <v>44993</v>
      </c>
      <c r="G81" s="430">
        <v>44994</v>
      </c>
      <c r="H81" s="430">
        <v>44994</v>
      </c>
      <c r="I81" s="430">
        <v>44995</v>
      </c>
      <c r="J81" s="430">
        <v>44995</v>
      </c>
      <c r="K81" s="63"/>
      <c r="L81" s="63"/>
    </row>
    <row r="82" spans="1:12" ht="15.75" customHeight="1">
      <c r="A82" s="63" t="s">
        <v>11</v>
      </c>
      <c r="B82" s="313" t="s">
        <v>3855</v>
      </c>
      <c r="C82" s="63" t="s">
        <v>635</v>
      </c>
      <c r="D82" s="430">
        <v>44984</v>
      </c>
      <c r="E82" s="430">
        <v>44992</v>
      </c>
      <c r="F82" s="430">
        <v>44993</v>
      </c>
      <c r="G82" s="430">
        <v>44994</v>
      </c>
      <c r="H82" s="430">
        <v>44994</v>
      </c>
      <c r="I82" s="430">
        <v>44995</v>
      </c>
      <c r="J82" s="430">
        <v>44995</v>
      </c>
      <c r="K82" s="63"/>
      <c r="L82" s="63"/>
    </row>
    <row r="83" spans="1:12" ht="15.75" customHeight="1">
      <c r="A83" s="63" t="s">
        <v>11</v>
      </c>
      <c r="B83" s="313" t="s">
        <v>3855</v>
      </c>
      <c r="C83" s="63" t="s">
        <v>636</v>
      </c>
      <c r="D83" s="430">
        <v>44984</v>
      </c>
      <c r="E83" s="430">
        <v>44992</v>
      </c>
      <c r="F83" s="430">
        <v>44993</v>
      </c>
      <c r="G83" s="430">
        <v>44994</v>
      </c>
      <c r="H83" s="430">
        <v>44994</v>
      </c>
      <c r="I83" s="430">
        <v>44995</v>
      </c>
      <c r="J83" s="430">
        <v>44995</v>
      </c>
      <c r="K83" s="63"/>
      <c r="L83" s="63"/>
    </row>
    <row r="84" spans="1:12" ht="15.75" customHeight="1">
      <c r="A84" s="63" t="s">
        <v>11</v>
      </c>
      <c r="B84" s="313" t="s">
        <v>3855</v>
      </c>
      <c r="C84" s="63" t="s">
        <v>637</v>
      </c>
      <c r="D84" s="430">
        <v>44984</v>
      </c>
      <c r="E84" s="430">
        <v>44992</v>
      </c>
      <c r="F84" s="430">
        <v>44993</v>
      </c>
      <c r="G84" s="430">
        <v>44994</v>
      </c>
      <c r="H84" s="430">
        <v>44994</v>
      </c>
      <c r="I84" s="430">
        <v>44995</v>
      </c>
      <c r="J84" s="430">
        <v>44995</v>
      </c>
      <c r="K84" s="63"/>
      <c r="L84" s="63"/>
    </row>
    <row r="85" spans="1:12" ht="15.75" customHeight="1">
      <c r="A85" s="63" t="s">
        <v>11</v>
      </c>
      <c r="B85" s="313" t="s">
        <v>3855</v>
      </c>
      <c r="C85" s="63" t="s">
        <v>627</v>
      </c>
      <c r="D85" s="430">
        <v>44984</v>
      </c>
      <c r="E85" s="430">
        <v>44992</v>
      </c>
      <c r="F85" s="430">
        <v>44993</v>
      </c>
      <c r="G85" s="430">
        <v>44994</v>
      </c>
      <c r="H85" s="430">
        <v>44994</v>
      </c>
      <c r="I85" s="430">
        <v>44995</v>
      </c>
      <c r="J85" s="430">
        <v>44995</v>
      </c>
      <c r="K85" s="63"/>
      <c r="L85" s="63"/>
    </row>
    <row r="86" spans="1:12" ht="15.75" customHeight="1">
      <c r="A86" s="63" t="s">
        <v>11</v>
      </c>
      <c r="B86" s="313" t="s">
        <v>3855</v>
      </c>
      <c r="C86" s="63" t="s">
        <v>630</v>
      </c>
      <c r="D86" s="430">
        <v>44984</v>
      </c>
      <c r="E86" s="430">
        <v>44992</v>
      </c>
      <c r="F86" s="430">
        <v>44993</v>
      </c>
      <c r="G86" s="430">
        <v>44994</v>
      </c>
      <c r="H86" s="430">
        <v>44994</v>
      </c>
      <c r="I86" s="430">
        <v>44995</v>
      </c>
      <c r="J86" s="430">
        <v>44995</v>
      </c>
      <c r="K86" s="63"/>
      <c r="L86" s="63"/>
    </row>
    <row r="87" spans="1:12" ht="15.75" customHeight="1">
      <c r="A87" s="63" t="s">
        <v>11</v>
      </c>
      <c r="B87" s="313" t="s">
        <v>1186</v>
      </c>
      <c r="C87" s="63" t="s">
        <v>6228</v>
      </c>
      <c r="D87" s="430">
        <v>44728</v>
      </c>
      <c r="E87" s="430">
        <v>44998</v>
      </c>
      <c r="F87" s="430">
        <v>44999</v>
      </c>
      <c r="G87" s="430">
        <v>44999</v>
      </c>
      <c r="H87" s="430">
        <v>44999</v>
      </c>
      <c r="I87" s="430">
        <v>45000</v>
      </c>
      <c r="J87" s="430">
        <v>45000</v>
      </c>
      <c r="K87" s="63"/>
      <c r="L87" s="63"/>
    </row>
    <row r="88" spans="1:12" ht="15.75" customHeight="1">
      <c r="A88" s="63" t="s">
        <v>11</v>
      </c>
      <c r="B88" s="313" t="s">
        <v>3815</v>
      </c>
      <c r="C88" s="63" t="s">
        <v>105</v>
      </c>
      <c r="D88" s="430">
        <v>44728</v>
      </c>
      <c r="E88" s="430">
        <v>45013</v>
      </c>
      <c r="F88" s="430">
        <v>45013</v>
      </c>
      <c r="G88" s="430">
        <v>45014</v>
      </c>
      <c r="H88" s="430">
        <v>45014</v>
      </c>
      <c r="I88" s="430">
        <v>45015</v>
      </c>
      <c r="J88" s="430">
        <v>45015</v>
      </c>
      <c r="K88" s="63"/>
      <c r="L88" s="63"/>
    </row>
    <row r="89" spans="1:12" ht="15.75" customHeight="1">
      <c r="A89" s="63" t="s">
        <v>11</v>
      </c>
      <c r="B89" s="63" t="s">
        <v>3828</v>
      </c>
      <c r="C89" s="63" t="s">
        <v>105</v>
      </c>
      <c r="D89" s="430">
        <v>44984</v>
      </c>
      <c r="E89" s="430">
        <v>45016</v>
      </c>
      <c r="F89" s="430">
        <v>45020</v>
      </c>
      <c r="G89" s="430">
        <v>45021</v>
      </c>
      <c r="H89" s="430">
        <v>45021</v>
      </c>
      <c r="I89" s="430">
        <v>45027</v>
      </c>
      <c r="J89" s="430">
        <v>45027</v>
      </c>
      <c r="K89" s="63"/>
      <c r="L89" s="63"/>
    </row>
    <row r="90" spans="1:12" ht="15.75" customHeight="1">
      <c r="A90" s="63" t="s">
        <v>11</v>
      </c>
      <c r="B90" s="63" t="s">
        <v>3828</v>
      </c>
      <c r="C90" s="63" t="s">
        <v>434</v>
      </c>
      <c r="D90" s="430">
        <v>44984</v>
      </c>
      <c r="E90" s="430">
        <v>45016</v>
      </c>
      <c r="F90" s="430">
        <v>45020</v>
      </c>
      <c r="G90" s="430">
        <v>45021</v>
      </c>
      <c r="H90" s="430">
        <v>45021</v>
      </c>
      <c r="I90" s="430">
        <v>45027</v>
      </c>
      <c r="J90" s="430">
        <v>45027</v>
      </c>
      <c r="K90" s="63"/>
      <c r="L90" s="63"/>
    </row>
    <row r="91" spans="1:12" ht="15.75" customHeight="1">
      <c r="A91" s="63" t="s">
        <v>11</v>
      </c>
      <c r="B91" s="63" t="s">
        <v>3828</v>
      </c>
      <c r="C91" s="63" t="s">
        <v>33</v>
      </c>
      <c r="D91" s="430">
        <v>44984</v>
      </c>
      <c r="E91" s="430">
        <v>45016</v>
      </c>
      <c r="F91" s="430">
        <v>45020</v>
      </c>
      <c r="G91" s="430">
        <v>45021</v>
      </c>
      <c r="H91" s="430">
        <v>45021</v>
      </c>
      <c r="I91" s="430">
        <v>45027</v>
      </c>
      <c r="J91" s="430">
        <v>45027</v>
      </c>
      <c r="K91" s="63"/>
      <c r="L91" s="63"/>
    </row>
    <row r="92" spans="1:12" ht="15.75" customHeight="1">
      <c r="A92" s="63" t="s">
        <v>11</v>
      </c>
      <c r="B92" s="63" t="s">
        <v>3828</v>
      </c>
      <c r="C92" s="63" t="s">
        <v>47</v>
      </c>
      <c r="D92" s="430">
        <v>44984</v>
      </c>
      <c r="E92" s="430">
        <v>45016</v>
      </c>
      <c r="F92" s="430">
        <v>45020</v>
      </c>
      <c r="G92" s="430">
        <v>45021</v>
      </c>
      <c r="H92" s="430">
        <v>45021</v>
      </c>
      <c r="I92" s="430">
        <v>45027</v>
      </c>
      <c r="J92" s="430">
        <v>45027</v>
      </c>
      <c r="K92" s="63"/>
      <c r="L92" s="63"/>
    </row>
    <row r="93" spans="1:12" ht="15.75" customHeight="1">
      <c r="A93" s="63" t="s">
        <v>11</v>
      </c>
      <c r="B93" s="63" t="s">
        <v>3828</v>
      </c>
      <c r="C93" s="63" t="s">
        <v>36</v>
      </c>
      <c r="D93" s="430">
        <v>44984</v>
      </c>
      <c r="E93" s="430">
        <v>45016</v>
      </c>
      <c r="F93" s="430">
        <v>45020</v>
      </c>
      <c r="G93" s="430">
        <v>45021</v>
      </c>
      <c r="H93" s="430">
        <v>45021</v>
      </c>
      <c r="I93" s="430">
        <v>45027</v>
      </c>
      <c r="J93" s="430">
        <v>45027</v>
      </c>
      <c r="K93" s="63"/>
      <c r="L93" s="63"/>
    </row>
    <row r="94" spans="1:12" ht="15.75" customHeight="1">
      <c r="A94" s="63" t="s">
        <v>11</v>
      </c>
      <c r="B94" s="63" t="s">
        <v>3828</v>
      </c>
      <c r="C94" s="63" t="s">
        <v>39</v>
      </c>
      <c r="D94" s="430">
        <v>44984</v>
      </c>
      <c r="E94" s="430">
        <v>45016</v>
      </c>
      <c r="F94" s="430">
        <v>45020</v>
      </c>
      <c r="G94" s="430">
        <v>45021</v>
      </c>
      <c r="H94" s="430">
        <v>45021</v>
      </c>
      <c r="I94" s="430">
        <v>45027</v>
      </c>
      <c r="J94" s="430">
        <v>45027</v>
      </c>
      <c r="K94" s="63"/>
      <c r="L94" s="63"/>
    </row>
    <row r="95" spans="1:12" ht="15.75" customHeight="1">
      <c r="A95" s="63" t="s">
        <v>11</v>
      </c>
      <c r="B95" s="63" t="s">
        <v>3824</v>
      </c>
      <c r="C95" s="63" t="s">
        <v>93</v>
      </c>
      <c r="D95" s="430">
        <v>44763</v>
      </c>
      <c r="E95" s="430">
        <v>45015</v>
      </c>
      <c r="F95" s="430">
        <v>45021</v>
      </c>
      <c r="G95" s="430">
        <v>45027</v>
      </c>
      <c r="H95" s="430">
        <v>45027</v>
      </c>
      <c r="I95" s="430">
        <v>45028</v>
      </c>
      <c r="J95" s="430">
        <v>45028</v>
      </c>
      <c r="K95" s="63"/>
      <c r="L95" s="63"/>
    </row>
    <row r="96" spans="1:12" ht="15.75" customHeight="1">
      <c r="A96" s="63" t="s">
        <v>11</v>
      </c>
      <c r="B96" s="63" t="s">
        <v>3824</v>
      </c>
      <c r="C96" s="63" t="s">
        <v>85</v>
      </c>
      <c r="D96" s="430">
        <v>44763</v>
      </c>
      <c r="E96" s="430">
        <v>45015</v>
      </c>
      <c r="F96" s="430">
        <v>45021</v>
      </c>
      <c r="G96" s="430">
        <v>45027</v>
      </c>
      <c r="H96" s="430">
        <v>45027</v>
      </c>
      <c r="I96" s="430">
        <v>45028</v>
      </c>
      <c r="J96" s="430">
        <v>45028</v>
      </c>
      <c r="K96" s="63"/>
      <c r="L96" s="63"/>
    </row>
    <row r="97" spans="1:12" ht="15.75" customHeight="1">
      <c r="A97" s="63" t="s">
        <v>11</v>
      </c>
      <c r="B97" s="63" t="s">
        <v>3824</v>
      </c>
      <c r="C97" s="63" t="s">
        <v>550</v>
      </c>
      <c r="D97" s="430">
        <v>44763</v>
      </c>
      <c r="E97" s="430">
        <v>45015</v>
      </c>
      <c r="F97" s="430">
        <v>45021</v>
      </c>
      <c r="G97" s="430">
        <v>45027</v>
      </c>
      <c r="H97" s="430">
        <v>45027</v>
      </c>
      <c r="I97" s="430">
        <v>45028</v>
      </c>
      <c r="J97" s="430">
        <v>45028</v>
      </c>
      <c r="K97" s="63"/>
      <c r="L97" s="63"/>
    </row>
    <row r="98" spans="1:12" ht="15.75" customHeight="1">
      <c r="A98" s="63" t="s">
        <v>11</v>
      </c>
      <c r="B98" s="63" t="s">
        <v>3824</v>
      </c>
      <c r="C98" s="63" t="s">
        <v>545</v>
      </c>
      <c r="D98" s="430">
        <v>44763</v>
      </c>
      <c r="E98" s="430">
        <v>45015</v>
      </c>
      <c r="F98" s="430">
        <v>45021</v>
      </c>
      <c r="G98" s="430">
        <v>45027</v>
      </c>
      <c r="H98" s="430">
        <v>45027</v>
      </c>
      <c r="I98" s="430">
        <v>45028</v>
      </c>
      <c r="J98" s="430">
        <v>45028</v>
      </c>
      <c r="K98" s="63"/>
      <c r="L98" s="63"/>
    </row>
    <row r="99" spans="1:12" ht="15.75" customHeight="1">
      <c r="A99" s="63" t="s">
        <v>400</v>
      </c>
      <c r="B99" s="63" t="s">
        <v>1805</v>
      </c>
      <c r="C99" s="63" t="s">
        <v>161</v>
      </c>
      <c r="D99" s="430">
        <v>45019</v>
      </c>
      <c r="E99" s="430">
        <v>45027</v>
      </c>
      <c r="F99" s="430">
        <v>45027</v>
      </c>
      <c r="G99" s="430">
        <v>45028</v>
      </c>
      <c r="H99" s="430">
        <v>45028</v>
      </c>
      <c r="I99" s="430">
        <v>45029</v>
      </c>
      <c r="J99" s="430">
        <v>45029</v>
      </c>
      <c r="K99" s="63"/>
      <c r="L99" s="63"/>
    </row>
    <row r="100" spans="1:12" ht="15.75" customHeight="1">
      <c r="A100" s="63" t="s">
        <v>27</v>
      </c>
      <c r="B100" s="63" t="s">
        <v>2212</v>
      </c>
      <c r="C100" s="63" t="s">
        <v>191</v>
      </c>
      <c r="D100" s="430">
        <v>44722</v>
      </c>
      <c r="E100" s="430">
        <v>45035</v>
      </c>
      <c r="F100" s="430">
        <v>45036</v>
      </c>
      <c r="G100" s="430">
        <v>45037</v>
      </c>
      <c r="H100" s="430">
        <v>45037</v>
      </c>
      <c r="I100" s="430">
        <v>45040</v>
      </c>
      <c r="J100" s="430">
        <v>45040</v>
      </c>
      <c r="K100" s="63"/>
      <c r="L100" s="63"/>
    </row>
    <row r="101" spans="1:12" ht="15.75" customHeight="1">
      <c r="A101" s="63" t="s">
        <v>27</v>
      </c>
      <c r="B101" s="63" t="s">
        <v>2212</v>
      </c>
      <c r="C101" s="63" t="s">
        <v>193</v>
      </c>
      <c r="D101" s="430">
        <v>44722</v>
      </c>
      <c r="E101" s="430">
        <v>45035</v>
      </c>
      <c r="F101" s="430">
        <v>45036</v>
      </c>
      <c r="G101" s="430">
        <v>45037</v>
      </c>
      <c r="H101" s="430">
        <v>45037</v>
      </c>
      <c r="I101" s="430">
        <v>45040</v>
      </c>
      <c r="J101" s="430">
        <v>45040</v>
      </c>
      <c r="K101" s="63"/>
      <c r="L101" s="63"/>
    </row>
    <row r="102" spans="1:12" ht="15.75" customHeight="1">
      <c r="A102" s="63" t="s">
        <v>27</v>
      </c>
      <c r="B102" s="63" t="s">
        <v>2212</v>
      </c>
      <c r="C102" s="63" t="s">
        <v>492</v>
      </c>
      <c r="D102" s="430">
        <v>44722</v>
      </c>
      <c r="E102" s="430">
        <v>45035</v>
      </c>
      <c r="F102" s="430">
        <v>45036</v>
      </c>
      <c r="G102" s="430">
        <v>45037</v>
      </c>
      <c r="H102" s="430">
        <v>45037</v>
      </c>
      <c r="I102" s="430">
        <v>45040</v>
      </c>
      <c r="J102" s="430">
        <v>45040</v>
      </c>
      <c r="K102" s="63"/>
      <c r="L102" s="63"/>
    </row>
    <row r="103" spans="1:12" ht="15.75" customHeight="1">
      <c r="A103" s="63" t="s">
        <v>11</v>
      </c>
      <c r="B103" s="63" t="s">
        <v>10019</v>
      </c>
      <c r="C103" s="63" t="s">
        <v>2479</v>
      </c>
      <c r="D103" s="430">
        <v>44609</v>
      </c>
      <c r="E103" s="430">
        <v>44986</v>
      </c>
      <c r="F103" s="430">
        <v>45040</v>
      </c>
      <c r="G103" s="430">
        <v>45041</v>
      </c>
      <c r="H103" s="430">
        <v>45041</v>
      </c>
      <c r="I103" s="430">
        <v>46138</v>
      </c>
      <c r="J103" s="430">
        <v>45042</v>
      </c>
      <c r="K103" s="63"/>
      <c r="L103" s="63"/>
    </row>
    <row r="104" spans="1:12" ht="15.75" customHeight="1">
      <c r="A104" s="63" t="s">
        <v>11</v>
      </c>
      <c r="B104" s="63" t="s">
        <v>3481</v>
      </c>
      <c r="C104" s="63" t="s">
        <v>88</v>
      </c>
      <c r="D104" s="430">
        <v>44882</v>
      </c>
      <c r="E104" s="430">
        <v>44967</v>
      </c>
      <c r="F104" s="430">
        <v>45040</v>
      </c>
      <c r="G104" s="430">
        <v>45041</v>
      </c>
      <c r="H104" s="430">
        <v>45041</v>
      </c>
      <c r="I104" s="430">
        <v>45042</v>
      </c>
      <c r="J104" s="430">
        <v>45042</v>
      </c>
      <c r="K104" s="63"/>
      <c r="L104" s="63"/>
    </row>
    <row r="105" spans="1:12" ht="15.75" customHeight="1">
      <c r="A105" s="63" t="s">
        <v>11</v>
      </c>
      <c r="B105" s="63" t="s">
        <v>3481</v>
      </c>
      <c r="C105" s="63" t="s">
        <v>93</v>
      </c>
      <c r="D105" s="430">
        <v>44882</v>
      </c>
      <c r="E105" s="430">
        <v>44967</v>
      </c>
      <c r="F105" s="430">
        <v>45040</v>
      </c>
      <c r="G105" s="430">
        <v>45041</v>
      </c>
      <c r="H105" s="430">
        <v>45041</v>
      </c>
      <c r="I105" s="430">
        <v>45042</v>
      </c>
      <c r="J105" s="430">
        <v>45042</v>
      </c>
      <c r="K105" s="63"/>
      <c r="L105" s="63"/>
    </row>
    <row r="106" spans="1:12" ht="15.75" customHeight="1">
      <c r="A106" s="63" t="s">
        <v>11</v>
      </c>
      <c r="B106" s="63" t="s">
        <v>3481</v>
      </c>
      <c r="C106" s="63" t="s">
        <v>85</v>
      </c>
      <c r="D106" s="430">
        <v>44882</v>
      </c>
      <c r="E106" s="430">
        <v>44967</v>
      </c>
      <c r="F106" s="430">
        <v>45040</v>
      </c>
      <c r="G106" s="430">
        <v>45041</v>
      </c>
      <c r="H106" s="430">
        <v>45041</v>
      </c>
      <c r="I106" s="430">
        <v>45042</v>
      </c>
      <c r="J106" s="430">
        <v>45042</v>
      </c>
      <c r="K106" s="63"/>
      <c r="L106" s="63"/>
    </row>
    <row r="107" spans="1:12" ht="15.75" customHeight="1">
      <c r="A107" s="63" t="s">
        <v>27</v>
      </c>
      <c r="B107" s="63" t="s">
        <v>3677</v>
      </c>
      <c r="C107" s="63" t="s">
        <v>85</v>
      </c>
      <c r="D107" s="430">
        <v>44854</v>
      </c>
      <c r="E107" s="430">
        <v>45051</v>
      </c>
      <c r="F107" s="430">
        <v>45054</v>
      </c>
      <c r="G107" s="430">
        <v>45055</v>
      </c>
      <c r="H107" s="430">
        <v>45055</v>
      </c>
      <c r="I107" s="430">
        <v>45056</v>
      </c>
      <c r="J107" s="430">
        <v>45056</v>
      </c>
      <c r="K107" s="63"/>
      <c r="L107" s="63"/>
    </row>
    <row r="108" spans="1:12" ht="15.75" customHeight="1">
      <c r="A108" s="63" t="s">
        <v>11</v>
      </c>
      <c r="B108" s="805" t="s">
        <v>3812</v>
      </c>
      <c r="C108" s="63" t="s">
        <v>105</v>
      </c>
      <c r="D108" s="430">
        <v>44763</v>
      </c>
      <c r="E108" s="806">
        <v>45051</v>
      </c>
      <c r="F108" s="806">
        <v>45054</v>
      </c>
      <c r="G108" s="806">
        <v>45055</v>
      </c>
      <c r="H108" s="806">
        <v>45055</v>
      </c>
      <c r="I108" s="806">
        <v>45056</v>
      </c>
      <c r="J108" s="806">
        <v>45056</v>
      </c>
      <c r="K108" s="63"/>
      <c r="L108" s="63"/>
    </row>
    <row r="109" spans="1:12" ht="15.75" customHeight="1">
      <c r="A109" s="63" t="s">
        <v>11</v>
      </c>
      <c r="B109" s="807" t="s">
        <v>3886</v>
      </c>
      <c r="C109" s="808" t="s">
        <v>118</v>
      </c>
      <c r="D109" s="806">
        <v>44061</v>
      </c>
      <c r="E109" s="806">
        <v>45056</v>
      </c>
      <c r="F109" s="806">
        <v>45057</v>
      </c>
      <c r="G109" s="806">
        <v>45058</v>
      </c>
      <c r="H109" s="806">
        <v>45058</v>
      </c>
      <c r="I109" s="806">
        <v>45061</v>
      </c>
      <c r="J109" s="806">
        <v>45061</v>
      </c>
      <c r="K109" s="63"/>
      <c r="L109" s="63"/>
    </row>
    <row r="110" spans="1:12" ht="15.75" customHeight="1">
      <c r="A110" s="63" t="s">
        <v>11</v>
      </c>
      <c r="B110" s="809" t="s">
        <v>3886</v>
      </c>
      <c r="C110" s="810" t="s">
        <v>120</v>
      </c>
      <c r="D110" s="811">
        <v>44061</v>
      </c>
      <c r="E110" s="811">
        <v>45056</v>
      </c>
      <c r="F110" s="811">
        <v>45057</v>
      </c>
      <c r="G110" s="811">
        <v>45058</v>
      </c>
      <c r="H110" s="811">
        <v>45058</v>
      </c>
      <c r="I110" s="811">
        <v>45061</v>
      </c>
      <c r="J110" s="811">
        <v>45061</v>
      </c>
      <c r="K110" s="63"/>
      <c r="L110" s="63"/>
    </row>
    <row r="111" spans="1:12" ht="15.75" customHeight="1">
      <c r="A111" s="63" t="s">
        <v>11</v>
      </c>
      <c r="B111" s="809" t="s">
        <v>3886</v>
      </c>
      <c r="C111" s="810" t="s">
        <v>36</v>
      </c>
      <c r="D111" s="811">
        <v>44061</v>
      </c>
      <c r="E111" s="811">
        <v>45056</v>
      </c>
      <c r="F111" s="811">
        <v>45057</v>
      </c>
      <c r="G111" s="811">
        <v>45058</v>
      </c>
      <c r="H111" s="811">
        <v>45058</v>
      </c>
      <c r="I111" s="811">
        <v>45061</v>
      </c>
      <c r="J111" s="811">
        <v>45061</v>
      </c>
      <c r="K111" s="63"/>
      <c r="L111" s="63"/>
    </row>
    <row r="112" spans="1:12" ht="15.75" customHeight="1">
      <c r="A112" s="63" t="s">
        <v>11</v>
      </c>
      <c r="B112" s="807" t="s">
        <v>3811</v>
      </c>
      <c r="C112" s="808" t="s">
        <v>10020</v>
      </c>
      <c r="D112" s="806">
        <v>44728</v>
      </c>
      <c r="E112" s="806">
        <v>45036</v>
      </c>
      <c r="F112" s="806">
        <v>45058</v>
      </c>
      <c r="G112" s="806">
        <v>45061</v>
      </c>
      <c r="H112" s="806">
        <v>45061</v>
      </c>
      <c r="I112" s="806">
        <v>45062</v>
      </c>
      <c r="J112" s="430">
        <v>45062</v>
      </c>
      <c r="K112" s="63"/>
      <c r="L112" s="63"/>
    </row>
    <row r="113" spans="1:12" ht="15.75" customHeight="1">
      <c r="A113" s="63" t="s">
        <v>11</v>
      </c>
      <c r="B113" s="762" t="s">
        <v>3822</v>
      </c>
      <c r="C113" s="810" t="s">
        <v>1096</v>
      </c>
      <c r="D113" s="811">
        <v>44609</v>
      </c>
      <c r="E113" s="811">
        <v>45055</v>
      </c>
      <c r="F113" s="811">
        <v>45063</v>
      </c>
      <c r="G113" s="811">
        <v>45064</v>
      </c>
      <c r="H113" s="811">
        <v>45064</v>
      </c>
      <c r="I113" s="811">
        <v>45065</v>
      </c>
      <c r="J113" s="430">
        <v>45065</v>
      </c>
      <c r="K113" s="63"/>
      <c r="L113" s="63"/>
    </row>
    <row r="114" spans="1:12" ht="15.75" customHeight="1">
      <c r="A114" s="63" t="s">
        <v>11</v>
      </c>
      <c r="B114" s="809" t="s">
        <v>10021</v>
      </c>
      <c r="C114" s="810" t="s">
        <v>2558</v>
      </c>
      <c r="D114" s="811">
        <v>45064</v>
      </c>
      <c r="E114" s="811">
        <v>45065</v>
      </c>
      <c r="F114" s="811">
        <v>45068</v>
      </c>
      <c r="G114" s="811">
        <v>45069</v>
      </c>
      <c r="H114" s="811">
        <v>45069</v>
      </c>
      <c r="I114" s="811">
        <v>45070</v>
      </c>
      <c r="J114" s="430">
        <v>45070</v>
      </c>
      <c r="K114" s="63"/>
      <c r="L114" s="63"/>
    </row>
    <row r="115" spans="1:12" ht="15.75" customHeight="1">
      <c r="A115" s="63" t="s">
        <v>11</v>
      </c>
      <c r="B115" s="809" t="s">
        <v>1775</v>
      </c>
      <c r="C115" s="810" t="s">
        <v>105</v>
      </c>
      <c r="D115" s="811">
        <v>44984</v>
      </c>
      <c r="E115" s="811">
        <v>45069</v>
      </c>
      <c r="F115" s="811">
        <v>45069</v>
      </c>
      <c r="G115" s="811">
        <v>45070</v>
      </c>
      <c r="H115" s="811">
        <v>45070</v>
      </c>
      <c r="I115" s="811">
        <v>45071</v>
      </c>
      <c r="J115" s="430">
        <v>45071</v>
      </c>
      <c r="K115" s="63"/>
      <c r="L115" s="63"/>
    </row>
    <row r="116" spans="1:12" ht="15.75" customHeight="1">
      <c r="A116" s="63" t="s">
        <v>11</v>
      </c>
      <c r="B116" s="63" t="s">
        <v>3602</v>
      </c>
      <c r="C116" s="63" t="s">
        <v>47</v>
      </c>
      <c r="D116" s="430">
        <v>45064</v>
      </c>
      <c r="E116" s="430">
        <v>45076</v>
      </c>
      <c r="F116" s="430">
        <v>45078</v>
      </c>
      <c r="G116" s="430">
        <v>45079</v>
      </c>
      <c r="H116" s="430">
        <v>45079</v>
      </c>
      <c r="I116" s="430">
        <v>45082</v>
      </c>
      <c r="J116" s="430">
        <v>45082</v>
      </c>
      <c r="K116" s="63"/>
      <c r="L116" s="63"/>
    </row>
    <row r="117" spans="1:12" ht="15.75" customHeight="1">
      <c r="A117" s="63" t="s">
        <v>11</v>
      </c>
      <c r="B117" s="174" t="s">
        <v>3471</v>
      </c>
      <c r="C117" s="810" t="s">
        <v>120</v>
      </c>
      <c r="D117" s="430">
        <v>44945</v>
      </c>
      <c r="E117" s="430">
        <v>45079</v>
      </c>
      <c r="F117" s="430">
        <v>45079</v>
      </c>
      <c r="G117" s="430">
        <v>45082</v>
      </c>
      <c r="H117" s="430">
        <v>45082</v>
      </c>
      <c r="I117" s="430">
        <v>45083</v>
      </c>
      <c r="J117" s="430">
        <v>45083</v>
      </c>
      <c r="K117" s="63"/>
      <c r="L117" s="63"/>
    </row>
    <row r="118" spans="1:12" ht="15.75" customHeight="1">
      <c r="A118" s="63" t="s">
        <v>27</v>
      </c>
      <c r="B118" s="63" t="s">
        <v>2132</v>
      </c>
      <c r="C118" s="63" t="s">
        <v>39</v>
      </c>
      <c r="D118" s="430">
        <v>44939</v>
      </c>
      <c r="E118" s="430">
        <v>45079</v>
      </c>
      <c r="F118" s="430">
        <v>45082</v>
      </c>
      <c r="G118" s="430">
        <v>45083</v>
      </c>
      <c r="H118" s="430">
        <v>45083</v>
      </c>
      <c r="I118" s="430">
        <v>45084</v>
      </c>
      <c r="J118" s="430">
        <v>45084</v>
      </c>
      <c r="K118" s="63"/>
      <c r="L118" s="63"/>
    </row>
    <row r="119" spans="1:12" ht="15.75" customHeight="1">
      <c r="A119" s="63" t="s">
        <v>11</v>
      </c>
      <c r="B119" s="63" t="s">
        <v>10009</v>
      </c>
      <c r="C119" s="63" t="s">
        <v>108</v>
      </c>
      <c r="D119" s="430">
        <v>45064</v>
      </c>
      <c r="E119" s="430">
        <v>45086</v>
      </c>
      <c r="F119" s="430">
        <v>45091</v>
      </c>
      <c r="G119" s="430">
        <v>45092</v>
      </c>
      <c r="H119" s="430">
        <v>45092</v>
      </c>
      <c r="I119" s="430">
        <v>45093</v>
      </c>
      <c r="J119" s="430">
        <v>45093</v>
      </c>
      <c r="K119" s="63"/>
      <c r="L119" s="63"/>
    </row>
    <row r="120" spans="1:12" ht="15.75" customHeight="1">
      <c r="A120" s="63" t="s">
        <v>11</v>
      </c>
      <c r="B120" s="63" t="s">
        <v>3543</v>
      </c>
      <c r="C120" s="63" t="s">
        <v>39</v>
      </c>
      <c r="D120" s="430">
        <v>45001</v>
      </c>
      <c r="E120" s="430">
        <v>45090</v>
      </c>
      <c r="F120" s="430">
        <v>45091</v>
      </c>
      <c r="G120" s="430">
        <v>45092</v>
      </c>
      <c r="H120" s="430">
        <v>45092</v>
      </c>
      <c r="I120" s="430">
        <v>45093</v>
      </c>
      <c r="J120" s="430">
        <v>45093</v>
      </c>
      <c r="K120" s="63"/>
      <c r="L120" s="63"/>
    </row>
    <row r="121" spans="1:12" ht="15.75" customHeight="1">
      <c r="A121" s="63" t="s">
        <v>11</v>
      </c>
      <c r="B121" s="63" t="s">
        <v>3543</v>
      </c>
      <c r="C121" s="63" t="s">
        <v>105</v>
      </c>
      <c r="D121" s="430">
        <v>45001</v>
      </c>
      <c r="E121" s="430">
        <v>45090</v>
      </c>
      <c r="F121" s="430">
        <v>45091</v>
      </c>
      <c r="G121" s="430">
        <v>45092</v>
      </c>
      <c r="H121" s="430">
        <v>45092</v>
      </c>
      <c r="I121" s="430">
        <v>45093</v>
      </c>
      <c r="J121" s="430">
        <v>45093</v>
      </c>
      <c r="K121" s="63"/>
      <c r="L121" s="63"/>
    </row>
    <row r="122" spans="1:12" ht="15.75" customHeight="1">
      <c r="A122" s="63" t="s">
        <v>11</v>
      </c>
      <c r="B122" s="63" t="s">
        <v>3543</v>
      </c>
      <c r="C122" s="63" t="s">
        <v>85</v>
      </c>
      <c r="D122" s="430">
        <v>45001</v>
      </c>
      <c r="E122" s="430">
        <v>45090</v>
      </c>
      <c r="F122" s="430">
        <v>45091</v>
      </c>
      <c r="G122" s="430">
        <v>45092</v>
      </c>
      <c r="H122" s="430">
        <v>45092</v>
      </c>
      <c r="I122" s="430">
        <v>45093</v>
      </c>
      <c r="J122" s="430">
        <v>45093</v>
      </c>
      <c r="K122" s="63"/>
      <c r="L122" s="63"/>
    </row>
    <row r="123" spans="1:12" ht="15.75" customHeight="1">
      <c r="A123" s="63" t="s">
        <v>11</v>
      </c>
      <c r="B123" s="63" t="s">
        <v>10021</v>
      </c>
      <c r="C123" s="63" t="s">
        <v>434</v>
      </c>
      <c r="D123" s="430">
        <v>45064</v>
      </c>
      <c r="E123" s="430">
        <v>45065</v>
      </c>
      <c r="F123" s="430">
        <v>45093</v>
      </c>
      <c r="G123" s="430">
        <v>45096</v>
      </c>
      <c r="H123" s="430">
        <v>45096</v>
      </c>
      <c r="I123" s="430">
        <v>45097</v>
      </c>
      <c r="J123" s="430">
        <v>45097</v>
      </c>
      <c r="K123" s="63"/>
      <c r="L123" s="63"/>
    </row>
    <row r="124" spans="1:12" ht="15.75" customHeight="1">
      <c r="A124" s="63" t="s">
        <v>49</v>
      </c>
      <c r="B124" s="63" t="s">
        <v>2244</v>
      </c>
      <c r="C124" s="63" t="s">
        <v>426</v>
      </c>
      <c r="D124" s="430">
        <v>44851</v>
      </c>
      <c r="E124" s="430">
        <v>44895</v>
      </c>
      <c r="F124" s="430">
        <v>45099</v>
      </c>
      <c r="G124" s="430">
        <v>45099</v>
      </c>
      <c r="H124" s="430">
        <v>45100</v>
      </c>
      <c r="I124" s="430">
        <v>45100</v>
      </c>
      <c r="J124" s="430">
        <v>45100</v>
      </c>
      <c r="K124" s="63"/>
      <c r="L124" s="63"/>
    </row>
    <row r="125" spans="1:12" ht="15.75" customHeight="1">
      <c r="A125" s="63" t="s">
        <v>49</v>
      </c>
      <c r="B125" s="63" t="s">
        <v>2244</v>
      </c>
      <c r="C125" s="63" t="s">
        <v>279</v>
      </c>
      <c r="D125" s="430">
        <v>44851</v>
      </c>
      <c r="E125" s="430">
        <v>44895</v>
      </c>
      <c r="F125" s="430">
        <v>45099</v>
      </c>
      <c r="G125" s="430">
        <v>45099</v>
      </c>
      <c r="H125" s="430">
        <v>45100</v>
      </c>
      <c r="I125" s="430">
        <v>45100</v>
      </c>
      <c r="J125" s="430">
        <v>45100</v>
      </c>
      <c r="K125" s="63"/>
      <c r="L125" s="63"/>
    </row>
    <row r="126" spans="1:12" ht="15.75" customHeight="1">
      <c r="A126" s="63" t="s">
        <v>400</v>
      </c>
      <c r="B126" s="63" t="s">
        <v>1805</v>
      </c>
      <c r="C126" s="63" t="s">
        <v>486</v>
      </c>
      <c r="D126" s="430">
        <v>45090</v>
      </c>
      <c r="E126" s="430">
        <v>45098</v>
      </c>
      <c r="F126" s="430">
        <v>45098</v>
      </c>
      <c r="G126" s="430">
        <v>45099</v>
      </c>
      <c r="H126" s="430">
        <v>45099</v>
      </c>
      <c r="I126" s="430">
        <v>45100</v>
      </c>
      <c r="J126" s="430">
        <v>45100</v>
      </c>
      <c r="K126" s="63"/>
      <c r="L126" s="63"/>
    </row>
    <row r="127" spans="1:12" ht="15.75" customHeight="1">
      <c r="A127" s="63" t="s">
        <v>27</v>
      </c>
      <c r="B127" s="812" t="s">
        <v>4782</v>
      </c>
      <c r="C127" s="63" t="s">
        <v>39</v>
      </c>
      <c r="D127" s="63"/>
      <c r="E127" s="430">
        <v>45100</v>
      </c>
      <c r="F127" s="430">
        <v>45103</v>
      </c>
      <c r="G127" s="430">
        <v>45104</v>
      </c>
      <c r="H127" s="430">
        <v>45104</v>
      </c>
      <c r="I127" s="430">
        <v>45106</v>
      </c>
      <c r="J127" s="430">
        <v>45106</v>
      </c>
      <c r="K127" s="63"/>
      <c r="L127" s="63"/>
    </row>
    <row r="128" spans="1:12" ht="15.75" customHeight="1">
      <c r="A128" s="813" t="s">
        <v>11</v>
      </c>
      <c r="B128" s="317" t="s">
        <v>2110</v>
      </c>
      <c r="C128" s="498" t="s">
        <v>3467</v>
      </c>
      <c r="D128" s="814">
        <v>45030</v>
      </c>
      <c r="E128" s="815">
        <v>45049</v>
      </c>
      <c r="F128" s="816">
        <v>45055</v>
      </c>
      <c r="G128" s="817" t="s">
        <v>22</v>
      </c>
      <c r="H128" s="817" t="s">
        <v>22</v>
      </c>
      <c r="I128" s="818">
        <v>45056</v>
      </c>
      <c r="J128" s="818">
        <v>45056</v>
      </c>
      <c r="K128" s="63"/>
      <c r="L128" s="63"/>
    </row>
    <row r="129" spans="1:12" ht="15.75" customHeight="1">
      <c r="A129" s="819" t="s">
        <v>11</v>
      </c>
      <c r="B129" s="820" t="s">
        <v>3602</v>
      </c>
      <c r="C129" s="821" t="s">
        <v>3454</v>
      </c>
      <c r="D129" s="822">
        <v>45040</v>
      </c>
      <c r="E129" s="823">
        <v>45055</v>
      </c>
      <c r="F129" s="824">
        <v>45056</v>
      </c>
      <c r="G129" s="825" t="s">
        <v>22</v>
      </c>
      <c r="H129" s="825" t="s">
        <v>22</v>
      </c>
      <c r="I129" s="818">
        <v>45057</v>
      </c>
      <c r="J129" s="816">
        <v>45057</v>
      </c>
      <c r="K129" s="63"/>
      <c r="L129" s="63"/>
    </row>
    <row r="130" spans="1:12" ht="15.75" customHeight="1">
      <c r="A130" s="819" t="s">
        <v>11</v>
      </c>
      <c r="B130" s="826" t="s">
        <v>10022</v>
      </c>
      <c r="C130" s="827" t="s">
        <v>3445</v>
      </c>
      <c r="D130" s="822">
        <v>45040</v>
      </c>
      <c r="E130" s="823">
        <v>45055</v>
      </c>
      <c r="F130" s="824">
        <v>45056</v>
      </c>
      <c r="G130" s="825" t="s">
        <v>22</v>
      </c>
      <c r="H130" s="825" t="s">
        <v>22</v>
      </c>
      <c r="I130" s="818">
        <v>45057</v>
      </c>
      <c r="J130" s="824">
        <v>45057</v>
      </c>
      <c r="K130" s="63"/>
      <c r="L130" s="63"/>
    </row>
    <row r="131" spans="1:12" ht="15.75" customHeight="1">
      <c r="A131" s="819" t="s">
        <v>11</v>
      </c>
      <c r="B131" s="828" t="s">
        <v>1662</v>
      </c>
      <c r="C131" s="829" t="s">
        <v>3432</v>
      </c>
      <c r="D131" s="822">
        <v>45040</v>
      </c>
      <c r="E131" s="823">
        <v>45056</v>
      </c>
      <c r="F131" s="830">
        <v>45057</v>
      </c>
      <c r="G131" s="825" t="s">
        <v>22</v>
      </c>
      <c r="H131" s="825" t="s">
        <v>22</v>
      </c>
      <c r="I131" s="831">
        <v>45058</v>
      </c>
      <c r="J131" s="830">
        <v>45058</v>
      </c>
      <c r="K131" s="63"/>
      <c r="L131" s="63"/>
    </row>
    <row r="132" spans="1:12" ht="15.75" customHeight="1">
      <c r="A132" s="819" t="s">
        <v>11</v>
      </c>
      <c r="B132" s="832" t="s">
        <v>1662</v>
      </c>
      <c r="C132" s="825" t="s">
        <v>3445</v>
      </c>
      <c r="D132" s="822">
        <v>45040</v>
      </c>
      <c r="E132" s="823">
        <v>45056</v>
      </c>
      <c r="F132" s="830">
        <v>45057</v>
      </c>
      <c r="G132" s="825" t="s">
        <v>22</v>
      </c>
      <c r="H132" s="825" t="s">
        <v>22</v>
      </c>
      <c r="I132" s="830">
        <v>45058</v>
      </c>
      <c r="J132" s="830">
        <v>45058</v>
      </c>
      <c r="K132" s="63"/>
      <c r="L132" s="63"/>
    </row>
    <row r="133" spans="1:12" ht="15.75" customHeight="1">
      <c r="A133" s="819" t="s">
        <v>11</v>
      </c>
      <c r="B133" s="833" t="s">
        <v>10023</v>
      </c>
      <c r="C133" s="825" t="s">
        <v>10024</v>
      </c>
      <c r="D133" s="824">
        <v>45030</v>
      </c>
      <c r="E133" s="824">
        <v>45051</v>
      </c>
      <c r="F133" s="824">
        <v>45057</v>
      </c>
      <c r="G133" s="825" t="s">
        <v>22</v>
      </c>
      <c r="H133" s="825" t="s">
        <v>22</v>
      </c>
      <c r="I133" s="830">
        <v>45058</v>
      </c>
      <c r="J133" s="830">
        <v>45058</v>
      </c>
      <c r="K133" s="63"/>
      <c r="L133" s="63"/>
    </row>
    <row r="134" spans="1:12" ht="15.75" customHeight="1">
      <c r="A134" s="819" t="s">
        <v>11</v>
      </c>
      <c r="B134" s="826" t="s">
        <v>10023</v>
      </c>
      <c r="C134" s="827" t="s">
        <v>3432</v>
      </c>
      <c r="D134" s="824">
        <v>45030</v>
      </c>
      <c r="E134" s="824">
        <v>45051</v>
      </c>
      <c r="F134" s="824">
        <v>45057</v>
      </c>
      <c r="G134" s="825" t="s">
        <v>22</v>
      </c>
      <c r="H134" s="825" t="s">
        <v>22</v>
      </c>
      <c r="I134" s="830">
        <v>45058</v>
      </c>
      <c r="J134" s="830">
        <v>45058</v>
      </c>
      <c r="K134" s="63"/>
      <c r="L134" s="63"/>
    </row>
    <row r="135" spans="1:12" ht="15.75" customHeight="1">
      <c r="A135" s="819" t="s">
        <v>11</v>
      </c>
      <c r="B135" s="826" t="s">
        <v>10023</v>
      </c>
      <c r="C135" s="825" t="s">
        <v>3445</v>
      </c>
      <c r="D135" s="824">
        <v>45030</v>
      </c>
      <c r="E135" s="824">
        <v>45051</v>
      </c>
      <c r="F135" s="824">
        <v>45057</v>
      </c>
      <c r="G135" s="825" t="s">
        <v>22</v>
      </c>
      <c r="H135" s="825" t="s">
        <v>22</v>
      </c>
      <c r="I135" s="830">
        <v>45058</v>
      </c>
      <c r="J135" s="830">
        <v>45058</v>
      </c>
      <c r="K135" s="63"/>
      <c r="L135" s="63"/>
    </row>
    <row r="136" spans="1:12" ht="15.75" customHeight="1">
      <c r="A136" s="819" t="s">
        <v>11</v>
      </c>
      <c r="B136" s="826" t="s">
        <v>10025</v>
      </c>
      <c r="C136" s="827" t="s">
        <v>3440</v>
      </c>
      <c r="D136" s="824">
        <v>45040</v>
      </c>
      <c r="E136" s="824">
        <v>45042</v>
      </c>
      <c r="F136" s="824">
        <v>45062</v>
      </c>
      <c r="G136" s="825" t="s">
        <v>22</v>
      </c>
      <c r="H136" s="825" t="s">
        <v>22</v>
      </c>
      <c r="I136" s="824">
        <v>45063</v>
      </c>
      <c r="J136" s="824">
        <v>45063</v>
      </c>
      <c r="K136" s="63"/>
      <c r="L136" s="63"/>
    </row>
    <row r="137" spans="1:12" ht="15.75" customHeight="1">
      <c r="A137" s="819" t="s">
        <v>11</v>
      </c>
      <c r="B137" s="826" t="s">
        <v>10025</v>
      </c>
      <c r="C137" s="827" t="s">
        <v>3437</v>
      </c>
      <c r="D137" s="824">
        <v>45040</v>
      </c>
      <c r="E137" s="824">
        <v>45042</v>
      </c>
      <c r="F137" s="824">
        <v>45062</v>
      </c>
      <c r="G137" s="825" t="s">
        <v>22</v>
      </c>
      <c r="H137" s="825" t="s">
        <v>22</v>
      </c>
      <c r="I137" s="824">
        <v>45063</v>
      </c>
      <c r="J137" s="824">
        <v>45063</v>
      </c>
      <c r="K137" s="63"/>
      <c r="L137" s="63"/>
    </row>
    <row r="138" spans="1:12" ht="15.75" customHeight="1">
      <c r="A138" s="819" t="s">
        <v>11</v>
      </c>
      <c r="B138" s="826" t="s">
        <v>10025</v>
      </c>
      <c r="C138" s="827" t="s">
        <v>3461</v>
      </c>
      <c r="D138" s="824">
        <v>45040</v>
      </c>
      <c r="E138" s="824">
        <v>45042</v>
      </c>
      <c r="F138" s="824">
        <v>45062</v>
      </c>
      <c r="G138" s="825" t="s">
        <v>22</v>
      </c>
      <c r="H138" s="825" t="s">
        <v>22</v>
      </c>
      <c r="I138" s="824">
        <v>45063</v>
      </c>
      <c r="J138" s="824">
        <v>45063</v>
      </c>
      <c r="K138" s="63"/>
      <c r="L138" s="63"/>
    </row>
    <row r="139" spans="1:12" ht="15.75" customHeight="1">
      <c r="A139" s="819" t="s">
        <v>11</v>
      </c>
      <c r="B139" s="826" t="s">
        <v>10025</v>
      </c>
      <c r="C139" s="827" t="s">
        <v>3454</v>
      </c>
      <c r="D139" s="824">
        <v>45040</v>
      </c>
      <c r="E139" s="824">
        <v>45042</v>
      </c>
      <c r="F139" s="824">
        <v>45062</v>
      </c>
      <c r="G139" s="825" t="s">
        <v>22</v>
      </c>
      <c r="H139" s="825" t="s">
        <v>22</v>
      </c>
      <c r="I139" s="824">
        <v>45063</v>
      </c>
      <c r="J139" s="824">
        <v>45063</v>
      </c>
      <c r="K139" s="63"/>
      <c r="L139" s="63"/>
    </row>
    <row r="140" spans="1:12" ht="15.75" customHeight="1">
      <c r="A140" s="819" t="s">
        <v>11</v>
      </c>
      <c r="B140" s="826" t="s">
        <v>10025</v>
      </c>
      <c r="C140" s="826" t="s">
        <v>3431</v>
      </c>
      <c r="D140" s="824">
        <v>45040</v>
      </c>
      <c r="E140" s="824">
        <v>45042</v>
      </c>
      <c r="F140" s="824">
        <v>45062</v>
      </c>
      <c r="G140" s="825" t="s">
        <v>22</v>
      </c>
      <c r="H140" s="825" t="s">
        <v>22</v>
      </c>
      <c r="I140" s="824">
        <v>45063</v>
      </c>
      <c r="J140" s="824">
        <v>45063</v>
      </c>
      <c r="K140" s="63"/>
      <c r="L140" s="63"/>
    </row>
    <row r="141" spans="1:12" ht="15.75" customHeight="1">
      <c r="A141" s="819" t="s">
        <v>11</v>
      </c>
      <c r="B141" s="826" t="s">
        <v>10026</v>
      </c>
      <c r="C141" s="834" t="s">
        <v>3454</v>
      </c>
      <c r="D141" s="823">
        <v>45040</v>
      </c>
      <c r="E141" s="824">
        <v>45061</v>
      </c>
      <c r="F141" s="824">
        <v>45062</v>
      </c>
      <c r="G141" s="825" t="s">
        <v>22</v>
      </c>
      <c r="H141" s="825" t="s">
        <v>22</v>
      </c>
      <c r="I141" s="824">
        <v>45063</v>
      </c>
      <c r="J141" s="824">
        <v>45063</v>
      </c>
      <c r="K141" s="63"/>
      <c r="L141" s="63"/>
    </row>
    <row r="142" spans="1:12" ht="15.75" customHeight="1">
      <c r="A142" s="819" t="s">
        <v>11</v>
      </c>
      <c r="B142" s="826" t="s">
        <v>10026</v>
      </c>
      <c r="C142" s="835" t="s">
        <v>3461</v>
      </c>
      <c r="D142" s="823">
        <v>45040</v>
      </c>
      <c r="E142" s="824">
        <v>45061</v>
      </c>
      <c r="F142" s="824">
        <v>45062</v>
      </c>
      <c r="G142" s="825" t="s">
        <v>22</v>
      </c>
      <c r="H142" s="825" t="s">
        <v>22</v>
      </c>
      <c r="I142" s="824">
        <v>45063</v>
      </c>
      <c r="J142" s="824">
        <v>45063</v>
      </c>
      <c r="K142" s="63"/>
      <c r="L142" s="63"/>
    </row>
    <row r="143" spans="1:12" ht="15.75" customHeight="1">
      <c r="A143" s="819" t="s">
        <v>11</v>
      </c>
      <c r="B143" s="826" t="s">
        <v>10027</v>
      </c>
      <c r="C143" s="836" t="s">
        <v>3524</v>
      </c>
      <c r="D143" s="824">
        <v>45051</v>
      </c>
      <c r="E143" s="824">
        <v>45061</v>
      </c>
      <c r="F143" s="824">
        <v>45062</v>
      </c>
      <c r="G143" s="825" t="s">
        <v>22</v>
      </c>
      <c r="H143" s="825" t="s">
        <v>22</v>
      </c>
      <c r="I143" s="824">
        <v>45063</v>
      </c>
      <c r="J143" s="824">
        <v>45063</v>
      </c>
      <c r="K143" s="63"/>
      <c r="L143" s="63"/>
    </row>
    <row r="144" spans="1:12" ht="15.75" customHeight="1">
      <c r="A144" s="819" t="s">
        <v>11</v>
      </c>
      <c r="B144" s="826" t="s">
        <v>10027</v>
      </c>
      <c r="C144" s="827" t="s">
        <v>3454</v>
      </c>
      <c r="D144" s="824">
        <v>45051</v>
      </c>
      <c r="E144" s="824">
        <v>45061</v>
      </c>
      <c r="F144" s="824">
        <v>45062</v>
      </c>
      <c r="G144" s="825" t="s">
        <v>22</v>
      </c>
      <c r="H144" s="825" t="s">
        <v>22</v>
      </c>
      <c r="I144" s="824">
        <v>45063</v>
      </c>
      <c r="J144" s="824">
        <v>45063</v>
      </c>
      <c r="K144" s="63"/>
      <c r="L144" s="63"/>
    </row>
    <row r="145" spans="1:12" ht="15.75" customHeight="1">
      <c r="A145" s="819" t="s">
        <v>11</v>
      </c>
      <c r="B145" s="826" t="s">
        <v>10027</v>
      </c>
      <c r="C145" s="827" t="s">
        <v>3461</v>
      </c>
      <c r="D145" s="824">
        <v>45051</v>
      </c>
      <c r="E145" s="824">
        <v>45061</v>
      </c>
      <c r="F145" s="824">
        <v>45062</v>
      </c>
      <c r="G145" s="825" t="s">
        <v>22</v>
      </c>
      <c r="H145" s="825" t="s">
        <v>22</v>
      </c>
      <c r="I145" s="824">
        <v>45063</v>
      </c>
      <c r="J145" s="824">
        <v>45063</v>
      </c>
      <c r="K145" s="63"/>
      <c r="L145" s="63"/>
    </row>
    <row r="146" spans="1:12" ht="15.75" customHeight="1">
      <c r="A146" s="819" t="s">
        <v>11</v>
      </c>
      <c r="B146" s="826" t="s">
        <v>10027</v>
      </c>
      <c r="C146" s="827" t="s">
        <v>3437</v>
      </c>
      <c r="D146" s="824">
        <v>45051</v>
      </c>
      <c r="E146" s="824">
        <v>45061</v>
      </c>
      <c r="F146" s="824">
        <v>45062</v>
      </c>
      <c r="G146" s="825" t="s">
        <v>22</v>
      </c>
      <c r="H146" s="825" t="s">
        <v>22</v>
      </c>
      <c r="I146" s="824">
        <v>45063</v>
      </c>
      <c r="J146" s="824">
        <v>45063</v>
      </c>
      <c r="K146" s="63"/>
      <c r="L146" s="63"/>
    </row>
    <row r="147" spans="1:12" ht="15.75" customHeight="1">
      <c r="A147" s="819" t="s">
        <v>11</v>
      </c>
      <c r="B147" s="826" t="s">
        <v>10027</v>
      </c>
      <c r="C147" s="827" t="s">
        <v>3440</v>
      </c>
      <c r="D147" s="824">
        <v>45051</v>
      </c>
      <c r="E147" s="824">
        <v>45061</v>
      </c>
      <c r="F147" s="824">
        <v>45062</v>
      </c>
      <c r="G147" s="825" t="s">
        <v>22</v>
      </c>
      <c r="H147" s="825" t="s">
        <v>22</v>
      </c>
      <c r="I147" s="824">
        <v>45063</v>
      </c>
      <c r="J147" s="824">
        <v>45063</v>
      </c>
      <c r="K147" s="63"/>
      <c r="L147" s="63"/>
    </row>
    <row r="148" spans="1:12" ht="15.75" customHeight="1">
      <c r="A148" s="819" t="s">
        <v>11</v>
      </c>
      <c r="B148" s="826" t="s">
        <v>10028</v>
      </c>
      <c r="C148" s="827" t="s">
        <v>3454</v>
      </c>
      <c r="D148" s="824">
        <v>45040</v>
      </c>
      <c r="E148" s="824">
        <v>45056</v>
      </c>
      <c r="F148" s="824">
        <v>45062</v>
      </c>
      <c r="G148" s="825" t="s">
        <v>22</v>
      </c>
      <c r="H148" s="825" t="s">
        <v>22</v>
      </c>
      <c r="I148" s="824">
        <v>45063</v>
      </c>
      <c r="J148" s="824">
        <v>45063</v>
      </c>
      <c r="K148" s="63"/>
      <c r="L148" s="63"/>
    </row>
    <row r="149" spans="1:12" ht="15.75" customHeight="1">
      <c r="A149" s="819" t="s">
        <v>11</v>
      </c>
      <c r="B149" s="826" t="s">
        <v>10028</v>
      </c>
      <c r="C149" s="827" t="s">
        <v>3432</v>
      </c>
      <c r="D149" s="824">
        <v>45040</v>
      </c>
      <c r="E149" s="824">
        <v>45056</v>
      </c>
      <c r="F149" s="824">
        <v>45062</v>
      </c>
      <c r="G149" s="825" t="s">
        <v>22</v>
      </c>
      <c r="H149" s="825" t="s">
        <v>22</v>
      </c>
      <c r="I149" s="824">
        <v>45063</v>
      </c>
      <c r="J149" s="824">
        <v>45063</v>
      </c>
      <c r="K149" s="153"/>
      <c r="L149" s="153"/>
    </row>
    <row r="150" spans="1:12" ht="15.75" customHeight="1">
      <c r="A150" s="819" t="s">
        <v>11</v>
      </c>
      <c r="B150" s="826" t="s">
        <v>10029</v>
      </c>
      <c r="C150" s="827" t="s">
        <v>3432</v>
      </c>
      <c r="D150" s="824">
        <v>45040</v>
      </c>
      <c r="E150" s="824">
        <v>45063</v>
      </c>
      <c r="F150" s="824">
        <v>45063</v>
      </c>
      <c r="G150" s="825" t="s">
        <v>22</v>
      </c>
      <c r="H150" s="825" t="s">
        <v>22</v>
      </c>
      <c r="I150" s="824">
        <v>45064</v>
      </c>
      <c r="J150" s="824">
        <v>45064</v>
      </c>
      <c r="K150" s="153"/>
      <c r="L150" s="153"/>
    </row>
    <row r="151" spans="1:12" ht="15.75" customHeight="1">
      <c r="A151" s="819" t="s">
        <v>11</v>
      </c>
      <c r="B151" s="826" t="s">
        <v>10029</v>
      </c>
      <c r="C151" s="827" t="s">
        <v>3440</v>
      </c>
      <c r="D151" s="824">
        <v>45040</v>
      </c>
      <c r="E151" s="824">
        <v>45063</v>
      </c>
      <c r="F151" s="824">
        <v>45063</v>
      </c>
      <c r="G151" s="825" t="s">
        <v>22</v>
      </c>
      <c r="H151" s="825" t="s">
        <v>22</v>
      </c>
      <c r="I151" s="824">
        <v>45064</v>
      </c>
      <c r="J151" s="824">
        <v>45064</v>
      </c>
      <c r="K151" s="153"/>
      <c r="L151" s="153"/>
    </row>
    <row r="152" spans="1:12" ht="15.75" customHeight="1">
      <c r="A152" s="819" t="s">
        <v>11</v>
      </c>
      <c r="B152" s="826" t="s">
        <v>10029</v>
      </c>
      <c r="C152" s="826" t="s">
        <v>3434</v>
      </c>
      <c r="D152" s="824">
        <v>45040</v>
      </c>
      <c r="E152" s="824">
        <v>45063</v>
      </c>
      <c r="F152" s="824">
        <v>45063</v>
      </c>
      <c r="G152" s="825" t="s">
        <v>22</v>
      </c>
      <c r="H152" s="825" t="s">
        <v>22</v>
      </c>
      <c r="I152" s="824">
        <v>45064</v>
      </c>
      <c r="J152" s="824">
        <v>45064</v>
      </c>
      <c r="K152" s="153"/>
      <c r="L152" s="153"/>
    </row>
    <row r="153" spans="1:12" ht="15.75" customHeight="1">
      <c r="A153" s="819" t="s">
        <v>11</v>
      </c>
      <c r="B153" s="826" t="s">
        <v>10030</v>
      </c>
      <c r="C153" s="827" t="s">
        <v>3461</v>
      </c>
      <c r="D153" s="824">
        <v>45040</v>
      </c>
      <c r="E153" s="837">
        <v>45065</v>
      </c>
      <c r="F153" s="824">
        <v>45063</v>
      </c>
      <c r="G153" s="825" t="s">
        <v>22</v>
      </c>
      <c r="H153" s="825" t="s">
        <v>22</v>
      </c>
      <c r="I153" s="837">
        <v>45068</v>
      </c>
      <c r="J153" s="837">
        <v>45068</v>
      </c>
      <c r="K153" s="153"/>
      <c r="L153" s="153"/>
    </row>
    <row r="154" spans="1:12" ht="15.75" customHeight="1">
      <c r="A154" s="819" t="s">
        <v>11</v>
      </c>
      <c r="B154" s="826" t="s">
        <v>10030</v>
      </c>
      <c r="C154" s="827" t="s">
        <v>3432</v>
      </c>
      <c r="D154" s="824">
        <v>45040</v>
      </c>
      <c r="E154" s="818">
        <v>45065</v>
      </c>
      <c r="F154" s="824">
        <v>45063</v>
      </c>
      <c r="G154" s="825" t="s">
        <v>22</v>
      </c>
      <c r="H154" s="825" t="s">
        <v>22</v>
      </c>
      <c r="I154" s="818">
        <v>45068</v>
      </c>
      <c r="J154" s="818">
        <v>45068</v>
      </c>
      <c r="K154" s="153"/>
      <c r="L154" s="153"/>
    </row>
    <row r="155" spans="1:12" ht="15.75" customHeight="1">
      <c r="A155" s="819" t="s">
        <v>11</v>
      </c>
      <c r="B155" s="826" t="s">
        <v>10030</v>
      </c>
      <c r="C155" s="820" t="s">
        <v>10031</v>
      </c>
      <c r="D155" s="824">
        <v>45040</v>
      </c>
      <c r="E155" s="818">
        <v>45065</v>
      </c>
      <c r="F155" s="824">
        <v>45063</v>
      </c>
      <c r="G155" s="825" t="s">
        <v>22</v>
      </c>
      <c r="H155" s="825" t="s">
        <v>22</v>
      </c>
      <c r="I155" s="818">
        <v>45068</v>
      </c>
      <c r="J155" s="818">
        <v>45068</v>
      </c>
      <c r="K155" s="153"/>
      <c r="L155" s="153"/>
    </row>
    <row r="156" spans="1:12" ht="15.75" customHeight="1">
      <c r="A156" s="819" t="s">
        <v>11</v>
      </c>
      <c r="B156" s="826" t="s">
        <v>10030</v>
      </c>
      <c r="C156" s="838" t="s">
        <v>10032</v>
      </c>
      <c r="D156" s="824">
        <v>45040</v>
      </c>
      <c r="E156" s="818">
        <v>45065</v>
      </c>
      <c r="F156" s="824">
        <v>45063</v>
      </c>
      <c r="G156" s="825" t="s">
        <v>22</v>
      </c>
      <c r="H156" s="825" t="s">
        <v>22</v>
      </c>
      <c r="I156" s="818">
        <v>45068</v>
      </c>
      <c r="J156" s="818">
        <v>45068</v>
      </c>
      <c r="K156" s="153"/>
      <c r="L156" s="153"/>
    </row>
    <row r="157" spans="1:12" ht="15.75" customHeight="1">
      <c r="A157" s="819" t="s">
        <v>11</v>
      </c>
      <c r="B157" s="826" t="s">
        <v>10030</v>
      </c>
      <c r="C157" s="826" t="s">
        <v>10033</v>
      </c>
      <c r="D157" s="824">
        <v>45040</v>
      </c>
      <c r="E157" s="818">
        <v>45065</v>
      </c>
      <c r="F157" s="824">
        <v>45063</v>
      </c>
      <c r="G157" s="825" t="s">
        <v>22</v>
      </c>
      <c r="H157" s="825" t="s">
        <v>22</v>
      </c>
      <c r="I157" s="818">
        <v>45068</v>
      </c>
      <c r="J157" s="818">
        <v>45068</v>
      </c>
      <c r="K157" s="153"/>
      <c r="L157" s="153"/>
    </row>
    <row r="158" spans="1:12" ht="15.75" customHeight="1">
      <c r="A158" s="819" t="s">
        <v>11</v>
      </c>
      <c r="B158" s="826" t="s">
        <v>10034</v>
      </c>
      <c r="C158" s="826" t="s">
        <v>3433</v>
      </c>
      <c r="D158" s="824">
        <v>45040</v>
      </c>
      <c r="E158" s="816">
        <v>45071</v>
      </c>
      <c r="F158" s="824">
        <v>45071</v>
      </c>
      <c r="G158" s="825" t="s">
        <v>22</v>
      </c>
      <c r="H158" s="825" t="s">
        <v>22</v>
      </c>
      <c r="I158" s="816">
        <v>45072</v>
      </c>
      <c r="J158" s="818">
        <v>45072</v>
      </c>
      <c r="K158" s="153"/>
      <c r="L158" s="153"/>
    </row>
    <row r="159" spans="1:12" ht="15.75" customHeight="1">
      <c r="A159" s="819" t="s">
        <v>11</v>
      </c>
      <c r="B159" s="826" t="s">
        <v>10034</v>
      </c>
      <c r="C159" s="826" t="s">
        <v>3434</v>
      </c>
      <c r="D159" s="824">
        <v>45040</v>
      </c>
      <c r="E159" s="824">
        <v>45071</v>
      </c>
      <c r="F159" s="824">
        <v>45071</v>
      </c>
      <c r="G159" s="825" t="s">
        <v>22</v>
      </c>
      <c r="H159" s="825" t="s">
        <v>22</v>
      </c>
      <c r="I159" s="824">
        <v>45072</v>
      </c>
      <c r="J159" s="818">
        <v>45072</v>
      </c>
      <c r="K159" s="153"/>
      <c r="L159" s="153"/>
    </row>
    <row r="160" spans="1:12" ht="15.75" customHeight="1">
      <c r="A160" s="819" t="s">
        <v>27</v>
      </c>
      <c r="B160" s="826" t="s">
        <v>3513</v>
      </c>
      <c r="C160" s="827" t="s">
        <v>10035</v>
      </c>
      <c r="D160" s="824">
        <v>45040</v>
      </c>
      <c r="E160" s="824">
        <v>45072</v>
      </c>
      <c r="F160" s="824">
        <v>45072</v>
      </c>
      <c r="G160" s="825" t="s">
        <v>22</v>
      </c>
      <c r="H160" s="825" t="s">
        <v>22</v>
      </c>
      <c r="I160" s="824">
        <v>45072</v>
      </c>
      <c r="J160" s="818">
        <v>45072</v>
      </c>
      <c r="K160" s="153"/>
      <c r="L160" s="153"/>
    </row>
    <row r="161" spans="1:12" ht="15.75" customHeight="1">
      <c r="A161" s="819" t="s">
        <v>27</v>
      </c>
      <c r="B161" s="826" t="s">
        <v>3513</v>
      </c>
      <c r="C161" s="827" t="s">
        <v>10032</v>
      </c>
      <c r="D161" s="824">
        <v>45040</v>
      </c>
      <c r="E161" s="824">
        <v>45072</v>
      </c>
      <c r="F161" s="824">
        <v>45072</v>
      </c>
      <c r="G161" s="825" t="s">
        <v>22</v>
      </c>
      <c r="H161" s="825" t="s">
        <v>22</v>
      </c>
      <c r="I161" s="824">
        <v>45072</v>
      </c>
      <c r="J161" s="818">
        <v>45072</v>
      </c>
      <c r="K161" s="153"/>
      <c r="L161" s="153"/>
    </row>
    <row r="162" spans="1:12" ht="15.75" customHeight="1">
      <c r="A162" s="819" t="s">
        <v>27</v>
      </c>
      <c r="B162" s="826" t="s">
        <v>3508</v>
      </c>
      <c r="C162" s="827" t="s">
        <v>10036</v>
      </c>
      <c r="D162" s="824">
        <v>45040</v>
      </c>
      <c r="E162" s="824">
        <v>45071</v>
      </c>
      <c r="F162" s="824">
        <v>45075</v>
      </c>
      <c r="G162" s="825" t="s">
        <v>22</v>
      </c>
      <c r="H162" s="825" t="s">
        <v>22</v>
      </c>
      <c r="I162" s="824">
        <v>45075</v>
      </c>
      <c r="J162" s="818">
        <v>45075</v>
      </c>
      <c r="K162" s="153"/>
      <c r="L162" s="153"/>
    </row>
    <row r="163" spans="1:12" ht="15.75" customHeight="1">
      <c r="A163" s="819" t="s">
        <v>27</v>
      </c>
      <c r="B163" s="826" t="s">
        <v>3508</v>
      </c>
      <c r="C163" s="827" t="s">
        <v>10035</v>
      </c>
      <c r="D163" s="824">
        <v>45040</v>
      </c>
      <c r="E163" s="824">
        <v>45071</v>
      </c>
      <c r="F163" s="824">
        <v>45075</v>
      </c>
      <c r="G163" s="825" t="s">
        <v>22</v>
      </c>
      <c r="H163" s="825" t="s">
        <v>22</v>
      </c>
      <c r="I163" s="824">
        <v>45075</v>
      </c>
      <c r="J163" s="818">
        <v>45075</v>
      </c>
      <c r="K163" s="153"/>
      <c r="L163" s="153"/>
    </row>
    <row r="164" spans="1:12" ht="15.75" customHeight="1">
      <c r="A164" s="819" t="s">
        <v>27</v>
      </c>
      <c r="B164" s="826" t="s">
        <v>3508</v>
      </c>
      <c r="C164" s="827" t="s">
        <v>3454</v>
      </c>
      <c r="D164" s="824">
        <v>45040</v>
      </c>
      <c r="E164" s="824">
        <v>45071</v>
      </c>
      <c r="F164" s="824">
        <v>45075</v>
      </c>
      <c r="G164" s="825" t="s">
        <v>22</v>
      </c>
      <c r="H164" s="825" t="s">
        <v>22</v>
      </c>
      <c r="I164" s="824">
        <v>45075</v>
      </c>
      <c r="J164" s="818">
        <v>45075</v>
      </c>
      <c r="K164" s="153"/>
      <c r="L164" s="153"/>
    </row>
    <row r="165" spans="1:12" ht="15.75" customHeight="1">
      <c r="A165" s="819" t="s">
        <v>27</v>
      </c>
      <c r="B165" s="826" t="s">
        <v>3508</v>
      </c>
      <c r="C165" s="827" t="s">
        <v>3603</v>
      </c>
      <c r="D165" s="824">
        <v>45040</v>
      </c>
      <c r="E165" s="824">
        <v>45071</v>
      </c>
      <c r="F165" s="824">
        <v>45075</v>
      </c>
      <c r="G165" s="825" t="s">
        <v>22</v>
      </c>
      <c r="H165" s="825" t="s">
        <v>22</v>
      </c>
      <c r="I165" s="824">
        <v>45075</v>
      </c>
      <c r="J165" s="818">
        <v>45075</v>
      </c>
      <c r="K165" s="153"/>
      <c r="L165" s="153"/>
    </row>
    <row r="166" spans="1:12" ht="15.75" customHeight="1">
      <c r="A166" s="819" t="s">
        <v>27</v>
      </c>
      <c r="B166" s="826" t="s">
        <v>3508</v>
      </c>
      <c r="C166" s="827" t="s">
        <v>3461</v>
      </c>
      <c r="D166" s="824">
        <v>45040</v>
      </c>
      <c r="E166" s="824">
        <v>45071</v>
      </c>
      <c r="F166" s="824">
        <v>45075</v>
      </c>
      <c r="G166" s="825" t="s">
        <v>22</v>
      </c>
      <c r="H166" s="825" t="s">
        <v>22</v>
      </c>
      <c r="I166" s="824">
        <v>45075</v>
      </c>
      <c r="J166" s="818">
        <v>45075</v>
      </c>
      <c r="K166" s="153"/>
      <c r="L166" s="153"/>
    </row>
    <row r="167" spans="1:12" ht="15.75" customHeight="1">
      <c r="A167" s="839" t="s">
        <v>11</v>
      </c>
      <c r="B167" s="840" t="s">
        <v>1734</v>
      </c>
      <c r="C167" s="826" t="s">
        <v>10037</v>
      </c>
      <c r="D167" s="824">
        <v>45040</v>
      </c>
      <c r="E167" s="824">
        <v>45072</v>
      </c>
      <c r="F167" s="824">
        <v>45075</v>
      </c>
      <c r="G167" s="825" t="s">
        <v>22</v>
      </c>
      <c r="H167" s="825" t="s">
        <v>22</v>
      </c>
      <c r="I167" s="824">
        <v>45076</v>
      </c>
      <c r="J167" s="816">
        <v>45076</v>
      </c>
      <c r="K167" s="153"/>
      <c r="L167" s="153"/>
    </row>
    <row r="168" spans="1:12" ht="15.75" customHeight="1">
      <c r="A168" s="839" t="s">
        <v>11</v>
      </c>
      <c r="B168" s="840" t="s">
        <v>1734</v>
      </c>
      <c r="C168" s="826" t="s">
        <v>10038</v>
      </c>
      <c r="D168" s="824">
        <v>45040</v>
      </c>
      <c r="E168" s="824">
        <v>45072</v>
      </c>
      <c r="F168" s="824">
        <v>45075</v>
      </c>
      <c r="G168" s="825" t="s">
        <v>22</v>
      </c>
      <c r="H168" s="825" t="s">
        <v>22</v>
      </c>
      <c r="I168" s="824">
        <v>45076</v>
      </c>
      <c r="J168" s="824">
        <v>45076</v>
      </c>
      <c r="K168" s="153"/>
      <c r="L168" s="153"/>
    </row>
    <row r="169" spans="1:12" ht="15.75" customHeight="1">
      <c r="A169" s="839" t="s">
        <v>11</v>
      </c>
      <c r="B169" s="841" t="s">
        <v>10039</v>
      </c>
      <c r="C169" s="842" t="s">
        <v>3454</v>
      </c>
      <c r="D169" s="843">
        <v>45051</v>
      </c>
      <c r="E169" s="824">
        <v>45072</v>
      </c>
      <c r="F169" s="824">
        <v>45075</v>
      </c>
      <c r="G169" s="825" t="s">
        <v>22</v>
      </c>
      <c r="H169" s="825" t="s">
        <v>22</v>
      </c>
      <c r="I169" s="824">
        <v>45076</v>
      </c>
      <c r="J169" s="824">
        <v>45076</v>
      </c>
      <c r="K169" s="153"/>
      <c r="L169" s="153"/>
    </row>
    <row r="170" spans="1:12" ht="15.75" customHeight="1">
      <c r="A170" s="839" t="s">
        <v>11</v>
      </c>
      <c r="B170" s="841" t="s">
        <v>10039</v>
      </c>
      <c r="C170" s="842" t="s">
        <v>3461</v>
      </c>
      <c r="D170" s="843">
        <v>45051</v>
      </c>
      <c r="E170" s="824">
        <v>45072</v>
      </c>
      <c r="F170" s="824">
        <v>45075</v>
      </c>
      <c r="G170" s="825" t="s">
        <v>22</v>
      </c>
      <c r="H170" s="825" t="s">
        <v>22</v>
      </c>
      <c r="I170" s="824">
        <v>45076</v>
      </c>
      <c r="J170" s="824">
        <v>45076</v>
      </c>
      <c r="K170" s="153"/>
      <c r="L170" s="153"/>
    </row>
    <row r="171" spans="1:12" ht="15.75" customHeight="1">
      <c r="A171" s="839" t="s">
        <v>11</v>
      </c>
      <c r="B171" s="841" t="s">
        <v>10039</v>
      </c>
      <c r="C171" s="842" t="s">
        <v>3442</v>
      </c>
      <c r="D171" s="843">
        <v>45051</v>
      </c>
      <c r="E171" s="824">
        <v>45072</v>
      </c>
      <c r="F171" s="824">
        <v>45075</v>
      </c>
      <c r="G171" s="825" t="s">
        <v>22</v>
      </c>
      <c r="H171" s="825" t="s">
        <v>22</v>
      </c>
      <c r="I171" s="824">
        <v>45076</v>
      </c>
      <c r="J171" s="824">
        <v>45076</v>
      </c>
      <c r="K171" s="153"/>
      <c r="L171" s="153"/>
    </row>
    <row r="172" spans="1:12" ht="15.75" customHeight="1">
      <c r="A172" s="839" t="s">
        <v>11</v>
      </c>
      <c r="B172" s="841" t="s">
        <v>10039</v>
      </c>
      <c r="C172" s="842" t="s">
        <v>3432</v>
      </c>
      <c r="D172" s="843">
        <v>45051</v>
      </c>
      <c r="E172" s="824">
        <v>45072</v>
      </c>
      <c r="F172" s="824">
        <v>45075</v>
      </c>
      <c r="G172" s="825" t="s">
        <v>22</v>
      </c>
      <c r="H172" s="825" t="s">
        <v>22</v>
      </c>
      <c r="I172" s="824">
        <v>45076</v>
      </c>
      <c r="J172" s="824">
        <v>45076</v>
      </c>
      <c r="K172" s="153"/>
      <c r="L172" s="153"/>
    </row>
    <row r="173" spans="1:12" ht="15.75" customHeight="1">
      <c r="A173" s="839" t="s">
        <v>11</v>
      </c>
      <c r="B173" s="841" t="s">
        <v>10039</v>
      </c>
      <c r="C173" s="842" t="s">
        <v>3437</v>
      </c>
      <c r="D173" s="843">
        <v>45051</v>
      </c>
      <c r="E173" s="824">
        <v>45072</v>
      </c>
      <c r="F173" s="824">
        <v>45075</v>
      </c>
      <c r="G173" s="825" t="s">
        <v>22</v>
      </c>
      <c r="H173" s="825" t="s">
        <v>22</v>
      </c>
      <c r="I173" s="824">
        <v>45076</v>
      </c>
      <c r="J173" s="824">
        <v>45076</v>
      </c>
      <c r="K173" s="153"/>
      <c r="L173" s="153"/>
    </row>
    <row r="174" spans="1:12" ht="15.75" customHeight="1">
      <c r="A174" s="839" t="s">
        <v>11</v>
      </c>
      <c r="B174" s="841" t="s">
        <v>10039</v>
      </c>
      <c r="C174" s="842" t="s">
        <v>3440</v>
      </c>
      <c r="D174" s="843">
        <v>45051</v>
      </c>
      <c r="E174" s="824">
        <v>45072</v>
      </c>
      <c r="F174" s="824">
        <v>45075</v>
      </c>
      <c r="G174" s="825" t="s">
        <v>22</v>
      </c>
      <c r="H174" s="825" t="s">
        <v>22</v>
      </c>
      <c r="I174" s="824">
        <v>45076</v>
      </c>
      <c r="J174" s="824">
        <v>45076</v>
      </c>
      <c r="K174" s="153"/>
      <c r="L174" s="153"/>
    </row>
    <row r="175" spans="1:12" ht="15.75" customHeight="1">
      <c r="A175" s="844" t="s">
        <v>11</v>
      </c>
      <c r="B175" s="845" t="s">
        <v>489</v>
      </c>
      <c r="C175" s="846" t="s">
        <v>10040</v>
      </c>
      <c r="D175" s="847">
        <v>45040</v>
      </c>
      <c r="E175" s="847">
        <v>45075</v>
      </c>
      <c r="F175" s="847">
        <v>45078</v>
      </c>
      <c r="G175" s="848" t="s">
        <v>22</v>
      </c>
      <c r="H175" s="848" t="s">
        <v>22</v>
      </c>
      <c r="I175" s="847">
        <v>45079</v>
      </c>
      <c r="J175" s="847">
        <v>45079</v>
      </c>
      <c r="K175" s="153"/>
      <c r="L175" s="153"/>
    </row>
    <row r="176" spans="1:12" ht="15.75" customHeight="1">
      <c r="A176" s="849" t="s">
        <v>11</v>
      </c>
      <c r="B176" s="850" t="s">
        <v>1973</v>
      </c>
      <c r="C176" s="846" t="s">
        <v>3433</v>
      </c>
      <c r="D176" s="159">
        <v>45040</v>
      </c>
      <c r="E176" s="159">
        <v>45068</v>
      </c>
      <c r="F176" s="159">
        <v>45082</v>
      </c>
      <c r="G176" s="160" t="s">
        <v>22</v>
      </c>
      <c r="H176" s="160" t="s">
        <v>22</v>
      </c>
      <c r="I176" s="159">
        <v>45083</v>
      </c>
      <c r="J176" s="159">
        <v>45083</v>
      </c>
      <c r="K176" s="153"/>
      <c r="L176" s="153"/>
    </row>
    <row r="177" spans="1:12" ht="15.75" customHeight="1">
      <c r="A177" s="849" t="s">
        <v>11</v>
      </c>
      <c r="B177" s="851" t="s">
        <v>1973</v>
      </c>
      <c r="C177" s="846" t="s">
        <v>3434</v>
      </c>
      <c r="D177" s="159">
        <v>45040</v>
      </c>
      <c r="E177" s="159">
        <v>45068</v>
      </c>
      <c r="F177" s="159">
        <v>45082</v>
      </c>
      <c r="G177" s="160" t="s">
        <v>22</v>
      </c>
      <c r="H177" s="160" t="s">
        <v>22</v>
      </c>
      <c r="I177" s="159">
        <v>45083</v>
      </c>
      <c r="J177" s="159">
        <v>45083</v>
      </c>
      <c r="K177" s="153"/>
      <c r="L177" s="153"/>
    </row>
    <row r="178" spans="1:12" ht="15.75" customHeight="1">
      <c r="A178" s="849" t="s">
        <v>11</v>
      </c>
      <c r="B178" s="851" t="s">
        <v>1973</v>
      </c>
      <c r="C178" s="846" t="s">
        <v>3432</v>
      </c>
      <c r="D178" s="159">
        <v>45040</v>
      </c>
      <c r="E178" s="159">
        <v>45068</v>
      </c>
      <c r="F178" s="159">
        <v>45082</v>
      </c>
      <c r="G178" s="160" t="s">
        <v>22</v>
      </c>
      <c r="H178" s="160" t="s">
        <v>22</v>
      </c>
      <c r="I178" s="159">
        <v>45083</v>
      </c>
      <c r="J178" s="159">
        <v>45083</v>
      </c>
      <c r="K178" s="153"/>
      <c r="L178" s="153"/>
    </row>
    <row r="179" spans="1:12" ht="15.75" customHeight="1">
      <c r="A179" s="849" t="s">
        <v>11</v>
      </c>
      <c r="B179" s="851" t="s">
        <v>1973</v>
      </c>
      <c r="C179" s="846" t="s">
        <v>3454</v>
      </c>
      <c r="D179" s="159">
        <v>45040</v>
      </c>
      <c r="E179" s="159">
        <v>45068</v>
      </c>
      <c r="F179" s="159">
        <v>45082</v>
      </c>
      <c r="G179" s="160" t="s">
        <v>22</v>
      </c>
      <c r="H179" s="160" t="s">
        <v>22</v>
      </c>
      <c r="I179" s="159">
        <v>45083</v>
      </c>
      <c r="J179" s="159">
        <v>45083</v>
      </c>
      <c r="K179" s="153"/>
      <c r="L179" s="153"/>
    </row>
    <row r="180" spans="1:12" ht="15.75" customHeight="1">
      <c r="A180" s="849" t="s">
        <v>11</v>
      </c>
      <c r="B180" s="852" t="s">
        <v>10041</v>
      </c>
      <c r="C180" s="157" t="s">
        <v>3433</v>
      </c>
      <c r="D180" s="158">
        <v>45040</v>
      </c>
      <c r="E180" s="158">
        <v>45068</v>
      </c>
      <c r="F180" s="158">
        <v>45083</v>
      </c>
      <c r="G180" s="160" t="s">
        <v>22</v>
      </c>
      <c r="H180" s="160" t="s">
        <v>22</v>
      </c>
      <c r="I180" s="158">
        <v>45084</v>
      </c>
      <c r="J180" s="158">
        <v>45084</v>
      </c>
      <c r="K180" s="153"/>
      <c r="L180" s="153"/>
    </row>
    <row r="181" spans="1:12" ht="15.75" customHeight="1">
      <c r="A181" s="849" t="s">
        <v>11</v>
      </c>
      <c r="B181" s="852" t="s">
        <v>10041</v>
      </c>
      <c r="C181" s="157" t="s">
        <v>3434</v>
      </c>
      <c r="D181" s="158">
        <v>45040</v>
      </c>
      <c r="E181" s="158">
        <v>45068</v>
      </c>
      <c r="F181" s="158">
        <v>45083</v>
      </c>
      <c r="G181" s="160" t="s">
        <v>22</v>
      </c>
      <c r="H181" s="160" t="s">
        <v>22</v>
      </c>
      <c r="I181" s="158">
        <v>45084</v>
      </c>
      <c r="J181" s="158">
        <v>45084</v>
      </c>
      <c r="K181" s="153"/>
      <c r="L181" s="153"/>
    </row>
    <row r="182" spans="1:12" ht="15.75" customHeight="1">
      <c r="A182" s="849" t="s">
        <v>11</v>
      </c>
      <c r="B182" s="852" t="s">
        <v>10041</v>
      </c>
      <c r="C182" s="157" t="s">
        <v>3431</v>
      </c>
      <c r="D182" s="158">
        <v>45040</v>
      </c>
      <c r="E182" s="158">
        <v>45068</v>
      </c>
      <c r="F182" s="158">
        <v>45083</v>
      </c>
      <c r="G182" s="160" t="s">
        <v>22</v>
      </c>
      <c r="H182" s="160" t="s">
        <v>22</v>
      </c>
      <c r="I182" s="158">
        <v>45084</v>
      </c>
      <c r="J182" s="158">
        <v>45084</v>
      </c>
      <c r="K182" s="153"/>
      <c r="L182" s="153"/>
    </row>
    <row r="183" spans="1:12" ht="15.75" customHeight="1">
      <c r="A183" s="849" t="s">
        <v>11</v>
      </c>
      <c r="B183" s="852" t="s">
        <v>10041</v>
      </c>
      <c r="C183" s="853" t="s">
        <v>3603</v>
      </c>
      <c r="D183" s="158">
        <v>45040</v>
      </c>
      <c r="E183" s="158">
        <v>45068</v>
      </c>
      <c r="F183" s="158">
        <v>45083</v>
      </c>
      <c r="G183" s="160" t="s">
        <v>22</v>
      </c>
      <c r="H183" s="160" t="s">
        <v>22</v>
      </c>
      <c r="I183" s="158">
        <v>45084</v>
      </c>
      <c r="J183" s="158">
        <v>45084</v>
      </c>
      <c r="K183" s="153"/>
      <c r="L183" s="153"/>
    </row>
    <row r="184" spans="1:12" ht="15.75" customHeight="1">
      <c r="A184" s="849" t="s">
        <v>11</v>
      </c>
      <c r="B184" s="852" t="s">
        <v>1070</v>
      </c>
      <c r="C184" s="854" t="s">
        <v>10042</v>
      </c>
      <c r="D184" s="158">
        <v>45040</v>
      </c>
      <c r="E184" s="158">
        <v>45075</v>
      </c>
      <c r="F184" s="158">
        <v>45083</v>
      </c>
      <c r="G184" s="160" t="s">
        <v>22</v>
      </c>
      <c r="H184" s="160" t="s">
        <v>22</v>
      </c>
      <c r="I184" s="158">
        <v>45084</v>
      </c>
      <c r="J184" s="158">
        <v>45084</v>
      </c>
      <c r="K184" s="153"/>
      <c r="L184" s="153"/>
    </row>
    <row r="185" spans="1:12" ht="15.75" customHeight="1">
      <c r="A185" s="849" t="s">
        <v>11</v>
      </c>
      <c r="B185" s="852" t="s">
        <v>1070</v>
      </c>
      <c r="C185" s="157" t="s">
        <v>3431</v>
      </c>
      <c r="D185" s="158">
        <v>45040</v>
      </c>
      <c r="E185" s="158">
        <v>45075</v>
      </c>
      <c r="F185" s="158">
        <v>45083</v>
      </c>
      <c r="G185" s="160" t="s">
        <v>22</v>
      </c>
      <c r="H185" s="160" t="s">
        <v>22</v>
      </c>
      <c r="I185" s="158">
        <v>45084</v>
      </c>
      <c r="J185" s="158">
        <v>45084</v>
      </c>
      <c r="K185" s="153"/>
      <c r="L185" s="153"/>
    </row>
    <row r="186" spans="1:12" ht="15.75" customHeight="1">
      <c r="A186" s="849" t="s">
        <v>11</v>
      </c>
      <c r="B186" s="852" t="s">
        <v>1070</v>
      </c>
      <c r="C186" s="157" t="s">
        <v>3432</v>
      </c>
      <c r="D186" s="158">
        <v>45040</v>
      </c>
      <c r="E186" s="158">
        <v>45075</v>
      </c>
      <c r="F186" s="158">
        <v>45083</v>
      </c>
      <c r="G186" s="160" t="s">
        <v>22</v>
      </c>
      <c r="H186" s="160" t="s">
        <v>22</v>
      </c>
      <c r="I186" s="158">
        <v>45084</v>
      </c>
      <c r="J186" s="158">
        <v>45084</v>
      </c>
      <c r="K186" s="153"/>
      <c r="L186" s="153"/>
    </row>
    <row r="187" spans="1:12" ht="15.75" customHeight="1">
      <c r="A187" s="849" t="s">
        <v>11</v>
      </c>
      <c r="B187" s="852" t="s">
        <v>1070</v>
      </c>
      <c r="C187" s="157" t="s">
        <v>3434</v>
      </c>
      <c r="D187" s="158">
        <v>45040</v>
      </c>
      <c r="E187" s="158">
        <v>45075</v>
      </c>
      <c r="F187" s="158">
        <v>45083</v>
      </c>
      <c r="G187" s="160" t="s">
        <v>22</v>
      </c>
      <c r="H187" s="160" t="s">
        <v>22</v>
      </c>
      <c r="I187" s="158">
        <v>45084</v>
      </c>
      <c r="J187" s="158">
        <v>45084</v>
      </c>
      <c r="K187" s="153"/>
      <c r="L187" s="153"/>
    </row>
    <row r="188" spans="1:12" ht="15.75" customHeight="1">
      <c r="A188" s="849" t="s">
        <v>11</v>
      </c>
      <c r="B188" s="852" t="s">
        <v>10043</v>
      </c>
      <c r="C188" s="157" t="s">
        <v>3445</v>
      </c>
      <c r="D188" s="158">
        <v>45040</v>
      </c>
      <c r="E188" s="158">
        <v>45071</v>
      </c>
      <c r="F188" s="158">
        <v>45091</v>
      </c>
      <c r="G188" s="160" t="s">
        <v>22</v>
      </c>
      <c r="H188" s="160" t="s">
        <v>22</v>
      </c>
      <c r="I188" s="158">
        <v>45092</v>
      </c>
      <c r="J188" s="158">
        <v>45092</v>
      </c>
      <c r="K188" s="153"/>
      <c r="L188" s="153"/>
    </row>
    <row r="189" spans="1:12" ht="15.75" customHeight="1">
      <c r="A189" s="849" t="s">
        <v>11</v>
      </c>
      <c r="B189" s="852" t="s">
        <v>10034</v>
      </c>
      <c r="C189" s="157" t="s">
        <v>3431</v>
      </c>
      <c r="D189" s="158">
        <v>45040</v>
      </c>
      <c r="E189" s="158">
        <v>45071</v>
      </c>
      <c r="F189" s="158">
        <v>45092</v>
      </c>
      <c r="G189" s="160" t="s">
        <v>22</v>
      </c>
      <c r="H189" s="160" t="s">
        <v>22</v>
      </c>
      <c r="I189" s="158">
        <v>45093</v>
      </c>
      <c r="J189" s="158">
        <v>45093</v>
      </c>
      <c r="K189" s="153"/>
      <c r="L189" s="153"/>
    </row>
    <row r="190" spans="1:12" ht="15.75" customHeight="1">
      <c r="A190" s="849" t="s">
        <v>11</v>
      </c>
      <c r="B190" s="852" t="s">
        <v>10044</v>
      </c>
      <c r="C190" s="157" t="s">
        <v>3432</v>
      </c>
      <c r="D190" s="158">
        <v>45040</v>
      </c>
      <c r="E190" s="158">
        <v>45068</v>
      </c>
      <c r="F190" s="158">
        <v>45092</v>
      </c>
      <c r="G190" s="160" t="s">
        <v>22</v>
      </c>
      <c r="H190" s="160" t="s">
        <v>22</v>
      </c>
      <c r="I190" s="158">
        <v>45093</v>
      </c>
      <c r="J190" s="158">
        <v>45093</v>
      </c>
      <c r="K190" s="153"/>
      <c r="L190" s="153"/>
    </row>
    <row r="191" spans="1:12" ht="15.75" customHeight="1">
      <c r="A191" s="161" t="s">
        <v>27</v>
      </c>
      <c r="B191" s="156" t="s">
        <v>3529</v>
      </c>
      <c r="C191" s="157" t="s">
        <v>3467</v>
      </c>
      <c r="D191" s="158">
        <v>45040</v>
      </c>
      <c r="E191" s="158">
        <v>45098</v>
      </c>
      <c r="F191" s="158">
        <v>45098</v>
      </c>
      <c r="G191" s="160" t="s">
        <v>22</v>
      </c>
      <c r="H191" s="160" t="s">
        <v>22</v>
      </c>
      <c r="I191" s="158">
        <v>45099</v>
      </c>
      <c r="J191" s="158">
        <v>45099</v>
      </c>
      <c r="K191" s="153"/>
      <c r="L191" s="153"/>
    </row>
    <row r="192" spans="1:12" ht="15.75" customHeight="1">
      <c r="A192" s="161" t="s">
        <v>27</v>
      </c>
      <c r="B192" s="156" t="s">
        <v>3529</v>
      </c>
      <c r="C192" s="157" t="s">
        <v>10035</v>
      </c>
      <c r="D192" s="158">
        <v>45040</v>
      </c>
      <c r="E192" s="158">
        <v>45098</v>
      </c>
      <c r="F192" s="158">
        <v>45098</v>
      </c>
      <c r="G192" s="160" t="s">
        <v>22</v>
      </c>
      <c r="H192" s="160" t="s">
        <v>22</v>
      </c>
      <c r="I192" s="158">
        <v>45099</v>
      </c>
      <c r="J192" s="158">
        <v>45099</v>
      </c>
      <c r="K192" s="153"/>
      <c r="L192" s="153"/>
    </row>
    <row r="193" spans="1:12" ht="15.75" customHeight="1">
      <c r="A193" s="161" t="s">
        <v>27</v>
      </c>
      <c r="B193" s="156" t="s">
        <v>3529</v>
      </c>
      <c r="C193" s="157" t="s">
        <v>3432</v>
      </c>
      <c r="D193" s="158">
        <v>45040</v>
      </c>
      <c r="E193" s="158">
        <v>45098</v>
      </c>
      <c r="F193" s="158">
        <v>45098</v>
      </c>
      <c r="G193" s="160" t="s">
        <v>22</v>
      </c>
      <c r="H193" s="160" t="s">
        <v>22</v>
      </c>
      <c r="I193" s="158">
        <v>45099</v>
      </c>
      <c r="J193" s="158">
        <v>45099</v>
      </c>
      <c r="K193" s="153"/>
      <c r="L193" s="153"/>
    </row>
    <row r="194" spans="1:12" ht="15.75" customHeight="1">
      <c r="A194" s="161" t="s">
        <v>27</v>
      </c>
      <c r="B194" s="156" t="s">
        <v>3677</v>
      </c>
      <c r="C194" s="846" t="s">
        <v>10045</v>
      </c>
      <c r="D194" s="158">
        <v>45040</v>
      </c>
      <c r="E194" s="159">
        <v>45099</v>
      </c>
      <c r="F194" s="159">
        <v>45099</v>
      </c>
      <c r="G194" s="160" t="s">
        <v>22</v>
      </c>
      <c r="H194" s="160" t="s">
        <v>22</v>
      </c>
      <c r="I194" s="158">
        <v>45100</v>
      </c>
      <c r="J194" s="159">
        <v>45100</v>
      </c>
      <c r="K194" s="153"/>
      <c r="L194" s="153"/>
    </row>
    <row r="195" spans="1:12" ht="15.75" customHeight="1">
      <c r="A195" s="161" t="s">
        <v>27</v>
      </c>
      <c r="B195" s="156" t="s">
        <v>3677</v>
      </c>
      <c r="C195" s="157" t="s">
        <v>10046</v>
      </c>
      <c r="D195" s="158">
        <v>45040</v>
      </c>
      <c r="E195" s="159">
        <v>45099</v>
      </c>
      <c r="F195" s="159">
        <v>45099</v>
      </c>
      <c r="G195" s="160" t="s">
        <v>22</v>
      </c>
      <c r="H195" s="160" t="s">
        <v>22</v>
      </c>
      <c r="I195" s="158">
        <v>45100</v>
      </c>
      <c r="J195" s="159">
        <v>45100</v>
      </c>
      <c r="K195" s="153"/>
      <c r="L195" s="153"/>
    </row>
    <row r="196" spans="1:12" ht="15.75" customHeight="1">
      <c r="A196" s="161" t="s">
        <v>27</v>
      </c>
      <c r="B196" s="156" t="s">
        <v>3677</v>
      </c>
      <c r="C196" s="157" t="s">
        <v>3432</v>
      </c>
      <c r="D196" s="158">
        <v>45040</v>
      </c>
      <c r="E196" s="159">
        <v>45099</v>
      </c>
      <c r="F196" s="159">
        <v>45099</v>
      </c>
      <c r="G196" s="160" t="s">
        <v>22</v>
      </c>
      <c r="H196" s="160" t="s">
        <v>22</v>
      </c>
      <c r="I196" s="158">
        <v>45100</v>
      </c>
      <c r="J196" s="159">
        <v>45100</v>
      </c>
      <c r="K196" s="153"/>
      <c r="L196" s="153"/>
    </row>
    <row r="197" spans="1:12" ht="15.75" customHeight="1">
      <c r="A197" s="161" t="s">
        <v>27</v>
      </c>
      <c r="B197" s="156" t="s">
        <v>3677</v>
      </c>
      <c r="C197" s="157" t="s">
        <v>3431</v>
      </c>
      <c r="D197" s="158">
        <v>45040</v>
      </c>
      <c r="E197" s="159">
        <v>45099</v>
      </c>
      <c r="F197" s="159">
        <v>45099</v>
      </c>
      <c r="G197" s="160" t="s">
        <v>22</v>
      </c>
      <c r="H197" s="160" t="s">
        <v>22</v>
      </c>
      <c r="I197" s="158">
        <v>45100</v>
      </c>
      <c r="J197" s="159">
        <v>45100</v>
      </c>
      <c r="K197" s="153"/>
      <c r="L197" s="153"/>
    </row>
    <row r="198" spans="1:12" ht="15.75" customHeight="1">
      <c r="A198" s="161" t="s">
        <v>27</v>
      </c>
      <c r="B198" s="156" t="s">
        <v>3677</v>
      </c>
      <c r="C198" s="157" t="s">
        <v>3467</v>
      </c>
      <c r="D198" s="158">
        <v>45040</v>
      </c>
      <c r="E198" s="159">
        <v>45099</v>
      </c>
      <c r="F198" s="159">
        <v>45099</v>
      </c>
      <c r="G198" s="160" t="s">
        <v>22</v>
      </c>
      <c r="H198" s="160" t="s">
        <v>22</v>
      </c>
      <c r="I198" s="158">
        <v>45100</v>
      </c>
      <c r="J198" s="159">
        <v>45100</v>
      </c>
      <c r="K198" s="153"/>
      <c r="L198" s="153"/>
    </row>
    <row r="199" spans="1:12" ht="15.75" customHeight="1">
      <c r="A199" s="161" t="s">
        <v>27</v>
      </c>
      <c r="B199" s="156" t="s">
        <v>3677</v>
      </c>
      <c r="C199" s="157" t="s">
        <v>3433</v>
      </c>
      <c r="D199" s="158">
        <v>45040</v>
      </c>
      <c r="E199" s="159">
        <v>45099</v>
      </c>
      <c r="F199" s="159">
        <v>45099</v>
      </c>
      <c r="G199" s="160" t="s">
        <v>22</v>
      </c>
      <c r="H199" s="160" t="s">
        <v>22</v>
      </c>
      <c r="I199" s="158">
        <v>45100</v>
      </c>
      <c r="J199" s="159">
        <v>45100</v>
      </c>
      <c r="K199" s="153"/>
      <c r="L199" s="153"/>
    </row>
    <row r="200" spans="1:12" ht="15.75" customHeight="1">
      <c r="A200" s="161" t="s">
        <v>11</v>
      </c>
      <c r="B200" s="156" t="s">
        <v>10047</v>
      </c>
      <c r="C200" s="157" t="s">
        <v>3524</v>
      </c>
      <c r="D200" s="158">
        <v>45051</v>
      </c>
      <c r="E200" s="158">
        <v>45099</v>
      </c>
      <c r="F200" s="158">
        <v>45100</v>
      </c>
      <c r="G200" s="160" t="s">
        <v>22</v>
      </c>
      <c r="H200" s="160" t="s">
        <v>22</v>
      </c>
      <c r="I200" s="158">
        <v>45103</v>
      </c>
      <c r="J200" s="158">
        <v>45103</v>
      </c>
      <c r="K200" s="153"/>
      <c r="L200" s="153"/>
    </row>
    <row r="201" spans="1:12" ht="15.75" customHeight="1">
      <c r="A201" s="161" t="s">
        <v>11</v>
      </c>
      <c r="B201" s="156" t="s">
        <v>10047</v>
      </c>
      <c r="C201" s="157" t="s">
        <v>3454</v>
      </c>
      <c r="D201" s="158">
        <v>45051</v>
      </c>
      <c r="E201" s="158">
        <v>45099</v>
      </c>
      <c r="F201" s="158">
        <v>45100</v>
      </c>
      <c r="G201" s="160" t="s">
        <v>22</v>
      </c>
      <c r="H201" s="160" t="s">
        <v>22</v>
      </c>
      <c r="I201" s="158">
        <v>45103</v>
      </c>
      <c r="J201" s="158">
        <v>45103</v>
      </c>
      <c r="K201" s="153"/>
      <c r="L201" s="153"/>
    </row>
    <row r="202" spans="1:12" ht="15.75" customHeight="1">
      <c r="A202" s="161" t="s">
        <v>11</v>
      </c>
      <c r="B202" s="156" t="s">
        <v>10047</v>
      </c>
      <c r="C202" s="157" t="s">
        <v>3461</v>
      </c>
      <c r="D202" s="158">
        <v>45051</v>
      </c>
      <c r="E202" s="158">
        <v>45099</v>
      </c>
      <c r="F202" s="158">
        <v>45100</v>
      </c>
      <c r="G202" s="160" t="s">
        <v>22</v>
      </c>
      <c r="H202" s="160" t="s">
        <v>22</v>
      </c>
      <c r="I202" s="158">
        <v>45103</v>
      </c>
      <c r="J202" s="158">
        <v>45103</v>
      </c>
      <c r="K202" s="153"/>
      <c r="L202" s="153"/>
    </row>
    <row r="203" spans="1:12" ht="15.75" customHeight="1">
      <c r="A203" s="161" t="s">
        <v>11</v>
      </c>
      <c r="B203" s="156" t="s">
        <v>10047</v>
      </c>
      <c r="C203" s="157" t="s">
        <v>3440</v>
      </c>
      <c r="D203" s="158">
        <v>45051</v>
      </c>
      <c r="E203" s="158">
        <v>45099</v>
      </c>
      <c r="F203" s="158">
        <v>45100</v>
      </c>
      <c r="G203" s="160" t="s">
        <v>22</v>
      </c>
      <c r="H203" s="160" t="s">
        <v>22</v>
      </c>
      <c r="I203" s="158">
        <v>45103</v>
      </c>
      <c r="J203" s="158">
        <v>45103</v>
      </c>
      <c r="K203" s="153"/>
      <c r="L203" s="153"/>
    </row>
    <row r="204" spans="1:12" ht="15.75" customHeight="1">
      <c r="A204" s="161" t="s">
        <v>27</v>
      </c>
      <c r="B204" s="156" t="s">
        <v>3460</v>
      </c>
      <c r="C204" s="157" t="s">
        <v>3432</v>
      </c>
      <c r="D204" s="158">
        <v>45040</v>
      </c>
      <c r="E204" s="158">
        <v>45100</v>
      </c>
      <c r="F204" s="158">
        <v>45100</v>
      </c>
      <c r="G204" s="160" t="s">
        <v>22</v>
      </c>
      <c r="H204" s="160" t="s">
        <v>22</v>
      </c>
      <c r="I204" s="158">
        <v>45103</v>
      </c>
      <c r="J204" s="158">
        <v>45103</v>
      </c>
      <c r="K204" s="153"/>
      <c r="L204" s="153"/>
    </row>
    <row r="205" spans="1:12" ht="15.75" customHeight="1">
      <c r="A205" s="161" t="s">
        <v>27</v>
      </c>
      <c r="B205" s="156" t="s">
        <v>3460</v>
      </c>
      <c r="C205" s="157" t="s">
        <v>3431</v>
      </c>
      <c r="D205" s="158">
        <v>45040</v>
      </c>
      <c r="E205" s="158">
        <v>45100</v>
      </c>
      <c r="F205" s="158">
        <v>45100</v>
      </c>
      <c r="G205" s="160" t="s">
        <v>22</v>
      </c>
      <c r="H205" s="160" t="s">
        <v>22</v>
      </c>
      <c r="I205" s="158">
        <v>45103</v>
      </c>
      <c r="J205" s="158">
        <v>45103</v>
      </c>
      <c r="K205" s="153"/>
      <c r="L205" s="153"/>
    </row>
    <row r="206" spans="1:12" ht="15.75" customHeight="1">
      <c r="A206" s="161" t="s">
        <v>11</v>
      </c>
      <c r="B206" s="156" t="s">
        <v>10048</v>
      </c>
      <c r="C206" s="157" t="s">
        <v>3454</v>
      </c>
      <c r="D206" s="158">
        <v>45040</v>
      </c>
      <c r="E206" s="158">
        <v>45098</v>
      </c>
      <c r="F206" s="158">
        <v>45100</v>
      </c>
      <c r="G206" s="160" t="s">
        <v>22</v>
      </c>
      <c r="H206" s="160" t="s">
        <v>22</v>
      </c>
      <c r="I206" s="158">
        <v>45103</v>
      </c>
      <c r="J206" s="158">
        <v>45103</v>
      </c>
      <c r="K206" s="153"/>
      <c r="L206" s="153"/>
    </row>
    <row r="207" spans="1:12" ht="15.75" customHeight="1">
      <c r="A207" s="161" t="s">
        <v>11</v>
      </c>
      <c r="B207" s="156" t="s">
        <v>10048</v>
      </c>
      <c r="C207" s="157" t="s">
        <v>3461</v>
      </c>
      <c r="D207" s="158">
        <v>45040</v>
      </c>
      <c r="E207" s="158">
        <v>45098</v>
      </c>
      <c r="F207" s="158">
        <v>45100</v>
      </c>
      <c r="G207" s="160" t="s">
        <v>22</v>
      </c>
      <c r="H207" s="160" t="s">
        <v>22</v>
      </c>
      <c r="I207" s="158">
        <v>45103</v>
      </c>
      <c r="J207" s="158">
        <v>45103</v>
      </c>
      <c r="K207" s="153"/>
      <c r="L207" s="153"/>
    </row>
    <row r="208" spans="1:12" ht="15.75" customHeight="1">
      <c r="A208" s="161" t="s">
        <v>11</v>
      </c>
      <c r="B208" s="156" t="s">
        <v>10043</v>
      </c>
      <c r="C208" s="157" t="s">
        <v>3440</v>
      </c>
      <c r="D208" s="158">
        <v>45040</v>
      </c>
      <c r="E208" s="158">
        <v>45071</v>
      </c>
      <c r="F208" s="158">
        <v>45100</v>
      </c>
      <c r="G208" s="160" t="s">
        <v>22</v>
      </c>
      <c r="H208" s="160" t="s">
        <v>22</v>
      </c>
      <c r="I208" s="158">
        <v>45103</v>
      </c>
      <c r="J208" s="158">
        <v>45103</v>
      </c>
      <c r="K208" s="153"/>
      <c r="L208" s="153"/>
    </row>
    <row r="209" spans="1:12" ht="15.75" customHeight="1">
      <c r="A209" s="161" t="s">
        <v>49</v>
      </c>
      <c r="B209" s="156" t="s">
        <v>10049</v>
      </c>
      <c r="C209" s="157" t="s">
        <v>3445</v>
      </c>
      <c r="D209" s="158">
        <v>45040</v>
      </c>
      <c r="E209" s="158">
        <v>45100</v>
      </c>
      <c r="F209" s="158">
        <v>45103</v>
      </c>
      <c r="G209" s="160" t="s">
        <v>22</v>
      </c>
      <c r="H209" s="160" t="s">
        <v>22</v>
      </c>
      <c r="I209" s="158">
        <v>45104</v>
      </c>
      <c r="J209" s="158">
        <v>45104</v>
      </c>
      <c r="K209" s="153"/>
      <c r="L209" s="153"/>
    </row>
    <row r="210" spans="1:12" ht="15.75" customHeight="1">
      <c r="A210" s="161" t="s">
        <v>11</v>
      </c>
      <c r="B210" s="156" t="s">
        <v>3781</v>
      </c>
      <c r="C210" s="157" t="s">
        <v>3454</v>
      </c>
      <c r="D210" s="158">
        <v>45051</v>
      </c>
      <c r="E210" s="158">
        <v>45057</v>
      </c>
      <c r="F210" s="158">
        <v>45104</v>
      </c>
      <c r="G210" s="160" t="s">
        <v>22</v>
      </c>
      <c r="H210" s="160" t="s">
        <v>22</v>
      </c>
      <c r="I210" s="158">
        <v>45106</v>
      </c>
      <c r="J210" s="158">
        <v>45106</v>
      </c>
      <c r="K210" s="153"/>
      <c r="L210" s="153"/>
    </row>
    <row r="211" spans="1:12" ht="15.75" customHeight="1">
      <c r="A211" s="161" t="s">
        <v>11</v>
      </c>
      <c r="B211" s="156" t="s">
        <v>3781</v>
      </c>
      <c r="C211" s="157" t="s">
        <v>3461</v>
      </c>
      <c r="D211" s="158">
        <v>45051</v>
      </c>
      <c r="E211" s="158">
        <v>45057</v>
      </c>
      <c r="F211" s="158">
        <v>45104</v>
      </c>
      <c r="G211" s="160" t="s">
        <v>22</v>
      </c>
      <c r="H211" s="160" t="s">
        <v>22</v>
      </c>
      <c r="I211" s="158">
        <v>45106</v>
      </c>
      <c r="J211" s="158">
        <v>45106</v>
      </c>
      <c r="K211" s="153"/>
      <c r="L211" s="153"/>
    </row>
    <row r="212" spans="1:12" ht="15.75" customHeight="1">
      <c r="A212" s="161" t="s">
        <v>11</v>
      </c>
      <c r="B212" s="156" t="s">
        <v>3781</v>
      </c>
      <c r="C212" s="157" t="s">
        <v>3440</v>
      </c>
      <c r="D212" s="158">
        <v>45051</v>
      </c>
      <c r="E212" s="158">
        <v>45057</v>
      </c>
      <c r="F212" s="158">
        <v>45104</v>
      </c>
      <c r="G212" s="160" t="s">
        <v>22</v>
      </c>
      <c r="H212" s="160" t="s">
        <v>22</v>
      </c>
      <c r="I212" s="158">
        <v>45106</v>
      </c>
      <c r="J212" s="158">
        <v>45106</v>
      </c>
      <c r="K212" s="153"/>
      <c r="L212" s="153"/>
    </row>
    <row r="213" spans="1:12" ht="15.75" customHeight="1">
      <c r="A213" s="161" t="s">
        <v>11</v>
      </c>
      <c r="B213" s="156" t="s">
        <v>10050</v>
      </c>
      <c r="C213" s="157" t="s">
        <v>3442</v>
      </c>
      <c r="D213" s="158">
        <v>45040</v>
      </c>
      <c r="E213" s="158">
        <v>45075</v>
      </c>
      <c r="F213" s="158">
        <v>45106</v>
      </c>
      <c r="G213" s="160" t="s">
        <v>22</v>
      </c>
      <c r="H213" s="160" t="s">
        <v>22</v>
      </c>
      <c r="I213" s="158">
        <v>45107</v>
      </c>
      <c r="J213" s="158">
        <v>45107</v>
      </c>
      <c r="K213" s="153"/>
      <c r="L213" s="153"/>
    </row>
    <row r="214" spans="1:12" ht="15.75" customHeight="1">
      <c r="A214" s="161" t="s">
        <v>11</v>
      </c>
      <c r="B214" s="162" t="s">
        <v>2085</v>
      </c>
      <c r="C214" s="157" t="s">
        <v>3432</v>
      </c>
      <c r="D214" s="158">
        <v>45051</v>
      </c>
      <c r="E214" s="158">
        <v>45098</v>
      </c>
      <c r="F214" s="158">
        <v>45106</v>
      </c>
      <c r="G214" s="160" t="s">
        <v>22</v>
      </c>
      <c r="H214" s="160" t="s">
        <v>22</v>
      </c>
      <c r="I214" s="158">
        <v>45107</v>
      </c>
      <c r="J214" s="158">
        <v>45107</v>
      </c>
      <c r="K214" s="153"/>
      <c r="L214" s="153"/>
    </row>
    <row r="215" spans="1:12" ht="15.75" customHeight="1">
      <c r="A215" s="161" t="s">
        <v>49</v>
      </c>
      <c r="B215" s="156" t="s">
        <v>10051</v>
      </c>
      <c r="C215" s="157" t="s">
        <v>3506</v>
      </c>
      <c r="D215" s="158">
        <v>45040</v>
      </c>
      <c r="E215" s="158">
        <v>45098</v>
      </c>
      <c r="F215" s="158">
        <v>45106</v>
      </c>
      <c r="G215" s="160" t="s">
        <v>22</v>
      </c>
      <c r="H215" s="160" t="s">
        <v>22</v>
      </c>
      <c r="I215" s="158">
        <v>45107</v>
      </c>
      <c r="J215" s="158">
        <v>45107</v>
      </c>
      <c r="K215" s="153"/>
      <c r="L215" s="153"/>
    </row>
    <row r="216" spans="1:12" ht="15.75" customHeight="1">
      <c r="A216" s="163" t="s">
        <v>11</v>
      </c>
      <c r="B216" s="164" t="s">
        <v>1055</v>
      </c>
      <c r="C216" s="165" t="s">
        <v>273</v>
      </c>
      <c r="D216" s="166"/>
      <c r="E216" s="166"/>
      <c r="F216" s="166"/>
      <c r="G216" s="166"/>
      <c r="H216" s="166"/>
      <c r="I216" s="166"/>
      <c r="J216" s="166"/>
      <c r="K216" s="167"/>
      <c r="L216" s="167"/>
    </row>
    <row r="217" spans="1:12" ht="15.75" customHeight="1">
      <c r="A217" s="167" t="s">
        <v>11</v>
      </c>
      <c r="B217" s="168" t="s">
        <v>10052</v>
      </c>
      <c r="C217" s="169" t="s">
        <v>118</v>
      </c>
      <c r="D217" s="170">
        <v>44854</v>
      </c>
      <c r="E217" s="170">
        <v>45112</v>
      </c>
      <c r="F217" s="170">
        <v>45113</v>
      </c>
      <c r="G217" s="170">
        <v>45114</v>
      </c>
      <c r="H217" s="170">
        <v>45114</v>
      </c>
      <c r="I217" s="170">
        <v>45117</v>
      </c>
      <c r="J217" s="170">
        <v>45118</v>
      </c>
      <c r="K217" s="167"/>
      <c r="L217" s="167"/>
    </row>
    <row r="218" spans="1:12" ht="15.75" customHeight="1">
      <c r="A218" s="167" t="s">
        <v>11</v>
      </c>
      <c r="B218" s="171" t="s">
        <v>2212</v>
      </c>
      <c r="C218" s="169" t="s">
        <v>925</v>
      </c>
      <c r="D218" s="170">
        <v>44854</v>
      </c>
      <c r="E218" s="170">
        <v>45112</v>
      </c>
      <c r="F218" s="170">
        <v>45113</v>
      </c>
      <c r="G218" s="170">
        <v>45114</v>
      </c>
      <c r="H218" s="170">
        <v>45114</v>
      </c>
      <c r="I218" s="170">
        <v>45117</v>
      </c>
      <c r="J218" s="170">
        <v>45118</v>
      </c>
      <c r="K218" s="167"/>
      <c r="L218" s="167"/>
    </row>
    <row r="219" spans="1:12" ht="15.75" customHeight="1">
      <c r="A219" s="167" t="s">
        <v>11</v>
      </c>
      <c r="B219" s="171" t="s">
        <v>10053</v>
      </c>
      <c r="C219" s="169" t="s">
        <v>33</v>
      </c>
      <c r="D219" s="170">
        <v>44984</v>
      </c>
      <c r="E219" s="170">
        <v>45104</v>
      </c>
      <c r="F219" s="170">
        <v>45119</v>
      </c>
      <c r="G219" s="170">
        <v>45120</v>
      </c>
      <c r="H219" s="170">
        <v>45120</v>
      </c>
      <c r="I219" s="170">
        <v>45121</v>
      </c>
      <c r="J219" s="170">
        <v>45124</v>
      </c>
      <c r="K219" s="167"/>
      <c r="L219" s="167"/>
    </row>
    <row r="220" spans="1:12" ht="15.75" customHeight="1">
      <c r="A220" s="167" t="s">
        <v>11</v>
      </c>
      <c r="B220" s="172" t="s">
        <v>3796</v>
      </c>
      <c r="C220" s="172" t="s">
        <v>3470</v>
      </c>
      <c r="D220" s="170">
        <v>45040</v>
      </c>
      <c r="E220" s="170">
        <v>45075</v>
      </c>
      <c r="F220" s="170">
        <v>45111</v>
      </c>
      <c r="G220" s="167" t="s">
        <v>22</v>
      </c>
      <c r="H220" s="167" t="s">
        <v>22</v>
      </c>
      <c r="I220" s="170">
        <v>45112</v>
      </c>
      <c r="J220" s="170">
        <v>45113</v>
      </c>
      <c r="K220" s="153"/>
      <c r="L220" s="153"/>
    </row>
    <row r="221" spans="1:12" ht="15.75" customHeight="1">
      <c r="A221" s="167" t="s">
        <v>11</v>
      </c>
      <c r="B221" s="172" t="s">
        <v>3796</v>
      </c>
      <c r="C221" s="172" t="s">
        <v>3469</v>
      </c>
      <c r="D221" s="170">
        <v>45040</v>
      </c>
      <c r="E221" s="170">
        <v>45075</v>
      </c>
      <c r="F221" s="170">
        <v>45111</v>
      </c>
      <c r="G221" s="167" t="s">
        <v>22</v>
      </c>
      <c r="H221" s="167" t="s">
        <v>22</v>
      </c>
      <c r="I221" s="170">
        <v>45112</v>
      </c>
      <c r="J221" s="170">
        <v>45113</v>
      </c>
      <c r="K221" s="153"/>
      <c r="L221" s="153"/>
    </row>
    <row r="222" spans="1:12" ht="15.75" customHeight="1">
      <c r="A222" s="167" t="s">
        <v>11</v>
      </c>
      <c r="B222" s="172" t="s">
        <v>3796</v>
      </c>
      <c r="C222" s="172" t="s">
        <v>10054</v>
      </c>
      <c r="D222" s="170">
        <v>45040</v>
      </c>
      <c r="E222" s="170">
        <v>45075</v>
      </c>
      <c r="F222" s="170">
        <v>45111</v>
      </c>
      <c r="G222" s="167" t="s">
        <v>22</v>
      </c>
      <c r="H222" s="167" t="s">
        <v>22</v>
      </c>
      <c r="I222" s="170">
        <v>45112</v>
      </c>
      <c r="J222" s="170">
        <v>45113</v>
      </c>
      <c r="K222" s="153"/>
      <c r="L222" s="153"/>
    </row>
    <row r="223" spans="1:12" ht="15.75" customHeight="1">
      <c r="A223" s="167" t="s">
        <v>11</v>
      </c>
      <c r="B223" s="172" t="s">
        <v>3796</v>
      </c>
      <c r="C223" s="169" t="s">
        <v>3467</v>
      </c>
      <c r="D223" s="170">
        <v>45040</v>
      </c>
      <c r="E223" s="170">
        <v>45075</v>
      </c>
      <c r="F223" s="170">
        <v>45111</v>
      </c>
      <c r="G223" s="167" t="s">
        <v>22</v>
      </c>
      <c r="H223" s="167" t="s">
        <v>22</v>
      </c>
      <c r="I223" s="170">
        <v>45112</v>
      </c>
      <c r="J223" s="170">
        <v>45113</v>
      </c>
      <c r="K223" s="153"/>
      <c r="L223" s="153"/>
    </row>
    <row r="224" spans="1:12" ht="15.75" customHeight="1">
      <c r="A224" s="167" t="s">
        <v>11</v>
      </c>
      <c r="B224" s="173" t="s">
        <v>10055</v>
      </c>
      <c r="C224" s="172" t="s">
        <v>3431</v>
      </c>
      <c r="D224" s="170">
        <v>45040</v>
      </c>
      <c r="E224" s="170">
        <v>45075</v>
      </c>
      <c r="F224" s="170">
        <v>45111</v>
      </c>
      <c r="G224" s="167" t="s">
        <v>22</v>
      </c>
      <c r="H224" s="167" t="s">
        <v>22</v>
      </c>
      <c r="I224" s="170">
        <v>45112</v>
      </c>
      <c r="J224" s="170">
        <v>45113</v>
      </c>
      <c r="K224" s="153"/>
      <c r="L224" s="153"/>
    </row>
    <row r="225" spans="1:12" ht="15.75" customHeight="1">
      <c r="A225" s="167" t="s">
        <v>11</v>
      </c>
      <c r="B225" s="173" t="s">
        <v>10055</v>
      </c>
      <c r="C225" s="172" t="s">
        <v>3433</v>
      </c>
      <c r="D225" s="170">
        <v>45040</v>
      </c>
      <c r="E225" s="170">
        <v>45075</v>
      </c>
      <c r="F225" s="170">
        <v>45111</v>
      </c>
      <c r="G225" s="167" t="s">
        <v>22</v>
      </c>
      <c r="H225" s="167" t="s">
        <v>22</v>
      </c>
      <c r="I225" s="170">
        <v>45112</v>
      </c>
      <c r="J225" s="170">
        <v>45113</v>
      </c>
      <c r="K225" s="153"/>
      <c r="L225" s="153"/>
    </row>
    <row r="226" spans="1:12" ht="15.75" customHeight="1">
      <c r="A226" s="167" t="s">
        <v>11</v>
      </c>
      <c r="B226" s="173" t="s">
        <v>10055</v>
      </c>
      <c r="C226" s="172" t="s">
        <v>3434</v>
      </c>
      <c r="D226" s="170">
        <v>45040</v>
      </c>
      <c r="E226" s="170">
        <v>45075</v>
      </c>
      <c r="F226" s="170">
        <v>45111</v>
      </c>
      <c r="G226" s="167" t="s">
        <v>22</v>
      </c>
      <c r="H226" s="167" t="s">
        <v>22</v>
      </c>
      <c r="I226" s="170">
        <v>45112</v>
      </c>
      <c r="J226" s="170">
        <v>45113</v>
      </c>
      <c r="K226" s="153"/>
      <c r="L226" s="153"/>
    </row>
    <row r="227" spans="1:12" ht="15.75" customHeight="1">
      <c r="A227" s="167" t="s">
        <v>11</v>
      </c>
      <c r="B227" s="173" t="s">
        <v>10055</v>
      </c>
      <c r="C227" s="172" t="s">
        <v>3684</v>
      </c>
      <c r="D227" s="170">
        <v>45040</v>
      </c>
      <c r="E227" s="170">
        <v>45075</v>
      </c>
      <c r="F227" s="170">
        <v>45111</v>
      </c>
      <c r="G227" s="167" t="s">
        <v>22</v>
      </c>
      <c r="H227" s="167" t="s">
        <v>22</v>
      </c>
      <c r="I227" s="170">
        <v>45112</v>
      </c>
      <c r="J227" s="170">
        <v>45113</v>
      </c>
      <c r="K227" s="153"/>
      <c r="L227" s="153"/>
    </row>
    <row r="228" spans="1:12" ht="15.75" customHeight="1">
      <c r="A228" s="167" t="s">
        <v>11</v>
      </c>
      <c r="B228" s="172" t="s">
        <v>854</v>
      </c>
      <c r="C228" s="169" t="s">
        <v>3454</v>
      </c>
      <c r="D228" s="170">
        <v>45051</v>
      </c>
      <c r="E228" s="170">
        <v>45100</v>
      </c>
      <c r="F228" s="170">
        <v>45113</v>
      </c>
      <c r="G228" s="167" t="s">
        <v>22</v>
      </c>
      <c r="H228" s="167" t="s">
        <v>22</v>
      </c>
      <c r="I228" s="170">
        <v>45114</v>
      </c>
      <c r="J228" s="170">
        <v>45114</v>
      </c>
      <c r="K228" s="153"/>
      <c r="L228" s="153"/>
    </row>
    <row r="229" spans="1:12" ht="15.75" customHeight="1">
      <c r="A229" s="167" t="s">
        <v>11</v>
      </c>
      <c r="B229" s="172" t="s">
        <v>1070</v>
      </c>
      <c r="C229" s="169" t="s">
        <v>3603</v>
      </c>
      <c r="D229" s="170">
        <v>45040</v>
      </c>
      <c r="E229" s="170">
        <v>45075</v>
      </c>
      <c r="F229" s="170">
        <v>45113</v>
      </c>
      <c r="G229" s="167" t="s">
        <v>22</v>
      </c>
      <c r="H229" s="167" t="s">
        <v>22</v>
      </c>
      <c r="I229" s="170">
        <v>45114</v>
      </c>
      <c r="J229" s="170">
        <v>45114</v>
      </c>
      <c r="K229" s="153"/>
      <c r="L229" s="153"/>
    </row>
    <row r="230" spans="1:12" ht="15.75" customHeight="1">
      <c r="A230" s="167" t="s">
        <v>49</v>
      </c>
      <c r="B230" s="172" t="s">
        <v>10056</v>
      </c>
      <c r="C230" s="169" t="s">
        <v>3454</v>
      </c>
      <c r="D230" s="170">
        <v>45040</v>
      </c>
      <c r="E230" s="170">
        <v>45098</v>
      </c>
      <c r="F230" s="170">
        <v>45113</v>
      </c>
      <c r="G230" s="167" t="s">
        <v>22</v>
      </c>
      <c r="H230" s="167" t="s">
        <v>22</v>
      </c>
      <c r="I230" s="170">
        <v>45114</v>
      </c>
      <c r="J230" s="170">
        <v>45114</v>
      </c>
      <c r="K230" s="153"/>
      <c r="L230" s="153"/>
    </row>
    <row r="231" spans="1:12" ht="15.75" customHeight="1">
      <c r="A231" s="167" t="s">
        <v>49</v>
      </c>
      <c r="B231" s="172" t="s">
        <v>10056</v>
      </c>
      <c r="C231" s="169" t="s">
        <v>3535</v>
      </c>
      <c r="D231" s="170">
        <v>45040</v>
      </c>
      <c r="E231" s="170">
        <v>45098</v>
      </c>
      <c r="F231" s="170">
        <v>45113</v>
      </c>
      <c r="G231" s="167" t="s">
        <v>22</v>
      </c>
      <c r="H231" s="167" t="s">
        <v>22</v>
      </c>
      <c r="I231" s="170">
        <v>45114</v>
      </c>
      <c r="J231" s="170">
        <v>45114</v>
      </c>
      <c r="K231" s="153"/>
      <c r="L231" s="153"/>
    </row>
    <row r="232" spans="1:12" ht="15.75" customHeight="1">
      <c r="A232" s="167" t="s">
        <v>49</v>
      </c>
      <c r="B232" s="172" t="s">
        <v>10056</v>
      </c>
      <c r="C232" s="169" t="s">
        <v>3461</v>
      </c>
      <c r="D232" s="170">
        <v>45040</v>
      </c>
      <c r="E232" s="170">
        <v>45098</v>
      </c>
      <c r="F232" s="170">
        <v>45113</v>
      </c>
      <c r="G232" s="167" t="s">
        <v>22</v>
      </c>
      <c r="H232" s="167" t="s">
        <v>22</v>
      </c>
      <c r="I232" s="170">
        <v>45114</v>
      </c>
      <c r="J232" s="170">
        <v>45114</v>
      </c>
      <c r="K232" s="153"/>
      <c r="L232" s="153"/>
    </row>
    <row r="233" spans="1:12" ht="15.75" customHeight="1">
      <c r="A233" s="167" t="s">
        <v>11</v>
      </c>
      <c r="B233" s="172" t="s">
        <v>10050</v>
      </c>
      <c r="C233" s="169" t="s">
        <v>10057</v>
      </c>
      <c r="D233" s="170">
        <v>45040</v>
      </c>
      <c r="E233" s="170">
        <v>45075</v>
      </c>
      <c r="F233" s="170">
        <v>45125</v>
      </c>
      <c r="G233" s="167" t="s">
        <v>22</v>
      </c>
      <c r="H233" s="167" t="s">
        <v>22</v>
      </c>
      <c r="I233" s="170">
        <v>45126</v>
      </c>
      <c r="J233" s="170">
        <v>45127</v>
      </c>
      <c r="K233" s="153"/>
      <c r="L233" s="153"/>
    </row>
    <row r="234" spans="1:12" ht="15.75" customHeight="1">
      <c r="A234" s="167" t="s">
        <v>11</v>
      </c>
      <c r="B234" s="172" t="s">
        <v>10058</v>
      </c>
      <c r="C234" s="172" t="s">
        <v>3431</v>
      </c>
      <c r="D234" s="170">
        <v>45040</v>
      </c>
      <c r="E234" s="170">
        <v>45127</v>
      </c>
      <c r="F234" s="170">
        <v>45127</v>
      </c>
      <c r="G234" s="167" t="s">
        <v>22</v>
      </c>
      <c r="H234" s="167" t="s">
        <v>22</v>
      </c>
      <c r="I234" s="170">
        <v>45128</v>
      </c>
      <c r="J234" s="170">
        <v>45129</v>
      </c>
      <c r="K234" s="153"/>
      <c r="L234" s="153"/>
    </row>
    <row r="235" spans="1:12" ht="15.75" customHeight="1">
      <c r="A235" s="167" t="s">
        <v>27</v>
      </c>
      <c r="B235" s="174" t="s">
        <v>3513</v>
      </c>
      <c r="C235" s="172" t="s">
        <v>10059</v>
      </c>
      <c r="D235" s="170">
        <v>45040</v>
      </c>
      <c r="E235" s="170">
        <v>45127</v>
      </c>
      <c r="F235" s="170">
        <v>45127</v>
      </c>
      <c r="G235" s="167" t="s">
        <v>22</v>
      </c>
      <c r="H235" s="167" t="s">
        <v>22</v>
      </c>
      <c r="I235" s="170">
        <v>45128</v>
      </c>
      <c r="J235" s="170">
        <v>45129</v>
      </c>
      <c r="K235" s="153"/>
      <c r="L235" s="153"/>
    </row>
    <row r="236" spans="1:12" ht="15.75" customHeight="1">
      <c r="A236" s="167" t="s">
        <v>27</v>
      </c>
      <c r="B236" s="174" t="s">
        <v>3513</v>
      </c>
      <c r="C236" s="172" t="s">
        <v>3433</v>
      </c>
      <c r="D236" s="170">
        <v>45040</v>
      </c>
      <c r="E236" s="170">
        <v>45127</v>
      </c>
      <c r="F236" s="170">
        <v>45127</v>
      </c>
      <c r="G236" s="167" t="s">
        <v>22</v>
      </c>
      <c r="H236" s="167" t="s">
        <v>22</v>
      </c>
      <c r="I236" s="170">
        <v>45128</v>
      </c>
      <c r="J236" s="170">
        <v>45129</v>
      </c>
      <c r="K236" s="153"/>
      <c r="L236" s="153"/>
    </row>
    <row r="237" spans="1:12" ht="15.75" customHeight="1">
      <c r="A237" s="167" t="s">
        <v>27</v>
      </c>
      <c r="B237" s="174" t="s">
        <v>3513</v>
      </c>
      <c r="C237" s="172" t="s">
        <v>3434</v>
      </c>
      <c r="D237" s="170">
        <v>45040</v>
      </c>
      <c r="E237" s="170">
        <v>45127</v>
      </c>
      <c r="F237" s="170">
        <v>45127</v>
      </c>
      <c r="G237" s="167" t="s">
        <v>22</v>
      </c>
      <c r="H237" s="167" t="s">
        <v>22</v>
      </c>
      <c r="I237" s="170">
        <v>45128</v>
      </c>
      <c r="J237" s="170">
        <v>45129</v>
      </c>
      <c r="K237" s="153"/>
      <c r="L237" s="153"/>
    </row>
    <row r="238" spans="1:12" ht="15.75" customHeight="1">
      <c r="A238" s="167" t="s">
        <v>27</v>
      </c>
      <c r="B238" s="174" t="s">
        <v>3513</v>
      </c>
      <c r="C238" s="172" t="s">
        <v>3431</v>
      </c>
      <c r="D238" s="170">
        <v>45040</v>
      </c>
      <c r="E238" s="170">
        <v>45127</v>
      </c>
      <c r="F238" s="170">
        <v>45127</v>
      </c>
      <c r="G238" s="167" t="s">
        <v>22</v>
      </c>
      <c r="H238" s="167" t="s">
        <v>22</v>
      </c>
      <c r="I238" s="170">
        <v>45128</v>
      </c>
      <c r="J238" s="170">
        <v>45129</v>
      </c>
      <c r="K238" s="153"/>
      <c r="L238" s="153"/>
    </row>
    <row r="239" spans="1:12" ht="15.75" customHeight="1">
      <c r="A239" s="167" t="s">
        <v>49</v>
      </c>
      <c r="B239" s="174" t="s">
        <v>1986</v>
      </c>
      <c r="C239" s="169" t="s">
        <v>3462</v>
      </c>
      <c r="D239" s="170">
        <v>45040</v>
      </c>
      <c r="E239" s="170">
        <v>45127</v>
      </c>
      <c r="F239" s="170">
        <v>45127</v>
      </c>
      <c r="G239" s="167" t="s">
        <v>22</v>
      </c>
      <c r="H239" s="167" t="s">
        <v>22</v>
      </c>
      <c r="I239" s="170">
        <v>45128</v>
      </c>
      <c r="J239" s="170">
        <v>45129</v>
      </c>
      <c r="K239" s="153"/>
      <c r="L239" s="153"/>
    </row>
    <row r="240" spans="1:12" ht="15.75" customHeight="1">
      <c r="A240" s="167" t="s">
        <v>11</v>
      </c>
      <c r="B240" s="171" t="s">
        <v>3628</v>
      </c>
      <c r="C240" s="169" t="s">
        <v>279</v>
      </c>
      <c r="D240" s="170">
        <v>44945</v>
      </c>
      <c r="E240" s="170">
        <v>45118</v>
      </c>
      <c r="F240" s="170">
        <v>45120</v>
      </c>
      <c r="G240" s="170">
        <v>45121</v>
      </c>
      <c r="H240" s="170">
        <v>45121</v>
      </c>
      <c r="I240" s="170">
        <v>45124</v>
      </c>
      <c r="J240" s="170">
        <v>45124</v>
      </c>
      <c r="K240" s="153"/>
      <c r="L240" s="153"/>
    </row>
    <row r="241" spans="1:12" ht="15.75" customHeight="1">
      <c r="A241" s="167" t="s">
        <v>27</v>
      </c>
      <c r="B241" s="175" t="s">
        <v>10060</v>
      </c>
      <c r="C241" s="176" t="s">
        <v>3433</v>
      </c>
      <c r="D241" s="170">
        <v>45040</v>
      </c>
      <c r="E241" s="170">
        <v>45135</v>
      </c>
      <c r="F241" s="170">
        <v>45139</v>
      </c>
      <c r="G241" s="167" t="s">
        <v>22</v>
      </c>
      <c r="H241" s="167" t="s">
        <v>22</v>
      </c>
      <c r="I241" s="170">
        <v>45140</v>
      </c>
      <c r="J241" s="170">
        <v>45141</v>
      </c>
      <c r="K241" s="153"/>
      <c r="L241" s="153"/>
    </row>
    <row r="242" spans="1:12" ht="15.75" customHeight="1">
      <c r="A242" s="167" t="s">
        <v>27</v>
      </c>
      <c r="B242" s="175" t="s">
        <v>10060</v>
      </c>
      <c r="C242" s="177" t="s">
        <v>3434</v>
      </c>
      <c r="D242" s="170">
        <v>45040</v>
      </c>
      <c r="E242" s="170">
        <v>45135</v>
      </c>
      <c r="F242" s="170">
        <v>45139</v>
      </c>
      <c r="G242" s="167" t="s">
        <v>22</v>
      </c>
      <c r="H242" s="167" t="s">
        <v>22</v>
      </c>
      <c r="I242" s="170">
        <v>45140</v>
      </c>
      <c r="J242" s="170">
        <v>45141</v>
      </c>
      <c r="K242" s="153"/>
      <c r="L242" s="153"/>
    </row>
    <row r="243" spans="1:12" ht="15.75" customHeight="1">
      <c r="A243" s="167" t="s">
        <v>27</v>
      </c>
      <c r="B243" s="175" t="s">
        <v>10060</v>
      </c>
      <c r="C243" s="177" t="s">
        <v>3432</v>
      </c>
      <c r="D243" s="170">
        <v>45040</v>
      </c>
      <c r="E243" s="170">
        <v>45135</v>
      </c>
      <c r="F243" s="170">
        <v>45139</v>
      </c>
      <c r="G243" s="167" t="s">
        <v>22</v>
      </c>
      <c r="H243" s="167" t="s">
        <v>22</v>
      </c>
      <c r="I243" s="170">
        <v>45140</v>
      </c>
      <c r="J243" s="170">
        <v>45141</v>
      </c>
      <c r="K243" s="153"/>
      <c r="L243" s="153"/>
    </row>
    <row r="244" spans="1:12" ht="15.75" customHeight="1">
      <c r="A244" s="167" t="s">
        <v>49</v>
      </c>
      <c r="B244" s="175" t="s">
        <v>10061</v>
      </c>
      <c r="C244" s="177" t="s">
        <v>3433</v>
      </c>
      <c r="D244" s="170">
        <v>45040</v>
      </c>
      <c r="E244" s="170">
        <v>45133</v>
      </c>
      <c r="F244" s="170">
        <v>45139</v>
      </c>
      <c r="G244" s="167" t="s">
        <v>22</v>
      </c>
      <c r="H244" s="167" t="s">
        <v>22</v>
      </c>
      <c r="I244" s="170">
        <v>45140</v>
      </c>
      <c r="J244" s="170">
        <v>45141</v>
      </c>
      <c r="K244" s="153"/>
      <c r="L244" s="153"/>
    </row>
    <row r="245" spans="1:12" ht="15.75" customHeight="1">
      <c r="A245" s="167" t="s">
        <v>49</v>
      </c>
      <c r="B245" s="175" t="s">
        <v>10061</v>
      </c>
      <c r="C245" s="177" t="s">
        <v>3434</v>
      </c>
      <c r="D245" s="170">
        <v>45040</v>
      </c>
      <c r="E245" s="170">
        <v>45133</v>
      </c>
      <c r="F245" s="170">
        <v>45139</v>
      </c>
      <c r="G245" s="167" t="s">
        <v>22</v>
      </c>
      <c r="H245" s="167" t="s">
        <v>22</v>
      </c>
      <c r="I245" s="170">
        <v>45140</v>
      </c>
      <c r="J245" s="170">
        <v>45141</v>
      </c>
      <c r="K245" s="153"/>
      <c r="L245" s="153"/>
    </row>
    <row r="246" spans="1:12" ht="15.75" customHeight="1">
      <c r="A246" s="167" t="s">
        <v>49</v>
      </c>
      <c r="B246" s="175" t="s">
        <v>3493</v>
      </c>
      <c r="C246" s="177" t="s">
        <v>3454</v>
      </c>
      <c r="D246" s="170">
        <v>45040</v>
      </c>
      <c r="E246" s="170">
        <v>45128</v>
      </c>
      <c r="F246" s="170">
        <v>45139</v>
      </c>
      <c r="G246" s="167" t="s">
        <v>22</v>
      </c>
      <c r="H246" s="167" t="s">
        <v>22</v>
      </c>
      <c r="I246" s="170">
        <v>45140</v>
      </c>
      <c r="J246" s="170">
        <v>45141</v>
      </c>
      <c r="K246" s="153"/>
      <c r="L246" s="153"/>
    </row>
    <row r="247" spans="1:12" ht="15.75" customHeight="1">
      <c r="A247" s="167" t="s">
        <v>49</v>
      </c>
      <c r="B247" s="175" t="s">
        <v>3493</v>
      </c>
      <c r="C247" s="177" t="s">
        <v>3440</v>
      </c>
      <c r="D247" s="170">
        <v>45040</v>
      </c>
      <c r="E247" s="170">
        <v>45128</v>
      </c>
      <c r="F247" s="170">
        <v>45139</v>
      </c>
      <c r="G247" s="167" t="s">
        <v>22</v>
      </c>
      <c r="H247" s="167" t="s">
        <v>22</v>
      </c>
      <c r="I247" s="170">
        <v>45140</v>
      </c>
      <c r="J247" s="170">
        <v>45141</v>
      </c>
      <c r="K247" s="153"/>
      <c r="L247" s="153"/>
    </row>
    <row r="248" spans="1:12" ht="15.75" customHeight="1">
      <c r="A248" s="167" t="s">
        <v>49</v>
      </c>
      <c r="B248" s="176" t="s">
        <v>3493</v>
      </c>
      <c r="C248" s="177" t="s">
        <v>3687</v>
      </c>
      <c r="D248" s="170">
        <v>45040</v>
      </c>
      <c r="E248" s="170">
        <v>45128</v>
      </c>
      <c r="F248" s="170">
        <v>45139</v>
      </c>
      <c r="G248" s="167" t="s">
        <v>22</v>
      </c>
      <c r="H248" s="167" t="s">
        <v>22</v>
      </c>
      <c r="I248" s="170">
        <v>45140</v>
      </c>
      <c r="J248" s="170">
        <v>45141</v>
      </c>
      <c r="K248" s="153"/>
      <c r="L248" s="153"/>
    </row>
    <row r="249" spans="1:12" ht="15.75" customHeight="1">
      <c r="A249" s="167" t="s">
        <v>49</v>
      </c>
      <c r="B249" s="175" t="s">
        <v>3493</v>
      </c>
      <c r="C249" s="177" t="s">
        <v>3461</v>
      </c>
      <c r="D249" s="170">
        <v>45040</v>
      </c>
      <c r="E249" s="170">
        <v>45128</v>
      </c>
      <c r="F249" s="170">
        <v>45139</v>
      </c>
      <c r="G249" s="167" t="s">
        <v>22</v>
      </c>
      <c r="H249" s="167" t="s">
        <v>22</v>
      </c>
      <c r="I249" s="170">
        <v>45140</v>
      </c>
      <c r="J249" s="170">
        <v>45141</v>
      </c>
      <c r="K249" s="153"/>
      <c r="L249" s="153"/>
    </row>
    <row r="250" spans="1:12" ht="15.75" customHeight="1">
      <c r="A250" s="167" t="s">
        <v>11</v>
      </c>
      <c r="B250" s="178" t="s">
        <v>10062</v>
      </c>
      <c r="C250" s="177" t="s">
        <v>3454</v>
      </c>
      <c r="D250" s="170">
        <v>45040</v>
      </c>
      <c r="E250" s="170">
        <v>45134</v>
      </c>
      <c r="F250" s="170">
        <v>45141</v>
      </c>
      <c r="G250" s="167" t="s">
        <v>22</v>
      </c>
      <c r="H250" s="167" t="s">
        <v>22</v>
      </c>
      <c r="I250" s="170">
        <v>45142</v>
      </c>
      <c r="J250" s="170">
        <v>45145</v>
      </c>
      <c r="K250" s="153"/>
      <c r="L250" s="153"/>
    </row>
    <row r="251" spans="1:12" ht="15.75" customHeight="1">
      <c r="A251" s="167" t="s">
        <v>49</v>
      </c>
      <c r="B251" s="178" t="s">
        <v>10063</v>
      </c>
      <c r="C251" s="169" t="s">
        <v>1856</v>
      </c>
      <c r="D251" s="179">
        <v>44662</v>
      </c>
      <c r="E251" s="159">
        <v>45091</v>
      </c>
      <c r="F251" s="159">
        <v>45138</v>
      </c>
      <c r="G251" s="159">
        <v>45139</v>
      </c>
      <c r="H251" s="159">
        <v>45139</v>
      </c>
      <c r="I251" s="159">
        <v>45140</v>
      </c>
      <c r="J251" s="159">
        <v>45140</v>
      </c>
      <c r="K251" s="153"/>
      <c r="L251" s="153"/>
    </row>
    <row r="252" spans="1:12" ht="15.75" customHeight="1">
      <c r="A252" s="167" t="s">
        <v>49</v>
      </c>
      <c r="B252" s="172" t="s">
        <v>10063</v>
      </c>
      <c r="C252" s="169" t="s">
        <v>279</v>
      </c>
      <c r="D252" s="179">
        <v>44662</v>
      </c>
      <c r="E252" s="159">
        <v>45091</v>
      </c>
      <c r="F252" s="159">
        <v>45138</v>
      </c>
      <c r="G252" s="159">
        <v>45139</v>
      </c>
      <c r="H252" s="159">
        <v>45139</v>
      </c>
      <c r="I252" s="159">
        <v>45140</v>
      </c>
      <c r="J252" s="159">
        <v>45149</v>
      </c>
      <c r="K252" s="153"/>
      <c r="L252" s="153"/>
    </row>
    <row r="253" spans="1:12" ht="15.75" customHeight="1">
      <c r="A253" s="167" t="s">
        <v>11</v>
      </c>
      <c r="B253" s="178" t="s">
        <v>2212</v>
      </c>
      <c r="C253" s="169" t="s">
        <v>10032</v>
      </c>
      <c r="D253" s="170">
        <v>45040</v>
      </c>
      <c r="E253" s="170">
        <v>45147</v>
      </c>
      <c r="F253" s="170">
        <v>45147</v>
      </c>
      <c r="G253" s="167" t="s">
        <v>22</v>
      </c>
      <c r="H253" s="167" t="s">
        <v>22</v>
      </c>
      <c r="I253" s="170">
        <v>45148</v>
      </c>
      <c r="J253" s="159">
        <v>45149</v>
      </c>
      <c r="K253" s="153"/>
      <c r="L253" s="153"/>
    </row>
    <row r="254" spans="1:12" ht="15.75" customHeight="1">
      <c r="A254" s="167" t="s">
        <v>11</v>
      </c>
      <c r="B254" s="178" t="s">
        <v>2212</v>
      </c>
      <c r="C254" s="169" t="s">
        <v>10064</v>
      </c>
      <c r="D254" s="170">
        <v>45040</v>
      </c>
      <c r="E254" s="170">
        <v>45147</v>
      </c>
      <c r="F254" s="170">
        <v>45147</v>
      </c>
      <c r="G254" s="167" t="s">
        <v>22</v>
      </c>
      <c r="H254" s="167" t="s">
        <v>22</v>
      </c>
      <c r="I254" s="170">
        <v>45148</v>
      </c>
      <c r="J254" s="159">
        <v>45149</v>
      </c>
      <c r="K254" s="153"/>
      <c r="L254" s="153"/>
    </row>
    <row r="255" spans="1:12" ht="15.75" customHeight="1">
      <c r="A255" s="167" t="s">
        <v>11</v>
      </c>
      <c r="B255" s="178" t="s">
        <v>2212</v>
      </c>
      <c r="C255" s="172" t="s">
        <v>10065</v>
      </c>
      <c r="D255" s="170">
        <v>45040</v>
      </c>
      <c r="E255" s="170">
        <v>45147</v>
      </c>
      <c r="F255" s="170">
        <v>45147</v>
      </c>
      <c r="G255" s="167" t="s">
        <v>22</v>
      </c>
      <c r="H255" s="167" t="s">
        <v>22</v>
      </c>
      <c r="I255" s="170">
        <v>45148</v>
      </c>
      <c r="J255" s="159">
        <v>45149</v>
      </c>
      <c r="K255" s="153"/>
      <c r="L255" s="153"/>
    </row>
    <row r="256" spans="1:12" ht="15.75" customHeight="1">
      <c r="A256" s="167" t="s">
        <v>11</v>
      </c>
      <c r="B256" s="178" t="s">
        <v>2212</v>
      </c>
      <c r="C256" s="169" t="s">
        <v>10066</v>
      </c>
      <c r="D256" s="170">
        <v>45040</v>
      </c>
      <c r="E256" s="170">
        <v>45147</v>
      </c>
      <c r="F256" s="170">
        <v>45147</v>
      </c>
      <c r="G256" s="167" t="s">
        <v>22</v>
      </c>
      <c r="H256" s="167" t="s">
        <v>22</v>
      </c>
      <c r="I256" s="170">
        <v>45148</v>
      </c>
      <c r="J256" s="159">
        <v>45149</v>
      </c>
      <c r="K256" s="153"/>
      <c r="L256" s="153"/>
    </row>
    <row r="257" spans="1:12" ht="15.75" customHeight="1">
      <c r="A257" s="167" t="s">
        <v>11</v>
      </c>
      <c r="B257" s="178" t="s">
        <v>2212</v>
      </c>
      <c r="C257" s="169" t="s">
        <v>10040</v>
      </c>
      <c r="D257" s="170">
        <v>45040</v>
      </c>
      <c r="E257" s="170">
        <v>45147</v>
      </c>
      <c r="F257" s="170">
        <v>45147</v>
      </c>
      <c r="G257" s="167" t="s">
        <v>22</v>
      </c>
      <c r="H257" s="167" t="s">
        <v>22</v>
      </c>
      <c r="I257" s="170">
        <v>45148</v>
      </c>
      <c r="J257" s="159">
        <v>45149</v>
      </c>
      <c r="K257" s="153"/>
      <c r="L257" s="153"/>
    </row>
    <row r="258" spans="1:12" ht="15.75" customHeight="1">
      <c r="A258" s="167" t="s">
        <v>27</v>
      </c>
      <c r="B258" s="178" t="s">
        <v>10060</v>
      </c>
      <c r="C258" s="169" t="s">
        <v>434</v>
      </c>
      <c r="D258" s="170">
        <v>45070</v>
      </c>
      <c r="E258" s="170">
        <v>45152</v>
      </c>
      <c r="F258" s="170">
        <v>45153</v>
      </c>
      <c r="G258" s="170">
        <v>45154</v>
      </c>
      <c r="H258" s="167" t="s">
        <v>10067</v>
      </c>
      <c r="I258" s="170">
        <v>45155</v>
      </c>
      <c r="J258" s="170">
        <v>45155</v>
      </c>
      <c r="K258" s="153"/>
      <c r="L258" s="153"/>
    </row>
    <row r="259" spans="1:12" ht="15.75" customHeight="1">
      <c r="A259" s="167" t="s">
        <v>11</v>
      </c>
      <c r="B259" s="178" t="s">
        <v>1018</v>
      </c>
      <c r="C259" s="169" t="s">
        <v>10068</v>
      </c>
      <c r="D259" s="170">
        <v>45040</v>
      </c>
      <c r="E259" s="170">
        <v>45127</v>
      </c>
      <c r="F259" s="170">
        <v>45154</v>
      </c>
      <c r="G259" s="167" t="s">
        <v>22</v>
      </c>
      <c r="H259" s="167" t="s">
        <v>22</v>
      </c>
      <c r="I259" s="170">
        <v>45155</v>
      </c>
      <c r="J259" s="170">
        <v>45156</v>
      </c>
      <c r="K259" s="153"/>
      <c r="L259" s="153"/>
    </row>
    <row r="260" spans="1:12" ht="15.75" customHeight="1">
      <c r="A260" s="167" t="s">
        <v>11</v>
      </c>
      <c r="B260" s="178" t="s">
        <v>1018</v>
      </c>
      <c r="C260" s="169" t="s">
        <v>3603</v>
      </c>
      <c r="D260" s="170">
        <v>45040</v>
      </c>
      <c r="E260" s="170">
        <v>45127</v>
      </c>
      <c r="F260" s="170">
        <v>45154</v>
      </c>
      <c r="G260" s="167" t="s">
        <v>22</v>
      </c>
      <c r="H260" s="167" t="s">
        <v>22</v>
      </c>
      <c r="I260" s="170">
        <v>45155</v>
      </c>
      <c r="J260" s="170">
        <v>45156</v>
      </c>
      <c r="K260" s="153"/>
      <c r="L260" s="153"/>
    </row>
    <row r="261" spans="1:12" ht="15.75" customHeight="1">
      <c r="A261" s="167" t="s">
        <v>11</v>
      </c>
      <c r="B261" s="178" t="s">
        <v>9582</v>
      </c>
      <c r="C261" s="169" t="s">
        <v>434</v>
      </c>
      <c r="D261" s="170">
        <v>44984</v>
      </c>
      <c r="E261" s="170">
        <v>45133</v>
      </c>
      <c r="F261" s="170">
        <v>45154</v>
      </c>
      <c r="G261" s="170">
        <v>45155</v>
      </c>
      <c r="H261" s="170">
        <v>45155</v>
      </c>
      <c r="I261" s="170">
        <v>45156</v>
      </c>
      <c r="J261" s="170">
        <v>45156</v>
      </c>
      <c r="K261" s="153"/>
      <c r="L261" s="153"/>
    </row>
    <row r="262" spans="1:12" ht="15.75" customHeight="1">
      <c r="A262" s="167" t="s">
        <v>27</v>
      </c>
      <c r="B262" s="178" t="s">
        <v>3547</v>
      </c>
      <c r="C262" s="169" t="s">
        <v>279</v>
      </c>
      <c r="D262" s="170">
        <v>45063</v>
      </c>
      <c r="E262" s="170">
        <v>45160</v>
      </c>
      <c r="F262" s="170">
        <v>45161</v>
      </c>
      <c r="G262" s="170">
        <v>45162</v>
      </c>
      <c r="H262" s="170">
        <v>45162</v>
      </c>
      <c r="I262" s="170">
        <v>45163</v>
      </c>
      <c r="J262" s="170">
        <v>45163</v>
      </c>
      <c r="K262" s="153"/>
      <c r="L262" s="153"/>
    </row>
    <row r="263" spans="1:12" ht="15.75" customHeight="1">
      <c r="A263" s="167" t="s">
        <v>49</v>
      </c>
      <c r="B263" s="178" t="s">
        <v>3550</v>
      </c>
      <c r="C263" s="169" t="s">
        <v>3442</v>
      </c>
      <c r="D263" s="170">
        <v>45040</v>
      </c>
      <c r="E263" s="170">
        <v>45127</v>
      </c>
      <c r="F263" s="170">
        <v>45131</v>
      </c>
      <c r="G263" s="167" t="s">
        <v>22</v>
      </c>
      <c r="H263" s="167" t="s">
        <v>22</v>
      </c>
      <c r="I263" s="170">
        <v>45132</v>
      </c>
      <c r="J263" s="170">
        <v>45132</v>
      </c>
      <c r="K263" s="153"/>
      <c r="L263" s="153"/>
    </row>
    <row r="264" spans="1:12" ht="15.75" customHeight="1">
      <c r="A264" s="167" t="s">
        <v>49</v>
      </c>
      <c r="B264" s="178" t="s">
        <v>1986</v>
      </c>
      <c r="C264" s="169" t="s">
        <v>3432</v>
      </c>
      <c r="D264" s="170">
        <v>45040</v>
      </c>
      <c r="E264" s="170">
        <v>45138</v>
      </c>
      <c r="F264" s="170">
        <v>45162</v>
      </c>
      <c r="G264" s="167" t="s">
        <v>22</v>
      </c>
      <c r="H264" s="167" t="s">
        <v>22</v>
      </c>
      <c r="I264" s="170">
        <v>45163</v>
      </c>
      <c r="J264" s="170">
        <v>45167</v>
      </c>
      <c r="K264" s="153"/>
      <c r="L264" s="153"/>
    </row>
    <row r="265" spans="1:12" ht="15.75" customHeight="1">
      <c r="A265" s="167" t="s">
        <v>49</v>
      </c>
      <c r="B265" s="178" t="s">
        <v>1986</v>
      </c>
      <c r="C265" s="169" t="s">
        <v>10032</v>
      </c>
      <c r="D265" s="170">
        <v>45040</v>
      </c>
      <c r="E265" s="170">
        <v>45138</v>
      </c>
      <c r="F265" s="170">
        <v>45162</v>
      </c>
      <c r="G265" s="167" t="s">
        <v>22</v>
      </c>
      <c r="H265" s="167" t="s">
        <v>22</v>
      </c>
      <c r="I265" s="170">
        <v>45163</v>
      </c>
      <c r="J265" s="170">
        <v>45167</v>
      </c>
      <c r="K265" s="153"/>
      <c r="L265" s="153"/>
    </row>
    <row r="266" spans="1:12" ht="15.75" customHeight="1">
      <c r="A266" s="167" t="s">
        <v>49</v>
      </c>
      <c r="B266" s="178" t="s">
        <v>1986</v>
      </c>
      <c r="C266" s="169" t="s">
        <v>10040</v>
      </c>
      <c r="D266" s="170">
        <v>45040</v>
      </c>
      <c r="E266" s="170">
        <v>45138</v>
      </c>
      <c r="F266" s="170">
        <v>45162</v>
      </c>
      <c r="G266" s="167" t="s">
        <v>22</v>
      </c>
      <c r="H266" s="167" t="s">
        <v>22</v>
      </c>
      <c r="I266" s="170">
        <v>45163</v>
      </c>
      <c r="J266" s="170">
        <v>45167</v>
      </c>
      <c r="K266" s="153"/>
      <c r="L266" s="153"/>
    </row>
    <row r="267" spans="1:12" ht="15.75" customHeight="1">
      <c r="A267" s="169" t="s">
        <v>11</v>
      </c>
      <c r="B267" s="178" t="s">
        <v>1766</v>
      </c>
      <c r="C267" s="169" t="s">
        <v>3494</v>
      </c>
      <c r="D267" s="170">
        <v>45040</v>
      </c>
      <c r="E267" s="170">
        <v>45054</v>
      </c>
      <c r="F267" s="170">
        <v>45167</v>
      </c>
      <c r="G267" s="167" t="s">
        <v>22</v>
      </c>
      <c r="H267" s="167" t="s">
        <v>22</v>
      </c>
      <c r="I267" s="170">
        <v>45168</v>
      </c>
      <c r="J267" s="170">
        <v>45167</v>
      </c>
      <c r="K267" s="153"/>
      <c r="L267" s="153"/>
    </row>
    <row r="268" spans="1:12" ht="15.75" customHeight="1">
      <c r="A268" s="169" t="s">
        <v>11</v>
      </c>
      <c r="B268" s="178" t="s">
        <v>1766</v>
      </c>
      <c r="C268" s="169" t="s">
        <v>3524</v>
      </c>
      <c r="D268" s="170">
        <v>45040</v>
      </c>
      <c r="E268" s="170">
        <v>45054</v>
      </c>
      <c r="F268" s="170">
        <v>45167</v>
      </c>
      <c r="G268" s="167" t="s">
        <v>22</v>
      </c>
      <c r="H268" s="167" t="s">
        <v>22</v>
      </c>
      <c r="I268" s="170">
        <v>45168</v>
      </c>
      <c r="J268" s="170">
        <v>45168</v>
      </c>
      <c r="K268" s="153"/>
      <c r="L268" s="153"/>
    </row>
    <row r="269" spans="1:12" ht="15.75" customHeight="1">
      <c r="A269" s="169" t="s">
        <v>11</v>
      </c>
      <c r="B269" s="178" t="s">
        <v>1766</v>
      </c>
      <c r="C269" s="169" t="s">
        <v>10068</v>
      </c>
      <c r="D269" s="170">
        <v>45040</v>
      </c>
      <c r="E269" s="170">
        <v>45042</v>
      </c>
      <c r="F269" s="170">
        <v>45167</v>
      </c>
      <c r="G269" s="167" t="s">
        <v>22</v>
      </c>
      <c r="H269" s="167" t="s">
        <v>22</v>
      </c>
      <c r="I269" s="170">
        <v>45168</v>
      </c>
      <c r="J269" s="170">
        <v>45168</v>
      </c>
      <c r="K269" s="153"/>
      <c r="L269" s="153"/>
    </row>
    <row r="270" spans="1:12" ht="15.75" customHeight="1">
      <c r="A270" s="169" t="s">
        <v>11</v>
      </c>
      <c r="B270" s="178" t="s">
        <v>1766</v>
      </c>
      <c r="C270" s="169" t="s">
        <v>3467</v>
      </c>
      <c r="D270" s="170">
        <v>45040</v>
      </c>
      <c r="E270" s="170">
        <v>45042</v>
      </c>
      <c r="F270" s="170">
        <v>45167</v>
      </c>
      <c r="G270" s="167" t="s">
        <v>22</v>
      </c>
      <c r="H270" s="167" t="s">
        <v>22</v>
      </c>
      <c r="I270" s="170">
        <v>45168</v>
      </c>
      <c r="J270" s="170">
        <v>45168</v>
      </c>
      <c r="K270" s="153"/>
      <c r="L270" s="153"/>
    </row>
    <row r="271" spans="1:12" ht="15.75" customHeight="1">
      <c r="A271" s="169" t="s">
        <v>11</v>
      </c>
      <c r="B271" s="178" t="s">
        <v>1766</v>
      </c>
      <c r="C271" s="172" t="s">
        <v>3433</v>
      </c>
      <c r="D271" s="170">
        <v>45040</v>
      </c>
      <c r="E271" s="170">
        <v>45042</v>
      </c>
      <c r="F271" s="170">
        <v>45167</v>
      </c>
      <c r="G271" s="167" t="s">
        <v>22</v>
      </c>
      <c r="H271" s="167" t="s">
        <v>22</v>
      </c>
      <c r="I271" s="170">
        <v>45168</v>
      </c>
      <c r="J271" s="170">
        <v>45168</v>
      </c>
      <c r="K271" s="153"/>
      <c r="L271" s="153"/>
    </row>
    <row r="272" spans="1:12" ht="15.75" customHeight="1">
      <c r="A272" s="169" t="s">
        <v>11</v>
      </c>
      <c r="B272" s="178" t="s">
        <v>1766</v>
      </c>
      <c r="C272" s="172" t="s">
        <v>3434</v>
      </c>
      <c r="D272" s="170">
        <v>45040</v>
      </c>
      <c r="E272" s="170">
        <v>45042</v>
      </c>
      <c r="F272" s="170">
        <v>45167</v>
      </c>
      <c r="G272" s="167" t="s">
        <v>22</v>
      </c>
      <c r="H272" s="167" t="s">
        <v>22</v>
      </c>
      <c r="I272" s="170">
        <v>45168</v>
      </c>
      <c r="J272" s="170">
        <v>45168</v>
      </c>
      <c r="K272" s="153"/>
      <c r="L272" s="153"/>
    </row>
    <row r="273" spans="1:12" ht="15.75" customHeight="1">
      <c r="A273" s="169" t="s">
        <v>27</v>
      </c>
      <c r="B273" s="178" t="s">
        <v>1805</v>
      </c>
      <c r="C273" s="172" t="s">
        <v>2649</v>
      </c>
      <c r="D273" s="170">
        <v>45036</v>
      </c>
      <c r="E273" s="170">
        <v>45182</v>
      </c>
      <c r="F273" s="170">
        <v>45183</v>
      </c>
      <c r="G273" s="170">
        <v>45184</v>
      </c>
      <c r="H273" s="170">
        <v>45184</v>
      </c>
      <c r="I273" s="170">
        <v>45187</v>
      </c>
      <c r="J273" s="170">
        <v>45187</v>
      </c>
      <c r="K273" s="153"/>
      <c r="L273" s="153"/>
    </row>
    <row r="274" spans="1:12" ht="15.75" customHeight="1">
      <c r="A274" s="169" t="s">
        <v>27</v>
      </c>
      <c r="B274" s="178" t="s">
        <v>3521</v>
      </c>
      <c r="C274" s="172" t="s">
        <v>108</v>
      </c>
      <c r="D274" s="170">
        <v>45019</v>
      </c>
      <c r="E274" s="170">
        <v>45184</v>
      </c>
      <c r="F274" s="170">
        <v>45187</v>
      </c>
      <c r="G274" s="170">
        <v>45188</v>
      </c>
      <c r="H274" s="170">
        <v>45188</v>
      </c>
      <c r="I274" s="170">
        <v>45189</v>
      </c>
      <c r="J274" s="170">
        <v>45189</v>
      </c>
      <c r="K274" s="153"/>
      <c r="L274" s="153"/>
    </row>
    <row r="275" spans="1:12" ht="15.75" customHeight="1">
      <c r="A275" s="169" t="s">
        <v>49</v>
      </c>
      <c r="B275" s="178" t="s">
        <v>10069</v>
      </c>
      <c r="C275" s="169" t="s">
        <v>1033</v>
      </c>
      <c r="D275" s="170">
        <v>45173</v>
      </c>
      <c r="E275" s="170">
        <v>45205</v>
      </c>
      <c r="F275" s="170">
        <v>45217</v>
      </c>
      <c r="G275" s="170">
        <v>45217</v>
      </c>
      <c r="H275" s="170">
        <v>45217</v>
      </c>
      <c r="I275" s="170">
        <v>45218</v>
      </c>
      <c r="J275" s="170">
        <v>45219</v>
      </c>
      <c r="K275" s="153"/>
      <c r="L275" s="153"/>
    </row>
    <row r="276" spans="1:12" ht="15.75" customHeight="1">
      <c r="A276" s="169" t="s">
        <v>49</v>
      </c>
      <c r="B276" s="178" t="s">
        <v>2244</v>
      </c>
      <c r="C276" s="169" t="s">
        <v>1023</v>
      </c>
      <c r="D276" s="170">
        <v>44970</v>
      </c>
      <c r="E276" s="170">
        <v>45205</v>
      </c>
      <c r="F276" s="170">
        <v>45218</v>
      </c>
      <c r="G276" s="170">
        <v>45218</v>
      </c>
      <c r="H276" s="170">
        <v>45218</v>
      </c>
      <c r="I276" s="170">
        <v>45219</v>
      </c>
      <c r="J276" s="170">
        <v>45222</v>
      </c>
      <c r="K276" s="153"/>
      <c r="L276" s="153"/>
    </row>
    <row r="277" spans="1:12" ht="15.75" customHeight="1">
      <c r="A277" s="169" t="s">
        <v>11</v>
      </c>
      <c r="B277" s="178" t="s">
        <v>3557</v>
      </c>
      <c r="C277" s="169" t="s">
        <v>85</v>
      </c>
      <c r="D277" s="170">
        <v>44882</v>
      </c>
      <c r="E277" s="170">
        <v>45222</v>
      </c>
      <c r="F277" s="170">
        <v>45223</v>
      </c>
      <c r="G277" s="170">
        <v>45224</v>
      </c>
      <c r="H277" s="170">
        <v>45224</v>
      </c>
      <c r="I277" s="170">
        <v>45225</v>
      </c>
      <c r="J277" s="170">
        <v>45225</v>
      </c>
      <c r="K277" s="153"/>
      <c r="L277" s="153"/>
    </row>
    <row r="278" spans="1:12" ht="15.75" customHeight="1">
      <c r="A278" s="167" t="s">
        <v>400</v>
      </c>
      <c r="B278" s="178" t="s">
        <v>3466</v>
      </c>
      <c r="C278" s="167" t="s">
        <v>3603</v>
      </c>
      <c r="D278" s="170">
        <v>45040</v>
      </c>
      <c r="E278" s="170">
        <v>45230</v>
      </c>
      <c r="F278" s="170">
        <v>45232</v>
      </c>
      <c r="G278" s="167" t="s">
        <v>22</v>
      </c>
      <c r="H278" s="167" t="s">
        <v>22</v>
      </c>
      <c r="I278" s="170">
        <v>45233</v>
      </c>
      <c r="J278" s="170">
        <v>45233</v>
      </c>
      <c r="K278" s="167"/>
      <c r="L278" s="167"/>
    </row>
    <row r="279" spans="1:12" ht="15.75" customHeight="1">
      <c r="A279" s="167" t="s">
        <v>11</v>
      </c>
      <c r="B279" s="178" t="s">
        <v>10070</v>
      </c>
      <c r="C279" s="173" t="s">
        <v>3434</v>
      </c>
      <c r="D279" s="170">
        <v>45040</v>
      </c>
      <c r="E279" s="170">
        <v>45233</v>
      </c>
      <c r="F279" s="170">
        <v>45236</v>
      </c>
      <c r="G279" s="167" t="s">
        <v>22</v>
      </c>
      <c r="H279" s="167" t="s">
        <v>22</v>
      </c>
      <c r="I279" s="170">
        <v>45236</v>
      </c>
      <c r="J279" s="170">
        <v>45237</v>
      </c>
      <c r="K279" s="167"/>
      <c r="L279" s="167"/>
    </row>
    <row r="280" spans="1:12" ht="15.75" customHeight="1">
      <c r="A280" s="167" t="s">
        <v>49</v>
      </c>
      <c r="B280" s="178" t="s">
        <v>1448</v>
      </c>
      <c r="C280" s="167" t="s">
        <v>1023</v>
      </c>
      <c r="D280" s="170">
        <v>45119</v>
      </c>
      <c r="E280" s="170">
        <v>45219</v>
      </c>
      <c r="F280" s="170">
        <v>45236</v>
      </c>
      <c r="G280" s="170">
        <v>45236</v>
      </c>
      <c r="H280" s="170">
        <v>45236</v>
      </c>
      <c r="I280" s="170">
        <v>45237</v>
      </c>
      <c r="J280" s="170">
        <v>45238</v>
      </c>
      <c r="K280" s="167"/>
      <c r="L280" s="167"/>
    </row>
    <row r="281" spans="1:12" ht="15.75" customHeight="1">
      <c r="A281" s="167" t="s">
        <v>49</v>
      </c>
      <c r="B281" s="178" t="s">
        <v>1448</v>
      </c>
      <c r="C281" s="167" t="s">
        <v>1033</v>
      </c>
      <c r="D281" s="170">
        <v>45119</v>
      </c>
      <c r="E281" s="170">
        <v>45219</v>
      </c>
      <c r="F281" s="170">
        <v>45236</v>
      </c>
      <c r="G281" s="170">
        <v>45236</v>
      </c>
      <c r="H281" s="170">
        <v>45236</v>
      </c>
      <c r="I281" s="170">
        <v>45237</v>
      </c>
      <c r="J281" s="170">
        <v>45238</v>
      </c>
      <c r="K281" s="167"/>
      <c r="L281" s="167"/>
    </row>
    <row r="282" spans="1:12" ht="15.75" customHeight="1">
      <c r="A282" s="167" t="s">
        <v>11</v>
      </c>
      <c r="B282" s="173" t="s">
        <v>3822</v>
      </c>
      <c r="C282" s="167" t="s">
        <v>3445</v>
      </c>
      <c r="D282" s="170">
        <v>45040</v>
      </c>
      <c r="E282" s="170">
        <v>45139</v>
      </c>
      <c r="F282" s="170">
        <v>45201</v>
      </c>
      <c r="G282" s="167" t="s">
        <v>22</v>
      </c>
      <c r="H282" s="167" t="s">
        <v>22</v>
      </c>
      <c r="I282" s="170">
        <v>45202</v>
      </c>
      <c r="J282" s="170">
        <v>45203</v>
      </c>
      <c r="K282" s="167"/>
      <c r="L282" s="167"/>
    </row>
    <row r="283" spans="1:12" ht="15.75" customHeight="1">
      <c r="A283" s="167" t="s">
        <v>11</v>
      </c>
      <c r="B283" s="173" t="s">
        <v>1042</v>
      </c>
      <c r="C283" s="173" t="s">
        <v>3431</v>
      </c>
      <c r="D283" s="170">
        <v>45040</v>
      </c>
      <c r="E283" s="170">
        <v>45205</v>
      </c>
      <c r="F283" s="170">
        <v>45205</v>
      </c>
      <c r="G283" s="167" t="s">
        <v>22</v>
      </c>
      <c r="H283" s="167" t="s">
        <v>22</v>
      </c>
      <c r="I283" s="170">
        <v>45208</v>
      </c>
      <c r="J283" s="170">
        <v>45209</v>
      </c>
      <c r="K283" s="167"/>
      <c r="L283" s="167"/>
    </row>
    <row r="284" spans="1:12" ht="15.75" customHeight="1">
      <c r="A284" s="167" t="s">
        <v>11</v>
      </c>
      <c r="B284" s="173" t="s">
        <v>1042</v>
      </c>
      <c r="C284" s="173" t="s">
        <v>3434</v>
      </c>
      <c r="D284" s="170">
        <v>45040</v>
      </c>
      <c r="E284" s="170">
        <v>45205</v>
      </c>
      <c r="F284" s="170">
        <v>45205</v>
      </c>
      <c r="G284" s="167" t="s">
        <v>22</v>
      </c>
      <c r="H284" s="167" t="s">
        <v>22</v>
      </c>
      <c r="I284" s="170">
        <v>45208</v>
      </c>
      <c r="J284" s="170">
        <v>45209</v>
      </c>
      <c r="K284" s="167"/>
      <c r="L284" s="167"/>
    </row>
    <row r="285" spans="1:12" ht="15.75" customHeight="1">
      <c r="A285" s="180" t="s">
        <v>27</v>
      </c>
      <c r="B285" s="173" t="s">
        <v>10071</v>
      </c>
      <c r="C285" s="167" t="s">
        <v>156</v>
      </c>
      <c r="D285" s="170">
        <v>45148</v>
      </c>
      <c r="E285" s="170">
        <v>45240</v>
      </c>
      <c r="F285" s="170">
        <v>45243</v>
      </c>
      <c r="G285" s="170">
        <v>45234</v>
      </c>
      <c r="H285" s="170">
        <v>45244</v>
      </c>
      <c r="I285" s="170">
        <v>45245</v>
      </c>
      <c r="J285" s="170">
        <v>45245</v>
      </c>
      <c r="K285" s="167"/>
      <c r="L285" s="167"/>
    </row>
    <row r="286" spans="1:12" ht="15.75" customHeight="1">
      <c r="A286" s="167" t="s">
        <v>11</v>
      </c>
      <c r="B286" s="173" t="s">
        <v>3555</v>
      </c>
      <c r="C286" s="167" t="s">
        <v>265</v>
      </c>
      <c r="D286" s="170">
        <v>44728</v>
      </c>
      <c r="E286" s="170">
        <v>45250</v>
      </c>
      <c r="F286" s="170">
        <v>45251</v>
      </c>
      <c r="G286" s="170">
        <v>45251</v>
      </c>
      <c r="H286" s="170">
        <v>45251</v>
      </c>
      <c r="I286" s="170">
        <v>45252</v>
      </c>
      <c r="J286" s="170">
        <v>45253</v>
      </c>
      <c r="K286" s="167"/>
      <c r="L286" s="167"/>
    </row>
    <row r="287" spans="1:12" ht="15.75" customHeight="1">
      <c r="A287" s="167" t="s">
        <v>11</v>
      </c>
      <c r="B287" s="173" t="s">
        <v>10072</v>
      </c>
      <c r="C287" s="167" t="s">
        <v>3454</v>
      </c>
      <c r="D287" s="170">
        <v>45051</v>
      </c>
      <c r="E287" s="170">
        <v>45230</v>
      </c>
      <c r="F287" s="170">
        <v>45250</v>
      </c>
      <c r="G287" s="167" t="s">
        <v>22</v>
      </c>
      <c r="H287" s="167" t="s">
        <v>22</v>
      </c>
      <c r="I287" s="170">
        <v>45251</v>
      </c>
      <c r="J287" s="170">
        <v>45252</v>
      </c>
      <c r="K287" s="167"/>
      <c r="L287" s="167"/>
    </row>
    <row r="288" spans="1:12" ht="15.75" customHeight="1">
      <c r="A288" s="167" t="s">
        <v>11</v>
      </c>
      <c r="B288" s="173" t="s">
        <v>10072</v>
      </c>
      <c r="C288" s="167" t="s">
        <v>3461</v>
      </c>
      <c r="D288" s="170">
        <v>45051</v>
      </c>
      <c r="E288" s="170">
        <v>45230</v>
      </c>
      <c r="F288" s="170">
        <v>45250</v>
      </c>
      <c r="G288" s="167" t="s">
        <v>22</v>
      </c>
      <c r="H288" s="167" t="s">
        <v>22</v>
      </c>
      <c r="I288" s="170">
        <v>45251</v>
      </c>
      <c r="J288" s="170">
        <v>45252</v>
      </c>
      <c r="K288" s="167"/>
      <c r="L288" s="167"/>
    </row>
    <row r="289" spans="1:12" ht="15.75" customHeight="1">
      <c r="A289" s="167" t="s">
        <v>11</v>
      </c>
      <c r="B289" s="173" t="s">
        <v>10072</v>
      </c>
      <c r="C289" s="167" t="s">
        <v>3440</v>
      </c>
      <c r="D289" s="170">
        <v>45051</v>
      </c>
      <c r="E289" s="170">
        <v>45230</v>
      </c>
      <c r="F289" s="170">
        <v>45250</v>
      </c>
      <c r="G289" s="167" t="s">
        <v>22</v>
      </c>
      <c r="H289" s="167" t="s">
        <v>22</v>
      </c>
      <c r="I289" s="170">
        <v>45251</v>
      </c>
      <c r="J289" s="170">
        <v>45252</v>
      </c>
      <c r="K289" s="167"/>
      <c r="L289" s="167"/>
    </row>
    <row r="290" spans="1:12" ht="15.75" customHeight="1">
      <c r="A290" s="167" t="s">
        <v>11</v>
      </c>
      <c r="B290" s="173" t="s">
        <v>3543</v>
      </c>
      <c r="C290" s="167" t="s">
        <v>3454</v>
      </c>
      <c r="D290" s="170">
        <v>45205</v>
      </c>
      <c r="E290" s="170">
        <v>45254</v>
      </c>
      <c r="F290" s="170">
        <v>45258</v>
      </c>
      <c r="G290" s="167" t="s">
        <v>22</v>
      </c>
      <c r="H290" s="167" t="s">
        <v>22</v>
      </c>
      <c r="I290" s="170">
        <v>45258</v>
      </c>
      <c r="J290" s="170">
        <v>45259</v>
      </c>
      <c r="K290" s="167"/>
      <c r="L290" s="167"/>
    </row>
    <row r="291" spans="1:12" ht="15.75" customHeight="1">
      <c r="A291" s="167" t="s">
        <v>11</v>
      </c>
      <c r="B291" s="173" t="s">
        <v>3543</v>
      </c>
      <c r="C291" s="167" t="s">
        <v>3432</v>
      </c>
      <c r="D291" s="170">
        <v>45205</v>
      </c>
      <c r="E291" s="170">
        <v>45254</v>
      </c>
      <c r="F291" s="170">
        <v>45258</v>
      </c>
      <c r="G291" s="167" t="s">
        <v>22</v>
      </c>
      <c r="H291" s="167" t="s">
        <v>22</v>
      </c>
      <c r="I291" s="170">
        <v>45258</v>
      </c>
      <c r="J291" s="170">
        <v>45259</v>
      </c>
      <c r="K291" s="167"/>
      <c r="L291" s="167"/>
    </row>
    <row r="292" spans="1:12" ht="15.75" customHeight="1">
      <c r="A292" s="167" t="s">
        <v>11</v>
      </c>
      <c r="B292" s="173" t="s">
        <v>3543</v>
      </c>
      <c r="C292" s="173" t="s">
        <v>3434</v>
      </c>
      <c r="D292" s="170">
        <v>45205</v>
      </c>
      <c r="E292" s="170">
        <v>45254</v>
      </c>
      <c r="F292" s="170">
        <v>45258</v>
      </c>
      <c r="G292" s="167" t="s">
        <v>22</v>
      </c>
      <c r="H292" s="167" t="s">
        <v>22</v>
      </c>
      <c r="I292" s="170">
        <v>45258</v>
      </c>
      <c r="J292" s="170">
        <v>45259</v>
      </c>
      <c r="K292" s="167"/>
      <c r="L292" s="167"/>
    </row>
    <row r="293" spans="1:12" ht="15.75" customHeight="1">
      <c r="A293" s="167" t="s">
        <v>11</v>
      </c>
      <c r="B293" s="173" t="s">
        <v>10073</v>
      </c>
      <c r="C293" s="167" t="s">
        <v>3454</v>
      </c>
      <c r="D293" s="170">
        <v>45051</v>
      </c>
      <c r="E293" s="170">
        <v>45258</v>
      </c>
      <c r="F293" s="170">
        <v>45258</v>
      </c>
      <c r="G293" s="167" t="s">
        <v>22</v>
      </c>
      <c r="H293" s="167" t="s">
        <v>22</v>
      </c>
      <c r="I293" s="170">
        <v>45259</v>
      </c>
      <c r="J293" s="170">
        <v>45260</v>
      </c>
      <c r="K293" s="167"/>
      <c r="L293" s="167"/>
    </row>
    <row r="294" spans="1:12" ht="15.75" customHeight="1">
      <c r="A294" s="167" t="s">
        <v>11</v>
      </c>
      <c r="B294" s="173" t="s">
        <v>3879</v>
      </c>
      <c r="C294" s="167" t="s">
        <v>93</v>
      </c>
      <c r="D294" s="170">
        <v>45218</v>
      </c>
      <c r="E294" s="170">
        <v>45254</v>
      </c>
      <c r="F294" s="170">
        <v>45259</v>
      </c>
      <c r="G294" s="170">
        <v>45260</v>
      </c>
      <c r="H294" s="170">
        <v>45260</v>
      </c>
      <c r="I294" s="170">
        <v>45261</v>
      </c>
      <c r="J294" s="170">
        <v>45261</v>
      </c>
      <c r="K294" s="167"/>
      <c r="L294" s="167"/>
    </row>
    <row r="295" spans="1:12" ht="15.75" customHeight="1">
      <c r="A295" s="167" t="s">
        <v>49</v>
      </c>
      <c r="B295" s="173" t="s">
        <v>1986</v>
      </c>
      <c r="C295" s="167" t="s">
        <v>3665</v>
      </c>
      <c r="D295" s="170">
        <v>45040</v>
      </c>
      <c r="E295" s="170">
        <v>45264</v>
      </c>
      <c r="F295" s="170">
        <v>45265</v>
      </c>
      <c r="G295" s="167" t="s">
        <v>22</v>
      </c>
      <c r="H295" s="167" t="s">
        <v>22</v>
      </c>
      <c r="I295" s="170">
        <v>45265</v>
      </c>
      <c r="J295" s="170">
        <v>45266</v>
      </c>
      <c r="K295" s="167"/>
      <c r="L295" s="167"/>
    </row>
    <row r="296" spans="1:12" ht="15.75" customHeight="1">
      <c r="A296" s="167" t="s">
        <v>27</v>
      </c>
      <c r="B296" s="173" t="s">
        <v>3513</v>
      </c>
      <c r="C296" s="167" t="s">
        <v>3454</v>
      </c>
      <c r="D296" s="170">
        <v>45040</v>
      </c>
      <c r="E296" s="170">
        <v>45233</v>
      </c>
      <c r="F296" s="170">
        <v>45266</v>
      </c>
      <c r="G296" s="167" t="s">
        <v>22</v>
      </c>
      <c r="H296" s="167" t="s">
        <v>22</v>
      </c>
      <c r="I296" s="170">
        <v>45267</v>
      </c>
      <c r="J296" s="170">
        <v>45271</v>
      </c>
      <c r="K296" s="167"/>
      <c r="L296" s="167"/>
    </row>
    <row r="297" spans="1:12" ht="15.75" customHeight="1">
      <c r="A297" s="167" t="s">
        <v>27</v>
      </c>
      <c r="B297" s="173" t="s">
        <v>3513</v>
      </c>
      <c r="C297" s="167" t="s">
        <v>3432</v>
      </c>
      <c r="D297" s="170">
        <v>45040</v>
      </c>
      <c r="E297" s="170">
        <v>45233</v>
      </c>
      <c r="F297" s="170">
        <v>45266</v>
      </c>
      <c r="G297" s="167" t="s">
        <v>22</v>
      </c>
      <c r="H297" s="167" t="s">
        <v>22</v>
      </c>
      <c r="I297" s="170">
        <v>45267</v>
      </c>
      <c r="J297" s="170">
        <v>45271</v>
      </c>
      <c r="K297" s="167"/>
      <c r="L297" s="167"/>
    </row>
    <row r="298" spans="1:12" ht="15.75" customHeight="1">
      <c r="A298" s="167" t="s">
        <v>400</v>
      </c>
      <c r="B298" s="173" t="s">
        <v>4086</v>
      </c>
      <c r="C298" s="167" t="s">
        <v>39</v>
      </c>
      <c r="D298" s="170">
        <v>45264</v>
      </c>
      <c r="E298" s="170">
        <v>45267</v>
      </c>
      <c r="F298" s="170">
        <v>45267</v>
      </c>
      <c r="G298" s="170">
        <v>45267</v>
      </c>
      <c r="H298" s="170">
        <v>45267</v>
      </c>
      <c r="I298" s="170">
        <v>45271</v>
      </c>
      <c r="J298" s="170">
        <v>45272</v>
      </c>
      <c r="K298" s="167"/>
      <c r="L298" s="167"/>
    </row>
    <row r="299" spans="1:12" ht="15.75" customHeight="1">
      <c r="A299" s="167" t="s">
        <v>11</v>
      </c>
      <c r="B299" s="173" t="s">
        <v>517</v>
      </c>
      <c r="C299" s="167" t="s">
        <v>3454</v>
      </c>
      <c r="D299" s="170">
        <v>45051</v>
      </c>
      <c r="E299" s="170">
        <v>45265</v>
      </c>
      <c r="F299" s="170">
        <v>45271</v>
      </c>
      <c r="G299" s="167" t="s">
        <v>22</v>
      </c>
      <c r="H299" s="167" t="s">
        <v>22</v>
      </c>
      <c r="I299" s="170">
        <v>45272</v>
      </c>
      <c r="J299" s="170">
        <v>45273</v>
      </c>
      <c r="K299" s="167"/>
      <c r="L299" s="167"/>
    </row>
    <row r="300" spans="1:12" ht="15.75" customHeight="1">
      <c r="A300" s="167" t="s">
        <v>11</v>
      </c>
      <c r="B300" s="173" t="s">
        <v>517</v>
      </c>
      <c r="C300" s="167" t="s">
        <v>3461</v>
      </c>
      <c r="D300" s="170">
        <v>45051</v>
      </c>
      <c r="E300" s="170">
        <v>45265</v>
      </c>
      <c r="F300" s="170">
        <v>45271</v>
      </c>
      <c r="G300" s="167" t="s">
        <v>22</v>
      </c>
      <c r="H300" s="167" t="s">
        <v>22</v>
      </c>
      <c r="I300" s="170">
        <v>45272</v>
      </c>
      <c r="J300" s="170">
        <v>45273</v>
      </c>
      <c r="K300" s="167"/>
      <c r="L300" s="167"/>
    </row>
    <row r="301" spans="1:12" ht="15.75" customHeight="1">
      <c r="A301" s="167" t="s">
        <v>11</v>
      </c>
      <c r="B301" s="173" t="s">
        <v>517</v>
      </c>
      <c r="C301" s="167" t="s">
        <v>3437</v>
      </c>
      <c r="D301" s="170">
        <v>45051</v>
      </c>
      <c r="E301" s="170">
        <v>45265</v>
      </c>
      <c r="F301" s="170">
        <v>45271</v>
      </c>
      <c r="G301" s="167" t="s">
        <v>22</v>
      </c>
      <c r="H301" s="167" t="s">
        <v>22</v>
      </c>
      <c r="I301" s="170">
        <v>45272</v>
      </c>
      <c r="J301" s="170">
        <v>45273</v>
      </c>
      <c r="K301" s="167"/>
      <c r="L301" s="167"/>
    </row>
    <row r="302" spans="1:12" ht="15.75" customHeight="1">
      <c r="A302" s="167" t="s">
        <v>11</v>
      </c>
      <c r="B302" s="173" t="s">
        <v>517</v>
      </c>
      <c r="C302" s="167" t="s">
        <v>3440</v>
      </c>
      <c r="D302" s="170">
        <v>45051</v>
      </c>
      <c r="E302" s="170">
        <v>45265</v>
      </c>
      <c r="F302" s="170">
        <v>45271</v>
      </c>
      <c r="G302" s="167" t="s">
        <v>22</v>
      </c>
      <c r="H302" s="167" t="s">
        <v>22</v>
      </c>
      <c r="I302" s="170">
        <v>45272</v>
      </c>
      <c r="J302" s="170">
        <v>45273</v>
      </c>
      <c r="K302" s="167"/>
      <c r="L302" s="167"/>
    </row>
    <row r="303" spans="1:12" ht="15.75" customHeight="1">
      <c r="A303" s="167" t="s">
        <v>11</v>
      </c>
      <c r="B303" s="173" t="s">
        <v>1766</v>
      </c>
      <c r="C303" s="167" t="s">
        <v>434</v>
      </c>
      <c r="D303" s="170">
        <v>44984</v>
      </c>
      <c r="E303" s="170">
        <v>45267</v>
      </c>
      <c r="F303" s="170">
        <v>45271</v>
      </c>
      <c r="G303" s="170">
        <v>45272</v>
      </c>
      <c r="H303" s="170">
        <v>45272</v>
      </c>
      <c r="I303" s="170">
        <v>45273</v>
      </c>
      <c r="J303" s="170">
        <v>45273</v>
      </c>
      <c r="K303" s="167"/>
      <c r="L303" s="167"/>
    </row>
    <row r="304" spans="1:12" ht="15.75" customHeight="1">
      <c r="A304" s="167" t="s">
        <v>11</v>
      </c>
      <c r="B304" s="173" t="s">
        <v>1606</v>
      </c>
      <c r="C304" s="167" t="s">
        <v>10074</v>
      </c>
      <c r="D304" s="170">
        <v>45040</v>
      </c>
      <c r="E304" s="170">
        <v>45266</v>
      </c>
      <c r="F304" s="170">
        <v>45273</v>
      </c>
      <c r="G304" s="167" t="s">
        <v>22</v>
      </c>
      <c r="H304" s="167" t="s">
        <v>22</v>
      </c>
      <c r="I304" s="170">
        <v>45274</v>
      </c>
      <c r="J304" s="170">
        <v>45275</v>
      </c>
      <c r="K304" s="167"/>
      <c r="L304" s="167"/>
    </row>
    <row r="305" spans="1:12" ht="15.75" customHeight="1">
      <c r="A305" s="167" t="s">
        <v>11</v>
      </c>
      <c r="B305" s="173" t="s">
        <v>1606</v>
      </c>
      <c r="C305" s="167" t="s">
        <v>10032</v>
      </c>
      <c r="D305" s="170">
        <v>45040</v>
      </c>
      <c r="E305" s="170">
        <v>45266</v>
      </c>
      <c r="F305" s="170">
        <v>45273</v>
      </c>
      <c r="G305" s="167" t="s">
        <v>22</v>
      </c>
      <c r="H305" s="167" t="s">
        <v>22</v>
      </c>
      <c r="I305" s="170">
        <v>45274</v>
      </c>
      <c r="J305" s="170">
        <v>45275</v>
      </c>
      <c r="K305" s="167"/>
      <c r="L305" s="167"/>
    </row>
    <row r="306" spans="1:12" ht="15.75" customHeight="1">
      <c r="A306" s="167" t="s">
        <v>11</v>
      </c>
      <c r="B306" s="173" t="s">
        <v>1606</v>
      </c>
      <c r="C306" s="167" t="s">
        <v>10040</v>
      </c>
      <c r="D306" s="170">
        <v>45040</v>
      </c>
      <c r="E306" s="170">
        <v>45266</v>
      </c>
      <c r="F306" s="170">
        <v>45273</v>
      </c>
      <c r="G306" s="167" t="s">
        <v>22</v>
      </c>
      <c r="H306" s="167" t="s">
        <v>22</v>
      </c>
      <c r="I306" s="170">
        <v>45274</v>
      </c>
      <c r="J306" s="170">
        <v>45275</v>
      </c>
      <c r="K306" s="167"/>
      <c r="L306" s="167"/>
    </row>
    <row r="307" spans="1:12" ht="15.75" customHeight="1">
      <c r="A307" s="167" t="s">
        <v>11</v>
      </c>
      <c r="B307" s="173" t="s">
        <v>3444</v>
      </c>
      <c r="C307" s="167" t="s">
        <v>200</v>
      </c>
      <c r="D307" s="170">
        <v>45246</v>
      </c>
      <c r="E307" s="170">
        <v>45271</v>
      </c>
      <c r="F307" s="170">
        <v>45272</v>
      </c>
      <c r="G307" s="170">
        <v>45273</v>
      </c>
      <c r="H307" s="170">
        <v>45273</v>
      </c>
      <c r="I307" s="170">
        <v>45274</v>
      </c>
      <c r="J307" s="170">
        <v>45274</v>
      </c>
      <c r="K307" s="167"/>
      <c r="L307" s="167"/>
    </row>
    <row r="308" spans="1:12" ht="15.75" customHeight="1">
      <c r="A308" s="167" t="s">
        <v>27</v>
      </c>
      <c r="B308" s="173" t="s">
        <v>10075</v>
      </c>
      <c r="C308" s="173" t="s">
        <v>2681</v>
      </c>
      <c r="D308" s="170">
        <v>45079</v>
      </c>
      <c r="E308" s="170">
        <v>45275</v>
      </c>
      <c r="F308" s="170">
        <v>45278</v>
      </c>
      <c r="G308" s="170">
        <v>45279</v>
      </c>
      <c r="H308" s="170">
        <v>45279</v>
      </c>
      <c r="I308" s="170">
        <v>45280</v>
      </c>
      <c r="J308" s="170">
        <v>45280</v>
      </c>
      <c r="K308" s="167"/>
      <c r="L308" s="167"/>
    </row>
    <row r="309" spans="1:12" ht="15.75" customHeight="1">
      <c r="A309" s="167" t="s">
        <v>11</v>
      </c>
      <c r="B309" s="173" t="s">
        <v>3879</v>
      </c>
      <c r="C309" s="167" t="s">
        <v>85</v>
      </c>
      <c r="D309" s="170">
        <v>45218</v>
      </c>
      <c r="E309" s="170">
        <v>45275</v>
      </c>
      <c r="F309" s="170">
        <v>45278</v>
      </c>
      <c r="G309" s="170">
        <v>45279</v>
      </c>
      <c r="H309" s="170">
        <v>45279</v>
      </c>
      <c r="I309" s="170">
        <v>45280</v>
      </c>
      <c r="J309" s="170">
        <v>45280</v>
      </c>
      <c r="K309" s="167"/>
      <c r="L309" s="167"/>
    </row>
    <row r="310" spans="1:12" ht="15.75" customHeight="1">
      <c r="A310" s="167" t="s">
        <v>11</v>
      </c>
      <c r="B310" s="173" t="s">
        <v>3602</v>
      </c>
      <c r="C310" s="167" t="s">
        <v>3442</v>
      </c>
      <c r="D310" s="170">
        <v>45040</v>
      </c>
      <c r="E310" s="170">
        <v>45278</v>
      </c>
      <c r="F310" s="170">
        <v>45279</v>
      </c>
      <c r="G310" s="167" t="s">
        <v>22</v>
      </c>
      <c r="H310" s="167" t="s">
        <v>22</v>
      </c>
      <c r="I310" s="170">
        <v>45280</v>
      </c>
      <c r="J310" s="170">
        <v>45281</v>
      </c>
      <c r="K310" s="167"/>
      <c r="L310" s="167"/>
    </row>
    <row r="311" spans="1:12" ht="15.75" customHeight="1">
      <c r="A311" s="167" t="s">
        <v>27</v>
      </c>
      <c r="B311" s="173" t="s">
        <v>3720</v>
      </c>
      <c r="C311" s="167" t="s">
        <v>3454</v>
      </c>
      <c r="D311" s="170">
        <v>45040</v>
      </c>
      <c r="E311" s="170">
        <v>45275</v>
      </c>
      <c r="F311" s="170">
        <v>45280</v>
      </c>
      <c r="G311" s="167" t="s">
        <v>22</v>
      </c>
      <c r="H311" s="167" t="s">
        <v>22</v>
      </c>
      <c r="I311" s="170">
        <v>45281</v>
      </c>
      <c r="J311" s="170">
        <v>45282</v>
      </c>
      <c r="K311" s="167"/>
      <c r="L311" s="167"/>
    </row>
    <row r="312" spans="1:12" ht="15.75" customHeight="1">
      <c r="A312" s="167" t="s">
        <v>27</v>
      </c>
      <c r="B312" s="173" t="s">
        <v>3720</v>
      </c>
      <c r="C312" s="167" t="s">
        <v>3467</v>
      </c>
      <c r="D312" s="170">
        <v>45040</v>
      </c>
      <c r="E312" s="170">
        <v>45275</v>
      </c>
      <c r="F312" s="170">
        <v>45280</v>
      </c>
      <c r="G312" s="167" t="s">
        <v>22</v>
      </c>
      <c r="H312" s="167" t="s">
        <v>22</v>
      </c>
      <c r="I312" s="170">
        <v>45281</v>
      </c>
      <c r="J312" s="170">
        <v>45282</v>
      </c>
      <c r="K312" s="167"/>
      <c r="L312" s="167"/>
    </row>
    <row r="313" spans="1:12" ht="15.75" customHeight="1">
      <c r="A313" s="167" t="s">
        <v>11</v>
      </c>
      <c r="B313" s="173" t="s">
        <v>3555</v>
      </c>
      <c r="C313" s="173" t="s">
        <v>10076</v>
      </c>
      <c r="D313" s="170">
        <v>45040</v>
      </c>
      <c r="E313" s="170">
        <v>45281</v>
      </c>
      <c r="F313" s="170">
        <v>45281</v>
      </c>
      <c r="G313" s="167" t="s">
        <v>22</v>
      </c>
      <c r="H313" s="167" t="s">
        <v>22</v>
      </c>
      <c r="I313" s="170">
        <v>45282</v>
      </c>
      <c r="J313" s="170">
        <v>45287</v>
      </c>
      <c r="K313" s="167"/>
      <c r="L313" s="167"/>
    </row>
    <row r="314" spans="1:12" ht="15.75" customHeight="1">
      <c r="A314" s="167" t="s">
        <v>49</v>
      </c>
      <c r="B314" s="173" t="s">
        <v>1442</v>
      </c>
      <c r="C314" s="167" t="s">
        <v>197</v>
      </c>
      <c r="D314" s="170">
        <v>45217</v>
      </c>
      <c r="E314" s="170">
        <v>45274</v>
      </c>
      <c r="F314" s="170">
        <v>45280</v>
      </c>
      <c r="G314" s="170">
        <v>45281</v>
      </c>
      <c r="H314" s="170">
        <v>45281</v>
      </c>
      <c r="I314" s="170">
        <v>45282</v>
      </c>
      <c r="J314" s="170">
        <v>45282</v>
      </c>
      <c r="K314" s="167"/>
      <c r="L314" s="167"/>
    </row>
    <row r="315" spans="1:12" ht="15.75" customHeight="1">
      <c r="A315" s="167" t="s">
        <v>49</v>
      </c>
      <c r="B315" s="173" t="s">
        <v>1442</v>
      </c>
      <c r="C315" s="167" t="s">
        <v>191</v>
      </c>
      <c r="D315" s="170">
        <v>45217</v>
      </c>
      <c r="E315" s="170">
        <v>45274</v>
      </c>
      <c r="F315" s="170">
        <v>45280</v>
      </c>
      <c r="G315" s="170">
        <v>45281</v>
      </c>
      <c r="H315" s="170">
        <v>45281</v>
      </c>
      <c r="I315" s="170">
        <v>45282</v>
      </c>
      <c r="J315" s="170">
        <v>45282</v>
      </c>
      <c r="K315" s="167"/>
      <c r="L315" s="167"/>
    </row>
    <row r="316" spans="1:12" ht="15.75" customHeight="1">
      <c r="A316" s="167" t="s">
        <v>49</v>
      </c>
      <c r="B316" s="173" t="s">
        <v>1442</v>
      </c>
      <c r="C316" s="167" t="s">
        <v>492</v>
      </c>
      <c r="D316" s="170">
        <v>45217</v>
      </c>
      <c r="E316" s="170">
        <v>45274</v>
      </c>
      <c r="F316" s="170">
        <v>45280</v>
      </c>
      <c r="G316" s="170">
        <v>45281</v>
      </c>
      <c r="H316" s="170">
        <v>45281</v>
      </c>
      <c r="I316" s="170">
        <v>45282</v>
      </c>
      <c r="J316" s="170">
        <v>45282</v>
      </c>
      <c r="K316" s="167"/>
      <c r="L316" s="167"/>
    </row>
    <row r="317" spans="1:12" ht="15.75" customHeight="1">
      <c r="A317" s="167" t="s">
        <v>27</v>
      </c>
      <c r="B317" s="173" t="s">
        <v>10071</v>
      </c>
      <c r="C317" s="167" t="s">
        <v>870</v>
      </c>
      <c r="D317" s="170">
        <v>45148</v>
      </c>
      <c r="E317" s="170">
        <v>45280</v>
      </c>
      <c r="F317" s="170">
        <v>45281</v>
      </c>
      <c r="G317" s="170">
        <v>45282</v>
      </c>
      <c r="H317" s="170">
        <v>45282</v>
      </c>
      <c r="I317" s="170">
        <v>45287</v>
      </c>
      <c r="J317" s="170">
        <v>45287</v>
      </c>
      <c r="K317" s="167"/>
      <c r="L317" s="167"/>
    </row>
    <row r="318" spans="1:12" ht="15.75" customHeight="1">
      <c r="A318" s="167" t="s">
        <v>49</v>
      </c>
      <c r="B318" s="173" t="s">
        <v>1788</v>
      </c>
      <c r="C318" s="167" t="s">
        <v>3535</v>
      </c>
      <c r="D318" s="170">
        <v>45040</v>
      </c>
      <c r="E318" s="170">
        <v>45281</v>
      </c>
      <c r="F318" s="170">
        <v>45282</v>
      </c>
      <c r="G318" s="167" t="s">
        <v>22</v>
      </c>
      <c r="H318" s="167" t="s">
        <v>22</v>
      </c>
      <c r="I318" s="170">
        <v>45287</v>
      </c>
      <c r="J318" s="170">
        <v>45288</v>
      </c>
      <c r="K318" s="167"/>
      <c r="L318" s="167"/>
    </row>
    <row r="319" spans="1:12" ht="15.75" customHeight="1">
      <c r="A319" s="167" t="s">
        <v>49</v>
      </c>
      <c r="B319" s="173" t="s">
        <v>1448</v>
      </c>
      <c r="C319" s="167" t="s">
        <v>2718</v>
      </c>
      <c r="D319" s="170">
        <v>45160</v>
      </c>
      <c r="E319" s="170">
        <v>45271</v>
      </c>
      <c r="F319" s="170">
        <v>45282</v>
      </c>
      <c r="G319" s="170">
        <v>45282</v>
      </c>
      <c r="H319" s="170">
        <v>45282</v>
      </c>
      <c r="I319" s="170">
        <v>45287</v>
      </c>
      <c r="J319" s="170">
        <v>45288</v>
      </c>
      <c r="K319" s="167"/>
      <c r="L319" s="167"/>
    </row>
    <row r="320" spans="1:12" ht="15.75" customHeight="1">
      <c r="A320" s="167" t="s">
        <v>11</v>
      </c>
      <c r="B320" s="173" t="s">
        <v>1662</v>
      </c>
      <c r="C320" s="167" t="s">
        <v>279</v>
      </c>
      <c r="D320" s="170">
        <v>44854</v>
      </c>
      <c r="E320" s="170">
        <v>45282</v>
      </c>
      <c r="F320" s="170">
        <v>45288</v>
      </c>
      <c r="G320" s="170">
        <v>45288</v>
      </c>
      <c r="H320" s="170">
        <v>45288</v>
      </c>
      <c r="I320" s="170">
        <v>45289</v>
      </c>
      <c r="J320" s="170">
        <v>45289</v>
      </c>
      <c r="K320" s="167"/>
      <c r="L320" s="167"/>
    </row>
    <row r="321" spans="1:12" ht="15.75" customHeight="1">
      <c r="A321" s="167" t="s">
        <v>11</v>
      </c>
      <c r="B321" s="173" t="s">
        <v>10077</v>
      </c>
      <c r="C321" s="167" t="s">
        <v>10078</v>
      </c>
      <c r="D321" s="170">
        <v>44791</v>
      </c>
      <c r="E321" s="170">
        <v>44915</v>
      </c>
      <c r="F321" s="170">
        <v>45288</v>
      </c>
      <c r="G321" s="170">
        <v>45288</v>
      </c>
      <c r="H321" s="170">
        <v>45288</v>
      </c>
      <c r="I321" s="170">
        <v>45289</v>
      </c>
      <c r="J321" s="170">
        <v>45289</v>
      </c>
      <c r="K321" s="167"/>
      <c r="L321" s="167"/>
    </row>
    <row r="322" spans="1:12" ht="15.75" customHeight="1">
      <c r="A322" s="167" t="s">
        <v>11</v>
      </c>
      <c r="B322" s="173" t="s">
        <v>10077</v>
      </c>
      <c r="C322" s="167" t="s">
        <v>47</v>
      </c>
      <c r="D322" s="170">
        <v>44791</v>
      </c>
      <c r="E322" s="170">
        <v>44915</v>
      </c>
      <c r="F322" s="170">
        <v>45288</v>
      </c>
      <c r="G322" s="170">
        <v>45288</v>
      </c>
      <c r="H322" s="170">
        <v>45288</v>
      </c>
      <c r="I322" s="170">
        <v>45289</v>
      </c>
      <c r="J322" s="170">
        <v>45289</v>
      </c>
      <c r="K322" s="167"/>
      <c r="L322" s="167"/>
    </row>
    <row r="323" spans="1:12" ht="15.75" customHeight="1">
      <c r="A323" s="167"/>
      <c r="B323" s="173"/>
      <c r="C323" s="167"/>
      <c r="D323" s="167"/>
      <c r="E323" s="167"/>
      <c r="F323" s="167"/>
      <c r="G323" s="167"/>
      <c r="H323" s="167"/>
      <c r="I323" s="167"/>
      <c r="J323" s="167"/>
      <c r="K323" s="167"/>
      <c r="L323" s="167"/>
    </row>
    <row r="324" spans="1:12" ht="15.75" customHeight="1">
      <c r="A324" s="167"/>
      <c r="B324" s="173"/>
      <c r="C324" s="167"/>
      <c r="D324" s="167"/>
      <c r="E324" s="167"/>
      <c r="F324" s="167"/>
      <c r="G324" s="167"/>
      <c r="H324" s="167"/>
      <c r="I324" s="167"/>
      <c r="J324" s="167"/>
      <c r="K324" s="167"/>
      <c r="L324" s="167"/>
    </row>
    <row r="325" spans="1:12" ht="15.75" customHeight="1">
      <c r="B325" s="181"/>
    </row>
    <row r="326" spans="1:12" ht="15.75" customHeight="1">
      <c r="B326" s="181"/>
    </row>
    <row r="327" spans="1:12" ht="15.75" customHeight="1">
      <c r="B327" s="181"/>
    </row>
    <row r="328" spans="1:12" ht="15.75" customHeight="1">
      <c r="B328" s="181"/>
    </row>
    <row r="329" spans="1:12" ht="15.75" customHeight="1">
      <c r="B329" s="181"/>
    </row>
    <row r="330" spans="1:12" ht="15.75" customHeight="1">
      <c r="B330" s="181"/>
    </row>
    <row r="331" spans="1:12" ht="15.75" customHeight="1">
      <c r="B331" s="181"/>
    </row>
    <row r="332" spans="1:12" ht="15.75" customHeight="1">
      <c r="B332" s="181"/>
    </row>
    <row r="333" spans="1:12" ht="15.75" customHeight="1">
      <c r="B333" s="181"/>
    </row>
    <row r="334" spans="1:12" ht="15.75" customHeight="1">
      <c r="B334" s="181"/>
    </row>
    <row r="335" spans="1:12" ht="15.75" customHeight="1">
      <c r="B335" s="181"/>
    </row>
    <row r="336" spans="1:12" ht="15.75" customHeight="1">
      <c r="B336" s="181"/>
    </row>
    <row r="337" spans="2:2" ht="15.75" customHeight="1">
      <c r="B337" s="181"/>
    </row>
    <row r="338" spans="2:2" ht="15.75" customHeight="1">
      <c r="B338" s="181"/>
    </row>
    <row r="339" spans="2:2" ht="15.75" customHeight="1">
      <c r="B339" s="181"/>
    </row>
    <row r="340" spans="2:2" ht="15.75" customHeight="1">
      <c r="B340" s="181"/>
    </row>
    <row r="341" spans="2:2" ht="15.75" customHeight="1">
      <c r="B341" s="181"/>
    </row>
    <row r="342" spans="2:2" ht="15.75" customHeight="1">
      <c r="B342" s="181"/>
    </row>
    <row r="343" spans="2:2" ht="15.75" customHeight="1">
      <c r="B343" s="181"/>
    </row>
    <row r="344" spans="2:2" ht="15.75" customHeight="1">
      <c r="B344" s="181"/>
    </row>
    <row r="345" spans="2:2" ht="15.75" customHeight="1">
      <c r="B345" s="181"/>
    </row>
    <row r="346" spans="2:2" ht="15.75" customHeight="1">
      <c r="B346" s="181"/>
    </row>
    <row r="347" spans="2:2" ht="15.75" customHeight="1">
      <c r="B347" s="181"/>
    </row>
    <row r="348" spans="2:2" ht="15.75" customHeight="1">
      <c r="B348" s="181"/>
    </row>
    <row r="349" spans="2:2" ht="15.75" customHeight="1">
      <c r="B349" s="181"/>
    </row>
    <row r="350" spans="2:2" ht="15.75" customHeight="1">
      <c r="B350" s="181"/>
    </row>
    <row r="351" spans="2:2" ht="15.75" customHeight="1">
      <c r="B351" s="181"/>
    </row>
    <row r="352" spans="2:2" ht="15.75" customHeight="1">
      <c r="B352" s="181"/>
    </row>
    <row r="353" spans="2:2" ht="15.75" customHeight="1">
      <c r="B353" s="181"/>
    </row>
    <row r="354" spans="2:2" ht="15.75" customHeight="1">
      <c r="B354" s="181"/>
    </row>
    <row r="355" spans="2:2" ht="15.75" customHeight="1">
      <c r="B355" s="181"/>
    </row>
    <row r="356" spans="2:2" ht="15.75" customHeight="1">
      <c r="B356" s="181"/>
    </row>
    <row r="357" spans="2:2" ht="15.75" customHeight="1">
      <c r="B357" s="181"/>
    </row>
    <row r="358" spans="2:2" ht="15.75" customHeight="1">
      <c r="B358" s="181"/>
    </row>
    <row r="359" spans="2:2" ht="15.75" customHeight="1">
      <c r="B359" s="181"/>
    </row>
    <row r="360" spans="2:2" ht="15.75" customHeight="1">
      <c r="B360" s="181"/>
    </row>
    <row r="361" spans="2:2" ht="15.75" customHeight="1">
      <c r="B361" s="181"/>
    </row>
    <row r="362" spans="2:2" ht="15.75" customHeight="1">
      <c r="B362" s="181"/>
    </row>
    <row r="363" spans="2:2" ht="15.75" customHeight="1">
      <c r="B363" s="181"/>
    </row>
    <row r="364" spans="2:2" ht="15.75" customHeight="1">
      <c r="B364" s="181"/>
    </row>
    <row r="365" spans="2:2" ht="15.75" customHeight="1">
      <c r="B365" s="181"/>
    </row>
    <row r="366" spans="2:2" ht="15.75" customHeight="1">
      <c r="B366" s="181"/>
    </row>
    <row r="367" spans="2:2" ht="15.75" customHeight="1">
      <c r="B367" s="181"/>
    </row>
    <row r="368" spans="2:2" ht="15.75" customHeight="1">
      <c r="B368" s="181"/>
    </row>
    <row r="369" spans="2:2" ht="15.75" customHeight="1">
      <c r="B369" s="181"/>
    </row>
    <row r="370" spans="2:2" ht="15.75" customHeight="1">
      <c r="B370" s="181"/>
    </row>
    <row r="371" spans="2:2" ht="15.75" customHeight="1">
      <c r="B371" s="181"/>
    </row>
    <row r="372" spans="2:2" ht="15.75" customHeight="1">
      <c r="B372" s="181"/>
    </row>
    <row r="373" spans="2:2" ht="15.75" customHeight="1">
      <c r="B373" s="181"/>
    </row>
    <row r="374" spans="2:2" ht="15.75" customHeight="1">
      <c r="B374" s="181"/>
    </row>
    <row r="375" spans="2:2" ht="15.75" customHeight="1">
      <c r="B375" s="181"/>
    </row>
    <row r="376" spans="2:2" ht="15.75" customHeight="1">
      <c r="B376" s="181"/>
    </row>
    <row r="377" spans="2:2" ht="15.75" customHeight="1">
      <c r="B377" s="181"/>
    </row>
    <row r="378" spans="2:2" ht="15.75" customHeight="1">
      <c r="B378" s="181"/>
    </row>
    <row r="379" spans="2:2" ht="15.75" customHeight="1">
      <c r="B379" s="181"/>
    </row>
    <row r="380" spans="2:2" ht="15.75" customHeight="1">
      <c r="B380" s="181"/>
    </row>
    <row r="381" spans="2:2" ht="15.75" customHeight="1">
      <c r="B381" s="181"/>
    </row>
    <row r="382" spans="2:2" ht="15.75" customHeight="1">
      <c r="B382" s="181"/>
    </row>
    <row r="383" spans="2:2" ht="15.75" customHeight="1">
      <c r="B383" s="181"/>
    </row>
    <row r="384" spans="2:2" ht="15.75" customHeight="1">
      <c r="B384" s="181"/>
    </row>
    <row r="385" spans="2:2" ht="15.75" customHeight="1">
      <c r="B385" s="181"/>
    </row>
    <row r="386" spans="2:2" ht="15.75" customHeight="1">
      <c r="B386" s="181"/>
    </row>
    <row r="387" spans="2:2" ht="15.75" customHeight="1">
      <c r="B387" s="181"/>
    </row>
    <row r="388" spans="2:2" ht="15.75" customHeight="1">
      <c r="B388" s="181"/>
    </row>
    <row r="389" spans="2:2" ht="15.75" customHeight="1">
      <c r="B389" s="181"/>
    </row>
    <row r="390" spans="2:2" ht="15.75" customHeight="1">
      <c r="B390" s="181"/>
    </row>
    <row r="391" spans="2:2" ht="15.75" customHeight="1">
      <c r="B391" s="181"/>
    </row>
    <row r="392" spans="2:2" ht="15.75" customHeight="1">
      <c r="B392" s="181"/>
    </row>
    <row r="393" spans="2:2" ht="15.75" customHeight="1">
      <c r="B393" s="181"/>
    </row>
    <row r="394" spans="2:2" ht="15.75" customHeight="1">
      <c r="B394" s="181"/>
    </row>
    <row r="395" spans="2:2" ht="15.75" customHeight="1">
      <c r="B395" s="181"/>
    </row>
    <row r="396" spans="2:2" ht="15.75" customHeight="1">
      <c r="B396" s="181"/>
    </row>
    <row r="397" spans="2:2" ht="15.75" customHeight="1">
      <c r="B397" s="181"/>
    </row>
    <row r="398" spans="2:2" ht="15.75" customHeight="1">
      <c r="B398" s="181"/>
    </row>
    <row r="399" spans="2:2" ht="15.75" customHeight="1">
      <c r="B399" s="181"/>
    </row>
    <row r="400" spans="2:2" ht="15.75" customHeight="1">
      <c r="B400" s="181"/>
    </row>
    <row r="401" spans="2:2" ht="15.75" customHeight="1">
      <c r="B401" s="181"/>
    </row>
    <row r="402" spans="2:2" ht="15.75" customHeight="1">
      <c r="B402" s="181"/>
    </row>
    <row r="403" spans="2:2" ht="15.75" customHeight="1">
      <c r="B403" s="181"/>
    </row>
    <row r="404" spans="2:2" ht="15.75" customHeight="1">
      <c r="B404" s="181"/>
    </row>
    <row r="405" spans="2:2" ht="15.75" customHeight="1">
      <c r="B405" s="181"/>
    </row>
    <row r="406" spans="2:2" ht="15.75" customHeight="1">
      <c r="B406" s="181"/>
    </row>
    <row r="407" spans="2:2" ht="15.75" customHeight="1">
      <c r="B407" s="181"/>
    </row>
    <row r="408" spans="2:2" ht="15.75" customHeight="1">
      <c r="B408" s="181"/>
    </row>
    <row r="409" spans="2:2" ht="15.75" customHeight="1">
      <c r="B409" s="181"/>
    </row>
    <row r="410" spans="2:2" ht="15.75" customHeight="1">
      <c r="B410" s="181"/>
    </row>
    <row r="411" spans="2:2" ht="15.75" customHeight="1">
      <c r="B411" s="181"/>
    </row>
    <row r="412" spans="2:2" ht="15.75" customHeight="1">
      <c r="B412" s="181"/>
    </row>
    <row r="413" spans="2:2" ht="15.75" customHeight="1">
      <c r="B413" s="181"/>
    </row>
    <row r="414" spans="2:2" ht="15.75" customHeight="1">
      <c r="B414" s="181"/>
    </row>
    <row r="415" spans="2:2" ht="15.75" customHeight="1">
      <c r="B415" s="181"/>
    </row>
    <row r="416" spans="2:2" ht="15.75" customHeight="1">
      <c r="B416" s="181"/>
    </row>
    <row r="417" spans="2:2" ht="15.75" customHeight="1">
      <c r="B417" s="181"/>
    </row>
    <row r="418" spans="2:2" ht="15.75" customHeight="1">
      <c r="B418" s="181"/>
    </row>
    <row r="419" spans="2:2" ht="15.75" customHeight="1">
      <c r="B419" s="181"/>
    </row>
    <row r="420" spans="2:2" ht="15.75" customHeight="1">
      <c r="B420" s="181"/>
    </row>
    <row r="421" spans="2:2" ht="15.75" customHeight="1">
      <c r="B421" s="181"/>
    </row>
    <row r="422" spans="2:2" ht="15.75" customHeight="1">
      <c r="B422" s="181"/>
    </row>
    <row r="423" spans="2:2" ht="15.75" customHeight="1">
      <c r="B423" s="181"/>
    </row>
    <row r="424" spans="2:2" ht="15.75" customHeight="1">
      <c r="B424" s="181"/>
    </row>
    <row r="425" spans="2:2" ht="15.75" customHeight="1">
      <c r="B425" s="181"/>
    </row>
    <row r="426" spans="2:2" ht="15.75" customHeight="1">
      <c r="B426" s="181"/>
    </row>
    <row r="427" spans="2:2" ht="15.75" customHeight="1">
      <c r="B427" s="181"/>
    </row>
    <row r="428" spans="2:2" ht="15.75" customHeight="1">
      <c r="B428" s="181"/>
    </row>
    <row r="429" spans="2:2" ht="15.75" customHeight="1">
      <c r="B429" s="181"/>
    </row>
    <row r="430" spans="2:2" ht="15.75" customHeight="1">
      <c r="B430" s="181"/>
    </row>
    <row r="431" spans="2:2" ht="15.75" customHeight="1">
      <c r="B431" s="181"/>
    </row>
    <row r="432" spans="2:2" ht="15.75" customHeight="1">
      <c r="B432" s="181"/>
    </row>
    <row r="433" spans="2:2" ht="15.75" customHeight="1">
      <c r="B433" s="181"/>
    </row>
    <row r="434" spans="2:2" ht="15.75" customHeight="1">
      <c r="B434" s="181"/>
    </row>
    <row r="435" spans="2:2" ht="15.75" customHeight="1">
      <c r="B435" s="181"/>
    </row>
    <row r="436" spans="2:2" ht="15.75" customHeight="1">
      <c r="B436" s="181"/>
    </row>
    <row r="437" spans="2:2" ht="15.75" customHeight="1">
      <c r="B437" s="181"/>
    </row>
    <row r="438" spans="2:2" ht="15.75" customHeight="1">
      <c r="B438" s="181"/>
    </row>
    <row r="439" spans="2:2" ht="15.75" customHeight="1">
      <c r="B439" s="181"/>
    </row>
    <row r="440" spans="2:2" ht="15.75" customHeight="1">
      <c r="B440" s="181"/>
    </row>
    <row r="441" spans="2:2" ht="15.75" customHeight="1">
      <c r="B441" s="181"/>
    </row>
    <row r="442" spans="2:2" ht="15.75" customHeight="1">
      <c r="B442" s="181"/>
    </row>
    <row r="443" spans="2:2" ht="15.75" customHeight="1">
      <c r="B443" s="181"/>
    </row>
    <row r="444" spans="2:2" ht="15.75" customHeight="1">
      <c r="B444" s="181"/>
    </row>
    <row r="445" spans="2:2" ht="15.75" customHeight="1">
      <c r="B445" s="181"/>
    </row>
    <row r="446" spans="2:2" ht="15.75" customHeight="1">
      <c r="B446" s="181"/>
    </row>
    <row r="447" spans="2:2" ht="15.75" customHeight="1">
      <c r="B447" s="181"/>
    </row>
    <row r="448" spans="2:2" ht="15.75" customHeight="1">
      <c r="B448" s="181"/>
    </row>
    <row r="449" spans="2:2" ht="15.75" customHeight="1">
      <c r="B449" s="181"/>
    </row>
    <row r="450" spans="2:2" ht="15.75" customHeight="1">
      <c r="B450" s="181"/>
    </row>
    <row r="451" spans="2:2" ht="15.75" customHeight="1">
      <c r="B451" s="181"/>
    </row>
    <row r="452" spans="2:2" ht="15.75" customHeight="1">
      <c r="B452" s="181"/>
    </row>
    <row r="453" spans="2:2" ht="15.75" customHeight="1">
      <c r="B453" s="181"/>
    </row>
    <row r="454" spans="2:2" ht="15.75" customHeight="1">
      <c r="B454" s="181"/>
    </row>
    <row r="455" spans="2:2" ht="15.75" customHeight="1">
      <c r="B455" s="181"/>
    </row>
    <row r="456" spans="2:2" ht="15.75" customHeight="1">
      <c r="B456" s="181"/>
    </row>
    <row r="457" spans="2:2" ht="15.75" customHeight="1">
      <c r="B457" s="181"/>
    </row>
    <row r="458" spans="2:2" ht="15.75" customHeight="1">
      <c r="B458" s="181"/>
    </row>
    <row r="459" spans="2:2" ht="15.75" customHeight="1">
      <c r="B459" s="181"/>
    </row>
    <row r="460" spans="2:2" ht="15.75" customHeight="1">
      <c r="B460" s="181"/>
    </row>
    <row r="461" spans="2:2" ht="15.75" customHeight="1">
      <c r="B461" s="181"/>
    </row>
    <row r="462" spans="2:2" ht="15.75" customHeight="1">
      <c r="B462" s="181"/>
    </row>
    <row r="463" spans="2:2" ht="15.75" customHeight="1">
      <c r="B463" s="181"/>
    </row>
    <row r="464" spans="2:2" ht="15.75" customHeight="1">
      <c r="B464" s="181"/>
    </row>
    <row r="465" spans="2:2" ht="15.75" customHeight="1">
      <c r="B465" s="181"/>
    </row>
    <row r="466" spans="2:2" ht="15.75" customHeight="1">
      <c r="B466" s="181"/>
    </row>
    <row r="467" spans="2:2" ht="15.75" customHeight="1">
      <c r="B467" s="181"/>
    </row>
    <row r="468" spans="2:2" ht="15.75" customHeight="1">
      <c r="B468" s="181"/>
    </row>
    <row r="469" spans="2:2" ht="15.75" customHeight="1">
      <c r="B469" s="181"/>
    </row>
    <row r="470" spans="2:2" ht="15.75" customHeight="1">
      <c r="B470" s="181"/>
    </row>
    <row r="471" spans="2:2" ht="15.75" customHeight="1">
      <c r="B471" s="181"/>
    </row>
    <row r="472" spans="2:2" ht="15.75" customHeight="1">
      <c r="B472" s="181"/>
    </row>
    <row r="473" spans="2:2" ht="15.75" customHeight="1">
      <c r="B473" s="181"/>
    </row>
    <row r="474" spans="2:2" ht="15.75" customHeight="1">
      <c r="B474" s="181"/>
    </row>
    <row r="475" spans="2:2" ht="15.75" customHeight="1">
      <c r="B475" s="181"/>
    </row>
    <row r="476" spans="2:2" ht="15.75" customHeight="1">
      <c r="B476" s="181"/>
    </row>
    <row r="477" spans="2:2" ht="15.75" customHeight="1">
      <c r="B477" s="181"/>
    </row>
    <row r="478" spans="2:2" ht="15.75" customHeight="1">
      <c r="B478" s="181"/>
    </row>
    <row r="479" spans="2:2" ht="15.75" customHeight="1">
      <c r="B479" s="181"/>
    </row>
    <row r="480" spans="2:2" ht="15.75" customHeight="1">
      <c r="B480" s="181"/>
    </row>
    <row r="481" spans="2:2" ht="15.75" customHeight="1">
      <c r="B481" s="181"/>
    </row>
    <row r="482" spans="2:2" ht="15.75" customHeight="1">
      <c r="B482" s="181"/>
    </row>
    <row r="483" spans="2:2" ht="15.75" customHeight="1">
      <c r="B483" s="181"/>
    </row>
    <row r="484" spans="2:2" ht="15.75" customHeight="1">
      <c r="B484" s="181"/>
    </row>
    <row r="485" spans="2:2" ht="15.75" customHeight="1">
      <c r="B485" s="181"/>
    </row>
    <row r="486" spans="2:2" ht="15.75" customHeight="1">
      <c r="B486" s="181"/>
    </row>
    <row r="487" spans="2:2" ht="15.75" customHeight="1">
      <c r="B487" s="181"/>
    </row>
    <row r="488" spans="2:2" ht="15.75" customHeight="1">
      <c r="B488" s="181"/>
    </row>
    <row r="489" spans="2:2" ht="15.75" customHeight="1">
      <c r="B489" s="181"/>
    </row>
    <row r="490" spans="2:2" ht="15.75" customHeight="1">
      <c r="B490" s="181"/>
    </row>
    <row r="491" spans="2:2" ht="15.75" customHeight="1">
      <c r="B491" s="181"/>
    </row>
    <row r="492" spans="2:2" ht="15.75" customHeight="1">
      <c r="B492" s="181"/>
    </row>
    <row r="493" spans="2:2" ht="15.75" customHeight="1">
      <c r="B493" s="181"/>
    </row>
    <row r="494" spans="2:2" ht="15.75" customHeight="1">
      <c r="B494" s="181"/>
    </row>
    <row r="495" spans="2:2" ht="15.75" customHeight="1">
      <c r="B495" s="181"/>
    </row>
    <row r="496" spans="2:2" ht="15.75" customHeight="1">
      <c r="B496" s="181"/>
    </row>
    <row r="497" spans="2:2" ht="15.75" customHeight="1">
      <c r="B497" s="181"/>
    </row>
    <row r="498" spans="2:2" ht="15.75" customHeight="1">
      <c r="B498" s="181"/>
    </row>
    <row r="499" spans="2:2" ht="15.75" customHeight="1">
      <c r="B499" s="181"/>
    </row>
    <row r="500" spans="2:2" ht="15.75" customHeight="1">
      <c r="B500" s="181"/>
    </row>
    <row r="501" spans="2:2" ht="15.75" customHeight="1">
      <c r="B501" s="181"/>
    </row>
    <row r="502" spans="2:2" ht="15.75" customHeight="1">
      <c r="B502" s="181"/>
    </row>
    <row r="503" spans="2:2" ht="15.75" customHeight="1">
      <c r="B503" s="181"/>
    </row>
    <row r="504" spans="2:2" ht="15.75" customHeight="1">
      <c r="B504" s="181"/>
    </row>
    <row r="505" spans="2:2" ht="15.75" customHeight="1">
      <c r="B505" s="181"/>
    </row>
    <row r="506" spans="2:2" ht="15.75" customHeight="1">
      <c r="B506" s="181"/>
    </row>
    <row r="507" spans="2:2" ht="15.75" customHeight="1">
      <c r="B507" s="181"/>
    </row>
    <row r="508" spans="2:2" ht="15.75" customHeight="1">
      <c r="B508" s="181"/>
    </row>
    <row r="509" spans="2:2" ht="15.75" customHeight="1">
      <c r="B509" s="181"/>
    </row>
    <row r="510" spans="2:2" ht="15.75" customHeight="1">
      <c r="B510" s="181"/>
    </row>
    <row r="511" spans="2:2" ht="15.75" customHeight="1">
      <c r="B511" s="181"/>
    </row>
    <row r="512" spans="2:2" ht="15.75" customHeight="1">
      <c r="B512" s="181"/>
    </row>
    <row r="513" spans="2:2" ht="15.75" customHeight="1">
      <c r="B513" s="181"/>
    </row>
    <row r="514" spans="2:2" ht="15.75" customHeight="1">
      <c r="B514" s="181"/>
    </row>
    <row r="515" spans="2:2" ht="15.75" customHeight="1">
      <c r="B515" s="181"/>
    </row>
    <row r="516" spans="2:2" ht="15.75" customHeight="1">
      <c r="B516" s="181"/>
    </row>
    <row r="517" spans="2:2" ht="15.75" customHeight="1">
      <c r="B517" s="181"/>
    </row>
    <row r="518" spans="2:2" ht="15.75" customHeight="1">
      <c r="B518" s="181"/>
    </row>
    <row r="519" spans="2:2" ht="15.75" customHeight="1">
      <c r="B519" s="181"/>
    </row>
    <row r="520" spans="2:2" ht="15.75" customHeight="1">
      <c r="B520" s="181"/>
    </row>
    <row r="521" spans="2:2" ht="15.75" customHeight="1">
      <c r="B521" s="181"/>
    </row>
    <row r="522" spans="2:2" ht="15.75" customHeight="1">
      <c r="B522" s="181"/>
    </row>
    <row r="523" spans="2:2" ht="15.75" customHeight="1">
      <c r="B523" s="181"/>
    </row>
    <row r="524" spans="2:2" ht="15.75" customHeight="1">
      <c r="B524" s="181"/>
    </row>
    <row r="525" spans="2:2" ht="15.75" customHeight="1">
      <c r="B525" s="181"/>
    </row>
    <row r="526" spans="2:2" ht="15.75" customHeight="1">
      <c r="B526" s="181"/>
    </row>
    <row r="527" spans="2:2" ht="15.75" customHeight="1">
      <c r="B527" s="181"/>
    </row>
    <row r="528" spans="2:2" ht="15.75" customHeight="1">
      <c r="B528" s="181"/>
    </row>
    <row r="529" spans="2:2" ht="15.75" customHeight="1">
      <c r="B529" s="181"/>
    </row>
    <row r="530" spans="2:2" ht="15.75" customHeight="1">
      <c r="B530" s="181"/>
    </row>
    <row r="531" spans="2:2" ht="15.75" customHeight="1">
      <c r="B531" s="181"/>
    </row>
    <row r="532" spans="2:2" ht="15.75" customHeight="1">
      <c r="B532" s="181"/>
    </row>
    <row r="533" spans="2:2" ht="15.75" customHeight="1">
      <c r="B533" s="181"/>
    </row>
    <row r="534" spans="2:2" ht="15.75" customHeight="1">
      <c r="B534" s="181"/>
    </row>
    <row r="535" spans="2:2" ht="15.75" customHeight="1">
      <c r="B535" s="181"/>
    </row>
    <row r="536" spans="2:2" ht="15.75" customHeight="1">
      <c r="B536" s="181"/>
    </row>
    <row r="537" spans="2:2" ht="15.75" customHeight="1">
      <c r="B537" s="181"/>
    </row>
    <row r="538" spans="2:2" ht="15.75" customHeight="1">
      <c r="B538" s="181"/>
    </row>
    <row r="539" spans="2:2" ht="15.75" customHeight="1">
      <c r="B539" s="181"/>
    </row>
    <row r="540" spans="2:2" ht="15.75" customHeight="1">
      <c r="B540" s="181"/>
    </row>
    <row r="541" spans="2:2" ht="15.75" customHeight="1">
      <c r="B541" s="181"/>
    </row>
    <row r="542" spans="2:2" ht="15.75" customHeight="1">
      <c r="B542" s="181"/>
    </row>
    <row r="543" spans="2:2" ht="15.75" customHeight="1">
      <c r="B543" s="181"/>
    </row>
    <row r="544" spans="2:2" ht="15.75" customHeight="1">
      <c r="B544" s="181"/>
    </row>
    <row r="545" spans="2:2" ht="15.75" customHeight="1">
      <c r="B545" s="181"/>
    </row>
    <row r="546" spans="2:2" ht="15.75" customHeight="1">
      <c r="B546" s="181"/>
    </row>
    <row r="547" spans="2:2" ht="15.75" customHeight="1">
      <c r="B547" s="181"/>
    </row>
    <row r="548" spans="2:2" ht="15.75" customHeight="1">
      <c r="B548" s="181"/>
    </row>
    <row r="549" spans="2:2" ht="15.75" customHeight="1">
      <c r="B549" s="181"/>
    </row>
    <row r="550" spans="2:2" ht="15.75" customHeight="1">
      <c r="B550" s="181"/>
    </row>
    <row r="551" spans="2:2" ht="15.75" customHeight="1">
      <c r="B551" s="181"/>
    </row>
    <row r="552" spans="2:2" ht="15.75" customHeight="1">
      <c r="B552" s="181"/>
    </row>
    <row r="553" spans="2:2" ht="15.75" customHeight="1">
      <c r="B553" s="181"/>
    </row>
    <row r="554" spans="2:2" ht="15.75" customHeight="1">
      <c r="B554" s="181"/>
    </row>
    <row r="555" spans="2:2" ht="15.75" customHeight="1">
      <c r="B555" s="181"/>
    </row>
    <row r="556" spans="2:2" ht="15.75" customHeight="1">
      <c r="B556" s="181"/>
    </row>
    <row r="557" spans="2:2" ht="15.75" customHeight="1">
      <c r="B557" s="181"/>
    </row>
    <row r="558" spans="2:2" ht="15.75" customHeight="1">
      <c r="B558" s="181"/>
    </row>
    <row r="559" spans="2:2" ht="15.75" customHeight="1">
      <c r="B559" s="181"/>
    </row>
    <row r="560" spans="2:2" ht="15.75" customHeight="1">
      <c r="B560" s="181"/>
    </row>
    <row r="561" spans="2:2" ht="15.75" customHeight="1">
      <c r="B561" s="181"/>
    </row>
    <row r="562" spans="2:2" ht="15.75" customHeight="1">
      <c r="B562" s="181"/>
    </row>
    <row r="563" spans="2:2" ht="15.75" customHeight="1">
      <c r="B563" s="181"/>
    </row>
    <row r="564" spans="2:2" ht="15.75" customHeight="1">
      <c r="B564" s="181"/>
    </row>
    <row r="565" spans="2:2" ht="15.75" customHeight="1">
      <c r="B565" s="181"/>
    </row>
    <row r="566" spans="2:2" ht="15.75" customHeight="1">
      <c r="B566" s="181"/>
    </row>
    <row r="567" spans="2:2" ht="15.75" customHeight="1">
      <c r="B567" s="181"/>
    </row>
    <row r="568" spans="2:2" ht="15.75" customHeight="1">
      <c r="B568" s="181"/>
    </row>
    <row r="569" spans="2:2" ht="15.75" customHeight="1">
      <c r="B569" s="181"/>
    </row>
    <row r="570" spans="2:2" ht="15.75" customHeight="1">
      <c r="B570" s="181"/>
    </row>
    <row r="571" spans="2:2" ht="15.75" customHeight="1">
      <c r="B571" s="181"/>
    </row>
    <row r="572" spans="2:2" ht="15.75" customHeight="1">
      <c r="B572" s="181"/>
    </row>
    <row r="573" spans="2:2" ht="15.75" customHeight="1">
      <c r="B573" s="181"/>
    </row>
    <row r="574" spans="2:2" ht="15.75" customHeight="1">
      <c r="B574" s="181"/>
    </row>
    <row r="575" spans="2:2" ht="15.75" customHeight="1">
      <c r="B575" s="181"/>
    </row>
    <row r="576" spans="2:2" ht="15.75" customHeight="1">
      <c r="B576" s="181"/>
    </row>
    <row r="577" spans="2:2" ht="15.75" customHeight="1">
      <c r="B577" s="181"/>
    </row>
    <row r="578" spans="2:2" ht="15.75" customHeight="1">
      <c r="B578" s="181"/>
    </row>
    <row r="579" spans="2:2" ht="15.75" customHeight="1">
      <c r="B579" s="181"/>
    </row>
    <row r="580" spans="2:2" ht="15.75" customHeight="1">
      <c r="B580" s="181"/>
    </row>
    <row r="581" spans="2:2" ht="15.75" customHeight="1">
      <c r="B581" s="181"/>
    </row>
    <row r="582" spans="2:2" ht="15.75" customHeight="1">
      <c r="B582" s="181"/>
    </row>
    <row r="583" spans="2:2" ht="15.75" customHeight="1">
      <c r="B583" s="181"/>
    </row>
    <row r="584" spans="2:2" ht="15.75" customHeight="1">
      <c r="B584" s="181"/>
    </row>
    <row r="585" spans="2:2" ht="15.75" customHeight="1">
      <c r="B585" s="181"/>
    </row>
    <row r="586" spans="2:2" ht="15.75" customHeight="1">
      <c r="B586" s="181"/>
    </row>
    <row r="587" spans="2:2" ht="15.75" customHeight="1">
      <c r="B587" s="181"/>
    </row>
    <row r="588" spans="2:2" ht="15.75" customHeight="1">
      <c r="B588" s="181"/>
    </row>
    <row r="589" spans="2:2" ht="15.75" customHeight="1">
      <c r="B589" s="181"/>
    </row>
    <row r="590" spans="2:2" ht="15.75" customHeight="1">
      <c r="B590" s="181"/>
    </row>
    <row r="591" spans="2:2" ht="15.75" customHeight="1">
      <c r="B591" s="181"/>
    </row>
    <row r="592" spans="2:2" ht="15.75" customHeight="1">
      <c r="B592" s="181"/>
    </row>
    <row r="593" spans="2:2" ht="15.75" customHeight="1">
      <c r="B593" s="181"/>
    </row>
    <row r="594" spans="2:2" ht="15.75" customHeight="1">
      <c r="B594" s="181"/>
    </row>
    <row r="595" spans="2:2" ht="15.75" customHeight="1">
      <c r="B595" s="181"/>
    </row>
    <row r="596" spans="2:2" ht="15.75" customHeight="1">
      <c r="B596" s="181"/>
    </row>
    <row r="597" spans="2:2" ht="15.75" customHeight="1">
      <c r="B597" s="181"/>
    </row>
    <row r="598" spans="2:2" ht="15.75" customHeight="1">
      <c r="B598" s="181"/>
    </row>
    <row r="599" spans="2:2" ht="15.75" customHeight="1">
      <c r="B599" s="181"/>
    </row>
    <row r="600" spans="2:2" ht="15.75" customHeight="1">
      <c r="B600" s="181"/>
    </row>
    <row r="601" spans="2:2" ht="15.75" customHeight="1">
      <c r="B601" s="181"/>
    </row>
    <row r="602" spans="2:2" ht="15.75" customHeight="1">
      <c r="B602" s="181"/>
    </row>
    <row r="603" spans="2:2" ht="15.75" customHeight="1">
      <c r="B603" s="181"/>
    </row>
    <row r="604" spans="2:2" ht="15.75" customHeight="1">
      <c r="B604" s="181"/>
    </row>
    <row r="605" spans="2:2" ht="15.75" customHeight="1">
      <c r="B605" s="181"/>
    </row>
    <row r="606" spans="2:2" ht="15.75" customHeight="1">
      <c r="B606" s="181"/>
    </row>
    <row r="607" spans="2:2" ht="15.75" customHeight="1">
      <c r="B607" s="181"/>
    </row>
    <row r="608" spans="2:2" ht="15.75" customHeight="1">
      <c r="B608" s="181"/>
    </row>
    <row r="609" spans="2:2" ht="15.75" customHeight="1">
      <c r="B609" s="181"/>
    </row>
    <row r="610" spans="2:2" ht="15.75" customHeight="1">
      <c r="B610" s="181"/>
    </row>
    <row r="611" spans="2:2" ht="15.75" customHeight="1">
      <c r="B611" s="181"/>
    </row>
    <row r="612" spans="2:2" ht="15.75" customHeight="1">
      <c r="B612" s="181"/>
    </row>
    <row r="613" spans="2:2" ht="15.75" customHeight="1">
      <c r="B613" s="181"/>
    </row>
    <row r="614" spans="2:2" ht="15.75" customHeight="1">
      <c r="B614" s="181"/>
    </row>
    <row r="615" spans="2:2" ht="15.75" customHeight="1">
      <c r="B615" s="181"/>
    </row>
    <row r="616" spans="2:2" ht="15.75" customHeight="1">
      <c r="B616" s="181"/>
    </row>
    <row r="617" spans="2:2" ht="15.75" customHeight="1">
      <c r="B617" s="181"/>
    </row>
    <row r="618" spans="2:2" ht="15.75" customHeight="1">
      <c r="B618" s="181"/>
    </row>
    <row r="619" spans="2:2" ht="15.75" customHeight="1">
      <c r="B619" s="181"/>
    </row>
    <row r="620" spans="2:2" ht="15.75" customHeight="1">
      <c r="B620" s="181"/>
    </row>
    <row r="621" spans="2:2" ht="15.75" customHeight="1">
      <c r="B621" s="181"/>
    </row>
    <row r="622" spans="2:2" ht="15.75" customHeight="1">
      <c r="B622" s="181"/>
    </row>
    <row r="623" spans="2:2" ht="15.75" customHeight="1">
      <c r="B623" s="181"/>
    </row>
    <row r="624" spans="2:2" ht="15.75" customHeight="1">
      <c r="B624" s="181"/>
    </row>
    <row r="625" spans="2:2" ht="15.75" customHeight="1">
      <c r="B625" s="181"/>
    </row>
    <row r="626" spans="2:2" ht="15.75" customHeight="1">
      <c r="B626" s="181"/>
    </row>
    <row r="627" spans="2:2" ht="15.75" customHeight="1">
      <c r="B627" s="181"/>
    </row>
    <row r="628" spans="2:2" ht="15.75" customHeight="1">
      <c r="B628" s="181"/>
    </row>
    <row r="629" spans="2:2" ht="15.75" customHeight="1">
      <c r="B629" s="181"/>
    </row>
    <row r="630" spans="2:2" ht="15.75" customHeight="1">
      <c r="B630" s="181"/>
    </row>
    <row r="631" spans="2:2" ht="15.75" customHeight="1">
      <c r="B631" s="181"/>
    </row>
    <row r="632" spans="2:2" ht="15.75" customHeight="1">
      <c r="B632" s="181"/>
    </row>
    <row r="633" spans="2:2" ht="15.75" customHeight="1">
      <c r="B633" s="181"/>
    </row>
    <row r="634" spans="2:2" ht="15.75" customHeight="1">
      <c r="B634" s="181"/>
    </row>
    <row r="635" spans="2:2" ht="15.75" customHeight="1">
      <c r="B635" s="181"/>
    </row>
    <row r="636" spans="2:2" ht="15.75" customHeight="1">
      <c r="B636" s="181"/>
    </row>
    <row r="637" spans="2:2" ht="15.75" customHeight="1">
      <c r="B637" s="181"/>
    </row>
    <row r="638" spans="2:2" ht="15.75" customHeight="1">
      <c r="B638" s="181"/>
    </row>
    <row r="639" spans="2:2" ht="15.75" customHeight="1">
      <c r="B639" s="181"/>
    </row>
    <row r="640" spans="2:2" ht="15.75" customHeight="1">
      <c r="B640" s="181"/>
    </row>
    <row r="641" spans="2:2" ht="15.75" customHeight="1">
      <c r="B641" s="181"/>
    </row>
    <row r="642" spans="2:2" ht="15.75" customHeight="1">
      <c r="B642" s="181"/>
    </row>
    <row r="643" spans="2:2" ht="15.75" customHeight="1">
      <c r="B643" s="181"/>
    </row>
    <row r="644" spans="2:2" ht="15.75" customHeight="1">
      <c r="B644" s="181"/>
    </row>
    <row r="645" spans="2:2" ht="15.75" customHeight="1">
      <c r="B645" s="181"/>
    </row>
    <row r="646" spans="2:2" ht="15.75" customHeight="1">
      <c r="B646" s="181"/>
    </row>
    <row r="647" spans="2:2" ht="15.75" customHeight="1">
      <c r="B647" s="181"/>
    </row>
    <row r="648" spans="2:2" ht="15.75" customHeight="1">
      <c r="B648" s="181"/>
    </row>
    <row r="649" spans="2:2" ht="15.75" customHeight="1">
      <c r="B649" s="181"/>
    </row>
    <row r="650" spans="2:2" ht="15.75" customHeight="1">
      <c r="B650" s="181"/>
    </row>
    <row r="651" spans="2:2" ht="15.75" customHeight="1">
      <c r="B651" s="181"/>
    </row>
    <row r="652" spans="2:2" ht="15.75" customHeight="1">
      <c r="B652" s="181"/>
    </row>
    <row r="653" spans="2:2" ht="15.75" customHeight="1">
      <c r="B653" s="181"/>
    </row>
    <row r="654" spans="2:2" ht="15.75" customHeight="1">
      <c r="B654" s="181"/>
    </row>
    <row r="655" spans="2:2" ht="15.75" customHeight="1">
      <c r="B655" s="181"/>
    </row>
    <row r="656" spans="2:2" ht="15.75" customHeight="1">
      <c r="B656" s="181"/>
    </row>
    <row r="657" spans="2:2" ht="15.75" customHeight="1">
      <c r="B657" s="181"/>
    </row>
    <row r="658" spans="2:2" ht="15.75" customHeight="1">
      <c r="B658" s="181"/>
    </row>
    <row r="659" spans="2:2" ht="15.75" customHeight="1">
      <c r="B659" s="181"/>
    </row>
    <row r="660" spans="2:2" ht="15.75" customHeight="1">
      <c r="B660" s="181"/>
    </row>
    <row r="661" spans="2:2" ht="15.75" customHeight="1">
      <c r="B661" s="181"/>
    </row>
    <row r="662" spans="2:2" ht="15.75" customHeight="1">
      <c r="B662" s="181"/>
    </row>
    <row r="663" spans="2:2" ht="15.75" customHeight="1">
      <c r="B663" s="181"/>
    </row>
    <row r="664" spans="2:2" ht="15.75" customHeight="1">
      <c r="B664" s="181"/>
    </row>
    <row r="665" spans="2:2" ht="15.75" customHeight="1">
      <c r="B665" s="181"/>
    </row>
    <row r="666" spans="2:2" ht="15.75" customHeight="1">
      <c r="B666" s="181"/>
    </row>
    <row r="667" spans="2:2" ht="15.75" customHeight="1">
      <c r="B667" s="181"/>
    </row>
    <row r="668" spans="2:2" ht="15.75" customHeight="1">
      <c r="B668" s="181"/>
    </row>
    <row r="669" spans="2:2" ht="15.75" customHeight="1">
      <c r="B669" s="181"/>
    </row>
    <row r="670" spans="2:2" ht="15.75" customHeight="1">
      <c r="B670" s="181"/>
    </row>
    <row r="671" spans="2:2" ht="15.75" customHeight="1">
      <c r="B671" s="181"/>
    </row>
    <row r="672" spans="2:2" ht="15.75" customHeight="1">
      <c r="B672" s="181"/>
    </row>
    <row r="673" spans="2:2" ht="15.75" customHeight="1">
      <c r="B673" s="181"/>
    </row>
    <row r="674" spans="2:2" ht="15.75" customHeight="1">
      <c r="B674" s="181"/>
    </row>
    <row r="675" spans="2:2" ht="15.75" customHeight="1">
      <c r="B675" s="181"/>
    </row>
    <row r="676" spans="2:2" ht="15.75" customHeight="1">
      <c r="B676" s="181"/>
    </row>
    <row r="677" spans="2:2" ht="15.75" customHeight="1">
      <c r="B677" s="181"/>
    </row>
    <row r="678" spans="2:2" ht="15.75" customHeight="1">
      <c r="B678" s="181"/>
    </row>
    <row r="679" spans="2:2" ht="15.75" customHeight="1">
      <c r="B679" s="181"/>
    </row>
    <row r="680" spans="2:2" ht="15.75" customHeight="1">
      <c r="B680" s="181"/>
    </row>
    <row r="681" spans="2:2" ht="15.75" customHeight="1">
      <c r="B681" s="181"/>
    </row>
    <row r="682" spans="2:2" ht="15.75" customHeight="1">
      <c r="B682" s="181"/>
    </row>
    <row r="683" spans="2:2" ht="15.75" customHeight="1">
      <c r="B683" s="181"/>
    </row>
    <row r="684" spans="2:2" ht="15.75" customHeight="1">
      <c r="B684" s="181"/>
    </row>
    <row r="685" spans="2:2" ht="15.75" customHeight="1">
      <c r="B685" s="181"/>
    </row>
    <row r="686" spans="2:2" ht="15.75" customHeight="1">
      <c r="B686" s="181"/>
    </row>
    <row r="687" spans="2:2" ht="15.75" customHeight="1">
      <c r="B687" s="181"/>
    </row>
    <row r="688" spans="2:2" ht="15.75" customHeight="1">
      <c r="B688" s="181"/>
    </row>
    <row r="689" spans="2:2" ht="15.75" customHeight="1">
      <c r="B689" s="181"/>
    </row>
    <row r="690" spans="2:2" ht="15.75" customHeight="1">
      <c r="B690" s="181"/>
    </row>
    <row r="691" spans="2:2" ht="15.75" customHeight="1">
      <c r="B691" s="181"/>
    </row>
    <row r="692" spans="2:2" ht="15.75" customHeight="1">
      <c r="B692" s="181"/>
    </row>
    <row r="693" spans="2:2" ht="15.75" customHeight="1">
      <c r="B693" s="181"/>
    </row>
    <row r="694" spans="2:2" ht="15.75" customHeight="1">
      <c r="B694" s="181"/>
    </row>
    <row r="695" spans="2:2" ht="15.75" customHeight="1">
      <c r="B695" s="181"/>
    </row>
    <row r="696" spans="2:2" ht="15.75" customHeight="1">
      <c r="B696" s="181"/>
    </row>
    <row r="697" spans="2:2" ht="15.75" customHeight="1">
      <c r="B697" s="181"/>
    </row>
    <row r="698" spans="2:2" ht="15.75" customHeight="1">
      <c r="B698" s="181"/>
    </row>
    <row r="699" spans="2:2" ht="15.75" customHeight="1">
      <c r="B699" s="181"/>
    </row>
    <row r="700" spans="2:2" ht="15.75" customHeight="1">
      <c r="B700" s="181"/>
    </row>
    <row r="701" spans="2:2" ht="15.75" customHeight="1">
      <c r="B701" s="181"/>
    </row>
    <row r="702" spans="2:2" ht="15.75" customHeight="1">
      <c r="B702" s="181"/>
    </row>
    <row r="703" spans="2:2" ht="15.75" customHeight="1">
      <c r="B703" s="181"/>
    </row>
    <row r="704" spans="2:2" ht="15.75" customHeight="1">
      <c r="B704" s="181"/>
    </row>
    <row r="705" spans="2:2" ht="15.75" customHeight="1">
      <c r="B705" s="181"/>
    </row>
    <row r="706" spans="2:2" ht="15.75" customHeight="1">
      <c r="B706" s="181"/>
    </row>
    <row r="707" spans="2:2" ht="15.75" customHeight="1">
      <c r="B707" s="181"/>
    </row>
    <row r="708" spans="2:2" ht="15.75" customHeight="1">
      <c r="B708" s="181"/>
    </row>
    <row r="709" spans="2:2" ht="15.75" customHeight="1">
      <c r="B709" s="181"/>
    </row>
    <row r="710" spans="2:2" ht="15.75" customHeight="1">
      <c r="B710" s="181"/>
    </row>
    <row r="711" spans="2:2" ht="15.75" customHeight="1">
      <c r="B711" s="181"/>
    </row>
    <row r="712" spans="2:2" ht="15.75" customHeight="1">
      <c r="B712" s="181"/>
    </row>
    <row r="713" spans="2:2" ht="15.75" customHeight="1">
      <c r="B713" s="181"/>
    </row>
    <row r="714" spans="2:2" ht="15.75" customHeight="1">
      <c r="B714" s="181"/>
    </row>
    <row r="715" spans="2:2" ht="15.75" customHeight="1">
      <c r="B715" s="181"/>
    </row>
    <row r="716" spans="2:2" ht="15.75" customHeight="1">
      <c r="B716" s="181"/>
    </row>
    <row r="717" spans="2:2" ht="15.75" customHeight="1">
      <c r="B717" s="181"/>
    </row>
    <row r="718" spans="2:2" ht="15.75" customHeight="1">
      <c r="B718" s="181"/>
    </row>
    <row r="719" spans="2:2" ht="15.75" customHeight="1">
      <c r="B719" s="181"/>
    </row>
    <row r="720" spans="2:2" ht="15.75" customHeight="1">
      <c r="B720" s="181"/>
    </row>
    <row r="721" spans="2:2" ht="15.75" customHeight="1">
      <c r="B721" s="181"/>
    </row>
    <row r="722" spans="2:2" ht="15.75" customHeight="1">
      <c r="B722" s="181"/>
    </row>
    <row r="723" spans="2:2" ht="15.75" customHeight="1">
      <c r="B723" s="181"/>
    </row>
    <row r="724" spans="2:2" ht="15.75" customHeight="1">
      <c r="B724" s="181"/>
    </row>
    <row r="725" spans="2:2" ht="15.75" customHeight="1">
      <c r="B725" s="181"/>
    </row>
    <row r="726" spans="2:2" ht="15.75" customHeight="1">
      <c r="B726" s="181"/>
    </row>
    <row r="727" spans="2:2" ht="15.75" customHeight="1">
      <c r="B727" s="181"/>
    </row>
    <row r="728" spans="2:2" ht="15.75" customHeight="1">
      <c r="B728" s="181"/>
    </row>
    <row r="729" spans="2:2" ht="15.75" customHeight="1">
      <c r="B729" s="181"/>
    </row>
    <row r="730" spans="2:2" ht="15.75" customHeight="1">
      <c r="B730" s="181"/>
    </row>
    <row r="731" spans="2:2" ht="15.75" customHeight="1">
      <c r="B731" s="181"/>
    </row>
    <row r="732" spans="2:2" ht="15.75" customHeight="1">
      <c r="B732" s="181"/>
    </row>
    <row r="733" spans="2:2" ht="15.75" customHeight="1">
      <c r="B733" s="181"/>
    </row>
    <row r="734" spans="2:2" ht="15.75" customHeight="1">
      <c r="B734" s="181"/>
    </row>
    <row r="735" spans="2:2" ht="15.75" customHeight="1">
      <c r="B735" s="181"/>
    </row>
    <row r="736" spans="2:2" ht="15.75" customHeight="1">
      <c r="B736" s="181"/>
    </row>
    <row r="737" spans="2:2" ht="15.75" customHeight="1">
      <c r="B737" s="181"/>
    </row>
    <row r="738" spans="2:2" ht="15.75" customHeight="1">
      <c r="B738" s="181"/>
    </row>
    <row r="739" spans="2:2" ht="15.75" customHeight="1">
      <c r="B739" s="181"/>
    </row>
    <row r="740" spans="2:2" ht="15.75" customHeight="1">
      <c r="B740" s="181"/>
    </row>
    <row r="741" spans="2:2" ht="15.75" customHeight="1">
      <c r="B741" s="181"/>
    </row>
    <row r="742" spans="2:2" ht="15.75" customHeight="1">
      <c r="B742" s="181"/>
    </row>
    <row r="743" spans="2:2" ht="15.75" customHeight="1">
      <c r="B743" s="181"/>
    </row>
    <row r="744" spans="2:2" ht="15.75" customHeight="1">
      <c r="B744" s="181"/>
    </row>
    <row r="745" spans="2:2" ht="15.75" customHeight="1">
      <c r="B745" s="181"/>
    </row>
    <row r="746" spans="2:2" ht="15.75" customHeight="1">
      <c r="B746" s="181"/>
    </row>
    <row r="747" spans="2:2" ht="15.75" customHeight="1">
      <c r="B747" s="181"/>
    </row>
    <row r="748" spans="2:2" ht="15.75" customHeight="1">
      <c r="B748" s="181"/>
    </row>
    <row r="749" spans="2:2" ht="15.75" customHeight="1">
      <c r="B749" s="181"/>
    </row>
    <row r="750" spans="2:2" ht="15.75" customHeight="1">
      <c r="B750" s="181"/>
    </row>
    <row r="751" spans="2:2" ht="15.75" customHeight="1">
      <c r="B751" s="181"/>
    </row>
    <row r="752" spans="2:2" ht="15.75" customHeight="1">
      <c r="B752" s="181"/>
    </row>
    <row r="753" spans="2:2" ht="15.75" customHeight="1">
      <c r="B753" s="181"/>
    </row>
    <row r="754" spans="2:2" ht="15.75" customHeight="1">
      <c r="B754" s="181"/>
    </row>
    <row r="755" spans="2:2" ht="15.75" customHeight="1">
      <c r="B755" s="181"/>
    </row>
    <row r="756" spans="2:2" ht="15.75" customHeight="1">
      <c r="B756" s="181"/>
    </row>
    <row r="757" spans="2:2" ht="15.75" customHeight="1">
      <c r="B757" s="181"/>
    </row>
    <row r="758" spans="2:2" ht="15.75" customHeight="1">
      <c r="B758" s="181"/>
    </row>
    <row r="759" spans="2:2" ht="15.75" customHeight="1">
      <c r="B759" s="181"/>
    </row>
    <row r="760" spans="2:2" ht="15.75" customHeight="1">
      <c r="B760" s="181"/>
    </row>
    <row r="761" spans="2:2" ht="15.75" customHeight="1">
      <c r="B761" s="181"/>
    </row>
    <row r="762" spans="2:2" ht="15.75" customHeight="1">
      <c r="B762" s="181"/>
    </row>
    <row r="763" spans="2:2" ht="15.75" customHeight="1">
      <c r="B763" s="181"/>
    </row>
    <row r="764" spans="2:2" ht="15.75" customHeight="1">
      <c r="B764" s="181"/>
    </row>
    <row r="765" spans="2:2" ht="15.75" customHeight="1">
      <c r="B765" s="181"/>
    </row>
    <row r="766" spans="2:2" ht="15.75" customHeight="1">
      <c r="B766" s="181"/>
    </row>
    <row r="767" spans="2:2" ht="15.75" customHeight="1">
      <c r="B767" s="181"/>
    </row>
    <row r="768" spans="2:2" ht="15.75" customHeight="1">
      <c r="B768" s="181"/>
    </row>
    <row r="769" spans="2:2" ht="15.75" customHeight="1">
      <c r="B769" s="181"/>
    </row>
    <row r="770" spans="2:2" ht="15.75" customHeight="1">
      <c r="B770" s="181"/>
    </row>
    <row r="771" spans="2:2" ht="15.75" customHeight="1">
      <c r="B771" s="181"/>
    </row>
    <row r="772" spans="2:2" ht="15.75" customHeight="1">
      <c r="B772" s="181"/>
    </row>
    <row r="773" spans="2:2" ht="15.75" customHeight="1">
      <c r="B773" s="181"/>
    </row>
    <row r="774" spans="2:2" ht="15.75" customHeight="1">
      <c r="B774" s="181"/>
    </row>
    <row r="775" spans="2:2" ht="15.75" customHeight="1">
      <c r="B775" s="181"/>
    </row>
    <row r="776" spans="2:2" ht="15.75" customHeight="1">
      <c r="B776" s="181"/>
    </row>
    <row r="777" spans="2:2" ht="15.75" customHeight="1">
      <c r="B777" s="181"/>
    </row>
    <row r="778" spans="2:2" ht="15.75" customHeight="1">
      <c r="B778" s="181"/>
    </row>
    <row r="779" spans="2:2" ht="15.75" customHeight="1">
      <c r="B779" s="181"/>
    </row>
    <row r="780" spans="2:2" ht="15.75" customHeight="1">
      <c r="B780" s="181"/>
    </row>
    <row r="781" spans="2:2" ht="15.75" customHeight="1">
      <c r="B781" s="181"/>
    </row>
    <row r="782" spans="2:2" ht="15.75" customHeight="1">
      <c r="B782" s="181"/>
    </row>
    <row r="783" spans="2:2" ht="15.75" customHeight="1">
      <c r="B783" s="181"/>
    </row>
    <row r="784" spans="2:2" ht="15.75" customHeight="1">
      <c r="B784" s="181"/>
    </row>
    <row r="785" spans="2:2" ht="15.75" customHeight="1">
      <c r="B785" s="181"/>
    </row>
    <row r="786" spans="2:2" ht="15.75" customHeight="1">
      <c r="B786" s="181"/>
    </row>
    <row r="787" spans="2:2" ht="15.75" customHeight="1">
      <c r="B787" s="181"/>
    </row>
    <row r="788" spans="2:2" ht="15.75" customHeight="1">
      <c r="B788" s="181"/>
    </row>
    <row r="789" spans="2:2" ht="15.75" customHeight="1">
      <c r="B789" s="181"/>
    </row>
    <row r="790" spans="2:2" ht="15.75" customHeight="1">
      <c r="B790" s="181"/>
    </row>
    <row r="791" spans="2:2" ht="15.75" customHeight="1">
      <c r="B791" s="181"/>
    </row>
    <row r="792" spans="2:2" ht="15.75" customHeight="1">
      <c r="B792" s="181"/>
    </row>
    <row r="793" spans="2:2" ht="15.75" customHeight="1">
      <c r="B793" s="181"/>
    </row>
    <row r="794" spans="2:2" ht="15.75" customHeight="1">
      <c r="B794" s="181"/>
    </row>
    <row r="795" spans="2:2" ht="15.75" customHeight="1">
      <c r="B795" s="181"/>
    </row>
    <row r="796" spans="2:2" ht="15.75" customHeight="1">
      <c r="B796" s="181"/>
    </row>
    <row r="797" spans="2:2" ht="15.75" customHeight="1">
      <c r="B797" s="181"/>
    </row>
    <row r="798" spans="2:2" ht="15.75" customHeight="1">
      <c r="B798" s="181"/>
    </row>
    <row r="799" spans="2:2" ht="15.75" customHeight="1">
      <c r="B799" s="181"/>
    </row>
    <row r="800" spans="2:2" ht="15.75" customHeight="1">
      <c r="B800" s="181"/>
    </row>
    <row r="801" spans="2:2" ht="15.75" customHeight="1">
      <c r="B801" s="181"/>
    </row>
    <row r="802" spans="2:2" ht="15.75" customHeight="1">
      <c r="B802" s="181"/>
    </row>
    <row r="803" spans="2:2" ht="15.75" customHeight="1">
      <c r="B803" s="181"/>
    </row>
    <row r="804" spans="2:2" ht="15.75" customHeight="1">
      <c r="B804" s="181"/>
    </row>
    <row r="805" spans="2:2" ht="15.75" customHeight="1">
      <c r="B805" s="181"/>
    </row>
    <row r="806" spans="2:2" ht="15.75" customHeight="1">
      <c r="B806" s="181"/>
    </row>
    <row r="807" spans="2:2" ht="15.75" customHeight="1">
      <c r="B807" s="181"/>
    </row>
    <row r="808" spans="2:2" ht="15.75" customHeight="1">
      <c r="B808" s="181"/>
    </row>
    <row r="809" spans="2:2" ht="15.75" customHeight="1">
      <c r="B809" s="181"/>
    </row>
    <row r="810" spans="2:2" ht="15.75" customHeight="1">
      <c r="B810" s="181"/>
    </row>
    <row r="811" spans="2:2" ht="15.75" customHeight="1">
      <c r="B811" s="181"/>
    </row>
    <row r="812" spans="2:2" ht="15.75" customHeight="1">
      <c r="B812" s="181"/>
    </row>
    <row r="813" spans="2:2" ht="15.75" customHeight="1">
      <c r="B813" s="181"/>
    </row>
    <row r="814" spans="2:2" ht="15.75" customHeight="1">
      <c r="B814" s="181"/>
    </row>
    <row r="815" spans="2:2" ht="15.75" customHeight="1">
      <c r="B815" s="181"/>
    </row>
    <row r="816" spans="2:2" ht="15.75" customHeight="1">
      <c r="B816" s="181"/>
    </row>
    <row r="817" spans="2:2" ht="15.75" customHeight="1">
      <c r="B817" s="181"/>
    </row>
    <row r="818" spans="2:2" ht="15.75" customHeight="1">
      <c r="B818" s="181"/>
    </row>
    <row r="819" spans="2:2" ht="15.75" customHeight="1">
      <c r="B819" s="181"/>
    </row>
    <row r="820" spans="2:2" ht="15.75" customHeight="1">
      <c r="B820" s="181"/>
    </row>
    <row r="821" spans="2:2" ht="15.75" customHeight="1">
      <c r="B821" s="181"/>
    </row>
    <row r="822" spans="2:2" ht="15.75" customHeight="1">
      <c r="B822" s="181"/>
    </row>
    <row r="823" spans="2:2" ht="15.75" customHeight="1">
      <c r="B823" s="181"/>
    </row>
    <row r="824" spans="2:2" ht="15.75" customHeight="1">
      <c r="B824" s="181"/>
    </row>
    <row r="825" spans="2:2" ht="15.75" customHeight="1">
      <c r="B825" s="181"/>
    </row>
    <row r="826" spans="2:2" ht="15.75" customHeight="1">
      <c r="B826" s="181"/>
    </row>
    <row r="827" spans="2:2" ht="15.75" customHeight="1">
      <c r="B827" s="181"/>
    </row>
    <row r="828" spans="2:2" ht="15.75" customHeight="1">
      <c r="B828" s="181"/>
    </row>
    <row r="829" spans="2:2" ht="15.75" customHeight="1">
      <c r="B829" s="181"/>
    </row>
    <row r="830" spans="2:2" ht="15.75" customHeight="1">
      <c r="B830" s="181"/>
    </row>
    <row r="831" spans="2:2" ht="15.75" customHeight="1">
      <c r="B831" s="181"/>
    </row>
    <row r="832" spans="2:2" ht="15.75" customHeight="1">
      <c r="B832" s="181"/>
    </row>
    <row r="833" spans="2:2" ht="15.75" customHeight="1">
      <c r="B833" s="181"/>
    </row>
    <row r="834" spans="2:2" ht="15.75" customHeight="1">
      <c r="B834" s="181"/>
    </row>
    <row r="835" spans="2:2" ht="15.75" customHeight="1">
      <c r="B835" s="181"/>
    </row>
    <row r="836" spans="2:2" ht="15.75" customHeight="1">
      <c r="B836" s="181"/>
    </row>
    <row r="837" spans="2:2" ht="15.75" customHeight="1">
      <c r="B837" s="181"/>
    </row>
    <row r="838" spans="2:2" ht="15.75" customHeight="1">
      <c r="B838" s="181"/>
    </row>
    <row r="839" spans="2:2" ht="15.75" customHeight="1">
      <c r="B839" s="181"/>
    </row>
    <row r="840" spans="2:2" ht="15.75" customHeight="1">
      <c r="B840" s="181"/>
    </row>
    <row r="841" spans="2:2" ht="15.75" customHeight="1">
      <c r="B841" s="181"/>
    </row>
    <row r="842" spans="2:2" ht="15.75" customHeight="1">
      <c r="B842" s="181"/>
    </row>
    <row r="843" spans="2:2" ht="15.75" customHeight="1">
      <c r="B843" s="181"/>
    </row>
    <row r="844" spans="2:2" ht="15.75" customHeight="1">
      <c r="B844" s="181"/>
    </row>
    <row r="845" spans="2:2" ht="15.75" customHeight="1">
      <c r="B845" s="181"/>
    </row>
    <row r="846" spans="2:2" ht="15.75" customHeight="1">
      <c r="B846" s="181"/>
    </row>
    <row r="847" spans="2:2" ht="15.75" customHeight="1">
      <c r="B847" s="181"/>
    </row>
    <row r="848" spans="2:2" ht="15.75" customHeight="1">
      <c r="B848" s="181"/>
    </row>
    <row r="849" spans="2:2" ht="15.75" customHeight="1">
      <c r="B849" s="181"/>
    </row>
    <row r="850" spans="2:2" ht="15.75" customHeight="1">
      <c r="B850" s="181"/>
    </row>
    <row r="851" spans="2:2" ht="15.75" customHeight="1">
      <c r="B851" s="181"/>
    </row>
    <row r="852" spans="2:2" ht="15.75" customHeight="1">
      <c r="B852" s="181"/>
    </row>
    <row r="853" spans="2:2" ht="15.75" customHeight="1">
      <c r="B853" s="181"/>
    </row>
    <row r="854" spans="2:2" ht="15.75" customHeight="1">
      <c r="B854" s="181"/>
    </row>
    <row r="855" spans="2:2" ht="15.75" customHeight="1">
      <c r="B855" s="181"/>
    </row>
    <row r="856" spans="2:2" ht="15.75" customHeight="1">
      <c r="B856" s="181"/>
    </row>
    <row r="857" spans="2:2" ht="15.75" customHeight="1">
      <c r="B857" s="181"/>
    </row>
    <row r="858" spans="2:2" ht="15.75" customHeight="1">
      <c r="B858" s="181"/>
    </row>
    <row r="859" spans="2:2" ht="15.75" customHeight="1">
      <c r="B859" s="181"/>
    </row>
    <row r="860" spans="2:2" ht="15.75" customHeight="1">
      <c r="B860" s="181"/>
    </row>
    <row r="861" spans="2:2" ht="15.75" customHeight="1">
      <c r="B861" s="181"/>
    </row>
    <row r="862" spans="2:2" ht="15.75" customHeight="1">
      <c r="B862" s="181"/>
    </row>
    <row r="863" spans="2:2" ht="15.75" customHeight="1">
      <c r="B863" s="181"/>
    </row>
    <row r="864" spans="2:2" ht="15.75" customHeight="1">
      <c r="B864" s="181"/>
    </row>
    <row r="865" spans="2:2" ht="15.75" customHeight="1">
      <c r="B865" s="181"/>
    </row>
    <row r="866" spans="2:2" ht="15.75" customHeight="1">
      <c r="B866" s="181"/>
    </row>
    <row r="867" spans="2:2" ht="15.75" customHeight="1">
      <c r="B867" s="181"/>
    </row>
    <row r="868" spans="2:2" ht="15.75" customHeight="1">
      <c r="B868" s="181"/>
    </row>
    <row r="869" spans="2:2" ht="15.75" customHeight="1">
      <c r="B869" s="181"/>
    </row>
    <row r="870" spans="2:2" ht="15.75" customHeight="1">
      <c r="B870" s="181"/>
    </row>
    <row r="871" spans="2:2" ht="15.75" customHeight="1">
      <c r="B871" s="181"/>
    </row>
    <row r="872" spans="2:2" ht="15.75" customHeight="1">
      <c r="B872" s="181"/>
    </row>
    <row r="873" spans="2:2" ht="15.75" customHeight="1">
      <c r="B873" s="181"/>
    </row>
    <row r="874" spans="2:2" ht="15.75" customHeight="1">
      <c r="B874" s="181"/>
    </row>
    <row r="875" spans="2:2" ht="15.75" customHeight="1">
      <c r="B875" s="181"/>
    </row>
    <row r="876" spans="2:2" ht="15.75" customHeight="1">
      <c r="B876" s="181"/>
    </row>
    <row r="877" spans="2:2" ht="15.75" customHeight="1">
      <c r="B877" s="181"/>
    </row>
    <row r="878" spans="2:2" ht="15.75" customHeight="1">
      <c r="B878" s="181"/>
    </row>
    <row r="879" spans="2:2" ht="15.75" customHeight="1">
      <c r="B879" s="181"/>
    </row>
    <row r="880" spans="2:2" ht="15.75" customHeight="1">
      <c r="B880" s="181"/>
    </row>
    <row r="881" spans="2:2" ht="15.75" customHeight="1">
      <c r="B881" s="181"/>
    </row>
    <row r="882" spans="2:2" ht="15.75" customHeight="1">
      <c r="B882" s="181"/>
    </row>
    <row r="883" spans="2:2" ht="15.75" customHeight="1">
      <c r="B883" s="181"/>
    </row>
    <row r="884" spans="2:2" ht="15.75" customHeight="1">
      <c r="B884" s="181"/>
    </row>
    <row r="885" spans="2:2" ht="15.75" customHeight="1">
      <c r="B885" s="181"/>
    </row>
    <row r="886" spans="2:2" ht="15.75" customHeight="1">
      <c r="B886" s="181"/>
    </row>
    <row r="887" spans="2:2" ht="15.75" customHeight="1">
      <c r="B887" s="181"/>
    </row>
    <row r="888" spans="2:2" ht="15.75" customHeight="1">
      <c r="B888" s="181"/>
    </row>
    <row r="889" spans="2:2" ht="15.75" customHeight="1">
      <c r="B889" s="181"/>
    </row>
    <row r="890" spans="2:2" ht="15.75" customHeight="1">
      <c r="B890" s="181"/>
    </row>
    <row r="891" spans="2:2" ht="15.75" customHeight="1">
      <c r="B891" s="181"/>
    </row>
    <row r="892" spans="2:2" ht="15.75" customHeight="1">
      <c r="B892" s="181"/>
    </row>
    <row r="893" spans="2:2" ht="15.75" customHeight="1">
      <c r="B893" s="181"/>
    </row>
    <row r="894" spans="2:2" ht="15.75" customHeight="1">
      <c r="B894" s="181"/>
    </row>
    <row r="895" spans="2:2" ht="15.75" customHeight="1">
      <c r="B895" s="181"/>
    </row>
    <row r="896" spans="2:2" ht="15.75" customHeight="1">
      <c r="B896" s="181"/>
    </row>
    <row r="897" spans="2:2" ht="15.75" customHeight="1">
      <c r="B897" s="181"/>
    </row>
    <row r="898" spans="2:2" ht="15.75" customHeight="1">
      <c r="B898" s="181"/>
    </row>
    <row r="899" spans="2:2" ht="15.75" customHeight="1">
      <c r="B899" s="181"/>
    </row>
    <row r="900" spans="2:2" ht="15.75" customHeight="1">
      <c r="B900" s="181"/>
    </row>
    <row r="901" spans="2:2" ht="15.75" customHeight="1">
      <c r="B901" s="181"/>
    </row>
    <row r="902" spans="2:2" ht="15.75" customHeight="1">
      <c r="B902" s="181"/>
    </row>
    <row r="903" spans="2:2" ht="15.75" customHeight="1">
      <c r="B903" s="181"/>
    </row>
    <row r="904" spans="2:2" ht="15.75" customHeight="1">
      <c r="B904" s="181"/>
    </row>
    <row r="905" spans="2:2" ht="15.75" customHeight="1">
      <c r="B905" s="181"/>
    </row>
    <row r="906" spans="2:2" ht="15.75" customHeight="1">
      <c r="B906" s="181"/>
    </row>
    <row r="907" spans="2:2" ht="15.75" customHeight="1">
      <c r="B907" s="181"/>
    </row>
    <row r="908" spans="2:2" ht="15.75" customHeight="1">
      <c r="B908" s="181"/>
    </row>
    <row r="909" spans="2:2" ht="15.75" customHeight="1">
      <c r="B909" s="181"/>
    </row>
    <row r="910" spans="2:2" ht="15.75" customHeight="1">
      <c r="B910" s="181"/>
    </row>
    <row r="911" spans="2:2" ht="15.75" customHeight="1">
      <c r="B911" s="181"/>
    </row>
    <row r="912" spans="2:2" ht="15.75" customHeight="1">
      <c r="B912" s="181"/>
    </row>
    <row r="913" spans="2:2" ht="15.75" customHeight="1">
      <c r="B913" s="181"/>
    </row>
    <row r="914" spans="2:2" ht="15.75" customHeight="1">
      <c r="B914" s="181"/>
    </row>
    <row r="915" spans="2:2" ht="15.75" customHeight="1">
      <c r="B915" s="181"/>
    </row>
    <row r="916" spans="2:2" ht="15.75" customHeight="1">
      <c r="B916" s="181"/>
    </row>
    <row r="917" spans="2:2" ht="15.75" customHeight="1">
      <c r="B917" s="181"/>
    </row>
    <row r="918" spans="2:2" ht="15.75" customHeight="1">
      <c r="B918" s="181"/>
    </row>
    <row r="919" spans="2:2" ht="15.75" customHeight="1">
      <c r="B919" s="181"/>
    </row>
    <row r="920" spans="2:2" ht="15.75" customHeight="1">
      <c r="B920" s="181"/>
    </row>
    <row r="921" spans="2:2" ht="15.75" customHeight="1">
      <c r="B921" s="181"/>
    </row>
    <row r="922" spans="2:2" ht="15.75" customHeight="1">
      <c r="B922" s="181"/>
    </row>
    <row r="923" spans="2:2" ht="15.75" customHeight="1">
      <c r="B923" s="181"/>
    </row>
    <row r="924" spans="2:2" ht="15.75" customHeight="1">
      <c r="B924" s="181"/>
    </row>
    <row r="925" spans="2:2" ht="15.75" customHeight="1">
      <c r="B925" s="181"/>
    </row>
    <row r="926" spans="2:2" ht="15.75" customHeight="1">
      <c r="B926" s="181"/>
    </row>
    <row r="927" spans="2:2" ht="15.75" customHeight="1">
      <c r="B927" s="181"/>
    </row>
    <row r="928" spans="2:2" ht="15.75" customHeight="1">
      <c r="B928" s="181"/>
    </row>
    <row r="929" spans="2:2" ht="15.75" customHeight="1">
      <c r="B929" s="181"/>
    </row>
    <row r="930" spans="2:2" ht="15.75" customHeight="1">
      <c r="B930" s="181"/>
    </row>
    <row r="931" spans="2:2" ht="15.75" customHeight="1">
      <c r="B931" s="181"/>
    </row>
    <row r="932" spans="2:2" ht="15.75" customHeight="1">
      <c r="B932" s="181"/>
    </row>
    <row r="933" spans="2:2" ht="15.75" customHeight="1">
      <c r="B933" s="181"/>
    </row>
    <row r="934" spans="2:2" ht="15.75" customHeight="1">
      <c r="B934" s="181"/>
    </row>
    <row r="935" spans="2:2" ht="15.75" customHeight="1">
      <c r="B935" s="181"/>
    </row>
    <row r="936" spans="2:2" ht="15.75" customHeight="1">
      <c r="B936" s="181"/>
    </row>
    <row r="937" spans="2:2" ht="15.75" customHeight="1">
      <c r="B937" s="181"/>
    </row>
    <row r="938" spans="2:2" ht="15.75" customHeight="1">
      <c r="B938" s="181"/>
    </row>
    <row r="939" spans="2:2" ht="15.75" customHeight="1">
      <c r="B939" s="181"/>
    </row>
    <row r="940" spans="2:2" ht="15.75" customHeight="1">
      <c r="B940" s="181"/>
    </row>
    <row r="941" spans="2:2" ht="15.75" customHeight="1">
      <c r="B941" s="181"/>
    </row>
    <row r="942" spans="2:2" ht="15.75" customHeight="1">
      <c r="B942" s="181"/>
    </row>
    <row r="943" spans="2:2" ht="15.75" customHeight="1">
      <c r="B943" s="181"/>
    </row>
    <row r="944" spans="2:2" ht="15.75" customHeight="1">
      <c r="B944" s="181"/>
    </row>
    <row r="945" spans="2:2" ht="15.75" customHeight="1">
      <c r="B945" s="181"/>
    </row>
    <row r="946" spans="2:2" ht="15.75" customHeight="1">
      <c r="B946" s="181"/>
    </row>
    <row r="947" spans="2:2" ht="15.75" customHeight="1">
      <c r="B947" s="181"/>
    </row>
    <row r="948" spans="2:2" ht="15.75" customHeight="1">
      <c r="B948" s="181"/>
    </row>
    <row r="949" spans="2:2" ht="15.75" customHeight="1">
      <c r="B949" s="181"/>
    </row>
    <row r="950" spans="2:2" ht="15.75" customHeight="1">
      <c r="B950" s="181"/>
    </row>
    <row r="951" spans="2:2" ht="15.75" customHeight="1">
      <c r="B951" s="181"/>
    </row>
    <row r="952" spans="2:2" ht="15.75" customHeight="1">
      <c r="B952" s="181"/>
    </row>
    <row r="953" spans="2:2" ht="15.75" customHeight="1">
      <c r="B953" s="181"/>
    </row>
    <row r="954" spans="2:2" ht="15.75" customHeight="1">
      <c r="B954" s="181"/>
    </row>
    <row r="955" spans="2:2" ht="15.75" customHeight="1">
      <c r="B955" s="181"/>
    </row>
    <row r="956" spans="2:2" ht="15.75" customHeight="1">
      <c r="B956" s="181"/>
    </row>
    <row r="957" spans="2:2" ht="15.75" customHeight="1">
      <c r="B957" s="181"/>
    </row>
    <row r="958" spans="2:2" ht="15.75" customHeight="1">
      <c r="B958" s="181"/>
    </row>
    <row r="959" spans="2:2" ht="15.75" customHeight="1">
      <c r="B959" s="181"/>
    </row>
    <row r="960" spans="2:2" ht="15.75" customHeight="1">
      <c r="B960" s="181"/>
    </row>
    <row r="961" spans="2:2" ht="15.75" customHeight="1">
      <c r="B961" s="181"/>
    </row>
    <row r="962" spans="2:2" ht="15.75" customHeight="1">
      <c r="B962" s="181"/>
    </row>
    <row r="963" spans="2:2" ht="15.75" customHeight="1">
      <c r="B963" s="181"/>
    </row>
    <row r="964" spans="2:2" ht="15.75" customHeight="1">
      <c r="B964" s="181"/>
    </row>
    <row r="965" spans="2:2" ht="15.75" customHeight="1">
      <c r="B965" s="181"/>
    </row>
    <row r="966" spans="2:2" ht="15.75" customHeight="1">
      <c r="B966" s="181"/>
    </row>
    <row r="967" spans="2:2" ht="15.75" customHeight="1">
      <c r="B967" s="181"/>
    </row>
    <row r="968" spans="2:2" ht="15.75" customHeight="1">
      <c r="B968" s="181"/>
    </row>
    <row r="969" spans="2:2" ht="15.75" customHeight="1">
      <c r="B969" s="181"/>
    </row>
    <row r="970" spans="2:2" ht="15.75" customHeight="1">
      <c r="B970" s="181"/>
    </row>
    <row r="971" spans="2:2" ht="15.75" customHeight="1">
      <c r="B971" s="181"/>
    </row>
    <row r="972" spans="2:2" ht="15.75" customHeight="1">
      <c r="B972" s="181"/>
    </row>
    <row r="973" spans="2:2" ht="15.75" customHeight="1">
      <c r="B973" s="181"/>
    </row>
    <row r="974" spans="2:2" ht="15.75" customHeight="1">
      <c r="B974" s="181"/>
    </row>
    <row r="975" spans="2:2" ht="15.75" customHeight="1">
      <c r="B975" s="181"/>
    </row>
    <row r="976" spans="2:2" ht="15.75" customHeight="1">
      <c r="B976" s="181"/>
    </row>
    <row r="977" spans="2:2" ht="15.75" customHeight="1">
      <c r="B977" s="181"/>
    </row>
    <row r="978" spans="2:2" ht="15.75" customHeight="1">
      <c r="B978" s="181"/>
    </row>
    <row r="979" spans="2:2" ht="15.75" customHeight="1">
      <c r="B979" s="181"/>
    </row>
    <row r="980" spans="2:2" ht="15.75" customHeight="1">
      <c r="B980" s="181"/>
    </row>
    <row r="981" spans="2:2" ht="15.75" customHeight="1">
      <c r="B981" s="181"/>
    </row>
    <row r="982" spans="2:2" ht="15.75" customHeight="1">
      <c r="B982" s="181"/>
    </row>
    <row r="983" spans="2:2" ht="15.75" customHeight="1">
      <c r="B983" s="181"/>
    </row>
    <row r="984" spans="2:2" ht="15.75" customHeight="1">
      <c r="B984" s="181"/>
    </row>
    <row r="985" spans="2:2" ht="15.75" customHeight="1">
      <c r="B985" s="181"/>
    </row>
    <row r="986" spans="2:2" ht="15.75" customHeight="1">
      <c r="B986" s="181"/>
    </row>
    <row r="987" spans="2:2" ht="15.75" customHeight="1">
      <c r="B987" s="181"/>
    </row>
    <row r="988" spans="2:2" ht="15.75" customHeight="1">
      <c r="B988" s="181"/>
    </row>
    <row r="989" spans="2:2" ht="15.75" customHeight="1">
      <c r="B989" s="181"/>
    </row>
    <row r="990" spans="2:2" ht="15.75" customHeight="1">
      <c r="B990" s="181"/>
    </row>
    <row r="991" spans="2:2" ht="15.75" customHeight="1">
      <c r="B991" s="181"/>
    </row>
    <row r="992" spans="2:2" ht="15.75" customHeight="1">
      <c r="B992" s="181"/>
    </row>
    <row r="993" spans="2:2" ht="15.75" customHeight="1">
      <c r="B993" s="181"/>
    </row>
    <row r="994" spans="2:2" ht="15.75" customHeight="1">
      <c r="B994" s="181"/>
    </row>
    <row r="995" spans="2:2" ht="15.75" customHeight="1">
      <c r="B995" s="181"/>
    </row>
    <row r="996" spans="2:2" ht="15.75" customHeight="1">
      <c r="B996" s="181"/>
    </row>
    <row r="997" spans="2:2" ht="15.75" customHeight="1">
      <c r="B997" s="181"/>
    </row>
    <row r="998" spans="2:2" ht="15.75" customHeight="1">
      <c r="B998" s="181"/>
    </row>
    <row r="999" spans="2:2" ht="15.75" customHeight="1">
      <c r="B999" s="181"/>
    </row>
    <row r="1000" spans="2:2" ht="15.75" customHeight="1">
      <c r="B1000" s="181"/>
    </row>
    <row r="1001" spans="2:2" ht="15.75" customHeight="1">
      <c r="B1001" s="181"/>
    </row>
    <row r="1002" spans="2:2" ht="15.75" customHeight="1">
      <c r="B1002" s="181"/>
    </row>
    <row r="1003" spans="2:2" ht="15.75" customHeight="1">
      <c r="B1003" s="181"/>
    </row>
    <row r="1004" spans="2:2" ht="15.75" customHeight="1">
      <c r="B1004" s="181"/>
    </row>
    <row r="1005" spans="2:2" ht="15.75" customHeight="1">
      <c r="B1005" s="181"/>
    </row>
    <row r="1006" spans="2:2" ht="15.75" customHeight="1">
      <c r="B1006" s="181"/>
    </row>
    <row r="1007" spans="2:2" ht="15.75" customHeight="1">
      <c r="B1007" s="181"/>
    </row>
    <row r="1008" spans="2:2" ht="15.75" customHeight="1">
      <c r="B1008" s="181"/>
    </row>
    <row r="1009" spans="2:2" ht="15.75" customHeight="1">
      <c r="B1009" s="181"/>
    </row>
    <row r="1010" spans="2:2" ht="15.75" customHeight="1">
      <c r="B1010" s="181"/>
    </row>
    <row r="1011" spans="2:2" ht="15.75" customHeight="1">
      <c r="B1011" s="181"/>
    </row>
    <row r="1012" spans="2:2" ht="15.75" customHeight="1">
      <c r="B1012" s="181"/>
    </row>
    <row r="1013" spans="2:2" ht="15.75" customHeight="1">
      <c r="B1013" s="181"/>
    </row>
    <row r="1014" spans="2:2" ht="15.75" customHeight="1">
      <c r="B1014" s="181"/>
    </row>
    <row r="1015" spans="2:2" ht="15.75" customHeight="1">
      <c r="B1015" s="181"/>
    </row>
    <row r="1016" spans="2:2" ht="15.75" customHeight="1">
      <c r="B1016" s="181"/>
    </row>
    <row r="1017" spans="2:2" ht="15.75" customHeight="1">
      <c r="B1017" s="181"/>
    </row>
    <row r="1018" spans="2:2" ht="15.75" customHeight="1">
      <c r="B1018" s="181"/>
    </row>
    <row r="1019" spans="2:2" ht="15.75" customHeight="1">
      <c r="B1019" s="181"/>
    </row>
    <row r="1020" spans="2:2" ht="15.75" customHeight="1">
      <c r="B1020" s="181"/>
    </row>
    <row r="1021" spans="2:2" ht="15.75" customHeight="1">
      <c r="B1021" s="181"/>
    </row>
    <row r="1022" spans="2:2" ht="15.75" customHeight="1">
      <c r="B1022" s="181"/>
    </row>
    <row r="1023" spans="2:2" ht="15.75" customHeight="1">
      <c r="B1023" s="181"/>
    </row>
    <row r="1024" spans="2:2" ht="15.75" customHeight="1">
      <c r="B1024" s="181"/>
    </row>
    <row r="1025" spans="2:2" ht="15.75" customHeight="1">
      <c r="B1025" s="181"/>
    </row>
    <row r="1026" spans="2:2" ht="15.75" customHeight="1">
      <c r="B1026" s="181"/>
    </row>
    <row r="1027" spans="2:2" ht="15.75" customHeight="1">
      <c r="B1027" s="181"/>
    </row>
    <row r="1028" spans="2:2" ht="15.75" customHeight="1">
      <c r="B1028" s="181"/>
    </row>
    <row r="1029" spans="2:2" ht="15.75" customHeight="1">
      <c r="B1029" s="181"/>
    </row>
    <row r="1030" spans="2:2" ht="15.75" customHeight="1">
      <c r="B1030" s="181"/>
    </row>
    <row r="1031" spans="2:2" ht="15.75" customHeight="1">
      <c r="B1031" s="181"/>
    </row>
    <row r="1032" spans="2:2" ht="15.75" customHeight="1">
      <c r="B1032" s="181"/>
    </row>
    <row r="1033" spans="2:2" ht="15.75" customHeight="1">
      <c r="B1033" s="181"/>
    </row>
    <row r="1034" spans="2:2" ht="15.75" customHeight="1">
      <c r="B1034" s="181"/>
    </row>
    <row r="1035" spans="2:2" ht="15.75" customHeight="1">
      <c r="B1035" s="181"/>
    </row>
    <row r="1036" spans="2:2" ht="15.75" customHeight="1">
      <c r="B1036" s="181"/>
    </row>
    <row r="1037" spans="2:2" ht="15.75" customHeight="1">
      <c r="B1037" s="181"/>
    </row>
    <row r="1038" spans="2:2" ht="15.75" customHeight="1">
      <c r="B1038" s="181"/>
    </row>
    <row r="1039" spans="2:2" ht="15.75" customHeight="1">
      <c r="B1039" s="181"/>
    </row>
    <row r="1040" spans="2:2" ht="15.75" customHeight="1">
      <c r="B1040" s="181"/>
    </row>
    <row r="1041" spans="2:2" ht="15.75" customHeight="1">
      <c r="B1041" s="181"/>
    </row>
    <row r="1042" spans="2:2" ht="15.75" customHeight="1">
      <c r="B1042" s="181"/>
    </row>
    <row r="1043" spans="2:2" ht="15.75" customHeight="1">
      <c r="B1043" s="181"/>
    </row>
    <row r="1044" spans="2:2" ht="15.75" customHeight="1">
      <c r="B1044" s="181"/>
    </row>
    <row r="1045" spans="2:2" ht="15.75" customHeight="1">
      <c r="B1045" s="181"/>
    </row>
    <row r="1046" spans="2:2" ht="15.75" customHeight="1">
      <c r="B1046" s="181"/>
    </row>
    <row r="1047" spans="2:2" ht="15.75" customHeight="1">
      <c r="B1047" s="181"/>
    </row>
    <row r="1048" spans="2:2" ht="15.75" customHeight="1">
      <c r="B1048" s="181"/>
    </row>
    <row r="1049" spans="2:2" ht="15.75" customHeight="1">
      <c r="B1049" s="181"/>
    </row>
    <row r="1050" spans="2:2" ht="15.75" customHeight="1">
      <c r="B1050" s="181"/>
    </row>
    <row r="1051" spans="2:2" ht="15.75" customHeight="1">
      <c r="B1051" s="181"/>
    </row>
    <row r="1052" spans="2:2" ht="15.75" customHeight="1">
      <c r="B1052" s="181"/>
    </row>
    <row r="1053" spans="2:2" ht="15.75" customHeight="1">
      <c r="B1053" s="181"/>
    </row>
    <row r="1054" spans="2:2" ht="15.75" customHeight="1">
      <c r="B1054" s="181"/>
    </row>
    <row r="1055" spans="2:2" ht="15.75" customHeight="1">
      <c r="B1055" s="181"/>
    </row>
    <row r="1056" spans="2:2" ht="15.75" customHeight="1">
      <c r="B1056" s="181"/>
    </row>
    <row r="1057" spans="2:2" ht="15.75" customHeight="1">
      <c r="B1057" s="181"/>
    </row>
    <row r="1058" spans="2:2" ht="15.75" customHeight="1">
      <c r="B1058" s="181"/>
    </row>
    <row r="1059" spans="2:2" ht="15.75" customHeight="1">
      <c r="B1059" s="181"/>
    </row>
    <row r="1060" spans="2:2" ht="15.75" customHeight="1">
      <c r="B1060" s="181"/>
    </row>
    <row r="1061" spans="2:2" ht="15.75" customHeight="1">
      <c r="B1061" s="181"/>
    </row>
    <row r="1062" spans="2:2" ht="15.75" customHeight="1">
      <c r="B1062" s="181"/>
    </row>
    <row r="1063" spans="2:2" ht="15.75" customHeight="1">
      <c r="B1063" s="181"/>
    </row>
    <row r="1064" spans="2:2" ht="15.75" customHeight="1">
      <c r="B1064" s="181"/>
    </row>
    <row r="1065" spans="2:2" ht="15.75" customHeight="1">
      <c r="B1065" s="181"/>
    </row>
    <row r="1066" spans="2:2" ht="15.75" customHeight="1">
      <c r="B1066" s="181"/>
    </row>
    <row r="1067" spans="2:2" ht="15.75" customHeight="1">
      <c r="B1067" s="181"/>
    </row>
    <row r="1068" spans="2:2" ht="15.75" customHeight="1">
      <c r="B1068" s="181"/>
    </row>
    <row r="1069" spans="2:2" ht="15.75" customHeight="1">
      <c r="B1069" s="181"/>
    </row>
    <row r="1070" spans="2:2" ht="15.75" customHeight="1">
      <c r="B1070" s="181"/>
    </row>
    <row r="1071" spans="2:2" ht="15.75" customHeight="1">
      <c r="B1071" s="181"/>
    </row>
    <row r="1072" spans="2:2" ht="15.75" customHeight="1">
      <c r="B1072" s="181"/>
    </row>
    <row r="1073" spans="2:2" ht="15.75" customHeight="1">
      <c r="B1073" s="181"/>
    </row>
    <row r="1074" spans="2:2" ht="15.75" customHeight="1">
      <c r="B1074" s="181"/>
    </row>
    <row r="1075" spans="2:2" ht="15.75" customHeight="1">
      <c r="B1075" s="181"/>
    </row>
    <row r="1076" spans="2:2" ht="15.75" customHeight="1">
      <c r="B1076" s="181"/>
    </row>
    <row r="1077" spans="2:2" ht="15.75" customHeight="1">
      <c r="B1077" s="181"/>
    </row>
    <row r="1078" spans="2:2" ht="15.75" customHeight="1">
      <c r="B1078" s="181"/>
    </row>
    <row r="1079" spans="2:2" ht="15.75" customHeight="1">
      <c r="B1079" s="181"/>
    </row>
    <row r="1080" spans="2:2" ht="15.75" customHeight="1">
      <c r="B1080" s="181"/>
    </row>
    <row r="1081" spans="2:2" ht="15.75" customHeight="1">
      <c r="B1081" s="181"/>
    </row>
    <row r="1082" spans="2:2" ht="15.75" customHeight="1">
      <c r="B1082" s="181"/>
    </row>
    <row r="1083" spans="2:2" ht="15.75" customHeight="1">
      <c r="B1083" s="181"/>
    </row>
    <row r="1084" spans="2:2" ht="15.75" customHeight="1">
      <c r="B1084" s="181"/>
    </row>
    <row r="1085" spans="2:2" ht="15.75" customHeight="1">
      <c r="B1085" s="181"/>
    </row>
    <row r="1086" spans="2:2" ht="15.75" customHeight="1">
      <c r="B1086" s="181"/>
    </row>
    <row r="1087" spans="2:2" ht="15.75" customHeight="1">
      <c r="B1087" s="181"/>
    </row>
    <row r="1088" spans="2:2" ht="15.75" customHeight="1">
      <c r="B1088" s="181"/>
    </row>
    <row r="1089" spans="2:2" ht="15.75" customHeight="1">
      <c r="B1089" s="181"/>
    </row>
    <row r="1090" spans="2:2" ht="15.75" customHeight="1">
      <c r="B1090" s="181"/>
    </row>
    <row r="1091" spans="2:2" ht="15.75" customHeight="1">
      <c r="B1091" s="181"/>
    </row>
    <row r="1092" spans="2:2" ht="15.75" customHeight="1">
      <c r="B1092" s="181"/>
    </row>
    <row r="1093" spans="2:2" ht="15.75" customHeight="1">
      <c r="B1093" s="181"/>
    </row>
    <row r="1094" spans="2:2" ht="15.75" customHeight="1">
      <c r="B1094" s="181"/>
    </row>
    <row r="1095" spans="2:2" ht="15.75" customHeight="1">
      <c r="B1095" s="181"/>
    </row>
    <row r="1096" spans="2:2" ht="15.75" customHeight="1">
      <c r="B1096" s="181"/>
    </row>
    <row r="1097" spans="2:2" ht="15.75" customHeight="1">
      <c r="B1097" s="181"/>
    </row>
    <row r="1098" spans="2:2" ht="15.75" customHeight="1">
      <c r="B1098" s="181"/>
    </row>
    <row r="1099" spans="2:2" ht="15.75" customHeight="1">
      <c r="B1099" s="181"/>
    </row>
    <row r="1100" spans="2:2" ht="15.75" customHeight="1">
      <c r="B1100" s="181"/>
    </row>
    <row r="1101" spans="2:2" ht="15.75" customHeight="1">
      <c r="B1101" s="181"/>
    </row>
    <row r="1102" spans="2:2" ht="15.75" customHeight="1">
      <c r="B1102" s="181"/>
    </row>
    <row r="1103" spans="2:2" ht="15.75" customHeight="1">
      <c r="B1103" s="181"/>
    </row>
    <row r="1104" spans="2:2" ht="15.75" customHeight="1">
      <c r="B1104" s="181"/>
    </row>
    <row r="1105" spans="2:2" ht="15.75" customHeight="1">
      <c r="B1105" s="181"/>
    </row>
    <row r="1106" spans="2:2" ht="15.75" customHeight="1">
      <c r="B1106" s="181"/>
    </row>
    <row r="1107" spans="2:2" ht="15.75" customHeight="1">
      <c r="B1107" s="181"/>
    </row>
    <row r="1108" spans="2:2" ht="15.75" customHeight="1">
      <c r="B1108" s="181"/>
    </row>
    <row r="1109" spans="2:2" ht="15.75" customHeight="1">
      <c r="B1109" s="181"/>
    </row>
    <row r="1110" spans="2:2" ht="15.75" customHeight="1">
      <c r="B1110" s="181"/>
    </row>
    <row r="1111" spans="2:2" ht="15.75" customHeight="1">
      <c r="B1111" s="181"/>
    </row>
    <row r="1112" spans="2:2" ht="15.75" customHeight="1">
      <c r="B1112" s="181"/>
    </row>
    <row r="1113" spans="2:2" ht="15.75" customHeight="1">
      <c r="B1113" s="181"/>
    </row>
    <row r="1114" spans="2:2" ht="15.75" customHeight="1">
      <c r="B1114" s="181"/>
    </row>
    <row r="1115" spans="2:2" ht="15.75" customHeight="1">
      <c r="B1115" s="181"/>
    </row>
    <row r="1116" spans="2:2" ht="15.75" customHeight="1">
      <c r="B1116" s="181"/>
    </row>
    <row r="1117" spans="2:2" ht="15.75" customHeight="1">
      <c r="B1117" s="181"/>
    </row>
    <row r="1118" spans="2:2" ht="15.75" customHeight="1">
      <c r="B1118" s="181"/>
    </row>
    <row r="1119" spans="2:2" ht="15.75" customHeight="1">
      <c r="B1119" s="181"/>
    </row>
    <row r="1120" spans="2:2" ht="15.75" customHeight="1">
      <c r="B1120" s="181"/>
    </row>
    <row r="1121" spans="2:2" ht="15.75" customHeight="1">
      <c r="B1121" s="181"/>
    </row>
    <row r="1122" spans="2:2" ht="15.75" customHeight="1">
      <c r="B1122" s="181"/>
    </row>
    <row r="1123" spans="2:2" ht="15.75" customHeight="1">
      <c r="B1123" s="181"/>
    </row>
    <row r="1124" spans="2:2" ht="15.75" customHeight="1">
      <c r="B1124" s="181"/>
    </row>
  </sheetData>
  <autoFilter ref="A1:Z322" xr:uid="{00000000-0009-0000-0000-000013000000}"/>
  <dataValidations count="1">
    <dataValidation type="custom" allowBlank="1" showDropDown="1" showInputMessage="1" showErrorMessage="1" prompt="Enter a valid date (MM/DD/YYYY)" sqref="K2:L4 D5:L46 K47:L47 D48:L148" xr:uid="{00000000-0002-0000-1300-000000000000}">
      <formula1>OR(NOT(ISERROR(DATEVALUE(D2))), AND(ISNUMBER(D2), LEFT(CELL("format", D2))="D"))</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filterMode="1">
    <tabColor rgb="FF00FF00"/>
    <outlinePr summaryBelow="0" summaryRight="0"/>
  </sheetPr>
  <dimension ref="A1:AD50"/>
  <sheetViews>
    <sheetView workbookViewId="0">
      <pane xSplit="7" ySplit="1" topLeftCell="H2" activePane="bottomRight" state="frozen"/>
      <selection pane="topRight" activeCell="H1" sqref="H1"/>
      <selection pane="bottomLeft" activeCell="A4" sqref="A4"/>
      <selection pane="bottomRight" activeCell="H25" sqref="H25"/>
    </sheetView>
  </sheetViews>
  <sheetFormatPr defaultColWidth="12.5703125" defaultRowHeight="15" customHeight="1"/>
  <cols>
    <col min="1" max="1" width="10" style="1105" customWidth="1"/>
    <col min="2" max="2" width="12.7109375" style="1105" customWidth="1"/>
    <col min="3" max="3" width="11" style="1105" customWidth="1"/>
    <col min="4" max="4" width="13" style="1105" customWidth="1"/>
    <col min="5" max="5" width="10.140625" style="1105" customWidth="1"/>
    <col min="6" max="6" width="14" style="1105" customWidth="1"/>
    <col min="7" max="7" width="33.42578125" style="1105" customWidth="1"/>
    <col min="8" max="9" width="15.42578125" style="1105" customWidth="1"/>
    <col min="10" max="10" width="32.42578125" style="1105" customWidth="1"/>
    <col min="11" max="11" width="10.28515625" style="1105" customWidth="1"/>
    <col min="12" max="12" width="10.85546875" style="1105" customWidth="1"/>
    <col min="13" max="13" width="13.7109375" style="1105" customWidth="1"/>
    <col min="14" max="14" width="18.7109375" style="1105" customWidth="1"/>
    <col min="15" max="15" width="9.85546875" style="1105" customWidth="1"/>
    <col min="16" max="16" width="14.140625" style="1105" customWidth="1"/>
    <col min="17" max="17" width="9.140625" style="1105" customWidth="1"/>
    <col min="18" max="18" width="17.28515625" style="1105" customWidth="1"/>
    <col min="19" max="19" width="26.7109375" style="1105" customWidth="1"/>
    <col min="20" max="20" width="8.28515625" style="1105" customWidth="1"/>
    <col min="21" max="21" width="9.140625" style="1105" customWidth="1"/>
    <col min="22" max="22" width="21.7109375" style="1105" customWidth="1"/>
    <col min="23" max="23" width="13.5703125" style="1105" customWidth="1"/>
    <col min="24" max="24" width="12.5703125" style="1105"/>
    <col min="25" max="25" width="18.5703125" style="1105" customWidth="1"/>
    <col min="26" max="26" width="19.5703125" style="1105" customWidth="1"/>
    <col min="27" max="27" width="13.7109375" style="1105" customWidth="1"/>
    <col min="28" max="28" width="17.140625" style="1105" hidden="1" customWidth="1"/>
    <col min="29" max="29" width="12.42578125" style="1105" hidden="1" customWidth="1"/>
    <col min="30" max="30" width="15.42578125" style="1105" hidden="1" customWidth="1"/>
    <col min="31" max="16384" width="12.5703125" style="1105"/>
  </cols>
  <sheetData>
    <row r="1" spans="1:30" ht="30" customHeight="1">
      <c r="A1" s="1099" t="s">
        <v>0</v>
      </c>
      <c r="B1" s="1099" t="s">
        <v>1</v>
      </c>
      <c r="C1" s="1099" t="s">
        <v>3694</v>
      </c>
      <c r="D1" s="1099" t="s">
        <v>3695</v>
      </c>
      <c r="E1" s="1099" t="s">
        <v>3696</v>
      </c>
      <c r="F1" s="1100" t="s">
        <v>3697</v>
      </c>
      <c r="G1" s="1099" t="s">
        <v>2</v>
      </c>
      <c r="H1" s="1101" t="s">
        <v>4101</v>
      </c>
      <c r="I1" s="1099" t="s">
        <v>4102</v>
      </c>
      <c r="J1" s="1099" t="s">
        <v>3698</v>
      </c>
      <c r="K1" s="1099" t="s">
        <v>4103</v>
      </c>
      <c r="L1" s="1099" t="s">
        <v>4104</v>
      </c>
      <c r="M1" s="1099" t="s">
        <v>3</v>
      </c>
      <c r="N1" s="1099" t="s">
        <v>4105</v>
      </c>
      <c r="O1" s="1099" t="s">
        <v>4106</v>
      </c>
      <c r="P1" s="1099" t="s">
        <v>4107</v>
      </c>
      <c r="Q1" s="1099" t="s">
        <v>8</v>
      </c>
      <c r="R1" s="1099" t="s">
        <v>4</v>
      </c>
      <c r="S1" s="1287" t="s">
        <v>5</v>
      </c>
      <c r="T1" s="1099" t="s">
        <v>4113</v>
      </c>
      <c r="U1" s="1099" t="s">
        <v>6</v>
      </c>
      <c r="V1" s="1099" t="s">
        <v>4114</v>
      </c>
      <c r="W1" s="1099" t="s">
        <v>7</v>
      </c>
      <c r="X1" s="1099" t="s">
        <v>4115</v>
      </c>
      <c r="Y1" s="1099" t="s">
        <v>4118</v>
      </c>
      <c r="Z1" s="1099" t="s">
        <v>4119</v>
      </c>
      <c r="AA1" s="1099" t="s">
        <v>4120</v>
      </c>
      <c r="AB1" s="1103" t="s">
        <v>4143</v>
      </c>
      <c r="AC1" s="1103" t="s">
        <v>4144</v>
      </c>
      <c r="AD1" s="1104" t="s">
        <v>4147</v>
      </c>
    </row>
    <row r="2" spans="1:30" ht="30" customHeight="1">
      <c r="A2" s="1106" t="s">
        <v>10</v>
      </c>
      <c r="B2" s="1106" t="s">
        <v>400</v>
      </c>
      <c r="C2" s="1141" t="s">
        <v>176</v>
      </c>
      <c r="D2" s="1141" t="s">
        <v>400</v>
      </c>
      <c r="E2" s="1141" t="s">
        <v>509</v>
      </c>
      <c r="F2" s="1107" t="str">
        <f t="array" ref="F2">IFERROR(INDEX(UIID!$K$2:$K183, MATCH(CONCATENATE(B2,D2,G2,J2), UIID!$B$2:$B183&amp;UIID!$D$2:$D183&amp;UIID!$G$2:$G183&amp;UIID!$H$2:$H183, 0),), "Not Found")</f>
        <v>Not Found</v>
      </c>
      <c r="G2" s="1141" t="s">
        <v>585</v>
      </c>
      <c r="H2" s="1141"/>
      <c r="I2" s="1141" t="s">
        <v>10079</v>
      </c>
      <c r="J2" s="1141" t="s">
        <v>586</v>
      </c>
      <c r="K2" s="1141">
        <v>9.2136849237612104</v>
      </c>
      <c r="L2" s="1141">
        <v>123.480353136704</v>
      </c>
      <c r="M2" s="1141" t="s">
        <v>9807</v>
      </c>
      <c r="N2" s="1141" t="s">
        <v>9808</v>
      </c>
      <c r="O2" s="1141" t="s">
        <v>15</v>
      </c>
      <c r="P2" s="1141" t="s">
        <v>16</v>
      </c>
      <c r="Q2" s="1141" t="s">
        <v>35</v>
      </c>
      <c r="R2" s="1141" t="s">
        <v>87</v>
      </c>
      <c r="S2" s="1141" t="s">
        <v>434</v>
      </c>
      <c r="T2" s="1141" t="s">
        <v>4164</v>
      </c>
      <c r="U2" s="1141" t="s">
        <v>355</v>
      </c>
      <c r="V2" s="1348" t="s">
        <v>9809</v>
      </c>
      <c r="W2" s="1349">
        <v>45401</v>
      </c>
      <c r="X2" s="1350">
        <v>47230</v>
      </c>
      <c r="Y2" s="1141" t="s">
        <v>9811</v>
      </c>
      <c r="Z2" s="1141">
        <v>161407611200011</v>
      </c>
      <c r="AA2" s="1141" t="s">
        <v>4283</v>
      </c>
      <c r="AB2" s="1110"/>
      <c r="AC2" s="1111"/>
      <c r="AD2" s="1351">
        <v>44904</v>
      </c>
    </row>
    <row r="3" spans="1:30" ht="15.75" hidden="1" customHeight="1">
      <c r="A3" s="1106" t="s">
        <v>10</v>
      </c>
      <c r="B3" s="1352" t="s">
        <v>400</v>
      </c>
      <c r="C3" s="1141" t="s">
        <v>176</v>
      </c>
      <c r="D3" s="1353" t="s">
        <v>783</v>
      </c>
      <c r="E3" s="1353" t="s">
        <v>146</v>
      </c>
      <c r="F3" s="1107" t="str">
        <f t="array" ref="F3">IFERROR(INDEX(UIID!$K$2:$K183, MATCH(CONCATENATE(B3,D3,G3,J3), UIID!$B$2:$B183&amp;UIID!$D$2:$D183&amp;UIID!$G$2:$G183&amp;UIID!$H$2:$H183, 0),), "Not Found")</f>
        <v>Not Found</v>
      </c>
      <c r="G3" s="1353" t="s">
        <v>784</v>
      </c>
      <c r="H3" s="1353"/>
      <c r="I3" s="1353" t="s">
        <v>9815</v>
      </c>
      <c r="J3" s="1353" t="s">
        <v>785</v>
      </c>
      <c r="K3" s="1353">
        <v>9.1713401523513305</v>
      </c>
      <c r="L3" s="1353">
        <v>123.527118670539</v>
      </c>
      <c r="M3" s="1353" t="s">
        <v>396</v>
      </c>
      <c r="N3" s="1353"/>
      <c r="O3" s="1353" t="s">
        <v>15</v>
      </c>
      <c r="P3" s="1353" t="s">
        <v>1449</v>
      </c>
      <c r="Q3" s="1353" t="s">
        <v>35</v>
      </c>
      <c r="R3" s="1353" t="s">
        <v>125</v>
      </c>
      <c r="S3" s="1353" t="s">
        <v>279</v>
      </c>
      <c r="T3" s="1353" t="s">
        <v>4164</v>
      </c>
      <c r="U3" s="1353" t="s">
        <v>421</v>
      </c>
      <c r="V3" s="1353" t="s">
        <v>786</v>
      </c>
      <c r="W3" s="1354">
        <v>45315</v>
      </c>
      <c r="X3" s="1350">
        <v>47143</v>
      </c>
      <c r="Y3" s="1353" t="s">
        <v>9815</v>
      </c>
      <c r="Z3" s="1353" t="s">
        <v>9816</v>
      </c>
      <c r="AA3" s="1353" t="s">
        <v>22</v>
      </c>
      <c r="AB3" s="1293">
        <v>45404</v>
      </c>
      <c r="AC3" s="1111" t="s">
        <v>4163</v>
      </c>
      <c r="AD3" s="1355">
        <v>42977</v>
      </c>
    </row>
    <row r="4" spans="1:30" ht="15.75" hidden="1" customHeight="1">
      <c r="A4" s="1106" t="s">
        <v>10</v>
      </c>
      <c r="B4" s="1352" t="s">
        <v>400</v>
      </c>
      <c r="C4" s="1141" t="s">
        <v>176</v>
      </c>
      <c r="D4" s="1353" t="s">
        <v>401</v>
      </c>
      <c r="E4" s="1353" t="s">
        <v>509</v>
      </c>
      <c r="F4" s="1107" t="str">
        <f t="array" ref="F4">IFERROR(INDEX(UIID!$K$2:$K183, MATCH(CONCATENATE(B4,D4,G4,J4), UIID!$B$2:$B183&amp;UIID!$D$2:$D183&amp;UIID!$G$2:$G183&amp;UIID!$H$2:$H183, 0),), "Not Found")</f>
        <v>Not Found</v>
      </c>
      <c r="G4" s="1356" t="s">
        <v>3466</v>
      </c>
      <c r="H4" s="1353"/>
      <c r="I4" s="1353" t="s">
        <v>10080</v>
      </c>
      <c r="J4" s="1353" t="s">
        <v>403</v>
      </c>
      <c r="K4" s="1353">
        <v>9.1319728123422994</v>
      </c>
      <c r="L4" s="1353">
        <v>123.632350340399</v>
      </c>
      <c r="M4" s="1353" t="s">
        <v>404</v>
      </c>
      <c r="N4" s="1353" t="s">
        <v>9822</v>
      </c>
      <c r="O4" s="1353" t="s">
        <v>113</v>
      </c>
      <c r="P4" s="1353" t="s">
        <v>2229</v>
      </c>
      <c r="Q4" s="1353" t="s">
        <v>35</v>
      </c>
      <c r="R4" s="1353" t="s">
        <v>104</v>
      </c>
      <c r="S4" s="1353" t="s">
        <v>105</v>
      </c>
      <c r="T4" s="1353" t="s">
        <v>4164</v>
      </c>
      <c r="U4" s="1353" t="s">
        <v>408</v>
      </c>
      <c r="V4" s="1353" t="s">
        <v>409</v>
      </c>
      <c r="W4" s="1354">
        <v>45261</v>
      </c>
      <c r="X4" s="1350">
        <v>47091</v>
      </c>
      <c r="Y4" s="1353" t="s">
        <v>9824</v>
      </c>
      <c r="Z4" s="1353" t="s">
        <v>9825</v>
      </c>
      <c r="AA4" s="1357">
        <v>45575</v>
      </c>
      <c r="AB4" s="1293">
        <v>45546</v>
      </c>
      <c r="AC4" s="1111" t="s">
        <v>4163</v>
      </c>
      <c r="AD4" s="1355">
        <v>43752</v>
      </c>
    </row>
    <row r="5" spans="1:30" ht="15.75" hidden="1" customHeight="1">
      <c r="A5" s="1106" t="s">
        <v>10</v>
      </c>
      <c r="B5" s="1352" t="s">
        <v>400</v>
      </c>
      <c r="C5" s="1141" t="s">
        <v>176</v>
      </c>
      <c r="D5" s="1353" t="s">
        <v>401</v>
      </c>
      <c r="E5" s="1353" t="s">
        <v>509</v>
      </c>
      <c r="F5" s="1107" t="str">
        <f t="array" ref="F5">IFERROR(INDEX(UIID!$K$2:$K183, MATCH(CONCATENATE(B5,D5,G5,J5), UIID!$B$2:$B183&amp;UIID!$D$2:$D183&amp;UIID!$G$2:$G183&amp;UIID!$H$2:$H183, 0),), "Not Found")</f>
        <v>Not Found</v>
      </c>
      <c r="G5" s="1356" t="s">
        <v>3466</v>
      </c>
      <c r="H5" s="1353"/>
      <c r="I5" s="1353" t="s">
        <v>10080</v>
      </c>
      <c r="J5" s="1353" t="s">
        <v>403</v>
      </c>
      <c r="K5" s="1353">
        <v>9.1319728123422994</v>
      </c>
      <c r="L5" s="1353">
        <v>123.632350340399</v>
      </c>
      <c r="M5" s="1353" t="s">
        <v>404</v>
      </c>
      <c r="N5" s="1353" t="s">
        <v>9822</v>
      </c>
      <c r="O5" s="1353" t="s">
        <v>113</v>
      </c>
      <c r="P5" s="1353" t="s">
        <v>2229</v>
      </c>
      <c r="Q5" s="1353" t="s">
        <v>35</v>
      </c>
      <c r="R5" s="1353" t="s">
        <v>107</v>
      </c>
      <c r="S5" s="1353" t="s">
        <v>197</v>
      </c>
      <c r="T5" s="1353" t="s">
        <v>4164</v>
      </c>
      <c r="U5" s="1353" t="s">
        <v>9827</v>
      </c>
      <c r="V5" s="1348" t="s">
        <v>9828</v>
      </c>
      <c r="W5" s="1354">
        <v>44896</v>
      </c>
      <c r="X5" s="1358">
        <v>46721</v>
      </c>
      <c r="Y5" s="1353" t="s">
        <v>9830</v>
      </c>
      <c r="Z5" s="1353" t="s">
        <v>9831</v>
      </c>
      <c r="AA5" s="1359">
        <v>45490</v>
      </c>
      <c r="AB5" s="1292">
        <v>45791</v>
      </c>
      <c r="AC5" s="1111" t="s">
        <v>4163</v>
      </c>
      <c r="AD5" s="1355">
        <v>43752</v>
      </c>
    </row>
    <row r="6" spans="1:30" ht="15.75" hidden="1" customHeight="1">
      <c r="A6" s="1106" t="s">
        <v>10</v>
      </c>
      <c r="B6" s="1352" t="s">
        <v>400</v>
      </c>
      <c r="C6" s="1141" t="s">
        <v>176</v>
      </c>
      <c r="D6" s="1353" t="s">
        <v>401</v>
      </c>
      <c r="E6" s="1353" t="s">
        <v>509</v>
      </c>
      <c r="F6" s="1107" t="str">
        <f t="array" ref="F6">IFERROR(INDEX(UIID!$K$2:$K183, MATCH(CONCATENATE(B6,D6,G6,J6), UIID!$B$2:$B183&amp;UIID!$D$2:$D183&amp;UIID!$G$2:$G183&amp;UIID!$H$2:$H183, 0),), "Not Found")</f>
        <v>Not Found</v>
      </c>
      <c r="G6" s="1356" t="s">
        <v>3466</v>
      </c>
      <c r="H6" s="1353"/>
      <c r="I6" s="1353" t="s">
        <v>10080</v>
      </c>
      <c r="J6" s="1353" t="s">
        <v>403</v>
      </c>
      <c r="K6" s="1353">
        <v>9.1319728123422994</v>
      </c>
      <c r="L6" s="1353">
        <v>123.632350340399</v>
      </c>
      <c r="M6" s="1353" t="s">
        <v>404</v>
      </c>
      <c r="N6" s="1353" t="s">
        <v>9838</v>
      </c>
      <c r="O6" s="1353" t="s">
        <v>113</v>
      </c>
      <c r="P6" s="1353" t="s">
        <v>2229</v>
      </c>
      <c r="Q6" s="1353" t="s">
        <v>35</v>
      </c>
      <c r="R6" s="1353" t="s">
        <v>143</v>
      </c>
      <c r="S6" s="1353" t="s">
        <v>144</v>
      </c>
      <c r="T6" s="1353" t="s">
        <v>4164</v>
      </c>
      <c r="U6" s="1353" t="s">
        <v>308</v>
      </c>
      <c r="V6" s="1353">
        <v>201407042077</v>
      </c>
      <c r="W6" s="1354">
        <v>45261</v>
      </c>
      <c r="X6" s="1350">
        <v>47091</v>
      </c>
      <c r="Y6" s="1353" t="s">
        <v>9840</v>
      </c>
      <c r="Z6" s="1353" t="s">
        <v>9841</v>
      </c>
      <c r="AA6" s="1353" t="s">
        <v>4283</v>
      </c>
      <c r="AB6" s="1292">
        <v>45757</v>
      </c>
      <c r="AC6" s="1111" t="s">
        <v>4163</v>
      </c>
      <c r="AD6" s="1355">
        <v>41771</v>
      </c>
    </row>
    <row r="7" spans="1:30" ht="15.75" hidden="1" customHeight="1">
      <c r="A7" s="1106" t="s">
        <v>10</v>
      </c>
      <c r="B7" s="1352" t="s">
        <v>400</v>
      </c>
      <c r="C7" s="1141" t="s">
        <v>176</v>
      </c>
      <c r="D7" s="1353" t="s">
        <v>401</v>
      </c>
      <c r="E7" s="1353" t="s">
        <v>509</v>
      </c>
      <c r="F7" s="1107" t="str">
        <f t="array" ref="F7">IFERROR(INDEX(UIID!$K$2:$K183, MATCH(CONCATENATE(B7,D7,G7,J7), UIID!$B$2:$B183&amp;UIID!$D$2:$D183&amp;UIID!$G$2:$G183&amp;UIID!$H$2:$H183, 0),), "Not Found")</f>
        <v>Not Found</v>
      </c>
      <c r="G7" s="1356" t="s">
        <v>3466</v>
      </c>
      <c r="H7" s="1353"/>
      <c r="I7" s="1353" t="s">
        <v>10080</v>
      </c>
      <c r="J7" s="1353" t="s">
        <v>403</v>
      </c>
      <c r="K7" s="1353">
        <v>9.1319728123422994</v>
      </c>
      <c r="L7" s="1353">
        <v>123.632350340399</v>
      </c>
      <c r="M7" s="1353" t="s">
        <v>404</v>
      </c>
      <c r="N7" s="1353" t="s">
        <v>9838</v>
      </c>
      <c r="O7" s="1353" t="s">
        <v>113</v>
      </c>
      <c r="P7" s="1353" t="s">
        <v>2229</v>
      </c>
      <c r="Q7" s="1353" t="s">
        <v>35</v>
      </c>
      <c r="R7" s="1353" t="s">
        <v>143</v>
      </c>
      <c r="S7" s="1353" t="s">
        <v>309</v>
      </c>
      <c r="T7" s="1353" t="s">
        <v>4164</v>
      </c>
      <c r="U7" s="1353" t="s">
        <v>308</v>
      </c>
      <c r="V7" s="1353">
        <v>201407042081</v>
      </c>
      <c r="W7" s="1354">
        <v>45261</v>
      </c>
      <c r="X7" s="1350">
        <v>47091</v>
      </c>
      <c r="Y7" s="1353" t="s">
        <v>9844</v>
      </c>
      <c r="Z7" s="1353" t="s">
        <v>9845</v>
      </c>
      <c r="AA7" s="1353" t="s">
        <v>4283</v>
      </c>
      <c r="AB7" s="1292">
        <v>45757</v>
      </c>
      <c r="AC7" s="1111" t="s">
        <v>4163</v>
      </c>
      <c r="AD7" s="1355">
        <v>41771</v>
      </c>
    </row>
    <row r="8" spans="1:30" ht="15.75" hidden="1" customHeight="1">
      <c r="A8" s="1106" t="s">
        <v>10</v>
      </c>
      <c r="B8" s="1352" t="s">
        <v>400</v>
      </c>
      <c r="C8" s="1141" t="s">
        <v>176</v>
      </c>
      <c r="D8" s="1353" t="s">
        <v>401</v>
      </c>
      <c r="E8" s="1353" t="s">
        <v>509</v>
      </c>
      <c r="F8" s="1107" t="str">
        <f t="array" ref="F8">IFERROR(INDEX(UIID!$K$2:$K183, MATCH(CONCATENATE(B8,D8,G8,J8), UIID!$B$2:$B183&amp;UIID!$D$2:$D183&amp;UIID!$G$2:$G183&amp;UIID!$H$2:$H183, 0),), "Not Found")</f>
        <v>Not Found</v>
      </c>
      <c r="G8" s="1356" t="s">
        <v>3466</v>
      </c>
      <c r="H8" s="1353"/>
      <c r="I8" s="1353" t="s">
        <v>10080</v>
      </c>
      <c r="J8" s="1353" t="s">
        <v>403</v>
      </c>
      <c r="K8" s="1353">
        <v>9.1319728123422994</v>
      </c>
      <c r="L8" s="1353">
        <v>123.632350340399</v>
      </c>
      <c r="M8" s="1353" t="s">
        <v>404</v>
      </c>
      <c r="N8" s="1353" t="s">
        <v>9838</v>
      </c>
      <c r="O8" s="1353" t="s">
        <v>113</v>
      </c>
      <c r="P8" s="1353" t="s">
        <v>2229</v>
      </c>
      <c r="Q8" s="1353" t="s">
        <v>35</v>
      </c>
      <c r="R8" s="1353" t="s">
        <v>32</v>
      </c>
      <c r="S8" s="1353" t="s">
        <v>39</v>
      </c>
      <c r="T8" s="1353" t="s">
        <v>4164</v>
      </c>
      <c r="U8" s="1353" t="s">
        <v>40</v>
      </c>
      <c r="V8" s="1353">
        <v>201407042076</v>
      </c>
      <c r="W8" s="1354">
        <v>45261</v>
      </c>
      <c r="X8" s="1350">
        <v>47091</v>
      </c>
      <c r="Y8" s="1353" t="s">
        <v>9820</v>
      </c>
      <c r="Z8" s="1348" t="s">
        <v>9848</v>
      </c>
      <c r="AA8" s="1353" t="s">
        <v>4283</v>
      </c>
      <c r="AB8" s="1292">
        <v>45757</v>
      </c>
      <c r="AC8" s="1111" t="s">
        <v>4163</v>
      </c>
      <c r="AD8" s="1355">
        <v>41771</v>
      </c>
    </row>
    <row r="9" spans="1:30" ht="15.75" hidden="1" customHeight="1">
      <c r="A9" s="1106" t="s">
        <v>10</v>
      </c>
      <c r="B9" s="1352" t="s">
        <v>400</v>
      </c>
      <c r="C9" s="1141" t="s">
        <v>176</v>
      </c>
      <c r="D9" s="1353" t="s">
        <v>401</v>
      </c>
      <c r="E9" s="1353" t="s">
        <v>509</v>
      </c>
      <c r="F9" s="1107" t="str">
        <f t="array" ref="F9">IFERROR(INDEX(UIID!$K$2:$K183, MATCH(CONCATENATE(B9,D9,G9,J9), UIID!$B$2:$B183&amp;UIID!$D$2:$D183&amp;UIID!$G$2:$G183&amp;UIID!$H$2:$H183, 0),), "Not Found")</f>
        <v>Not Found</v>
      </c>
      <c r="G9" s="1356" t="s">
        <v>3466</v>
      </c>
      <c r="H9" s="1353"/>
      <c r="I9" s="1353" t="s">
        <v>10080</v>
      </c>
      <c r="J9" s="1353" t="s">
        <v>403</v>
      </c>
      <c r="K9" s="1353">
        <v>9.1319728123422994</v>
      </c>
      <c r="L9" s="1353">
        <v>123.632350340399</v>
      </c>
      <c r="M9" s="1353" t="s">
        <v>404</v>
      </c>
      <c r="N9" s="1353" t="s">
        <v>9838</v>
      </c>
      <c r="O9" s="1353" t="s">
        <v>113</v>
      </c>
      <c r="P9" s="1353" t="s">
        <v>2229</v>
      </c>
      <c r="Q9" s="1353" t="s">
        <v>35</v>
      </c>
      <c r="R9" s="1353" t="s">
        <v>32</v>
      </c>
      <c r="S9" s="1353" t="s">
        <v>33</v>
      </c>
      <c r="T9" s="1353" t="s">
        <v>4164</v>
      </c>
      <c r="U9" s="1348" t="s">
        <v>9850</v>
      </c>
      <c r="V9" s="1120" t="s">
        <v>9851</v>
      </c>
      <c r="W9" s="1354">
        <v>45261</v>
      </c>
      <c r="X9" s="1350">
        <v>47091</v>
      </c>
      <c r="Y9" s="1353" t="s">
        <v>9853</v>
      </c>
      <c r="Z9" s="1348" t="s">
        <v>9854</v>
      </c>
      <c r="AA9" s="1353" t="s">
        <v>4283</v>
      </c>
      <c r="AB9" s="1292">
        <v>45847</v>
      </c>
      <c r="AC9" s="1111" t="s">
        <v>4163</v>
      </c>
      <c r="AD9" s="1355">
        <v>44896</v>
      </c>
    </row>
    <row r="10" spans="1:30" ht="15.75" hidden="1" customHeight="1">
      <c r="A10" s="1106" t="s">
        <v>10</v>
      </c>
      <c r="B10" s="1352" t="s">
        <v>400</v>
      </c>
      <c r="C10" s="1141" t="s">
        <v>176</v>
      </c>
      <c r="D10" s="1353" t="s">
        <v>401</v>
      </c>
      <c r="E10" s="1353" t="s">
        <v>509</v>
      </c>
      <c r="F10" s="1107" t="str">
        <f t="array" ref="F10">IFERROR(INDEX(UIID!$K$2:$K183, MATCH(CONCATENATE(B10,D10,G10,J10), UIID!$B$2:$B183&amp;UIID!$D$2:$D183&amp;UIID!$G$2:$G183&amp;UIID!$H$2:$H183, 0),), "Not Found")</f>
        <v>Not Found</v>
      </c>
      <c r="G10" s="1356" t="s">
        <v>3466</v>
      </c>
      <c r="H10" s="1353"/>
      <c r="I10" s="1353" t="s">
        <v>10080</v>
      </c>
      <c r="J10" s="1353" t="s">
        <v>403</v>
      </c>
      <c r="K10" s="1353">
        <v>9.1319728123422994</v>
      </c>
      <c r="L10" s="1353">
        <v>123.632350340399</v>
      </c>
      <c r="M10" s="1353" t="s">
        <v>404</v>
      </c>
      <c r="N10" s="1353" t="s">
        <v>9838</v>
      </c>
      <c r="O10" s="1353" t="s">
        <v>113</v>
      </c>
      <c r="P10" s="1353" t="s">
        <v>2229</v>
      </c>
      <c r="Q10" s="1353" t="s">
        <v>35</v>
      </c>
      <c r="R10" s="1353" t="s">
        <v>125</v>
      </c>
      <c r="S10" s="1353" t="s">
        <v>279</v>
      </c>
      <c r="T10" s="1353" t="s">
        <v>4164</v>
      </c>
      <c r="U10" s="1353" t="s">
        <v>421</v>
      </c>
      <c r="V10" s="1353">
        <v>201407042191</v>
      </c>
      <c r="W10" s="1354">
        <v>45261</v>
      </c>
      <c r="X10" s="1350">
        <v>47091</v>
      </c>
      <c r="Y10" s="1353" t="s">
        <v>9858</v>
      </c>
      <c r="Z10" s="1353" t="s">
        <v>9859</v>
      </c>
      <c r="AA10" s="1353" t="s">
        <v>4283</v>
      </c>
      <c r="AB10" s="1292">
        <v>45757</v>
      </c>
      <c r="AC10" s="1111" t="s">
        <v>4163</v>
      </c>
      <c r="AD10" s="1355">
        <v>41943</v>
      </c>
    </row>
    <row r="11" spans="1:30" ht="15.75" hidden="1" customHeight="1">
      <c r="A11" s="1106" t="s">
        <v>10</v>
      </c>
      <c r="B11" s="1352" t="s">
        <v>400</v>
      </c>
      <c r="C11" s="1141" t="s">
        <v>176</v>
      </c>
      <c r="D11" s="1353" t="s">
        <v>401</v>
      </c>
      <c r="E11" s="1353" t="s">
        <v>509</v>
      </c>
      <c r="F11" s="1107" t="str">
        <f t="array" ref="F11">IFERROR(INDEX(UIID!$K$2:$K183, MATCH(CONCATENATE(B11,D11,G11,J11), UIID!$B$2:$B183&amp;UIID!$D$2:$D183&amp;UIID!$G$2:$G183&amp;UIID!$H$2:$H183, 0),), "Not Found")</f>
        <v>Not Found</v>
      </c>
      <c r="G11" s="1356" t="s">
        <v>3466</v>
      </c>
      <c r="H11" s="1353"/>
      <c r="I11" s="1353" t="s">
        <v>10080</v>
      </c>
      <c r="J11" s="1353" t="s">
        <v>403</v>
      </c>
      <c r="K11" s="1353">
        <v>9.1319728123422994</v>
      </c>
      <c r="L11" s="1353">
        <v>123.632350340399</v>
      </c>
      <c r="M11" s="1353" t="s">
        <v>404</v>
      </c>
      <c r="N11" s="1353" t="s">
        <v>9838</v>
      </c>
      <c r="O11" s="1353" t="s">
        <v>113</v>
      </c>
      <c r="P11" s="1353" t="s">
        <v>2229</v>
      </c>
      <c r="Q11" s="1353" t="s">
        <v>35</v>
      </c>
      <c r="R11" s="1353" t="s">
        <v>32</v>
      </c>
      <c r="S11" s="1353" t="s">
        <v>99</v>
      </c>
      <c r="T11" s="1353" t="s">
        <v>4164</v>
      </c>
      <c r="U11" s="1348" t="s">
        <v>7081</v>
      </c>
      <c r="V11" s="1120" t="s">
        <v>9861</v>
      </c>
      <c r="W11" s="1354">
        <v>45261</v>
      </c>
      <c r="X11" s="1350">
        <v>47091</v>
      </c>
      <c r="Y11" s="1353" t="s">
        <v>9863</v>
      </c>
      <c r="Z11" s="1348" t="s">
        <v>9864</v>
      </c>
      <c r="AA11" s="1353" t="s">
        <v>4283</v>
      </c>
      <c r="AB11" s="1292">
        <v>45847</v>
      </c>
      <c r="AC11" s="1111" t="s">
        <v>4163</v>
      </c>
      <c r="AD11" s="1355">
        <v>44896</v>
      </c>
    </row>
    <row r="12" spans="1:30" ht="15.75" hidden="1" customHeight="1">
      <c r="A12" s="1106" t="s">
        <v>10</v>
      </c>
      <c r="B12" s="1352" t="s">
        <v>400</v>
      </c>
      <c r="C12" s="1141" t="s">
        <v>176</v>
      </c>
      <c r="D12" s="1353" t="s">
        <v>401</v>
      </c>
      <c r="E12" s="1353" t="s">
        <v>509</v>
      </c>
      <c r="F12" s="1107" t="str">
        <f t="array" ref="F12">IFERROR(INDEX(UIID!$K$2:$K183, MATCH(CONCATENATE(B12,D12,G12,J12), UIID!$B$2:$B183&amp;UIID!$D$2:$D183&amp;UIID!$G$2:$G183&amp;UIID!$H$2:$H183, 0),), "Not Found")</f>
        <v>Not Found</v>
      </c>
      <c r="G12" s="1356" t="s">
        <v>3466</v>
      </c>
      <c r="H12" s="1353"/>
      <c r="I12" s="1353" t="s">
        <v>10080</v>
      </c>
      <c r="J12" s="1353" t="s">
        <v>403</v>
      </c>
      <c r="K12" s="1353">
        <v>9.1319728123422994</v>
      </c>
      <c r="L12" s="1353">
        <v>123.632350340399</v>
      </c>
      <c r="M12" s="1353" t="s">
        <v>404</v>
      </c>
      <c r="N12" s="1353" t="s">
        <v>9838</v>
      </c>
      <c r="O12" s="1353" t="s">
        <v>113</v>
      </c>
      <c r="P12" s="1353" t="s">
        <v>2229</v>
      </c>
      <c r="Q12" s="1353" t="s">
        <v>35</v>
      </c>
      <c r="R12" s="1353" t="s">
        <v>32</v>
      </c>
      <c r="S12" s="1353" t="s">
        <v>47</v>
      </c>
      <c r="T12" s="1353" t="s">
        <v>4164</v>
      </c>
      <c r="U12" s="1348" t="s">
        <v>9867</v>
      </c>
      <c r="V12" s="1120" t="s">
        <v>9868</v>
      </c>
      <c r="W12" s="1354">
        <v>45261</v>
      </c>
      <c r="X12" s="1350">
        <v>47091</v>
      </c>
      <c r="Y12" s="1353" t="s">
        <v>9870</v>
      </c>
      <c r="Z12" s="1348" t="s">
        <v>9871</v>
      </c>
      <c r="AA12" s="1353" t="s">
        <v>4283</v>
      </c>
      <c r="AB12" s="1292">
        <v>45847</v>
      </c>
      <c r="AC12" s="1111" t="s">
        <v>4163</v>
      </c>
      <c r="AD12" s="1355">
        <v>44896</v>
      </c>
    </row>
    <row r="13" spans="1:30" ht="15.75" hidden="1" customHeight="1">
      <c r="A13" s="1106" t="s">
        <v>10</v>
      </c>
      <c r="B13" s="1352" t="s">
        <v>400</v>
      </c>
      <c r="C13" s="1141" t="s">
        <v>176</v>
      </c>
      <c r="D13" s="1353" t="s">
        <v>401</v>
      </c>
      <c r="E13" s="1353" t="s">
        <v>509</v>
      </c>
      <c r="F13" s="1107" t="str">
        <f t="array" ref="F13">IFERROR(INDEX(UIID!$K$2:$K183, MATCH(CONCATENATE(B13,D13,G13,J13), UIID!$B$2:$B183&amp;UIID!$D$2:$D183&amp;UIID!$G$2:$G183&amp;UIID!$H$2:$H183, 0),), "Not Found")</f>
        <v>Not Found</v>
      </c>
      <c r="G13" s="1356" t="s">
        <v>3466</v>
      </c>
      <c r="H13" s="1353"/>
      <c r="I13" s="1353" t="s">
        <v>10080</v>
      </c>
      <c r="J13" s="1353" t="s">
        <v>403</v>
      </c>
      <c r="K13" s="1353">
        <v>9.1319728123422994</v>
      </c>
      <c r="L13" s="1353">
        <v>123.632350340399</v>
      </c>
      <c r="M13" s="1353" t="s">
        <v>404</v>
      </c>
      <c r="N13" s="1353" t="s">
        <v>9838</v>
      </c>
      <c r="O13" s="1353" t="s">
        <v>113</v>
      </c>
      <c r="P13" s="1353" t="s">
        <v>2229</v>
      </c>
      <c r="Q13" s="1353" t="s">
        <v>35</v>
      </c>
      <c r="R13" s="1353" t="s">
        <v>272</v>
      </c>
      <c r="S13" s="1353" t="s">
        <v>2649</v>
      </c>
      <c r="T13" s="1353" t="s">
        <v>4306</v>
      </c>
      <c r="U13" s="1353" t="s">
        <v>366</v>
      </c>
      <c r="V13" s="1353" t="s">
        <v>424</v>
      </c>
      <c r="W13" s="1354">
        <v>45074</v>
      </c>
      <c r="X13" s="1350">
        <v>46902</v>
      </c>
      <c r="Y13" s="1353" t="s">
        <v>9875</v>
      </c>
      <c r="Z13" s="1348" t="s">
        <v>9876</v>
      </c>
      <c r="AA13" s="1353" t="s">
        <v>4283</v>
      </c>
      <c r="AB13" s="1292">
        <v>45728</v>
      </c>
      <c r="AC13" s="1111" t="s">
        <v>4163</v>
      </c>
      <c r="AD13" s="1355">
        <v>42543</v>
      </c>
    </row>
    <row r="14" spans="1:30" ht="15.75" hidden="1" customHeight="1">
      <c r="A14" s="1106" t="s">
        <v>10</v>
      </c>
      <c r="B14" s="1352" t="s">
        <v>400</v>
      </c>
      <c r="C14" s="1141" t="s">
        <v>176</v>
      </c>
      <c r="D14" s="1353" t="s">
        <v>401</v>
      </c>
      <c r="E14" s="1353" t="s">
        <v>509</v>
      </c>
      <c r="F14" s="1107" t="str">
        <f t="array" ref="F14">IFERROR(INDEX(UIID!$K$2:$K183, MATCH(CONCATENATE(B14,D14,G14,J14), UIID!$B$2:$B183&amp;UIID!$D$2:$D183&amp;UIID!$G$2:$G183&amp;UIID!$H$2:$H183, 0),), "Not Found")</f>
        <v>Not Found</v>
      </c>
      <c r="G14" s="1356" t="s">
        <v>3466</v>
      </c>
      <c r="H14" s="1353"/>
      <c r="I14" s="1353" t="s">
        <v>10080</v>
      </c>
      <c r="J14" s="1353" t="s">
        <v>403</v>
      </c>
      <c r="K14" s="1353">
        <v>9.1319728123422994</v>
      </c>
      <c r="L14" s="1353">
        <v>123.632350340399</v>
      </c>
      <c r="M14" s="1353" t="s">
        <v>404</v>
      </c>
      <c r="N14" s="1353" t="s">
        <v>9838</v>
      </c>
      <c r="O14" s="1353" t="s">
        <v>113</v>
      </c>
      <c r="P14" s="1353" t="s">
        <v>2229</v>
      </c>
      <c r="Q14" s="1353" t="s">
        <v>35</v>
      </c>
      <c r="R14" s="1353" t="s">
        <v>125</v>
      </c>
      <c r="S14" s="1353" t="s">
        <v>426</v>
      </c>
      <c r="T14" s="1353" t="s">
        <v>4164</v>
      </c>
      <c r="U14" s="1348" t="s">
        <v>9881</v>
      </c>
      <c r="V14" s="1120" t="s">
        <v>9882</v>
      </c>
      <c r="W14" s="1354">
        <v>45261</v>
      </c>
      <c r="X14" s="1350">
        <v>47091</v>
      </c>
      <c r="Y14" s="1353" t="s">
        <v>9884</v>
      </c>
      <c r="Z14" s="1353" t="s">
        <v>9885</v>
      </c>
      <c r="AA14" s="1353" t="s">
        <v>4283</v>
      </c>
      <c r="AB14" s="1292">
        <v>45824</v>
      </c>
      <c r="AC14" s="1111" t="s">
        <v>4163</v>
      </c>
      <c r="AD14" s="1355">
        <v>44896</v>
      </c>
    </row>
    <row r="15" spans="1:30" ht="15.75" hidden="1" customHeight="1">
      <c r="A15" s="1106" t="s">
        <v>10</v>
      </c>
      <c r="B15" s="1352" t="s">
        <v>400</v>
      </c>
      <c r="C15" s="1141" t="s">
        <v>176</v>
      </c>
      <c r="D15" s="1353" t="s">
        <v>401</v>
      </c>
      <c r="E15" s="1353" t="s">
        <v>509</v>
      </c>
      <c r="F15" s="1107" t="str">
        <f t="array" ref="F15">IFERROR(INDEX(UIID!$K$2:$K183, MATCH(CONCATENATE(B15,D15,G15,J15), UIID!$B$2:$B183&amp;UIID!$D$2:$D183&amp;UIID!$G$2:$G183&amp;UIID!$H$2:$H183, 0),), "Not Found")</f>
        <v>Not Found</v>
      </c>
      <c r="G15" s="1356" t="s">
        <v>3466</v>
      </c>
      <c r="H15" s="1353"/>
      <c r="I15" s="1353" t="s">
        <v>10080</v>
      </c>
      <c r="J15" s="1353" t="s">
        <v>403</v>
      </c>
      <c r="K15" s="1353">
        <v>9.1319728123422994</v>
      </c>
      <c r="L15" s="1353">
        <v>123.632350340399</v>
      </c>
      <c r="M15" s="1353" t="s">
        <v>404</v>
      </c>
      <c r="N15" s="1353" t="s">
        <v>9838</v>
      </c>
      <c r="O15" s="1353" t="s">
        <v>113</v>
      </c>
      <c r="P15" s="1353" t="s">
        <v>2229</v>
      </c>
      <c r="Q15" s="1353" t="s">
        <v>35</v>
      </c>
      <c r="R15" s="1353" t="s">
        <v>125</v>
      </c>
      <c r="S15" s="1353" t="s">
        <v>427</v>
      </c>
      <c r="T15" s="1353" t="s">
        <v>4164</v>
      </c>
      <c r="U15" s="1348" t="s">
        <v>9888</v>
      </c>
      <c r="V15" s="1120" t="s">
        <v>9889</v>
      </c>
      <c r="W15" s="1354">
        <v>45261</v>
      </c>
      <c r="X15" s="1350">
        <v>47091</v>
      </c>
      <c r="Y15" s="1353" t="s">
        <v>9891</v>
      </c>
      <c r="Z15" s="1353" t="s">
        <v>10081</v>
      </c>
      <c r="AA15" s="1360">
        <v>46039</v>
      </c>
      <c r="AB15" s="1292">
        <v>45824</v>
      </c>
      <c r="AC15" s="1111" t="s">
        <v>4163</v>
      </c>
      <c r="AD15" s="1355">
        <v>44896</v>
      </c>
    </row>
    <row r="16" spans="1:30" ht="15.75" hidden="1" customHeight="1">
      <c r="A16" s="1106" t="s">
        <v>10</v>
      </c>
      <c r="B16" s="1352" t="s">
        <v>400</v>
      </c>
      <c r="C16" s="1141" t="s">
        <v>176</v>
      </c>
      <c r="D16" s="1353" t="s">
        <v>401</v>
      </c>
      <c r="E16" s="1353" t="s">
        <v>509</v>
      </c>
      <c r="F16" s="1107" t="str">
        <f t="array" ref="F16">IFERROR(INDEX(UIID!$K$2:$K183, MATCH(CONCATENATE(B16,D16,G16,J16), UIID!$B$2:$B183&amp;UIID!$D$2:$D183&amp;UIID!$G$2:$G183&amp;UIID!$H$2:$H183, 0),), "Not Found")</f>
        <v>Not Found</v>
      </c>
      <c r="G16" s="1356" t="s">
        <v>3466</v>
      </c>
      <c r="H16" s="1353"/>
      <c r="I16" s="1353" t="s">
        <v>10080</v>
      </c>
      <c r="J16" s="1353" t="s">
        <v>403</v>
      </c>
      <c r="K16" s="1353">
        <v>9.1319728123422994</v>
      </c>
      <c r="L16" s="1353">
        <v>123.632350340399</v>
      </c>
      <c r="M16" s="1353" t="s">
        <v>404</v>
      </c>
      <c r="N16" s="1353" t="s">
        <v>9838</v>
      </c>
      <c r="O16" s="1353" t="s">
        <v>113</v>
      </c>
      <c r="P16" s="1353" t="s">
        <v>2229</v>
      </c>
      <c r="Q16" s="1353" t="s">
        <v>35</v>
      </c>
      <c r="R16" s="1353" t="s">
        <v>32</v>
      </c>
      <c r="S16" s="1353" t="s">
        <v>36</v>
      </c>
      <c r="T16" s="1353" t="s">
        <v>4164</v>
      </c>
      <c r="U16" s="1348" t="s">
        <v>407</v>
      </c>
      <c r="V16" s="1120" t="s">
        <v>9896</v>
      </c>
      <c r="W16" s="1354">
        <v>45261</v>
      </c>
      <c r="X16" s="1350">
        <v>47091</v>
      </c>
      <c r="Y16" s="1353" t="s">
        <v>9898</v>
      </c>
      <c r="Z16" s="1353" t="s">
        <v>9899</v>
      </c>
      <c r="AA16" s="1353" t="s">
        <v>4283</v>
      </c>
      <c r="AB16" s="1292">
        <v>45824</v>
      </c>
      <c r="AC16" s="1111" t="s">
        <v>4163</v>
      </c>
      <c r="AD16" s="1355">
        <v>44896</v>
      </c>
    </row>
    <row r="17" spans="1:30" ht="15.75" hidden="1" customHeight="1">
      <c r="A17" s="1106" t="s">
        <v>10</v>
      </c>
      <c r="B17" s="1352" t="s">
        <v>400</v>
      </c>
      <c r="C17" s="1141" t="s">
        <v>176</v>
      </c>
      <c r="D17" s="1353" t="s">
        <v>401</v>
      </c>
      <c r="E17" s="1353" t="s">
        <v>509</v>
      </c>
      <c r="F17" s="1107" t="str">
        <f t="array" ref="F17">IFERROR(INDEX(UIID!$K$2:$K183, MATCH(CONCATENATE(B17,D17,G17,J17), UIID!$B$2:$B183&amp;UIID!$D$2:$D183&amp;UIID!$G$2:$G183&amp;UIID!$H$2:$H183, 0),), "Not Found")</f>
        <v>Not Found</v>
      </c>
      <c r="G17" s="1356" t="s">
        <v>3466</v>
      </c>
      <c r="H17" s="1353"/>
      <c r="I17" s="1353" t="s">
        <v>10080</v>
      </c>
      <c r="J17" s="1353" t="s">
        <v>403</v>
      </c>
      <c r="K17" s="1353">
        <v>9.1319728123422994</v>
      </c>
      <c r="L17" s="1353">
        <v>123.632350340399</v>
      </c>
      <c r="M17" s="1353" t="s">
        <v>404</v>
      </c>
      <c r="N17" s="1353" t="s">
        <v>9838</v>
      </c>
      <c r="O17" s="1353" t="s">
        <v>113</v>
      </c>
      <c r="P17" s="1353" t="s">
        <v>2229</v>
      </c>
      <c r="Q17" s="1353" t="s">
        <v>35</v>
      </c>
      <c r="R17" s="1353" t="s">
        <v>125</v>
      </c>
      <c r="S17" s="1353" t="s">
        <v>428</v>
      </c>
      <c r="T17" s="1353" t="s">
        <v>4164</v>
      </c>
      <c r="U17" s="1348" t="s">
        <v>9902</v>
      </c>
      <c r="V17" s="1120" t="s">
        <v>9903</v>
      </c>
      <c r="W17" s="1354">
        <v>45261</v>
      </c>
      <c r="X17" s="1350">
        <v>47091</v>
      </c>
      <c r="Y17" s="1353" t="s">
        <v>9905</v>
      </c>
      <c r="Z17" s="1353" t="s">
        <v>9906</v>
      </c>
      <c r="AA17" s="1353" t="s">
        <v>4283</v>
      </c>
      <c r="AB17" s="1292">
        <v>45824</v>
      </c>
      <c r="AC17" s="1111" t="s">
        <v>4163</v>
      </c>
      <c r="AD17" s="1355">
        <v>44896</v>
      </c>
    </row>
    <row r="18" spans="1:30" ht="15.75" customHeight="1">
      <c r="A18" s="1106" t="s">
        <v>10</v>
      </c>
      <c r="B18" s="1352" t="s">
        <v>400</v>
      </c>
      <c r="C18" s="1141" t="s">
        <v>176</v>
      </c>
      <c r="D18" s="1353" t="s">
        <v>401</v>
      </c>
      <c r="E18" s="1353" t="s">
        <v>509</v>
      </c>
      <c r="F18" s="1107" t="str">
        <f t="array" ref="F18">IFERROR(INDEX(UIID!$K$2:$K183, MATCH(CONCATENATE(B18,D18,G18,J18), UIID!$B$2:$B183&amp;UIID!$D$2:$D183&amp;UIID!$G$2:$G183&amp;UIID!$H$2:$H183, 0),), "Not Found")</f>
        <v>Not Found</v>
      </c>
      <c r="G18" s="1356" t="s">
        <v>3482</v>
      </c>
      <c r="H18" s="1353"/>
      <c r="I18" s="1353" t="s">
        <v>9945</v>
      </c>
      <c r="J18" s="1353" t="s">
        <v>1950</v>
      </c>
      <c r="K18" s="1353">
        <v>9.2186919481347207</v>
      </c>
      <c r="L18" s="1353">
        <v>123.51891037107301</v>
      </c>
      <c r="M18" s="1353" t="s">
        <v>9912</v>
      </c>
      <c r="N18" s="1353" t="s">
        <v>9913</v>
      </c>
      <c r="O18" s="1353" t="s">
        <v>15</v>
      </c>
      <c r="P18" s="1353" t="s">
        <v>16</v>
      </c>
      <c r="Q18" s="1353" t="s">
        <v>35</v>
      </c>
      <c r="R18" s="1353" t="s">
        <v>104</v>
      </c>
      <c r="S18" s="1353" t="s">
        <v>105</v>
      </c>
      <c r="T18" s="1353" t="s">
        <v>4164</v>
      </c>
      <c r="U18" s="1353" t="s">
        <v>408</v>
      </c>
      <c r="V18" s="1353" t="s">
        <v>1951</v>
      </c>
      <c r="W18" s="1354">
        <v>45288</v>
      </c>
      <c r="X18" s="1358">
        <v>47116</v>
      </c>
      <c r="Y18" s="1353" t="s">
        <v>9915</v>
      </c>
      <c r="Z18" s="1353" t="s">
        <v>9916</v>
      </c>
      <c r="AA18" s="1353" t="s">
        <v>9917</v>
      </c>
      <c r="AB18" s="1293">
        <v>45404</v>
      </c>
      <c r="AC18" s="1111"/>
      <c r="AD18" s="1121"/>
    </row>
    <row r="19" spans="1:30" ht="15.75" hidden="1" customHeight="1">
      <c r="A19" s="1106" t="s">
        <v>10</v>
      </c>
      <c r="B19" s="1352" t="s">
        <v>400</v>
      </c>
      <c r="C19" s="1141" t="s">
        <v>176</v>
      </c>
      <c r="D19" s="1353" t="s">
        <v>401</v>
      </c>
      <c r="E19" s="1353" t="s">
        <v>509</v>
      </c>
      <c r="F19" s="1107" t="str">
        <f t="array" ref="F19">IFERROR(INDEX(UIID!$K$2:$K183, MATCH(CONCATENATE(B19,D19,G19,J19), UIID!$B$2:$B183&amp;UIID!$D$2:$D183&amp;UIID!$G$2:$G183&amp;UIID!$H$2:$H183, 0),), "Not Found")</f>
        <v>Not Found</v>
      </c>
      <c r="G19" s="1353" t="s">
        <v>2049</v>
      </c>
      <c r="H19" s="1353"/>
      <c r="I19" s="1106" t="s">
        <v>9953</v>
      </c>
      <c r="J19" s="1353" t="s">
        <v>2050</v>
      </c>
      <c r="K19" s="1353">
        <v>9.1316466767705595</v>
      </c>
      <c r="L19" s="1353">
        <v>123.631011711564</v>
      </c>
      <c r="M19" s="1353">
        <v>9171300181</v>
      </c>
      <c r="N19" s="1353" t="s">
        <v>9919</v>
      </c>
      <c r="O19" s="1353" t="s">
        <v>113</v>
      </c>
      <c r="P19" s="1353" t="s">
        <v>2229</v>
      </c>
      <c r="Q19" s="1353" t="s">
        <v>35</v>
      </c>
      <c r="R19" s="1348" t="s">
        <v>272</v>
      </c>
      <c r="S19" s="1348" t="s">
        <v>2649</v>
      </c>
      <c r="T19" s="1353" t="s">
        <v>4306</v>
      </c>
      <c r="U19" s="1353" t="s">
        <v>86</v>
      </c>
      <c r="V19" s="1353" t="s">
        <v>2053</v>
      </c>
      <c r="W19" s="1354">
        <v>45084</v>
      </c>
      <c r="X19" s="1350">
        <v>46912</v>
      </c>
      <c r="Y19" s="1353" t="s">
        <v>9921</v>
      </c>
      <c r="Z19" s="1353" t="s">
        <v>9922</v>
      </c>
      <c r="AA19" s="1353" t="s">
        <v>9923</v>
      </c>
      <c r="AB19" s="1293">
        <v>45404</v>
      </c>
      <c r="AC19" s="1111" t="s">
        <v>4163</v>
      </c>
      <c r="AD19" s="1355">
        <v>44459</v>
      </c>
    </row>
    <row r="20" spans="1:30" ht="15.75" hidden="1" customHeight="1">
      <c r="A20" s="1106" t="s">
        <v>10</v>
      </c>
      <c r="B20" s="1352" t="s">
        <v>400</v>
      </c>
      <c r="C20" s="1141" t="s">
        <v>176</v>
      </c>
      <c r="D20" s="1353" t="s">
        <v>401</v>
      </c>
      <c r="E20" s="1353" t="s">
        <v>509</v>
      </c>
      <c r="F20" s="1107" t="str">
        <f t="array" ref="F20">IFERROR(INDEX(UIID!$K$2:$K183, MATCH(CONCATENATE(B20,D20,G20,J20), UIID!$B$2:$B183&amp;UIID!$D$2:$D183&amp;UIID!$G$2:$G183&amp;UIID!$H$2:$H183, 0),), "Not Found")</f>
        <v>Not Found</v>
      </c>
      <c r="G20" s="1353" t="s">
        <v>2049</v>
      </c>
      <c r="H20" s="1353"/>
      <c r="I20" s="1106" t="s">
        <v>9953</v>
      </c>
      <c r="J20" s="1353" t="s">
        <v>2050</v>
      </c>
      <c r="K20" s="1353">
        <v>9.1316466767705595</v>
      </c>
      <c r="L20" s="1353">
        <v>123.631011711564</v>
      </c>
      <c r="M20" s="1353">
        <v>9171300181</v>
      </c>
      <c r="N20" s="1353" t="s">
        <v>9919</v>
      </c>
      <c r="O20" s="1353" t="s">
        <v>113</v>
      </c>
      <c r="P20" s="1353" t="s">
        <v>2229</v>
      </c>
      <c r="Q20" s="1353" t="s">
        <v>4262</v>
      </c>
      <c r="R20" s="1353" t="s">
        <v>272</v>
      </c>
      <c r="S20" s="1353" t="s">
        <v>9925</v>
      </c>
      <c r="T20" s="1353" t="s">
        <v>22</v>
      </c>
      <c r="U20" s="1353" t="s">
        <v>2041</v>
      </c>
      <c r="V20" s="1348" t="s">
        <v>9926</v>
      </c>
      <c r="W20" s="1354">
        <v>44929</v>
      </c>
      <c r="X20" s="1350">
        <v>46756</v>
      </c>
      <c r="Y20" s="1353" t="s">
        <v>9928</v>
      </c>
      <c r="Z20" s="1353" t="s">
        <v>9922</v>
      </c>
      <c r="AA20" s="1353" t="s">
        <v>9923</v>
      </c>
      <c r="AB20" s="1361">
        <v>45404</v>
      </c>
      <c r="AC20" s="1111" t="s">
        <v>4163</v>
      </c>
      <c r="AD20" s="1355">
        <v>44929</v>
      </c>
    </row>
    <row r="21" spans="1:30" ht="15.75" hidden="1" customHeight="1">
      <c r="A21" s="1106" t="s">
        <v>10</v>
      </c>
      <c r="B21" s="1352" t="s">
        <v>400</v>
      </c>
      <c r="C21" s="1141" t="s">
        <v>176</v>
      </c>
      <c r="D21" s="1353" t="s">
        <v>401</v>
      </c>
      <c r="E21" s="1353" t="s">
        <v>509</v>
      </c>
      <c r="F21" s="1107" t="str">
        <f t="array" ref="F21">IFERROR(INDEX(UIID!$K$2:$K183, MATCH(CONCATENATE(B21,D21,G21,J21), UIID!$B$2:$B183&amp;UIID!$D$2:$D183&amp;UIID!$G$2:$G183&amp;UIID!$H$2:$H183, 0),), "Not Found")</f>
        <v>Not Found</v>
      </c>
      <c r="G21" s="1353" t="s">
        <v>2049</v>
      </c>
      <c r="H21" s="1353"/>
      <c r="I21" s="1106" t="s">
        <v>9953</v>
      </c>
      <c r="J21" s="1353" t="s">
        <v>2050</v>
      </c>
      <c r="K21" s="1353">
        <v>9.1316466767705595</v>
      </c>
      <c r="L21" s="1353">
        <v>123.631011711564</v>
      </c>
      <c r="M21" s="1353">
        <v>9171300181</v>
      </c>
      <c r="N21" s="1353" t="s">
        <v>9919</v>
      </c>
      <c r="O21" s="1353" t="s">
        <v>113</v>
      </c>
      <c r="P21" s="1353" t="s">
        <v>2229</v>
      </c>
      <c r="Q21" s="1353" t="s">
        <v>35</v>
      </c>
      <c r="R21" s="1353" t="s">
        <v>107</v>
      </c>
      <c r="S21" s="1353" t="s">
        <v>191</v>
      </c>
      <c r="T21" s="1353" t="s">
        <v>4164</v>
      </c>
      <c r="U21" s="1353" t="s">
        <v>6327</v>
      </c>
      <c r="V21" s="1120" t="s">
        <v>9933</v>
      </c>
      <c r="W21" s="1354">
        <v>44929</v>
      </c>
      <c r="X21" s="1350">
        <v>46756</v>
      </c>
      <c r="Y21" s="1353" t="s">
        <v>9930</v>
      </c>
      <c r="Z21" s="1353" t="s">
        <v>9931</v>
      </c>
      <c r="AA21" s="1353" t="s">
        <v>4283</v>
      </c>
      <c r="AB21" s="1361">
        <v>45404</v>
      </c>
      <c r="AC21" s="1111" t="s">
        <v>4163</v>
      </c>
      <c r="AD21" s="1355">
        <v>44929</v>
      </c>
    </row>
    <row r="22" spans="1:30" ht="15.75" hidden="1" customHeight="1">
      <c r="A22" s="1106" t="s">
        <v>10</v>
      </c>
      <c r="B22" s="1352" t="s">
        <v>400</v>
      </c>
      <c r="C22" s="1141" t="s">
        <v>176</v>
      </c>
      <c r="D22" s="1353" t="s">
        <v>401</v>
      </c>
      <c r="E22" s="1353" t="s">
        <v>509</v>
      </c>
      <c r="F22" s="1107" t="str">
        <f t="array" ref="F22">IFERROR(INDEX(UIID!$K$2:$K183, MATCH(CONCATENATE(B22,D22,G22,J22), UIID!$B$2:$B183&amp;UIID!$D$2:$D183&amp;UIID!$G$2:$G183&amp;UIID!$H$2:$H183, 0),), "Not Found")</f>
        <v>Not Found</v>
      </c>
      <c r="G22" s="1353" t="s">
        <v>2049</v>
      </c>
      <c r="H22" s="1353"/>
      <c r="I22" s="1106" t="s">
        <v>9953</v>
      </c>
      <c r="J22" s="1353" t="s">
        <v>2050</v>
      </c>
      <c r="K22" s="1353">
        <v>9.1316466767705595</v>
      </c>
      <c r="L22" s="1353">
        <v>123.631011711564</v>
      </c>
      <c r="M22" s="1353">
        <v>9171300181</v>
      </c>
      <c r="N22" s="1353" t="s">
        <v>9919</v>
      </c>
      <c r="O22" s="1353" t="s">
        <v>113</v>
      </c>
      <c r="P22" s="1353" t="s">
        <v>2229</v>
      </c>
      <c r="Q22" s="1353" t="s">
        <v>35</v>
      </c>
      <c r="R22" s="1353" t="s">
        <v>104</v>
      </c>
      <c r="S22" s="1353" t="s">
        <v>105</v>
      </c>
      <c r="T22" s="1353" t="s">
        <v>4164</v>
      </c>
      <c r="U22" s="1353" t="s">
        <v>106</v>
      </c>
      <c r="V22" s="1353" t="s">
        <v>2055</v>
      </c>
      <c r="W22" s="1354">
        <v>45084</v>
      </c>
      <c r="X22" s="1350">
        <v>46912</v>
      </c>
      <c r="Y22" s="1353" t="s">
        <v>9930</v>
      </c>
      <c r="Z22" s="1353" t="s">
        <v>9936</v>
      </c>
      <c r="AA22" s="1362">
        <v>45207</v>
      </c>
      <c r="AB22" s="1363">
        <v>45791</v>
      </c>
      <c r="AC22" s="1111" t="s">
        <v>4163</v>
      </c>
      <c r="AD22" s="1355">
        <v>44179</v>
      </c>
    </row>
    <row r="23" spans="1:30" ht="15.75" customHeight="1">
      <c r="A23" s="1106" t="s">
        <v>10</v>
      </c>
      <c r="B23" s="1352" t="s">
        <v>400</v>
      </c>
      <c r="C23" s="1141" t="s">
        <v>176</v>
      </c>
      <c r="D23" s="1106" t="s">
        <v>401</v>
      </c>
      <c r="E23" s="1106" t="s">
        <v>509</v>
      </c>
      <c r="F23" s="1107" t="str">
        <f t="array" ref="F23">IFERROR(INDEX(UIID!$K$2:$K183, MATCH(CONCATENATE(B23,D23,G23,J23), UIID!$B$2:$B183&amp;UIID!$D$2:$D183&amp;UIID!$G$2:$G183&amp;UIID!$H$2:$H183, 0),), "Not Found")</f>
        <v>Not Found</v>
      </c>
      <c r="G23" s="1108" t="s">
        <v>3482</v>
      </c>
      <c r="H23" s="1106"/>
      <c r="I23" s="1106" t="s">
        <v>9945</v>
      </c>
      <c r="J23" s="1106" t="s">
        <v>1950</v>
      </c>
      <c r="K23" s="1353">
        <v>9.2186919481347207</v>
      </c>
      <c r="L23" s="1353">
        <v>123.51891037107301</v>
      </c>
      <c r="M23" s="1353" t="s">
        <v>9912</v>
      </c>
      <c r="N23" s="1106" t="s">
        <v>9913</v>
      </c>
      <c r="O23" s="1106" t="s">
        <v>15</v>
      </c>
      <c r="P23" s="1106" t="s">
        <v>16</v>
      </c>
      <c r="Q23" s="1106" t="s">
        <v>35</v>
      </c>
      <c r="R23" s="1106" t="s">
        <v>87</v>
      </c>
      <c r="S23" s="1106" t="s">
        <v>88</v>
      </c>
      <c r="T23" s="1106" t="s">
        <v>4164</v>
      </c>
      <c r="U23" s="1106" t="s">
        <v>9773</v>
      </c>
      <c r="V23" s="1106" t="s">
        <v>9946</v>
      </c>
      <c r="W23" s="1116">
        <v>45288</v>
      </c>
      <c r="X23" s="1350">
        <v>47116</v>
      </c>
      <c r="Y23" s="1106" t="s">
        <v>5894</v>
      </c>
      <c r="Z23" s="1106" t="s">
        <v>9947</v>
      </c>
      <c r="AA23" s="1109">
        <v>46433</v>
      </c>
      <c r="AB23" s="1363">
        <v>45887</v>
      </c>
      <c r="AC23" s="1111" t="s">
        <v>4163</v>
      </c>
      <c r="AD23" s="1114">
        <v>44859</v>
      </c>
    </row>
    <row r="24" spans="1:30" ht="15.75" customHeight="1">
      <c r="A24" s="1106" t="s">
        <v>10</v>
      </c>
      <c r="B24" s="1352" t="s">
        <v>400</v>
      </c>
      <c r="C24" s="1141" t="s">
        <v>176</v>
      </c>
      <c r="D24" s="1106" t="s">
        <v>783</v>
      </c>
      <c r="E24" s="1106" t="s">
        <v>146</v>
      </c>
      <c r="F24" s="1107" t="str">
        <f t="array" ref="F24">IFERROR(INDEX(UIID!$K$2:$K183, MATCH(CONCATENATE(B24,D24,G24,J24), UIID!$B$2:$B183&amp;UIID!$D$2:$D183&amp;UIID!$G$2:$G183&amp;UIID!$H$2:$H183, 0),), "Not Found")</f>
        <v>Not Found</v>
      </c>
      <c r="G24" s="1106" t="s">
        <v>4083</v>
      </c>
      <c r="H24" s="1106"/>
      <c r="I24" s="1106" t="s">
        <v>10083</v>
      </c>
      <c r="J24" s="1106" t="s">
        <v>4084</v>
      </c>
      <c r="K24" s="1106">
        <v>9.1518319746603698</v>
      </c>
      <c r="L24" s="1106">
        <v>123.5013811621</v>
      </c>
      <c r="M24" s="1106">
        <v>9279707007</v>
      </c>
      <c r="N24" s="1106" t="s">
        <v>10084</v>
      </c>
      <c r="O24" s="1106" t="s">
        <v>15</v>
      </c>
      <c r="P24" s="1106" t="s">
        <v>16</v>
      </c>
      <c r="Q24" s="1106" t="s">
        <v>4262</v>
      </c>
      <c r="R24" s="1106" t="s">
        <v>3006</v>
      </c>
      <c r="S24" s="1106" t="s">
        <v>9949</v>
      </c>
      <c r="T24" s="1106" t="s">
        <v>22</v>
      </c>
      <c r="U24" s="1106" t="s">
        <v>235</v>
      </c>
      <c r="V24" s="1106" t="s">
        <v>9950</v>
      </c>
      <c r="W24" s="1116">
        <v>44887</v>
      </c>
      <c r="X24" s="1117">
        <v>46712</v>
      </c>
      <c r="Y24" s="1106" t="s">
        <v>9951</v>
      </c>
      <c r="Z24" s="1106" t="s">
        <v>9952</v>
      </c>
      <c r="AA24" s="1106" t="s">
        <v>4283</v>
      </c>
      <c r="AB24" s="1361">
        <v>45546</v>
      </c>
      <c r="AC24" s="1111" t="s">
        <v>4163</v>
      </c>
      <c r="AD24" s="1121"/>
    </row>
    <row r="25" spans="1:30" ht="15.75" hidden="1" customHeight="1">
      <c r="A25" s="1106" t="s">
        <v>10</v>
      </c>
      <c r="B25" s="1352" t="s">
        <v>400</v>
      </c>
      <c r="C25" s="1141" t="s">
        <v>176</v>
      </c>
      <c r="D25" s="1106" t="s">
        <v>401</v>
      </c>
      <c r="E25" s="1106" t="s">
        <v>509</v>
      </c>
      <c r="F25" s="1107" t="str">
        <f t="array" ref="F25">IFERROR(INDEX(UIID!$K$2:$K183, MATCH(CONCATENATE(B25,D25,G25,J25), UIID!$B$2:$B183&amp;UIID!$D$2:$D183&amp;UIID!$G$2:$G183&amp;UIID!$H$2:$H183, 0),), "Not Found")</f>
        <v>Not Found</v>
      </c>
      <c r="G25" s="1106" t="s">
        <v>2049</v>
      </c>
      <c r="H25" s="1106"/>
      <c r="I25" s="1106" t="s">
        <v>9953</v>
      </c>
      <c r="J25" s="1106" t="s">
        <v>2050</v>
      </c>
      <c r="K25" s="1353">
        <v>9.1316466767705595</v>
      </c>
      <c r="L25" s="1353">
        <v>123.631011711564</v>
      </c>
      <c r="M25" s="1106" t="s">
        <v>2051</v>
      </c>
      <c r="N25" s="1353" t="s">
        <v>9919</v>
      </c>
      <c r="O25" s="1106" t="s">
        <v>113</v>
      </c>
      <c r="P25" s="1353" t="s">
        <v>2229</v>
      </c>
      <c r="Q25" s="1106" t="s">
        <v>35</v>
      </c>
      <c r="R25" s="1106" t="s">
        <v>117</v>
      </c>
      <c r="S25" s="1106" t="s">
        <v>200</v>
      </c>
      <c r="T25" s="1106" t="s">
        <v>4164</v>
      </c>
      <c r="U25" s="1106" t="s">
        <v>9954</v>
      </c>
      <c r="V25" s="1106" t="s">
        <v>9955</v>
      </c>
      <c r="W25" s="1116">
        <v>44907</v>
      </c>
      <c r="X25" s="1117">
        <v>46732</v>
      </c>
      <c r="Y25" s="1106" t="s">
        <v>9956</v>
      </c>
      <c r="Z25" s="1106" t="s">
        <v>9957</v>
      </c>
      <c r="AA25" s="1117">
        <v>45054</v>
      </c>
      <c r="AB25" s="1363">
        <v>45791</v>
      </c>
      <c r="AC25" s="1111" t="s">
        <v>4163</v>
      </c>
      <c r="AD25" s="1121"/>
    </row>
    <row r="26" spans="1:30" ht="15.75" hidden="1" customHeight="1">
      <c r="A26" s="1106" t="s">
        <v>10</v>
      </c>
      <c r="B26" s="1352" t="s">
        <v>400</v>
      </c>
      <c r="C26" s="1141" t="s">
        <v>176</v>
      </c>
      <c r="D26" s="1106" t="s">
        <v>401</v>
      </c>
      <c r="E26" s="1106" t="s">
        <v>509</v>
      </c>
      <c r="F26" s="1107" t="str">
        <f t="array" ref="F26">IFERROR(INDEX(UIID!$K$2:$K183, MATCH(CONCATENATE(B26,D26,G26,J26), UIID!$B$2:$B183&amp;UIID!$D$2:$D183&amp;UIID!$G$2:$G183&amp;UIID!$H$2:$H183, 0),), "Not Found")</f>
        <v>Not Found</v>
      </c>
      <c r="G26" s="1106" t="s">
        <v>3466</v>
      </c>
      <c r="H26" s="1106"/>
      <c r="I26" s="1353" t="s">
        <v>10080</v>
      </c>
      <c r="J26" s="1106" t="s">
        <v>403</v>
      </c>
      <c r="K26" s="1353">
        <v>9.1319728123422994</v>
      </c>
      <c r="L26" s="1353">
        <v>123.632350340399</v>
      </c>
      <c r="M26" s="1353" t="s">
        <v>404</v>
      </c>
      <c r="N26" s="1106" t="s">
        <v>9822</v>
      </c>
      <c r="O26" s="1106" t="s">
        <v>113</v>
      </c>
      <c r="P26" s="1353" t="s">
        <v>2229</v>
      </c>
      <c r="Q26" s="1106" t="s">
        <v>35</v>
      </c>
      <c r="R26" s="1106" t="s">
        <v>125</v>
      </c>
      <c r="S26" s="1106" t="s">
        <v>2338</v>
      </c>
      <c r="T26" s="1106" t="s">
        <v>4157</v>
      </c>
      <c r="U26" s="1106" t="s">
        <v>2218</v>
      </c>
      <c r="V26" s="1106" t="s">
        <v>9960</v>
      </c>
      <c r="W26" s="1116">
        <v>45261</v>
      </c>
      <c r="X26" s="1117">
        <v>47091</v>
      </c>
      <c r="Y26" s="1106" t="s">
        <v>9961</v>
      </c>
      <c r="Z26" s="1106" t="s">
        <v>9962</v>
      </c>
      <c r="AA26" s="1175">
        <v>44984</v>
      </c>
      <c r="AB26" s="1301">
        <v>45847</v>
      </c>
      <c r="AC26" s="1111" t="s">
        <v>4163</v>
      </c>
      <c r="AD26" s="1121"/>
    </row>
    <row r="27" spans="1:30" ht="15.75" hidden="1" customHeight="1">
      <c r="A27" s="1106" t="s">
        <v>10</v>
      </c>
      <c r="B27" s="1352" t="s">
        <v>400</v>
      </c>
      <c r="C27" s="1141" t="s">
        <v>176</v>
      </c>
      <c r="D27" s="1106" t="s">
        <v>783</v>
      </c>
      <c r="E27" s="1106" t="s">
        <v>146</v>
      </c>
      <c r="F27" s="1107" t="str">
        <f t="array" ref="F27">IFERROR(INDEX(UIID!$K$2:$K183, MATCH(CONCATENATE(B27,D27,G27,J27), UIID!$B$2:$B183&amp;UIID!$D$2:$D183&amp;UIID!$G$2:$G183&amp;UIID!$H$2:$H183, 0),), "Not Found")</f>
        <v>Not Found</v>
      </c>
      <c r="G27" s="1106" t="s">
        <v>784</v>
      </c>
      <c r="H27" s="1106"/>
      <c r="I27" s="1106" t="s">
        <v>9967</v>
      </c>
      <c r="J27" s="1106" t="s">
        <v>785</v>
      </c>
      <c r="K27" s="1353">
        <v>9.1713401523513305</v>
      </c>
      <c r="L27" s="1353">
        <v>123.527118670539</v>
      </c>
      <c r="M27" s="1106">
        <v>9264453438</v>
      </c>
      <c r="N27" s="1106"/>
      <c r="O27" s="1106" t="s">
        <v>15</v>
      </c>
      <c r="P27" s="1106" t="s">
        <v>1449</v>
      </c>
      <c r="Q27" s="1106" t="s">
        <v>35</v>
      </c>
      <c r="R27" s="1106" t="s">
        <v>125</v>
      </c>
      <c r="S27" s="1106" t="s">
        <v>426</v>
      </c>
      <c r="T27" s="1106" t="s">
        <v>4164</v>
      </c>
      <c r="U27" s="1106" t="s">
        <v>9881</v>
      </c>
      <c r="V27" s="1106" t="s">
        <v>9968</v>
      </c>
      <c r="W27" s="1116">
        <v>45315</v>
      </c>
      <c r="X27" s="1350">
        <v>47143</v>
      </c>
      <c r="Y27" s="1106" t="s">
        <v>9815</v>
      </c>
      <c r="Z27" s="1106" t="s">
        <v>9969</v>
      </c>
      <c r="AA27" s="1175">
        <v>46389</v>
      </c>
      <c r="AB27" s="1361">
        <v>45404</v>
      </c>
      <c r="AC27" s="1111" t="s">
        <v>4163</v>
      </c>
      <c r="AD27" s="1114">
        <v>44935</v>
      </c>
    </row>
    <row r="28" spans="1:30" ht="15.75" customHeight="1">
      <c r="A28" s="1106" t="s">
        <v>10</v>
      </c>
      <c r="B28" s="1352" t="s">
        <v>400</v>
      </c>
      <c r="C28" s="1141" t="s">
        <v>176</v>
      </c>
      <c r="D28" s="1106" t="s">
        <v>4088</v>
      </c>
      <c r="E28" s="1106" t="s">
        <v>146</v>
      </c>
      <c r="F28" s="1107" t="str">
        <f t="array" ref="F28">IFERROR(INDEX(UIID!$K$2:$K183, MATCH(CONCATENATE(B28,D28,G28,J28), UIID!$B$2:$B183&amp;UIID!$D$2:$D183&amp;UIID!$G$2:$G183&amp;UIID!$H$2:$H183, 0),), "Not Found")</f>
        <v>Not Found</v>
      </c>
      <c r="G28" s="1106" t="s">
        <v>1805</v>
      </c>
      <c r="H28" s="1106"/>
      <c r="I28" s="1106" t="s">
        <v>9970</v>
      </c>
      <c r="J28" s="1106" t="s">
        <v>4089</v>
      </c>
      <c r="K28" s="1106">
        <v>9.2786130930984605</v>
      </c>
      <c r="L28" s="1106">
        <v>123.584606960231</v>
      </c>
      <c r="M28" s="1106">
        <v>9176710565</v>
      </c>
      <c r="N28" s="1106" t="s">
        <v>4518</v>
      </c>
      <c r="O28" s="1106" t="s">
        <v>15</v>
      </c>
      <c r="P28" s="1106" t="s">
        <v>16</v>
      </c>
      <c r="Q28" s="1106" t="s">
        <v>35</v>
      </c>
      <c r="R28" s="1353" t="s">
        <v>32</v>
      </c>
      <c r="S28" s="1106" t="s">
        <v>228</v>
      </c>
      <c r="T28" s="1106" t="s">
        <v>4157</v>
      </c>
      <c r="U28" s="1106" t="s">
        <v>4859</v>
      </c>
      <c r="V28" s="1106" t="s">
        <v>9971</v>
      </c>
      <c r="W28" s="1116">
        <v>45366</v>
      </c>
      <c r="X28" s="1117">
        <v>47195</v>
      </c>
      <c r="Y28" s="1106" t="s">
        <v>4520</v>
      </c>
      <c r="Z28" s="1106" t="s">
        <v>4521</v>
      </c>
      <c r="AA28" s="1106" t="s">
        <v>9972</v>
      </c>
      <c r="AB28" s="1361">
        <v>45404</v>
      </c>
      <c r="AC28" s="1111" t="s">
        <v>4163</v>
      </c>
      <c r="AD28" s="1121"/>
    </row>
    <row r="29" spans="1:30" ht="15.75" customHeight="1">
      <c r="A29" s="1106" t="s">
        <v>10</v>
      </c>
      <c r="B29" s="1364" t="s">
        <v>400</v>
      </c>
      <c r="C29" s="1141" t="s">
        <v>176</v>
      </c>
      <c r="D29" s="1133" t="s">
        <v>4088</v>
      </c>
      <c r="E29" s="1133" t="s">
        <v>146</v>
      </c>
      <c r="F29" s="1107" t="str">
        <f t="array" ref="F29">IFERROR(INDEX(UIID!$K$2:$K183, MATCH(CONCATENATE(B29,D29,G29,J29), UIID!$B$2:$B183&amp;UIID!$D$2:$D183&amp;UIID!$G$2:$G183&amp;UIID!$H$2:$H183, 0),), "Not Found")</f>
        <v>Not Found</v>
      </c>
      <c r="G29" s="1133" t="s">
        <v>1805</v>
      </c>
      <c r="H29" s="1133"/>
      <c r="I29" s="1133" t="s">
        <v>9970</v>
      </c>
      <c r="J29" s="1133" t="s">
        <v>4089</v>
      </c>
      <c r="K29" s="1133">
        <v>9.2786130930984605</v>
      </c>
      <c r="L29" s="1133">
        <v>123.584606960231</v>
      </c>
      <c r="M29" s="1133">
        <v>9176710565</v>
      </c>
      <c r="N29" s="1133" t="s">
        <v>10085</v>
      </c>
      <c r="O29" s="1133" t="s">
        <v>15</v>
      </c>
      <c r="P29" s="1133" t="s">
        <v>16</v>
      </c>
      <c r="Q29" s="1133" t="s">
        <v>35</v>
      </c>
      <c r="R29" s="1353" t="s">
        <v>32</v>
      </c>
      <c r="S29" s="1133" t="s">
        <v>47</v>
      </c>
      <c r="T29" s="1133" t="s">
        <v>4164</v>
      </c>
      <c r="U29" s="1133" t="s">
        <v>91</v>
      </c>
      <c r="V29" s="1133" t="s">
        <v>9973</v>
      </c>
      <c r="W29" s="1134">
        <v>45366</v>
      </c>
      <c r="X29" s="1135">
        <v>47195</v>
      </c>
      <c r="Y29" s="1133" t="s">
        <v>9974</v>
      </c>
      <c r="Z29" s="1133" t="s">
        <v>9975</v>
      </c>
      <c r="AA29" s="1135">
        <v>46179</v>
      </c>
      <c r="AB29" s="1365">
        <v>45404</v>
      </c>
      <c r="AC29" s="1111" t="s">
        <v>4163</v>
      </c>
      <c r="AD29" s="1121"/>
    </row>
    <row r="30" spans="1:30" ht="15.75" customHeight="1">
      <c r="A30" s="1106" t="s">
        <v>10</v>
      </c>
      <c r="B30" s="1106" t="s">
        <v>400</v>
      </c>
      <c r="C30" s="1141" t="s">
        <v>176</v>
      </c>
      <c r="D30" s="1106" t="s">
        <v>4088</v>
      </c>
      <c r="E30" s="1106" t="s">
        <v>146</v>
      </c>
      <c r="F30" s="1107" t="str">
        <f t="array" ref="F30">IFERROR(INDEX(UIID!$K$2:$K183, MATCH(CONCATENATE(B30,D30,G30,J30), UIID!$B$2:$B183&amp;UIID!$D$2:$D183&amp;UIID!$G$2:$G183&amp;UIID!$H$2:$H183, 0),), "Not Found")</f>
        <v>Not Found</v>
      </c>
      <c r="G30" s="1106" t="s">
        <v>1805</v>
      </c>
      <c r="H30" s="1106"/>
      <c r="I30" s="1106" t="s">
        <v>9970</v>
      </c>
      <c r="J30" s="1106" t="s">
        <v>4089</v>
      </c>
      <c r="K30" s="1106">
        <v>9.2786130930984605</v>
      </c>
      <c r="L30" s="1106">
        <v>123.584606960231</v>
      </c>
      <c r="M30" s="1106">
        <v>9176710565</v>
      </c>
      <c r="N30" s="313" t="s">
        <v>10085</v>
      </c>
      <c r="O30" s="1106" t="s">
        <v>15</v>
      </c>
      <c r="P30" s="1106" t="s">
        <v>16</v>
      </c>
      <c r="Q30" s="1106" t="s">
        <v>35</v>
      </c>
      <c r="R30" s="1106" t="s">
        <v>2230</v>
      </c>
      <c r="S30" s="1106" t="s">
        <v>161</v>
      </c>
      <c r="T30" s="1106" t="s">
        <v>4157</v>
      </c>
      <c r="U30" s="1106" t="s">
        <v>9976</v>
      </c>
      <c r="V30" s="1106" t="s">
        <v>9977</v>
      </c>
      <c r="W30" s="1116">
        <v>45029</v>
      </c>
      <c r="X30" s="1117">
        <v>46855</v>
      </c>
      <c r="Y30" s="1106" t="s">
        <v>9978</v>
      </c>
      <c r="Z30" s="1106" t="s">
        <v>9979</v>
      </c>
      <c r="AA30" s="1106" t="s">
        <v>9980</v>
      </c>
      <c r="AB30" s="1361">
        <v>45478</v>
      </c>
      <c r="AC30" s="1111" t="s">
        <v>4163</v>
      </c>
      <c r="AD30" s="1121"/>
    </row>
    <row r="31" spans="1:30" ht="15.75" customHeight="1">
      <c r="A31" s="1106" t="s">
        <v>10</v>
      </c>
      <c r="B31" s="1133" t="s">
        <v>400</v>
      </c>
      <c r="C31" s="1141" t="s">
        <v>176</v>
      </c>
      <c r="D31" s="1133" t="s">
        <v>4088</v>
      </c>
      <c r="E31" s="1133" t="s">
        <v>146</v>
      </c>
      <c r="F31" s="1107" t="str">
        <f t="array" ref="F31">IFERROR(INDEX(UIID!$K$2:$K183, MATCH(CONCATENATE(B31,D31,G31,J31), UIID!$B$2:$B183&amp;UIID!$D$2:$D183&amp;UIID!$G$2:$G183&amp;UIID!$H$2:$H183, 0),), "Not Found")</f>
        <v>Not Found</v>
      </c>
      <c r="G31" s="1133" t="s">
        <v>1805</v>
      </c>
      <c r="H31" s="1133"/>
      <c r="I31" s="1133" t="s">
        <v>9970</v>
      </c>
      <c r="J31" s="1133" t="s">
        <v>4089</v>
      </c>
      <c r="K31" s="1133">
        <v>9.2786130930984605</v>
      </c>
      <c r="L31" s="1133">
        <v>123.584606960231</v>
      </c>
      <c r="M31" s="1133">
        <v>9176710565</v>
      </c>
      <c r="N31" s="1133" t="s">
        <v>10085</v>
      </c>
      <c r="O31" s="1133" t="s">
        <v>15</v>
      </c>
      <c r="P31" s="1133" t="s">
        <v>16</v>
      </c>
      <c r="Q31" s="1133" t="s">
        <v>35</v>
      </c>
      <c r="R31" s="1353" t="s">
        <v>32</v>
      </c>
      <c r="S31" s="1133" t="s">
        <v>486</v>
      </c>
      <c r="T31" s="1133" t="s">
        <v>4164</v>
      </c>
      <c r="U31" s="1133" t="s">
        <v>4910</v>
      </c>
      <c r="V31" s="1133" t="s">
        <v>9981</v>
      </c>
      <c r="W31" s="1134">
        <v>45100</v>
      </c>
      <c r="X31" s="1135">
        <v>46930</v>
      </c>
      <c r="Y31" s="1158" t="s">
        <v>8402</v>
      </c>
      <c r="Z31" s="1366" t="s">
        <v>8403</v>
      </c>
      <c r="AA31" s="1338">
        <v>46791</v>
      </c>
      <c r="AB31" s="1365">
        <v>45478</v>
      </c>
      <c r="AC31" s="1111" t="s">
        <v>4163</v>
      </c>
      <c r="AD31" s="1121"/>
    </row>
    <row r="32" spans="1:30" ht="15.75" hidden="1" customHeight="1">
      <c r="A32" s="1106" t="s">
        <v>10</v>
      </c>
      <c r="B32" s="1364" t="s">
        <v>400</v>
      </c>
      <c r="C32" s="1141" t="s">
        <v>176</v>
      </c>
      <c r="D32" s="1367" t="s">
        <v>401</v>
      </c>
      <c r="E32" s="1367" t="s">
        <v>509</v>
      </c>
      <c r="F32" s="1107" t="str">
        <f t="array" ref="F32">IFERROR(INDEX(UIID!$K$2:$K183, MATCH(CONCATENATE(B32,D32,G32,J32), UIID!$B$2:$B183&amp;UIID!$D$2:$D183&amp;UIID!$G$2:$G183&amp;UIID!$H$2:$H183, 0),), "Not Found")</f>
        <v>Not Found</v>
      </c>
      <c r="G32" s="1368" t="s">
        <v>3466</v>
      </c>
      <c r="H32" s="1367"/>
      <c r="I32" s="1367" t="s">
        <v>9983</v>
      </c>
      <c r="J32" s="1367" t="s">
        <v>403</v>
      </c>
      <c r="K32" s="1367">
        <v>9.1319728123422994</v>
      </c>
      <c r="L32" s="1367">
        <v>123.632350340399</v>
      </c>
      <c r="M32" s="1367" t="s">
        <v>404</v>
      </c>
      <c r="N32" s="1367" t="s">
        <v>9822</v>
      </c>
      <c r="O32" s="1367" t="s">
        <v>113</v>
      </c>
      <c r="P32" s="1353" t="s">
        <v>2229</v>
      </c>
      <c r="Q32" s="1369" t="s">
        <v>10389</v>
      </c>
      <c r="R32" s="1133" t="s">
        <v>143</v>
      </c>
      <c r="S32" s="1133" t="s">
        <v>413</v>
      </c>
      <c r="T32" s="1133" t="s">
        <v>4164</v>
      </c>
      <c r="U32" s="1133" t="s">
        <v>308</v>
      </c>
      <c r="V32" s="1133" t="s">
        <v>9984</v>
      </c>
      <c r="W32" s="1134">
        <v>45435</v>
      </c>
      <c r="X32" s="1135">
        <v>47091</v>
      </c>
      <c r="Y32" s="1133" t="s">
        <v>9985</v>
      </c>
      <c r="Z32" s="1133" t="s">
        <v>9986</v>
      </c>
      <c r="AA32" s="1133" t="s">
        <v>9987</v>
      </c>
      <c r="AB32" s="1370"/>
      <c r="AC32" s="1111"/>
      <c r="AD32" s="1121"/>
    </row>
    <row r="33" spans="1:30" ht="15.75" hidden="1" customHeight="1">
      <c r="A33" s="1106" t="s">
        <v>10</v>
      </c>
      <c r="B33" s="1133" t="s">
        <v>400</v>
      </c>
      <c r="C33" s="1141" t="s">
        <v>176</v>
      </c>
      <c r="D33" s="1133" t="s">
        <v>4085</v>
      </c>
      <c r="E33" s="1133" t="s">
        <v>146</v>
      </c>
      <c r="F33" s="1107" t="str">
        <f t="array" ref="F33">IFERROR(INDEX(UIID!$K$2:$K183, MATCH(CONCATENATE(B33,D33,G33,J33), UIID!$B$2:$B183&amp;UIID!$D$2:$D183&amp;UIID!$G$2:$G183&amp;UIID!$H$2:$H183, 0),), "Not Found")</f>
        <v>Not Found</v>
      </c>
      <c r="G33" s="1133" t="s">
        <v>4086</v>
      </c>
      <c r="H33" s="1133"/>
      <c r="I33" s="1133" t="s">
        <v>9988</v>
      </c>
      <c r="J33" s="1133" t="s">
        <v>4087</v>
      </c>
      <c r="K33" s="1133">
        <v>9.1993553286596796</v>
      </c>
      <c r="L33" s="1133">
        <v>123.655864701835</v>
      </c>
      <c r="M33" s="1133" t="s">
        <v>9989</v>
      </c>
      <c r="N33" s="1133" t="s">
        <v>9990</v>
      </c>
      <c r="O33" s="1133" t="s">
        <v>113</v>
      </c>
      <c r="P33" s="1133" t="s">
        <v>132</v>
      </c>
      <c r="Q33" s="1133" t="s">
        <v>35</v>
      </c>
      <c r="R33" s="1353" t="s">
        <v>32</v>
      </c>
      <c r="S33" s="1133" t="s">
        <v>39</v>
      </c>
      <c r="T33" s="1133" t="s">
        <v>4164</v>
      </c>
      <c r="U33" s="1133" t="s">
        <v>253</v>
      </c>
      <c r="V33" s="1133" t="s">
        <v>9991</v>
      </c>
      <c r="W33" s="1134">
        <v>45271</v>
      </c>
      <c r="X33" s="1135">
        <v>45272</v>
      </c>
      <c r="Y33" s="1133" t="s">
        <v>9992</v>
      </c>
      <c r="Z33" s="1133" t="s">
        <v>9993</v>
      </c>
      <c r="AA33" s="1135">
        <v>45966</v>
      </c>
      <c r="AB33" s="1371">
        <v>45728</v>
      </c>
      <c r="AC33" s="1111" t="s">
        <v>4163</v>
      </c>
      <c r="AD33" s="1121"/>
    </row>
    <row r="34" spans="1:30" ht="15.75" hidden="1" customHeight="1">
      <c r="A34" s="1106" t="s">
        <v>10</v>
      </c>
      <c r="B34" s="1364" t="s">
        <v>400</v>
      </c>
      <c r="C34" s="1141" t="s">
        <v>176</v>
      </c>
      <c r="D34" s="1367" t="s">
        <v>401</v>
      </c>
      <c r="E34" s="1367" t="s">
        <v>509</v>
      </c>
      <c r="F34" s="1107" t="str">
        <f t="array" ref="F34">IFERROR(INDEX(UIID!$K$2:$K183, MATCH(CONCATENATE(B34,D34,G34,J34), UIID!$B$2:$B183&amp;UIID!$D$2:$D183&amp;UIID!$G$2:$G183&amp;UIID!$H$2:$H183, 0),), "Not Found")</f>
        <v>Not Found</v>
      </c>
      <c r="G34" s="1368" t="s">
        <v>3466</v>
      </c>
      <c r="H34" s="1367"/>
      <c r="I34" s="1367" t="s">
        <v>9983</v>
      </c>
      <c r="J34" s="1367" t="s">
        <v>403</v>
      </c>
      <c r="K34" s="1367">
        <v>9.1319728123422994</v>
      </c>
      <c r="L34" s="1367">
        <v>123.632350340399</v>
      </c>
      <c r="M34" s="1367" t="s">
        <v>404</v>
      </c>
      <c r="N34" s="1367" t="s">
        <v>9838</v>
      </c>
      <c r="O34" s="1367" t="s">
        <v>113</v>
      </c>
      <c r="P34" s="1353" t="s">
        <v>2229</v>
      </c>
      <c r="Q34" s="1367" t="s">
        <v>35</v>
      </c>
      <c r="R34" s="1133" t="s">
        <v>125</v>
      </c>
      <c r="S34" s="1133" t="s">
        <v>1033</v>
      </c>
      <c r="T34" s="1133" t="s">
        <v>4164</v>
      </c>
      <c r="U34" s="1133" t="s">
        <v>1034</v>
      </c>
      <c r="V34" s="1133" t="s">
        <v>9994</v>
      </c>
      <c r="W34" s="1134">
        <v>45365</v>
      </c>
      <c r="X34" s="1135">
        <v>47192</v>
      </c>
      <c r="Y34" s="1133" t="s">
        <v>9995</v>
      </c>
      <c r="Z34" s="1133" t="s">
        <v>9996</v>
      </c>
      <c r="AA34" s="1135">
        <v>45466</v>
      </c>
      <c r="AB34" s="1370"/>
      <c r="AC34" s="1148"/>
      <c r="AD34" s="1121"/>
    </row>
    <row r="35" spans="1:30" ht="15.75" customHeight="1">
      <c r="A35" s="1106" t="s">
        <v>10</v>
      </c>
      <c r="B35" s="313" t="s">
        <v>400</v>
      </c>
      <c r="C35" s="1141" t="s">
        <v>176</v>
      </c>
      <c r="D35" s="313" t="s">
        <v>4088</v>
      </c>
      <c r="E35" s="313" t="s">
        <v>146</v>
      </c>
      <c r="F35" s="1107" t="str">
        <f t="array" ref="F35">IFERROR(INDEX(UIID!$K$2:$K183, MATCH(CONCATENATE(B35,D35,G35,J35), UIID!$B$2:$B183&amp;UIID!$D$2:$D183&amp;UIID!$G$2:$G183&amp;UIID!$H$2:$H183, 0),), "Not Found")</f>
        <v>Not Found</v>
      </c>
      <c r="G35" s="313" t="s">
        <v>1805</v>
      </c>
      <c r="H35" s="313"/>
      <c r="I35" s="313" t="s">
        <v>9970</v>
      </c>
      <c r="J35" s="313" t="s">
        <v>4089</v>
      </c>
      <c r="K35" s="313">
        <v>9.2786130930984605</v>
      </c>
      <c r="L35" s="313">
        <v>123.584606960231</v>
      </c>
      <c r="M35" s="313">
        <v>9176710565</v>
      </c>
      <c r="N35" s="313" t="s">
        <v>4518</v>
      </c>
      <c r="O35" s="313" t="s">
        <v>15</v>
      </c>
      <c r="P35" s="313" t="s">
        <v>16</v>
      </c>
      <c r="Q35" s="313" t="s">
        <v>35</v>
      </c>
      <c r="R35" s="1106" t="s">
        <v>87</v>
      </c>
      <c r="S35" s="1106" t="s">
        <v>434</v>
      </c>
      <c r="T35" s="1106" t="s">
        <v>4164</v>
      </c>
      <c r="U35" s="1106" t="s">
        <v>506</v>
      </c>
      <c r="V35" s="1108" t="s">
        <v>10086</v>
      </c>
      <c r="W35" s="1116">
        <v>45404</v>
      </c>
      <c r="X35" s="1117">
        <v>45405</v>
      </c>
      <c r="Y35" s="1106" t="s">
        <v>9998</v>
      </c>
      <c r="Z35" s="1106" t="s">
        <v>9999</v>
      </c>
      <c r="AA35" s="1117">
        <v>46511</v>
      </c>
      <c r="AB35" s="1372"/>
      <c r="AC35" s="1111"/>
      <c r="AD35" s="1121"/>
    </row>
    <row r="36" spans="1:30" ht="15.75" hidden="1" customHeight="1">
      <c r="A36" s="1106" t="s">
        <v>10</v>
      </c>
      <c r="B36" s="1352" t="s">
        <v>400</v>
      </c>
      <c r="C36" s="1141" t="s">
        <v>176</v>
      </c>
      <c r="D36" s="1106" t="s">
        <v>401</v>
      </c>
      <c r="E36" s="1106" t="s">
        <v>509</v>
      </c>
      <c r="F36" s="1107" t="str">
        <f t="array" ref="F36">IFERROR(INDEX(UIID!$K$2:$K183, MATCH(CONCATENATE(B36,D36,G36,J36), UIID!$B$2:$B183&amp;UIID!$D$2:$D183&amp;UIID!$G$2:$G183&amp;UIID!$H$2:$H183, 0),), "Not Found")</f>
        <v>Not Found</v>
      </c>
      <c r="G36" s="1106" t="s">
        <v>2049</v>
      </c>
      <c r="H36" s="1106"/>
      <c r="I36" s="1106" t="s">
        <v>9953</v>
      </c>
      <c r="J36" s="1106" t="s">
        <v>2050</v>
      </c>
      <c r="K36" s="1353">
        <v>9.1316466767705595</v>
      </c>
      <c r="L36" s="1353">
        <v>123.631011711564</v>
      </c>
      <c r="M36" s="1106" t="s">
        <v>2051</v>
      </c>
      <c r="N36" s="1353" t="s">
        <v>9919</v>
      </c>
      <c r="O36" s="1106" t="s">
        <v>113</v>
      </c>
      <c r="P36" s="1353" t="s">
        <v>2229</v>
      </c>
      <c r="Q36" s="1106" t="s">
        <v>35</v>
      </c>
      <c r="R36" s="1106" t="s">
        <v>107</v>
      </c>
      <c r="S36" s="1106" t="s">
        <v>492</v>
      </c>
      <c r="T36" s="1106" t="s">
        <v>4164</v>
      </c>
      <c r="U36" s="1106" t="s">
        <v>6448</v>
      </c>
      <c r="V36" s="1106" t="s">
        <v>10000</v>
      </c>
      <c r="W36" s="1116">
        <v>45406</v>
      </c>
      <c r="X36" s="1117">
        <v>47233</v>
      </c>
      <c r="Y36" s="1106" t="s">
        <v>9830</v>
      </c>
      <c r="Z36" s="1106" t="s">
        <v>10001</v>
      </c>
      <c r="AA36" s="1117">
        <v>45669</v>
      </c>
      <c r="AB36" s="1372"/>
      <c r="AC36" s="1111"/>
      <c r="AD36" s="1121"/>
    </row>
    <row r="37" spans="1:30" ht="15.75" hidden="1" customHeight="1">
      <c r="A37" s="1106" t="s">
        <v>10</v>
      </c>
      <c r="B37" s="1352" t="s">
        <v>400</v>
      </c>
      <c r="C37" s="1141" t="s">
        <v>176</v>
      </c>
      <c r="D37" s="1106" t="s">
        <v>401</v>
      </c>
      <c r="E37" s="1106" t="s">
        <v>509</v>
      </c>
      <c r="F37" s="1107" t="str">
        <f t="array" ref="F37">IFERROR(INDEX(UIID!$K$2:$K183, MATCH(CONCATENATE(B37,D37,G37,J37), UIID!$B$2:$B183&amp;UIID!$D$2:$D183&amp;UIID!$G$2:$G183&amp;UIID!$H$2:$H183, 0),), "Not Found")</f>
        <v>Not Found</v>
      </c>
      <c r="G37" s="1106" t="s">
        <v>2049</v>
      </c>
      <c r="H37" s="1106"/>
      <c r="I37" s="1106" t="s">
        <v>9953</v>
      </c>
      <c r="J37" s="1106" t="s">
        <v>2050</v>
      </c>
      <c r="K37" s="1353">
        <v>9.1316466767705595</v>
      </c>
      <c r="L37" s="1353">
        <v>123.631011711564</v>
      </c>
      <c r="M37" s="1106" t="s">
        <v>2051</v>
      </c>
      <c r="N37" s="1353" t="s">
        <v>9919</v>
      </c>
      <c r="O37" s="1106" t="s">
        <v>113</v>
      </c>
      <c r="P37" s="1353" t="s">
        <v>2229</v>
      </c>
      <c r="Q37" s="1106" t="s">
        <v>35</v>
      </c>
      <c r="R37" s="1106" t="s">
        <v>84</v>
      </c>
      <c r="S37" s="1106" t="s">
        <v>93</v>
      </c>
      <c r="T37" s="1106" t="s">
        <v>4213</v>
      </c>
      <c r="U37" s="1106" t="s">
        <v>94</v>
      </c>
      <c r="V37" s="1106" t="s">
        <v>10002</v>
      </c>
      <c r="W37" s="1116">
        <v>45407</v>
      </c>
      <c r="X37" s="1117">
        <v>47234</v>
      </c>
      <c r="Y37" s="1106" t="s">
        <v>10003</v>
      </c>
      <c r="Z37" s="1106" t="s">
        <v>10004</v>
      </c>
      <c r="AA37" s="1117">
        <v>46104</v>
      </c>
      <c r="AB37" s="1372"/>
      <c r="AC37" s="1111"/>
      <c r="AD37" s="1121"/>
    </row>
    <row r="38" spans="1:30" ht="15.75" hidden="1" customHeight="1">
      <c r="A38" s="1106" t="s">
        <v>10</v>
      </c>
      <c r="B38" s="1364" t="s">
        <v>400</v>
      </c>
      <c r="C38" s="1141" t="s">
        <v>176</v>
      </c>
      <c r="D38" s="1133" t="s">
        <v>401</v>
      </c>
      <c r="E38" s="1133" t="s">
        <v>509</v>
      </c>
      <c r="F38" s="1107" t="str">
        <f t="array" ref="F38">IFERROR(INDEX(UIID!$K$2:$K183, MATCH(CONCATENATE(B38,D38,G38,J38), UIID!$B$2:$B183&amp;UIID!$D$2:$D183&amp;UIID!$G$2:$G183&amp;UIID!$H$2:$H183, 0),), "Not Found")</f>
        <v>Not Found</v>
      </c>
      <c r="G38" s="1133" t="s">
        <v>2049</v>
      </c>
      <c r="H38" s="1133"/>
      <c r="I38" s="1133" t="s">
        <v>9953</v>
      </c>
      <c r="J38" s="1133" t="s">
        <v>2050</v>
      </c>
      <c r="K38" s="1367">
        <v>9.1316466767705595</v>
      </c>
      <c r="L38" s="1367">
        <v>123.631011711564</v>
      </c>
      <c r="M38" s="1133" t="s">
        <v>2051</v>
      </c>
      <c r="N38" s="1367" t="s">
        <v>9919</v>
      </c>
      <c r="O38" s="1133" t="s">
        <v>113</v>
      </c>
      <c r="P38" s="1353" t="s">
        <v>2229</v>
      </c>
      <c r="Q38" s="1133" t="s">
        <v>35</v>
      </c>
      <c r="R38" s="1133" t="s">
        <v>84</v>
      </c>
      <c r="S38" s="1133" t="s">
        <v>85</v>
      </c>
      <c r="T38" s="1133" t="s">
        <v>4164</v>
      </c>
      <c r="U38" s="1133" t="s">
        <v>94</v>
      </c>
      <c r="V38" s="1133" t="s">
        <v>10005</v>
      </c>
      <c r="W38" s="1134">
        <v>45407</v>
      </c>
      <c r="X38" s="1135">
        <v>47234</v>
      </c>
      <c r="Y38" s="1133" t="s">
        <v>10003</v>
      </c>
      <c r="Z38" s="1133" t="s">
        <v>10004</v>
      </c>
      <c r="AA38" s="1135">
        <v>46104</v>
      </c>
      <c r="AB38" s="1370"/>
      <c r="AC38" s="1148"/>
      <c r="AD38" s="1121"/>
    </row>
    <row r="39" spans="1:30" ht="15.75" customHeight="1">
      <c r="A39" s="1106" t="s">
        <v>10</v>
      </c>
      <c r="B39" s="1364" t="s">
        <v>400</v>
      </c>
      <c r="C39" s="1141" t="s">
        <v>176</v>
      </c>
      <c r="D39" s="1133" t="s">
        <v>401</v>
      </c>
      <c r="E39" s="1133" t="s">
        <v>509</v>
      </c>
      <c r="F39" s="1107" t="str">
        <f t="array" ref="F39">IFERROR(INDEX(UIID!$K$2:$K183, MATCH(CONCATENATE(B39,D39,G39,J39), UIID!$B$2:$B183&amp;UIID!$D$2:$D183&amp;UIID!$G$2:$G183&amp;UIID!$H$2:$H183, 0),), "Not Found")</f>
        <v>Not Found</v>
      </c>
      <c r="G39" s="1108" t="s">
        <v>3482</v>
      </c>
      <c r="H39" s="1133"/>
      <c r="I39" s="1133" t="s">
        <v>9963</v>
      </c>
      <c r="J39" s="1133" t="s">
        <v>1950</v>
      </c>
      <c r="K39" s="1133">
        <v>9.1351461006159909</v>
      </c>
      <c r="L39" s="1133">
        <v>123.63375182527101</v>
      </c>
      <c r="M39" s="1367" t="s">
        <v>9912</v>
      </c>
      <c r="N39" s="1133" t="s">
        <v>9913</v>
      </c>
      <c r="O39" s="1133" t="s">
        <v>15</v>
      </c>
      <c r="P39" s="1133" t="s">
        <v>16</v>
      </c>
      <c r="Q39" s="1133" t="s">
        <v>35</v>
      </c>
      <c r="R39" s="1133" t="s">
        <v>107</v>
      </c>
      <c r="S39" s="1133" t="s">
        <v>197</v>
      </c>
      <c r="T39" s="1133" t="s">
        <v>4164</v>
      </c>
      <c r="U39" s="1133" t="s">
        <v>1601</v>
      </c>
      <c r="V39" s="1133" t="s">
        <v>10006</v>
      </c>
      <c r="W39" s="1134">
        <v>45422</v>
      </c>
      <c r="X39" s="1135">
        <v>47251</v>
      </c>
      <c r="Y39" s="1133" t="s">
        <v>10007</v>
      </c>
      <c r="Z39" s="1133" t="s">
        <v>10008</v>
      </c>
      <c r="AA39" s="1135">
        <v>46617</v>
      </c>
      <c r="AB39" s="1370"/>
      <c r="AC39" s="1148"/>
      <c r="AD39" s="1121"/>
    </row>
    <row r="40" spans="1:30" ht="15.75" hidden="1" customHeight="1">
      <c r="A40" s="1106" t="s">
        <v>10</v>
      </c>
      <c r="B40" s="1352" t="s">
        <v>400</v>
      </c>
      <c r="C40" s="1141" t="s">
        <v>176</v>
      </c>
      <c r="D40" s="1106" t="s">
        <v>401</v>
      </c>
      <c r="E40" s="1106" t="s">
        <v>509</v>
      </c>
      <c r="F40" s="1107" t="str">
        <f t="array" ref="F40">IFERROR(INDEX(UIID!$K$2:$K183, MATCH(CONCATENATE(B40,D40,G40,J40), UIID!$B$2:$B183&amp;UIID!$D$2:$D183&amp;UIID!$G$2:$G183&amp;UIID!$H$2:$H183, 0),), "Not Found")</f>
        <v>Not Found</v>
      </c>
      <c r="G40" s="1106" t="s">
        <v>3466</v>
      </c>
      <c r="H40" s="1106"/>
      <c r="I40" s="793" t="s">
        <v>9983</v>
      </c>
      <c r="J40" s="793" t="s">
        <v>403</v>
      </c>
      <c r="K40" s="1106">
        <v>9.1318986623698599</v>
      </c>
      <c r="L40" s="1106">
        <v>123.63226450971599</v>
      </c>
      <c r="M40" s="1106" t="s">
        <v>404</v>
      </c>
      <c r="N40" s="1106" t="s">
        <v>9822</v>
      </c>
      <c r="O40" s="1106" t="s">
        <v>113</v>
      </c>
      <c r="P40" s="1353" t="s">
        <v>2229</v>
      </c>
      <c r="Q40" s="1106" t="s">
        <v>35</v>
      </c>
      <c r="R40" s="1353" t="s">
        <v>32</v>
      </c>
      <c r="S40" s="1106" t="s">
        <v>1008</v>
      </c>
      <c r="T40" s="1106" t="s">
        <v>4164</v>
      </c>
      <c r="U40" s="1106" t="s">
        <v>7356</v>
      </c>
      <c r="V40" s="1106" t="s">
        <v>10087</v>
      </c>
      <c r="W40" s="1116">
        <v>45611</v>
      </c>
      <c r="X40" s="1117">
        <v>47438</v>
      </c>
      <c r="Y40" s="1120" t="s">
        <v>10088</v>
      </c>
      <c r="Z40" s="1162" t="s">
        <v>10089</v>
      </c>
      <c r="AA40" s="1211">
        <v>46719</v>
      </c>
      <c r="AB40" s="1372"/>
      <c r="AC40" s="1111"/>
      <c r="AD40" s="1121"/>
    </row>
    <row r="41" spans="1:30" ht="15.75" hidden="1" customHeight="1">
      <c r="A41" s="1106" t="s">
        <v>10</v>
      </c>
      <c r="B41" s="1364" t="s">
        <v>400</v>
      </c>
      <c r="C41" s="1373" t="s">
        <v>176</v>
      </c>
      <c r="D41" s="1133" t="s">
        <v>401</v>
      </c>
      <c r="E41" s="1133" t="s">
        <v>509</v>
      </c>
      <c r="F41" s="1153" t="str">
        <f t="array" ref="F41">IFERROR(INDEX(UIID!$K$2:$K183, MATCH(CONCATENATE(B41,D41,G41,J41), UIID!$B$2:$B183&amp;UIID!$D$2:$D183&amp;UIID!$G$2:$G183&amp;UIID!$H$2:$H183, 0),), "Not Found")</f>
        <v>Not Found</v>
      </c>
      <c r="G41" s="1133" t="s">
        <v>3466</v>
      </c>
      <c r="H41" s="1133"/>
      <c r="I41" s="1367" t="s">
        <v>9983</v>
      </c>
      <c r="J41" s="1367" t="s">
        <v>403</v>
      </c>
      <c r="K41" s="1133">
        <v>9.1318986623698599</v>
      </c>
      <c r="L41" s="1133">
        <v>123.63226450971599</v>
      </c>
      <c r="M41" s="1133" t="s">
        <v>404</v>
      </c>
      <c r="N41" s="1133" t="s">
        <v>9822</v>
      </c>
      <c r="O41" s="1133" t="s">
        <v>113</v>
      </c>
      <c r="P41" s="1353" t="s">
        <v>2229</v>
      </c>
      <c r="Q41" s="1133" t="s">
        <v>35</v>
      </c>
      <c r="R41" s="1353" t="s">
        <v>32</v>
      </c>
      <c r="S41" s="1133" t="s">
        <v>2666</v>
      </c>
      <c r="T41" s="1133" t="s">
        <v>4157</v>
      </c>
      <c r="U41" s="1133" t="s">
        <v>276</v>
      </c>
      <c r="V41" s="1133" t="s">
        <v>10090</v>
      </c>
      <c r="W41" s="1134">
        <v>45611</v>
      </c>
      <c r="X41" s="1135">
        <v>47438</v>
      </c>
      <c r="Y41" s="1132" t="s">
        <v>10091</v>
      </c>
      <c r="Z41" s="1161" t="s">
        <v>10092</v>
      </c>
      <c r="AA41" s="1249">
        <v>47260</v>
      </c>
      <c r="AB41" s="1370"/>
      <c r="AC41" s="1148"/>
      <c r="AD41" s="1155"/>
    </row>
    <row r="42" spans="1:30" ht="15.75" hidden="1" customHeight="1">
      <c r="A42" s="1106" t="s">
        <v>10</v>
      </c>
      <c r="B42" s="1133" t="s">
        <v>400</v>
      </c>
      <c r="C42" s="1133" t="s">
        <v>176</v>
      </c>
      <c r="D42" s="1133" t="s">
        <v>401</v>
      </c>
      <c r="E42" s="1133" t="s">
        <v>509</v>
      </c>
      <c r="F42" s="1153" t="str">
        <f t="array" ref="F42">IFERROR(INDEX(UIID!$K$2:$K183, MATCH(CONCATENATE(B42,D42,G42,J42), UIID!$B$2:$B183&amp;UIID!$D$2:$D183&amp;UIID!$G$2:$G183&amp;UIID!$H$2:$H183, 0),), "Not Found")</f>
        <v>Not Found</v>
      </c>
      <c r="G42" s="1133" t="s">
        <v>3466</v>
      </c>
      <c r="H42" s="1133"/>
      <c r="I42" s="1367" t="s">
        <v>9983</v>
      </c>
      <c r="J42" s="1367" t="s">
        <v>403</v>
      </c>
      <c r="K42" s="1133">
        <v>9.1318986623698599</v>
      </c>
      <c r="L42" s="1133">
        <v>123.63226450971599</v>
      </c>
      <c r="M42" s="1132" t="s">
        <v>10093</v>
      </c>
      <c r="N42" s="1133" t="s">
        <v>9822</v>
      </c>
      <c r="O42" s="1133" t="s">
        <v>113</v>
      </c>
      <c r="P42" s="1353" t="s">
        <v>2229</v>
      </c>
      <c r="Q42" s="1133" t="s">
        <v>35</v>
      </c>
      <c r="R42" s="1353" t="s">
        <v>32</v>
      </c>
      <c r="S42" s="1133" t="s">
        <v>1810</v>
      </c>
      <c r="T42" s="1133" t="s">
        <v>4157</v>
      </c>
      <c r="U42" s="1133" t="s">
        <v>10094</v>
      </c>
      <c r="V42" s="1133" t="s">
        <v>10095</v>
      </c>
      <c r="W42" s="1134">
        <v>45693</v>
      </c>
      <c r="X42" s="1135">
        <v>47520</v>
      </c>
      <c r="Y42" s="1132" t="s">
        <v>10088</v>
      </c>
      <c r="Z42" s="1161" t="s">
        <v>10096</v>
      </c>
      <c r="AA42" s="1374">
        <v>47158</v>
      </c>
      <c r="AB42" s="1370"/>
      <c r="AC42" s="1148"/>
      <c r="AD42" s="1155"/>
    </row>
    <row r="43" spans="1:30" ht="15.75" hidden="1" customHeight="1">
      <c r="A43" s="1106" t="s">
        <v>10</v>
      </c>
      <c r="B43" s="1352" t="s">
        <v>400</v>
      </c>
      <c r="C43" s="1141" t="s">
        <v>176</v>
      </c>
      <c r="D43" s="1353" t="s">
        <v>401</v>
      </c>
      <c r="E43" s="1353" t="s">
        <v>509</v>
      </c>
      <c r="F43" s="1107" t="str">
        <f t="array" ref="F43">IFERROR(INDEX(UIID!$K$2:$K183, MATCH(CONCATENATE(B43,D43,G43,J43), UIID!$B$2:$B183&amp;UIID!$D$2:$D183&amp;UIID!$G$2:$G183&amp;UIID!$H$2:$H183, 0),), "Not Found")</f>
        <v>Not Found</v>
      </c>
      <c r="G43" s="1106" t="s">
        <v>3466</v>
      </c>
      <c r="H43" s="1106"/>
      <c r="I43" s="793" t="s">
        <v>9983</v>
      </c>
      <c r="J43" s="793" t="s">
        <v>403</v>
      </c>
      <c r="K43" s="1106">
        <v>9.1318986623698599</v>
      </c>
      <c r="L43" s="1106">
        <v>123.63226450971599</v>
      </c>
      <c r="M43" s="1106" t="s">
        <v>404</v>
      </c>
      <c r="N43" s="1106" t="s">
        <v>9822</v>
      </c>
      <c r="O43" s="1106" t="s">
        <v>113</v>
      </c>
      <c r="P43" s="1106" t="s">
        <v>2229</v>
      </c>
      <c r="Q43" s="1106" t="s">
        <v>35</v>
      </c>
      <c r="R43" s="1353" t="s">
        <v>32</v>
      </c>
      <c r="S43" s="1106" t="s">
        <v>99</v>
      </c>
      <c r="T43" s="1353" t="s">
        <v>4164</v>
      </c>
      <c r="U43" s="1348" t="s">
        <v>7081</v>
      </c>
      <c r="V43" s="1120" t="s">
        <v>9861</v>
      </c>
      <c r="W43" s="1354">
        <v>45261</v>
      </c>
      <c r="X43" s="1350">
        <v>47091</v>
      </c>
      <c r="Y43" s="1353" t="s">
        <v>9863</v>
      </c>
      <c r="Z43" s="1348" t="s">
        <v>9864</v>
      </c>
      <c r="AA43" s="1353" t="s">
        <v>4283</v>
      </c>
      <c r="AB43" s="1372"/>
      <c r="AC43" s="1111"/>
      <c r="AD43" s="1121"/>
    </row>
    <row r="44" spans="1:30" ht="15.75" customHeight="1">
      <c r="A44" s="1106" t="s">
        <v>10</v>
      </c>
      <c r="B44" s="1364" t="s">
        <v>400</v>
      </c>
      <c r="C44" s="1373" t="s">
        <v>176</v>
      </c>
      <c r="D44" s="1133" t="s">
        <v>4088</v>
      </c>
      <c r="E44" s="1133" t="s">
        <v>146</v>
      </c>
      <c r="F44" s="1153" t="str">
        <f t="array" ref="F44">IFERROR(INDEX(UIID!$K$2:$K183, MATCH(CONCATENATE(B44,D44,G44,J44), UIID!$B$2:$B183&amp;UIID!$D$2:$D183&amp;UIID!$G$2:$G183&amp;UIID!$H$2:$H183, 0),), "Not Found")</f>
        <v>Not Found</v>
      </c>
      <c r="G44" s="1133" t="s">
        <v>4090</v>
      </c>
      <c r="H44" s="1133"/>
      <c r="I44" s="1133" t="s">
        <v>10097</v>
      </c>
      <c r="J44" s="1133" t="s">
        <v>4091</v>
      </c>
      <c r="K44" s="1133">
        <v>9.2193279707073792</v>
      </c>
      <c r="L44" s="1133">
        <v>123.615583068376</v>
      </c>
      <c r="M44" s="1133" t="s">
        <v>10098</v>
      </c>
      <c r="N44" s="1133" t="s">
        <v>10099</v>
      </c>
      <c r="O44" s="1133" t="s">
        <v>15</v>
      </c>
      <c r="P44" s="1133" t="s">
        <v>16</v>
      </c>
      <c r="Q44" s="1133" t="s">
        <v>35</v>
      </c>
      <c r="R44" s="1133" t="s">
        <v>107</v>
      </c>
      <c r="S44" s="1133" t="s">
        <v>108</v>
      </c>
      <c r="T44" s="1133" t="s">
        <v>4164</v>
      </c>
      <c r="U44" s="1133" t="s">
        <v>10100</v>
      </c>
      <c r="V44" s="1133" t="s">
        <v>10101</v>
      </c>
      <c r="W44" s="1134">
        <v>45735</v>
      </c>
      <c r="X44" s="1135">
        <v>47562</v>
      </c>
      <c r="Y44" s="1158" t="s">
        <v>4715</v>
      </c>
      <c r="Z44" s="1159" t="s">
        <v>4716</v>
      </c>
      <c r="AA44" s="1246">
        <v>46952</v>
      </c>
      <c r="AB44" s="1370"/>
      <c r="AC44" s="1148"/>
      <c r="AD44" s="1155"/>
    </row>
    <row r="45" spans="1:30" ht="15.75" hidden="1" customHeight="1">
      <c r="A45" s="1106" t="s">
        <v>10</v>
      </c>
      <c r="B45" s="1133" t="s">
        <v>400</v>
      </c>
      <c r="C45" s="1133" t="s">
        <v>176</v>
      </c>
      <c r="D45" s="1133" t="s">
        <v>401</v>
      </c>
      <c r="E45" s="1133" t="s">
        <v>509</v>
      </c>
      <c r="F45" s="1153" t="str">
        <f t="array" ref="F45">IFERROR(INDEX(UIID!$K$2:$K183, MATCH(CONCATENATE(B45,D45,G45,J45), UIID!$B$2:$B183&amp;UIID!$D$2:$D183&amp;UIID!$G$2:$G183&amp;UIID!$H$2:$H183, 0),), "Not Found")</f>
        <v>Not Found</v>
      </c>
      <c r="G45" s="1367" t="s">
        <v>2049</v>
      </c>
      <c r="H45" s="1367"/>
      <c r="I45" s="1133" t="s">
        <v>9953</v>
      </c>
      <c r="J45" s="1367" t="s">
        <v>2050</v>
      </c>
      <c r="K45" s="1367">
        <v>9.1316466767705595</v>
      </c>
      <c r="L45" s="1367">
        <v>123.631011711564</v>
      </c>
      <c r="M45" s="1367">
        <v>9171300181</v>
      </c>
      <c r="N45" s="1367" t="s">
        <v>9919</v>
      </c>
      <c r="O45" s="1367" t="s">
        <v>113</v>
      </c>
      <c r="P45" s="1353" t="s">
        <v>2229</v>
      </c>
      <c r="Q45" s="1133" t="s">
        <v>35</v>
      </c>
      <c r="R45" s="1133" t="s">
        <v>104</v>
      </c>
      <c r="S45" s="1133" t="s">
        <v>2414</v>
      </c>
      <c r="T45" s="1133" t="s">
        <v>4157</v>
      </c>
      <c r="U45" s="1133" t="s">
        <v>10102</v>
      </c>
      <c r="V45" s="1133" t="s">
        <v>10103</v>
      </c>
      <c r="W45" s="1134">
        <v>45869</v>
      </c>
      <c r="X45" s="1135">
        <v>47696</v>
      </c>
      <c r="Y45" s="1132" t="s">
        <v>9930</v>
      </c>
      <c r="Z45" s="1132" t="s">
        <v>10104</v>
      </c>
      <c r="AA45" s="1150">
        <v>46986</v>
      </c>
      <c r="AB45" s="1370"/>
      <c r="AC45" s="1148"/>
      <c r="AD45" s="1155"/>
    </row>
    <row r="46" spans="1:30" ht="15.75" hidden="1" customHeight="1">
      <c r="A46" s="1106" t="s">
        <v>10</v>
      </c>
      <c r="B46" s="1133" t="s">
        <v>400</v>
      </c>
      <c r="C46" s="1133" t="s">
        <v>176</v>
      </c>
      <c r="D46" s="1133" t="s">
        <v>783</v>
      </c>
      <c r="E46" s="1133" t="s">
        <v>146</v>
      </c>
      <c r="F46" s="1153" t="str">
        <f t="array" ref="F46">IFERROR(INDEX(UIID!$K$2:$K183, MATCH(CONCATENATE(B46,D46,G46,J46), UIID!$B$2:$B183&amp;UIID!$D$2:$D183&amp;UIID!$G$2:$G183&amp;UIID!$H$2:$H183, 0),), "Not Found")</f>
        <v>Not Found</v>
      </c>
      <c r="G46" s="1367" t="s">
        <v>784</v>
      </c>
      <c r="H46" s="1367"/>
      <c r="I46" s="1367" t="s">
        <v>9815</v>
      </c>
      <c r="J46" s="1367" t="s">
        <v>785</v>
      </c>
      <c r="K46" s="1367">
        <v>9.1713401523513305</v>
      </c>
      <c r="L46" s="1367">
        <v>123.527118670539</v>
      </c>
      <c r="M46" s="1367" t="s">
        <v>10105</v>
      </c>
      <c r="N46" s="1133" t="s">
        <v>10106</v>
      </c>
      <c r="O46" s="1133" t="s">
        <v>15</v>
      </c>
      <c r="P46" s="1133" t="s">
        <v>1449</v>
      </c>
      <c r="Q46" s="1133" t="s">
        <v>35</v>
      </c>
      <c r="R46" s="1133" t="s">
        <v>125</v>
      </c>
      <c r="S46" s="1133" t="s">
        <v>1033</v>
      </c>
      <c r="T46" s="1133" t="s">
        <v>4164</v>
      </c>
      <c r="U46" s="1133" t="s">
        <v>8558</v>
      </c>
      <c r="V46" s="1133" t="s">
        <v>10107</v>
      </c>
      <c r="W46" s="1134">
        <v>45975</v>
      </c>
      <c r="X46" s="1135">
        <v>47802</v>
      </c>
      <c r="Y46" s="1158" t="s">
        <v>9815</v>
      </c>
      <c r="Z46" s="1158" t="s">
        <v>10108</v>
      </c>
      <c r="AA46" s="1261">
        <v>47110</v>
      </c>
      <c r="AB46" s="1370"/>
      <c r="AC46" s="1148"/>
      <c r="AD46" s="1155"/>
    </row>
    <row r="47" spans="1:30" ht="15.75" hidden="1" customHeight="1">
      <c r="A47" s="1106" t="s">
        <v>10</v>
      </c>
      <c r="B47" s="1106" t="s">
        <v>400</v>
      </c>
      <c r="C47" s="1106" t="s">
        <v>176</v>
      </c>
      <c r="D47" s="1106" t="s">
        <v>401</v>
      </c>
      <c r="E47" s="1106" t="s">
        <v>509</v>
      </c>
      <c r="F47" s="1107" t="str">
        <f t="array" ref="F47">IFERROR(INDEX(UIID!$K$2:$K183, MATCH(CONCATENATE(B47,D47,G47,J47), UIID!$B$2:$B183&amp;UIID!$D$2:$D183&amp;UIID!$G$2:$G183&amp;UIID!$H$2:$H183, 0),), "Not Found")</f>
        <v>Not Found</v>
      </c>
      <c r="G47" s="1106" t="s">
        <v>3466</v>
      </c>
      <c r="H47" s="1106"/>
      <c r="I47" s="793" t="s">
        <v>9983</v>
      </c>
      <c r="J47" s="793" t="s">
        <v>403</v>
      </c>
      <c r="K47" s="1106">
        <v>9.1318986623698599</v>
      </c>
      <c r="L47" s="1106">
        <v>123.63226450971599</v>
      </c>
      <c r="M47" s="1106" t="s">
        <v>404</v>
      </c>
      <c r="N47" s="1106" t="s">
        <v>9822</v>
      </c>
      <c r="O47" s="1106" t="s">
        <v>113</v>
      </c>
      <c r="P47" s="1106" t="s">
        <v>2229</v>
      </c>
      <c r="Q47" s="1106" t="s">
        <v>4935</v>
      </c>
      <c r="R47" s="1106" t="s">
        <v>125</v>
      </c>
      <c r="S47" s="1120" t="s">
        <v>2301</v>
      </c>
      <c r="T47" s="1106" t="s">
        <v>4157</v>
      </c>
      <c r="U47" s="1106" t="s">
        <v>10109</v>
      </c>
      <c r="V47" s="1106" t="s">
        <v>10110</v>
      </c>
      <c r="W47" s="1116">
        <v>46003</v>
      </c>
      <c r="X47" s="1117">
        <v>46004</v>
      </c>
      <c r="Y47" s="1120" t="s">
        <v>10111</v>
      </c>
      <c r="Z47" s="1120" t="s">
        <v>10112</v>
      </c>
      <c r="AA47" s="1375">
        <v>46971</v>
      </c>
      <c r="AB47" s="1372"/>
      <c r="AC47" s="1111"/>
      <c r="AD47" s="1121"/>
    </row>
    <row r="48" spans="1:30" ht="15.75" hidden="1" customHeight="1">
      <c r="A48" s="1106" t="s">
        <v>10</v>
      </c>
      <c r="B48" s="1106" t="s">
        <v>400</v>
      </c>
      <c r="C48" s="1106" t="s">
        <v>176</v>
      </c>
      <c r="D48" s="1106" t="s">
        <v>401</v>
      </c>
      <c r="E48" s="1106" t="s">
        <v>509</v>
      </c>
      <c r="F48" s="1107" t="str">
        <f t="array" ref="F48">IFERROR(INDEX(UIID!$K$2:$K183, MATCH(CONCATENATE(B48,D48,G48,J48), UIID!$B$2:$B183&amp;UIID!$D$2:$D183&amp;UIID!$G$2:$G183&amp;UIID!$H$2:$H183, 0),), "Not Found")</f>
        <v>Not Found</v>
      </c>
      <c r="G48" s="1106" t="s">
        <v>3466</v>
      </c>
      <c r="H48" s="1106"/>
      <c r="I48" s="793" t="s">
        <v>9983</v>
      </c>
      <c r="J48" s="793" t="s">
        <v>403</v>
      </c>
      <c r="K48" s="1106">
        <v>9.1318986623698599</v>
      </c>
      <c r="L48" s="1106">
        <v>123.63226450971599</v>
      </c>
      <c r="M48" s="1106" t="s">
        <v>404</v>
      </c>
      <c r="N48" s="1106" t="s">
        <v>9822</v>
      </c>
      <c r="O48" s="1106" t="s">
        <v>113</v>
      </c>
      <c r="P48" s="1106" t="s">
        <v>2229</v>
      </c>
      <c r="Q48" s="1106" t="s">
        <v>4935</v>
      </c>
      <c r="R48" s="1106" t="s">
        <v>125</v>
      </c>
      <c r="S48" s="1120" t="s">
        <v>3679</v>
      </c>
      <c r="T48" s="1106" t="s">
        <v>4157</v>
      </c>
      <c r="U48" s="1106" t="s">
        <v>10113</v>
      </c>
      <c r="V48" s="1106" t="s">
        <v>10114</v>
      </c>
      <c r="W48" s="1116">
        <v>46003</v>
      </c>
      <c r="X48" s="1117">
        <v>46004</v>
      </c>
      <c r="Y48" s="1120" t="s">
        <v>10111</v>
      </c>
      <c r="Z48" s="1120" t="s">
        <v>10112</v>
      </c>
      <c r="AA48" s="1375">
        <v>46971</v>
      </c>
      <c r="AB48" s="1372"/>
      <c r="AC48" s="1111"/>
      <c r="AD48" s="1121"/>
    </row>
    <row r="49" spans="1:30" ht="15.75" hidden="1" customHeight="1">
      <c r="A49" s="1106" t="s">
        <v>10</v>
      </c>
      <c r="B49" s="1132" t="s">
        <v>400</v>
      </c>
      <c r="C49" s="1132" t="s">
        <v>176</v>
      </c>
      <c r="D49" s="1132" t="s">
        <v>401</v>
      </c>
      <c r="E49" s="1132" t="s">
        <v>509</v>
      </c>
      <c r="F49" s="1153" t="str">
        <f t="array" ref="F49">IFERROR(INDEX(UIID!$K$2:$K183, MATCH(CONCATENATE(B49,D49,G49,J49), UIID!$B$2:$B183&amp;UIID!$D$2:$D183&amp;UIID!$G$2:$G183&amp;UIID!$H$2:$H183, 0),), "Not Found")</f>
        <v>Not Found</v>
      </c>
      <c r="G49" s="1329" t="s">
        <v>2049</v>
      </c>
      <c r="H49" s="1329"/>
      <c r="I49" s="1132" t="s">
        <v>10115</v>
      </c>
      <c r="J49" s="1329" t="s">
        <v>2050</v>
      </c>
      <c r="K49" s="1329">
        <v>9.1316466767705595</v>
      </c>
      <c r="L49" s="1329">
        <v>123.631011711564</v>
      </c>
      <c r="M49" s="1329">
        <v>9171300181</v>
      </c>
      <c r="N49" s="1329" t="s">
        <v>9919</v>
      </c>
      <c r="O49" s="1329" t="s">
        <v>113</v>
      </c>
      <c r="P49" s="1329" t="s">
        <v>2229</v>
      </c>
      <c r="Q49" s="1132" t="s">
        <v>5421</v>
      </c>
      <c r="R49" s="1132" t="s">
        <v>272</v>
      </c>
      <c r="S49" s="1376" t="s">
        <v>3690</v>
      </c>
      <c r="T49" s="1132" t="s">
        <v>4890</v>
      </c>
      <c r="U49" s="1132" t="s">
        <v>6033</v>
      </c>
      <c r="V49" s="1132" t="s">
        <v>10116</v>
      </c>
      <c r="W49" s="1150">
        <v>46017</v>
      </c>
      <c r="X49" s="1298">
        <v>47844</v>
      </c>
      <c r="Y49" s="1132" t="s">
        <v>9870</v>
      </c>
      <c r="Z49" s="1132" t="s">
        <v>10117</v>
      </c>
      <c r="AA49" s="1150">
        <v>47566</v>
      </c>
      <c r="AB49" s="1370"/>
      <c r="AC49" s="1377"/>
      <c r="AD49" s="1155"/>
    </row>
    <row r="50" spans="1:30" ht="15.75" hidden="1" customHeight="1">
      <c r="A50" s="1133" t="s">
        <v>10</v>
      </c>
      <c r="B50" s="1133" t="s">
        <v>400</v>
      </c>
      <c r="C50" s="1133" t="s">
        <v>176</v>
      </c>
      <c r="D50" s="1133" t="s">
        <v>401</v>
      </c>
      <c r="E50" s="1133" t="s">
        <v>509</v>
      </c>
      <c r="F50" s="1153" t="str">
        <f t="array" ref="F50">IFERROR(INDEX(UIID!$K$2:$K183, MATCH(CONCATENATE(B50,D50,G50,J50), UIID!$B$2:$B183&amp;UIID!$D$2:$D183&amp;UIID!$G$2:$G183&amp;UIID!$H$2:$H183, 0),), "Not Found")</f>
        <v>Not Found</v>
      </c>
      <c r="G50" s="1133" t="s">
        <v>2049</v>
      </c>
      <c r="H50" s="1133"/>
      <c r="I50" s="1133" t="s">
        <v>9953</v>
      </c>
      <c r="J50" s="1133" t="s">
        <v>2050</v>
      </c>
      <c r="K50" s="1329">
        <v>9.1316466767705595</v>
      </c>
      <c r="L50" s="1329">
        <v>123.631011711564</v>
      </c>
      <c r="M50" s="1329">
        <v>9171300181</v>
      </c>
      <c r="N50" s="1329" t="s">
        <v>9919</v>
      </c>
      <c r="O50" s="1329" t="s">
        <v>113</v>
      </c>
      <c r="P50" s="1329" t="s">
        <v>2229</v>
      </c>
      <c r="Q50" s="1133" t="s">
        <v>35</v>
      </c>
      <c r="R50" s="1133" t="s">
        <v>2230</v>
      </c>
      <c r="S50" s="1133" t="s">
        <v>3284</v>
      </c>
      <c r="T50" s="1133" t="s">
        <v>4157</v>
      </c>
      <c r="U50" s="1133" t="s">
        <v>5053</v>
      </c>
      <c r="V50" s="1133" t="s">
        <v>10118</v>
      </c>
      <c r="W50" s="1134">
        <v>46107</v>
      </c>
      <c r="X50" s="1135">
        <v>47934</v>
      </c>
      <c r="Y50" s="1132" t="s">
        <v>10119</v>
      </c>
      <c r="Z50" s="1132" t="s">
        <v>10120</v>
      </c>
      <c r="AA50" s="1378">
        <v>47844</v>
      </c>
      <c r="AB50" s="1370"/>
      <c r="AC50" s="1148"/>
      <c r="AD50" s="1155"/>
    </row>
  </sheetData>
  <autoFilter ref="A1:AA50" xr:uid="{00000000-0001-0000-1400-000000000000}">
    <filterColumn colId="15">
      <filters>
        <filter val="TVI"/>
      </filters>
    </filterColumn>
  </autoFilter>
  <conditionalFormatting sqref="F2:F50">
    <cfRule type="expression" dxfId="98" priority="218">
      <formula>COUNTIF($V$1:$V262,$V2)&gt;1</formula>
    </cfRule>
  </conditionalFormatting>
  <dataValidations count="8">
    <dataValidation type="list" allowBlank="1" showErrorMessage="1" sqref="P2:P50" xr:uid="{00000000-0002-0000-1400-000002000000}">
      <formula1>"TVI,HEI,NGO,LUC,NGA,SUC,LGU,Farm School,TTI"</formula1>
    </dataValidation>
    <dataValidation type="list" allowBlank="1" showErrorMessage="1" sqref="AC2:AC50" xr:uid="{00000000-0002-0000-1400-000006000000}">
      <formula1>"C,NC,CLOSED"</formula1>
    </dataValidation>
    <dataValidation type="list" allowBlank="1" showErrorMessage="1" sqref="E2:E50" xr:uid="{00000000-0002-0000-1400-000009000000}">
      <formula1>"1st,2nd,3rd,4th,5th,Component,HUC"</formula1>
    </dataValidation>
    <dataValidation type="list" allowBlank="1" showErrorMessage="1" sqref="O2:O50" xr:uid="{00000000-0002-0000-1400-00000B000000}">
      <formula1>"Private,Public"</formula1>
    </dataValidation>
    <dataValidation type="list" allowBlank="1" showErrorMessage="1" sqref="Q2:Q31 Q33:Q50" xr:uid="{00000000-0002-0000-1400-00000C000000}">
      <formula1>"WTR,RTP,Bundled Program,CoC,WTR-MCC,RTP-MCC"</formula1>
    </dataValidation>
    <dataValidation type="custom" allowBlank="1" showDropDown="1" showInputMessage="1" showErrorMessage="1" prompt="Enter a valid date (mm/dd/yyy)" sqref="AD2:AD17 AD19:AD23 W2:W50" xr:uid="{00000000-0002-0000-1400-00000D000000}">
      <formula1>OR(NOT(ISERROR(DATEVALUE(W2))), AND(ISNUMBER(W2), LEFT(CELL("format", W2))="D"))</formula1>
    </dataValidation>
    <dataValidation type="custom" allowBlank="1" showDropDown="1" showInputMessage="1" showErrorMessage="1" prompt="Enter a valid date (mm/dd/yyyy)" sqref="X2:X50" xr:uid="{00000000-0002-0000-1400-000012000000}">
      <formula1>OR(NOT(ISERROR(DATEVALUE(X2))), AND(ISNUMBER(X2), LEFT(CELL("format", X2))="D"))</formula1>
    </dataValidation>
    <dataValidation type="list" allowBlank="1" showErrorMessage="1" sqref="T2:T50" xr:uid="{00000000-0002-0000-1400-000015000000}">
      <formula1>"NC I,NC II,NC III,NC IV,Level I,Level II,Level III,Level IV,N/A"</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ErrorMessage="1" xr:uid="{00000000-0002-0000-1400-000000000000}">
          <x14:formula1>
            <xm:f>Ref!$H$15:$H$28</xm:f>
          </x14:formula1>
          <xm:sqref>C2:C41 C43:C44</xm:sqref>
        </x14:dataValidation>
        <x14:dataValidation type="list" allowBlank="1" showErrorMessage="1" xr:uid="{00000000-0002-0000-1400-00000F000000}">
          <x14:formula1>
            <xm:f>Ref!$B$2:$B$718</xm:f>
          </x14:formula1>
          <xm:sqref>R2:R50</xm:sqref>
        </x14:dataValidation>
        <x14:dataValidation type="list" allowBlank="1" showErrorMessage="1" xr:uid="{00000000-0002-0000-1400-000014000000}">
          <x14:formula1>
            <xm:f>'Ref2'!$A$2:$Z$181</xm:f>
          </x14:formula1>
          <xm:sqref>S2:S50</xm:sqref>
        </x14:dataValidation>
        <x14:dataValidation type="list" allowBlank="1" xr:uid="{00000000-0002-0000-1400-000001000000}">
          <x14:formula1>
            <xm:f>Ref!$I$467:$I$556</xm:f>
          </x14:formula1>
          <xm:sqref>S20 S24</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9744B-AB4A-4CED-A942-15606DDB7644}">
  <dimension ref="B2:X21"/>
  <sheetViews>
    <sheetView tabSelected="1" workbookViewId="0">
      <selection activeCell="I29" sqref="I29"/>
    </sheetView>
  </sheetViews>
  <sheetFormatPr defaultRowHeight="12.75"/>
  <cols>
    <col min="2" max="2" width="17" customWidth="1"/>
    <col min="4" max="4" width="13.28515625" customWidth="1"/>
    <col min="6" max="6" width="9.28515625" customWidth="1"/>
    <col min="7" max="7" width="12.7109375" customWidth="1"/>
    <col min="8" max="8" width="12.5703125" customWidth="1"/>
    <col min="11" max="11" width="16" customWidth="1"/>
    <col min="13" max="13" width="19.5703125" customWidth="1"/>
    <col min="22" max="22" width="12.42578125" hidden="1" customWidth="1"/>
    <col min="23" max="23" width="24" hidden="1" customWidth="1"/>
    <col min="24" max="24" width="14.85546875" hidden="1" customWidth="1"/>
  </cols>
  <sheetData>
    <row r="2" spans="2:24" ht="15.75">
      <c r="B2" s="1435" t="s">
        <v>10390</v>
      </c>
      <c r="C2" s="1435"/>
      <c r="D2" s="1435"/>
      <c r="E2" s="1435"/>
      <c r="F2" s="1435"/>
      <c r="G2" s="1435"/>
      <c r="H2" s="1435"/>
      <c r="I2" s="1435"/>
      <c r="J2" s="1435"/>
      <c r="K2" s="1435"/>
      <c r="L2" s="1435"/>
      <c r="M2" s="1435"/>
      <c r="N2" s="1435"/>
      <c r="O2" s="1435"/>
      <c r="P2" s="1435"/>
      <c r="Q2" s="1435"/>
      <c r="R2" s="1435"/>
      <c r="S2" s="1080"/>
    </row>
    <row r="3" spans="2:24" ht="15.75">
      <c r="B3" s="1436" t="s">
        <v>10473</v>
      </c>
      <c r="C3" s="1436"/>
      <c r="D3" s="1436"/>
      <c r="E3" s="1436"/>
      <c r="F3" s="1436"/>
      <c r="G3" s="1436"/>
      <c r="H3" s="1436"/>
      <c r="I3" s="1436"/>
      <c r="J3" s="1436"/>
      <c r="K3" s="1436"/>
      <c r="L3" s="1436"/>
      <c r="M3" s="1436"/>
      <c r="N3" s="1436"/>
      <c r="O3" s="1436"/>
      <c r="P3" s="1436"/>
      <c r="Q3" s="1436"/>
      <c r="R3" s="1436"/>
      <c r="S3" s="1081"/>
    </row>
    <row r="4" spans="2:24" ht="15.75">
      <c r="B4" s="1433" t="s">
        <v>3640</v>
      </c>
      <c r="C4" s="1433" t="s">
        <v>10391</v>
      </c>
      <c r="D4" s="1433" t="s">
        <v>4262</v>
      </c>
      <c r="E4" s="1433" t="s">
        <v>1605</v>
      </c>
      <c r="F4" s="1433" t="s">
        <v>5421</v>
      </c>
      <c r="G4" s="1433" t="s">
        <v>4935</v>
      </c>
      <c r="H4" s="1437" t="s">
        <v>7230</v>
      </c>
      <c r="I4" s="1433" t="s">
        <v>10346</v>
      </c>
      <c r="J4" s="1430" t="s">
        <v>15</v>
      </c>
      <c r="K4" s="1431"/>
      <c r="L4" s="1431"/>
      <c r="M4" s="1432"/>
      <c r="N4" s="1430" t="s">
        <v>113</v>
      </c>
      <c r="O4" s="1431"/>
      <c r="P4" s="1431"/>
      <c r="Q4" s="1432"/>
      <c r="R4" s="1433" t="s">
        <v>10346</v>
      </c>
    </row>
    <row r="5" spans="2:24" ht="15">
      <c r="B5" s="1434"/>
      <c r="C5" s="1434"/>
      <c r="D5" s="1434"/>
      <c r="E5" s="1434"/>
      <c r="F5" s="1434"/>
      <c r="G5" s="1434"/>
      <c r="H5" s="1434"/>
      <c r="I5" s="1434"/>
      <c r="J5" s="1082" t="s">
        <v>10392</v>
      </c>
      <c r="K5" s="1082" t="s">
        <v>1449</v>
      </c>
      <c r="L5" s="1082" t="s">
        <v>10393</v>
      </c>
      <c r="M5" s="1082" t="s">
        <v>10394</v>
      </c>
      <c r="N5" s="1082" t="s">
        <v>132</v>
      </c>
      <c r="O5" s="1082" t="s">
        <v>220</v>
      </c>
      <c r="P5" s="1082" t="s">
        <v>114</v>
      </c>
      <c r="Q5" s="1082" t="s">
        <v>2229</v>
      </c>
      <c r="R5" s="1434"/>
    </row>
    <row r="6" spans="2:24" ht="15">
      <c r="B6" s="1083" t="s">
        <v>27</v>
      </c>
      <c r="C6" s="1084">
        <f>COUNTIFS('2026 Bohol'!$Q2:Q$232, "WTR")</f>
        <v>165</v>
      </c>
      <c r="D6" s="1084">
        <f>COUNTIFS('2026 Bohol'!$Q2:R$232, "RTP")</f>
        <v>17</v>
      </c>
      <c r="E6" s="1084">
        <f>COUNTIFS('2026 Bohol'!$Q2:S$232, "WTR-MTP")</f>
        <v>45</v>
      </c>
      <c r="F6" s="1084">
        <f>COUNTIFS('2026 Bohol'!$Q2:T$232, "CoC")</f>
        <v>0</v>
      </c>
      <c r="G6" s="1084">
        <f>COUNTIFS('2026 Bohol'!$Q2:U$232, "WTR-MCC")</f>
        <v>4</v>
      </c>
      <c r="H6" s="1084">
        <f>COUNTIFS('2026 Bohol'!$Q2:V$232, "RTP-MCC")</f>
        <v>0</v>
      </c>
      <c r="I6" s="1084">
        <f>SUM(C6:H6)</f>
        <v>231</v>
      </c>
      <c r="J6" s="1085">
        <v>32</v>
      </c>
      <c r="K6" s="1085">
        <v>13</v>
      </c>
      <c r="L6" s="1085"/>
      <c r="M6" s="1085">
        <v>2</v>
      </c>
      <c r="N6" s="1085">
        <v>2</v>
      </c>
      <c r="O6" s="1085">
        <v>2</v>
      </c>
      <c r="P6" s="1086"/>
      <c r="Q6" s="1086">
        <v>5</v>
      </c>
      <c r="R6" s="1087">
        <f>SUM(J6:Q6)</f>
        <v>56</v>
      </c>
    </row>
    <row r="7" spans="2:24" ht="15">
      <c r="B7" s="1083" t="s">
        <v>11</v>
      </c>
      <c r="C7" s="1084">
        <f>COUNTIFS('2026 Cebu'!$Q2:Q$943, "WTR")</f>
        <v>539</v>
      </c>
      <c r="D7" s="1084">
        <f>COUNTIFS('2026 Cebu'!$Q2:R$943, "RTP")</f>
        <v>201</v>
      </c>
      <c r="E7" s="1084">
        <f>COUNTIFS('2026 Cebu'!$Q2:S$943, "WTR-MTP")</f>
        <v>181</v>
      </c>
      <c r="F7" s="1084">
        <f>COUNTIFS('2026 Cebu'!$Q2:T$943, "CoC")</f>
        <v>2</v>
      </c>
      <c r="G7" s="1084">
        <f>COUNTIFS('2026 Cebu'!$Q2:U$943, "WTR-MCC")</f>
        <v>6</v>
      </c>
      <c r="H7" s="1084">
        <f>COUNTIFS('2026 Cebu'!$Q2:V$943, "RTP-MCC")</f>
        <v>13</v>
      </c>
      <c r="I7" s="1084">
        <f t="shared" ref="I7:I9" si="0">SUM(C7:H7)</f>
        <v>942</v>
      </c>
      <c r="J7" s="1085">
        <v>206</v>
      </c>
      <c r="K7" s="1085">
        <v>7</v>
      </c>
      <c r="L7" s="1085">
        <v>14</v>
      </c>
      <c r="M7" s="1085">
        <v>9</v>
      </c>
      <c r="N7" s="1085">
        <v>8</v>
      </c>
      <c r="O7" s="1085">
        <v>1</v>
      </c>
      <c r="P7" s="1088"/>
      <c r="Q7" s="1086">
        <v>6</v>
      </c>
      <c r="R7" s="1087">
        <f>SUM(J7:Q7)</f>
        <v>251</v>
      </c>
    </row>
    <row r="8" spans="2:24" ht="15">
      <c r="B8" s="1083" t="s">
        <v>49</v>
      </c>
      <c r="C8" s="1084">
        <f>COUNTIFS('2026 Negros Oriental'!$Q2:Q$260, "WTR")</f>
        <v>180</v>
      </c>
      <c r="D8" s="1084">
        <f>COUNTIFS('2026 Negros Oriental'!$Q2:R$260, "RTP")</f>
        <v>31</v>
      </c>
      <c r="E8" s="1084">
        <f>COUNTIFS('2026 Negros Oriental'!$Q2:S$260, "WTR-MTP")</f>
        <v>46</v>
      </c>
      <c r="F8" s="1084">
        <f>COUNTIFS('2026 Negros Oriental'!$Q2:T$260, "CoC")</f>
        <v>0</v>
      </c>
      <c r="G8" s="1084">
        <f>COUNTIFS('2026 Negros Oriental'!$Q2:U$260, "WTR-MCC")</f>
        <v>0</v>
      </c>
      <c r="H8" s="1084">
        <f>COUNTIFS('2026 Negros Oriental'!$Q2:V$260, "RTP-MCC")</f>
        <v>2</v>
      </c>
      <c r="I8" s="1084">
        <f t="shared" si="0"/>
        <v>259</v>
      </c>
      <c r="J8" s="1085">
        <v>32</v>
      </c>
      <c r="K8" s="1085">
        <v>9</v>
      </c>
      <c r="L8" s="1085">
        <v>7</v>
      </c>
      <c r="M8" s="1085"/>
      <c r="N8" s="1085">
        <v>3</v>
      </c>
      <c r="O8" s="1085"/>
      <c r="P8" s="1088"/>
      <c r="Q8" s="1086">
        <v>1</v>
      </c>
      <c r="R8" s="1087">
        <f>SUM(J8:Q8)</f>
        <v>52</v>
      </c>
    </row>
    <row r="9" spans="2:24" ht="15">
      <c r="B9" s="1083" t="s">
        <v>400</v>
      </c>
      <c r="C9" s="1084">
        <f>COUNTIFS('2026 Siquijor'!$Q2:Q$50, "WTR")</f>
        <v>43</v>
      </c>
      <c r="D9" s="1084">
        <f>COUNTIFS('2026 Siquijor'!$Q2:R$50, "RTP")</f>
        <v>2</v>
      </c>
      <c r="E9" s="1084">
        <f>COUNTIFS('2026 Siquijor'!$Q2:S$50, "WTR-MTP")</f>
        <v>1</v>
      </c>
      <c r="F9" s="1084">
        <f>COUNTIFS('2026 Siquijor'!$Q2:T$50, "CoC")</f>
        <v>1</v>
      </c>
      <c r="G9" s="1084">
        <f>COUNTIFS('2026 Siquijor'!$Q2:U$50, "WTR-MCC")</f>
        <v>2</v>
      </c>
      <c r="H9" s="1084">
        <f>COUNTIFS('2026 Siquijor'!$Q2:V$50, "RTP-MCC")</f>
        <v>0</v>
      </c>
      <c r="I9" s="1084">
        <f t="shared" si="0"/>
        <v>49</v>
      </c>
      <c r="J9" s="1085">
        <v>5</v>
      </c>
      <c r="K9" s="1085">
        <v>1</v>
      </c>
      <c r="L9" s="1085"/>
      <c r="M9" s="1085"/>
      <c r="N9" s="1085">
        <v>1</v>
      </c>
      <c r="O9" s="1085"/>
      <c r="P9" s="1088"/>
      <c r="Q9" s="1086">
        <v>2</v>
      </c>
      <c r="R9" s="1087">
        <f>SUM(J9:Q9)</f>
        <v>9</v>
      </c>
    </row>
    <row r="10" spans="2:24" ht="15.75">
      <c r="B10" s="1089" t="s">
        <v>10346</v>
      </c>
      <c r="C10" s="1090">
        <f t="shared" ref="C10:R10" si="1">SUM(C6:C9)</f>
        <v>927</v>
      </c>
      <c r="D10" s="1090">
        <f t="shared" si="1"/>
        <v>251</v>
      </c>
      <c r="E10" s="1090">
        <f t="shared" si="1"/>
        <v>273</v>
      </c>
      <c r="F10" s="1090">
        <f t="shared" si="1"/>
        <v>3</v>
      </c>
      <c r="G10" s="1090">
        <f>SUM(G6:G9)</f>
        <v>12</v>
      </c>
      <c r="H10" s="1090">
        <f>SUM(H6:H9)</f>
        <v>15</v>
      </c>
      <c r="I10" s="1090">
        <f t="shared" si="1"/>
        <v>1481</v>
      </c>
      <c r="J10" s="1091">
        <f t="shared" si="1"/>
        <v>275</v>
      </c>
      <c r="K10" s="1091">
        <f t="shared" si="1"/>
        <v>30</v>
      </c>
      <c r="L10" s="1091">
        <f t="shared" si="1"/>
        <v>21</v>
      </c>
      <c r="M10" s="1091">
        <f>SUM(M6:M9)</f>
        <v>11</v>
      </c>
      <c r="N10" s="1091">
        <f t="shared" si="1"/>
        <v>14</v>
      </c>
      <c r="O10" s="1091">
        <f t="shared" si="1"/>
        <v>3</v>
      </c>
      <c r="P10" s="1092">
        <f t="shared" si="1"/>
        <v>0</v>
      </c>
      <c r="Q10" s="1092">
        <f t="shared" si="1"/>
        <v>14</v>
      </c>
      <c r="R10" s="1092">
        <f t="shared" si="1"/>
        <v>368</v>
      </c>
    </row>
    <row r="15" spans="2:24" ht="30">
      <c r="V15" s="1093" t="s">
        <v>3640</v>
      </c>
      <c r="W15" s="1093" t="s">
        <v>10395</v>
      </c>
      <c r="X15" s="1093" t="s">
        <v>10396</v>
      </c>
    </row>
    <row r="16" spans="2:24" ht="14.25">
      <c r="V16" s="1094" t="s">
        <v>27</v>
      </c>
      <c r="W16" s="1095">
        <v>3</v>
      </c>
      <c r="X16" s="1095">
        <v>1</v>
      </c>
    </row>
    <row r="17" spans="5:24" ht="14.25">
      <c r="V17" s="1094" t="s">
        <v>11</v>
      </c>
      <c r="W17" s="1095">
        <v>25</v>
      </c>
      <c r="X17" s="1095">
        <v>17</v>
      </c>
    </row>
    <row r="18" spans="5:24" ht="14.25">
      <c r="V18" s="1094" t="s">
        <v>10397</v>
      </c>
      <c r="W18" s="1095">
        <v>4</v>
      </c>
      <c r="X18" s="1095">
        <v>2</v>
      </c>
    </row>
    <row r="19" spans="5:24" ht="14.25">
      <c r="V19" s="1094" t="s">
        <v>400</v>
      </c>
      <c r="W19" s="1095"/>
      <c r="X19" s="1095"/>
    </row>
    <row r="20" spans="5:24" ht="15">
      <c r="V20" s="1096" t="s">
        <v>10346</v>
      </c>
      <c r="W20" s="1097">
        <f>SUM(W16:W19)</f>
        <v>32</v>
      </c>
      <c r="X20" s="1097">
        <f>SUM(X16:X19)</f>
        <v>20</v>
      </c>
    </row>
    <row r="21" spans="5:24">
      <c r="E21" s="1098"/>
    </row>
  </sheetData>
  <mergeCells count="13">
    <mergeCell ref="J4:M4"/>
    <mergeCell ref="N4:Q4"/>
    <mergeCell ref="R4:R5"/>
    <mergeCell ref="B2:R2"/>
    <mergeCell ref="B3:R3"/>
    <mergeCell ref="B4:B5"/>
    <mergeCell ref="C4:C5"/>
    <mergeCell ref="D4:D5"/>
    <mergeCell ref="E4:E5"/>
    <mergeCell ref="F4:F5"/>
    <mergeCell ref="G4:G5"/>
    <mergeCell ref="H4:H5"/>
    <mergeCell ref="I4:I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4EA53-9B6B-4ACA-BCAB-84A8A6ABBE78}">
  <dimension ref="A1:Q13"/>
  <sheetViews>
    <sheetView zoomScale="80" zoomScaleNormal="80" workbookViewId="0">
      <selection activeCell="B30" sqref="B30"/>
    </sheetView>
  </sheetViews>
  <sheetFormatPr defaultRowHeight="12.75"/>
  <cols>
    <col min="1" max="1" width="42.5703125" bestFit="1" customWidth="1"/>
    <col min="2" max="2" width="42.85546875" bestFit="1" customWidth="1"/>
    <col min="3" max="3" width="13.7109375" style="1458" customWidth="1"/>
    <col min="4" max="4" width="25.85546875" style="1458" customWidth="1"/>
    <col min="5" max="5" width="11.140625" style="1458" customWidth="1"/>
    <col min="6" max="6" width="18.140625" style="1458" customWidth="1"/>
    <col min="7" max="7" width="12.140625" style="1458" customWidth="1"/>
    <col min="8" max="8" width="22.7109375" style="1458" customWidth="1"/>
    <col min="9" max="9" width="13.85546875" style="1458" customWidth="1"/>
    <col min="10" max="10" width="18.42578125" style="1458" customWidth="1"/>
    <col min="11" max="11" width="18" style="1458" bestFit="1" customWidth="1"/>
    <col min="12" max="12" width="18.42578125" style="1458" customWidth="1"/>
    <col min="13" max="13" width="18" style="1458" bestFit="1" customWidth="1"/>
    <col min="14" max="14" width="14.28515625" style="1458" customWidth="1"/>
    <col min="15" max="15" width="13.7109375" style="1458" customWidth="1"/>
    <col min="16" max="16" width="18.7109375" style="1458" customWidth="1"/>
    <col min="17" max="17" width="17.28515625" style="1458" customWidth="1"/>
  </cols>
  <sheetData>
    <row r="1" spans="1:17">
      <c r="A1" s="1455" t="s">
        <v>3694</v>
      </c>
      <c r="B1" t="s">
        <v>10476</v>
      </c>
    </row>
    <row r="2" spans="1:17">
      <c r="A2" s="1455" t="s">
        <v>3695</v>
      </c>
      <c r="B2" t="s">
        <v>10476</v>
      </c>
    </row>
    <row r="3" spans="1:17">
      <c r="A3" s="1455" t="s">
        <v>4</v>
      </c>
      <c r="B3" t="s">
        <v>10476</v>
      </c>
    </row>
    <row r="4" spans="1:17">
      <c r="A4" s="1455" t="s">
        <v>4109</v>
      </c>
      <c r="B4" t="s">
        <v>10476</v>
      </c>
    </row>
    <row r="6" spans="1:17">
      <c r="B6" s="1455" t="s">
        <v>10475</v>
      </c>
    </row>
    <row r="7" spans="1:17" ht="63.75">
      <c r="B7" t="s">
        <v>2288</v>
      </c>
      <c r="D7" s="1458" t="s">
        <v>1449</v>
      </c>
      <c r="F7" s="1458" t="s">
        <v>525</v>
      </c>
      <c r="H7" s="1458" t="s">
        <v>132</v>
      </c>
      <c r="J7" s="1458" t="s">
        <v>220</v>
      </c>
      <c r="L7" s="1458" t="s">
        <v>2229</v>
      </c>
      <c r="N7" s="1458" t="s">
        <v>16</v>
      </c>
      <c r="P7" s="1458" t="s">
        <v>10478</v>
      </c>
      <c r="Q7" s="1458" t="s">
        <v>10479</v>
      </c>
    </row>
    <row r="8" spans="1:17" ht="38.25">
      <c r="A8" s="1455" t="s">
        <v>10474</v>
      </c>
      <c r="B8" t="s">
        <v>10477</v>
      </c>
      <c r="C8" s="1458" t="s">
        <v>10480</v>
      </c>
      <c r="D8" s="1458" t="s">
        <v>10477</v>
      </c>
      <c r="E8" s="1458" t="s">
        <v>10480</v>
      </c>
      <c r="F8" s="1458" t="s">
        <v>10477</v>
      </c>
      <c r="G8" s="1458" t="s">
        <v>10480</v>
      </c>
      <c r="H8" s="1458" t="s">
        <v>10477</v>
      </c>
      <c r="I8" s="1458" t="s">
        <v>10480</v>
      </c>
      <c r="J8" s="1458" t="s">
        <v>10477</v>
      </c>
      <c r="K8" s="1458" t="s">
        <v>10480</v>
      </c>
      <c r="L8" s="1458" t="s">
        <v>10477</v>
      </c>
      <c r="M8" s="1458" t="s">
        <v>10480</v>
      </c>
      <c r="N8" s="1458" t="s">
        <v>10477</v>
      </c>
      <c r="O8" s="1458" t="s">
        <v>10480</v>
      </c>
    </row>
    <row r="9" spans="1:17">
      <c r="A9" s="1456" t="s">
        <v>27</v>
      </c>
      <c r="B9" s="1457">
        <v>3</v>
      </c>
      <c r="C9" s="1459">
        <v>3</v>
      </c>
      <c r="D9" s="1459">
        <v>22</v>
      </c>
      <c r="E9" s="1459">
        <v>22</v>
      </c>
      <c r="F9" s="1459"/>
      <c r="G9" s="1459"/>
      <c r="H9" s="1459">
        <v>10</v>
      </c>
      <c r="I9" s="1459">
        <v>10</v>
      </c>
      <c r="J9" s="1459">
        <v>4</v>
      </c>
      <c r="K9" s="1459">
        <v>4</v>
      </c>
      <c r="L9" s="1459">
        <v>88</v>
      </c>
      <c r="M9" s="1459">
        <v>88</v>
      </c>
      <c r="N9" s="1459">
        <v>104</v>
      </c>
      <c r="O9" s="1459">
        <v>104</v>
      </c>
      <c r="P9" s="1459">
        <v>231</v>
      </c>
      <c r="Q9" s="1459">
        <v>231</v>
      </c>
    </row>
    <row r="10" spans="1:17">
      <c r="A10" s="1456" t="s">
        <v>11</v>
      </c>
      <c r="B10" s="1457">
        <v>18</v>
      </c>
      <c r="C10" s="1459">
        <v>18</v>
      </c>
      <c r="D10" s="1459">
        <v>19</v>
      </c>
      <c r="E10" s="1459">
        <v>19</v>
      </c>
      <c r="F10" s="1459">
        <v>61</v>
      </c>
      <c r="G10" s="1459">
        <v>61</v>
      </c>
      <c r="H10" s="1459">
        <v>24</v>
      </c>
      <c r="I10" s="1459">
        <v>24</v>
      </c>
      <c r="J10" s="1459">
        <v>1</v>
      </c>
      <c r="K10" s="1459">
        <v>1</v>
      </c>
      <c r="L10" s="1459">
        <v>96</v>
      </c>
      <c r="M10" s="1459">
        <v>96</v>
      </c>
      <c r="N10" s="1459">
        <v>723</v>
      </c>
      <c r="O10" s="1459">
        <v>723</v>
      </c>
      <c r="P10" s="1459">
        <v>942</v>
      </c>
      <c r="Q10" s="1459">
        <v>942</v>
      </c>
    </row>
    <row r="11" spans="1:17">
      <c r="A11" s="1456" t="s">
        <v>49</v>
      </c>
      <c r="B11" s="1457"/>
      <c r="C11" s="1459"/>
      <c r="D11" s="1459">
        <v>31</v>
      </c>
      <c r="E11" s="1459">
        <v>31</v>
      </c>
      <c r="F11" s="1459">
        <v>52</v>
      </c>
      <c r="G11" s="1459">
        <v>52</v>
      </c>
      <c r="H11" s="1459">
        <v>14</v>
      </c>
      <c r="I11" s="1459">
        <v>14</v>
      </c>
      <c r="J11" s="1459"/>
      <c r="K11" s="1459"/>
      <c r="L11" s="1459">
        <v>23</v>
      </c>
      <c r="M11" s="1459">
        <v>23</v>
      </c>
      <c r="N11" s="1459">
        <v>139</v>
      </c>
      <c r="O11" s="1459">
        <v>139</v>
      </c>
      <c r="P11" s="1459">
        <v>259</v>
      </c>
      <c r="Q11" s="1459">
        <v>259</v>
      </c>
    </row>
    <row r="12" spans="1:17">
      <c r="A12" s="1456" t="s">
        <v>400</v>
      </c>
      <c r="B12" s="1457"/>
      <c r="C12" s="1459"/>
      <c r="D12" s="1459">
        <v>3</v>
      </c>
      <c r="E12" s="1459">
        <v>3</v>
      </c>
      <c r="F12" s="1459"/>
      <c r="G12" s="1459"/>
      <c r="H12" s="1459">
        <v>1</v>
      </c>
      <c r="I12" s="1459">
        <v>1</v>
      </c>
      <c r="J12" s="1459"/>
      <c r="K12" s="1459"/>
      <c r="L12" s="1459">
        <v>34</v>
      </c>
      <c r="M12" s="1459">
        <v>34</v>
      </c>
      <c r="N12" s="1459">
        <v>11</v>
      </c>
      <c r="O12" s="1459">
        <v>11</v>
      </c>
      <c r="P12" s="1459">
        <v>49</v>
      </c>
      <c r="Q12" s="1459">
        <v>49</v>
      </c>
    </row>
    <row r="13" spans="1:17">
      <c r="A13" s="1456" t="s">
        <v>8879</v>
      </c>
      <c r="B13" s="1457">
        <v>21</v>
      </c>
      <c r="C13" s="1459">
        <v>21</v>
      </c>
      <c r="D13" s="1459">
        <v>75</v>
      </c>
      <c r="E13" s="1459">
        <v>75</v>
      </c>
      <c r="F13" s="1459">
        <v>113</v>
      </c>
      <c r="G13" s="1459">
        <v>113</v>
      </c>
      <c r="H13" s="1459">
        <v>49</v>
      </c>
      <c r="I13" s="1459">
        <v>49</v>
      </c>
      <c r="J13" s="1459">
        <v>5</v>
      </c>
      <c r="K13" s="1459">
        <v>5</v>
      </c>
      <c r="L13" s="1459">
        <v>241</v>
      </c>
      <c r="M13" s="1459">
        <v>241</v>
      </c>
      <c r="N13" s="1459">
        <v>977</v>
      </c>
      <c r="O13" s="1459">
        <v>977</v>
      </c>
      <c r="P13" s="1459">
        <v>1481</v>
      </c>
      <c r="Q13" s="1459">
        <v>1481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C250A-50AF-4635-B6CC-48966BBC755F}">
  <sheetPr>
    <tabColor rgb="FF00FF00"/>
    <outlinePr summaryBelow="0" summaryRight="0"/>
  </sheetPr>
  <dimension ref="A1:AG1482"/>
  <sheetViews>
    <sheetView workbookViewId="0">
      <pane xSplit="7" ySplit="1" topLeftCell="H2" activePane="bottomRight" state="frozen"/>
      <selection pane="topRight" activeCell="H1" sqref="H1"/>
      <selection pane="bottomLeft" activeCell="A4" sqref="A4"/>
      <selection pane="bottomRight" sqref="A1:XFD1048576"/>
    </sheetView>
  </sheetViews>
  <sheetFormatPr defaultColWidth="12.5703125" defaultRowHeight="15" customHeight="1"/>
  <cols>
    <col min="1" max="1" width="6.42578125" style="1105" customWidth="1"/>
    <col min="2" max="2" width="10.42578125" style="1105" customWidth="1"/>
    <col min="3" max="3" width="12.140625" style="1105" customWidth="1"/>
    <col min="4" max="4" width="14.140625" style="1105" customWidth="1"/>
    <col min="5" max="5" width="11" style="1105" customWidth="1"/>
    <col min="6" max="6" width="13.85546875" style="1105" customWidth="1"/>
    <col min="7" max="7" width="33.42578125" style="1105" customWidth="1"/>
    <col min="8" max="8" width="20.7109375" style="1105" customWidth="1"/>
    <col min="9" max="9" width="15.42578125" style="1105" customWidth="1"/>
    <col min="10" max="10" width="32.42578125" style="1105" customWidth="1"/>
    <col min="11" max="11" width="10.28515625" style="1105" customWidth="1"/>
    <col min="12" max="12" width="10.85546875" style="1105" customWidth="1"/>
    <col min="13" max="13" width="13.7109375" style="1105" customWidth="1"/>
    <col min="14" max="14" width="18.7109375" style="1105" customWidth="1"/>
    <col min="15" max="15" width="9.85546875" style="1105" customWidth="1"/>
    <col min="16" max="16" width="14.140625" style="1105" customWidth="1"/>
    <col min="17" max="17" width="9.140625" style="1105" customWidth="1"/>
    <col min="18" max="18" width="17.28515625" style="1105" customWidth="1"/>
    <col min="19" max="19" width="26.7109375" style="1105" customWidth="1"/>
    <col min="20" max="20" width="8.28515625" style="1105" customWidth="1"/>
    <col min="21" max="21" width="9.140625" style="1105" customWidth="1"/>
    <col min="22" max="22" width="21.7109375" style="1105" customWidth="1"/>
    <col min="23" max="23" width="13.5703125" style="1105" customWidth="1"/>
    <col min="24" max="24" width="12.5703125" style="1105"/>
    <col min="25" max="25" width="18.85546875" style="1105" customWidth="1"/>
    <col min="26" max="26" width="19.5703125" style="1393" customWidth="1"/>
    <col min="27" max="27" width="14" style="1105" hidden="1" customWidth="1"/>
    <col min="28" max="28" width="11.28515625" style="1105" hidden="1" customWidth="1"/>
    <col min="29" max="29" width="14.85546875" style="1105" hidden="1" customWidth="1"/>
    <col min="30" max="16384" width="12.5703125" style="1105"/>
  </cols>
  <sheetData>
    <row r="1" spans="1:29" ht="56.25" customHeight="1">
      <c r="A1" s="1099" t="s">
        <v>0</v>
      </c>
      <c r="B1" s="1099" t="s">
        <v>1</v>
      </c>
      <c r="C1" s="1099" t="s">
        <v>3694</v>
      </c>
      <c r="D1" s="1099" t="s">
        <v>3695</v>
      </c>
      <c r="E1" s="1099" t="s">
        <v>3696</v>
      </c>
      <c r="F1" s="1100" t="s">
        <v>3697</v>
      </c>
      <c r="G1" s="1099" t="s">
        <v>2</v>
      </c>
      <c r="H1" s="1101" t="s">
        <v>4101</v>
      </c>
      <c r="I1" s="1099" t="s">
        <v>4102</v>
      </c>
      <c r="J1" s="1099" t="s">
        <v>3698</v>
      </c>
      <c r="K1" s="1099" t="s">
        <v>4103</v>
      </c>
      <c r="L1" s="1099" t="s">
        <v>4104</v>
      </c>
      <c r="M1" s="1099" t="s">
        <v>3</v>
      </c>
      <c r="N1" s="1099" t="s">
        <v>4105</v>
      </c>
      <c r="O1" s="1099" t="s">
        <v>4106</v>
      </c>
      <c r="P1" s="1099" t="s">
        <v>4107</v>
      </c>
      <c r="Q1" s="1099" t="s">
        <v>8</v>
      </c>
      <c r="R1" s="1099" t="s">
        <v>4</v>
      </c>
      <c r="S1" s="1102" t="s">
        <v>4109</v>
      </c>
      <c r="T1" s="1099" t="s">
        <v>4113</v>
      </c>
      <c r="U1" s="1099" t="s">
        <v>6</v>
      </c>
      <c r="V1" s="1099" t="s">
        <v>4114</v>
      </c>
      <c r="W1" s="1099" t="s">
        <v>7</v>
      </c>
      <c r="X1" s="1099" t="s">
        <v>4115</v>
      </c>
      <c r="Y1" s="1099" t="s">
        <v>4118</v>
      </c>
      <c r="Z1" s="1099" t="s">
        <v>4119</v>
      </c>
      <c r="AA1" s="1103" t="s">
        <v>4143</v>
      </c>
      <c r="AB1" s="1103" t="s">
        <v>4144</v>
      </c>
      <c r="AC1" s="1104" t="s">
        <v>4147</v>
      </c>
    </row>
    <row r="2" spans="1:29" ht="15.75" customHeight="1">
      <c r="A2" s="1106" t="s">
        <v>10</v>
      </c>
      <c r="B2" s="1106" t="s">
        <v>27</v>
      </c>
      <c r="C2" s="1106" t="s">
        <v>28</v>
      </c>
      <c r="D2" s="1106" t="s">
        <v>29</v>
      </c>
      <c r="E2" s="1106" t="s">
        <v>30</v>
      </c>
      <c r="F2" s="1107" t="str">
        <f t="array" ref="F2">IFERROR(INDEX(UIID!$K$2:$K354, MATCH(CONCATENATE(B2,D2,G2,J2), UIID!$B$2:$B354&amp;UIID!$D$2:$D354&amp;UIID!$G$2:$G354&amp;UIID!$H$2:$H354, 0),), "Not Found")</f>
        <v>0712-0038</v>
      </c>
      <c r="G2" s="1108" t="s">
        <v>3719</v>
      </c>
      <c r="H2" s="1106"/>
      <c r="I2" s="1106" t="s">
        <v>4153</v>
      </c>
      <c r="J2" s="1106" t="s">
        <v>484</v>
      </c>
      <c r="K2" s="1106">
        <v>9.6422049677231794</v>
      </c>
      <c r="L2" s="1106">
        <v>123.862409353896</v>
      </c>
      <c r="M2" s="1106" t="s">
        <v>4154</v>
      </c>
      <c r="N2" s="1106" t="s">
        <v>4155</v>
      </c>
      <c r="O2" s="1106" t="s">
        <v>15</v>
      </c>
      <c r="P2" s="1106" t="s">
        <v>16</v>
      </c>
      <c r="Q2" s="1106" t="s">
        <v>35</v>
      </c>
      <c r="R2" s="1106" t="s">
        <v>32</v>
      </c>
      <c r="S2" s="1106" t="s">
        <v>228</v>
      </c>
      <c r="T2" s="1106" t="s">
        <v>4157</v>
      </c>
      <c r="U2" s="1106" t="s">
        <v>362</v>
      </c>
      <c r="V2" s="1106" t="s">
        <v>485</v>
      </c>
      <c r="W2" s="1109">
        <v>45329</v>
      </c>
      <c r="X2" s="1109">
        <v>47157</v>
      </c>
      <c r="Y2" s="1106" t="s">
        <v>4160</v>
      </c>
      <c r="Z2" s="1106" t="s">
        <v>4161</v>
      </c>
      <c r="AA2" s="1110">
        <v>45387</v>
      </c>
      <c r="AB2" s="1111" t="s">
        <v>4163</v>
      </c>
      <c r="AC2" s="1112">
        <v>44204</v>
      </c>
    </row>
    <row r="3" spans="1:29" ht="15.75" customHeight="1">
      <c r="A3" s="1106" t="s">
        <v>10</v>
      </c>
      <c r="B3" s="1106" t="s">
        <v>27</v>
      </c>
      <c r="C3" s="1106" t="s">
        <v>28</v>
      </c>
      <c r="D3" s="1106" t="s">
        <v>29</v>
      </c>
      <c r="E3" s="1106" t="s">
        <v>30</v>
      </c>
      <c r="F3" s="1107" t="str">
        <f t="array" ref="F3">IFERROR(INDEX(UIID!$K$2:$K354, MATCH(CONCATENATE(B3,D3,G3,J3), UIID!$B$2:$B354&amp;UIID!$D$2:$D354&amp;UIID!$G$2:$G354&amp;UIID!$H$2:$H354, 0),), "Not Found")</f>
        <v>0712-0038</v>
      </c>
      <c r="G3" s="1108" t="s">
        <v>3719</v>
      </c>
      <c r="H3" s="1106"/>
      <c r="I3" s="1106" t="s">
        <v>4153</v>
      </c>
      <c r="J3" s="1106" t="s">
        <v>484</v>
      </c>
      <c r="K3" s="1106">
        <v>9.6422049677231794</v>
      </c>
      <c r="L3" s="1106">
        <v>123.862409353896</v>
      </c>
      <c r="M3" s="1106" t="s">
        <v>4154</v>
      </c>
      <c r="N3" s="1106" t="s">
        <v>4155</v>
      </c>
      <c r="O3" s="1106" t="s">
        <v>15</v>
      </c>
      <c r="P3" s="1106" t="s">
        <v>16</v>
      </c>
      <c r="Q3" s="1106" t="s">
        <v>35</v>
      </c>
      <c r="R3" s="1106" t="s">
        <v>32</v>
      </c>
      <c r="S3" s="1106" t="s">
        <v>47</v>
      </c>
      <c r="T3" s="1106" t="s">
        <v>4164</v>
      </c>
      <c r="U3" s="1106" t="s">
        <v>78</v>
      </c>
      <c r="V3" s="1106" t="s">
        <v>4165</v>
      </c>
      <c r="W3" s="1109">
        <v>45329</v>
      </c>
      <c r="X3" s="1109">
        <v>47157</v>
      </c>
      <c r="Y3" s="1106" t="s">
        <v>4166</v>
      </c>
      <c r="Z3" s="1106" t="s">
        <v>4167</v>
      </c>
      <c r="AA3" s="1113"/>
      <c r="AB3" s="1111"/>
      <c r="AC3" s="1114">
        <v>43196</v>
      </c>
    </row>
    <row r="4" spans="1:29" ht="15.75" customHeight="1">
      <c r="A4" s="1106" t="s">
        <v>10</v>
      </c>
      <c r="B4" s="1106" t="s">
        <v>27</v>
      </c>
      <c r="C4" s="1106" t="s">
        <v>28</v>
      </c>
      <c r="D4" s="1106" t="s">
        <v>29</v>
      </c>
      <c r="E4" s="1106" t="s">
        <v>30</v>
      </c>
      <c r="F4" s="1107" t="str">
        <f t="array" ref="F4">IFERROR(INDEX(UIID!$K$2:$K354, MATCH(CONCATENATE(B4,D4,G4,J4), UIID!$B$2:$B354&amp;UIID!$D$2:$D354&amp;UIID!$G$2:$G354&amp;UIID!$H$2:$H354, 0),), "Not Found")</f>
        <v>0712-0038</v>
      </c>
      <c r="G4" s="1108" t="s">
        <v>3719</v>
      </c>
      <c r="H4" s="1106"/>
      <c r="I4" s="1106" t="s">
        <v>4153</v>
      </c>
      <c r="J4" s="1106" t="s">
        <v>484</v>
      </c>
      <c r="K4" s="1106">
        <v>9.6422049677231794</v>
      </c>
      <c r="L4" s="1106">
        <v>123.862409353896</v>
      </c>
      <c r="M4" s="1106" t="s">
        <v>4154</v>
      </c>
      <c r="N4" s="1106" t="s">
        <v>4155</v>
      </c>
      <c r="O4" s="1106" t="s">
        <v>15</v>
      </c>
      <c r="P4" s="1106" t="s">
        <v>16</v>
      </c>
      <c r="Q4" s="1106" t="s">
        <v>35</v>
      </c>
      <c r="R4" s="1106" t="s">
        <v>32</v>
      </c>
      <c r="S4" s="1106" t="s">
        <v>486</v>
      </c>
      <c r="T4" s="1106" t="s">
        <v>4164</v>
      </c>
      <c r="U4" s="1106" t="s">
        <v>487</v>
      </c>
      <c r="V4" s="1106" t="s">
        <v>488</v>
      </c>
      <c r="W4" s="1109">
        <v>45329</v>
      </c>
      <c r="X4" s="1109">
        <v>47157</v>
      </c>
      <c r="Y4" s="1106" t="s">
        <v>4170</v>
      </c>
      <c r="Z4" s="1106" t="s">
        <v>4171</v>
      </c>
      <c r="AA4" s="1115">
        <v>45387</v>
      </c>
      <c r="AB4" s="1111" t="s">
        <v>4163</v>
      </c>
      <c r="AC4" s="1114">
        <v>43517</v>
      </c>
    </row>
    <row r="5" spans="1:29" ht="15.75" customHeight="1">
      <c r="A5" s="1106" t="s">
        <v>10</v>
      </c>
      <c r="B5" s="1106" t="s">
        <v>27</v>
      </c>
      <c r="C5" s="1106" t="s">
        <v>28</v>
      </c>
      <c r="D5" s="1106" t="s">
        <v>29</v>
      </c>
      <c r="E5" s="1106" t="s">
        <v>30</v>
      </c>
      <c r="F5" s="1107" t="str">
        <f t="array" ref="F5">IFERROR(INDEX(UIID!$K$2:$K354, MATCH(CONCATENATE(B5,D5,G5,J5), UIID!$B$2:$B354&amp;UIID!$D$2:$D354&amp;UIID!$G$2:$G354&amp;UIID!$H$2:$H354, 0),), "Not Found")</f>
        <v>0712-0007</v>
      </c>
      <c r="G5" s="313" t="s">
        <v>31</v>
      </c>
      <c r="H5" s="1106"/>
      <c r="I5" s="1106" t="s">
        <v>4173</v>
      </c>
      <c r="J5" s="1106" t="s">
        <v>3703</v>
      </c>
      <c r="K5" s="1106">
        <v>9.6696704426758693</v>
      </c>
      <c r="L5" s="1106">
        <v>123.86621636021199</v>
      </c>
      <c r="M5" s="1106" t="s">
        <v>4174</v>
      </c>
      <c r="N5" s="1106" t="s">
        <v>4175</v>
      </c>
      <c r="O5" s="1106" t="s">
        <v>15</v>
      </c>
      <c r="P5" s="1106" t="s">
        <v>16</v>
      </c>
      <c r="Q5" s="1106" t="s">
        <v>35</v>
      </c>
      <c r="R5" s="1106" t="s">
        <v>32</v>
      </c>
      <c r="S5" s="1106" t="s">
        <v>33</v>
      </c>
      <c r="T5" s="1106" t="s">
        <v>4164</v>
      </c>
      <c r="U5" s="1106" t="s">
        <v>34</v>
      </c>
      <c r="V5" s="1106">
        <v>201407012146</v>
      </c>
      <c r="W5" s="1116">
        <v>45204</v>
      </c>
      <c r="X5" s="1117">
        <v>47032</v>
      </c>
      <c r="Y5" s="1106" t="s">
        <v>4177</v>
      </c>
      <c r="Z5" s="1106" t="s">
        <v>4178</v>
      </c>
      <c r="AA5" s="1115">
        <v>45730</v>
      </c>
      <c r="AB5" s="1111" t="s">
        <v>4163</v>
      </c>
      <c r="AC5" s="1114">
        <v>41890</v>
      </c>
    </row>
    <row r="6" spans="1:29" ht="15.75" customHeight="1">
      <c r="A6" s="1106" t="s">
        <v>10</v>
      </c>
      <c r="B6" s="1106" t="s">
        <v>27</v>
      </c>
      <c r="C6" s="1106" t="s">
        <v>28</v>
      </c>
      <c r="D6" s="1106" t="s">
        <v>29</v>
      </c>
      <c r="E6" s="1106" t="s">
        <v>30</v>
      </c>
      <c r="F6" s="1107" t="str">
        <f t="array" ref="F6">IFERROR(INDEX(UIID!$K$2:$K354, MATCH(CONCATENATE(B6,D6,G6,J6), UIID!$B$2:$B354&amp;UIID!$D$2:$D354&amp;UIID!$G$2:$G354&amp;UIID!$H$2:$H354, 0),), "Not Found")</f>
        <v>0712-0007</v>
      </c>
      <c r="G6" s="313" t="s">
        <v>31</v>
      </c>
      <c r="H6" s="1106"/>
      <c r="I6" s="1106" t="s">
        <v>4173</v>
      </c>
      <c r="J6" s="1106" t="s">
        <v>3703</v>
      </c>
      <c r="K6" s="1106">
        <v>9.6696704426758693</v>
      </c>
      <c r="L6" s="1106">
        <v>123.86621636021199</v>
      </c>
      <c r="M6" s="1106" t="s">
        <v>4174</v>
      </c>
      <c r="N6" s="1106" t="s">
        <v>4175</v>
      </c>
      <c r="O6" s="1106" t="s">
        <v>15</v>
      </c>
      <c r="P6" s="1106" t="s">
        <v>16</v>
      </c>
      <c r="Q6" s="1106" t="s">
        <v>35</v>
      </c>
      <c r="R6" s="1106" t="s">
        <v>32</v>
      </c>
      <c r="S6" s="1106" t="s">
        <v>36</v>
      </c>
      <c r="T6" s="1106" t="s">
        <v>4164</v>
      </c>
      <c r="U6" s="1106" t="s">
        <v>37</v>
      </c>
      <c r="V6" s="1106" t="s">
        <v>38</v>
      </c>
      <c r="W6" s="1116">
        <v>45005</v>
      </c>
      <c r="X6" s="1117">
        <v>46961</v>
      </c>
      <c r="Y6" s="1118" t="s">
        <v>4179</v>
      </c>
      <c r="Z6" s="1118" t="s">
        <v>4180</v>
      </c>
      <c r="AA6" s="1115">
        <v>45730</v>
      </c>
      <c r="AB6" s="1111" t="s">
        <v>4163</v>
      </c>
      <c r="AC6" s="1114">
        <v>43283</v>
      </c>
    </row>
    <row r="7" spans="1:29" ht="15.75" customHeight="1">
      <c r="A7" s="1106" t="s">
        <v>10</v>
      </c>
      <c r="B7" s="1106" t="s">
        <v>27</v>
      </c>
      <c r="C7" s="1106" t="s">
        <v>28</v>
      </c>
      <c r="D7" s="1106" t="s">
        <v>29</v>
      </c>
      <c r="E7" s="1106" t="s">
        <v>30</v>
      </c>
      <c r="F7" s="1107" t="str">
        <f t="array" ref="F7">IFERROR(INDEX(UIID!$K$2:$K354, MATCH(CONCATENATE(B7,D7,G7,J7), UIID!$B$2:$B354&amp;UIID!$D$2:$D354&amp;UIID!$G$2:$G354&amp;UIID!$H$2:$H354, 0),), "Not Found")</f>
        <v>0712-0007</v>
      </c>
      <c r="G7" s="313" t="s">
        <v>31</v>
      </c>
      <c r="H7" s="1106"/>
      <c r="I7" s="1106" t="s">
        <v>4173</v>
      </c>
      <c r="J7" s="1106" t="s">
        <v>3703</v>
      </c>
      <c r="K7" s="1106">
        <v>9.6696704426758693</v>
      </c>
      <c r="L7" s="1106">
        <v>123.86621636021199</v>
      </c>
      <c r="M7" s="1106" t="s">
        <v>4174</v>
      </c>
      <c r="N7" s="1106" t="s">
        <v>4175</v>
      </c>
      <c r="O7" s="1106" t="s">
        <v>15</v>
      </c>
      <c r="P7" s="1106" t="s">
        <v>16</v>
      </c>
      <c r="Q7" s="1106" t="s">
        <v>35</v>
      </c>
      <c r="R7" s="1106" t="s">
        <v>32</v>
      </c>
      <c r="S7" s="1106" t="s">
        <v>39</v>
      </c>
      <c r="T7" s="1106" t="s">
        <v>4164</v>
      </c>
      <c r="U7" s="1106" t="s">
        <v>40</v>
      </c>
      <c r="V7" s="1106">
        <v>201407012172</v>
      </c>
      <c r="W7" s="1116">
        <v>45204</v>
      </c>
      <c r="X7" s="1117">
        <v>47032</v>
      </c>
      <c r="Y7" s="1106" t="s">
        <v>4183</v>
      </c>
      <c r="Z7" s="1106" t="s">
        <v>4184</v>
      </c>
      <c r="AA7" s="1115">
        <v>45730</v>
      </c>
      <c r="AB7" s="1111" t="s">
        <v>4163</v>
      </c>
      <c r="AC7" s="1114">
        <v>41915</v>
      </c>
    </row>
    <row r="8" spans="1:29" ht="15.75" customHeight="1">
      <c r="A8" s="1106" t="s">
        <v>10</v>
      </c>
      <c r="B8" s="1106" t="s">
        <v>27</v>
      </c>
      <c r="C8" s="1106" t="s">
        <v>28</v>
      </c>
      <c r="D8" s="1106" t="s">
        <v>74</v>
      </c>
      <c r="E8" s="1106" t="s">
        <v>146</v>
      </c>
      <c r="F8" s="1107" t="str">
        <f t="array" ref="F8">IFERROR(INDEX(UIID!$K$2:$K354, MATCH(CONCATENATE(B8,D8,G8,J8), UIID!$B$2:$B354&amp;UIID!$D$2:$D354&amp;UIID!$G$2:$G354&amp;UIID!$H$2:$H354, 0),), "Not Found")</f>
        <v>0712-0034</v>
      </c>
      <c r="G8" s="1108" t="s">
        <v>75</v>
      </c>
      <c r="H8" s="1108" t="s">
        <v>4186</v>
      </c>
      <c r="I8" s="1106" t="s">
        <v>4187</v>
      </c>
      <c r="J8" s="1106" t="s">
        <v>76</v>
      </c>
      <c r="K8" s="1106">
        <v>9.6955984627562906</v>
      </c>
      <c r="L8" s="1106">
        <v>123.874943895611</v>
      </c>
      <c r="M8" s="1106" t="s">
        <v>4188</v>
      </c>
      <c r="N8" s="1106" t="s">
        <v>4189</v>
      </c>
      <c r="O8" s="1106" t="s">
        <v>15</v>
      </c>
      <c r="P8" s="1106" t="s">
        <v>16</v>
      </c>
      <c r="Q8" s="1106" t="s">
        <v>35</v>
      </c>
      <c r="R8" s="1106" t="s">
        <v>32</v>
      </c>
      <c r="S8" s="1106" t="s">
        <v>39</v>
      </c>
      <c r="T8" s="1106" t="s">
        <v>4164</v>
      </c>
      <c r="U8" s="1106" t="s">
        <v>40</v>
      </c>
      <c r="V8" s="1106" t="s">
        <v>77</v>
      </c>
      <c r="W8" s="1116">
        <v>45365</v>
      </c>
      <c r="X8" s="1117">
        <v>47192</v>
      </c>
      <c r="Y8" s="1106" t="s">
        <v>4191</v>
      </c>
      <c r="Z8" s="1106" t="s">
        <v>4192</v>
      </c>
      <c r="AA8" s="1113"/>
      <c r="AB8" s="1111"/>
      <c r="AC8" s="1114">
        <v>42447</v>
      </c>
    </row>
    <row r="9" spans="1:29" ht="15.75" customHeight="1">
      <c r="A9" s="1106" t="s">
        <v>10</v>
      </c>
      <c r="B9" s="1106" t="s">
        <v>27</v>
      </c>
      <c r="C9" s="1106" t="s">
        <v>28</v>
      </c>
      <c r="D9" s="1106" t="s">
        <v>74</v>
      </c>
      <c r="E9" s="1106" t="s">
        <v>146</v>
      </c>
      <c r="F9" s="1107" t="str">
        <f t="array" ref="F9">IFERROR(INDEX(UIID!$K$2:$K354, MATCH(CONCATENATE(B9,D9,G9,J9), UIID!$B$2:$B354&amp;UIID!$D$2:$D354&amp;UIID!$G$2:$G354&amp;UIID!$H$2:$H354, 0),), "Not Found")</f>
        <v>0712-0034</v>
      </c>
      <c r="G9" s="1108" t="s">
        <v>75</v>
      </c>
      <c r="H9" s="1108" t="s">
        <v>4186</v>
      </c>
      <c r="I9" s="1106" t="s">
        <v>4187</v>
      </c>
      <c r="J9" s="1106" t="s">
        <v>76</v>
      </c>
      <c r="K9" s="1106">
        <v>9.6955984627562906</v>
      </c>
      <c r="L9" s="1106">
        <v>123.874943895611</v>
      </c>
      <c r="M9" s="1106" t="s">
        <v>4188</v>
      </c>
      <c r="N9" s="1106" t="s">
        <v>4189</v>
      </c>
      <c r="O9" s="1106" t="s">
        <v>15</v>
      </c>
      <c r="P9" s="1106" t="s">
        <v>16</v>
      </c>
      <c r="Q9" s="1106" t="s">
        <v>35</v>
      </c>
      <c r="R9" s="1106" t="s">
        <v>32</v>
      </c>
      <c r="S9" s="1106" t="s">
        <v>47</v>
      </c>
      <c r="T9" s="1106" t="s">
        <v>4164</v>
      </c>
      <c r="U9" s="1106" t="s">
        <v>78</v>
      </c>
      <c r="V9" s="1106">
        <v>201507012093</v>
      </c>
      <c r="W9" s="1116">
        <v>45365</v>
      </c>
      <c r="X9" s="1117">
        <v>47192</v>
      </c>
      <c r="Y9" s="1106" t="s">
        <v>4195</v>
      </c>
      <c r="Z9" s="1106" t="s">
        <v>4196</v>
      </c>
      <c r="AA9" s="1115">
        <v>45387</v>
      </c>
      <c r="AB9" s="1111" t="s">
        <v>4163</v>
      </c>
      <c r="AC9" s="1114">
        <v>42156</v>
      </c>
    </row>
    <row r="10" spans="1:29" ht="15.75" customHeight="1">
      <c r="A10" s="1106" t="s">
        <v>10</v>
      </c>
      <c r="B10" s="1106" t="s">
        <v>27</v>
      </c>
      <c r="C10" s="1106" t="s">
        <v>28</v>
      </c>
      <c r="D10" s="1106" t="s">
        <v>74</v>
      </c>
      <c r="E10" s="1106" t="s">
        <v>146</v>
      </c>
      <c r="F10" s="1107" t="str">
        <f t="array" ref="F10">IFERROR(INDEX(UIID!$K$2:$K354, MATCH(CONCATENATE(B10,D10,G10,J10), UIID!$B$2:$B354&amp;UIID!$D$2:$D354&amp;UIID!$G$2:$G354&amp;UIID!$H$2:$H354, 0),), "Not Found")</f>
        <v>0712-0034</v>
      </c>
      <c r="G10" s="1108" t="s">
        <v>75</v>
      </c>
      <c r="H10" s="1108" t="s">
        <v>4186</v>
      </c>
      <c r="I10" s="1106" t="s">
        <v>4187</v>
      </c>
      <c r="J10" s="1106" t="s">
        <v>76</v>
      </c>
      <c r="K10" s="1106">
        <v>9.6955984627562906</v>
      </c>
      <c r="L10" s="1106">
        <v>123.874943895611</v>
      </c>
      <c r="M10" s="1106" t="s">
        <v>4188</v>
      </c>
      <c r="N10" s="1106" t="s">
        <v>4189</v>
      </c>
      <c r="O10" s="1106" t="s">
        <v>15</v>
      </c>
      <c r="P10" s="1106" t="s">
        <v>16</v>
      </c>
      <c r="Q10" s="1106" t="s">
        <v>35</v>
      </c>
      <c r="R10" s="1106" t="s">
        <v>32</v>
      </c>
      <c r="S10" s="1106" t="s">
        <v>33</v>
      </c>
      <c r="T10" s="1106" t="s">
        <v>4164</v>
      </c>
      <c r="U10" s="1106" t="s">
        <v>34</v>
      </c>
      <c r="V10" s="1119" t="s">
        <v>79</v>
      </c>
      <c r="W10" s="1116">
        <v>45365</v>
      </c>
      <c r="X10" s="1117">
        <v>47192</v>
      </c>
      <c r="Y10" s="1106" t="s">
        <v>4198</v>
      </c>
      <c r="Z10" s="1106" t="s">
        <v>4199</v>
      </c>
      <c r="AA10" s="1115">
        <v>45387</v>
      </c>
      <c r="AB10" s="1111" t="s">
        <v>4163</v>
      </c>
      <c r="AC10" s="1114">
        <v>43007</v>
      </c>
    </row>
    <row r="11" spans="1:29" ht="15.75" customHeight="1">
      <c r="A11" s="1106" t="s">
        <v>10</v>
      </c>
      <c r="B11" s="1106" t="s">
        <v>27</v>
      </c>
      <c r="C11" s="1106" t="s">
        <v>50</v>
      </c>
      <c r="D11" s="1106" t="s">
        <v>80</v>
      </c>
      <c r="E11" s="1106" t="s">
        <v>28</v>
      </c>
      <c r="F11" s="1107" t="str">
        <f t="array" ref="F11">IFERROR(INDEX(UIID!$K$2:$K354, MATCH(CONCATENATE(B11,D11,G11,J11), UIID!$B$2:$B354&amp;UIID!$D$2:$D354&amp;UIID!$G$2:$G354&amp;UIID!$H$2:$H354, 0),), "Not Found")</f>
        <v>0712-0002</v>
      </c>
      <c r="G11" s="1106" t="s">
        <v>81</v>
      </c>
      <c r="H11" s="1106"/>
      <c r="I11" s="1106" t="s">
        <v>4201</v>
      </c>
      <c r="J11" s="1106" t="s">
        <v>82</v>
      </c>
      <c r="K11" s="1106">
        <v>10.054040478366399</v>
      </c>
      <c r="L11" s="1106">
        <v>124.47082765349801</v>
      </c>
      <c r="M11" s="1106" t="s">
        <v>83</v>
      </c>
      <c r="N11" s="1106" t="s">
        <v>4202</v>
      </c>
      <c r="O11" s="1106" t="s">
        <v>15</v>
      </c>
      <c r="P11" s="1106" t="s">
        <v>16</v>
      </c>
      <c r="Q11" s="1106" t="s">
        <v>35</v>
      </c>
      <c r="R11" s="1106" t="s">
        <v>84</v>
      </c>
      <c r="S11" s="1106" t="s">
        <v>85</v>
      </c>
      <c r="T11" s="1106" t="s">
        <v>4164</v>
      </c>
      <c r="U11" s="1106" t="s">
        <v>86</v>
      </c>
      <c r="V11" s="1106">
        <v>807012047</v>
      </c>
      <c r="W11" s="1116">
        <v>45365</v>
      </c>
      <c r="X11" s="1117">
        <v>47192</v>
      </c>
      <c r="Y11" s="1106" t="s">
        <v>4203</v>
      </c>
      <c r="Z11" s="1106" t="s">
        <v>4204</v>
      </c>
      <c r="AA11" s="1113"/>
      <c r="AB11" s="1111"/>
      <c r="AC11" s="1114">
        <v>39650</v>
      </c>
    </row>
    <row r="12" spans="1:29" ht="15.75" customHeight="1">
      <c r="A12" s="1106" t="s">
        <v>10</v>
      </c>
      <c r="B12" s="1106" t="s">
        <v>27</v>
      </c>
      <c r="C12" s="1106" t="s">
        <v>50</v>
      </c>
      <c r="D12" s="1106" t="s">
        <v>80</v>
      </c>
      <c r="E12" s="1106" t="s">
        <v>28</v>
      </c>
      <c r="F12" s="1107" t="str">
        <f t="array" ref="F12">IFERROR(INDEX(UIID!$K$2:$K354, MATCH(CONCATENATE(B12,D12,G12,J12), UIID!$B$2:$B354&amp;UIID!$D$2:$D354&amp;UIID!$G$2:$G354&amp;UIID!$H$2:$H354, 0),), "Not Found")</f>
        <v>0712-0002</v>
      </c>
      <c r="G12" s="1106" t="s">
        <v>81</v>
      </c>
      <c r="H12" s="1106"/>
      <c r="I12" s="1106" t="s">
        <v>4201</v>
      </c>
      <c r="J12" s="1106" t="s">
        <v>82</v>
      </c>
      <c r="K12" s="1106">
        <v>10.054040478366399</v>
      </c>
      <c r="L12" s="1106">
        <v>124.47082765349801</v>
      </c>
      <c r="M12" s="1106" t="s">
        <v>83</v>
      </c>
      <c r="N12" s="1106" t="s">
        <v>4202</v>
      </c>
      <c r="O12" s="1106" t="s">
        <v>15</v>
      </c>
      <c r="P12" s="1106" t="s">
        <v>16</v>
      </c>
      <c r="Q12" s="1106" t="s">
        <v>35</v>
      </c>
      <c r="R12" s="1106" t="s">
        <v>87</v>
      </c>
      <c r="S12" s="1106" t="s">
        <v>88</v>
      </c>
      <c r="T12" s="1106" t="s">
        <v>4164</v>
      </c>
      <c r="U12" s="1106" t="s">
        <v>89</v>
      </c>
      <c r="V12" s="1106" t="s">
        <v>90</v>
      </c>
      <c r="W12" s="1116">
        <v>45365</v>
      </c>
      <c r="X12" s="1117">
        <v>47192</v>
      </c>
      <c r="Y12" s="1120" t="s">
        <v>4207</v>
      </c>
      <c r="Z12" s="1106">
        <v>222207121200331</v>
      </c>
      <c r="AA12" s="1113"/>
      <c r="AB12" s="1111"/>
      <c r="AC12" s="1114">
        <v>43111</v>
      </c>
    </row>
    <row r="13" spans="1:29" ht="15.75" customHeight="1">
      <c r="A13" s="1106" t="s">
        <v>10</v>
      </c>
      <c r="B13" s="1106" t="s">
        <v>27</v>
      </c>
      <c r="C13" s="1106" t="s">
        <v>50</v>
      </c>
      <c r="D13" s="1106" t="s">
        <v>80</v>
      </c>
      <c r="E13" s="1106" t="s">
        <v>28</v>
      </c>
      <c r="F13" s="1107" t="str">
        <f t="array" ref="F13">IFERROR(INDEX(UIID!$K$2:$K354, MATCH(CONCATENATE(B13,D13,G13,J13), UIID!$B$2:$B354&amp;UIID!$D$2:$D354&amp;UIID!$G$2:$G354&amp;UIID!$H$2:$H354, 0),), "Not Found")</f>
        <v>0712-0002</v>
      </c>
      <c r="G13" s="1106" t="s">
        <v>81</v>
      </c>
      <c r="H13" s="1106"/>
      <c r="I13" s="1106" t="s">
        <v>4201</v>
      </c>
      <c r="J13" s="1106" t="s">
        <v>82</v>
      </c>
      <c r="K13" s="1106">
        <v>10.054040478366399</v>
      </c>
      <c r="L13" s="1106">
        <v>124.47082765349801</v>
      </c>
      <c r="M13" s="1106" t="s">
        <v>83</v>
      </c>
      <c r="N13" s="1106" t="s">
        <v>4202</v>
      </c>
      <c r="O13" s="1106" t="s">
        <v>15</v>
      </c>
      <c r="P13" s="1106" t="s">
        <v>16</v>
      </c>
      <c r="Q13" s="1106" t="s">
        <v>35</v>
      </c>
      <c r="R13" s="1106" t="s">
        <v>32</v>
      </c>
      <c r="S13" s="1106" t="s">
        <v>33</v>
      </c>
      <c r="T13" s="1106" t="s">
        <v>4164</v>
      </c>
      <c r="U13" s="1106" t="s">
        <v>34</v>
      </c>
      <c r="V13" s="1106">
        <v>201507012058</v>
      </c>
      <c r="W13" s="1116">
        <v>45365</v>
      </c>
      <c r="X13" s="1117">
        <v>47192</v>
      </c>
      <c r="Y13" s="1106" t="s">
        <v>4211</v>
      </c>
      <c r="Z13" s="1106" t="s">
        <v>4212</v>
      </c>
      <c r="AA13" s="1115">
        <v>45387</v>
      </c>
      <c r="AB13" s="1111" t="s">
        <v>4163</v>
      </c>
      <c r="AC13" s="1114">
        <v>42109</v>
      </c>
    </row>
    <row r="14" spans="1:29" ht="15.75" customHeight="1">
      <c r="A14" s="1106" t="s">
        <v>10</v>
      </c>
      <c r="B14" s="1106" t="s">
        <v>27</v>
      </c>
      <c r="C14" s="1106" t="s">
        <v>50</v>
      </c>
      <c r="D14" s="1106" t="s">
        <v>80</v>
      </c>
      <c r="E14" s="1106" t="s">
        <v>28</v>
      </c>
      <c r="F14" s="1107" t="str">
        <f t="array" ref="F14">IFERROR(INDEX(UIID!$K$2:$K354, MATCH(CONCATENATE(B14,D14,G14,J14), UIID!$B$2:$B354&amp;UIID!$D$2:$D354&amp;UIID!$G$2:$G354&amp;UIID!$H$2:$H354, 0),), "Not Found")</f>
        <v>0712-0002</v>
      </c>
      <c r="G14" s="1106" t="s">
        <v>81</v>
      </c>
      <c r="H14" s="1106"/>
      <c r="I14" s="1106" t="s">
        <v>4201</v>
      </c>
      <c r="J14" s="1106" t="s">
        <v>82</v>
      </c>
      <c r="K14" s="1106">
        <v>10.054040478366399</v>
      </c>
      <c r="L14" s="1106">
        <v>124.47082765349801</v>
      </c>
      <c r="M14" s="1106" t="s">
        <v>83</v>
      </c>
      <c r="N14" s="1106" t="s">
        <v>4202</v>
      </c>
      <c r="O14" s="1106" t="s">
        <v>15</v>
      </c>
      <c r="P14" s="1106" t="s">
        <v>16</v>
      </c>
      <c r="Q14" s="1106" t="s">
        <v>35</v>
      </c>
      <c r="R14" s="1106" t="s">
        <v>84</v>
      </c>
      <c r="S14" s="1106" t="s">
        <v>93</v>
      </c>
      <c r="T14" s="1106" t="s">
        <v>4213</v>
      </c>
      <c r="U14" s="1106" t="s">
        <v>94</v>
      </c>
      <c r="V14" s="1106" t="s">
        <v>95</v>
      </c>
      <c r="W14" s="1116">
        <v>45365</v>
      </c>
      <c r="X14" s="1117">
        <v>47192</v>
      </c>
      <c r="Y14" s="1106" t="s">
        <v>4203</v>
      </c>
      <c r="Z14" s="1106" t="s">
        <v>4204</v>
      </c>
      <c r="AA14" s="1115">
        <v>45387</v>
      </c>
      <c r="AB14" s="1111" t="s">
        <v>4163</v>
      </c>
      <c r="AC14" s="1114">
        <v>43066</v>
      </c>
    </row>
    <row r="15" spans="1:29" ht="15.75" customHeight="1">
      <c r="A15" s="1106" t="s">
        <v>10</v>
      </c>
      <c r="B15" s="1106" t="s">
        <v>27</v>
      </c>
      <c r="C15" s="1106" t="s">
        <v>28</v>
      </c>
      <c r="D15" s="1106" t="s">
        <v>29</v>
      </c>
      <c r="E15" s="1106" t="s">
        <v>30</v>
      </c>
      <c r="F15" s="1107" t="str">
        <f t="array" ref="F15">IFERROR(INDEX(UIID!$K$2:$K354, MATCH(CONCATENATE(B15,D15,G15,J15), UIID!$B$2:$B354&amp;UIID!$D$2:$D354&amp;UIID!$G$2:$G354&amp;UIID!$H$2:$H354, 0),), "Not Found")</f>
        <v>0712-0008</v>
      </c>
      <c r="G15" s="1108" t="s">
        <v>3704</v>
      </c>
      <c r="H15" s="1106"/>
      <c r="I15" s="1106" t="s">
        <v>4215</v>
      </c>
      <c r="J15" s="1106" t="s">
        <v>97</v>
      </c>
      <c r="K15" s="1106">
        <v>9.6588668741703092</v>
      </c>
      <c r="L15" s="1106">
        <v>123.872431282376</v>
      </c>
      <c r="M15" s="1106" t="s">
        <v>98</v>
      </c>
      <c r="N15" s="1106" t="s">
        <v>4216</v>
      </c>
      <c r="O15" s="1106" t="s">
        <v>15</v>
      </c>
      <c r="P15" s="1106" t="s">
        <v>16</v>
      </c>
      <c r="Q15" s="1106" t="s">
        <v>35</v>
      </c>
      <c r="R15" s="1106" t="s">
        <v>32</v>
      </c>
      <c r="S15" s="1106" t="s">
        <v>33</v>
      </c>
      <c r="T15" s="1106" t="s">
        <v>4164</v>
      </c>
      <c r="U15" s="1106" t="s">
        <v>34</v>
      </c>
      <c r="V15" s="1106">
        <v>201507012007</v>
      </c>
      <c r="W15" s="1116">
        <v>45348</v>
      </c>
      <c r="X15" s="1117">
        <v>47176</v>
      </c>
      <c r="Y15" s="1106" t="s">
        <v>4218</v>
      </c>
      <c r="Z15" s="1106" t="s">
        <v>4219</v>
      </c>
      <c r="AA15" s="1115">
        <v>45387</v>
      </c>
      <c r="AB15" s="1111" t="s">
        <v>4163</v>
      </c>
      <c r="AC15" s="1114">
        <v>42036</v>
      </c>
    </row>
    <row r="16" spans="1:29" ht="15.75" customHeight="1">
      <c r="A16" s="1106" t="s">
        <v>10</v>
      </c>
      <c r="B16" s="1106" t="s">
        <v>27</v>
      </c>
      <c r="C16" s="1106" t="s">
        <v>28</v>
      </c>
      <c r="D16" s="1106" t="s">
        <v>29</v>
      </c>
      <c r="E16" s="1106" t="s">
        <v>30</v>
      </c>
      <c r="F16" s="1107" t="str">
        <f t="array" ref="F16">IFERROR(INDEX(UIID!$K$2:$K354, MATCH(CONCATENATE(B16,D16,G16,J16), UIID!$B$2:$B354&amp;UIID!$D$2:$D354&amp;UIID!$G$2:$G354&amp;UIID!$H$2:$H354, 0),), "Not Found")</f>
        <v>0712-0008</v>
      </c>
      <c r="G16" s="1108" t="s">
        <v>3704</v>
      </c>
      <c r="H16" s="1106"/>
      <c r="I16" s="1106" t="s">
        <v>4215</v>
      </c>
      <c r="J16" s="1106" t="s">
        <v>97</v>
      </c>
      <c r="K16" s="1106">
        <v>9.6588668741703092</v>
      </c>
      <c r="L16" s="1106">
        <v>123.872431282376</v>
      </c>
      <c r="M16" s="1106" t="s">
        <v>98</v>
      </c>
      <c r="N16" s="1106" t="s">
        <v>4216</v>
      </c>
      <c r="O16" s="1106" t="s">
        <v>15</v>
      </c>
      <c r="P16" s="1106" t="s">
        <v>16</v>
      </c>
      <c r="Q16" s="1106" t="s">
        <v>35</v>
      </c>
      <c r="R16" s="1106" t="s">
        <v>32</v>
      </c>
      <c r="S16" s="1106" t="s">
        <v>47</v>
      </c>
      <c r="T16" s="1106" t="s">
        <v>4164</v>
      </c>
      <c r="U16" s="1106" t="s">
        <v>78</v>
      </c>
      <c r="V16" s="1106">
        <v>201507012125</v>
      </c>
      <c r="W16" s="1116">
        <v>45348</v>
      </c>
      <c r="X16" s="1117">
        <v>47176</v>
      </c>
      <c r="Y16" s="1106" t="s">
        <v>4225</v>
      </c>
      <c r="Z16" s="1106" t="s">
        <v>4226</v>
      </c>
      <c r="AA16" s="1115">
        <v>45387</v>
      </c>
      <c r="AB16" s="1111" t="s">
        <v>4163</v>
      </c>
      <c r="AC16" s="1114">
        <v>42212</v>
      </c>
    </row>
    <row r="17" spans="1:29" ht="15.75" customHeight="1">
      <c r="A17" s="1106" t="s">
        <v>10</v>
      </c>
      <c r="B17" s="1106" t="s">
        <v>27</v>
      </c>
      <c r="C17" s="1106" t="s">
        <v>123</v>
      </c>
      <c r="D17" s="1106" t="s">
        <v>887</v>
      </c>
      <c r="E17" s="1106" t="s">
        <v>509</v>
      </c>
      <c r="F17" s="1107" t="str">
        <f t="array" ref="F17">IFERROR(INDEX(UIID!$K$2:$K354, MATCH(CONCATENATE(B17,D17,G17,J17), UIID!$B$2:$B354&amp;UIID!$D$2:$D354&amp;UIID!$G$2:$G354&amp;UIID!$H$2:$H354, 0),), "Not Found")</f>
        <v>0712-0037</v>
      </c>
      <c r="G17" s="1106" t="s">
        <v>1691</v>
      </c>
      <c r="H17" s="1106"/>
      <c r="I17" s="1106" t="s">
        <v>4228</v>
      </c>
      <c r="J17" s="1106" t="s">
        <v>1692</v>
      </c>
      <c r="K17" s="1106">
        <v>9.6075969861800807</v>
      </c>
      <c r="L17" s="1106">
        <v>124.286684065719</v>
      </c>
      <c r="M17" s="1106">
        <v>9308033037</v>
      </c>
      <c r="N17" s="1106" t="s">
        <v>4229</v>
      </c>
      <c r="O17" s="1106" t="s">
        <v>15</v>
      </c>
      <c r="P17" s="1106" t="s">
        <v>16</v>
      </c>
      <c r="Q17" s="1106" t="s">
        <v>35</v>
      </c>
      <c r="R17" s="1106" t="s">
        <v>104</v>
      </c>
      <c r="S17" s="1106" t="s">
        <v>105</v>
      </c>
      <c r="T17" s="1106" t="s">
        <v>4164</v>
      </c>
      <c r="U17" s="1106" t="s">
        <v>4230</v>
      </c>
      <c r="V17" s="1106" t="s">
        <v>4231</v>
      </c>
      <c r="W17" s="1116">
        <v>45309</v>
      </c>
      <c r="X17" s="1117">
        <v>47137</v>
      </c>
      <c r="Y17" s="1106" t="s">
        <v>4228</v>
      </c>
      <c r="Z17" s="1106" t="s">
        <v>4232</v>
      </c>
      <c r="AA17" s="1113"/>
      <c r="AB17" s="1111"/>
      <c r="AC17" s="1121"/>
    </row>
    <row r="18" spans="1:29" ht="15.75" customHeight="1">
      <c r="A18" s="1106" t="s">
        <v>10</v>
      </c>
      <c r="B18" s="1106" t="s">
        <v>27</v>
      </c>
      <c r="C18" s="1106" t="s">
        <v>123</v>
      </c>
      <c r="D18" s="1106" t="s">
        <v>887</v>
      </c>
      <c r="E18" s="1106" t="s">
        <v>509</v>
      </c>
      <c r="F18" s="1107" t="str">
        <f t="array" ref="F18">IFERROR(INDEX(UIID!$K$2:$K354, MATCH(CONCATENATE(B18,D18,G18,J18), UIID!$B$2:$B354&amp;UIID!$D$2:$D354&amp;UIID!$G$2:$G354&amp;UIID!$H$2:$H354, 0),), "Not Found")</f>
        <v>0712-0037</v>
      </c>
      <c r="G18" s="1106" t="s">
        <v>1691</v>
      </c>
      <c r="H18" s="1106"/>
      <c r="I18" s="1106" t="s">
        <v>4228</v>
      </c>
      <c r="J18" s="1106" t="s">
        <v>1692</v>
      </c>
      <c r="K18" s="1106">
        <v>9.6075969861800807</v>
      </c>
      <c r="L18" s="1106">
        <v>124.286684065719</v>
      </c>
      <c r="M18" s="1106">
        <v>9308033037</v>
      </c>
      <c r="N18" s="1106" t="s">
        <v>4229</v>
      </c>
      <c r="O18" s="1106" t="s">
        <v>15</v>
      </c>
      <c r="P18" s="1106" t="s">
        <v>16</v>
      </c>
      <c r="Q18" s="1106" t="s">
        <v>35</v>
      </c>
      <c r="R18" s="1106" t="s">
        <v>84</v>
      </c>
      <c r="S18" s="1106" t="s">
        <v>93</v>
      </c>
      <c r="T18" s="1106" t="s">
        <v>4213</v>
      </c>
      <c r="U18" s="1106" t="s">
        <v>94</v>
      </c>
      <c r="V18" s="1106" t="s">
        <v>4234</v>
      </c>
      <c r="W18" s="1116">
        <v>45309</v>
      </c>
      <c r="X18" s="1117">
        <v>47137</v>
      </c>
      <c r="Y18" s="1106" t="s">
        <v>4236</v>
      </c>
      <c r="Z18" s="1106" t="s">
        <v>4237</v>
      </c>
      <c r="AA18" s="1113"/>
      <c r="AB18" s="1111"/>
      <c r="AC18" s="1114">
        <v>43857</v>
      </c>
    </row>
    <row r="19" spans="1:29" ht="15.75" customHeight="1">
      <c r="A19" s="1106" t="s">
        <v>10</v>
      </c>
      <c r="B19" s="1106" t="s">
        <v>27</v>
      </c>
      <c r="C19" s="1106" t="s">
        <v>123</v>
      </c>
      <c r="D19" s="1106" t="s">
        <v>887</v>
      </c>
      <c r="E19" s="1106" t="s">
        <v>509</v>
      </c>
      <c r="F19" s="1107" t="str">
        <f t="array" ref="F19">IFERROR(INDEX(UIID!$K$2:$K354, MATCH(CONCATENATE(B19,D19,G19,J19), UIID!$B$2:$B354&amp;UIID!$D$2:$D354&amp;UIID!$G$2:$G354&amp;UIID!$H$2:$H354, 0),), "Not Found")</f>
        <v>0712-0037</v>
      </c>
      <c r="G19" s="1106" t="s">
        <v>1691</v>
      </c>
      <c r="H19" s="1106"/>
      <c r="I19" s="1106" t="s">
        <v>4228</v>
      </c>
      <c r="J19" s="1106" t="s">
        <v>1692</v>
      </c>
      <c r="K19" s="1106">
        <v>9.6075969861800807</v>
      </c>
      <c r="L19" s="1106">
        <v>124.286684065719</v>
      </c>
      <c r="M19" s="1106">
        <v>9308033037</v>
      </c>
      <c r="N19" s="1106" t="s">
        <v>4229</v>
      </c>
      <c r="O19" s="1106" t="s">
        <v>15</v>
      </c>
      <c r="P19" s="1106" t="s">
        <v>16</v>
      </c>
      <c r="Q19" s="1106" t="s">
        <v>35</v>
      </c>
      <c r="R19" s="1106" t="s">
        <v>84</v>
      </c>
      <c r="S19" s="1106" t="s">
        <v>85</v>
      </c>
      <c r="T19" s="1106" t="s">
        <v>4164</v>
      </c>
      <c r="U19" s="1106" t="s">
        <v>94</v>
      </c>
      <c r="V19" s="1106" t="s">
        <v>4238</v>
      </c>
      <c r="W19" s="1116">
        <v>45309</v>
      </c>
      <c r="X19" s="1117">
        <v>47137</v>
      </c>
      <c r="Y19" s="1106" t="s">
        <v>4236</v>
      </c>
      <c r="Z19" s="1106" t="s">
        <v>4240</v>
      </c>
      <c r="AA19" s="1122"/>
      <c r="AB19" s="1111"/>
      <c r="AC19" s="1114">
        <v>43857</v>
      </c>
    </row>
    <row r="20" spans="1:29" ht="15.75" customHeight="1">
      <c r="A20" s="1106" t="s">
        <v>10</v>
      </c>
      <c r="B20" s="1106" t="s">
        <v>27</v>
      </c>
      <c r="C20" s="1106" t="s">
        <v>123</v>
      </c>
      <c r="D20" s="1106" t="s">
        <v>887</v>
      </c>
      <c r="E20" s="1106" t="s">
        <v>509</v>
      </c>
      <c r="F20" s="1107" t="str">
        <f t="array" ref="F20">IFERROR(INDEX(UIID!$K$2:$K354, MATCH(CONCATENATE(B20,D20,G20,J20), UIID!$B$2:$B354&amp;UIID!$D$2:$D354&amp;UIID!$G$2:$G354&amp;UIID!$H$2:$H354, 0),), "Not Found")</f>
        <v>0712-0037</v>
      </c>
      <c r="G20" s="1106" t="s">
        <v>1691</v>
      </c>
      <c r="H20" s="1106"/>
      <c r="I20" s="1106" t="s">
        <v>4241</v>
      </c>
      <c r="J20" s="1106" t="s">
        <v>1693</v>
      </c>
      <c r="K20" s="1106">
        <v>9.66813199184495</v>
      </c>
      <c r="L20" s="1106">
        <v>124.29156758734599</v>
      </c>
      <c r="M20" s="1106">
        <v>9308033037</v>
      </c>
      <c r="N20" s="1106" t="s">
        <v>4229</v>
      </c>
      <c r="O20" s="1106" t="s">
        <v>15</v>
      </c>
      <c r="P20" s="1106" t="s">
        <v>16</v>
      </c>
      <c r="Q20" s="1106" t="s">
        <v>35</v>
      </c>
      <c r="R20" s="1106" t="s">
        <v>32</v>
      </c>
      <c r="S20" s="1106" t="s">
        <v>33</v>
      </c>
      <c r="T20" s="1106" t="s">
        <v>4164</v>
      </c>
      <c r="U20" s="1106" t="s">
        <v>34</v>
      </c>
      <c r="V20" s="1106" t="s">
        <v>4242</v>
      </c>
      <c r="W20" s="1116">
        <v>45309</v>
      </c>
      <c r="X20" s="1117">
        <v>47137</v>
      </c>
      <c r="Y20" s="1106" t="s">
        <v>4241</v>
      </c>
      <c r="Z20" s="1106" t="s">
        <v>4244</v>
      </c>
      <c r="AA20" s="1113"/>
      <c r="AB20" s="1111"/>
      <c r="AC20" s="1114">
        <v>43235</v>
      </c>
    </row>
    <row r="21" spans="1:29" ht="15.75" customHeight="1">
      <c r="A21" s="1106" t="s">
        <v>10</v>
      </c>
      <c r="B21" s="1106" t="s">
        <v>27</v>
      </c>
      <c r="C21" s="1106" t="s">
        <v>28</v>
      </c>
      <c r="D21" s="1106" t="s">
        <v>575</v>
      </c>
      <c r="E21" s="1106" t="s">
        <v>509</v>
      </c>
      <c r="F21" s="1107" t="str">
        <f t="array" ref="F21">IFERROR(INDEX(UIID!$K$2:$K354, MATCH(CONCATENATE(B21,D21,G21,J21), UIID!$B$2:$B354&amp;UIID!$D$2:$D354&amp;UIID!$G$2:$G354&amp;UIID!$H$2:$H354, 0),), "Not Found")</f>
        <v>0712-0012</v>
      </c>
      <c r="G21" s="1106" t="s">
        <v>576</v>
      </c>
      <c r="H21" s="1106"/>
      <c r="I21" s="1106" t="s">
        <v>4245</v>
      </c>
      <c r="J21" s="1106" t="s">
        <v>577</v>
      </c>
      <c r="K21" s="1106">
        <v>9.6306066208165806</v>
      </c>
      <c r="L21" s="1106">
        <v>123.901535782731</v>
      </c>
      <c r="M21" s="1106" t="s">
        <v>578</v>
      </c>
      <c r="N21" s="1106" t="s">
        <v>4246</v>
      </c>
      <c r="O21" s="1106" t="s">
        <v>15</v>
      </c>
      <c r="P21" s="1106" t="s">
        <v>16</v>
      </c>
      <c r="Q21" s="1106" t="s">
        <v>35</v>
      </c>
      <c r="R21" s="1106" t="s">
        <v>32</v>
      </c>
      <c r="S21" s="1106" t="s">
        <v>36</v>
      </c>
      <c r="T21" s="1106" t="s">
        <v>4164</v>
      </c>
      <c r="U21" s="1106" t="s">
        <v>91</v>
      </c>
      <c r="V21" s="1106" t="s">
        <v>579</v>
      </c>
      <c r="W21" s="1116">
        <v>45348</v>
      </c>
      <c r="X21" s="1117">
        <v>47176</v>
      </c>
      <c r="Y21" s="1106" t="s">
        <v>4247</v>
      </c>
      <c r="Z21" s="1106" t="s">
        <v>4248</v>
      </c>
      <c r="AA21" s="1123">
        <v>45415</v>
      </c>
      <c r="AB21" s="1111" t="s">
        <v>4163</v>
      </c>
      <c r="AC21" s="1114">
        <v>43647</v>
      </c>
    </row>
    <row r="22" spans="1:29" ht="15.75" customHeight="1">
      <c r="A22" s="1106" t="s">
        <v>10</v>
      </c>
      <c r="B22" s="1106" t="s">
        <v>27</v>
      </c>
      <c r="C22" s="1106" t="s">
        <v>28</v>
      </c>
      <c r="D22" s="1106" t="s">
        <v>575</v>
      </c>
      <c r="E22" s="1106" t="s">
        <v>509</v>
      </c>
      <c r="F22" s="1107" t="str">
        <f t="array" ref="F22">IFERROR(INDEX(UIID!$K$2:$K354, MATCH(CONCATENATE(B22,D22,G22,J22), UIID!$B$2:$B354&amp;UIID!$D$2:$D354&amp;UIID!$G$2:$G354&amp;UIID!$H$2:$H354, 0),), "Not Found")</f>
        <v>0712-0012</v>
      </c>
      <c r="G22" s="1106" t="s">
        <v>576</v>
      </c>
      <c r="H22" s="1106"/>
      <c r="I22" s="1106" t="s">
        <v>4245</v>
      </c>
      <c r="J22" s="1106" t="s">
        <v>577</v>
      </c>
      <c r="K22" s="1106">
        <v>9.6306066208165806</v>
      </c>
      <c r="L22" s="1106">
        <v>123.901535782731</v>
      </c>
      <c r="M22" s="1106" t="s">
        <v>578</v>
      </c>
      <c r="N22" s="1106" t="s">
        <v>4246</v>
      </c>
      <c r="O22" s="1106" t="s">
        <v>15</v>
      </c>
      <c r="P22" s="1106" t="s">
        <v>16</v>
      </c>
      <c r="Q22" s="1106" t="s">
        <v>35</v>
      </c>
      <c r="R22" s="1106" t="s">
        <v>32</v>
      </c>
      <c r="S22" s="1106" t="s">
        <v>39</v>
      </c>
      <c r="T22" s="1106" t="s">
        <v>4164</v>
      </c>
      <c r="U22" s="1106" t="s">
        <v>40</v>
      </c>
      <c r="V22" s="1106" t="s">
        <v>580</v>
      </c>
      <c r="W22" s="1116">
        <v>45348</v>
      </c>
      <c r="X22" s="1117">
        <v>47176</v>
      </c>
      <c r="Y22" s="1106" t="s">
        <v>4247</v>
      </c>
      <c r="Z22" s="1106" t="s">
        <v>4251</v>
      </c>
      <c r="AA22" s="1123">
        <v>45415</v>
      </c>
      <c r="AB22" s="1111" t="s">
        <v>4163</v>
      </c>
      <c r="AC22" s="1114">
        <v>43038</v>
      </c>
    </row>
    <row r="23" spans="1:29" ht="15.75" customHeight="1">
      <c r="A23" s="1106" t="s">
        <v>10</v>
      </c>
      <c r="B23" s="1106" t="s">
        <v>27</v>
      </c>
      <c r="C23" s="1106" t="s">
        <v>28</v>
      </c>
      <c r="D23" s="1106" t="s">
        <v>29</v>
      </c>
      <c r="E23" s="1106" t="s">
        <v>30</v>
      </c>
      <c r="F23" s="1107" t="str">
        <f t="array" ref="F23">IFERROR(INDEX(UIID!$K$2:$K354, MATCH(CONCATENATE(B23,D23,G23,J23), UIID!$B$2:$B354&amp;UIID!$D$2:$D354&amp;UIID!$G$2:$G354&amp;UIID!$H$2:$H354, 0),), "Not Found")</f>
        <v>0712-0022</v>
      </c>
      <c r="G23" s="1108" t="s">
        <v>3710</v>
      </c>
      <c r="H23" s="1108" t="s">
        <v>4252</v>
      </c>
      <c r="I23" s="1120" t="s">
        <v>4253</v>
      </c>
      <c r="J23" s="1106" t="s">
        <v>2263</v>
      </c>
      <c r="K23" s="1106">
        <v>9.6473124496180809</v>
      </c>
      <c r="L23" s="1106">
        <v>123.851781698073</v>
      </c>
      <c r="M23" s="1106" t="s">
        <v>1347</v>
      </c>
      <c r="N23" s="1106" t="s">
        <v>4254</v>
      </c>
      <c r="O23" s="1106" t="s">
        <v>15</v>
      </c>
      <c r="P23" s="1106" t="s">
        <v>16</v>
      </c>
      <c r="Q23" s="1106" t="s">
        <v>35</v>
      </c>
      <c r="R23" s="1106" t="s">
        <v>117</v>
      </c>
      <c r="S23" s="1106" t="s">
        <v>120</v>
      </c>
      <c r="T23" s="1106" t="s">
        <v>4164</v>
      </c>
      <c r="U23" s="1106" t="s">
        <v>4255</v>
      </c>
      <c r="V23" s="1106" t="s">
        <v>4256</v>
      </c>
      <c r="W23" s="1116">
        <v>45225</v>
      </c>
      <c r="X23" s="1124">
        <v>47053</v>
      </c>
      <c r="Y23" s="1106" t="s">
        <v>4258</v>
      </c>
      <c r="Z23" s="1106" t="s">
        <v>4259</v>
      </c>
      <c r="AA23" s="1115">
        <v>45387</v>
      </c>
      <c r="AB23" s="1111" t="s">
        <v>4163</v>
      </c>
      <c r="AC23" s="1114">
        <v>44927</v>
      </c>
    </row>
    <row r="24" spans="1:29" ht="15.75" customHeight="1">
      <c r="A24" s="1106" t="s">
        <v>10</v>
      </c>
      <c r="B24" s="1106" t="s">
        <v>27</v>
      </c>
      <c r="C24" s="1106" t="s">
        <v>28</v>
      </c>
      <c r="D24" s="1106" t="s">
        <v>29</v>
      </c>
      <c r="E24" s="1106" t="s">
        <v>30</v>
      </c>
      <c r="F24" s="1107" t="str">
        <f t="array" ref="F24">IFERROR(INDEX(UIID!$K$2:$K354, MATCH(CONCATENATE(B24,D24,G24,J24), UIID!$B$2:$B354&amp;UIID!$D$2:$D354&amp;UIID!$G$2:$G354&amp;UIID!$H$2:$H354, 0),), "Not Found")</f>
        <v>0712-0022</v>
      </c>
      <c r="G24" s="1108" t="s">
        <v>3710</v>
      </c>
      <c r="H24" s="1108" t="s">
        <v>4252</v>
      </c>
      <c r="I24" s="1120" t="s">
        <v>4253</v>
      </c>
      <c r="J24" s="1106" t="s">
        <v>2263</v>
      </c>
      <c r="K24" s="1106">
        <v>9.6473124496180809</v>
      </c>
      <c r="L24" s="1106">
        <v>123.851781698073</v>
      </c>
      <c r="M24" s="1106" t="s">
        <v>4261</v>
      </c>
      <c r="N24" s="1106" t="s">
        <v>4254</v>
      </c>
      <c r="O24" s="1106" t="s">
        <v>15</v>
      </c>
      <c r="P24" s="1106" t="s">
        <v>16</v>
      </c>
      <c r="Q24" s="1106" t="s">
        <v>4262</v>
      </c>
      <c r="R24" s="1106" t="s">
        <v>3006</v>
      </c>
      <c r="S24" s="1106" t="s">
        <v>1349</v>
      </c>
      <c r="T24" s="1106" t="s">
        <v>22</v>
      </c>
      <c r="U24" s="1106" t="s">
        <v>444</v>
      </c>
      <c r="V24" s="1106" t="s">
        <v>4263</v>
      </c>
      <c r="W24" s="1116">
        <v>44809</v>
      </c>
      <c r="X24" s="1117">
        <v>46634</v>
      </c>
      <c r="Y24" s="1106" t="s">
        <v>4264</v>
      </c>
      <c r="Z24" s="1106" t="s">
        <v>4265</v>
      </c>
      <c r="AA24" s="1123">
        <v>45146</v>
      </c>
      <c r="AB24" s="1111" t="s">
        <v>4163</v>
      </c>
      <c r="AC24" s="1121"/>
    </row>
    <row r="25" spans="1:29" ht="15.75" customHeight="1">
      <c r="A25" s="1106" t="s">
        <v>10</v>
      </c>
      <c r="B25" s="1106" t="s">
        <v>27</v>
      </c>
      <c r="C25" s="1106" t="s">
        <v>28</v>
      </c>
      <c r="D25" s="1106" t="s">
        <v>29</v>
      </c>
      <c r="E25" s="1106" t="s">
        <v>30</v>
      </c>
      <c r="F25" s="1107" t="str">
        <f t="array" ref="F25">IFERROR(INDEX(UIID!$K$2:$K354, MATCH(CONCATENATE(B25,D25,G25,J25), UIID!$B$2:$B354&amp;UIID!$D$2:$D354&amp;UIID!$G$2:$G354&amp;UIID!$H$2:$H354, 0),), "Not Found")</f>
        <v>0712-0022</v>
      </c>
      <c r="G25" s="1108" t="s">
        <v>3710</v>
      </c>
      <c r="H25" s="1108" t="s">
        <v>4252</v>
      </c>
      <c r="I25" s="1120" t="s">
        <v>4253</v>
      </c>
      <c r="J25" s="1106" t="s">
        <v>2263</v>
      </c>
      <c r="K25" s="1106">
        <v>9.6473124496180809</v>
      </c>
      <c r="L25" s="1106">
        <v>123.851781698073</v>
      </c>
      <c r="M25" s="1106" t="s">
        <v>4266</v>
      </c>
      <c r="N25" s="1106" t="s">
        <v>4254</v>
      </c>
      <c r="O25" s="1106" t="s">
        <v>15</v>
      </c>
      <c r="P25" s="1106" t="s">
        <v>16</v>
      </c>
      <c r="Q25" s="1106" t="s">
        <v>35</v>
      </c>
      <c r="R25" s="1106" t="s">
        <v>117</v>
      </c>
      <c r="S25" s="1106" t="s">
        <v>118</v>
      </c>
      <c r="T25" s="1106" t="s">
        <v>4164</v>
      </c>
      <c r="U25" s="1106" t="s">
        <v>1350</v>
      </c>
      <c r="V25" s="1106" t="s">
        <v>4267</v>
      </c>
      <c r="W25" s="1116">
        <v>45289</v>
      </c>
      <c r="X25" s="1117">
        <v>47120</v>
      </c>
      <c r="Y25" s="1106" t="s">
        <v>4268</v>
      </c>
      <c r="Z25" s="1106">
        <v>151407121200174</v>
      </c>
      <c r="AA25" s="1123">
        <v>45146</v>
      </c>
      <c r="AB25" s="1111" t="s">
        <v>4163</v>
      </c>
      <c r="AC25" s="1121"/>
    </row>
    <row r="26" spans="1:29" ht="15.75" customHeight="1">
      <c r="A26" s="1106" t="s">
        <v>10</v>
      </c>
      <c r="B26" s="1106" t="s">
        <v>27</v>
      </c>
      <c r="C26" s="1106" t="s">
        <v>28</v>
      </c>
      <c r="D26" s="1106" t="s">
        <v>29</v>
      </c>
      <c r="E26" s="1106" t="s">
        <v>30</v>
      </c>
      <c r="F26" s="1107" t="str">
        <f t="array" ref="F26">IFERROR(INDEX(UIID!$K$2:$K354, MATCH(CONCATENATE(B26,D26,G26,J26), UIID!$B$2:$B354&amp;UIID!$D$2:$D354&amp;UIID!$G$2:$G354&amp;UIID!$H$2:$H354, 0),), "Not Found")</f>
        <v>0712-0035</v>
      </c>
      <c r="G26" s="1106" t="s">
        <v>771</v>
      </c>
      <c r="H26" s="1106"/>
      <c r="I26" s="1106" t="s">
        <v>4275</v>
      </c>
      <c r="J26" s="1106" t="s">
        <v>772</v>
      </c>
      <c r="K26" s="1106">
        <v>9.6820802909087895</v>
      </c>
      <c r="L26" s="1106">
        <v>123.85744226554201</v>
      </c>
      <c r="M26" s="1106" t="s">
        <v>4276</v>
      </c>
      <c r="N26" s="1106" t="s">
        <v>4277</v>
      </c>
      <c r="O26" s="1106" t="s">
        <v>15</v>
      </c>
      <c r="P26" s="1106" t="s">
        <v>16</v>
      </c>
      <c r="Q26" s="1106" t="s">
        <v>35</v>
      </c>
      <c r="R26" s="1106" t="s">
        <v>32</v>
      </c>
      <c r="S26" s="1106" t="s">
        <v>33</v>
      </c>
      <c r="T26" s="1106" t="s">
        <v>4164</v>
      </c>
      <c r="U26" s="1106" t="s">
        <v>34</v>
      </c>
      <c r="V26" s="1106" t="s">
        <v>773</v>
      </c>
      <c r="W26" s="1116">
        <v>45289</v>
      </c>
      <c r="X26" s="1117">
        <v>47120</v>
      </c>
      <c r="Y26" s="1106" t="s">
        <v>4279</v>
      </c>
      <c r="Z26" s="1106" t="s">
        <v>4280</v>
      </c>
      <c r="AA26" s="1115">
        <v>45751</v>
      </c>
      <c r="AB26" s="1111" t="s">
        <v>4163</v>
      </c>
      <c r="AC26" s="1114">
        <v>42572</v>
      </c>
    </row>
    <row r="27" spans="1:29" ht="15.75" customHeight="1">
      <c r="A27" s="1106" t="s">
        <v>10</v>
      </c>
      <c r="B27" s="1106" t="s">
        <v>27</v>
      </c>
      <c r="C27" s="1106" t="s">
        <v>28</v>
      </c>
      <c r="D27" s="1106" t="s">
        <v>29</v>
      </c>
      <c r="E27" s="1106" t="s">
        <v>30</v>
      </c>
      <c r="F27" s="1107" t="str">
        <f t="array" ref="F27">IFERROR(INDEX(UIID!$K$2:$K354, MATCH(CONCATENATE(B27,D27,G27,J27), UIID!$B$2:$B354&amp;UIID!$D$2:$D354&amp;UIID!$G$2:$G354&amp;UIID!$H$2:$H354, 0),), "Not Found")</f>
        <v>0712-0035</v>
      </c>
      <c r="G27" s="1106" t="s">
        <v>771</v>
      </c>
      <c r="H27" s="1106"/>
      <c r="I27" s="1106" t="s">
        <v>4275</v>
      </c>
      <c r="J27" s="1106" t="s">
        <v>772</v>
      </c>
      <c r="K27" s="1106">
        <v>9.6820802909087895</v>
      </c>
      <c r="L27" s="1106">
        <v>123.85744226554201</v>
      </c>
      <c r="M27" s="1106" t="s">
        <v>4276</v>
      </c>
      <c r="N27" s="1106" t="s">
        <v>4277</v>
      </c>
      <c r="O27" s="1106" t="s">
        <v>15</v>
      </c>
      <c r="P27" s="1106" t="s">
        <v>16</v>
      </c>
      <c r="Q27" s="1106" t="s">
        <v>35</v>
      </c>
      <c r="R27" s="1106" t="s">
        <v>32</v>
      </c>
      <c r="S27" s="1106" t="s">
        <v>47</v>
      </c>
      <c r="T27" s="1106" t="s">
        <v>4164</v>
      </c>
      <c r="U27" s="1106" t="s">
        <v>48</v>
      </c>
      <c r="V27" s="1106" t="s">
        <v>774</v>
      </c>
      <c r="W27" s="1116">
        <v>45524</v>
      </c>
      <c r="X27" s="1117">
        <v>47351</v>
      </c>
      <c r="Y27" s="1106" t="s">
        <v>4282</v>
      </c>
      <c r="Z27" s="1106" t="s">
        <v>4283</v>
      </c>
      <c r="AA27" s="1113"/>
      <c r="AB27" s="1111"/>
      <c r="AC27" s="1114">
        <v>42572</v>
      </c>
    </row>
    <row r="28" spans="1:29" ht="15.75" customHeight="1">
      <c r="A28" s="1106" t="s">
        <v>10</v>
      </c>
      <c r="B28" s="313" t="s">
        <v>27</v>
      </c>
      <c r="C28" s="313" t="s">
        <v>123</v>
      </c>
      <c r="D28" s="313" t="s">
        <v>887</v>
      </c>
      <c r="E28" s="313" t="s">
        <v>509</v>
      </c>
      <c r="F28" s="1107" t="str">
        <f t="array" ref="F28">IFERROR(INDEX(UIID!$K$2:$K354, MATCH(CONCATENATE(B28,D28,G28,J28), UIID!$B$2:$B354&amp;UIID!$D$2:$D354&amp;UIID!$G$2:$G354&amp;UIID!$H$2:$H354, 0),), "Not Found")</f>
        <v>0712-0031</v>
      </c>
      <c r="G28" s="1108" t="s">
        <v>3716</v>
      </c>
      <c r="H28" s="313"/>
      <c r="I28" s="313" t="s">
        <v>4284</v>
      </c>
      <c r="J28" s="313" t="s">
        <v>889</v>
      </c>
      <c r="K28" s="313">
        <v>9.6636951223798508</v>
      </c>
      <c r="L28" s="313">
        <v>124.29107193855501</v>
      </c>
      <c r="M28" s="313">
        <v>9092712102</v>
      </c>
      <c r="N28" s="313" t="s">
        <v>4285</v>
      </c>
      <c r="O28" s="313" t="s">
        <v>15</v>
      </c>
      <c r="P28" s="313" t="s">
        <v>16</v>
      </c>
      <c r="Q28" s="313" t="s">
        <v>35</v>
      </c>
      <c r="R28" s="1106" t="s">
        <v>32</v>
      </c>
      <c r="S28" s="313" t="s">
        <v>47</v>
      </c>
      <c r="T28" s="313" t="s">
        <v>4164</v>
      </c>
      <c r="U28" s="313" t="s">
        <v>78</v>
      </c>
      <c r="V28" s="313" t="s">
        <v>890</v>
      </c>
      <c r="W28" s="455">
        <v>45316</v>
      </c>
      <c r="X28" s="456">
        <v>47144</v>
      </c>
      <c r="Y28" s="313" t="s">
        <v>4286</v>
      </c>
      <c r="Z28" s="313">
        <v>211907121200002</v>
      </c>
      <c r="AA28" s="460">
        <v>45387</v>
      </c>
      <c r="AB28" s="461" t="s">
        <v>4163</v>
      </c>
      <c r="AC28" s="1114">
        <v>42326</v>
      </c>
    </row>
    <row r="29" spans="1:29" ht="15.75" customHeight="1">
      <c r="A29" s="1106" t="s">
        <v>10</v>
      </c>
      <c r="B29" s="313" t="s">
        <v>27</v>
      </c>
      <c r="C29" s="313" t="s">
        <v>123</v>
      </c>
      <c r="D29" s="313" t="s">
        <v>887</v>
      </c>
      <c r="E29" s="313" t="s">
        <v>509</v>
      </c>
      <c r="F29" s="1107" t="str">
        <f t="array" ref="F29">IFERROR(INDEX(UIID!$K$2:$K354, MATCH(CONCATENATE(B29,D29,G29,J29), UIID!$B$2:$B354&amp;UIID!$D$2:$D354&amp;UIID!$G$2:$G354&amp;UIID!$H$2:$H354, 0),), "Not Found")</f>
        <v>0712-0031</v>
      </c>
      <c r="G29" s="1108" t="s">
        <v>3716</v>
      </c>
      <c r="H29" s="313"/>
      <c r="I29" s="313" t="s">
        <v>4284</v>
      </c>
      <c r="J29" s="313" t="s">
        <v>889</v>
      </c>
      <c r="K29" s="313">
        <v>9.6636951223798508</v>
      </c>
      <c r="L29" s="313">
        <v>124.29107193855501</v>
      </c>
      <c r="M29" s="313">
        <v>9092712102</v>
      </c>
      <c r="N29" s="313" t="s">
        <v>4285</v>
      </c>
      <c r="O29" s="313" t="s">
        <v>15</v>
      </c>
      <c r="P29" s="313" t="s">
        <v>16</v>
      </c>
      <c r="Q29" s="313" t="s">
        <v>35</v>
      </c>
      <c r="R29" s="1106" t="s">
        <v>32</v>
      </c>
      <c r="S29" s="313" t="s">
        <v>33</v>
      </c>
      <c r="T29" s="313" t="s">
        <v>4164</v>
      </c>
      <c r="U29" s="313" t="s">
        <v>34</v>
      </c>
      <c r="V29" s="313" t="s">
        <v>891</v>
      </c>
      <c r="W29" s="455">
        <v>45316</v>
      </c>
      <c r="X29" s="456">
        <v>47144</v>
      </c>
      <c r="Y29" s="313" t="s">
        <v>4287</v>
      </c>
      <c r="Z29" s="313" t="s">
        <v>4288</v>
      </c>
      <c r="AA29" s="462"/>
      <c r="AB29" s="461"/>
      <c r="AC29" s="1114">
        <v>43203</v>
      </c>
    </row>
    <row r="30" spans="1:29" ht="15.75" customHeight="1">
      <c r="A30" s="1106" t="s">
        <v>10</v>
      </c>
      <c r="B30" s="313" t="s">
        <v>27</v>
      </c>
      <c r="C30" s="313" t="s">
        <v>123</v>
      </c>
      <c r="D30" s="313" t="s">
        <v>887</v>
      </c>
      <c r="E30" s="313" t="s">
        <v>509</v>
      </c>
      <c r="F30" s="1107" t="str">
        <f t="array" ref="F30">IFERROR(INDEX(UIID!$K$2:$K354, MATCH(CONCATENATE(B30,D30,G30,J30), UIID!$B$2:$B354&amp;UIID!$D$2:$D354&amp;UIID!$G$2:$G354&amp;UIID!$H$2:$H354, 0),), "Not Found")</f>
        <v>0712-0031</v>
      </c>
      <c r="G30" s="1108" t="s">
        <v>3716</v>
      </c>
      <c r="H30" s="313"/>
      <c r="I30" s="313" t="s">
        <v>4284</v>
      </c>
      <c r="J30" s="313" t="s">
        <v>889</v>
      </c>
      <c r="K30" s="313">
        <v>9.6636951223798508</v>
      </c>
      <c r="L30" s="313">
        <v>124.29107193855501</v>
      </c>
      <c r="M30" s="313">
        <v>9092712102</v>
      </c>
      <c r="N30" s="313" t="s">
        <v>4285</v>
      </c>
      <c r="O30" s="313" t="s">
        <v>15</v>
      </c>
      <c r="P30" s="313" t="s">
        <v>16</v>
      </c>
      <c r="Q30" s="313" t="s">
        <v>35</v>
      </c>
      <c r="R30" s="313" t="s">
        <v>84</v>
      </c>
      <c r="S30" s="313" t="s">
        <v>85</v>
      </c>
      <c r="T30" s="313" t="s">
        <v>4164</v>
      </c>
      <c r="U30" s="313" t="s">
        <v>94</v>
      </c>
      <c r="V30" s="313" t="s">
        <v>892</v>
      </c>
      <c r="W30" s="455">
        <v>45316</v>
      </c>
      <c r="X30" s="456">
        <v>47144</v>
      </c>
      <c r="Y30" s="313" t="s">
        <v>4290</v>
      </c>
      <c r="Z30" s="313" t="s">
        <v>4291</v>
      </c>
      <c r="AA30" s="462"/>
      <c r="AB30" s="461"/>
      <c r="AC30" s="1114">
        <v>42479</v>
      </c>
    </row>
    <row r="31" spans="1:29" ht="15.75" customHeight="1">
      <c r="A31" s="1106" t="s">
        <v>10</v>
      </c>
      <c r="B31" s="313" t="s">
        <v>27</v>
      </c>
      <c r="C31" s="313" t="s">
        <v>123</v>
      </c>
      <c r="D31" s="313" t="s">
        <v>887</v>
      </c>
      <c r="E31" s="313" t="s">
        <v>509</v>
      </c>
      <c r="F31" s="1107" t="str">
        <f t="array" ref="F31">IFERROR(INDEX(UIID!$K$2:$K354, MATCH(CONCATENATE(B31,D31,G31,J31), UIID!$B$2:$B354&amp;UIID!$D$2:$D354&amp;UIID!$G$2:$G354&amp;UIID!$H$2:$H354, 0),), "Not Found")</f>
        <v>0712-0031</v>
      </c>
      <c r="G31" s="1108" t="s">
        <v>3716</v>
      </c>
      <c r="H31" s="313"/>
      <c r="I31" s="313" t="s">
        <v>4284</v>
      </c>
      <c r="J31" s="313" t="s">
        <v>889</v>
      </c>
      <c r="K31" s="313">
        <v>9.6636951223798508</v>
      </c>
      <c r="L31" s="313">
        <v>124.29107193855501</v>
      </c>
      <c r="M31" s="313">
        <v>9092712102</v>
      </c>
      <c r="N31" s="313" t="s">
        <v>4285</v>
      </c>
      <c r="O31" s="313" t="s">
        <v>15</v>
      </c>
      <c r="P31" s="313" t="s">
        <v>16</v>
      </c>
      <c r="Q31" s="313" t="s">
        <v>35</v>
      </c>
      <c r="R31" s="313" t="s">
        <v>84</v>
      </c>
      <c r="S31" s="313" t="s">
        <v>93</v>
      </c>
      <c r="T31" s="313" t="s">
        <v>4213</v>
      </c>
      <c r="U31" s="313" t="s">
        <v>94</v>
      </c>
      <c r="V31" s="313" t="s">
        <v>893</v>
      </c>
      <c r="W31" s="455">
        <v>45316</v>
      </c>
      <c r="X31" s="456">
        <v>47144</v>
      </c>
      <c r="Y31" s="313" t="s">
        <v>4290</v>
      </c>
      <c r="Z31" s="313" t="s">
        <v>4291</v>
      </c>
      <c r="AA31" s="463">
        <v>45387</v>
      </c>
      <c r="AB31" s="461" t="s">
        <v>4163</v>
      </c>
      <c r="AC31" s="1114">
        <v>43000</v>
      </c>
    </row>
    <row r="32" spans="1:29" ht="15.75" customHeight="1">
      <c r="A32" s="1106" t="s">
        <v>10</v>
      </c>
      <c r="B32" s="1106" t="s">
        <v>27</v>
      </c>
      <c r="C32" s="1106" t="s">
        <v>50</v>
      </c>
      <c r="D32" s="1106" t="s">
        <v>499</v>
      </c>
      <c r="E32" s="1106" t="s">
        <v>28</v>
      </c>
      <c r="F32" s="1107" t="str">
        <f t="array" ref="F32">IFERROR(INDEX(UIID!$K$2:$K354, MATCH(CONCATENATE(B32,D32,G32,J32), UIID!$B$2:$B354&amp;UIID!$D$2:$D354&amp;UIID!$G$2:$G354&amp;UIID!$H$2:$H354, 0),), "Not Found")</f>
        <v>0712-0036</v>
      </c>
      <c r="G32" s="1106" t="s">
        <v>500</v>
      </c>
      <c r="H32" s="1106"/>
      <c r="I32" s="1106" t="s">
        <v>4295</v>
      </c>
      <c r="J32" s="1106" t="s">
        <v>3718</v>
      </c>
      <c r="K32" s="1106">
        <v>10.1424177828168</v>
      </c>
      <c r="L32" s="1106">
        <v>124.316393970722</v>
      </c>
      <c r="M32" s="1106" t="s">
        <v>502</v>
      </c>
      <c r="N32" s="1106" t="s">
        <v>4296</v>
      </c>
      <c r="O32" s="1106" t="s">
        <v>15</v>
      </c>
      <c r="P32" s="1106" t="s">
        <v>16</v>
      </c>
      <c r="Q32" s="1106" t="s">
        <v>35</v>
      </c>
      <c r="R32" s="1106" t="s">
        <v>2222</v>
      </c>
      <c r="S32" s="1120" t="s">
        <v>871</v>
      </c>
      <c r="T32" s="1106" t="s">
        <v>4157</v>
      </c>
      <c r="U32" s="1106" t="s">
        <v>503</v>
      </c>
      <c r="V32" s="1120" t="s">
        <v>504</v>
      </c>
      <c r="W32" s="1116">
        <v>45261</v>
      </c>
      <c r="X32" s="1117">
        <v>47091</v>
      </c>
      <c r="Y32" s="1120" t="s">
        <v>4297</v>
      </c>
      <c r="Z32" s="1120" t="s">
        <v>4298</v>
      </c>
      <c r="AA32" s="1115">
        <v>45387</v>
      </c>
      <c r="AB32" s="1111" t="s">
        <v>4163</v>
      </c>
      <c r="AC32" s="1114">
        <v>44543</v>
      </c>
    </row>
    <row r="33" spans="1:29" ht="15.75" customHeight="1">
      <c r="A33" s="1106" t="s">
        <v>10</v>
      </c>
      <c r="B33" s="1106" t="s">
        <v>27</v>
      </c>
      <c r="C33" s="1106" t="s">
        <v>50</v>
      </c>
      <c r="D33" s="1106" t="s">
        <v>499</v>
      </c>
      <c r="E33" s="1106" t="s">
        <v>28</v>
      </c>
      <c r="F33" s="1107" t="str">
        <f t="array" ref="F33">IFERROR(INDEX(UIID!$K$2:$K354, MATCH(CONCATENATE(B33,D33,G33,J33), UIID!$B$2:$B354&amp;UIID!$D$2:$D354&amp;UIID!$G$2:$G354&amp;UIID!$H$2:$H354, 0),), "Not Found")</f>
        <v>0712-0036</v>
      </c>
      <c r="G33" s="1106" t="s">
        <v>500</v>
      </c>
      <c r="H33" s="1106"/>
      <c r="I33" s="1106" t="s">
        <v>4295</v>
      </c>
      <c r="J33" s="1106" t="s">
        <v>3718</v>
      </c>
      <c r="K33" s="1106">
        <v>10.1424177828168</v>
      </c>
      <c r="L33" s="1106">
        <v>124.316393970722</v>
      </c>
      <c r="M33" s="1106" t="s">
        <v>502</v>
      </c>
      <c r="N33" s="1106" t="s">
        <v>4296</v>
      </c>
      <c r="O33" s="1106" t="s">
        <v>15</v>
      </c>
      <c r="P33" s="1106" t="s">
        <v>16</v>
      </c>
      <c r="Q33" s="1106" t="s">
        <v>35</v>
      </c>
      <c r="R33" s="1106" t="s">
        <v>2230</v>
      </c>
      <c r="S33" s="1106" t="s">
        <v>161</v>
      </c>
      <c r="T33" s="1106" t="s">
        <v>4157</v>
      </c>
      <c r="U33" s="1106" t="s">
        <v>364</v>
      </c>
      <c r="V33" s="1106" t="s">
        <v>4300</v>
      </c>
      <c r="W33" s="1116">
        <v>45261</v>
      </c>
      <c r="X33" s="1117">
        <v>47091</v>
      </c>
      <c r="Y33" s="1106" t="s">
        <v>4302</v>
      </c>
      <c r="Z33" s="1106" t="s">
        <v>4303</v>
      </c>
      <c r="AA33" s="1115">
        <v>45387</v>
      </c>
      <c r="AB33" s="1111" t="s">
        <v>4163</v>
      </c>
      <c r="AC33" s="1114">
        <v>43021</v>
      </c>
    </row>
    <row r="34" spans="1:29" ht="15.75" customHeight="1">
      <c r="A34" s="1106" t="s">
        <v>10</v>
      </c>
      <c r="B34" s="1106" t="s">
        <v>27</v>
      </c>
      <c r="C34" s="1106" t="s">
        <v>50</v>
      </c>
      <c r="D34" s="1106" t="s">
        <v>499</v>
      </c>
      <c r="E34" s="1106" t="s">
        <v>28</v>
      </c>
      <c r="F34" s="1107" t="str">
        <f t="array" ref="F34">IFERROR(INDEX(UIID!$K$2:$K354, MATCH(CONCATENATE(B34,D34,G34,J34), UIID!$B$2:$B354&amp;UIID!$D$2:$D354&amp;UIID!$G$2:$G354&amp;UIID!$H$2:$H354, 0),), "Not Found")</f>
        <v>0712-0036</v>
      </c>
      <c r="G34" s="1106" t="s">
        <v>500</v>
      </c>
      <c r="H34" s="1106"/>
      <c r="I34" s="1106" t="s">
        <v>4295</v>
      </c>
      <c r="J34" s="1106" t="s">
        <v>3718</v>
      </c>
      <c r="K34" s="1106">
        <v>10.1424177828168</v>
      </c>
      <c r="L34" s="1106">
        <v>124.316393970722</v>
      </c>
      <c r="M34" s="1106" t="s">
        <v>4305</v>
      </c>
      <c r="N34" s="1106" t="s">
        <v>4296</v>
      </c>
      <c r="O34" s="1106" t="s">
        <v>15</v>
      </c>
      <c r="P34" s="1106" t="s">
        <v>16</v>
      </c>
      <c r="Q34" s="1106" t="s">
        <v>35</v>
      </c>
      <c r="R34" s="1106" t="s">
        <v>272</v>
      </c>
      <c r="S34" s="1106" t="s">
        <v>2649</v>
      </c>
      <c r="T34" s="1106" t="s">
        <v>4306</v>
      </c>
      <c r="U34" s="1106" t="s">
        <v>276</v>
      </c>
      <c r="V34" s="1106" t="s">
        <v>4307</v>
      </c>
      <c r="W34" s="1116">
        <v>45261</v>
      </c>
      <c r="X34" s="1117">
        <v>47091</v>
      </c>
      <c r="Y34" s="1106" t="s">
        <v>4309</v>
      </c>
      <c r="Z34" s="1106" t="s">
        <v>4310</v>
      </c>
      <c r="AA34" s="1115">
        <v>45387</v>
      </c>
      <c r="AB34" s="1111" t="s">
        <v>4163</v>
      </c>
      <c r="AC34" s="1114">
        <v>43608</v>
      </c>
    </row>
    <row r="35" spans="1:29" ht="15.75" customHeight="1">
      <c r="A35" s="1106" t="s">
        <v>10</v>
      </c>
      <c r="B35" s="1106" t="s">
        <v>27</v>
      </c>
      <c r="C35" s="1106" t="s">
        <v>50</v>
      </c>
      <c r="D35" s="1106" t="s">
        <v>499</v>
      </c>
      <c r="E35" s="1106" t="s">
        <v>28</v>
      </c>
      <c r="F35" s="1107" t="str">
        <f t="array" ref="F35">IFERROR(INDEX(UIID!$K$2:$K354, MATCH(CONCATENATE(B35,D35,G35,J35), UIID!$B$2:$B354&amp;UIID!$D$2:$D354&amp;UIID!$G$2:$G354&amp;UIID!$H$2:$H354, 0),), "Not Found")</f>
        <v>0712-0036</v>
      </c>
      <c r="G35" s="1106" t="s">
        <v>500</v>
      </c>
      <c r="H35" s="1106"/>
      <c r="I35" s="1106" t="s">
        <v>4295</v>
      </c>
      <c r="J35" s="1106" t="s">
        <v>3718</v>
      </c>
      <c r="K35" s="1106">
        <v>10.1424177828168</v>
      </c>
      <c r="L35" s="1106">
        <v>124.316393970722</v>
      </c>
      <c r="M35" s="1106" t="s">
        <v>502</v>
      </c>
      <c r="N35" s="1106" t="s">
        <v>4296</v>
      </c>
      <c r="O35" s="1106" t="s">
        <v>15</v>
      </c>
      <c r="P35" s="1106" t="s">
        <v>16</v>
      </c>
      <c r="Q35" s="1106" t="s">
        <v>35</v>
      </c>
      <c r="R35" s="1106" t="s">
        <v>87</v>
      </c>
      <c r="S35" s="1106" t="s">
        <v>434</v>
      </c>
      <c r="T35" s="1106" t="s">
        <v>4164</v>
      </c>
      <c r="U35" s="1106" t="s">
        <v>505</v>
      </c>
      <c r="V35" s="1106" t="s">
        <v>4311</v>
      </c>
      <c r="W35" s="1116">
        <v>45261</v>
      </c>
      <c r="X35" s="1117">
        <v>47091</v>
      </c>
      <c r="Y35" s="1106" t="s">
        <v>4313</v>
      </c>
      <c r="Z35" s="1106" t="s">
        <v>4314</v>
      </c>
      <c r="AA35" s="1115">
        <v>45387</v>
      </c>
      <c r="AB35" s="1111" t="s">
        <v>4163</v>
      </c>
      <c r="AC35" s="1114">
        <v>43021</v>
      </c>
    </row>
    <row r="36" spans="1:29" ht="15.75" customHeight="1">
      <c r="A36" s="1106" t="s">
        <v>10</v>
      </c>
      <c r="B36" s="1106" t="s">
        <v>27</v>
      </c>
      <c r="C36" s="1106" t="s">
        <v>28</v>
      </c>
      <c r="D36" s="1106" t="s">
        <v>29</v>
      </c>
      <c r="E36" s="1106" t="s">
        <v>30</v>
      </c>
      <c r="F36" s="1107" t="str">
        <f t="array" ref="F36">IFERROR(INDEX(UIID!$K$2:$K354, MATCH(CONCATENATE(B36,D36,G36,J36), UIID!$B$2:$B354&amp;UIID!$D$2:$D354&amp;UIID!$G$2:$G354&amp;UIID!$H$2:$H354, 0),), "Not Found")</f>
        <v>0712-0024</v>
      </c>
      <c r="G36" s="1106" t="s">
        <v>984</v>
      </c>
      <c r="H36" s="1106"/>
      <c r="I36" s="1106" t="s">
        <v>4315</v>
      </c>
      <c r="J36" s="1106" t="s">
        <v>985</v>
      </c>
      <c r="K36" s="1106">
        <v>9.6723878222163098</v>
      </c>
      <c r="L36" s="1106">
        <v>123.853597080884</v>
      </c>
      <c r="M36" s="1106" t="s">
        <v>4316</v>
      </c>
      <c r="N36" s="1106" t="s">
        <v>4317</v>
      </c>
      <c r="O36" s="1106" t="s">
        <v>15</v>
      </c>
      <c r="P36" s="1106" t="s">
        <v>16</v>
      </c>
      <c r="Q36" s="1106" t="s">
        <v>4262</v>
      </c>
      <c r="R36" s="1106" t="s">
        <v>32</v>
      </c>
      <c r="S36" s="1106" t="s">
        <v>986</v>
      </c>
      <c r="T36" s="1106" t="s">
        <v>22</v>
      </c>
      <c r="U36" s="1106" t="s">
        <v>181</v>
      </c>
      <c r="V36" s="1106" t="s">
        <v>987</v>
      </c>
      <c r="W36" s="1116">
        <v>45083</v>
      </c>
      <c r="X36" s="1117">
        <v>46911</v>
      </c>
      <c r="Y36" s="1106" t="s">
        <v>4319</v>
      </c>
      <c r="Z36" s="1106" t="s">
        <v>4320</v>
      </c>
      <c r="AA36" s="1123">
        <v>45516</v>
      </c>
      <c r="AB36" s="1111" t="s">
        <v>4163</v>
      </c>
      <c r="AC36" s="1114">
        <v>42220</v>
      </c>
    </row>
    <row r="37" spans="1:29" ht="15.75" customHeight="1">
      <c r="A37" s="1106" t="s">
        <v>10</v>
      </c>
      <c r="B37" s="1106" t="s">
        <v>27</v>
      </c>
      <c r="C37" s="1106" t="s">
        <v>28</v>
      </c>
      <c r="D37" s="1106" t="s">
        <v>29</v>
      </c>
      <c r="E37" s="1106" t="s">
        <v>30</v>
      </c>
      <c r="F37" s="1107" t="str">
        <f t="array" ref="F37">IFERROR(INDEX(UIID!$K$2:$K354, MATCH(CONCATENATE(B37,D37,G37,J37), UIID!$B$2:$B354&amp;UIID!$D$2:$D354&amp;UIID!$G$2:$G354&amp;UIID!$H$2:$H354, 0),), "Not Found")</f>
        <v>0712-0033</v>
      </c>
      <c r="G37" s="1108" t="s">
        <v>3507</v>
      </c>
      <c r="H37" s="1106"/>
      <c r="I37" s="1106" t="s">
        <v>4321</v>
      </c>
      <c r="J37" s="1106" t="s">
        <v>155</v>
      </c>
      <c r="K37" s="1106">
        <v>9.64850366317199</v>
      </c>
      <c r="L37" s="1106">
        <v>123.855226840402</v>
      </c>
      <c r="M37" s="1106" t="s">
        <v>4322</v>
      </c>
      <c r="N37" s="1106" t="s">
        <v>4323</v>
      </c>
      <c r="O37" s="1106" t="s">
        <v>15</v>
      </c>
      <c r="P37" s="1106" t="s">
        <v>16</v>
      </c>
      <c r="Q37" s="1106" t="s">
        <v>35</v>
      </c>
      <c r="R37" s="1106" t="s">
        <v>2222</v>
      </c>
      <c r="S37" s="1106" t="s">
        <v>156</v>
      </c>
      <c r="T37" s="1106" t="s">
        <v>4164</v>
      </c>
      <c r="U37" s="1106" t="s">
        <v>157</v>
      </c>
      <c r="V37" s="1106" t="s">
        <v>158</v>
      </c>
      <c r="W37" s="1116">
        <v>45434</v>
      </c>
      <c r="X37" s="1117">
        <v>47261</v>
      </c>
      <c r="Y37" s="1106" t="s">
        <v>4325</v>
      </c>
      <c r="Z37" s="1106" t="s">
        <v>4326</v>
      </c>
      <c r="AA37" s="1113"/>
      <c r="AB37" s="1111"/>
      <c r="AC37" s="1114">
        <v>42444</v>
      </c>
    </row>
    <row r="38" spans="1:29" ht="15.75" customHeight="1">
      <c r="A38" s="1106" t="s">
        <v>10</v>
      </c>
      <c r="B38" s="1106" t="s">
        <v>27</v>
      </c>
      <c r="C38" s="1106" t="s">
        <v>123</v>
      </c>
      <c r="D38" s="1106" t="s">
        <v>124</v>
      </c>
      <c r="E38" s="1106" t="s">
        <v>509</v>
      </c>
      <c r="F38" s="1107" t="str">
        <f t="array" ref="F38">IFERROR(INDEX(UIID!$K$2:$K354, MATCH(CONCATENATE(B38,D38,G38,J38), UIID!$B$2:$B354&amp;UIID!$D$2:$D354&amp;UIID!$G$2:$G354&amp;UIID!$H$2:$H354, 0),), "Not Found")</f>
        <v>0712-0003</v>
      </c>
      <c r="G38" s="1106" t="s">
        <v>3460</v>
      </c>
      <c r="H38" s="1106"/>
      <c r="I38" s="1106" t="s">
        <v>4328</v>
      </c>
      <c r="J38" s="1106" t="s">
        <v>227</v>
      </c>
      <c r="K38" s="1106">
        <v>9.7021431242957092</v>
      </c>
      <c r="L38" s="1106">
        <v>124.10275016739</v>
      </c>
      <c r="M38" s="1106" t="s">
        <v>4329</v>
      </c>
      <c r="N38" s="1106" t="s">
        <v>4330</v>
      </c>
      <c r="O38" s="1106" t="s">
        <v>113</v>
      </c>
      <c r="P38" s="1106" t="s">
        <v>2229</v>
      </c>
      <c r="Q38" s="1106" t="s">
        <v>35</v>
      </c>
      <c r="R38" s="1106" t="s">
        <v>2230</v>
      </c>
      <c r="S38" s="1106" t="s">
        <v>161</v>
      </c>
      <c r="T38" s="1106" t="s">
        <v>4157</v>
      </c>
      <c r="U38" s="1106" t="s">
        <v>4332</v>
      </c>
      <c r="V38" s="1106" t="s">
        <v>4333</v>
      </c>
      <c r="W38" s="1116">
        <v>45342</v>
      </c>
      <c r="X38" s="1117">
        <v>47170</v>
      </c>
      <c r="Y38" s="1106" t="s">
        <v>4334</v>
      </c>
      <c r="Z38" s="1106" t="s">
        <v>4335</v>
      </c>
      <c r="AA38" s="1113"/>
      <c r="AB38" s="1111"/>
      <c r="AC38" s="1121"/>
    </row>
    <row r="39" spans="1:29" ht="15.75" customHeight="1">
      <c r="A39" s="1106" t="s">
        <v>10</v>
      </c>
      <c r="B39" s="1106" t="s">
        <v>27</v>
      </c>
      <c r="C39" s="1106" t="s">
        <v>123</v>
      </c>
      <c r="D39" s="1106" t="s">
        <v>124</v>
      </c>
      <c r="E39" s="1106" t="s">
        <v>509</v>
      </c>
      <c r="F39" s="1107" t="str">
        <f t="array" ref="F39">IFERROR(INDEX(UIID!$K$2:$K354, MATCH(CONCATENATE(B39,D39,G39,J39), UIID!$B$2:$B354&amp;UIID!$D$2:$D354&amp;UIID!$G$2:$G354&amp;UIID!$H$2:$H354, 0),), "Not Found")</f>
        <v>0712-0003</v>
      </c>
      <c r="G39" s="1106" t="s">
        <v>3460</v>
      </c>
      <c r="H39" s="1106"/>
      <c r="I39" s="1106" t="s">
        <v>4328</v>
      </c>
      <c r="J39" s="1106" t="s">
        <v>227</v>
      </c>
      <c r="K39" s="1106">
        <v>9.7021431242957092</v>
      </c>
      <c r="L39" s="1106">
        <v>124.10275016739</v>
      </c>
      <c r="M39" s="1106" t="s">
        <v>4329</v>
      </c>
      <c r="N39" s="1106" t="s">
        <v>4330</v>
      </c>
      <c r="O39" s="1106" t="s">
        <v>113</v>
      </c>
      <c r="P39" s="1106" t="s">
        <v>2229</v>
      </c>
      <c r="Q39" s="1106" t="s">
        <v>35</v>
      </c>
      <c r="R39" s="1106" t="s">
        <v>32</v>
      </c>
      <c r="S39" s="1106" t="s">
        <v>228</v>
      </c>
      <c r="T39" s="1106" t="s">
        <v>4157</v>
      </c>
      <c r="U39" s="1106" t="s">
        <v>229</v>
      </c>
      <c r="V39" s="1106" t="s">
        <v>230</v>
      </c>
      <c r="W39" s="1116">
        <v>45342</v>
      </c>
      <c r="X39" s="1117">
        <v>47170</v>
      </c>
      <c r="Y39" s="1120" t="s">
        <v>4337</v>
      </c>
      <c r="Z39" s="1120" t="s">
        <v>4338</v>
      </c>
      <c r="AA39" s="1123">
        <v>45418</v>
      </c>
      <c r="AB39" s="1111" t="s">
        <v>4163</v>
      </c>
      <c r="AC39" s="1114">
        <v>44473</v>
      </c>
    </row>
    <row r="40" spans="1:29" ht="15.75" customHeight="1">
      <c r="A40" s="1106" t="s">
        <v>10</v>
      </c>
      <c r="B40" s="1106" t="s">
        <v>27</v>
      </c>
      <c r="C40" s="1106" t="s">
        <v>123</v>
      </c>
      <c r="D40" s="1106" t="s">
        <v>124</v>
      </c>
      <c r="E40" s="1106" t="s">
        <v>509</v>
      </c>
      <c r="F40" s="1107" t="str">
        <f t="array" ref="F40">IFERROR(INDEX(UIID!$K$2:$K354, MATCH(CONCATENATE(B40,D40,G40,J40), UIID!$B$2:$B354&amp;UIID!$D$2:$D354&amp;UIID!$G$2:$G354&amp;UIID!$H$2:$H354, 0),), "Not Found")</f>
        <v>0712-0003</v>
      </c>
      <c r="G40" s="1106" t="s">
        <v>3460</v>
      </c>
      <c r="H40" s="1106"/>
      <c r="I40" s="1106" t="s">
        <v>4328</v>
      </c>
      <c r="J40" s="1106" t="s">
        <v>227</v>
      </c>
      <c r="K40" s="1106">
        <v>9.7021431242957092</v>
      </c>
      <c r="L40" s="1106">
        <v>124.10275016739</v>
      </c>
      <c r="M40" s="1106" t="s">
        <v>4329</v>
      </c>
      <c r="N40" s="1106" t="s">
        <v>4330</v>
      </c>
      <c r="O40" s="1106" t="s">
        <v>113</v>
      </c>
      <c r="P40" s="1106" t="s">
        <v>2229</v>
      </c>
      <c r="Q40" s="1106" t="s">
        <v>35</v>
      </c>
      <c r="R40" s="1106" t="s">
        <v>87</v>
      </c>
      <c r="S40" s="1106" t="s">
        <v>231</v>
      </c>
      <c r="T40" s="1106" t="s">
        <v>4157</v>
      </c>
      <c r="U40" s="1106" t="s">
        <v>232</v>
      </c>
      <c r="V40" s="1106" t="s">
        <v>233</v>
      </c>
      <c r="W40" s="1116">
        <v>45342</v>
      </c>
      <c r="X40" s="1117">
        <v>47170</v>
      </c>
      <c r="Y40" s="1106" t="s">
        <v>4340</v>
      </c>
      <c r="Z40" s="1106" t="s">
        <v>4341</v>
      </c>
      <c r="AA40" s="1113"/>
      <c r="AB40" s="1111"/>
      <c r="AC40" s="1114">
        <v>44168</v>
      </c>
    </row>
    <row r="41" spans="1:29" ht="15.75" customHeight="1">
      <c r="A41" s="1106" t="s">
        <v>10</v>
      </c>
      <c r="B41" s="1106" t="s">
        <v>27</v>
      </c>
      <c r="C41" s="1106" t="s">
        <v>123</v>
      </c>
      <c r="D41" s="1106" t="s">
        <v>124</v>
      </c>
      <c r="E41" s="1106" t="s">
        <v>509</v>
      </c>
      <c r="F41" s="1107" t="str">
        <f t="array" ref="F41">IFERROR(INDEX(UIID!$K$2:$K354, MATCH(CONCATENATE(B41,D41,G41,J41), UIID!$B$2:$B354&amp;UIID!$D$2:$D354&amp;UIID!$G$2:$G354&amp;UIID!$H$2:$H354, 0),), "Not Found")</f>
        <v>0712-0003</v>
      </c>
      <c r="G41" s="1106" t="s">
        <v>3460</v>
      </c>
      <c r="H41" s="1106"/>
      <c r="I41" s="1106" t="s">
        <v>4328</v>
      </c>
      <c r="J41" s="1106" t="s">
        <v>227</v>
      </c>
      <c r="K41" s="1106">
        <v>9.7021431242957092</v>
      </c>
      <c r="L41" s="1106">
        <v>124.10275016739</v>
      </c>
      <c r="M41" s="1106" t="s">
        <v>4329</v>
      </c>
      <c r="N41" s="1106" t="s">
        <v>4330</v>
      </c>
      <c r="O41" s="1106" t="s">
        <v>113</v>
      </c>
      <c r="P41" s="1106" t="s">
        <v>2229</v>
      </c>
      <c r="Q41" s="1106" t="s">
        <v>35</v>
      </c>
      <c r="R41" s="1106" t="s">
        <v>125</v>
      </c>
      <c r="S41" s="1106" t="s">
        <v>126</v>
      </c>
      <c r="T41" s="1106" t="s">
        <v>4164</v>
      </c>
      <c r="U41" s="1106" t="s">
        <v>127</v>
      </c>
      <c r="V41" s="1106" t="s">
        <v>239</v>
      </c>
      <c r="W41" s="1116">
        <v>45342</v>
      </c>
      <c r="X41" s="1117">
        <v>46833</v>
      </c>
      <c r="Y41" s="1106" t="s">
        <v>4343</v>
      </c>
      <c r="Z41" s="1106" t="s">
        <v>4344</v>
      </c>
      <c r="AA41" s="1123">
        <v>45418</v>
      </c>
      <c r="AB41" s="1111" t="s">
        <v>4163</v>
      </c>
      <c r="AC41" s="1114">
        <v>43752</v>
      </c>
    </row>
    <row r="42" spans="1:29" ht="15.75" customHeight="1">
      <c r="A42" s="1106" t="s">
        <v>10</v>
      </c>
      <c r="B42" s="1106" t="s">
        <v>27</v>
      </c>
      <c r="C42" s="1106" t="s">
        <v>123</v>
      </c>
      <c r="D42" s="1106" t="s">
        <v>124</v>
      </c>
      <c r="E42" s="1106" t="s">
        <v>509</v>
      </c>
      <c r="F42" s="1107" t="str">
        <f t="array" ref="F42">IFERROR(INDEX(UIID!$K$2:$K354, MATCH(CONCATENATE(B42,D42,G42,J42), UIID!$B$2:$B354&amp;UIID!$D$2:$D354&amp;UIID!$G$2:$G354&amp;UIID!$H$2:$H354, 0),), "Not Found")</f>
        <v>0712-0003</v>
      </c>
      <c r="G42" s="1106" t="s">
        <v>3460</v>
      </c>
      <c r="H42" s="1106"/>
      <c r="I42" s="1106" t="s">
        <v>4328</v>
      </c>
      <c r="J42" s="1106" t="s">
        <v>227</v>
      </c>
      <c r="K42" s="1106">
        <v>9.7021431242957092</v>
      </c>
      <c r="L42" s="1106">
        <v>124.10275016739</v>
      </c>
      <c r="M42" s="1106" t="s">
        <v>4329</v>
      </c>
      <c r="N42" s="1106" t="s">
        <v>4330</v>
      </c>
      <c r="O42" s="1106" t="s">
        <v>113</v>
      </c>
      <c r="P42" s="1106" t="s">
        <v>2229</v>
      </c>
      <c r="Q42" s="1106" t="s">
        <v>35</v>
      </c>
      <c r="R42" s="1106" t="s">
        <v>104</v>
      </c>
      <c r="S42" s="1106" t="s">
        <v>243</v>
      </c>
      <c r="T42" s="1106" t="s">
        <v>4164</v>
      </c>
      <c r="U42" s="1106" t="s">
        <v>244</v>
      </c>
      <c r="V42" s="1106" t="s">
        <v>245</v>
      </c>
      <c r="W42" s="1116">
        <v>45342</v>
      </c>
      <c r="X42" s="1117">
        <v>47170</v>
      </c>
      <c r="Y42" s="1106" t="s">
        <v>4347</v>
      </c>
      <c r="Z42" s="1106" t="s">
        <v>4348</v>
      </c>
      <c r="AA42" s="1113"/>
      <c r="AB42" s="1111"/>
      <c r="AC42" s="1114">
        <v>43334</v>
      </c>
    </row>
    <row r="43" spans="1:29" ht="15.75" customHeight="1">
      <c r="A43" s="1106" t="s">
        <v>10</v>
      </c>
      <c r="B43" s="1106" t="s">
        <v>27</v>
      </c>
      <c r="C43" s="1106" t="s">
        <v>123</v>
      </c>
      <c r="D43" s="1106" t="s">
        <v>124</v>
      </c>
      <c r="E43" s="1106" t="s">
        <v>509</v>
      </c>
      <c r="F43" s="1107" t="str">
        <f t="array" ref="F43">IFERROR(INDEX(UIID!$K$2:$K354, MATCH(CONCATENATE(B43,D43,G43,J43), UIID!$B$2:$B354&amp;UIID!$D$2:$D354&amp;UIID!$G$2:$G354&amp;UIID!$H$2:$H354, 0),), "Not Found")</f>
        <v>0712-0003</v>
      </c>
      <c r="G43" s="1106" t="s">
        <v>3460</v>
      </c>
      <c r="H43" s="1106"/>
      <c r="I43" s="1106" t="s">
        <v>4328</v>
      </c>
      <c r="J43" s="1106" t="s">
        <v>227</v>
      </c>
      <c r="K43" s="1106">
        <v>9.7021431242957092</v>
      </c>
      <c r="L43" s="1106">
        <v>124.10275016739</v>
      </c>
      <c r="M43" s="1106" t="s">
        <v>4329</v>
      </c>
      <c r="N43" s="1106" t="s">
        <v>4330</v>
      </c>
      <c r="O43" s="1106" t="s">
        <v>113</v>
      </c>
      <c r="P43" s="1106" t="s">
        <v>2229</v>
      </c>
      <c r="Q43" s="1106" t="s">
        <v>35</v>
      </c>
      <c r="R43" s="1106" t="s">
        <v>104</v>
      </c>
      <c r="S43" s="1106" t="s">
        <v>105</v>
      </c>
      <c r="T43" s="1106" t="s">
        <v>4164</v>
      </c>
      <c r="U43" s="1106" t="s">
        <v>106</v>
      </c>
      <c r="V43" s="1106">
        <v>907012039</v>
      </c>
      <c r="W43" s="1116">
        <v>45342</v>
      </c>
      <c r="X43" s="1117">
        <v>47170</v>
      </c>
      <c r="Y43" s="1106" t="s">
        <v>4347</v>
      </c>
      <c r="Z43" s="1106" t="s">
        <v>4350</v>
      </c>
      <c r="AA43" s="1123">
        <v>45418</v>
      </c>
      <c r="AB43" s="1111" t="s">
        <v>4163</v>
      </c>
      <c r="AC43" s="1114">
        <v>39933</v>
      </c>
    </row>
    <row r="44" spans="1:29" ht="15.75" customHeight="1">
      <c r="A44" s="1106" t="s">
        <v>10</v>
      </c>
      <c r="B44" s="1106" t="s">
        <v>27</v>
      </c>
      <c r="C44" s="1106" t="s">
        <v>123</v>
      </c>
      <c r="D44" s="1106" t="s">
        <v>124</v>
      </c>
      <c r="E44" s="1106" t="s">
        <v>509</v>
      </c>
      <c r="F44" s="1107" t="str">
        <f t="array" ref="F44">IFERROR(INDEX(UIID!$K$2:$K354, MATCH(CONCATENATE(B44,D44,G44,J44), UIID!$B$2:$B354&amp;UIID!$D$2:$D354&amp;UIID!$G$2:$G354&amp;UIID!$H$2:$H354, 0),), "Not Found")</f>
        <v>0712-0003</v>
      </c>
      <c r="G44" s="1106" t="s">
        <v>3460</v>
      </c>
      <c r="H44" s="1106"/>
      <c r="I44" s="1106" t="s">
        <v>4328</v>
      </c>
      <c r="J44" s="1106" t="s">
        <v>227</v>
      </c>
      <c r="K44" s="1106">
        <v>9.7021431242957092</v>
      </c>
      <c r="L44" s="1106">
        <v>124.10275016739</v>
      </c>
      <c r="M44" s="1106" t="s">
        <v>4329</v>
      </c>
      <c r="N44" s="1106" t="s">
        <v>4330</v>
      </c>
      <c r="O44" s="1106" t="s">
        <v>113</v>
      </c>
      <c r="P44" s="1106" t="s">
        <v>2229</v>
      </c>
      <c r="Q44" s="1106" t="s">
        <v>35</v>
      </c>
      <c r="R44" s="1106" t="s">
        <v>107</v>
      </c>
      <c r="S44" s="1106" t="s">
        <v>197</v>
      </c>
      <c r="T44" s="1106" t="s">
        <v>4164</v>
      </c>
      <c r="U44" s="1106" t="s">
        <v>198</v>
      </c>
      <c r="V44" s="1120" t="s">
        <v>246</v>
      </c>
      <c r="W44" s="1116">
        <v>45010</v>
      </c>
      <c r="X44" s="1117">
        <v>46838</v>
      </c>
      <c r="Y44" s="1106" t="s">
        <v>4351</v>
      </c>
      <c r="Z44" s="1106" t="s">
        <v>4352</v>
      </c>
      <c r="AA44" s="1115">
        <v>45821</v>
      </c>
      <c r="AB44" s="1111" t="s">
        <v>4163</v>
      </c>
      <c r="AC44" s="1114">
        <v>43923</v>
      </c>
    </row>
    <row r="45" spans="1:29" ht="15.75" customHeight="1">
      <c r="A45" s="1106" t="s">
        <v>10</v>
      </c>
      <c r="B45" s="1106" t="s">
        <v>27</v>
      </c>
      <c r="C45" s="1106" t="s">
        <v>123</v>
      </c>
      <c r="D45" s="1106" t="s">
        <v>124</v>
      </c>
      <c r="E45" s="1106" t="s">
        <v>509</v>
      </c>
      <c r="F45" s="1107" t="str">
        <f t="array" ref="F45">IFERROR(INDEX(UIID!$K$2:$K354, MATCH(CONCATENATE(B45,D45,G45,J45), UIID!$B$2:$B354&amp;UIID!$D$2:$D354&amp;UIID!$G$2:$G354&amp;UIID!$H$2:$H354, 0),), "Not Found")</f>
        <v>0712-0003</v>
      </c>
      <c r="G45" s="1106" t="s">
        <v>3460</v>
      </c>
      <c r="H45" s="1106"/>
      <c r="I45" s="1106" t="s">
        <v>4328</v>
      </c>
      <c r="J45" s="1106" t="s">
        <v>227</v>
      </c>
      <c r="K45" s="1106">
        <v>9.7021431242957092</v>
      </c>
      <c r="L45" s="1106">
        <v>124.10275016739</v>
      </c>
      <c r="M45" s="1106" t="s">
        <v>4329</v>
      </c>
      <c r="N45" s="1106" t="s">
        <v>4330</v>
      </c>
      <c r="O45" s="1106" t="s">
        <v>113</v>
      </c>
      <c r="P45" s="1106" t="s">
        <v>2229</v>
      </c>
      <c r="Q45" s="1106" t="s">
        <v>35</v>
      </c>
      <c r="R45" s="1106" t="s">
        <v>87</v>
      </c>
      <c r="S45" s="1106" t="s">
        <v>88</v>
      </c>
      <c r="T45" s="1106" t="s">
        <v>4164</v>
      </c>
      <c r="U45" s="1106" t="s">
        <v>89</v>
      </c>
      <c r="V45" s="1120" t="s">
        <v>4353</v>
      </c>
      <c r="W45" s="1116">
        <v>45342</v>
      </c>
      <c r="X45" s="1117">
        <v>47170</v>
      </c>
      <c r="Y45" s="1106" t="s">
        <v>4340</v>
      </c>
      <c r="Z45" s="1106" t="s">
        <v>4355</v>
      </c>
      <c r="AA45" s="1113"/>
      <c r="AB45" s="1111"/>
      <c r="AC45" s="1114">
        <v>43174</v>
      </c>
    </row>
    <row r="46" spans="1:29" ht="15.75" customHeight="1">
      <c r="A46" s="1106" t="s">
        <v>10</v>
      </c>
      <c r="B46" s="1106" t="s">
        <v>27</v>
      </c>
      <c r="C46" s="1106" t="s">
        <v>123</v>
      </c>
      <c r="D46" s="1106" t="s">
        <v>124</v>
      </c>
      <c r="E46" s="1106" t="s">
        <v>509</v>
      </c>
      <c r="F46" s="1107" t="str">
        <f t="array" ref="F46">IFERROR(INDEX(UIID!$K$2:$K354, MATCH(CONCATENATE(B46,D46,G46,J46), UIID!$B$2:$B354&amp;UIID!$D$2:$D354&amp;UIID!$G$2:$G354&amp;UIID!$H$2:$H354, 0),), "Not Found")</f>
        <v>0712-0003</v>
      </c>
      <c r="G46" s="1106" t="s">
        <v>3460</v>
      </c>
      <c r="H46" s="1106"/>
      <c r="I46" s="1106" t="s">
        <v>4328</v>
      </c>
      <c r="J46" s="1106" t="s">
        <v>227</v>
      </c>
      <c r="K46" s="1106">
        <v>9.7021431242957092</v>
      </c>
      <c r="L46" s="1106">
        <v>124.10275016739</v>
      </c>
      <c r="M46" s="1106" t="s">
        <v>4329</v>
      </c>
      <c r="N46" s="1106" t="s">
        <v>4330</v>
      </c>
      <c r="O46" s="1106" t="s">
        <v>113</v>
      </c>
      <c r="P46" s="1106" t="s">
        <v>2229</v>
      </c>
      <c r="Q46" s="1106" t="s">
        <v>35</v>
      </c>
      <c r="R46" s="1106" t="s">
        <v>32</v>
      </c>
      <c r="S46" s="1106" t="s">
        <v>33</v>
      </c>
      <c r="T46" s="1106" t="s">
        <v>4164</v>
      </c>
      <c r="U46" s="1106" t="s">
        <v>34</v>
      </c>
      <c r="V46" s="1106">
        <v>201407012115</v>
      </c>
      <c r="W46" s="1116">
        <v>45342</v>
      </c>
      <c r="X46" s="1117">
        <v>47170</v>
      </c>
      <c r="Y46" s="1106" t="s">
        <v>4357</v>
      </c>
      <c r="Z46" s="1106" t="s">
        <v>4358</v>
      </c>
      <c r="AA46" s="1113"/>
      <c r="AB46" s="1111"/>
      <c r="AC46" s="1114">
        <v>41831</v>
      </c>
    </row>
    <row r="47" spans="1:29" ht="15.75" customHeight="1">
      <c r="A47" s="1106" t="s">
        <v>10</v>
      </c>
      <c r="B47" s="1106" t="s">
        <v>27</v>
      </c>
      <c r="C47" s="1106" t="s">
        <v>123</v>
      </c>
      <c r="D47" s="1106" t="s">
        <v>124</v>
      </c>
      <c r="E47" s="1106" t="s">
        <v>509</v>
      </c>
      <c r="F47" s="1107" t="str">
        <f t="array" ref="F47">IFERROR(INDEX(UIID!$K$2:$K354, MATCH(CONCATENATE(B47,D47,G47,J47), UIID!$B$2:$B354&amp;UIID!$D$2:$D354&amp;UIID!$G$2:$G354&amp;UIID!$H$2:$H354, 0),), "Not Found")</f>
        <v>0712-0003</v>
      </c>
      <c r="G47" s="1106" t="s">
        <v>3460</v>
      </c>
      <c r="H47" s="1106"/>
      <c r="I47" s="1106" t="s">
        <v>4328</v>
      </c>
      <c r="J47" s="1106" t="s">
        <v>227</v>
      </c>
      <c r="K47" s="1106">
        <v>9.7021431242957092</v>
      </c>
      <c r="L47" s="1106">
        <v>124.10275016739</v>
      </c>
      <c r="M47" s="1106" t="s">
        <v>4329</v>
      </c>
      <c r="N47" s="1106" t="s">
        <v>4330</v>
      </c>
      <c r="O47" s="1106" t="s">
        <v>113</v>
      </c>
      <c r="P47" s="1106" t="s">
        <v>2229</v>
      </c>
      <c r="Q47" s="1106" t="s">
        <v>35</v>
      </c>
      <c r="R47" s="1106" t="s">
        <v>32</v>
      </c>
      <c r="S47" s="1106" t="s">
        <v>39</v>
      </c>
      <c r="T47" s="1106" t="s">
        <v>4164</v>
      </c>
      <c r="U47" s="1106" t="s">
        <v>40</v>
      </c>
      <c r="V47" s="1106" t="s">
        <v>247</v>
      </c>
      <c r="W47" s="1116">
        <v>45342</v>
      </c>
      <c r="X47" s="1117">
        <v>47170</v>
      </c>
      <c r="Y47" s="1106" t="s">
        <v>4361</v>
      </c>
      <c r="Z47" s="1106" t="s">
        <v>4362</v>
      </c>
      <c r="AA47" s="1123">
        <v>45418</v>
      </c>
      <c r="AB47" s="1111" t="s">
        <v>4163</v>
      </c>
      <c r="AC47" s="1114">
        <v>42809</v>
      </c>
    </row>
    <row r="48" spans="1:29" ht="15.75" customHeight="1">
      <c r="A48" s="1106" t="s">
        <v>10</v>
      </c>
      <c r="B48" s="1106" t="s">
        <v>27</v>
      </c>
      <c r="C48" s="1106" t="s">
        <v>50</v>
      </c>
      <c r="D48" s="1106" t="s">
        <v>248</v>
      </c>
      <c r="E48" s="1106" t="s">
        <v>123</v>
      </c>
      <c r="F48" s="1107" t="str">
        <f t="array" ref="F48">IFERROR(INDEX(UIID!$K$2:$K354, MATCH(CONCATENATE(B48,D48,G48,J48), UIID!$B$2:$B354&amp;UIID!$D$2:$D354&amp;UIID!$G$2:$G354&amp;UIID!$H$2:$H354, 0),), "Not Found")</f>
        <v>0712-0004</v>
      </c>
      <c r="G48" s="1108" t="s">
        <v>3513</v>
      </c>
      <c r="H48" s="1106"/>
      <c r="I48" s="1106" t="s">
        <v>4363</v>
      </c>
      <c r="J48" s="1106" t="s">
        <v>250</v>
      </c>
      <c r="K48" s="1106">
        <v>10.051349891515599</v>
      </c>
      <c r="L48" s="1106">
        <v>124.079209349663</v>
      </c>
      <c r="M48" s="1106" t="s">
        <v>251</v>
      </c>
      <c r="N48" s="1106" t="s">
        <v>4364</v>
      </c>
      <c r="O48" s="1106" t="s">
        <v>113</v>
      </c>
      <c r="P48" s="1106" t="s">
        <v>2229</v>
      </c>
      <c r="Q48" s="1106" t="s">
        <v>35</v>
      </c>
      <c r="R48" s="1106" t="s">
        <v>32</v>
      </c>
      <c r="S48" s="1106" t="s">
        <v>39</v>
      </c>
      <c r="T48" s="1106" t="s">
        <v>4164</v>
      </c>
      <c r="U48" s="1106" t="s">
        <v>253</v>
      </c>
      <c r="V48" s="1106" t="s">
        <v>254</v>
      </c>
      <c r="W48" s="1116">
        <v>45365</v>
      </c>
      <c r="X48" s="1117">
        <v>47192</v>
      </c>
      <c r="Y48" s="1106" t="s">
        <v>4366</v>
      </c>
      <c r="Z48" s="1106" t="s">
        <v>4367</v>
      </c>
      <c r="AA48" s="1113"/>
      <c r="AB48" s="1111"/>
      <c r="AC48" s="1114">
        <v>44180</v>
      </c>
    </row>
    <row r="49" spans="1:29" ht="15.75" customHeight="1">
      <c r="A49" s="1106" t="s">
        <v>10</v>
      </c>
      <c r="B49" s="1106" t="s">
        <v>27</v>
      </c>
      <c r="C49" s="1106" t="s">
        <v>50</v>
      </c>
      <c r="D49" s="1106" t="s">
        <v>248</v>
      </c>
      <c r="E49" s="1106" t="s">
        <v>123</v>
      </c>
      <c r="F49" s="1107" t="str">
        <f t="array" ref="F49">IFERROR(INDEX(UIID!$K$2:$K354, MATCH(CONCATENATE(B49,D49,G49,J49), UIID!$B$2:$B354&amp;UIID!$D$2:$D354&amp;UIID!$G$2:$G354&amp;UIID!$H$2:$H354, 0),), "Not Found")</f>
        <v>0712-0004</v>
      </c>
      <c r="G49" s="1108" t="s">
        <v>3513</v>
      </c>
      <c r="H49" s="1106"/>
      <c r="I49" s="1106" t="s">
        <v>4363</v>
      </c>
      <c r="J49" s="1106" t="s">
        <v>250</v>
      </c>
      <c r="K49" s="1106">
        <v>10.051349891515599</v>
      </c>
      <c r="L49" s="1106">
        <v>124.079209349663</v>
      </c>
      <c r="M49" s="1106" t="s">
        <v>251</v>
      </c>
      <c r="N49" s="1106" t="s">
        <v>4364</v>
      </c>
      <c r="O49" s="1106" t="s">
        <v>113</v>
      </c>
      <c r="P49" s="1106" t="s">
        <v>2229</v>
      </c>
      <c r="Q49" s="1106" t="s">
        <v>35</v>
      </c>
      <c r="R49" s="1106" t="s">
        <v>87</v>
      </c>
      <c r="S49" s="1106" t="s">
        <v>88</v>
      </c>
      <c r="T49" s="1106" t="s">
        <v>4164</v>
      </c>
      <c r="U49" s="1106" t="s">
        <v>89</v>
      </c>
      <c r="V49" s="1106" t="s">
        <v>255</v>
      </c>
      <c r="W49" s="1116">
        <v>45365</v>
      </c>
      <c r="X49" s="1117">
        <v>47192</v>
      </c>
      <c r="Y49" s="1106" t="s">
        <v>4369</v>
      </c>
      <c r="Z49" s="1106" t="s">
        <v>4370</v>
      </c>
      <c r="AA49" s="1115">
        <v>45406</v>
      </c>
      <c r="AB49" s="1111" t="s">
        <v>4163</v>
      </c>
      <c r="AC49" s="1114">
        <v>43074</v>
      </c>
    </row>
    <row r="50" spans="1:29" ht="15.75" customHeight="1">
      <c r="A50" s="1106" t="s">
        <v>10</v>
      </c>
      <c r="B50" s="1106" t="s">
        <v>27</v>
      </c>
      <c r="C50" s="1106" t="s">
        <v>50</v>
      </c>
      <c r="D50" s="1106" t="s">
        <v>248</v>
      </c>
      <c r="E50" s="1106" t="s">
        <v>123</v>
      </c>
      <c r="F50" s="1107" t="str">
        <f t="array" ref="F50">IFERROR(INDEX(UIID!$K$2:$K354, MATCH(CONCATENATE(B50,D50,G50,J50), UIID!$B$2:$B354&amp;UIID!$D$2:$D354&amp;UIID!$G$2:$G354&amp;UIID!$H$2:$H354, 0),), "Not Found")</f>
        <v>0712-0004</v>
      </c>
      <c r="G50" s="1108" t="s">
        <v>3513</v>
      </c>
      <c r="H50" s="1106"/>
      <c r="I50" s="1106" t="s">
        <v>4363</v>
      </c>
      <c r="J50" s="1106" t="s">
        <v>250</v>
      </c>
      <c r="K50" s="1106">
        <v>10.051349891515599</v>
      </c>
      <c r="L50" s="1106">
        <v>124.079209349663</v>
      </c>
      <c r="M50" s="1106" t="s">
        <v>256</v>
      </c>
      <c r="N50" s="1106" t="s">
        <v>4364</v>
      </c>
      <c r="O50" s="1106" t="s">
        <v>113</v>
      </c>
      <c r="P50" s="1106" t="s">
        <v>2229</v>
      </c>
      <c r="Q50" s="1106" t="s">
        <v>35</v>
      </c>
      <c r="R50" s="1106" t="s">
        <v>107</v>
      </c>
      <c r="S50" s="1106" t="s">
        <v>191</v>
      </c>
      <c r="T50" s="1106" t="s">
        <v>4164</v>
      </c>
      <c r="U50" s="1106" t="s">
        <v>192</v>
      </c>
      <c r="V50" s="1106" t="s">
        <v>257</v>
      </c>
      <c r="W50" s="1116">
        <v>45010</v>
      </c>
      <c r="X50" s="1117">
        <v>46838</v>
      </c>
      <c r="Y50" s="1106" t="s">
        <v>4351</v>
      </c>
      <c r="Z50" s="1106" t="s">
        <v>4372</v>
      </c>
      <c r="AA50" s="1115">
        <v>45405</v>
      </c>
      <c r="AB50" s="1111" t="s">
        <v>4163</v>
      </c>
      <c r="AC50" s="1114">
        <v>43756</v>
      </c>
    </row>
    <row r="51" spans="1:29" ht="15.75" customHeight="1">
      <c r="A51" s="1106" t="s">
        <v>10</v>
      </c>
      <c r="B51" s="1106" t="s">
        <v>27</v>
      </c>
      <c r="C51" s="1106" t="s">
        <v>50</v>
      </c>
      <c r="D51" s="1106" t="s">
        <v>248</v>
      </c>
      <c r="E51" s="1106" t="s">
        <v>123</v>
      </c>
      <c r="F51" s="1107" t="str">
        <f t="array" ref="F51">IFERROR(INDEX(UIID!$K$2:$K354, MATCH(CONCATENATE(B51,D51,G51,J51), UIID!$B$2:$B354&amp;UIID!$D$2:$D354&amp;UIID!$G$2:$G354&amp;UIID!$H$2:$H354, 0),), "Not Found")</f>
        <v>0712-0004</v>
      </c>
      <c r="G51" s="1108" t="s">
        <v>3513</v>
      </c>
      <c r="H51" s="1106"/>
      <c r="I51" s="1106" t="s">
        <v>4363</v>
      </c>
      <c r="J51" s="1106" t="s">
        <v>250</v>
      </c>
      <c r="K51" s="1106">
        <v>10.051349891515599</v>
      </c>
      <c r="L51" s="1106">
        <v>124.079209349663</v>
      </c>
      <c r="M51" s="1106" t="s">
        <v>256</v>
      </c>
      <c r="N51" s="1106" t="s">
        <v>4364</v>
      </c>
      <c r="O51" s="1106" t="s">
        <v>113</v>
      </c>
      <c r="P51" s="1106" t="s">
        <v>2229</v>
      </c>
      <c r="Q51" s="1106" t="s">
        <v>35</v>
      </c>
      <c r="R51" s="1106" t="s">
        <v>104</v>
      </c>
      <c r="S51" s="1106" t="s">
        <v>105</v>
      </c>
      <c r="T51" s="1106" t="s">
        <v>4164</v>
      </c>
      <c r="U51" s="1106" t="s">
        <v>106</v>
      </c>
      <c r="V51" s="1106" t="s">
        <v>258</v>
      </c>
      <c r="W51" s="1116">
        <v>45365</v>
      </c>
      <c r="X51" s="1117">
        <v>47192</v>
      </c>
      <c r="Y51" s="1106" t="s">
        <v>4374</v>
      </c>
      <c r="Z51" s="1106" t="s">
        <v>4375</v>
      </c>
      <c r="AA51" s="1115">
        <v>45405</v>
      </c>
      <c r="AB51" s="1111" t="s">
        <v>4163</v>
      </c>
      <c r="AC51" s="1114">
        <v>43752</v>
      </c>
    </row>
    <row r="52" spans="1:29" ht="15.75" customHeight="1">
      <c r="A52" s="1106" t="s">
        <v>10</v>
      </c>
      <c r="B52" s="1106" t="s">
        <v>27</v>
      </c>
      <c r="C52" s="1106" t="s">
        <v>50</v>
      </c>
      <c r="D52" s="1106" t="s">
        <v>248</v>
      </c>
      <c r="E52" s="1106" t="s">
        <v>123</v>
      </c>
      <c r="F52" s="1107" t="str">
        <f t="array" ref="F52">IFERROR(INDEX(UIID!$K$2:$K354, MATCH(CONCATENATE(B52,D52,G52,J52), UIID!$B$2:$B354&amp;UIID!$D$2:$D354&amp;UIID!$G$2:$G354&amp;UIID!$H$2:$H354, 0),), "Not Found")</f>
        <v>0712-0004</v>
      </c>
      <c r="G52" s="1108" t="s">
        <v>3513</v>
      </c>
      <c r="H52" s="1106"/>
      <c r="I52" s="1106" t="s">
        <v>4363</v>
      </c>
      <c r="J52" s="1106" t="s">
        <v>250</v>
      </c>
      <c r="K52" s="1106">
        <v>10.051349891515599</v>
      </c>
      <c r="L52" s="1106">
        <v>124.079209349663</v>
      </c>
      <c r="M52" s="1106" t="s">
        <v>251</v>
      </c>
      <c r="N52" s="1106" t="s">
        <v>4364</v>
      </c>
      <c r="O52" s="1106" t="s">
        <v>113</v>
      </c>
      <c r="P52" s="1106" t="s">
        <v>2229</v>
      </c>
      <c r="Q52" s="1106" t="s">
        <v>35</v>
      </c>
      <c r="R52" s="1106" t="s">
        <v>87</v>
      </c>
      <c r="S52" s="1106" t="s">
        <v>231</v>
      </c>
      <c r="T52" s="1106" t="s">
        <v>4157</v>
      </c>
      <c r="U52" s="1106" t="s">
        <v>259</v>
      </c>
      <c r="V52" s="1106" t="s">
        <v>260</v>
      </c>
      <c r="W52" s="1116">
        <v>45010</v>
      </c>
      <c r="X52" s="1117">
        <v>46838</v>
      </c>
      <c r="Y52" s="1106" t="s">
        <v>4378</v>
      </c>
      <c r="Z52" s="1106" t="s">
        <v>4379</v>
      </c>
      <c r="AA52" s="1115">
        <v>45728</v>
      </c>
      <c r="AB52" s="1111" t="s">
        <v>4163</v>
      </c>
      <c r="AC52" s="1114">
        <v>43217</v>
      </c>
    </row>
    <row r="53" spans="1:29" ht="15.75" customHeight="1">
      <c r="A53" s="1106" t="s">
        <v>10</v>
      </c>
      <c r="B53" s="1106" t="s">
        <v>27</v>
      </c>
      <c r="C53" s="1106" t="s">
        <v>50</v>
      </c>
      <c r="D53" s="1106" t="s">
        <v>248</v>
      </c>
      <c r="E53" s="1106" t="s">
        <v>123</v>
      </c>
      <c r="F53" s="1107" t="str">
        <f t="array" ref="F53">IFERROR(INDEX(UIID!$K$2:$K354, MATCH(CONCATENATE(B53,D53,G53,J53), UIID!$B$2:$B354&amp;UIID!$D$2:$D354&amp;UIID!$G$2:$G354&amp;UIID!$H$2:$H354, 0),), "Not Found")</f>
        <v>0712-0004</v>
      </c>
      <c r="G53" s="1108" t="s">
        <v>3513</v>
      </c>
      <c r="H53" s="1106"/>
      <c r="I53" s="1106" t="s">
        <v>4363</v>
      </c>
      <c r="J53" s="1106" t="s">
        <v>250</v>
      </c>
      <c r="K53" s="1106">
        <v>10.051349891515599</v>
      </c>
      <c r="L53" s="1106">
        <v>124.079209349663</v>
      </c>
      <c r="M53" s="1106" t="s">
        <v>251</v>
      </c>
      <c r="N53" s="1106" t="s">
        <v>4364</v>
      </c>
      <c r="O53" s="1106" t="s">
        <v>113</v>
      </c>
      <c r="P53" s="1106" t="s">
        <v>2229</v>
      </c>
      <c r="Q53" s="1106" t="s">
        <v>35</v>
      </c>
      <c r="R53" s="1106" t="s">
        <v>84</v>
      </c>
      <c r="S53" s="1106" t="s">
        <v>93</v>
      </c>
      <c r="T53" s="1106" t="s">
        <v>4213</v>
      </c>
      <c r="U53" s="1106" t="s">
        <v>261</v>
      </c>
      <c r="V53" s="1106">
        <v>201407011198</v>
      </c>
      <c r="W53" s="1116">
        <v>45365</v>
      </c>
      <c r="X53" s="1117">
        <v>47192</v>
      </c>
      <c r="Y53" s="1106" t="s">
        <v>4381</v>
      </c>
      <c r="Z53" s="1106" t="s">
        <v>4382</v>
      </c>
      <c r="AA53" s="1113"/>
      <c r="AB53" s="1111"/>
      <c r="AC53" s="1114">
        <v>41955</v>
      </c>
    </row>
    <row r="54" spans="1:29" ht="15.75" customHeight="1">
      <c r="A54" s="1106" t="s">
        <v>10</v>
      </c>
      <c r="B54" s="1106" t="s">
        <v>27</v>
      </c>
      <c r="C54" s="1106" t="s">
        <v>50</v>
      </c>
      <c r="D54" s="1106" t="s">
        <v>248</v>
      </c>
      <c r="E54" s="1106" t="s">
        <v>123</v>
      </c>
      <c r="F54" s="1107" t="str">
        <f t="array" ref="F54">IFERROR(INDEX(UIID!$K$2:$K354, MATCH(CONCATENATE(B54,D54,G54,J54), UIID!$B$2:$B354&amp;UIID!$D$2:$D354&amp;UIID!$G$2:$G354&amp;UIID!$H$2:$H354, 0),), "Not Found")</f>
        <v>0712-0004</v>
      </c>
      <c r="G54" s="1108" t="s">
        <v>3513</v>
      </c>
      <c r="H54" s="1106"/>
      <c r="I54" s="1106" t="s">
        <v>4363</v>
      </c>
      <c r="J54" s="1106" t="s">
        <v>250</v>
      </c>
      <c r="K54" s="1106">
        <v>10.051349891515599</v>
      </c>
      <c r="L54" s="1106">
        <v>124.079209349663</v>
      </c>
      <c r="M54" s="1106" t="s">
        <v>251</v>
      </c>
      <c r="N54" s="1106" t="s">
        <v>4364</v>
      </c>
      <c r="O54" s="1106" t="s">
        <v>113</v>
      </c>
      <c r="P54" s="1106" t="s">
        <v>2229</v>
      </c>
      <c r="Q54" s="1106" t="s">
        <v>35</v>
      </c>
      <c r="R54" s="1106" t="s">
        <v>84</v>
      </c>
      <c r="S54" s="1106" t="s">
        <v>268</v>
      </c>
      <c r="T54" s="1106" t="s">
        <v>4164</v>
      </c>
      <c r="U54" s="1106" t="s">
        <v>181</v>
      </c>
      <c r="V54" s="1106" t="s">
        <v>269</v>
      </c>
      <c r="W54" s="1116">
        <v>45365</v>
      </c>
      <c r="X54" s="1117">
        <v>47192</v>
      </c>
      <c r="Y54" s="1106" t="s">
        <v>4384</v>
      </c>
      <c r="Z54" s="1106">
        <v>211907121300433</v>
      </c>
      <c r="AA54" s="1113"/>
      <c r="AB54" s="1111"/>
      <c r="AC54" s="1114">
        <v>43201</v>
      </c>
    </row>
    <row r="55" spans="1:29" ht="15.75" customHeight="1">
      <c r="A55" s="1106" t="s">
        <v>10</v>
      </c>
      <c r="B55" s="1106" t="s">
        <v>27</v>
      </c>
      <c r="C55" s="1106" t="s">
        <v>50</v>
      </c>
      <c r="D55" s="1106" t="s">
        <v>248</v>
      </c>
      <c r="E55" s="1106" t="s">
        <v>123</v>
      </c>
      <c r="F55" s="1107" t="str">
        <f t="array" ref="F55">IFERROR(INDEX(UIID!$K$2:$K354, MATCH(CONCATENATE(B55,D55,G55,J55), UIID!$B$2:$B354&amp;UIID!$D$2:$D354&amp;UIID!$G$2:$G354&amp;UIID!$H$2:$H354, 0),), "Not Found")</f>
        <v>0712-0004</v>
      </c>
      <c r="G55" s="1108" t="s">
        <v>3513</v>
      </c>
      <c r="H55" s="1106"/>
      <c r="I55" s="1106" t="s">
        <v>4363</v>
      </c>
      <c r="J55" s="1106" t="s">
        <v>250</v>
      </c>
      <c r="K55" s="1106">
        <v>10.051349891515599</v>
      </c>
      <c r="L55" s="1106">
        <v>124.079209349663</v>
      </c>
      <c r="M55" s="1106" t="s">
        <v>251</v>
      </c>
      <c r="N55" s="1106" t="s">
        <v>4364</v>
      </c>
      <c r="O55" s="1106" t="s">
        <v>113</v>
      </c>
      <c r="P55" s="1106" t="s">
        <v>2229</v>
      </c>
      <c r="Q55" s="1106" t="s">
        <v>35</v>
      </c>
      <c r="R55" s="1106" t="s">
        <v>84</v>
      </c>
      <c r="S55" s="1106" t="s">
        <v>85</v>
      </c>
      <c r="T55" s="1106" t="s">
        <v>4164</v>
      </c>
      <c r="U55" s="1106" t="s">
        <v>261</v>
      </c>
      <c r="V55" s="1106" t="s">
        <v>4385</v>
      </c>
      <c r="W55" s="1116">
        <v>45365</v>
      </c>
      <c r="X55" s="1117">
        <v>47192</v>
      </c>
      <c r="Y55" s="1106" t="s">
        <v>4384</v>
      </c>
      <c r="Z55" s="1106" t="s">
        <v>4382</v>
      </c>
      <c r="AA55" s="1115">
        <v>45406</v>
      </c>
      <c r="AB55" s="1111" t="s">
        <v>4163</v>
      </c>
      <c r="AC55" s="1114">
        <v>42774</v>
      </c>
    </row>
    <row r="56" spans="1:29" ht="15.75" customHeight="1">
      <c r="A56" s="1106" t="s">
        <v>10</v>
      </c>
      <c r="B56" s="1106" t="s">
        <v>27</v>
      </c>
      <c r="C56" s="1106" t="s">
        <v>123</v>
      </c>
      <c r="D56" s="1106" t="s">
        <v>270</v>
      </c>
      <c r="E56" s="1106" t="s">
        <v>123</v>
      </c>
      <c r="F56" s="1107" t="str">
        <f t="array" ref="F56">IFERROR(INDEX(UIID!$K$2:$K354, MATCH(CONCATENATE(B56,D56,G56,J56), UIID!$B$2:$B354&amp;UIID!$D$2:$D354&amp;UIID!$G$2:$G354&amp;UIID!$H$2:$H354, 0),), "Not Found")</f>
        <v>0712-0013</v>
      </c>
      <c r="G56" s="1106" t="s">
        <v>3677</v>
      </c>
      <c r="H56" s="1106"/>
      <c r="I56" s="1106" t="s">
        <v>4387</v>
      </c>
      <c r="J56" s="1106" t="s">
        <v>271</v>
      </c>
      <c r="K56" s="1106">
        <v>9.6667974582748997</v>
      </c>
      <c r="L56" s="1106">
        <v>124.36827289016099</v>
      </c>
      <c r="M56" s="1106" t="s">
        <v>4388</v>
      </c>
      <c r="N56" s="1106" t="s">
        <v>4389</v>
      </c>
      <c r="O56" s="1106" t="s">
        <v>113</v>
      </c>
      <c r="P56" s="1106" t="s">
        <v>2229</v>
      </c>
      <c r="Q56" s="1106" t="s">
        <v>4262</v>
      </c>
      <c r="R56" s="1106" t="s">
        <v>272</v>
      </c>
      <c r="S56" s="1106" t="s">
        <v>273</v>
      </c>
      <c r="T56" s="1106" t="s">
        <v>22</v>
      </c>
      <c r="U56" s="1106" t="s">
        <v>274</v>
      </c>
      <c r="V56" s="1106" t="s">
        <v>275</v>
      </c>
      <c r="W56" s="1116">
        <v>45049</v>
      </c>
      <c r="X56" s="1117">
        <v>47156</v>
      </c>
      <c r="Y56" s="1120" t="s">
        <v>4390</v>
      </c>
      <c r="Z56" s="1120" t="s">
        <v>4391</v>
      </c>
      <c r="AA56" s="1115">
        <v>45418</v>
      </c>
      <c r="AB56" s="1111" t="s">
        <v>4163</v>
      </c>
      <c r="AC56" s="1114">
        <v>44489</v>
      </c>
    </row>
    <row r="57" spans="1:29" ht="15.75" customHeight="1">
      <c r="A57" s="1106" t="s">
        <v>10</v>
      </c>
      <c r="B57" s="1106" t="s">
        <v>27</v>
      </c>
      <c r="C57" s="1106" t="s">
        <v>123</v>
      </c>
      <c r="D57" s="1106" t="s">
        <v>270</v>
      </c>
      <c r="E57" s="1106" t="s">
        <v>123</v>
      </c>
      <c r="F57" s="1107" t="str">
        <f t="array" ref="F57">IFERROR(INDEX(UIID!$K$2:$K354, MATCH(CONCATENATE(B57,D57,G57,J57), UIID!$B$2:$B354&amp;UIID!$D$2:$D354&amp;UIID!$G$2:$G354&amp;UIID!$H$2:$H354, 0),), "Not Found")</f>
        <v>0712-0013</v>
      </c>
      <c r="G57" s="1106" t="s">
        <v>3677</v>
      </c>
      <c r="H57" s="1106"/>
      <c r="I57" s="1106" t="s">
        <v>4387</v>
      </c>
      <c r="J57" s="1106" t="s">
        <v>271</v>
      </c>
      <c r="K57" s="1106">
        <v>9.6667974582748997</v>
      </c>
      <c r="L57" s="1106">
        <v>124.36827289016099</v>
      </c>
      <c r="M57" s="1106" t="s">
        <v>4388</v>
      </c>
      <c r="N57" s="1106" t="s">
        <v>4389</v>
      </c>
      <c r="O57" s="1106" t="s">
        <v>113</v>
      </c>
      <c r="P57" s="1106" t="s">
        <v>2229</v>
      </c>
      <c r="Q57" s="1106" t="s">
        <v>35</v>
      </c>
      <c r="R57" s="1106" t="s">
        <v>272</v>
      </c>
      <c r="S57" s="1106" t="s">
        <v>2649</v>
      </c>
      <c r="T57" s="1106" t="s">
        <v>4306</v>
      </c>
      <c r="U57" s="1106" t="s">
        <v>276</v>
      </c>
      <c r="V57" s="1106" t="s">
        <v>277</v>
      </c>
      <c r="W57" s="1116">
        <v>45010</v>
      </c>
      <c r="X57" s="1117">
        <v>46838</v>
      </c>
      <c r="Y57" s="1106" t="s">
        <v>4393</v>
      </c>
      <c r="Z57" s="1106" t="s">
        <v>4394</v>
      </c>
      <c r="AA57" s="1115">
        <v>45418</v>
      </c>
      <c r="AB57" s="1111" t="s">
        <v>4163</v>
      </c>
      <c r="AC57" s="1114">
        <v>43768</v>
      </c>
    </row>
    <row r="58" spans="1:29" ht="15.75" customHeight="1">
      <c r="A58" s="1106" t="s">
        <v>10</v>
      </c>
      <c r="B58" s="1106" t="s">
        <v>27</v>
      </c>
      <c r="C58" s="1106" t="s">
        <v>123</v>
      </c>
      <c r="D58" s="1106" t="s">
        <v>270</v>
      </c>
      <c r="E58" s="1106" t="s">
        <v>123</v>
      </c>
      <c r="F58" s="1107" t="str">
        <f t="array" ref="F58">IFERROR(INDEX(UIID!$K$2:$K354, MATCH(CONCATENATE(B58,D58,G58,J58), UIID!$B$2:$B354&amp;UIID!$D$2:$D354&amp;UIID!$G$2:$G354&amp;UIID!$H$2:$H354, 0),), "Not Found")</f>
        <v>0712-0013</v>
      </c>
      <c r="G58" s="1106" t="s">
        <v>3677</v>
      </c>
      <c r="H58" s="1106"/>
      <c r="I58" s="1106" t="s">
        <v>4387</v>
      </c>
      <c r="J58" s="1106" t="s">
        <v>271</v>
      </c>
      <c r="K58" s="1106">
        <v>9.6667974582748997</v>
      </c>
      <c r="L58" s="1106">
        <v>124.36827289016099</v>
      </c>
      <c r="M58" s="1106" t="s">
        <v>4388</v>
      </c>
      <c r="N58" s="1106" t="s">
        <v>4389</v>
      </c>
      <c r="O58" s="1106" t="s">
        <v>113</v>
      </c>
      <c r="P58" s="1106" t="s">
        <v>2229</v>
      </c>
      <c r="Q58" s="1106" t="s">
        <v>35</v>
      </c>
      <c r="R58" s="1106" t="s">
        <v>2230</v>
      </c>
      <c r="S58" s="1106" t="s">
        <v>161</v>
      </c>
      <c r="T58" s="1106" t="s">
        <v>4157</v>
      </c>
      <c r="U58" s="1106" t="s">
        <v>162</v>
      </c>
      <c r="V58" s="1106" t="s">
        <v>278</v>
      </c>
      <c r="W58" s="1116">
        <v>45005</v>
      </c>
      <c r="X58" s="1117">
        <v>46833</v>
      </c>
      <c r="Y58" s="1106" t="s">
        <v>4397</v>
      </c>
      <c r="Z58" s="1106" t="s">
        <v>4398</v>
      </c>
      <c r="AA58" s="1115">
        <v>45418</v>
      </c>
      <c r="AB58" s="1111" t="s">
        <v>4163</v>
      </c>
      <c r="AC58" s="1114">
        <v>43768</v>
      </c>
    </row>
    <row r="59" spans="1:29" ht="15.75" customHeight="1">
      <c r="A59" s="1106" t="s">
        <v>10</v>
      </c>
      <c r="B59" s="1106" t="s">
        <v>27</v>
      </c>
      <c r="C59" s="1106" t="s">
        <v>123</v>
      </c>
      <c r="D59" s="1106" t="s">
        <v>270</v>
      </c>
      <c r="E59" s="1106" t="s">
        <v>123</v>
      </c>
      <c r="F59" s="1107" t="str">
        <f t="array" ref="F59">IFERROR(INDEX(UIID!$K$2:$K354, MATCH(CONCATENATE(B59,D59,G59,J59), UIID!$B$2:$B354&amp;UIID!$D$2:$D354&amp;UIID!$G$2:$G354&amp;UIID!$H$2:$H354, 0),), "Not Found")</f>
        <v>0712-0013</v>
      </c>
      <c r="G59" s="1106" t="s">
        <v>3677</v>
      </c>
      <c r="H59" s="1106"/>
      <c r="I59" s="1106" t="s">
        <v>4387</v>
      </c>
      <c r="J59" s="1106" t="s">
        <v>271</v>
      </c>
      <c r="K59" s="1106">
        <v>9.6667974582748997</v>
      </c>
      <c r="L59" s="1106">
        <v>124.36827289016099</v>
      </c>
      <c r="M59" s="1106" t="s">
        <v>4388</v>
      </c>
      <c r="N59" s="1106" t="s">
        <v>4389</v>
      </c>
      <c r="O59" s="1106" t="s">
        <v>113</v>
      </c>
      <c r="P59" s="1106" t="s">
        <v>2229</v>
      </c>
      <c r="Q59" s="1106" t="s">
        <v>35</v>
      </c>
      <c r="R59" s="1106" t="s">
        <v>125</v>
      </c>
      <c r="S59" s="1106" t="s">
        <v>279</v>
      </c>
      <c r="T59" s="1106" t="s">
        <v>4164</v>
      </c>
      <c r="U59" s="1106" t="s">
        <v>127</v>
      </c>
      <c r="V59" s="1106" t="s">
        <v>280</v>
      </c>
      <c r="W59" s="1116">
        <v>45010</v>
      </c>
      <c r="X59" s="1117">
        <v>46838</v>
      </c>
      <c r="Y59" s="1106" t="s">
        <v>4400</v>
      </c>
      <c r="Z59" s="1106" t="s">
        <v>4401</v>
      </c>
      <c r="AA59" s="1115">
        <v>45418</v>
      </c>
      <c r="AB59" s="1111" t="s">
        <v>4163</v>
      </c>
      <c r="AC59" s="1114">
        <v>43769</v>
      </c>
    </row>
    <row r="60" spans="1:29" ht="15.75" customHeight="1">
      <c r="A60" s="1106" t="s">
        <v>10</v>
      </c>
      <c r="B60" s="1106" t="s">
        <v>27</v>
      </c>
      <c r="C60" s="1106" t="s">
        <v>123</v>
      </c>
      <c r="D60" s="1106" t="s">
        <v>270</v>
      </c>
      <c r="E60" s="1106" t="s">
        <v>123</v>
      </c>
      <c r="F60" s="1107" t="str">
        <f t="array" ref="F60">IFERROR(INDEX(UIID!$K$2:$K354, MATCH(CONCATENATE(B60,D60,G60,J60), UIID!$B$2:$B354&amp;UIID!$D$2:$D354&amp;UIID!$G$2:$G354&amp;UIID!$H$2:$H354, 0),), "Not Found")</f>
        <v>0712-0013</v>
      </c>
      <c r="G60" s="1106" t="s">
        <v>3677</v>
      </c>
      <c r="H60" s="1106"/>
      <c r="I60" s="1106" t="s">
        <v>4387</v>
      </c>
      <c r="J60" s="1106" t="s">
        <v>271</v>
      </c>
      <c r="K60" s="1106">
        <v>9.6667974582748997</v>
      </c>
      <c r="L60" s="1106">
        <v>124.36827289016099</v>
      </c>
      <c r="M60" s="1106" t="s">
        <v>4388</v>
      </c>
      <c r="N60" s="1106" t="s">
        <v>4389</v>
      </c>
      <c r="O60" s="1106" t="s">
        <v>113</v>
      </c>
      <c r="P60" s="1106" t="s">
        <v>2229</v>
      </c>
      <c r="Q60" s="1106" t="s">
        <v>35</v>
      </c>
      <c r="R60" s="1106" t="s">
        <v>104</v>
      </c>
      <c r="S60" s="1106" t="s">
        <v>105</v>
      </c>
      <c r="T60" s="1106" t="s">
        <v>4164</v>
      </c>
      <c r="U60" s="1106" t="s">
        <v>106</v>
      </c>
      <c r="V60" s="1106" t="s">
        <v>281</v>
      </c>
      <c r="W60" s="1116">
        <v>45342</v>
      </c>
      <c r="X60" s="1117">
        <v>47170</v>
      </c>
      <c r="Y60" s="1106" t="s">
        <v>4390</v>
      </c>
      <c r="Z60" s="1106" t="s">
        <v>4404</v>
      </c>
      <c r="AA60" s="1115">
        <v>45418</v>
      </c>
      <c r="AB60" s="1111" t="s">
        <v>4163</v>
      </c>
      <c r="AC60" s="1114">
        <v>43752</v>
      </c>
    </row>
    <row r="61" spans="1:29" ht="15.75" customHeight="1">
      <c r="A61" s="1106" t="s">
        <v>10</v>
      </c>
      <c r="B61" s="1106" t="s">
        <v>27</v>
      </c>
      <c r="C61" s="1106" t="s">
        <v>123</v>
      </c>
      <c r="D61" s="1106" t="s">
        <v>270</v>
      </c>
      <c r="E61" s="1106" t="s">
        <v>123</v>
      </c>
      <c r="F61" s="1107" t="str">
        <f t="array" ref="F61">IFERROR(INDEX(UIID!$K$2:$K354, MATCH(CONCATENATE(B61,D61,G61,J61), UIID!$B$2:$B354&amp;UIID!$D$2:$D354&amp;UIID!$G$2:$G354&amp;UIID!$H$2:$H354, 0),), "Not Found")</f>
        <v>0712-0013</v>
      </c>
      <c r="G61" s="1106" t="s">
        <v>3677</v>
      </c>
      <c r="H61" s="1106"/>
      <c r="I61" s="1106" t="s">
        <v>4387</v>
      </c>
      <c r="J61" s="1106" t="s">
        <v>271</v>
      </c>
      <c r="K61" s="1106">
        <v>9.6667974582748997</v>
      </c>
      <c r="L61" s="1106">
        <v>124.36827289016099</v>
      </c>
      <c r="M61" s="1106" t="s">
        <v>4388</v>
      </c>
      <c r="N61" s="1106" t="s">
        <v>4389</v>
      </c>
      <c r="O61" s="1106" t="s">
        <v>113</v>
      </c>
      <c r="P61" s="1106" t="s">
        <v>2229</v>
      </c>
      <c r="Q61" s="1106" t="s">
        <v>35</v>
      </c>
      <c r="R61" s="1106" t="s">
        <v>84</v>
      </c>
      <c r="S61" s="1106" t="s">
        <v>93</v>
      </c>
      <c r="T61" s="1106" t="s">
        <v>4213</v>
      </c>
      <c r="U61" s="1106" t="s">
        <v>94</v>
      </c>
      <c r="V61" s="1106" t="s">
        <v>282</v>
      </c>
      <c r="W61" s="1116">
        <v>45342</v>
      </c>
      <c r="X61" s="1117">
        <v>47170</v>
      </c>
      <c r="Y61" s="1106" t="s">
        <v>4406</v>
      </c>
      <c r="Z61" s="1106" t="s">
        <v>4407</v>
      </c>
      <c r="AA61" s="1115">
        <v>45418</v>
      </c>
      <c r="AB61" s="1111" t="s">
        <v>4163</v>
      </c>
      <c r="AC61" s="1114">
        <v>43752</v>
      </c>
    </row>
    <row r="62" spans="1:29" ht="15.75" customHeight="1">
      <c r="A62" s="1106" t="s">
        <v>10</v>
      </c>
      <c r="B62" s="1106" t="s">
        <v>27</v>
      </c>
      <c r="C62" s="1106" t="s">
        <v>123</v>
      </c>
      <c r="D62" s="1106" t="s">
        <v>270</v>
      </c>
      <c r="E62" s="1106" t="s">
        <v>123</v>
      </c>
      <c r="F62" s="1107" t="str">
        <f t="array" ref="F62">IFERROR(INDEX(UIID!$K$2:$K354, MATCH(CONCATENATE(B62,D62,G62,J62), UIID!$B$2:$B354&amp;UIID!$D$2:$D354&amp;UIID!$G$2:$G354&amp;UIID!$H$2:$H354, 0),), "Not Found")</f>
        <v>0712-0013</v>
      </c>
      <c r="G62" s="1106" t="s">
        <v>3677</v>
      </c>
      <c r="H62" s="1106"/>
      <c r="I62" s="1106" t="s">
        <v>4387</v>
      </c>
      <c r="J62" s="1106" t="s">
        <v>271</v>
      </c>
      <c r="K62" s="1106">
        <v>9.6667974582748997</v>
      </c>
      <c r="L62" s="1106">
        <v>124.36827289016099</v>
      </c>
      <c r="M62" s="1106" t="s">
        <v>4388</v>
      </c>
      <c r="N62" s="1106" t="s">
        <v>4389</v>
      </c>
      <c r="O62" s="1106" t="s">
        <v>113</v>
      </c>
      <c r="P62" s="1106" t="s">
        <v>2229</v>
      </c>
      <c r="Q62" s="1106" t="s">
        <v>35</v>
      </c>
      <c r="R62" s="1106" t="s">
        <v>87</v>
      </c>
      <c r="S62" s="1106" t="s">
        <v>88</v>
      </c>
      <c r="T62" s="1106" t="s">
        <v>4164</v>
      </c>
      <c r="U62" s="1106" t="s">
        <v>89</v>
      </c>
      <c r="V62" s="1106" t="s">
        <v>283</v>
      </c>
      <c r="W62" s="1116">
        <v>43262</v>
      </c>
      <c r="X62" s="1117">
        <v>46838</v>
      </c>
      <c r="Y62" s="1106" t="s">
        <v>4409</v>
      </c>
      <c r="Z62" s="1106">
        <v>221907121200263</v>
      </c>
      <c r="AA62" s="1115">
        <v>45728</v>
      </c>
      <c r="AB62" s="1111" t="s">
        <v>4163</v>
      </c>
      <c r="AC62" s="1121"/>
    </row>
    <row r="63" spans="1:29" ht="15.75" customHeight="1">
      <c r="A63" s="1106" t="s">
        <v>10</v>
      </c>
      <c r="B63" s="1106" t="s">
        <v>27</v>
      </c>
      <c r="C63" s="1106" t="s">
        <v>123</v>
      </c>
      <c r="D63" s="1106" t="s">
        <v>270</v>
      </c>
      <c r="E63" s="1106" t="s">
        <v>123</v>
      </c>
      <c r="F63" s="1107" t="str">
        <f t="array" ref="F63">IFERROR(INDEX(UIID!$K$2:$K354, MATCH(CONCATENATE(B63,D63,G63,J63), UIID!$B$2:$B354&amp;UIID!$D$2:$D354&amp;UIID!$G$2:$G354&amp;UIID!$H$2:$H354, 0),), "Not Found")</f>
        <v>0712-0013</v>
      </c>
      <c r="G63" s="1106" t="s">
        <v>3677</v>
      </c>
      <c r="H63" s="1106"/>
      <c r="I63" s="1106" t="s">
        <v>4387</v>
      </c>
      <c r="J63" s="1106" t="s">
        <v>271</v>
      </c>
      <c r="K63" s="1106">
        <v>9.6667974582748997</v>
      </c>
      <c r="L63" s="1106">
        <v>124.36827289016099</v>
      </c>
      <c r="M63" s="1106" t="s">
        <v>4388</v>
      </c>
      <c r="N63" s="1106" t="s">
        <v>4389</v>
      </c>
      <c r="O63" s="1106" t="s">
        <v>113</v>
      </c>
      <c r="P63" s="1106" t="s">
        <v>2229</v>
      </c>
      <c r="Q63" s="1106" t="s">
        <v>35</v>
      </c>
      <c r="R63" s="1106" t="s">
        <v>32</v>
      </c>
      <c r="S63" s="1106" t="s">
        <v>39</v>
      </c>
      <c r="T63" s="1106" t="s">
        <v>4164</v>
      </c>
      <c r="U63" s="1106" t="s">
        <v>40</v>
      </c>
      <c r="V63" s="1106" t="s">
        <v>284</v>
      </c>
      <c r="W63" s="1116">
        <v>45010</v>
      </c>
      <c r="X63" s="1117">
        <v>46838</v>
      </c>
      <c r="Y63" s="1106" t="s">
        <v>4411</v>
      </c>
      <c r="Z63" s="1106">
        <v>191907121200206</v>
      </c>
      <c r="AA63" s="1115">
        <v>45418</v>
      </c>
      <c r="AB63" s="1111" t="s">
        <v>4163</v>
      </c>
      <c r="AC63" s="1114">
        <v>42831</v>
      </c>
    </row>
    <row r="64" spans="1:29" ht="15.75" customHeight="1">
      <c r="A64" s="1106" t="s">
        <v>10</v>
      </c>
      <c r="B64" s="1106" t="s">
        <v>27</v>
      </c>
      <c r="C64" s="1106" t="s">
        <v>123</v>
      </c>
      <c r="D64" s="1106" t="s">
        <v>285</v>
      </c>
      <c r="E64" s="1106" t="s">
        <v>509</v>
      </c>
      <c r="F64" s="1107" t="str">
        <f t="array" ref="F64">IFERROR(INDEX(UIID!$K$2:$K354, MATCH(CONCATENATE(B64,D64,G64,J64), UIID!$B$2:$B354&amp;UIID!$D$2:$D354&amp;UIID!$G$2:$G354&amp;UIID!$H$2:$H354, 0),), "Not Found")</f>
        <v>0712-0005</v>
      </c>
      <c r="G64" s="1106" t="s">
        <v>3529</v>
      </c>
      <c r="H64" s="1106"/>
      <c r="I64" s="1106" t="s">
        <v>4412</v>
      </c>
      <c r="J64" s="1106" t="s">
        <v>286</v>
      </c>
      <c r="K64" s="1106">
        <v>9.8567162226397809</v>
      </c>
      <c r="L64" s="1106">
        <v>124.336426906886</v>
      </c>
      <c r="M64" s="1106" t="s">
        <v>287</v>
      </c>
      <c r="N64" s="1106" t="s">
        <v>4413</v>
      </c>
      <c r="O64" s="1106" t="s">
        <v>113</v>
      </c>
      <c r="P64" s="1106" t="s">
        <v>2229</v>
      </c>
      <c r="Q64" s="1106" t="s">
        <v>35</v>
      </c>
      <c r="R64" s="1106" t="s">
        <v>32</v>
      </c>
      <c r="S64" s="1106" t="s">
        <v>39</v>
      </c>
      <c r="T64" s="1106" t="s">
        <v>4164</v>
      </c>
      <c r="U64" s="1106" t="s">
        <v>253</v>
      </c>
      <c r="V64" s="1106" t="s">
        <v>288</v>
      </c>
      <c r="W64" s="1116">
        <v>45329</v>
      </c>
      <c r="X64" s="1117">
        <v>47157</v>
      </c>
      <c r="Y64" s="1106" t="s">
        <v>4414</v>
      </c>
      <c r="Z64" s="1106" t="s">
        <v>4415</v>
      </c>
      <c r="AA64" s="1113"/>
      <c r="AB64" s="1111"/>
      <c r="AC64" s="1114">
        <v>44175</v>
      </c>
    </row>
    <row r="65" spans="1:29" ht="15.75" customHeight="1">
      <c r="A65" s="1106" t="s">
        <v>10</v>
      </c>
      <c r="B65" s="1106" t="s">
        <v>27</v>
      </c>
      <c r="C65" s="1106" t="s">
        <v>123</v>
      </c>
      <c r="D65" s="1106" t="s">
        <v>285</v>
      </c>
      <c r="E65" s="1106" t="s">
        <v>509</v>
      </c>
      <c r="F65" s="1107" t="str">
        <f t="array" ref="F65">IFERROR(INDEX(UIID!$K$2:$K354, MATCH(CONCATENATE(B65,D65,G65,J65), UIID!$B$2:$B354&amp;UIID!$D$2:$D354&amp;UIID!$G$2:$G354&amp;UIID!$H$2:$H354, 0),), "Not Found")</f>
        <v>0712-0005</v>
      </c>
      <c r="G65" s="1106" t="s">
        <v>3529</v>
      </c>
      <c r="H65" s="1106"/>
      <c r="I65" s="1106" t="s">
        <v>4412</v>
      </c>
      <c r="J65" s="1106" t="s">
        <v>286</v>
      </c>
      <c r="K65" s="1106">
        <v>9.8567162226397809</v>
      </c>
      <c r="L65" s="1106">
        <v>124.336426906886</v>
      </c>
      <c r="M65" s="1106" t="s">
        <v>287</v>
      </c>
      <c r="N65" s="1106" t="s">
        <v>4413</v>
      </c>
      <c r="O65" s="1106" t="s">
        <v>113</v>
      </c>
      <c r="P65" s="1106" t="s">
        <v>2229</v>
      </c>
      <c r="Q65" s="1106" t="s">
        <v>35</v>
      </c>
      <c r="R65" s="1106" t="s">
        <v>107</v>
      </c>
      <c r="S65" s="1106" t="s">
        <v>262</v>
      </c>
      <c r="T65" s="1106" t="s">
        <v>4213</v>
      </c>
      <c r="U65" s="1106" t="s">
        <v>289</v>
      </c>
      <c r="V65" s="1106" t="s">
        <v>290</v>
      </c>
      <c r="W65" s="1116">
        <v>45014</v>
      </c>
      <c r="X65" s="1117">
        <v>46842</v>
      </c>
      <c r="Y65" s="1106" t="s">
        <v>4417</v>
      </c>
      <c r="Z65" s="1106" t="s">
        <v>4418</v>
      </c>
      <c r="AA65" s="1115">
        <v>45798</v>
      </c>
      <c r="AB65" s="1111" t="s">
        <v>4163</v>
      </c>
      <c r="AC65" s="1114">
        <v>44176</v>
      </c>
    </row>
    <row r="66" spans="1:29" ht="15.75" customHeight="1">
      <c r="A66" s="1106" t="s">
        <v>10</v>
      </c>
      <c r="B66" s="1106" t="s">
        <v>27</v>
      </c>
      <c r="C66" s="1106" t="s">
        <v>123</v>
      </c>
      <c r="D66" s="1106" t="s">
        <v>285</v>
      </c>
      <c r="E66" s="1106" t="s">
        <v>509</v>
      </c>
      <c r="F66" s="1107" t="str">
        <f t="array" ref="F66">IFERROR(INDEX(UIID!$K$2:$K354, MATCH(CONCATENATE(B66,D66,G66,J66), UIID!$B$2:$B354&amp;UIID!$D$2:$D354&amp;UIID!$G$2:$G354&amp;UIID!$H$2:$H354, 0),), "Not Found")</f>
        <v>0712-0005</v>
      </c>
      <c r="G66" s="1106" t="s">
        <v>3529</v>
      </c>
      <c r="H66" s="1106"/>
      <c r="I66" s="1106" t="s">
        <v>4419</v>
      </c>
      <c r="J66" s="1106" t="s">
        <v>286</v>
      </c>
      <c r="K66" s="1106">
        <v>9.8567162226397809</v>
      </c>
      <c r="L66" s="1106">
        <v>124.336426906886</v>
      </c>
      <c r="M66" s="1106" t="s">
        <v>287</v>
      </c>
      <c r="N66" s="1106" t="s">
        <v>4413</v>
      </c>
      <c r="O66" s="1106" t="s">
        <v>113</v>
      </c>
      <c r="P66" s="1106" t="s">
        <v>2229</v>
      </c>
      <c r="Q66" s="1106" t="s">
        <v>4262</v>
      </c>
      <c r="R66" s="1106" t="s">
        <v>125</v>
      </c>
      <c r="S66" s="1106" t="s">
        <v>2697</v>
      </c>
      <c r="T66" s="1106" t="s">
        <v>22</v>
      </c>
      <c r="U66" s="1106" t="s">
        <v>291</v>
      </c>
      <c r="V66" s="1106" t="s">
        <v>292</v>
      </c>
      <c r="W66" s="1116">
        <v>45014</v>
      </c>
      <c r="X66" s="1117">
        <v>46842</v>
      </c>
      <c r="Y66" s="1106" t="s">
        <v>4420</v>
      </c>
      <c r="Z66" s="1106" t="s">
        <v>4421</v>
      </c>
      <c r="AA66" s="1115">
        <v>45798</v>
      </c>
      <c r="AB66" s="1111" t="s">
        <v>4163</v>
      </c>
      <c r="AC66" s="1114">
        <v>44042</v>
      </c>
    </row>
    <row r="67" spans="1:29" ht="15.75" customHeight="1">
      <c r="A67" s="1106" t="s">
        <v>10</v>
      </c>
      <c r="B67" s="1106" t="s">
        <v>27</v>
      </c>
      <c r="C67" s="1106" t="s">
        <v>123</v>
      </c>
      <c r="D67" s="1106" t="s">
        <v>285</v>
      </c>
      <c r="E67" s="1106" t="s">
        <v>509</v>
      </c>
      <c r="F67" s="1107" t="str">
        <f t="array" ref="F67">IFERROR(INDEX(UIID!$K$2:$K354, MATCH(CONCATENATE(B67,D67,G67,J67), UIID!$B$2:$B354&amp;UIID!$D$2:$D354&amp;UIID!$G$2:$G354&amp;UIID!$H$2:$H354, 0),), "Not Found")</f>
        <v>0712-0005</v>
      </c>
      <c r="G67" s="1106" t="s">
        <v>3529</v>
      </c>
      <c r="H67" s="1106"/>
      <c r="I67" s="1106" t="s">
        <v>4419</v>
      </c>
      <c r="J67" s="1106" t="s">
        <v>286</v>
      </c>
      <c r="K67" s="1106">
        <v>9.8567162226397809</v>
      </c>
      <c r="L67" s="1106">
        <v>124.336426906886</v>
      </c>
      <c r="M67" s="1106" t="s">
        <v>287</v>
      </c>
      <c r="N67" s="1106" t="s">
        <v>4413</v>
      </c>
      <c r="O67" s="1106" t="s">
        <v>113</v>
      </c>
      <c r="P67" s="1106" t="s">
        <v>2229</v>
      </c>
      <c r="Q67" s="1106" t="s">
        <v>35</v>
      </c>
      <c r="R67" s="1106" t="s">
        <v>125</v>
      </c>
      <c r="S67" s="1106" t="s">
        <v>279</v>
      </c>
      <c r="T67" s="1106" t="s">
        <v>4164</v>
      </c>
      <c r="U67" s="1106" t="s">
        <v>127</v>
      </c>
      <c r="V67" s="1106" t="s">
        <v>293</v>
      </c>
      <c r="W67" s="1116">
        <v>45329</v>
      </c>
      <c r="X67" s="1117">
        <v>47157</v>
      </c>
      <c r="Y67" s="1106" t="s">
        <v>4423</v>
      </c>
      <c r="Z67" s="1106" t="s">
        <v>4424</v>
      </c>
      <c r="AA67" s="1123">
        <v>45467</v>
      </c>
      <c r="AB67" s="1111" t="s">
        <v>4163</v>
      </c>
      <c r="AC67" s="1114">
        <v>43754</v>
      </c>
    </row>
    <row r="68" spans="1:29" ht="15.75" customHeight="1">
      <c r="A68" s="1106" t="s">
        <v>10</v>
      </c>
      <c r="B68" s="1106" t="s">
        <v>27</v>
      </c>
      <c r="C68" s="1106" t="s">
        <v>123</v>
      </c>
      <c r="D68" s="1106" t="s">
        <v>285</v>
      </c>
      <c r="E68" s="1106" t="s">
        <v>509</v>
      </c>
      <c r="F68" s="1107" t="str">
        <f t="array" ref="F68">IFERROR(INDEX(UIID!$K$2:$K354, MATCH(CONCATENATE(B68,D68,G68,J68), UIID!$B$2:$B354&amp;UIID!$D$2:$D354&amp;UIID!$G$2:$G354&amp;UIID!$H$2:$H354, 0),), "Not Found")</f>
        <v>0712-0005</v>
      </c>
      <c r="G68" s="1106" t="s">
        <v>3529</v>
      </c>
      <c r="H68" s="1106"/>
      <c r="I68" s="1106" t="s">
        <v>4419</v>
      </c>
      <c r="J68" s="1106" t="s">
        <v>286</v>
      </c>
      <c r="K68" s="1106">
        <v>9.8567162226397809</v>
      </c>
      <c r="L68" s="1106">
        <v>124.336426906886</v>
      </c>
      <c r="M68" s="1106" t="s">
        <v>287</v>
      </c>
      <c r="N68" s="1106" t="s">
        <v>4413</v>
      </c>
      <c r="O68" s="1106" t="s">
        <v>113</v>
      </c>
      <c r="P68" s="1106" t="s">
        <v>2229</v>
      </c>
      <c r="Q68" s="1106" t="s">
        <v>35</v>
      </c>
      <c r="R68" s="1106" t="s">
        <v>104</v>
      </c>
      <c r="S68" s="1106" t="s">
        <v>105</v>
      </c>
      <c r="T68" s="1106" t="s">
        <v>4164</v>
      </c>
      <c r="U68" s="1106" t="s">
        <v>106</v>
      </c>
      <c r="V68" s="1106" t="s">
        <v>294</v>
      </c>
      <c r="W68" s="1116">
        <v>45329</v>
      </c>
      <c r="X68" s="1117">
        <v>47157</v>
      </c>
      <c r="Y68" s="1106" t="s">
        <v>4427</v>
      </c>
      <c r="Z68" s="1106" t="s">
        <v>4428</v>
      </c>
      <c r="AA68" s="1123">
        <v>45467</v>
      </c>
      <c r="AB68" s="1111" t="s">
        <v>4163</v>
      </c>
      <c r="AC68" s="1114">
        <v>43752</v>
      </c>
    </row>
    <row r="69" spans="1:29" ht="15.75" customHeight="1">
      <c r="A69" s="1106" t="s">
        <v>10</v>
      </c>
      <c r="B69" s="1106" t="s">
        <v>27</v>
      </c>
      <c r="C69" s="1106" t="s">
        <v>123</v>
      </c>
      <c r="D69" s="1106" t="s">
        <v>285</v>
      </c>
      <c r="E69" s="1106" t="s">
        <v>509</v>
      </c>
      <c r="F69" s="1107" t="str">
        <f t="array" ref="F69">IFERROR(INDEX(UIID!$K$2:$K354, MATCH(CONCATENATE(B69,D69,G69,J69), UIID!$B$2:$B354&amp;UIID!$D$2:$D354&amp;UIID!$G$2:$G354&amp;UIID!$H$2:$H354, 0),), "Not Found")</f>
        <v>0712-0005</v>
      </c>
      <c r="G69" s="1106" t="s">
        <v>3529</v>
      </c>
      <c r="H69" s="1106"/>
      <c r="I69" s="1106" t="s">
        <v>4419</v>
      </c>
      <c r="J69" s="1106" t="s">
        <v>286</v>
      </c>
      <c r="K69" s="1106">
        <v>9.8567162226397809</v>
      </c>
      <c r="L69" s="1106">
        <v>124.336426906886</v>
      </c>
      <c r="M69" s="1106" t="s">
        <v>287</v>
      </c>
      <c r="N69" s="1106" t="s">
        <v>4413</v>
      </c>
      <c r="O69" s="1106" t="s">
        <v>113</v>
      </c>
      <c r="P69" s="1106" t="s">
        <v>2229</v>
      </c>
      <c r="Q69" s="1106" t="s">
        <v>35</v>
      </c>
      <c r="R69" s="1106" t="s">
        <v>84</v>
      </c>
      <c r="S69" s="1106" t="s">
        <v>93</v>
      </c>
      <c r="T69" s="1106" t="s">
        <v>4213</v>
      </c>
      <c r="U69" s="1106" t="s">
        <v>261</v>
      </c>
      <c r="V69" s="1106">
        <v>201407011199</v>
      </c>
      <c r="W69" s="1116">
        <v>45329</v>
      </c>
      <c r="X69" s="1117">
        <v>47157</v>
      </c>
      <c r="Y69" s="1106" t="s">
        <v>4430</v>
      </c>
      <c r="Z69" s="1106" t="s">
        <v>4431</v>
      </c>
      <c r="AA69" s="1113"/>
      <c r="AB69" s="1111"/>
      <c r="AC69" s="1114">
        <v>41955</v>
      </c>
    </row>
    <row r="70" spans="1:29" ht="15.75" customHeight="1">
      <c r="A70" s="1106" t="s">
        <v>10</v>
      </c>
      <c r="B70" s="1106" t="s">
        <v>27</v>
      </c>
      <c r="C70" s="1106" t="s">
        <v>123</v>
      </c>
      <c r="D70" s="1106" t="s">
        <v>285</v>
      </c>
      <c r="E70" s="1106" t="s">
        <v>509</v>
      </c>
      <c r="F70" s="1107" t="str">
        <f t="array" ref="F70">IFERROR(INDEX(UIID!$K$2:$K354, MATCH(CONCATENATE(B70,D70,G70,J70), UIID!$B$2:$B354&amp;UIID!$D$2:$D354&amp;UIID!$G$2:$G354&amp;UIID!$H$2:$H354, 0),), "Not Found")</f>
        <v>0712-0005</v>
      </c>
      <c r="G70" s="1106" t="s">
        <v>3529</v>
      </c>
      <c r="H70" s="1106"/>
      <c r="I70" s="1106" t="s">
        <v>4419</v>
      </c>
      <c r="J70" s="1106" t="s">
        <v>286</v>
      </c>
      <c r="K70" s="1106">
        <v>9.8567162226397809</v>
      </c>
      <c r="L70" s="1106">
        <v>124.336426906886</v>
      </c>
      <c r="M70" s="1106" t="s">
        <v>287</v>
      </c>
      <c r="N70" s="1106" t="s">
        <v>4413</v>
      </c>
      <c r="O70" s="1106" t="s">
        <v>113</v>
      </c>
      <c r="P70" s="1106" t="s">
        <v>2229</v>
      </c>
      <c r="Q70" s="1106" t="s">
        <v>35</v>
      </c>
      <c r="R70" s="1106" t="s">
        <v>87</v>
      </c>
      <c r="S70" s="1106" t="s">
        <v>88</v>
      </c>
      <c r="T70" s="1106" t="s">
        <v>4164</v>
      </c>
      <c r="U70" s="1106" t="s">
        <v>165</v>
      </c>
      <c r="V70" s="1106" t="s">
        <v>295</v>
      </c>
      <c r="W70" s="1116">
        <v>45329</v>
      </c>
      <c r="X70" s="1117">
        <v>47157</v>
      </c>
      <c r="Y70" s="1106" t="s">
        <v>4433</v>
      </c>
      <c r="Z70" s="1106" t="s">
        <v>4434</v>
      </c>
      <c r="AA70" s="1113"/>
      <c r="AB70" s="1111"/>
      <c r="AC70" s="1114">
        <v>43074</v>
      </c>
    </row>
    <row r="71" spans="1:29" ht="15.75" customHeight="1">
      <c r="A71" s="1106" t="s">
        <v>10</v>
      </c>
      <c r="B71" s="1106" t="s">
        <v>27</v>
      </c>
      <c r="C71" s="1106" t="s">
        <v>123</v>
      </c>
      <c r="D71" s="1106" t="s">
        <v>285</v>
      </c>
      <c r="E71" s="1106" t="s">
        <v>509</v>
      </c>
      <c r="F71" s="1107" t="str">
        <f t="array" ref="F71">IFERROR(INDEX(UIID!$K$2:$K354, MATCH(CONCATENATE(B71,D71,G71,J71), UIID!$B$2:$B354&amp;UIID!$D$2:$D354&amp;UIID!$G$2:$G354&amp;UIID!$H$2:$H354, 0),), "Not Found")</f>
        <v>0712-0005</v>
      </c>
      <c r="G71" s="1106" t="s">
        <v>3529</v>
      </c>
      <c r="H71" s="1106"/>
      <c r="I71" s="1106" t="s">
        <v>4419</v>
      </c>
      <c r="J71" s="1106" t="s">
        <v>286</v>
      </c>
      <c r="K71" s="1106">
        <v>9.8567162226397809</v>
      </c>
      <c r="L71" s="1106">
        <v>124.336426906886</v>
      </c>
      <c r="M71" s="1106" t="s">
        <v>287</v>
      </c>
      <c r="N71" s="1106" t="s">
        <v>4413</v>
      </c>
      <c r="O71" s="1106" t="s">
        <v>113</v>
      </c>
      <c r="P71" s="1106" t="s">
        <v>2229</v>
      </c>
      <c r="Q71" s="1106" t="s">
        <v>35</v>
      </c>
      <c r="R71" s="1106" t="s">
        <v>87</v>
      </c>
      <c r="S71" s="1106" t="s">
        <v>231</v>
      </c>
      <c r="T71" s="1106" t="s">
        <v>4157</v>
      </c>
      <c r="U71" s="1106" t="s">
        <v>259</v>
      </c>
      <c r="V71" s="1106" t="s">
        <v>296</v>
      </c>
      <c r="W71" s="1116">
        <v>45329</v>
      </c>
      <c r="X71" s="1117">
        <v>47157</v>
      </c>
      <c r="Y71" s="1106" t="s">
        <v>4417</v>
      </c>
      <c r="Z71" s="1106">
        <v>222207121300351</v>
      </c>
      <c r="AA71" s="1113"/>
      <c r="AB71" s="1111"/>
      <c r="AC71" s="1114">
        <v>43201</v>
      </c>
    </row>
    <row r="72" spans="1:29" ht="15.75" customHeight="1">
      <c r="A72" s="1106" t="s">
        <v>10</v>
      </c>
      <c r="B72" s="1106" t="s">
        <v>27</v>
      </c>
      <c r="C72" s="1106" t="s">
        <v>123</v>
      </c>
      <c r="D72" s="1106" t="s">
        <v>285</v>
      </c>
      <c r="E72" s="1106" t="s">
        <v>509</v>
      </c>
      <c r="F72" s="1107" t="str">
        <f t="array" ref="F72">IFERROR(INDEX(UIID!$K$2:$K354, MATCH(CONCATENATE(B72,D72,G72,J72), UIID!$B$2:$B354&amp;UIID!$D$2:$D354&amp;UIID!$G$2:$G354&amp;UIID!$H$2:$H354, 0),), "Not Found")</f>
        <v>0712-0005</v>
      </c>
      <c r="G72" s="1106" t="s">
        <v>3529</v>
      </c>
      <c r="H72" s="1106"/>
      <c r="I72" s="1106" t="s">
        <v>4419</v>
      </c>
      <c r="J72" s="1106" t="s">
        <v>286</v>
      </c>
      <c r="K72" s="1106">
        <v>9.8567162226397809</v>
      </c>
      <c r="L72" s="1106">
        <v>124.336426906886</v>
      </c>
      <c r="M72" s="1106" t="s">
        <v>287</v>
      </c>
      <c r="N72" s="1106" t="s">
        <v>4413</v>
      </c>
      <c r="O72" s="1106" t="s">
        <v>113</v>
      </c>
      <c r="P72" s="1106" t="s">
        <v>2229</v>
      </c>
      <c r="Q72" s="1106" t="s">
        <v>35</v>
      </c>
      <c r="R72" s="1106" t="s">
        <v>84</v>
      </c>
      <c r="S72" s="1106" t="s">
        <v>268</v>
      </c>
      <c r="T72" s="1106" t="s">
        <v>4164</v>
      </c>
      <c r="U72" s="1106" t="s">
        <v>181</v>
      </c>
      <c r="V72" s="1106" t="s">
        <v>297</v>
      </c>
      <c r="W72" s="1116">
        <v>45329</v>
      </c>
      <c r="X72" s="1117">
        <v>47157</v>
      </c>
      <c r="Y72" s="1106" t="s">
        <v>4427</v>
      </c>
      <c r="Z72" s="1106" t="s">
        <v>4438</v>
      </c>
      <c r="AA72" s="1113"/>
      <c r="AB72" s="1111"/>
      <c r="AC72" s="1114">
        <v>43220</v>
      </c>
    </row>
    <row r="73" spans="1:29" ht="15.75" customHeight="1">
      <c r="A73" s="1106" t="s">
        <v>10</v>
      </c>
      <c r="B73" s="1106" t="s">
        <v>27</v>
      </c>
      <c r="C73" s="1106" t="s">
        <v>123</v>
      </c>
      <c r="D73" s="1106" t="s">
        <v>285</v>
      </c>
      <c r="E73" s="1106" t="s">
        <v>509</v>
      </c>
      <c r="F73" s="1107" t="str">
        <f t="array" ref="F73">IFERROR(INDEX(UIID!$K$2:$K354, MATCH(CONCATENATE(B73,D73,G73,J73), UIID!$B$2:$B354&amp;UIID!$D$2:$D354&amp;UIID!$G$2:$G354&amp;UIID!$H$2:$H354, 0),), "Not Found")</f>
        <v>0712-0005</v>
      </c>
      <c r="G73" s="1106" t="s">
        <v>3529</v>
      </c>
      <c r="H73" s="1106"/>
      <c r="I73" s="1106" t="s">
        <v>4419</v>
      </c>
      <c r="J73" s="1106" t="s">
        <v>286</v>
      </c>
      <c r="K73" s="1106">
        <v>9.8567162226397809</v>
      </c>
      <c r="L73" s="1106">
        <v>124.336426906886</v>
      </c>
      <c r="M73" s="1106" t="s">
        <v>287</v>
      </c>
      <c r="N73" s="1106" t="s">
        <v>4413</v>
      </c>
      <c r="O73" s="1106" t="s">
        <v>113</v>
      </c>
      <c r="P73" s="1106" t="s">
        <v>2229</v>
      </c>
      <c r="Q73" s="1106" t="s">
        <v>35</v>
      </c>
      <c r="R73" s="1106" t="s">
        <v>84</v>
      </c>
      <c r="S73" s="1106" t="s">
        <v>85</v>
      </c>
      <c r="T73" s="1106" t="s">
        <v>4164</v>
      </c>
      <c r="U73" s="1106" t="s">
        <v>261</v>
      </c>
      <c r="V73" s="1106" t="s">
        <v>298</v>
      </c>
      <c r="W73" s="1116">
        <v>45329</v>
      </c>
      <c r="X73" s="1117">
        <v>47157</v>
      </c>
      <c r="Y73" s="1106" t="s">
        <v>4440</v>
      </c>
      <c r="Z73" s="1106" t="s">
        <v>4441</v>
      </c>
      <c r="AA73" s="1113"/>
      <c r="AB73" s="1111"/>
      <c r="AC73" s="1114">
        <v>42796</v>
      </c>
    </row>
    <row r="74" spans="1:29" ht="15.75" customHeight="1">
      <c r="A74" s="1106" t="s">
        <v>10</v>
      </c>
      <c r="B74" s="1106" t="s">
        <v>27</v>
      </c>
      <c r="C74" s="1106" t="s">
        <v>28</v>
      </c>
      <c r="D74" s="1106" t="s">
        <v>299</v>
      </c>
      <c r="E74" s="1106" t="s">
        <v>28</v>
      </c>
      <c r="F74" s="1107" t="str">
        <f t="array" ref="F74">IFERROR(INDEX(UIID!$K$2:$K354, MATCH(CONCATENATE(B74,D74,G74,J74), UIID!$B$2:$B354&amp;UIID!$D$2:$D354&amp;UIID!$G$2:$G354&amp;UIID!$H$2:$H354, 0),), "Not Found")</f>
        <v>0712-0001</v>
      </c>
      <c r="G74" s="1106" t="s">
        <v>3508</v>
      </c>
      <c r="H74" s="1106"/>
      <c r="I74" s="1106" t="s">
        <v>4442</v>
      </c>
      <c r="J74" s="1106" t="s">
        <v>301</v>
      </c>
      <c r="K74" s="1106">
        <v>9.9612859268488005</v>
      </c>
      <c r="L74" s="1106">
        <v>123.955908234931</v>
      </c>
      <c r="M74" s="1106" t="s">
        <v>302</v>
      </c>
      <c r="N74" s="1106" t="s">
        <v>4443</v>
      </c>
      <c r="O74" s="1106" t="s">
        <v>113</v>
      </c>
      <c r="P74" s="1106" t="s">
        <v>2229</v>
      </c>
      <c r="Q74" s="1106" t="s">
        <v>35</v>
      </c>
      <c r="R74" s="1106" t="s">
        <v>143</v>
      </c>
      <c r="S74" s="1106" t="s">
        <v>144</v>
      </c>
      <c r="T74" s="1106" t="s">
        <v>4164</v>
      </c>
      <c r="U74" s="1106" t="s">
        <v>308</v>
      </c>
      <c r="V74" s="1106">
        <v>607012039</v>
      </c>
      <c r="W74" s="1116">
        <v>45014</v>
      </c>
      <c r="X74" s="1117">
        <v>47032</v>
      </c>
      <c r="Y74" s="1106" t="s">
        <v>4446</v>
      </c>
      <c r="Z74" s="1106" t="s">
        <v>4447</v>
      </c>
      <c r="AA74" s="1115">
        <v>45730</v>
      </c>
      <c r="AB74" s="1111" t="s">
        <v>4163</v>
      </c>
      <c r="AC74" s="1114">
        <v>39066</v>
      </c>
    </row>
    <row r="75" spans="1:29" ht="15.75" customHeight="1">
      <c r="A75" s="1106" t="s">
        <v>10</v>
      </c>
      <c r="B75" s="1106" t="s">
        <v>27</v>
      </c>
      <c r="C75" s="1106" t="s">
        <v>28</v>
      </c>
      <c r="D75" s="1106" t="s">
        <v>299</v>
      </c>
      <c r="E75" s="1106" t="s">
        <v>28</v>
      </c>
      <c r="F75" s="1107" t="str">
        <f t="array" ref="F75">IFERROR(INDEX(UIID!$K$2:$K354, MATCH(CONCATENATE(B75,D75,G75,J75), UIID!$B$2:$B354&amp;UIID!$D$2:$D354&amp;UIID!$G$2:$G354&amp;UIID!$H$2:$H354, 0),), "Not Found")</f>
        <v>0712-0001</v>
      </c>
      <c r="G75" s="1106" t="s">
        <v>3508</v>
      </c>
      <c r="H75" s="1106"/>
      <c r="I75" s="1106" t="s">
        <v>4442</v>
      </c>
      <c r="J75" s="1106" t="s">
        <v>301</v>
      </c>
      <c r="K75" s="1106">
        <v>9.9612859268488005</v>
      </c>
      <c r="L75" s="1106">
        <v>123.955908234931</v>
      </c>
      <c r="M75" s="1106" t="s">
        <v>302</v>
      </c>
      <c r="N75" s="1106" t="s">
        <v>4443</v>
      </c>
      <c r="O75" s="1106" t="s">
        <v>113</v>
      </c>
      <c r="P75" s="1106" t="s">
        <v>2229</v>
      </c>
      <c r="Q75" s="1106" t="s">
        <v>35</v>
      </c>
      <c r="R75" s="1106" t="s">
        <v>143</v>
      </c>
      <c r="S75" s="1106" t="s">
        <v>309</v>
      </c>
      <c r="T75" s="1106" t="s">
        <v>4164</v>
      </c>
      <c r="U75" s="1106" t="s">
        <v>308</v>
      </c>
      <c r="V75" s="1106">
        <v>607012040</v>
      </c>
      <c r="W75" s="1116">
        <v>45443</v>
      </c>
      <c r="X75" s="1117">
        <v>47270</v>
      </c>
      <c r="Y75" s="1106" t="s">
        <v>4449</v>
      </c>
      <c r="Z75" s="1106" t="s">
        <v>4450</v>
      </c>
      <c r="AA75" s="1113"/>
      <c r="AB75" s="1111"/>
      <c r="AC75" s="1114">
        <v>39066</v>
      </c>
    </row>
    <row r="76" spans="1:29" ht="15.75" customHeight="1">
      <c r="A76" s="1106" t="s">
        <v>10</v>
      </c>
      <c r="B76" s="1106" t="s">
        <v>27</v>
      </c>
      <c r="C76" s="1106" t="s">
        <v>28</v>
      </c>
      <c r="D76" s="1106" t="s">
        <v>299</v>
      </c>
      <c r="E76" s="1106" t="s">
        <v>28</v>
      </c>
      <c r="F76" s="1107" t="str">
        <f t="array" ref="F76">IFERROR(INDEX(UIID!$K$2:$K354, MATCH(CONCATENATE(B76,D76,G76,J76), UIID!$B$2:$B354&amp;UIID!$D$2:$D354&amp;UIID!$G$2:$G354&amp;UIID!$H$2:$H354, 0),), "Not Found")</f>
        <v>0712-0001</v>
      </c>
      <c r="G76" s="1106" t="s">
        <v>3508</v>
      </c>
      <c r="H76" s="1106"/>
      <c r="I76" s="1106" t="s">
        <v>4442</v>
      </c>
      <c r="J76" s="1106" t="s">
        <v>301</v>
      </c>
      <c r="K76" s="1106">
        <v>9.9612859268488005</v>
      </c>
      <c r="L76" s="1106">
        <v>123.955908234931</v>
      </c>
      <c r="M76" s="1106" t="s">
        <v>302</v>
      </c>
      <c r="N76" s="1106" t="s">
        <v>4443</v>
      </c>
      <c r="O76" s="1106" t="s">
        <v>113</v>
      </c>
      <c r="P76" s="1106" t="s">
        <v>2229</v>
      </c>
      <c r="Q76" s="1106" t="s">
        <v>35</v>
      </c>
      <c r="R76" s="1106" t="s">
        <v>104</v>
      </c>
      <c r="S76" s="1106" t="s">
        <v>105</v>
      </c>
      <c r="T76" s="1106" t="s">
        <v>4164</v>
      </c>
      <c r="U76" s="1106" t="s">
        <v>106</v>
      </c>
      <c r="V76" s="1106">
        <v>201407012032</v>
      </c>
      <c r="W76" s="1116">
        <v>45443</v>
      </c>
      <c r="X76" s="1117">
        <v>47270</v>
      </c>
      <c r="Y76" s="1106" t="s">
        <v>4452</v>
      </c>
      <c r="Z76" s="1106" t="s">
        <v>4453</v>
      </c>
      <c r="AA76" s="1113"/>
      <c r="AB76" s="1111"/>
      <c r="AC76" s="1114">
        <v>41669</v>
      </c>
    </row>
    <row r="77" spans="1:29" ht="15.75" customHeight="1">
      <c r="A77" s="1106" t="s">
        <v>10</v>
      </c>
      <c r="B77" s="1106" t="s">
        <v>27</v>
      </c>
      <c r="C77" s="1106" t="s">
        <v>28</v>
      </c>
      <c r="D77" s="1106" t="s">
        <v>299</v>
      </c>
      <c r="E77" s="1106" t="s">
        <v>28</v>
      </c>
      <c r="F77" s="1107" t="str">
        <f t="array" ref="F77">IFERROR(INDEX(UIID!$K$2:$K354, MATCH(CONCATENATE(B77,D77,G77,J77), UIID!$B$2:$B354&amp;UIID!$D$2:$D354&amp;UIID!$G$2:$G354&amp;UIID!$H$2:$H354, 0),), "Not Found")</f>
        <v>0712-0001</v>
      </c>
      <c r="G77" s="1106" t="s">
        <v>3508</v>
      </c>
      <c r="H77" s="1106"/>
      <c r="I77" s="1106" t="s">
        <v>4442</v>
      </c>
      <c r="J77" s="1106" t="s">
        <v>301</v>
      </c>
      <c r="K77" s="1106">
        <v>9.9612859268488005</v>
      </c>
      <c r="L77" s="1106">
        <v>123.955908234931</v>
      </c>
      <c r="M77" s="1106" t="s">
        <v>302</v>
      </c>
      <c r="N77" s="1106" t="s">
        <v>4443</v>
      </c>
      <c r="O77" s="1106" t="s">
        <v>113</v>
      </c>
      <c r="P77" s="1106" t="s">
        <v>2229</v>
      </c>
      <c r="Q77" s="1106" t="s">
        <v>35</v>
      </c>
      <c r="R77" s="1106" t="s">
        <v>32</v>
      </c>
      <c r="S77" s="1106" t="s">
        <v>39</v>
      </c>
      <c r="T77" s="1106" t="s">
        <v>4164</v>
      </c>
      <c r="U77" s="1106" t="s">
        <v>40</v>
      </c>
      <c r="V77" s="1106">
        <v>201407012068</v>
      </c>
      <c r="W77" s="1116">
        <v>45014</v>
      </c>
      <c r="X77" s="1117">
        <v>47032</v>
      </c>
      <c r="Y77" s="1106" t="s">
        <v>4456</v>
      </c>
      <c r="Z77" s="1106" t="s">
        <v>4457</v>
      </c>
      <c r="AA77" s="1115">
        <v>45730</v>
      </c>
      <c r="AB77" s="1111" t="s">
        <v>4163</v>
      </c>
      <c r="AC77" s="1114">
        <v>41744</v>
      </c>
    </row>
    <row r="78" spans="1:29" ht="15.75" customHeight="1">
      <c r="A78" s="1106" t="s">
        <v>10</v>
      </c>
      <c r="B78" s="1106" t="s">
        <v>27</v>
      </c>
      <c r="C78" s="1106" t="s">
        <v>28</v>
      </c>
      <c r="D78" s="1106" t="s">
        <v>299</v>
      </c>
      <c r="E78" s="1106" t="s">
        <v>28</v>
      </c>
      <c r="F78" s="1107" t="str">
        <f t="array" ref="F78">IFERROR(INDEX(UIID!$K$2:$K354, MATCH(CONCATENATE(B78,D78,G78,J78), UIID!$B$2:$B354&amp;UIID!$D$2:$D354&amp;UIID!$G$2:$G354&amp;UIID!$H$2:$H354, 0),), "Not Found")</f>
        <v>0712-0001</v>
      </c>
      <c r="G78" s="1106" t="s">
        <v>3508</v>
      </c>
      <c r="H78" s="1106"/>
      <c r="I78" s="1106" t="s">
        <v>4442</v>
      </c>
      <c r="J78" s="1106" t="s">
        <v>301</v>
      </c>
      <c r="K78" s="1106">
        <v>9.9612859268488005</v>
      </c>
      <c r="L78" s="1106">
        <v>123.955908234931</v>
      </c>
      <c r="M78" s="1106" t="s">
        <v>302</v>
      </c>
      <c r="N78" s="1106" t="s">
        <v>4443</v>
      </c>
      <c r="O78" s="1106" t="s">
        <v>113</v>
      </c>
      <c r="P78" s="1106" t="s">
        <v>2229</v>
      </c>
      <c r="Q78" s="1106" t="s">
        <v>35</v>
      </c>
      <c r="R78" s="1106" t="s">
        <v>117</v>
      </c>
      <c r="S78" s="1106" t="s">
        <v>200</v>
      </c>
      <c r="T78" s="1106" t="s">
        <v>4164</v>
      </c>
      <c r="U78" s="1106" t="s">
        <v>181</v>
      </c>
      <c r="V78" s="1106">
        <v>201407012216</v>
      </c>
      <c r="W78" s="1116">
        <v>45005</v>
      </c>
      <c r="X78" s="1117">
        <v>47032</v>
      </c>
      <c r="Y78" s="1106" t="s">
        <v>4460</v>
      </c>
      <c r="Z78" s="1106" t="s">
        <v>4461</v>
      </c>
      <c r="AA78" s="1115">
        <v>45730</v>
      </c>
      <c r="AB78" s="1111" t="s">
        <v>4163</v>
      </c>
      <c r="AC78" s="1114">
        <v>41991</v>
      </c>
    </row>
    <row r="79" spans="1:29" ht="15.75" customHeight="1">
      <c r="A79" s="1106" t="s">
        <v>10</v>
      </c>
      <c r="B79" s="1106" t="s">
        <v>27</v>
      </c>
      <c r="C79" s="1106" t="s">
        <v>28</v>
      </c>
      <c r="D79" s="1106" t="s">
        <v>299</v>
      </c>
      <c r="E79" s="1106" t="s">
        <v>28</v>
      </c>
      <c r="F79" s="1107" t="str">
        <f t="array" ref="F79">IFERROR(INDEX(UIID!$K$2:$K354, MATCH(CONCATENATE(B79,D79,G79,J79), UIID!$B$2:$B354&amp;UIID!$D$2:$D354&amp;UIID!$G$2:$G354&amp;UIID!$H$2:$H354, 0),), "Not Found")</f>
        <v>0712-0001</v>
      </c>
      <c r="G79" s="1106" t="s">
        <v>3508</v>
      </c>
      <c r="H79" s="1106"/>
      <c r="I79" s="1106" t="s">
        <v>4442</v>
      </c>
      <c r="J79" s="1106" t="s">
        <v>301</v>
      </c>
      <c r="K79" s="1106">
        <v>9.9612859268488005</v>
      </c>
      <c r="L79" s="1106">
        <v>123.955908234931</v>
      </c>
      <c r="M79" s="1106" t="s">
        <v>302</v>
      </c>
      <c r="N79" s="1106" t="s">
        <v>4443</v>
      </c>
      <c r="O79" s="1106" t="s">
        <v>113</v>
      </c>
      <c r="P79" s="1106" t="s">
        <v>2229</v>
      </c>
      <c r="Q79" s="1106" t="s">
        <v>35</v>
      </c>
      <c r="R79" s="1106" t="s">
        <v>32</v>
      </c>
      <c r="S79" s="1106" t="s">
        <v>33</v>
      </c>
      <c r="T79" s="1106" t="s">
        <v>4164</v>
      </c>
      <c r="U79" s="1106" t="s">
        <v>34</v>
      </c>
      <c r="V79" s="1106">
        <v>201507012027</v>
      </c>
      <c r="W79" s="1116">
        <v>45355</v>
      </c>
      <c r="X79" s="1117">
        <v>47182</v>
      </c>
      <c r="Y79" s="1106" t="s">
        <v>4456</v>
      </c>
      <c r="Z79" s="1106" t="s">
        <v>4463</v>
      </c>
      <c r="AA79" s="1123">
        <v>45443</v>
      </c>
      <c r="AB79" s="1111" t="s">
        <v>4163</v>
      </c>
      <c r="AC79" s="1114">
        <v>42051</v>
      </c>
    </row>
    <row r="80" spans="1:29" ht="15.75" customHeight="1">
      <c r="A80" s="1106" t="s">
        <v>10</v>
      </c>
      <c r="B80" s="1106" t="s">
        <v>27</v>
      </c>
      <c r="C80" s="1106" t="s">
        <v>50</v>
      </c>
      <c r="D80" s="1106" t="s">
        <v>445</v>
      </c>
      <c r="E80" s="1106" t="s">
        <v>146</v>
      </c>
      <c r="F80" s="1107" t="str">
        <f t="array" ref="F80">IFERROR(INDEX(UIID!$K$2:$K354, MATCH(CONCATENATE(B80,D80,G80,J80), UIID!$B$2:$B354&amp;UIID!$D$2:$D354&amp;UIID!$G$2:$G354&amp;UIID!$H$2:$H354, 0),), "Not Found")</f>
        <v>0712-0032</v>
      </c>
      <c r="G80" s="1106" t="s">
        <v>446</v>
      </c>
      <c r="H80" s="1106"/>
      <c r="I80" s="1106" t="s">
        <v>4466</v>
      </c>
      <c r="J80" s="1106" t="s">
        <v>447</v>
      </c>
      <c r="K80" s="1106">
        <v>9.9534861372196595</v>
      </c>
      <c r="L80" s="1106">
        <v>124.01075726739199</v>
      </c>
      <c r="M80" s="1106" t="s">
        <v>448</v>
      </c>
      <c r="N80" s="1106" t="s">
        <v>4467</v>
      </c>
      <c r="O80" s="1106" t="s">
        <v>15</v>
      </c>
      <c r="P80" s="1106" t="s">
        <v>16</v>
      </c>
      <c r="Q80" s="1106" t="s">
        <v>35</v>
      </c>
      <c r="R80" s="1106" t="s">
        <v>32</v>
      </c>
      <c r="S80" s="1106" t="s">
        <v>39</v>
      </c>
      <c r="T80" s="1106" t="s">
        <v>4164</v>
      </c>
      <c r="U80" s="1106" t="s">
        <v>40</v>
      </c>
      <c r="V80" s="1106" t="s">
        <v>449</v>
      </c>
      <c r="W80" s="1116">
        <v>45338</v>
      </c>
      <c r="X80" s="1117">
        <v>45341</v>
      </c>
      <c r="Y80" s="1106" t="s">
        <v>4469</v>
      </c>
      <c r="Z80" s="1106" t="s">
        <v>4470</v>
      </c>
      <c r="AA80" s="1113"/>
      <c r="AB80" s="1111"/>
      <c r="AC80" s="1114">
        <v>42418</v>
      </c>
    </row>
    <row r="81" spans="1:29" ht="15.75" customHeight="1">
      <c r="A81" s="1106" t="s">
        <v>10</v>
      </c>
      <c r="B81" s="1106" t="s">
        <v>27</v>
      </c>
      <c r="C81" s="1106" t="s">
        <v>50</v>
      </c>
      <c r="D81" s="1106" t="s">
        <v>445</v>
      </c>
      <c r="E81" s="1106" t="s">
        <v>146</v>
      </c>
      <c r="F81" s="1107" t="str">
        <f t="array" ref="F81">IFERROR(INDEX(UIID!$K$2:$K354, MATCH(CONCATENATE(B81,D81,G81,J81), UIID!$B$2:$B354&amp;UIID!$D$2:$D354&amp;UIID!$G$2:$G354&amp;UIID!$H$2:$H354, 0),), "Not Found")</f>
        <v>0712-0032</v>
      </c>
      <c r="G81" s="1106" t="s">
        <v>446</v>
      </c>
      <c r="H81" s="1106"/>
      <c r="I81" s="1106" t="s">
        <v>4466</v>
      </c>
      <c r="J81" s="1106" t="s">
        <v>447</v>
      </c>
      <c r="K81" s="1106">
        <v>9.9534861372196595</v>
      </c>
      <c r="L81" s="1106">
        <v>124.01075726739199</v>
      </c>
      <c r="M81" s="1106" t="s">
        <v>448</v>
      </c>
      <c r="N81" s="1106" t="s">
        <v>4467</v>
      </c>
      <c r="O81" s="1106" t="s">
        <v>15</v>
      </c>
      <c r="P81" s="1106" t="s">
        <v>16</v>
      </c>
      <c r="Q81" s="1106" t="s">
        <v>35</v>
      </c>
      <c r="R81" s="1106" t="s">
        <v>32</v>
      </c>
      <c r="S81" s="1106" t="s">
        <v>33</v>
      </c>
      <c r="T81" s="1106" t="s">
        <v>4164</v>
      </c>
      <c r="U81" s="1106" t="s">
        <v>34</v>
      </c>
      <c r="V81" s="1106" t="s">
        <v>450</v>
      </c>
      <c r="W81" s="1116">
        <v>45338</v>
      </c>
      <c r="X81" s="1117">
        <v>45341</v>
      </c>
      <c r="Y81" s="1106" t="s">
        <v>4469</v>
      </c>
      <c r="Z81" s="1106">
        <v>202007121200346</v>
      </c>
      <c r="AA81" s="1113"/>
      <c r="AB81" s="1111"/>
      <c r="AC81" s="1114">
        <v>42418</v>
      </c>
    </row>
    <row r="82" spans="1:29" ht="15.75" customHeight="1">
      <c r="A82" s="1106" t="s">
        <v>10</v>
      </c>
      <c r="B82" s="313" t="s">
        <v>27</v>
      </c>
      <c r="C82" s="313" t="s">
        <v>28</v>
      </c>
      <c r="D82" s="1106" t="s">
        <v>29</v>
      </c>
      <c r="E82" s="313" t="s">
        <v>30</v>
      </c>
      <c r="F82" s="1107" t="str">
        <f t="array" ref="F82">IFERROR(INDEX(UIID!$K$2:$K354, MATCH(CONCATENATE(B82,D82,G82,J82), UIID!$B$2:$B354&amp;UIID!$D$2:$D354&amp;UIID!$G$2:$G354&amp;UIID!$H$2:$H354, 0),), "Not Found")</f>
        <v>0712-0010</v>
      </c>
      <c r="G82" s="313" t="s">
        <v>163</v>
      </c>
      <c r="H82" s="313"/>
      <c r="I82" s="313" t="s">
        <v>4471</v>
      </c>
      <c r="J82" s="313" t="s">
        <v>3706</v>
      </c>
      <c r="K82" s="313">
        <v>9.6895627850084391</v>
      </c>
      <c r="L82" s="313">
        <v>123.861600352049</v>
      </c>
      <c r="M82" s="313" t="s">
        <v>164</v>
      </c>
      <c r="N82" s="313" t="s">
        <v>4472</v>
      </c>
      <c r="O82" s="313" t="s">
        <v>15</v>
      </c>
      <c r="P82" s="313" t="s">
        <v>16</v>
      </c>
      <c r="Q82" s="313" t="s">
        <v>35</v>
      </c>
      <c r="R82" s="313" t="s">
        <v>87</v>
      </c>
      <c r="S82" s="313" t="s">
        <v>88</v>
      </c>
      <c r="T82" s="313" t="s">
        <v>4164</v>
      </c>
      <c r="U82" s="313" t="s">
        <v>165</v>
      </c>
      <c r="V82" s="313" t="s">
        <v>166</v>
      </c>
      <c r="W82" s="455">
        <v>45309</v>
      </c>
      <c r="X82" s="456">
        <v>47137</v>
      </c>
      <c r="Y82" s="313" t="s">
        <v>4473</v>
      </c>
      <c r="Z82" s="313" t="s">
        <v>4474</v>
      </c>
      <c r="AA82" s="462"/>
      <c r="AB82" s="461"/>
      <c r="AC82" s="1114">
        <v>44130</v>
      </c>
    </row>
    <row r="83" spans="1:29" ht="15.75" customHeight="1">
      <c r="A83" s="1106" t="s">
        <v>10</v>
      </c>
      <c r="B83" s="313" t="s">
        <v>27</v>
      </c>
      <c r="C83" s="313" t="s">
        <v>28</v>
      </c>
      <c r="D83" s="1106" t="s">
        <v>29</v>
      </c>
      <c r="E83" s="313" t="s">
        <v>30</v>
      </c>
      <c r="F83" s="1107" t="str">
        <f t="array" ref="F83">IFERROR(INDEX(UIID!$K$2:$K354, MATCH(CONCATENATE(B83,D83,G83,J83), UIID!$B$2:$B354&amp;UIID!$D$2:$D354&amp;UIID!$G$2:$G354&amp;UIID!$H$2:$H354, 0),), "Not Found")</f>
        <v>0712-0010</v>
      </c>
      <c r="G83" s="313" t="s">
        <v>163</v>
      </c>
      <c r="H83" s="313"/>
      <c r="I83" s="313" t="s">
        <v>4471</v>
      </c>
      <c r="J83" s="313" t="s">
        <v>3706</v>
      </c>
      <c r="K83" s="313">
        <v>9.6895627850084391</v>
      </c>
      <c r="L83" s="313">
        <v>123.861600352049</v>
      </c>
      <c r="M83" s="313" t="s">
        <v>164</v>
      </c>
      <c r="N83" s="313" t="s">
        <v>4472</v>
      </c>
      <c r="O83" s="313" t="s">
        <v>15</v>
      </c>
      <c r="P83" s="313" t="s">
        <v>16</v>
      </c>
      <c r="Q83" s="313" t="s">
        <v>35</v>
      </c>
      <c r="R83" s="313" t="s">
        <v>84</v>
      </c>
      <c r="S83" s="313" t="s">
        <v>85</v>
      </c>
      <c r="T83" s="313" t="s">
        <v>4164</v>
      </c>
      <c r="U83" s="313" t="s">
        <v>94</v>
      </c>
      <c r="V83" s="313">
        <v>201507012180</v>
      </c>
      <c r="W83" s="455">
        <v>45309</v>
      </c>
      <c r="X83" s="456">
        <v>47137</v>
      </c>
      <c r="Y83" s="313" t="s">
        <v>4476</v>
      </c>
      <c r="Z83" s="313" t="s">
        <v>4477</v>
      </c>
      <c r="AA83" s="465">
        <v>45523</v>
      </c>
      <c r="AB83" s="461" t="s">
        <v>4163</v>
      </c>
      <c r="AC83" s="1114">
        <v>42304</v>
      </c>
    </row>
    <row r="84" spans="1:29" ht="15.75" customHeight="1">
      <c r="A84" s="1106" t="s">
        <v>10</v>
      </c>
      <c r="B84" s="313" t="s">
        <v>27</v>
      </c>
      <c r="C84" s="313" t="s">
        <v>28</v>
      </c>
      <c r="D84" s="1106" t="s">
        <v>29</v>
      </c>
      <c r="E84" s="313" t="s">
        <v>30</v>
      </c>
      <c r="F84" s="1107" t="str">
        <f t="array" ref="F84">IFERROR(INDEX(UIID!$K$2:$K354, MATCH(CONCATENATE(B84,D84,G84,J84), UIID!$B$2:$B354&amp;UIID!$D$2:$D354&amp;UIID!$G$2:$G354&amp;UIID!$H$2:$H354, 0),), "Not Found")</f>
        <v>0712-0010</v>
      </c>
      <c r="G84" s="313" t="s">
        <v>163</v>
      </c>
      <c r="H84" s="313"/>
      <c r="I84" s="313" t="s">
        <v>4471</v>
      </c>
      <c r="J84" s="313" t="s">
        <v>3706</v>
      </c>
      <c r="K84" s="313">
        <v>9.6895627850084391</v>
      </c>
      <c r="L84" s="313">
        <v>123.861600352049</v>
      </c>
      <c r="M84" s="313" t="s">
        <v>164</v>
      </c>
      <c r="N84" s="313" t="s">
        <v>4472</v>
      </c>
      <c r="O84" s="313" t="s">
        <v>15</v>
      </c>
      <c r="P84" s="313" t="s">
        <v>16</v>
      </c>
      <c r="Q84" s="313" t="s">
        <v>35</v>
      </c>
      <c r="R84" s="313" t="s">
        <v>84</v>
      </c>
      <c r="S84" s="313" t="s">
        <v>93</v>
      </c>
      <c r="T84" s="313" t="s">
        <v>4213</v>
      </c>
      <c r="U84" s="313" t="s">
        <v>94</v>
      </c>
      <c r="V84" s="313" t="s">
        <v>169</v>
      </c>
      <c r="W84" s="455">
        <v>45309</v>
      </c>
      <c r="X84" s="456">
        <v>47137</v>
      </c>
      <c r="Y84" s="313" t="s">
        <v>4476</v>
      </c>
      <c r="Z84" s="313" t="s">
        <v>4477</v>
      </c>
      <c r="AA84" s="462"/>
      <c r="AB84" s="461"/>
      <c r="AC84" s="1114">
        <v>42633</v>
      </c>
    </row>
    <row r="85" spans="1:29" ht="15.75" customHeight="1">
      <c r="A85" s="1106" t="s">
        <v>10</v>
      </c>
      <c r="B85" s="1106" t="s">
        <v>27</v>
      </c>
      <c r="C85" s="1106" t="s">
        <v>28</v>
      </c>
      <c r="D85" s="1106" t="s">
        <v>29</v>
      </c>
      <c r="E85" s="1106" t="s">
        <v>30</v>
      </c>
      <c r="F85" s="1107" t="str">
        <f t="array" ref="F85">IFERROR(INDEX(UIID!$K$2:$K354, MATCH(CONCATENATE(B85,D85,G85,J85), UIID!$B$2:$B354&amp;UIID!$D$2:$D354&amp;UIID!$G$2:$G354&amp;UIID!$H$2:$H354, 0),), "Not Found")</f>
        <v>0712-0010</v>
      </c>
      <c r="G85" s="1106" t="s">
        <v>163</v>
      </c>
      <c r="H85" s="1106"/>
      <c r="I85" s="1106" t="s">
        <v>4471</v>
      </c>
      <c r="J85" s="1106" t="s">
        <v>3706</v>
      </c>
      <c r="K85" s="313">
        <v>9.6895627850084391</v>
      </c>
      <c r="L85" s="313">
        <v>123.861600352049</v>
      </c>
      <c r="M85" s="1106" t="s">
        <v>4481</v>
      </c>
      <c r="N85" s="313" t="s">
        <v>4472</v>
      </c>
      <c r="O85" s="1106" t="s">
        <v>15</v>
      </c>
      <c r="P85" s="1106" t="s">
        <v>16</v>
      </c>
      <c r="Q85" s="1106" t="s">
        <v>35</v>
      </c>
      <c r="R85" s="1106" t="s">
        <v>104</v>
      </c>
      <c r="S85" s="1106" t="s">
        <v>105</v>
      </c>
      <c r="T85" s="1106" t="s">
        <v>4164</v>
      </c>
      <c r="U85" s="1106" t="s">
        <v>106</v>
      </c>
      <c r="V85" s="1106" t="s">
        <v>172</v>
      </c>
      <c r="W85" s="1116">
        <v>45309</v>
      </c>
      <c r="X85" s="1117">
        <v>47137</v>
      </c>
      <c r="Y85" s="1106" t="s">
        <v>4482</v>
      </c>
      <c r="Z85" s="1106" t="s">
        <v>4483</v>
      </c>
      <c r="AA85" s="1113"/>
      <c r="AB85" s="1111"/>
      <c r="AC85" s="1114">
        <v>43251</v>
      </c>
    </row>
    <row r="86" spans="1:29" ht="15.75" customHeight="1">
      <c r="A86" s="1106" t="s">
        <v>10</v>
      </c>
      <c r="B86" s="1106" t="s">
        <v>27</v>
      </c>
      <c r="C86" s="1106" t="s">
        <v>28</v>
      </c>
      <c r="D86" s="1106" t="s">
        <v>29</v>
      </c>
      <c r="E86" s="1106" t="s">
        <v>30</v>
      </c>
      <c r="F86" s="1107" t="str">
        <f t="array" ref="F86">IFERROR(INDEX(UIID!$K$2:$K354, MATCH(CONCATENATE(B86,D86,G86,J86), UIID!$B$2:$B354&amp;UIID!$D$2:$D354&amp;UIID!$G$2:$G354&amp;UIID!$H$2:$H354, 0),), "Not Found")</f>
        <v>0712-0010</v>
      </c>
      <c r="G86" s="1106" t="s">
        <v>163</v>
      </c>
      <c r="H86" s="1106"/>
      <c r="I86" s="1106" t="s">
        <v>4471</v>
      </c>
      <c r="J86" s="1106" t="s">
        <v>3706</v>
      </c>
      <c r="K86" s="313">
        <v>9.6895627850084391</v>
      </c>
      <c r="L86" s="313">
        <v>123.861600352049</v>
      </c>
      <c r="M86" s="1106" t="s">
        <v>4481</v>
      </c>
      <c r="N86" s="313" t="s">
        <v>4472</v>
      </c>
      <c r="O86" s="1106" t="s">
        <v>15</v>
      </c>
      <c r="P86" s="1106" t="s">
        <v>16</v>
      </c>
      <c r="Q86" s="1106" t="s">
        <v>35</v>
      </c>
      <c r="R86" s="1106" t="s">
        <v>2222</v>
      </c>
      <c r="S86" s="1106" t="s">
        <v>156</v>
      </c>
      <c r="T86" s="1106" t="s">
        <v>4164</v>
      </c>
      <c r="U86" s="1106" t="s">
        <v>157</v>
      </c>
      <c r="V86" s="1106" t="s">
        <v>175</v>
      </c>
      <c r="W86" s="1116">
        <v>45309</v>
      </c>
      <c r="X86" s="1117">
        <v>47137</v>
      </c>
      <c r="Y86" s="1106" t="s">
        <v>4486</v>
      </c>
      <c r="Z86" s="1106" t="s">
        <v>4487</v>
      </c>
      <c r="AA86" s="1123">
        <v>45523</v>
      </c>
      <c r="AB86" s="1111" t="s">
        <v>4163</v>
      </c>
      <c r="AC86" s="1114">
        <v>43052</v>
      </c>
    </row>
    <row r="87" spans="1:29" ht="15.75" customHeight="1">
      <c r="A87" s="1106" t="s">
        <v>10</v>
      </c>
      <c r="B87" s="1106" t="s">
        <v>27</v>
      </c>
      <c r="C87" s="1106" t="s">
        <v>28</v>
      </c>
      <c r="D87" s="1106" t="s">
        <v>29</v>
      </c>
      <c r="E87" s="1106" t="s">
        <v>30</v>
      </c>
      <c r="F87" s="1107" t="str">
        <f t="array" ref="F87">IFERROR(INDEX(UIID!$K$2:$K354, MATCH(CONCATENATE(B87,D87,G87,J87), UIID!$B$2:$B354&amp;UIID!$D$2:$D354&amp;UIID!$G$2:$G354&amp;UIID!$H$2:$H354, 0),), "Not Found")</f>
        <v>0712-0023</v>
      </c>
      <c r="G87" s="1106" t="s">
        <v>207</v>
      </c>
      <c r="H87" s="1106"/>
      <c r="I87" s="1106" t="s">
        <v>4488</v>
      </c>
      <c r="J87" s="1106" t="s">
        <v>3711</v>
      </c>
      <c r="K87" s="1106">
        <v>9.6517059529465801</v>
      </c>
      <c r="L87" s="1106">
        <v>123.86685578088399</v>
      </c>
      <c r="M87" s="1106" t="s">
        <v>4489</v>
      </c>
      <c r="N87" s="1120" t="s">
        <v>4490</v>
      </c>
      <c r="O87" s="1106" t="s">
        <v>15</v>
      </c>
      <c r="P87" s="1106" t="s">
        <v>16</v>
      </c>
      <c r="Q87" s="1106" t="s">
        <v>35</v>
      </c>
      <c r="R87" s="1106" t="s">
        <v>32</v>
      </c>
      <c r="S87" s="1106" t="s">
        <v>47</v>
      </c>
      <c r="T87" s="1106" t="s">
        <v>4164</v>
      </c>
      <c r="U87" s="1106" t="s">
        <v>2251</v>
      </c>
      <c r="V87" s="1106" t="s">
        <v>4492</v>
      </c>
      <c r="W87" s="1116">
        <v>45338</v>
      </c>
      <c r="X87" s="1117">
        <v>47168</v>
      </c>
      <c r="Y87" s="1106" t="s">
        <v>4493</v>
      </c>
      <c r="Z87" s="1106" t="s">
        <v>4494</v>
      </c>
      <c r="AA87" s="1113"/>
      <c r="AB87" s="1111"/>
      <c r="AC87" s="1121"/>
    </row>
    <row r="88" spans="1:29" ht="15.75" customHeight="1">
      <c r="A88" s="1106" t="s">
        <v>10</v>
      </c>
      <c r="B88" s="1106" t="s">
        <v>27</v>
      </c>
      <c r="C88" s="1106" t="s">
        <v>28</v>
      </c>
      <c r="D88" s="1106" t="s">
        <v>29</v>
      </c>
      <c r="E88" s="1106" t="s">
        <v>30</v>
      </c>
      <c r="F88" s="1107" t="str">
        <f t="array" ref="F88">IFERROR(INDEX(UIID!$K$2:$K354, MATCH(CONCATENATE(B88,D88,G88,J88), UIID!$B$2:$B354&amp;UIID!$D$2:$D354&amp;UIID!$G$2:$G354&amp;UIID!$H$2:$H354, 0),), "Not Found")</f>
        <v>0712-0023</v>
      </c>
      <c r="G88" s="1106" t="s">
        <v>207</v>
      </c>
      <c r="H88" s="1106"/>
      <c r="I88" s="1106" t="s">
        <v>4488</v>
      </c>
      <c r="J88" s="1106" t="s">
        <v>3711</v>
      </c>
      <c r="K88" s="1106">
        <v>9.6517059529465801</v>
      </c>
      <c r="L88" s="1106">
        <v>123.86685578088399</v>
      </c>
      <c r="M88" s="1106" t="s">
        <v>4489</v>
      </c>
      <c r="N88" s="1120" t="s">
        <v>4490</v>
      </c>
      <c r="O88" s="1106" t="s">
        <v>15</v>
      </c>
      <c r="P88" s="1106" t="s">
        <v>16</v>
      </c>
      <c r="Q88" s="1106" t="s">
        <v>35</v>
      </c>
      <c r="R88" s="1106" t="s">
        <v>32</v>
      </c>
      <c r="S88" s="1106" t="s">
        <v>36</v>
      </c>
      <c r="T88" s="1106" t="s">
        <v>4164</v>
      </c>
      <c r="U88" s="1106" t="s">
        <v>2233</v>
      </c>
      <c r="V88" s="1106" t="s">
        <v>4498</v>
      </c>
      <c r="W88" s="1116">
        <v>45338</v>
      </c>
      <c r="X88" s="1117">
        <v>47168</v>
      </c>
      <c r="Y88" s="1106" t="s">
        <v>4500</v>
      </c>
      <c r="Z88" s="1106" t="s">
        <v>4501</v>
      </c>
      <c r="AA88" s="1113"/>
      <c r="AB88" s="1111"/>
      <c r="AC88" s="1121"/>
    </row>
    <row r="89" spans="1:29" ht="15.75" customHeight="1">
      <c r="A89" s="1106" t="s">
        <v>10</v>
      </c>
      <c r="B89" s="1106" t="s">
        <v>27</v>
      </c>
      <c r="C89" s="1106" t="s">
        <v>123</v>
      </c>
      <c r="D89" s="1106" t="s">
        <v>213</v>
      </c>
      <c r="E89" s="1106" t="s">
        <v>146</v>
      </c>
      <c r="F89" s="1107" t="str">
        <f t="array" ref="F89">IFERROR(INDEX(UIID!$K$2:$K354, MATCH(CONCATENATE(B89,D89,G89,J89), UIID!$B$2:$B354&amp;UIID!$D$2:$D354&amp;UIID!$G$2:$G354&amp;UIID!$H$2:$H354, 0),), "Not Found")</f>
        <v>0712-0011</v>
      </c>
      <c r="G89" s="1106" t="s">
        <v>214</v>
      </c>
      <c r="H89" s="1106"/>
      <c r="I89" s="1106" t="s">
        <v>4502</v>
      </c>
      <c r="J89" s="1106" t="s">
        <v>215</v>
      </c>
      <c r="K89" s="1106">
        <v>9.5896911526042405</v>
      </c>
      <c r="L89" s="1106">
        <v>124.070411582731</v>
      </c>
      <c r="M89" s="1106" t="s">
        <v>4503</v>
      </c>
      <c r="N89" s="1106" t="s">
        <v>4504</v>
      </c>
      <c r="O89" s="1106" t="s">
        <v>15</v>
      </c>
      <c r="P89" s="1106" t="s">
        <v>16</v>
      </c>
      <c r="Q89" s="1106" t="s">
        <v>35</v>
      </c>
      <c r="R89" s="1106" t="s">
        <v>84</v>
      </c>
      <c r="S89" s="1106" t="s">
        <v>93</v>
      </c>
      <c r="T89" s="1106" t="s">
        <v>4213</v>
      </c>
      <c r="U89" s="1106" t="s">
        <v>94</v>
      </c>
      <c r="V89" s="1106" t="s">
        <v>216</v>
      </c>
      <c r="W89" s="1116">
        <v>45338</v>
      </c>
      <c r="X89" s="1117">
        <v>47168</v>
      </c>
      <c r="Y89" s="1106" t="s">
        <v>4505</v>
      </c>
      <c r="Z89" s="1106" t="s">
        <v>4506</v>
      </c>
      <c r="AA89" s="1115">
        <v>45387</v>
      </c>
      <c r="AB89" s="1111" t="s">
        <v>4163</v>
      </c>
      <c r="AC89" s="1114">
        <v>43045</v>
      </c>
    </row>
    <row r="90" spans="1:29" ht="15.75" customHeight="1">
      <c r="A90" s="1106" t="s">
        <v>10</v>
      </c>
      <c r="B90" s="1106" t="s">
        <v>27</v>
      </c>
      <c r="C90" s="1106" t="s">
        <v>123</v>
      </c>
      <c r="D90" s="1106" t="s">
        <v>213</v>
      </c>
      <c r="E90" s="1106" t="s">
        <v>146</v>
      </c>
      <c r="F90" s="1107" t="str">
        <f t="array" ref="F90">IFERROR(INDEX(UIID!$K$2:$K354, MATCH(CONCATENATE(B90,D90,G90,J90), UIID!$B$2:$B354&amp;UIID!$D$2:$D354&amp;UIID!$G$2:$G354&amp;UIID!$H$2:$H354, 0),), "Not Found")</f>
        <v>0712-0011</v>
      </c>
      <c r="G90" s="1106" t="s">
        <v>214</v>
      </c>
      <c r="H90" s="1106"/>
      <c r="I90" s="1106" t="s">
        <v>4502</v>
      </c>
      <c r="J90" s="1106" t="s">
        <v>215</v>
      </c>
      <c r="K90" s="1106">
        <v>9.5896911526042405</v>
      </c>
      <c r="L90" s="1106">
        <v>124.070411582731</v>
      </c>
      <c r="M90" s="1106" t="s">
        <v>4503</v>
      </c>
      <c r="N90" s="1106" t="s">
        <v>4504</v>
      </c>
      <c r="O90" s="1106" t="s">
        <v>15</v>
      </c>
      <c r="P90" s="1106" t="s">
        <v>16</v>
      </c>
      <c r="Q90" s="1106" t="s">
        <v>35</v>
      </c>
      <c r="R90" s="1106" t="s">
        <v>84</v>
      </c>
      <c r="S90" s="1106" t="s">
        <v>85</v>
      </c>
      <c r="T90" s="1106" t="s">
        <v>4164</v>
      </c>
      <c r="U90" s="1106" t="s">
        <v>94</v>
      </c>
      <c r="V90" s="1106" t="s">
        <v>217</v>
      </c>
      <c r="W90" s="1116">
        <v>45338</v>
      </c>
      <c r="X90" s="1117">
        <v>47168</v>
      </c>
      <c r="Y90" s="1106" t="s">
        <v>4505</v>
      </c>
      <c r="Z90" s="1106" t="s">
        <v>4506</v>
      </c>
      <c r="AA90" s="1115">
        <v>45387</v>
      </c>
      <c r="AB90" s="1111" t="s">
        <v>4163</v>
      </c>
      <c r="AC90" s="1114">
        <v>43060</v>
      </c>
    </row>
    <row r="91" spans="1:29" ht="15.75" customHeight="1">
      <c r="A91" s="1106" t="s">
        <v>10</v>
      </c>
      <c r="B91" s="1106" t="s">
        <v>27</v>
      </c>
      <c r="C91" s="1106" t="s">
        <v>50</v>
      </c>
      <c r="D91" s="1106" t="s">
        <v>218</v>
      </c>
      <c r="E91" s="1106" t="s">
        <v>123</v>
      </c>
      <c r="F91" s="1107" t="str">
        <f t="array" ref="F91">IFERROR(INDEX(UIID!$K$2:$K354, MATCH(CONCATENATE(B91,D91,G91,J91), UIID!$B$2:$B354&amp;UIID!$D$2:$D354&amp;UIID!$G$2:$G354&amp;UIID!$H$2:$H354, 0),), "Not Found")</f>
        <v>0712-0030</v>
      </c>
      <c r="G91" s="1106" t="s">
        <v>219</v>
      </c>
      <c r="H91" s="1106"/>
      <c r="I91" s="1106" t="s">
        <v>4507</v>
      </c>
      <c r="J91" s="1106" t="s">
        <v>221</v>
      </c>
      <c r="K91" s="1106">
        <v>10.0810511275964</v>
      </c>
      <c r="L91" s="1106">
        <v>124.343122298076</v>
      </c>
      <c r="M91" s="1106" t="s">
        <v>4508</v>
      </c>
      <c r="N91" s="1106" t="s">
        <v>4509</v>
      </c>
      <c r="O91" s="1106" t="s">
        <v>113</v>
      </c>
      <c r="P91" s="1106" t="s">
        <v>220</v>
      </c>
      <c r="Q91" s="1106" t="s">
        <v>35</v>
      </c>
      <c r="R91" s="1106" t="s">
        <v>84</v>
      </c>
      <c r="S91" s="1106" t="s">
        <v>93</v>
      </c>
      <c r="T91" s="1106" t="s">
        <v>4213</v>
      </c>
      <c r="U91" s="1106" t="s">
        <v>94</v>
      </c>
      <c r="V91" s="1106" t="s">
        <v>222</v>
      </c>
      <c r="W91" s="1116">
        <v>45365</v>
      </c>
      <c r="X91" s="1117">
        <v>47192</v>
      </c>
      <c r="Y91" s="1106" t="s">
        <v>4510</v>
      </c>
      <c r="Z91" s="1106">
        <v>211707121200434</v>
      </c>
      <c r="AA91" s="1113"/>
      <c r="AB91" s="1111"/>
      <c r="AC91" s="1114">
        <v>43200</v>
      </c>
    </row>
    <row r="92" spans="1:29" ht="15.75" customHeight="1">
      <c r="A92" s="1106" t="s">
        <v>10</v>
      </c>
      <c r="B92" s="1106" t="s">
        <v>27</v>
      </c>
      <c r="C92" s="1106" t="s">
        <v>50</v>
      </c>
      <c r="D92" s="1106" t="s">
        <v>218</v>
      </c>
      <c r="E92" s="1106" t="s">
        <v>123</v>
      </c>
      <c r="F92" s="1107" t="str">
        <f t="array" ref="F92">IFERROR(INDEX(UIID!$K$2:$K354, MATCH(CONCATENATE(B92,D92,G92,J92), UIID!$B$2:$B354&amp;UIID!$D$2:$D354&amp;UIID!$G$2:$G354&amp;UIID!$H$2:$H354, 0),), "Not Found")</f>
        <v>0712-0030</v>
      </c>
      <c r="G92" s="1106" t="s">
        <v>219</v>
      </c>
      <c r="H92" s="1106"/>
      <c r="I92" s="1106" t="s">
        <v>4507</v>
      </c>
      <c r="J92" s="1106" t="s">
        <v>221</v>
      </c>
      <c r="K92" s="1106">
        <v>10.0810511275964</v>
      </c>
      <c r="L92" s="1106">
        <v>124.343122298076</v>
      </c>
      <c r="M92" s="1106" t="s">
        <v>4508</v>
      </c>
      <c r="N92" s="1106" t="s">
        <v>4509</v>
      </c>
      <c r="O92" s="1106" t="s">
        <v>113</v>
      </c>
      <c r="P92" s="1106" t="s">
        <v>220</v>
      </c>
      <c r="Q92" s="1106" t="s">
        <v>35</v>
      </c>
      <c r="R92" s="1106" t="s">
        <v>84</v>
      </c>
      <c r="S92" s="1106" t="s">
        <v>85</v>
      </c>
      <c r="T92" s="1106" t="s">
        <v>4164</v>
      </c>
      <c r="U92" s="1106" t="s">
        <v>94</v>
      </c>
      <c r="V92" s="1106" t="s">
        <v>223</v>
      </c>
      <c r="W92" s="1116">
        <v>45518</v>
      </c>
      <c r="X92" s="1117">
        <v>46980</v>
      </c>
      <c r="Y92" s="1106" t="s">
        <v>4283</v>
      </c>
      <c r="Z92" s="1106" t="s">
        <v>4283</v>
      </c>
      <c r="AA92" s="1123">
        <v>45516</v>
      </c>
      <c r="AB92" s="1111" t="s">
        <v>4163</v>
      </c>
      <c r="AC92" s="1114">
        <v>42305</v>
      </c>
    </row>
    <row r="93" spans="1:29" ht="15.75" customHeight="1">
      <c r="A93" s="1106" t="s">
        <v>10</v>
      </c>
      <c r="B93" s="1106" t="s">
        <v>27</v>
      </c>
      <c r="C93" s="1106" t="s">
        <v>28</v>
      </c>
      <c r="D93" s="1106" t="s">
        <v>1745</v>
      </c>
      <c r="E93" s="1106" t="s">
        <v>509</v>
      </c>
      <c r="F93" s="1107" t="str">
        <f t="array" ref="F93">IFERROR(INDEX(UIID!$K$2:$K354, MATCH(CONCATENATE(B93,D93,G93,J93), UIID!$B$2:$B354&amp;UIID!$D$2:$D354&amp;UIID!$G$2:$G354&amp;UIID!$H$2:$H354, 0),), "Not Found")</f>
        <v>0712-0014</v>
      </c>
      <c r="G93" s="1108" t="s">
        <v>1746</v>
      </c>
      <c r="H93" s="1108"/>
      <c r="I93" s="1106" t="s">
        <v>4511</v>
      </c>
      <c r="J93" s="1106" t="s">
        <v>1747</v>
      </c>
      <c r="K93" s="1106">
        <v>9.6118688371941907</v>
      </c>
      <c r="L93" s="1106">
        <v>123.812470767389</v>
      </c>
      <c r="M93" s="1106">
        <v>9176240668</v>
      </c>
      <c r="N93" s="1106" t="s">
        <v>4512</v>
      </c>
      <c r="O93" s="1106" t="s">
        <v>15</v>
      </c>
      <c r="P93" s="1106" t="s">
        <v>1449</v>
      </c>
      <c r="Q93" s="1106" t="s">
        <v>35</v>
      </c>
      <c r="R93" s="1106" t="s">
        <v>125</v>
      </c>
      <c r="S93" s="1106" t="s">
        <v>279</v>
      </c>
      <c r="T93" s="1106" t="s">
        <v>4164</v>
      </c>
      <c r="U93" s="1106" t="s">
        <v>421</v>
      </c>
      <c r="V93" s="1106" t="s">
        <v>1748</v>
      </c>
      <c r="W93" s="1116">
        <v>45316</v>
      </c>
      <c r="X93" s="1117">
        <v>47144</v>
      </c>
      <c r="Y93" s="1106" t="s">
        <v>4513</v>
      </c>
      <c r="Z93" s="1106" t="s">
        <v>4514</v>
      </c>
      <c r="AA93" s="1123">
        <v>45415</v>
      </c>
      <c r="AB93" s="1111" t="s">
        <v>4163</v>
      </c>
      <c r="AC93" s="1114">
        <v>43558</v>
      </c>
    </row>
    <row r="94" spans="1:29" ht="15.75" customHeight="1">
      <c r="A94" s="1106" t="s">
        <v>10</v>
      </c>
      <c r="B94" s="1106" t="s">
        <v>27</v>
      </c>
      <c r="C94" s="1106" t="s">
        <v>28</v>
      </c>
      <c r="D94" s="1106" t="s">
        <v>29</v>
      </c>
      <c r="E94" s="1106" t="s">
        <v>30</v>
      </c>
      <c r="F94" s="1107" t="str">
        <f t="array" ref="F94">IFERROR(INDEX(UIID!$K$2:$K354, MATCH(CONCATENATE(B94,D94,G94,J94), UIID!$B$2:$B354&amp;UIID!$D$2:$D354&amp;UIID!$G$2:$G354&amp;UIID!$H$2:$H354, 0),), "Not Found")</f>
        <v>0712-0015</v>
      </c>
      <c r="G94" s="1106" t="s">
        <v>1805</v>
      </c>
      <c r="H94" s="1106"/>
      <c r="I94" s="1106" t="s">
        <v>4517</v>
      </c>
      <c r="J94" s="1106" t="s">
        <v>3707</v>
      </c>
      <c r="K94" s="1106">
        <v>9.6450429112988108</v>
      </c>
      <c r="L94" s="1106">
        <v>123.862470952048</v>
      </c>
      <c r="M94" s="1106" t="s">
        <v>1807</v>
      </c>
      <c r="N94" s="1106" t="s">
        <v>4518</v>
      </c>
      <c r="O94" s="1106" t="s">
        <v>15</v>
      </c>
      <c r="P94" s="1106" t="s">
        <v>16</v>
      </c>
      <c r="Q94" s="1106" t="s">
        <v>35</v>
      </c>
      <c r="R94" s="1106" t="s">
        <v>32</v>
      </c>
      <c r="S94" s="1106" t="s">
        <v>228</v>
      </c>
      <c r="T94" s="1106" t="s">
        <v>4157</v>
      </c>
      <c r="U94" s="1106" t="s">
        <v>362</v>
      </c>
      <c r="V94" s="1106" t="s">
        <v>1809</v>
      </c>
      <c r="W94" s="1116">
        <v>45348</v>
      </c>
      <c r="X94" s="1117">
        <v>47176</v>
      </c>
      <c r="Y94" s="1106" t="s">
        <v>4520</v>
      </c>
      <c r="Z94" s="1106" t="s">
        <v>4521</v>
      </c>
      <c r="AA94" s="1125">
        <v>45558</v>
      </c>
      <c r="AB94" s="1111" t="s">
        <v>4163</v>
      </c>
      <c r="AC94" s="1114">
        <v>43537</v>
      </c>
    </row>
    <row r="95" spans="1:29" ht="15.75" customHeight="1">
      <c r="A95" s="1106" t="s">
        <v>10</v>
      </c>
      <c r="B95" s="1106" t="s">
        <v>27</v>
      </c>
      <c r="C95" s="1106" t="s">
        <v>28</v>
      </c>
      <c r="D95" s="1106" t="s">
        <v>29</v>
      </c>
      <c r="E95" s="1106" t="s">
        <v>30</v>
      </c>
      <c r="F95" s="1107" t="str">
        <f t="array" ref="F95">IFERROR(INDEX(UIID!$K$2:$K354, MATCH(CONCATENATE(B95,D95,G95,J95), UIID!$B$2:$B354&amp;UIID!$D$2:$D354&amp;UIID!$G$2:$G354&amp;UIID!$H$2:$H354, 0),), "Not Found")</f>
        <v>0712-0015</v>
      </c>
      <c r="G95" s="1106" t="s">
        <v>1805</v>
      </c>
      <c r="H95" s="1106"/>
      <c r="I95" s="1106" t="s">
        <v>4517</v>
      </c>
      <c r="J95" s="1106" t="s">
        <v>3707</v>
      </c>
      <c r="K95" s="1106">
        <v>9.6450429112988108</v>
      </c>
      <c r="L95" s="1106">
        <v>123.862470952048</v>
      </c>
      <c r="M95" s="1106" t="s">
        <v>1807</v>
      </c>
      <c r="N95" s="1106" t="s">
        <v>4518</v>
      </c>
      <c r="O95" s="1106" t="s">
        <v>15</v>
      </c>
      <c r="P95" s="1106" t="s">
        <v>16</v>
      </c>
      <c r="Q95" s="1106" t="s">
        <v>35</v>
      </c>
      <c r="R95" s="1106" t="s">
        <v>2230</v>
      </c>
      <c r="S95" s="1106" t="s">
        <v>161</v>
      </c>
      <c r="T95" s="1106" t="s">
        <v>4157</v>
      </c>
      <c r="U95" s="1106" t="s">
        <v>162</v>
      </c>
      <c r="V95" s="1106" t="s">
        <v>1808</v>
      </c>
      <c r="W95" s="1116">
        <v>45348</v>
      </c>
      <c r="X95" s="1117">
        <v>47176</v>
      </c>
      <c r="Y95" s="1106" t="s">
        <v>4524</v>
      </c>
      <c r="Z95" s="1106" t="s">
        <v>4525</v>
      </c>
      <c r="AA95" s="1125">
        <v>45558</v>
      </c>
      <c r="AB95" s="1111" t="s">
        <v>4163</v>
      </c>
      <c r="AC95" s="1114">
        <v>43522</v>
      </c>
    </row>
    <row r="96" spans="1:29" ht="15.75" customHeight="1">
      <c r="A96" s="1106" t="s">
        <v>10</v>
      </c>
      <c r="B96" s="1106" t="s">
        <v>27</v>
      </c>
      <c r="C96" s="1106" t="s">
        <v>123</v>
      </c>
      <c r="D96" s="1106" t="s">
        <v>159</v>
      </c>
      <c r="E96" s="1106" t="s">
        <v>509</v>
      </c>
      <c r="F96" s="1107" t="str">
        <f t="array" ref="F96">IFERROR(INDEX(UIID!$K$2:$K354, MATCH(CONCATENATE(B96,D96,G96,J96), UIID!$B$2:$B354&amp;UIID!$D$2:$D354&amp;UIID!$G$2:$G354&amp;UIID!$H$2:$H354, 0),), "Not Found")</f>
        <v>0712-0016</v>
      </c>
      <c r="G96" s="1106" t="s">
        <v>2032</v>
      </c>
      <c r="H96" s="1106"/>
      <c r="I96" s="1106" t="s">
        <v>4527</v>
      </c>
      <c r="J96" s="1106" t="s">
        <v>2033</v>
      </c>
      <c r="K96" s="1106">
        <v>9.6092663937095608</v>
      </c>
      <c r="L96" s="1106">
        <v>124.15756261212699</v>
      </c>
      <c r="M96" s="1106">
        <v>9753950543</v>
      </c>
      <c r="N96" s="1106"/>
      <c r="O96" s="1106" t="s">
        <v>15</v>
      </c>
      <c r="P96" s="1106" t="s">
        <v>1449</v>
      </c>
      <c r="Q96" s="1106" t="s">
        <v>35</v>
      </c>
      <c r="R96" s="1106" t="s">
        <v>125</v>
      </c>
      <c r="S96" s="1106" t="s">
        <v>279</v>
      </c>
      <c r="T96" s="1106" t="s">
        <v>4164</v>
      </c>
      <c r="U96" s="1106" t="s">
        <v>127</v>
      </c>
      <c r="V96" s="1106" t="s">
        <v>2034</v>
      </c>
      <c r="W96" s="1116">
        <v>45366</v>
      </c>
      <c r="X96" s="1117">
        <v>47195</v>
      </c>
      <c r="Y96" s="1106" t="s">
        <v>4529</v>
      </c>
      <c r="Z96" s="1106" t="s">
        <v>4530</v>
      </c>
      <c r="AA96" s="1126"/>
      <c r="AB96" s="1111"/>
      <c r="AC96" s="1114">
        <v>44139</v>
      </c>
    </row>
    <row r="97" spans="1:29" ht="15.75" customHeight="1">
      <c r="A97" s="1106" t="s">
        <v>10</v>
      </c>
      <c r="B97" s="1106" t="s">
        <v>27</v>
      </c>
      <c r="C97" s="1106" t="s">
        <v>123</v>
      </c>
      <c r="D97" s="1106" t="s">
        <v>285</v>
      </c>
      <c r="E97" s="1106" t="s">
        <v>509</v>
      </c>
      <c r="F97" s="1107" t="str">
        <f t="array" ref="F97">IFERROR(INDEX(UIID!$K$2:$K354, MATCH(CONCATENATE(B97,D97,G97,J97), UIID!$B$2:$B354&amp;UIID!$D$2:$D354&amp;UIID!$G$2:$G354&amp;UIID!$H$2:$H354, 0),), "Not Found")</f>
        <v>0712-0026</v>
      </c>
      <c r="G97" s="1106" t="s">
        <v>2068</v>
      </c>
      <c r="H97" s="1106"/>
      <c r="I97" s="1106" t="s">
        <v>4532</v>
      </c>
      <c r="J97" s="1106" t="s">
        <v>2069</v>
      </c>
      <c r="K97" s="1106">
        <v>9.9025946771280005</v>
      </c>
      <c r="L97" s="1106">
        <v>124.346684209721</v>
      </c>
      <c r="M97" s="1106" t="s">
        <v>4533</v>
      </c>
      <c r="N97" s="1106"/>
      <c r="O97" s="1106" t="s">
        <v>15</v>
      </c>
      <c r="P97" s="1106" t="s">
        <v>1449</v>
      </c>
      <c r="Q97" s="1106" t="s">
        <v>4262</v>
      </c>
      <c r="R97" s="1106" t="s">
        <v>125</v>
      </c>
      <c r="S97" s="1106" t="s">
        <v>2697</v>
      </c>
      <c r="T97" s="1106" t="s">
        <v>22</v>
      </c>
      <c r="U97" s="1106" t="s">
        <v>1461</v>
      </c>
      <c r="V97" s="1106" t="s">
        <v>2071</v>
      </c>
      <c r="W97" s="1116">
        <v>45029</v>
      </c>
      <c r="X97" s="1117">
        <v>46857</v>
      </c>
      <c r="Y97" s="1106" t="s">
        <v>4534</v>
      </c>
      <c r="Z97" s="1106" t="s">
        <v>4421</v>
      </c>
      <c r="AA97" s="1115">
        <v>45819</v>
      </c>
      <c r="AB97" s="1111" t="s">
        <v>4163</v>
      </c>
      <c r="AC97" s="1114">
        <v>44039</v>
      </c>
    </row>
    <row r="98" spans="1:29" ht="15.75" customHeight="1">
      <c r="A98" s="1106" t="s">
        <v>10</v>
      </c>
      <c r="B98" s="1106" t="s">
        <v>27</v>
      </c>
      <c r="C98" s="1106" t="s">
        <v>28</v>
      </c>
      <c r="D98" s="1106" t="s">
        <v>3713</v>
      </c>
      <c r="E98" s="1106" t="s">
        <v>509</v>
      </c>
      <c r="F98" s="1107" t="str">
        <f t="array" ref="F98">IFERROR(INDEX(UIID!$K$2:$K354, MATCH(CONCATENATE(B98,D98,G98,J98), UIID!$B$2:$B354&amp;UIID!$D$2:$D354&amp;UIID!$G$2:$G354&amp;UIID!$H$2:$H354, 0),), "Not Found")</f>
        <v>0712-0027</v>
      </c>
      <c r="G98" s="1108" t="s">
        <v>3714</v>
      </c>
      <c r="H98" s="1106"/>
      <c r="I98" s="1106" t="s">
        <v>4536</v>
      </c>
      <c r="J98" s="1108" t="s">
        <v>3715</v>
      </c>
      <c r="K98" s="1127">
        <v>9.8017179999999993</v>
      </c>
      <c r="L98" s="1127">
        <v>124.4961885</v>
      </c>
      <c r="M98" s="1106">
        <v>9554282534</v>
      </c>
      <c r="N98" s="1106" t="s">
        <v>4537</v>
      </c>
      <c r="O98" s="1106" t="s">
        <v>15</v>
      </c>
      <c r="P98" s="1106" t="s">
        <v>1449</v>
      </c>
      <c r="Q98" s="1106" t="s">
        <v>4262</v>
      </c>
      <c r="R98" s="1106" t="s">
        <v>125</v>
      </c>
      <c r="S98" s="1106" t="s">
        <v>2697</v>
      </c>
      <c r="T98" s="1106" t="s">
        <v>22</v>
      </c>
      <c r="U98" s="1106" t="s">
        <v>1461</v>
      </c>
      <c r="V98" s="1106" t="s">
        <v>2074</v>
      </c>
      <c r="W98" s="1116">
        <v>45014</v>
      </c>
      <c r="X98" s="1117">
        <v>46842</v>
      </c>
      <c r="Y98" s="1106" t="s">
        <v>4538</v>
      </c>
      <c r="Z98" s="1106" t="s">
        <v>4421</v>
      </c>
      <c r="AA98" s="1115">
        <v>45791</v>
      </c>
      <c r="AB98" s="1111" t="s">
        <v>4163</v>
      </c>
      <c r="AC98" s="1114">
        <v>44039</v>
      </c>
    </row>
    <row r="99" spans="1:29" ht="15.75" customHeight="1">
      <c r="A99" s="1106" t="s">
        <v>10</v>
      </c>
      <c r="B99" s="1106" t="s">
        <v>27</v>
      </c>
      <c r="C99" s="1106" t="s">
        <v>50</v>
      </c>
      <c r="D99" s="1106" t="s">
        <v>445</v>
      </c>
      <c r="E99" s="1106" t="s">
        <v>146</v>
      </c>
      <c r="F99" s="1107" t="str">
        <f t="array" ref="F99">IFERROR(INDEX(UIID!$K$2:$K354, MATCH(CONCATENATE(B99,D99,G99,J99), UIID!$B$2:$B354&amp;UIID!$D$2:$D354&amp;UIID!$G$2:$G354&amp;UIID!$H$2:$H354, 0),), "Not Found")</f>
        <v>0712-0017</v>
      </c>
      <c r="G99" s="1106" t="s">
        <v>2091</v>
      </c>
      <c r="H99" s="1106"/>
      <c r="I99" s="1106" t="s">
        <v>4539</v>
      </c>
      <c r="J99" s="1106" t="s">
        <v>2092</v>
      </c>
      <c r="K99" s="1106">
        <v>9.9566945626296199</v>
      </c>
      <c r="L99" s="1106">
        <v>124.01955394040399</v>
      </c>
      <c r="M99" s="1106">
        <v>9989782358</v>
      </c>
      <c r="N99" s="1106" t="s">
        <v>4540</v>
      </c>
      <c r="O99" s="1106" t="s">
        <v>15</v>
      </c>
      <c r="P99" s="1106" t="s">
        <v>16</v>
      </c>
      <c r="Q99" s="1106" t="s">
        <v>35</v>
      </c>
      <c r="R99" s="1106" t="s">
        <v>84</v>
      </c>
      <c r="S99" s="1106" t="s">
        <v>93</v>
      </c>
      <c r="T99" s="1106" t="s">
        <v>4213</v>
      </c>
      <c r="U99" s="1106" t="s">
        <v>94</v>
      </c>
      <c r="V99" s="1106" t="s">
        <v>2093</v>
      </c>
      <c r="W99" s="1116">
        <v>45416</v>
      </c>
      <c r="X99" s="1117">
        <v>47243</v>
      </c>
      <c r="Y99" s="1106" t="s">
        <v>4541</v>
      </c>
      <c r="Z99" s="1106" t="s">
        <v>4542</v>
      </c>
      <c r="AA99" s="1113"/>
      <c r="AB99" s="1111"/>
      <c r="AC99" s="1114">
        <v>44123</v>
      </c>
    </row>
    <row r="100" spans="1:29" ht="15.75" customHeight="1">
      <c r="A100" s="1106" t="s">
        <v>10</v>
      </c>
      <c r="B100" s="1106" t="s">
        <v>27</v>
      </c>
      <c r="C100" s="1106" t="s">
        <v>50</v>
      </c>
      <c r="D100" s="1106" t="s">
        <v>445</v>
      </c>
      <c r="E100" s="1106" t="s">
        <v>146</v>
      </c>
      <c r="F100" s="1107" t="str">
        <f t="array" ref="F100">IFERROR(INDEX(UIID!$K$2:$K354, MATCH(CONCATENATE(B100,D100,G100,J100), UIID!$B$2:$B354&amp;UIID!$D$2:$D354&amp;UIID!$G$2:$G354&amp;UIID!$H$2:$H354, 0),), "Not Found")</f>
        <v>0712-0017</v>
      </c>
      <c r="G100" s="1106" t="s">
        <v>2091</v>
      </c>
      <c r="H100" s="1106"/>
      <c r="I100" s="1106" t="s">
        <v>4539</v>
      </c>
      <c r="J100" s="1106" t="s">
        <v>2092</v>
      </c>
      <c r="K100" s="1106">
        <v>9.9566945626296199</v>
      </c>
      <c r="L100" s="1106">
        <v>124.01955394040399</v>
      </c>
      <c r="M100" s="1106">
        <v>9989782358</v>
      </c>
      <c r="N100" s="1106" t="s">
        <v>4540</v>
      </c>
      <c r="O100" s="1106" t="s">
        <v>15</v>
      </c>
      <c r="P100" s="1106" t="s">
        <v>16</v>
      </c>
      <c r="Q100" s="1106" t="s">
        <v>35</v>
      </c>
      <c r="R100" s="1106" t="s">
        <v>84</v>
      </c>
      <c r="S100" s="1106" t="s">
        <v>85</v>
      </c>
      <c r="T100" s="1106" t="s">
        <v>4164</v>
      </c>
      <c r="U100" s="1106" t="s">
        <v>94</v>
      </c>
      <c r="V100" s="1106" t="s">
        <v>2094</v>
      </c>
      <c r="W100" s="1116">
        <v>45416</v>
      </c>
      <c r="X100" s="1117">
        <v>47243</v>
      </c>
      <c r="Y100" s="1106" t="s">
        <v>4541</v>
      </c>
      <c r="Z100" s="1106" t="s">
        <v>4542</v>
      </c>
      <c r="AA100" s="1122"/>
      <c r="AB100" s="1111"/>
      <c r="AC100" s="1114">
        <v>44123</v>
      </c>
    </row>
    <row r="101" spans="1:29" ht="15.75" customHeight="1">
      <c r="A101" s="1106" t="s">
        <v>10</v>
      </c>
      <c r="B101" s="1106" t="s">
        <v>27</v>
      </c>
      <c r="C101" s="1106" t="s">
        <v>50</v>
      </c>
      <c r="D101" s="1106" t="s">
        <v>80</v>
      </c>
      <c r="E101" s="1106" t="s">
        <v>28</v>
      </c>
      <c r="F101" s="1107" t="str">
        <f t="array" ref="F101">IFERROR(INDEX(UIID!$K$2:$K354, MATCH(CONCATENATE(B101,D101,G101,J101), UIID!$B$2:$B354&amp;UIID!$D$2:$D354&amp;UIID!$G$2:$G354&amp;UIID!$H$2:$H354, 0),), "Not Found")</f>
        <v>0712-0028</v>
      </c>
      <c r="G101" s="1106" t="s">
        <v>2108</v>
      </c>
      <c r="H101" s="1106"/>
      <c r="I101" s="1106" t="s">
        <v>4544</v>
      </c>
      <c r="J101" s="1106" t="s">
        <v>2109</v>
      </c>
      <c r="K101" s="1128">
        <v>10.046890640699299</v>
      </c>
      <c r="L101" s="1128">
        <v>124.472526539372</v>
      </c>
      <c r="M101" s="1106" t="s">
        <v>4545</v>
      </c>
      <c r="N101" s="1106" t="s">
        <v>4546</v>
      </c>
      <c r="O101" s="1106" t="s">
        <v>15</v>
      </c>
      <c r="P101" s="1106" t="s">
        <v>1449</v>
      </c>
      <c r="Q101" s="1106" t="s">
        <v>4262</v>
      </c>
      <c r="R101" s="1106" t="s">
        <v>125</v>
      </c>
      <c r="S101" s="1106" t="s">
        <v>2697</v>
      </c>
      <c r="T101" s="1106" t="s">
        <v>22</v>
      </c>
      <c r="U101" s="1106" t="s">
        <v>291</v>
      </c>
      <c r="V101" s="1106" t="s">
        <v>4547</v>
      </c>
      <c r="W101" s="1116">
        <v>45029</v>
      </c>
      <c r="X101" s="1117">
        <v>46857</v>
      </c>
      <c r="Y101" s="1106" t="s">
        <v>4544</v>
      </c>
      <c r="Z101" s="1106" t="s">
        <v>22</v>
      </c>
      <c r="AA101" s="1123">
        <v>45516</v>
      </c>
      <c r="AB101" s="1111" t="s">
        <v>4163</v>
      </c>
      <c r="AC101" s="1114">
        <v>44265</v>
      </c>
    </row>
    <row r="102" spans="1:29" ht="15.75" customHeight="1">
      <c r="A102" s="1106" t="s">
        <v>10</v>
      </c>
      <c r="B102" s="1106" t="s">
        <v>27</v>
      </c>
      <c r="C102" s="1106" t="s">
        <v>28</v>
      </c>
      <c r="D102" s="1106" t="s">
        <v>2131</v>
      </c>
      <c r="E102" s="1106" t="s">
        <v>50</v>
      </c>
      <c r="F102" s="1107" t="str">
        <f t="array" ref="F102">IFERROR(INDEX(UIID!$K$2:$K354, MATCH(CONCATENATE(B102,D102,G102,J102), UIID!$B$2:$B354&amp;UIID!$D$2:$D354&amp;UIID!$G$2:$G354&amp;UIID!$H$2:$H354, 0),), "Not Found")</f>
        <v>0712-0019</v>
      </c>
      <c r="G102" s="1120" t="s">
        <v>2132</v>
      </c>
      <c r="H102" s="1120"/>
      <c r="I102" s="1120" t="s">
        <v>4548</v>
      </c>
      <c r="J102" s="1120" t="s">
        <v>2133</v>
      </c>
      <c r="K102" s="1120">
        <v>9.8050667884779692</v>
      </c>
      <c r="L102" s="1120">
        <v>123.797421096226</v>
      </c>
      <c r="M102" s="1120">
        <v>9229417436</v>
      </c>
      <c r="N102" s="1120" t="s">
        <v>4549</v>
      </c>
      <c r="O102" s="1106" t="s">
        <v>113</v>
      </c>
      <c r="P102" s="1106" t="s">
        <v>132</v>
      </c>
      <c r="Q102" s="1106" t="s">
        <v>35</v>
      </c>
      <c r="R102" s="1106" t="s">
        <v>2230</v>
      </c>
      <c r="S102" s="1120" t="s">
        <v>161</v>
      </c>
      <c r="T102" s="1106" t="s">
        <v>4157</v>
      </c>
      <c r="U102" s="1106" t="s">
        <v>364</v>
      </c>
      <c r="V102" s="1120" t="s">
        <v>2134</v>
      </c>
      <c r="W102" s="1116">
        <v>45435</v>
      </c>
      <c r="X102" s="1117">
        <v>47262</v>
      </c>
      <c r="Y102" s="1120" t="s">
        <v>4550</v>
      </c>
      <c r="Z102" s="1120" t="s">
        <v>4551</v>
      </c>
      <c r="AA102" s="1123">
        <v>45456</v>
      </c>
      <c r="AB102" s="1111" t="s">
        <v>4163</v>
      </c>
      <c r="AC102" s="1114">
        <v>44337</v>
      </c>
    </row>
    <row r="103" spans="1:29" ht="15.75" customHeight="1">
      <c r="A103" s="1106" t="s">
        <v>10</v>
      </c>
      <c r="B103" s="1106" t="s">
        <v>27</v>
      </c>
      <c r="C103" s="1106" t="s">
        <v>28</v>
      </c>
      <c r="D103" s="1106" t="s">
        <v>2149</v>
      </c>
      <c r="E103" s="1106" t="s">
        <v>146</v>
      </c>
      <c r="F103" s="1107" t="str">
        <f t="array" ref="F103">IFERROR(INDEX(UIID!$K$2:$K354, MATCH(CONCATENATE(B103,D103,G103,J103), UIID!$B$2:$B354&amp;UIID!$D$2:$D354&amp;UIID!$G$2:$G354&amp;UIID!$H$2:$H354, 0),), "Not Found")</f>
        <v>0712-0020</v>
      </c>
      <c r="G103" s="1120" t="s">
        <v>2150</v>
      </c>
      <c r="H103" s="1120"/>
      <c r="I103" s="1120" t="s">
        <v>4552</v>
      </c>
      <c r="J103" s="1120" t="s">
        <v>2151</v>
      </c>
      <c r="K103" s="1120">
        <v>9.6189160285138193</v>
      </c>
      <c r="L103" s="1120">
        <v>123.94610653855401</v>
      </c>
      <c r="M103" s="1120">
        <v>9422952781</v>
      </c>
      <c r="N103" s="1120" t="s">
        <v>4553</v>
      </c>
      <c r="O103" s="1106" t="s">
        <v>15</v>
      </c>
      <c r="P103" s="1106" t="s">
        <v>1449</v>
      </c>
      <c r="Q103" s="1106" t="s">
        <v>35</v>
      </c>
      <c r="R103" s="1106" t="s">
        <v>125</v>
      </c>
      <c r="S103" s="1120" t="s">
        <v>279</v>
      </c>
      <c r="T103" s="1106" t="s">
        <v>4164</v>
      </c>
      <c r="U103" s="1106" t="s">
        <v>152</v>
      </c>
      <c r="V103" s="1120" t="s">
        <v>4554</v>
      </c>
      <c r="W103" s="1116">
        <v>45363</v>
      </c>
      <c r="X103" s="1117">
        <v>47190</v>
      </c>
      <c r="Y103" s="1106" t="s">
        <v>4555</v>
      </c>
      <c r="Z103" s="1106" t="s">
        <v>4556</v>
      </c>
      <c r="AA103" s="1122"/>
      <c r="AB103" s="1111"/>
      <c r="AC103" s="1121"/>
    </row>
    <row r="104" spans="1:29" ht="15.75" customHeight="1">
      <c r="A104" s="1106" t="s">
        <v>10</v>
      </c>
      <c r="B104" s="1106" t="s">
        <v>27</v>
      </c>
      <c r="C104" s="1106" t="s">
        <v>50</v>
      </c>
      <c r="D104" s="1106" t="s">
        <v>1017</v>
      </c>
      <c r="E104" s="1106" t="s">
        <v>28</v>
      </c>
      <c r="F104" s="1107" t="str">
        <f t="array" ref="F104">IFERROR(INDEX(UIID!$K$2:$K354, MATCH(CONCATENATE(B104,D104,G104,J104), UIID!$B$2:$B354&amp;UIID!$D$2:$D354&amp;UIID!$G$2:$G354&amp;UIID!$H$2:$H354, 0),), "Not Found")</f>
        <v>0712-0029</v>
      </c>
      <c r="G104" s="1120" t="s">
        <v>2184</v>
      </c>
      <c r="H104" s="1120"/>
      <c r="I104" s="1120" t="s">
        <v>4558</v>
      </c>
      <c r="J104" s="1120" t="s">
        <v>2185</v>
      </c>
      <c r="K104" s="1120">
        <v>9.8903564025708999</v>
      </c>
      <c r="L104" s="1120">
        <v>124.153065967391</v>
      </c>
      <c r="M104" s="1120" t="s">
        <v>4559</v>
      </c>
      <c r="N104" s="1120" t="s">
        <v>4560</v>
      </c>
      <c r="O104" s="1106" t="s">
        <v>15</v>
      </c>
      <c r="P104" s="1106" t="s">
        <v>1449</v>
      </c>
      <c r="Q104" s="1106" t="s">
        <v>4262</v>
      </c>
      <c r="R104" s="1106" t="s">
        <v>125</v>
      </c>
      <c r="S104" s="1106" t="s">
        <v>2697</v>
      </c>
      <c r="T104" s="1106" t="s">
        <v>22</v>
      </c>
      <c r="U104" s="1120" t="s">
        <v>1461</v>
      </c>
      <c r="V104" s="1120" t="s">
        <v>2186</v>
      </c>
      <c r="W104" s="1116">
        <v>45010</v>
      </c>
      <c r="X104" s="1117">
        <v>46838</v>
      </c>
      <c r="Y104" s="1120" t="s">
        <v>4561</v>
      </c>
      <c r="Z104" s="1120" t="s">
        <v>4562</v>
      </c>
      <c r="AA104" s="1115">
        <v>45415</v>
      </c>
      <c r="AB104" s="1111" t="s">
        <v>4163</v>
      </c>
      <c r="AC104" s="1114">
        <v>44449</v>
      </c>
    </row>
    <row r="105" spans="1:29" ht="15.75" customHeight="1">
      <c r="A105" s="1106" t="s">
        <v>10</v>
      </c>
      <c r="B105" s="1120" t="s">
        <v>27</v>
      </c>
      <c r="C105" s="1120" t="s">
        <v>50</v>
      </c>
      <c r="D105" s="1106" t="s">
        <v>1017</v>
      </c>
      <c r="E105" s="1106" t="s">
        <v>28</v>
      </c>
      <c r="F105" s="1107" t="str">
        <f t="array" ref="F105">IFERROR(INDEX(UIID!$K$2:$K354, MATCH(CONCATENATE(B105,D105,G105,J105), UIID!$B$2:$B354&amp;UIID!$D$2:$D354&amp;UIID!$G$2:$G354&amp;UIID!$H$2:$H354, 0),), "Not Found")</f>
        <v>0712-0018</v>
      </c>
      <c r="G105" s="1120" t="s">
        <v>2203</v>
      </c>
      <c r="H105" s="1120"/>
      <c r="I105" s="1120" t="s">
        <v>4563</v>
      </c>
      <c r="J105" s="1120" t="s">
        <v>2204</v>
      </c>
      <c r="K105" s="1120">
        <v>9.6477142938849294</v>
      </c>
      <c r="L105" s="1120">
        <v>123.852874887526</v>
      </c>
      <c r="M105" s="1120">
        <v>9281349165</v>
      </c>
      <c r="N105" s="1120" t="s">
        <v>4564</v>
      </c>
      <c r="O105" s="1106" t="s">
        <v>15</v>
      </c>
      <c r="P105" s="1106" t="s">
        <v>1449</v>
      </c>
      <c r="Q105" s="1106" t="s">
        <v>35</v>
      </c>
      <c r="R105" s="1106" t="s">
        <v>125</v>
      </c>
      <c r="S105" s="1120" t="s">
        <v>279</v>
      </c>
      <c r="T105" s="1106" t="s">
        <v>4164</v>
      </c>
      <c r="U105" s="1120" t="s">
        <v>127</v>
      </c>
      <c r="V105" s="1120" t="s">
        <v>2205</v>
      </c>
      <c r="W105" s="1116">
        <v>45348</v>
      </c>
      <c r="X105" s="1129">
        <v>47176</v>
      </c>
      <c r="Y105" s="1120" t="s">
        <v>4565</v>
      </c>
      <c r="Z105" s="1120" t="s">
        <v>4566</v>
      </c>
      <c r="AA105" s="1123">
        <v>45415</v>
      </c>
      <c r="AB105" s="1111" t="s">
        <v>4163</v>
      </c>
      <c r="AC105" s="1114">
        <v>44512</v>
      </c>
    </row>
    <row r="106" spans="1:29" ht="15.75" customHeight="1">
      <c r="A106" s="1106" t="s">
        <v>10</v>
      </c>
      <c r="B106" s="1120" t="s">
        <v>27</v>
      </c>
      <c r="C106" s="1120" t="s">
        <v>28</v>
      </c>
      <c r="D106" s="1106" t="s">
        <v>3708</v>
      </c>
      <c r="E106" s="1106" t="s">
        <v>509</v>
      </c>
      <c r="F106" s="1107" t="str">
        <f t="array" ref="F106">IFERROR(INDEX(UIID!$K$2:$K354, MATCH(CONCATENATE(B106,D106,G106,J106), UIID!$B$2:$B354&amp;UIID!$D$2:$D354&amp;UIID!$G$2:$G354&amp;UIID!$H$2:$H354, 0),), "Not Found")</f>
        <v>0712-0021</v>
      </c>
      <c r="G106" s="1120" t="s">
        <v>2212</v>
      </c>
      <c r="H106" s="1120"/>
      <c r="I106" s="1120" t="s">
        <v>4568</v>
      </c>
      <c r="J106" s="1130" t="s">
        <v>3709</v>
      </c>
      <c r="K106" s="1120">
        <v>10.084083662702801</v>
      </c>
      <c r="L106" s="1120">
        <v>124.112433925064</v>
      </c>
      <c r="M106" s="1120" t="s">
        <v>4569</v>
      </c>
      <c r="N106" s="1120" t="s">
        <v>4570</v>
      </c>
      <c r="O106" s="1106" t="s">
        <v>15</v>
      </c>
      <c r="P106" s="1106" t="s">
        <v>16</v>
      </c>
      <c r="Q106" s="1106" t="s">
        <v>35</v>
      </c>
      <c r="R106" s="1106" t="s">
        <v>107</v>
      </c>
      <c r="S106" s="1120" t="s">
        <v>189</v>
      </c>
      <c r="T106" s="1106" t="s">
        <v>4164</v>
      </c>
      <c r="U106" s="1120" t="s">
        <v>663</v>
      </c>
      <c r="V106" s="1120" t="s">
        <v>4572</v>
      </c>
      <c r="W106" s="1116">
        <v>45315</v>
      </c>
      <c r="X106" s="1117">
        <v>47143</v>
      </c>
      <c r="Y106" s="1120" t="s">
        <v>4573</v>
      </c>
      <c r="Z106" s="1120" t="s">
        <v>4574</v>
      </c>
      <c r="AA106" s="472">
        <v>45558</v>
      </c>
      <c r="AB106" s="1111" t="s">
        <v>4163</v>
      </c>
      <c r="AC106" s="1121"/>
    </row>
    <row r="107" spans="1:29" ht="15.75" customHeight="1">
      <c r="A107" s="1106" t="s">
        <v>10</v>
      </c>
      <c r="B107" s="1120" t="s">
        <v>27</v>
      </c>
      <c r="C107" s="1120" t="s">
        <v>28</v>
      </c>
      <c r="D107" s="1106" t="s">
        <v>29</v>
      </c>
      <c r="E107" s="1106" t="s">
        <v>30</v>
      </c>
      <c r="F107" s="1107" t="str">
        <f t="array" ref="F107">IFERROR(INDEX(UIID!$K$2:$K354, MATCH(CONCATENATE(B107,D107,G107,J107), UIID!$B$2:$B354&amp;UIID!$D$2:$D354&amp;UIID!$G$2:$G354&amp;UIID!$H$2:$H354, 0),), "Not Found")</f>
        <v>0712-0022</v>
      </c>
      <c r="G107" s="1120" t="s">
        <v>3710</v>
      </c>
      <c r="H107" s="1120" t="s">
        <v>4252</v>
      </c>
      <c r="I107" s="1120" t="s">
        <v>4253</v>
      </c>
      <c r="J107" s="1120" t="s">
        <v>2263</v>
      </c>
      <c r="K107" s="1106">
        <v>9.6473124496180809</v>
      </c>
      <c r="L107" s="1106">
        <v>123.851781698073</v>
      </c>
      <c r="M107" s="1106" t="s">
        <v>4261</v>
      </c>
      <c r="N107" s="1120" t="s">
        <v>4254</v>
      </c>
      <c r="O107" s="1106" t="s">
        <v>15</v>
      </c>
      <c r="P107" s="1106" t="s">
        <v>16</v>
      </c>
      <c r="Q107" s="1106" t="s">
        <v>35</v>
      </c>
      <c r="R107" s="1106" t="s">
        <v>2230</v>
      </c>
      <c r="S107" s="1120" t="s">
        <v>2647</v>
      </c>
      <c r="T107" s="1106" t="s">
        <v>4164</v>
      </c>
      <c r="U107" s="1120" t="s">
        <v>4577</v>
      </c>
      <c r="V107" s="1120" t="s">
        <v>4578</v>
      </c>
      <c r="W107" s="1116">
        <v>44860</v>
      </c>
      <c r="X107" s="1117">
        <v>46685</v>
      </c>
      <c r="Y107" s="1120" t="s">
        <v>4579</v>
      </c>
      <c r="Z107" s="1120" t="s">
        <v>4580</v>
      </c>
      <c r="AA107" s="474">
        <v>45387</v>
      </c>
      <c r="AB107" s="1111" t="s">
        <v>4163</v>
      </c>
      <c r="AC107" s="1121"/>
    </row>
    <row r="108" spans="1:29" ht="15.75" customHeight="1">
      <c r="A108" s="1106" t="s">
        <v>10</v>
      </c>
      <c r="B108" s="1120" t="s">
        <v>27</v>
      </c>
      <c r="C108" s="1120" t="s">
        <v>28</v>
      </c>
      <c r="D108" s="1106" t="s">
        <v>29</v>
      </c>
      <c r="E108" s="1106" t="s">
        <v>30</v>
      </c>
      <c r="F108" s="1107" t="str">
        <f t="array" ref="F108">IFERROR(INDEX(UIID!$K$2:$K354, MATCH(CONCATENATE(B108,D108,G108,J108), UIID!$B$2:$B354&amp;UIID!$D$2:$D354&amp;UIID!$G$2:$G354&amp;UIID!$H$2:$H354, 0),), "Not Found")</f>
        <v>0712-0039</v>
      </c>
      <c r="G108" s="1130" t="s">
        <v>3720</v>
      </c>
      <c r="H108" s="1120"/>
      <c r="I108" s="1106" t="s">
        <v>4173</v>
      </c>
      <c r="J108" s="1120" t="s">
        <v>3721</v>
      </c>
      <c r="K108" s="1120">
        <v>9.6697798632166307</v>
      </c>
      <c r="L108" s="1120">
        <v>123.866131629498</v>
      </c>
      <c r="M108" s="1120" t="s">
        <v>4581</v>
      </c>
      <c r="N108" s="1120" t="s">
        <v>4175</v>
      </c>
      <c r="O108" s="1106" t="s">
        <v>15</v>
      </c>
      <c r="P108" s="1108" t="s">
        <v>1449</v>
      </c>
      <c r="Q108" s="1106" t="s">
        <v>35</v>
      </c>
      <c r="R108" s="1106" t="s">
        <v>125</v>
      </c>
      <c r="S108" s="1120" t="s">
        <v>279</v>
      </c>
      <c r="T108" s="1106" t="s">
        <v>4164</v>
      </c>
      <c r="U108" s="1120">
        <v>272</v>
      </c>
      <c r="V108" s="1120" t="s">
        <v>4583</v>
      </c>
      <c r="W108" s="1116">
        <v>45261</v>
      </c>
      <c r="X108" s="1117">
        <v>47091</v>
      </c>
      <c r="Y108" s="1120" t="s">
        <v>4584</v>
      </c>
      <c r="Z108" s="1120" t="s">
        <v>4585</v>
      </c>
      <c r="AA108" s="474">
        <v>45387</v>
      </c>
      <c r="AB108" s="1111" t="s">
        <v>4163</v>
      </c>
      <c r="AC108" s="1131">
        <v>44881</v>
      </c>
    </row>
    <row r="109" spans="1:29" ht="15.75" customHeight="1">
      <c r="A109" s="1106" t="s">
        <v>10</v>
      </c>
      <c r="B109" s="1120" t="s">
        <v>27</v>
      </c>
      <c r="C109" s="1120" t="s">
        <v>28</v>
      </c>
      <c r="D109" s="1106" t="s">
        <v>29</v>
      </c>
      <c r="E109" s="1106" t="s">
        <v>30</v>
      </c>
      <c r="F109" s="1107" t="str">
        <f t="array" ref="F109">IFERROR(INDEX(UIID!$K$2:$K354, MATCH(CONCATENATE(B109,D109,G109,J109), UIID!$B$2:$B354&amp;UIID!$D$2:$D354&amp;UIID!$G$2:$G354&amp;UIID!$H$2:$H354, 0),), "Not Found")</f>
        <v>0712-0023</v>
      </c>
      <c r="G109" s="1120" t="s">
        <v>207</v>
      </c>
      <c r="H109" s="1120"/>
      <c r="I109" s="1120" t="s">
        <v>4488</v>
      </c>
      <c r="J109" s="1106" t="s">
        <v>3711</v>
      </c>
      <c r="K109" s="1106">
        <v>9.6517059529465801</v>
      </c>
      <c r="L109" s="1106">
        <v>123.86685578088399</v>
      </c>
      <c r="M109" s="1120" t="s">
        <v>4586</v>
      </c>
      <c r="N109" s="1120" t="s">
        <v>4490</v>
      </c>
      <c r="O109" s="1106" t="s">
        <v>15</v>
      </c>
      <c r="P109" s="1106" t="s">
        <v>16</v>
      </c>
      <c r="Q109" s="1106" t="s">
        <v>35</v>
      </c>
      <c r="R109" s="1106" t="s">
        <v>117</v>
      </c>
      <c r="S109" s="1106" t="s">
        <v>120</v>
      </c>
      <c r="T109" s="1106" t="s">
        <v>4164</v>
      </c>
      <c r="U109" s="1120">
        <v>946</v>
      </c>
      <c r="V109" s="1120" t="s">
        <v>4588</v>
      </c>
      <c r="W109" s="1116">
        <v>45338</v>
      </c>
      <c r="X109" s="1117">
        <v>47168</v>
      </c>
      <c r="Y109" s="1120" t="s">
        <v>4589</v>
      </c>
      <c r="Z109" s="1120" t="s">
        <v>4590</v>
      </c>
      <c r="AA109" s="472">
        <v>45415</v>
      </c>
      <c r="AB109" s="1111" t="s">
        <v>4163</v>
      </c>
      <c r="AC109" s="1121"/>
    </row>
    <row r="110" spans="1:29" ht="15.75" customHeight="1">
      <c r="A110" s="1106" t="s">
        <v>10</v>
      </c>
      <c r="B110" s="1120" t="s">
        <v>27</v>
      </c>
      <c r="C110" s="1120" t="s">
        <v>28</v>
      </c>
      <c r="D110" s="1106" t="s">
        <v>299</v>
      </c>
      <c r="E110" s="1106" t="s">
        <v>28</v>
      </c>
      <c r="F110" s="1107" t="str">
        <f t="array" ref="F110">IFERROR(INDEX(UIID!$K$2:$K354, MATCH(CONCATENATE(B110,D110,G110,J110), UIID!$B$2:$B354&amp;UIID!$D$2:$D354&amp;UIID!$G$2:$G354&amp;UIID!$H$2:$H354, 0),), "Not Found")</f>
        <v>0712-0001</v>
      </c>
      <c r="G110" s="1120" t="s">
        <v>3508</v>
      </c>
      <c r="H110" s="1120"/>
      <c r="I110" s="1120" t="s">
        <v>4442</v>
      </c>
      <c r="J110" s="1120" t="s">
        <v>301</v>
      </c>
      <c r="K110" s="1106">
        <v>9.9612859268488005</v>
      </c>
      <c r="L110" s="1106">
        <v>123.955908234931</v>
      </c>
      <c r="M110" s="1106" t="s">
        <v>302</v>
      </c>
      <c r="N110" s="1120" t="s">
        <v>4443</v>
      </c>
      <c r="O110" s="1106" t="s">
        <v>113</v>
      </c>
      <c r="P110" s="1106" t="s">
        <v>2229</v>
      </c>
      <c r="Q110" s="1106" t="s">
        <v>35</v>
      </c>
      <c r="R110" s="1106" t="s">
        <v>107</v>
      </c>
      <c r="S110" s="1120" t="s">
        <v>191</v>
      </c>
      <c r="T110" s="1106" t="s">
        <v>4164</v>
      </c>
      <c r="U110" s="1120">
        <v>229</v>
      </c>
      <c r="V110" s="1120" t="s">
        <v>4593</v>
      </c>
      <c r="W110" s="1116">
        <v>45513</v>
      </c>
      <c r="X110" s="1117">
        <v>47340</v>
      </c>
      <c r="Y110" s="1120" t="s">
        <v>4594</v>
      </c>
      <c r="Z110" s="1120" t="s">
        <v>4595</v>
      </c>
      <c r="AA110" s="472">
        <v>45443</v>
      </c>
      <c r="AB110" s="1111" t="s">
        <v>4163</v>
      </c>
      <c r="AC110" s="1121"/>
    </row>
    <row r="111" spans="1:29" ht="15.75" customHeight="1">
      <c r="A111" s="1106" t="s">
        <v>10</v>
      </c>
      <c r="B111" s="1120" t="s">
        <v>27</v>
      </c>
      <c r="C111" s="1120" t="s">
        <v>28</v>
      </c>
      <c r="D111" s="1106" t="s">
        <v>29</v>
      </c>
      <c r="E111" s="1106" t="s">
        <v>30</v>
      </c>
      <c r="F111" s="1107" t="str">
        <f t="array" ref="F111">IFERROR(INDEX(UIID!$K$2:$K354, MATCH(CONCATENATE(B111,D111,G111,J111), UIID!$B$2:$B354&amp;UIID!$D$2:$D354&amp;UIID!$G$2:$G354&amp;UIID!$H$2:$H354, 0),), "Not Found")</f>
        <v>0712-0008</v>
      </c>
      <c r="G111" s="1120" t="s">
        <v>3704</v>
      </c>
      <c r="H111" s="1120"/>
      <c r="I111" s="1120" t="s">
        <v>4596</v>
      </c>
      <c r="J111" s="1120" t="s">
        <v>97</v>
      </c>
      <c r="K111" s="1106">
        <v>9.6588668741703092</v>
      </c>
      <c r="L111" s="1106">
        <v>123.872431282376</v>
      </c>
      <c r="M111" s="1120" t="s">
        <v>4597</v>
      </c>
      <c r="N111" s="1120"/>
      <c r="O111" s="1106" t="s">
        <v>15</v>
      </c>
      <c r="P111" s="1106" t="s">
        <v>16</v>
      </c>
      <c r="Q111" s="1106" t="s">
        <v>35</v>
      </c>
      <c r="R111" s="1106" t="s">
        <v>32</v>
      </c>
      <c r="S111" s="1120" t="s">
        <v>36</v>
      </c>
      <c r="T111" s="1106" t="s">
        <v>4164</v>
      </c>
      <c r="U111" s="1120">
        <v>556</v>
      </c>
      <c r="V111" s="1120" t="s">
        <v>4598</v>
      </c>
      <c r="W111" s="1116">
        <v>45348</v>
      </c>
      <c r="X111" s="1117">
        <v>47176</v>
      </c>
      <c r="Y111" s="1120" t="s">
        <v>4599</v>
      </c>
      <c r="Z111" s="1120" t="s">
        <v>4600</v>
      </c>
      <c r="AA111" s="474">
        <v>45387</v>
      </c>
      <c r="AB111" s="1111" t="s">
        <v>4163</v>
      </c>
      <c r="AC111" s="1114">
        <v>44904</v>
      </c>
    </row>
    <row r="112" spans="1:29" ht="15.75" customHeight="1">
      <c r="A112" s="1106" t="s">
        <v>10</v>
      </c>
      <c r="B112" s="176" t="s">
        <v>27</v>
      </c>
      <c r="C112" s="176" t="s">
        <v>123</v>
      </c>
      <c r="D112" s="313" t="s">
        <v>124</v>
      </c>
      <c r="E112" s="313" t="s">
        <v>509</v>
      </c>
      <c r="F112" s="1107" t="str">
        <f t="array" ref="F112">IFERROR(INDEX(UIID!$K$2:$K354, MATCH(CONCATENATE(B112,D112,G112,J112), UIID!$B$2:$B354&amp;UIID!$D$2:$D354&amp;UIID!$G$2:$G354&amp;UIID!$H$2:$H354, 0),), "Not Found")</f>
        <v>0712-0003</v>
      </c>
      <c r="G112" s="176" t="s">
        <v>3460</v>
      </c>
      <c r="H112" s="176"/>
      <c r="I112" s="176" t="s">
        <v>4602</v>
      </c>
      <c r="J112" s="176" t="s">
        <v>227</v>
      </c>
      <c r="K112" s="1106">
        <v>9.7021431242957092</v>
      </c>
      <c r="L112" s="1106">
        <v>124.10275016739</v>
      </c>
      <c r="M112" s="313" t="s">
        <v>4329</v>
      </c>
      <c r="N112" s="176" t="s">
        <v>4330</v>
      </c>
      <c r="O112" s="313" t="s">
        <v>113</v>
      </c>
      <c r="P112" s="1106" t="s">
        <v>2229</v>
      </c>
      <c r="Q112" s="313" t="s">
        <v>35</v>
      </c>
      <c r="R112" s="1106" t="s">
        <v>32</v>
      </c>
      <c r="S112" s="176" t="s">
        <v>1810</v>
      </c>
      <c r="T112" s="313" t="s">
        <v>4157</v>
      </c>
      <c r="U112" s="176">
        <v>600</v>
      </c>
      <c r="V112" s="176" t="s">
        <v>4604</v>
      </c>
      <c r="W112" s="455">
        <v>44911</v>
      </c>
      <c r="X112" s="456">
        <v>46736</v>
      </c>
      <c r="Y112" s="176" t="s">
        <v>4337</v>
      </c>
      <c r="Z112" s="176" t="s">
        <v>4605</v>
      </c>
      <c r="AA112" s="472">
        <v>45418</v>
      </c>
      <c r="AB112" s="1111" t="s">
        <v>4163</v>
      </c>
      <c r="AC112" s="1121"/>
    </row>
    <row r="113" spans="1:29" ht="15.75" customHeight="1">
      <c r="A113" s="1106" t="s">
        <v>10</v>
      </c>
      <c r="B113" s="1132" t="s">
        <v>27</v>
      </c>
      <c r="C113" s="1132" t="s">
        <v>123</v>
      </c>
      <c r="D113" s="1133" t="s">
        <v>3724</v>
      </c>
      <c r="E113" s="1133" t="s">
        <v>509</v>
      </c>
      <c r="F113" s="1107" t="str">
        <f t="array" ref="F113">IFERROR(INDEX(UIID!$K$2:$K354, MATCH(CONCATENATE(B113,D113,G113,J113), UIID!$B$2:$B354&amp;UIID!$D$2:$D354&amp;UIID!$G$2:$G354&amp;UIID!$H$2:$H354, 0),), "Not Found")</f>
        <v>0712-0042</v>
      </c>
      <c r="G113" s="1132" t="s">
        <v>3465</v>
      </c>
      <c r="H113" s="1132"/>
      <c r="I113" s="1132" t="s">
        <v>4606</v>
      </c>
      <c r="J113" s="1132" t="s">
        <v>3725</v>
      </c>
      <c r="K113" s="1127">
        <v>9.6884893069999993</v>
      </c>
      <c r="L113" s="1127">
        <v>124.4007778</v>
      </c>
      <c r="M113" s="1132" t="s">
        <v>4607</v>
      </c>
      <c r="N113" s="1132" t="s">
        <v>4608</v>
      </c>
      <c r="O113" s="1133" t="s">
        <v>15</v>
      </c>
      <c r="P113" s="1133" t="s">
        <v>16</v>
      </c>
      <c r="Q113" s="1133" t="s">
        <v>35</v>
      </c>
      <c r="R113" s="1106" t="s">
        <v>32</v>
      </c>
      <c r="S113" s="1132" t="s">
        <v>47</v>
      </c>
      <c r="T113" s="1133" t="s">
        <v>4164</v>
      </c>
      <c r="U113" s="1132">
        <v>436</v>
      </c>
      <c r="V113" s="1132" t="s">
        <v>4609</v>
      </c>
      <c r="W113" s="1134">
        <v>45212</v>
      </c>
      <c r="X113" s="1135">
        <v>47042</v>
      </c>
      <c r="Y113" s="1132" t="s">
        <v>4610</v>
      </c>
      <c r="Z113" s="1132" t="s">
        <v>4611</v>
      </c>
      <c r="AA113" s="1136">
        <v>45415</v>
      </c>
      <c r="AB113" s="1111" t="s">
        <v>4163</v>
      </c>
      <c r="AC113" s="1121"/>
    </row>
    <row r="114" spans="1:29" ht="15.75" customHeight="1">
      <c r="A114" s="1106" t="s">
        <v>10</v>
      </c>
      <c r="B114" s="1120" t="s">
        <v>27</v>
      </c>
      <c r="C114" s="1120" t="s">
        <v>28</v>
      </c>
      <c r="D114" s="1106" t="s">
        <v>2149</v>
      </c>
      <c r="E114" s="1106" t="s">
        <v>146</v>
      </c>
      <c r="F114" s="1107" t="str">
        <f t="array" ref="F114">IFERROR(INDEX(UIID!$K$2:$K354, MATCH(CONCATENATE(B114,D114,G114,J114), UIID!$B$2:$B354&amp;UIID!$D$2:$D354&amp;UIID!$G$2:$G354&amp;UIID!$H$2:$H354, 0),), "Not Found")</f>
        <v>0712-0020</v>
      </c>
      <c r="G114" s="1120" t="s">
        <v>2150</v>
      </c>
      <c r="H114" s="1120"/>
      <c r="I114" s="1120" t="s">
        <v>4612</v>
      </c>
      <c r="J114" s="1120" t="s">
        <v>2151</v>
      </c>
      <c r="K114" s="1120">
        <v>9.6189160285138193</v>
      </c>
      <c r="L114" s="1120">
        <v>123.94610653855401</v>
      </c>
      <c r="M114" s="1120">
        <v>9422952781</v>
      </c>
      <c r="N114" s="1120"/>
      <c r="O114" s="1106" t="s">
        <v>15</v>
      </c>
      <c r="P114" s="1106" t="s">
        <v>1449</v>
      </c>
      <c r="Q114" s="1106" t="s">
        <v>35</v>
      </c>
      <c r="R114" s="1106" t="s">
        <v>125</v>
      </c>
      <c r="S114" s="1120" t="s">
        <v>2276</v>
      </c>
      <c r="T114" s="1106" t="s">
        <v>4213</v>
      </c>
      <c r="U114" s="1120">
        <v>350</v>
      </c>
      <c r="V114" s="1120" t="s">
        <v>4614</v>
      </c>
      <c r="W114" s="1116">
        <v>45385</v>
      </c>
      <c r="X114" s="1117">
        <v>47212</v>
      </c>
      <c r="Y114" s="1120" t="s">
        <v>4615</v>
      </c>
      <c r="Z114" s="1120" t="s">
        <v>4616</v>
      </c>
      <c r="AA114" s="474">
        <v>45392</v>
      </c>
      <c r="AB114" s="1111" t="s">
        <v>4163</v>
      </c>
      <c r="AC114" s="1121"/>
    </row>
    <row r="115" spans="1:29" ht="15.75" customHeight="1">
      <c r="A115" s="1106" t="s">
        <v>10</v>
      </c>
      <c r="B115" s="1120" t="s">
        <v>27</v>
      </c>
      <c r="C115" s="1120" t="s">
        <v>28</v>
      </c>
      <c r="D115" s="1106" t="s">
        <v>2131</v>
      </c>
      <c r="E115" s="1106" t="s">
        <v>50</v>
      </c>
      <c r="F115" s="1107" t="str">
        <f t="array" ref="F115">IFERROR(INDEX(UIID!$K$2:$K354, MATCH(CONCATENATE(B115,D115,G115,J115), UIID!$B$2:$B354&amp;UIID!$D$2:$D354&amp;UIID!$G$2:$G354&amp;UIID!$H$2:$H354, 0),), "Not Found")</f>
        <v>0712-0019</v>
      </c>
      <c r="G115" s="1120" t="s">
        <v>2132</v>
      </c>
      <c r="H115" s="1120"/>
      <c r="I115" s="1120" t="s">
        <v>4617</v>
      </c>
      <c r="J115" s="1120" t="s">
        <v>2133</v>
      </c>
      <c r="K115" s="1120">
        <v>9.8050667884779692</v>
      </c>
      <c r="L115" s="1120">
        <v>123.797421096226</v>
      </c>
      <c r="M115" s="1120">
        <v>9229417436</v>
      </c>
      <c r="N115" s="1120" t="s">
        <v>4549</v>
      </c>
      <c r="O115" s="1106" t="s">
        <v>113</v>
      </c>
      <c r="P115" s="1106" t="s">
        <v>132</v>
      </c>
      <c r="Q115" s="1106" t="s">
        <v>35</v>
      </c>
      <c r="R115" s="1106" t="s">
        <v>84</v>
      </c>
      <c r="S115" s="1120" t="s">
        <v>93</v>
      </c>
      <c r="T115" s="1106" t="s">
        <v>4213</v>
      </c>
      <c r="U115" s="1120">
        <v>308</v>
      </c>
      <c r="V115" s="1120" t="s">
        <v>4619</v>
      </c>
      <c r="W115" s="1116">
        <v>44964</v>
      </c>
      <c r="X115" s="1117">
        <v>47175</v>
      </c>
      <c r="Y115" s="1120" t="s">
        <v>4620</v>
      </c>
      <c r="Z115" s="1120" t="s">
        <v>4621</v>
      </c>
      <c r="AA115" s="472">
        <v>45456</v>
      </c>
      <c r="AB115" s="1111" t="s">
        <v>4163</v>
      </c>
      <c r="AC115" s="1114">
        <v>44964</v>
      </c>
    </row>
    <row r="116" spans="1:29" ht="15.75" customHeight="1">
      <c r="A116" s="1106" t="s">
        <v>10</v>
      </c>
      <c r="B116" s="1120" t="s">
        <v>27</v>
      </c>
      <c r="C116" s="1120" t="s">
        <v>28</v>
      </c>
      <c r="D116" s="1106" t="s">
        <v>2131</v>
      </c>
      <c r="E116" s="1106" t="s">
        <v>50</v>
      </c>
      <c r="F116" s="1107" t="str">
        <f t="array" ref="F116">IFERROR(INDEX(UIID!$K$2:$K354, MATCH(CONCATENATE(B116,D116,G116,J116), UIID!$B$2:$B354&amp;UIID!$D$2:$D354&amp;UIID!$G$2:$G354&amp;UIID!$H$2:$H354, 0),), "Not Found")</f>
        <v>0712-0019</v>
      </c>
      <c r="G116" s="1120" t="s">
        <v>2132</v>
      </c>
      <c r="H116" s="1120"/>
      <c r="I116" s="1120" t="s">
        <v>4617</v>
      </c>
      <c r="J116" s="1120" t="s">
        <v>2133</v>
      </c>
      <c r="K116" s="1120">
        <v>9.8050667884779692</v>
      </c>
      <c r="L116" s="1120">
        <v>123.797421096226</v>
      </c>
      <c r="M116" s="1120">
        <v>9229417436</v>
      </c>
      <c r="N116" s="1120" t="s">
        <v>4549</v>
      </c>
      <c r="O116" s="1106" t="s">
        <v>113</v>
      </c>
      <c r="P116" s="1106" t="s">
        <v>132</v>
      </c>
      <c r="Q116" s="1106" t="s">
        <v>35</v>
      </c>
      <c r="R116" s="1106" t="s">
        <v>84</v>
      </c>
      <c r="S116" s="1120" t="s">
        <v>85</v>
      </c>
      <c r="T116" s="1106" t="s">
        <v>4164</v>
      </c>
      <c r="U116" s="1120">
        <v>308</v>
      </c>
      <c r="V116" s="1120" t="s">
        <v>4624</v>
      </c>
      <c r="W116" s="1116">
        <v>44964</v>
      </c>
      <c r="X116" s="1117">
        <v>47175</v>
      </c>
      <c r="Y116" s="1120" t="s">
        <v>4620</v>
      </c>
      <c r="Z116" s="1120" t="s">
        <v>4621</v>
      </c>
      <c r="AA116" s="472">
        <v>45456</v>
      </c>
      <c r="AB116" s="1111" t="s">
        <v>4163</v>
      </c>
      <c r="AC116" s="1114">
        <v>44964</v>
      </c>
    </row>
    <row r="117" spans="1:29" ht="15.75" customHeight="1">
      <c r="A117" s="1106" t="s">
        <v>10</v>
      </c>
      <c r="B117" s="1120" t="s">
        <v>27</v>
      </c>
      <c r="C117" s="1120" t="s">
        <v>28</v>
      </c>
      <c r="D117" s="1106" t="s">
        <v>3708</v>
      </c>
      <c r="E117" s="1106" t="s">
        <v>509</v>
      </c>
      <c r="F117" s="1107" t="str">
        <f t="array" ref="F117">IFERROR(INDEX(UIID!$K$2:$K354, MATCH(CONCATENATE(B117,D117,G117,J117), UIID!$B$2:$B354&amp;UIID!$D$2:$D354&amp;UIID!$G$2:$G354&amp;UIID!$H$2:$H354, 0),), "Not Found")</f>
        <v>0712-0021</v>
      </c>
      <c r="G117" s="1120" t="s">
        <v>2212</v>
      </c>
      <c r="H117" s="1120"/>
      <c r="I117" s="1120" t="s">
        <v>4625</v>
      </c>
      <c r="J117" s="1120" t="s">
        <v>3709</v>
      </c>
      <c r="K117" s="1120">
        <v>10.084083662702801</v>
      </c>
      <c r="L117" s="1120">
        <v>124.112433925064</v>
      </c>
      <c r="M117" s="1120" t="s">
        <v>4569</v>
      </c>
      <c r="N117" s="1120" t="s">
        <v>4570</v>
      </c>
      <c r="O117" s="1106" t="s">
        <v>15</v>
      </c>
      <c r="P117" s="1106" t="s">
        <v>16</v>
      </c>
      <c r="Q117" s="1106" t="s">
        <v>35</v>
      </c>
      <c r="R117" s="1106" t="s">
        <v>107</v>
      </c>
      <c r="S117" s="1120" t="s">
        <v>191</v>
      </c>
      <c r="T117" s="1106" t="s">
        <v>4164</v>
      </c>
      <c r="U117" s="1120">
        <v>261</v>
      </c>
      <c r="V117" s="1120" t="s">
        <v>4626</v>
      </c>
      <c r="W117" s="1116">
        <v>45040</v>
      </c>
      <c r="X117" s="1117">
        <v>46866</v>
      </c>
      <c r="Y117" s="1120" t="s">
        <v>4627</v>
      </c>
      <c r="Z117" s="1120" t="s">
        <v>4628</v>
      </c>
      <c r="AA117" s="472">
        <v>45415</v>
      </c>
      <c r="AB117" s="1111" t="s">
        <v>4163</v>
      </c>
      <c r="AC117" s="1121"/>
    </row>
    <row r="118" spans="1:29" ht="15.75" customHeight="1">
      <c r="A118" s="1106" t="s">
        <v>10</v>
      </c>
      <c r="B118" s="1120" t="s">
        <v>27</v>
      </c>
      <c r="C118" s="1120" t="s">
        <v>28</v>
      </c>
      <c r="D118" s="1106" t="s">
        <v>3708</v>
      </c>
      <c r="E118" s="1106" t="s">
        <v>509</v>
      </c>
      <c r="F118" s="1107" t="str">
        <f t="array" ref="F118">IFERROR(INDEX(UIID!$K$2:$K354, MATCH(CONCATENATE(B118,D118,G118,J118), UIID!$B$2:$B354&amp;UIID!$D$2:$D354&amp;UIID!$G$2:$G354&amp;UIID!$H$2:$H354, 0),), "Not Found")</f>
        <v>0712-0021</v>
      </c>
      <c r="G118" s="1120" t="s">
        <v>2212</v>
      </c>
      <c r="H118" s="1120"/>
      <c r="I118" s="1120" t="s">
        <v>4625</v>
      </c>
      <c r="J118" s="1120" t="s">
        <v>3709</v>
      </c>
      <c r="K118" s="1120">
        <v>10.084083662702801</v>
      </c>
      <c r="L118" s="1120">
        <v>124.112433925064</v>
      </c>
      <c r="M118" s="1120" t="s">
        <v>4569</v>
      </c>
      <c r="N118" s="1120" t="s">
        <v>4570</v>
      </c>
      <c r="O118" s="1106" t="s">
        <v>15</v>
      </c>
      <c r="P118" s="1106" t="s">
        <v>16</v>
      </c>
      <c r="Q118" s="1106" t="s">
        <v>35</v>
      </c>
      <c r="R118" s="1106" t="s">
        <v>107</v>
      </c>
      <c r="S118" s="1120" t="s">
        <v>193</v>
      </c>
      <c r="T118" s="1106" t="s">
        <v>4164</v>
      </c>
      <c r="U118" s="1120">
        <v>242</v>
      </c>
      <c r="V118" s="1120" t="s">
        <v>4631</v>
      </c>
      <c r="W118" s="1116">
        <v>45040</v>
      </c>
      <c r="X118" s="1117">
        <v>46866</v>
      </c>
      <c r="Y118" s="1120" t="s">
        <v>4627</v>
      </c>
      <c r="Z118" s="1120" t="s">
        <v>4632</v>
      </c>
      <c r="AA118" s="472">
        <v>45415</v>
      </c>
      <c r="AB118" s="1111" t="s">
        <v>4163</v>
      </c>
      <c r="AC118" s="1121"/>
    </row>
    <row r="119" spans="1:29" ht="15.75" customHeight="1">
      <c r="A119" s="1106" t="s">
        <v>10</v>
      </c>
      <c r="B119" s="1120" t="s">
        <v>27</v>
      </c>
      <c r="C119" s="1120" t="s">
        <v>28</v>
      </c>
      <c r="D119" s="1106" t="s">
        <v>3708</v>
      </c>
      <c r="E119" s="1106" t="s">
        <v>509</v>
      </c>
      <c r="F119" s="1107" t="str">
        <f t="array" ref="F119">IFERROR(INDEX(UIID!$K$2:$K354, MATCH(CONCATENATE(B119,D119,G119,J119), UIID!$B$2:$B354&amp;UIID!$D$2:$D354&amp;UIID!$G$2:$G354&amp;UIID!$H$2:$H354, 0),), "Not Found")</f>
        <v>0712-0021</v>
      </c>
      <c r="G119" s="1120" t="s">
        <v>2212</v>
      </c>
      <c r="H119" s="1120"/>
      <c r="I119" s="1120" t="s">
        <v>4625</v>
      </c>
      <c r="J119" s="1120" t="s">
        <v>3709</v>
      </c>
      <c r="K119" s="1120">
        <v>10.084083662702801</v>
      </c>
      <c r="L119" s="1120">
        <v>124.112433925064</v>
      </c>
      <c r="M119" s="1120" t="s">
        <v>4569</v>
      </c>
      <c r="N119" s="1120" t="s">
        <v>4570</v>
      </c>
      <c r="O119" s="1106" t="s">
        <v>15</v>
      </c>
      <c r="P119" s="1106" t="s">
        <v>16</v>
      </c>
      <c r="Q119" s="1106" t="s">
        <v>35</v>
      </c>
      <c r="R119" s="1106" t="s">
        <v>107</v>
      </c>
      <c r="S119" s="1120" t="s">
        <v>492</v>
      </c>
      <c r="T119" s="1106" t="s">
        <v>4164</v>
      </c>
      <c r="U119" s="1120">
        <v>197</v>
      </c>
      <c r="V119" s="1120" t="s">
        <v>4635</v>
      </c>
      <c r="W119" s="1116">
        <v>45040</v>
      </c>
      <c r="X119" s="1117">
        <v>46866</v>
      </c>
      <c r="Y119" s="1120" t="s">
        <v>4568</v>
      </c>
      <c r="Z119" s="1120" t="s">
        <v>4636</v>
      </c>
      <c r="AA119" s="472">
        <v>45415</v>
      </c>
      <c r="AB119" s="1111" t="s">
        <v>4163</v>
      </c>
      <c r="AC119" s="1121"/>
    </row>
    <row r="120" spans="1:29" ht="15.75" customHeight="1">
      <c r="A120" s="1106" t="s">
        <v>10</v>
      </c>
      <c r="B120" s="1132" t="s">
        <v>27</v>
      </c>
      <c r="C120" s="1132" t="s">
        <v>123</v>
      </c>
      <c r="D120" s="1133" t="s">
        <v>270</v>
      </c>
      <c r="E120" s="1133" t="s">
        <v>123</v>
      </c>
      <c r="F120" s="1107" t="str">
        <f t="array" ref="F120">IFERROR(INDEX(UIID!$K$2:$K354, MATCH(CONCATENATE(B120,D120,G120,J120), UIID!$B$2:$B354&amp;UIID!$D$2:$D354&amp;UIID!$G$2:$G354&amp;UIID!$H$2:$H354, 0),), "Not Found")</f>
        <v>0712-0013</v>
      </c>
      <c r="G120" s="1132" t="s">
        <v>3677</v>
      </c>
      <c r="H120" s="1132"/>
      <c r="I120" s="1132" t="s">
        <v>4637</v>
      </c>
      <c r="J120" s="1132" t="s">
        <v>4638</v>
      </c>
      <c r="K120" s="1133">
        <v>9.6667974582748997</v>
      </c>
      <c r="L120" s="1133">
        <v>124.36827289016099</v>
      </c>
      <c r="M120" s="1133" t="s">
        <v>4388</v>
      </c>
      <c r="N120" s="1132" t="s">
        <v>4389</v>
      </c>
      <c r="O120" s="1133" t="s">
        <v>113</v>
      </c>
      <c r="P120" s="1106" t="s">
        <v>2229</v>
      </c>
      <c r="Q120" s="1133" t="s">
        <v>35</v>
      </c>
      <c r="R120" s="1133" t="s">
        <v>84</v>
      </c>
      <c r="S120" s="1132" t="s">
        <v>85</v>
      </c>
      <c r="T120" s="1133" t="s">
        <v>4164</v>
      </c>
      <c r="U120" s="1132">
        <v>268</v>
      </c>
      <c r="V120" s="1132" t="s">
        <v>4639</v>
      </c>
      <c r="W120" s="1134">
        <v>45056</v>
      </c>
      <c r="X120" s="1135">
        <v>46884</v>
      </c>
      <c r="Y120" s="1132" t="s">
        <v>4406</v>
      </c>
      <c r="Z120" s="1132" t="s">
        <v>4407</v>
      </c>
      <c r="AA120" s="1136">
        <v>45467</v>
      </c>
      <c r="AB120" s="1111" t="s">
        <v>4163</v>
      </c>
      <c r="AC120" s="1121"/>
    </row>
    <row r="121" spans="1:29" ht="15.75" customHeight="1">
      <c r="A121" s="1106" t="s">
        <v>10</v>
      </c>
      <c r="B121" s="1120" t="s">
        <v>27</v>
      </c>
      <c r="C121" s="1120" t="s">
        <v>28</v>
      </c>
      <c r="D121" s="1106" t="s">
        <v>2131</v>
      </c>
      <c r="E121" s="1106" t="s">
        <v>50</v>
      </c>
      <c r="F121" s="1107" t="str">
        <f t="array" ref="F121">IFERROR(INDEX(UIID!$K$2:$K354, MATCH(CONCATENATE(B121,D121,G121,J121), UIID!$B$2:$B354&amp;UIID!$D$2:$D354&amp;UIID!$G$2:$G354&amp;UIID!$H$2:$H354, 0),), "Not Found")</f>
        <v>0712-0019</v>
      </c>
      <c r="G121" s="1120" t="s">
        <v>2132</v>
      </c>
      <c r="H121" s="1120"/>
      <c r="I121" s="1120" t="s">
        <v>4617</v>
      </c>
      <c r="J121" s="1120" t="s">
        <v>2133</v>
      </c>
      <c r="K121" s="1120">
        <v>9.8050667884779692</v>
      </c>
      <c r="L121" s="1120">
        <v>123.797421096226</v>
      </c>
      <c r="M121" s="1120">
        <v>9229417436</v>
      </c>
      <c r="N121" s="1120" t="s">
        <v>4549</v>
      </c>
      <c r="O121" s="1106" t="s">
        <v>113</v>
      </c>
      <c r="P121" s="1106" t="s">
        <v>132</v>
      </c>
      <c r="Q121" s="1137" t="s">
        <v>35</v>
      </c>
      <c r="R121" s="1106" t="s">
        <v>32</v>
      </c>
      <c r="S121" s="1120" t="s">
        <v>39</v>
      </c>
      <c r="T121" s="1106" t="s">
        <v>4164</v>
      </c>
      <c r="U121" s="1120">
        <v>141</v>
      </c>
      <c r="V121" s="1120" t="s">
        <v>4641</v>
      </c>
      <c r="W121" s="1116">
        <v>45084</v>
      </c>
      <c r="X121" s="1117">
        <v>46912</v>
      </c>
      <c r="Y121" s="1120" t="s">
        <v>4642</v>
      </c>
      <c r="Z121" s="1120" t="s">
        <v>4643</v>
      </c>
      <c r="AA121" s="472">
        <v>45456</v>
      </c>
      <c r="AB121" s="1111" t="s">
        <v>4163</v>
      </c>
      <c r="AC121" s="1121"/>
    </row>
    <row r="122" spans="1:29" ht="15.75" customHeight="1">
      <c r="A122" s="1106" t="s">
        <v>10</v>
      </c>
      <c r="B122" s="1120" t="s">
        <v>27</v>
      </c>
      <c r="C122" s="1120" t="s">
        <v>50</v>
      </c>
      <c r="D122" s="1106" t="s">
        <v>248</v>
      </c>
      <c r="E122" s="1106" t="s">
        <v>123</v>
      </c>
      <c r="F122" s="1107" t="str">
        <f t="array" ref="F122">IFERROR(INDEX(UIID!$K$2:$K354, MATCH(CONCATENATE(B122,D122,G122,J122), UIID!$B$2:$B354&amp;UIID!$D$2:$D354&amp;UIID!$G$2:$G354&amp;UIID!$H$2:$H354, 0),), "Not Found")</f>
        <v>0712-0004</v>
      </c>
      <c r="G122" s="1108" t="s">
        <v>3513</v>
      </c>
      <c r="H122" s="1120"/>
      <c r="I122" s="1106" t="s">
        <v>4644</v>
      </c>
      <c r="J122" s="1120" t="s">
        <v>250</v>
      </c>
      <c r="K122" s="1106">
        <v>10.051349891515599</v>
      </c>
      <c r="L122" s="1106">
        <v>124.079209349663</v>
      </c>
      <c r="M122" s="1106" t="s">
        <v>251</v>
      </c>
      <c r="N122" s="1120" t="s">
        <v>4364</v>
      </c>
      <c r="O122" s="1106" t="s">
        <v>113</v>
      </c>
      <c r="P122" s="1139" t="s">
        <v>2229</v>
      </c>
      <c r="Q122" s="1140" t="s">
        <v>10389</v>
      </c>
      <c r="R122" s="1141" t="s">
        <v>107</v>
      </c>
      <c r="S122" s="1120" t="s">
        <v>1610</v>
      </c>
      <c r="T122" s="1106" t="s">
        <v>4164</v>
      </c>
      <c r="U122" s="1120">
        <v>181</v>
      </c>
      <c r="V122" s="1120" t="s">
        <v>4645</v>
      </c>
      <c r="W122" s="1116">
        <v>45072</v>
      </c>
      <c r="X122" s="1117">
        <v>46838</v>
      </c>
      <c r="Y122" s="1120" t="s">
        <v>4351</v>
      </c>
      <c r="Z122" s="1120" t="s">
        <v>4372</v>
      </c>
      <c r="AA122" s="472">
        <v>45495</v>
      </c>
      <c r="AB122" s="1111" t="s">
        <v>4163</v>
      </c>
      <c r="AC122" s="1121"/>
    </row>
    <row r="123" spans="1:29" ht="15.75" customHeight="1">
      <c r="A123" s="1106" t="s">
        <v>10</v>
      </c>
      <c r="B123" s="1120" t="s">
        <v>27</v>
      </c>
      <c r="C123" s="1120" t="s">
        <v>28</v>
      </c>
      <c r="D123" s="1106" t="s">
        <v>299</v>
      </c>
      <c r="E123" s="1106" t="s">
        <v>28</v>
      </c>
      <c r="F123" s="1107" t="str">
        <f t="array" ref="F123">IFERROR(INDEX(UIID!$K$2:$K354, MATCH(CONCATENATE(B123,D123,G123,J123), UIID!$B$2:$B354&amp;UIID!$D$2:$D354&amp;UIID!$G$2:$G354&amp;UIID!$H$2:$H354, 0),), "Not Found")</f>
        <v>0712-0001</v>
      </c>
      <c r="G123" s="1120" t="s">
        <v>3508</v>
      </c>
      <c r="H123" s="1120"/>
      <c r="I123" s="1120" t="s">
        <v>4647</v>
      </c>
      <c r="J123" s="1120" t="s">
        <v>301</v>
      </c>
      <c r="K123" s="1106">
        <v>9.9612859268488005</v>
      </c>
      <c r="L123" s="1106">
        <v>123.955908234931</v>
      </c>
      <c r="M123" s="1106" t="s">
        <v>302</v>
      </c>
      <c r="N123" s="1120" t="s">
        <v>4443</v>
      </c>
      <c r="O123" s="1106" t="s">
        <v>113</v>
      </c>
      <c r="P123" s="1139" t="s">
        <v>2229</v>
      </c>
      <c r="Q123" s="1140" t="s">
        <v>10389</v>
      </c>
      <c r="R123" s="1141" t="s">
        <v>32</v>
      </c>
      <c r="S123" s="1120" t="s">
        <v>43</v>
      </c>
      <c r="T123" s="1106" t="s">
        <v>4164</v>
      </c>
      <c r="U123" s="1120">
        <v>141</v>
      </c>
      <c r="V123" s="1120" t="s">
        <v>4648</v>
      </c>
      <c r="W123" s="1116">
        <v>45075</v>
      </c>
      <c r="X123" s="1117">
        <v>46842</v>
      </c>
      <c r="Y123" s="1120" t="s">
        <v>4649</v>
      </c>
      <c r="Z123" s="1120" t="s">
        <v>4650</v>
      </c>
      <c r="AA123" s="472">
        <v>45443</v>
      </c>
      <c r="AB123" s="1111" t="s">
        <v>4163</v>
      </c>
      <c r="AC123" s="1121"/>
    </row>
    <row r="124" spans="1:29" ht="15.75" customHeight="1">
      <c r="A124" s="1106" t="s">
        <v>10</v>
      </c>
      <c r="B124" s="1120" t="s">
        <v>27</v>
      </c>
      <c r="C124" s="1120" t="s">
        <v>28</v>
      </c>
      <c r="D124" s="1106" t="s">
        <v>299</v>
      </c>
      <c r="E124" s="1106" t="s">
        <v>28</v>
      </c>
      <c r="F124" s="1107" t="str">
        <f t="array" ref="F124">IFERROR(INDEX(UIID!$K$2:$K354, MATCH(CONCATENATE(B124,D124,G124,J124), UIID!$B$2:$B354&amp;UIID!$D$2:$D354&amp;UIID!$G$2:$G354&amp;UIID!$H$2:$H354, 0),), "Not Found")</f>
        <v>0712-0001</v>
      </c>
      <c r="G124" s="1120" t="s">
        <v>3508</v>
      </c>
      <c r="H124" s="1120"/>
      <c r="I124" s="1120" t="s">
        <v>4647</v>
      </c>
      <c r="J124" s="1120" t="s">
        <v>301</v>
      </c>
      <c r="K124" s="1106">
        <v>9.9612859268488005</v>
      </c>
      <c r="L124" s="1106">
        <v>123.955908234931</v>
      </c>
      <c r="M124" s="1106" t="s">
        <v>302</v>
      </c>
      <c r="N124" s="1120" t="s">
        <v>4443</v>
      </c>
      <c r="O124" s="1106" t="s">
        <v>113</v>
      </c>
      <c r="P124" s="1139" t="s">
        <v>2229</v>
      </c>
      <c r="Q124" s="1140" t="s">
        <v>10389</v>
      </c>
      <c r="R124" s="1141" t="s">
        <v>32</v>
      </c>
      <c r="S124" s="1120" t="s">
        <v>45</v>
      </c>
      <c r="T124" s="1106" t="s">
        <v>4164</v>
      </c>
      <c r="U124" s="1120">
        <v>316</v>
      </c>
      <c r="V124" s="1120" t="s">
        <v>4653</v>
      </c>
      <c r="W124" s="1116">
        <v>45355</v>
      </c>
      <c r="X124" s="1117">
        <v>47182</v>
      </c>
      <c r="Y124" s="1120" t="s">
        <v>4456</v>
      </c>
      <c r="Z124" s="1120" t="s">
        <v>4463</v>
      </c>
      <c r="AA124" s="472">
        <v>45443</v>
      </c>
      <c r="AB124" s="1111" t="s">
        <v>4163</v>
      </c>
      <c r="AC124" s="1121"/>
    </row>
    <row r="125" spans="1:29" ht="15.75" customHeight="1">
      <c r="A125" s="1106" t="s">
        <v>10</v>
      </c>
      <c r="B125" s="1120" t="s">
        <v>27</v>
      </c>
      <c r="C125" s="1120" t="s">
        <v>123</v>
      </c>
      <c r="D125" s="1106" t="s">
        <v>285</v>
      </c>
      <c r="E125" s="1106" t="s">
        <v>509</v>
      </c>
      <c r="F125" s="1107" t="str">
        <f t="array" ref="F125">IFERROR(INDEX(UIID!$K$2:$K354, MATCH(CONCATENATE(B125,D125,G125,J125), UIID!$B$2:$B354&amp;UIID!$D$2:$D354&amp;UIID!$G$2:$G354&amp;UIID!$H$2:$H354, 0),), "Not Found")</f>
        <v>0712-0005</v>
      </c>
      <c r="G125" s="1120" t="s">
        <v>3529</v>
      </c>
      <c r="H125" s="1120"/>
      <c r="I125" s="1120" t="s">
        <v>4655</v>
      </c>
      <c r="J125" s="1120" t="s">
        <v>286</v>
      </c>
      <c r="K125" s="1106">
        <v>9.8567162226397809</v>
      </c>
      <c r="L125" s="1106">
        <v>124.336426906886</v>
      </c>
      <c r="M125" s="1106" t="s">
        <v>287</v>
      </c>
      <c r="N125" s="1120" t="s">
        <v>4413</v>
      </c>
      <c r="O125" s="1106" t="s">
        <v>113</v>
      </c>
      <c r="P125" s="1106" t="s">
        <v>2229</v>
      </c>
      <c r="Q125" s="1140" t="s">
        <v>10389</v>
      </c>
      <c r="R125" s="1106" t="s">
        <v>125</v>
      </c>
      <c r="S125" s="1120" t="s">
        <v>1849</v>
      </c>
      <c r="T125" s="1106" t="s">
        <v>4164</v>
      </c>
      <c r="U125" s="1120">
        <v>232</v>
      </c>
      <c r="V125" s="1120" t="s">
        <v>4656</v>
      </c>
      <c r="W125" s="1116">
        <v>45329</v>
      </c>
      <c r="X125" s="1117">
        <v>47157</v>
      </c>
      <c r="Y125" s="1142" t="s">
        <v>4657</v>
      </c>
      <c r="Z125" s="1120" t="s">
        <v>4658</v>
      </c>
      <c r="AA125" s="472">
        <v>45467</v>
      </c>
      <c r="AB125" s="1111" t="s">
        <v>4163</v>
      </c>
      <c r="AC125" s="1114">
        <v>45099</v>
      </c>
    </row>
    <row r="126" spans="1:29" ht="15.75" customHeight="1">
      <c r="A126" s="1106" t="s">
        <v>10</v>
      </c>
      <c r="B126" s="1120" t="s">
        <v>27</v>
      </c>
      <c r="C126" s="1120" t="s">
        <v>123</v>
      </c>
      <c r="D126" s="1106" t="s">
        <v>285</v>
      </c>
      <c r="E126" s="1106" t="s">
        <v>509</v>
      </c>
      <c r="F126" s="1107" t="str">
        <f t="array" ref="F126">IFERROR(INDEX(UIID!$K$2:$K354, MATCH(CONCATENATE(B126,D126,G126,J126), UIID!$B$2:$B354&amp;UIID!$D$2:$D354&amp;UIID!$G$2:$G354&amp;UIID!$H$2:$H354, 0),), "Not Found")</f>
        <v>0712-0005</v>
      </c>
      <c r="G126" s="1120" t="s">
        <v>3529</v>
      </c>
      <c r="H126" s="1120"/>
      <c r="I126" s="1120" t="s">
        <v>4655</v>
      </c>
      <c r="J126" s="1120" t="s">
        <v>286</v>
      </c>
      <c r="K126" s="1106">
        <v>9.8567162226397809</v>
      </c>
      <c r="L126" s="1106">
        <v>124.336426906886</v>
      </c>
      <c r="M126" s="1106" t="s">
        <v>287</v>
      </c>
      <c r="N126" s="1120" t="s">
        <v>4413</v>
      </c>
      <c r="O126" s="1106" t="s">
        <v>113</v>
      </c>
      <c r="P126" s="1106" t="s">
        <v>2229</v>
      </c>
      <c r="Q126" s="1140" t="s">
        <v>10389</v>
      </c>
      <c r="R126" s="1106" t="s">
        <v>107</v>
      </c>
      <c r="S126" s="1120" t="s">
        <v>3304</v>
      </c>
      <c r="T126" s="1106" t="s">
        <v>4213</v>
      </c>
      <c r="U126" s="1120">
        <v>123</v>
      </c>
      <c r="V126" s="1120" t="s">
        <v>4660</v>
      </c>
      <c r="W126" s="1116">
        <v>45099</v>
      </c>
      <c r="X126" s="1117">
        <v>46842</v>
      </c>
      <c r="Y126" s="1120" t="s">
        <v>4417</v>
      </c>
      <c r="Z126" s="1120" t="s">
        <v>4418</v>
      </c>
      <c r="AA126" s="472">
        <v>45467</v>
      </c>
      <c r="AB126" s="1111" t="s">
        <v>4163</v>
      </c>
      <c r="AC126" s="1114"/>
    </row>
    <row r="127" spans="1:29" ht="15.75" customHeight="1">
      <c r="A127" s="1106" t="s">
        <v>10</v>
      </c>
      <c r="B127" s="1120" t="s">
        <v>27</v>
      </c>
      <c r="C127" s="1120" t="s">
        <v>123</v>
      </c>
      <c r="D127" s="1106" t="s">
        <v>285</v>
      </c>
      <c r="E127" s="1106" t="s">
        <v>509</v>
      </c>
      <c r="F127" s="1107" t="str">
        <f t="array" ref="F127">IFERROR(INDEX(UIID!$K$2:$K354, MATCH(CONCATENATE(B127,D127,G127,J127), UIID!$B$2:$B354&amp;UIID!$D$2:$D354&amp;UIID!$G$2:$G354&amp;UIID!$H$2:$H354, 0),), "Not Found")</f>
        <v>0712-0005</v>
      </c>
      <c r="G127" s="1120" t="s">
        <v>3529</v>
      </c>
      <c r="H127" s="1120"/>
      <c r="I127" s="1120" t="s">
        <v>4655</v>
      </c>
      <c r="J127" s="1120" t="s">
        <v>286</v>
      </c>
      <c r="K127" s="1106">
        <v>9.8567162226397809</v>
      </c>
      <c r="L127" s="1106">
        <v>124.336426906886</v>
      </c>
      <c r="M127" s="1106" t="s">
        <v>287</v>
      </c>
      <c r="N127" s="1120" t="s">
        <v>4413</v>
      </c>
      <c r="O127" s="1106" t="s">
        <v>113</v>
      </c>
      <c r="P127" s="1106" t="s">
        <v>2229</v>
      </c>
      <c r="Q127" s="1140" t="s">
        <v>10389</v>
      </c>
      <c r="R127" s="1106" t="s">
        <v>104</v>
      </c>
      <c r="S127" s="1120" t="s">
        <v>173</v>
      </c>
      <c r="T127" s="1106" t="s">
        <v>4164</v>
      </c>
      <c r="U127" s="1120">
        <v>118</v>
      </c>
      <c r="V127" s="1120" t="s">
        <v>4662</v>
      </c>
      <c r="W127" s="1116">
        <v>45329</v>
      </c>
      <c r="X127" s="1117">
        <v>47157</v>
      </c>
      <c r="Y127" s="1120" t="s">
        <v>4427</v>
      </c>
      <c r="Z127" s="1120" t="s">
        <v>4428</v>
      </c>
      <c r="AA127" s="472">
        <v>45467</v>
      </c>
      <c r="AB127" s="1111" t="s">
        <v>4163</v>
      </c>
      <c r="AC127" s="1114">
        <v>45099</v>
      </c>
    </row>
    <row r="128" spans="1:29" ht="15.75" customHeight="1">
      <c r="A128" s="1106" t="s">
        <v>10</v>
      </c>
      <c r="B128" s="1120" t="s">
        <v>27</v>
      </c>
      <c r="C128" s="1120" t="s">
        <v>123</v>
      </c>
      <c r="D128" s="1106" t="s">
        <v>270</v>
      </c>
      <c r="E128" s="1106" t="s">
        <v>123</v>
      </c>
      <c r="F128" s="1107" t="str">
        <f t="array" ref="F128">IFERROR(INDEX(UIID!$K$2:$K354, MATCH(CONCATENATE(B128,D128,G128,J128), UIID!$B$2:$B354&amp;UIID!$D$2:$D354&amp;UIID!$G$2:$G354&amp;UIID!$H$2:$H354, 0),), "Not Found")</f>
        <v>0712-0013</v>
      </c>
      <c r="G128" s="1120" t="s">
        <v>3677</v>
      </c>
      <c r="H128" s="1120"/>
      <c r="I128" s="1120" t="s">
        <v>4637</v>
      </c>
      <c r="J128" s="1120" t="s">
        <v>271</v>
      </c>
      <c r="K128" s="1106">
        <v>9.6667974582748997</v>
      </c>
      <c r="L128" s="1106">
        <v>124.36827289016099</v>
      </c>
      <c r="M128" s="1106" t="s">
        <v>4388</v>
      </c>
      <c r="N128" s="1120" t="s">
        <v>4389</v>
      </c>
      <c r="O128" s="1106" t="s">
        <v>113</v>
      </c>
      <c r="P128" s="1106" t="s">
        <v>2229</v>
      </c>
      <c r="Q128" s="1140" t="s">
        <v>10389</v>
      </c>
      <c r="R128" s="1106" t="s">
        <v>32</v>
      </c>
      <c r="S128" s="1120" t="s">
        <v>43</v>
      </c>
      <c r="T128" s="1106" t="s">
        <v>4164</v>
      </c>
      <c r="U128" s="1120">
        <v>141</v>
      </c>
      <c r="V128" s="1120" t="s">
        <v>4663</v>
      </c>
      <c r="W128" s="1116">
        <v>45100</v>
      </c>
      <c r="X128" s="1117">
        <v>46838</v>
      </c>
      <c r="Y128" s="1120" t="s">
        <v>4411</v>
      </c>
      <c r="Z128" s="1120" t="s">
        <v>4664</v>
      </c>
      <c r="AA128" s="472">
        <v>45467</v>
      </c>
      <c r="AB128" s="1111" t="s">
        <v>4163</v>
      </c>
      <c r="AC128" s="1121"/>
    </row>
    <row r="129" spans="1:29" ht="15.75" customHeight="1">
      <c r="A129" s="1106" t="s">
        <v>10</v>
      </c>
      <c r="B129" s="1120" t="s">
        <v>27</v>
      </c>
      <c r="C129" s="1120" t="s">
        <v>123</v>
      </c>
      <c r="D129" s="1106" t="s">
        <v>270</v>
      </c>
      <c r="E129" s="1106" t="s">
        <v>123</v>
      </c>
      <c r="F129" s="1107" t="str">
        <f t="array" ref="F129">IFERROR(INDEX(UIID!$K$2:$K354, MATCH(CONCATENATE(B129,D129,G129,J129), UIID!$B$2:$B354&amp;UIID!$D$2:$D354&amp;UIID!$G$2:$G354&amp;UIID!$H$2:$H354, 0),), "Not Found")</f>
        <v>0712-0013</v>
      </c>
      <c r="G129" s="1120" t="s">
        <v>3677</v>
      </c>
      <c r="H129" s="1120"/>
      <c r="I129" s="1120" t="s">
        <v>4637</v>
      </c>
      <c r="J129" s="1120" t="s">
        <v>271</v>
      </c>
      <c r="K129" s="1106">
        <v>9.6667974582748997</v>
      </c>
      <c r="L129" s="1106">
        <v>124.36827289016099</v>
      </c>
      <c r="M129" s="1106" t="s">
        <v>4388</v>
      </c>
      <c r="N129" s="1120" t="s">
        <v>4389</v>
      </c>
      <c r="O129" s="1106" t="s">
        <v>113</v>
      </c>
      <c r="P129" s="1106" t="s">
        <v>2229</v>
      </c>
      <c r="Q129" s="1140" t="s">
        <v>10389</v>
      </c>
      <c r="R129" s="1106" t="s">
        <v>2230</v>
      </c>
      <c r="S129" s="1120" t="s">
        <v>1795</v>
      </c>
      <c r="T129" s="1106" t="s">
        <v>4157</v>
      </c>
      <c r="U129" s="1120">
        <v>292</v>
      </c>
      <c r="V129" s="1120" t="s">
        <v>4666</v>
      </c>
      <c r="W129" s="1116">
        <v>45342</v>
      </c>
      <c r="X129" s="1117">
        <v>47032</v>
      </c>
      <c r="Y129" s="1120" t="s">
        <v>4397</v>
      </c>
      <c r="Z129" s="1120" t="s">
        <v>4398</v>
      </c>
      <c r="AA129" s="472">
        <v>45467</v>
      </c>
      <c r="AB129" s="1111" t="s">
        <v>4163</v>
      </c>
      <c r="AC129" s="1121"/>
    </row>
    <row r="130" spans="1:29" ht="15.75" customHeight="1">
      <c r="A130" s="1106" t="s">
        <v>10</v>
      </c>
      <c r="B130" s="1120" t="s">
        <v>27</v>
      </c>
      <c r="C130" s="1120" t="s">
        <v>123</v>
      </c>
      <c r="D130" s="1106" t="s">
        <v>270</v>
      </c>
      <c r="E130" s="1106" t="s">
        <v>123</v>
      </c>
      <c r="F130" s="1107" t="str">
        <f t="array" ref="F130">IFERROR(INDEX(UIID!$K$2:$K354, MATCH(CONCATENATE(B130,D130,G130,J130), UIID!$B$2:$B354&amp;UIID!$D$2:$D354&amp;UIID!$G$2:$G354&amp;UIID!$H$2:$H354, 0),), "Not Found")</f>
        <v>0712-0013</v>
      </c>
      <c r="G130" s="1120" t="s">
        <v>3677</v>
      </c>
      <c r="H130" s="1120"/>
      <c r="I130" s="1120" t="s">
        <v>4637</v>
      </c>
      <c r="J130" s="1120" t="s">
        <v>271</v>
      </c>
      <c r="K130" s="1106">
        <v>9.6667974582748997</v>
      </c>
      <c r="L130" s="1106">
        <v>124.36827289016099</v>
      </c>
      <c r="M130" s="1106" t="s">
        <v>4388</v>
      </c>
      <c r="N130" s="1120" t="s">
        <v>4389</v>
      </c>
      <c r="O130" s="1106" t="s">
        <v>113</v>
      </c>
      <c r="P130" s="1106" t="s">
        <v>2229</v>
      </c>
      <c r="Q130" s="1140" t="s">
        <v>10389</v>
      </c>
      <c r="R130" s="1106" t="s">
        <v>104</v>
      </c>
      <c r="S130" s="1120" t="s">
        <v>173</v>
      </c>
      <c r="T130" s="1106" t="s">
        <v>4164</v>
      </c>
      <c r="U130" s="1120">
        <v>118</v>
      </c>
      <c r="V130" s="1120" t="s">
        <v>4667</v>
      </c>
      <c r="W130" s="1116">
        <v>44247</v>
      </c>
      <c r="X130" s="1117">
        <v>47170</v>
      </c>
      <c r="Y130" s="1120" t="s">
        <v>4390</v>
      </c>
      <c r="Z130" s="1120" t="s">
        <v>4404</v>
      </c>
      <c r="AA130" s="472">
        <v>45467</v>
      </c>
      <c r="AB130" s="1111" t="s">
        <v>4163</v>
      </c>
      <c r="AC130" s="1121"/>
    </row>
    <row r="131" spans="1:29" ht="15.75" customHeight="1">
      <c r="A131" s="1106" t="s">
        <v>10</v>
      </c>
      <c r="B131" s="1120" t="s">
        <v>27</v>
      </c>
      <c r="C131" s="1120" t="s">
        <v>123</v>
      </c>
      <c r="D131" s="1106" t="s">
        <v>270</v>
      </c>
      <c r="E131" s="1106" t="s">
        <v>123</v>
      </c>
      <c r="F131" s="1107" t="str">
        <f t="array" ref="F131">IFERROR(INDEX(UIID!$K$2:$K354, MATCH(CONCATENATE(B131,D131,G131,J131), UIID!$B$2:$B354&amp;UIID!$D$2:$D354&amp;UIID!$G$2:$G354&amp;UIID!$H$2:$H354, 0),), "Not Found")</f>
        <v>0712-0013</v>
      </c>
      <c r="G131" s="1120" t="s">
        <v>3677</v>
      </c>
      <c r="H131" s="1120"/>
      <c r="I131" s="1120" t="s">
        <v>4637</v>
      </c>
      <c r="J131" s="1120" t="s">
        <v>271</v>
      </c>
      <c r="K131" s="1106">
        <v>9.6667974582748997</v>
      </c>
      <c r="L131" s="1106">
        <v>124.36827289016099</v>
      </c>
      <c r="M131" s="1106" t="s">
        <v>4388</v>
      </c>
      <c r="N131" s="1120" t="s">
        <v>4389</v>
      </c>
      <c r="O131" s="1106" t="s">
        <v>113</v>
      </c>
      <c r="P131" s="1106" t="s">
        <v>2229</v>
      </c>
      <c r="Q131" s="1140" t="s">
        <v>10389</v>
      </c>
      <c r="R131" s="1106" t="s">
        <v>87</v>
      </c>
      <c r="S131" s="1120" t="s">
        <v>737</v>
      </c>
      <c r="T131" s="1106" t="s">
        <v>4164</v>
      </c>
      <c r="U131" s="1120">
        <v>196</v>
      </c>
      <c r="V131" s="1120" t="s">
        <v>4669</v>
      </c>
      <c r="W131" s="1116">
        <v>44247</v>
      </c>
      <c r="X131" s="1117">
        <v>47032</v>
      </c>
      <c r="Y131" s="1120" t="s">
        <v>4409</v>
      </c>
      <c r="Z131" s="1120" t="s">
        <v>4670</v>
      </c>
      <c r="AA131" s="472">
        <v>45467</v>
      </c>
      <c r="AB131" s="1111" t="s">
        <v>4163</v>
      </c>
      <c r="AC131" s="1121"/>
    </row>
    <row r="132" spans="1:29" ht="15.75" customHeight="1">
      <c r="A132" s="1106" t="s">
        <v>10</v>
      </c>
      <c r="B132" s="1120" t="s">
        <v>27</v>
      </c>
      <c r="C132" s="1120" t="s">
        <v>123</v>
      </c>
      <c r="D132" s="1106" t="s">
        <v>270</v>
      </c>
      <c r="E132" s="1106" t="s">
        <v>123</v>
      </c>
      <c r="F132" s="1107" t="str">
        <f t="array" ref="F132">IFERROR(INDEX(UIID!$K$2:$K354, MATCH(CONCATENATE(B132,D132,G132,J132), UIID!$B$2:$B354&amp;UIID!$D$2:$D354&amp;UIID!$G$2:$G354&amp;UIID!$H$2:$H354, 0),), "Not Found")</f>
        <v>0712-0013</v>
      </c>
      <c r="G132" s="1120" t="s">
        <v>3677</v>
      </c>
      <c r="H132" s="1120"/>
      <c r="I132" s="1120" t="s">
        <v>4637</v>
      </c>
      <c r="J132" s="1120" t="s">
        <v>271</v>
      </c>
      <c r="K132" s="1106">
        <v>9.6667974582748997</v>
      </c>
      <c r="L132" s="1106">
        <v>124.36827289016099</v>
      </c>
      <c r="M132" s="1106" t="s">
        <v>4388</v>
      </c>
      <c r="N132" s="1120" t="s">
        <v>4389</v>
      </c>
      <c r="O132" s="1106" t="s">
        <v>113</v>
      </c>
      <c r="P132" s="1106" t="s">
        <v>2229</v>
      </c>
      <c r="Q132" s="1140" t="s">
        <v>10389</v>
      </c>
      <c r="R132" s="1106" t="s">
        <v>125</v>
      </c>
      <c r="S132" s="1120" t="s">
        <v>1849</v>
      </c>
      <c r="T132" s="1106" t="s">
        <v>4164</v>
      </c>
      <c r="U132" s="1120">
        <v>232</v>
      </c>
      <c r="V132" s="1120" t="s">
        <v>4671</v>
      </c>
      <c r="W132" s="1116">
        <v>44247</v>
      </c>
      <c r="X132" s="1117">
        <v>47098</v>
      </c>
      <c r="Y132" s="1143" t="s">
        <v>4672</v>
      </c>
      <c r="Z132" s="1120" t="s">
        <v>4673</v>
      </c>
      <c r="AA132" s="472">
        <v>45467</v>
      </c>
      <c r="AB132" s="1111" t="s">
        <v>4163</v>
      </c>
      <c r="AC132" s="1121"/>
    </row>
    <row r="133" spans="1:29" ht="15.75" customHeight="1">
      <c r="A133" s="1106" t="s">
        <v>10</v>
      </c>
      <c r="B133" s="1120" t="s">
        <v>27</v>
      </c>
      <c r="C133" s="1120" t="s">
        <v>123</v>
      </c>
      <c r="D133" s="1106" t="s">
        <v>270</v>
      </c>
      <c r="E133" s="1106" t="s">
        <v>123</v>
      </c>
      <c r="F133" s="1107" t="str">
        <f t="array" ref="F133">IFERROR(INDEX(UIID!$K$2:$K354, MATCH(CONCATENATE(B133,D133,G133,J133), UIID!$B$2:$B354&amp;UIID!$D$2:$D354&amp;UIID!$G$2:$G354&amp;UIID!$H$2:$H354, 0),), "Not Found")</f>
        <v>0712-0013</v>
      </c>
      <c r="G133" s="1120" t="s">
        <v>3677</v>
      </c>
      <c r="H133" s="1120"/>
      <c r="I133" s="1120" t="s">
        <v>4637</v>
      </c>
      <c r="J133" s="1120" t="s">
        <v>271</v>
      </c>
      <c r="K133" s="1106">
        <v>9.6667974582748997</v>
      </c>
      <c r="L133" s="1106">
        <v>124.36827289016099</v>
      </c>
      <c r="M133" s="1106" t="s">
        <v>4388</v>
      </c>
      <c r="N133" s="1120" t="s">
        <v>4389</v>
      </c>
      <c r="O133" s="1106" t="s">
        <v>113</v>
      </c>
      <c r="P133" s="1106" t="s">
        <v>2229</v>
      </c>
      <c r="Q133" s="1140" t="s">
        <v>10389</v>
      </c>
      <c r="R133" s="1106" t="s">
        <v>84</v>
      </c>
      <c r="S133" s="1120" t="s">
        <v>170</v>
      </c>
      <c r="T133" s="1106" t="s">
        <v>4213</v>
      </c>
      <c r="U133" s="1120">
        <v>268</v>
      </c>
      <c r="V133" s="1120" t="s">
        <v>4675</v>
      </c>
      <c r="W133" s="1116">
        <v>44247</v>
      </c>
      <c r="X133" s="1117">
        <v>47170</v>
      </c>
      <c r="Y133" s="1120" t="s">
        <v>4406</v>
      </c>
      <c r="Z133" s="1120" t="s">
        <v>4407</v>
      </c>
      <c r="AA133" s="472">
        <v>45467</v>
      </c>
      <c r="AB133" s="1111" t="s">
        <v>4163</v>
      </c>
      <c r="AC133" s="1121"/>
    </row>
    <row r="134" spans="1:29" ht="15.75" customHeight="1">
      <c r="A134" s="1106" t="s">
        <v>10</v>
      </c>
      <c r="B134" s="1120" t="s">
        <v>27</v>
      </c>
      <c r="C134" s="1120" t="s">
        <v>123</v>
      </c>
      <c r="D134" s="1106" t="s">
        <v>124</v>
      </c>
      <c r="E134" s="1106" t="s">
        <v>509</v>
      </c>
      <c r="F134" s="1107" t="str">
        <f t="array" ref="F134">IFERROR(INDEX(UIID!$K$2:$K354, MATCH(CONCATENATE(B134,D134,G134,J134), UIID!$B$2:$B354&amp;UIID!$D$2:$D354&amp;UIID!$G$2:$G354&amp;UIID!$H$2:$H354, 0),), "Not Found")</f>
        <v>0712-0003</v>
      </c>
      <c r="G134" s="1120" t="s">
        <v>3460</v>
      </c>
      <c r="H134" s="1120"/>
      <c r="I134" s="1120" t="s">
        <v>4676</v>
      </c>
      <c r="J134" s="1120" t="s">
        <v>227</v>
      </c>
      <c r="K134" s="1106">
        <v>9.7021431242957092</v>
      </c>
      <c r="L134" s="1106">
        <v>124.10275016739</v>
      </c>
      <c r="M134" s="1106" t="s">
        <v>4329</v>
      </c>
      <c r="N134" s="1120" t="s">
        <v>4330</v>
      </c>
      <c r="O134" s="1106" t="s">
        <v>113</v>
      </c>
      <c r="P134" s="1106" t="s">
        <v>2229</v>
      </c>
      <c r="Q134" s="1140" t="s">
        <v>10389</v>
      </c>
      <c r="R134" s="1106" t="s">
        <v>104</v>
      </c>
      <c r="S134" s="1120" t="s">
        <v>173</v>
      </c>
      <c r="T134" s="1106" t="s">
        <v>4164</v>
      </c>
      <c r="U134" s="1120">
        <v>118</v>
      </c>
      <c r="V134" s="1120" t="s">
        <v>4677</v>
      </c>
      <c r="W134" s="1116">
        <v>45342</v>
      </c>
      <c r="X134" s="1117">
        <v>47170</v>
      </c>
      <c r="Y134" s="1120" t="s">
        <v>4340</v>
      </c>
      <c r="Z134" s="1120" t="s">
        <v>4678</v>
      </c>
      <c r="AA134" s="472">
        <v>45481</v>
      </c>
      <c r="AB134" s="1111" t="s">
        <v>4163</v>
      </c>
      <c r="AC134" s="1121"/>
    </row>
    <row r="135" spans="1:29" ht="15.75" customHeight="1">
      <c r="A135" s="1106" t="s">
        <v>10</v>
      </c>
      <c r="B135" s="1132" t="s">
        <v>27</v>
      </c>
      <c r="C135" s="1132" t="s">
        <v>123</v>
      </c>
      <c r="D135" s="1133" t="s">
        <v>124</v>
      </c>
      <c r="E135" s="1133" t="s">
        <v>509</v>
      </c>
      <c r="F135" s="1107" t="str">
        <f t="array" ref="F135">IFERROR(INDEX(UIID!$K$2:$K354, MATCH(CONCATENATE(B135,D135,G135,J135), UIID!$B$2:$B354&amp;UIID!$D$2:$D354&amp;UIID!$G$2:$G354&amp;UIID!$H$2:$H354, 0),), "Not Found")</f>
        <v>0712-0003</v>
      </c>
      <c r="G135" s="1132" t="s">
        <v>3460</v>
      </c>
      <c r="H135" s="1132"/>
      <c r="I135" s="1132" t="s">
        <v>4676</v>
      </c>
      <c r="J135" s="1132" t="s">
        <v>227</v>
      </c>
      <c r="K135" s="1133">
        <v>9.7021431242957092</v>
      </c>
      <c r="L135" s="1133">
        <v>124.10275016739</v>
      </c>
      <c r="M135" s="1133" t="s">
        <v>4329</v>
      </c>
      <c r="N135" s="1132" t="s">
        <v>4330</v>
      </c>
      <c r="O135" s="1133" t="s">
        <v>113</v>
      </c>
      <c r="P135" s="1106" t="s">
        <v>2229</v>
      </c>
      <c r="Q135" s="1140" t="s">
        <v>10389</v>
      </c>
      <c r="R135" s="1133" t="s">
        <v>87</v>
      </c>
      <c r="S135" s="1132" t="s">
        <v>737</v>
      </c>
      <c r="T135" s="1133" t="s">
        <v>4164</v>
      </c>
      <c r="U135" s="1132">
        <v>196</v>
      </c>
      <c r="V135" s="1132" t="s">
        <v>4679</v>
      </c>
      <c r="W135" s="1134">
        <v>45342</v>
      </c>
      <c r="X135" s="1135">
        <v>47170</v>
      </c>
      <c r="Y135" s="1132" t="s">
        <v>4340</v>
      </c>
      <c r="Z135" s="1132" t="s">
        <v>4680</v>
      </c>
      <c r="AA135" s="472">
        <v>45481</v>
      </c>
      <c r="AB135" s="1111" t="s">
        <v>4163</v>
      </c>
      <c r="AC135" s="1121"/>
    </row>
    <row r="136" spans="1:29" ht="15.75" customHeight="1">
      <c r="A136" s="1106" t="s">
        <v>10</v>
      </c>
      <c r="B136" s="1120" t="s">
        <v>27</v>
      </c>
      <c r="C136" s="1106" t="s">
        <v>50</v>
      </c>
      <c r="D136" s="1106" t="s">
        <v>248</v>
      </c>
      <c r="E136" s="1106" t="s">
        <v>123</v>
      </c>
      <c r="F136" s="1107" t="str">
        <f t="array" ref="F136">IFERROR(INDEX(UIID!$K$2:$K354, MATCH(CONCATENATE(B136,D136,G136,J136), UIID!$B$2:$B354&amp;UIID!$D$2:$D354&amp;UIID!$G$2:$G354&amp;UIID!$H$2:$H354, 0),), "Not Found")</f>
        <v>0712-0004</v>
      </c>
      <c r="G136" s="1108" t="s">
        <v>3513</v>
      </c>
      <c r="H136" s="1106"/>
      <c r="I136" s="1106" t="s">
        <v>4644</v>
      </c>
      <c r="J136" s="1106" t="s">
        <v>250</v>
      </c>
      <c r="K136" s="1106">
        <v>10.051349891515599</v>
      </c>
      <c r="L136" s="1106">
        <v>124.079209349663</v>
      </c>
      <c r="M136" s="1106" t="s">
        <v>256</v>
      </c>
      <c r="N136" s="1106" t="s">
        <v>4364</v>
      </c>
      <c r="O136" s="1106" t="s">
        <v>113</v>
      </c>
      <c r="P136" s="1106" t="s">
        <v>2229</v>
      </c>
      <c r="Q136" s="1140" t="s">
        <v>10389</v>
      </c>
      <c r="R136" s="1106" t="s">
        <v>84</v>
      </c>
      <c r="S136" s="1120" t="s">
        <v>170</v>
      </c>
      <c r="T136" s="1106" t="s">
        <v>4213</v>
      </c>
      <c r="U136" s="1120" t="s">
        <v>94</v>
      </c>
      <c r="V136" s="1120" t="s">
        <v>4681</v>
      </c>
      <c r="W136" s="1116">
        <v>45365</v>
      </c>
      <c r="X136" s="1117">
        <v>47192</v>
      </c>
      <c r="Y136" s="1138" t="s">
        <v>4682</v>
      </c>
      <c r="Z136" s="1120" t="s">
        <v>4683</v>
      </c>
      <c r="AA136" s="472">
        <v>45495</v>
      </c>
      <c r="AB136" s="1111" t="s">
        <v>4163</v>
      </c>
      <c r="AC136" s="1121"/>
    </row>
    <row r="137" spans="1:29" ht="15.75" customHeight="1">
      <c r="A137" s="1106" t="s">
        <v>10</v>
      </c>
      <c r="B137" s="1120" t="s">
        <v>27</v>
      </c>
      <c r="C137" s="1106" t="s">
        <v>50</v>
      </c>
      <c r="D137" s="1106" t="s">
        <v>248</v>
      </c>
      <c r="E137" s="1106" t="s">
        <v>123</v>
      </c>
      <c r="F137" s="1107" t="str">
        <f t="array" ref="F137">IFERROR(INDEX(UIID!$K$2:$K354, MATCH(CONCATENATE(B137,D137,G137,J137), UIID!$B$2:$B354&amp;UIID!$D$2:$D354&amp;UIID!$G$2:$G354&amp;UIID!$H$2:$H354, 0),), "Not Found")</f>
        <v>0712-0004</v>
      </c>
      <c r="G137" s="1108" t="s">
        <v>3513</v>
      </c>
      <c r="H137" s="1106"/>
      <c r="I137" s="1106" t="s">
        <v>4644</v>
      </c>
      <c r="J137" s="1106" t="s">
        <v>250</v>
      </c>
      <c r="K137" s="1106">
        <v>10.051349891515599</v>
      </c>
      <c r="L137" s="1106">
        <v>124.079209349663</v>
      </c>
      <c r="M137" s="1106" t="s">
        <v>256</v>
      </c>
      <c r="N137" s="1106" t="s">
        <v>4364</v>
      </c>
      <c r="O137" s="1106" t="s">
        <v>113</v>
      </c>
      <c r="P137" s="1106" t="s">
        <v>2229</v>
      </c>
      <c r="Q137" s="1140" t="s">
        <v>10389</v>
      </c>
      <c r="R137" s="1106" t="s">
        <v>84</v>
      </c>
      <c r="S137" s="1120" t="s">
        <v>167</v>
      </c>
      <c r="T137" s="1106" t="s">
        <v>4164</v>
      </c>
      <c r="U137" s="1120" t="s">
        <v>94</v>
      </c>
      <c r="V137" s="1120" t="s">
        <v>4685</v>
      </c>
      <c r="W137" s="1116">
        <v>45365</v>
      </c>
      <c r="X137" s="1117">
        <v>47192</v>
      </c>
      <c r="Y137" s="1138" t="s">
        <v>4682</v>
      </c>
      <c r="Z137" s="1120" t="s">
        <v>4683</v>
      </c>
      <c r="AA137" s="472">
        <v>45495</v>
      </c>
      <c r="AB137" s="1111" t="s">
        <v>4163</v>
      </c>
      <c r="AC137" s="1121"/>
    </row>
    <row r="138" spans="1:29" ht="15.75" customHeight="1">
      <c r="A138" s="1106" t="s">
        <v>10</v>
      </c>
      <c r="B138" s="1132" t="s">
        <v>27</v>
      </c>
      <c r="C138" s="1133" t="s">
        <v>50</v>
      </c>
      <c r="D138" s="1133" t="s">
        <v>248</v>
      </c>
      <c r="E138" s="1133" t="s">
        <v>123</v>
      </c>
      <c r="F138" s="1107" t="str">
        <f t="array" ref="F138">IFERROR(INDEX(UIID!$K$2:$K354, MATCH(CONCATENATE(B138,D138,G138,J138), UIID!$B$2:$B354&amp;UIID!$D$2:$D354&amp;UIID!$G$2:$G354&amp;UIID!$H$2:$H354, 0),), "Not Found")</f>
        <v>0712-0004</v>
      </c>
      <c r="G138" s="1108" t="s">
        <v>3513</v>
      </c>
      <c r="H138" s="1133"/>
      <c r="I138" s="1133" t="s">
        <v>4644</v>
      </c>
      <c r="J138" s="1133" t="s">
        <v>250</v>
      </c>
      <c r="K138" s="1106">
        <v>10.051349891515599</v>
      </c>
      <c r="L138" s="1106">
        <v>124.079209349663</v>
      </c>
      <c r="M138" s="1133" t="s">
        <v>256</v>
      </c>
      <c r="N138" s="1133" t="s">
        <v>4364</v>
      </c>
      <c r="O138" s="1133" t="s">
        <v>113</v>
      </c>
      <c r="P138" s="1106" t="s">
        <v>2229</v>
      </c>
      <c r="Q138" s="1140" t="s">
        <v>10389</v>
      </c>
      <c r="R138" s="1133" t="s">
        <v>87</v>
      </c>
      <c r="S138" s="1132" t="s">
        <v>737</v>
      </c>
      <c r="T138" s="1133" t="s">
        <v>4164</v>
      </c>
      <c r="U138" s="1132" t="s">
        <v>165</v>
      </c>
      <c r="V138" s="1132" t="s">
        <v>4686</v>
      </c>
      <c r="W138" s="1134">
        <v>45365</v>
      </c>
      <c r="X138" s="1135">
        <v>47192</v>
      </c>
      <c r="Y138" s="1132" t="s">
        <v>4369</v>
      </c>
      <c r="Z138" s="1132" t="s">
        <v>4370</v>
      </c>
      <c r="AA138" s="472">
        <v>45495</v>
      </c>
      <c r="AB138" s="1111" t="s">
        <v>4163</v>
      </c>
      <c r="AC138" s="1121"/>
    </row>
    <row r="139" spans="1:29" ht="15.75" customHeight="1">
      <c r="A139" s="1106" t="s">
        <v>10</v>
      </c>
      <c r="B139" s="1106" t="s">
        <v>27</v>
      </c>
      <c r="C139" s="1106" t="s">
        <v>28</v>
      </c>
      <c r="D139" s="1106" t="s">
        <v>29</v>
      </c>
      <c r="E139" s="1106" t="s">
        <v>30</v>
      </c>
      <c r="F139" s="1107" t="str">
        <f t="array" ref="F139">IFERROR(INDEX(UIID!$K$2:$K354, MATCH(CONCATENATE(B139,D139,G139,J139), UIID!$B$2:$B354&amp;UIID!$D$2:$D354&amp;UIID!$G$2:$G354&amp;UIID!$H$2:$H354, 0),), "Not Found")</f>
        <v>0712-0010</v>
      </c>
      <c r="G139" s="1106" t="s">
        <v>163</v>
      </c>
      <c r="H139" s="1106"/>
      <c r="I139" s="1106" t="s">
        <v>4471</v>
      </c>
      <c r="J139" s="1106" t="s">
        <v>3706</v>
      </c>
      <c r="K139" s="313">
        <v>9.6895627850084391</v>
      </c>
      <c r="L139" s="313">
        <v>123.861600352049</v>
      </c>
      <c r="M139" s="1106" t="s">
        <v>164</v>
      </c>
      <c r="N139" s="1106" t="s">
        <v>4472</v>
      </c>
      <c r="O139" s="1106" t="s">
        <v>15</v>
      </c>
      <c r="P139" s="1106" t="s">
        <v>16</v>
      </c>
      <c r="Q139" s="1140" t="s">
        <v>10389</v>
      </c>
      <c r="R139" s="1106" t="s">
        <v>84</v>
      </c>
      <c r="S139" s="1120" t="s">
        <v>170</v>
      </c>
      <c r="T139" s="1106" t="s">
        <v>4213</v>
      </c>
      <c r="U139" s="1120" t="s">
        <v>94</v>
      </c>
      <c r="V139" s="1120" t="s">
        <v>4687</v>
      </c>
      <c r="W139" s="1116">
        <v>45309</v>
      </c>
      <c r="X139" s="1117">
        <v>47137</v>
      </c>
      <c r="Y139" s="1120" t="s">
        <v>4688</v>
      </c>
      <c r="Z139" s="1120" t="s">
        <v>4689</v>
      </c>
      <c r="AA139" s="472">
        <v>45523</v>
      </c>
      <c r="AB139" s="1111" t="s">
        <v>4163</v>
      </c>
      <c r="AC139" s="1114">
        <v>45140</v>
      </c>
    </row>
    <row r="140" spans="1:29" ht="15.75" customHeight="1">
      <c r="A140" s="1106" t="s">
        <v>10</v>
      </c>
      <c r="B140" s="1120" t="s">
        <v>27</v>
      </c>
      <c r="C140" s="1106" t="s">
        <v>28</v>
      </c>
      <c r="D140" s="1106" t="s">
        <v>29</v>
      </c>
      <c r="E140" s="1106" t="s">
        <v>30</v>
      </c>
      <c r="F140" s="1107" t="str">
        <f t="array" ref="F140">IFERROR(INDEX(UIID!$K$2:$K354, MATCH(CONCATENATE(B140,D140,G140,J140), UIID!$B$2:$B354&amp;UIID!$D$2:$D354&amp;UIID!$G$2:$G354&amp;UIID!$H$2:$H354, 0),), "Not Found")</f>
        <v>0712-0010</v>
      </c>
      <c r="G140" s="1106" t="s">
        <v>163</v>
      </c>
      <c r="H140" s="1106"/>
      <c r="I140" s="1106" t="s">
        <v>4471</v>
      </c>
      <c r="J140" s="1106" t="s">
        <v>3706</v>
      </c>
      <c r="K140" s="313">
        <v>9.6895627850084391</v>
      </c>
      <c r="L140" s="313">
        <v>123.861600352049</v>
      </c>
      <c r="M140" s="1106" t="s">
        <v>164</v>
      </c>
      <c r="N140" s="1106" t="s">
        <v>4472</v>
      </c>
      <c r="O140" s="1106" t="s">
        <v>15</v>
      </c>
      <c r="P140" s="1106" t="s">
        <v>16</v>
      </c>
      <c r="Q140" s="1140" t="s">
        <v>10389</v>
      </c>
      <c r="R140" s="1106" t="s">
        <v>84</v>
      </c>
      <c r="S140" s="1120" t="s">
        <v>167</v>
      </c>
      <c r="T140" s="1106" t="s">
        <v>4164</v>
      </c>
      <c r="U140" s="1120" t="s">
        <v>94</v>
      </c>
      <c r="V140" s="1120" t="s">
        <v>4692</v>
      </c>
      <c r="W140" s="1116">
        <v>45309</v>
      </c>
      <c r="X140" s="1117">
        <v>47137</v>
      </c>
      <c r="Y140" s="1120" t="s">
        <v>4688</v>
      </c>
      <c r="Z140" s="1120" t="s">
        <v>4689</v>
      </c>
      <c r="AA140" s="472">
        <v>45523</v>
      </c>
      <c r="AB140" s="1111" t="s">
        <v>4163</v>
      </c>
      <c r="AC140" s="1114">
        <v>45140</v>
      </c>
    </row>
    <row r="141" spans="1:29" ht="15.75" customHeight="1">
      <c r="A141" s="1106" t="s">
        <v>10</v>
      </c>
      <c r="B141" s="1120" t="s">
        <v>27</v>
      </c>
      <c r="C141" s="1106" t="s">
        <v>28</v>
      </c>
      <c r="D141" s="1106" t="s">
        <v>29</v>
      </c>
      <c r="E141" s="1106" t="s">
        <v>30</v>
      </c>
      <c r="F141" s="1107" t="str">
        <f t="array" ref="F141">IFERROR(INDEX(UIID!$K$2:$K354, MATCH(CONCATENATE(B141,D141,G141,J141), UIID!$B$2:$B354&amp;UIID!$D$2:$D354&amp;UIID!$G$2:$G354&amp;UIID!$H$2:$H354, 0),), "Not Found")</f>
        <v>0712-0010</v>
      </c>
      <c r="G141" s="1106" t="s">
        <v>163</v>
      </c>
      <c r="H141" s="1106"/>
      <c r="I141" s="1106" t="s">
        <v>4471</v>
      </c>
      <c r="J141" s="1106" t="s">
        <v>3706</v>
      </c>
      <c r="K141" s="313">
        <v>9.6895627850084391</v>
      </c>
      <c r="L141" s="313">
        <v>123.861600352049</v>
      </c>
      <c r="M141" s="1106" t="s">
        <v>164</v>
      </c>
      <c r="N141" s="1106" t="s">
        <v>4472</v>
      </c>
      <c r="O141" s="1106" t="s">
        <v>15</v>
      </c>
      <c r="P141" s="1106" t="s">
        <v>16</v>
      </c>
      <c r="Q141" s="1140" t="s">
        <v>10389</v>
      </c>
      <c r="R141" s="1106" t="s">
        <v>104</v>
      </c>
      <c r="S141" s="1120" t="s">
        <v>173</v>
      </c>
      <c r="T141" s="1106" t="s">
        <v>4164</v>
      </c>
      <c r="U141" s="1120" t="s">
        <v>106</v>
      </c>
      <c r="V141" s="1120" t="s">
        <v>4693</v>
      </c>
      <c r="W141" s="1116">
        <v>45309</v>
      </c>
      <c r="X141" s="1117">
        <v>47137</v>
      </c>
      <c r="Y141" s="1120" t="s">
        <v>4694</v>
      </c>
      <c r="Z141" s="1120" t="s">
        <v>4695</v>
      </c>
      <c r="AA141" s="472">
        <v>45523</v>
      </c>
      <c r="AB141" s="1111" t="s">
        <v>4163</v>
      </c>
      <c r="AC141" s="1114">
        <v>45140</v>
      </c>
    </row>
    <row r="142" spans="1:29" ht="15.75" customHeight="1">
      <c r="A142" s="1106" t="s">
        <v>10</v>
      </c>
      <c r="B142" s="1120" t="s">
        <v>27</v>
      </c>
      <c r="C142" s="1106" t="s">
        <v>28</v>
      </c>
      <c r="D142" s="1106" t="s">
        <v>29</v>
      </c>
      <c r="E142" s="1106" t="s">
        <v>30</v>
      </c>
      <c r="F142" s="1107" t="str">
        <f t="array" ref="F142">IFERROR(INDEX(UIID!$K$2:$K354, MATCH(CONCATENATE(B142,D142,G142,J142), UIID!$B$2:$B354&amp;UIID!$D$2:$D354&amp;UIID!$G$2:$G354&amp;UIID!$H$2:$H354, 0),), "Not Found")</f>
        <v>0712-0010</v>
      </c>
      <c r="G142" s="1106" t="s">
        <v>163</v>
      </c>
      <c r="H142" s="1106"/>
      <c r="I142" s="1106" t="s">
        <v>4471</v>
      </c>
      <c r="J142" s="1106" t="s">
        <v>3706</v>
      </c>
      <c r="K142" s="313">
        <v>9.6895627850084391</v>
      </c>
      <c r="L142" s="313">
        <v>123.861600352049</v>
      </c>
      <c r="M142" s="1106" t="s">
        <v>164</v>
      </c>
      <c r="N142" s="1106" t="s">
        <v>4472</v>
      </c>
      <c r="O142" s="1106" t="s">
        <v>15</v>
      </c>
      <c r="P142" s="1106" t="s">
        <v>16</v>
      </c>
      <c r="Q142" s="1106" t="s">
        <v>35</v>
      </c>
      <c r="R142" s="1106" t="s">
        <v>87</v>
      </c>
      <c r="S142" s="1120" t="s">
        <v>434</v>
      </c>
      <c r="T142" s="1106" t="s">
        <v>4164</v>
      </c>
      <c r="U142" s="1120" t="s">
        <v>1139</v>
      </c>
      <c r="V142" s="1120" t="s">
        <v>4698</v>
      </c>
      <c r="W142" s="1116">
        <v>45155</v>
      </c>
      <c r="X142" s="1117">
        <v>46983</v>
      </c>
      <c r="Y142" s="1120" t="s">
        <v>4486</v>
      </c>
      <c r="Z142" s="1120" t="s">
        <v>4699</v>
      </c>
      <c r="AA142" s="472">
        <v>45523</v>
      </c>
      <c r="AB142" s="1111" t="s">
        <v>4163</v>
      </c>
      <c r="AC142" s="1121"/>
    </row>
    <row r="143" spans="1:29" ht="15.75" customHeight="1">
      <c r="A143" s="1106" t="s">
        <v>10</v>
      </c>
      <c r="B143" s="1133" t="s">
        <v>27</v>
      </c>
      <c r="C143" s="1133" t="s">
        <v>28</v>
      </c>
      <c r="D143" s="1106" t="s">
        <v>29</v>
      </c>
      <c r="E143" s="1133" t="s">
        <v>30</v>
      </c>
      <c r="F143" s="1107" t="str">
        <f t="array" ref="F143">IFERROR(INDEX(UIID!$K$2:$K354, MATCH(CONCATENATE(B143,D143,G143,J143), UIID!$B$2:$B354&amp;UIID!$D$2:$D354&amp;UIID!$G$2:$G354&amp;UIID!$H$2:$H354, 0),), "Not Found")</f>
        <v>0712-0040</v>
      </c>
      <c r="G143" s="1133" t="s">
        <v>2072</v>
      </c>
      <c r="H143" s="1133"/>
      <c r="I143" s="1133" t="s">
        <v>4536</v>
      </c>
      <c r="J143" s="1133" t="s">
        <v>2073</v>
      </c>
      <c r="K143" s="1133">
        <v>9.6752560913338197</v>
      </c>
      <c r="L143" s="1133">
        <v>123.879969738555</v>
      </c>
      <c r="M143" s="1133">
        <v>9554282534</v>
      </c>
      <c r="N143" s="1133" t="s">
        <v>4537</v>
      </c>
      <c r="O143" s="1133" t="s">
        <v>15</v>
      </c>
      <c r="P143" s="1106" t="s">
        <v>1449</v>
      </c>
      <c r="Q143" s="1133" t="s">
        <v>35</v>
      </c>
      <c r="R143" s="1133" t="s">
        <v>125</v>
      </c>
      <c r="S143" s="1132" t="s">
        <v>279</v>
      </c>
      <c r="T143" s="1133" t="s">
        <v>4164</v>
      </c>
      <c r="U143" s="1132" t="s">
        <v>127</v>
      </c>
      <c r="V143" s="1132" t="s">
        <v>4700</v>
      </c>
      <c r="W143" s="1134">
        <v>45163</v>
      </c>
      <c r="X143" s="1135">
        <v>46994</v>
      </c>
      <c r="Y143" s="1132" t="s">
        <v>4701</v>
      </c>
      <c r="Z143" s="1132" t="s">
        <v>4702</v>
      </c>
      <c r="AA143" s="1136">
        <v>45532</v>
      </c>
      <c r="AB143" s="1111" t="s">
        <v>4163</v>
      </c>
      <c r="AC143" s="1121"/>
    </row>
    <row r="144" spans="1:29" ht="15.75" customHeight="1">
      <c r="A144" s="1106" t="s">
        <v>10</v>
      </c>
      <c r="B144" s="1106" t="s">
        <v>27</v>
      </c>
      <c r="C144" s="1106" t="s">
        <v>28</v>
      </c>
      <c r="D144" s="1106" t="s">
        <v>29</v>
      </c>
      <c r="E144" s="1106" t="s">
        <v>30</v>
      </c>
      <c r="F144" s="1107" t="str">
        <f t="array" ref="F144">IFERROR(INDEX(UIID!$K$2:$K354, MATCH(CONCATENATE(B144,D144,G144,J144), UIID!$B$2:$B354&amp;UIID!$D$2:$D354&amp;UIID!$G$2:$G354&amp;UIID!$H$2:$H354, 0),), "Not Found")</f>
        <v>0712-0015</v>
      </c>
      <c r="G144" s="1106" t="s">
        <v>1805</v>
      </c>
      <c r="H144" s="1106"/>
      <c r="I144" s="1106" t="s">
        <v>4517</v>
      </c>
      <c r="J144" s="1106" t="s">
        <v>3707</v>
      </c>
      <c r="K144" s="1106">
        <v>9.6450429112988108</v>
      </c>
      <c r="L144" s="1106">
        <v>123.862470952048</v>
      </c>
      <c r="M144" s="1106" t="s">
        <v>1807</v>
      </c>
      <c r="N144" s="1106" t="s">
        <v>4704</v>
      </c>
      <c r="O144" s="1106" t="s">
        <v>15</v>
      </c>
      <c r="P144" s="1106" t="s">
        <v>16</v>
      </c>
      <c r="Q144" s="1106" t="s">
        <v>35</v>
      </c>
      <c r="R144" s="1106" t="s">
        <v>272</v>
      </c>
      <c r="S144" s="1120" t="s">
        <v>2649</v>
      </c>
      <c r="T144" s="1106" t="s">
        <v>4306</v>
      </c>
      <c r="U144" s="1120" t="s">
        <v>276</v>
      </c>
      <c r="V144" s="1120" t="s">
        <v>4706</v>
      </c>
      <c r="W144" s="1116">
        <v>45187</v>
      </c>
      <c r="X144" s="1117">
        <v>47015</v>
      </c>
      <c r="Y144" s="1120" t="s">
        <v>4707</v>
      </c>
      <c r="Z144" s="1120" t="s">
        <v>4708</v>
      </c>
      <c r="AA144" s="472">
        <v>45558</v>
      </c>
      <c r="AB144" s="1111" t="s">
        <v>4163</v>
      </c>
      <c r="AC144" s="1121"/>
    </row>
    <row r="145" spans="1:29" ht="15.75" customHeight="1">
      <c r="A145" s="1106" t="s">
        <v>10</v>
      </c>
      <c r="B145" s="1132" t="s">
        <v>27</v>
      </c>
      <c r="C145" s="1133" t="s">
        <v>28</v>
      </c>
      <c r="D145" s="1133" t="s">
        <v>3722</v>
      </c>
      <c r="E145" s="1133" t="s">
        <v>509</v>
      </c>
      <c r="F145" s="1107" t="str">
        <f t="array" ref="F145">IFERROR(INDEX(UIID!$K$2:$K354, MATCH(CONCATENATE(B145,D145,G145,J145), UIID!$B$2:$B354&amp;UIID!$D$2:$D354&amp;UIID!$G$2:$G354&amp;UIID!$H$2:$H354, 0),), "Not Found")</f>
        <v>0712-0041</v>
      </c>
      <c r="G145" s="1132" t="s">
        <v>3521</v>
      </c>
      <c r="H145" s="1132"/>
      <c r="I145" s="1132" t="s">
        <v>4710</v>
      </c>
      <c r="J145" s="1132" t="s">
        <v>3723</v>
      </c>
      <c r="K145" s="176">
        <v>9.5878754278814995</v>
      </c>
      <c r="L145" s="176">
        <v>123.757692267389</v>
      </c>
      <c r="M145" s="1144" t="s">
        <v>4711</v>
      </c>
      <c r="N145" s="1132" t="s">
        <v>4712</v>
      </c>
      <c r="O145" s="1133" t="s">
        <v>15</v>
      </c>
      <c r="P145" s="1133" t="s">
        <v>16</v>
      </c>
      <c r="Q145" s="1133" t="s">
        <v>35</v>
      </c>
      <c r="R145" s="1133" t="s">
        <v>107</v>
      </c>
      <c r="S145" s="1132" t="s">
        <v>108</v>
      </c>
      <c r="T145" s="1133" t="s">
        <v>4164</v>
      </c>
      <c r="U145" s="1132" t="s">
        <v>192</v>
      </c>
      <c r="V145" s="1132" t="s">
        <v>4714</v>
      </c>
      <c r="W145" s="1134">
        <v>45189</v>
      </c>
      <c r="X145" s="1135">
        <v>47017</v>
      </c>
      <c r="Y145" s="1132" t="s">
        <v>4715</v>
      </c>
      <c r="Z145" s="1132" t="s">
        <v>4716</v>
      </c>
      <c r="AA145" s="1136">
        <v>45558</v>
      </c>
      <c r="AB145" s="1111" t="s">
        <v>4163</v>
      </c>
      <c r="AC145" s="1121"/>
    </row>
    <row r="146" spans="1:29" ht="15.75" customHeight="1">
      <c r="A146" s="1106" t="s">
        <v>10</v>
      </c>
      <c r="B146" s="1133" t="s">
        <v>27</v>
      </c>
      <c r="C146" s="1133" t="s">
        <v>50</v>
      </c>
      <c r="D146" s="1133" t="s">
        <v>499</v>
      </c>
      <c r="E146" s="1133" t="s">
        <v>28</v>
      </c>
      <c r="F146" s="1107" t="str">
        <f t="array" ref="F146">IFERROR(INDEX(UIID!$K$2:$K354, MATCH(CONCATENATE(B146,D146,G146,J146), UIID!$B$2:$B354&amp;UIID!$D$2:$D354&amp;UIID!$G$2:$G354&amp;UIID!$H$2:$H354, 0),), "Not Found")</f>
        <v>0712-0036</v>
      </c>
      <c r="G146" s="1133" t="s">
        <v>500</v>
      </c>
      <c r="H146" s="1133"/>
      <c r="I146" s="1133" t="s">
        <v>4717</v>
      </c>
      <c r="J146" s="1106" t="s">
        <v>3718</v>
      </c>
      <c r="K146" s="1133">
        <v>10.1424177828168</v>
      </c>
      <c r="L146" s="1133">
        <v>124.316393970722</v>
      </c>
      <c r="M146" s="1133" t="s">
        <v>502</v>
      </c>
      <c r="N146" s="1133" t="s">
        <v>4296</v>
      </c>
      <c r="O146" s="1133" t="s">
        <v>15</v>
      </c>
      <c r="P146" s="1133" t="s">
        <v>16</v>
      </c>
      <c r="Q146" s="1133" t="s">
        <v>35</v>
      </c>
      <c r="R146" s="1133" t="s">
        <v>2222</v>
      </c>
      <c r="S146" s="1132" t="s">
        <v>156</v>
      </c>
      <c r="T146" s="1133" t="s">
        <v>4164</v>
      </c>
      <c r="U146" s="1132" t="s">
        <v>157</v>
      </c>
      <c r="V146" s="1132" t="s">
        <v>4719</v>
      </c>
      <c r="W146" s="1134">
        <v>45245</v>
      </c>
      <c r="X146" s="1135">
        <v>47073</v>
      </c>
      <c r="Y146" s="1132" t="s">
        <v>4720</v>
      </c>
      <c r="Z146" s="1132" t="s">
        <v>4721</v>
      </c>
      <c r="AA146" s="1145">
        <v>45824</v>
      </c>
      <c r="AB146" s="1111" t="s">
        <v>4163</v>
      </c>
      <c r="AC146" s="1121"/>
    </row>
    <row r="147" spans="1:29" ht="15.75" customHeight="1">
      <c r="A147" s="1106" t="s">
        <v>10</v>
      </c>
      <c r="B147" s="1106" t="s">
        <v>27</v>
      </c>
      <c r="C147" s="1106" t="s">
        <v>50</v>
      </c>
      <c r="D147" s="1106" t="s">
        <v>248</v>
      </c>
      <c r="E147" s="1106" t="s">
        <v>123</v>
      </c>
      <c r="F147" s="1107" t="str">
        <f t="array" ref="F147">IFERROR(INDEX(UIID!$K$2:$K354, MATCH(CONCATENATE(B147,D147,G147,J147), UIID!$B$2:$B354&amp;UIID!$D$2:$D354&amp;UIID!$G$2:$G354&amp;UIID!$H$2:$H354, 0),), "Not Found")</f>
        <v>0712-0004</v>
      </c>
      <c r="G147" s="1108" t="s">
        <v>3513</v>
      </c>
      <c r="H147" s="1106"/>
      <c r="I147" s="1106" t="s">
        <v>4644</v>
      </c>
      <c r="J147" s="1106" t="s">
        <v>250</v>
      </c>
      <c r="K147" s="1106">
        <v>10.051349891515599</v>
      </c>
      <c r="L147" s="1106">
        <v>124.079209349663</v>
      </c>
      <c r="M147" s="1106" t="s">
        <v>251</v>
      </c>
      <c r="N147" s="1106" t="s">
        <v>4364</v>
      </c>
      <c r="O147" s="1106" t="s">
        <v>113</v>
      </c>
      <c r="P147" s="1106" t="s">
        <v>2229</v>
      </c>
      <c r="Q147" s="1140" t="s">
        <v>10389</v>
      </c>
      <c r="R147" s="1106" t="s">
        <v>32</v>
      </c>
      <c r="S147" s="1120" t="s">
        <v>43</v>
      </c>
      <c r="T147" s="1106" t="s">
        <v>4164</v>
      </c>
      <c r="U147" s="1120" t="s">
        <v>253</v>
      </c>
      <c r="V147" s="1120" t="s">
        <v>4722</v>
      </c>
      <c r="W147" s="1116">
        <v>45365</v>
      </c>
      <c r="X147" s="1117">
        <v>47192</v>
      </c>
      <c r="Y147" s="1120" t="s">
        <v>4723</v>
      </c>
      <c r="Z147" s="1120" t="s">
        <v>4724</v>
      </c>
      <c r="AA147" s="473"/>
      <c r="AB147" s="1111"/>
      <c r="AC147" s="1121"/>
    </row>
    <row r="148" spans="1:29" ht="15.75" customHeight="1">
      <c r="A148" s="1106" t="s">
        <v>10</v>
      </c>
      <c r="B148" s="1120" t="s">
        <v>27</v>
      </c>
      <c r="C148" s="1106" t="s">
        <v>50</v>
      </c>
      <c r="D148" s="1106" t="s">
        <v>248</v>
      </c>
      <c r="E148" s="1106" t="s">
        <v>123</v>
      </c>
      <c r="F148" s="1107" t="str">
        <f t="array" ref="F148">IFERROR(INDEX(UIID!$K$2:$K354, MATCH(CONCATENATE(B148,D148,G148,J148), UIID!$B$2:$B354&amp;UIID!$D$2:$D354&amp;UIID!$G$2:$G354&amp;UIID!$H$2:$H354, 0),), "Not Found")</f>
        <v>0712-0004</v>
      </c>
      <c r="G148" s="1108" t="s">
        <v>3513</v>
      </c>
      <c r="H148" s="1106"/>
      <c r="I148" s="1106" t="s">
        <v>4644</v>
      </c>
      <c r="J148" s="1106" t="s">
        <v>250</v>
      </c>
      <c r="K148" s="1106">
        <v>10.051349891515599</v>
      </c>
      <c r="L148" s="1106">
        <v>124.079209349663</v>
      </c>
      <c r="M148" s="1106" t="s">
        <v>251</v>
      </c>
      <c r="N148" s="1106" t="s">
        <v>4364</v>
      </c>
      <c r="O148" s="1106" t="s">
        <v>113</v>
      </c>
      <c r="P148" s="1106" t="s">
        <v>2229</v>
      </c>
      <c r="Q148" s="1140" t="s">
        <v>10389</v>
      </c>
      <c r="R148" s="1106" t="s">
        <v>104</v>
      </c>
      <c r="S148" s="1120" t="s">
        <v>173</v>
      </c>
      <c r="T148" s="1106" t="s">
        <v>4164</v>
      </c>
      <c r="U148" s="1120" t="s">
        <v>106</v>
      </c>
      <c r="V148" s="1120" t="s">
        <v>4726</v>
      </c>
      <c r="W148" s="1116">
        <v>45365</v>
      </c>
      <c r="X148" s="1117">
        <v>47192</v>
      </c>
      <c r="Y148" s="1120" t="s">
        <v>4727</v>
      </c>
      <c r="Z148" s="1120" t="s">
        <v>4728</v>
      </c>
      <c r="AA148" s="473"/>
      <c r="AB148" s="1111"/>
      <c r="AC148" s="1121"/>
    </row>
    <row r="149" spans="1:29" ht="15.75" customHeight="1">
      <c r="A149" s="1106" t="s">
        <v>10</v>
      </c>
      <c r="B149" s="1106" t="s">
        <v>27</v>
      </c>
      <c r="C149" s="1106" t="s">
        <v>50</v>
      </c>
      <c r="D149" s="1106" t="s">
        <v>445</v>
      </c>
      <c r="E149" s="1106" t="s">
        <v>146</v>
      </c>
      <c r="F149" s="1107" t="str">
        <f t="array" ref="F149">IFERROR(INDEX(UIID!$K$2:$K354, MATCH(CONCATENATE(B149,D149,G149,J149), UIID!$B$2:$B354&amp;UIID!$D$2:$D354&amp;UIID!$G$2:$G354&amp;UIID!$H$2:$H354, 0),), "Not Found")</f>
        <v>0712-0017</v>
      </c>
      <c r="G149" s="1106" t="s">
        <v>2091</v>
      </c>
      <c r="H149" s="1106"/>
      <c r="I149" s="1106" t="s">
        <v>4730</v>
      </c>
      <c r="J149" s="1106" t="s">
        <v>2092</v>
      </c>
      <c r="K149" s="1106">
        <v>9.9566945626296199</v>
      </c>
      <c r="L149" s="1106">
        <v>124.01955394040399</v>
      </c>
      <c r="M149" s="1106">
        <v>9989782358</v>
      </c>
      <c r="N149" s="1106" t="s">
        <v>4540</v>
      </c>
      <c r="O149" s="1106" t="s">
        <v>15</v>
      </c>
      <c r="P149" s="1106" t="s">
        <v>16</v>
      </c>
      <c r="Q149" s="1106" t="s">
        <v>35</v>
      </c>
      <c r="R149" s="1106" t="s">
        <v>2677</v>
      </c>
      <c r="S149" s="1120" t="s">
        <v>2681</v>
      </c>
      <c r="T149" s="1106" t="s">
        <v>4164</v>
      </c>
      <c r="U149" s="1120" t="s">
        <v>1139</v>
      </c>
      <c r="V149" s="1120" t="s">
        <v>4732</v>
      </c>
      <c r="W149" s="1116">
        <v>45280</v>
      </c>
      <c r="X149" s="1117">
        <v>45281</v>
      </c>
      <c r="Y149" s="1120" t="s">
        <v>4733</v>
      </c>
      <c r="Z149" s="1120" t="s">
        <v>4734</v>
      </c>
      <c r="AA149" s="474">
        <v>45784</v>
      </c>
      <c r="AB149" s="1111" t="s">
        <v>4163</v>
      </c>
      <c r="AC149" s="1121"/>
    </row>
    <row r="150" spans="1:29" ht="15.75" customHeight="1">
      <c r="A150" s="1106" t="s">
        <v>10</v>
      </c>
      <c r="B150" s="1106" t="s">
        <v>27</v>
      </c>
      <c r="C150" s="1106" t="s">
        <v>28</v>
      </c>
      <c r="D150" s="1106" t="s">
        <v>29</v>
      </c>
      <c r="E150" s="1106" t="s">
        <v>30</v>
      </c>
      <c r="F150" s="1107" t="str">
        <f t="array" ref="F150">IFERROR(INDEX(UIID!$K$2:$K354, MATCH(CONCATENATE(B150,D150,G150,J150), UIID!$B$2:$B354&amp;UIID!$D$2:$D354&amp;UIID!$G$2:$G354&amp;UIID!$H$2:$H354, 0),), "Not Found")</f>
        <v>0712-0007</v>
      </c>
      <c r="G150" s="1106" t="s">
        <v>31</v>
      </c>
      <c r="H150" s="1106"/>
      <c r="I150" s="1106" t="s">
        <v>4173</v>
      </c>
      <c r="J150" s="1106" t="s">
        <v>3703</v>
      </c>
      <c r="K150" s="1106">
        <v>9.6696704426758693</v>
      </c>
      <c r="L150" s="1106">
        <v>123.86621636021199</v>
      </c>
      <c r="M150" s="1106" t="s">
        <v>4174</v>
      </c>
      <c r="N150" s="1106" t="s">
        <v>4175</v>
      </c>
      <c r="O150" s="1106" t="s">
        <v>15</v>
      </c>
      <c r="P150" s="1106" t="s">
        <v>16</v>
      </c>
      <c r="Q150" s="1140" t="s">
        <v>10389</v>
      </c>
      <c r="R150" s="1106" t="s">
        <v>32</v>
      </c>
      <c r="S150" s="1120" t="s">
        <v>43</v>
      </c>
      <c r="T150" s="1106" t="s">
        <v>4164</v>
      </c>
      <c r="U150" s="1120" t="s">
        <v>253</v>
      </c>
      <c r="V150" s="1120" t="s">
        <v>4735</v>
      </c>
      <c r="W150" s="1116">
        <v>45281</v>
      </c>
      <c r="X150" s="1117">
        <v>46914</v>
      </c>
      <c r="Y150" s="1120" t="s">
        <v>4736</v>
      </c>
      <c r="Z150" s="1120" t="s">
        <v>4737</v>
      </c>
      <c r="AA150" s="474">
        <v>45847</v>
      </c>
      <c r="AB150" s="1111" t="s">
        <v>4163</v>
      </c>
      <c r="AC150" s="1121"/>
    </row>
    <row r="151" spans="1:29" ht="15.75" customHeight="1">
      <c r="A151" s="1106" t="s">
        <v>10</v>
      </c>
      <c r="B151" s="1120" t="s">
        <v>27</v>
      </c>
      <c r="C151" s="1106" t="s">
        <v>28</v>
      </c>
      <c r="D151" s="1106" t="s">
        <v>29</v>
      </c>
      <c r="E151" s="1106" t="s">
        <v>30</v>
      </c>
      <c r="F151" s="1107" t="str">
        <f t="array" ref="F151">IFERROR(INDEX(UIID!$K$2:$K354, MATCH(CONCATENATE(B151,D151,G151,J151), UIID!$B$2:$B354&amp;UIID!$D$2:$D354&amp;UIID!$G$2:$G354&amp;UIID!$H$2:$H354, 0),), "Not Found")</f>
        <v>0712-0039</v>
      </c>
      <c r="G151" s="1108" t="s">
        <v>3720</v>
      </c>
      <c r="H151" s="1106"/>
      <c r="I151" s="1106" t="s">
        <v>4173</v>
      </c>
      <c r="J151" s="1120" t="s">
        <v>3721</v>
      </c>
      <c r="K151" s="1120">
        <v>9.6697798632166307</v>
      </c>
      <c r="L151" s="1120">
        <v>123.866131629498</v>
      </c>
      <c r="M151" s="1106" t="s">
        <v>4174</v>
      </c>
      <c r="N151" s="1106" t="s">
        <v>4175</v>
      </c>
      <c r="O151" s="1106" t="s">
        <v>15</v>
      </c>
      <c r="P151" s="1108" t="s">
        <v>1449</v>
      </c>
      <c r="Q151" s="1140" t="s">
        <v>10389</v>
      </c>
      <c r="R151" s="1106" t="s">
        <v>125</v>
      </c>
      <c r="S151" s="1120" t="s">
        <v>1849</v>
      </c>
      <c r="T151" s="1106" t="s">
        <v>4164</v>
      </c>
      <c r="U151" s="1120" t="s">
        <v>127</v>
      </c>
      <c r="V151" s="1120" t="s">
        <v>4739</v>
      </c>
      <c r="W151" s="1116">
        <v>45281</v>
      </c>
      <c r="X151" s="1117">
        <v>46855</v>
      </c>
      <c r="Y151" s="1120" t="s">
        <v>4584</v>
      </c>
      <c r="Z151" s="1106" t="s">
        <v>4283</v>
      </c>
      <c r="AA151" s="474">
        <v>45847</v>
      </c>
      <c r="AB151" s="1111" t="s">
        <v>4163</v>
      </c>
      <c r="AC151" s="1121"/>
    </row>
    <row r="152" spans="1:29" ht="15.75" customHeight="1">
      <c r="A152" s="1106" t="s">
        <v>10</v>
      </c>
      <c r="B152" s="1133" t="s">
        <v>27</v>
      </c>
      <c r="C152" s="1133" t="s">
        <v>50</v>
      </c>
      <c r="D152" s="1133" t="s">
        <v>499</v>
      </c>
      <c r="E152" s="1133" t="s">
        <v>28</v>
      </c>
      <c r="F152" s="1107" t="str">
        <f t="array" ref="F152">IFERROR(INDEX(UIID!$K$2:$K354, MATCH(CONCATENATE(B152,D152,G152,J152), UIID!$B$2:$B354&amp;UIID!$D$2:$D354&amp;UIID!$G$2:$G354&amp;UIID!$H$2:$H354, 0),), "Not Found")</f>
        <v>0712-0036</v>
      </c>
      <c r="G152" s="1133" t="s">
        <v>500</v>
      </c>
      <c r="H152" s="1133"/>
      <c r="I152" s="1133" t="s">
        <v>4717</v>
      </c>
      <c r="J152" s="1133" t="s">
        <v>3718</v>
      </c>
      <c r="K152" s="1133">
        <v>10.1424177828168</v>
      </c>
      <c r="L152" s="1133">
        <v>124.316393970722</v>
      </c>
      <c r="M152" s="1133" t="s">
        <v>502</v>
      </c>
      <c r="N152" s="1133" t="s">
        <v>4296</v>
      </c>
      <c r="O152" s="1133" t="s">
        <v>15</v>
      </c>
      <c r="P152" s="1133" t="s">
        <v>16</v>
      </c>
      <c r="Q152" s="1133" t="s">
        <v>35</v>
      </c>
      <c r="R152" s="1133" t="s">
        <v>2222</v>
      </c>
      <c r="S152" s="1132" t="s">
        <v>870</v>
      </c>
      <c r="T152" s="1133" t="s">
        <v>4157</v>
      </c>
      <c r="U152" s="1132" t="s">
        <v>4742</v>
      </c>
      <c r="V152" s="1132" t="s">
        <v>4743</v>
      </c>
      <c r="W152" s="1134">
        <v>45287</v>
      </c>
      <c r="X152" s="1135">
        <v>47115</v>
      </c>
      <c r="Y152" s="1132" t="s">
        <v>4297</v>
      </c>
      <c r="Z152" s="1132" t="s">
        <v>4744</v>
      </c>
      <c r="AA152" s="1145">
        <v>45824</v>
      </c>
      <c r="AB152" s="1111" t="s">
        <v>4163</v>
      </c>
      <c r="AC152" s="1121"/>
    </row>
    <row r="153" spans="1:29" ht="15.75" customHeight="1">
      <c r="A153" s="1106" t="s">
        <v>10</v>
      </c>
      <c r="B153" s="1106" t="s">
        <v>27</v>
      </c>
      <c r="C153" s="1106" t="s">
        <v>123</v>
      </c>
      <c r="D153" s="1106" t="s">
        <v>124</v>
      </c>
      <c r="E153" s="1106" t="s">
        <v>509</v>
      </c>
      <c r="F153" s="1107" t="str">
        <f t="array" ref="F153">IFERROR(INDEX(UIID!$K$2:$K354, MATCH(CONCATENATE(B153,D153,G153,J153), UIID!$B$2:$B354&amp;UIID!$D$2:$D354&amp;UIID!$G$2:$G354&amp;UIID!$H$2:$H354, 0),), "Not Found")</f>
        <v>0712-0003</v>
      </c>
      <c r="G153" s="1106" t="s">
        <v>3460</v>
      </c>
      <c r="H153" s="1106"/>
      <c r="I153" s="1106" t="s">
        <v>4676</v>
      </c>
      <c r="J153" s="1106" t="s">
        <v>227</v>
      </c>
      <c r="K153" s="1106">
        <v>9.7021431242957092</v>
      </c>
      <c r="L153" s="1106">
        <v>124.10275016739</v>
      </c>
      <c r="M153" s="1106" t="s">
        <v>4329</v>
      </c>
      <c r="N153" s="1106" t="s">
        <v>4330</v>
      </c>
      <c r="O153" s="1106" t="s">
        <v>113</v>
      </c>
      <c r="P153" s="1106" t="s">
        <v>2229</v>
      </c>
      <c r="Q153" s="1140" t="s">
        <v>10389</v>
      </c>
      <c r="R153" s="1106" t="s">
        <v>32</v>
      </c>
      <c r="S153" s="1120" t="s">
        <v>43</v>
      </c>
      <c r="T153" s="1106" t="s">
        <v>4164</v>
      </c>
      <c r="U153" s="1120" t="s">
        <v>253</v>
      </c>
      <c r="V153" s="1120" t="s">
        <v>4745</v>
      </c>
      <c r="W153" s="1116">
        <v>45287</v>
      </c>
      <c r="X153" s="1117">
        <v>46838</v>
      </c>
      <c r="Y153" s="1120" t="s">
        <v>4361</v>
      </c>
      <c r="Z153" s="1120" t="s">
        <v>4746</v>
      </c>
      <c r="AA153" s="474">
        <v>45821</v>
      </c>
      <c r="AB153" s="1111" t="s">
        <v>4163</v>
      </c>
      <c r="AC153" s="1121"/>
    </row>
    <row r="154" spans="1:29" ht="15.75" customHeight="1">
      <c r="A154" s="1106" t="s">
        <v>10</v>
      </c>
      <c r="B154" s="1120" t="s">
        <v>27</v>
      </c>
      <c r="C154" s="1106" t="s">
        <v>123</v>
      </c>
      <c r="D154" s="1106" t="s">
        <v>124</v>
      </c>
      <c r="E154" s="1106" t="s">
        <v>509</v>
      </c>
      <c r="F154" s="1107" t="str">
        <f t="array" ref="F154">IFERROR(INDEX(UIID!$K$2:$K354, MATCH(CONCATENATE(B154,D154,G154,J154), UIID!$B$2:$B354&amp;UIID!$D$2:$D354&amp;UIID!$G$2:$G354&amp;UIID!$H$2:$H354, 0),), "Not Found")</f>
        <v>0712-0003</v>
      </c>
      <c r="G154" s="1106" t="s">
        <v>3460</v>
      </c>
      <c r="H154" s="1106"/>
      <c r="I154" s="1106" t="s">
        <v>4676</v>
      </c>
      <c r="J154" s="1106" t="s">
        <v>227</v>
      </c>
      <c r="K154" s="1106">
        <v>9.7021431242957092</v>
      </c>
      <c r="L154" s="1106">
        <v>124.10275016739</v>
      </c>
      <c r="M154" s="1106" t="s">
        <v>4329</v>
      </c>
      <c r="N154" s="1106" t="s">
        <v>4330</v>
      </c>
      <c r="O154" s="1106" t="s">
        <v>113</v>
      </c>
      <c r="P154" s="1106" t="s">
        <v>2229</v>
      </c>
      <c r="Q154" s="1140" t="s">
        <v>10389</v>
      </c>
      <c r="R154" s="1106" t="s">
        <v>32</v>
      </c>
      <c r="S154" s="1120" t="s">
        <v>45</v>
      </c>
      <c r="T154" s="1106" t="s">
        <v>4164</v>
      </c>
      <c r="U154" s="1120" t="s">
        <v>1770</v>
      </c>
      <c r="V154" s="1120" t="s">
        <v>4748</v>
      </c>
      <c r="W154" s="1116">
        <v>45342</v>
      </c>
      <c r="X154" s="1117">
        <v>47170</v>
      </c>
      <c r="Y154" s="1120" t="s">
        <v>4337</v>
      </c>
      <c r="Z154" s="1120" t="s">
        <v>4749</v>
      </c>
      <c r="AA154" s="473"/>
      <c r="AB154" s="1111"/>
      <c r="AC154" s="1121"/>
    </row>
    <row r="155" spans="1:29" ht="15.75" customHeight="1">
      <c r="A155" s="1106" t="s">
        <v>10</v>
      </c>
      <c r="B155" s="1120" t="s">
        <v>27</v>
      </c>
      <c r="C155" s="1106" t="s">
        <v>123</v>
      </c>
      <c r="D155" s="1106" t="s">
        <v>124</v>
      </c>
      <c r="E155" s="1106" t="s">
        <v>509</v>
      </c>
      <c r="F155" s="1107" t="str">
        <f t="array" ref="F155">IFERROR(INDEX(UIID!$K$2:$K354, MATCH(CONCATENATE(B155,D155,G155,J155), UIID!$B$2:$B354&amp;UIID!$D$2:$D354&amp;UIID!$G$2:$G354&amp;UIID!$H$2:$H354, 0),), "Not Found")</f>
        <v>0712-0003</v>
      </c>
      <c r="G155" s="1106" t="s">
        <v>3460</v>
      </c>
      <c r="H155" s="1106"/>
      <c r="I155" s="1106" t="s">
        <v>4676</v>
      </c>
      <c r="J155" s="1106" t="s">
        <v>227</v>
      </c>
      <c r="K155" s="1106">
        <v>9.7021431242957092</v>
      </c>
      <c r="L155" s="1106">
        <v>124.10275016739</v>
      </c>
      <c r="M155" s="1106" t="s">
        <v>4329</v>
      </c>
      <c r="N155" s="1106" t="s">
        <v>4330</v>
      </c>
      <c r="O155" s="1106" t="s">
        <v>113</v>
      </c>
      <c r="P155" s="1106" t="s">
        <v>2229</v>
      </c>
      <c r="Q155" s="1140" t="s">
        <v>10389</v>
      </c>
      <c r="R155" s="1106" t="s">
        <v>107</v>
      </c>
      <c r="S155" s="1120" t="s">
        <v>1608</v>
      </c>
      <c r="T155" s="1106" t="s">
        <v>4164</v>
      </c>
      <c r="U155" s="1120" t="s">
        <v>1601</v>
      </c>
      <c r="V155" s="1120" t="s">
        <v>4751</v>
      </c>
      <c r="W155" s="1116">
        <v>45287</v>
      </c>
      <c r="X155" s="1117">
        <v>46838</v>
      </c>
      <c r="Y155" s="1120" t="s">
        <v>4752</v>
      </c>
      <c r="Z155" s="1120" t="s">
        <v>4753</v>
      </c>
      <c r="AA155" s="474">
        <v>45821</v>
      </c>
      <c r="AB155" s="1111" t="s">
        <v>4163</v>
      </c>
      <c r="AC155" s="1121"/>
    </row>
    <row r="156" spans="1:29" ht="15.75" customHeight="1">
      <c r="A156" s="1106" t="s">
        <v>10</v>
      </c>
      <c r="B156" s="176" t="s">
        <v>27</v>
      </c>
      <c r="C156" s="313" t="s">
        <v>28</v>
      </c>
      <c r="D156" s="313" t="s">
        <v>3722</v>
      </c>
      <c r="E156" s="313" t="s">
        <v>509</v>
      </c>
      <c r="F156" s="1107" t="str">
        <f t="array" ref="F156">IFERROR(INDEX(UIID!$K$2:$K354, MATCH(CONCATENATE(B156,D156,G156,J156), UIID!$B$2:$B354&amp;UIID!$D$2:$D354&amp;UIID!$G$2:$G354&amp;UIID!$H$2:$H354, 0),), "Not Found")</f>
        <v>0712-0041</v>
      </c>
      <c r="G156" s="176" t="s">
        <v>3521</v>
      </c>
      <c r="H156" s="176"/>
      <c r="I156" s="176" t="s">
        <v>4710</v>
      </c>
      <c r="J156" s="176" t="s">
        <v>3723</v>
      </c>
      <c r="K156" s="176">
        <v>9.5878754278814995</v>
      </c>
      <c r="L156" s="176">
        <v>123.757692267389</v>
      </c>
      <c r="M156" s="485" t="s">
        <v>4754</v>
      </c>
      <c r="N156" s="176" t="s">
        <v>4712</v>
      </c>
      <c r="O156" s="313" t="s">
        <v>15</v>
      </c>
      <c r="P156" s="313" t="s">
        <v>16</v>
      </c>
      <c r="Q156" s="313" t="s">
        <v>35</v>
      </c>
      <c r="R156" s="1106" t="s">
        <v>104</v>
      </c>
      <c r="S156" s="1120" t="s">
        <v>105</v>
      </c>
      <c r="T156" s="1106" t="s">
        <v>4164</v>
      </c>
      <c r="U156" s="1120" t="s">
        <v>106</v>
      </c>
      <c r="V156" s="1120" t="s">
        <v>4755</v>
      </c>
      <c r="W156" s="1116">
        <v>45336</v>
      </c>
      <c r="X156" s="1117">
        <v>47164</v>
      </c>
      <c r="Y156" s="1120" t="s">
        <v>4756</v>
      </c>
      <c r="Z156" s="1120" t="s">
        <v>4757</v>
      </c>
      <c r="AA156" s="473"/>
      <c r="AB156" s="1111"/>
      <c r="AC156" s="1121"/>
    </row>
    <row r="157" spans="1:29" ht="15.75" customHeight="1">
      <c r="A157" s="1106" t="s">
        <v>10</v>
      </c>
      <c r="B157" s="1120" t="s">
        <v>27</v>
      </c>
      <c r="C157" s="313" t="s">
        <v>28</v>
      </c>
      <c r="D157" s="313" t="s">
        <v>3722</v>
      </c>
      <c r="E157" s="313" t="s">
        <v>509</v>
      </c>
      <c r="F157" s="1107" t="str">
        <f t="array" ref="F157">IFERROR(INDEX(UIID!$K$2:$K354, MATCH(CONCATENATE(B157,D157,G157,J157), UIID!$B$2:$B354&amp;UIID!$D$2:$D354&amp;UIID!$G$2:$G354&amp;UIID!$H$2:$H354, 0),), "Not Found")</f>
        <v>0712-0041</v>
      </c>
      <c r="G157" s="176" t="s">
        <v>3521</v>
      </c>
      <c r="H157" s="176"/>
      <c r="I157" s="176" t="s">
        <v>4710</v>
      </c>
      <c r="J157" s="176" t="s">
        <v>3723</v>
      </c>
      <c r="K157" s="176">
        <v>9.5878754278814995</v>
      </c>
      <c r="L157" s="176">
        <v>123.757692267389</v>
      </c>
      <c r="M157" s="485" t="s">
        <v>4754</v>
      </c>
      <c r="N157" s="176" t="s">
        <v>4712</v>
      </c>
      <c r="O157" s="313" t="s">
        <v>15</v>
      </c>
      <c r="P157" s="313" t="s">
        <v>16</v>
      </c>
      <c r="Q157" s="313" t="s">
        <v>35</v>
      </c>
      <c r="R157" s="1106" t="s">
        <v>104</v>
      </c>
      <c r="S157" s="1120" t="s">
        <v>2413</v>
      </c>
      <c r="T157" s="1106" t="s">
        <v>4157</v>
      </c>
      <c r="U157" s="1120" t="s">
        <v>880</v>
      </c>
      <c r="V157" s="1120" t="s">
        <v>4759</v>
      </c>
      <c r="W157" s="1116">
        <v>45336</v>
      </c>
      <c r="X157" s="1117">
        <v>47164</v>
      </c>
      <c r="Y157" s="1120" t="s">
        <v>4760</v>
      </c>
      <c r="Z157" s="1120" t="s">
        <v>4761</v>
      </c>
      <c r="AA157" s="473"/>
      <c r="AB157" s="1111"/>
      <c r="AC157" s="1121"/>
    </row>
    <row r="158" spans="1:29" ht="15.75" customHeight="1">
      <c r="A158" s="1106" t="s">
        <v>10</v>
      </c>
      <c r="B158" s="1120" t="s">
        <v>27</v>
      </c>
      <c r="C158" s="313" t="s">
        <v>28</v>
      </c>
      <c r="D158" s="313" t="s">
        <v>3722</v>
      </c>
      <c r="E158" s="313" t="s">
        <v>509</v>
      </c>
      <c r="F158" s="1107" t="str">
        <f t="array" ref="F158">IFERROR(INDEX(UIID!$K$2:$K354, MATCH(CONCATENATE(B158,D158,G158,J158), UIID!$B$2:$B354&amp;UIID!$D$2:$D354&amp;UIID!$G$2:$G354&amp;UIID!$H$2:$H354, 0),), "Not Found")</f>
        <v>0712-0041</v>
      </c>
      <c r="G158" s="176" t="s">
        <v>3521</v>
      </c>
      <c r="H158" s="176"/>
      <c r="I158" s="176" t="s">
        <v>4710</v>
      </c>
      <c r="J158" s="176" t="s">
        <v>3723</v>
      </c>
      <c r="K158" s="176">
        <v>9.5878754278814995</v>
      </c>
      <c r="L158" s="176">
        <v>123.757692267389</v>
      </c>
      <c r="M158" s="485" t="s">
        <v>4754</v>
      </c>
      <c r="N158" s="176" t="s">
        <v>4712</v>
      </c>
      <c r="O158" s="313" t="s">
        <v>15</v>
      </c>
      <c r="P158" s="313" t="s">
        <v>16</v>
      </c>
      <c r="Q158" s="313" t="s">
        <v>35</v>
      </c>
      <c r="R158" s="1106" t="s">
        <v>107</v>
      </c>
      <c r="S158" s="1120" t="s">
        <v>2138</v>
      </c>
      <c r="T158" s="1106" t="s">
        <v>4164</v>
      </c>
      <c r="U158" s="1120" t="s">
        <v>192</v>
      </c>
      <c r="V158" s="1120" t="s">
        <v>4763</v>
      </c>
      <c r="W158" s="1116">
        <v>45336</v>
      </c>
      <c r="X158" s="1117">
        <v>47164</v>
      </c>
      <c r="Y158" s="1120" t="s">
        <v>4760</v>
      </c>
      <c r="Z158" s="1120" t="s">
        <v>4764</v>
      </c>
      <c r="AA158" s="473"/>
      <c r="AB158" s="1111"/>
      <c r="AC158" s="1121"/>
    </row>
    <row r="159" spans="1:29" ht="15.75" customHeight="1">
      <c r="A159" s="1106" t="s">
        <v>10</v>
      </c>
      <c r="B159" s="1120" t="s">
        <v>27</v>
      </c>
      <c r="C159" s="313" t="s">
        <v>28</v>
      </c>
      <c r="D159" s="313" t="s">
        <v>3722</v>
      </c>
      <c r="E159" s="313" t="s">
        <v>509</v>
      </c>
      <c r="F159" s="1107" t="str">
        <f t="array" ref="F159">IFERROR(INDEX(UIID!$K$2:$K354, MATCH(CONCATENATE(B159,D159,G159,J159), UIID!$B$2:$B354&amp;UIID!$D$2:$D354&amp;UIID!$G$2:$G354&amp;UIID!$H$2:$H354, 0),), "Not Found")</f>
        <v>0712-0041</v>
      </c>
      <c r="G159" s="176" t="s">
        <v>3521</v>
      </c>
      <c r="H159" s="176"/>
      <c r="I159" s="176" t="s">
        <v>4710</v>
      </c>
      <c r="J159" s="176" t="s">
        <v>3723</v>
      </c>
      <c r="K159" s="176">
        <v>9.5878754278814995</v>
      </c>
      <c r="L159" s="176">
        <v>123.757692267389</v>
      </c>
      <c r="M159" s="485" t="s">
        <v>4754</v>
      </c>
      <c r="N159" s="176" t="s">
        <v>4712</v>
      </c>
      <c r="O159" s="313" t="s">
        <v>15</v>
      </c>
      <c r="P159" s="313" t="s">
        <v>16</v>
      </c>
      <c r="Q159" s="313" t="s">
        <v>35</v>
      </c>
      <c r="R159" s="1106" t="s">
        <v>107</v>
      </c>
      <c r="S159" s="1120" t="s">
        <v>2465</v>
      </c>
      <c r="T159" s="1106" t="s">
        <v>4164</v>
      </c>
      <c r="U159" s="1120" t="s">
        <v>4766</v>
      </c>
      <c r="V159" s="1120" t="s">
        <v>4767</v>
      </c>
      <c r="W159" s="1116">
        <v>45336</v>
      </c>
      <c r="X159" s="1117">
        <v>47164</v>
      </c>
      <c r="Y159" s="1120" t="s">
        <v>4760</v>
      </c>
      <c r="Z159" s="1120" t="s">
        <v>4768</v>
      </c>
      <c r="AA159" s="473"/>
      <c r="AB159" s="1111"/>
      <c r="AC159" s="1121"/>
    </row>
    <row r="160" spans="1:29" ht="15.75" customHeight="1">
      <c r="A160" s="1106" t="s">
        <v>10</v>
      </c>
      <c r="B160" s="176" t="s">
        <v>27</v>
      </c>
      <c r="C160" s="176" t="s">
        <v>123</v>
      </c>
      <c r="D160" s="313" t="s">
        <v>3724</v>
      </c>
      <c r="E160" s="313" t="s">
        <v>509</v>
      </c>
      <c r="F160" s="1107" t="str">
        <f t="array" ref="F160">IFERROR(INDEX(UIID!$K$2:$K354, MATCH(CONCATENATE(B160,D160,G160,J160), UIID!$B$2:$B354&amp;UIID!$D$2:$D354&amp;UIID!$G$2:$G354&amp;UIID!$H$2:$H354, 0),), "Not Found")</f>
        <v>0712-0042</v>
      </c>
      <c r="G160" s="176" t="s">
        <v>3465</v>
      </c>
      <c r="H160" s="176"/>
      <c r="I160" s="176" t="s">
        <v>4606</v>
      </c>
      <c r="J160" s="176" t="s">
        <v>3725</v>
      </c>
      <c r="K160" s="1127">
        <v>9.6884893069999993</v>
      </c>
      <c r="L160" s="1127">
        <v>124.4007778</v>
      </c>
      <c r="M160" s="176" t="s">
        <v>4607</v>
      </c>
      <c r="N160" s="176" t="s">
        <v>4608</v>
      </c>
      <c r="O160" s="313" t="s">
        <v>15</v>
      </c>
      <c r="P160" s="313" t="s">
        <v>16</v>
      </c>
      <c r="Q160" s="1140" t="s">
        <v>10389</v>
      </c>
      <c r="R160" s="1106" t="s">
        <v>32</v>
      </c>
      <c r="S160" s="1120" t="s">
        <v>422</v>
      </c>
      <c r="T160" s="1106" t="s">
        <v>4164</v>
      </c>
      <c r="U160" s="1120" t="s">
        <v>91</v>
      </c>
      <c r="V160" s="1120" t="s">
        <v>4769</v>
      </c>
      <c r="W160" s="1116">
        <v>45342</v>
      </c>
      <c r="X160" s="1117">
        <v>47042</v>
      </c>
      <c r="Y160" s="1120" t="s">
        <v>4610</v>
      </c>
      <c r="Z160" s="1120" t="s">
        <v>4611</v>
      </c>
      <c r="AA160" s="473"/>
      <c r="AB160" s="1111"/>
      <c r="AC160" s="1121"/>
    </row>
    <row r="161" spans="1:29" ht="15.75" customHeight="1">
      <c r="A161" s="1106" t="s">
        <v>10</v>
      </c>
      <c r="B161" s="1133" t="s">
        <v>27</v>
      </c>
      <c r="C161" s="1133" t="s">
        <v>28</v>
      </c>
      <c r="D161" s="1133" t="s">
        <v>299</v>
      </c>
      <c r="E161" s="1133" t="s">
        <v>28</v>
      </c>
      <c r="F161" s="1107" t="str">
        <f t="array" ref="F161">IFERROR(INDEX(UIID!$K$2:$K354, MATCH(CONCATENATE(B161,D161,G161,J161), UIID!$B$2:$B354&amp;UIID!$D$2:$D354&amp;UIID!$G$2:$G354&amp;UIID!$H$2:$H354, 0),), "Not Found")</f>
        <v>0712-0044</v>
      </c>
      <c r="G161" s="1130" t="s">
        <v>3727</v>
      </c>
      <c r="H161" s="1132"/>
      <c r="I161" s="1132" t="s">
        <v>4770</v>
      </c>
      <c r="J161" s="1132" t="s">
        <v>3728</v>
      </c>
      <c r="K161" s="1146">
        <v>9.9119499999999992</v>
      </c>
      <c r="L161" s="1146">
        <v>123.93519000000001</v>
      </c>
      <c r="M161" s="1132" t="s">
        <v>4771</v>
      </c>
      <c r="N161" s="1132" t="s">
        <v>4772</v>
      </c>
      <c r="O161" s="1133" t="s">
        <v>15</v>
      </c>
      <c r="P161" s="1133" t="s">
        <v>16</v>
      </c>
      <c r="Q161" s="1133" t="s">
        <v>35</v>
      </c>
      <c r="R161" s="1133" t="s">
        <v>87</v>
      </c>
      <c r="S161" s="1132" t="s">
        <v>88</v>
      </c>
      <c r="T161" s="1133" t="s">
        <v>4164</v>
      </c>
      <c r="U161" s="1132" t="s">
        <v>165</v>
      </c>
      <c r="V161" s="1132" t="s">
        <v>4773</v>
      </c>
      <c r="W161" s="1134">
        <v>45345</v>
      </c>
      <c r="X161" s="1135">
        <v>47175</v>
      </c>
      <c r="Y161" s="1132" t="s">
        <v>4774</v>
      </c>
      <c r="Z161" s="1132" t="s">
        <v>4775</v>
      </c>
      <c r="AA161" s="1147"/>
      <c r="AB161" s="1148"/>
      <c r="AC161" s="1121"/>
    </row>
    <row r="162" spans="1:29" ht="15.75" customHeight="1">
      <c r="A162" s="1106" t="s">
        <v>10</v>
      </c>
      <c r="B162" s="176" t="s">
        <v>27</v>
      </c>
      <c r="C162" s="176" t="s">
        <v>123</v>
      </c>
      <c r="D162" s="313" t="s">
        <v>3724</v>
      </c>
      <c r="E162" s="313" t="s">
        <v>509</v>
      </c>
      <c r="F162" s="1107" t="str">
        <f t="array" ref="F162">IFERROR(INDEX(UIID!$K$2:$K354, MATCH(CONCATENATE(B162,D162,G162,J162), UIID!$B$2:$B354&amp;UIID!$D$2:$D354&amp;UIID!$G$2:$G354&amp;UIID!$H$2:$H354, 0),), "Not Found")</f>
        <v>0712-0042</v>
      </c>
      <c r="G162" s="176" t="s">
        <v>3465</v>
      </c>
      <c r="H162" s="176"/>
      <c r="I162" s="176" t="s">
        <v>4606</v>
      </c>
      <c r="J162" s="176" t="s">
        <v>3725</v>
      </c>
      <c r="K162" s="1127">
        <v>9.6884893069999993</v>
      </c>
      <c r="L162" s="1127">
        <v>124.4007778</v>
      </c>
      <c r="M162" s="176" t="s">
        <v>4607</v>
      </c>
      <c r="N162" s="176" t="s">
        <v>4608</v>
      </c>
      <c r="O162" s="313" t="s">
        <v>15</v>
      </c>
      <c r="P162" s="313" t="s">
        <v>16</v>
      </c>
      <c r="Q162" s="313" t="s">
        <v>35</v>
      </c>
      <c r="R162" s="1106" t="s">
        <v>32</v>
      </c>
      <c r="S162" s="1120" t="s">
        <v>36</v>
      </c>
      <c r="T162" s="1106" t="s">
        <v>4164</v>
      </c>
      <c r="U162" s="1120" t="s">
        <v>91</v>
      </c>
      <c r="V162" s="1120" t="s">
        <v>4776</v>
      </c>
      <c r="W162" s="1116">
        <v>45358</v>
      </c>
      <c r="X162" s="1117">
        <v>47185</v>
      </c>
      <c r="Y162" s="1120" t="s">
        <v>4610</v>
      </c>
      <c r="Z162" s="1120" t="s">
        <v>4777</v>
      </c>
      <c r="AA162" s="473"/>
      <c r="AB162" s="1111"/>
      <c r="AC162" s="1121"/>
    </row>
    <row r="163" spans="1:29" ht="15.75" customHeight="1">
      <c r="A163" s="1106" t="s">
        <v>10</v>
      </c>
      <c r="B163" s="1106" t="s">
        <v>27</v>
      </c>
      <c r="C163" s="1106" t="s">
        <v>28</v>
      </c>
      <c r="D163" s="1106" t="s">
        <v>2149</v>
      </c>
      <c r="E163" s="1106" t="s">
        <v>146</v>
      </c>
      <c r="F163" s="1107" t="str">
        <f t="array" ref="F163">IFERROR(INDEX(UIID!$K$2:$K354, MATCH(CONCATENATE(B163,D163,G163,J163), UIID!$B$2:$B354&amp;UIID!$D$2:$D354&amp;UIID!$G$2:$G354&amp;UIID!$H$2:$H354, 0),), "Not Found")</f>
        <v>0712-0020</v>
      </c>
      <c r="G163" s="1120" t="s">
        <v>2150</v>
      </c>
      <c r="H163" s="1120"/>
      <c r="I163" s="1120" t="s">
        <v>4778</v>
      </c>
      <c r="J163" s="1120" t="s">
        <v>2151</v>
      </c>
      <c r="K163" s="1120">
        <v>9.6189160285138193</v>
      </c>
      <c r="L163" s="1120">
        <v>123.94610653855401</v>
      </c>
      <c r="M163" s="1120">
        <v>9422952781</v>
      </c>
      <c r="N163" s="1120" t="s">
        <v>4779</v>
      </c>
      <c r="O163" s="1106" t="s">
        <v>15</v>
      </c>
      <c r="P163" s="1106" t="s">
        <v>1449</v>
      </c>
      <c r="Q163" s="1140" t="s">
        <v>10389</v>
      </c>
      <c r="R163" s="1106" t="s">
        <v>125</v>
      </c>
      <c r="S163" s="1120" t="s">
        <v>1849</v>
      </c>
      <c r="T163" s="1106" t="s">
        <v>4164</v>
      </c>
      <c r="U163" s="1120" t="s">
        <v>127</v>
      </c>
      <c r="V163" s="1120" t="s">
        <v>4780</v>
      </c>
      <c r="W163" s="1116">
        <v>45363</v>
      </c>
      <c r="X163" s="1117">
        <v>47190</v>
      </c>
      <c r="Y163" s="1120" t="s">
        <v>4781</v>
      </c>
      <c r="Z163" s="1106" t="s">
        <v>4283</v>
      </c>
      <c r="AA163" s="473"/>
      <c r="AB163" s="1111"/>
      <c r="AC163" s="1121"/>
    </row>
    <row r="164" spans="1:29" ht="15.75" customHeight="1">
      <c r="A164" s="1106" t="s">
        <v>10</v>
      </c>
      <c r="B164" s="176" t="s">
        <v>27</v>
      </c>
      <c r="C164" s="176" t="s">
        <v>123</v>
      </c>
      <c r="D164" s="176" t="s">
        <v>130</v>
      </c>
      <c r="E164" s="176" t="s">
        <v>509</v>
      </c>
      <c r="F164" s="1107" t="str">
        <f t="array" ref="F164">IFERROR(INDEX(UIID!$K$2:$K354, MATCH(CONCATENATE(B164,D164,G164,J164), UIID!$B$2:$B354&amp;UIID!$D$2:$D354&amp;UIID!$G$2:$G354&amp;UIID!$H$2:$H354, 0),), "Not Found")</f>
        <v>0712-0045</v>
      </c>
      <c r="G164" s="176" t="s">
        <v>3567</v>
      </c>
      <c r="H164" s="1130" t="s">
        <v>4782</v>
      </c>
      <c r="I164" s="176" t="s">
        <v>4783</v>
      </c>
      <c r="J164" s="176" t="s">
        <v>133</v>
      </c>
      <c r="K164" s="176">
        <v>9.6554155427494592</v>
      </c>
      <c r="L164" s="176">
        <v>124.030171988671</v>
      </c>
      <c r="M164" s="176">
        <v>9190659149</v>
      </c>
      <c r="N164" s="176" t="s">
        <v>4784</v>
      </c>
      <c r="O164" s="176" t="s">
        <v>113</v>
      </c>
      <c r="P164" s="176" t="s">
        <v>132</v>
      </c>
      <c r="Q164" s="176" t="s">
        <v>35</v>
      </c>
      <c r="R164" s="1106" t="s">
        <v>32</v>
      </c>
      <c r="S164" s="176" t="s">
        <v>99</v>
      </c>
      <c r="T164" s="176" t="s">
        <v>4164</v>
      </c>
      <c r="U164" s="176" t="s">
        <v>134</v>
      </c>
      <c r="V164" s="176" t="s">
        <v>4785</v>
      </c>
      <c r="W164" s="488">
        <v>45356</v>
      </c>
      <c r="X164" s="456">
        <v>47183</v>
      </c>
      <c r="Y164" s="313" t="s">
        <v>4786</v>
      </c>
      <c r="Z164" s="313" t="s">
        <v>4787</v>
      </c>
      <c r="AA164" s="462"/>
      <c r="AB164" s="461"/>
      <c r="AC164" s="1114">
        <v>43320</v>
      </c>
    </row>
    <row r="165" spans="1:29" ht="15.75" customHeight="1">
      <c r="A165" s="1106" t="s">
        <v>10</v>
      </c>
      <c r="B165" s="1106" t="s">
        <v>27</v>
      </c>
      <c r="C165" s="1106" t="s">
        <v>123</v>
      </c>
      <c r="D165" s="1106" t="s">
        <v>130</v>
      </c>
      <c r="E165" s="1106" t="s">
        <v>509</v>
      </c>
      <c r="F165" s="1107" t="str">
        <f t="array" ref="F165">IFERROR(INDEX(UIID!$K$2:$K354, MATCH(CONCATENATE(B165,D165,G165,J165), UIID!$B$2:$B354&amp;UIID!$D$2:$D354&amp;UIID!$G$2:$G354&amp;UIID!$H$2:$H354, 0),), "Not Found")</f>
        <v>0712-0045</v>
      </c>
      <c r="G165" s="176" t="s">
        <v>3567</v>
      </c>
      <c r="H165" s="1130" t="s">
        <v>4782</v>
      </c>
      <c r="I165" s="176" t="s">
        <v>4783</v>
      </c>
      <c r="J165" s="1106" t="s">
        <v>133</v>
      </c>
      <c r="K165" s="176">
        <v>9.6554155427494592</v>
      </c>
      <c r="L165" s="176">
        <v>124.030171988671</v>
      </c>
      <c r="M165" s="1106">
        <v>9190659149</v>
      </c>
      <c r="N165" s="1106" t="s">
        <v>4784</v>
      </c>
      <c r="O165" s="1106" t="s">
        <v>113</v>
      </c>
      <c r="P165" s="1106" t="s">
        <v>132</v>
      </c>
      <c r="Q165" s="1106" t="s">
        <v>35</v>
      </c>
      <c r="R165" s="1106" t="s">
        <v>32</v>
      </c>
      <c r="S165" s="1106" t="s">
        <v>47</v>
      </c>
      <c r="T165" s="1106" t="s">
        <v>4164</v>
      </c>
      <c r="U165" s="1106" t="s">
        <v>78</v>
      </c>
      <c r="V165" s="1149" t="s">
        <v>4788</v>
      </c>
      <c r="W165" s="488">
        <v>45356</v>
      </c>
      <c r="X165" s="456">
        <v>47183</v>
      </c>
      <c r="Y165" s="1106" t="s">
        <v>4789</v>
      </c>
      <c r="Z165" s="1106" t="s">
        <v>4790</v>
      </c>
      <c r="AA165" s="1122"/>
      <c r="AB165" s="1111"/>
      <c r="AC165" s="1114">
        <v>43320</v>
      </c>
    </row>
    <row r="166" spans="1:29" ht="15.75" customHeight="1">
      <c r="A166" s="1106" t="s">
        <v>10</v>
      </c>
      <c r="B166" s="1106" t="s">
        <v>27</v>
      </c>
      <c r="C166" s="1106" t="s">
        <v>123</v>
      </c>
      <c r="D166" s="1106" t="s">
        <v>130</v>
      </c>
      <c r="E166" s="1106" t="s">
        <v>509</v>
      </c>
      <c r="F166" s="1107" t="str">
        <f t="array" ref="F166">IFERROR(INDEX(UIID!$K$2:$K354, MATCH(CONCATENATE(B166,D166,G166,J166), UIID!$B$2:$B354&amp;UIID!$D$2:$D354&amp;UIID!$G$2:$G354&amp;UIID!$H$2:$H354, 0),), "Not Found")</f>
        <v>0712-0045</v>
      </c>
      <c r="G166" s="176" t="s">
        <v>3567</v>
      </c>
      <c r="H166" s="1130" t="s">
        <v>4782</v>
      </c>
      <c r="I166" s="176" t="s">
        <v>4783</v>
      </c>
      <c r="J166" s="1106" t="s">
        <v>133</v>
      </c>
      <c r="K166" s="176">
        <v>9.6554155427494592</v>
      </c>
      <c r="L166" s="176">
        <v>124.030171988671</v>
      </c>
      <c r="M166" s="1106">
        <v>9190659149</v>
      </c>
      <c r="N166" s="1106" t="s">
        <v>4784</v>
      </c>
      <c r="O166" s="1106" t="s">
        <v>113</v>
      </c>
      <c r="P166" s="1106" t="s">
        <v>132</v>
      </c>
      <c r="Q166" s="1106" t="s">
        <v>35</v>
      </c>
      <c r="R166" s="1106" t="s">
        <v>32</v>
      </c>
      <c r="S166" s="1106" t="s">
        <v>36</v>
      </c>
      <c r="T166" s="1106" t="s">
        <v>4164</v>
      </c>
      <c r="U166" s="1106" t="s">
        <v>37</v>
      </c>
      <c r="V166" s="1120" t="s">
        <v>4791</v>
      </c>
      <c r="W166" s="488">
        <v>45356</v>
      </c>
      <c r="X166" s="456">
        <v>47183</v>
      </c>
      <c r="Y166" s="1106" t="s">
        <v>4792</v>
      </c>
      <c r="Z166" s="1106" t="s">
        <v>4793</v>
      </c>
      <c r="AA166" s="1125">
        <v>45532</v>
      </c>
      <c r="AB166" s="1111" t="s">
        <v>4163</v>
      </c>
      <c r="AC166" s="1114">
        <v>43077</v>
      </c>
    </row>
    <row r="167" spans="1:29" ht="15.75" customHeight="1">
      <c r="A167" s="1106" t="s">
        <v>10</v>
      </c>
      <c r="B167" s="1133" t="s">
        <v>27</v>
      </c>
      <c r="C167" s="1133" t="s">
        <v>123</v>
      </c>
      <c r="D167" s="1133" t="s">
        <v>130</v>
      </c>
      <c r="E167" s="1133" t="s">
        <v>509</v>
      </c>
      <c r="F167" s="1107" t="str">
        <f t="array" ref="F167">IFERROR(INDEX(UIID!$K$2:$K354, MATCH(CONCATENATE(B167,D167,G167,J167), UIID!$B$2:$B354&amp;UIID!$D$2:$D354&amp;UIID!$G$2:$G354&amp;UIID!$H$2:$H354, 0),), "Not Found")</f>
        <v>0712-0045</v>
      </c>
      <c r="G167" s="1132" t="s">
        <v>3567</v>
      </c>
      <c r="H167" s="1130" t="s">
        <v>4782</v>
      </c>
      <c r="I167" s="1133" t="s">
        <v>4783</v>
      </c>
      <c r="J167" s="1133" t="s">
        <v>133</v>
      </c>
      <c r="K167" s="1132">
        <v>9.6555609655009302</v>
      </c>
      <c r="L167" s="1132">
        <v>124.03017466739</v>
      </c>
      <c r="M167" s="1133">
        <v>9190659149</v>
      </c>
      <c r="N167" s="1133" t="s">
        <v>4794</v>
      </c>
      <c r="O167" s="1133" t="s">
        <v>113</v>
      </c>
      <c r="P167" s="1133" t="s">
        <v>132</v>
      </c>
      <c r="Q167" s="1133" t="s">
        <v>35</v>
      </c>
      <c r="R167" s="1106" t="s">
        <v>32</v>
      </c>
      <c r="S167" s="1132" t="s">
        <v>39</v>
      </c>
      <c r="T167" s="1133" t="s">
        <v>4164</v>
      </c>
      <c r="U167" s="1132" t="s">
        <v>253</v>
      </c>
      <c r="V167" s="1132" t="s">
        <v>4795</v>
      </c>
      <c r="W167" s="1150">
        <v>45356</v>
      </c>
      <c r="X167" s="1135">
        <v>47183</v>
      </c>
      <c r="Y167" s="1132" t="s">
        <v>4796</v>
      </c>
      <c r="Z167" s="1132" t="s">
        <v>4797</v>
      </c>
      <c r="AA167" s="1136">
        <v>45532</v>
      </c>
      <c r="AB167" s="1148" t="s">
        <v>4163</v>
      </c>
      <c r="AC167" s="1114">
        <v>45106</v>
      </c>
    </row>
    <row r="168" spans="1:29" ht="15.75" customHeight="1">
      <c r="A168" s="1106" t="s">
        <v>10</v>
      </c>
      <c r="B168" s="1120" t="s">
        <v>27</v>
      </c>
      <c r="C168" s="1120" t="s">
        <v>28</v>
      </c>
      <c r="D168" s="1106" t="s">
        <v>1745</v>
      </c>
      <c r="E168" s="1106" t="s">
        <v>509</v>
      </c>
      <c r="F168" s="1107" t="str">
        <f t="array" ref="F168">IFERROR(INDEX(UIID!$K$2:$K354, MATCH(CONCATENATE(B168,D168,G168,J168), UIID!$B$2:$B354&amp;UIID!$D$2:$D354&amp;UIID!$G$2:$G354&amp;UIID!$H$2:$H354, 0),), "Not Found")</f>
        <v>0712-0043</v>
      </c>
      <c r="G168" s="1120" t="s">
        <v>3475</v>
      </c>
      <c r="H168" s="1120"/>
      <c r="I168" s="1120" t="s">
        <v>4798</v>
      </c>
      <c r="J168" s="1120" t="s">
        <v>3726</v>
      </c>
      <c r="K168" s="1151">
        <v>9.6347500000000004</v>
      </c>
      <c r="L168" s="1151">
        <v>123.82559000000001</v>
      </c>
      <c r="M168" s="1120" t="s">
        <v>4799</v>
      </c>
      <c r="N168" s="1120" t="s">
        <v>4800</v>
      </c>
      <c r="O168" s="1106" t="s">
        <v>15</v>
      </c>
      <c r="P168" s="1106" t="s">
        <v>16</v>
      </c>
      <c r="Q168" s="1106" t="s">
        <v>35</v>
      </c>
      <c r="R168" s="1106" t="s">
        <v>87</v>
      </c>
      <c r="S168" s="1120" t="s">
        <v>434</v>
      </c>
      <c r="T168" s="1106" t="s">
        <v>4164</v>
      </c>
      <c r="U168" s="1120" t="s">
        <v>1139</v>
      </c>
      <c r="V168" s="1120" t="s">
        <v>4801</v>
      </c>
      <c r="W168" s="1116">
        <v>45393</v>
      </c>
      <c r="X168" s="1117">
        <v>47220</v>
      </c>
      <c r="Y168" s="1120" t="s">
        <v>4802</v>
      </c>
      <c r="Z168" s="1120" t="s">
        <v>4803</v>
      </c>
      <c r="AA168" s="473"/>
      <c r="AB168" s="1111"/>
      <c r="AC168" s="1121"/>
    </row>
    <row r="169" spans="1:29" ht="15.75" customHeight="1">
      <c r="A169" s="1106" t="s">
        <v>10</v>
      </c>
      <c r="B169" s="1106" t="s">
        <v>27</v>
      </c>
      <c r="C169" s="1106" t="s">
        <v>28</v>
      </c>
      <c r="D169" s="1106" t="s">
        <v>29</v>
      </c>
      <c r="E169" s="1106" t="s">
        <v>30</v>
      </c>
      <c r="F169" s="1107" t="str">
        <f t="array" ref="F169">IFERROR(INDEX(UIID!$K$2:$K354, MATCH(CONCATENATE(B169,D169,G169,J169), UIID!$B$2:$B354&amp;UIID!$D$2:$D354&amp;UIID!$G$2:$G354&amp;UIID!$H$2:$H354, 0),), "Not Found")</f>
        <v>0712-0023</v>
      </c>
      <c r="G169" s="1106" t="s">
        <v>207</v>
      </c>
      <c r="H169" s="1106"/>
      <c r="I169" s="1106" t="s">
        <v>4804</v>
      </c>
      <c r="J169" s="1106" t="s">
        <v>3711</v>
      </c>
      <c r="K169" s="1106">
        <v>9.6517059529465801</v>
      </c>
      <c r="L169" s="1106">
        <v>123.86685578088399</v>
      </c>
      <c r="M169" s="1106" t="s">
        <v>4805</v>
      </c>
      <c r="N169" s="1106" t="s">
        <v>4490</v>
      </c>
      <c r="O169" s="1106" t="s">
        <v>15</v>
      </c>
      <c r="P169" s="1106" t="s">
        <v>16</v>
      </c>
      <c r="Q169" s="1106" t="s">
        <v>35</v>
      </c>
      <c r="R169" s="1106" t="s">
        <v>2230</v>
      </c>
      <c r="S169" s="1120" t="s">
        <v>161</v>
      </c>
      <c r="T169" s="1106" t="s">
        <v>4157</v>
      </c>
      <c r="U169" s="1120" t="s">
        <v>957</v>
      </c>
      <c r="V169" s="1120" t="s">
        <v>4807</v>
      </c>
      <c r="W169" s="1116">
        <v>45405</v>
      </c>
      <c r="X169" s="1117">
        <v>47232</v>
      </c>
      <c r="Y169" s="1120" t="s">
        <v>4808</v>
      </c>
      <c r="Z169" s="1120" t="s">
        <v>4809</v>
      </c>
      <c r="AA169" s="473"/>
      <c r="AB169" s="1111"/>
      <c r="AC169" s="1121"/>
    </row>
    <row r="170" spans="1:29" ht="15.75" customHeight="1">
      <c r="A170" s="1106" t="s">
        <v>10</v>
      </c>
      <c r="B170" s="1132" t="s">
        <v>27</v>
      </c>
      <c r="C170" s="1133" t="s">
        <v>28</v>
      </c>
      <c r="D170" s="1133" t="s">
        <v>29</v>
      </c>
      <c r="E170" s="1133" t="s">
        <v>30</v>
      </c>
      <c r="F170" s="1107" t="str">
        <f t="array" ref="F170">IFERROR(INDEX(UIID!$K$2:$K354, MATCH(CONCATENATE(B170,D170,G170,J170), UIID!$B$2:$B354&amp;UIID!$D$2:$D354&amp;UIID!$G$2:$G354&amp;UIID!$H$2:$H354, 0),), "Not Found")</f>
        <v>0712-0023</v>
      </c>
      <c r="G170" s="1133" t="s">
        <v>207</v>
      </c>
      <c r="H170" s="1133"/>
      <c r="I170" s="1133" t="s">
        <v>4804</v>
      </c>
      <c r="J170" s="1133" t="s">
        <v>3711</v>
      </c>
      <c r="K170" s="1133">
        <v>9.6517059529465801</v>
      </c>
      <c r="L170" s="1133">
        <v>123.86685578088399</v>
      </c>
      <c r="M170" s="1133" t="s">
        <v>4805</v>
      </c>
      <c r="N170" s="1133" t="s">
        <v>4490</v>
      </c>
      <c r="O170" s="1133" t="s">
        <v>15</v>
      </c>
      <c r="P170" s="1133" t="s">
        <v>16</v>
      </c>
      <c r="Q170" s="1133" t="s">
        <v>35</v>
      </c>
      <c r="R170" s="1133" t="s">
        <v>117</v>
      </c>
      <c r="S170" s="1132" t="s">
        <v>1497</v>
      </c>
      <c r="T170" s="1133" t="s">
        <v>4164</v>
      </c>
      <c r="U170" s="1132" t="s">
        <v>1498</v>
      </c>
      <c r="V170" s="1132" t="s">
        <v>4811</v>
      </c>
      <c r="W170" s="1134">
        <v>45405</v>
      </c>
      <c r="X170" s="1135">
        <v>47232</v>
      </c>
      <c r="Y170" s="1132" t="s">
        <v>4812</v>
      </c>
      <c r="Z170" s="1132" t="s">
        <v>4813</v>
      </c>
      <c r="AA170" s="1147"/>
      <c r="AB170" s="1148"/>
      <c r="AC170" s="1121"/>
    </row>
    <row r="171" spans="1:29" ht="15.75" customHeight="1">
      <c r="A171" s="1106" t="s">
        <v>10</v>
      </c>
      <c r="B171" s="1120" t="s">
        <v>27</v>
      </c>
      <c r="C171" s="1120" t="s">
        <v>28</v>
      </c>
      <c r="D171" s="1106" t="s">
        <v>29</v>
      </c>
      <c r="E171" s="1106" t="s">
        <v>30</v>
      </c>
      <c r="F171" s="1107" t="str">
        <f t="array" ref="F171">IFERROR(INDEX(UIID!$K$2:$K354, MATCH(CONCATENATE(B171,D171,G171,J171), UIID!$B$2:$B354&amp;UIID!$D$2:$D354&amp;UIID!$G$2:$G354&amp;UIID!$H$2:$H354, 0),), "Not Found")</f>
        <v>0712-0046</v>
      </c>
      <c r="G171" s="1120" t="s">
        <v>3485</v>
      </c>
      <c r="H171" s="1120"/>
      <c r="I171" s="1120" t="s">
        <v>4814</v>
      </c>
      <c r="J171" s="1120" t="s">
        <v>3729</v>
      </c>
      <c r="K171" s="1120">
        <v>9.6319290116162506</v>
      </c>
      <c r="L171" s="1120">
        <v>123.86841496064299</v>
      </c>
      <c r="M171" s="1120" t="s">
        <v>4815</v>
      </c>
      <c r="N171" s="1120" t="s">
        <v>4816</v>
      </c>
      <c r="O171" s="1106" t="s">
        <v>15</v>
      </c>
      <c r="P171" s="1106" t="s">
        <v>16</v>
      </c>
      <c r="Q171" s="1106" t="s">
        <v>35</v>
      </c>
      <c r="R171" s="1106" t="s">
        <v>32</v>
      </c>
      <c r="S171" s="1120" t="s">
        <v>33</v>
      </c>
      <c r="T171" s="1106" t="s">
        <v>4164</v>
      </c>
      <c r="U171" s="1120" t="s">
        <v>1770</v>
      </c>
      <c r="V171" s="1120" t="s">
        <v>4817</v>
      </c>
      <c r="W171" s="1116">
        <v>45435</v>
      </c>
      <c r="X171" s="1117">
        <v>47262</v>
      </c>
      <c r="Y171" s="1120" t="s">
        <v>4818</v>
      </c>
      <c r="Z171" s="1120" t="s">
        <v>4819</v>
      </c>
      <c r="AA171" s="473"/>
      <c r="AB171" s="1111"/>
      <c r="AC171" s="1121"/>
    </row>
    <row r="172" spans="1:29" ht="15.75" customHeight="1">
      <c r="A172" s="1106" t="s">
        <v>10</v>
      </c>
      <c r="B172" s="1132" t="s">
        <v>27</v>
      </c>
      <c r="C172" s="1132" t="s">
        <v>28</v>
      </c>
      <c r="D172" s="1133" t="s">
        <v>29</v>
      </c>
      <c r="E172" s="1133" t="s">
        <v>30</v>
      </c>
      <c r="F172" s="1107" t="str">
        <f t="array" ref="F172">IFERROR(INDEX(UIID!$K$2:$K354, MATCH(CONCATENATE(B172,D172,G172,J172), UIID!$B$2:$B354&amp;UIID!$D$2:$D354&amp;UIID!$G$2:$G354&amp;UIID!$H$2:$H354, 0),), "Not Found")</f>
        <v>0712-0046</v>
      </c>
      <c r="G172" s="1132" t="s">
        <v>3485</v>
      </c>
      <c r="H172" s="1132"/>
      <c r="I172" s="1132" t="s">
        <v>4814</v>
      </c>
      <c r="J172" s="1132" t="s">
        <v>3729</v>
      </c>
      <c r="K172" s="1132">
        <v>9.6319290116162506</v>
      </c>
      <c r="L172" s="1132">
        <v>123.86841496064299</v>
      </c>
      <c r="M172" s="1132" t="s">
        <v>4815</v>
      </c>
      <c r="N172" s="1132" t="s">
        <v>4816</v>
      </c>
      <c r="O172" s="1133" t="s">
        <v>15</v>
      </c>
      <c r="P172" s="1133" t="s">
        <v>16</v>
      </c>
      <c r="Q172" s="1133" t="s">
        <v>35</v>
      </c>
      <c r="R172" s="1106" t="s">
        <v>32</v>
      </c>
      <c r="S172" s="1132" t="s">
        <v>47</v>
      </c>
      <c r="T172" s="1133" t="s">
        <v>4164</v>
      </c>
      <c r="U172" s="1132" t="s">
        <v>78</v>
      </c>
      <c r="V172" s="1132" t="s">
        <v>4820</v>
      </c>
      <c r="W172" s="1134">
        <v>45435</v>
      </c>
      <c r="X172" s="1135">
        <v>47262</v>
      </c>
      <c r="Y172" s="1132" t="s">
        <v>4821</v>
      </c>
      <c r="Z172" s="1132" t="s">
        <v>4822</v>
      </c>
      <c r="AA172" s="1147"/>
      <c r="AB172" s="1148"/>
      <c r="AC172" s="1121"/>
    </row>
    <row r="173" spans="1:29" ht="15.75" customHeight="1">
      <c r="A173" s="1106" t="s">
        <v>10</v>
      </c>
      <c r="B173" s="1120" t="s">
        <v>27</v>
      </c>
      <c r="C173" s="1120" t="s">
        <v>28</v>
      </c>
      <c r="D173" s="313" t="s">
        <v>29</v>
      </c>
      <c r="E173" s="1106" t="s">
        <v>30</v>
      </c>
      <c r="F173" s="1107" t="str">
        <f t="array" ref="F173">IFERROR(INDEX(UIID!$K$2:$K354, MATCH(CONCATENATE(B173,D173,G173,J173), UIID!$B$2:$B354&amp;UIID!$D$2:$D354&amp;UIID!$G$2:$G354&amp;UIID!$H$2:$H354, 0),), "Not Found")</f>
        <v>0712-0025</v>
      </c>
      <c r="G173" s="1120" t="s">
        <v>3495</v>
      </c>
      <c r="H173" s="1120"/>
      <c r="I173" s="1120" t="s">
        <v>4823</v>
      </c>
      <c r="J173" s="1132" t="s">
        <v>3712</v>
      </c>
      <c r="K173" s="1120">
        <v>9.6512112612147707</v>
      </c>
      <c r="L173" s="1120">
        <v>123.85114229622501</v>
      </c>
      <c r="M173" s="1120" t="s">
        <v>4824</v>
      </c>
      <c r="N173" s="1152" t="s">
        <v>4825</v>
      </c>
      <c r="O173" s="1106" t="s">
        <v>15</v>
      </c>
      <c r="P173" s="1106" t="s">
        <v>16</v>
      </c>
      <c r="Q173" s="1106" t="s">
        <v>4262</v>
      </c>
      <c r="R173" s="1106" t="s">
        <v>3006</v>
      </c>
      <c r="S173" s="1120" t="s">
        <v>3490</v>
      </c>
      <c r="T173" s="1106" t="s">
        <v>22</v>
      </c>
      <c r="U173" s="1120" t="s">
        <v>1048</v>
      </c>
      <c r="V173" s="1120" t="s">
        <v>4826</v>
      </c>
      <c r="W173" s="1116">
        <v>45456</v>
      </c>
      <c r="X173" s="1117">
        <v>47283</v>
      </c>
      <c r="Y173" s="1120" t="s">
        <v>4827</v>
      </c>
      <c r="Z173" s="1120" t="s">
        <v>4828</v>
      </c>
      <c r="AA173" s="473"/>
      <c r="AB173" s="1111"/>
      <c r="AC173" s="1121"/>
    </row>
    <row r="174" spans="1:29" ht="15.75" customHeight="1">
      <c r="A174" s="1106" t="s">
        <v>10</v>
      </c>
      <c r="B174" s="1132" t="s">
        <v>27</v>
      </c>
      <c r="C174" s="1132" t="s">
        <v>28</v>
      </c>
      <c r="D174" s="1133" t="s">
        <v>29</v>
      </c>
      <c r="E174" s="1133" t="s">
        <v>30</v>
      </c>
      <c r="F174" s="1153" t="str">
        <f t="array" ref="F174">IFERROR(INDEX(UIID!$K$2:$K354, MATCH(CONCATENATE(B174,D174,G174,J174), UIID!$B$2:$B354&amp;UIID!$D$2:$D354&amp;UIID!$G$2:$G354&amp;UIID!$H$2:$H354, 0),), "Not Found")</f>
        <v>0712-0025</v>
      </c>
      <c r="G174" s="1132" t="s">
        <v>3495</v>
      </c>
      <c r="H174" s="1132"/>
      <c r="I174" s="1132" t="s">
        <v>4823</v>
      </c>
      <c r="J174" s="1132" t="s">
        <v>3712</v>
      </c>
      <c r="K174" s="1132">
        <v>9.6512112612147707</v>
      </c>
      <c r="L174" s="1132">
        <v>123.85114229622501</v>
      </c>
      <c r="M174" s="1132" t="s">
        <v>4824</v>
      </c>
      <c r="N174" s="1154" t="s">
        <v>4825</v>
      </c>
      <c r="O174" s="1133" t="s">
        <v>15</v>
      </c>
      <c r="P174" s="1133" t="s">
        <v>16</v>
      </c>
      <c r="Q174" s="1106" t="s">
        <v>4262</v>
      </c>
      <c r="R174" s="1133" t="s">
        <v>3006</v>
      </c>
      <c r="S174" s="1132" t="s">
        <v>2731</v>
      </c>
      <c r="T174" s="1133" t="s">
        <v>22</v>
      </c>
      <c r="U174" s="1132" t="s">
        <v>59</v>
      </c>
      <c r="V174" s="1132" t="s">
        <v>4829</v>
      </c>
      <c r="W174" s="1134">
        <v>45469</v>
      </c>
      <c r="X174" s="1135">
        <v>47296</v>
      </c>
      <c r="Y174" s="1132" t="s">
        <v>4830</v>
      </c>
      <c r="Z174" s="1132" t="s">
        <v>4828</v>
      </c>
      <c r="AA174" s="1147"/>
      <c r="AB174" s="1148"/>
      <c r="AC174" s="1155"/>
    </row>
    <row r="175" spans="1:29" ht="15.75" customHeight="1">
      <c r="A175" s="1106" t="s">
        <v>10</v>
      </c>
      <c r="B175" s="1106" t="s">
        <v>27</v>
      </c>
      <c r="C175" s="1106" t="s">
        <v>123</v>
      </c>
      <c r="D175" s="1106" t="s">
        <v>124</v>
      </c>
      <c r="E175" s="1106" t="s">
        <v>509</v>
      </c>
      <c r="F175" s="1107" t="str">
        <f t="array" ref="F175">IFERROR(INDEX(UIID!$K$2:$K354, MATCH(CONCATENATE(B175,D175,G175,J175), UIID!$B$2:$B354&amp;UIID!$D$2:$D354&amp;UIID!$G$2:$G354&amp;UIID!$H$2:$H354, 0),), "Not Found")</f>
        <v>0712-0003</v>
      </c>
      <c r="G175" s="1106" t="s">
        <v>3460</v>
      </c>
      <c r="H175" s="1106"/>
      <c r="I175" s="1106" t="s">
        <v>4676</v>
      </c>
      <c r="J175" s="1106" t="s">
        <v>227</v>
      </c>
      <c r="K175" s="1106">
        <v>9.7021431242957092</v>
      </c>
      <c r="L175" s="1106">
        <v>124.10275016739</v>
      </c>
      <c r="M175" s="1106" t="s">
        <v>4329</v>
      </c>
      <c r="N175" s="1106" t="s">
        <v>4330</v>
      </c>
      <c r="O175" s="1106" t="s">
        <v>113</v>
      </c>
      <c r="P175" s="1106" t="s">
        <v>2229</v>
      </c>
      <c r="Q175" s="1106" t="s">
        <v>35</v>
      </c>
      <c r="R175" s="1106" t="s">
        <v>272</v>
      </c>
      <c r="S175" s="1120" t="s">
        <v>2649</v>
      </c>
      <c r="T175" s="1106" t="s">
        <v>4306</v>
      </c>
      <c r="U175" s="1120" t="s">
        <v>276</v>
      </c>
      <c r="V175" s="1120" t="s">
        <v>4831</v>
      </c>
      <c r="W175" s="1116">
        <v>45484</v>
      </c>
      <c r="X175" s="1117">
        <v>45485</v>
      </c>
      <c r="Y175" s="1120" t="s">
        <v>4337</v>
      </c>
      <c r="Z175" s="1120" t="s">
        <v>4832</v>
      </c>
      <c r="AA175" s="473"/>
      <c r="AB175" s="1111"/>
      <c r="AC175" s="1121"/>
    </row>
    <row r="176" spans="1:29" ht="15.75" customHeight="1">
      <c r="A176" s="1106" t="s">
        <v>10</v>
      </c>
      <c r="B176" s="1132" t="s">
        <v>27</v>
      </c>
      <c r="C176" s="1132" t="s">
        <v>28</v>
      </c>
      <c r="D176" s="1133" t="s">
        <v>29</v>
      </c>
      <c r="E176" s="1133" t="s">
        <v>30</v>
      </c>
      <c r="F176" s="1153" t="str">
        <f t="array" ref="F176">IFERROR(INDEX(UIID!$K$2:$K354, MATCH(CONCATENATE(B176,D176,G176,J176), UIID!$B$2:$B354&amp;UIID!$D$2:$D354&amp;UIID!$G$2:$G354&amp;UIID!$H$2:$H354, 0),), "Not Found")</f>
        <v>0712-0025</v>
      </c>
      <c r="G176" s="1132" t="s">
        <v>3495</v>
      </c>
      <c r="H176" s="1132"/>
      <c r="I176" s="1132" t="s">
        <v>4823</v>
      </c>
      <c r="J176" s="1132" t="s">
        <v>3712</v>
      </c>
      <c r="K176" s="1132">
        <v>9.6512112612147707</v>
      </c>
      <c r="L176" s="1132">
        <v>123.85114229622501</v>
      </c>
      <c r="M176" s="1132" t="s">
        <v>4824</v>
      </c>
      <c r="N176" s="1154" t="s">
        <v>4825</v>
      </c>
      <c r="O176" s="1133" t="s">
        <v>15</v>
      </c>
      <c r="P176" s="1133" t="s">
        <v>16</v>
      </c>
      <c r="Q176" s="1106" t="s">
        <v>4262</v>
      </c>
      <c r="R176" s="1133" t="s">
        <v>3006</v>
      </c>
      <c r="S176" s="1132" t="s">
        <v>3505</v>
      </c>
      <c r="T176" s="1133" t="s">
        <v>22</v>
      </c>
      <c r="U176" s="1132" t="s">
        <v>59</v>
      </c>
      <c r="V176" s="1132" t="s">
        <v>4833</v>
      </c>
      <c r="W176" s="1134">
        <v>45495</v>
      </c>
      <c r="X176" s="1135">
        <v>47322</v>
      </c>
      <c r="Y176" s="1132" t="s">
        <v>4830</v>
      </c>
      <c r="Z176" s="1132" t="s">
        <v>4828</v>
      </c>
      <c r="AA176" s="1147"/>
      <c r="AB176" s="1148"/>
      <c r="AC176" s="1155"/>
    </row>
    <row r="177" spans="1:29" ht="15.75" customHeight="1">
      <c r="A177" s="1106" t="s">
        <v>10</v>
      </c>
      <c r="B177" s="1106" t="s">
        <v>27</v>
      </c>
      <c r="C177" s="1106" t="s">
        <v>28</v>
      </c>
      <c r="D177" s="1106" t="s">
        <v>29</v>
      </c>
      <c r="E177" s="1106" t="s">
        <v>30</v>
      </c>
      <c r="F177" s="1107" t="str">
        <f t="array" ref="F177">IFERROR(INDEX(UIID!$K$2:$K354, MATCH(CONCATENATE(B177,D177,G177,J177), UIID!$B$2:$B354&amp;UIID!$D$2:$D354&amp;UIID!$G$2:$G354&amp;UIID!$H$2:$H354, 0),), "Not Found")</f>
        <v>0712-0033</v>
      </c>
      <c r="G177" s="1156" t="s">
        <v>3507</v>
      </c>
      <c r="H177" s="1120"/>
      <c r="I177" s="1120" t="s">
        <v>4834</v>
      </c>
      <c r="J177" s="1120" t="s">
        <v>4835</v>
      </c>
      <c r="K177" s="1120">
        <v>9.6742052148976203</v>
      </c>
      <c r="L177" s="1120">
        <v>123.856438675211</v>
      </c>
      <c r="M177" s="1120">
        <v>9088217961</v>
      </c>
      <c r="N177" s="1120" t="s">
        <v>4836</v>
      </c>
      <c r="O177" s="1106" t="s">
        <v>15</v>
      </c>
      <c r="P177" s="1106" t="s">
        <v>16</v>
      </c>
      <c r="Q177" s="1106" t="s">
        <v>35</v>
      </c>
      <c r="R177" s="1106" t="s">
        <v>87</v>
      </c>
      <c r="S177" s="1120" t="s">
        <v>434</v>
      </c>
      <c r="T177" s="1106" t="s">
        <v>4164</v>
      </c>
      <c r="U177" s="1120" t="s">
        <v>1139</v>
      </c>
      <c r="V177" s="1120" t="s">
        <v>4837</v>
      </c>
      <c r="W177" s="1116">
        <v>45505</v>
      </c>
      <c r="X177" s="1117">
        <v>47332</v>
      </c>
      <c r="Y177" s="1120" t="s">
        <v>4838</v>
      </c>
      <c r="Z177" s="1120" t="s">
        <v>4839</v>
      </c>
      <c r="AA177" s="473"/>
      <c r="AB177" s="1111"/>
      <c r="AC177" s="1121"/>
    </row>
    <row r="178" spans="1:29" ht="15.75" customHeight="1">
      <c r="A178" s="1106" t="s">
        <v>10</v>
      </c>
      <c r="B178" s="1120" t="s">
        <v>27</v>
      </c>
      <c r="C178" s="1120" t="s">
        <v>28</v>
      </c>
      <c r="D178" s="1106" t="s">
        <v>29</v>
      </c>
      <c r="E178" s="1106" t="s">
        <v>30</v>
      </c>
      <c r="F178" s="1107" t="str">
        <f t="array" ref="F178">IFERROR(INDEX(UIID!$K$2:$K354, MATCH(CONCATENATE(B178,D178,G178,J178), UIID!$B$2:$B354&amp;UIID!$D$2:$D354&amp;UIID!$G$2:$G354&amp;UIID!$H$2:$H354, 0),), "Not Found")</f>
        <v>0712-0047</v>
      </c>
      <c r="G178" s="1120" t="s">
        <v>3471</v>
      </c>
      <c r="H178" s="1120"/>
      <c r="I178" s="1120" t="s">
        <v>4841</v>
      </c>
      <c r="J178" s="1120" t="s">
        <v>3730</v>
      </c>
      <c r="K178" s="1120">
        <v>9.6502380848941502</v>
      </c>
      <c r="L178" s="1120">
        <v>123.856728140402</v>
      </c>
      <c r="M178" s="1120" t="s">
        <v>4842</v>
      </c>
      <c r="N178" s="1120" t="s">
        <v>4843</v>
      </c>
      <c r="O178" s="1106" t="s">
        <v>15</v>
      </c>
      <c r="P178" s="1106" t="s">
        <v>16</v>
      </c>
      <c r="Q178" s="1106" t="s">
        <v>35</v>
      </c>
      <c r="R178" s="1106" t="s">
        <v>117</v>
      </c>
      <c r="S178" s="1120" t="s">
        <v>120</v>
      </c>
      <c r="T178" s="1106" t="s">
        <v>4164</v>
      </c>
      <c r="U178" s="1120" t="s">
        <v>4844</v>
      </c>
      <c r="V178" s="1120" t="s">
        <v>4845</v>
      </c>
      <c r="W178" s="1116">
        <v>45525</v>
      </c>
      <c r="X178" s="1117">
        <v>45526</v>
      </c>
      <c r="Y178" s="1120" t="s">
        <v>4846</v>
      </c>
      <c r="Z178" s="1120" t="s">
        <v>4847</v>
      </c>
      <c r="AA178" s="473"/>
      <c r="AB178" s="1111"/>
      <c r="AC178" s="1121"/>
    </row>
    <row r="179" spans="1:29" ht="15.75" customHeight="1">
      <c r="A179" s="1106" t="s">
        <v>10</v>
      </c>
      <c r="B179" s="1133" t="s">
        <v>27</v>
      </c>
      <c r="C179" s="1133" t="s">
        <v>50</v>
      </c>
      <c r="D179" s="1133" t="s">
        <v>248</v>
      </c>
      <c r="E179" s="1133" t="s">
        <v>123</v>
      </c>
      <c r="F179" s="1153" t="str">
        <f t="array" ref="F179">IFERROR(INDEX(UIID!$K$2:$K354, MATCH(CONCATENATE(B179,D179,G179,J179), UIID!$B$2:$B354&amp;UIID!$D$2:$D354&amp;UIID!$G$2:$G354&amp;UIID!$H$2:$H354, 0),), "Not Found")</f>
        <v>0712-0004</v>
      </c>
      <c r="G179" s="1132" t="s">
        <v>3513</v>
      </c>
      <c r="H179" s="1132"/>
      <c r="I179" s="1132" t="s">
        <v>4644</v>
      </c>
      <c r="J179" s="1132" t="s">
        <v>250</v>
      </c>
      <c r="K179" s="1132">
        <v>10.029578266343</v>
      </c>
      <c r="L179" s="1132">
        <v>124.080873040405</v>
      </c>
      <c r="M179" s="1132" t="s">
        <v>4849</v>
      </c>
      <c r="N179" s="1132" t="s">
        <v>4364</v>
      </c>
      <c r="O179" s="1133" t="s">
        <v>113</v>
      </c>
      <c r="P179" s="1106" t="s">
        <v>2229</v>
      </c>
      <c r="Q179" s="1133" t="s">
        <v>35</v>
      </c>
      <c r="R179" s="1133" t="s">
        <v>272</v>
      </c>
      <c r="S179" s="1132" t="s">
        <v>2649</v>
      </c>
      <c r="T179" s="1133" t="s">
        <v>4306</v>
      </c>
      <c r="U179" s="1132" t="s">
        <v>276</v>
      </c>
      <c r="V179" s="1132" t="s">
        <v>4850</v>
      </c>
      <c r="W179" s="1134">
        <v>45533</v>
      </c>
      <c r="X179" s="1135">
        <v>47360</v>
      </c>
      <c r="Y179" s="1132" t="s">
        <v>4369</v>
      </c>
      <c r="Z179" s="1132" t="s">
        <v>4851</v>
      </c>
      <c r="AA179" s="1147"/>
      <c r="AB179" s="1148"/>
      <c r="AC179" s="1155"/>
    </row>
    <row r="180" spans="1:29" ht="15.75" customHeight="1">
      <c r="A180" s="1106" t="s">
        <v>10</v>
      </c>
      <c r="B180" s="1120" t="s">
        <v>27</v>
      </c>
      <c r="C180" s="1120" t="s">
        <v>28</v>
      </c>
      <c r="D180" s="1106" t="s">
        <v>3722</v>
      </c>
      <c r="E180" s="1106" t="s">
        <v>509</v>
      </c>
      <c r="F180" s="1107" t="str">
        <f t="array" ref="F180">IFERROR(INDEX(UIID!$K$2:$K354, MATCH(CONCATENATE(B180,D180,G180,J180), UIID!$B$2:$B354&amp;UIID!$D$2:$D354&amp;UIID!$G$2:$G354&amp;UIID!$H$2:$H354, 0),), "Not Found")</f>
        <v>0712-0041</v>
      </c>
      <c r="G180" s="176" t="s">
        <v>3521</v>
      </c>
      <c r="H180" s="176"/>
      <c r="I180" s="176" t="s">
        <v>4710</v>
      </c>
      <c r="J180" s="176" t="s">
        <v>3723</v>
      </c>
      <c r="K180" s="176">
        <v>9.5878754278814995</v>
      </c>
      <c r="L180" s="176">
        <v>123.757692267389</v>
      </c>
      <c r="M180" s="485" t="s">
        <v>4754</v>
      </c>
      <c r="N180" s="176" t="s">
        <v>4712</v>
      </c>
      <c r="O180" s="313" t="s">
        <v>15</v>
      </c>
      <c r="P180" s="313" t="s">
        <v>16</v>
      </c>
      <c r="Q180" s="1106" t="s">
        <v>35</v>
      </c>
      <c r="R180" s="1106" t="s">
        <v>107</v>
      </c>
      <c r="S180" s="1120" t="s">
        <v>666</v>
      </c>
      <c r="T180" s="1106" t="s">
        <v>4164</v>
      </c>
      <c r="U180" s="1120" t="s">
        <v>192</v>
      </c>
      <c r="V180" s="1120" t="s">
        <v>4853</v>
      </c>
      <c r="W180" s="1116">
        <v>45554</v>
      </c>
      <c r="X180" s="1117">
        <v>47381</v>
      </c>
      <c r="Y180" s="1120" t="s">
        <v>4715</v>
      </c>
      <c r="Z180" s="1120" t="s">
        <v>4854</v>
      </c>
      <c r="AA180" s="473"/>
      <c r="AB180" s="1111"/>
      <c r="AC180" s="1121"/>
    </row>
    <row r="181" spans="1:29" ht="15.75" customHeight="1">
      <c r="A181" s="1106" t="s">
        <v>10</v>
      </c>
      <c r="B181" s="1106" t="s">
        <v>27</v>
      </c>
      <c r="C181" s="1106" t="s">
        <v>123</v>
      </c>
      <c r="D181" s="1106" t="s">
        <v>285</v>
      </c>
      <c r="E181" s="1106" t="s">
        <v>509</v>
      </c>
      <c r="F181" s="1107" t="str">
        <f t="array" ref="F181">IFERROR(INDEX(UIID!$K$2:$K354, MATCH(CONCATENATE(B181,D181,G181,J181), UIID!$B$2:$B354&amp;UIID!$D$2:$D354&amp;UIID!$G$2:$G354&amp;UIID!$H$2:$H354, 0),), "Not Found")</f>
        <v>0712-0005</v>
      </c>
      <c r="G181" s="1120" t="s">
        <v>3529</v>
      </c>
      <c r="H181" s="1120"/>
      <c r="I181" s="1120" t="s">
        <v>4412</v>
      </c>
      <c r="J181" s="1120" t="s">
        <v>286</v>
      </c>
      <c r="K181" s="1106">
        <v>9.8567162226397809</v>
      </c>
      <c r="L181" s="1106">
        <v>124.336426906886</v>
      </c>
      <c r="M181" s="1106" t="s">
        <v>287</v>
      </c>
      <c r="N181" s="1106" t="s">
        <v>4413</v>
      </c>
      <c r="O181" s="1106" t="s">
        <v>113</v>
      </c>
      <c r="P181" s="1106" t="s">
        <v>2229</v>
      </c>
      <c r="Q181" s="1140" t="s">
        <v>10389</v>
      </c>
      <c r="R181" s="1106" t="s">
        <v>84</v>
      </c>
      <c r="S181" s="1120" t="s">
        <v>170</v>
      </c>
      <c r="T181" s="1106" t="s">
        <v>4213</v>
      </c>
      <c r="U181" s="1120" t="s">
        <v>94</v>
      </c>
      <c r="V181" s="1120" t="s">
        <v>4863</v>
      </c>
      <c r="W181" s="1116">
        <v>45566</v>
      </c>
      <c r="X181" s="1117">
        <v>47157</v>
      </c>
      <c r="Y181" s="1120" t="s">
        <v>4864</v>
      </c>
      <c r="Z181" s="1120" t="s">
        <v>4865</v>
      </c>
      <c r="AA181" s="473"/>
      <c r="AB181" s="1111"/>
      <c r="AC181" s="1121"/>
    </row>
    <row r="182" spans="1:29" ht="15.75" customHeight="1">
      <c r="A182" s="1106" t="s">
        <v>10</v>
      </c>
      <c r="B182" s="1120" t="s">
        <v>27</v>
      </c>
      <c r="C182" s="1106" t="s">
        <v>123</v>
      </c>
      <c r="D182" s="1106" t="s">
        <v>285</v>
      </c>
      <c r="E182" s="1106" t="s">
        <v>509</v>
      </c>
      <c r="F182" s="1107" t="str">
        <f t="array" ref="F182">IFERROR(INDEX(UIID!$K$2:$K354, MATCH(CONCATENATE(B182,D182,G182,J182), UIID!$B$2:$B354&amp;UIID!$D$2:$D354&amp;UIID!$G$2:$G354&amp;UIID!$H$2:$H354, 0),), "Not Found")</f>
        <v>0712-0005</v>
      </c>
      <c r="G182" s="1120" t="s">
        <v>3529</v>
      </c>
      <c r="H182" s="1120"/>
      <c r="I182" s="1120" t="s">
        <v>4412</v>
      </c>
      <c r="J182" s="1120" t="s">
        <v>286</v>
      </c>
      <c r="K182" s="1106">
        <v>9.8567162226397809</v>
      </c>
      <c r="L182" s="1106">
        <v>124.336426906886</v>
      </c>
      <c r="M182" s="1106" t="s">
        <v>287</v>
      </c>
      <c r="N182" s="1106" t="s">
        <v>4413</v>
      </c>
      <c r="O182" s="1106" t="s">
        <v>113</v>
      </c>
      <c r="P182" s="1106" t="s">
        <v>2229</v>
      </c>
      <c r="Q182" s="1140" t="s">
        <v>10389</v>
      </c>
      <c r="R182" s="1106" t="s">
        <v>84</v>
      </c>
      <c r="S182" s="1120" t="s">
        <v>167</v>
      </c>
      <c r="T182" s="1106" t="s">
        <v>4164</v>
      </c>
      <c r="U182" s="1120" t="s">
        <v>94</v>
      </c>
      <c r="V182" s="1120" t="s">
        <v>4867</v>
      </c>
      <c r="W182" s="1116">
        <v>45566</v>
      </c>
      <c r="X182" s="1117">
        <v>47157</v>
      </c>
      <c r="Y182" s="1120" t="s">
        <v>4864</v>
      </c>
      <c r="Z182" s="1120" t="s">
        <v>4865</v>
      </c>
      <c r="AA182" s="473"/>
      <c r="AB182" s="1111"/>
      <c r="AC182" s="1121"/>
    </row>
    <row r="183" spans="1:29" ht="15.75" customHeight="1">
      <c r="A183" s="1106" t="s">
        <v>10</v>
      </c>
      <c r="B183" s="1106" t="s">
        <v>27</v>
      </c>
      <c r="C183" s="1106" t="s">
        <v>28</v>
      </c>
      <c r="D183" s="1106" t="s">
        <v>2131</v>
      </c>
      <c r="E183" s="1106" t="s">
        <v>50</v>
      </c>
      <c r="F183" s="1107" t="str">
        <f t="array" ref="F183">IFERROR(INDEX(UIID!$K$2:$K354, MATCH(CONCATENATE(B183,D183,G183,J183), UIID!$B$2:$B354&amp;UIID!$D$2:$D354&amp;UIID!$G$2:$G354&amp;UIID!$H$2:$H354, 0),), "Not Found")</f>
        <v>0712-0019</v>
      </c>
      <c r="G183" s="1120" t="s">
        <v>2132</v>
      </c>
      <c r="H183" s="1120"/>
      <c r="I183" s="1120" t="s">
        <v>4548</v>
      </c>
      <c r="J183" s="1120" t="s">
        <v>2133</v>
      </c>
      <c r="K183" s="1120">
        <v>9.8050667884779692</v>
      </c>
      <c r="L183" s="1120">
        <v>123.797421096226</v>
      </c>
      <c r="M183" s="1120">
        <v>9229417436</v>
      </c>
      <c r="N183" s="1120" t="s">
        <v>4549</v>
      </c>
      <c r="O183" s="1106" t="s">
        <v>113</v>
      </c>
      <c r="P183" s="1106" t="s">
        <v>132</v>
      </c>
      <c r="Q183" s="1106" t="s">
        <v>35</v>
      </c>
      <c r="R183" s="1106" t="s">
        <v>104</v>
      </c>
      <c r="S183" s="1120" t="s">
        <v>105</v>
      </c>
      <c r="T183" s="1106" t="s">
        <v>4164</v>
      </c>
      <c r="U183" s="1120" t="s">
        <v>106</v>
      </c>
      <c r="V183" s="1120" t="s">
        <v>4868</v>
      </c>
      <c r="W183" s="1116">
        <v>45574</v>
      </c>
      <c r="X183" s="1117">
        <v>47401</v>
      </c>
      <c r="Y183" s="1138" t="s">
        <v>4869</v>
      </c>
      <c r="Z183" s="1162" t="s">
        <v>4870</v>
      </c>
      <c r="AA183" s="473"/>
      <c r="AB183" s="1111"/>
      <c r="AC183" s="1121"/>
    </row>
    <row r="184" spans="1:29" ht="15.75" customHeight="1">
      <c r="A184" s="1106" t="s">
        <v>10</v>
      </c>
      <c r="B184" s="1106" t="s">
        <v>27</v>
      </c>
      <c r="C184" s="1106" t="s">
        <v>28</v>
      </c>
      <c r="D184" s="1106" t="s">
        <v>29</v>
      </c>
      <c r="E184" s="1106" t="s">
        <v>30</v>
      </c>
      <c r="F184" s="1107" t="str">
        <f t="array" ref="F184">IFERROR(INDEX(UIID!$K$2:$K354, MATCH(CONCATENATE(B184,D184,G184,J184), UIID!$B$2:$B354&amp;UIID!$D$2:$D354&amp;UIID!$G$2:$G354&amp;UIID!$H$2:$H354, 0),), "Not Found")</f>
        <v>0712-0015</v>
      </c>
      <c r="G184" s="1106" t="s">
        <v>1805</v>
      </c>
      <c r="H184" s="1106"/>
      <c r="I184" s="1106" t="s">
        <v>4517</v>
      </c>
      <c r="J184" s="1106" t="s">
        <v>3707</v>
      </c>
      <c r="K184" s="1106">
        <v>9.6450429112988108</v>
      </c>
      <c r="L184" s="1106">
        <v>123.862470952048</v>
      </c>
      <c r="M184" s="1106" t="s">
        <v>1807</v>
      </c>
      <c r="N184" s="1106" t="s">
        <v>4518</v>
      </c>
      <c r="O184" s="1106" t="s">
        <v>15</v>
      </c>
      <c r="P184" s="1106" t="s">
        <v>16</v>
      </c>
      <c r="Q184" s="1140" t="s">
        <v>10389</v>
      </c>
      <c r="R184" s="1106" t="s">
        <v>2230</v>
      </c>
      <c r="S184" s="1120" t="s">
        <v>1795</v>
      </c>
      <c r="T184" s="1106" t="s">
        <v>4157</v>
      </c>
      <c r="U184" s="1120" t="s">
        <v>162</v>
      </c>
      <c r="V184" s="1120" t="s">
        <v>4871</v>
      </c>
      <c r="W184" s="1116">
        <v>45576</v>
      </c>
      <c r="X184" s="1117">
        <v>47176</v>
      </c>
      <c r="Y184" s="1120" t="s">
        <v>4872</v>
      </c>
      <c r="Z184" s="1120" t="s">
        <v>4873</v>
      </c>
      <c r="AA184" s="473"/>
      <c r="AB184" s="1111"/>
      <c r="AC184" s="1121"/>
    </row>
    <row r="185" spans="1:29" ht="15.75" customHeight="1">
      <c r="A185" s="1106" t="s">
        <v>10</v>
      </c>
      <c r="B185" s="1120" t="s">
        <v>27</v>
      </c>
      <c r="C185" s="1106" t="s">
        <v>28</v>
      </c>
      <c r="D185" s="1106" t="s">
        <v>29</v>
      </c>
      <c r="E185" s="1106" t="s">
        <v>30</v>
      </c>
      <c r="F185" s="1107" t="str">
        <f t="array" ref="F185">IFERROR(INDEX(UIID!$K$2:$K354, MATCH(CONCATENATE(B185,D185,G185,J185), UIID!$B$2:$B354&amp;UIID!$D$2:$D354&amp;UIID!$G$2:$G354&amp;UIID!$H$2:$H354, 0),), "Not Found")</f>
        <v>0712-0015</v>
      </c>
      <c r="G185" s="1106" t="s">
        <v>1805</v>
      </c>
      <c r="H185" s="1120"/>
      <c r="I185" s="1106" t="s">
        <v>4517</v>
      </c>
      <c r="J185" s="1106" t="s">
        <v>3707</v>
      </c>
      <c r="K185" s="1106">
        <v>9.6450429112988108</v>
      </c>
      <c r="L185" s="1106">
        <v>123.862470952048</v>
      </c>
      <c r="M185" s="1106" t="s">
        <v>1807</v>
      </c>
      <c r="N185" s="1106" t="s">
        <v>4518</v>
      </c>
      <c r="O185" s="1106" t="s">
        <v>15</v>
      </c>
      <c r="P185" s="1106" t="s">
        <v>16</v>
      </c>
      <c r="Q185" s="1140" t="s">
        <v>10389</v>
      </c>
      <c r="R185" s="1106" t="s">
        <v>32</v>
      </c>
      <c r="S185" s="1120" t="s">
        <v>3142</v>
      </c>
      <c r="T185" s="1106" t="s">
        <v>4157</v>
      </c>
      <c r="U185" s="1120" t="s">
        <v>4859</v>
      </c>
      <c r="V185" s="1120" t="s">
        <v>4875</v>
      </c>
      <c r="W185" s="1116">
        <v>45576</v>
      </c>
      <c r="X185" s="1117">
        <v>47176</v>
      </c>
      <c r="Y185" s="1120" t="s">
        <v>4876</v>
      </c>
      <c r="Z185" s="1120" t="s">
        <v>4877</v>
      </c>
      <c r="AA185" s="473"/>
      <c r="AB185" s="1111"/>
      <c r="AC185" s="1121"/>
    </row>
    <row r="186" spans="1:29" ht="15.75" customHeight="1">
      <c r="A186" s="1106" t="s">
        <v>10</v>
      </c>
      <c r="B186" s="1120" t="s">
        <v>27</v>
      </c>
      <c r="C186" s="1106" t="s">
        <v>28</v>
      </c>
      <c r="D186" s="1106" t="s">
        <v>29</v>
      </c>
      <c r="E186" s="1106" t="s">
        <v>30</v>
      </c>
      <c r="F186" s="1107" t="str">
        <f t="array" ref="F186">IFERROR(INDEX(UIID!$K$2:$K354, MATCH(CONCATENATE(B186,D186,G186,J186), UIID!$B$2:$B354&amp;UIID!$D$2:$D354&amp;UIID!$G$2:$G354&amp;UIID!$H$2:$H354, 0),), "Not Found")</f>
        <v>0712-0015</v>
      </c>
      <c r="G186" s="1106" t="s">
        <v>1805</v>
      </c>
      <c r="H186" s="1120"/>
      <c r="I186" s="1106" t="s">
        <v>4517</v>
      </c>
      <c r="J186" s="1106" t="s">
        <v>3707</v>
      </c>
      <c r="K186" s="1106">
        <v>9.6450429112988108</v>
      </c>
      <c r="L186" s="1106">
        <v>123.862470952048</v>
      </c>
      <c r="M186" s="1106" t="s">
        <v>1807</v>
      </c>
      <c r="N186" s="1106" t="s">
        <v>4518</v>
      </c>
      <c r="O186" s="1106" t="s">
        <v>15</v>
      </c>
      <c r="P186" s="1106" t="s">
        <v>16</v>
      </c>
      <c r="Q186" s="1140" t="s">
        <v>10389</v>
      </c>
      <c r="R186" s="1106" t="s">
        <v>272</v>
      </c>
      <c r="S186" s="1120" t="s">
        <v>3046</v>
      </c>
      <c r="T186" s="1106" t="s">
        <v>4306</v>
      </c>
      <c r="U186" s="1120" t="s">
        <v>276</v>
      </c>
      <c r="V186" s="1120" t="s">
        <v>4879</v>
      </c>
      <c r="W186" s="1116">
        <v>45576</v>
      </c>
      <c r="X186" s="1117">
        <v>47015</v>
      </c>
      <c r="Y186" s="1120" t="s">
        <v>4880</v>
      </c>
      <c r="Z186" s="1120" t="s">
        <v>4881</v>
      </c>
      <c r="AA186" s="473"/>
      <c r="AB186" s="1111"/>
      <c r="AC186" s="1121"/>
    </row>
    <row r="187" spans="1:29" ht="15.75" customHeight="1">
      <c r="A187" s="1106" t="s">
        <v>10</v>
      </c>
      <c r="B187" s="1132" t="s">
        <v>27</v>
      </c>
      <c r="C187" s="1132" t="s">
        <v>123</v>
      </c>
      <c r="D187" s="1133" t="s">
        <v>285</v>
      </c>
      <c r="E187" s="1133" t="s">
        <v>509</v>
      </c>
      <c r="F187" s="1153" t="str">
        <f t="array" ref="F187">IFERROR(INDEX(UIID!$K$2:$K354, MATCH(CONCATENATE(B187,D187,G187,J187), UIID!$B$2:$B354&amp;UIID!$D$2:$D354&amp;UIID!$G$2:$G354&amp;UIID!$H$2:$H354, 0),), "Not Found")</f>
        <v>0712-0005</v>
      </c>
      <c r="G187" s="1132" t="s">
        <v>3529</v>
      </c>
      <c r="H187" s="1132"/>
      <c r="I187" s="1132" t="s">
        <v>4412</v>
      </c>
      <c r="J187" s="1132" t="s">
        <v>286</v>
      </c>
      <c r="K187" s="1133">
        <v>9.8567162226397809</v>
      </c>
      <c r="L187" s="1133">
        <v>124.336426906886</v>
      </c>
      <c r="M187" s="1133" t="s">
        <v>287</v>
      </c>
      <c r="N187" s="1133" t="s">
        <v>4413</v>
      </c>
      <c r="O187" s="1133" t="s">
        <v>113</v>
      </c>
      <c r="P187" s="1106" t="s">
        <v>2229</v>
      </c>
      <c r="Q187" s="1133" t="s">
        <v>35</v>
      </c>
      <c r="R187" s="1133" t="s">
        <v>272</v>
      </c>
      <c r="S187" s="1132" t="s">
        <v>2649</v>
      </c>
      <c r="T187" s="1133" t="s">
        <v>4306</v>
      </c>
      <c r="U187" s="1132" t="s">
        <v>276</v>
      </c>
      <c r="V187" s="1132" t="s">
        <v>4883</v>
      </c>
      <c r="W187" s="1134">
        <v>45589</v>
      </c>
      <c r="X187" s="1135">
        <v>47416</v>
      </c>
      <c r="Y187" s="1158" t="s">
        <v>4884</v>
      </c>
      <c r="Z187" s="1161" t="s">
        <v>4885</v>
      </c>
      <c r="AA187" s="1147"/>
      <c r="AB187" s="1148"/>
      <c r="AC187" s="1155"/>
    </row>
    <row r="188" spans="1:29" ht="15.75" customHeight="1">
      <c r="A188" s="1106" t="s">
        <v>10</v>
      </c>
      <c r="B188" s="313" t="s">
        <v>27</v>
      </c>
      <c r="C188" s="313" t="s">
        <v>28</v>
      </c>
      <c r="D188" s="313" t="s">
        <v>29</v>
      </c>
      <c r="E188" s="313" t="s">
        <v>30</v>
      </c>
      <c r="F188" s="1107" t="str">
        <f t="array" ref="F188">IFERROR(INDEX(UIID!$K$2:$K354, MATCH(CONCATENATE(B188,D188,G188,J188), UIID!$B$2:$B354&amp;UIID!$D$2:$D354&amp;UIID!$G$2:$G354&amp;UIID!$H$2:$H354, 0),), "Not Found")</f>
        <v>0712-0040</v>
      </c>
      <c r="G188" s="1120" t="s">
        <v>2072</v>
      </c>
      <c r="H188" s="1120"/>
      <c r="I188" s="1120" t="s">
        <v>4887</v>
      </c>
      <c r="J188" s="1120" t="s">
        <v>2073</v>
      </c>
      <c r="K188" s="1120">
        <v>9.6752455151032493</v>
      </c>
      <c r="L188" s="1120">
        <v>123.880012653896</v>
      </c>
      <c r="M188" s="1138" t="s">
        <v>4888</v>
      </c>
      <c r="N188" s="1160" t="s">
        <v>4889</v>
      </c>
      <c r="O188" s="1106" t="s">
        <v>15</v>
      </c>
      <c r="P188" s="1106" t="s">
        <v>1449</v>
      </c>
      <c r="Q188" s="1106" t="s">
        <v>4262</v>
      </c>
      <c r="R188" s="1106" t="s">
        <v>125</v>
      </c>
      <c r="S188" s="1120" t="s">
        <v>2725</v>
      </c>
      <c r="T188" s="1106" t="s">
        <v>4890</v>
      </c>
      <c r="U188" s="1120" t="s">
        <v>2041</v>
      </c>
      <c r="V188" s="1120" t="s">
        <v>4891</v>
      </c>
      <c r="W188" s="1116">
        <v>45750</v>
      </c>
      <c r="X188" s="1117">
        <v>47577</v>
      </c>
      <c r="Y188" s="1138" t="s">
        <v>4892</v>
      </c>
      <c r="Z188" s="1162" t="s">
        <v>4893</v>
      </c>
      <c r="AA188" s="473"/>
      <c r="AB188" s="1111"/>
      <c r="AC188" s="1121"/>
    </row>
    <row r="189" spans="1:29" ht="15.75" customHeight="1">
      <c r="A189" s="1106" t="s">
        <v>10</v>
      </c>
      <c r="B189" s="1120" t="s">
        <v>27</v>
      </c>
      <c r="C189" s="1120" t="s">
        <v>50</v>
      </c>
      <c r="D189" s="1106" t="s">
        <v>1017</v>
      </c>
      <c r="E189" s="1106" t="s">
        <v>50</v>
      </c>
      <c r="F189" s="1107" t="str">
        <f t="array" ref="F189">IFERROR(INDEX(UIID!$K$2:$K354, MATCH(CONCATENATE(B189,D189,G189,J189), UIID!$B$2:$B354&amp;UIID!$D$2:$D354&amp;UIID!$G$2:$G354&amp;UIID!$H$2:$H354, 0),), "Not Found")</f>
        <v>0712-0018</v>
      </c>
      <c r="G189" s="1120" t="s">
        <v>2203</v>
      </c>
      <c r="H189" s="1120"/>
      <c r="I189" s="1120" t="s">
        <v>4563</v>
      </c>
      <c r="J189" s="1120" t="s">
        <v>2204</v>
      </c>
      <c r="K189" s="1120">
        <v>9.6477142938849294</v>
      </c>
      <c r="L189" s="1120">
        <v>123.852874887526</v>
      </c>
      <c r="M189" s="1120">
        <v>9281349165</v>
      </c>
      <c r="N189" s="1120" t="s">
        <v>4564</v>
      </c>
      <c r="O189" s="1106" t="s">
        <v>15</v>
      </c>
      <c r="P189" s="1106" t="s">
        <v>1449</v>
      </c>
      <c r="Q189" s="1140" t="s">
        <v>10389</v>
      </c>
      <c r="R189" s="1106" t="s">
        <v>125</v>
      </c>
      <c r="S189" s="1120" t="s">
        <v>1849</v>
      </c>
      <c r="T189" s="1106" t="s">
        <v>4164</v>
      </c>
      <c r="U189" s="1120" t="s">
        <v>127</v>
      </c>
      <c r="V189" s="1120" t="s">
        <v>4894</v>
      </c>
      <c r="W189" s="1116">
        <v>45604</v>
      </c>
      <c r="X189" s="1117">
        <v>47176</v>
      </c>
      <c r="Y189" s="1120" t="s">
        <v>4895</v>
      </c>
      <c r="Z189" s="1162" t="s">
        <v>4893</v>
      </c>
      <c r="AA189" s="473"/>
      <c r="AB189" s="1111"/>
      <c r="AC189" s="1121"/>
    </row>
    <row r="190" spans="1:29" ht="15.75" customHeight="1">
      <c r="A190" s="1106" t="s">
        <v>10</v>
      </c>
      <c r="B190" s="1133" t="s">
        <v>27</v>
      </c>
      <c r="C190" s="1133" t="s">
        <v>123</v>
      </c>
      <c r="D190" s="1133" t="s">
        <v>124</v>
      </c>
      <c r="E190" s="1133" t="s">
        <v>509</v>
      </c>
      <c r="F190" s="1153" t="str">
        <f t="array" ref="F190">IFERROR(INDEX(UIID!$K$2:$K354, MATCH(CONCATENATE(B190,D190,G190,J190), UIID!$B$2:$B354&amp;UIID!$D$2:$D354&amp;UIID!$G$2:$G354&amp;UIID!$H$2:$H354, 0),), "Not Found")</f>
        <v>0712-0003</v>
      </c>
      <c r="G190" s="1132" t="s">
        <v>3460</v>
      </c>
      <c r="H190" s="1132"/>
      <c r="I190" s="1132" t="s">
        <v>4676</v>
      </c>
      <c r="J190" s="1132" t="s">
        <v>227</v>
      </c>
      <c r="K190" s="1133">
        <v>9.7021431242957092</v>
      </c>
      <c r="L190" s="1133">
        <v>124.10275016739</v>
      </c>
      <c r="M190" s="1133" t="s">
        <v>4329</v>
      </c>
      <c r="N190" s="1133" t="s">
        <v>4330</v>
      </c>
      <c r="O190" s="1133" t="s">
        <v>113</v>
      </c>
      <c r="P190" s="1106" t="s">
        <v>2229</v>
      </c>
      <c r="Q190" s="1106" t="s">
        <v>4262</v>
      </c>
      <c r="R190" s="1133" t="s">
        <v>1255</v>
      </c>
      <c r="S190" s="1132" t="s">
        <v>2798</v>
      </c>
      <c r="T190" s="1133"/>
      <c r="U190" s="1132" t="s">
        <v>4896</v>
      </c>
      <c r="V190" s="1132" t="s">
        <v>4897</v>
      </c>
      <c r="W190" s="1134">
        <v>45617</v>
      </c>
      <c r="X190" s="1135">
        <v>47444</v>
      </c>
      <c r="Y190" s="1132" t="s">
        <v>4898</v>
      </c>
      <c r="Z190" s="1161" t="s">
        <v>4899</v>
      </c>
      <c r="AA190" s="1147"/>
      <c r="AB190" s="1148"/>
      <c r="AC190" s="1155"/>
    </row>
    <row r="191" spans="1:29" ht="15.75" customHeight="1">
      <c r="A191" s="1106" t="s">
        <v>10</v>
      </c>
      <c r="B191" s="1133" t="s">
        <v>27</v>
      </c>
      <c r="C191" s="1133" t="s">
        <v>28</v>
      </c>
      <c r="D191" s="1133" t="s">
        <v>29</v>
      </c>
      <c r="E191" s="1133" t="s">
        <v>30</v>
      </c>
      <c r="F191" s="1153" t="str">
        <f t="array" ref="F191">IFERROR(INDEX(UIID!$K$2:$K354, MATCH(CONCATENATE(B191,D191,G191,J191), UIID!$B$2:$B354&amp;UIID!$D$2:$D354&amp;UIID!$G$2:$G354&amp;UIID!$H$2:$H354, 0),), "Not Found")</f>
        <v>0712-0023</v>
      </c>
      <c r="G191" s="1132" t="s">
        <v>207</v>
      </c>
      <c r="H191" s="1132"/>
      <c r="I191" s="1132" t="s">
        <v>4804</v>
      </c>
      <c r="J191" s="1133" t="s">
        <v>3711</v>
      </c>
      <c r="K191" s="1133">
        <v>9.6517059529465801</v>
      </c>
      <c r="L191" s="1133">
        <v>123.86685578088399</v>
      </c>
      <c r="M191" s="1133" t="s">
        <v>4586</v>
      </c>
      <c r="N191" s="1132" t="s">
        <v>4490</v>
      </c>
      <c r="O191" s="1133" t="s">
        <v>15</v>
      </c>
      <c r="P191" s="1133" t="s">
        <v>16</v>
      </c>
      <c r="Q191" s="1133" t="s">
        <v>35</v>
      </c>
      <c r="R191" s="1133" t="s">
        <v>117</v>
      </c>
      <c r="S191" s="1132" t="s">
        <v>118</v>
      </c>
      <c r="T191" s="1133" t="s">
        <v>4164</v>
      </c>
      <c r="U191" s="1132" t="s">
        <v>119</v>
      </c>
      <c r="V191" s="1132" t="s">
        <v>4902</v>
      </c>
      <c r="W191" s="1134">
        <v>45652</v>
      </c>
      <c r="X191" s="1135">
        <v>47479</v>
      </c>
      <c r="Y191" s="1132" t="s">
        <v>4903</v>
      </c>
      <c r="Z191" s="1132" t="s">
        <v>4904</v>
      </c>
      <c r="AA191" s="1147"/>
      <c r="AB191" s="1148"/>
      <c r="AC191" s="1155"/>
    </row>
    <row r="192" spans="1:29" ht="15.75" customHeight="1">
      <c r="A192" s="1106" t="s">
        <v>10</v>
      </c>
      <c r="B192" s="1106" t="s">
        <v>27</v>
      </c>
      <c r="C192" s="1106" t="s">
        <v>28</v>
      </c>
      <c r="D192" s="1106" t="s">
        <v>29</v>
      </c>
      <c r="E192" s="1106" t="s">
        <v>30</v>
      </c>
      <c r="F192" s="1107" t="str">
        <f t="array" ref="F192">IFERROR(INDEX(UIID!$K$2:$K354, MATCH(CONCATENATE(B192,D192,G192,J192), UIID!$B$2:$B354&amp;UIID!$D$2:$D354&amp;UIID!$G$2:$G354&amp;UIID!$H$2:$H354, 0),), "Not Found")</f>
        <v>0712-0015</v>
      </c>
      <c r="G192" s="1106" t="s">
        <v>1805</v>
      </c>
      <c r="H192" s="1120"/>
      <c r="I192" s="1120" t="s">
        <v>4906</v>
      </c>
      <c r="J192" s="1106" t="s">
        <v>3707</v>
      </c>
      <c r="K192" s="1120">
        <v>9.6450640656576603</v>
      </c>
      <c r="L192" s="1120">
        <v>123.86251386739001</v>
      </c>
      <c r="M192" s="1120" t="s">
        <v>4907</v>
      </c>
      <c r="N192" s="1120" t="s">
        <v>4908</v>
      </c>
      <c r="O192" s="1106" t="s">
        <v>15</v>
      </c>
      <c r="P192" s="1106" t="s">
        <v>16</v>
      </c>
      <c r="Q192" s="1106" t="s">
        <v>35</v>
      </c>
      <c r="R192" s="1106" t="s">
        <v>32</v>
      </c>
      <c r="S192" s="1120" t="s">
        <v>486</v>
      </c>
      <c r="T192" s="1106" t="s">
        <v>4164</v>
      </c>
      <c r="U192" s="1120" t="s">
        <v>4910</v>
      </c>
      <c r="V192" s="1120" t="s">
        <v>4911</v>
      </c>
      <c r="W192" s="1116">
        <v>45663</v>
      </c>
      <c r="X192" s="1117">
        <v>47490</v>
      </c>
      <c r="Y192" s="1138" t="s">
        <v>4912</v>
      </c>
      <c r="Z192" s="1162" t="s">
        <v>4913</v>
      </c>
      <c r="AA192" s="473"/>
      <c r="AB192" s="1111"/>
      <c r="AC192" s="1121"/>
    </row>
    <row r="193" spans="1:29" ht="15.75" customHeight="1">
      <c r="A193" s="1106" t="s">
        <v>10</v>
      </c>
      <c r="B193" s="1106" t="s">
        <v>27</v>
      </c>
      <c r="C193" s="1120" t="s">
        <v>50</v>
      </c>
      <c r="D193" s="1106" t="s">
        <v>3732</v>
      </c>
      <c r="E193" s="1106" t="s">
        <v>146</v>
      </c>
      <c r="F193" s="1107" t="str">
        <f t="array" ref="F193">IFERROR(INDEX(UIID!$K$2:$K354, MATCH(CONCATENATE(B193,D193,G193,J193), UIID!$B$2:$B354&amp;UIID!$D$2:$D354&amp;UIID!$G$2:$G354&amp;UIID!$H$2:$H354, 0),), "Not Found")</f>
        <v>0712-0049</v>
      </c>
      <c r="G193" s="1120" t="s">
        <v>3733</v>
      </c>
      <c r="H193" s="1120"/>
      <c r="I193" s="1120" t="s">
        <v>4915</v>
      </c>
      <c r="J193" s="1120" t="s">
        <v>3734</v>
      </c>
      <c r="K193" s="1120">
        <v>9.8610262590439799</v>
      </c>
      <c r="L193" s="1120">
        <v>123.955898395171</v>
      </c>
      <c r="M193" s="1120" t="s">
        <v>4916</v>
      </c>
      <c r="N193" s="1120" t="s">
        <v>4917</v>
      </c>
      <c r="O193" s="1106" t="s">
        <v>15</v>
      </c>
      <c r="P193" s="1106" t="s">
        <v>16</v>
      </c>
      <c r="Q193" s="1106" t="s">
        <v>35</v>
      </c>
      <c r="R193" s="1106" t="s">
        <v>125</v>
      </c>
      <c r="S193" s="1120" t="s">
        <v>279</v>
      </c>
      <c r="T193" s="1106" t="s">
        <v>4164</v>
      </c>
      <c r="U193" s="1120" t="s">
        <v>127</v>
      </c>
      <c r="V193" s="1120" t="s">
        <v>4918</v>
      </c>
      <c r="W193" s="1116">
        <v>45672</v>
      </c>
      <c r="X193" s="1117">
        <v>47499</v>
      </c>
      <c r="Y193" s="1120" t="s">
        <v>4919</v>
      </c>
      <c r="Z193" s="1162" t="s">
        <v>4920</v>
      </c>
      <c r="AA193" s="473"/>
      <c r="AB193" s="1111"/>
      <c r="AC193" s="1121"/>
    </row>
    <row r="194" spans="1:29" ht="15.75" customHeight="1">
      <c r="A194" s="1106" t="s">
        <v>10</v>
      </c>
      <c r="B194" s="1133" t="s">
        <v>27</v>
      </c>
      <c r="C194" s="1132" t="s">
        <v>123</v>
      </c>
      <c r="D194" s="1133" t="s">
        <v>130</v>
      </c>
      <c r="E194" s="1133" t="s">
        <v>509</v>
      </c>
      <c r="F194" s="1153" t="str">
        <f t="array" ref="F194">IFERROR(INDEX(UIID!$K$2:$K354, MATCH(CONCATENATE(B194,D194,G194,J194), UIID!$B$2:$B354&amp;UIID!$D$2:$D354&amp;UIID!$G$2:$G354&amp;UIID!$H$2:$H354, 0),), "Not Found")</f>
        <v>0712-0045</v>
      </c>
      <c r="G194" s="1132" t="s">
        <v>3567</v>
      </c>
      <c r="H194" s="1132" t="s">
        <v>4782</v>
      </c>
      <c r="I194" s="1132" t="s">
        <v>4921</v>
      </c>
      <c r="J194" s="1133" t="s">
        <v>133</v>
      </c>
      <c r="K194" s="1132">
        <v>9.6554155427494592</v>
      </c>
      <c r="L194" s="1132">
        <v>124.030171988671</v>
      </c>
      <c r="M194" s="1133" t="s">
        <v>4922</v>
      </c>
      <c r="N194" s="1133" t="s">
        <v>4923</v>
      </c>
      <c r="O194" s="1133" t="s">
        <v>113</v>
      </c>
      <c r="P194" s="1133" t="s">
        <v>132</v>
      </c>
      <c r="Q194" s="1133" t="s">
        <v>35</v>
      </c>
      <c r="R194" s="1133" t="s">
        <v>104</v>
      </c>
      <c r="S194" s="1132" t="s">
        <v>105</v>
      </c>
      <c r="T194" s="1133" t="s">
        <v>4164</v>
      </c>
      <c r="U194" s="1132" t="s">
        <v>106</v>
      </c>
      <c r="V194" s="1132" t="s">
        <v>4924</v>
      </c>
      <c r="W194" s="1134">
        <v>45679</v>
      </c>
      <c r="X194" s="1135">
        <v>47506</v>
      </c>
      <c r="Y194" s="1132" t="s">
        <v>4786</v>
      </c>
      <c r="Z194" s="1161" t="s">
        <v>4925</v>
      </c>
      <c r="AA194" s="1147"/>
      <c r="AB194" s="1148"/>
      <c r="AC194" s="1155"/>
    </row>
    <row r="195" spans="1:29" ht="15.75" customHeight="1">
      <c r="A195" s="1106" t="s">
        <v>10</v>
      </c>
      <c r="B195" s="1133" t="s">
        <v>27</v>
      </c>
      <c r="C195" s="1132" t="s">
        <v>28</v>
      </c>
      <c r="D195" s="1133" t="s">
        <v>29</v>
      </c>
      <c r="E195" s="1133" t="s">
        <v>30</v>
      </c>
      <c r="F195" s="1153" t="str">
        <f t="array" ref="F195">IFERROR(INDEX(UIID!$K$2:$K354, MATCH(CONCATENATE(B195,D195,G195,J195), UIID!$B$2:$B354&amp;UIID!$D$2:$D354&amp;UIID!$G$2:$G354&amp;UIID!$H$2:$H354, 0),), "Not Found")</f>
        <v>0712-0050</v>
      </c>
      <c r="G195" s="176" t="s">
        <v>3569</v>
      </c>
      <c r="H195" s="1132"/>
      <c r="I195" s="1132" t="s">
        <v>4926</v>
      </c>
      <c r="J195" s="176" t="s">
        <v>3735</v>
      </c>
      <c r="K195" s="1132">
        <v>9.6523391834410202</v>
      </c>
      <c r="L195" s="1132">
        <v>123.872323694377</v>
      </c>
      <c r="M195" s="1132" t="s">
        <v>4927</v>
      </c>
      <c r="N195" s="1132" t="s">
        <v>4928</v>
      </c>
      <c r="O195" s="1133" t="s">
        <v>113</v>
      </c>
      <c r="P195" s="1133" t="s">
        <v>220</v>
      </c>
      <c r="Q195" s="1133" t="s">
        <v>35</v>
      </c>
      <c r="R195" s="1106" t="s">
        <v>32</v>
      </c>
      <c r="S195" s="1132" t="s">
        <v>228</v>
      </c>
      <c r="T195" s="1133" t="s">
        <v>4157</v>
      </c>
      <c r="U195" s="1132" t="s">
        <v>4859</v>
      </c>
      <c r="V195" s="1132" t="s">
        <v>4929</v>
      </c>
      <c r="W195" s="1134">
        <v>45702</v>
      </c>
      <c r="X195" s="1135">
        <v>47529</v>
      </c>
      <c r="Y195" s="1132" t="s">
        <v>4930</v>
      </c>
      <c r="Z195" s="1161" t="s">
        <v>4931</v>
      </c>
      <c r="AA195" s="1147"/>
      <c r="AB195" s="1148"/>
      <c r="AC195" s="1155"/>
    </row>
    <row r="196" spans="1:29" ht="15.75" customHeight="1">
      <c r="A196" s="1106" t="s">
        <v>10</v>
      </c>
      <c r="B196" s="176" t="s">
        <v>27</v>
      </c>
      <c r="C196" s="176" t="s">
        <v>28</v>
      </c>
      <c r="D196" s="313" t="s">
        <v>3722</v>
      </c>
      <c r="E196" s="313" t="s">
        <v>509</v>
      </c>
      <c r="F196" s="314" t="str">
        <f t="array" ref="F196">IFERROR(INDEX(UIID!$K$2:$K354, MATCH(CONCATENATE(B196,D196,G196,J196), UIID!$B$2:$B354&amp;UIID!$D$2:$D354&amp;UIID!$G$2:$G354&amp;UIID!$H$2:$H354, 0),), "Not Found")</f>
        <v>0712-0051</v>
      </c>
      <c r="G196" s="176" t="s">
        <v>3577</v>
      </c>
      <c r="H196" s="176"/>
      <c r="I196" s="176" t="s">
        <v>4932</v>
      </c>
      <c r="J196" s="176" t="s">
        <v>3736</v>
      </c>
      <c r="K196" s="176">
        <v>9.5490771180959104</v>
      </c>
      <c r="L196" s="176">
        <v>123.771164506582</v>
      </c>
      <c r="M196" s="176" t="s">
        <v>4933</v>
      </c>
      <c r="N196" s="506" t="s">
        <v>4934</v>
      </c>
      <c r="O196" s="313" t="s">
        <v>15</v>
      </c>
      <c r="P196" s="313" t="s">
        <v>2288</v>
      </c>
      <c r="Q196" s="313" t="s">
        <v>4935</v>
      </c>
      <c r="R196" s="1106" t="s">
        <v>32</v>
      </c>
      <c r="S196" s="176" t="s">
        <v>4936</v>
      </c>
      <c r="T196" s="313" t="s">
        <v>4938</v>
      </c>
      <c r="U196" s="176" t="s">
        <v>274</v>
      </c>
      <c r="V196" s="176" t="s">
        <v>4939</v>
      </c>
      <c r="W196" s="455">
        <v>45720</v>
      </c>
      <c r="X196" s="456">
        <v>47547</v>
      </c>
      <c r="Y196" s="176" t="s">
        <v>4940</v>
      </c>
      <c r="Z196" s="306" t="s">
        <v>4941</v>
      </c>
      <c r="AA196" s="473"/>
      <c r="AB196" s="461"/>
      <c r="AC196" s="426"/>
    </row>
    <row r="197" spans="1:29" ht="15.75" customHeight="1">
      <c r="A197" s="1106" t="s">
        <v>10</v>
      </c>
      <c r="B197" s="1132" t="s">
        <v>27</v>
      </c>
      <c r="C197" s="1132" t="s">
        <v>123</v>
      </c>
      <c r="D197" s="1133" t="s">
        <v>124</v>
      </c>
      <c r="E197" s="1133" t="s">
        <v>509</v>
      </c>
      <c r="F197" s="1153" t="str">
        <f t="array" ref="F197">IFERROR(INDEX(UIID!$K$2:$K354, MATCH(CONCATENATE(B197,D197,G197,J197), UIID!$B$2:$B354&amp;UIID!$D$2:$D354&amp;UIID!$G$2:$G354&amp;UIID!$H$2:$H354, 0),), "Not Found")</f>
        <v>0712-0003</v>
      </c>
      <c r="G197" s="1132" t="s">
        <v>3460</v>
      </c>
      <c r="H197" s="1132"/>
      <c r="I197" s="1132" t="s">
        <v>4387</v>
      </c>
      <c r="J197" s="1132" t="s">
        <v>227</v>
      </c>
      <c r="K197" s="1132">
        <v>9.7020796719911395</v>
      </c>
      <c r="L197" s="1132">
        <v>124.10279308273201</v>
      </c>
      <c r="M197" s="1132" t="s">
        <v>4942</v>
      </c>
      <c r="N197" s="1132" t="s">
        <v>4330</v>
      </c>
      <c r="O197" s="1133" t="s">
        <v>113</v>
      </c>
      <c r="P197" s="1106" t="s">
        <v>2229</v>
      </c>
      <c r="Q197" s="1133" t="s">
        <v>4935</v>
      </c>
      <c r="R197" s="1133" t="s">
        <v>240</v>
      </c>
      <c r="S197" s="1132" t="s">
        <v>2610</v>
      </c>
      <c r="T197" s="1133"/>
      <c r="U197" s="1132" t="s">
        <v>1048</v>
      </c>
      <c r="V197" s="1132" t="s">
        <v>4943</v>
      </c>
      <c r="W197" s="1134">
        <v>45737</v>
      </c>
      <c r="X197" s="1135">
        <v>47564</v>
      </c>
      <c r="Y197" s="1132" t="s">
        <v>4361</v>
      </c>
      <c r="Z197" s="1161" t="s">
        <v>4944</v>
      </c>
      <c r="AA197" s="1147"/>
      <c r="AB197" s="1148"/>
      <c r="AC197" s="1155"/>
    </row>
    <row r="198" spans="1:29" ht="15.75" customHeight="1">
      <c r="A198" s="1106" t="s">
        <v>10</v>
      </c>
      <c r="B198" s="176" t="s">
        <v>27</v>
      </c>
      <c r="C198" s="1120" t="s">
        <v>28</v>
      </c>
      <c r="D198" s="1106" t="s">
        <v>2131</v>
      </c>
      <c r="E198" s="1106" t="s">
        <v>50</v>
      </c>
      <c r="F198" s="314" t="str">
        <f t="array" ref="F198">IFERROR(INDEX(UIID!$K$2:$K354, MATCH(CONCATENATE(B198,D198,G198,J198), UIID!$B$2:$B354&amp;UIID!$D$2:$D354&amp;UIID!$G$2:$G354&amp;UIID!$H$2:$H354, 0),), "Not Found")</f>
        <v>0712-0052</v>
      </c>
      <c r="G198" s="1120" t="s">
        <v>3737</v>
      </c>
      <c r="H198" s="1120"/>
      <c r="I198" s="1120" t="s">
        <v>4945</v>
      </c>
      <c r="J198" s="1120" t="s">
        <v>3738</v>
      </c>
      <c r="K198" s="1106">
        <v>9.8219180377870998</v>
      </c>
      <c r="L198" s="1106">
        <v>123.80326183266099</v>
      </c>
      <c r="M198" s="1106" t="s">
        <v>4946</v>
      </c>
      <c r="N198" s="1120" t="s">
        <v>4947</v>
      </c>
      <c r="O198" s="1106" t="s">
        <v>15</v>
      </c>
      <c r="P198" s="1106" t="s">
        <v>1449</v>
      </c>
      <c r="Q198" s="1106" t="s">
        <v>4262</v>
      </c>
      <c r="R198" s="1106" t="s">
        <v>125</v>
      </c>
      <c r="S198" s="1120" t="s">
        <v>2725</v>
      </c>
      <c r="T198" s="1106" t="s">
        <v>4890</v>
      </c>
      <c r="U198" s="1120" t="s">
        <v>4948</v>
      </c>
      <c r="V198" s="176" t="s">
        <v>4949</v>
      </c>
      <c r="W198" s="1116">
        <v>45750</v>
      </c>
      <c r="X198" s="1117">
        <v>47577</v>
      </c>
      <c r="Y198" s="1120" t="s">
        <v>4950</v>
      </c>
      <c r="Z198" s="1120" t="s">
        <v>4893</v>
      </c>
      <c r="AA198" s="474"/>
      <c r="AB198" s="1111"/>
      <c r="AC198" s="1121"/>
    </row>
    <row r="199" spans="1:29" ht="15.75" customHeight="1">
      <c r="A199" s="1106" t="s">
        <v>10</v>
      </c>
      <c r="B199" s="176" t="s">
        <v>27</v>
      </c>
      <c r="C199" s="1120" t="s">
        <v>28</v>
      </c>
      <c r="D199" s="1106" t="s">
        <v>2149</v>
      </c>
      <c r="E199" s="1106" t="s">
        <v>146</v>
      </c>
      <c r="F199" s="314" t="str">
        <f t="array" ref="F199">IFERROR(INDEX(UIID!$K$2:$K354, MATCH(CONCATENATE(B199,D199,G199,J199), UIID!$B$2:$B354&amp;UIID!$D$2:$D354&amp;UIID!$G$2:$G354&amp;UIID!$H$2:$H354, 0),), "Not Found")</f>
        <v>0712-0020</v>
      </c>
      <c r="G199" s="1120" t="s">
        <v>2150</v>
      </c>
      <c r="H199" s="1120"/>
      <c r="I199" s="1120" t="s">
        <v>4951</v>
      </c>
      <c r="J199" s="1120" t="s">
        <v>2151</v>
      </c>
      <c r="K199" s="1120">
        <v>9.6189160285138193</v>
      </c>
      <c r="L199" s="1120">
        <v>123.94610653855401</v>
      </c>
      <c r="M199" s="1120" t="s">
        <v>4952</v>
      </c>
      <c r="N199" s="1120" t="s">
        <v>4953</v>
      </c>
      <c r="O199" s="1106" t="s">
        <v>15</v>
      </c>
      <c r="P199" s="1106" t="s">
        <v>1449</v>
      </c>
      <c r="Q199" s="1106" t="s">
        <v>35</v>
      </c>
      <c r="R199" s="1106" t="s">
        <v>125</v>
      </c>
      <c r="S199" s="1120" t="s">
        <v>1023</v>
      </c>
      <c r="T199" s="1106" t="s">
        <v>4164</v>
      </c>
      <c r="U199" s="1120" t="s">
        <v>1024</v>
      </c>
      <c r="V199" s="1120" t="s">
        <v>4954</v>
      </c>
      <c r="W199" s="1116">
        <v>45763</v>
      </c>
      <c r="X199" s="1117">
        <v>47590</v>
      </c>
      <c r="Y199" s="1120" t="s">
        <v>4955</v>
      </c>
      <c r="Z199" s="1162" t="s">
        <v>4956</v>
      </c>
      <c r="AA199" s="473"/>
      <c r="AB199" s="1111"/>
      <c r="AC199" s="1121"/>
    </row>
    <row r="200" spans="1:29" ht="15.75" customHeight="1">
      <c r="A200" s="1106" t="s">
        <v>10</v>
      </c>
      <c r="B200" s="176" t="s">
        <v>27</v>
      </c>
      <c r="C200" s="176" t="s">
        <v>50</v>
      </c>
      <c r="D200" s="313" t="s">
        <v>499</v>
      </c>
      <c r="E200" s="313" t="s">
        <v>28</v>
      </c>
      <c r="F200" s="314" t="str">
        <f t="array" ref="F200">IFERROR(INDEX(UIID!$K$2:$K354, MATCH(CONCATENATE(B200,D200,G200,J200), UIID!$B$2:$B354&amp;UIID!$D$2:$D354&amp;UIID!$G$2:$G354&amp;UIID!$H$2:$H354, 0),), "Not Found")</f>
        <v>0712-0053</v>
      </c>
      <c r="G200" s="176" t="s">
        <v>3739</v>
      </c>
      <c r="H200" s="176"/>
      <c r="I200" s="176" t="s">
        <v>4958</v>
      </c>
      <c r="J200" s="176" t="s">
        <v>3740</v>
      </c>
      <c r="K200" s="176">
        <v>10.147621365791201</v>
      </c>
      <c r="L200" s="176">
        <v>124.32423215198099</v>
      </c>
      <c r="M200" s="176" t="s">
        <v>4959</v>
      </c>
      <c r="N200" s="176" t="s">
        <v>4960</v>
      </c>
      <c r="O200" s="313" t="s">
        <v>15</v>
      </c>
      <c r="P200" s="313" t="s">
        <v>16</v>
      </c>
      <c r="Q200" s="313" t="s">
        <v>35</v>
      </c>
      <c r="R200" s="313" t="s">
        <v>117</v>
      </c>
      <c r="S200" s="176" t="s">
        <v>120</v>
      </c>
      <c r="T200" s="313" t="s">
        <v>4164</v>
      </c>
      <c r="U200" s="176" t="s">
        <v>4961</v>
      </c>
      <c r="V200" s="176" t="s">
        <v>4962</v>
      </c>
      <c r="W200" s="455">
        <v>45769</v>
      </c>
      <c r="X200" s="456">
        <v>47596</v>
      </c>
      <c r="Y200" s="176" t="s">
        <v>4963</v>
      </c>
      <c r="Z200" s="176" t="s">
        <v>4964</v>
      </c>
      <c r="AA200" s="473"/>
      <c r="AB200" s="461"/>
      <c r="AC200" s="426"/>
    </row>
    <row r="201" spans="1:29" ht="15.75" customHeight="1">
      <c r="A201" s="1106" t="s">
        <v>10</v>
      </c>
      <c r="B201" s="1132" t="s">
        <v>27</v>
      </c>
      <c r="C201" s="1132" t="s">
        <v>123</v>
      </c>
      <c r="D201" s="1133" t="s">
        <v>887</v>
      </c>
      <c r="E201" s="1133" t="s">
        <v>509</v>
      </c>
      <c r="F201" s="1153" t="str">
        <f t="array" ref="F201">IFERROR(INDEX(UIID!$K$2:$K354, MATCH(CONCATENATE(B201,D201,G201,J201), UIID!$B$2:$B354&amp;UIID!$D$2:$D354&amp;UIID!$G$2:$G354&amp;UIID!$H$2:$H354, 0),), "Not Found")</f>
        <v>0712-0054</v>
      </c>
      <c r="G201" s="1132" t="s">
        <v>3741</v>
      </c>
      <c r="H201" s="1132"/>
      <c r="I201" s="1132" t="s">
        <v>4966</v>
      </c>
      <c r="J201" s="1132" t="s">
        <v>3742</v>
      </c>
      <c r="K201" s="1132">
        <v>9.6665271249317701</v>
      </c>
      <c r="L201" s="1132">
        <v>124.291666824148</v>
      </c>
      <c r="M201" s="1132" t="s">
        <v>4967</v>
      </c>
      <c r="N201" s="1132" t="s">
        <v>4968</v>
      </c>
      <c r="O201" s="1133" t="s">
        <v>15</v>
      </c>
      <c r="P201" s="1133" t="s">
        <v>1449</v>
      </c>
      <c r="Q201" s="1133" t="s">
        <v>35</v>
      </c>
      <c r="R201" s="1133" t="s">
        <v>125</v>
      </c>
      <c r="S201" s="1132" t="s">
        <v>279</v>
      </c>
      <c r="T201" s="1133" t="s">
        <v>4164</v>
      </c>
      <c r="U201" s="1132" t="s">
        <v>127</v>
      </c>
      <c r="V201" s="1132" t="s">
        <v>4969</v>
      </c>
      <c r="W201" s="1134">
        <v>45777</v>
      </c>
      <c r="X201" s="1135">
        <v>47605</v>
      </c>
      <c r="Y201" s="1132" t="s">
        <v>4970</v>
      </c>
      <c r="Z201" s="1161" t="s">
        <v>4971</v>
      </c>
      <c r="AA201" s="1147"/>
      <c r="AB201" s="1148"/>
      <c r="AC201" s="1155"/>
    </row>
    <row r="202" spans="1:29" ht="15.75" customHeight="1">
      <c r="A202" s="1106" t="s">
        <v>10</v>
      </c>
      <c r="B202" s="1132" t="s">
        <v>27</v>
      </c>
      <c r="C202" s="1132" t="s">
        <v>50</v>
      </c>
      <c r="D202" s="1133" t="s">
        <v>1017</v>
      </c>
      <c r="E202" s="1133" t="s">
        <v>28</v>
      </c>
      <c r="F202" s="1153" t="str">
        <f t="array" ref="F202">IFERROR(INDEX(UIID!$K$2:$K354, MATCH(CONCATENATE(B202,D202,G202,J202), UIID!$B$2:$B354&amp;UIID!$D$2:$D354&amp;UIID!$G$2:$G354&amp;UIID!$H$2:$H354, 0),), "Not Found")</f>
        <v>0712-0029</v>
      </c>
      <c r="G202" s="1132" t="s">
        <v>2184</v>
      </c>
      <c r="H202" s="1132"/>
      <c r="I202" s="1132" t="s">
        <v>4558</v>
      </c>
      <c r="J202" s="1132" t="s">
        <v>2185</v>
      </c>
      <c r="K202" s="1132">
        <v>9.8903564025708999</v>
      </c>
      <c r="L202" s="1132">
        <v>124.153065967391</v>
      </c>
      <c r="M202" s="1132" t="s">
        <v>4559</v>
      </c>
      <c r="N202" s="1132" t="s">
        <v>4560</v>
      </c>
      <c r="O202" s="1133" t="s">
        <v>15</v>
      </c>
      <c r="P202" s="1133" t="s">
        <v>1449</v>
      </c>
      <c r="Q202" s="1106" t="s">
        <v>4262</v>
      </c>
      <c r="R202" s="1133" t="s">
        <v>125</v>
      </c>
      <c r="S202" s="1132" t="s">
        <v>2725</v>
      </c>
      <c r="T202" s="1133" t="s">
        <v>4890</v>
      </c>
      <c r="U202" s="1132" t="s">
        <v>4948</v>
      </c>
      <c r="V202" s="1132" t="s">
        <v>4972</v>
      </c>
      <c r="W202" s="1134">
        <v>45784</v>
      </c>
      <c r="X202" s="1135">
        <v>47611</v>
      </c>
      <c r="Y202" s="1132" t="s">
        <v>4973</v>
      </c>
      <c r="Z202" s="1161" t="s">
        <v>4974</v>
      </c>
      <c r="AA202" s="1147"/>
      <c r="AB202" s="1148"/>
      <c r="AC202" s="1155"/>
    </row>
    <row r="203" spans="1:29" ht="15.75" customHeight="1">
      <c r="A203" s="1106" t="s">
        <v>10</v>
      </c>
      <c r="B203" s="1120" t="s">
        <v>27</v>
      </c>
      <c r="C203" s="1120" t="s">
        <v>28</v>
      </c>
      <c r="D203" s="1106" t="s">
        <v>3745</v>
      </c>
      <c r="E203" s="1106" t="s">
        <v>509</v>
      </c>
      <c r="F203" s="1107" t="str">
        <f t="array" ref="F203">IFERROR(INDEX(UIID!$K$2:$K354, MATCH(CONCATENATE(B203,D203,G203,J203), UIID!$B$2:$B354&amp;UIID!$D$2:$D354&amp;UIID!$G$2:$G354&amp;UIID!$H$2:$H354, 0),), "Not Found")</f>
        <v>0712-0056</v>
      </c>
      <c r="G203" s="1120" t="s">
        <v>3746</v>
      </c>
      <c r="H203" s="1120"/>
      <c r="I203" s="1120" t="s">
        <v>4976</v>
      </c>
      <c r="J203" s="1120" t="s">
        <v>3747</v>
      </c>
      <c r="K203" s="1120">
        <v>9.7839947189714405</v>
      </c>
      <c r="L203" s="1120">
        <v>124.001868308094</v>
      </c>
      <c r="M203" s="1120" t="s">
        <v>4977</v>
      </c>
      <c r="N203" s="1120" t="s">
        <v>4978</v>
      </c>
      <c r="O203" s="1106" t="s">
        <v>15</v>
      </c>
      <c r="P203" s="1106" t="s">
        <v>1449</v>
      </c>
      <c r="Q203" s="1106" t="s">
        <v>4262</v>
      </c>
      <c r="R203" s="1106" t="s">
        <v>125</v>
      </c>
      <c r="S203" s="1120" t="s">
        <v>3619</v>
      </c>
      <c r="T203" s="1106" t="s">
        <v>4979</v>
      </c>
      <c r="U203" s="1120" t="s">
        <v>127</v>
      </c>
      <c r="V203" s="1120" t="s">
        <v>4980</v>
      </c>
      <c r="W203" s="1116">
        <v>45848</v>
      </c>
      <c r="X203" s="1117">
        <v>47675</v>
      </c>
      <c r="Y203" s="1120" t="s">
        <v>4981</v>
      </c>
      <c r="Z203" s="1120" t="s">
        <v>4893</v>
      </c>
      <c r="AA203" s="473"/>
      <c r="AB203" s="1111"/>
      <c r="AC203" s="1121"/>
    </row>
    <row r="204" spans="1:29" ht="15.75" customHeight="1">
      <c r="A204" s="1106" t="s">
        <v>10</v>
      </c>
      <c r="B204" s="1120" t="s">
        <v>27</v>
      </c>
      <c r="C204" s="1120" t="s">
        <v>28</v>
      </c>
      <c r="D204" s="1106" t="s">
        <v>1745</v>
      </c>
      <c r="E204" s="1106" t="s">
        <v>509</v>
      </c>
      <c r="F204" s="1107" t="str">
        <f t="array" ref="F204">IFERROR(INDEX(UIID!$K$2:$K354, MATCH(CONCATENATE(B204,D204,G204,J204), UIID!$B$2:$B354&amp;UIID!$D$2:$D354&amp;UIID!$G$2:$G354&amp;UIID!$H$2:$H354, 0),), "Not Found")</f>
        <v>0712-0055</v>
      </c>
      <c r="G204" s="1120" t="s">
        <v>3743</v>
      </c>
      <c r="H204" s="1120"/>
      <c r="I204" s="1120" t="s">
        <v>4982</v>
      </c>
      <c r="J204" s="1120" t="s">
        <v>3744</v>
      </c>
      <c r="K204" s="1120">
        <v>9.6294693992443996</v>
      </c>
      <c r="L204" s="1120">
        <v>123.8533352946</v>
      </c>
      <c r="M204" s="1120" t="s">
        <v>4983</v>
      </c>
      <c r="N204" s="1120" t="s">
        <v>4984</v>
      </c>
      <c r="O204" s="1106" t="s">
        <v>15</v>
      </c>
      <c r="P204" s="1106" t="s">
        <v>2288</v>
      </c>
      <c r="Q204" s="1106" t="s">
        <v>4935</v>
      </c>
      <c r="R204" s="1106" t="s">
        <v>32</v>
      </c>
      <c r="S204" s="1120" t="s">
        <v>4985</v>
      </c>
      <c r="T204" s="1106"/>
      <c r="U204" s="1120" t="s">
        <v>4986</v>
      </c>
      <c r="V204" s="1120" t="s">
        <v>4987</v>
      </c>
      <c r="W204" s="1116">
        <v>45852</v>
      </c>
      <c r="X204" s="1117">
        <v>47679</v>
      </c>
      <c r="Y204" s="1120" t="s">
        <v>4988</v>
      </c>
      <c r="Z204" s="1120" t="s">
        <v>4989</v>
      </c>
      <c r="AA204" s="473"/>
      <c r="AB204" s="1111"/>
      <c r="AC204" s="1121"/>
    </row>
    <row r="205" spans="1:29" ht="15.75" customHeight="1">
      <c r="A205" s="1106" t="s">
        <v>10</v>
      </c>
      <c r="B205" s="1120" t="s">
        <v>27</v>
      </c>
      <c r="C205" s="1120" t="s">
        <v>28</v>
      </c>
      <c r="D205" s="1106" t="s">
        <v>1745</v>
      </c>
      <c r="E205" s="1106" t="s">
        <v>509</v>
      </c>
      <c r="F205" s="1107" t="str">
        <f t="array" ref="F205">IFERROR(INDEX(UIID!$K$2:$K354, MATCH(CONCATENATE(B205,D205,G205,J205), UIID!$B$2:$B354&amp;UIID!$D$2:$D354&amp;UIID!$G$2:$G354&amp;UIID!$H$2:$H354, 0),), "Not Found")</f>
        <v>0712-0055</v>
      </c>
      <c r="G205" s="1120" t="s">
        <v>3743</v>
      </c>
      <c r="H205" s="1120"/>
      <c r="I205" s="1120" t="s">
        <v>4982</v>
      </c>
      <c r="J205" s="1120" t="s">
        <v>3744</v>
      </c>
      <c r="K205" s="1120">
        <v>9.6294693992443996</v>
      </c>
      <c r="L205" s="1120">
        <v>123.8533352946</v>
      </c>
      <c r="M205" s="1120" t="s">
        <v>4983</v>
      </c>
      <c r="N205" s="1120" t="s">
        <v>4984</v>
      </c>
      <c r="O205" s="1106" t="s">
        <v>15</v>
      </c>
      <c r="P205" s="1106" t="s">
        <v>2288</v>
      </c>
      <c r="Q205" s="1106" t="s">
        <v>4935</v>
      </c>
      <c r="R205" s="1106" t="s">
        <v>32</v>
      </c>
      <c r="S205" s="1120" t="s">
        <v>3623</v>
      </c>
      <c r="T205" s="1106"/>
      <c r="U205" s="1120" t="s">
        <v>4990</v>
      </c>
      <c r="V205" s="1120" t="s">
        <v>4991</v>
      </c>
      <c r="W205" s="1116">
        <v>45852</v>
      </c>
      <c r="X205" s="1117">
        <v>47679</v>
      </c>
      <c r="Y205" s="1120" t="s">
        <v>4988</v>
      </c>
      <c r="Z205" s="1120" t="s">
        <v>4992</v>
      </c>
      <c r="AA205" s="473"/>
      <c r="AB205" s="1111"/>
      <c r="AC205" s="1121"/>
    </row>
    <row r="206" spans="1:29" ht="15.75" customHeight="1">
      <c r="A206" s="1106" t="s">
        <v>10</v>
      </c>
      <c r="B206" s="1120" t="s">
        <v>27</v>
      </c>
      <c r="C206" s="1120" t="s">
        <v>28</v>
      </c>
      <c r="D206" s="1106" t="s">
        <v>29</v>
      </c>
      <c r="E206" s="1106" t="s">
        <v>30</v>
      </c>
      <c r="F206" s="1107" t="str">
        <f t="array" ref="F206">IFERROR(INDEX(UIID!$K$2:$K354, MATCH(CONCATENATE(B206,D206,G206,J206), UIID!$B$2:$B354&amp;UIID!$D$2:$D354&amp;UIID!$G$2:$G354&amp;UIID!$H$2:$H354, 0),), "Not Found")</f>
        <v>0712-0050</v>
      </c>
      <c r="G206" s="176" t="s">
        <v>3569</v>
      </c>
      <c r="H206" s="176"/>
      <c r="I206" s="176" t="s">
        <v>4926</v>
      </c>
      <c r="J206" s="176" t="s">
        <v>3735</v>
      </c>
      <c r="K206" s="176">
        <v>9.6523391834410202</v>
      </c>
      <c r="L206" s="176">
        <v>123.872323694377</v>
      </c>
      <c r="M206" s="176" t="s">
        <v>4927</v>
      </c>
      <c r="N206" s="176" t="s">
        <v>4928</v>
      </c>
      <c r="O206" s="313" t="s">
        <v>113</v>
      </c>
      <c r="P206" s="313" t="s">
        <v>220</v>
      </c>
      <c r="Q206" s="1106" t="s">
        <v>35</v>
      </c>
      <c r="R206" s="1106" t="s">
        <v>143</v>
      </c>
      <c r="S206" s="1120" t="s">
        <v>309</v>
      </c>
      <c r="T206" s="1106"/>
      <c r="U206" s="1120" t="s">
        <v>4993</v>
      </c>
      <c r="V206" s="1120" t="s">
        <v>4994</v>
      </c>
      <c r="W206" s="1116">
        <v>45859</v>
      </c>
      <c r="X206" s="1117">
        <v>47686</v>
      </c>
      <c r="Y206" s="1120" t="s">
        <v>4446</v>
      </c>
      <c r="Z206" s="1120" t="s">
        <v>4995</v>
      </c>
      <c r="AA206" s="473"/>
      <c r="AB206" s="1111"/>
      <c r="AC206" s="1121"/>
    </row>
    <row r="207" spans="1:29" ht="15.75" customHeight="1">
      <c r="A207" s="1106" t="s">
        <v>10</v>
      </c>
      <c r="B207" s="1120" t="s">
        <v>27</v>
      </c>
      <c r="C207" s="1120" t="s">
        <v>123</v>
      </c>
      <c r="D207" s="1106" t="s">
        <v>124</v>
      </c>
      <c r="E207" s="1106" t="s">
        <v>509</v>
      </c>
      <c r="F207" s="1107" t="str">
        <f t="array" ref="F207">IFERROR(INDEX(UIID!$K$2:$K354, MATCH(CONCATENATE(B207,D207,G207,J207), UIID!$B$2:$B354&amp;UIID!$D$2:$D354&amp;UIID!$G$2:$G354&amp;UIID!$H$2:$H354, 0),), "Not Found")</f>
        <v>0712-0003</v>
      </c>
      <c r="G207" s="1106" t="s">
        <v>3460</v>
      </c>
      <c r="H207" s="1106"/>
      <c r="I207" s="1106" t="s">
        <v>4328</v>
      </c>
      <c r="J207" s="1106" t="s">
        <v>227</v>
      </c>
      <c r="K207" s="1106">
        <v>9.7021431242957092</v>
      </c>
      <c r="L207" s="1106">
        <v>124.10275016739</v>
      </c>
      <c r="M207" s="1106" t="s">
        <v>4329</v>
      </c>
      <c r="N207" s="1106" t="s">
        <v>4330</v>
      </c>
      <c r="O207" s="1106" t="s">
        <v>113</v>
      </c>
      <c r="P207" s="1106" t="s">
        <v>2229</v>
      </c>
      <c r="Q207" s="1106" t="s">
        <v>35</v>
      </c>
      <c r="R207" s="1106" t="s">
        <v>2230</v>
      </c>
      <c r="S207" s="1120" t="s">
        <v>3284</v>
      </c>
      <c r="T207" s="1106"/>
      <c r="U207" s="1120" t="s">
        <v>4996</v>
      </c>
      <c r="V207" s="1120" t="s">
        <v>4997</v>
      </c>
      <c r="W207" s="1116">
        <v>45859</v>
      </c>
      <c r="X207" s="1117">
        <v>47686</v>
      </c>
      <c r="Y207" s="1120" t="s">
        <v>4998</v>
      </c>
      <c r="Z207" s="1120" t="s">
        <v>4999</v>
      </c>
      <c r="AA207" s="473"/>
      <c r="AB207" s="1111"/>
      <c r="AC207" s="1121"/>
    </row>
    <row r="208" spans="1:29" ht="15.75" customHeight="1">
      <c r="A208" s="1106" t="s">
        <v>10</v>
      </c>
      <c r="B208" s="1120" t="s">
        <v>27</v>
      </c>
      <c r="C208" s="1120" t="s">
        <v>123</v>
      </c>
      <c r="D208" s="1106" t="s">
        <v>887</v>
      </c>
      <c r="E208" s="1106" t="s">
        <v>509</v>
      </c>
      <c r="F208" s="1107" t="str">
        <f t="array" ref="F208">IFERROR(INDEX(UIID!$K$2:$K354, MATCH(CONCATENATE(B208,D208,G208,J208), UIID!$B$2:$B354&amp;UIID!$D$2:$D354&amp;UIID!$G$2:$G354&amp;UIID!$H$2:$H354, 0),), "Not Found")</f>
        <v>0712-0037</v>
      </c>
      <c r="G208" s="1106" t="s">
        <v>1691</v>
      </c>
      <c r="H208" s="1120"/>
      <c r="I208" s="1120" t="s">
        <v>4966</v>
      </c>
      <c r="J208" s="1106" t="s">
        <v>1692</v>
      </c>
      <c r="K208" s="1106">
        <v>9.6075969861800807</v>
      </c>
      <c r="L208" s="1106">
        <v>124.286684065719</v>
      </c>
      <c r="M208" s="1120" t="s">
        <v>5001</v>
      </c>
      <c r="N208" s="1120" t="s">
        <v>4968</v>
      </c>
      <c r="O208" s="1106" t="s">
        <v>15</v>
      </c>
      <c r="P208" s="1106" t="s">
        <v>16</v>
      </c>
      <c r="Q208" s="1106" t="s">
        <v>35</v>
      </c>
      <c r="R208" s="1106" t="s">
        <v>84</v>
      </c>
      <c r="S208" s="1120" t="s">
        <v>268</v>
      </c>
      <c r="T208" s="1106" t="s">
        <v>4157</v>
      </c>
      <c r="U208" s="1120" t="s">
        <v>59</v>
      </c>
      <c r="V208" s="1120" t="s">
        <v>5003</v>
      </c>
      <c r="W208" s="1116">
        <v>45869</v>
      </c>
      <c r="X208" s="1117">
        <v>47696</v>
      </c>
      <c r="Y208" s="1120" t="s">
        <v>4236</v>
      </c>
      <c r="Z208" s="1120" t="s">
        <v>5004</v>
      </c>
      <c r="AA208" s="473"/>
      <c r="AB208" s="1111"/>
      <c r="AC208" s="1121"/>
    </row>
    <row r="209" spans="1:29" ht="15.75" customHeight="1">
      <c r="A209" s="1106" t="s">
        <v>10</v>
      </c>
      <c r="B209" s="1132" t="s">
        <v>27</v>
      </c>
      <c r="C209" s="1132" t="s">
        <v>50</v>
      </c>
      <c r="D209" s="1133" t="s">
        <v>1017</v>
      </c>
      <c r="E209" s="1133" t="s">
        <v>28</v>
      </c>
      <c r="F209" s="1153" t="str">
        <f t="array" ref="F209">IFERROR(INDEX(UIID!$K$2:$K354, MATCH(CONCATENATE(B209,D209,G209,J209), UIID!$B$2:$B354&amp;UIID!$D$2:$D354&amp;UIID!$G$2:$G354&amp;UIID!$H$2:$H354, 0),), "Not Found")</f>
        <v>0712-0029</v>
      </c>
      <c r="G209" s="1132" t="s">
        <v>2184</v>
      </c>
      <c r="H209" s="1132"/>
      <c r="I209" s="1132" t="s">
        <v>4558</v>
      </c>
      <c r="J209" s="1132" t="s">
        <v>2185</v>
      </c>
      <c r="K209" s="1132">
        <v>9.8903564025708999</v>
      </c>
      <c r="L209" s="1132">
        <v>124.153065967391</v>
      </c>
      <c r="M209" s="1132" t="s">
        <v>4559</v>
      </c>
      <c r="N209" s="1132" t="s">
        <v>4560</v>
      </c>
      <c r="O209" s="1133" t="s">
        <v>15</v>
      </c>
      <c r="P209" s="1133" t="s">
        <v>1449</v>
      </c>
      <c r="Q209" s="1133" t="s">
        <v>35</v>
      </c>
      <c r="R209" s="1133" t="s">
        <v>125</v>
      </c>
      <c r="S209" s="1132" t="s">
        <v>126</v>
      </c>
      <c r="T209" s="1133" t="s">
        <v>4164</v>
      </c>
      <c r="U209" s="1132" t="s">
        <v>127</v>
      </c>
      <c r="V209" s="1132" t="s">
        <v>5006</v>
      </c>
      <c r="W209" s="1134">
        <v>45869</v>
      </c>
      <c r="X209" s="1135">
        <v>47696</v>
      </c>
      <c r="Y209" s="1132" t="s">
        <v>4558</v>
      </c>
      <c r="Z209" s="1132" t="s">
        <v>4893</v>
      </c>
      <c r="AA209" s="1147"/>
      <c r="AB209" s="1148"/>
      <c r="AC209" s="1155"/>
    </row>
    <row r="210" spans="1:29" ht="15.75" customHeight="1">
      <c r="A210" s="1106" t="s">
        <v>10</v>
      </c>
      <c r="B210" s="1132" t="s">
        <v>27</v>
      </c>
      <c r="C210" s="1132" t="s">
        <v>123</v>
      </c>
      <c r="D210" s="1133" t="s">
        <v>3748</v>
      </c>
      <c r="E210" s="1133" t="s">
        <v>509</v>
      </c>
      <c r="F210" s="1153" t="str">
        <f t="array" ref="F210">IFERROR(INDEX(UIID!$K$2:$K354, MATCH(CONCATENATE(B210,D210,G210,J210), UIID!$B$2:$B354&amp;UIID!$D$2:$D354&amp;UIID!$G$2:$G354&amp;UIID!$H$2:$H354, 0),), "Not Found")</f>
        <v>0712-0057</v>
      </c>
      <c r="G210" s="1132" t="s">
        <v>3749</v>
      </c>
      <c r="H210" s="1132"/>
      <c r="I210" s="1132" t="s">
        <v>5007</v>
      </c>
      <c r="J210" s="1132" t="s">
        <v>3750</v>
      </c>
      <c r="K210" s="1132">
        <v>9.8661503075012398</v>
      </c>
      <c r="L210" s="1132">
        <v>124.52279778491101</v>
      </c>
      <c r="M210" s="1132" t="s">
        <v>5008</v>
      </c>
      <c r="N210" s="1132" t="s">
        <v>5009</v>
      </c>
      <c r="O210" s="1133" t="s">
        <v>15</v>
      </c>
      <c r="P210" s="1133" t="s">
        <v>16</v>
      </c>
      <c r="Q210" s="1133" t="s">
        <v>35</v>
      </c>
      <c r="R210" s="1133" t="s">
        <v>32</v>
      </c>
      <c r="S210" s="1132" t="s">
        <v>47</v>
      </c>
      <c r="T210" s="1133" t="s">
        <v>4164</v>
      </c>
      <c r="U210" s="1132" t="s">
        <v>91</v>
      </c>
      <c r="V210" s="1132" t="s">
        <v>5010</v>
      </c>
      <c r="W210" s="1134">
        <v>45959</v>
      </c>
      <c r="X210" s="1135">
        <v>47786</v>
      </c>
      <c r="Y210" s="1158" t="s">
        <v>5011</v>
      </c>
      <c r="Z210" s="1132" t="s">
        <v>5012</v>
      </c>
      <c r="AA210" s="1147"/>
      <c r="AB210" s="1148"/>
      <c r="AC210" s="1155"/>
    </row>
    <row r="211" spans="1:29" ht="15.75" customHeight="1">
      <c r="A211" s="1106" t="s">
        <v>10</v>
      </c>
      <c r="B211" s="1120" t="s">
        <v>27</v>
      </c>
      <c r="C211" s="1120" t="s">
        <v>28</v>
      </c>
      <c r="D211" s="1106" t="s">
        <v>29</v>
      </c>
      <c r="E211" s="1106" t="s">
        <v>30</v>
      </c>
      <c r="F211" s="1107" t="str">
        <f t="array" ref="F211">IFERROR(INDEX(UIID!$K$2:$K354, MATCH(CONCATENATE(B211,D211,G211,J211), UIID!$B$2:$B354&amp;UIID!$D$2:$D354&amp;UIID!$G$2:$G354&amp;UIID!$H$2:$H354, 0),), "Not Found")</f>
        <v>0712-0015</v>
      </c>
      <c r="G211" s="1106" t="s">
        <v>1805</v>
      </c>
      <c r="H211" s="1106"/>
      <c r="I211" s="1106" t="s">
        <v>4517</v>
      </c>
      <c r="J211" s="1106" t="s">
        <v>3707</v>
      </c>
      <c r="K211" s="1106">
        <v>9.6450429112988108</v>
      </c>
      <c r="L211" s="1106">
        <v>123.862470952048</v>
      </c>
      <c r="M211" s="1106" t="s">
        <v>1807</v>
      </c>
      <c r="N211" s="1106" t="s">
        <v>4518</v>
      </c>
      <c r="O211" s="1106" t="s">
        <v>15</v>
      </c>
      <c r="P211" s="1106" t="s">
        <v>16</v>
      </c>
      <c r="Q211" s="1106" t="s">
        <v>35</v>
      </c>
      <c r="R211" s="1106" t="s">
        <v>32</v>
      </c>
      <c r="S211" s="1120" t="s">
        <v>1008</v>
      </c>
      <c r="T211" s="1106" t="s">
        <v>4164</v>
      </c>
      <c r="U211" s="1120" t="s">
        <v>5014</v>
      </c>
      <c r="V211" s="1120" t="s">
        <v>5015</v>
      </c>
      <c r="W211" s="1116">
        <v>45967</v>
      </c>
      <c r="X211" s="1117">
        <v>47794</v>
      </c>
      <c r="Y211" s="176" t="s">
        <v>4930</v>
      </c>
      <c r="Z211" s="176" t="s">
        <v>5016</v>
      </c>
      <c r="AA211" s="473"/>
      <c r="AB211" s="1111"/>
      <c r="AC211" s="1121"/>
    </row>
    <row r="212" spans="1:29" ht="15.75" customHeight="1">
      <c r="A212" s="1106" t="s">
        <v>10</v>
      </c>
      <c r="B212" s="1120" t="s">
        <v>27</v>
      </c>
      <c r="C212" s="1120" t="s">
        <v>28</v>
      </c>
      <c r="D212" s="1106" t="s">
        <v>29</v>
      </c>
      <c r="E212" s="1106" t="s">
        <v>30</v>
      </c>
      <c r="F212" s="1107" t="str">
        <f t="array" ref="F212">IFERROR(INDEX(UIID!$K$2:$K354, MATCH(CONCATENATE(B212,D212,G212,J212), UIID!$B$2:$B354&amp;UIID!$D$2:$D354&amp;UIID!$G$2:$G354&amp;UIID!$H$2:$H354, 0),), "Not Found")</f>
        <v>0712-0010</v>
      </c>
      <c r="G212" s="313" t="s">
        <v>163</v>
      </c>
      <c r="H212" s="1120"/>
      <c r="I212" s="313" t="s">
        <v>4471</v>
      </c>
      <c r="J212" s="1106" t="s">
        <v>3706</v>
      </c>
      <c r="K212" s="313">
        <v>9.6895627850084391</v>
      </c>
      <c r="L212" s="313">
        <v>123.861600352049</v>
      </c>
      <c r="M212" s="313" t="s">
        <v>164</v>
      </c>
      <c r="N212" s="313" t="s">
        <v>4472</v>
      </c>
      <c r="O212" s="313" t="s">
        <v>15</v>
      </c>
      <c r="P212" s="313" t="s">
        <v>16</v>
      </c>
      <c r="Q212" s="313" t="s">
        <v>35</v>
      </c>
      <c r="R212" s="1106" t="s">
        <v>107</v>
      </c>
      <c r="S212" s="1120" t="s">
        <v>108</v>
      </c>
      <c r="T212" s="1106" t="s">
        <v>4164</v>
      </c>
      <c r="U212" s="1120" t="s">
        <v>5017</v>
      </c>
      <c r="V212" s="1120" t="s">
        <v>5018</v>
      </c>
      <c r="W212" s="1116">
        <v>45967</v>
      </c>
      <c r="X212" s="1117">
        <v>47794</v>
      </c>
      <c r="Y212" s="1138" t="s">
        <v>4715</v>
      </c>
      <c r="Z212" s="1120" t="s">
        <v>4716</v>
      </c>
      <c r="AA212" s="473"/>
      <c r="AB212" s="1111"/>
      <c r="AC212" s="1121"/>
    </row>
    <row r="213" spans="1:29" ht="15.75" customHeight="1">
      <c r="A213" s="1106" t="s">
        <v>10</v>
      </c>
      <c r="B213" s="1120" t="s">
        <v>27</v>
      </c>
      <c r="C213" s="1120" t="s">
        <v>28</v>
      </c>
      <c r="D213" s="1106" t="s">
        <v>299</v>
      </c>
      <c r="E213" s="1106" t="s">
        <v>28</v>
      </c>
      <c r="F213" s="1107" t="str">
        <f t="array" ref="F213">IFERROR(INDEX(UIID!$K$2:$K354, MATCH(CONCATENATE(B213,D213,G213,J213), UIID!$B$2:$B354&amp;UIID!$D$2:$D354&amp;UIID!$G$2:$G354&amp;UIID!$H$2:$H354, 0),), "Not Found")</f>
        <v>0712-0001</v>
      </c>
      <c r="G213" s="1106" t="s">
        <v>3508</v>
      </c>
      <c r="H213" s="1106"/>
      <c r="I213" s="1106" t="s">
        <v>4442</v>
      </c>
      <c r="J213" s="1106" t="s">
        <v>301</v>
      </c>
      <c r="K213" s="1106">
        <v>9.9612859268488005</v>
      </c>
      <c r="L213" s="1106">
        <v>123.955908234931</v>
      </c>
      <c r="M213" s="1106" t="s">
        <v>302</v>
      </c>
      <c r="N213" s="1106" t="s">
        <v>4443</v>
      </c>
      <c r="O213" s="1106" t="s">
        <v>113</v>
      </c>
      <c r="P213" s="1106" t="s">
        <v>2229</v>
      </c>
      <c r="Q213" s="1140" t="s">
        <v>10389</v>
      </c>
      <c r="R213" s="1106" t="s">
        <v>104</v>
      </c>
      <c r="S213" s="1120" t="s">
        <v>173</v>
      </c>
      <c r="T213" s="1106" t="s">
        <v>4164</v>
      </c>
      <c r="U213" s="1120" t="s">
        <v>5020</v>
      </c>
      <c r="V213" s="1120" t="s">
        <v>5021</v>
      </c>
      <c r="W213" s="1116">
        <v>45988</v>
      </c>
      <c r="X213" s="1117">
        <v>47270</v>
      </c>
      <c r="Y213" s="1163" t="s">
        <v>4452</v>
      </c>
      <c r="Z213" s="1251" t="s">
        <v>5022</v>
      </c>
      <c r="AA213" s="473"/>
      <c r="AB213" s="1111"/>
      <c r="AC213" s="1121"/>
    </row>
    <row r="214" spans="1:29" ht="15.75" customHeight="1">
      <c r="A214" s="1106" t="s">
        <v>10</v>
      </c>
      <c r="B214" s="1120" t="s">
        <v>27</v>
      </c>
      <c r="C214" s="1120" t="s">
        <v>28</v>
      </c>
      <c r="D214" s="1106" t="s">
        <v>299</v>
      </c>
      <c r="E214" s="1106" t="s">
        <v>28</v>
      </c>
      <c r="F214" s="1107" t="str">
        <f t="array" ref="F214">IFERROR(INDEX(UIID!$K$2:$K354, MATCH(CONCATENATE(B214,D214,G214,J214), UIID!$B$2:$B354&amp;UIID!$D$2:$D354&amp;UIID!$G$2:$G354&amp;UIID!$H$2:$H354, 0),), "Not Found")</f>
        <v>0712-0001</v>
      </c>
      <c r="G214" s="1106" t="s">
        <v>3508</v>
      </c>
      <c r="H214" s="1106"/>
      <c r="I214" s="1106" t="s">
        <v>4442</v>
      </c>
      <c r="J214" s="1106" t="s">
        <v>301</v>
      </c>
      <c r="K214" s="1106">
        <v>9.9612859268488005</v>
      </c>
      <c r="L214" s="1106">
        <v>123.955908234931</v>
      </c>
      <c r="M214" s="1106" t="s">
        <v>302</v>
      </c>
      <c r="N214" s="1106" t="s">
        <v>4443</v>
      </c>
      <c r="O214" s="1106" t="s">
        <v>113</v>
      </c>
      <c r="P214" s="1106" t="s">
        <v>2229</v>
      </c>
      <c r="Q214" s="1140" t="s">
        <v>10389</v>
      </c>
      <c r="R214" s="1106" t="s">
        <v>107</v>
      </c>
      <c r="S214" s="1120" t="s">
        <v>1610</v>
      </c>
      <c r="T214" s="1106" t="s">
        <v>4164</v>
      </c>
      <c r="U214" s="1120" t="s">
        <v>5024</v>
      </c>
      <c r="V214" s="1120" t="s">
        <v>5025</v>
      </c>
      <c r="W214" s="1116">
        <v>46050</v>
      </c>
      <c r="X214" s="1117">
        <v>47340</v>
      </c>
      <c r="Y214" s="1163" t="s">
        <v>4594</v>
      </c>
      <c r="Z214" s="1251" t="s">
        <v>5026</v>
      </c>
      <c r="AA214" s="473"/>
      <c r="AB214" s="1111"/>
      <c r="AC214" s="1121"/>
    </row>
    <row r="215" spans="1:29" ht="15.75" customHeight="1">
      <c r="A215" s="1106" t="s">
        <v>10</v>
      </c>
      <c r="B215" s="1132" t="s">
        <v>27</v>
      </c>
      <c r="C215" s="1132" t="s">
        <v>28</v>
      </c>
      <c r="D215" s="1133" t="s">
        <v>29</v>
      </c>
      <c r="E215" s="1133" t="s">
        <v>30</v>
      </c>
      <c r="F215" s="1153" t="str">
        <f t="array" ref="F215">IFERROR(INDEX(UIID!$K$2:$K354, MATCH(CONCATENATE(B215,D215,G215,J215), UIID!$B$2:$B354&amp;UIID!$D$2:$D354&amp;UIID!$G$2:$G354&amp;UIID!$H$2:$H354, 0),), "Not Found")</f>
        <v>0712-0015</v>
      </c>
      <c r="G215" s="1133" t="s">
        <v>1805</v>
      </c>
      <c r="H215" s="1133"/>
      <c r="I215" s="1133" t="s">
        <v>4517</v>
      </c>
      <c r="J215" s="1133" t="s">
        <v>3707</v>
      </c>
      <c r="K215" s="1133">
        <v>9.6450429112988108</v>
      </c>
      <c r="L215" s="1133">
        <v>123.862470952048</v>
      </c>
      <c r="M215" s="1133" t="s">
        <v>1807</v>
      </c>
      <c r="N215" s="1133" t="s">
        <v>4518</v>
      </c>
      <c r="O215" s="1133" t="s">
        <v>15</v>
      </c>
      <c r="P215" s="1133" t="s">
        <v>16</v>
      </c>
      <c r="Q215" s="1133" t="s">
        <v>35</v>
      </c>
      <c r="R215" s="1133" t="s">
        <v>2230</v>
      </c>
      <c r="S215" s="1132" t="s">
        <v>3284</v>
      </c>
      <c r="T215" s="1133" t="s">
        <v>4157</v>
      </c>
      <c r="U215" s="1132" t="s">
        <v>4996</v>
      </c>
      <c r="V215" s="1132" t="s">
        <v>5028</v>
      </c>
      <c r="W215" s="1134">
        <v>45989</v>
      </c>
      <c r="X215" s="1135">
        <v>47816</v>
      </c>
      <c r="Y215" s="1132" t="s">
        <v>5029</v>
      </c>
      <c r="Z215" s="1132" t="s">
        <v>5030</v>
      </c>
      <c r="AA215" s="1147"/>
      <c r="AB215" s="1148"/>
      <c r="AC215" s="1155"/>
    </row>
    <row r="216" spans="1:29" ht="15.75" customHeight="1">
      <c r="A216" s="1106" t="s">
        <v>10</v>
      </c>
      <c r="B216" s="1120" t="s">
        <v>27</v>
      </c>
      <c r="C216" s="1120" t="s">
        <v>28</v>
      </c>
      <c r="D216" s="1106" t="s">
        <v>29</v>
      </c>
      <c r="E216" s="1106" t="s">
        <v>30</v>
      </c>
      <c r="F216" s="1107" t="str">
        <f t="array" ref="F216">IFERROR(INDEX(UIID!$K$2:$K354, MATCH(CONCATENATE(B216,D216,G216,J216), UIID!$B$2:$B354&amp;UIID!$D$2:$D354&amp;UIID!$G$2:$G354&amp;UIID!$H$2:$H354, 0),), "Not Found")</f>
        <v>0712-0010</v>
      </c>
      <c r="G216" s="313" t="s">
        <v>163</v>
      </c>
      <c r="H216" s="1120"/>
      <c r="I216" s="313" t="s">
        <v>4471</v>
      </c>
      <c r="J216" s="1106" t="s">
        <v>3706</v>
      </c>
      <c r="K216" s="313">
        <v>9.6895627850084391</v>
      </c>
      <c r="L216" s="313">
        <v>123.861600352049</v>
      </c>
      <c r="M216" s="313" t="s">
        <v>164</v>
      </c>
      <c r="N216" s="313" t="s">
        <v>4472</v>
      </c>
      <c r="O216" s="313" t="s">
        <v>15</v>
      </c>
      <c r="P216" s="1106" t="s">
        <v>16</v>
      </c>
      <c r="Q216" s="1106" t="s">
        <v>35</v>
      </c>
      <c r="R216" s="1106" t="s">
        <v>107</v>
      </c>
      <c r="S216" s="1120" t="s">
        <v>666</v>
      </c>
      <c r="T216" s="1106" t="s">
        <v>4164</v>
      </c>
      <c r="U216" s="1120" t="s">
        <v>5017</v>
      </c>
      <c r="V216" s="1120" t="s">
        <v>5031</v>
      </c>
      <c r="W216" s="1116">
        <v>45992</v>
      </c>
      <c r="X216" s="1117">
        <v>47819</v>
      </c>
      <c r="Y216" s="341" t="s">
        <v>5032</v>
      </c>
      <c r="Z216" s="176" t="s">
        <v>5033</v>
      </c>
      <c r="AA216" s="473"/>
      <c r="AB216" s="1111"/>
      <c r="AC216" s="1121"/>
    </row>
    <row r="217" spans="1:29" ht="15.75" customHeight="1">
      <c r="A217" s="1106" t="s">
        <v>10</v>
      </c>
      <c r="B217" s="1120" t="s">
        <v>27</v>
      </c>
      <c r="C217" s="1120" t="s">
        <v>123</v>
      </c>
      <c r="D217" s="1106" t="s">
        <v>124</v>
      </c>
      <c r="E217" s="1106" t="s">
        <v>509</v>
      </c>
      <c r="F217" s="1107" t="str">
        <f t="array" ref="F217">IFERROR(INDEX(UIID!$K$2:$K354, MATCH(CONCATENATE(B217,D217,G217,J217), UIID!$B$2:$B354&amp;UIID!$D$2:$D354&amp;UIID!$G$2:$G354&amp;UIID!$H$2:$H354, 0),), "Not Found")</f>
        <v>0712-0003</v>
      </c>
      <c r="G217" s="1106" t="s">
        <v>3460</v>
      </c>
      <c r="H217" s="1106"/>
      <c r="I217" s="1106" t="s">
        <v>4328</v>
      </c>
      <c r="J217" s="1106" t="s">
        <v>227</v>
      </c>
      <c r="K217" s="1106">
        <v>9.7021431242957092</v>
      </c>
      <c r="L217" s="1106">
        <v>124.10275016739</v>
      </c>
      <c r="M217" s="1106" t="s">
        <v>4329</v>
      </c>
      <c r="N217" s="1106" t="s">
        <v>4330</v>
      </c>
      <c r="O217" s="1106" t="s">
        <v>113</v>
      </c>
      <c r="P217" s="1106" t="s">
        <v>2229</v>
      </c>
      <c r="Q217" s="1140" t="s">
        <v>10389</v>
      </c>
      <c r="R217" s="1106" t="s">
        <v>2230</v>
      </c>
      <c r="S217" s="1120" t="s">
        <v>3287</v>
      </c>
      <c r="T217" s="1106" t="s">
        <v>4157</v>
      </c>
      <c r="U217" s="1120" t="s">
        <v>4996</v>
      </c>
      <c r="V217" s="1120" t="s">
        <v>5034</v>
      </c>
      <c r="W217" s="1116">
        <v>46003</v>
      </c>
      <c r="X217" s="1117">
        <v>47686</v>
      </c>
      <c r="Y217" s="1164" t="s">
        <v>4998</v>
      </c>
      <c r="Z217" s="1251" t="s">
        <v>4999</v>
      </c>
      <c r="AA217" s="473"/>
      <c r="AB217" s="1111"/>
      <c r="AC217" s="1121"/>
    </row>
    <row r="218" spans="1:29" ht="15.75" customHeight="1">
      <c r="A218" s="1106" t="s">
        <v>10</v>
      </c>
      <c r="B218" s="1120" t="s">
        <v>27</v>
      </c>
      <c r="C218" s="1120" t="s">
        <v>123</v>
      </c>
      <c r="D218" s="1106" t="s">
        <v>270</v>
      </c>
      <c r="E218" s="1106" t="s">
        <v>123</v>
      </c>
      <c r="F218" s="1107" t="str">
        <f t="array" ref="F218">IFERROR(INDEX(UIID!$K$2:$K354, MATCH(CONCATENATE(B218,D218,G218,J218), UIID!$B$2:$B354&amp;UIID!$D$2:$D354&amp;UIID!$G$2:$G354&amp;UIID!$H$2:$H354, 0),), "Not Found")</f>
        <v>0712-0013</v>
      </c>
      <c r="G218" s="1106" t="s">
        <v>3677</v>
      </c>
      <c r="H218" s="1106"/>
      <c r="I218" s="1106" t="s">
        <v>5035</v>
      </c>
      <c r="J218" s="1106" t="s">
        <v>271</v>
      </c>
      <c r="K218" s="1106">
        <v>9.6667974582748997</v>
      </c>
      <c r="L218" s="1106">
        <v>124.36827289016099</v>
      </c>
      <c r="M218" s="1106" t="s">
        <v>4388</v>
      </c>
      <c r="N218" s="1106" t="s">
        <v>4389</v>
      </c>
      <c r="O218" s="1106" t="s">
        <v>113</v>
      </c>
      <c r="P218" s="1106" t="s">
        <v>2229</v>
      </c>
      <c r="Q218" s="1140" t="s">
        <v>10389</v>
      </c>
      <c r="R218" s="1106" t="s">
        <v>84</v>
      </c>
      <c r="S218" s="1120" t="s">
        <v>167</v>
      </c>
      <c r="T218" s="1106" t="s">
        <v>4164</v>
      </c>
      <c r="U218" s="1120" t="s">
        <v>94</v>
      </c>
      <c r="V218" s="1120" t="s">
        <v>5036</v>
      </c>
      <c r="W218" s="1116">
        <v>46003</v>
      </c>
      <c r="X218" s="1117">
        <v>46884</v>
      </c>
      <c r="Y218" s="1165" t="s">
        <v>4406</v>
      </c>
      <c r="Z218" s="1251" t="s">
        <v>5037</v>
      </c>
      <c r="AA218" s="473"/>
      <c r="AB218" s="1111"/>
      <c r="AC218" s="1121"/>
    </row>
    <row r="219" spans="1:29" ht="15.75" customHeight="1">
      <c r="A219" s="1106" t="s">
        <v>10</v>
      </c>
      <c r="B219" s="1120" t="s">
        <v>27</v>
      </c>
      <c r="C219" s="1120" t="s">
        <v>123</v>
      </c>
      <c r="D219" s="1106" t="s">
        <v>285</v>
      </c>
      <c r="E219" s="1106" t="s">
        <v>509</v>
      </c>
      <c r="F219" s="1107" t="str">
        <f t="array" ref="F219">IFERROR(INDEX(UIID!$K$2:$K354, MATCH(CONCATENATE(B219,D219,G219,J219), UIID!$B$2:$B354&amp;UIID!$D$2:$D354&amp;UIID!$G$2:$G354&amp;UIID!$H$2:$H354, 0),), "Not Found")</f>
        <v>0712-0005</v>
      </c>
      <c r="G219" s="1106" t="s">
        <v>3529</v>
      </c>
      <c r="H219" s="1106"/>
      <c r="I219" s="1106" t="s">
        <v>4412</v>
      </c>
      <c r="J219" s="1106" t="s">
        <v>286</v>
      </c>
      <c r="K219" s="1106">
        <v>9.8567162226397809</v>
      </c>
      <c r="L219" s="1106">
        <v>124.336426906886</v>
      </c>
      <c r="M219" s="1106" t="s">
        <v>287</v>
      </c>
      <c r="N219" s="1106" t="s">
        <v>4413</v>
      </c>
      <c r="O219" s="1106" t="s">
        <v>113</v>
      </c>
      <c r="P219" s="1106" t="s">
        <v>2229</v>
      </c>
      <c r="Q219" s="1140" t="s">
        <v>10389</v>
      </c>
      <c r="R219" s="1106" t="s">
        <v>32</v>
      </c>
      <c r="S219" s="1120" t="s">
        <v>43</v>
      </c>
      <c r="T219" s="1106" t="s">
        <v>4164</v>
      </c>
      <c r="U219" s="1120" t="s">
        <v>5038</v>
      </c>
      <c r="V219" s="1120" t="s">
        <v>5039</v>
      </c>
      <c r="W219" s="1116">
        <v>46003</v>
      </c>
      <c r="X219" s="1117">
        <v>47157</v>
      </c>
      <c r="Y219" s="1163" t="s">
        <v>5040</v>
      </c>
      <c r="Z219" s="1251" t="s">
        <v>5041</v>
      </c>
      <c r="AA219" s="473"/>
      <c r="AB219" s="1111"/>
      <c r="AC219" s="1121"/>
    </row>
    <row r="220" spans="1:29" ht="15.75" customHeight="1">
      <c r="A220" s="1106" t="s">
        <v>10</v>
      </c>
      <c r="B220" s="1120" t="s">
        <v>27</v>
      </c>
      <c r="C220" s="1120" t="s">
        <v>123</v>
      </c>
      <c r="D220" s="1106" t="s">
        <v>285</v>
      </c>
      <c r="E220" s="1106" t="s">
        <v>509</v>
      </c>
      <c r="F220" s="1107" t="str">
        <f t="array" ref="F220">IFERROR(INDEX(UIID!$K$2:$K354, MATCH(CONCATENATE(B220,D220,G220,J220), UIID!$B$2:$B354&amp;UIID!$D$2:$D354&amp;UIID!$G$2:$G354&amp;UIID!$H$2:$H354, 0),), "Not Found")</f>
        <v>0712-0005</v>
      </c>
      <c r="G220" s="1106" t="s">
        <v>3529</v>
      </c>
      <c r="H220" s="1120"/>
      <c r="I220" s="1106" t="s">
        <v>4412</v>
      </c>
      <c r="J220" s="1106" t="s">
        <v>286</v>
      </c>
      <c r="K220" s="1106">
        <v>9.8567162226397809</v>
      </c>
      <c r="L220" s="1106">
        <v>124.336426906886</v>
      </c>
      <c r="M220" s="1106" t="s">
        <v>287</v>
      </c>
      <c r="N220" s="1106" t="s">
        <v>4413</v>
      </c>
      <c r="O220" s="1106" t="s">
        <v>113</v>
      </c>
      <c r="P220" s="1106" t="s">
        <v>2229</v>
      </c>
      <c r="Q220" s="1140" t="s">
        <v>10389</v>
      </c>
      <c r="R220" s="1106" t="s">
        <v>87</v>
      </c>
      <c r="S220" s="1120" t="s">
        <v>3102</v>
      </c>
      <c r="T220" s="1106" t="s">
        <v>4157</v>
      </c>
      <c r="U220" s="1120" t="s">
        <v>5044</v>
      </c>
      <c r="V220" s="1120" t="s">
        <v>5045</v>
      </c>
      <c r="W220" s="1116">
        <v>46003</v>
      </c>
      <c r="X220" s="1117">
        <v>47157</v>
      </c>
      <c r="Y220" s="1164" t="s">
        <v>4417</v>
      </c>
      <c r="Z220" s="1251" t="s">
        <v>5046</v>
      </c>
      <c r="AA220" s="473"/>
      <c r="AB220" s="1111"/>
      <c r="AC220" s="1121"/>
    </row>
    <row r="221" spans="1:29" ht="15.75" customHeight="1">
      <c r="A221" s="1106" t="s">
        <v>10</v>
      </c>
      <c r="B221" s="1120" t="s">
        <v>27</v>
      </c>
      <c r="C221" s="1120" t="s">
        <v>50</v>
      </c>
      <c r="D221" s="1106" t="s">
        <v>248</v>
      </c>
      <c r="E221" s="1106" t="s">
        <v>123</v>
      </c>
      <c r="F221" s="1107" t="str">
        <f t="array" ref="F221">IFERROR(INDEX(UIID!$K$2:$K354, MATCH(CONCATENATE(B221,D221,G221,J221), UIID!$B$2:$B354&amp;UIID!$D$2:$D354&amp;UIID!$G$2:$G354&amp;UIID!$H$2:$H354, 0),), "Not Found")</f>
        <v>0712-0004</v>
      </c>
      <c r="G221" s="313" t="s">
        <v>3513</v>
      </c>
      <c r="H221" s="1106"/>
      <c r="I221" s="1106" t="s">
        <v>5047</v>
      </c>
      <c r="J221" s="1106" t="s">
        <v>250</v>
      </c>
      <c r="K221" s="1106">
        <v>10.051349891515599</v>
      </c>
      <c r="L221" s="1106">
        <v>124.079209349663</v>
      </c>
      <c r="M221" s="1106" t="s">
        <v>251</v>
      </c>
      <c r="N221" s="1106" t="s">
        <v>4364</v>
      </c>
      <c r="O221" s="1106" t="s">
        <v>113</v>
      </c>
      <c r="P221" s="1106" t="s">
        <v>2229</v>
      </c>
      <c r="Q221" s="1140" t="s">
        <v>10389</v>
      </c>
      <c r="R221" s="1106" t="s">
        <v>87</v>
      </c>
      <c r="S221" s="1120" t="s">
        <v>3102</v>
      </c>
      <c r="T221" s="1106" t="s">
        <v>4157</v>
      </c>
      <c r="U221" s="1120" t="s">
        <v>5044</v>
      </c>
      <c r="V221" s="1120" t="s">
        <v>5048</v>
      </c>
      <c r="W221" s="1116">
        <v>46010</v>
      </c>
      <c r="X221" s="1117">
        <v>47192</v>
      </c>
      <c r="Y221" s="1166" t="s">
        <v>4369</v>
      </c>
      <c r="Z221" s="1251" t="s">
        <v>4379</v>
      </c>
      <c r="AA221" s="473"/>
      <c r="AB221" s="1111"/>
      <c r="AC221" s="1121"/>
    </row>
    <row r="222" spans="1:29" ht="15.75" customHeight="1">
      <c r="A222" s="1106" t="s">
        <v>10</v>
      </c>
      <c r="B222" s="1120" t="s">
        <v>27</v>
      </c>
      <c r="C222" s="1120" t="s">
        <v>50</v>
      </c>
      <c r="D222" s="1106" t="s">
        <v>248</v>
      </c>
      <c r="E222" s="1106" t="s">
        <v>123</v>
      </c>
      <c r="F222" s="1107" t="str">
        <f t="array" ref="F222">IFERROR(INDEX(UIID!$K$2:$K354, MATCH(CONCATENATE(B222,D222,G222,J222), UIID!$B$2:$B354&amp;UIID!$D$2:$D354&amp;UIID!$G$2:$G354&amp;UIID!$H$2:$H354, 0),), "Not Found")</f>
        <v>0712-0004</v>
      </c>
      <c r="G222" s="313" t="s">
        <v>3513</v>
      </c>
      <c r="H222" s="1120"/>
      <c r="I222" s="1106" t="s">
        <v>5047</v>
      </c>
      <c r="J222" s="1106" t="s">
        <v>250</v>
      </c>
      <c r="K222" s="1106">
        <v>10.051349891515599</v>
      </c>
      <c r="L222" s="1106">
        <v>124.079209349663</v>
      </c>
      <c r="M222" s="1106" t="s">
        <v>251</v>
      </c>
      <c r="N222" s="1106" t="s">
        <v>4364</v>
      </c>
      <c r="O222" s="1106" t="s">
        <v>113</v>
      </c>
      <c r="P222" s="1106" t="s">
        <v>2229</v>
      </c>
      <c r="Q222" s="1140" t="s">
        <v>10389</v>
      </c>
      <c r="R222" s="1106" t="s">
        <v>84</v>
      </c>
      <c r="S222" s="1120" t="s">
        <v>1154</v>
      </c>
      <c r="T222" s="1106" t="s">
        <v>4157</v>
      </c>
      <c r="U222" s="1120" t="s">
        <v>5049</v>
      </c>
      <c r="V222" s="1120" t="s">
        <v>5050</v>
      </c>
      <c r="W222" s="1116">
        <v>46010</v>
      </c>
      <c r="X222" s="1117">
        <v>47192</v>
      </c>
      <c r="Y222" s="1164" t="s">
        <v>5051</v>
      </c>
      <c r="Z222" s="1251" t="s">
        <v>5052</v>
      </c>
      <c r="AA222" s="473"/>
      <c r="AB222" s="1111"/>
      <c r="AC222" s="1121"/>
    </row>
    <row r="223" spans="1:29" ht="15.75" customHeight="1">
      <c r="A223" s="1106" t="s">
        <v>10</v>
      </c>
      <c r="B223" s="1120" t="s">
        <v>27</v>
      </c>
      <c r="C223" s="1120" t="s">
        <v>50</v>
      </c>
      <c r="D223" s="1106" t="s">
        <v>248</v>
      </c>
      <c r="E223" s="1106" t="s">
        <v>123</v>
      </c>
      <c r="F223" s="1107" t="str">
        <f t="array" ref="F223">IFERROR(INDEX(UIID!$K$2:$K354, MATCH(CONCATENATE(B223,D223,G223,J223), UIID!$B$2:$B354&amp;UIID!$D$2:$D354&amp;UIID!$G$2:$G354&amp;UIID!$H$2:$H354, 0),), "Not Found")</f>
        <v>0712-0004</v>
      </c>
      <c r="G223" s="313" t="s">
        <v>3513</v>
      </c>
      <c r="H223" s="1120"/>
      <c r="I223" s="1106" t="s">
        <v>5047</v>
      </c>
      <c r="J223" s="1106" t="s">
        <v>250</v>
      </c>
      <c r="K223" s="1106">
        <v>10.051349891515599</v>
      </c>
      <c r="L223" s="1106">
        <v>124.079209349663</v>
      </c>
      <c r="M223" s="1106" t="s">
        <v>251</v>
      </c>
      <c r="N223" s="1106" t="s">
        <v>4364</v>
      </c>
      <c r="O223" s="1106" t="s">
        <v>113</v>
      </c>
      <c r="P223" s="1106" t="s">
        <v>2229</v>
      </c>
      <c r="Q223" s="1106" t="s">
        <v>35</v>
      </c>
      <c r="R223" s="1106" t="s">
        <v>2230</v>
      </c>
      <c r="S223" s="1120" t="s">
        <v>3284</v>
      </c>
      <c r="T223" s="1106" t="s">
        <v>4157</v>
      </c>
      <c r="U223" s="1120" t="s">
        <v>5053</v>
      </c>
      <c r="V223" s="1120" t="s">
        <v>5054</v>
      </c>
      <c r="W223" s="1116">
        <v>46013</v>
      </c>
      <c r="X223" s="1117">
        <v>47840</v>
      </c>
      <c r="Y223" s="341" t="s">
        <v>5055</v>
      </c>
      <c r="Z223" s="176" t="s">
        <v>5056</v>
      </c>
      <c r="AA223" s="473"/>
      <c r="AB223" s="1111"/>
      <c r="AC223" s="1121"/>
    </row>
    <row r="224" spans="1:29" ht="15.75" customHeight="1">
      <c r="A224" s="1106" t="s">
        <v>10</v>
      </c>
      <c r="B224" s="1120" t="s">
        <v>27</v>
      </c>
      <c r="C224" s="1120" t="s">
        <v>123</v>
      </c>
      <c r="D224" s="1106" t="s">
        <v>270</v>
      </c>
      <c r="E224" s="1106" t="s">
        <v>123</v>
      </c>
      <c r="F224" s="1107" t="str">
        <f t="array" ref="F224">IFERROR(INDEX(UIID!$K$2:$K354, MATCH(CONCATENATE(B224,D224,G224,J224), UIID!$B$2:$B354&amp;UIID!$D$2:$D354&amp;UIID!$G$2:$G354&amp;UIID!$H$2:$H354, 0),), "Not Found")</f>
        <v>0712-0013</v>
      </c>
      <c r="G224" s="1106" t="s">
        <v>3677</v>
      </c>
      <c r="H224" s="1106"/>
      <c r="I224" s="1106" t="s">
        <v>5035</v>
      </c>
      <c r="J224" s="1106" t="s">
        <v>271</v>
      </c>
      <c r="K224" s="1106">
        <v>9.6667974582748997</v>
      </c>
      <c r="L224" s="1106">
        <v>124.36827289016099</v>
      </c>
      <c r="M224" s="1106" t="s">
        <v>4388</v>
      </c>
      <c r="N224" s="1106" t="s">
        <v>4389</v>
      </c>
      <c r="O224" s="1106" t="s">
        <v>113</v>
      </c>
      <c r="P224" s="1106" t="s">
        <v>2229</v>
      </c>
      <c r="Q224" s="1106" t="s">
        <v>35</v>
      </c>
      <c r="R224" s="1106" t="s">
        <v>2230</v>
      </c>
      <c r="S224" s="1120" t="s">
        <v>3284</v>
      </c>
      <c r="T224" s="1106" t="s">
        <v>4157</v>
      </c>
      <c r="U224" s="1120" t="s">
        <v>5053</v>
      </c>
      <c r="V224" s="1120" t="s">
        <v>5057</v>
      </c>
      <c r="W224" s="1116">
        <v>46013</v>
      </c>
      <c r="X224" s="1117">
        <v>47840</v>
      </c>
      <c r="Y224" s="1138" t="s">
        <v>5058</v>
      </c>
      <c r="Z224" s="1120" t="s">
        <v>5059</v>
      </c>
      <c r="AA224" s="473"/>
      <c r="AB224" s="1111"/>
      <c r="AC224" s="1121"/>
    </row>
    <row r="225" spans="1:30" ht="15.75" customHeight="1">
      <c r="A225" s="1106" t="s">
        <v>10</v>
      </c>
      <c r="B225" s="1120" t="s">
        <v>27</v>
      </c>
      <c r="C225" s="1120" t="s">
        <v>123</v>
      </c>
      <c r="D225" s="1106" t="s">
        <v>285</v>
      </c>
      <c r="E225" s="1106" t="s">
        <v>509</v>
      </c>
      <c r="F225" s="1107" t="str">
        <f t="array" ref="F225">IFERROR(INDEX(UIID!$K$2:$K354, MATCH(CONCATENATE(B225,D225,G225,J225), UIID!$B$2:$B354&amp;UIID!$D$2:$D354&amp;UIID!$G$2:$G354&amp;UIID!$H$2:$H354, 0),), "Not Found")</f>
        <v>0712-0005</v>
      </c>
      <c r="G225" s="1106" t="s">
        <v>3529</v>
      </c>
      <c r="H225" s="1120"/>
      <c r="I225" s="1106" t="s">
        <v>4412</v>
      </c>
      <c r="J225" s="1106" t="s">
        <v>286</v>
      </c>
      <c r="K225" s="1106">
        <v>9.8567162226397809</v>
      </c>
      <c r="L225" s="1106">
        <v>124.336426906886</v>
      </c>
      <c r="M225" s="1106" t="s">
        <v>287</v>
      </c>
      <c r="N225" s="1106" t="s">
        <v>4413</v>
      </c>
      <c r="O225" s="1106" t="s">
        <v>113</v>
      </c>
      <c r="P225" s="1106" t="s">
        <v>2229</v>
      </c>
      <c r="Q225" s="1106" t="s">
        <v>35</v>
      </c>
      <c r="R225" s="1106" t="s">
        <v>2230</v>
      </c>
      <c r="S225" s="1120" t="s">
        <v>3284</v>
      </c>
      <c r="T225" s="1106" t="s">
        <v>4157</v>
      </c>
      <c r="U225" s="1120" t="s">
        <v>5053</v>
      </c>
      <c r="V225" s="1120" t="s">
        <v>5060</v>
      </c>
      <c r="W225" s="1116">
        <v>46013</v>
      </c>
      <c r="X225" s="1117">
        <v>47840</v>
      </c>
      <c r="Y225" s="1138" t="s">
        <v>5058</v>
      </c>
      <c r="Z225" s="1120" t="s">
        <v>5059</v>
      </c>
      <c r="AA225" s="473"/>
      <c r="AB225" s="1111"/>
      <c r="AC225" s="1121"/>
    </row>
    <row r="226" spans="1:30" ht="15.75" customHeight="1">
      <c r="A226" s="1106" t="s">
        <v>10</v>
      </c>
      <c r="B226" s="1120" t="s">
        <v>27</v>
      </c>
      <c r="C226" s="1120" t="s">
        <v>28</v>
      </c>
      <c r="D226" s="1106" t="s">
        <v>299</v>
      </c>
      <c r="E226" s="1106" t="s">
        <v>28</v>
      </c>
      <c r="F226" s="1107" t="str">
        <f t="array" ref="F226">IFERROR(INDEX(UIID!$K$2:$K354, MATCH(CONCATENATE(B226,D226,G226,J226), UIID!$B$2:$B354&amp;UIID!$D$2:$D354&amp;UIID!$G$2:$G354&amp;UIID!$H$2:$H354, 0),), "Not Found")</f>
        <v>0712-0001</v>
      </c>
      <c r="G226" s="1106" t="s">
        <v>3508</v>
      </c>
      <c r="H226" s="1106"/>
      <c r="I226" s="1106" t="s">
        <v>4644</v>
      </c>
      <c r="J226" s="1106" t="s">
        <v>301</v>
      </c>
      <c r="K226" s="1106">
        <v>9.9612859268488005</v>
      </c>
      <c r="L226" s="1106">
        <v>123.955908234931</v>
      </c>
      <c r="M226" s="1106" t="s">
        <v>302</v>
      </c>
      <c r="N226" s="1106" t="s">
        <v>4443</v>
      </c>
      <c r="O226" s="1106" t="s">
        <v>113</v>
      </c>
      <c r="P226" s="1106" t="s">
        <v>2229</v>
      </c>
      <c r="Q226" s="1106" t="s">
        <v>35</v>
      </c>
      <c r="R226" s="1106" t="s">
        <v>2230</v>
      </c>
      <c r="S226" s="1120" t="s">
        <v>3284</v>
      </c>
      <c r="T226" s="1106" t="s">
        <v>4157</v>
      </c>
      <c r="U226" s="1120" t="s">
        <v>5053</v>
      </c>
      <c r="V226" s="1120" t="s">
        <v>5061</v>
      </c>
      <c r="W226" s="1116">
        <v>46013</v>
      </c>
      <c r="X226" s="1117">
        <v>47840</v>
      </c>
      <c r="Y226" s="1138" t="s">
        <v>5055</v>
      </c>
      <c r="Z226" s="1120" t="s">
        <v>5056</v>
      </c>
      <c r="AA226" s="473"/>
      <c r="AB226" s="1111"/>
      <c r="AC226" s="1121"/>
    </row>
    <row r="227" spans="1:30" ht="15.75" customHeight="1">
      <c r="A227" s="1106" t="s">
        <v>10</v>
      </c>
      <c r="B227" s="1120" t="s">
        <v>27</v>
      </c>
      <c r="C227" s="1120" t="s">
        <v>28</v>
      </c>
      <c r="D227" s="1106" t="s">
        <v>29</v>
      </c>
      <c r="E227" s="1106" t="s">
        <v>30</v>
      </c>
      <c r="F227" s="1107" t="str">
        <f t="array" ref="F227">IFERROR(INDEX(UIID!$K$2:$K354, MATCH(CONCATENATE(B227,D227,G227,J227), UIID!$B$2:$B354&amp;UIID!$D$2:$D354&amp;UIID!$G$2:$G354&amp;UIID!$H$2:$H354, 0),), "Not Found")</f>
        <v>0712-0015</v>
      </c>
      <c r="G227" s="1106" t="s">
        <v>1805</v>
      </c>
      <c r="H227" s="1106"/>
      <c r="I227" s="1106" t="s">
        <v>4517</v>
      </c>
      <c r="J227" s="1106" t="s">
        <v>3707</v>
      </c>
      <c r="K227" s="1106">
        <v>9.6450429112988108</v>
      </c>
      <c r="L227" s="1106">
        <v>123.862470952048</v>
      </c>
      <c r="M227" s="1106" t="s">
        <v>1807</v>
      </c>
      <c r="N227" s="1106" t="s">
        <v>4518</v>
      </c>
      <c r="O227" s="1106" t="s">
        <v>15</v>
      </c>
      <c r="P227" s="1106" t="s">
        <v>16</v>
      </c>
      <c r="Q227" s="1140" t="s">
        <v>10389</v>
      </c>
      <c r="R227" s="1106" t="s">
        <v>32</v>
      </c>
      <c r="S227" s="1120" t="s">
        <v>1631</v>
      </c>
      <c r="T227" s="1106" t="s">
        <v>4164</v>
      </c>
      <c r="U227" s="1120" t="s">
        <v>5062</v>
      </c>
      <c r="V227" s="1120" t="s">
        <v>5063</v>
      </c>
      <c r="W227" s="1116">
        <v>46014</v>
      </c>
      <c r="X227" s="1117">
        <v>47490</v>
      </c>
      <c r="Y227" s="1165" t="s">
        <v>5064</v>
      </c>
      <c r="Z227" s="1251" t="s">
        <v>5065</v>
      </c>
      <c r="AA227" s="473"/>
      <c r="AB227" s="1111"/>
      <c r="AC227" s="1121"/>
    </row>
    <row r="228" spans="1:30" ht="15.75" customHeight="1">
      <c r="A228" s="1106" t="s">
        <v>10</v>
      </c>
      <c r="B228" s="1132" t="s">
        <v>27</v>
      </c>
      <c r="C228" s="1132" t="s">
        <v>123</v>
      </c>
      <c r="D228" s="1133" t="s">
        <v>124</v>
      </c>
      <c r="E228" s="1133" t="s">
        <v>509</v>
      </c>
      <c r="F228" s="1153" t="str">
        <f t="array" ref="F228">IFERROR(INDEX(UIID!$K$2:$K354, MATCH(CONCATENATE(B228,D228,G228,J228), UIID!$B$2:$B354&amp;UIID!$D$2:$D354&amp;UIID!$G$2:$G354&amp;UIID!$H$2:$H354, 0),), "Not Found")</f>
        <v>0712-0003</v>
      </c>
      <c r="G228" s="1133" t="s">
        <v>3460</v>
      </c>
      <c r="H228" s="1133"/>
      <c r="I228" s="1133" t="s">
        <v>4328</v>
      </c>
      <c r="J228" s="1133" t="s">
        <v>227</v>
      </c>
      <c r="K228" s="1133">
        <v>9.7021431242957092</v>
      </c>
      <c r="L228" s="1133">
        <v>124.10275016739</v>
      </c>
      <c r="M228" s="1133" t="s">
        <v>4329</v>
      </c>
      <c r="N228" s="1133" t="s">
        <v>4330</v>
      </c>
      <c r="O228" s="1133" t="s">
        <v>113</v>
      </c>
      <c r="P228" s="1133" t="s">
        <v>2229</v>
      </c>
      <c r="Q228" s="1133" t="s">
        <v>35</v>
      </c>
      <c r="R228" s="1133" t="s">
        <v>32</v>
      </c>
      <c r="S228" s="1132" t="s">
        <v>2666</v>
      </c>
      <c r="T228" s="1133" t="s">
        <v>4157</v>
      </c>
      <c r="U228" s="1132" t="s">
        <v>5068</v>
      </c>
      <c r="V228" s="1132" t="s">
        <v>5069</v>
      </c>
      <c r="W228" s="1134">
        <v>46017</v>
      </c>
      <c r="X228" s="1135">
        <v>47844</v>
      </c>
      <c r="Y228" s="1132" t="s">
        <v>4337</v>
      </c>
      <c r="Z228" s="1132" t="s">
        <v>5070</v>
      </c>
      <c r="AA228" s="1147"/>
      <c r="AB228" s="1148"/>
      <c r="AC228" s="1155"/>
    </row>
    <row r="229" spans="1:30" ht="15.75" customHeight="1">
      <c r="A229" s="1106" t="s">
        <v>10</v>
      </c>
      <c r="B229" s="1120" t="s">
        <v>27</v>
      </c>
      <c r="C229" s="1120" t="s">
        <v>50</v>
      </c>
      <c r="D229" s="1106" t="s">
        <v>3751</v>
      </c>
      <c r="E229" s="1106" t="s">
        <v>509</v>
      </c>
      <c r="F229" s="1107" t="str">
        <f t="array" ref="F229">IFERROR(INDEX(UIID!$K$2:$K354, MATCH(CONCATENATE(B229,D229,G229,J229), UIID!$B$2:$B354&amp;UIID!$D$2:$D354&amp;UIID!$G$2:$G354&amp;UIID!$H$2:$H354, 0),), "Not Found")</f>
        <v>0712-0058</v>
      </c>
      <c r="G229" s="1120" t="s">
        <v>3752</v>
      </c>
      <c r="H229" s="1120"/>
      <c r="I229" s="1120" t="s">
        <v>5071</v>
      </c>
      <c r="J229" s="1120" t="s">
        <v>3753</v>
      </c>
      <c r="K229" s="1120">
        <v>9.9928040188735903</v>
      </c>
      <c r="L229" s="1120">
        <v>124.28250688569</v>
      </c>
      <c r="M229" s="1120" t="s">
        <v>5072</v>
      </c>
      <c r="N229" s="1120" t="s">
        <v>5073</v>
      </c>
      <c r="O229" s="1106" t="s">
        <v>15</v>
      </c>
      <c r="P229" s="1106" t="s">
        <v>1449</v>
      </c>
      <c r="Q229" s="1106" t="s">
        <v>35</v>
      </c>
      <c r="R229" s="1106" t="s">
        <v>125</v>
      </c>
      <c r="S229" s="1120" t="s">
        <v>1023</v>
      </c>
      <c r="T229" s="1106" t="s">
        <v>4164</v>
      </c>
      <c r="U229" s="1120" t="s">
        <v>5075</v>
      </c>
      <c r="V229" s="1120" t="s">
        <v>5076</v>
      </c>
      <c r="W229" s="1116">
        <v>46057</v>
      </c>
      <c r="X229" s="1117">
        <v>47884</v>
      </c>
      <c r="Y229" s="176" t="s">
        <v>5077</v>
      </c>
      <c r="Z229" s="176" t="s">
        <v>5078</v>
      </c>
      <c r="AA229" s="473"/>
      <c r="AB229" s="1111"/>
      <c r="AC229" s="1121"/>
    </row>
    <row r="230" spans="1:30" ht="15.75" customHeight="1">
      <c r="A230" s="1106" t="s">
        <v>10</v>
      </c>
      <c r="B230" s="1132" t="s">
        <v>27</v>
      </c>
      <c r="C230" s="1132" t="s">
        <v>123</v>
      </c>
      <c r="D230" s="1133" t="s">
        <v>3724</v>
      </c>
      <c r="E230" s="1133" t="s">
        <v>509</v>
      </c>
      <c r="F230" s="1153" t="str">
        <f t="array" ref="F230">IFERROR(INDEX(UIID!$K$2:$K354, MATCH(CONCATENATE(B230,D230,G230,J230), UIID!$B$2:$B354&amp;UIID!$D$2:$D354&amp;UIID!$G$2:$G354&amp;UIID!$H$2:$H354, 0),), "Not Found")</f>
        <v>0712-0042</v>
      </c>
      <c r="G230" s="1132" t="s">
        <v>3465</v>
      </c>
      <c r="H230" s="1132"/>
      <c r="I230" s="1132" t="s">
        <v>4606</v>
      </c>
      <c r="J230" s="1132" t="s">
        <v>3725</v>
      </c>
      <c r="K230" s="1146">
        <v>9.6884893069999993</v>
      </c>
      <c r="L230" s="1146">
        <v>124.4007778</v>
      </c>
      <c r="M230" s="1132" t="s">
        <v>4607</v>
      </c>
      <c r="N230" s="1132" t="s">
        <v>4608</v>
      </c>
      <c r="O230" s="1133" t="s">
        <v>15</v>
      </c>
      <c r="P230" s="1133" t="s">
        <v>16</v>
      </c>
      <c r="Q230" s="1133" t="s">
        <v>35</v>
      </c>
      <c r="R230" s="1133" t="s">
        <v>2230</v>
      </c>
      <c r="S230" s="1132" t="s">
        <v>3284</v>
      </c>
      <c r="T230" s="1133" t="s">
        <v>4157</v>
      </c>
      <c r="U230" s="1132" t="s">
        <v>5053</v>
      </c>
      <c r="V230" s="1132" t="s">
        <v>5080</v>
      </c>
      <c r="W230" s="1134">
        <v>46078</v>
      </c>
      <c r="X230" s="1135">
        <v>47905</v>
      </c>
      <c r="Y230" s="1132" t="s">
        <v>5081</v>
      </c>
      <c r="Z230" s="1132" t="s">
        <v>5082</v>
      </c>
      <c r="AA230" s="1147"/>
      <c r="AB230" s="1148"/>
      <c r="AC230" s="1155"/>
    </row>
    <row r="231" spans="1:30" ht="15.75" customHeight="1">
      <c r="A231" s="1379" t="s">
        <v>10</v>
      </c>
      <c r="B231" s="1380" t="s">
        <v>27</v>
      </c>
      <c r="C231" s="1380" t="s">
        <v>28</v>
      </c>
      <c r="D231" s="1379" t="s">
        <v>1745</v>
      </c>
      <c r="E231" s="1379" t="s">
        <v>509</v>
      </c>
      <c r="F231" s="1381" t="str">
        <f t="array" ref="F231">IFERROR(INDEX(UIID!$K$2:$K354, MATCH(CONCATENATE(B231,D231,G231,J231), UIID!$B$2:$B354&amp;UIID!$D$2:$D354&amp;UIID!$G$2:$G354&amp;UIID!$H$2:$H354, 0),), "Not Found")</f>
        <v>0712-0059</v>
      </c>
      <c r="G231" s="1380" t="s">
        <v>3754</v>
      </c>
      <c r="H231" s="1380"/>
      <c r="I231" s="1380" t="s">
        <v>5083</v>
      </c>
      <c r="J231" s="1380" t="s">
        <v>3755</v>
      </c>
      <c r="K231" s="1380">
        <v>9.6352860752923206</v>
      </c>
      <c r="L231" s="1380">
        <v>123.84971926739</v>
      </c>
      <c r="M231" s="1380" t="s">
        <v>5084</v>
      </c>
      <c r="N231" s="1380" t="s">
        <v>5085</v>
      </c>
      <c r="O231" s="1379" t="s">
        <v>15</v>
      </c>
      <c r="P231" s="1379" t="s">
        <v>16</v>
      </c>
      <c r="Q231" s="1379" t="s">
        <v>4262</v>
      </c>
      <c r="R231" s="1379" t="s">
        <v>3006</v>
      </c>
      <c r="S231" s="1380" t="s">
        <v>2753</v>
      </c>
      <c r="T231" s="1379" t="s">
        <v>22</v>
      </c>
      <c r="U231" s="1380" t="s">
        <v>5087</v>
      </c>
      <c r="V231" s="1380" t="s">
        <v>5088</v>
      </c>
      <c r="W231" s="1387">
        <v>46099</v>
      </c>
      <c r="X231" s="1388">
        <v>47926</v>
      </c>
      <c r="Y231" s="1380" t="s">
        <v>5089</v>
      </c>
      <c r="Z231" s="1380" t="s">
        <v>4828</v>
      </c>
      <c r="AA231" s="1147"/>
      <c r="AB231" s="1148"/>
      <c r="AC231" s="1155"/>
    </row>
    <row r="232" spans="1:30" ht="15" customHeight="1">
      <c r="A232" s="1382" t="s">
        <v>10</v>
      </c>
      <c r="B232" s="1382" t="s">
        <v>27</v>
      </c>
      <c r="C232" s="1382" t="s">
        <v>28</v>
      </c>
      <c r="D232" s="1382" t="s">
        <v>29</v>
      </c>
      <c r="E232" s="1382" t="s">
        <v>30</v>
      </c>
      <c r="F232" s="1383" t="s">
        <v>8893</v>
      </c>
      <c r="G232" s="1382" t="s">
        <v>1805</v>
      </c>
      <c r="H232" s="1385"/>
      <c r="I232" s="1382" t="s">
        <v>4517</v>
      </c>
      <c r="J232" s="1382" t="s">
        <v>3707</v>
      </c>
      <c r="K232" s="1382">
        <v>9.6450429110000009</v>
      </c>
      <c r="L232" s="1382">
        <v>123.862471</v>
      </c>
      <c r="M232" s="1382" t="s">
        <v>10398</v>
      </c>
      <c r="N232" s="1382" t="s">
        <v>4518</v>
      </c>
      <c r="O232" s="1382" t="s">
        <v>15</v>
      </c>
      <c r="P232" s="1386" t="s">
        <v>16</v>
      </c>
      <c r="Q232" s="1140" t="s">
        <v>10389</v>
      </c>
      <c r="R232" s="1382" t="s">
        <v>2230</v>
      </c>
      <c r="S232" s="1382" t="s">
        <v>3287</v>
      </c>
      <c r="T232" s="1394" t="s">
        <v>4157</v>
      </c>
      <c r="U232" s="1382" t="s">
        <v>4996</v>
      </c>
      <c r="V232" s="1382" t="s">
        <v>10399</v>
      </c>
      <c r="W232" s="1390">
        <v>46147</v>
      </c>
      <c r="X232" s="1391">
        <v>47816</v>
      </c>
      <c r="Y232" s="1382" t="s">
        <v>10400</v>
      </c>
      <c r="Z232" s="1392" t="s">
        <v>5030</v>
      </c>
      <c r="AA232" s="1389">
        <v>47770</v>
      </c>
    </row>
    <row r="233" spans="1:30" ht="15.75" customHeight="1">
      <c r="A233" s="1106" t="s">
        <v>10</v>
      </c>
      <c r="B233" s="1106" t="s">
        <v>11</v>
      </c>
      <c r="C233" s="1106" t="s">
        <v>28</v>
      </c>
      <c r="D233" s="1106" t="s">
        <v>458</v>
      </c>
      <c r="E233" s="1106" t="s">
        <v>30</v>
      </c>
      <c r="F233" s="1107" t="str">
        <f t="array" ref="F233">IFERROR(INDEX(UIID!$K$2:$K1956, MATCH(CONCATENATE(B233,D233,G233,J233), UIID!$B$2:$B1956&amp;UIID!$D$2:$D1956&amp;UIID!$G$2:$G1956&amp;UIID!$H$2:$H1956, 0),), "Not Found")</f>
        <v>0722-0020</v>
      </c>
      <c r="G233" s="1106" t="s">
        <v>2226</v>
      </c>
      <c r="H233" s="1106"/>
      <c r="I233" s="1106" t="s">
        <v>5090</v>
      </c>
      <c r="J233" s="1108" t="s">
        <v>3765</v>
      </c>
      <c r="K233" s="1106">
        <v>10.2597173075652</v>
      </c>
      <c r="L233" s="1106">
        <v>123.845349938559</v>
      </c>
      <c r="M233" s="1106" t="s">
        <v>459</v>
      </c>
      <c r="N233" s="1106" t="s">
        <v>5091</v>
      </c>
      <c r="O233" s="1106" t="s">
        <v>15</v>
      </c>
      <c r="P233" s="1106" t="s">
        <v>16</v>
      </c>
      <c r="Q233" s="1106" t="s">
        <v>35</v>
      </c>
      <c r="R233" s="1106" t="s">
        <v>117</v>
      </c>
      <c r="S233" s="1106" t="s">
        <v>200</v>
      </c>
      <c r="T233" s="1106" t="s">
        <v>4164</v>
      </c>
      <c r="U233" s="1106" t="s">
        <v>572</v>
      </c>
      <c r="V233" s="1106" t="s">
        <v>5092</v>
      </c>
      <c r="W233" s="1109">
        <v>45301</v>
      </c>
      <c r="X233" s="1109">
        <v>47129</v>
      </c>
      <c r="Y233" s="1106" t="s">
        <v>5093</v>
      </c>
      <c r="Z233" s="1106" t="s">
        <v>5094</v>
      </c>
      <c r="AA233" s="1168">
        <v>44977</v>
      </c>
      <c r="AB233" s="1110"/>
      <c r="AC233" s="1111"/>
      <c r="AD233" s="1121"/>
    </row>
    <row r="234" spans="1:30" ht="15.75" customHeight="1">
      <c r="A234" s="1106" t="s">
        <v>10</v>
      </c>
      <c r="B234" s="1106" t="s">
        <v>11</v>
      </c>
      <c r="C234" s="1106" t="s">
        <v>28</v>
      </c>
      <c r="D234" s="1106" t="s">
        <v>458</v>
      </c>
      <c r="E234" s="1106" t="s">
        <v>30</v>
      </c>
      <c r="F234" s="1107" t="str">
        <f t="array" ref="F234">IFERROR(INDEX(UIID!$K$2:$K1956, MATCH(CONCATENATE(B234,D234,G234,J234), UIID!$B$2:$B1956&amp;UIID!$D$2:$D1956&amp;UIID!$G$2:$G1956&amp;UIID!$H$2:$H1956, 0),), "Not Found")</f>
        <v>0722-0020</v>
      </c>
      <c r="G234" s="1106" t="s">
        <v>2226</v>
      </c>
      <c r="H234" s="1106"/>
      <c r="I234" s="1106" t="s">
        <v>5090</v>
      </c>
      <c r="J234" s="1108" t="s">
        <v>3765</v>
      </c>
      <c r="K234" s="1106">
        <v>10.2597173075652</v>
      </c>
      <c r="L234" s="1106">
        <v>123.845349938559</v>
      </c>
      <c r="M234" s="1106" t="s">
        <v>459</v>
      </c>
      <c r="N234" s="1106" t="s">
        <v>5091</v>
      </c>
      <c r="O234" s="1106" t="s">
        <v>15</v>
      </c>
      <c r="P234" s="1106" t="s">
        <v>16</v>
      </c>
      <c r="Q234" s="1106" t="s">
        <v>35</v>
      </c>
      <c r="R234" s="1106" t="s">
        <v>117</v>
      </c>
      <c r="S234" s="1106" t="s">
        <v>120</v>
      </c>
      <c r="T234" s="1106" t="s">
        <v>4164</v>
      </c>
      <c r="U234" s="1106" t="s">
        <v>460</v>
      </c>
      <c r="V234" s="1106">
        <v>907022084</v>
      </c>
      <c r="W234" s="1109">
        <v>45301</v>
      </c>
      <c r="X234" s="1109">
        <v>47129</v>
      </c>
      <c r="Y234" s="1106" t="s">
        <v>5090</v>
      </c>
      <c r="Z234" s="1106" t="s">
        <v>5096</v>
      </c>
      <c r="AA234" s="1168">
        <v>45174</v>
      </c>
      <c r="AB234" s="529">
        <v>45397</v>
      </c>
      <c r="AC234" s="1111" t="s">
        <v>4163</v>
      </c>
      <c r="AD234" s="1114">
        <v>39993</v>
      </c>
    </row>
    <row r="235" spans="1:30" ht="15.75" customHeight="1">
      <c r="A235" s="1106" t="s">
        <v>10</v>
      </c>
      <c r="B235" s="1106" t="s">
        <v>11</v>
      </c>
      <c r="C235" s="1106" t="s">
        <v>28</v>
      </c>
      <c r="D235" s="1106" t="s">
        <v>458</v>
      </c>
      <c r="E235" s="1106" t="s">
        <v>30</v>
      </c>
      <c r="F235" s="1107" t="str">
        <f t="array" ref="F235">IFERROR(INDEX(UIID!$K$2:$K1956, MATCH(CONCATENATE(B235,D235,G235,J235), UIID!$B$2:$B1956&amp;UIID!$D$2:$D1956&amp;UIID!$G$2:$G1956&amp;UIID!$H$2:$H1956, 0),), "Not Found")</f>
        <v>0722-0020</v>
      </c>
      <c r="G235" s="1106" t="s">
        <v>2226</v>
      </c>
      <c r="H235" s="1106"/>
      <c r="I235" s="1106" t="s">
        <v>5090</v>
      </c>
      <c r="J235" s="1108" t="s">
        <v>3765</v>
      </c>
      <c r="K235" s="1106">
        <v>10.2597173075652</v>
      </c>
      <c r="L235" s="1106">
        <v>123.845349938559</v>
      </c>
      <c r="M235" s="1106" t="s">
        <v>459</v>
      </c>
      <c r="N235" s="1106" t="s">
        <v>5091</v>
      </c>
      <c r="O235" s="1106" t="s">
        <v>15</v>
      </c>
      <c r="P235" s="1106" t="s">
        <v>16</v>
      </c>
      <c r="Q235" s="1106" t="s">
        <v>35</v>
      </c>
      <c r="R235" s="1106" t="s">
        <v>32</v>
      </c>
      <c r="S235" s="1106" t="s">
        <v>36</v>
      </c>
      <c r="T235" s="1106" t="s">
        <v>4164</v>
      </c>
      <c r="U235" s="1106" t="s">
        <v>463</v>
      </c>
      <c r="V235" s="1106" t="s">
        <v>464</v>
      </c>
      <c r="W235" s="1109">
        <v>45301</v>
      </c>
      <c r="X235" s="1109">
        <v>47129</v>
      </c>
      <c r="Y235" s="1106" t="s">
        <v>5098</v>
      </c>
      <c r="Z235" s="1106" t="s">
        <v>5099</v>
      </c>
      <c r="AA235" s="1106" t="s">
        <v>5100</v>
      </c>
      <c r="AB235" s="529">
        <v>45397</v>
      </c>
      <c r="AC235" s="1111" t="s">
        <v>4163</v>
      </c>
      <c r="AD235" s="1114">
        <v>42760</v>
      </c>
    </row>
    <row r="236" spans="1:30" ht="15.75" customHeight="1">
      <c r="A236" s="1106" t="s">
        <v>10</v>
      </c>
      <c r="B236" s="1106" t="s">
        <v>11</v>
      </c>
      <c r="C236" s="1106" t="s">
        <v>28</v>
      </c>
      <c r="D236" s="1106" t="s">
        <v>13</v>
      </c>
      <c r="E236" s="1106" t="s">
        <v>3756</v>
      </c>
      <c r="F236" s="1107" t="str">
        <f t="array" ref="F236">IFERROR(INDEX(UIID!$K$2:$K1956, MATCH(CONCATENATE(B236,D236,G236,J236), UIID!$B$2:$B1956&amp;UIID!$D$2:$D1956&amp;UIID!$G$2:$G1956&amp;UIID!$H$2:$H1956, 0),), "Not Found")</f>
        <v>0722-0170</v>
      </c>
      <c r="G236" s="1106" t="s">
        <v>489</v>
      </c>
      <c r="H236" s="1106"/>
      <c r="I236" s="1106" t="s">
        <v>5102</v>
      </c>
      <c r="J236" s="1120" t="s">
        <v>490</v>
      </c>
      <c r="K236" s="1120">
        <v>10.292542057522599</v>
      </c>
      <c r="L236" s="1120">
        <v>123.906837409723</v>
      </c>
      <c r="M236" s="1106" t="s">
        <v>491</v>
      </c>
      <c r="N236" s="1106" t="s">
        <v>5103</v>
      </c>
      <c r="O236" s="1106" t="s">
        <v>15</v>
      </c>
      <c r="P236" s="1106" t="s">
        <v>16</v>
      </c>
      <c r="Q236" s="1106" t="s">
        <v>35</v>
      </c>
      <c r="R236" s="1106" t="s">
        <v>107</v>
      </c>
      <c r="S236" s="1106" t="s">
        <v>492</v>
      </c>
      <c r="T236" s="1106" t="s">
        <v>4164</v>
      </c>
      <c r="U236" s="1106" t="s">
        <v>493</v>
      </c>
      <c r="V236" s="1120" t="s">
        <v>494</v>
      </c>
      <c r="W236" s="1116">
        <v>45017</v>
      </c>
      <c r="X236" s="1109">
        <v>46845</v>
      </c>
      <c r="Y236" s="1106" t="s">
        <v>5104</v>
      </c>
      <c r="Z236" s="1106" t="s">
        <v>5105</v>
      </c>
      <c r="AA236" s="1106" t="s">
        <v>5106</v>
      </c>
      <c r="AB236" s="465">
        <v>45516</v>
      </c>
      <c r="AC236" s="1111" t="s">
        <v>4163</v>
      </c>
      <c r="AD236" s="1114">
        <v>44336</v>
      </c>
    </row>
    <row r="237" spans="1:30" ht="15.75" customHeight="1">
      <c r="A237" s="1106" t="s">
        <v>10</v>
      </c>
      <c r="B237" s="1106" t="s">
        <v>11</v>
      </c>
      <c r="C237" s="1106" t="s">
        <v>28</v>
      </c>
      <c r="D237" s="1106" t="s">
        <v>13</v>
      </c>
      <c r="E237" s="1106" t="s">
        <v>3756</v>
      </c>
      <c r="F237" s="1107" t="str">
        <f t="array" ref="F237">IFERROR(INDEX(UIID!$K$2:$K1956, MATCH(CONCATENATE(B237,D237,G237,J237), UIID!$B$2:$B1956&amp;UIID!$D$2:$D1956&amp;UIID!$G$2:$G1956&amp;UIID!$H$2:$H1956, 0),), "Not Found")</f>
        <v>0722-0170</v>
      </c>
      <c r="G237" s="1106" t="s">
        <v>489</v>
      </c>
      <c r="H237" s="1106"/>
      <c r="I237" s="1106" t="s">
        <v>5102</v>
      </c>
      <c r="J237" s="1120" t="s">
        <v>490</v>
      </c>
      <c r="K237" s="1120">
        <v>10.292542057522599</v>
      </c>
      <c r="L237" s="1120">
        <v>123.906837409723</v>
      </c>
      <c r="M237" s="1106" t="s">
        <v>491</v>
      </c>
      <c r="N237" s="1106" t="s">
        <v>5103</v>
      </c>
      <c r="O237" s="1106" t="s">
        <v>15</v>
      </c>
      <c r="P237" s="1106" t="s">
        <v>16</v>
      </c>
      <c r="Q237" s="1106" t="s">
        <v>35</v>
      </c>
      <c r="R237" s="1106" t="s">
        <v>117</v>
      </c>
      <c r="S237" s="1106" t="s">
        <v>200</v>
      </c>
      <c r="T237" s="1106" t="s">
        <v>4164</v>
      </c>
      <c r="U237" s="1106" t="s">
        <v>235</v>
      </c>
      <c r="V237" s="1106" t="s">
        <v>5107</v>
      </c>
      <c r="W237" s="1116">
        <v>45337</v>
      </c>
      <c r="X237" s="1109">
        <v>47165</v>
      </c>
      <c r="Y237" s="1106" t="s">
        <v>5108</v>
      </c>
      <c r="Z237" s="1106" t="s">
        <v>5109</v>
      </c>
      <c r="AA237" s="1116">
        <v>43676</v>
      </c>
      <c r="AB237" s="465">
        <v>45516</v>
      </c>
      <c r="AC237" s="1111" t="s">
        <v>4163</v>
      </c>
      <c r="AD237" s="1114">
        <v>42857</v>
      </c>
    </row>
    <row r="238" spans="1:30" ht="15.75" customHeight="1">
      <c r="A238" s="1106" t="s">
        <v>10</v>
      </c>
      <c r="B238" s="1106" t="s">
        <v>11</v>
      </c>
      <c r="C238" s="1106" t="s">
        <v>28</v>
      </c>
      <c r="D238" s="1106" t="s">
        <v>13</v>
      </c>
      <c r="E238" s="1106" t="s">
        <v>3756</v>
      </c>
      <c r="F238" s="1107" t="str">
        <f t="array" ref="F238">IFERROR(INDEX(UIID!$K$2:$K1956, MATCH(CONCATENATE(B238,D238,G238,J238), UIID!$B$2:$B1956&amp;UIID!$D$2:$D1956&amp;UIID!$G$2:$G1956&amp;UIID!$H$2:$H1956, 0),), "Not Found")</f>
        <v>0722-0064</v>
      </c>
      <c r="G238" s="1108" t="s">
        <v>3787</v>
      </c>
      <c r="H238" s="1106"/>
      <c r="I238" s="1106" t="s">
        <v>5110</v>
      </c>
      <c r="J238" s="1106" t="s">
        <v>497</v>
      </c>
      <c r="K238" s="1106">
        <v>10.2990881734666</v>
      </c>
      <c r="L238" s="1106">
        <v>123.89613281157099</v>
      </c>
      <c r="M238" s="1106" t="s">
        <v>498</v>
      </c>
      <c r="N238" s="1106"/>
      <c r="O238" s="1106" t="s">
        <v>15</v>
      </c>
      <c r="P238" s="1106" t="s">
        <v>16</v>
      </c>
      <c r="Q238" s="1106" t="s">
        <v>35</v>
      </c>
      <c r="R238" s="1106" t="s">
        <v>32</v>
      </c>
      <c r="S238" s="1106" t="s">
        <v>33</v>
      </c>
      <c r="T238" s="1106" t="s">
        <v>4164</v>
      </c>
      <c r="U238" s="1106" t="s">
        <v>34</v>
      </c>
      <c r="V238" s="1106">
        <v>201507022063</v>
      </c>
      <c r="W238" s="1116">
        <v>45436</v>
      </c>
      <c r="X238" s="1109">
        <v>47265</v>
      </c>
      <c r="Y238" s="1106" t="s">
        <v>5111</v>
      </c>
      <c r="Z238" s="1106" t="s">
        <v>5112</v>
      </c>
      <c r="AA238" s="1117">
        <v>46454</v>
      </c>
      <c r="AB238" s="465">
        <v>45567</v>
      </c>
      <c r="AC238" s="1111" t="s">
        <v>4163</v>
      </c>
      <c r="AD238" s="1114">
        <v>42123</v>
      </c>
    </row>
    <row r="239" spans="1:30" ht="15.75" customHeight="1">
      <c r="A239" s="1106" t="s">
        <v>10</v>
      </c>
      <c r="B239" s="1106" t="s">
        <v>11</v>
      </c>
      <c r="C239" s="1106" t="s">
        <v>28</v>
      </c>
      <c r="D239" s="1106" t="s">
        <v>13</v>
      </c>
      <c r="E239" s="1106" t="s">
        <v>3756</v>
      </c>
      <c r="F239" s="1107" t="str">
        <f t="array" ref="F239">IFERROR(INDEX(UIID!$K$2:$K1956, MATCH(CONCATENATE(B239,D239,G239,J239), UIID!$B$2:$B1956&amp;UIID!$D$2:$D1956&amp;UIID!$G$2:$G1956&amp;UIID!$H$2:$H1956, 0),), "Not Found")</f>
        <v>0722-0025</v>
      </c>
      <c r="G239" s="1106" t="s">
        <v>1888</v>
      </c>
      <c r="H239" s="1106"/>
      <c r="I239" s="1106" t="s">
        <v>5113</v>
      </c>
      <c r="J239" s="1106" t="s">
        <v>1889</v>
      </c>
      <c r="K239" s="1127">
        <v>10.298921</v>
      </c>
      <c r="L239" s="1127">
        <v>123.895436</v>
      </c>
      <c r="M239" s="1106" t="s">
        <v>1890</v>
      </c>
      <c r="N239" s="1106"/>
      <c r="O239" s="1106" t="s">
        <v>15</v>
      </c>
      <c r="P239" s="1106" t="s">
        <v>16</v>
      </c>
      <c r="Q239" s="1106" t="s">
        <v>35</v>
      </c>
      <c r="R239" s="1106" t="s">
        <v>117</v>
      </c>
      <c r="S239" s="1106" t="s">
        <v>120</v>
      </c>
      <c r="T239" s="1106" t="s">
        <v>4164</v>
      </c>
      <c r="U239" s="1106" t="s">
        <v>1891</v>
      </c>
      <c r="V239" s="1106">
        <v>1007022069</v>
      </c>
      <c r="W239" s="1116">
        <v>45436</v>
      </c>
      <c r="X239" s="1109">
        <v>47265</v>
      </c>
      <c r="Y239" s="1106" t="s">
        <v>5114</v>
      </c>
      <c r="Z239" s="1106" t="s">
        <v>5115</v>
      </c>
      <c r="AA239" s="1117">
        <v>46770</v>
      </c>
      <c r="AB239" s="462"/>
      <c r="AC239" s="1111"/>
      <c r="AD239" s="1114">
        <v>40429</v>
      </c>
    </row>
    <row r="240" spans="1:30" ht="15.75" customHeight="1">
      <c r="A240" s="1106" t="s">
        <v>10</v>
      </c>
      <c r="B240" s="1106" t="s">
        <v>11</v>
      </c>
      <c r="C240" s="1106" t="s">
        <v>176</v>
      </c>
      <c r="D240" s="1106" t="s">
        <v>374</v>
      </c>
      <c r="E240" s="1106" t="s">
        <v>3756</v>
      </c>
      <c r="F240" s="1107" t="str">
        <f t="array" ref="F240">IFERROR(INDEX(UIID!$K$2:$K1956, MATCH(CONCATENATE(B240,D240,G240,J240), UIID!$B$2:$B1956&amp;UIID!$D$2:$D1956&amp;UIID!$G$2:$G1956&amp;UIID!$H$2:$H1956, 0),), "Not Found")</f>
        <v>0722-0134</v>
      </c>
      <c r="G240" s="1106" t="s">
        <v>508</v>
      </c>
      <c r="H240" s="1106"/>
      <c r="I240" s="1106" t="s">
        <v>5116</v>
      </c>
      <c r="J240" s="1106" t="s">
        <v>3844</v>
      </c>
      <c r="K240" s="1106">
        <v>10.3345860828409</v>
      </c>
      <c r="L240" s="1106">
        <v>123.934308007876</v>
      </c>
      <c r="M240" s="1106" t="s">
        <v>396</v>
      </c>
      <c r="N240" s="1106"/>
      <c r="O240" s="1106" t="s">
        <v>15</v>
      </c>
      <c r="P240" s="1106" t="s">
        <v>16</v>
      </c>
      <c r="Q240" s="1106" t="s">
        <v>4262</v>
      </c>
      <c r="R240" s="1106" t="s">
        <v>3006</v>
      </c>
      <c r="S240" s="1106" t="s">
        <v>18</v>
      </c>
      <c r="T240" s="1106" t="s">
        <v>22</v>
      </c>
      <c r="U240" s="1106" t="s">
        <v>393</v>
      </c>
      <c r="V240" s="1106" t="s">
        <v>2260</v>
      </c>
      <c r="W240" s="1116">
        <v>45516</v>
      </c>
      <c r="X240" s="1109">
        <v>47343</v>
      </c>
      <c r="Y240" s="1120" t="s">
        <v>5117</v>
      </c>
      <c r="Z240" s="1120" t="s">
        <v>5118</v>
      </c>
      <c r="AA240" s="1169">
        <v>45662</v>
      </c>
      <c r="AB240" s="462"/>
      <c r="AC240" s="1111"/>
      <c r="AD240" s="1121"/>
    </row>
    <row r="241" spans="1:30" ht="15.75" customHeight="1">
      <c r="A241" s="1106" t="s">
        <v>10</v>
      </c>
      <c r="B241" s="1106" t="s">
        <v>11</v>
      </c>
      <c r="C241" s="1106" t="s">
        <v>176</v>
      </c>
      <c r="D241" s="1106" t="s">
        <v>374</v>
      </c>
      <c r="E241" s="1106" t="s">
        <v>3756</v>
      </c>
      <c r="F241" s="1107" t="str">
        <f t="array" ref="F241">IFERROR(INDEX(UIID!$K$2:$K1956, MATCH(CONCATENATE(B241,D241,G241,J241), UIID!$B$2:$B1956&amp;UIID!$D$2:$D1956&amp;UIID!$G$2:$G1956&amp;UIID!$H$2:$H1956, 0),), "Not Found")</f>
        <v>0722-0134</v>
      </c>
      <c r="G241" s="1106" t="s">
        <v>508</v>
      </c>
      <c r="H241" s="1106"/>
      <c r="I241" s="1106" t="s">
        <v>5116</v>
      </c>
      <c r="J241" s="1106" t="s">
        <v>3844</v>
      </c>
      <c r="K241" s="1106">
        <v>10.3345860828409</v>
      </c>
      <c r="L241" s="1106">
        <v>123.934308007876</v>
      </c>
      <c r="M241" s="1106" t="s">
        <v>396</v>
      </c>
      <c r="N241" s="1106"/>
      <c r="O241" s="1106" t="s">
        <v>15</v>
      </c>
      <c r="P241" s="1106" t="s">
        <v>16</v>
      </c>
      <c r="Q241" s="1106" t="s">
        <v>4262</v>
      </c>
      <c r="R241" s="1106" t="s">
        <v>3006</v>
      </c>
      <c r="S241" s="1106" t="s">
        <v>23</v>
      </c>
      <c r="T241" s="1106" t="s">
        <v>22</v>
      </c>
      <c r="U241" s="1106" t="s">
        <v>393</v>
      </c>
      <c r="V241" s="1106" t="s">
        <v>2261</v>
      </c>
      <c r="W241" s="1116">
        <v>45516</v>
      </c>
      <c r="X241" s="1116">
        <v>47343</v>
      </c>
      <c r="Y241" s="1120" t="s">
        <v>5117</v>
      </c>
      <c r="Z241" s="1120" t="s">
        <v>5118</v>
      </c>
      <c r="AA241" s="1170">
        <v>45662</v>
      </c>
      <c r="AB241" s="462"/>
      <c r="AC241" s="1111"/>
      <c r="AD241" s="1121"/>
    </row>
    <row r="242" spans="1:30" ht="15.75" customHeight="1">
      <c r="A242" s="1106" t="s">
        <v>10</v>
      </c>
      <c r="B242" s="1106" t="s">
        <v>11</v>
      </c>
      <c r="C242" s="1106" t="s">
        <v>176</v>
      </c>
      <c r="D242" s="1106" t="s">
        <v>374</v>
      </c>
      <c r="E242" s="1106" t="s">
        <v>3756</v>
      </c>
      <c r="F242" s="1107" t="str">
        <f t="array" ref="F242">IFERROR(INDEX(UIID!$K$2:$K1956, MATCH(CONCATENATE(B242,D242,G242,J242), UIID!$B$2:$B1956&amp;UIID!$D$2:$D1956&amp;UIID!$G$2:$G1956&amp;UIID!$H$2:$H1956, 0),), "Not Found")</f>
        <v>0722-0134</v>
      </c>
      <c r="G242" s="1106" t="s">
        <v>508</v>
      </c>
      <c r="H242" s="1106"/>
      <c r="I242" s="1106" t="s">
        <v>5116</v>
      </c>
      <c r="J242" s="1106" t="s">
        <v>3844</v>
      </c>
      <c r="K242" s="1106">
        <v>10.3345860828409</v>
      </c>
      <c r="L242" s="1106">
        <v>123.934308007876</v>
      </c>
      <c r="M242" s="1106" t="s">
        <v>396</v>
      </c>
      <c r="N242" s="1106"/>
      <c r="O242" s="1106" t="s">
        <v>15</v>
      </c>
      <c r="P242" s="1106" t="s">
        <v>16</v>
      </c>
      <c r="Q242" s="1106" t="s">
        <v>4262</v>
      </c>
      <c r="R242" s="1106" t="s">
        <v>3006</v>
      </c>
      <c r="S242" s="1106" t="s">
        <v>25</v>
      </c>
      <c r="T242" s="1106" t="s">
        <v>22</v>
      </c>
      <c r="U242" s="1106" t="s">
        <v>393</v>
      </c>
      <c r="V242" s="1106" t="s">
        <v>2262</v>
      </c>
      <c r="W242" s="1116">
        <v>45516</v>
      </c>
      <c r="X242" s="1116">
        <v>47343</v>
      </c>
      <c r="Y242" s="1120" t="s">
        <v>5117</v>
      </c>
      <c r="Z242" s="1120" t="s">
        <v>5118</v>
      </c>
      <c r="AA242" s="1171">
        <v>45662</v>
      </c>
      <c r="AB242" s="462"/>
      <c r="AC242" s="1111"/>
      <c r="AD242" s="1121"/>
    </row>
    <row r="243" spans="1:30" ht="15.75" customHeight="1">
      <c r="A243" s="1106" t="s">
        <v>10</v>
      </c>
      <c r="B243" s="1106" t="s">
        <v>11</v>
      </c>
      <c r="C243" s="1106" t="s">
        <v>50</v>
      </c>
      <c r="D243" s="1106" t="s">
        <v>13</v>
      </c>
      <c r="E243" s="1106" t="s">
        <v>3756</v>
      </c>
      <c r="F243" s="1107" t="str">
        <f t="array" ref="F243">IFERROR(INDEX(UIID!$K$2:$K1956, MATCH(CONCATENATE(B243,D243,G243,J243), UIID!$B$2:$B1956&amp;UIID!$D$2:$D1956&amp;UIID!$G$2:$G1956&amp;UIID!$H$2:$H1956, 0),), "Not Found")</f>
        <v>0722-0063</v>
      </c>
      <c r="G243" s="1106" t="s">
        <v>3540</v>
      </c>
      <c r="H243" s="1106" t="s">
        <v>311</v>
      </c>
      <c r="I243" s="1120" t="s">
        <v>5119</v>
      </c>
      <c r="J243" s="1106" t="s">
        <v>312</v>
      </c>
      <c r="K243" s="1106">
        <v>10.300025934385699</v>
      </c>
      <c r="L243" s="1106">
        <v>123.867005202915</v>
      </c>
      <c r="M243" s="1106" t="s">
        <v>5120</v>
      </c>
      <c r="N243" s="1106" t="s">
        <v>5121</v>
      </c>
      <c r="O243" s="1106" t="s">
        <v>15</v>
      </c>
      <c r="P243" s="1106" t="s">
        <v>16</v>
      </c>
      <c r="Q243" s="1106" t="s">
        <v>35</v>
      </c>
      <c r="R243" s="1106" t="s">
        <v>117</v>
      </c>
      <c r="S243" s="1106" t="s">
        <v>200</v>
      </c>
      <c r="T243" s="1106" t="s">
        <v>4164</v>
      </c>
      <c r="U243" s="1106" t="s">
        <v>181</v>
      </c>
      <c r="V243" s="1106">
        <v>201507022046</v>
      </c>
      <c r="W243" s="1116">
        <v>45021</v>
      </c>
      <c r="X243" s="1116">
        <v>46849</v>
      </c>
      <c r="Y243" s="1106" t="s">
        <v>4283</v>
      </c>
      <c r="Z243" s="1106" t="s">
        <v>4283</v>
      </c>
      <c r="AA243" s="1106" t="s">
        <v>4283</v>
      </c>
      <c r="AB243" s="465">
        <v>45523</v>
      </c>
      <c r="AC243" s="1111" t="s">
        <v>4163</v>
      </c>
      <c r="AD243" s="1114">
        <v>42087</v>
      </c>
    </row>
    <row r="244" spans="1:30" ht="15.75" customHeight="1">
      <c r="A244" s="1106" t="s">
        <v>10</v>
      </c>
      <c r="B244" s="1106" t="s">
        <v>11</v>
      </c>
      <c r="C244" s="1106" t="s">
        <v>123</v>
      </c>
      <c r="D244" s="1106" t="s">
        <v>513</v>
      </c>
      <c r="E244" s="1106" t="s">
        <v>28</v>
      </c>
      <c r="F244" s="1107" t="str">
        <f t="array" ref="F244">IFERROR(INDEX(UIID!$K$2:$K1956, MATCH(CONCATENATE(B244,D244,G244,J244), UIID!$B$2:$B1956&amp;UIID!$D$2:$D1956&amp;UIID!$G$2:$G1956&amp;UIID!$H$2:$H1956, 0),), "Not Found")</f>
        <v>0722-0009</v>
      </c>
      <c r="G244" s="1106" t="s">
        <v>514</v>
      </c>
      <c r="H244" s="1106"/>
      <c r="I244" s="1106" t="s">
        <v>5122</v>
      </c>
      <c r="J244" s="1106" t="s">
        <v>515</v>
      </c>
      <c r="K244" s="1127">
        <v>10.567295</v>
      </c>
      <c r="L244" s="1127">
        <v>123.721036</v>
      </c>
      <c r="M244" s="1106" t="s">
        <v>516</v>
      </c>
      <c r="N244" s="1106"/>
      <c r="O244" s="1106" t="s">
        <v>113</v>
      </c>
      <c r="P244" s="1106" t="s">
        <v>132</v>
      </c>
      <c r="Q244" s="1106" t="s">
        <v>35</v>
      </c>
      <c r="R244" s="1106" t="s">
        <v>84</v>
      </c>
      <c r="S244" s="1106" t="s">
        <v>85</v>
      </c>
      <c r="T244" s="1106" t="s">
        <v>4164</v>
      </c>
      <c r="U244" s="1106" t="s">
        <v>372</v>
      </c>
      <c r="V244" s="1106">
        <v>807022004</v>
      </c>
      <c r="W244" s="1116">
        <v>45434</v>
      </c>
      <c r="X244" s="1116">
        <v>47261</v>
      </c>
      <c r="Y244" s="1172" t="s">
        <v>5123</v>
      </c>
      <c r="Z244" s="1106" t="s">
        <v>4283</v>
      </c>
      <c r="AA244" s="1106" t="s">
        <v>4283</v>
      </c>
      <c r="AB244" s="462"/>
      <c r="AC244" s="1111"/>
      <c r="AD244" s="1114">
        <v>39504</v>
      </c>
    </row>
    <row r="245" spans="1:30" ht="15.75" customHeight="1">
      <c r="A245" s="1106" t="s">
        <v>10</v>
      </c>
      <c r="B245" s="1106" t="s">
        <v>11</v>
      </c>
      <c r="C245" s="1106" t="s">
        <v>176</v>
      </c>
      <c r="D245" s="1106" t="s">
        <v>374</v>
      </c>
      <c r="E245" s="1106" t="s">
        <v>3756</v>
      </c>
      <c r="F245" s="1107" t="str">
        <f t="array" ref="F245">IFERROR(INDEX(UIID!$K$2:$K1956, MATCH(CONCATENATE(B245,D245,G245,J245), UIID!$B$2:$B1956&amp;UIID!$D$2:$D1956&amp;UIID!$G$2:$G1956&amp;UIID!$H$2:$H1956, 0),), "Not Found")</f>
        <v>0722-0051</v>
      </c>
      <c r="G245" s="1108" t="s">
        <v>3781</v>
      </c>
      <c r="H245" s="1106"/>
      <c r="I245" s="1106" t="s">
        <v>5124</v>
      </c>
      <c r="J245" s="1106" t="s">
        <v>3782</v>
      </c>
      <c r="K245" s="1106">
        <v>10.3373862023857</v>
      </c>
      <c r="L245" s="1106">
        <v>123.93004579623</v>
      </c>
      <c r="M245" s="1106" t="s">
        <v>526</v>
      </c>
      <c r="N245" s="1106" t="s">
        <v>5125</v>
      </c>
      <c r="O245" s="1106" t="s">
        <v>15</v>
      </c>
      <c r="P245" s="1106" t="s">
        <v>525</v>
      </c>
      <c r="Q245" s="1106" t="s">
        <v>35</v>
      </c>
      <c r="R245" s="1106" t="s">
        <v>84</v>
      </c>
      <c r="S245" s="1106" t="s">
        <v>85</v>
      </c>
      <c r="T245" s="1106" t="s">
        <v>4164</v>
      </c>
      <c r="U245" s="1106" t="s">
        <v>94</v>
      </c>
      <c r="V245" s="1106">
        <v>201407022015</v>
      </c>
      <c r="W245" s="1116">
        <v>45362</v>
      </c>
      <c r="X245" s="1116">
        <v>47189</v>
      </c>
      <c r="Y245" s="1106" t="s">
        <v>4283</v>
      </c>
      <c r="Z245" s="1106" t="s">
        <v>4283</v>
      </c>
      <c r="AA245" s="1106" t="s">
        <v>4283</v>
      </c>
      <c r="AB245" s="462"/>
      <c r="AC245" s="1111"/>
      <c r="AD245" s="1114">
        <v>41668</v>
      </c>
    </row>
    <row r="246" spans="1:30" ht="15.75" customHeight="1">
      <c r="A246" s="1106" t="s">
        <v>10</v>
      </c>
      <c r="B246" s="1106" t="s">
        <v>11</v>
      </c>
      <c r="C246" s="1106" t="s">
        <v>176</v>
      </c>
      <c r="D246" s="1106" t="s">
        <v>374</v>
      </c>
      <c r="E246" s="1106" t="s">
        <v>3756</v>
      </c>
      <c r="F246" s="1107" t="str">
        <f t="array" ref="F246">IFERROR(INDEX(UIID!$K$2:$K1956, MATCH(CONCATENATE(B246,D246,G246,J246), UIID!$B$2:$B1956&amp;UIID!$D$2:$D1956&amp;UIID!$G$2:$G1956&amp;UIID!$H$2:$H1956, 0),), "Not Found")</f>
        <v>0722-0051</v>
      </c>
      <c r="G246" s="1108" t="s">
        <v>3781</v>
      </c>
      <c r="H246" s="1106"/>
      <c r="I246" s="1106" t="s">
        <v>5124</v>
      </c>
      <c r="J246" s="1106" t="s">
        <v>3782</v>
      </c>
      <c r="K246" s="1106">
        <v>10.3373862023857</v>
      </c>
      <c r="L246" s="1106">
        <v>123.93004579623</v>
      </c>
      <c r="M246" s="1106" t="s">
        <v>526</v>
      </c>
      <c r="N246" s="1106" t="s">
        <v>5125</v>
      </c>
      <c r="O246" s="1106" t="s">
        <v>15</v>
      </c>
      <c r="P246" s="1106" t="s">
        <v>525</v>
      </c>
      <c r="Q246" s="1106" t="s">
        <v>35</v>
      </c>
      <c r="R246" s="1106" t="s">
        <v>84</v>
      </c>
      <c r="S246" s="1106" t="s">
        <v>93</v>
      </c>
      <c r="T246" s="1106" t="s">
        <v>4213</v>
      </c>
      <c r="U246" s="1106" t="s">
        <v>94</v>
      </c>
      <c r="V246" s="1106">
        <v>201407022038</v>
      </c>
      <c r="W246" s="1116">
        <v>45362</v>
      </c>
      <c r="X246" s="1116">
        <v>47189</v>
      </c>
      <c r="Y246" s="1106" t="s">
        <v>4283</v>
      </c>
      <c r="Z246" s="1106" t="s">
        <v>4283</v>
      </c>
      <c r="AA246" s="1106" t="s">
        <v>4283</v>
      </c>
      <c r="AB246" s="462"/>
      <c r="AC246" s="1111"/>
      <c r="AD246" s="1121"/>
    </row>
    <row r="247" spans="1:30" ht="15.75" customHeight="1">
      <c r="A247" s="1106" t="s">
        <v>10</v>
      </c>
      <c r="B247" s="1106" t="s">
        <v>11</v>
      </c>
      <c r="C247" s="1106" t="s">
        <v>176</v>
      </c>
      <c r="D247" s="1106" t="s">
        <v>374</v>
      </c>
      <c r="E247" s="1106" t="s">
        <v>3756</v>
      </c>
      <c r="F247" s="1107" t="str">
        <f t="array" ref="F247">IFERROR(INDEX(UIID!$K$2:$K1956, MATCH(CONCATENATE(B247,D247,G247,J247), UIID!$B$2:$B1956&amp;UIID!$D$2:$D1956&amp;UIID!$G$2:$G1956&amp;UIID!$H$2:$H1956, 0),), "Not Found")</f>
        <v>0722-0051</v>
      </c>
      <c r="G247" s="1108" t="s">
        <v>3781</v>
      </c>
      <c r="H247" s="1106"/>
      <c r="I247" s="1106" t="s">
        <v>5124</v>
      </c>
      <c r="J247" s="1106" t="s">
        <v>3782</v>
      </c>
      <c r="K247" s="1106">
        <v>10.3373862023857</v>
      </c>
      <c r="L247" s="1106">
        <v>123.93004579623</v>
      </c>
      <c r="M247" s="1106" t="s">
        <v>526</v>
      </c>
      <c r="N247" s="1106" t="s">
        <v>5125</v>
      </c>
      <c r="O247" s="1106" t="s">
        <v>15</v>
      </c>
      <c r="P247" s="1106" t="s">
        <v>525</v>
      </c>
      <c r="Q247" s="1106" t="s">
        <v>35</v>
      </c>
      <c r="R247" s="1106" t="s">
        <v>32</v>
      </c>
      <c r="S247" s="1106" t="s">
        <v>33</v>
      </c>
      <c r="T247" s="1106" t="s">
        <v>4164</v>
      </c>
      <c r="U247" s="1106" t="s">
        <v>34</v>
      </c>
      <c r="V247" s="1106">
        <v>201407022159</v>
      </c>
      <c r="W247" s="1116">
        <v>45362</v>
      </c>
      <c r="X247" s="1116">
        <v>47189</v>
      </c>
      <c r="Y247" s="1106" t="s">
        <v>4283</v>
      </c>
      <c r="Z247" s="1106" t="s">
        <v>4283</v>
      </c>
      <c r="AA247" s="1106" t="s">
        <v>4283</v>
      </c>
      <c r="AB247" s="462"/>
      <c r="AC247" s="1111"/>
      <c r="AD247" s="1114">
        <v>41901</v>
      </c>
    </row>
    <row r="248" spans="1:30" ht="15.75" customHeight="1">
      <c r="A248" s="1106" t="s">
        <v>10</v>
      </c>
      <c r="B248" s="1106" t="s">
        <v>11</v>
      </c>
      <c r="C248" s="1106" t="s">
        <v>176</v>
      </c>
      <c r="D248" s="1106" t="s">
        <v>374</v>
      </c>
      <c r="E248" s="1106" t="s">
        <v>3756</v>
      </c>
      <c r="F248" s="1107" t="str">
        <f t="array" ref="F248">IFERROR(INDEX(UIID!$K$2:$K1956, MATCH(CONCATENATE(B248,D248,G248,J248), UIID!$B$2:$B1956&amp;UIID!$D$2:$D1956&amp;UIID!$G$2:$G1956&amp;UIID!$H$2:$H1956, 0),), "Not Found")</f>
        <v>0722-0051</v>
      </c>
      <c r="G248" s="1108" t="s">
        <v>3781</v>
      </c>
      <c r="H248" s="1106"/>
      <c r="I248" s="1106" t="s">
        <v>5124</v>
      </c>
      <c r="J248" s="1106" t="s">
        <v>3782</v>
      </c>
      <c r="K248" s="1106">
        <v>10.3373862023857</v>
      </c>
      <c r="L248" s="1106">
        <v>123.93004579623</v>
      </c>
      <c r="M248" s="1106" t="s">
        <v>526</v>
      </c>
      <c r="N248" s="1106" t="s">
        <v>5125</v>
      </c>
      <c r="O248" s="1106" t="s">
        <v>15</v>
      </c>
      <c r="P248" s="1106" t="s">
        <v>525</v>
      </c>
      <c r="Q248" s="1106" t="s">
        <v>35</v>
      </c>
      <c r="R248" s="1106" t="s">
        <v>32</v>
      </c>
      <c r="S248" s="1106" t="s">
        <v>39</v>
      </c>
      <c r="T248" s="1106" t="s">
        <v>4164</v>
      </c>
      <c r="U248" s="1106" t="s">
        <v>40</v>
      </c>
      <c r="V248" s="1106">
        <v>201507022213</v>
      </c>
      <c r="W248" s="1116">
        <v>45362</v>
      </c>
      <c r="X248" s="1116">
        <v>47189</v>
      </c>
      <c r="Y248" s="1106" t="s">
        <v>4283</v>
      </c>
      <c r="Z248" s="1106" t="s">
        <v>4283</v>
      </c>
      <c r="AA248" s="1106" t="s">
        <v>4283</v>
      </c>
      <c r="AB248" s="465">
        <v>45476</v>
      </c>
      <c r="AC248" s="1111" t="s">
        <v>4163</v>
      </c>
      <c r="AD248" s="1114">
        <v>42334</v>
      </c>
    </row>
    <row r="249" spans="1:30" ht="15.75" customHeight="1">
      <c r="A249" s="1106" t="s">
        <v>10</v>
      </c>
      <c r="B249" s="1106" t="s">
        <v>11</v>
      </c>
      <c r="C249" s="1106" t="s">
        <v>176</v>
      </c>
      <c r="D249" s="1106" t="s">
        <v>374</v>
      </c>
      <c r="E249" s="1106" t="s">
        <v>3756</v>
      </c>
      <c r="F249" s="1107" t="str">
        <f t="array" ref="F249">IFERROR(INDEX(UIID!$K$2:$K1956, MATCH(CONCATENATE(B249,D249,G249,J249), UIID!$B$2:$B1956&amp;UIID!$D$2:$D1956&amp;UIID!$G$2:$G1956&amp;UIID!$H$2:$H1956, 0),), "Not Found")</f>
        <v>0722-0051</v>
      </c>
      <c r="G249" s="1108" t="s">
        <v>3781</v>
      </c>
      <c r="H249" s="1106"/>
      <c r="I249" s="1106" t="s">
        <v>5124</v>
      </c>
      <c r="J249" s="1106" t="s">
        <v>3782</v>
      </c>
      <c r="K249" s="1106">
        <v>10.3373862023857</v>
      </c>
      <c r="L249" s="1106">
        <v>123.93004579623</v>
      </c>
      <c r="M249" s="1106" t="s">
        <v>526</v>
      </c>
      <c r="N249" s="1106" t="s">
        <v>5125</v>
      </c>
      <c r="O249" s="1106" t="s">
        <v>15</v>
      </c>
      <c r="P249" s="1106" t="s">
        <v>525</v>
      </c>
      <c r="Q249" s="1106" t="s">
        <v>35</v>
      </c>
      <c r="R249" s="1106" t="s">
        <v>87</v>
      </c>
      <c r="S249" s="1106" t="s">
        <v>434</v>
      </c>
      <c r="T249" s="1106" t="s">
        <v>4164</v>
      </c>
      <c r="U249" s="1106" t="s">
        <v>152</v>
      </c>
      <c r="V249" s="1106" t="s">
        <v>528</v>
      </c>
      <c r="W249" s="1116">
        <v>45362</v>
      </c>
      <c r="X249" s="1116">
        <v>47189</v>
      </c>
      <c r="Y249" s="1106" t="s">
        <v>5126</v>
      </c>
      <c r="Z249" s="1106" t="s">
        <v>5127</v>
      </c>
      <c r="AA249" s="1106" t="s">
        <v>4283</v>
      </c>
      <c r="AB249" s="462"/>
      <c r="AC249" s="1111"/>
      <c r="AD249" s="1114">
        <v>42621</v>
      </c>
    </row>
    <row r="250" spans="1:30" ht="15.75" customHeight="1">
      <c r="A250" s="1106" t="s">
        <v>10</v>
      </c>
      <c r="B250" s="1106" t="s">
        <v>11</v>
      </c>
      <c r="C250" s="1106" t="s">
        <v>176</v>
      </c>
      <c r="D250" s="1106" t="s">
        <v>374</v>
      </c>
      <c r="E250" s="1106" t="s">
        <v>3756</v>
      </c>
      <c r="F250" s="1107" t="str">
        <f t="array" ref="F250">IFERROR(INDEX(UIID!$K$2:$K1956, MATCH(CONCATENATE(B250,D250,G250,J250), UIID!$B$2:$B1956&amp;UIID!$D$2:$D1956&amp;UIID!$G$2:$G1956&amp;UIID!$H$2:$H1956, 0),), "Not Found")</f>
        <v>0722-0051</v>
      </c>
      <c r="G250" s="1108" t="s">
        <v>3781</v>
      </c>
      <c r="H250" s="1106"/>
      <c r="I250" s="1106" t="s">
        <v>5124</v>
      </c>
      <c r="J250" s="1106" t="s">
        <v>3782</v>
      </c>
      <c r="K250" s="1106">
        <v>10.3373862023857</v>
      </c>
      <c r="L250" s="1106">
        <v>123.93004579623</v>
      </c>
      <c r="M250" s="1106" t="s">
        <v>526</v>
      </c>
      <c r="N250" s="1106" t="s">
        <v>5125</v>
      </c>
      <c r="O250" s="1106" t="s">
        <v>15</v>
      </c>
      <c r="P250" s="1106" t="s">
        <v>525</v>
      </c>
      <c r="Q250" s="1106" t="s">
        <v>35</v>
      </c>
      <c r="R250" s="1106" t="s">
        <v>32</v>
      </c>
      <c r="S250" s="1106" t="s">
        <v>36</v>
      </c>
      <c r="T250" s="1106" t="s">
        <v>4164</v>
      </c>
      <c r="U250" s="1106" t="s">
        <v>91</v>
      </c>
      <c r="V250" s="1106" t="s">
        <v>5128</v>
      </c>
      <c r="W250" s="1116">
        <v>45362</v>
      </c>
      <c r="X250" s="1116">
        <v>47189</v>
      </c>
      <c r="Y250" s="1106" t="s">
        <v>5129</v>
      </c>
      <c r="Z250" s="1106" t="s">
        <v>5130</v>
      </c>
      <c r="AA250" s="1106" t="s">
        <v>5131</v>
      </c>
      <c r="AB250" s="465">
        <v>45476</v>
      </c>
      <c r="AC250" s="1111" t="s">
        <v>4163</v>
      </c>
      <c r="AD250" s="1114">
        <v>42851</v>
      </c>
    </row>
    <row r="251" spans="1:30" ht="15.75" customHeight="1">
      <c r="A251" s="1106" t="s">
        <v>10</v>
      </c>
      <c r="B251" s="1106" t="s">
        <v>11</v>
      </c>
      <c r="C251" s="1106" t="s">
        <v>176</v>
      </c>
      <c r="D251" s="1106" t="s">
        <v>374</v>
      </c>
      <c r="E251" s="1106" t="s">
        <v>3756</v>
      </c>
      <c r="F251" s="1107" t="str">
        <f t="array" ref="F251">IFERROR(INDEX(UIID!$K$2:$K1956, MATCH(CONCATENATE(B251,D251,G251,J251), UIID!$B$2:$B1956&amp;UIID!$D$2:$D1956&amp;UIID!$G$2:$G1956&amp;UIID!$H$2:$H1956, 0),), "Not Found")</f>
        <v>0722-0051</v>
      </c>
      <c r="G251" s="1108" t="s">
        <v>3781</v>
      </c>
      <c r="H251" s="1106"/>
      <c r="I251" s="1106" t="s">
        <v>5124</v>
      </c>
      <c r="J251" s="1106" t="s">
        <v>3782</v>
      </c>
      <c r="K251" s="1106">
        <v>10.3373862023857</v>
      </c>
      <c r="L251" s="1106">
        <v>123.93004579623</v>
      </c>
      <c r="M251" s="1106" t="s">
        <v>526</v>
      </c>
      <c r="N251" s="1106" t="s">
        <v>5125</v>
      </c>
      <c r="O251" s="1106" t="s">
        <v>15</v>
      </c>
      <c r="P251" s="1106" t="s">
        <v>525</v>
      </c>
      <c r="Q251" s="1106" t="s">
        <v>35</v>
      </c>
      <c r="R251" s="1106" t="s">
        <v>32</v>
      </c>
      <c r="S251" s="1106" t="s">
        <v>47</v>
      </c>
      <c r="T251" s="1106" t="s">
        <v>4164</v>
      </c>
      <c r="U251" s="1106" t="s">
        <v>78</v>
      </c>
      <c r="V251" s="1106" t="s">
        <v>5132</v>
      </c>
      <c r="W251" s="1116">
        <v>45362</v>
      </c>
      <c r="X251" s="1116">
        <v>47189</v>
      </c>
      <c r="Y251" s="1106" t="s">
        <v>5133</v>
      </c>
      <c r="Z251" s="1106" t="s">
        <v>5134</v>
      </c>
      <c r="AA251" s="1173">
        <v>45651</v>
      </c>
      <c r="AB251" s="465">
        <v>45476</v>
      </c>
      <c r="AC251" s="1111" t="s">
        <v>4163</v>
      </c>
      <c r="AD251" s="1114">
        <v>42955</v>
      </c>
    </row>
    <row r="252" spans="1:30" ht="15.75" customHeight="1">
      <c r="A252" s="1106" t="s">
        <v>10</v>
      </c>
      <c r="B252" s="1106" t="s">
        <v>11</v>
      </c>
      <c r="C252" s="1106" t="s">
        <v>176</v>
      </c>
      <c r="D252" s="1106" t="s">
        <v>374</v>
      </c>
      <c r="E252" s="1106" t="s">
        <v>3756</v>
      </c>
      <c r="F252" s="1107" t="str">
        <f t="array" ref="F252">IFERROR(INDEX(UIID!$K$2:$K1956, MATCH(CONCATENATE(B252,D252,G252,J252), UIID!$B$2:$B1956&amp;UIID!$D$2:$D1956&amp;UIID!$G$2:$G1956&amp;UIID!$H$2:$H1956, 0),), "Not Found")</f>
        <v>0722-0051</v>
      </c>
      <c r="G252" s="1108" t="s">
        <v>3781</v>
      </c>
      <c r="H252" s="1106"/>
      <c r="I252" s="1106" t="s">
        <v>5124</v>
      </c>
      <c r="J252" s="1106" t="s">
        <v>3782</v>
      </c>
      <c r="K252" s="1106">
        <v>10.3373862023857</v>
      </c>
      <c r="L252" s="1106">
        <v>123.93004579623</v>
      </c>
      <c r="M252" s="1106" t="s">
        <v>526</v>
      </c>
      <c r="N252" s="1106" t="s">
        <v>5125</v>
      </c>
      <c r="O252" s="1106" t="s">
        <v>15</v>
      </c>
      <c r="P252" s="1106" t="s">
        <v>525</v>
      </c>
      <c r="Q252" s="1106" t="s">
        <v>35</v>
      </c>
      <c r="R252" s="1106" t="s">
        <v>32</v>
      </c>
      <c r="S252" s="1106" t="s">
        <v>99</v>
      </c>
      <c r="T252" s="1106" t="s">
        <v>4164</v>
      </c>
      <c r="U252" s="1106" t="s">
        <v>134</v>
      </c>
      <c r="V252" s="1106" t="s">
        <v>5135</v>
      </c>
      <c r="W252" s="1116">
        <v>45362</v>
      </c>
      <c r="X252" s="1116">
        <v>47189</v>
      </c>
      <c r="Y252" s="1106" t="s">
        <v>5133</v>
      </c>
      <c r="Z252" s="1106" t="s">
        <v>5136</v>
      </c>
      <c r="AA252" s="1116">
        <v>43980</v>
      </c>
      <c r="AB252" s="465">
        <v>45476</v>
      </c>
      <c r="AC252" s="1111" t="s">
        <v>4163</v>
      </c>
      <c r="AD252" s="1114">
        <v>42992</v>
      </c>
    </row>
    <row r="253" spans="1:30" ht="15.75" customHeight="1">
      <c r="A253" s="1106" t="s">
        <v>10</v>
      </c>
      <c r="B253" s="1106" t="s">
        <v>11</v>
      </c>
      <c r="C253" s="1106" t="s">
        <v>28</v>
      </c>
      <c r="D253" s="1106" t="s">
        <v>13</v>
      </c>
      <c r="E253" s="1106" t="s">
        <v>3756</v>
      </c>
      <c r="F253" s="1107" t="str">
        <f t="array" ref="F253">IFERROR(INDEX(UIID!$K$2:$K1956, MATCH(CONCATENATE(B253,D253,G253,J253), UIID!$B$2:$B1956&amp;UIID!$D$2:$D1956&amp;UIID!$G$2:$G1956&amp;UIID!$H$2:$H1956, 0),), "Not Found")</f>
        <v>0722-0039</v>
      </c>
      <c r="G253" s="1108" t="s">
        <v>3776</v>
      </c>
      <c r="H253" s="1106"/>
      <c r="I253" s="1106" t="s">
        <v>5137</v>
      </c>
      <c r="J253" s="1108" t="s">
        <v>3777</v>
      </c>
      <c r="K253" s="1127">
        <v>10.293635999999999</v>
      </c>
      <c r="L253" s="1127">
        <v>123.89980199999999</v>
      </c>
      <c r="M253" s="1106" t="s">
        <v>536</v>
      </c>
      <c r="N253" s="1106" t="s">
        <v>5138</v>
      </c>
      <c r="O253" s="1106" t="s">
        <v>15</v>
      </c>
      <c r="P253" s="1106" t="s">
        <v>16</v>
      </c>
      <c r="Q253" s="1106" t="s">
        <v>4262</v>
      </c>
      <c r="R253" s="1106" t="s">
        <v>3006</v>
      </c>
      <c r="S253" s="1106" t="s">
        <v>180</v>
      </c>
      <c r="T253" s="1106" t="s">
        <v>22</v>
      </c>
      <c r="U253" s="1106" t="s">
        <v>393</v>
      </c>
      <c r="V253" s="1106">
        <v>201307020081</v>
      </c>
      <c r="W253" s="1116">
        <v>45646</v>
      </c>
      <c r="X253" s="1116">
        <v>47473</v>
      </c>
      <c r="Y253" s="1106" t="s">
        <v>4283</v>
      </c>
      <c r="Z253" s="1106" t="s">
        <v>4283</v>
      </c>
      <c r="AA253" s="1106" t="s">
        <v>4283</v>
      </c>
      <c r="AB253" s="465">
        <v>45427</v>
      </c>
      <c r="AC253" s="1111" t="s">
        <v>4163</v>
      </c>
      <c r="AD253" s="1121"/>
    </row>
    <row r="254" spans="1:30" ht="15.75" customHeight="1">
      <c r="A254" s="1106" t="s">
        <v>10</v>
      </c>
      <c r="B254" s="1106" t="s">
        <v>11</v>
      </c>
      <c r="C254" s="1106" t="s">
        <v>28</v>
      </c>
      <c r="D254" s="1106" t="s">
        <v>13</v>
      </c>
      <c r="E254" s="1106" t="s">
        <v>3756</v>
      </c>
      <c r="F254" s="1107" t="str">
        <f t="array" ref="F254">IFERROR(INDEX(UIID!$K$2:$K1956, MATCH(CONCATENATE(B254,D254,G254,J254), UIID!$B$2:$B1956&amp;UIID!$D$2:$D1956&amp;UIID!$G$2:$G1956&amp;UIID!$H$2:$H1956, 0),), "Not Found")</f>
        <v>0722-0039</v>
      </c>
      <c r="G254" s="1108" t="s">
        <v>3776</v>
      </c>
      <c r="H254" s="1106"/>
      <c r="I254" s="1106" t="s">
        <v>5137</v>
      </c>
      <c r="J254" s="1108" t="s">
        <v>3777</v>
      </c>
      <c r="K254" s="1127">
        <v>10.293635999999999</v>
      </c>
      <c r="L254" s="1127">
        <v>123.89980199999999</v>
      </c>
      <c r="M254" s="1106" t="s">
        <v>536</v>
      </c>
      <c r="N254" s="1106" t="s">
        <v>5138</v>
      </c>
      <c r="O254" s="1106" t="s">
        <v>15</v>
      </c>
      <c r="P254" s="1106" t="s">
        <v>16</v>
      </c>
      <c r="Q254" s="1106" t="s">
        <v>4262</v>
      </c>
      <c r="R254" s="1106" t="s">
        <v>3006</v>
      </c>
      <c r="S254" s="1106" t="s">
        <v>183</v>
      </c>
      <c r="T254" s="1106" t="s">
        <v>22</v>
      </c>
      <c r="U254" s="1106" t="s">
        <v>313</v>
      </c>
      <c r="V254" s="1106">
        <v>201307020082</v>
      </c>
      <c r="W254" s="1116">
        <v>45646</v>
      </c>
      <c r="X254" s="1116">
        <v>47473</v>
      </c>
      <c r="Y254" s="1106" t="s">
        <v>4283</v>
      </c>
      <c r="Z254" s="1106" t="s">
        <v>4283</v>
      </c>
      <c r="AA254" s="1106" t="s">
        <v>4283</v>
      </c>
      <c r="AB254" s="465">
        <v>45427</v>
      </c>
      <c r="AC254" s="1111" t="s">
        <v>4163</v>
      </c>
      <c r="AD254" s="1121"/>
    </row>
    <row r="255" spans="1:30" ht="15.75" customHeight="1">
      <c r="A255" s="1106" t="s">
        <v>10</v>
      </c>
      <c r="B255" s="1106" t="s">
        <v>11</v>
      </c>
      <c r="C255" s="1106" t="s">
        <v>28</v>
      </c>
      <c r="D255" s="1106" t="s">
        <v>13</v>
      </c>
      <c r="E255" s="1106" t="s">
        <v>3756</v>
      </c>
      <c r="F255" s="1107" t="str">
        <f t="array" ref="F255">IFERROR(INDEX(UIID!$K$2:$K1956, MATCH(CONCATENATE(B255,D255,G255,J255), UIID!$B$2:$B1956&amp;UIID!$D$2:$D1956&amp;UIID!$G$2:$G1956&amp;UIID!$H$2:$H1956, 0),), "Not Found")</f>
        <v>0722-0039</v>
      </c>
      <c r="G255" s="1108" t="s">
        <v>3776</v>
      </c>
      <c r="H255" s="1106"/>
      <c r="I255" s="1106" t="s">
        <v>5137</v>
      </c>
      <c r="J255" s="1108" t="s">
        <v>3777</v>
      </c>
      <c r="K255" s="1127">
        <v>10.293635999999999</v>
      </c>
      <c r="L255" s="1127">
        <v>123.89980199999999</v>
      </c>
      <c r="M255" s="1106" t="s">
        <v>536</v>
      </c>
      <c r="N255" s="1106" t="s">
        <v>5138</v>
      </c>
      <c r="O255" s="1106" t="s">
        <v>15</v>
      </c>
      <c r="P255" s="1106" t="s">
        <v>16</v>
      </c>
      <c r="Q255" s="1106" t="s">
        <v>4262</v>
      </c>
      <c r="R255" s="1106" t="s">
        <v>3006</v>
      </c>
      <c r="S255" s="1106" t="s">
        <v>537</v>
      </c>
      <c r="T255" s="1106" t="s">
        <v>22</v>
      </c>
      <c r="U255" s="1106" t="s">
        <v>313</v>
      </c>
      <c r="V255" s="1106">
        <v>201307020083</v>
      </c>
      <c r="W255" s="1116">
        <v>45646</v>
      </c>
      <c r="X255" s="1116">
        <v>47473</v>
      </c>
      <c r="Y255" s="1106" t="s">
        <v>4283</v>
      </c>
      <c r="Z255" s="1106" t="s">
        <v>4283</v>
      </c>
      <c r="AA255" s="1106" t="s">
        <v>4283</v>
      </c>
      <c r="AB255" s="465">
        <v>45427</v>
      </c>
      <c r="AC255" s="1111" t="s">
        <v>4163</v>
      </c>
      <c r="AD255" s="1121"/>
    </row>
    <row r="256" spans="1:30" ht="15.75" customHeight="1">
      <c r="A256" s="1106" t="s">
        <v>10</v>
      </c>
      <c r="B256" s="1106" t="s">
        <v>11</v>
      </c>
      <c r="C256" s="1106" t="s">
        <v>509</v>
      </c>
      <c r="D256" s="1106" t="s">
        <v>551</v>
      </c>
      <c r="E256" s="1106" t="s">
        <v>30</v>
      </c>
      <c r="F256" s="1107" t="str">
        <f t="array" ref="F256">IFERROR(INDEX(UIID!$K$2:$K1956, MATCH(CONCATENATE(B256,D256,G256,J256), UIID!$B$2:$B1956&amp;UIID!$D$2:$D1956&amp;UIID!$G$2:$G1956&amp;UIID!$H$2:$H1956, 0),), "Not Found")</f>
        <v>0722-0016</v>
      </c>
      <c r="G256" s="1106" t="s">
        <v>552</v>
      </c>
      <c r="H256" s="1106"/>
      <c r="I256" s="1106" t="s">
        <v>5139</v>
      </c>
      <c r="J256" s="1106" t="s">
        <v>553</v>
      </c>
      <c r="K256" s="1106">
        <v>11.010892823173799</v>
      </c>
      <c r="L256" s="1106">
        <v>123.989070996235</v>
      </c>
      <c r="M256" s="1106" t="s">
        <v>554</v>
      </c>
      <c r="N256" s="1106"/>
      <c r="O256" s="1106" t="s">
        <v>113</v>
      </c>
      <c r="P256" s="1106" t="s">
        <v>132</v>
      </c>
      <c r="Q256" s="1106" t="s">
        <v>35</v>
      </c>
      <c r="R256" s="1106" t="s">
        <v>104</v>
      </c>
      <c r="S256" s="1106" t="s">
        <v>105</v>
      </c>
      <c r="T256" s="1106" t="s">
        <v>4164</v>
      </c>
      <c r="U256" s="1120" t="s">
        <v>556</v>
      </c>
      <c r="V256" s="1120" t="s">
        <v>557</v>
      </c>
      <c r="W256" s="1116">
        <v>45017</v>
      </c>
      <c r="X256" s="1116">
        <v>46845</v>
      </c>
      <c r="Y256" s="1120" t="s">
        <v>5140</v>
      </c>
      <c r="Z256" s="1120" t="s">
        <v>5141</v>
      </c>
      <c r="AA256" s="1174">
        <v>45939</v>
      </c>
      <c r="AB256" s="536">
        <v>45399</v>
      </c>
      <c r="AC256" s="1111" t="s">
        <v>4163</v>
      </c>
      <c r="AD256" s="1114">
        <v>44526</v>
      </c>
    </row>
    <row r="257" spans="1:30" ht="15.75" customHeight="1">
      <c r="A257" s="1106" t="s">
        <v>10</v>
      </c>
      <c r="B257" s="1106" t="s">
        <v>11</v>
      </c>
      <c r="C257" s="1106" t="s">
        <v>509</v>
      </c>
      <c r="D257" s="1106" t="s">
        <v>551</v>
      </c>
      <c r="E257" s="1106" t="s">
        <v>30</v>
      </c>
      <c r="F257" s="1107" t="str">
        <f t="array" ref="F257">IFERROR(INDEX(UIID!$K$2:$K1956, MATCH(CONCATENATE(B257,D257,G257,J257), UIID!$B$2:$B1956&amp;UIID!$D$2:$D1956&amp;UIID!$G$2:$G1956&amp;UIID!$H$2:$H1956, 0),), "Not Found")</f>
        <v>0722-0016</v>
      </c>
      <c r="G257" s="1106" t="s">
        <v>552</v>
      </c>
      <c r="H257" s="1106"/>
      <c r="I257" s="1106" t="s">
        <v>5139</v>
      </c>
      <c r="J257" s="1106" t="s">
        <v>553</v>
      </c>
      <c r="K257" s="1106">
        <v>11.010892823173799</v>
      </c>
      <c r="L257" s="1106">
        <v>123.989070996235</v>
      </c>
      <c r="M257" s="1106" t="s">
        <v>554</v>
      </c>
      <c r="N257" s="1106"/>
      <c r="O257" s="1106" t="s">
        <v>113</v>
      </c>
      <c r="P257" s="1106" t="s">
        <v>132</v>
      </c>
      <c r="Q257" s="1106" t="s">
        <v>35</v>
      </c>
      <c r="R257" s="1106" t="s">
        <v>84</v>
      </c>
      <c r="S257" s="1106" t="s">
        <v>93</v>
      </c>
      <c r="T257" s="1106" t="s">
        <v>4213</v>
      </c>
      <c r="U257" s="1106" t="s">
        <v>94</v>
      </c>
      <c r="V257" s="1120" t="s">
        <v>558</v>
      </c>
      <c r="W257" s="1116">
        <v>45017</v>
      </c>
      <c r="X257" s="1116">
        <v>46845</v>
      </c>
      <c r="Y257" s="1120" t="s">
        <v>5142</v>
      </c>
      <c r="Z257" s="1120" t="s">
        <v>5143</v>
      </c>
      <c r="AA257" s="1124">
        <v>45642</v>
      </c>
      <c r="AB257" s="536">
        <v>45399</v>
      </c>
      <c r="AC257" s="1111" t="s">
        <v>4163</v>
      </c>
      <c r="AD257" s="1114">
        <v>44337</v>
      </c>
    </row>
    <row r="258" spans="1:30" ht="15.75" customHeight="1">
      <c r="A258" s="1106" t="s">
        <v>10</v>
      </c>
      <c r="B258" s="1106" t="s">
        <v>11</v>
      </c>
      <c r="C258" s="1106" t="s">
        <v>509</v>
      </c>
      <c r="D258" s="1106" t="s">
        <v>551</v>
      </c>
      <c r="E258" s="1106" t="s">
        <v>30</v>
      </c>
      <c r="F258" s="1107" t="str">
        <f t="array" ref="F258">IFERROR(INDEX(UIID!$K$2:$K1956, MATCH(CONCATENATE(B258,D258,G258,J258), UIID!$B$2:$B1956&amp;UIID!$D$2:$D1956&amp;UIID!$G$2:$G1956&amp;UIID!$H$2:$H1956, 0),), "Not Found")</f>
        <v>0722-0016</v>
      </c>
      <c r="G258" s="1106" t="s">
        <v>552</v>
      </c>
      <c r="H258" s="1106"/>
      <c r="I258" s="1106" t="s">
        <v>5139</v>
      </c>
      <c r="J258" s="1106" t="s">
        <v>553</v>
      </c>
      <c r="K258" s="1106">
        <v>11.010892823173799</v>
      </c>
      <c r="L258" s="1106">
        <v>123.989070996235</v>
      </c>
      <c r="M258" s="1106" t="s">
        <v>554</v>
      </c>
      <c r="N258" s="1106"/>
      <c r="O258" s="1106" t="s">
        <v>113</v>
      </c>
      <c r="P258" s="1106" t="s">
        <v>132</v>
      </c>
      <c r="Q258" s="1106" t="s">
        <v>35</v>
      </c>
      <c r="R258" s="1106" t="s">
        <v>84</v>
      </c>
      <c r="S258" s="1106" t="s">
        <v>85</v>
      </c>
      <c r="T258" s="1106" t="s">
        <v>4164</v>
      </c>
      <c r="U258" s="1106" t="s">
        <v>94</v>
      </c>
      <c r="V258" s="1106">
        <v>907022002</v>
      </c>
      <c r="W258" s="1116">
        <v>45017</v>
      </c>
      <c r="X258" s="1116">
        <v>46845</v>
      </c>
      <c r="Y258" s="1106" t="s">
        <v>4283</v>
      </c>
      <c r="Z258" s="1106" t="s">
        <v>4283</v>
      </c>
      <c r="AA258" s="1106" t="s">
        <v>4283</v>
      </c>
      <c r="AB258" s="536">
        <v>45399</v>
      </c>
      <c r="AC258" s="1111" t="s">
        <v>4163</v>
      </c>
      <c r="AD258" s="1114">
        <v>39839</v>
      </c>
    </row>
    <row r="259" spans="1:30" ht="15.75" customHeight="1">
      <c r="A259" s="1106" t="s">
        <v>10</v>
      </c>
      <c r="B259" s="1106" t="s">
        <v>11</v>
      </c>
      <c r="C259" s="1106" t="s">
        <v>509</v>
      </c>
      <c r="D259" s="1106" t="s">
        <v>551</v>
      </c>
      <c r="E259" s="1106" t="s">
        <v>30</v>
      </c>
      <c r="F259" s="1107" t="str">
        <f t="array" ref="F259">IFERROR(INDEX(UIID!$K$2:$K1956, MATCH(CONCATENATE(B259,D259,G259,J259), UIID!$B$2:$B1956&amp;UIID!$D$2:$D1956&amp;UIID!$G$2:$G1956&amp;UIID!$H$2:$H1956, 0),), "Not Found")</f>
        <v>0722-0016</v>
      </c>
      <c r="G259" s="1106" t="s">
        <v>552</v>
      </c>
      <c r="H259" s="1106"/>
      <c r="I259" s="1106" t="s">
        <v>5139</v>
      </c>
      <c r="J259" s="1106" t="s">
        <v>553</v>
      </c>
      <c r="K259" s="1106">
        <v>11.010892823173799</v>
      </c>
      <c r="L259" s="1106">
        <v>123.989070996235</v>
      </c>
      <c r="M259" s="1106" t="s">
        <v>554</v>
      </c>
      <c r="N259" s="1106"/>
      <c r="O259" s="1106" t="s">
        <v>113</v>
      </c>
      <c r="P259" s="1106" t="s">
        <v>132</v>
      </c>
      <c r="Q259" s="1106" t="s">
        <v>35</v>
      </c>
      <c r="R259" s="1106" t="s">
        <v>143</v>
      </c>
      <c r="S259" s="1106" t="s">
        <v>144</v>
      </c>
      <c r="T259" s="1106" t="s">
        <v>4164</v>
      </c>
      <c r="U259" s="1106" t="s">
        <v>308</v>
      </c>
      <c r="V259" s="1106">
        <v>907022003</v>
      </c>
      <c r="W259" s="1116">
        <v>45017</v>
      </c>
      <c r="X259" s="1116">
        <v>46845</v>
      </c>
      <c r="Y259" s="1106" t="s">
        <v>4283</v>
      </c>
      <c r="Z259" s="1106" t="s">
        <v>4283</v>
      </c>
      <c r="AA259" s="1106" t="s">
        <v>4283</v>
      </c>
      <c r="AB259" s="536">
        <v>45399</v>
      </c>
      <c r="AC259" s="1111" t="s">
        <v>4163</v>
      </c>
      <c r="AD259" s="1114">
        <v>39839</v>
      </c>
    </row>
    <row r="260" spans="1:30" ht="15.75" customHeight="1">
      <c r="A260" s="1106" t="s">
        <v>10</v>
      </c>
      <c r="B260" s="1106" t="s">
        <v>11</v>
      </c>
      <c r="C260" s="1106" t="s">
        <v>509</v>
      </c>
      <c r="D260" s="1106" t="s">
        <v>551</v>
      </c>
      <c r="E260" s="1106" t="s">
        <v>30</v>
      </c>
      <c r="F260" s="1107" t="str">
        <f t="array" ref="F260">IFERROR(INDEX(UIID!$K$2:$K1956, MATCH(CONCATENATE(B260,D260,G260,J260), UIID!$B$2:$B1956&amp;UIID!$D$2:$D1956&amp;UIID!$G$2:$G1956&amp;UIID!$H$2:$H1956, 0),), "Not Found")</f>
        <v>0722-0016</v>
      </c>
      <c r="G260" s="1106" t="s">
        <v>552</v>
      </c>
      <c r="H260" s="1106"/>
      <c r="I260" s="1106" t="s">
        <v>5139</v>
      </c>
      <c r="J260" s="1106" t="s">
        <v>553</v>
      </c>
      <c r="K260" s="1106">
        <v>11.010892823173799</v>
      </c>
      <c r="L260" s="1106">
        <v>123.989070996235</v>
      </c>
      <c r="M260" s="1106" t="s">
        <v>554</v>
      </c>
      <c r="N260" s="1106"/>
      <c r="O260" s="1106" t="s">
        <v>113</v>
      </c>
      <c r="P260" s="1106" t="s">
        <v>132</v>
      </c>
      <c r="Q260" s="1106" t="s">
        <v>35</v>
      </c>
      <c r="R260" s="1106" t="s">
        <v>84</v>
      </c>
      <c r="S260" s="1106" t="s">
        <v>550</v>
      </c>
      <c r="T260" s="1106" t="s">
        <v>4164</v>
      </c>
      <c r="U260" s="1106" t="s">
        <v>261</v>
      </c>
      <c r="V260" s="1106">
        <v>201207022185</v>
      </c>
      <c r="W260" s="1116">
        <v>45017</v>
      </c>
      <c r="X260" s="1116">
        <v>46845</v>
      </c>
      <c r="Y260" s="1106" t="s">
        <v>5144</v>
      </c>
      <c r="Z260" s="1106" t="s">
        <v>5145</v>
      </c>
      <c r="AA260" s="1175">
        <v>45490</v>
      </c>
      <c r="AB260" s="465">
        <v>45791</v>
      </c>
      <c r="AC260" s="1111" t="s">
        <v>4163</v>
      </c>
      <c r="AD260" s="1114">
        <v>43887</v>
      </c>
    </row>
    <row r="261" spans="1:30" ht="15.75" customHeight="1">
      <c r="A261" s="1106" t="s">
        <v>10</v>
      </c>
      <c r="B261" s="1106" t="s">
        <v>11</v>
      </c>
      <c r="C261" s="1106" t="s">
        <v>509</v>
      </c>
      <c r="D261" s="1106" t="s">
        <v>551</v>
      </c>
      <c r="E261" s="1106" t="s">
        <v>30</v>
      </c>
      <c r="F261" s="1107" t="str">
        <f t="array" ref="F261">IFERROR(INDEX(UIID!$K$2:$K1956, MATCH(CONCATENATE(B261,D261,G261,J261), UIID!$B$2:$B1956&amp;UIID!$D$2:$D1956&amp;UIID!$G$2:$G1956&amp;UIID!$H$2:$H1956, 0),), "Not Found")</f>
        <v>0722-0016</v>
      </c>
      <c r="G261" s="1106" t="s">
        <v>552</v>
      </c>
      <c r="H261" s="1106"/>
      <c r="I261" s="1106" t="s">
        <v>5139</v>
      </c>
      <c r="J261" s="1106" t="s">
        <v>553</v>
      </c>
      <c r="K261" s="1106">
        <v>11.010892823173799</v>
      </c>
      <c r="L261" s="1106">
        <v>123.989070996235</v>
      </c>
      <c r="M261" s="1106" t="s">
        <v>554</v>
      </c>
      <c r="N261" s="1106"/>
      <c r="O261" s="1106" t="s">
        <v>113</v>
      </c>
      <c r="P261" s="1106" t="s">
        <v>132</v>
      </c>
      <c r="Q261" s="1106" t="s">
        <v>35</v>
      </c>
      <c r="R261" s="1106" t="s">
        <v>32</v>
      </c>
      <c r="S261" s="1106" t="s">
        <v>36</v>
      </c>
      <c r="T261" s="1106" t="s">
        <v>4164</v>
      </c>
      <c r="U261" s="1106" t="s">
        <v>37</v>
      </c>
      <c r="V261" s="1106" t="s">
        <v>559</v>
      </c>
      <c r="W261" s="1116">
        <v>45017</v>
      </c>
      <c r="X261" s="1116">
        <v>46845</v>
      </c>
      <c r="Y261" s="1106" t="s">
        <v>4283</v>
      </c>
      <c r="Z261" s="1106" t="s">
        <v>4283</v>
      </c>
      <c r="AA261" s="1106" t="s">
        <v>4283</v>
      </c>
      <c r="AB261" s="465">
        <v>45791</v>
      </c>
      <c r="AC261" s="1111" t="s">
        <v>4163</v>
      </c>
      <c r="AD261" s="1114">
        <v>42716</v>
      </c>
    </row>
    <row r="262" spans="1:30" ht="15.75" customHeight="1">
      <c r="A262" s="1106" t="s">
        <v>10</v>
      </c>
      <c r="B262" s="1106" t="s">
        <v>11</v>
      </c>
      <c r="C262" s="1106" t="s">
        <v>176</v>
      </c>
      <c r="D262" s="1106" t="s">
        <v>374</v>
      </c>
      <c r="E262" s="1106" t="s">
        <v>3756</v>
      </c>
      <c r="F262" s="1107" t="str">
        <f t="array" ref="F262">IFERROR(INDEX(UIID!$K$2:$K1956, MATCH(CONCATENATE(B262,D262,G262,J262), UIID!$B$2:$B1956&amp;UIID!$D$2:$D1956&amp;UIID!$G$2:$G1956&amp;UIID!$H$2:$H1956, 0),), "Not Found")</f>
        <v>0722-0087</v>
      </c>
      <c r="G262" s="1106" t="s">
        <v>561</v>
      </c>
      <c r="H262" s="1106"/>
      <c r="I262" s="1106" t="s">
        <v>5146</v>
      </c>
      <c r="J262" s="1106" t="s">
        <v>3803</v>
      </c>
      <c r="K262" s="1127">
        <v>10.322089999999999</v>
      </c>
      <c r="L262" s="1127">
        <v>123.96924</v>
      </c>
      <c r="M262" s="1106" t="s">
        <v>562</v>
      </c>
      <c r="N262" s="1106" t="s">
        <v>5147</v>
      </c>
      <c r="O262" s="1106" t="s">
        <v>15</v>
      </c>
      <c r="P262" s="1106" t="s">
        <v>16</v>
      </c>
      <c r="Q262" s="1106" t="s">
        <v>35</v>
      </c>
      <c r="R262" s="1106" t="s">
        <v>117</v>
      </c>
      <c r="S262" s="1106" t="s">
        <v>120</v>
      </c>
      <c r="T262" s="1106" t="s">
        <v>4164</v>
      </c>
      <c r="U262" s="1106" t="s">
        <v>563</v>
      </c>
      <c r="V262" s="1106" t="s">
        <v>564</v>
      </c>
      <c r="W262" s="1116">
        <v>45365</v>
      </c>
      <c r="X262" s="1116">
        <v>47192</v>
      </c>
      <c r="Y262" s="1106" t="s">
        <v>5148</v>
      </c>
      <c r="Z262" s="1106" t="s">
        <v>5149</v>
      </c>
      <c r="AA262" s="1117">
        <v>45582</v>
      </c>
      <c r="AB262" s="462"/>
      <c r="AC262" s="1111"/>
      <c r="AD262" s="1114">
        <v>44092</v>
      </c>
    </row>
    <row r="263" spans="1:30" ht="15.75" customHeight="1">
      <c r="A263" s="1106" t="s">
        <v>10</v>
      </c>
      <c r="B263" s="1106" t="s">
        <v>11</v>
      </c>
      <c r="C263" s="1106" t="s">
        <v>28</v>
      </c>
      <c r="D263" s="1106" t="s">
        <v>13</v>
      </c>
      <c r="E263" s="1106" t="s">
        <v>3756</v>
      </c>
      <c r="F263" s="1107" t="str">
        <f t="array" ref="F263">IFERROR(INDEX(UIID!$K$2:$K1956, MATCH(CONCATENATE(B263,D263,G263,J263), UIID!$B$2:$B1956&amp;UIID!$D$2:$D1956&amp;UIID!$G$2:$G1956&amp;UIID!$H$2:$H1956, 0),), "Not Found")</f>
        <v>0722-0169</v>
      </c>
      <c r="G263" s="1106" t="s">
        <v>561</v>
      </c>
      <c r="H263" s="1106"/>
      <c r="I263" s="1106" t="s">
        <v>5146</v>
      </c>
      <c r="J263" s="1106" t="s">
        <v>565</v>
      </c>
      <c r="K263" s="1106">
        <v>10.306969693136701</v>
      </c>
      <c r="L263" s="1106">
        <v>123.89501608427</v>
      </c>
      <c r="M263" s="1106" t="s">
        <v>566</v>
      </c>
      <c r="N263" s="1106" t="s">
        <v>5147</v>
      </c>
      <c r="O263" s="1106" t="s">
        <v>15</v>
      </c>
      <c r="P263" s="1106" t="s">
        <v>16</v>
      </c>
      <c r="Q263" s="1106" t="s">
        <v>35</v>
      </c>
      <c r="R263" s="1106" t="s">
        <v>117</v>
      </c>
      <c r="S263" s="1106" t="s">
        <v>120</v>
      </c>
      <c r="T263" s="1106" t="s">
        <v>4164</v>
      </c>
      <c r="U263" s="1106" t="s">
        <v>121</v>
      </c>
      <c r="V263" s="1106" t="s">
        <v>567</v>
      </c>
      <c r="W263" s="1116">
        <v>45365</v>
      </c>
      <c r="X263" s="1116">
        <v>47192</v>
      </c>
      <c r="Y263" s="1106" t="s">
        <v>5150</v>
      </c>
      <c r="Z263" s="1106" t="s">
        <v>5151</v>
      </c>
      <c r="AA263" s="1117">
        <v>45992</v>
      </c>
      <c r="AB263" s="465">
        <v>45545</v>
      </c>
      <c r="AC263" s="1111" t="s">
        <v>4163</v>
      </c>
      <c r="AD263" s="1114">
        <v>42963</v>
      </c>
    </row>
    <row r="264" spans="1:30" ht="15.75" customHeight="1">
      <c r="A264" s="1106" t="s">
        <v>10</v>
      </c>
      <c r="B264" s="1106" t="s">
        <v>11</v>
      </c>
      <c r="C264" s="1106" t="s">
        <v>28</v>
      </c>
      <c r="D264" s="1106" t="s">
        <v>13</v>
      </c>
      <c r="E264" s="1106" t="s">
        <v>3756</v>
      </c>
      <c r="F264" s="1107" t="str">
        <f t="array" ref="F264">IFERROR(INDEX(UIID!$K$2:$K1956, MATCH(CONCATENATE(B264,D264,G264,J264), UIID!$B$2:$B1956&amp;UIID!$D$2:$D1956&amp;UIID!$G$2:$G1956&amp;UIID!$H$2:$H1956, 0),), "Not Found")</f>
        <v>0722-0018</v>
      </c>
      <c r="G264" s="1108" t="s">
        <v>2210</v>
      </c>
      <c r="H264" s="1106"/>
      <c r="I264" s="1106" t="s">
        <v>4321</v>
      </c>
      <c r="J264" s="1106" t="s">
        <v>588</v>
      </c>
      <c r="K264" s="1106">
        <v>10.311030190164001</v>
      </c>
      <c r="L264" s="1106">
        <v>123.89675499623</v>
      </c>
      <c r="M264" s="1106" t="s">
        <v>5152</v>
      </c>
      <c r="N264" s="1106" t="s">
        <v>5153</v>
      </c>
      <c r="O264" s="1106" t="s">
        <v>15</v>
      </c>
      <c r="P264" s="1106" t="s">
        <v>16</v>
      </c>
      <c r="Q264" s="1106" t="s">
        <v>35</v>
      </c>
      <c r="R264" s="1106" t="s">
        <v>2222</v>
      </c>
      <c r="S264" s="1106" t="s">
        <v>156</v>
      </c>
      <c r="T264" s="1106" t="s">
        <v>4164</v>
      </c>
      <c r="U264" s="1106" t="s">
        <v>591</v>
      </c>
      <c r="V264" s="1106" t="s">
        <v>593</v>
      </c>
      <c r="W264" s="1116">
        <v>45436</v>
      </c>
      <c r="X264" s="1116">
        <v>47265</v>
      </c>
      <c r="Y264" s="1106" t="s">
        <v>5156</v>
      </c>
      <c r="Z264" s="1106" t="s">
        <v>5157</v>
      </c>
      <c r="AA264" s="1106" t="s">
        <v>4283</v>
      </c>
      <c r="AB264" s="465">
        <v>45464</v>
      </c>
      <c r="AC264" s="1111" t="s">
        <v>4163</v>
      </c>
      <c r="AD264" s="1114">
        <v>42286</v>
      </c>
    </row>
    <row r="265" spans="1:30" ht="15.75" customHeight="1">
      <c r="A265" s="1106" t="s">
        <v>10</v>
      </c>
      <c r="B265" s="1106" t="s">
        <v>11</v>
      </c>
      <c r="C265" s="1106" t="s">
        <v>28</v>
      </c>
      <c r="D265" s="1106" t="s">
        <v>581</v>
      </c>
      <c r="E265" s="1106" t="s">
        <v>30</v>
      </c>
      <c r="F265" s="1107" t="str">
        <f t="array" ref="F265">IFERROR(INDEX(UIID!$K$2:$K1956, MATCH(CONCATENATE(B265,D265,G265,J265), UIID!$B$2:$B1956&amp;UIID!$D$2:$D1956&amp;UIID!$G$2:$G1956&amp;UIID!$H$2:$H1956, 0),), "Not Found")</f>
        <v>0722-0022</v>
      </c>
      <c r="G265" s="1108" t="s">
        <v>3766</v>
      </c>
      <c r="H265" s="1106"/>
      <c r="I265" s="1106" t="s">
        <v>5158</v>
      </c>
      <c r="J265" s="1108" t="s">
        <v>3767</v>
      </c>
      <c r="K265" s="1106">
        <v>10.098065268107799</v>
      </c>
      <c r="L265" s="1106">
        <v>123.632952567393</v>
      </c>
      <c r="M265" s="1106" t="s">
        <v>584</v>
      </c>
      <c r="N265" s="1106"/>
      <c r="O265" s="1106" t="s">
        <v>113</v>
      </c>
      <c r="P265" s="1106" t="s">
        <v>132</v>
      </c>
      <c r="Q265" s="1106" t="s">
        <v>35</v>
      </c>
      <c r="R265" s="1106" t="s">
        <v>143</v>
      </c>
      <c r="S265" s="1106" t="s">
        <v>144</v>
      </c>
      <c r="T265" s="1106" t="s">
        <v>4164</v>
      </c>
      <c r="U265" s="1106" t="s">
        <v>308</v>
      </c>
      <c r="V265" s="1106">
        <v>907022149</v>
      </c>
      <c r="W265" s="1116">
        <v>45316</v>
      </c>
      <c r="X265" s="1116">
        <v>47144</v>
      </c>
      <c r="Y265" s="1106" t="s">
        <v>5159</v>
      </c>
      <c r="Z265" s="1106" t="s">
        <v>5160</v>
      </c>
      <c r="AA265" s="1117">
        <v>45468</v>
      </c>
      <c r="AB265" s="465">
        <v>45567</v>
      </c>
      <c r="AC265" s="1111" t="s">
        <v>4163</v>
      </c>
      <c r="AD265" s="1114">
        <v>40052</v>
      </c>
    </row>
    <row r="266" spans="1:30" ht="15.75" customHeight="1">
      <c r="A266" s="1106" t="s">
        <v>10</v>
      </c>
      <c r="B266" s="1106" t="s">
        <v>11</v>
      </c>
      <c r="C266" s="1106" t="s">
        <v>28</v>
      </c>
      <c r="D266" s="1106" t="s">
        <v>13</v>
      </c>
      <c r="E266" s="1106" t="s">
        <v>3756</v>
      </c>
      <c r="F266" s="1107" t="str">
        <f t="array" ref="F266">IFERROR(INDEX(UIID!$K$2:$K1956, MATCH(CONCATENATE(B266,D266,G266,J266), UIID!$B$2:$B1956&amp;UIID!$D$2:$D1956&amp;UIID!$G$2:$G1956&amp;UIID!$H$2:$H1956, 0),), "Not Found")</f>
        <v>0722-0035</v>
      </c>
      <c r="G266" s="1106" t="s">
        <v>1364</v>
      </c>
      <c r="H266" s="1106"/>
      <c r="I266" s="1106" t="s">
        <v>5161</v>
      </c>
      <c r="J266" s="1106" t="s">
        <v>1365</v>
      </c>
      <c r="K266" s="1106">
        <v>10.3145181662148</v>
      </c>
      <c r="L266" s="1106">
        <v>123.88990112506499</v>
      </c>
      <c r="M266" s="1106" t="s">
        <v>1366</v>
      </c>
      <c r="N266" s="1106"/>
      <c r="O266" s="1106" t="s">
        <v>15</v>
      </c>
      <c r="P266" s="1106" t="s">
        <v>16</v>
      </c>
      <c r="Q266" s="1106" t="s">
        <v>4262</v>
      </c>
      <c r="R266" s="1106" t="s">
        <v>3006</v>
      </c>
      <c r="S266" s="1106" t="s">
        <v>1367</v>
      </c>
      <c r="T266" s="1106" t="s">
        <v>22</v>
      </c>
      <c r="U266" s="1106" t="s">
        <v>235</v>
      </c>
      <c r="V266" s="1106">
        <v>1207020158</v>
      </c>
      <c r="W266" s="1116">
        <v>45180</v>
      </c>
      <c r="X266" s="1116">
        <v>47008</v>
      </c>
      <c r="Y266" s="1106" t="s">
        <v>5162</v>
      </c>
      <c r="Z266" s="1106" t="s">
        <v>5163</v>
      </c>
      <c r="AA266" s="1106" t="s">
        <v>4283</v>
      </c>
      <c r="AB266" s="465">
        <v>45758</v>
      </c>
      <c r="AC266" s="1111" t="s">
        <v>4163</v>
      </c>
      <c r="AD266" s="1114">
        <v>41221</v>
      </c>
    </row>
    <row r="267" spans="1:30" ht="15.75" customHeight="1">
      <c r="A267" s="1106" t="s">
        <v>10</v>
      </c>
      <c r="B267" s="1106" t="s">
        <v>11</v>
      </c>
      <c r="C267" s="1106" t="s">
        <v>28</v>
      </c>
      <c r="D267" s="1106" t="s">
        <v>13</v>
      </c>
      <c r="E267" s="1106" t="s">
        <v>3756</v>
      </c>
      <c r="F267" s="1107" t="str">
        <f t="array" ref="F267">IFERROR(INDEX(UIID!$K$2:$K1956, MATCH(CONCATENATE(B267,D267,G267,J267), UIID!$B$2:$B1956&amp;UIID!$D$2:$D1956&amp;UIID!$G$2:$G1956&amp;UIID!$H$2:$H1956, 0),), "Not Found")</f>
        <v>0722-0035</v>
      </c>
      <c r="G267" s="1106" t="s">
        <v>1364</v>
      </c>
      <c r="H267" s="1106"/>
      <c r="I267" s="1106" t="s">
        <v>5161</v>
      </c>
      <c r="J267" s="1106" t="s">
        <v>1365</v>
      </c>
      <c r="K267" s="1106">
        <v>10.3145181662148</v>
      </c>
      <c r="L267" s="1106">
        <v>123.88990112506499</v>
      </c>
      <c r="M267" s="1106" t="s">
        <v>1366</v>
      </c>
      <c r="N267" s="1106"/>
      <c r="O267" s="1106" t="s">
        <v>15</v>
      </c>
      <c r="P267" s="1106" t="s">
        <v>16</v>
      </c>
      <c r="Q267" s="1106" t="s">
        <v>4262</v>
      </c>
      <c r="R267" s="1106" t="s">
        <v>3006</v>
      </c>
      <c r="S267" s="1106" t="s">
        <v>1368</v>
      </c>
      <c r="T267" s="1106" t="s">
        <v>22</v>
      </c>
      <c r="U267" s="1106" t="s">
        <v>235</v>
      </c>
      <c r="V267" s="1106">
        <v>1207020159</v>
      </c>
      <c r="W267" s="1116">
        <v>45180</v>
      </c>
      <c r="X267" s="1116">
        <v>47008</v>
      </c>
      <c r="Y267" s="1106" t="s">
        <v>5162</v>
      </c>
      <c r="Z267" s="1106" t="s">
        <v>5163</v>
      </c>
      <c r="AA267" s="1106" t="s">
        <v>4283</v>
      </c>
      <c r="AB267" s="465">
        <v>45758</v>
      </c>
      <c r="AC267" s="1111" t="s">
        <v>4163</v>
      </c>
      <c r="AD267" s="1114">
        <v>41221</v>
      </c>
    </row>
    <row r="268" spans="1:30" ht="15.75" customHeight="1">
      <c r="A268" s="1106" t="s">
        <v>10</v>
      </c>
      <c r="B268" s="1106" t="s">
        <v>11</v>
      </c>
      <c r="C268" s="1106" t="s">
        <v>28</v>
      </c>
      <c r="D268" s="1106" t="s">
        <v>13</v>
      </c>
      <c r="E268" s="1106" t="s">
        <v>3756</v>
      </c>
      <c r="F268" s="1107" t="str">
        <f t="array" ref="F268">IFERROR(INDEX(UIID!$K$2:$K1956, MATCH(CONCATENATE(B268,D268,G268,J268), UIID!$B$2:$B1956&amp;UIID!$D$2:$D1956&amp;UIID!$G$2:$G1956&amp;UIID!$H$2:$H1956, 0),), "Not Found")</f>
        <v>0722-0035</v>
      </c>
      <c r="G268" s="1106" t="s">
        <v>1364</v>
      </c>
      <c r="H268" s="1106"/>
      <c r="I268" s="1106" t="s">
        <v>5161</v>
      </c>
      <c r="J268" s="1106" t="s">
        <v>1365</v>
      </c>
      <c r="K268" s="1106">
        <v>10.3145181662148</v>
      </c>
      <c r="L268" s="1106">
        <v>123.88990112506499</v>
      </c>
      <c r="M268" s="1106" t="s">
        <v>1366</v>
      </c>
      <c r="N268" s="1106"/>
      <c r="O268" s="1106" t="s">
        <v>15</v>
      </c>
      <c r="P268" s="1106" t="s">
        <v>16</v>
      </c>
      <c r="Q268" s="1106" t="s">
        <v>4262</v>
      </c>
      <c r="R268" s="1106" t="s">
        <v>3006</v>
      </c>
      <c r="S268" s="1106" t="s">
        <v>1369</v>
      </c>
      <c r="T268" s="1106" t="s">
        <v>22</v>
      </c>
      <c r="U268" s="1106" t="s">
        <v>235</v>
      </c>
      <c r="V268" s="1106">
        <v>1207020157</v>
      </c>
      <c r="W268" s="1116">
        <v>45180</v>
      </c>
      <c r="X268" s="1116">
        <v>47008</v>
      </c>
      <c r="Y268" s="1106" t="s">
        <v>5162</v>
      </c>
      <c r="Z268" s="1106" t="s">
        <v>5163</v>
      </c>
      <c r="AA268" s="1106" t="s">
        <v>4283</v>
      </c>
      <c r="AB268" s="465">
        <v>45758</v>
      </c>
      <c r="AC268" s="1111" t="s">
        <v>4163</v>
      </c>
      <c r="AD268" s="1114">
        <v>41221</v>
      </c>
    </row>
    <row r="269" spans="1:30" ht="15.75" customHeight="1">
      <c r="A269" s="1106" t="s">
        <v>10</v>
      </c>
      <c r="B269" s="1106" t="s">
        <v>11</v>
      </c>
      <c r="C269" s="1106" t="s">
        <v>176</v>
      </c>
      <c r="D269" s="1106" t="s">
        <v>3759</v>
      </c>
      <c r="E269" s="1106" t="s">
        <v>3756</v>
      </c>
      <c r="F269" s="1107" t="str">
        <f t="array" ref="F269">IFERROR(INDEX(UIID!$K$2:$K1956, MATCH(CONCATENATE(B269,D269,G269,J269), UIID!$B$2:$B1956&amp;UIID!$D$2:$D1956&amp;UIID!$G$2:$G1956&amp;UIID!$H$2:$H1956, 0),), "Not Found")</f>
        <v>0722-0060</v>
      </c>
      <c r="G269" s="1106" t="s">
        <v>1374</v>
      </c>
      <c r="H269" s="1106"/>
      <c r="I269" s="1106" t="s">
        <v>5164</v>
      </c>
      <c r="J269" s="1106" t="s">
        <v>1375</v>
      </c>
      <c r="K269" s="1106">
        <v>10.2853120928078</v>
      </c>
      <c r="L269" s="1106">
        <v>123.996840738559</v>
      </c>
      <c r="M269" s="1106" t="s">
        <v>1376</v>
      </c>
      <c r="N269" s="1106" t="s">
        <v>5165</v>
      </c>
      <c r="O269" s="1106" t="s">
        <v>15</v>
      </c>
      <c r="P269" s="1106" t="s">
        <v>16</v>
      </c>
      <c r="Q269" s="1106" t="s">
        <v>4262</v>
      </c>
      <c r="R269" s="1106" t="s">
        <v>3006</v>
      </c>
      <c r="S269" s="1106" t="s">
        <v>1377</v>
      </c>
      <c r="T269" s="1106" t="s">
        <v>22</v>
      </c>
      <c r="U269" s="1106" t="s">
        <v>1378</v>
      </c>
      <c r="V269" s="1106">
        <v>201507020069</v>
      </c>
      <c r="W269" s="1116">
        <v>45043</v>
      </c>
      <c r="X269" s="1116">
        <v>46869</v>
      </c>
      <c r="Y269" s="1106" t="s">
        <v>5166</v>
      </c>
      <c r="Z269" s="1106" t="s">
        <v>5167</v>
      </c>
      <c r="AA269" s="1106" t="s">
        <v>4283</v>
      </c>
      <c r="AB269" s="465">
        <v>45478</v>
      </c>
      <c r="AC269" s="1111" t="s">
        <v>4163</v>
      </c>
      <c r="AD269" s="1114">
        <v>42131</v>
      </c>
    </row>
    <row r="270" spans="1:30" ht="15.75" customHeight="1">
      <c r="A270" s="1106" t="s">
        <v>10</v>
      </c>
      <c r="B270" s="1106" t="s">
        <v>11</v>
      </c>
      <c r="C270" s="1106" t="s">
        <v>176</v>
      </c>
      <c r="D270" s="1106" t="s">
        <v>3759</v>
      </c>
      <c r="E270" s="1106" t="s">
        <v>3756</v>
      </c>
      <c r="F270" s="1107" t="str">
        <f t="array" ref="F270">IFERROR(INDEX(UIID!$K$2:$K1956, MATCH(CONCATENATE(B270,D270,G270,J270), UIID!$B$2:$B1956&amp;UIID!$D$2:$D1956&amp;UIID!$G$2:$G1956&amp;UIID!$H$2:$H1956, 0),), "Not Found")</f>
        <v>0722-0060</v>
      </c>
      <c r="G270" s="1106" t="s">
        <v>1374</v>
      </c>
      <c r="H270" s="1106"/>
      <c r="I270" s="1106" t="s">
        <v>5164</v>
      </c>
      <c r="J270" s="1106" t="s">
        <v>1375</v>
      </c>
      <c r="K270" s="1106">
        <v>10.2853120928078</v>
      </c>
      <c r="L270" s="1106">
        <v>123.996840738559</v>
      </c>
      <c r="M270" s="1106" t="s">
        <v>1376</v>
      </c>
      <c r="N270" s="1106" t="s">
        <v>5165</v>
      </c>
      <c r="O270" s="1106" t="s">
        <v>15</v>
      </c>
      <c r="P270" s="1106" t="s">
        <v>16</v>
      </c>
      <c r="Q270" s="1106" t="s">
        <v>4262</v>
      </c>
      <c r="R270" s="1106" t="s">
        <v>3006</v>
      </c>
      <c r="S270" s="1106" t="s">
        <v>1379</v>
      </c>
      <c r="T270" s="1106" t="s">
        <v>22</v>
      </c>
      <c r="U270" s="1106" t="s">
        <v>1378</v>
      </c>
      <c r="V270" s="1106">
        <v>201507020070</v>
      </c>
      <c r="W270" s="1116">
        <v>45043</v>
      </c>
      <c r="X270" s="1116">
        <v>46869</v>
      </c>
      <c r="Y270" s="1106" t="s">
        <v>5166</v>
      </c>
      <c r="Z270" s="1106" t="s">
        <v>5167</v>
      </c>
      <c r="AA270" s="1106" t="s">
        <v>4283</v>
      </c>
      <c r="AB270" s="465">
        <v>45478</v>
      </c>
      <c r="AC270" s="1111" t="s">
        <v>4163</v>
      </c>
      <c r="AD270" s="1114">
        <v>42131</v>
      </c>
    </row>
    <row r="271" spans="1:30" ht="15.75" customHeight="1">
      <c r="A271" s="1106" t="s">
        <v>10</v>
      </c>
      <c r="B271" s="1106" t="s">
        <v>11</v>
      </c>
      <c r="C271" s="1106" t="s">
        <v>176</v>
      </c>
      <c r="D271" s="1106" t="s">
        <v>3759</v>
      </c>
      <c r="E271" s="1106" t="s">
        <v>3756</v>
      </c>
      <c r="F271" s="1107" t="str">
        <f t="array" ref="F271">IFERROR(INDEX(UIID!$K$2:$K1956, MATCH(CONCATENATE(B271,D271,G271,J271), UIID!$B$2:$B1956&amp;UIID!$D$2:$D1956&amp;UIID!$G$2:$G1956&amp;UIID!$H$2:$H1956, 0),), "Not Found")</f>
        <v>0722-0060</v>
      </c>
      <c r="G271" s="1106" t="s">
        <v>1374</v>
      </c>
      <c r="H271" s="1106"/>
      <c r="I271" s="1106" t="s">
        <v>5164</v>
      </c>
      <c r="J271" s="1106" t="s">
        <v>1375</v>
      </c>
      <c r="K271" s="1106">
        <v>10.2853120928078</v>
      </c>
      <c r="L271" s="1106">
        <v>123.996840738559</v>
      </c>
      <c r="M271" s="1106" t="s">
        <v>1376</v>
      </c>
      <c r="N271" s="1106" t="s">
        <v>5165</v>
      </c>
      <c r="O271" s="1106" t="s">
        <v>15</v>
      </c>
      <c r="P271" s="1106" t="s">
        <v>16</v>
      </c>
      <c r="Q271" s="1106" t="s">
        <v>4262</v>
      </c>
      <c r="R271" s="1106" t="s">
        <v>3006</v>
      </c>
      <c r="S271" s="1106" t="s">
        <v>1380</v>
      </c>
      <c r="T271" s="1106" t="s">
        <v>22</v>
      </c>
      <c r="U271" s="1106" t="s">
        <v>1378</v>
      </c>
      <c r="V271" s="1106">
        <v>201507020071</v>
      </c>
      <c r="W271" s="1116">
        <v>45043</v>
      </c>
      <c r="X271" s="1116">
        <v>46869</v>
      </c>
      <c r="Y271" s="1106" t="s">
        <v>5166</v>
      </c>
      <c r="Z271" s="1106" t="s">
        <v>5167</v>
      </c>
      <c r="AA271" s="1106" t="s">
        <v>4283</v>
      </c>
      <c r="AB271" s="465">
        <v>45478</v>
      </c>
      <c r="AC271" s="1111" t="s">
        <v>4163</v>
      </c>
      <c r="AD271" s="1114">
        <v>42131</v>
      </c>
    </row>
    <row r="272" spans="1:30" ht="15.75" customHeight="1">
      <c r="A272" s="1106" t="s">
        <v>10</v>
      </c>
      <c r="B272" s="1106" t="s">
        <v>11</v>
      </c>
      <c r="C272" s="1106" t="s">
        <v>28</v>
      </c>
      <c r="D272" s="1106" t="s">
        <v>13</v>
      </c>
      <c r="E272" s="1106" t="s">
        <v>3756</v>
      </c>
      <c r="F272" s="1107" t="str">
        <f t="array" ref="F272">IFERROR(INDEX(UIID!$K$2:$K1956, MATCH(CONCATENATE(B272,D272,G272,J272), UIID!$B$2:$B1956&amp;UIID!$D$2:$D1956&amp;UIID!$G$2:$G1956&amp;UIID!$H$2:$H1956, 0),), "Not Found")</f>
        <v>0722-0018</v>
      </c>
      <c r="G272" s="1108" t="s">
        <v>2210</v>
      </c>
      <c r="H272" s="1106"/>
      <c r="I272" s="1106" t="s">
        <v>4321</v>
      </c>
      <c r="J272" s="1108" t="s">
        <v>588</v>
      </c>
      <c r="K272" s="1106">
        <v>10.311030190164001</v>
      </c>
      <c r="L272" s="1106">
        <v>123.89675499623</v>
      </c>
      <c r="M272" s="1106" t="s">
        <v>5152</v>
      </c>
      <c r="N272" s="1106" t="s">
        <v>5153</v>
      </c>
      <c r="O272" s="1106" t="s">
        <v>15</v>
      </c>
      <c r="P272" s="1106" t="s">
        <v>16</v>
      </c>
      <c r="Q272" s="1106" t="s">
        <v>4262</v>
      </c>
      <c r="R272" s="1106" t="s">
        <v>2222</v>
      </c>
      <c r="S272" s="1106" t="s">
        <v>2914</v>
      </c>
      <c r="T272" s="1106" t="s">
        <v>22</v>
      </c>
      <c r="U272" s="1106" t="s">
        <v>591</v>
      </c>
      <c r="V272" s="1106" t="s">
        <v>5168</v>
      </c>
      <c r="W272" s="1116">
        <v>44676</v>
      </c>
      <c r="X272" s="1116">
        <v>46501</v>
      </c>
      <c r="Y272" s="1106" t="s">
        <v>5169</v>
      </c>
      <c r="Z272" s="1106" t="s">
        <v>4283</v>
      </c>
      <c r="AA272" s="1106" t="s">
        <v>4283</v>
      </c>
      <c r="AB272" s="462"/>
      <c r="AC272" s="1111"/>
      <c r="AD272" s="1121"/>
    </row>
    <row r="273" spans="1:30" ht="15.75" customHeight="1">
      <c r="A273" s="1106" t="s">
        <v>10</v>
      </c>
      <c r="B273" s="1106" t="s">
        <v>11</v>
      </c>
      <c r="C273" s="1106" t="s">
        <v>28</v>
      </c>
      <c r="D273" s="1106" t="s">
        <v>13</v>
      </c>
      <c r="E273" s="1106" t="s">
        <v>3756</v>
      </c>
      <c r="F273" s="1107" t="str">
        <f t="array" ref="F273">IFERROR(INDEX(UIID!$K$2:$K1956, MATCH(CONCATENATE(B273,D273,G273,J273), UIID!$B$2:$B1956&amp;UIID!$D$2:$D1956&amp;UIID!$G$2:$G1956&amp;UIID!$H$2:$H1956, 0),), "Not Found")</f>
        <v>0722-0018</v>
      </c>
      <c r="G273" s="1108" t="s">
        <v>2210</v>
      </c>
      <c r="H273" s="1106"/>
      <c r="I273" s="1106" t="s">
        <v>4321</v>
      </c>
      <c r="J273" s="1108" t="s">
        <v>588</v>
      </c>
      <c r="K273" s="1106">
        <v>10.311030190164001</v>
      </c>
      <c r="L273" s="1106">
        <v>123.89675499623</v>
      </c>
      <c r="M273" s="1106" t="s">
        <v>5152</v>
      </c>
      <c r="N273" s="1106" t="s">
        <v>5153</v>
      </c>
      <c r="O273" s="1106" t="s">
        <v>15</v>
      </c>
      <c r="P273" s="1106" t="s">
        <v>16</v>
      </c>
      <c r="Q273" s="1106" t="s">
        <v>35</v>
      </c>
      <c r="R273" s="1106" t="s">
        <v>32</v>
      </c>
      <c r="S273" s="1106" t="s">
        <v>228</v>
      </c>
      <c r="T273" s="1106" t="s">
        <v>4157</v>
      </c>
      <c r="U273" s="1106" t="s">
        <v>880</v>
      </c>
      <c r="V273" s="1106" t="s">
        <v>1384</v>
      </c>
      <c r="W273" s="1116">
        <v>45436</v>
      </c>
      <c r="X273" s="1116">
        <v>47265</v>
      </c>
      <c r="Y273" s="1106" t="s">
        <v>5171</v>
      </c>
      <c r="Z273" s="1106" t="s">
        <v>5172</v>
      </c>
      <c r="AA273" s="1173">
        <v>44963</v>
      </c>
      <c r="AB273" s="462"/>
      <c r="AC273" s="1111"/>
      <c r="AD273" s="1114">
        <v>44141</v>
      </c>
    </row>
    <row r="274" spans="1:30" ht="15.75" customHeight="1">
      <c r="A274" s="1106" t="s">
        <v>10</v>
      </c>
      <c r="B274" s="1106" t="s">
        <v>11</v>
      </c>
      <c r="C274" s="1106" t="s">
        <v>28</v>
      </c>
      <c r="D274" s="1106" t="s">
        <v>13</v>
      </c>
      <c r="E274" s="1106" t="s">
        <v>3756</v>
      </c>
      <c r="F274" s="1107" t="str">
        <f t="array" ref="F274">IFERROR(INDEX(UIID!$K$2:$K1956, MATCH(CONCATENATE(B274,D274,G274,J274), UIID!$B$2:$B1956&amp;UIID!$D$2:$D1956&amp;UIID!$G$2:$G1956&amp;UIID!$H$2:$H1956, 0),), "Not Found")</f>
        <v>0722-0018</v>
      </c>
      <c r="G274" s="1108" t="s">
        <v>2210</v>
      </c>
      <c r="H274" s="1106"/>
      <c r="I274" s="1106" t="s">
        <v>4321</v>
      </c>
      <c r="J274" s="1108" t="s">
        <v>588</v>
      </c>
      <c r="K274" s="1106">
        <v>10.311030190164001</v>
      </c>
      <c r="L274" s="1106">
        <v>123.89675499623</v>
      </c>
      <c r="M274" s="1106" t="s">
        <v>5152</v>
      </c>
      <c r="N274" s="1106" t="s">
        <v>5153</v>
      </c>
      <c r="O274" s="1106" t="s">
        <v>15</v>
      </c>
      <c r="P274" s="1106" t="s">
        <v>16</v>
      </c>
      <c r="Q274" s="1106" t="s">
        <v>4262</v>
      </c>
      <c r="R274" s="1106" t="s">
        <v>2222</v>
      </c>
      <c r="S274" s="1106" t="s">
        <v>1385</v>
      </c>
      <c r="T274" s="1106" t="s">
        <v>22</v>
      </c>
      <c r="U274" s="1106" t="s">
        <v>235</v>
      </c>
      <c r="V274" s="1106" t="s">
        <v>1386</v>
      </c>
      <c r="W274" s="1116">
        <v>45029</v>
      </c>
      <c r="X274" s="1116">
        <v>46855</v>
      </c>
      <c r="Y274" s="1106" t="s">
        <v>5173</v>
      </c>
      <c r="Z274" s="1106" t="s">
        <v>5174</v>
      </c>
      <c r="AA274" s="1175">
        <v>45525</v>
      </c>
      <c r="AB274" s="463">
        <v>45812</v>
      </c>
      <c r="AC274" s="1111" t="s">
        <v>4163</v>
      </c>
      <c r="AD274" s="1114">
        <v>44155</v>
      </c>
    </row>
    <row r="275" spans="1:30" ht="15.75" customHeight="1">
      <c r="A275" s="1106" t="s">
        <v>10</v>
      </c>
      <c r="B275" s="1106" t="s">
        <v>11</v>
      </c>
      <c r="C275" s="1106" t="s">
        <v>176</v>
      </c>
      <c r="D275" s="1106" t="s">
        <v>3759</v>
      </c>
      <c r="E275" s="1106" t="s">
        <v>3756</v>
      </c>
      <c r="F275" s="1107" t="str">
        <f t="array" ref="F275">IFERROR(INDEX(UIID!$K$2:$K1956, MATCH(CONCATENATE(B275,D275,G275,J275), UIID!$B$2:$B1956&amp;UIID!$D$2:$D1956&amp;UIID!$G$2:$G1956&amp;UIID!$H$2:$H1956, 0),), "Not Found")</f>
        <v>0722-0118</v>
      </c>
      <c r="G275" s="1106" t="s">
        <v>601</v>
      </c>
      <c r="H275" s="1106"/>
      <c r="I275" s="1106" t="s">
        <v>5175</v>
      </c>
      <c r="J275" s="1106" t="s">
        <v>602</v>
      </c>
      <c r="K275" s="1127">
        <v>10.314513</v>
      </c>
      <c r="L275" s="1127">
        <v>123.95849200000001</v>
      </c>
      <c r="M275" s="1106" t="s">
        <v>603</v>
      </c>
      <c r="N275" s="1106"/>
      <c r="O275" s="1106" t="s">
        <v>15</v>
      </c>
      <c r="P275" s="1106" t="s">
        <v>16</v>
      </c>
      <c r="Q275" s="1106" t="s">
        <v>4262</v>
      </c>
      <c r="R275" s="1106" t="s">
        <v>3006</v>
      </c>
      <c r="S275" s="1106" t="s">
        <v>604</v>
      </c>
      <c r="T275" s="1106" t="s">
        <v>22</v>
      </c>
      <c r="U275" s="1106" t="s">
        <v>259</v>
      </c>
      <c r="V275" s="1106" t="s">
        <v>605</v>
      </c>
      <c r="W275" s="1116">
        <v>45064</v>
      </c>
      <c r="X275" s="1116">
        <v>46892</v>
      </c>
      <c r="Y275" s="1106" t="s">
        <v>4283</v>
      </c>
      <c r="Z275" s="1106" t="s">
        <v>4283</v>
      </c>
      <c r="AA275" s="1106" t="s">
        <v>4283</v>
      </c>
      <c r="AB275" s="465">
        <v>45763</v>
      </c>
      <c r="AC275" s="1111" t="s">
        <v>4163</v>
      </c>
      <c r="AD275" s="1114">
        <v>42523</v>
      </c>
    </row>
    <row r="276" spans="1:30" ht="15.75" customHeight="1">
      <c r="A276" s="1106" t="s">
        <v>10</v>
      </c>
      <c r="B276" s="1106" t="s">
        <v>11</v>
      </c>
      <c r="C276" s="1106" t="s">
        <v>176</v>
      </c>
      <c r="D276" s="1106" t="s">
        <v>3759</v>
      </c>
      <c r="E276" s="1106" t="s">
        <v>3756</v>
      </c>
      <c r="F276" s="1107" t="str">
        <f t="array" ref="F276">IFERROR(INDEX(UIID!$K$2:$K1956, MATCH(CONCATENATE(B276,D276,G276,J276), UIID!$B$2:$B1956&amp;UIID!$D$2:$D1956&amp;UIID!$G$2:$G1956&amp;UIID!$H$2:$H1956, 0),), "Not Found")</f>
        <v>0722-0118</v>
      </c>
      <c r="G276" s="1106" t="s">
        <v>601</v>
      </c>
      <c r="H276" s="1106"/>
      <c r="I276" s="1106" t="s">
        <v>5175</v>
      </c>
      <c r="J276" s="1106" t="s">
        <v>602</v>
      </c>
      <c r="K276" s="1127">
        <v>10.314513</v>
      </c>
      <c r="L276" s="1127">
        <v>123.95849200000001</v>
      </c>
      <c r="M276" s="1106" t="s">
        <v>603</v>
      </c>
      <c r="N276" s="1106"/>
      <c r="O276" s="1106" t="s">
        <v>15</v>
      </c>
      <c r="P276" s="1106" t="s">
        <v>16</v>
      </c>
      <c r="Q276" s="1106" t="s">
        <v>4262</v>
      </c>
      <c r="R276" s="1106" t="s">
        <v>3006</v>
      </c>
      <c r="S276" s="1106" t="s">
        <v>606</v>
      </c>
      <c r="T276" s="1106" t="s">
        <v>22</v>
      </c>
      <c r="U276" s="1106" t="s">
        <v>259</v>
      </c>
      <c r="V276" s="1106" t="s">
        <v>607</v>
      </c>
      <c r="W276" s="1116">
        <v>45064</v>
      </c>
      <c r="X276" s="1116">
        <v>46892</v>
      </c>
      <c r="Y276" s="1106" t="s">
        <v>4283</v>
      </c>
      <c r="Z276" s="1106" t="s">
        <v>4283</v>
      </c>
      <c r="AA276" s="1106" t="s">
        <v>4283</v>
      </c>
      <c r="AB276" s="465">
        <v>45763</v>
      </c>
      <c r="AC276" s="1111" t="s">
        <v>4163</v>
      </c>
      <c r="AD276" s="1114">
        <v>42523</v>
      </c>
    </row>
    <row r="277" spans="1:30" ht="15.75" customHeight="1">
      <c r="A277" s="1106" t="s">
        <v>10</v>
      </c>
      <c r="B277" s="1106" t="s">
        <v>11</v>
      </c>
      <c r="C277" s="1106" t="s">
        <v>176</v>
      </c>
      <c r="D277" s="1106" t="s">
        <v>3759</v>
      </c>
      <c r="E277" s="1106" t="s">
        <v>3756</v>
      </c>
      <c r="F277" s="1107" t="str">
        <f t="array" ref="F277">IFERROR(INDEX(UIID!$K$2:$K1956, MATCH(CONCATENATE(B277,D277,G277,J277), UIID!$B$2:$B1956&amp;UIID!$D$2:$D1956&amp;UIID!$G$2:$G1956&amp;UIID!$H$2:$H1956, 0),), "Not Found")</f>
        <v>0722-0118</v>
      </c>
      <c r="G277" s="1106" t="s">
        <v>601</v>
      </c>
      <c r="H277" s="1106"/>
      <c r="I277" s="1106" t="s">
        <v>5175</v>
      </c>
      <c r="J277" s="1106" t="s">
        <v>602</v>
      </c>
      <c r="K277" s="1127">
        <v>10.314513</v>
      </c>
      <c r="L277" s="1127">
        <v>123.95849200000001</v>
      </c>
      <c r="M277" s="1106" t="s">
        <v>603</v>
      </c>
      <c r="N277" s="1106"/>
      <c r="O277" s="1106" t="s">
        <v>15</v>
      </c>
      <c r="P277" s="1106" t="s">
        <v>16</v>
      </c>
      <c r="Q277" s="1106" t="s">
        <v>4262</v>
      </c>
      <c r="R277" s="1106" t="s">
        <v>3006</v>
      </c>
      <c r="S277" s="1106" t="s">
        <v>608</v>
      </c>
      <c r="T277" s="1106" t="s">
        <v>22</v>
      </c>
      <c r="U277" s="1106" t="s">
        <v>259</v>
      </c>
      <c r="V277" s="1106" t="s">
        <v>609</v>
      </c>
      <c r="W277" s="1116">
        <v>45064</v>
      </c>
      <c r="X277" s="1116">
        <v>46892</v>
      </c>
      <c r="Y277" s="1106" t="s">
        <v>4283</v>
      </c>
      <c r="Z277" s="1106" t="s">
        <v>4283</v>
      </c>
      <c r="AA277" s="1106" t="s">
        <v>4283</v>
      </c>
      <c r="AB277" s="465">
        <v>45763</v>
      </c>
      <c r="AC277" s="1111" t="s">
        <v>4163</v>
      </c>
      <c r="AD277" s="1114">
        <v>42523</v>
      </c>
    </row>
    <row r="278" spans="1:30" ht="15.75" customHeight="1">
      <c r="A278" s="1106" t="s">
        <v>10</v>
      </c>
      <c r="B278" s="1106" t="s">
        <v>11</v>
      </c>
      <c r="C278" s="1106" t="s">
        <v>28</v>
      </c>
      <c r="D278" s="1106" t="s">
        <v>13</v>
      </c>
      <c r="E278" s="1106" t="s">
        <v>3756</v>
      </c>
      <c r="F278" s="1107" t="str">
        <f t="array" ref="F278">IFERROR(INDEX(UIID!$K$2:$K1956, MATCH(CONCATENATE(B278,D278,G278,J278), UIID!$B$2:$B1956&amp;UIID!$D$2:$D1956&amp;UIID!$G$2:$G1956&amp;UIID!$H$2:$H1956, 0),), "Not Found")</f>
        <v>0722-0042</v>
      </c>
      <c r="G278" s="1108" t="s">
        <v>3778</v>
      </c>
      <c r="H278" s="1106"/>
      <c r="I278" s="1106" t="s">
        <v>5176</v>
      </c>
      <c r="J278" s="1106" t="s">
        <v>595</v>
      </c>
      <c r="K278" s="1106">
        <v>10.3069542578625</v>
      </c>
      <c r="L278" s="1106">
        <v>123.894966024924</v>
      </c>
      <c r="M278" s="1106" t="s">
        <v>596</v>
      </c>
      <c r="N278" s="1106"/>
      <c r="O278" s="1106" t="s">
        <v>15</v>
      </c>
      <c r="P278" s="1106" t="s">
        <v>16</v>
      </c>
      <c r="Q278" s="1106" t="s">
        <v>4262</v>
      </c>
      <c r="R278" s="1106" t="s">
        <v>3006</v>
      </c>
      <c r="S278" s="1106" t="s">
        <v>344</v>
      </c>
      <c r="T278" s="1106" t="s">
        <v>22</v>
      </c>
      <c r="U278" s="1106" t="s">
        <v>19</v>
      </c>
      <c r="V278" s="1106">
        <v>201307020211</v>
      </c>
      <c r="W278" s="1116">
        <v>45429</v>
      </c>
      <c r="X278" s="1116">
        <v>47258</v>
      </c>
      <c r="Y278" s="1106" t="s">
        <v>5177</v>
      </c>
      <c r="Z278" s="1106" t="s">
        <v>5178</v>
      </c>
      <c r="AA278" s="1117">
        <v>46698</v>
      </c>
      <c r="AB278" s="465">
        <v>45509</v>
      </c>
      <c r="AC278" s="1111" t="s">
        <v>4163</v>
      </c>
      <c r="AD278" s="1114">
        <v>41634</v>
      </c>
    </row>
    <row r="279" spans="1:30" ht="15.75" customHeight="1">
      <c r="A279" s="1106" t="s">
        <v>10</v>
      </c>
      <c r="B279" s="1106" t="s">
        <v>11</v>
      </c>
      <c r="C279" s="1106" t="s">
        <v>28</v>
      </c>
      <c r="D279" s="1106" t="s">
        <v>13</v>
      </c>
      <c r="E279" s="1106" t="s">
        <v>3756</v>
      </c>
      <c r="F279" s="1107" t="str">
        <f t="array" ref="F279">IFERROR(INDEX(UIID!$K$2:$K1956, MATCH(CONCATENATE(B279,D279,G279,J279), UIID!$B$2:$B1956&amp;UIID!$D$2:$D1956&amp;UIID!$G$2:$G1956&amp;UIID!$H$2:$H1956, 0),), "Not Found")</f>
        <v>0722-0042</v>
      </c>
      <c r="G279" s="1108" t="s">
        <v>3778</v>
      </c>
      <c r="H279" s="1106"/>
      <c r="I279" s="1106" t="s">
        <v>5176</v>
      </c>
      <c r="J279" s="1106" t="s">
        <v>595</v>
      </c>
      <c r="K279" s="1106">
        <v>10.3069542578625</v>
      </c>
      <c r="L279" s="1106">
        <v>123.894966024924</v>
      </c>
      <c r="M279" s="1106" t="s">
        <v>596</v>
      </c>
      <c r="N279" s="1106"/>
      <c r="O279" s="1106" t="s">
        <v>15</v>
      </c>
      <c r="P279" s="1106" t="s">
        <v>16</v>
      </c>
      <c r="Q279" s="1106" t="s">
        <v>4262</v>
      </c>
      <c r="R279" s="1106" t="s">
        <v>3006</v>
      </c>
      <c r="S279" s="1106" t="s">
        <v>180</v>
      </c>
      <c r="T279" s="1106" t="s">
        <v>22</v>
      </c>
      <c r="U279" s="1106" t="s">
        <v>19</v>
      </c>
      <c r="V279" s="1106">
        <v>201307020209</v>
      </c>
      <c r="W279" s="1116">
        <v>45429</v>
      </c>
      <c r="X279" s="1116">
        <v>47258</v>
      </c>
      <c r="Y279" s="1106" t="s">
        <v>4283</v>
      </c>
      <c r="Z279" s="1106" t="s">
        <v>4283</v>
      </c>
      <c r="AA279" s="1106" t="s">
        <v>4283</v>
      </c>
      <c r="AB279" s="465">
        <v>45509</v>
      </c>
      <c r="AC279" s="1111" t="s">
        <v>4163</v>
      </c>
      <c r="AD279" s="1121"/>
    </row>
    <row r="280" spans="1:30" ht="15.75" customHeight="1">
      <c r="A280" s="1106" t="s">
        <v>10</v>
      </c>
      <c r="B280" s="1106" t="s">
        <v>11</v>
      </c>
      <c r="C280" s="1106" t="s">
        <v>28</v>
      </c>
      <c r="D280" s="1106" t="s">
        <v>13</v>
      </c>
      <c r="E280" s="1106" t="s">
        <v>3756</v>
      </c>
      <c r="F280" s="1107" t="str">
        <f t="array" ref="F280">IFERROR(INDEX(UIID!$K$2:$K1956, MATCH(CONCATENATE(B280,D280,G280,J280), UIID!$B$2:$B1956&amp;UIID!$D$2:$D1956&amp;UIID!$G$2:$G1956&amp;UIID!$H$2:$H1956, 0),), "Not Found")</f>
        <v>0722-0042</v>
      </c>
      <c r="G280" s="1108" t="s">
        <v>3778</v>
      </c>
      <c r="H280" s="1106"/>
      <c r="I280" s="1106" t="s">
        <v>5176</v>
      </c>
      <c r="J280" s="1106" t="s">
        <v>595</v>
      </c>
      <c r="K280" s="1106">
        <v>10.3069542578625</v>
      </c>
      <c r="L280" s="1106">
        <v>123.894966024924</v>
      </c>
      <c r="M280" s="1106" t="s">
        <v>596</v>
      </c>
      <c r="N280" s="1106"/>
      <c r="O280" s="1106" t="s">
        <v>15</v>
      </c>
      <c r="P280" s="1106" t="s">
        <v>16</v>
      </c>
      <c r="Q280" s="1106" t="s">
        <v>4262</v>
      </c>
      <c r="R280" s="1106" t="s">
        <v>3006</v>
      </c>
      <c r="S280" s="1106" t="s">
        <v>183</v>
      </c>
      <c r="T280" s="1106" t="s">
        <v>22</v>
      </c>
      <c r="U280" s="1106" t="s">
        <v>19</v>
      </c>
      <c r="V280" s="1106">
        <v>201307020210</v>
      </c>
      <c r="W280" s="1116">
        <v>45429</v>
      </c>
      <c r="X280" s="1116">
        <v>47258</v>
      </c>
      <c r="Y280" s="1106" t="s">
        <v>4283</v>
      </c>
      <c r="Z280" s="1106" t="s">
        <v>4283</v>
      </c>
      <c r="AA280" s="1106" t="s">
        <v>4283</v>
      </c>
      <c r="AB280" s="465">
        <v>45509</v>
      </c>
      <c r="AC280" s="1111" t="s">
        <v>4163</v>
      </c>
      <c r="AD280" s="1121"/>
    </row>
    <row r="281" spans="1:30" ht="15.75" customHeight="1">
      <c r="A281" s="1106" t="s">
        <v>10</v>
      </c>
      <c r="B281" s="1106" t="s">
        <v>11</v>
      </c>
      <c r="C281" s="1106" t="s">
        <v>28</v>
      </c>
      <c r="D281" s="1106" t="s">
        <v>13</v>
      </c>
      <c r="E281" s="1106" t="s">
        <v>3756</v>
      </c>
      <c r="F281" s="1107" t="str">
        <f t="array" ref="F281">IFERROR(INDEX(UIID!$K$2:$K1956, MATCH(CONCATENATE(B281,D281,G281,J281), UIID!$B$2:$B1956&amp;UIID!$D$2:$D1956&amp;UIID!$G$2:$G1956&amp;UIID!$H$2:$H1956, 0),), "Not Found")</f>
        <v>0722-0067</v>
      </c>
      <c r="G281" s="1106" t="s">
        <v>610</v>
      </c>
      <c r="H281" s="1106"/>
      <c r="I281" s="1106" t="s">
        <v>5180</v>
      </c>
      <c r="J281" s="1106" t="s">
        <v>611</v>
      </c>
      <c r="K281" s="1106">
        <v>10.342762069404399</v>
      </c>
      <c r="L281" s="1106">
        <v>123.910378067613</v>
      </c>
      <c r="M281" s="1106" t="s">
        <v>612</v>
      </c>
      <c r="N281" s="1106"/>
      <c r="O281" s="1106" t="s">
        <v>15</v>
      </c>
      <c r="P281" s="1106" t="s">
        <v>16</v>
      </c>
      <c r="Q281" s="1106" t="s">
        <v>4262</v>
      </c>
      <c r="R281" s="1106" t="s">
        <v>3006</v>
      </c>
      <c r="S281" s="1106" t="s">
        <v>613</v>
      </c>
      <c r="T281" s="1106" t="s">
        <v>22</v>
      </c>
      <c r="U281" s="1106" t="s">
        <v>232</v>
      </c>
      <c r="V281" s="1106">
        <v>201807220076</v>
      </c>
      <c r="W281" s="1116">
        <v>45223</v>
      </c>
      <c r="X281" s="1116">
        <v>47051</v>
      </c>
      <c r="Y281" s="1106" t="s">
        <v>5181</v>
      </c>
      <c r="Z281" s="1106" t="s">
        <v>4828</v>
      </c>
      <c r="AA281" s="1106" t="s">
        <v>4283</v>
      </c>
      <c r="AB281" s="465">
        <v>45758</v>
      </c>
      <c r="AC281" s="1111" t="s">
        <v>4163</v>
      </c>
      <c r="AD281" s="1114">
        <v>43252</v>
      </c>
    </row>
    <row r="282" spans="1:30" ht="15.75" customHeight="1">
      <c r="A282" s="1106" t="s">
        <v>10</v>
      </c>
      <c r="B282" s="1106" t="s">
        <v>11</v>
      </c>
      <c r="C282" s="1106" t="s">
        <v>28</v>
      </c>
      <c r="D282" s="1106" t="s">
        <v>458</v>
      </c>
      <c r="E282" s="1106" t="s">
        <v>30</v>
      </c>
      <c r="F282" s="1107" t="str">
        <f t="array" ref="F282">IFERROR(INDEX(UIID!$K$2:$K1956, MATCH(CONCATENATE(B282,D282,G282,J282), UIID!$B$2:$B1956&amp;UIID!$D$2:$D1956&amp;UIID!$G$2:$G1956&amp;UIID!$H$2:$H1956, 0),), "Not Found")</f>
        <v>0722-0061</v>
      </c>
      <c r="G282" s="1106" t="s">
        <v>610</v>
      </c>
      <c r="H282" s="1106"/>
      <c r="I282" s="1106" t="s">
        <v>5180</v>
      </c>
      <c r="J282" s="1106" t="s">
        <v>614</v>
      </c>
      <c r="K282" s="1157">
        <v>10.256987000000001</v>
      </c>
      <c r="L282" s="1157">
        <v>123.829964</v>
      </c>
      <c r="M282" s="1106" t="s">
        <v>396</v>
      </c>
      <c r="N282" s="1106"/>
      <c r="O282" s="1106" t="s">
        <v>15</v>
      </c>
      <c r="P282" s="1106" t="s">
        <v>16</v>
      </c>
      <c r="Q282" s="1106" t="s">
        <v>4262</v>
      </c>
      <c r="R282" s="1106" t="s">
        <v>3006</v>
      </c>
      <c r="S282" s="1106" t="s">
        <v>615</v>
      </c>
      <c r="T282" s="1106" t="s">
        <v>22</v>
      </c>
      <c r="U282" s="1106" t="s">
        <v>259</v>
      </c>
      <c r="V282" s="1106">
        <v>201507020118</v>
      </c>
      <c r="W282" s="1116">
        <v>45223</v>
      </c>
      <c r="X282" s="1116">
        <v>47051</v>
      </c>
      <c r="Y282" s="1106" t="s">
        <v>5182</v>
      </c>
      <c r="Z282" s="1106" t="s">
        <v>4828</v>
      </c>
      <c r="AA282" s="1106" t="s">
        <v>4283</v>
      </c>
      <c r="AB282" s="536">
        <v>45397</v>
      </c>
      <c r="AC282" s="1111" t="s">
        <v>4163</v>
      </c>
      <c r="AD282" s="1114">
        <v>42186</v>
      </c>
    </row>
    <row r="283" spans="1:30" ht="15.75" customHeight="1">
      <c r="A283" s="1106" t="s">
        <v>10</v>
      </c>
      <c r="B283" s="1106" t="s">
        <v>11</v>
      </c>
      <c r="C283" s="1106" t="s">
        <v>28</v>
      </c>
      <c r="D283" s="1106" t="s">
        <v>458</v>
      </c>
      <c r="E283" s="1106" t="s">
        <v>30</v>
      </c>
      <c r="F283" s="1107" t="str">
        <f t="array" ref="F283">IFERROR(INDEX(UIID!$K$2:$K1956, MATCH(CONCATENATE(B283,D283,G283,J283), UIID!$B$2:$B1956&amp;UIID!$D$2:$D1956&amp;UIID!$G$2:$G1956&amp;UIID!$H$2:$H1956, 0),), "Not Found")</f>
        <v>0722-0061</v>
      </c>
      <c r="G283" s="1106" t="s">
        <v>610</v>
      </c>
      <c r="H283" s="1106"/>
      <c r="I283" s="1106" t="s">
        <v>5180</v>
      </c>
      <c r="J283" s="1106" t="s">
        <v>614</v>
      </c>
      <c r="K283" s="1157">
        <v>10.256987000000001</v>
      </c>
      <c r="L283" s="1157">
        <v>123.829964</v>
      </c>
      <c r="M283" s="1106" t="s">
        <v>396</v>
      </c>
      <c r="N283" s="1106"/>
      <c r="O283" s="1106" t="s">
        <v>15</v>
      </c>
      <c r="P283" s="1106" t="s">
        <v>16</v>
      </c>
      <c r="Q283" s="1106" t="s">
        <v>4262</v>
      </c>
      <c r="R283" s="1106" t="s">
        <v>3006</v>
      </c>
      <c r="S283" s="1106" t="s">
        <v>616</v>
      </c>
      <c r="T283" s="1106" t="s">
        <v>22</v>
      </c>
      <c r="U283" s="1106" t="s">
        <v>259</v>
      </c>
      <c r="V283" s="1106">
        <v>201507020119</v>
      </c>
      <c r="W283" s="1116">
        <v>45223</v>
      </c>
      <c r="X283" s="1116">
        <v>47051</v>
      </c>
      <c r="Y283" s="1106" t="s">
        <v>5182</v>
      </c>
      <c r="Z283" s="1106" t="s">
        <v>4828</v>
      </c>
      <c r="AA283" s="1106" t="s">
        <v>4283</v>
      </c>
      <c r="AB283" s="536">
        <v>45397</v>
      </c>
      <c r="AC283" s="1111" t="s">
        <v>4163</v>
      </c>
      <c r="AD283" s="1114">
        <v>42186</v>
      </c>
    </row>
    <row r="284" spans="1:30" ht="15.75" customHeight="1">
      <c r="A284" s="1106" t="s">
        <v>10</v>
      </c>
      <c r="B284" s="1106" t="s">
        <v>11</v>
      </c>
      <c r="C284" s="1106" t="s">
        <v>28</v>
      </c>
      <c r="D284" s="1106" t="s">
        <v>458</v>
      </c>
      <c r="E284" s="1106" t="s">
        <v>30</v>
      </c>
      <c r="F284" s="1107" t="str">
        <f t="array" ref="F284">IFERROR(INDEX(UIID!$K$2:$K1956, MATCH(CONCATENATE(B284,D284,G284,J284), UIID!$B$2:$B1956&amp;UIID!$D$2:$D1956&amp;UIID!$G$2:$G1956&amp;UIID!$H$2:$H1956, 0),), "Not Found")</f>
        <v>0722-0061</v>
      </c>
      <c r="G284" s="1106" t="s">
        <v>610</v>
      </c>
      <c r="H284" s="1106"/>
      <c r="I284" s="1106" t="s">
        <v>5180</v>
      </c>
      <c r="J284" s="1106" t="s">
        <v>614</v>
      </c>
      <c r="K284" s="1157">
        <v>10.256987000000001</v>
      </c>
      <c r="L284" s="1157">
        <v>123.829964</v>
      </c>
      <c r="M284" s="1106" t="s">
        <v>396</v>
      </c>
      <c r="N284" s="1106"/>
      <c r="O284" s="1106" t="s">
        <v>15</v>
      </c>
      <c r="P284" s="1106" t="s">
        <v>16</v>
      </c>
      <c r="Q284" s="1106" t="s">
        <v>4262</v>
      </c>
      <c r="R284" s="1106" t="s">
        <v>3006</v>
      </c>
      <c r="S284" s="1106" t="s">
        <v>617</v>
      </c>
      <c r="T284" s="1106" t="s">
        <v>22</v>
      </c>
      <c r="U284" s="1106" t="s">
        <v>259</v>
      </c>
      <c r="V284" s="1106">
        <v>201507020120</v>
      </c>
      <c r="W284" s="1116">
        <v>45223</v>
      </c>
      <c r="X284" s="1116">
        <v>47051</v>
      </c>
      <c r="Y284" s="1106" t="s">
        <v>5182</v>
      </c>
      <c r="Z284" s="1106" t="s">
        <v>4828</v>
      </c>
      <c r="AA284" s="1106" t="s">
        <v>4283</v>
      </c>
      <c r="AB284" s="536">
        <v>45397</v>
      </c>
      <c r="AC284" s="1111" t="s">
        <v>4163</v>
      </c>
      <c r="AD284" s="1114">
        <v>42186</v>
      </c>
    </row>
    <row r="285" spans="1:30" ht="15.75" customHeight="1">
      <c r="A285" s="1106" t="s">
        <v>10</v>
      </c>
      <c r="B285" s="1106" t="s">
        <v>11</v>
      </c>
      <c r="C285" s="1106" t="s">
        <v>28</v>
      </c>
      <c r="D285" s="1106" t="s">
        <v>13</v>
      </c>
      <c r="E285" s="1106" t="s">
        <v>3756</v>
      </c>
      <c r="F285" s="1107" t="str">
        <f t="array" ref="F285">IFERROR(INDEX(UIID!$K$2:$K1956, MATCH(CONCATENATE(B285,D285,G285,J285), UIID!$B$2:$B1956&amp;UIID!$D$2:$D1956&amp;UIID!$G$2:$G1956&amp;UIID!$H$2:$H1956, 0),), "Not Found")</f>
        <v>0722-0056</v>
      </c>
      <c r="G285" s="1106" t="s">
        <v>638</v>
      </c>
      <c r="H285" s="1106"/>
      <c r="I285" s="1106" t="s">
        <v>5183</v>
      </c>
      <c r="J285" s="1108" t="s">
        <v>3784</v>
      </c>
      <c r="K285" s="1106">
        <v>10.374514800264301</v>
      </c>
      <c r="L285" s="1106">
        <v>123.91884098854</v>
      </c>
      <c r="M285" s="1106" t="s">
        <v>640</v>
      </c>
      <c r="N285" s="1106"/>
      <c r="O285" s="1106" t="s">
        <v>15</v>
      </c>
      <c r="P285" s="1106" t="s">
        <v>16</v>
      </c>
      <c r="Q285" s="1106" t="s">
        <v>35</v>
      </c>
      <c r="R285" s="1106" t="s">
        <v>32</v>
      </c>
      <c r="S285" s="1106" t="s">
        <v>47</v>
      </c>
      <c r="T285" s="1106" t="s">
        <v>4164</v>
      </c>
      <c r="U285" s="1106" t="s">
        <v>48</v>
      </c>
      <c r="V285" s="1106" t="s">
        <v>642</v>
      </c>
      <c r="W285" s="1116">
        <v>45433</v>
      </c>
      <c r="X285" s="1116">
        <v>47260</v>
      </c>
      <c r="Y285" s="1106" t="s">
        <v>5185</v>
      </c>
      <c r="Z285" s="1106" t="s">
        <v>5186</v>
      </c>
      <c r="AA285" s="1176">
        <v>44345</v>
      </c>
      <c r="AB285" s="465">
        <v>45523</v>
      </c>
      <c r="AC285" s="1111" t="s">
        <v>4163</v>
      </c>
      <c r="AD285" s="1114">
        <v>44302</v>
      </c>
    </row>
    <row r="286" spans="1:30" ht="15.75" customHeight="1">
      <c r="A286" s="1106" t="s">
        <v>10</v>
      </c>
      <c r="B286" s="1106" t="s">
        <v>11</v>
      </c>
      <c r="C286" s="1106" t="s">
        <v>28</v>
      </c>
      <c r="D286" s="1106" t="s">
        <v>13</v>
      </c>
      <c r="E286" s="1106" t="s">
        <v>3756</v>
      </c>
      <c r="F286" s="1107" t="str">
        <f t="array" ref="F286">IFERROR(INDEX(UIID!$K$2:$K1956, MATCH(CONCATENATE(B286,D286,G286,J286), UIID!$B$2:$B1956&amp;UIID!$D$2:$D1956&amp;UIID!$G$2:$G1956&amp;UIID!$H$2:$H1956, 0),), "Not Found")</f>
        <v>0722-0056</v>
      </c>
      <c r="G286" s="1106" t="s">
        <v>638</v>
      </c>
      <c r="H286" s="1106"/>
      <c r="I286" s="1106" t="s">
        <v>5183</v>
      </c>
      <c r="J286" s="1108" t="s">
        <v>3784</v>
      </c>
      <c r="K286" s="1106">
        <v>10.374514800264301</v>
      </c>
      <c r="L286" s="1106">
        <v>123.91884098854</v>
      </c>
      <c r="M286" s="1106" t="s">
        <v>640</v>
      </c>
      <c r="N286" s="1106"/>
      <c r="O286" s="1106" t="s">
        <v>15</v>
      </c>
      <c r="P286" s="1106" t="s">
        <v>16</v>
      </c>
      <c r="Q286" s="1106" t="s">
        <v>35</v>
      </c>
      <c r="R286" s="1106" t="s">
        <v>32</v>
      </c>
      <c r="S286" s="1106" t="s">
        <v>39</v>
      </c>
      <c r="T286" s="1106" t="s">
        <v>4164</v>
      </c>
      <c r="U286" s="1106" t="s">
        <v>40</v>
      </c>
      <c r="V286" s="1106" t="s">
        <v>643</v>
      </c>
      <c r="W286" s="1116">
        <v>45433</v>
      </c>
      <c r="X286" s="1116">
        <v>47260</v>
      </c>
      <c r="Y286" s="1106" t="s">
        <v>5187</v>
      </c>
      <c r="Z286" s="1106" t="s">
        <v>5188</v>
      </c>
      <c r="AA286" s="1175">
        <v>45019</v>
      </c>
      <c r="AB286" s="465">
        <v>45523</v>
      </c>
      <c r="AC286" s="1111" t="s">
        <v>4163</v>
      </c>
      <c r="AD286" s="1114">
        <v>44253</v>
      </c>
    </row>
    <row r="287" spans="1:30" ht="15.75" customHeight="1">
      <c r="A287" s="1106" t="s">
        <v>10</v>
      </c>
      <c r="B287" s="1106" t="s">
        <v>11</v>
      </c>
      <c r="C287" s="1106" t="s">
        <v>28</v>
      </c>
      <c r="D287" s="1106" t="s">
        <v>13</v>
      </c>
      <c r="E287" s="1106" t="s">
        <v>3756</v>
      </c>
      <c r="F287" s="1107" t="str">
        <f t="array" ref="F287">IFERROR(INDEX(UIID!$K$2:$K1956, MATCH(CONCATENATE(B287,D287,G287,J287), UIID!$B$2:$B1956&amp;UIID!$D$2:$D1956&amp;UIID!$G$2:$G1956&amp;UIID!$H$2:$H1956, 0),), "Not Found")</f>
        <v>0722-0056</v>
      </c>
      <c r="G287" s="1106" t="s">
        <v>638</v>
      </c>
      <c r="H287" s="1106"/>
      <c r="I287" s="1106" t="s">
        <v>5183</v>
      </c>
      <c r="J287" s="1108" t="s">
        <v>3784</v>
      </c>
      <c r="K287" s="1106">
        <v>10.374514800264301</v>
      </c>
      <c r="L287" s="1106">
        <v>123.91884098854</v>
      </c>
      <c r="M287" s="1106" t="s">
        <v>640</v>
      </c>
      <c r="N287" s="1106"/>
      <c r="O287" s="1106" t="s">
        <v>15</v>
      </c>
      <c r="P287" s="1106" t="s">
        <v>16</v>
      </c>
      <c r="Q287" s="1106" t="s">
        <v>35</v>
      </c>
      <c r="R287" s="1106" t="s">
        <v>32</v>
      </c>
      <c r="S287" s="1106" t="s">
        <v>33</v>
      </c>
      <c r="T287" s="1106" t="s">
        <v>4164</v>
      </c>
      <c r="U287" s="1106" t="s">
        <v>34</v>
      </c>
      <c r="V287" s="1106">
        <v>201407022133</v>
      </c>
      <c r="W287" s="1116">
        <v>45433</v>
      </c>
      <c r="X287" s="1116">
        <v>47260</v>
      </c>
      <c r="Y287" s="1106" t="s">
        <v>4283</v>
      </c>
      <c r="Z287" s="1106" t="s">
        <v>4283</v>
      </c>
      <c r="AA287" s="1106" t="s">
        <v>4283</v>
      </c>
      <c r="AB287" s="462"/>
      <c r="AC287" s="1111"/>
      <c r="AD287" s="1114">
        <v>41873</v>
      </c>
    </row>
    <row r="288" spans="1:30" ht="15.75" customHeight="1">
      <c r="A288" s="1106" t="s">
        <v>10</v>
      </c>
      <c r="B288" s="1106" t="s">
        <v>11</v>
      </c>
      <c r="C288" s="1106" t="s">
        <v>28</v>
      </c>
      <c r="D288" s="1106" t="s">
        <v>13</v>
      </c>
      <c r="E288" s="1106" t="s">
        <v>3756</v>
      </c>
      <c r="F288" s="1107" t="str">
        <f t="array" ref="F288">IFERROR(INDEX(UIID!$K$2:$K1956, MATCH(CONCATENATE(B288,D288,G288,J288), UIID!$B$2:$B1956&amp;UIID!$D$2:$D1956&amp;UIID!$G$2:$G1956&amp;UIID!$H$2:$H1956, 0),), "Not Found")</f>
        <v>0722-0113</v>
      </c>
      <c r="G288" s="1108" t="s">
        <v>3830</v>
      </c>
      <c r="H288" s="1106"/>
      <c r="I288" s="1106" t="s">
        <v>5189</v>
      </c>
      <c r="J288" s="1108" t="s">
        <v>3831</v>
      </c>
      <c r="K288" s="1106">
        <v>10.3427881709493</v>
      </c>
      <c r="L288" s="1106">
        <v>123.892243609668</v>
      </c>
      <c r="M288" s="1106" t="s">
        <v>650</v>
      </c>
      <c r="N288" s="1106"/>
      <c r="O288" s="1106" t="s">
        <v>15</v>
      </c>
      <c r="P288" s="1106" t="s">
        <v>16</v>
      </c>
      <c r="Q288" s="1106" t="s">
        <v>4262</v>
      </c>
      <c r="R288" s="1106" t="s">
        <v>3006</v>
      </c>
      <c r="S288" s="1106" t="s">
        <v>651</v>
      </c>
      <c r="T288" s="1106" t="s">
        <v>22</v>
      </c>
      <c r="U288" s="1106" t="s">
        <v>19</v>
      </c>
      <c r="V288" s="1106" t="s">
        <v>652</v>
      </c>
      <c r="W288" s="1116">
        <v>45197</v>
      </c>
      <c r="X288" s="1116">
        <v>47025</v>
      </c>
      <c r="Y288" s="1106" t="s">
        <v>5190</v>
      </c>
      <c r="Z288" s="1106" t="s">
        <v>5191</v>
      </c>
      <c r="AA288" s="1117">
        <v>45626</v>
      </c>
      <c r="AB288" s="465">
        <v>45546</v>
      </c>
      <c r="AC288" s="1111" t="s">
        <v>4163</v>
      </c>
      <c r="AD288" s="1114">
        <v>42286</v>
      </c>
    </row>
    <row r="289" spans="1:30" ht="15.75" customHeight="1">
      <c r="A289" s="1106" t="s">
        <v>10</v>
      </c>
      <c r="B289" s="1106" t="s">
        <v>11</v>
      </c>
      <c r="C289" s="1106" t="s">
        <v>28</v>
      </c>
      <c r="D289" s="1106" t="s">
        <v>13</v>
      </c>
      <c r="E289" s="1106" t="s">
        <v>3756</v>
      </c>
      <c r="F289" s="1107" t="str">
        <f t="array" ref="F289">IFERROR(INDEX(UIID!$K$2:$K1956, MATCH(CONCATENATE(B289,D289,G289,J289), UIID!$B$2:$B1956&amp;UIID!$D$2:$D1956&amp;UIID!$G$2:$G1956&amp;UIID!$H$2:$H1956, 0),), "Not Found")</f>
        <v>0722-0113</v>
      </c>
      <c r="G289" s="1108" t="s">
        <v>3830</v>
      </c>
      <c r="H289" s="1106"/>
      <c r="I289" s="1106" t="s">
        <v>5189</v>
      </c>
      <c r="J289" s="1108" t="s">
        <v>3831</v>
      </c>
      <c r="K289" s="1106">
        <v>10.3427881709493</v>
      </c>
      <c r="L289" s="1106">
        <v>123.892243609668</v>
      </c>
      <c r="M289" s="1106" t="s">
        <v>650</v>
      </c>
      <c r="N289" s="1106"/>
      <c r="O289" s="1106" t="s">
        <v>15</v>
      </c>
      <c r="P289" s="1106" t="s">
        <v>16</v>
      </c>
      <c r="Q289" s="1106" t="s">
        <v>4262</v>
      </c>
      <c r="R289" s="1106" t="s">
        <v>3006</v>
      </c>
      <c r="S289" s="1106" t="s">
        <v>653</v>
      </c>
      <c r="T289" s="1106" t="s">
        <v>22</v>
      </c>
      <c r="U289" s="1106" t="s">
        <v>19</v>
      </c>
      <c r="V289" s="1106" t="s">
        <v>654</v>
      </c>
      <c r="W289" s="1116">
        <v>45197</v>
      </c>
      <c r="X289" s="1116">
        <v>47025</v>
      </c>
      <c r="Y289" s="1106" t="s">
        <v>5190</v>
      </c>
      <c r="Z289" s="1106" t="s">
        <v>5191</v>
      </c>
      <c r="AA289" s="1117">
        <v>45626</v>
      </c>
      <c r="AB289" s="465">
        <v>45546</v>
      </c>
      <c r="AC289" s="1111" t="s">
        <v>4163</v>
      </c>
      <c r="AD289" s="1114">
        <v>42286</v>
      </c>
    </row>
    <row r="290" spans="1:30" ht="15.75" customHeight="1">
      <c r="A290" s="1106" t="s">
        <v>10</v>
      </c>
      <c r="B290" s="1106" t="s">
        <v>11</v>
      </c>
      <c r="C290" s="1106" t="s">
        <v>28</v>
      </c>
      <c r="D290" s="1106" t="s">
        <v>13</v>
      </c>
      <c r="E290" s="1106" t="s">
        <v>3756</v>
      </c>
      <c r="F290" s="1107" t="str">
        <f t="array" ref="F290">IFERROR(INDEX(UIID!$K$2:$K1956, MATCH(CONCATENATE(B290,D290,G290,J290), UIID!$B$2:$B1956&amp;UIID!$D$2:$D1956&amp;UIID!$G$2:$G1956&amp;UIID!$H$2:$H1956, 0),), "Not Found")</f>
        <v>0722-0113</v>
      </c>
      <c r="G290" s="1108" t="s">
        <v>3830</v>
      </c>
      <c r="H290" s="1106"/>
      <c r="I290" s="1106" t="s">
        <v>5189</v>
      </c>
      <c r="J290" s="1108" t="s">
        <v>3831</v>
      </c>
      <c r="K290" s="1106">
        <v>10.3427881709493</v>
      </c>
      <c r="L290" s="1106">
        <v>123.892243609668</v>
      </c>
      <c r="M290" s="1106" t="s">
        <v>650</v>
      </c>
      <c r="N290" s="1106"/>
      <c r="O290" s="1106" t="s">
        <v>15</v>
      </c>
      <c r="P290" s="1106" t="s">
        <v>16</v>
      </c>
      <c r="Q290" s="1106" t="s">
        <v>4262</v>
      </c>
      <c r="R290" s="1106" t="s">
        <v>3006</v>
      </c>
      <c r="S290" s="1106" t="s">
        <v>344</v>
      </c>
      <c r="T290" s="1106" t="s">
        <v>22</v>
      </c>
      <c r="U290" s="1106" t="s">
        <v>19</v>
      </c>
      <c r="V290" s="1106" t="s">
        <v>655</v>
      </c>
      <c r="W290" s="1116">
        <v>45197</v>
      </c>
      <c r="X290" s="1116">
        <v>47025</v>
      </c>
      <c r="Y290" s="1106" t="s">
        <v>5190</v>
      </c>
      <c r="Z290" s="1106" t="s">
        <v>5191</v>
      </c>
      <c r="AA290" s="1117">
        <v>45626</v>
      </c>
      <c r="AB290" s="465">
        <v>45546</v>
      </c>
      <c r="AC290" s="1111" t="s">
        <v>4163</v>
      </c>
      <c r="AD290" s="1114">
        <v>42286</v>
      </c>
    </row>
    <row r="291" spans="1:30" ht="15.75" customHeight="1">
      <c r="A291" s="1106" t="s">
        <v>10</v>
      </c>
      <c r="B291" s="1106" t="s">
        <v>11</v>
      </c>
      <c r="C291" s="1106" t="s">
        <v>146</v>
      </c>
      <c r="D291" s="1106" t="s">
        <v>656</v>
      </c>
      <c r="E291" s="1106" t="s">
        <v>28</v>
      </c>
      <c r="F291" s="1107" t="str">
        <f t="array" ref="F291">IFERROR(INDEX(UIID!$K$2:$K1956, MATCH(CONCATENATE(B291,D291,G291,J291), UIID!$B$2:$B1956&amp;UIID!$D$2:$D1956&amp;UIID!$G$2:$G1956&amp;UIID!$H$2:$H1956, 0),), "Not Found")</f>
        <v>0722-0007</v>
      </c>
      <c r="G291" s="1108" t="s">
        <v>3760</v>
      </c>
      <c r="H291" s="1106"/>
      <c r="I291" s="1106" t="s">
        <v>5192</v>
      </c>
      <c r="J291" s="1106" t="s">
        <v>658</v>
      </c>
      <c r="K291" s="1106">
        <v>10.3890298463047</v>
      </c>
      <c r="L291" s="1106">
        <v>123.976779574327</v>
      </c>
      <c r="M291" s="1106" t="s">
        <v>659</v>
      </c>
      <c r="N291" s="1106" t="s">
        <v>5193</v>
      </c>
      <c r="O291" s="1106" t="s">
        <v>15</v>
      </c>
      <c r="P291" s="1106" t="s">
        <v>16</v>
      </c>
      <c r="Q291" s="1106" t="s">
        <v>35</v>
      </c>
      <c r="R291" s="1106" t="s">
        <v>84</v>
      </c>
      <c r="S291" s="1106" t="s">
        <v>93</v>
      </c>
      <c r="T291" s="1106" t="s">
        <v>4213</v>
      </c>
      <c r="U291" s="1106" t="s">
        <v>94</v>
      </c>
      <c r="V291" s="1106">
        <v>707021134</v>
      </c>
      <c r="W291" s="1116">
        <v>45399</v>
      </c>
      <c r="X291" s="1116">
        <v>47226</v>
      </c>
      <c r="Y291" s="1106" t="s">
        <v>4283</v>
      </c>
      <c r="Z291" s="1106" t="s">
        <v>4283</v>
      </c>
      <c r="AA291" s="1106" t="s">
        <v>4283</v>
      </c>
      <c r="AB291" s="465">
        <v>45399</v>
      </c>
      <c r="AC291" s="1111" t="s">
        <v>4163</v>
      </c>
      <c r="AD291" s="1114">
        <v>39290</v>
      </c>
    </row>
    <row r="292" spans="1:30" ht="15.75" customHeight="1">
      <c r="A292" s="1106" t="s">
        <v>10</v>
      </c>
      <c r="B292" s="1106" t="s">
        <v>11</v>
      </c>
      <c r="C292" s="1106" t="s">
        <v>146</v>
      </c>
      <c r="D292" s="1106" t="s">
        <v>656</v>
      </c>
      <c r="E292" s="1106" t="s">
        <v>28</v>
      </c>
      <c r="F292" s="1107" t="str">
        <f t="array" ref="F292">IFERROR(INDEX(UIID!$K$2:$K1956, MATCH(CONCATENATE(B292,D292,G292,J292), UIID!$B$2:$B1956&amp;UIID!$D$2:$D1956&amp;UIID!$G$2:$G1956&amp;UIID!$H$2:$H1956, 0),), "Not Found")</f>
        <v>0722-0007</v>
      </c>
      <c r="G292" s="1108" t="s">
        <v>3760</v>
      </c>
      <c r="H292" s="1106"/>
      <c r="I292" s="1106" t="s">
        <v>5192</v>
      </c>
      <c r="J292" s="1106" t="s">
        <v>658</v>
      </c>
      <c r="K292" s="1106">
        <v>10.3890298463047</v>
      </c>
      <c r="L292" s="1106">
        <v>123.976779574327</v>
      </c>
      <c r="M292" s="1106" t="s">
        <v>659</v>
      </c>
      <c r="N292" s="1106" t="s">
        <v>5193</v>
      </c>
      <c r="O292" s="1106" t="s">
        <v>15</v>
      </c>
      <c r="P292" s="1106" t="s">
        <v>16</v>
      </c>
      <c r="Q292" s="1106" t="s">
        <v>35</v>
      </c>
      <c r="R292" s="1106" t="s">
        <v>84</v>
      </c>
      <c r="S292" s="1106" t="s">
        <v>85</v>
      </c>
      <c r="T292" s="1106" t="s">
        <v>4164</v>
      </c>
      <c r="U292" s="1106" t="s">
        <v>86</v>
      </c>
      <c r="V292" s="1106">
        <v>707022135</v>
      </c>
      <c r="W292" s="1116">
        <v>45399</v>
      </c>
      <c r="X292" s="1116">
        <v>47226</v>
      </c>
      <c r="Y292" s="1106" t="s">
        <v>4283</v>
      </c>
      <c r="Z292" s="1106" t="s">
        <v>4283</v>
      </c>
      <c r="AA292" s="1106" t="s">
        <v>4283</v>
      </c>
      <c r="AB292" s="465">
        <v>45399</v>
      </c>
      <c r="AC292" s="1111" t="s">
        <v>4163</v>
      </c>
      <c r="AD292" s="1114">
        <v>39290</v>
      </c>
    </row>
    <row r="293" spans="1:30" ht="15.75" customHeight="1">
      <c r="A293" s="1106" t="s">
        <v>10</v>
      </c>
      <c r="B293" s="1106" t="s">
        <v>11</v>
      </c>
      <c r="C293" s="1106" t="s">
        <v>123</v>
      </c>
      <c r="D293" s="1106" t="s">
        <v>2267</v>
      </c>
      <c r="E293" s="1106" t="s">
        <v>123</v>
      </c>
      <c r="F293" s="1107" t="str">
        <f t="array" ref="F293">IFERROR(INDEX(UIID!$K$2:$K1956, MATCH(CONCATENATE(B293,D293,G293,J293), UIID!$B$2:$B1956&amp;UIID!$D$2:$D1956&amp;UIID!$G$2:$G1956&amp;UIID!$H$2:$H1956, 0),), "Not Found")</f>
        <v>0722-0066</v>
      </c>
      <c r="G293" s="1106" t="s">
        <v>673</v>
      </c>
      <c r="H293" s="1106"/>
      <c r="I293" s="1120" t="s">
        <v>5194</v>
      </c>
      <c r="J293" s="1106" t="s">
        <v>3788</v>
      </c>
      <c r="K293" s="1106">
        <v>10.5459085371198</v>
      </c>
      <c r="L293" s="1106">
        <v>123.714819752</v>
      </c>
      <c r="M293" s="1106" t="s">
        <v>674</v>
      </c>
      <c r="N293" s="1106" t="s">
        <v>5195</v>
      </c>
      <c r="O293" s="1106" t="s">
        <v>15</v>
      </c>
      <c r="P293" s="1106" t="s">
        <v>16</v>
      </c>
      <c r="Q293" s="1106" t="s">
        <v>35</v>
      </c>
      <c r="R293" s="1106" t="s">
        <v>84</v>
      </c>
      <c r="S293" s="1106" t="s">
        <v>85</v>
      </c>
      <c r="T293" s="1106" t="s">
        <v>4164</v>
      </c>
      <c r="U293" s="1106" t="s">
        <v>94</v>
      </c>
      <c r="V293" s="1106">
        <v>201507022136</v>
      </c>
      <c r="W293" s="1116">
        <v>45348</v>
      </c>
      <c r="X293" s="1116">
        <v>47176</v>
      </c>
      <c r="Y293" s="1106" t="s">
        <v>5196</v>
      </c>
      <c r="Z293" s="1106" t="s">
        <v>5197</v>
      </c>
      <c r="AA293" s="1106" t="s">
        <v>4283</v>
      </c>
      <c r="AB293" s="465">
        <v>45567</v>
      </c>
      <c r="AC293" s="1111" t="s">
        <v>4163</v>
      </c>
      <c r="AD293" s="1114">
        <v>42215</v>
      </c>
    </row>
    <row r="294" spans="1:30" ht="15.75" customHeight="1">
      <c r="A294" s="1106" t="s">
        <v>10</v>
      </c>
      <c r="B294" s="1106" t="s">
        <v>11</v>
      </c>
      <c r="C294" s="1106" t="s">
        <v>50</v>
      </c>
      <c r="D294" s="1106" t="s">
        <v>13</v>
      </c>
      <c r="E294" s="1106" t="s">
        <v>3756</v>
      </c>
      <c r="F294" s="1107" t="str">
        <f t="array" ref="F294">IFERROR(INDEX(UIID!$K$2:$K1956, MATCH(CONCATENATE(B294,D294,G294,J294), UIID!$B$2:$B1956&amp;UIID!$D$2:$D1956&amp;UIID!$G$2:$G1956&amp;UIID!$H$2:$H1956, 0),), "Not Found")</f>
        <v>0722-0164</v>
      </c>
      <c r="G294" s="1108" t="s">
        <v>3866</v>
      </c>
      <c r="H294" s="1106"/>
      <c r="I294" s="1106" t="s">
        <v>5198</v>
      </c>
      <c r="J294" s="1106" t="s">
        <v>676</v>
      </c>
      <c r="K294" s="1106">
        <v>10.2892744570388</v>
      </c>
      <c r="L294" s="1106">
        <v>123.87256772067801</v>
      </c>
      <c r="M294" s="1106" t="s">
        <v>677</v>
      </c>
      <c r="N294" s="1106" t="s">
        <v>5199</v>
      </c>
      <c r="O294" s="1106" t="s">
        <v>15</v>
      </c>
      <c r="P294" s="1106" t="s">
        <v>16</v>
      </c>
      <c r="Q294" s="1106" t="s">
        <v>35</v>
      </c>
      <c r="R294" s="1106" t="s">
        <v>107</v>
      </c>
      <c r="S294" s="1106" t="s">
        <v>2477</v>
      </c>
      <c r="T294" s="1106" t="s">
        <v>4164</v>
      </c>
      <c r="U294" s="1106" t="s">
        <v>678</v>
      </c>
      <c r="V294" s="1106" t="s">
        <v>679</v>
      </c>
      <c r="W294" s="1116">
        <v>45316</v>
      </c>
      <c r="X294" s="1116">
        <v>47144</v>
      </c>
      <c r="Y294" s="1106" t="s">
        <v>5200</v>
      </c>
      <c r="Z294" s="1106" t="s">
        <v>5201</v>
      </c>
      <c r="AA294" s="1177">
        <v>45061</v>
      </c>
      <c r="AB294" s="462"/>
      <c r="AC294" s="1111"/>
      <c r="AD294" s="1114">
        <v>44106</v>
      </c>
    </row>
    <row r="295" spans="1:30" ht="15.75" customHeight="1">
      <c r="A295" s="1106" t="s">
        <v>10</v>
      </c>
      <c r="B295" s="1106" t="s">
        <v>11</v>
      </c>
      <c r="C295" s="1106" t="s">
        <v>50</v>
      </c>
      <c r="D295" s="1106" t="s">
        <v>13</v>
      </c>
      <c r="E295" s="1106" t="s">
        <v>3756</v>
      </c>
      <c r="F295" s="1107" t="str">
        <f t="array" ref="F295">IFERROR(INDEX(UIID!$K$2:$K1956, MATCH(CONCATENATE(B295,D295,G295,J295), UIID!$B$2:$B1956&amp;UIID!$D$2:$D1956&amp;UIID!$G$2:$G1956&amp;UIID!$H$2:$H1956, 0),), "Not Found")</f>
        <v>0722-0164</v>
      </c>
      <c r="G295" s="1108" t="s">
        <v>3866</v>
      </c>
      <c r="H295" s="1106"/>
      <c r="I295" s="1106" t="s">
        <v>5198</v>
      </c>
      <c r="J295" s="1106" t="s">
        <v>676</v>
      </c>
      <c r="K295" s="1106">
        <v>10.2892744570388</v>
      </c>
      <c r="L295" s="1106">
        <v>123.87256772067801</v>
      </c>
      <c r="M295" s="1106" t="s">
        <v>5202</v>
      </c>
      <c r="N295" s="1106" t="s">
        <v>5199</v>
      </c>
      <c r="O295" s="1106" t="s">
        <v>15</v>
      </c>
      <c r="P295" s="1106" t="s">
        <v>16</v>
      </c>
      <c r="Q295" s="1106" t="s">
        <v>4262</v>
      </c>
      <c r="R295" s="1106" t="s">
        <v>2222</v>
      </c>
      <c r="S295" s="1106" t="s">
        <v>680</v>
      </c>
      <c r="T295" s="1106" t="s">
        <v>22</v>
      </c>
      <c r="U295" s="1106" t="s">
        <v>291</v>
      </c>
      <c r="V295" s="1106" t="s">
        <v>5203</v>
      </c>
      <c r="W295" s="1116">
        <v>45014</v>
      </c>
      <c r="X295" s="1116">
        <v>46842</v>
      </c>
      <c r="Y295" s="1106" t="s">
        <v>5200</v>
      </c>
      <c r="Z295" s="1106" t="s">
        <v>5204</v>
      </c>
      <c r="AA295" s="1175">
        <v>44999</v>
      </c>
      <c r="AB295" s="463">
        <v>45812</v>
      </c>
      <c r="AC295" s="1111" t="s">
        <v>4163</v>
      </c>
      <c r="AD295" s="1114">
        <v>43873</v>
      </c>
    </row>
    <row r="296" spans="1:30" ht="15.75" customHeight="1">
      <c r="A296" s="1106" t="s">
        <v>10</v>
      </c>
      <c r="B296" s="1106" t="s">
        <v>11</v>
      </c>
      <c r="C296" s="1106" t="s">
        <v>50</v>
      </c>
      <c r="D296" s="1106" t="s">
        <v>13</v>
      </c>
      <c r="E296" s="1106" t="s">
        <v>3756</v>
      </c>
      <c r="F296" s="1107" t="str">
        <f t="array" ref="F296">IFERROR(INDEX(UIID!$K$2:$K1956, MATCH(CONCATENATE(B296,D296,G296,J296), UIID!$B$2:$B1956&amp;UIID!$D$2:$D1956&amp;UIID!$G$2:$G1956&amp;UIID!$H$2:$H1956, 0),), "Not Found")</f>
        <v>0722-0164</v>
      </c>
      <c r="G296" s="1108" t="s">
        <v>3866</v>
      </c>
      <c r="H296" s="1106"/>
      <c r="I296" s="1106" t="s">
        <v>5198</v>
      </c>
      <c r="J296" s="1106" t="s">
        <v>676</v>
      </c>
      <c r="K296" s="1106">
        <v>10.2892744570388</v>
      </c>
      <c r="L296" s="1106">
        <v>123.87256772067801</v>
      </c>
      <c r="M296" s="1106" t="s">
        <v>5202</v>
      </c>
      <c r="N296" s="1106" t="s">
        <v>5199</v>
      </c>
      <c r="O296" s="1106" t="s">
        <v>15</v>
      </c>
      <c r="P296" s="1106" t="s">
        <v>16</v>
      </c>
      <c r="Q296" s="1106" t="s">
        <v>35</v>
      </c>
      <c r="R296" s="1106" t="s">
        <v>87</v>
      </c>
      <c r="S296" s="1106" t="s">
        <v>434</v>
      </c>
      <c r="T296" s="1106" t="s">
        <v>4164</v>
      </c>
      <c r="U296" s="1106" t="s">
        <v>152</v>
      </c>
      <c r="V296" s="1106" t="s">
        <v>682</v>
      </c>
      <c r="W296" s="1116">
        <v>45316</v>
      </c>
      <c r="X296" s="1116">
        <v>47144</v>
      </c>
      <c r="Y296" s="1106" t="s">
        <v>4283</v>
      </c>
      <c r="Z296" s="1106" t="s">
        <v>4283</v>
      </c>
      <c r="AA296" s="1106" t="s">
        <v>4283</v>
      </c>
      <c r="AB296" s="462"/>
      <c r="AC296" s="1111"/>
      <c r="AD296" s="1114">
        <v>42698</v>
      </c>
    </row>
    <row r="297" spans="1:30" ht="15.75" customHeight="1">
      <c r="A297" s="1106" t="s">
        <v>10</v>
      </c>
      <c r="B297" s="1106" t="s">
        <v>11</v>
      </c>
      <c r="C297" s="1106" t="s">
        <v>176</v>
      </c>
      <c r="D297" s="1106" t="s">
        <v>374</v>
      </c>
      <c r="E297" s="1106" t="s">
        <v>3756</v>
      </c>
      <c r="F297" s="1107" t="str">
        <f t="array" ref="F297">IFERROR(INDEX(UIID!$K$2:$K1956, MATCH(CONCATENATE(B297,D297,G297,J297), UIID!$B$2:$B1956&amp;UIID!$D$2:$D1956&amp;UIID!$G$2:$G1956&amp;UIID!$H$2:$H1956, 0),), "Not Found")</f>
        <v>0722-0002</v>
      </c>
      <c r="G297" s="1106" t="s">
        <v>685</v>
      </c>
      <c r="H297" s="1106" t="s">
        <v>5205</v>
      </c>
      <c r="I297" s="1106" t="s">
        <v>5206</v>
      </c>
      <c r="J297" s="1106" t="s">
        <v>3758</v>
      </c>
      <c r="K297" s="1106">
        <v>10.3319266775288</v>
      </c>
      <c r="L297" s="1106">
        <v>123.945461978983</v>
      </c>
      <c r="M297" s="1106" t="s">
        <v>687</v>
      </c>
      <c r="N297" s="1106" t="s">
        <v>5207</v>
      </c>
      <c r="O297" s="1106" t="s">
        <v>15</v>
      </c>
      <c r="P297" s="1106" t="s">
        <v>16</v>
      </c>
      <c r="Q297" s="1106" t="s">
        <v>35</v>
      </c>
      <c r="R297" s="1106" t="s">
        <v>117</v>
      </c>
      <c r="S297" s="1106" t="s">
        <v>120</v>
      </c>
      <c r="T297" s="1106" t="s">
        <v>4164</v>
      </c>
      <c r="U297" s="1106" t="s">
        <v>688</v>
      </c>
      <c r="V297" s="1106">
        <v>907022004</v>
      </c>
      <c r="W297" s="1116">
        <v>45523</v>
      </c>
      <c r="X297" s="1116">
        <v>47350</v>
      </c>
      <c r="Y297" s="1106" t="s">
        <v>4283</v>
      </c>
      <c r="Z297" s="1106" t="s">
        <v>4283</v>
      </c>
      <c r="AA297" s="1106" t="s">
        <v>4283</v>
      </c>
      <c r="AB297" s="465">
        <v>45469</v>
      </c>
      <c r="AC297" s="1111" t="s">
        <v>4163</v>
      </c>
      <c r="AD297" s="1114">
        <v>39839</v>
      </c>
    </row>
    <row r="298" spans="1:30" ht="15.75" customHeight="1">
      <c r="A298" s="1106" t="s">
        <v>10</v>
      </c>
      <c r="B298" s="1106" t="s">
        <v>11</v>
      </c>
      <c r="C298" s="1106" t="s">
        <v>176</v>
      </c>
      <c r="D298" s="1106" t="s">
        <v>374</v>
      </c>
      <c r="E298" s="1106" t="s">
        <v>3756</v>
      </c>
      <c r="F298" s="1107" t="str">
        <f t="array" ref="F298">IFERROR(INDEX(UIID!$K$2:$K1956, MATCH(CONCATENATE(B298,D298,G298,J298), UIID!$B$2:$B1956&amp;UIID!$D$2:$D1956&amp;UIID!$G$2:$G1956&amp;UIID!$H$2:$H1956, 0),), "Not Found")</f>
        <v>0722-0002</v>
      </c>
      <c r="G298" s="1106" t="s">
        <v>685</v>
      </c>
      <c r="H298" s="1106" t="s">
        <v>5205</v>
      </c>
      <c r="I298" s="1106" t="s">
        <v>5206</v>
      </c>
      <c r="J298" s="1106" t="s">
        <v>3758</v>
      </c>
      <c r="K298" s="1118">
        <v>10.3319266775288</v>
      </c>
      <c r="L298" s="1118">
        <v>123.945461978983</v>
      </c>
      <c r="M298" s="1106" t="s">
        <v>687</v>
      </c>
      <c r="N298" s="1106" t="s">
        <v>5207</v>
      </c>
      <c r="O298" s="1106" t="s">
        <v>15</v>
      </c>
      <c r="P298" s="1106" t="s">
        <v>16</v>
      </c>
      <c r="Q298" s="1106" t="s">
        <v>35</v>
      </c>
      <c r="R298" s="1106" t="s">
        <v>117</v>
      </c>
      <c r="S298" s="1106" t="s">
        <v>118</v>
      </c>
      <c r="T298" s="1106" t="s">
        <v>4164</v>
      </c>
      <c r="U298" s="1106" t="s">
        <v>119</v>
      </c>
      <c r="V298" s="1106">
        <v>907022012</v>
      </c>
      <c r="W298" s="1116">
        <v>45316</v>
      </c>
      <c r="X298" s="1116">
        <v>47144</v>
      </c>
      <c r="Y298" s="1106" t="s">
        <v>4283</v>
      </c>
      <c r="Z298" s="1106" t="s">
        <v>4283</v>
      </c>
      <c r="AA298" s="1106" t="s">
        <v>4283</v>
      </c>
      <c r="AB298" s="465">
        <v>45425</v>
      </c>
      <c r="AC298" s="1111" t="s">
        <v>4163</v>
      </c>
      <c r="AD298" s="1114">
        <v>39876</v>
      </c>
    </row>
    <row r="299" spans="1:30" ht="15.75" customHeight="1">
      <c r="A299" s="1106" t="s">
        <v>10</v>
      </c>
      <c r="B299" s="1106" t="s">
        <v>11</v>
      </c>
      <c r="C299" s="1106" t="s">
        <v>176</v>
      </c>
      <c r="D299" s="1106" t="s">
        <v>374</v>
      </c>
      <c r="E299" s="1106" t="s">
        <v>3756</v>
      </c>
      <c r="F299" s="1107" t="str">
        <f t="array" ref="F299">IFERROR(INDEX(UIID!$K$2:$K1956, MATCH(CONCATENATE(B299,D299,G299,J299), UIID!$B$2:$B1956&amp;UIID!$D$2:$D1956&amp;UIID!$G$2:$G1956&amp;UIID!$H$2:$H1956, 0),), "Not Found")</f>
        <v>0722-0002</v>
      </c>
      <c r="G299" s="1106" t="s">
        <v>685</v>
      </c>
      <c r="H299" s="1106" t="s">
        <v>5205</v>
      </c>
      <c r="I299" s="1106" t="s">
        <v>5206</v>
      </c>
      <c r="J299" s="1106" t="s">
        <v>3758</v>
      </c>
      <c r="K299" s="1106">
        <v>10.3319266775288</v>
      </c>
      <c r="L299" s="1106">
        <v>123.945461978983</v>
      </c>
      <c r="M299" s="1106" t="s">
        <v>687</v>
      </c>
      <c r="N299" s="1106" t="s">
        <v>5207</v>
      </c>
      <c r="O299" s="1106" t="s">
        <v>15</v>
      </c>
      <c r="P299" s="1106" t="s">
        <v>16</v>
      </c>
      <c r="Q299" s="1106" t="s">
        <v>35</v>
      </c>
      <c r="R299" s="1106" t="s">
        <v>117</v>
      </c>
      <c r="S299" s="1106" t="s">
        <v>200</v>
      </c>
      <c r="T299" s="1106" t="s">
        <v>4164</v>
      </c>
      <c r="U299" s="1106" t="s">
        <v>235</v>
      </c>
      <c r="V299" s="1106">
        <v>1007022065</v>
      </c>
      <c r="W299" s="1116">
        <v>45316</v>
      </c>
      <c r="X299" s="1116">
        <v>47144</v>
      </c>
      <c r="Y299" s="1106" t="s">
        <v>4283</v>
      </c>
      <c r="Z299" s="1106" t="s">
        <v>4283</v>
      </c>
      <c r="AA299" s="1106" t="s">
        <v>4283</v>
      </c>
      <c r="AB299" s="462"/>
      <c r="AC299" s="1111"/>
      <c r="AD299" s="1114">
        <v>40315</v>
      </c>
    </row>
    <row r="300" spans="1:30" ht="15.75" customHeight="1">
      <c r="A300" s="1106" t="s">
        <v>10</v>
      </c>
      <c r="B300" s="1106" t="s">
        <v>11</v>
      </c>
      <c r="C300" s="1106" t="s">
        <v>176</v>
      </c>
      <c r="D300" s="1106" t="s">
        <v>374</v>
      </c>
      <c r="E300" s="1106" t="s">
        <v>3756</v>
      </c>
      <c r="F300" s="1107" t="str">
        <f t="array" ref="F300">IFERROR(INDEX(UIID!$K$2:$K1956, MATCH(CONCATENATE(B300,D300,G300,J300), UIID!$B$2:$B1956&amp;UIID!$D$2:$D1956&amp;UIID!$G$2:$G1956&amp;UIID!$H$2:$H1956, 0),), "Not Found")</f>
        <v>0722-0002</v>
      </c>
      <c r="G300" s="1106" t="s">
        <v>685</v>
      </c>
      <c r="H300" s="1106" t="s">
        <v>5205</v>
      </c>
      <c r="I300" s="1106" t="s">
        <v>5206</v>
      </c>
      <c r="J300" s="1106" t="s">
        <v>3758</v>
      </c>
      <c r="K300" s="1106">
        <v>10.3319266775288</v>
      </c>
      <c r="L300" s="1106">
        <v>123.945461978983</v>
      </c>
      <c r="M300" s="1106" t="s">
        <v>687</v>
      </c>
      <c r="N300" s="1106" t="s">
        <v>5207</v>
      </c>
      <c r="O300" s="1106" t="s">
        <v>15</v>
      </c>
      <c r="P300" s="1106" t="s">
        <v>16</v>
      </c>
      <c r="Q300" s="1106" t="s">
        <v>35</v>
      </c>
      <c r="R300" s="1106" t="s">
        <v>32</v>
      </c>
      <c r="S300" s="1106" t="s">
        <v>36</v>
      </c>
      <c r="T300" s="1106" t="s">
        <v>4164</v>
      </c>
      <c r="U300" s="1106" t="s">
        <v>91</v>
      </c>
      <c r="V300" s="1106" t="s">
        <v>5210</v>
      </c>
      <c r="W300" s="1116">
        <v>45316</v>
      </c>
      <c r="X300" s="1116">
        <v>47144</v>
      </c>
      <c r="Y300" s="1106" t="s">
        <v>5211</v>
      </c>
      <c r="Z300" s="1106" t="s">
        <v>5212</v>
      </c>
      <c r="AA300" s="1175">
        <v>44215</v>
      </c>
      <c r="AB300" s="465">
        <v>45469</v>
      </c>
      <c r="AC300" s="1111" t="s">
        <v>4163</v>
      </c>
      <c r="AD300" s="1114">
        <v>42978</v>
      </c>
    </row>
    <row r="301" spans="1:30" ht="15.75" customHeight="1">
      <c r="A301" s="1106" t="s">
        <v>10</v>
      </c>
      <c r="B301" s="1178" t="s">
        <v>11</v>
      </c>
      <c r="C301" s="1106" t="s">
        <v>28</v>
      </c>
      <c r="D301" s="1178" t="s">
        <v>13</v>
      </c>
      <c r="E301" s="1178" t="s">
        <v>3756</v>
      </c>
      <c r="F301" s="1179" t="str">
        <f t="array" ref="F301">IFERROR(INDEX(UIID!$K$2:$K1956, MATCH(CONCATENATE(B301,D301,G301,J301), UIID!$B$2:$B1956&amp;UIID!$D$2:$D1956&amp;UIID!$G$2:$G1956&amp;UIID!$H$2:$H1956, 0),), "Not Found")</f>
        <v>0722-0001</v>
      </c>
      <c r="G301" s="1178" t="s">
        <v>3757</v>
      </c>
      <c r="H301" s="1178"/>
      <c r="I301" s="1178" t="s">
        <v>5213</v>
      </c>
      <c r="J301" s="1178" t="s">
        <v>701</v>
      </c>
      <c r="K301" s="1178">
        <v>10.376732423934101</v>
      </c>
      <c r="L301" s="1178">
        <v>123.91100633665501</v>
      </c>
      <c r="M301" s="1178" t="s">
        <v>702</v>
      </c>
      <c r="N301" s="1178" t="s">
        <v>5214</v>
      </c>
      <c r="O301" s="1178" t="s">
        <v>15</v>
      </c>
      <c r="P301" s="1178" t="s">
        <v>16</v>
      </c>
      <c r="Q301" s="1106" t="s">
        <v>4262</v>
      </c>
      <c r="R301" s="1178" t="s">
        <v>2230</v>
      </c>
      <c r="S301" s="1178" t="s">
        <v>703</v>
      </c>
      <c r="T301" s="1178" t="s">
        <v>22</v>
      </c>
      <c r="U301" s="1178" t="s">
        <v>704</v>
      </c>
      <c r="V301" s="1178">
        <v>607020016</v>
      </c>
      <c r="W301" s="1180">
        <v>45646</v>
      </c>
      <c r="X301" s="1180">
        <v>47473</v>
      </c>
      <c r="Y301" s="1178" t="s">
        <v>4283</v>
      </c>
      <c r="Z301" s="1178" t="s">
        <v>4283</v>
      </c>
      <c r="AA301" s="1178" t="s">
        <v>4283</v>
      </c>
      <c r="AB301" s="1181"/>
      <c r="AC301" s="1182"/>
      <c r="AD301" s="1183"/>
    </row>
    <row r="302" spans="1:30" ht="15.75" customHeight="1">
      <c r="A302" s="1106" t="s">
        <v>10</v>
      </c>
      <c r="B302" s="1106" t="s">
        <v>11</v>
      </c>
      <c r="C302" s="1106" t="s">
        <v>28</v>
      </c>
      <c r="D302" s="1106" t="s">
        <v>13</v>
      </c>
      <c r="E302" s="1106" t="s">
        <v>3756</v>
      </c>
      <c r="F302" s="1107" t="str">
        <f t="array" ref="F302">IFERROR(INDEX(UIID!$K$2:$K1956, MATCH(CONCATENATE(B302,D302,G302,J302), UIID!$B$2:$B1956&amp;UIID!$D$2:$D1956&amp;UIID!$G$2:$G1956&amp;UIID!$H$2:$H1956, 0),), "Not Found")</f>
        <v>0722-0001</v>
      </c>
      <c r="G302" s="1108" t="s">
        <v>3757</v>
      </c>
      <c r="H302" s="1106"/>
      <c r="I302" s="1106" t="s">
        <v>5213</v>
      </c>
      <c r="J302" s="1106" t="s">
        <v>701</v>
      </c>
      <c r="K302" s="1106">
        <v>10.376732423934101</v>
      </c>
      <c r="L302" s="1106">
        <v>123.91100633665501</v>
      </c>
      <c r="M302" s="1106" t="s">
        <v>702</v>
      </c>
      <c r="N302" s="1106" t="s">
        <v>5214</v>
      </c>
      <c r="O302" s="1106" t="s">
        <v>15</v>
      </c>
      <c r="P302" s="1106" t="s">
        <v>16</v>
      </c>
      <c r="Q302" s="1106" t="s">
        <v>35</v>
      </c>
      <c r="R302" s="1106" t="s">
        <v>84</v>
      </c>
      <c r="S302" s="1106" t="s">
        <v>705</v>
      </c>
      <c r="T302" s="1106" t="s">
        <v>4164</v>
      </c>
      <c r="U302" s="1106" t="s">
        <v>707</v>
      </c>
      <c r="V302" s="1106">
        <v>907022049</v>
      </c>
      <c r="W302" s="1116">
        <v>45434</v>
      </c>
      <c r="X302" s="1116">
        <v>47261</v>
      </c>
      <c r="Y302" s="1106" t="s">
        <v>4283</v>
      </c>
      <c r="Z302" s="1106" t="s">
        <v>4283</v>
      </c>
      <c r="AA302" s="1106" t="s">
        <v>4283</v>
      </c>
      <c r="AB302" s="465">
        <v>45462</v>
      </c>
      <c r="AC302" s="1111" t="s">
        <v>4163</v>
      </c>
      <c r="AD302" s="1114">
        <v>39939</v>
      </c>
    </row>
    <row r="303" spans="1:30" ht="15.75" customHeight="1">
      <c r="A303" s="1106" t="s">
        <v>10</v>
      </c>
      <c r="B303" s="1106" t="s">
        <v>11</v>
      </c>
      <c r="C303" s="1106" t="s">
        <v>28</v>
      </c>
      <c r="D303" s="1106" t="s">
        <v>13</v>
      </c>
      <c r="E303" s="1106" t="s">
        <v>3756</v>
      </c>
      <c r="F303" s="1107" t="str">
        <f t="array" ref="F303">IFERROR(INDEX(UIID!$K$2:$K1956, MATCH(CONCATENATE(B303,D303,G303,J303), UIID!$B$2:$B1956&amp;UIID!$D$2:$D1956&amp;UIID!$G$2:$G1956&amp;UIID!$H$2:$H1956, 0),), "Not Found")</f>
        <v>0722-0001</v>
      </c>
      <c r="G303" s="1108" t="s">
        <v>3757</v>
      </c>
      <c r="H303" s="1106"/>
      <c r="I303" s="1106" t="s">
        <v>5213</v>
      </c>
      <c r="J303" s="1106" t="s">
        <v>701</v>
      </c>
      <c r="K303" s="1106">
        <v>10.376732423934101</v>
      </c>
      <c r="L303" s="1106">
        <v>123.91100633665501</v>
      </c>
      <c r="M303" s="1106" t="s">
        <v>708</v>
      </c>
      <c r="N303" s="1106" t="s">
        <v>5214</v>
      </c>
      <c r="O303" s="1106" t="s">
        <v>15</v>
      </c>
      <c r="P303" s="1106" t="s">
        <v>16</v>
      </c>
      <c r="Q303" s="1106" t="s">
        <v>35</v>
      </c>
      <c r="R303" s="1106" t="s">
        <v>87</v>
      </c>
      <c r="S303" s="1106" t="s">
        <v>388</v>
      </c>
      <c r="T303" s="1106" t="s">
        <v>4164</v>
      </c>
      <c r="U303" s="1106" t="s">
        <v>709</v>
      </c>
      <c r="V303" s="1106" t="s">
        <v>710</v>
      </c>
      <c r="W303" s="1116">
        <v>45434</v>
      </c>
      <c r="X303" s="1116">
        <v>47261</v>
      </c>
      <c r="Y303" s="1106" t="s">
        <v>5218</v>
      </c>
      <c r="Z303" s="1106" t="s">
        <v>5219</v>
      </c>
      <c r="AA303" s="1173">
        <v>45203</v>
      </c>
      <c r="AB303" s="465">
        <v>45462</v>
      </c>
      <c r="AC303" s="1111" t="s">
        <v>4163</v>
      </c>
      <c r="AD303" s="1114">
        <v>43705</v>
      </c>
    </row>
    <row r="304" spans="1:30" ht="15.75" customHeight="1">
      <c r="A304" s="1106" t="s">
        <v>10</v>
      </c>
      <c r="B304" s="1106" t="s">
        <v>11</v>
      </c>
      <c r="C304" s="1106" t="s">
        <v>28</v>
      </c>
      <c r="D304" s="1106" t="s">
        <v>13</v>
      </c>
      <c r="E304" s="1106" t="s">
        <v>3756</v>
      </c>
      <c r="F304" s="1107" t="str">
        <f t="array" ref="F304">IFERROR(INDEX(UIID!$K$2:$K1956, MATCH(CONCATENATE(B304,D304,G304,J304), UIID!$B$2:$B1956&amp;UIID!$D$2:$D1956&amp;UIID!$G$2:$G1956&amp;UIID!$H$2:$H1956, 0),), "Not Found")</f>
        <v>0722-0001</v>
      </c>
      <c r="G304" s="1108" t="s">
        <v>3757</v>
      </c>
      <c r="H304" s="1106"/>
      <c r="I304" s="1106" t="s">
        <v>5213</v>
      </c>
      <c r="J304" s="1106" t="s">
        <v>701</v>
      </c>
      <c r="K304" s="1106">
        <v>10.376732423934101</v>
      </c>
      <c r="L304" s="1106">
        <v>123.91100633665501</v>
      </c>
      <c r="M304" s="1106" t="s">
        <v>702</v>
      </c>
      <c r="N304" s="1106" t="s">
        <v>5214</v>
      </c>
      <c r="O304" s="1106" t="s">
        <v>15</v>
      </c>
      <c r="P304" s="1106" t="s">
        <v>16</v>
      </c>
      <c r="Q304" s="1106" t="s">
        <v>35</v>
      </c>
      <c r="R304" s="1106" t="s">
        <v>87</v>
      </c>
      <c r="S304" s="1106" t="s">
        <v>2497</v>
      </c>
      <c r="T304" s="1106" t="s">
        <v>4164</v>
      </c>
      <c r="U304" s="1106" t="s">
        <v>505</v>
      </c>
      <c r="V304" s="1106" t="s">
        <v>711</v>
      </c>
      <c r="W304" s="1116">
        <v>45434</v>
      </c>
      <c r="X304" s="1116">
        <v>47261</v>
      </c>
      <c r="Y304" s="1106" t="s">
        <v>5220</v>
      </c>
      <c r="Z304" s="1106" t="s">
        <v>5221</v>
      </c>
      <c r="AA304" s="1106" t="s">
        <v>5222</v>
      </c>
      <c r="AB304" s="465">
        <v>45462</v>
      </c>
      <c r="AC304" s="1111" t="s">
        <v>4163</v>
      </c>
      <c r="AD304" s="1114">
        <v>42887</v>
      </c>
    </row>
    <row r="305" spans="1:30" ht="15.75" customHeight="1">
      <c r="A305" s="1106" t="s">
        <v>10</v>
      </c>
      <c r="B305" s="1106" t="s">
        <v>11</v>
      </c>
      <c r="C305" s="1106" t="s">
        <v>28</v>
      </c>
      <c r="D305" s="1106" t="s">
        <v>13</v>
      </c>
      <c r="E305" s="1106" t="s">
        <v>3756</v>
      </c>
      <c r="F305" s="1107" t="str">
        <f t="array" ref="F305">IFERROR(INDEX(UIID!$K$2:$K1956, MATCH(CONCATENATE(B305,D305,G305,J305), UIID!$B$2:$B1956&amp;UIID!$D$2:$D1956&amp;UIID!$G$2:$G1956&amp;UIID!$H$2:$H1956, 0),), "Not Found")</f>
        <v>0722-0001</v>
      </c>
      <c r="G305" s="1108" t="s">
        <v>3757</v>
      </c>
      <c r="H305" s="1106"/>
      <c r="I305" s="1106" t="s">
        <v>5213</v>
      </c>
      <c r="J305" s="1106" t="s">
        <v>701</v>
      </c>
      <c r="K305" s="1106">
        <v>10.376732423934101</v>
      </c>
      <c r="L305" s="1106">
        <v>123.91100633665501</v>
      </c>
      <c r="M305" s="1106" t="s">
        <v>702</v>
      </c>
      <c r="N305" s="1106" t="s">
        <v>5214</v>
      </c>
      <c r="O305" s="1106" t="s">
        <v>15</v>
      </c>
      <c r="P305" s="1106" t="s">
        <v>16</v>
      </c>
      <c r="Q305" s="1106" t="s">
        <v>35</v>
      </c>
      <c r="R305" s="1106" t="s">
        <v>87</v>
      </c>
      <c r="S305" s="1106" t="s">
        <v>434</v>
      </c>
      <c r="T305" s="1106" t="s">
        <v>4164</v>
      </c>
      <c r="U305" s="1106" t="s">
        <v>152</v>
      </c>
      <c r="V305" s="1106" t="s">
        <v>712</v>
      </c>
      <c r="W305" s="1116">
        <v>45434</v>
      </c>
      <c r="X305" s="1116">
        <v>47261</v>
      </c>
      <c r="Y305" s="1106" t="s">
        <v>5220</v>
      </c>
      <c r="Z305" s="1106" t="s">
        <v>5223</v>
      </c>
      <c r="AA305" s="1173">
        <v>43917</v>
      </c>
      <c r="AB305" s="465">
        <v>45462</v>
      </c>
      <c r="AC305" s="1111" t="s">
        <v>4163</v>
      </c>
      <c r="AD305" s="1114">
        <v>42900</v>
      </c>
    </row>
    <row r="306" spans="1:30" ht="15.75" customHeight="1">
      <c r="A306" s="1106" t="s">
        <v>10</v>
      </c>
      <c r="B306" s="1106" t="s">
        <v>11</v>
      </c>
      <c r="C306" s="1106" t="s">
        <v>28</v>
      </c>
      <c r="D306" s="1106" t="s">
        <v>13</v>
      </c>
      <c r="E306" s="1106" t="s">
        <v>3756</v>
      </c>
      <c r="F306" s="1107" t="str">
        <f t="array" ref="F306">IFERROR(INDEX(UIID!$K$2:$K1956, MATCH(CONCATENATE(B306,D306,G306,J306), UIID!$B$2:$B1956&amp;UIID!$D$2:$D1956&amp;UIID!$G$2:$G1956&amp;UIID!$H$2:$H1956, 0),), "Not Found")</f>
        <v>0722-0040</v>
      </c>
      <c r="G306" s="1106" t="s">
        <v>713</v>
      </c>
      <c r="H306" s="1106"/>
      <c r="I306" s="1106" t="s">
        <v>5224</v>
      </c>
      <c r="J306" s="1106" t="s">
        <v>714</v>
      </c>
      <c r="K306" s="1106">
        <v>10.3031093300186</v>
      </c>
      <c r="L306" s="1106">
        <v>123.906394409668</v>
      </c>
      <c r="M306" s="1106" t="s">
        <v>715</v>
      </c>
      <c r="N306" s="1106" t="s">
        <v>5225</v>
      </c>
      <c r="O306" s="1106" t="s">
        <v>15</v>
      </c>
      <c r="P306" s="1106" t="s">
        <v>16</v>
      </c>
      <c r="Q306" s="1106" t="s">
        <v>4262</v>
      </c>
      <c r="R306" s="1106" t="s">
        <v>3006</v>
      </c>
      <c r="S306" s="1106" t="s">
        <v>716</v>
      </c>
      <c r="T306" s="1106" t="s">
        <v>22</v>
      </c>
      <c r="U306" s="1106" t="s">
        <v>717</v>
      </c>
      <c r="V306" s="1106">
        <v>201307020191</v>
      </c>
      <c r="W306" s="1116">
        <v>45403</v>
      </c>
      <c r="X306" s="1116">
        <v>47230</v>
      </c>
      <c r="Y306" s="1106" t="s">
        <v>4283</v>
      </c>
      <c r="Z306" s="1106" t="s">
        <v>4283</v>
      </c>
      <c r="AA306" s="1106" t="s">
        <v>4283</v>
      </c>
      <c r="AB306" s="465">
        <v>45467</v>
      </c>
      <c r="AC306" s="1111" t="s">
        <v>4163</v>
      </c>
      <c r="AD306" s="1114">
        <v>41613</v>
      </c>
    </row>
    <row r="307" spans="1:30" ht="15.75" customHeight="1">
      <c r="A307" s="1106" t="s">
        <v>10</v>
      </c>
      <c r="B307" s="1106" t="s">
        <v>11</v>
      </c>
      <c r="C307" s="1106" t="s">
        <v>28</v>
      </c>
      <c r="D307" s="1106" t="s">
        <v>13</v>
      </c>
      <c r="E307" s="1106" t="s">
        <v>3756</v>
      </c>
      <c r="F307" s="1107" t="str">
        <f t="array" ref="F307">IFERROR(INDEX(UIID!$K$2:$K1956, MATCH(CONCATENATE(B307,D307,G307,J307), UIID!$B$2:$B1956&amp;UIID!$D$2:$D1956&amp;UIID!$G$2:$G1956&amp;UIID!$H$2:$H1956, 0),), "Not Found")</f>
        <v>0722-0040</v>
      </c>
      <c r="G307" s="1106" t="s">
        <v>713</v>
      </c>
      <c r="H307" s="1106"/>
      <c r="I307" s="1106" t="s">
        <v>5224</v>
      </c>
      <c r="J307" s="1106" t="s">
        <v>714</v>
      </c>
      <c r="K307" s="1106">
        <v>10.3031093300186</v>
      </c>
      <c r="L307" s="1106">
        <v>123.906394409668</v>
      </c>
      <c r="M307" s="1106" t="s">
        <v>715</v>
      </c>
      <c r="N307" s="1106" t="s">
        <v>5225</v>
      </c>
      <c r="O307" s="1106" t="s">
        <v>15</v>
      </c>
      <c r="P307" s="1106" t="s">
        <v>16</v>
      </c>
      <c r="Q307" s="1106" t="s">
        <v>4262</v>
      </c>
      <c r="R307" s="1106" t="s">
        <v>3006</v>
      </c>
      <c r="S307" s="1106" t="s">
        <v>718</v>
      </c>
      <c r="T307" s="1106" t="s">
        <v>22</v>
      </c>
      <c r="U307" s="1106" t="s">
        <v>717</v>
      </c>
      <c r="V307" s="1106">
        <v>201307020186</v>
      </c>
      <c r="W307" s="1116">
        <v>45403</v>
      </c>
      <c r="X307" s="1116">
        <v>47230</v>
      </c>
      <c r="Y307" s="1106" t="s">
        <v>4283</v>
      </c>
      <c r="Z307" s="1106" t="s">
        <v>4283</v>
      </c>
      <c r="AA307" s="1106" t="s">
        <v>4283</v>
      </c>
      <c r="AB307" s="465">
        <v>45467</v>
      </c>
      <c r="AC307" s="1111" t="s">
        <v>4163</v>
      </c>
      <c r="AD307" s="1114">
        <v>41613</v>
      </c>
    </row>
    <row r="308" spans="1:30" ht="15.75" customHeight="1">
      <c r="A308" s="1106" t="s">
        <v>10</v>
      </c>
      <c r="B308" s="1106" t="s">
        <v>11</v>
      </c>
      <c r="C308" s="1106" t="s">
        <v>28</v>
      </c>
      <c r="D308" s="1106" t="s">
        <v>13</v>
      </c>
      <c r="E308" s="1106" t="s">
        <v>3756</v>
      </c>
      <c r="F308" s="1107" t="str">
        <f t="array" ref="F308">IFERROR(INDEX(UIID!$K$2:$K1956, MATCH(CONCATENATE(B308,D308,G308,J308), UIID!$B$2:$B1956&amp;UIID!$D$2:$D1956&amp;UIID!$G$2:$G1956&amp;UIID!$H$2:$H1956, 0),), "Not Found")</f>
        <v>0722-0040</v>
      </c>
      <c r="G308" s="1106" t="s">
        <v>713</v>
      </c>
      <c r="H308" s="1106"/>
      <c r="I308" s="1106" t="s">
        <v>5224</v>
      </c>
      <c r="J308" s="1106" t="s">
        <v>714</v>
      </c>
      <c r="K308" s="1106">
        <v>10.3031093300186</v>
      </c>
      <c r="L308" s="1106">
        <v>123.906394409668</v>
      </c>
      <c r="M308" s="1106" t="s">
        <v>715</v>
      </c>
      <c r="N308" s="1106" t="s">
        <v>5225</v>
      </c>
      <c r="O308" s="1106" t="s">
        <v>15</v>
      </c>
      <c r="P308" s="1106" t="s">
        <v>16</v>
      </c>
      <c r="Q308" s="1106" t="s">
        <v>4262</v>
      </c>
      <c r="R308" s="1106" t="s">
        <v>3006</v>
      </c>
      <c r="S308" s="1106" t="s">
        <v>719</v>
      </c>
      <c r="T308" s="1106" t="s">
        <v>22</v>
      </c>
      <c r="U308" s="1106" t="s">
        <v>717</v>
      </c>
      <c r="V308" s="1106">
        <v>201307020187</v>
      </c>
      <c r="W308" s="1116">
        <v>45403</v>
      </c>
      <c r="X308" s="1116">
        <v>47230</v>
      </c>
      <c r="Y308" s="1106" t="s">
        <v>4283</v>
      </c>
      <c r="Z308" s="1106" t="s">
        <v>4283</v>
      </c>
      <c r="AA308" s="1106" t="s">
        <v>4283</v>
      </c>
      <c r="AB308" s="465">
        <v>45467</v>
      </c>
      <c r="AC308" s="1111" t="s">
        <v>4163</v>
      </c>
      <c r="AD308" s="1114">
        <v>41613</v>
      </c>
    </row>
    <row r="309" spans="1:30" ht="15.75" customHeight="1">
      <c r="A309" s="1106" t="s">
        <v>10</v>
      </c>
      <c r="B309" s="1106" t="s">
        <v>11</v>
      </c>
      <c r="C309" s="1106" t="s">
        <v>28</v>
      </c>
      <c r="D309" s="1106" t="s">
        <v>13</v>
      </c>
      <c r="E309" s="1106" t="s">
        <v>3756</v>
      </c>
      <c r="F309" s="1107" t="str">
        <f t="array" ref="F309">IFERROR(INDEX(UIID!$K$2:$K1956, MATCH(CONCATENATE(B309,D309,G309,J309), UIID!$B$2:$B1956&amp;UIID!$D$2:$D1956&amp;UIID!$G$2:$G1956&amp;UIID!$H$2:$H1956, 0),), "Not Found")</f>
        <v>0722-0040</v>
      </c>
      <c r="G309" s="1106" t="s">
        <v>713</v>
      </c>
      <c r="H309" s="1106"/>
      <c r="I309" s="1106" t="s">
        <v>5224</v>
      </c>
      <c r="J309" s="1106" t="s">
        <v>714</v>
      </c>
      <c r="K309" s="1106">
        <v>10.3031093300186</v>
      </c>
      <c r="L309" s="1106">
        <v>123.906394409668</v>
      </c>
      <c r="M309" s="1106" t="s">
        <v>715</v>
      </c>
      <c r="N309" s="1106" t="s">
        <v>5225</v>
      </c>
      <c r="O309" s="1106" t="s">
        <v>15</v>
      </c>
      <c r="P309" s="1106" t="s">
        <v>16</v>
      </c>
      <c r="Q309" s="1106" t="s">
        <v>4262</v>
      </c>
      <c r="R309" s="1106" t="s">
        <v>3006</v>
      </c>
      <c r="S309" s="1106" t="s">
        <v>720</v>
      </c>
      <c r="T309" s="1106" t="s">
        <v>22</v>
      </c>
      <c r="U309" s="1106" t="s">
        <v>717</v>
      </c>
      <c r="V309" s="1106">
        <v>201307020190</v>
      </c>
      <c r="W309" s="1116">
        <v>45403</v>
      </c>
      <c r="X309" s="1116">
        <v>47230</v>
      </c>
      <c r="Y309" s="1106" t="s">
        <v>4283</v>
      </c>
      <c r="Z309" s="1106" t="s">
        <v>4283</v>
      </c>
      <c r="AA309" s="1106" t="s">
        <v>4283</v>
      </c>
      <c r="AB309" s="465">
        <v>45467</v>
      </c>
      <c r="AC309" s="1111" t="s">
        <v>4163</v>
      </c>
      <c r="AD309" s="1114">
        <v>41613</v>
      </c>
    </row>
    <row r="310" spans="1:30" ht="15.75" customHeight="1">
      <c r="A310" s="1106" t="s">
        <v>10</v>
      </c>
      <c r="B310" s="1106" t="s">
        <v>11</v>
      </c>
      <c r="C310" s="1106" t="s">
        <v>28</v>
      </c>
      <c r="D310" s="1106" t="s">
        <v>13</v>
      </c>
      <c r="E310" s="1106" t="s">
        <v>3756</v>
      </c>
      <c r="F310" s="1107" t="str">
        <f t="array" ref="F310">IFERROR(INDEX(UIID!$K$2:$K1956, MATCH(CONCATENATE(B310,D310,G310,J310), UIID!$B$2:$B1956&amp;UIID!$D$2:$D1956&amp;UIID!$G$2:$G1956&amp;UIID!$H$2:$H1956, 0),), "Not Found")</f>
        <v>0722-0040</v>
      </c>
      <c r="G310" s="1106" t="s">
        <v>713</v>
      </c>
      <c r="H310" s="1106"/>
      <c r="I310" s="1106" t="s">
        <v>5224</v>
      </c>
      <c r="J310" s="1106" t="s">
        <v>714</v>
      </c>
      <c r="K310" s="1106">
        <v>10.3031093300186</v>
      </c>
      <c r="L310" s="1106">
        <v>123.906394409668</v>
      </c>
      <c r="M310" s="1106" t="s">
        <v>715</v>
      </c>
      <c r="N310" s="1106" t="s">
        <v>5225</v>
      </c>
      <c r="O310" s="1106" t="s">
        <v>15</v>
      </c>
      <c r="P310" s="1106" t="s">
        <v>16</v>
      </c>
      <c r="Q310" s="1106" t="s">
        <v>4262</v>
      </c>
      <c r="R310" s="1106" t="s">
        <v>3006</v>
      </c>
      <c r="S310" s="1106" t="s">
        <v>721</v>
      </c>
      <c r="T310" s="1106" t="s">
        <v>22</v>
      </c>
      <c r="U310" s="1106" t="s">
        <v>717</v>
      </c>
      <c r="V310" s="1106">
        <v>201307020189</v>
      </c>
      <c r="W310" s="1116">
        <v>45403</v>
      </c>
      <c r="X310" s="1116">
        <v>47230</v>
      </c>
      <c r="Y310" s="1106" t="s">
        <v>4283</v>
      </c>
      <c r="Z310" s="1106" t="s">
        <v>4283</v>
      </c>
      <c r="AA310" s="1106" t="s">
        <v>4283</v>
      </c>
      <c r="AB310" s="465">
        <v>45467</v>
      </c>
      <c r="AC310" s="1111" t="s">
        <v>4163</v>
      </c>
      <c r="AD310" s="1114">
        <v>41613</v>
      </c>
    </row>
    <row r="311" spans="1:30" ht="15.75" customHeight="1">
      <c r="A311" s="1106" t="s">
        <v>10</v>
      </c>
      <c r="B311" s="1106" t="s">
        <v>11</v>
      </c>
      <c r="C311" s="1106" t="s">
        <v>28</v>
      </c>
      <c r="D311" s="1106" t="s">
        <v>13</v>
      </c>
      <c r="E311" s="1106" t="s">
        <v>3756</v>
      </c>
      <c r="F311" s="1107" t="str">
        <f t="array" ref="F311">IFERROR(INDEX(UIID!$K$2:$K1956, MATCH(CONCATENATE(B311,D311,G311,J311), UIID!$B$2:$B1956&amp;UIID!$D$2:$D1956&amp;UIID!$G$2:$G1956&amp;UIID!$H$2:$H1956, 0),), "Not Found")</f>
        <v>0722-0040</v>
      </c>
      <c r="G311" s="1106" t="s">
        <v>713</v>
      </c>
      <c r="H311" s="1106"/>
      <c r="I311" s="1106" t="s">
        <v>5224</v>
      </c>
      <c r="J311" s="1106" t="s">
        <v>714</v>
      </c>
      <c r="K311" s="1106">
        <v>10.3031093300186</v>
      </c>
      <c r="L311" s="1106">
        <v>123.906394409668</v>
      </c>
      <c r="M311" s="1106" t="s">
        <v>715</v>
      </c>
      <c r="N311" s="1106" t="s">
        <v>5225</v>
      </c>
      <c r="O311" s="1106" t="s">
        <v>15</v>
      </c>
      <c r="P311" s="1106" t="s">
        <v>16</v>
      </c>
      <c r="Q311" s="1106" t="s">
        <v>4262</v>
      </c>
      <c r="R311" s="1106" t="s">
        <v>3006</v>
      </c>
      <c r="S311" s="1106" t="s">
        <v>722</v>
      </c>
      <c r="T311" s="1106" t="s">
        <v>22</v>
      </c>
      <c r="U311" s="1106" t="s">
        <v>717</v>
      </c>
      <c r="V311" s="1106">
        <v>201307020188</v>
      </c>
      <c r="W311" s="1116">
        <v>45403</v>
      </c>
      <c r="X311" s="1116">
        <v>47230</v>
      </c>
      <c r="Y311" s="1106" t="s">
        <v>4283</v>
      </c>
      <c r="Z311" s="1106" t="s">
        <v>4283</v>
      </c>
      <c r="AA311" s="1106" t="s">
        <v>4283</v>
      </c>
      <c r="AB311" s="465">
        <v>45467</v>
      </c>
      <c r="AC311" s="1111" t="s">
        <v>4163</v>
      </c>
      <c r="AD311" s="1114">
        <v>41613</v>
      </c>
    </row>
    <row r="312" spans="1:30" ht="15.75" customHeight="1">
      <c r="A312" s="1106" t="s">
        <v>10</v>
      </c>
      <c r="B312" s="1106" t="s">
        <v>11</v>
      </c>
      <c r="C312" s="1106" t="s">
        <v>146</v>
      </c>
      <c r="D312" s="1106" t="s">
        <v>668</v>
      </c>
      <c r="E312" s="1106" t="s">
        <v>30</v>
      </c>
      <c r="F312" s="1107" t="str">
        <f t="array" ref="F312">IFERROR(INDEX(UIID!$K$2:$K1956, MATCH(CONCATENATE(B312,D312,G312,J312), UIID!$B$2:$B1956&amp;UIID!$D$2:$D1956&amp;UIID!$G$2:$G1956&amp;UIID!$H$2:$H1956, 0),), "Not Found")</f>
        <v>0722-0161</v>
      </c>
      <c r="G312" s="1106" t="s">
        <v>723</v>
      </c>
      <c r="H312" s="1106"/>
      <c r="I312" s="1106" t="s">
        <v>5226</v>
      </c>
      <c r="J312" s="1106" t="s">
        <v>724</v>
      </c>
      <c r="K312" s="1106">
        <v>7.0687837441584103</v>
      </c>
      <c r="L312" s="1106">
        <v>125.611733694291</v>
      </c>
      <c r="M312" s="1106" t="s">
        <v>725</v>
      </c>
      <c r="N312" s="1106" t="s">
        <v>5227</v>
      </c>
      <c r="O312" s="1106" t="s">
        <v>15</v>
      </c>
      <c r="P312" s="1106" t="s">
        <v>16</v>
      </c>
      <c r="Q312" s="1106" t="s">
        <v>35</v>
      </c>
      <c r="R312" s="1106" t="s">
        <v>32</v>
      </c>
      <c r="S312" s="1106" t="s">
        <v>33</v>
      </c>
      <c r="T312" s="1106" t="s">
        <v>4164</v>
      </c>
      <c r="U312" s="1106" t="s">
        <v>34</v>
      </c>
      <c r="V312" s="1106" t="s">
        <v>726</v>
      </c>
      <c r="W312" s="1116">
        <v>45419</v>
      </c>
      <c r="X312" s="1116">
        <v>47246</v>
      </c>
      <c r="Y312" s="1106" t="s">
        <v>5228</v>
      </c>
      <c r="Z312" s="1106" t="s">
        <v>5229</v>
      </c>
      <c r="AA312" s="1175">
        <v>43751</v>
      </c>
      <c r="AB312" s="465">
        <v>45483</v>
      </c>
      <c r="AC312" s="1111" t="s">
        <v>4163</v>
      </c>
      <c r="AD312" s="1114">
        <v>43600</v>
      </c>
    </row>
    <row r="313" spans="1:30" ht="15.75" customHeight="1">
      <c r="A313" s="1106" t="s">
        <v>10</v>
      </c>
      <c r="B313" s="1106" t="s">
        <v>11</v>
      </c>
      <c r="C313" s="1106" t="s">
        <v>146</v>
      </c>
      <c r="D313" s="1106" t="s">
        <v>668</v>
      </c>
      <c r="E313" s="1106" t="s">
        <v>30</v>
      </c>
      <c r="F313" s="1107" t="str">
        <f t="array" ref="F313">IFERROR(INDEX(UIID!$K$2:$K1956, MATCH(CONCATENATE(B313,D313,G313,J313), UIID!$B$2:$B1956&amp;UIID!$D$2:$D1956&amp;UIID!$G$2:$G1956&amp;UIID!$H$2:$H1956, 0),), "Not Found")</f>
        <v>0722-0161</v>
      </c>
      <c r="G313" s="1106" t="s">
        <v>723</v>
      </c>
      <c r="H313" s="1106"/>
      <c r="I313" s="1106" t="s">
        <v>5226</v>
      </c>
      <c r="J313" s="1106" t="s">
        <v>724</v>
      </c>
      <c r="K313" s="1106">
        <v>7.0687837441584103</v>
      </c>
      <c r="L313" s="1106">
        <v>125.611733694291</v>
      </c>
      <c r="M313" s="1106" t="s">
        <v>727</v>
      </c>
      <c r="N313" s="1106" t="s">
        <v>5227</v>
      </c>
      <c r="O313" s="1106" t="s">
        <v>15</v>
      </c>
      <c r="P313" s="1106" t="s">
        <v>16</v>
      </c>
      <c r="Q313" s="1106" t="s">
        <v>35</v>
      </c>
      <c r="R313" s="1106" t="s">
        <v>32</v>
      </c>
      <c r="S313" s="1106" t="s">
        <v>36</v>
      </c>
      <c r="T313" s="1106" t="s">
        <v>4164</v>
      </c>
      <c r="U313" s="1106" t="s">
        <v>91</v>
      </c>
      <c r="V313" s="1106" t="s">
        <v>728</v>
      </c>
      <c r="W313" s="1116">
        <v>45419</v>
      </c>
      <c r="X313" s="1116">
        <v>47246</v>
      </c>
      <c r="Y313" s="1106" t="s">
        <v>4283</v>
      </c>
      <c r="Z313" s="1106" t="s">
        <v>4283</v>
      </c>
      <c r="AA313" s="1106" t="s">
        <v>4283</v>
      </c>
      <c r="AB313" s="462"/>
      <c r="AC313" s="1111"/>
      <c r="AD313" s="1114">
        <v>42535</v>
      </c>
    </row>
    <row r="314" spans="1:30" ht="15.75" customHeight="1">
      <c r="A314" s="1106" t="s">
        <v>10</v>
      </c>
      <c r="B314" s="1106" t="s">
        <v>11</v>
      </c>
      <c r="C314" s="1106" t="s">
        <v>146</v>
      </c>
      <c r="D314" s="1106" t="s">
        <v>668</v>
      </c>
      <c r="E314" s="1106" t="s">
        <v>30</v>
      </c>
      <c r="F314" s="1107" t="str">
        <f t="array" ref="F314">IFERROR(INDEX(UIID!$K$2:$K1956, MATCH(CONCATENATE(B314,D314,G314,J314), UIID!$B$2:$B1956&amp;UIID!$D$2:$D1956&amp;UIID!$G$2:$G1956&amp;UIID!$H$2:$H1956, 0),), "Not Found")</f>
        <v>0722-0068</v>
      </c>
      <c r="G314" s="1106" t="s">
        <v>729</v>
      </c>
      <c r="H314" s="1106"/>
      <c r="I314" s="1106" t="s">
        <v>5230</v>
      </c>
      <c r="J314" s="1106" t="s">
        <v>730</v>
      </c>
      <c r="K314" s="1106">
        <v>10.550173991732001</v>
      </c>
      <c r="L314" s="1106">
        <v>124.02335276733</v>
      </c>
      <c r="M314" s="1106" t="s">
        <v>731</v>
      </c>
      <c r="N314" s="1106"/>
      <c r="O314" s="1106" t="s">
        <v>15</v>
      </c>
      <c r="P314" s="1106" t="s">
        <v>525</v>
      </c>
      <c r="Q314" s="1106" t="s">
        <v>35</v>
      </c>
      <c r="R314" s="1106" t="s">
        <v>84</v>
      </c>
      <c r="S314" s="1106" t="s">
        <v>85</v>
      </c>
      <c r="T314" s="1106" t="s">
        <v>4164</v>
      </c>
      <c r="U314" s="1106" t="s">
        <v>261</v>
      </c>
      <c r="V314" s="1106">
        <v>2014074022066</v>
      </c>
      <c r="W314" s="1116">
        <v>45425</v>
      </c>
      <c r="X314" s="1116">
        <v>47252</v>
      </c>
      <c r="Y314" s="1106" t="s">
        <v>4283</v>
      </c>
      <c r="Z314" s="1106" t="s">
        <v>4283</v>
      </c>
      <c r="AA314" s="1106" t="s">
        <v>4283</v>
      </c>
      <c r="AB314" s="462"/>
      <c r="AC314" s="1111"/>
      <c r="AD314" s="1114">
        <v>41740</v>
      </c>
    </row>
    <row r="315" spans="1:30" ht="15.75" customHeight="1">
      <c r="A315" s="1106" t="s">
        <v>10</v>
      </c>
      <c r="B315" s="1106" t="s">
        <v>11</v>
      </c>
      <c r="C315" s="1106" t="s">
        <v>146</v>
      </c>
      <c r="D315" s="1106" t="s">
        <v>668</v>
      </c>
      <c r="E315" s="1106" t="s">
        <v>30</v>
      </c>
      <c r="F315" s="1107" t="str">
        <f t="array" ref="F315">IFERROR(INDEX(UIID!$K$2:$K1956, MATCH(CONCATENATE(B315,D315,G315,J315), UIID!$B$2:$B1956&amp;UIID!$D$2:$D1956&amp;UIID!$G$2:$G1956&amp;UIID!$H$2:$H1956, 0),), "Not Found")</f>
        <v>0722-0068</v>
      </c>
      <c r="G315" s="1106" t="s">
        <v>729</v>
      </c>
      <c r="H315" s="1106"/>
      <c r="I315" s="1106" t="s">
        <v>5230</v>
      </c>
      <c r="J315" s="1106" t="s">
        <v>730</v>
      </c>
      <c r="K315" s="1106">
        <v>10.550173991732001</v>
      </c>
      <c r="L315" s="1106">
        <v>124.02335276733</v>
      </c>
      <c r="M315" s="1106" t="s">
        <v>731</v>
      </c>
      <c r="N315" s="1106"/>
      <c r="O315" s="1106" t="s">
        <v>15</v>
      </c>
      <c r="P315" s="1106" t="s">
        <v>525</v>
      </c>
      <c r="Q315" s="1106" t="s">
        <v>35</v>
      </c>
      <c r="R315" s="1106" t="s">
        <v>84</v>
      </c>
      <c r="S315" s="1106" t="s">
        <v>93</v>
      </c>
      <c r="T315" s="1106" t="s">
        <v>4213</v>
      </c>
      <c r="U315" s="1106" t="s">
        <v>261</v>
      </c>
      <c r="V315" s="1106" t="s">
        <v>732</v>
      </c>
      <c r="W315" s="1116">
        <v>45425</v>
      </c>
      <c r="X315" s="1116">
        <v>47252</v>
      </c>
      <c r="Y315" s="1106" t="s">
        <v>4283</v>
      </c>
      <c r="Z315" s="1106" t="s">
        <v>4283</v>
      </c>
      <c r="AA315" s="1106" t="s">
        <v>4283</v>
      </c>
      <c r="AB315" s="462"/>
      <c r="AC315" s="1111"/>
      <c r="AD315" s="1114">
        <v>42584</v>
      </c>
    </row>
    <row r="316" spans="1:30" ht="15.75" customHeight="1">
      <c r="A316" s="1106" t="s">
        <v>10</v>
      </c>
      <c r="B316" s="1106" t="s">
        <v>11</v>
      </c>
      <c r="C316" s="1106" t="s">
        <v>50</v>
      </c>
      <c r="D316" s="1106" t="s">
        <v>13</v>
      </c>
      <c r="E316" s="1106" t="s">
        <v>3756</v>
      </c>
      <c r="F316" s="1107" t="str">
        <f t="array" ref="F316">IFERROR(INDEX(UIID!$K$2:$K1956, MATCH(CONCATENATE(B316,D316,G316,J316), UIID!$B$2:$B1956&amp;UIID!$D$2:$D1956&amp;UIID!$G$2:$G1956&amp;UIID!$H$2:$H1956, 0),), "Not Found")</f>
        <v>0722-0058</v>
      </c>
      <c r="G316" s="1106" t="s">
        <v>733</v>
      </c>
      <c r="H316" s="1106"/>
      <c r="I316" s="1106" t="s">
        <v>5231</v>
      </c>
      <c r="J316" s="1106" t="s">
        <v>734</v>
      </c>
      <c r="K316" s="1106">
        <v>10.298051878072901</v>
      </c>
      <c r="L316" s="1106">
        <v>123.89059436548899</v>
      </c>
      <c r="M316" s="1106" t="s">
        <v>735</v>
      </c>
      <c r="N316" s="1106" t="s">
        <v>5232</v>
      </c>
      <c r="O316" s="1106" t="s">
        <v>15</v>
      </c>
      <c r="P316" s="1106" t="s">
        <v>16</v>
      </c>
      <c r="Q316" s="1106" t="s">
        <v>35</v>
      </c>
      <c r="R316" s="1106" t="s">
        <v>104</v>
      </c>
      <c r="S316" s="1106" t="s">
        <v>243</v>
      </c>
      <c r="T316" s="1106" t="s">
        <v>4164</v>
      </c>
      <c r="U316" s="1106" t="s">
        <v>244</v>
      </c>
      <c r="V316" s="1106" t="s">
        <v>736</v>
      </c>
      <c r="W316" s="1116">
        <v>45422</v>
      </c>
      <c r="X316" s="1116">
        <v>47251</v>
      </c>
      <c r="Y316" s="1106" t="s">
        <v>5233</v>
      </c>
      <c r="Z316" s="1106" t="s">
        <v>5234</v>
      </c>
      <c r="AA316" s="1175">
        <v>44999</v>
      </c>
      <c r="AB316" s="465">
        <v>45495</v>
      </c>
      <c r="AC316" s="1111" t="s">
        <v>4163</v>
      </c>
      <c r="AD316" s="1114">
        <v>43704</v>
      </c>
    </row>
    <row r="317" spans="1:30" ht="15.75" customHeight="1">
      <c r="A317" s="1106" t="s">
        <v>10</v>
      </c>
      <c r="B317" s="1106" t="s">
        <v>11</v>
      </c>
      <c r="C317" s="1106" t="s">
        <v>50</v>
      </c>
      <c r="D317" s="1106" t="s">
        <v>13</v>
      </c>
      <c r="E317" s="1106" t="s">
        <v>3756</v>
      </c>
      <c r="F317" s="1107" t="str">
        <f t="array" ref="F317">IFERROR(INDEX(UIID!$K$2:$K1956, MATCH(CONCATENATE(B317,D317,G317,J317), UIID!$B$2:$B1956&amp;UIID!$D$2:$D1956&amp;UIID!$G$2:$G1956&amp;UIID!$H$2:$H1956, 0),), "Not Found")</f>
        <v>0722-0058</v>
      </c>
      <c r="G317" s="1106" t="s">
        <v>733</v>
      </c>
      <c r="H317" s="1106"/>
      <c r="I317" s="1106" t="s">
        <v>5231</v>
      </c>
      <c r="J317" s="1106" t="s">
        <v>734</v>
      </c>
      <c r="K317" s="1106">
        <v>10.298051878072901</v>
      </c>
      <c r="L317" s="1106">
        <v>123.89059436548899</v>
      </c>
      <c r="M317" s="1106" t="s">
        <v>735</v>
      </c>
      <c r="N317" s="1106" t="s">
        <v>5232</v>
      </c>
      <c r="O317" s="1106" t="s">
        <v>15</v>
      </c>
      <c r="P317" s="1106" t="s">
        <v>16</v>
      </c>
      <c r="Q317" s="1106" t="s">
        <v>35</v>
      </c>
      <c r="R317" s="1106" t="s">
        <v>84</v>
      </c>
      <c r="S317" s="1106" t="s">
        <v>550</v>
      </c>
      <c r="T317" s="1106" t="s">
        <v>4164</v>
      </c>
      <c r="U317" s="1106" t="s">
        <v>94</v>
      </c>
      <c r="V317" s="1106">
        <v>201507022011</v>
      </c>
      <c r="W317" s="1116">
        <v>45422</v>
      </c>
      <c r="X317" s="1116">
        <v>47251</v>
      </c>
      <c r="Y317" s="1106" t="s">
        <v>4283</v>
      </c>
      <c r="Z317" s="1106" t="s">
        <v>4283</v>
      </c>
      <c r="AA317" s="1106" t="s">
        <v>4283</v>
      </c>
      <c r="AB317" s="465">
        <v>45495</v>
      </c>
      <c r="AC317" s="1111" t="s">
        <v>4163</v>
      </c>
      <c r="AD317" s="1114">
        <v>42038</v>
      </c>
    </row>
    <row r="318" spans="1:30" ht="15.75" customHeight="1">
      <c r="A318" s="1106" t="s">
        <v>10</v>
      </c>
      <c r="B318" s="1106" t="s">
        <v>11</v>
      </c>
      <c r="C318" s="1106" t="s">
        <v>50</v>
      </c>
      <c r="D318" s="1106" t="s">
        <v>13</v>
      </c>
      <c r="E318" s="1106" t="s">
        <v>3756</v>
      </c>
      <c r="F318" s="1107" t="str">
        <f t="array" ref="F318">IFERROR(INDEX(UIID!$K$2:$K1956, MATCH(CONCATENATE(B318,D318,G318,J318), UIID!$B$2:$B1956&amp;UIID!$D$2:$D1956&amp;UIID!$G$2:$G1956&amp;UIID!$H$2:$H1956, 0),), "Not Found")</f>
        <v>0722-0058</v>
      </c>
      <c r="G318" s="1106" t="s">
        <v>733</v>
      </c>
      <c r="H318" s="1106"/>
      <c r="I318" s="1106" t="s">
        <v>5231</v>
      </c>
      <c r="J318" s="1106" t="s">
        <v>734</v>
      </c>
      <c r="K318" s="1106">
        <v>10.298051878072901</v>
      </c>
      <c r="L318" s="1106">
        <v>123.89059436548899</v>
      </c>
      <c r="M318" s="1106" t="s">
        <v>735</v>
      </c>
      <c r="N318" s="1106" t="s">
        <v>5232</v>
      </c>
      <c r="O318" s="1106" t="s">
        <v>15</v>
      </c>
      <c r="P318" s="1106" t="s">
        <v>16</v>
      </c>
      <c r="Q318" s="1106" t="s">
        <v>35</v>
      </c>
      <c r="R318" s="1106" t="s">
        <v>104</v>
      </c>
      <c r="S318" s="1106" t="s">
        <v>105</v>
      </c>
      <c r="T318" s="1106" t="s">
        <v>4164</v>
      </c>
      <c r="U318" s="1106" t="s">
        <v>739</v>
      </c>
      <c r="V318" s="1106">
        <v>201507022106</v>
      </c>
      <c r="W318" s="1116">
        <v>45422</v>
      </c>
      <c r="X318" s="1116">
        <v>47251</v>
      </c>
      <c r="Y318" s="1106" t="s">
        <v>4283</v>
      </c>
      <c r="Z318" s="1106" t="s">
        <v>4283</v>
      </c>
      <c r="AA318" s="1106" t="s">
        <v>4283</v>
      </c>
      <c r="AB318" s="465">
        <v>45495</v>
      </c>
      <c r="AC318" s="1111" t="s">
        <v>4163</v>
      </c>
      <c r="AD318" s="1114">
        <v>42166</v>
      </c>
    </row>
    <row r="319" spans="1:30" ht="15.75" customHeight="1">
      <c r="A319" s="1106" t="s">
        <v>10</v>
      </c>
      <c r="B319" s="1106" t="s">
        <v>11</v>
      </c>
      <c r="C319" s="1106" t="s">
        <v>50</v>
      </c>
      <c r="D319" s="1106" t="s">
        <v>13</v>
      </c>
      <c r="E319" s="1106" t="s">
        <v>3756</v>
      </c>
      <c r="F319" s="1107" t="str">
        <f t="array" ref="F319">IFERROR(INDEX(UIID!$K$2:$K1956, MATCH(CONCATENATE(B319,D319,G319,J319), UIID!$B$2:$B1956&amp;UIID!$D$2:$D1956&amp;UIID!$G$2:$G1956&amp;UIID!$H$2:$H1956, 0),), "Not Found")</f>
        <v>0722-0058</v>
      </c>
      <c r="G319" s="1106" t="s">
        <v>733</v>
      </c>
      <c r="H319" s="1106"/>
      <c r="I319" s="1106" t="s">
        <v>5231</v>
      </c>
      <c r="J319" s="1106" t="s">
        <v>734</v>
      </c>
      <c r="K319" s="1106">
        <v>10.298051878072901</v>
      </c>
      <c r="L319" s="1106">
        <v>123.89059436548899</v>
      </c>
      <c r="M319" s="1106" t="s">
        <v>735</v>
      </c>
      <c r="N319" s="1106" t="s">
        <v>5232</v>
      </c>
      <c r="O319" s="1106" t="s">
        <v>15</v>
      </c>
      <c r="P319" s="1106" t="s">
        <v>16</v>
      </c>
      <c r="Q319" s="1106" t="s">
        <v>35</v>
      </c>
      <c r="R319" s="1106" t="s">
        <v>84</v>
      </c>
      <c r="S319" s="1106" t="s">
        <v>85</v>
      </c>
      <c r="T319" s="1106" t="s">
        <v>4164</v>
      </c>
      <c r="U319" s="1106" t="s">
        <v>261</v>
      </c>
      <c r="V319" s="1106">
        <v>201407022233</v>
      </c>
      <c r="W319" s="1116">
        <v>45422</v>
      </c>
      <c r="X319" s="1116">
        <v>47251</v>
      </c>
      <c r="Y319" s="1106" t="s">
        <v>4283</v>
      </c>
      <c r="Z319" s="1106" t="s">
        <v>4283</v>
      </c>
      <c r="AA319" s="1106" t="s">
        <v>4283</v>
      </c>
      <c r="AB319" s="462"/>
      <c r="AC319" s="1111"/>
      <c r="AD319" s="1114">
        <v>42002</v>
      </c>
    </row>
    <row r="320" spans="1:30" ht="15.75" customHeight="1">
      <c r="A320" s="1106" t="s">
        <v>10</v>
      </c>
      <c r="B320" s="1106" t="s">
        <v>11</v>
      </c>
      <c r="C320" s="1106" t="s">
        <v>50</v>
      </c>
      <c r="D320" s="1106" t="s">
        <v>13</v>
      </c>
      <c r="E320" s="1106" t="s">
        <v>3756</v>
      </c>
      <c r="F320" s="1107" t="str">
        <f t="array" ref="F320">IFERROR(INDEX(UIID!$K$2:$K1956, MATCH(CONCATENATE(B320,D320,G320,J320), UIID!$B$2:$B1956&amp;UIID!$D$2:$D1956&amp;UIID!$G$2:$G1956&amp;UIID!$H$2:$H1956, 0),), "Not Found")</f>
        <v>0722-0058</v>
      </c>
      <c r="G320" s="1106" t="s">
        <v>733</v>
      </c>
      <c r="H320" s="1106"/>
      <c r="I320" s="1106" t="s">
        <v>5231</v>
      </c>
      <c r="J320" s="1106" t="s">
        <v>734</v>
      </c>
      <c r="K320" s="1106">
        <v>10.298051878072901</v>
      </c>
      <c r="L320" s="1106">
        <v>123.89059436548899</v>
      </c>
      <c r="M320" s="1106" t="s">
        <v>735</v>
      </c>
      <c r="N320" s="1106" t="s">
        <v>5232</v>
      </c>
      <c r="O320" s="1106" t="s">
        <v>15</v>
      </c>
      <c r="P320" s="1106" t="s">
        <v>16</v>
      </c>
      <c r="Q320" s="1106" t="s">
        <v>35</v>
      </c>
      <c r="R320" s="1106" t="s">
        <v>87</v>
      </c>
      <c r="S320" s="1106" t="s">
        <v>88</v>
      </c>
      <c r="T320" s="1106" t="s">
        <v>4164</v>
      </c>
      <c r="U320" s="1106" t="s">
        <v>165</v>
      </c>
      <c r="V320" s="1106" t="s">
        <v>740</v>
      </c>
      <c r="W320" s="1116">
        <v>45422</v>
      </c>
      <c r="X320" s="1116">
        <v>47251</v>
      </c>
      <c r="Y320" s="1106" t="s">
        <v>5235</v>
      </c>
      <c r="Z320" s="1106" t="s">
        <v>5236</v>
      </c>
      <c r="AA320" s="1175">
        <v>44802</v>
      </c>
      <c r="AB320" s="465">
        <v>45495</v>
      </c>
      <c r="AC320" s="1111" t="s">
        <v>4163</v>
      </c>
      <c r="AD320" s="1114">
        <v>43622</v>
      </c>
    </row>
    <row r="321" spans="1:30" ht="15.75" customHeight="1">
      <c r="A321" s="1106" t="s">
        <v>10</v>
      </c>
      <c r="B321" s="1106" t="s">
        <v>11</v>
      </c>
      <c r="C321" s="1106" t="s">
        <v>50</v>
      </c>
      <c r="D321" s="1106" t="s">
        <v>13</v>
      </c>
      <c r="E321" s="1106" t="s">
        <v>3756</v>
      </c>
      <c r="F321" s="1107" t="str">
        <f t="array" ref="F321">IFERROR(INDEX(UIID!$K$2:$K1956, MATCH(CONCATENATE(B321,D321,G321,J321), UIID!$B$2:$B1956&amp;UIID!$D$2:$D1956&amp;UIID!$G$2:$G1956&amp;UIID!$H$2:$H1956, 0),), "Not Found")</f>
        <v>0722-0058</v>
      </c>
      <c r="G321" s="1106" t="s">
        <v>733</v>
      </c>
      <c r="H321" s="1106"/>
      <c r="I321" s="1106" t="s">
        <v>5231</v>
      </c>
      <c r="J321" s="1106" t="s">
        <v>734</v>
      </c>
      <c r="K321" s="1106">
        <v>10.298051878072901</v>
      </c>
      <c r="L321" s="1106">
        <v>123.89059436548899</v>
      </c>
      <c r="M321" s="1106" t="s">
        <v>735</v>
      </c>
      <c r="N321" s="1106" t="s">
        <v>5232</v>
      </c>
      <c r="O321" s="1106" t="s">
        <v>15</v>
      </c>
      <c r="P321" s="1106" t="s">
        <v>16</v>
      </c>
      <c r="Q321" s="1106" t="s">
        <v>35</v>
      </c>
      <c r="R321" s="1106" t="s">
        <v>87</v>
      </c>
      <c r="S321" s="1106" t="s">
        <v>434</v>
      </c>
      <c r="T321" s="1106" t="s">
        <v>4164</v>
      </c>
      <c r="U321" s="1106" t="s">
        <v>152</v>
      </c>
      <c r="V321" s="1106" t="s">
        <v>741</v>
      </c>
      <c r="W321" s="1116">
        <v>45422</v>
      </c>
      <c r="X321" s="1116">
        <v>47251</v>
      </c>
      <c r="Y321" s="1106" t="s">
        <v>5237</v>
      </c>
      <c r="Z321" s="1106" t="s">
        <v>4283</v>
      </c>
      <c r="AA321" s="1106" t="s">
        <v>4283</v>
      </c>
      <c r="AB321" s="462"/>
      <c r="AC321" s="1111"/>
      <c r="AD321" s="1114">
        <v>42733</v>
      </c>
    </row>
    <row r="322" spans="1:30" ht="15.75" customHeight="1">
      <c r="A322" s="1106" t="s">
        <v>10</v>
      </c>
      <c r="B322" s="1106" t="s">
        <v>11</v>
      </c>
      <c r="C322" s="1106" t="s">
        <v>50</v>
      </c>
      <c r="D322" s="1106" t="s">
        <v>138</v>
      </c>
      <c r="E322" s="1106" t="s">
        <v>28</v>
      </c>
      <c r="F322" s="1107" t="str">
        <f t="array" ref="F322">IFERROR(INDEX(UIID!$K$2:$K1956, MATCH(CONCATENATE(B322,D322,G322,J322), UIID!$B$2:$B1956&amp;UIID!$D$2:$D1956&amp;UIID!$G$2:$G1956&amp;UIID!$H$2:$H1956, 0),), "Not Found")</f>
        <v>0722-0155</v>
      </c>
      <c r="G322" s="1108" t="s">
        <v>3863</v>
      </c>
      <c r="H322" s="1106"/>
      <c r="I322" s="1106" t="s">
        <v>5238</v>
      </c>
      <c r="J322" s="1106" t="s">
        <v>140</v>
      </c>
      <c r="K322" s="1106">
        <v>9.7668610600747101</v>
      </c>
      <c r="L322" s="1106">
        <v>123.535566740748</v>
      </c>
      <c r="M322" s="1106" t="s">
        <v>141</v>
      </c>
      <c r="N322" s="1106"/>
      <c r="O322" s="1106" t="s">
        <v>113</v>
      </c>
      <c r="P322" s="1106" t="s">
        <v>132</v>
      </c>
      <c r="Q322" s="1106" t="s">
        <v>35</v>
      </c>
      <c r="R322" s="1106" t="s">
        <v>32</v>
      </c>
      <c r="S322" s="1106" t="s">
        <v>36</v>
      </c>
      <c r="T322" s="1106" t="s">
        <v>4164</v>
      </c>
      <c r="U322" s="1106" t="s">
        <v>91</v>
      </c>
      <c r="V322" s="1106" t="s">
        <v>142</v>
      </c>
      <c r="W322" s="1116">
        <v>45784</v>
      </c>
      <c r="X322" s="1116">
        <v>47611</v>
      </c>
      <c r="Y322" s="1106" t="s">
        <v>5239</v>
      </c>
      <c r="Z322" s="1106" t="s">
        <v>5240</v>
      </c>
      <c r="AA322" s="1173">
        <v>45145</v>
      </c>
      <c r="AB322" s="465">
        <v>45397</v>
      </c>
      <c r="AC322" s="1111" t="s">
        <v>4163</v>
      </c>
      <c r="AD322" s="1114">
        <v>43615</v>
      </c>
    </row>
    <row r="323" spans="1:30" ht="15.75" customHeight="1">
      <c r="A323" s="1106" t="s">
        <v>10</v>
      </c>
      <c r="B323" s="1106" t="s">
        <v>11</v>
      </c>
      <c r="C323" s="1106" t="s">
        <v>50</v>
      </c>
      <c r="D323" s="1106" t="s">
        <v>138</v>
      </c>
      <c r="E323" s="1106" t="s">
        <v>28</v>
      </c>
      <c r="F323" s="1107" t="str">
        <f t="array" ref="F323">IFERROR(INDEX(UIID!$K$2:$K1956, MATCH(CONCATENATE(B323,D323,G323,J323), UIID!$B$2:$B1956&amp;UIID!$D$2:$D1956&amp;UIID!$G$2:$G1956&amp;UIID!$H$2:$H1956, 0),), "Not Found")</f>
        <v>0722-0155</v>
      </c>
      <c r="G323" s="1108" t="s">
        <v>3863</v>
      </c>
      <c r="H323" s="1106"/>
      <c r="I323" s="1106" t="s">
        <v>5238</v>
      </c>
      <c r="J323" s="1106" t="s">
        <v>140</v>
      </c>
      <c r="K323" s="1106">
        <v>9.7668610600747101</v>
      </c>
      <c r="L323" s="1106">
        <v>123.535566740748</v>
      </c>
      <c r="M323" s="1106" t="s">
        <v>141</v>
      </c>
      <c r="N323" s="1106"/>
      <c r="O323" s="1106" t="s">
        <v>113</v>
      </c>
      <c r="P323" s="1106" t="s">
        <v>132</v>
      </c>
      <c r="Q323" s="1106" t="s">
        <v>35</v>
      </c>
      <c r="R323" s="1106" t="s">
        <v>143</v>
      </c>
      <c r="S323" s="1106" t="s">
        <v>144</v>
      </c>
      <c r="T323" s="1106" t="s">
        <v>4164</v>
      </c>
      <c r="U323" s="1106" t="s">
        <v>145</v>
      </c>
      <c r="V323" s="1106" t="s">
        <v>5241</v>
      </c>
      <c r="W323" s="1116">
        <v>45784</v>
      </c>
      <c r="X323" s="1116">
        <v>47611</v>
      </c>
      <c r="Y323" s="1106" t="s">
        <v>4283</v>
      </c>
      <c r="Z323" s="1106" t="s">
        <v>4283</v>
      </c>
      <c r="AA323" s="1106" t="s">
        <v>4283</v>
      </c>
      <c r="AB323" s="465">
        <v>45397</v>
      </c>
      <c r="AC323" s="1111" t="s">
        <v>4163</v>
      </c>
      <c r="AD323" s="1114">
        <v>42346</v>
      </c>
    </row>
    <row r="324" spans="1:30" ht="15.75" customHeight="1">
      <c r="A324" s="1106" t="s">
        <v>10</v>
      </c>
      <c r="B324" s="1106" t="s">
        <v>11</v>
      </c>
      <c r="C324" s="1106" t="s">
        <v>50</v>
      </c>
      <c r="D324" s="1106" t="s">
        <v>138</v>
      </c>
      <c r="E324" s="1106" t="s">
        <v>28</v>
      </c>
      <c r="F324" s="1107" t="str">
        <f t="array" ref="F324">IFERROR(INDEX(UIID!$K$2:$K1956, MATCH(CONCATENATE(B324,D324,G324,J324), UIID!$B$2:$B1956&amp;UIID!$D$2:$D1956&amp;UIID!$G$2:$G1956&amp;UIID!$H$2:$H1956, 0),), "Not Found")</f>
        <v>0722-0155</v>
      </c>
      <c r="G324" s="1108" t="s">
        <v>3863</v>
      </c>
      <c r="H324" s="1106"/>
      <c r="I324" s="1106" t="s">
        <v>5238</v>
      </c>
      <c r="J324" s="1106" t="s">
        <v>140</v>
      </c>
      <c r="K324" s="1106">
        <v>9.7668610600747101</v>
      </c>
      <c r="L324" s="1106">
        <v>123.535566740748</v>
      </c>
      <c r="M324" s="1106" t="s">
        <v>141</v>
      </c>
      <c r="N324" s="1106"/>
      <c r="O324" s="1106" t="s">
        <v>113</v>
      </c>
      <c r="P324" s="1106" t="s">
        <v>132</v>
      </c>
      <c r="Q324" s="1106" t="s">
        <v>35</v>
      </c>
      <c r="R324" s="1106" t="s">
        <v>84</v>
      </c>
      <c r="S324" s="1106" t="s">
        <v>85</v>
      </c>
      <c r="T324" s="1106" t="s">
        <v>4164</v>
      </c>
      <c r="U324" s="1106" t="s">
        <v>94</v>
      </c>
      <c r="V324" s="1106" t="s">
        <v>5242</v>
      </c>
      <c r="W324" s="1116">
        <v>45784</v>
      </c>
      <c r="X324" s="1116">
        <v>47611</v>
      </c>
      <c r="Y324" s="1106" t="s">
        <v>4283</v>
      </c>
      <c r="Z324" s="1106" t="s">
        <v>4283</v>
      </c>
      <c r="AA324" s="1106" t="s">
        <v>4283</v>
      </c>
      <c r="AB324" s="462"/>
      <c r="AC324" s="1111"/>
      <c r="AD324" s="1114">
        <v>42486</v>
      </c>
    </row>
    <row r="325" spans="1:30" ht="15.75" customHeight="1">
      <c r="A325" s="1106" t="s">
        <v>10</v>
      </c>
      <c r="B325" s="1106" t="s">
        <v>11</v>
      </c>
      <c r="C325" s="1106" t="s">
        <v>146</v>
      </c>
      <c r="D325" s="1106" t="s">
        <v>656</v>
      </c>
      <c r="E325" s="1106" t="s">
        <v>28</v>
      </c>
      <c r="F325" s="1107" t="str">
        <f t="array" ref="F325">IFERROR(INDEX(UIID!$K$2:$K1956, MATCH(CONCATENATE(B325,D325,G325,J325), UIID!$B$2:$B1956&amp;UIID!$D$2:$D1956&amp;UIID!$G$2:$G1956&amp;UIID!$H$2:$H1956, 0),), "Not Found")</f>
        <v>0722-0172</v>
      </c>
      <c r="G325" s="1106" t="s">
        <v>746</v>
      </c>
      <c r="H325" s="1106"/>
      <c r="I325" s="1106" t="s">
        <v>5243</v>
      </c>
      <c r="J325" s="1106" t="s">
        <v>747</v>
      </c>
      <c r="K325" s="1106">
        <v>10.393711603993999</v>
      </c>
      <c r="L325" s="1106">
        <v>123.98450276734</v>
      </c>
      <c r="M325" s="1106" t="s">
        <v>748</v>
      </c>
      <c r="N325" s="1106" t="s">
        <v>5244</v>
      </c>
      <c r="O325" s="1106" t="s">
        <v>15</v>
      </c>
      <c r="P325" s="1106" t="s">
        <v>16</v>
      </c>
      <c r="Q325" s="1106" t="s">
        <v>35</v>
      </c>
      <c r="R325" s="1106" t="s">
        <v>32</v>
      </c>
      <c r="S325" s="1106" t="s">
        <v>39</v>
      </c>
      <c r="T325" s="1106" t="s">
        <v>4164</v>
      </c>
      <c r="U325" s="1106" t="s">
        <v>253</v>
      </c>
      <c r="V325" s="1106" t="s">
        <v>753</v>
      </c>
      <c r="W325" s="1116">
        <v>45363</v>
      </c>
      <c r="X325" s="1116">
        <v>47190</v>
      </c>
      <c r="Y325" s="1106" t="s">
        <v>5245</v>
      </c>
      <c r="Z325" s="1106" t="s">
        <v>5246</v>
      </c>
      <c r="AA325" s="1116">
        <v>43307</v>
      </c>
      <c r="AB325" s="465">
        <v>45399</v>
      </c>
      <c r="AC325" s="1111" t="s">
        <v>4163</v>
      </c>
      <c r="AD325" s="1114">
        <v>42835</v>
      </c>
    </row>
    <row r="326" spans="1:30" ht="15.75" customHeight="1">
      <c r="A326" s="1106" t="s">
        <v>10</v>
      </c>
      <c r="B326" s="1106" t="s">
        <v>11</v>
      </c>
      <c r="C326" s="1106" t="s">
        <v>146</v>
      </c>
      <c r="D326" s="1106" t="s">
        <v>656</v>
      </c>
      <c r="E326" s="1106" t="s">
        <v>28</v>
      </c>
      <c r="F326" s="1107" t="str">
        <f t="array" ref="F326">IFERROR(INDEX(UIID!$K$2:$K1956, MATCH(CONCATENATE(B326,D326,G326,J326), UIID!$B$2:$B1956&amp;UIID!$D$2:$D1956&amp;UIID!$G$2:$G1956&amp;UIID!$H$2:$H1956, 0),), "Not Found")</f>
        <v>0722-0172</v>
      </c>
      <c r="G326" s="1106" t="s">
        <v>746</v>
      </c>
      <c r="H326" s="1106"/>
      <c r="I326" s="1106" t="s">
        <v>5243</v>
      </c>
      <c r="J326" s="1106" t="s">
        <v>747</v>
      </c>
      <c r="K326" s="1106">
        <v>10.393711603993999</v>
      </c>
      <c r="L326" s="1106">
        <v>123.98450276734</v>
      </c>
      <c r="M326" s="1106" t="s">
        <v>748</v>
      </c>
      <c r="N326" s="1106" t="s">
        <v>5247</v>
      </c>
      <c r="O326" s="1106" t="s">
        <v>15</v>
      </c>
      <c r="P326" s="1106" t="s">
        <v>16</v>
      </c>
      <c r="Q326" s="1106" t="s">
        <v>35</v>
      </c>
      <c r="R326" s="1106" t="s">
        <v>272</v>
      </c>
      <c r="S326" s="1106" t="s">
        <v>2649</v>
      </c>
      <c r="T326" s="1106" t="s">
        <v>4306</v>
      </c>
      <c r="U326" s="1106" t="s">
        <v>366</v>
      </c>
      <c r="V326" s="1106" t="s">
        <v>755</v>
      </c>
      <c r="W326" s="1116">
        <v>45017</v>
      </c>
      <c r="X326" s="1116">
        <v>46845</v>
      </c>
      <c r="Y326" s="1106" t="s">
        <v>5248</v>
      </c>
      <c r="Z326" s="1106" t="s">
        <v>5249</v>
      </c>
      <c r="AA326" s="1116">
        <v>43165</v>
      </c>
      <c r="AB326" s="465">
        <v>45399</v>
      </c>
      <c r="AC326" s="1111" t="s">
        <v>4163</v>
      </c>
      <c r="AD326" s="1114">
        <v>42859</v>
      </c>
    </row>
    <row r="327" spans="1:30" ht="15.75" customHeight="1">
      <c r="A327" s="1106" t="s">
        <v>10</v>
      </c>
      <c r="B327" s="1106" t="s">
        <v>11</v>
      </c>
      <c r="C327" s="1106" t="s">
        <v>50</v>
      </c>
      <c r="D327" s="1106" t="s">
        <v>13</v>
      </c>
      <c r="E327" s="1106" t="s">
        <v>3756</v>
      </c>
      <c r="F327" s="1107" t="str">
        <f t="array" ref="F327">IFERROR(INDEX(UIID!$K$2:$K1956, MATCH(CONCATENATE(B327,D327,G327,J327), UIID!$B$2:$B1956&amp;UIID!$D$2:$D1956&amp;UIID!$G$2:$G1956&amp;UIID!$H$2:$H1956, 0),), "Not Found")</f>
        <v>0722-0079</v>
      </c>
      <c r="G327" s="1184" t="s">
        <v>1831</v>
      </c>
      <c r="H327" s="1106"/>
      <c r="I327" s="1106" t="s">
        <v>5250</v>
      </c>
      <c r="J327" s="1184" t="s">
        <v>769</v>
      </c>
      <c r="K327" s="1106">
        <v>10.2899083280613</v>
      </c>
      <c r="L327" s="1106">
        <v>123.895887823161</v>
      </c>
      <c r="M327" s="1106" t="s">
        <v>770</v>
      </c>
      <c r="N327" s="1106"/>
      <c r="O327" s="1106" t="s">
        <v>15</v>
      </c>
      <c r="P327" s="1106" t="s">
        <v>16</v>
      </c>
      <c r="Q327" s="1106" t="s">
        <v>35</v>
      </c>
      <c r="R327" s="1106" t="s">
        <v>84</v>
      </c>
      <c r="S327" s="1106" t="s">
        <v>705</v>
      </c>
      <c r="T327" s="1106" t="s">
        <v>4164</v>
      </c>
      <c r="U327" s="1106" t="s">
        <v>707</v>
      </c>
      <c r="V327" s="1120" t="s">
        <v>5251</v>
      </c>
      <c r="W327" s="1116">
        <v>45203</v>
      </c>
      <c r="X327" s="1116">
        <v>47031</v>
      </c>
      <c r="Y327" s="1106" t="s">
        <v>5252</v>
      </c>
      <c r="Z327" s="1106" t="s">
        <v>5253</v>
      </c>
      <c r="AA327" s="1116">
        <v>43828</v>
      </c>
      <c r="AB327" s="465">
        <v>45758</v>
      </c>
      <c r="AC327" s="1111" t="s">
        <v>4163</v>
      </c>
      <c r="AD327" s="1114">
        <v>43000</v>
      </c>
    </row>
    <row r="328" spans="1:30" ht="15.75" customHeight="1">
      <c r="A328" s="1106" t="s">
        <v>10</v>
      </c>
      <c r="B328" s="1106" t="s">
        <v>11</v>
      </c>
      <c r="C328" s="1106" t="s">
        <v>146</v>
      </c>
      <c r="D328" s="1106" t="s">
        <v>656</v>
      </c>
      <c r="E328" s="1106" t="s">
        <v>28</v>
      </c>
      <c r="F328" s="1107" t="str">
        <f t="array" ref="F328">IFERROR(INDEX(UIID!$K$2:$K1956, MATCH(CONCATENATE(B328,D328,G328,J328), UIID!$B$2:$B1956&amp;UIID!$D$2:$D1956&amp;UIID!$G$2:$G1956&amp;UIID!$H$2:$H1956, 0),), "Not Found")</f>
        <v>0722-0074</v>
      </c>
      <c r="G328" s="1108" t="s">
        <v>3793</v>
      </c>
      <c r="H328" s="1106"/>
      <c r="I328" s="1106" t="s">
        <v>5254</v>
      </c>
      <c r="J328" s="1106" t="s">
        <v>3794</v>
      </c>
      <c r="K328" s="1106">
        <v>10.433722018480699</v>
      </c>
      <c r="L328" s="1106">
        <v>123.997988265491</v>
      </c>
      <c r="M328" s="1106" t="s">
        <v>759</v>
      </c>
      <c r="N328" s="1106" t="s">
        <v>5255</v>
      </c>
      <c r="O328" s="1106" t="s">
        <v>15</v>
      </c>
      <c r="P328" s="1106" t="s">
        <v>16</v>
      </c>
      <c r="Q328" s="1106" t="s">
        <v>35</v>
      </c>
      <c r="R328" s="1106" t="s">
        <v>107</v>
      </c>
      <c r="S328" s="1106" t="s">
        <v>197</v>
      </c>
      <c r="T328" s="1106" t="s">
        <v>4164</v>
      </c>
      <c r="U328" s="1106" t="s">
        <v>198</v>
      </c>
      <c r="V328" s="1120" t="s">
        <v>760</v>
      </c>
      <c r="W328" s="1185">
        <v>44322</v>
      </c>
      <c r="X328" s="1185">
        <v>45033</v>
      </c>
      <c r="Y328" s="1120" t="s">
        <v>5256</v>
      </c>
      <c r="Z328" s="1120" t="s">
        <v>5257</v>
      </c>
      <c r="AA328" s="1124">
        <v>45950</v>
      </c>
      <c r="AB328" s="465">
        <v>45523</v>
      </c>
      <c r="AC328" s="1111" t="s">
        <v>4163</v>
      </c>
      <c r="AD328" s="1114">
        <v>44322</v>
      </c>
    </row>
    <row r="329" spans="1:30" ht="15.75" customHeight="1">
      <c r="A329" s="1106" t="s">
        <v>10</v>
      </c>
      <c r="B329" s="1106" t="s">
        <v>11</v>
      </c>
      <c r="C329" s="1106" t="s">
        <v>146</v>
      </c>
      <c r="D329" s="1106" t="s">
        <v>656</v>
      </c>
      <c r="E329" s="1106" t="s">
        <v>28</v>
      </c>
      <c r="F329" s="1107" t="str">
        <f t="array" ref="F329">IFERROR(INDEX(UIID!$K$2:$K1956, MATCH(CONCATENATE(B329,D329,G329,J329), UIID!$B$2:$B1956&amp;UIID!$D$2:$D1956&amp;UIID!$G$2:$G1956&amp;UIID!$H$2:$H1956, 0),), "Not Found")</f>
        <v>0722-0074</v>
      </c>
      <c r="G329" s="1108" t="s">
        <v>3793</v>
      </c>
      <c r="H329" s="1106"/>
      <c r="I329" s="1106" t="s">
        <v>5254</v>
      </c>
      <c r="J329" s="1106" t="s">
        <v>3794</v>
      </c>
      <c r="K329" s="1106">
        <v>10.433722018480699</v>
      </c>
      <c r="L329" s="1106">
        <v>123.997988265491</v>
      </c>
      <c r="M329" s="1106" t="s">
        <v>759</v>
      </c>
      <c r="N329" s="1106" t="s">
        <v>5255</v>
      </c>
      <c r="O329" s="1106" t="s">
        <v>15</v>
      </c>
      <c r="P329" s="1106" t="s">
        <v>16</v>
      </c>
      <c r="Q329" s="1106" t="s">
        <v>35</v>
      </c>
      <c r="R329" s="1106" t="s">
        <v>84</v>
      </c>
      <c r="S329" s="1106" t="s">
        <v>93</v>
      </c>
      <c r="T329" s="1106" t="s">
        <v>4213</v>
      </c>
      <c r="U329" s="1106" t="s">
        <v>94</v>
      </c>
      <c r="V329" s="1106" t="s">
        <v>761</v>
      </c>
      <c r="W329" s="1116">
        <v>45523</v>
      </c>
      <c r="X329" s="1116">
        <v>47350</v>
      </c>
      <c r="Y329" s="1106" t="s">
        <v>5258</v>
      </c>
      <c r="Z329" s="1106" t="s">
        <v>5259</v>
      </c>
      <c r="AA329" s="1175">
        <v>44133</v>
      </c>
      <c r="AB329" s="462"/>
      <c r="AC329" s="1111"/>
      <c r="AD329" s="1114">
        <v>43425</v>
      </c>
    </row>
    <row r="330" spans="1:30" ht="15.75" customHeight="1">
      <c r="A330" s="1106" t="s">
        <v>10</v>
      </c>
      <c r="B330" s="1106" t="s">
        <v>11</v>
      </c>
      <c r="C330" s="1106" t="s">
        <v>146</v>
      </c>
      <c r="D330" s="1106" t="s">
        <v>656</v>
      </c>
      <c r="E330" s="1106" t="s">
        <v>28</v>
      </c>
      <c r="F330" s="1107" t="str">
        <f t="array" ref="F330">IFERROR(INDEX(UIID!$K$2:$K1956, MATCH(CONCATENATE(B330,D330,G330,J330), UIID!$B$2:$B1956&amp;UIID!$D$2:$D1956&amp;UIID!$G$2:$G1956&amp;UIID!$H$2:$H1956, 0),), "Not Found")</f>
        <v>0722-0074</v>
      </c>
      <c r="G330" s="1108" t="s">
        <v>3793</v>
      </c>
      <c r="H330" s="1106"/>
      <c r="I330" s="1106" t="s">
        <v>5254</v>
      </c>
      <c r="J330" s="1106" t="s">
        <v>3794</v>
      </c>
      <c r="K330" s="1106">
        <v>10.433722018480699</v>
      </c>
      <c r="L330" s="1106">
        <v>123.997988265491</v>
      </c>
      <c r="M330" s="1106" t="s">
        <v>759</v>
      </c>
      <c r="N330" s="1106" t="s">
        <v>5255</v>
      </c>
      <c r="O330" s="1106" t="s">
        <v>15</v>
      </c>
      <c r="P330" s="1106" t="s">
        <v>16</v>
      </c>
      <c r="Q330" s="1106" t="s">
        <v>35</v>
      </c>
      <c r="R330" s="1106" t="s">
        <v>84</v>
      </c>
      <c r="S330" s="1106" t="s">
        <v>705</v>
      </c>
      <c r="T330" s="1106" t="s">
        <v>4164</v>
      </c>
      <c r="U330" s="1106" t="s">
        <v>707</v>
      </c>
      <c r="V330" s="1106" t="s">
        <v>762</v>
      </c>
      <c r="W330" s="1116">
        <v>45384</v>
      </c>
      <c r="X330" s="1116">
        <v>47211</v>
      </c>
      <c r="Y330" s="1106" t="s">
        <v>5258</v>
      </c>
      <c r="Z330" s="1106" t="s">
        <v>5260</v>
      </c>
      <c r="AA330" s="1106" t="s">
        <v>5261</v>
      </c>
      <c r="AB330" s="462"/>
      <c r="AC330" s="1111"/>
      <c r="AD330" s="1114">
        <v>43384</v>
      </c>
    </row>
    <row r="331" spans="1:30" ht="15.75" customHeight="1">
      <c r="A331" s="1106" t="s">
        <v>10</v>
      </c>
      <c r="B331" s="1106" t="s">
        <v>11</v>
      </c>
      <c r="C331" s="1106" t="s">
        <v>146</v>
      </c>
      <c r="D331" s="1106" t="s">
        <v>656</v>
      </c>
      <c r="E331" s="1106" t="s">
        <v>28</v>
      </c>
      <c r="F331" s="1107" t="str">
        <f t="array" ref="F331">IFERROR(INDEX(UIID!$K$2:$K1956, MATCH(CONCATENATE(B331,D331,G331,J331), UIID!$B$2:$B1956&amp;UIID!$D$2:$D1956&amp;UIID!$G$2:$G1956&amp;UIID!$H$2:$H1956, 0),), "Not Found")</f>
        <v>0722-0074</v>
      </c>
      <c r="G331" s="1108" t="s">
        <v>3793</v>
      </c>
      <c r="H331" s="1106"/>
      <c r="I331" s="1106" t="s">
        <v>5254</v>
      </c>
      <c r="J331" s="1106" t="s">
        <v>3794</v>
      </c>
      <c r="K331" s="1106">
        <v>10.433722018480699</v>
      </c>
      <c r="L331" s="1106">
        <v>123.997988265491</v>
      </c>
      <c r="M331" s="1106" t="s">
        <v>759</v>
      </c>
      <c r="N331" s="1106" t="s">
        <v>5255</v>
      </c>
      <c r="O331" s="1106" t="s">
        <v>15</v>
      </c>
      <c r="P331" s="1106" t="s">
        <v>16</v>
      </c>
      <c r="Q331" s="1106" t="s">
        <v>35</v>
      </c>
      <c r="R331" s="1106" t="s">
        <v>84</v>
      </c>
      <c r="S331" s="1106" t="s">
        <v>85</v>
      </c>
      <c r="T331" s="1106" t="s">
        <v>4164</v>
      </c>
      <c r="U331" s="1106" t="s">
        <v>94</v>
      </c>
      <c r="V331" s="1106" t="s">
        <v>763</v>
      </c>
      <c r="W331" s="1116">
        <v>45384</v>
      </c>
      <c r="X331" s="1116">
        <v>47211</v>
      </c>
      <c r="Y331" s="1106" t="s">
        <v>5258</v>
      </c>
      <c r="Z331" s="1106" t="s">
        <v>5259</v>
      </c>
      <c r="AA331" s="1106" t="s">
        <v>5261</v>
      </c>
      <c r="AB331" s="462"/>
      <c r="AC331" s="1111"/>
      <c r="AD331" s="1114">
        <v>43384</v>
      </c>
    </row>
    <row r="332" spans="1:30" ht="15.75" customHeight="1">
      <c r="A332" s="1106" t="s">
        <v>10</v>
      </c>
      <c r="B332" s="1106" t="s">
        <v>11</v>
      </c>
      <c r="C332" s="1106" t="s">
        <v>50</v>
      </c>
      <c r="D332" s="1106" t="s">
        <v>13</v>
      </c>
      <c r="E332" s="1106" t="s">
        <v>3756</v>
      </c>
      <c r="F332" s="1107" t="str">
        <f t="array" ref="F332">IFERROR(INDEX(UIID!$K$2:$K1956, MATCH(CONCATENATE(B332,D332,G332,J332), UIID!$B$2:$B1956&amp;UIID!$D$2:$D1956&amp;UIID!$G$2:$G1956&amp;UIID!$H$2:$H1956, 0),), "Not Found")</f>
        <v>0722-0174</v>
      </c>
      <c r="G332" s="1106" t="s">
        <v>3867</v>
      </c>
      <c r="H332" s="1106"/>
      <c r="I332" s="1106" t="s">
        <v>5262</v>
      </c>
      <c r="J332" s="1106" t="s">
        <v>3868</v>
      </c>
      <c r="K332" s="1106">
        <v>10.297773226488999</v>
      </c>
      <c r="L332" s="1106">
        <v>123.86353107898201</v>
      </c>
      <c r="M332" s="1106" t="s">
        <v>764</v>
      </c>
      <c r="N332" s="1106" t="s">
        <v>5263</v>
      </c>
      <c r="O332" s="1106" t="s">
        <v>15</v>
      </c>
      <c r="P332" s="1106" t="s">
        <v>16</v>
      </c>
      <c r="Q332" s="1106" t="s">
        <v>35</v>
      </c>
      <c r="R332" s="1106" t="s">
        <v>104</v>
      </c>
      <c r="S332" s="1106" t="s">
        <v>243</v>
      </c>
      <c r="T332" s="1106" t="s">
        <v>4164</v>
      </c>
      <c r="U332" s="1106" t="s">
        <v>244</v>
      </c>
      <c r="V332" s="1106" t="s">
        <v>765</v>
      </c>
      <c r="W332" s="1116">
        <v>45419</v>
      </c>
      <c r="X332" s="1116">
        <v>47246</v>
      </c>
      <c r="Y332" s="1106" t="s">
        <v>5264</v>
      </c>
      <c r="Z332" s="1106" t="s">
        <v>5265</v>
      </c>
      <c r="AA332" s="1168">
        <v>45390</v>
      </c>
      <c r="AB332" s="465">
        <v>45516</v>
      </c>
      <c r="AC332" s="1111" t="s">
        <v>4163</v>
      </c>
      <c r="AD332" s="1114">
        <v>44235</v>
      </c>
    </row>
    <row r="333" spans="1:30" ht="15.75" customHeight="1">
      <c r="A333" s="1106" t="s">
        <v>10</v>
      </c>
      <c r="B333" s="1106" t="s">
        <v>11</v>
      </c>
      <c r="C333" s="1106" t="s">
        <v>50</v>
      </c>
      <c r="D333" s="1106" t="s">
        <v>13</v>
      </c>
      <c r="E333" s="1106" t="s">
        <v>3756</v>
      </c>
      <c r="F333" s="1107" t="str">
        <f t="array" ref="F333">IFERROR(INDEX(UIID!$K$2:$K1956, MATCH(CONCATENATE(B333,D333,G333,J333), UIID!$B$2:$B1956&amp;UIID!$D$2:$D1956&amp;UIID!$G$2:$G1956&amp;UIID!$H$2:$H1956, 0),), "Not Found")</f>
        <v>0722-0174</v>
      </c>
      <c r="G333" s="1106" t="s">
        <v>3867</v>
      </c>
      <c r="H333" s="1106"/>
      <c r="I333" s="1106" t="s">
        <v>5262</v>
      </c>
      <c r="J333" s="1106" t="s">
        <v>3868</v>
      </c>
      <c r="K333" s="1106">
        <v>10.297773226488999</v>
      </c>
      <c r="L333" s="1106">
        <v>123.86353107898201</v>
      </c>
      <c r="M333" s="1106" t="s">
        <v>764</v>
      </c>
      <c r="N333" s="1106" t="s">
        <v>5263</v>
      </c>
      <c r="O333" s="1106" t="s">
        <v>15</v>
      </c>
      <c r="P333" s="1106" t="s">
        <v>16</v>
      </c>
      <c r="Q333" s="1106" t="s">
        <v>35</v>
      </c>
      <c r="R333" s="1106" t="s">
        <v>107</v>
      </c>
      <c r="S333" s="1106" t="s">
        <v>197</v>
      </c>
      <c r="T333" s="1106" t="s">
        <v>4164</v>
      </c>
      <c r="U333" s="1106" t="s">
        <v>1601</v>
      </c>
      <c r="V333" s="1106" t="s">
        <v>1702</v>
      </c>
      <c r="W333" s="1116">
        <v>45023</v>
      </c>
      <c r="X333" s="1116">
        <v>46849</v>
      </c>
      <c r="Y333" s="1106" t="s">
        <v>5252</v>
      </c>
      <c r="Z333" s="1106" t="s">
        <v>5267</v>
      </c>
      <c r="AA333" s="1168">
        <v>45518</v>
      </c>
      <c r="AB333" s="465">
        <v>45516</v>
      </c>
      <c r="AC333" s="1111" t="s">
        <v>4163</v>
      </c>
      <c r="AD333" s="1114">
        <v>44200</v>
      </c>
    </row>
    <row r="334" spans="1:30" ht="15.75" customHeight="1">
      <c r="A334" s="1106" t="s">
        <v>10</v>
      </c>
      <c r="B334" s="1106" t="s">
        <v>11</v>
      </c>
      <c r="C334" s="1106" t="s">
        <v>50</v>
      </c>
      <c r="D334" s="1106" t="s">
        <v>13</v>
      </c>
      <c r="E334" s="1106" t="s">
        <v>3756</v>
      </c>
      <c r="F334" s="1107" t="str">
        <f t="array" ref="F334">IFERROR(INDEX(UIID!$K$2:$K1956, MATCH(CONCATENATE(B334,D334,G334,J334), UIID!$B$2:$B1956&amp;UIID!$D$2:$D1956&amp;UIID!$G$2:$G1956&amp;UIID!$H$2:$H1956, 0),), "Not Found")</f>
        <v>0722-0174</v>
      </c>
      <c r="G334" s="1106" t="s">
        <v>3867</v>
      </c>
      <c r="H334" s="1106"/>
      <c r="I334" s="1106" t="s">
        <v>5262</v>
      </c>
      <c r="J334" s="1106" t="s">
        <v>3868</v>
      </c>
      <c r="K334" s="1106">
        <v>10.297773226488999</v>
      </c>
      <c r="L334" s="1106">
        <v>123.86353107898201</v>
      </c>
      <c r="M334" s="1106" t="s">
        <v>764</v>
      </c>
      <c r="N334" s="1106" t="s">
        <v>5263</v>
      </c>
      <c r="O334" s="1106" t="s">
        <v>15</v>
      </c>
      <c r="P334" s="1106" t="s">
        <v>16</v>
      </c>
      <c r="Q334" s="1106" t="s">
        <v>35</v>
      </c>
      <c r="R334" s="1106" t="s">
        <v>87</v>
      </c>
      <c r="S334" s="1106" t="s">
        <v>88</v>
      </c>
      <c r="T334" s="1106" t="s">
        <v>4164</v>
      </c>
      <c r="U334" s="1106" t="s">
        <v>165</v>
      </c>
      <c r="V334" s="1106" t="s">
        <v>1703</v>
      </c>
      <c r="W334" s="1116">
        <v>45419</v>
      </c>
      <c r="X334" s="1116">
        <v>47246</v>
      </c>
      <c r="Y334" s="1106" t="s">
        <v>5269</v>
      </c>
      <c r="Z334" s="1106" t="s">
        <v>5270</v>
      </c>
      <c r="AA334" s="1175">
        <v>45106</v>
      </c>
      <c r="AB334" s="465">
        <v>45516</v>
      </c>
      <c r="AC334" s="1111" t="s">
        <v>4163</v>
      </c>
      <c r="AD334" s="1114">
        <v>43486</v>
      </c>
    </row>
    <row r="335" spans="1:30" ht="15.75" customHeight="1">
      <c r="A335" s="1106" t="s">
        <v>10</v>
      </c>
      <c r="B335" s="1106" t="s">
        <v>11</v>
      </c>
      <c r="C335" s="1106" t="s">
        <v>50</v>
      </c>
      <c r="D335" s="1106" t="s">
        <v>13</v>
      </c>
      <c r="E335" s="1106" t="s">
        <v>3756</v>
      </c>
      <c r="F335" s="1107" t="str">
        <f t="array" ref="F335">IFERROR(INDEX(UIID!$K$2:$K1956, MATCH(CONCATENATE(B335,D335,G335,J335), UIID!$B$2:$B1956&amp;UIID!$D$2:$D1956&amp;UIID!$G$2:$G1956&amp;UIID!$H$2:$H1956, 0),), "Not Found")</f>
        <v>0722-0174</v>
      </c>
      <c r="G335" s="1106" t="s">
        <v>3867</v>
      </c>
      <c r="H335" s="1106"/>
      <c r="I335" s="1106" t="s">
        <v>5262</v>
      </c>
      <c r="J335" s="1106" t="s">
        <v>3868</v>
      </c>
      <c r="K335" s="1106">
        <v>10.297773226488999</v>
      </c>
      <c r="L335" s="1106">
        <v>123.86353107898201</v>
      </c>
      <c r="M335" s="1106" t="s">
        <v>5271</v>
      </c>
      <c r="N335" s="1106" t="s">
        <v>5263</v>
      </c>
      <c r="O335" s="1106" t="s">
        <v>15</v>
      </c>
      <c r="P335" s="1106" t="s">
        <v>16</v>
      </c>
      <c r="Q335" s="1106" t="s">
        <v>35</v>
      </c>
      <c r="R335" s="1106" t="s">
        <v>84</v>
      </c>
      <c r="S335" s="1106" t="s">
        <v>705</v>
      </c>
      <c r="T335" s="1106" t="s">
        <v>4164</v>
      </c>
      <c r="U335" s="1106" t="s">
        <v>1704</v>
      </c>
      <c r="V335" s="1106" t="s">
        <v>1705</v>
      </c>
      <c r="W335" s="1116">
        <v>45419</v>
      </c>
      <c r="X335" s="1116">
        <v>47246</v>
      </c>
      <c r="Y335" s="1106" t="s">
        <v>5252</v>
      </c>
      <c r="Z335" s="1106" t="s">
        <v>5253</v>
      </c>
      <c r="AA335" s="1175">
        <v>43828</v>
      </c>
      <c r="AB335" s="462"/>
      <c r="AC335" s="1111"/>
      <c r="AD335" s="1114">
        <v>43238</v>
      </c>
    </row>
    <row r="336" spans="1:30" ht="15.75" customHeight="1">
      <c r="A336" s="1106" t="s">
        <v>10</v>
      </c>
      <c r="B336" s="1106" t="s">
        <v>11</v>
      </c>
      <c r="C336" s="1106" t="s">
        <v>50</v>
      </c>
      <c r="D336" s="1106" t="s">
        <v>13</v>
      </c>
      <c r="E336" s="1106" t="s">
        <v>3756</v>
      </c>
      <c r="F336" s="1107" t="str">
        <f t="array" ref="F336">IFERROR(INDEX(UIID!$K$2:$K1956, MATCH(CONCATENATE(B336,D336,G336,J336), UIID!$B$2:$B1956&amp;UIID!$D$2:$D1956&amp;UIID!$G$2:$G1956&amp;UIID!$H$2:$H1956, 0),), "Not Found")</f>
        <v>0722-0174</v>
      </c>
      <c r="G336" s="1106" t="s">
        <v>3867</v>
      </c>
      <c r="H336" s="1106"/>
      <c r="I336" s="1106" t="s">
        <v>5262</v>
      </c>
      <c r="J336" s="1106" t="s">
        <v>3868</v>
      </c>
      <c r="K336" s="1106">
        <v>10.297773226488999</v>
      </c>
      <c r="L336" s="1106">
        <v>123.86353107898201</v>
      </c>
      <c r="M336" s="1106" t="s">
        <v>5271</v>
      </c>
      <c r="N336" s="1106" t="s">
        <v>5263</v>
      </c>
      <c r="O336" s="1106" t="s">
        <v>15</v>
      </c>
      <c r="P336" s="1106" t="s">
        <v>16</v>
      </c>
      <c r="Q336" s="1106" t="s">
        <v>35</v>
      </c>
      <c r="R336" s="1106" t="s">
        <v>84</v>
      </c>
      <c r="S336" s="1106" t="s">
        <v>1706</v>
      </c>
      <c r="T336" s="1106" t="s">
        <v>4213</v>
      </c>
      <c r="U336" s="1106" t="s">
        <v>1707</v>
      </c>
      <c r="V336" s="1106" t="s">
        <v>1708</v>
      </c>
      <c r="W336" s="1116">
        <v>45419</v>
      </c>
      <c r="X336" s="1116">
        <v>47246</v>
      </c>
      <c r="Y336" s="1106" t="s">
        <v>5273</v>
      </c>
      <c r="Z336" s="1106">
        <v>191907221200462</v>
      </c>
      <c r="AA336" s="1175">
        <v>45398</v>
      </c>
      <c r="AB336" s="462"/>
      <c r="AC336" s="1111"/>
      <c r="AD336" s="1114">
        <v>43238</v>
      </c>
    </row>
    <row r="337" spans="1:30" ht="15.75" customHeight="1">
      <c r="A337" s="1106" t="s">
        <v>10</v>
      </c>
      <c r="B337" s="1106" t="s">
        <v>11</v>
      </c>
      <c r="C337" s="1106" t="s">
        <v>50</v>
      </c>
      <c r="D337" s="1106" t="s">
        <v>13</v>
      </c>
      <c r="E337" s="1106" t="s">
        <v>3756</v>
      </c>
      <c r="F337" s="1107" t="str">
        <f t="array" ref="F337">IFERROR(INDEX(UIID!$K$2:$K1956, MATCH(CONCATENATE(B337,D337,G337,J337), UIID!$B$2:$B1956&amp;UIID!$D$2:$D1956&amp;UIID!$G$2:$G1956&amp;UIID!$H$2:$H1956, 0),), "Not Found")</f>
        <v>0722-0174</v>
      </c>
      <c r="G337" s="1106" t="s">
        <v>3867</v>
      </c>
      <c r="H337" s="1106"/>
      <c r="I337" s="1106" t="s">
        <v>5262</v>
      </c>
      <c r="J337" s="1106" t="s">
        <v>3868</v>
      </c>
      <c r="K337" s="1106">
        <v>10.297773226488999</v>
      </c>
      <c r="L337" s="1106">
        <v>123.86353107898201</v>
      </c>
      <c r="M337" s="1106" t="s">
        <v>5271</v>
      </c>
      <c r="N337" s="1106" t="s">
        <v>5263</v>
      </c>
      <c r="O337" s="1106" t="s">
        <v>15</v>
      </c>
      <c r="P337" s="1106" t="s">
        <v>16</v>
      </c>
      <c r="Q337" s="1106" t="s">
        <v>4262</v>
      </c>
      <c r="R337" s="1106" t="s">
        <v>766</v>
      </c>
      <c r="S337" s="1106" t="s">
        <v>767</v>
      </c>
      <c r="T337" s="1106" t="s">
        <v>22</v>
      </c>
      <c r="U337" s="1106" t="s">
        <v>42</v>
      </c>
      <c r="V337" s="1106" t="s">
        <v>768</v>
      </c>
      <c r="W337" s="1116">
        <v>45441</v>
      </c>
      <c r="X337" s="1116">
        <v>47268</v>
      </c>
      <c r="Y337" s="1106" t="s">
        <v>5252</v>
      </c>
      <c r="Z337" s="1106" t="s">
        <v>5275</v>
      </c>
      <c r="AA337" s="1175">
        <v>43307</v>
      </c>
      <c r="AB337" s="462"/>
      <c r="AC337" s="1111"/>
      <c r="AD337" s="1114">
        <v>43238</v>
      </c>
    </row>
    <row r="338" spans="1:30" ht="15.75" customHeight="1">
      <c r="A338" s="1106" t="s">
        <v>10</v>
      </c>
      <c r="B338" s="1106" t="s">
        <v>11</v>
      </c>
      <c r="C338" s="1106" t="s">
        <v>28</v>
      </c>
      <c r="D338" s="1106" t="s">
        <v>13</v>
      </c>
      <c r="E338" s="1106" t="s">
        <v>3756</v>
      </c>
      <c r="F338" s="1107" t="str">
        <f t="array" ref="F338">IFERROR(INDEX(UIID!$K$2:$K1956, MATCH(CONCATENATE(B338,D338,G338,J338), UIID!$B$2:$B1956&amp;UIID!$D$2:$D1956&amp;UIID!$G$2:$G1956&amp;UIID!$H$2:$H1956, 0),), "Not Found")</f>
        <v>0722-0116</v>
      </c>
      <c r="G338" s="1106" t="s">
        <v>320</v>
      </c>
      <c r="H338" s="1106"/>
      <c r="I338" s="1106" t="s">
        <v>5276</v>
      </c>
      <c r="J338" s="1108" t="s">
        <v>3832</v>
      </c>
      <c r="K338" s="1106">
        <v>10.3257256219739</v>
      </c>
      <c r="L338" s="1106">
        <v>123.919973207818</v>
      </c>
      <c r="M338" s="1106" t="s">
        <v>5277</v>
      </c>
      <c r="N338" s="1106" t="s">
        <v>5278</v>
      </c>
      <c r="O338" s="1106" t="s">
        <v>15</v>
      </c>
      <c r="P338" s="1106" t="s">
        <v>16</v>
      </c>
      <c r="Q338" s="1106" t="s">
        <v>4262</v>
      </c>
      <c r="R338" s="1106" t="s">
        <v>3006</v>
      </c>
      <c r="S338" s="1106" t="s">
        <v>322</v>
      </c>
      <c r="T338" s="1106" t="s">
        <v>22</v>
      </c>
      <c r="U338" s="1106" t="s">
        <v>323</v>
      </c>
      <c r="V338" s="1106" t="s">
        <v>324</v>
      </c>
      <c r="W338" s="1116">
        <v>45085</v>
      </c>
      <c r="X338" s="1116">
        <v>46913</v>
      </c>
      <c r="Y338" s="1106" t="s">
        <v>5279</v>
      </c>
      <c r="Z338" s="1106" t="s">
        <v>5280</v>
      </c>
      <c r="AA338" s="1106" t="s">
        <v>4283</v>
      </c>
      <c r="AB338" s="549">
        <v>45441</v>
      </c>
      <c r="AC338" s="1111" t="s">
        <v>4163</v>
      </c>
      <c r="AD338" s="1114">
        <v>43588</v>
      </c>
    </row>
    <row r="339" spans="1:30" ht="15.75" customHeight="1">
      <c r="A339" s="1106" t="s">
        <v>10</v>
      </c>
      <c r="B339" s="1106" t="s">
        <v>11</v>
      </c>
      <c r="C339" s="1106" t="s">
        <v>28</v>
      </c>
      <c r="D339" s="1106" t="s">
        <v>13</v>
      </c>
      <c r="E339" s="1106" t="s">
        <v>3756</v>
      </c>
      <c r="F339" s="1107" t="str">
        <f t="array" ref="F339">IFERROR(INDEX(UIID!$K$2:$K1956, MATCH(CONCATENATE(B339,D339,G339,J339), UIID!$B$2:$B1956&amp;UIID!$D$2:$D1956&amp;UIID!$G$2:$G1956&amp;UIID!$H$2:$H1956, 0),), "Not Found")</f>
        <v>0722-0116</v>
      </c>
      <c r="G339" s="1106" t="s">
        <v>320</v>
      </c>
      <c r="H339" s="1106"/>
      <c r="I339" s="1106" t="s">
        <v>5276</v>
      </c>
      <c r="J339" s="1108" t="s">
        <v>3832</v>
      </c>
      <c r="K339" s="1106">
        <v>10.3257256219739</v>
      </c>
      <c r="L339" s="1106">
        <v>123.919973207818</v>
      </c>
      <c r="M339" s="1106" t="s">
        <v>5277</v>
      </c>
      <c r="N339" s="1106" t="s">
        <v>5278</v>
      </c>
      <c r="O339" s="1106" t="s">
        <v>15</v>
      </c>
      <c r="P339" s="1106" t="s">
        <v>16</v>
      </c>
      <c r="Q339" s="1106" t="s">
        <v>4262</v>
      </c>
      <c r="R339" s="1106" t="s">
        <v>3006</v>
      </c>
      <c r="S339" s="1106" t="s">
        <v>325</v>
      </c>
      <c r="T339" s="1106" t="s">
        <v>22</v>
      </c>
      <c r="U339" s="1106" t="s">
        <v>326</v>
      </c>
      <c r="V339" s="1106" t="s">
        <v>327</v>
      </c>
      <c r="W339" s="1116">
        <v>45085</v>
      </c>
      <c r="X339" s="1116">
        <v>46913</v>
      </c>
      <c r="Y339" s="1106" t="s">
        <v>4283</v>
      </c>
      <c r="Z339" s="1106" t="s">
        <v>4283</v>
      </c>
      <c r="AA339" s="1106" t="s">
        <v>4283</v>
      </c>
      <c r="AB339" s="465">
        <v>45758</v>
      </c>
      <c r="AC339" s="1111" t="s">
        <v>4163</v>
      </c>
      <c r="AD339" s="1114">
        <v>42492</v>
      </c>
    </row>
    <row r="340" spans="1:30" ht="15.75" customHeight="1">
      <c r="A340" s="1106" t="s">
        <v>10</v>
      </c>
      <c r="B340" s="1106" t="s">
        <v>11</v>
      </c>
      <c r="C340" s="1106" t="s">
        <v>28</v>
      </c>
      <c r="D340" s="1106" t="s">
        <v>13</v>
      </c>
      <c r="E340" s="1106" t="s">
        <v>3756</v>
      </c>
      <c r="F340" s="1107" t="str">
        <f t="array" ref="F340">IFERROR(INDEX(UIID!$K$2:$K1956, MATCH(CONCATENATE(B340,D340,G340,J340), UIID!$B$2:$B1956&amp;UIID!$D$2:$D1956&amp;UIID!$G$2:$G1956&amp;UIID!$H$2:$H1956, 0),), "Not Found")</f>
        <v>0722-0116</v>
      </c>
      <c r="G340" s="1106" t="s">
        <v>320</v>
      </c>
      <c r="H340" s="1106"/>
      <c r="I340" s="1106" t="s">
        <v>5276</v>
      </c>
      <c r="J340" s="1108" t="s">
        <v>3832</v>
      </c>
      <c r="K340" s="1106">
        <v>10.3257256219739</v>
      </c>
      <c r="L340" s="1106">
        <v>123.919973207818</v>
      </c>
      <c r="M340" s="1106" t="s">
        <v>5277</v>
      </c>
      <c r="N340" s="1106" t="s">
        <v>5278</v>
      </c>
      <c r="O340" s="1106" t="s">
        <v>15</v>
      </c>
      <c r="P340" s="1106" t="s">
        <v>16</v>
      </c>
      <c r="Q340" s="1106" t="s">
        <v>4262</v>
      </c>
      <c r="R340" s="1106" t="s">
        <v>3006</v>
      </c>
      <c r="S340" s="1106" t="s">
        <v>328</v>
      </c>
      <c r="T340" s="1106" t="s">
        <v>22</v>
      </c>
      <c r="U340" s="1106" t="s">
        <v>326</v>
      </c>
      <c r="V340" s="1106" t="s">
        <v>329</v>
      </c>
      <c r="W340" s="1116">
        <v>45085</v>
      </c>
      <c r="X340" s="1116">
        <v>46913</v>
      </c>
      <c r="Y340" s="1106" t="s">
        <v>4283</v>
      </c>
      <c r="Z340" s="1106" t="s">
        <v>4283</v>
      </c>
      <c r="AA340" s="1106" t="s">
        <v>4283</v>
      </c>
      <c r="AB340" s="465">
        <v>45758</v>
      </c>
      <c r="AC340" s="1111" t="s">
        <v>4163</v>
      </c>
      <c r="AD340" s="1114">
        <v>42492</v>
      </c>
    </row>
    <row r="341" spans="1:30" ht="15.75" customHeight="1">
      <c r="A341" s="1106" t="s">
        <v>10</v>
      </c>
      <c r="B341" s="1106" t="s">
        <v>11</v>
      </c>
      <c r="C341" s="1106" t="s">
        <v>28</v>
      </c>
      <c r="D341" s="1106" t="s">
        <v>13</v>
      </c>
      <c r="E341" s="1106" t="s">
        <v>3756</v>
      </c>
      <c r="F341" s="1107" t="str">
        <f t="array" ref="F341">IFERROR(INDEX(UIID!$K$2:$K1956, MATCH(CONCATENATE(B341,D341,G341,J341), UIID!$B$2:$B1956&amp;UIID!$D$2:$D1956&amp;UIID!$G$2:$G1956&amp;UIID!$H$2:$H1956, 0),), "Not Found")</f>
        <v>0722-0116</v>
      </c>
      <c r="G341" s="1106" t="s">
        <v>320</v>
      </c>
      <c r="H341" s="1106"/>
      <c r="I341" s="1106" t="s">
        <v>5276</v>
      </c>
      <c r="J341" s="1108" t="s">
        <v>3832</v>
      </c>
      <c r="K341" s="1106">
        <v>10.3257256219739</v>
      </c>
      <c r="L341" s="1106">
        <v>123.919973207818</v>
      </c>
      <c r="M341" s="1106" t="s">
        <v>5277</v>
      </c>
      <c r="N341" s="1106" t="s">
        <v>5278</v>
      </c>
      <c r="O341" s="1106" t="s">
        <v>15</v>
      </c>
      <c r="P341" s="1106" t="s">
        <v>16</v>
      </c>
      <c r="Q341" s="1106" t="s">
        <v>4262</v>
      </c>
      <c r="R341" s="1106" t="s">
        <v>3006</v>
      </c>
      <c r="S341" s="1106" t="s">
        <v>330</v>
      </c>
      <c r="T341" s="1106" t="s">
        <v>22</v>
      </c>
      <c r="U341" s="1106" t="s">
        <v>326</v>
      </c>
      <c r="V341" s="1106" t="s">
        <v>331</v>
      </c>
      <c r="W341" s="1116">
        <v>45085</v>
      </c>
      <c r="X341" s="1116">
        <v>46913</v>
      </c>
      <c r="Y341" s="1106" t="s">
        <v>4283</v>
      </c>
      <c r="Z341" s="1106" t="s">
        <v>4283</v>
      </c>
      <c r="AA341" s="1106" t="s">
        <v>4283</v>
      </c>
      <c r="AB341" s="465">
        <v>45758</v>
      </c>
      <c r="AC341" s="1111" t="s">
        <v>4163</v>
      </c>
      <c r="AD341" s="1114">
        <v>42492</v>
      </c>
    </row>
    <row r="342" spans="1:30" ht="15.75" customHeight="1">
      <c r="A342" s="1106" t="s">
        <v>10</v>
      </c>
      <c r="B342" s="1106" t="s">
        <v>11</v>
      </c>
      <c r="C342" s="1106" t="s">
        <v>28</v>
      </c>
      <c r="D342" s="1106" t="s">
        <v>13</v>
      </c>
      <c r="E342" s="1106" t="s">
        <v>3756</v>
      </c>
      <c r="F342" s="1107" t="str">
        <f t="array" ref="F342">IFERROR(INDEX(UIID!$K$2:$K1956, MATCH(CONCATENATE(B342,D342,G342,J342), UIID!$B$2:$B1956&amp;UIID!$D$2:$D1956&amp;UIID!$G$2:$G1956&amp;UIID!$H$2:$H1956, 0),), "Not Found")</f>
        <v>0722-0116</v>
      </c>
      <c r="G342" s="1106" t="s">
        <v>320</v>
      </c>
      <c r="H342" s="1106"/>
      <c r="I342" s="1106" t="s">
        <v>5276</v>
      </c>
      <c r="J342" s="1108" t="s">
        <v>3832</v>
      </c>
      <c r="K342" s="1106">
        <v>10.3257256219739</v>
      </c>
      <c r="L342" s="1106">
        <v>123.919973207818</v>
      </c>
      <c r="M342" s="1106" t="s">
        <v>5277</v>
      </c>
      <c r="N342" s="1106" t="s">
        <v>5278</v>
      </c>
      <c r="O342" s="1106" t="s">
        <v>15</v>
      </c>
      <c r="P342" s="1106" t="s">
        <v>16</v>
      </c>
      <c r="Q342" s="1106" t="s">
        <v>4262</v>
      </c>
      <c r="R342" s="1106" t="s">
        <v>3006</v>
      </c>
      <c r="S342" s="1106" t="s">
        <v>180</v>
      </c>
      <c r="T342" s="1106" t="s">
        <v>22</v>
      </c>
      <c r="U342" s="1106" t="s">
        <v>332</v>
      </c>
      <c r="V342" s="1106" t="s">
        <v>333</v>
      </c>
      <c r="W342" s="1116">
        <v>45085</v>
      </c>
      <c r="X342" s="1116">
        <v>46913</v>
      </c>
      <c r="Y342" s="1106" t="s">
        <v>4283</v>
      </c>
      <c r="Z342" s="1106" t="s">
        <v>4283</v>
      </c>
      <c r="AA342" s="1106" t="s">
        <v>4283</v>
      </c>
      <c r="AB342" s="465">
        <v>45758</v>
      </c>
      <c r="AC342" s="1111" t="s">
        <v>4163</v>
      </c>
      <c r="AD342" s="1114">
        <v>42718</v>
      </c>
    </row>
    <row r="343" spans="1:30" ht="15.75" customHeight="1">
      <c r="A343" s="1106" t="s">
        <v>10</v>
      </c>
      <c r="B343" s="1106" t="s">
        <v>11</v>
      </c>
      <c r="C343" s="1106" t="s">
        <v>28</v>
      </c>
      <c r="D343" s="1106" t="s">
        <v>13</v>
      </c>
      <c r="E343" s="1106" t="s">
        <v>3756</v>
      </c>
      <c r="F343" s="1107" t="str">
        <f t="array" ref="F343">IFERROR(INDEX(UIID!$K$2:$K1956, MATCH(CONCATENATE(B343,D343,G343,J343), UIID!$B$2:$B1956&amp;UIID!$D$2:$D1956&amp;UIID!$G$2:$G1956&amp;UIID!$H$2:$H1956, 0),), "Not Found")</f>
        <v>0722-0116</v>
      </c>
      <c r="G343" s="1106" t="s">
        <v>320</v>
      </c>
      <c r="H343" s="1106"/>
      <c r="I343" s="1106" t="s">
        <v>5276</v>
      </c>
      <c r="J343" s="1108" t="s">
        <v>3832</v>
      </c>
      <c r="K343" s="1106">
        <v>10.3257256219739</v>
      </c>
      <c r="L343" s="1106">
        <v>123.919973207818</v>
      </c>
      <c r="M343" s="1106" t="s">
        <v>5277</v>
      </c>
      <c r="N343" s="1106" t="s">
        <v>5278</v>
      </c>
      <c r="O343" s="1106" t="s">
        <v>15</v>
      </c>
      <c r="P343" s="1106" t="s">
        <v>16</v>
      </c>
      <c r="Q343" s="1106" t="s">
        <v>4262</v>
      </c>
      <c r="R343" s="1106" t="s">
        <v>3006</v>
      </c>
      <c r="S343" s="1106" t="s">
        <v>334</v>
      </c>
      <c r="T343" s="1106" t="s">
        <v>22</v>
      </c>
      <c r="U343" s="1106" t="s">
        <v>274</v>
      </c>
      <c r="V343" s="1106" t="s">
        <v>335</v>
      </c>
      <c r="W343" s="1116">
        <v>45085</v>
      </c>
      <c r="X343" s="1116">
        <v>46913</v>
      </c>
      <c r="Y343" s="1106" t="s">
        <v>5281</v>
      </c>
      <c r="Z343" s="1106" t="s">
        <v>5282</v>
      </c>
      <c r="AA343" s="1106" t="s">
        <v>5283</v>
      </c>
      <c r="AB343" s="465">
        <v>45441</v>
      </c>
      <c r="AC343" s="1111" t="s">
        <v>4163</v>
      </c>
      <c r="AD343" s="1114">
        <v>43613</v>
      </c>
    </row>
    <row r="344" spans="1:30" ht="15.75" customHeight="1">
      <c r="A344" s="1106" t="s">
        <v>10</v>
      </c>
      <c r="B344" s="1106" t="s">
        <v>11</v>
      </c>
      <c r="C344" s="1106" t="s">
        <v>28</v>
      </c>
      <c r="D344" s="1106" t="s">
        <v>13</v>
      </c>
      <c r="E344" s="1106" t="s">
        <v>3756</v>
      </c>
      <c r="F344" s="1107" t="str">
        <f t="array" ref="F344">IFERROR(INDEX(UIID!$K$2:$K1956, MATCH(CONCATENATE(B344,D344,G344,J344), UIID!$B$2:$B1956&amp;UIID!$D$2:$D1956&amp;UIID!$G$2:$G1956&amp;UIID!$H$2:$H1956, 0),), "Not Found")</f>
        <v>0722-0116</v>
      </c>
      <c r="G344" s="1106" t="s">
        <v>320</v>
      </c>
      <c r="H344" s="1106"/>
      <c r="I344" s="1106" t="s">
        <v>5276</v>
      </c>
      <c r="J344" s="1108" t="s">
        <v>3832</v>
      </c>
      <c r="K344" s="1106">
        <v>10.3257256219739</v>
      </c>
      <c r="L344" s="1106">
        <v>123.919973207818</v>
      </c>
      <c r="M344" s="1106" t="s">
        <v>5277</v>
      </c>
      <c r="N344" s="1106" t="s">
        <v>5278</v>
      </c>
      <c r="O344" s="1106" t="s">
        <v>15</v>
      </c>
      <c r="P344" s="1106" t="s">
        <v>16</v>
      </c>
      <c r="Q344" s="1106" t="s">
        <v>4262</v>
      </c>
      <c r="R344" s="1106" t="s">
        <v>3006</v>
      </c>
      <c r="S344" s="1106" t="s">
        <v>336</v>
      </c>
      <c r="T344" s="1106" t="s">
        <v>22</v>
      </c>
      <c r="U344" s="1106" t="s">
        <v>274</v>
      </c>
      <c r="V344" s="1106" t="s">
        <v>337</v>
      </c>
      <c r="W344" s="1116">
        <v>45085</v>
      </c>
      <c r="X344" s="1116">
        <v>46913</v>
      </c>
      <c r="Y344" s="1106" t="s">
        <v>5281</v>
      </c>
      <c r="Z344" s="1106" t="s">
        <v>5282</v>
      </c>
      <c r="AA344" s="1106" t="s">
        <v>5283</v>
      </c>
      <c r="AB344" s="465">
        <v>45441</v>
      </c>
      <c r="AC344" s="1111" t="s">
        <v>4163</v>
      </c>
      <c r="AD344" s="1114">
        <v>43613</v>
      </c>
    </row>
    <row r="345" spans="1:30" ht="15.75" customHeight="1">
      <c r="A345" s="1106" t="s">
        <v>10</v>
      </c>
      <c r="B345" s="1106" t="s">
        <v>11</v>
      </c>
      <c r="C345" s="1106" t="s">
        <v>28</v>
      </c>
      <c r="D345" s="1106" t="s">
        <v>13</v>
      </c>
      <c r="E345" s="1106" t="s">
        <v>3756</v>
      </c>
      <c r="F345" s="1107" t="str">
        <f t="array" ref="F345">IFERROR(INDEX(UIID!$K$2:$K1956, MATCH(CONCATENATE(B345,D345,G345,J345), UIID!$B$2:$B1956&amp;UIID!$D$2:$D1956&amp;UIID!$G$2:$G1956&amp;UIID!$H$2:$H1956, 0),), "Not Found")</f>
        <v>0722-0116</v>
      </c>
      <c r="G345" s="1106" t="s">
        <v>320</v>
      </c>
      <c r="H345" s="1106"/>
      <c r="I345" s="1106" t="s">
        <v>5276</v>
      </c>
      <c r="J345" s="1108" t="s">
        <v>3832</v>
      </c>
      <c r="K345" s="1106">
        <v>10.3257256219739</v>
      </c>
      <c r="L345" s="1106">
        <v>123.919973207818</v>
      </c>
      <c r="M345" s="1106" t="s">
        <v>5277</v>
      </c>
      <c r="N345" s="1106" t="s">
        <v>5278</v>
      </c>
      <c r="O345" s="1106" t="s">
        <v>15</v>
      </c>
      <c r="P345" s="1106" t="s">
        <v>16</v>
      </c>
      <c r="Q345" s="1106" t="s">
        <v>4262</v>
      </c>
      <c r="R345" s="1106" t="s">
        <v>3006</v>
      </c>
      <c r="S345" s="1106" t="s">
        <v>338</v>
      </c>
      <c r="T345" s="1106" t="s">
        <v>22</v>
      </c>
      <c r="U345" s="1106" t="s">
        <v>274</v>
      </c>
      <c r="V345" s="1106" t="s">
        <v>339</v>
      </c>
      <c r="W345" s="1116">
        <v>45085</v>
      </c>
      <c r="X345" s="1116">
        <v>46913</v>
      </c>
      <c r="Y345" s="1106" t="s">
        <v>5281</v>
      </c>
      <c r="Z345" s="1106" t="s">
        <v>5282</v>
      </c>
      <c r="AA345" s="1106" t="s">
        <v>5283</v>
      </c>
      <c r="AB345" s="465">
        <v>45441</v>
      </c>
      <c r="AC345" s="1111" t="s">
        <v>4163</v>
      </c>
      <c r="AD345" s="1114">
        <v>43613</v>
      </c>
    </row>
    <row r="346" spans="1:30" ht="15.75" customHeight="1">
      <c r="A346" s="1106" t="s">
        <v>10</v>
      </c>
      <c r="B346" s="1106" t="s">
        <v>11</v>
      </c>
      <c r="C346" s="1106" t="s">
        <v>28</v>
      </c>
      <c r="D346" s="1106" t="s">
        <v>13</v>
      </c>
      <c r="E346" s="1106" t="s">
        <v>3756</v>
      </c>
      <c r="F346" s="1107" t="str">
        <f t="array" ref="F346">IFERROR(INDEX(UIID!$K$2:$K1956, MATCH(CONCATENATE(B346,D346,G346,J346), UIID!$B$2:$B1956&amp;UIID!$D$2:$D1956&amp;UIID!$G$2:$G1956&amp;UIID!$H$2:$H1956, 0),), "Not Found")</f>
        <v>0722-0116</v>
      </c>
      <c r="G346" s="1106" t="s">
        <v>320</v>
      </c>
      <c r="H346" s="1106"/>
      <c r="I346" s="1106" t="s">
        <v>5276</v>
      </c>
      <c r="J346" s="1108" t="s">
        <v>3832</v>
      </c>
      <c r="K346" s="1106">
        <v>10.3257256219739</v>
      </c>
      <c r="L346" s="1106">
        <v>123.919973207818</v>
      </c>
      <c r="M346" s="1106" t="s">
        <v>5277</v>
      </c>
      <c r="N346" s="1106" t="s">
        <v>5278</v>
      </c>
      <c r="O346" s="1106" t="s">
        <v>15</v>
      </c>
      <c r="P346" s="1106" t="s">
        <v>16</v>
      </c>
      <c r="Q346" s="1106" t="s">
        <v>4262</v>
      </c>
      <c r="R346" s="1106" t="s">
        <v>3006</v>
      </c>
      <c r="S346" s="1106" t="s">
        <v>340</v>
      </c>
      <c r="T346" s="1106" t="s">
        <v>22</v>
      </c>
      <c r="U346" s="1106" t="s">
        <v>274</v>
      </c>
      <c r="V346" s="1106" t="s">
        <v>341</v>
      </c>
      <c r="W346" s="1116">
        <v>45085</v>
      </c>
      <c r="X346" s="1116">
        <v>46913</v>
      </c>
      <c r="Y346" s="1106" t="s">
        <v>5281</v>
      </c>
      <c r="Z346" s="1106" t="s">
        <v>5282</v>
      </c>
      <c r="AA346" s="1106" t="s">
        <v>5283</v>
      </c>
      <c r="AB346" s="465">
        <v>45441</v>
      </c>
      <c r="AC346" s="1111" t="s">
        <v>4163</v>
      </c>
      <c r="AD346" s="1114">
        <v>43613</v>
      </c>
    </row>
    <row r="347" spans="1:30" ht="15.75" customHeight="1">
      <c r="A347" s="1106" t="s">
        <v>10</v>
      </c>
      <c r="B347" s="1106" t="s">
        <v>11</v>
      </c>
      <c r="C347" s="1106" t="s">
        <v>28</v>
      </c>
      <c r="D347" s="1106" t="s">
        <v>13</v>
      </c>
      <c r="E347" s="1106" t="s">
        <v>3756</v>
      </c>
      <c r="F347" s="1107" t="str">
        <f t="array" ref="F347">IFERROR(INDEX(UIID!$K$2:$K1956, MATCH(CONCATENATE(B347,D347,G347,J347), UIID!$B$2:$B1956&amp;UIID!$D$2:$D1956&amp;UIID!$G$2:$G1956&amp;UIID!$H$2:$H1956, 0),), "Not Found")</f>
        <v>0722-0116</v>
      </c>
      <c r="G347" s="1106" t="s">
        <v>320</v>
      </c>
      <c r="H347" s="1106"/>
      <c r="I347" s="1106" t="s">
        <v>5276</v>
      </c>
      <c r="J347" s="1108" t="s">
        <v>3832</v>
      </c>
      <c r="K347" s="1106">
        <v>10.3257256219739</v>
      </c>
      <c r="L347" s="1106">
        <v>123.919973207818</v>
      </c>
      <c r="M347" s="1106" t="s">
        <v>5277</v>
      </c>
      <c r="N347" s="1106" t="s">
        <v>5278</v>
      </c>
      <c r="O347" s="1106" t="s">
        <v>15</v>
      </c>
      <c r="P347" s="1106" t="s">
        <v>16</v>
      </c>
      <c r="Q347" s="1106" t="s">
        <v>4262</v>
      </c>
      <c r="R347" s="1106" t="s">
        <v>3006</v>
      </c>
      <c r="S347" s="1106" t="s">
        <v>342</v>
      </c>
      <c r="T347" s="1106" t="s">
        <v>22</v>
      </c>
      <c r="U347" s="1106" t="s">
        <v>274</v>
      </c>
      <c r="V347" s="1106" t="s">
        <v>343</v>
      </c>
      <c r="W347" s="1116">
        <v>45085</v>
      </c>
      <c r="X347" s="1116">
        <v>46913</v>
      </c>
      <c r="Y347" s="1106" t="s">
        <v>5281</v>
      </c>
      <c r="Z347" s="1106" t="s">
        <v>5282</v>
      </c>
      <c r="AA347" s="1106" t="s">
        <v>5283</v>
      </c>
      <c r="AB347" s="465">
        <v>45441</v>
      </c>
      <c r="AC347" s="1111" t="s">
        <v>4163</v>
      </c>
      <c r="AD347" s="1114">
        <v>43613</v>
      </c>
    </row>
    <row r="348" spans="1:30" ht="15.75" customHeight="1">
      <c r="A348" s="1106" t="s">
        <v>10</v>
      </c>
      <c r="B348" s="1106" t="s">
        <v>11</v>
      </c>
      <c r="C348" s="1106" t="s">
        <v>28</v>
      </c>
      <c r="D348" s="1106" t="s">
        <v>13</v>
      </c>
      <c r="E348" s="1106" t="s">
        <v>3756</v>
      </c>
      <c r="F348" s="1107" t="str">
        <f t="array" ref="F348">IFERROR(INDEX(UIID!$K$2:$K1956, MATCH(CONCATENATE(B348,D348,G348,J348), UIID!$B$2:$B1956&amp;UIID!$D$2:$D1956&amp;UIID!$G$2:$G1956&amp;UIID!$H$2:$H1956, 0),), "Not Found")</f>
        <v>0722-0116</v>
      </c>
      <c r="G348" s="1106" t="s">
        <v>320</v>
      </c>
      <c r="H348" s="1106"/>
      <c r="I348" s="1106" t="s">
        <v>5276</v>
      </c>
      <c r="J348" s="1108" t="s">
        <v>3832</v>
      </c>
      <c r="K348" s="1106">
        <v>10.3257256219739</v>
      </c>
      <c r="L348" s="1106">
        <v>123.919973207818</v>
      </c>
      <c r="M348" s="1106" t="s">
        <v>5277</v>
      </c>
      <c r="N348" s="1106" t="s">
        <v>5278</v>
      </c>
      <c r="O348" s="1106" t="s">
        <v>15</v>
      </c>
      <c r="P348" s="1106" t="s">
        <v>16</v>
      </c>
      <c r="Q348" s="1106" t="s">
        <v>4262</v>
      </c>
      <c r="R348" s="1106" t="s">
        <v>3006</v>
      </c>
      <c r="S348" s="1106" t="s">
        <v>344</v>
      </c>
      <c r="T348" s="1106" t="s">
        <v>22</v>
      </c>
      <c r="U348" s="1106" t="s">
        <v>332</v>
      </c>
      <c r="V348" s="1106" t="s">
        <v>345</v>
      </c>
      <c r="W348" s="1116">
        <v>45085</v>
      </c>
      <c r="X348" s="1116">
        <v>46913</v>
      </c>
      <c r="Y348" s="1106" t="s">
        <v>4283</v>
      </c>
      <c r="Z348" s="1106" t="s">
        <v>4283</v>
      </c>
      <c r="AA348" s="1106" t="s">
        <v>4283</v>
      </c>
      <c r="AB348" s="465">
        <v>45758</v>
      </c>
      <c r="AC348" s="1111" t="s">
        <v>4163</v>
      </c>
      <c r="AD348" s="1114">
        <v>42718</v>
      </c>
    </row>
    <row r="349" spans="1:30" ht="15.75" customHeight="1">
      <c r="A349" s="1106" t="s">
        <v>10</v>
      </c>
      <c r="B349" s="1106" t="s">
        <v>11</v>
      </c>
      <c r="C349" s="1106" t="s">
        <v>146</v>
      </c>
      <c r="D349" s="1106" t="s">
        <v>147</v>
      </c>
      <c r="E349" s="1106" t="s">
        <v>123</v>
      </c>
      <c r="F349" s="1107" t="str">
        <f t="array" ref="F349">IFERROR(INDEX(UIID!$K$2:$K1956, MATCH(CONCATENATE(B349,D349,G349,J349), UIID!$B$2:$B1956&amp;UIID!$D$2:$D1956&amp;UIID!$G$2:$G1956&amp;UIID!$H$2:$H1956, 0),), "Not Found")</f>
        <v>0722-0124</v>
      </c>
      <c r="G349" s="1106" t="s">
        <v>148</v>
      </c>
      <c r="H349" s="1106"/>
      <c r="I349" s="1106" t="s">
        <v>5284</v>
      </c>
      <c r="J349" s="1106" t="s">
        <v>149</v>
      </c>
      <c r="K349" s="1106">
        <v>10.433933031408699</v>
      </c>
      <c r="L349" s="1106">
        <v>124.00838795866299</v>
      </c>
      <c r="M349" s="1106" t="s">
        <v>150</v>
      </c>
      <c r="N349" s="1106"/>
      <c r="O349" s="1106" t="s">
        <v>15</v>
      </c>
      <c r="P349" s="1106" t="s">
        <v>16</v>
      </c>
      <c r="Q349" s="1106" t="s">
        <v>4262</v>
      </c>
      <c r="R349" s="1106" t="s">
        <v>3006</v>
      </c>
      <c r="S349" s="1106" t="s">
        <v>151</v>
      </c>
      <c r="T349" s="1106" t="s">
        <v>22</v>
      </c>
      <c r="U349" s="1106" t="s">
        <v>152</v>
      </c>
      <c r="V349" s="1106" t="s">
        <v>153</v>
      </c>
      <c r="W349" s="1116">
        <v>45328</v>
      </c>
      <c r="X349" s="1116">
        <v>47156</v>
      </c>
      <c r="Y349" s="1106" t="s">
        <v>5285</v>
      </c>
      <c r="Z349" s="1106" t="s">
        <v>22</v>
      </c>
      <c r="AA349" s="1106" t="s">
        <v>22</v>
      </c>
      <c r="AB349" s="462"/>
      <c r="AC349" s="1111"/>
      <c r="AD349" s="1114">
        <v>43116</v>
      </c>
    </row>
    <row r="350" spans="1:30" ht="15.75" customHeight="1">
      <c r="A350" s="1106" t="s">
        <v>10</v>
      </c>
      <c r="B350" s="1106" t="s">
        <v>11</v>
      </c>
      <c r="C350" s="1106" t="s">
        <v>176</v>
      </c>
      <c r="D350" s="1106" t="s">
        <v>3759</v>
      </c>
      <c r="E350" s="1106" t="s">
        <v>3756</v>
      </c>
      <c r="F350" s="1107" t="str">
        <f t="array" ref="F350">IFERROR(INDEX(UIID!$K$2:$K1956, MATCH(CONCATENATE(B350,D350,G350,J350), UIID!$B$2:$B1956&amp;UIID!$D$2:$D1956&amp;UIID!$G$2:$G1956&amp;UIID!$H$2:$H1956, 0),), "Not Found")</f>
        <v>0722-0065</v>
      </c>
      <c r="G350" s="1106" t="s">
        <v>775</v>
      </c>
      <c r="H350" s="1106"/>
      <c r="I350" s="1106" t="s">
        <v>5286</v>
      </c>
      <c r="J350" s="1106" t="s">
        <v>776</v>
      </c>
      <c r="K350" s="1106">
        <v>10.304293350041201</v>
      </c>
      <c r="L350" s="1106">
        <v>123.954020280832</v>
      </c>
      <c r="M350" s="1106" t="s">
        <v>777</v>
      </c>
      <c r="N350" s="1106" t="s">
        <v>5287</v>
      </c>
      <c r="O350" s="1106" t="s">
        <v>15</v>
      </c>
      <c r="P350" s="1106" t="s">
        <v>16</v>
      </c>
      <c r="Q350" s="1106" t="s">
        <v>35</v>
      </c>
      <c r="R350" s="1106" t="s">
        <v>143</v>
      </c>
      <c r="S350" s="1106" t="s">
        <v>144</v>
      </c>
      <c r="T350" s="1106" t="s">
        <v>4164</v>
      </c>
      <c r="U350" s="1106" t="s">
        <v>778</v>
      </c>
      <c r="V350" s="1106">
        <v>201507022082</v>
      </c>
      <c r="W350" s="1116">
        <v>45436</v>
      </c>
      <c r="X350" s="1116">
        <v>47265</v>
      </c>
      <c r="Y350" s="1106" t="s">
        <v>4283</v>
      </c>
      <c r="Z350" s="1106" t="s">
        <v>4283</v>
      </c>
      <c r="AA350" s="1106" t="s">
        <v>4283</v>
      </c>
      <c r="AB350" s="465">
        <v>45516</v>
      </c>
      <c r="AC350" s="1111" t="s">
        <v>4163</v>
      </c>
      <c r="AD350" s="1114">
        <v>42142</v>
      </c>
    </row>
    <row r="351" spans="1:30" ht="15.75" customHeight="1">
      <c r="A351" s="1106" t="s">
        <v>10</v>
      </c>
      <c r="B351" s="1106" t="s">
        <v>11</v>
      </c>
      <c r="C351" s="1106" t="s">
        <v>176</v>
      </c>
      <c r="D351" s="1106" t="s">
        <v>3759</v>
      </c>
      <c r="E351" s="1106" t="s">
        <v>3756</v>
      </c>
      <c r="F351" s="1107" t="str">
        <f t="array" ref="F351">IFERROR(INDEX(UIID!$K$2:$K1956, MATCH(CONCATENATE(B351,D351,G351,J351), UIID!$B$2:$B1956&amp;UIID!$D$2:$D1956&amp;UIID!$G$2:$G1956&amp;UIID!$H$2:$H1956, 0),), "Not Found")</f>
        <v>0722-0065</v>
      </c>
      <c r="G351" s="1106" t="s">
        <v>775</v>
      </c>
      <c r="H351" s="1106"/>
      <c r="I351" s="1106" t="s">
        <v>5286</v>
      </c>
      <c r="J351" s="1106" t="s">
        <v>776</v>
      </c>
      <c r="K351" s="1106">
        <v>10.304293350041201</v>
      </c>
      <c r="L351" s="1106">
        <v>123.954020280832</v>
      </c>
      <c r="M351" s="1106" t="s">
        <v>777</v>
      </c>
      <c r="N351" s="1106" t="s">
        <v>5287</v>
      </c>
      <c r="O351" s="1106" t="s">
        <v>15</v>
      </c>
      <c r="P351" s="1106" t="s">
        <v>16</v>
      </c>
      <c r="Q351" s="1106" t="s">
        <v>35</v>
      </c>
      <c r="R351" s="1106" t="s">
        <v>84</v>
      </c>
      <c r="S351" s="1106" t="s">
        <v>85</v>
      </c>
      <c r="T351" s="1106" t="s">
        <v>4164</v>
      </c>
      <c r="U351" s="1106" t="s">
        <v>261</v>
      </c>
      <c r="V351" s="1106">
        <v>201507022083</v>
      </c>
      <c r="W351" s="1116">
        <v>45443</v>
      </c>
      <c r="X351" s="1116">
        <v>47270</v>
      </c>
      <c r="Y351" s="1106" t="s">
        <v>4283</v>
      </c>
      <c r="Z351" s="1106" t="s">
        <v>4283</v>
      </c>
      <c r="AA351" s="1106" t="s">
        <v>4283</v>
      </c>
      <c r="AB351" s="465">
        <v>45516</v>
      </c>
      <c r="AC351" s="1111" t="s">
        <v>4163</v>
      </c>
      <c r="AD351" s="1114">
        <v>42142</v>
      </c>
    </row>
    <row r="352" spans="1:30" ht="15.75" customHeight="1">
      <c r="A352" s="1106" t="s">
        <v>10</v>
      </c>
      <c r="B352" s="1106" t="s">
        <v>11</v>
      </c>
      <c r="C352" s="1106" t="s">
        <v>176</v>
      </c>
      <c r="D352" s="1106" t="s">
        <v>3759</v>
      </c>
      <c r="E352" s="1106" t="s">
        <v>3756</v>
      </c>
      <c r="F352" s="1107" t="str">
        <f t="array" ref="F352">IFERROR(INDEX(UIID!$K$2:$K1956, MATCH(CONCATENATE(B352,D352,G352,J352), UIID!$B$2:$B1956&amp;UIID!$D$2:$D1956&amp;UIID!$G$2:$G1956&amp;UIID!$H$2:$H1956, 0),), "Not Found")</f>
        <v>0722-0065</v>
      </c>
      <c r="G352" s="1106" t="s">
        <v>775</v>
      </c>
      <c r="H352" s="1106"/>
      <c r="I352" s="1106" t="s">
        <v>5286</v>
      </c>
      <c r="J352" s="1106" t="s">
        <v>776</v>
      </c>
      <c r="K352" s="1106">
        <v>10.304293350041201</v>
      </c>
      <c r="L352" s="1106">
        <v>123.954020280832</v>
      </c>
      <c r="M352" s="1106" t="s">
        <v>777</v>
      </c>
      <c r="N352" s="1106" t="s">
        <v>5287</v>
      </c>
      <c r="O352" s="1106" t="s">
        <v>15</v>
      </c>
      <c r="P352" s="1106" t="s">
        <v>16</v>
      </c>
      <c r="Q352" s="1106" t="s">
        <v>35</v>
      </c>
      <c r="R352" s="1106" t="s">
        <v>84</v>
      </c>
      <c r="S352" s="1106" t="s">
        <v>93</v>
      </c>
      <c r="T352" s="1106" t="s">
        <v>4213</v>
      </c>
      <c r="U352" s="1106" t="s">
        <v>94</v>
      </c>
      <c r="V352" s="1106" t="s">
        <v>779</v>
      </c>
      <c r="W352" s="1116">
        <v>45443</v>
      </c>
      <c r="X352" s="1116">
        <v>47270</v>
      </c>
      <c r="Y352" s="1106" t="s">
        <v>4283</v>
      </c>
      <c r="Z352" s="1106" t="s">
        <v>4283</v>
      </c>
      <c r="AA352" s="1106" t="s">
        <v>4283</v>
      </c>
      <c r="AB352" s="465">
        <v>45516</v>
      </c>
      <c r="AC352" s="1111" t="s">
        <v>4163</v>
      </c>
      <c r="AD352" s="1114">
        <v>42367</v>
      </c>
    </row>
    <row r="353" spans="1:30" ht="15.75" customHeight="1">
      <c r="A353" s="1106" t="s">
        <v>10</v>
      </c>
      <c r="B353" s="1106" t="s">
        <v>11</v>
      </c>
      <c r="C353" s="1106" t="s">
        <v>176</v>
      </c>
      <c r="D353" s="1106" t="s">
        <v>3759</v>
      </c>
      <c r="E353" s="1106" t="s">
        <v>3756</v>
      </c>
      <c r="F353" s="1107" t="str">
        <f t="array" ref="F353">IFERROR(INDEX(UIID!$K$2:$K1956, MATCH(CONCATENATE(B353,D353,G353,J353), UIID!$B$2:$B1956&amp;UIID!$D$2:$D1956&amp;UIID!$G$2:$G1956&amp;UIID!$H$2:$H1956, 0),), "Not Found")</f>
        <v>0722-0065</v>
      </c>
      <c r="G353" s="1106" t="s">
        <v>775</v>
      </c>
      <c r="H353" s="1106"/>
      <c r="I353" s="1106" t="s">
        <v>5286</v>
      </c>
      <c r="J353" s="1106" t="s">
        <v>776</v>
      </c>
      <c r="K353" s="1106">
        <v>10.304293350041201</v>
      </c>
      <c r="L353" s="1106">
        <v>123.954020280832</v>
      </c>
      <c r="M353" s="1106" t="s">
        <v>777</v>
      </c>
      <c r="N353" s="1106" t="s">
        <v>5287</v>
      </c>
      <c r="O353" s="1106" t="s">
        <v>15</v>
      </c>
      <c r="P353" s="1106" t="s">
        <v>16</v>
      </c>
      <c r="Q353" s="1106" t="s">
        <v>35</v>
      </c>
      <c r="R353" s="1106" t="s">
        <v>87</v>
      </c>
      <c r="S353" s="1106" t="s">
        <v>2497</v>
      </c>
      <c r="T353" s="1106" t="s">
        <v>4164</v>
      </c>
      <c r="U353" s="1106" t="s">
        <v>780</v>
      </c>
      <c r="V353" s="1106" t="s">
        <v>781</v>
      </c>
      <c r="W353" s="1116">
        <v>45443</v>
      </c>
      <c r="X353" s="1116">
        <v>47270</v>
      </c>
      <c r="Y353" s="1106" t="s">
        <v>4283</v>
      </c>
      <c r="Z353" s="1106" t="s">
        <v>4283</v>
      </c>
      <c r="AA353" s="1106" t="s">
        <v>4283</v>
      </c>
      <c r="AB353" s="462"/>
      <c r="AC353" s="1111"/>
      <c r="AD353" s="1114">
        <v>42409</v>
      </c>
    </row>
    <row r="354" spans="1:30" ht="15.75" customHeight="1">
      <c r="A354" s="1106" t="s">
        <v>10</v>
      </c>
      <c r="B354" s="1106" t="s">
        <v>11</v>
      </c>
      <c r="C354" s="1106" t="s">
        <v>176</v>
      </c>
      <c r="D354" s="1106" t="s">
        <v>3759</v>
      </c>
      <c r="E354" s="1106" t="s">
        <v>3756</v>
      </c>
      <c r="F354" s="1107" t="str">
        <f t="array" ref="F354">IFERROR(INDEX(UIID!$K$2:$K1956, MATCH(CONCATENATE(B354,D354,G354,J354), UIID!$B$2:$B1956&amp;UIID!$D$2:$D1956&amp;UIID!$G$2:$G1956&amp;UIID!$H$2:$H1956, 0),), "Not Found")</f>
        <v>0722-0065</v>
      </c>
      <c r="G354" s="1106" t="s">
        <v>775</v>
      </c>
      <c r="H354" s="1106"/>
      <c r="I354" s="1106" t="s">
        <v>5286</v>
      </c>
      <c r="J354" s="1106" t="s">
        <v>776</v>
      </c>
      <c r="K354" s="1106">
        <v>10.304293350041201</v>
      </c>
      <c r="L354" s="1106">
        <v>123.954020280832</v>
      </c>
      <c r="M354" s="1106" t="s">
        <v>777</v>
      </c>
      <c r="N354" s="1106" t="s">
        <v>5287</v>
      </c>
      <c r="O354" s="1106" t="s">
        <v>15</v>
      </c>
      <c r="P354" s="1106" t="s">
        <v>16</v>
      </c>
      <c r="Q354" s="1106" t="s">
        <v>35</v>
      </c>
      <c r="R354" s="1106" t="s">
        <v>87</v>
      </c>
      <c r="S354" s="1106" t="s">
        <v>434</v>
      </c>
      <c r="T354" s="1106" t="s">
        <v>4164</v>
      </c>
      <c r="U354" s="1106" t="s">
        <v>152</v>
      </c>
      <c r="V354" s="1106" t="s">
        <v>782</v>
      </c>
      <c r="W354" s="1116">
        <v>45419</v>
      </c>
      <c r="X354" s="1116">
        <v>47246</v>
      </c>
      <c r="Y354" s="1106" t="s">
        <v>5288</v>
      </c>
      <c r="Z354" s="1106" t="s">
        <v>5289</v>
      </c>
      <c r="AA354" s="1117">
        <v>46576</v>
      </c>
      <c r="AB354" s="462"/>
      <c r="AC354" s="1111"/>
      <c r="AD354" s="1114">
        <v>42468</v>
      </c>
    </row>
    <row r="355" spans="1:30" ht="15.75" customHeight="1">
      <c r="A355" s="1106" t="s">
        <v>10</v>
      </c>
      <c r="B355" s="1106" t="s">
        <v>11</v>
      </c>
      <c r="C355" s="1106" t="s">
        <v>28</v>
      </c>
      <c r="D355" s="1106" t="s">
        <v>13</v>
      </c>
      <c r="E355" s="1106" t="s">
        <v>3756</v>
      </c>
      <c r="F355" s="1107" t="str">
        <f t="array" ref="F355">IFERROR(INDEX(UIID!$K$2:$K1956, MATCH(CONCATENATE(B355,D355,G355,J355), UIID!$B$2:$B1956&amp;UIID!$D$2:$D1956&amp;UIID!$G$2:$G1956&amp;UIID!$H$2:$H1956, 0),), "Not Found")</f>
        <v>0722-0027</v>
      </c>
      <c r="G355" s="1106" t="s">
        <v>787</v>
      </c>
      <c r="H355" s="1106"/>
      <c r="I355" s="1106" t="s">
        <v>5290</v>
      </c>
      <c r="J355" s="1106" t="s">
        <v>788</v>
      </c>
      <c r="K355" s="1106">
        <v>10.372255686067</v>
      </c>
      <c r="L355" s="1106">
        <v>123.91835596334199</v>
      </c>
      <c r="M355" s="1106" t="s">
        <v>789</v>
      </c>
      <c r="N355" s="1106"/>
      <c r="O355" s="1106" t="s">
        <v>15</v>
      </c>
      <c r="P355" s="1106" t="s">
        <v>16</v>
      </c>
      <c r="Q355" s="1106" t="s">
        <v>4262</v>
      </c>
      <c r="R355" s="1106" t="s">
        <v>3006</v>
      </c>
      <c r="S355" s="1106" t="s">
        <v>790</v>
      </c>
      <c r="T355" s="1106" t="s">
        <v>22</v>
      </c>
      <c r="U355" s="1106" t="s">
        <v>59</v>
      </c>
      <c r="V355" s="1106">
        <v>1107020044</v>
      </c>
      <c r="W355" s="1116">
        <v>45426</v>
      </c>
      <c r="X355" s="1116">
        <v>47253</v>
      </c>
      <c r="Y355" s="1106" t="s">
        <v>5291</v>
      </c>
      <c r="Z355" s="1106" t="s">
        <v>5292</v>
      </c>
      <c r="AA355" s="1106" t="s">
        <v>4283</v>
      </c>
      <c r="AB355" s="465">
        <v>45490</v>
      </c>
      <c r="AC355" s="1111" t="s">
        <v>4163</v>
      </c>
      <c r="AD355" s="1114">
        <v>40667</v>
      </c>
    </row>
    <row r="356" spans="1:30" ht="15.75" customHeight="1">
      <c r="A356" s="1106" t="s">
        <v>10</v>
      </c>
      <c r="B356" s="1106" t="s">
        <v>11</v>
      </c>
      <c r="C356" s="1106" t="s">
        <v>28</v>
      </c>
      <c r="D356" s="1106" t="s">
        <v>13</v>
      </c>
      <c r="E356" s="1106" t="s">
        <v>3756</v>
      </c>
      <c r="F356" s="1107" t="str">
        <f t="array" ref="F356">IFERROR(INDEX(UIID!$K$2:$K1956, MATCH(CONCATENATE(B356,D356,G356,J356), UIID!$B$2:$B1956&amp;UIID!$D$2:$D1956&amp;UIID!$G$2:$G1956&amp;UIID!$H$2:$H1956, 0),), "Not Found")</f>
        <v>0722-0027</v>
      </c>
      <c r="G356" s="1106" t="s">
        <v>787</v>
      </c>
      <c r="H356" s="1106"/>
      <c r="I356" s="1106" t="s">
        <v>5290</v>
      </c>
      <c r="J356" s="1106" t="s">
        <v>788</v>
      </c>
      <c r="K356" s="1106">
        <v>10.372255686067</v>
      </c>
      <c r="L356" s="1106">
        <v>123.91835596334199</v>
      </c>
      <c r="M356" s="1106" t="s">
        <v>789</v>
      </c>
      <c r="N356" s="1106"/>
      <c r="O356" s="1106" t="s">
        <v>15</v>
      </c>
      <c r="P356" s="1106" t="s">
        <v>16</v>
      </c>
      <c r="Q356" s="1106" t="s">
        <v>4262</v>
      </c>
      <c r="R356" s="1106" t="s">
        <v>3006</v>
      </c>
      <c r="S356" s="1106" t="s">
        <v>791</v>
      </c>
      <c r="T356" s="1106" t="s">
        <v>22</v>
      </c>
      <c r="U356" s="1106" t="s">
        <v>59</v>
      </c>
      <c r="V356" s="1106">
        <v>1107020045</v>
      </c>
      <c r="W356" s="1116">
        <v>45426</v>
      </c>
      <c r="X356" s="1116">
        <v>47253</v>
      </c>
      <c r="Y356" s="1106" t="s">
        <v>5291</v>
      </c>
      <c r="Z356" s="1106" t="s">
        <v>5292</v>
      </c>
      <c r="AA356" s="1106" t="s">
        <v>4283</v>
      </c>
      <c r="AB356" s="465">
        <v>45490</v>
      </c>
      <c r="AC356" s="1111" t="s">
        <v>4163</v>
      </c>
      <c r="AD356" s="1114">
        <v>40667</v>
      </c>
    </row>
    <row r="357" spans="1:30" ht="15.75" customHeight="1">
      <c r="A357" s="1106" t="s">
        <v>10</v>
      </c>
      <c r="B357" s="1106" t="s">
        <v>11</v>
      </c>
      <c r="C357" s="1106" t="s">
        <v>28</v>
      </c>
      <c r="D357" s="1106" t="s">
        <v>13</v>
      </c>
      <c r="E357" s="1106" t="s">
        <v>3756</v>
      </c>
      <c r="F357" s="1107" t="str">
        <f t="array" ref="F357">IFERROR(INDEX(UIID!$K$2:$K1956, MATCH(CONCATENATE(B357,D357,G357,J357), UIID!$B$2:$B1956&amp;UIID!$D$2:$D1956&amp;UIID!$G$2:$G1956&amp;UIID!$H$2:$H1956, 0),), "Not Found")</f>
        <v>0722-0027</v>
      </c>
      <c r="G357" s="1106" t="s">
        <v>787</v>
      </c>
      <c r="H357" s="1106"/>
      <c r="I357" s="1106" t="s">
        <v>5290</v>
      </c>
      <c r="J357" s="1106" t="s">
        <v>788</v>
      </c>
      <c r="K357" s="1106">
        <v>10.372255686067</v>
      </c>
      <c r="L357" s="1106">
        <v>123.91835596334199</v>
      </c>
      <c r="M357" s="1106" t="s">
        <v>789</v>
      </c>
      <c r="N357" s="1106"/>
      <c r="O357" s="1106" t="s">
        <v>15</v>
      </c>
      <c r="P357" s="1106" t="s">
        <v>16</v>
      </c>
      <c r="Q357" s="1106" t="s">
        <v>4262</v>
      </c>
      <c r="R357" s="1106" t="s">
        <v>3006</v>
      </c>
      <c r="S357" s="1106" t="s">
        <v>792</v>
      </c>
      <c r="T357" s="1106" t="s">
        <v>22</v>
      </c>
      <c r="U357" s="1106" t="s">
        <v>59</v>
      </c>
      <c r="V357" s="1106">
        <v>1107020046</v>
      </c>
      <c r="W357" s="1116">
        <v>45426</v>
      </c>
      <c r="X357" s="1116">
        <v>47253</v>
      </c>
      <c r="Y357" s="1106" t="s">
        <v>5291</v>
      </c>
      <c r="Z357" s="1106" t="s">
        <v>5292</v>
      </c>
      <c r="AA357" s="1106" t="s">
        <v>4283</v>
      </c>
      <c r="AB357" s="465">
        <v>45490</v>
      </c>
      <c r="AC357" s="1111" t="s">
        <v>4163</v>
      </c>
      <c r="AD357" s="1114">
        <v>40667</v>
      </c>
    </row>
    <row r="358" spans="1:30" ht="15.75" customHeight="1">
      <c r="A358" s="1106" t="s">
        <v>10</v>
      </c>
      <c r="B358" s="1106" t="s">
        <v>11</v>
      </c>
      <c r="C358" s="1106" t="s">
        <v>28</v>
      </c>
      <c r="D358" s="1106" t="s">
        <v>13</v>
      </c>
      <c r="E358" s="1106" t="s">
        <v>3756</v>
      </c>
      <c r="F358" s="1107" t="str">
        <f t="array" ref="F358">IFERROR(INDEX(UIID!$K$2:$K1956, MATCH(CONCATENATE(B358,D358,G358,J358), UIID!$B$2:$B1956&amp;UIID!$D$2:$D1956&amp;UIID!$G$2:$G1956&amp;UIID!$H$2:$H1956, 0),), "Not Found")</f>
        <v>0722-0026</v>
      </c>
      <c r="G358" s="1106" t="s">
        <v>787</v>
      </c>
      <c r="H358" s="1106"/>
      <c r="I358" s="1106" t="s">
        <v>5290</v>
      </c>
      <c r="J358" s="1106" t="s">
        <v>793</v>
      </c>
      <c r="K358" s="1106">
        <v>10.3776600261463</v>
      </c>
      <c r="L358" s="1106">
        <v>123.920365680373</v>
      </c>
      <c r="M358" s="1106" t="s">
        <v>789</v>
      </c>
      <c r="N358" s="1106"/>
      <c r="O358" s="1106" t="s">
        <v>15</v>
      </c>
      <c r="P358" s="1106" t="s">
        <v>16</v>
      </c>
      <c r="Q358" s="1106" t="s">
        <v>4262</v>
      </c>
      <c r="R358" s="1106" t="s">
        <v>3006</v>
      </c>
      <c r="S358" s="1106" t="s">
        <v>794</v>
      </c>
      <c r="T358" s="1106" t="s">
        <v>22</v>
      </c>
      <c r="U358" s="1106" t="s">
        <v>59</v>
      </c>
      <c r="V358" s="1106">
        <v>1107020043</v>
      </c>
      <c r="W358" s="1116">
        <v>45426</v>
      </c>
      <c r="X358" s="1116">
        <v>47253</v>
      </c>
      <c r="Y358" s="1106" t="s">
        <v>4283</v>
      </c>
      <c r="Z358" s="1106" t="s">
        <v>4283</v>
      </c>
      <c r="AA358" s="1106" t="s">
        <v>4283</v>
      </c>
      <c r="AB358" s="465">
        <v>45490</v>
      </c>
      <c r="AC358" s="1111" t="s">
        <v>4163</v>
      </c>
      <c r="AD358" s="1121"/>
    </row>
    <row r="359" spans="1:30" ht="15.75" customHeight="1">
      <c r="A359" s="1106" t="s">
        <v>10</v>
      </c>
      <c r="B359" s="1106" t="s">
        <v>11</v>
      </c>
      <c r="C359" s="1106" t="s">
        <v>28</v>
      </c>
      <c r="D359" s="1106" t="s">
        <v>13</v>
      </c>
      <c r="E359" s="1106" t="s">
        <v>3756</v>
      </c>
      <c r="F359" s="1107" t="str">
        <f t="array" ref="F359">IFERROR(INDEX(UIID!$K$2:$K1956, MATCH(CONCATENATE(B359,D359,G359,J359), UIID!$B$2:$B1956&amp;UIID!$D$2:$D1956&amp;UIID!$G$2:$G1956&amp;UIID!$H$2:$H1956, 0),), "Not Found")</f>
        <v>0722-0026</v>
      </c>
      <c r="G359" s="1106" t="s">
        <v>787</v>
      </c>
      <c r="H359" s="1106"/>
      <c r="I359" s="1106" t="s">
        <v>5290</v>
      </c>
      <c r="J359" s="1106" t="s">
        <v>793</v>
      </c>
      <c r="K359" s="1106">
        <v>10.3776600261463</v>
      </c>
      <c r="L359" s="1106">
        <v>123.920365680373</v>
      </c>
      <c r="M359" s="1106" t="s">
        <v>789</v>
      </c>
      <c r="N359" s="1106"/>
      <c r="O359" s="1106" t="s">
        <v>15</v>
      </c>
      <c r="P359" s="1106" t="s">
        <v>16</v>
      </c>
      <c r="Q359" s="1106" t="s">
        <v>4262</v>
      </c>
      <c r="R359" s="1106" t="s">
        <v>3006</v>
      </c>
      <c r="S359" s="1106" t="s">
        <v>790</v>
      </c>
      <c r="T359" s="1106" t="s">
        <v>22</v>
      </c>
      <c r="U359" s="1106" t="s">
        <v>59</v>
      </c>
      <c r="V359" s="1106">
        <v>1107020040</v>
      </c>
      <c r="W359" s="1116">
        <v>45426</v>
      </c>
      <c r="X359" s="1116">
        <v>47253</v>
      </c>
      <c r="Y359" s="1106" t="s">
        <v>4283</v>
      </c>
      <c r="Z359" s="1106" t="s">
        <v>4283</v>
      </c>
      <c r="AA359" s="1106" t="s">
        <v>4283</v>
      </c>
      <c r="AB359" s="465">
        <v>45490</v>
      </c>
      <c r="AC359" s="1111" t="s">
        <v>4163</v>
      </c>
      <c r="AD359" s="1121"/>
    </row>
    <row r="360" spans="1:30" ht="15.75" customHeight="1">
      <c r="A360" s="1106" t="s">
        <v>10</v>
      </c>
      <c r="B360" s="1106" t="s">
        <v>11</v>
      </c>
      <c r="C360" s="1106" t="s">
        <v>28</v>
      </c>
      <c r="D360" s="1106" t="s">
        <v>13</v>
      </c>
      <c r="E360" s="1106" t="s">
        <v>3756</v>
      </c>
      <c r="F360" s="1107" t="str">
        <f t="array" ref="F360">IFERROR(INDEX(UIID!$K$2:$K1956, MATCH(CONCATENATE(B360,D360,G360,J360), UIID!$B$2:$B1956&amp;UIID!$D$2:$D1956&amp;UIID!$G$2:$G1956&amp;UIID!$H$2:$H1956, 0),), "Not Found")</f>
        <v>0722-0026</v>
      </c>
      <c r="G360" s="1106" t="s">
        <v>787</v>
      </c>
      <c r="H360" s="1106"/>
      <c r="I360" s="1106" t="s">
        <v>5290</v>
      </c>
      <c r="J360" s="1106" t="s">
        <v>793</v>
      </c>
      <c r="K360" s="1106">
        <v>10.3776600261463</v>
      </c>
      <c r="L360" s="1106">
        <v>123.920365680373</v>
      </c>
      <c r="M360" s="1106" t="s">
        <v>789</v>
      </c>
      <c r="N360" s="1106"/>
      <c r="O360" s="1106" t="s">
        <v>15</v>
      </c>
      <c r="P360" s="1106" t="s">
        <v>16</v>
      </c>
      <c r="Q360" s="1106" t="s">
        <v>4262</v>
      </c>
      <c r="R360" s="1106" t="s">
        <v>3006</v>
      </c>
      <c r="S360" s="1106" t="s">
        <v>791</v>
      </c>
      <c r="T360" s="1106" t="s">
        <v>22</v>
      </c>
      <c r="U360" s="1106" t="s">
        <v>59</v>
      </c>
      <c r="V360" s="1106">
        <v>1107020041</v>
      </c>
      <c r="W360" s="1116">
        <v>45426</v>
      </c>
      <c r="X360" s="1116">
        <v>47253</v>
      </c>
      <c r="Y360" s="1106" t="s">
        <v>4283</v>
      </c>
      <c r="Z360" s="1106" t="s">
        <v>4283</v>
      </c>
      <c r="AA360" s="1106" t="s">
        <v>4283</v>
      </c>
      <c r="AB360" s="465">
        <v>45490</v>
      </c>
      <c r="AC360" s="1111" t="s">
        <v>4163</v>
      </c>
      <c r="AD360" s="1121"/>
    </row>
    <row r="361" spans="1:30" ht="15.75" customHeight="1">
      <c r="A361" s="1106" t="s">
        <v>10</v>
      </c>
      <c r="B361" s="1106" t="s">
        <v>11</v>
      </c>
      <c r="C361" s="1106" t="s">
        <v>28</v>
      </c>
      <c r="D361" s="1106" t="s">
        <v>13</v>
      </c>
      <c r="E361" s="1106" t="s">
        <v>3756</v>
      </c>
      <c r="F361" s="1107" t="str">
        <f t="array" ref="F361">IFERROR(INDEX(UIID!$K$2:$K1956, MATCH(CONCATENATE(B361,D361,G361,J361), UIID!$B$2:$B1956&amp;UIID!$D$2:$D1956&amp;UIID!$G$2:$G1956&amp;UIID!$H$2:$H1956, 0),), "Not Found")</f>
        <v>0722-0026</v>
      </c>
      <c r="G361" s="1106" t="s">
        <v>787</v>
      </c>
      <c r="H361" s="1106"/>
      <c r="I361" s="1106" t="s">
        <v>5290</v>
      </c>
      <c r="J361" s="1106" t="s">
        <v>793</v>
      </c>
      <c r="K361" s="1106">
        <v>10.3776600261463</v>
      </c>
      <c r="L361" s="1106">
        <v>123.920365680373</v>
      </c>
      <c r="M361" s="1106" t="s">
        <v>789</v>
      </c>
      <c r="N361" s="1106"/>
      <c r="O361" s="1106" t="s">
        <v>15</v>
      </c>
      <c r="P361" s="1106" t="s">
        <v>16</v>
      </c>
      <c r="Q361" s="1106" t="s">
        <v>4262</v>
      </c>
      <c r="R361" s="1106" t="s">
        <v>3006</v>
      </c>
      <c r="S361" s="1106" t="s">
        <v>792</v>
      </c>
      <c r="T361" s="1106" t="s">
        <v>22</v>
      </c>
      <c r="U361" s="1106" t="s">
        <v>59</v>
      </c>
      <c r="V361" s="1106">
        <v>1107020042</v>
      </c>
      <c r="W361" s="1116">
        <v>45426</v>
      </c>
      <c r="X361" s="1116">
        <v>47253</v>
      </c>
      <c r="Y361" s="1106" t="s">
        <v>4283</v>
      </c>
      <c r="Z361" s="1106" t="s">
        <v>4283</v>
      </c>
      <c r="AA361" s="1106" t="s">
        <v>4283</v>
      </c>
      <c r="AB361" s="465">
        <v>45490</v>
      </c>
      <c r="AC361" s="1111" t="s">
        <v>4163</v>
      </c>
      <c r="AD361" s="1121"/>
    </row>
    <row r="362" spans="1:30" ht="15.75" customHeight="1">
      <c r="A362" s="1106" t="s">
        <v>10</v>
      </c>
      <c r="B362" s="1106" t="s">
        <v>11</v>
      </c>
      <c r="C362" s="1106" t="s">
        <v>50</v>
      </c>
      <c r="D362" s="1106" t="s">
        <v>13</v>
      </c>
      <c r="E362" s="1106" t="s">
        <v>3756</v>
      </c>
      <c r="F362" s="1107" t="str">
        <f t="array" ref="F362">IFERROR(INDEX(UIID!$K$2:$K1956, MATCH(CONCATENATE(B362,D362,G362,J362), UIID!$B$2:$B1956&amp;UIID!$D$2:$D1956&amp;UIID!$G$2:$G1956&amp;UIID!$H$2:$H1956, 0),), "Not Found")</f>
        <v>0722-0114</v>
      </c>
      <c r="G362" s="1106" t="s">
        <v>806</v>
      </c>
      <c r="H362" s="1106"/>
      <c r="I362" s="1106" t="s">
        <v>5293</v>
      </c>
      <c r="J362" s="1106" t="s">
        <v>807</v>
      </c>
      <c r="K362" s="1106">
        <v>10.290163684151301</v>
      </c>
      <c r="L362" s="1106">
        <v>123.871414594325</v>
      </c>
      <c r="M362" s="1106" t="s">
        <v>808</v>
      </c>
      <c r="N362" s="1106"/>
      <c r="O362" s="1106" t="s">
        <v>15</v>
      </c>
      <c r="P362" s="1106" t="s">
        <v>16</v>
      </c>
      <c r="Q362" s="1106" t="s">
        <v>4262</v>
      </c>
      <c r="R362" s="1106" t="s">
        <v>3006</v>
      </c>
      <c r="S362" s="1106" t="s">
        <v>809</v>
      </c>
      <c r="T362" s="1106" t="s">
        <v>22</v>
      </c>
      <c r="U362" s="1106" t="s">
        <v>810</v>
      </c>
      <c r="V362" s="1106" t="s">
        <v>811</v>
      </c>
      <c r="W362" s="1116">
        <v>45107</v>
      </c>
      <c r="X362" s="1116">
        <v>46937</v>
      </c>
      <c r="Y362" s="1106" t="s">
        <v>5294</v>
      </c>
      <c r="Z362" s="1106" t="s">
        <v>5295</v>
      </c>
      <c r="AA362" s="1106" t="s">
        <v>4283</v>
      </c>
      <c r="AB362" s="465">
        <v>45770</v>
      </c>
      <c r="AC362" s="1111" t="s">
        <v>4163</v>
      </c>
      <c r="AD362" s="1114">
        <v>42440</v>
      </c>
    </row>
    <row r="363" spans="1:30" ht="15.75" customHeight="1">
      <c r="A363" s="1106" t="s">
        <v>10</v>
      </c>
      <c r="B363" s="1106" t="s">
        <v>11</v>
      </c>
      <c r="C363" s="1106" t="s">
        <v>50</v>
      </c>
      <c r="D363" s="1106" t="s">
        <v>13</v>
      </c>
      <c r="E363" s="1106" t="s">
        <v>3756</v>
      </c>
      <c r="F363" s="1107" t="str">
        <f t="array" ref="F363">IFERROR(INDEX(UIID!$K$2:$K1956, MATCH(CONCATENATE(B363,D363,G363,J363), UIID!$B$2:$B1956&amp;UIID!$D$2:$D1956&amp;UIID!$G$2:$G1956&amp;UIID!$H$2:$H1956, 0),), "Not Found")</f>
        <v>0722-0114</v>
      </c>
      <c r="G363" s="1106" t="s">
        <v>806</v>
      </c>
      <c r="H363" s="1106"/>
      <c r="I363" s="1106" t="s">
        <v>5293</v>
      </c>
      <c r="J363" s="1106" t="s">
        <v>807</v>
      </c>
      <c r="K363" s="1106">
        <v>10.290163684151301</v>
      </c>
      <c r="L363" s="1106">
        <v>123.871414594325</v>
      </c>
      <c r="M363" s="1106" t="s">
        <v>808</v>
      </c>
      <c r="N363" s="1106"/>
      <c r="O363" s="1106" t="s">
        <v>15</v>
      </c>
      <c r="P363" s="1106" t="s">
        <v>16</v>
      </c>
      <c r="Q363" s="1106" t="s">
        <v>4262</v>
      </c>
      <c r="R363" s="1106" t="s">
        <v>3006</v>
      </c>
      <c r="S363" s="1106" t="s">
        <v>812</v>
      </c>
      <c r="T363" s="1106" t="s">
        <v>22</v>
      </c>
      <c r="U363" s="1106" t="s">
        <v>56</v>
      </c>
      <c r="V363" s="1106" t="s">
        <v>813</v>
      </c>
      <c r="W363" s="1116">
        <v>45107</v>
      </c>
      <c r="X363" s="1116">
        <v>46937</v>
      </c>
      <c r="Y363" s="1106" t="s">
        <v>4283</v>
      </c>
      <c r="Z363" s="1106" t="s">
        <v>5295</v>
      </c>
      <c r="AA363" s="1106" t="s">
        <v>4283</v>
      </c>
      <c r="AB363" s="465">
        <v>45770</v>
      </c>
      <c r="AC363" s="1111" t="s">
        <v>4163</v>
      </c>
      <c r="AD363" s="1114">
        <v>42440</v>
      </c>
    </row>
    <row r="364" spans="1:30" ht="15.75" customHeight="1">
      <c r="A364" s="1106" t="s">
        <v>10</v>
      </c>
      <c r="B364" s="1106" t="s">
        <v>11</v>
      </c>
      <c r="C364" s="1106" t="s">
        <v>28</v>
      </c>
      <c r="D364" s="1106" t="s">
        <v>13</v>
      </c>
      <c r="E364" s="1106" t="s">
        <v>3756</v>
      </c>
      <c r="F364" s="1107" t="str">
        <f t="array" ref="F364">IFERROR(INDEX(UIID!$K$2:$K1956, MATCH(CONCATENATE(B364,D364,G364,J364), UIID!$B$2:$B1956&amp;UIID!$D$2:$D1956&amp;UIID!$G$2:$G1956&amp;UIID!$H$2:$H1956, 0),), "Not Found")</f>
        <v>0722-0126</v>
      </c>
      <c r="G364" s="1108" t="s">
        <v>3837</v>
      </c>
      <c r="H364" s="1106"/>
      <c r="I364" s="1106" t="s">
        <v>5296</v>
      </c>
      <c r="J364" s="1108" t="s">
        <v>1677</v>
      </c>
      <c r="K364" s="1106">
        <v>10.358420527537</v>
      </c>
      <c r="L364" s="1106">
        <v>123.914825144708</v>
      </c>
      <c r="M364" s="1106" t="s">
        <v>4283</v>
      </c>
      <c r="N364" s="1106"/>
      <c r="O364" s="1106" t="s">
        <v>15</v>
      </c>
      <c r="P364" s="1106" t="s">
        <v>16</v>
      </c>
      <c r="Q364" s="1106" t="s">
        <v>4262</v>
      </c>
      <c r="R364" s="1106" t="s">
        <v>3006</v>
      </c>
      <c r="S364" s="1106" t="s">
        <v>1674</v>
      </c>
      <c r="T364" s="1106" t="s">
        <v>22</v>
      </c>
      <c r="U364" s="1106" t="s">
        <v>276</v>
      </c>
      <c r="V364" s="1106" t="s">
        <v>1675</v>
      </c>
      <c r="W364" s="1116">
        <v>45054</v>
      </c>
      <c r="X364" s="1116">
        <v>46882</v>
      </c>
      <c r="Y364" s="1106" t="s">
        <v>5297</v>
      </c>
      <c r="Z364" s="1106" t="s">
        <v>5298</v>
      </c>
      <c r="AA364" s="1175">
        <v>45187</v>
      </c>
      <c r="AB364" s="463">
        <v>45812</v>
      </c>
      <c r="AC364" s="1111" t="s">
        <v>4163</v>
      </c>
      <c r="AD364" s="1114">
        <v>44007</v>
      </c>
    </row>
    <row r="365" spans="1:30" ht="15.75" customHeight="1">
      <c r="A365" s="1106" t="s">
        <v>10</v>
      </c>
      <c r="B365" s="1106" t="s">
        <v>11</v>
      </c>
      <c r="C365" s="1106" t="s">
        <v>28</v>
      </c>
      <c r="D365" s="1106" t="s">
        <v>13</v>
      </c>
      <c r="E365" s="1106" t="s">
        <v>3756</v>
      </c>
      <c r="F365" s="1107" t="str">
        <f t="array" ref="F365">IFERROR(INDEX(UIID!$K$2:$K1956, MATCH(CONCATENATE(B365,D365,G365,J365), UIID!$B$2:$B1956&amp;UIID!$D$2:$D1956&amp;UIID!$G$2:$G1956&amp;UIID!$H$2:$H1956, 0),), "Not Found")</f>
        <v>0722-0126</v>
      </c>
      <c r="G365" s="1108" t="s">
        <v>3837</v>
      </c>
      <c r="H365" s="1106"/>
      <c r="I365" s="1106" t="s">
        <v>5296</v>
      </c>
      <c r="J365" s="1108" t="s">
        <v>1677</v>
      </c>
      <c r="K365" s="1106">
        <v>10.358420527537</v>
      </c>
      <c r="L365" s="1106">
        <v>123.914825144708</v>
      </c>
      <c r="M365" s="1106" t="s">
        <v>1678</v>
      </c>
      <c r="N365" s="1106"/>
      <c r="O365" s="1106" t="s">
        <v>15</v>
      </c>
      <c r="P365" s="1106" t="s">
        <v>16</v>
      </c>
      <c r="Q365" s="1106" t="s">
        <v>4262</v>
      </c>
      <c r="R365" s="1106" t="s">
        <v>3006</v>
      </c>
      <c r="S365" s="1106" t="s">
        <v>1679</v>
      </c>
      <c r="T365" s="1106" t="s">
        <v>22</v>
      </c>
      <c r="U365" s="1106" t="s">
        <v>366</v>
      </c>
      <c r="V365" s="1106" t="s">
        <v>1680</v>
      </c>
      <c r="W365" s="1116">
        <v>45054</v>
      </c>
      <c r="X365" s="1116">
        <v>46882</v>
      </c>
      <c r="Y365" s="1106" t="s">
        <v>5299</v>
      </c>
      <c r="Z365" s="1106" t="s">
        <v>5300</v>
      </c>
      <c r="AA365" s="1106" t="s">
        <v>5301</v>
      </c>
      <c r="AB365" s="465">
        <v>45509</v>
      </c>
      <c r="AC365" s="1111" t="s">
        <v>4163</v>
      </c>
      <c r="AD365" s="1114">
        <v>43551</v>
      </c>
    </row>
    <row r="366" spans="1:30" ht="15.75" customHeight="1">
      <c r="A366" s="1106" t="s">
        <v>10</v>
      </c>
      <c r="B366" s="1106" t="s">
        <v>11</v>
      </c>
      <c r="C366" s="1106" t="s">
        <v>28</v>
      </c>
      <c r="D366" s="1106" t="s">
        <v>13</v>
      </c>
      <c r="E366" s="1106" t="s">
        <v>3756</v>
      </c>
      <c r="F366" s="1107" t="str">
        <f t="array" ref="F366">IFERROR(INDEX(UIID!$K$2:$K1956, MATCH(CONCATENATE(B366,D366,G366,J366), UIID!$B$2:$B1956&amp;UIID!$D$2:$D1956&amp;UIID!$G$2:$G1956&amp;UIID!$H$2:$H1956, 0),), "Not Found")</f>
        <v>0722-0126</v>
      </c>
      <c r="G366" s="1108" t="s">
        <v>3837</v>
      </c>
      <c r="H366" s="1106"/>
      <c r="I366" s="1106" t="s">
        <v>5296</v>
      </c>
      <c r="J366" s="1108" t="s">
        <v>1677</v>
      </c>
      <c r="K366" s="1106">
        <v>10.358420527537</v>
      </c>
      <c r="L366" s="1106">
        <v>123.914825144708</v>
      </c>
      <c r="M366" s="1106" t="s">
        <v>1678</v>
      </c>
      <c r="N366" s="1106"/>
      <c r="O366" s="1106" t="s">
        <v>15</v>
      </c>
      <c r="P366" s="1106" t="s">
        <v>16</v>
      </c>
      <c r="Q366" s="1106" t="s">
        <v>4262</v>
      </c>
      <c r="R366" s="1106" t="s">
        <v>3006</v>
      </c>
      <c r="S366" s="1106" t="s">
        <v>1681</v>
      </c>
      <c r="T366" s="1106" t="s">
        <v>22</v>
      </c>
      <c r="U366" s="1106" t="s">
        <v>366</v>
      </c>
      <c r="V366" s="1106" t="s">
        <v>1682</v>
      </c>
      <c r="W366" s="1116">
        <v>45054</v>
      </c>
      <c r="X366" s="1116">
        <v>46882</v>
      </c>
      <c r="Y366" s="1106" t="s">
        <v>5299</v>
      </c>
      <c r="Z366" s="1106" t="s">
        <v>5300</v>
      </c>
      <c r="AA366" s="1106" t="s">
        <v>5301</v>
      </c>
      <c r="AB366" s="465">
        <v>45509</v>
      </c>
      <c r="AC366" s="1111" t="s">
        <v>4163</v>
      </c>
      <c r="AD366" s="1114">
        <v>43551</v>
      </c>
    </row>
    <row r="367" spans="1:30" ht="15.75" customHeight="1">
      <c r="A367" s="1106" t="s">
        <v>10</v>
      </c>
      <c r="B367" s="1106" t="s">
        <v>11</v>
      </c>
      <c r="C367" s="1106" t="s">
        <v>28</v>
      </c>
      <c r="D367" s="1106" t="s">
        <v>13</v>
      </c>
      <c r="E367" s="1106" t="s">
        <v>3756</v>
      </c>
      <c r="F367" s="1107" t="str">
        <f t="array" ref="F367">IFERROR(INDEX(UIID!$K$2:$K1956, MATCH(CONCATENATE(B367,D367,G367,J367), UIID!$B$2:$B1956&amp;UIID!$D$2:$D1956&amp;UIID!$G$2:$G1956&amp;UIID!$H$2:$H1956, 0),), "Not Found")</f>
        <v>0722-0126</v>
      </c>
      <c r="G367" s="1108" t="s">
        <v>3837</v>
      </c>
      <c r="H367" s="1106"/>
      <c r="I367" s="1106" t="s">
        <v>5296</v>
      </c>
      <c r="J367" s="1108" t="s">
        <v>1677</v>
      </c>
      <c r="K367" s="1106">
        <v>10.358420527537</v>
      </c>
      <c r="L367" s="1106">
        <v>123.914825144708</v>
      </c>
      <c r="M367" s="1106" t="s">
        <v>1678</v>
      </c>
      <c r="N367" s="1106"/>
      <c r="O367" s="1106" t="s">
        <v>15</v>
      </c>
      <c r="P367" s="1106" t="s">
        <v>16</v>
      </c>
      <c r="Q367" s="1106" t="s">
        <v>4262</v>
      </c>
      <c r="R367" s="1106" t="s">
        <v>3006</v>
      </c>
      <c r="S367" s="1106" t="s">
        <v>1683</v>
      </c>
      <c r="T367" s="1106" t="s">
        <v>22</v>
      </c>
      <c r="U367" s="1106" t="s">
        <v>366</v>
      </c>
      <c r="V367" s="1106" t="s">
        <v>1684</v>
      </c>
      <c r="W367" s="1116">
        <v>45092</v>
      </c>
      <c r="X367" s="1116">
        <v>46920</v>
      </c>
      <c r="Y367" s="1106" t="s">
        <v>5299</v>
      </c>
      <c r="Z367" s="1106" t="s">
        <v>5300</v>
      </c>
      <c r="AA367" s="1106" t="s">
        <v>5301</v>
      </c>
      <c r="AB367" s="465">
        <v>45509</v>
      </c>
      <c r="AC367" s="1111" t="s">
        <v>4163</v>
      </c>
      <c r="AD367" s="1114">
        <v>43551</v>
      </c>
    </row>
    <row r="368" spans="1:30" ht="15.75" customHeight="1">
      <c r="A368" s="1106" t="s">
        <v>10</v>
      </c>
      <c r="B368" s="1106" t="s">
        <v>11</v>
      </c>
      <c r="C368" s="1106" t="s">
        <v>28</v>
      </c>
      <c r="D368" s="1106" t="s">
        <v>13</v>
      </c>
      <c r="E368" s="1106" t="s">
        <v>3756</v>
      </c>
      <c r="F368" s="1107" t="str">
        <f t="array" ref="F368">IFERROR(INDEX(UIID!$K$2:$K1956, MATCH(CONCATENATE(B368,D368,G368,J368), UIID!$B$2:$B1956&amp;UIID!$D$2:$D1956&amp;UIID!$G$2:$G1956&amp;UIID!$H$2:$H1956, 0),), "Not Found")</f>
        <v>0722-0126</v>
      </c>
      <c r="G368" s="1108" t="s">
        <v>3837</v>
      </c>
      <c r="H368" s="1106"/>
      <c r="I368" s="1106" t="s">
        <v>5296</v>
      </c>
      <c r="J368" s="1108" t="s">
        <v>1677</v>
      </c>
      <c r="K368" s="1106">
        <v>10.358420527537</v>
      </c>
      <c r="L368" s="1106">
        <v>123.914825144708</v>
      </c>
      <c r="M368" s="1106" t="s">
        <v>1678</v>
      </c>
      <c r="N368" s="1106"/>
      <c r="O368" s="1106" t="s">
        <v>15</v>
      </c>
      <c r="P368" s="1106" t="s">
        <v>16</v>
      </c>
      <c r="Q368" s="1106" t="s">
        <v>4262</v>
      </c>
      <c r="R368" s="1106" t="s">
        <v>3006</v>
      </c>
      <c r="S368" s="1106" t="s">
        <v>1685</v>
      </c>
      <c r="T368" s="1106" t="s">
        <v>22</v>
      </c>
      <c r="U368" s="1106" t="s">
        <v>1686</v>
      </c>
      <c r="V368" s="1106" t="s">
        <v>1687</v>
      </c>
      <c r="W368" s="1116">
        <v>45054</v>
      </c>
      <c r="X368" s="1116">
        <v>46882</v>
      </c>
      <c r="Y368" s="1106" t="s">
        <v>5302</v>
      </c>
      <c r="Z368" s="1106" t="s">
        <v>5303</v>
      </c>
      <c r="AA368" s="1175">
        <v>44754</v>
      </c>
      <c r="AB368" s="463">
        <v>45812</v>
      </c>
      <c r="AC368" s="1111" t="s">
        <v>4163</v>
      </c>
      <c r="AD368" s="1114">
        <v>43216</v>
      </c>
    </row>
    <row r="369" spans="1:30" ht="15.75" customHeight="1">
      <c r="A369" s="1106" t="s">
        <v>10</v>
      </c>
      <c r="B369" s="1106" t="s">
        <v>11</v>
      </c>
      <c r="C369" s="1106" t="s">
        <v>28</v>
      </c>
      <c r="D369" s="1106" t="s">
        <v>13</v>
      </c>
      <c r="E369" s="1106" t="s">
        <v>3756</v>
      </c>
      <c r="F369" s="1107" t="str">
        <f t="array" ref="F369">IFERROR(INDEX(UIID!$K$2:$K1956, MATCH(CONCATENATE(B369,D369,G369,J369), UIID!$B$2:$B1956&amp;UIID!$D$2:$D1956&amp;UIID!$G$2:$G1956&amp;UIID!$H$2:$H1956, 0),), "Not Found")</f>
        <v>0722-0010</v>
      </c>
      <c r="G369" s="1108" t="s">
        <v>3705</v>
      </c>
      <c r="H369" s="1106"/>
      <c r="I369" s="1106" t="s">
        <v>5304</v>
      </c>
      <c r="J369" s="1106" t="s">
        <v>815</v>
      </c>
      <c r="K369" s="1106">
        <v>10.313041155485999</v>
      </c>
      <c r="L369" s="1106">
        <v>123.891092807818</v>
      </c>
      <c r="M369" s="1106" t="s">
        <v>816</v>
      </c>
      <c r="N369" s="1106"/>
      <c r="O369" s="1106" t="s">
        <v>15</v>
      </c>
      <c r="P369" s="1106" t="s">
        <v>16</v>
      </c>
      <c r="Q369" s="1106" t="s">
        <v>35</v>
      </c>
      <c r="R369" s="1106" t="s">
        <v>117</v>
      </c>
      <c r="S369" s="1106" t="s">
        <v>120</v>
      </c>
      <c r="T369" s="1106" t="s">
        <v>4164</v>
      </c>
      <c r="U369" s="1106" t="s">
        <v>817</v>
      </c>
      <c r="V369" s="1106">
        <v>807022021</v>
      </c>
      <c r="W369" s="1116">
        <v>45418</v>
      </c>
      <c r="X369" s="1116">
        <v>47245</v>
      </c>
      <c r="Y369" s="1106" t="s">
        <v>5306</v>
      </c>
      <c r="Z369" s="1106" t="s">
        <v>5306</v>
      </c>
      <c r="AA369" s="1106" t="s">
        <v>5306</v>
      </c>
      <c r="AB369" s="462"/>
      <c r="AC369" s="1111"/>
      <c r="AD369" s="1114">
        <v>39573</v>
      </c>
    </row>
    <row r="370" spans="1:30" ht="15.75" customHeight="1">
      <c r="A370" s="1106" t="s">
        <v>10</v>
      </c>
      <c r="B370" s="1106" t="s">
        <v>11</v>
      </c>
      <c r="C370" s="1106" t="s">
        <v>176</v>
      </c>
      <c r="D370" s="1106" t="s">
        <v>374</v>
      </c>
      <c r="E370" s="1106" t="s">
        <v>3756</v>
      </c>
      <c r="F370" s="1107" t="str">
        <f t="array" ref="F370">IFERROR(INDEX(UIID!$K$2:$K1956, MATCH(CONCATENATE(B370,D370,G370,J370), UIID!$B$2:$B1956&amp;UIID!$D$2:$D1956&amp;UIID!$G$2:$G1956&amp;UIID!$H$2:$H1956, 0),), "Not Found")</f>
        <v>0722-0059</v>
      </c>
      <c r="G370" s="1106" t="s">
        <v>819</v>
      </c>
      <c r="H370" s="1106"/>
      <c r="I370" s="1106" t="s">
        <v>5307</v>
      </c>
      <c r="J370" s="1106" t="s">
        <v>3785</v>
      </c>
      <c r="K370" s="1106">
        <v>10.3303436432789</v>
      </c>
      <c r="L370" s="1106">
        <v>123.933785367339</v>
      </c>
      <c r="M370" s="1106" t="s">
        <v>825</v>
      </c>
      <c r="N370" s="1106"/>
      <c r="O370" s="1106" t="s">
        <v>15</v>
      </c>
      <c r="P370" s="1106" t="s">
        <v>16</v>
      </c>
      <c r="Q370" s="1106" t="s">
        <v>4262</v>
      </c>
      <c r="R370" s="1106" t="s">
        <v>3006</v>
      </c>
      <c r="S370" s="1106" t="s">
        <v>822</v>
      </c>
      <c r="T370" s="1106" t="s">
        <v>22</v>
      </c>
      <c r="U370" s="1106" t="s">
        <v>823</v>
      </c>
      <c r="V370" s="1106">
        <v>201507020012</v>
      </c>
      <c r="W370" s="1116">
        <v>45202</v>
      </c>
      <c r="X370" s="1116">
        <v>47030</v>
      </c>
      <c r="Y370" s="1106" t="s">
        <v>5308</v>
      </c>
      <c r="Z370" s="1106" t="s">
        <v>5309</v>
      </c>
      <c r="AA370" s="1168">
        <v>46010</v>
      </c>
      <c r="AB370" s="465">
        <v>45537</v>
      </c>
      <c r="AC370" s="1111" t="s">
        <v>4163</v>
      </c>
      <c r="AD370" s="1114">
        <v>42041</v>
      </c>
    </row>
    <row r="371" spans="1:30" ht="15.75" customHeight="1">
      <c r="A371" s="1106" t="s">
        <v>10</v>
      </c>
      <c r="B371" s="1106" t="s">
        <v>11</v>
      </c>
      <c r="C371" s="1106" t="s">
        <v>28</v>
      </c>
      <c r="D371" s="1106" t="s">
        <v>13</v>
      </c>
      <c r="E371" s="1106" t="s">
        <v>3756</v>
      </c>
      <c r="F371" s="1107" t="str">
        <f t="array" ref="F371">IFERROR(INDEX(UIID!$K$2:$K1956, MATCH(CONCATENATE(B371,D371,G371,J371), UIID!$B$2:$B1956&amp;UIID!$D$2:$D1956&amp;UIID!$G$2:$G1956&amp;UIID!$H$2:$H1956, 0),), "Not Found")</f>
        <v>0722-0029</v>
      </c>
      <c r="G371" s="1106" t="s">
        <v>850</v>
      </c>
      <c r="H371" s="1106"/>
      <c r="I371" s="1106" t="s">
        <v>5310</v>
      </c>
      <c r="J371" s="1106" t="s">
        <v>3770</v>
      </c>
      <c r="K371" s="1106">
        <v>10.313524300209099</v>
      </c>
      <c r="L371" s="1106">
        <v>123.891278738504</v>
      </c>
      <c r="M371" s="1106" t="s">
        <v>852</v>
      </c>
      <c r="N371" s="1106" t="s">
        <v>5311</v>
      </c>
      <c r="O371" s="1106" t="s">
        <v>15</v>
      </c>
      <c r="P371" s="1106" t="s">
        <v>16</v>
      </c>
      <c r="Q371" s="1106" t="s">
        <v>4262</v>
      </c>
      <c r="R371" s="1106" t="s">
        <v>3006</v>
      </c>
      <c r="S371" s="1106" t="s">
        <v>853</v>
      </c>
      <c r="T371" s="1106" t="s">
        <v>22</v>
      </c>
      <c r="U371" s="1106" t="s">
        <v>823</v>
      </c>
      <c r="V371" s="1106">
        <v>1107020089</v>
      </c>
      <c r="W371" s="1116">
        <v>45433</v>
      </c>
      <c r="X371" s="1116">
        <v>47260</v>
      </c>
      <c r="Y371" s="1106" t="s">
        <v>5312</v>
      </c>
      <c r="Z371" s="1106" t="s">
        <v>5313</v>
      </c>
      <c r="AA371" s="1106" t="s">
        <v>5314</v>
      </c>
      <c r="AB371" s="465">
        <v>45546</v>
      </c>
      <c r="AC371" s="1111" t="s">
        <v>4163</v>
      </c>
      <c r="AD371" s="1114">
        <v>40702</v>
      </c>
    </row>
    <row r="372" spans="1:30" ht="15.75" customHeight="1">
      <c r="A372" s="1106" t="s">
        <v>10</v>
      </c>
      <c r="B372" s="1106" t="s">
        <v>11</v>
      </c>
      <c r="C372" s="1106" t="s">
        <v>28</v>
      </c>
      <c r="D372" s="1106" t="s">
        <v>13</v>
      </c>
      <c r="E372" s="1106" t="s">
        <v>3756</v>
      </c>
      <c r="F372" s="1107" t="str">
        <f t="array" ref="F372">IFERROR(INDEX(UIID!$K$2:$K1956, MATCH(CONCATENATE(B372,D372,G372,J372), UIID!$B$2:$B1956&amp;UIID!$D$2:$D1956&amp;UIID!$G$2:$G1956&amp;UIID!$H$2:$H1956, 0),), "Not Found")</f>
        <v>0722-0162</v>
      </c>
      <c r="G372" s="1106" t="s">
        <v>854</v>
      </c>
      <c r="H372" s="1106"/>
      <c r="I372" s="1106" t="s">
        <v>5315</v>
      </c>
      <c r="J372" s="1106" t="s">
        <v>855</v>
      </c>
      <c r="K372" s="1106">
        <v>10.343322871213299</v>
      </c>
      <c r="L372" s="1106">
        <v>123.916668892476</v>
      </c>
      <c r="M372" s="1106" t="s">
        <v>856</v>
      </c>
      <c r="N372" s="1106" t="s">
        <v>5316</v>
      </c>
      <c r="O372" s="1106" t="s">
        <v>15</v>
      </c>
      <c r="P372" s="1106" t="s">
        <v>16</v>
      </c>
      <c r="Q372" s="1106" t="s">
        <v>35</v>
      </c>
      <c r="R372" s="1106" t="s">
        <v>32</v>
      </c>
      <c r="S372" s="1106" t="s">
        <v>47</v>
      </c>
      <c r="T372" s="1106" t="s">
        <v>4164</v>
      </c>
      <c r="U372" s="1106" t="s">
        <v>48</v>
      </c>
      <c r="V372" s="1106" t="s">
        <v>857</v>
      </c>
      <c r="W372" s="1116">
        <v>45064</v>
      </c>
      <c r="X372" s="1116">
        <v>46892</v>
      </c>
      <c r="Y372" s="1106" t="s">
        <v>4283</v>
      </c>
      <c r="Z372" s="1106" t="s">
        <v>4283</v>
      </c>
      <c r="AA372" s="1106" t="s">
        <v>4283</v>
      </c>
      <c r="AB372" s="462"/>
      <c r="AC372" s="1111"/>
      <c r="AD372" s="1114">
        <v>42543</v>
      </c>
    </row>
    <row r="373" spans="1:30" ht="15.75" customHeight="1">
      <c r="A373" s="1106" t="s">
        <v>10</v>
      </c>
      <c r="B373" s="1106" t="s">
        <v>11</v>
      </c>
      <c r="C373" s="1106" t="s">
        <v>28</v>
      </c>
      <c r="D373" s="1106" t="s">
        <v>13</v>
      </c>
      <c r="E373" s="1106" t="s">
        <v>3756</v>
      </c>
      <c r="F373" s="1107" t="str">
        <f t="array" ref="F373">IFERROR(INDEX(UIID!$K$2:$K1956, MATCH(CONCATENATE(B373,D373,G373,J373), UIID!$B$2:$B1956&amp;UIID!$D$2:$D1956&amp;UIID!$G$2:$G1956&amp;UIID!$H$2:$H1956, 0),), "Not Found")</f>
        <v>0722-0162</v>
      </c>
      <c r="G373" s="1106" t="s">
        <v>854</v>
      </c>
      <c r="H373" s="1106"/>
      <c r="I373" s="1106" t="s">
        <v>5315</v>
      </c>
      <c r="J373" s="1106" t="s">
        <v>855</v>
      </c>
      <c r="K373" s="1106">
        <v>10.343322871213299</v>
      </c>
      <c r="L373" s="1106">
        <v>123.916668892476</v>
      </c>
      <c r="M373" s="1106" t="s">
        <v>856</v>
      </c>
      <c r="N373" s="1106" t="s">
        <v>5316</v>
      </c>
      <c r="O373" s="1106" t="s">
        <v>15</v>
      </c>
      <c r="P373" s="1106" t="s">
        <v>16</v>
      </c>
      <c r="Q373" s="1106" t="s">
        <v>35</v>
      </c>
      <c r="R373" s="1106" t="s">
        <v>32</v>
      </c>
      <c r="S373" s="1106" t="s">
        <v>36</v>
      </c>
      <c r="T373" s="1106" t="s">
        <v>4164</v>
      </c>
      <c r="U373" s="1106" t="s">
        <v>37</v>
      </c>
      <c r="V373" s="1106" t="s">
        <v>858</v>
      </c>
      <c r="W373" s="1116">
        <v>45384</v>
      </c>
      <c r="X373" s="1116">
        <v>47211</v>
      </c>
      <c r="Y373" s="1106" t="s">
        <v>4283</v>
      </c>
      <c r="Z373" s="1106" t="s">
        <v>4283</v>
      </c>
      <c r="AA373" s="1106" t="s">
        <v>4283</v>
      </c>
      <c r="AB373" s="462"/>
      <c r="AC373" s="1111"/>
      <c r="AD373" s="1114">
        <v>42710</v>
      </c>
    </row>
    <row r="374" spans="1:30" ht="15.75" customHeight="1">
      <c r="A374" s="1106" t="s">
        <v>10</v>
      </c>
      <c r="B374" s="1106" t="s">
        <v>11</v>
      </c>
      <c r="C374" s="1106" t="s">
        <v>28</v>
      </c>
      <c r="D374" s="1106" t="s">
        <v>13</v>
      </c>
      <c r="E374" s="1106" t="s">
        <v>3756</v>
      </c>
      <c r="F374" s="1107" t="str">
        <f t="array" ref="F374">IFERROR(INDEX(UIID!$K$2:$K1956, MATCH(CONCATENATE(B374,D374,G374,J374), UIID!$B$2:$B1956&amp;UIID!$D$2:$D1956&amp;UIID!$G$2:$G1956&amp;UIID!$H$2:$H1956, 0),), "Not Found")</f>
        <v>0722-0162</v>
      </c>
      <c r="G374" s="1106" t="s">
        <v>854</v>
      </c>
      <c r="H374" s="1106"/>
      <c r="I374" s="1106" t="s">
        <v>5315</v>
      </c>
      <c r="J374" s="1106" t="s">
        <v>855</v>
      </c>
      <c r="K374" s="1106">
        <v>10.343322871213299</v>
      </c>
      <c r="L374" s="1106">
        <v>123.916668892476</v>
      </c>
      <c r="M374" s="1106" t="s">
        <v>856</v>
      </c>
      <c r="N374" s="1106" t="s">
        <v>5316</v>
      </c>
      <c r="O374" s="1106" t="s">
        <v>15</v>
      </c>
      <c r="P374" s="1106" t="s">
        <v>16</v>
      </c>
      <c r="Q374" s="1106" t="s">
        <v>35</v>
      </c>
      <c r="R374" s="1106" t="s">
        <v>32</v>
      </c>
      <c r="S374" s="1106" t="s">
        <v>39</v>
      </c>
      <c r="T374" s="1106" t="s">
        <v>4164</v>
      </c>
      <c r="U374" s="1106" t="s">
        <v>40</v>
      </c>
      <c r="V374" s="1106" t="s">
        <v>859</v>
      </c>
      <c r="W374" s="1116">
        <v>45384</v>
      </c>
      <c r="X374" s="1116">
        <v>47211</v>
      </c>
      <c r="Y374" s="1106" t="s">
        <v>5317</v>
      </c>
      <c r="Z374" s="1106" t="s">
        <v>5318</v>
      </c>
      <c r="AA374" s="1106" t="s">
        <v>4283</v>
      </c>
      <c r="AB374" s="465">
        <v>45511</v>
      </c>
      <c r="AC374" s="1111" t="s">
        <v>4163</v>
      </c>
      <c r="AD374" s="1114">
        <v>42807</v>
      </c>
    </row>
    <row r="375" spans="1:30" ht="15.75" customHeight="1">
      <c r="A375" s="1106" t="s">
        <v>10</v>
      </c>
      <c r="B375" s="1106" t="s">
        <v>11</v>
      </c>
      <c r="C375" s="1106" t="s">
        <v>28</v>
      </c>
      <c r="D375" s="1106" t="s">
        <v>13</v>
      </c>
      <c r="E375" s="1106" t="s">
        <v>3756</v>
      </c>
      <c r="F375" s="1107" t="str">
        <f t="array" ref="F375">IFERROR(INDEX(UIID!$K$2:$K1956, MATCH(CONCATENATE(B375,D375,G375,J375), UIID!$B$2:$B1956&amp;UIID!$D$2:$D1956&amp;UIID!$G$2:$G1956&amp;UIID!$H$2:$H1956, 0),), "Not Found")</f>
        <v>0722-0162</v>
      </c>
      <c r="G375" s="1106" t="s">
        <v>854</v>
      </c>
      <c r="H375" s="1106"/>
      <c r="I375" s="1106" t="s">
        <v>5315</v>
      </c>
      <c r="J375" s="1106" t="s">
        <v>855</v>
      </c>
      <c r="K375" s="1106">
        <v>10.343322871213299</v>
      </c>
      <c r="L375" s="1106">
        <v>123.916668892476</v>
      </c>
      <c r="M375" s="1106" t="s">
        <v>856</v>
      </c>
      <c r="N375" s="1106" t="s">
        <v>5316</v>
      </c>
      <c r="O375" s="1106" t="s">
        <v>15</v>
      </c>
      <c r="P375" s="1106" t="s">
        <v>16</v>
      </c>
      <c r="Q375" s="1106" t="s">
        <v>35</v>
      </c>
      <c r="R375" s="1106" t="s">
        <v>32</v>
      </c>
      <c r="S375" s="1106" t="s">
        <v>99</v>
      </c>
      <c r="T375" s="1106" t="s">
        <v>4164</v>
      </c>
      <c r="U375" s="1106" t="s">
        <v>134</v>
      </c>
      <c r="V375" s="1106" t="s">
        <v>860</v>
      </c>
      <c r="W375" s="1116">
        <v>45384</v>
      </c>
      <c r="X375" s="1116">
        <v>47211</v>
      </c>
      <c r="Y375" s="1106" t="s">
        <v>5319</v>
      </c>
      <c r="Z375" s="1106" t="s">
        <v>5320</v>
      </c>
      <c r="AA375" s="1186">
        <v>43980</v>
      </c>
      <c r="AB375" s="465">
        <v>45511</v>
      </c>
      <c r="AC375" s="1111" t="s">
        <v>4163</v>
      </c>
      <c r="AD375" s="1114">
        <v>42907</v>
      </c>
    </row>
    <row r="376" spans="1:30" ht="15.75" customHeight="1">
      <c r="A376" s="1106" t="s">
        <v>10</v>
      </c>
      <c r="B376" s="1106" t="s">
        <v>11</v>
      </c>
      <c r="C376" s="1106" t="s">
        <v>28</v>
      </c>
      <c r="D376" s="1106" t="s">
        <v>13</v>
      </c>
      <c r="E376" s="1106" t="s">
        <v>3756</v>
      </c>
      <c r="F376" s="1107" t="str">
        <f t="array" ref="F376">IFERROR(INDEX(UIID!$K$2:$K1956, MATCH(CONCATENATE(B376,D376,G376,J376), UIID!$B$2:$B1956&amp;UIID!$D$2:$D1956&amp;UIID!$G$2:$G1956&amp;UIID!$H$2:$H1956, 0),), "Not Found")</f>
        <v>0722-0117</v>
      </c>
      <c r="G376" s="1106" t="s">
        <v>346</v>
      </c>
      <c r="H376" s="1106"/>
      <c r="I376" s="1106" t="s">
        <v>5321</v>
      </c>
      <c r="J376" s="1108" t="s">
        <v>351</v>
      </c>
      <c r="K376" s="1106">
        <v>10.317247074005699</v>
      </c>
      <c r="L376" s="1106">
        <v>123.915328694325</v>
      </c>
      <c r="M376" s="1106" t="s">
        <v>5322</v>
      </c>
      <c r="N376" s="1106" t="s">
        <v>5323</v>
      </c>
      <c r="O376" s="1106" t="s">
        <v>15</v>
      </c>
      <c r="P376" s="1106" t="s">
        <v>16</v>
      </c>
      <c r="Q376" s="1106" t="s">
        <v>4262</v>
      </c>
      <c r="R376" s="1106" t="s">
        <v>3006</v>
      </c>
      <c r="S376" s="1106" t="s">
        <v>349</v>
      </c>
      <c r="T376" s="1106" t="s">
        <v>22</v>
      </c>
      <c r="U376" s="1106" t="s">
        <v>235</v>
      </c>
      <c r="V376" s="1106" t="s">
        <v>350</v>
      </c>
      <c r="W376" s="1116">
        <v>45106</v>
      </c>
      <c r="X376" s="1116">
        <v>46934</v>
      </c>
      <c r="Y376" s="1106" t="s">
        <v>5325</v>
      </c>
      <c r="Z376" s="1106" t="s">
        <v>5326</v>
      </c>
      <c r="AA376" s="1106" t="s">
        <v>4283</v>
      </c>
      <c r="AB376" s="465">
        <v>45509</v>
      </c>
      <c r="AC376" s="1111" t="s">
        <v>4163</v>
      </c>
      <c r="AD376" s="1114">
        <v>43587</v>
      </c>
    </row>
    <row r="377" spans="1:30" ht="15.75" customHeight="1">
      <c r="A377" s="1106" t="s">
        <v>10</v>
      </c>
      <c r="B377" s="1106" t="s">
        <v>11</v>
      </c>
      <c r="C377" s="1106" t="s">
        <v>28</v>
      </c>
      <c r="D377" s="1106" t="s">
        <v>13</v>
      </c>
      <c r="E377" s="1106" t="s">
        <v>3756</v>
      </c>
      <c r="F377" s="1107" t="str">
        <f t="array" ref="F377">IFERROR(INDEX(UIID!$K$2:$K1956, MATCH(CONCATENATE(B377,D377,G377,J377), UIID!$B$2:$B1956&amp;UIID!$D$2:$D1956&amp;UIID!$G$2:$G1956&amp;UIID!$H$2:$H1956, 0),), "Not Found")</f>
        <v>0722-0117</v>
      </c>
      <c r="G377" s="1106" t="s">
        <v>346</v>
      </c>
      <c r="H377" s="1106"/>
      <c r="I377" s="1106" t="s">
        <v>5321</v>
      </c>
      <c r="J377" s="1106" t="s">
        <v>351</v>
      </c>
      <c r="K377" s="1106">
        <v>10.317247074005699</v>
      </c>
      <c r="L377" s="1106">
        <v>123.915328694325</v>
      </c>
      <c r="M377" s="1106" t="s">
        <v>348</v>
      </c>
      <c r="N377" s="1106" t="s">
        <v>5323</v>
      </c>
      <c r="O377" s="1106" t="s">
        <v>15</v>
      </c>
      <c r="P377" s="1106" t="s">
        <v>16</v>
      </c>
      <c r="Q377" s="1106" t="s">
        <v>4262</v>
      </c>
      <c r="R377" s="1106" t="s">
        <v>3006</v>
      </c>
      <c r="S377" s="1106" t="s">
        <v>352</v>
      </c>
      <c r="T377" s="1106" t="s">
        <v>22</v>
      </c>
      <c r="U377" s="1106" t="s">
        <v>235</v>
      </c>
      <c r="V377" s="1106" t="s">
        <v>353</v>
      </c>
      <c r="W377" s="1116">
        <v>45106</v>
      </c>
      <c r="X377" s="1116">
        <v>46934</v>
      </c>
      <c r="Y377" s="1106" t="s">
        <v>5325</v>
      </c>
      <c r="Z377" s="1106" t="s">
        <v>5326</v>
      </c>
      <c r="AA377" s="1106" t="s">
        <v>4283</v>
      </c>
      <c r="AB377" s="460">
        <v>45761</v>
      </c>
      <c r="AC377" s="1111" t="s">
        <v>4163</v>
      </c>
      <c r="AD377" s="1114">
        <v>42492</v>
      </c>
    </row>
    <row r="378" spans="1:30" ht="15.75" customHeight="1">
      <c r="A378" s="1106" t="s">
        <v>10</v>
      </c>
      <c r="B378" s="1106" t="s">
        <v>11</v>
      </c>
      <c r="C378" s="1106" t="s">
        <v>50</v>
      </c>
      <c r="D378" s="1106" t="s">
        <v>13</v>
      </c>
      <c r="E378" s="1106" t="s">
        <v>3756</v>
      </c>
      <c r="F378" s="1107" t="str">
        <f t="array" ref="F378">IFERROR(INDEX(UIID!$K$2:$K1956, MATCH(CONCATENATE(B378,D378,G378,J378), UIID!$B$2:$B1956&amp;UIID!$D$2:$D1956&amp;UIID!$G$2:$G1956&amp;UIID!$H$2:$H1956, 0),), "Not Found")</f>
        <v>0722-0157</v>
      </c>
      <c r="G378" s="1108" t="s">
        <v>3864</v>
      </c>
      <c r="H378" s="1106"/>
      <c r="I378" s="1106" t="s">
        <v>5327</v>
      </c>
      <c r="J378" s="1106" t="s">
        <v>883</v>
      </c>
      <c r="K378" s="1106">
        <v>10.3248834646615</v>
      </c>
      <c r="L378" s="1106">
        <v>123.88235091657199</v>
      </c>
      <c r="M378" s="1106" t="s">
        <v>884</v>
      </c>
      <c r="N378" s="1106"/>
      <c r="O378" s="1106" t="s">
        <v>15</v>
      </c>
      <c r="P378" s="1106" t="s">
        <v>16</v>
      </c>
      <c r="Q378" s="1106" t="s">
        <v>35</v>
      </c>
      <c r="R378" s="1106" t="s">
        <v>32</v>
      </c>
      <c r="S378" s="1106" t="s">
        <v>33</v>
      </c>
      <c r="T378" s="1106" t="s">
        <v>4164</v>
      </c>
      <c r="U378" s="1106" t="s">
        <v>885</v>
      </c>
      <c r="V378" s="1106" t="s">
        <v>886</v>
      </c>
      <c r="W378" s="1116">
        <v>45261</v>
      </c>
      <c r="X378" s="1116">
        <v>47091</v>
      </c>
      <c r="Y378" s="1106" t="s">
        <v>4283</v>
      </c>
      <c r="Z378" s="1106" t="s">
        <v>4283</v>
      </c>
      <c r="AA378" s="1106" t="s">
        <v>4283</v>
      </c>
      <c r="AB378" s="465">
        <v>45784</v>
      </c>
      <c r="AC378" s="1111" t="s">
        <v>4163</v>
      </c>
      <c r="AD378" s="1121"/>
    </row>
    <row r="379" spans="1:30" ht="15.75" customHeight="1">
      <c r="A379" s="1106" t="s">
        <v>10</v>
      </c>
      <c r="B379" s="1106" t="s">
        <v>11</v>
      </c>
      <c r="C379" s="1106" t="s">
        <v>28</v>
      </c>
      <c r="D379" s="1106" t="s">
        <v>13</v>
      </c>
      <c r="E379" s="1106" t="s">
        <v>3756</v>
      </c>
      <c r="F379" s="1107" t="str">
        <f t="array" ref="F379">IFERROR(INDEX(UIID!$K$2:$K1956, MATCH(CONCATENATE(B379,D379,G379,J379), UIID!$B$2:$B1956&amp;UIID!$D$2:$D1956&amp;UIID!$G$2:$G1956&amp;UIID!$H$2:$H1956, 0),), "Not Found")</f>
        <v>0722-0036</v>
      </c>
      <c r="G379" s="1106" t="s">
        <v>872</v>
      </c>
      <c r="H379" s="1106"/>
      <c r="I379" s="1106" t="s">
        <v>5328</v>
      </c>
      <c r="J379" s="1106" t="s">
        <v>873</v>
      </c>
      <c r="K379" s="1106">
        <v>10.325386091681199</v>
      </c>
      <c r="L379" s="1106">
        <v>123.91958669432501</v>
      </c>
      <c r="M379" s="1106" t="s">
        <v>874</v>
      </c>
      <c r="N379" s="1106"/>
      <c r="O379" s="1106" t="s">
        <v>15</v>
      </c>
      <c r="P379" s="1106" t="s">
        <v>16</v>
      </c>
      <c r="Q379" s="1106" t="s">
        <v>35</v>
      </c>
      <c r="R379" s="1106" t="s">
        <v>32</v>
      </c>
      <c r="S379" s="1106" t="s">
        <v>39</v>
      </c>
      <c r="T379" s="1106" t="s">
        <v>4164</v>
      </c>
      <c r="U379" s="1106" t="s">
        <v>40</v>
      </c>
      <c r="V379" s="1106">
        <v>201207022063</v>
      </c>
      <c r="W379" s="1116">
        <v>45308</v>
      </c>
      <c r="X379" s="1116">
        <v>47136</v>
      </c>
      <c r="Y379" s="1106" t="s">
        <v>4283</v>
      </c>
      <c r="Z379" s="1106" t="s">
        <v>4283</v>
      </c>
      <c r="AA379" s="1106" t="s">
        <v>4283</v>
      </c>
      <c r="AB379" s="462"/>
      <c r="AC379" s="1111"/>
      <c r="AD379" s="1114">
        <v>41059</v>
      </c>
    </row>
    <row r="380" spans="1:30" ht="15.75" customHeight="1">
      <c r="A380" s="1106" t="s">
        <v>10</v>
      </c>
      <c r="B380" s="1106" t="s">
        <v>11</v>
      </c>
      <c r="C380" s="1106" t="s">
        <v>28</v>
      </c>
      <c r="D380" s="1106" t="s">
        <v>13</v>
      </c>
      <c r="E380" s="1106" t="s">
        <v>3756</v>
      </c>
      <c r="F380" s="1107" t="str">
        <f t="array" ref="F380">IFERROR(INDEX(UIID!$K$2:$K1956, MATCH(CONCATENATE(B380,D380,G380,J380), UIID!$B$2:$B1956&amp;UIID!$D$2:$D1956&amp;UIID!$G$2:$G1956&amp;UIID!$H$2:$H1956, 0),), "Not Found")</f>
        <v>0722-0036</v>
      </c>
      <c r="G380" s="1106" t="s">
        <v>872</v>
      </c>
      <c r="H380" s="1106"/>
      <c r="I380" s="1106" t="s">
        <v>5328</v>
      </c>
      <c r="J380" s="1106" t="s">
        <v>873</v>
      </c>
      <c r="K380" s="1106">
        <v>10.325386091681199</v>
      </c>
      <c r="L380" s="1106">
        <v>123.91958669432501</v>
      </c>
      <c r="M380" s="1106" t="s">
        <v>874</v>
      </c>
      <c r="N380" s="1106"/>
      <c r="O380" s="1106" t="s">
        <v>15</v>
      </c>
      <c r="P380" s="1106" t="s">
        <v>16</v>
      </c>
      <c r="Q380" s="1106" t="s">
        <v>35</v>
      </c>
      <c r="R380" s="1106" t="s">
        <v>32</v>
      </c>
      <c r="S380" s="1106" t="s">
        <v>33</v>
      </c>
      <c r="T380" s="1106" t="s">
        <v>4164</v>
      </c>
      <c r="U380" s="1106" t="s">
        <v>875</v>
      </c>
      <c r="V380" s="1106">
        <v>201507022096</v>
      </c>
      <c r="W380" s="1116">
        <v>45308</v>
      </c>
      <c r="X380" s="1116">
        <v>45309</v>
      </c>
      <c r="Y380" s="1106" t="s">
        <v>4283</v>
      </c>
      <c r="Z380" s="1106" t="s">
        <v>4283</v>
      </c>
      <c r="AA380" s="1106" t="s">
        <v>4283</v>
      </c>
      <c r="AB380" s="465">
        <v>45546</v>
      </c>
      <c r="AC380" s="1111" t="s">
        <v>4163</v>
      </c>
      <c r="AD380" s="1114">
        <v>42164</v>
      </c>
    </row>
    <row r="381" spans="1:30" ht="15.75" customHeight="1">
      <c r="A381" s="1106" t="s">
        <v>10</v>
      </c>
      <c r="B381" s="1106" t="s">
        <v>11</v>
      </c>
      <c r="C381" s="1106" t="s">
        <v>176</v>
      </c>
      <c r="D381" s="1106" t="s">
        <v>3759</v>
      </c>
      <c r="E381" s="1106" t="s">
        <v>3756</v>
      </c>
      <c r="F381" s="1107" t="str">
        <f t="array" ref="F381">IFERROR(INDEX(UIID!$K$2:$K1956, MATCH(CONCATENATE(B381,D381,G381,J381), UIID!$B$2:$B1956&amp;UIID!$D$2:$D1956&amp;UIID!$G$2:$G1956&amp;UIID!$H$2:$H1956, 0),), "Not Found")</f>
        <v>0722-0041</v>
      </c>
      <c r="G381" s="1106" t="s">
        <v>894</v>
      </c>
      <c r="H381" s="1106"/>
      <c r="I381" s="1106" t="s">
        <v>5331</v>
      </c>
      <c r="J381" s="1106" t="s">
        <v>895</v>
      </c>
      <c r="K381" s="1106">
        <v>10.319203851140401</v>
      </c>
      <c r="L381" s="1106">
        <v>123.965100821311</v>
      </c>
      <c r="M381" s="1106" t="s">
        <v>896</v>
      </c>
      <c r="N381" s="1106" t="s">
        <v>5332</v>
      </c>
      <c r="O381" s="1106" t="s">
        <v>15</v>
      </c>
      <c r="P381" s="1106" t="s">
        <v>16</v>
      </c>
      <c r="Q381" s="1106" t="s">
        <v>4262</v>
      </c>
      <c r="R381" s="1106" t="s">
        <v>3006</v>
      </c>
      <c r="S381" s="1106" t="s">
        <v>897</v>
      </c>
      <c r="T381" s="1106" t="s">
        <v>22</v>
      </c>
      <c r="U381" s="1106" t="s">
        <v>898</v>
      </c>
      <c r="V381" s="1106">
        <v>201307020203</v>
      </c>
      <c r="W381" s="1116">
        <v>45301</v>
      </c>
      <c r="X381" s="1116">
        <v>47129</v>
      </c>
      <c r="Y381" s="1106" t="s">
        <v>4283</v>
      </c>
      <c r="Z381" s="1106" t="s">
        <v>4283</v>
      </c>
      <c r="AA381" s="1106" t="s">
        <v>4283</v>
      </c>
      <c r="AB381" s="465">
        <v>45478</v>
      </c>
      <c r="AC381" s="1111" t="s">
        <v>4163</v>
      </c>
      <c r="AD381" s="1121"/>
    </row>
    <row r="382" spans="1:30" ht="15.75" customHeight="1">
      <c r="A382" s="1106" t="s">
        <v>10</v>
      </c>
      <c r="B382" s="1106" t="s">
        <v>11</v>
      </c>
      <c r="C382" s="1106" t="s">
        <v>176</v>
      </c>
      <c r="D382" s="1106" t="s">
        <v>3759</v>
      </c>
      <c r="E382" s="1106" t="s">
        <v>3756</v>
      </c>
      <c r="F382" s="1107" t="str">
        <f t="array" ref="F382">IFERROR(INDEX(UIID!$K$2:$K1956, MATCH(CONCATENATE(B382,D382,G382,J382), UIID!$B$2:$B1956&amp;UIID!$D$2:$D1956&amp;UIID!$G$2:$G1956&amp;UIID!$H$2:$H1956, 0),), "Not Found")</f>
        <v>0722-0041</v>
      </c>
      <c r="G382" s="1106" t="s">
        <v>894</v>
      </c>
      <c r="H382" s="1106"/>
      <c r="I382" s="1106" t="s">
        <v>5331</v>
      </c>
      <c r="J382" s="1106" t="s">
        <v>895</v>
      </c>
      <c r="K382" s="1106">
        <v>10.319203851140401</v>
      </c>
      <c r="L382" s="1106">
        <v>123.965100821311</v>
      </c>
      <c r="M382" s="1106" t="s">
        <v>896</v>
      </c>
      <c r="N382" s="1106" t="s">
        <v>5332</v>
      </c>
      <c r="O382" s="1106" t="s">
        <v>15</v>
      </c>
      <c r="P382" s="1106" t="s">
        <v>16</v>
      </c>
      <c r="Q382" s="1106" t="s">
        <v>4262</v>
      </c>
      <c r="R382" s="1106" t="s">
        <v>3006</v>
      </c>
      <c r="S382" s="1106" t="s">
        <v>899</v>
      </c>
      <c r="T382" s="1106" t="s">
        <v>22</v>
      </c>
      <c r="U382" s="1106" t="s">
        <v>898</v>
      </c>
      <c r="V382" s="1106">
        <v>201307020201</v>
      </c>
      <c r="W382" s="1116">
        <v>45301</v>
      </c>
      <c r="X382" s="1116">
        <v>47129</v>
      </c>
      <c r="Y382" s="1106" t="s">
        <v>4283</v>
      </c>
      <c r="Z382" s="1106" t="s">
        <v>4283</v>
      </c>
      <c r="AA382" s="1106" t="s">
        <v>4283</v>
      </c>
      <c r="AB382" s="465">
        <v>45478</v>
      </c>
      <c r="AC382" s="1111" t="s">
        <v>4163</v>
      </c>
      <c r="AD382" s="1121"/>
    </row>
    <row r="383" spans="1:30" ht="15.75" customHeight="1">
      <c r="A383" s="1106" t="s">
        <v>10</v>
      </c>
      <c r="B383" s="1106" t="s">
        <v>11</v>
      </c>
      <c r="C383" s="1106" t="s">
        <v>176</v>
      </c>
      <c r="D383" s="1106" t="s">
        <v>3759</v>
      </c>
      <c r="E383" s="1106" t="s">
        <v>3756</v>
      </c>
      <c r="F383" s="1107" t="str">
        <f t="array" ref="F383">IFERROR(INDEX(UIID!$K$2:$K1956, MATCH(CONCATENATE(B383,D383,G383,J383), UIID!$B$2:$B1956&amp;UIID!$D$2:$D1956&amp;UIID!$G$2:$G1956&amp;UIID!$H$2:$H1956, 0),), "Not Found")</f>
        <v>0722-0041</v>
      </c>
      <c r="G383" s="1106" t="s">
        <v>894</v>
      </c>
      <c r="H383" s="1106"/>
      <c r="I383" s="1106" t="s">
        <v>5331</v>
      </c>
      <c r="J383" s="1106" t="s">
        <v>895</v>
      </c>
      <c r="K383" s="1106">
        <v>10.319203851140401</v>
      </c>
      <c r="L383" s="1106">
        <v>123.965100821311</v>
      </c>
      <c r="M383" s="1106" t="s">
        <v>896</v>
      </c>
      <c r="N383" s="1106" t="s">
        <v>5332</v>
      </c>
      <c r="O383" s="1106" t="s">
        <v>15</v>
      </c>
      <c r="P383" s="1106" t="s">
        <v>16</v>
      </c>
      <c r="Q383" s="1106" t="s">
        <v>4262</v>
      </c>
      <c r="R383" s="1106" t="s">
        <v>3006</v>
      </c>
      <c r="S383" s="1106" t="s">
        <v>900</v>
      </c>
      <c r="T383" s="1106" t="s">
        <v>22</v>
      </c>
      <c r="U383" s="1106" t="s">
        <v>898</v>
      </c>
      <c r="V383" s="1106">
        <v>201307020202</v>
      </c>
      <c r="W383" s="1116">
        <v>45301</v>
      </c>
      <c r="X383" s="1116">
        <v>47129</v>
      </c>
      <c r="Y383" s="1106" t="s">
        <v>4283</v>
      </c>
      <c r="Z383" s="1106" t="s">
        <v>4283</v>
      </c>
      <c r="AA383" s="1106" t="s">
        <v>4283</v>
      </c>
      <c r="AB383" s="465">
        <v>45478</v>
      </c>
      <c r="AC383" s="1111" t="s">
        <v>4163</v>
      </c>
      <c r="AD383" s="1121"/>
    </row>
    <row r="384" spans="1:30" ht="15.75" customHeight="1">
      <c r="A384" s="1106" t="s">
        <v>10</v>
      </c>
      <c r="B384" s="1106" t="s">
        <v>11</v>
      </c>
      <c r="C384" s="1106" t="s">
        <v>146</v>
      </c>
      <c r="D384" s="1106" t="s">
        <v>656</v>
      </c>
      <c r="E384" s="1106" t="s">
        <v>28</v>
      </c>
      <c r="F384" s="1107" t="str">
        <f t="array" ref="F384">IFERROR(INDEX(UIID!$K$2:$K1956, MATCH(CONCATENATE(B384,D384,G384,J384), UIID!$B$2:$B1956&amp;UIID!$D$2:$D1956&amp;UIID!$G$2:$G1956&amp;UIID!$H$2:$H1956, 0),), "Not Found")</f>
        <v>0722-0089</v>
      </c>
      <c r="G384" s="1108" t="s">
        <v>3654</v>
      </c>
      <c r="H384" s="1106"/>
      <c r="I384" s="1106" t="s">
        <v>5333</v>
      </c>
      <c r="J384" s="1106" t="s">
        <v>905</v>
      </c>
      <c r="K384" s="1106">
        <v>10.396671090305199</v>
      </c>
      <c r="L384" s="1106">
        <v>124.00262116889</v>
      </c>
      <c r="M384" s="1106" t="s">
        <v>906</v>
      </c>
      <c r="N384" s="1106" t="s">
        <v>5334</v>
      </c>
      <c r="O384" s="1106" t="s">
        <v>15</v>
      </c>
      <c r="P384" s="1106" t="s">
        <v>16</v>
      </c>
      <c r="Q384" s="1106" t="s">
        <v>35</v>
      </c>
      <c r="R384" s="1106" t="s">
        <v>104</v>
      </c>
      <c r="S384" s="1106" t="s">
        <v>105</v>
      </c>
      <c r="T384" s="1106" t="s">
        <v>4164</v>
      </c>
      <c r="U384" s="1106" t="s">
        <v>907</v>
      </c>
      <c r="V384" s="1106" t="s">
        <v>908</v>
      </c>
      <c r="W384" s="1116">
        <v>45363</v>
      </c>
      <c r="X384" s="1116">
        <v>47190</v>
      </c>
      <c r="Y384" s="1120" t="s">
        <v>5335</v>
      </c>
      <c r="Z384" s="1120" t="s">
        <v>5336</v>
      </c>
      <c r="AA384" s="1169">
        <v>44427</v>
      </c>
      <c r="AB384" s="465">
        <v>45523</v>
      </c>
      <c r="AC384" s="1111" t="s">
        <v>4163</v>
      </c>
      <c r="AD384" s="1114">
        <v>44383</v>
      </c>
    </row>
    <row r="385" spans="1:30" ht="15.75" customHeight="1">
      <c r="A385" s="1106" t="s">
        <v>10</v>
      </c>
      <c r="B385" s="1106" t="s">
        <v>11</v>
      </c>
      <c r="C385" s="1106" t="s">
        <v>28</v>
      </c>
      <c r="D385" s="1106" t="s">
        <v>13</v>
      </c>
      <c r="E385" s="1106" t="s">
        <v>3756</v>
      </c>
      <c r="F385" s="1107" t="str">
        <f t="array" ref="F385">IFERROR(INDEX(UIID!$K$2:$K1956, MATCH(CONCATENATE(B385,D385,G385,J385), UIID!$B$2:$B1956&amp;UIID!$D$2:$D1956&amp;UIID!$G$2:$G1956&amp;UIID!$H$2:$H1956, 0),), "Not Found")</f>
        <v>0722-0165</v>
      </c>
      <c r="G385" s="1108" t="s">
        <v>3654</v>
      </c>
      <c r="H385" s="1106"/>
      <c r="I385" s="1106" t="s">
        <v>5333</v>
      </c>
      <c r="J385" s="1106" t="s">
        <v>915</v>
      </c>
      <c r="K385" s="1106">
        <v>10.294790068340401</v>
      </c>
      <c r="L385" s="1106">
        <v>123.90402275014701</v>
      </c>
      <c r="M385" s="1106" t="s">
        <v>916</v>
      </c>
      <c r="N385" s="1106" t="s">
        <v>5334</v>
      </c>
      <c r="O385" s="1106" t="s">
        <v>15</v>
      </c>
      <c r="P385" s="1106" t="s">
        <v>16</v>
      </c>
      <c r="Q385" s="1106" t="s">
        <v>35</v>
      </c>
      <c r="R385" s="1106" t="s">
        <v>32</v>
      </c>
      <c r="S385" s="1106" t="s">
        <v>33</v>
      </c>
      <c r="T385" s="1106" t="s">
        <v>4164</v>
      </c>
      <c r="U385" s="1106" t="s">
        <v>34</v>
      </c>
      <c r="V385" s="1106" t="s">
        <v>918</v>
      </c>
      <c r="W385" s="1116">
        <v>45363</v>
      </c>
      <c r="X385" s="1116">
        <v>47190</v>
      </c>
      <c r="Y385" s="1106" t="s">
        <v>5339</v>
      </c>
      <c r="Z385" s="1106" t="s">
        <v>5340</v>
      </c>
      <c r="AA385" s="1117">
        <v>45460</v>
      </c>
      <c r="AB385" s="462"/>
      <c r="AC385" s="1111"/>
      <c r="AD385" s="1114">
        <v>43382</v>
      </c>
    </row>
    <row r="386" spans="1:30" ht="15.75" customHeight="1">
      <c r="A386" s="1106" t="s">
        <v>10</v>
      </c>
      <c r="B386" s="1106" t="s">
        <v>11</v>
      </c>
      <c r="C386" s="1106" t="s">
        <v>28</v>
      </c>
      <c r="D386" s="1106" t="s">
        <v>13</v>
      </c>
      <c r="E386" s="1106" t="s">
        <v>3756</v>
      </c>
      <c r="F386" s="1107" t="str">
        <f t="array" ref="F386">IFERROR(INDEX(UIID!$K$2:$K1956, MATCH(CONCATENATE(B386,D386,G386,J386), UIID!$B$2:$B1956&amp;UIID!$D$2:$D1956&amp;UIID!$G$2:$G1956&amp;UIID!$H$2:$H1956, 0),), "Not Found")</f>
        <v>0722-0165</v>
      </c>
      <c r="G386" s="1108" t="s">
        <v>3654</v>
      </c>
      <c r="H386" s="1106"/>
      <c r="I386" s="1106" t="s">
        <v>5333</v>
      </c>
      <c r="J386" s="1106" t="s">
        <v>915</v>
      </c>
      <c r="K386" s="1106">
        <v>10.294790068340401</v>
      </c>
      <c r="L386" s="1106">
        <v>123.90402275014701</v>
      </c>
      <c r="M386" s="1106" t="s">
        <v>916</v>
      </c>
      <c r="N386" s="1106" t="s">
        <v>5334</v>
      </c>
      <c r="O386" s="1106" t="s">
        <v>15</v>
      </c>
      <c r="P386" s="1106" t="s">
        <v>16</v>
      </c>
      <c r="Q386" s="1106" t="s">
        <v>35</v>
      </c>
      <c r="R386" s="1106" t="s">
        <v>32</v>
      </c>
      <c r="S386" s="1106" t="s">
        <v>39</v>
      </c>
      <c r="T386" s="1106" t="s">
        <v>4164</v>
      </c>
      <c r="U386" s="1106" t="s">
        <v>40</v>
      </c>
      <c r="V386" s="1106" t="s">
        <v>919</v>
      </c>
      <c r="W386" s="1116">
        <v>45363</v>
      </c>
      <c r="X386" s="1116">
        <v>47190</v>
      </c>
      <c r="Y386" s="1106" t="s">
        <v>5339</v>
      </c>
      <c r="Z386" s="1106" t="s">
        <v>5342</v>
      </c>
      <c r="AA386" s="1175">
        <v>46593</v>
      </c>
      <c r="AB386" s="462"/>
      <c r="AC386" s="1111"/>
      <c r="AD386" s="1114">
        <v>43382</v>
      </c>
    </row>
    <row r="387" spans="1:30" ht="15.75" customHeight="1">
      <c r="A387" s="1106" t="s">
        <v>10</v>
      </c>
      <c r="B387" s="1106" t="s">
        <v>11</v>
      </c>
      <c r="C387" s="1106" t="s">
        <v>28</v>
      </c>
      <c r="D387" s="1106" t="s">
        <v>13</v>
      </c>
      <c r="E387" s="1106" t="s">
        <v>3756</v>
      </c>
      <c r="F387" s="1107" t="str">
        <f t="array" ref="F387">IFERROR(INDEX(UIID!$K$2:$K1956, MATCH(CONCATENATE(B387,D387,G387,J387), UIID!$B$2:$B1956&amp;UIID!$D$2:$D1956&amp;UIID!$G$2:$G1956&amp;UIID!$H$2:$H1956, 0),), "Not Found")</f>
        <v>0722-0165</v>
      </c>
      <c r="G387" s="1108" t="s">
        <v>3654</v>
      </c>
      <c r="H387" s="1106"/>
      <c r="I387" s="1106" t="s">
        <v>5333</v>
      </c>
      <c r="J387" s="1106" t="s">
        <v>915</v>
      </c>
      <c r="K387" s="1106">
        <v>10.294790068340401</v>
      </c>
      <c r="L387" s="1106">
        <v>123.90402275014701</v>
      </c>
      <c r="M387" s="1106" t="s">
        <v>916</v>
      </c>
      <c r="N387" s="1106" t="s">
        <v>5334</v>
      </c>
      <c r="O387" s="1106" t="s">
        <v>15</v>
      </c>
      <c r="P387" s="1106" t="s">
        <v>16</v>
      </c>
      <c r="Q387" s="1106" t="s">
        <v>35</v>
      </c>
      <c r="R387" s="1106" t="s">
        <v>922</v>
      </c>
      <c r="S387" s="1106" t="s">
        <v>923</v>
      </c>
      <c r="T387" s="1106" t="s">
        <v>4164</v>
      </c>
      <c r="U387" s="1106" t="s">
        <v>259</v>
      </c>
      <c r="V387" s="1106" t="s">
        <v>924</v>
      </c>
      <c r="W387" s="1116">
        <v>45017</v>
      </c>
      <c r="X387" s="1116">
        <v>46845</v>
      </c>
      <c r="Y387" s="1106" t="s">
        <v>4283</v>
      </c>
      <c r="Z387" s="1106" t="s">
        <v>4283</v>
      </c>
      <c r="AA387" s="1106" t="s">
        <v>4283</v>
      </c>
      <c r="AB387" s="462"/>
      <c r="AC387" s="1111"/>
      <c r="AD387" s="1114">
        <v>42608</v>
      </c>
    </row>
    <row r="388" spans="1:30" ht="15.75" customHeight="1">
      <c r="A388" s="1106" t="s">
        <v>10</v>
      </c>
      <c r="B388" s="1106" t="s">
        <v>11</v>
      </c>
      <c r="C388" s="1106" t="s">
        <v>28</v>
      </c>
      <c r="D388" s="1106" t="s">
        <v>13</v>
      </c>
      <c r="E388" s="1106" t="s">
        <v>3756</v>
      </c>
      <c r="F388" s="1107" t="str">
        <f t="array" ref="F388">IFERROR(INDEX(UIID!$K$2:$K1956, MATCH(CONCATENATE(B388,D388,G388,J388), UIID!$B$2:$B1956&amp;UIID!$D$2:$D1956&amp;UIID!$G$2:$G1956&amp;UIID!$H$2:$H1956, 0),), "Not Found")</f>
        <v>0722-0165</v>
      </c>
      <c r="G388" s="1108" t="s">
        <v>3654</v>
      </c>
      <c r="H388" s="1106"/>
      <c r="I388" s="1106" t="s">
        <v>5333</v>
      </c>
      <c r="J388" s="1106" t="s">
        <v>915</v>
      </c>
      <c r="K388" s="1106">
        <v>10.294790068340401</v>
      </c>
      <c r="L388" s="1106">
        <v>123.90402275014701</v>
      </c>
      <c r="M388" s="1106" t="s">
        <v>916</v>
      </c>
      <c r="N388" s="1106" t="s">
        <v>5334</v>
      </c>
      <c r="O388" s="1106" t="s">
        <v>15</v>
      </c>
      <c r="P388" s="1106" t="s">
        <v>16</v>
      </c>
      <c r="Q388" s="1106" t="s">
        <v>35</v>
      </c>
      <c r="R388" s="1106" t="s">
        <v>922</v>
      </c>
      <c r="S388" s="1106" t="s">
        <v>925</v>
      </c>
      <c r="T388" s="1106" t="s">
        <v>4213</v>
      </c>
      <c r="U388" s="1106" t="s">
        <v>926</v>
      </c>
      <c r="V388" s="1106" t="s">
        <v>927</v>
      </c>
      <c r="W388" s="1116">
        <v>45363</v>
      </c>
      <c r="X388" s="1116">
        <v>46838</v>
      </c>
      <c r="Y388" s="1106" t="s">
        <v>5339</v>
      </c>
      <c r="Z388" s="1106" t="s">
        <v>5343</v>
      </c>
      <c r="AA388" s="1116">
        <v>43383</v>
      </c>
      <c r="AB388" s="465">
        <v>45511</v>
      </c>
      <c r="AC388" s="1111" t="s">
        <v>4163</v>
      </c>
      <c r="AD388" s="1114">
        <v>42921</v>
      </c>
    </row>
    <row r="389" spans="1:30" ht="15.75" customHeight="1">
      <c r="A389" s="1106" t="s">
        <v>10</v>
      </c>
      <c r="B389" s="1106" t="s">
        <v>11</v>
      </c>
      <c r="C389" s="1106" t="s">
        <v>123</v>
      </c>
      <c r="D389" s="1106" t="s">
        <v>1709</v>
      </c>
      <c r="E389" s="1106" t="s">
        <v>50</v>
      </c>
      <c r="F389" s="1107" t="str">
        <f t="array" ref="F389">IFERROR(INDEX(UIID!$K$2:$K1956, MATCH(CONCATENATE(B389,D389,G389,J389), UIID!$B$2:$B1956&amp;UIID!$D$2:$D1956&amp;UIID!$G$2:$G1956&amp;UIID!$H$2:$H1956, 0),), "Not Found")</f>
        <v>0722-0070</v>
      </c>
      <c r="G389" s="1106" t="s">
        <v>1710</v>
      </c>
      <c r="H389" s="1106"/>
      <c r="I389" s="1106" t="s">
        <v>5344</v>
      </c>
      <c r="J389" s="1106" t="s">
        <v>1711</v>
      </c>
      <c r="K389" s="1106">
        <v>10.2746052393284</v>
      </c>
      <c r="L389" s="1106">
        <v>123.656167680832</v>
      </c>
      <c r="M389" s="1106" t="s">
        <v>1712</v>
      </c>
      <c r="N389" s="1106"/>
      <c r="O389" s="1106" t="s">
        <v>15</v>
      </c>
      <c r="P389" s="1106" t="s">
        <v>1449</v>
      </c>
      <c r="Q389" s="1106" t="s">
        <v>35</v>
      </c>
      <c r="R389" s="1106" t="s">
        <v>125</v>
      </c>
      <c r="S389" s="1106" t="s">
        <v>279</v>
      </c>
      <c r="T389" s="1106" t="s">
        <v>4164</v>
      </c>
      <c r="U389" s="1106" t="s">
        <v>421</v>
      </c>
      <c r="V389" s="1106" t="s">
        <v>1713</v>
      </c>
      <c r="W389" s="1116">
        <v>45434</v>
      </c>
      <c r="X389" s="1116">
        <v>47261</v>
      </c>
      <c r="Y389" s="1106" t="s">
        <v>5345</v>
      </c>
      <c r="Z389" s="1106" t="s">
        <v>5346</v>
      </c>
      <c r="AA389" s="1175">
        <v>44805</v>
      </c>
      <c r="AB389" s="462"/>
      <c r="AC389" s="1111"/>
      <c r="AD389" s="1114">
        <v>43252</v>
      </c>
    </row>
    <row r="390" spans="1:30" ht="15.75" customHeight="1">
      <c r="A390" s="1106" t="s">
        <v>10</v>
      </c>
      <c r="B390" s="1106" t="s">
        <v>11</v>
      </c>
      <c r="C390" s="1106" t="s">
        <v>146</v>
      </c>
      <c r="D390" s="1106" t="s">
        <v>656</v>
      </c>
      <c r="E390" s="1106" t="s">
        <v>28</v>
      </c>
      <c r="F390" s="1107" t="str">
        <f t="array" ref="F390">IFERROR(INDEX(UIID!$K$2:$K1956, MATCH(CONCATENATE(B390,D390,G390,J390), UIID!$B$2:$B1956&amp;UIID!$D$2:$D1956&amp;UIID!$G$2:$G1956&amp;UIID!$H$2:$H1956, 0),), "Not Found")</f>
        <v>0722-0127</v>
      </c>
      <c r="G390" s="1187" t="s">
        <v>3838</v>
      </c>
      <c r="H390" s="1106"/>
      <c r="I390" s="1106" t="s">
        <v>5347</v>
      </c>
      <c r="J390" s="1187" t="s">
        <v>3839</v>
      </c>
      <c r="K390" s="1106">
        <v>10.402142629852801</v>
      </c>
      <c r="L390" s="1106">
        <v>124.000568036655</v>
      </c>
      <c r="M390" s="1106" t="s">
        <v>5348</v>
      </c>
      <c r="N390" s="1106" t="s">
        <v>5349</v>
      </c>
      <c r="O390" s="1106" t="s">
        <v>15</v>
      </c>
      <c r="P390" s="1106" t="s">
        <v>16</v>
      </c>
      <c r="Q390" s="1106" t="s">
        <v>4262</v>
      </c>
      <c r="R390" s="1106" t="s">
        <v>3006</v>
      </c>
      <c r="S390" s="1106" t="s">
        <v>180</v>
      </c>
      <c r="T390" s="1106" t="s">
        <v>22</v>
      </c>
      <c r="U390" s="1106" t="s">
        <v>259</v>
      </c>
      <c r="V390" s="1106" t="s">
        <v>1690</v>
      </c>
      <c r="W390" s="1116">
        <v>45277</v>
      </c>
      <c r="X390" s="1116">
        <v>47105</v>
      </c>
      <c r="Y390" s="1106" t="s">
        <v>5350</v>
      </c>
      <c r="Z390" s="1106" t="s">
        <v>5351</v>
      </c>
      <c r="AA390" s="1175">
        <v>44877</v>
      </c>
      <c r="AB390" s="465">
        <v>45728</v>
      </c>
      <c r="AC390" s="1111" t="s">
        <v>4163</v>
      </c>
      <c r="AD390" s="1114">
        <v>43230</v>
      </c>
    </row>
    <row r="391" spans="1:30" ht="15.75" customHeight="1">
      <c r="A391" s="1106" t="s">
        <v>10</v>
      </c>
      <c r="B391" s="1106" t="s">
        <v>11</v>
      </c>
      <c r="C391" s="1106" t="s">
        <v>509</v>
      </c>
      <c r="D391" s="1106" t="s">
        <v>935</v>
      </c>
      <c r="E391" s="1106" t="s">
        <v>509</v>
      </c>
      <c r="F391" s="1107" t="str">
        <f t="array" ref="F391">IFERROR(INDEX(UIID!$K$2:$K1956, MATCH(CONCATENATE(B391,D391,G391,J391), UIID!$B$2:$B1956&amp;UIID!$D$2:$D1956&amp;UIID!$G$2:$G1956&amp;UIID!$H$2:$H1956, 0),), "Not Found")</f>
        <v>0722-0024</v>
      </c>
      <c r="G391" s="1106" t="s">
        <v>936</v>
      </c>
      <c r="H391" s="1106"/>
      <c r="I391" s="1106"/>
      <c r="J391" s="1106" t="s">
        <v>937</v>
      </c>
      <c r="K391" s="1106">
        <v>11.263823966025701</v>
      </c>
      <c r="L391" s="1106">
        <v>123.723540336667</v>
      </c>
      <c r="M391" s="1106" t="s">
        <v>938</v>
      </c>
      <c r="N391" s="1106"/>
      <c r="O391" s="1106" t="s">
        <v>113</v>
      </c>
      <c r="P391" s="1106" t="s">
        <v>220</v>
      </c>
      <c r="Q391" s="1106" t="s">
        <v>35</v>
      </c>
      <c r="R391" s="1106" t="s">
        <v>84</v>
      </c>
      <c r="S391" s="1106" t="s">
        <v>85</v>
      </c>
      <c r="T391" s="1106" t="s">
        <v>4164</v>
      </c>
      <c r="U391" s="1106" t="s">
        <v>94</v>
      </c>
      <c r="V391" s="1106">
        <v>1007022026</v>
      </c>
      <c r="W391" s="1116">
        <v>45422</v>
      </c>
      <c r="X391" s="1116">
        <v>47251</v>
      </c>
      <c r="Y391" s="1106" t="s">
        <v>4283</v>
      </c>
      <c r="Z391" s="1106" t="s">
        <v>4283</v>
      </c>
      <c r="AA391" s="1106" t="s">
        <v>4283</v>
      </c>
      <c r="AB391" s="462"/>
      <c r="AC391" s="1111"/>
      <c r="AD391" s="1114">
        <v>40287</v>
      </c>
    </row>
    <row r="392" spans="1:30" ht="15.75" customHeight="1">
      <c r="A392" s="1106" t="s">
        <v>10</v>
      </c>
      <c r="B392" s="1106" t="s">
        <v>11</v>
      </c>
      <c r="C392" s="1106" t="s">
        <v>146</v>
      </c>
      <c r="D392" s="1106" t="s">
        <v>147</v>
      </c>
      <c r="E392" s="1106" t="s">
        <v>123</v>
      </c>
      <c r="F392" s="1107" t="str">
        <f t="array" ref="F392">IFERROR(INDEX(UIID!$K$2:$K1956, MATCH(CONCATENATE(B392,D392,G392,J392), UIID!$B$2:$B1956&amp;UIID!$D$2:$D1956&amp;UIID!$G$2:$G1956&amp;UIID!$H$2:$H1956, 0),), "Not Found")</f>
        <v>0722-0128</v>
      </c>
      <c r="G392" s="1106" t="s">
        <v>946</v>
      </c>
      <c r="H392" s="1106"/>
      <c r="I392" s="1106" t="s">
        <v>5352</v>
      </c>
      <c r="J392" s="1106" t="s">
        <v>947</v>
      </c>
      <c r="K392" s="1157">
        <v>10.441157</v>
      </c>
      <c r="L392" s="1157">
        <v>124.005653</v>
      </c>
      <c r="M392" s="1106" t="s">
        <v>5353</v>
      </c>
      <c r="N392" s="1106"/>
      <c r="O392" s="1106" t="s">
        <v>15</v>
      </c>
      <c r="P392" s="1106" t="s">
        <v>16</v>
      </c>
      <c r="Q392" s="1106" t="s">
        <v>4262</v>
      </c>
      <c r="R392" s="1106" t="s">
        <v>3006</v>
      </c>
      <c r="S392" s="1118" t="s">
        <v>948</v>
      </c>
      <c r="T392" s="1106" t="s">
        <v>22</v>
      </c>
      <c r="U392" s="1106" t="s">
        <v>506</v>
      </c>
      <c r="V392" s="1118" t="s">
        <v>949</v>
      </c>
      <c r="W392" s="1116">
        <v>45314</v>
      </c>
      <c r="X392" s="1116">
        <v>47142</v>
      </c>
      <c r="Y392" s="1106" t="s">
        <v>5354</v>
      </c>
      <c r="Z392" s="1106" t="s">
        <v>5355</v>
      </c>
      <c r="AA392" s="1106" t="s">
        <v>4283</v>
      </c>
      <c r="AB392" s="462"/>
      <c r="AC392" s="1111"/>
      <c r="AD392" s="1114">
        <v>43292</v>
      </c>
    </row>
    <row r="393" spans="1:30" ht="15.75" customHeight="1">
      <c r="A393" s="1106" t="s">
        <v>10</v>
      </c>
      <c r="B393" s="1106" t="s">
        <v>11</v>
      </c>
      <c r="C393" s="1106" t="s">
        <v>28</v>
      </c>
      <c r="D393" s="1106" t="s">
        <v>13</v>
      </c>
      <c r="E393" s="1106" t="s">
        <v>3756</v>
      </c>
      <c r="F393" s="1107" t="str">
        <f t="array" ref="F393">IFERROR(INDEX(UIID!$K$2:$K1956, MATCH(CONCATENATE(B393,D393,G393,J393), UIID!$B$2:$B1956&amp;UIID!$D$2:$D1956&amp;UIID!$G$2:$G1956&amp;UIID!$H$2:$H1956, 0),), "Not Found")</f>
        <v>0722-0057</v>
      </c>
      <c r="G393" s="1106" t="s">
        <v>939</v>
      </c>
      <c r="H393" s="1106"/>
      <c r="I393" s="1106" t="s">
        <v>5356</v>
      </c>
      <c r="J393" s="1106" t="s">
        <v>940</v>
      </c>
      <c r="K393" s="1106">
        <v>10.305541416533901</v>
      </c>
      <c r="L393" s="1106">
        <v>123.897619778983</v>
      </c>
      <c r="M393" s="1106" t="s">
        <v>941</v>
      </c>
      <c r="N393" s="1106"/>
      <c r="O393" s="1106" t="s">
        <v>15</v>
      </c>
      <c r="P393" s="1106" t="s">
        <v>16</v>
      </c>
      <c r="Q393" s="1106" t="s">
        <v>35</v>
      </c>
      <c r="R393" s="1106" t="s">
        <v>32</v>
      </c>
      <c r="S393" s="1106" t="s">
        <v>33</v>
      </c>
      <c r="T393" s="1106" t="s">
        <v>4164</v>
      </c>
      <c r="U393" s="1106" t="s">
        <v>34</v>
      </c>
      <c r="V393" s="1106">
        <v>201407022187</v>
      </c>
      <c r="W393" s="1116">
        <v>45408</v>
      </c>
      <c r="X393" s="1116">
        <v>47237</v>
      </c>
      <c r="Y393" s="1106" t="s">
        <v>4283</v>
      </c>
      <c r="Z393" s="1106" t="s">
        <v>4283</v>
      </c>
      <c r="AA393" s="1106" t="s">
        <v>4283</v>
      </c>
      <c r="AB393" s="462"/>
      <c r="AC393" s="1111"/>
      <c r="AD393" s="1121"/>
    </row>
    <row r="394" spans="1:30" ht="15.75" customHeight="1">
      <c r="A394" s="1106" t="s">
        <v>10</v>
      </c>
      <c r="B394" s="1106" t="s">
        <v>11</v>
      </c>
      <c r="C394" s="1106" t="s">
        <v>28</v>
      </c>
      <c r="D394" s="1106" t="s">
        <v>13</v>
      </c>
      <c r="E394" s="1106" t="s">
        <v>3756</v>
      </c>
      <c r="F394" s="1107" t="str">
        <f t="array" ref="F394">IFERROR(INDEX(UIID!$K$2:$K1956, MATCH(CONCATENATE(B394,D394,G394,J394), UIID!$B$2:$B1956&amp;UIID!$D$2:$D1956&amp;UIID!$G$2:$G1956&amp;UIID!$H$2:$H1956, 0),), "Not Found")</f>
        <v>0722-0057</v>
      </c>
      <c r="G394" s="1106" t="s">
        <v>939</v>
      </c>
      <c r="H394" s="1106"/>
      <c r="I394" s="1106" t="s">
        <v>5356</v>
      </c>
      <c r="J394" s="1106" t="s">
        <v>940</v>
      </c>
      <c r="K394" s="1106">
        <v>10.305541416533901</v>
      </c>
      <c r="L394" s="1106">
        <v>123.897619778983</v>
      </c>
      <c r="M394" s="1106" t="s">
        <v>941</v>
      </c>
      <c r="N394" s="1106"/>
      <c r="O394" s="1106" t="s">
        <v>15</v>
      </c>
      <c r="P394" s="1106" t="s">
        <v>16</v>
      </c>
      <c r="Q394" s="1106" t="s">
        <v>35</v>
      </c>
      <c r="R394" s="1106" t="s">
        <v>32</v>
      </c>
      <c r="S394" s="1106" t="s">
        <v>39</v>
      </c>
      <c r="T394" s="1106" t="s">
        <v>4164</v>
      </c>
      <c r="U394" s="1106" t="s">
        <v>631</v>
      </c>
      <c r="V394" s="1106" t="s">
        <v>942</v>
      </c>
      <c r="W394" s="1116">
        <v>45408</v>
      </c>
      <c r="X394" s="1116">
        <v>47237</v>
      </c>
      <c r="Y394" s="1106" t="s">
        <v>5359</v>
      </c>
      <c r="Z394" s="1106" t="s">
        <v>5360</v>
      </c>
      <c r="AA394" s="1177">
        <v>43605</v>
      </c>
      <c r="AB394" s="462"/>
      <c r="AC394" s="1111"/>
      <c r="AD394" s="1121"/>
    </row>
    <row r="395" spans="1:30" ht="15.75" customHeight="1">
      <c r="A395" s="1106" t="s">
        <v>10</v>
      </c>
      <c r="B395" s="1106" t="s">
        <v>11</v>
      </c>
      <c r="C395" s="1106" t="s">
        <v>28</v>
      </c>
      <c r="D395" s="1106" t="s">
        <v>13</v>
      </c>
      <c r="E395" s="1106" t="s">
        <v>3756</v>
      </c>
      <c r="F395" s="1107" t="str">
        <f t="array" ref="F395">IFERROR(INDEX(UIID!$K$2:$K1956, MATCH(CONCATENATE(B395,D395,G395,J395), UIID!$B$2:$B1956&amp;UIID!$D$2:$D1956&amp;UIID!$G$2:$G1956&amp;UIID!$H$2:$H1956, 0),), "Not Found")</f>
        <v>0722-0057</v>
      </c>
      <c r="G395" s="1106" t="s">
        <v>939</v>
      </c>
      <c r="H395" s="1106"/>
      <c r="I395" s="1106" t="s">
        <v>5356</v>
      </c>
      <c r="J395" s="1106" t="s">
        <v>940</v>
      </c>
      <c r="K395" s="1106">
        <v>10.305541416533901</v>
      </c>
      <c r="L395" s="1106">
        <v>123.897619778983</v>
      </c>
      <c r="M395" s="1106" t="s">
        <v>941</v>
      </c>
      <c r="N395" s="1106"/>
      <c r="O395" s="1106" t="s">
        <v>15</v>
      </c>
      <c r="P395" s="1106" t="s">
        <v>16</v>
      </c>
      <c r="Q395" s="1106" t="s">
        <v>35</v>
      </c>
      <c r="R395" s="1106" t="s">
        <v>32</v>
      </c>
      <c r="S395" s="1106" t="s">
        <v>47</v>
      </c>
      <c r="T395" s="1106" t="s">
        <v>4164</v>
      </c>
      <c r="U395" s="1106" t="s">
        <v>943</v>
      </c>
      <c r="V395" s="1106" t="s">
        <v>944</v>
      </c>
      <c r="W395" s="1116">
        <v>45408</v>
      </c>
      <c r="X395" s="1116">
        <v>47237</v>
      </c>
      <c r="Y395" s="1106" t="s">
        <v>5362</v>
      </c>
      <c r="Z395" s="1106" t="s">
        <v>5363</v>
      </c>
      <c r="AA395" s="1106" t="s">
        <v>4283</v>
      </c>
      <c r="AB395" s="462"/>
      <c r="AC395" s="1111"/>
      <c r="AD395" s="1121"/>
    </row>
    <row r="396" spans="1:30" ht="15.75" customHeight="1">
      <c r="A396" s="1106" t="s">
        <v>10</v>
      </c>
      <c r="B396" s="1106" t="s">
        <v>11</v>
      </c>
      <c r="C396" s="1106" t="s">
        <v>28</v>
      </c>
      <c r="D396" s="1106" t="s">
        <v>13</v>
      </c>
      <c r="E396" s="1106" t="s">
        <v>3756</v>
      </c>
      <c r="F396" s="1107" t="str">
        <f t="array" ref="F396">IFERROR(INDEX(UIID!$K$2:$K1956, MATCH(CONCATENATE(B396,D396,G396,J396), UIID!$B$2:$B1956&amp;UIID!$D$2:$D1956&amp;UIID!$G$2:$G1956&amp;UIID!$H$2:$H1956, 0),), "Not Found")</f>
        <v>0722-0057</v>
      </c>
      <c r="G396" s="1106" t="s">
        <v>939</v>
      </c>
      <c r="H396" s="1106"/>
      <c r="I396" s="1106" t="s">
        <v>5356</v>
      </c>
      <c r="J396" s="1106" t="s">
        <v>940</v>
      </c>
      <c r="K396" s="1106">
        <v>10.305541416533901</v>
      </c>
      <c r="L396" s="1106">
        <v>123.897619778983</v>
      </c>
      <c r="M396" s="1106" t="s">
        <v>941</v>
      </c>
      <c r="N396" s="1106"/>
      <c r="O396" s="1106" t="s">
        <v>15</v>
      </c>
      <c r="P396" s="1106" t="s">
        <v>16</v>
      </c>
      <c r="Q396" s="1106" t="s">
        <v>35</v>
      </c>
      <c r="R396" s="1106" t="s">
        <v>32</v>
      </c>
      <c r="S396" s="1106" t="s">
        <v>36</v>
      </c>
      <c r="T396" s="1106" t="s">
        <v>4164</v>
      </c>
      <c r="U396" s="1106" t="s">
        <v>943</v>
      </c>
      <c r="V396" s="1106" t="s">
        <v>945</v>
      </c>
      <c r="W396" s="1116">
        <v>45408</v>
      </c>
      <c r="X396" s="1116">
        <v>47237</v>
      </c>
      <c r="Y396" s="1106" t="s">
        <v>5365</v>
      </c>
      <c r="Z396" s="1106" t="s">
        <v>5366</v>
      </c>
      <c r="AA396" s="1106" t="s">
        <v>4283</v>
      </c>
      <c r="AB396" s="462"/>
      <c r="AC396" s="1111"/>
      <c r="AD396" s="1121"/>
    </row>
    <row r="397" spans="1:30" ht="15.75" customHeight="1">
      <c r="A397" s="1106" t="s">
        <v>10</v>
      </c>
      <c r="B397" s="1106" t="s">
        <v>11</v>
      </c>
      <c r="C397" s="1106" t="s">
        <v>176</v>
      </c>
      <c r="D397" s="1106" t="s">
        <v>3759</v>
      </c>
      <c r="E397" s="1106" t="s">
        <v>3756</v>
      </c>
      <c r="F397" s="1107" t="str">
        <f t="array" ref="F397">IFERROR(INDEX(UIID!$K$2:$K1956, MATCH(CONCATENATE(B397,D397,G397,J397), UIID!$B$2:$B1956&amp;UIID!$D$2:$D1956&amp;UIID!$G$2:$G1956&amp;UIID!$H$2:$H1956, 0),), "Not Found")</f>
        <v>0722-0158</v>
      </c>
      <c r="G397" s="1108" t="s">
        <v>3865</v>
      </c>
      <c r="H397" s="1106"/>
      <c r="I397" s="1106" t="s">
        <v>5367</v>
      </c>
      <c r="J397" s="1106" t="s">
        <v>951</v>
      </c>
      <c r="K397" s="1106">
        <v>10.2846563659682</v>
      </c>
      <c r="L397" s="1106">
        <v>123.993916165489</v>
      </c>
      <c r="M397" s="1106" t="s">
        <v>952</v>
      </c>
      <c r="N397" s="1106" t="s">
        <v>5368</v>
      </c>
      <c r="O397" s="1106" t="s">
        <v>15</v>
      </c>
      <c r="P397" s="1106" t="s">
        <v>16</v>
      </c>
      <c r="Q397" s="1106" t="s">
        <v>35</v>
      </c>
      <c r="R397" s="1106" t="s">
        <v>32</v>
      </c>
      <c r="S397" s="1106" t="s">
        <v>39</v>
      </c>
      <c r="T397" s="1106" t="s">
        <v>4164</v>
      </c>
      <c r="U397" s="1106" t="s">
        <v>953</v>
      </c>
      <c r="V397" s="1106" t="s">
        <v>954</v>
      </c>
      <c r="W397" s="1116">
        <v>45315</v>
      </c>
      <c r="X397" s="1116">
        <v>47143</v>
      </c>
      <c r="Y397" s="1120" t="s">
        <v>5369</v>
      </c>
      <c r="Z397" s="1120" t="s">
        <v>5370</v>
      </c>
      <c r="AA397" s="1117">
        <v>46004</v>
      </c>
      <c r="AB397" s="465">
        <v>45469</v>
      </c>
      <c r="AC397" s="1111" t="s">
        <v>4163</v>
      </c>
      <c r="AD397" s="1114">
        <v>44474</v>
      </c>
    </row>
    <row r="398" spans="1:30" ht="15.75" customHeight="1">
      <c r="A398" s="1106" t="s">
        <v>10</v>
      </c>
      <c r="B398" s="1106" t="s">
        <v>11</v>
      </c>
      <c r="C398" s="1106" t="s">
        <v>176</v>
      </c>
      <c r="D398" s="1106" t="s">
        <v>3759</v>
      </c>
      <c r="E398" s="1106" t="s">
        <v>3756</v>
      </c>
      <c r="F398" s="1107" t="str">
        <f t="array" ref="F398">IFERROR(INDEX(UIID!$K$2:$K1956, MATCH(CONCATENATE(B398,D398,G398,J398), UIID!$B$2:$B1956&amp;UIID!$D$2:$D1956&amp;UIID!$G$2:$G1956&amp;UIID!$H$2:$H1956, 0),), "Not Found")</f>
        <v>0722-0158</v>
      </c>
      <c r="G398" s="1108" t="s">
        <v>3865</v>
      </c>
      <c r="H398" s="1106"/>
      <c r="I398" s="1106" t="s">
        <v>5367</v>
      </c>
      <c r="J398" s="1106" t="s">
        <v>951</v>
      </c>
      <c r="K398" s="1106">
        <v>10.2846563659682</v>
      </c>
      <c r="L398" s="1106">
        <v>123.993916165489</v>
      </c>
      <c r="M398" s="1106" t="s">
        <v>952</v>
      </c>
      <c r="N398" s="1106" t="s">
        <v>5368</v>
      </c>
      <c r="O398" s="1106" t="s">
        <v>15</v>
      </c>
      <c r="P398" s="1106" t="s">
        <v>16</v>
      </c>
      <c r="Q398" s="1106" t="s">
        <v>35</v>
      </c>
      <c r="R398" s="1106" t="s">
        <v>32</v>
      </c>
      <c r="S398" s="1106" t="s">
        <v>36</v>
      </c>
      <c r="T398" s="1106" t="s">
        <v>4164</v>
      </c>
      <c r="U398" s="1106" t="s">
        <v>91</v>
      </c>
      <c r="V398" s="1106" t="s">
        <v>955</v>
      </c>
      <c r="W398" s="1116">
        <v>45315</v>
      </c>
      <c r="X398" s="1116">
        <v>47143</v>
      </c>
      <c r="Y398" s="1106" t="s">
        <v>4283</v>
      </c>
      <c r="Z398" s="1106" t="s">
        <v>4283</v>
      </c>
      <c r="AA398" s="1106" t="s">
        <v>4283</v>
      </c>
      <c r="AB398" s="462"/>
      <c r="AC398" s="1111"/>
      <c r="AD398" s="1114">
        <v>42501</v>
      </c>
    </row>
    <row r="399" spans="1:30" ht="15.75" customHeight="1">
      <c r="A399" s="1106" t="s">
        <v>10</v>
      </c>
      <c r="B399" s="1106" t="s">
        <v>11</v>
      </c>
      <c r="C399" s="1106" t="s">
        <v>176</v>
      </c>
      <c r="D399" s="1106" t="s">
        <v>3759</v>
      </c>
      <c r="E399" s="1106" t="s">
        <v>3756</v>
      </c>
      <c r="F399" s="1107" t="str">
        <f t="array" ref="F399">IFERROR(INDEX(UIID!$K$2:$K1956, MATCH(CONCATENATE(B399,D399,G399,J399), UIID!$B$2:$B1956&amp;UIID!$D$2:$D1956&amp;UIID!$G$2:$G1956&amp;UIID!$H$2:$H1956, 0),), "Not Found")</f>
        <v>0722-0158</v>
      </c>
      <c r="G399" s="1108" t="s">
        <v>3865</v>
      </c>
      <c r="H399" s="1106"/>
      <c r="I399" s="1106" t="s">
        <v>5367</v>
      </c>
      <c r="J399" s="1106" t="s">
        <v>951</v>
      </c>
      <c r="K399" s="1106">
        <v>10.2846563659682</v>
      </c>
      <c r="L399" s="1106">
        <v>123.993916165489</v>
      </c>
      <c r="M399" s="1106" t="s">
        <v>952</v>
      </c>
      <c r="N399" s="1106" t="s">
        <v>5368</v>
      </c>
      <c r="O399" s="1106" t="s">
        <v>15</v>
      </c>
      <c r="P399" s="1106" t="s">
        <v>16</v>
      </c>
      <c r="Q399" s="1106" t="s">
        <v>35</v>
      </c>
      <c r="R399" s="1106" t="s">
        <v>32</v>
      </c>
      <c r="S399" s="1106" t="s">
        <v>33</v>
      </c>
      <c r="T399" s="1106" t="s">
        <v>4164</v>
      </c>
      <c r="U399" s="1106" t="s">
        <v>34</v>
      </c>
      <c r="V399" s="1106" t="s">
        <v>956</v>
      </c>
      <c r="W399" s="1116">
        <v>45315</v>
      </c>
      <c r="X399" s="1116">
        <v>47143</v>
      </c>
      <c r="Y399" s="1106" t="s">
        <v>5371</v>
      </c>
      <c r="Z399" s="1106" t="s">
        <v>5372</v>
      </c>
      <c r="AA399" s="1175">
        <v>43669</v>
      </c>
      <c r="AB399" s="465">
        <v>45469</v>
      </c>
      <c r="AC399" s="1111" t="s">
        <v>4163</v>
      </c>
      <c r="AD399" s="1114">
        <v>43531</v>
      </c>
    </row>
    <row r="400" spans="1:30" ht="15.75" customHeight="1">
      <c r="A400" s="1106" t="s">
        <v>10</v>
      </c>
      <c r="B400" s="1106" t="s">
        <v>11</v>
      </c>
      <c r="C400" s="1106" t="s">
        <v>176</v>
      </c>
      <c r="D400" s="1106" t="s">
        <v>3759</v>
      </c>
      <c r="E400" s="1106" t="s">
        <v>3756</v>
      </c>
      <c r="F400" s="1107" t="str">
        <f t="array" ref="F400">IFERROR(INDEX(UIID!$K$2:$K1956, MATCH(CONCATENATE(B400,D400,G400,J400), UIID!$B$2:$B1956&amp;UIID!$D$2:$D1956&amp;UIID!$G$2:$G1956&amp;UIID!$H$2:$H1956, 0),), "Not Found")</f>
        <v>0722-0158</v>
      </c>
      <c r="G400" s="1108" t="s">
        <v>3865</v>
      </c>
      <c r="H400" s="1106"/>
      <c r="I400" s="1106" t="s">
        <v>5367</v>
      </c>
      <c r="J400" s="1106" t="s">
        <v>951</v>
      </c>
      <c r="K400" s="1106">
        <v>10.2846563659682</v>
      </c>
      <c r="L400" s="1106">
        <v>123.993916165489</v>
      </c>
      <c r="M400" s="1106" t="s">
        <v>952</v>
      </c>
      <c r="N400" s="1106" t="s">
        <v>5368</v>
      </c>
      <c r="O400" s="1106" t="s">
        <v>15</v>
      </c>
      <c r="P400" s="1106" t="s">
        <v>16</v>
      </c>
      <c r="Q400" s="1106" t="s">
        <v>35</v>
      </c>
      <c r="R400" s="1106" t="s">
        <v>32</v>
      </c>
      <c r="S400" s="1106" t="s">
        <v>99</v>
      </c>
      <c r="T400" s="1106" t="s">
        <v>4164</v>
      </c>
      <c r="U400" s="1106" t="s">
        <v>957</v>
      </c>
      <c r="V400" s="1106" t="s">
        <v>958</v>
      </c>
      <c r="W400" s="1116">
        <v>45315</v>
      </c>
      <c r="X400" s="1116">
        <v>47143</v>
      </c>
      <c r="Y400" s="1106" t="s">
        <v>4283</v>
      </c>
      <c r="Z400" s="1106" t="s">
        <v>4283</v>
      </c>
      <c r="AA400" s="1106" t="s">
        <v>4283</v>
      </c>
      <c r="AB400" s="462"/>
      <c r="AC400" s="1111"/>
      <c r="AD400" s="1114">
        <v>42725</v>
      </c>
    </row>
    <row r="401" spans="1:30" ht="15.75" customHeight="1">
      <c r="A401" s="1106" t="s">
        <v>10</v>
      </c>
      <c r="B401" s="1106" t="s">
        <v>11</v>
      </c>
      <c r="C401" s="1106" t="s">
        <v>28</v>
      </c>
      <c r="D401" s="1106" t="s">
        <v>977</v>
      </c>
      <c r="E401" s="1106" t="s">
        <v>28</v>
      </c>
      <c r="F401" s="1107" t="str">
        <f t="array" ref="F401">IFERROR(INDEX(UIID!$K$2:$K1956, MATCH(CONCATENATE(B401,D401,G401,J401), UIID!$B$2:$B1956&amp;UIID!$D$2:$D1956&amp;UIID!$G$2:$G1956&amp;UIID!$H$2:$H1956, 0),), "Not Found")</f>
        <v>0722-0006</v>
      </c>
      <c r="G401" s="1106" t="s">
        <v>978</v>
      </c>
      <c r="H401" s="1106"/>
      <c r="I401" s="1106" t="s">
        <v>5373</v>
      </c>
      <c r="J401" s="1106" t="s">
        <v>979</v>
      </c>
      <c r="K401" s="1106">
        <v>10.240751790415899</v>
      </c>
      <c r="L401" s="1106">
        <v>123.782118194324</v>
      </c>
      <c r="M401" s="1106" t="s">
        <v>980</v>
      </c>
      <c r="N401" s="1106" t="s">
        <v>5374</v>
      </c>
      <c r="O401" s="1106" t="s">
        <v>15</v>
      </c>
      <c r="P401" s="1106" t="s">
        <v>16</v>
      </c>
      <c r="Q401" s="1106" t="s">
        <v>35</v>
      </c>
      <c r="R401" s="1106" t="s">
        <v>2230</v>
      </c>
      <c r="S401" s="1106" t="s">
        <v>161</v>
      </c>
      <c r="T401" s="1106" t="s">
        <v>4157</v>
      </c>
      <c r="U401" s="1106" t="s">
        <v>364</v>
      </c>
      <c r="V401" s="1106">
        <v>1007023077</v>
      </c>
      <c r="W401" s="1116">
        <v>45436</v>
      </c>
      <c r="X401" s="1116">
        <v>47265</v>
      </c>
      <c r="Y401" s="1106" t="s">
        <v>4283</v>
      </c>
      <c r="Z401" s="1106" t="s">
        <v>4283</v>
      </c>
      <c r="AA401" s="1106" t="s">
        <v>4283</v>
      </c>
      <c r="AB401" s="462"/>
      <c r="AC401" s="1111"/>
      <c r="AD401" s="1114">
        <v>40444</v>
      </c>
    </row>
    <row r="402" spans="1:30" ht="15.75" customHeight="1">
      <c r="A402" s="1106" t="s">
        <v>10</v>
      </c>
      <c r="B402" s="1106" t="s">
        <v>11</v>
      </c>
      <c r="C402" s="1106" t="s">
        <v>28</v>
      </c>
      <c r="D402" s="1106" t="s">
        <v>977</v>
      </c>
      <c r="E402" s="1106" t="s">
        <v>28</v>
      </c>
      <c r="F402" s="1107" t="str">
        <f t="array" ref="F402">IFERROR(INDEX(UIID!$K$2:$K1956, MATCH(CONCATENATE(B402,D402,G402,J402), UIID!$B$2:$B1956&amp;UIID!$D$2:$D1956&amp;UIID!$G$2:$G1956&amp;UIID!$H$2:$H1956, 0),), "Not Found")</f>
        <v>0722-0006</v>
      </c>
      <c r="G402" s="1106" t="s">
        <v>978</v>
      </c>
      <c r="H402" s="1106"/>
      <c r="I402" s="1106" t="s">
        <v>5373</v>
      </c>
      <c r="J402" s="1106" t="s">
        <v>979</v>
      </c>
      <c r="K402" s="1106">
        <v>10.240751790415899</v>
      </c>
      <c r="L402" s="1106">
        <v>123.782118194324</v>
      </c>
      <c r="M402" s="1106" t="s">
        <v>980</v>
      </c>
      <c r="N402" s="1106" t="s">
        <v>5374</v>
      </c>
      <c r="O402" s="1106" t="s">
        <v>15</v>
      </c>
      <c r="P402" s="1106" t="s">
        <v>16</v>
      </c>
      <c r="Q402" s="1106" t="s">
        <v>35</v>
      </c>
      <c r="R402" s="1106" t="s">
        <v>87</v>
      </c>
      <c r="S402" s="1106" t="s">
        <v>2497</v>
      </c>
      <c r="T402" s="1106" t="s">
        <v>4164</v>
      </c>
      <c r="U402" s="1106" t="s">
        <v>505</v>
      </c>
      <c r="V402" s="1106" t="s">
        <v>983</v>
      </c>
      <c r="W402" s="1116">
        <v>45436</v>
      </c>
      <c r="X402" s="1116">
        <v>47265</v>
      </c>
      <c r="Y402" s="1106" t="s">
        <v>5376</v>
      </c>
      <c r="Z402" s="1106" t="s">
        <v>4283</v>
      </c>
      <c r="AA402" s="1106" t="s">
        <v>4283</v>
      </c>
      <c r="AB402" s="465">
        <v>45393</v>
      </c>
      <c r="AC402" s="1111" t="s">
        <v>4163</v>
      </c>
      <c r="AD402" s="1114">
        <v>42760</v>
      </c>
    </row>
    <row r="403" spans="1:30" ht="15.75" customHeight="1">
      <c r="A403" s="1106" t="s">
        <v>10</v>
      </c>
      <c r="B403" s="1106" t="s">
        <v>11</v>
      </c>
      <c r="C403" s="1106" t="s">
        <v>28</v>
      </c>
      <c r="D403" s="1106" t="s">
        <v>13</v>
      </c>
      <c r="E403" s="1106" t="s">
        <v>3756</v>
      </c>
      <c r="F403" s="1107" t="str">
        <f t="array" ref="F403">IFERROR(INDEX(UIID!$K$2:$K1956, MATCH(CONCATENATE(B403,D403,G403,J403), UIID!$B$2:$B1956&amp;UIID!$D$2:$D1956&amp;UIID!$G$2:$G1956&amp;UIID!$H$2:$H1956, 0),), "Not Found")</f>
        <v>0722-0033</v>
      </c>
      <c r="G403" s="1108" t="s">
        <v>3773</v>
      </c>
      <c r="H403" s="1106"/>
      <c r="I403" s="1106" t="s">
        <v>5385</v>
      </c>
      <c r="J403" s="1106" t="s">
        <v>1354</v>
      </c>
      <c r="K403" s="1106">
        <v>10.3337972504709</v>
      </c>
      <c r="L403" s="1106">
        <v>123.89618016548999</v>
      </c>
      <c r="M403" s="1106" t="s">
        <v>1355</v>
      </c>
      <c r="N403" s="1106" t="s">
        <v>5386</v>
      </c>
      <c r="O403" s="1106" t="s">
        <v>15</v>
      </c>
      <c r="P403" s="1106" t="s">
        <v>16</v>
      </c>
      <c r="Q403" s="1106" t="s">
        <v>35</v>
      </c>
      <c r="R403" s="1106" t="s">
        <v>32</v>
      </c>
      <c r="S403" s="1106" t="s">
        <v>39</v>
      </c>
      <c r="T403" s="1106" t="s">
        <v>4164</v>
      </c>
      <c r="U403" s="1106" t="s">
        <v>253</v>
      </c>
      <c r="V403" s="1106">
        <v>1107022091</v>
      </c>
      <c r="W403" s="1116">
        <v>45316</v>
      </c>
      <c r="X403" s="1116">
        <v>47144</v>
      </c>
      <c r="Y403" s="1106" t="s">
        <v>4283</v>
      </c>
      <c r="Z403" s="1106" t="s">
        <v>4283</v>
      </c>
      <c r="AA403" s="1106" t="s">
        <v>4283</v>
      </c>
      <c r="AB403" s="465">
        <v>45429</v>
      </c>
      <c r="AC403" s="1111" t="s">
        <v>4163</v>
      </c>
      <c r="AD403" s="1114">
        <v>40710</v>
      </c>
    </row>
    <row r="404" spans="1:30" ht="15.75" customHeight="1">
      <c r="A404" s="1106" t="s">
        <v>10</v>
      </c>
      <c r="B404" s="1106" t="s">
        <v>11</v>
      </c>
      <c r="C404" s="1106" t="s">
        <v>28</v>
      </c>
      <c r="D404" s="1106" t="s">
        <v>13</v>
      </c>
      <c r="E404" s="1106" t="s">
        <v>3756</v>
      </c>
      <c r="F404" s="1107" t="str">
        <f t="array" ref="F404">IFERROR(INDEX(UIID!$K$2:$K1956, MATCH(CONCATENATE(B404,D404,G404,J404), UIID!$B$2:$B1956&amp;UIID!$D$2:$D1956&amp;UIID!$G$2:$G1956&amp;UIID!$H$2:$H1956, 0),), "Not Found")</f>
        <v>0722-0033</v>
      </c>
      <c r="G404" s="1108" t="s">
        <v>3773</v>
      </c>
      <c r="H404" s="1106"/>
      <c r="I404" s="1106" t="s">
        <v>5385</v>
      </c>
      <c r="J404" s="1106" t="s">
        <v>1354</v>
      </c>
      <c r="K404" s="1106">
        <v>10.3337972504709</v>
      </c>
      <c r="L404" s="1106">
        <v>123.89618016548999</v>
      </c>
      <c r="M404" s="1106" t="s">
        <v>1355</v>
      </c>
      <c r="N404" s="1106" t="s">
        <v>5387</v>
      </c>
      <c r="O404" s="1106" t="s">
        <v>15</v>
      </c>
      <c r="P404" s="1106" t="s">
        <v>16</v>
      </c>
      <c r="Q404" s="1106" t="s">
        <v>35</v>
      </c>
      <c r="R404" s="1106" t="s">
        <v>32</v>
      </c>
      <c r="S404" s="1106" t="s">
        <v>33</v>
      </c>
      <c r="T404" s="1106" t="s">
        <v>4164</v>
      </c>
      <c r="U404" s="1106" t="s">
        <v>34</v>
      </c>
      <c r="V404" s="1106">
        <v>201407022127</v>
      </c>
      <c r="W404" s="1116">
        <v>45316</v>
      </c>
      <c r="X404" s="1116">
        <v>47144</v>
      </c>
      <c r="Y404" s="1106" t="s">
        <v>4283</v>
      </c>
      <c r="Z404" s="1106" t="s">
        <v>4283</v>
      </c>
      <c r="AA404" s="1106" t="s">
        <v>4283</v>
      </c>
      <c r="AB404" s="462"/>
      <c r="AC404" s="1111"/>
      <c r="AD404" s="1114">
        <v>41865</v>
      </c>
    </row>
    <row r="405" spans="1:30" ht="15.75" customHeight="1">
      <c r="A405" s="1106" t="s">
        <v>10</v>
      </c>
      <c r="B405" s="1106" t="s">
        <v>11</v>
      </c>
      <c r="C405" s="1106" t="s">
        <v>28</v>
      </c>
      <c r="D405" s="1106" t="s">
        <v>13</v>
      </c>
      <c r="E405" s="1106" t="s">
        <v>3756</v>
      </c>
      <c r="F405" s="1107" t="str">
        <f t="array" ref="F405">IFERROR(INDEX(UIID!$K$2:$K1956, MATCH(CONCATENATE(B405,D405,G405,J405), UIID!$B$2:$B1956&amp;UIID!$D$2:$D1956&amp;UIID!$G$2:$G1956&amp;UIID!$H$2:$H1956, 0),), "Not Found")</f>
        <v>0722-0033</v>
      </c>
      <c r="G405" s="1108" t="s">
        <v>3773</v>
      </c>
      <c r="H405" s="1106"/>
      <c r="I405" s="1106" t="s">
        <v>5385</v>
      </c>
      <c r="J405" s="1106" t="s">
        <v>1354</v>
      </c>
      <c r="K405" s="1106">
        <v>10.3337972504709</v>
      </c>
      <c r="L405" s="1106">
        <v>123.89618016548999</v>
      </c>
      <c r="M405" s="1106" t="s">
        <v>1355</v>
      </c>
      <c r="N405" s="1106" t="s">
        <v>5387</v>
      </c>
      <c r="O405" s="1106" t="s">
        <v>15</v>
      </c>
      <c r="P405" s="1106" t="s">
        <v>16</v>
      </c>
      <c r="Q405" s="1106" t="s">
        <v>35</v>
      </c>
      <c r="R405" s="1106" t="s">
        <v>32</v>
      </c>
      <c r="S405" s="1106" t="s">
        <v>99</v>
      </c>
      <c r="T405" s="1106" t="s">
        <v>4164</v>
      </c>
      <c r="U405" s="1106" t="s">
        <v>100</v>
      </c>
      <c r="V405" s="1106" t="s">
        <v>1358</v>
      </c>
      <c r="W405" s="1116">
        <v>45316</v>
      </c>
      <c r="X405" s="1116">
        <v>47144</v>
      </c>
      <c r="Y405" s="1106" t="s">
        <v>4283</v>
      </c>
      <c r="Z405" s="1106" t="s">
        <v>4283</v>
      </c>
      <c r="AA405" s="1106" t="s">
        <v>4283</v>
      </c>
      <c r="AB405" s="465">
        <v>45429</v>
      </c>
      <c r="AC405" s="1111" t="s">
        <v>4163</v>
      </c>
      <c r="AD405" s="1114">
        <v>42349</v>
      </c>
    </row>
    <row r="406" spans="1:30" ht="15.75" customHeight="1">
      <c r="A406" s="1106" t="s">
        <v>10</v>
      </c>
      <c r="B406" s="1106" t="s">
        <v>11</v>
      </c>
      <c r="C406" s="1106" t="s">
        <v>28</v>
      </c>
      <c r="D406" s="1106" t="s">
        <v>13</v>
      </c>
      <c r="E406" s="1106" t="s">
        <v>3756</v>
      </c>
      <c r="F406" s="1107" t="str">
        <f t="array" ref="F406">IFERROR(INDEX(UIID!$K$2:$K1956, MATCH(CONCATENATE(B406,D406,G406,J406), UIID!$B$2:$B1956&amp;UIID!$D$2:$D1956&amp;UIID!$G$2:$G1956&amp;UIID!$H$2:$H1956, 0),), "Not Found")</f>
        <v>0722-0033</v>
      </c>
      <c r="G406" s="1108" t="s">
        <v>3773</v>
      </c>
      <c r="H406" s="1106"/>
      <c r="I406" s="1106" t="s">
        <v>5385</v>
      </c>
      <c r="J406" s="1106" t="s">
        <v>1354</v>
      </c>
      <c r="K406" s="1106">
        <v>10.3337972504709</v>
      </c>
      <c r="L406" s="1106">
        <v>123.89618016548999</v>
      </c>
      <c r="M406" s="1106" t="s">
        <v>1355</v>
      </c>
      <c r="N406" s="1106" t="s">
        <v>5387</v>
      </c>
      <c r="O406" s="1106" t="s">
        <v>15</v>
      </c>
      <c r="P406" s="1106" t="s">
        <v>16</v>
      </c>
      <c r="Q406" s="1106" t="s">
        <v>35</v>
      </c>
      <c r="R406" s="1106" t="s">
        <v>32</v>
      </c>
      <c r="S406" s="1106" t="s">
        <v>47</v>
      </c>
      <c r="T406" s="1106" t="s">
        <v>4164</v>
      </c>
      <c r="U406" s="1106" t="s">
        <v>78</v>
      </c>
      <c r="V406" s="1106" t="s">
        <v>1359</v>
      </c>
      <c r="W406" s="1116">
        <v>45316</v>
      </c>
      <c r="X406" s="1116">
        <v>47144</v>
      </c>
      <c r="Y406" s="1106" t="s">
        <v>4283</v>
      </c>
      <c r="Z406" s="1106" t="s">
        <v>4283</v>
      </c>
      <c r="AA406" s="1106" t="s">
        <v>4283</v>
      </c>
      <c r="AB406" s="465">
        <v>45429</v>
      </c>
      <c r="AC406" s="1111" t="s">
        <v>4163</v>
      </c>
      <c r="AD406" s="1114">
        <v>42349</v>
      </c>
    </row>
    <row r="407" spans="1:30" ht="15.75" customHeight="1">
      <c r="A407" s="1106" t="s">
        <v>10</v>
      </c>
      <c r="B407" s="1106" t="s">
        <v>11</v>
      </c>
      <c r="C407" s="1106" t="s">
        <v>28</v>
      </c>
      <c r="D407" s="1106" t="s">
        <v>13</v>
      </c>
      <c r="E407" s="1106" t="s">
        <v>3756</v>
      </c>
      <c r="F407" s="1107" t="str">
        <f t="array" ref="F407">IFERROR(INDEX(UIID!$K$2:$K1956, MATCH(CONCATENATE(B407,D407,G407,J407), UIID!$B$2:$B1956&amp;UIID!$D$2:$D1956&amp;UIID!$G$2:$G1956&amp;UIID!$H$2:$H1956, 0),), "Not Found")</f>
        <v>0722-0033</v>
      </c>
      <c r="G407" s="1108" t="s">
        <v>3773</v>
      </c>
      <c r="H407" s="1106"/>
      <c r="I407" s="1106" t="s">
        <v>5385</v>
      </c>
      <c r="J407" s="1106" t="s">
        <v>1354</v>
      </c>
      <c r="K407" s="1106">
        <v>10.3337972504709</v>
      </c>
      <c r="L407" s="1106">
        <v>123.89618016548999</v>
      </c>
      <c r="M407" s="1106" t="s">
        <v>1355</v>
      </c>
      <c r="N407" s="1106" t="s">
        <v>5387</v>
      </c>
      <c r="O407" s="1106" t="s">
        <v>15</v>
      </c>
      <c r="P407" s="1106" t="s">
        <v>16</v>
      </c>
      <c r="Q407" s="1106" t="s">
        <v>35</v>
      </c>
      <c r="R407" s="1106" t="s">
        <v>32</v>
      </c>
      <c r="S407" s="1106" t="s">
        <v>36</v>
      </c>
      <c r="T407" s="1106" t="s">
        <v>4164</v>
      </c>
      <c r="U407" s="1106" t="s">
        <v>37</v>
      </c>
      <c r="V407" s="1106" t="s">
        <v>1361</v>
      </c>
      <c r="W407" s="1116">
        <v>45316</v>
      </c>
      <c r="X407" s="1116">
        <v>47144</v>
      </c>
      <c r="Y407" s="1106" t="s">
        <v>4283</v>
      </c>
      <c r="Z407" s="1106" t="s">
        <v>4283</v>
      </c>
      <c r="AA407" s="1106" t="s">
        <v>4283</v>
      </c>
      <c r="AB407" s="462"/>
      <c r="AC407" s="1111"/>
      <c r="AD407" s="1121"/>
    </row>
    <row r="408" spans="1:30" ht="15.75" customHeight="1">
      <c r="A408" s="1106" t="s">
        <v>10</v>
      </c>
      <c r="B408" s="1106" t="s">
        <v>11</v>
      </c>
      <c r="C408" s="1106" t="s">
        <v>28</v>
      </c>
      <c r="D408" s="1106" t="s">
        <v>13</v>
      </c>
      <c r="E408" s="1106" t="s">
        <v>3756</v>
      </c>
      <c r="F408" s="1107" t="str">
        <f t="array" ref="F408">IFERROR(INDEX(UIID!$K$2:$K1956, MATCH(CONCATENATE(B408,D408,G408,J408), UIID!$B$2:$B1956&amp;UIID!$D$2:$D1956&amp;UIID!$G$2:$G1956&amp;UIID!$H$2:$H1956, 0),), "Not Found")</f>
        <v>0722-0050</v>
      </c>
      <c r="G408" s="1106" t="s">
        <v>390</v>
      </c>
      <c r="H408" s="1106"/>
      <c r="I408" s="1106" t="s">
        <v>5389</v>
      </c>
      <c r="J408" s="1106" t="s">
        <v>391</v>
      </c>
      <c r="K408" s="1106">
        <v>10.314600731687401</v>
      </c>
      <c r="L408" s="1106">
        <v>123.905256992476</v>
      </c>
      <c r="M408" s="1106" t="s">
        <v>5390</v>
      </c>
      <c r="N408" s="1106"/>
      <c r="O408" s="1106" t="s">
        <v>15</v>
      </c>
      <c r="P408" s="1106" t="s">
        <v>16</v>
      </c>
      <c r="Q408" s="1106" t="s">
        <v>4262</v>
      </c>
      <c r="R408" s="1106" t="s">
        <v>3006</v>
      </c>
      <c r="S408" s="1106" t="s">
        <v>392</v>
      </c>
      <c r="T408" s="1106" t="s">
        <v>22</v>
      </c>
      <c r="U408" s="1106" t="s">
        <v>393</v>
      </c>
      <c r="V408" s="1106">
        <v>201407020189</v>
      </c>
      <c r="W408" s="1116">
        <v>45428</v>
      </c>
      <c r="X408" s="1116">
        <v>47255</v>
      </c>
      <c r="Y408" s="1106" t="s">
        <v>5391</v>
      </c>
      <c r="Z408" s="1106" t="s">
        <v>22</v>
      </c>
      <c r="AA408" s="1106" t="s">
        <v>22</v>
      </c>
      <c r="AB408" s="462"/>
      <c r="AC408" s="1111"/>
      <c r="AD408" s="1114">
        <v>41941</v>
      </c>
    </row>
    <row r="409" spans="1:30" ht="15.75" customHeight="1">
      <c r="A409" s="1106" t="s">
        <v>10</v>
      </c>
      <c r="B409" s="1106" t="s">
        <v>11</v>
      </c>
      <c r="C409" s="1106" t="s">
        <v>28</v>
      </c>
      <c r="D409" s="1106" t="s">
        <v>1011</v>
      </c>
      <c r="E409" s="1106" t="s">
        <v>30</v>
      </c>
      <c r="F409" s="1107" t="str">
        <f t="array" ref="F409">IFERROR(INDEX(UIID!$K$2:$K1956, MATCH(CONCATENATE(B409,D409,G409,J409), UIID!$B$2:$B1956&amp;UIID!$D$2:$D1956&amp;UIID!$G$2:$G1956&amp;UIID!$H$2:$H1956, 0),), "Not Found")</f>
        <v>0722-0171</v>
      </c>
      <c r="G409" s="1106" t="s">
        <v>1012</v>
      </c>
      <c r="H409" s="1106"/>
      <c r="I409" s="1106" t="s">
        <v>5392</v>
      </c>
      <c r="J409" s="1106" t="s">
        <v>1013</v>
      </c>
      <c r="K409" s="1106">
        <v>10.2134652025797</v>
      </c>
      <c r="L409" s="1106">
        <v>123.753798003036</v>
      </c>
      <c r="M409" s="1119" t="s">
        <v>1014</v>
      </c>
      <c r="N409" s="1106"/>
      <c r="O409" s="1106" t="s">
        <v>15</v>
      </c>
      <c r="P409" s="1106" t="s">
        <v>16</v>
      </c>
      <c r="Q409" s="1106" t="s">
        <v>35</v>
      </c>
      <c r="R409" s="1106" t="s">
        <v>117</v>
      </c>
      <c r="S409" s="1106" t="s">
        <v>200</v>
      </c>
      <c r="T409" s="1106" t="s">
        <v>4164</v>
      </c>
      <c r="U409" s="1106" t="s">
        <v>235</v>
      </c>
      <c r="V409" s="1106" t="s">
        <v>1015</v>
      </c>
      <c r="W409" s="1116">
        <v>45316</v>
      </c>
      <c r="X409" s="1116">
        <v>47144</v>
      </c>
      <c r="Y409" s="1106" t="s">
        <v>5393</v>
      </c>
      <c r="Z409" s="1106" t="s">
        <v>5394</v>
      </c>
      <c r="AA409" s="1116">
        <v>43188</v>
      </c>
      <c r="AB409" s="465">
        <v>45392</v>
      </c>
      <c r="AC409" s="1111" t="s">
        <v>4163</v>
      </c>
      <c r="AD409" s="1114">
        <v>42970</v>
      </c>
    </row>
    <row r="410" spans="1:30" ht="15.75" customHeight="1">
      <c r="A410" s="1106" t="s">
        <v>10</v>
      </c>
      <c r="B410" s="1106" t="s">
        <v>11</v>
      </c>
      <c r="C410" s="1106" t="s">
        <v>28</v>
      </c>
      <c r="D410" s="1106" t="s">
        <v>1011</v>
      </c>
      <c r="E410" s="1106" t="s">
        <v>30</v>
      </c>
      <c r="F410" s="1107" t="str">
        <f t="array" ref="F410">IFERROR(INDEX(UIID!$K$2:$K1956, MATCH(CONCATENATE(B410,D410,G410,J410), UIID!$B$2:$B1956&amp;UIID!$D$2:$D1956&amp;UIID!$G$2:$G1956&amp;UIID!$H$2:$H1956, 0),), "Not Found")</f>
        <v>0722-0171</v>
      </c>
      <c r="G410" s="1106" t="s">
        <v>1012</v>
      </c>
      <c r="H410" s="1106"/>
      <c r="I410" s="1106" t="s">
        <v>5392</v>
      </c>
      <c r="J410" s="1106" t="s">
        <v>1013</v>
      </c>
      <c r="K410" s="1106">
        <v>10.2134652025797</v>
      </c>
      <c r="L410" s="1106">
        <v>123.753798003036</v>
      </c>
      <c r="M410" s="1119" t="s">
        <v>1014</v>
      </c>
      <c r="N410" s="1106"/>
      <c r="O410" s="1106" t="s">
        <v>15</v>
      </c>
      <c r="P410" s="1106" t="s">
        <v>16</v>
      </c>
      <c r="Q410" s="1106" t="s">
        <v>35</v>
      </c>
      <c r="R410" s="1106" t="s">
        <v>32</v>
      </c>
      <c r="S410" s="1106" t="s">
        <v>36</v>
      </c>
      <c r="T410" s="1106" t="s">
        <v>4164</v>
      </c>
      <c r="U410" s="1106" t="s">
        <v>37</v>
      </c>
      <c r="V410" s="1106" t="s">
        <v>1016</v>
      </c>
      <c r="W410" s="1116">
        <v>45316</v>
      </c>
      <c r="X410" s="1116">
        <v>47144</v>
      </c>
      <c r="Y410" s="1106" t="s">
        <v>5395</v>
      </c>
      <c r="Z410" s="1106" t="s">
        <v>5396</v>
      </c>
      <c r="AA410" s="1116">
        <v>44298</v>
      </c>
      <c r="AB410" s="465">
        <v>45392</v>
      </c>
      <c r="AC410" s="1111" t="s">
        <v>4163</v>
      </c>
      <c r="AD410" s="1114">
        <v>43026</v>
      </c>
    </row>
    <row r="411" spans="1:30" ht="15.75" customHeight="1">
      <c r="A411" s="1106" t="s">
        <v>10</v>
      </c>
      <c r="B411" s="1106" t="s">
        <v>11</v>
      </c>
      <c r="C411" s="1106" t="s">
        <v>146</v>
      </c>
      <c r="D411" s="1106" t="s">
        <v>1017</v>
      </c>
      <c r="E411" s="1106" t="s">
        <v>123</v>
      </c>
      <c r="F411" s="1107" t="str">
        <f t="array" ref="F411">IFERROR(INDEX(UIID!$K$2:$K1956, MATCH(CONCATENATE(B411,D411,G411,J411), UIID!$B$2:$B1956&amp;UIID!$D$2:$D1956&amp;UIID!$G$2:$G1956&amp;UIID!$H$2:$H1956, 0),), "Not Found")</f>
        <v>0722-0004</v>
      </c>
      <c r="G411" s="1106" t="s">
        <v>1018</v>
      </c>
      <c r="H411" s="1106"/>
      <c r="I411" s="1106" t="s">
        <v>5397</v>
      </c>
      <c r="J411" s="1106" t="s">
        <v>1019</v>
      </c>
      <c r="K411" s="1106">
        <v>10.588089474368299</v>
      </c>
      <c r="L411" s="1106">
        <v>124.016935380836</v>
      </c>
      <c r="M411" s="1106" t="s">
        <v>1020</v>
      </c>
      <c r="N411" s="1106" t="s">
        <v>5398</v>
      </c>
      <c r="O411" s="1106" t="s">
        <v>113</v>
      </c>
      <c r="P411" s="1106" t="s">
        <v>2229</v>
      </c>
      <c r="Q411" s="1106" t="s">
        <v>35</v>
      </c>
      <c r="R411" s="1106" t="s">
        <v>84</v>
      </c>
      <c r="S411" s="1106" t="s">
        <v>85</v>
      </c>
      <c r="T411" s="1106" t="s">
        <v>4164</v>
      </c>
      <c r="U411" s="1106" t="s">
        <v>86</v>
      </c>
      <c r="V411" s="1106">
        <v>607022140</v>
      </c>
      <c r="W411" s="1116">
        <v>45014</v>
      </c>
      <c r="X411" s="1116">
        <v>46972</v>
      </c>
      <c r="Y411" s="1106" t="s">
        <v>5400</v>
      </c>
      <c r="Z411" s="1106" t="s">
        <v>5401</v>
      </c>
      <c r="AA411" s="1106" t="s">
        <v>4283</v>
      </c>
      <c r="AB411" s="463">
        <v>45877</v>
      </c>
      <c r="AC411" s="1111" t="s">
        <v>4163</v>
      </c>
      <c r="AD411" s="1114">
        <v>39072</v>
      </c>
    </row>
    <row r="412" spans="1:30" ht="15.75" customHeight="1">
      <c r="A412" s="1106" t="s">
        <v>10</v>
      </c>
      <c r="B412" s="1106" t="s">
        <v>11</v>
      </c>
      <c r="C412" s="1106" t="s">
        <v>146</v>
      </c>
      <c r="D412" s="1106" t="s">
        <v>1017</v>
      </c>
      <c r="E412" s="1106" t="s">
        <v>123</v>
      </c>
      <c r="F412" s="1107" t="str">
        <f t="array" ref="F412">IFERROR(INDEX(UIID!$K$2:$K1956, MATCH(CONCATENATE(B412,D412,G412,J412), UIID!$B$2:$B1956&amp;UIID!$D$2:$D1956&amp;UIID!$G$2:$G1956&amp;UIID!$H$2:$H1956, 0),), "Not Found")</f>
        <v>0722-0004</v>
      </c>
      <c r="G412" s="1106" t="s">
        <v>1018</v>
      </c>
      <c r="H412" s="1106"/>
      <c r="I412" s="1106" t="s">
        <v>5397</v>
      </c>
      <c r="J412" s="1106" t="s">
        <v>1019</v>
      </c>
      <c r="K412" s="1106">
        <v>10.588089474368299</v>
      </c>
      <c r="L412" s="1106">
        <v>124.016935380836</v>
      </c>
      <c r="M412" s="1106" t="s">
        <v>1020</v>
      </c>
      <c r="N412" s="1106" t="s">
        <v>5398</v>
      </c>
      <c r="O412" s="1106" t="s">
        <v>113</v>
      </c>
      <c r="P412" s="1106" t="s">
        <v>2229</v>
      </c>
      <c r="Q412" s="1106" t="s">
        <v>35</v>
      </c>
      <c r="R412" s="1106" t="s">
        <v>125</v>
      </c>
      <c r="S412" s="1106" t="s">
        <v>1023</v>
      </c>
      <c r="T412" s="1106" t="s">
        <v>4164</v>
      </c>
      <c r="U412" s="1106" t="s">
        <v>1024</v>
      </c>
      <c r="V412" s="1106" t="s">
        <v>1025</v>
      </c>
      <c r="W412" s="1116">
        <v>45014</v>
      </c>
      <c r="X412" s="1116">
        <v>46842</v>
      </c>
      <c r="Y412" s="1106" t="s">
        <v>5403</v>
      </c>
      <c r="Z412" s="1188" t="s">
        <v>5404</v>
      </c>
      <c r="AA412" s="1175">
        <v>44821</v>
      </c>
      <c r="AB412" s="465">
        <v>45523</v>
      </c>
      <c r="AC412" s="1111" t="s">
        <v>4163</v>
      </c>
      <c r="AD412" s="1114">
        <v>43753</v>
      </c>
    </row>
    <row r="413" spans="1:30" ht="15.75" customHeight="1">
      <c r="A413" s="1106" t="s">
        <v>10</v>
      </c>
      <c r="B413" s="1106" t="s">
        <v>11</v>
      </c>
      <c r="C413" s="1106" t="s">
        <v>146</v>
      </c>
      <c r="D413" s="1106" t="s">
        <v>1017</v>
      </c>
      <c r="E413" s="1106" t="s">
        <v>123</v>
      </c>
      <c r="F413" s="1107" t="str">
        <f t="array" ref="F413">IFERROR(INDEX(UIID!$K$2:$K1956, MATCH(CONCATENATE(B413,D413,G413,J413), UIID!$B$2:$B1956&amp;UIID!$D$2:$D1956&amp;UIID!$G$2:$G1956&amp;UIID!$H$2:$H1956, 0),), "Not Found")</f>
        <v>0722-0004</v>
      </c>
      <c r="G413" s="1133" t="s">
        <v>1018</v>
      </c>
      <c r="H413" s="1106"/>
      <c r="I413" s="1106" t="s">
        <v>5397</v>
      </c>
      <c r="J413" s="1106" t="s">
        <v>1019</v>
      </c>
      <c r="K413" s="1106">
        <v>10.588089474368299</v>
      </c>
      <c r="L413" s="1106">
        <v>124.016935380836</v>
      </c>
      <c r="M413" s="1106" t="s">
        <v>1020</v>
      </c>
      <c r="N413" s="1106" t="s">
        <v>5398</v>
      </c>
      <c r="O413" s="1106" t="s">
        <v>113</v>
      </c>
      <c r="P413" s="1106" t="s">
        <v>2229</v>
      </c>
      <c r="Q413" s="1106" t="s">
        <v>35</v>
      </c>
      <c r="R413" s="1106" t="s">
        <v>143</v>
      </c>
      <c r="S413" s="1106" t="s">
        <v>144</v>
      </c>
      <c r="T413" s="1106" t="s">
        <v>4164</v>
      </c>
      <c r="U413" s="1106" t="s">
        <v>308</v>
      </c>
      <c r="V413" s="1106">
        <v>607022143</v>
      </c>
      <c r="W413" s="1116">
        <v>45014</v>
      </c>
      <c r="X413" s="1116">
        <v>46842</v>
      </c>
      <c r="Y413" s="1106" t="s">
        <v>5406</v>
      </c>
      <c r="Z413" s="1106" t="s">
        <v>5407</v>
      </c>
      <c r="AA413" s="1106" t="s">
        <v>4283</v>
      </c>
      <c r="AB413" s="463">
        <v>45877</v>
      </c>
      <c r="AC413" s="1111" t="s">
        <v>4163</v>
      </c>
      <c r="AD413" s="1114">
        <v>39072</v>
      </c>
    </row>
    <row r="414" spans="1:30" ht="15.75" customHeight="1">
      <c r="A414" s="1106" t="s">
        <v>10</v>
      </c>
      <c r="B414" s="1106" t="s">
        <v>11</v>
      </c>
      <c r="C414" s="1106" t="s">
        <v>146</v>
      </c>
      <c r="D414" s="1106" t="s">
        <v>1017</v>
      </c>
      <c r="E414" s="1106" t="s">
        <v>123</v>
      </c>
      <c r="F414" s="1107" t="str">
        <f t="array" ref="F414">IFERROR(INDEX(UIID!$K$2:$K1956, MATCH(CONCATENATE(B414,D414,G414,J414), UIID!$B$2:$B1956&amp;UIID!$D$2:$D1956&amp;UIID!$G$2:$G1956&amp;UIID!$H$2:$H1956, 0),), "Not Found")</f>
        <v>0722-0004</v>
      </c>
      <c r="G414" s="1106" t="s">
        <v>1018</v>
      </c>
      <c r="H414" s="1106"/>
      <c r="I414" s="1106" t="s">
        <v>5397</v>
      </c>
      <c r="J414" s="1106" t="s">
        <v>1019</v>
      </c>
      <c r="K414" s="1106">
        <v>10.588089474368299</v>
      </c>
      <c r="L414" s="1106">
        <v>124.016935380836</v>
      </c>
      <c r="M414" s="1106" t="s">
        <v>1020</v>
      </c>
      <c r="N414" s="1106" t="s">
        <v>5398</v>
      </c>
      <c r="O414" s="1106" t="s">
        <v>113</v>
      </c>
      <c r="P414" s="1106" t="s">
        <v>2229</v>
      </c>
      <c r="Q414" s="1106" t="s">
        <v>35</v>
      </c>
      <c r="R414" s="1106" t="s">
        <v>32</v>
      </c>
      <c r="S414" s="1106" t="s">
        <v>39</v>
      </c>
      <c r="T414" s="1106" t="s">
        <v>4164</v>
      </c>
      <c r="U414" s="1106" t="s">
        <v>40</v>
      </c>
      <c r="V414" s="1106">
        <v>201307022121</v>
      </c>
      <c r="W414" s="1116">
        <v>45017</v>
      </c>
      <c r="X414" s="1116">
        <v>46845</v>
      </c>
      <c r="Y414" s="1106" t="s">
        <v>5409</v>
      </c>
      <c r="Z414" s="1106" t="s">
        <v>5410</v>
      </c>
      <c r="AA414" s="1117">
        <v>45553</v>
      </c>
      <c r="AB414" s="465">
        <v>45523</v>
      </c>
      <c r="AC414" s="1111" t="s">
        <v>4163</v>
      </c>
      <c r="AD414" s="1114">
        <v>41500</v>
      </c>
    </row>
    <row r="415" spans="1:30" ht="15.75" customHeight="1">
      <c r="A415" s="1106" t="s">
        <v>10</v>
      </c>
      <c r="B415" s="1106" t="s">
        <v>11</v>
      </c>
      <c r="C415" s="1106" t="s">
        <v>146</v>
      </c>
      <c r="D415" s="1106" t="s">
        <v>1017</v>
      </c>
      <c r="E415" s="1106" t="s">
        <v>123</v>
      </c>
      <c r="F415" s="1107" t="str">
        <f t="array" ref="F415">IFERROR(INDEX(UIID!$K$2:$K1956, MATCH(CONCATENATE(B415,D415,G415,J415), UIID!$B$2:$B1956&amp;UIID!$D$2:$D1956&amp;UIID!$G$2:$G1956&amp;UIID!$H$2:$H1956, 0),), "Not Found")</f>
        <v>0722-0004</v>
      </c>
      <c r="G415" s="1106" t="s">
        <v>1018</v>
      </c>
      <c r="H415" s="1106"/>
      <c r="I415" s="1106" t="s">
        <v>5397</v>
      </c>
      <c r="J415" s="1106" t="s">
        <v>1019</v>
      </c>
      <c r="K415" s="1106">
        <v>10.588089474368299</v>
      </c>
      <c r="L415" s="1106">
        <v>124.016935380836</v>
      </c>
      <c r="M415" s="1106" t="s">
        <v>1020</v>
      </c>
      <c r="N415" s="1106" t="s">
        <v>5398</v>
      </c>
      <c r="O415" s="1106" t="s">
        <v>113</v>
      </c>
      <c r="P415" s="1106" t="s">
        <v>2229</v>
      </c>
      <c r="Q415" s="1106" t="s">
        <v>35</v>
      </c>
      <c r="R415" s="1106" t="s">
        <v>104</v>
      </c>
      <c r="S415" s="1106" t="s">
        <v>105</v>
      </c>
      <c r="T415" s="1106" t="s">
        <v>4164</v>
      </c>
      <c r="U415" s="1106" t="s">
        <v>106</v>
      </c>
      <c r="V415" s="1106">
        <v>607022142</v>
      </c>
      <c r="W415" s="1116">
        <v>45014</v>
      </c>
      <c r="X415" s="1116">
        <v>46842</v>
      </c>
      <c r="Y415" s="1106" t="s">
        <v>5411</v>
      </c>
      <c r="Z415" s="1106" t="s">
        <v>5412</v>
      </c>
      <c r="AA415" s="1117">
        <v>45042</v>
      </c>
      <c r="AB415" s="463">
        <v>45877</v>
      </c>
      <c r="AC415" s="1111" t="s">
        <v>4163</v>
      </c>
      <c r="AD415" s="1114">
        <v>39072</v>
      </c>
    </row>
    <row r="416" spans="1:30" ht="15.75" customHeight="1">
      <c r="A416" s="1106" t="s">
        <v>10</v>
      </c>
      <c r="B416" s="1106" t="s">
        <v>11</v>
      </c>
      <c r="C416" s="1106" t="s">
        <v>509</v>
      </c>
      <c r="D416" s="1106" t="s">
        <v>1026</v>
      </c>
      <c r="E416" s="1106" t="s">
        <v>28</v>
      </c>
      <c r="F416" s="1107" t="str">
        <f t="array" ref="F416">IFERROR(INDEX(UIID!$K$2:$K1956, MATCH(CONCATENATE(B416,D416,G416,J416), UIID!$B$2:$B1956&amp;UIID!$D$2:$D1956&amp;UIID!$G$2:$G1956&amp;UIID!$H$2:$H1956, 0),), "Not Found")</f>
        <v>0722-0076</v>
      </c>
      <c r="G416" s="1106" t="s">
        <v>1027</v>
      </c>
      <c r="H416" s="1106"/>
      <c r="I416" s="1106" t="s">
        <v>5413</v>
      </c>
      <c r="J416" s="1106" t="s">
        <v>1028</v>
      </c>
      <c r="K416" s="1106">
        <v>11.2537426850758</v>
      </c>
      <c r="L416" s="1106">
        <v>124.00586130968099</v>
      </c>
      <c r="M416" s="1106" t="s">
        <v>1029</v>
      </c>
      <c r="N416" s="1106" t="s">
        <v>5414</v>
      </c>
      <c r="O416" s="1106" t="s">
        <v>113</v>
      </c>
      <c r="P416" s="1106" t="s">
        <v>2229</v>
      </c>
      <c r="Q416" s="1106" t="s">
        <v>35</v>
      </c>
      <c r="R416" s="1106" t="s">
        <v>84</v>
      </c>
      <c r="S416" s="1106" t="s">
        <v>93</v>
      </c>
      <c r="T416" s="1106" t="s">
        <v>4213</v>
      </c>
      <c r="U416" s="1106" t="s">
        <v>94</v>
      </c>
      <c r="V416" s="1120" t="s">
        <v>1030</v>
      </c>
      <c r="W416" s="1116">
        <v>45443</v>
      </c>
      <c r="X416" s="1116">
        <v>47270</v>
      </c>
      <c r="Y416" s="1120" t="s">
        <v>5415</v>
      </c>
      <c r="Z416" s="1120" t="s">
        <v>5416</v>
      </c>
      <c r="AA416" s="1189">
        <v>45705</v>
      </c>
      <c r="AB416" s="465">
        <v>45432</v>
      </c>
      <c r="AC416" s="1111" t="s">
        <v>4163</v>
      </c>
      <c r="AD416" s="1190">
        <v>2021</v>
      </c>
    </row>
    <row r="417" spans="1:30" ht="15.75" customHeight="1">
      <c r="A417" s="1106" t="s">
        <v>10</v>
      </c>
      <c r="B417" s="1106" t="s">
        <v>11</v>
      </c>
      <c r="C417" s="1106" t="s">
        <v>509</v>
      </c>
      <c r="D417" s="1106" t="s">
        <v>1026</v>
      </c>
      <c r="E417" s="1106" t="s">
        <v>28</v>
      </c>
      <c r="F417" s="1107" t="str">
        <f t="array" ref="F417">IFERROR(INDEX(UIID!$K$2:$K1956, MATCH(CONCATENATE(B417,D417,G417,J417), UIID!$B$2:$B1956&amp;UIID!$D$2:$D1956&amp;UIID!$G$2:$G1956&amp;UIID!$H$2:$H1956, 0),), "Not Found")</f>
        <v>0722-0076</v>
      </c>
      <c r="G417" s="1106" t="s">
        <v>1027</v>
      </c>
      <c r="H417" s="1106"/>
      <c r="I417" s="1106" t="s">
        <v>5413</v>
      </c>
      <c r="J417" s="1106" t="s">
        <v>1028</v>
      </c>
      <c r="K417" s="1106">
        <v>11.2537426850758</v>
      </c>
      <c r="L417" s="1106">
        <v>124.00586130968099</v>
      </c>
      <c r="M417" s="1106" t="s">
        <v>1031</v>
      </c>
      <c r="N417" s="1106" t="s">
        <v>5414</v>
      </c>
      <c r="O417" s="1106" t="s">
        <v>113</v>
      </c>
      <c r="P417" s="1106" t="s">
        <v>2229</v>
      </c>
      <c r="Q417" s="1106" t="s">
        <v>35</v>
      </c>
      <c r="R417" s="1106" t="s">
        <v>2230</v>
      </c>
      <c r="S417" s="1106" t="s">
        <v>161</v>
      </c>
      <c r="T417" s="1106" t="s">
        <v>4157</v>
      </c>
      <c r="U417" s="1106" t="s">
        <v>364</v>
      </c>
      <c r="V417" s="1120" t="s">
        <v>1032</v>
      </c>
      <c r="W417" s="1116">
        <v>45425</v>
      </c>
      <c r="X417" s="1116">
        <v>47252</v>
      </c>
      <c r="Y417" s="1120" t="s">
        <v>5417</v>
      </c>
      <c r="Z417" s="1120" t="s">
        <v>5418</v>
      </c>
      <c r="AA417" s="1124">
        <v>44854</v>
      </c>
      <c r="AB417" s="465">
        <v>45432</v>
      </c>
      <c r="AC417" s="1111" t="s">
        <v>4163</v>
      </c>
      <c r="AD417" s="1114">
        <v>44335</v>
      </c>
    </row>
    <row r="418" spans="1:30" ht="15.75" customHeight="1">
      <c r="A418" s="1106" t="s">
        <v>10</v>
      </c>
      <c r="B418" s="1106" t="s">
        <v>11</v>
      </c>
      <c r="C418" s="1106" t="s">
        <v>509</v>
      </c>
      <c r="D418" s="1106" t="s">
        <v>1026</v>
      </c>
      <c r="E418" s="1106" t="s">
        <v>28</v>
      </c>
      <c r="F418" s="1107" t="str">
        <f t="array" ref="F418">IFERROR(INDEX(UIID!$K$2:$K1956, MATCH(CONCATENATE(B418,D418,G418,J418), UIID!$B$2:$B1956&amp;UIID!$D$2:$D1956&amp;UIID!$G$2:$G1956&amp;UIID!$H$2:$H1956, 0),), "Not Found")</f>
        <v>0722-0076</v>
      </c>
      <c r="G418" s="1106" t="s">
        <v>1027</v>
      </c>
      <c r="H418" s="1106"/>
      <c r="I418" s="1106" t="s">
        <v>5413</v>
      </c>
      <c r="J418" s="1106" t="s">
        <v>1028</v>
      </c>
      <c r="K418" s="1106">
        <v>11.2537426850758</v>
      </c>
      <c r="L418" s="1106">
        <v>124.00586130968099</v>
      </c>
      <c r="M418" s="1106" t="s">
        <v>1031</v>
      </c>
      <c r="N418" s="1106" t="s">
        <v>5414</v>
      </c>
      <c r="O418" s="1106" t="s">
        <v>113</v>
      </c>
      <c r="P418" s="1106" t="s">
        <v>2229</v>
      </c>
      <c r="Q418" s="1106" t="s">
        <v>35</v>
      </c>
      <c r="R418" s="1106" t="s">
        <v>125</v>
      </c>
      <c r="S418" s="1106" t="s">
        <v>1033</v>
      </c>
      <c r="T418" s="1106" t="s">
        <v>4164</v>
      </c>
      <c r="U418" s="1106" t="s">
        <v>1034</v>
      </c>
      <c r="V418" s="1106" t="s">
        <v>1035</v>
      </c>
      <c r="W418" s="1116">
        <v>45425</v>
      </c>
      <c r="X418" s="1116">
        <v>47252</v>
      </c>
      <c r="Y418" s="1106" t="s">
        <v>5419</v>
      </c>
      <c r="Z418" s="1106" t="s">
        <v>5420</v>
      </c>
      <c r="AA418" s="1176">
        <v>45414</v>
      </c>
      <c r="AB418" s="462"/>
      <c r="AC418" s="1111"/>
      <c r="AD418" s="1114">
        <v>44167</v>
      </c>
    </row>
    <row r="419" spans="1:30" ht="15.75" customHeight="1">
      <c r="A419" s="1106" t="s">
        <v>10</v>
      </c>
      <c r="B419" s="1106" t="s">
        <v>11</v>
      </c>
      <c r="C419" s="1106" t="s">
        <v>509</v>
      </c>
      <c r="D419" s="1106" t="s">
        <v>1026</v>
      </c>
      <c r="E419" s="1106" t="s">
        <v>28</v>
      </c>
      <c r="F419" s="1107" t="str">
        <f t="array" ref="F419">IFERROR(INDEX(UIID!$K$2:$K1956, MATCH(CONCATENATE(B419,D419,G419,J419), UIID!$B$2:$B1956&amp;UIID!$D$2:$D1956&amp;UIID!$G$2:$G1956&amp;UIID!$H$2:$H1956, 0),), "Not Found")</f>
        <v>0722-0076</v>
      </c>
      <c r="G419" s="1106" t="s">
        <v>1027</v>
      </c>
      <c r="H419" s="1106"/>
      <c r="I419" s="1106" t="s">
        <v>5413</v>
      </c>
      <c r="J419" s="1106" t="s">
        <v>1028</v>
      </c>
      <c r="K419" s="1106">
        <v>11.2537426850758</v>
      </c>
      <c r="L419" s="1106">
        <v>124.00586130968099</v>
      </c>
      <c r="M419" s="1106" t="s">
        <v>1031</v>
      </c>
      <c r="N419" s="1106" t="s">
        <v>5414</v>
      </c>
      <c r="O419" s="1106" t="s">
        <v>113</v>
      </c>
      <c r="P419" s="1106" t="s">
        <v>2229</v>
      </c>
      <c r="Q419" s="1106" t="s">
        <v>5421</v>
      </c>
      <c r="R419" s="1106" t="s">
        <v>125</v>
      </c>
      <c r="S419" s="1106" t="s">
        <v>3404</v>
      </c>
      <c r="T419" s="1106" t="s">
        <v>4164</v>
      </c>
      <c r="U419" s="1106" t="s">
        <v>237</v>
      </c>
      <c r="V419" s="1106" t="s">
        <v>1036</v>
      </c>
      <c r="W419" s="1116">
        <v>45425</v>
      </c>
      <c r="X419" s="1116">
        <v>47252</v>
      </c>
      <c r="Y419" s="1106" t="s">
        <v>5422</v>
      </c>
      <c r="Z419" s="1106" t="s">
        <v>5423</v>
      </c>
      <c r="AA419" s="1175">
        <v>44177</v>
      </c>
      <c r="AB419" s="462"/>
      <c r="AC419" s="1111"/>
      <c r="AD419" s="1114">
        <v>44168</v>
      </c>
    </row>
    <row r="420" spans="1:30" ht="15.75" customHeight="1">
      <c r="A420" s="1106" t="s">
        <v>10</v>
      </c>
      <c r="B420" s="1106" t="s">
        <v>11</v>
      </c>
      <c r="C420" s="1106" t="s">
        <v>509</v>
      </c>
      <c r="D420" s="1106" t="s">
        <v>1026</v>
      </c>
      <c r="E420" s="1106" t="s">
        <v>28</v>
      </c>
      <c r="F420" s="1107" t="str">
        <f t="array" ref="F420">IFERROR(INDEX(UIID!$K$2:$K1956, MATCH(CONCATENATE(B420,D420,G420,J420), UIID!$B$2:$B1956&amp;UIID!$D$2:$D1956&amp;UIID!$G$2:$G1956&amp;UIID!$H$2:$H1956, 0),), "Not Found")</f>
        <v>0722-0076</v>
      </c>
      <c r="G420" s="1106" t="s">
        <v>1027</v>
      </c>
      <c r="H420" s="1106"/>
      <c r="I420" s="1106" t="s">
        <v>5413</v>
      </c>
      <c r="J420" s="1106" t="s">
        <v>1028</v>
      </c>
      <c r="K420" s="1106">
        <v>11.2537426850758</v>
      </c>
      <c r="L420" s="1106">
        <v>124.00586130968099</v>
      </c>
      <c r="M420" s="1106" t="s">
        <v>1031</v>
      </c>
      <c r="N420" s="1106" t="s">
        <v>5414</v>
      </c>
      <c r="O420" s="1106" t="s">
        <v>113</v>
      </c>
      <c r="P420" s="1106" t="s">
        <v>2229</v>
      </c>
      <c r="Q420" s="1106" t="s">
        <v>35</v>
      </c>
      <c r="R420" s="1106" t="s">
        <v>107</v>
      </c>
      <c r="S420" s="1106" t="s">
        <v>191</v>
      </c>
      <c r="T420" s="1106" t="s">
        <v>4164</v>
      </c>
      <c r="U420" s="1106" t="s">
        <v>192</v>
      </c>
      <c r="V420" s="1106" t="s">
        <v>1037</v>
      </c>
      <c r="W420" s="1116">
        <v>45014</v>
      </c>
      <c r="X420" s="1116">
        <v>46842</v>
      </c>
      <c r="Y420" s="1106" t="s">
        <v>5424</v>
      </c>
      <c r="Z420" s="1106" t="s">
        <v>5425</v>
      </c>
      <c r="AA420" s="1191">
        <v>45671</v>
      </c>
      <c r="AB420" s="463">
        <v>45883</v>
      </c>
      <c r="AC420" s="1111" t="s">
        <v>4163</v>
      </c>
      <c r="AD420" s="1114">
        <v>44180</v>
      </c>
    </row>
    <row r="421" spans="1:30" ht="15.75" customHeight="1">
      <c r="A421" s="1106" t="s">
        <v>10</v>
      </c>
      <c r="B421" s="1106" t="s">
        <v>11</v>
      </c>
      <c r="C421" s="1106" t="s">
        <v>509</v>
      </c>
      <c r="D421" s="1106" t="s">
        <v>1026</v>
      </c>
      <c r="E421" s="1106" t="s">
        <v>28</v>
      </c>
      <c r="F421" s="1107" t="str">
        <f t="array" ref="F421">IFERROR(INDEX(UIID!$K$2:$K1956, MATCH(CONCATENATE(B421,D421,G421,J421), UIID!$B$2:$B1956&amp;UIID!$D$2:$D1956&amp;UIID!$G$2:$G1956&amp;UIID!$H$2:$H1956, 0),), "Not Found")</f>
        <v>0722-0076</v>
      </c>
      <c r="G421" s="1106" t="s">
        <v>1027</v>
      </c>
      <c r="H421" s="1106"/>
      <c r="I421" s="1106" t="s">
        <v>5413</v>
      </c>
      <c r="J421" s="1106" t="s">
        <v>1028</v>
      </c>
      <c r="K421" s="1106">
        <v>11.2537426850758</v>
      </c>
      <c r="L421" s="1106">
        <v>124.00586130968099</v>
      </c>
      <c r="M421" s="1106" t="s">
        <v>1031</v>
      </c>
      <c r="N421" s="1106" t="s">
        <v>5414</v>
      </c>
      <c r="O421" s="1106" t="s">
        <v>113</v>
      </c>
      <c r="P421" s="1106" t="s">
        <v>2229</v>
      </c>
      <c r="Q421" s="1106" t="s">
        <v>35</v>
      </c>
      <c r="R421" s="1106" t="s">
        <v>125</v>
      </c>
      <c r="S421" s="1106" t="s">
        <v>1023</v>
      </c>
      <c r="T421" s="1106" t="s">
        <v>4164</v>
      </c>
      <c r="U421" s="1106" t="s">
        <v>1039</v>
      </c>
      <c r="V421" s="1106" t="s">
        <v>5426</v>
      </c>
      <c r="W421" s="1116">
        <v>45425</v>
      </c>
      <c r="X421" s="1116">
        <v>47252</v>
      </c>
      <c r="Y421" s="1106" t="s">
        <v>5422</v>
      </c>
      <c r="Z421" s="1120" t="s">
        <v>5427</v>
      </c>
      <c r="AA421" s="1175">
        <v>44821</v>
      </c>
      <c r="AB421" s="465">
        <v>45432</v>
      </c>
      <c r="AC421" s="1111" t="s">
        <v>4163</v>
      </c>
      <c r="AD421" s="1114">
        <v>43752</v>
      </c>
    </row>
    <row r="422" spans="1:30" ht="15.75" customHeight="1">
      <c r="A422" s="1106" t="s">
        <v>10</v>
      </c>
      <c r="B422" s="1106" t="s">
        <v>11</v>
      </c>
      <c r="C422" s="1106" t="s">
        <v>509</v>
      </c>
      <c r="D422" s="1106" t="s">
        <v>1026</v>
      </c>
      <c r="E422" s="1106" t="s">
        <v>28</v>
      </c>
      <c r="F422" s="1107" t="str">
        <f t="array" ref="F422">IFERROR(INDEX(UIID!$K$2:$K1956, MATCH(CONCATENATE(B422,D422,G422,J422), UIID!$B$2:$B1956&amp;UIID!$D$2:$D1956&amp;UIID!$G$2:$G1956&amp;UIID!$H$2:$H1956, 0),), "Not Found")</f>
        <v>0722-0076</v>
      </c>
      <c r="G422" s="1106" t="s">
        <v>1027</v>
      </c>
      <c r="H422" s="1106"/>
      <c r="I422" s="1106" t="s">
        <v>5413</v>
      </c>
      <c r="J422" s="1106" t="s">
        <v>1028</v>
      </c>
      <c r="K422" s="1106">
        <v>11.2537426850758</v>
      </c>
      <c r="L422" s="1106">
        <v>124.00586130968099</v>
      </c>
      <c r="M422" s="1106" t="s">
        <v>1031</v>
      </c>
      <c r="N422" s="1106" t="s">
        <v>5414</v>
      </c>
      <c r="O422" s="1106" t="s">
        <v>113</v>
      </c>
      <c r="P422" s="1106" t="s">
        <v>2229</v>
      </c>
      <c r="Q422" s="1106" t="s">
        <v>35</v>
      </c>
      <c r="R422" s="1106" t="s">
        <v>104</v>
      </c>
      <c r="S422" s="1106" t="s">
        <v>105</v>
      </c>
      <c r="T422" s="1106" t="s">
        <v>4164</v>
      </c>
      <c r="U422" s="1106" t="s">
        <v>106</v>
      </c>
      <c r="V422" s="1106" t="s">
        <v>5428</v>
      </c>
      <c r="W422" s="1116">
        <v>45425</v>
      </c>
      <c r="X422" s="1116">
        <v>47252</v>
      </c>
      <c r="Y422" s="1106" t="s">
        <v>5430</v>
      </c>
      <c r="Z422" s="1106" t="s">
        <v>5431</v>
      </c>
      <c r="AA422" s="1173">
        <v>45023</v>
      </c>
      <c r="AB422" s="465">
        <v>45432</v>
      </c>
      <c r="AC422" s="1111" t="s">
        <v>4163</v>
      </c>
      <c r="AD422" s="1114">
        <v>43752</v>
      </c>
    </row>
    <row r="423" spans="1:30" ht="15.75" customHeight="1">
      <c r="A423" s="1106" t="s">
        <v>10</v>
      </c>
      <c r="B423" s="1106" t="s">
        <v>11</v>
      </c>
      <c r="C423" s="1106" t="s">
        <v>509</v>
      </c>
      <c r="D423" s="1106" t="s">
        <v>1026</v>
      </c>
      <c r="E423" s="1106" t="s">
        <v>28</v>
      </c>
      <c r="F423" s="1107" t="str">
        <f t="array" ref="F423">IFERROR(INDEX(UIID!$K$2:$K1956, MATCH(CONCATENATE(B423,D423,G423,J423), UIID!$B$2:$B1956&amp;UIID!$D$2:$D1956&amp;UIID!$G$2:$G1956&amp;UIID!$H$2:$H1956, 0),), "Not Found")</f>
        <v>0722-0076</v>
      </c>
      <c r="G423" s="1106" t="s">
        <v>1027</v>
      </c>
      <c r="H423" s="1106"/>
      <c r="I423" s="1106" t="s">
        <v>5413</v>
      </c>
      <c r="J423" s="1106" t="s">
        <v>1028</v>
      </c>
      <c r="K423" s="1106">
        <v>11.2537426850758</v>
      </c>
      <c r="L423" s="1106">
        <v>124.00586130968099</v>
      </c>
      <c r="M423" s="1106" t="s">
        <v>1031</v>
      </c>
      <c r="N423" s="1106" t="s">
        <v>5414</v>
      </c>
      <c r="O423" s="1106" t="s">
        <v>113</v>
      </c>
      <c r="P423" s="1106" t="s">
        <v>2229</v>
      </c>
      <c r="Q423" s="1106" t="s">
        <v>35</v>
      </c>
      <c r="R423" s="1106" t="s">
        <v>32</v>
      </c>
      <c r="S423" s="1106" t="s">
        <v>36</v>
      </c>
      <c r="T423" s="1106" t="s">
        <v>4164</v>
      </c>
      <c r="U423" s="1106" t="s">
        <v>91</v>
      </c>
      <c r="V423" s="1106" t="s">
        <v>1040</v>
      </c>
      <c r="W423" s="1116">
        <v>45425</v>
      </c>
      <c r="X423" s="1116">
        <v>47252</v>
      </c>
      <c r="Y423" s="1106" t="s">
        <v>5433</v>
      </c>
      <c r="Z423" s="1106">
        <v>201907221200205</v>
      </c>
      <c r="AA423" s="1177">
        <v>45060</v>
      </c>
      <c r="AB423" s="465">
        <v>45432</v>
      </c>
      <c r="AC423" s="1111" t="s">
        <v>4163</v>
      </c>
      <c r="AD423" s="1114">
        <v>43502</v>
      </c>
    </row>
    <row r="424" spans="1:30" ht="15.75" customHeight="1">
      <c r="A424" s="1106" t="s">
        <v>10</v>
      </c>
      <c r="B424" s="1106" t="s">
        <v>11</v>
      </c>
      <c r="C424" s="1106" t="s">
        <v>509</v>
      </c>
      <c r="D424" s="1106" t="s">
        <v>1026</v>
      </c>
      <c r="E424" s="1106" t="s">
        <v>28</v>
      </c>
      <c r="F424" s="1107" t="str">
        <f t="array" ref="F424">IFERROR(INDEX(UIID!$K$2:$K1956, MATCH(CONCATENATE(B424,D424,G424,J424), UIID!$B$2:$B1956&amp;UIID!$D$2:$D1956&amp;UIID!$G$2:$G1956&amp;UIID!$H$2:$H1956, 0),), "Not Found")</f>
        <v>0722-0076</v>
      </c>
      <c r="G424" s="1133" t="s">
        <v>1027</v>
      </c>
      <c r="H424" s="1106"/>
      <c r="I424" s="1106" t="s">
        <v>5413</v>
      </c>
      <c r="J424" s="1106" t="s">
        <v>1028</v>
      </c>
      <c r="K424" s="1106">
        <v>11.2537426850758</v>
      </c>
      <c r="L424" s="1106">
        <v>124.00586130968099</v>
      </c>
      <c r="M424" s="1106" t="s">
        <v>1031</v>
      </c>
      <c r="N424" s="1106" t="s">
        <v>5414</v>
      </c>
      <c r="O424" s="1106" t="s">
        <v>113</v>
      </c>
      <c r="P424" s="1106" t="s">
        <v>2229</v>
      </c>
      <c r="Q424" s="1106" t="s">
        <v>35</v>
      </c>
      <c r="R424" s="1106" t="s">
        <v>84</v>
      </c>
      <c r="S424" s="1106" t="s">
        <v>85</v>
      </c>
      <c r="T424" s="1106" t="s">
        <v>4164</v>
      </c>
      <c r="U424" s="1106" t="s">
        <v>94</v>
      </c>
      <c r="V424" s="1106" t="s">
        <v>1041</v>
      </c>
      <c r="W424" s="1116">
        <v>45425</v>
      </c>
      <c r="X424" s="1116">
        <v>47252</v>
      </c>
      <c r="Y424" s="1106" t="s">
        <v>5435</v>
      </c>
      <c r="Z424" s="1106" t="s">
        <v>5436</v>
      </c>
      <c r="AA424" s="1116">
        <v>44622</v>
      </c>
      <c r="AB424" s="462"/>
      <c r="AC424" s="1111"/>
      <c r="AD424" s="1114">
        <v>43118</v>
      </c>
    </row>
    <row r="425" spans="1:30" ht="15.75" customHeight="1">
      <c r="A425" s="1106" t="s">
        <v>10</v>
      </c>
      <c r="B425" s="1106" t="s">
        <v>11</v>
      </c>
      <c r="C425" s="1106" t="s">
        <v>28</v>
      </c>
      <c r="D425" s="1106" t="s">
        <v>977</v>
      </c>
      <c r="E425" s="1106" t="s">
        <v>28</v>
      </c>
      <c r="F425" s="1107" t="str">
        <f t="array" ref="F425">IFERROR(INDEX(UIID!$K$2:$K1956, MATCH(CONCATENATE(B425,D425,G425,J425), UIID!$B$2:$B1956&amp;UIID!$D$2:$D1956&amp;UIID!$G$2:$G1956&amp;UIID!$H$2:$H1956, 0),), "Not Found")</f>
        <v>0722-0019</v>
      </c>
      <c r="G425" s="1106" t="s">
        <v>1042</v>
      </c>
      <c r="H425" s="1106"/>
      <c r="I425" s="1106" t="s">
        <v>5437</v>
      </c>
      <c r="J425" s="1106" t="s">
        <v>1043</v>
      </c>
      <c r="K425" s="1106">
        <v>10.2393458355067</v>
      </c>
      <c r="L425" s="1106">
        <v>123.804914342475</v>
      </c>
      <c r="M425" s="1106" t="s">
        <v>1044</v>
      </c>
      <c r="N425" s="1106" t="s">
        <v>5438</v>
      </c>
      <c r="O425" s="1106" t="s">
        <v>113</v>
      </c>
      <c r="P425" s="1106" t="s">
        <v>2229</v>
      </c>
      <c r="Q425" s="1106" t="s">
        <v>35</v>
      </c>
      <c r="R425" s="1106" t="s">
        <v>84</v>
      </c>
      <c r="S425" s="1106" t="s">
        <v>85</v>
      </c>
      <c r="T425" s="1106" t="s">
        <v>4164</v>
      </c>
      <c r="U425" s="1106" t="s">
        <v>94</v>
      </c>
      <c r="V425" s="1106">
        <v>907022035</v>
      </c>
      <c r="W425" s="1116">
        <v>45301</v>
      </c>
      <c r="X425" s="1116">
        <v>47129</v>
      </c>
      <c r="Y425" s="1106" t="s">
        <v>5441</v>
      </c>
      <c r="Z425" s="1106" t="s">
        <v>5442</v>
      </c>
      <c r="AA425" s="1168">
        <v>44896</v>
      </c>
      <c r="AB425" s="465">
        <v>45394</v>
      </c>
      <c r="AC425" s="1111" t="s">
        <v>4163</v>
      </c>
      <c r="AD425" s="1114">
        <v>39933</v>
      </c>
    </row>
    <row r="426" spans="1:30" ht="15.75" customHeight="1">
      <c r="A426" s="1106" t="s">
        <v>10</v>
      </c>
      <c r="B426" s="1106" t="s">
        <v>11</v>
      </c>
      <c r="C426" s="1106" t="s">
        <v>28</v>
      </c>
      <c r="D426" s="1106" t="s">
        <v>977</v>
      </c>
      <c r="E426" s="1106" t="s">
        <v>28</v>
      </c>
      <c r="F426" s="1107" t="str">
        <f t="array" ref="F426">IFERROR(INDEX(UIID!$K$2:$K1956, MATCH(CONCATENATE(B426,D426,G426,J426), UIID!$B$2:$B1956&amp;UIID!$D$2:$D1956&amp;UIID!$G$2:$G1956&amp;UIID!$H$2:$H1956, 0),), "Not Found")</f>
        <v>0722-0019</v>
      </c>
      <c r="G426" s="1106" t="s">
        <v>1042</v>
      </c>
      <c r="H426" s="1106"/>
      <c r="I426" s="1106" t="s">
        <v>5437</v>
      </c>
      <c r="J426" s="1106" t="s">
        <v>1043</v>
      </c>
      <c r="K426" s="1106">
        <v>10.2393458355067</v>
      </c>
      <c r="L426" s="1106">
        <v>123.804914342475</v>
      </c>
      <c r="M426" s="1106" t="s">
        <v>1044</v>
      </c>
      <c r="N426" s="1106" t="s">
        <v>5438</v>
      </c>
      <c r="O426" s="1106" t="s">
        <v>113</v>
      </c>
      <c r="P426" s="1106" t="s">
        <v>2229</v>
      </c>
      <c r="Q426" s="1106" t="s">
        <v>35</v>
      </c>
      <c r="R426" s="1106" t="s">
        <v>104</v>
      </c>
      <c r="S426" s="1106" t="s">
        <v>105</v>
      </c>
      <c r="T426" s="1106" t="s">
        <v>4164</v>
      </c>
      <c r="U426" s="1106" t="s">
        <v>106</v>
      </c>
      <c r="V426" s="1106" t="s">
        <v>1050</v>
      </c>
      <c r="W426" s="1116">
        <v>45301</v>
      </c>
      <c r="X426" s="1116">
        <v>47129</v>
      </c>
      <c r="Y426" s="1106" t="s">
        <v>5444</v>
      </c>
      <c r="Z426" s="1106" t="s">
        <v>5445</v>
      </c>
      <c r="AA426" s="1175">
        <v>44737</v>
      </c>
      <c r="AB426" s="465">
        <v>45394</v>
      </c>
      <c r="AC426" s="1111" t="s">
        <v>4163</v>
      </c>
      <c r="AD426" s="1114">
        <v>43741</v>
      </c>
    </row>
    <row r="427" spans="1:30" ht="15.75" customHeight="1">
      <c r="A427" s="1106" t="s">
        <v>10</v>
      </c>
      <c r="B427" s="1106" t="s">
        <v>11</v>
      </c>
      <c r="C427" s="1106" t="s">
        <v>28</v>
      </c>
      <c r="D427" s="1106" t="s">
        <v>977</v>
      </c>
      <c r="E427" s="1106" t="s">
        <v>28</v>
      </c>
      <c r="F427" s="1107" t="str">
        <f t="array" ref="F427">IFERROR(INDEX(UIID!$K$2:$K1956, MATCH(CONCATENATE(B427,D427,G427,J427), UIID!$B$2:$B1956&amp;UIID!$D$2:$D1956&amp;UIID!$G$2:$G1956&amp;UIID!$H$2:$H1956, 0),), "Not Found")</f>
        <v>0722-0019</v>
      </c>
      <c r="G427" s="1106" t="s">
        <v>1042</v>
      </c>
      <c r="H427" s="1106"/>
      <c r="I427" s="1106" t="s">
        <v>5437</v>
      </c>
      <c r="J427" s="1106" t="s">
        <v>1043</v>
      </c>
      <c r="K427" s="1106">
        <v>10.2393458355067</v>
      </c>
      <c r="L427" s="1106">
        <v>123.804914342475</v>
      </c>
      <c r="M427" s="1106" t="s">
        <v>1044</v>
      </c>
      <c r="N427" s="1106" t="s">
        <v>5438</v>
      </c>
      <c r="O427" s="1106" t="s">
        <v>113</v>
      </c>
      <c r="P427" s="1106" t="s">
        <v>2229</v>
      </c>
      <c r="Q427" s="1106" t="s">
        <v>35</v>
      </c>
      <c r="R427" s="1106" t="s">
        <v>87</v>
      </c>
      <c r="S427" s="1106" t="s">
        <v>88</v>
      </c>
      <c r="T427" s="1106" t="s">
        <v>4164</v>
      </c>
      <c r="U427" s="1106" t="s">
        <v>89</v>
      </c>
      <c r="V427" s="1106" t="s">
        <v>1053</v>
      </c>
      <c r="W427" s="1116">
        <v>45301</v>
      </c>
      <c r="X427" s="1116">
        <v>47129</v>
      </c>
      <c r="Y427" s="1106" t="s">
        <v>5447</v>
      </c>
      <c r="Z427" s="1106" t="s">
        <v>5448</v>
      </c>
      <c r="AA427" s="1106" t="s">
        <v>5449</v>
      </c>
      <c r="AB427" s="462"/>
      <c r="AC427" s="1111"/>
      <c r="AD427" s="1114">
        <v>43245</v>
      </c>
    </row>
    <row r="428" spans="1:30" ht="15.75" customHeight="1">
      <c r="A428" s="1106" t="s">
        <v>10</v>
      </c>
      <c r="B428" s="1106" t="s">
        <v>11</v>
      </c>
      <c r="C428" s="1106" t="s">
        <v>50</v>
      </c>
      <c r="D428" s="1106" t="s">
        <v>1054</v>
      </c>
      <c r="E428" s="1106" t="s">
        <v>146</v>
      </c>
      <c r="F428" s="1107" t="str">
        <f t="array" ref="F428">IFERROR(INDEX(UIID!$K$2:$K1956, MATCH(CONCATENATE(B428,D428,G428,J428), UIID!$B$2:$B1956&amp;UIID!$D$2:$D1956&amp;UIID!$G$2:$G1956&amp;UIID!$H$2:$H1956, 0),), "Not Found")</f>
        <v>0722-0055</v>
      </c>
      <c r="G428" s="1106" t="s">
        <v>1055</v>
      </c>
      <c r="H428" s="1106"/>
      <c r="I428" s="1106" t="s">
        <v>5450</v>
      </c>
      <c r="J428" s="1106" t="s">
        <v>1056</v>
      </c>
      <c r="K428" s="1106">
        <v>9.5534578656574993</v>
      </c>
      <c r="L428" s="1106">
        <v>123.308575778535</v>
      </c>
      <c r="M428" s="1106" t="s">
        <v>1057</v>
      </c>
      <c r="N428" s="1106" t="s">
        <v>5451</v>
      </c>
      <c r="O428" s="1106" t="s">
        <v>113</v>
      </c>
      <c r="P428" s="1106" t="s">
        <v>2229</v>
      </c>
      <c r="Q428" s="1106" t="s">
        <v>35</v>
      </c>
      <c r="R428" s="1106" t="s">
        <v>107</v>
      </c>
      <c r="S428" s="1106" t="s">
        <v>191</v>
      </c>
      <c r="T428" s="1106" t="s">
        <v>4164</v>
      </c>
      <c r="U428" s="1106" t="s">
        <v>1058</v>
      </c>
      <c r="V428" s="1106" t="s">
        <v>1059</v>
      </c>
      <c r="W428" s="1116">
        <v>45014</v>
      </c>
      <c r="X428" s="1116">
        <v>46842</v>
      </c>
      <c r="Y428" s="1106" t="s">
        <v>5452</v>
      </c>
      <c r="Z428" s="1106" t="s">
        <v>5425</v>
      </c>
      <c r="AA428" s="1116">
        <v>45671</v>
      </c>
      <c r="AB428" s="465">
        <v>45439</v>
      </c>
      <c r="AC428" s="1111" t="s">
        <v>4163</v>
      </c>
      <c r="AD428" s="1114">
        <v>44309</v>
      </c>
    </row>
    <row r="429" spans="1:30" ht="15.75" customHeight="1">
      <c r="A429" s="1106" t="s">
        <v>10</v>
      </c>
      <c r="B429" s="1106" t="s">
        <v>11</v>
      </c>
      <c r="C429" s="1106" t="s">
        <v>50</v>
      </c>
      <c r="D429" s="1106" t="s">
        <v>1054</v>
      </c>
      <c r="E429" s="1106" t="s">
        <v>146</v>
      </c>
      <c r="F429" s="1107" t="str">
        <f t="array" ref="F429">IFERROR(INDEX(UIID!$K$2:$K1956, MATCH(CONCATENATE(B429,D429,G429,J429), UIID!$B$2:$B1956&amp;UIID!$D$2:$D1956&amp;UIID!$G$2:$G1956&amp;UIID!$H$2:$H1956, 0),), "Not Found")</f>
        <v>0722-0055</v>
      </c>
      <c r="G429" s="1106" t="s">
        <v>1055</v>
      </c>
      <c r="H429" s="1106"/>
      <c r="I429" s="1106" t="s">
        <v>5450</v>
      </c>
      <c r="J429" s="1106" t="s">
        <v>1056</v>
      </c>
      <c r="K429" s="1106">
        <v>9.5534578656574993</v>
      </c>
      <c r="L429" s="1106">
        <v>123.308575778535</v>
      </c>
      <c r="M429" s="1106" t="s">
        <v>1057</v>
      </c>
      <c r="N429" s="1106" t="s">
        <v>5451</v>
      </c>
      <c r="O429" s="1106" t="s">
        <v>113</v>
      </c>
      <c r="P429" s="1106" t="s">
        <v>2229</v>
      </c>
      <c r="Q429" s="1106" t="s">
        <v>35</v>
      </c>
      <c r="R429" s="1106" t="s">
        <v>84</v>
      </c>
      <c r="S429" s="1106" t="s">
        <v>85</v>
      </c>
      <c r="T429" s="1106" t="s">
        <v>4164</v>
      </c>
      <c r="U429" s="1106" t="s">
        <v>94</v>
      </c>
      <c r="V429" s="1106" t="s">
        <v>1060</v>
      </c>
      <c r="W429" s="1116">
        <v>45014</v>
      </c>
      <c r="X429" s="1116">
        <v>46842</v>
      </c>
      <c r="Y429" s="1106" t="s">
        <v>5454</v>
      </c>
      <c r="Z429" s="1106" t="s">
        <v>5455</v>
      </c>
      <c r="AA429" s="1168">
        <v>44930</v>
      </c>
      <c r="AB429" s="465">
        <v>45481</v>
      </c>
      <c r="AC429" s="1111" t="s">
        <v>4163</v>
      </c>
      <c r="AD429" s="1114">
        <v>44273</v>
      </c>
    </row>
    <row r="430" spans="1:30" ht="15.75" customHeight="1">
      <c r="A430" s="1106" t="s">
        <v>10</v>
      </c>
      <c r="B430" s="1106" t="s">
        <v>11</v>
      </c>
      <c r="C430" s="1106" t="s">
        <v>50</v>
      </c>
      <c r="D430" s="1106" t="s">
        <v>1054</v>
      </c>
      <c r="E430" s="1106" t="s">
        <v>146</v>
      </c>
      <c r="F430" s="1107" t="str">
        <f t="array" ref="F430">IFERROR(INDEX(UIID!$K$2:$K1956, MATCH(CONCATENATE(B430,D430,G430,J430), UIID!$B$2:$B1956&amp;UIID!$D$2:$D1956&amp;UIID!$G$2:$G1956&amp;UIID!$H$2:$H1956, 0),), "Not Found")</f>
        <v>0722-0055</v>
      </c>
      <c r="G430" s="1106" t="s">
        <v>1055</v>
      </c>
      <c r="H430" s="1106"/>
      <c r="I430" s="1106" t="s">
        <v>5450</v>
      </c>
      <c r="J430" s="1106" t="s">
        <v>1056</v>
      </c>
      <c r="K430" s="1106">
        <v>9.5534578656574993</v>
      </c>
      <c r="L430" s="1106">
        <v>123.308575778535</v>
      </c>
      <c r="M430" s="1106" t="s">
        <v>1057</v>
      </c>
      <c r="N430" s="1106" t="s">
        <v>5451</v>
      </c>
      <c r="O430" s="1106" t="s">
        <v>113</v>
      </c>
      <c r="P430" s="1106" t="s">
        <v>2229</v>
      </c>
      <c r="Q430" s="1106" t="s">
        <v>35</v>
      </c>
      <c r="R430" s="1106" t="s">
        <v>272</v>
      </c>
      <c r="S430" s="1106" t="s">
        <v>2649</v>
      </c>
      <c r="T430" s="1106" t="s">
        <v>4306</v>
      </c>
      <c r="U430" s="1106" t="s">
        <v>366</v>
      </c>
      <c r="V430" s="1106" t="s">
        <v>1063</v>
      </c>
      <c r="W430" s="1116">
        <v>45014</v>
      </c>
      <c r="X430" s="1116">
        <v>46842</v>
      </c>
      <c r="Y430" s="1106" t="s">
        <v>5457</v>
      </c>
      <c r="Z430" s="1106" t="s">
        <v>5458</v>
      </c>
      <c r="AA430" s="1168">
        <v>44604</v>
      </c>
      <c r="AB430" s="465">
        <v>45481</v>
      </c>
      <c r="AC430" s="1111" t="s">
        <v>4163</v>
      </c>
      <c r="AD430" s="1114">
        <v>44273</v>
      </c>
    </row>
    <row r="431" spans="1:30" ht="15.75" customHeight="1">
      <c r="A431" s="1106" t="s">
        <v>10</v>
      </c>
      <c r="B431" s="1106" t="s">
        <v>11</v>
      </c>
      <c r="C431" s="1106" t="s">
        <v>50</v>
      </c>
      <c r="D431" s="1106" t="s">
        <v>1054</v>
      </c>
      <c r="E431" s="1106" t="s">
        <v>146</v>
      </c>
      <c r="F431" s="1107" t="str">
        <f t="array" ref="F431">IFERROR(INDEX(UIID!$K$2:$K1956, MATCH(CONCATENATE(B431,D431,G431,J431), UIID!$B$2:$B1956&amp;UIID!$D$2:$D1956&amp;UIID!$G$2:$G1956&amp;UIID!$H$2:$H1956, 0),), "Not Found")</f>
        <v>0722-0055</v>
      </c>
      <c r="G431" s="1106" t="s">
        <v>1055</v>
      </c>
      <c r="H431" s="1106"/>
      <c r="I431" s="1106" t="s">
        <v>5450</v>
      </c>
      <c r="J431" s="1106" t="s">
        <v>1056</v>
      </c>
      <c r="K431" s="1106">
        <v>9.5534578656574993</v>
      </c>
      <c r="L431" s="1106">
        <v>123.308575778535</v>
      </c>
      <c r="M431" s="1106" t="s">
        <v>1057</v>
      </c>
      <c r="N431" s="1106" t="s">
        <v>5451</v>
      </c>
      <c r="O431" s="1106" t="s">
        <v>113</v>
      </c>
      <c r="P431" s="1106" t="s">
        <v>2229</v>
      </c>
      <c r="Q431" s="1106" t="s">
        <v>35</v>
      </c>
      <c r="R431" s="1106" t="s">
        <v>125</v>
      </c>
      <c r="S431" s="1106" t="s">
        <v>279</v>
      </c>
      <c r="T431" s="1106" t="s">
        <v>4164</v>
      </c>
      <c r="U431" s="1106" t="s">
        <v>127</v>
      </c>
      <c r="V431" s="1106" t="s">
        <v>1066</v>
      </c>
      <c r="W431" s="1116">
        <v>45014</v>
      </c>
      <c r="X431" s="1116">
        <v>46842</v>
      </c>
      <c r="Y431" s="1106" t="s">
        <v>5459</v>
      </c>
      <c r="Z431" s="1106" t="s">
        <v>5460</v>
      </c>
      <c r="AA431" s="1173">
        <v>44292</v>
      </c>
      <c r="AB431" s="465">
        <v>45481</v>
      </c>
      <c r="AC431" s="1111" t="s">
        <v>4163</v>
      </c>
      <c r="AD431" s="1114">
        <v>43753</v>
      </c>
    </row>
    <row r="432" spans="1:30" ht="15.75" customHeight="1">
      <c r="A432" s="1106" t="s">
        <v>10</v>
      </c>
      <c r="B432" s="1106" t="s">
        <v>11</v>
      </c>
      <c r="C432" s="1106" t="s">
        <v>50</v>
      </c>
      <c r="D432" s="1106" t="s">
        <v>1054</v>
      </c>
      <c r="E432" s="1106" t="s">
        <v>146</v>
      </c>
      <c r="F432" s="1107" t="str">
        <f t="array" ref="F432">IFERROR(INDEX(UIID!$K$2:$K1956, MATCH(CONCATENATE(B432,D432,G432,J432), UIID!$B$2:$B1956&amp;UIID!$D$2:$D1956&amp;UIID!$G$2:$G1956&amp;UIID!$H$2:$H1956, 0),), "Not Found")</f>
        <v>0722-0055</v>
      </c>
      <c r="G432" s="1106" t="s">
        <v>1055</v>
      </c>
      <c r="H432" s="1106"/>
      <c r="I432" s="1106" t="s">
        <v>5450</v>
      </c>
      <c r="J432" s="1106" t="s">
        <v>1056</v>
      </c>
      <c r="K432" s="1106">
        <v>9.5534578656574993</v>
      </c>
      <c r="L432" s="1106">
        <v>123.308575778535</v>
      </c>
      <c r="M432" s="1106" t="s">
        <v>1057</v>
      </c>
      <c r="N432" s="1106" t="s">
        <v>5451</v>
      </c>
      <c r="O432" s="1106" t="s">
        <v>113</v>
      </c>
      <c r="P432" s="1106" t="s">
        <v>2229</v>
      </c>
      <c r="Q432" s="1106" t="s">
        <v>35</v>
      </c>
      <c r="R432" s="1106" t="s">
        <v>104</v>
      </c>
      <c r="S432" s="1106" t="s">
        <v>105</v>
      </c>
      <c r="T432" s="1106" t="s">
        <v>4164</v>
      </c>
      <c r="U432" s="1106" t="s">
        <v>106</v>
      </c>
      <c r="V432" s="1106" t="s">
        <v>1067</v>
      </c>
      <c r="W432" s="1116">
        <v>45014</v>
      </c>
      <c r="X432" s="1116">
        <v>46842</v>
      </c>
      <c r="Y432" s="1106" t="s">
        <v>5461</v>
      </c>
      <c r="Z432" s="1106" t="s">
        <v>5462</v>
      </c>
      <c r="AA432" s="1175">
        <v>45095</v>
      </c>
      <c r="AB432" s="465">
        <v>45481</v>
      </c>
      <c r="AC432" s="1111" t="s">
        <v>4163</v>
      </c>
      <c r="AD432" s="1114">
        <v>43753</v>
      </c>
    </row>
    <row r="433" spans="1:30" ht="15.75" customHeight="1">
      <c r="A433" s="1106" t="s">
        <v>10</v>
      </c>
      <c r="B433" s="1106" t="s">
        <v>11</v>
      </c>
      <c r="C433" s="1106" t="s">
        <v>50</v>
      </c>
      <c r="D433" s="1106" t="s">
        <v>1054</v>
      </c>
      <c r="E433" s="1106" t="s">
        <v>146</v>
      </c>
      <c r="F433" s="1107" t="str">
        <f t="array" ref="F433">IFERROR(INDEX(UIID!$K$2:$K1956, MATCH(CONCATENATE(B433,D433,G433,J433), UIID!$B$2:$B1956&amp;UIID!$D$2:$D1956&amp;UIID!$G$2:$G1956&amp;UIID!$H$2:$H1956, 0),), "Not Found")</f>
        <v>0722-0055</v>
      </c>
      <c r="G433" s="1133" t="s">
        <v>1055</v>
      </c>
      <c r="H433" s="1106"/>
      <c r="I433" s="1106" t="s">
        <v>5450</v>
      </c>
      <c r="J433" s="1106" t="s">
        <v>1056</v>
      </c>
      <c r="K433" s="1106">
        <v>9.5534578656574993</v>
      </c>
      <c r="L433" s="1106">
        <v>123.308575778535</v>
      </c>
      <c r="M433" s="1106" t="s">
        <v>1057</v>
      </c>
      <c r="N433" s="1106" t="s">
        <v>5451</v>
      </c>
      <c r="O433" s="1106" t="s">
        <v>113</v>
      </c>
      <c r="P433" s="1106" t="s">
        <v>2229</v>
      </c>
      <c r="Q433" s="1106" t="s">
        <v>35</v>
      </c>
      <c r="R433" s="1106" t="s">
        <v>87</v>
      </c>
      <c r="S433" s="1106" t="s">
        <v>88</v>
      </c>
      <c r="T433" s="1106" t="s">
        <v>4164</v>
      </c>
      <c r="U433" s="1106" t="s">
        <v>89</v>
      </c>
      <c r="V433" s="1106" t="s">
        <v>1068</v>
      </c>
      <c r="W433" s="1116">
        <v>45014</v>
      </c>
      <c r="X433" s="1116">
        <v>46842</v>
      </c>
      <c r="Y433" s="1106" t="s">
        <v>5464</v>
      </c>
      <c r="Z433" s="1106" t="s">
        <v>5465</v>
      </c>
      <c r="AA433" s="1175">
        <v>44790</v>
      </c>
      <c r="AB433" s="465">
        <v>45730</v>
      </c>
      <c r="AC433" s="1111" t="s">
        <v>4163</v>
      </c>
      <c r="AD433" s="1114">
        <v>43437</v>
      </c>
    </row>
    <row r="434" spans="1:30" ht="15.75" customHeight="1">
      <c r="A434" s="1106" t="s">
        <v>10</v>
      </c>
      <c r="B434" s="1106" t="s">
        <v>11</v>
      </c>
      <c r="C434" s="1106" t="s">
        <v>50</v>
      </c>
      <c r="D434" s="1106" t="s">
        <v>1054</v>
      </c>
      <c r="E434" s="1106" t="s">
        <v>146</v>
      </c>
      <c r="F434" s="1107" t="str">
        <f t="array" ref="F434">IFERROR(INDEX(UIID!$K$2:$K1956, MATCH(CONCATENATE(B434,D434,G434,J434), UIID!$B$2:$B1956&amp;UIID!$D$2:$D1956&amp;UIID!$G$2:$G1956&amp;UIID!$H$2:$H1956, 0),), "Not Found")</f>
        <v>0722-0055</v>
      </c>
      <c r="G434" s="1106" t="s">
        <v>1055</v>
      </c>
      <c r="H434" s="1106"/>
      <c r="I434" s="1106" t="s">
        <v>5450</v>
      </c>
      <c r="J434" s="1106" t="s">
        <v>1056</v>
      </c>
      <c r="K434" s="1106">
        <v>9.5534578656574993</v>
      </c>
      <c r="L434" s="1106">
        <v>123.308575778535</v>
      </c>
      <c r="M434" s="1106" t="s">
        <v>1057</v>
      </c>
      <c r="N434" s="1106" t="s">
        <v>5451</v>
      </c>
      <c r="O434" s="1106" t="s">
        <v>113</v>
      </c>
      <c r="P434" s="1106" t="s">
        <v>2229</v>
      </c>
      <c r="Q434" s="1106" t="s">
        <v>35</v>
      </c>
      <c r="R434" s="1106" t="s">
        <v>32</v>
      </c>
      <c r="S434" s="1106" t="s">
        <v>33</v>
      </c>
      <c r="T434" s="1106" t="s">
        <v>4164</v>
      </c>
      <c r="U434" s="1106" t="s">
        <v>34</v>
      </c>
      <c r="V434" s="1106">
        <v>201407022132</v>
      </c>
      <c r="W434" s="1116">
        <v>45005</v>
      </c>
      <c r="X434" s="1116">
        <v>46833</v>
      </c>
      <c r="Y434" s="1106" t="s">
        <v>5467</v>
      </c>
      <c r="Z434" s="1106" t="s">
        <v>5468</v>
      </c>
      <c r="AA434" s="1117">
        <v>45228</v>
      </c>
      <c r="AB434" s="465">
        <v>45730</v>
      </c>
      <c r="AC434" s="1111" t="s">
        <v>4163</v>
      </c>
      <c r="AD434" s="1114">
        <v>41873</v>
      </c>
    </row>
    <row r="435" spans="1:30" ht="15.75" customHeight="1">
      <c r="A435" s="1106" t="s">
        <v>10</v>
      </c>
      <c r="B435" s="1106" t="s">
        <v>11</v>
      </c>
      <c r="C435" s="1106" t="s">
        <v>123</v>
      </c>
      <c r="D435" s="1106" t="s">
        <v>1069</v>
      </c>
      <c r="E435" s="1106" t="s">
        <v>30</v>
      </c>
      <c r="F435" s="1107" t="str">
        <f t="array" ref="F435">IFERROR(INDEX(UIID!$K$2:$K1956, MATCH(CONCATENATE(B435,D435,G435,J435), UIID!$B$2:$B1956&amp;UIID!$D$2:$D1956&amp;UIID!$G$2:$G1956&amp;UIID!$H$2:$H1956, 0),), "Not Found")</f>
        <v>0722-0003</v>
      </c>
      <c r="G435" s="1106" t="s">
        <v>1070</v>
      </c>
      <c r="H435" s="1106"/>
      <c r="I435" s="1106" t="s">
        <v>5397</v>
      </c>
      <c r="J435" s="1106" t="s">
        <v>1071</v>
      </c>
      <c r="K435" s="1106">
        <v>10.392226771024401</v>
      </c>
      <c r="L435" s="1106">
        <v>123.656294777905</v>
      </c>
      <c r="M435" s="1106" t="s">
        <v>1072</v>
      </c>
      <c r="N435" s="1106" t="s">
        <v>5469</v>
      </c>
      <c r="O435" s="1106" t="s">
        <v>113</v>
      </c>
      <c r="P435" s="1106" t="s">
        <v>2229</v>
      </c>
      <c r="Q435" s="1106" t="s">
        <v>35</v>
      </c>
      <c r="R435" s="1106" t="s">
        <v>84</v>
      </c>
      <c r="S435" s="1106" t="s">
        <v>85</v>
      </c>
      <c r="T435" s="1106" t="s">
        <v>4164</v>
      </c>
      <c r="U435" s="1106" t="s">
        <v>261</v>
      </c>
      <c r="V435" s="1106" t="s">
        <v>1073</v>
      </c>
      <c r="W435" s="1116">
        <v>45274</v>
      </c>
      <c r="X435" s="1116">
        <v>47102</v>
      </c>
      <c r="Y435" s="1106" t="s">
        <v>5471</v>
      </c>
      <c r="Z435" s="1106" t="s">
        <v>5472</v>
      </c>
      <c r="AA435" s="1168">
        <v>44934</v>
      </c>
      <c r="AB435" s="465">
        <v>45461</v>
      </c>
      <c r="AC435" s="1111" t="s">
        <v>4163</v>
      </c>
      <c r="AD435" s="1121"/>
    </row>
    <row r="436" spans="1:30" ht="15.75" customHeight="1">
      <c r="A436" s="1106" t="s">
        <v>10</v>
      </c>
      <c r="B436" s="1106" t="s">
        <v>11</v>
      </c>
      <c r="C436" s="1106" t="s">
        <v>123</v>
      </c>
      <c r="D436" s="1106" t="s">
        <v>1069</v>
      </c>
      <c r="E436" s="1106" t="s">
        <v>30</v>
      </c>
      <c r="F436" s="1107" t="str">
        <f t="array" ref="F436">IFERROR(INDEX(UIID!$K$2:$K1956, MATCH(CONCATENATE(B436,D436,G436,J436), UIID!$B$2:$B1956&amp;UIID!$D$2:$D1956&amp;UIID!$G$2:$G1956&amp;UIID!$H$2:$H1956, 0),), "Not Found")</f>
        <v>0722-0003</v>
      </c>
      <c r="G436" s="1106" t="s">
        <v>1070</v>
      </c>
      <c r="H436" s="1106"/>
      <c r="I436" s="1106" t="s">
        <v>5397</v>
      </c>
      <c r="J436" s="1106" t="s">
        <v>1071</v>
      </c>
      <c r="K436" s="1106">
        <v>10.392226771024401</v>
      </c>
      <c r="L436" s="1106">
        <v>123.656294777905</v>
      </c>
      <c r="M436" s="1106" t="s">
        <v>1072</v>
      </c>
      <c r="N436" s="1106" t="s">
        <v>5469</v>
      </c>
      <c r="O436" s="1106" t="s">
        <v>113</v>
      </c>
      <c r="P436" s="1106" t="s">
        <v>2229</v>
      </c>
      <c r="Q436" s="1106" t="s">
        <v>35</v>
      </c>
      <c r="R436" s="1106" t="s">
        <v>104</v>
      </c>
      <c r="S436" s="1106" t="s">
        <v>105</v>
      </c>
      <c r="T436" s="1106" t="s">
        <v>4164</v>
      </c>
      <c r="U436" s="1106" t="s">
        <v>106</v>
      </c>
      <c r="V436" s="1106" t="s">
        <v>1077</v>
      </c>
      <c r="W436" s="1116">
        <v>45274</v>
      </c>
      <c r="X436" s="1116">
        <v>47102</v>
      </c>
      <c r="Y436" s="1106" t="s">
        <v>5474</v>
      </c>
      <c r="Z436" s="1106" t="s">
        <v>5475</v>
      </c>
      <c r="AA436" s="1175">
        <v>44737</v>
      </c>
      <c r="AB436" s="465">
        <v>45461</v>
      </c>
      <c r="AC436" s="1111" t="s">
        <v>4163</v>
      </c>
      <c r="AD436" s="1114">
        <v>43752</v>
      </c>
    </row>
    <row r="437" spans="1:30" ht="15.75" customHeight="1">
      <c r="A437" s="1106" t="s">
        <v>10</v>
      </c>
      <c r="B437" s="1106" t="s">
        <v>11</v>
      </c>
      <c r="C437" s="1106" t="s">
        <v>123</v>
      </c>
      <c r="D437" s="1106" t="s">
        <v>1069</v>
      </c>
      <c r="E437" s="1106" t="s">
        <v>30</v>
      </c>
      <c r="F437" s="1107" t="str">
        <f t="array" ref="F437">IFERROR(INDEX(UIID!$K$2:$K1956, MATCH(CONCATENATE(B437,D437,G437,J437), UIID!$B$2:$B1956&amp;UIID!$D$2:$D1956&amp;UIID!$G$2:$G1956&amp;UIID!$H$2:$H1956, 0),), "Not Found")</f>
        <v>0722-0003</v>
      </c>
      <c r="G437" s="1106" t="s">
        <v>1070</v>
      </c>
      <c r="H437" s="1106"/>
      <c r="I437" s="1106" t="s">
        <v>5397</v>
      </c>
      <c r="J437" s="1106" t="s">
        <v>1071</v>
      </c>
      <c r="K437" s="1106">
        <v>10.392226771024401</v>
      </c>
      <c r="L437" s="1106">
        <v>123.656294777905</v>
      </c>
      <c r="M437" s="1106" t="s">
        <v>1072</v>
      </c>
      <c r="N437" s="1106" t="s">
        <v>5469</v>
      </c>
      <c r="O437" s="1106" t="s">
        <v>113</v>
      </c>
      <c r="P437" s="1106" t="s">
        <v>2229</v>
      </c>
      <c r="Q437" s="1106" t="s">
        <v>35</v>
      </c>
      <c r="R437" s="1106" t="s">
        <v>87</v>
      </c>
      <c r="S437" s="1106" t="s">
        <v>88</v>
      </c>
      <c r="T437" s="1106" t="s">
        <v>4164</v>
      </c>
      <c r="U437" s="1106" t="s">
        <v>89</v>
      </c>
      <c r="V437" s="1118" t="s">
        <v>1080</v>
      </c>
      <c r="W437" s="1116">
        <v>45274</v>
      </c>
      <c r="X437" s="1116">
        <v>47102</v>
      </c>
      <c r="Y437" s="1106" t="s">
        <v>5477</v>
      </c>
      <c r="Z437" s="1106" t="s">
        <v>5478</v>
      </c>
      <c r="AA437" s="1192">
        <v>44795</v>
      </c>
      <c r="AB437" s="465">
        <v>374453</v>
      </c>
      <c r="AC437" s="1111" t="s">
        <v>4163</v>
      </c>
      <c r="AD437" s="1114">
        <v>43292</v>
      </c>
    </row>
    <row r="438" spans="1:30" ht="15.75" customHeight="1">
      <c r="A438" s="1106" t="s">
        <v>10</v>
      </c>
      <c r="B438" s="1106" t="s">
        <v>11</v>
      </c>
      <c r="C438" s="1106" t="s">
        <v>123</v>
      </c>
      <c r="D438" s="1106" t="s">
        <v>1069</v>
      </c>
      <c r="E438" s="1106" t="s">
        <v>30</v>
      </c>
      <c r="F438" s="1107" t="str">
        <f t="array" ref="F438">IFERROR(INDEX(UIID!$K$2:$K1956, MATCH(CONCATENATE(B438,D438,G438,J438), UIID!$B$2:$B1956&amp;UIID!$D$2:$D1956&amp;UIID!$G$2:$G1956&amp;UIID!$H$2:$H1956, 0),), "Not Found")</f>
        <v>0722-0003</v>
      </c>
      <c r="G438" s="1133" t="s">
        <v>1070</v>
      </c>
      <c r="H438" s="1106"/>
      <c r="I438" s="1106" t="s">
        <v>5397</v>
      </c>
      <c r="J438" s="1106" t="s">
        <v>1071</v>
      </c>
      <c r="K438" s="1106">
        <v>10.392226771024401</v>
      </c>
      <c r="L438" s="1106">
        <v>123.656294777905</v>
      </c>
      <c r="M438" s="1106" t="s">
        <v>1072</v>
      </c>
      <c r="N438" s="1106" t="s">
        <v>5469</v>
      </c>
      <c r="O438" s="1106" t="s">
        <v>113</v>
      </c>
      <c r="P438" s="1106" t="s">
        <v>2229</v>
      </c>
      <c r="Q438" s="1106" t="s">
        <v>35</v>
      </c>
      <c r="R438" s="1106" t="s">
        <v>143</v>
      </c>
      <c r="S438" s="1106" t="s">
        <v>144</v>
      </c>
      <c r="T438" s="1106" t="s">
        <v>4164</v>
      </c>
      <c r="U438" s="1106" t="s">
        <v>308</v>
      </c>
      <c r="V438" s="1106">
        <v>607022131</v>
      </c>
      <c r="W438" s="1116">
        <v>45274</v>
      </c>
      <c r="X438" s="1116">
        <v>47102</v>
      </c>
      <c r="Y438" s="1106" t="s">
        <v>5480</v>
      </c>
      <c r="Z438" s="1106" t="s">
        <v>5481</v>
      </c>
      <c r="AA438" s="1106" t="s">
        <v>4283</v>
      </c>
      <c r="AB438" s="465">
        <v>374453</v>
      </c>
      <c r="AC438" s="1111" t="s">
        <v>4163</v>
      </c>
      <c r="AD438" s="1114">
        <v>39072</v>
      </c>
    </row>
    <row r="439" spans="1:30" ht="15.75" customHeight="1">
      <c r="A439" s="1106" t="s">
        <v>10</v>
      </c>
      <c r="B439" s="1106" t="s">
        <v>11</v>
      </c>
      <c r="C439" s="1106" t="s">
        <v>123</v>
      </c>
      <c r="D439" s="1106" t="s">
        <v>1069</v>
      </c>
      <c r="E439" s="1106" t="s">
        <v>30</v>
      </c>
      <c r="F439" s="1107" t="str">
        <f t="array" ref="F439">IFERROR(INDEX(UIID!$K$2:$K1956, MATCH(CONCATENATE(B439,D439,G439,J439), UIID!$B$2:$B1956&amp;UIID!$D$2:$D1956&amp;UIID!$G$2:$G1956&amp;UIID!$H$2:$H1956, 0),), "Not Found")</f>
        <v>0722-0003</v>
      </c>
      <c r="G439" s="1106" t="s">
        <v>1070</v>
      </c>
      <c r="H439" s="1106"/>
      <c r="I439" s="1106" t="s">
        <v>5397</v>
      </c>
      <c r="J439" s="1106" t="s">
        <v>1071</v>
      </c>
      <c r="K439" s="1106">
        <v>10.392226771024401</v>
      </c>
      <c r="L439" s="1106">
        <v>123.656294777905</v>
      </c>
      <c r="M439" s="1106" t="s">
        <v>1072</v>
      </c>
      <c r="N439" s="1106" t="s">
        <v>5469</v>
      </c>
      <c r="O439" s="1106" t="s">
        <v>113</v>
      </c>
      <c r="P439" s="1106" t="s">
        <v>2229</v>
      </c>
      <c r="Q439" s="1106" t="s">
        <v>35</v>
      </c>
      <c r="R439" s="1106" t="s">
        <v>87</v>
      </c>
      <c r="S439" s="1106" t="s">
        <v>2497</v>
      </c>
      <c r="T439" s="1106" t="s">
        <v>4164</v>
      </c>
      <c r="U439" s="1106" t="s">
        <v>505</v>
      </c>
      <c r="V439" s="1106" t="s">
        <v>1081</v>
      </c>
      <c r="W439" s="1116">
        <v>45274</v>
      </c>
      <c r="X439" s="1116">
        <v>47102</v>
      </c>
      <c r="Y439" s="1106" t="s">
        <v>5483</v>
      </c>
      <c r="Z439" s="1106" t="s">
        <v>5484</v>
      </c>
      <c r="AA439" s="1117">
        <v>45690</v>
      </c>
      <c r="AB439" s="465">
        <v>45461</v>
      </c>
      <c r="AC439" s="1111" t="s">
        <v>4163</v>
      </c>
      <c r="AD439" s="1114">
        <v>42314</v>
      </c>
    </row>
    <row r="440" spans="1:30" ht="15.75" customHeight="1">
      <c r="A440" s="1106" t="s">
        <v>10</v>
      </c>
      <c r="B440" s="1106" t="s">
        <v>11</v>
      </c>
      <c r="C440" s="1106" t="s">
        <v>50</v>
      </c>
      <c r="D440" s="1106" t="s">
        <v>13</v>
      </c>
      <c r="E440" s="1106" t="s">
        <v>3756</v>
      </c>
      <c r="F440" s="1107" t="str">
        <f t="array" ref="F440">IFERROR(INDEX(UIID!$K$2:$K1956, MATCH(CONCATENATE(B440,D440,G440,J440), UIID!$B$2:$B1956&amp;UIID!$D$2:$D1956&amp;UIID!$G$2:$G1956&amp;UIID!$H$2:$H1956, 0),), "Not Found")</f>
        <v>0722-0028</v>
      </c>
      <c r="G440" s="1106" t="s">
        <v>436</v>
      </c>
      <c r="H440" s="1106"/>
      <c r="I440" s="1106" t="s">
        <v>5485</v>
      </c>
      <c r="J440" s="1106" t="s">
        <v>437</v>
      </c>
      <c r="K440" s="1157">
        <v>10.3232922792692</v>
      </c>
      <c r="L440" s="1157">
        <v>123.884652536654</v>
      </c>
      <c r="M440" s="1106" t="s">
        <v>438</v>
      </c>
      <c r="N440" s="1106" t="s">
        <v>5486</v>
      </c>
      <c r="O440" s="1106" t="s">
        <v>15</v>
      </c>
      <c r="P440" s="1106" t="s">
        <v>16</v>
      </c>
      <c r="Q440" s="1106" t="s">
        <v>4262</v>
      </c>
      <c r="R440" s="1106" t="s">
        <v>3006</v>
      </c>
      <c r="S440" s="1106" t="s">
        <v>439</v>
      </c>
      <c r="T440" s="1106" t="s">
        <v>22</v>
      </c>
      <c r="U440" s="1106" t="s">
        <v>440</v>
      </c>
      <c r="V440" s="1106" t="s">
        <v>441</v>
      </c>
      <c r="W440" s="1116">
        <v>45151</v>
      </c>
      <c r="X440" s="1116">
        <v>46979</v>
      </c>
      <c r="Y440" s="1106" t="s">
        <v>5487</v>
      </c>
      <c r="Z440" s="1106" t="s">
        <v>5488</v>
      </c>
      <c r="AA440" s="1106" t="s">
        <v>5489</v>
      </c>
      <c r="AB440" s="463">
        <v>45812</v>
      </c>
      <c r="AC440" s="1111" t="s">
        <v>4163</v>
      </c>
      <c r="AD440" s="1114">
        <v>44140</v>
      </c>
    </row>
    <row r="441" spans="1:30" ht="15.75" customHeight="1">
      <c r="A441" s="1106" t="s">
        <v>10</v>
      </c>
      <c r="B441" s="1106" t="s">
        <v>11</v>
      </c>
      <c r="C441" s="1106" t="s">
        <v>50</v>
      </c>
      <c r="D441" s="1106" t="s">
        <v>13</v>
      </c>
      <c r="E441" s="1106" t="s">
        <v>3756</v>
      </c>
      <c r="F441" s="1107" t="str">
        <f t="array" ref="F441">IFERROR(INDEX(UIID!$K$2:$K1956, MATCH(CONCATENATE(B441,D441,G441,J441), UIID!$B$2:$B1956&amp;UIID!$D$2:$D1956&amp;UIID!$G$2:$G1956&amp;UIID!$H$2:$H1956, 0),), "Not Found")</f>
        <v>0722-0028</v>
      </c>
      <c r="G441" s="1106" t="s">
        <v>436</v>
      </c>
      <c r="H441" s="1106"/>
      <c r="I441" s="1106" t="s">
        <v>5485</v>
      </c>
      <c r="J441" s="1106" t="s">
        <v>442</v>
      </c>
      <c r="K441" s="1157">
        <v>10.3232922792692</v>
      </c>
      <c r="L441" s="1157">
        <v>123.884652536654</v>
      </c>
      <c r="M441" s="1106" t="s">
        <v>5490</v>
      </c>
      <c r="N441" s="1106" t="s">
        <v>5486</v>
      </c>
      <c r="O441" s="1106" t="s">
        <v>15</v>
      </c>
      <c r="P441" s="1106" t="s">
        <v>16</v>
      </c>
      <c r="Q441" s="1106" t="s">
        <v>4262</v>
      </c>
      <c r="R441" s="1106" t="s">
        <v>3006</v>
      </c>
      <c r="S441" s="1106" t="s">
        <v>443</v>
      </c>
      <c r="T441" s="1106" t="s">
        <v>22</v>
      </c>
      <c r="U441" s="1106" t="s">
        <v>444</v>
      </c>
      <c r="V441" s="1106">
        <v>1107020058</v>
      </c>
      <c r="W441" s="1116">
        <v>45151</v>
      </c>
      <c r="X441" s="1116">
        <v>46979</v>
      </c>
      <c r="Y441" s="1106" t="s">
        <v>4283</v>
      </c>
      <c r="Z441" s="1106" t="s">
        <v>4283</v>
      </c>
      <c r="AA441" s="1106" t="s">
        <v>4283</v>
      </c>
      <c r="AB441" s="465">
        <v>45546</v>
      </c>
      <c r="AC441" s="1111" t="s">
        <v>4163</v>
      </c>
      <c r="AD441" s="1114">
        <v>40679</v>
      </c>
    </row>
    <row r="442" spans="1:30" ht="15.75" customHeight="1">
      <c r="A442" s="1106" t="s">
        <v>10</v>
      </c>
      <c r="B442" s="1106" t="s">
        <v>11</v>
      </c>
      <c r="C442" s="1106" t="s">
        <v>28</v>
      </c>
      <c r="D442" s="1106" t="s">
        <v>13</v>
      </c>
      <c r="E442" s="1106" t="s">
        <v>3756</v>
      </c>
      <c r="F442" s="1107" t="str">
        <f t="array" ref="F442">IFERROR(INDEX(UIID!$K$2:$K1956, MATCH(CONCATENATE(B442,D442,G442,J442), UIID!$B$2:$B1956&amp;UIID!$D$2:$D1956&amp;UIID!$G$2:$G1956&amp;UIID!$H$2:$H1956, 0),), "Not Found")</f>
        <v>0722-0045</v>
      </c>
      <c r="G442" s="1106" t="s">
        <v>1109</v>
      </c>
      <c r="H442" s="1106"/>
      <c r="I442" s="1106"/>
      <c r="J442" s="1106" t="s">
        <v>1110</v>
      </c>
      <c r="K442" s="1157">
        <v>10.318263999999999</v>
      </c>
      <c r="L442" s="1157">
        <v>123.88644499999999</v>
      </c>
      <c r="M442" s="1106" t="s">
        <v>1111</v>
      </c>
      <c r="N442" s="1106"/>
      <c r="O442" s="1106" t="s">
        <v>15</v>
      </c>
      <c r="P442" s="1106" t="s">
        <v>16</v>
      </c>
      <c r="Q442" s="1106" t="s">
        <v>35</v>
      </c>
      <c r="R442" s="1106" t="s">
        <v>32</v>
      </c>
      <c r="S442" s="1106" t="s">
        <v>39</v>
      </c>
      <c r="T442" s="1106" t="s">
        <v>4164</v>
      </c>
      <c r="U442" s="1106" t="s">
        <v>40</v>
      </c>
      <c r="V442" s="1106">
        <v>201307022074</v>
      </c>
      <c r="W442" s="1116">
        <v>45315</v>
      </c>
      <c r="X442" s="1116">
        <v>47143</v>
      </c>
      <c r="Y442" s="1106" t="s">
        <v>4283</v>
      </c>
      <c r="Z442" s="1106" t="s">
        <v>4283</v>
      </c>
      <c r="AA442" s="1106" t="s">
        <v>4283</v>
      </c>
      <c r="AB442" s="462"/>
      <c r="AC442" s="1111"/>
      <c r="AD442" s="1121"/>
    </row>
    <row r="443" spans="1:30" ht="15.75" customHeight="1">
      <c r="A443" s="1106" t="s">
        <v>10</v>
      </c>
      <c r="B443" s="1120" t="s">
        <v>11</v>
      </c>
      <c r="C443" s="1120" t="s">
        <v>146</v>
      </c>
      <c r="D443" s="1106" t="s">
        <v>147</v>
      </c>
      <c r="E443" s="1106" t="s">
        <v>123</v>
      </c>
      <c r="F443" s="1107" t="str">
        <f t="array" ref="F443">IFERROR(INDEX(UIID!$K$2:$K1956, MATCH(CONCATENATE(B443,D443,G443,J443), UIID!$B$2:$B1956&amp;UIID!$D$2:$D1956&amp;UIID!$G$2:$G1956&amp;UIID!$H$2:$H1956, 0),), "Not Found")</f>
        <v>0722-0015</v>
      </c>
      <c r="G443" s="1120" t="s">
        <v>2264</v>
      </c>
      <c r="H443" s="1120"/>
      <c r="I443" s="1120" t="s">
        <v>5491</v>
      </c>
      <c r="J443" s="1120" t="s">
        <v>1112</v>
      </c>
      <c r="K443" s="1120">
        <v>10.450952355911699</v>
      </c>
      <c r="L443" s="1120">
        <v>124.011937765491</v>
      </c>
      <c r="M443" s="1120" t="s">
        <v>2265</v>
      </c>
      <c r="N443" s="1120" t="s">
        <v>5492</v>
      </c>
      <c r="O443" s="1106" t="s">
        <v>15</v>
      </c>
      <c r="P443" s="1106" t="s">
        <v>16</v>
      </c>
      <c r="Q443" s="1120" t="s">
        <v>35</v>
      </c>
      <c r="R443" s="1120" t="s">
        <v>107</v>
      </c>
      <c r="S443" s="1120" t="s">
        <v>2266</v>
      </c>
      <c r="T443" s="1106" t="s">
        <v>4164</v>
      </c>
      <c r="U443" s="1120" t="s">
        <v>198</v>
      </c>
      <c r="V443" s="1120" t="s">
        <v>5494</v>
      </c>
      <c r="W443" s="1116">
        <v>44790</v>
      </c>
      <c r="X443" s="1116">
        <v>46615</v>
      </c>
      <c r="Y443" s="1106" t="s">
        <v>5495</v>
      </c>
      <c r="Z443" s="1106" t="s">
        <v>5496</v>
      </c>
      <c r="AA443" s="1116">
        <v>46458</v>
      </c>
      <c r="AB443" s="462"/>
      <c r="AC443" s="1111"/>
      <c r="AD443" s="1121"/>
    </row>
    <row r="444" spans="1:30" ht="15.75" customHeight="1">
      <c r="A444" s="1106" t="s">
        <v>10</v>
      </c>
      <c r="B444" s="1106" t="s">
        <v>11</v>
      </c>
      <c r="C444" s="1106" t="s">
        <v>146</v>
      </c>
      <c r="D444" s="1106" t="s">
        <v>147</v>
      </c>
      <c r="E444" s="1106" t="s">
        <v>123</v>
      </c>
      <c r="F444" s="1107" t="str">
        <f t="array" ref="F444">IFERROR(INDEX(UIID!$K$2:$K1956, MATCH(CONCATENATE(B444,D444,G444,J444), UIID!$B$2:$B1956&amp;UIID!$D$2:$D1956&amp;UIID!$G$2:$G1956&amp;UIID!$H$2:$H1956, 0),), "Not Found")</f>
        <v>0722-0015</v>
      </c>
      <c r="G444" s="1106" t="s">
        <v>2264</v>
      </c>
      <c r="H444" s="1106"/>
      <c r="I444" s="1120" t="s">
        <v>5491</v>
      </c>
      <c r="J444" s="1106" t="s">
        <v>1112</v>
      </c>
      <c r="K444" s="1106">
        <v>10.450952355911699</v>
      </c>
      <c r="L444" s="1106">
        <v>124.011937765491</v>
      </c>
      <c r="M444" s="1106" t="s">
        <v>1113</v>
      </c>
      <c r="N444" s="1120" t="s">
        <v>5492</v>
      </c>
      <c r="O444" s="1106" t="s">
        <v>15</v>
      </c>
      <c r="P444" s="1106" t="s">
        <v>16</v>
      </c>
      <c r="Q444" s="1106" t="s">
        <v>35</v>
      </c>
      <c r="R444" s="1106" t="s">
        <v>104</v>
      </c>
      <c r="S444" s="1106" t="s">
        <v>105</v>
      </c>
      <c r="T444" s="1106" t="s">
        <v>4164</v>
      </c>
      <c r="U444" s="1106" t="s">
        <v>106</v>
      </c>
      <c r="V444" s="1106" t="s">
        <v>1114</v>
      </c>
      <c r="W444" s="1116">
        <v>45288</v>
      </c>
      <c r="X444" s="1116">
        <v>47116</v>
      </c>
      <c r="Y444" s="1106" t="s">
        <v>5497</v>
      </c>
      <c r="Z444" s="1106" t="s">
        <v>5498</v>
      </c>
      <c r="AA444" s="1175">
        <v>44144</v>
      </c>
      <c r="AB444" s="465">
        <v>45761</v>
      </c>
      <c r="AC444" s="1111" t="s">
        <v>4163</v>
      </c>
      <c r="AD444" s="1114">
        <v>43355</v>
      </c>
    </row>
    <row r="445" spans="1:30" ht="15.75" customHeight="1">
      <c r="A445" s="1106" t="s">
        <v>10</v>
      </c>
      <c r="B445" s="1106" t="s">
        <v>11</v>
      </c>
      <c r="C445" s="1106" t="s">
        <v>146</v>
      </c>
      <c r="D445" s="1106" t="s">
        <v>147</v>
      </c>
      <c r="E445" s="1106" t="s">
        <v>123</v>
      </c>
      <c r="F445" s="1107" t="str">
        <f t="array" ref="F445">IFERROR(INDEX(UIID!$K$2:$K1956, MATCH(CONCATENATE(B445,D445,G445,J445), UIID!$B$2:$B1956&amp;UIID!$D$2:$D1956&amp;UIID!$G$2:$G1956&amp;UIID!$H$2:$H1956, 0),), "Not Found")</f>
        <v>0722-0015</v>
      </c>
      <c r="G445" s="1106" t="s">
        <v>2264</v>
      </c>
      <c r="H445" s="1106"/>
      <c r="I445" s="1120" t="s">
        <v>5491</v>
      </c>
      <c r="J445" s="1106" t="s">
        <v>1112</v>
      </c>
      <c r="K445" s="1106">
        <v>10.450952355911699</v>
      </c>
      <c r="L445" s="1106">
        <v>124.011937765491</v>
      </c>
      <c r="M445" s="1106" t="s">
        <v>1115</v>
      </c>
      <c r="N445" s="1120" t="s">
        <v>5492</v>
      </c>
      <c r="O445" s="1106" t="s">
        <v>15</v>
      </c>
      <c r="P445" s="1106" t="s">
        <v>16</v>
      </c>
      <c r="Q445" s="1106" t="s">
        <v>35</v>
      </c>
      <c r="R445" s="1106" t="s">
        <v>87</v>
      </c>
      <c r="S445" s="1106" t="s">
        <v>434</v>
      </c>
      <c r="T445" s="1106" t="s">
        <v>4164</v>
      </c>
      <c r="U445" s="1106" t="s">
        <v>152</v>
      </c>
      <c r="V445" s="1106" t="s">
        <v>1116</v>
      </c>
      <c r="W445" s="1116">
        <v>45288</v>
      </c>
      <c r="X445" s="1116">
        <v>47116</v>
      </c>
      <c r="Y445" s="1106" t="s">
        <v>5500</v>
      </c>
      <c r="Z445" s="1106" t="s">
        <v>5501</v>
      </c>
      <c r="AA445" s="1175">
        <v>44861</v>
      </c>
      <c r="AB445" s="465">
        <v>45453</v>
      </c>
      <c r="AC445" s="1111" t="s">
        <v>4163</v>
      </c>
      <c r="AD445" s="1114">
        <v>43545</v>
      </c>
    </row>
    <row r="446" spans="1:30" ht="15.75" customHeight="1">
      <c r="A446" s="1106" t="s">
        <v>10</v>
      </c>
      <c r="B446" s="1106" t="s">
        <v>11</v>
      </c>
      <c r="C446" s="1106" t="s">
        <v>146</v>
      </c>
      <c r="D446" s="1106" t="s">
        <v>147</v>
      </c>
      <c r="E446" s="1106" t="s">
        <v>123</v>
      </c>
      <c r="F446" s="1107" t="str">
        <f t="array" ref="F446">IFERROR(INDEX(UIID!$K$2:$K1956, MATCH(CONCATENATE(B446,D446,G446,J446), UIID!$B$2:$B1956&amp;UIID!$D$2:$D1956&amp;UIID!$G$2:$G1956&amp;UIID!$H$2:$H1956, 0),), "Not Found")</f>
        <v>0722-0015</v>
      </c>
      <c r="G446" s="1106" t="s">
        <v>2264</v>
      </c>
      <c r="H446" s="1106"/>
      <c r="I446" s="1120" t="s">
        <v>5491</v>
      </c>
      <c r="J446" s="1106" t="s">
        <v>1112</v>
      </c>
      <c r="K446" s="1106">
        <v>10.450952355911699</v>
      </c>
      <c r="L446" s="1106">
        <v>124.011937765491</v>
      </c>
      <c r="M446" s="1106" t="s">
        <v>1113</v>
      </c>
      <c r="N446" s="1120" t="s">
        <v>5492</v>
      </c>
      <c r="O446" s="1106" t="s">
        <v>15</v>
      </c>
      <c r="P446" s="1106" t="s">
        <v>16</v>
      </c>
      <c r="Q446" s="1106" t="s">
        <v>35</v>
      </c>
      <c r="R446" s="1106" t="s">
        <v>87</v>
      </c>
      <c r="S446" s="1106" t="s">
        <v>88</v>
      </c>
      <c r="T446" s="1106" t="s">
        <v>4164</v>
      </c>
      <c r="U446" s="1106" t="s">
        <v>89</v>
      </c>
      <c r="V446" s="1106" t="s">
        <v>5502</v>
      </c>
      <c r="W446" s="1116">
        <v>45288</v>
      </c>
      <c r="X446" s="1116">
        <v>47116</v>
      </c>
      <c r="Y446" s="1106" t="s">
        <v>5504</v>
      </c>
      <c r="Z446" s="1106" t="s">
        <v>5505</v>
      </c>
      <c r="AA446" s="1116">
        <v>47107</v>
      </c>
      <c r="AB446" s="465">
        <v>45761</v>
      </c>
      <c r="AC446" s="1111" t="s">
        <v>4163</v>
      </c>
      <c r="AD446" s="1114">
        <v>43230</v>
      </c>
    </row>
    <row r="447" spans="1:30" ht="15.75" customHeight="1">
      <c r="A447" s="1106" t="s">
        <v>10</v>
      </c>
      <c r="B447" s="1106" t="s">
        <v>11</v>
      </c>
      <c r="C447" s="1106" t="s">
        <v>50</v>
      </c>
      <c r="D447" s="1106" t="s">
        <v>1119</v>
      </c>
      <c r="E447" s="1106" t="s">
        <v>509</v>
      </c>
      <c r="F447" s="1107" t="str">
        <f t="array" ref="F447">IFERROR(INDEX(UIID!$K$2:$K1956, MATCH(CONCATENATE(B447,D447,G447,J447), UIID!$B$2:$B1956&amp;UIID!$D$2:$D1956&amp;UIID!$G$2:$G1956&amp;UIID!$H$2:$H1956, 0),), "Not Found")</f>
        <v>0722-0167</v>
      </c>
      <c r="G447" s="1106" t="s">
        <v>1120</v>
      </c>
      <c r="H447" s="1106"/>
      <c r="I447" s="1106" t="s">
        <v>5506</v>
      </c>
      <c r="J447" s="1106" t="s">
        <v>1121</v>
      </c>
      <c r="K447" s="1106">
        <v>9.7810974132285793</v>
      </c>
      <c r="L447" s="1106">
        <v>123.35419264753401</v>
      </c>
      <c r="M447" s="1119" t="s">
        <v>1122</v>
      </c>
      <c r="N447" s="1106" t="s">
        <v>5507</v>
      </c>
      <c r="O447" s="1106" t="s">
        <v>15</v>
      </c>
      <c r="P447" s="1106" t="s">
        <v>1449</v>
      </c>
      <c r="Q447" s="1106" t="s">
        <v>35</v>
      </c>
      <c r="R447" s="1106" t="s">
        <v>125</v>
      </c>
      <c r="S447" s="1106" t="s">
        <v>279</v>
      </c>
      <c r="T447" s="1106" t="s">
        <v>4164</v>
      </c>
      <c r="U447" s="1106" t="s">
        <v>506</v>
      </c>
      <c r="V447" s="1106" t="s">
        <v>1123</v>
      </c>
      <c r="W447" s="1116">
        <v>45420</v>
      </c>
      <c r="X447" s="1116">
        <v>47247</v>
      </c>
      <c r="Y447" s="1106" t="s">
        <v>5508</v>
      </c>
      <c r="Z447" s="1106" t="s">
        <v>5509</v>
      </c>
      <c r="AA447" s="1106" t="s">
        <v>5510</v>
      </c>
      <c r="AB447" s="465">
        <v>45490</v>
      </c>
      <c r="AC447" s="1111" t="s">
        <v>4163</v>
      </c>
      <c r="AD447" s="1114">
        <v>42895</v>
      </c>
    </row>
    <row r="448" spans="1:30" ht="15.75" customHeight="1">
      <c r="A448" s="1106" t="s">
        <v>10</v>
      </c>
      <c r="B448" s="1106" t="s">
        <v>11</v>
      </c>
      <c r="C448" s="1106" t="s">
        <v>509</v>
      </c>
      <c r="D448" s="1106" t="s">
        <v>935</v>
      </c>
      <c r="E448" s="1106" t="s">
        <v>3756</v>
      </c>
      <c r="F448" s="1107" t="str">
        <f t="array" ref="F448">IFERROR(INDEX(UIID!$K$2:$K1956, MATCH(CONCATENATE(B448,D448,G448,J448), UIID!$B$2:$B1956&amp;UIID!$D$2:$D1956&amp;UIID!$G$2:$G1956&amp;UIID!$H$2:$H1956, 0),), "Not Found")</f>
        <v>0722-0023</v>
      </c>
      <c r="G448" s="1106" t="s">
        <v>3768</v>
      </c>
      <c r="H448" s="1106"/>
      <c r="I448" s="1106"/>
      <c r="J448" s="1106" t="s">
        <v>3769</v>
      </c>
      <c r="K448" s="1106">
        <v>11.337104026115499</v>
      </c>
      <c r="L448" s="1106">
        <v>123.72433730199801</v>
      </c>
      <c r="M448" s="1106" t="s">
        <v>5511</v>
      </c>
      <c r="N448" s="1106"/>
      <c r="O448" s="1106" t="s">
        <v>15</v>
      </c>
      <c r="P448" s="1106" t="s">
        <v>525</v>
      </c>
      <c r="Q448" s="1106" t="s">
        <v>35</v>
      </c>
      <c r="R448" s="1106" t="s">
        <v>84</v>
      </c>
      <c r="S448" s="1106" t="s">
        <v>85</v>
      </c>
      <c r="T448" s="1106" t="s">
        <v>4164</v>
      </c>
      <c r="U448" s="1106" t="s">
        <v>94</v>
      </c>
      <c r="V448" s="1193">
        <v>907022203</v>
      </c>
      <c r="W448" s="1116">
        <v>45436</v>
      </c>
      <c r="X448" s="1116">
        <v>47265</v>
      </c>
      <c r="Y448" s="1120" t="s">
        <v>5512</v>
      </c>
      <c r="Z448" s="1120" t="s">
        <v>5513</v>
      </c>
      <c r="AA448" s="1169">
        <v>45351</v>
      </c>
      <c r="AB448" s="465">
        <v>45544</v>
      </c>
      <c r="AC448" s="1111" t="s">
        <v>4163</v>
      </c>
      <c r="AD448" s="1121"/>
    </row>
    <row r="449" spans="1:30" ht="15.75" customHeight="1">
      <c r="A449" s="1106" t="s">
        <v>10</v>
      </c>
      <c r="B449" s="1106" t="s">
        <v>11</v>
      </c>
      <c r="C449" s="1106" t="s">
        <v>28</v>
      </c>
      <c r="D449" s="1106" t="s">
        <v>13</v>
      </c>
      <c r="E449" s="1106" t="s">
        <v>3756</v>
      </c>
      <c r="F449" s="1107" t="str">
        <f t="array" ref="F449">IFERROR(INDEX(UIID!$K$2:$K1956, MATCH(CONCATENATE(B449,D449,G449,J449), UIID!$B$2:$B1956&amp;UIID!$D$2:$D1956&amp;UIID!$G$2:$G1956&amp;UIID!$H$2:$H1956, 0),), "Not Found")</f>
        <v>0722-0163</v>
      </c>
      <c r="G449" s="1108" t="s">
        <v>3450</v>
      </c>
      <c r="H449" s="1106"/>
      <c r="I449" s="1106" t="s">
        <v>5514</v>
      </c>
      <c r="J449" s="1106" t="s">
        <v>186</v>
      </c>
      <c r="K449" s="1106">
        <v>10.309392424260601</v>
      </c>
      <c r="L449" s="1106">
        <v>123.90447328083199</v>
      </c>
      <c r="M449" s="1106" t="s">
        <v>5515</v>
      </c>
      <c r="N449" s="1106" t="s">
        <v>5516</v>
      </c>
      <c r="O449" s="1106" t="s">
        <v>15</v>
      </c>
      <c r="P449" s="1106" t="s">
        <v>16</v>
      </c>
      <c r="Q449" s="1106" t="s">
        <v>35</v>
      </c>
      <c r="R449" s="1106" t="s">
        <v>107</v>
      </c>
      <c r="S449" s="1106" t="s">
        <v>193</v>
      </c>
      <c r="T449" s="1106" t="s">
        <v>4164</v>
      </c>
      <c r="U449" s="1106" t="s">
        <v>2256</v>
      </c>
      <c r="V449" s="1120" t="s">
        <v>5518</v>
      </c>
      <c r="W449" s="1116">
        <v>45267</v>
      </c>
      <c r="X449" s="1116">
        <v>47098</v>
      </c>
      <c r="Y449" s="1120" t="s">
        <v>5519</v>
      </c>
      <c r="Z449" s="1120" t="s">
        <v>5520</v>
      </c>
      <c r="AA449" s="1120" t="s">
        <v>5521</v>
      </c>
      <c r="AB449" s="462"/>
      <c r="AC449" s="1111"/>
      <c r="AD449" s="1121"/>
    </row>
    <row r="450" spans="1:30" ht="15.75" customHeight="1">
      <c r="A450" s="1106" t="s">
        <v>10</v>
      </c>
      <c r="B450" s="1106" t="s">
        <v>11</v>
      </c>
      <c r="C450" s="1106" t="s">
        <v>28</v>
      </c>
      <c r="D450" s="1106" t="s">
        <v>13</v>
      </c>
      <c r="E450" s="1106" t="s">
        <v>3756</v>
      </c>
      <c r="F450" s="1107" t="str">
        <f t="array" ref="F450">IFERROR(INDEX(UIID!$K$2:$K1956, MATCH(CONCATENATE(B450,D450,G450,J450), UIID!$B$2:$B1956&amp;UIID!$D$2:$D1956&amp;UIID!$G$2:$G1956&amp;UIID!$H$2:$H1956, 0),), "Not Found")</f>
        <v>0722-0163</v>
      </c>
      <c r="G450" s="1108" t="s">
        <v>3450</v>
      </c>
      <c r="H450" s="1106"/>
      <c r="I450" s="1106" t="s">
        <v>5514</v>
      </c>
      <c r="J450" s="1106" t="s">
        <v>186</v>
      </c>
      <c r="K450" s="1106">
        <v>10.309392424260601</v>
      </c>
      <c r="L450" s="1106">
        <v>123.90447328083199</v>
      </c>
      <c r="M450" s="1106" t="s">
        <v>5515</v>
      </c>
      <c r="N450" s="1106" t="s">
        <v>5516</v>
      </c>
      <c r="O450" s="1106" t="s">
        <v>15</v>
      </c>
      <c r="P450" s="1106" t="s">
        <v>16</v>
      </c>
      <c r="Q450" s="1106" t="s">
        <v>35</v>
      </c>
      <c r="R450" s="1106" t="s">
        <v>107</v>
      </c>
      <c r="S450" s="1106" t="s">
        <v>662</v>
      </c>
      <c r="T450" s="1106" t="s">
        <v>4164</v>
      </c>
      <c r="U450" s="1106" t="s">
        <v>2257</v>
      </c>
      <c r="V450" s="1120" t="s">
        <v>5522</v>
      </c>
      <c r="W450" s="1116">
        <v>45267</v>
      </c>
      <c r="X450" s="1116">
        <v>47098</v>
      </c>
      <c r="Y450" s="1120" t="s">
        <v>5523</v>
      </c>
      <c r="Z450" s="1120" t="s">
        <v>5524</v>
      </c>
      <c r="AA450" s="1169">
        <v>45964</v>
      </c>
      <c r="AB450" s="462"/>
      <c r="AC450" s="1111"/>
      <c r="AD450" s="1121"/>
    </row>
    <row r="451" spans="1:30" ht="15.75" customHeight="1">
      <c r="A451" s="1106" t="s">
        <v>10</v>
      </c>
      <c r="B451" s="1106" t="s">
        <v>11</v>
      </c>
      <c r="C451" s="1106" t="s">
        <v>28</v>
      </c>
      <c r="D451" s="1106" t="s">
        <v>13</v>
      </c>
      <c r="E451" s="1106" t="s">
        <v>3756</v>
      </c>
      <c r="F451" s="1107" t="str">
        <f t="array" ref="F451">IFERROR(INDEX(UIID!$K$2:$K1956, MATCH(CONCATENATE(B451,D451,G451,J451), UIID!$B$2:$B1956&amp;UIID!$D$2:$D1956&amp;UIID!$G$2:$G1956&amp;UIID!$H$2:$H1956, 0),), "Not Found")</f>
        <v>0722-0163</v>
      </c>
      <c r="G451" s="1108" t="s">
        <v>3450</v>
      </c>
      <c r="H451" s="1106"/>
      <c r="I451" s="1106" t="s">
        <v>5514</v>
      </c>
      <c r="J451" s="1106" t="s">
        <v>186</v>
      </c>
      <c r="K451" s="1106">
        <v>10.309392424260601</v>
      </c>
      <c r="L451" s="1106">
        <v>123.90447328083199</v>
      </c>
      <c r="M451" s="1106" t="s">
        <v>5515</v>
      </c>
      <c r="N451" s="1106" t="s">
        <v>5516</v>
      </c>
      <c r="O451" s="1106" t="s">
        <v>15</v>
      </c>
      <c r="P451" s="1106" t="s">
        <v>16</v>
      </c>
      <c r="Q451" s="1106" t="s">
        <v>35</v>
      </c>
      <c r="R451" s="1106" t="s">
        <v>107</v>
      </c>
      <c r="S451" s="1106" t="s">
        <v>664</v>
      </c>
      <c r="T451" s="1106" t="s">
        <v>4164</v>
      </c>
      <c r="U451" s="1106" t="s">
        <v>2256</v>
      </c>
      <c r="V451" s="1120" t="s">
        <v>5525</v>
      </c>
      <c r="W451" s="1116">
        <v>45267</v>
      </c>
      <c r="X451" s="1116">
        <v>47098</v>
      </c>
      <c r="Y451" s="1120" t="s">
        <v>5523</v>
      </c>
      <c r="Z451" s="1120" t="s">
        <v>5526</v>
      </c>
      <c r="AA451" s="1169">
        <v>46035</v>
      </c>
      <c r="AB451" s="462"/>
      <c r="AC451" s="1111"/>
      <c r="AD451" s="1121"/>
    </row>
    <row r="452" spans="1:30" ht="15.75" customHeight="1">
      <c r="A452" s="1106" t="s">
        <v>10</v>
      </c>
      <c r="B452" s="1106" t="s">
        <v>11</v>
      </c>
      <c r="C452" s="1106" t="s">
        <v>28</v>
      </c>
      <c r="D452" s="1106" t="s">
        <v>13</v>
      </c>
      <c r="E452" s="1106" t="s">
        <v>3756</v>
      </c>
      <c r="F452" s="1107" t="str">
        <f t="array" ref="F452">IFERROR(INDEX(UIID!$K$2:$K1956, MATCH(CONCATENATE(B452,D452,G452,J452), UIID!$B$2:$B1956&amp;UIID!$D$2:$D1956&amp;UIID!$G$2:$G1956&amp;UIID!$H$2:$H1956, 0),), "Not Found")</f>
        <v>0722-0163</v>
      </c>
      <c r="G452" s="1108" t="s">
        <v>3450</v>
      </c>
      <c r="H452" s="1106"/>
      <c r="I452" s="1106" t="s">
        <v>5514</v>
      </c>
      <c r="J452" s="1106" t="s">
        <v>186</v>
      </c>
      <c r="K452" s="1106">
        <v>10.309392424260601</v>
      </c>
      <c r="L452" s="1106">
        <v>123.90447328083199</v>
      </c>
      <c r="M452" s="1106" t="s">
        <v>5515</v>
      </c>
      <c r="N452" s="1106" t="s">
        <v>5516</v>
      </c>
      <c r="O452" s="1106" t="s">
        <v>15</v>
      </c>
      <c r="P452" s="1106" t="s">
        <v>16</v>
      </c>
      <c r="Q452" s="1106" t="s">
        <v>35</v>
      </c>
      <c r="R452" s="1106" t="s">
        <v>107</v>
      </c>
      <c r="S452" s="1106" t="s">
        <v>203</v>
      </c>
      <c r="T452" s="1106" t="s">
        <v>4164</v>
      </c>
      <c r="U452" s="1106" t="s">
        <v>2258</v>
      </c>
      <c r="V452" s="1120" t="s">
        <v>5527</v>
      </c>
      <c r="W452" s="1116">
        <v>45267</v>
      </c>
      <c r="X452" s="1116">
        <v>47098</v>
      </c>
      <c r="Y452" s="1120" t="s">
        <v>5528</v>
      </c>
      <c r="Z452" s="1120" t="s">
        <v>5529</v>
      </c>
      <c r="AA452" s="1169">
        <v>46159</v>
      </c>
      <c r="AB452" s="462"/>
      <c r="AC452" s="1111"/>
      <c r="AD452" s="1121"/>
    </row>
    <row r="453" spans="1:30" ht="15.75" customHeight="1">
      <c r="A453" s="1106" t="s">
        <v>10</v>
      </c>
      <c r="B453" s="1106" t="s">
        <v>11</v>
      </c>
      <c r="C453" s="1106" t="s">
        <v>123</v>
      </c>
      <c r="D453" s="1106" t="s">
        <v>977</v>
      </c>
      <c r="E453" s="1106" t="s">
        <v>28</v>
      </c>
      <c r="F453" s="1107" t="str">
        <f t="array" ref="F453">IFERROR(INDEX(UIID!$K$2:$K1956, MATCH(CONCATENATE(B453,D453,G453,J453), UIID!$B$2:$B1956&amp;UIID!$D$2:$D1956&amp;UIID!$G$2:$G1956&amp;UIID!$H$2:$H1956, 0),), "Not Found")</f>
        <v>0722-0152</v>
      </c>
      <c r="G453" s="1108" t="s">
        <v>3450</v>
      </c>
      <c r="H453" s="1106"/>
      <c r="I453" s="1106" t="s">
        <v>5514</v>
      </c>
      <c r="J453" s="1106" t="s">
        <v>2213</v>
      </c>
      <c r="K453" s="1157">
        <v>10.308724</v>
      </c>
      <c r="L453" s="1157">
        <v>123.904753</v>
      </c>
      <c r="M453" s="1106" t="s">
        <v>5515</v>
      </c>
      <c r="N453" s="1106" t="s">
        <v>5516</v>
      </c>
      <c r="O453" s="1106" t="s">
        <v>15</v>
      </c>
      <c r="P453" s="1106" t="s">
        <v>16</v>
      </c>
      <c r="Q453" s="1106" t="s">
        <v>4262</v>
      </c>
      <c r="R453" s="1106" t="s">
        <v>117</v>
      </c>
      <c r="S453" s="1120" t="s">
        <v>2214</v>
      </c>
      <c r="T453" s="1106" t="s">
        <v>22</v>
      </c>
      <c r="U453" s="1106" t="s">
        <v>5530</v>
      </c>
      <c r="V453" s="1120" t="s">
        <v>5531</v>
      </c>
      <c r="W453" s="1116">
        <v>44573</v>
      </c>
      <c r="X453" s="1116">
        <v>46398</v>
      </c>
      <c r="Y453" s="1106" t="s">
        <v>5532</v>
      </c>
      <c r="Z453" s="1106" t="s">
        <v>5533</v>
      </c>
      <c r="AA453" s="1106" t="s">
        <v>4283</v>
      </c>
      <c r="AB453" s="462"/>
      <c r="AC453" s="1111"/>
      <c r="AD453" s="1121"/>
    </row>
    <row r="454" spans="1:30" ht="15.75" customHeight="1">
      <c r="A454" s="1106" t="s">
        <v>10</v>
      </c>
      <c r="B454" s="1106" t="s">
        <v>11</v>
      </c>
      <c r="C454" s="1106" t="s">
        <v>28</v>
      </c>
      <c r="D454" s="1106" t="s">
        <v>13</v>
      </c>
      <c r="E454" s="1106" t="s">
        <v>3756</v>
      </c>
      <c r="F454" s="1107" t="str">
        <f t="array" ref="F454">IFERROR(INDEX(UIID!$K$2:$K1956, MATCH(CONCATENATE(B454,D454,G454,J454), UIID!$B$2:$B1956&amp;UIID!$D$2:$D1956&amp;UIID!$G$2:$G1956&amp;UIID!$H$2:$H1956, 0),), "Not Found")</f>
        <v>0722-0163</v>
      </c>
      <c r="G454" s="1108" t="s">
        <v>3450</v>
      </c>
      <c r="H454" s="1106"/>
      <c r="I454" s="1106" t="s">
        <v>5514</v>
      </c>
      <c r="J454" s="1106" t="s">
        <v>186</v>
      </c>
      <c r="K454" s="1106">
        <v>10.309392424260601</v>
      </c>
      <c r="L454" s="1106">
        <v>123.90447328083199</v>
      </c>
      <c r="M454" s="1106" t="s">
        <v>5515</v>
      </c>
      <c r="N454" s="1106" t="s">
        <v>5516</v>
      </c>
      <c r="O454" s="1106" t="s">
        <v>15</v>
      </c>
      <c r="P454" s="1106" t="s">
        <v>16</v>
      </c>
      <c r="Q454" s="1106" t="s">
        <v>35</v>
      </c>
      <c r="R454" s="1106" t="s">
        <v>104</v>
      </c>
      <c r="S454" s="1120" t="s">
        <v>105</v>
      </c>
      <c r="T454" s="1106" t="s">
        <v>4164</v>
      </c>
      <c r="U454" s="1106" t="s">
        <v>907</v>
      </c>
      <c r="V454" s="1120" t="s">
        <v>5534</v>
      </c>
      <c r="W454" s="1116">
        <v>45267</v>
      </c>
      <c r="X454" s="1116">
        <v>47098</v>
      </c>
      <c r="Y454" s="1106" t="s">
        <v>4568</v>
      </c>
      <c r="Z454" s="1106" t="s">
        <v>5535</v>
      </c>
      <c r="AA454" s="1106" t="s">
        <v>4283</v>
      </c>
      <c r="AB454" s="462"/>
      <c r="AC454" s="1111"/>
      <c r="AD454" s="1121"/>
    </row>
    <row r="455" spans="1:30" ht="15.75" customHeight="1">
      <c r="A455" s="1106" t="s">
        <v>10</v>
      </c>
      <c r="B455" s="1106" t="s">
        <v>11</v>
      </c>
      <c r="C455" s="1106" t="s">
        <v>28</v>
      </c>
      <c r="D455" s="1106" t="s">
        <v>13</v>
      </c>
      <c r="E455" s="1106" t="s">
        <v>3756</v>
      </c>
      <c r="F455" s="1107" t="str">
        <f t="array" ref="F455">IFERROR(INDEX(UIID!$K$2:$K1956, MATCH(CONCATENATE(B455,D455,G455,J455), UIID!$B$2:$B1956&amp;UIID!$D$2:$D1956&amp;UIID!$G$2:$G1956&amp;UIID!$H$2:$H1956, 0),), "Not Found")</f>
        <v>0722-0163</v>
      </c>
      <c r="G455" s="1108" t="s">
        <v>3450</v>
      </c>
      <c r="H455" s="1106"/>
      <c r="I455" s="1106" t="s">
        <v>5514</v>
      </c>
      <c r="J455" s="1106" t="s">
        <v>186</v>
      </c>
      <c r="K455" s="1106">
        <v>10.309392424260601</v>
      </c>
      <c r="L455" s="1106">
        <v>123.90447328083199</v>
      </c>
      <c r="M455" s="1106" t="s">
        <v>5515</v>
      </c>
      <c r="N455" s="1106" t="s">
        <v>5516</v>
      </c>
      <c r="O455" s="1106" t="s">
        <v>15</v>
      </c>
      <c r="P455" s="1106" t="s">
        <v>16</v>
      </c>
      <c r="Q455" s="1106" t="s">
        <v>35</v>
      </c>
      <c r="R455" s="1106" t="s">
        <v>87</v>
      </c>
      <c r="S455" s="1120" t="s">
        <v>88</v>
      </c>
      <c r="T455" s="1106" t="s">
        <v>4164</v>
      </c>
      <c r="U455" s="1106" t="s">
        <v>187</v>
      </c>
      <c r="V455" s="1120" t="s">
        <v>188</v>
      </c>
      <c r="W455" s="1116">
        <v>45267</v>
      </c>
      <c r="X455" s="1116">
        <v>47098</v>
      </c>
      <c r="Y455" s="1120" t="s">
        <v>5536</v>
      </c>
      <c r="Z455" s="1120" t="s">
        <v>5537</v>
      </c>
      <c r="AA455" s="1116">
        <v>45090</v>
      </c>
      <c r="AB455" s="465">
        <v>45427</v>
      </c>
      <c r="AC455" s="1111" t="s">
        <v>4163</v>
      </c>
      <c r="AD455" s="1114">
        <v>44558</v>
      </c>
    </row>
    <row r="456" spans="1:30" ht="15.75" customHeight="1">
      <c r="A456" s="1106" t="s">
        <v>10</v>
      </c>
      <c r="B456" s="1106" t="s">
        <v>11</v>
      </c>
      <c r="C456" s="1106" t="s">
        <v>28</v>
      </c>
      <c r="D456" s="1106" t="s">
        <v>13</v>
      </c>
      <c r="E456" s="1106" t="s">
        <v>3756</v>
      </c>
      <c r="F456" s="1107" t="str">
        <f t="array" ref="F456">IFERROR(INDEX(UIID!$K$2:$K1956, MATCH(CONCATENATE(B456,D456,G456,J456), UIID!$B$2:$B1956&amp;UIID!$D$2:$D1956&amp;UIID!$G$2:$G1956&amp;UIID!$H$2:$H1956, 0),), "Not Found")</f>
        <v>0722-0163</v>
      </c>
      <c r="G456" s="1108" t="s">
        <v>3450</v>
      </c>
      <c r="H456" s="1106"/>
      <c r="I456" s="1106" t="s">
        <v>5514</v>
      </c>
      <c r="J456" s="1106" t="s">
        <v>186</v>
      </c>
      <c r="K456" s="1106">
        <v>10.309392424260601</v>
      </c>
      <c r="L456" s="1106">
        <v>123.90447328083199</v>
      </c>
      <c r="M456" s="1106" t="s">
        <v>5515</v>
      </c>
      <c r="N456" s="1106" t="s">
        <v>5516</v>
      </c>
      <c r="O456" s="1106" t="s">
        <v>15</v>
      </c>
      <c r="P456" s="1106" t="s">
        <v>16</v>
      </c>
      <c r="Q456" s="1106" t="s">
        <v>35</v>
      </c>
      <c r="R456" s="1106" t="s">
        <v>107</v>
      </c>
      <c r="S456" s="1120" t="s">
        <v>189</v>
      </c>
      <c r="T456" s="1106" t="s">
        <v>4164</v>
      </c>
      <c r="U456" s="1120" t="s">
        <v>165</v>
      </c>
      <c r="V456" s="1120" t="s">
        <v>190</v>
      </c>
      <c r="W456" s="1116">
        <v>45267</v>
      </c>
      <c r="X456" s="1116">
        <v>47098</v>
      </c>
      <c r="Y456" s="1120" t="s">
        <v>4568</v>
      </c>
      <c r="Z456" s="1120" t="s">
        <v>5538</v>
      </c>
      <c r="AA456" s="1189">
        <v>45637</v>
      </c>
      <c r="AB456" s="465">
        <v>45427</v>
      </c>
      <c r="AC456" s="1111" t="s">
        <v>4163</v>
      </c>
      <c r="AD456" s="1114">
        <v>44434</v>
      </c>
    </row>
    <row r="457" spans="1:30" ht="15.75" customHeight="1">
      <c r="A457" s="1106" t="s">
        <v>10</v>
      </c>
      <c r="B457" s="1106" t="s">
        <v>11</v>
      </c>
      <c r="C457" s="1106" t="s">
        <v>28</v>
      </c>
      <c r="D457" s="1106" t="s">
        <v>13</v>
      </c>
      <c r="E457" s="1106" t="s">
        <v>3756</v>
      </c>
      <c r="F457" s="1107" t="str">
        <f t="array" ref="F457">IFERROR(INDEX(UIID!$K$2:$K1956, MATCH(CONCATENATE(B457,D457,G457,J457), UIID!$B$2:$B1956&amp;UIID!$D$2:$D1956&amp;UIID!$G$2:$G1956&amp;UIID!$H$2:$H1956, 0),), "Not Found")</f>
        <v>0722-0163</v>
      </c>
      <c r="G457" s="1108" t="s">
        <v>3450</v>
      </c>
      <c r="H457" s="1106"/>
      <c r="I457" s="1106" t="s">
        <v>5514</v>
      </c>
      <c r="J457" s="1106" t="s">
        <v>186</v>
      </c>
      <c r="K457" s="1106">
        <v>10.309392424260601</v>
      </c>
      <c r="L457" s="1106">
        <v>123.90447328083199</v>
      </c>
      <c r="M457" s="1106" t="s">
        <v>5515</v>
      </c>
      <c r="N457" s="1106" t="s">
        <v>5516</v>
      </c>
      <c r="O457" s="1106" t="s">
        <v>15</v>
      </c>
      <c r="P457" s="1106" t="s">
        <v>16</v>
      </c>
      <c r="Q457" s="1106" t="s">
        <v>35</v>
      </c>
      <c r="R457" s="1106" t="s">
        <v>107</v>
      </c>
      <c r="S457" s="1106" t="s">
        <v>191</v>
      </c>
      <c r="T457" s="1106" t="s">
        <v>4164</v>
      </c>
      <c r="U457" s="1120" t="s">
        <v>5539</v>
      </c>
      <c r="V457" s="1120" t="s">
        <v>5540</v>
      </c>
      <c r="W457" s="1116">
        <v>44831</v>
      </c>
      <c r="X457" s="1116">
        <v>46656</v>
      </c>
      <c r="Y457" s="1120" t="s">
        <v>4568</v>
      </c>
      <c r="Z457" s="1120" t="s">
        <v>5541</v>
      </c>
      <c r="AA457" s="1169">
        <v>45665</v>
      </c>
      <c r="AB457" s="462"/>
      <c r="AC457" s="1111"/>
      <c r="AD457" s="1121"/>
    </row>
    <row r="458" spans="1:30" ht="15.75" customHeight="1">
      <c r="A458" s="1106" t="s">
        <v>10</v>
      </c>
      <c r="B458" s="1106" t="s">
        <v>11</v>
      </c>
      <c r="C458" s="1106" t="s">
        <v>28</v>
      </c>
      <c r="D458" s="1106" t="s">
        <v>13</v>
      </c>
      <c r="E458" s="1106" t="s">
        <v>3756</v>
      </c>
      <c r="F458" s="1107" t="str">
        <f t="array" ref="F458">IFERROR(INDEX(UIID!$K$2:$K1956, MATCH(CONCATENATE(B458,D458,G458,J458), UIID!$B$2:$B1956&amp;UIID!$D$2:$D1956&amp;UIID!$G$2:$G1956&amp;UIID!$H$2:$H1956, 0),), "Not Found")</f>
        <v>0722-0163</v>
      </c>
      <c r="G458" s="1108" t="s">
        <v>3450</v>
      </c>
      <c r="H458" s="1106"/>
      <c r="I458" s="1106" t="s">
        <v>5514</v>
      </c>
      <c r="J458" s="1106" t="s">
        <v>186</v>
      </c>
      <c r="K458" s="1106">
        <v>10.309392424260601</v>
      </c>
      <c r="L458" s="1106">
        <v>123.90447328083199</v>
      </c>
      <c r="M458" s="1106" t="s">
        <v>5515</v>
      </c>
      <c r="N458" s="1106" t="s">
        <v>5516</v>
      </c>
      <c r="O458" s="1106" t="s">
        <v>15</v>
      </c>
      <c r="P458" s="1106" t="s">
        <v>16</v>
      </c>
      <c r="Q458" s="1106" t="s">
        <v>35</v>
      </c>
      <c r="R458" s="1106" t="s">
        <v>107</v>
      </c>
      <c r="S458" s="1106" t="s">
        <v>199</v>
      </c>
      <c r="T458" s="1106" t="s">
        <v>4164</v>
      </c>
      <c r="U458" s="1120" t="s">
        <v>5539</v>
      </c>
      <c r="V458" s="1120" t="s">
        <v>5542</v>
      </c>
      <c r="W458" s="1116">
        <v>44831</v>
      </c>
      <c r="X458" s="1116">
        <v>46656</v>
      </c>
      <c r="Y458" s="1120" t="s">
        <v>4568</v>
      </c>
      <c r="Z458" s="1120" t="s">
        <v>5543</v>
      </c>
      <c r="AA458" s="1169">
        <v>45665</v>
      </c>
      <c r="AB458" s="462"/>
      <c r="AC458" s="1111"/>
      <c r="AD458" s="1121"/>
    </row>
    <row r="459" spans="1:30" ht="15.75" customHeight="1">
      <c r="A459" s="1106" t="s">
        <v>10</v>
      </c>
      <c r="B459" s="1106" t="s">
        <v>11</v>
      </c>
      <c r="C459" s="1106" t="s">
        <v>28</v>
      </c>
      <c r="D459" s="1106" t="s">
        <v>13</v>
      </c>
      <c r="E459" s="1106" t="s">
        <v>3756</v>
      </c>
      <c r="F459" s="1107" t="str">
        <f t="array" ref="F459">IFERROR(INDEX(UIID!$K$2:$K1956, MATCH(CONCATENATE(B459,D459,G459,J459), UIID!$B$2:$B1956&amp;UIID!$D$2:$D1956&amp;UIID!$G$2:$G1956&amp;UIID!$H$2:$H1956, 0),), "Not Found")</f>
        <v>0722-0163</v>
      </c>
      <c r="G459" s="1108" t="s">
        <v>3450</v>
      </c>
      <c r="H459" s="1106"/>
      <c r="I459" s="1106" t="s">
        <v>5514</v>
      </c>
      <c r="J459" s="1106" t="s">
        <v>186</v>
      </c>
      <c r="K459" s="1106">
        <v>10.309392424260601</v>
      </c>
      <c r="L459" s="1106">
        <v>123.90447328083199</v>
      </c>
      <c r="M459" s="1106" t="s">
        <v>5515</v>
      </c>
      <c r="N459" s="1106" t="s">
        <v>5516</v>
      </c>
      <c r="O459" s="1106" t="s">
        <v>15</v>
      </c>
      <c r="P459" s="1106" t="s">
        <v>16</v>
      </c>
      <c r="Q459" s="1106" t="s">
        <v>35</v>
      </c>
      <c r="R459" s="1106" t="s">
        <v>107</v>
      </c>
      <c r="S459" s="1106" t="s">
        <v>197</v>
      </c>
      <c r="T459" s="1106" t="s">
        <v>4164</v>
      </c>
      <c r="U459" s="1120" t="s">
        <v>5544</v>
      </c>
      <c r="V459" s="1120" t="s">
        <v>5545</v>
      </c>
      <c r="W459" s="1116">
        <v>44831</v>
      </c>
      <c r="X459" s="1116">
        <v>46656</v>
      </c>
      <c r="Y459" s="1120" t="s">
        <v>4568</v>
      </c>
      <c r="Z459" s="1120" t="s">
        <v>5546</v>
      </c>
      <c r="AA459" s="1169">
        <v>45487</v>
      </c>
      <c r="AB459" s="462"/>
      <c r="AC459" s="1111"/>
      <c r="AD459" s="1121"/>
    </row>
    <row r="460" spans="1:30" ht="15.75" customHeight="1">
      <c r="A460" s="1106" t="s">
        <v>10</v>
      </c>
      <c r="B460" s="1106" t="s">
        <v>11</v>
      </c>
      <c r="C460" s="1106" t="s">
        <v>28</v>
      </c>
      <c r="D460" s="1106" t="s">
        <v>13</v>
      </c>
      <c r="E460" s="1106" t="s">
        <v>3756</v>
      </c>
      <c r="F460" s="1107" t="str">
        <f t="array" ref="F460">IFERROR(INDEX(UIID!$K$2:$K1956, MATCH(CONCATENATE(B460,D460,G460,J460), UIID!$B$2:$B1956&amp;UIID!$D$2:$D1956&amp;UIID!$G$2:$G1956&amp;UIID!$H$2:$H1956, 0),), "Not Found")</f>
        <v>0722-0163</v>
      </c>
      <c r="G460" s="1108" t="s">
        <v>3450</v>
      </c>
      <c r="H460" s="1106"/>
      <c r="I460" s="1106" t="s">
        <v>5514</v>
      </c>
      <c r="J460" s="1106" t="s">
        <v>186</v>
      </c>
      <c r="K460" s="1106">
        <v>10.309392424260601</v>
      </c>
      <c r="L460" s="1106">
        <v>123.90447328083199</v>
      </c>
      <c r="M460" s="1106" t="s">
        <v>5515</v>
      </c>
      <c r="N460" s="1106" t="s">
        <v>5516</v>
      </c>
      <c r="O460" s="1106" t="s">
        <v>15</v>
      </c>
      <c r="P460" s="1106" t="s">
        <v>16</v>
      </c>
      <c r="Q460" s="1106" t="s">
        <v>35</v>
      </c>
      <c r="R460" s="1106" t="s">
        <v>107</v>
      </c>
      <c r="S460" s="1106" t="s">
        <v>492</v>
      </c>
      <c r="T460" s="1106" t="s">
        <v>4164</v>
      </c>
      <c r="U460" s="1106" t="s">
        <v>2231</v>
      </c>
      <c r="V460" s="1106" t="s">
        <v>2232</v>
      </c>
      <c r="W460" s="1116">
        <v>44628</v>
      </c>
      <c r="X460" s="1116">
        <v>46453</v>
      </c>
      <c r="Y460" s="1106" t="s">
        <v>4568</v>
      </c>
      <c r="Z460" s="1106" t="s">
        <v>4636</v>
      </c>
      <c r="AA460" s="1168">
        <v>45510</v>
      </c>
      <c r="AB460" s="462"/>
      <c r="AC460" s="1111"/>
      <c r="AD460" s="1121"/>
    </row>
    <row r="461" spans="1:30" ht="15.75" customHeight="1">
      <c r="A461" s="1106" t="s">
        <v>10</v>
      </c>
      <c r="B461" s="1106" t="s">
        <v>11</v>
      </c>
      <c r="C461" s="1106" t="s">
        <v>28</v>
      </c>
      <c r="D461" s="1106" t="s">
        <v>13</v>
      </c>
      <c r="E461" s="1106" t="s">
        <v>3756</v>
      </c>
      <c r="F461" s="1107" t="str">
        <f t="array" ref="F461">IFERROR(INDEX(UIID!$K$2:$K1956, MATCH(CONCATENATE(B461,D461,G461,J461), UIID!$B$2:$B1956&amp;UIID!$D$2:$D1956&amp;UIID!$G$2:$G1956&amp;UIID!$H$2:$H1956, 0),), "Not Found")</f>
        <v>0722-0163</v>
      </c>
      <c r="G461" s="1108" t="s">
        <v>3450</v>
      </c>
      <c r="H461" s="1106"/>
      <c r="I461" s="1106" t="s">
        <v>5514</v>
      </c>
      <c r="J461" s="1106" t="s">
        <v>186</v>
      </c>
      <c r="K461" s="1106">
        <v>10.309392424260601</v>
      </c>
      <c r="L461" s="1106">
        <v>123.90447328083199</v>
      </c>
      <c r="M461" s="1106" t="s">
        <v>5515</v>
      </c>
      <c r="N461" s="1106" t="s">
        <v>5516</v>
      </c>
      <c r="O461" s="1106" t="s">
        <v>15</v>
      </c>
      <c r="P461" s="1106" t="s">
        <v>16</v>
      </c>
      <c r="Q461" s="1106" t="s">
        <v>35</v>
      </c>
      <c r="R461" s="1106" t="s">
        <v>117</v>
      </c>
      <c r="S461" s="1106" t="s">
        <v>200</v>
      </c>
      <c r="T461" s="1106" t="s">
        <v>4164</v>
      </c>
      <c r="U461" s="1106" t="s">
        <v>181</v>
      </c>
      <c r="V461" s="1106" t="s">
        <v>201</v>
      </c>
      <c r="W461" s="1116">
        <v>45267</v>
      </c>
      <c r="X461" s="1116">
        <v>47098</v>
      </c>
      <c r="Y461" s="1106" t="s">
        <v>4283</v>
      </c>
      <c r="Z461" s="1106" t="s">
        <v>4283</v>
      </c>
      <c r="AA461" s="1106" t="s">
        <v>4283</v>
      </c>
      <c r="AB461" s="465">
        <v>45784</v>
      </c>
      <c r="AC461" s="1111" t="s">
        <v>4163</v>
      </c>
      <c r="AD461" s="1114">
        <v>42660</v>
      </c>
    </row>
    <row r="462" spans="1:30" ht="15.75" customHeight="1">
      <c r="A462" s="1106" t="s">
        <v>10</v>
      </c>
      <c r="B462" s="1106" t="s">
        <v>11</v>
      </c>
      <c r="C462" s="1106" t="s">
        <v>28</v>
      </c>
      <c r="D462" s="1106" t="s">
        <v>13</v>
      </c>
      <c r="E462" s="1106" t="s">
        <v>3756</v>
      </c>
      <c r="F462" s="1107" t="str">
        <f t="array" ref="F462">IFERROR(INDEX(UIID!$K$2:$K1956, MATCH(CONCATENATE(B462,D462,G462,J462), UIID!$B$2:$B1956&amp;UIID!$D$2:$D1956&amp;UIID!$G$2:$G1956&amp;UIID!$H$2:$H1956, 0),), "Not Found")</f>
        <v>0722-0163</v>
      </c>
      <c r="G462" s="1108" t="s">
        <v>3450</v>
      </c>
      <c r="H462" s="1106"/>
      <c r="I462" s="1106" t="s">
        <v>5514</v>
      </c>
      <c r="J462" s="1106" t="s">
        <v>186</v>
      </c>
      <c r="K462" s="1106">
        <v>10.309392424260601</v>
      </c>
      <c r="L462" s="1106">
        <v>123.90447328083199</v>
      </c>
      <c r="M462" s="1106" t="s">
        <v>5515</v>
      </c>
      <c r="N462" s="1106" t="s">
        <v>5516</v>
      </c>
      <c r="O462" s="1106" t="s">
        <v>15</v>
      </c>
      <c r="P462" s="1106" t="s">
        <v>16</v>
      </c>
      <c r="Q462" s="1106" t="s">
        <v>35</v>
      </c>
      <c r="R462" s="1106" t="s">
        <v>117</v>
      </c>
      <c r="S462" s="1106" t="s">
        <v>120</v>
      </c>
      <c r="T462" s="1106" t="s">
        <v>4164</v>
      </c>
      <c r="U462" s="1106" t="s">
        <v>121</v>
      </c>
      <c r="V462" s="1106" t="s">
        <v>202</v>
      </c>
      <c r="W462" s="1116">
        <v>45267</v>
      </c>
      <c r="X462" s="1116">
        <v>47098</v>
      </c>
      <c r="Y462" s="1106" t="s">
        <v>5547</v>
      </c>
      <c r="Z462" s="1106" t="s">
        <v>5548</v>
      </c>
      <c r="AA462" s="1175">
        <v>43731</v>
      </c>
      <c r="AB462" s="465">
        <v>45427</v>
      </c>
      <c r="AC462" s="1111" t="s">
        <v>4163</v>
      </c>
      <c r="AD462" s="1114">
        <v>43565</v>
      </c>
    </row>
    <row r="463" spans="1:30" ht="15.75" customHeight="1">
      <c r="A463" s="1106" t="s">
        <v>10</v>
      </c>
      <c r="B463" s="1106" t="s">
        <v>11</v>
      </c>
      <c r="C463" s="1106" t="s">
        <v>28</v>
      </c>
      <c r="D463" s="1106" t="s">
        <v>13</v>
      </c>
      <c r="E463" s="1106" t="s">
        <v>3756</v>
      </c>
      <c r="F463" s="1107" t="str">
        <f t="array" ref="F463">IFERROR(INDEX(UIID!$K$2:$K1956, MATCH(CONCATENATE(B463,D463,G463,J463), UIID!$B$2:$B1956&amp;UIID!$D$2:$D1956&amp;UIID!$G$2:$G1956&amp;UIID!$H$2:$H1956, 0),), "Not Found")</f>
        <v>0722-0163</v>
      </c>
      <c r="G463" s="1108" t="s">
        <v>3450</v>
      </c>
      <c r="H463" s="1106"/>
      <c r="I463" s="1106" t="s">
        <v>5514</v>
      </c>
      <c r="J463" s="1106" t="s">
        <v>186</v>
      </c>
      <c r="K463" s="1106">
        <v>10.309392424260601</v>
      </c>
      <c r="L463" s="1106">
        <v>123.90447328083199</v>
      </c>
      <c r="M463" s="1106" t="s">
        <v>5515</v>
      </c>
      <c r="N463" s="1106" t="s">
        <v>5516</v>
      </c>
      <c r="O463" s="1106" t="s">
        <v>15</v>
      </c>
      <c r="P463" s="1106" t="s">
        <v>16</v>
      </c>
      <c r="Q463" s="1106" t="s">
        <v>35</v>
      </c>
      <c r="R463" s="1106" t="s">
        <v>32</v>
      </c>
      <c r="S463" s="1106" t="s">
        <v>36</v>
      </c>
      <c r="T463" s="1106" t="s">
        <v>4164</v>
      </c>
      <c r="U463" s="1120" t="s">
        <v>2251</v>
      </c>
      <c r="V463" s="1120" t="s">
        <v>5549</v>
      </c>
      <c r="W463" s="1116">
        <v>45267</v>
      </c>
      <c r="X463" s="1116">
        <v>47098</v>
      </c>
      <c r="Y463" s="1106" t="s">
        <v>4283</v>
      </c>
      <c r="Z463" s="1106" t="s">
        <v>4283</v>
      </c>
      <c r="AA463" s="1106" t="s">
        <v>4283</v>
      </c>
      <c r="AB463" s="465">
        <v>45427</v>
      </c>
      <c r="AC463" s="1111" t="s">
        <v>4163</v>
      </c>
      <c r="AD463" s="1114">
        <v>44886</v>
      </c>
    </row>
    <row r="464" spans="1:30" ht="15.75" customHeight="1">
      <c r="A464" s="1106" t="s">
        <v>10</v>
      </c>
      <c r="B464" s="1106" t="s">
        <v>11</v>
      </c>
      <c r="C464" s="1106" t="s">
        <v>28</v>
      </c>
      <c r="D464" s="1106" t="s">
        <v>13</v>
      </c>
      <c r="E464" s="1106" t="s">
        <v>3756</v>
      </c>
      <c r="F464" s="1107" t="str">
        <f t="array" ref="F464">IFERROR(INDEX(UIID!$K$2:$K1956, MATCH(CONCATENATE(B464,D464,G464,J464), UIID!$B$2:$B1956&amp;UIID!$D$2:$D1956&amp;UIID!$G$2:$G1956&amp;UIID!$H$2:$H1956, 0),), "Not Found")</f>
        <v>0722-0163</v>
      </c>
      <c r="G464" s="1108" t="s">
        <v>3450</v>
      </c>
      <c r="H464" s="1106"/>
      <c r="I464" s="1106" t="s">
        <v>5514</v>
      </c>
      <c r="J464" s="1106" t="s">
        <v>186</v>
      </c>
      <c r="K464" s="1106">
        <v>10.309392424260601</v>
      </c>
      <c r="L464" s="1106">
        <v>123.90447328083199</v>
      </c>
      <c r="M464" s="1106" t="s">
        <v>5515</v>
      </c>
      <c r="N464" s="1106" t="s">
        <v>5516</v>
      </c>
      <c r="O464" s="1106" t="s">
        <v>15</v>
      </c>
      <c r="P464" s="1106" t="s">
        <v>16</v>
      </c>
      <c r="Q464" s="1106" t="s">
        <v>35</v>
      </c>
      <c r="R464" s="1106" t="s">
        <v>84</v>
      </c>
      <c r="S464" s="1106" t="s">
        <v>85</v>
      </c>
      <c r="T464" s="1106" t="s">
        <v>4164</v>
      </c>
      <c r="U464" s="1106" t="s">
        <v>94</v>
      </c>
      <c r="V464" s="1106" t="s">
        <v>205</v>
      </c>
      <c r="W464" s="1116">
        <v>45425</v>
      </c>
      <c r="X464" s="1116">
        <v>47252</v>
      </c>
      <c r="Y464" s="1106" t="s">
        <v>4283</v>
      </c>
      <c r="Z464" s="1106" t="s">
        <v>4283</v>
      </c>
      <c r="AA464" s="1106" t="s">
        <v>4283</v>
      </c>
      <c r="AB464" s="462"/>
      <c r="AC464" s="1111"/>
      <c r="AD464" s="1114">
        <v>42716</v>
      </c>
    </row>
    <row r="465" spans="1:30" ht="15.75" customHeight="1">
      <c r="A465" s="1106" t="s">
        <v>10</v>
      </c>
      <c r="B465" s="1106" t="s">
        <v>11</v>
      </c>
      <c r="C465" s="1106" t="s">
        <v>28</v>
      </c>
      <c r="D465" s="1106" t="s">
        <v>13</v>
      </c>
      <c r="E465" s="1106" t="s">
        <v>3756</v>
      </c>
      <c r="F465" s="1107" t="str">
        <f t="array" ref="F465">IFERROR(INDEX(UIID!$K$2:$K1956, MATCH(CONCATENATE(B465,D465,G465,J465), UIID!$B$2:$B1956&amp;UIID!$D$2:$D1956&amp;UIID!$G$2:$G1956&amp;UIID!$H$2:$H1956, 0),), "Not Found")</f>
        <v>0722-0163</v>
      </c>
      <c r="G465" s="1108" t="s">
        <v>3450</v>
      </c>
      <c r="H465" s="1106"/>
      <c r="I465" s="1106" t="s">
        <v>5514</v>
      </c>
      <c r="J465" s="1106" t="s">
        <v>186</v>
      </c>
      <c r="K465" s="1106">
        <v>10.309392424260601</v>
      </c>
      <c r="L465" s="1106">
        <v>123.90447328083199</v>
      </c>
      <c r="M465" s="1106" t="s">
        <v>5515</v>
      </c>
      <c r="N465" s="1106" t="s">
        <v>5516</v>
      </c>
      <c r="O465" s="1106" t="s">
        <v>15</v>
      </c>
      <c r="P465" s="1106" t="s">
        <v>16</v>
      </c>
      <c r="Q465" s="1106" t="s">
        <v>35</v>
      </c>
      <c r="R465" s="1106" t="s">
        <v>32</v>
      </c>
      <c r="S465" s="1106" t="s">
        <v>47</v>
      </c>
      <c r="T465" s="1106" t="s">
        <v>4164</v>
      </c>
      <c r="U465" s="1106" t="s">
        <v>78</v>
      </c>
      <c r="V465" s="1106" t="s">
        <v>206</v>
      </c>
      <c r="W465" s="1116">
        <v>45267</v>
      </c>
      <c r="X465" s="1116">
        <v>47098</v>
      </c>
      <c r="Y465" s="1106" t="s">
        <v>5319</v>
      </c>
      <c r="Z465" s="1106" t="s">
        <v>5551</v>
      </c>
      <c r="AA465" s="1116">
        <v>43943</v>
      </c>
      <c r="AB465" s="465">
        <v>45469</v>
      </c>
      <c r="AC465" s="1111" t="s">
        <v>4163</v>
      </c>
      <c r="AD465" s="1114">
        <v>42886</v>
      </c>
    </row>
    <row r="466" spans="1:30" ht="15.75" customHeight="1">
      <c r="A466" s="1106" t="s">
        <v>10</v>
      </c>
      <c r="B466" s="1106" t="s">
        <v>11</v>
      </c>
      <c r="C466" s="1106" t="s">
        <v>28</v>
      </c>
      <c r="D466" s="1106" t="s">
        <v>13</v>
      </c>
      <c r="E466" s="1106" t="s">
        <v>3756</v>
      </c>
      <c r="F466" s="1107" t="str">
        <f t="array" ref="F466">IFERROR(INDEX(UIID!$K$2:$K1956, MATCH(CONCATENATE(B466,D466,G466,J466), UIID!$B$2:$B1956&amp;UIID!$D$2:$D1956&amp;UIID!$G$2:$G1956&amp;UIID!$H$2:$H1956, 0),), "Not Found")</f>
        <v>0722-0163</v>
      </c>
      <c r="G466" s="1108" t="s">
        <v>3450</v>
      </c>
      <c r="H466" s="1106"/>
      <c r="I466" s="1106" t="s">
        <v>5514</v>
      </c>
      <c r="J466" s="1106" t="s">
        <v>186</v>
      </c>
      <c r="K466" s="1106">
        <v>10.309392424260601</v>
      </c>
      <c r="L466" s="1106">
        <v>123.90447328083199</v>
      </c>
      <c r="M466" s="1106" t="s">
        <v>5515</v>
      </c>
      <c r="N466" s="1106" t="s">
        <v>5516</v>
      </c>
      <c r="O466" s="1106" t="s">
        <v>15</v>
      </c>
      <c r="P466" s="1106" t="s">
        <v>16</v>
      </c>
      <c r="Q466" s="1106" t="s">
        <v>35</v>
      </c>
      <c r="R466" s="1106" t="s">
        <v>272</v>
      </c>
      <c r="S466" s="1106" t="s">
        <v>2649</v>
      </c>
      <c r="T466" s="1106" t="s">
        <v>4306</v>
      </c>
      <c r="U466" s="1106" t="s">
        <v>366</v>
      </c>
      <c r="V466" s="1119" t="s">
        <v>997</v>
      </c>
      <c r="W466" s="1116">
        <v>42929</v>
      </c>
      <c r="X466" s="1116">
        <v>46855</v>
      </c>
      <c r="Y466" s="1106" t="s">
        <v>5552</v>
      </c>
      <c r="Z466" s="1106" t="s">
        <v>5553</v>
      </c>
      <c r="AA466" s="1106" t="s">
        <v>5554</v>
      </c>
      <c r="AB466" s="465">
        <v>45427</v>
      </c>
      <c r="AC466" s="1111" t="s">
        <v>4163</v>
      </c>
      <c r="AD466" s="1114">
        <v>42929</v>
      </c>
    </row>
    <row r="467" spans="1:30" ht="15.75" customHeight="1">
      <c r="A467" s="1106" t="s">
        <v>10</v>
      </c>
      <c r="B467" s="1106" t="s">
        <v>11</v>
      </c>
      <c r="C467" s="1106" t="s">
        <v>28</v>
      </c>
      <c r="D467" s="1106" t="s">
        <v>13</v>
      </c>
      <c r="E467" s="1106" t="s">
        <v>3756</v>
      </c>
      <c r="F467" s="1107" t="str">
        <f t="array" ref="F467">IFERROR(INDEX(UIID!$K$2:$K1956, MATCH(CONCATENATE(B467,D467,G467,J467), UIID!$B$2:$B1956&amp;UIID!$D$2:$D1956&amp;UIID!$G$2:$G1956&amp;UIID!$H$2:$H1956, 0),), "Not Found")</f>
        <v>0722-0080</v>
      </c>
      <c r="G467" s="1106" t="s">
        <v>1130</v>
      </c>
      <c r="H467" s="1106"/>
      <c r="I467" s="1106" t="s">
        <v>5555</v>
      </c>
      <c r="J467" s="1106" t="s">
        <v>1131</v>
      </c>
      <c r="K467" s="1106">
        <v>10.311535178741501</v>
      </c>
      <c r="L467" s="1106">
        <v>123.89239690966799</v>
      </c>
      <c r="M467" s="1106" t="s">
        <v>5556</v>
      </c>
      <c r="N467" s="1106" t="s">
        <v>5557</v>
      </c>
      <c r="O467" s="1106" t="s">
        <v>15</v>
      </c>
      <c r="P467" s="1106" t="s">
        <v>16</v>
      </c>
      <c r="Q467" s="1106" t="s">
        <v>35</v>
      </c>
      <c r="R467" s="1106" t="s">
        <v>117</v>
      </c>
      <c r="S467" s="1106" t="s">
        <v>120</v>
      </c>
      <c r="T467" s="1106" t="s">
        <v>4164</v>
      </c>
      <c r="U467" s="1106" t="s">
        <v>1132</v>
      </c>
      <c r="V467" s="1106" t="s">
        <v>1133</v>
      </c>
      <c r="W467" s="1116">
        <v>45418</v>
      </c>
      <c r="X467" s="1116">
        <v>47245</v>
      </c>
      <c r="Y467" s="1106" t="s">
        <v>5558</v>
      </c>
      <c r="Z467" s="1106" t="s">
        <v>5559</v>
      </c>
      <c r="AA467" s="1106" t="s">
        <v>5560</v>
      </c>
      <c r="AB467" s="465">
        <v>45546</v>
      </c>
      <c r="AC467" s="1111" t="s">
        <v>4163</v>
      </c>
      <c r="AD467" s="1114">
        <v>43469</v>
      </c>
    </row>
    <row r="468" spans="1:30" ht="15.75" customHeight="1">
      <c r="A468" s="1106" t="s">
        <v>10</v>
      </c>
      <c r="B468" s="1106" t="s">
        <v>11</v>
      </c>
      <c r="C468" s="1106" t="s">
        <v>28</v>
      </c>
      <c r="D468" s="1106" t="s">
        <v>458</v>
      </c>
      <c r="E468" s="1106" t="s">
        <v>30</v>
      </c>
      <c r="F468" s="1107" t="str">
        <f t="array" ref="F468">IFERROR(INDEX(UIID!$K$2:$K1956, MATCH(CONCATENATE(B468,D468,G468,J468), UIID!$B$2:$B1956&amp;UIID!$D$2:$D1956&amp;UIID!$G$2:$G1956&amp;UIID!$H$2:$H1956, 0),), "Not Found")</f>
        <v>0722-0013</v>
      </c>
      <c r="G468" s="1106" t="s">
        <v>1134</v>
      </c>
      <c r="H468" s="1106"/>
      <c r="I468" s="1106"/>
      <c r="J468" s="1106" t="s">
        <v>1135</v>
      </c>
      <c r="K468" s="1106">
        <v>10.2463330755836</v>
      </c>
      <c r="L468" s="1106">
        <v>123.846387894324</v>
      </c>
      <c r="M468" s="1106" t="s">
        <v>1136</v>
      </c>
      <c r="N468" s="1106" t="s">
        <v>5561</v>
      </c>
      <c r="O468" s="1106" t="s">
        <v>15</v>
      </c>
      <c r="P468" s="1106" t="s">
        <v>525</v>
      </c>
      <c r="Q468" s="1106" t="s">
        <v>35</v>
      </c>
      <c r="R468" s="1106" t="s">
        <v>143</v>
      </c>
      <c r="S468" s="1106" t="s">
        <v>144</v>
      </c>
      <c r="T468" s="1106" t="s">
        <v>4164</v>
      </c>
      <c r="U468" s="1106" t="s">
        <v>308</v>
      </c>
      <c r="V468" s="1106">
        <v>807022073</v>
      </c>
      <c r="W468" s="1116">
        <v>45420</v>
      </c>
      <c r="X468" s="1116">
        <v>47247</v>
      </c>
      <c r="Y468" s="1106" t="s">
        <v>4283</v>
      </c>
      <c r="Z468" s="1106" t="s">
        <v>4283</v>
      </c>
      <c r="AA468" s="1106" t="s">
        <v>4283</v>
      </c>
      <c r="AB468" s="462"/>
      <c r="AC468" s="1111"/>
      <c r="AD468" s="1121"/>
    </row>
    <row r="469" spans="1:30" ht="15.75" customHeight="1">
      <c r="A469" s="1106" t="s">
        <v>10</v>
      </c>
      <c r="B469" s="1106" t="s">
        <v>11</v>
      </c>
      <c r="C469" s="1106" t="s">
        <v>28</v>
      </c>
      <c r="D469" s="1106" t="s">
        <v>977</v>
      </c>
      <c r="E469" s="1106" t="s">
        <v>28</v>
      </c>
      <c r="F469" s="1107" t="str">
        <f t="array" ref="F469">IFERROR(INDEX(UIID!$K$2:$K1956, MATCH(CONCATENATE(B469,D469,G469,J469), UIID!$B$2:$B1956&amp;UIID!$D$2:$D1956&amp;UIID!$G$2:$G1956&amp;UIID!$H$2:$H1956, 0),), "Not Found")</f>
        <v>0722-0014</v>
      </c>
      <c r="G469" s="1106" t="s">
        <v>1134</v>
      </c>
      <c r="H469" s="1106"/>
      <c r="I469" s="1106" t="s">
        <v>5563</v>
      </c>
      <c r="J469" s="1106" t="s">
        <v>1137</v>
      </c>
      <c r="K469" s="1106">
        <v>10.2387634467075</v>
      </c>
      <c r="L469" s="1106">
        <v>123.779034975058</v>
      </c>
      <c r="M469" s="1106" t="s">
        <v>1138</v>
      </c>
      <c r="N469" s="1106" t="s">
        <v>5561</v>
      </c>
      <c r="O469" s="1106" t="s">
        <v>15</v>
      </c>
      <c r="P469" s="1106" t="s">
        <v>16</v>
      </c>
      <c r="Q469" s="1106" t="s">
        <v>35</v>
      </c>
      <c r="R469" s="1106" t="s">
        <v>143</v>
      </c>
      <c r="S469" s="1106" t="s">
        <v>309</v>
      </c>
      <c r="T469" s="1106" t="s">
        <v>4164</v>
      </c>
      <c r="U469" s="1106" t="s">
        <v>308</v>
      </c>
      <c r="V469" s="1106">
        <v>807022104</v>
      </c>
      <c r="W469" s="1116">
        <v>45433</v>
      </c>
      <c r="X469" s="1116">
        <v>47260</v>
      </c>
      <c r="Y469" s="1106" t="s">
        <v>4283</v>
      </c>
      <c r="Z469" s="1106" t="s">
        <v>4283</v>
      </c>
      <c r="AA469" s="1106" t="s">
        <v>4283</v>
      </c>
      <c r="AB469" s="462"/>
      <c r="AC469" s="1111"/>
      <c r="AD469" s="1121"/>
    </row>
    <row r="470" spans="1:30" ht="15.75" customHeight="1">
      <c r="A470" s="1106" t="s">
        <v>10</v>
      </c>
      <c r="B470" s="1106" t="s">
        <v>11</v>
      </c>
      <c r="C470" s="1106" t="s">
        <v>28</v>
      </c>
      <c r="D470" s="1106" t="s">
        <v>977</v>
      </c>
      <c r="E470" s="1106" t="s">
        <v>28</v>
      </c>
      <c r="F470" s="1107" t="str">
        <f t="array" ref="F470">IFERROR(INDEX(UIID!$K$2:$K1956, MATCH(CONCATENATE(B470,D470,G470,J470), UIID!$B$2:$B1956&amp;UIID!$D$2:$D1956&amp;UIID!$G$2:$G1956&amp;UIID!$H$2:$H1956, 0),), "Not Found")</f>
        <v>0722-0014</v>
      </c>
      <c r="G470" s="1106" t="s">
        <v>1134</v>
      </c>
      <c r="H470" s="1106"/>
      <c r="I470" s="1106" t="s">
        <v>5563</v>
      </c>
      <c r="J470" s="1106" t="s">
        <v>1137</v>
      </c>
      <c r="K470" s="1106">
        <v>10.2387634467075</v>
      </c>
      <c r="L470" s="1106">
        <v>123.779034975058</v>
      </c>
      <c r="M470" s="1106" t="s">
        <v>1138</v>
      </c>
      <c r="N470" s="1106" t="s">
        <v>5561</v>
      </c>
      <c r="O470" s="1106" t="s">
        <v>15</v>
      </c>
      <c r="P470" s="1106" t="s">
        <v>16</v>
      </c>
      <c r="Q470" s="1106" t="s">
        <v>35</v>
      </c>
      <c r="R470" s="1106" t="s">
        <v>84</v>
      </c>
      <c r="S470" s="1106" t="s">
        <v>93</v>
      </c>
      <c r="T470" s="1106" t="s">
        <v>4213</v>
      </c>
      <c r="U470" s="1106" t="s">
        <v>94</v>
      </c>
      <c r="V470" s="1106">
        <v>907022120</v>
      </c>
      <c r="W470" s="1116">
        <v>45433</v>
      </c>
      <c r="X470" s="1116">
        <v>47260</v>
      </c>
      <c r="Y470" s="1106" t="s">
        <v>4283</v>
      </c>
      <c r="Z470" s="1106" t="s">
        <v>4283</v>
      </c>
      <c r="AA470" s="1106" t="s">
        <v>4283</v>
      </c>
      <c r="AB470" s="465">
        <v>45545</v>
      </c>
      <c r="AC470" s="1111" t="s">
        <v>4163</v>
      </c>
      <c r="AD470" s="1121"/>
    </row>
    <row r="471" spans="1:30" ht="15.75" customHeight="1">
      <c r="A471" s="1106" t="s">
        <v>10</v>
      </c>
      <c r="B471" s="1106" t="s">
        <v>11</v>
      </c>
      <c r="C471" s="1106" t="s">
        <v>28</v>
      </c>
      <c r="D471" s="1106" t="s">
        <v>458</v>
      </c>
      <c r="E471" s="1106" t="s">
        <v>30</v>
      </c>
      <c r="F471" s="1107" t="str">
        <f t="array" ref="F471">IFERROR(INDEX(UIID!$K$2:$K1956, MATCH(CONCATENATE(B471,D471,G471,J471), UIID!$B$2:$B1956&amp;UIID!$D$2:$D1956&amp;UIID!$G$2:$G1956&amp;UIID!$H$2:$H1956, 0),), "Not Found")</f>
        <v>0722-0013</v>
      </c>
      <c r="G471" s="1106" t="s">
        <v>1134</v>
      </c>
      <c r="H471" s="1106"/>
      <c r="I471" s="1106"/>
      <c r="J471" s="1106" t="s">
        <v>1135</v>
      </c>
      <c r="K471" s="1106">
        <v>10.2463330755836</v>
      </c>
      <c r="L471" s="1106">
        <v>123.846387894324</v>
      </c>
      <c r="M471" s="1106" t="s">
        <v>1136</v>
      </c>
      <c r="N471" s="1106" t="s">
        <v>5561</v>
      </c>
      <c r="O471" s="1106" t="s">
        <v>15</v>
      </c>
      <c r="P471" s="1106" t="s">
        <v>525</v>
      </c>
      <c r="Q471" s="1106" t="s">
        <v>35</v>
      </c>
      <c r="R471" s="1106" t="s">
        <v>2230</v>
      </c>
      <c r="S471" s="1106" t="s">
        <v>161</v>
      </c>
      <c r="T471" s="1106" t="s">
        <v>4157</v>
      </c>
      <c r="U471" s="1106" t="s">
        <v>364</v>
      </c>
      <c r="V471" s="1106">
        <v>201407023111</v>
      </c>
      <c r="W471" s="1116">
        <v>45420</v>
      </c>
      <c r="X471" s="1116">
        <v>47247</v>
      </c>
      <c r="Y471" s="1106" t="s">
        <v>5564</v>
      </c>
      <c r="Z471" s="1106" t="s">
        <v>5565</v>
      </c>
      <c r="AA471" s="1117">
        <v>46692</v>
      </c>
      <c r="AB471" s="462"/>
      <c r="AC471" s="1111"/>
      <c r="AD471" s="1114">
        <v>41830</v>
      </c>
    </row>
    <row r="472" spans="1:30" ht="15.75" customHeight="1">
      <c r="A472" s="1106" t="s">
        <v>10</v>
      </c>
      <c r="B472" s="1106" t="s">
        <v>11</v>
      </c>
      <c r="C472" s="1106" t="s">
        <v>28</v>
      </c>
      <c r="D472" s="1106" t="s">
        <v>458</v>
      </c>
      <c r="E472" s="1106" t="s">
        <v>30</v>
      </c>
      <c r="F472" s="1107" t="str">
        <f t="array" ref="F472">IFERROR(INDEX(UIID!$K$2:$K1956, MATCH(CONCATENATE(B472,D472,G472,J472), UIID!$B$2:$B1956&amp;UIID!$D$2:$D1956&amp;UIID!$G$2:$G1956&amp;UIID!$H$2:$H1956, 0),), "Not Found")</f>
        <v>0722-0013</v>
      </c>
      <c r="G472" s="1106" t="s">
        <v>1134</v>
      </c>
      <c r="H472" s="1106"/>
      <c r="I472" s="1106"/>
      <c r="J472" s="1106" t="s">
        <v>1135</v>
      </c>
      <c r="K472" s="1106">
        <v>10.2463330755836</v>
      </c>
      <c r="L472" s="1106">
        <v>123.846387894324</v>
      </c>
      <c r="M472" s="1106" t="s">
        <v>1136</v>
      </c>
      <c r="N472" s="1106" t="s">
        <v>5561</v>
      </c>
      <c r="O472" s="1106" t="s">
        <v>15</v>
      </c>
      <c r="P472" s="1106" t="s">
        <v>525</v>
      </c>
      <c r="Q472" s="1106" t="s">
        <v>35</v>
      </c>
      <c r="R472" s="1106" t="s">
        <v>87</v>
      </c>
      <c r="S472" s="1106" t="s">
        <v>434</v>
      </c>
      <c r="T472" s="1106" t="s">
        <v>4164</v>
      </c>
      <c r="U472" s="1106" t="s">
        <v>1139</v>
      </c>
      <c r="V472" s="1106" t="s">
        <v>1140</v>
      </c>
      <c r="W472" s="1116">
        <v>45420</v>
      </c>
      <c r="X472" s="1116">
        <v>47247</v>
      </c>
      <c r="Y472" s="1106" t="s">
        <v>4283</v>
      </c>
      <c r="Z472" s="1106" t="s">
        <v>4283</v>
      </c>
      <c r="AA472" s="1106" t="s">
        <v>4283</v>
      </c>
      <c r="AB472" s="462"/>
      <c r="AC472" s="1111"/>
      <c r="AD472" s="1114">
        <v>42606</v>
      </c>
    </row>
    <row r="473" spans="1:30" ht="15.75" customHeight="1">
      <c r="A473" s="1106" t="s">
        <v>10</v>
      </c>
      <c r="B473" s="1106" t="s">
        <v>11</v>
      </c>
      <c r="C473" s="1106" t="s">
        <v>28</v>
      </c>
      <c r="D473" s="1106" t="s">
        <v>458</v>
      </c>
      <c r="E473" s="1106" t="s">
        <v>30</v>
      </c>
      <c r="F473" s="1107" t="str">
        <f t="array" ref="F473">IFERROR(INDEX(UIID!$K$2:$K1956, MATCH(CONCATENATE(B473,D473,G473,J473), UIID!$B$2:$B1956&amp;UIID!$D$2:$D1956&amp;UIID!$G$2:$G1956&amp;UIID!$H$2:$H1956, 0),), "Not Found")</f>
        <v>0722-0013</v>
      </c>
      <c r="G473" s="1106" t="s">
        <v>1134</v>
      </c>
      <c r="H473" s="1106"/>
      <c r="I473" s="1106"/>
      <c r="J473" s="1106" t="s">
        <v>1135</v>
      </c>
      <c r="K473" s="1106">
        <v>10.2463330755836</v>
      </c>
      <c r="L473" s="1106">
        <v>123.846387894324</v>
      </c>
      <c r="M473" s="1106" t="s">
        <v>1136</v>
      </c>
      <c r="N473" s="1106" t="s">
        <v>5561</v>
      </c>
      <c r="O473" s="1106" t="s">
        <v>15</v>
      </c>
      <c r="P473" s="1106" t="s">
        <v>525</v>
      </c>
      <c r="Q473" s="1106" t="s">
        <v>35</v>
      </c>
      <c r="R473" s="1106" t="s">
        <v>87</v>
      </c>
      <c r="S473" s="1106" t="s">
        <v>2497</v>
      </c>
      <c r="T473" s="1106" t="s">
        <v>4164</v>
      </c>
      <c r="U473" s="1106" t="s">
        <v>505</v>
      </c>
      <c r="V473" s="1106" t="s">
        <v>1141</v>
      </c>
      <c r="W473" s="1116">
        <v>45420</v>
      </c>
      <c r="X473" s="1116">
        <v>47247</v>
      </c>
      <c r="Y473" s="1106" t="s">
        <v>5566</v>
      </c>
      <c r="Z473" s="1106" t="s">
        <v>5567</v>
      </c>
      <c r="AA473" s="1106" t="s">
        <v>5568</v>
      </c>
      <c r="AB473" s="462"/>
      <c r="AC473" s="1111"/>
      <c r="AD473" s="1114">
        <v>42606</v>
      </c>
    </row>
    <row r="474" spans="1:30" ht="15.75" customHeight="1">
      <c r="A474" s="1106" t="s">
        <v>10</v>
      </c>
      <c r="B474" s="1106" t="s">
        <v>11</v>
      </c>
      <c r="C474" s="1106" t="s">
        <v>28</v>
      </c>
      <c r="D474" s="1106" t="s">
        <v>458</v>
      </c>
      <c r="E474" s="1106" t="s">
        <v>30</v>
      </c>
      <c r="F474" s="1107" t="str">
        <f t="array" ref="F474">IFERROR(INDEX(UIID!$K$2:$K1956, MATCH(CONCATENATE(B474,D474,G474,J474), UIID!$B$2:$B1956&amp;UIID!$D$2:$D1956&amp;UIID!$G$2:$G1956&amp;UIID!$H$2:$H1956, 0),), "Not Found")</f>
        <v>0722-0013</v>
      </c>
      <c r="G474" s="1106" t="s">
        <v>1134</v>
      </c>
      <c r="H474" s="1106"/>
      <c r="I474" s="1106"/>
      <c r="J474" s="1106" t="s">
        <v>1135</v>
      </c>
      <c r="K474" s="1106">
        <v>10.2463330755836</v>
      </c>
      <c r="L474" s="1106">
        <v>123.846387894324</v>
      </c>
      <c r="M474" s="1106" t="s">
        <v>1136</v>
      </c>
      <c r="N474" s="1106" t="s">
        <v>5561</v>
      </c>
      <c r="O474" s="1106" t="s">
        <v>15</v>
      </c>
      <c r="P474" s="1106" t="s">
        <v>525</v>
      </c>
      <c r="Q474" s="1106" t="s">
        <v>35</v>
      </c>
      <c r="R474" s="1106" t="s">
        <v>107</v>
      </c>
      <c r="S474" s="1106" t="s">
        <v>1142</v>
      </c>
      <c r="T474" s="1106" t="s">
        <v>4164</v>
      </c>
      <c r="U474" s="1106" t="s">
        <v>1143</v>
      </c>
      <c r="V474" s="1106" t="s">
        <v>1144</v>
      </c>
      <c r="W474" s="1116">
        <v>45420</v>
      </c>
      <c r="X474" s="1116">
        <v>47247</v>
      </c>
      <c r="Y474" s="1106" t="s">
        <v>5569</v>
      </c>
      <c r="Z474" s="1106" t="s">
        <v>5570</v>
      </c>
      <c r="AA474" s="1106" t="s">
        <v>4283</v>
      </c>
      <c r="AB474" s="465">
        <v>45476</v>
      </c>
      <c r="AC474" s="1111" t="s">
        <v>4163</v>
      </c>
      <c r="AD474" s="1121"/>
    </row>
    <row r="475" spans="1:30" ht="15.75" customHeight="1">
      <c r="A475" s="1106" t="s">
        <v>10</v>
      </c>
      <c r="B475" s="1106" t="s">
        <v>11</v>
      </c>
      <c r="C475" s="1106" t="s">
        <v>50</v>
      </c>
      <c r="D475" s="1106" t="s">
        <v>13</v>
      </c>
      <c r="E475" s="1106" t="s">
        <v>3756</v>
      </c>
      <c r="F475" s="1107" t="str">
        <f t="array" ref="F475">IFERROR(INDEX(UIID!$K$2:$K1956, MATCH(CONCATENATE(B475,D475,G475,J475), UIID!$B$2:$B1956&amp;UIID!$D$2:$D1956&amp;UIID!$G$2:$G1956&amp;UIID!$H$2:$H1956, 0),), "Not Found")</f>
        <v>0722-0049</v>
      </c>
      <c r="G475" s="1106" t="s">
        <v>3780</v>
      </c>
      <c r="H475" s="1106"/>
      <c r="I475" s="1106" t="s">
        <v>5571</v>
      </c>
      <c r="J475" s="1106" t="s">
        <v>1150</v>
      </c>
      <c r="K475" s="1106">
        <v>10.322321894061</v>
      </c>
      <c r="L475" s="1106">
        <v>123.88705080624401</v>
      </c>
      <c r="M475" s="1106" t="s">
        <v>1151</v>
      </c>
      <c r="N475" s="1106"/>
      <c r="O475" s="1106" t="s">
        <v>15</v>
      </c>
      <c r="P475" s="1106" t="s">
        <v>16</v>
      </c>
      <c r="Q475" s="1106" t="s">
        <v>4262</v>
      </c>
      <c r="R475" s="1106" t="s">
        <v>3006</v>
      </c>
      <c r="S475" s="1106" t="s">
        <v>1148</v>
      </c>
      <c r="T475" s="1106" t="s">
        <v>22</v>
      </c>
      <c r="U475" s="1106" t="s">
        <v>235</v>
      </c>
      <c r="V475" s="1106">
        <v>201407020120</v>
      </c>
      <c r="W475" s="1116">
        <v>45428</v>
      </c>
      <c r="X475" s="1116">
        <v>47255</v>
      </c>
      <c r="Y475" s="1106" t="s">
        <v>5572</v>
      </c>
      <c r="Z475" s="1106" t="s">
        <v>4283</v>
      </c>
      <c r="AA475" s="1106" t="s">
        <v>4283</v>
      </c>
      <c r="AB475" s="462"/>
      <c r="AC475" s="1111"/>
      <c r="AD475" s="1114">
        <v>41850</v>
      </c>
    </row>
    <row r="476" spans="1:30" ht="15.75" customHeight="1">
      <c r="A476" s="1106" t="s">
        <v>10</v>
      </c>
      <c r="B476" s="1106" t="s">
        <v>11</v>
      </c>
      <c r="C476" s="1106" t="s">
        <v>146</v>
      </c>
      <c r="D476" s="1106" t="s">
        <v>147</v>
      </c>
      <c r="E476" s="1106" t="s">
        <v>123</v>
      </c>
      <c r="F476" s="1107" t="str">
        <f t="array" ref="F476">IFERROR(INDEX(UIID!$K$2:$K1956, MATCH(CONCATENATE(B476,D476,G476,J476), UIID!$B$2:$B1956&amp;UIID!$D$2:$D1956&amp;UIID!$G$2:$G1956&amp;UIID!$H$2:$H1956, 0),), "Not Found")</f>
        <v>0722-0015</v>
      </c>
      <c r="G476" s="1106" t="s">
        <v>2264</v>
      </c>
      <c r="H476" s="1106"/>
      <c r="I476" s="1120" t="s">
        <v>5491</v>
      </c>
      <c r="J476" s="1106" t="s">
        <v>1112</v>
      </c>
      <c r="K476" s="1106">
        <v>10.450952355911699</v>
      </c>
      <c r="L476" s="1106">
        <v>124.011937765491</v>
      </c>
      <c r="M476" s="1106" t="s">
        <v>1152</v>
      </c>
      <c r="N476" s="1106" t="s">
        <v>5492</v>
      </c>
      <c r="O476" s="1106" t="s">
        <v>15</v>
      </c>
      <c r="P476" s="1106" t="s">
        <v>16</v>
      </c>
      <c r="Q476" s="1106" t="s">
        <v>35</v>
      </c>
      <c r="R476" s="1106" t="s">
        <v>84</v>
      </c>
      <c r="S476" s="1106" t="s">
        <v>93</v>
      </c>
      <c r="T476" s="1106" t="s">
        <v>4213</v>
      </c>
      <c r="U476" s="1106" t="s">
        <v>94</v>
      </c>
      <c r="V476" s="1106">
        <v>907021069</v>
      </c>
      <c r="W476" s="1116">
        <v>45288</v>
      </c>
      <c r="X476" s="1116">
        <v>47116</v>
      </c>
      <c r="Y476" s="1106" t="s">
        <v>4283</v>
      </c>
      <c r="Z476" s="1106" t="s">
        <v>4283</v>
      </c>
      <c r="AA476" s="1106" t="s">
        <v>4283</v>
      </c>
      <c r="AB476" s="465">
        <v>45404</v>
      </c>
      <c r="AC476" s="1111" t="s">
        <v>4163</v>
      </c>
      <c r="AD476" s="1114">
        <v>39969</v>
      </c>
    </row>
    <row r="477" spans="1:30" ht="15.75" customHeight="1">
      <c r="A477" s="1106" t="s">
        <v>10</v>
      </c>
      <c r="B477" s="1106" t="s">
        <v>11</v>
      </c>
      <c r="C477" s="1106" t="s">
        <v>146</v>
      </c>
      <c r="D477" s="1106" t="s">
        <v>147</v>
      </c>
      <c r="E477" s="1106" t="s">
        <v>123</v>
      </c>
      <c r="F477" s="1107" t="str">
        <f t="array" ref="F477">IFERROR(INDEX(UIID!$K$2:$K1956, MATCH(CONCATENATE(B477,D477,G477,J477), UIID!$B$2:$B1956&amp;UIID!$D$2:$D1956&amp;UIID!$G$2:$G1956&amp;UIID!$H$2:$H1956, 0),), "Not Found")</f>
        <v>0722-0015</v>
      </c>
      <c r="G477" s="1106" t="s">
        <v>2264</v>
      </c>
      <c r="H477" s="1106"/>
      <c r="I477" s="1120" t="s">
        <v>5491</v>
      </c>
      <c r="J477" s="1106" t="s">
        <v>1112</v>
      </c>
      <c r="K477" s="1106">
        <v>10.450952355911699</v>
      </c>
      <c r="L477" s="1106">
        <v>124.011937765491</v>
      </c>
      <c r="M477" s="1106" t="s">
        <v>1152</v>
      </c>
      <c r="N477" s="1106" t="s">
        <v>5492</v>
      </c>
      <c r="O477" s="1106" t="s">
        <v>15</v>
      </c>
      <c r="P477" s="1106" t="s">
        <v>16</v>
      </c>
      <c r="Q477" s="1106" t="s">
        <v>35</v>
      </c>
      <c r="R477" s="1106" t="s">
        <v>84</v>
      </c>
      <c r="S477" s="1106" t="s">
        <v>85</v>
      </c>
      <c r="T477" s="1106" t="s">
        <v>4164</v>
      </c>
      <c r="U477" s="1106" t="s">
        <v>94</v>
      </c>
      <c r="V477" s="1106">
        <v>907022062</v>
      </c>
      <c r="W477" s="1116">
        <v>45288</v>
      </c>
      <c r="X477" s="1116">
        <v>47116</v>
      </c>
      <c r="Y477" s="1106" t="s">
        <v>4283</v>
      </c>
      <c r="Z477" s="1106" t="s">
        <v>4283</v>
      </c>
      <c r="AA477" s="1106" t="s">
        <v>4283</v>
      </c>
      <c r="AB477" s="465">
        <v>45404</v>
      </c>
      <c r="AC477" s="1111" t="s">
        <v>4163</v>
      </c>
      <c r="AD477" s="1114">
        <v>39969</v>
      </c>
    </row>
    <row r="478" spans="1:30" ht="15.75" customHeight="1">
      <c r="A478" s="1106" t="s">
        <v>10</v>
      </c>
      <c r="B478" s="1106" t="s">
        <v>11</v>
      </c>
      <c r="C478" s="1106" t="s">
        <v>146</v>
      </c>
      <c r="D478" s="1106" t="s">
        <v>147</v>
      </c>
      <c r="E478" s="1106" t="s">
        <v>123</v>
      </c>
      <c r="F478" s="1107" t="str">
        <f t="array" ref="F478">IFERROR(INDEX(UIID!$K$2:$K1956, MATCH(CONCATENATE(B478,D478,G478,J478), UIID!$B$2:$B1956&amp;UIID!$D$2:$D1956&amp;UIID!$G$2:$G1956&amp;UIID!$H$2:$H1956, 0),), "Not Found")</f>
        <v>0722-0015</v>
      </c>
      <c r="G478" s="1106" t="s">
        <v>2264</v>
      </c>
      <c r="H478" s="1106"/>
      <c r="I478" s="1120" t="s">
        <v>5491</v>
      </c>
      <c r="J478" s="1106" t="s">
        <v>1112</v>
      </c>
      <c r="K478" s="1106">
        <v>10.450952355911699</v>
      </c>
      <c r="L478" s="1106">
        <v>124.011937765491</v>
      </c>
      <c r="M478" s="1106" t="s">
        <v>1152</v>
      </c>
      <c r="N478" s="1106" t="s">
        <v>5492</v>
      </c>
      <c r="O478" s="1106" t="s">
        <v>15</v>
      </c>
      <c r="P478" s="1106" t="s">
        <v>16</v>
      </c>
      <c r="Q478" s="1106" t="s">
        <v>35</v>
      </c>
      <c r="R478" s="1106" t="s">
        <v>84</v>
      </c>
      <c r="S478" s="1106" t="s">
        <v>268</v>
      </c>
      <c r="T478" s="1106" t="s">
        <v>4164</v>
      </c>
      <c r="U478" s="1106" t="s">
        <v>235</v>
      </c>
      <c r="V478" s="1106">
        <v>907023063</v>
      </c>
      <c r="W478" s="1116">
        <v>45288</v>
      </c>
      <c r="X478" s="1116">
        <v>47116</v>
      </c>
      <c r="Y478" s="1106" t="s">
        <v>4283</v>
      </c>
      <c r="Z478" s="1106" t="s">
        <v>4283</v>
      </c>
      <c r="AA478" s="1106" t="s">
        <v>4283</v>
      </c>
      <c r="AB478" s="465">
        <v>45404</v>
      </c>
      <c r="AC478" s="1111" t="s">
        <v>4163</v>
      </c>
      <c r="AD478" s="1114">
        <v>39969</v>
      </c>
    </row>
    <row r="479" spans="1:30" ht="15.75" customHeight="1">
      <c r="A479" s="1106" t="s">
        <v>10</v>
      </c>
      <c r="B479" s="1106" t="s">
        <v>11</v>
      </c>
      <c r="C479" s="1106" t="s">
        <v>146</v>
      </c>
      <c r="D479" s="1106" t="s">
        <v>147</v>
      </c>
      <c r="E479" s="1106" t="s">
        <v>123</v>
      </c>
      <c r="F479" s="1107" t="str">
        <f t="array" ref="F479">IFERROR(INDEX(UIID!$K$2:$K1956, MATCH(CONCATENATE(B479,D479,G479,J479), UIID!$B$2:$B1956&amp;UIID!$D$2:$D1956&amp;UIID!$G$2:$G1956&amp;UIID!$H$2:$H1956, 0),), "Not Found")</f>
        <v>0722-0015</v>
      </c>
      <c r="G479" s="1106" t="s">
        <v>2264</v>
      </c>
      <c r="H479" s="1106"/>
      <c r="I479" s="1120" t="s">
        <v>5491</v>
      </c>
      <c r="J479" s="1106" t="s">
        <v>1112</v>
      </c>
      <c r="K479" s="1106">
        <v>10.450952355911699</v>
      </c>
      <c r="L479" s="1106">
        <v>124.011937765491</v>
      </c>
      <c r="M479" s="1106" t="s">
        <v>1152</v>
      </c>
      <c r="N479" s="1106" t="s">
        <v>5492</v>
      </c>
      <c r="O479" s="1106" t="s">
        <v>15</v>
      </c>
      <c r="P479" s="1106" t="s">
        <v>16</v>
      </c>
      <c r="Q479" s="1106" t="s">
        <v>35</v>
      </c>
      <c r="R479" s="1106" t="s">
        <v>84</v>
      </c>
      <c r="S479" s="1106" t="s">
        <v>550</v>
      </c>
      <c r="T479" s="1106" t="s">
        <v>4164</v>
      </c>
      <c r="U479" s="1106" t="s">
        <v>94</v>
      </c>
      <c r="V479" s="1106">
        <v>907022064</v>
      </c>
      <c r="W479" s="1116">
        <v>45288</v>
      </c>
      <c r="X479" s="1116">
        <v>45655</v>
      </c>
      <c r="Y479" s="1106" t="s">
        <v>4283</v>
      </c>
      <c r="Z479" s="1106" t="s">
        <v>4283</v>
      </c>
      <c r="AA479" s="1106" t="s">
        <v>4283</v>
      </c>
      <c r="AB479" s="465">
        <v>45404</v>
      </c>
      <c r="AC479" s="1111" t="s">
        <v>4163</v>
      </c>
      <c r="AD479" s="1121"/>
    </row>
    <row r="480" spans="1:30" ht="15.75" customHeight="1">
      <c r="A480" s="1106" t="s">
        <v>10</v>
      </c>
      <c r="B480" s="1106" t="s">
        <v>11</v>
      </c>
      <c r="C480" s="1106" t="s">
        <v>146</v>
      </c>
      <c r="D480" s="1106" t="s">
        <v>147</v>
      </c>
      <c r="E480" s="1106" t="s">
        <v>123</v>
      </c>
      <c r="F480" s="1107" t="str">
        <f t="array" ref="F480">IFERROR(INDEX(UIID!$K$2:$K1956, MATCH(CONCATENATE(B480,D480,G480,J480), UIID!$B$2:$B1956&amp;UIID!$D$2:$D1956&amp;UIID!$G$2:$G1956&amp;UIID!$H$2:$H1956, 0),), "Not Found")</f>
        <v>0722-0015</v>
      </c>
      <c r="G480" s="1106" t="s">
        <v>2264</v>
      </c>
      <c r="H480" s="1106"/>
      <c r="I480" s="1106" t="s">
        <v>5576</v>
      </c>
      <c r="J480" s="1106" t="s">
        <v>1112</v>
      </c>
      <c r="K480" s="1106">
        <v>10.450952355911699</v>
      </c>
      <c r="L480" s="1106">
        <v>124.011937765491</v>
      </c>
      <c r="M480" s="1106" t="s">
        <v>1152</v>
      </c>
      <c r="N480" s="1106" t="s">
        <v>5492</v>
      </c>
      <c r="O480" s="1106" t="s">
        <v>15</v>
      </c>
      <c r="P480" s="1106" t="s">
        <v>16</v>
      </c>
      <c r="Q480" s="1106" t="s">
        <v>35</v>
      </c>
      <c r="R480" s="1106" t="s">
        <v>84</v>
      </c>
      <c r="S480" s="1106" t="s">
        <v>545</v>
      </c>
      <c r="T480" s="1106" t="s">
        <v>4164</v>
      </c>
      <c r="U480" s="1106" t="s">
        <v>94</v>
      </c>
      <c r="V480" s="1106">
        <v>907022065</v>
      </c>
      <c r="W480" s="1116">
        <v>45288</v>
      </c>
      <c r="X480" s="1116">
        <v>47116</v>
      </c>
      <c r="Y480" s="1106" t="s">
        <v>4283</v>
      </c>
      <c r="Z480" s="1106" t="s">
        <v>4283</v>
      </c>
      <c r="AA480" s="1106" t="s">
        <v>4283</v>
      </c>
      <c r="AB480" s="465">
        <v>45404</v>
      </c>
      <c r="AC480" s="1111" t="s">
        <v>4163</v>
      </c>
      <c r="AD480" s="1121"/>
    </row>
    <row r="481" spans="1:30" ht="15.75" customHeight="1">
      <c r="A481" s="1106" t="s">
        <v>10</v>
      </c>
      <c r="B481" s="1106" t="s">
        <v>11</v>
      </c>
      <c r="C481" s="1106" t="s">
        <v>146</v>
      </c>
      <c r="D481" s="1106" t="s">
        <v>147</v>
      </c>
      <c r="E481" s="1106" t="s">
        <v>123</v>
      </c>
      <c r="F481" s="1107" t="str">
        <f t="array" ref="F481">IFERROR(INDEX(UIID!$K$2:$K1956, MATCH(CONCATENATE(B481,D481,G481,J481), UIID!$B$2:$B1956&amp;UIID!$D$2:$D1956&amp;UIID!$G$2:$G1956&amp;UIID!$H$2:$H1956, 0),), "Not Found")</f>
        <v>0722-0015</v>
      </c>
      <c r="G481" s="1106" t="s">
        <v>2264</v>
      </c>
      <c r="H481" s="1106"/>
      <c r="I481" s="1120" t="s">
        <v>5491</v>
      </c>
      <c r="J481" s="1106" t="s">
        <v>1112</v>
      </c>
      <c r="K481" s="1106">
        <v>10.450952355911699</v>
      </c>
      <c r="L481" s="1106">
        <v>124.011937765491</v>
      </c>
      <c r="M481" s="1106" t="s">
        <v>1152</v>
      </c>
      <c r="N481" s="1106" t="s">
        <v>5492</v>
      </c>
      <c r="O481" s="1106" t="s">
        <v>15</v>
      </c>
      <c r="P481" s="1106" t="s">
        <v>16</v>
      </c>
      <c r="Q481" s="1106" t="s">
        <v>35</v>
      </c>
      <c r="R481" s="1106" t="s">
        <v>84</v>
      </c>
      <c r="S481" s="1106" t="s">
        <v>1778</v>
      </c>
      <c r="T481" s="1106" t="s">
        <v>4164</v>
      </c>
      <c r="U481" s="1106" t="s">
        <v>1162</v>
      </c>
      <c r="V481" s="1106">
        <v>907022066</v>
      </c>
      <c r="W481" s="1116">
        <v>45288</v>
      </c>
      <c r="X481" s="1116">
        <v>47116</v>
      </c>
      <c r="Y481" s="1106" t="s">
        <v>4283</v>
      </c>
      <c r="Z481" s="1106" t="s">
        <v>4283</v>
      </c>
      <c r="AA481" s="1106" t="s">
        <v>4283</v>
      </c>
      <c r="AB481" s="465">
        <v>45453</v>
      </c>
      <c r="AC481" s="1111" t="s">
        <v>4163</v>
      </c>
      <c r="AD481" s="1121"/>
    </row>
    <row r="482" spans="1:30" ht="15.75" customHeight="1">
      <c r="A482" s="1106" t="s">
        <v>10</v>
      </c>
      <c r="B482" s="1106" t="s">
        <v>11</v>
      </c>
      <c r="C482" s="1106" t="s">
        <v>146</v>
      </c>
      <c r="D482" s="1106" t="s">
        <v>147</v>
      </c>
      <c r="E482" s="1106" t="s">
        <v>123</v>
      </c>
      <c r="F482" s="1107" t="str">
        <f t="array" ref="F482">IFERROR(INDEX(UIID!$K$2:$K1956, MATCH(CONCATENATE(B482,D482,G482,J482), UIID!$B$2:$B1956&amp;UIID!$D$2:$D1956&amp;UIID!$G$2:$G1956&amp;UIID!$H$2:$H1956, 0),), "Not Found")</f>
        <v>0722-0015</v>
      </c>
      <c r="G482" s="1106" t="s">
        <v>2264</v>
      </c>
      <c r="H482" s="1106"/>
      <c r="I482" s="1120" t="s">
        <v>5491</v>
      </c>
      <c r="J482" s="1106" t="s">
        <v>1112</v>
      </c>
      <c r="K482" s="1106">
        <v>10.450952355911699</v>
      </c>
      <c r="L482" s="1106">
        <v>124.011937765491</v>
      </c>
      <c r="M482" s="1106" t="s">
        <v>1152</v>
      </c>
      <c r="N482" s="1106" t="s">
        <v>5492</v>
      </c>
      <c r="O482" s="1106" t="s">
        <v>15</v>
      </c>
      <c r="P482" s="1106" t="s">
        <v>16</v>
      </c>
      <c r="Q482" s="1106" t="s">
        <v>35</v>
      </c>
      <c r="R482" s="1106" t="s">
        <v>143</v>
      </c>
      <c r="S482" s="1106" t="s">
        <v>144</v>
      </c>
      <c r="T482" s="1106" t="s">
        <v>4164</v>
      </c>
      <c r="U482" s="1106" t="s">
        <v>778</v>
      </c>
      <c r="V482" s="1106" t="s">
        <v>1163</v>
      </c>
      <c r="W482" s="1116">
        <v>45288</v>
      </c>
      <c r="X482" s="1116">
        <v>47116</v>
      </c>
      <c r="Y482" s="1106" t="s">
        <v>5579</v>
      </c>
      <c r="Z482" s="1106" t="s">
        <v>5580</v>
      </c>
      <c r="AA482" s="1117">
        <v>46253</v>
      </c>
      <c r="AB482" s="465">
        <v>45761</v>
      </c>
      <c r="AC482" s="1111" t="s">
        <v>4163</v>
      </c>
      <c r="AD482" s="1114">
        <v>42727</v>
      </c>
    </row>
    <row r="483" spans="1:30" ht="15.75" customHeight="1">
      <c r="A483" s="1106" t="s">
        <v>10</v>
      </c>
      <c r="B483" s="1106" t="s">
        <v>11</v>
      </c>
      <c r="C483" s="1106" t="s">
        <v>509</v>
      </c>
      <c r="D483" s="1106" t="s">
        <v>551</v>
      </c>
      <c r="E483" s="1106" t="s">
        <v>30</v>
      </c>
      <c r="F483" s="1107" t="str">
        <f t="array" ref="F483">IFERROR(INDEX(UIID!$K$2:$K1956, MATCH(CONCATENATE(B483,D483,G483,J483), UIID!$B$2:$B1956&amp;UIID!$D$2:$D1956&amp;UIID!$G$2:$G1956&amp;UIID!$H$2:$H1956, 0),), "Not Found")</f>
        <v>0722-0173</v>
      </c>
      <c r="G483" s="1106" t="s">
        <v>1164</v>
      </c>
      <c r="H483" s="1106"/>
      <c r="I483" s="1106" t="s">
        <v>5581</v>
      </c>
      <c r="J483" s="1106" t="s">
        <v>1165</v>
      </c>
      <c r="K483" s="1106">
        <v>11.052820205038399</v>
      </c>
      <c r="L483" s="1106">
        <v>124.004254636664</v>
      </c>
      <c r="M483" s="1106" t="s">
        <v>1166</v>
      </c>
      <c r="N483" s="1106"/>
      <c r="O483" s="1106" t="s">
        <v>15</v>
      </c>
      <c r="P483" s="1106" t="s">
        <v>16</v>
      </c>
      <c r="Q483" s="1106" t="s">
        <v>35</v>
      </c>
      <c r="R483" s="1106" t="s">
        <v>32</v>
      </c>
      <c r="S483" s="1106" t="s">
        <v>33</v>
      </c>
      <c r="T483" s="1106" t="s">
        <v>4164</v>
      </c>
      <c r="U483" s="1106" t="s">
        <v>34</v>
      </c>
      <c r="V483" s="1106" t="s">
        <v>1167</v>
      </c>
      <c r="W483" s="1116">
        <v>45418</v>
      </c>
      <c r="X483" s="1116">
        <v>47245</v>
      </c>
      <c r="Y483" s="1106" t="s">
        <v>5582</v>
      </c>
      <c r="Z483" s="1106" t="s">
        <v>5583</v>
      </c>
      <c r="AA483" s="1116">
        <v>44110</v>
      </c>
      <c r="AB483" s="465">
        <v>45461</v>
      </c>
      <c r="AC483" s="1111" t="s">
        <v>4163</v>
      </c>
      <c r="AD483" s="1114">
        <v>42978</v>
      </c>
    </row>
    <row r="484" spans="1:30" ht="15.75" customHeight="1">
      <c r="A484" s="1106" t="s">
        <v>10</v>
      </c>
      <c r="B484" s="1106" t="s">
        <v>11</v>
      </c>
      <c r="C484" s="1106" t="s">
        <v>509</v>
      </c>
      <c r="D484" s="1106" t="s">
        <v>551</v>
      </c>
      <c r="E484" s="1106" t="s">
        <v>30</v>
      </c>
      <c r="F484" s="1107" t="str">
        <f t="array" ref="F484">IFERROR(INDEX(UIID!$K$2:$K1956, MATCH(CONCATENATE(B484,D484,G484,J484), UIID!$B$2:$B1956&amp;UIID!$D$2:$D1956&amp;UIID!$G$2:$G1956&amp;UIID!$H$2:$H1956, 0),), "Not Found")</f>
        <v>0722-0173</v>
      </c>
      <c r="G484" s="1106" t="s">
        <v>1164</v>
      </c>
      <c r="H484" s="1106"/>
      <c r="I484" s="1106" t="s">
        <v>5581</v>
      </c>
      <c r="J484" s="1106" t="s">
        <v>1165</v>
      </c>
      <c r="K484" s="1106">
        <v>11.052820205038399</v>
      </c>
      <c r="L484" s="1106">
        <v>124.004254636664</v>
      </c>
      <c r="M484" s="1106" t="s">
        <v>1166</v>
      </c>
      <c r="N484" s="1106"/>
      <c r="O484" s="1106" t="s">
        <v>15</v>
      </c>
      <c r="P484" s="1106" t="s">
        <v>16</v>
      </c>
      <c r="Q484" s="1106" t="s">
        <v>35</v>
      </c>
      <c r="R484" s="1106" t="s">
        <v>32</v>
      </c>
      <c r="S484" s="1106" t="s">
        <v>47</v>
      </c>
      <c r="T484" s="1106" t="s">
        <v>4164</v>
      </c>
      <c r="U484" s="1106" t="s">
        <v>78</v>
      </c>
      <c r="V484" s="1106" t="s">
        <v>1168</v>
      </c>
      <c r="W484" s="1116">
        <v>45418</v>
      </c>
      <c r="X484" s="1116">
        <v>47245</v>
      </c>
      <c r="Y484" s="1106" t="s">
        <v>5584</v>
      </c>
      <c r="Z484" s="1106" t="s">
        <v>5585</v>
      </c>
      <c r="AA484" s="1186">
        <v>43943</v>
      </c>
      <c r="AB484" s="465">
        <v>45461</v>
      </c>
      <c r="AC484" s="1111" t="s">
        <v>4163</v>
      </c>
      <c r="AD484" s="1114">
        <v>43046</v>
      </c>
    </row>
    <row r="485" spans="1:30" ht="15.75" customHeight="1">
      <c r="A485" s="1106" t="s">
        <v>10</v>
      </c>
      <c r="B485" s="1106" t="s">
        <v>11</v>
      </c>
      <c r="C485" s="1106" t="s">
        <v>50</v>
      </c>
      <c r="D485" s="1106" t="s">
        <v>13</v>
      </c>
      <c r="E485" s="1106" t="s">
        <v>3756</v>
      </c>
      <c r="F485" s="1107" t="str">
        <f t="array" ref="F485">IFERROR(INDEX(UIID!$K$2:$K1956, MATCH(CONCATENATE(B485,D485,G485,J485), UIID!$B$2:$B1956&amp;UIID!$D$2:$D1956&amp;UIID!$G$2:$G1956&amp;UIID!$H$2:$H1956, 0),), "Not Found")</f>
        <v>0722-0200</v>
      </c>
      <c r="G485" s="1106" t="s">
        <v>3903</v>
      </c>
      <c r="H485" s="1106" t="s">
        <v>1169</v>
      </c>
      <c r="I485" s="1106" t="s">
        <v>5586</v>
      </c>
      <c r="J485" s="1106" t="s">
        <v>1170</v>
      </c>
      <c r="K485" s="1106">
        <v>10.3389381605989</v>
      </c>
      <c r="L485" s="1106">
        <v>123.935692324459</v>
      </c>
      <c r="M485" s="1106" t="s">
        <v>1171</v>
      </c>
      <c r="N485" s="1106"/>
      <c r="O485" s="1106" t="s">
        <v>15</v>
      </c>
      <c r="P485" s="1106" t="s">
        <v>525</v>
      </c>
      <c r="Q485" s="1106" t="s">
        <v>35</v>
      </c>
      <c r="R485" s="1106" t="s">
        <v>117</v>
      </c>
      <c r="S485" s="1106" t="s">
        <v>118</v>
      </c>
      <c r="T485" s="1106" t="s">
        <v>4164</v>
      </c>
      <c r="U485" s="1106" t="s">
        <v>1172</v>
      </c>
      <c r="V485" s="1120" t="s">
        <v>5587</v>
      </c>
      <c r="W485" s="1116">
        <v>45443</v>
      </c>
      <c r="X485" s="1116">
        <v>47270</v>
      </c>
      <c r="Y485" s="1106" t="s">
        <v>4283</v>
      </c>
      <c r="Z485" s="1106" t="s">
        <v>4283</v>
      </c>
      <c r="AA485" s="1106" t="s">
        <v>4283</v>
      </c>
      <c r="AB485" s="462"/>
      <c r="AC485" s="1111"/>
      <c r="AD485" s="1121"/>
    </row>
    <row r="486" spans="1:30" ht="15.75" customHeight="1">
      <c r="A486" s="1106" t="s">
        <v>10</v>
      </c>
      <c r="B486" s="1106" t="s">
        <v>11</v>
      </c>
      <c r="C486" s="1106" t="s">
        <v>28</v>
      </c>
      <c r="D486" s="1106" t="s">
        <v>1594</v>
      </c>
      <c r="E486" s="1106" t="s">
        <v>50</v>
      </c>
      <c r="F486" s="1107" t="str">
        <f t="array" ref="F486">IFERROR(INDEX(UIID!$K$2:$K1956, MATCH(CONCATENATE(B486,D486,G486,J486), UIID!$B$2:$B1956&amp;UIID!$D$2:$D1956&amp;UIID!$G$2:$G1956&amp;UIID!$H$2:$H1956, 0),), "Not Found")</f>
        <v>0722-0085</v>
      </c>
      <c r="G486" s="1106" t="s">
        <v>1595</v>
      </c>
      <c r="H486" s="1106"/>
      <c r="I486" s="1106" t="s">
        <v>5590</v>
      </c>
      <c r="J486" s="1106" t="s">
        <v>1596</v>
      </c>
      <c r="K486" s="1106">
        <v>10.1308019522402</v>
      </c>
      <c r="L486" s="1106">
        <v>123.687453594323</v>
      </c>
      <c r="M486" s="1106">
        <v>9955518689</v>
      </c>
      <c r="N486" s="1106" t="s">
        <v>5591</v>
      </c>
      <c r="O486" s="1106" t="s">
        <v>15</v>
      </c>
      <c r="P486" s="1106" t="s">
        <v>16</v>
      </c>
      <c r="Q486" s="1106" t="s">
        <v>35</v>
      </c>
      <c r="R486" s="1106" t="s">
        <v>107</v>
      </c>
      <c r="S486" s="1120" t="s">
        <v>199</v>
      </c>
      <c r="T486" s="1106" t="s">
        <v>4164</v>
      </c>
      <c r="U486" s="1120" t="s">
        <v>1597</v>
      </c>
      <c r="V486" s="1120" t="s">
        <v>1598</v>
      </c>
      <c r="W486" s="1194">
        <v>45019</v>
      </c>
      <c r="X486" s="1116">
        <v>46847</v>
      </c>
      <c r="Y486" s="1120" t="s">
        <v>5592</v>
      </c>
      <c r="Z486" s="1120" t="s">
        <v>5593</v>
      </c>
      <c r="AA486" s="1189">
        <v>45551</v>
      </c>
      <c r="AB486" s="529">
        <v>45397</v>
      </c>
      <c r="AC486" s="1111" t="s">
        <v>4163</v>
      </c>
      <c r="AD486" s="1114">
        <v>44511</v>
      </c>
    </row>
    <row r="487" spans="1:30" ht="15.75" customHeight="1">
      <c r="A487" s="1106" t="s">
        <v>10</v>
      </c>
      <c r="B487" s="1106" t="s">
        <v>11</v>
      </c>
      <c r="C487" s="1106" t="s">
        <v>28</v>
      </c>
      <c r="D487" s="1106" t="s">
        <v>1594</v>
      </c>
      <c r="E487" s="1106" t="s">
        <v>50</v>
      </c>
      <c r="F487" s="1107" t="str">
        <f t="array" ref="F487">IFERROR(INDEX(UIID!$K$2:$K1956, MATCH(CONCATENATE(B487,D487,G487,J487), UIID!$B$2:$B1956&amp;UIID!$D$2:$D1956&amp;UIID!$G$2:$G1956&amp;UIID!$H$2:$H1956, 0),), "Not Found")</f>
        <v>0722-0085</v>
      </c>
      <c r="G487" s="1106" t="s">
        <v>1595</v>
      </c>
      <c r="H487" s="1106"/>
      <c r="I487" s="1106" t="s">
        <v>5590</v>
      </c>
      <c r="J487" s="1106" t="s">
        <v>1596</v>
      </c>
      <c r="K487" s="1106">
        <v>10.1308019522402</v>
      </c>
      <c r="L487" s="1106">
        <v>123.687453594323</v>
      </c>
      <c r="M487" s="1106">
        <v>9955518689</v>
      </c>
      <c r="N487" s="1106" t="s">
        <v>5591</v>
      </c>
      <c r="O487" s="1106" t="s">
        <v>15</v>
      </c>
      <c r="P487" s="1106" t="s">
        <v>16</v>
      </c>
      <c r="Q487" s="1106" t="s">
        <v>35</v>
      </c>
      <c r="R487" s="1106" t="s">
        <v>107</v>
      </c>
      <c r="S487" s="1120" t="s">
        <v>492</v>
      </c>
      <c r="T487" s="1106" t="s">
        <v>4164</v>
      </c>
      <c r="U487" s="1120" t="s">
        <v>1599</v>
      </c>
      <c r="V487" s="1120" t="s">
        <v>1600</v>
      </c>
      <c r="W487" s="1194">
        <v>45019</v>
      </c>
      <c r="X487" s="1116">
        <v>46847</v>
      </c>
      <c r="Y487" s="1120" t="s">
        <v>5594</v>
      </c>
      <c r="Z487" s="1120" t="s">
        <v>5595</v>
      </c>
      <c r="AA487" s="1174">
        <v>45509</v>
      </c>
      <c r="AB487" s="529">
        <v>45397</v>
      </c>
      <c r="AC487" s="1111" t="s">
        <v>4163</v>
      </c>
      <c r="AD487" s="1114">
        <v>44511</v>
      </c>
    </row>
    <row r="488" spans="1:30" ht="15.75" customHeight="1">
      <c r="A488" s="1106" t="s">
        <v>10</v>
      </c>
      <c r="B488" s="1106" t="s">
        <v>11</v>
      </c>
      <c r="C488" s="1106" t="s">
        <v>28</v>
      </c>
      <c r="D488" s="1106" t="s">
        <v>1594</v>
      </c>
      <c r="E488" s="1106" t="s">
        <v>50</v>
      </c>
      <c r="F488" s="1107" t="str">
        <f t="array" ref="F488">IFERROR(INDEX(UIID!$K$2:$K1956, MATCH(CONCATENATE(B488,D488,G488,J488), UIID!$B$2:$B1956&amp;UIID!$D$2:$D1956&amp;UIID!$G$2:$G1956&amp;UIID!$H$2:$H1956, 0),), "Not Found")</f>
        <v>0722-0085</v>
      </c>
      <c r="G488" s="1106" t="s">
        <v>1595</v>
      </c>
      <c r="H488" s="1106"/>
      <c r="I488" s="1106" t="s">
        <v>5590</v>
      </c>
      <c r="J488" s="1106" t="s">
        <v>1596</v>
      </c>
      <c r="K488" s="1106">
        <v>10.1308019522402</v>
      </c>
      <c r="L488" s="1106">
        <v>123.687453594323</v>
      </c>
      <c r="M488" s="1106">
        <v>9955518689</v>
      </c>
      <c r="N488" s="1106" t="s">
        <v>5591</v>
      </c>
      <c r="O488" s="1106" t="s">
        <v>15</v>
      </c>
      <c r="P488" s="1106" t="s">
        <v>16</v>
      </c>
      <c r="Q488" s="1106" t="s">
        <v>35</v>
      </c>
      <c r="R488" s="1106" t="s">
        <v>107</v>
      </c>
      <c r="S488" s="1106" t="s">
        <v>197</v>
      </c>
      <c r="T488" s="1106" t="s">
        <v>4164</v>
      </c>
      <c r="U488" s="1106" t="s">
        <v>1601</v>
      </c>
      <c r="V488" s="1106" t="s">
        <v>1602</v>
      </c>
      <c r="W488" s="1194">
        <v>45019</v>
      </c>
      <c r="X488" s="1116">
        <v>46847</v>
      </c>
      <c r="Y488" s="1106" t="s">
        <v>5596</v>
      </c>
      <c r="Z488" s="1106" t="s">
        <v>5597</v>
      </c>
      <c r="AA488" s="1177">
        <v>45438</v>
      </c>
      <c r="AB488" s="463">
        <v>45882</v>
      </c>
      <c r="AC488" s="1111" t="s">
        <v>4163</v>
      </c>
      <c r="AD488" s="1114">
        <v>44109</v>
      </c>
    </row>
    <row r="489" spans="1:30" ht="15.75" customHeight="1">
      <c r="A489" s="1106" t="s">
        <v>10</v>
      </c>
      <c r="B489" s="1106" t="s">
        <v>11</v>
      </c>
      <c r="C489" s="1106" t="s">
        <v>28</v>
      </c>
      <c r="D489" s="1106" t="s">
        <v>1594</v>
      </c>
      <c r="E489" s="1106" t="s">
        <v>50</v>
      </c>
      <c r="F489" s="1107" t="str">
        <f t="array" ref="F489">IFERROR(INDEX(UIID!$K$2:$K1956, MATCH(CONCATENATE(B489,D489,G489,J489), UIID!$B$2:$B1956&amp;UIID!$D$2:$D1956&amp;UIID!$G$2:$G1956&amp;UIID!$H$2:$H1956, 0),), "Not Found")</f>
        <v>0722-0085</v>
      </c>
      <c r="G489" s="1106" t="s">
        <v>1595</v>
      </c>
      <c r="H489" s="1106"/>
      <c r="I489" s="1106" t="s">
        <v>5590</v>
      </c>
      <c r="J489" s="1106" t="s">
        <v>1596</v>
      </c>
      <c r="K489" s="1106">
        <v>10.1308019522402</v>
      </c>
      <c r="L489" s="1106">
        <v>123.687453594323</v>
      </c>
      <c r="M489" s="1106">
        <v>9955518689</v>
      </c>
      <c r="N489" s="1106" t="s">
        <v>5591</v>
      </c>
      <c r="O489" s="1106" t="s">
        <v>15</v>
      </c>
      <c r="P489" s="1106" t="s">
        <v>16</v>
      </c>
      <c r="Q489" s="1106" t="s">
        <v>35</v>
      </c>
      <c r="R489" s="1106" t="s">
        <v>107</v>
      </c>
      <c r="S489" s="1106" t="s">
        <v>191</v>
      </c>
      <c r="T489" s="1106" t="s">
        <v>4164</v>
      </c>
      <c r="U489" s="1106" t="s">
        <v>192</v>
      </c>
      <c r="V489" s="1106" t="s">
        <v>1603</v>
      </c>
      <c r="W489" s="1194">
        <v>45019</v>
      </c>
      <c r="X489" s="1116">
        <v>46847</v>
      </c>
      <c r="Y489" s="1106" t="s">
        <v>5592</v>
      </c>
      <c r="Z489" s="1106" t="s">
        <v>5598</v>
      </c>
      <c r="AA489" s="1175">
        <v>45551</v>
      </c>
      <c r="AB489" s="463">
        <v>45882</v>
      </c>
      <c r="AC489" s="1111" t="s">
        <v>4163</v>
      </c>
      <c r="AD489" s="1114">
        <v>44109</v>
      </c>
    </row>
    <row r="490" spans="1:30" ht="15.75" customHeight="1">
      <c r="A490" s="1106" t="s">
        <v>10</v>
      </c>
      <c r="B490" s="1106" t="s">
        <v>11</v>
      </c>
      <c r="C490" s="1106" t="s">
        <v>509</v>
      </c>
      <c r="D490" s="1106" t="s">
        <v>551</v>
      </c>
      <c r="E490" s="1106" t="s">
        <v>30</v>
      </c>
      <c r="F490" s="1107" t="str">
        <f t="array" ref="F490">IFERROR(INDEX(UIID!$K$2:$K1956, MATCH(CONCATENATE(B490,D490,G490,J490), UIID!$B$2:$B1956&amp;UIID!$D$2:$D1956&amp;UIID!$G$2:$G1956&amp;UIID!$H$2:$H1956, 0),), "Not Found")</f>
        <v>0722-0073</v>
      </c>
      <c r="G490" s="1184" t="s">
        <v>1662</v>
      </c>
      <c r="H490" s="1106"/>
      <c r="I490" s="1106" t="s">
        <v>5599</v>
      </c>
      <c r="J490" s="1184" t="s">
        <v>3792</v>
      </c>
      <c r="K490" s="1106">
        <v>11.0339924212638</v>
      </c>
      <c r="L490" s="1106">
        <v>124.00110840782899</v>
      </c>
      <c r="M490" s="1106" t="s">
        <v>1664</v>
      </c>
      <c r="N490" s="1106" t="s">
        <v>5600</v>
      </c>
      <c r="O490" s="1106" t="s">
        <v>15</v>
      </c>
      <c r="P490" s="1106" t="s">
        <v>16</v>
      </c>
      <c r="Q490" s="1106" t="s">
        <v>35</v>
      </c>
      <c r="R490" s="1106" t="s">
        <v>32</v>
      </c>
      <c r="S490" s="1120" t="s">
        <v>36</v>
      </c>
      <c r="T490" s="1106" t="s">
        <v>4164</v>
      </c>
      <c r="U490" s="1120" t="s">
        <v>1665</v>
      </c>
      <c r="V490" s="1120" t="s">
        <v>1666</v>
      </c>
      <c r="W490" s="1116">
        <v>45672</v>
      </c>
      <c r="X490" s="1116">
        <v>47499</v>
      </c>
      <c r="Y490" s="1120" t="s">
        <v>5602</v>
      </c>
      <c r="Z490" s="1120" t="s">
        <v>5603</v>
      </c>
      <c r="AA490" s="1189">
        <v>46295</v>
      </c>
      <c r="AB490" s="465">
        <v>45421</v>
      </c>
      <c r="AC490" s="1111" t="s">
        <v>4163</v>
      </c>
      <c r="AD490" s="1114">
        <v>44526</v>
      </c>
    </row>
    <row r="491" spans="1:30" ht="15.75" customHeight="1">
      <c r="A491" s="1106" t="s">
        <v>10</v>
      </c>
      <c r="B491" s="1106" t="s">
        <v>11</v>
      </c>
      <c r="C491" s="1106" t="s">
        <v>509</v>
      </c>
      <c r="D491" s="1106" t="s">
        <v>551</v>
      </c>
      <c r="E491" s="1106" t="s">
        <v>30</v>
      </c>
      <c r="F491" s="1107" t="str">
        <f t="array" ref="F491">IFERROR(INDEX(UIID!$K$2:$K1956, MATCH(CONCATENATE(B491,D491,G491,J491), UIID!$B$2:$B1956&amp;UIID!$D$2:$D1956&amp;UIID!$G$2:$G1956&amp;UIID!$H$2:$H1956, 0),), "Not Found")</f>
        <v>0722-0073</v>
      </c>
      <c r="G491" s="1106" t="s">
        <v>1662</v>
      </c>
      <c r="H491" s="1106"/>
      <c r="I491" s="1106" t="s">
        <v>5599</v>
      </c>
      <c r="J491" s="1184" t="s">
        <v>3792</v>
      </c>
      <c r="K491" s="1106">
        <v>11.0339924212638</v>
      </c>
      <c r="L491" s="1106">
        <v>124.00110840782899</v>
      </c>
      <c r="M491" s="1106" t="s">
        <v>5604</v>
      </c>
      <c r="N491" s="1106" t="s">
        <v>5600</v>
      </c>
      <c r="O491" s="1106" t="s">
        <v>15</v>
      </c>
      <c r="P491" s="1106" t="s">
        <v>16</v>
      </c>
      <c r="Q491" s="1106" t="s">
        <v>35</v>
      </c>
      <c r="R491" s="1106" t="s">
        <v>2230</v>
      </c>
      <c r="S491" s="1106" t="s">
        <v>161</v>
      </c>
      <c r="T491" s="1106" t="s">
        <v>4157</v>
      </c>
      <c r="U491" s="1106" t="s">
        <v>162</v>
      </c>
      <c r="V491" s="1106" t="s">
        <v>1667</v>
      </c>
      <c r="W491" s="1116">
        <v>45672</v>
      </c>
      <c r="X491" s="1116">
        <v>47499</v>
      </c>
      <c r="Y491" s="1106" t="s">
        <v>5605</v>
      </c>
      <c r="Z491" s="1106" t="s">
        <v>5606</v>
      </c>
      <c r="AA491" s="1168">
        <v>45366</v>
      </c>
      <c r="AB491" s="465">
        <v>45421</v>
      </c>
      <c r="AC491" s="1111" t="s">
        <v>4163</v>
      </c>
      <c r="AD491" s="1114">
        <v>44204</v>
      </c>
    </row>
    <row r="492" spans="1:30" ht="15.75" customHeight="1">
      <c r="A492" s="1106" t="s">
        <v>10</v>
      </c>
      <c r="B492" s="1106" t="s">
        <v>11</v>
      </c>
      <c r="C492" s="1106" t="s">
        <v>509</v>
      </c>
      <c r="D492" s="1106" t="s">
        <v>551</v>
      </c>
      <c r="E492" s="1106" t="s">
        <v>30</v>
      </c>
      <c r="F492" s="1107" t="str">
        <f t="array" ref="F492">IFERROR(INDEX(UIID!$K$2:$K1956, MATCH(CONCATENATE(B492,D492,G492,J492), UIID!$B$2:$B1956&amp;UIID!$D$2:$D1956&amp;UIID!$G$2:$G1956&amp;UIID!$H$2:$H1956, 0),), "Not Found")</f>
        <v>0722-0073</v>
      </c>
      <c r="G492" s="1106" t="s">
        <v>1662</v>
      </c>
      <c r="H492" s="1106"/>
      <c r="I492" s="1106" t="s">
        <v>5599</v>
      </c>
      <c r="J492" s="1184" t="s">
        <v>3792</v>
      </c>
      <c r="K492" s="1106">
        <v>11.0339924212638</v>
      </c>
      <c r="L492" s="1106">
        <v>124.00110840782899</v>
      </c>
      <c r="M492" s="1106" t="s">
        <v>5607</v>
      </c>
      <c r="N492" s="1106" t="s">
        <v>5600</v>
      </c>
      <c r="O492" s="1106" t="s">
        <v>15</v>
      </c>
      <c r="P492" s="1106" t="s">
        <v>16</v>
      </c>
      <c r="Q492" s="1106" t="s">
        <v>35</v>
      </c>
      <c r="R492" s="1106" t="s">
        <v>117</v>
      </c>
      <c r="S492" s="1106" t="s">
        <v>200</v>
      </c>
      <c r="T492" s="1106" t="s">
        <v>4164</v>
      </c>
      <c r="U492" s="1106" t="s">
        <v>181</v>
      </c>
      <c r="V492" s="1106" t="s">
        <v>1668</v>
      </c>
      <c r="W492" s="1116">
        <v>45672</v>
      </c>
      <c r="X492" s="1116">
        <v>47499</v>
      </c>
      <c r="Y492" s="1106" t="s">
        <v>5602</v>
      </c>
      <c r="Z492" s="1106" t="s">
        <v>5608</v>
      </c>
      <c r="AA492" s="1175">
        <v>43948</v>
      </c>
      <c r="AB492" s="462"/>
      <c r="AC492" s="1111"/>
      <c r="AD492" s="1114">
        <v>43214</v>
      </c>
    </row>
    <row r="493" spans="1:30" ht="15.75" customHeight="1">
      <c r="A493" s="1106" t="s">
        <v>10</v>
      </c>
      <c r="B493" s="1106" t="s">
        <v>11</v>
      </c>
      <c r="C493" s="1106" t="s">
        <v>28</v>
      </c>
      <c r="D493" s="1106" t="s">
        <v>13</v>
      </c>
      <c r="E493" s="1106" t="s">
        <v>3756</v>
      </c>
      <c r="F493" s="1107" t="str">
        <f t="array" ref="F493">IFERROR(INDEX(UIID!$K$2:$K1956, MATCH(CONCATENATE(B493,D493,G493,J493), UIID!$B$2:$B1956&amp;UIID!$D$2:$D1956&amp;UIID!$G$2:$G1956&amp;UIID!$H$2:$H1956, 0),), "Not Found")</f>
        <v>0722-0032</v>
      </c>
      <c r="G493" s="1120" t="s">
        <v>3555</v>
      </c>
      <c r="H493" s="1120"/>
      <c r="I493" s="1120" t="s">
        <v>5609</v>
      </c>
      <c r="J493" s="1120" t="s">
        <v>3771</v>
      </c>
      <c r="K493" s="1106">
        <v>10.326306333009599</v>
      </c>
      <c r="L493" s="1106">
        <v>123.906346830495</v>
      </c>
      <c r="M493" s="1106" t="s">
        <v>1188</v>
      </c>
      <c r="N493" s="1106" t="s">
        <v>5610</v>
      </c>
      <c r="O493" s="1106" t="s">
        <v>113</v>
      </c>
      <c r="P493" s="1106" t="s">
        <v>2229</v>
      </c>
      <c r="Q493" s="1106" t="s">
        <v>4262</v>
      </c>
      <c r="R493" s="1106" t="s">
        <v>272</v>
      </c>
      <c r="S493" s="1120" t="s">
        <v>1189</v>
      </c>
      <c r="T493" s="1106" t="s">
        <v>22</v>
      </c>
      <c r="U493" s="1120" t="s">
        <v>274</v>
      </c>
      <c r="V493" s="1120" t="s">
        <v>5612</v>
      </c>
      <c r="W493" s="1116">
        <v>45225</v>
      </c>
      <c r="X493" s="1116">
        <v>47053</v>
      </c>
      <c r="Y493" s="1120" t="s">
        <v>5614</v>
      </c>
      <c r="Z493" s="1120" t="s">
        <v>5615</v>
      </c>
      <c r="AA493" s="1120" t="s">
        <v>5616</v>
      </c>
      <c r="AB493" s="465">
        <v>45457</v>
      </c>
      <c r="AC493" s="1111" t="s">
        <v>4163</v>
      </c>
      <c r="AD493" s="1114">
        <v>44459</v>
      </c>
    </row>
    <row r="494" spans="1:30" ht="15.75" customHeight="1">
      <c r="A494" s="1106" t="s">
        <v>10</v>
      </c>
      <c r="B494" s="1106" t="s">
        <v>11</v>
      </c>
      <c r="C494" s="1106" t="s">
        <v>28</v>
      </c>
      <c r="D494" s="1106" t="s">
        <v>13</v>
      </c>
      <c r="E494" s="1106" t="s">
        <v>3756</v>
      </c>
      <c r="F494" s="1107" t="str">
        <f t="array" ref="F494">IFERROR(INDEX(UIID!$K$2:$K1956, MATCH(CONCATENATE(B494,D494,G494,J494), UIID!$B$2:$B1956&amp;UIID!$D$2:$D1956&amp;UIID!$G$2:$G1956&amp;UIID!$H$2:$H1956, 0),), "Not Found")</f>
        <v>0722-0032</v>
      </c>
      <c r="G494" s="1195" t="s">
        <v>3555</v>
      </c>
      <c r="H494" s="1196"/>
      <c r="I494" s="1120" t="s">
        <v>5609</v>
      </c>
      <c r="J494" s="1106" t="s">
        <v>3771</v>
      </c>
      <c r="K494" s="1106">
        <v>10.326306333009599</v>
      </c>
      <c r="L494" s="1106">
        <v>123.906346830495</v>
      </c>
      <c r="M494" s="1106" t="s">
        <v>1188</v>
      </c>
      <c r="N494" s="1106" t="s">
        <v>5610</v>
      </c>
      <c r="O494" s="1106" t="s">
        <v>113</v>
      </c>
      <c r="P494" s="1106" t="s">
        <v>2229</v>
      </c>
      <c r="Q494" s="1106" t="s">
        <v>35</v>
      </c>
      <c r="R494" s="1106" t="s">
        <v>272</v>
      </c>
      <c r="S494" s="1106" t="s">
        <v>2650</v>
      </c>
      <c r="T494" s="1106" t="s">
        <v>4164</v>
      </c>
      <c r="U494" s="1106" t="s">
        <v>242</v>
      </c>
      <c r="V494" s="1106" t="s">
        <v>5617</v>
      </c>
      <c r="W494" s="1116">
        <v>45349</v>
      </c>
      <c r="X494" s="1116">
        <v>47177</v>
      </c>
      <c r="Y494" s="1106" t="s">
        <v>5619</v>
      </c>
      <c r="Z494" s="1106" t="s">
        <v>5620</v>
      </c>
      <c r="AA494" s="1106" t="s">
        <v>5621</v>
      </c>
      <c r="AB494" s="465">
        <v>45476</v>
      </c>
      <c r="AC494" s="1111" t="s">
        <v>4163</v>
      </c>
      <c r="AD494" s="1114">
        <v>43816</v>
      </c>
    </row>
    <row r="495" spans="1:30" ht="15.75" customHeight="1">
      <c r="A495" s="1106" t="s">
        <v>10</v>
      </c>
      <c r="B495" s="1106" t="s">
        <v>11</v>
      </c>
      <c r="C495" s="1106" t="s">
        <v>28</v>
      </c>
      <c r="D495" s="1106" t="s">
        <v>13</v>
      </c>
      <c r="E495" s="1106" t="s">
        <v>3756</v>
      </c>
      <c r="F495" s="1107" t="str">
        <f t="array" ref="F495">IFERROR(INDEX(UIID!$K$2:$K1956, MATCH(CONCATENATE(B495,D495,G495,J495), UIID!$B$2:$B1956&amp;UIID!$D$2:$D1956&amp;UIID!$G$2:$G1956&amp;UIID!$H$2:$H1956, 0),), "Not Found")</f>
        <v>0722-0032</v>
      </c>
      <c r="G495" s="1195" t="s">
        <v>3555</v>
      </c>
      <c r="H495" s="1196"/>
      <c r="I495" s="1120" t="s">
        <v>5609</v>
      </c>
      <c r="J495" s="1106" t="s">
        <v>3771</v>
      </c>
      <c r="K495" s="1106">
        <v>10.326306333009599</v>
      </c>
      <c r="L495" s="1106">
        <v>123.906346830495</v>
      </c>
      <c r="M495" s="1106" t="s">
        <v>1188</v>
      </c>
      <c r="N495" s="1106" t="s">
        <v>5610</v>
      </c>
      <c r="O495" s="1106" t="s">
        <v>113</v>
      </c>
      <c r="P495" s="1106" t="s">
        <v>2229</v>
      </c>
      <c r="Q495" s="1106" t="s">
        <v>35</v>
      </c>
      <c r="R495" s="1106" t="s">
        <v>104</v>
      </c>
      <c r="S495" s="1106" t="s">
        <v>105</v>
      </c>
      <c r="T495" s="1106" t="s">
        <v>4164</v>
      </c>
      <c r="U495" s="1106" t="s">
        <v>1197</v>
      </c>
      <c r="V495" s="1106" t="s">
        <v>5625</v>
      </c>
      <c r="W495" s="1116">
        <v>45349</v>
      </c>
      <c r="X495" s="1116">
        <v>47177</v>
      </c>
      <c r="Y495" s="1106" t="s">
        <v>5626</v>
      </c>
      <c r="Z495" s="1106" t="s">
        <v>5627</v>
      </c>
      <c r="AA495" s="1175">
        <v>44737</v>
      </c>
      <c r="AB495" s="465">
        <v>45476</v>
      </c>
      <c r="AC495" s="1111" t="s">
        <v>4163</v>
      </c>
      <c r="AD495" s="1114">
        <v>43748</v>
      </c>
    </row>
    <row r="496" spans="1:30" ht="15.75" customHeight="1">
      <c r="A496" s="1106" t="s">
        <v>10</v>
      </c>
      <c r="B496" s="1106" t="s">
        <v>11</v>
      </c>
      <c r="C496" s="1106" t="s">
        <v>28</v>
      </c>
      <c r="D496" s="1106" t="s">
        <v>13</v>
      </c>
      <c r="E496" s="1106" t="s">
        <v>3756</v>
      </c>
      <c r="F496" s="1107" t="str">
        <f t="array" ref="F496">IFERROR(INDEX(UIID!$K$2:$K1956, MATCH(CONCATENATE(B496,D496,G496,J496), UIID!$B$2:$B1956&amp;UIID!$D$2:$D1956&amp;UIID!$G$2:$G1956&amp;UIID!$H$2:$H1956, 0),), "Not Found")</f>
        <v>0722-0032</v>
      </c>
      <c r="G496" s="1195" t="s">
        <v>3555</v>
      </c>
      <c r="H496" s="1196"/>
      <c r="I496" s="1120" t="s">
        <v>5609</v>
      </c>
      <c r="J496" s="1106" t="s">
        <v>3771</v>
      </c>
      <c r="K496" s="1106">
        <v>10.326306333009599</v>
      </c>
      <c r="L496" s="1106">
        <v>123.906346830495</v>
      </c>
      <c r="M496" s="1106" t="s">
        <v>5630</v>
      </c>
      <c r="N496" s="1106" t="s">
        <v>5610</v>
      </c>
      <c r="O496" s="1106" t="s">
        <v>113</v>
      </c>
      <c r="P496" s="1106" t="s">
        <v>2229</v>
      </c>
      <c r="Q496" s="1106" t="s">
        <v>35</v>
      </c>
      <c r="R496" s="1106" t="s">
        <v>107</v>
      </c>
      <c r="S496" s="1106" t="s">
        <v>203</v>
      </c>
      <c r="T496" s="1106" t="s">
        <v>4164</v>
      </c>
      <c r="U496" s="1106" t="s">
        <v>549</v>
      </c>
      <c r="V496" s="1106" t="s">
        <v>5631</v>
      </c>
      <c r="W496" s="1116">
        <v>45349</v>
      </c>
      <c r="X496" s="1116">
        <v>47177</v>
      </c>
      <c r="Y496" s="1106" t="s">
        <v>5632</v>
      </c>
      <c r="Z496" s="1106" t="s">
        <v>5633</v>
      </c>
      <c r="AA496" s="1175">
        <v>44591</v>
      </c>
      <c r="AB496" s="465">
        <v>45462</v>
      </c>
      <c r="AC496" s="1111" t="s">
        <v>4163</v>
      </c>
      <c r="AD496" s="1114">
        <v>43728</v>
      </c>
    </row>
    <row r="497" spans="1:30" ht="15.75" customHeight="1">
      <c r="A497" s="1106" t="s">
        <v>10</v>
      </c>
      <c r="B497" s="1106" t="s">
        <v>11</v>
      </c>
      <c r="C497" s="1106" t="s">
        <v>28</v>
      </c>
      <c r="D497" s="1106" t="s">
        <v>13</v>
      </c>
      <c r="E497" s="1106" t="s">
        <v>3756</v>
      </c>
      <c r="F497" s="1107" t="str">
        <f t="array" ref="F497">IFERROR(INDEX(UIID!$K$2:$K1956, MATCH(CONCATENATE(B497,D497,G497,J497), UIID!$B$2:$B1956&amp;UIID!$D$2:$D1956&amp;UIID!$G$2:$G1956&amp;UIID!$H$2:$H1956, 0),), "Not Found")</f>
        <v>0722-0032</v>
      </c>
      <c r="G497" s="1195" t="s">
        <v>3555</v>
      </c>
      <c r="H497" s="1106" t="s">
        <v>1199</v>
      </c>
      <c r="I497" s="1120" t="s">
        <v>5609</v>
      </c>
      <c r="J497" s="1106" t="s">
        <v>3771</v>
      </c>
      <c r="K497" s="1106">
        <v>10.326306333009599</v>
      </c>
      <c r="L497" s="1106">
        <v>123.906346830495</v>
      </c>
      <c r="M497" s="1106" t="s">
        <v>1202</v>
      </c>
      <c r="N497" s="1106" t="s">
        <v>5610</v>
      </c>
      <c r="O497" s="1106" t="s">
        <v>113</v>
      </c>
      <c r="P497" s="1106" t="s">
        <v>2229</v>
      </c>
      <c r="Q497" s="1106" t="s">
        <v>35</v>
      </c>
      <c r="R497" s="1106" t="s">
        <v>87</v>
      </c>
      <c r="S497" s="1106" t="s">
        <v>231</v>
      </c>
      <c r="T497" s="1106" t="s">
        <v>4157</v>
      </c>
      <c r="U497" s="1106" t="s">
        <v>326</v>
      </c>
      <c r="V497" s="1120" t="s">
        <v>1220</v>
      </c>
      <c r="W497" s="1116">
        <v>45443</v>
      </c>
      <c r="X497" s="1116">
        <v>45444</v>
      </c>
      <c r="Y497" s="1106" t="s">
        <v>5636</v>
      </c>
      <c r="Z497" s="1106" t="s">
        <v>5637</v>
      </c>
      <c r="AA497" s="1116">
        <v>44795</v>
      </c>
      <c r="AB497" s="462"/>
      <c r="AC497" s="1111"/>
      <c r="AD497" s="1121"/>
    </row>
    <row r="498" spans="1:30" ht="15.75" customHeight="1">
      <c r="A498" s="1106" t="s">
        <v>10</v>
      </c>
      <c r="B498" s="1106" t="s">
        <v>11</v>
      </c>
      <c r="C498" s="1106" t="s">
        <v>28</v>
      </c>
      <c r="D498" s="1106" t="s">
        <v>13</v>
      </c>
      <c r="E498" s="1106" t="s">
        <v>3756</v>
      </c>
      <c r="F498" s="1107" t="str">
        <f t="array" ref="F498">IFERROR(INDEX(UIID!$K$2:$K1956, MATCH(CONCATENATE(B498,D498,G498,J498), UIID!$B$2:$B1956&amp;UIID!$D$2:$D1956&amp;UIID!$G$2:$G1956&amp;UIID!$H$2:$H1956, 0),), "Not Found")</f>
        <v>0722-0032</v>
      </c>
      <c r="G498" s="1195" t="s">
        <v>3555</v>
      </c>
      <c r="H498" s="1106" t="s">
        <v>1199</v>
      </c>
      <c r="I498" s="1106"/>
      <c r="J498" s="1106" t="s">
        <v>3771</v>
      </c>
      <c r="K498" s="1106">
        <v>10.326306333009599</v>
      </c>
      <c r="L498" s="1106">
        <v>123.906346830495</v>
      </c>
      <c r="M498" s="1106" t="s">
        <v>1202</v>
      </c>
      <c r="N498" s="1106" t="s">
        <v>5610</v>
      </c>
      <c r="O498" s="1106" t="s">
        <v>113</v>
      </c>
      <c r="P498" s="1106" t="s">
        <v>2229</v>
      </c>
      <c r="Q498" s="1106" t="s">
        <v>35</v>
      </c>
      <c r="R498" s="1106" t="s">
        <v>87</v>
      </c>
      <c r="S498" s="1106" t="s">
        <v>88</v>
      </c>
      <c r="T498" s="1106" t="s">
        <v>4164</v>
      </c>
      <c r="U498" s="1106" t="s">
        <v>5638</v>
      </c>
      <c r="V498" s="1120" t="s">
        <v>5639</v>
      </c>
      <c r="W498" s="1116">
        <v>45443</v>
      </c>
      <c r="X498" s="1116">
        <v>47270</v>
      </c>
      <c r="Y498" s="1120" t="s">
        <v>5641</v>
      </c>
      <c r="Z498" s="1120" t="s">
        <v>5642</v>
      </c>
      <c r="AA498" s="1174">
        <v>44747</v>
      </c>
      <c r="AB498" s="465">
        <v>45462</v>
      </c>
      <c r="AC498" s="1111" t="s">
        <v>4163</v>
      </c>
      <c r="AD498" s="1121"/>
    </row>
    <row r="499" spans="1:30" ht="15.75" customHeight="1">
      <c r="A499" s="1106" t="s">
        <v>10</v>
      </c>
      <c r="B499" s="1106" t="s">
        <v>11</v>
      </c>
      <c r="C499" s="1106" t="s">
        <v>28</v>
      </c>
      <c r="D499" s="1106" t="s">
        <v>458</v>
      </c>
      <c r="E499" s="1106" t="s">
        <v>30</v>
      </c>
      <c r="F499" s="1107" t="str">
        <f t="array" ref="F499">IFERROR(INDEX(UIID!$K$2:$K1956, MATCH(CONCATENATE(B499,D499,G499,J499), UIID!$B$2:$B1956&amp;UIID!$D$2:$D1956&amp;UIID!$G$2:$G1956&amp;UIID!$H$2:$H1956, 0),), "Not Found")</f>
        <v>0722-0101</v>
      </c>
      <c r="G499" s="1106" t="s">
        <v>2247</v>
      </c>
      <c r="H499" s="1106"/>
      <c r="I499" s="1120" t="s">
        <v>5644</v>
      </c>
      <c r="J499" s="1106" t="s">
        <v>2248</v>
      </c>
      <c r="K499" s="1106">
        <v>10.2674777882937</v>
      </c>
      <c r="L499" s="1106">
        <v>123.832472713366</v>
      </c>
      <c r="M499" s="1106" t="s">
        <v>2249</v>
      </c>
      <c r="N499" s="1106" t="s">
        <v>5645</v>
      </c>
      <c r="O499" s="1106" t="s">
        <v>113</v>
      </c>
      <c r="P499" s="1106" t="s">
        <v>132</v>
      </c>
      <c r="Q499" s="1106" t="s">
        <v>35</v>
      </c>
      <c r="R499" s="1106" t="s">
        <v>32</v>
      </c>
      <c r="S499" s="1106" t="s">
        <v>39</v>
      </c>
      <c r="T499" s="1106" t="s">
        <v>4164</v>
      </c>
      <c r="U499" s="1106" t="s">
        <v>1895</v>
      </c>
      <c r="V499" s="1106" t="s">
        <v>5646</v>
      </c>
      <c r="W499" s="1116">
        <v>45315</v>
      </c>
      <c r="X499" s="1116">
        <v>47143</v>
      </c>
      <c r="Y499" s="1106" t="s">
        <v>5647</v>
      </c>
      <c r="Z499" s="1106" t="s">
        <v>5648</v>
      </c>
      <c r="AA499" s="1116">
        <v>46439</v>
      </c>
      <c r="AB499" s="462"/>
      <c r="AC499" s="1111"/>
      <c r="AD499" s="1121"/>
    </row>
    <row r="500" spans="1:30" ht="15.75" customHeight="1">
      <c r="A500" s="1106" t="s">
        <v>10</v>
      </c>
      <c r="B500" s="1106" t="s">
        <v>11</v>
      </c>
      <c r="C500" s="1106" t="s">
        <v>28</v>
      </c>
      <c r="D500" s="1106" t="s">
        <v>458</v>
      </c>
      <c r="E500" s="1106" t="s">
        <v>30</v>
      </c>
      <c r="F500" s="1107" t="str">
        <f t="array" ref="F500">IFERROR(INDEX(UIID!$K$2:$K1956, MATCH(CONCATENATE(B500,D500,G500,J500), UIID!$B$2:$B1956&amp;UIID!$D$2:$D1956&amp;UIID!$G$2:$G1956&amp;UIID!$H$2:$H1956, 0),), "Not Found")</f>
        <v>0722-0101</v>
      </c>
      <c r="G500" s="1106" t="s">
        <v>2247</v>
      </c>
      <c r="H500" s="1106"/>
      <c r="I500" s="1120" t="s">
        <v>5644</v>
      </c>
      <c r="J500" s="1106" t="s">
        <v>2248</v>
      </c>
      <c r="K500" s="1106">
        <v>10.2674777882937</v>
      </c>
      <c r="L500" s="1106">
        <v>123.832472713366</v>
      </c>
      <c r="M500" s="1106" t="s">
        <v>2249</v>
      </c>
      <c r="N500" s="1106" t="s">
        <v>5645</v>
      </c>
      <c r="O500" s="1106" t="s">
        <v>113</v>
      </c>
      <c r="P500" s="1106" t="s">
        <v>132</v>
      </c>
      <c r="Q500" s="1106" t="s">
        <v>35</v>
      </c>
      <c r="R500" s="1106" t="s">
        <v>87</v>
      </c>
      <c r="S500" s="1106" t="s">
        <v>88</v>
      </c>
      <c r="T500" s="1106" t="s">
        <v>4164</v>
      </c>
      <c r="U500" s="1106" t="s">
        <v>2250</v>
      </c>
      <c r="V500" s="1106" t="s">
        <v>5649</v>
      </c>
      <c r="W500" s="1116">
        <v>45523</v>
      </c>
      <c r="X500" s="1116">
        <v>47350</v>
      </c>
      <c r="Y500" s="1106" t="s">
        <v>5650</v>
      </c>
      <c r="Z500" s="1106" t="s">
        <v>5651</v>
      </c>
      <c r="AA500" s="1116">
        <v>45260</v>
      </c>
      <c r="AB500" s="462"/>
      <c r="AC500" s="1111"/>
      <c r="AD500" s="1121"/>
    </row>
    <row r="501" spans="1:30" ht="15.75" customHeight="1">
      <c r="A501" s="1106" t="s">
        <v>10</v>
      </c>
      <c r="B501" s="1106" t="s">
        <v>11</v>
      </c>
      <c r="C501" s="1106" t="s">
        <v>28</v>
      </c>
      <c r="D501" s="1106" t="s">
        <v>458</v>
      </c>
      <c r="E501" s="1106" t="s">
        <v>30</v>
      </c>
      <c r="F501" s="1107" t="str">
        <f t="array" ref="F501">IFERROR(INDEX(UIID!$K$2:$K1956, MATCH(CONCATENATE(B501,D501,G501,J501), UIID!$B$2:$B1956&amp;UIID!$D$2:$D1956&amp;UIID!$G$2:$G1956&amp;UIID!$H$2:$H1956, 0),), "Not Found")</f>
        <v>0722-0156</v>
      </c>
      <c r="G501" s="1106" t="s">
        <v>1181</v>
      </c>
      <c r="H501" s="1106"/>
      <c r="I501" s="1106"/>
      <c r="J501" s="1106" t="s">
        <v>1182</v>
      </c>
      <c r="K501" s="1106">
        <v>10.2674374530274</v>
      </c>
      <c r="L501" s="1106">
        <v>123.832411444439</v>
      </c>
      <c r="M501" s="1106" t="s">
        <v>1183</v>
      </c>
      <c r="N501" s="1106" t="s">
        <v>5645</v>
      </c>
      <c r="O501" s="1106" t="s">
        <v>113</v>
      </c>
      <c r="P501" s="1106" t="s">
        <v>132</v>
      </c>
      <c r="Q501" s="1106" t="s">
        <v>35</v>
      </c>
      <c r="R501" s="1106" t="s">
        <v>84</v>
      </c>
      <c r="S501" s="1106" t="s">
        <v>85</v>
      </c>
      <c r="T501" s="1106" t="s">
        <v>4164</v>
      </c>
      <c r="U501" s="1106" t="s">
        <v>94</v>
      </c>
      <c r="V501" s="1106" t="s">
        <v>1184</v>
      </c>
      <c r="W501" s="1116">
        <v>45315</v>
      </c>
      <c r="X501" s="1116">
        <v>47143</v>
      </c>
      <c r="Y501" s="1106" t="s">
        <v>4283</v>
      </c>
      <c r="Z501" s="1106" t="s">
        <v>4283</v>
      </c>
      <c r="AA501" s="1106" t="s">
        <v>4283</v>
      </c>
      <c r="AB501" s="465">
        <v>45432</v>
      </c>
      <c r="AC501" s="1111" t="s">
        <v>4163</v>
      </c>
      <c r="AD501" s="1114">
        <v>42356</v>
      </c>
    </row>
    <row r="502" spans="1:30" ht="15.75" customHeight="1">
      <c r="A502" s="1106" t="s">
        <v>10</v>
      </c>
      <c r="B502" s="1106" t="s">
        <v>11</v>
      </c>
      <c r="C502" s="1106" t="s">
        <v>28</v>
      </c>
      <c r="D502" s="1106" t="s">
        <v>13</v>
      </c>
      <c r="E502" s="1106" t="s">
        <v>3756</v>
      </c>
      <c r="F502" s="1107" t="str">
        <f t="array" ref="F502">IFERROR(INDEX(UIID!$K$2:$K1956, MATCH(CONCATENATE(B502,D502,G502,J502), UIID!$B$2:$B1956&amp;UIID!$D$2:$D1956&amp;UIID!$G$2:$G1956&amp;UIID!$H$2:$H1956, 0),), "Not Found")</f>
        <v>0722-0032</v>
      </c>
      <c r="G502" s="1120" t="s">
        <v>3555</v>
      </c>
      <c r="H502" s="1120"/>
      <c r="I502" s="1120" t="s">
        <v>5609</v>
      </c>
      <c r="J502" s="1120" t="s">
        <v>3771</v>
      </c>
      <c r="K502" s="1106">
        <v>10.326306333009599</v>
      </c>
      <c r="L502" s="1106">
        <v>123.906346830495</v>
      </c>
      <c r="M502" s="1106" t="s">
        <v>1214</v>
      </c>
      <c r="N502" s="1106" t="s">
        <v>5610</v>
      </c>
      <c r="O502" s="1106" t="s">
        <v>113</v>
      </c>
      <c r="P502" s="1106" t="s">
        <v>2229</v>
      </c>
      <c r="Q502" s="1106" t="s">
        <v>4262</v>
      </c>
      <c r="R502" s="1106" t="s">
        <v>2222</v>
      </c>
      <c r="S502" s="1106" t="s">
        <v>1215</v>
      </c>
      <c r="T502" s="1106" t="s">
        <v>22</v>
      </c>
      <c r="U502" s="1106" t="s">
        <v>1048</v>
      </c>
      <c r="V502" s="1106">
        <v>202307220024</v>
      </c>
      <c r="W502" s="1116">
        <v>45223</v>
      </c>
      <c r="X502" s="1116">
        <v>47051</v>
      </c>
      <c r="Y502" s="1106" t="s">
        <v>5653</v>
      </c>
      <c r="Z502" s="1106" t="s">
        <v>5654</v>
      </c>
      <c r="AA502" s="1106" t="s">
        <v>4283</v>
      </c>
      <c r="AB502" s="465">
        <v>45457</v>
      </c>
      <c r="AC502" s="1111" t="s">
        <v>4163</v>
      </c>
      <c r="AD502" s="1114">
        <v>39996</v>
      </c>
    </row>
    <row r="503" spans="1:30" ht="15.75" customHeight="1">
      <c r="A503" s="1106" t="s">
        <v>10</v>
      </c>
      <c r="B503" s="1106" t="s">
        <v>11</v>
      </c>
      <c r="C503" s="1106" t="s">
        <v>28</v>
      </c>
      <c r="D503" s="1106" t="s">
        <v>13</v>
      </c>
      <c r="E503" s="1106" t="s">
        <v>3756</v>
      </c>
      <c r="F503" s="1107" t="str">
        <f t="array" ref="F503">IFERROR(INDEX(UIID!$K$2:$K1956, MATCH(CONCATENATE(B503,D503,G503,J503), UIID!$B$2:$B1956&amp;UIID!$D$2:$D1956&amp;UIID!$G$2:$G1956&amp;UIID!$H$2:$H1956, 0),), "Not Found")</f>
        <v>0722-0032</v>
      </c>
      <c r="G503" s="1120" t="s">
        <v>3555</v>
      </c>
      <c r="H503" s="1120"/>
      <c r="I503" s="1120" t="s">
        <v>5609</v>
      </c>
      <c r="J503" s="1120" t="s">
        <v>3771</v>
      </c>
      <c r="K503" s="1106">
        <v>10.326306333009599</v>
      </c>
      <c r="L503" s="1106">
        <v>123.906346830495</v>
      </c>
      <c r="M503" s="1106" t="s">
        <v>1214</v>
      </c>
      <c r="N503" s="1106" t="s">
        <v>5610</v>
      </c>
      <c r="O503" s="1106" t="s">
        <v>113</v>
      </c>
      <c r="P503" s="1106" t="s">
        <v>2229</v>
      </c>
      <c r="Q503" s="1106" t="s">
        <v>4262</v>
      </c>
      <c r="R503" s="1106" t="s">
        <v>3006</v>
      </c>
      <c r="S503" s="1106" t="s">
        <v>1216</v>
      </c>
      <c r="T503" s="1106" t="s">
        <v>22</v>
      </c>
      <c r="U503" s="1106" t="s">
        <v>1048</v>
      </c>
      <c r="V503" s="1106">
        <v>202307220025</v>
      </c>
      <c r="W503" s="1116">
        <v>45223</v>
      </c>
      <c r="X503" s="1116">
        <v>47051</v>
      </c>
      <c r="Y503" s="1106" t="s">
        <v>5656</v>
      </c>
      <c r="Z503" s="1106" t="s">
        <v>5657</v>
      </c>
      <c r="AA503" s="1106" t="s">
        <v>4283</v>
      </c>
      <c r="AB503" s="560">
        <v>45457</v>
      </c>
      <c r="AC503" s="1111" t="s">
        <v>4163</v>
      </c>
      <c r="AD503" s="1114">
        <v>39996</v>
      </c>
    </row>
    <row r="504" spans="1:30" ht="15.75" customHeight="1">
      <c r="A504" s="1106" t="s">
        <v>10</v>
      </c>
      <c r="B504" s="1106" t="s">
        <v>11</v>
      </c>
      <c r="C504" s="1106" t="s">
        <v>28</v>
      </c>
      <c r="D504" s="1106" t="s">
        <v>13</v>
      </c>
      <c r="E504" s="1106" t="s">
        <v>3756</v>
      </c>
      <c r="F504" s="1107" t="str">
        <f t="array" ref="F504">IFERROR(INDEX(UIID!$K$2:$K1956, MATCH(CONCATENATE(B504,D504,G504,J504), UIID!$B$2:$B1956&amp;UIID!$D$2:$D1956&amp;UIID!$G$2:$G1956&amp;UIID!$H$2:$H1956, 0),), "Not Found")</f>
        <v>0722-0032</v>
      </c>
      <c r="G504" s="1195" t="s">
        <v>3555</v>
      </c>
      <c r="H504" s="1196"/>
      <c r="I504" s="1120" t="s">
        <v>5609</v>
      </c>
      <c r="J504" s="1106" t="s">
        <v>3771</v>
      </c>
      <c r="K504" s="1106">
        <v>10.326306333009599</v>
      </c>
      <c r="L504" s="1106">
        <v>123.906346830495</v>
      </c>
      <c r="M504" s="1106" t="s">
        <v>1202</v>
      </c>
      <c r="N504" s="1106" t="s">
        <v>5610</v>
      </c>
      <c r="O504" s="1106" t="s">
        <v>113</v>
      </c>
      <c r="P504" s="1106" t="s">
        <v>2229</v>
      </c>
      <c r="Q504" s="1106" t="s">
        <v>35</v>
      </c>
      <c r="R504" s="1106" t="s">
        <v>87</v>
      </c>
      <c r="S504" s="1106" t="s">
        <v>434</v>
      </c>
      <c r="T504" s="1106" t="s">
        <v>4164</v>
      </c>
      <c r="U504" s="1106" t="s">
        <v>1218</v>
      </c>
      <c r="V504" s="1106" t="s">
        <v>1219</v>
      </c>
      <c r="W504" s="1116">
        <v>45349</v>
      </c>
      <c r="X504" s="1116">
        <v>47177</v>
      </c>
      <c r="Y504" s="1106" t="s">
        <v>5660</v>
      </c>
      <c r="Z504" s="1106">
        <v>211807221200219</v>
      </c>
      <c r="AA504" s="1168">
        <v>46158</v>
      </c>
      <c r="AB504" s="465">
        <v>45462</v>
      </c>
      <c r="AC504" s="1111" t="s">
        <v>4163</v>
      </c>
      <c r="AD504" s="1114">
        <v>44484</v>
      </c>
    </row>
    <row r="505" spans="1:30" ht="15.75" customHeight="1">
      <c r="A505" s="1106" t="s">
        <v>10</v>
      </c>
      <c r="B505" s="1106" t="s">
        <v>11</v>
      </c>
      <c r="C505" s="1106" t="s">
        <v>28</v>
      </c>
      <c r="D505" s="1106" t="s">
        <v>13</v>
      </c>
      <c r="E505" s="1106" t="s">
        <v>3756</v>
      </c>
      <c r="F505" s="1107" t="str">
        <f t="array" ref="F505">IFERROR(INDEX(UIID!$K$2:$K1956, MATCH(CONCATENATE(B505,D505,G505,J505), UIID!$B$2:$B1956&amp;UIID!$D$2:$D1956&amp;UIID!$G$2:$G1956&amp;UIID!$H$2:$H1956, 0),), "Not Found")</f>
        <v>0722-0032</v>
      </c>
      <c r="G505" s="1195" t="s">
        <v>3555</v>
      </c>
      <c r="H505" s="1196"/>
      <c r="I505" s="1120" t="s">
        <v>5609</v>
      </c>
      <c r="J505" s="1106" t="s">
        <v>3771</v>
      </c>
      <c r="K505" s="1106">
        <v>10.326306333009599</v>
      </c>
      <c r="L505" s="1106">
        <v>123.906346830495</v>
      </c>
      <c r="M505" s="1106" t="s">
        <v>1202</v>
      </c>
      <c r="N505" s="1106" t="s">
        <v>5610</v>
      </c>
      <c r="O505" s="1106" t="s">
        <v>113</v>
      </c>
      <c r="P505" s="1106" t="s">
        <v>2229</v>
      </c>
      <c r="Q505" s="1106" t="s">
        <v>35</v>
      </c>
      <c r="R505" s="1106" t="s">
        <v>87</v>
      </c>
      <c r="S505" s="1106" t="s">
        <v>2497</v>
      </c>
      <c r="T505" s="1106" t="s">
        <v>4164</v>
      </c>
      <c r="U505" s="1106" t="s">
        <v>1226</v>
      </c>
      <c r="V505" s="1120" t="s">
        <v>1227</v>
      </c>
      <c r="W505" s="1116">
        <v>45349</v>
      </c>
      <c r="X505" s="1116">
        <v>47177</v>
      </c>
      <c r="Y505" s="1106" t="s">
        <v>5664</v>
      </c>
      <c r="Z505" s="1106" t="s">
        <v>5665</v>
      </c>
      <c r="AA505" s="1106" t="s">
        <v>4283</v>
      </c>
      <c r="AB505" s="465">
        <v>45462</v>
      </c>
      <c r="AC505" s="1111" t="s">
        <v>4163</v>
      </c>
      <c r="AD505" s="1114">
        <v>44421</v>
      </c>
    </row>
    <row r="506" spans="1:30" ht="15.75" customHeight="1">
      <c r="A506" s="1106" t="s">
        <v>10</v>
      </c>
      <c r="B506" s="1106" t="s">
        <v>11</v>
      </c>
      <c r="C506" s="1106" t="s">
        <v>28</v>
      </c>
      <c r="D506" s="1106" t="s">
        <v>13</v>
      </c>
      <c r="E506" s="1106" t="s">
        <v>3756</v>
      </c>
      <c r="F506" s="1107" t="str">
        <f t="array" ref="F506">IFERROR(INDEX(UIID!$K$2:$K1956, MATCH(CONCATENATE(B506,D506,G506,J506), UIID!$B$2:$B1956&amp;UIID!$D$2:$D1956&amp;UIID!$G$2:$G1956&amp;UIID!$H$2:$H1956, 0),), "Not Found")</f>
        <v>0722-0032</v>
      </c>
      <c r="G506" s="1195" t="s">
        <v>3555</v>
      </c>
      <c r="H506" s="1196"/>
      <c r="I506" s="1120" t="s">
        <v>5609</v>
      </c>
      <c r="J506" s="1106" t="s">
        <v>3771</v>
      </c>
      <c r="K506" s="1106">
        <v>10.326306333009599</v>
      </c>
      <c r="L506" s="1106">
        <v>123.906346830495</v>
      </c>
      <c r="M506" s="1106" t="s">
        <v>1202</v>
      </c>
      <c r="N506" s="1106" t="s">
        <v>5610</v>
      </c>
      <c r="O506" s="1106" t="s">
        <v>113</v>
      </c>
      <c r="P506" s="1106" t="s">
        <v>2229</v>
      </c>
      <c r="Q506" s="1106" t="s">
        <v>35</v>
      </c>
      <c r="R506" s="1106" t="s">
        <v>32</v>
      </c>
      <c r="S506" s="1106" t="s">
        <v>36</v>
      </c>
      <c r="T506" s="1106" t="s">
        <v>4164</v>
      </c>
      <c r="U506" s="1106" t="s">
        <v>1231</v>
      </c>
      <c r="V506" s="1120" t="s">
        <v>1232</v>
      </c>
      <c r="W506" s="1116">
        <v>45349</v>
      </c>
      <c r="X506" s="1116">
        <v>47177</v>
      </c>
      <c r="Y506" s="1106" t="s">
        <v>5668</v>
      </c>
      <c r="Z506" s="1106" t="s">
        <v>5669</v>
      </c>
      <c r="AA506" s="1117">
        <v>44492</v>
      </c>
      <c r="AB506" s="465">
        <v>45462</v>
      </c>
      <c r="AC506" s="1111" t="s">
        <v>4163</v>
      </c>
      <c r="AD506" s="1114">
        <v>44421</v>
      </c>
    </row>
    <row r="507" spans="1:30" ht="15.75" customHeight="1">
      <c r="A507" s="1106" t="s">
        <v>10</v>
      </c>
      <c r="B507" s="1106" t="s">
        <v>11</v>
      </c>
      <c r="C507" s="1106" t="s">
        <v>28</v>
      </c>
      <c r="D507" s="1106" t="s">
        <v>13</v>
      </c>
      <c r="E507" s="1106" t="s">
        <v>3756</v>
      </c>
      <c r="F507" s="1107" t="str">
        <f t="array" ref="F507">IFERROR(INDEX(UIID!$K$2:$K1956, MATCH(CONCATENATE(B507,D507,G507,J507), UIID!$B$2:$B1956&amp;UIID!$D$2:$D1956&amp;UIID!$G$2:$G1956&amp;UIID!$H$2:$H1956, 0),), "Not Found")</f>
        <v>0722-0032</v>
      </c>
      <c r="G507" s="1195" t="s">
        <v>3555</v>
      </c>
      <c r="H507" s="1106" t="s">
        <v>1199</v>
      </c>
      <c r="I507" s="1120" t="s">
        <v>5609</v>
      </c>
      <c r="J507" s="1106" t="s">
        <v>3771</v>
      </c>
      <c r="K507" s="1106">
        <v>10.326306333009599</v>
      </c>
      <c r="L507" s="1106">
        <v>123.906346830495</v>
      </c>
      <c r="M507" s="1106" t="s">
        <v>1202</v>
      </c>
      <c r="N507" s="1106" t="s">
        <v>5610</v>
      </c>
      <c r="O507" s="1106" t="s">
        <v>113</v>
      </c>
      <c r="P507" s="1106" t="s">
        <v>2229</v>
      </c>
      <c r="Q507" s="1106" t="s">
        <v>35</v>
      </c>
      <c r="R507" s="1106" t="s">
        <v>84</v>
      </c>
      <c r="S507" s="1106" t="s">
        <v>85</v>
      </c>
      <c r="T507" s="1106" t="s">
        <v>4164</v>
      </c>
      <c r="U507" s="1106" t="s">
        <v>1203</v>
      </c>
      <c r="V507" s="1106" t="s">
        <v>1204</v>
      </c>
      <c r="W507" s="1116">
        <v>45267</v>
      </c>
      <c r="X507" s="1116">
        <v>47098</v>
      </c>
      <c r="Y507" s="1106" t="s">
        <v>5672</v>
      </c>
      <c r="Z507" s="1106">
        <v>181507221200125</v>
      </c>
      <c r="AA507" s="1168">
        <v>44982</v>
      </c>
      <c r="AB507" s="465">
        <v>45462</v>
      </c>
      <c r="AC507" s="1111" t="s">
        <v>4163</v>
      </c>
      <c r="AD507" s="1121"/>
    </row>
    <row r="508" spans="1:30" ht="15.75" customHeight="1">
      <c r="A508" s="1106" t="s">
        <v>10</v>
      </c>
      <c r="B508" s="1106" t="s">
        <v>11</v>
      </c>
      <c r="C508" s="1106" t="s">
        <v>28</v>
      </c>
      <c r="D508" s="1106" t="s">
        <v>13</v>
      </c>
      <c r="E508" s="1106" t="s">
        <v>3756</v>
      </c>
      <c r="F508" s="1107" t="str">
        <f t="array" ref="F508">IFERROR(INDEX(UIID!$K$2:$K1956, MATCH(CONCATENATE(B508,D508,G508,J508), UIID!$B$2:$B1956&amp;UIID!$D$2:$D1956&amp;UIID!$G$2:$G1956&amp;UIID!$H$2:$H1956, 0),), "Not Found")</f>
        <v>0722-0032</v>
      </c>
      <c r="G508" s="1197" t="s">
        <v>3555</v>
      </c>
      <c r="H508" s="1196"/>
      <c r="I508" s="1120" t="s">
        <v>5609</v>
      </c>
      <c r="J508" s="1106" t="s">
        <v>3771</v>
      </c>
      <c r="K508" s="1106">
        <v>10.326306333009599</v>
      </c>
      <c r="L508" s="1106">
        <v>123.906346830495</v>
      </c>
      <c r="M508" s="1106" t="s">
        <v>1202</v>
      </c>
      <c r="N508" s="1106" t="s">
        <v>5610</v>
      </c>
      <c r="O508" s="1106" t="s">
        <v>113</v>
      </c>
      <c r="P508" s="1106" t="s">
        <v>2229</v>
      </c>
      <c r="Q508" s="1106" t="s">
        <v>35</v>
      </c>
      <c r="R508" s="1106" t="s">
        <v>143</v>
      </c>
      <c r="S508" s="1106" t="s">
        <v>144</v>
      </c>
      <c r="T508" s="1106" t="s">
        <v>4164</v>
      </c>
      <c r="U508" s="1106" t="s">
        <v>1205</v>
      </c>
      <c r="V508" s="1106" t="s">
        <v>1206</v>
      </c>
      <c r="W508" s="1116">
        <v>45349</v>
      </c>
      <c r="X508" s="1116">
        <v>47177</v>
      </c>
      <c r="Y508" s="1106" t="s">
        <v>5674</v>
      </c>
      <c r="Z508" s="1106" t="s">
        <v>5675</v>
      </c>
      <c r="AA508" s="1168">
        <v>45297</v>
      </c>
      <c r="AB508" s="465">
        <v>45462</v>
      </c>
      <c r="AC508" s="1111" t="s">
        <v>4163</v>
      </c>
      <c r="AD508" s="1114">
        <v>44483</v>
      </c>
    </row>
    <row r="509" spans="1:30" ht="15.75" customHeight="1">
      <c r="A509" s="1106" t="s">
        <v>10</v>
      </c>
      <c r="B509" s="1106" t="s">
        <v>11</v>
      </c>
      <c r="C509" s="1106" t="s">
        <v>28</v>
      </c>
      <c r="D509" s="1106" t="s">
        <v>13</v>
      </c>
      <c r="E509" s="1106" t="s">
        <v>3756</v>
      </c>
      <c r="F509" s="1107" t="str">
        <f t="array" ref="F509">IFERROR(INDEX(UIID!$K$2:$K1956, MATCH(CONCATENATE(B509,D509,G509,J509), UIID!$B$2:$B1956&amp;UIID!$D$2:$D1956&amp;UIID!$G$2:$G1956&amp;UIID!$H$2:$H1956, 0),), "Not Found")</f>
        <v>0722-0032</v>
      </c>
      <c r="G509" s="1120" t="s">
        <v>3555</v>
      </c>
      <c r="H509" s="1120"/>
      <c r="I509" s="1120" t="s">
        <v>5609</v>
      </c>
      <c r="J509" s="1120" t="s">
        <v>3771</v>
      </c>
      <c r="K509" s="1106">
        <v>10.326306333009599</v>
      </c>
      <c r="L509" s="1106">
        <v>123.906346830495</v>
      </c>
      <c r="M509" s="1106" t="s">
        <v>1202</v>
      </c>
      <c r="N509" s="1106" t="s">
        <v>5610</v>
      </c>
      <c r="O509" s="1106" t="s">
        <v>113</v>
      </c>
      <c r="P509" s="1106" t="s">
        <v>2229</v>
      </c>
      <c r="Q509" s="1106" t="s">
        <v>35</v>
      </c>
      <c r="R509" s="1106" t="s">
        <v>84</v>
      </c>
      <c r="S509" s="1106" t="s">
        <v>705</v>
      </c>
      <c r="T509" s="1106" t="s">
        <v>4164</v>
      </c>
      <c r="U509" s="1106" t="s">
        <v>1207</v>
      </c>
      <c r="V509" s="1120" t="s">
        <v>1208</v>
      </c>
      <c r="W509" s="1116">
        <v>45223</v>
      </c>
      <c r="X509" s="1116">
        <v>47051</v>
      </c>
      <c r="Y509" s="1120" t="s">
        <v>5678</v>
      </c>
      <c r="Z509" s="1120" t="s">
        <v>5679</v>
      </c>
      <c r="AA509" s="1170">
        <v>46144</v>
      </c>
      <c r="AB509" s="465">
        <v>45457</v>
      </c>
      <c r="AC509" s="1111" t="s">
        <v>4163</v>
      </c>
      <c r="AD509" s="1114">
        <v>44421</v>
      </c>
    </row>
    <row r="510" spans="1:30" ht="15.75" customHeight="1">
      <c r="A510" s="1106" t="s">
        <v>10</v>
      </c>
      <c r="B510" s="1106" t="s">
        <v>11</v>
      </c>
      <c r="C510" s="1106" t="s">
        <v>28</v>
      </c>
      <c r="D510" s="1106" t="s">
        <v>13</v>
      </c>
      <c r="E510" s="1106" t="s">
        <v>3756</v>
      </c>
      <c r="F510" s="1107" t="str">
        <f t="array" ref="F510">IFERROR(INDEX(UIID!$K$2:$K1956, MATCH(CONCATENATE(B510,D510,G510,J510), UIID!$B$2:$B1956&amp;UIID!$D$2:$D1956&amp;UIID!$G$2:$G1956&amp;UIID!$H$2:$H1956, 0),), "Not Found")</f>
        <v>0722-0032</v>
      </c>
      <c r="G510" s="1120" t="s">
        <v>3555</v>
      </c>
      <c r="H510" s="1120"/>
      <c r="I510" s="1120" t="s">
        <v>5609</v>
      </c>
      <c r="J510" s="1120" t="s">
        <v>3771</v>
      </c>
      <c r="K510" s="1106">
        <v>10.326306333009599</v>
      </c>
      <c r="L510" s="1106">
        <v>123.906346830495</v>
      </c>
      <c r="M510" s="1106" t="s">
        <v>1202</v>
      </c>
      <c r="N510" s="1106" t="s">
        <v>5610</v>
      </c>
      <c r="O510" s="1106" t="s">
        <v>113</v>
      </c>
      <c r="P510" s="1106" t="s">
        <v>2229</v>
      </c>
      <c r="Q510" s="1106" t="s">
        <v>35</v>
      </c>
      <c r="R510" s="1106" t="s">
        <v>272</v>
      </c>
      <c r="S510" s="1106" t="s">
        <v>2649</v>
      </c>
      <c r="T510" s="1106" t="s">
        <v>4306</v>
      </c>
      <c r="U510" s="1106" t="s">
        <v>366</v>
      </c>
      <c r="V510" s="1106">
        <v>1107021157</v>
      </c>
      <c r="W510" s="1116">
        <v>45197</v>
      </c>
      <c r="X510" s="1116">
        <v>47025</v>
      </c>
      <c r="Y510" s="1106" t="s">
        <v>5682</v>
      </c>
      <c r="Z510" s="1120">
        <v>201707221300098</v>
      </c>
      <c r="AA510" s="1168">
        <v>45686</v>
      </c>
      <c r="AB510" s="465">
        <v>45457</v>
      </c>
      <c r="AC510" s="1111" t="s">
        <v>4163</v>
      </c>
      <c r="AD510" s="1114">
        <v>40808</v>
      </c>
    </row>
    <row r="511" spans="1:30" ht="15.75" customHeight="1">
      <c r="A511" s="1106" t="s">
        <v>10</v>
      </c>
      <c r="B511" s="1106" t="s">
        <v>11</v>
      </c>
      <c r="C511" s="1106" t="s">
        <v>28</v>
      </c>
      <c r="D511" s="1106" t="s">
        <v>13</v>
      </c>
      <c r="E511" s="1106" t="s">
        <v>3756</v>
      </c>
      <c r="F511" s="1107" t="str">
        <f t="array" ref="F511">IFERROR(INDEX(UIID!$K$2:$K1956, MATCH(CONCATENATE(B511,D511,G511,J511), UIID!$B$2:$B1956&amp;UIID!$D$2:$D1956&amp;UIID!$G$2:$G1956&amp;UIID!$H$2:$H1956, 0),), "Not Found")</f>
        <v>0722-0032</v>
      </c>
      <c r="G511" s="1120" t="s">
        <v>3555</v>
      </c>
      <c r="H511" s="1120"/>
      <c r="I511" s="1120" t="s">
        <v>5609</v>
      </c>
      <c r="J511" s="1120" t="s">
        <v>3771</v>
      </c>
      <c r="K511" s="1106">
        <v>10.326306333009599</v>
      </c>
      <c r="L511" s="1106">
        <v>123.906346830495</v>
      </c>
      <c r="M511" s="1106" t="s">
        <v>1202</v>
      </c>
      <c r="N511" s="1106" t="s">
        <v>5610</v>
      </c>
      <c r="O511" s="1106" t="s">
        <v>113</v>
      </c>
      <c r="P511" s="1106" t="s">
        <v>2229</v>
      </c>
      <c r="Q511" s="1106" t="s">
        <v>35</v>
      </c>
      <c r="R511" s="1106" t="s">
        <v>84</v>
      </c>
      <c r="S511" s="1106" t="s">
        <v>1209</v>
      </c>
      <c r="T511" s="1106" t="s">
        <v>4164</v>
      </c>
      <c r="U511" s="1106" t="s">
        <v>1210</v>
      </c>
      <c r="V511" s="1120" t="s">
        <v>5683</v>
      </c>
      <c r="W511" s="1116">
        <v>45223</v>
      </c>
      <c r="X511" s="1116">
        <v>47051</v>
      </c>
      <c r="Y511" s="1120" t="s">
        <v>5678</v>
      </c>
      <c r="Z511" s="1120" t="s">
        <v>5685</v>
      </c>
      <c r="AA511" s="1106" t="s">
        <v>4283</v>
      </c>
      <c r="AB511" s="465">
        <v>45457</v>
      </c>
      <c r="AC511" s="1111" t="s">
        <v>4163</v>
      </c>
      <c r="AD511" s="1114">
        <v>44421</v>
      </c>
    </row>
    <row r="512" spans="1:30" ht="15.75" customHeight="1">
      <c r="A512" s="1106" t="s">
        <v>10</v>
      </c>
      <c r="B512" s="1106" t="s">
        <v>11</v>
      </c>
      <c r="C512" s="1106" t="s">
        <v>28</v>
      </c>
      <c r="D512" s="1106" t="s">
        <v>13</v>
      </c>
      <c r="E512" s="1106" t="s">
        <v>3756</v>
      </c>
      <c r="F512" s="1107" t="str">
        <f t="array" ref="F512">IFERROR(INDEX(UIID!$K$2:$K1956, MATCH(CONCATENATE(B512,D512,G512,J512), UIID!$B$2:$B1956&amp;UIID!$D$2:$D1956&amp;UIID!$G$2:$G1956&amp;UIID!$H$2:$H1956, 0),), "Not Found")</f>
        <v>0722-0032</v>
      </c>
      <c r="G512" s="1120" t="s">
        <v>3555</v>
      </c>
      <c r="H512" s="1120"/>
      <c r="I512" s="1120" t="s">
        <v>5609</v>
      </c>
      <c r="J512" s="1120" t="s">
        <v>3771</v>
      </c>
      <c r="K512" s="1106">
        <v>10.326306333009599</v>
      </c>
      <c r="L512" s="1106">
        <v>123.906346830495</v>
      </c>
      <c r="M512" s="1106" t="s">
        <v>1202</v>
      </c>
      <c r="N512" s="1106" t="s">
        <v>5610</v>
      </c>
      <c r="O512" s="1106" t="s">
        <v>113</v>
      </c>
      <c r="P512" s="1106" t="s">
        <v>2229</v>
      </c>
      <c r="Q512" s="1106" t="s">
        <v>35</v>
      </c>
      <c r="R512" s="1106" t="s">
        <v>84</v>
      </c>
      <c r="S512" s="1106" t="s">
        <v>1211</v>
      </c>
      <c r="T512" s="1106" t="s">
        <v>4164</v>
      </c>
      <c r="U512" s="1106" t="s">
        <v>1210</v>
      </c>
      <c r="V512" s="1120" t="s">
        <v>5686</v>
      </c>
      <c r="W512" s="1116">
        <v>45223</v>
      </c>
      <c r="X512" s="1116">
        <v>47051</v>
      </c>
      <c r="Y512" s="1106" t="s">
        <v>5678</v>
      </c>
      <c r="Z512" s="1106" t="s">
        <v>5688</v>
      </c>
      <c r="AA512" s="1106" t="s">
        <v>4283</v>
      </c>
      <c r="AB512" s="465">
        <v>45457</v>
      </c>
      <c r="AC512" s="1111" t="s">
        <v>4163</v>
      </c>
      <c r="AD512" s="1114">
        <v>44421</v>
      </c>
    </row>
    <row r="513" spans="1:30" ht="15.75" customHeight="1">
      <c r="A513" s="1106" t="s">
        <v>10</v>
      </c>
      <c r="B513" s="1106" t="s">
        <v>11</v>
      </c>
      <c r="C513" s="1106" t="s">
        <v>28</v>
      </c>
      <c r="D513" s="1106" t="s">
        <v>13</v>
      </c>
      <c r="E513" s="1106" t="s">
        <v>3756</v>
      </c>
      <c r="F513" s="1107" t="str">
        <f t="array" ref="F513">IFERROR(INDEX(UIID!$K$2:$K1956, MATCH(CONCATENATE(B513,D513,G513,J513), UIID!$B$2:$B1956&amp;UIID!$D$2:$D1956&amp;UIID!$G$2:$G1956&amp;UIID!$H$2:$H1956, 0),), "Not Found")</f>
        <v>Not Found</v>
      </c>
      <c r="G513" s="1106" t="s">
        <v>517</v>
      </c>
      <c r="H513" s="1106" t="s">
        <v>5689</v>
      </c>
      <c r="I513" s="1106" t="s">
        <v>5690</v>
      </c>
      <c r="J513" s="1120" t="s">
        <v>3862</v>
      </c>
      <c r="K513" s="1106">
        <v>10.323894247831401</v>
      </c>
      <c r="L513" s="1106">
        <v>123.90729105014699</v>
      </c>
      <c r="M513" s="1106" t="s">
        <v>519</v>
      </c>
      <c r="N513" s="1106" t="s">
        <v>5691</v>
      </c>
      <c r="O513" s="1106" t="s">
        <v>15</v>
      </c>
      <c r="P513" s="1106" t="s">
        <v>16</v>
      </c>
      <c r="Q513" s="1106" t="s">
        <v>35</v>
      </c>
      <c r="R513" s="1106" t="s">
        <v>32</v>
      </c>
      <c r="S513" s="1106" t="s">
        <v>39</v>
      </c>
      <c r="T513" s="1106" t="s">
        <v>4164</v>
      </c>
      <c r="U513" s="1106" t="s">
        <v>198</v>
      </c>
      <c r="V513" s="1106" t="s">
        <v>520</v>
      </c>
      <c r="W513" s="1116">
        <v>45017</v>
      </c>
      <c r="X513" s="1116">
        <v>46972</v>
      </c>
      <c r="Y513" s="1106" t="s">
        <v>4283</v>
      </c>
      <c r="Z513" s="1106" t="s">
        <v>4283</v>
      </c>
      <c r="AA513" s="1106" t="s">
        <v>4283</v>
      </c>
      <c r="AB513" s="465">
        <v>45516</v>
      </c>
      <c r="AC513" s="1111" t="s">
        <v>4163</v>
      </c>
      <c r="AD513" s="1114">
        <v>42265</v>
      </c>
    </row>
    <row r="514" spans="1:30" ht="15.75" customHeight="1">
      <c r="A514" s="1106" t="s">
        <v>10</v>
      </c>
      <c r="B514" s="1106" t="s">
        <v>11</v>
      </c>
      <c r="C514" s="1106" t="s">
        <v>28</v>
      </c>
      <c r="D514" s="1106" t="s">
        <v>13</v>
      </c>
      <c r="E514" s="1106" t="s">
        <v>3756</v>
      </c>
      <c r="F514" s="1107" t="str">
        <f t="array" ref="F514">IFERROR(INDEX(UIID!$K$2:$K1956, MATCH(CONCATENATE(B514,D514,G514,J514), UIID!$B$2:$B1956&amp;UIID!$D$2:$D1956&amp;UIID!$G$2:$G1956&amp;UIID!$H$2:$H1956, 0),), "Not Found")</f>
        <v>Not Found</v>
      </c>
      <c r="G514" s="1106" t="s">
        <v>517</v>
      </c>
      <c r="H514" s="1106" t="s">
        <v>5689</v>
      </c>
      <c r="I514" s="1106" t="s">
        <v>5690</v>
      </c>
      <c r="J514" s="1120" t="s">
        <v>3862</v>
      </c>
      <c r="K514" s="1106">
        <v>10.323894247831401</v>
      </c>
      <c r="L514" s="1106">
        <v>123.90729105014699</v>
      </c>
      <c r="M514" s="1106" t="s">
        <v>519</v>
      </c>
      <c r="N514" s="1106" t="s">
        <v>5691</v>
      </c>
      <c r="O514" s="1106" t="s">
        <v>15</v>
      </c>
      <c r="P514" s="1106" t="s">
        <v>16</v>
      </c>
      <c r="Q514" s="1106" t="s">
        <v>35</v>
      </c>
      <c r="R514" s="1106" t="s">
        <v>32</v>
      </c>
      <c r="S514" s="1106" t="s">
        <v>33</v>
      </c>
      <c r="T514" s="1106" t="s">
        <v>4164</v>
      </c>
      <c r="U514" s="1106" t="s">
        <v>5693</v>
      </c>
      <c r="V514" s="1106" t="s">
        <v>521</v>
      </c>
      <c r="W514" s="1116">
        <v>45014</v>
      </c>
      <c r="X514" s="1116">
        <v>46972</v>
      </c>
      <c r="Y514" s="1106" t="s">
        <v>4283</v>
      </c>
      <c r="Z514" s="1106" t="s">
        <v>4283</v>
      </c>
      <c r="AA514" s="1106" t="s">
        <v>4283</v>
      </c>
      <c r="AB514" s="465">
        <v>45784</v>
      </c>
      <c r="AC514" s="1111" t="s">
        <v>4163</v>
      </c>
      <c r="AD514" s="1114">
        <v>42648</v>
      </c>
    </row>
    <row r="515" spans="1:30" ht="15.75" customHeight="1">
      <c r="A515" s="1106" t="s">
        <v>10</v>
      </c>
      <c r="B515" s="1106" t="s">
        <v>11</v>
      </c>
      <c r="C515" s="1106" t="s">
        <v>28</v>
      </c>
      <c r="D515" s="1106" t="s">
        <v>13</v>
      </c>
      <c r="E515" s="1106" t="s">
        <v>3756</v>
      </c>
      <c r="F515" s="1107" t="str">
        <f t="array" ref="F515">IFERROR(INDEX(UIID!$K$2:$K1956, MATCH(CONCATENATE(B515,D515,G515,J515), UIID!$B$2:$B1956&amp;UIID!$D$2:$D1956&amp;UIID!$G$2:$G1956&amp;UIID!$H$2:$H1956, 0),), "Not Found")</f>
        <v>Not Found</v>
      </c>
      <c r="G515" s="1106" t="s">
        <v>517</v>
      </c>
      <c r="H515" s="1106" t="s">
        <v>5689</v>
      </c>
      <c r="I515" s="1106" t="s">
        <v>5690</v>
      </c>
      <c r="J515" s="1120" t="s">
        <v>3862</v>
      </c>
      <c r="K515" s="1106">
        <v>10.323894247831401</v>
      </c>
      <c r="L515" s="1106">
        <v>123.90729105014699</v>
      </c>
      <c r="M515" s="1106" t="s">
        <v>519</v>
      </c>
      <c r="N515" s="1106" t="s">
        <v>5691</v>
      </c>
      <c r="O515" s="1106" t="s">
        <v>15</v>
      </c>
      <c r="P515" s="1106" t="s">
        <v>16</v>
      </c>
      <c r="Q515" s="1106" t="s">
        <v>35</v>
      </c>
      <c r="R515" s="1106" t="s">
        <v>32</v>
      </c>
      <c r="S515" s="1106" t="s">
        <v>47</v>
      </c>
      <c r="T515" s="1106" t="s">
        <v>4164</v>
      </c>
      <c r="U515" s="1106" t="s">
        <v>2119</v>
      </c>
      <c r="V515" s="1106" t="s">
        <v>522</v>
      </c>
      <c r="W515" s="1116">
        <v>45017</v>
      </c>
      <c r="X515" s="1116">
        <v>46972</v>
      </c>
      <c r="Y515" s="1106" t="s">
        <v>5696</v>
      </c>
      <c r="Z515" s="1106" t="s">
        <v>5697</v>
      </c>
      <c r="AA515" s="1106" t="s">
        <v>5698</v>
      </c>
      <c r="AB515" s="465">
        <v>45784</v>
      </c>
      <c r="AC515" s="1111" t="s">
        <v>4163</v>
      </c>
      <c r="AD515" s="1114">
        <v>42648</v>
      </c>
    </row>
    <row r="516" spans="1:30" ht="15.75" customHeight="1">
      <c r="A516" s="1106" t="s">
        <v>10</v>
      </c>
      <c r="B516" s="1106" t="s">
        <v>11</v>
      </c>
      <c r="C516" s="1106" t="s">
        <v>28</v>
      </c>
      <c r="D516" s="1106" t="s">
        <v>13</v>
      </c>
      <c r="E516" s="1106" t="s">
        <v>3756</v>
      </c>
      <c r="F516" s="1107" t="str">
        <f t="array" ref="F516">IFERROR(INDEX(UIID!$K$2:$K1956, MATCH(CONCATENATE(B516,D516,G516,J516), UIID!$B$2:$B1956&amp;UIID!$D$2:$D1956&amp;UIID!$G$2:$G1956&amp;UIID!$H$2:$H1956, 0),), "Not Found")</f>
        <v>Not Found</v>
      </c>
      <c r="G516" s="1106" t="s">
        <v>517</v>
      </c>
      <c r="H516" s="1106" t="s">
        <v>5689</v>
      </c>
      <c r="I516" s="1106" t="s">
        <v>5690</v>
      </c>
      <c r="J516" s="1120" t="s">
        <v>3862</v>
      </c>
      <c r="K516" s="1106">
        <v>10.323894247831401</v>
      </c>
      <c r="L516" s="1106">
        <v>123.90729105014699</v>
      </c>
      <c r="M516" s="1106" t="s">
        <v>519</v>
      </c>
      <c r="N516" s="1106" t="s">
        <v>5691</v>
      </c>
      <c r="O516" s="1106" t="s">
        <v>15</v>
      </c>
      <c r="P516" s="1106" t="s">
        <v>16</v>
      </c>
      <c r="Q516" s="1106" t="s">
        <v>35</v>
      </c>
      <c r="R516" s="1106" t="s">
        <v>32</v>
      </c>
      <c r="S516" s="1106" t="s">
        <v>36</v>
      </c>
      <c r="T516" s="1106" t="s">
        <v>4164</v>
      </c>
      <c r="U516" s="1106" t="s">
        <v>5699</v>
      </c>
      <c r="V516" s="1106" t="s">
        <v>523</v>
      </c>
      <c r="W516" s="1116">
        <v>45014</v>
      </c>
      <c r="X516" s="1116">
        <v>46972</v>
      </c>
      <c r="Y516" s="1106" t="s">
        <v>4283</v>
      </c>
      <c r="Z516" s="1106" t="s">
        <v>4283</v>
      </c>
      <c r="AA516" s="1106" t="s">
        <v>4283</v>
      </c>
      <c r="AB516" s="465">
        <v>45784</v>
      </c>
      <c r="AC516" s="1111" t="s">
        <v>4163</v>
      </c>
      <c r="AD516" s="1114">
        <v>42648</v>
      </c>
    </row>
    <row r="517" spans="1:30" ht="15.75" customHeight="1">
      <c r="A517" s="1106" t="s">
        <v>10</v>
      </c>
      <c r="B517" s="1106" t="s">
        <v>11</v>
      </c>
      <c r="C517" s="1106" t="s">
        <v>28</v>
      </c>
      <c r="D517" s="1106" t="s">
        <v>458</v>
      </c>
      <c r="E517" s="1106" t="s">
        <v>30</v>
      </c>
      <c r="F517" s="1107" t="str">
        <f t="array" ref="F517">IFERROR(INDEX(UIID!$K$2:$K1956, MATCH(CONCATENATE(B517,D517,G517,J517), UIID!$B$2:$B1956&amp;UIID!$D$2:$D1956&amp;UIID!$G$2:$G1956&amp;UIID!$H$2:$H1956, 0),), "Not Found")</f>
        <v>0722-0159</v>
      </c>
      <c r="G517" s="1108" t="s">
        <v>3602</v>
      </c>
      <c r="H517" s="1106"/>
      <c r="I517" s="1120" t="s">
        <v>5701</v>
      </c>
      <c r="J517" s="1106" t="s">
        <v>1234</v>
      </c>
      <c r="K517" s="1106">
        <v>10.262368233914</v>
      </c>
      <c r="L517" s="1106">
        <v>123.84127420966701</v>
      </c>
      <c r="M517" s="1106" t="s">
        <v>1235</v>
      </c>
      <c r="N517" s="1106" t="s">
        <v>5702</v>
      </c>
      <c r="O517" s="1106" t="s">
        <v>15</v>
      </c>
      <c r="P517" s="1106" t="s">
        <v>16</v>
      </c>
      <c r="Q517" s="1106" t="s">
        <v>35</v>
      </c>
      <c r="R517" s="1106" t="s">
        <v>2230</v>
      </c>
      <c r="S517" s="1106" t="s">
        <v>161</v>
      </c>
      <c r="T517" s="1106" t="s">
        <v>4157</v>
      </c>
      <c r="U517" s="1106" t="s">
        <v>364</v>
      </c>
      <c r="V517" s="1106" t="s">
        <v>1236</v>
      </c>
      <c r="W517" s="1116">
        <v>45315</v>
      </c>
      <c r="X517" s="1116">
        <v>47143</v>
      </c>
      <c r="Y517" s="1106" t="s">
        <v>5703</v>
      </c>
      <c r="Z517" s="1106" t="s">
        <v>5704</v>
      </c>
      <c r="AA517" s="1117">
        <v>45373</v>
      </c>
      <c r="AB517" s="462"/>
      <c r="AC517" s="1111"/>
      <c r="AD517" s="1114">
        <v>42486</v>
      </c>
    </row>
    <row r="518" spans="1:30" ht="15.75" customHeight="1">
      <c r="A518" s="1106" t="s">
        <v>10</v>
      </c>
      <c r="B518" s="1106" t="s">
        <v>11</v>
      </c>
      <c r="C518" s="1106" t="s">
        <v>28</v>
      </c>
      <c r="D518" s="1106" t="s">
        <v>458</v>
      </c>
      <c r="E518" s="1106" t="s">
        <v>30</v>
      </c>
      <c r="F518" s="1107" t="str">
        <f t="array" ref="F518">IFERROR(INDEX(UIID!$K$2:$K1956, MATCH(CONCATENATE(B518,D518,G518,J518), UIID!$B$2:$B1956&amp;UIID!$D$2:$D1956&amp;UIID!$G$2:$G1956&amp;UIID!$H$2:$H1956, 0),), "Not Found")</f>
        <v>0722-0159</v>
      </c>
      <c r="G518" s="1108" t="s">
        <v>3602</v>
      </c>
      <c r="H518" s="1106"/>
      <c r="I518" s="1120" t="s">
        <v>5701</v>
      </c>
      <c r="J518" s="1106" t="s">
        <v>1234</v>
      </c>
      <c r="K518" s="1106">
        <v>10.262368233914</v>
      </c>
      <c r="L518" s="1106">
        <v>123.84127420966701</v>
      </c>
      <c r="M518" s="1106" t="s">
        <v>1235</v>
      </c>
      <c r="N518" s="1106" t="s">
        <v>5702</v>
      </c>
      <c r="O518" s="1106" t="s">
        <v>15</v>
      </c>
      <c r="P518" s="1106" t="s">
        <v>16</v>
      </c>
      <c r="Q518" s="1106" t="s">
        <v>35</v>
      </c>
      <c r="R518" s="1106" t="s">
        <v>32</v>
      </c>
      <c r="S518" s="1106" t="s">
        <v>39</v>
      </c>
      <c r="T518" s="1106" t="s">
        <v>4164</v>
      </c>
      <c r="U518" s="1106" t="s">
        <v>40</v>
      </c>
      <c r="V518" s="1106" t="s">
        <v>1237</v>
      </c>
      <c r="W518" s="1116">
        <v>45315</v>
      </c>
      <c r="X518" s="1116">
        <v>47143</v>
      </c>
      <c r="Y518" s="1106" t="s">
        <v>4283</v>
      </c>
      <c r="Z518" s="1106" t="s">
        <v>4283</v>
      </c>
      <c r="AA518" s="1106" t="s">
        <v>4283</v>
      </c>
      <c r="AB518" s="462"/>
      <c r="AC518" s="1111"/>
      <c r="AD518" s="1114">
        <v>42486</v>
      </c>
    </row>
    <row r="519" spans="1:30" ht="15.75" customHeight="1">
      <c r="A519" s="1106" t="s">
        <v>10</v>
      </c>
      <c r="B519" s="1106" t="s">
        <v>11</v>
      </c>
      <c r="C519" s="1106" t="s">
        <v>28</v>
      </c>
      <c r="D519" s="1106" t="s">
        <v>458</v>
      </c>
      <c r="E519" s="1106" t="s">
        <v>30</v>
      </c>
      <c r="F519" s="1107" t="str">
        <f t="array" ref="F519">IFERROR(INDEX(UIID!$K$2:$K1956, MATCH(CONCATENATE(B519,D519,G519,J519), UIID!$B$2:$B1956&amp;UIID!$D$2:$D1956&amp;UIID!$G$2:$G1956&amp;UIID!$H$2:$H1956, 0),), "Not Found")</f>
        <v>0722-0159</v>
      </c>
      <c r="G519" s="1108" t="s">
        <v>3602</v>
      </c>
      <c r="H519" s="1106"/>
      <c r="I519" s="1120" t="s">
        <v>5701</v>
      </c>
      <c r="J519" s="1106" t="s">
        <v>1234</v>
      </c>
      <c r="K519" s="1106">
        <v>10.262368233914</v>
      </c>
      <c r="L519" s="1106">
        <v>123.84127420966701</v>
      </c>
      <c r="M519" s="1106" t="s">
        <v>1235</v>
      </c>
      <c r="N519" s="1106" t="s">
        <v>5702</v>
      </c>
      <c r="O519" s="1106" t="s">
        <v>15</v>
      </c>
      <c r="P519" s="1106" t="s">
        <v>16</v>
      </c>
      <c r="Q519" s="1106" t="s">
        <v>35</v>
      </c>
      <c r="R519" s="1106" t="s">
        <v>87</v>
      </c>
      <c r="S519" s="1106" t="s">
        <v>434</v>
      </c>
      <c r="T519" s="1106" t="s">
        <v>4164</v>
      </c>
      <c r="U519" s="1106" t="s">
        <v>1239</v>
      </c>
      <c r="V519" s="1106" t="s">
        <v>1240</v>
      </c>
      <c r="W519" s="1116">
        <v>45315</v>
      </c>
      <c r="X519" s="1116">
        <v>47143</v>
      </c>
      <c r="Y519" s="1106" t="s">
        <v>5707</v>
      </c>
      <c r="Z519" s="1106" t="s">
        <v>5708</v>
      </c>
      <c r="AA519" s="1117">
        <v>46271</v>
      </c>
      <c r="AB519" s="462"/>
      <c r="AC519" s="1111"/>
      <c r="AD519" s="1114">
        <v>42486</v>
      </c>
    </row>
    <row r="520" spans="1:30" ht="15.75" customHeight="1">
      <c r="A520" s="1106" t="s">
        <v>10</v>
      </c>
      <c r="B520" s="1106" t="s">
        <v>11</v>
      </c>
      <c r="C520" s="1106" t="s">
        <v>28</v>
      </c>
      <c r="D520" s="1106" t="s">
        <v>13</v>
      </c>
      <c r="E520" s="1106" t="s">
        <v>3756</v>
      </c>
      <c r="F520" s="1107" t="str">
        <f t="array" ref="F520">IFERROR(INDEX(UIID!$K$2:$K1956, MATCH(CONCATENATE(B520,D520,G520,J520), UIID!$B$2:$B1956&amp;UIID!$D$2:$D1956&amp;UIID!$G$2:$G1956&amp;UIID!$H$2:$H1956, 0),), "Not Found")</f>
        <v>0722-0115</v>
      </c>
      <c r="G520" s="1106" t="s">
        <v>1241</v>
      </c>
      <c r="H520" s="1106"/>
      <c r="I520" s="1106" t="s">
        <v>5709</v>
      </c>
      <c r="J520" s="1106" t="s">
        <v>1242</v>
      </c>
      <c r="K520" s="1106">
        <v>10.294533668520801</v>
      </c>
      <c r="L520" s="1106">
        <v>123.904140180832</v>
      </c>
      <c r="M520" s="1106" t="s">
        <v>1243</v>
      </c>
      <c r="N520" s="1106"/>
      <c r="O520" s="1106" t="s">
        <v>15</v>
      </c>
      <c r="P520" s="1106" t="s">
        <v>16</v>
      </c>
      <c r="Q520" s="1106" t="s">
        <v>4262</v>
      </c>
      <c r="R520" s="1106" t="s">
        <v>2230</v>
      </c>
      <c r="S520" s="1106" t="s">
        <v>1244</v>
      </c>
      <c r="T520" s="1106" t="s">
        <v>22</v>
      </c>
      <c r="U520" s="1106" t="s">
        <v>838</v>
      </c>
      <c r="V520" s="1106" t="s">
        <v>1245</v>
      </c>
      <c r="W520" s="1116">
        <v>45429</v>
      </c>
      <c r="X520" s="1116">
        <v>47258</v>
      </c>
      <c r="Y520" s="1106" t="s">
        <v>5710</v>
      </c>
      <c r="Z520" s="1106" t="s">
        <v>5711</v>
      </c>
      <c r="AA520" s="1117">
        <v>45490</v>
      </c>
      <c r="AB520" s="462"/>
      <c r="AC520" s="1111"/>
      <c r="AD520" s="1114">
        <v>42451</v>
      </c>
    </row>
    <row r="521" spans="1:30" ht="15.75" customHeight="1">
      <c r="A521" s="1106" t="s">
        <v>10</v>
      </c>
      <c r="B521" s="1106" t="s">
        <v>11</v>
      </c>
      <c r="C521" s="1106" t="s">
        <v>28</v>
      </c>
      <c r="D521" s="1106" t="s">
        <v>458</v>
      </c>
      <c r="E521" s="1106" t="s">
        <v>30</v>
      </c>
      <c r="F521" s="1107" t="str">
        <f t="array" ref="F521">IFERROR(INDEX(UIID!$K$2:$K1956, MATCH(CONCATENATE(B521,D521,G521,J521), UIID!$B$2:$B1956&amp;UIID!$D$2:$D1956&amp;UIID!$G$2:$G1956&amp;UIID!$H$2:$H1956, 0),), "Not Found")</f>
        <v>0722-0052</v>
      </c>
      <c r="G521" s="1106" t="s">
        <v>1246</v>
      </c>
      <c r="H521" s="1106"/>
      <c r="I521" s="1106" t="s">
        <v>5712</v>
      </c>
      <c r="J521" s="1106" t="s">
        <v>1250</v>
      </c>
      <c r="K521" s="1106">
        <v>10.269997671034201</v>
      </c>
      <c r="L521" s="1106">
        <v>123.843510103451</v>
      </c>
      <c r="M521" s="1106" t="s">
        <v>1248</v>
      </c>
      <c r="N521" s="1198" t="s">
        <v>5713</v>
      </c>
      <c r="O521" s="1106" t="s">
        <v>15</v>
      </c>
      <c r="P521" s="1106" t="s">
        <v>16</v>
      </c>
      <c r="Q521" s="1106" t="s">
        <v>35</v>
      </c>
      <c r="R521" s="1106" t="s">
        <v>117</v>
      </c>
      <c r="S521" s="1106" t="s">
        <v>120</v>
      </c>
      <c r="T521" s="1106" t="s">
        <v>4164</v>
      </c>
      <c r="U521" s="1106" t="s">
        <v>121</v>
      </c>
      <c r="V521" s="1106">
        <v>201407022042</v>
      </c>
      <c r="W521" s="1116">
        <v>45434</v>
      </c>
      <c r="X521" s="1116">
        <v>47261</v>
      </c>
      <c r="Y521" s="1106" t="s">
        <v>5150</v>
      </c>
      <c r="Z521" s="1106" t="s">
        <v>5151</v>
      </c>
      <c r="AA521" s="1117">
        <v>45992</v>
      </c>
      <c r="AB521" s="462"/>
      <c r="AC521" s="1111"/>
      <c r="AD521" s="1114">
        <v>41676</v>
      </c>
    </row>
    <row r="522" spans="1:30" ht="15.75" customHeight="1">
      <c r="A522" s="1106" t="s">
        <v>10</v>
      </c>
      <c r="B522" s="1106" t="s">
        <v>11</v>
      </c>
      <c r="C522" s="1106" t="s">
        <v>28</v>
      </c>
      <c r="D522" s="1106" t="s">
        <v>13</v>
      </c>
      <c r="E522" s="1106" t="s">
        <v>3756</v>
      </c>
      <c r="F522" s="1107" t="str">
        <f t="array" ref="F522">IFERROR(INDEX(UIID!$K$2:$K1956, MATCH(CONCATENATE(B522,D522,G522,J522), UIID!$B$2:$B1956&amp;UIID!$D$2:$D1956&amp;UIID!$G$2:$G1956&amp;UIID!$H$2:$H1956, 0),), "Not Found")</f>
        <v>0722-0037</v>
      </c>
      <c r="G522" s="1106" t="s">
        <v>465</v>
      </c>
      <c r="H522" s="1106"/>
      <c r="I522" s="1106" t="s">
        <v>5714</v>
      </c>
      <c r="J522" s="1106" t="s">
        <v>466</v>
      </c>
      <c r="K522" s="1106">
        <v>10.309962990303699</v>
      </c>
      <c r="L522" s="1106">
        <v>123.895709492476</v>
      </c>
      <c r="M522" s="1106" t="s">
        <v>467</v>
      </c>
      <c r="N522" s="1106" t="s">
        <v>5715</v>
      </c>
      <c r="O522" s="1106" t="s">
        <v>15</v>
      </c>
      <c r="P522" s="1106" t="s">
        <v>16</v>
      </c>
      <c r="Q522" s="1106" t="s">
        <v>4262</v>
      </c>
      <c r="R522" s="1106" t="s">
        <v>3006</v>
      </c>
      <c r="S522" s="1106" t="s">
        <v>468</v>
      </c>
      <c r="T522" s="1106" t="s">
        <v>22</v>
      </c>
      <c r="U522" s="1106" t="s">
        <v>469</v>
      </c>
      <c r="V522" s="1106">
        <v>201307020032</v>
      </c>
      <c r="W522" s="1116">
        <v>45288</v>
      </c>
      <c r="X522" s="1116">
        <v>47116</v>
      </c>
      <c r="Y522" s="1106" t="s">
        <v>5716</v>
      </c>
      <c r="Z522" s="1106" t="s">
        <v>22</v>
      </c>
      <c r="AA522" s="1106" t="s">
        <v>22</v>
      </c>
      <c r="AB522" s="465">
        <v>45441</v>
      </c>
      <c r="AC522" s="1111" t="s">
        <v>4163</v>
      </c>
      <c r="AD522" s="1114">
        <v>41331</v>
      </c>
    </row>
    <row r="523" spans="1:30" ht="15.75" customHeight="1">
      <c r="A523" s="1106" t="s">
        <v>10</v>
      </c>
      <c r="B523" s="1106" t="s">
        <v>11</v>
      </c>
      <c r="C523" s="1106" t="s">
        <v>28</v>
      </c>
      <c r="D523" s="1106" t="s">
        <v>13</v>
      </c>
      <c r="E523" s="1106" t="s">
        <v>3756</v>
      </c>
      <c r="F523" s="1107" t="str">
        <f t="array" ref="F523">IFERROR(INDEX(UIID!$K$2:$K1956, MATCH(CONCATENATE(B523,D523,G523,J523), UIID!$B$2:$B1956&amp;UIID!$D$2:$D1956&amp;UIID!$G$2:$G1956&amp;UIID!$H$2:$H1956, 0),), "Not Found")</f>
        <v>0722-0037</v>
      </c>
      <c r="G523" s="1106" t="s">
        <v>465</v>
      </c>
      <c r="H523" s="1106"/>
      <c r="I523" s="1106" t="s">
        <v>5714</v>
      </c>
      <c r="J523" s="1106" t="s">
        <v>466</v>
      </c>
      <c r="K523" s="1106">
        <v>10.309962990303699</v>
      </c>
      <c r="L523" s="1106">
        <v>123.895709492476</v>
      </c>
      <c r="M523" s="1106" t="s">
        <v>467</v>
      </c>
      <c r="N523" s="1106" t="s">
        <v>5715</v>
      </c>
      <c r="O523" s="1106" t="s">
        <v>15</v>
      </c>
      <c r="P523" s="1106" t="s">
        <v>16</v>
      </c>
      <c r="Q523" s="1106" t="s">
        <v>4262</v>
      </c>
      <c r="R523" s="1106" t="s">
        <v>3006</v>
      </c>
      <c r="S523" s="1106" t="s">
        <v>470</v>
      </c>
      <c r="T523" s="1106" t="s">
        <v>22</v>
      </c>
      <c r="U523" s="1106" t="s">
        <v>469</v>
      </c>
      <c r="V523" s="1106">
        <v>201307020033</v>
      </c>
      <c r="W523" s="1116">
        <v>45288</v>
      </c>
      <c r="X523" s="1116">
        <v>47116</v>
      </c>
      <c r="Y523" s="1106" t="s">
        <v>5716</v>
      </c>
      <c r="Z523" s="1106" t="s">
        <v>22</v>
      </c>
      <c r="AA523" s="1106" t="s">
        <v>22</v>
      </c>
      <c r="AB523" s="465">
        <v>45441</v>
      </c>
      <c r="AC523" s="1111" t="s">
        <v>4163</v>
      </c>
      <c r="AD523" s="1114">
        <v>41331</v>
      </c>
    </row>
    <row r="524" spans="1:30" ht="15.75" customHeight="1">
      <c r="A524" s="1106" t="s">
        <v>10</v>
      </c>
      <c r="B524" s="1106" t="s">
        <v>11</v>
      </c>
      <c r="C524" s="1106" t="s">
        <v>28</v>
      </c>
      <c r="D524" s="1106" t="s">
        <v>13</v>
      </c>
      <c r="E524" s="1106" t="s">
        <v>3756</v>
      </c>
      <c r="F524" s="1107" t="str">
        <f t="array" ref="F524">IFERROR(INDEX(UIID!$K$2:$K1956, MATCH(CONCATENATE(B524,D524,G524,J524), UIID!$B$2:$B1956&amp;UIID!$D$2:$D1956&amp;UIID!$G$2:$G1956&amp;UIID!$H$2:$H1956, 0),), "Not Found")</f>
        <v>0722-0037</v>
      </c>
      <c r="G524" s="1106" t="s">
        <v>465</v>
      </c>
      <c r="H524" s="1106"/>
      <c r="I524" s="1106" t="s">
        <v>5714</v>
      </c>
      <c r="J524" s="1106" t="s">
        <v>466</v>
      </c>
      <c r="K524" s="1106">
        <v>10.309962990303699</v>
      </c>
      <c r="L524" s="1106">
        <v>123.895709492476</v>
      </c>
      <c r="M524" s="1106" t="s">
        <v>467</v>
      </c>
      <c r="N524" s="1106" t="s">
        <v>5715</v>
      </c>
      <c r="O524" s="1106" t="s">
        <v>15</v>
      </c>
      <c r="P524" s="1106" t="s">
        <v>16</v>
      </c>
      <c r="Q524" s="1106" t="s">
        <v>4262</v>
      </c>
      <c r="R524" s="1106" t="s">
        <v>3006</v>
      </c>
      <c r="S524" s="1106" t="s">
        <v>471</v>
      </c>
      <c r="T524" s="1106" t="s">
        <v>22</v>
      </c>
      <c r="U524" s="1106" t="s">
        <v>469</v>
      </c>
      <c r="V524" s="1106">
        <v>201307020034</v>
      </c>
      <c r="W524" s="1116">
        <v>45288</v>
      </c>
      <c r="X524" s="1116">
        <v>47116</v>
      </c>
      <c r="Y524" s="1106" t="s">
        <v>5716</v>
      </c>
      <c r="Z524" s="1106" t="s">
        <v>22</v>
      </c>
      <c r="AA524" s="1106" t="s">
        <v>22</v>
      </c>
      <c r="AB524" s="465">
        <v>45441</v>
      </c>
      <c r="AC524" s="1111" t="s">
        <v>4163</v>
      </c>
      <c r="AD524" s="1114">
        <v>41331</v>
      </c>
    </row>
    <row r="525" spans="1:30" ht="15.75" customHeight="1">
      <c r="A525" s="1106" t="s">
        <v>10</v>
      </c>
      <c r="B525" s="1106" t="s">
        <v>11</v>
      </c>
      <c r="C525" s="1106" t="s">
        <v>176</v>
      </c>
      <c r="D525" s="1106" t="s">
        <v>374</v>
      </c>
      <c r="E525" s="1106" t="s">
        <v>3756</v>
      </c>
      <c r="F525" s="1107" t="str">
        <f t="array" ref="F525">IFERROR(INDEX(UIID!$K$2:$K1956, MATCH(CONCATENATE(B525,D525,G525,J525), UIID!$B$2:$B1956&amp;UIID!$D$2:$D1956&amp;UIID!$G$2:$G1956&amp;UIID!$H$2:$H1956, 0),), "Not Found")</f>
        <v>0722-0054</v>
      </c>
      <c r="G525" s="1108" t="s">
        <v>3783</v>
      </c>
      <c r="H525" s="1106"/>
      <c r="I525" s="1106" t="s">
        <v>5717</v>
      </c>
      <c r="J525" s="1106" t="s">
        <v>1252</v>
      </c>
      <c r="K525" s="1106">
        <v>10.3253692222853</v>
      </c>
      <c r="L525" s="1106">
        <v>123.953133109668</v>
      </c>
      <c r="M525" s="1106" t="s">
        <v>1253</v>
      </c>
      <c r="N525" s="1106" t="s">
        <v>5718</v>
      </c>
      <c r="O525" s="1106" t="s">
        <v>15</v>
      </c>
      <c r="P525" s="1106" t="s">
        <v>525</v>
      </c>
      <c r="Q525" s="1106" t="s">
        <v>35</v>
      </c>
      <c r="R525" s="1106" t="s">
        <v>32</v>
      </c>
      <c r="S525" s="1106" t="s">
        <v>33</v>
      </c>
      <c r="T525" s="1106" t="s">
        <v>4164</v>
      </c>
      <c r="U525" s="1106" t="s">
        <v>34</v>
      </c>
      <c r="V525" s="1106">
        <v>201407022098</v>
      </c>
      <c r="W525" s="1116">
        <v>45435</v>
      </c>
      <c r="X525" s="1116">
        <v>47262</v>
      </c>
      <c r="Y525" s="1106" t="s">
        <v>4283</v>
      </c>
      <c r="Z525" s="1106" t="s">
        <v>4283</v>
      </c>
      <c r="AA525" s="1106" t="s">
        <v>4283</v>
      </c>
      <c r="AB525" s="462"/>
      <c r="AC525" s="1111"/>
      <c r="AD525" s="1114">
        <v>41781</v>
      </c>
    </row>
    <row r="526" spans="1:30" ht="15.75" customHeight="1">
      <c r="A526" s="1106" t="s">
        <v>10</v>
      </c>
      <c r="B526" s="1106" t="s">
        <v>11</v>
      </c>
      <c r="C526" s="1106" t="s">
        <v>176</v>
      </c>
      <c r="D526" s="1106" t="s">
        <v>374</v>
      </c>
      <c r="E526" s="1106" t="s">
        <v>3756</v>
      </c>
      <c r="F526" s="1107" t="str">
        <f t="array" ref="F526">IFERROR(INDEX(UIID!$K$2:$K1956, MATCH(CONCATENATE(B526,D526,G526,J526), UIID!$B$2:$B1956&amp;UIID!$D$2:$D1956&amp;UIID!$G$2:$G1956&amp;UIID!$H$2:$H1956, 0),), "Not Found")</f>
        <v>0722-0054</v>
      </c>
      <c r="G526" s="1108" t="s">
        <v>3783</v>
      </c>
      <c r="H526" s="1106"/>
      <c r="I526" s="1106" t="s">
        <v>5717</v>
      </c>
      <c r="J526" s="1106" t="s">
        <v>1252</v>
      </c>
      <c r="K526" s="1106">
        <v>10.3253692222853</v>
      </c>
      <c r="L526" s="1106">
        <v>123.953133109668</v>
      </c>
      <c r="M526" s="1106" t="s">
        <v>1253</v>
      </c>
      <c r="N526" s="1106" t="s">
        <v>5718</v>
      </c>
      <c r="O526" s="1106" t="s">
        <v>15</v>
      </c>
      <c r="P526" s="1106" t="s">
        <v>525</v>
      </c>
      <c r="Q526" s="1106" t="s">
        <v>35</v>
      </c>
      <c r="R526" s="1106" t="s">
        <v>32</v>
      </c>
      <c r="S526" s="1106" t="s">
        <v>36</v>
      </c>
      <c r="T526" s="1106" t="s">
        <v>4164</v>
      </c>
      <c r="U526" s="1106" t="s">
        <v>37</v>
      </c>
      <c r="V526" s="1106" t="s">
        <v>1260</v>
      </c>
      <c r="W526" s="1116">
        <v>45435</v>
      </c>
      <c r="X526" s="1116">
        <v>47262</v>
      </c>
      <c r="Y526" s="1106" t="s">
        <v>5719</v>
      </c>
      <c r="Z526" s="1106" t="s">
        <v>5720</v>
      </c>
      <c r="AA526" s="1116">
        <v>43978</v>
      </c>
      <c r="AB526" s="465">
        <v>45418</v>
      </c>
      <c r="AC526" s="1111" t="s">
        <v>4163</v>
      </c>
      <c r="AD526" s="1114">
        <v>42933</v>
      </c>
    </row>
    <row r="527" spans="1:30" ht="15.75" customHeight="1">
      <c r="A527" s="1106" t="s">
        <v>10</v>
      </c>
      <c r="B527" s="1106" t="s">
        <v>11</v>
      </c>
      <c r="C527" s="1106" t="s">
        <v>176</v>
      </c>
      <c r="D527" s="1106" t="s">
        <v>374</v>
      </c>
      <c r="E527" s="1106" t="s">
        <v>3756</v>
      </c>
      <c r="F527" s="1107" t="str">
        <f t="array" ref="F527">IFERROR(INDEX(UIID!$K$2:$K1956, MATCH(CONCATENATE(B527,D527,G527,J527), UIID!$B$2:$B1956&amp;UIID!$D$2:$D1956&amp;UIID!$G$2:$G1956&amp;UIID!$H$2:$H1956, 0),), "Not Found")</f>
        <v>0722-0054</v>
      </c>
      <c r="G527" s="1108" t="s">
        <v>3783</v>
      </c>
      <c r="H527" s="1106"/>
      <c r="I527" s="1106" t="s">
        <v>5717</v>
      </c>
      <c r="J527" s="1106" t="s">
        <v>1252</v>
      </c>
      <c r="K527" s="1106">
        <v>10.3253692222853</v>
      </c>
      <c r="L527" s="1106">
        <v>123.953133109668</v>
      </c>
      <c r="M527" s="1106" t="s">
        <v>1253</v>
      </c>
      <c r="N527" s="1106" t="s">
        <v>5718</v>
      </c>
      <c r="O527" s="1106" t="s">
        <v>15</v>
      </c>
      <c r="P527" s="1106" t="s">
        <v>525</v>
      </c>
      <c r="Q527" s="1106" t="s">
        <v>35</v>
      </c>
      <c r="R527" s="1106" t="s">
        <v>32</v>
      </c>
      <c r="S527" s="1106" t="s">
        <v>1008</v>
      </c>
      <c r="T527" s="1106" t="s">
        <v>4164</v>
      </c>
      <c r="U527" s="1106" t="s">
        <v>1009</v>
      </c>
      <c r="V527" s="1106" t="s">
        <v>1261</v>
      </c>
      <c r="W527" s="1116">
        <v>45435</v>
      </c>
      <c r="X527" s="1116">
        <v>47262</v>
      </c>
      <c r="Y527" s="1106" t="s">
        <v>5721</v>
      </c>
      <c r="Z527" s="1106" t="s">
        <v>5722</v>
      </c>
      <c r="AA527" s="1106" t="s">
        <v>5723</v>
      </c>
      <c r="AB527" s="465">
        <v>45418</v>
      </c>
      <c r="AC527" s="1111" t="s">
        <v>4163</v>
      </c>
      <c r="AD527" s="1114">
        <v>42874</v>
      </c>
    </row>
    <row r="528" spans="1:30" ht="15.75" customHeight="1">
      <c r="A528" s="1106" t="s">
        <v>10</v>
      </c>
      <c r="B528" s="1106" t="s">
        <v>11</v>
      </c>
      <c r="C528" s="1106" t="s">
        <v>28</v>
      </c>
      <c r="D528" s="1106" t="s">
        <v>13</v>
      </c>
      <c r="E528" s="1106" t="s">
        <v>3756</v>
      </c>
      <c r="F528" s="1107" t="str">
        <f t="array" ref="F528">IFERROR(INDEX(UIID!$K$2:$K1956, MATCH(CONCATENATE(B528,D528,G528,J528), UIID!$B$2:$B1956&amp;UIID!$D$2:$D1956&amp;UIID!$G$2:$G1956&amp;UIID!$H$2:$H1956, 0),), "Not Found")</f>
        <v>0722-0021</v>
      </c>
      <c r="G528" s="1106" t="s">
        <v>1262</v>
      </c>
      <c r="H528" s="1106"/>
      <c r="I528" s="1106" t="s">
        <v>5717</v>
      </c>
      <c r="J528" s="1106" t="s">
        <v>1263</v>
      </c>
      <c r="K528" s="1106">
        <v>10.350265075567901</v>
      </c>
      <c r="L528" s="1106">
        <v>123.944334037445</v>
      </c>
      <c r="M528" s="1106" t="s">
        <v>1264</v>
      </c>
      <c r="N528" s="1106" t="s">
        <v>5718</v>
      </c>
      <c r="O528" s="1106" t="s">
        <v>15</v>
      </c>
      <c r="P528" s="1106" t="s">
        <v>525</v>
      </c>
      <c r="Q528" s="1106" t="s">
        <v>35</v>
      </c>
      <c r="R528" s="1106" t="s">
        <v>117</v>
      </c>
      <c r="S528" s="1106" t="s">
        <v>118</v>
      </c>
      <c r="T528" s="1106" t="s">
        <v>4164</v>
      </c>
      <c r="U528" s="1106" t="s">
        <v>119</v>
      </c>
      <c r="V528" s="1106">
        <v>907022096</v>
      </c>
      <c r="W528" s="1116">
        <v>45440</v>
      </c>
      <c r="X528" s="1116">
        <v>47267</v>
      </c>
      <c r="Y528" s="1106" t="s">
        <v>4283</v>
      </c>
      <c r="Z528" s="1106" t="s">
        <v>4283</v>
      </c>
      <c r="AA528" s="1106" t="s">
        <v>4283</v>
      </c>
      <c r="AB528" s="465">
        <v>45546</v>
      </c>
      <c r="AC528" s="1111" t="s">
        <v>4163</v>
      </c>
      <c r="AD528" s="1114">
        <v>39994</v>
      </c>
    </row>
    <row r="529" spans="1:30" ht="15.75" customHeight="1">
      <c r="A529" s="1106" t="s">
        <v>10</v>
      </c>
      <c r="B529" s="1106" t="s">
        <v>11</v>
      </c>
      <c r="C529" s="1106" t="s">
        <v>50</v>
      </c>
      <c r="D529" s="1106" t="s">
        <v>13</v>
      </c>
      <c r="E529" s="1106" t="s">
        <v>3756</v>
      </c>
      <c r="F529" s="1107" t="str">
        <f t="array" ref="F529">IFERROR(INDEX(UIID!$K$2:$K1956, MATCH(CONCATENATE(B529,D529,G529,J529), UIID!$B$2:$B1956&amp;UIID!$D$2:$D1956&amp;UIID!$G$2:$G1956&amp;UIID!$H$2:$H1956, 0),), "Not Found")</f>
        <v>0722-0043</v>
      </c>
      <c r="G529" s="1106" t="s">
        <v>1265</v>
      </c>
      <c r="H529" s="1106"/>
      <c r="I529" s="1106" t="s">
        <v>5724</v>
      </c>
      <c r="J529" s="1106" t="s">
        <v>1266</v>
      </c>
      <c r="K529" s="1106">
        <v>10.2972588105629</v>
      </c>
      <c r="L529" s="1106">
        <v>123.896642536654</v>
      </c>
      <c r="M529" s="1106" t="s">
        <v>1267</v>
      </c>
      <c r="N529" s="1106" t="s">
        <v>5725</v>
      </c>
      <c r="O529" s="1106" t="s">
        <v>15</v>
      </c>
      <c r="P529" s="1106" t="s">
        <v>525</v>
      </c>
      <c r="Q529" s="1106" t="s">
        <v>35</v>
      </c>
      <c r="R529" s="1106" t="s">
        <v>272</v>
      </c>
      <c r="S529" s="1106" t="s">
        <v>2649</v>
      </c>
      <c r="T529" s="1106" t="s">
        <v>4306</v>
      </c>
      <c r="U529" s="1106" t="s">
        <v>366</v>
      </c>
      <c r="V529" s="1106">
        <v>201307022014</v>
      </c>
      <c r="W529" s="1116">
        <v>45021</v>
      </c>
      <c r="X529" s="1116">
        <v>46854</v>
      </c>
      <c r="Y529" s="1106" t="s">
        <v>4283</v>
      </c>
      <c r="Z529" s="1106" t="s">
        <v>4283</v>
      </c>
      <c r="AA529" s="1106" t="s">
        <v>4283</v>
      </c>
      <c r="AB529" s="465">
        <v>45469</v>
      </c>
      <c r="AC529" s="1111" t="s">
        <v>4163</v>
      </c>
      <c r="AD529" s="1121"/>
    </row>
    <row r="530" spans="1:30" ht="15.75" customHeight="1">
      <c r="A530" s="1106" t="s">
        <v>10</v>
      </c>
      <c r="B530" s="1106" t="s">
        <v>11</v>
      </c>
      <c r="C530" s="1106" t="s">
        <v>50</v>
      </c>
      <c r="D530" s="1106" t="s">
        <v>13</v>
      </c>
      <c r="E530" s="1106" t="s">
        <v>3756</v>
      </c>
      <c r="F530" s="1107" t="str">
        <f t="array" ref="F530">IFERROR(INDEX(UIID!$K$2:$K1956, MATCH(CONCATENATE(B530,D530,G530,J530), UIID!$B$2:$B1956&amp;UIID!$D$2:$D1956&amp;UIID!$G$2:$G1956&amp;UIID!$H$2:$H1956, 0),), "Not Found")</f>
        <v>0722-0043</v>
      </c>
      <c r="G530" s="1106" t="s">
        <v>1265</v>
      </c>
      <c r="H530" s="1106"/>
      <c r="I530" s="1106" t="s">
        <v>5724</v>
      </c>
      <c r="J530" s="1106" t="s">
        <v>1266</v>
      </c>
      <c r="K530" s="1106">
        <v>10.2972588105629</v>
      </c>
      <c r="L530" s="1106">
        <v>123.896642536654</v>
      </c>
      <c r="M530" s="1106" t="s">
        <v>1267</v>
      </c>
      <c r="N530" s="1106" t="s">
        <v>5725</v>
      </c>
      <c r="O530" s="1106" t="s">
        <v>15</v>
      </c>
      <c r="P530" s="1106" t="s">
        <v>525</v>
      </c>
      <c r="Q530" s="1106" t="s">
        <v>35</v>
      </c>
      <c r="R530" s="1106" t="s">
        <v>32</v>
      </c>
      <c r="S530" s="1106" t="s">
        <v>33</v>
      </c>
      <c r="T530" s="1106" t="s">
        <v>4164</v>
      </c>
      <c r="U530" s="1106" t="s">
        <v>34</v>
      </c>
      <c r="V530" s="1106">
        <v>201507022013</v>
      </c>
      <c r="W530" s="1116">
        <v>45436</v>
      </c>
      <c r="X530" s="1116">
        <v>47265</v>
      </c>
      <c r="Y530" s="1106" t="s">
        <v>4283</v>
      </c>
      <c r="Z530" s="1106" t="s">
        <v>4283</v>
      </c>
      <c r="AA530" s="1106" t="s">
        <v>4283</v>
      </c>
      <c r="AB530" s="465">
        <v>45469</v>
      </c>
      <c r="AC530" s="1111" t="s">
        <v>4163</v>
      </c>
      <c r="AD530" s="1121"/>
    </row>
    <row r="531" spans="1:30" ht="15.75" customHeight="1">
      <c r="A531" s="1106" t="s">
        <v>10</v>
      </c>
      <c r="B531" s="1106" t="s">
        <v>11</v>
      </c>
      <c r="C531" s="1106" t="s">
        <v>50</v>
      </c>
      <c r="D531" s="1106" t="s">
        <v>13</v>
      </c>
      <c r="E531" s="1106" t="s">
        <v>3756</v>
      </c>
      <c r="F531" s="1107" t="str">
        <f t="array" ref="F531">IFERROR(INDEX(UIID!$K$2:$K1956, MATCH(CONCATENATE(B531,D531,G531,J531), UIID!$B$2:$B1956&amp;UIID!$D$2:$D1956&amp;UIID!$G$2:$G1956&amp;UIID!$H$2:$H1956, 0),), "Not Found")</f>
        <v>0722-0043</v>
      </c>
      <c r="G531" s="1106" t="s">
        <v>1265</v>
      </c>
      <c r="H531" s="1106"/>
      <c r="I531" s="1106" t="s">
        <v>5724</v>
      </c>
      <c r="J531" s="1106" t="s">
        <v>1266</v>
      </c>
      <c r="K531" s="1106">
        <v>10.2972588105629</v>
      </c>
      <c r="L531" s="1106">
        <v>123.896642536654</v>
      </c>
      <c r="M531" s="1106" t="s">
        <v>1267</v>
      </c>
      <c r="N531" s="1106" t="s">
        <v>5725</v>
      </c>
      <c r="O531" s="1106" t="s">
        <v>15</v>
      </c>
      <c r="P531" s="1106" t="s">
        <v>525</v>
      </c>
      <c r="Q531" s="1106" t="s">
        <v>35</v>
      </c>
      <c r="R531" s="1106" t="s">
        <v>32</v>
      </c>
      <c r="S531" s="1106" t="s">
        <v>36</v>
      </c>
      <c r="T531" s="1106" t="s">
        <v>4164</v>
      </c>
      <c r="U531" s="1106" t="s">
        <v>91</v>
      </c>
      <c r="V531" s="1106" t="s">
        <v>1271</v>
      </c>
      <c r="W531" s="1116">
        <v>45436</v>
      </c>
      <c r="X531" s="1116">
        <v>47265</v>
      </c>
      <c r="Y531" s="1106" t="s">
        <v>5727</v>
      </c>
      <c r="Z531" s="1106" t="s">
        <v>4283</v>
      </c>
      <c r="AA531" s="1106" t="s">
        <v>4283</v>
      </c>
      <c r="AB531" s="465">
        <v>45469</v>
      </c>
      <c r="AC531" s="1111" t="s">
        <v>4163</v>
      </c>
      <c r="AD531" s="1121"/>
    </row>
    <row r="532" spans="1:30" ht="15.75" customHeight="1">
      <c r="A532" s="1106" t="s">
        <v>10</v>
      </c>
      <c r="B532" s="1106" t="s">
        <v>11</v>
      </c>
      <c r="C532" s="1106" t="s">
        <v>50</v>
      </c>
      <c r="D532" s="1106" t="s">
        <v>13</v>
      </c>
      <c r="E532" s="1106" t="s">
        <v>3756</v>
      </c>
      <c r="F532" s="1107" t="str">
        <f t="array" ref="F532">IFERROR(INDEX(UIID!$K$2:$K1956, MATCH(CONCATENATE(B532,D532,G532,J532), UIID!$B$2:$B1956&amp;UIID!$D$2:$D1956&amp;UIID!$G$2:$G1956&amp;UIID!$H$2:$H1956, 0),), "Not Found")</f>
        <v>0722-0166</v>
      </c>
      <c r="G532" s="1120" t="s">
        <v>3510</v>
      </c>
      <c r="H532" s="1106" t="s">
        <v>1272</v>
      </c>
      <c r="I532" s="1106" t="s">
        <v>5717</v>
      </c>
      <c r="J532" s="1106" t="s">
        <v>1273</v>
      </c>
      <c r="K532" s="1106">
        <v>10.2878018563352</v>
      </c>
      <c r="L532" s="1106">
        <v>123.877777229196</v>
      </c>
      <c r="M532" s="1106" t="s">
        <v>1274</v>
      </c>
      <c r="N532" s="1106"/>
      <c r="O532" s="1106" t="s">
        <v>15</v>
      </c>
      <c r="P532" s="1106" t="s">
        <v>16</v>
      </c>
      <c r="Q532" s="1106" t="s">
        <v>35</v>
      </c>
      <c r="R532" s="1106" t="s">
        <v>922</v>
      </c>
      <c r="S532" s="1106" t="s">
        <v>923</v>
      </c>
      <c r="T532" s="1106" t="s">
        <v>4164</v>
      </c>
      <c r="U532" s="1106" t="s">
        <v>232</v>
      </c>
      <c r="V532" s="1106" t="s">
        <v>1275</v>
      </c>
      <c r="W532" s="1116">
        <v>45351</v>
      </c>
      <c r="X532" s="1116">
        <v>47178</v>
      </c>
      <c r="Y532" s="1106" t="s">
        <v>5728</v>
      </c>
      <c r="Z532" s="1106" t="s">
        <v>4283</v>
      </c>
      <c r="AA532" s="1106" t="s">
        <v>4283</v>
      </c>
      <c r="AB532" s="465">
        <v>45467</v>
      </c>
      <c r="AC532" s="1111" t="s">
        <v>4163</v>
      </c>
      <c r="AD532" s="1114">
        <v>42769</v>
      </c>
    </row>
    <row r="533" spans="1:30" ht="15.75" customHeight="1">
      <c r="A533" s="1106" t="s">
        <v>10</v>
      </c>
      <c r="B533" s="1106" t="s">
        <v>11</v>
      </c>
      <c r="C533" s="1106" t="s">
        <v>28</v>
      </c>
      <c r="D533" s="1106" t="s">
        <v>13</v>
      </c>
      <c r="E533" s="1106" t="s">
        <v>3756</v>
      </c>
      <c r="F533" s="1107" t="str">
        <f t="array" ref="F533">IFERROR(INDEX(UIID!$K$2:$K1956, MATCH(CONCATENATE(B533,D533,G533,J533), UIID!$B$2:$B1956&amp;UIID!$D$2:$D1956&amp;UIID!$G$2:$G1956&amp;UIID!$H$2:$H1956, 0),), "Not Found")</f>
        <v>0722-0160</v>
      </c>
      <c r="G533" s="1106" t="s">
        <v>1276</v>
      </c>
      <c r="H533" s="1106"/>
      <c r="I533" s="1106"/>
      <c r="J533" s="1106" t="s">
        <v>13</v>
      </c>
      <c r="K533" s="313">
        <v>10.3032803026952</v>
      </c>
      <c r="L533" s="313">
        <v>123.898429404078</v>
      </c>
      <c r="M533" s="1106" t="s">
        <v>1277</v>
      </c>
      <c r="N533" s="1106"/>
      <c r="O533" s="1106" t="s">
        <v>15</v>
      </c>
      <c r="P533" s="1106" t="s">
        <v>16</v>
      </c>
      <c r="Q533" s="1106" t="s">
        <v>35</v>
      </c>
      <c r="R533" s="1106" t="s">
        <v>2230</v>
      </c>
      <c r="S533" s="1106" t="s">
        <v>161</v>
      </c>
      <c r="T533" s="1106" t="s">
        <v>4157</v>
      </c>
      <c r="U533" s="1106" t="s">
        <v>1278</v>
      </c>
      <c r="V533" s="1106" t="s">
        <v>1279</v>
      </c>
      <c r="W533" s="1116">
        <v>45316</v>
      </c>
      <c r="X533" s="1116">
        <v>47144</v>
      </c>
      <c r="Y533" s="1106" t="s">
        <v>4283</v>
      </c>
      <c r="Z533" s="1106" t="s">
        <v>4283</v>
      </c>
      <c r="AA533" s="1106" t="s">
        <v>4283</v>
      </c>
      <c r="AB533" s="462"/>
      <c r="AC533" s="1111"/>
      <c r="AD533" s="1114">
        <v>42517</v>
      </c>
    </row>
    <row r="534" spans="1:30" ht="15.75" customHeight="1">
      <c r="A534" s="1106" t="s">
        <v>10</v>
      </c>
      <c r="B534" s="1106" t="s">
        <v>11</v>
      </c>
      <c r="C534" s="1106" t="s">
        <v>50</v>
      </c>
      <c r="D534" s="1106" t="s">
        <v>13</v>
      </c>
      <c r="E534" s="1106" t="s">
        <v>3756</v>
      </c>
      <c r="F534" s="1107" t="str">
        <f t="array" ref="F534">IFERROR(INDEX(UIID!$K$2:$K1956, MATCH(CONCATENATE(B534,D534,G534,J534), UIID!$B$2:$B1956&amp;UIID!$D$2:$D1956&amp;UIID!$G$2:$G1956&amp;UIID!$H$2:$H1956, 0),), "Not Found")</f>
        <v>0722-0034</v>
      </c>
      <c r="G534" s="1108" t="s">
        <v>3774</v>
      </c>
      <c r="H534" s="1106"/>
      <c r="I534" s="1106" t="s">
        <v>5729</v>
      </c>
      <c r="J534" s="1106" t="s">
        <v>1281</v>
      </c>
      <c r="K534" s="1106">
        <v>10.2901763590325</v>
      </c>
      <c r="L534" s="1106">
        <v>123.861858807818</v>
      </c>
      <c r="M534" s="1106" t="s">
        <v>1282</v>
      </c>
      <c r="N534" s="1106" t="s">
        <v>5730</v>
      </c>
      <c r="O534" s="1106" t="s">
        <v>15</v>
      </c>
      <c r="P534" s="1106" t="s">
        <v>525</v>
      </c>
      <c r="Q534" s="1106" t="s">
        <v>35</v>
      </c>
      <c r="R534" s="1106" t="s">
        <v>143</v>
      </c>
      <c r="S534" s="1106" t="s">
        <v>144</v>
      </c>
      <c r="T534" s="1106" t="s">
        <v>4164</v>
      </c>
      <c r="U534" s="1106" t="s">
        <v>308</v>
      </c>
      <c r="V534" s="1106">
        <v>1107023182</v>
      </c>
      <c r="W534" s="1116">
        <v>45316</v>
      </c>
      <c r="X534" s="1116">
        <v>47144</v>
      </c>
      <c r="Y534" s="1106" t="s">
        <v>4283</v>
      </c>
      <c r="Z534" s="1106" t="s">
        <v>4283</v>
      </c>
      <c r="AA534" s="1106" t="s">
        <v>4283</v>
      </c>
      <c r="AB534" s="465">
        <v>45567</v>
      </c>
      <c r="AC534" s="1111" t="s">
        <v>4163</v>
      </c>
      <c r="AD534" s="1114">
        <v>40841</v>
      </c>
    </row>
    <row r="535" spans="1:30" ht="15.75" customHeight="1">
      <c r="A535" s="1106" t="s">
        <v>10</v>
      </c>
      <c r="B535" s="1106" t="s">
        <v>11</v>
      </c>
      <c r="C535" s="1106" t="s">
        <v>50</v>
      </c>
      <c r="D535" s="1106" t="s">
        <v>13</v>
      </c>
      <c r="E535" s="1106" t="s">
        <v>3756</v>
      </c>
      <c r="F535" s="1107" t="str">
        <f t="array" ref="F535">IFERROR(INDEX(UIID!$K$2:$K1956, MATCH(CONCATENATE(B535,D535,G535,J535), UIID!$B$2:$B1956&amp;UIID!$D$2:$D1956&amp;UIID!$G$2:$G1956&amp;UIID!$H$2:$H1956, 0),), "Not Found")</f>
        <v>0722-0034</v>
      </c>
      <c r="G535" s="1108" t="s">
        <v>3774</v>
      </c>
      <c r="H535" s="1106"/>
      <c r="I535" s="1106" t="s">
        <v>5729</v>
      </c>
      <c r="J535" s="1106" t="s">
        <v>1281</v>
      </c>
      <c r="K535" s="1106">
        <v>10.2901763590325</v>
      </c>
      <c r="L535" s="1106">
        <v>123.861858807818</v>
      </c>
      <c r="M535" s="1106" t="s">
        <v>1282</v>
      </c>
      <c r="N535" s="1106" t="s">
        <v>5730</v>
      </c>
      <c r="O535" s="1106" t="s">
        <v>15</v>
      </c>
      <c r="P535" s="1106" t="s">
        <v>525</v>
      </c>
      <c r="Q535" s="1106" t="s">
        <v>35</v>
      </c>
      <c r="R535" s="1106" t="s">
        <v>32</v>
      </c>
      <c r="S535" s="1106" t="s">
        <v>39</v>
      </c>
      <c r="T535" s="1106" t="s">
        <v>4164</v>
      </c>
      <c r="U535" s="1106" t="s">
        <v>40</v>
      </c>
      <c r="V535" s="1106">
        <v>1207022008</v>
      </c>
      <c r="W535" s="1116">
        <v>45316</v>
      </c>
      <c r="X535" s="1116">
        <v>47144</v>
      </c>
      <c r="Y535" s="1106" t="s">
        <v>4283</v>
      </c>
      <c r="Z535" s="1106" t="s">
        <v>4283</v>
      </c>
      <c r="AA535" s="1106" t="s">
        <v>4283</v>
      </c>
      <c r="AB535" s="462"/>
      <c r="AC535" s="1111"/>
      <c r="AD535" s="1114">
        <v>40918</v>
      </c>
    </row>
    <row r="536" spans="1:30" ht="15.75" customHeight="1">
      <c r="A536" s="1106" t="s">
        <v>10</v>
      </c>
      <c r="B536" s="1106" t="s">
        <v>11</v>
      </c>
      <c r="C536" s="1106" t="s">
        <v>50</v>
      </c>
      <c r="D536" s="1106" t="s">
        <v>13</v>
      </c>
      <c r="E536" s="1106" t="s">
        <v>3756</v>
      </c>
      <c r="F536" s="1107" t="str">
        <f t="array" ref="F536">IFERROR(INDEX(UIID!$K$2:$K1956, MATCH(CONCATENATE(B536,D536,G536,J536), UIID!$B$2:$B1956&amp;UIID!$D$2:$D1956&amp;UIID!$G$2:$G1956&amp;UIID!$H$2:$H1956, 0),), "Not Found")</f>
        <v>0722-0034</v>
      </c>
      <c r="G536" s="1108" t="s">
        <v>3774</v>
      </c>
      <c r="H536" s="1106"/>
      <c r="I536" s="1106" t="s">
        <v>5729</v>
      </c>
      <c r="J536" s="1106" t="s">
        <v>1281</v>
      </c>
      <c r="K536" s="1106">
        <v>10.2901763590325</v>
      </c>
      <c r="L536" s="1106">
        <v>123.861858807818</v>
      </c>
      <c r="M536" s="1106" t="s">
        <v>1282</v>
      </c>
      <c r="N536" s="1106" t="s">
        <v>5730</v>
      </c>
      <c r="O536" s="1106" t="s">
        <v>15</v>
      </c>
      <c r="P536" s="1106" t="s">
        <v>525</v>
      </c>
      <c r="Q536" s="1106" t="s">
        <v>35</v>
      </c>
      <c r="R536" s="1106" t="s">
        <v>272</v>
      </c>
      <c r="S536" s="1106" t="s">
        <v>2649</v>
      </c>
      <c r="T536" s="1106" t="s">
        <v>4306</v>
      </c>
      <c r="U536" s="1106" t="s">
        <v>366</v>
      </c>
      <c r="V536" s="1119" t="s">
        <v>1283</v>
      </c>
      <c r="W536" s="1116">
        <v>45014</v>
      </c>
      <c r="X536" s="1116">
        <v>46842</v>
      </c>
      <c r="Y536" s="1106" t="s">
        <v>4283</v>
      </c>
      <c r="Z536" s="1106" t="s">
        <v>4283</v>
      </c>
      <c r="AA536" s="1106" t="s">
        <v>4283</v>
      </c>
      <c r="AB536" s="465">
        <v>45762</v>
      </c>
      <c r="AC536" s="1111" t="s">
        <v>4163</v>
      </c>
      <c r="AD536" s="1114">
        <v>41198</v>
      </c>
    </row>
    <row r="537" spans="1:30" ht="15.75" customHeight="1">
      <c r="A537" s="1106" t="s">
        <v>10</v>
      </c>
      <c r="B537" s="1106" t="s">
        <v>11</v>
      </c>
      <c r="C537" s="1106" t="s">
        <v>50</v>
      </c>
      <c r="D537" s="1106" t="s">
        <v>13</v>
      </c>
      <c r="E537" s="1106" t="s">
        <v>3756</v>
      </c>
      <c r="F537" s="1107" t="str">
        <f t="array" ref="F537">IFERROR(INDEX(UIID!$K$2:$K1956, MATCH(CONCATENATE(B537,D537,G537,J537), UIID!$B$2:$B1956&amp;UIID!$D$2:$D1956&amp;UIID!$G$2:$G1956&amp;UIID!$H$2:$H1956, 0),), "Not Found")</f>
        <v>0722-0034</v>
      </c>
      <c r="G537" s="1108" t="s">
        <v>3774</v>
      </c>
      <c r="H537" s="1106"/>
      <c r="I537" s="1106" t="s">
        <v>5729</v>
      </c>
      <c r="J537" s="1106" t="s">
        <v>1281</v>
      </c>
      <c r="K537" s="1106">
        <v>10.2901763590325</v>
      </c>
      <c r="L537" s="1106">
        <v>123.861858807818</v>
      </c>
      <c r="M537" s="1106" t="s">
        <v>1282</v>
      </c>
      <c r="N537" s="1106" t="s">
        <v>5730</v>
      </c>
      <c r="O537" s="1106" t="s">
        <v>15</v>
      </c>
      <c r="P537" s="1106" t="s">
        <v>525</v>
      </c>
      <c r="Q537" s="1106" t="s">
        <v>35</v>
      </c>
      <c r="R537" s="1106" t="s">
        <v>2230</v>
      </c>
      <c r="S537" s="1106" t="s">
        <v>161</v>
      </c>
      <c r="T537" s="1106" t="s">
        <v>4157</v>
      </c>
      <c r="U537" s="1106" t="s">
        <v>162</v>
      </c>
      <c r="V537" s="1106">
        <v>201407023062</v>
      </c>
      <c r="W537" s="1116">
        <v>45316</v>
      </c>
      <c r="X537" s="1116">
        <v>47144</v>
      </c>
      <c r="Y537" s="1106" t="s">
        <v>4283</v>
      </c>
      <c r="Z537" s="1106" t="s">
        <v>4283</v>
      </c>
      <c r="AA537" s="1106" t="s">
        <v>4283</v>
      </c>
      <c r="AB537" s="462"/>
      <c r="AC537" s="1111"/>
      <c r="AD537" s="1114">
        <v>41732</v>
      </c>
    </row>
    <row r="538" spans="1:30" ht="15.75" customHeight="1">
      <c r="A538" s="1106" t="s">
        <v>10</v>
      </c>
      <c r="B538" s="313" t="s">
        <v>11</v>
      </c>
      <c r="C538" s="1106" t="s">
        <v>50</v>
      </c>
      <c r="D538" s="313" t="s">
        <v>13</v>
      </c>
      <c r="E538" s="313" t="s">
        <v>3756</v>
      </c>
      <c r="F538" s="1107" t="str">
        <f t="array" ref="F538">IFERROR(INDEX(UIID!$K$2:$K1956, MATCH(CONCATENATE(B538,D538,G538,J538), UIID!$B$2:$B1956&amp;UIID!$D$2:$D1956&amp;UIID!$G$2:$G1956&amp;UIID!$H$2:$H1956, 0),), "Not Found")</f>
        <v>0722-0034</v>
      </c>
      <c r="G538" s="1108" t="s">
        <v>3774</v>
      </c>
      <c r="H538" s="313"/>
      <c r="I538" s="1106" t="s">
        <v>5729</v>
      </c>
      <c r="J538" s="313" t="s">
        <v>1281</v>
      </c>
      <c r="K538" s="313">
        <v>10.2901763590325</v>
      </c>
      <c r="L538" s="313">
        <v>123.861858807818</v>
      </c>
      <c r="M538" s="313" t="s">
        <v>1282</v>
      </c>
      <c r="N538" s="1106" t="s">
        <v>5730</v>
      </c>
      <c r="O538" s="313" t="s">
        <v>15</v>
      </c>
      <c r="P538" s="313" t="s">
        <v>525</v>
      </c>
      <c r="Q538" s="313" t="s">
        <v>35</v>
      </c>
      <c r="R538" s="313" t="s">
        <v>107</v>
      </c>
      <c r="S538" s="313" t="s">
        <v>1142</v>
      </c>
      <c r="T538" s="313" t="s">
        <v>4164</v>
      </c>
      <c r="U538" s="313" t="s">
        <v>709</v>
      </c>
      <c r="V538" s="313">
        <v>201507022034</v>
      </c>
      <c r="W538" s="455">
        <v>45316</v>
      </c>
      <c r="X538" s="1116">
        <v>47144</v>
      </c>
      <c r="Y538" s="313" t="s">
        <v>4283</v>
      </c>
      <c r="Z538" s="313" t="s">
        <v>4283</v>
      </c>
      <c r="AA538" s="313" t="s">
        <v>4283</v>
      </c>
      <c r="AB538" s="465">
        <v>45567</v>
      </c>
      <c r="AC538" s="461" t="s">
        <v>4163</v>
      </c>
      <c r="AD538" s="1114">
        <v>42067</v>
      </c>
    </row>
    <row r="539" spans="1:30" ht="15.75" customHeight="1">
      <c r="A539" s="1106" t="s">
        <v>10</v>
      </c>
      <c r="B539" s="313" t="s">
        <v>11</v>
      </c>
      <c r="C539" s="1106" t="s">
        <v>50</v>
      </c>
      <c r="D539" s="313" t="s">
        <v>13</v>
      </c>
      <c r="E539" s="313" t="s">
        <v>3756</v>
      </c>
      <c r="F539" s="1107" t="str">
        <f t="array" ref="F539">IFERROR(INDEX(UIID!$K$2:$K1956, MATCH(CONCATENATE(B539,D539,G539,J539), UIID!$B$2:$B1956&amp;UIID!$D$2:$D1956&amp;UIID!$G$2:$G1956&amp;UIID!$H$2:$H1956, 0),), "Not Found")</f>
        <v>0722-0034</v>
      </c>
      <c r="G539" s="1108" t="s">
        <v>3774</v>
      </c>
      <c r="H539" s="313"/>
      <c r="I539" s="1106" t="s">
        <v>5729</v>
      </c>
      <c r="J539" s="313" t="s">
        <v>1281</v>
      </c>
      <c r="K539" s="313">
        <v>10.2901763590325</v>
      </c>
      <c r="L539" s="313">
        <v>123.861858807818</v>
      </c>
      <c r="M539" s="313" t="s">
        <v>1282</v>
      </c>
      <c r="N539" s="1106" t="s">
        <v>5730</v>
      </c>
      <c r="O539" s="313" t="s">
        <v>15</v>
      </c>
      <c r="P539" s="313" t="s">
        <v>525</v>
      </c>
      <c r="Q539" s="313" t="s">
        <v>35</v>
      </c>
      <c r="R539" s="313" t="s">
        <v>87</v>
      </c>
      <c r="S539" s="313" t="s">
        <v>434</v>
      </c>
      <c r="T539" s="313" t="s">
        <v>4164</v>
      </c>
      <c r="U539" s="313" t="s">
        <v>1139</v>
      </c>
      <c r="V539" s="313" t="s">
        <v>1284</v>
      </c>
      <c r="W539" s="455">
        <v>45316</v>
      </c>
      <c r="X539" s="1116">
        <v>47144</v>
      </c>
      <c r="Y539" s="313" t="s">
        <v>4283</v>
      </c>
      <c r="Z539" s="313" t="s">
        <v>4283</v>
      </c>
      <c r="AA539" s="313" t="s">
        <v>4283</v>
      </c>
      <c r="AB539" s="462"/>
      <c r="AC539" s="461"/>
      <c r="AD539" s="1114">
        <v>42636</v>
      </c>
    </row>
    <row r="540" spans="1:30" ht="15.75" customHeight="1">
      <c r="A540" s="1106" t="s">
        <v>10</v>
      </c>
      <c r="B540" s="313" t="s">
        <v>11</v>
      </c>
      <c r="C540" s="1106" t="s">
        <v>50</v>
      </c>
      <c r="D540" s="313" t="s">
        <v>13</v>
      </c>
      <c r="E540" s="313" t="s">
        <v>3756</v>
      </c>
      <c r="F540" s="1107" t="str">
        <f t="array" ref="F540">IFERROR(INDEX(UIID!$K$2:$K1956, MATCH(CONCATENATE(B540,D540,G540,J540), UIID!$B$2:$B1956&amp;UIID!$D$2:$D1956&amp;UIID!$G$2:$G1956&amp;UIID!$H$2:$H1956, 0),), "Not Found")</f>
        <v>0722-0034</v>
      </c>
      <c r="G540" s="1108" t="s">
        <v>3774</v>
      </c>
      <c r="H540" s="313"/>
      <c r="I540" s="1106" t="s">
        <v>5729</v>
      </c>
      <c r="J540" s="313" t="s">
        <v>1281</v>
      </c>
      <c r="K540" s="313">
        <v>10.2901763590325</v>
      </c>
      <c r="L540" s="313">
        <v>123.861858807818</v>
      </c>
      <c r="M540" s="313" t="s">
        <v>1282</v>
      </c>
      <c r="N540" s="1106" t="s">
        <v>5730</v>
      </c>
      <c r="O540" s="313" t="s">
        <v>15</v>
      </c>
      <c r="P540" s="313" t="s">
        <v>525</v>
      </c>
      <c r="Q540" s="313" t="s">
        <v>35</v>
      </c>
      <c r="R540" s="1106" t="s">
        <v>32</v>
      </c>
      <c r="S540" s="313" t="s">
        <v>33</v>
      </c>
      <c r="T540" s="313" t="s">
        <v>4164</v>
      </c>
      <c r="U540" s="313" t="s">
        <v>34</v>
      </c>
      <c r="V540" s="313" t="s">
        <v>1285</v>
      </c>
      <c r="W540" s="455">
        <v>45316</v>
      </c>
      <c r="X540" s="1116">
        <v>47144</v>
      </c>
      <c r="Y540" s="313" t="s">
        <v>4283</v>
      </c>
      <c r="Z540" s="313" t="s">
        <v>4283</v>
      </c>
      <c r="AA540" s="313" t="s">
        <v>4283</v>
      </c>
      <c r="AB540" s="462"/>
      <c r="AC540" s="461"/>
      <c r="AD540" s="1114">
        <v>42654</v>
      </c>
    </row>
    <row r="541" spans="1:30" ht="15.75" customHeight="1">
      <c r="A541" s="1106" t="s">
        <v>10</v>
      </c>
      <c r="B541" s="313" t="s">
        <v>11</v>
      </c>
      <c r="C541" s="1106" t="s">
        <v>50</v>
      </c>
      <c r="D541" s="313" t="s">
        <v>13</v>
      </c>
      <c r="E541" s="313" t="s">
        <v>3756</v>
      </c>
      <c r="F541" s="1107" t="str">
        <f t="array" ref="F541">IFERROR(INDEX(UIID!$K$2:$K1956, MATCH(CONCATENATE(B541,D541,G541,J541), UIID!$B$2:$B1956&amp;UIID!$D$2:$D1956&amp;UIID!$G$2:$G1956&amp;UIID!$H$2:$H1956, 0),), "Not Found")</f>
        <v>0722-0034</v>
      </c>
      <c r="G541" s="1108" t="s">
        <v>3774</v>
      </c>
      <c r="H541" s="313"/>
      <c r="I541" s="1106" t="s">
        <v>5729</v>
      </c>
      <c r="J541" s="313" t="s">
        <v>1281</v>
      </c>
      <c r="K541" s="313">
        <v>10.2901763590325</v>
      </c>
      <c r="L541" s="313">
        <v>123.861858807818</v>
      </c>
      <c r="M541" s="313" t="s">
        <v>1282</v>
      </c>
      <c r="N541" s="1106" t="s">
        <v>5730</v>
      </c>
      <c r="O541" s="313" t="s">
        <v>15</v>
      </c>
      <c r="P541" s="313" t="s">
        <v>525</v>
      </c>
      <c r="Q541" s="313" t="s">
        <v>35</v>
      </c>
      <c r="R541" s="1106" t="s">
        <v>32</v>
      </c>
      <c r="S541" s="313" t="s">
        <v>36</v>
      </c>
      <c r="T541" s="313" t="s">
        <v>4164</v>
      </c>
      <c r="U541" s="313" t="s">
        <v>91</v>
      </c>
      <c r="V541" s="313" t="s">
        <v>1286</v>
      </c>
      <c r="W541" s="455">
        <v>45316</v>
      </c>
      <c r="X541" s="1116">
        <v>47144</v>
      </c>
      <c r="Y541" s="313" t="s">
        <v>4283</v>
      </c>
      <c r="Z541" s="313" t="s">
        <v>4283</v>
      </c>
      <c r="AA541" s="313" t="s">
        <v>4283</v>
      </c>
      <c r="AB541" s="462"/>
      <c r="AC541" s="461"/>
      <c r="AD541" s="1114">
        <v>42654</v>
      </c>
    </row>
    <row r="542" spans="1:30" ht="15.75" customHeight="1">
      <c r="A542" s="1106" t="s">
        <v>10</v>
      </c>
      <c r="B542" s="1106" t="s">
        <v>11</v>
      </c>
      <c r="C542" s="1106" t="s">
        <v>50</v>
      </c>
      <c r="D542" s="1106" t="s">
        <v>13</v>
      </c>
      <c r="E542" s="1106" t="s">
        <v>3756</v>
      </c>
      <c r="F542" s="1107" t="str">
        <f t="array" ref="F542">IFERROR(INDEX(UIID!$K$2:$K1956, MATCH(CONCATENATE(B542,D542,G542,J542), UIID!$B$2:$B1956&amp;UIID!$D$2:$D1956&amp;UIID!$G$2:$G1956&amp;UIID!$H$2:$H1956, 0),), "Not Found")</f>
        <v>0722-0034</v>
      </c>
      <c r="G542" s="1108" t="s">
        <v>3774</v>
      </c>
      <c r="H542" s="1106"/>
      <c r="I542" s="1106" t="s">
        <v>5729</v>
      </c>
      <c r="J542" s="1106" t="s">
        <v>1281</v>
      </c>
      <c r="K542" s="1106">
        <v>10.2901763590325</v>
      </c>
      <c r="L542" s="1106">
        <v>123.861858807818</v>
      </c>
      <c r="M542" s="1106" t="s">
        <v>1282</v>
      </c>
      <c r="N542" s="1106" t="s">
        <v>5730</v>
      </c>
      <c r="O542" s="1106" t="s">
        <v>15</v>
      </c>
      <c r="P542" s="1106" t="s">
        <v>525</v>
      </c>
      <c r="Q542" s="1106" t="s">
        <v>35</v>
      </c>
      <c r="R542" s="1106" t="s">
        <v>117</v>
      </c>
      <c r="S542" s="1106" t="s">
        <v>689</v>
      </c>
      <c r="T542" s="1106" t="s">
        <v>4164</v>
      </c>
      <c r="U542" s="1106" t="s">
        <v>152</v>
      </c>
      <c r="V542" s="1120" t="s">
        <v>5736</v>
      </c>
      <c r="W542" s="455">
        <v>45429</v>
      </c>
      <c r="X542" s="455">
        <v>47258</v>
      </c>
      <c r="Y542" s="1106" t="s">
        <v>5737</v>
      </c>
      <c r="Z542" s="1106" t="s">
        <v>5738</v>
      </c>
      <c r="AA542" s="1106" t="s">
        <v>5739</v>
      </c>
      <c r="AB542" s="462"/>
      <c r="AC542" s="1111"/>
      <c r="AD542" s="1114">
        <v>42656</v>
      </c>
    </row>
    <row r="543" spans="1:30" ht="15.75" customHeight="1">
      <c r="A543" s="1106" t="s">
        <v>10</v>
      </c>
      <c r="B543" s="313" t="s">
        <v>11</v>
      </c>
      <c r="C543" s="313" t="s">
        <v>123</v>
      </c>
      <c r="D543" s="313" t="s">
        <v>513</v>
      </c>
      <c r="E543" s="313" t="s">
        <v>28</v>
      </c>
      <c r="F543" s="1107" t="str">
        <f t="array" ref="F543">IFERROR(INDEX(UIID!$K$2:$K1956, MATCH(CONCATENATE(B543,D543,G543,J543), UIID!$B$2:$B1956&amp;UIID!$D$2:$D1956&amp;UIID!$G$2:$G1956&amp;UIID!$H$2:$H1956, 0),), "Not Found")</f>
        <v>0722-0047</v>
      </c>
      <c r="G543" s="313" t="s">
        <v>1288</v>
      </c>
      <c r="H543" s="313"/>
      <c r="I543" s="313" t="s">
        <v>5741</v>
      </c>
      <c r="J543" s="313" t="s">
        <v>1289</v>
      </c>
      <c r="K543" s="313">
        <v>10.456045418840301</v>
      </c>
      <c r="L543" s="313">
        <v>123.68898009070099</v>
      </c>
      <c r="M543" s="313" t="s">
        <v>1290</v>
      </c>
      <c r="N543" s="1106" t="s">
        <v>5730</v>
      </c>
      <c r="O543" s="313" t="s">
        <v>15</v>
      </c>
      <c r="P543" s="313" t="s">
        <v>525</v>
      </c>
      <c r="Q543" s="313" t="s">
        <v>35</v>
      </c>
      <c r="R543" s="313" t="s">
        <v>107</v>
      </c>
      <c r="S543" s="313" t="s">
        <v>1142</v>
      </c>
      <c r="T543" s="313" t="s">
        <v>4164</v>
      </c>
      <c r="U543" s="313" t="s">
        <v>1268</v>
      </c>
      <c r="V543" s="313">
        <v>201407022070</v>
      </c>
      <c r="W543" s="455">
        <v>45308</v>
      </c>
      <c r="X543" s="1116">
        <v>47136</v>
      </c>
      <c r="Y543" s="313" t="s">
        <v>4283</v>
      </c>
      <c r="Z543" s="313" t="s">
        <v>4283</v>
      </c>
      <c r="AA543" s="313" t="s">
        <v>4283</v>
      </c>
      <c r="AB543" s="462"/>
      <c r="AC543" s="461"/>
      <c r="AD543" s="1114">
        <v>41744</v>
      </c>
    </row>
    <row r="544" spans="1:30" ht="15.75" customHeight="1">
      <c r="A544" s="1106" t="s">
        <v>10</v>
      </c>
      <c r="B544" s="313" t="s">
        <v>11</v>
      </c>
      <c r="C544" s="313" t="s">
        <v>123</v>
      </c>
      <c r="D544" s="313" t="s">
        <v>513</v>
      </c>
      <c r="E544" s="313" t="s">
        <v>28</v>
      </c>
      <c r="F544" s="1107" t="str">
        <f t="array" ref="F544">IFERROR(INDEX(UIID!$K$2:$K1956, MATCH(CONCATENATE(B544,D544,G544,J544), UIID!$B$2:$B1956&amp;UIID!$D$2:$D1956&amp;UIID!$G$2:$G1956&amp;UIID!$H$2:$H1956, 0),), "Not Found")</f>
        <v>0722-0047</v>
      </c>
      <c r="G544" s="313" t="s">
        <v>1288</v>
      </c>
      <c r="H544" s="313"/>
      <c r="I544" s="313" t="s">
        <v>5741</v>
      </c>
      <c r="J544" s="313" t="s">
        <v>1289</v>
      </c>
      <c r="K544" s="313">
        <v>10.456045418840301</v>
      </c>
      <c r="L544" s="313">
        <v>123.68898009070099</v>
      </c>
      <c r="M544" s="313" t="s">
        <v>1290</v>
      </c>
      <c r="N544" s="1106" t="s">
        <v>5730</v>
      </c>
      <c r="O544" s="313" t="s">
        <v>15</v>
      </c>
      <c r="P544" s="313" t="s">
        <v>525</v>
      </c>
      <c r="Q544" s="313" t="s">
        <v>35</v>
      </c>
      <c r="R544" s="313" t="s">
        <v>2230</v>
      </c>
      <c r="S544" s="313" t="s">
        <v>161</v>
      </c>
      <c r="T544" s="313" t="s">
        <v>4157</v>
      </c>
      <c r="U544" s="313" t="s">
        <v>162</v>
      </c>
      <c r="V544" s="313">
        <v>201407023099</v>
      </c>
      <c r="W544" s="455">
        <v>45308</v>
      </c>
      <c r="X544" s="1116">
        <v>47136</v>
      </c>
      <c r="Y544" s="313" t="s">
        <v>4283</v>
      </c>
      <c r="Z544" s="313" t="s">
        <v>4283</v>
      </c>
      <c r="AA544" s="313" t="s">
        <v>4283</v>
      </c>
      <c r="AB544" s="462"/>
      <c r="AC544" s="461"/>
      <c r="AD544" s="1114">
        <v>41792</v>
      </c>
    </row>
    <row r="545" spans="1:30" ht="15.75" customHeight="1">
      <c r="A545" s="1106" t="s">
        <v>10</v>
      </c>
      <c r="B545" s="313" t="s">
        <v>11</v>
      </c>
      <c r="C545" s="313" t="s">
        <v>123</v>
      </c>
      <c r="D545" s="313" t="s">
        <v>513</v>
      </c>
      <c r="E545" s="313" t="s">
        <v>28</v>
      </c>
      <c r="F545" s="1107" t="str">
        <f t="array" ref="F545">IFERROR(INDEX(UIID!$K$2:$K1956, MATCH(CONCATENATE(B545,D545,G545,J545), UIID!$B$2:$B1956&amp;UIID!$D$2:$D1956&amp;UIID!$G$2:$G1956&amp;UIID!$H$2:$H1956, 0),), "Not Found")</f>
        <v>0722-0047</v>
      </c>
      <c r="G545" s="313" t="s">
        <v>1288</v>
      </c>
      <c r="H545" s="313"/>
      <c r="I545" s="313" t="s">
        <v>5741</v>
      </c>
      <c r="J545" s="313" t="s">
        <v>1289</v>
      </c>
      <c r="K545" s="313">
        <v>10.456045418840301</v>
      </c>
      <c r="L545" s="313">
        <v>123.68898009070099</v>
      </c>
      <c r="M545" s="313" t="s">
        <v>1318</v>
      </c>
      <c r="N545" s="1106" t="s">
        <v>5730</v>
      </c>
      <c r="O545" s="313" t="s">
        <v>15</v>
      </c>
      <c r="P545" s="313" t="s">
        <v>525</v>
      </c>
      <c r="Q545" s="313" t="s">
        <v>35</v>
      </c>
      <c r="R545" s="1106" t="s">
        <v>32</v>
      </c>
      <c r="S545" s="313" t="s">
        <v>39</v>
      </c>
      <c r="T545" s="313" t="s">
        <v>4164</v>
      </c>
      <c r="U545" s="313" t="s">
        <v>40</v>
      </c>
      <c r="V545" s="313">
        <v>201407010073</v>
      </c>
      <c r="W545" s="455">
        <v>45308</v>
      </c>
      <c r="X545" s="1116">
        <v>47136</v>
      </c>
      <c r="Y545" s="313" t="s">
        <v>4283</v>
      </c>
      <c r="Z545" s="313" t="s">
        <v>4283</v>
      </c>
      <c r="AA545" s="313" t="s">
        <v>4283</v>
      </c>
      <c r="AB545" s="462"/>
      <c r="AC545" s="461"/>
      <c r="AD545" s="1114">
        <v>41758</v>
      </c>
    </row>
    <row r="546" spans="1:30" ht="15.75" customHeight="1">
      <c r="A546" s="1106" t="s">
        <v>10</v>
      </c>
      <c r="B546" s="1106" t="s">
        <v>11</v>
      </c>
      <c r="C546" s="1106" t="s">
        <v>28</v>
      </c>
      <c r="D546" s="1106" t="s">
        <v>13</v>
      </c>
      <c r="E546" s="1106" t="s">
        <v>3756</v>
      </c>
      <c r="F546" s="1107" t="str">
        <f t="array" ref="F546">IFERROR(INDEX(UIID!$K$2:$K1956, MATCH(CONCATENATE(B546,D546,G546,J546), UIID!$B$2:$B1956&amp;UIID!$D$2:$D1956&amp;UIID!$G$2:$G1956&amp;UIID!$H$2:$H1956, 0),), "Not Found")</f>
        <v>0722-0053</v>
      </c>
      <c r="G546" s="1106" t="s">
        <v>1291</v>
      </c>
      <c r="H546" s="1106"/>
      <c r="I546" s="1106" t="s">
        <v>5742</v>
      </c>
      <c r="J546" s="1106" t="s">
        <v>1292</v>
      </c>
      <c r="K546" s="1106">
        <v>10.3316993782091</v>
      </c>
      <c r="L546" s="1106">
        <v>123.901028359687</v>
      </c>
      <c r="M546" s="1106" t="s">
        <v>1293</v>
      </c>
      <c r="N546" s="1106"/>
      <c r="O546" s="1106" t="s">
        <v>15</v>
      </c>
      <c r="P546" s="1106" t="s">
        <v>525</v>
      </c>
      <c r="Q546" s="1106" t="s">
        <v>35</v>
      </c>
      <c r="R546" s="1106" t="s">
        <v>32</v>
      </c>
      <c r="S546" s="1106" t="s">
        <v>39</v>
      </c>
      <c r="T546" s="1106" t="s">
        <v>4164</v>
      </c>
      <c r="U546" s="1106" t="s">
        <v>1294</v>
      </c>
      <c r="V546" s="1106">
        <v>201407022086</v>
      </c>
      <c r="W546" s="1116">
        <v>45419</v>
      </c>
      <c r="X546" s="1116">
        <v>47246</v>
      </c>
      <c r="Y546" s="1106" t="s">
        <v>4283</v>
      </c>
      <c r="Z546" s="1106" t="s">
        <v>4283</v>
      </c>
      <c r="AA546" s="1106" t="s">
        <v>4283</v>
      </c>
      <c r="AB546" s="462"/>
      <c r="AC546" s="1111"/>
      <c r="AD546" s="1114">
        <v>41711</v>
      </c>
    </row>
    <row r="547" spans="1:30" ht="15.75" customHeight="1">
      <c r="A547" s="1106" t="s">
        <v>10</v>
      </c>
      <c r="B547" s="1106" t="s">
        <v>11</v>
      </c>
      <c r="C547" s="1106" t="s">
        <v>28</v>
      </c>
      <c r="D547" s="1106" t="s">
        <v>13</v>
      </c>
      <c r="E547" s="1106" t="s">
        <v>3756</v>
      </c>
      <c r="F547" s="1107" t="str">
        <f t="array" ref="F547">IFERROR(INDEX(UIID!$K$2:$K1956, MATCH(CONCATENATE(B547,D547,G547,J547), UIID!$B$2:$B1956&amp;UIID!$D$2:$D1956&amp;UIID!$G$2:$G1956&amp;UIID!$H$2:$H1956, 0),), "Not Found")</f>
        <v>0722-0053</v>
      </c>
      <c r="G547" s="1106" t="s">
        <v>1291</v>
      </c>
      <c r="H547" s="1106"/>
      <c r="I547" s="1106" t="s">
        <v>5742</v>
      </c>
      <c r="J547" s="1106" t="s">
        <v>1292</v>
      </c>
      <c r="K547" s="1106">
        <v>10.3316993782091</v>
      </c>
      <c r="L547" s="1106">
        <v>123.901028359687</v>
      </c>
      <c r="M547" s="1106" t="s">
        <v>1293</v>
      </c>
      <c r="N547" s="1106"/>
      <c r="O547" s="1106" t="s">
        <v>15</v>
      </c>
      <c r="P547" s="1106" t="s">
        <v>525</v>
      </c>
      <c r="Q547" s="1106" t="s">
        <v>35</v>
      </c>
      <c r="R547" s="1106" t="s">
        <v>32</v>
      </c>
      <c r="S547" s="1106" t="s">
        <v>33</v>
      </c>
      <c r="T547" s="1106" t="s">
        <v>4164</v>
      </c>
      <c r="U547" s="1106" t="s">
        <v>34</v>
      </c>
      <c r="V547" s="1106">
        <v>201407022110</v>
      </c>
      <c r="W547" s="1116">
        <v>45419</v>
      </c>
      <c r="X547" s="1116">
        <v>47246</v>
      </c>
      <c r="Y547" s="1106" t="s">
        <v>5743</v>
      </c>
      <c r="Z547" s="1106" t="s">
        <v>5744</v>
      </c>
      <c r="AA547" s="1117">
        <v>45693</v>
      </c>
      <c r="AB547" s="462"/>
      <c r="AC547" s="1111"/>
      <c r="AD547" s="1114">
        <v>41824</v>
      </c>
    </row>
    <row r="548" spans="1:30" ht="15.75" customHeight="1">
      <c r="A548" s="1106" t="s">
        <v>10</v>
      </c>
      <c r="B548" s="1106" t="s">
        <v>11</v>
      </c>
      <c r="C548" s="1106" t="s">
        <v>28</v>
      </c>
      <c r="D548" s="1106" t="s">
        <v>13</v>
      </c>
      <c r="E548" s="1106" t="s">
        <v>3756</v>
      </c>
      <c r="F548" s="1107" t="str">
        <f t="array" ref="F548">IFERROR(INDEX(UIID!$K$2:$K1956, MATCH(CONCATENATE(B548,D548,G548,J548), UIID!$B$2:$B1956&amp;UIID!$D$2:$D1956&amp;UIID!$G$2:$G1956&amp;UIID!$H$2:$H1956, 0),), "Not Found")</f>
        <v>0722-0053</v>
      </c>
      <c r="G548" s="1106" t="s">
        <v>1291</v>
      </c>
      <c r="H548" s="1106"/>
      <c r="I548" s="1106" t="s">
        <v>5742</v>
      </c>
      <c r="J548" s="1106" t="s">
        <v>1292</v>
      </c>
      <c r="K548" s="1106">
        <v>10.3316993782091</v>
      </c>
      <c r="L548" s="1106">
        <v>123.901028359687</v>
      </c>
      <c r="M548" s="1106" t="s">
        <v>1293</v>
      </c>
      <c r="N548" s="1106"/>
      <c r="O548" s="1106" t="s">
        <v>15</v>
      </c>
      <c r="P548" s="1106" t="s">
        <v>525</v>
      </c>
      <c r="Q548" s="1106" t="s">
        <v>35</v>
      </c>
      <c r="R548" s="1106" t="s">
        <v>272</v>
      </c>
      <c r="S548" s="1106" t="s">
        <v>2649</v>
      </c>
      <c r="T548" s="1106" t="s">
        <v>4306</v>
      </c>
      <c r="U548" s="1106" t="s">
        <v>366</v>
      </c>
      <c r="V548" s="1106">
        <v>201407022144</v>
      </c>
      <c r="W548" s="1116">
        <v>45014</v>
      </c>
      <c r="X548" s="1116">
        <v>46842</v>
      </c>
      <c r="Y548" s="1106" t="s">
        <v>5745</v>
      </c>
      <c r="Z548" s="1106" t="s">
        <v>5746</v>
      </c>
      <c r="AA548" s="1106" t="s">
        <v>4283</v>
      </c>
      <c r="AB548" s="465">
        <v>45762</v>
      </c>
      <c r="AC548" s="1111" t="s">
        <v>4163</v>
      </c>
      <c r="AD548" s="1114">
        <v>41890</v>
      </c>
    </row>
    <row r="549" spans="1:30" ht="15.75" customHeight="1">
      <c r="A549" s="1106" t="s">
        <v>10</v>
      </c>
      <c r="B549" s="1106" t="s">
        <v>11</v>
      </c>
      <c r="C549" s="1106" t="s">
        <v>28</v>
      </c>
      <c r="D549" s="1106" t="s">
        <v>13</v>
      </c>
      <c r="E549" s="1106" t="s">
        <v>3756</v>
      </c>
      <c r="F549" s="1107" t="str">
        <f t="array" ref="F549">IFERROR(INDEX(UIID!$K$2:$K1956, MATCH(CONCATENATE(B549,D549,G549,J549), UIID!$B$2:$B1956&amp;UIID!$D$2:$D1956&amp;UIID!$G$2:$G1956&amp;UIID!$H$2:$H1956, 0),), "Not Found")</f>
        <v>0722-0053</v>
      </c>
      <c r="G549" s="1106" t="s">
        <v>1291</v>
      </c>
      <c r="H549" s="1106"/>
      <c r="I549" s="1106" t="s">
        <v>5742</v>
      </c>
      <c r="J549" s="1106" t="s">
        <v>1292</v>
      </c>
      <c r="K549" s="1106">
        <v>10.3316993782091</v>
      </c>
      <c r="L549" s="1106">
        <v>123.901028359687</v>
      </c>
      <c r="M549" s="1106" t="s">
        <v>1293</v>
      </c>
      <c r="N549" s="1106"/>
      <c r="O549" s="1106" t="s">
        <v>15</v>
      </c>
      <c r="P549" s="1106" t="s">
        <v>525</v>
      </c>
      <c r="Q549" s="1106" t="s">
        <v>35</v>
      </c>
      <c r="R549" s="1106" t="s">
        <v>32</v>
      </c>
      <c r="S549" s="1106" t="s">
        <v>47</v>
      </c>
      <c r="T549" s="1106" t="s">
        <v>4164</v>
      </c>
      <c r="U549" s="1106" t="s">
        <v>78</v>
      </c>
      <c r="V549" s="1106" t="s">
        <v>1295</v>
      </c>
      <c r="W549" s="1116">
        <v>45419</v>
      </c>
      <c r="X549" s="1116">
        <v>47246</v>
      </c>
      <c r="Y549" s="1106" t="s">
        <v>5185</v>
      </c>
      <c r="Z549" s="1106" t="s">
        <v>5747</v>
      </c>
      <c r="AA549" s="1106" t="s">
        <v>4283</v>
      </c>
      <c r="AB549" s="462"/>
      <c r="AC549" s="1111"/>
      <c r="AD549" s="1114">
        <v>42478</v>
      </c>
    </row>
    <row r="550" spans="1:30" ht="15.75" customHeight="1">
      <c r="A550" s="1106" t="s">
        <v>10</v>
      </c>
      <c r="B550" s="1106" t="s">
        <v>11</v>
      </c>
      <c r="C550" s="1106" t="s">
        <v>28</v>
      </c>
      <c r="D550" s="1106" t="s">
        <v>13</v>
      </c>
      <c r="E550" s="1106" t="s">
        <v>3756</v>
      </c>
      <c r="F550" s="1107" t="str">
        <f t="array" ref="F550">IFERROR(INDEX(UIID!$K$2:$K1956, MATCH(CONCATENATE(B550,D550,G550,J550), UIID!$B$2:$B1956&amp;UIID!$D$2:$D1956&amp;UIID!$G$2:$G1956&amp;UIID!$H$2:$H1956, 0),), "Not Found")</f>
        <v>0722-0053</v>
      </c>
      <c r="G550" s="1106" t="s">
        <v>1291</v>
      </c>
      <c r="H550" s="1106"/>
      <c r="I550" s="1106" t="s">
        <v>5742</v>
      </c>
      <c r="J550" s="1106" t="s">
        <v>1292</v>
      </c>
      <c r="K550" s="1106">
        <v>10.3316993782091</v>
      </c>
      <c r="L550" s="1106">
        <v>123.901028359687</v>
      </c>
      <c r="M550" s="1106" t="s">
        <v>1293</v>
      </c>
      <c r="N550" s="1106"/>
      <c r="O550" s="1106" t="s">
        <v>15</v>
      </c>
      <c r="P550" s="1106" t="s">
        <v>525</v>
      </c>
      <c r="Q550" s="1106" t="s">
        <v>35</v>
      </c>
      <c r="R550" s="1106" t="s">
        <v>32</v>
      </c>
      <c r="S550" s="1106" t="s">
        <v>1296</v>
      </c>
      <c r="T550" s="1106" t="s">
        <v>4164</v>
      </c>
      <c r="U550" s="1106" t="s">
        <v>1297</v>
      </c>
      <c r="V550" s="1106" t="s">
        <v>1298</v>
      </c>
      <c r="W550" s="1116">
        <v>45419</v>
      </c>
      <c r="X550" s="1116">
        <v>47246</v>
      </c>
      <c r="Y550" s="1106" t="s">
        <v>4283</v>
      </c>
      <c r="Z550" s="1106" t="s">
        <v>4283</v>
      </c>
      <c r="AA550" s="1106" t="s">
        <v>4283</v>
      </c>
      <c r="AB550" s="462"/>
      <c r="AC550" s="1111"/>
      <c r="AD550" s="1114">
        <v>42489</v>
      </c>
    </row>
    <row r="551" spans="1:30" ht="15.75" customHeight="1">
      <c r="A551" s="1106" t="s">
        <v>10</v>
      </c>
      <c r="B551" s="1106" t="s">
        <v>11</v>
      </c>
      <c r="C551" s="1106" t="s">
        <v>28</v>
      </c>
      <c r="D551" s="1106" t="s">
        <v>13</v>
      </c>
      <c r="E551" s="1106" t="s">
        <v>3756</v>
      </c>
      <c r="F551" s="1107" t="str">
        <f t="array" ref="F551">IFERROR(INDEX(UIID!$K$2:$K1956, MATCH(CONCATENATE(B551,D551,G551,J551), UIID!$B$2:$B1956&amp;UIID!$D$2:$D1956&amp;UIID!$G$2:$G1956&amp;UIID!$H$2:$H1956, 0),), "Not Found")</f>
        <v>0722-0053</v>
      </c>
      <c r="G551" s="1106" t="s">
        <v>1291</v>
      </c>
      <c r="H551" s="1106"/>
      <c r="I551" s="1106" t="s">
        <v>5742</v>
      </c>
      <c r="J551" s="1106" t="s">
        <v>1292</v>
      </c>
      <c r="K551" s="1106">
        <v>10.3316993782091</v>
      </c>
      <c r="L551" s="1106">
        <v>123.901028359687</v>
      </c>
      <c r="M551" s="1106" t="s">
        <v>1293</v>
      </c>
      <c r="N551" s="1106"/>
      <c r="O551" s="1106" t="s">
        <v>15</v>
      </c>
      <c r="P551" s="1106" t="s">
        <v>525</v>
      </c>
      <c r="Q551" s="1106" t="s">
        <v>35</v>
      </c>
      <c r="R551" s="1106" t="s">
        <v>32</v>
      </c>
      <c r="S551" s="1106" t="s">
        <v>36</v>
      </c>
      <c r="T551" s="1106" t="s">
        <v>4164</v>
      </c>
      <c r="U551" s="1106" t="s">
        <v>37</v>
      </c>
      <c r="V551" s="1106" t="s">
        <v>1299</v>
      </c>
      <c r="W551" s="1116">
        <v>45419</v>
      </c>
      <c r="X551" s="1116">
        <v>47246</v>
      </c>
      <c r="Y551" s="1106" t="s">
        <v>4283</v>
      </c>
      <c r="Z551" s="1106" t="s">
        <v>4283</v>
      </c>
      <c r="AA551" s="1106" t="s">
        <v>4283</v>
      </c>
      <c r="AB551" s="462"/>
      <c r="AC551" s="1111"/>
      <c r="AD551" s="1114">
        <v>42725</v>
      </c>
    </row>
    <row r="552" spans="1:30" ht="15.75" customHeight="1">
      <c r="A552" s="1106" t="s">
        <v>10</v>
      </c>
      <c r="B552" s="1106" t="s">
        <v>11</v>
      </c>
      <c r="C552" s="1106" t="s">
        <v>28</v>
      </c>
      <c r="D552" s="1106" t="s">
        <v>13</v>
      </c>
      <c r="E552" s="1106" t="s">
        <v>3756</v>
      </c>
      <c r="F552" s="1107" t="str">
        <f t="array" ref="F552">IFERROR(INDEX(UIID!$K$2:$K1956, MATCH(CONCATENATE(B552,D552,G552,J552), UIID!$B$2:$B1956&amp;UIID!$D$2:$D1956&amp;UIID!$G$2:$G1956&amp;UIID!$H$2:$H1956, 0),), "Not Found")</f>
        <v>0722-0062</v>
      </c>
      <c r="G552" s="1106" t="s">
        <v>1300</v>
      </c>
      <c r="H552" s="1106"/>
      <c r="I552" s="1106" t="s">
        <v>5748</v>
      </c>
      <c r="J552" s="1106" t="s">
        <v>1301</v>
      </c>
      <c r="K552" s="1106">
        <v>10.2987120775639</v>
      </c>
      <c r="L552" s="1106">
        <v>123.901331909668</v>
      </c>
      <c r="M552" s="1106" t="s">
        <v>1302</v>
      </c>
      <c r="N552" s="1106" t="s">
        <v>5749</v>
      </c>
      <c r="O552" s="1106" t="s">
        <v>15</v>
      </c>
      <c r="P552" s="1106" t="s">
        <v>525</v>
      </c>
      <c r="Q552" s="1106" t="s">
        <v>35</v>
      </c>
      <c r="R552" s="1106" t="s">
        <v>32</v>
      </c>
      <c r="S552" s="1106" t="s">
        <v>39</v>
      </c>
      <c r="T552" s="1106" t="s">
        <v>4164</v>
      </c>
      <c r="U552" s="1106" t="s">
        <v>40</v>
      </c>
      <c r="V552" s="1106">
        <v>201507022022</v>
      </c>
      <c r="W552" s="1116">
        <v>45435</v>
      </c>
      <c r="X552" s="1116">
        <v>47262</v>
      </c>
      <c r="Y552" s="1106" t="s">
        <v>4283</v>
      </c>
      <c r="Z552" s="1106" t="s">
        <v>4283</v>
      </c>
      <c r="AA552" s="1106" t="s">
        <v>4283</v>
      </c>
      <c r="AB552" s="465">
        <v>45509</v>
      </c>
      <c r="AC552" s="1111" t="s">
        <v>4163</v>
      </c>
      <c r="AD552" s="1114">
        <v>42051</v>
      </c>
    </row>
    <row r="553" spans="1:30" ht="15.75" customHeight="1">
      <c r="A553" s="1106" t="s">
        <v>10</v>
      </c>
      <c r="B553" s="1106" t="s">
        <v>11</v>
      </c>
      <c r="C553" s="1106" t="s">
        <v>28</v>
      </c>
      <c r="D553" s="1106" t="s">
        <v>13</v>
      </c>
      <c r="E553" s="1106" t="s">
        <v>3756</v>
      </c>
      <c r="F553" s="1107" t="str">
        <f t="array" ref="F553">IFERROR(INDEX(UIID!$K$2:$K1956, MATCH(CONCATENATE(B553,D553,G553,J553), UIID!$B$2:$B1956&amp;UIID!$D$2:$D1956&amp;UIID!$G$2:$G1956&amp;UIID!$H$2:$H1956, 0),), "Not Found")</f>
        <v>0722-0062</v>
      </c>
      <c r="G553" s="1106" t="s">
        <v>1300</v>
      </c>
      <c r="H553" s="1106"/>
      <c r="I553" s="1106" t="s">
        <v>5748</v>
      </c>
      <c r="J553" s="1106" t="s">
        <v>1301</v>
      </c>
      <c r="K553" s="1106">
        <v>10.2987120775639</v>
      </c>
      <c r="L553" s="1106">
        <v>123.901331909668</v>
      </c>
      <c r="M553" s="1106" t="s">
        <v>1302</v>
      </c>
      <c r="N553" s="1106" t="s">
        <v>5749</v>
      </c>
      <c r="O553" s="1106" t="s">
        <v>15</v>
      </c>
      <c r="P553" s="1106" t="s">
        <v>525</v>
      </c>
      <c r="Q553" s="1106" t="s">
        <v>35</v>
      </c>
      <c r="R553" s="1106" t="s">
        <v>32</v>
      </c>
      <c r="S553" s="1106" t="s">
        <v>47</v>
      </c>
      <c r="T553" s="1106" t="s">
        <v>4164</v>
      </c>
      <c r="U553" s="1106" t="s">
        <v>78</v>
      </c>
      <c r="V553" s="1106">
        <v>201507022149</v>
      </c>
      <c r="W553" s="1116">
        <v>45435</v>
      </c>
      <c r="X553" s="1116">
        <v>47262</v>
      </c>
      <c r="Y553" s="1106" t="s">
        <v>4283</v>
      </c>
      <c r="Z553" s="1106" t="s">
        <v>4283</v>
      </c>
      <c r="AA553" s="1106" t="s">
        <v>4283</v>
      </c>
      <c r="AB553" s="465">
        <v>45509</v>
      </c>
      <c r="AC553" s="1111" t="s">
        <v>4163</v>
      </c>
      <c r="AD553" s="1114">
        <v>42240</v>
      </c>
    </row>
    <row r="554" spans="1:30" ht="15.75" customHeight="1">
      <c r="A554" s="1106" t="s">
        <v>10</v>
      </c>
      <c r="B554" s="1106" t="s">
        <v>11</v>
      </c>
      <c r="C554" s="1106" t="s">
        <v>28</v>
      </c>
      <c r="D554" s="1106" t="s">
        <v>13</v>
      </c>
      <c r="E554" s="1106" t="s">
        <v>3756</v>
      </c>
      <c r="F554" s="1107" t="str">
        <f t="array" ref="F554">IFERROR(INDEX(UIID!$K$2:$K1956, MATCH(CONCATENATE(B554,D554,G554,J554), UIID!$B$2:$B1956&amp;UIID!$D$2:$D1956&amp;UIID!$G$2:$G1956&amp;UIID!$H$2:$H1956, 0),), "Not Found")</f>
        <v>0722-0062</v>
      </c>
      <c r="G554" s="1106" t="s">
        <v>1300</v>
      </c>
      <c r="H554" s="1106"/>
      <c r="I554" s="1106" t="s">
        <v>5748</v>
      </c>
      <c r="J554" s="1106" t="s">
        <v>1301</v>
      </c>
      <c r="K554" s="1106">
        <v>10.2987120775639</v>
      </c>
      <c r="L554" s="1106">
        <v>123.901331909668</v>
      </c>
      <c r="M554" s="1106" t="s">
        <v>1302</v>
      </c>
      <c r="N554" s="1106" t="s">
        <v>5749</v>
      </c>
      <c r="O554" s="1106" t="s">
        <v>15</v>
      </c>
      <c r="P554" s="1106" t="s">
        <v>525</v>
      </c>
      <c r="Q554" s="1106" t="s">
        <v>35</v>
      </c>
      <c r="R554" s="1106" t="s">
        <v>32</v>
      </c>
      <c r="S554" s="1106" t="s">
        <v>36</v>
      </c>
      <c r="T554" s="1106" t="s">
        <v>4164</v>
      </c>
      <c r="U554" s="1106" t="s">
        <v>37</v>
      </c>
      <c r="V554" s="1106" t="s">
        <v>1303</v>
      </c>
      <c r="W554" s="1116">
        <v>45435</v>
      </c>
      <c r="X554" s="1116">
        <v>47262</v>
      </c>
      <c r="Y554" s="1106" t="s">
        <v>4821</v>
      </c>
      <c r="Z554" s="1106" t="s">
        <v>5750</v>
      </c>
      <c r="AA554" s="1116">
        <v>44076</v>
      </c>
      <c r="AB554" s="465">
        <v>45509</v>
      </c>
      <c r="AC554" s="1111" t="s">
        <v>4163</v>
      </c>
      <c r="AD554" s="1114">
        <v>42926</v>
      </c>
    </row>
    <row r="555" spans="1:30" ht="15.75" customHeight="1">
      <c r="A555" s="1106" t="s">
        <v>10</v>
      </c>
      <c r="B555" s="1106" t="s">
        <v>11</v>
      </c>
      <c r="C555" s="1106" t="s">
        <v>28</v>
      </c>
      <c r="D555" s="1106" t="s">
        <v>13</v>
      </c>
      <c r="E555" s="1106" t="s">
        <v>3756</v>
      </c>
      <c r="F555" s="1107" t="str">
        <f t="array" ref="F555">IFERROR(INDEX(UIID!$K$2:$K1956, MATCH(CONCATENATE(B555,D555,G555,J555), UIID!$B$2:$B1956&amp;UIID!$D$2:$D1956&amp;UIID!$G$2:$G1956&amp;UIID!$H$2:$H1956, 0),), "Not Found")</f>
        <v>0722-0129</v>
      </c>
      <c r="G555" s="1106" t="s">
        <v>1304</v>
      </c>
      <c r="H555" s="1106"/>
      <c r="I555" s="1106" t="s">
        <v>5751</v>
      </c>
      <c r="J555" s="1106" t="s">
        <v>1305</v>
      </c>
      <c r="K555" s="1106">
        <v>10.3051141399624</v>
      </c>
      <c r="L555" s="1106">
        <v>123.91185956363999</v>
      </c>
      <c r="M555" s="1106" t="s">
        <v>1306</v>
      </c>
      <c r="N555" s="1106"/>
      <c r="O555" s="1106" t="s">
        <v>15</v>
      </c>
      <c r="P555" s="1106" t="s">
        <v>16</v>
      </c>
      <c r="Q555" s="1106" t="s">
        <v>4262</v>
      </c>
      <c r="R555" s="1106" t="s">
        <v>3006</v>
      </c>
      <c r="S555" s="1106" t="s">
        <v>822</v>
      </c>
      <c r="T555" s="1106" t="s">
        <v>22</v>
      </c>
      <c r="U555" s="1106" t="s">
        <v>1139</v>
      </c>
      <c r="V555" s="1106" t="s">
        <v>1307</v>
      </c>
      <c r="W555" s="1116">
        <v>45238</v>
      </c>
      <c r="X555" s="1116">
        <v>47066</v>
      </c>
      <c r="Y555" s="1106" t="s">
        <v>5752</v>
      </c>
      <c r="Z555" s="1106" t="s">
        <v>5753</v>
      </c>
      <c r="AA555" s="1175">
        <v>44783</v>
      </c>
      <c r="AB555" s="465">
        <v>45545</v>
      </c>
      <c r="AC555" s="1111" t="s">
        <v>4163</v>
      </c>
      <c r="AD555" s="1114">
        <v>43518</v>
      </c>
    </row>
    <row r="556" spans="1:30" ht="15.75" customHeight="1">
      <c r="A556" s="1106" t="s">
        <v>10</v>
      </c>
      <c r="B556" s="1106" t="s">
        <v>11</v>
      </c>
      <c r="C556" s="1106" t="s">
        <v>123</v>
      </c>
      <c r="D556" s="1106" t="s">
        <v>513</v>
      </c>
      <c r="E556" s="1106" t="s">
        <v>28</v>
      </c>
      <c r="F556" s="1107" t="str">
        <f t="array" ref="F556">IFERROR(INDEX(UIID!$K$2:$K1956, MATCH(CONCATENATE(B556,D556,G556,J556), UIID!$B$2:$B1956&amp;UIID!$D$2:$D1956&amp;UIID!$G$2:$G1956&amp;UIID!$H$2:$H1956, 0),), "Not Found")</f>
        <v>0722-0030</v>
      </c>
      <c r="G556" s="1106" t="s">
        <v>1323</v>
      </c>
      <c r="H556" s="1106"/>
      <c r="I556" s="1106" t="s">
        <v>5754</v>
      </c>
      <c r="J556" s="1106" t="s">
        <v>1324</v>
      </c>
      <c r="K556" s="1106">
        <v>10.469669944690001</v>
      </c>
      <c r="L556" s="1106">
        <v>123.70088166549201</v>
      </c>
      <c r="M556" s="1106" t="s">
        <v>1325</v>
      </c>
      <c r="N556" s="1106" t="s">
        <v>5755</v>
      </c>
      <c r="O556" s="1106" t="s">
        <v>15</v>
      </c>
      <c r="P556" s="1106" t="s">
        <v>16</v>
      </c>
      <c r="Q556" s="1106" t="s">
        <v>4262</v>
      </c>
      <c r="R556" s="1106" t="s">
        <v>3006</v>
      </c>
      <c r="S556" s="1106" t="s">
        <v>812</v>
      </c>
      <c r="T556" s="1106" t="s">
        <v>22</v>
      </c>
      <c r="U556" s="1106" t="s">
        <v>1326</v>
      </c>
      <c r="V556" s="1106">
        <v>1107020132</v>
      </c>
      <c r="W556" s="1116">
        <v>45538</v>
      </c>
      <c r="X556" s="1116">
        <v>47365</v>
      </c>
      <c r="Y556" s="1106" t="s">
        <v>5756</v>
      </c>
      <c r="Z556" s="1106" t="s">
        <v>5757</v>
      </c>
      <c r="AA556" s="1106" t="s">
        <v>5758</v>
      </c>
      <c r="AB556" s="465">
        <v>45439</v>
      </c>
      <c r="AC556" s="1111" t="s">
        <v>4163</v>
      </c>
      <c r="AD556" s="1114">
        <v>40770</v>
      </c>
    </row>
    <row r="557" spans="1:30" ht="15.75" customHeight="1">
      <c r="A557" s="1106" t="s">
        <v>10</v>
      </c>
      <c r="B557" s="1106" t="s">
        <v>11</v>
      </c>
      <c r="C557" s="1106" t="s">
        <v>28</v>
      </c>
      <c r="D557" s="1106" t="s">
        <v>13</v>
      </c>
      <c r="E557" s="1106" t="s">
        <v>3756</v>
      </c>
      <c r="F557" s="1107" t="str">
        <f t="array" ref="F557">IFERROR(INDEX(UIID!$K$2:$K1956, MATCH(CONCATENATE(B557,D557,G557,J557), UIID!$B$2:$B1956&amp;UIID!$D$2:$D1956&amp;UIID!$G$2:$G1956&amp;UIID!$H$2:$H1956, 0),), "Not Found")</f>
        <v>0722-0120</v>
      </c>
      <c r="G557" s="1106" t="s">
        <v>1327</v>
      </c>
      <c r="H557" s="1106"/>
      <c r="I557" s="1106" t="s">
        <v>5759</v>
      </c>
      <c r="J557" s="1106" t="s">
        <v>3834</v>
      </c>
      <c r="K557" s="1106">
        <v>10.3097038337232</v>
      </c>
      <c r="L557" s="1106">
        <v>123.903726867763</v>
      </c>
      <c r="M557" s="1106" t="s">
        <v>1328</v>
      </c>
      <c r="N557" s="1106"/>
      <c r="O557" s="1106" t="s">
        <v>15</v>
      </c>
      <c r="P557" s="1106" t="s">
        <v>16</v>
      </c>
      <c r="Q557" s="1106" t="s">
        <v>4262</v>
      </c>
      <c r="R557" s="1106" t="s">
        <v>3006</v>
      </c>
      <c r="S557" s="1106" t="s">
        <v>1329</v>
      </c>
      <c r="T557" s="1106" t="s">
        <v>22</v>
      </c>
      <c r="U557" s="1106" t="s">
        <v>232</v>
      </c>
      <c r="V557" s="1106" t="s">
        <v>1330</v>
      </c>
      <c r="W557" s="1116">
        <v>45288</v>
      </c>
      <c r="X557" s="1116">
        <v>47116</v>
      </c>
      <c r="Y557" s="1106" t="s">
        <v>5760</v>
      </c>
      <c r="Z557" s="1106" t="s">
        <v>5761</v>
      </c>
      <c r="AA557" s="1106" t="s">
        <v>4283</v>
      </c>
      <c r="AB557" s="465">
        <v>45728</v>
      </c>
      <c r="AC557" s="1111" t="s">
        <v>4163</v>
      </c>
      <c r="AD557" s="1114">
        <v>42656</v>
      </c>
    </row>
    <row r="558" spans="1:30" ht="15.75" customHeight="1">
      <c r="A558" s="1106" t="s">
        <v>10</v>
      </c>
      <c r="B558" s="1106" t="s">
        <v>11</v>
      </c>
      <c r="C558" s="1106" t="s">
        <v>28</v>
      </c>
      <c r="D558" s="1106" t="s">
        <v>13</v>
      </c>
      <c r="E558" s="1106" t="s">
        <v>3756</v>
      </c>
      <c r="F558" s="1107" t="str">
        <f t="array" ref="F558">IFERROR(INDEX(UIID!$K$2:$K1956, MATCH(CONCATENATE(B558,D558,G558,J558), UIID!$B$2:$B1956&amp;UIID!$D$2:$D1956&amp;UIID!$G$2:$G1956&amp;UIID!$H$2:$H1956, 0),), "Not Found")</f>
        <v>0722-0038</v>
      </c>
      <c r="G558" s="1108" t="s">
        <v>3775</v>
      </c>
      <c r="H558" s="1106"/>
      <c r="I558" s="1106" t="s">
        <v>5763</v>
      </c>
      <c r="J558" s="1106" t="s">
        <v>1332</v>
      </c>
      <c r="K558" s="1106">
        <v>10.306716407251299</v>
      </c>
      <c r="L558" s="1106">
        <v>123.89660283661</v>
      </c>
      <c r="M558" s="1106" t="s">
        <v>396</v>
      </c>
      <c r="N558" s="1106" t="s">
        <v>5764</v>
      </c>
      <c r="O558" s="1106" t="s">
        <v>15</v>
      </c>
      <c r="P558" s="1106" t="s">
        <v>16</v>
      </c>
      <c r="Q558" s="1106" t="s">
        <v>4262</v>
      </c>
      <c r="R558" s="1106" t="s">
        <v>3006</v>
      </c>
      <c r="S558" s="1106" t="s">
        <v>1333</v>
      </c>
      <c r="T558" s="1106" t="s">
        <v>22</v>
      </c>
      <c r="U558" s="1106" t="s">
        <v>181</v>
      </c>
      <c r="V558" s="1106">
        <v>201307020077</v>
      </c>
      <c r="W558" s="1116">
        <v>45440</v>
      </c>
      <c r="X558" s="1116">
        <v>47267</v>
      </c>
      <c r="Y558" s="1106" t="s">
        <v>5766</v>
      </c>
      <c r="Z558" s="1106" t="s">
        <v>22</v>
      </c>
      <c r="AA558" s="1106" t="s">
        <v>4283</v>
      </c>
      <c r="AB558" s="465">
        <v>45511</v>
      </c>
      <c r="AC558" s="1111" t="s">
        <v>4163</v>
      </c>
      <c r="AD558" s="1114">
        <v>41410</v>
      </c>
    </row>
    <row r="559" spans="1:30" ht="15.75" customHeight="1">
      <c r="A559" s="1106" t="s">
        <v>10</v>
      </c>
      <c r="B559" s="1106" t="s">
        <v>11</v>
      </c>
      <c r="C559" s="1106" t="s">
        <v>28</v>
      </c>
      <c r="D559" s="1106" t="s">
        <v>13</v>
      </c>
      <c r="E559" s="1106" t="s">
        <v>3756</v>
      </c>
      <c r="F559" s="1107" t="str">
        <f t="array" ref="F559">IFERROR(INDEX(UIID!$K$2:$K1956, MATCH(CONCATENATE(B559,D559,G559,J559), UIID!$B$2:$B1956&amp;UIID!$D$2:$D1956&amp;UIID!$G$2:$G1956&amp;UIID!$H$2:$H1956, 0),), "Not Found")</f>
        <v>0722-0142</v>
      </c>
      <c r="G559" s="1184" t="s">
        <v>3636</v>
      </c>
      <c r="H559" s="1106" t="s">
        <v>5767</v>
      </c>
      <c r="I559" s="1106" t="s">
        <v>5768</v>
      </c>
      <c r="J559" s="1184" t="s">
        <v>1714</v>
      </c>
      <c r="K559" s="1106">
        <v>10.3436145704484</v>
      </c>
      <c r="L559" s="1106">
        <v>123.911714036654</v>
      </c>
      <c r="M559" s="1106" t="s">
        <v>1715</v>
      </c>
      <c r="N559" s="1106"/>
      <c r="O559" s="1106" t="s">
        <v>15</v>
      </c>
      <c r="P559" s="1106" t="s">
        <v>16</v>
      </c>
      <c r="Q559" s="1106" t="s">
        <v>4262</v>
      </c>
      <c r="R559" s="1106" t="s">
        <v>3006</v>
      </c>
      <c r="S559" s="1106" t="s">
        <v>651</v>
      </c>
      <c r="T559" s="1106" t="s">
        <v>22</v>
      </c>
      <c r="U559" s="1106" t="s">
        <v>560</v>
      </c>
      <c r="V559" s="1138" t="s">
        <v>5769</v>
      </c>
      <c r="W559" s="1116">
        <v>45078</v>
      </c>
      <c r="X559" s="1116">
        <v>46906</v>
      </c>
      <c r="Y559" s="1106" t="s">
        <v>5770</v>
      </c>
      <c r="Z559" s="1106" t="s">
        <v>5771</v>
      </c>
      <c r="AA559" s="1175">
        <v>44523</v>
      </c>
      <c r="AB559" s="465">
        <v>45734</v>
      </c>
      <c r="AC559" s="1111" t="s">
        <v>4163</v>
      </c>
      <c r="AD559" s="1114">
        <v>43269</v>
      </c>
    </row>
    <row r="560" spans="1:30" ht="15.75" customHeight="1">
      <c r="A560" s="1106" t="s">
        <v>10</v>
      </c>
      <c r="B560" s="1106" t="s">
        <v>11</v>
      </c>
      <c r="C560" s="1106" t="s">
        <v>28</v>
      </c>
      <c r="D560" s="1106" t="s">
        <v>13</v>
      </c>
      <c r="E560" s="1106" t="s">
        <v>3756</v>
      </c>
      <c r="F560" s="1107" t="str">
        <f t="array" ref="F560">IFERROR(INDEX(UIID!$K$2:$K1956, MATCH(CONCATENATE(B560,D560,G560,J560), UIID!$B$2:$B1956&amp;UIID!$D$2:$D1956&amp;UIID!$G$2:$G1956&amp;UIID!$H$2:$H1956, 0),), "Not Found")</f>
        <v>0722-0142</v>
      </c>
      <c r="G560" s="1184" t="s">
        <v>3636</v>
      </c>
      <c r="H560" s="1106" t="s">
        <v>5767</v>
      </c>
      <c r="I560" s="1106" t="s">
        <v>5768</v>
      </c>
      <c r="J560" s="1106" t="s">
        <v>1714</v>
      </c>
      <c r="K560" s="1106">
        <v>10.3436145704484</v>
      </c>
      <c r="L560" s="1106">
        <v>123.911714036654</v>
      </c>
      <c r="M560" s="1106" t="s">
        <v>1715</v>
      </c>
      <c r="N560" s="1106"/>
      <c r="O560" s="1106" t="s">
        <v>15</v>
      </c>
      <c r="P560" s="1106" t="s">
        <v>16</v>
      </c>
      <c r="Q560" s="1106" t="s">
        <v>4262</v>
      </c>
      <c r="R560" s="1106" t="s">
        <v>3006</v>
      </c>
      <c r="S560" s="1106" t="s">
        <v>653</v>
      </c>
      <c r="T560" s="1106" t="s">
        <v>22</v>
      </c>
      <c r="U560" s="1106" t="s">
        <v>560</v>
      </c>
      <c r="V560" s="1199" t="s">
        <v>5772</v>
      </c>
      <c r="W560" s="1116">
        <v>45078</v>
      </c>
      <c r="X560" s="1116">
        <v>46906</v>
      </c>
      <c r="Y560" s="1106" t="s">
        <v>5770</v>
      </c>
      <c r="Z560" s="1106" t="s">
        <v>5771</v>
      </c>
      <c r="AA560" s="1175">
        <v>44523</v>
      </c>
      <c r="AB560" s="465">
        <v>45734</v>
      </c>
      <c r="AC560" s="1111" t="s">
        <v>4163</v>
      </c>
      <c r="AD560" s="1114">
        <v>43269</v>
      </c>
    </row>
    <row r="561" spans="1:30" ht="15.75" customHeight="1">
      <c r="A561" s="1106" t="s">
        <v>10</v>
      </c>
      <c r="B561" s="1106" t="s">
        <v>11</v>
      </c>
      <c r="C561" s="1106" t="s">
        <v>28</v>
      </c>
      <c r="D561" s="1106" t="s">
        <v>13</v>
      </c>
      <c r="E561" s="1106" t="s">
        <v>3756</v>
      </c>
      <c r="F561" s="1107" t="str">
        <f t="array" ref="F561">IFERROR(INDEX(UIID!$K$2:$K1956, MATCH(CONCATENATE(B561,D561,G561,J561), UIID!$B$2:$B1956&amp;UIID!$D$2:$D1956&amp;UIID!$G$2:$G1956&amp;UIID!$H$2:$H1956, 0),), "Not Found")</f>
        <v>0722-0142</v>
      </c>
      <c r="G561" s="1184" t="s">
        <v>3636</v>
      </c>
      <c r="H561" s="1106" t="s">
        <v>5767</v>
      </c>
      <c r="I561" s="1106" t="s">
        <v>5768</v>
      </c>
      <c r="J561" s="1106" t="s">
        <v>1714</v>
      </c>
      <c r="K561" s="1106">
        <v>10.3436145704484</v>
      </c>
      <c r="L561" s="1106">
        <v>123.911714036654</v>
      </c>
      <c r="M561" s="1106" t="s">
        <v>1715</v>
      </c>
      <c r="N561" s="1106"/>
      <c r="O561" s="1106" t="s">
        <v>15</v>
      </c>
      <c r="P561" s="1106" t="s">
        <v>16</v>
      </c>
      <c r="Q561" s="1106" t="s">
        <v>4262</v>
      </c>
      <c r="R561" s="1106" t="s">
        <v>3006</v>
      </c>
      <c r="S561" s="1106" t="s">
        <v>1716</v>
      </c>
      <c r="T561" s="1106" t="s">
        <v>22</v>
      </c>
      <c r="U561" s="1106" t="s">
        <v>560</v>
      </c>
      <c r="V561" s="1199" t="s">
        <v>5773</v>
      </c>
      <c r="W561" s="1116">
        <v>45078</v>
      </c>
      <c r="X561" s="1116">
        <v>46906</v>
      </c>
      <c r="Y561" s="1106" t="s">
        <v>5770</v>
      </c>
      <c r="Z561" s="1106" t="s">
        <v>5771</v>
      </c>
      <c r="AA561" s="1175">
        <v>44523</v>
      </c>
      <c r="AB561" s="465">
        <v>45734</v>
      </c>
      <c r="AC561" s="1111" t="s">
        <v>4163</v>
      </c>
      <c r="AD561" s="1114">
        <v>43269</v>
      </c>
    </row>
    <row r="562" spans="1:30" ht="15.75" customHeight="1">
      <c r="A562" s="1106" t="s">
        <v>10</v>
      </c>
      <c r="B562" s="1106" t="s">
        <v>11</v>
      </c>
      <c r="C562" s="1106" t="s">
        <v>146</v>
      </c>
      <c r="D562" s="1106" t="s">
        <v>656</v>
      </c>
      <c r="E562" s="1106" t="s">
        <v>28</v>
      </c>
      <c r="F562" s="1107" t="str">
        <f t="array" ref="F562">IFERROR(INDEX(UIID!$K$2:$K1956, MATCH(CONCATENATE(B562,D562,G562,J562), UIID!$B$2:$B1956&amp;UIID!$D$2:$D1956&amp;UIID!$G$2:$G1956&amp;UIID!$H$2:$H1956, 0),), "Not Found")</f>
        <v>0722-0082</v>
      </c>
      <c r="G562" s="1106" t="s">
        <v>1973</v>
      </c>
      <c r="H562" s="1106" t="s">
        <v>5774</v>
      </c>
      <c r="I562" s="1106" t="s">
        <v>5775</v>
      </c>
      <c r="J562" s="1106" t="s">
        <v>1974</v>
      </c>
      <c r="K562" s="1106">
        <v>10.365009118761201</v>
      </c>
      <c r="L562" s="1106">
        <v>123.999971436655</v>
      </c>
      <c r="M562" s="1106" t="s">
        <v>5776</v>
      </c>
      <c r="N562" s="1106" t="s">
        <v>5777</v>
      </c>
      <c r="O562" s="1106" t="s">
        <v>15</v>
      </c>
      <c r="P562" s="1106" t="s">
        <v>16</v>
      </c>
      <c r="Q562" s="1106" t="s">
        <v>35</v>
      </c>
      <c r="R562" s="1106" t="s">
        <v>32</v>
      </c>
      <c r="S562" s="1106" t="s">
        <v>39</v>
      </c>
      <c r="T562" s="1106" t="s">
        <v>4164</v>
      </c>
      <c r="U562" s="1106" t="s">
        <v>253</v>
      </c>
      <c r="V562" s="1106" t="s">
        <v>1975</v>
      </c>
      <c r="W562" s="1116">
        <v>45384</v>
      </c>
      <c r="X562" s="1116">
        <v>47211</v>
      </c>
      <c r="Y562" s="1106" t="s">
        <v>5778</v>
      </c>
      <c r="Z562" s="1106" t="s">
        <v>5779</v>
      </c>
      <c r="AA562" s="1106" t="s">
        <v>5780</v>
      </c>
      <c r="AB562" s="462"/>
      <c r="AC562" s="1111"/>
      <c r="AD562" s="1114">
        <v>44159</v>
      </c>
    </row>
    <row r="563" spans="1:30" ht="15.75" customHeight="1">
      <c r="A563" s="1106" t="s">
        <v>10</v>
      </c>
      <c r="B563" s="1106" t="s">
        <v>11</v>
      </c>
      <c r="C563" s="1106" t="s">
        <v>146</v>
      </c>
      <c r="D563" s="1106" t="s">
        <v>656</v>
      </c>
      <c r="E563" s="1106" t="s">
        <v>28</v>
      </c>
      <c r="F563" s="1107" t="str">
        <f t="array" ref="F563">IFERROR(INDEX(UIID!$K$2:$K1956, MATCH(CONCATENATE(B563,D563,G563,J563), UIID!$B$2:$B1956&amp;UIID!$D$2:$D1956&amp;UIID!$G$2:$G1956&amp;UIID!$H$2:$H1956, 0),), "Not Found")</f>
        <v>0722-0082</v>
      </c>
      <c r="G563" s="1106" t="s">
        <v>1973</v>
      </c>
      <c r="H563" s="1106" t="s">
        <v>5774</v>
      </c>
      <c r="I563" s="1106" t="s">
        <v>5775</v>
      </c>
      <c r="J563" s="1106" t="s">
        <v>1974</v>
      </c>
      <c r="K563" s="1106">
        <v>10.365009118761201</v>
      </c>
      <c r="L563" s="1106">
        <v>123.999971436655</v>
      </c>
      <c r="M563" s="1106" t="s">
        <v>5776</v>
      </c>
      <c r="N563" s="1106" t="s">
        <v>5777</v>
      </c>
      <c r="O563" s="1106" t="s">
        <v>15</v>
      </c>
      <c r="P563" s="1106" t="s">
        <v>16</v>
      </c>
      <c r="Q563" s="1106" t="s">
        <v>35</v>
      </c>
      <c r="R563" s="1106" t="s">
        <v>84</v>
      </c>
      <c r="S563" s="1106" t="s">
        <v>1778</v>
      </c>
      <c r="T563" s="1106" t="s">
        <v>4164</v>
      </c>
      <c r="U563" s="1106" t="s">
        <v>94</v>
      </c>
      <c r="V563" s="1106" t="s">
        <v>1976</v>
      </c>
      <c r="W563" s="1116">
        <v>45384</v>
      </c>
      <c r="X563" s="1116">
        <v>47211</v>
      </c>
      <c r="Y563" s="1106" t="s">
        <v>5781</v>
      </c>
      <c r="Z563" s="1106" t="s">
        <v>5782</v>
      </c>
      <c r="AA563" s="1175">
        <v>45411</v>
      </c>
      <c r="AB563" s="462"/>
      <c r="AC563" s="1111"/>
      <c r="AD563" s="1114">
        <v>44159</v>
      </c>
    </row>
    <row r="564" spans="1:30" ht="15.75" customHeight="1">
      <c r="A564" s="1106" t="s">
        <v>10</v>
      </c>
      <c r="B564" s="1106" t="s">
        <v>11</v>
      </c>
      <c r="C564" s="1106" t="s">
        <v>146</v>
      </c>
      <c r="D564" s="1106" t="s">
        <v>656</v>
      </c>
      <c r="E564" s="1106" t="s">
        <v>28</v>
      </c>
      <c r="F564" s="1107" t="str">
        <f t="array" ref="F564">IFERROR(INDEX(UIID!$K$2:$K1956, MATCH(CONCATENATE(B564,D564,G564,J564), UIID!$B$2:$B1956&amp;UIID!$D$2:$D1956&amp;UIID!$G$2:$G1956&amp;UIID!$H$2:$H1956, 0),), "Not Found")</f>
        <v>0722-0082</v>
      </c>
      <c r="G564" s="1106" t="s">
        <v>1973</v>
      </c>
      <c r="H564" s="1106" t="s">
        <v>5774</v>
      </c>
      <c r="I564" s="1106" t="s">
        <v>5775</v>
      </c>
      <c r="J564" s="1106" t="s">
        <v>1974</v>
      </c>
      <c r="K564" s="1106">
        <v>10.365009118761201</v>
      </c>
      <c r="L564" s="1106">
        <v>123.999971436655</v>
      </c>
      <c r="M564" s="1106" t="s">
        <v>5776</v>
      </c>
      <c r="N564" s="1106" t="s">
        <v>5777</v>
      </c>
      <c r="O564" s="1106" t="s">
        <v>15</v>
      </c>
      <c r="P564" s="1106" t="s">
        <v>16</v>
      </c>
      <c r="Q564" s="1106" t="s">
        <v>35</v>
      </c>
      <c r="R564" s="1106" t="s">
        <v>84</v>
      </c>
      <c r="S564" s="1106" t="s">
        <v>550</v>
      </c>
      <c r="T564" s="1106" t="s">
        <v>4164</v>
      </c>
      <c r="U564" s="1106" t="s">
        <v>94</v>
      </c>
      <c r="V564" s="1106" t="s">
        <v>1977</v>
      </c>
      <c r="W564" s="1116">
        <v>45005</v>
      </c>
      <c r="X564" s="1116">
        <v>46833</v>
      </c>
      <c r="Y564" s="1106" t="s">
        <v>5783</v>
      </c>
      <c r="Z564" s="1106" t="s">
        <v>5784</v>
      </c>
      <c r="AA564" s="1106" t="s">
        <v>5785</v>
      </c>
      <c r="AB564" s="463">
        <v>45811</v>
      </c>
      <c r="AC564" s="1111" t="s">
        <v>4163</v>
      </c>
      <c r="AD564" s="1114">
        <v>43900</v>
      </c>
    </row>
    <row r="565" spans="1:30" ht="15.75" customHeight="1">
      <c r="A565" s="1106" t="s">
        <v>10</v>
      </c>
      <c r="B565" s="1106" t="s">
        <v>11</v>
      </c>
      <c r="C565" s="1106" t="s">
        <v>146</v>
      </c>
      <c r="D565" s="1106" t="s">
        <v>656</v>
      </c>
      <c r="E565" s="1106" t="s">
        <v>28</v>
      </c>
      <c r="F565" s="1107" t="str">
        <f t="array" ref="F565">IFERROR(INDEX(UIID!$K$2:$K1956, MATCH(CONCATENATE(B565,D565,G565,J565), UIID!$B$2:$B1956&amp;UIID!$D$2:$D1956&amp;UIID!$G$2:$G1956&amp;UIID!$H$2:$H1956, 0),), "Not Found")</f>
        <v>0722-0082</v>
      </c>
      <c r="G565" s="1106" t="s">
        <v>1973</v>
      </c>
      <c r="H565" s="1106" t="s">
        <v>5774</v>
      </c>
      <c r="I565" s="1106" t="s">
        <v>5775</v>
      </c>
      <c r="J565" s="1106" t="s">
        <v>1974</v>
      </c>
      <c r="K565" s="1106">
        <v>10.365009118761201</v>
      </c>
      <c r="L565" s="1106">
        <v>123.999971436655</v>
      </c>
      <c r="M565" s="1106" t="s">
        <v>5776</v>
      </c>
      <c r="N565" s="1106" t="s">
        <v>5777</v>
      </c>
      <c r="O565" s="1106" t="s">
        <v>15</v>
      </c>
      <c r="P565" s="1106" t="s">
        <v>16</v>
      </c>
      <c r="Q565" s="1106" t="s">
        <v>35</v>
      </c>
      <c r="R565" s="1106" t="s">
        <v>104</v>
      </c>
      <c r="S565" s="1106" t="s">
        <v>105</v>
      </c>
      <c r="T565" s="1106" t="s">
        <v>4164</v>
      </c>
      <c r="U565" s="1106" t="s">
        <v>408</v>
      </c>
      <c r="V565" s="1106" t="s">
        <v>1978</v>
      </c>
      <c r="W565" s="1116">
        <v>45017</v>
      </c>
      <c r="X565" s="1116">
        <v>46845</v>
      </c>
      <c r="Y565" s="1106" t="s">
        <v>5786</v>
      </c>
      <c r="Z565" s="1106" t="s">
        <v>5787</v>
      </c>
      <c r="AA565" s="1106" t="s">
        <v>5788</v>
      </c>
      <c r="AB565" s="463">
        <v>45811</v>
      </c>
      <c r="AC565" s="1111" t="s">
        <v>4163</v>
      </c>
      <c r="AD565" s="1114">
        <v>43859</v>
      </c>
    </row>
    <row r="566" spans="1:30" ht="15.75" customHeight="1">
      <c r="A566" s="1106" t="s">
        <v>10</v>
      </c>
      <c r="B566" s="1106" t="s">
        <v>11</v>
      </c>
      <c r="C566" s="1106" t="s">
        <v>146</v>
      </c>
      <c r="D566" s="1106" t="s">
        <v>656</v>
      </c>
      <c r="E566" s="1106" t="s">
        <v>28</v>
      </c>
      <c r="F566" s="1107" t="str">
        <f t="array" ref="F566">IFERROR(INDEX(UIID!$K$2:$K1956, MATCH(CONCATENATE(B566,D566,G566,J566), UIID!$B$2:$B1956&amp;UIID!$D$2:$D1956&amp;UIID!$G$2:$G1956&amp;UIID!$H$2:$H1956, 0),), "Not Found")</f>
        <v>0722-0082</v>
      </c>
      <c r="G566" s="1106" t="s">
        <v>1973</v>
      </c>
      <c r="H566" s="1106" t="s">
        <v>5774</v>
      </c>
      <c r="I566" s="1106" t="s">
        <v>5775</v>
      </c>
      <c r="J566" s="1106" t="s">
        <v>1974</v>
      </c>
      <c r="K566" s="1106">
        <v>10.365009118761201</v>
      </c>
      <c r="L566" s="1106">
        <v>123.999971436655</v>
      </c>
      <c r="M566" s="1106" t="s">
        <v>5776</v>
      </c>
      <c r="N566" s="1106" t="s">
        <v>5777</v>
      </c>
      <c r="O566" s="1106" t="s">
        <v>15</v>
      </c>
      <c r="P566" s="1106" t="s">
        <v>16</v>
      </c>
      <c r="Q566" s="1106" t="s">
        <v>35</v>
      </c>
      <c r="R566" s="1106" t="s">
        <v>84</v>
      </c>
      <c r="S566" s="1106" t="s">
        <v>93</v>
      </c>
      <c r="T566" s="1106" t="s">
        <v>4213</v>
      </c>
      <c r="U566" s="1106" t="s">
        <v>94</v>
      </c>
      <c r="V566" s="1106" t="s">
        <v>1979</v>
      </c>
      <c r="W566" s="1116">
        <v>45017</v>
      </c>
      <c r="X566" s="1116">
        <v>46845</v>
      </c>
      <c r="Y566" s="1106" t="s">
        <v>5789</v>
      </c>
      <c r="Z566" s="1106" t="s">
        <v>5790</v>
      </c>
      <c r="AA566" s="1106" t="s">
        <v>5791</v>
      </c>
      <c r="AB566" s="465">
        <v>45488</v>
      </c>
      <c r="AC566" s="1111" t="s">
        <v>4163</v>
      </c>
      <c r="AD566" s="1114">
        <v>43732</v>
      </c>
    </row>
    <row r="567" spans="1:30" ht="15.75" customHeight="1">
      <c r="A567" s="1106" t="s">
        <v>10</v>
      </c>
      <c r="B567" s="1106" t="s">
        <v>11</v>
      </c>
      <c r="C567" s="1106" t="s">
        <v>146</v>
      </c>
      <c r="D567" s="1106" t="s">
        <v>656</v>
      </c>
      <c r="E567" s="1106" t="s">
        <v>28</v>
      </c>
      <c r="F567" s="1107" t="str">
        <f t="array" ref="F567">IFERROR(INDEX(UIID!$K$2:$K1956, MATCH(CONCATENATE(B567,D567,G567,J567), UIID!$B$2:$B1956&amp;UIID!$D$2:$D1956&amp;UIID!$G$2:$G1956&amp;UIID!$H$2:$H1956, 0),), "Not Found")</f>
        <v>0722-0082</v>
      </c>
      <c r="G567" s="1106" t="s">
        <v>1973</v>
      </c>
      <c r="H567" s="1106" t="s">
        <v>5774</v>
      </c>
      <c r="I567" s="1106" t="s">
        <v>5775</v>
      </c>
      <c r="J567" s="1106" t="s">
        <v>1974</v>
      </c>
      <c r="K567" s="1106">
        <v>10.365009118761201</v>
      </c>
      <c r="L567" s="1106">
        <v>123.999971436655</v>
      </c>
      <c r="M567" s="1106" t="s">
        <v>5776</v>
      </c>
      <c r="N567" s="1106" t="s">
        <v>5777</v>
      </c>
      <c r="O567" s="1106" t="s">
        <v>15</v>
      </c>
      <c r="P567" s="1106" t="s">
        <v>16</v>
      </c>
      <c r="Q567" s="1106" t="s">
        <v>35</v>
      </c>
      <c r="R567" s="1106" t="s">
        <v>84</v>
      </c>
      <c r="S567" s="1106" t="s">
        <v>268</v>
      </c>
      <c r="T567" s="1106" t="s">
        <v>4164</v>
      </c>
      <c r="U567" s="1106" t="s">
        <v>235</v>
      </c>
      <c r="V567" s="1106" t="s">
        <v>1980</v>
      </c>
      <c r="W567" s="1116">
        <v>45017</v>
      </c>
      <c r="X567" s="1116">
        <v>46845</v>
      </c>
      <c r="Y567" s="1106" t="s">
        <v>5781</v>
      </c>
      <c r="Z567" s="1106" t="s">
        <v>5792</v>
      </c>
      <c r="AA567" s="1117">
        <v>43669</v>
      </c>
      <c r="AB567" s="465">
        <v>45488</v>
      </c>
      <c r="AC567" s="1111" t="s">
        <v>4163</v>
      </c>
      <c r="AD567" s="1114">
        <v>43732</v>
      </c>
    </row>
    <row r="568" spans="1:30" ht="15.75" customHeight="1">
      <c r="A568" s="1106" t="s">
        <v>10</v>
      </c>
      <c r="B568" s="1106" t="s">
        <v>11</v>
      </c>
      <c r="C568" s="1106" t="s">
        <v>146</v>
      </c>
      <c r="D568" s="1106" t="s">
        <v>656</v>
      </c>
      <c r="E568" s="1106" t="s">
        <v>28</v>
      </c>
      <c r="F568" s="1107" t="str">
        <f t="array" ref="F568">IFERROR(INDEX(UIID!$K$2:$K1956, MATCH(CONCATENATE(B568,D568,G568,J568), UIID!$B$2:$B1956&amp;UIID!$D$2:$D1956&amp;UIID!$G$2:$G1956&amp;UIID!$H$2:$H1956, 0),), "Not Found")</f>
        <v>0722-0082</v>
      </c>
      <c r="G568" s="1106" t="s">
        <v>1973</v>
      </c>
      <c r="H568" s="1106" t="s">
        <v>5774</v>
      </c>
      <c r="I568" s="1106" t="s">
        <v>5775</v>
      </c>
      <c r="J568" s="1106" t="s">
        <v>1974</v>
      </c>
      <c r="K568" s="1106">
        <v>10.365009118761201</v>
      </c>
      <c r="L568" s="1106">
        <v>123.999971436655</v>
      </c>
      <c r="M568" s="1106" t="s">
        <v>5776</v>
      </c>
      <c r="N568" s="1106" t="s">
        <v>5777</v>
      </c>
      <c r="O568" s="1106" t="s">
        <v>15</v>
      </c>
      <c r="P568" s="1106" t="s">
        <v>16</v>
      </c>
      <c r="Q568" s="1106" t="s">
        <v>35</v>
      </c>
      <c r="R568" s="1106" t="s">
        <v>84</v>
      </c>
      <c r="S568" s="1106" t="s">
        <v>85</v>
      </c>
      <c r="T568" s="1106" t="s">
        <v>4164</v>
      </c>
      <c r="U568" s="1106" t="s">
        <v>94</v>
      </c>
      <c r="V568" s="1106" t="s">
        <v>1981</v>
      </c>
      <c r="W568" s="1116">
        <v>45384</v>
      </c>
      <c r="X568" s="1116">
        <v>47211</v>
      </c>
      <c r="Y568" s="1106" t="s">
        <v>5789</v>
      </c>
      <c r="Z568" s="1106" t="s">
        <v>5790</v>
      </c>
      <c r="AA568" s="1106" t="s">
        <v>5791</v>
      </c>
      <c r="AB568" s="465">
        <v>45488</v>
      </c>
      <c r="AC568" s="1111" t="s">
        <v>4163</v>
      </c>
      <c r="AD568" s="1114">
        <v>43732</v>
      </c>
    </row>
    <row r="569" spans="1:30" ht="15.75" customHeight="1">
      <c r="A569" s="1106" t="s">
        <v>10</v>
      </c>
      <c r="B569" s="1106" t="s">
        <v>11</v>
      </c>
      <c r="C569" s="1106" t="s">
        <v>123</v>
      </c>
      <c r="D569" s="1106" t="s">
        <v>1709</v>
      </c>
      <c r="E569" s="1106" t="s">
        <v>50</v>
      </c>
      <c r="F569" s="1107" t="str">
        <f t="array" ref="F569">IFERROR(INDEX(UIID!$K$2:$K1956, MATCH(CONCATENATE(B569,D569,G569,J569), UIID!$B$2:$B1956&amp;UIID!$D$2:$D1956&amp;UIID!$G$2:$G1956&amp;UIID!$H$2:$H1956, 0),), "Not Found")</f>
        <v>0722-0070</v>
      </c>
      <c r="G569" s="1106" t="s">
        <v>1730</v>
      </c>
      <c r="H569" s="1106"/>
      <c r="I569" s="1106" t="s">
        <v>5344</v>
      </c>
      <c r="J569" s="1106" t="s">
        <v>1711</v>
      </c>
      <c r="K569" s="1106">
        <v>10.304722429887301</v>
      </c>
      <c r="L569" s="1106">
        <v>123.903103607018</v>
      </c>
      <c r="M569" s="1106" t="s">
        <v>1731</v>
      </c>
      <c r="N569" s="1106" t="s">
        <v>5793</v>
      </c>
      <c r="O569" s="1106" t="s">
        <v>15</v>
      </c>
      <c r="P569" s="1106" t="s">
        <v>16</v>
      </c>
      <c r="Q569" s="1106" t="s">
        <v>35</v>
      </c>
      <c r="R569" s="1106" t="s">
        <v>125</v>
      </c>
      <c r="S569" s="1106" t="s">
        <v>1194</v>
      </c>
      <c r="T569" s="1106" t="s">
        <v>4157</v>
      </c>
      <c r="U569" s="1106" t="s">
        <v>1732</v>
      </c>
      <c r="V569" s="1106" t="s">
        <v>1733</v>
      </c>
      <c r="W569" s="1116">
        <v>45434</v>
      </c>
      <c r="X569" s="1116">
        <v>47261</v>
      </c>
      <c r="Y569" s="1106" t="s">
        <v>5345</v>
      </c>
      <c r="Z569" s="1106" t="s">
        <v>5794</v>
      </c>
      <c r="AA569" s="1175">
        <v>44781</v>
      </c>
      <c r="AB569" s="462"/>
      <c r="AC569" s="1111"/>
      <c r="AD569" s="1114">
        <v>43334</v>
      </c>
    </row>
    <row r="570" spans="1:30" ht="15.75" customHeight="1">
      <c r="A570" s="1106" t="s">
        <v>10</v>
      </c>
      <c r="B570" s="1106" t="s">
        <v>11</v>
      </c>
      <c r="C570" s="1106" t="s">
        <v>123</v>
      </c>
      <c r="D570" s="1106" t="s">
        <v>1709</v>
      </c>
      <c r="E570" s="1106" t="s">
        <v>50</v>
      </c>
      <c r="F570" s="1107" t="str">
        <f t="array" ref="F570">IFERROR(INDEX(UIID!$K$2:$K1956, MATCH(CONCATENATE(B570,D570,G570,J570), UIID!$B$2:$B1956&amp;UIID!$D$2:$D1956&amp;UIID!$G$2:$G1956&amp;UIID!$H$2:$H1956, 0),), "Not Found")</f>
        <v>0722-0070</v>
      </c>
      <c r="G570" s="1106" t="s">
        <v>1730</v>
      </c>
      <c r="H570" s="1106"/>
      <c r="I570" s="1106" t="s">
        <v>5344</v>
      </c>
      <c r="J570" s="1106" t="s">
        <v>1711</v>
      </c>
      <c r="K570" s="1106">
        <v>10.304722429887301</v>
      </c>
      <c r="L570" s="1106">
        <v>123.903103607018</v>
      </c>
      <c r="M570" s="1106" t="s">
        <v>1731</v>
      </c>
      <c r="N570" s="1106" t="s">
        <v>5793</v>
      </c>
      <c r="O570" s="1106" t="s">
        <v>15</v>
      </c>
      <c r="P570" s="1106" t="s">
        <v>16</v>
      </c>
      <c r="Q570" s="1106" t="s">
        <v>35</v>
      </c>
      <c r="R570" s="1106" t="s">
        <v>125</v>
      </c>
      <c r="S570" s="1106" t="s">
        <v>1033</v>
      </c>
      <c r="T570" s="1106" t="s">
        <v>4164</v>
      </c>
      <c r="U570" s="1106" t="s">
        <v>1034</v>
      </c>
      <c r="V570" s="1106" t="s">
        <v>5795</v>
      </c>
      <c r="W570" s="1116">
        <v>45434</v>
      </c>
      <c r="X570" s="1116">
        <v>47261</v>
      </c>
      <c r="Y570" s="1106" t="s">
        <v>5345</v>
      </c>
      <c r="Z570" s="1106" t="s">
        <v>5794</v>
      </c>
      <c r="AA570" s="1175">
        <v>44781</v>
      </c>
      <c r="AB570" s="462"/>
      <c r="AC570" s="1111"/>
      <c r="AD570" s="1114">
        <v>43334</v>
      </c>
    </row>
    <row r="571" spans="1:30" ht="15.75" customHeight="1">
      <c r="A571" s="1106" t="s">
        <v>10</v>
      </c>
      <c r="B571" s="1106" t="s">
        <v>11</v>
      </c>
      <c r="C571" s="1106" t="s">
        <v>28</v>
      </c>
      <c r="D571" s="1106" t="s">
        <v>1011</v>
      </c>
      <c r="E571" s="1106" t="s">
        <v>30</v>
      </c>
      <c r="F571" s="1107" t="str">
        <f t="array" ref="F571">IFERROR(INDEX(UIID!$K$2:$K1956, MATCH(CONCATENATE(B571,D571,G571,J571), UIID!$B$2:$B1956&amp;UIID!$D$2:$D1956&amp;UIID!$G$2:$G1956&amp;UIID!$H$2:$H1956, 0),), "Not Found")</f>
        <v>0722-0071</v>
      </c>
      <c r="G571" s="1106" t="s">
        <v>1734</v>
      </c>
      <c r="H571" s="1106"/>
      <c r="I571" s="1106" t="s">
        <v>5796</v>
      </c>
      <c r="J571" s="1106" t="s">
        <v>1735</v>
      </c>
      <c r="K571" s="1106">
        <v>10.2068440347034</v>
      </c>
      <c r="L571" s="1106">
        <v>123.757356850146</v>
      </c>
      <c r="M571" s="1106" t="s">
        <v>1736</v>
      </c>
      <c r="N571" s="1106" t="s">
        <v>5797</v>
      </c>
      <c r="O571" s="1106" t="s">
        <v>15</v>
      </c>
      <c r="P571" s="1106" t="s">
        <v>16</v>
      </c>
      <c r="Q571" s="1106" t="s">
        <v>35</v>
      </c>
      <c r="R571" s="1106" t="s">
        <v>107</v>
      </c>
      <c r="S571" s="1106" t="s">
        <v>2455</v>
      </c>
      <c r="T571" s="1106" t="s">
        <v>4164</v>
      </c>
      <c r="U571" s="1106" t="s">
        <v>663</v>
      </c>
      <c r="V571" s="1106" t="s">
        <v>1743</v>
      </c>
      <c r="W571" s="1116">
        <v>45418</v>
      </c>
      <c r="X571" s="1116">
        <v>47245</v>
      </c>
      <c r="Y571" s="1106" t="s">
        <v>5798</v>
      </c>
      <c r="Z571" s="1106" t="s">
        <v>5799</v>
      </c>
      <c r="AA571" s="1175">
        <v>43899</v>
      </c>
      <c r="AB571" s="551"/>
      <c r="AC571" s="1111"/>
      <c r="AD571" s="1114">
        <v>43346</v>
      </c>
    </row>
    <row r="572" spans="1:30" ht="15.75" customHeight="1">
      <c r="A572" s="1106" t="s">
        <v>10</v>
      </c>
      <c r="B572" s="1106" t="s">
        <v>11</v>
      </c>
      <c r="C572" s="1106" t="s">
        <v>28</v>
      </c>
      <c r="D572" s="1106" t="s">
        <v>1011</v>
      </c>
      <c r="E572" s="1106" t="s">
        <v>30</v>
      </c>
      <c r="F572" s="1107" t="str">
        <f t="array" ref="F572">IFERROR(INDEX(UIID!$K$2:$K1956, MATCH(CONCATENATE(B572,D572,G572,J572), UIID!$B$2:$B1956&amp;UIID!$D$2:$D1956&amp;UIID!$G$2:$G1956&amp;UIID!$H$2:$H1956, 0),), "Not Found")</f>
        <v>0722-0071</v>
      </c>
      <c r="G572" s="1106" t="s">
        <v>1734</v>
      </c>
      <c r="H572" s="1106"/>
      <c r="I572" s="1106" t="s">
        <v>5796</v>
      </c>
      <c r="J572" s="1106" t="s">
        <v>1735</v>
      </c>
      <c r="K572" s="1106">
        <v>10.2068440347034</v>
      </c>
      <c r="L572" s="1106">
        <v>123.757356850146</v>
      </c>
      <c r="M572" s="1106" t="s">
        <v>1736</v>
      </c>
      <c r="N572" s="1106" t="s">
        <v>5797</v>
      </c>
      <c r="O572" s="1106" t="s">
        <v>15</v>
      </c>
      <c r="P572" s="1106" t="s">
        <v>16</v>
      </c>
      <c r="Q572" s="1106" t="s">
        <v>35</v>
      </c>
      <c r="R572" s="1106" t="s">
        <v>107</v>
      </c>
      <c r="S572" s="1106" t="s">
        <v>662</v>
      </c>
      <c r="T572" s="1106" t="s">
        <v>4164</v>
      </c>
      <c r="U572" s="1106" t="s">
        <v>663</v>
      </c>
      <c r="V572" s="1106" t="s">
        <v>1744</v>
      </c>
      <c r="W572" s="1116">
        <v>45418</v>
      </c>
      <c r="X572" s="1116">
        <v>47245</v>
      </c>
      <c r="Y572" s="1106" t="s">
        <v>5798</v>
      </c>
      <c r="Z572" s="1106" t="s">
        <v>5801</v>
      </c>
      <c r="AA572" s="1175">
        <v>43899</v>
      </c>
      <c r="AB572" s="551"/>
      <c r="AC572" s="1111"/>
      <c r="AD572" s="1114">
        <v>43346</v>
      </c>
    </row>
    <row r="573" spans="1:30" ht="15.75" customHeight="1">
      <c r="A573" s="1106" t="s">
        <v>10</v>
      </c>
      <c r="B573" s="1106" t="s">
        <v>11</v>
      </c>
      <c r="C573" s="1106" t="s">
        <v>123</v>
      </c>
      <c r="D573" s="1106" t="s">
        <v>2267</v>
      </c>
      <c r="E573" s="1106" t="s">
        <v>123</v>
      </c>
      <c r="F573" s="1107" t="str">
        <f t="array" ref="F573">IFERROR(INDEX(UIID!$K$2:$K1956, MATCH(CONCATENATE(B573,D573,G573,J573), UIID!$B$2:$B1956&amp;UIID!$D$2:$D1956&amp;UIID!$G$2:$G1956&amp;UIID!$H$2:$H1956, 0),), "Not Found")</f>
        <v>0722-0095</v>
      </c>
      <c r="G573" s="1106" t="s">
        <v>1766</v>
      </c>
      <c r="H573" s="1106"/>
      <c r="I573" s="1106" t="s">
        <v>5802</v>
      </c>
      <c r="J573" s="1106" t="s">
        <v>2268</v>
      </c>
      <c r="K573" s="1106">
        <v>10.632855179097399</v>
      </c>
      <c r="L573" s="1106">
        <v>123.76546660696</v>
      </c>
      <c r="M573" s="1106" t="s">
        <v>1768</v>
      </c>
      <c r="N573" s="1106" t="s">
        <v>5803</v>
      </c>
      <c r="O573" s="1106" t="s">
        <v>15</v>
      </c>
      <c r="P573" s="1106" t="s">
        <v>16</v>
      </c>
      <c r="Q573" s="1106" t="s">
        <v>35</v>
      </c>
      <c r="R573" s="1106" t="s">
        <v>87</v>
      </c>
      <c r="S573" s="1106" t="s">
        <v>88</v>
      </c>
      <c r="T573" s="1106" t="s">
        <v>4164</v>
      </c>
      <c r="U573" s="1106" t="s">
        <v>2243</v>
      </c>
      <c r="V573" s="1106" t="s">
        <v>5804</v>
      </c>
      <c r="W573" s="1116">
        <v>45362</v>
      </c>
      <c r="X573" s="1116">
        <v>47189</v>
      </c>
      <c r="Y573" s="1120" t="s">
        <v>5805</v>
      </c>
      <c r="Z573" s="1120" t="s">
        <v>5806</v>
      </c>
      <c r="AA573" s="1169">
        <v>45247</v>
      </c>
      <c r="AB573" s="462"/>
      <c r="AC573" s="1111"/>
      <c r="AD573" s="1121"/>
    </row>
    <row r="574" spans="1:30" ht="15.75" customHeight="1">
      <c r="A574" s="1106" t="s">
        <v>10</v>
      </c>
      <c r="B574" s="1106" t="s">
        <v>11</v>
      </c>
      <c r="C574" s="1106" t="s">
        <v>123</v>
      </c>
      <c r="D574" s="1106" t="s">
        <v>2267</v>
      </c>
      <c r="E574" s="1106" t="s">
        <v>123</v>
      </c>
      <c r="F574" s="1107" t="str">
        <f t="array" ref="F574">IFERROR(INDEX(UIID!$K$2:$K1956, MATCH(CONCATENATE(B574,D574,G574,J574), UIID!$B$2:$B1956&amp;UIID!$D$2:$D1956&amp;UIID!$G$2:$G1956&amp;UIID!$H$2:$H1956, 0),), "Not Found")</f>
        <v>0722-0095</v>
      </c>
      <c r="G574" s="1106" t="s">
        <v>1766</v>
      </c>
      <c r="H574" s="1106"/>
      <c r="I574" s="1106" t="s">
        <v>5802</v>
      </c>
      <c r="J574" s="1106" t="s">
        <v>2268</v>
      </c>
      <c r="K574" s="1106">
        <v>10.632855179097399</v>
      </c>
      <c r="L574" s="1106">
        <v>123.76546660696</v>
      </c>
      <c r="M574" s="1106" t="s">
        <v>1768</v>
      </c>
      <c r="N574" s="1106" t="s">
        <v>5803</v>
      </c>
      <c r="O574" s="1106" t="s">
        <v>15</v>
      </c>
      <c r="P574" s="1106" t="s">
        <v>16</v>
      </c>
      <c r="Q574" s="1106" t="s">
        <v>35</v>
      </c>
      <c r="R574" s="1106" t="s">
        <v>32</v>
      </c>
      <c r="S574" s="1106" t="s">
        <v>33</v>
      </c>
      <c r="T574" s="1106" t="s">
        <v>4164</v>
      </c>
      <c r="U574" s="1106" t="s">
        <v>78</v>
      </c>
      <c r="V574" s="1106" t="s">
        <v>5807</v>
      </c>
      <c r="W574" s="1116">
        <v>45362</v>
      </c>
      <c r="X574" s="1116">
        <v>47189</v>
      </c>
      <c r="Y574" s="1120" t="s">
        <v>5808</v>
      </c>
      <c r="Z574" s="1120" t="s">
        <v>5809</v>
      </c>
      <c r="AA574" s="1169">
        <v>46106</v>
      </c>
      <c r="AB574" s="551"/>
      <c r="AC574" s="1111"/>
      <c r="AD574" s="1121"/>
    </row>
    <row r="575" spans="1:30" ht="15.75" customHeight="1">
      <c r="A575" s="1106" t="s">
        <v>10</v>
      </c>
      <c r="B575" s="1106" t="s">
        <v>11</v>
      </c>
      <c r="C575" s="1106" t="s">
        <v>123</v>
      </c>
      <c r="D575" s="1106" t="s">
        <v>2267</v>
      </c>
      <c r="E575" s="1106" t="s">
        <v>123</v>
      </c>
      <c r="F575" s="1107" t="str">
        <f t="array" ref="F575">IFERROR(INDEX(UIID!$K$2:$K1956, MATCH(CONCATENATE(B575,D575,G575,J575), UIID!$B$2:$B1956&amp;UIID!$D$2:$D1956&amp;UIID!$G$2:$G1956&amp;UIID!$H$2:$H1956, 0),), "Not Found")</f>
        <v>0722-0095</v>
      </c>
      <c r="G575" s="1106" t="s">
        <v>1766</v>
      </c>
      <c r="H575" s="1106"/>
      <c r="I575" s="1106" t="s">
        <v>5802</v>
      </c>
      <c r="J575" s="1106" t="s">
        <v>2268</v>
      </c>
      <c r="K575" s="1106">
        <v>10.632855179097399</v>
      </c>
      <c r="L575" s="1106">
        <v>123.76546660696</v>
      </c>
      <c r="M575" s="1106" t="s">
        <v>1768</v>
      </c>
      <c r="N575" s="1106" t="s">
        <v>5803</v>
      </c>
      <c r="O575" s="1106" t="s">
        <v>15</v>
      </c>
      <c r="P575" s="1106" t="s">
        <v>16</v>
      </c>
      <c r="Q575" s="1106" t="s">
        <v>35</v>
      </c>
      <c r="R575" s="1106" t="s">
        <v>32</v>
      </c>
      <c r="S575" s="1106" t="s">
        <v>39</v>
      </c>
      <c r="T575" s="1106" t="s">
        <v>4164</v>
      </c>
      <c r="U575" s="1106" t="s">
        <v>192</v>
      </c>
      <c r="V575" s="1106" t="s">
        <v>5810</v>
      </c>
      <c r="W575" s="1116">
        <v>45362</v>
      </c>
      <c r="X575" s="1116">
        <v>47189</v>
      </c>
      <c r="Y575" s="1120" t="s">
        <v>5811</v>
      </c>
      <c r="Z575" s="1120" t="s">
        <v>5812</v>
      </c>
      <c r="AA575" s="1120" t="s">
        <v>5813</v>
      </c>
      <c r="AB575" s="551"/>
      <c r="AC575" s="1111"/>
      <c r="AD575" s="1121"/>
    </row>
    <row r="576" spans="1:30" ht="15.75" customHeight="1">
      <c r="A576" s="1106" t="s">
        <v>10</v>
      </c>
      <c r="B576" s="1106" t="s">
        <v>11</v>
      </c>
      <c r="C576" s="1106" t="s">
        <v>123</v>
      </c>
      <c r="D576" s="1106" t="s">
        <v>2267</v>
      </c>
      <c r="E576" s="1106" t="s">
        <v>123</v>
      </c>
      <c r="F576" s="1107" t="str">
        <f t="array" ref="F576">IFERROR(INDEX(UIID!$K$2:$K1956, MATCH(CONCATENATE(B576,D576,G576,J576), UIID!$B$2:$B1956&amp;UIID!$D$2:$D1956&amp;UIID!$G$2:$G1956&amp;UIID!$H$2:$H1956, 0),), "Not Found")</f>
        <v>0722-0095</v>
      </c>
      <c r="G576" s="1106" t="s">
        <v>1766</v>
      </c>
      <c r="H576" s="1106"/>
      <c r="I576" s="1106" t="s">
        <v>5802</v>
      </c>
      <c r="J576" s="1106" t="s">
        <v>2268</v>
      </c>
      <c r="K576" s="1106">
        <v>10.632855179097399</v>
      </c>
      <c r="L576" s="1106">
        <v>123.76546660696</v>
      </c>
      <c r="M576" s="1106" t="s">
        <v>1768</v>
      </c>
      <c r="N576" s="1106" t="s">
        <v>5803</v>
      </c>
      <c r="O576" s="1106" t="s">
        <v>15</v>
      </c>
      <c r="P576" s="1106" t="s">
        <v>16</v>
      </c>
      <c r="Q576" s="1106" t="s">
        <v>35</v>
      </c>
      <c r="R576" s="1106" t="s">
        <v>84</v>
      </c>
      <c r="S576" s="1106" t="s">
        <v>93</v>
      </c>
      <c r="T576" s="1106" t="s">
        <v>4213</v>
      </c>
      <c r="U576" s="1106" t="s">
        <v>2271</v>
      </c>
      <c r="V576" s="1106" t="s">
        <v>5814</v>
      </c>
      <c r="W576" s="1116">
        <v>45362</v>
      </c>
      <c r="X576" s="1116">
        <v>47189</v>
      </c>
      <c r="Y576" s="1120" t="s">
        <v>5815</v>
      </c>
      <c r="Z576" s="1120" t="s">
        <v>5816</v>
      </c>
      <c r="AA576" s="1120" t="s">
        <v>5817</v>
      </c>
      <c r="AB576" s="551"/>
      <c r="AC576" s="1111"/>
      <c r="AD576" s="1121"/>
    </row>
    <row r="577" spans="1:30" ht="15.75" customHeight="1">
      <c r="A577" s="1106" t="s">
        <v>10</v>
      </c>
      <c r="B577" s="1106" t="s">
        <v>11</v>
      </c>
      <c r="C577" s="1106" t="s">
        <v>123</v>
      </c>
      <c r="D577" s="1106" t="s">
        <v>2267</v>
      </c>
      <c r="E577" s="1106" t="s">
        <v>123</v>
      </c>
      <c r="F577" s="1107" t="str">
        <f t="array" ref="F577">IFERROR(INDEX(UIID!$K$2:$K1956, MATCH(CONCATENATE(B577,D577,G577,J577), UIID!$B$2:$B1956&amp;UIID!$D$2:$D1956&amp;UIID!$G$2:$G1956&amp;UIID!$H$2:$H1956, 0),), "Not Found")</f>
        <v>0722-0095</v>
      </c>
      <c r="G577" s="1106" t="s">
        <v>1766</v>
      </c>
      <c r="H577" s="1106"/>
      <c r="I577" s="1106" t="s">
        <v>5802</v>
      </c>
      <c r="J577" s="1106" t="s">
        <v>2268</v>
      </c>
      <c r="K577" s="1106">
        <v>10.632855179097399</v>
      </c>
      <c r="L577" s="1106">
        <v>123.76546660696</v>
      </c>
      <c r="M577" s="1106" t="s">
        <v>1768</v>
      </c>
      <c r="N577" s="1106" t="s">
        <v>5803</v>
      </c>
      <c r="O577" s="1106" t="s">
        <v>15</v>
      </c>
      <c r="P577" s="1106" t="s">
        <v>16</v>
      </c>
      <c r="Q577" s="1106" t="s">
        <v>35</v>
      </c>
      <c r="R577" s="1106" t="s">
        <v>84</v>
      </c>
      <c r="S577" s="1106" t="s">
        <v>85</v>
      </c>
      <c r="T577" s="1106" t="s">
        <v>4164</v>
      </c>
      <c r="U577" s="1106" t="s">
        <v>2271</v>
      </c>
      <c r="V577" s="1106" t="s">
        <v>5818</v>
      </c>
      <c r="W577" s="1116">
        <v>45362</v>
      </c>
      <c r="X577" s="1116">
        <v>47189</v>
      </c>
      <c r="Y577" s="1120" t="s">
        <v>5819</v>
      </c>
      <c r="Z577" s="1120" t="s">
        <v>5816</v>
      </c>
      <c r="AA577" s="1120" t="s">
        <v>5817</v>
      </c>
      <c r="AB577" s="551"/>
      <c r="AC577" s="1111"/>
      <c r="AD577" s="1121"/>
    </row>
    <row r="578" spans="1:30" ht="15.75" customHeight="1">
      <c r="A578" s="1106" t="s">
        <v>10</v>
      </c>
      <c r="B578" s="1106" t="s">
        <v>11</v>
      </c>
      <c r="C578" s="1106" t="s">
        <v>28</v>
      </c>
      <c r="D578" s="1106" t="s">
        <v>13</v>
      </c>
      <c r="E578" s="1106" t="s">
        <v>3756</v>
      </c>
      <c r="F578" s="1107" t="str">
        <f t="array" ref="F578">IFERROR(INDEX(UIID!$K$2:$K1956, MATCH(CONCATENATE(B578,D578,G578,J578), UIID!$B$2:$B1956&amp;UIID!$D$2:$D1956&amp;UIID!$G$2:$G1956&amp;UIID!$H$2:$H1956, 0),), "Not Found")</f>
        <v>0722-0077</v>
      </c>
      <c r="G578" s="1106" t="s">
        <v>1766</v>
      </c>
      <c r="H578" s="1106"/>
      <c r="I578" s="1106" t="s">
        <v>5802</v>
      </c>
      <c r="J578" s="1106" t="s">
        <v>3795</v>
      </c>
      <c r="K578" s="1106">
        <v>10.3244329810623</v>
      </c>
      <c r="L578" s="1106">
        <v>123.890733776613</v>
      </c>
      <c r="M578" s="1106" t="s">
        <v>1768</v>
      </c>
      <c r="N578" s="1106" t="s">
        <v>5803</v>
      </c>
      <c r="O578" s="1106" t="s">
        <v>15</v>
      </c>
      <c r="P578" s="1106" t="s">
        <v>16</v>
      </c>
      <c r="Q578" s="1106" t="s">
        <v>35</v>
      </c>
      <c r="R578" s="1106" t="s">
        <v>32</v>
      </c>
      <c r="S578" s="1106" t="s">
        <v>47</v>
      </c>
      <c r="T578" s="1106" t="s">
        <v>4164</v>
      </c>
      <c r="U578" s="1106" t="s">
        <v>78</v>
      </c>
      <c r="V578" s="1106" t="s">
        <v>1769</v>
      </c>
      <c r="W578" s="1116">
        <v>45267</v>
      </c>
      <c r="X578" s="1116">
        <v>47098</v>
      </c>
      <c r="Y578" s="1106" t="s">
        <v>5820</v>
      </c>
      <c r="Z578" s="1106" t="s">
        <v>5821</v>
      </c>
      <c r="AA578" s="1175">
        <v>44127</v>
      </c>
      <c r="AB578" s="465">
        <v>45784</v>
      </c>
      <c r="AC578" s="1111" t="s">
        <v>4163</v>
      </c>
      <c r="AD578" s="1114">
        <v>43420</v>
      </c>
    </row>
    <row r="579" spans="1:30" ht="15.75" customHeight="1">
      <c r="A579" s="1106" t="s">
        <v>10</v>
      </c>
      <c r="B579" s="1106" t="s">
        <v>11</v>
      </c>
      <c r="C579" s="1106" t="s">
        <v>28</v>
      </c>
      <c r="D579" s="1106" t="s">
        <v>13</v>
      </c>
      <c r="E579" s="1106" t="s">
        <v>3756</v>
      </c>
      <c r="F579" s="1107" t="str">
        <f t="array" ref="F579">IFERROR(INDEX(UIID!$K$2:$K1956, MATCH(CONCATENATE(B579,D579,G579,J579), UIID!$B$2:$B1956&amp;UIID!$D$2:$D1956&amp;UIID!$G$2:$G1956&amp;UIID!$H$2:$H1956, 0),), "Not Found")</f>
        <v>0722-0077</v>
      </c>
      <c r="G579" s="1106" t="s">
        <v>1766</v>
      </c>
      <c r="H579" s="1106"/>
      <c r="I579" s="1106" t="s">
        <v>5802</v>
      </c>
      <c r="J579" s="1106" t="s">
        <v>3795</v>
      </c>
      <c r="K579" s="1106">
        <v>10.3244329810623</v>
      </c>
      <c r="L579" s="1106">
        <v>123.890733776613</v>
      </c>
      <c r="M579" s="1106" t="s">
        <v>1768</v>
      </c>
      <c r="N579" s="1106" t="s">
        <v>5803</v>
      </c>
      <c r="O579" s="1106" t="s">
        <v>15</v>
      </c>
      <c r="P579" s="1106" t="s">
        <v>16</v>
      </c>
      <c r="Q579" s="1106" t="s">
        <v>35</v>
      </c>
      <c r="R579" s="1106" t="s">
        <v>32</v>
      </c>
      <c r="S579" s="1106" t="s">
        <v>39</v>
      </c>
      <c r="T579" s="1106" t="s">
        <v>4164</v>
      </c>
      <c r="U579" s="1106" t="s">
        <v>40</v>
      </c>
      <c r="V579" s="1108" t="s">
        <v>5822</v>
      </c>
      <c r="W579" s="1116">
        <v>45267</v>
      </c>
      <c r="X579" s="1116">
        <v>47098</v>
      </c>
      <c r="Y579" s="1106" t="s">
        <v>5823</v>
      </c>
      <c r="Z579" s="1106" t="s">
        <v>5824</v>
      </c>
      <c r="AA579" s="1106" t="s">
        <v>5825</v>
      </c>
      <c r="AB579" s="549">
        <v>45538</v>
      </c>
      <c r="AC579" s="1111" t="s">
        <v>4163</v>
      </c>
      <c r="AD579" s="1114">
        <v>43682</v>
      </c>
    </row>
    <row r="580" spans="1:30" ht="15.75" customHeight="1">
      <c r="A580" s="1106" t="s">
        <v>10</v>
      </c>
      <c r="B580" s="1106" t="s">
        <v>11</v>
      </c>
      <c r="C580" s="1106" t="s">
        <v>28</v>
      </c>
      <c r="D580" s="1106" t="s">
        <v>13</v>
      </c>
      <c r="E580" s="1106" t="s">
        <v>3756</v>
      </c>
      <c r="F580" s="1107" t="str">
        <f t="array" ref="F580">IFERROR(INDEX(UIID!$K$2:$K1956, MATCH(CONCATENATE(B580,D580,G580,J580), UIID!$B$2:$B1956&amp;UIID!$D$2:$D1956&amp;UIID!$G$2:$G1956&amp;UIID!$H$2:$H1956, 0),), "Not Found")</f>
        <v>0722-0077</v>
      </c>
      <c r="G580" s="1106" t="s">
        <v>1766</v>
      </c>
      <c r="H580" s="1106"/>
      <c r="I580" s="1106" t="s">
        <v>5802</v>
      </c>
      <c r="J580" s="1106" t="s">
        <v>3795</v>
      </c>
      <c r="K580" s="1106">
        <v>10.3244329810623</v>
      </c>
      <c r="L580" s="1106">
        <v>123.890733776613</v>
      </c>
      <c r="M580" s="1106" t="s">
        <v>1768</v>
      </c>
      <c r="N580" s="1106" t="s">
        <v>5803</v>
      </c>
      <c r="O580" s="1106" t="s">
        <v>15</v>
      </c>
      <c r="P580" s="1106" t="s">
        <v>16</v>
      </c>
      <c r="Q580" s="1106" t="s">
        <v>35</v>
      </c>
      <c r="R580" s="1106" t="s">
        <v>32</v>
      </c>
      <c r="S580" s="1106" t="s">
        <v>33</v>
      </c>
      <c r="T580" s="1106" t="s">
        <v>4164</v>
      </c>
      <c r="U580" s="1106" t="s">
        <v>1770</v>
      </c>
      <c r="V580" s="1106" t="s">
        <v>1771</v>
      </c>
      <c r="W580" s="1116">
        <v>45267</v>
      </c>
      <c r="X580" s="1116">
        <v>47098</v>
      </c>
      <c r="Y580" s="1106" t="s">
        <v>5728</v>
      </c>
      <c r="Z580" s="1106" t="s">
        <v>5826</v>
      </c>
      <c r="AA580" s="1175">
        <v>43643</v>
      </c>
      <c r="AB580" s="465">
        <v>45784</v>
      </c>
      <c r="AC580" s="1111" t="s">
        <v>4163</v>
      </c>
      <c r="AD580" s="1114">
        <v>43420</v>
      </c>
    </row>
    <row r="581" spans="1:30" ht="15.75" customHeight="1">
      <c r="A581" s="1106" t="s">
        <v>10</v>
      </c>
      <c r="B581" s="1106" t="s">
        <v>11</v>
      </c>
      <c r="C581" s="1106" t="s">
        <v>28</v>
      </c>
      <c r="D581" s="1106" t="s">
        <v>13</v>
      </c>
      <c r="E581" s="1106" t="s">
        <v>3756</v>
      </c>
      <c r="F581" s="1107" t="str">
        <f t="array" ref="F581">IFERROR(INDEX(UIID!$K$2:$K1956, MATCH(CONCATENATE(B581,D581,G581,J581), UIID!$B$2:$B1956&amp;UIID!$D$2:$D1956&amp;UIID!$G$2:$G1956&amp;UIID!$H$2:$H1956, 0),), "Not Found")</f>
        <v>0722-0077</v>
      </c>
      <c r="G581" s="1106" t="s">
        <v>1766</v>
      </c>
      <c r="H581" s="1106"/>
      <c r="I581" s="1106" t="s">
        <v>5802</v>
      </c>
      <c r="J581" s="1106" t="s">
        <v>3795</v>
      </c>
      <c r="K581" s="1106">
        <v>10.3244329810623</v>
      </c>
      <c r="L581" s="1106">
        <v>123.890733776613</v>
      </c>
      <c r="M581" s="1106" t="s">
        <v>5827</v>
      </c>
      <c r="N581" s="1106" t="s">
        <v>5803</v>
      </c>
      <c r="O581" s="1106" t="s">
        <v>15</v>
      </c>
      <c r="P581" s="1106" t="s">
        <v>16</v>
      </c>
      <c r="Q581" s="1106" t="s">
        <v>35</v>
      </c>
      <c r="R581" s="1106" t="s">
        <v>922</v>
      </c>
      <c r="S581" s="1106" t="s">
        <v>925</v>
      </c>
      <c r="T581" s="1106" t="s">
        <v>4213</v>
      </c>
      <c r="U581" s="1106" t="s">
        <v>926</v>
      </c>
      <c r="V581" s="1106" t="s">
        <v>1772</v>
      </c>
      <c r="W581" s="1116">
        <v>45267</v>
      </c>
      <c r="X581" s="1116">
        <v>47098</v>
      </c>
      <c r="Y581" s="1106" t="s">
        <v>5820</v>
      </c>
      <c r="Z581" s="1106" t="s">
        <v>5828</v>
      </c>
      <c r="AA581" s="1175">
        <v>45116</v>
      </c>
      <c r="AB581" s="465">
        <v>45784</v>
      </c>
      <c r="AC581" s="1111" t="s">
        <v>4163</v>
      </c>
      <c r="AD581" s="1114">
        <v>43420</v>
      </c>
    </row>
    <row r="582" spans="1:30" ht="15.75" customHeight="1">
      <c r="A582" s="1106" t="s">
        <v>10</v>
      </c>
      <c r="B582" s="1106" t="s">
        <v>11</v>
      </c>
      <c r="C582" s="1106" t="s">
        <v>28</v>
      </c>
      <c r="D582" s="1106" t="s">
        <v>13</v>
      </c>
      <c r="E582" s="1106" t="s">
        <v>3756</v>
      </c>
      <c r="F582" s="1107" t="str">
        <f t="array" ref="F582">IFERROR(INDEX(UIID!$K$2:$K1956, MATCH(CONCATENATE(B582,D582,G582,J582), UIID!$B$2:$B1956&amp;UIID!$D$2:$D1956&amp;UIID!$G$2:$G1956&amp;UIID!$H$2:$H1956, 0),), "Not Found")</f>
        <v>0722-0077</v>
      </c>
      <c r="G582" s="1106" t="s">
        <v>1766</v>
      </c>
      <c r="H582" s="1106"/>
      <c r="I582" s="1106" t="s">
        <v>5802</v>
      </c>
      <c r="J582" s="1106" t="s">
        <v>3795</v>
      </c>
      <c r="K582" s="1106">
        <v>10.3244329810623</v>
      </c>
      <c r="L582" s="1106">
        <v>123.890733776613</v>
      </c>
      <c r="M582" s="1106" t="s">
        <v>5827</v>
      </c>
      <c r="N582" s="1106" t="s">
        <v>5803</v>
      </c>
      <c r="O582" s="1106" t="s">
        <v>15</v>
      </c>
      <c r="P582" s="1106" t="s">
        <v>16</v>
      </c>
      <c r="Q582" s="1106" t="s">
        <v>35</v>
      </c>
      <c r="R582" s="1106" t="s">
        <v>32</v>
      </c>
      <c r="S582" s="1106" t="s">
        <v>36</v>
      </c>
      <c r="T582" s="1106" t="s">
        <v>4164</v>
      </c>
      <c r="U582" s="1106" t="s">
        <v>91</v>
      </c>
      <c r="V582" s="1106" t="s">
        <v>1773</v>
      </c>
      <c r="W582" s="1116">
        <v>45267</v>
      </c>
      <c r="X582" s="1116">
        <v>47098</v>
      </c>
      <c r="Y582" s="1106" t="s">
        <v>5820</v>
      </c>
      <c r="Z582" s="1106" t="s">
        <v>5829</v>
      </c>
      <c r="AA582" s="1175">
        <v>44100</v>
      </c>
      <c r="AB582" s="465">
        <v>45784</v>
      </c>
      <c r="AC582" s="1111" t="s">
        <v>4163</v>
      </c>
      <c r="AD582" s="1114">
        <v>43420</v>
      </c>
    </row>
    <row r="583" spans="1:30" ht="15.75" customHeight="1">
      <c r="A583" s="1106" t="s">
        <v>10</v>
      </c>
      <c r="B583" s="1106" t="s">
        <v>11</v>
      </c>
      <c r="C583" s="1106" t="s">
        <v>28</v>
      </c>
      <c r="D583" s="1106" t="s">
        <v>13</v>
      </c>
      <c r="E583" s="1106" t="s">
        <v>3756</v>
      </c>
      <c r="F583" s="1107" t="str">
        <f t="array" ref="F583">IFERROR(INDEX(UIID!$K$2:$K1956, MATCH(CONCATENATE(B583,D583,G583,J583), UIID!$B$2:$B1956&amp;UIID!$D$2:$D1956&amp;UIID!$G$2:$G1956&amp;UIID!$H$2:$H1956, 0),), "Not Found")</f>
        <v>0722-0077</v>
      </c>
      <c r="G583" s="1106" t="s">
        <v>1766</v>
      </c>
      <c r="H583" s="1106"/>
      <c r="I583" s="1106" t="s">
        <v>5802</v>
      </c>
      <c r="J583" s="1106" t="s">
        <v>3795</v>
      </c>
      <c r="K583" s="1106">
        <v>10.3244329810623</v>
      </c>
      <c r="L583" s="1106">
        <v>123.890733776613</v>
      </c>
      <c r="M583" s="1106" t="s">
        <v>5827</v>
      </c>
      <c r="N583" s="1106" t="s">
        <v>5803</v>
      </c>
      <c r="O583" s="1106" t="s">
        <v>15</v>
      </c>
      <c r="P583" s="1106" t="s">
        <v>16</v>
      </c>
      <c r="Q583" s="1106" t="s">
        <v>35</v>
      </c>
      <c r="R583" s="1106" t="s">
        <v>922</v>
      </c>
      <c r="S583" s="1106" t="s">
        <v>923</v>
      </c>
      <c r="T583" s="1106" t="s">
        <v>4164</v>
      </c>
      <c r="U583" s="1106" t="s">
        <v>232</v>
      </c>
      <c r="V583" s="1106" t="s">
        <v>1774</v>
      </c>
      <c r="W583" s="1116">
        <v>45267</v>
      </c>
      <c r="X583" s="1116">
        <v>47098</v>
      </c>
      <c r="Y583" s="1106" t="s">
        <v>5728</v>
      </c>
      <c r="Z583" s="1106" t="s">
        <v>5830</v>
      </c>
      <c r="AA583" s="1175">
        <v>44068</v>
      </c>
      <c r="AB583" s="465">
        <v>45784</v>
      </c>
      <c r="AC583" s="1111" t="s">
        <v>4163</v>
      </c>
      <c r="AD583" s="1114">
        <v>43420</v>
      </c>
    </row>
    <row r="584" spans="1:30" ht="15.75" customHeight="1">
      <c r="A584" s="1106" t="s">
        <v>10</v>
      </c>
      <c r="B584" s="1106" t="s">
        <v>11</v>
      </c>
      <c r="C584" s="1106" t="s">
        <v>123</v>
      </c>
      <c r="D584" s="1106" t="s">
        <v>513</v>
      </c>
      <c r="E584" s="1106" t="s">
        <v>28</v>
      </c>
      <c r="F584" s="1107" t="str">
        <f t="array" ref="F584">IFERROR(INDEX(UIID!$K$2:$K1956, MATCH(CONCATENATE(B584,D584,G584,J584), UIID!$B$2:$B1956&amp;UIID!$D$2:$D1956&amp;UIID!$G$2:$G1956&amp;UIID!$H$2:$H1956, 0),), "Not Found")</f>
        <v>0722-0075</v>
      </c>
      <c r="G584" s="1106" t="s">
        <v>1775</v>
      </c>
      <c r="H584" s="1106"/>
      <c r="I584" s="1106" t="s">
        <v>5250</v>
      </c>
      <c r="J584" s="1106" t="s">
        <v>1776</v>
      </c>
      <c r="K584" s="1106">
        <v>10.517144106243199</v>
      </c>
      <c r="L584" s="1106">
        <v>123.73554091193699</v>
      </c>
      <c r="M584" s="1106" t="s">
        <v>1777</v>
      </c>
      <c r="N584" s="1106" t="s">
        <v>5831</v>
      </c>
      <c r="O584" s="1106" t="s">
        <v>15</v>
      </c>
      <c r="P584" s="1106" t="s">
        <v>16</v>
      </c>
      <c r="Q584" s="1106" t="s">
        <v>35</v>
      </c>
      <c r="R584" s="1106" t="s">
        <v>87</v>
      </c>
      <c r="S584" s="1106" t="s">
        <v>88</v>
      </c>
      <c r="T584" s="1106" t="s">
        <v>4164</v>
      </c>
      <c r="U584" s="1106" t="s">
        <v>187</v>
      </c>
      <c r="V584" s="1106" t="s">
        <v>5832</v>
      </c>
      <c r="W584" s="1116">
        <v>45365</v>
      </c>
      <c r="X584" s="1116">
        <v>47192</v>
      </c>
      <c r="Y584" s="1106" t="s">
        <v>5504</v>
      </c>
      <c r="Z584" s="1106" t="s">
        <v>5833</v>
      </c>
      <c r="AA584" s="1168">
        <v>45311</v>
      </c>
      <c r="AB584" s="551"/>
      <c r="AC584" s="1111"/>
      <c r="AD584" s="1121"/>
    </row>
    <row r="585" spans="1:30" ht="15.75" customHeight="1">
      <c r="A585" s="1106" t="s">
        <v>10</v>
      </c>
      <c r="B585" s="1106" t="s">
        <v>11</v>
      </c>
      <c r="C585" s="1106" t="s">
        <v>123</v>
      </c>
      <c r="D585" s="1106" t="s">
        <v>513</v>
      </c>
      <c r="E585" s="1106" t="s">
        <v>28</v>
      </c>
      <c r="F585" s="1107" t="str">
        <f t="array" ref="F585">IFERROR(INDEX(UIID!$K$2:$K1956, MATCH(CONCATENATE(B585,D585,G585,J585), UIID!$B$2:$B1956&amp;UIID!$D$2:$D1956&amp;UIID!$G$2:$G1956&amp;UIID!$H$2:$H1956, 0),), "Not Found")</f>
        <v>0722-0075</v>
      </c>
      <c r="G585" s="1106" t="s">
        <v>1775</v>
      </c>
      <c r="H585" s="1106"/>
      <c r="I585" s="1106" t="s">
        <v>5250</v>
      </c>
      <c r="J585" s="1106" t="s">
        <v>1776</v>
      </c>
      <c r="K585" s="1106">
        <v>10.517144106243199</v>
      </c>
      <c r="L585" s="1106">
        <v>123.73554091193699</v>
      </c>
      <c r="M585" s="1106" t="s">
        <v>1777</v>
      </c>
      <c r="N585" s="1106" t="s">
        <v>5831</v>
      </c>
      <c r="O585" s="1106" t="s">
        <v>15</v>
      </c>
      <c r="P585" s="1106" t="s">
        <v>16</v>
      </c>
      <c r="Q585" s="1106" t="s">
        <v>35</v>
      </c>
      <c r="R585" s="1106" t="s">
        <v>84</v>
      </c>
      <c r="S585" s="1106" t="s">
        <v>1778</v>
      </c>
      <c r="T585" s="1106" t="s">
        <v>4164</v>
      </c>
      <c r="U585" s="1106" t="s">
        <v>261</v>
      </c>
      <c r="V585" s="1106" t="s">
        <v>1779</v>
      </c>
      <c r="W585" s="1116">
        <v>45365</v>
      </c>
      <c r="X585" s="1116">
        <v>47192</v>
      </c>
      <c r="Y585" s="1106" t="s">
        <v>5835</v>
      </c>
      <c r="Z585" s="1106" t="s">
        <v>5836</v>
      </c>
      <c r="AA585" s="1175">
        <v>45554</v>
      </c>
      <c r="AB585" s="551"/>
      <c r="AC585" s="1111"/>
      <c r="AD585" s="1114">
        <v>44018</v>
      </c>
    </row>
    <row r="586" spans="1:30" ht="15.75" customHeight="1">
      <c r="A586" s="1106" t="s">
        <v>10</v>
      </c>
      <c r="B586" s="1106" t="s">
        <v>11</v>
      </c>
      <c r="C586" s="1106" t="s">
        <v>123</v>
      </c>
      <c r="D586" s="1106" t="s">
        <v>513</v>
      </c>
      <c r="E586" s="1106" t="s">
        <v>28</v>
      </c>
      <c r="F586" s="1107" t="str">
        <f t="array" ref="F586">IFERROR(INDEX(UIID!$K$2:$K1956, MATCH(CONCATENATE(B586,D586,G586,J586), UIID!$B$2:$B1956&amp;UIID!$D$2:$D1956&amp;UIID!$G$2:$G1956&amp;UIID!$H$2:$H1956, 0),), "Not Found")</f>
        <v>0722-0075</v>
      </c>
      <c r="G586" s="1106" t="s">
        <v>1775</v>
      </c>
      <c r="H586" s="1106"/>
      <c r="I586" s="1106" t="s">
        <v>5250</v>
      </c>
      <c r="J586" s="1106" t="s">
        <v>1776</v>
      </c>
      <c r="K586" s="1106">
        <v>10.517144106243199</v>
      </c>
      <c r="L586" s="1106">
        <v>123.73554091193699</v>
      </c>
      <c r="M586" s="1106" t="s">
        <v>1777</v>
      </c>
      <c r="N586" s="1106" t="s">
        <v>5831</v>
      </c>
      <c r="O586" s="1106" t="s">
        <v>15</v>
      </c>
      <c r="P586" s="1106" t="s">
        <v>16</v>
      </c>
      <c r="Q586" s="1106" t="s">
        <v>35</v>
      </c>
      <c r="R586" s="1106" t="s">
        <v>84</v>
      </c>
      <c r="S586" s="1106" t="s">
        <v>545</v>
      </c>
      <c r="T586" s="1106" t="s">
        <v>4164</v>
      </c>
      <c r="U586" s="1106" t="s">
        <v>261</v>
      </c>
      <c r="V586" s="1106" t="s">
        <v>1780</v>
      </c>
      <c r="W586" s="1116">
        <v>45365</v>
      </c>
      <c r="X586" s="1116">
        <v>47192</v>
      </c>
      <c r="Y586" s="1106" t="s">
        <v>5838</v>
      </c>
      <c r="Z586" s="1106" t="s">
        <v>5839</v>
      </c>
      <c r="AA586" s="1175">
        <v>45495</v>
      </c>
      <c r="AB586" s="551"/>
      <c r="AC586" s="1111"/>
      <c r="AD586" s="1114">
        <v>44018</v>
      </c>
    </row>
    <row r="587" spans="1:30" ht="15.75" customHeight="1">
      <c r="A587" s="1106" t="s">
        <v>10</v>
      </c>
      <c r="B587" s="1106" t="s">
        <v>11</v>
      </c>
      <c r="C587" s="1106" t="s">
        <v>123</v>
      </c>
      <c r="D587" s="1106" t="s">
        <v>513</v>
      </c>
      <c r="E587" s="1106" t="s">
        <v>28</v>
      </c>
      <c r="F587" s="1107" t="str">
        <f t="array" ref="F587">IFERROR(INDEX(UIID!$K$2:$K1956, MATCH(CONCATENATE(B587,D587,G587,J587), UIID!$B$2:$B1956&amp;UIID!$D$2:$D1956&amp;UIID!$G$2:$G1956&amp;UIID!$H$2:$H1956, 0),), "Not Found")</f>
        <v>0722-0075</v>
      </c>
      <c r="G587" s="1106" t="s">
        <v>1775</v>
      </c>
      <c r="H587" s="1106"/>
      <c r="I587" s="1106" t="s">
        <v>5250</v>
      </c>
      <c r="J587" s="1106" t="s">
        <v>1776</v>
      </c>
      <c r="K587" s="1106">
        <v>10.517144106243199</v>
      </c>
      <c r="L587" s="1106">
        <v>123.73554091193699</v>
      </c>
      <c r="M587" s="1106" t="s">
        <v>1777</v>
      </c>
      <c r="N587" s="1106" t="s">
        <v>5831</v>
      </c>
      <c r="O587" s="1106" t="s">
        <v>15</v>
      </c>
      <c r="P587" s="1106" t="s">
        <v>16</v>
      </c>
      <c r="Q587" s="1106" t="s">
        <v>35</v>
      </c>
      <c r="R587" s="1106" t="s">
        <v>84</v>
      </c>
      <c r="S587" s="1106" t="s">
        <v>93</v>
      </c>
      <c r="T587" s="1106" t="s">
        <v>4213</v>
      </c>
      <c r="U587" s="1106" t="s">
        <v>261</v>
      </c>
      <c r="V587" s="1106" t="s">
        <v>1781</v>
      </c>
      <c r="W587" s="1116">
        <v>45365</v>
      </c>
      <c r="X587" s="1116">
        <v>47192</v>
      </c>
      <c r="Y587" s="1106" t="s">
        <v>5838</v>
      </c>
      <c r="Z587" s="1106" t="s">
        <v>5841</v>
      </c>
      <c r="AA587" s="1173">
        <v>44808</v>
      </c>
      <c r="AB587" s="462"/>
      <c r="AC587" s="1111"/>
      <c r="AD587" s="1114">
        <v>43447</v>
      </c>
    </row>
    <row r="588" spans="1:30" ht="15.75" customHeight="1">
      <c r="A588" s="1106" t="s">
        <v>10</v>
      </c>
      <c r="B588" s="1106" t="s">
        <v>11</v>
      </c>
      <c r="C588" s="1106" t="s">
        <v>123</v>
      </c>
      <c r="D588" s="1106" t="s">
        <v>513</v>
      </c>
      <c r="E588" s="1106" t="s">
        <v>28</v>
      </c>
      <c r="F588" s="1107" t="str">
        <f t="array" ref="F588">IFERROR(INDEX(UIID!$K$2:$K1956, MATCH(CONCATENATE(B588,D588,G588,J588), UIID!$B$2:$B1956&amp;UIID!$D$2:$D1956&amp;UIID!$G$2:$G1956&amp;UIID!$H$2:$H1956, 0),), "Not Found")</f>
        <v>0722-0075</v>
      </c>
      <c r="G588" s="1106" t="s">
        <v>1775</v>
      </c>
      <c r="H588" s="1106"/>
      <c r="I588" s="1106" t="s">
        <v>5250</v>
      </c>
      <c r="J588" s="1106" t="s">
        <v>1776</v>
      </c>
      <c r="K588" s="1106">
        <v>10.517144106243199</v>
      </c>
      <c r="L588" s="1106">
        <v>123.73554091193699</v>
      </c>
      <c r="M588" s="1106" t="s">
        <v>1777</v>
      </c>
      <c r="N588" s="1106" t="s">
        <v>5831</v>
      </c>
      <c r="O588" s="1106" t="s">
        <v>15</v>
      </c>
      <c r="P588" s="1106" t="s">
        <v>16</v>
      </c>
      <c r="Q588" s="1106" t="s">
        <v>35</v>
      </c>
      <c r="R588" s="1106" t="s">
        <v>84</v>
      </c>
      <c r="S588" s="1106" t="s">
        <v>85</v>
      </c>
      <c r="T588" s="1106" t="s">
        <v>4164</v>
      </c>
      <c r="U588" s="1106" t="s">
        <v>94</v>
      </c>
      <c r="V588" s="1106" t="s">
        <v>1783</v>
      </c>
      <c r="W588" s="1116">
        <v>45365</v>
      </c>
      <c r="X588" s="1116">
        <v>47192</v>
      </c>
      <c r="Y588" s="1106" t="s">
        <v>5835</v>
      </c>
      <c r="Z588" s="1106" t="s">
        <v>5843</v>
      </c>
      <c r="AA588" s="1175">
        <v>44753</v>
      </c>
      <c r="AB588" s="551"/>
      <c r="AC588" s="1111"/>
      <c r="AD588" s="1114">
        <v>43426</v>
      </c>
    </row>
    <row r="589" spans="1:30" ht="15.75" customHeight="1">
      <c r="A589" s="1106" t="s">
        <v>10</v>
      </c>
      <c r="B589" s="1106" t="s">
        <v>11</v>
      </c>
      <c r="C589" s="1106" t="s">
        <v>28</v>
      </c>
      <c r="D589" s="1106" t="s">
        <v>13</v>
      </c>
      <c r="E589" s="1106" t="s">
        <v>3756</v>
      </c>
      <c r="F589" s="1107" t="str">
        <f t="array" ref="F589">IFERROR(INDEX(UIID!$K$2:$K1956, MATCH(CONCATENATE(B589,D589,G589,J589), UIID!$B$2:$B1956&amp;UIID!$D$2:$D1956&amp;UIID!$G$2:$G1956&amp;UIID!$H$2:$H1956, 0),), "Not Found")</f>
        <v>0722-0091</v>
      </c>
      <c r="G589" s="1130" t="s">
        <v>2114</v>
      </c>
      <c r="H589" s="1120" t="s">
        <v>5844</v>
      </c>
      <c r="I589" s="1120" t="s">
        <v>5845</v>
      </c>
      <c r="J589" s="1106" t="s">
        <v>2115</v>
      </c>
      <c r="K589" s="1106">
        <v>10.294441380851501</v>
      </c>
      <c r="L589" s="1106">
        <v>123.904661582736</v>
      </c>
      <c r="M589" s="1106" t="s">
        <v>2116</v>
      </c>
      <c r="N589" s="1106"/>
      <c r="O589" s="1106" t="s">
        <v>15</v>
      </c>
      <c r="P589" s="1106" t="s">
        <v>16</v>
      </c>
      <c r="Q589" s="1106" t="s">
        <v>35</v>
      </c>
      <c r="R589" s="1106" t="s">
        <v>87</v>
      </c>
      <c r="S589" s="1106" t="s">
        <v>231</v>
      </c>
      <c r="T589" s="1106" t="s">
        <v>4157</v>
      </c>
      <c r="U589" s="1106" t="s">
        <v>259</v>
      </c>
      <c r="V589" s="1106" t="s">
        <v>2117</v>
      </c>
      <c r="W589" s="1116">
        <v>45408</v>
      </c>
      <c r="X589" s="1116">
        <v>47237</v>
      </c>
      <c r="Y589" s="1106" t="s">
        <v>5845</v>
      </c>
      <c r="Z589" s="1106" t="s">
        <v>5846</v>
      </c>
      <c r="AA589" s="1175">
        <v>45106</v>
      </c>
      <c r="AB589" s="529">
        <v>45397</v>
      </c>
      <c r="AC589" s="1111" t="s">
        <v>4163</v>
      </c>
      <c r="AD589" s="1114">
        <v>44321</v>
      </c>
    </row>
    <row r="590" spans="1:30" ht="15.75" customHeight="1">
      <c r="A590" s="1106" t="s">
        <v>10</v>
      </c>
      <c r="B590" s="1106" t="s">
        <v>11</v>
      </c>
      <c r="C590" s="1106" t="s">
        <v>28</v>
      </c>
      <c r="D590" s="1106" t="s">
        <v>13</v>
      </c>
      <c r="E590" s="1106" t="s">
        <v>3756</v>
      </c>
      <c r="F590" s="1107" t="str">
        <f t="array" ref="F590">IFERROR(INDEX(UIID!$K$2:$K1956, MATCH(CONCATENATE(B590,D590,G590,J590), UIID!$B$2:$B1956&amp;UIID!$D$2:$D1956&amp;UIID!$G$2:$G1956&amp;UIID!$H$2:$H1956, 0),), "Not Found")</f>
        <v>0722-0091</v>
      </c>
      <c r="G590" s="1130" t="s">
        <v>2114</v>
      </c>
      <c r="H590" s="1120" t="s">
        <v>5844</v>
      </c>
      <c r="I590" s="1120" t="s">
        <v>5845</v>
      </c>
      <c r="J590" s="1106" t="s">
        <v>2115</v>
      </c>
      <c r="K590" s="1106">
        <v>10.294441380851501</v>
      </c>
      <c r="L590" s="1106">
        <v>123.904661582736</v>
      </c>
      <c r="M590" s="1106" t="s">
        <v>2116</v>
      </c>
      <c r="N590" s="1106"/>
      <c r="O590" s="1106" t="s">
        <v>15</v>
      </c>
      <c r="P590" s="1106" t="s">
        <v>16</v>
      </c>
      <c r="Q590" s="1106" t="s">
        <v>35</v>
      </c>
      <c r="R590" s="1106" t="s">
        <v>87</v>
      </c>
      <c r="S590" s="1106" t="s">
        <v>388</v>
      </c>
      <c r="T590" s="1106" t="s">
        <v>4164</v>
      </c>
      <c r="U590" s="1106" t="s">
        <v>709</v>
      </c>
      <c r="V590" s="1106" t="s">
        <v>2121</v>
      </c>
      <c r="W590" s="1116">
        <v>45408</v>
      </c>
      <c r="X590" s="1116">
        <v>47237</v>
      </c>
      <c r="Y590" s="1106" t="s">
        <v>5845</v>
      </c>
      <c r="Z590" s="1106" t="s">
        <v>5847</v>
      </c>
      <c r="AA590" s="1175">
        <v>45376</v>
      </c>
      <c r="AB590" s="549">
        <v>45397</v>
      </c>
      <c r="AC590" s="1111" t="s">
        <v>4163</v>
      </c>
      <c r="AD590" s="1114">
        <v>44321</v>
      </c>
    </row>
    <row r="591" spans="1:30" ht="15.75" customHeight="1">
      <c r="A591" s="1106" t="s">
        <v>10</v>
      </c>
      <c r="B591" s="1106" t="s">
        <v>11</v>
      </c>
      <c r="C591" s="1106" t="s">
        <v>176</v>
      </c>
      <c r="D591" s="1106" t="s">
        <v>3759</v>
      </c>
      <c r="E591" s="1106" t="s">
        <v>3756</v>
      </c>
      <c r="F591" s="1107" t="str">
        <f t="array" ref="F591">IFERROR(INDEX(UIID!$K$2:$K1956, MATCH(CONCATENATE(B591,D591,G591,J591), UIID!$B$2:$B1956&amp;UIID!$D$2:$D1956&amp;UIID!$G$2:$G1956&amp;UIID!$H$2:$H1956, 0),), "Not Found")</f>
        <v>0722-0135</v>
      </c>
      <c r="G591" s="1106" t="s">
        <v>3845</v>
      </c>
      <c r="H591" s="1106"/>
      <c r="I591" s="1106" t="s">
        <v>5848</v>
      </c>
      <c r="J591" s="1120" t="s">
        <v>3846</v>
      </c>
      <c r="K591" s="1120">
        <v>10.2891312871309</v>
      </c>
      <c r="L591" s="1120">
        <v>123.97059297613001</v>
      </c>
      <c r="M591" s="1106">
        <v>9173015446</v>
      </c>
      <c r="N591" s="1106" t="s">
        <v>5849</v>
      </c>
      <c r="O591" s="1106" t="s">
        <v>15</v>
      </c>
      <c r="P591" s="1106" t="s">
        <v>16</v>
      </c>
      <c r="Q591" s="1106" t="s">
        <v>4262</v>
      </c>
      <c r="R591" s="1106" t="s">
        <v>3006</v>
      </c>
      <c r="S591" s="1106" t="s">
        <v>1804</v>
      </c>
      <c r="T591" s="1106" t="s">
        <v>22</v>
      </c>
      <c r="U591" s="1106" t="s">
        <v>232</v>
      </c>
      <c r="V591" s="1106" t="s">
        <v>5850</v>
      </c>
      <c r="W591" s="1116">
        <v>44825</v>
      </c>
      <c r="X591" s="1116">
        <v>46650</v>
      </c>
      <c r="Y591" s="1120" t="s">
        <v>5851</v>
      </c>
      <c r="Z591" s="1120" t="s">
        <v>5852</v>
      </c>
      <c r="AA591" s="1106" t="s">
        <v>4283</v>
      </c>
      <c r="AB591" s="462"/>
      <c r="AC591" s="1111"/>
      <c r="AD591" s="1121"/>
    </row>
    <row r="592" spans="1:30" ht="15.75" customHeight="1">
      <c r="A592" s="1106" t="s">
        <v>10</v>
      </c>
      <c r="B592" s="1106" t="s">
        <v>11</v>
      </c>
      <c r="C592" s="1106" t="s">
        <v>28</v>
      </c>
      <c r="D592" s="1106" t="s">
        <v>13</v>
      </c>
      <c r="E592" s="1106" t="s">
        <v>3756</v>
      </c>
      <c r="F592" s="1107" t="str">
        <f t="array" ref="F592">IFERROR(INDEX(UIID!$K$2:$K1956, MATCH(CONCATENATE(B592,D592,G592,J592), UIID!$B$2:$B1956&amp;UIID!$D$2:$D1956&amp;UIID!$G$2:$G1956&amp;UIID!$H$2:$H1956, 0),), "Not Found")</f>
        <v>0722-0079</v>
      </c>
      <c r="G592" s="1106" t="s">
        <v>1831</v>
      </c>
      <c r="H592" s="1106"/>
      <c r="I592" s="1106" t="s">
        <v>5250</v>
      </c>
      <c r="J592" s="1106" t="s">
        <v>1832</v>
      </c>
      <c r="K592" s="1106">
        <v>10.2899083280613</v>
      </c>
      <c r="L592" s="1106">
        <v>123.895887823161</v>
      </c>
      <c r="M592" s="1106" t="s">
        <v>1833</v>
      </c>
      <c r="N592" s="1106"/>
      <c r="O592" s="1106" t="s">
        <v>15</v>
      </c>
      <c r="P592" s="1106" t="s">
        <v>16</v>
      </c>
      <c r="Q592" s="1106" t="s">
        <v>35</v>
      </c>
      <c r="R592" s="1106" t="s">
        <v>104</v>
      </c>
      <c r="S592" s="1106" t="s">
        <v>243</v>
      </c>
      <c r="T592" s="1106" t="s">
        <v>4164</v>
      </c>
      <c r="U592" s="1106" t="s">
        <v>244</v>
      </c>
      <c r="V592" s="1106" t="s">
        <v>1834</v>
      </c>
      <c r="W592" s="1116">
        <v>45436</v>
      </c>
      <c r="X592" s="1116">
        <v>47265</v>
      </c>
      <c r="Y592" s="1106" t="s">
        <v>5853</v>
      </c>
      <c r="Z592" s="1106" t="s">
        <v>5854</v>
      </c>
      <c r="AA592" s="1175">
        <v>45097</v>
      </c>
      <c r="AB592" s="465">
        <v>45516</v>
      </c>
      <c r="AC592" s="1111" t="s">
        <v>4163</v>
      </c>
      <c r="AD592" s="1114">
        <v>43644</v>
      </c>
    </row>
    <row r="593" spans="1:30" ht="15.75" customHeight="1">
      <c r="A593" s="1106" t="s">
        <v>10</v>
      </c>
      <c r="B593" s="1106" t="s">
        <v>11</v>
      </c>
      <c r="C593" s="1106" t="s">
        <v>28</v>
      </c>
      <c r="D593" s="1106" t="s">
        <v>13</v>
      </c>
      <c r="E593" s="1106" t="s">
        <v>3756</v>
      </c>
      <c r="F593" s="1107" t="str">
        <f t="array" ref="F593">IFERROR(INDEX(UIID!$K$2:$K1956, MATCH(CONCATENATE(B593,D593,G593,J593), UIID!$B$2:$B1956&amp;UIID!$D$2:$D1956&amp;UIID!$G$2:$G1956&amp;UIID!$H$2:$H1956, 0),), "Not Found")</f>
        <v>0722-0079</v>
      </c>
      <c r="G593" s="1106" t="s">
        <v>1831</v>
      </c>
      <c r="H593" s="1106"/>
      <c r="I593" s="1106" t="s">
        <v>5250</v>
      </c>
      <c r="J593" s="1106" t="s">
        <v>1832</v>
      </c>
      <c r="K593" s="1106">
        <v>10.2899083280613</v>
      </c>
      <c r="L593" s="1106">
        <v>123.895887823161</v>
      </c>
      <c r="M593" s="1106" t="s">
        <v>1833</v>
      </c>
      <c r="N593" s="1106"/>
      <c r="O593" s="1106" t="s">
        <v>15</v>
      </c>
      <c r="P593" s="1106" t="s">
        <v>16</v>
      </c>
      <c r="Q593" s="1106" t="s">
        <v>35</v>
      </c>
      <c r="R593" s="1106" t="s">
        <v>143</v>
      </c>
      <c r="S593" s="1106" t="s">
        <v>144</v>
      </c>
      <c r="T593" s="1106" t="s">
        <v>4164</v>
      </c>
      <c r="U593" s="1106" t="s">
        <v>308</v>
      </c>
      <c r="V593" s="1106" t="s">
        <v>1835</v>
      </c>
      <c r="W593" s="1116">
        <v>45436</v>
      </c>
      <c r="X593" s="1116">
        <v>47265</v>
      </c>
      <c r="Y593" s="1106" t="s">
        <v>5855</v>
      </c>
      <c r="Z593" s="1106" t="s">
        <v>5856</v>
      </c>
      <c r="AA593" s="1175">
        <v>44861</v>
      </c>
      <c r="AB593" s="465">
        <v>45516</v>
      </c>
      <c r="AC593" s="1111" t="s">
        <v>4163</v>
      </c>
      <c r="AD593" s="1114">
        <v>43552</v>
      </c>
    </row>
    <row r="594" spans="1:30" ht="15.75" customHeight="1">
      <c r="A594" s="1106" t="s">
        <v>10</v>
      </c>
      <c r="B594" s="1106" t="s">
        <v>11</v>
      </c>
      <c r="C594" s="1106" t="s">
        <v>123</v>
      </c>
      <c r="D594" s="1106" t="s">
        <v>513</v>
      </c>
      <c r="E594" s="1106" t="s">
        <v>28</v>
      </c>
      <c r="F594" s="1107" t="str">
        <f t="array" ref="F594">IFERROR(INDEX(UIID!$K$2:$K1956, MATCH(CONCATENATE(B594,D594,G594,J594), UIID!$B$2:$B1956&amp;UIID!$D$2:$D1956&amp;UIID!$G$2:$G1956&amp;UIID!$H$2:$H1956, 0),), "Not Found")</f>
        <v>0722-0078</v>
      </c>
      <c r="G594" s="1106" t="s">
        <v>3796</v>
      </c>
      <c r="H594" s="1106"/>
      <c r="I594" s="1106" t="s">
        <v>5857</v>
      </c>
      <c r="J594" s="1106" t="s">
        <v>1846</v>
      </c>
      <c r="K594" s="1127">
        <v>10.526350000000001</v>
      </c>
      <c r="L594" s="1127">
        <v>123.727074</v>
      </c>
      <c r="M594" s="1106" t="s">
        <v>1847</v>
      </c>
      <c r="N594" s="1106" t="s">
        <v>5858</v>
      </c>
      <c r="O594" s="1106" t="s">
        <v>15</v>
      </c>
      <c r="P594" s="1106" t="s">
        <v>1449</v>
      </c>
      <c r="Q594" s="1106" t="s">
        <v>35</v>
      </c>
      <c r="R594" s="1106" t="s">
        <v>125</v>
      </c>
      <c r="S594" s="1106" t="s">
        <v>426</v>
      </c>
      <c r="T594" s="1106" t="s">
        <v>4164</v>
      </c>
      <c r="U594" s="1106" t="s">
        <v>1222</v>
      </c>
      <c r="V594" s="1106" t="s">
        <v>1848</v>
      </c>
      <c r="W594" s="1116">
        <v>45301</v>
      </c>
      <c r="X594" s="1116">
        <v>47129</v>
      </c>
      <c r="Y594" s="1106" t="s">
        <v>5859</v>
      </c>
      <c r="Z594" s="1106" t="s">
        <v>5860</v>
      </c>
      <c r="AA594" s="1173">
        <v>45019</v>
      </c>
      <c r="AB594" s="465">
        <v>45471</v>
      </c>
      <c r="AC594" s="1111" t="s">
        <v>4163</v>
      </c>
      <c r="AD594" s="1114">
        <v>43567</v>
      </c>
    </row>
    <row r="595" spans="1:30" ht="15.75" customHeight="1">
      <c r="A595" s="1106" t="s">
        <v>10</v>
      </c>
      <c r="B595" s="1106" t="s">
        <v>11</v>
      </c>
      <c r="C595" s="1106" t="s">
        <v>123</v>
      </c>
      <c r="D595" s="1106" t="s">
        <v>513</v>
      </c>
      <c r="E595" s="1106" t="s">
        <v>28</v>
      </c>
      <c r="F595" s="1107" t="str">
        <f t="array" ref="F595">IFERROR(INDEX(UIID!$K$2:$K1956, MATCH(CONCATENATE(B595,D595,G595,J595), UIID!$B$2:$B1956&amp;UIID!$D$2:$D1956&amp;UIID!$G$2:$G1956&amp;UIID!$H$2:$H1956, 0),), "Not Found")</f>
        <v>0722-0078</v>
      </c>
      <c r="G595" s="1106" t="s">
        <v>3796</v>
      </c>
      <c r="H595" s="1106"/>
      <c r="I595" s="1106" t="s">
        <v>5857</v>
      </c>
      <c r="J595" s="1106" t="s">
        <v>1846</v>
      </c>
      <c r="K595" s="1127">
        <v>10.526350000000001</v>
      </c>
      <c r="L595" s="1127">
        <v>123.727074</v>
      </c>
      <c r="M595" s="1106" t="s">
        <v>1847</v>
      </c>
      <c r="N595" s="1106" t="s">
        <v>5858</v>
      </c>
      <c r="O595" s="1106" t="s">
        <v>15</v>
      </c>
      <c r="P595" s="1106" t="s">
        <v>1449</v>
      </c>
      <c r="Q595" s="1106" t="s">
        <v>35</v>
      </c>
      <c r="R595" s="1106" t="s">
        <v>125</v>
      </c>
      <c r="S595" s="1106" t="s">
        <v>279</v>
      </c>
      <c r="T595" s="1106" t="s">
        <v>4164</v>
      </c>
      <c r="U595" s="1106" t="s">
        <v>421</v>
      </c>
      <c r="V595" s="1106" t="s">
        <v>1855</v>
      </c>
      <c r="W595" s="1116">
        <v>45301</v>
      </c>
      <c r="X595" s="1116">
        <v>47129</v>
      </c>
      <c r="Y595" s="1106" t="s">
        <v>5859</v>
      </c>
      <c r="Z595" s="1106" t="s">
        <v>5861</v>
      </c>
      <c r="AA595" s="1173">
        <v>45021</v>
      </c>
      <c r="AB595" s="568">
        <v>45471</v>
      </c>
      <c r="AC595" s="1111" t="s">
        <v>4163</v>
      </c>
      <c r="AD595" s="1114">
        <v>43567</v>
      </c>
    </row>
    <row r="596" spans="1:30" ht="15.75" customHeight="1">
      <c r="A596" s="1106" t="s">
        <v>10</v>
      </c>
      <c r="B596" s="1106" t="s">
        <v>11</v>
      </c>
      <c r="C596" s="1106" t="s">
        <v>123</v>
      </c>
      <c r="D596" s="1106" t="s">
        <v>513</v>
      </c>
      <c r="E596" s="1106" t="s">
        <v>28</v>
      </c>
      <c r="F596" s="1107" t="str">
        <f t="array" ref="F596">IFERROR(INDEX(UIID!$K$2:$K1956, MATCH(CONCATENATE(B596,D596,G596,J596), UIID!$B$2:$B1956&amp;UIID!$D$2:$D1956&amp;UIID!$G$2:$G1956&amp;UIID!$H$2:$H1956, 0),), "Not Found")</f>
        <v>0722-0078</v>
      </c>
      <c r="G596" s="1106" t="s">
        <v>3796</v>
      </c>
      <c r="H596" s="1106"/>
      <c r="I596" s="1106" t="s">
        <v>5857</v>
      </c>
      <c r="J596" s="1106" t="s">
        <v>1846</v>
      </c>
      <c r="K596" s="1127">
        <v>10.526350000000001</v>
      </c>
      <c r="L596" s="1127">
        <v>123.727074</v>
      </c>
      <c r="M596" s="1106" t="s">
        <v>1847</v>
      </c>
      <c r="N596" s="1106" t="s">
        <v>5858</v>
      </c>
      <c r="O596" s="1106" t="s">
        <v>15</v>
      </c>
      <c r="P596" s="1106" t="s">
        <v>1449</v>
      </c>
      <c r="Q596" s="1106" t="s">
        <v>35</v>
      </c>
      <c r="R596" s="1106" t="s">
        <v>125</v>
      </c>
      <c r="S596" s="1106" t="s">
        <v>1856</v>
      </c>
      <c r="T596" s="1106" t="s">
        <v>4164</v>
      </c>
      <c r="U596" s="1106" t="s">
        <v>416</v>
      </c>
      <c r="V596" s="1106" t="s">
        <v>1857</v>
      </c>
      <c r="W596" s="1116">
        <v>45301</v>
      </c>
      <c r="X596" s="1116">
        <v>47129</v>
      </c>
      <c r="Y596" s="1106" t="s">
        <v>5859</v>
      </c>
      <c r="Z596" s="1106" t="s">
        <v>5862</v>
      </c>
      <c r="AA596" s="1173">
        <v>45017</v>
      </c>
      <c r="AB596" s="568">
        <v>45471</v>
      </c>
      <c r="AC596" s="1111" t="s">
        <v>4163</v>
      </c>
      <c r="AD596" s="1114">
        <v>43567</v>
      </c>
    </row>
    <row r="597" spans="1:30" ht="15.75" customHeight="1">
      <c r="A597" s="1106" t="s">
        <v>10</v>
      </c>
      <c r="B597" s="1106" t="s">
        <v>11</v>
      </c>
      <c r="C597" s="1106" t="s">
        <v>123</v>
      </c>
      <c r="D597" s="1106" t="s">
        <v>513</v>
      </c>
      <c r="E597" s="1106" t="s">
        <v>28</v>
      </c>
      <c r="F597" s="1107" t="str">
        <f t="array" ref="F597">IFERROR(INDEX(UIID!$K$2:$K1956, MATCH(CONCATENATE(B597,D597,G597,J597), UIID!$B$2:$B1956&amp;UIID!$D$2:$D1956&amp;UIID!$G$2:$G1956&amp;UIID!$H$2:$H1956, 0),), "Not Found")</f>
        <v>0722-0078</v>
      </c>
      <c r="G597" s="1106" t="s">
        <v>3796</v>
      </c>
      <c r="H597" s="1106"/>
      <c r="I597" s="1106" t="s">
        <v>5857</v>
      </c>
      <c r="J597" s="1106" t="s">
        <v>1846</v>
      </c>
      <c r="K597" s="1127">
        <v>10.526350000000001</v>
      </c>
      <c r="L597" s="1127">
        <v>123.727074</v>
      </c>
      <c r="M597" s="1106" t="s">
        <v>1847</v>
      </c>
      <c r="N597" s="1106" t="s">
        <v>5858</v>
      </c>
      <c r="O597" s="1106" t="s">
        <v>15</v>
      </c>
      <c r="P597" s="1106" t="s">
        <v>1449</v>
      </c>
      <c r="Q597" s="1106" t="s">
        <v>35</v>
      </c>
      <c r="R597" s="1106" t="s">
        <v>125</v>
      </c>
      <c r="S597" s="1106" t="s">
        <v>427</v>
      </c>
      <c r="T597" s="1106" t="s">
        <v>4164</v>
      </c>
      <c r="U597" s="1106" t="s">
        <v>416</v>
      </c>
      <c r="V597" s="1106" t="s">
        <v>1858</v>
      </c>
      <c r="W597" s="1116">
        <v>45301</v>
      </c>
      <c r="X597" s="1116">
        <v>47129</v>
      </c>
      <c r="Y597" s="1106" t="s">
        <v>5859</v>
      </c>
      <c r="Z597" s="1106" t="s">
        <v>5863</v>
      </c>
      <c r="AA597" s="1173">
        <v>45018</v>
      </c>
      <c r="AB597" s="568">
        <v>45471</v>
      </c>
      <c r="AC597" s="1111" t="s">
        <v>4163</v>
      </c>
      <c r="AD597" s="1114">
        <v>43567</v>
      </c>
    </row>
    <row r="598" spans="1:30" ht="15.75" customHeight="1">
      <c r="A598" s="1106" t="s">
        <v>10</v>
      </c>
      <c r="B598" s="1106" t="s">
        <v>11</v>
      </c>
      <c r="C598" s="1106" t="s">
        <v>28</v>
      </c>
      <c r="D598" s="1106" t="s">
        <v>13</v>
      </c>
      <c r="E598" s="1106" t="s">
        <v>3756</v>
      </c>
      <c r="F598" s="1107" t="str">
        <f t="array" ref="F598">IFERROR(INDEX(UIID!$K$2:$K1956, MATCH(CONCATENATE(B598,D598,G598,J598), UIID!$B$2:$B1956&amp;UIID!$D$2:$D1956&amp;UIID!$G$2:$G1956&amp;UIID!$H$2:$H1956, 0),), "Not Found")</f>
        <v>0722-0143</v>
      </c>
      <c r="G598" s="1106" t="s">
        <v>1863</v>
      </c>
      <c r="H598" s="1106"/>
      <c r="I598" s="1106" t="s">
        <v>5864</v>
      </c>
      <c r="J598" s="1106" t="s">
        <v>1864</v>
      </c>
      <c r="K598" s="1106">
        <v>10.3181018626022</v>
      </c>
      <c r="L598" s="1106">
        <v>123.915367509668</v>
      </c>
      <c r="M598" s="1106" t="s">
        <v>1865</v>
      </c>
      <c r="N598" s="1106"/>
      <c r="O598" s="1106" t="s">
        <v>15</v>
      </c>
      <c r="P598" s="1106" t="s">
        <v>16</v>
      </c>
      <c r="Q598" s="1106" t="s">
        <v>4262</v>
      </c>
      <c r="R598" s="1106" t="s">
        <v>3006</v>
      </c>
      <c r="S598" s="1106" t="s">
        <v>1804</v>
      </c>
      <c r="T598" s="1106" t="s">
        <v>22</v>
      </c>
      <c r="U598" s="1106" t="s">
        <v>393</v>
      </c>
      <c r="V598" s="1106" t="s">
        <v>1866</v>
      </c>
      <c r="W598" s="1116">
        <v>45223</v>
      </c>
      <c r="X598" s="1116">
        <v>47051</v>
      </c>
      <c r="Y598" s="1106" t="s">
        <v>5865</v>
      </c>
      <c r="Z598" s="1106" t="s">
        <v>5866</v>
      </c>
      <c r="AA598" s="1106" t="s">
        <v>5867</v>
      </c>
      <c r="AB598" s="465">
        <v>45511</v>
      </c>
      <c r="AC598" s="1111" t="s">
        <v>4163</v>
      </c>
      <c r="AD598" s="1114">
        <v>43600</v>
      </c>
    </row>
    <row r="599" spans="1:30" ht="15.75" customHeight="1">
      <c r="A599" s="1106" t="s">
        <v>10</v>
      </c>
      <c r="B599" s="1106" t="s">
        <v>11</v>
      </c>
      <c r="C599" s="1106" t="s">
        <v>28</v>
      </c>
      <c r="D599" s="1106" t="s">
        <v>13</v>
      </c>
      <c r="E599" s="1106" t="s">
        <v>3756</v>
      </c>
      <c r="F599" s="1107" t="str">
        <f t="array" ref="F599">IFERROR(INDEX(UIID!$K$2:$K1956, MATCH(CONCATENATE(B599,D599,G599,J599), UIID!$B$2:$B1956&amp;UIID!$D$2:$D1956&amp;UIID!$G$2:$G1956&amp;UIID!$H$2:$H1956, 0),), "Not Found")</f>
        <v>0722-0143</v>
      </c>
      <c r="G599" s="1106" t="s">
        <v>1863</v>
      </c>
      <c r="H599" s="1106"/>
      <c r="I599" s="1106" t="s">
        <v>5864</v>
      </c>
      <c r="J599" s="1106" t="s">
        <v>1864</v>
      </c>
      <c r="K599" s="1106">
        <v>10.3181018626022</v>
      </c>
      <c r="L599" s="1106">
        <v>123.915367509668</v>
      </c>
      <c r="M599" s="1106" t="s">
        <v>1865</v>
      </c>
      <c r="N599" s="1106"/>
      <c r="O599" s="1106" t="s">
        <v>15</v>
      </c>
      <c r="P599" s="1106" t="s">
        <v>16</v>
      </c>
      <c r="Q599" s="1106" t="s">
        <v>4262</v>
      </c>
      <c r="R599" s="1106" t="s">
        <v>3006</v>
      </c>
      <c r="S599" s="1106" t="s">
        <v>1867</v>
      </c>
      <c r="T599" s="1106" t="s">
        <v>22</v>
      </c>
      <c r="U599" s="1106" t="s">
        <v>393</v>
      </c>
      <c r="V599" s="1106" t="s">
        <v>1868</v>
      </c>
      <c r="W599" s="1116">
        <v>45223</v>
      </c>
      <c r="X599" s="1116">
        <v>47051</v>
      </c>
      <c r="Y599" s="1106" t="s">
        <v>5865</v>
      </c>
      <c r="Z599" s="1106" t="s">
        <v>5866</v>
      </c>
      <c r="AA599" s="1106" t="s">
        <v>5867</v>
      </c>
      <c r="AB599" s="465">
        <v>45511</v>
      </c>
      <c r="AC599" s="1111" t="s">
        <v>4163</v>
      </c>
      <c r="AD599" s="1114">
        <v>43600</v>
      </c>
    </row>
    <row r="600" spans="1:30" ht="15.75" customHeight="1">
      <c r="A600" s="1106" t="s">
        <v>10</v>
      </c>
      <c r="B600" s="1106" t="s">
        <v>11</v>
      </c>
      <c r="C600" s="1106" t="s">
        <v>28</v>
      </c>
      <c r="D600" s="1106" t="s">
        <v>13</v>
      </c>
      <c r="E600" s="1106" t="s">
        <v>3756</v>
      </c>
      <c r="F600" s="1107" t="str">
        <f t="array" ref="F600">IFERROR(INDEX(UIID!$K$2:$K1956, MATCH(CONCATENATE(B600,D600,G600,J600), UIID!$B$2:$B1956&amp;UIID!$D$2:$D1956&amp;UIID!$G$2:$G1956&amp;UIID!$H$2:$H1956, 0),), "Not Found")</f>
        <v>0722-0143</v>
      </c>
      <c r="G600" s="1106" t="s">
        <v>1863</v>
      </c>
      <c r="H600" s="1106"/>
      <c r="I600" s="1106" t="s">
        <v>5864</v>
      </c>
      <c r="J600" s="1106" t="s">
        <v>1864</v>
      </c>
      <c r="K600" s="1106">
        <v>10.3181018626022</v>
      </c>
      <c r="L600" s="1106">
        <v>123.915367509668</v>
      </c>
      <c r="M600" s="1106" t="s">
        <v>1865</v>
      </c>
      <c r="N600" s="1106"/>
      <c r="O600" s="1106" t="s">
        <v>15</v>
      </c>
      <c r="P600" s="1106" t="s">
        <v>16</v>
      </c>
      <c r="Q600" s="1106" t="s">
        <v>4262</v>
      </c>
      <c r="R600" s="1106" t="s">
        <v>3006</v>
      </c>
      <c r="S600" s="1106" t="s">
        <v>1869</v>
      </c>
      <c r="T600" s="1106" t="s">
        <v>22</v>
      </c>
      <c r="U600" s="1106" t="s">
        <v>393</v>
      </c>
      <c r="V600" s="1106" t="s">
        <v>1870</v>
      </c>
      <c r="W600" s="1116">
        <v>45223</v>
      </c>
      <c r="X600" s="1116">
        <v>47051</v>
      </c>
      <c r="Y600" s="1106" t="s">
        <v>5865</v>
      </c>
      <c r="Z600" s="1106" t="s">
        <v>5866</v>
      </c>
      <c r="AA600" s="1106" t="s">
        <v>5867</v>
      </c>
      <c r="AB600" s="465">
        <v>45511</v>
      </c>
      <c r="AC600" s="1111" t="s">
        <v>4163</v>
      </c>
      <c r="AD600" s="1114">
        <v>43600</v>
      </c>
    </row>
    <row r="601" spans="1:30" ht="15.75" customHeight="1">
      <c r="A601" s="1106" t="s">
        <v>10</v>
      </c>
      <c r="B601" s="1106" t="s">
        <v>11</v>
      </c>
      <c r="C601" s="1106" t="s">
        <v>176</v>
      </c>
      <c r="D601" s="1106" t="s">
        <v>374</v>
      </c>
      <c r="E601" s="1106" t="s">
        <v>3756</v>
      </c>
      <c r="F601" s="1107" t="str">
        <f t="array" ref="F601">IFERROR(INDEX(UIID!$K$2:$K1956, MATCH(CONCATENATE(B601,D601,G601,J601), UIID!$B$2:$B1956&amp;UIID!$D$2:$D1956&amp;UIID!$G$2:$G1956&amp;UIID!$H$2:$H1956, 0),), "Not Found")</f>
        <v>0722-0144</v>
      </c>
      <c r="G601" s="1106" t="s">
        <v>1871</v>
      </c>
      <c r="H601" s="1106"/>
      <c r="I601" s="1106" t="s">
        <v>5868</v>
      </c>
      <c r="J601" s="1106" t="s">
        <v>1872</v>
      </c>
      <c r="K601" s="1106">
        <v>10.3244430230944</v>
      </c>
      <c r="L601" s="1106">
        <v>123.923749423161</v>
      </c>
      <c r="M601" s="1106" t="s">
        <v>5869</v>
      </c>
      <c r="N601" s="1106" t="s">
        <v>5870</v>
      </c>
      <c r="O601" s="1106" t="s">
        <v>15</v>
      </c>
      <c r="P601" s="1106" t="s">
        <v>16</v>
      </c>
      <c r="Q601" s="1106" t="s">
        <v>4262</v>
      </c>
      <c r="R601" s="1106" t="s">
        <v>117</v>
      </c>
      <c r="S601" s="1106" t="s">
        <v>1874</v>
      </c>
      <c r="T601" s="1106" t="s">
        <v>22</v>
      </c>
      <c r="U601" s="1106" t="s">
        <v>1875</v>
      </c>
      <c r="V601" s="1106" t="s">
        <v>1876</v>
      </c>
      <c r="W601" s="1116">
        <v>45225</v>
      </c>
      <c r="X601" s="1116">
        <v>47053</v>
      </c>
      <c r="Y601" s="1106" t="s">
        <v>5871</v>
      </c>
      <c r="Z601" s="1106" t="s">
        <v>5872</v>
      </c>
      <c r="AA601" s="1175">
        <v>45362</v>
      </c>
      <c r="AB601" s="465">
        <v>45539</v>
      </c>
      <c r="AC601" s="1111" t="s">
        <v>4163</v>
      </c>
      <c r="AD601" s="1114">
        <v>43602</v>
      </c>
    </row>
    <row r="602" spans="1:30" ht="15.75" customHeight="1">
      <c r="A602" s="1106" t="s">
        <v>10</v>
      </c>
      <c r="B602" s="1106" t="s">
        <v>11</v>
      </c>
      <c r="C602" s="1106" t="s">
        <v>176</v>
      </c>
      <c r="D602" s="1106" t="s">
        <v>374</v>
      </c>
      <c r="E602" s="1106" t="s">
        <v>3756</v>
      </c>
      <c r="F602" s="1107" t="str">
        <f t="array" ref="F602">IFERROR(INDEX(UIID!$K$2:$K1956, MATCH(CONCATENATE(B602,D602,G602,J602), UIID!$B$2:$B1956&amp;UIID!$D$2:$D1956&amp;UIID!$G$2:$G1956&amp;UIID!$H$2:$H1956, 0),), "Not Found")</f>
        <v>0722-0195</v>
      </c>
      <c r="G602" s="1106" t="s">
        <v>1885</v>
      </c>
      <c r="H602" s="1106"/>
      <c r="I602" s="1106" t="s">
        <v>5873</v>
      </c>
      <c r="J602" s="1108" t="s">
        <v>3898</v>
      </c>
      <c r="K602" s="1106">
        <v>10.3488743200052</v>
      </c>
      <c r="L602" s="1106">
        <v>123.921716338</v>
      </c>
      <c r="M602" s="1106" t="s">
        <v>1887</v>
      </c>
      <c r="N602" s="1106" t="s">
        <v>5874</v>
      </c>
      <c r="O602" s="1106" t="s">
        <v>15</v>
      </c>
      <c r="P602" s="1106" t="s">
        <v>16</v>
      </c>
      <c r="Q602" s="1106" t="s">
        <v>35</v>
      </c>
      <c r="R602" s="1106" t="s">
        <v>117</v>
      </c>
      <c r="S602" s="1106" t="s">
        <v>200</v>
      </c>
      <c r="T602" s="1106" t="s">
        <v>4164</v>
      </c>
      <c r="U602" s="1106" t="s">
        <v>235</v>
      </c>
      <c r="V602" s="1106" t="s">
        <v>5875</v>
      </c>
      <c r="W602" s="1116">
        <v>45014</v>
      </c>
      <c r="X602" s="1116">
        <v>46842</v>
      </c>
      <c r="Y602" s="1106" t="s">
        <v>5393</v>
      </c>
      <c r="Z602" s="1106" t="s">
        <v>5876</v>
      </c>
      <c r="AA602" s="1175">
        <v>45031</v>
      </c>
      <c r="AB602" s="465">
        <v>45439</v>
      </c>
      <c r="AC602" s="1111" t="s">
        <v>4163</v>
      </c>
      <c r="AD602" s="1114">
        <v>43615</v>
      </c>
    </row>
    <row r="603" spans="1:30" ht="15.75" customHeight="1">
      <c r="A603" s="1106" t="s">
        <v>10</v>
      </c>
      <c r="B603" s="1106" t="s">
        <v>11</v>
      </c>
      <c r="C603" s="1106" t="s">
        <v>123</v>
      </c>
      <c r="D603" s="1106" t="s">
        <v>513</v>
      </c>
      <c r="E603" s="1106" t="s">
        <v>28</v>
      </c>
      <c r="F603" s="1107" t="str">
        <f t="array" ref="F603">IFERROR(INDEX(UIID!$K$2:$K1956, MATCH(CONCATENATE(B603,D603,G603,J603), UIID!$B$2:$B1956&amp;UIID!$D$2:$D1956&amp;UIID!$G$2:$G1956&amp;UIID!$H$2:$H1956, 0),), "Not Found")</f>
        <v>0722-0083</v>
      </c>
      <c r="G603" s="1106" t="s">
        <v>1892</v>
      </c>
      <c r="H603" s="1106"/>
      <c r="I603" s="1106" t="s">
        <v>5857</v>
      </c>
      <c r="J603" s="1106" t="s">
        <v>1893</v>
      </c>
      <c r="K603" s="1106">
        <v>10.5126433671649</v>
      </c>
      <c r="L603" s="1106">
        <v>123.72945855390201</v>
      </c>
      <c r="M603" s="1106" t="s">
        <v>1894</v>
      </c>
      <c r="N603" s="1106" t="s">
        <v>5877</v>
      </c>
      <c r="O603" s="1106" t="s">
        <v>15</v>
      </c>
      <c r="P603" s="1106" t="s">
        <v>16</v>
      </c>
      <c r="Q603" s="1106" t="s">
        <v>35</v>
      </c>
      <c r="R603" s="1106" t="s">
        <v>32</v>
      </c>
      <c r="S603" s="1106" t="s">
        <v>39</v>
      </c>
      <c r="T603" s="1106" t="s">
        <v>4164</v>
      </c>
      <c r="U603" s="1106" t="s">
        <v>1058</v>
      </c>
      <c r="V603" s="1120" t="s">
        <v>5879</v>
      </c>
      <c r="W603" s="1116">
        <v>45301</v>
      </c>
      <c r="X603" s="1116">
        <v>47129</v>
      </c>
      <c r="Y603" s="1106" t="s">
        <v>5880</v>
      </c>
      <c r="Z603" s="1106" t="s">
        <v>5881</v>
      </c>
      <c r="AA603" s="1106" t="s">
        <v>4283</v>
      </c>
      <c r="AB603" s="551"/>
      <c r="AC603" s="1111"/>
      <c r="AD603" s="1121"/>
    </row>
    <row r="604" spans="1:30" ht="15.75" customHeight="1">
      <c r="A604" s="1106" t="s">
        <v>10</v>
      </c>
      <c r="B604" s="1106" t="s">
        <v>11</v>
      </c>
      <c r="C604" s="1106" t="s">
        <v>123</v>
      </c>
      <c r="D604" s="1106" t="s">
        <v>513</v>
      </c>
      <c r="E604" s="1106" t="s">
        <v>28</v>
      </c>
      <c r="F604" s="1107" t="str">
        <f t="array" ref="F604">IFERROR(INDEX(UIID!$K$2:$K1956, MATCH(CONCATENATE(B604,D604,G604,J604), UIID!$B$2:$B1956&amp;UIID!$D$2:$D1956&amp;UIID!$G$2:$G1956&amp;UIID!$H$2:$H1956, 0),), "Not Found")</f>
        <v>0722-0083</v>
      </c>
      <c r="G604" s="1106" t="s">
        <v>1892</v>
      </c>
      <c r="H604" s="1106"/>
      <c r="I604" s="1106" t="s">
        <v>5857</v>
      </c>
      <c r="J604" s="1106" t="s">
        <v>1893</v>
      </c>
      <c r="K604" s="1106">
        <v>10.5126433671649</v>
      </c>
      <c r="L604" s="1106">
        <v>123.72945855390201</v>
      </c>
      <c r="M604" s="1106" t="s">
        <v>1894</v>
      </c>
      <c r="N604" s="1106" t="s">
        <v>5877</v>
      </c>
      <c r="O604" s="1106" t="s">
        <v>15</v>
      </c>
      <c r="P604" s="1106" t="s">
        <v>16</v>
      </c>
      <c r="Q604" s="1106" t="s">
        <v>35</v>
      </c>
      <c r="R604" s="1106" t="s">
        <v>107</v>
      </c>
      <c r="S604" s="1120" t="s">
        <v>197</v>
      </c>
      <c r="T604" s="1106" t="s">
        <v>4164</v>
      </c>
      <c r="U604" s="1120" t="s">
        <v>1895</v>
      </c>
      <c r="V604" s="1120" t="s">
        <v>1896</v>
      </c>
      <c r="W604" s="1116">
        <v>45014</v>
      </c>
      <c r="X604" s="1116">
        <v>46842</v>
      </c>
      <c r="Y604" s="1120" t="s">
        <v>5882</v>
      </c>
      <c r="Z604" s="1120" t="s">
        <v>5883</v>
      </c>
      <c r="AA604" s="1189">
        <v>45460</v>
      </c>
      <c r="AB604" s="549">
        <v>45399</v>
      </c>
      <c r="AC604" s="1111" t="s">
        <v>4163</v>
      </c>
      <c r="AD604" s="1114">
        <v>44446</v>
      </c>
    </row>
    <row r="605" spans="1:30" ht="15.75" customHeight="1">
      <c r="A605" s="1106" t="s">
        <v>10</v>
      </c>
      <c r="B605" s="1106" t="s">
        <v>11</v>
      </c>
      <c r="C605" s="1106" t="s">
        <v>123</v>
      </c>
      <c r="D605" s="1106" t="s">
        <v>513</v>
      </c>
      <c r="E605" s="1106" t="s">
        <v>28</v>
      </c>
      <c r="F605" s="1107" t="str">
        <f t="array" ref="F605">IFERROR(INDEX(UIID!$K$2:$K1956, MATCH(CONCATENATE(B605,D605,G605,J605), UIID!$B$2:$B1956&amp;UIID!$D$2:$D1956&amp;UIID!$G$2:$G1956&amp;UIID!$H$2:$H1956, 0),), "Not Found")</f>
        <v>0722-0083</v>
      </c>
      <c r="G605" s="1106" t="s">
        <v>1892</v>
      </c>
      <c r="H605" s="1106"/>
      <c r="I605" s="1106" t="s">
        <v>5857</v>
      </c>
      <c r="J605" s="1106" t="s">
        <v>1893</v>
      </c>
      <c r="K605" s="1106">
        <v>10.5126433671649</v>
      </c>
      <c r="L605" s="1106">
        <v>123.72945855390201</v>
      </c>
      <c r="M605" s="1106" t="s">
        <v>1894</v>
      </c>
      <c r="N605" s="1106" t="s">
        <v>5877</v>
      </c>
      <c r="O605" s="1106" t="s">
        <v>15</v>
      </c>
      <c r="P605" s="1106" t="s">
        <v>16</v>
      </c>
      <c r="Q605" s="1106" t="s">
        <v>35</v>
      </c>
      <c r="R605" s="1106" t="s">
        <v>107</v>
      </c>
      <c r="S605" s="1120" t="s">
        <v>262</v>
      </c>
      <c r="T605" s="1106" t="s">
        <v>4213</v>
      </c>
      <c r="U605" s="1120" t="s">
        <v>1897</v>
      </c>
      <c r="V605" s="1120" t="s">
        <v>1898</v>
      </c>
      <c r="W605" s="1116">
        <v>45014</v>
      </c>
      <c r="X605" s="1116">
        <v>46842</v>
      </c>
      <c r="Y605" s="1120" t="s">
        <v>5882</v>
      </c>
      <c r="Z605" s="1120" t="s">
        <v>5884</v>
      </c>
      <c r="AA605" s="1189">
        <v>45460</v>
      </c>
      <c r="AB605" s="549">
        <v>45399</v>
      </c>
      <c r="AC605" s="1111" t="s">
        <v>4163</v>
      </c>
      <c r="AD605" s="1114">
        <v>44446</v>
      </c>
    </row>
    <row r="606" spans="1:30" ht="15.75" customHeight="1">
      <c r="A606" s="1106" t="s">
        <v>10</v>
      </c>
      <c r="B606" s="1106" t="s">
        <v>11</v>
      </c>
      <c r="C606" s="1106" t="s">
        <v>123</v>
      </c>
      <c r="D606" s="1106" t="s">
        <v>513</v>
      </c>
      <c r="E606" s="1106" t="s">
        <v>28</v>
      </c>
      <c r="F606" s="1107" t="str">
        <f t="array" ref="F606">IFERROR(INDEX(UIID!$K$2:$K1956, MATCH(CONCATENATE(B606,D606,G606,J606), UIID!$B$2:$B1956&amp;UIID!$D$2:$D1956&amp;UIID!$G$2:$G1956&amp;UIID!$H$2:$H1956, 0),), "Not Found")</f>
        <v>0722-0083</v>
      </c>
      <c r="G606" s="1106" t="s">
        <v>1892</v>
      </c>
      <c r="H606" s="1106"/>
      <c r="I606" s="1106" t="s">
        <v>5857</v>
      </c>
      <c r="J606" s="1106" t="s">
        <v>1893</v>
      </c>
      <c r="K606" s="1106">
        <v>10.5126433671649</v>
      </c>
      <c r="L606" s="1106">
        <v>123.72945855390201</v>
      </c>
      <c r="M606" s="1106" t="s">
        <v>1894</v>
      </c>
      <c r="N606" s="1106" t="s">
        <v>5877</v>
      </c>
      <c r="O606" s="1106" t="s">
        <v>15</v>
      </c>
      <c r="P606" s="1106" t="s">
        <v>16</v>
      </c>
      <c r="Q606" s="1106" t="s">
        <v>35</v>
      </c>
      <c r="R606" s="1106" t="s">
        <v>107</v>
      </c>
      <c r="S606" s="1120" t="s">
        <v>191</v>
      </c>
      <c r="T606" s="1106" t="s">
        <v>4164</v>
      </c>
      <c r="U606" s="1120" t="s">
        <v>1899</v>
      </c>
      <c r="V606" s="1120" t="s">
        <v>1900</v>
      </c>
      <c r="W606" s="1116">
        <v>45014</v>
      </c>
      <c r="X606" s="1116">
        <v>46842</v>
      </c>
      <c r="Y606" s="1120" t="s">
        <v>5882</v>
      </c>
      <c r="Z606" s="1120" t="s">
        <v>5884</v>
      </c>
      <c r="AA606" s="1189">
        <v>45460</v>
      </c>
      <c r="AB606" s="549">
        <v>45399</v>
      </c>
      <c r="AC606" s="1111" t="s">
        <v>4163</v>
      </c>
      <c r="AD606" s="1114">
        <v>44446</v>
      </c>
    </row>
    <row r="607" spans="1:30" ht="15.75" customHeight="1">
      <c r="A607" s="1106" t="s">
        <v>10</v>
      </c>
      <c r="B607" s="1106" t="s">
        <v>11</v>
      </c>
      <c r="C607" s="1106" t="s">
        <v>123</v>
      </c>
      <c r="D607" s="1106" t="s">
        <v>513</v>
      </c>
      <c r="E607" s="1106" t="s">
        <v>28</v>
      </c>
      <c r="F607" s="1107" t="str">
        <f t="array" ref="F607">IFERROR(INDEX(UIID!$K$2:$K1956, MATCH(CONCATENATE(B607,D607,G607,J607), UIID!$B$2:$B1956&amp;UIID!$D$2:$D1956&amp;UIID!$G$2:$G1956&amp;UIID!$H$2:$H1956, 0),), "Not Found")</f>
        <v>0722-0083</v>
      </c>
      <c r="G607" s="1106" t="s">
        <v>1892</v>
      </c>
      <c r="H607" s="1106"/>
      <c r="I607" s="1106" t="s">
        <v>5857</v>
      </c>
      <c r="J607" s="1106" t="s">
        <v>1893</v>
      </c>
      <c r="K607" s="1106">
        <v>10.5126433671649</v>
      </c>
      <c r="L607" s="1106">
        <v>123.72945855390201</v>
      </c>
      <c r="M607" s="1106" t="s">
        <v>1894</v>
      </c>
      <c r="N607" s="1106" t="s">
        <v>5877</v>
      </c>
      <c r="O607" s="1106" t="s">
        <v>15</v>
      </c>
      <c r="P607" s="1106" t="s">
        <v>16</v>
      </c>
      <c r="Q607" s="1106" t="s">
        <v>35</v>
      </c>
      <c r="R607" s="1106" t="s">
        <v>104</v>
      </c>
      <c r="S607" s="1106" t="s">
        <v>105</v>
      </c>
      <c r="T607" s="1106" t="s">
        <v>4164</v>
      </c>
      <c r="U607" s="1120" t="s">
        <v>1901</v>
      </c>
      <c r="V607" s="1120" t="s">
        <v>1902</v>
      </c>
      <c r="W607" s="1116">
        <v>45301</v>
      </c>
      <c r="X607" s="1116">
        <v>47129</v>
      </c>
      <c r="Y607" s="1120" t="s">
        <v>5885</v>
      </c>
      <c r="Z607" s="1120" t="s">
        <v>5886</v>
      </c>
      <c r="AA607" s="1174">
        <v>44808</v>
      </c>
      <c r="AB607" s="549">
        <v>45399</v>
      </c>
      <c r="AC607" s="1111" t="s">
        <v>4163</v>
      </c>
      <c r="AD607" s="1114">
        <v>44414</v>
      </c>
    </row>
    <row r="608" spans="1:30" ht="15.75" customHeight="1">
      <c r="A608" s="1106" t="s">
        <v>10</v>
      </c>
      <c r="B608" s="1106" t="s">
        <v>11</v>
      </c>
      <c r="C608" s="1106" t="s">
        <v>123</v>
      </c>
      <c r="D608" s="1106" t="s">
        <v>513</v>
      </c>
      <c r="E608" s="1106" t="s">
        <v>28</v>
      </c>
      <c r="F608" s="1107" t="str">
        <f t="array" ref="F608">IFERROR(INDEX(UIID!$K$2:$K1956, MATCH(CONCATENATE(B608,D608,G608,J608), UIID!$B$2:$B1956&amp;UIID!$D$2:$D1956&amp;UIID!$G$2:$G1956&amp;UIID!$H$2:$H1956, 0),), "Not Found")</f>
        <v>0722-0083</v>
      </c>
      <c r="G608" s="1106" t="s">
        <v>1892</v>
      </c>
      <c r="H608" s="1106"/>
      <c r="I608" s="1106" t="s">
        <v>5857</v>
      </c>
      <c r="J608" s="1106" t="s">
        <v>1893</v>
      </c>
      <c r="K608" s="1106">
        <v>10.5126433671649</v>
      </c>
      <c r="L608" s="1106">
        <v>123.72945855390201</v>
      </c>
      <c r="M608" s="1106" t="s">
        <v>1894</v>
      </c>
      <c r="N608" s="1106" t="s">
        <v>5877</v>
      </c>
      <c r="O608" s="1106" t="s">
        <v>15</v>
      </c>
      <c r="P608" s="1106" t="s">
        <v>16</v>
      </c>
      <c r="Q608" s="1106" t="s">
        <v>35</v>
      </c>
      <c r="R608" s="1106" t="s">
        <v>84</v>
      </c>
      <c r="S608" s="1106" t="s">
        <v>1778</v>
      </c>
      <c r="T608" s="1106" t="s">
        <v>4164</v>
      </c>
      <c r="U608" s="1106" t="s">
        <v>94</v>
      </c>
      <c r="V608" s="1106" t="s">
        <v>1903</v>
      </c>
      <c r="W608" s="1116">
        <v>45301</v>
      </c>
      <c r="X608" s="1116">
        <v>47129</v>
      </c>
      <c r="Y608" s="1106" t="s">
        <v>5887</v>
      </c>
      <c r="Z608" s="1106" t="s">
        <v>5888</v>
      </c>
      <c r="AA608" s="1175">
        <v>45306</v>
      </c>
      <c r="AB608" s="465">
        <v>45483</v>
      </c>
      <c r="AC608" s="1111" t="s">
        <v>4163</v>
      </c>
      <c r="AD608" s="1114">
        <v>43635</v>
      </c>
    </row>
    <row r="609" spans="1:30" ht="15.75" customHeight="1">
      <c r="A609" s="1106" t="s">
        <v>10</v>
      </c>
      <c r="B609" s="1106" t="s">
        <v>11</v>
      </c>
      <c r="C609" s="1106" t="s">
        <v>123</v>
      </c>
      <c r="D609" s="1106" t="s">
        <v>513</v>
      </c>
      <c r="E609" s="1106" t="s">
        <v>28</v>
      </c>
      <c r="F609" s="1107" t="str">
        <f t="array" ref="F609">IFERROR(INDEX(UIID!$K$2:$K1956, MATCH(CONCATENATE(B609,D609,G609,J609), UIID!$B$2:$B1956&amp;UIID!$D$2:$D1956&amp;UIID!$G$2:$G1956&amp;UIID!$H$2:$H1956, 0),), "Not Found")</f>
        <v>0722-0083</v>
      </c>
      <c r="G609" s="1106" t="s">
        <v>1892</v>
      </c>
      <c r="H609" s="1106"/>
      <c r="I609" s="1106" t="s">
        <v>5857</v>
      </c>
      <c r="J609" s="1106" t="s">
        <v>1893</v>
      </c>
      <c r="K609" s="1106">
        <v>10.5126433671649</v>
      </c>
      <c r="L609" s="1106">
        <v>123.72945855390201</v>
      </c>
      <c r="M609" s="1106" t="s">
        <v>1894</v>
      </c>
      <c r="N609" s="1106" t="s">
        <v>5877</v>
      </c>
      <c r="O609" s="1106" t="s">
        <v>15</v>
      </c>
      <c r="P609" s="1106" t="s">
        <v>16</v>
      </c>
      <c r="Q609" s="1106" t="s">
        <v>35</v>
      </c>
      <c r="R609" s="1106" t="s">
        <v>84</v>
      </c>
      <c r="S609" s="1106" t="s">
        <v>85</v>
      </c>
      <c r="T609" s="1106" t="s">
        <v>4164</v>
      </c>
      <c r="U609" s="1106" t="s">
        <v>94</v>
      </c>
      <c r="V609" s="1106" t="s">
        <v>1904</v>
      </c>
      <c r="W609" s="1116">
        <v>45301</v>
      </c>
      <c r="X609" s="1116">
        <v>47129</v>
      </c>
      <c r="Y609" s="1106" t="s">
        <v>5889</v>
      </c>
      <c r="Z609" s="1106" t="s">
        <v>5890</v>
      </c>
      <c r="AA609" s="1175">
        <v>44085</v>
      </c>
      <c r="AB609" s="549">
        <v>45483</v>
      </c>
      <c r="AC609" s="1111" t="s">
        <v>4163</v>
      </c>
      <c r="AD609" s="1114">
        <v>43635</v>
      </c>
    </row>
    <row r="610" spans="1:30" ht="15.75" customHeight="1">
      <c r="A610" s="1106" t="s">
        <v>10</v>
      </c>
      <c r="B610" s="1106" t="s">
        <v>11</v>
      </c>
      <c r="C610" s="1106" t="s">
        <v>123</v>
      </c>
      <c r="D610" s="1106" t="s">
        <v>513</v>
      </c>
      <c r="E610" s="1106" t="s">
        <v>28</v>
      </c>
      <c r="F610" s="1107" t="str">
        <f t="array" ref="F610">IFERROR(INDEX(UIID!$K$2:$K1956, MATCH(CONCATENATE(B610,D610,G610,J610), UIID!$B$2:$B1956&amp;UIID!$D$2:$D1956&amp;UIID!$G$2:$G1956&amp;UIID!$H$2:$H1956, 0),), "Not Found")</f>
        <v>0722-0083</v>
      </c>
      <c r="G610" s="1106" t="s">
        <v>1892</v>
      </c>
      <c r="H610" s="1106"/>
      <c r="I610" s="1106" t="s">
        <v>5857</v>
      </c>
      <c r="J610" s="1106" t="s">
        <v>1893</v>
      </c>
      <c r="K610" s="1106">
        <v>10.5126433671649</v>
      </c>
      <c r="L610" s="1106">
        <v>123.72945855390201</v>
      </c>
      <c r="M610" s="1106" t="s">
        <v>1894</v>
      </c>
      <c r="N610" s="1106" t="s">
        <v>5877</v>
      </c>
      <c r="O610" s="1106" t="s">
        <v>15</v>
      </c>
      <c r="P610" s="1106" t="s">
        <v>16</v>
      </c>
      <c r="Q610" s="1106" t="s">
        <v>35</v>
      </c>
      <c r="R610" s="1106" t="s">
        <v>84</v>
      </c>
      <c r="S610" s="1106" t="s">
        <v>93</v>
      </c>
      <c r="T610" s="1106" t="s">
        <v>4213</v>
      </c>
      <c r="U610" s="1106" t="s">
        <v>94</v>
      </c>
      <c r="V610" s="1106" t="s">
        <v>1905</v>
      </c>
      <c r="W610" s="1116">
        <v>45301</v>
      </c>
      <c r="X610" s="1116">
        <v>47129</v>
      </c>
      <c r="Y610" s="1106" t="s">
        <v>5889</v>
      </c>
      <c r="Z610" s="1106" t="s">
        <v>5890</v>
      </c>
      <c r="AA610" s="1175">
        <v>44085</v>
      </c>
      <c r="AB610" s="549">
        <v>45537</v>
      </c>
      <c r="AC610" s="1111" t="s">
        <v>4163</v>
      </c>
      <c r="AD610" s="1114">
        <v>43635</v>
      </c>
    </row>
    <row r="611" spans="1:30" ht="15.75" customHeight="1">
      <c r="A611" s="1106" t="s">
        <v>10</v>
      </c>
      <c r="B611" s="1106" t="s">
        <v>11</v>
      </c>
      <c r="C611" s="1106" t="s">
        <v>123</v>
      </c>
      <c r="D611" s="1106" t="s">
        <v>513</v>
      </c>
      <c r="E611" s="1106" t="s">
        <v>28</v>
      </c>
      <c r="F611" s="1107" t="str">
        <f t="array" ref="F611">IFERROR(INDEX(UIID!$K$2:$K1956, MATCH(CONCATENATE(B611,D611,G611,J611), UIID!$B$2:$B1956&amp;UIID!$D$2:$D1956&amp;UIID!$G$2:$G1956&amp;UIID!$H$2:$H1956, 0),), "Not Found")</f>
        <v>0722-0083</v>
      </c>
      <c r="G611" s="1106" t="s">
        <v>1892</v>
      </c>
      <c r="H611" s="1106"/>
      <c r="I611" s="1106" t="s">
        <v>5857</v>
      </c>
      <c r="J611" s="1106" t="s">
        <v>1893</v>
      </c>
      <c r="K611" s="1106">
        <v>10.5126433671649</v>
      </c>
      <c r="L611" s="1106">
        <v>123.72945855390201</v>
      </c>
      <c r="M611" s="1106" t="s">
        <v>1894</v>
      </c>
      <c r="N611" s="1106" t="s">
        <v>5877</v>
      </c>
      <c r="O611" s="1106" t="s">
        <v>15</v>
      </c>
      <c r="P611" s="1106" t="s">
        <v>16</v>
      </c>
      <c r="Q611" s="1106" t="s">
        <v>35</v>
      </c>
      <c r="R611" s="1106" t="s">
        <v>84</v>
      </c>
      <c r="S611" s="1106" t="s">
        <v>268</v>
      </c>
      <c r="T611" s="1106" t="s">
        <v>4164</v>
      </c>
      <c r="U611" s="1106" t="s">
        <v>235</v>
      </c>
      <c r="V611" s="1106" t="s">
        <v>1906</v>
      </c>
      <c r="W611" s="1116">
        <v>45301</v>
      </c>
      <c r="X611" s="1116">
        <v>47129</v>
      </c>
      <c r="Y611" s="1106" t="s">
        <v>5889</v>
      </c>
      <c r="Z611" s="1106" t="s">
        <v>5891</v>
      </c>
      <c r="AA611" s="1173">
        <v>44414</v>
      </c>
      <c r="AB611" s="549">
        <v>45537</v>
      </c>
      <c r="AC611" s="1111" t="s">
        <v>4163</v>
      </c>
      <c r="AD611" s="1114">
        <v>43635</v>
      </c>
    </row>
    <row r="612" spans="1:30" ht="15.75" customHeight="1">
      <c r="A612" s="1106" t="s">
        <v>10</v>
      </c>
      <c r="B612" s="1106" t="s">
        <v>11</v>
      </c>
      <c r="C612" s="1106" t="s">
        <v>123</v>
      </c>
      <c r="D612" s="1106" t="s">
        <v>513</v>
      </c>
      <c r="E612" s="1106" t="s">
        <v>28</v>
      </c>
      <c r="F612" s="1107" t="str">
        <f t="array" ref="F612">IFERROR(INDEX(UIID!$K$2:$K1956, MATCH(CONCATENATE(B612,D612,G612,J612), UIID!$B$2:$B1956&amp;UIID!$D$2:$D1956&amp;UIID!$G$2:$G1956&amp;UIID!$H$2:$H1956, 0),), "Not Found")</f>
        <v>0722-0083</v>
      </c>
      <c r="G612" s="1106" t="s">
        <v>1892</v>
      </c>
      <c r="H612" s="1106"/>
      <c r="I612" s="1106" t="s">
        <v>5857</v>
      </c>
      <c r="J612" s="1106" t="s">
        <v>1893</v>
      </c>
      <c r="K612" s="1106">
        <v>10.5126433671649</v>
      </c>
      <c r="L612" s="1106">
        <v>123.72945855390201</v>
      </c>
      <c r="M612" s="1106" t="s">
        <v>1894</v>
      </c>
      <c r="N612" s="1106" t="s">
        <v>5877</v>
      </c>
      <c r="O612" s="1106" t="s">
        <v>15</v>
      </c>
      <c r="P612" s="1106" t="s">
        <v>16</v>
      </c>
      <c r="Q612" s="1106" t="s">
        <v>35</v>
      </c>
      <c r="R612" s="1106" t="s">
        <v>84</v>
      </c>
      <c r="S612" s="1106" t="s">
        <v>545</v>
      </c>
      <c r="T612" s="1106" t="s">
        <v>4164</v>
      </c>
      <c r="U612" s="1106" t="s">
        <v>94</v>
      </c>
      <c r="V612" s="1106" t="s">
        <v>1910</v>
      </c>
      <c r="W612" s="1116">
        <v>45301</v>
      </c>
      <c r="X612" s="1116">
        <v>47129</v>
      </c>
      <c r="Y612" s="1106" t="s">
        <v>5887</v>
      </c>
      <c r="Z612" s="1106" t="s">
        <v>5892</v>
      </c>
      <c r="AA612" s="1175">
        <v>45306</v>
      </c>
      <c r="AB612" s="549">
        <v>45399</v>
      </c>
      <c r="AC612" s="1111" t="s">
        <v>4163</v>
      </c>
      <c r="AD612" s="1114">
        <v>43635</v>
      </c>
    </row>
    <row r="613" spans="1:30" ht="15.75" customHeight="1">
      <c r="A613" s="1106" t="s">
        <v>10</v>
      </c>
      <c r="B613" s="1106" t="s">
        <v>11</v>
      </c>
      <c r="C613" s="1106" t="s">
        <v>123</v>
      </c>
      <c r="D613" s="1106" t="s">
        <v>513</v>
      </c>
      <c r="E613" s="1106" t="s">
        <v>28</v>
      </c>
      <c r="F613" s="1107" t="str">
        <f t="array" ref="F613">IFERROR(INDEX(UIID!$K$2:$K1956, MATCH(CONCATENATE(B613,D613,G613,J613), UIID!$B$2:$B1956&amp;UIID!$D$2:$D1956&amp;UIID!$G$2:$G1956&amp;UIID!$H$2:$H1956, 0),), "Not Found")</f>
        <v>0722-0083</v>
      </c>
      <c r="G613" s="1106" t="s">
        <v>1892</v>
      </c>
      <c r="H613" s="1106"/>
      <c r="I613" s="1106" t="s">
        <v>5857</v>
      </c>
      <c r="J613" s="1106" t="s">
        <v>1893</v>
      </c>
      <c r="K613" s="1106">
        <v>10.5126433671649</v>
      </c>
      <c r="L613" s="1106">
        <v>123.72945855390201</v>
      </c>
      <c r="M613" s="1106" t="s">
        <v>1894</v>
      </c>
      <c r="N613" s="1106" t="s">
        <v>5877</v>
      </c>
      <c r="O613" s="1106" t="s">
        <v>15</v>
      </c>
      <c r="P613" s="1106" t="s">
        <v>16</v>
      </c>
      <c r="Q613" s="1106" t="s">
        <v>35</v>
      </c>
      <c r="R613" s="1106" t="s">
        <v>84</v>
      </c>
      <c r="S613" s="1106" t="s">
        <v>550</v>
      </c>
      <c r="T613" s="1106" t="s">
        <v>4164</v>
      </c>
      <c r="U613" s="1106" t="s">
        <v>94</v>
      </c>
      <c r="V613" s="1106" t="s">
        <v>1911</v>
      </c>
      <c r="W613" s="1116">
        <v>45301</v>
      </c>
      <c r="X613" s="1116">
        <v>47129</v>
      </c>
      <c r="Y613" s="1106" t="s">
        <v>5887</v>
      </c>
      <c r="Z613" s="1106" t="s">
        <v>5893</v>
      </c>
      <c r="AA613" s="1175">
        <v>45306</v>
      </c>
      <c r="AB613" s="549">
        <v>45399</v>
      </c>
      <c r="AC613" s="1111" t="s">
        <v>4163</v>
      </c>
      <c r="AD613" s="1114">
        <v>43635</v>
      </c>
    </row>
    <row r="614" spans="1:30" ht="15.75" customHeight="1">
      <c r="A614" s="1106" t="s">
        <v>10</v>
      </c>
      <c r="B614" s="1106" t="s">
        <v>11</v>
      </c>
      <c r="C614" s="1106" t="s">
        <v>123</v>
      </c>
      <c r="D614" s="1106" t="s">
        <v>513</v>
      </c>
      <c r="E614" s="1106" t="s">
        <v>28</v>
      </c>
      <c r="F614" s="1107" t="str">
        <f t="array" ref="F614">IFERROR(INDEX(UIID!$K$2:$K1956, MATCH(CONCATENATE(B614,D614,G614,J614), UIID!$B$2:$B1956&amp;UIID!$D$2:$D1956&amp;UIID!$G$2:$G1956&amp;UIID!$H$2:$H1956, 0),), "Not Found")</f>
        <v>0722-0083</v>
      </c>
      <c r="G614" s="1106" t="s">
        <v>1892</v>
      </c>
      <c r="H614" s="1106"/>
      <c r="I614" s="1106" t="s">
        <v>5857</v>
      </c>
      <c r="J614" s="1106" t="s">
        <v>1893</v>
      </c>
      <c r="K614" s="1106">
        <v>10.5126433671649</v>
      </c>
      <c r="L614" s="1106">
        <v>123.72945855390201</v>
      </c>
      <c r="M614" s="1106" t="s">
        <v>1894</v>
      </c>
      <c r="N614" s="1106" t="s">
        <v>5877</v>
      </c>
      <c r="O614" s="1106" t="s">
        <v>15</v>
      </c>
      <c r="P614" s="1106" t="s">
        <v>16</v>
      </c>
      <c r="Q614" s="1106" t="s">
        <v>35</v>
      </c>
      <c r="R614" s="1106" t="s">
        <v>87</v>
      </c>
      <c r="S614" s="1106" t="s">
        <v>88</v>
      </c>
      <c r="T614" s="1106" t="s">
        <v>4164</v>
      </c>
      <c r="U614" s="1106" t="s">
        <v>89</v>
      </c>
      <c r="V614" s="1106" t="s">
        <v>1913</v>
      </c>
      <c r="W614" s="1116">
        <v>45301</v>
      </c>
      <c r="X614" s="1116">
        <v>47129</v>
      </c>
      <c r="Y614" s="1106" t="s">
        <v>5894</v>
      </c>
      <c r="Z614" s="1106" t="s">
        <v>5895</v>
      </c>
      <c r="AA614" s="1175">
        <v>44646</v>
      </c>
      <c r="AB614" s="549">
        <v>45399</v>
      </c>
      <c r="AC614" s="1111" t="s">
        <v>4163</v>
      </c>
      <c r="AD614" s="1114">
        <v>43635</v>
      </c>
    </row>
    <row r="615" spans="1:30" ht="15.75" customHeight="1">
      <c r="A615" s="1106" t="s">
        <v>10</v>
      </c>
      <c r="B615" s="1106" t="s">
        <v>11</v>
      </c>
      <c r="C615" s="1106" t="s">
        <v>28</v>
      </c>
      <c r="D615" s="1106" t="s">
        <v>977</v>
      </c>
      <c r="E615" s="1106" t="s">
        <v>28</v>
      </c>
      <c r="F615" s="1107" t="str">
        <f t="array" ref="F615">IFERROR(INDEX(UIID!$K$2:$K1956, MATCH(CONCATENATE(B615,D615,G615,J615), UIID!$B$2:$B1956&amp;UIID!$D$2:$D1956&amp;UIID!$G$2:$G1956&amp;UIID!$H$2:$H1956, 0),), "Not Found")</f>
        <v>0722-0145</v>
      </c>
      <c r="G615" s="1106" t="s">
        <v>1960</v>
      </c>
      <c r="H615" s="1106"/>
      <c r="I615" s="1106" t="s">
        <v>5896</v>
      </c>
      <c r="J615" s="1106" t="s">
        <v>1961</v>
      </c>
      <c r="K615" s="1106">
        <v>10.2547359469332</v>
      </c>
      <c r="L615" s="1106">
        <v>123.791909656713</v>
      </c>
      <c r="M615" s="1120" t="s">
        <v>5897</v>
      </c>
      <c r="N615" s="1120" t="s">
        <v>5378</v>
      </c>
      <c r="O615" s="1106" t="s">
        <v>15</v>
      </c>
      <c r="P615" s="1106" t="s">
        <v>16</v>
      </c>
      <c r="Q615" s="1106" t="s">
        <v>35</v>
      </c>
      <c r="R615" s="1106" t="s">
        <v>87</v>
      </c>
      <c r="S615" s="1106" t="s">
        <v>434</v>
      </c>
      <c r="T615" s="1106" t="s">
        <v>4164</v>
      </c>
      <c r="U615" s="1106" t="s">
        <v>5898</v>
      </c>
      <c r="V615" s="1106" t="s">
        <v>5899</v>
      </c>
      <c r="W615" s="1116">
        <v>45355</v>
      </c>
      <c r="X615" s="1116">
        <v>47182</v>
      </c>
      <c r="Y615" s="1106" t="s">
        <v>5900</v>
      </c>
      <c r="Z615" s="1106" t="s">
        <v>5901</v>
      </c>
      <c r="AA615" s="1189">
        <v>45320</v>
      </c>
      <c r="AB615" s="551"/>
      <c r="AC615" s="1111"/>
      <c r="AD615" s="1114">
        <v>44585</v>
      </c>
    </row>
    <row r="616" spans="1:30" ht="15.75" customHeight="1">
      <c r="A616" s="1106" t="s">
        <v>10</v>
      </c>
      <c r="B616" s="1106" t="s">
        <v>11</v>
      </c>
      <c r="C616" s="1106" t="s">
        <v>28</v>
      </c>
      <c r="D616" s="1106" t="s">
        <v>977</v>
      </c>
      <c r="E616" s="1106" t="s">
        <v>28</v>
      </c>
      <c r="F616" s="1107" t="str">
        <f t="array" ref="F616">IFERROR(INDEX(UIID!$K$2:$K1956, MATCH(CONCATENATE(B616,D616,G616,J616), UIID!$B$2:$B1956&amp;UIID!$D$2:$D1956&amp;UIID!$G$2:$G1956&amp;UIID!$H$2:$H1956, 0),), "Not Found")</f>
        <v>0722-0145</v>
      </c>
      <c r="G616" s="1106" t="s">
        <v>1960</v>
      </c>
      <c r="H616" s="1106"/>
      <c r="I616" s="1106" t="s">
        <v>5896</v>
      </c>
      <c r="J616" s="1106" t="s">
        <v>1961</v>
      </c>
      <c r="K616" s="1106">
        <v>10.2547359469332</v>
      </c>
      <c r="L616" s="1106">
        <v>123.791909656713</v>
      </c>
      <c r="M616" s="1120" t="s">
        <v>5897</v>
      </c>
      <c r="N616" s="1120" t="s">
        <v>5378</v>
      </c>
      <c r="O616" s="1106" t="s">
        <v>15</v>
      </c>
      <c r="P616" s="1106" t="s">
        <v>16</v>
      </c>
      <c r="Q616" s="1106" t="s">
        <v>35</v>
      </c>
      <c r="R616" s="1106" t="s">
        <v>87</v>
      </c>
      <c r="S616" s="1106" t="s">
        <v>2497</v>
      </c>
      <c r="T616" s="1106" t="s">
        <v>4164</v>
      </c>
      <c r="U616" s="1106" t="s">
        <v>505</v>
      </c>
      <c r="V616" s="1106" t="s">
        <v>1962</v>
      </c>
      <c r="W616" s="1116">
        <v>45355</v>
      </c>
      <c r="X616" s="1116">
        <v>47182</v>
      </c>
      <c r="Y616" s="1106" t="s">
        <v>4774</v>
      </c>
      <c r="Z616" s="1106" t="s">
        <v>5903</v>
      </c>
      <c r="AA616" s="1175">
        <v>44540</v>
      </c>
      <c r="AB616" s="551"/>
      <c r="AC616" s="1111"/>
      <c r="AD616" s="1114">
        <v>44055</v>
      </c>
    </row>
    <row r="617" spans="1:30" ht="15.75" customHeight="1">
      <c r="A617" s="1106" t="s">
        <v>10</v>
      </c>
      <c r="B617" s="1106" t="s">
        <v>11</v>
      </c>
      <c r="C617" s="1106" t="s">
        <v>28</v>
      </c>
      <c r="D617" s="1106" t="s">
        <v>977</v>
      </c>
      <c r="E617" s="1106" t="s">
        <v>28</v>
      </c>
      <c r="F617" s="1107" t="str">
        <f t="array" ref="F617">IFERROR(INDEX(UIID!$K$2:$K1956, MATCH(CONCATENATE(B617,D617,G617,J617), UIID!$B$2:$B1956&amp;UIID!$D$2:$D1956&amp;UIID!$G$2:$G1956&amp;UIID!$H$2:$H1956, 0),), "Not Found")</f>
        <v>0722-0145</v>
      </c>
      <c r="G617" s="1106" t="s">
        <v>1960</v>
      </c>
      <c r="H617" s="1106"/>
      <c r="I617" s="1106" t="s">
        <v>5896</v>
      </c>
      <c r="J617" s="1106" t="s">
        <v>1961</v>
      </c>
      <c r="K617" s="1106">
        <v>10.2547359469332</v>
      </c>
      <c r="L617" s="1106">
        <v>123.791909656713</v>
      </c>
      <c r="M617" s="1120" t="s">
        <v>5897</v>
      </c>
      <c r="N617" s="1120" t="s">
        <v>5378</v>
      </c>
      <c r="O617" s="1106" t="s">
        <v>15</v>
      </c>
      <c r="P617" s="1106" t="s">
        <v>16</v>
      </c>
      <c r="Q617" s="1106" t="s">
        <v>4262</v>
      </c>
      <c r="R617" s="1106" t="s">
        <v>107</v>
      </c>
      <c r="S617" s="1106" t="s">
        <v>1244</v>
      </c>
      <c r="T617" s="1106" t="s">
        <v>22</v>
      </c>
      <c r="U617" s="1106" t="s">
        <v>810</v>
      </c>
      <c r="V617" s="1106" t="s">
        <v>1963</v>
      </c>
      <c r="W617" s="1116">
        <v>45021</v>
      </c>
      <c r="X617" s="1116">
        <v>46854</v>
      </c>
      <c r="Y617" s="1106" t="s">
        <v>5904</v>
      </c>
      <c r="Z617" s="1106" t="s">
        <v>5905</v>
      </c>
      <c r="AA617" s="1173">
        <v>45323</v>
      </c>
      <c r="AB617" s="465">
        <v>45394</v>
      </c>
      <c r="AC617" s="1111" t="s">
        <v>4163</v>
      </c>
      <c r="AD617" s="1114">
        <v>43732</v>
      </c>
    </row>
    <row r="618" spans="1:30" ht="15.75" customHeight="1">
      <c r="A618" s="1106" t="s">
        <v>10</v>
      </c>
      <c r="B618" s="1106" t="s">
        <v>11</v>
      </c>
      <c r="C618" s="1106" t="s">
        <v>28</v>
      </c>
      <c r="D618" s="1106" t="s">
        <v>13</v>
      </c>
      <c r="E618" s="1106" t="s">
        <v>3756</v>
      </c>
      <c r="F618" s="1107" t="str">
        <f t="array" ref="F618">IFERROR(INDEX(UIID!$K$2:$K1956, MATCH(CONCATENATE(B618,D618,G618,J618), UIID!$B$2:$B1956&amp;UIID!$D$2:$D1956&amp;UIID!$G$2:$G1956&amp;UIID!$H$2:$H1956, 0),), "Not Found")</f>
        <v>0722-0146</v>
      </c>
      <c r="G618" s="1106" t="s">
        <v>1997</v>
      </c>
      <c r="H618" s="1106" t="s">
        <v>5906</v>
      </c>
      <c r="I618" s="1106" t="s">
        <v>5907</v>
      </c>
      <c r="J618" s="1187" t="s">
        <v>3859</v>
      </c>
      <c r="K618" s="1106">
        <v>10.314249821048699</v>
      </c>
      <c r="L618" s="1106">
        <v>123.894527153846</v>
      </c>
      <c r="M618" s="1106" t="s">
        <v>1999</v>
      </c>
      <c r="N618" s="1106"/>
      <c r="O618" s="1106" t="s">
        <v>15</v>
      </c>
      <c r="P618" s="1106" t="s">
        <v>16</v>
      </c>
      <c r="Q618" s="1106" t="s">
        <v>4262</v>
      </c>
      <c r="R618" s="1106" t="s">
        <v>3006</v>
      </c>
      <c r="S618" s="1106" t="s">
        <v>2000</v>
      </c>
      <c r="T618" s="1106" t="s">
        <v>22</v>
      </c>
      <c r="U618" s="1106" t="s">
        <v>2001</v>
      </c>
      <c r="V618" s="1106" t="s">
        <v>2002</v>
      </c>
      <c r="W618" s="1116">
        <v>45287</v>
      </c>
      <c r="X618" s="1116">
        <v>47115</v>
      </c>
      <c r="Y618" s="1106" t="s">
        <v>5908</v>
      </c>
      <c r="Z618" s="1106" t="s">
        <v>5909</v>
      </c>
      <c r="AA618" s="1106" t="s">
        <v>5910</v>
      </c>
      <c r="AB618" s="465">
        <v>45434</v>
      </c>
      <c r="AC618" s="1111" t="s">
        <v>4163</v>
      </c>
      <c r="AD618" s="1114">
        <v>43759</v>
      </c>
    </row>
    <row r="619" spans="1:30" ht="15.75" customHeight="1">
      <c r="A619" s="1106" t="s">
        <v>10</v>
      </c>
      <c r="B619" s="1106" t="s">
        <v>11</v>
      </c>
      <c r="C619" s="1106" t="s">
        <v>28</v>
      </c>
      <c r="D619" s="1106" t="s">
        <v>13</v>
      </c>
      <c r="E619" s="1106" t="s">
        <v>3756</v>
      </c>
      <c r="F619" s="1107" t="str">
        <f t="array" ref="F619">IFERROR(INDEX(UIID!$K$2:$K1956, MATCH(CONCATENATE(B619,D619,G619,J619), UIID!$B$2:$B1956&amp;UIID!$D$2:$D1956&amp;UIID!$G$2:$G1956&amp;UIID!$H$2:$H1956, 0),), "Not Found")</f>
        <v>0722-0146</v>
      </c>
      <c r="G619" s="1106" t="s">
        <v>1997</v>
      </c>
      <c r="H619" s="1106" t="s">
        <v>5906</v>
      </c>
      <c r="I619" s="1106" t="s">
        <v>5907</v>
      </c>
      <c r="J619" s="1187" t="s">
        <v>3859</v>
      </c>
      <c r="K619" s="1106">
        <v>10.314249821048699</v>
      </c>
      <c r="L619" s="1106">
        <v>123.894527153846</v>
      </c>
      <c r="M619" s="1106" t="s">
        <v>1999</v>
      </c>
      <c r="N619" s="1106"/>
      <c r="O619" s="1106" t="s">
        <v>15</v>
      </c>
      <c r="P619" s="1106" t="s">
        <v>16</v>
      </c>
      <c r="Q619" s="1106" t="s">
        <v>4262</v>
      </c>
      <c r="R619" s="1106" t="s">
        <v>3006</v>
      </c>
      <c r="S619" s="1106" t="s">
        <v>2003</v>
      </c>
      <c r="T619" s="1106" t="s">
        <v>22</v>
      </c>
      <c r="U619" s="1106" t="s">
        <v>2001</v>
      </c>
      <c r="V619" s="1106" t="s">
        <v>2004</v>
      </c>
      <c r="W619" s="1116">
        <v>45287</v>
      </c>
      <c r="X619" s="1116">
        <v>47115</v>
      </c>
      <c r="Y619" s="1106" t="s">
        <v>5908</v>
      </c>
      <c r="Z619" s="1106" t="s">
        <v>5909</v>
      </c>
      <c r="AA619" s="1106" t="s">
        <v>5910</v>
      </c>
      <c r="AB619" s="465">
        <v>45434</v>
      </c>
      <c r="AC619" s="1111" t="s">
        <v>4163</v>
      </c>
      <c r="AD619" s="1114">
        <v>43759</v>
      </c>
    </row>
    <row r="620" spans="1:30" ht="15.75" customHeight="1">
      <c r="A620" s="1106" t="s">
        <v>10</v>
      </c>
      <c r="B620" s="1106" t="s">
        <v>11</v>
      </c>
      <c r="C620" s="1106" t="s">
        <v>28</v>
      </c>
      <c r="D620" s="1106" t="s">
        <v>13</v>
      </c>
      <c r="E620" s="1106" t="s">
        <v>3756</v>
      </c>
      <c r="F620" s="1107" t="str">
        <f t="array" ref="F620">IFERROR(INDEX(UIID!$K$2:$K1956, MATCH(CONCATENATE(B620,D620,G620,J620), UIID!$B$2:$B1956&amp;UIID!$D$2:$D1956&amp;UIID!$G$2:$G1956&amp;UIID!$H$2:$H1956, 0),), "Not Found")</f>
        <v>0722-0146</v>
      </c>
      <c r="G620" s="1106" t="s">
        <v>1997</v>
      </c>
      <c r="H620" s="1106" t="s">
        <v>5906</v>
      </c>
      <c r="I620" s="1106" t="s">
        <v>5907</v>
      </c>
      <c r="J620" s="1187" t="s">
        <v>3859</v>
      </c>
      <c r="K620" s="1106">
        <v>10.314249821048699</v>
      </c>
      <c r="L620" s="1106">
        <v>123.894527153846</v>
      </c>
      <c r="M620" s="1106" t="s">
        <v>1999</v>
      </c>
      <c r="N620" s="1106"/>
      <c r="O620" s="1106" t="s">
        <v>15</v>
      </c>
      <c r="P620" s="1106" t="s">
        <v>16</v>
      </c>
      <c r="Q620" s="1106" t="s">
        <v>4262</v>
      </c>
      <c r="R620" s="1106" t="s">
        <v>3006</v>
      </c>
      <c r="S620" s="1106" t="s">
        <v>2005</v>
      </c>
      <c r="T620" s="1106" t="s">
        <v>22</v>
      </c>
      <c r="U620" s="1106" t="s">
        <v>2001</v>
      </c>
      <c r="V620" s="1106" t="s">
        <v>2006</v>
      </c>
      <c r="W620" s="1116">
        <v>45287</v>
      </c>
      <c r="X620" s="1116">
        <v>47115</v>
      </c>
      <c r="Y620" s="1106" t="s">
        <v>5908</v>
      </c>
      <c r="Z620" s="1106" t="s">
        <v>5909</v>
      </c>
      <c r="AA620" s="1106" t="s">
        <v>5910</v>
      </c>
      <c r="AB620" s="465">
        <v>45434</v>
      </c>
      <c r="AC620" s="1111" t="s">
        <v>4163</v>
      </c>
      <c r="AD620" s="1114">
        <v>43759</v>
      </c>
    </row>
    <row r="621" spans="1:30" ht="15.75" customHeight="1">
      <c r="A621" s="1106" t="s">
        <v>10</v>
      </c>
      <c r="B621" s="1106" t="s">
        <v>11</v>
      </c>
      <c r="C621" s="1106" t="s">
        <v>28</v>
      </c>
      <c r="D621" s="1106" t="s">
        <v>13</v>
      </c>
      <c r="E621" s="1106" t="s">
        <v>3756</v>
      </c>
      <c r="F621" s="1107" t="str">
        <f t="array" ref="F621">IFERROR(INDEX(UIID!$K$2:$K1956, MATCH(CONCATENATE(B621,D621,G621,J621), UIID!$B$2:$B1956&amp;UIID!$D$2:$D1956&amp;UIID!$G$2:$G1956&amp;UIID!$H$2:$H1956, 0),), "Not Found")</f>
        <v>0722-0146</v>
      </c>
      <c r="G621" s="1106" t="s">
        <v>1997</v>
      </c>
      <c r="H621" s="1106" t="s">
        <v>5906</v>
      </c>
      <c r="I621" s="1106" t="s">
        <v>5907</v>
      </c>
      <c r="J621" s="1187" t="s">
        <v>3859</v>
      </c>
      <c r="K621" s="1106">
        <v>10.314249821048699</v>
      </c>
      <c r="L621" s="1106">
        <v>123.894527153846</v>
      </c>
      <c r="M621" s="1106" t="s">
        <v>1999</v>
      </c>
      <c r="N621" s="1106"/>
      <c r="O621" s="1106" t="s">
        <v>15</v>
      </c>
      <c r="P621" s="1106" t="s">
        <v>16</v>
      </c>
      <c r="Q621" s="1106" t="s">
        <v>4262</v>
      </c>
      <c r="R621" s="1106" t="s">
        <v>3006</v>
      </c>
      <c r="S621" s="1106" t="s">
        <v>2007</v>
      </c>
      <c r="T621" s="1106" t="s">
        <v>22</v>
      </c>
      <c r="U621" s="1106" t="s">
        <v>2008</v>
      </c>
      <c r="V621" s="1106" t="s">
        <v>2009</v>
      </c>
      <c r="W621" s="1116">
        <v>45287</v>
      </c>
      <c r="X621" s="1116">
        <v>47115</v>
      </c>
      <c r="Y621" s="1106" t="s">
        <v>5908</v>
      </c>
      <c r="Z621" s="1106" t="s">
        <v>5909</v>
      </c>
      <c r="AA621" s="1106" t="s">
        <v>5910</v>
      </c>
      <c r="AB621" s="465">
        <v>45434</v>
      </c>
      <c r="AC621" s="1111" t="s">
        <v>4163</v>
      </c>
      <c r="AD621" s="1114">
        <v>43759</v>
      </c>
    </row>
    <row r="622" spans="1:30" ht="15.75" customHeight="1">
      <c r="A622" s="1106" t="s">
        <v>10</v>
      </c>
      <c r="B622" s="1106" t="s">
        <v>11</v>
      </c>
      <c r="C622" s="1106" t="s">
        <v>28</v>
      </c>
      <c r="D622" s="1106" t="s">
        <v>13</v>
      </c>
      <c r="E622" s="1106" t="s">
        <v>3756</v>
      </c>
      <c r="F622" s="1107" t="str">
        <f t="array" ref="F622">IFERROR(INDEX(UIID!$K$2:$K1956, MATCH(CONCATENATE(B622,D622,G622,J622), UIID!$B$2:$B1956&amp;UIID!$D$2:$D1956&amp;UIID!$G$2:$G1956&amp;UIID!$H$2:$H1956, 0),), "Not Found")</f>
        <v>0722-0146</v>
      </c>
      <c r="G622" s="1106" t="s">
        <v>1997</v>
      </c>
      <c r="H622" s="1106" t="s">
        <v>5906</v>
      </c>
      <c r="I622" s="1106" t="s">
        <v>5907</v>
      </c>
      <c r="J622" s="1187" t="s">
        <v>3859</v>
      </c>
      <c r="K622" s="1106">
        <v>10.314249821048699</v>
      </c>
      <c r="L622" s="1106">
        <v>123.894527153846</v>
      </c>
      <c r="M622" s="1106" t="s">
        <v>1999</v>
      </c>
      <c r="N622" s="1106"/>
      <c r="O622" s="1106" t="s">
        <v>15</v>
      </c>
      <c r="P622" s="1106" t="s">
        <v>16</v>
      </c>
      <c r="Q622" s="1106" t="s">
        <v>4262</v>
      </c>
      <c r="R622" s="1106" t="s">
        <v>3006</v>
      </c>
      <c r="S622" s="1106" t="s">
        <v>2010</v>
      </c>
      <c r="T622" s="1106" t="s">
        <v>22</v>
      </c>
      <c r="U622" s="1106" t="s">
        <v>2008</v>
      </c>
      <c r="V622" s="1106" t="s">
        <v>2011</v>
      </c>
      <c r="W622" s="1116">
        <v>45287</v>
      </c>
      <c r="X622" s="1116">
        <v>47115</v>
      </c>
      <c r="Y622" s="1106" t="s">
        <v>5908</v>
      </c>
      <c r="Z622" s="1106" t="s">
        <v>5909</v>
      </c>
      <c r="AA622" s="1106" t="s">
        <v>5910</v>
      </c>
      <c r="AB622" s="465">
        <v>45434</v>
      </c>
      <c r="AC622" s="1111" t="s">
        <v>4163</v>
      </c>
      <c r="AD622" s="1114">
        <v>43759</v>
      </c>
    </row>
    <row r="623" spans="1:30" ht="15.75" customHeight="1">
      <c r="A623" s="1106" t="s">
        <v>10</v>
      </c>
      <c r="B623" s="1106" t="s">
        <v>11</v>
      </c>
      <c r="C623" s="1106" t="s">
        <v>28</v>
      </c>
      <c r="D623" s="1106" t="s">
        <v>13</v>
      </c>
      <c r="E623" s="1106" t="s">
        <v>3756</v>
      </c>
      <c r="F623" s="1107" t="str">
        <f t="array" ref="F623">IFERROR(INDEX(UIID!$K$2:$K1956, MATCH(CONCATENATE(B623,D623,G623,J623), UIID!$B$2:$B1956&amp;UIID!$D$2:$D1956&amp;UIID!$G$2:$G1956&amp;UIID!$H$2:$H1956, 0),), "Not Found")</f>
        <v>0722-0131</v>
      </c>
      <c r="G623" s="1106" t="s">
        <v>3841</v>
      </c>
      <c r="H623" s="1106"/>
      <c r="I623" s="1106" t="s">
        <v>5911</v>
      </c>
      <c r="J623" s="1106" t="s">
        <v>2029</v>
      </c>
      <c r="K623" s="1106">
        <v>10.3281555308652</v>
      </c>
      <c r="L623" s="1106">
        <v>123.908625836892</v>
      </c>
      <c r="M623" s="1106">
        <v>9236321007</v>
      </c>
      <c r="N623" s="1106"/>
      <c r="O623" s="1106" t="s">
        <v>15</v>
      </c>
      <c r="P623" s="1106" t="s">
        <v>16</v>
      </c>
      <c r="Q623" s="1106" t="s">
        <v>4262</v>
      </c>
      <c r="R623" s="1106" t="s">
        <v>3006</v>
      </c>
      <c r="S623" s="1106" t="s">
        <v>2030</v>
      </c>
      <c r="T623" s="1106" t="s">
        <v>22</v>
      </c>
      <c r="U623" s="1106" t="s">
        <v>235</v>
      </c>
      <c r="V623" s="1106" t="s">
        <v>2031</v>
      </c>
      <c r="W623" s="1116">
        <v>45041</v>
      </c>
      <c r="X623" s="1116">
        <v>46869</v>
      </c>
      <c r="Y623" s="1106" t="s">
        <v>5912</v>
      </c>
      <c r="Z623" s="1106" t="s">
        <v>5913</v>
      </c>
      <c r="AA623" s="1106" t="s">
        <v>4283</v>
      </c>
      <c r="AB623" s="465">
        <v>45546</v>
      </c>
      <c r="AC623" s="1111" t="s">
        <v>4163</v>
      </c>
      <c r="AD623" s="1114">
        <v>43801</v>
      </c>
    </row>
    <row r="624" spans="1:30" ht="15.75" customHeight="1">
      <c r="A624" s="1106" t="s">
        <v>10</v>
      </c>
      <c r="B624" s="1106" t="s">
        <v>11</v>
      </c>
      <c r="C624" s="1106" t="s">
        <v>123</v>
      </c>
      <c r="D624" s="1106" t="s">
        <v>1881</v>
      </c>
      <c r="E624" s="1106" t="s">
        <v>50</v>
      </c>
      <c r="F624" s="1107" t="str">
        <f t="array" ref="F624">IFERROR(INDEX(UIID!$K$2:$K1956, MATCH(CONCATENATE(B624,D624,G624,J624), UIID!$B$2:$B1956&amp;UIID!$D$2:$D1956&amp;UIID!$G$2:$G1956&amp;UIID!$H$2:$H1956, 0),), "Not Found")</f>
        <v>0722-0175</v>
      </c>
      <c r="G624" s="1106" t="s">
        <v>1882</v>
      </c>
      <c r="H624" s="1106"/>
      <c r="I624" s="1106" t="s">
        <v>5873</v>
      </c>
      <c r="J624" s="1106" t="s">
        <v>1883</v>
      </c>
      <c r="K624" s="1127">
        <v>10.105938999999999</v>
      </c>
      <c r="L624" s="1127">
        <v>123.549331</v>
      </c>
      <c r="M624" s="1106" t="s">
        <v>1884</v>
      </c>
      <c r="N624" s="1106" t="s">
        <v>5874</v>
      </c>
      <c r="O624" s="1106" t="s">
        <v>15</v>
      </c>
      <c r="P624" s="1106" t="s">
        <v>1449</v>
      </c>
      <c r="Q624" s="1106" t="s">
        <v>35</v>
      </c>
      <c r="R624" s="1106" t="s">
        <v>125</v>
      </c>
      <c r="S624" s="1106" t="s">
        <v>279</v>
      </c>
      <c r="T624" s="1106" t="s">
        <v>4164</v>
      </c>
      <c r="U624" s="1106" t="s">
        <v>127</v>
      </c>
      <c r="V624" s="1106" t="s">
        <v>5914</v>
      </c>
      <c r="W624" s="1116">
        <v>45014</v>
      </c>
      <c r="X624" s="1116">
        <v>46842</v>
      </c>
      <c r="Y624" s="1106" t="s">
        <v>5915</v>
      </c>
      <c r="Z624" s="1106" t="s">
        <v>5916</v>
      </c>
      <c r="AA624" s="1175">
        <v>44152</v>
      </c>
      <c r="AB624" s="465">
        <v>45545</v>
      </c>
      <c r="AC624" s="1111" t="s">
        <v>4163</v>
      </c>
      <c r="AD624" s="1114">
        <v>43822</v>
      </c>
    </row>
    <row r="625" spans="1:30" ht="15.75" customHeight="1">
      <c r="A625" s="1106" t="s">
        <v>10</v>
      </c>
      <c r="B625" s="1106" t="s">
        <v>11</v>
      </c>
      <c r="C625" s="1106" t="s">
        <v>28</v>
      </c>
      <c r="D625" s="1106" t="s">
        <v>13</v>
      </c>
      <c r="E625" s="1106" t="s">
        <v>3756</v>
      </c>
      <c r="F625" s="1107" t="str">
        <f t="array" ref="F625">IFERROR(INDEX(UIID!$K$2:$K1956, MATCH(CONCATENATE(B625,D625,G625,J625), UIID!$B$2:$B1956&amp;UIID!$D$2:$D1956&amp;UIID!$G$2:$G1956&amp;UIID!$H$2:$H1956, 0),), "Not Found")</f>
        <v>0722-0148</v>
      </c>
      <c r="G625" s="1106" t="s">
        <v>2075</v>
      </c>
      <c r="H625" s="1106"/>
      <c r="I625" s="1106" t="s">
        <v>5917</v>
      </c>
      <c r="J625" s="1106" t="s">
        <v>2076</v>
      </c>
      <c r="K625" s="1106">
        <v>10.320104741150701</v>
      </c>
      <c r="L625" s="1106">
        <v>123.904066555423</v>
      </c>
      <c r="M625" s="1106" t="s">
        <v>2077</v>
      </c>
      <c r="N625" s="1106"/>
      <c r="O625" s="1106" t="s">
        <v>15</v>
      </c>
      <c r="P625" s="1106" t="s">
        <v>16</v>
      </c>
      <c r="Q625" s="1106" t="s">
        <v>4262</v>
      </c>
      <c r="R625" s="1106" t="s">
        <v>3006</v>
      </c>
      <c r="S625" s="1106" t="s">
        <v>2078</v>
      </c>
      <c r="T625" s="1106" t="s">
        <v>22</v>
      </c>
      <c r="U625" s="1106" t="s">
        <v>274</v>
      </c>
      <c r="V625" s="1106" t="s">
        <v>2079</v>
      </c>
      <c r="W625" s="1116">
        <v>45440</v>
      </c>
      <c r="X625" s="1116">
        <v>47267</v>
      </c>
      <c r="Y625" s="1106" t="s">
        <v>5918</v>
      </c>
      <c r="Z625" s="1106" t="s">
        <v>5919</v>
      </c>
      <c r="AA625" s="1106" t="s">
        <v>5920</v>
      </c>
      <c r="AB625" s="462"/>
      <c r="AC625" s="1111"/>
      <c r="AD625" s="1114">
        <v>44056</v>
      </c>
    </row>
    <row r="626" spans="1:30" ht="15.75" customHeight="1">
      <c r="A626" s="1106" t="s">
        <v>10</v>
      </c>
      <c r="B626" s="1106" t="s">
        <v>11</v>
      </c>
      <c r="C626" s="1106" t="s">
        <v>176</v>
      </c>
      <c r="D626" s="1106" t="s">
        <v>3759</v>
      </c>
      <c r="E626" s="1106" t="s">
        <v>3756</v>
      </c>
      <c r="F626" s="1107" t="str">
        <f t="array" ref="F626">IFERROR(INDEX(UIID!$K$2:$K1956, MATCH(CONCATENATE(B626,D626,G626,J626), UIID!$B$2:$B1956&amp;UIID!$D$2:$D1956&amp;UIID!$G$2:$G1956&amp;UIID!$H$2:$H1956, 0),), "Not Found")</f>
        <v>0722-0086</v>
      </c>
      <c r="G626" s="1106" t="s">
        <v>2080</v>
      </c>
      <c r="H626" s="1106"/>
      <c r="I626" s="1106"/>
      <c r="J626" s="1106" t="s">
        <v>2081</v>
      </c>
      <c r="K626" s="313">
        <v>10.325303322342901</v>
      </c>
      <c r="L626" s="313">
        <v>123.974412825011</v>
      </c>
      <c r="M626" s="1106" t="s">
        <v>2082</v>
      </c>
      <c r="N626" s="1106"/>
      <c r="O626" s="1106" t="s">
        <v>15</v>
      </c>
      <c r="P626" s="1106" t="s">
        <v>16</v>
      </c>
      <c r="Q626" s="1106" t="s">
        <v>35</v>
      </c>
      <c r="R626" s="1106" t="s">
        <v>117</v>
      </c>
      <c r="S626" s="1106" t="s">
        <v>120</v>
      </c>
      <c r="T626" s="1106" t="s">
        <v>4164</v>
      </c>
      <c r="U626" s="1106" t="s">
        <v>2083</v>
      </c>
      <c r="V626" s="1106" t="s">
        <v>2084</v>
      </c>
      <c r="W626" s="1116">
        <v>45348</v>
      </c>
      <c r="X626" s="1116">
        <v>47176</v>
      </c>
      <c r="Y626" s="1106" t="s">
        <v>5921</v>
      </c>
      <c r="Z626" s="1106" t="s">
        <v>5922</v>
      </c>
      <c r="AA626" s="1173">
        <v>45663</v>
      </c>
      <c r="AB626" s="462"/>
      <c r="AC626" s="1111"/>
      <c r="AD626" s="1114">
        <v>44075</v>
      </c>
    </row>
    <row r="627" spans="1:30" ht="15.75" customHeight="1">
      <c r="A627" s="1106" t="s">
        <v>10</v>
      </c>
      <c r="B627" s="1106" t="s">
        <v>11</v>
      </c>
      <c r="C627" s="1106" t="s">
        <v>146</v>
      </c>
      <c r="D627" s="1106" t="s">
        <v>668</v>
      </c>
      <c r="E627" s="1106" t="s">
        <v>30</v>
      </c>
      <c r="F627" s="1107" t="str">
        <f t="array" ref="F627">IFERROR(INDEX(UIID!$K$2:$K1956, MATCH(CONCATENATE(B627,D627,G627,J627), UIID!$B$2:$B1956&amp;UIID!$D$2:$D1956&amp;UIID!$G$2:$G1956&amp;UIID!$H$2:$H1956, 0),), "Not Found")</f>
        <v>0722-0084</v>
      </c>
      <c r="G627" s="1106" t="s">
        <v>2085</v>
      </c>
      <c r="H627" s="1106"/>
      <c r="I627" s="1106" t="s">
        <v>5924</v>
      </c>
      <c r="J627" s="1106" t="s">
        <v>3902</v>
      </c>
      <c r="K627" s="313">
        <v>10.527661695614301</v>
      </c>
      <c r="L627" s="313">
        <v>123.997026051999</v>
      </c>
      <c r="M627" s="1106" t="s">
        <v>5926</v>
      </c>
      <c r="N627" s="1106" t="s">
        <v>5927</v>
      </c>
      <c r="O627" s="1106" t="s">
        <v>15</v>
      </c>
      <c r="P627" s="1106" t="s">
        <v>16</v>
      </c>
      <c r="Q627" s="1106" t="s">
        <v>35</v>
      </c>
      <c r="R627" s="1106" t="s">
        <v>2222</v>
      </c>
      <c r="S627" s="1106" t="s">
        <v>156</v>
      </c>
      <c r="T627" s="1106" t="s">
        <v>4164</v>
      </c>
      <c r="U627" s="1106" t="s">
        <v>157</v>
      </c>
      <c r="V627" s="1106" t="s">
        <v>2089</v>
      </c>
      <c r="W627" s="1116">
        <v>44104</v>
      </c>
      <c r="X627" s="1116">
        <v>46860</v>
      </c>
      <c r="Y627" s="1106" t="s">
        <v>5929</v>
      </c>
      <c r="Z627" s="1106" t="s">
        <v>5930</v>
      </c>
      <c r="AA627" s="1173">
        <v>44991</v>
      </c>
      <c r="AB627" s="462"/>
      <c r="AC627" s="1111"/>
      <c r="AD627" s="1114">
        <v>44104</v>
      </c>
    </row>
    <row r="628" spans="1:30" ht="15.75" customHeight="1">
      <c r="A628" s="1106" t="s">
        <v>10</v>
      </c>
      <c r="B628" s="1106" t="s">
        <v>11</v>
      </c>
      <c r="C628" s="1106" t="s">
        <v>146</v>
      </c>
      <c r="D628" s="1106" t="s">
        <v>668</v>
      </c>
      <c r="E628" s="1106" t="s">
        <v>30</v>
      </c>
      <c r="F628" s="1107" t="str">
        <f t="array" ref="F628">IFERROR(INDEX(UIID!$K$2:$K1956, MATCH(CONCATENATE(B628,D628,G628,J628), UIID!$B$2:$B1956&amp;UIID!$D$2:$D1956&amp;UIID!$G$2:$G1956&amp;UIID!$H$2:$H1956, 0),), "Not Found")</f>
        <v>0722-0084</v>
      </c>
      <c r="G628" s="1106" t="s">
        <v>2085</v>
      </c>
      <c r="H628" s="1106"/>
      <c r="I628" s="1106" t="s">
        <v>5924</v>
      </c>
      <c r="J628" s="1106" t="s">
        <v>3800</v>
      </c>
      <c r="K628" s="313">
        <v>10.522429051639399</v>
      </c>
      <c r="L628" s="313">
        <v>124.02644416685899</v>
      </c>
      <c r="M628" s="1106" t="s">
        <v>5926</v>
      </c>
      <c r="N628" s="1106" t="s">
        <v>5927</v>
      </c>
      <c r="O628" s="1106" t="s">
        <v>15</v>
      </c>
      <c r="P628" s="1106" t="s">
        <v>16</v>
      </c>
      <c r="Q628" s="1106" t="s">
        <v>35</v>
      </c>
      <c r="R628" s="1106" t="s">
        <v>104</v>
      </c>
      <c r="S628" s="1106" t="s">
        <v>105</v>
      </c>
      <c r="T628" s="1106" t="s">
        <v>4164</v>
      </c>
      <c r="U628" s="1106" t="s">
        <v>106</v>
      </c>
      <c r="V628" s="1106" t="s">
        <v>2090</v>
      </c>
      <c r="W628" s="1116">
        <v>45106</v>
      </c>
      <c r="X628" s="1116">
        <v>46934</v>
      </c>
      <c r="Y628" s="1106" t="s">
        <v>5931</v>
      </c>
      <c r="Z628" s="1106" t="s">
        <v>5932</v>
      </c>
      <c r="AA628" s="1175">
        <v>45229</v>
      </c>
      <c r="AB628" s="465">
        <v>45769</v>
      </c>
      <c r="AC628" s="1111" t="s">
        <v>4163</v>
      </c>
      <c r="AD628" s="1114">
        <v>44104</v>
      </c>
    </row>
    <row r="629" spans="1:30" ht="15.75" customHeight="1">
      <c r="A629" s="1106" t="s">
        <v>10</v>
      </c>
      <c r="B629" s="1106" t="s">
        <v>11</v>
      </c>
      <c r="C629" s="1106" t="s">
        <v>50</v>
      </c>
      <c r="D629" s="1106" t="s">
        <v>13</v>
      </c>
      <c r="E629" s="1106" t="s">
        <v>3756</v>
      </c>
      <c r="F629" s="1107" t="str">
        <f t="array" ref="F629">IFERROR(INDEX(UIID!$K$2:$K1956, MATCH(CONCATENATE(B629,D629,G629,J629), UIID!$B$2:$B1956&amp;UIID!$D$2:$D1956&amp;UIID!$G$2:$G1956&amp;UIID!$H$2:$H1956, 0),), "Not Found")</f>
        <v>0722-0088</v>
      </c>
      <c r="G629" s="1106" t="s">
        <v>3653</v>
      </c>
      <c r="H629" s="1106"/>
      <c r="I629" s="1120" t="s">
        <v>5933</v>
      </c>
      <c r="J629" s="1106" t="s">
        <v>2111</v>
      </c>
      <c r="K629" s="1106">
        <v>10.3445364055261</v>
      </c>
      <c r="L629" s="1106">
        <v>123.831453307819</v>
      </c>
      <c r="M629" s="1106" t="s">
        <v>2112</v>
      </c>
      <c r="N629" s="1106" t="s">
        <v>5934</v>
      </c>
      <c r="O629" s="1106" t="s">
        <v>15</v>
      </c>
      <c r="P629" s="1106" t="s">
        <v>1449</v>
      </c>
      <c r="Q629" s="1106" t="s">
        <v>35</v>
      </c>
      <c r="R629" s="1106" t="s">
        <v>125</v>
      </c>
      <c r="S629" s="1106" t="s">
        <v>279</v>
      </c>
      <c r="T629" s="1106" t="s">
        <v>4164</v>
      </c>
      <c r="U629" s="1106" t="s">
        <v>421</v>
      </c>
      <c r="V629" s="1120" t="s">
        <v>5935</v>
      </c>
      <c r="W629" s="1194">
        <v>45723</v>
      </c>
      <c r="X629" s="1194">
        <v>47550</v>
      </c>
      <c r="Y629" s="1106" t="s">
        <v>5936</v>
      </c>
      <c r="Z629" s="1106" t="s">
        <v>5937</v>
      </c>
      <c r="AA629" s="1106" t="s">
        <v>5938</v>
      </c>
      <c r="AB629" s="465">
        <v>45560</v>
      </c>
      <c r="AC629" s="1111" t="s">
        <v>4163</v>
      </c>
      <c r="AD629" s="1114">
        <v>44274</v>
      </c>
    </row>
    <row r="630" spans="1:30" ht="15.75" customHeight="1">
      <c r="A630" s="1106" t="s">
        <v>10</v>
      </c>
      <c r="B630" s="1106" t="s">
        <v>11</v>
      </c>
      <c r="C630" s="1106" t="s">
        <v>176</v>
      </c>
      <c r="D630" s="1106" t="s">
        <v>374</v>
      </c>
      <c r="E630" s="1106" t="s">
        <v>3756</v>
      </c>
      <c r="F630" s="1107" t="str">
        <f t="array" ref="F630">IFERROR(INDEX(UIID!$K$2:$K1956, MATCH(CONCATENATE(B630,D630,G630,J630), UIID!$B$2:$B1956&amp;UIID!$D$2:$D1956&amp;UIID!$G$2:$G1956&amp;UIID!$H$2:$H1956, 0),), "Not Found")</f>
        <v>0722-0150</v>
      </c>
      <c r="G630" s="1120" t="s">
        <v>2122</v>
      </c>
      <c r="H630" s="1120"/>
      <c r="I630" s="1120" t="s">
        <v>5939</v>
      </c>
      <c r="J630" s="1130" t="s">
        <v>3860</v>
      </c>
      <c r="K630" s="1127">
        <v>10.3385</v>
      </c>
      <c r="L630" s="1127">
        <v>123.92263</v>
      </c>
      <c r="M630" s="1120" t="s">
        <v>2124</v>
      </c>
      <c r="N630" s="1120"/>
      <c r="O630" s="1106" t="s">
        <v>15</v>
      </c>
      <c r="P630" s="1106" t="s">
        <v>16</v>
      </c>
      <c r="Q630" s="1106" t="s">
        <v>4262</v>
      </c>
      <c r="R630" s="1106" t="s">
        <v>3006</v>
      </c>
      <c r="S630" s="1120" t="s">
        <v>2125</v>
      </c>
      <c r="T630" s="1106" t="s">
        <v>22</v>
      </c>
      <c r="U630" s="1106" t="s">
        <v>560</v>
      </c>
      <c r="V630" s="1120" t="s">
        <v>2126</v>
      </c>
      <c r="W630" s="1116">
        <v>45270</v>
      </c>
      <c r="X630" s="1116">
        <v>47098</v>
      </c>
      <c r="Y630" s="1120" t="s">
        <v>5940</v>
      </c>
      <c r="Z630" s="1120" t="s">
        <v>5941</v>
      </c>
      <c r="AA630" s="1200">
        <v>45331</v>
      </c>
      <c r="AB630" s="465">
        <v>45483</v>
      </c>
      <c r="AC630" s="1111" t="s">
        <v>4163</v>
      </c>
      <c r="AD630" s="1114">
        <v>44323</v>
      </c>
    </row>
    <row r="631" spans="1:30" ht="15.75" customHeight="1">
      <c r="A631" s="1106" t="s">
        <v>10</v>
      </c>
      <c r="B631" s="1106" t="s">
        <v>11</v>
      </c>
      <c r="C631" s="1106" t="s">
        <v>176</v>
      </c>
      <c r="D631" s="1106" t="s">
        <v>374</v>
      </c>
      <c r="E631" s="1106" t="s">
        <v>3756</v>
      </c>
      <c r="F631" s="1107" t="str">
        <f t="array" ref="F631">IFERROR(INDEX(UIID!$K$2:$K1956, MATCH(CONCATENATE(B631,D631,G631,J631), UIID!$B$2:$B1956&amp;UIID!$D$2:$D1956&amp;UIID!$G$2:$G1956&amp;UIID!$H$2:$H1956, 0),), "Not Found")</f>
        <v>0722-0150</v>
      </c>
      <c r="G631" s="1120" t="s">
        <v>2122</v>
      </c>
      <c r="H631" s="1120"/>
      <c r="I631" s="1120" t="s">
        <v>5939</v>
      </c>
      <c r="J631" s="1130" t="s">
        <v>3860</v>
      </c>
      <c r="K631" s="1127">
        <v>10.3385</v>
      </c>
      <c r="L631" s="1127">
        <v>123.92263</v>
      </c>
      <c r="M631" s="1120" t="s">
        <v>2124</v>
      </c>
      <c r="N631" s="1120"/>
      <c r="O631" s="1106" t="s">
        <v>15</v>
      </c>
      <c r="P631" s="1106" t="s">
        <v>16</v>
      </c>
      <c r="Q631" s="1106" t="s">
        <v>4262</v>
      </c>
      <c r="R631" s="1106" t="s">
        <v>3006</v>
      </c>
      <c r="S631" s="1120" t="s">
        <v>2127</v>
      </c>
      <c r="T631" s="1106" t="s">
        <v>22</v>
      </c>
      <c r="U631" s="1106" t="s">
        <v>560</v>
      </c>
      <c r="V631" s="1120" t="s">
        <v>2128</v>
      </c>
      <c r="W631" s="1116">
        <v>45270</v>
      </c>
      <c r="X631" s="1116">
        <v>47098</v>
      </c>
      <c r="Y631" s="1120" t="s">
        <v>5940</v>
      </c>
      <c r="Z631" s="1120" t="s">
        <v>5941</v>
      </c>
      <c r="AA631" s="1200">
        <v>45331</v>
      </c>
      <c r="AB631" s="465">
        <v>45483</v>
      </c>
      <c r="AC631" s="1111" t="s">
        <v>4163</v>
      </c>
      <c r="AD631" s="1114">
        <v>44323</v>
      </c>
    </row>
    <row r="632" spans="1:30" ht="15.75" customHeight="1">
      <c r="A632" s="1106" t="s">
        <v>10</v>
      </c>
      <c r="B632" s="1106" t="s">
        <v>11</v>
      </c>
      <c r="C632" s="1106" t="s">
        <v>176</v>
      </c>
      <c r="D632" s="1106" t="s">
        <v>374</v>
      </c>
      <c r="E632" s="1106" t="s">
        <v>3756</v>
      </c>
      <c r="F632" s="1107" t="str">
        <f t="array" ref="F632">IFERROR(INDEX(UIID!$K$2:$K1956, MATCH(CONCATENATE(B632,D632,G632,J632), UIID!$B$2:$B1956&amp;UIID!$D$2:$D1956&amp;UIID!$G$2:$G1956&amp;UIID!$H$2:$H1956, 0),), "Not Found")</f>
        <v>0722-0150</v>
      </c>
      <c r="G632" s="1120" t="s">
        <v>2122</v>
      </c>
      <c r="H632" s="1120"/>
      <c r="I632" s="1120" t="s">
        <v>5939</v>
      </c>
      <c r="J632" s="1130" t="s">
        <v>3860</v>
      </c>
      <c r="K632" s="1127">
        <v>10.3385</v>
      </c>
      <c r="L632" s="1127">
        <v>123.92263</v>
      </c>
      <c r="M632" s="1120" t="s">
        <v>2124</v>
      </c>
      <c r="N632" s="1120"/>
      <c r="O632" s="1106" t="s">
        <v>15</v>
      </c>
      <c r="P632" s="1106" t="s">
        <v>16</v>
      </c>
      <c r="Q632" s="1106" t="s">
        <v>4262</v>
      </c>
      <c r="R632" s="1106" t="s">
        <v>3006</v>
      </c>
      <c r="S632" s="1120" t="s">
        <v>2129</v>
      </c>
      <c r="T632" s="1106" t="s">
        <v>22</v>
      </c>
      <c r="U632" s="1106" t="s">
        <v>560</v>
      </c>
      <c r="V632" s="1120" t="s">
        <v>2130</v>
      </c>
      <c r="W632" s="1116">
        <v>45270</v>
      </c>
      <c r="X632" s="1116">
        <v>47098</v>
      </c>
      <c r="Y632" s="1120" t="s">
        <v>5940</v>
      </c>
      <c r="Z632" s="1120" t="s">
        <v>5941</v>
      </c>
      <c r="AA632" s="1200">
        <v>45331</v>
      </c>
      <c r="AB632" s="465">
        <v>45483</v>
      </c>
      <c r="AC632" s="1111" t="s">
        <v>4163</v>
      </c>
      <c r="AD632" s="1114">
        <v>44323</v>
      </c>
    </row>
    <row r="633" spans="1:30" ht="15.75" customHeight="1">
      <c r="A633" s="1106" t="s">
        <v>10</v>
      </c>
      <c r="B633" s="1106" t="s">
        <v>11</v>
      </c>
      <c r="C633" s="1106" t="s">
        <v>28</v>
      </c>
      <c r="D633" s="1106" t="s">
        <v>13</v>
      </c>
      <c r="E633" s="1106" t="s">
        <v>3756</v>
      </c>
      <c r="F633" s="1107" t="str">
        <f t="array" ref="F633">IFERROR(INDEX(UIID!$K$2:$K1956, MATCH(CONCATENATE(B633,D633,G633,J633), UIID!$B$2:$B1956&amp;UIID!$D$2:$D1956&amp;UIID!$G$2:$G1956&amp;UIID!$H$2:$H1956, 0),), "Not Found")</f>
        <v>0722-0090</v>
      </c>
      <c r="G633" s="1120" t="s">
        <v>2135</v>
      </c>
      <c r="H633" s="1120"/>
      <c r="I633" s="1120" t="s">
        <v>5942</v>
      </c>
      <c r="J633" s="1106" t="s">
        <v>2136</v>
      </c>
      <c r="K633" s="1106">
        <v>10.3842326238381</v>
      </c>
      <c r="L633" s="1106">
        <v>123.921256851998</v>
      </c>
      <c r="M633" s="1120" t="s">
        <v>2137</v>
      </c>
      <c r="N633" s="1120" t="s">
        <v>5943</v>
      </c>
      <c r="O633" s="1106" t="s">
        <v>15</v>
      </c>
      <c r="P633" s="1106" t="s">
        <v>16</v>
      </c>
      <c r="Q633" s="1106" t="s">
        <v>35</v>
      </c>
      <c r="R633" s="1106" t="s">
        <v>84</v>
      </c>
      <c r="S633" s="1120" t="s">
        <v>85</v>
      </c>
      <c r="T633" s="1106" t="s">
        <v>4164</v>
      </c>
      <c r="U633" s="1106" t="s">
        <v>2141</v>
      </c>
      <c r="V633" s="1120" t="s">
        <v>2142</v>
      </c>
      <c r="W633" s="1116">
        <v>45316</v>
      </c>
      <c r="X633" s="1116">
        <v>47144</v>
      </c>
      <c r="Y633" s="1120" t="s">
        <v>5944</v>
      </c>
      <c r="Z633" s="1120" t="s">
        <v>5945</v>
      </c>
      <c r="AA633" s="1169">
        <v>44398</v>
      </c>
      <c r="AB633" s="549">
        <v>45462</v>
      </c>
      <c r="AC633" s="1111" t="s">
        <v>4163</v>
      </c>
      <c r="AD633" s="1114">
        <v>44383</v>
      </c>
    </row>
    <row r="634" spans="1:30" ht="15.75" customHeight="1">
      <c r="A634" s="1106" t="s">
        <v>10</v>
      </c>
      <c r="B634" s="1106" t="s">
        <v>11</v>
      </c>
      <c r="C634" s="1106" t="s">
        <v>28</v>
      </c>
      <c r="D634" s="1106" t="s">
        <v>13</v>
      </c>
      <c r="E634" s="1106" t="s">
        <v>3756</v>
      </c>
      <c r="F634" s="1107" t="str">
        <f t="array" ref="F634">IFERROR(INDEX(UIID!$K$2:$K1956, MATCH(CONCATENATE(B634,D634,G634,J634), UIID!$B$2:$B1956&amp;UIID!$D$2:$D1956&amp;UIID!$G$2:$G1956&amp;UIID!$H$2:$H1956, 0),), "Not Found")</f>
        <v>0722-0090</v>
      </c>
      <c r="G634" s="1120" t="s">
        <v>2135</v>
      </c>
      <c r="H634" s="1120"/>
      <c r="I634" s="1120" t="s">
        <v>5942</v>
      </c>
      <c r="J634" s="1106" t="s">
        <v>2136</v>
      </c>
      <c r="K634" s="1106">
        <v>10.3842326238381</v>
      </c>
      <c r="L634" s="1106">
        <v>123.921256851998</v>
      </c>
      <c r="M634" s="1120" t="s">
        <v>2137</v>
      </c>
      <c r="N634" s="1120" t="s">
        <v>5943</v>
      </c>
      <c r="O634" s="1106" t="s">
        <v>15</v>
      </c>
      <c r="P634" s="1106" t="s">
        <v>16</v>
      </c>
      <c r="Q634" s="1106" t="s">
        <v>35</v>
      </c>
      <c r="R634" s="1106" t="s">
        <v>107</v>
      </c>
      <c r="S634" s="1120" t="s">
        <v>665</v>
      </c>
      <c r="T634" s="1106" t="s">
        <v>4164</v>
      </c>
      <c r="U634" s="1106" t="s">
        <v>663</v>
      </c>
      <c r="V634" s="1120" t="s">
        <v>2143</v>
      </c>
      <c r="W634" s="1116">
        <v>45316</v>
      </c>
      <c r="X634" s="1116">
        <v>47144</v>
      </c>
      <c r="Y634" s="1120" t="s">
        <v>5946</v>
      </c>
      <c r="Z634" s="1120" t="s">
        <v>5947</v>
      </c>
      <c r="AA634" s="1200">
        <v>44726</v>
      </c>
      <c r="AB634" s="549">
        <v>45462</v>
      </c>
      <c r="AC634" s="1111" t="s">
        <v>4163</v>
      </c>
      <c r="AD634" s="1114">
        <v>44333</v>
      </c>
    </row>
    <row r="635" spans="1:30" ht="15.75" customHeight="1">
      <c r="A635" s="1106" t="s">
        <v>10</v>
      </c>
      <c r="B635" s="1106" t="s">
        <v>11</v>
      </c>
      <c r="C635" s="1106" t="s">
        <v>50</v>
      </c>
      <c r="D635" s="1106" t="s">
        <v>2158</v>
      </c>
      <c r="E635" s="1106" t="s">
        <v>28</v>
      </c>
      <c r="F635" s="1107" t="str">
        <f t="array" ref="F635">IFERROR(INDEX(UIID!$K$2:$K1956, MATCH(CONCATENATE(B635,D635,G635,J635), UIID!$B$2:$B1956&amp;UIID!$D$2:$D1956&amp;UIID!$G$2:$G1956&amp;UIID!$H$2:$H1956, 0),), "Not Found")</f>
        <v>0722-0094</v>
      </c>
      <c r="G635" s="1130" t="s">
        <v>3804</v>
      </c>
      <c r="H635" s="1120"/>
      <c r="I635" s="1120"/>
      <c r="J635" s="1120" t="s">
        <v>3805</v>
      </c>
      <c r="K635" s="1120">
        <v>9.9341959738584293</v>
      </c>
      <c r="L635" s="1120">
        <v>123.612926609667</v>
      </c>
      <c r="M635" s="1120" t="s">
        <v>2161</v>
      </c>
      <c r="N635" s="1120"/>
      <c r="O635" s="1106" t="s">
        <v>15</v>
      </c>
      <c r="P635" s="1106" t="s">
        <v>1449</v>
      </c>
      <c r="Q635" s="1106" t="s">
        <v>35</v>
      </c>
      <c r="R635" s="1106" t="s">
        <v>125</v>
      </c>
      <c r="S635" s="1120" t="s">
        <v>279</v>
      </c>
      <c r="T635" s="1106" t="s">
        <v>4164</v>
      </c>
      <c r="U635" s="1106" t="s">
        <v>421</v>
      </c>
      <c r="V635" s="1120" t="s">
        <v>2162</v>
      </c>
      <c r="W635" s="1116">
        <v>45457</v>
      </c>
      <c r="X635" s="1116">
        <v>47284</v>
      </c>
      <c r="Y635" s="1120" t="s">
        <v>5948</v>
      </c>
      <c r="Z635" s="1120" t="s">
        <v>5949</v>
      </c>
      <c r="AA635" s="1120" t="s">
        <v>5950</v>
      </c>
      <c r="AB635" s="465">
        <v>45567</v>
      </c>
      <c r="AC635" s="1111" t="s">
        <v>4163</v>
      </c>
      <c r="AD635" s="1114">
        <v>44358</v>
      </c>
    </row>
    <row r="636" spans="1:30" ht="15.75" customHeight="1">
      <c r="A636" s="1106" t="s">
        <v>10</v>
      </c>
      <c r="B636" s="1106" t="s">
        <v>11</v>
      </c>
      <c r="C636" s="1106" t="s">
        <v>28</v>
      </c>
      <c r="D636" s="1106" t="s">
        <v>977</v>
      </c>
      <c r="E636" s="1106" t="s">
        <v>28</v>
      </c>
      <c r="F636" s="1107" t="str">
        <f t="array" ref="F636">IFERROR(INDEX(UIID!$K$2:$K1956, MATCH(CONCATENATE(B636,D636,G636,J636), UIID!$B$2:$B1956&amp;UIID!$D$2:$D1956&amp;UIID!$G$2:$G1956&amp;UIID!$H$2:$H1956, 0),), "Not Found")</f>
        <v>0722-0145</v>
      </c>
      <c r="G636" s="1106" t="s">
        <v>1960</v>
      </c>
      <c r="H636" s="1106"/>
      <c r="I636" s="1106" t="s">
        <v>5896</v>
      </c>
      <c r="J636" s="1106" t="s">
        <v>1961</v>
      </c>
      <c r="K636" s="1106">
        <v>10.2547359469332</v>
      </c>
      <c r="L636" s="1106">
        <v>123.791909656713</v>
      </c>
      <c r="M636" s="1120" t="s">
        <v>5897</v>
      </c>
      <c r="N636" s="1120"/>
      <c r="O636" s="1106" t="s">
        <v>15</v>
      </c>
      <c r="P636" s="1106" t="s">
        <v>16</v>
      </c>
      <c r="Q636" s="1106" t="s">
        <v>35</v>
      </c>
      <c r="R636" s="1106" t="s">
        <v>87</v>
      </c>
      <c r="S636" s="1120" t="s">
        <v>388</v>
      </c>
      <c r="T636" s="1106" t="s">
        <v>4164</v>
      </c>
      <c r="U636" s="1120" t="s">
        <v>2170</v>
      </c>
      <c r="V636" s="1120" t="s">
        <v>2171</v>
      </c>
      <c r="W636" s="1116">
        <v>45355</v>
      </c>
      <c r="X636" s="1116">
        <v>47182</v>
      </c>
      <c r="Y636" s="1120" t="s">
        <v>5383</v>
      </c>
      <c r="Z636" s="1120" t="s">
        <v>5384</v>
      </c>
      <c r="AA636" s="1174">
        <v>45208</v>
      </c>
      <c r="AB636" s="529">
        <v>45394</v>
      </c>
      <c r="AC636" s="1111" t="s">
        <v>4163</v>
      </c>
      <c r="AD636" s="1114">
        <v>44419</v>
      </c>
    </row>
    <row r="637" spans="1:30" ht="15.75" customHeight="1">
      <c r="A637" s="1106" t="s">
        <v>10</v>
      </c>
      <c r="B637" s="1106" t="s">
        <v>11</v>
      </c>
      <c r="C637" s="1106" t="s">
        <v>176</v>
      </c>
      <c r="D637" s="1106" t="s">
        <v>374</v>
      </c>
      <c r="E637" s="1106" t="s">
        <v>3756</v>
      </c>
      <c r="F637" s="1107" t="str">
        <f t="array" ref="F637">IFERROR(INDEX(UIID!$K$2:$K1956, MATCH(CONCATENATE(B637,D637,G637,J637), UIID!$B$2:$B1956&amp;UIID!$D$2:$D1956&amp;UIID!$G$2:$G1956&amp;UIID!$H$2:$H1956, 0),), "Not Found")</f>
        <v>0722-0132</v>
      </c>
      <c r="G637" s="1120" t="s">
        <v>2172</v>
      </c>
      <c r="H637" s="1120"/>
      <c r="I637" s="1120" t="s">
        <v>5955</v>
      </c>
      <c r="J637" s="1120" t="s">
        <v>2173</v>
      </c>
      <c r="K637" s="1120">
        <v>10.3483611132464</v>
      </c>
      <c r="L637" s="1120">
        <v>123.926433294326</v>
      </c>
      <c r="M637" s="1120" t="s">
        <v>2174</v>
      </c>
      <c r="N637" s="1120"/>
      <c r="O637" s="1106" t="s">
        <v>15</v>
      </c>
      <c r="P637" s="1106" t="s">
        <v>16</v>
      </c>
      <c r="Q637" s="1106" t="s">
        <v>4262</v>
      </c>
      <c r="R637" s="1106" t="s">
        <v>3006</v>
      </c>
      <c r="S637" s="1120" t="s">
        <v>2175</v>
      </c>
      <c r="T637" s="1106" t="s">
        <v>22</v>
      </c>
      <c r="U637" s="1120" t="s">
        <v>232</v>
      </c>
      <c r="V637" s="1120" t="s">
        <v>2176</v>
      </c>
      <c r="W637" s="1116">
        <v>45267</v>
      </c>
      <c r="X637" s="1116">
        <v>47098</v>
      </c>
      <c r="Y637" s="1120" t="s">
        <v>5956</v>
      </c>
      <c r="Z637" s="1120" t="s">
        <v>22</v>
      </c>
      <c r="AA637" s="1120" t="s">
        <v>22</v>
      </c>
      <c r="AB637" s="465">
        <v>45429</v>
      </c>
      <c r="AC637" s="1111" t="s">
        <v>4163</v>
      </c>
      <c r="AD637" s="1114">
        <v>44427</v>
      </c>
    </row>
    <row r="638" spans="1:30" ht="15.75" customHeight="1">
      <c r="A638" s="1106" t="s">
        <v>10</v>
      </c>
      <c r="B638" s="1106" t="s">
        <v>11</v>
      </c>
      <c r="C638" s="1106" t="s">
        <v>176</v>
      </c>
      <c r="D638" s="1106" t="s">
        <v>374</v>
      </c>
      <c r="E638" s="1106" t="s">
        <v>3756</v>
      </c>
      <c r="F638" s="1107" t="str">
        <f t="array" ref="F638">IFERROR(INDEX(UIID!$K$2:$K1956, MATCH(CONCATENATE(B638,D638,G638,J638), UIID!$B$2:$B1956&amp;UIID!$D$2:$D1956&amp;UIID!$G$2:$G1956&amp;UIID!$H$2:$H1956, 0),), "Not Found")</f>
        <v>0722-0132</v>
      </c>
      <c r="G638" s="1120" t="s">
        <v>2172</v>
      </c>
      <c r="H638" s="1120"/>
      <c r="I638" s="1120" t="s">
        <v>5955</v>
      </c>
      <c r="J638" s="1120" t="s">
        <v>2173</v>
      </c>
      <c r="K638" s="1120">
        <v>10.3483611132464</v>
      </c>
      <c r="L638" s="1120">
        <v>123.926433294326</v>
      </c>
      <c r="M638" s="1120" t="s">
        <v>2174</v>
      </c>
      <c r="N638" s="1120"/>
      <c r="O638" s="1106" t="s">
        <v>15</v>
      </c>
      <c r="P638" s="1106" t="s">
        <v>16</v>
      </c>
      <c r="Q638" s="1106" t="s">
        <v>4262</v>
      </c>
      <c r="R638" s="1106" t="s">
        <v>3006</v>
      </c>
      <c r="S638" s="1120" t="s">
        <v>2177</v>
      </c>
      <c r="T638" s="1106" t="s">
        <v>22</v>
      </c>
      <c r="U638" s="1120" t="s">
        <v>232</v>
      </c>
      <c r="V638" s="1120" t="s">
        <v>2178</v>
      </c>
      <c r="W638" s="1116">
        <v>45267</v>
      </c>
      <c r="X638" s="1116">
        <v>47098</v>
      </c>
      <c r="Y638" s="1120" t="s">
        <v>5956</v>
      </c>
      <c r="Z638" s="1120" t="s">
        <v>22</v>
      </c>
      <c r="AA638" s="1120" t="s">
        <v>22</v>
      </c>
      <c r="AB638" s="465">
        <v>45429</v>
      </c>
      <c r="AC638" s="1111" t="s">
        <v>4163</v>
      </c>
      <c r="AD638" s="1114">
        <v>44427</v>
      </c>
    </row>
    <row r="639" spans="1:30" ht="15.75" customHeight="1">
      <c r="A639" s="1106" t="s">
        <v>10</v>
      </c>
      <c r="B639" s="1106" t="s">
        <v>11</v>
      </c>
      <c r="C639" s="1106" t="s">
        <v>176</v>
      </c>
      <c r="D639" s="1106" t="s">
        <v>374</v>
      </c>
      <c r="E639" s="1106" t="s">
        <v>3756</v>
      </c>
      <c r="F639" s="1107" t="str">
        <f t="array" ref="F639">IFERROR(INDEX(UIID!$K$2:$K1956, MATCH(CONCATENATE(B639,D639,G639,J639), UIID!$B$2:$B1956&amp;UIID!$D$2:$D1956&amp;UIID!$G$2:$G1956&amp;UIID!$H$2:$H1956, 0),), "Not Found")</f>
        <v>0722-0132</v>
      </c>
      <c r="G639" s="1120" t="s">
        <v>2172</v>
      </c>
      <c r="H639" s="1120"/>
      <c r="I639" s="1120" t="s">
        <v>5955</v>
      </c>
      <c r="J639" s="1120" t="s">
        <v>2173</v>
      </c>
      <c r="K639" s="1120">
        <v>10.3483611132464</v>
      </c>
      <c r="L639" s="1120">
        <v>123.926433294326</v>
      </c>
      <c r="M639" s="1120" t="s">
        <v>2174</v>
      </c>
      <c r="N639" s="1120"/>
      <c r="O639" s="1106" t="s">
        <v>15</v>
      </c>
      <c r="P639" s="1106" t="s">
        <v>16</v>
      </c>
      <c r="Q639" s="1106" t="s">
        <v>4262</v>
      </c>
      <c r="R639" s="1106" t="s">
        <v>3006</v>
      </c>
      <c r="S639" s="1120" t="s">
        <v>2179</v>
      </c>
      <c r="T639" s="1106" t="s">
        <v>22</v>
      </c>
      <c r="U639" s="1120" t="s">
        <v>232</v>
      </c>
      <c r="V639" s="1120" t="s">
        <v>2180</v>
      </c>
      <c r="W639" s="1116">
        <v>45267</v>
      </c>
      <c r="X639" s="1116">
        <v>47098</v>
      </c>
      <c r="Y639" s="1120" t="s">
        <v>5956</v>
      </c>
      <c r="Z639" s="1120" t="s">
        <v>22</v>
      </c>
      <c r="AA639" s="1120" t="s">
        <v>22</v>
      </c>
      <c r="AB639" s="465">
        <v>45429</v>
      </c>
      <c r="AC639" s="1111" t="s">
        <v>4163</v>
      </c>
      <c r="AD639" s="1114">
        <v>44427</v>
      </c>
    </row>
    <row r="640" spans="1:30" ht="15.75" customHeight="1">
      <c r="A640" s="1106" t="s">
        <v>10</v>
      </c>
      <c r="B640" s="1106" t="s">
        <v>11</v>
      </c>
      <c r="C640" s="1106" t="s">
        <v>176</v>
      </c>
      <c r="D640" s="1106" t="s">
        <v>374</v>
      </c>
      <c r="E640" s="1106" t="s">
        <v>3756</v>
      </c>
      <c r="F640" s="1107" t="str">
        <f t="array" ref="F640">IFERROR(INDEX(UIID!$K$2:$K1956, MATCH(CONCATENATE(B640,D640,G640,J640), UIID!$B$2:$B1956&amp;UIID!$D$2:$D1956&amp;UIID!$G$2:$G1956&amp;UIID!$H$2:$H1956, 0),), "Not Found")</f>
        <v>0722-0132</v>
      </c>
      <c r="G640" s="1120" t="s">
        <v>2172</v>
      </c>
      <c r="H640" s="1120"/>
      <c r="I640" s="1120" t="s">
        <v>5955</v>
      </c>
      <c r="J640" s="1120" t="s">
        <v>2173</v>
      </c>
      <c r="K640" s="1120">
        <v>10.3483611132464</v>
      </c>
      <c r="L640" s="1120">
        <v>123.926433294326</v>
      </c>
      <c r="M640" s="1120" t="s">
        <v>2174</v>
      </c>
      <c r="N640" s="1120"/>
      <c r="O640" s="1106" t="s">
        <v>15</v>
      </c>
      <c r="P640" s="1106" t="s">
        <v>16</v>
      </c>
      <c r="Q640" s="1106" t="s">
        <v>4262</v>
      </c>
      <c r="R640" s="1106" t="s">
        <v>3006</v>
      </c>
      <c r="S640" s="1120" t="s">
        <v>2181</v>
      </c>
      <c r="T640" s="1106" t="s">
        <v>22</v>
      </c>
      <c r="U640" s="1120" t="s">
        <v>232</v>
      </c>
      <c r="V640" s="1120" t="s">
        <v>2182</v>
      </c>
      <c r="W640" s="1116">
        <v>45270</v>
      </c>
      <c r="X640" s="1116">
        <v>47098</v>
      </c>
      <c r="Y640" s="1120" t="s">
        <v>5956</v>
      </c>
      <c r="Z640" s="1120" t="s">
        <v>22</v>
      </c>
      <c r="AA640" s="1120" t="s">
        <v>22</v>
      </c>
      <c r="AB640" s="465">
        <v>45429</v>
      </c>
      <c r="AC640" s="1111" t="s">
        <v>4163</v>
      </c>
      <c r="AD640" s="1114">
        <v>44427</v>
      </c>
    </row>
    <row r="641" spans="1:30" ht="15.75" customHeight="1">
      <c r="A641" s="1106" t="s">
        <v>10</v>
      </c>
      <c r="B641" s="1106" t="s">
        <v>11</v>
      </c>
      <c r="C641" s="1106" t="s">
        <v>123</v>
      </c>
      <c r="D641" s="1106" t="s">
        <v>977</v>
      </c>
      <c r="E641" s="1106" t="s">
        <v>28</v>
      </c>
      <c r="F641" s="1107" t="str">
        <f t="array" ref="F641">IFERROR(INDEX(UIID!$K$2:$K1956, MATCH(CONCATENATE(B641,D641,G641,J641), UIID!$B$2:$B1956&amp;UIID!$D$2:$D1956&amp;UIID!$G$2:$G1956&amp;UIID!$H$2:$H1956, 0),), "Not Found")</f>
        <v>0722-0093</v>
      </c>
      <c r="G641" s="1120" t="s">
        <v>2198</v>
      </c>
      <c r="H641" s="1120"/>
      <c r="I641" s="1120" t="s">
        <v>5957</v>
      </c>
      <c r="J641" s="1120" t="s">
        <v>2199</v>
      </c>
      <c r="K641" s="1120">
        <v>10.245007323366201</v>
      </c>
      <c r="L641" s="1120">
        <v>123.794432051996</v>
      </c>
      <c r="M641" s="1120" t="s">
        <v>2241</v>
      </c>
      <c r="N641" s="1120"/>
      <c r="O641" s="1106" t="s">
        <v>15</v>
      </c>
      <c r="P641" s="1106" t="s">
        <v>16</v>
      </c>
      <c r="Q641" s="1106" t="s">
        <v>35</v>
      </c>
      <c r="R641" s="1106" t="s">
        <v>87</v>
      </c>
      <c r="S641" s="1120" t="s">
        <v>434</v>
      </c>
      <c r="T641" s="1106" t="s">
        <v>4164</v>
      </c>
      <c r="U641" s="1120" t="s">
        <v>5958</v>
      </c>
      <c r="V641" s="1120" t="s">
        <v>5959</v>
      </c>
      <c r="W641" s="1116">
        <v>45316</v>
      </c>
      <c r="X641" s="1116">
        <v>47147</v>
      </c>
      <c r="Y641" s="1120" t="s">
        <v>5960</v>
      </c>
      <c r="Z641" s="1120" t="s">
        <v>5961</v>
      </c>
      <c r="AA641" s="1200">
        <v>46329</v>
      </c>
      <c r="AB641" s="551"/>
      <c r="AC641" s="1111"/>
      <c r="AD641" s="1114">
        <v>44714</v>
      </c>
    </row>
    <row r="642" spans="1:30" ht="15.75" customHeight="1">
      <c r="A642" s="1106" t="s">
        <v>10</v>
      </c>
      <c r="B642" s="1106" t="s">
        <v>11</v>
      </c>
      <c r="C642" s="1106" t="s">
        <v>123</v>
      </c>
      <c r="D642" s="1106" t="s">
        <v>977</v>
      </c>
      <c r="E642" s="1106" t="s">
        <v>28</v>
      </c>
      <c r="F642" s="1107" t="str">
        <f t="array" ref="F642">IFERROR(INDEX(UIID!$K$2:$K1956, MATCH(CONCATENATE(B642,D642,G642,J642), UIID!$B$2:$B1956&amp;UIID!$D$2:$D1956&amp;UIID!$G$2:$G1956&amp;UIID!$H$2:$H1956, 0),), "Not Found")</f>
        <v>0722-0093</v>
      </c>
      <c r="G642" s="1120" t="s">
        <v>2198</v>
      </c>
      <c r="H642" s="1120"/>
      <c r="I642" s="1120" t="s">
        <v>5957</v>
      </c>
      <c r="J642" s="1120" t="s">
        <v>2199</v>
      </c>
      <c r="K642" s="1120">
        <v>10.245007323366201</v>
      </c>
      <c r="L642" s="1120">
        <v>123.794432051996</v>
      </c>
      <c r="M642" s="1120" t="s">
        <v>2241</v>
      </c>
      <c r="N642" s="1120"/>
      <c r="O642" s="1106" t="s">
        <v>15</v>
      </c>
      <c r="P642" s="1106" t="s">
        <v>16</v>
      </c>
      <c r="Q642" s="1106" t="s">
        <v>35</v>
      </c>
      <c r="R642" s="1106" t="s">
        <v>32</v>
      </c>
      <c r="S642" s="1120" t="s">
        <v>39</v>
      </c>
      <c r="T642" s="1106" t="s">
        <v>4164</v>
      </c>
      <c r="U642" s="1120" t="s">
        <v>953</v>
      </c>
      <c r="V642" s="1120" t="s">
        <v>2200</v>
      </c>
      <c r="W642" s="1116">
        <v>45316</v>
      </c>
      <c r="X642" s="1116">
        <v>47147</v>
      </c>
      <c r="Y642" s="1120" t="s">
        <v>5962</v>
      </c>
      <c r="Z642" s="1120" t="s">
        <v>5963</v>
      </c>
      <c r="AA642" s="1168">
        <v>44473</v>
      </c>
      <c r="AB642" s="549">
        <v>45394</v>
      </c>
      <c r="AC642" s="1111" t="s">
        <v>4163</v>
      </c>
      <c r="AD642" s="1114">
        <v>44529</v>
      </c>
    </row>
    <row r="643" spans="1:30" ht="15.75" customHeight="1">
      <c r="A643" s="1106" t="s">
        <v>10</v>
      </c>
      <c r="B643" s="1106" t="s">
        <v>11</v>
      </c>
      <c r="C643" s="1106" t="s">
        <v>123</v>
      </c>
      <c r="D643" s="1106" t="s">
        <v>977</v>
      </c>
      <c r="E643" s="1106" t="s">
        <v>28</v>
      </c>
      <c r="F643" s="1107" t="str">
        <f t="array" ref="F643">IFERROR(INDEX(UIID!$K$2:$K1956, MATCH(CONCATENATE(B643,D643,G643,J643), UIID!$B$2:$B1956&amp;UIID!$D$2:$D1956&amp;UIID!$G$2:$G1956&amp;UIID!$H$2:$H1956, 0),), "Not Found")</f>
        <v>0722-0093</v>
      </c>
      <c r="G643" s="1120" t="s">
        <v>2198</v>
      </c>
      <c r="H643" s="1120"/>
      <c r="I643" s="1120" t="s">
        <v>5957</v>
      </c>
      <c r="J643" s="1120" t="s">
        <v>2199</v>
      </c>
      <c r="K643" s="1120">
        <v>10.245007323366201</v>
      </c>
      <c r="L643" s="1120">
        <v>123.794432051996</v>
      </c>
      <c r="M643" s="1120" t="s">
        <v>2241</v>
      </c>
      <c r="N643" s="1120"/>
      <c r="O643" s="1106" t="s">
        <v>15</v>
      </c>
      <c r="P643" s="1106" t="s">
        <v>16</v>
      </c>
      <c r="Q643" s="1106" t="s">
        <v>35</v>
      </c>
      <c r="R643" s="1106" t="s">
        <v>32</v>
      </c>
      <c r="S643" s="1120" t="s">
        <v>47</v>
      </c>
      <c r="T643" s="1106" t="s">
        <v>4164</v>
      </c>
      <c r="U643" s="1120" t="s">
        <v>1524</v>
      </c>
      <c r="V643" s="1120" t="s">
        <v>2201</v>
      </c>
      <c r="W643" s="1116">
        <v>45316</v>
      </c>
      <c r="X643" s="1116">
        <v>47147</v>
      </c>
      <c r="Y643" s="1120" t="s">
        <v>5962</v>
      </c>
      <c r="Z643" s="1120" t="s">
        <v>5964</v>
      </c>
      <c r="AA643" s="1117">
        <v>46096</v>
      </c>
      <c r="AB643" s="549">
        <v>45394</v>
      </c>
      <c r="AC643" s="1111" t="s">
        <v>4163</v>
      </c>
      <c r="AD643" s="1114">
        <v>44495</v>
      </c>
    </row>
    <row r="644" spans="1:30" ht="15.75" customHeight="1">
      <c r="A644" s="1106" t="s">
        <v>10</v>
      </c>
      <c r="B644" s="1120" t="s">
        <v>11</v>
      </c>
      <c r="C644" s="1120" t="s">
        <v>28</v>
      </c>
      <c r="D644" s="1106" t="s">
        <v>13</v>
      </c>
      <c r="E644" s="1106" t="s">
        <v>3756</v>
      </c>
      <c r="F644" s="1107" t="str">
        <f t="array" ref="F644">IFERROR(INDEX(UIID!$K$2:$K1956, MATCH(CONCATENATE(B644,D644,G644,J644), UIID!$B$2:$B1956&amp;UIID!$D$2:$D1956&amp;UIID!$G$2:$G1956&amp;UIID!$H$2:$H1956, 0),), "Not Found")</f>
        <v>0722-0151</v>
      </c>
      <c r="G644" s="1120" t="s">
        <v>2206</v>
      </c>
      <c r="H644" s="1120"/>
      <c r="I644" s="1120" t="s">
        <v>5965</v>
      </c>
      <c r="J644" s="1120" t="s">
        <v>2207</v>
      </c>
      <c r="K644" s="1157">
        <v>10.34427</v>
      </c>
      <c r="L644" s="1157">
        <v>123.90988900000001</v>
      </c>
      <c r="M644" s="1120" t="s">
        <v>2208</v>
      </c>
      <c r="N644" s="1120"/>
      <c r="O644" s="1106" t="s">
        <v>15</v>
      </c>
      <c r="P644" s="1106" t="s">
        <v>16</v>
      </c>
      <c r="Q644" s="1106" t="s">
        <v>4262</v>
      </c>
      <c r="R644" s="1106" t="s">
        <v>3006</v>
      </c>
      <c r="S644" s="1120" t="s">
        <v>1504</v>
      </c>
      <c r="T644" s="1106" t="s">
        <v>22</v>
      </c>
      <c r="U644" s="1120" t="s">
        <v>2041</v>
      </c>
      <c r="V644" s="1120" t="s">
        <v>2209</v>
      </c>
      <c r="W644" s="1116">
        <v>45050</v>
      </c>
      <c r="X644" s="1116">
        <v>46878</v>
      </c>
      <c r="Y644" s="1120" t="s">
        <v>5966</v>
      </c>
      <c r="Z644" s="1120" t="s">
        <v>5967</v>
      </c>
      <c r="AA644" s="1106" t="s">
        <v>4283</v>
      </c>
      <c r="AB644" s="465">
        <v>45567</v>
      </c>
      <c r="AC644" s="1111" t="s">
        <v>4163</v>
      </c>
      <c r="AD644" s="1114">
        <v>44515</v>
      </c>
    </row>
    <row r="645" spans="1:30" ht="15.75" customHeight="1">
      <c r="A645" s="1106" t="s">
        <v>10</v>
      </c>
      <c r="B645" s="1120" t="s">
        <v>11</v>
      </c>
      <c r="C645" s="1106" t="s">
        <v>176</v>
      </c>
      <c r="D645" s="1106" t="s">
        <v>3759</v>
      </c>
      <c r="E645" s="1106" t="s">
        <v>3756</v>
      </c>
      <c r="F645" s="1107" t="str">
        <f t="array" ref="F645">IFERROR(INDEX(UIID!$K$2:$K1956, MATCH(CONCATENATE(B645,D645,G645,J645), UIID!$B$2:$B1956&amp;UIID!$D$2:$D1956&amp;UIID!$G$2:$G1956&amp;UIID!$H$2:$H1956, 0),), "Not Found")</f>
        <v>0722-0096</v>
      </c>
      <c r="G645" s="1120" t="s">
        <v>3806</v>
      </c>
      <c r="H645" s="1120"/>
      <c r="I645" s="1120" t="s">
        <v>5968</v>
      </c>
      <c r="J645" s="1120" t="s">
        <v>3807</v>
      </c>
      <c r="K645" s="1120">
        <v>10.309713157831601</v>
      </c>
      <c r="L645" s="1120">
        <v>123.993229336654</v>
      </c>
      <c r="M645" s="1120" t="s">
        <v>2217</v>
      </c>
      <c r="N645" s="1120"/>
      <c r="O645" s="1106" t="s">
        <v>15</v>
      </c>
      <c r="P645" s="1106" t="s">
        <v>16</v>
      </c>
      <c r="Q645" s="1106" t="s">
        <v>35</v>
      </c>
      <c r="R645" s="1106" t="s">
        <v>117</v>
      </c>
      <c r="S645" s="1120" t="s">
        <v>200</v>
      </c>
      <c r="T645" s="1106" t="s">
        <v>4164</v>
      </c>
      <c r="U645" s="1120" t="s">
        <v>1161</v>
      </c>
      <c r="V645" s="1120" t="s">
        <v>5969</v>
      </c>
      <c r="W645" s="1116">
        <v>45316</v>
      </c>
      <c r="X645" s="1116">
        <v>47144</v>
      </c>
      <c r="Y645" s="1106" t="s">
        <v>5970</v>
      </c>
      <c r="Z645" s="1106" t="s">
        <v>5971</v>
      </c>
      <c r="AA645" s="1189">
        <v>45343</v>
      </c>
      <c r="AB645" s="462"/>
      <c r="AC645" s="1111"/>
      <c r="AD645" s="1114">
        <v>44587</v>
      </c>
    </row>
    <row r="646" spans="1:30" ht="15.75" customHeight="1">
      <c r="A646" s="1106" t="s">
        <v>10</v>
      </c>
      <c r="B646" s="1120" t="s">
        <v>11</v>
      </c>
      <c r="C646" s="1106" t="s">
        <v>176</v>
      </c>
      <c r="D646" s="1106" t="s">
        <v>3759</v>
      </c>
      <c r="E646" s="1106" t="s">
        <v>3756</v>
      </c>
      <c r="F646" s="1107" t="str">
        <f t="array" ref="F646">IFERROR(INDEX(UIID!$K$2:$K1956, MATCH(CONCATENATE(B646,D646,G646,J646), UIID!$B$2:$B1956&amp;UIID!$D$2:$D1956&amp;UIID!$G$2:$G1956&amp;UIID!$H$2:$H1956, 0),), "Not Found")</f>
        <v>0722-0096</v>
      </c>
      <c r="G646" s="1120" t="s">
        <v>3806</v>
      </c>
      <c r="H646" s="1120"/>
      <c r="I646" s="1120" t="s">
        <v>5968</v>
      </c>
      <c r="J646" s="1120" t="s">
        <v>3807</v>
      </c>
      <c r="K646" s="1120">
        <v>10.309713157831601</v>
      </c>
      <c r="L646" s="1120">
        <v>123.993229336654</v>
      </c>
      <c r="M646" s="1120" t="s">
        <v>2217</v>
      </c>
      <c r="N646" s="1120"/>
      <c r="O646" s="1106" t="s">
        <v>15</v>
      </c>
      <c r="P646" s="1106" t="s">
        <v>16</v>
      </c>
      <c r="Q646" s="1106" t="s">
        <v>35</v>
      </c>
      <c r="R646" s="1106" t="s">
        <v>104</v>
      </c>
      <c r="S646" s="1120" t="s">
        <v>105</v>
      </c>
      <c r="T646" s="1106" t="s">
        <v>4164</v>
      </c>
      <c r="U646" s="1120" t="s">
        <v>5972</v>
      </c>
      <c r="V646" s="1120" t="s">
        <v>5973</v>
      </c>
      <c r="W646" s="1116">
        <v>45316</v>
      </c>
      <c r="X646" s="1116">
        <v>47144</v>
      </c>
      <c r="Y646" s="1106" t="s">
        <v>5974</v>
      </c>
      <c r="Z646" s="1106" t="s">
        <v>5975</v>
      </c>
      <c r="AA646" s="1189">
        <v>45667</v>
      </c>
      <c r="AB646" s="551"/>
      <c r="AC646" s="1111"/>
      <c r="AD646" s="1114">
        <v>44587</v>
      </c>
    </row>
    <row r="647" spans="1:30" ht="15.75" customHeight="1">
      <c r="A647" s="1106" t="s">
        <v>10</v>
      </c>
      <c r="B647" s="1120" t="s">
        <v>11</v>
      </c>
      <c r="C647" s="1106" t="s">
        <v>176</v>
      </c>
      <c r="D647" s="1106" t="s">
        <v>3759</v>
      </c>
      <c r="E647" s="1106" t="s">
        <v>3756</v>
      </c>
      <c r="F647" s="1107" t="str">
        <f t="array" ref="F647">IFERROR(INDEX(UIID!$K$2:$K1956, MATCH(CONCATENATE(B647,D647,G647,J647), UIID!$B$2:$B1956&amp;UIID!$D$2:$D1956&amp;UIID!$G$2:$G1956&amp;UIID!$H$2:$H1956, 0),), "Not Found")</f>
        <v>0722-0096</v>
      </c>
      <c r="G647" s="1120" t="s">
        <v>3806</v>
      </c>
      <c r="H647" s="1120"/>
      <c r="I647" s="1120" t="s">
        <v>5968</v>
      </c>
      <c r="J647" s="1120" t="s">
        <v>3807</v>
      </c>
      <c r="K647" s="1120">
        <v>10.309713157831601</v>
      </c>
      <c r="L647" s="1120">
        <v>123.993229336654</v>
      </c>
      <c r="M647" s="1120" t="s">
        <v>2217</v>
      </c>
      <c r="N647" s="1120"/>
      <c r="O647" s="1106" t="s">
        <v>15</v>
      </c>
      <c r="P647" s="1106" t="s">
        <v>16</v>
      </c>
      <c r="Q647" s="1106" t="s">
        <v>35</v>
      </c>
      <c r="R647" s="1106" t="s">
        <v>32</v>
      </c>
      <c r="S647" s="1120" t="s">
        <v>36</v>
      </c>
      <c r="T647" s="1106" t="s">
        <v>4164</v>
      </c>
      <c r="U647" s="1120" t="s">
        <v>5976</v>
      </c>
      <c r="V647" s="1120" t="s">
        <v>5977</v>
      </c>
      <c r="W647" s="1116">
        <v>45316</v>
      </c>
      <c r="X647" s="1116">
        <v>47144</v>
      </c>
      <c r="Y647" s="1106" t="s">
        <v>5978</v>
      </c>
      <c r="Z647" s="1106" t="s">
        <v>5979</v>
      </c>
      <c r="AA647" s="1174">
        <v>45566</v>
      </c>
      <c r="AB647" s="551"/>
      <c r="AC647" s="1111"/>
      <c r="AD647" s="1114">
        <v>44587</v>
      </c>
    </row>
    <row r="648" spans="1:30" ht="15.75" customHeight="1">
      <c r="A648" s="1106" t="s">
        <v>10</v>
      </c>
      <c r="B648" s="1120" t="s">
        <v>11</v>
      </c>
      <c r="C648" s="1120" t="s">
        <v>146</v>
      </c>
      <c r="D648" s="1106" t="s">
        <v>668</v>
      </c>
      <c r="E648" s="1106" t="s">
        <v>30</v>
      </c>
      <c r="F648" s="1107" t="str">
        <f t="array" ref="F648">IFERROR(INDEX(UIID!$K$2:$K1956, MATCH(CONCATENATE(B648,D648,G648,J648), UIID!$B$2:$B1956&amp;UIID!$D$2:$D1956&amp;UIID!$G$2:$G1956&amp;UIID!$H$2:$H1956, 0),), "Not Found")</f>
        <v>0722-0097</v>
      </c>
      <c r="G648" s="1120" t="s">
        <v>3808</v>
      </c>
      <c r="H648" s="1120" t="s">
        <v>5980</v>
      </c>
      <c r="I648" s="1120" t="s">
        <v>5981</v>
      </c>
      <c r="J648" s="1120" t="s">
        <v>2221</v>
      </c>
      <c r="K648" s="1120">
        <v>10.5025895697556</v>
      </c>
      <c r="L648" s="1120">
        <v>124.027183294328</v>
      </c>
      <c r="M648" s="1120" t="s">
        <v>5982</v>
      </c>
      <c r="N648" s="1120"/>
      <c r="O648" s="1106" t="s">
        <v>15</v>
      </c>
      <c r="P648" s="1106" t="s">
        <v>16</v>
      </c>
      <c r="Q648" s="1106" t="s">
        <v>35</v>
      </c>
      <c r="R648" s="1106" t="s">
        <v>2222</v>
      </c>
      <c r="S648" s="1120" t="s">
        <v>156</v>
      </c>
      <c r="T648" s="1106" t="s">
        <v>4164</v>
      </c>
      <c r="U648" s="1120" t="s">
        <v>1094</v>
      </c>
      <c r="V648" s="1120" t="s">
        <v>5983</v>
      </c>
      <c r="W648" s="1116">
        <v>45315</v>
      </c>
      <c r="X648" s="1116">
        <v>47143</v>
      </c>
      <c r="Y648" s="1106" t="s">
        <v>5984</v>
      </c>
      <c r="Z648" s="1106" t="s">
        <v>5985</v>
      </c>
      <c r="AA648" s="1189">
        <v>45149</v>
      </c>
      <c r="AB648" s="462"/>
      <c r="AC648" s="1111"/>
      <c r="AD648" s="1121"/>
    </row>
    <row r="649" spans="1:30" ht="15.75" customHeight="1">
      <c r="A649" s="1106" t="s">
        <v>10</v>
      </c>
      <c r="B649" s="1120" t="s">
        <v>11</v>
      </c>
      <c r="C649" s="1106" t="s">
        <v>176</v>
      </c>
      <c r="D649" s="1106" t="s">
        <v>3759</v>
      </c>
      <c r="E649" s="1106" t="s">
        <v>3756</v>
      </c>
      <c r="F649" s="1107" t="str">
        <f t="array" ref="F649">IFERROR(INDEX(UIID!$K$2:$K1956, MATCH(CONCATENATE(B649,D649,G649,J649), UIID!$B$2:$B1956&amp;UIID!$D$2:$D1956&amp;UIID!$G$2:$G1956&amp;UIID!$H$2:$H1956, 0),), "Not Found")</f>
        <v>0722-0153</v>
      </c>
      <c r="G649" s="1106" t="s">
        <v>3861</v>
      </c>
      <c r="H649" s="1120"/>
      <c r="I649" s="1120" t="s">
        <v>5986</v>
      </c>
      <c r="J649" s="1120" t="s">
        <v>2224</v>
      </c>
      <c r="K649" s="1120">
        <v>10.304190829148199</v>
      </c>
      <c r="L649" s="1120">
        <v>123.986405307818</v>
      </c>
      <c r="M649" s="1120" t="s">
        <v>2225</v>
      </c>
      <c r="N649" s="1120"/>
      <c r="O649" s="1106" t="s">
        <v>15</v>
      </c>
      <c r="P649" s="1106" t="s">
        <v>16</v>
      </c>
      <c r="Q649" s="1106" t="s">
        <v>4262</v>
      </c>
      <c r="R649" s="1106" t="s">
        <v>3006</v>
      </c>
      <c r="S649" s="1120" t="s">
        <v>5987</v>
      </c>
      <c r="T649" s="1106" t="s">
        <v>22</v>
      </c>
      <c r="U649" s="1120" t="s">
        <v>5988</v>
      </c>
      <c r="V649" s="1120" t="s">
        <v>5989</v>
      </c>
      <c r="W649" s="1116">
        <v>44603</v>
      </c>
      <c r="X649" s="1116">
        <v>46428</v>
      </c>
      <c r="Y649" s="1106" t="s">
        <v>5990</v>
      </c>
      <c r="Z649" s="1106" t="s">
        <v>5991</v>
      </c>
      <c r="AA649" s="1189">
        <v>45615</v>
      </c>
      <c r="AB649" s="462"/>
      <c r="AC649" s="1111"/>
      <c r="AD649" s="1121"/>
    </row>
    <row r="650" spans="1:30" ht="15.75" customHeight="1">
      <c r="A650" s="1106" t="s">
        <v>10</v>
      </c>
      <c r="B650" s="1120" t="s">
        <v>11</v>
      </c>
      <c r="C650" s="1106" t="s">
        <v>176</v>
      </c>
      <c r="D650" s="1106" t="s">
        <v>3759</v>
      </c>
      <c r="E650" s="1106" t="s">
        <v>3756</v>
      </c>
      <c r="F650" s="1107" t="str">
        <f t="array" ref="F650">IFERROR(INDEX(UIID!$K$2:$K1956, MATCH(CONCATENATE(B650,D650,G650,J650), UIID!$B$2:$B1956&amp;UIID!$D$2:$D1956&amp;UIID!$G$2:$G1956&amp;UIID!$H$2:$H1956, 0),), "Not Found")</f>
        <v>0722-0153</v>
      </c>
      <c r="G650" s="1106" t="s">
        <v>3861</v>
      </c>
      <c r="H650" s="1120"/>
      <c r="I650" s="1120" t="s">
        <v>5986</v>
      </c>
      <c r="J650" s="1120" t="s">
        <v>2224</v>
      </c>
      <c r="K650" s="1120">
        <v>10.304190829148199</v>
      </c>
      <c r="L650" s="1120">
        <v>123.986405307818</v>
      </c>
      <c r="M650" s="1120" t="s">
        <v>2225</v>
      </c>
      <c r="N650" s="1120"/>
      <c r="O650" s="1106" t="s">
        <v>15</v>
      </c>
      <c r="P650" s="1106" t="s">
        <v>16</v>
      </c>
      <c r="Q650" s="1106" t="s">
        <v>4262</v>
      </c>
      <c r="R650" s="1106" t="s">
        <v>3006</v>
      </c>
      <c r="S650" s="1120" t="s">
        <v>5992</v>
      </c>
      <c r="T650" s="1106" t="s">
        <v>22</v>
      </c>
      <c r="U650" s="1120" t="s">
        <v>5988</v>
      </c>
      <c r="V650" s="1120" t="s">
        <v>5993</v>
      </c>
      <c r="W650" s="1116">
        <v>44603</v>
      </c>
      <c r="X650" s="1116">
        <v>46428</v>
      </c>
      <c r="Y650" s="1106" t="s">
        <v>5990</v>
      </c>
      <c r="Z650" s="1106" t="s">
        <v>5991</v>
      </c>
      <c r="AA650" s="1189">
        <v>45615</v>
      </c>
      <c r="AB650" s="551"/>
      <c r="AC650" s="1111"/>
      <c r="AD650" s="1121"/>
    </row>
    <row r="651" spans="1:30" ht="15.75" customHeight="1">
      <c r="A651" s="1106" t="s">
        <v>10</v>
      </c>
      <c r="B651" s="1120" t="s">
        <v>11</v>
      </c>
      <c r="C651" s="1106" t="s">
        <v>176</v>
      </c>
      <c r="D651" s="1106" t="s">
        <v>3759</v>
      </c>
      <c r="E651" s="1106" t="s">
        <v>3756</v>
      </c>
      <c r="F651" s="1107" t="str">
        <f t="array" ref="F651">IFERROR(INDEX(UIID!$K$2:$K1956, MATCH(CONCATENATE(B651,D651,G651,J651), UIID!$B$2:$B1956&amp;UIID!$D$2:$D1956&amp;UIID!$G$2:$G1956&amp;UIID!$H$2:$H1956, 0),), "Not Found")</f>
        <v>0722-0153</v>
      </c>
      <c r="G651" s="1106" t="s">
        <v>3861</v>
      </c>
      <c r="H651" s="1120"/>
      <c r="I651" s="1120" t="s">
        <v>5986</v>
      </c>
      <c r="J651" s="1120" t="s">
        <v>2224</v>
      </c>
      <c r="K651" s="1120">
        <v>10.304190829148199</v>
      </c>
      <c r="L651" s="1120">
        <v>123.986405307818</v>
      </c>
      <c r="M651" s="1120" t="s">
        <v>2225</v>
      </c>
      <c r="N651" s="1120"/>
      <c r="O651" s="1106" t="s">
        <v>15</v>
      </c>
      <c r="P651" s="1106" t="s">
        <v>16</v>
      </c>
      <c r="Q651" s="1106" t="s">
        <v>4262</v>
      </c>
      <c r="R651" s="1106" t="s">
        <v>3006</v>
      </c>
      <c r="S651" s="1120" t="s">
        <v>5994</v>
      </c>
      <c r="T651" s="1106" t="s">
        <v>22</v>
      </c>
      <c r="U651" s="1120" t="s">
        <v>5988</v>
      </c>
      <c r="V651" s="1120" t="s">
        <v>5995</v>
      </c>
      <c r="W651" s="1116">
        <v>44603</v>
      </c>
      <c r="X651" s="1116">
        <v>46428</v>
      </c>
      <c r="Y651" s="1106" t="s">
        <v>5990</v>
      </c>
      <c r="Z651" s="1106" t="s">
        <v>5991</v>
      </c>
      <c r="AA651" s="1189">
        <v>45615</v>
      </c>
      <c r="AB651" s="551"/>
      <c r="AC651" s="1111"/>
      <c r="AD651" s="1121"/>
    </row>
    <row r="652" spans="1:30" ht="15.75" customHeight="1">
      <c r="A652" s="1106" t="s">
        <v>10</v>
      </c>
      <c r="B652" s="1120" t="s">
        <v>11</v>
      </c>
      <c r="C652" s="1106" t="s">
        <v>176</v>
      </c>
      <c r="D652" s="1106" t="s">
        <v>3759</v>
      </c>
      <c r="E652" s="1106" t="s">
        <v>3756</v>
      </c>
      <c r="F652" s="1107" t="str">
        <f t="array" ref="F652">IFERROR(INDEX(UIID!$K$2:$K1956, MATCH(CONCATENATE(B652,D652,G652,J652), UIID!$B$2:$B1956&amp;UIID!$D$2:$D1956&amp;UIID!$G$2:$G1956&amp;UIID!$H$2:$H1956, 0),), "Not Found")</f>
        <v>0722-0153</v>
      </c>
      <c r="G652" s="1106" t="s">
        <v>3861</v>
      </c>
      <c r="H652" s="1120"/>
      <c r="I652" s="1120" t="s">
        <v>5986</v>
      </c>
      <c r="J652" s="1120" t="s">
        <v>2224</v>
      </c>
      <c r="K652" s="1120">
        <v>10.304190829148199</v>
      </c>
      <c r="L652" s="1120">
        <v>123.986405307818</v>
      </c>
      <c r="M652" s="1120" t="s">
        <v>2225</v>
      </c>
      <c r="N652" s="1120"/>
      <c r="O652" s="1106" t="s">
        <v>15</v>
      </c>
      <c r="P652" s="1106" t="s">
        <v>16</v>
      </c>
      <c r="Q652" s="1106" t="s">
        <v>4262</v>
      </c>
      <c r="R652" s="1106" t="s">
        <v>3006</v>
      </c>
      <c r="S652" s="1120" t="s">
        <v>5996</v>
      </c>
      <c r="T652" s="1106" t="s">
        <v>22</v>
      </c>
      <c r="U652" s="1120" t="s">
        <v>5988</v>
      </c>
      <c r="V652" s="1120" t="s">
        <v>5997</v>
      </c>
      <c r="W652" s="1116">
        <v>44603</v>
      </c>
      <c r="X652" s="1116">
        <v>46428</v>
      </c>
      <c r="Y652" s="1106" t="s">
        <v>5990</v>
      </c>
      <c r="Z652" s="1106" t="s">
        <v>5991</v>
      </c>
      <c r="AA652" s="1189">
        <v>45615</v>
      </c>
      <c r="AB652" s="551"/>
      <c r="AC652" s="1111"/>
      <c r="AD652" s="1121"/>
    </row>
    <row r="653" spans="1:30" ht="15.75" customHeight="1">
      <c r="A653" s="1106" t="s">
        <v>10</v>
      </c>
      <c r="B653" s="1120" t="s">
        <v>11</v>
      </c>
      <c r="C653" s="1120" t="s">
        <v>50</v>
      </c>
      <c r="D653" s="1106" t="s">
        <v>656</v>
      </c>
      <c r="E653" s="1106" t="s">
        <v>28</v>
      </c>
      <c r="F653" s="1107" t="str">
        <f t="array" ref="F653">IFERROR(INDEX(UIID!$K$2:$K1956, MATCH(CONCATENATE(B653,D653,G653,J653), UIID!$B$2:$B1956&amp;UIID!$D$2:$D1956&amp;UIID!$G$2:$G1956&amp;UIID!$H$2:$H1956, 0),), "Not Found")</f>
        <v>0722-0098</v>
      </c>
      <c r="G653" s="1120" t="s">
        <v>3809</v>
      </c>
      <c r="H653" s="1120"/>
      <c r="I653" s="1120" t="s">
        <v>5998</v>
      </c>
      <c r="J653" s="1120" t="s">
        <v>2235</v>
      </c>
      <c r="K653" s="1120">
        <v>10.3879723024755</v>
      </c>
      <c r="L653" s="1120">
        <v>124.00867825199801</v>
      </c>
      <c r="M653" s="1120" t="s">
        <v>2236</v>
      </c>
      <c r="N653" s="1120"/>
      <c r="O653" s="1106" t="s">
        <v>15</v>
      </c>
      <c r="P653" s="1106" t="s">
        <v>16</v>
      </c>
      <c r="Q653" s="1106" t="s">
        <v>35</v>
      </c>
      <c r="R653" s="1120" t="s">
        <v>84</v>
      </c>
      <c r="S653" s="1120" t="s">
        <v>93</v>
      </c>
      <c r="T653" s="1106" t="s">
        <v>4213</v>
      </c>
      <c r="U653" s="1120" t="s">
        <v>2237</v>
      </c>
      <c r="V653" s="1120" t="s">
        <v>5999</v>
      </c>
      <c r="W653" s="1116">
        <v>45435</v>
      </c>
      <c r="X653" s="1116">
        <v>47262</v>
      </c>
      <c r="Y653" s="1120" t="s">
        <v>6000</v>
      </c>
      <c r="Z653" s="1120" t="s">
        <v>6001</v>
      </c>
      <c r="AA653" s="1169">
        <v>45055</v>
      </c>
      <c r="AB653" s="462"/>
      <c r="AC653" s="1111"/>
      <c r="AD653" s="1121"/>
    </row>
    <row r="654" spans="1:30" ht="15.75" customHeight="1">
      <c r="A654" s="1106" t="s">
        <v>10</v>
      </c>
      <c r="B654" s="1120" t="s">
        <v>11</v>
      </c>
      <c r="C654" s="1120" t="s">
        <v>50</v>
      </c>
      <c r="D654" s="1106" t="s">
        <v>656</v>
      </c>
      <c r="E654" s="1106" t="s">
        <v>28</v>
      </c>
      <c r="F654" s="1107" t="str">
        <f t="array" ref="F654">IFERROR(INDEX(UIID!$K$2:$K1956, MATCH(CONCATENATE(B654,D654,G654,J654), UIID!$B$2:$B1956&amp;UIID!$D$2:$D1956&amp;UIID!$G$2:$G1956&amp;UIID!$H$2:$H1956, 0),), "Not Found")</f>
        <v>0722-0098</v>
      </c>
      <c r="G654" s="1120" t="s">
        <v>3809</v>
      </c>
      <c r="H654" s="1120"/>
      <c r="I654" s="1120" t="s">
        <v>5998</v>
      </c>
      <c r="J654" s="1120" t="s">
        <v>2235</v>
      </c>
      <c r="K654" s="1120">
        <v>10.3879723024755</v>
      </c>
      <c r="L654" s="1120">
        <v>124.00867825199801</v>
      </c>
      <c r="M654" s="1120" t="s">
        <v>2236</v>
      </c>
      <c r="N654" s="1120"/>
      <c r="O654" s="1106" t="s">
        <v>15</v>
      </c>
      <c r="P654" s="1106" t="s">
        <v>16</v>
      </c>
      <c r="Q654" s="1106" t="s">
        <v>35</v>
      </c>
      <c r="R654" s="1120" t="s">
        <v>84</v>
      </c>
      <c r="S654" s="1120" t="s">
        <v>85</v>
      </c>
      <c r="T654" s="1106" t="s">
        <v>4164</v>
      </c>
      <c r="U654" s="1120" t="s">
        <v>2237</v>
      </c>
      <c r="V654" s="1120" t="s">
        <v>6002</v>
      </c>
      <c r="W654" s="1116">
        <v>45435</v>
      </c>
      <c r="X654" s="1116">
        <v>47262</v>
      </c>
      <c r="Y654" s="1120" t="s">
        <v>6000</v>
      </c>
      <c r="Z654" s="1120" t="s">
        <v>6001</v>
      </c>
      <c r="AA654" s="1169">
        <v>45055</v>
      </c>
      <c r="AB654" s="551"/>
      <c r="AC654" s="1111"/>
      <c r="AD654" s="1121"/>
    </row>
    <row r="655" spans="1:30" ht="15.75" customHeight="1">
      <c r="A655" s="1106" t="s">
        <v>10</v>
      </c>
      <c r="B655" s="1120" t="s">
        <v>11</v>
      </c>
      <c r="C655" s="1120" t="s">
        <v>50</v>
      </c>
      <c r="D655" s="1106" t="s">
        <v>13</v>
      </c>
      <c r="E655" s="1106" t="s">
        <v>3756</v>
      </c>
      <c r="F655" s="1107" t="str">
        <f t="array" ref="F655">IFERROR(INDEX(UIID!$K$2:$K1956, MATCH(CONCATENATE(B655,D655,G655,J655), UIID!$B$2:$B1956&amp;UIID!$D$2:$D1956&amp;UIID!$G$2:$G1956&amp;UIID!$H$2:$H1956, 0),), "Not Found")</f>
        <v>0722-0133</v>
      </c>
      <c r="G655" s="1184" t="s">
        <v>3842</v>
      </c>
      <c r="H655" s="1120" t="s">
        <v>6003</v>
      </c>
      <c r="I655" s="1120" t="s">
        <v>6004</v>
      </c>
      <c r="J655" s="1184" t="s">
        <v>2238</v>
      </c>
      <c r="K655" s="1120">
        <v>10.299645658470499</v>
      </c>
      <c r="L655" s="1120">
        <v>123.869651818634</v>
      </c>
      <c r="M655" s="1120" t="s">
        <v>2239</v>
      </c>
      <c r="N655" s="1120"/>
      <c r="O655" s="1106" t="s">
        <v>15</v>
      </c>
      <c r="P655" s="1106" t="s">
        <v>16</v>
      </c>
      <c r="Q655" s="1106" t="s">
        <v>4262</v>
      </c>
      <c r="R655" s="1106" t="s">
        <v>3006</v>
      </c>
      <c r="S655" s="1120" t="s">
        <v>1804</v>
      </c>
      <c r="T655" s="1106" t="s">
        <v>22</v>
      </c>
      <c r="U655" s="1120" t="s">
        <v>235</v>
      </c>
      <c r="V655" s="1120" t="s">
        <v>2240</v>
      </c>
      <c r="W655" s="1116">
        <v>44698</v>
      </c>
      <c r="X655" s="1116">
        <v>46523</v>
      </c>
      <c r="Y655" s="1120" t="s">
        <v>6005</v>
      </c>
      <c r="Z655" s="1120" t="s">
        <v>6006</v>
      </c>
      <c r="AA655" s="1169">
        <v>46504</v>
      </c>
      <c r="AB655" s="462"/>
      <c r="AC655" s="1111"/>
      <c r="AD655" s="1121"/>
    </row>
    <row r="656" spans="1:30" ht="15.75" customHeight="1">
      <c r="A656" s="1106" t="s">
        <v>10</v>
      </c>
      <c r="B656" s="1120" t="s">
        <v>11</v>
      </c>
      <c r="C656" s="1120" t="s">
        <v>28</v>
      </c>
      <c r="D656" s="1106" t="s">
        <v>13</v>
      </c>
      <c r="E656" s="1106" t="s">
        <v>3756</v>
      </c>
      <c r="F656" s="1107" t="str">
        <f t="array" ref="F656">IFERROR(INDEX(UIID!$K$2:$K1956, MATCH(CONCATENATE(B656,D656,G656,J656), UIID!$B$2:$B1956&amp;UIID!$D$2:$D1956&amp;UIID!$G$2:$G1956&amp;UIID!$H$2:$H1956, 0),), "Not Found")</f>
        <v>0722-0099</v>
      </c>
      <c r="G656" s="1120" t="s">
        <v>3810</v>
      </c>
      <c r="H656" s="1120"/>
      <c r="I656" s="1120" t="s">
        <v>6007</v>
      </c>
      <c r="J656" s="1120" t="s">
        <v>2269</v>
      </c>
      <c r="K656" s="1120">
        <v>10.300892578359999</v>
      </c>
      <c r="L656" s="1120">
        <v>123.90656101042001</v>
      </c>
      <c r="M656" s="1120" t="s">
        <v>2270</v>
      </c>
      <c r="N656" s="1120"/>
      <c r="O656" s="1106" t="s">
        <v>15</v>
      </c>
      <c r="P656" s="1106" t="s">
        <v>16</v>
      </c>
      <c r="Q656" s="1120" t="s">
        <v>35</v>
      </c>
      <c r="R656" s="1120" t="s">
        <v>922</v>
      </c>
      <c r="S656" s="1120" t="s">
        <v>925</v>
      </c>
      <c r="T656" s="1106" t="s">
        <v>4213</v>
      </c>
      <c r="U656" s="1120" t="s">
        <v>695</v>
      </c>
      <c r="V656" s="1120" t="s">
        <v>6008</v>
      </c>
      <c r="W656" s="1116">
        <v>45316</v>
      </c>
      <c r="X656" s="1116">
        <v>47144</v>
      </c>
      <c r="Y656" s="1120" t="s">
        <v>6009</v>
      </c>
      <c r="Z656" s="1120" t="s">
        <v>6010</v>
      </c>
      <c r="AA656" s="1169">
        <v>45902</v>
      </c>
      <c r="AB656" s="462"/>
      <c r="AC656" s="1111"/>
      <c r="AD656" s="1121"/>
    </row>
    <row r="657" spans="1:30" ht="15.75" customHeight="1">
      <c r="A657" s="1106" t="s">
        <v>10</v>
      </c>
      <c r="B657" s="1120" t="s">
        <v>11</v>
      </c>
      <c r="C657" s="1120" t="s">
        <v>146</v>
      </c>
      <c r="D657" s="1106" t="s">
        <v>668</v>
      </c>
      <c r="E657" s="1106" t="s">
        <v>30</v>
      </c>
      <c r="F657" s="1107" t="str">
        <f t="array" ref="F657">IFERROR(INDEX(UIID!$K$2:$K1956, MATCH(CONCATENATE(B657,D657,G657,J657), UIID!$B$2:$B1956&amp;UIID!$D$2:$D1956&amp;UIID!$G$2:$G1956&amp;UIID!$H$2:$H1956, 0),), "Not Found")</f>
        <v>0722-0102</v>
      </c>
      <c r="G657" s="1120" t="s">
        <v>3812</v>
      </c>
      <c r="H657" s="1120"/>
      <c r="I657" s="1120" t="s">
        <v>6011</v>
      </c>
      <c r="J657" s="1120" t="s">
        <v>3813</v>
      </c>
      <c r="K657" s="1157">
        <v>10.529505</v>
      </c>
      <c r="L657" s="1157">
        <v>123.981268</v>
      </c>
      <c r="M657" s="1120" t="s">
        <v>6012</v>
      </c>
      <c r="N657" s="1120"/>
      <c r="O657" s="1106" t="s">
        <v>15</v>
      </c>
      <c r="P657" s="1106" t="s">
        <v>16</v>
      </c>
      <c r="Q657" s="1120" t="s">
        <v>35</v>
      </c>
      <c r="R657" s="1106" t="s">
        <v>32</v>
      </c>
      <c r="S657" s="1120" t="s">
        <v>33</v>
      </c>
      <c r="T657" s="1106" t="s">
        <v>4164</v>
      </c>
      <c r="U657" s="1120" t="s">
        <v>6013</v>
      </c>
      <c r="V657" s="1120" t="s">
        <v>6014</v>
      </c>
      <c r="W657" s="1116">
        <v>45440</v>
      </c>
      <c r="X657" s="1116">
        <v>47267</v>
      </c>
      <c r="Y657" s="1120" t="s">
        <v>5228</v>
      </c>
      <c r="Z657" s="1120" t="s">
        <v>6015</v>
      </c>
      <c r="AA657" s="1169">
        <v>45525</v>
      </c>
      <c r="AB657" s="462"/>
      <c r="AC657" s="1111"/>
      <c r="AD657" s="1121"/>
    </row>
    <row r="658" spans="1:30" ht="15.75" customHeight="1">
      <c r="A658" s="1106" t="s">
        <v>10</v>
      </c>
      <c r="B658" s="1120" t="s">
        <v>11</v>
      </c>
      <c r="C658" s="1120" t="s">
        <v>146</v>
      </c>
      <c r="D658" s="1106" t="s">
        <v>668</v>
      </c>
      <c r="E658" s="1106" t="s">
        <v>30</v>
      </c>
      <c r="F658" s="1107" t="str">
        <f t="array" ref="F658">IFERROR(INDEX(UIID!$K$2:$K1956, MATCH(CONCATENATE(B658,D658,G658,J658), UIID!$B$2:$B1956&amp;UIID!$D$2:$D1956&amp;UIID!$G$2:$G1956&amp;UIID!$H$2:$H1956, 0),), "Not Found")</f>
        <v>0722-0102</v>
      </c>
      <c r="G658" s="1120" t="s">
        <v>3812</v>
      </c>
      <c r="H658" s="1120"/>
      <c r="I658" s="1120" t="s">
        <v>6011</v>
      </c>
      <c r="J658" s="1120" t="s">
        <v>3813</v>
      </c>
      <c r="K658" s="1157">
        <v>10.529505</v>
      </c>
      <c r="L658" s="1157">
        <v>123.981268</v>
      </c>
      <c r="M658" s="1120" t="s">
        <v>6012</v>
      </c>
      <c r="N658" s="1120"/>
      <c r="O658" s="1106" t="s">
        <v>15</v>
      </c>
      <c r="P658" s="1106" t="s">
        <v>16</v>
      </c>
      <c r="Q658" s="1120" t="s">
        <v>35</v>
      </c>
      <c r="R658" s="1106" t="s">
        <v>32</v>
      </c>
      <c r="S658" s="1120" t="s">
        <v>39</v>
      </c>
      <c r="T658" s="1106" t="s">
        <v>4164</v>
      </c>
      <c r="U658" s="1120" t="s">
        <v>953</v>
      </c>
      <c r="V658" s="1120" t="s">
        <v>6017</v>
      </c>
      <c r="W658" s="1116">
        <v>45440</v>
      </c>
      <c r="X658" s="1116">
        <v>47267</v>
      </c>
      <c r="Y658" s="1120" t="s">
        <v>6018</v>
      </c>
      <c r="Z658" s="1120" t="s">
        <v>6019</v>
      </c>
      <c r="AA658" s="1169">
        <v>46337</v>
      </c>
      <c r="AB658" s="551"/>
      <c r="AC658" s="1111"/>
      <c r="AD658" s="1121"/>
    </row>
    <row r="659" spans="1:30" ht="15.75" customHeight="1">
      <c r="A659" s="1106" t="s">
        <v>10</v>
      </c>
      <c r="B659" s="1120" t="s">
        <v>11</v>
      </c>
      <c r="C659" s="1120" t="s">
        <v>28</v>
      </c>
      <c r="D659" s="1106" t="s">
        <v>977</v>
      </c>
      <c r="E659" s="1106" t="s">
        <v>28</v>
      </c>
      <c r="F659" s="1107" t="str">
        <f t="array" ref="F659">IFERROR(INDEX(UIID!$K$2:$K1956, MATCH(CONCATENATE(B659,D659,G659,J659), UIID!$B$2:$B1956&amp;UIID!$D$2:$D1956&amp;UIID!$G$2:$G1956&amp;UIID!$H$2:$H1956, 0),), "Not Found")</f>
        <v>0722-0110</v>
      </c>
      <c r="G659" s="1120" t="s">
        <v>3822</v>
      </c>
      <c r="H659" s="1120"/>
      <c r="I659" s="1120" t="s">
        <v>6020</v>
      </c>
      <c r="J659" s="1120" t="s">
        <v>3826</v>
      </c>
      <c r="K659" s="1120">
        <v>10.2527343367237</v>
      </c>
      <c r="L659" s="1120">
        <v>123.80748066082</v>
      </c>
      <c r="M659" s="1120" t="s">
        <v>6021</v>
      </c>
      <c r="N659" s="1120"/>
      <c r="O659" s="1106" t="s">
        <v>15</v>
      </c>
      <c r="P659" s="1106" t="s">
        <v>16</v>
      </c>
      <c r="Q659" s="1120" t="s">
        <v>35</v>
      </c>
      <c r="R659" s="1106" t="s">
        <v>117</v>
      </c>
      <c r="S659" s="1120" t="s">
        <v>200</v>
      </c>
      <c r="T659" s="1106" t="s">
        <v>4164</v>
      </c>
      <c r="U659" s="1120" t="s">
        <v>572</v>
      </c>
      <c r="V659" s="1120" t="s">
        <v>6022</v>
      </c>
      <c r="W659" s="1116">
        <v>45301</v>
      </c>
      <c r="X659" s="1116">
        <v>47129</v>
      </c>
      <c r="Y659" s="1120" t="s">
        <v>6023</v>
      </c>
      <c r="Z659" s="1120" t="s">
        <v>6024</v>
      </c>
      <c r="AA659" s="1169">
        <v>46369</v>
      </c>
      <c r="AB659" s="462"/>
      <c r="AC659" s="1111"/>
      <c r="AD659" s="1121"/>
    </row>
    <row r="660" spans="1:30" ht="15.75" customHeight="1">
      <c r="A660" s="1106" t="s">
        <v>10</v>
      </c>
      <c r="B660" s="1120" t="s">
        <v>11</v>
      </c>
      <c r="C660" s="1120" t="s">
        <v>28</v>
      </c>
      <c r="D660" s="1106" t="s">
        <v>458</v>
      </c>
      <c r="E660" s="1106" t="s">
        <v>30</v>
      </c>
      <c r="F660" s="1107" t="str">
        <f t="array" ref="F660">IFERROR(INDEX(UIID!$K$2:$K1956, MATCH(CONCATENATE(B660,D660,G660,J660), UIID!$B$2:$B1956&amp;UIID!$D$2:$D1956&amp;UIID!$G$2:$G1956&amp;UIID!$H$2:$H1956, 0),), "Not Found")</f>
        <v>0722-0100</v>
      </c>
      <c r="G660" s="1120" t="s">
        <v>3811</v>
      </c>
      <c r="H660" s="1120"/>
      <c r="I660" s="1120" t="s">
        <v>5644</v>
      </c>
      <c r="J660" s="1120" t="s">
        <v>2248</v>
      </c>
      <c r="K660" s="1120">
        <v>10.2674777882937</v>
      </c>
      <c r="L660" s="1120">
        <v>123.832472713366</v>
      </c>
      <c r="M660" s="1120" t="s">
        <v>6025</v>
      </c>
      <c r="N660" s="313" t="s">
        <v>6026</v>
      </c>
      <c r="O660" s="1106" t="s">
        <v>113</v>
      </c>
      <c r="P660" s="1106" t="s">
        <v>132</v>
      </c>
      <c r="Q660" s="1120" t="s">
        <v>35</v>
      </c>
      <c r="R660" s="1106" t="s">
        <v>2230</v>
      </c>
      <c r="S660" s="1120" t="s">
        <v>161</v>
      </c>
      <c r="T660" s="1106" t="s">
        <v>4157</v>
      </c>
      <c r="U660" s="1120" t="s">
        <v>6027</v>
      </c>
      <c r="V660" s="1120" t="s">
        <v>6028</v>
      </c>
      <c r="W660" s="1116">
        <v>45315</v>
      </c>
      <c r="X660" s="1116">
        <v>47143</v>
      </c>
      <c r="Y660" s="1120" t="s">
        <v>6029</v>
      </c>
      <c r="Z660" s="1120" t="s">
        <v>6030</v>
      </c>
      <c r="AA660" s="1169">
        <v>46552</v>
      </c>
      <c r="AB660" s="571">
        <v>45432</v>
      </c>
      <c r="AC660" s="1111" t="s">
        <v>4163</v>
      </c>
      <c r="AD660" s="1121"/>
    </row>
    <row r="661" spans="1:30" ht="15.75" customHeight="1">
      <c r="A661" s="1106" t="s">
        <v>10</v>
      </c>
      <c r="B661" s="1120" t="s">
        <v>11</v>
      </c>
      <c r="C661" s="1120" t="s">
        <v>28</v>
      </c>
      <c r="D661" s="1106" t="s">
        <v>458</v>
      </c>
      <c r="E661" s="1106" t="s">
        <v>30</v>
      </c>
      <c r="F661" s="1107" t="str">
        <f t="array" ref="F661">IFERROR(INDEX(UIID!$K$2:$K1956, MATCH(CONCATENATE(B661,D661,G661,J661), UIID!$B$2:$B1956&amp;UIID!$D$2:$D1956&amp;UIID!$G$2:$G1956&amp;UIID!$H$2:$H1956, 0),), "Not Found")</f>
        <v>0722-0100</v>
      </c>
      <c r="G661" s="1120" t="s">
        <v>3811</v>
      </c>
      <c r="H661" s="1120"/>
      <c r="I661" s="1120" t="s">
        <v>5644</v>
      </c>
      <c r="J661" s="1120" t="s">
        <v>2248</v>
      </c>
      <c r="K661" s="1120">
        <v>10.2674777882937</v>
      </c>
      <c r="L661" s="1120">
        <v>123.832472713366</v>
      </c>
      <c r="M661" s="1120" t="s">
        <v>6025</v>
      </c>
      <c r="N661" s="313" t="s">
        <v>6026</v>
      </c>
      <c r="O661" s="1106" t="s">
        <v>113</v>
      </c>
      <c r="P661" s="1106" t="s">
        <v>132</v>
      </c>
      <c r="Q661" s="1120" t="s">
        <v>35</v>
      </c>
      <c r="R661" s="1106" t="s">
        <v>32</v>
      </c>
      <c r="S661" s="1120" t="s">
        <v>33</v>
      </c>
      <c r="T661" s="1106" t="s">
        <v>4164</v>
      </c>
      <c r="U661" s="1120" t="s">
        <v>91</v>
      </c>
      <c r="V661" s="1120" t="s">
        <v>6031</v>
      </c>
      <c r="W661" s="1116">
        <v>45315</v>
      </c>
      <c r="X661" s="1116">
        <v>47143</v>
      </c>
      <c r="Y661" s="1120" t="s">
        <v>5369</v>
      </c>
      <c r="Z661" s="1120" t="s">
        <v>6032</v>
      </c>
      <c r="AA661" s="1169">
        <v>45672</v>
      </c>
      <c r="AB661" s="571">
        <v>45432</v>
      </c>
      <c r="AC661" s="1111" t="s">
        <v>4163</v>
      </c>
      <c r="AD661" s="1121"/>
    </row>
    <row r="662" spans="1:30" ht="15.75" customHeight="1">
      <c r="A662" s="1106" t="s">
        <v>10</v>
      </c>
      <c r="B662" s="1120" t="s">
        <v>11</v>
      </c>
      <c r="C662" s="1120" t="s">
        <v>28</v>
      </c>
      <c r="D662" s="1106" t="s">
        <v>458</v>
      </c>
      <c r="E662" s="1106" t="s">
        <v>30</v>
      </c>
      <c r="F662" s="1107" t="str">
        <f t="array" ref="F662">IFERROR(INDEX(UIID!$K$2:$K1956, MATCH(CONCATENATE(B662,D662,G662,J662), UIID!$B$2:$B1956&amp;UIID!$D$2:$D1956&amp;UIID!$G$2:$G1956&amp;UIID!$H$2:$H1956, 0),), "Not Found")</f>
        <v>0722-0100</v>
      </c>
      <c r="G662" s="1120" t="s">
        <v>3811</v>
      </c>
      <c r="H662" s="1120"/>
      <c r="I662" s="1120" t="s">
        <v>5644</v>
      </c>
      <c r="J662" s="1120" t="s">
        <v>2248</v>
      </c>
      <c r="K662" s="1120">
        <v>10.2674777882937</v>
      </c>
      <c r="L662" s="1120">
        <v>123.832472713366</v>
      </c>
      <c r="M662" s="1120" t="s">
        <v>6025</v>
      </c>
      <c r="N662" s="313" t="s">
        <v>6026</v>
      </c>
      <c r="O662" s="1106" t="s">
        <v>113</v>
      </c>
      <c r="P662" s="1106" t="s">
        <v>132</v>
      </c>
      <c r="Q662" s="1120" t="s">
        <v>35</v>
      </c>
      <c r="R662" s="1106" t="s">
        <v>104</v>
      </c>
      <c r="S662" s="1120" t="s">
        <v>105</v>
      </c>
      <c r="T662" s="1106" t="s">
        <v>4164</v>
      </c>
      <c r="U662" s="1120" t="s">
        <v>6033</v>
      </c>
      <c r="V662" s="1120" t="s">
        <v>6034</v>
      </c>
      <c r="W662" s="1116">
        <v>45315</v>
      </c>
      <c r="X662" s="1116">
        <v>47143</v>
      </c>
      <c r="Y662" s="1120" t="s">
        <v>6035</v>
      </c>
      <c r="Z662" s="1120" t="s">
        <v>6036</v>
      </c>
      <c r="AA662" s="1169">
        <v>45573</v>
      </c>
      <c r="AB662" s="571">
        <v>45432</v>
      </c>
      <c r="AC662" s="1111" t="s">
        <v>4163</v>
      </c>
      <c r="AD662" s="1121"/>
    </row>
    <row r="663" spans="1:30" ht="15.75" customHeight="1">
      <c r="A663" s="1106" t="s">
        <v>10</v>
      </c>
      <c r="B663" s="1120" t="s">
        <v>11</v>
      </c>
      <c r="C663" s="1106" t="s">
        <v>28</v>
      </c>
      <c r="D663" s="1106" t="s">
        <v>13</v>
      </c>
      <c r="E663" s="1106" t="s">
        <v>3756</v>
      </c>
      <c r="F663" s="1107" t="str">
        <f t="array" ref="F663">IFERROR(INDEX(UIID!$K$2:$K1956, MATCH(CONCATENATE(B663,D663,G663,J663), UIID!$B$2:$B1956&amp;UIID!$D$2:$D1956&amp;UIID!$G$2:$G1956&amp;UIID!$H$2:$H1956, 0),), "Not Found")</f>
        <v>0722-0090</v>
      </c>
      <c r="G663" s="1120" t="s">
        <v>2135</v>
      </c>
      <c r="H663" s="1120"/>
      <c r="I663" s="1120" t="s">
        <v>5942</v>
      </c>
      <c r="J663" s="1120" t="s">
        <v>2136</v>
      </c>
      <c r="K663" s="1120">
        <v>10.3842326238381</v>
      </c>
      <c r="L663" s="1120">
        <v>123.921256851998</v>
      </c>
      <c r="M663" s="1120" t="s">
        <v>2137</v>
      </c>
      <c r="N663" s="1120" t="s">
        <v>6037</v>
      </c>
      <c r="O663" s="1106" t="s">
        <v>15</v>
      </c>
      <c r="P663" s="1106" t="s">
        <v>16</v>
      </c>
      <c r="Q663" s="1120" t="s">
        <v>35</v>
      </c>
      <c r="R663" s="1106" t="s">
        <v>104</v>
      </c>
      <c r="S663" s="1120" t="s">
        <v>105</v>
      </c>
      <c r="T663" s="1106" t="s">
        <v>4164</v>
      </c>
      <c r="U663" s="1120" t="s">
        <v>2193</v>
      </c>
      <c r="V663" s="1120" t="s">
        <v>6038</v>
      </c>
      <c r="W663" s="1116">
        <v>44847</v>
      </c>
      <c r="X663" s="1116">
        <v>46672</v>
      </c>
      <c r="Y663" s="1120" t="s">
        <v>5946</v>
      </c>
      <c r="Z663" s="1120" t="s">
        <v>6039</v>
      </c>
      <c r="AA663" s="1169">
        <v>45694</v>
      </c>
      <c r="AB663" s="571">
        <v>45462</v>
      </c>
      <c r="AC663" s="1111" t="s">
        <v>4163</v>
      </c>
      <c r="AD663" s="1121"/>
    </row>
    <row r="664" spans="1:30" ht="15.75" customHeight="1">
      <c r="A664" s="1106" t="s">
        <v>10</v>
      </c>
      <c r="B664" s="1120" t="s">
        <v>11</v>
      </c>
      <c r="C664" s="1106" t="s">
        <v>176</v>
      </c>
      <c r="D664" s="1106" t="s">
        <v>3759</v>
      </c>
      <c r="E664" s="1106" t="s">
        <v>3756</v>
      </c>
      <c r="F664" s="1107" t="str">
        <f t="array" ref="F664">IFERROR(INDEX(UIID!$K$2:$K1956, MATCH(CONCATENATE(B664,D664,G664,J664), UIID!$B$2:$B1956&amp;UIID!$D$2:$D1956&amp;UIID!$G$2:$G1956&amp;UIID!$H$2:$H1956, 0),), "Not Found")</f>
        <v>0722-0136</v>
      </c>
      <c r="G664" s="1120" t="s">
        <v>3847</v>
      </c>
      <c r="H664" s="1120"/>
      <c r="I664" s="1120" t="s">
        <v>6040</v>
      </c>
      <c r="J664" s="1120" t="s">
        <v>3848</v>
      </c>
      <c r="K664" s="1120">
        <v>10.284688136687301</v>
      </c>
      <c r="L664" s="1120">
        <v>123.997209294325</v>
      </c>
      <c r="M664" s="1120" t="s">
        <v>2253</v>
      </c>
      <c r="N664" s="1120" t="s">
        <v>6041</v>
      </c>
      <c r="O664" s="1106" t="s">
        <v>15</v>
      </c>
      <c r="P664" s="1106" t="s">
        <v>16</v>
      </c>
      <c r="Q664" s="1106" t="s">
        <v>4262</v>
      </c>
      <c r="R664" s="1106" t="s">
        <v>3006</v>
      </c>
      <c r="S664" s="1120" t="s">
        <v>651</v>
      </c>
      <c r="T664" s="1106" t="s">
        <v>22</v>
      </c>
      <c r="U664" s="1120" t="s">
        <v>1417</v>
      </c>
      <c r="V664" s="1120" t="s">
        <v>6042</v>
      </c>
      <c r="W664" s="1116">
        <v>44846</v>
      </c>
      <c r="X664" s="1116">
        <v>46671</v>
      </c>
      <c r="Y664" s="1120" t="s">
        <v>6043</v>
      </c>
      <c r="Z664" s="1120" t="s">
        <v>22</v>
      </c>
      <c r="AA664" s="1120" t="s">
        <v>22</v>
      </c>
      <c r="AB664" s="571">
        <v>45478</v>
      </c>
      <c r="AC664" s="1111" t="s">
        <v>4163</v>
      </c>
      <c r="AD664" s="1121"/>
    </row>
    <row r="665" spans="1:30" ht="15.75" customHeight="1">
      <c r="A665" s="1106" t="s">
        <v>10</v>
      </c>
      <c r="B665" s="1120" t="s">
        <v>11</v>
      </c>
      <c r="C665" s="1106" t="s">
        <v>176</v>
      </c>
      <c r="D665" s="1106" t="s">
        <v>3759</v>
      </c>
      <c r="E665" s="1106" t="s">
        <v>3756</v>
      </c>
      <c r="F665" s="1107" t="str">
        <f t="array" ref="F665">IFERROR(INDEX(UIID!$K$2:$K1956, MATCH(CONCATENATE(B665,D665,G665,J665), UIID!$B$2:$B1956&amp;UIID!$D$2:$D1956&amp;UIID!$G$2:$G1956&amp;UIID!$H$2:$H1956, 0),), "Not Found")</f>
        <v>0722-0136</v>
      </c>
      <c r="G665" s="1120" t="s">
        <v>3847</v>
      </c>
      <c r="H665" s="1120"/>
      <c r="I665" s="1120" t="s">
        <v>6040</v>
      </c>
      <c r="J665" s="1120" t="s">
        <v>3848</v>
      </c>
      <c r="K665" s="1120">
        <v>10.284688136687301</v>
      </c>
      <c r="L665" s="1120">
        <v>123.997209294325</v>
      </c>
      <c r="M665" s="1120" t="s">
        <v>2253</v>
      </c>
      <c r="N665" s="1120" t="s">
        <v>6041</v>
      </c>
      <c r="O665" s="1106" t="s">
        <v>15</v>
      </c>
      <c r="P665" s="1106" t="s">
        <v>16</v>
      </c>
      <c r="Q665" s="1106" t="s">
        <v>4262</v>
      </c>
      <c r="R665" s="1106" t="s">
        <v>3006</v>
      </c>
      <c r="S665" s="1120" t="s">
        <v>653</v>
      </c>
      <c r="T665" s="1106" t="s">
        <v>22</v>
      </c>
      <c r="U665" s="1120" t="s">
        <v>232</v>
      </c>
      <c r="V665" s="1120" t="s">
        <v>6044</v>
      </c>
      <c r="W665" s="1116">
        <v>44846</v>
      </c>
      <c r="X665" s="1116">
        <v>46671</v>
      </c>
      <c r="Y665" s="1120" t="s">
        <v>6043</v>
      </c>
      <c r="Z665" s="1120" t="s">
        <v>22</v>
      </c>
      <c r="AA665" s="1120" t="s">
        <v>22</v>
      </c>
      <c r="AB665" s="571">
        <v>45478</v>
      </c>
      <c r="AC665" s="1111" t="s">
        <v>4163</v>
      </c>
      <c r="AD665" s="1121"/>
    </row>
    <row r="666" spans="1:30" ht="15.75" customHeight="1">
      <c r="A666" s="1106" t="s">
        <v>10</v>
      </c>
      <c r="B666" s="1120" t="s">
        <v>11</v>
      </c>
      <c r="C666" s="1106" t="s">
        <v>176</v>
      </c>
      <c r="D666" s="1106" t="s">
        <v>3759</v>
      </c>
      <c r="E666" s="1106" t="s">
        <v>3756</v>
      </c>
      <c r="F666" s="1107" t="str">
        <f t="array" ref="F666">IFERROR(INDEX(UIID!$K$2:$K1956, MATCH(CONCATENATE(B666,D666,G666,J666), UIID!$B$2:$B1956&amp;UIID!$D$2:$D1956&amp;UIID!$G$2:$G1956&amp;UIID!$H$2:$H1956, 0),), "Not Found")</f>
        <v>0722-0136</v>
      </c>
      <c r="G666" s="1120" t="s">
        <v>3847</v>
      </c>
      <c r="H666" s="1120"/>
      <c r="I666" s="1120" t="s">
        <v>6040</v>
      </c>
      <c r="J666" s="1120" t="s">
        <v>3848</v>
      </c>
      <c r="K666" s="1120">
        <v>10.284688136687301</v>
      </c>
      <c r="L666" s="1120">
        <v>123.997209294325</v>
      </c>
      <c r="M666" s="1120" t="s">
        <v>2253</v>
      </c>
      <c r="N666" s="1120" t="s">
        <v>6041</v>
      </c>
      <c r="O666" s="1106" t="s">
        <v>15</v>
      </c>
      <c r="P666" s="1106" t="s">
        <v>16</v>
      </c>
      <c r="Q666" s="1106" t="s">
        <v>4262</v>
      </c>
      <c r="R666" s="1106" t="s">
        <v>3006</v>
      </c>
      <c r="S666" s="1120" t="s">
        <v>1716</v>
      </c>
      <c r="T666" s="1106" t="s">
        <v>22</v>
      </c>
      <c r="U666" s="1120" t="s">
        <v>2189</v>
      </c>
      <c r="V666" s="1120" t="s">
        <v>6045</v>
      </c>
      <c r="W666" s="1116">
        <v>44846</v>
      </c>
      <c r="X666" s="1116">
        <v>46671</v>
      </c>
      <c r="Y666" s="1120" t="s">
        <v>6043</v>
      </c>
      <c r="Z666" s="1120" t="s">
        <v>22</v>
      </c>
      <c r="AA666" s="1120" t="s">
        <v>22</v>
      </c>
      <c r="AB666" s="571">
        <v>45478</v>
      </c>
      <c r="AC666" s="1111" t="s">
        <v>4163</v>
      </c>
      <c r="AD666" s="1121"/>
    </row>
    <row r="667" spans="1:30" ht="15.75" customHeight="1">
      <c r="A667" s="1106" t="s">
        <v>10</v>
      </c>
      <c r="B667" s="1120" t="s">
        <v>11</v>
      </c>
      <c r="C667" s="1120" t="s">
        <v>28</v>
      </c>
      <c r="D667" s="1106" t="s">
        <v>13</v>
      </c>
      <c r="E667" s="1106" t="s">
        <v>3756</v>
      </c>
      <c r="F667" s="1107" t="str">
        <f t="array" ref="F667">IFERROR(INDEX(UIID!$K$2:$K1956, MATCH(CONCATENATE(B667,D667,G667,J667), UIID!$B$2:$B1956&amp;UIID!$D$2:$D1956&amp;UIID!$G$2:$G1956&amp;UIID!$H$2:$H1956, 0),), "Not Found")</f>
        <v>0722-0176</v>
      </c>
      <c r="G667" s="1120" t="s">
        <v>3523</v>
      </c>
      <c r="H667" s="1120"/>
      <c r="I667" s="1120" t="s">
        <v>6046</v>
      </c>
      <c r="J667" s="1120" t="s">
        <v>3869</v>
      </c>
      <c r="K667" s="1120">
        <v>10.3166820083086</v>
      </c>
      <c r="L667" s="1120">
        <v>123.90199006549</v>
      </c>
      <c r="M667" s="1120" t="s">
        <v>6047</v>
      </c>
      <c r="N667" s="1120" t="s">
        <v>6048</v>
      </c>
      <c r="O667" s="1106" t="s">
        <v>15</v>
      </c>
      <c r="P667" s="1106" t="s">
        <v>16</v>
      </c>
      <c r="Q667" s="1120" t="s">
        <v>35</v>
      </c>
      <c r="R667" s="1106" t="s">
        <v>32</v>
      </c>
      <c r="S667" s="1120" t="s">
        <v>99</v>
      </c>
      <c r="T667" s="1106" t="s">
        <v>4164</v>
      </c>
      <c r="U667" s="1120">
        <v>366</v>
      </c>
      <c r="V667" s="1120" t="s">
        <v>6050</v>
      </c>
      <c r="W667" s="1116">
        <v>45351</v>
      </c>
      <c r="X667" s="1116">
        <v>47178</v>
      </c>
      <c r="Y667" s="1120" t="s">
        <v>6051</v>
      </c>
      <c r="Z667" s="1120" t="s">
        <v>6052</v>
      </c>
      <c r="AA667" s="1169">
        <v>45304</v>
      </c>
      <c r="AB667" s="571">
        <v>45518</v>
      </c>
      <c r="AC667" s="1111" t="s">
        <v>4163</v>
      </c>
      <c r="AD667" s="1121"/>
    </row>
    <row r="668" spans="1:30" ht="15.75" customHeight="1">
      <c r="A668" s="1106" t="s">
        <v>10</v>
      </c>
      <c r="B668" s="1120" t="s">
        <v>11</v>
      </c>
      <c r="C668" s="1106" t="s">
        <v>28</v>
      </c>
      <c r="D668" s="1106" t="s">
        <v>13</v>
      </c>
      <c r="E668" s="1106" t="s">
        <v>3756</v>
      </c>
      <c r="F668" s="1107" t="str">
        <f t="array" ref="F668">IFERROR(INDEX(UIID!$K$2:$K1956, MATCH(CONCATENATE(B668,D668,G668,J668), UIID!$B$2:$B1956&amp;UIID!$D$2:$D1956&amp;UIID!$G$2:$G1956&amp;UIID!$H$2:$H1956, 0),), "Not Found")</f>
        <v>0722-0176</v>
      </c>
      <c r="G668" s="1120" t="s">
        <v>3523</v>
      </c>
      <c r="H668" s="1120"/>
      <c r="I668" s="1120" t="s">
        <v>6046</v>
      </c>
      <c r="J668" s="1120" t="s">
        <v>3869</v>
      </c>
      <c r="K668" s="1120">
        <v>10.3166820083086</v>
      </c>
      <c r="L668" s="1120">
        <v>123.90199006549</v>
      </c>
      <c r="M668" s="1120" t="s">
        <v>6047</v>
      </c>
      <c r="N668" s="1120" t="s">
        <v>6048</v>
      </c>
      <c r="O668" s="1106" t="s">
        <v>15</v>
      </c>
      <c r="P668" s="1106" t="s">
        <v>16</v>
      </c>
      <c r="Q668" s="1120" t="s">
        <v>35</v>
      </c>
      <c r="R668" s="1106" t="s">
        <v>32</v>
      </c>
      <c r="S668" s="1120" t="s">
        <v>47</v>
      </c>
      <c r="T668" s="1106" t="s">
        <v>4164</v>
      </c>
      <c r="U668" s="1120">
        <v>396</v>
      </c>
      <c r="V668" s="1120" t="s">
        <v>6053</v>
      </c>
      <c r="W668" s="1116">
        <v>45351</v>
      </c>
      <c r="X668" s="1116">
        <v>47178</v>
      </c>
      <c r="Y668" s="1120" t="s">
        <v>6051</v>
      </c>
      <c r="Z668" s="1120" t="s">
        <v>6054</v>
      </c>
      <c r="AA668" s="1169">
        <v>45907</v>
      </c>
      <c r="AB668" s="571">
        <v>45518</v>
      </c>
      <c r="AC668" s="1111" t="s">
        <v>4163</v>
      </c>
      <c r="AD668" s="1121"/>
    </row>
    <row r="669" spans="1:30" ht="15.75" customHeight="1">
      <c r="A669" s="1106" t="s">
        <v>10</v>
      </c>
      <c r="B669" s="1120" t="s">
        <v>11</v>
      </c>
      <c r="C669" s="1106" t="s">
        <v>28</v>
      </c>
      <c r="D669" s="1106" t="s">
        <v>13</v>
      </c>
      <c r="E669" s="1106" t="s">
        <v>3756</v>
      </c>
      <c r="F669" s="1107" t="str">
        <f t="array" ref="F669">IFERROR(INDEX(UIID!$K$2:$K1956, MATCH(CONCATENATE(B669,D669,G669,J669), UIID!$B$2:$B1956&amp;UIID!$D$2:$D1956&amp;UIID!$G$2:$G1956&amp;UIID!$H$2:$H1956, 0),), "Not Found")</f>
        <v>0722-0176</v>
      </c>
      <c r="G669" s="1120" t="s">
        <v>3523</v>
      </c>
      <c r="H669" s="1120"/>
      <c r="I669" s="1120" t="s">
        <v>6046</v>
      </c>
      <c r="J669" s="1120" t="s">
        <v>3869</v>
      </c>
      <c r="K669" s="1120">
        <v>10.3166820083086</v>
      </c>
      <c r="L669" s="1120">
        <v>123.90199006549</v>
      </c>
      <c r="M669" s="1120" t="s">
        <v>6047</v>
      </c>
      <c r="N669" s="1120" t="s">
        <v>6048</v>
      </c>
      <c r="O669" s="1106" t="s">
        <v>15</v>
      </c>
      <c r="P669" s="1106" t="s">
        <v>16</v>
      </c>
      <c r="Q669" s="1120" t="s">
        <v>35</v>
      </c>
      <c r="R669" s="1106" t="s">
        <v>32</v>
      </c>
      <c r="S669" s="1120" t="s">
        <v>36</v>
      </c>
      <c r="T669" s="1106" t="s">
        <v>4164</v>
      </c>
      <c r="U669" s="1120">
        <v>476</v>
      </c>
      <c r="V669" s="1120" t="s">
        <v>6055</v>
      </c>
      <c r="W669" s="1116">
        <v>45351</v>
      </c>
      <c r="X669" s="1116">
        <v>47178</v>
      </c>
      <c r="Y669" s="1120" t="s">
        <v>6051</v>
      </c>
      <c r="Z669" s="1120" t="s">
        <v>6056</v>
      </c>
      <c r="AA669" s="1169">
        <v>45907</v>
      </c>
      <c r="AB669" s="571">
        <v>45518</v>
      </c>
      <c r="AC669" s="1111" t="s">
        <v>4163</v>
      </c>
      <c r="AD669" s="1121"/>
    </row>
    <row r="670" spans="1:30" ht="15.75" customHeight="1">
      <c r="A670" s="1106" t="s">
        <v>10</v>
      </c>
      <c r="B670" s="1120" t="s">
        <v>11</v>
      </c>
      <c r="C670" s="1120" t="s">
        <v>28</v>
      </c>
      <c r="D670" s="1106" t="s">
        <v>977</v>
      </c>
      <c r="E670" s="1106" t="s">
        <v>28</v>
      </c>
      <c r="F670" s="1107" t="str">
        <f t="array" ref="F670">IFERROR(INDEX(UIID!$K$2:$K1956, MATCH(CONCATENATE(B670,D670,G670,J670), UIID!$B$2:$B1956&amp;UIID!$D$2:$D1956&amp;UIID!$G$2:$G1956&amp;UIID!$H$2:$H1956, 0),), "Not Found")</f>
        <v>0722-0019</v>
      </c>
      <c r="G670" s="1120" t="s">
        <v>1042</v>
      </c>
      <c r="H670" s="1120"/>
      <c r="I670" s="1106" t="s">
        <v>5437</v>
      </c>
      <c r="J670" s="1120" t="s">
        <v>1043</v>
      </c>
      <c r="K670" s="1120">
        <v>10.2393458355067</v>
      </c>
      <c r="L670" s="1120">
        <v>123.804914342475</v>
      </c>
      <c r="M670" s="1120" t="s">
        <v>6057</v>
      </c>
      <c r="N670" s="1120" t="s">
        <v>6058</v>
      </c>
      <c r="O670" s="1106" t="s">
        <v>113</v>
      </c>
      <c r="P670" s="1106" t="s">
        <v>2229</v>
      </c>
      <c r="Q670" s="1120" t="s">
        <v>35</v>
      </c>
      <c r="R670" s="1106" t="s">
        <v>32</v>
      </c>
      <c r="S670" s="1120" t="s">
        <v>39</v>
      </c>
      <c r="T670" s="1106" t="s">
        <v>4164</v>
      </c>
      <c r="U670" s="1120">
        <v>317</v>
      </c>
      <c r="V670" s="1120" t="s">
        <v>6059</v>
      </c>
      <c r="W670" s="1116">
        <v>45301</v>
      </c>
      <c r="X670" s="1116">
        <v>47129</v>
      </c>
      <c r="Y670" s="1120" t="s">
        <v>6060</v>
      </c>
      <c r="Z670" s="1120" t="s">
        <v>6061</v>
      </c>
      <c r="AA670" s="1169">
        <v>44883</v>
      </c>
      <c r="AB670" s="573">
        <v>45394</v>
      </c>
      <c r="AC670" s="1111" t="s">
        <v>4163</v>
      </c>
      <c r="AD670" s="1121"/>
    </row>
    <row r="671" spans="1:30" ht="15.75" customHeight="1">
      <c r="A671" s="1106" t="s">
        <v>10</v>
      </c>
      <c r="B671" s="1120" t="s">
        <v>11</v>
      </c>
      <c r="C671" s="1120" t="s">
        <v>28</v>
      </c>
      <c r="D671" s="1106" t="s">
        <v>977</v>
      </c>
      <c r="E671" s="1106" t="s">
        <v>28</v>
      </c>
      <c r="F671" s="1107" t="str">
        <f t="array" ref="F671">IFERROR(INDEX(UIID!$K$2:$K1956, MATCH(CONCATENATE(B671,D671,G671,J671), UIID!$B$2:$B1956&amp;UIID!$D$2:$D1956&amp;UIID!$G$2:$G1956&amp;UIID!$H$2:$H1956, 0),), "Not Found")</f>
        <v>0722-0019</v>
      </c>
      <c r="G671" s="1132" t="s">
        <v>1042</v>
      </c>
      <c r="H671" s="1120"/>
      <c r="I671" s="1106" t="s">
        <v>5437</v>
      </c>
      <c r="J671" s="1120" t="s">
        <v>1043</v>
      </c>
      <c r="K671" s="1120">
        <v>10.2393458355067</v>
      </c>
      <c r="L671" s="1120">
        <v>123.804914342475</v>
      </c>
      <c r="M671" s="1120" t="s">
        <v>6057</v>
      </c>
      <c r="N671" s="1120" t="s">
        <v>6058</v>
      </c>
      <c r="O671" s="1106" t="s">
        <v>113</v>
      </c>
      <c r="P671" s="1106" t="s">
        <v>2229</v>
      </c>
      <c r="Q671" s="1120" t="s">
        <v>35</v>
      </c>
      <c r="R671" s="1106" t="s">
        <v>32</v>
      </c>
      <c r="S671" s="1120" t="s">
        <v>36</v>
      </c>
      <c r="T671" s="1106" t="s">
        <v>4164</v>
      </c>
      <c r="U671" s="1120">
        <v>632</v>
      </c>
      <c r="V671" s="1120" t="s">
        <v>6062</v>
      </c>
      <c r="W671" s="1116">
        <v>45301</v>
      </c>
      <c r="X671" s="1116">
        <v>47129</v>
      </c>
      <c r="Y671" s="1120" t="s">
        <v>6063</v>
      </c>
      <c r="Z671" s="1120" t="s">
        <v>6064</v>
      </c>
      <c r="AA671" s="1169">
        <v>44883</v>
      </c>
      <c r="AB671" s="573">
        <v>45394</v>
      </c>
      <c r="AC671" s="1111" t="s">
        <v>4163</v>
      </c>
      <c r="AD671" s="1121"/>
    </row>
    <row r="672" spans="1:30" ht="15.75" customHeight="1">
      <c r="A672" s="1106" t="s">
        <v>10</v>
      </c>
      <c r="B672" s="1120" t="s">
        <v>11</v>
      </c>
      <c r="C672" s="1120" t="s">
        <v>28</v>
      </c>
      <c r="D672" s="1106" t="s">
        <v>977</v>
      </c>
      <c r="E672" s="1106" t="s">
        <v>28</v>
      </c>
      <c r="F672" s="1107" t="str">
        <f t="array" ref="F672">IFERROR(INDEX(UIID!$K$2:$K1956, MATCH(CONCATENATE(B672,D672,G672,J672), UIID!$B$2:$B1956&amp;UIID!$D$2:$D1956&amp;UIID!$G$2:$G1956&amp;UIID!$H$2:$H1956, 0),), "Not Found")</f>
        <v>0722-0019</v>
      </c>
      <c r="G672" s="1120" t="s">
        <v>1042</v>
      </c>
      <c r="H672" s="1120"/>
      <c r="I672" s="1106" t="s">
        <v>5437</v>
      </c>
      <c r="J672" s="1120" t="s">
        <v>1043</v>
      </c>
      <c r="K672" s="1120">
        <v>10.2393458355067</v>
      </c>
      <c r="L672" s="1120">
        <v>123.804914342475</v>
      </c>
      <c r="M672" s="1120" t="s">
        <v>6057</v>
      </c>
      <c r="N672" s="1120" t="s">
        <v>6058</v>
      </c>
      <c r="O672" s="1106" t="s">
        <v>113</v>
      </c>
      <c r="P672" s="1106" t="s">
        <v>2229</v>
      </c>
      <c r="Q672" s="1120" t="s">
        <v>35</v>
      </c>
      <c r="R672" s="1106" t="s">
        <v>272</v>
      </c>
      <c r="S672" s="1106" t="s">
        <v>2649</v>
      </c>
      <c r="T672" s="1106" t="s">
        <v>4306</v>
      </c>
      <c r="U672" s="1120">
        <v>344</v>
      </c>
      <c r="V672" s="1120" t="s">
        <v>6066</v>
      </c>
      <c r="W672" s="1116">
        <v>44883</v>
      </c>
      <c r="X672" s="1116">
        <v>46708</v>
      </c>
      <c r="Y672" s="1120" t="s">
        <v>6067</v>
      </c>
      <c r="Z672" s="1120" t="s">
        <v>6068</v>
      </c>
      <c r="AA672" s="1106" t="s">
        <v>4283</v>
      </c>
      <c r="AB672" s="573">
        <v>45394</v>
      </c>
      <c r="AC672" s="1111" t="s">
        <v>4163</v>
      </c>
      <c r="AD672" s="1121"/>
    </row>
    <row r="673" spans="1:30" ht="15.75" customHeight="1">
      <c r="A673" s="1106" t="s">
        <v>10</v>
      </c>
      <c r="B673" s="1120" t="s">
        <v>11</v>
      </c>
      <c r="C673" s="1106" t="s">
        <v>176</v>
      </c>
      <c r="D673" s="1106" t="s">
        <v>374</v>
      </c>
      <c r="E673" s="1106" t="s">
        <v>3756</v>
      </c>
      <c r="F673" s="1107" t="str">
        <f t="array" ref="F673">IFERROR(INDEX(UIID!$K$2:$K1956, MATCH(CONCATENATE(B673,D673,G673,J673), UIID!$B$2:$B1956&amp;UIID!$D$2:$D1956&amp;UIID!$G$2:$G1956&amp;UIID!$H$2:$H1956, 0),), "Not Found")</f>
        <v>0722-0137</v>
      </c>
      <c r="G673" s="1120" t="s">
        <v>3849</v>
      </c>
      <c r="H673" s="1120"/>
      <c r="I673" s="1120" t="s">
        <v>6069</v>
      </c>
      <c r="J673" s="1120" t="s">
        <v>3850</v>
      </c>
      <c r="K673" s="1157">
        <v>10.349742000000001</v>
      </c>
      <c r="L673" s="1157">
        <v>123.94775</v>
      </c>
      <c r="M673" s="1106">
        <v>9694971748</v>
      </c>
      <c r="N673" s="1201" t="s">
        <v>6070</v>
      </c>
      <c r="O673" s="1106" t="s">
        <v>15</v>
      </c>
      <c r="P673" s="1106" t="s">
        <v>16</v>
      </c>
      <c r="Q673" s="1106" t="s">
        <v>4262</v>
      </c>
      <c r="R673" s="1106" t="s">
        <v>3006</v>
      </c>
      <c r="S673" s="1120" t="s">
        <v>651</v>
      </c>
      <c r="T673" s="1106" t="s">
        <v>22</v>
      </c>
      <c r="U673" s="1120">
        <v>240</v>
      </c>
      <c r="V673" s="1120" t="s">
        <v>6071</v>
      </c>
      <c r="W673" s="1116">
        <v>45841</v>
      </c>
      <c r="X673" s="1116">
        <v>47668</v>
      </c>
      <c r="Y673" s="1120" t="s">
        <v>6072</v>
      </c>
      <c r="Z673" s="1120" t="s">
        <v>6073</v>
      </c>
      <c r="AA673" s="1106" t="s">
        <v>4283</v>
      </c>
      <c r="AB673" s="571">
        <v>45483</v>
      </c>
      <c r="AC673" s="1111" t="s">
        <v>4163</v>
      </c>
      <c r="AD673" s="1121"/>
    </row>
    <row r="674" spans="1:30" ht="15.75" customHeight="1">
      <c r="A674" s="1106" t="s">
        <v>10</v>
      </c>
      <c r="B674" s="1120" t="s">
        <v>11</v>
      </c>
      <c r="C674" s="1106" t="s">
        <v>176</v>
      </c>
      <c r="D674" s="1106" t="s">
        <v>374</v>
      </c>
      <c r="E674" s="1106" t="s">
        <v>3756</v>
      </c>
      <c r="F674" s="1107" t="str">
        <f t="array" ref="F674">IFERROR(INDEX(UIID!$K$2:$K1956, MATCH(CONCATENATE(B674,D674,G674,J674), UIID!$B$2:$B1956&amp;UIID!$D$2:$D1956&amp;UIID!$G$2:$G1956&amp;UIID!$H$2:$H1956, 0),), "Not Found")</f>
        <v>0722-0137</v>
      </c>
      <c r="G674" s="1120" t="s">
        <v>3849</v>
      </c>
      <c r="H674" s="1120"/>
      <c r="I674" s="1120" t="s">
        <v>6074</v>
      </c>
      <c r="J674" s="1120" t="s">
        <v>3850</v>
      </c>
      <c r="K674" s="1157">
        <v>10.349742000000001</v>
      </c>
      <c r="L674" s="1157">
        <v>123.94775</v>
      </c>
      <c r="M674" s="1106">
        <v>9694971748</v>
      </c>
      <c r="N674" s="1202" t="s">
        <v>6070</v>
      </c>
      <c r="O674" s="1106" t="s">
        <v>15</v>
      </c>
      <c r="P674" s="1106" t="s">
        <v>16</v>
      </c>
      <c r="Q674" s="1106" t="s">
        <v>4262</v>
      </c>
      <c r="R674" s="1106" t="s">
        <v>3006</v>
      </c>
      <c r="S674" s="1120" t="s">
        <v>653</v>
      </c>
      <c r="T674" s="1106" t="s">
        <v>22</v>
      </c>
      <c r="U674" s="1120">
        <v>240</v>
      </c>
      <c r="V674" s="1120" t="s">
        <v>6075</v>
      </c>
      <c r="W674" s="1116">
        <v>45841</v>
      </c>
      <c r="X674" s="1116">
        <v>47668</v>
      </c>
      <c r="Y674" s="1120" t="s">
        <v>6072</v>
      </c>
      <c r="Z674" s="1120" t="s">
        <v>6073</v>
      </c>
      <c r="AA674" s="1106" t="s">
        <v>4283</v>
      </c>
      <c r="AB674" s="571">
        <v>45483</v>
      </c>
      <c r="AC674" s="1111" t="s">
        <v>4163</v>
      </c>
      <c r="AD674" s="1121"/>
    </row>
    <row r="675" spans="1:30" ht="15.75" customHeight="1">
      <c r="A675" s="1106" t="s">
        <v>10</v>
      </c>
      <c r="B675" s="1120" t="s">
        <v>11</v>
      </c>
      <c r="C675" s="1120" t="s">
        <v>123</v>
      </c>
      <c r="D675" s="1106" t="s">
        <v>2267</v>
      </c>
      <c r="E675" s="1106" t="s">
        <v>123</v>
      </c>
      <c r="F675" s="1107" t="str">
        <f t="array" ref="F675">IFERROR(INDEX(UIID!$K$2:$K1956, MATCH(CONCATENATE(B675,D675,G675,J675), UIID!$B$2:$B1956&amp;UIID!$D$2:$D1956&amp;UIID!$G$2:$G1956&amp;UIID!$H$2:$H1956, 0),), "Not Found")</f>
        <v>0722-0095</v>
      </c>
      <c r="G675" s="1120" t="s">
        <v>1766</v>
      </c>
      <c r="H675" s="1120"/>
      <c r="I675" s="1120" t="s">
        <v>6076</v>
      </c>
      <c r="J675" s="1120" t="s">
        <v>2268</v>
      </c>
      <c r="K675" s="1120">
        <v>10.632855179097399</v>
      </c>
      <c r="L675" s="1120">
        <v>123.76546660696</v>
      </c>
      <c r="M675" s="1106" t="s">
        <v>1768</v>
      </c>
      <c r="N675" s="1120" t="s">
        <v>5803</v>
      </c>
      <c r="O675" s="1106" t="s">
        <v>15</v>
      </c>
      <c r="P675" s="1106" t="s">
        <v>16</v>
      </c>
      <c r="Q675" s="1120" t="s">
        <v>35</v>
      </c>
      <c r="R675" s="1106" t="s">
        <v>125</v>
      </c>
      <c r="S675" s="1120" t="s">
        <v>1023</v>
      </c>
      <c r="T675" s="1106" t="s">
        <v>4164</v>
      </c>
      <c r="U675" s="1120">
        <v>360</v>
      </c>
      <c r="V675" s="1120" t="s">
        <v>6077</v>
      </c>
      <c r="W675" s="1116">
        <v>45362</v>
      </c>
      <c r="X675" s="1116">
        <v>47189</v>
      </c>
      <c r="Y675" s="1120" t="s">
        <v>6078</v>
      </c>
      <c r="Z675" s="1120" t="s">
        <v>6079</v>
      </c>
      <c r="AA675" s="1169">
        <v>45007</v>
      </c>
      <c r="AB675" s="571">
        <v>45397</v>
      </c>
      <c r="AC675" s="1111" t="s">
        <v>4163</v>
      </c>
      <c r="AD675" s="1121"/>
    </row>
    <row r="676" spans="1:30" ht="15.75" customHeight="1">
      <c r="A676" s="1106" t="s">
        <v>10</v>
      </c>
      <c r="B676" s="1120" t="s">
        <v>11</v>
      </c>
      <c r="C676" s="1106" t="s">
        <v>28</v>
      </c>
      <c r="D676" s="1106" t="s">
        <v>13</v>
      </c>
      <c r="E676" s="1106" t="s">
        <v>3756</v>
      </c>
      <c r="F676" s="1107" t="str">
        <f t="array" ref="F676">IFERROR(INDEX(UIID!$K$2:$K1956, MATCH(CONCATENATE(B676,D676,G676,J676), UIID!$B$2:$B1956&amp;UIID!$D$2:$D1956&amp;UIID!$G$2:$G1956&amp;UIID!$H$2:$H1956, 0),), "Not Found")</f>
        <v>0722-0077</v>
      </c>
      <c r="G676" s="1120" t="s">
        <v>1766</v>
      </c>
      <c r="H676" s="1120"/>
      <c r="I676" s="1120" t="s">
        <v>6076</v>
      </c>
      <c r="J676" s="1106" t="s">
        <v>3795</v>
      </c>
      <c r="K676" s="1120">
        <v>10.3244329810623</v>
      </c>
      <c r="L676" s="1120">
        <v>123.890733776613</v>
      </c>
      <c r="M676" s="1120" t="s">
        <v>1768</v>
      </c>
      <c r="N676" s="1120" t="s">
        <v>5803</v>
      </c>
      <c r="O676" s="1106" t="s">
        <v>15</v>
      </c>
      <c r="P676" s="1106" t="s">
        <v>16</v>
      </c>
      <c r="Q676" s="1120" t="s">
        <v>35</v>
      </c>
      <c r="R676" s="1106" t="s">
        <v>32</v>
      </c>
      <c r="S676" s="1120" t="s">
        <v>1296</v>
      </c>
      <c r="T676" s="1106" t="s">
        <v>4164</v>
      </c>
      <c r="U676" s="1120">
        <v>210</v>
      </c>
      <c r="V676" s="1120" t="s">
        <v>6081</v>
      </c>
      <c r="W676" s="1116">
        <v>45270</v>
      </c>
      <c r="X676" s="1116">
        <v>47098</v>
      </c>
      <c r="Y676" s="1120" t="s">
        <v>6082</v>
      </c>
      <c r="Z676" s="1120" t="s">
        <v>6083</v>
      </c>
      <c r="AA676" s="1169">
        <v>44937</v>
      </c>
      <c r="AB676" s="571">
        <v>45538</v>
      </c>
      <c r="AC676" s="1111" t="s">
        <v>4163</v>
      </c>
      <c r="AD676" s="1114">
        <v>44909</v>
      </c>
    </row>
    <row r="677" spans="1:30" ht="15.75" customHeight="1">
      <c r="A677" s="1106" t="s">
        <v>10</v>
      </c>
      <c r="B677" s="1120" t="s">
        <v>11</v>
      </c>
      <c r="C677" s="1106" t="s">
        <v>28</v>
      </c>
      <c r="D677" s="1106" t="s">
        <v>13</v>
      </c>
      <c r="E677" s="1106" t="s">
        <v>3756</v>
      </c>
      <c r="F677" s="1107" t="str">
        <f t="array" ref="F677">IFERROR(INDEX(UIID!$K$2:$K1956, MATCH(CONCATENATE(B677,D677,G677,J677), UIID!$B$2:$B1956&amp;UIID!$D$2:$D1956&amp;UIID!$G$2:$G1956&amp;UIID!$H$2:$H1956, 0),), "Not Found")</f>
        <v>0722-0077</v>
      </c>
      <c r="G677" s="1120" t="s">
        <v>1766</v>
      </c>
      <c r="H677" s="1120"/>
      <c r="I677" s="1120" t="s">
        <v>6076</v>
      </c>
      <c r="J677" s="1106" t="s">
        <v>3795</v>
      </c>
      <c r="K677" s="1120">
        <v>10.3244329810623</v>
      </c>
      <c r="L677" s="1120">
        <v>123.890733776613</v>
      </c>
      <c r="M677" s="1120" t="s">
        <v>1768</v>
      </c>
      <c r="N677" s="1120" t="s">
        <v>5803</v>
      </c>
      <c r="O677" s="1106" t="s">
        <v>15</v>
      </c>
      <c r="P677" s="1106" t="s">
        <v>16</v>
      </c>
      <c r="Q677" s="1120" t="s">
        <v>35</v>
      </c>
      <c r="R677" s="1106" t="s">
        <v>32</v>
      </c>
      <c r="S677" s="1120" t="s">
        <v>99</v>
      </c>
      <c r="T677" s="1106" t="s">
        <v>4164</v>
      </c>
      <c r="U677" s="1120">
        <v>462</v>
      </c>
      <c r="V677" s="1120" t="s">
        <v>6084</v>
      </c>
      <c r="W677" s="1116">
        <v>45270</v>
      </c>
      <c r="X677" s="1116">
        <v>47098</v>
      </c>
      <c r="Y677" s="1120" t="s">
        <v>5319</v>
      </c>
      <c r="Z677" s="1120" t="s">
        <v>6085</v>
      </c>
      <c r="AA677" s="1169">
        <v>46454</v>
      </c>
      <c r="AB677" s="571">
        <v>45538</v>
      </c>
      <c r="AC677" s="1111" t="s">
        <v>4163</v>
      </c>
      <c r="AD677" s="1114">
        <v>44909</v>
      </c>
    </row>
    <row r="678" spans="1:30" ht="15.75" customHeight="1">
      <c r="A678" s="1106" t="s">
        <v>10</v>
      </c>
      <c r="B678" s="1120" t="s">
        <v>11</v>
      </c>
      <c r="C678" s="1120" t="s">
        <v>123</v>
      </c>
      <c r="D678" s="1106" t="s">
        <v>2267</v>
      </c>
      <c r="E678" s="1106" t="s">
        <v>123</v>
      </c>
      <c r="F678" s="1107" t="str">
        <f t="array" ref="F678">IFERROR(INDEX(UIID!$K$2:$K1956, MATCH(CONCATENATE(B678,D678,G678,J678), UIID!$B$2:$B1956&amp;UIID!$D$2:$D1956&amp;UIID!$G$2:$G1956&amp;UIID!$H$2:$H1956, 0),), "Not Found")</f>
        <v>0722-0095</v>
      </c>
      <c r="G678" s="1120" t="s">
        <v>1766</v>
      </c>
      <c r="H678" s="1120"/>
      <c r="I678" s="1120" t="s">
        <v>6076</v>
      </c>
      <c r="J678" s="1120" t="s">
        <v>2268</v>
      </c>
      <c r="K678" s="1120">
        <v>10.632855179097399</v>
      </c>
      <c r="L678" s="1120">
        <v>123.76546660696</v>
      </c>
      <c r="M678" s="1120" t="s">
        <v>1768</v>
      </c>
      <c r="N678" s="1120" t="s">
        <v>5803</v>
      </c>
      <c r="O678" s="1106" t="s">
        <v>15</v>
      </c>
      <c r="P678" s="1106" t="s">
        <v>16</v>
      </c>
      <c r="Q678" s="1120" t="s">
        <v>35</v>
      </c>
      <c r="R678" s="1106" t="s">
        <v>32</v>
      </c>
      <c r="S678" s="1120" t="s">
        <v>47</v>
      </c>
      <c r="T678" s="1106" t="s">
        <v>4164</v>
      </c>
      <c r="U678" s="1120">
        <v>380</v>
      </c>
      <c r="V678" s="1120" t="s">
        <v>6086</v>
      </c>
      <c r="W678" s="1116">
        <v>45362</v>
      </c>
      <c r="X678" s="1116">
        <v>47189</v>
      </c>
      <c r="Y678" s="1120" t="s">
        <v>5962</v>
      </c>
      <c r="Z678" s="1120" t="s">
        <v>5964</v>
      </c>
      <c r="AA678" s="1169">
        <v>46096</v>
      </c>
      <c r="AB678" s="571">
        <v>45397</v>
      </c>
      <c r="AC678" s="1111" t="s">
        <v>4163</v>
      </c>
      <c r="AD678" s="1121"/>
    </row>
    <row r="679" spans="1:30" ht="15.75" customHeight="1">
      <c r="A679" s="1106" t="s">
        <v>10</v>
      </c>
      <c r="B679" s="1120" t="s">
        <v>11</v>
      </c>
      <c r="C679" s="1120" t="s">
        <v>123</v>
      </c>
      <c r="D679" s="1106" t="s">
        <v>2267</v>
      </c>
      <c r="E679" s="1106" t="s">
        <v>123</v>
      </c>
      <c r="F679" s="1107" t="str">
        <f t="array" ref="F679">IFERROR(INDEX(UIID!$K$2:$K1956, MATCH(CONCATENATE(B679,D679,G679,J679), UIID!$B$2:$B1956&amp;UIID!$D$2:$D1956&amp;UIID!$G$2:$G1956&amp;UIID!$H$2:$H1956, 0),), "Not Found")</f>
        <v>0722-0095</v>
      </c>
      <c r="G679" s="1120" t="s">
        <v>1766</v>
      </c>
      <c r="H679" s="1120"/>
      <c r="I679" s="1120" t="s">
        <v>6076</v>
      </c>
      <c r="J679" s="1120" t="s">
        <v>2268</v>
      </c>
      <c r="K679" s="1120">
        <v>10.632855179097399</v>
      </c>
      <c r="L679" s="1120">
        <v>123.76546660696</v>
      </c>
      <c r="M679" s="1120" t="s">
        <v>1768</v>
      </c>
      <c r="N679" s="1120" t="s">
        <v>5803</v>
      </c>
      <c r="O679" s="1106" t="s">
        <v>15</v>
      </c>
      <c r="P679" s="1106" t="s">
        <v>16</v>
      </c>
      <c r="Q679" s="1120" t="s">
        <v>35</v>
      </c>
      <c r="R679" s="1106" t="s">
        <v>32</v>
      </c>
      <c r="S679" s="1120" t="s">
        <v>36</v>
      </c>
      <c r="T679" s="1106" t="s">
        <v>4164</v>
      </c>
      <c r="U679" s="1120">
        <v>460</v>
      </c>
      <c r="V679" s="1120" t="s">
        <v>6087</v>
      </c>
      <c r="W679" s="1116">
        <v>45362</v>
      </c>
      <c r="X679" s="1116">
        <v>47189</v>
      </c>
      <c r="Y679" s="1120" t="s">
        <v>6088</v>
      </c>
      <c r="Z679" s="1120" t="s">
        <v>6089</v>
      </c>
      <c r="AA679" s="1120" t="s">
        <v>6090</v>
      </c>
      <c r="AB679" s="571">
        <v>45397</v>
      </c>
      <c r="AC679" s="1111" t="s">
        <v>4163</v>
      </c>
      <c r="AD679" s="1121"/>
    </row>
    <row r="680" spans="1:30" ht="15.75" customHeight="1">
      <c r="A680" s="1106" t="s">
        <v>10</v>
      </c>
      <c r="B680" s="1120" t="s">
        <v>11</v>
      </c>
      <c r="C680" s="1120" t="s">
        <v>123</v>
      </c>
      <c r="D680" s="1106" t="s">
        <v>2267</v>
      </c>
      <c r="E680" s="1106" t="s">
        <v>123</v>
      </c>
      <c r="F680" s="1107" t="str">
        <f t="array" ref="F680">IFERROR(INDEX(UIID!$K$2:$K1956, MATCH(CONCATENATE(B680,D680,G680,J680), UIID!$B$2:$B1956&amp;UIID!$D$2:$D1956&amp;UIID!$G$2:$G1956&amp;UIID!$H$2:$H1956, 0),), "Not Found")</f>
        <v>0722-0095</v>
      </c>
      <c r="G680" s="1120" t="s">
        <v>1766</v>
      </c>
      <c r="H680" s="1120"/>
      <c r="I680" s="1120" t="s">
        <v>6076</v>
      </c>
      <c r="J680" s="1120" t="s">
        <v>2268</v>
      </c>
      <c r="K680" s="1120">
        <v>10.632855179097399</v>
      </c>
      <c r="L680" s="1120">
        <v>123.76546660696</v>
      </c>
      <c r="M680" s="1120" t="s">
        <v>1768</v>
      </c>
      <c r="N680" s="1120" t="s">
        <v>5803</v>
      </c>
      <c r="O680" s="1106" t="s">
        <v>15</v>
      </c>
      <c r="P680" s="1106" t="s">
        <v>16</v>
      </c>
      <c r="Q680" s="1120" t="s">
        <v>35</v>
      </c>
      <c r="R680" s="1106" t="s">
        <v>922</v>
      </c>
      <c r="S680" s="1120" t="s">
        <v>925</v>
      </c>
      <c r="T680" s="1106" t="s">
        <v>4213</v>
      </c>
      <c r="U680" s="1120">
        <v>74</v>
      </c>
      <c r="V680" s="1120" t="s">
        <v>6092</v>
      </c>
      <c r="W680" s="1116">
        <v>45362</v>
      </c>
      <c r="X680" s="1116">
        <v>47189</v>
      </c>
      <c r="Y680" s="1120" t="s">
        <v>6093</v>
      </c>
      <c r="Z680" s="1120" t="s">
        <v>6094</v>
      </c>
      <c r="AA680" s="1120" t="s">
        <v>6095</v>
      </c>
      <c r="AB680" s="571">
        <v>45397</v>
      </c>
      <c r="AC680" s="1111" t="s">
        <v>4163</v>
      </c>
      <c r="AD680" s="1121"/>
    </row>
    <row r="681" spans="1:30" ht="15.75" customHeight="1">
      <c r="A681" s="1106" t="s">
        <v>10</v>
      </c>
      <c r="B681" s="1120" t="s">
        <v>11</v>
      </c>
      <c r="C681" s="1120" t="s">
        <v>123</v>
      </c>
      <c r="D681" s="1106" t="s">
        <v>2267</v>
      </c>
      <c r="E681" s="1106" t="s">
        <v>123</v>
      </c>
      <c r="F681" s="1107" t="str">
        <f t="array" ref="F681">IFERROR(INDEX(UIID!$K$2:$K1956, MATCH(CONCATENATE(B681,D681,G681,J681), UIID!$B$2:$B1956&amp;UIID!$D$2:$D1956&amp;UIID!$G$2:$G1956&amp;UIID!$H$2:$H1956, 0),), "Not Found")</f>
        <v>0722-0095</v>
      </c>
      <c r="G681" s="1120" t="s">
        <v>1766</v>
      </c>
      <c r="H681" s="1120"/>
      <c r="I681" s="1120" t="s">
        <v>6076</v>
      </c>
      <c r="J681" s="1120" t="s">
        <v>2268</v>
      </c>
      <c r="K681" s="1120">
        <v>10.632855179097399</v>
      </c>
      <c r="L681" s="1120">
        <v>123.76546660696</v>
      </c>
      <c r="M681" s="1120" t="s">
        <v>1768</v>
      </c>
      <c r="N681" s="1120" t="s">
        <v>5803</v>
      </c>
      <c r="O681" s="1106" t="s">
        <v>15</v>
      </c>
      <c r="P681" s="1106" t="s">
        <v>16</v>
      </c>
      <c r="Q681" s="1120" t="s">
        <v>35</v>
      </c>
      <c r="R681" s="1106" t="s">
        <v>922</v>
      </c>
      <c r="S681" s="1120" t="s">
        <v>923</v>
      </c>
      <c r="T681" s="1106" t="s">
        <v>4157</v>
      </c>
      <c r="U681" s="1120">
        <v>184</v>
      </c>
      <c r="V681" s="1120" t="s">
        <v>6097</v>
      </c>
      <c r="W681" s="1116">
        <v>44909</v>
      </c>
      <c r="X681" s="1116">
        <v>46734</v>
      </c>
      <c r="Y681" s="1120" t="s">
        <v>5808</v>
      </c>
      <c r="Z681" s="1120" t="s">
        <v>6098</v>
      </c>
      <c r="AA681" s="1169">
        <v>46429</v>
      </c>
      <c r="AB681" s="571">
        <v>45397</v>
      </c>
      <c r="AC681" s="1111" t="s">
        <v>4163</v>
      </c>
      <c r="AD681" s="1121"/>
    </row>
    <row r="682" spans="1:30" ht="15.75" customHeight="1">
      <c r="A682" s="1106" t="s">
        <v>10</v>
      </c>
      <c r="B682" s="1120" t="s">
        <v>11</v>
      </c>
      <c r="C682" s="1106" t="s">
        <v>28</v>
      </c>
      <c r="D682" s="1106" t="s">
        <v>13</v>
      </c>
      <c r="E682" s="1106" t="s">
        <v>3756</v>
      </c>
      <c r="F682" s="1107" t="str">
        <f t="array" ref="F682">IFERROR(INDEX(UIID!$K$2:$K1956, MATCH(CONCATENATE(B682,D682,G682,J682), UIID!$B$2:$B1956&amp;UIID!$D$2:$D1956&amp;UIID!$G$2:$G1956&amp;UIID!$H$2:$H1956, 0),), "Not Found")</f>
        <v>0722-0090</v>
      </c>
      <c r="G682" s="1120" t="s">
        <v>2135</v>
      </c>
      <c r="H682" s="1120"/>
      <c r="I682" s="1120" t="s">
        <v>5942</v>
      </c>
      <c r="J682" s="1120" t="s">
        <v>2136</v>
      </c>
      <c r="K682" s="1120">
        <v>10.3842326238381</v>
      </c>
      <c r="L682" s="1120">
        <v>123.921256851998</v>
      </c>
      <c r="M682" s="1120" t="s">
        <v>2137</v>
      </c>
      <c r="N682" s="1120" t="s">
        <v>6037</v>
      </c>
      <c r="O682" s="1106" t="s">
        <v>15</v>
      </c>
      <c r="P682" s="1106" t="s">
        <v>16</v>
      </c>
      <c r="Q682" s="1120" t="s">
        <v>35</v>
      </c>
      <c r="R682" s="1106" t="s">
        <v>87</v>
      </c>
      <c r="S682" s="1120" t="s">
        <v>88</v>
      </c>
      <c r="T682" s="1106" t="s">
        <v>4164</v>
      </c>
      <c r="U682" s="1120">
        <v>276</v>
      </c>
      <c r="V682" s="1120" t="s">
        <v>6099</v>
      </c>
      <c r="W682" s="1116">
        <v>45316</v>
      </c>
      <c r="X682" s="1116">
        <v>47144</v>
      </c>
      <c r="Y682" s="1120" t="s">
        <v>6100</v>
      </c>
      <c r="Z682" s="1120" t="s">
        <v>6101</v>
      </c>
      <c r="AA682" s="1169">
        <v>46488</v>
      </c>
      <c r="AB682" s="571">
        <v>45462</v>
      </c>
      <c r="AC682" s="1111" t="s">
        <v>4163</v>
      </c>
      <c r="AD682" s="1114">
        <v>44910</v>
      </c>
    </row>
    <row r="683" spans="1:30" ht="15.75" customHeight="1">
      <c r="A683" s="1106" t="s">
        <v>10</v>
      </c>
      <c r="B683" s="1120" t="s">
        <v>11</v>
      </c>
      <c r="C683" s="1120" t="s">
        <v>123</v>
      </c>
      <c r="D683" s="1106" t="s">
        <v>2267</v>
      </c>
      <c r="E683" s="1106" t="s">
        <v>123</v>
      </c>
      <c r="F683" s="1107" t="str">
        <f t="array" ref="F683">IFERROR(INDEX(UIID!$K$2:$K1956, MATCH(CONCATENATE(B683,D683,G683,J683), UIID!$B$2:$B1956&amp;UIID!$D$2:$D1956&amp;UIID!$G$2:$G1956&amp;UIID!$H$2:$H1956, 0),), "Not Found")</f>
        <v>0722-0095</v>
      </c>
      <c r="G683" s="1120" t="s">
        <v>1766</v>
      </c>
      <c r="H683" s="1120"/>
      <c r="I683" s="1120" t="s">
        <v>6076</v>
      </c>
      <c r="J683" s="1120" t="s">
        <v>2268</v>
      </c>
      <c r="K683" s="1120">
        <v>10.632855179097399</v>
      </c>
      <c r="L683" s="1120">
        <v>123.76546660696</v>
      </c>
      <c r="M683" s="1120" t="s">
        <v>1768</v>
      </c>
      <c r="N683" s="1120" t="s">
        <v>5803</v>
      </c>
      <c r="O683" s="1106" t="s">
        <v>15</v>
      </c>
      <c r="P683" s="1106" t="s">
        <v>16</v>
      </c>
      <c r="Q683" s="1120" t="s">
        <v>35</v>
      </c>
      <c r="R683" s="1106" t="s">
        <v>125</v>
      </c>
      <c r="S683" s="1120" t="s">
        <v>279</v>
      </c>
      <c r="T683" s="1106" t="s">
        <v>4164</v>
      </c>
      <c r="U683" s="1120">
        <v>256</v>
      </c>
      <c r="V683" s="1120" t="s">
        <v>6102</v>
      </c>
      <c r="W683" s="1116">
        <v>44911</v>
      </c>
      <c r="X683" s="1116">
        <v>46736</v>
      </c>
      <c r="Y683" s="1120" t="s">
        <v>5345</v>
      </c>
      <c r="Z683" s="1120" t="s">
        <v>6103</v>
      </c>
      <c r="AA683" s="1169">
        <v>46637</v>
      </c>
      <c r="AB683" s="571">
        <v>45397</v>
      </c>
      <c r="AC683" s="1111" t="s">
        <v>4163</v>
      </c>
      <c r="AD683" s="1121"/>
    </row>
    <row r="684" spans="1:30" ht="15.75" customHeight="1">
      <c r="A684" s="1106" t="s">
        <v>10</v>
      </c>
      <c r="B684" s="1120" t="s">
        <v>11</v>
      </c>
      <c r="C684" s="1106" t="s">
        <v>28</v>
      </c>
      <c r="D684" s="1106" t="s">
        <v>13</v>
      </c>
      <c r="E684" s="1106" t="s">
        <v>3756</v>
      </c>
      <c r="F684" s="1107" t="str">
        <f t="array" ref="F684">IFERROR(INDEX(UIID!$K$2:$K1956, MATCH(CONCATENATE(B684,D684,G684,J684), UIID!$B$2:$B1956&amp;UIID!$D$2:$D1956&amp;UIID!$G$2:$G1956&amp;UIID!$H$2:$H1956, 0),), "Not Found")</f>
        <v>0722-0177</v>
      </c>
      <c r="G684" s="1120" t="s">
        <v>3464</v>
      </c>
      <c r="H684" s="1120"/>
      <c r="I684" s="1120" t="s">
        <v>6104</v>
      </c>
      <c r="J684" s="1120" t="s">
        <v>3870</v>
      </c>
      <c r="K684" s="1120">
        <v>10.2948515999362</v>
      </c>
      <c r="L684" s="1120">
        <v>123.884745207818</v>
      </c>
      <c r="M684" s="1120" t="s">
        <v>6105</v>
      </c>
      <c r="N684" s="1120" t="s">
        <v>6106</v>
      </c>
      <c r="O684" s="1106" t="s">
        <v>15</v>
      </c>
      <c r="P684" s="1106" t="s">
        <v>16</v>
      </c>
      <c r="Q684" s="1120" t="s">
        <v>35</v>
      </c>
      <c r="R684" s="1106" t="s">
        <v>32</v>
      </c>
      <c r="S684" s="1120" t="s">
        <v>39</v>
      </c>
      <c r="T684" s="1106" t="s">
        <v>4164</v>
      </c>
      <c r="U684" s="1120">
        <v>181</v>
      </c>
      <c r="V684" s="1120" t="s">
        <v>6107</v>
      </c>
      <c r="W684" s="1116">
        <v>45224</v>
      </c>
      <c r="X684" s="1116">
        <v>47052</v>
      </c>
      <c r="Y684" s="1120" t="s">
        <v>6108</v>
      </c>
      <c r="Z684" s="1120" t="s">
        <v>6109</v>
      </c>
      <c r="AA684" s="1169">
        <v>46447</v>
      </c>
      <c r="AB684" s="571">
        <v>45567</v>
      </c>
      <c r="AC684" s="1111" t="s">
        <v>4163</v>
      </c>
      <c r="AD684" s="1121"/>
    </row>
    <row r="685" spans="1:30" ht="15.75" customHeight="1">
      <c r="A685" s="1106" t="s">
        <v>10</v>
      </c>
      <c r="B685" s="1120" t="s">
        <v>11</v>
      </c>
      <c r="C685" s="1120" t="s">
        <v>146</v>
      </c>
      <c r="D685" s="1106" t="s">
        <v>147</v>
      </c>
      <c r="E685" s="1106" t="s">
        <v>123</v>
      </c>
      <c r="F685" s="1107" t="str">
        <f t="array" ref="F685">IFERROR(INDEX(UIID!$K$2:$K1956, MATCH(CONCATENATE(B685,D685,G685,J685), UIID!$B$2:$B1956&amp;UIID!$D$2:$D1956&amp;UIID!$G$2:$G1956&amp;UIID!$H$2:$H1956, 0),), "Not Found")</f>
        <v>0722-0015</v>
      </c>
      <c r="G685" s="1120" t="s">
        <v>2264</v>
      </c>
      <c r="H685" s="1120"/>
      <c r="I685" s="1120" t="s">
        <v>5491</v>
      </c>
      <c r="J685" s="1120" t="s">
        <v>1112</v>
      </c>
      <c r="K685" s="1120">
        <v>10.450952355911699</v>
      </c>
      <c r="L685" s="1120">
        <v>124.011937765491</v>
      </c>
      <c r="M685" s="1120" t="s">
        <v>6110</v>
      </c>
      <c r="N685" s="1120" t="s">
        <v>6111</v>
      </c>
      <c r="O685" s="1106" t="s">
        <v>15</v>
      </c>
      <c r="P685" s="1106" t="s">
        <v>16</v>
      </c>
      <c r="Q685" s="1120" t="s">
        <v>35</v>
      </c>
      <c r="R685" s="1106" t="s">
        <v>107</v>
      </c>
      <c r="S685" s="1120" t="s">
        <v>197</v>
      </c>
      <c r="T685" s="1106" t="s">
        <v>4164</v>
      </c>
      <c r="U685" s="1120">
        <v>381</v>
      </c>
      <c r="V685" s="1120" t="s">
        <v>6112</v>
      </c>
      <c r="W685" s="1116">
        <v>44917</v>
      </c>
      <c r="X685" s="1116">
        <v>46742</v>
      </c>
      <c r="Y685" s="1120" t="s">
        <v>6113</v>
      </c>
      <c r="Z685" s="1120" t="s">
        <v>6114</v>
      </c>
      <c r="AA685" s="1169">
        <v>46089</v>
      </c>
      <c r="AB685" s="575">
        <v>45404</v>
      </c>
      <c r="AC685" s="1111" t="s">
        <v>4163</v>
      </c>
      <c r="AD685" s="1121"/>
    </row>
    <row r="686" spans="1:30" ht="15.75" customHeight="1">
      <c r="A686" s="1106" t="s">
        <v>10</v>
      </c>
      <c r="B686" s="1120" t="s">
        <v>11</v>
      </c>
      <c r="C686" s="1120" t="s">
        <v>146</v>
      </c>
      <c r="D686" s="1106" t="s">
        <v>668</v>
      </c>
      <c r="E686" s="1106" t="s">
        <v>30</v>
      </c>
      <c r="F686" s="1107" t="str">
        <f t="array" ref="F686">IFERROR(INDEX(UIID!$K$2:$K1956, MATCH(CONCATENATE(B686,D686,G686,J686), UIID!$B$2:$B1956&amp;UIID!$D$2:$D1956&amp;UIID!$G$2:$G1956&amp;UIID!$H$2:$H1956, 0),), "Not Found")</f>
        <v>0722-0161</v>
      </c>
      <c r="G686" s="1120" t="s">
        <v>723</v>
      </c>
      <c r="H686" s="1120"/>
      <c r="I686" s="1106" t="s">
        <v>5226</v>
      </c>
      <c r="J686" s="1120" t="s">
        <v>724</v>
      </c>
      <c r="K686" s="1120">
        <v>7.0687837441584103</v>
      </c>
      <c r="L686" s="1120">
        <v>125.611733694291</v>
      </c>
      <c r="M686" s="1120" t="s">
        <v>6115</v>
      </c>
      <c r="N686" s="1120" t="s">
        <v>6116</v>
      </c>
      <c r="O686" s="1106" t="s">
        <v>15</v>
      </c>
      <c r="P686" s="1106" t="s">
        <v>16</v>
      </c>
      <c r="Q686" s="1120" t="s">
        <v>35</v>
      </c>
      <c r="R686" s="1106" t="s">
        <v>32</v>
      </c>
      <c r="S686" s="1120" t="s">
        <v>39</v>
      </c>
      <c r="T686" s="1106" t="s">
        <v>4164</v>
      </c>
      <c r="U686" s="1120">
        <v>221</v>
      </c>
      <c r="V686" s="1120" t="s">
        <v>6117</v>
      </c>
      <c r="W686" s="1116">
        <v>45419</v>
      </c>
      <c r="X686" s="1116">
        <v>47246</v>
      </c>
      <c r="Y686" s="1120" t="s">
        <v>6118</v>
      </c>
      <c r="Z686" s="1120" t="s">
        <v>6119</v>
      </c>
      <c r="AA686" s="1169">
        <v>46613</v>
      </c>
      <c r="AB686" s="571">
        <v>45483</v>
      </c>
      <c r="AC686" s="1111" t="s">
        <v>4163</v>
      </c>
      <c r="AD686" s="1121"/>
    </row>
    <row r="687" spans="1:30" ht="15.75" customHeight="1">
      <c r="A687" s="1106" t="s">
        <v>10</v>
      </c>
      <c r="B687" s="1120" t="s">
        <v>11</v>
      </c>
      <c r="C687" s="1120" t="s">
        <v>28</v>
      </c>
      <c r="D687" s="1106" t="s">
        <v>977</v>
      </c>
      <c r="E687" s="1106" t="s">
        <v>28</v>
      </c>
      <c r="F687" s="1107" t="str">
        <f t="array" ref="F687">IFERROR(INDEX(UIID!$K$2:$K1956, MATCH(CONCATENATE(B687,D687,G687,J687), UIID!$B$2:$B1956&amp;UIID!$D$2:$D1956&amp;UIID!$G$2:$G1956&amp;UIID!$H$2:$H1956, 0),), "Not Found")</f>
        <v>0722-0019</v>
      </c>
      <c r="G687" s="1120" t="s">
        <v>1042</v>
      </c>
      <c r="H687" s="1120"/>
      <c r="I687" s="1106" t="s">
        <v>5437</v>
      </c>
      <c r="J687" s="1120" t="s">
        <v>1043</v>
      </c>
      <c r="K687" s="1120">
        <v>10.241711914757399</v>
      </c>
      <c r="L687" s="1120">
        <v>123.80532599007</v>
      </c>
      <c r="M687" s="1120" t="s">
        <v>1044</v>
      </c>
      <c r="N687" s="1120" t="s">
        <v>6120</v>
      </c>
      <c r="O687" s="1106" t="s">
        <v>113</v>
      </c>
      <c r="P687" s="1106" t="s">
        <v>2229</v>
      </c>
      <c r="Q687" s="1106" t="s">
        <v>4262</v>
      </c>
      <c r="R687" s="1106" t="s">
        <v>117</v>
      </c>
      <c r="S687" s="1120" t="s">
        <v>2707</v>
      </c>
      <c r="T687" s="1106" t="s">
        <v>4890</v>
      </c>
      <c r="U687" s="1120">
        <v>88</v>
      </c>
      <c r="V687" s="1120" t="s">
        <v>6121</v>
      </c>
      <c r="W687" s="1116">
        <v>44923</v>
      </c>
      <c r="X687" s="1116">
        <v>46748</v>
      </c>
      <c r="Y687" s="1120" t="s">
        <v>6122</v>
      </c>
      <c r="Z687" s="1120" t="s">
        <v>6123</v>
      </c>
      <c r="AA687" s="1106" t="s">
        <v>4283</v>
      </c>
      <c r="AB687" s="573">
        <v>45394</v>
      </c>
      <c r="AC687" s="1111" t="s">
        <v>4163</v>
      </c>
      <c r="AD687" s="1121"/>
    </row>
    <row r="688" spans="1:30" ht="15.75" customHeight="1">
      <c r="A688" s="1106" t="s">
        <v>10</v>
      </c>
      <c r="B688" s="1120" t="s">
        <v>11</v>
      </c>
      <c r="C688" s="1120" t="s">
        <v>509</v>
      </c>
      <c r="D688" s="1106" t="s">
        <v>551</v>
      </c>
      <c r="E688" s="1106" t="s">
        <v>30</v>
      </c>
      <c r="F688" s="1107" t="str">
        <f t="array" ref="F688">IFERROR(INDEX(UIID!$K$2:$K1956, MATCH(CONCATENATE(B688,D688,G688,J688), UIID!$B$2:$B1956&amp;UIID!$D$2:$D1956&amp;UIID!$G$2:$G1956&amp;UIID!$H$2:$H1956, 0),), "Not Found")</f>
        <v>0722-0073</v>
      </c>
      <c r="G688" s="1120" t="s">
        <v>1662</v>
      </c>
      <c r="H688" s="1120"/>
      <c r="I688" s="1120" t="s">
        <v>6124</v>
      </c>
      <c r="J688" s="1184" t="s">
        <v>3792</v>
      </c>
      <c r="K688" s="1120">
        <v>11.0339924212638</v>
      </c>
      <c r="L688" s="1120">
        <v>124.00110840782899</v>
      </c>
      <c r="M688" s="1120" t="s">
        <v>6125</v>
      </c>
      <c r="N688" s="1120" t="s">
        <v>6126</v>
      </c>
      <c r="O688" s="1106" t="s">
        <v>15</v>
      </c>
      <c r="P688" s="1106" t="s">
        <v>16</v>
      </c>
      <c r="Q688" s="1120" t="s">
        <v>35</v>
      </c>
      <c r="R688" s="1106" t="s">
        <v>104</v>
      </c>
      <c r="S688" s="1120" t="s">
        <v>105</v>
      </c>
      <c r="T688" s="1106" t="s">
        <v>4164</v>
      </c>
      <c r="U688" s="1120">
        <v>166</v>
      </c>
      <c r="V688" s="1120" t="s">
        <v>6127</v>
      </c>
      <c r="W688" s="1116">
        <v>45672</v>
      </c>
      <c r="X688" s="1116">
        <v>47499</v>
      </c>
      <c r="Y688" s="1120" t="s">
        <v>6128</v>
      </c>
      <c r="Z688" s="1120" t="s">
        <v>6129</v>
      </c>
      <c r="AA688" s="1169">
        <v>45946</v>
      </c>
      <c r="AB688" s="571">
        <v>45421</v>
      </c>
      <c r="AC688" s="1111" t="s">
        <v>4163</v>
      </c>
      <c r="AD688" s="1121"/>
    </row>
    <row r="689" spans="1:30" ht="15.75" customHeight="1">
      <c r="A689" s="1106" t="s">
        <v>10</v>
      </c>
      <c r="B689" s="1106" t="s">
        <v>11</v>
      </c>
      <c r="C689" s="1106" t="s">
        <v>28</v>
      </c>
      <c r="D689" s="1106" t="s">
        <v>13</v>
      </c>
      <c r="E689" s="1106" t="s">
        <v>3756</v>
      </c>
      <c r="F689" s="1107" t="str">
        <f t="array" ref="F689">IFERROR(INDEX(UIID!$K$2:$K1956, MATCH(CONCATENATE(B689,D689,G689,J689), UIID!$B$2:$B1956&amp;UIID!$D$2:$D1956&amp;UIID!$G$2:$G1956&amp;UIID!$H$2:$H1956, 0),), "Not Found")</f>
        <v>0722-0032</v>
      </c>
      <c r="G689" s="1120" t="s">
        <v>3555</v>
      </c>
      <c r="H689" s="1120"/>
      <c r="I689" s="1120" t="s">
        <v>5609</v>
      </c>
      <c r="J689" s="1106" t="s">
        <v>3771</v>
      </c>
      <c r="K689" s="1120">
        <v>10.326306333009599</v>
      </c>
      <c r="L689" s="1120">
        <v>123.906346830495</v>
      </c>
      <c r="M689" s="1106" t="s">
        <v>1188</v>
      </c>
      <c r="N689" s="1106" t="s">
        <v>5610</v>
      </c>
      <c r="O689" s="1106" t="s">
        <v>113</v>
      </c>
      <c r="P689" s="1106" t="s">
        <v>2229</v>
      </c>
      <c r="Q689" s="1106" t="s">
        <v>35</v>
      </c>
      <c r="R689" s="1106" t="s">
        <v>104</v>
      </c>
      <c r="S689" s="1120" t="s">
        <v>742</v>
      </c>
      <c r="T689" s="1106" t="s">
        <v>4213</v>
      </c>
      <c r="U689" s="1120">
        <v>645</v>
      </c>
      <c r="V689" s="1120" t="s">
        <v>6131</v>
      </c>
      <c r="W689" s="1116">
        <v>45274</v>
      </c>
      <c r="X689" s="1116">
        <v>47102</v>
      </c>
      <c r="Y689" s="1120" t="s">
        <v>6132</v>
      </c>
      <c r="Z689" s="1120" t="s">
        <v>6133</v>
      </c>
      <c r="AA689" s="1169">
        <v>46553</v>
      </c>
      <c r="AB689" s="571">
        <v>45476</v>
      </c>
      <c r="AC689" s="1111" t="s">
        <v>4163</v>
      </c>
      <c r="AD689" s="1121"/>
    </row>
    <row r="690" spans="1:30" ht="15.75" customHeight="1">
      <c r="A690" s="1106" t="s">
        <v>10</v>
      </c>
      <c r="B690" s="1106" t="s">
        <v>11</v>
      </c>
      <c r="C690" s="1106" t="s">
        <v>28</v>
      </c>
      <c r="D690" s="1106" t="s">
        <v>13</v>
      </c>
      <c r="E690" s="1106" t="s">
        <v>3756</v>
      </c>
      <c r="F690" s="1107" t="str">
        <f t="array" ref="F690">IFERROR(INDEX(UIID!$K$2:$K1956, MATCH(CONCATENATE(B690,D690,G690,J690), UIID!$B$2:$B1956&amp;UIID!$D$2:$D1956&amp;UIID!$G$2:$G1956&amp;UIID!$H$2:$H1956, 0),), "Not Found")</f>
        <v>0722-0032</v>
      </c>
      <c r="G690" s="1120" t="s">
        <v>3555</v>
      </c>
      <c r="H690" s="1120"/>
      <c r="I690" s="1120" t="s">
        <v>5609</v>
      </c>
      <c r="J690" s="1120" t="s">
        <v>3771</v>
      </c>
      <c r="K690" s="1120">
        <v>10.326306333009599</v>
      </c>
      <c r="L690" s="1120">
        <v>123.906346830495</v>
      </c>
      <c r="M690" s="1106" t="s">
        <v>1188</v>
      </c>
      <c r="N690" s="1106" t="s">
        <v>5610</v>
      </c>
      <c r="O690" s="1106" t="s">
        <v>113</v>
      </c>
      <c r="P690" s="1106" t="s">
        <v>2229</v>
      </c>
      <c r="Q690" s="1106" t="s">
        <v>35</v>
      </c>
      <c r="R690" s="1106" t="s">
        <v>104</v>
      </c>
      <c r="S690" s="1120" t="s">
        <v>2407</v>
      </c>
      <c r="T690" s="1106" t="s">
        <v>4164</v>
      </c>
      <c r="U690" s="1120">
        <v>465</v>
      </c>
      <c r="V690" s="1120" t="s">
        <v>6136</v>
      </c>
      <c r="W690" s="1116">
        <v>45223</v>
      </c>
      <c r="X690" s="1116">
        <v>47051</v>
      </c>
      <c r="Y690" s="1120" t="s">
        <v>6132</v>
      </c>
      <c r="Z690" s="1120" t="s">
        <v>6133</v>
      </c>
      <c r="AA690" s="1169">
        <v>46553</v>
      </c>
      <c r="AB690" s="571">
        <v>45476</v>
      </c>
      <c r="AC690" s="1111" t="s">
        <v>4163</v>
      </c>
      <c r="AD690" s="1114">
        <v>44924</v>
      </c>
    </row>
    <row r="691" spans="1:30" ht="15.75" customHeight="1">
      <c r="A691" s="1106" t="s">
        <v>10</v>
      </c>
      <c r="B691" s="1120" t="s">
        <v>11</v>
      </c>
      <c r="C691" s="1106" t="s">
        <v>28</v>
      </c>
      <c r="D691" s="1106" t="s">
        <v>13</v>
      </c>
      <c r="E691" s="1106" t="s">
        <v>3756</v>
      </c>
      <c r="F691" s="1107" t="str">
        <f t="array" ref="F691">IFERROR(INDEX(UIID!$K$2:$K1956, MATCH(CONCATENATE(B691,D691,G691,J691), UIID!$B$2:$B1956&amp;UIID!$D$2:$D1956&amp;UIID!$G$2:$G1956&amp;UIID!$H$2:$H1956, 0),), "Not Found")</f>
        <v>0722-0032</v>
      </c>
      <c r="G691" s="1120" t="s">
        <v>3555</v>
      </c>
      <c r="H691" s="1120"/>
      <c r="I691" s="1120" t="s">
        <v>5609</v>
      </c>
      <c r="J691" s="1120" t="s">
        <v>3771</v>
      </c>
      <c r="K691" s="1120">
        <v>10.326306333009599</v>
      </c>
      <c r="L691" s="1120">
        <v>123.906346830495</v>
      </c>
      <c r="M691" s="1106" t="s">
        <v>1188</v>
      </c>
      <c r="N691" s="1106" t="s">
        <v>5610</v>
      </c>
      <c r="O691" s="1106" t="s">
        <v>113</v>
      </c>
      <c r="P691" s="1106" t="s">
        <v>2229</v>
      </c>
      <c r="Q691" s="1106" t="s">
        <v>35</v>
      </c>
      <c r="R691" s="1106" t="s">
        <v>117</v>
      </c>
      <c r="S691" s="1120" t="s">
        <v>406</v>
      </c>
      <c r="T691" s="1106" t="s">
        <v>4164</v>
      </c>
      <c r="U691" s="1120">
        <v>583</v>
      </c>
      <c r="V691" s="1120" t="s">
        <v>6139</v>
      </c>
      <c r="W691" s="1116">
        <v>45223</v>
      </c>
      <c r="X691" s="1116">
        <v>47051</v>
      </c>
      <c r="Y691" s="1120" t="s">
        <v>6140</v>
      </c>
      <c r="Z691" s="1120" t="s">
        <v>6141</v>
      </c>
      <c r="AA691" s="1169">
        <v>46475</v>
      </c>
      <c r="AB691" s="571">
        <v>45476</v>
      </c>
      <c r="AC691" s="1111" t="s">
        <v>4163</v>
      </c>
      <c r="AD691" s="1114">
        <v>44924</v>
      </c>
    </row>
    <row r="692" spans="1:30" ht="15.75" customHeight="1">
      <c r="A692" s="1106" t="s">
        <v>10</v>
      </c>
      <c r="B692" s="176" t="s">
        <v>11</v>
      </c>
      <c r="C692" s="1106" t="s">
        <v>176</v>
      </c>
      <c r="D692" s="1106" t="s">
        <v>374</v>
      </c>
      <c r="E692" s="1106" t="s">
        <v>3756</v>
      </c>
      <c r="F692" s="1107" t="str">
        <f t="array" ref="F692">IFERROR(INDEX(UIID!$K$2:$K1956, MATCH(CONCATENATE(B692,D692,G692,J692), UIID!$B$2:$B1956&amp;UIID!$D$2:$D1956&amp;UIID!$G$2:$G1956&amp;UIID!$H$2:$H1956, 0),), "Not Found")</f>
        <v>0722-0138</v>
      </c>
      <c r="G692" s="176" t="s">
        <v>3851</v>
      </c>
      <c r="H692" s="176"/>
      <c r="I692" s="176" t="s">
        <v>6142</v>
      </c>
      <c r="J692" s="176" t="s">
        <v>3852</v>
      </c>
      <c r="K692" s="176">
        <v>10.328532324515599</v>
      </c>
      <c r="L692" s="176">
        <v>123.92992267343401</v>
      </c>
      <c r="M692" s="485" t="s">
        <v>6143</v>
      </c>
      <c r="N692" s="1106" t="s">
        <v>6144</v>
      </c>
      <c r="O692" s="313" t="s">
        <v>15</v>
      </c>
      <c r="P692" s="313" t="s">
        <v>16</v>
      </c>
      <c r="Q692" s="1106" t="s">
        <v>4262</v>
      </c>
      <c r="R692" s="313" t="s">
        <v>3006</v>
      </c>
      <c r="S692" s="176" t="s">
        <v>6145</v>
      </c>
      <c r="T692" s="313"/>
      <c r="U692" s="176">
        <v>400</v>
      </c>
      <c r="V692" s="176" t="s">
        <v>6146</v>
      </c>
      <c r="W692" s="455">
        <v>44924</v>
      </c>
      <c r="X692" s="1116">
        <v>46749</v>
      </c>
      <c r="Y692" s="176" t="s">
        <v>6147</v>
      </c>
      <c r="Z692" s="176" t="s">
        <v>6148</v>
      </c>
      <c r="AA692" s="488">
        <v>45420</v>
      </c>
      <c r="AB692" s="571">
        <v>45545</v>
      </c>
      <c r="AC692" s="1111" t="s">
        <v>4163</v>
      </c>
      <c r="AD692" s="1121"/>
    </row>
    <row r="693" spans="1:30" ht="15.75" customHeight="1">
      <c r="A693" s="1106" t="s">
        <v>10</v>
      </c>
      <c r="B693" s="1120" t="s">
        <v>11</v>
      </c>
      <c r="C693" s="1120" t="s">
        <v>28</v>
      </c>
      <c r="D693" s="1106" t="s">
        <v>458</v>
      </c>
      <c r="E693" s="1106" t="s">
        <v>30</v>
      </c>
      <c r="F693" s="1107" t="str">
        <f t="array" ref="F693">IFERROR(INDEX(UIID!$K$2:$K1956, MATCH(CONCATENATE(B693,D693,G693,J693), UIID!$B$2:$B1956&amp;UIID!$D$2:$D1956&amp;UIID!$G$2:$G1956&amp;UIID!$H$2:$H1956, 0),), "Not Found")</f>
        <v>0722-0183</v>
      </c>
      <c r="G693" s="1120" t="s">
        <v>1515</v>
      </c>
      <c r="H693" s="1120"/>
      <c r="I693" s="1120" t="s">
        <v>6149</v>
      </c>
      <c r="J693" s="1120" t="s">
        <v>3883</v>
      </c>
      <c r="K693" s="1127">
        <v>10.250292</v>
      </c>
      <c r="L693" s="1127">
        <v>123.826218</v>
      </c>
      <c r="M693" s="1120" t="s">
        <v>6150</v>
      </c>
      <c r="N693" s="1120" t="s">
        <v>6151</v>
      </c>
      <c r="O693" s="1106" t="s">
        <v>15</v>
      </c>
      <c r="P693" s="1106" t="s">
        <v>16</v>
      </c>
      <c r="Q693" s="1120" t="s">
        <v>35</v>
      </c>
      <c r="R693" s="1106" t="s">
        <v>240</v>
      </c>
      <c r="S693" s="1120" t="s">
        <v>2615</v>
      </c>
      <c r="T693" s="1106" t="s">
        <v>4164</v>
      </c>
      <c r="U693" s="1120">
        <v>560</v>
      </c>
      <c r="V693" s="1120" t="s">
        <v>6153</v>
      </c>
      <c r="W693" s="1116">
        <v>45316</v>
      </c>
      <c r="X693" s="1116">
        <v>47144</v>
      </c>
      <c r="Y693" s="1120" t="s">
        <v>6154</v>
      </c>
      <c r="Z693" s="1120" t="s">
        <v>6155</v>
      </c>
      <c r="AA693" s="1169">
        <v>45427</v>
      </c>
      <c r="AB693" s="576">
        <v>45397</v>
      </c>
      <c r="AC693" s="1111" t="s">
        <v>4163</v>
      </c>
      <c r="AD693" s="1114">
        <v>44944</v>
      </c>
    </row>
    <row r="694" spans="1:30" ht="15.75" customHeight="1">
      <c r="A694" s="1106" t="s">
        <v>10</v>
      </c>
      <c r="B694" s="1120" t="s">
        <v>11</v>
      </c>
      <c r="C694" s="1106" t="s">
        <v>28</v>
      </c>
      <c r="D694" s="1106" t="s">
        <v>13</v>
      </c>
      <c r="E694" s="1106" t="s">
        <v>3756</v>
      </c>
      <c r="F694" s="1107" t="str">
        <f t="array" ref="F694">IFERROR(INDEX(UIID!$K$2:$K1956, MATCH(CONCATENATE(B694,D694,G694,J694), UIID!$B$2:$B1956&amp;UIID!$D$2:$D1956&amp;UIID!$G$2:$G1956&amp;UIID!$H$2:$H1956, 0),), "Not Found")</f>
        <v>0722-0139</v>
      </c>
      <c r="G694" s="1120" t="s">
        <v>3853</v>
      </c>
      <c r="H694" s="1120"/>
      <c r="I694" s="1120" t="s">
        <v>6157</v>
      </c>
      <c r="J694" s="1120" t="s">
        <v>3854</v>
      </c>
      <c r="K694" s="1120">
        <v>10.322624330830701</v>
      </c>
      <c r="L694" s="1120">
        <v>123.913903613972</v>
      </c>
      <c r="M694" s="1120" t="s">
        <v>6158</v>
      </c>
      <c r="N694" s="1120" t="s">
        <v>6159</v>
      </c>
      <c r="O694" s="1106" t="s">
        <v>15</v>
      </c>
      <c r="P694" s="1106" t="s">
        <v>16</v>
      </c>
      <c r="Q694" s="1106" t="s">
        <v>4262</v>
      </c>
      <c r="R694" s="1106" t="s">
        <v>3006</v>
      </c>
      <c r="S694" s="1120" t="s">
        <v>180</v>
      </c>
      <c r="T694" s="1106" t="s">
        <v>22</v>
      </c>
      <c r="U694" s="1120">
        <v>120</v>
      </c>
      <c r="V694" s="1120" t="s">
        <v>6160</v>
      </c>
      <c r="W694" s="1116">
        <v>44942</v>
      </c>
      <c r="X694" s="1116">
        <v>46767</v>
      </c>
      <c r="Y694" s="1120" t="s">
        <v>6161</v>
      </c>
      <c r="Z694" s="1120" t="s">
        <v>6162</v>
      </c>
      <c r="AA694" s="1106" t="s">
        <v>4283</v>
      </c>
      <c r="AB694" s="577">
        <v>45351</v>
      </c>
      <c r="AC694" s="1111" t="s">
        <v>4163</v>
      </c>
      <c r="AD694" s="1121"/>
    </row>
    <row r="695" spans="1:30" ht="15.75" customHeight="1">
      <c r="A695" s="1106" t="s">
        <v>10</v>
      </c>
      <c r="B695" s="1120" t="s">
        <v>11</v>
      </c>
      <c r="C695" s="1106" t="s">
        <v>176</v>
      </c>
      <c r="D695" s="1106" t="s">
        <v>3759</v>
      </c>
      <c r="E695" s="1106" t="s">
        <v>3756</v>
      </c>
      <c r="F695" s="1107" t="str">
        <f t="array" ref="F695">IFERROR(INDEX(UIID!$K$2:$K1956, MATCH(CONCATENATE(B695,D695,G695,J695), UIID!$B$2:$B1956&amp;UIID!$D$2:$D1956&amp;UIID!$G$2:$G1956&amp;UIID!$H$2:$H1956, 0),), "Not Found")</f>
        <v>0722-0153</v>
      </c>
      <c r="G695" s="1120" t="s">
        <v>6163</v>
      </c>
      <c r="H695" s="1120"/>
      <c r="I695" s="1120" t="s">
        <v>6164</v>
      </c>
      <c r="J695" s="1120" t="s">
        <v>2224</v>
      </c>
      <c r="K695" s="1120">
        <v>10.304190829148199</v>
      </c>
      <c r="L695" s="1120">
        <v>123.986405307818</v>
      </c>
      <c r="M695" s="1120" t="s">
        <v>2225</v>
      </c>
      <c r="N695" s="1120" t="s">
        <v>6165</v>
      </c>
      <c r="O695" s="1106" t="s">
        <v>15</v>
      </c>
      <c r="P695" s="1106" t="s">
        <v>16</v>
      </c>
      <c r="Q695" s="1106" t="s">
        <v>4262</v>
      </c>
      <c r="R695" s="1106" t="s">
        <v>3006</v>
      </c>
      <c r="S695" s="1120" t="s">
        <v>6166</v>
      </c>
      <c r="T695" s="1106" t="s">
        <v>22</v>
      </c>
      <c r="U695" s="1120">
        <v>30</v>
      </c>
      <c r="V695" s="1120" t="s">
        <v>6167</v>
      </c>
      <c r="W695" s="1116">
        <v>44945</v>
      </c>
      <c r="X695" s="1116">
        <v>46770</v>
      </c>
      <c r="Y695" s="1120" t="s">
        <v>5990</v>
      </c>
      <c r="Z695" s="1120" t="s">
        <v>6168</v>
      </c>
      <c r="AA695" s="1106" t="s">
        <v>4283</v>
      </c>
      <c r="AB695" s="577">
        <v>45351</v>
      </c>
      <c r="AC695" s="1111" t="s">
        <v>4163</v>
      </c>
      <c r="AD695" s="1121"/>
    </row>
    <row r="696" spans="1:30" ht="15.75" customHeight="1">
      <c r="A696" s="1106" t="s">
        <v>10</v>
      </c>
      <c r="B696" s="1120" t="s">
        <v>11</v>
      </c>
      <c r="C696" s="1106" t="s">
        <v>176</v>
      </c>
      <c r="D696" s="1106" t="s">
        <v>3759</v>
      </c>
      <c r="E696" s="1106" t="s">
        <v>3756</v>
      </c>
      <c r="F696" s="1107" t="str">
        <f t="array" ref="F696">IFERROR(INDEX(UIID!$K$2:$K1956, MATCH(CONCATENATE(B696,D696,G696,J696), UIID!$B$2:$B1956&amp;UIID!$D$2:$D1956&amp;UIID!$G$2:$G1956&amp;UIID!$H$2:$H1956, 0),), "Not Found")</f>
        <v>0722-0153</v>
      </c>
      <c r="G696" s="1120" t="s">
        <v>6163</v>
      </c>
      <c r="H696" s="1120"/>
      <c r="I696" s="1120" t="s">
        <v>6164</v>
      </c>
      <c r="J696" s="1120" t="s">
        <v>2224</v>
      </c>
      <c r="K696" s="1120">
        <v>10.304190829148199</v>
      </c>
      <c r="L696" s="1120">
        <v>123.986405307818</v>
      </c>
      <c r="M696" s="1120" t="s">
        <v>2225</v>
      </c>
      <c r="N696" s="1120" t="s">
        <v>6165</v>
      </c>
      <c r="O696" s="1106" t="s">
        <v>15</v>
      </c>
      <c r="P696" s="1106" t="s">
        <v>16</v>
      </c>
      <c r="Q696" s="1106" t="s">
        <v>4262</v>
      </c>
      <c r="R696" s="1106" t="s">
        <v>3006</v>
      </c>
      <c r="S696" s="1120" t="s">
        <v>6169</v>
      </c>
      <c r="T696" s="1106" t="s">
        <v>22</v>
      </c>
      <c r="U696" s="1120">
        <v>30</v>
      </c>
      <c r="V696" s="1120" t="s">
        <v>6170</v>
      </c>
      <c r="W696" s="1116">
        <v>44945</v>
      </c>
      <c r="X696" s="1116">
        <v>46770</v>
      </c>
      <c r="Y696" s="1120" t="s">
        <v>5990</v>
      </c>
      <c r="Z696" s="1120" t="s">
        <v>6168</v>
      </c>
      <c r="AA696" s="1106" t="s">
        <v>4283</v>
      </c>
      <c r="AB696" s="577">
        <v>45351</v>
      </c>
      <c r="AC696" s="1111" t="s">
        <v>4163</v>
      </c>
      <c r="AD696" s="1121"/>
    </row>
    <row r="697" spans="1:30" ht="15.75" customHeight="1">
      <c r="A697" s="1106" t="s">
        <v>10</v>
      </c>
      <c r="B697" s="1120" t="s">
        <v>11</v>
      </c>
      <c r="C697" s="1106" t="s">
        <v>176</v>
      </c>
      <c r="D697" s="1106" t="s">
        <v>3759</v>
      </c>
      <c r="E697" s="1106" t="s">
        <v>3756</v>
      </c>
      <c r="F697" s="1107" t="str">
        <f t="array" ref="F697">IFERROR(INDEX(UIID!$K$2:$K1956, MATCH(CONCATENATE(B697,D697,G697,J697), UIID!$B$2:$B1956&amp;UIID!$D$2:$D1956&amp;UIID!$G$2:$G1956&amp;UIID!$H$2:$H1956, 0),), "Not Found")</f>
        <v>0722-0153</v>
      </c>
      <c r="G697" s="1120" t="s">
        <v>6163</v>
      </c>
      <c r="H697" s="1120"/>
      <c r="I697" s="1120" t="s">
        <v>6164</v>
      </c>
      <c r="J697" s="1120" t="s">
        <v>2224</v>
      </c>
      <c r="K697" s="1120">
        <v>10.304190829148199</v>
      </c>
      <c r="L697" s="1120">
        <v>123.986405307818</v>
      </c>
      <c r="M697" s="1120" t="s">
        <v>2225</v>
      </c>
      <c r="N697" s="1120" t="s">
        <v>6165</v>
      </c>
      <c r="O697" s="1106" t="s">
        <v>15</v>
      </c>
      <c r="P697" s="1106" t="s">
        <v>16</v>
      </c>
      <c r="Q697" s="1106" t="s">
        <v>4262</v>
      </c>
      <c r="R697" s="1106" t="s">
        <v>3006</v>
      </c>
      <c r="S697" s="1120" t="s">
        <v>6171</v>
      </c>
      <c r="T697" s="1106" t="s">
        <v>22</v>
      </c>
      <c r="U697" s="1120">
        <v>30</v>
      </c>
      <c r="V697" s="1120" t="s">
        <v>6172</v>
      </c>
      <c r="W697" s="1116">
        <v>44945</v>
      </c>
      <c r="X697" s="1116">
        <v>46770</v>
      </c>
      <c r="Y697" s="1120" t="s">
        <v>5990</v>
      </c>
      <c r="Z697" s="1120" t="s">
        <v>6168</v>
      </c>
      <c r="AA697" s="1106" t="s">
        <v>4283</v>
      </c>
      <c r="AB697" s="577">
        <v>45351</v>
      </c>
      <c r="AC697" s="1111" t="s">
        <v>4163</v>
      </c>
      <c r="AD697" s="1121"/>
    </row>
    <row r="698" spans="1:30" ht="15.75" customHeight="1">
      <c r="A698" s="1106" t="s">
        <v>10</v>
      </c>
      <c r="B698" s="1120" t="s">
        <v>11</v>
      </c>
      <c r="C698" s="1106" t="s">
        <v>176</v>
      </c>
      <c r="D698" s="1106" t="s">
        <v>3759</v>
      </c>
      <c r="E698" s="1106" t="s">
        <v>3756</v>
      </c>
      <c r="F698" s="1107" t="str">
        <f t="array" ref="F698">IFERROR(INDEX(UIID!$K$2:$K1956, MATCH(CONCATENATE(B698,D698,G698,J698), UIID!$B$2:$B1956&amp;UIID!$D$2:$D1956&amp;UIID!$G$2:$G1956&amp;UIID!$H$2:$H1956, 0),), "Not Found")</f>
        <v>0722-0153</v>
      </c>
      <c r="G698" s="1120" t="s">
        <v>6163</v>
      </c>
      <c r="H698" s="1120"/>
      <c r="I698" s="1120" t="s">
        <v>6164</v>
      </c>
      <c r="J698" s="1120" t="s">
        <v>2224</v>
      </c>
      <c r="K698" s="1120">
        <v>10.304190829148199</v>
      </c>
      <c r="L698" s="1120">
        <v>123.986405307818</v>
      </c>
      <c r="M698" s="1120" t="s">
        <v>2225</v>
      </c>
      <c r="N698" s="1120" t="s">
        <v>6165</v>
      </c>
      <c r="O698" s="1106" t="s">
        <v>15</v>
      </c>
      <c r="P698" s="1106" t="s">
        <v>16</v>
      </c>
      <c r="Q698" s="1106" t="s">
        <v>4262</v>
      </c>
      <c r="R698" s="1106" t="s">
        <v>3006</v>
      </c>
      <c r="S698" s="1120" t="s">
        <v>6173</v>
      </c>
      <c r="T698" s="1106" t="s">
        <v>22</v>
      </c>
      <c r="U698" s="1120">
        <v>30</v>
      </c>
      <c r="V698" s="1120" t="s">
        <v>6174</v>
      </c>
      <c r="W698" s="1116">
        <v>44945</v>
      </c>
      <c r="X698" s="1116">
        <v>46770</v>
      </c>
      <c r="Y698" s="1120" t="s">
        <v>5990</v>
      </c>
      <c r="Z698" s="1120" t="s">
        <v>6168</v>
      </c>
      <c r="AA698" s="1106" t="s">
        <v>4283</v>
      </c>
      <c r="AB698" s="577">
        <v>45351</v>
      </c>
      <c r="AC698" s="1111" t="s">
        <v>4163</v>
      </c>
      <c r="AD698" s="1121"/>
    </row>
    <row r="699" spans="1:30" ht="15.75" customHeight="1">
      <c r="A699" s="1106" t="s">
        <v>10</v>
      </c>
      <c r="B699" s="1132" t="s">
        <v>11</v>
      </c>
      <c r="C699" s="1106" t="s">
        <v>176</v>
      </c>
      <c r="D699" s="1106" t="s">
        <v>3759</v>
      </c>
      <c r="E699" s="1106" t="s">
        <v>3756</v>
      </c>
      <c r="F699" s="1107" t="str">
        <f t="array" ref="F699">IFERROR(INDEX(UIID!$K$2:$K1956, MATCH(CONCATENATE(B699,D699,G699,J699), UIID!$B$2:$B1956&amp;UIID!$D$2:$D1956&amp;UIID!$G$2:$G1956&amp;UIID!$H$2:$H1956, 0),), "Not Found")</f>
        <v>0722-0153</v>
      </c>
      <c r="G699" s="1132" t="s">
        <v>6163</v>
      </c>
      <c r="H699" s="1132"/>
      <c r="I699" s="1132" t="s">
        <v>6164</v>
      </c>
      <c r="J699" s="1132" t="s">
        <v>2224</v>
      </c>
      <c r="K699" s="1132">
        <v>10.304190829148199</v>
      </c>
      <c r="L699" s="1132">
        <v>123.986405307818</v>
      </c>
      <c r="M699" s="1132" t="s">
        <v>2225</v>
      </c>
      <c r="N699" s="1132" t="s">
        <v>6165</v>
      </c>
      <c r="O699" s="1133" t="s">
        <v>15</v>
      </c>
      <c r="P699" s="1133" t="s">
        <v>16</v>
      </c>
      <c r="Q699" s="1106" t="s">
        <v>4262</v>
      </c>
      <c r="R699" s="1133" t="s">
        <v>3006</v>
      </c>
      <c r="S699" s="1132" t="s">
        <v>6175</v>
      </c>
      <c r="T699" s="1133" t="s">
        <v>22</v>
      </c>
      <c r="U699" s="1132">
        <v>30</v>
      </c>
      <c r="V699" s="1132" t="s">
        <v>6176</v>
      </c>
      <c r="W699" s="1134">
        <v>44945</v>
      </c>
      <c r="X699" s="1116">
        <v>46770</v>
      </c>
      <c r="Y699" s="1132" t="s">
        <v>5990</v>
      </c>
      <c r="Z699" s="1132" t="s">
        <v>6168</v>
      </c>
      <c r="AA699" s="1106" t="s">
        <v>4283</v>
      </c>
      <c r="AB699" s="1203">
        <v>45351</v>
      </c>
      <c r="AC699" s="1111" t="s">
        <v>4163</v>
      </c>
      <c r="AD699" s="1121"/>
    </row>
    <row r="700" spans="1:30" ht="15.75" customHeight="1">
      <c r="A700" s="1106" t="s">
        <v>10</v>
      </c>
      <c r="B700" s="1120" t="s">
        <v>11</v>
      </c>
      <c r="C700" s="1106" t="s">
        <v>176</v>
      </c>
      <c r="D700" s="1106" t="s">
        <v>374</v>
      </c>
      <c r="E700" s="1106" t="s">
        <v>3756</v>
      </c>
      <c r="F700" s="1107" t="str">
        <f t="array" ref="F700">IFERROR(INDEX(UIID!$K$2:$K1956, MATCH(CONCATENATE(B700,D700,G700,J700), UIID!$B$2:$B1956&amp;UIID!$D$2:$D1956&amp;UIID!$G$2:$G1956&amp;UIID!$H$2:$H1956, 0),), "Not Found")</f>
        <v>0722-0184</v>
      </c>
      <c r="G700" s="1120" t="s">
        <v>3884</v>
      </c>
      <c r="H700" s="1120"/>
      <c r="I700" s="1120" t="s">
        <v>6177</v>
      </c>
      <c r="J700" s="1120" t="s">
        <v>3885</v>
      </c>
      <c r="K700" s="1120">
        <v>10.3420900842368</v>
      </c>
      <c r="L700" s="1120">
        <v>123.92613498750499</v>
      </c>
      <c r="M700" s="1106" t="s">
        <v>6178</v>
      </c>
      <c r="N700" s="1120" t="s">
        <v>6179</v>
      </c>
      <c r="O700" s="1106" t="s">
        <v>15</v>
      </c>
      <c r="P700" s="1106" t="s">
        <v>16</v>
      </c>
      <c r="Q700" s="1120" t="s">
        <v>35</v>
      </c>
      <c r="R700" s="1106" t="s">
        <v>32</v>
      </c>
      <c r="S700" s="176" t="s">
        <v>39</v>
      </c>
      <c r="T700" s="1106" t="s">
        <v>4164</v>
      </c>
      <c r="U700" s="176">
        <v>184</v>
      </c>
      <c r="V700" s="1120" t="s">
        <v>6180</v>
      </c>
      <c r="W700" s="1116">
        <v>44967</v>
      </c>
      <c r="X700" s="1116">
        <v>46792</v>
      </c>
      <c r="Y700" s="1120" t="s">
        <v>6181</v>
      </c>
      <c r="Z700" s="1120" t="s">
        <v>6182</v>
      </c>
      <c r="AA700" s="1106" t="s">
        <v>4283</v>
      </c>
      <c r="AB700" s="579">
        <v>45351</v>
      </c>
      <c r="AC700" s="1111" t="s">
        <v>4163</v>
      </c>
      <c r="AD700" s="1121"/>
    </row>
    <row r="701" spans="1:30" ht="15.75" customHeight="1">
      <c r="A701" s="1106" t="s">
        <v>10</v>
      </c>
      <c r="B701" s="1120" t="s">
        <v>11</v>
      </c>
      <c r="C701" s="1106" t="s">
        <v>176</v>
      </c>
      <c r="D701" s="1106" t="s">
        <v>374</v>
      </c>
      <c r="E701" s="1106" t="s">
        <v>3756</v>
      </c>
      <c r="F701" s="1107" t="str">
        <f t="array" ref="F701">IFERROR(INDEX(UIID!$K$2:$K1956, MATCH(CONCATENATE(B701,D701,G701,J701), UIID!$B$2:$B1956&amp;UIID!$D$2:$D1956&amp;UIID!$G$2:$G1956&amp;UIID!$H$2:$H1956, 0),), "Not Found")</f>
        <v>0722-0141</v>
      </c>
      <c r="G701" s="1184" t="s">
        <v>3857</v>
      </c>
      <c r="H701" s="1120" t="s">
        <v>6183</v>
      </c>
      <c r="I701" s="1120" t="s">
        <v>6184</v>
      </c>
      <c r="J701" s="1120" t="s">
        <v>3858</v>
      </c>
      <c r="K701" s="1120">
        <v>10.324100252579401</v>
      </c>
      <c r="L701" s="1120">
        <v>123.908864555615</v>
      </c>
      <c r="M701" s="1120" t="s">
        <v>6185</v>
      </c>
      <c r="N701" s="1120" t="s">
        <v>6186</v>
      </c>
      <c r="O701" s="1106" t="s">
        <v>15</v>
      </c>
      <c r="P701" s="1106" t="s">
        <v>16</v>
      </c>
      <c r="Q701" s="1106" t="s">
        <v>4262</v>
      </c>
      <c r="R701" s="1106" t="s">
        <v>3006</v>
      </c>
      <c r="S701" s="1120" t="s">
        <v>6187</v>
      </c>
      <c r="T701" s="1106" t="s">
        <v>22</v>
      </c>
      <c r="U701" s="1120" t="s">
        <v>810</v>
      </c>
      <c r="V701" s="1138" t="s">
        <v>6188</v>
      </c>
      <c r="W701" s="1124">
        <v>45055</v>
      </c>
      <c r="X701" s="1116">
        <v>46883</v>
      </c>
      <c r="Y701" s="1120" t="s">
        <v>6189</v>
      </c>
      <c r="Z701" s="1120" t="s">
        <v>22</v>
      </c>
      <c r="AA701" s="1106" t="s">
        <v>4283</v>
      </c>
      <c r="AB701" s="575">
        <v>45539</v>
      </c>
      <c r="AC701" s="1111" t="s">
        <v>4163</v>
      </c>
      <c r="AD701" s="1121"/>
    </row>
    <row r="702" spans="1:30" ht="15.75" customHeight="1">
      <c r="A702" s="1106" t="s">
        <v>10</v>
      </c>
      <c r="B702" s="1120" t="s">
        <v>11</v>
      </c>
      <c r="C702" s="1106" t="s">
        <v>176</v>
      </c>
      <c r="D702" s="1106" t="s">
        <v>374</v>
      </c>
      <c r="E702" s="1106" t="s">
        <v>3756</v>
      </c>
      <c r="F702" s="1107" t="str">
        <f t="array" ref="F702">IFERROR(INDEX(UIID!$K$2:$K1956, MATCH(CONCATENATE(B702,D702,G702,J702), UIID!$B$2:$B1956&amp;UIID!$D$2:$D1956&amp;UIID!$G$2:$G1956&amp;UIID!$H$2:$H1956, 0),), "Not Found")</f>
        <v>0722-0141</v>
      </c>
      <c r="G702" s="1184" t="s">
        <v>3857</v>
      </c>
      <c r="H702" s="1120" t="s">
        <v>6183</v>
      </c>
      <c r="I702" s="1120" t="s">
        <v>6184</v>
      </c>
      <c r="J702" s="1120" t="s">
        <v>3858</v>
      </c>
      <c r="K702" s="1120">
        <v>10.324100252579401</v>
      </c>
      <c r="L702" s="1120">
        <v>123.908864555615</v>
      </c>
      <c r="M702" s="1120" t="s">
        <v>6185</v>
      </c>
      <c r="N702" s="1120" t="s">
        <v>6186</v>
      </c>
      <c r="O702" s="1106" t="s">
        <v>15</v>
      </c>
      <c r="P702" s="1106" t="s">
        <v>16</v>
      </c>
      <c r="Q702" s="1106" t="s">
        <v>4262</v>
      </c>
      <c r="R702" s="1106" t="s">
        <v>3006</v>
      </c>
      <c r="S702" s="1120" t="s">
        <v>6190</v>
      </c>
      <c r="T702" s="1106" t="s">
        <v>22</v>
      </c>
      <c r="U702" s="1120" t="s">
        <v>963</v>
      </c>
      <c r="V702" s="1199" t="s">
        <v>6191</v>
      </c>
      <c r="W702" s="1124">
        <v>45055</v>
      </c>
      <c r="X702" s="1116">
        <v>46883</v>
      </c>
      <c r="Y702" s="1120" t="s">
        <v>6189</v>
      </c>
      <c r="Z702" s="1120" t="s">
        <v>22</v>
      </c>
      <c r="AA702" s="1106" t="s">
        <v>4283</v>
      </c>
      <c r="AB702" s="575">
        <v>45539</v>
      </c>
      <c r="AC702" s="1111" t="s">
        <v>4163</v>
      </c>
      <c r="AD702" s="1121"/>
    </row>
    <row r="703" spans="1:30" ht="15.75" customHeight="1">
      <c r="A703" s="1106" t="s">
        <v>10</v>
      </c>
      <c r="B703" s="1120" t="s">
        <v>11</v>
      </c>
      <c r="C703" s="1120" t="s">
        <v>509</v>
      </c>
      <c r="D703" s="1106" t="s">
        <v>551</v>
      </c>
      <c r="E703" s="1106" t="s">
        <v>30</v>
      </c>
      <c r="F703" s="1107" t="str">
        <f t="array" ref="F703">IFERROR(INDEX(UIID!$K$2:$K1956, MATCH(CONCATENATE(B703,D703,G703,J703), UIID!$B$2:$B1956&amp;UIID!$D$2:$D1956&amp;UIID!$G$2:$G1956&amp;UIID!$H$2:$H1956, 0),), "Not Found")</f>
        <v>0722-0073</v>
      </c>
      <c r="G703" s="1120" t="s">
        <v>1662</v>
      </c>
      <c r="H703" s="1120"/>
      <c r="I703" s="1120" t="s">
        <v>6124</v>
      </c>
      <c r="J703" s="1184" t="s">
        <v>3792</v>
      </c>
      <c r="K703" s="1120">
        <v>11.0339924212638</v>
      </c>
      <c r="L703" s="1120">
        <v>124.00110840782899</v>
      </c>
      <c r="M703" s="1106" t="s">
        <v>1664</v>
      </c>
      <c r="N703" s="1120" t="s">
        <v>6126</v>
      </c>
      <c r="O703" s="1106" t="s">
        <v>15</v>
      </c>
      <c r="P703" s="1106" t="s">
        <v>16</v>
      </c>
      <c r="Q703" s="1120" t="s">
        <v>35</v>
      </c>
      <c r="R703" s="1106" t="s">
        <v>2230</v>
      </c>
      <c r="S703" s="1120" t="s">
        <v>1096</v>
      </c>
      <c r="T703" s="1106" t="s">
        <v>4164</v>
      </c>
      <c r="U703" s="1120">
        <v>581</v>
      </c>
      <c r="V703" s="1120" t="s">
        <v>6192</v>
      </c>
      <c r="W703" s="1116">
        <v>45672</v>
      </c>
      <c r="X703" s="1116">
        <v>47499</v>
      </c>
      <c r="Y703" s="1120" t="s">
        <v>6193</v>
      </c>
      <c r="Z703" s="1120" t="s">
        <v>6194</v>
      </c>
      <c r="AA703" s="1169">
        <v>46683</v>
      </c>
      <c r="AB703" s="575">
        <v>45421</v>
      </c>
      <c r="AC703" s="1111" t="s">
        <v>4163</v>
      </c>
      <c r="AD703" s="1121"/>
    </row>
    <row r="704" spans="1:30" ht="15.75" customHeight="1">
      <c r="A704" s="1106" t="s">
        <v>10</v>
      </c>
      <c r="B704" s="1120" t="s">
        <v>11</v>
      </c>
      <c r="C704" s="1106" t="s">
        <v>176</v>
      </c>
      <c r="D704" s="1106" t="s">
        <v>3759</v>
      </c>
      <c r="E704" s="1106" t="s">
        <v>3756</v>
      </c>
      <c r="F704" s="1107" t="str">
        <f t="array" ref="F704">IFERROR(INDEX(UIID!$K$2:$K1956, MATCH(CONCATENATE(B704,D704,G704,J704), UIID!$B$2:$B1956&amp;UIID!$D$2:$D1956&amp;UIID!$G$2:$G1956&amp;UIID!$H$2:$H1956, 0),), "Not Found")</f>
        <v>0722-0096</v>
      </c>
      <c r="G704" s="1120" t="s">
        <v>2216</v>
      </c>
      <c r="H704" s="1120"/>
      <c r="I704" s="1120" t="s">
        <v>5968</v>
      </c>
      <c r="J704" s="1120" t="s">
        <v>3807</v>
      </c>
      <c r="K704" s="1120">
        <v>10.309713157831601</v>
      </c>
      <c r="L704" s="1120">
        <v>123.993229336654</v>
      </c>
      <c r="M704" s="1120" t="s">
        <v>2217</v>
      </c>
      <c r="N704" s="1120" t="s">
        <v>6195</v>
      </c>
      <c r="O704" s="1106" t="s">
        <v>15</v>
      </c>
      <c r="P704" s="1106" t="s">
        <v>16</v>
      </c>
      <c r="Q704" s="1120" t="s">
        <v>35</v>
      </c>
      <c r="R704" s="1106" t="s">
        <v>2230</v>
      </c>
      <c r="S704" s="1120" t="s">
        <v>1096</v>
      </c>
      <c r="T704" s="1106" t="s">
        <v>4164</v>
      </c>
      <c r="U704" s="1120">
        <v>581</v>
      </c>
      <c r="V704" s="1120" t="s">
        <v>6196</v>
      </c>
      <c r="W704" s="1116">
        <v>44988</v>
      </c>
      <c r="X704" s="1116">
        <v>46814</v>
      </c>
      <c r="Y704" s="1120" t="s">
        <v>6197</v>
      </c>
      <c r="Z704" s="1120" t="s">
        <v>6198</v>
      </c>
      <c r="AA704" s="1169">
        <v>46425</v>
      </c>
      <c r="AB704" s="575">
        <v>45483</v>
      </c>
      <c r="AC704" s="1111" t="s">
        <v>4163</v>
      </c>
      <c r="AD704" s="1121"/>
    </row>
    <row r="705" spans="1:30" ht="15.75" customHeight="1">
      <c r="A705" s="1106" t="s">
        <v>10</v>
      </c>
      <c r="B705" s="1120" t="s">
        <v>11</v>
      </c>
      <c r="C705" s="1120" t="s">
        <v>378</v>
      </c>
      <c r="D705" s="1106" t="s">
        <v>3814</v>
      </c>
      <c r="E705" s="1106" t="s">
        <v>28</v>
      </c>
      <c r="F705" s="1107" t="str">
        <f t="array" ref="F705">IFERROR(INDEX(UIID!$K$2:$K1956, MATCH(CONCATENATE(B705,D705,G705,J705), UIID!$B$2:$B1956&amp;UIID!$D$2:$D1956&amp;UIID!$G$2:$G1956&amp;UIID!$H$2:$H1956, 0),), "Not Found")</f>
        <v>0722-0181</v>
      </c>
      <c r="G705" s="1120" t="s">
        <v>3880</v>
      </c>
      <c r="H705" s="1120"/>
      <c r="I705" s="1120" t="s">
        <v>6199</v>
      </c>
      <c r="J705" s="1120" t="s">
        <v>3881</v>
      </c>
      <c r="K705" s="1120">
        <v>10.356225924980899</v>
      </c>
      <c r="L705" s="1120">
        <v>123.98540410781899</v>
      </c>
      <c r="M705" s="1120">
        <v>9777546152</v>
      </c>
      <c r="N705" s="1120" t="s">
        <v>6200</v>
      </c>
      <c r="O705" s="1106" t="s">
        <v>15</v>
      </c>
      <c r="P705" s="1106" t="s">
        <v>16</v>
      </c>
      <c r="Q705" s="1120" t="s">
        <v>35</v>
      </c>
      <c r="R705" s="1106" t="s">
        <v>84</v>
      </c>
      <c r="S705" s="1120" t="s">
        <v>85</v>
      </c>
      <c r="T705" s="1106" t="s">
        <v>4164</v>
      </c>
      <c r="U705" s="1120">
        <v>495</v>
      </c>
      <c r="V705" s="1120" t="s">
        <v>6201</v>
      </c>
      <c r="W705" s="1116">
        <v>44991</v>
      </c>
      <c r="X705" s="1116">
        <v>46817</v>
      </c>
      <c r="Y705" s="1120" t="s">
        <v>6202</v>
      </c>
      <c r="Z705" s="1120" t="s">
        <v>6203</v>
      </c>
      <c r="AA705" s="1169">
        <v>46420</v>
      </c>
      <c r="AB705" s="575">
        <v>45546</v>
      </c>
      <c r="AC705" s="1111" t="s">
        <v>4163</v>
      </c>
      <c r="AD705" s="1121"/>
    </row>
    <row r="706" spans="1:30" ht="15.75" customHeight="1">
      <c r="A706" s="1106" t="s">
        <v>10</v>
      </c>
      <c r="B706" s="1120" t="s">
        <v>11</v>
      </c>
      <c r="C706" s="1106" t="s">
        <v>176</v>
      </c>
      <c r="D706" s="1106" t="s">
        <v>3759</v>
      </c>
      <c r="E706" s="1106" t="s">
        <v>3756</v>
      </c>
      <c r="F706" s="1107" t="str">
        <f t="array" ref="F706">IFERROR(INDEX(UIID!$K$2:$K1956, MATCH(CONCATENATE(B706,D706,G706,J706), UIID!$B$2:$B1956&amp;UIID!$D$2:$D1956&amp;UIID!$G$2:$G1956&amp;UIID!$H$2:$H1956, 0),), "Not Found")</f>
        <v>0722-0140</v>
      </c>
      <c r="G706" s="1120" t="s">
        <v>3855</v>
      </c>
      <c r="H706" s="1120"/>
      <c r="I706" s="1120" t="s">
        <v>6204</v>
      </c>
      <c r="J706" s="1120" t="s">
        <v>3856</v>
      </c>
      <c r="K706" s="1120">
        <v>10.3003446644306</v>
      </c>
      <c r="L706" s="1120">
        <v>124.00795358083199</v>
      </c>
      <c r="M706" s="1204" t="s">
        <v>6205</v>
      </c>
      <c r="N706" s="1120" t="s">
        <v>6206</v>
      </c>
      <c r="O706" s="1106" t="s">
        <v>15</v>
      </c>
      <c r="P706" s="1106" t="s">
        <v>16</v>
      </c>
      <c r="Q706" s="1106" t="s">
        <v>4262</v>
      </c>
      <c r="R706" s="1106" t="s">
        <v>3006</v>
      </c>
      <c r="S706" s="1120" t="s">
        <v>625</v>
      </c>
      <c r="T706" s="1106" t="s">
        <v>22</v>
      </c>
      <c r="U706" s="1120">
        <v>120</v>
      </c>
      <c r="V706" s="1120" t="s">
        <v>6207</v>
      </c>
      <c r="W706" s="1116">
        <v>44995</v>
      </c>
      <c r="X706" s="1116">
        <v>46821</v>
      </c>
      <c r="Y706" s="1120" t="s">
        <v>6208</v>
      </c>
      <c r="Z706" s="1120" t="s">
        <v>6209</v>
      </c>
      <c r="AA706" s="1169">
        <v>44995</v>
      </c>
      <c r="AB706" s="575">
        <v>45429</v>
      </c>
      <c r="AC706" s="1111" t="s">
        <v>4163</v>
      </c>
      <c r="AD706" s="1121"/>
    </row>
    <row r="707" spans="1:30" ht="15.75" customHeight="1">
      <c r="A707" s="1106" t="s">
        <v>10</v>
      </c>
      <c r="B707" s="1120" t="s">
        <v>11</v>
      </c>
      <c r="C707" s="1106" t="s">
        <v>176</v>
      </c>
      <c r="D707" s="1106" t="s">
        <v>3759</v>
      </c>
      <c r="E707" s="1106" t="s">
        <v>3756</v>
      </c>
      <c r="F707" s="1107" t="str">
        <f t="array" ref="F707">IFERROR(INDEX(UIID!$K$2:$K1956, MATCH(CONCATENATE(B707,D707,G707,J707), UIID!$B$2:$B1956&amp;UIID!$D$2:$D1956&amp;UIID!$G$2:$G1956&amp;UIID!$H$2:$H1956, 0),), "Not Found")</f>
        <v>0722-0140</v>
      </c>
      <c r="G707" s="1120" t="s">
        <v>3855</v>
      </c>
      <c r="H707" s="1120"/>
      <c r="I707" s="1120" t="s">
        <v>6204</v>
      </c>
      <c r="J707" s="1120" t="s">
        <v>3856</v>
      </c>
      <c r="K707" s="1120">
        <v>10.3003446644306</v>
      </c>
      <c r="L707" s="1120">
        <v>124.00795358083199</v>
      </c>
      <c r="M707" s="1204" t="s">
        <v>6205</v>
      </c>
      <c r="N707" s="1120" t="s">
        <v>6206</v>
      </c>
      <c r="O707" s="1106" t="s">
        <v>15</v>
      </c>
      <c r="P707" s="1106" t="s">
        <v>16</v>
      </c>
      <c r="Q707" s="1106" t="s">
        <v>4262</v>
      </c>
      <c r="R707" s="1106" t="s">
        <v>3006</v>
      </c>
      <c r="S707" s="1120" t="s">
        <v>633</v>
      </c>
      <c r="T707" s="1106" t="s">
        <v>22</v>
      </c>
      <c r="U707" s="1120">
        <v>120</v>
      </c>
      <c r="V707" s="1120" t="s">
        <v>6210</v>
      </c>
      <c r="W707" s="1116">
        <v>44995</v>
      </c>
      <c r="X707" s="1116">
        <v>46821</v>
      </c>
      <c r="Y707" s="1120" t="s">
        <v>6208</v>
      </c>
      <c r="Z707" s="1120" t="s">
        <v>6209</v>
      </c>
      <c r="AA707" s="1169">
        <v>44995</v>
      </c>
      <c r="AB707" s="575">
        <v>45429</v>
      </c>
      <c r="AC707" s="1111" t="s">
        <v>4163</v>
      </c>
      <c r="AD707" s="1121"/>
    </row>
    <row r="708" spans="1:30" ht="15.75" customHeight="1">
      <c r="A708" s="1106" t="s">
        <v>10</v>
      </c>
      <c r="B708" s="1120" t="s">
        <v>11</v>
      </c>
      <c r="C708" s="1106" t="s">
        <v>176</v>
      </c>
      <c r="D708" s="1106" t="s">
        <v>3759</v>
      </c>
      <c r="E708" s="1106" t="s">
        <v>3756</v>
      </c>
      <c r="F708" s="1107" t="str">
        <f t="array" ref="F708">IFERROR(INDEX(UIID!$K$2:$K1956, MATCH(CONCATENATE(B708,D708,G708,J708), UIID!$B$2:$B1956&amp;UIID!$D$2:$D1956&amp;UIID!$G$2:$G1956&amp;UIID!$H$2:$H1956, 0),), "Not Found")</f>
        <v>0722-0140</v>
      </c>
      <c r="G708" s="1120" t="s">
        <v>3855</v>
      </c>
      <c r="H708" s="1120"/>
      <c r="I708" s="1120" t="s">
        <v>6204</v>
      </c>
      <c r="J708" s="1120" t="s">
        <v>3856</v>
      </c>
      <c r="K708" s="1120">
        <v>10.3003446644306</v>
      </c>
      <c r="L708" s="1120">
        <v>124.00795358083199</v>
      </c>
      <c r="M708" s="1204" t="s">
        <v>6205</v>
      </c>
      <c r="N708" s="1120" t="s">
        <v>6206</v>
      </c>
      <c r="O708" s="1106" t="s">
        <v>15</v>
      </c>
      <c r="P708" s="1106" t="s">
        <v>16</v>
      </c>
      <c r="Q708" s="1106" t="s">
        <v>4262</v>
      </c>
      <c r="R708" s="1106" t="s">
        <v>3006</v>
      </c>
      <c r="S708" s="1120" t="s">
        <v>634</v>
      </c>
      <c r="T708" s="1106" t="s">
        <v>22</v>
      </c>
      <c r="U708" s="1120">
        <v>120</v>
      </c>
      <c r="V708" s="1120" t="s">
        <v>6211</v>
      </c>
      <c r="W708" s="1116">
        <v>44995</v>
      </c>
      <c r="X708" s="1116">
        <v>46821</v>
      </c>
      <c r="Y708" s="1120" t="s">
        <v>6208</v>
      </c>
      <c r="Z708" s="1120" t="s">
        <v>6209</v>
      </c>
      <c r="AA708" s="1169">
        <v>44995</v>
      </c>
      <c r="AB708" s="575">
        <v>45429</v>
      </c>
      <c r="AC708" s="1111" t="s">
        <v>4163</v>
      </c>
      <c r="AD708" s="1121"/>
    </row>
    <row r="709" spans="1:30" ht="15.75" customHeight="1">
      <c r="A709" s="1106" t="s">
        <v>10</v>
      </c>
      <c r="B709" s="1120" t="s">
        <v>11</v>
      </c>
      <c r="C709" s="1106" t="s">
        <v>176</v>
      </c>
      <c r="D709" s="1106" t="s">
        <v>3759</v>
      </c>
      <c r="E709" s="1106" t="s">
        <v>3756</v>
      </c>
      <c r="F709" s="1107" t="str">
        <f t="array" ref="F709">IFERROR(INDEX(UIID!$K$2:$K1956, MATCH(CONCATENATE(B709,D709,G709,J709), UIID!$B$2:$B1956&amp;UIID!$D$2:$D1956&amp;UIID!$G$2:$G1956&amp;UIID!$H$2:$H1956, 0),), "Not Found")</f>
        <v>0722-0140</v>
      </c>
      <c r="G709" s="1120" t="s">
        <v>3855</v>
      </c>
      <c r="H709" s="1120"/>
      <c r="I709" s="1120" t="s">
        <v>6204</v>
      </c>
      <c r="J709" s="1120" t="s">
        <v>3856</v>
      </c>
      <c r="K709" s="1120">
        <v>10.3003446644306</v>
      </c>
      <c r="L709" s="1120">
        <v>124.00795358083199</v>
      </c>
      <c r="M709" s="1204" t="s">
        <v>6205</v>
      </c>
      <c r="N709" s="1120" t="s">
        <v>6206</v>
      </c>
      <c r="O709" s="1106" t="s">
        <v>15</v>
      </c>
      <c r="P709" s="1106" t="s">
        <v>16</v>
      </c>
      <c r="Q709" s="1106" t="s">
        <v>4262</v>
      </c>
      <c r="R709" s="1106" t="s">
        <v>3006</v>
      </c>
      <c r="S709" s="1120" t="s">
        <v>635</v>
      </c>
      <c r="T709" s="1106" t="s">
        <v>22</v>
      </c>
      <c r="U709" s="1120">
        <v>120</v>
      </c>
      <c r="V709" s="1120" t="s">
        <v>6212</v>
      </c>
      <c r="W709" s="1116">
        <v>44995</v>
      </c>
      <c r="X709" s="1116">
        <v>46821</v>
      </c>
      <c r="Y709" s="1120" t="s">
        <v>6208</v>
      </c>
      <c r="Z709" s="1120" t="s">
        <v>6209</v>
      </c>
      <c r="AA709" s="1169">
        <v>44995</v>
      </c>
      <c r="AB709" s="575">
        <v>45429</v>
      </c>
      <c r="AC709" s="1111" t="s">
        <v>4163</v>
      </c>
      <c r="AD709" s="1121"/>
    </row>
    <row r="710" spans="1:30" ht="15.75" customHeight="1">
      <c r="A710" s="1106" t="s">
        <v>10</v>
      </c>
      <c r="B710" s="1120" t="s">
        <v>11</v>
      </c>
      <c r="C710" s="1106" t="s">
        <v>176</v>
      </c>
      <c r="D710" s="1106" t="s">
        <v>3759</v>
      </c>
      <c r="E710" s="1106" t="s">
        <v>3756</v>
      </c>
      <c r="F710" s="1107" t="str">
        <f t="array" ref="F710">IFERROR(INDEX(UIID!$K$2:$K1956, MATCH(CONCATENATE(B710,D710,G710,J710), UIID!$B$2:$B1956&amp;UIID!$D$2:$D1956&amp;UIID!$G$2:$G1956&amp;UIID!$H$2:$H1956, 0),), "Not Found")</f>
        <v>0722-0140</v>
      </c>
      <c r="G710" s="1120" t="s">
        <v>3855</v>
      </c>
      <c r="H710" s="1120"/>
      <c r="I710" s="1120" t="s">
        <v>6204</v>
      </c>
      <c r="J710" s="1120" t="s">
        <v>3856</v>
      </c>
      <c r="K710" s="1120">
        <v>10.3003446644306</v>
      </c>
      <c r="L710" s="1120">
        <v>124.00795358083199</v>
      </c>
      <c r="M710" s="1204" t="s">
        <v>6205</v>
      </c>
      <c r="N710" s="1120" t="s">
        <v>6206</v>
      </c>
      <c r="O710" s="1106" t="s">
        <v>15</v>
      </c>
      <c r="P710" s="1106" t="s">
        <v>16</v>
      </c>
      <c r="Q710" s="1106" t="s">
        <v>4262</v>
      </c>
      <c r="R710" s="1106" t="s">
        <v>3006</v>
      </c>
      <c r="S710" s="1120" t="s">
        <v>636</v>
      </c>
      <c r="T710" s="1106" t="s">
        <v>22</v>
      </c>
      <c r="U710" s="1120">
        <v>120</v>
      </c>
      <c r="V710" s="1120" t="s">
        <v>6213</v>
      </c>
      <c r="W710" s="1116">
        <v>44995</v>
      </c>
      <c r="X710" s="1116">
        <v>46821</v>
      </c>
      <c r="Y710" s="1120" t="s">
        <v>6208</v>
      </c>
      <c r="Z710" s="1120" t="s">
        <v>6209</v>
      </c>
      <c r="AA710" s="1169">
        <v>44995</v>
      </c>
      <c r="AB710" s="575">
        <v>45429</v>
      </c>
      <c r="AC710" s="1111" t="s">
        <v>4163</v>
      </c>
      <c r="AD710" s="1121"/>
    </row>
    <row r="711" spans="1:30" ht="15.75" customHeight="1">
      <c r="A711" s="1106" t="s">
        <v>10</v>
      </c>
      <c r="B711" s="1120" t="s">
        <v>11</v>
      </c>
      <c r="C711" s="1106" t="s">
        <v>176</v>
      </c>
      <c r="D711" s="1106" t="s">
        <v>3759</v>
      </c>
      <c r="E711" s="1106" t="s">
        <v>3756</v>
      </c>
      <c r="F711" s="1107" t="str">
        <f t="array" ref="F711">IFERROR(INDEX(UIID!$K$2:$K1956, MATCH(CONCATENATE(B711,D711,G711,J711), UIID!$B$2:$B1956&amp;UIID!$D$2:$D1956&amp;UIID!$G$2:$G1956&amp;UIID!$H$2:$H1956, 0),), "Not Found")</f>
        <v>0722-0140</v>
      </c>
      <c r="G711" s="1120" t="s">
        <v>3855</v>
      </c>
      <c r="H711" s="1120"/>
      <c r="I711" s="1120" t="s">
        <v>6204</v>
      </c>
      <c r="J711" s="1120" t="s">
        <v>3856</v>
      </c>
      <c r="K711" s="1120">
        <v>10.3003446644306</v>
      </c>
      <c r="L711" s="1120">
        <v>124.00795358083199</v>
      </c>
      <c r="M711" s="1204" t="s">
        <v>6205</v>
      </c>
      <c r="N711" s="1120" t="s">
        <v>6206</v>
      </c>
      <c r="O711" s="1106" t="s">
        <v>15</v>
      </c>
      <c r="P711" s="1106" t="s">
        <v>16</v>
      </c>
      <c r="Q711" s="1106" t="s">
        <v>4262</v>
      </c>
      <c r="R711" s="1106" t="s">
        <v>3006</v>
      </c>
      <c r="S711" s="1120" t="s">
        <v>637</v>
      </c>
      <c r="T711" s="1106" t="s">
        <v>22</v>
      </c>
      <c r="U711" s="1120">
        <v>120</v>
      </c>
      <c r="V711" s="1120" t="s">
        <v>6214</v>
      </c>
      <c r="W711" s="1116">
        <v>44995</v>
      </c>
      <c r="X711" s="1116">
        <v>46821</v>
      </c>
      <c r="Y711" s="1120" t="s">
        <v>6208</v>
      </c>
      <c r="Z711" s="1120" t="s">
        <v>6209</v>
      </c>
      <c r="AA711" s="1169">
        <v>44995</v>
      </c>
      <c r="AB711" s="575">
        <v>45429</v>
      </c>
      <c r="AC711" s="1111" t="s">
        <v>4163</v>
      </c>
      <c r="AD711" s="1121"/>
    </row>
    <row r="712" spans="1:30" ht="15.75" customHeight="1">
      <c r="A712" s="1106" t="s">
        <v>10</v>
      </c>
      <c r="B712" s="1120" t="s">
        <v>11</v>
      </c>
      <c r="C712" s="1106" t="s">
        <v>176</v>
      </c>
      <c r="D712" s="1106" t="s">
        <v>3759</v>
      </c>
      <c r="E712" s="1106" t="s">
        <v>3756</v>
      </c>
      <c r="F712" s="1107" t="str">
        <f t="array" ref="F712">IFERROR(INDEX(UIID!$K$2:$K1956, MATCH(CONCATENATE(B712,D712,G712,J712), UIID!$B$2:$B1956&amp;UIID!$D$2:$D1956&amp;UIID!$G$2:$G1956&amp;UIID!$H$2:$H1956, 0),), "Not Found")</f>
        <v>0722-0140</v>
      </c>
      <c r="G712" s="1120" t="s">
        <v>3855</v>
      </c>
      <c r="H712" s="1120"/>
      <c r="I712" s="1120" t="s">
        <v>6204</v>
      </c>
      <c r="J712" s="1120" t="s">
        <v>3856</v>
      </c>
      <c r="K712" s="1120">
        <v>10.3003446644306</v>
      </c>
      <c r="L712" s="1120">
        <v>124.00795358083199</v>
      </c>
      <c r="M712" s="1204" t="s">
        <v>6205</v>
      </c>
      <c r="N712" s="1120" t="s">
        <v>6206</v>
      </c>
      <c r="O712" s="1106" t="s">
        <v>15</v>
      </c>
      <c r="P712" s="1106" t="s">
        <v>16</v>
      </c>
      <c r="Q712" s="1106" t="s">
        <v>4262</v>
      </c>
      <c r="R712" s="1106" t="s">
        <v>3006</v>
      </c>
      <c r="S712" s="1120" t="s">
        <v>627</v>
      </c>
      <c r="T712" s="1106" t="s">
        <v>22</v>
      </c>
      <c r="U712" s="1120">
        <v>130</v>
      </c>
      <c r="V712" s="1120" t="s">
        <v>6215</v>
      </c>
      <c r="W712" s="1116">
        <v>44995</v>
      </c>
      <c r="X712" s="1116">
        <v>46821</v>
      </c>
      <c r="Y712" s="1120" t="s">
        <v>6208</v>
      </c>
      <c r="Z712" s="1120" t="s">
        <v>6209</v>
      </c>
      <c r="AA712" s="1169">
        <v>44995</v>
      </c>
      <c r="AB712" s="575">
        <v>45429</v>
      </c>
      <c r="AC712" s="1111" t="s">
        <v>4163</v>
      </c>
      <c r="AD712" s="1121"/>
    </row>
    <row r="713" spans="1:30" ht="15.75" customHeight="1">
      <c r="A713" s="1106" t="s">
        <v>10</v>
      </c>
      <c r="B713" s="1120" t="s">
        <v>11</v>
      </c>
      <c r="C713" s="1106" t="s">
        <v>176</v>
      </c>
      <c r="D713" s="1106" t="s">
        <v>3759</v>
      </c>
      <c r="E713" s="1106" t="s">
        <v>3756</v>
      </c>
      <c r="F713" s="1107" t="str">
        <f t="array" ref="F713">IFERROR(INDEX(UIID!$K$2:$K1956, MATCH(CONCATENATE(B713,D713,G713,J713), UIID!$B$2:$B1956&amp;UIID!$D$2:$D1956&amp;UIID!$G$2:$G1956&amp;UIID!$H$2:$H1956, 0),), "Not Found")</f>
        <v>0722-0140</v>
      </c>
      <c r="G713" s="1120" t="s">
        <v>3855</v>
      </c>
      <c r="H713" s="1120"/>
      <c r="I713" s="1120" t="s">
        <v>6204</v>
      </c>
      <c r="J713" s="1120" t="s">
        <v>3856</v>
      </c>
      <c r="K713" s="1120">
        <v>10.3003446644306</v>
      </c>
      <c r="L713" s="1120">
        <v>124.00795358083199</v>
      </c>
      <c r="M713" s="1204" t="s">
        <v>6205</v>
      </c>
      <c r="N713" s="1120" t="s">
        <v>6206</v>
      </c>
      <c r="O713" s="1106" t="s">
        <v>15</v>
      </c>
      <c r="P713" s="1106" t="s">
        <v>16</v>
      </c>
      <c r="Q713" s="1106" t="s">
        <v>4262</v>
      </c>
      <c r="R713" s="1106" t="s">
        <v>3006</v>
      </c>
      <c r="S713" s="1120" t="s">
        <v>630</v>
      </c>
      <c r="T713" s="1106" t="s">
        <v>22</v>
      </c>
      <c r="U713" s="1120">
        <v>150</v>
      </c>
      <c r="V713" s="1120" t="s">
        <v>6216</v>
      </c>
      <c r="W713" s="1116">
        <v>44995</v>
      </c>
      <c r="X713" s="1116">
        <v>46821</v>
      </c>
      <c r="Y713" s="1120" t="s">
        <v>6208</v>
      </c>
      <c r="Z713" s="1120" t="s">
        <v>6209</v>
      </c>
      <c r="AA713" s="1169">
        <v>44995</v>
      </c>
      <c r="AB713" s="575">
        <v>45429</v>
      </c>
      <c r="AC713" s="1111" t="s">
        <v>4163</v>
      </c>
      <c r="AD713" s="1121"/>
    </row>
    <row r="714" spans="1:30" ht="15.75" customHeight="1">
      <c r="A714" s="1106" t="s">
        <v>10</v>
      </c>
      <c r="B714" s="1106" t="s">
        <v>11</v>
      </c>
      <c r="C714" s="1106" t="s">
        <v>378</v>
      </c>
      <c r="D714" s="1106" t="s">
        <v>909</v>
      </c>
      <c r="E714" s="1106" t="s">
        <v>123</v>
      </c>
      <c r="F714" s="1107" t="str">
        <f t="array" ref="F714">IFERROR(INDEX(UIID!$K$2:$K1956, MATCH(CONCATENATE(B714,D714,G714,J714), UIID!$B$2:$B1956&amp;UIID!$D$2:$D1956&amp;UIID!$G$2:$G1956&amp;UIID!$H$2:$H1956, 0),), "Not Found")</f>
        <v>0722-0108</v>
      </c>
      <c r="G714" s="1108" t="s">
        <v>3654</v>
      </c>
      <c r="H714" s="1106"/>
      <c r="I714" s="1106" t="s">
        <v>5333</v>
      </c>
      <c r="J714" s="1106" t="s">
        <v>3823</v>
      </c>
      <c r="K714" s="1157">
        <v>10.391501</v>
      </c>
      <c r="L714" s="1157">
        <v>123.999634</v>
      </c>
      <c r="M714" s="1106" t="s">
        <v>911</v>
      </c>
      <c r="N714" s="1106"/>
      <c r="O714" s="1106" t="s">
        <v>15</v>
      </c>
      <c r="P714" s="1106" t="s">
        <v>16</v>
      </c>
      <c r="Q714" s="1106" t="s">
        <v>35</v>
      </c>
      <c r="R714" s="1106" t="s">
        <v>87</v>
      </c>
      <c r="S714" s="1106" t="s">
        <v>88</v>
      </c>
      <c r="T714" s="1106" t="s">
        <v>4164</v>
      </c>
      <c r="U714" s="1120" t="s">
        <v>2257</v>
      </c>
      <c r="V714" s="1120" t="s">
        <v>6217</v>
      </c>
      <c r="W714" s="1116">
        <v>45384</v>
      </c>
      <c r="X714" s="1116">
        <v>47211</v>
      </c>
      <c r="Y714" s="1106" t="s">
        <v>6218</v>
      </c>
      <c r="Z714" s="1106" t="s">
        <v>6219</v>
      </c>
      <c r="AA714" s="1117">
        <v>45247</v>
      </c>
      <c r="AB714" s="529">
        <v>45462</v>
      </c>
      <c r="AC714" s="1111" t="s">
        <v>4163</v>
      </c>
      <c r="AD714" s="1114">
        <v>44237</v>
      </c>
    </row>
    <row r="715" spans="1:30" ht="15.75" customHeight="1">
      <c r="A715" s="1106" t="s">
        <v>10</v>
      </c>
      <c r="B715" s="1106" t="s">
        <v>11</v>
      </c>
      <c r="C715" s="1106" t="s">
        <v>378</v>
      </c>
      <c r="D715" s="1106" t="s">
        <v>909</v>
      </c>
      <c r="E715" s="1106" t="s">
        <v>123</v>
      </c>
      <c r="F715" s="1107" t="str">
        <f t="array" ref="F715">IFERROR(INDEX(UIID!$K$2:$K1956, MATCH(CONCATENATE(B715,D715,G715,J715), UIID!$B$2:$B1956&amp;UIID!$D$2:$D1956&amp;UIID!$G$2:$G1956&amp;UIID!$H$2:$H1956, 0),), "Not Found")</f>
        <v>0722-0108</v>
      </c>
      <c r="G715" s="1108" t="s">
        <v>3654</v>
      </c>
      <c r="H715" s="1106"/>
      <c r="I715" s="1106" t="s">
        <v>5333</v>
      </c>
      <c r="J715" s="1106" t="s">
        <v>3823</v>
      </c>
      <c r="K715" s="1157">
        <v>10.391501</v>
      </c>
      <c r="L715" s="1157">
        <v>123.999634</v>
      </c>
      <c r="M715" s="1106" t="s">
        <v>911</v>
      </c>
      <c r="N715" s="1106"/>
      <c r="O715" s="1106" t="s">
        <v>15</v>
      </c>
      <c r="P715" s="1106" t="s">
        <v>16</v>
      </c>
      <c r="Q715" s="1106" t="s">
        <v>35</v>
      </c>
      <c r="R715" s="1106" t="s">
        <v>84</v>
      </c>
      <c r="S715" s="1106" t="s">
        <v>93</v>
      </c>
      <c r="T715" s="1106" t="s">
        <v>4213</v>
      </c>
      <c r="U715" s="1120" t="s">
        <v>2237</v>
      </c>
      <c r="V715" s="1120" t="s">
        <v>6220</v>
      </c>
      <c r="W715" s="1116">
        <v>44993</v>
      </c>
      <c r="X715" s="1116">
        <v>46821</v>
      </c>
      <c r="Y715" s="1106" t="s">
        <v>6221</v>
      </c>
      <c r="Z715" s="1106" t="s">
        <v>6222</v>
      </c>
      <c r="AA715" s="1175">
        <v>44420</v>
      </c>
      <c r="AB715" s="529">
        <v>45462</v>
      </c>
      <c r="AC715" s="1111" t="s">
        <v>4163</v>
      </c>
      <c r="AD715" s="1114">
        <v>43768</v>
      </c>
    </row>
    <row r="716" spans="1:30" ht="15.75" customHeight="1">
      <c r="A716" s="1106" t="s">
        <v>10</v>
      </c>
      <c r="B716" s="1106" t="s">
        <v>11</v>
      </c>
      <c r="C716" s="1106" t="s">
        <v>378</v>
      </c>
      <c r="D716" s="1106" t="s">
        <v>909</v>
      </c>
      <c r="E716" s="1106" t="s">
        <v>123</v>
      </c>
      <c r="F716" s="1107" t="str">
        <f t="array" ref="F716">IFERROR(INDEX(UIID!$K$2:$K1956, MATCH(CONCATENATE(B716,D716,G716,J716), UIID!$B$2:$B1956&amp;UIID!$D$2:$D1956&amp;UIID!$G$2:$G1956&amp;UIID!$H$2:$H1956, 0),), "Not Found")</f>
        <v>0722-0108</v>
      </c>
      <c r="G716" s="1108" t="s">
        <v>3654</v>
      </c>
      <c r="H716" s="1106"/>
      <c r="I716" s="1106" t="s">
        <v>5333</v>
      </c>
      <c r="J716" s="1106" t="s">
        <v>3823</v>
      </c>
      <c r="K716" s="1157">
        <v>10.391501</v>
      </c>
      <c r="L716" s="1157">
        <v>123.999634</v>
      </c>
      <c r="M716" s="1106" t="s">
        <v>911</v>
      </c>
      <c r="N716" s="1106"/>
      <c r="O716" s="1106" t="s">
        <v>15</v>
      </c>
      <c r="P716" s="1106" t="s">
        <v>16</v>
      </c>
      <c r="Q716" s="1106" t="s">
        <v>35</v>
      </c>
      <c r="R716" s="1106" t="s">
        <v>84</v>
      </c>
      <c r="S716" s="1106" t="s">
        <v>85</v>
      </c>
      <c r="T716" s="1106" t="s">
        <v>4164</v>
      </c>
      <c r="U716" s="1120" t="s">
        <v>2237</v>
      </c>
      <c r="V716" s="1120" t="s">
        <v>6223</v>
      </c>
      <c r="W716" s="1116">
        <v>45384</v>
      </c>
      <c r="X716" s="1116">
        <v>47211</v>
      </c>
      <c r="Y716" s="1106" t="s">
        <v>6221</v>
      </c>
      <c r="Z716" s="1106" t="s">
        <v>6222</v>
      </c>
      <c r="AA716" s="1175">
        <v>44420</v>
      </c>
      <c r="AB716" s="529">
        <v>45462</v>
      </c>
      <c r="AC716" s="1111" t="s">
        <v>4163</v>
      </c>
      <c r="AD716" s="1114">
        <v>43768</v>
      </c>
    </row>
    <row r="717" spans="1:30" ht="15.75" customHeight="1">
      <c r="A717" s="1106" t="s">
        <v>10</v>
      </c>
      <c r="B717" s="1120" t="s">
        <v>11</v>
      </c>
      <c r="C717" s="1106" t="s">
        <v>28</v>
      </c>
      <c r="D717" s="1106" t="s">
        <v>13</v>
      </c>
      <c r="E717" s="1106" t="s">
        <v>3756</v>
      </c>
      <c r="F717" s="1107" t="str">
        <f t="array" ref="F717">IFERROR(INDEX(UIID!$K$2:$K1956, MATCH(CONCATENATE(B717,D717,G717,J717), UIID!$B$2:$B1956&amp;UIID!$D$2:$D1956&amp;UIID!$G$2:$G1956&amp;UIID!$H$2:$H1956, 0),), "Not Found")</f>
        <v>0722-0032</v>
      </c>
      <c r="G717" s="1120" t="s">
        <v>3555</v>
      </c>
      <c r="H717" s="1120"/>
      <c r="I717" s="1120" t="s">
        <v>5609</v>
      </c>
      <c r="J717" s="1120" t="s">
        <v>3771</v>
      </c>
      <c r="K717" s="1120">
        <v>10.326306333009599</v>
      </c>
      <c r="L717" s="1120">
        <v>123.906346830495</v>
      </c>
      <c r="M717" s="1106" t="s">
        <v>1188</v>
      </c>
      <c r="N717" s="1120" t="s">
        <v>5610</v>
      </c>
      <c r="O717" s="1106" t="s">
        <v>113</v>
      </c>
      <c r="P717" s="1106" t="s">
        <v>2229</v>
      </c>
      <c r="Q717" s="1120" t="s">
        <v>35</v>
      </c>
      <c r="R717" s="1106" t="s">
        <v>2515</v>
      </c>
      <c r="S717" s="1120" t="s">
        <v>2517</v>
      </c>
      <c r="T717" s="1106" t="s">
        <v>4157</v>
      </c>
      <c r="U717" s="1120" t="s">
        <v>6225</v>
      </c>
      <c r="V717" s="1120" t="s">
        <v>6226</v>
      </c>
      <c r="W717" s="1116">
        <v>45000</v>
      </c>
      <c r="X717" s="1116">
        <v>46826</v>
      </c>
      <c r="Y717" s="1120" t="s">
        <v>5682</v>
      </c>
      <c r="Z717" s="1120" t="s">
        <v>6227</v>
      </c>
      <c r="AA717" s="1169">
        <v>46531</v>
      </c>
      <c r="AB717" s="575">
        <v>45476</v>
      </c>
      <c r="AC717" s="1111" t="s">
        <v>4163</v>
      </c>
      <c r="AD717" s="1190">
        <v>2023</v>
      </c>
    </row>
    <row r="718" spans="1:30" ht="15.75" customHeight="1">
      <c r="A718" s="1106" t="s">
        <v>10</v>
      </c>
      <c r="B718" s="1120" t="s">
        <v>11</v>
      </c>
      <c r="C718" s="1120" t="s">
        <v>378</v>
      </c>
      <c r="D718" s="1106" t="s">
        <v>3814</v>
      </c>
      <c r="E718" s="1106" t="s">
        <v>28</v>
      </c>
      <c r="F718" s="1107" t="str">
        <f t="array" ref="F718">IFERROR(INDEX(UIID!$K$2:$K1956, MATCH(CONCATENATE(B718,D718,G718,J718), UIID!$B$2:$B1956&amp;UIID!$D$2:$D1956&amp;UIID!$G$2:$G1956&amp;UIID!$H$2:$H1956, 0),), "Not Found")</f>
        <v>0722-0103</v>
      </c>
      <c r="G718" s="1120" t="s">
        <v>3815</v>
      </c>
      <c r="H718" s="1120"/>
      <c r="I718" s="1120" t="s">
        <v>6230</v>
      </c>
      <c r="J718" s="1120" t="s">
        <v>3816</v>
      </c>
      <c r="K718" s="1120">
        <v>10.3767662036904</v>
      </c>
      <c r="L718" s="1120">
        <v>123.958614609669</v>
      </c>
      <c r="M718" s="1120" t="s">
        <v>6231</v>
      </c>
      <c r="N718" s="1120" t="s">
        <v>6232</v>
      </c>
      <c r="O718" s="1106" t="s">
        <v>15</v>
      </c>
      <c r="P718" s="1106" t="s">
        <v>16</v>
      </c>
      <c r="Q718" s="1120" t="s">
        <v>35</v>
      </c>
      <c r="R718" s="1106" t="s">
        <v>104</v>
      </c>
      <c r="S718" s="1120" t="s">
        <v>105</v>
      </c>
      <c r="T718" s="1106" t="s">
        <v>4164</v>
      </c>
      <c r="U718" s="1120" t="s">
        <v>6233</v>
      </c>
      <c r="V718" s="1120" t="s">
        <v>6234</v>
      </c>
      <c r="W718" s="1116">
        <v>45015</v>
      </c>
      <c r="X718" s="1116">
        <v>46841</v>
      </c>
      <c r="Y718" s="1120" t="s">
        <v>6235</v>
      </c>
      <c r="Z718" s="1120" t="s">
        <v>6236</v>
      </c>
      <c r="AA718" s="1169">
        <v>45732</v>
      </c>
      <c r="AB718" s="575">
        <v>45509</v>
      </c>
      <c r="AC718" s="1111" t="s">
        <v>4163</v>
      </c>
      <c r="AD718" s="1121"/>
    </row>
    <row r="719" spans="1:30" ht="15.75" customHeight="1">
      <c r="A719" s="1106" t="s">
        <v>10</v>
      </c>
      <c r="B719" s="1120" t="s">
        <v>11</v>
      </c>
      <c r="C719" s="1120" t="s">
        <v>50</v>
      </c>
      <c r="D719" s="1106" t="s">
        <v>1054</v>
      </c>
      <c r="E719" s="1106" t="s">
        <v>146</v>
      </c>
      <c r="F719" s="1107" t="str">
        <f t="array" ref="F719">IFERROR(INDEX(UIID!$K$2:$K1956, MATCH(CONCATENATE(B719,D719,G719,J719), UIID!$B$2:$B1956&amp;UIID!$D$2:$D1956&amp;UIID!$G$2:$G1956&amp;UIID!$H$2:$H1956, 0),), "Not Found")</f>
        <v>0722-0112</v>
      </c>
      <c r="G719" s="1120" t="s">
        <v>3828</v>
      </c>
      <c r="H719" s="1120"/>
      <c r="I719" s="1120" t="s">
        <v>6237</v>
      </c>
      <c r="J719" s="1120" t="s">
        <v>3829</v>
      </c>
      <c r="K719" s="1120">
        <v>9.5215749974316104</v>
      </c>
      <c r="L719" s="1120">
        <v>123.302813351986</v>
      </c>
      <c r="M719" s="1120">
        <v>9663004538</v>
      </c>
      <c r="N719" s="1120" t="s">
        <v>6238</v>
      </c>
      <c r="O719" s="1106" t="s">
        <v>15</v>
      </c>
      <c r="P719" s="1106" t="s">
        <v>16</v>
      </c>
      <c r="Q719" s="1120" t="s">
        <v>35</v>
      </c>
      <c r="R719" s="1106" t="s">
        <v>104</v>
      </c>
      <c r="S719" s="1120" t="s">
        <v>105</v>
      </c>
      <c r="T719" s="1106" t="s">
        <v>4164</v>
      </c>
      <c r="U719" s="1120" t="s">
        <v>2189</v>
      </c>
      <c r="V719" s="1120" t="s">
        <v>6239</v>
      </c>
      <c r="W719" s="1116">
        <v>45027</v>
      </c>
      <c r="X719" s="1116">
        <v>46853</v>
      </c>
      <c r="Y719" s="1120" t="s">
        <v>5454</v>
      </c>
      <c r="Z719" s="1120" t="s">
        <v>5462</v>
      </c>
      <c r="AA719" s="1169">
        <v>45324</v>
      </c>
      <c r="AB719" s="576">
        <v>45397</v>
      </c>
      <c r="AC719" s="1111" t="s">
        <v>4163</v>
      </c>
      <c r="AD719" s="1121"/>
    </row>
    <row r="720" spans="1:30" ht="15.75" customHeight="1">
      <c r="A720" s="1106" t="s">
        <v>10</v>
      </c>
      <c r="B720" s="1120" t="s">
        <v>11</v>
      </c>
      <c r="C720" s="1120" t="s">
        <v>50</v>
      </c>
      <c r="D720" s="1106" t="s">
        <v>1054</v>
      </c>
      <c r="E720" s="1106" t="s">
        <v>146</v>
      </c>
      <c r="F720" s="1107" t="str">
        <f t="array" ref="F720">IFERROR(INDEX(UIID!$K$2:$K1956, MATCH(CONCATENATE(B720,D720,G720,J720), UIID!$B$2:$B1956&amp;UIID!$D$2:$D1956&amp;UIID!$G$2:$G1956&amp;UIID!$H$2:$H1956, 0),), "Not Found")</f>
        <v>0722-0112</v>
      </c>
      <c r="G720" s="1120" t="s">
        <v>3828</v>
      </c>
      <c r="H720" s="1120"/>
      <c r="I720" s="1120" t="s">
        <v>6237</v>
      </c>
      <c r="J720" s="1120" t="s">
        <v>3829</v>
      </c>
      <c r="K720" s="1120">
        <v>9.5215749974316104</v>
      </c>
      <c r="L720" s="1120">
        <v>123.302813351986</v>
      </c>
      <c r="M720" s="1120">
        <v>9663004538</v>
      </c>
      <c r="N720" s="1120" t="s">
        <v>6238</v>
      </c>
      <c r="O720" s="1106" t="s">
        <v>15</v>
      </c>
      <c r="P720" s="1106" t="s">
        <v>16</v>
      </c>
      <c r="Q720" s="1120" t="s">
        <v>35</v>
      </c>
      <c r="R720" s="1106" t="s">
        <v>87</v>
      </c>
      <c r="S720" s="1120" t="s">
        <v>434</v>
      </c>
      <c r="T720" s="1106" t="s">
        <v>4164</v>
      </c>
      <c r="U720" s="1120" t="s">
        <v>1417</v>
      </c>
      <c r="V720" s="1120" t="s">
        <v>6240</v>
      </c>
      <c r="W720" s="1116">
        <v>45027</v>
      </c>
      <c r="X720" s="1116">
        <v>46853</v>
      </c>
      <c r="Y720" s="1120" t="s">
        <v>5200</v>
      </c>
      <c r="Z720" s="1120" t="s">
        <v>6241</v>
      </c>
      <c r="AA720" s="1169">
        <v>46694</v>
      </c>
      <c r="AB720" s="576">
        <v>45397</v>
      </c>
      <c r="AC720" s="1111" t="s">
        <v>4163</v>
      </c>
      <c r="AD720" s="1121"/>
    </row>
    <row r="721" spans="1:30" ht="15.75" customHeight="1">
      <c r="A721" s="1106" t="s">
        <v>10</v>
      </c>
      <c r="B721" s="1120" t="s">
        <v>11</v>
      </c>
      <c r="C721" s="1120" t="s">
        <v>50</v>
      </c>
      <c r="D721" s="1106" t="s">
        <v>1054</v>
      </c>
      <c r="E721" s="1106" t="s">
        <v>146</v>
      </c>
      <c r="F721" s="1107" t="str">
        <f t="array" ref="F721">IFERROR(INDEX(UIID!$K$2:$K1956, MATCH(CONCATENATE(B721,D721,G721,J721), UIID!$B$2:$B1956&amp;UIID!$D$2:$D1956&amp;UIID!$G$2:$G1956&amp;UIID!$H$2:$H1956, 0),), "Not Found")</f>
        <v>0722-0112</v>
      </c>
      <c r="G721" s="1120" t="s">
        <v>3828</v>
      </c>
      <c r="H721" s="1120"/>
      <c r="I721" s="1120" t="s">
        <v>6237</v>
      </c>
      <c r="J721" s="1120" t="s">
        <v>3829</v>
      </c>
      <c r="K721" s="1120">
        <v>9.5215749974316104</v>
      </c>
      <c r="L721" s="1120">
        <v>123.302813351986</v>
      </c>
      <c r="M721" s="1120">
        <v>9663004538</v>
      </c>
      <c r="N721" s="1120" t="s">
        <v>6238</v>
      </c>
      <c r="O721" s="1106" t="s">
        <v>15</v>
      </c>
      <c r="P721" s="1106" t="s">
        <v>16</v>
      </c>
      <c r="Q721" s="1120" t="s">
        <v>35</v>
      </c>
      <c r="R721" s="1106" t="s">
        <v>32</v>
      </c>
      <c r="S721" s="1120" t="s">
        <v>33</v>
      </c>
      <c r="T721" s="1106" t="s">
        <v>4164</v>
      </c>
      <c r="U721" s="1120" t="s">
        <v>6242</v>
      </c>
      <c r="V721" s="1120" t="s">
        <v>6243</v>
      </c>
      <c r="W721" s="1116">
        <v>45027</v>
      </c>
      <c r="X721" s="1116">
        <v>46853</v>
      </c>
      <c r="Y721" s="1120" t="s">
        <v>6244</v>
      </c>
      <c r="Z721" s="1120" t="s">
        <v>6245</v>
      </c>
      <c r="AA721" s="1169">
        <v>46495</v>
      </c>
      <c r="AB721" s="576">
        <v>45397</v>
      </c>
      <c r="AC721" s="1111" t="s">
        <v>4163</v>
      </c>
      <c r="AD721" s="1121"/>
    </row>
    <row r="722" spans="1:30" ht="15.75" customHeight="1">
      <c r="A722" s="1106" t="s">
        <v>10</v>
      </c>
      <c r="B722" s="1120" t="s">
        <v>11</v>
      </c>
      <c r="C722" s="1120" t="s">
        <v>50</v>
      </c>
      <c r="D722" s="1106" t="s">
        <v>1054</v>
      </c>
      <c r="E722" s="1106" t="s">
        <v>146</v>
      </c>
      <c r="F722" s="1107" t="str">
        <f t="array" ref="F722">IFERROR(INDEX(UIID!$K$2:$K1956, MATCH(CONCATENATE(B722,D722,G722,J722), UIID!$B$2:$B1956&amp;UIID!$D$2:$D1956&amp;UIID!$G$2:$G1956&amp;UIID!$H$2:$H1956, 0),), "Not Found")</f>
        <v>0722-0112</v>
      </c>
      <c r="G722" s="1120" t="s">
        <v>3828</v>
      </c>
      <c r="H722" s="1120"/>
      <c r="I722" s="1120" t="s">
        <v>6237</v>
      </c>
      <c r="J722" s="1120" t="s">
        <v>3829</v>
      </c>
      <c r="K722" s="1120">
        <v>9.5215749974316104</v>
      </c>
      <c r="L722" s="1120">
        <v>123.302813351986</v>
      </c>
      <c r="M722" s="1120">
        <v>9663004538</v>
      </c>
      <c r="N722" s="1120" t="s">
        <v>6238</v>
      </c>
      <c r="O722" s="1106" t="s">
        <v>15</v>
      </c>
      <c r="P722" s="1106" t="s">
        <v>16</v>
      </c>
      <c r="Q722" s="1120" t="s">
        <v>35</v>
      </c>
      <c r="R722" s="1106" t="s">
        <v>32</v>
      </c>
      <c r="S722" s="1120" t="s">
        <v>47</v>
      </c>
      <c r="T722" s="1106" t="s">
        <v>4164</v>
      </c>
      <c r="U722" s="1120" t="s">
        <v>6246</v>
      </c>
      <c r="V722" s="1120" t="s">
        <v>6247</v>
      </c>
      <c r="W722" s="1116">
        <v>45027</v>
      </c>
      <c r="X722" s="1116">
        <v>46853</v>
      </c>
      <c r="Y722" s="1120" t="s">
        <v>6248</v>
      </c>
      <c r="Z722" s="1120" t="s">
        <v>6249</v>
      </c>
      <c r="AA722" s="1169">
        <v>46280</v>
      </c>
      <c r="AB722" s="576">
        <v>45397</v>
      </c>
      <c r="AC722" s="1111" t="s">
        <v>4163</v>
      </c>
      <c r="AD722" s="1121"/>
    </row>
    <row r="723" spans="1:30" ht="15.75" customHeight="1">
      <c r="A723" s="1106" t="s">
        <v>10</v>
      </c>
      <c r="B723" s="1120" t="s">
        <v>11</v>
      </c>
      <c r="C723" s="1120" t="s">
        <v>50</v>
      </c>
      <c r="D723" s="1106" t="s">
        <v>1054</v>
      </c>
      <c r="E723" s="1106" t="s">
        <v>146</v>
      </c>
      <c r="F723" s="1107" t="str">
        <f t="array" ref="F723">IFERROR(INDEX(UIID!$K$2:$K1956, MATCH(CONCATENATE(B723,D723,G723,J723), UIID!$B$2:$B1956&amp;UIID!$D$2:$D1956&amp;UIID!$G$2:$G1956&amp;UIID!$H$2:$H1956, 0),), "Not Found")</f>
        <v>0722-0112</v>
      </c>
      <c r="G723" s="1120" t="s">
        <v>3828</v>
      </c>
      <c r="H723" s="1120"/>
      <c r="I723" s="1120" t="s">
        <v>6237</v>
      </c>
      <c r="J723" s="1120" t="s">
        <v>3829</v>
      </c>
      <c r="K723" s="1120">
        <v>9.5215749974316104</v>
      </c>
      <c r="L723" s="1120">
        <v>123.302813351986</v>
      </c>
      <c r="M723" s="1120">
        <v>9663004538</v>
      </c>
      <c r="N723" s="1120" t="s">
        <v>6238</v>
      </c>
      <c r="O723" s="1106" t="s">
        <v>15</v>
      </c>
      <c r="P723" s="1106" t="s">
        <v>16</v>
      </c>
      <c r="Q723" s="1120" t="s">
        <v>35</v>
      </c>
      <c r="R723" s="1106" t="s">
        <v>32</v>
      </c>
      <c r="S723" s="1120" t="s">
        <v>36</v>
      </c>
      <c r="T723" s="1106" t="s">
        <v>4164</v>
      </c>
      <c r="U723" s="1120" t="s">
        <v>6250</v>
      </c>
      <c r="V723" s="1120" t="s">
        <v>6251</v>
      </c>
      <c r="W723" s="1116">
        <v>45027</v>
      </c>
      <c r="X723" s="1116">
        <v>46853</v>
      </c>
      <c r="Y723" s="1120" t="s">
        <v>4821</v>
      </c>
      <c r="Z723" s="1120" t="s">
        <v>6252</v>
      </c>
      <c r="AA723" s="1169">
        <v>45937</v>
      </c>
      <c r="AB723" s="576">
        <v>45397</v>
      </c>
      <c r="AC723" s="1111" t="s">
        <v>4163</v>
      </c>
      <c r="AD723" s="1121"/>
    </row>
    <row r="724" spans="1:30" ht="15.75" customHeight="1">
      <c r="A724" s="1106" t="s">
        <v>10</v>
      </c>
      <c r="B724" s="1120" t="s">
        <v>11</v>
      </c>
      <c r="C724" s="1120" t="s">
        <v>50</v>
      </c>
      <c r="D724" s="1106" t="s">
        <v>1054</v>
      </c>
      <c r="E724" s="1106" t="s">
        <v>146</v>
      </c>
      <c r="F724" s="1107" t="str">
        <f t="array" ref="F724">IFERROR(INDEX(UIID!$K$2:$K1956, MATCH(CONCATENATE(B724,D724,G724,J724), UIID!$B$2:$B1956&amp;UIID!$D$2:$D1956&amp;UIID!$G$2:$G1956&amp;UIID!$H$2:$H1956, 0),), "Not Found")</f>
        <v>0722-0112</v>
      </c>
      <c r="G724" s="1120" t="s">
        <v>3828</v>
      </c>
      <c r="H724" s="1120"/>
      <c r="I724" s="1120" t="s">
        <v>6237</v>
      </c>
      <c r="J724" s="1120" t="s">
        <v>3829</v>
      </c>
      <c r="K724" s="1120">
        <v>9.5215749974316104</v>
      </c>
      <c r="L724" s="1120">
        <v>123.302813351986</v>
      </c>
      <c r="M724" s="1120">
        <v>9663004538</v>
      </c>
      <c r="N724" s="1120" t="s">
        <v>6238</v>
      </c>
      <c r="O724" s="1106" t="s">
        <v>15</v>
      </c>
      <c r="P724" s="1106" t="s">
        <v>16</v>
      </c>
      <c r="Q724" s="1120" t="s">
        <v>35</v>
      </c>
      <c r="R724" s="1106" t="s">
        <v>32</v>
      </c>
      <c r="S724" s="1120" t="s">
        <v>39</v>
      </c>
      <c r="T724" s="1106" t="s">
        <v>4164</v>
      </c>
      <c r="U724" s="1120" t="s">
        <v>6253</v>
      </c>
      <c r="V724" s="1120" t="s">
        <v>6254</v>
      </c>
      <c r="W724" s="1116">
        <v>45027</v>
      </c>
      <c r="X724" s="1116">
        <v>46853</v>
      </c>
      <c r="Y724" s="1120" t="s">
        <v>6255</v>
      </c>
      <c r="Z724" s="1120" t="s">
        <v>6256</v>
      </c>
      <c r="AA724" s="1169">
        <v>46200</v>
      </c>
      <c r="AB724" s="576">
        <v>45397</v>
      </c>
      <c r="AC724" s="1111" t="s">
        <v>4163</v>
      </c>
      <c r="AD724" s="1121"/>
    </row>
    <row r="725" spans="1:30" ht="15.75" customHeight="1">
      <c r="A725" s="1106" t="s">
        <v>10</v>
      </c>
      <c r="B725" s="1120" t="s">
        <v>11</v>
      </c>
      <c r="C725" s="1106" t="s">
        <v>176</v>
      </c>
      <c r="D725" s="1106" t="s">
        <v>374</v>
      </c>
      <c r="E725" s="1106" t="s">
        <v>3756</v>
      </c>
      <c r="F725" s="1107" t="str">
        <f t="array" ref="F725">IFERROR(INDEX(UIID!$K$2:$K1956, MATCH(CONCATENATE(B725,D725,G725,J725), UIID!$B$2:$B1956&amp;UIID!$D$2:$D1956&amp;UIID!$G$2:$G1956&amp;UIID!$H$2:$H1956, 0),), "Not Found")</f>
        <v>0722-0109</v>
      </c>
      <c r="G725" s="1106" t="s">
        <v>3824</v>
      </c>
      <c r="H725" s="1120"/>
      <c r="I725" s="1120" t="s">
        <v>6257</v>
      </c>
      <c r="J725" s="1120" t="s">
        <v>3825</v>
      </c>
      <c r="K725" s="1120">
        <v>10.3307920429622</v>
      </c>
      <c r="L725" s="1120">
        <v>123.948826009668</v>
      </c>
      <c r="M725" s="1120">
        <v>9175551855</v>
      </c>
      <c r="N725" s="1120" t="s">
        <v>6258</v>
      </c>
      <c r="O725" s="1106" t="s">
        <v>15</v>
      </c>
      <c r="P725" s="1106" t="s">
        <v>16</v>
      </c>
      <c r="Q725" s="1120" t="s">
        <v>35</v>
      </c>
      <c r="R725" s="1106" t="s">
        <v>84</v>
      </c>
      <c r="S725" s="1120" t="s">
        <v>93</v>
      </c>
      <c r="T725" s="1106" t="s">
        <v>4213</v>
      </c>
      <c r="U725" s="1120" t="s">
        <v>6259</v>
      </c>
      <c r="V725" s="1120" t="s">
        <v>6260</v>
      </c>
      <c r="W725" s="1116">
        <v>45028</v>
      </c>
      <c r="X725" s="1116">
        <v>46854</v>
      </c>
      <c r="Y725" s="1120" t="s">
        <v>6261</v>
      </c>
      <c r="Z725" s="1120" t="s">
        <v>6262</v>
      </c>
      <c r="AA725" s="1120" t="s">
        <v>6263</v>
      </c>
      <c r="AB725" s="575">
        <v>45427</v>
      </c>
      <c r="AC725" s="1111" t="s">
        <v>4163</v>
      </c>
      <c r="AD725" s="1121"/>
    </row>
    <row r="726" spans="1:30" ht="15.75" customHeight="1">
      <c r="A726" s="1106" t="s">
        <v>10</v>
      </c>
      <c r="B726" s="1120" t="s">
        <v>11</v>
      </c>
      <c r="C726" s="1106" t="s">
        <v>176</v>
      </c>
      <c r="D726" s="1106" t="s">
        <v>374</v>
      </c>
      <c r="E726" s="1106" t="s">
        <v>3756</v>
      </c>
      <c r="F726" s="1107" t="str">
        <f t="array" ref="F726">IFERROR(INDEX(UIID!$K$2:$K1956, MATCH(CONCATENATE(B726,D726,G726,J726), UIID!$B$2:$B1956&amp;UIID!$D$2:$D1956&amp;UIID!$G$2:$G1956&amp;UIID!$H$2:$H1956, 0),), "Not Found")</f>
        <v>0722-0109</v>
      </c>
      <c r="G726" s="1106" t="s">
        <v>3824</v>
      </c>
      <c r="H726" s="1120"/>
      <c r="I726" s="1120" t="s">
        <v>6257</v>
      </c>
      <c r="J726" s="1120" t="s">
        <v>3825</v>
      </c>
      <c r="K726" s="1120">
        <v>10.3307920429622</v>
      </c>
      <c r="L726" s="1120">
        <v>123.948826009668</v>
      </c>
      <c r="M726" s="1120">
        <v>9175551855</v>
      </c>
      <c r="N726" s="1120" t="s">
        <v>6258</v>
      </c>
      <c r="O726" s="1106" t="s">
        <v>15</v>
      </c>
      <c r="P726" s="1106" t="s">
        <v>16</v>
      </c>
      <c r="Q726" s="1120" t="s">
        <v>35</v>
      </c>
      <c r="R726" s="1106" t="s">
        <v>84</v>
      </c>
      <c r="S726" s="1120" t="s">
        <v>85</v>
      </c>
      <c r="T726" s="1106" t="s">
        <v>4164</v>
      </c>
      <c r="U726" s="1120" t="s">
        <v>6259</v>
      </c>
      <c r="V726" s="1120" t="s">
        <v>6264</v>
      </c>
      <c r="W726" s="1116">
        <v>45028</v>
      </c>
      <c r="X726" s="1116">
        <v>46854</v>
      </c>
      <c r="Y726" s="1120" t="s">
        <v>6261</v>
      </c>
      <c r="Z726" s="1120" t="s">
        <v>6262</v>
      </c>
      <c r="AA726" s="1120" t="s">
        <v>6263</v>
      </c>
      <c r="AB726" s="575">
        <v>45427</v>
      </c>
      <c r="AC726" s="1111" t="s">
        <v>4163</v>
      </c>
      <c r="AD726" s="1121"/>
    </row>
    <row r="727" spans="1:30" ht="15.75" customHeight="1">
      <c r="A727" s="1106" t="s">
        <v>10</v>
      </c>
      <c r="B727" s="1120" t="s">
        <v>11</v>
      </c>
      <c r="C727" s="1106" t="s">
        <v>176</v>
      </c>
      <c r="D727" s="1106" t="s">
        <v>374</v>
      </c>
      <c r="E727" s="1106" t="s">
        <v>3756</v>
      </c>
      <c r="F727" s="1107" t="str">
        <f t="array" ref="F727">IFERROR(INDEX(UIID!$K$2:$K1956, MATCH(CONCATENATE(B727,D727,G727,J727), UIID!$B$2:$B1956&amp;UIID!$D$2:$D1956&amp;UIID!$G$2:$G1956&amp;UIID!$H$2:$H1956, 0),), "Not Found")</f>
        <v>0722-0109</v>
      </c>
      <c r="G727" s="1106" t="s">
        <v>3824</v>
      </c>
      <c r="H727" s="1120"/>
      <c r="I727" s="1120" t="s">
        <v>6257</v>
      </c>
      <c r="J727" s="1120" t="s">
        <v>3825</v>
      </c>
      <c r="K727" s="1120">
        <v>10.3307920429622</v>
      </c>
      <c r="L727" s="1120">
        <v>123.948826009668</v>
      </c>
      <c r="M727" s="1120">
        <v>9175551855</v>
      </c>
      <c r="N727" s="1120" t="s">
        <v>6258</v>
      </c>
      <c r="O727" s="1106" t="s">
        <v>15</v>
      </c>
      <c r="P727" s="1106" t="s">
        <v>16</v>
      </c>
      <c r="Q727" s="1120" t="s">
        <v>35</v>
      </c>
      <c r="R727" s="1106" t="s">
        <v>84</v>
      </c>
      <c r="S727" s="1120" t="s">
        <v>550</v>
      </c>
      <c r="T727" s="1106" t="s">
        <v>4164</v>
      </c>
      <c r="U727" s="1120" t="s">
        <v>6259</v>
      </c>
      <c r="V727" s="1120" t="s">
        <v>6266</v>
      </c>
      <c r="W727" s="1116">
        <v>45028</v>
      </c>
      <c r="X727" s="1116">
        <v>46854</v>
      </c>
      <c r="Y727" s="1120" t="s">
        <v>6267</v>
      </c>
      <c r="Z727" s="1120" t="s">
        <v>6268</v>
      </c>
      <c r="AA727" s="1169">
        <v>45305</v>
      </c>
      <c r="AB727" s="575">
        <v>45427</v>
      </c>
      <c r="AC727" s="1111" t="s">
        <v>4163</v>
      </c>
      <c r="AD727" s="1121"/>
    </row>
    <row r="728" spans="1:30" ht="15.75" customHeight="1">
      <c r="A728" s="1106" t="s">
        <v>10</v>
      </c>
      <c r="B728" s="1120" t="s">
        <v>11</v>
      </c>
      <c r="C728" s="1106" t="s">
        <v>176</v>
      </c>
      <c r="D728" s="1106" t="s">
        <v>374</v>
      </c>
      <c r="E728" s="1106" t="s">
        <v>3756</v>
      </c>
      <c r="F728" s="1107" t="str">
        <f t="array" ref="F728">IFERROR(INDEX(UIID!$K$2:$K1956, MATCH(CONCATENATE(B728,D728,G728,J728), UIID!$B$2:$B1956&amp;UIID!$D$2:$D1956&amp;UIID!$G$2:$G1956&amp;UIID!$H$2:$H1956, 0),), "Not Found")</f>
        <v>0722-0109</v>
      </c>
      <c r="G728" s="1106" t="s">
        <v>3824</v>
      </c>
      <c r="H728" s="1120"/>
      <c r="I728" s="1120" t="s">
        <v>6257</v>
      </c>
      <c r="J728" s="1120" t="s">
        <v>3825</v>
      </c>
      <c r="K728" s="1120">
        <v>10.3307920429622</v>
      </c>
      <c r="L728" s="1120">
        <v>123.948826009668</v>
      </c>
      <c r="M728" s="1120">
        <v>9175551855</v>
      </c>
      <c r="N728" s="1120" t="s">
        <v>6258</v>
      </c>
      <c r="O728" s="1106" t="s">
        <v>15</v>
      </c>
      <c r="P728" s="1106" t="s">
        <v>16</v>
      </c>
      <c r="Q728" s="1120" t="s">
        <v>35</v>
      </c>
      <c r="R728" s="1106" t="s">
        <v>84</v>
      </c>
      <c r="S728" s="1120" t="s">
        <v>545</v>
      </c>
      <c r="T728" s="1106" t="s">
        <v>4164</v>
      </c>
      <c r="U728" s="1120" t="s">
        <v>6259</v>
      </c>
      <c r="V728" s="1120" t="s">
        <v>6270</v>
      </c>
      <c r="W728" s="1116">
        <v>45028</v>
      </c>
      <c r="X728" s="1116">
        <v>46854</v>
      </c>
      <c r="Y728" s="1120" t="s">
        <v>6261</v>
      </c>
      <c r="Z728" s="1120" t="s">
        <v>6271</v>
      </c>
      <c r="AA728" s="1120" t="s">
        <v>6263</v>
      </c>
      <c r="AB728" s="575">
        <v>45427</v>
      </c>
      <c r="AC728" s="1111" t="s">
        <v>4163</v>
      </c>
      <c r="AD728" s="1121"/>
    </row>
    <row r="729" spans="1:30" ht="15.75" customHeight="1">
      <c r="A729" s="1106" t="s">
        <v>10</v>
      </c>
      <c r="B729" s="1120" t="s">
        <v>11</v>
      </c>
      <c r="C729" s="1120" t="s">
        <v>2328</v>
      </c>
      <c r="D729" s="1106" t="s">
        <v>3819</v>
      </c>
      <c r="E729" s="1106" t="s">
        <v>123</v>
      </c>
      <c r="F729" s="1107" t="str">
        <f t="array" ref="F729">IFERROR(INDEX(UIID!$K$2:$K1956, MATCH(CONCATENATE(B729,D729,G729,J729), UIID!$B$2:$B1956&amp;UIID!$D$2:$D1956&amp;UIID!$G$2:$G1956&amp;UIID!$H$2:$H1956, 0),), "Not Found")</f>
        <v>0722-0105</v>
      </c>
      <c r="G729" s="1120" t="s">
        <v>3481</v>
      </c>
      <c r="H729" s="1120"/>
      <c r="I729" s="1120" t="s">
        <v>6272</v>
      </c>
      <c r="J729" s="1120" t="s">
        <v>3820</v>
      </c>
      <c r="K729" s="1120">
        <v>10.076473957007201</v>
      </c>
      <c r="L729" s="1120">
        <v>123.45233480781501</v>
      </c>
      <c r="M729" s="1120">
        <v>9606740771</v>
      </c>
      <c r="N729" s="1120" t="s">
        <v>6273</v>
      </c>
      <c r="O729" s="1106" t="s">
        <v>15</v>
      </c>
      <c r="P729" s="1106" t="s">
        <v>16</v>
      </c>
      <c r="Q729" s="1120" t="s">
        <v>35</v>
      </c>
      <c r="R729" s="1106" t="s">
        <v>87</v>
      </c>
      <c r="S729" s="1120" t="s">
        <v>88</v>
      </c>
      <c r="T729" s="1106" t="s">
        <v>4164</v>
      </c>
      <c r="U729" s="1120" t="s">
        <v>6274</v>
      </c>
      <c r="V729" s="1120" t="s">
        <v>6275</v>
      </c>
      <c r="W729" s="1116">
        <v>45042</v>
      </c>
      <c r="X729" s="1116">
        <v>46868</v>
      </c>
      <c r="Y729" s="1120" t="s">
        <v>6276</v>
      </c>
      <c r="Z729" s="1120" t="s">
        <v>6277</v>
      </c>
      <c r="AA729" s="1169">
        <v>46589</v>
      </c>
      <c r="AB729" s="575">
        <v>45490</v>
      </c>
      <c r="AC729" s="1111" t="s">
        <v>4163</v>
      </c>
      <c r="AD729" s="1121"/>
    </row>
    <row r="730" spans="1:30" ht="15.75" customHeight="1">
      <c r="A730" s="1106" t="s">
        <v>10</v>
      </c>
      <c r="B730" s="1120" t="s">
        <v>11</v>
      </c>
      <c r="C730" s="1120" t="s">
        <v>2328</v>
      </c>
      <c r="D730" s="1106" t="s">
        <v>3819</v>
      </c>
      <c r="E730" s="1106" t="s">
        <v>123</v>
      </c>
      <c r="F730" s="1107" t="str">
        <f t="array" ref="F730">IFERROR(INDEX(UIID!$K$2:$K1956, MATCH(CONCATENATE(B730,D730,G730,J730), UIID!$B$2:$B1956&amp;UIID!$D$2:$D1956&amp;UIID!$G$2:$G1956&amp;UIID!$H$2:$H1956, 0),), "Not Found")</f>
        <v>0722-0105</v>
      </c>
      <c r="G730" s="1120" t="s">
        <v>3481</v>
      </c>
      <c r="H730" s="1120"/>
      <c r="I730" s="1120" t="s">
        <v>6272</v>
      </c>
      <c r="J730" s="1120" t="s">
        <v>3820</v>
      </c>
      <c r="K730" s="1120">
        <v>10.076473957007201</v>
      </c>
      <c r="L730" s="1120">
        <v>123.45233480781501</v>
      </c>
      <c r="M730" s="1120">
        <v>9606740771</v>
      </c>
      <c r="N730" s="1120" t="s">
        <v>6273</v>
      </c>
      <c r="O730" s="1106" t="s">
        <v>15</v>
      </c>
      <c r="P730" s="1106" t="s">
        <v>16</v>
      </c>
      <c r="Q730" s="1120" t="s">
        <v>35</v>
      </c>
      <c r="R730" s="1106" t="s">
        <v>84</v>
      </c>
      <c r="S730" s="1120" t="s">
        <v>93</v>
      </c>
      <c r="T730" s="1106" t="s">
        <v>4213</v>
      </c>
      <c r="U730" s="1120" t="s">
        <v>6278</v>
      </c>
      <c r="V730" s="1120" t="s">
        <v>6279</v>
      </c>
      <c r="W730" s="1116">
        <v>45042</v>
      </c>
      <c r="X730" s="1116">
        <v>46868</v>
      </c>
      <c r="Y730" s="1120" t="s">
        <v>5838</v>
      </c>
      <c r="Z730" s="1120" t="s">
        <v>6280</v>
      </c>
      <c r="AA730" s="1169">
        <v>46592</v>
      </c>
      <c r="AB730" s="575">
        <v>45490</v>
      </c>
      <c r="AC730" s="1111" t="s">
        <v>4163</v>
      </c>
      <c r="AD730" s="1121"/>
    </row>
    <row r="731" spans="1:30" ht="15.75" customHeight="1">
      <c r="A731" s="1106" t="s">
        <v>10</v>
      </c>
      <c r="B731" s="1120" t="s">
        <v>11</v>
      </c>
      <c r="C731" s="1120" t="s">
        <v>2328</v>
      </c>
      <c r="D731" s="1106" t="s">
        <v>3819</v>
      </c>
      <c r="E731" s="1106" t="s">
        <v>123</v>
      </c>
      <c r="F731" s="1107" t="str">
        <f t="array" ref="F731">IFERROR(INDEX(UIID!$K$2:$K1956, MATCH(CONCATENATE(B731,D731,G731,J731), UIID!$B$2:$B1956&amp;UIID!$D$2:$D1956&amp;UIID!$G$2:$G1956&amp;UIID!$H$2:$H1956, 0),), "Not Found")</f>
        <v>0722-0105</v>
      </c>
      <c r="G731" s="1120" t="s">
        <v>3481</v>
      </c>
      <c r="H731" s="1120"/>
      <c r="I731" s="1120" t="s">
        <v>6272</v>
      </c>
      <c r="J731" s="1120" t="s">
        <v>3820</v>
      </c>
      <c r="K731" s="1120">
        <v>10.076473957007201</v>
      </c>
      <c r="L731" s="1120">
        <v>123.45233480781501</v>
      </c>
      <c r="M731" s="1120">
        <v>9606740771</v>
      </c>
      <c r="N731" s="1120" t="s">
        <v>6273</v>
      </c>
      <c r="O731" s="1106" t="s">
        <v>15</v>
      </c>
      <c r="P731" s="1106" t="s">
        <v>16</v>
      </c>
      <c r="Q731" s="1120" t="s">
        <v>35</v>
      </c>
      <c r="R731" s="1106" t="s">
        <v>84</v>
      </c>
      <c r="S731" s="1120" t="s">
        <v>85</v>
      </c>
      <c r="T731" s="1106" t="s">
        <v>4164</v>
      </c>
      <c r="U731" s="1120" t="s">
        <v>6278</v>
      </c>
      <c r="V731" s="1120" t="s">
        <v>6281</v>
      </c>
      <c r="W731" s="1116">
        <v>45042</v>
      </c>
      <c r="X731" s="1116">
        <v>46868</v>
      </c>
      <c r="Y731" s="1120" t="s">
        <v>5838</v>
      </c>
      <c r="Z731" s="1120" t="s">
        <v>6280</v>
      </c>
      <c r="AA731" s="1169">
        <v>46592</v>
      </c>
      <c r="AB731" s="575">
        <v>45490</v>
      </c>
      <c r="AC731" s="1111" t="s">
        <v>4163</v>
      </c>
      <c r="AD731" s="1121"/>
    </row>
    <row r="732" spans="1:30" ht="15.75" customHeight="1">
      <c r="A732" s="1106" t="s">
        <v>10</v>
      </c>
      <c r="B732" s="1120" t="s">
        <v>11</v>
      </c>
      <c r="C732" s="1120" t="s">
        <v>123</v>
      </c>
      <c r="D732" s="1106" t="s">
        <v>1069</v>
      </c>
      <c r="E732" s="1106" t="s">
        <v>30</v>
      </c>
      <c r="F732" s="1107" t="str">
        <f t="array" ref="F732">IFERROR(INDEX(UIID!$K$2:$K1956, MATCH(CONCATENATE(B732,D732,G732,J732), UIID!$B$2:$B1956&amp;UIID!$D$2:$D1956&amp;UIID!$G$2:$G1956&amp;UIID!$H$2:$H1956, 0),), "Not Found")</f>
        <v>0722-0185</v>
      </c>
      <c r="G732" s="1130" t="s">
        <v>3886</v>
      </c>
      <c r="H732" s="1120"/>
      <c r="I732" s="1120" t="s">
        <v>6282</v>
      </c>
      <c r="J732" s="1205" t="s">
        <v>3887</v>
      </c>
      <c r="K732" s="1120">
        <v>10.376722110458701</v>
      </c>
      <c r="L732" s="1120">
        <v>123.636490053847</v>
      </c>
      <c r="M732" s="582" t="s">
        <v>6283</v>
      </c>
      <c r="N732" s="583" t="s">
        <v>6284</v>
      </c>
      <c r="O732" s="1106" t="s">
        <v>15</v>
      </c>
      <c r="P732" s="1106" t="s">
        <v>16</v>
      </c>
      <c r="Q732" s="1120" t="s">
        <v>35</v>
      </c>
      <c r="R732" s="1106" t="s">
        <v>32</v>
      </c>
      <c r="S732" s="1120" t="s">
        <v>36</v>
      </c>
      <c r="T732" s="1106" t="s">
        <v>4164</v>
      </c>
      <c r="U732" s="1120" t="s">
        <v>6285</v>
      </c>
      <c r="V732" s="1120" t="s">
        <v>6286</v>
      </c>
      <c r="W732" s="1116">
        <v>45061</v>
      </c>
      <c r="X732" s="1116">
        <v>46889</v>
      </c>
      <c r="Y732" s="1120" t="s">
        <v>5820</v>
      </c>
      <c r="Z732" s="1120" t="s">
        <v>6287</v>
      </c>
      <c r="AA732" s="1169">
        <v>46158</v>
      </c>
      <c r="AB732" s="575">
        <v>45490</v>
      </c>
      <c r="AC732" s="1111" t="s">
        <v>4163</v>
      </c>
      <c r="AD732" s="1121"/>
    </row>
    <row r="733" spans="1:30" ht="15.75" customHeight="1">
      <c r="A733" s="1106" t="s">
        <v>10</v>
      </c>
      <c r="B733" s="1120" t="s">
        <v>11</v>
      </c>
      <c r="C733" s="1120" t="s">
        <v>123</v>
      </c>
      <c r="D733" s="1106" t="s">
        <v>1069</v>
      </c>
      <c r="E733" s="1106" t="s">
        <v>30</v>
      </c>
      <c r="F733" s="1107" t="str">
        <f t="array" ref="F733">IFERROR(INDEX(UIID!$K$2:$K1956, MATCH(CONCATENATE(B733,D733,G733,J733), UIID!$B$2:$B1956&amp;UIID!$D$2:$D1956&amp;UIID!$G$2:$G1956&amp;UIID!$H$2:$H1956, 0),), "Not Found")</f>
        <v>0722-0185</v>
      </c>
      <c r="G733" s="1130" t="s">
        <v>3886</v>
      </c>
      <c r="H733" s="1120"/>
      <c r="I733" s="1120" t="s">
        <v>6282</v>
      </c>
      <c r="J733" s="1206" t="s">
        <v>3887</v>
      </c>
      <c r="K733" s="1120">
        <v>10.376722110458701</v>
      </c>
      <c r="L733" s="1120">
        <v>123.636490053847</v>
      </c>
      <c r="M733" s="582" t="s">
        <v>6283</v>
      </c>
      <c r="N733" s="585" t="s">
        <v>6284</v>
      </c>
      <c r="O733" s="1106" t="s">
        <v>15</v>
      </c>
      <c r="P733" s="1106" t="s">
        <v>16</v>
      </c>
      <c r="Q733" s="1120" t="s">
        <v>35</v>
      </c>
      <c r="R733" s="1106" t="s">
        <v>117</v>
      </c>
      <c r="S733" s="1106" t="s">
        <v>120</v>
      </c>
      <c r="T733" s="1106" t="s">
        <v>4164</v>
      </c>
      <c r="U733" s="1120" t="s">
        <v>6288</v>
      </c>
      <c r="V733" s="1120" t="s">
        <v>6289</v>
      </c>
      <c r="W733" s="1116">
        <v>45061</v>
      </c>
      <c r="X733" s="1116">
        <v>46889</v>
      </c>
      <c r="Y733" s="1120" t="s">
        <v>6290</v>
      </c>
      <c r="Z733" s="1120" t="s">
        <v>6291</v>
      </c>
      <c r="AA733" s="1169">
        <v>45880</v>
      </c>
      <c r="AB733" s="575">
        <v>45490</v>
      </c>
      <c r="AC733" s="1111" t="s">
        <v>4163</v>
      </c>
      <c r="AD733" s="1121"/>
    </row>
    <row r="734" spans="1:30" ht="15.75" customHeight="1">
      <c r="A734" s="1106" t="s">
        <v>10</v>
      </c>
      <c r="B734" s="1120" t="s">
        <v>11</v>
      </c>
      <c r="C734" s="1120" t="s">
        <v>123</v>
      </c>
      <c r="D734" s="1106" t="s">
        <v>1069</v>
      </c>
      <c r="E734" s="1106" t="s">
        <v>30</v>
      </c>
      <c r="F734" s="1107" t="str">
        <f t="array" ref="F734">IFERROR(INDEX(UIID!$K$2:$K1956, MATCH(CONCATENATE(B734,D734,G734,J734), UIID!$B$2:$B1956&amp;UIID!$D$2:$D1956&amp;UIID!$G$2:$G1956&amp;UIID!$H$2:$H1956, 0),), "Not Found")</f>
        <v>0722-0185</v>
      </c>
      <c r="G734" s="1130" t="s">
        <v>3886</v>
      </c>
      <c r="H734" s="1120"/>
      <c r="I734" s="1120" t="s">
        <v>6282</v>
      </c>
      <c r="J734" s="1206" t="s">
        <v>3887</v>
      </c>
      <c r="K734" s="1120">
        <v>10.376722110458701</v>
      </c>
      <c r="L734" s="1120">
        <v>123.636490053847</v>
      </c>
      <c r="M734" s="582" t="s">
        <v>6283</v>
      </c>
      <c r="N734" s="585" t="s">
        <v>6284</v>
      </c>
      <c r="O734" s="1106" t="s">
        <v>15</v>
      </c>
      <c r="P734" s="1106" t="s">
        <v>16</v>
      </c>
      <c r="Q734" s="1120" t="s">
        <v>35</v>
      </c>
      <c r="R734" s="1106" t="s">
        <v>117</v>
      </c>
      <c r="S734" s="1120" t="s">
        <v>118</v>
      </c>
      <c r="T734" s="1106" t="s">
        <v>4164</v>
      </c>
      <c r="U734" s="1120" t="s">
        <v>6292</v>
      </c>
      <c r="V734" s="1120" t="s">
        <v>6293</v>
      </c>
      <c r="W734" s="1116">
        <v>45061</v>
      </c>
      <c r="X734" s="1116">
        <v>46889</v>
      </c>
      <c r="Y734" s="1120" t="s">
        <v>6290</v>
      </c>
      <c r="Z734" s="1120" t="s">
        <v>6294</v>
      </c>
      <c r="AA734" s="1169">
        <v>46833</v>
      </c>
      <c r="AB734" s="575">
        <v>45490</v>
      </c>
      <c r="AC734" s="1111" t="s">
        <v>4163</v>
      </c>
      <c r="AD734" s="1121"/>
    </row>
    <row r="735" spans="1:30" ht="15.75" customHeight="1">
      <c r="A735" s="1106" t="s">
        <v>10</v>
      </c>
      <c r="B735" s="1120" t="s">
        <v>11</v>
      </c>
      <c r="C735" s="1120" t="s">
        <v>28</v>
      </c>
      <c r="D735" s="1106" t="s">
        <v>458</v>
      </c>
      <c r="E735" s="1106" t="s">
        <v>30</v>
      </c>
      <c r="F735" s="1107" t="str">
        <f t="array" ref="F735">IFERROR(INDEX(UIID!$K$2:$K1956, MATCH(CONCATENATE(B735,D735,G735,J735), UIID!$B$2:$B1956&amp;UIID!$D$2:$D1956&amp;UIID!$G$2:$G1956&amp;UIID!$H$2:$H1956, 0),), "Not Found")</f>
        <v>0722-0100</v>
      </c>
      <c r="G735" s="1207" t="s">
        <v>3811</v>
      </c>
      <c r="H735" s="1120"/>
      <c r="I735" s="1120" t="s">
        <v>5644</v>
      </c>
      <c r="J735" s="1120" t="s">
        <v>2248</v>
      </c>
      <c r="K735" s="1120">
        <v>10.2674777882937</v>
      </c>
      <c r="L735" s="1120">
        <v>123.832472713366</v>
      </c>
      <c r="M735" s="1106" t="s">
        <v>2249</v>
      </c>
      <c r="N735" s="1120"/>
      <c r="O735" s="1106" t="s">
        <v>113</v>
      </c>
      <c r="P735" s="1106" t="s">
        <v>132</v>
      </c>
      <c r="Q735" s="1120" t="s">
        <v>35</v>
      </c>
      <c r="R735" s="1106" t="s">
        <v>32</v>
      </c>
      <c r="S735" s="1120" t="s">
        <v>36</v>
      </c>
      <c r="T735" s="1106" t="s">
        <v>4164</v>
      </c>
      <c r="U735" s="1120" t="s">
        <v>6295</v>
      </c>
      <c r="V735" s="1120" t="s">
        <v>6296</v>
      </c>
      <c r="W735" s="1116">
        <v>45062</v>
      </c>
      <c r="X735" s="1116">
        <v>46890</v>
      </c>
      <c r="Y735" s="1120" t="s">
        <v>6297</v>
      </c>
      <c r="Z735" s="1120" t="s">
        <v>6298</v>
      </c>
      <c r="AA735" s="1169">
        <v>46413</v>
      </c>
      <c r="AB735" s="575">
        <v>45432</v>
      </c>
      <c r="AC735" s="1111" t="s">
        <v>4163</v>
      </c>
      <c r="AD735" s="1121"/>
    </row>
    <row r="736" spans="1:30" ht="15.75" customHeight="1">
      <c r="A736" s="1106" t="s">
        <v>10</v>
      </c>
      <c r="B736" s="1120" t="s">
        <v>11</v>
      </c>
      <c r="C736" s="1120" t="s">
        <v>28</v>
      </c>
      <c r="D736" s="1106" t="s">
        <v>977</v>
      </c>
      <c r="E736" s="1106" t="s">
        <v>28</v>
      </c>
      <c r="F736" s="1107" t="str">
        <f t="array" ref="F736">IFERROR(INDEX(UIID!$K$2:$K1956, MATCH(CONCATENATE(B736,D736,G736,J736), UIID!$B$2:$B1956&amp;UIID!$D$2:$D1956&amp;UIID!$G$2:$G1956&amp;UIID!$H$2:$H1956, 0),), "Not Found")</f>
        <v>0722-0110</v>
      </c>
      <c r="G736" s="1138" t="s">
        <v>3822</v>
      </c>
      <c r="H736" s="1120"/>
      <c r="I736" s="1120" t="s">
        <v>6020</v>
      </c>
      <c r="J736" s="1120" t="s">
        <v>3826</v>
      </c>
      <c r="K736" s="1120">
        <v>10.2527343367237</v>
      </c>
      <c r="L736" s="1120">
        <v>123.80748066082</v>
      </c>
      <c r="M736" s="1120">
        <v>9568498347</v>
      </c>
      <c r="N736" s="1120"/>
      <c r="O736" s="1106" t="s">
        <v>15</v>
      </c>
      <c r="P736" s="1106" t="s">
        <v>16</v>
      </c>
      <c r="Q736" s="1120" t="s">
        <v>35</v>
      </c>
      <c r="R736" s="1106" t="s">
        <v>2230</v>
      </c>
      <c r="S736" s="1120" t="s">
        <v>1096</v>
      </c>
      <c r="T736" s="1106" t="s">
        <v>4164</v>
      </c>
      <c r="U736" s="1120" t="s">
        <v>6300</v>
      </c>
      <c r="V736" s="1120" t="s">
        <v>6301</v>
      </c>
      <c r="W736" s="1116">
        <v>45065</v>
      </c>
      <c r="X736" s="1116">
        <v>46893</v>
      </c>
      <c r="Y736" s="1120" t="s">
        <v>6023</v>
      </c>
      <c r="Z736" s="1120" t="s">
        <v>6302</v>
      </c>
      <c r="AA736" s="1169">
        <v>46456</v>
      </c>
      <c r="AB736" s="575">
        <v>45545</v>
      </c>
      <c r="AC736" s="1111" t="s">
        <v>4163</v>
      </c>
      <c r="AD736" s="1121"/>
    </row>
    <row r="737" spans="1:30" ht="15.75" customHeight="1">
      <c r="A737" s="1106" t="s">
        <v>10</v>
      </c>
      <c r="B737" s="1120" t="s">
        <v>11</v>
      </c>
      <c r="C737" s="1120" t="s">
        <v>28</v>
      </c>
      <c r="D737" s="1106" t="s">
        <v>13</v>
      </c>
      <c r="E737" s="1106" t="s">
        <v>3756</v>
      </c>
      <c r="F737" s="1107" t="str">
        <f t="array" ref="F737">IFERROR(INDEX(UIID!$K$2:$K1956, MATCH(CONCATENATE(B737,D737,G737,J737), UIID!$B$2:$B1956&amp;UIID!$D$2:$D1956&amp;UIID!$G$2:$G1956&amp;UIID!$H$2:$H1956, 0),), "Not Found")</f>
        <v>0722-0018</v>
      </c>
      <c r="G737" s="1138" t="s">
        <v>2210</v>
      </c>
      <c r="H737" s="1120"/>
      <c r="I737" s="1120" t="s">
        <v>6303</v>
      </c>
      <c r="J737" s="1120" t="s">
        <v>3764</v>
      </c>
      <c r="K737" s="1120">
        <v>10.311030190164001</v>
      </c>
      <c r="L737" s="1120">
        <v>123.89675499623</v>
      </c>
      <c r="M737" s="1106" t="s">
        <v>5152</v>
      </c>
      <c r="N737" s="1120" t="s">
        <v>6304</v>
      </c>
      <c r="O737" s="1106" t="s">
        <v>15</v>
      </c>
      <c r="P737" s="1106" t="s">
        <v>16</v>
      </c>
      <c r="Q737" s="1120" t="s">
        <v>35</v>
      </c>
      <c r="R737" s="1106" t="s">
        <v>2222</v>
      </c>
      <c r="S737" s="1120" t="s">
        <v>2558</v>
      </c>
      <c r="T737" s="1106" t="s">
        <v>4157</v>
      </c>
      <c r="U737" s="1120" t="s">
        <v>506</v>
      </c>
      <c r="V737" s="1120" t="s">
        <v>6306</v>
      </c>
      <c r="W737" s="1116">
        <v>45070</v>
      </c>
      <c r="X737" s="1116">
        <v>46898</v>
      </c>
      <c r="Y737" s="1120" t="s">
        <v>6307</v>
      </c>
      <c r="Z737" s="1120" t="s">
        <v>6308</v>
      </c>
      <c r="AA737" s="1169">
        <v>46476</v>
      </c>
      <c r="AB737" s="575">
        <v>45464</v>
      </c>
      <c r="AC737" s="1111" t="s">
        <v>4163</v>
      </c>
      <c r="AD737" s="1121"/>
    </row>
    <row r="738" spans="1:30" ht="15.75" customHeight="1">
      <c r="A738" s="1106" t="s">
        <v>10</v>
      </c>
      <c r="B738" s="1120" t="s">
        <v>11</v>
      </c>
      <c r="C738" s="1120" t="s">
        <v>123</v>
      </c>
      <c r="D738" s="1106" t="s">
        <v>513</v>
      </c>
      <c r="E738" s="1106" t="s">
        <v>28</v>
      </c>
      <c r="F738" s="1107" t="str">
        <f t="array" ref="F738">IFERROR(INDEX(UIID!$K$2:$K1956, MATCH(CONCATENATE(B738,D738,G738,J738), UIID!$B$2:$B1956&amp;UIID!$D$2:$D1956&amp;UIID!$G$2:$G1956&amp;UIID!$H$2:$H1956, 0),), "Not Found")</f>
        <v>0722-0075</v>
      </c>
      <c r="G738" s="1120" t="s">
        <v>1775</v>
      </c>
      <c r="H738" s="1120"/>
      <c r="I738" s="1120" t="s">
        <v>6309</v>
      </c>
      <c r="J738" s="1120" t="s">
        <v>1776</v>
      </c>
      <c r="K738" s="1120">
        <v>10.517144106243199</v>
      </c>
      <c r="L738" s="1120">
        <v>123.73554091193699</v>
      </c>
      <c r="M738" s="1106" t="s">
        <v>1777</v>
      </c>
      <c r="N738" s="1120" t="s">
        <v>5831</v>
      </c>
      <c r="O738" s="1106" t="s">
        <v>15</v>
      </c>
      <c r="P738" s="1106" t="s">
        <v>16</v>
      </c>
      <c r="Q738" s="1120" t="s">
        <v>35</v>
      </c>
      <c r="R738" s="1106" t="s">
        <v>104</v>
      </c>
      <c r="S738" s="1120" t="s">
        <v>105</v>
      </c>
      <c r="T738" s="1106" t="s">
        <v>4164</v>
      </c>
      <c r="U738" s="1120" t="s">
        <v>2193</v>
      </c>
      <c r="V738" s="1120" t="s">
        <v>6310</v>
      </c>
      <c r="W738" s="1116">
        <v>45071</v>
      </c>
      <c r="X738" s="1116">
        <v>46899</v>
      </c>
      <c r="Y738" s="1120" t="s">
        <v>6311</v>
      </c>
      <c r="Z738" s="1120" t="s">
        <v>6312</v>
      </c>
      <c r="AA738" s="1169">
        <v>45420</v>
      </c>
      <c r="AB738" s="575">
        <v>45449</v>
      </c>
      <c r="AC738" s="1111" t="s">
        <v>4163</v>
      </c>
      <c r="AD738" s="1121"/>
    </row>
    <row r="739" spans="1:30" ht="15.75" customHeight="1">
      <c r="A739" s="1106" t="s">
        <v>10</v>
      </c>
      <c r="B739" s="1120" t="s">
        <v>11</v>
      </c>
      <c r="C739" s="1120" t="s">
        <v>28</v>
      </c>
      <c r="D739" s="1106" t="s">
        <v>458</v>
      </c>
      <c r="E739" s="1106" t="s">
        <v>30</v>
      </c>
      <c r="F739" s="1107" t="str">
        <f t="array" ref="F739">IFERROR(INDEX(UIID!$K$2:$K1956, MATCH(CONCATENATE(B739,D739,G739,J739), UIID!$B$2:$B1956&amp;UIID!$D$2:$D1956&amp;UIID!$G$2:$G1956&amp;UIID!$H$2:$H1956, 0),), "Not Found")</f>
        <v>0722-0159</v>
      </c>
      <c r="G739" s="1120" t="s">
        <v>3602</v>
      </c>
      <c r="H739" s="1120"/>
      <c r="I739" s="1120" t="s">
        <v>5701</v>
      </c>
      <c r="J739" s="1120" t="s">
        <v>1234</v>
      </c>
      <c r="K739" s="1120">
        <v>10.262368233914</v>
      </c>
      <c r="L739" s="1120">
        <v>123.84127420966701</v>
      </c>
      <c r="M739" s="1120" t="s">
        <v>6313</v>
      </c>
      <c r="N739" s="1120" t="s">
        <v>6314</v>
      </c>
      <c r="O739" s="1106" t="s">
        <v>15</v>
      </c>
      <c r="P739" s="1106" t="s">
        <v>16</v>
      </c>
      <c r="Q739" s="1120" t="s">
        <v>35</v>
      </c>
      <c r="R739" s="1106" t="s">
        <v>32</v>
      </c>
      <c r="S739" s="1120" t="s">
        <v>47</v>
      </c>
      <c r="T739" s="1106" t="s">
        <v>4164</v>
      </c>
      <c r="U739" s="1120" t="s">
        <v>78</v>
      </c>
      <c r="V739" s="1120" t="s">
        <v>6315</v>
      </c>
      <c r="W739" s="1116">
        <v>45082</v>
      </c>
      <c r="X739" s="1116">
        <v>46910</v>
      </c>
      <c r="Y739" s="1120" t="s">
        <v>6316</v>
      </c>
      <c r="Z739" s="1120" t="s">
        <v>6317</v>
      </c>
      <c r="AA739" s="1169">
        <v>46133</v>
      </c>
      <c r="AB739" s="575">
        <v>45538</v>
      </c>
      <c r="AC739" s="1111" t="s">
        <v>4163</v>
      </c>
      <c r="AD739" s="1121"/>
    </row>
    <row r="740" spans="1:30" ht="15.75" customHeight="1">
      <c r="A740" s="1106" t="s">
        <v>10</v>
      </c>
      <c r="B740" s="1120" t="s">
        <v>11</v>
      </c>
      <c r="C740" s="1106" t="s">
        <v>28</v>
      </c>
      <c r="D740" s="1106" t="s">
        <v>13</v>
      </c>
      <c r="E740" s="1106" t="s">
        <v>3756</v>
      </c>
      <c r="F740" s="1107" t="str">
        <f t="array" ref="F740">IFERROR(INDEX(UIID!$K$2:$K1956, MATCH(CONCATENATE(B740,D740,G740,J740), UIID!$B$2:$B1956&amp;UIID!$D$2:$D1956&amp;UIID!$G$2:$G1956&amp;UIID!$H$2:$H1956, 0),), "Not Found")</f>
        <v>0722-0106</v>
      </c>
      <c r="G740" s="1120" t="s">
        <v>3471</v>
      </c>
      <c r="H740" s="1120"/>
      <c r="I740" s="1120" t="s">
        <v>6318</v>
      </c>
      <c r="J740" s="1120" t="s">
        <v>3821</v>
      </c>
      <c r="K740" s="1120">
        <v>10.302733830320699</v>
      </c>
      <c r="L740" s="1120">
        <v>123.906666896175</v>
      </c>
      <c r="M740" s="1120" t="s">
        <v>6319</v>
      </c>
      <c r="N740" s="1120" t="s">
        <v>6320</v>
      </c>
      <c r="O740" s="1106" t="s">
        <v>15</v>
      </c>
      <c r="P740" s="1106" t="s">
        <v>16</v>
      </c>
      <c r="Q740" s="1120" t="s">
        <v>35</v>
      </c>
      <c r="R740" s="1106" t="s">
        <v>117</v>
      </c>
      <c r="S740" s="1106" t="s">
        <v>120</v>
      </c>
      <c r="T740" s="1106" t="s">
        <v>4164</v>
      </c>
      <c r="U740" s="1120" t="s">
        <v>4961</v>
      </c>
      <c r="V740" s="1120" t="s">
        <v>6321</v>
      </c>
      <c r="W740" s="1116">
        <v>45083</v>
      </c>
      <c r="X740" s="1116">
        <v>46911</v>
      </c>
      <c r="Y740" s="1138" t="s">
        <v>6322</v>
      </c>
      <c r="Z740" s="1208" t="s">
        <v>6323</v>
      </c>
      <c r="AA740" s="1120" t="s">
        <v>6324</v>
      </c>
      <c r="AB740" s="575">
        <v>45509</v>
      </c>
      <c r="AC740" s="1111" t="s">
        <v>4163</v>
      </c>
      <c r="AD740" s="1121"/>
    </row>
    <row r="741" spans="1:30" ht="15.75" customHeight="1">
      <c r="A741" s="1106" t="s">
        <v>10</v>
      </c>
      <c r="B741" s="1120" t="s">
        <v>11</v>
      </c>
      <c r="C741" s="1106" t="s">
        <v>28</v>
      </c>
      <c r="D741" s="1106" t="s">
        <v>13</v>
      </c>
      <c r="E741" s="1106" t="s">
        <v>3756</v>
      </c>
      <c r="F741" s="1107" t="str">
        <f t="array" ref="F741">IFERROR(INDEX(UIID!$K$2:$K1956, MATCH(CONCATENATE(B741,D741,G741,J741), UIID!$B$2:$B1956&amp;UIID!$D$2:$D1956&amp;UIID!$G$2:$G1956&amp;UIID!$H$2:$H1956, 0),), "Not Found")</f>
        <v>0722-0090</v>
      </c>
      <c r="G741" s="1120" t="s">
        <v>2135</v>
      </c>
      <c r="H741" s="1120"/>
      <c r="I741" s="1120" t="s">
        <v>5942</v>
      </c>
      <c r="J741" s="1106" t="s">
        <v>2136</v>
      </c>
      <c r="K741" s="1120">
        <v>10.3842326238381</v>
      </c>
      <c r="L741" s="1120">
        <v>123.921256851998</v>
      </c>
      <c r="M741" s="1120" t="s">
        <v>6325</v>
      </c>
      <c r="N741" s="1120" t="s">
        <v>6326</v>
      </c>
      <c r="O741" s="1106" t="s">
        <v>15</v>
      </c>
      <c r="P741" s="1106" t="s">
        <v>16</v>
      </c>
      <c r="Q741" s="1120" t="s">
        <v>35</v>
      </c>
      <c r="R741" s="1106" t="s">
        <v>107</v>
      </c>
      <c r="S741" s="1120" t="s">
        <v>108</v>
      </c>
      <c r="T741" s="1106" t="s">
        <v>4164</v>
      </c>
      <c r="U741" s="1120" t="s">
        <v>6327</v>
      </c>
      <c r="V741" s="1120" t="s">
        <v>6328</v>
      </c>
      <c r="W741" s="1116">
        <v>45093</v>
      </c>
      <c r="X741" s="1116">
        <v>46923</v>
      </c>
      <c r="Y741" s="1120" t="s">
        <v>6329</v>
      </c>
      <c r="Z741" s="1120" t="s">
        <v>6330</v>
      </c>
      <c r="AA741" s="1120" t="s">
        <v>6331</v>
      </c>
      <c r="AB741" s="575">
        <v>45462</v>
      </c>
      <c r="AC741" s="1111" t="s">
        <v>4163</v>
      </c>
      <c r="AD741" s="1121"/>
    </row>
    <row r="742" spans="1:30" ht="15.75" customHeight="1">
      <c r="A742" s="1106" t="s">
        <v>10</v>
      </c>
      <c r="B742" s="1120" t="s">
        <v>11</v>
      </c>
      <c r="C742" s="1120" t="s">
        <v>509</v>
      </c>
      <c r="D742" s="1106" t="s">
        <v>551</v>
      </c>
      <c r="E742" s="1106" t="s">
        <v>30</v>
      </c>
      <c r="F742" s="1107" t="str">
        <f t="array" ref="F742">IFERROR(INDEX(UIID!$K$2:$K1956, MATCH(CONCATENATE(B742,D742,G742,J742), UIID!$B$2:$B1956&amp;UIID!$D$2:$D1956&amp;UIID!$G$2:$G1956&amp;UIID!$H$2:$H1956, 0),), "Not Found")</f>
        <v>0722-0111</v>
      </c>
      <c r="G742" s="1184" t="s">
        <v>3543</v>
      </c>
      <c r="H742" s="1120"/>
      <c r="I742" s="1120" t="s">
        <v>6332</v>
      </c>
      <c r="J742" s="1184" t="s">
        <v>3827</v>
      </c>
      <c r="K742" s="1120">
        <v>11.049208348225999</v>
      </c>
      <c r="L742" s="1120">
        <v>123.991413936664</v>
      </c>
      <c r="M742" s="1120" t="s">
        <v>6333</v>
      </c>
      <c r="N742" s="1120" t="s">
        <v>6334</v>
      </c>
      <c r="O742" s="1106" t="s">
        <v>15</v>
      </c>
      <c r="P742" s="1106" t="s">
        <v>16</v>
      </c>
      <c r="Q742" s="1120" t="s">
        <v>35</v>
      </c>
      <c r="R742" s="1106" t="s">
        <v>32</v>
      </c>
      <c r="S742" s="1120" t="s">
        <v>39</v>
      </c>
      <c r="T742" s="1106" t="s">
        <v>4164</v>
      </c>
      <c r="U742" s="1120" t="s">
        <v>253</v>
      </c>
      <c r="V742" s="1120" t="s">
        <v>6335</v>
      </c>
      <c r="W742" s="1116">
        <v>45093</v>
      </c>
      <c r="X742" s="1116">
        <v>46923</v>
      </c>
      <c r="Y742" s="1138" t="s">
        <v>6336</v>
      </c>
      <c r="Z742" s="1138" t="s">
        <v>6337</v>
      </c>
      <c r="AA742" s="1138" t="s">
        <v>6338</v>
      </c>
      <c r="AB742" s="575">
        <v>45461</v>
      </c>
      <c r="AC742" s="1111" t="s">
        <v>4163</v>
      </c>
      <c r="AD742" s="1121"/>
    </row>
    <row r="743" spans="1:30" ht="15.75" customHeight="1">
      <c r="A743" s="1106" t="s">
        <v>10</v>
      </c>
      <c r="B743" s="1120" t="s">
        <v>11</v>
      </c>
      <c r="C743" s="1120" t="s">
        <v>509</v>
      </c>
      <c r="D743" s="1106" t="s">
        <v>551</v>
      </c>
      <c r="E743" s="1106" t="s">
        <v>30</v>
      </c>
      <c r="F743" s="1107" t="str">
        <f t="array" ref="F743">IFERROR(INDEX(UIID!$K$2:$K1956, MATCH(CONCATENATE(B743,D743,G743,J743), UIID!$B$2:$B1956&amp;UIID!$D$2:$D1956&amp;UIID!$G$2:$G1956&amp;UIID!$H$2:$H1956, 0),), "Not Found")</f>
        <v>0722-0111</v>
      </c>
      <c r="G743" s="1120" t="s">
        <v>3543</v>
      </c>
      <c r="H743" s="1120"/>
      <c r="I743" s="1120" t="s">
        <v>6332</v>
      </c>
      <c r="J743" s="1184" t="s">
        <v>3827</v>
      </c>
      <c r="K743" s="1120">
        <v>11.049208348225999</v>
      </c>
      <c r="L743" s="1120">
        <v>123.991413936664</v>
      </c>
      <c r="M743" s="1120" t="s">
        <v>6333</v>
      </c>
      <c r="N743" s="1120" t="s">
        <v>6334</v>
      </c>
      <c r="O743" s="1106" t="s">
        <v>15</v>
      </c>
      <c r="P743" s="1106" t="s">
        <v>16</v>
      </c>
      <c r="Q743" s="1120" t="s">
        <v>35</v>
      </c>
      <c r="R743" s="1106" t="s">
        <v>104</v>
      </c>
      <c r="S743" s="1120" t="s">
        <v>105</v>
      </c>
      <c r="T743" s="1106" t="s">
        <v>4164</v>
      </c>
      <c r="U743" s="1120" t="s">
        <v>106</v>
      </c>
      <c r="V743" s="1120" t="s">
        <v>6339</v>
      </c>
      <c r="W743" s="1116">
        <v>45093</v>
      </c>
      <c r="X743" s="1116">
        <v>46923</v>
      </c>
      <c r="Y743" s="1138" t="s">
        <v>6340</v>
      </c>
      <c r="Z743" s="1138" t="s">
        <v>6341</v>
      </c>
      <c r="AA743" s="1209">
        <v>46523</v>
      </c>
      <c r="AB743" s="575">
        <v>45461</v>
      </c>
      <c r="AC743" s="1111" t="s">
        <v>4163</v>
      </c>
      <c r="AD743" s="1121"/>
    </row>
    <row r="744" spans="1:30" ht="15.75" customHeight="1">
      <c r="A744" s="1106" t="s">
        <v>10</v>
      </c>
      <c r="B744" s="1120" t="s">
        <v>11</v>
      </c>
      <c r="C744" s="1120" t="s">
        <v>509</v>
      </c>
      <c r="D744" s="1106" t="s">
        <v>551</v>
      </c>
      <c r="E744" s="1106" t="s">
        <v>30</v>
      </c>
      <c r="F744" s="1107" t="str">
        <f t="array" ref="F744">IFERROR(INDEX(UIID!$K$2:$K1956, MATCH(CONCATENATE(B744,D744,G744,J744), UIID!$B$2:$B1956&amp;UIID!$D$2:$D1956&amp;UIID!$G$2:$G1956&amp;UIID!$H$2:$H1956, 0),), "Not Found")</f>
        <v>0722-0111</v>
      </c>
      <c r="G744" s="1120" t="s">
        <v>3543</v>
      </c>
      <c r="H744" s="1120"/>
      <c r="I744" s="1120" t="s">
        <v>6332</v>
      </c>
      <c r="J744" s="1184" t="s">
        <v>3827</v>
      </c>
      <c r="K744" s="1120">
        <v>11.049208348225999</v>
      </c>
      <c r="L744" s="1120">
        <v>123.991413936664</v>
      </c>
      <c r="M744" s="1120" t="s">
        <v>6333</v>
      </c>
      <c r="N744" s="1120" t="s">
        <v>6334</v>
      </c>
      <c r="O744" s="1106" t="s">
        <v>15</v>
      </c>
      <c r="P744" s="1106" t="s">
        <v>16</v>
      </c>
      <c r="Q744" s="1120" t="s">
        <v>35</v>
      </c>
      <c r="R744" s="1106" t="s">
        <v>84</v>
      </c>
      <c r="S744" s="1120" t="s">
        <v>85</v>
      </c>
      <c r="T744" s="1106" t="s">
        <v>4164</v>
      </c>
      <c r="U744" s="1120" t="s">
        <v>94</v>
      </c>
      <c r="V744" s="1120" t="s">
        <v>6342</v>
      </c>
      <c r="W744" s="1116">
        <v>45093</v>
      </c>
      <c r="X744" s="1116">
        <v>46923</v>
      </c>
      <c r="Y744" s="1138" t="s">
        <v>6343</v>
      </c>
      <c r="Z744" s="1138" t="s">
        <v>6344</v>
      </c>
      <c r="AA744" s="1138" t="s">
        <v>6345</v>
      </c>
      <c r="AB744" s="575">
        <v>45461</v>
      </c>
      <c r="AC744" s="1111" t="s">
        <v>4163</v>
      </c>
      <c r="AD744" s="1121"/>
    </row>
    <row r="745" spans="1:30" ht="15.75" customHeight="1">
      <c r="A745" s="1106" t="s">
        <v>10</v>
      </c>
      <c r="B745" s="1120" t="s">
        <v>11</v>
      </c>
      <c r="C745" s="1106" t="s">
        <v>28</v>
      </c>
      <c r="D745" s="1106" t="s">
        <v>13</v>
      </c>
      <c r="E745" s="1106" t="s">
        <v>3756</v>
      </c>
      <c r="F745" s="1107" t="str">
        <f t="array" ref="F745">IFERROR(INDEX(UIID!$K$2:$K1956, MATCH(CONCATENATE(B745,D745,G745,J745), UIID!$B$2:$B1956&amp;UIID!$D$2:$D1956&amp;UIID!$G$2:$G1956&amp;UIID!$H$2:$H1956, 0),), "Not Found")</f>
        <v>0722-0018</v>
      </c>
      <c r="G745" s="1120" t="s">
        <v>2210</v>
      </c>
      <c r="H745" s="1120"/>
      <c r="I745" s="1120" t="s">
        <v>6346</v>
      </c>
      <c r="J745" s="1120" t="s">
        <v>3764</v>
      </c>
      <c r="K745" s="1120">
        <v>10.311030190164001</v>
      </c>
      <c r="L745" s="1120">
        <v>123.89675499623</v>
      </c>
      <c r="M745" s="1106" t="s">
        <v>5152</v>
      </c>
      <c r="N745" s="1120" t="s">
        <v>6304</v>
      </c>
      <c r="O745" s="1106" t="s">
        <v>15</v>
      </c>
      <c r="P745" s="1106" t="s">
        <v>16</v>
      </c>
      <c r="Q745" s="1210" t="s">
        <v>35</v>
      </c>
      <c r="R745" s="1106" t="s">
        <v>87</v>
      </c>
      <c r="S745" s="1120" t="s">
        <v>434</v>
      </c>
      <c r="T745" s="1106" t="s">
        <v>4164</v>
      </c>
      <c r="U745" s="1120" t="s">
        <v>1139</v>
      </c>
      <c r="V745" s="1120" t="s">
        <v>6347</v>
      </c>
      <c r="W745" s="1116">
        <v>45097</v>
      </c>
      <c r="X745" s="1116">
        <v>46925</v>
      </c>
      <c r="Y745" s="1120" t="s">
        <v>5200</v>
      </c>
      <c r="Z745" s="1162" t="s">
        <v>6241</v>
      </c>
      <c r="AA745" s="1211">
        <v>46694</v>
      </c>
      <c r="AB745" s="575">
        <v>45464</v>
      </c>
      <c r="AC745" s="1111" t="s">
        <v>4163</v>
      </c>
      <c r="AD745" s="1121"/>
    </row>
    <row r="746" spans="1:30" ht="15.75" customHeight="1">
      <c r="A746" s="1106" t="s">
        <v>10</v>
      </c>
      <c r="B746" s="1120" t="s">
        <v>11</v>
      </c>
      <c r="C746" s="1120" t="s">
        <v>50</v>
      </c>
      <c r="D746" s="1106" t="s">
        <v>13</v>
      </c>
      <c r="E746" s="1106" t="s">
        <v>3756</v>
      </c>
      <c r="F746" s="1107" t="str">
        <f t="array" ref="F746">IFERROR(INDEX(UIID!$K$2:$K1956, MATCH(CONCATENATE(B746,D746,G746,J746), UIID!$B$2:$B1956&amp;UIID!$D$2:$D1956&amp;UIID!$G$2:$G1956&amp;UIID!$H$2:$H1956, 0),), "Not Found")</f>
        <v>0722-0088</v>
      </c>
      <c r="G746" s="1106" t="s">
        <v>3653</v>
      </c>
      <c r="H746" s="1120"/>
      <c r="I746" s="1120" t="s">
        <v>5933</v>
      </c>
      <c r="J746" s="1120" t="s">
        <v>2111</v>
      </c>
      <c r="K746" s="1120">
        <v>10.3445364055261</v>
      </c>
      <c r="L746" s="1120">
        <v>123.831453307819</v>
      </c>
      <c r="M746" s="1106" t="s">
        <v>2112</v>
      </c>
      <c r="N746" s="1120" t="s">
        <v>5934</v>
      </c>
      <c r="O746" s="1106" t="s">
        <v>15</v>
      </c>
      <c r="P746" s="1139" t="s">
        <v>1449</v>
      </c>
      <c r="Q746" s="1140" t="s">
        <v>10389</v>
      </c>
      <c r="R746" s="1141" t="s">
        <v>125</v>
      </c>
      <c r="S746" s="1120" t="s">
        <v>1849</v>
      </c>
      <c r="T746" s="1106" t="s">
        <v>4164</v>
      </c>
      <c r="U746" s="1120" t="s">
        <v>127</v>
      </c>
      <c r="V746" s="1120" t="s">
        <v>6348</v>
      </c>
      <c r="W746" s="1116">
        <v>45056</v>
      </c>
      <c r="X746" s="1116">
        <v>46842</v>
      </c>
      <c r="Y746" s="587" t="s">
        <v>6349</v>
      </c>
      <c r="Z746" s="1106" t="s">
        <v>4283</v>
      </c>
      <c r="AA746" s="1106" t="s">
        <v>4283</v>
      </c>
      <c r="AB746" s="575">
        <v>45560</v>
      </c>
      <c r="AC746" s="1111" t="s">
        <v>4163</v>
      </c>
      <c r="AD746" s="1121"/>
    </row>
    <row r="747" spans="1:30" ht="15.75" customHeight="1">
      <c r="A747" s="1106" t="s">
        <v>10</v>
      </c>
      <c r="B747" s="1120" t="s">
        <v>11</v>
      </c>
      <c r="C747" s="1120" t="s">
        <v>28</v>
      </c>
      <c r="D747" s="1106" t="s">
        <v>458</v>
      </c>
      <c r="E747" s="1106" t="s">
        <v>30</v>
      </c>
      <c r="F747" s="1107" t="str">
        <f t="array" ref="F747">IFERROR(INDEX(UIID!$K$2:$K1956, MATCH(CONCATENATE(B747,D747,G747,J747), UIID!$B$2:$B1956&amp;UIID!$D$2:$D1956&amp;UIID!$G$2:$G1956&amp;UIID!$H$2:$H1956, 0),), "Not Found")</f>
        <v>0722-0159</v>
      </c>
      <c r="G747" s="1120" t="s">
        <v>3602</v>
      </c>
      <c r="H747" s="1120"/>
      <c r="I747" s="1120" t="s">
        <v>6350</v>
      </c>
      <c r="J747" s="1120" t="s">
        <v>1234</v>
      </c>
      <c r="K747" s="1120">
        <v>10.262368233914</v>
      </c>
      <c r="L747" s="1120">
        <v>123.84127420966701</v>
      </c>
      <c r="M747" s="1120" t="s">
        <v>6313</v>
      </c>
      <c r="N747" s="1120" t="s">
        <v>5702</v>
      </c>
      <c r="O747" s="1106" t="s">
        <v>15</v>
      </c>
      <c r="P747" s="1106" t="s">
        <v>16</v>
      </c>
      <c r="Q747" s="1140" t="s">
        <v>10389</v>
      </c>
      <c r="R747" s="1106" t="s">
        <v>32</v>
      </c>
      <c r="S747" s="1120" t="s">
        <v>43</v>
      </c>
      <c r="T747" s="1106" t="s">
        <v>4164</v>
      </c>
      <c r="U747" s="1120" t="s">
        <v>253</v>
      </c>
      <c r="V747" s="1120" t="s">
        <v>6351</v>
      </c>
      <c r="W747" s="1116">
        <v>45057</v>
      </c>
      <c r="X747" s="1116">
        <v>46842</v>
      </c>
      <c r="Y747" s="1212" t="s">
        <v>6060</v>
      </c>
      <c r="Z747" s="1120" t="s">
        <v>6061</v>
      </c>
      <c r="AA747" s="1169">
        <v>46308</v>
      </c>
      <c r="AB747" s="575">
        <v>45538</v>
      </c>
      <c r="AC747" s="1111" t="s">
        <v>4163</v>
      </c>
      <c r="AD747" s="1121"/>
    </row>
    <row r="748" spans="1:30" ht="15.75" customHeight="1">
      <c r="A748" s="1106" t="s">
        <v>10</v>
      </c>
      <c r="B748" s="1120" t="s">
        <v>11</v>
      </c>
      <c r="C748" s="1106" t="s">
        <v>50</v>
      </c>
      <c r="D748" s="1106" t="s">
        <v>13</v>
      </c>
      <c r="E748" s="1106" t="s">
        <v>3756</v>
      </c>
      <c r="F748" s="1107" t="str">
        <f t="array" ref="F748">IFERROR(INDEX(UIID!$K$2:$K1956, MATCH(CONCATENATE(B748,D748,G748,J748), UIID!$B$2:$B1956&amp;UIID!$D$2:$D1956&amp;UIID!$G$2:$G1956&amp;UIID!$H$2:$H1956, 0),), "Not Found")</f>
        <v>0722-0063</v>
      </c>
      <c r="G748" s="1106" t="s">
        <v>3540</v>
      </c>
      <c r="H748" s="1120"/>
      <c r="I748" s="1120" t="s">
        <v>5119</v>
      </c>
      <c r="J748" s="1106" t="s">
        <v>312</v>
      </c>
      <c r="K748" s="1106">
        <v>10.300025934385699</v>
      </c>
      <c r="L748" s="1106">
        <v>123.867005202915</v>
      </c>
      <c r="M748" s="1106" t="s">
        <v>5120</v>
      </c>
      <c r="N748" s="1120" t="s">
        <v>6352</v>
      </c>
      <c r="O748" s="1106" t="s">
        <v>15</v>
      </c>
      <c r="P748" s="1106" t="s">
        <v>16</v>
      </c>
      <c r="Q748" s="1140" t="s">
        <v>10389</v>
      </c>
      <c r="R748" s="1106" t="s">
        <v>117</v>
      </c>
      <c r="S748" s="1120" t="s">
        <v>315</v>
      </c>
      <c r="T748" s="1106" t="s">
        <v>4164</v>
      </c>
      <c r="U748" s="1120" t="s">
        <v>235</v>
      </c>
      <c r="V748" s="1120" t="s">
        <v>6354</v>
      </c>
      <c r="W748" s="1116">
        <v>45057</v>
      </c>
      <c r="X748" s="1116">
        <v>46849</v>
      </c>
      <c r="Y748" s="1213" t="s">
        <v>6355</v>
      </c>
      <c r="Z748" s="1120" t="s">
        <v>6356</v>
      </c>
      <c r="AA748" s="1120" t="s">
        <v>6357</v>
      </c>
      <c r="AB748" s="575">
        <v>45523</v>
      </c>
      <c r="AC748" s="1111" t="s">
        <v>4163</v>
      </c>
      <c r="AD748" s="1121"/>
    </row>
    <row r="749" spans="1:30" ht="15.75" customHeight="1">
      <c r="A749" s="1106" t="s">
        <v>10</v>
      </c>
      <c r="B749" s="1120" t="s">
        <v>11</v>
      </c>
      <c r="C749" s="1120" t="s">
        <v>509</v>
      </c>
      <c r="D749" s="1106" t="s">
        <v>551</v>
      </c>
      <c r="E749" s="1106" t="s">
        <v>30</v>
      </c>
      <c r="F749" s="1107" t="str">
        <f t="array" ref="F749">IFERROR(INDEX(UIID!$K$2:$K1956, MATCH(CONCATENATE(B749,D749,G749,J749), UIID!$B$2:$B1956&amp;UIID!$D$2:$D1956&amp;UIID!$G$2:$G1956&amp;UIID!$H$2:$H1956, 0),), "Not Found")</f>
        <v>0722-0073</v>
      </c>
      <c r="G749" s="1120" t="s">
        <v>1662</v>
      </c>
      <c r="H749" s="1120"/>
      <c r="I749" s="1120" t="s">
        <v>6124</v>
      </c>
      <c r="J749" s="1184" t="s">
        <v>3792</v>
      </c>
      <c r="K749" s="1120">
        <v>11.0339924212638</v>
      </c>
      <c r="L749" s="1120">
        <v>124.00110840782899</v>
      </c>
      <c r="M749" s="1120" t="s">
        <v>6125</v>
      </c>
      <c r="N749" s="1120" t="s">
        <v>6126</v>
      </c>
      <c r="O749" s="1106" t="s">
        <v>15</v>
      </c>
      <c r="P749" s="1106" t="s">
        <v>16</v>
      </c>
      <c r="Q749" s="1140" t="s">
        <v>10389</v>
      </c>
      <c r="R749" s="1106" t="s">
        <v>104</v>
      </c>
      <c r="S749" s="1120" t="s">
        <v>173</v>
      </c>
      <c r="T749" s="1106" t="s">
        <v>4164</v>
      </c>
      <c r="U749" s="1120" t="s">
        <v>106</v>
      </c>
      <c r="V749" s="1120" t="s">
        <v>6358</v>
      </c>
      <c r="W749" s="1116">
        <v>45672</v>
      </c>
      <c r="X749" s="1116">
        <v>47499</v>
      </c>
      <c r="Y749" s="1214" t="s">
        <v>6128</v>
      </c>
      <c r="Z749" s="1215" t="s">
        <v>6129</v>
      </c>
      <c r="AA749" s="1216">
        <v>45946</v>
      </c>
      <c r="AB749" s="575">
        <v>45421</v>
      </c>
      <c r="AC749" s="1111" t="s">
        <v>4163</v>
      </c>
      <c r="AD749" s="1121"/>
    </row>
    <row r="750" spans="1:30" ht="15.75" customHeight="1">
      <c r="A750" s="1106" t="s">
        <v>10</v>
      </c>
      <c r="B750" s="1120" t="s">
        <v>11</v>
      </c>
      <c r="C750" s="1120" t="s">
        <v>509</v>
      </c>
      <c r="D750" s="1106" t="s">
        <v>551</v>
      </c>
      <c r="E750" s="1106" t="s">
        <v>30</v>
      </c>
      <c r="F750" s="1107" t="str">
        <f t="array" ref="F750">IFERROR(INDEX(UIID!$K$2:$K1956, MATCH(CONCATENATE(B750,D750,G750,J750), UIID!$B$2:$B1956&amp;UIID!$D$2:$D1956&amp;UIID!$G$2:$G1956&amp;UIID!$H$2:$H1956, 0),), "Not Found")</f>
        <v>0722-0073</v>
      </c>
      <c r="G750" s="1120" t="s">
        <v>1662</v>
      </c>
      <c r="H750" s="1120"/>
      <c r="I750" s="1120" t="s">
        <v>6124</v>
      </c>
      <c r="J750" s="1184" t="s">
        <v>3792</v>
      </c>
      <c r="K750" s="1120">
        <v>11.0339924212638</v>
      </c>
      <c r="L750" s="1120">
        <v>124.00110840782899</v>
      </c>
      <c r="M750" s="1120" t="s">
        <v>6125</v>
      </c>
      <c r="N750" s="1120" t="s">
        <v>6126</v>
      </c>
      <c r="O750" s="1106" t="s">
        <v>15</v>
      </c>
      <c r="P750" s="1106" t="s">
        <v>16</v>
      </c>
      <c r="Q750" s="1140" t="s">
        <v>10389</v>
      </c>
      <c r="R750" s="1106" t="s">
        <v>117</v>
      </c>
      <c r="S750" s="1120" t="s">
        <v>315</v>
      </c>
      <c r="T750" s="1106" t="s">
        <v>4164</v>
      </c>
      <c r="U750" s="1120" t="s">
        <v>235</v>
      </c>
      <c r="V750" s="1120" t="s">
        <v>6359</v>
      </c>
      <c r="W750" s="1116">
        <v>45672</v>
      </c>
      <c r="X750" s="1116">
        <v>47499</v>
      </c>
      <c r="Y750" s="1217" t="s">
        <v>6360</v>
      </c>
      <c r="Z750" s="1218" t="s">
        <v>6361</v>
      </c>
      <c r="AA750" s="1218" t="s">
        <v>6362</v>
      </c>
      <c r="AB750" s="575">
        <v>45421</v>
      </c>
      <c r="AC750" s="1111" t="s">
        <v>4163</v>
      </c>
      <c r="AD750" s="1121"/>
    </row>
    <row r="751" spans="1:30" ht="15.75" customHeight="1">
      <c r="A751" s="1106" t="s">
        <v>10</v>
      </c>
      <c r="B751" s="1120" t="s">
        <v>11</v>
      </c>
      <c r="C751" s="1106" t="s">
        <v>176</v>
      </c>
      <c r="D751" s="1106" t="s">
        <v>3759</v>
      </c>
      <c r="E751" s="1106" t="s">
        <v>3756</v>
      </c>
      <c r="F751" s="1107" t="str">
        <f t="array" ref="F751">IFERROR(INDEX(UIID!$K$2:$K1956, MATCH(CONCATENATE(B751,D751,G751,J751), UIID!$B$2:$B1956&amp;UIID!$D$2:$D1956&amp;UIID!$G$2:$G1956&amp;UIID!$H$2:$H1956, 0),), "Not Found")</f>
        <v>0722-0096</v>
      </c>
      <c r="G751" s="1120" t="s">
        <v>3806</v>
      </c>
      <c r="H751" s="1120"/>
      <c r="I751" s="1120" t="s">
        <v>5968</v>
      </c>
      <c r="J751" s="1120" t="s">
        <v>3807</v>
      </c>
      <c r="K751" s="1120">
        <v>10.309713157831601</v>
      </c>
      <c r="L751" s="1120">
        <v>123.993229336654</v>
      </c>
      <c r="M751" s="1120" t="s">
        <v>2217</v>
      </c>
      <c r="N751" s="1120"/>
      <c r="O751" s="1106" t="s">
        <v>15</v>
      </c>
      <c r="P751" s="1106" t="s">
        <v>16</v>
      </c>
      <c r="Q751" s="1140" t="s">
        <v>10389</v>
      </c>
      <c r="R751" s="1106" t="s">
        <v>32</v>
      </c>
      <c r="S751" s="1120" t="s">
        <v>1362</v>
      </c>
      <c r="T751" s="1106" t="s">
        <v>4164</v>
      </c>
      <c r="U751" s="1120" t="s">
        <v>2220</v>
      </c>
      <c r="V751" s="1120" t="s">
        <v>6363</v>
      </c>
      <c r="W751" s="1116">
        <v>45058</v>
      </c>
      <c r="X751" s="1116">
        <v>46412</v>
      </c>
      <c r="Y751" s="1217" t="s">
        <v>6364</v>
      </c>
      <c r="Z751" s="1218" t="s">
        <v>6365</v>
      </c>
      <c r="AA751" s="1218" t="s">
        <v>6366</v>
      </c>
      <c r="AB751" s="575">
        <v>45483</v>
      </c>
      <c r="AC751" s="1111" t="s">
        <v>4163</v>
      </c>
      <c r="AD751" s="1121"/>
    </row>
    <row r="752" spans="1:30" ht="15.75" customHeight="1">
      <c r="A752" s="1106" t="s">
        <v>10</v>
      </c>
      <c r="B752" s="1120" t="s">
        <v>11</v>
      </c>
      <c r="C752" s="1106" t="s">
        <v>176</v>
      </c>
      <c r="D752" s="1106" t="s">
        <v>3759</v>
      </c>
      <c r="E752" s="1106" t="s">
        <v>3756</v>
      </c>
      <c r="F752" s="1107" t="str">
        <f t="array" ref="F752">IFERROR(INDEX(UIID!$K$2:$K1956, MATCH(CONCATENATE(B752,D752,G752,J752), UIID!$B$2:$B1956&amp;UIID!$D$2:$D1956&amp;UIID!$G$2:$G1956&amp;UIID!$H$2:$H1956, 0),), "Not Found")</f>
        <v>0722-0096</v>
      </c>
      <c r="G752" s="1120" t="s">
        <v>3806</v>
      </c>
      <c r="H752" s="1120"/>
      <c r="I752" s="1120" t="s">
        <v>5968</v>
      </c>
      <c r="J752" s="1120" t="s">
        <v>3807</v>
      </c>
      <c r="K752" s="1120">
        <v>10.309713157831601</v>
      </c>
      <c r="L752" s="1120">
        <v>123.993229336654</v>
      </c>
      <c r="M752" s="1120" t="s">
        <v>2217</v>
      </c>
      <c r="N752" s="1120"/>
      <c r="O752" s="1106" t="s">
        <v>15</v>
      </c>
      <c r="P752" s="1106" t="s">
        <v>16</v>
      </c>
      <c r="Q752" s="1140" t="s">
        <v>10389</v>
      </c>
      <c r="R752" s="1106" t="s">
        <v>104</v>
      </c>
      <c r="S752" s="1120" t="s">
        <v>173</v>
      </c>
      <c r="T752" s="1106" t="s">
        <v>4164</v>
      </c>
      <c r="U752" s="1120" t="s">
        <v>2219</v>
      </c>
      <c r="V752" s="1120" t="s">
        <v>6367</v>
      </c>
      <c r="W752" s="1116">
        <v>45058</v>
      </c>
      <c r="X752" s="1116">
        <v>46412</v>
      </c>
      <c r="Y752" s="1217" t="s">
        <v>6368</v>
      </c>
      <c r="Z752" s="1218" t="s">
        <v>6369</v>
      </c>
      <c r="AA752" s="1218" t="s">
        <v>6370</v>
      </c>
      <c r="AB752" s="575">
        <v>45483</v>
      </c>
      <c r="AC752" s="1111" t="s">
        <v>4163</v>
      </c>
      <c r="AD752" s="1121"/>
    </row>
    <row r="753" spans="1:30" ht="15.75" customHeight="1">
      <c r="A753" s="1106" t="s">
        <v>10</v>
      </c>
      <c r="B753" s="1120" t="s">
        <v>11</v>
      </c>
      <c r="C753" s="1106" t="s">
        <v>176</v>
      </c>
      <c r="D753" s="1106" t="s">
        <v>3759</v>
      </c>
      <c r="E753" s="1106" t="s">
        <v>3756</v>
      </c>
      <c r="F753" s="1107" t="str">
        <f t="array" ref="F753">IFERROR(INDEX(UIID!$K$2:$K1956, MATCH(CONCATENATE(B753,D753,G753,J753), UIID!$B$2:$B1956&amp;UIID!$D$2:$D1956&amp;UIID!$G$2:$G1956&amp;UIID!$H$2:$H1956, 0),), "Not Found")</f>
        <v>0722-0096</v>
      </c>
      <c r="G753" s="1120" t="s">
        <v>3806</v>
      </c>
      <c r="H753" s="1120"/>
      <c r="I753" s="1120" t="s">
        <v>5968</v>
      </c>
      <c r="J753" s="1120" t="s">
        <v>3807</v>
      </c>
      <c r="K753" s="1120">
        <v>10.309713157831601</v>
      </c>
      <c r="L753" s="1120">
        <v>123.993229336654</v>
      </c>
      <c r="M753" s="1120" t="s">
        <v>2217</v>
      </c>
      <c r="N753" s="1120"/>
      <c r="O753" s="1106" t="s">
        <v>15</v>
      </c>
      <c r="P753" s="1106" t="s">
        <v>16</v>
      </c>
      <c r="Q753" s="1140" t="s">
        <v>10389</v>
      </c>
      <c r="R753" s="1106" t="s">
        <v>117</v>
      </c>
      <c r="S753" s="1120" t="s">
        <v>315</v>
      </c>
      <c r="T753" s="1106" t="s">
        <v>4164</v>
      </c>
      <c r="U753" s="1120" t="s">
        <v>2218</v>
      </c>
      <c r="V753" s="1120" t="s">
        <v>6371</v>
      </c>
      <c r="W753" s="1116">
        <v>45058</v>
      </c>
      <c r="X753" s="1116">
        <v>46412</v>
      </c>
      <c r="Y753" s="1217" t="s">
        <v>6372</v>
      </c>
      <c r="Z753" s="1218" t="s">
        <v>6373</v>
      </c>
      <c r="AA753" s="1218" t="s">
        <v>6374</v>
      </c>
      <c r="AB753" s="575">
        <v>45483</v>
      </c>
      <c r="AC753" s="1111" t="s">
        <v>4163</v>
      </c>
      <c r="AD753" s="1121"/>
    </row>
    <row r="754" spans="1:30" ht="15.75" customHeight="1">
      <c r="A754" s="1106" t="s">
        <v>10</v>
      </c>
      <c r="B754" s="1120" t="s">
        <v>11</v>
      </c>
      <c r="C754" s="1120" t="s">
        <v>123</v>
      </c>
      <c r="D754" s="1106" t="s">
        <v>2267</v>
      </c>
      <c r="E754" s="1106" t="s">
        <v>123</v>
      </c>
      <c r="F754" s="1107" t="str">
        <f t="array" ref="F754">IFERROR(INDEX(UIID!$K$2:$K1956, MATCH(CONCATENATE(B754,D754,G754,J754), UIID!$B$2:$B1956&amp;UIID!$D$2:$D1956&amp;UIID!$G$2:$G1956&amp;UIID!$H$2:$H1956, 0),), "Not Found")</f>
        <v>0722-0095</v>
      </c>
      <c r="G754" s="1120" t="s">
        <v>1766</v>
      </c>
      <c r="H754" s="1120"/>
      <c r="I754" s="1120" t="s">
        <v>6076</v>
      </c>
      <c r="J754" s="1120" t="s">
        <v>2268</v>
      </c>
      <c r="K754" s="1120">
        <v>10.632855179097399</v>
      </c>
      <c r="L754" s="1120">
        <v>123.76546660696</v>
      </c>
      <c r="M754" s="1120" t="s">
        <v>1768</v>
      </c>
      <c r="N754" s="1120" t="s">
        <v>5803</v>
      </c>
      <c r="O754" s="1106" t="s">
        <v>15</v>
      </c>
      <c r="P754" s="1106" t="s">
        <v>16</v>
      </c>
      <c r="Q754" s="1140" t="s">
        <v>10389</v>
      </c>
      <c r="R754" s="1106" t="s">
        <v>32</v>
      </c>
      <c r="S754" s="1120" t="s">
        <v>1362</v>
      </c>
      <c r="T754" s="1106" t="s">
        <v>4164</v>
      </c>
      <c r="U754" s="1120" t="s">
        <v>6375</v>
      </c>
      <c r="V754" s="1120" t="s">
        <v>6376</v>
      </c>
      <c r="W754" s="1116">
        <v>45063</v>
      </c>
      <c r="X754" s="1116">
        <v>46734</v>
      </c>
      <c r="Y754" s="1217" t="s">
        <v>6377</v>
      </c>
      <c r="Z754" s="1218" t="s">
        <v>6378</v>
      </c>
      <c r="AA754" s="1219">
        <v>45103</v>
      </c>
      <c r="AB754" s="575">
        <v>45434</v>
      </c>
      <c r="AC754" s="1111" t="s">
        <v>4163</v>
      </c>
      <c r="AD754" s="1121"/>
    </row>
    <row r="755" spans="1:30" ht="15.75" customHeight="1">
      <c r="A755" s="1106" t="s">
        <v>10</v>
      </c>
      <c r="B755" s="1120" t="s">
        <v>11</v>
      </c>
      <c r="C755" s="1120" t="s">
        <v>123</v>
      </c>
      <c r="D755" s="1106" t="s">
        <v>2267</v>
      </c>
      <c r="E755" s="1106" t="s">
        <v>123</v>
      </c>
      <c r="F755" s="1107" t="str">
        <f t="array" ref="F755">IFERROR(INDEX(UIID!$K$2:$K1956, MATCH(CONCATENATE(B755,D755,G755,J755), UIID!$B$2:$B1956&amp;UIID!$D$2:$D1956&amp;UIID!$G$2:$G1956&amp;UIID!$H$2:$H1956, 0),), "Not Found")</f>
        <v>0722-0095</v>
      </c>
      <c r="G755" s="1120" t="s">
        <v>1766</v>
      </c>
      <c r="H755" s="1120"/>
      <c r="I755" s="1120" t="s">
        <v>6076</v>
      </c>
      <c r="J755" s="1120" t="s">
        <v>2268</v>
      </c>
      <c r="K755" s="1120">
        <v>10.632855179097399</v>
      </c>
      <c r="L755" s="1120">
        <v>123.76546660696</v>
      </c>
      <c r="M755" s="1120" t="s">
        <v>1768</v>
      </c>
      <c r="N755" s="1120" t="s">
        <v>5803</v>
      </c>
      <c r="O755" s="1106" t="s">
        <v>15</v>
      </c>
      <c r="P755" s="1106" t="s">
        <v>16</v>
      </c>
      <c r="Q755" s="1140" t="s">
        <v>10389</v>
      </c>
      <c r="R755" s="1106" t="s">
        <v>32</v>
      </c>
      <c r="S755" s="1120" t="s">
        <v>422</v>
      </c>
      <c r="T755" s="1106" t="s">
        <v>4164</v>
      </c>
      <c r="U755" s="1120" t="s">
        <v>2242</v>
      </c>
      <c r="V755" s="1120" t="s">
        <v>6379</v>
      </c>
      <c r="W755" s="1116">
        <v>45063</v>
      </c>
      <c r="X755" s="1116">
        <v>46734</v>
      </c>
      <c r="Y755" s="1217" t="s">
        <v>5962</v>
      </c>
      <c r="Z755" s="1218" t="s">
        <v>5964</v>
      </c>
      <c r="AA755" s="1219">
        <v>46096</v>
      </c>
      <c r="AB755" s="575">
        <v>45434</v>
      </c>
      <c r="AC755" s="1111" t="s">
        <v>4163</v>
      </c>
      <c r="AD755" s="1121"/>
    </row>
    <row r="756" spans="1:30" ht="15.75" customHeight="1">
      <c r="A756" s="1106" t="s">
        <v>10</v>
      </c>
      <c r="B756" s="1120" t="s">
        <v>11</v>
      </c>
      <c r="C756" s="1120" t="s">
        <v>123</v>
      </c>
      <c r="D756" s="1106" t="s">
        <v>2267</v>
      </c>
      <c r="E756" s="1106" t="s">
        <v>123</v>
      </c>
      <c r="F756" s="1107" t="str">
        <f t="array" ref="F756">IFERROR(INDEX(UIID!$K$2:$K1956, MATCH(CONCATENATE(B756,D756,G756,J756), UIID!$B$2:$B1956&amp;UIID!$D$2:$D1956&amp;UIID!$G$2:$G1956&amp;UIID!$H$2:$H1956, 0),), "Not Found")</f>
        <v>0722-0095</v>
      </c>
      <c r="G756" s="1120" t="s">
        <v>1766</v>
      </c>
      <c r="H756" s="1120"/>
      <c r="I756" s="1120" t="s">
        <v>6076</v>
      </c>
      <c r="J756" s="1120" t="s">
        <v>2268</v>
      </c>
      <c r="K756" s="1120">
        <v>10.632855179097399</v>
      </c>
      <c r="L756" s="1120">
        <v>123.76546660696</v>
      </c>
      <c r="M756" s="1120" t="s">
        <v>1768</v>
      </c>
      <c r="N756" s="1120" t="s">
        <v>5803</v>
      </c>
      <c r="O756" s="1106" t="s">
        <v>15</v>
      </c>
      <c r="P756" s="1106" t="s">
        <v>16</v>
      </c>
      <c r="Q756" s="1140" t="s">
        <v>10389</v>
      </c>
      <c r="R756" s="1106" t="s">
        <v>32</v>
      </c>
      <c r="S756" s="1120" t="s">
        <v>45</v>
      </c>
      <c r="T756" s="1106" t="s">
        <v>4164</v>
      </c>
      <c r="U756" s="1120" t="s">
        <v>78</v>
      </c>
      <c r="V756" s="1120" t="s">
        <v>6380</v>
      </c>
      <c r="W756" s="1116">
        <v>45063</v>
      </c>
      <c r="X756" s="1116">
        <v>46615</v>
      </c>
      <c r="Y756" s="1217" t="s">
        <v>6381</v>
      </c>
      <c r="Z756" s="1218" t="s">
        <v>5809</v>
      </c>
      <c r="AA756" s="1219">
        <v>46106</v>
      </c>
      <c r="AB756" s="575">
        <v>45434</v>
      </c>
      <c r="AC756" s="1111" t="s">
        <v>4163</v>
      </c>
      <c r="AD756" s="1121"/>
    </row>
    <row r="757" spans="1:30" ht="15.75" customHeight="1">
      <c r="A757" s="1106" t="s">
        <v>10</v>
      </c>
      <c r="B757" s="1120" t="s">
        <v>11</v>
      </c>
      <c r="C757" s="1120" t="s">
        <v>123</v>
      </c>
      <c r="D757" s="1106" t="s">
        <v>2267</v>
      </c>
      <c r="E757" s="1106" t="s">
        <v>123</v>
      </c>
      <c r="F757" s="1107" t="str">
        <f t="array" ref="F757">IFERROR(INDEX(UIID!$K$2:$K1956, MATCH(CONCATENATE(B757,D757,G757,J757), UIID!$B$2:$B1956&amp;UIID!$D$2:$D1956&amp;UIID!$G$2:$G1956&amp;UIID!$H$2:$H1956, 0),), "Not Found")</f>
        <v>0722-0095</v>
      </c>
      <c r="G757" s="1120" t="s">
        <v>1766</v>
      </c>
      <c r="H757" s="1120"/>
      <c r="I757" s="1120" t="s">
        <v>6076</v>
      </c>
      <c r="J757" s="1120" t="s">
        <v>2268</v>
      </c>
      <c r="K757" s="1120">
        <v>10.632855179097399</v>
      </c>
      <c r="L757" s="1120">
        <v>123.76546660696</v>
      </c>
      <c r="M757" s="1120" t="s">
        <v>1768</v>
      </c>
      <c r="N757" s="1120" t="s">
        <v>5803</v>
      </c>
      <c r="O757" s="1106" t="s">
        <v>15</v>
      </c>
      <c r="P757" s="1106" t="s">
        <v>16</v>
      </c>
      <c r="Q757" s="1140" t="s">
        <v>10389</v>
      </c>
      <c r="R757" s="1106" t="s">
        <v>32</v>
      </c>
      <c r="S757" s="1120" t="s">
        <v>43</v>
      </c>
      <c r="T757" s="1106" t="s">
        <v>4164</v>
      </c>
      <c r="U757" s="1120" t="s">
        <v>192</v>
      </c>
      <c r="V757" s="1120" t="s">
        <v>6382</v>
      </c>
      <c r="W757" s="1116">
        <v>45063</v>
      </c>
      <c r="X757" s="1116">
        <v>46615</v>
      </c>
      <c r="Y757" s="1217" t="s">
        <v>6383</v>
      </c>
      <c r="Z757" s="1218" t="s">
        <v>6384</v>
      </c>
      <c r="AA757" s="1219">
        <v>46367</v>
      </c>
      <c r="AB757" s="575">
        <v>45434</v>
      </c>
      <c r="AC757" s="1111" t="s">
        <v>4163</v>
      </c>
      <c r="AD757" s="1121"/>
    </row>
    <row r="758" spans="1:30" ht="15.75" customHeight="1">
      <c r="A758" s="1106" t="s">
        <v>10</v>
      </c>
      <c r="B758" s="1120" t="s">
        <v>11</v>
      </c>
      <c r="C758" s="1120" t="s">
        <v>123</v>
      </c>
      <c r="D758" s="1106" t="s">
        <v>2267</v>
      </c>
      <c r="E758" s="1106" t="s">
        <v>123</v>
      </c>
      <c r="F758" s="1107" t="str">
        <f t="array" ref="F758">IFERROR(INDEX(UIID!$K$2:$K1956, MATCH(CONCATENATE(B758,D758,G758,J758), UIID!$B$2:$B1956&amp;UIID!$D$2:$D1956&amp;UIID!$G$2:$G1956&amp;UIID!$H$2:$H1956, 0),), "Not Found")</f>
        <v>0722-0095</v>
      </c>
      <c r="G758" s="1120" t="s">
        <v>1766</v>
      </c>
      <c r="H758" s="1120"/>
      <c r="I758" s="1120" t="s">
        <v>6076</v>
      </c>
      <c r="J758" s="1120" t="s">
        <v>2268</v>
      </c>
      <c r="K758" s="1120">
        <v>10.632855179097399</v>
      </c>
      <c r="L758" s="1120">
        <v>123.76546660696</v>
      </c>
      <c r="M758" s="1120" t="s">
        <v>1768</v>
      </c>
      <c r="N758" s="1120" t="s">
        <v>5803</v>
      </c>
      <c r="O758" s="1106" t="s">
        <v>15</v>
      </c>
      <c r="P758" s="1106" t="s">
        <v>16</v>
      </c>
      <c r="Q758" s="1140" t="s">
        <v>10389</v>
      </c>
      <c r="R758" s="1106" t="s">
        <v>87</v>
      </c>
      <c r="S758" s="1120" t="s">
        <v>737</v>
      </c>
      <c r="T758" s="1106" t="s">
        <v>4164</v>
      </c>
      <c r="U758" s="1120" t="s">
        <v>2243</v>
      </c>
      <c r="V758" s="1120" t="s">
        <v>6385</v>
      </c>
      <c r="W758" s="1116">
        <v>45063</v>
      </c>
      <c r="X758" s="1116">
        <v>46615</v>
      </c>
      <c r="Y758" s="1217" t="s">
        <v>5805</v>
      </c>
      <c r="Z758" s="1218" t="s">
        <v>5806</v>
      </c>
      <c r="AA758" s="1219">
        <v>45247</v>
      </c>
      <c r="AB758" s="575">
        <v>45434</v>
      </c>
      <c r="AC758" s="1111" t="s">
        <v>4163</v>
      </c>
      <c r="AD758" s="1121"/>
    </row>
    <row r="759" spans="1:30" ht="15.75" customHeight="1">
      <c r="A759" s="1106" t="s">
        <v>10</v>
      </c>
      <c r="B759" s="1120" t="s">
        <v>11</v>
      </c>
      <c r="C759" s="1106" t="s">
        <v>28</v>
      </c>
      <c r="D759" s="1106" t="s">
        <v>13</v>
      </c>
      <c r="E759" s="1106" t="s">
        <v>3756</v>
      </c>
      <c r="F759" s="1107" t="str">
        <f t="array" ref="F759">IFERROR(INDEX(UIID!$K$2:$K1956, MATCH(CONCATENATE(B759,D759,G759,J759), UIID!$B$2:$B1956&amp;UIID!$D$2:$D1956&amp;UIID!$G$2:$G1956&amp;UIID!$H$2:$H1956, 0),), "Not Found")</f>
        <v>0722-0165</v>
      </c>
      <c r="G759" s="1108" t="s">
        <v>3654</v>
      </c>
      <c r="H759" s="1106"/>
      <c r="I759" s="1106" t="s">
        <v>6386</v>
      </c>
      <c r="J759" s="1106" t="s">
        <v>915</v>
      </c>
      <c r="K759" s="1106">
        <v>10.294790068340401</v>
      </c>
      <c r="L759" s="1106">
        <v>123.90402275014701</v>
      </c>
      <c r="M759" s="1106" t="s">
        <v>916</v>
      </c>
      <c r="N759" s="1106" t="s">
        <v>6387</v>
      </c>
      <c r="O759" s="1106" t="s">
        <v>15</v>
      </c>
      <c r="P759" s="1106" t="s">
        <v>16</v>
      </c>
      <c r="Q759" s="1140" t="s">
        <v>10389</v>
      </c>
      <c r="R759" s="1106" t="s">
        <v>32</v>
      </c>
      <c r="S759" s="1120" t="s">
        <v>45</v>
      </c>
      <c r="T759" s="1106" t="s">
        <v>4164</v>
      </c>
      <c r="U759" s="1120" t="s">
        <v>1770</v>
      </c>
      <c r="V759" s="1120" t="s">
        <v>6388</v>
      </c>
      <c r="W759" s="1116">
        <v>45516</v>
      </c>
      <c r="X759" s="1116">
        <v>47190</v>
      </c>
      <c r="Y759" s="1217" t="s">
        <v>6389</v>
      </c>
      <c r="Z759" s="1218" t="s">
        <v>6390</v>
      </c>
      <c r="AA759" s="1218" t="s">
        <v>6391</v>
      </c>
      <c r="AB759" s="575">
        <v>45511</v>
      </c>
      <c r="AC759" s="1111" t="s">
        <v>4163</v>
      </c>
      <c r="AD759" s="1121"/>
    </row>
    <row r="760" spans="1:30" ht="15.75" customHeight="1">
      <c r="A760" s="1106" t="s">
        <v>10</v>
      </c>
      <c r="B760" s="1120" t="s">
        <v>11</v>
      </c>
      <c r="C760" s="1106" t="s">
        <v>28</v>
      </c>
      <c r="D760" s="1106" t="s">
        <v>13</v>
      </c>
      <c r="E760" s="1106" t="s">
        <v>3756</v>
      </c>
      <c r="F760" s="1107" t="str">
        <f t="array" ref="F760">IFERROR(INDEX(UIID!$K$2:$K1956, MATCH(CONCATENATE(B760,D760,G760,J760), UIID!$B$2:$B1956&amp;UIID!$D$2:$D1956&amp;UIID!$G$2:$G1956&amp;UIID!$H$2:$H1956, 0),), "Not Found")</f>
        <v>0722-0165</v>
      </c>
      <c r="G760" s="1108" t="s">
        <v>3654</v>
      </c>
      <c r="H760" s="1106"/>
      <c r="I760" s="1106" t="s">
        <v>6386</v>
      </c>
      <c r="J760" s="1106" t="s">
        <v>915</v>
      </c>
      <c r="K760" s="1120">
        <v>10.294790068340401</v>
      </c>
      <c r="L760" s="1120">
        <v>123.90402275014701</v>
      </c>
      <c r="M760" s="1106" t="s">
        <v>916</v>
      </c>
      <c r="N760" s="1106" t="s">
        <v>6387</v>
      </c>
      <c r="O760" s="1106" t="s">
        <v>15</v>
      </c>
      <c r="P760" s="1106" t="s">
        <v>16</v>
      </c>
      <c r="Q760" s="1140" t="s">
        <v>10389</v>
      </c>
      <c r="R760" s="1106" t="s">
        <v>32</v>
      </c>
      <c r="S760" s="1120" t="s">
        <v>43</v>
      </c>
      <c r="T760" s="1106" t="s">
        <v>4164</v>
      </c>
      <c r="U760" s="1120" t="s">
        <v>253</v>
      </c>
      <c r="V760" s="1120" t="s">
        <v>6392</v>
      </c>
      <c r="W760" s="1116">
        <v>45516</v>
      </c>
      <c r="X760" s="1116">
        <v>47190</v>
      </c>
      <c r="Y760" s="1220" t="s">
        <v>5339</v>
      </c>
      <c r="Z760" s="1221" t="s">
        <v>5342</v>
      </c>
      <c r="AA760" s="1222">
        <v>46593</v>
      </c>
      <c r="AB760" s="575">
        <v>45511</v>
      </c>
      <c r="AC760" s="1111" t="s">
        <v>4163</v>
      </c>
      <c r="AD760" s="1121"/>
    </row>
    <row r="761" spans="1:30" ht="15.75" customHeight="1">
      <c r="A761" s="1106" t="s">
        <v>10</v>
      </c>
      <c r="B761" s="1120" t="s">
        <v>11</v>
      </c>
      <c r="C761" s="1106" t="s">
        <v>28</v>
      </c>
      <c r="D761" s="1106" t="s">
        <v>13</v>
      </c>
      <c r="E761" s="1106" t="s">
        <v>3756</v>
      </c>
      <c r="F761" s="1107" t="str">
        <f t="array" ref="F761">IFERROR(INDEX(UIID!$K$2:$K1956, MATCH(CONCATENATE(B761,D761,G761,J761), UIID!$B$2:$B1956&amp;UIID!$D$2:$D1956&amp;UIID!$G$2:$G1956&amp;UIID!$H$2:$H1956, 0),), "Not Found")</f>
        <v>0722-0033</v>
      </c>
      <c r="G761" s="1108" t="s">
        <v>3773</v>
      </c>
      <c r="H761" s="1106" t="s">
        <v>6393</v>
      </c>
      <c r="I761" s="1106" t="s">
        <v>5385</v>
      </c>
      <c r="J761" s="1106" t="s">
        <v>1354</v>
      </c>
      <c r="K761" s="1106">
        <v>10.3337972504709</v>
      </c>
      <c r="L761" s="1106">
        <v>123.89618016548999</v>
      </c>
      <c r="M761" s="1106" t="s">
        <v>1355</v>
      </c>
      <c r="N761" s="1106" t="s">
        <v>6394</v>
      </c>
      <c r="O761" s="1106" t="s">
        <v>15</v>
      </c>
      <c r="P761" s="1106" t="s">
        <v>16</v>
      </c>
      <c r="Q761" s="1140" t="s">
        <v>10389</v>
      </c>
      <c r="R761" s="1106" t="s">
        <v>32</v>
      </c>
      <c r="S761" s="1120" t="s">
        <v>3062</v>
      </c>
      <c r="T761" s="1106" t="s">
        <v>4164</v>
      </c>
      <c r="U761" s="1120" t="s">
        <v>957</v>
      </c>
      <c r="V761" s="1120" t="s">
        <v>6395</v>
      </c>
      <c r="W761" s="1116">
        <v>45063</v>
      </c>
      <c r="X761" s="1116">
        <v>46842</v>
      </c>
      <c r="Y761" s="1217" t="s">
        <v>6051</v>
      </c>
      <c r="Z761" s="1218" t="s">
        <v>6052</v>
      </c>
      <c r="AA761" s="1219">
        <v>45304</v>
      </c>
      <c r="AB761" s="575">
        <v>45429</v>
      </c>
      <c r="AC761" s="1111" t="s">
        <v>4163</v>
      </c>
      <c r="AD761" s="1121"/>
    </row>
    <row r="762" spans="1:30" ht="15.75" customHeight="1">
      <c r="A762" s="1106" t="s">
        <v>10</v>
      </c>
      <c r="B762" s="1120" t="s">
        <v>11</v>
      </c>
      <c r="C762" s="1106" t="s">
        <v>28</v>
      </c>
      <c r="D762" s="1106" t="s">
        <v>13</v>
      </c>
      <c r="E762" s="1106" t="s">
        <v>3756</v>
      </c>
      <c r="F762" s="1107" t="str">
        <f t="array" ref="F762">IFERROR(INDEX(UIID!$K$2:$K1956, MATCH(CONCATENATE(B762,D762,G762,J762), UIID!$B$2:$B1956&amp;UIID!$D$2:$D1956&amp;UIID!$G$2:$G1956&amp;UIID!$H$2:$H1956, 0),), "Not Found")</f>
        <v>0722-0033</v>
      </c>
      <c r="G762" s="1108" t="s">
        <v>3773</v>
      </c>
      <c r="H762" s="1106" t="s">
        <v>6393</v>
      </c>
      <c r="I762" s="1106" t="s">
        <v>5385</v>
      </c>
      <c r="J762" s="1106" t="s">
        <v>1354</v>
      </c>
      <c r="K762" s="1120">
        <v>10.3337972504709</v>
      </c>
      <c r="L762" s="1120">
        <v>123.89618016548999</v>
      </c>
      <c r="M762" s="1106" t="s">
        <v>1355</v>
      </c>
      <c r="N762" s="1106" t="s">
        <v>6394</v>
      </c>
      <c r="O762" s="1106" t="s">
        <v>15</v>
      </c>
      <c r="P762" s="1106" t="s">
        <v>16</v>
      </c>
      <c r="Q762" s="1140" t="s">
        <v>10389</v>
      </c>
      <c r="R762" s="1106" t="s">
        <v>32</v>
      </c>
      <c r="S762" s="1120" t="s">
        <v>43</v>
      </c>
      <c r="T762" s="1106" t="s">
        <v>4164</v>
      </c>
      <c r="U762" s="1120" t="s">
        <v>253</v>
      </c>
      <c r="V762" s="1120" t="s">
        <v>6396</v>
      </c>
      <c r="W762" s="1116">
        <v>45063</v>
      </c>
      <c r="X762" s="1116">
        <v>46842</v>
      </c>
      <c r="Y762" s="1217" t="s">
        <v>6397</v>
      </c>
      <c r="Z762" s="1218" t="s">
        <v>6398</v>
      </c>
      <c r="AA762" s="1219">
        <v>46420</v>
      </c>
      <c r="AB762" s="575">
        <v>45429</v>
      </c>
      <c r="AC762" s="1111" t="s">
        <v>4163</v>
      </c>
      <c r="AD762" s="1121"/>
    </row>
    <row r="763" spans="1:30" ht="15.75" customHeight="1">
      <c r="A763" s="1106" t="s">
        <v>10</v>
      </c>
      <c r="B763" s="1120" t="s">
        <v>11</v>
      </c>
      <c r="C763" s="1106" t="s">
        <v>28</v>
      </c>
      <c r="D763" s="1106" t="s">
        <v>13</v>
      </c>
      <c r="E763" s="1106" t="s">
        <v>3756</v>
      </c>
      <c r="F763" s="1107" t="str">
        <f t="array" ref="F763">IFERROR(INDEX(UIID!$K$2:$K1956, MATCH(CONCATENATE(B763,D763,G763,J763), UIID!$B$2:$B1956&amp;UIID!$D$2:$D1956&amp;UIID!$G$2:$G1956&amp;UIID!$H$2:$H1956, 0),), "Not Found")</f>
        <v>0722-0033</v>
      </c>
      <c r="G763" s="1108" t="s">
        <v>3773</v>
      </c>
      <c r="H763" s="1106" t="s">
        <v>6393</v>
      </c>
      <c r="I763" s="1106" t="s">
        <v>5385</v>
      </c>
      <c r="J763" s="1106" t="s">
        <v>1354</v>
      </c>
      <c r="K763" s="1120">
        <v>10.3337972504709</v>
      </c>
      <c r="L763" s="1120">
        <v>123.89618016548999</v>
      </c>
      <c r="M763" s="1106" t="s">
        <v>1355</v>
      </c>
      <c r="N763" s="1106" t="s">
        <v>6394</v>
      </c>
      <c r="O763" s="1106" t="s">
        <v>15</v>
      </c>
      <c r="P763" s="1106" t="s">
        <v>16</v>
      </c>
      <c r="Q763" s="1140" t="s">
        <v>10389</v>
      </c>
      <c r="R763" s="1106" t="s">
        <v>32</v>
      </c>
      <c r="S763" s="1120" t="s">
        <v>45</v>
      </c>
      <c r="T763" s="1106" t="s">
        <v>4164</v>
      </c>
      <c r="U763" s="1120" t="s">
        <v>1770</v>
      </c>
      <c r="V763" s="1120" t="s">
        <v>6399</v>
      </c>
      <c r="W763" s="1116">
        <v>45063</v>
      </c>
      <c r="X763" s="1116">
        <v>46842</v>
      </c>
      <c r="Y763" s="1217" t="s">
        <v>6400</v>
      </c>
      <c r="Z763" s="1218" t="s">
        <v>6401</v>
      </c>
      <c r="AA763" s="1219">
        <v>46712</v>
      </c>
      <c r="AB763" s="575">
        <v>45429</v>
      </c>
      <c r="AC763" s="1111" t="s">
        <v>4163</v>
      </c>
      <c r="AD763" s="1121"/>
    </row>
    <row r="764" spans="1:30" ht="15.75" customHeight="1">
      <c r="A764" s="1106" t="s">
        <v>10</v>
      </c>
      <c r="B764" s="1120" t="s">
        <v>11</v>
      </c>
      <c r="C764" s="1106" t="s">
        <v>28</v>
      </c>
      <c r="D764" s="1106" t="s">
        <v>13</v>
      </c>
      <c r="E764" s="1106" t="s">
        <v>3756</v>
      </c>
      <c r="F764" s="1107" t="str">
        <f t="array" ref="F764">IFERROR(INDEX(UIID!$K$2:$K1956, MATCH(CONCATENATE(B764,D764,G764,J764), UIID!$B$2:$B1956&amp;UIID!$D$2:$D1956&amp;UIID!$G$2:$G1956&amp;UIID!$H$2:$H1956, 0),), "Not Found")</f>
        <v>0722-0033</v>
      </c>
      <c r="G764" s="1108" t="s">
        <v>3773</v>
      </c>
      <c r="H764" s="1106" t="s">
        <v>6393</v>
      </c>
      <c r="I764" s="1106" t="s">
        <v>5385</v>
      </c>
      <c r="J764" s="1106" t="s">
        <v>1354</v>
      </c>
      <c r="K764" s="1120">
        <v>10.3337972504709</v>
      </c>
      <c r="L764" s="1120">
        <v>123.89618016548999</v>
      </c>
      <c r="M764" s="1106" t="s">
        <v>1355</v>
      </c>
      <c r="N764" s="1106" t="s">
        <v>6394</v>
      </c>
      <c r="O764" s="1106" t="s">
        <v>15</v>
      </c>
      <c r="P764" s="1106" t="s">
        <v>16</v>
      </c>
      <c r="Q764" s="1140" t="s">
        <v>10389</v>
      </c>
      <c r="R764" s="1106" t="s">
        <v>32</v>
      </c>
      <c r="S764" s="1120" t="s">
        <v>422</v>
      </c>
      <c r="T764" s="1106" t="s">
        <v>4164</v>
      </c>
      <c r="U764" s="1120" t="s">
        <v>78</v>
      </c>
      <c r="V764" s="1120" t="s">
        <v>6402</v>
      </c>
      <c r="W764" s="1116">
        <v>45063</v>
      </c>
      <c r="X764" s="1116">
        <v>46842</v>
      </c>
      <c r="Y764" s="1217" t="s">
        <v>6403</v>
      </c>
      <c r="Z764" s="1218" t="s">
        <v>6404</v>
      </c>
      <c r="AA764" s="1219">
        <v>45938</v>
      </c>
      <c r="AB764" s="575">
        <v>45429</v>
      </c>
      <c r="AC764" s="1111" t="s">
        <v>4163</v>
      </c>
      <c r="AD764" s="1121"/>
    </row>
    <row r="765" spans="1:30" ht="15.75" customHeight="1">
      <c r="A765" s="1106" t="s">
        <v>10</v>
      </c>
      <c r="B765" s="1120" t="s">
        <v>11</v>
      </c>
      <c r="C765" s="1106" t="s">
        <v>28</v>
      </c>
      <c r="D765" s="1106" t="s">
        <v>13</v>
      </c>
      <c r="E765" s="1106" t="s">
        <v>3756</v>
      </c>
      <c r="F765" s="1107" t="str">
        <f t="array" ref="F765">IFERROR(INDEX(UIID!$K$2:$K1956, MATCH(CONCATENATE(B765,D765,G765,J765), UIID!$B$2:$B1956&amp;UIID!$D$2:$D1956&amp;UIID!$G$2:$G1956&amp;UIID!$H$2:$H1956, 0),), "Not Found")</f>
        <v>0722-0033</v>
      </c>
      <c r="G765" s="1108" t="s">
        <v>3773</v>
      </c>
      <c r="H765" s="1106" t="s">
        <v>6393</v>
      </c>
      <c r="I765" s="1106" t="s">
        <v>5385</v>
      </c>
      <c r="J765" s="1106" t="s">
        <v>1354</v>
      </c>
      <c r="K765" s="1120">
        <v>10.3337972504709</v>
      </c>
      <c r="L765" s="1120">
        <v>123.89618016548999</v>
      </c>
      <c r="M765" s="1106" t="s">
        <v>1355</v>
      </c>
      <c r="N765" s="1106" t="s">
        <v>6394</v>
      </c>
      <c r="O765" s="1106" t="s">
        <v>15</v>
      </c>
      <c r="P765" s="1106" t="s">
        <v>16</v>
      </c>
      <c r="Q765" s="1140" t="s">
        <v>10389</v>
      </c>
      <c r="R765" s="1106" t="s">
        <v>32</v>
      </c>
      <c r="S765" s="1120" t="s">
        <v>1362</v>
      </c>
      <c r="T765" s="1106" t="s">
        <v>4164</v>
      </c>
      <c r="U765" s="1120" t="s">
        <v>91</v>
      </c>
      <c r="V765" s="1120" t="s">
        <v>6405</v>
      </c>
      <c r="W765" s="1116">
        <v>45063</v>
      </c>
      <c r="X765" s="1116">
        <v>46842</v>
      </c>
      <c r="Y765" s="1217" t="s">
        <v>6406</v>
      </c>
      <c r="Z765" s="1218" t="s">
        <v>6407</v>
      </c>
      <c r="AA765" s="1219">
        <v>46035</v>
      </c>
      <c r="AB765" s="575">
        <v>45429</v>
      </c>
      <c r="AC765" s="1111" t="s">
        <v>4163</v>
      </c>
      <c r="AD765" s="1121"/>
    </row>
    <row r="766" spans="1:30" ht="15.75" customHeight="1">
      <c r="A766" s="1106" t="s">
        <v>10</v>
      </c>
      <c r="B766" s="1120" t="s">
        <v>11</v>
      </c>
      <c r="C766" s="1106" t="s">
        <v>146</v>
      </c>
      <c r="D766" s="1106" t="s">
        <v>1017</v>
      </c>
      <c r="E766" s="1106" t="s">
        <v>123</v>
      </c>
      <c r="F766" s="1107" t="str">
        <f t="array" ref="F766">IFERROR(INDEX(UIID!$K$2:$K1956, MATCH(CONCATENATE(B766,D766,G766,J766), UIID!$B$2:$B1956&amp;UIID!$D$2:$D1956&amp;UIID!$G$2:$G1956&amp;UIID!$H$2:$H1956, 0),), "Not Found")</f>
        <v>0722-0004</v>
      </c>
      <c r="G766" s="1106" t="s">
        <v>1018</v>
      </c>
      <c r="H766" s="1106"/>
      <c r="I766" s="1106" t="s">
        <v>6408</v>
      </c>
      <c r="J766" s="1106" t="s">
        <v>1019</v>
      </c>
      <c r="K766" s="1106">
        <v>10.588089474368299</v>
      </c>
      <c r="L766" s="1106">
        <v>124.016935380836</v>
      </c>
      <c r="M766" s="1106" t="s">
        <v>1020</v>
      </c>
      <c r="N766" s="1106" t="s">
        <v>5398</v>
      </c>
      <c r="O766" s="1106" t="s">
        <v>113</v>
      </c>
      <c r="P766" s="1106" t="s">
        <v>2229</v>
      </c>
      <c r="Q766" s="1140" t="s">
        <v>10389</v>
      </c>
      <c r="R766" s="1106" t="s">
        <v>32</v>
      </c>
      <c r="S766" s="1120" t="s">
        <v>43</v>
      </c>
      <c r="T766" s="1106" t="s">
        <v>4164</v>
      </c>
      <c r="U766" s="1120" t="s">
        <v>253</v>
      </c>
      <c r="V766" s="1120" t="s">
        <v>6409</v>
      </c>
      <c r="W766" s="1116">
        <v>45063</v>
      </c>
      <c r="X766" s="1116">
        <v>46845</v>
      </c>
      <c r="Y766" s="1106" t="s">
        <v>5409</v>
      </c>
      <c r="Z766" s="1106" t="s">
        <v>5410</v>
      </c>
      <c r="AA766" s="1117">
        <v>45553</v>
      </c>
      <c r="AB766" s="575">
        <v>45523</v>
      </c>
      <c r="AC766" s="1111" t="s">
        <v>4163</v>
      </c>
      <c r="AD766" s="1121"/>
    </row>
    <row r="767" spans="1:30" ht="15.75" customHeight="1">
      <c r="A767" s="1106" t="s">
        <v>10</v>
      </c>
      <c r="B767" s="1120" t="s">
        <v>11</v>
      </c>
      <c r="C767" s="1106" t="s">
        <v>146</v>
      </c>
      <c r="D767" s="1106" t="s">
        <v>1017</v>
      </c>
      <c r="E767" s="1106" t="s">
        <v>123</v>
      </c>
      <c r="F767" s="1107" t="str">
        <f t="array" ref="F767">IFERROR(INDEX(UIID!$K$2:$K1956, MATCH(CONCATENATE(B767,D767,G767,J767), UIID!$B$2:$B1956&amp;UIID!$D$2:$D1956&amp;UIID!$G$2:$G1956&amp;UIID!$H$2:$H1956, 0),), "Not Found")</f>
        <v>0722-0004</v>
      </c>
      <c r="G767" s="1106" t="s">
        <v>1018</v>
      </c>
      <c r="H767" s="1106"/>
      <c r="I767" s="1106" t="s">
        <v>6408</v>
      </c>
      <c r="J767" s="1106" t="s">
        <v>1019</v>
      </c>
      <c r="K767" s="1120">
        <v>10.588089474368299</v>
      </c>
      <c r="L767" s="1120">
        <v>124.016935380836</v>
      </c>
      <c r="M767" s="1106" t="s">
        <v>1020</v>
      </c>
      <c r="N767" s="1106" t="s">
        <v>5398</v>
      </c>
      <c r="O767" s="1106" t="s">
        <v>113</v>
      </c>
      <c r="P767" s="1106" t="s">
        <v>2229</v>
      </c>
      <c r="Q767" s="1140" t="s">
        <v>10389</v>
      </c>
      <c r="R767" s="1106" t="s">
        <v>104</v>
      </c>
      <c r="S767" s="1120" t="s">
        <v>173</v>
      </c>
      <c r="T767" s="1106" t="s">
        <v>4164</v>
      </c>
      <c r="U767" s="1120" t="s">
        <v>106</v>
      </c>
      <c r="V767" s="1120" t="s">
        <v>6410</v>
      </c>
      <c r="W767" s="1116">
        <v>45063</v>
      </c>
      <c r="X767" s="1116">
        <v>46845</v>
      </c>
      <c r="Y767" s="1106" t="s">
        <v>5411</v>
      </c>
      <c r="Z767" s="1106" t="s">
        <v>5412</v>
      </c>
      <c r="AA767" s="1117">
        <v>45042</v>
      </c>
      <c r="AB767" s="575">
        <v>45523</v>
      </c>
      <c r="AC767" s="1111" t="s">
        <v>4163</v>
      </c>
      <c r="AD767" s="1223"/>
    </row>
    <row r="768" spans="1:30" ht="15.75" customHeight="1">
      <c r="A768" s="1106" t="s">
        <v>10</v>
      </c>
      <c r="B768" s="1120" t="s">
        <v>11</v>
      </c>
      <c r="C768" s="1106" t="s">
        <v>509</v>
      </c>
      <c r="D768" s="1106" t="s">
        <v>1026</v>
      </c>
      <c r="E768" s="1106" t="s">
        <v>28</v>
      </c>
      <c r="F768" s="1107" t="str">
        <f t="array" ref="F768">IFERROR(INDEX(UIID!$K$2:$K1956, MATCH(CONCATENATE(B768,D768,G768,J768), UIID!$B$2:$B1956&amp;UIID!$D$2:$D1956&amp;UIID!$G$2:$G1956&amp;UIID!$H$2:$H1956, 0),), "Not Found")</f>
        <v>0722-0076</v>
      </c>
      <c r="G768" s="1106" t="s">
        <v>1027</v>
      </c>
      <c r="H768" s="1106"/>
      <c r="I768" s="1106" t="s">
        <v>5413</v>
      </c>
      <c r="J768" s="1106" t="s">
        <v>1028</v>
      </c>
      <c r="K768" s="1106">
        <v>11.2537426850758</v>
      </c>
      <c r="L768" s="1106">
        <v>124.00586130968099</v>
      </c>
      <c r="M768" s="1106" t="s">
        <v>1031</v>
      </c>
      <c r="N768" s="1106" t="s">
        <v>5414</v>
      </c>
      <c r="O768" s="1106" t="s">
        <v>113</v>
      </c>
      <c r="P768" s="1106" t="s">
        <v>2229</v>
      </c>
      <c r="Q768" s="1140" t="s">
        <v>10389</v>
      </c>
      <c r="R768" s="1106" t="s">
        <v>104</v>
      </c>
      <c r="S768" s="1120" t="s">
        <v>173</v>
      </c>
      <c r="T768" s="1106" t="s">
        <v>4164</v>
      </c>
      <c r="U768" s="1120" t="s">
        <v>106</v>
      </c>
      <c r="V768" s="1120" t="s">
        <v>6411</v>
      </c>
      <c r="W768" s="1116">
        <v>45064</v>
      </c>
      <c r="X768" s="1116">
        <v>46842</v>
      </c>
      <c r="Y768" s="1106" t="s">
        <v>5430</v>
      </c>
      <c r="Z768" s="1106" t="s">
        <v>6412</v>
      </c>
      <c r="AA768" s="1173">
        <v>46827</v>
      </c>
      <c r="AB768" s="575">
        <v>45432</v>
      </c>
      <c r="AC768" s="1111" t="s">
        <v>4163</v>
      </c>
      <c r="AD768" s="1223"/>
    </row>
    <row r="769" spans="1:30" ht="15.75" customHeight="1">
      <c r="A769" s="1106" t="s">
        <v>10</v>
      </c>
      <c r="B769" s="1120" t="s">
        <v>11</v>
      </c>
      <c r="C769" s="1106" t="s">
        <v>509</v>
      </c>
      <c r="D769" s="1106" t="s">
        <v>1026</v>
      </c>
      <c r="E769" s="1106" t="s">
        <v>28</v>
      </c>
      <c r="F769" s="1107" t="str">
        <f t="array" ref="F769">IFERROR(INDEX(UIID!$K$2:$K1956, MATCH(CONCATENATE(B769,D769,G769,J769), UIID!$B$2:$B1956&amp;UIID!$D$2:$D1956&amp;UIID!$G$2:$G1956&amp;UIID!$H$2:$H1956, 0),), "Not Found")</f>
        <v>0722-0076</v>
      </c>
      <c r="G769" s="1106" t="s">
        <v>1027</v>
      </c>
      <c r="H769" s="1106"/>
      <c r="I769" s="1106" t="s">
        <v>6413</v>
      </c>
      <c r="J769" s="1106" t="s">
        <v>1028</v>
      </c>
      <c r="K769" s="1120">
        <v>11.2537426850758</v>
      </c>
      <c r="L769" s="1120">
        <v>124.00586130968099</v>
      </c>
      <c r="M769" s="1106" t="s">
        <v>1031</v>
      </c>
      <c r="N769" s="1106" t="s">
        <v>5414</v>
      </c>
      <c r="O769" s="1106" t="s">
        <v>113</v>
      </c>
      <c r="P769" s="1106" t="s">
        <v>2229</v>
      </c>
      <c r="Q769" s="1140" t="s">
        <v>10389</v>
      </c>
      <c r="R769" s="1106" t="s">
        <v>32</v>
      </c>
      <c r="S769" s="1120" t="s">
        <v>1362</v>
      </c>
      <c r="T769" s="1106" t="s">
        <v>4164</v>
      </c>
      <c r="U769" s="1120" t="s">
        <v>91</v>
      </c>
      <c r="V769" s="1120" t="s">
        <v>6414</v>
      </c>
      <c r="W769" s="1116">
        <v>45064</v>
      </c>
      <c r="X769" s="1116">
        <v>46842</v>
      </c>
      <c r="Y769" s="1224" t="s">
        <v>5433</v>
      </c>
      <c r="Z769" s="1225" t="s">
        <v>6415</v>
      </c>
      <c r="AA769" s="1226">
        <v>46866</v>
      </c>
      <c r="AB769" s="575">
        <v>45432</v>
      </c>
      <c r="AC769" s="1111" t="s">
        <v>4163</v>
      </c>
      <c r="AD769" s="1223"/>
    </row>
    <row r="770" spans="1:30" ht="15.75" customHeight="1">
      <c r="A770" s="1106" t="s">
        <v>10</v>
      </c>
      <c r="B770" s="1120" t="s">
        <v>11</v>
      </c>
      <c r="C770" s="1106" t="s">
        <v>509</v>
      </c>
      <c r="D770" s="1106" t="s">
        <v>1026</v>
      </c>
      <c r="E770" s="1106" t="s">
        <v>28</v>
      </c>
      <c r="F770" s="1107" t="str">
        <f t="array" ref="F770">IFERROR(INDEX(UIID!$K$2:$K1956, MATCH(CONCATENATE(B770,D770,G770,J770), UIID!$B$2:$B1956&amp;UIID!$D$2:$D1956&amp;UIID!$G$2:$G1956&amp;UIID!$H$2:$H1956, 0),), "Not Found")</f>
        <v>0722-0076</v>
      </c>
      <c r="G770" s="1106" t="s">
        <v>1027</v>
      </c>
      <c r="H770" s="1106"/>
      <c r="I770" s="1106" t="s">
        <v>6413</v>
      </c>
      <c r="J770" s="1106" t="s">
        <v>1028</v>
      </c>
      <c r="K770" s="1120">
        <v>11.2537426850758</v>
      </c>
      <c r="L770" s="1120">
        <v>124.00586130968099</v>
      </c>
      <c r="M770" s="1106" t="s">
        <v>1031</v>
      </c>
      <c r="N770" s="1106" t="s">
        <v>5414</v>
      </c>
      <c r="O770" s="1106" t="s">
        <v>113</v>
      </c>
      <c r="P770" s="1106" t="s">
        <v>2229</v>
      </c>
      <c r="Q770" s="1140" t="s">
        <v>10389</v>
      </c>
      <c r="R770" s="1106" t="s">
        <v>84</v>
      </c>
      <c r="S770" s="1120" t="s">
        <v>167</v>
      </c>
      <c r="T770" s="1106" t="s">
        <v>4164</v>
      </c>
      <c r="U770" s="1120" t="s">
        <v>94</v>
      </c>
      <c r="V770" s="1120" t="s">
        <v>6416</v>
      </c>
      <c r="W770" s="1116">
        <v>45064</v>
      </c>
      <c r="X770" s="1116">
        <v>46842</v>
      </c>
      <c r="Y770" s="1224" t="s">
        <v>6417</v>
      </c>
      <c r="Z770" s="1227" t="s">
        <v>6418</v>
      </c>
      <c r="AA770" s="1227" t="s">
        <v>6419</v>
      </c>
      <c r="AB770" s="575">
        <v>45432</v>
      </c>
      <c r="AC770" s="1111" t="s">
        <v>4163</v>
      </c>
      <c r="AD770" s="1223"/>
    </row>
    <row r="771" spans="1:30" ht="15.75" customHeight="1">
      <c r="A771" s="1106" t="s">
        <v>10</v>
      </c>
      <c r="B771" s="1120" t="s">
        <v>11</v>
      </c>
      <c r="C771" s="1106" t="s">
        <v>50</v>
      </c>
      <c r="D771" s="1106" t="s">
        <v>1054</v>
      </c>
      <c r="E771" s="1106" t="s">
        <v>146</v>
      </c>
      <c r="F771" s="1107" t="str">
        <f t="array" ref="F771">IFERROR(INDEX(UIID!$K$2:$K1956, MATCH(CONCATENATE(B771,D771,G771,J771), UIID!$B$2:$B1956&amp;UIID!$D$2:$D1956&amp;UIID!$G$2:$G1956&amp;UIID!$H$2:$H1956, 0),), "Not Found")</f>
        <v>0722-0055</v>
      </c>
      <c r="G771" s="1106" t="s">
        <v>1055</v>
      </c>
      <c r="H771" s="1106"/>
      <c r="I771" s="1106" t="s">
        <v>6420</v>
      </c>
      <c r="J771" s="1106" t="s">
        <v>1056</v>
      </c>
      <c r="K771" s="1106">
        <v>9.5534578656574993</v>
      </c>
      <c r="L771" s="1106">
        <v>123.308575778535</v>
      </c>
      <c r="M771" s="1106" t="s">
        <v>1057</v>
      </c>
      <c r="N771" s="1106" t="s">
        <v>5451</v>
      </c>
      <c r="O771" s="1106" t="s">
        <v>113</v>
      </c>
      <c r="P771" s="1106" t="s">
        <v>2229</v>
      </c>
      <c r="Q771" s="1140" t="s">
        <v>10389</v>
      </c>
      <c r="R771" s="1106" t="s">
        <v>32</v>
      </c>
      <c r="S771" s="1120" t="s">
        <v>45</v>
      </c>
      <c r="T771" s="1106" t="s">
        <v>4164</v>
      </c>
      <c r="U771" s="1120" t="s">
        <v>1770</v>
      </c>
      <c r="V771" s="1120" t="s">
        <v>6421</v>
      </c>
      <c r="W771" s="1116">
        <v>45068</v>
      </c>
      <c r="X771" s="1116">
        <v>46843</v>
      </c>
      <c r="Y771" s="1228" t="s">
        <v>6422</v>
      </c>
      <c r="Z771" s="1120" t="s">
        <v>6423</v>
      </c>
      <c r="AA771" s="1169">
        <v>45610</v>
      </c>
      <c r="AB771" s="575">
        <v>45439</v>
      </c>
      <c r="AC771" s="1111" t="s">
        <v>4163</v>
      </c>
      <c r="AD771" s="1223"/>
    </row>
    <row r="772" spans="1:30" ht="15.75" customHeight="1">
      <c r="A772" s="1106" t="s">
        <v>10</v>
      </c>
      <c r="B772" s="1120" t="s">
        <v>11</v>
      </c>
      <c r="C772" s="1106" t="s">
        <v>50</v>
      </c>
      <c r="D772" s="1106" t="s">
        <v>1054</v>
      </c>
      <c r="E772" s="1106" t="s">
        <v>146</v>
      </c>
      <c r="F772" s="1107" t="str">
        <f t="array" ref="F772">IFERROR(INDEX(UIID!$K$2:$K1956, MATCH(CONCATENATE(B772,D772,G772,J772), UIID!$B$2:$B1956&amp;UIID!$D$2:$D1956&amp;UIID!$G$2:$G1956&amp;UIID!$H$2:$H1956, 0),), "Not Found")</f>
        <v>0722-0055</v>
      </c>
      <c r="G772" s="1106" t="s">
        <v>1055</v>
      </c>
      <c r="H772" s="1106"/>
      <c r="I772" s="1106" t="s">
        <v>6420</v>
      </c>
      <c r="J772" s="1106" t="s">
        <v>1056</v>
      </c>
      <c r="K772" s="1120">
        <v>9.5534578656574993</v>
      </c>
      <c r="L772" s="1120">
        <v>123.308575778535</v>
      </c>
      <c r="M772" s="1106" t="s">
        <v>1057</v>
      </c>
      <c r="N772" s="1106" t="s">
        <v>5451</v>
      </c>
      <c r="O772" s="1106" t="s">
        <v>113</v>
      </c>
      <c r="P772" s="1106" t="s">
        <v>2229</v>
      </c>
      <c r="Q772" s="1140" t="s">
        <v>10389</v>
      </c>
      <c r="R772" s="1106" t="s">
        <v>104</v>
      </c>
      <c r="S772" s="1120" t="s">
        <v>173</v>
      </c>
      <c r="T772" s="1106" t="s">
        <v>4164</v>
      </c>
      <c r="U772" s="1120" t="s">
        <v>106</v>
      </c>
      <c r="V772" s="1120" t="s">
        <v>6424</v>
      </c>
      <c r="W772" s="1116">
        <v>45068</v>
      </c>
      <c r="X772" s="1116">
        <v>46842</v>
      </c>
      <c r="Y772" s="1106" t="s">
        <v>5461</v>
      </c>
      <c r="Z772" s="1106" t="s">
        <v>5462</v>
      </c>
      <c r="AA772" s="1175">
        <v>45095</v>
      </c>
      <c r="AB772" s="575">
        <v>45439</v>
      </c>
      <c r="AC772" s="1111" t="s">
        <v>4163</v>
      </c>
      <c r="AD772" s="1223"/>
    </row>
    <row r="773" spans="1:30" ht="15.75" customHeight="1">
      <c r="A773" s="1106" t="s">
        <v>10</v>
      </c>
      <c r="B773" s="1120" t="s">
        <v>11</v>
      </c>
      <c r="C773" s="1106" t="s">
        <v>50</v>
      </c>
      <c r="D773" s="1106" t="s">
        <v>1054</v>
      </c>
      <c r="E773" s="1106" t="s">
        <v>146</v>
      </c>
      <c r="F773" s="1107" t="str">
        <f t="array" ref="F773">IFERROR(INDEX(UIID!$K$2:$K1956, MATCH(CONCATENATE(B773,D773,G773,J773), UIID!$B$2:$B1956&amp;UIID!$D$2:$D1956&amp;UIID!$G$2:$G1956&amp;UIID!$H$2:$H1956, 0),), "Not Found")</f>
        <v>0722-0055</v>
      </c>
      <c r="G773" s="1106" t="s">
        <v>1055</v>
      </c>
      <c r="H773" s="1106"/>
      <c r="I773" s="1106" t="s">
        <v>6420</v>
      </c>
      <c r="J773" s="1106" t="s">
        <v>1056</v>
      </c>
      <c r="K773" s="1120">
        <v>9.5534578656574993</v>
      </c>
      <c r="L773" s="1120">
        <v>123.308575778535</v>
      </c>
      <c r="M773" s="1106" t="s">
        <v>1057</v>
      </c>
      <c r="N773" s="1106" t="s">
        <v>5451</v>
      </c>
      <c r="O773" s="1106" t="s">
        <v>113</v>
      </c>
      <c r="P773" s="1106" t="s">
        <v>2229</v>
      </c>
      <c r="Q773" s="1140" t="s">
        <v>10389</v>
      </c>
      <c r="R773" s="1106" t="s">
        <v>87</v>
      </c>
      <c r="S773" s="1120" t="s">
        <v>737</v>
      </c>
      <c r="T773" s="1106" t="s">
        <v>4164</v>
      </c>
      <c r="U773" s="1120" t="s">
        <v>165</v>
      </c>
      <c r="V773" s="1120" t="s">
        <v>6425</v>
      </c>
      <c r="W773" s="1116">
        <v>45068</v>
      </c>
      <c r="X773" s="1116">
        <v>46842</v>
      </c>
      <c r="Y773" s="1106" t="s">
        <v>5464</v>
      </c>
      <c r="Z773" s="1106" t="s">
        <v>6426</v>
      </c>
      <c r="AA773" s="1175">
        <v>46560</v>
      </c>
      <c r="AB773" s="575">
        <v>45439</v>
      </c>
      <c r="AC773" s="1111" t="s">
        <v>4163</v>
      </c>
      <c r="AD773" s="1223"/>
    </row>
    <row r="774" spans="1:30" ht="15.75" customHeight="1">
      <c r="A774" s="1106" t="s">
        <v>10</v>
      </c>
      <c r="B774" s="1120" t="s">
        <v>11</v>
      </c>
      <c r="C774" s="1106" t="s">
        <v>50</v>
      </c>
      <c r="D774" s="1106" t="s">
        <v>1054</v>
      </c>
      <c r="E774" s="1106" t="s">
        <v>146</v>
      </c>
      <c r="F774" s="1107" t="str">
        <f t="array" ref="F774">IFERROR(INDEX(UIID!$K$2:$K1956, MATCH(CONCATENATE(B774,D774,G774,J774), UIID!$B$2:$B1956&amp;UIID!$D$2:$D1956&amp;UIID!$G$2:$G1956&amp;UIID!$H$2:$H1956, 0),), "Not Found")</f>
        <v>0722-0055</v>
      </c>
      <c r="G774" s="1106" t="s">
        <v>1055</v>
      </c>
      <c r="H774" s="1106"/>
      <c r="I774" s="1106" t="s">
        <v>6420</v>
      </c>
      <c r="J774" s="1106" t="s">
        <v>1056</v>
      </c>
      <c r="K774" s="1120">
        <v>9.5534578656574993</v>
      </c>
      <c r="L774" s="1120">
        <v>123.308575778535</v>
      </c>
      <c r="M774" s="1106" t="s">
        <v>1057</v>
      </c>
      <c r="N774" s="1106" t="s">
        <v>5451</v>
      </c>
      <c r="O774" s="1106" t="s">
        <v>113</v>
      </c>
      <c r="P774" s="1106" t="s">
        <v>2229</v>
      </c>
      <c r="Q774" s="1140" t="s">
        <v>10389</v>
      </c>
      <c r="R774" s="1106" t="s">
        <v>107</v>
      </c>
      <c r="S774" s="1120" t="s">
        <v>1610</v>
      </c>
      <c r="T774" s="1106" t="s">
        <v>4164</v>
      </c>
      <c r="U774" s="1120" t="s">
        <v>192</v>
      </c>
      <c r="V774" s="1120" t="s">
        <v>6427</v>
      </c>
      <c r="W774" s="1116">
        <v>45068</v>
      </c>
      <c r="X774" s="1116">
        <v>46842</v>
      </c>
      <c r="Y774" s="1229" t="s">
        <v>6428</v>
      </c>
      <c r="Z774" s="1120" t="s">
        <v>6429</v>
      </c>
      <c r="AA774" s="1169">
        <v>46338</v>
      </c>
      <c r="AB774" s="575">
        <v>45439</v>
      </c>
      <c r="AC774" s="1111" t="s">
        <v>4163</v>
      </c>
      <c r="AD774" s="1223"/>
    </row>
    <row r="775" spans="1:30" ht="15.75" customHeight="1">
      <c r="A775" s="1106" t="s">
        <v>10</v>
      </c>
      <c r="B775" s="1120" t="s">
        <v>11</v>
      </c>
      <c r="C775" s="1106" t="s">
        <v>50</v>
      </c>
      <c r="D775" s="1106" t="s">
        <v>1054</v>
      </c>
      <c r="E775" s="1106" t="s">
        <v>146</v>
      </c>
      <c r="F775" s="1107" t="str">
        <f t="array" ref="F775">IFERROR(INDEX(UIID!$K$2:$K1956, MATCH(CONCATENATE(B775,D775,G775,J775), UIID!$B$2:$B1956&amp;UIID!$D$2:$D1956&amp;UIID!$G$2:$G1956&amp;UIID!$H$2:$H1956, 0),), "Not Found")</f>
        <v>0722-0055</v>
      </c>
      <c r="G775" s="1106" t="s">
        <v>1055</v>
      </c>
      <c r="H775" s="1106"/>
      <c r="I775" s="1106" t="s">
        <v>6420</v>
      </c>
      <c r="J775" s="1106" t="s">
        <v>1056</v>
      </c>
      <c r="K775" s="1120">
        <v>9.5534578656574993</v>
      </c>
      <c r="L775" s="1120">
        <v>123.308575778535</v>
      </c>
      <c r="M775" s="1106" t="s">
        <v>1057</v>
      </c>
      <c r="N775" s="1106" t="s">
        <v>5451</v>
      </c>
      <c r="O775" s="1106" t="s">
        <v>113</v>
      </c>
      <c r="P775" s="1106" t="s">
        <v>2229</v>
      </c>
      <c r="Q775" s="1140" t="s">
        <v>10389</v>
      </c>
      <c r="R775" s="1106" t="s">
        <v>84</v>
      </c>
      <c r="S775" s="1120" t="s">
        <v>167</v>
      </c>
      <c r="T775" s="1106" t="s">
        <v>4164</v>
      </c>
      <c r="U775" s="1120" t="s">
        <v>94</v>
      </c>
      <c r="V775" s="1120" t="s">
        <v>6430</v>
      </c>
      <c r="W775" s="1116">
        <v>45068</v>
      </c>
      <c r="X775" s="1116">
        <v>46842</v>
      </c>
      <c r="Y775" s="1229" t="s">
        <v>6431</v>
      </c>
      <c r="Z775" s="1120" t="s">
        <v>6432</v>
      </c>
      <c r="AA775" s="1169">
        <v>46321</v>
      </c>
      <c r="AB775" s="575">
        <v>45439</v>
      </c>
      <c r="AC775" s="1111" t="s">
        <v>4163</v>
      </c>
      <c r="AD775" s="1223"/>
    </row>
    <row r="776" spans="1:30" ht="15.75" customHeight="1">
      <c r="A776" s="1106" t="s">
        <v>10</v>
      </c>
      <c r="B776" s="1120" t="s">
        <v>11</v>
      </c>
      <c r="C776" s="1120" t="s">
        <v>378</v>
      </c>
      <c r="D776" s="1106" t="s">
        <v>909</v>
      </c>
      <c r="E776" s="1106" t="s">
        <v>123</v>
      </c>
      <c r="F776" s="1107" t="str">
        <f t="array" ref="F776">IFERROR(INDEX(UIID!$K$2:$K1956, MATCH(CONCATENATE(B776,D776,G776,J776), UIID!$B$2:$B1956&amp;UIID!$D$2:$D1956&amp;UIID!$G$2:$G1956&amp;UIID!$H$2:$H1956, 0),), "Not Found")</f>
        <v>0722-0108</v>
      </c>
      <c r="G776" s="1108" t="s">
        <v>3654</v>
      </c>
      <c r="H776" s="1120"/>
      <c r="I776" s="1120" t="s">
        <v>6386</v>
      </c>
      <c r="J776" s="1120" t="s">
        <v>3823</v>
      </c>
      <c r="K776" s="1157">
        <v>10.391501</v>
      </c>
      <c r="L776" s="1157">
        <v>123.999634</v>
      </c>
      <c r="M776" s="1106" t="s">
        <v>916</v>
      </c>
      <c r="N776" s="1120" t="s">
        <v>6387</v>
      </c>
      <c r="O776" s="1106" t="s">
        <v>15</v>
      </c>
      <c r="P776" s="1106" t="s">
        <v>16</v>
      </c>
      <c r="Q776" s="1140" t="s">
        <v>10389</v>
      </c>
      <c r="R776" s="1106" t="s">
        <v>84</v>
      </c>
      <c r="S776" s="1120" t="s">
        <v>170</v>
      </c>
      <c r="T776" s="1106" t="s">
        <v>4213</v>
      </c>
      <c r="U776" s="1120" t="s">
        <v>2237</v>
      </c>
      <c r="V776" s="1120" t="s">
        <v>6433</v>
      </c>
      <c r="W776" s="1116">
        <v>45072</v>
      </c>
      <c r="X776" s="1116">
        <v>46821</v>
      </c>
      <c r="Y776" s="1106" t="s">
        <v>6221</v>
      </c>
      <c r="Z776" s="1106" t="s">
        <v>6434</v>
      </c>
      <c r="AA776" s="1175">
        <v>46242</v>
      </c>
      <c r="AB776" s="575">
        <v>45462</v>
      </c>
      <c r="AC776" s="1111" t="s">
        <v>4163</v>
      </c>
      <c r="AD776" s="1223"/>
    </row>
    <row r="777" spans="1:30" ht="15.75" customHeight="1">
      <c r="A777" s="1106" t="s">
        <v>10</v>
      </c>
      <c r="B777" s="1120" t="s">
        <v>11</v>
      </c>
      <c r="C777" s="1120" t="s">
        <v>378</v>
      </c>
      <c r="D777" s="1106" t="s">
        <v>909</v>
      </c>
      <c r="E777" s="1106" t="s">
        <v>123</v>
      </c>
      <c r="F777" s="1107" t="str">
        <f t="array" ref="F777">IFERROR(INDEX(UIID!$K$2:$K1956, MATCH(CONCATENATE(B777,D777,G777,J777), UIID!$B$2:$B1956&amp;UIID!$D$2:$D1956&amp;UIID!$G$2:$G1956&amp;UIID!$H$2:$H1956, 0),), "Not Found")</f>
        <v>0722-0108</v>
      </c>
      <c r="G777" s="1108" t="s">
        <v>3654</v>
      </c>
      <c r="H777" s="1120"/>
      <c r="I777" s="1120" t="s">
        <v>6386</v>
      </c>
      <c r="J777" s="1120" t="s">
        <v>3823</v>
      </c>
      <c r="K777" s="1157">
        <v>10.391501</v>
      </c>
      <c r="L777" s="1157">
        <v>123.999634</v>
      </c>
      <c r="M777" s="1106" t="s">
        <v>916</v>
      </c>
      <c r="N777" s="1120" t="s">
        <v>6387</v>
      </c>
      <c r="O777" s="1106" t="s">
        <v>15</v>
      </c>
      <c r="P777" s="1106" t="s">
        <v>16</v>
      </c>
      <c r="Q777" s="1140" t="s">
        <v>10389</v>
      </c>
      <c r="R777" s="1106" t="s">
        <v>84</v>
      </c>
      <c r="S777" s="1120" t="s">
        <v>167</v>
      </c>
      <c r="T777" s="1106" t="s">
        <v>4164</v>
      </c>
      <c r="U777" s="1120" t="s">
        <v>2237</v>
      </c>
      <c r="V777" s="1120" t="s">
        <v>6435</v>
      </c>
      <c r="W777" s="1116">
        <v>45072</v>
      </c>
      <c r="X777" s="1116">
        <v>46821</v>
      </c>
      <c r="Y777" s="1106" t="s">
        <v>6221</v>
      </c>
      <c r="Z777" s="1106" t="s">
        <v>6434</v>
      </c>
      <c r="AA777" s="1175">
        <v>46242</v>
      </c>
      <c r="AB777" s="575">
        <v>45462</v>
      </c>
      <c r="AC777" s="1111" t="s">
        <v>4163</v>
      </c>
      <c r="AD777" s="1223"/>
    </row>
    <row r="778" spans="1:30" ht="15.75" customHeight="1">
      <c r="A778" s="1106" t="s">
        <v>10</v>
      </c>
      <c r="B778" s="1120" t="s">
        <v>11</v>
      </c>
      <c r="C778" s="1106" t="s">
        <v>28</v>
      </c>
      <c r="D778" s="1106" t="s">
        <v>1011</v>
      </c>
      <c r="E778" s="1106" t="s">
        <v>30</v>
      </c>
      <c r="F778" s="1107" t="str">
        <f t="array" ref="F778">IFERROR(INDEX(UIID!$K$2:$K1956, MATCH(CONCATENATE(B778,D778,G778,J778), UIID!$B$2:$B1956&amp;UIID!$D$2:$D1956&amp;UIID!$G$2:$G1956&amp;UIID!$H$2:$H1956, 0),), "Not Found")</f>
        <v>0722-0071</v>
      </c>
      <c r="G778" s="1106" t="s">
        <v>1734</v>
      </c>
      <c r="H778" s="1106"/>
      <c r="I778" s="1106" t="s">
        <v>5796</v>
      </c>
      <c r="J778" s="1106" t="s">
        <v>1735</v>
      </c>
      <c r="K778" s="1106">
        <v>10.2068440347034</v>
      </c>
      <c r="L778" s="1106">
        <v>123.757356850146</v>
      </c>
      <c r="M778" s="1106" t="s">
        <v>1736</v>
      </c>
      <c r="N778" s="1106" t="s">
        <v>5797</v>
      </c>
      <c r="O778" s="1106" t="s">
        <v>15</v>
      </c>
      <c r="P778" s="1106" t="s">
        <v>16</v>
      </c>
      <c r="Q778" s="1140" t="s">
        <v>10389</v>
      </c>
      <c r="R778" s="1106" t="s">
        <v>107</v>
      </c>
      <c r="S778" s="1120" t="s">
        <v>1741</v>
      </c>
      <c r="T778" s="1106" t="s">
        <v>4164</v>
      </c>
      <c r="U778" s="1120" t="s">
        <v>663</v>
      </c>
      <c r="V778" s="1120" t="s">
        <v>6437</v>
      </c>
      <c r="W778" s="1116">
        <v>45076</v>
      </c>
      <c r="X778" s="1116">
        <v>46845</v>
      </c>
      <c r="Y778" s="1120" t="s">
        <v>5798</v>
      </c>
      <c r="Z778" s="1120" t="s">
        <v>6438</v>
      </c>
      <c r="AA778" s="1124">
        <v>45705</v>
      </c>
      <c r="AB778" s="575">
        <v>45476</v>
      </c>
      <c r="AC778" s="1111" t="s">
        <v>4163</v>
      </c>
      <c r="AD778" s="1223"/>
    </row>
    <row r="779" spans="1:30" ht="15.75" customHeight="1">
      <c r="A779" s="1106" t="s">
        <v>10</v>
      </c>
      <c r="B779" s="1120" t="s">
        <v>11</v>
      </c>
      <c r="C779" s="1106" t="s">
        <v>28</v>
      </c>
      <c r="D779" s="1106" t="s">
        <v>1011</v>
      </c>
      <c r="E779" s="1106" t="s">
        <v>30</v>
      </c>
      <c r="F779" s="1107" t="str">
        <f t="array" ref="F779">IFERROR(INDEX(UIID!$K$2:$K1956, MATCH(CONCATENATE(B779,D779,G779,J779), UIID!$B$2:$B1956&amp;UIID!$D$2:$D1956&amp;UIID!$G$2:$G1956&amp;UIID!$H$2:$H1956, 0),), "Not Found")</f>
        <v>0722-0071</v>
      </c>
      <c r="G779" s="1106" t="s">
        <v>1734</v>
      </c>
      <c r="H779" s="1106"/>
      <c r="I779" s="1106" t="s">
        <v>5796</v>
      </c>
      <c r="J779" s="1106" t="s">
        <v>1735</v>
      </c>
      <c r="K779" s="1120">
        <v>10.2068440347034</v>
      </c>
      <c r="L779" s="1120">
        <v>123.757356850146</v>
      </c>
      <c r="M779" s="1106" t="s">
        <v>1736</v>
      </c>
      <c r="N779" s="1106" t="s">
        <v>5797</v>
      </c>
      <c r="O779" s="1106" t="s">
        <v>15</v>
      </c>
      <c r="P779" s="1106" t="s">
        <v>16</v>
      </c>
      <c r="Q779" s="1140" t="s">
        <v>10389</v>
      </c>
      <c r="R779" s="1106" t="s">
        <v>107</v>
      </c>
      <c r="S779" s="1120" t="s">
        <v>3207</v>
      </c>
      <c r="T779" s="1106" t="s">
        <v>4164</v>
      </c>
      <c r="U779" s="1120" t="s">
        <v>663</v>
      </c>
      <c r="V779" s="1120" t="s">
        <v>6440</v>
      </c>
      <c r="W779" s="1116">
        <v>45076</v>
      </c>
      <c r="X779" s="1116">
        <v>46903</v>
      </c>
      <c r="Y779" s="1120" t="s">
        <v>5798</v>
      </c>
      <c r="Z779" s="1120" t="s">
        <v>6441</v>
      </c>
      <c r="AA779" s="1124">
        <v>45705</v>
      </c>
      <c r="AB779" s="575">
        <v>45476</v>
      </c>
      <c r="AC779" s="1111" t="s">
        <v>4163</v>
      </c>
      <c r="AD779" s="1223"/>
    </row>
    <row r="780" spans="1:30" ht="15.75" customHeight="1">
      <c r="A780" s="1106" t="s">
        <v>10</v>
      </c>
      <c r="B780" s="1120" t="s">
        <v>11</v>
      </c>
      <c r="C780" s="1120" t="s">
        <v>50</v>
      </c>
      <c r="D780" s="1106" t="s">
        <v>1054</v>
      </c>
      <c r="E780" s="1106" t="s">
        <v>146</v>
      </c>
      <c r="F780" s="1107" t="str">
        <f t="array" ref="F780">IFERROR(INDEX(UIID!$K$2:$K1956, MATCH(CONCATENATE(B780,D780,G780,J780), UIID!$B$2:$B1956&amp;UIID!$D$2:$D1956&amp;UIID!$G$2:$G1956&amp;UIID!$H$2:$H1956, 0),), "Not Found")</f>
        <v>0722-0112</v>
      </c>
      <c r="G780" s="1120" t="s">
        <v>3828</v>
      </c>
      <c r="H780" s="1120"/>
      <c r="I780" s="1120" t="s">
        <v>6237</v>
      </c>
      <c r="J780" s="1120" t="s">
        <v>3829</v>
      </c>
      <c r="K780" s="1120">
        <v>9.5215749974316104</v>
      </c>
      <c r="L780" s="1120">
        <v>123.302813351986</v>
      </c>
      <c r="M780" s="1120">
        <v>9663004538</v>
      </c>
      <c r="N780" s="1120" t="s">
        <v>6238</v>
      </c>
      <c r="O780" s="1106" t="s">
        <v>15</v>
      </c>
      <c r="P780" s="1106" t="s">
        <v>16</v>
      </c>
      <c r="Q780" s="1140" t="s">
        <v>10389</v>
      </c>
      <c r="R780" s="1106" t="s">
        <v>32</v>
      </c>
      <c r="S780" s="1120" t="s">
        <v>43</v>
      </c>
      <c r="T780" s="1106" t="s">
        <v>4164</v>
      </c>
      <c r="U780" s="1120" t="s">
        <v>6253</v>
      </c>
      <c r="V780" s="1120" t="s">
        <v>6442</v>
      </c>
      <c r="W780" s="1116">
        <v>45076</v>
      </c>
      <c r="X780" s="1116">
        <v>46853</v>
      </c>
      <c r="Y780" s="1120" t="s">
        <v>6255</v>
      </c>
      <c r="Z780" s="1120" t="s">
        <v>6256</v>
      </c>
      <c r="AA780" s="1169">
        <v>46200</v>
      </c>
      <c r="AB780" s="575">
        <v>45457</v>
      </c>
      <c r="AC780" s="1111" t="s">
        <v>4163</v>
      </c>
      <c r="AD780" s="1223"/>
    </row>
    <row r="781" spans="1:30" ht="15.75" customHeight="1">
      <c r="A781" s="1106" t="s">
        <v>10</v>
      </c>
      <c r="B781" s="1120" t="s">
        <v>11</v>
      </c>
      <c r="C781" s="1120" t="s">
        <v>50</v>
      </c>
      <c r="D781" s="1106" t="s">
        <v>1054</v>
      </c>
      <c r="E781" s="1106" t="s">
        <v>146</v>
      </c>
      <c r="F781" s="1107" t="str">
        <f t="array" ref="F781">IFERROR(INDEX(UIID!$K$2:$K1956, MATCH(CONCATENATE(B781,D781,G781,J781), UIID!$B$2:$B1956&amp;UIID!$D$2:$D1956&amp;UIID!$G$2:$G1956&amp;UIID!$H$2:$H1956, 0),), "Not Found")</f>
        <v>0722-0112</v>
      </c>
      <c r="G781" s="1120" t="s">
        <v>3828</v>
      </c>
      <c r="H781" s="1120"/>
      <c r="I781" s="1120" t="s">
        <v>6237</v>
      </c>
      <c r="J781" s="1120" t="s">
        <v>3829</v>
      </c>
      <c r="K781" s="1120">
        <v>9.5215749974316104</v>
      </c>
      <c r="L781" s="1120">
        <v>123.302813351986</v>
      </c>
      <c r="M781" s="1120">
        <v>9663004538</v>
      </c>
      <c r="N781" s="1120" t="s">
        <v>6238</v>
      </c>
      <c r="O781" s="1106" t="s">
        <v>15</v>
      </c>
      <c r="P781" s="1106" t="s">
        <v>16</v>
      </c>
      <c r="Q781" s="1140" t="s">
        <v>10389</v>
      </c>
      <c r="R781" s="1106" t="s">
        <v>32</v>
      </c>
      <c r="S781" s="1120" t="s">
        <v>45</v>
      </c>
      <c r="T781" s="1106" t="s">
        <v>4164</v>
      </c>
      <c r="U781" s="1120" t="s">
        <v>6242</v>
      </c>
      <c r="V781" s="1120" t="s">
        <v>6443</v>
      </c>
      <c r="W781" s="1116">
        <v>45076</v>
      </c>
      <c r="X781" s="1116">
        <v>46853</v>
      </c>
      <c r="Y781" s="1120" t="s">
        <v>6244</v>
      </c>
      <c r="Z781" s="1120" t="s">
        <v>6245</v>
      </c>
      <c r="AA781" s="1169">
        <v>46495</v>
      </c>
      <c r="AB781" s="575">
        <v>45457</v>
      </c>
      <c r="AC781" s="1111" t="s">
        <v>4163</v>
      </c>
      <c r="AD781" s="1223"/>
    </row>
    <row r="782" spans="1:30" ht="15.75" customHeight="1">
      <c r="A782" s="1106" t="s">
        <v>10</v>
      </c>
      <c r="B782" s="1120" t="s">
        <v>11</v>
      </c>
      <c r="C782" s="1120" t="s">
        <v>50</v>
      </c>
      <c r="D782" s="1106" t="s">
        <v>1054</v>
      </c>
      <c r="E782" s="1106" t="s">
        <v>146</v>
      </c>
      <c r="F782" s="1107" t="str">
        <f t="array" ref="F782">IFERROR(INDEX(UIID!$K$2:$K1956, MATCH(CONCATENATE(B782,D782,G782,J782), UIID!$B$2:$B1956&amp;UIID!$D$2:$D1956&amp;UIID!$G$2:$G1956&amp;UIID!$H$2:$H1956, 0),), "Not Found")</f>
        <v>0722-0112</v>
      </c>
      <c r="G782" s="1120" t="s">
        <v>3828</v>
      </c>
      <c r="H782" s="1120"/>
      <c r="I782" s="1120" t="s">
        <v>6237</v>
      </c>
      <c r="J782" s="1120" t="s">
        <v>3829</v>
      </c>
      <c r="K782" s="1120">
        <v>9.5215749974316104</v>
      </c>
      <c r="L782" s="1120">
        <v>123.302813351986</v>
      </c>
      <c r="M782" s="1120">
        <v>9663004538</v>
      </c>
      <c r="N782" s="1120" t="s">
        <v>6238</v>
      </c>
      <c r="O782" s="1106" t="s">
        <v>15</v>
      </c>
      <c r="P782" s="1106" t="s">
        <v>16</v>
      </c>
      <c r="Q782" s="1140" t="s">
        <v>10389</v>
      </c>
      <c r="R782" s="1106" t="s">
        <v>87</v>
      </c>
      <c r="S782" s="1120" t="s">
        <v>683</v>
      </c>
      <c r="T782" s="1106" t="s">
        <v>4164</v>
      </c>
      <c r="U782" s="1120" t="s">
        <v>1417</v>
      </c>
      <c r="V782" s="1120" t="s">
        <v>6444</v>
      </c>
      <c r="W782" s="1116">
        <v>45076</v>
      </c>
      <c r="X782" s="1116">
        <v>46853</v>
      </c>
      <c r="Y782" s="1120" t="s">
        <v>5200</v>
      </c>
      <c r="Z782" s="1120" t="s">
        <v>6241</v>
      </c>
      <c r="AA782" s="1169">
        <v>46694</v>
      </c>
      <c r="AB782" s="575">
        <v>45457</v>
      </c>
      <c r="AC782" s="1111" t="s">
        <v>4163</v>
      </c>
      <c r="AD782" s="1223"/>
    </row>
    <row r="783" spans="1:30" ht="15.75" customHeight="1">
      <c r="A783" s="1106" t="s">
        <v>10</v>
      </c>
      <c r="B783" s="1120" t="s">
        <v>11</v>
      </c>
      <c r="C783" s="1120" t="s">
        <v>50</v>
      </c>
      <c r="D783" s="1106" t="s">
        <v>1054</v>
      </c>
      <c r="E783" s="1106" t="s">
        <v>146</v>
      </c>
      <c r="F783" s="1107" t="str">
        <f t="array" ref="F783">IFERROR(INDEX(UIID!$K$2:$K1956, MATCH(CONCATENATE(B783,D783,G783,J783), UIID!$B$2:$B1956&amp;UIID!$D$2:$D1956&amp;UIID!$G$2:$G1956&amp;UIID!$H$2:$H1956, 0),), "Not Found")</f>
        <v>0722-0112</v>
      </c>
      <c r="G783" s="1120" t="s">
        <v>3828</v>
      </c>
      <c r="H783" s="1120"/>
      <c r="I783" s="1120" t="s">
        <v>6237</v>
      </c>
      <c r="J783" s="1120" t="s">
        <v>3829</v>
      </c>
      <c r="K783" s="1120">
        <v>9.5215749974316104</v>
      </c>
      <c r="L783" s="1120">
        <v>123.302813351986</v>
      </c>
      <c r="M783" s="1120">
        <v>9663004538</v>
      </c>
      <c r="N783" s="1120" t="s">
        <v>6238</v>
      </c>
      <c r="O783" s="1106" t="s">
        <v>15</v>
      </c>
      <c r="P783" s="1106" t="s">
        <v>16</v>
      </c>
      <c r="Q783" s="1140" t="s">
        <v>10389</v>
      </c>
      <c r="R783" s="1106" t="s">
        <v>104</v>
      </c>
      <c r="S783" s="1120" t="s">
        <v>173</v>
      </c>
      <c r="T783" s="1106" t="s">
        <v>4164</v>
      </c>
      <c r="U783" s="1120" t="s">
        <v>2189</v>
      </c>
      <c r="V783" s="1120" t="s">
        <v>6445</v>
      </c>
      <c r="W783" s="1116">
        <v>45076</v>
      </c>
      <c r="X783" s="1116">
        <v>46853</v>
      </c>
      <c r="Y783" s="1120" t="s">
        <v>5454</v>
      </c>
      <c r="Z783" s="1120" t="s">
        <v>5462</v>
      </c>
      <c r="AA783" s="1169">
        <v>45324</v>
      </c>
      <c r="AB783" s="575">
        <v>45457</v>
      </c>
      <c r="AC783" s="1111" t="s">
        <v>4163</v>
      </c>
      <c r="AD783" s="1223"/>
    </row>
    <row r="784" spans="1:30" ht="15.75" customHeight="1">
      <c r="A784" s="1106" t="s">
        <v>10</v>
      </c>
      <c r="B784" s="1120" t="s">
        <v>11</v>
      </c>
      <c r="C784" s="1120" t="s">
        <v>50</v>
      </c>
      <c r="D784" s="1106" t="s">
        <v>1054</v>
      </c>
      <c r="E784" s="1106" t="s">
        <v>146</v>
      </c>
      <c r="F784" s="1107" t="str">
        <f t="array" ref="F784">IFERROR(INDEX(UIID!$K$2:$K1956, MATCH(CONCATENATE(B784,D784,G784,J784), UIID!$B$2:$B1956&amp;UIID!$D$2:$D1956&amp;UIID!$G$2:$G1956&amp;UIID!$H$2:$H1956, 0),), "Not Found")</f>
        <v>0722-0112</v>
      </c>
      <c r="G784" s="1120" t="s">
        <v>3828</v>
      </c>
      <c r="H784" s="1120"/>
      <c r="I784" s="1120" t="s">
        <v>6237</v>
      </c>
      <c r="J784" s="1120" t="s">
        <v>3829</v>
      </c>
      <c r="K784" s="1120">
        <v>9.5215749974316104</v>
      </c>
      <c r="L784" s="1120">
        <v>123.302813351986</v>
      </c>
      <c r="M784" s="1120">
        <v>9663004538</v>
      </c>
      <c r="N784" s="1120" t="s">
        <v>6238</v>
      </c>
      <c r="O784" s="1106" t="s">
        <v>15</v>
      </c>
      <c r="P784" s="1106" t="s">
        <v>16</v>
      </c>
      <c r="Q784" s="1140" t="s">
        <v>10389</v>
      </c>
      <c r="R784" s="1106" t="s">
        <v>32</v>
      </c>
      <c r="S784" s="1120" t="s">
        <v>422</v>
      </c>
      <c r="T784" s="1106" t="s">
        <v>4164</v>
      </c>
      <c r="U784" s="1120" t="s">
        <v>6246</v>
      </c>
      <c r="V784" s="1120" t="s">
        <v>6446</v>
      </c>
      <c r="W784" s="1116">
        <v>45076</v>
      </c>
      <c r="X784" s="1116">
        <v>46853</v>
      </c>
      <c r="Y784" s="1120" t="s">
        <v>6248</v>
      </c>
      <c r="Z784" s="1120" t="s">
        <v>6249</v>
      </c>
      <c r="AA784" s="1169">
        <v>46280</v>
      </c>
      <c r="AB784" s="575">
        <v>45457</v>
      </c>
      <c r="AC784" s="1111" t="s">
        <v>4163</v>
      </c>
      <c r="AD784" s="1223"/>
    </row>
    <row r="785" spans="1:30" ht="15.75" customHeight="1">
      <c r="A785" s="1106" t="s">
        <v>10</v>
      </c>
      <c r="B785" s="1120" t="s">
        <v>11</v>
      </c>
      <c r="C785" s="1120" t="s">
        <v>50</v>
      </c>
      <c r="D785" s="1106" t="s">
        <v>1054</v>
      </c>
      <c r="E785" s="1106" t="s">
        <v>146</v>
      </c>
      <c r="F785" s="1107" t="str">
        <f t="array" ref="F785">IFERROR(INDEX(UIID!$K$2:$K1956, MATCH(CONCATENATE(B785,D785,G785,J785), UIID!$B$2:$B1956&amp;UIID!$D$2:$D1956&amp;UIID!$G$2:$G1956&amp;UIID!$H$2:$H1956, 0),), "Not Found")</f>
        <v>0722-0112</v>
      </c>
      <c r="G785" s="1120" t="s">
        <v>3828</v>
      </c>
      <c r="H785" s="1120"/>
      <c r="I785" s="1120" t="s">
        <v>6237</v>
      </c>
      <c r="J785" s="1120" t="s">
        <v>3829</v>
      </c>
      <c r="K785" s="1120">
        <v>9.5215749974316104</v>
      </c>
      <c r="L785" s="1120">
        <v>123.302813351986</v>
      </c>
      <c r="M785" s="1120">
        <v>9663004538</v>
      </c>
      <c r="N785" s="1120" t="s">
        <v>6238</v>
      </c>
      <c r="O785" s="1106" t="s">
        <v>15</v>
      </c>
      <c r="P785" s="1106" t="s">
        <v>16</v>
      </c>
      <c r="Q785" s="1140" t="s">
        <v>10389</v>
      </c>
      <c r="R785" s="1106" t="s">
        <v>32</v>
      </c>
      <c r="S785" s="1120" t="s">
        <v>1362</v>
      </c>
      <c r="T785" s="1106" t="s">
        <v>4164</v>
      </c>
      <c r="U785" s="1120" t="s">
        <v>6250</v>
      </c>
      <c r="V785" s="1120" t="s">
        <v>6447</v>
      </c>
      <c r="W785" s="1116">
        <v>45076</v>
      </c>
      <c r="X785" s="1116">
        <v>46853</v>
      </c>
      <c r="Y785" s="1120" t="s">
        <v>4821</v>
      </c>
      <c r="Z785" s="1120" t="s">
        <v>6252</v>
      </c>
      <c r="AA785" s="1169">
        <v>45937</v>
      </c>
      <c r="AB785" s="575">
        <v>45457</v>
      </c>
      <c r="AC785" s="1111" t="s">
        <v>4163</v>
      </c>
      <c r="AD785" s="1223"/>
    </row>
    <row r="786" spans="1:30" ht="15.75" customHeight="1">
      <c r="A786" s="1106" t="s">
        <v>10</v>
      </c>
      <c r="B786" s="1120" t="s">
        <v>11</v>
      </c>
      <c r="C786" s="1106" t="s">
        <v>28</v>
      </c>
      <c r="D786" s="1106" t="s">
        <v>13</v>
      </c>
      <c r="E786" s="1106" t="s">
        <v>3756</v>
      </c>
      <c r="F786" s="1107" t="str">
        <f t="array" ref="F786">IFERROR(INDEX(UIID!$K$2:$K1956, MATCH(CONCATENATE(B786,D786,G786,J786), UIID!$B$2:$B1956&amp;UIID!$D$2:$D1956&amp;UIID!$G$2:$G1956&amp;UIID!$H$2:$H1956, 0),), "Not Found")</f>
        <v>0722-0170</v>
      </c>
      <c r="G786" s="1106" t="s">
        <v>489</v>
      </c>
      <c r="H786" s="1106"/>
      <c r="I786" s="1106" t="s">
        <v>5102</v>
      </c>
      <c r="J786" s="1120" t="s">
        <v>490</v>
      </c>
      <c r="K786" s="1120">
        <v>10.292542057522599</v>
      </c>
      <c r="L786" s="1120">
        <v>123.906837409723</v>
      </c>
      <c r="M786" s="1106" t="s">
        <v>491</v>
      </c>
      <c r="N786" s="1106" t="s">
        <v>5103</v>
      </c>
      <c r="O786" s="1106" t="s">
        <v>15</v>
      </c>
      <c r="P786" s="1106" t="s">
        <v>16</v>
      </c>
      <c r="Q786" s="1140" t="s">
        <v>10389</v>
      </c>
      <c r="R786" s="1106" t="s">
        <v>107</v>
      </c>
      <c r="S786" s="1120" t="s">
        <v>1613</v>
      </c>
      <c r="T786" s="1106" t="s">
        <v>4164</v>
      </c>
      <c r="U786" s="1120" t="s">
        <v>6448</v>
      </c>
      <c r="V786" s="1120" t="s">
        <v>6449</v>
      </c>
      <c r="W786" s="1116">
        <v>45079</v>
      </c>
      <c r="X786" s="1116">
        <v>46845</v>
      </c>
      <c r="Y786" s="1230" t="s">
        <v>6450</v>
      </c>
      <c r="Z786" s="1120" t="s">
        <v>6451</v>
      </c>
      <c r="AA786" s="1169">
        <v>45987</v>
      </c>
      <c r="AB786" s="575">
        <v>45516</v>
      </c>
      <c r="AC786" s="1111" t="s">
        <v>4163</v>
      </c>
      <c r="AD786" s="1223"/>
    </row>
    <row r="787" spans="1:30" ht="15.75" customHeight="1">
      <c r="A787" s="1106" t="s">
        <v>10</v>
      </c>
      <c r="B787" s="1120" t="s">
        <v>11</v>
      </c>
      <c r="C787" s="1106" t="s">
        <v>146</v>
      </c>
      <c r="D787" s="1106" t="s">
        <v>656</v>
      </c>
      <c r="E787" s="1106" t="s">
        <v>28</v>
      </c>
      <c r="F787" s="1107" t="str">
        <f t="array" ref="F787">IFERROR(INDEX(UIID!$K$2:$K1956, MATCH(CONCATENATE(B787,D787,G787,J787), UIID!$B$2:$B1956&amp;UIID!$D$2:$D1956&amp;UIID!$G$2:$G1956&amp;UIID!$H$2:$H1956, 0),), "Not Found")</f>
        <v>0722-0082</v>
      </c>
      <c r="G787" s="1106" t="s">
        <v>1973</v>
      </c>
      <c r="H787" s="1106" t="s">
        <v>5774</v>
      </c>
      <c r="I787" s="1106" t="s">
        <v>5775</v>
      </c>
      <c r="J787" s="1106" t="s">
        <v>1974</v>
      </c>
      <c r="K787" s="1106">
        <v>10.365009118761201</v>
      </c>
      <c r="L787" s="1106">
        <v>123.999971436655</v>
      </c>
      <c r="M787" s="1106" t="s">
        <v>5776</v>
      </c>
      <c r="N787" s="1106" t="s">
        <v>5777</v>
      </c>
      <c r="O787" s="1106" t="s">
        <v>15</v>
      </c>
      <c r="P787" s="1106" t="s">
        <v>16</v>
      </c>
      <c r="Q787" s="1140" t="s">
        <v>10389</v>
      </c>
      <c r="R787" s="1106" t="s">
        <v>84</v>
      </c>
      <c r="S787" s="1120" t="s">
        <v>170</v>
      </c>
      <c r="T787" s="1106" t="s">
        <v>4213</v>
      </c>
      <c r="U787" s="1120" t="s">
        <v>94</v>
      </c>
      <c r="V787" s="1120" t="s">
        <v>6452</v>
      </c>
      <c r="W787" s="1116">
        <v>45083</v>
      </c>
      <c r="X787" s="1116">
        <v>46845</v>
      </c>
      <c r="Y787" s="1120" t="s">
        <v>6453</v>
      </c>
      <c r="Z787" s="1120" t="s">
        <v>6454</v>
      </c>
      <c r="AA787" s="1169">
        <v>45448</v>
      </c>
      <c r="AB787" s="575">
        <v>45488</v>
      </c>
      <c r="AC787" s="1111" t="s">
        <v>4163</v>
      </c>
      <c r="AD787" s="1223"/>
    </row>
    <row r="788" spans="1:30" ht="28.5" customHeight="1">
      <c r="A788" s="1106" t="s">
        <v>10</v>
      </c>
      <c r="B788" s="1120" t="s">
        <v>11</v>
      </c>
      <c r="C788" s="1106" t="s">
        <v>146</v>
      </c>
      <c r="D788" s="1106" t="s">
        <v>656</v>
      </c>
      <c r="E788" s="1106" t="s">
        <v>28</v>
      </c>
      <c r="F788" s="1107" t="str">
        <f t="array" ref="F788">IFERROR(INDEX(UIID!$K$2:$K1956, MATCH(CONCATENATE(B788,D788,G788,J788), UIID!$B$2:$B1956&amp;UIID!$D$2:$D1956&amp;UIID!$G$2:$G1956&amp;UIID!$H$2:$H1956, 0),), "Not Found")</f>
        <v>0722-0082</v>
      </c>
      <c r="G788" s="1106" t="s">
        <v>1973</v>
      </c>
      <c r="H788" s="1106" t="s">
        <v>5774</v>
      </c>
      <c r="I788" s="1106" t="s">
        <v>5775</v>
      </c>
      <c r="J788" s="1106" t="s">
        <v>1974</v>
      </c>
      <c r="K788" s="1120">
        <v>10.365009118761201</v>
      </c>
      <c r="L788" s="1120">
        <v>123.999971436655</v>
      </c>
      <c r="M788" s="1106" t="s">
        <v>5776</v>
      </c>
      <c r="N788" s="1106" t="s">
        <v>5777</v>
      </c>
      <c r="O788" s="1106" t="s">
        <v>15</v>
      </c>
      <c r="P788" s="1106" t="s">
        <v>16</v>
      </c>
      <c r="Q788" s="1140" t="s">
        <v>10389</v>
      </c>
      <c r="R788" s="1106" t="s">
        <v>84</v>
      </c>
      <c r="S788" s="1120" t="s">
        <v>167</v>
      </c>
      <c r="T788" s="1106" t="s">
        <v>4164</v>
      </c>
      <c r="U788" s="1120" t="s">
        <v>94</v>
      </c>
      <c r="V788" s="1120" t="s">
        <v>6455</v>
      </c>
      <c r="W788" s="1116">
        <v>45083</v>
      </c>
      <c r="X788" s="1116">
        <v>46845</v>
      </c>
      <c r="Y788" s="1120" t="s">
        <v>6453</v>
      </c>
      <c r="Z788" s="1120" t="s">
        <v>6454</v>
      </c>
      <c r="AA788" s="1169">
        <v>45448</v>
      </c>
      <c r="AB788" s="575">
        <v>45488</v>
      </c>
      <c r="AC788" s="1111" t="s">
        <v>4163</v>
      </c>
      <c r="AD788" s="1223"/>
    </row>
    <row r="789" spans="1:30" ht="15.75" customHeight="1">
      <c r="A789" s="1106" t="s">
        <v>10</v>
      </c>
      <c r="B789" s="1120" t="s">
        <v>11</v>
      </c>
      <c r="C789" s="1106" t="s">
        <v>146</v>
      </c>
      <c r="D789" s="1106" t="s">
        <v>656</v>
      </c>
      <c r="E789" s="1106" t="s">
        <v>28</v>
      </c>
      <c r="F789" s="1107" t="str">
        <f t="array" ref="F789">IFERROR(INDEX(UIID!$K$2:$K1956, MATCH(CONCATENATE(B789,D789,G789,J789), UIID!$B$2:$B1956&amp;UIID!$D$2:$D1956&amp;UIID!$G$2:$G1956&amp;UIID!$H$2:$H1956, 0),), "Not Found")</f>
        <v>0722-0082</v>
      </c>
      <c r="G789" s="1106" t="s">
        <v>1973</v>
      </c>
      <c r="H789" s="1106" t="s">
        <v>5774</v>
      </c>
      <c r="I789" s="1106" t="s">
        <v>5775</v>
      </c>
      <c r="J789" s="1106" t="s">
        <v>1974</v>
      </c>
      <c r="K789" s="1120">
        <v>10.365009118761201</v>
      </c>
      <c r="L789" s="1120">
        <v>123.999971436655</v>
      </c>
      <c r="M789" s="1106" t="s">
        <v>5776</v>
      </c>
      <c r="N789" s="1106" t="s">
        <v>5777</v>
      </c>
      <c r="O789" s="1106" t="s">
        <v>15</v>
      </c>
      <c r="P789" s="1106" t="s">
        <v>16</v>
      </c>
      <c r="Q789" s="1140" t="s">
        <v>10389</v>
      </c>
      <c r="R789" s="1106" t="s">
        <v>104</v>
      </c>
      <c r="S789" s="1120" t="s">
        <v>173</v>
      </c>
      <c r="T789" s="1106" t="s">
        <v>4164</v>
      </c>
      <c r="U789" s="1120" t="s">
        <v>106</v>
      </c>
      <c r="V789" s="1120" t="s">
        <v>6456</v>
      </c>
      <c r="W789" s="1116">
        <v>45083</v>
      </c>
      <c r="X789" s="1116">
        <v>46845</v>
      </c>
      <c r="Y789" s="1120" t="s">
        <v>6340</v>
      </c>
      <c r="Z789" s="1120" t="s">
        <v>6341</v>
      </c>
      <c r="AA789" s="1169">
        <v>46523</v>
      </c>
      <c r="AB789" s="575">
        <v>45488</v>
      </c>
      <c r="AC789" s="1111" t="s">
        <v>4163</v>
      </c>
      <c r="AD789" s="1223"/>
    </row>
    <row r="790" spans="1:30" ht="15.75" customHeight="1">
      <c r="A790" s="1106" t="s">
        <v>10</v>
      </c>
      <c r="B790" s="1120" t="s">
        <v>11</v>
      </c>
      <c r="C790" s="1106" t="s">
        <v>146</v>
      </c>
      <c r="D790" s="1106" t="s">
        <v>656</v>
      </c>
      <c r="E790" s="1106" t="s">
        <v>28</v>
      </c>
      <c r="F790" s="1107" t="str">
        <f t="array" ref="F790">IFERROR(INDEX(UIID!$K$2:$K1956, MATCH(CONCATENATE(B790,D790,G790,J790), UIID!$B$2:$B1956&amp;UIID!$D$2:$D1956&amp;UIID!$G$2:$G1956&amp;UIID!$H$2:$H1956, 0),), "Not Found")</f>
        <v>0722-0082</v>
      </c>
      <c r="G790" s="1106" t="s">
        <v>1973</v>
      </c>
      <c r="H790" s="1106" t="s">
        <v>5774</v>
      </c>
      <c r="I790" s="1106" t="s">
        <v>5775</v>
      </c>
      <c r="J790" s="1106" t="s">
        <v>1974</v>
      </c>
      <c r="K790" s="1120">
        <v>10.365009118761201</v>
      </c>
      <c r="L790" s="1120">
        <v>123.999971436655</v>
      </c>
      <c r="M790" s="1106" t="s">
        <v>5776</v>
      </c>
      <c r="N790" s="1106" t="s">
        <v>5777</v>
      </c>
      <c r="O790" s="1106" t="s">
        <v>15</v>
      </c>
      <c r="P790" s="1106" t="s">
        <v>16</v>
      </c>
      <c r="Q790" s="1140" t="s">
        <v>10389</v>
      </c>
      <c r="R790" s="1106" t="s">
        <v>32</v>
      </c>
      <c r="S790" s="1120" t="s">
        <v>43</v>
      </c>
      <c r="T790" s="1106" t="s">
        <v>4164</v>
      </c>
      <c r="U790" s="1120" t="s">
        <v>253</v>
      </c>
      <c r="V790" s="1120" t="s">
        <v>6457</v>
      </c>
      <c r="W790" s="1116">
        <v>45083</v>
      </c>
      <c r="X790" s="1116">
        <v>46845</v>
      </c>
      <c r="Y790" s="1120" t="s">
        <v>6458</v>
      </c>
      <c r="Z790" s="1120" t="s">
        <v>6459</v>
      </c>
      <c r="AA790" s="1124">
        <v>46237</v>
      </c>
      <c r="AB790" s="575">
        <v>45488</v>
      </c>
      <c r="AC790" s="1111" t="s">
        <v>4163</v>
      </c>
      <c r="AD790" s="1223"/>
    </row>
    <row r="791" spans="1:30" ht="15.75" customHeight="1">
      <c r="A791" s="1106" t="s">
        <v>10</v>
      </c>
      <c r="B791" s="1120" t="s">
        <v>11</v>
      </c>
      <c r="C791" s="1120" t="s">
        <v>146</v>
      </c>
      <c r="D791" s="1106" t="s">
        <v>147</v>
      </c>
      <c r="E791" s="1106" t="s">
        <v>123</v>
      </c>
      <c r="F791" s="1107" t="str">
        <f t="array" ref="F791">IFERROR(INDEX(UIID!$K$2:$K1956, MATCH(CONCATENATE(B791,D791,G791,J791), UIID!$B$2:$B1956&amp;UIID!$D$2:$D1956&amp;UIID!$G$2:$G1956&amp;UIID!$H$2:$H1956, 0),), "Not Found")</f>
        <v>0722-0015</v>
      </c>
      <c r="G791" s="1120" t="s">
        <v>2264</v>
      </c>
      <c r="H791" s="1120"/>
      <c r="I791" s="1120" t="s">
        <v>6460</v>
      </c>
      <c r="J791" s="1120" t="s">
        <v>1112</v>
      </c>
      <c r="K791" s="1120">
        <v>10.450952355911699</v>
      </c>
      <c r="L791" s="1120">
        <v>124.011937765491</v>
      </c>
      <c r="M791" s="1120" t="s">
        <v>2265</v>
      </c>
      <c r="N791" s="1120" t="s">
        <v>5492</v>
      </c>
      <c r="O791" s="1106" t="s">
        <v>15</v>
      </c>
      <c r="P791" s="1106" t="s">
        <v>16</v>
      </c>
      <c r="Q791" s="1140" t="s">
        <v>10389</v>
      </c>
      <c r="R791" s="1106" t="s">
        <v>84</v>
      </c>
      <c r="S791" s="1120" t="s">
        <v>170</v>
      </c>
      <c r="T791" s="1106" t="s">
        <v>4213</v>
      </c>
      <c r="U791" s="1120" t="s">
        <v>94</v>
      </c>
      <c r="V791" s="1120" t="s">
        <v>6461</v>
      </c>
      <c r="W791" s="1116">
        <v>45084</v>
      </c>
      <c r="X791" s="1116">
        <v>46842</v>
      </c>
      <c r="Y791" s="1120" t="s">
        <v>6113</v>
      </c>
      <c r="Z791" s="1120" t="s">
        <v>6462</v>
      </c>
      <c r="AA791" s="1169">
        <v>45316</v>
      </c>
      <c r="AB791" s="575">
        <v>45453</v>
      </c>
      <c r="AC791" s="1111" t="s">
        <v>4163</v>
      </c>
      <c r="AD791" s="1223"/>
    </row>
    <row r="792" spans="1:30" ht="15.75" customHeight="1">
      <c r="A792" s="1106" t="s">
        <v>10</v>
      </c>
      <c r="B792" s="1120" t="s">
        <v>11</v>
      </c>
      <c r="C792" s="1120" t="s">
        <v>146</v>
      </c>
      <c r="D792" s="1106" t="s">
        <v>147</v>
      </c>
      <c r="E792" s="1106" t="s">
        <v>123</v>
      </c>
      <c r="F792" s="1107" t="str">
        <f t="array" ref="F792">IFERROR(INDEX(UIID!$K$2:$K1956, MATCH(CONCATENATE(B792,D792,G792,J792), UIID!$B$2:$B1956&amp;UIID!$D$2:$D1956&amp;UIID!$G$2:$G1956&amp;UIID!$H$2:$H1956, 0),), "Not Found")</f>
        <v>0722-0015</v>
      </c>
      <c r="G792" s="1120" t="s">
        <v>2264</v>
      </c>
      <c r="H792" s="1120"/>
      <c r="I792" s="1120" t="s">
        <v>6460</v>
      </c>
      <c r="J792" s="1120" t="s">
        <v>1112</v>
      </c>
      <c r="K792" s="1120">
        <v>10.450952355911699</v>
      </c>
      <c r="L792" s="1120">
        <v>124.011937765491</v>
      </c>
      <c r="M792" s="1120" t="s">
        <v>2265</v>
      </c>
      <c r="N792" s="1120" t="s">
        <v>5492</v>
      </c>
      <c r="O792" s="1106" t="s">
        <v>15</v>
      </c>
      <c r="P792" s="1106" t="s">
        <v>16</v>
      </c>
      <c r="Q792" s="1140" t="s">
        <v>10389</v>
      </c>
      <c r="R792" s="1106" t="s">
        <v>84</v>
      </c>
      <c r="S792" s="1120" t="s">
        <v>167</v>
      </c>
      <c r="T792" s="1106" t="s">
        <v>4164</v>
      </c>
      <c r="U792" s="1120" t="s">
        <v>94</v>
      </c>
      <c r="V792" s="1120" t="s">
        <v>6463</v>
      </c>
      <c r="W792" s="1116">
        <v>45084</v>
      </c>
      <c r="X792" s="1116">
        <v>46842</v>
      </c>
      <c r="Y792" s="1120" t="s">
        <v>6113</v>
      </c>
      <c r="Z792" s="1120" t="s">
        <v>6462</v>
      </c>
      <c r="AA792" s="1169">
        <v>45316</v>
      </c>
      <c r="AB792" s="575">
        <v>45453</v>
      </c>
      <c r="AC792" s="1111" t="s">
        <v>4163</v>
      </c>
      <c r="AD792" s="1223"/>
    </row>
    <row r="793" spans="1:30" ht="15.75" customHeight="1">
      <c r="A793" s="1106" t="s">
        <v>10</v>
      </c>
      <c r="B793" s="1120" t="s">
        <v>11</v>
      </c>
      <c r="C793" s="1120" t="s">
        <v>146</v>
      </c>
      <c r="D793" s="1106" t="s">
        <v>147</v>
      </c>
      <c r="E793" s="1106" t="s">
        <v>123</v>
      </c>
      <c r="F793" s="1107" t="str">
        <f t="array" ref="F793">IFERROR(INDEX(UIID!$K$2:$K1956, MATCH(CONCATENATE(B793,D793,G793,J793), UIID!$B$2:$B1956&amp;UIID!$D$2:$D1956&amp;UIID!$G$2:$G1956&amp;UIID!$H$2:$H1956, 0),), "Not Found")</f>
        <v>0722-0015</v>
      </c>
      <c r="G793" s="1120" t="s">
        <v>2264</v>
      </c>
      <c r="H793" s="1120"/>
      <c r="I793" s="1120" t="s">
        <v>6460</v>
      </c>
      <c r="J793" s="1120" t="s">
        <v>1112</v>
      </c>
      <c r="K793" s="1120">
        <v>10.450952355911699</v>
      </c>
      <c r="L793" s="1120">
        <v>124.011937765491</v>
      </c>
      <c r="M793" s="1120" t="s">
        <v>2265</v>
      </c>
      <c r="N793" s="1120" t="s">
        <v>5492</v>
      </c>
      <c r="O793" s="1106" t="s">
        <v>15</v>
      </c>
      <c r="P793" s="1106" t="s">
        <v>16</v>
      </c>
      <c r="Q793" s="1140" t="s">
        <v>10389</v>
      </c>
      <c r="R793" s="1106" t="s">
        <v>87</v>
      </c>
      <c r="S793" s="1120" t="s">
        <v>737</v>
      </c>
      <c r="T793" s="1106" t="s">
        <v>4164</v>
      </c>
      <c r="U793" s="1120" t="s">
        <v>165</v>
      </c>
      <c r="V793" s="1120" t="s">
        <v>6464</v>
      </c>
      <c r="W793" s="1116">
        <v>45084</v>
      </c>
      <c r="X793" s="1116">
        <v>46842</v>
      </c>
      <c r="Y793" s="1120" t="s">
        <v>6465</v>
      </c>
      <c r="Z793" s="1120" t="s">
        <v>6466</v>
      </c>
      <c r="AA793" s="1169">
        <v>45187</v>
      </c>
      <c r="AB793" s="575">
        <v>45453</v>
      </c>
      <c r="AC793" s="1111" t="s">
        <v>4163</v>
      </c>
      <c r="AD793" s="1223"/>
    </row>
    <row r="794" spans="1:30" ht="15.75" customHeight="1">
      <c r="A794" s="1106" t="s">
        <v>10</v>
      </c>
      <c r="B794" s="1120" t="s">
        <v>11</v>
      </c>
      <c r="C794" s="1120" t="s">
        <v>146</v>
      </c>
      <c r="D794" s="1106" t="s">
        <v>147</v>
      </c>
      <c r="E794" s="1106" t="s">
        <v>123</v>
      </c>
      <c r="F794" s="1107" t="str">
        <f t="array" ref="F794">IFERROR(INDEX(UIID!$K$2:$K1956, MATCH(CONCATENATE(B794,D794,G794,J794), UIID!$B$2:$B1956&amp;UIID!$D$2:$D1956&amp;UIID!$G$2:$G1956&amp;UIID!$H$2:$H1956, 0),), "Not Found")</f>
        <v>0722-0015</v>
      </c>
      <c r="G794" s="1120" t="s">
        <v>2264</v>
      </c>
      <c r="H794" s="1120"/>
      <c r="I794" s="1120" t="s">
        <v>6460</v>
      </c>
      <c r="J794" s="1120" t="s">
        <v>1112</v>
      </c>
      <c r="K794" s="1120">
        <v>10.450952355911699</v>
      </c>
      <c r="L794" s="1120">
        <v>124.011937765491</v>
      </c>
      <c r="M794" s="1120" t="s">
        <v>2265</v>
      </c>
      <c r="N794" s="1120" t="s">
        <v>5492</v>
      </c>
      <c r="O794" s="1106" t="s">
        <v>15</v>
      </c>
      <c r="P794" s="1106" t="s">
        <v>16</v>
      </c>
      <c r="Q794" s="1140" t="s">
        <v>10389</v>
      </c>
      <c r="R794" s="1106" t="s">
        <v>143</v>
      </c>
      <c r="S794" s="1120" t="s">
        <v>413</v>
      </c>
      <c r="T794" s="1106" t="s">
        <v>4164</v>
      </c>
      <c r="U794" s="1120" t="s">
        <v>308</v>
      </c>
      <c r="V794" s="1120" t="s">
        <v>6468</v>
      </c>
      <c r="W794" s="1116">
        <v>45084</v>
      </c>
      <c r="X794" s="1116">
        <v>46842</v>
      </c>
      <c r="Y794" s="1120" t="s">
        <v>6469</v>
      </c>
      <c r="Z794" s="1120" t="s">
        <v>6470</v>
      </c>
      <c r="AA794" s="1169">
        <v>45590</v>
      </c>
      <c r="AB794" s="575">
        <v>45453</v>
      </c>
      <c r="AC794" s="1111" t="s">
        <v>4163</v>
      </c>
      <c r="AD794" s="1223"/>
    </row>
    <row r="795" spans="1:30" ht="15.75" customHeight="1">
      <c r="A795" s="1106" t="s">
        <v>10</v>
      </c>
      <c r="B795" s="1120" t="s">
        <v>11</v>
      </c>
      <c r="C795" s="1106" t="s">
        <v>123</v>
      </c>
      <c r="D795" s="1106" t="s">
        <v>1069</v>
      </c>
      <c r="E795" s="1106" t="s">
        <v>30</v>
      </c>
      <c r="F795" s="1107" t="str">
        <f t="array" ref="F795">IFERROR(INDEX(UIID!$K$2:$K1956, MATCH(CONCATENATE(B795,D795,G795,J795), UIID!$B$2:$B1956&amp;UIID!$D$2:$D1956&amp;UIID!$G$2:$G1956&amp;UIID!$H$2:$H1956, 0),), "Not Found")</f>
        <v>0722-0003</v>
      </c>
      <c r="G795" s="1106" t="s">
        <v>1070</v>
      </c>
      <c r="H795" s="1106"/>
      <c r="I795" s="1106" t="s">
        <v>6471</v>
      </c>
      <c r="J795" s="1106" t="s">
        <v>1071</v>
      </c>
      <c r="K795" s="1106">
        <v>10.392226771024401</v>
      </c>
      <c r="L795" s="1106">
        <v>123.656294777905</v>
      </c>
      <c r="M795" s="1106" t="s">
        <v>1072</v>
      </c>
      <c r="N795" s="1106" t="s">
        <v>5469</v>
      </c>
      <c r="O795" s="1106" t="s">
        <v>113</v>
      </c>
      <c r="P795" s="1106" t="s">
        <v>2229</v>
      </c>
      <c r="Q795" s="1140" t="s">
        <v>10389</v>
      </c>
      <c r="R795" s="1106" t="s">
        <v>87</v>
      </c>
      <c r="S795" s="1120" t="s">
        <v>3132</v>
      </c>
      <c r="T795" s="1106" t="s">
        <v>4164</v>
      </c>
      <c r="U795" s="1120" t="s">
        <v>780</v>
      </c>
      <c r="V795" s="1120" t="s">
        <v>6473</v>
      </c>
      <c r="W795" s="1116">
        <v>45084</v>
      </c>
      <c r="X795" s="1116">
        <v>46834</v>
      </c>
      <c r="Y795" s="1120" t="s">
        <v>5483</v>
      </c>
      <c r="Z795" s="1120" t="s">
        <v>5484</v>
      </c>
      <c r="AA795" s="1169">
        <v>45690</v>
      </c>
      <c r="AB795" s="605">
        <v>45461</v>
      </c>
      <c r="AC795" s="1111" t="s">
        <v>4163</v>
      </c>
      <c r="AD795" s="1223"/>
    </row>
    <row r="796" spans="1:30" ht="15.75" customHeight="1">
      <c r="A796" s="1106" t="s">
        <v>10</v>
      </c>
      <c r="B796" s="1120" t="s">
        <v>11</v>
      </c>
      <c r="C796" s="1106" t="s">
        <v>123</v>
      </c>
      <c r="D796" s="1106" t="s">
        <v>1069</v>
      </c>
      <c r="E796" s="1106" t="s">
        <v>30</v>
      </c>
      <c r="F796" s="1107" t="str">
        <f t="array" ref="F796">IFERROR(INDEX(UIID!$K$2:$K1956, MATCH(CONCATENATE(B796,D796,G796,J796), UIID!$B$2:$B1956&amp;UIID!$D$2:$D1956&amp;UIID!$G$2:$G1956&amp;UIID!$H$2:$H1956, 0),), "Not Found")</f>
        <v>0722-0003</v>
      </c>
      <c r="G796" s="1106" t="s">
        <v>1070</v>
      </c>
      <c r="H796" s="1106"/>
      <c r="I796" s="1106" t="s">
        <v>6471</v>
      </c>
      <c r="J796" s="1106" t="s">
        <v>1071</v>
      </c>
      <c r="K796" s="1106">
        <v>10.392226771024401</v>
      </c>
      <c r="L796" s="1106">
        <v>123.656294777905</v>
      </c>
      <c r="M796" s="1106" t="s">
        <v>1072</v>
      </c>
      <c r="N796" s="1106" t="s">
        <v>5469</v>
      </c>
      <c r="O796" s="1106" t="s">
        <v>113</v>
      </c>
      <c r="P796" s="1106" t="s">
        <v>2229</v>
      </c>
      <c r="Q796" s="1140" t="s">
        <v>10389</v>
      </c>
      <c r="R796" s="1106" t="s">
        <v>87</v>
      </c>
      <c r="S796" s="1120" t="s">
        <v>737</v>
      </c>
      <c r="T796" s="1106" t="s">
        <v>4164</v>
      </c>
      <c r="U796" s="1120" t="s">
        <v>165</v>
      </c>
      <c r="V796" s="1120" t="s">
        <v>6474</v>
      </c>
      <c r="W796" s="1116">
        <v>45084</v>
      </c>
      <c r="X796" s="1116">
        <v>46845</v>
      </c>
      <c r="Y796" s="1106" t="s">
        <v>5477</v>
      </c>
      <c r="Z796" s="1106" t="s">
        <v>5478</v>
      </c>
      <c r="AA796" s="1192">
        <v>44795</v>
      </c>
      <c r="AB796" s="605">
        <v>45461</v>
      </c>
      <c r="AC796" s="1111" t="s">
        <v>4163</v>
      </c>
      <c r="AD796" s="1223"/>
    </row>
    <row r="797" spans="1:30" ht="15.75" customHeight="1">
      <c r="A797" s="1106" t="s">
        <v>10</v>
      </c>
      <c r="B797" s="1120" t="s">
        <v>11</v>
      </c>
      <c r="C797" s="1106" t="s">
        <v>123</v>
      </c>
      <c r="D797" s="1106" t="s">
        <v>1069</v>
      </c>
      <c r="E797" s="1106" t="s">
        <v>30</v>
      </c>
      <c r="F797" s="1107" t="str">
        <f t="array" ref="F797">IFERROR(INDEX(UIID!$K$2:$K1956, MATCH(CONCATENATE(B797,D797,G797,J797), UIID!$B$2:$B1956&amp;UIID!$D$2:$D1956&amp;UIID!$G$2:$G1956&amp;UIID!$H$2:$H1956, 0),), "Not Found")</f>
        <v>0722-0003</v>
      </c>
      <c r="G797" s="1106" t="s">
        <v>1070</v>
      </c>
      <c r="H797" s="1106"/>
      <c r="I797" s="1106" t="s">
        <v>6471</v>
      </c>
      <c r="J797" s="1106" t="s">
        <v>1071</v>
      </c>
      <c r="K797" s="1120">
        <v>10.392226771024401</v>
      </c>
      <c r="L797" s="1120">
        <v>123.656294777905</v>
      </c>
      <c r="M797" s="1106" t="s">
        <v>1072</v>
      </c>
      <c r="N797" s="1106" t="s">
        <v>5469</v>
      </c>
      <c r="O797" s="1106" t="s">
        <v>113</v>
      </c>
      <c r="P797" s="1106" t="s">
        <v>2229</v>
      </c>
      <c r="Q797" s="1140" t="s">
        <v>10389</v>
      </c>
      <c r="R797" s="1106" t="s">
        <v>104</v>
      </c>
      <c r="S797" s="1120" t="s">
        <v>173</v>
      </c>
      <c r="T797" s="1106" t="s">
        <v>4164</v>
      </c>
      <c r="U797" s="1120" t="s">
        <v>106</v>
      </c>
      <c r="V797" s="1120" t="s">
        <v>6475</v>
      </c>
      <c r="W797" s="1116">
        <v>45084</v>
      </c>
      <c r="X797" s="1116">
        <v>46845</v>
      </c>
      <c r="Y797" s="1106" t="s">
        <v>5474</v>
      </c>
      <c r="Z797" s="1106" t="s">
        <v>5475</v>
      </c>
      <c r="AA797" s="1175">
        <v>45258</v>
      </c>
      <c r="AB797" s="605">
        <v>45461</v>
      </c>
      <c r="AC797" s="1111" t="s">
        <v>4163</v>
      </c>
      <c r="AD797" s="1223"/>
    </row>
    <row r="798" spans="1:30" ht="15.75" customHeight="1">
      <c r="A798" s="1106" t="s">
        <v>10</v>
      </c>
      <c r="B798" s="1120" t="s">
        <v>11</v>
      </c>
      <c r="C798" s="1106" t="s">
        <v>123</v>
      </c>
      <c r="D798" s="1106" t="s">
        <v>1069</v>
      </c>
      <c r="E798" s="1106" t="s">
        <v>30</v>
      </c>
      <c r="F798" s="1107" t="str">
        <f t="array" ref="F798">IFERROR(INDEX(UIID!$K$2:$K1956, MATCH(CONCATENATE(B798,D798,G798,J798), UIID!$B$2:$B1956&amp;UIID!$D$2:$D1956&amp;UIID!$G$2:$G1956&amp;UIID!$H$2:$H1956, 0),), "Not Found")</f>
        <v>0722-0003</v>
      </c>
      <c r="G798" s="1106" t="s">
        <v>1070</v>
      </c>
      <c r="H798" s="1106"/>
      <c r="I798" s="1106" t="s">
        <v>6471</v>
      </c>
      <c r="J798" s="1106" t="s">
        <v>1071</v>
      </c>
      <c r="K798" s="1120">
        <v>10.392226771024401</v>
      </c>
      <c r="L798" s="1120">
        <v>123.656294777905</v>
      </c>
      <c r="M798" s="1106" t="s">
        <v>1072</v>
      </c>
      <c r="N798" s="1106" t="s">
        <v>5469</v>
      </c>
      <c r="O798" s="1106" t="s">
        <v>113</v>
      </c>
      <c r="P798" s="1106" t="s">
        <v>2229</v>
      </c>
      <c r="Q798" s="1140" t="s">
        <v>10389</v>
      </c>
      <c r="R798" s="1106" t="s">
        <v>84</v>
      </c>
      <c r="S798" s="1120" t="s">
        <v>167</v>
      </c>
      <c r="T798" s="1106" t="s">
        <v>4164</v>
      </c>
      <c r="U798" s="1120" t="s">
        <v>94</v>
      </c>
      <c r="V798" s="1120" t="s">
        <v>6476</v>
      </c>
      <c r="W798" s="1116">
        <v>45084</v>
      </c>
      <c r="X798" s="1116">
        <v>46845</v>
      </c>
      <c r="Y798" s="1106" t="s">
        <v>5471</v>
      </c>
      <c r="Z798" s="1106" t="s">
        <v>6477</v>
      </c>
      <c r="AA798" s="1168">
        <v>46739</v>
      </c>
      <c r="AB798" s="605">
        <v>45461</v>
      </c>
      <c r="AC798" s="1111" t="s">
        <v>4163</v>
      </c>
      <c r="AD798" s="1223"/>
    </row>
    <row r="799" spans="1:30" ht="15.75" customHeight="1">
      <c r="A799" s="1106" t="s">
        <v>10</v>
      </c>
      <c r="B799" s="1120" t="s">
        <v>11</v>
      </c>
      <c r="C799" s="1106" t="s">
        <v>176</v>
      </c>
      <c r="D799" s="1106" t="s">
        <v>374</v>
      </c>
      <c r="E799" s="1106" t="s">
        <v>3756</v>
      </c>
      <c r="F799" s="1107" t="str">
        <f t="array" ref="F799">IFERROR(INDEX(UIID!$K$2:$K1956, MATCH(CONCATENATE(B799,D799,G799,J799), UIID!$B$2:$B1956&amp;UIID!$D$2:$D1956&amp;UIID!$G$2:$G1956&amp;UIID!$H$2:$H1956, 0),), "Not Found")</f>
        <v>0722-0002</v>
      </c>
      <c r="G799" s="1106" t="s">
        <v>685</v>
      </c>
      <c r="H799" s="1106" t="s">
        <v>5205</v>
      </c>
      <c r="I799" s="1106" t="s">
        <v>6478</v>
      </c>
      <c r="J799" s="1106" t="s">
        <v>3758</v>
      </c>
      <c r="K799" s="1106">
        <v>10.3319266775288</v>
      </c>
      <c r="L799" s="1106">
        <v>123.945461978983</v>
      </c>
      <c r="M799" s="1106" t="s">
        <v>687</v>
      </c>
      <c r="N799" s="1106"/>
      <c r="O799" s="1106" t="s">
        <v>15</v>
      </c>
      <c r="P799" s="1106" t="s">
        <v>16</v>
      </c>
      <c r="Q799" s="1140" t="s">
        <v>10389</v>
      </c>
      <c r="R799" s="1106" t="s">
        <v>117</v>
      </c>
      <c r="S799" s="1120" t="s">
        <v>315</v>
      </c>
      <c r="T799" s="1106" t="s">
        <v>4164</v>
      </c>
      <c r="U799" s="1120" t="s">
        <v>235</v>
      </c>
      <c r="V799" s="1120" t="s">
        <v>6479</v>
      </c>
      <c r="W799" s="1116">
        <v>45092</v>
      </c>
      <c r="X799" s="1116">
        <v>46842</v>
      </c>
      <c r="Y799" s="1231" t="s">
        <v>6480</v>
      </c>
      <c r="Z799" s="1120" t="s">
        <v>6481</v>
      </c>
      <c r="AA799" s="1169">
        <v>46036</v>
      </c>
      <c r="AB799" s="605">
        <v>45469</v>
      </c>
      <c r="AC799" s="1111" t="s">
        <v>4163</v>
      </c>
      <c r="AD799" s="1223"/>
    </row>
    <row r="800" spans="1:30" ht="15.75" customHeight="1">
      <c r="A800" s="1106" t="s">
        <v>10</v>
      </c>
      <c r="B800" s="1120" t="s">
        <v>11</v>
      </c>
      <c r="C800" s="1120" t="s">
        <v>378</v>
      </c>
      <c r="D800" s="1106" t="s">
        <v>909</v>
      </c>
      <c r="E800" s="1106" t="s">
        <v>123</v>
      </c>
      <c r="F800" s="1107" t="str">
        <f t="array" ref="F800">IFERROR(INDEX(UIID!$K$2:$K1956, MATCH(CONCATENATE(B800,D800,G800,J800), UIID!$B$2:$B1956&amp;UIID!$D$2:$D1956&amp;UIID!$G$2:$G1956&amp;UIID!$H$2:$H1956, 0),), "Not Found")</f>
        <v>0722-0108</v>
      </c>
      <c r="G800" s="1108" t="s">
        <v>3654</v>
      </c>
      <c r="H800" s="1120"/>
      <c r="I800" s="1120" t="s">
        <v>6386</v>
      </c>
      <c r="J800" s="1120" t="s">
        <v>3823</v>
      </c>
      <c r="K800" s="1157">
        <v>10.391501</v>
      </c>
      <c r="L800" s="1157">
        <v>123.999634</v>
      </c>
      <c r="M800" s="1106" t="s">
        <v>916</v>
      </c>
      <c r="N800" s="1120" t="s">
        <v>5334</v>
      </c>
      <c r="O800" s="1106" t="s">
        <v>15</v>
      </c>
      <c r="P800" s="1106" t="s">
        <v>16</v>
      </c>
      <c r="Q800" s="1140" t="s">
        <v>10389</v>
      </c>
      <c r="R800" s="1106" t="s">
        <v>87</v>
      </c>
      <c r="S800" s="1120" t="s">
        <v>737</v>
      </c>
      <c r="T800" s="1106" t="s">
        <v>4164</v>
      </c>
      <c r="U800" s="1120" t="s">
        <v>2257</v>
      </c>
      <c r="V800" s="1120" t="s">
        <v>6482</v>
      </c>
      <c r="W800" s="1116">
        <v>45093</v>
      </c>
      <c r="X800" s="1116">
        <v>46821</v>
      </c>
      <c r="Y800" s="1106" t="s">
        <v>6218</v>
      </c>
      <c r="Z800" s="1106" t="s">
        <v>6219</v>
      </c>
      <c r="AA800" s="1117">
        <v>45247</v>
      </c>
      <c r="AB800" s="605">
        <v>45462</v>
      </c>
      <c r="AC800" s="1111" t="s">
        <v>4163</v>
      </c>
      <c r="AD800" s="1223"/>
    </row>
    <row r="801" spans="1:30" ht="15.75" customHeight="1">
      <c r="A801" s="1106" t="s">
        <v>10</v>
      </c>
      <c r="B801" s="1120" t="s">
        <v>11</v>
      </c>
      <c r="C801" s="1106" t="s">
        <v>146</v>
      </c>
      <c r="D801" s="1106" t="s">
        <v>656</v>
      </c>
      <c r="E801" s="1106" t="s">
        <v>28</v>
      </c>
      <c r="F801" s="1107" t="str">
        <f t="array" ref="F801">IFERROR(INDEX(UIID!$K$2:$K1956, MATCH(CONCATENATE(B801,D801,G801,J801), UIID!$B$2:$B1956&amp;UIID!$D$2:$D1956&amp;UIID!$G$2:$G1956&amp;UIID!$H$2:$H1956, 0),), "Not Found")</f>
        <v>0722-0089</v>
      </c>
      <c r="G801" s="1108" t="s">
        <v>3654</v>
      </c>
      <c r="H801" s="1106"/>
      <c r="I801" s="1106" t="s">
        <v>5333</v>
      </c>
      <c r="J801" s="1106" t="s">
        <v>905</v>
      </c>
      <c r="K801" s="1106">
        <v>10.396671090305199</v>
      </c>
      <c r="L801" s="1106">
        <v>124.00262116889</v>
      </c>
      <c r="M801" s="1106" t="s">
        <v>906</v>
      </c>
      <c r="N801" s="1120" t="s">
        <v>5334</v>
      </c>
      <c r="O801" s="1106" t="s">
        <v>15</v>
      </c>
      <c r="P801" s="1106" t="s">
        <v>16</v>
      </c>
      <c r="Q801" s="1140" t="s">
        <v>10389</v>
      </c>
      <c r="R801" s="1106" t="s">
        <v>104</v>
      </c>
      <c r="S801" s="1120" t="s">
        <v>173</v>
      </c>
      <c r="T801" s="1106" t="s">
        <v>4164</v>
      </c>
      <c r="U801" s="1120" t="s">
        <v>2170</v>
      </c>
      <c r="V801" s="1120" t="s">
        <v>6483</v>
      </c>
      <c r="W801" s="1116">
        <v>45093</v>
      </c>
      <c r="X801" s="1116">
        <v>46849</v>
      </c>
      <c r="Y801" s="1231" t="s">
        <v>5140</v>
      </c>
      <c r="Z801" s="1120" t="s">
        <v>5141</v>
      </c>
      <c r="AA801" s="1169">
        <v>45939</v>
      </c>
      <c r="AB801" s="605">
        <v>45523</v>
      </c>
      <c r="AC801" s="1111" t="s">
        <v>4163</v>
      </c>
      <c r="AD801" s="1223"/>
    </row>
    <row r="802" spans="1:30" ht="15.75" customHeight="1">
      <c r="A802" s="1106" t="s">
        <v>10</v>
      </c>
      <c r="B802" s="1120" t="s">
        <v>11</v>
      </c>
      <c r="C802" s="1106" t="s">
        <v>176</v>
      </c>
      <c r="D802" s="1106" t="s">
        <v>3759</v>
      </c>
      <c r="E802" s="1106" t="s">
        <v>3756</v>
      </c>
      <c r="F802" s="1107" t="str">
        <f t="array" ref="F802">IFERROR(INDEX(UIID!$K$2:$K1956, MATCH(CONCATENATE(B802,D802,G802,J802), UIID!$B$2:$B1956&amp;UIID!$D$2:$D1956&amp;UIID!$G$2:$G1956&amp;UIID!$H$2:$H1956, 0),), "Not Found")</f>
        <v>0722-0158</v>
      </c>
      <c r="G802" s="1108" t="s">
        <v>3865</v>
      </c>
      <c r="H802" s="1106"/>
      <c r="I802" s="1106" t="s">
        <v>5367</v>
      </c>
      <c r="J802" s="1106" t="s">
        <v>951</v>
      </c>
      <c r="K802" s="1106">
        <v>10.2846563659682</v>
      </c>
      <c r="L802" s="1106">
        <v>123.993916165489</v>
      </c>
      <c r="M802" s="1106" t="s">
        <v>952</v>
      </c>
      <c r="N802" s="1106" t="s">
        <v>5368</v>
      </c>
      <c r="O802" s="1106" t="s">
        <v>15</v>
      </c>
      <c r="P802" s="1106" t="s">
        <v>16</v>
      </c>
      <c r="Q802" s="1140" t="s">
        <v>10389</v>
      </c>
      <c r="R802" s="1106" t="s">
        <v>32</v>
      </c>
      <c r="S802" s="1120" t="s">
        <v>3062</v>
      </c>
      <c r="T802" s="1106" t="s">
        <v>4164</v>
      </c>
      <c r="U802" s="1120" t="s">
        <v>957</v>
      </c>
      <c r="V802" s="1120" t="s">
        <v>6485</v>
      </c>
      <c r="W802" s="1116">
        <v>45103</v>
      </c>
      <c r="X802" s="1116">
        <v>46842</v>
      </c>
      <c r="Y802" s="1120" t="s">
        <v>6486</v>
      </c>
      <c r="Z802" s="1120" t="s">
        <v>6487</v>
      </c>
      <c r="AA802" s="1169">
        <v>45873</v>
      </c>
      <c r="AB802" s="605">
        <v>45469</v>
      </c>
      <c r="AC802" s="1111" t="s">
        <v>4163</v>
      </c>
      <c r="AD802" s="1223"/>
    </row>
    <row r="803" spans="1:30" ht="15.75" customHeight="1">
      <c r="A803" s="1106" t="s">
        <v>10</v>
      </c>
      <c r="B803" s="1120" t="s">
        <v>11</v>
      </c>
      <c r="C803" s="1106" t="s">
        <v>176</v>
      </c>
      <c r="D803" s="1106" t="s">
        <v>3759</v>
      </c>
      <c r="E803" s="1106" t="s">
        <v>3756</v>
      </c>
      <c r="F803" s="1107" t="str">
        <f t="array" ref="F803">IFERROR(INDEX(UIID!$K$2:$K1956, MATCH(CONCATENATE(B803,D803,G803,J803), UIID!$B$2:$B1956&amp;UIID!$D$2:$D1956&amp;UIID!$G$2:$G1956&amp;UIID!$H$2:$H1956, 0),), "Not Found")</f>
        <v>0722-0158</v>
      </c>
      <c r="G803" s="1108" t="s">
        <v>3865</v>
      </c>
      <c r="H803" s="1106"/>
      <c r="I803" s="1106" t="s">
        <v>5367</v>
      </c>
      <c r="J803" s="1106" t="s">
        <v>951</v>
      </c>
      <c r="K803" s="1120">
        <v>10.2846563659682</v>
      </c>
      <c r="L803" s="1120">
        <v>123.993916165489</v>
      </c>
      <c r="M803" s="1106" t="s">
        <v>952</v>
      </c>
      <c r="N803" s="1106" t="s">
        <v>5368</v>
      </c>
      <c r="O803" s="1106" t="s">
        <v>15</v>
      </c>
      <c r="P803" s="1106" t="s">
        <v>16</v>
      </c>
      <c r="Q803" s="1140" t="s">
        <v>10389</v>
      </c>
      <c r="R803" s="1106" t="s">
        <v>32</v>
      </c>
      <c r="S803" s="1120" t="s">
        <v>43</v>
      </c>
      <c r="T803" s="1106" t="s">
        <v>4164</v>
      </c>
      <c r="U803" s="1120" t="s">
        <v>1899</v>
      </c>
      <c r="V803" s="1120" t="s">
        <v>6488</v>
      </c>
      <c r="W803" s="1116">
        <v>45103</v>
      </c>
      <c r="X803" s="1116">
        <v>46842</v>
      </c>
      <c r="Y803" s="1120" t="s">
        <v>5369</v>
      </c>
      <c r="Z803" s="1120" t="s">
        <v>5370</v>
      </c>
      <c r="AA803" s="1169">
        <v>46004</v>
      </c>
      <c r="AB803" s="605">
        <v>45469</v>
      </c>
      <c r="AC803" s="1111" t="s">
        <v>4163</v>
      </c>
      <c r="AD803" s="1223"/>
    </row>
    <row r="804" spans="1:30" ht="15.75" customHeight="1">
      <c r="A804" s="1106" t="s">
        <v>10</v>
      </c>
      <c r="B804" s="1120" t="s">
        <v>11</v>
      </c>
      <c r="C804" s="1106" t="s">
        <v>176</v>
      </c>
      <c r="D804" s="1106" t="s">
        <v>3759</v>
      </c>
      <c r="E804" s="1106" t="s">
        <v>3756</v>
      </c>
      <c r="F804" s="1107" t="str">
        <f t="array" ref="F804">IFERROR(INDEX(UIID!$K$2:$K1956, MATCH(CONCATENATE(B804,D804,G804,J804), UIID!$B$2:$B1956&amp;UIID!$D$2:$D1956&amp;UIID!$G$2:$G1956&amp;UIID!$H$2:$H1956, 0),), "Not Found")</f>
        <v>0722-0158</v>
      </c>
      <c r="G804" s="1108" t="s">
        <v>3865</v>
      </c>
      <c r="H804" s="1106"/>
      <c r="I804" s="1106" t="s">
        <v>5367</v>
      </c>
      <c r="J804" s="1106" t="s">
        <v>951</v>
      </c>
      <c r="K804" s="1120">
        <v>10.2846563659682</v>
      </c>
      <c r="L804" s="1120">
        <v>123.993916165489</v>
      </c>
      <c r="M804" s="1106" t="s">
        <v>952</v>
      </c>
      <c r="N804" s="1106" t="s">
        <v>5368</v>
      </c>
      <c r="O804" s="1106" t="s">
        <v>15</v>
      </c>
      <c r="P804" s="1106" t="s">
        <v>16</v>
      </c>
      <c r="Q804" s="1140" t="s">
        <v>10389</v>
      </c>
      <c r="R804" s="1106" t="s">
        <v>32</v>
      </c>
      <c r="S804" s="1120" t="s">
        <v>45</v>
      </c>
      <c r="T804" s="1106" t="s">
        <v>4164</v>
      </c>
      <c r="U804" s="1120" t="s">
        <v>1770</v>
      </c>
      <c r="V804" s="1120" t="s">
        <v>6489</v>
      </c>
      <c r="W804" s="1116">
        <v>45103</v>
      </c>
      <c r="X804" s="1116">
        <v>46842</v>
      </c>
      <c r="Y804" s="1217" t="s">
        <v>6490</v>
      </c>
      <c r="Z804" s="1120" t="s">
        <v>6491</v>
      </c>
      <c r="AA804" s="1169">
        <v>46125</v>
      </c>
      <c r="AB804" s="605">
        <v>45469</v>
      </c>
      <c r="AC804" s="1111" t="s">
        <v>4163</v>
      </c>
      <c r="AD804" s="1223"/>
    </row>
    <row r="805" spans="1:30" ht="15.75" customHeight="1">
      <c r="A805" s="1106" t="s">
        <v>10</v>
      </c>
      <c r="B805" s="1120" t="s">
        <v>11</v>
      </c>
      <c r="C805" s="1106" t="s">
        <v>176</v>
      </c>
      <c r="D805" s="1106" t="s">
        <v>3759</v>
      </c>
      <c r="E805" s="1106" t="s">
        <v>3756</v>
      </c>
      <c r="F805" s="1107" t="str">
        <f t="array" ref="F805">IFERROR(INDEX(UIID!$K$2:$K1956, MATCH(CONCATENATE(B805,D805,G805,J805), UIID!$B$2:$B1956&amp;UIID!$D$2:$D1956&amp;UIID!$G$2:$G1956&amp;UIID!$H$2:$H1956, 0),), "Not Found")</f>
        <v>0722-0158</v>
      </c>
      <c r="G805" s="1108" t="s">
        <v>3865</v>
      </c>
      <c r="H805" s="1106"/>
      <c r="I805" s="1106" t="s">
        <v>5367</v>
      </c>
      <c r="J805" s="1106" t="s">
        <v>951</v>
      </c>
      <c r="K805" s="1120">
        <v>10.2846563659682</v>
      </c>
      <c r="L805" s="1120">
        <v>123.993916165489</v>
      </c>
      <c r="M805" s="1106" t="s">
        <v>952</v>
      </c>
      <c r="N805" s="1106" t="s">
        <v>5368</v>
      </c>
      <c r="O805" s="1106" t="s">
        <v>15</v>
      </c>
      <c r="P805" s="1106" t="s">
        <v>16</v>
      </c>
      <c r="Q805" s="1140" t="s">
        <v>10389</v>
      </c>
      <c r="R805" s="1106" t="s">
        <v>32</v>
      </c>
      <c r="S805" s="1120" t="s">
        <v>1362</v>
      </c>
      <c r="T805" s="1106" t="s">
        <v>4164</v>
      </c>
      <c r="U805" s="1120" t="s">
        <v>91</v>
      </c>
      <c r="V805" s="1120" t="s">
        <v>6492</v>
      </c>
      <c r="W805" s="1116">
        <v>45103</v>
      </c>
      <c r="X805" s="1116">
        <v>46842</v>
      </c>
      <c r="Y805" s="1217" t="s">
        <v>6490</v>
      </c>
      <c r="Z805" s="1120" t="s">
        <v>6493</v>
      </c>
      <c r="AA805" s="1169">
        <v>45632</v>
      </c>
      <c r="AB805" s="605">
        <v>45469</v>
      </c>
      <c r="AC805" s="1111" t="s">
        <v>4163</v>
      </c>
      <c r="AD805" s="1223"/>
    </row>
    <row r="806" spans="1:30" ht="15.75" customHeight="1">
      <c r="A806" s="1106" t="s">
        <v>10</v>
      </c>
      <c r="B806" s="1120" t="s">
        <v>11</v>
      </c>
      <c r="C806" s="1120" t="s">
        <v>146</v>
      </c>
      <c r="D806" s="1106" t="s">
        <v>668</v>
      </c>
      <c r="E806" s="1106" t="s">
        <v>30</v>
      </c>
      <c r="F806" s="1107" t="str">
        <f t="array" ref="F806">IFERROR(INDEX(UIID!$K$2:$K1956, MATCH(CONCATENATE(B806,D806,G806,J806), UIID!$B$2:$B1956&amp;UIID!$D$2:$D1956&amp;UIID!$G$2:$G1956&amp;UIID!$H$2:$H1956, 0),), "Not Found")</f>
        <v>0722-0102</v>
      </c>
      <c r="G806" s="1120" t="s">
        <v>3812</v>
      </c>
      <c r="H806" s="1120"/>
      <c r="I806" s="1120" t="s">
        <v>6011</v>
      </c>
      <c r="J806" s="1120" t="s">
        <v>3813</v>
      </c>
      <c r="K806" s="1157">
        <v>10.529505</v>
      </c>
      <c r="L806" s="1157">
        <v>123.981268</v>
      </c>
      <c r="M806" s="1120" t="s">
        <v>6012</v>
      </c>
      <c r="N806" s="1120" t="s">
        <v>6494</v>
      </c>
      <c r="O806" s="1106" t="s">
        <v>15</v>
      </c>
      <c r="P806" s="1106" t="s">
        <v>16</v>
      </c>
      <c r="Q806" s="1140" t="s">
        <v>10389</v>
      </c>
      <c r="R806" s="1106" t="s">
        <v>32</v>
      </c>
      <c r="S806" s="1120" t="s">
        <v>43</v>
      </c>
      <c r="T806" s="1106" t="s">
        <v>4164</v>
      </c>
      <c r="U806" s="1120" t="s">
        <v>1899</v>
      </c>
      <c r="V806" s="1120" t="s">
        <v>6495</v>
      </c>
      <c r="W806" s="1116">
        <v>45103</v>
      </c>
      <c r="X806" s="1116">
        <v>46637</v>
      </c>
      <c r="Y806" s="1206" t="s">
        <v>6496</v>
      </c>
      <c r="Z806" s="1120" t="s">
        <v>6497</v>
      </c>
      <c r="AA806" s="1120" t="s">
        <v>6498</v>
      </c>
      <c r="AB806" s="605">
        <v>45488</v>
      </c>
      <c r="AC806" s="1111" t="s">
        <v>4163</v>
      </c>
      <c r="AD806" s="1223"/>
    </row>
    <row r="807" spans="1:30" ht="15.75" customHeight="1">
      <c r="A807" s="1106" t="s">
        <v>10</v>
      </c>
      <c r="B807" s="1120" t="s">
        <v>11</v>
      </c>
      <c r="C807" s="1120" t="s">
        <v>146</v>
      </c>
      <c r="D807" s="1106" t="s">
        <v>668</v>
      </c>
      <c r="E807" s="1106" t="s">
        <v>30</v>
      </c>
      <c r="F807" s="1107" t="str">
        <f t="array" ref="F807">IFERROR(INDEX(UIID!$K$2:$K1956, MATCH(CONCATENATE(B807,D807,G807,J807), UIID!$B$2:$B1956&amp;UIID!$D$2:$D1956&amp;UIID!$G$2:$G1956&amp;UIID!$H$2:$H1956, 0),), "Not Found")</f>
        <v>0722-0102</v>
      </c>
      <c r="G807" s="1120" t="s">
        <v>3812</v>
      </c>
      <c r="H807" s="1120"/>
      <c r="I807" s="1120" t="s">
        <v>6011</v>
      </c>
      <c r="J807" s="1120" t="s">
        <v>3813</v>
      </c>
      <c r="K807" s="1157">
        <v>10.529505</v>
      </c>
      <c r="L807" s="1157">
        <v>123.981268</v>
      </c>
      <c r="M807" s="1120" t="s">
        <v>6012</v>
      </c>
      <c r="N807" s="1120" t="s">
        <v>6494</v>
      </c>
      <c r="O807" s="1106" t="s">
        <v>15</v>
      </c>
      <c r="P807" s="1106" t="s">
        <v>16</v>
      </c>
      <c r="Q807" s="1140" t="s">
        <v>10389</v>
      </c>
      <c r="R807" s="1106" t="s">
        <v>32</v>
      </c>
      <c r="S807" s="1120" t="s">
        <v>45</v>
      </c>
      <c r="T807" s="1106" t="s">
        <v>4164</v>
      </c>
      <c r="U807" s="1120" t="s">
        <v>1770</v>
      </c>
      <c r="V807" s="1120" t="s">
        <v>6499</v>
      </c>
      <c r="W807" s="1116">
        <v>45103</v>
      </c>
      <c r="X807" s="1116">
        <v>46637</v>
      </c>
      <c r="Y807" s="1206" t="s">
        <v>6500</v>
      </c>
      <c r="Z807" s="1120" t="s">
        <v>6501</v>
      </c>
      <c r="AA807" s="1120" t="s">
        <v>6502</v>
      </c>
      <c r="AB807" s="605">
        <v>45488</v>
      </c>
      <c r="AC807" s="1111" t="s">
        <v>4163</v>
      </c>
      <c r="AD807" s="1223"/>
    </row>
    <row r="808" spans="1:30" ht="15.75" customHeight="1">
      <c r="A808" s="1106" t="s">
        <v>10</v>
      </c>
      <c r="B808" s="1120" t="s">
        <v>11</v>
      </c>
      <c r="C808" s="1106" t="s">
        <v>176</v>
      </c>
      <c r="D808" s="1106" t="s">
        <v>374</v>
      </c>
      <c r="E808" s="1106" t="s">
        <v>3756</v>
      </c>
      <c r="F808" s="1107" t="str">
        <f t="array" ref="F808">IFERROR(INDEX(UIID!$K$2:$K1956, MATCH(CONCATENATE(B808,D808,G808,J808), UIID!$B$2:$B1956&amp;UIID!$D$2:$D1956&amp;UIID!$G$2:$G1956&amp;UIID!$H$2:$H1956, 0),), "Not Found")</f>
        <v>0722-0002</v>
      </c>
      <c r="G808" s="1106" t="s">
        <v>685</v>
      </c>
      <c r="H808" s="1106" t="s">
        <v>5205</v>
      </c>
      <c r="I808" s="1106" t="s">
        <v>6503</v>
      </c>
      <c r="J808" s="1106" t="s">
        <v>3758</v>
      </c>
      <c r="K808" s="1106">
        <v>10.3319266775288</v>
      </c>
      <c r="L808" s="1106">
        <v>123.945461978983</v>
      </c>
      <c r="M808" s="1106" t="s">
        <v>687</v>
      </c>
      <c r="N808" s="1106"/>
      <c r="O808" s="1106" t="s">
        <v>15</v>
      </c>
      <c r="P808" s="1106" t="s">
        <v>16</v>
      </c>
      <c r="Q808" s="1140" t="s">
        <v>10389</v>
      </c>
      <c r="R808" s="1106" t="s">
        <v>32</v>
      </c>
      <c r="S808" s="1120" t="s">
        <v>1362</v>
      </c>
      <c r="T808" s="1106" t="s">
        <v>4164</v>
      </c>
      <c r="U808" s="1120" t="s">
        <v>91</v>
      </c>
      <c r="V808" s="1120" t="s">
        <v>6504</v>
      </c>
      <c r="W808" s="1116">
        <v>45103</v>
      </c>
      <c r="X808" s="1116">
        <v>46842</v>
      </c>
      <c r="Y808" s="1120" t="s">
        <v>6505</v>
      </c>
      <c r="Z808" s="1120" t="s">
        <v>6506</v>
      </c>
      <c r="AA808" s="1169">
        <v>45713</v>
      </c>
      <c r="AB808" s="605">
        <v>45469</v>
      </c>
      <c r="AC808" s="1111" t="s">
        <v>4163</v>
      </c>
      <c r="AD808" s="1223"/>
    </row>
    <row r="809" spans="1:30" ht="15.75" customHeight="1">
      <c r="A809" s="1106" t="s">
        <v>10</v>
      </c>
      <c r="B809" s="1120" t="s">
        <v>11</v>
      </c>
      <c r="C809" s="1106" t="s">
        <v>176</v>
      </c>
      <c r="D809" s="1106" t="s">
        <v>374</v>
      </c>
      <c r="E809" s="1106" t="s">
        <v>3756</v>
      </c>
      <c r="F809" s="1107" t="str">
        <f t="array" ref="F809">IFERROR(INDEX(UIID!$K$2:$K1956, MATCH(CONCATENATE(B809,D809,G809,J809), UIID!$B$2:$B1956&amp;UIID!$D$2:$D1956&amp;UIID!$G$2:$G1956&amp;UIID!$H$2:$H1956, 0),), "Not Found")</f>
        <v>0722-0051</v>
      </c>
      <c r="G809" s="1108" t="s">
        <v>3781</v>
      </c>
      <c r="H809" s="1106"/>
      <c r="I809" s="1106" t="s">
        <v>5124</v>
      </c>
      <c r="J809" s="1106" t="s">
        <v>3782</v>
      </c>
      <c r="K809" s="1106">
        <v>10.3373862023857</v>
      </c>
      <c r="L809" s="1106">
        <v>123.93004579623</v>
      </c>
      <c r="M809" s="1106" t="s">
        <v>526</v>
      </c>
      <c r="N809" s="1106" t="s">
        <v>6507</v>
      </c>
      <c r="O809" s="1106" t="s">
        <v>15</v>
      </c>
      <c r="P809" s="1106" t="s">
        <v>525</v>
      </c>
      <c r="Q809" s="1140" t="s">
        <v>10389</v>
      </c>
      <c r="R809" s="1106" t="s">
        <v>32</v>
      </c>
      <c r="S809" s="1120" t="s">
        <v>43</v>
      </c>
      <c r="T809" s="1106" t="s">
        <v>4164</v>
      </c>
      <c r="U809" s="1120" t="s">
        <v>253</v>
      </c>
      <c r="V809" s="1120" t="s">
        <v>6508</v>
      </c>
      <c r="W809" s="1116">
        <v>45516</v>
      </c>
      <c r="X809" s="1116">
        <v>47189</v>
      </c>
      <c r="Y809" s="1120" t="s">
        <v>6509</v>
      </c>
      <c r="Z809" s="1120" t="s">
        <v>6510</v>
      </c>
      <c r="AA809" s="1169">
        <v>45872</v>
      </c>
      <c r="AB809" s="605">
        <v>45476</v>
      </c>
      <c r="AC809" s="1111" t="s">
        <v>4163</v>
      </c>
      <c r="AD809" s="1223"/>
    </row>
    <row r="810" spans="1:30" ht="15.75" customHeight="1">
      <c r="A810" s="1106" t="s">
        <v>10</v>
      </c>
      <c r="B810" s="1120" t="s">
        <v>11</v>
      </c>
      <c r="C810" s="1106" t="s">
        <v>176</v>
      </c>
      <c r="D810" s="1106" t="s">
        <v>374</v>
      </c>
      <c r="E810" s="1106" t="s">
        <v>3756</v>
      </c>
      <c r="F810" s="1107" t="str">
        <f t="array" ref="F810">IFERROR(INDEX(UIID!$K$2:$K1956, MATCH(CONCATENATE(B810,D810,G810,J810), UIID!$B$2:$B1956&amp;UIID!$D$2:$D1956&amp;UIID!$G$2:$G1956&amp;UIID!$H$2:$H1956, 0),), "Not Found")</f>
        <v>0722-0051</v>
      </c>
      <c r="G810" s="1108" t="s">
        <v>3781</v>
      </c>
      <c r="H810" s="1106"/>
      <c r="I810" s="1106" t="s">
        <v>5124</v>
      </c>
      <c r="J810" s="1106" t="s">
        <v>3782</v>
      </c>
      <c r="K810" s="1106">
        <v>10.3373862023857</v>
      </c>
      <c r="L810" s="1106">
        <v>123.93004579623</v>
      </c>
      <c r="M810" s="1106" t="s">
        <v>526</v>
      </c>
      <c r="N810" s="1106" t="s">
        <v>6507</v>
      </c>
      <c r="O810" s="1106" t="s">
        <v>15</v>
      </c>
      <c r="P810" s="1106" t="s">
        <v>525</v>
      </c>
      <c r="Q810" s="1140" t="s">
        <v>10389</v>
      </c>
      <c r="R810" s="1106" t="s">
        <v>32</v>
      </c>
      <c r="S810" s="1120" t="s">
        <v>45</v>
      </c>
      <c r="T810" s="1106" t="s">
        <v>4164</v>
      </c>
      <c r="U810" s="1120" t="s">
        <v>1770</v>
      </c>
      <c r="V810" s="1120" t="s">
        <v>6511</v>
      </c>
      <c r="W810" s="1116">
        <v>45516</v>
      </c>
      <c r="X810" s="1116">
        <v>47189</v>
      </c>
      <c r="Y810" s="1120" t="s">
        <v>6509</v>
      </c>
      <c r="Z810" s="1120" t="s">
        <v>6512</v>
      </c>
      <c r="AA810" s="1169">
        <v>45496</v>
      </c>
      <c r="AB810" s="605">
        <v>45476</v>
      </c>
      <c r="AC810" s="1111" t="s">
        <v>4163</v>
      </c>
      <c r="AD810" s="1223"/>
    </row>
    <row r="811" spans="1:30" ht="15.75" customHeight="1">
      <c r="A811" s="1106" t="s">
        <v>10</v>
      </c>
      <c r="B811" s="1120" t="s">
        <v>11</v>
      </c>
      <c r="C811" s="1106" t="s">
        <v>176</v>
      </c>
      <c r="D811" s="1106" t="s">
        <v>374</v>
      </c>
      <c r="E811" s="1106" t="s">
        <v>3756</v>
      </c>
      <c r="F811" s="1107" t="str">
        <f t="array" ref="F811">IFERROR(INDEX(UIID!$K$2:$K1956, MATCH(CONCATENATE(B811,D811,G811,J811), UIID!$B$2:$B1956&amp;UIID!$D$2:$D1956&amp;UIID!$G$2:$G1956&amp;UIID!$H$2:$H1956, 0),), "Not Found")</f>
        <v>0722-0051</v>
      </c>
      <c r="G811" s="1108" t="s">
        <v>3781</v>
      </c>
      <c r="H811" s="1106"/>
      <c r="I811" s="1106" t="s">
        <v>5124</v>
      </c>
      <c r="J811" s="1106" t="s">
        <v>3782</v>
      </c>
      <c r="K811" s="1120">
        <v>10.3373862023857</v>
      </c>
      <c r="L811" s="1120">
        <v>123.93004579623</v>
      </c>
      <c r="M811" s="1106" t="s">
        <v>526</v>
      </c>
      <c r="N811" s="1106" t="s">
        <v>6507</v>
      </c>
      <c r="O811" s="1106" t="s">
        <v>15</v>
      </c>
      <c r="P811" s="1106" t="s">
        <v>525</v>
      </c>
      <c r="Q811" s="1140" t="s">
        <v>10389</v>
      </c>
      <c r="R811" s="1106" t="s">
        <v>32</v>
      </c>
      <c r="S811" s="1120" t="s">
        <v>1362</v>
      </c>
      <c r="T811" s="1106" t="s">
        <v>4164</v>
      </c>
      <c r="U811" s="1120" t="s">
        <v>91</v>
      </c>
      <c r="V811" s="1120" t="s">
        <v>6513</v>
      </c>
      <c r="W811" s="1116">
        <v>45516</v>
      </c>
      <c r="X811" s="1116">
        <v>47189</v>
      </c>
      <c r="Y811" s="1120" t="s">
        <v>5133</v>
      </c>
      <c r="Z811" s="1120" t="s">
        <v>6514</v>
      </c>
      <c r="AA811" s="1169">
        <v>46207</v>
      </c>
      <c r="AB811" s="605">
        <v>45476</v>
      </c>
      <c r="AC811" s="1111" t="s">
        <v>4163</v>
      </c>
      <c r="AD811" s="1223"/>
    </row>
    <row r="812" spans="1:30" ht="15.75" customHeight="1">
      <c r="A812" s="1106" t="s">
        <v>10</v>
      </c>
      <c r="B812" s="1120" t="s">
        <v>11</v>
      </c>
      <c r="C812" s="1106" t="s">
        <v>50</v>
      </c>
      <c r="D812" s="1106" t="s">
        <v>13</v>
      </c>
      <c r="E812" s="1106" t="s">
        <v>3756</v>
      </c>
      <c r="F812" s="1107" t="str">
        <f t="array" ref="F812">IFERROR(INDEX(UIID!$K$2:$K1956, MATCH(CONCATENATE(B812,D812,G812,J812), UIID!$B$2:$B1956&amp;UIID!$D$2:$D1956&amp;UIID!$G$2:$G1956&amp;UIID!$H$2:$H1956, 0),), "Not Found")</f>
        <v>0722-0164</v>
      </c>
      <c r="G812" s="1108" t="s">
        <v>3866</v>
      </c>
      <c r="H812" s="1106"/>
      <c r="I812" s="1106" t="s">
        <v>5198</v>
      </c>
      <c r="J812" s="1106" t="s">
        <v>676</v>
      </c>
      <c r="K812" s="1106">
        <v>10.2892744570388</v>
      </c>
      <c r="L812" s="1106">
        <v>123.87256772067801</v>
      </c>
      <c r="M812" s="1106" t="s">
        <v>5202</v>
      </c>
      <c r="N812" s="1106"/>
      <c r="O812" s="1106" t="s">
        <v>15</v>
      </c>
      <c r="P812" s="1106" t="s">
        <v>16</v>
      </c>
      <c r="Q812" s="1140" t="s">
        <v>10389</v>
      </c>
      <c r="R812" s="1106" t="s">
        <v>87</v>
      </c>
      <c r="S812" s="1120" t="s">
        <v>683</v>
      </c>
      <c r="T812" s="1106" t="s">
        <v>4164</v>
      </c>
      <c r="U812" s="1120" t="s">
        <v>1139</v>
      </c>
      <c r="V812" s="1120" t="s">
        <v>6515</v>
      </c>
      <c r="W812" s="1116">
        <v>45107</v>
      </c>
      <c r="X812" s="1116">
        <v>46842</v>
      </c>
      <c r="Y812" s="1231" t="s">
        <v>6516</v>
      </c>
      <c r="Z812" s="1120" t="s">
        <v>6517</v>
      </c>
      <c r="AA812" s="1169">
        <v>45971</v>
      </c>
      <c r="AB812" s="605">
        <v>45516</v>
      </c>
      <c r="AC812" s="1111" t="s">
        <v>4163</v>
      </c>
      <c r="AD812" s="1223"/>
    </row>
    <row r="813" spans="1:30" ht="15.75" customHeight="1">
      <c r="A813" s="1106" t="s">
        <v>10</v>
      </c>
      <c r="B813" s="1132" t="s">
        <v>11</v>
      </c>
      <c r="C813" s="1133" t="s">
        <v>146</v>
      </c>
      <c r="D813" s="1106" t="s">
        <v>668</v>
      </c>
      <c r="E813" s="1106" t="s">
        <v>30</v>
      </c>
      <c r="F813" s="1107" t="str">
        <f t="array" ref="F813">IFERROR(INDEX(UIID!$K$2:$K1956, MATCH(CONCATENATE(B813,D813,G813,J813), UIID!$B$2:$B1956&amp;UIID!$D$2:$D1956&amp;UIID!$G$2:$G1956&amp;UIID!$H$2:$H1956, 0),), "Not Found")</f>
        <v>0722-0084</v>
      </c>
      <c r="G813" s="1133" t="s">
        <v>2085</v>
      </c>
      <c r="H813" s="1133"/>
      <c r="I813" s="1133" t="s">
        <v>5924</v>
      </c>
      <c r="J813" s="1133" t="s">
        <v>3802</v>
      </c>
      <c r="K813" s="313">
        <v>10.5209088411428</v>
      </c>
      <c r="L813" s="313">
        <v>124.026547581801</v>
      </c>
      <c r="M813" s="1133">
        <v>9476660333</v>
      </c>
      <c r="N813" s="1133"/>
      <c r="O813" s="1133" t="s">
        <v>15</v>
      </c>
      <c r="P813" s="1133" t="s">
        <v>16</v>
      </c>
      <c r="Q813" s="1140" t="s">
        <v>10389</v>
      </c>
      <c r="R813" s="1133" t="s">
        <v>104</v>
      </c>
      <c r="S813" s="1132" t="s">
        <v>173</v>
      </c>
      <c r="T813" s="1133" t="s">
        <v>4164</v>
      </c>
      <c r="U813" s="1132" t="s">
        <v>106</v>
      </c>
      <c r="V813" s="1132" t="s">
        <v>6518</v>
      </c>
      <c r="W813" s="1134">
        <v>45107</v>
      </c>
      <c r="X813" s="1116">
        <v>46869</v>
      </c>
      <c r="Y813" s="1232" t="s">
        <v>6519</v>
      </c>
      <c r="Z813" s="1132" t="s">
        <v>6520</v>
      </c>
      <c r="AA813" s="1150">
        <v>45667</v>
      </c>
      <c r="AB813" s="1233">
        <v>45488</v>
      </c>
      <c r="AC813" s="1111" t="s">
        <v>4163</v>
      </c>
      <c r="AD813" s="1223"/>
    </row>
    <row r="814" spans="1:30" ht="15.75" customHeight="1">
      <c r="A814" s="1106" t="s">
        <v>10</v>
      </c>
      <c r="B814" s="1106" t="s">
        <v>11</v>
      </c>
      <c r="C814" s="1106" t="s">
        <v>50</v>
      </c>
      <c r="D814" s="1106" t="s">
        <v>1054</v>
      </c>
      <c r="E814" s="1106" t="s">
        <v>146</v>
      </c>
      <c r="F814" s="1107" t="str">
        <f t="array" ref="F814">IFERROR(INDEX(UIID!$K$2:$K1956, MATCH(CONCATENATE(B814,D814,G814,J814), UIID!$B$2:$B1956&amp;UIID!$D$2:$D1956&amp;UIID!$G$2:$G1956&amp;UIID!$H$2:$H1956, 0),), "Not Found")</f>
        <v>0722-0055</v>
      </c>
      <c r="G814" s="1106" t="s">
        <v>1055</v>
      </c>
      <c r="H814" s="1106"/>
      <c r="I814" s="1106" t="s">
        <v>5450</v>
      </c>
      <c r="J814" s="1106" t="s">
        <v>1056</v>
      </c>
      <c r="K814" s="1106">
        <v>9.5534578656574993</v>
      </c>
      <c r="L814" s="1106">
        <v>123.308575778535</v>
      </c>
      <c r="M814" s="1106" t="s">
        <v>1057</v>
      </c>
      <c r="N814" s="1120" t="s">
        <v>5451</v>
      </c>
      <c r="O814" s="1106" t="s">
        <v>113</v>
      </c>
      <c r="P814" s="1106" t="s">
        <v>2229</v>
      </c>
      <c r="Q814" s="1106" t="s">
        <v>4262</v>
      </c>
      <c r="R814" s="1106" t="s">
        <v>272</v>
      </c>
      <c r="S814" s="1120" t="s">
        <v>273</v>
      </c>
      <c r="T814" s="1106" t="s">
        <v>22</v>
      </c>
      <c r="U814" s="1120" t="s">
        <v>274</v>
      </c>
      <c r="V814" s="1120" t="s">
        <v>6521</v>
      </c>
      <c r="W814" s="1116">
        <v>45110</v>
      </c>
      <c r="X814" s="1116">
        <v>46938</v>
      </c>
      <c r="Y814" s="1120" t="s">
        <v>6523</v>
      </c>
      <c r="Z814" s="1120" t="s">
        <v>6524</v>
      </c>
      <c r="AA814" s="1120" t="s">
        <v>6525</v>
      </c>
      <c r="AB814" s="605">
        <v>45481</v>
      </c>
      <c r="AC814" s="1111" t="s">
        <v>4163</v>
      </c>
      <c r="AD814" s="1223"/>
    </row>
    <row r="815" spans="1:30" ht="15.75" customHeight="1">
      <c r="A815" s="1106" t="s">
        <v>10</v>
      </c>
      <c r="B815" s="1106" t="s">
        <v>11</v>
      </c>
      <c r="C815" s="1106" t="s">
        <v>28</v>
      </c>
      <c r="D815" s="1106" t="s">
        <v>13</v>
      </c>
      <c r="E815" s="1106" t="s">
        <v>3756</v>
      </c>
      <c r="F815" s="1107" t="str">
        <f t="array" ref="F815">IFERROR(INDEX(UIID!$K$2:$K1956, MATCH(CONCATENATE(B815,D815,G815,J815), UIID!$B$2:$B1956&amp;UIID!$D$2:$D1956&amp;UIID!$G$2:$G1956&amp;UIID!$H$2:$H1956, 0),), "Not Found")</f>
        <v>Not Found</v>
      </c>
      <c r="G815" s="1106" t="s">
        <v>517</v>
      </c>
      <c r="H815" s="1120"/>
      <c r="I815" s="1120" t="s">
        <v>6526</v>
      </c>
      <c r="J815" s="1120" t="s">
        <v>3862</v>
      </c>
      <c r="K815" s="1120">
        <v>10.323894247831401</v>
      </c>
      <c r="L815" s="1120">
        <v>123.90729105014699</v>
      </c>
      <c r="M815" s="1106" t="s">
        <v>519</v>
      </c>
      <c r="N815" s="1120" t="s">
        <v>5691</v>
      </c>
      <c r="O815" s="1106" t="s">
        <v>15</v>
      </c>
      <c r="P815" s="1106" t="s">
        <v>16</v>
      </c>
      <c r="Q815" s="1120" t="s">
        <v>35</v>
      </c>
      <c r="R815" s="1106" t="s">
        <v>117</v>
      </c>
      <c r="S815" s="1120" t="s">
        <v>118</v>
      </c>
      <c r="T815" s="1106" t="s">
        <v>4164</v>
      </c>
      <c r="U815" s="1120" t="s">
        <v>6527</v>
      </c>
      <c r="V815" s="1120" t="s">
        <v>6528</v>
      </c>
      <c r="W815" s="1116">
        <v>45117</v>
      </c>
      <c r="X815" s="1116">
        <v>46945</v>
      </c>
      <c r="Y815" s="1120" t="s">
        <v>6529</v>
      </c>
      <c r="Z815" s="1120" t="s">
        <v>6530</v>
      </c>
      <c r="AA815" s="1120" t="s">
        <v>6531</v>
      </c>
      <c r="AB815" s="605">
        <v>45516</v>
      </c>
      <c r="AC815" s="1111" t="s">
        <v>4163</v>
      </c>
      <c r="AD815" s="1223"/>
    </row>
    <row r="816" spans="1:30" ht="15.75" customHeight="1">
      <c r="A816" s="1106" t="s">
        <v>10</v>
      </c>
      <c r="B816" s="1106" t="s">
        <v>11</v>
      </c>
      <c r="C816" s="1106" t="s">
        <v>146</v>
      </c>
      <c r="D816" s="1106" t="s">
        <v>656</v>
      </c>
      <c r="E816" s="1106" t="s">
        <v>28</v>
      </c>
      <c r="F816" s="1107" t="str">
        <f t="array" ref="F816">IFERROR(INDEX(UIID!$K$2:$K1956, MATCH(CONCATENATE(B816,D816,G816,J816), UIID!$B$2:$B1956&amp;UIID!$D$2:$D1956&amp;UIID!$G$2:$G1956&amp;UIID!$H$2:$H1956, 0),), "Not Found")</f>
        <v>0722-0082</v>
      </c>
      <c r="G816" s="1106" t="s">
        <v>1973</v>
      </c>
      <c r="H816" s="1106" t="s">
        <v>6532</v>
      </c>
      <c r="I816" s="1120" t="s">
        <v>5775</v>
      </c>
      <c r="J816" s="1120" t="s">
        <v>1974</v>
      </c>
      <c r="K816" s="1120">
        <v>10.365009118761201</v>
      </c>
      <c r="L816" s="1120">
        <v>123.999971436655</v>
      </c>
      <c r="M816" s="1106" t="s">
        <v>5776</v>
      </c>
      <c r="N816" s="1120" t="s">
        <v>5777</v>
      </c>
      <c r="O816" s="1106" t="s">
        <v>15</v>
      </c>
      <c r="P816" s="1106" t="s">
        <v>16</v>
      </c>
      <c r="Q816" s="1120" t="s">
        <v>35</v>
      </c>
      <c r="R816" s="1106" t="s">
        <v>32</v>
      </c>
      <c r="S816" s="1120" t="s">
        <v>33</v>
      </c>
      <c r="T816" s="1106" t="s">
        <v>4164</v>
      </c>
      <c r="U816" s="1120" t="s">
        <v>1770</v>
      </c>
      <c r="V816" s="1120" t="s">
        <v>6533</v>
      </c>
      <c r="W816" s="1116">
        <v>45121</v>
      </c>
      <c r="X816" s="1116">
        <v>46951</v>
      </c>
      <c r="Y816" s="1120" t="s">
        <v>6534</v>
      </c>
      <c r="Z816" s="1120" t="s">
        <v>6535</v>
      </c>
      <c r="AA816" s="1169">
        <v>45977</v>
      </c>
      <c r="AB816" s="605">
        <v>45488</v>
      </c>
      <c r="AC816" s="1111" t="s">
        <v>4163</v>
      </c>
      <c r="AD816" s="1223"/>
    </row>
    <row r="817" spans="1:30" ht="15.75" customHeight="1">
      <c r="A817" s="1106" t="s">
        <v>10</v>
      </c>
      <c r="B817" s="1106" t="s">
        <v>11</v>
      </c>
      <c r="C817" s="1106" t="s">
        <v>123</v>
      </c>
      <c r="D817" s="1106" t="s">
        <v>513</v>
      </c>
      <c r="E817" s="1106" t="s">
        <v>28</v>
      </c>
      <c r="F817" s="1107" t="str">
        <f t="array" ref="F817">IFERROR(INDEX(UIID!$K$2:$K1956, MATCH(CONCATENATE(B817,D817,G817,J817), UIID!$B$2:$B1956&amp;UIID!$D$2:$D1956&amp;UIID!$G$2:$G1956&amp;UIID!$H$2:$H1956, 0),), "Not Found")</f>
        <v>0722-0078</v>
      </c>
      <c r="G817" s="1108" t="s">
        <v>3796</v>
      </c>
      <c r="H817" s="1106"/>
      <c r="I817" s="1106" t="s">
        <v>5857</v>
      </c>
      <c r="J817" s="1106" t="s">
        <v>1846</v>
      </c>
      <c r="K817" s="1127">
        <v>10.526350000000001</v>
      </c>
      <c r="L817" s="1127">
        <v>123.727074</v>
      </c>
      <c r="M817" s="1106" t="s">
        <v>1847</v>
      </c>
      <c r="N817" s="1106" t="s">
        <v>6536</v>
      </c>
      <c r="O817" s="1106" t="s">
        <v>15</v>
      </c>
      <c r="P817" s="1106" t="s">
        <v>1449</v>
      </c>
      <c r="Q817" s="1140" t="s">
        <v>10389</v>
      </c>
      <c r="R817" s="1106" t="s">
        <v>125</v>
      </c>
      <c r="S817" s="1120" t="s">
        <v>415</v>
      </c>
      <c r="T817" s="1106" t="s">
        <v>4164</v>
      </c>
      <c r="U817" s="1120" t="s">
        <v>2246</v>
      </c>
      <c r="V817" s="1120" t="s">
        <v>6538</v>
      </c>
      <c r="W817" s="1116">
        <v>45112</v>
      </c>
      <c r="X817" s="1116">
        <v>45018</v>
      </c>
      <c r="Y817" s="1230" t="s">
        <v>6539</v>
      </c>
      <c r="Z817" s="1120" t="s">
        <v>6540</v>
      </c>
      <c r="AA817" s="1120" t="s">
        <v>6541</v>
      </c>
      <c r="AB817" s="605">
        <v>45478</v>
      </c>
      <c r="AC817" s="1111" t="s">
        <v>4163</v>
      </c>
      <c r="AD817" s="1223"/>
    </row>
    <row r="818" spans="1:30" ht="15.75" customHeight="1">
      <c r="A818" s="1106" t="s">
        <v>10</v>
      </c>
      <c r="B818" s="1106" t="s">
        <v>11</v>
      </c>
      <c r="C818" s="1106" t="s">
        <v>123</v>
      </c>
      <c r="D818" s="1106" t="s">
        <v>513</v>
      </c>
      <c r="E818" s="1106" t="s">
        <v>28</v>
      </c>
      <c r="F818" s="1107" t="str">
        <f t="array" ref="F818">IFERROR(INDEX(UIID!$K$2:$K1956, MATCH(CONCATENATE(B818,D818,G818,J818), UIID!$B$2:$B1956&amp;UIID!$D$2:$D1956&amp;UIID!$G$2:$G1956&amp;UIID!$H$2:$H1956, 0),), "Not Found")</f>
        <v>0722-0078</v>
      </c>
      <c r="G818" s="1108" t="s">
        <v>3796</v>
      </c>
      <c r="H818" s="1106"/>
      <c r="I818" s="1106" t="s">
        <v>5857</v>
      </c>
      <c r="J818" s="1106" t="s">
        <v>1846</v>
      </c>
      <c r="K818" s="1127">
        <v>10.526350000000001</v>
      </c>
      <c r="L818" s="1127">
        <v>123.727074</v>
      </c>
      <c r="M818" s="1106" t="s">
        <v>1847</v>
      </c>
      <c r="N818" s="1106" t="s">
        <v>6536</v>
      </c>
      <c r="O818" s="1106" t="s">
        <v>15</v>
      </c>
      <c r="P818" s="1106" t="s">
        <v>1449</v>
      </c>
      <c r="Q818" s="1140" t="s">
        <v>10389</v>
      </c>
      <c r="R818" s="1106" t="s">
        <v>125</v>
      </c>
      <c r="S818" s="1120" t="s">
        <v>410</v>
      </c>
      <c r="T818" s="1106" t="s">
        <v>4164</v>
      </c>
      <c r="U818" s="1120" t="s">
        <v>6543</v>
      </c>
      <c r="V818" s="1120" t="s">
        <v>6544</v>
      </c>
      <c r="W818" s="1116">
        <v>45112</v>
      </c>
      <c r="X818" s="1116">
        <v>45018</v>
      </c>
      <c r="Y818" s="1230" t="s">
        <v>6539</v>
      </c>
      <c r="Z818" s="1120" t="s">
        <v>6545</v>
      </c>
      <c r="AA818" s="1120" t="s">
        <v>6546</v>
      </c>
      <c r="AB818" s="605">
        <v>45478</v>
      </c>
      <c r="AC818" s="1111" t="s">
        <v>4163</v>
      </c>
      <c r="AD818" s="1223"/>
    </row>
    <row r="819" spans="1:30" ht="15.75" customHeight="1">
      <c r="A819" s="1106" t="s">
        <v>10</v>
      </c>
      <c r="B819" s="1106" t="s">
        <v>11</v>
      </c>
      <c r="C819" s="1106" t="s">
        <v>123</v>
      </c>
      <c r="D819" s="1106" t="s">
        <v>513</v>
      </c>
      <c r="E819" s="1106" t="s">
        <v>28</v>
      </c>
      <c r="F819" s="1107" t="str">
        <f t="array" ref="F819">IFERROR(INDEX(UIID!$K$2:$K1956, MATCH(CONCATENATE(B819,D819,G819,J819), UIID!$B$2:$B1956&amp;UIID!$D$2:$D1956&amp;UIID!$G$2:$G1956&amp;UIID!$H$2:$H1956, 0),), "Not Found")</f>
        <v>0722-0078</v>
      </c>
      <c r="G819" s="1108" t="s">
        <v>3796</v>
      </c>
      <c r="H819" s="1106"/>
      <c r="I819" s="1106" t="s">
        <v>5857</v>
      </c>
      <c r="J819" s="1106" t="s">
        <v>1846</v>
      </c>
      <c r="K819" s="1127">
        <v>10.526350000000001</v>
      </c>
      <c r="L819" s="1127">
        <v>123.727074</v>
      </c>
      <c r="M819" s="1106" t="s">
        <v>1847</v>
      </c>
      <c r="N819" s="1106" t="s">
        <v>6536</v>
      </c>
      <c r="O819" s="1106" t="s">
        <v>15</v>
      </c>
      <c r="P819" s="1106" t="s">
        <v>1449</v>
      </c>
      <c r="Q819" s="1140" t="s">
        <v>10389</v>
      </c>
      <c r="R819" s="1106" t="s">
        <v>125</v>
      </c>
      <c r="S819" s="1120" t="s">
        <v>1852</v>
      </c>
      <c r="T819" s="1106" t="s">
        <v>4164</v>
      </c>
      <c r="U819" s="1120" t="s">
        <v>2246</v>
      </c>
      <c r="V819" s="1120" t="s">
        <v>6548</v>
      </c>
      <c r="W819" s="1116">
        <v>45112</v>
      </c>
      <c r="X819" s="1116">
        <v>45018</v>
      </c>
      <c r="Y819" s="1230" t="s">
        <v>6549</v>
      </c>
      <c r="Z819" s="1120" t="s">
        <v>6550</v>
      </c>
      <c r="AA819" s="1120" t="s">
        <v>6551</v>
      </c>
      <c r="AB819" s="605">
        <v>45478</v>
      </c>
      <c r="AC819" s="1111" t="s">
        <v>4163</v>
      </c>
      <c r="AD819" s="1223"/>
    </row>
    <row r="820" spans="1:30" ht="15.75" customHeight="1">
      <c r="A820" s="1106" t="s">
        <v>10</v>
      </c>
      <c r="B820" s="1106" t="s">
        <v>11</v>
      </c>
      <c r="C820" s="1106" t="s">
        <v>123</v>
      </c>
      <c r="D820" s="1106" t="s">
        <v>513</v>
      </c>
      <c r="E820" s="1106" t="s">
        <v>28</v>
      </c>
      <c r="F820" s="1107" t="str">
        <f t="array" ref="F820">IFERROR(INDEX(UIID!$K$2:$K1956, MATCH(CONCATENATE(B820,D820,G820,J820), UIID!$B$2:$B1956&amp;UIID!$D$2:$D1956&amp;UIID!$G$2:$G1956&amp;UIID!$H$2:$H1956, 0),), "Not Found")</f>
        <v>0722-0078</v>
      </c>
      <c r="G820" s="1108" t="s">
        <v>3796</v>
      </c>
      <c r="H820" s="1106"/>
      <c r="I820" s="1106" t="s">
        <v>5857</v>
      </c>
      <c r="J820" s="1106" t="s">
        <v>1846</v>
      </c>
      <c r="K820" s="1127">
        <v>10.526350000000001</v>
      </c>
      <c r="L820" s="1127">
        <v>123.727074</v>
      </c>
      <c r="M820" s="1106" t="s">
        <v>1847</v>
      </c>
      <c r="N820" s="1106" t="s">
        <v>6536</v>
      </c>
      <c r="O820" s="1106" t="s">
        <v>15</v>
      </c>
      <c r="P820" s="1106" t="s">
        <v>1449</v>
      </c>
      <c r="Q820" s="1140" t="s">
        <v>10389</v>
      </c>
      <c r="R820" s="1106" t="s">
        <v>125</v>
      </c>
      <c r="S820" s="1120" t="s">
        <v>1849</v>
      </c>
      <c r="T820" s="1106" t="s">
        <v>4164</v>
      </c>
      <c r="U820" s="1120" t="s">
        <v>127</v>
      </c>
      <c r="V820" s="1120" t="s">
        <v>6552</v>
      </c>
      <c r="W820" s="1116">
        <v>45112</v>
      </c>
      <c r="X820" s="1116">
        <v>45018</v>
      </c>
      <c r="Y820" s="1230" t="s">
        <v>6539</v>
      </c>
      <c r="Z820" s="1120" t="s">
        <v>6553</v>
      </c>
      <c r="AA820" s="1120" t="s">
        <v>6554</v>
      </c>
      <c r="AB820" s="605">
        <v>45478</v>
      </c>
      <c r="AC820" s="1111" t="s">
        <v>4163</v>
      </c>
      <c r="AD820" s="1223"/>
    </row>
    <row r="821" spans="1:30" ht="15.75" customHeight="1">
      <c r="A821" s="1106" t="s">
        <v>10</v>
      </c>
      <c r="B821" s="1106" t="s">
        <v>11</v>
      </c>
      <c r="C821" s="1106" t="s">
        <v>123</v>
      </c>
      <c r="D821" s="1106" t="s">
        <v>513</v>
      </c>
      <c r="E821" s="1106" t="s">
        <v>28</v>
      </c>
      <c r="F821" s="1107" t="str">
        <f t="array" ref="F821">IFERROR(INDEX(UIID!$K$2:$K1956, MATCH(CONCATENATE(B821,D821,G821,J821), UIID!$B$2:$B1956&amp;UIID!$D$2:$D1956&amp;UIID!$G$2:$G1956&amp;UIID!$H$2:$H1956, 0),), "Not Found")</f>
        <v>0722-0083</v>
      </c>
      <c r="G821" s="1106" t="s">
        <v>1892</v>
      </c>
      <c r="H821" s="1106"/>
      <c r="I821" s="1106" t="s">
        <v>5857</v>
      </c>
      <c r="J821" s="1106" t="s">
        <v>1893</v>
      </c>
      <c r="K821" s="1106">
        <v>10.5126433671649</v>
      </c>
      <c r="L821" s="1106">
        <v>123.72945855390201</v>
      </c>
      <c r="M821" s="1106" t="s">
        <v>1894</v>
      </c>
      <c r="N821" s="1106" t="s">
        <v>6536</v>
      </c>
      <c r="O821" s="1106" t="s">
        <v>15</v>
      </c>
      <c r="P821" s="1106" t="s">
        <v>16</v>
      </c>
      <c r="Q821" s="1140" t="s">
        <v>10389</v>
      </c>
      <c r="R821" s="1106" t="s">
        <v>87</v>
      </c>
      <c r="S821" s="1120" t="s">
        <v>737</v>
      </c>
      <c r="T821" s="1106" t="s">
        <v>4164</v>
      </c>
      <c r="U821" s="1120" t="s">
        <v>165</v>
      </c>
      <c r="V821" s="1120" t="s">
        <v>6555</v>
      </c>
      <c r="W821" s="1116">
        <v>45112</v>
      </c>
      <c r="X821" s="1116">
        <v>45015</v>
      </c>
      <c r="Y821" s="1230" t="s">
        <v>6556</v>
      </c>
      <c r="Z821" s="1120" t="s">
        <v>6557</v>
      </c>
      <c r="AA821" s="1120" t="s">
        <v>6558</v>
      </c>
      <c r="AB821" s="605">
        <v>45483</v>
      </c>
      <c r="AC821" s="1111" t="s">
        <v>4163</v>
      </c>
      <c r="AD821" s="1223"/>
    </row>
    <row r="822" spans="1:30" ht="15.75" customHeight="1">
      <c r="A822" s="1106" t="s">
        <v>10</v>
      </c>
      <c r="B822" s="1106" t="s">
        <v>11</v>
      </c>
      <c r="C822" s="1106" t="s">
        <v>123</v>
      </c>
      <c r="D822" s="1106" t="s">
        <v>513</v>
      </c>
      <c r="E822" s="1106" t="s">
        <v>28</v>
      </c>
      <c r="F822" s="1107" t="str">
        <f t="array" ref="F822">IFERROR(INDEX(UIID!$K$2:$K1956, MATCH(CONCATENATE(B822,D822,G822,J822), UIID!$B$2:$B1956&amp;UIID!$D$2:$D1956&amp;UIID!$G$2:$G1956&amp;UIID!$H$2:$H1956, 0),), "Not Found")</f>
        <v>0722-0083</v>
      </c>
      <c r="G822" s="1106" t="s">
        <v>1892</v>
      </c>
      <c r="H822" s="1106"/>
      <c r="I822" s="1106" t="s">
        <v>5857</v>
      </c>
      <c r="J822" s="1106" t="s">
        <v>1893</v>
      </c>
      <c r="K822" s="1106">
        <v>10.5126433671649</v>
      </c>
      <c r="L822" s="1106">
        <v>123.72945855390201</v>
      </c>
      <c r="M822" s="1106" t="s">
        <v>1894</v>
      </c>
      <c r="N822" s="1106" t="s">
        <v>6536</v>
      </c>
      <c r="O822" s="1106" t="s">
        <v>15</v>
      </c>
      <c r="P822" s="1106" t="s">
        <v>16</v>
      </c>
      <c r="Q822" s="1140" t="s">
        <v>10389</v>
      </c>
      <c r="R822" s="1106" t="s">
        <v>84</v>
      </c>
      <c r="S822" s="1120" t="s">
        <v>170</v>
      </c>
      <c r="T822" s="1106" t="s">
        <v>4213</v>
      </c>
      <c r="U822" s="1120" t="s">
        <v>94</v>
      </c>
      <c r="V822" s="1120" t="s">
        <v>6559</v>
      </c>
      <c r="W822" s="1116">
        <v>45112</v>
      </c>
      <c r="X822" s="1116">
        <v>45015</v>
      </c>
      <c r="Y822" s="1230" t="s">
        <v>6560</v>
      </c>
      <c r="Z822" s="1120" t="s">
        <v>6561</v>
      </c>
      <c r="AA822" s="1120" t="s">
        <v>6562</v>
      </c>
      <c r="AB822" s="605">
        <v>45483</v>
      </c>
      <c r="AC822" s="1111" t="s">
        <v>4163</v>
      </c>
      <c r="AD822" s="1223"/>
    </row>
    <row r="823" spans="1:30" ht="15.75" customHeight="1">
      <c r="A823" s="1106" t="s">
        <v>10</v>
      </c>
      <c r="B823" s="1106" t="s">
        <v>11</v>
      </c>
      <c r="C823" s="1106" t="s">
        <v>123</v>
      </c>
      <c r="D823" s="1106" t="s">
        <v>513</v>
      </c>
      <c r="E823" s="1106" t="s">
        <v>28</v>
      </c>
      <c r="F823" s="1107" t="str">
        <f t="array" ref="F823">IFERROR(INDEX(UIID!$K$2:$K1956, MATCH(CONCATENATE(B823,D823,G823,J823), UIID!$B$2:$B1956&amp;UIID!$D$2:$D1956&amp;UIID!$G$2:$G1956&amp;UIID!$H$2:$H1956, 0),), "Not Found")</f>
        <v>0722-0083</v>
      </c>
      <c r="G823" s="1106" t="s">
        <v>1892</v>
      </c>
      <c r="H823" s="1106"/>
      <c r="I823" s="1106" t="s">
        <v>5857</v>
      </c>
      <c r="J823" s="1106" t="s">
        <v>1893</v>
      </c>
      <c r="K823" s="1106">
        <v>10.5126433671649</v>
      </c>
      <c r="L823" s="1106">
        <v>123.72945855390201</v>
      </c>
      <c r="M823" s="1106" t="s">
        <v>1894</v>
      </c>
      <c r="N823" s="1106" t="s">
        <v>6536</v>
      </c>
      <c r="O823" s="1106" t="s">
        <v>15</v>
      </c>
      <c r="P823" s="1106" t="s">
        <v>16</v>
      </c>
      <c r="Q823" s="1140" t="s">
        <v>10389</v>
      </c>
      <c r="R823" s="1106" t="s">
        <v>84</v>
      </c>
      <c r="S823" s="1120" t="s">
        <v>167</v>
      </c>
      <c r="T823" s="1106" t="s">
        <v>4164</v>
      </c>
      <c r="U823" s="1120" t="s">
        <v>94</v>
      </c>
      <c r="V823" s="1120" t="s">
        <v>6563</v>
      </c>
      <c r="W823" s="1116">
        <v>45112</v>
      </c>
      <c r="X823" s="1116">
        <v>45015</v>
      </c>
      <c r="Y823" s="1230" t="s">
        <v>6560</v>
      </c>
      <c r="Z823" s="1120" t="s">
        <v>6561</v>
      </c>
      <c r="AA823" s="1120" t="s">
        <v>6562</v>
      </c>
      <c r="AB823" s="605">
        <v>45483</v>
      </c>
      <c r="AC823" s="1111" t="s">
        <v>4163</v>
      </c>
      <c r="AD823" s="1223"/>
    </row>
    <row r="824" spans="1:30" ht="15.75" customHeight="1">
      <c r="A824" s="1106" t="s">
        <v>10</v>
      </c>
      <c r="B824" s="1106" t="s">
        <v>11</v>
      </c>
      <c r="C824" s="1106" t="s">
        <v>123</v>
      </c>
      <c r="D824" s="1106" t="s">
        <v>513</v>
      </c>
      <c r="E824" s="1106" t="s">
        <v>28</v>
      </c>
      <c r="F824" s="1107" t="str">
        <f t="array" ref="F824">IFERROR(INDEX(UIID!$K$2:$K1956, MATCH(CONCATENATE(B824,D824,G824,J824), UIID!$B$2:$B1956&amp;UIID!$D$2:$D1956&amp;UIID!$G$2:$G1956&amp;UIID!$H$2:$H1956, 0),), "Not Found")</f>
        <v>0722-0083</v>
      </c>
      <c r="G824" s="1106" t="s">
        <v>1892</v>
      </c>
      <c r="H824" s="1106"/>
      <c r="I824" s="1106" t="s">
        <v>5857</v>
      </c>
      <c r="J824" s="1106" t="s">
        <v>1893</v>
      </c>
      <c r="K824" s="1106">
        <v>10.5126433671649</v>
      </c>
      <c r="L824" s="1106">
        <v>123.72945855390201</v>
      </c>
      <c r="M824" s="1106" t="s">
        <v>1894</v>
      </c>
      <c r="N824" s="1106" t="s">
        <v>6536</v>
      </c>
      <c r="O824" s="1106" t="s">
        <v>15</v>
      </c>
      <c r="P824" s="1106" t="s">
        <v>16</v>
      </c>
      <c r="Q824" s="1140" t="s">
        <v>10389</v>
      </c>
      <c r="R824" s="1106" t="s">
        <v>84</v>
      </c>
      <c r="S824" s="1120" t="s">
        <v>1154</v>
      </c>
      <c r="T824" s="1106" t="s">
        <v>4157</v>
      </c>
      <c r="U824" s="1120" t="s">
        <v>235</v>
      </c>
      <c r="V824" s="1120" t="s">
        <v>6564</v>
      </c>
      <c r="W824" s="1116">
        <v>45112</v>
      </c>
      <c r="X824" s="1116">
        <v>45015</v>
      </c>
      <c r="Y824" s="1230" t="s">
        <v>6565</v>
      </c>
      <c r="Z824" s="1120" t="s">
        <v>6566</v>
      </c>
      <c r="AA824" s="1120" t="s">
        <v>6567</v>
      </c>
      <c r="AB824" s="605">
        <v>45483</v>
      </c>
      <c r="AC824" s="1111" t="s">
        <v>4163</v>
      </c>
      <c r="AD824" s="1223"/>
    </row>
    <row r="825" spans="1:30" ht="15.75" customHeight="1">
      <c r="A825" s="1106" t="s">
        <v>10</v>
      </c>
      <c r="B825" s="1106" t="s">
        <v>11</v>
      </c>
      <c r="C825" s="1106" t="s">
        <v>28</v>
      </c>
      <c r="D825" s="1106" t="s">
        <v>13</v>
      </c>
      <c r="E825" s="1106" t="s">
        <v>3756</v>
      </c>
      <c r="F825" s="1107" t="str">
        <f t="array" ref="F825">IFERROR(INDEX(UIID!$K$2:$K1956, MATCH(CONCATENATE(B825,D825,G825,J825), UIID!$B$2:$B1956&amp;UIID!$D$2:$D1956&amp;UIID!$G$2:$G1956&amp;UIID!$H$2:$H1956, 0),), "Not Found")</f>
        <v>0722-0162</v>
      </c>
      <c r="G825" s="1106" t="s">
        <v>854</v>
      </c>
      <c r="H825" s="1106"/>
      <c r="I825" s="1106" t="s">
        <v>5315</v>
      </c>
      <c r="J825" s="1106" t="s">
        <v>855</v>
      </c>
      <c r="K825" s="1106">
        <v>10.343322871213299</v>
      </c>
      <c r="L825" s="1106">
        <v>123.916668892476</v>
      </c>
      <c r="M825" s="1106" t="s">
        <v>856</v>
      </c>
      <c r="N825" s="1106" t="s">
        <v>5316</v>
      </c>
      <c r="O825" s="1106" t="s">
        <v>15</v>
      </c>
      <c r="P825" s="1106" t="s">
        <v>16</v>
      </c>
      <c r="Q825" s="1140" t="s">
        <v>10389</v>
      </c>
      <c r="R825" s="1106" t="s">
        <v>32</v>
      </c>
      <c r="S825" s="1120" t="s">
        <v>43</v>
      </c>
      <c r="T825" s="1106" t="s">
        <v>4164</v>
      </c>
      <c r="U825" s="1120" t="s">
        <v>253</v>
      </c>
      <c r="V825" s="1120" t="s">
        <v>6568</v>
      </c>
      <c r="W825" s="1116">
        <v>45114</v>
      </c>
      <c r="X825" s="1116">
        <v>46892</v>
      </c>
      <c r="Y825" s="1120" t="s">
        <v>5187</v>
      </c>
      <c r="Z825" s="1120" t="s">
        <v>6569</v>
      </c>
      <c r="AA825" s="1169">
        <v>46783</v>
      </c>
      <c r="AB825" s="605">
        <v>45511</v>
      </c>
      <c r="AC825" s="1111" t="s">
        <v>4163</v>
      </c>
      <c r="AD825" s="1223"/>
    </row>
    <row r="826" spans="1:30" ht="15.75" customHeight="1">
      <c r="A826" s="1106" t="s">
        <v>10</v>
      </c>
      <c r="B826" s="1120" t="s">
        <v>11</v>
      </c>
      <c r="C826" s="1106" t="s">
        <v>50</v>
      </c>
      <c r="D826" s="1106" t="s">
        <v>13</v>
      </c>
      <c r="E826" s="1106" t="s">
        <v>3756</v>
      </c>
      <c r="F826" s="1107" t="str">
        <f t="array" ref="F826">IFERROR(INDEX(UIID!$K$2:$K1956, MATCH(CONCATENATE(B826,D826,G826,J826), UIID!$B$2:$B1956&amp;UIID!$D$2:$D1956&amp;UIID!$G$2:$G1956&amp;UIID!$H$2:$H1956, 0),), "Not Found")</f>
        <v>0722-0164</v>
      </c>
      <c r="G826" s="1108" t="s">
        <v>3866</v>
      </c>
      <c r="H826" s="1106"/>
      <c r="I826" s="1106" t="s">
        <v>5198</v>
      </c>
      <c r="J826" s="1106" t="s">
        <v>676</v>
      </c>
      <c r="K826" s="1106">
        <v>10.2892744570388</v>
      </c>
      <c r="L826" s="1106">
        <v>123.87256772067801</v>
      </c>
      <c r="M826" s="1106" t="s">
        <v>5202</v>
      </c>
      <c r="N826" s="1106"/>
      <c r="O826" s="1106" t="s">
        <v>15</v>
      </c>
      <c r="P826" s="1106" t="s">
        <v>16</v>
      </c>
      <c r="Q826" s="1140" t="s">
        <v>10389</v>
      </c>
      <c r="R826" s="1106" t="s">
        <v>107</v>
      </c>
      <c r="S826" s="1120" t="s">
        <v>3332</v>
      </c>
      <c r="T826" s="1106" t="s">
        <v>4164</v>
      </c>
      <c r="U826" s="1120" t="s">
        <v>6571</v>
      </c>
      <c r="V826" s="1120" t="s">
        <v>6572</v>
      </c>
      <c r="W826" s="1116">
        <v>45126</v>
      </c>
      <c r="X826" s="1116">
        <v>46842</v>
      </c>
      <c r="Y826" s="1120" t="s">
        <v>6573</v>
      </c>
      <c r="Z826" s="1120" t="s">
        <v>6574</v>
      </c>
      <c r="AA826" s="1169">
        <v>46716</v>
      </c>
      <c r="AB826" s="605">
        <v>45516</v>
      </c>
      <c r="AC826" s="1111" t="s">
        <v>4163</v>
      </c>
      <c r="AD826" s="1223"/>
    </row>
    <row r="827" spans="1:30" ht="15.75" customHeight="1">
      <c r="A827" s="1106" t="s">
        <v>10</v>
      </c>
      <c r="B827" s="1106" t="s">
        <v>11</v>
      </c>
      <c r="C827" s="1106" t="s">
        <v>50</v>
      </c>
      <c r="D827" s="1106" t="s">
        <v>13</v>
      </c>
      <c r="E827" s="1106" t="s">
        <v>3756</v>
      </c>
      <c r="F827" s="1107" t="str">
        <f t="array" ref="F827">IFERROR(INDEX(UIID!$K$2:$K1956, MATCH(CONCATENATE(B827,D827,G827,J827), UIID!$B$2:$B1956&amp;UIID!$D$2:$D1956&amp;UIID!$G$2:$G1956&amp;UIID!$H$2:$H1956, 0),), "Not Found")</f>
        <v>0722-0058</v>
      </c>
      <c r="G827" s="1106" t="s">
        <v>733</v>
      </c>
      <c r="H827" s="1106"/>
      <c r="I827" s="1106" t="s">
        <v>5231</v>
      </c>
      <c r="J827" s="1106" t="s">
        <v>734</v>
      </c>
      <c r="K827" s="1106">
        <v>10.298051878072901</v>
      </c>
      <c r="L827" s="1106">
        <v>123.89059436548899</v>
      </c>
      <c r="M827" s="1106" t="s">
        <v>735</v>
      </c>
      <c r="N827" s="1106"/>
      <c r="O827" s="1106" t="s">
        <v>15</v>
      </c>
      <c r="P827" s="1106" t="s">
        <v>16</v>
      </c>
      <c r="Q827" s="1140" t="s">
        <v>10389</v>
      </c>
      <c r="R827" s="1106" t="s">
        <v>87</v>
      </c>
      <c r="S827" s="1120" t="s">
        <v>737</v>
      </c>
      <c r="T827" s="1106" t="s">
        <v>4164</v>
      </c>
      <c r="U827" s="1120" t="s">
        <v>165</v>
      </c>
      <c r="V827" s="1120" t="s">
        <v>6575</v>
      </c>
      <c r="W827" s="1116">
        <v>45128</v>
      </c>
      <c r="X827" s="1116">
        <v>46845</v>
      </c>
      <c r="Y827" s="1120" t="s">
        <v>6576</v>
      </c>
      <c r="Z827" s="1120" t="s">
        <v>6577</v>
      </c>
      <c r="AA827" s="1169">
        <v>45389</v>
      </c>
      <c r="AB827" s="605">
        <v>45495</v>
      </c>
      <c r="AC827" s="1111" t="s">
        <v>4163</v>
      </c>
      <c r="AD827" s="1223"/>
    </row>
    <row r="828" spans="1:30" ht="15.75" customHeight="1">
      <c r="A828" s="1106" t="s">
        <v>10</v>
      </c>
      <c r="B828" s="1133" t="s">
        <v>11</v>
      </c>
      <c r="C828" s="1132" t="s">
        <v>123</v>
      </c>
      <c r="D828" s="1133" t="s">
        <v>3873</v>
      </c>
      <c r="E828" s="1133" t="s">
        <v>50</v>
      </c>
      <c r="F828" s="1107" t="str">
        <f t="array" ref="F828">IFERROR(INDEX(UIID!$K$2:$K1956, MATCH(CONCATENATE(B828,D828,G828,J828), UIID!$B$2:$B1956&amp;UIID!$D$2:$D1956&amp;UIID!$G$2:$G1956&amp;UIID!$H$2:$H1956, 0),), "Not Found")</f>
        <v>0722-0178</v>
      </c>
      <c r="G828" s="1234" t="s">
        <v>3628</v>
      </c>
      <c r="H828" s="1132"/>
      <c r="I828" s="1132" t="s">
        <v>6578</v>
      </c>
      <c r="J828" s="1132" t="s">
        <v>3874</v>
      </c>
      <c r="K828" s="1132">
        <v>10.7215555214219</v>
      </c>
      <c r="L828" s="1132">
        <v>123.811952713786</v>
      </c>
      <c r="M828" s="1144" t="s">
        <v>6579</v>
      </c>
      <c r="N828" s="1132"/>
      <c r="O828" s="1133" t="s">
        <v>15</v>
      </c>
      <c r="P828" s="1133" t="s">
        <v>1449</v>
      </c>
      <c r="Q828" s="1132" t="s">
        <v>35</v>
      </c>
      <c r="R828" s="1133" t="s">
        <v>125</v>
      </c>
      <c r="S828" s="1132" t="s">
        <v>279</v>
      </c>
      <c r="T828" s="1133" t="s">
        <v>4164</v>
      </c>
      <c r="U828" s="1132" t="s">
        <v>127</v>
      </c>
      <c r="V828" s="1132" t="s">
        <v>6580</v>
      </c>
      <c r="W828" s="1134">
        <v>45124</v>
      </c>
      <c r="X828" s="1116">
        <v>46952</v>
      </c>
      <c r="Y828" s="1158" t="s">
        <v>6581</v>
      </c>
      <c r="Z828" s="1158" t="s">
        <v>6582</v>
      </c>
      <c r="AA828" s="1132" t="s">
        <v>6583</v>
      </c>
      <c r="AB828" s="1233">
        <v>45490</v>
      </c>
      <c r="AC828" s="1111" t="s">
        <v>4163</v>
      </c>
      <c r="AD828" s="1223"/>
    </row>
    <row r="829" spans="1:30" ht="15.75" customHeight="1">
      <c r="A829" s="1106" t="s">
        <v>10</v>
      </c>
      <c r="B829" s="1106" t="s">
        <v>11</v>
      </c>
      <c r="C829" s="1106" t="s">
        <v>28</v>
      </c>
      <c r="D829" s="1106" t="s">
        <v>13</v>
      </c>
      <c r="E829" s="1106" t="s">
        <v>3756</v>
      </c>
      <c r="F829" s="1107" t="str">
        <f t="array" ref="F829">IFERROR(INDEX(UIID!$K$2:$K1956, MATCH(CONCATENATE(B829,D829,G829,J829), UIID!$B$2:$B1956&amp;UIID!$D$2:$D1956&amp;UIID!$G$2:$G1956&amp;UIID!$H$2:$H1956, 0),), "Not Found")</f>
        <v>0722-0062</v>
      </c>
      <c r="G829" s="1106" t="s">
        <v>1300</v>
      </c>
      <c r="H829" s="1106"/>
      <c r="I829" s="1106" t="s">
        <v>5748</v>
      </c>
      <c r="J829" s="1106" t="s">
        <v>1301</v>
      </c>
      <c r="K829" s="1106">
        <v>10.2987120775639</v>
      </c>
      <c r="L829" s="1106">
        <v>123.901331909668</v>
      </c>
      <c r="M829" s="1106" t="s">
        <v>1302</v>
      </c>
      <c r="N829" s="1106"/>
      <c r="O829" s="1106" t="s">
        <v>15</v>
      </c>
      <c r="P829" s="1106" t="s">
        <v>525</v>
      </c>
      <c r="Q829" s="1140" t="s">
        <v>10389</v>
      </c>
      <c r="R829" s="1106" t="s">
        <v>32</v>
      </c>
      <c r="S829" s="1120" t="s">
        <v>43</v>
      </c>
      <c r="T829" s="1106" t="s">
        <v>4164</v>
      </c>
      <c r="U829" s="1120" t="s">
        <v>253</v>
      </c>
      <c r="V829" s="1120" t="s">
        <v>6584</v>
      </c>
      <c r="W829" s="1116">
        <v>45142</v>
      </c>
      <c r="X829" s="1116">
        <v>46845</v>
      </c>
      <c r="Y829" s="1120" t="s">
        <v>4821</v>
      </c>
      <c r="Z829" s="1120" t="s">
        <v>6585</v>
      </c>
      <c r="AA829" s="1169">
        <v>46392</v>
      </c>
      <c r="AB829" s="605">
        <v>45509</v>
      </c>
      <c r="AC829" s="1111" t="s">
        <v>4163</v>
      </c>
      <c r="AD829" s="1223"/>
    </row>
    <row r="830" spans="1:30" ht="15.75" customHeight="1">
      <c r="A830" s="1106" t="s">
        <v>10</v>
      </c>
      <c r="B830" s="1106" t="s">
        <v>11</v>
      </c>
      <c r="C830" s="1106" t="s">
        <v>28</v>
      </c>
      <c r="D830" s="1106" t="s">
        <v>13</v>
      </c>
      <c r="E830" s="1106" t="s">
        <v>3756</v>
      </c>
      <c r="F830" s="1107" t="str">
        <f t="array" ref="F830">IFERROR(INDEX(UIID!$K$2:$K1956, MATCH(CONCATENATE(B830,D830,G830,J830), UIID!$B$2:$B1956&amp;UIID!$D$2:$D1956&amp;UIID!$G$2:$G1956&amp;UIID!$H$2:$H1956, 0),), "Not Found")</f>
        <v>0722-0163</v>
      </c>
      <c r="G830" s="1187" t="s">
        <v>3450</v>
      </c>
      <c r="H830" s="1106"/>
      <c r="I830" s="1106" t="s">
        <v>6586</v>
      </c>
      <c r="J830" s="1106" t="s">
        <v>186</v>
      </c>
      <c r="K830" s="1106">
        <v>10.309392424260601</v>
      </c>
      <c r="L830" s="1106">
        <v>123.90447328083199</v>
      </c>
      <c r="M830" s="1106" t="s">
        <v>5515</v>
      </c>
      <c r="N830" s="1106" t="s">
        <v>6587</v>
      </c>
      <c r="O830" s="1106" t="s">
        <v>15</v>
      </c>
      <c r="P830" s="1106" t="s">
        <v>16</v>
      </c>
      <c r="Q830" s="1140" t="s">
        <v>10389</v>
      </c>
      <c r="R830" s="1106" t="s">
        <v>107</v>
      </c>
      <c r="S830" s="1120" t="s">
        <v>1610</v>
      </c>
      <c r="T830" s="1106" t="s">
        <v>4164</v>
      </c>
      <c r="U830" s="1120" t="s">
        <v>192</v>
      </c>
      <c r="V830" s="1120" t="s">
        <v>6588</v>
      </c>
      <c r="W830" s="1116">
        <v>45148</v>
      </c>
      <c r="X830" s="1116">
        <v>46656</v>
      </c>
      <c r="Y830" s="1120" t="s">
        <v>4627</v>
      </c>
      <c r="Z830" s="1120" t="s">
        <v>4628</v>
      </c>
      <c r="AA830" s="1120" t="s">
        <v>4629</v>
      </c>
      <c r="AB830" s="605">
        <v>45516</v>
      </c>
      <c r="AC830" s="1111" t="s">
        <v>4163</v>
      </c>
      <c r="AD830" s="1223"/>
    </row>
    <row r="831" spans="1:30" ht="15.75" customHeight="1">
      <c r="A831" s="1106" t="s">
        <v>10</v>
      </c>
      <c r="B831" s="1106" t="s">
        <v>11</v>
      </c>
      <c r="C831" s="1106" t="s">
        <v>28</v>
      </c>
      <c r="D831" s="1106" t="s">
        <v>13</v>
      </c>
      <c r="E831" s="1106" t="s">
        <v>3756</v>
      </c>
      <c r="F831" s="1107" t="str">
        <f t="array" ref="F831">IFERROR(INDEX(UIID!$K$2:$K1956, MATCH(CONCATENATE(B831,D831,G831,J831), UIID!$B$2:$B1956&amp;UIID!$D$2:$D1956&amp;UIID!$G$2:$G1956&amp;UIID!$H$2:$H1956, 0),), "Not Found")</f>
        <v>0722-0163</v>
      </c>
      <c r="G831" s="1187" t="s">
        <v>3450</v>
      </c>
      <c r="H831" s="1106"/>
      <c r="I831" s="1106" t="s">
        <v>6586</v>
      </c>
      <c r="J831" s="1106" t="s">
        <v>186</v>
      </c>
      <c r="K831" s="1120">
        <v>10.309392424260601</v>
      </c>
      <c r="L831" s="1120">
        <v>123.90447328083199</v>
      </c>
      <c r="M831" s="1106" t="s">
        <v>5515</v>
      </c>
      <c r="N831" s="1106" t="s">
        <v>6587</v>
      </c>
      <c r="O831" s="1106" t="s">
        <v>15</v>
      </c>
      <c r="P831" s="1106" t="s">
        <v>16</v>
      </c>
      <c r="Q831" s="1140" t="s">
        <v>10389</v>
      </c>
      <c r="R831" s="1106" t="s">
        <v>107</v>
      </c>
      <c r="S831" s="1120" t="s">
        <v>3340</v>
      </c>
      <c r="T831" s="1106" t="s">
        <v>4164</v>
      </c>
      <c r="U831" s="1120" t="s">
        <v>194</v>
      </c>
      <c r="V831" s="1120" t="s">
        <v>6590</v>
      </c>
      <c r="W831" s="1116">
        <v>45148</v>
      </c>
      <c r="X831" s="1116">
        <v>46603</v>
      </c>
      <c r="Y831" s="1120" t="s">
        <v>4627</v>
      </c>
      <c r="Z831" s="1120" t="s">
        <v>6591</v>
      </c>
      <c r="AA831" s="1120" t="s">
        <v>4633</v>
      </c>
      <c r="AB831" s="605">
        <v>45516</v>
      </c>
      <c r="AC831" s="1111" t="s">
        <v>4163</v>
      </c>
      <c r="AD831" s="1223"/>
    </row>
    <row r="832" spans="1:30" ht="15.75" customHeight="1">
      <c r="A832" s="1106" t="s">
        <v>10</v>
      </c>
      <c r="B832" s="1106" t="s">
        <v>11</v>
      </c>
      <c r="C832" s="1106" t="s">
        <v>28</v>
      </c>
      <c r="D832" s="1106" t="s">
        <v>13</v>
      </c>
      <c r="E832" s="1106" t="s">
        <v>3756</v>
      </c>
      <c r="F832" s="1107" t="str">
        <f t="array" ref="F832">IFERROR(INDEX(UIID!$K$2:$K1956, MATCH(CONCATENATE(B832,D832,G832,J832), UIID!$B$2:$B1956&amp;UIID!$D$2:$D1956&amp;UIID!$G$2:$G1956&amp;UIID!$H$2:$H1956, 0),), "Not Found")</f>
        <v>0722-0163</v>
      </c>
      <c r="G832" s="1187" t="s">
        <v>3450</v>
      </c>
      <c r="H832" s="1106"/>
      <c r="I832" s="1106" t="s">
        <v>6586</v>
      </c>
      <c r="J832" s="1106" t="s">
        <v>186</v>
      </c>
      <c r="K832" s="1120">
        <v>10.309392424260601</v>
      </c>
      <c r="L832" s="1120">
        <v>123.90447328083199</v>
      </c>
      <c r="M832" s="1106" t="s">
        <v>5515</v>
      </c>
      <c r="N832" s="1106" t="s">
        <v>6587</v>
      </c>
      <c r="O832" s="1106" t="s">
        <v>15</v>
      </c>
      <c r="P832" s="1106" t="s">
        <v>16</v>
      </c>
      <c r="Q832" s="1140" t="s">
        <v>10389</v>
      </c>
      <c r="R832" s="1106" t="s">
        <v>107</v>
      </c>
      <c r="S832" s="1120" t="s">
        <v>3348</v>
      </c>
      <c r="T832" s="1106" t="s">
        <v>4164</v>
      </c>
      <c r="U832" s="1120" t="s">
        <v>192</v>
      </c>
      <c r="V832" s="1120" t="s">
        <v>6593</v>
      </c>
      <c r="W832" s="1116">
        <v>45148</v>
      </c>
      <c r="X832" s="1116">
        <v>46656</v>
      </c>
      <c r="Y832" s="1120" t="s">
        <v>4627</v>
      </c>
      <c r="Z832" s="1120" t="s">
        <v>6594</v>
      </c>
      <c r="AA832" s="1120" t="s">
        <v>6595</v>
      </c>
      <c r="AB832" s="605">
        <v>45516</v>
      </c>
      <c r="AC832" s="1111" t="s">
        <v>4163</v>
      </c>
      <c r="AD832" s="1223"/>
    </row>
    <row r="833" spans="1:30" ht="15.75" customHeight="1">
      <c r="A833" s="1106" t="s">
        <v>10</v>
      </c>
      <c r="B833" s="1106" t="s">
        <v>11</v>
      </c>
      <c r="C833" s="1106" t="s">
        <v>28</v>
      </c>
      <c r="D833" s="1106" t="s">
        <v>13</v>
      </c>
      <c r="E833" s="1106" t="s">
        <v>3756</v>
      </c>
      <c r="F833" s="1107" t="str">
        <f t="array" ref="F833">IFERROR(INDEX(UIID!$K$2:$K1956, MATCH(CONCATENATE(B833,D833,G833,J833), UIID!$B$2:$B1956&amp;UIID!$D$2:$D1956&amp;UIID!$G$2:$G1956&amp;UIID!$H$2:$H1956, 0),), "Not Found")</f>
        <v>0722-0163</v>
      </c>
      <c r="G833" s="1187" t="s">
        <v>3450</v>
      </c>
      <c r="H833" s="1106"/>
      <c r="I833" s="1106" t="s">
        <v>6586</v>
      </c>
      <c r="J833" s="1106" t="s">
        <v>186</v>
      </c>
      <c r="K833" s="1120">
        <v>10.309392424260601</v>
      </c>
      <c r="L833" s="1120">
        <v>123.90447328083199</v>
      </c>
      <c r="M833" s="1106" t="s">
        <v>5515</v>
      </c>
      <c r="N833" s="1106" t="s">
        <v>6587</v>
      </c>
      <c r="O833" s="1106" t="s">
        <v>15</v>
      </c>
      <c r="P833" s="1106" t="s">
        <v>16</v>
      </c>
      <c r="Q833" s="1140" t="s">
        <v>10389</v>
      </c>
      <c r="R833" s="1106" t="s">
        <v>107</v>
      </c>
      <c r="S833" s="1120" t="s">
        <v>3356</v>
      </c>
      <c r="T833" s="1106" t="s">
        <v>4164</v>
      </c>
      <c r="U833" s="1120" t="s">
        <v>6596</v>
      </c>
      <c r="V833" s="1120" t="s">
        <v>6597</v>
      </c>
      <c r="W833" s="1116">
        <v>45148</v>
      </c>
      <c r="X833" s="1116">
        <v>46676</v>
      </c>
      <c r="Y833" s="1120" t="s">
        <v>4627</v>
      </c>
      <c r="Z833" s="1120" t="s">
        <v>6598</v>
      </c>
      <c r="AA833" s="1120" t="s">
        <v>4575</v>
      </c>
      <c r="AB833" s="605">
        <v>45516</v>
      </c>
      <c r="AC833" s="1111" t="s">
        <v>4163</v>
      </c>
      <c r="AD833" s="1223"/>
    </row>
    <row r="834" spans="1:30" ht="15.75" customHeight="1">
      <c r="A834" s="1106" t="s">
        <v>10</v>
      </c>
      <c r="B834" s="1106" t="s">
        <v>11</v>
      </c>
      <c r="C834" s="1106" t="s">
        <v>28</v>
      </c>
      <c r="D834" s="1106" t="s">
        <v>13</v>
      </c>
      <c r="E834" s="1106" t="s">
        <v>3756</v>
      </c>
      <c r="F834" s="1107" t="str">
        <f t="array" ref="F834">IFERROR(INDEX(UIID!$K$2:$K1956, MATCH(CONCATENATE(B834,D834,G834,J834), UIID!$B$2:$B1956&amp;UIID!$D$2:$D1956&amp;UIID!$G$2:$G1956&amp;UIID!$H$2:$H1956, 0),), "Not Found")</f>
        <v>0722-0163</v>
      </c>
      <c r="G834" s="1187" t="s">
        <v>3450</v>
      </c>
      <c r="H834" s="1106"/>
      <c r="I834" s="1106" t="s">
        <v>6586</v>
      </c>
      <c r="J834" s="1106" t="s">
        <v>186</v>
      </c>
      <c r="K834" s="1120">
        <v>10.309392424260601</v>
      </c>
      <c r="L834" s="1120">
        <v>123.90447328083199</v>
      </c>
      <c r="M834" s="1106" t="s">
        <v>5515</v>
      </c>
      <c r="N834" s="1106" t="s">
        <v>6587</v>
      </c>
      <c r="O834" s="1106" t="s">
        <v>15</v>
      </c>
      <c r="P834" s="1106" t="s">
        <v>16</v>
      </c>
      <c r="Q834" s="1140" t="s">
        <v>10389</v>
      </c>
      <c r="R834" s="1106" t="s">
        <v>107</v>
      </c>
      <c r="S834" s="1120" t="s">
        <v>1613</v>
      </c>
      <c r="T834" s="1106" t="s">
        <v>4164</v>
      </c>
      <c r="U834" s="1120" t="s">
        <v>6448</v>
      </c>
      <c r="V834" s="1120" t="s">
        <v>6599</v>
      </c>
      <c r="W834" s="1116">
        <v>45148</v>
      </c>
      <c r="X834" s="1116">
        <v>46453</v>
      </c>
      <c r="Y834" s="1120" t="s">
        <v>6600</v>
      </c>
      <c r="Z834" s="1120" t="s">
        <v>4636</v>
      </c>
      <c r="AA834" s="1169">
        <v>45510</v>
      </c>
      <c r="AB834" s="605">
        <v>45516</v>
      </c>
      <c r="AC834" s="1111" t="s">
        <v>4163</v>
      </c>
      <c r="AD834" s="1223"/>
    </row>
    <row r="835" spans="1:30" ht="15.75" customHeight="1">
      <c r="A835" s="1106" t="s">
        <v>10</v>
      </c>
      <c r="B835" s="1106" t="s">
        <v>11</v>
      </c>
      <c r="C835" s="1106" t="s">
        <v>146</v>
      </c>
      <c r="D835" s="1106" t="s">
        <v>1017</v>
      </c>
      <c r="E835" s="1106" t="s">
        <v>123</v>
      </c>
      <c r="F835" s="1107" t="str">
        <f t="array" ref="F835">IFERROR(INDEX(UIID!$K$2:$K1956, MATCH(CONCATENATE(B835,D835,G835,J835), UIID!$B$2:$B1956&amp;UIID!$D$2:$D1956&amp;UIID!$G$2:$G1956&amp;UIID!$H$2:$H1956, 0),), "Not Found")</f>
        <v>0722-0004</v>
      </c>
      <c r="G835" s="1106" t="s">
        <v>1018</v>
      </c>
      <c r="H835" s="1106"/>
      <c r="I835" s="1106" t="s">
        <v>6601</v>
      </c>
      <c r="J835" s="1106" t="s">
        <v>1019</v>
      </c>
      <c r="K835" s="1106">
        <v>10.588089474368299</v>
      </c>
      <c r="L835" s="1106">
        <v>124.016935380836</v>
      </c>
      <c r="M835" s="1106" t="s">
        <v>1020</v>
      </c>
      <c r="N835" s="1106" t="s">
        <v>5398</v>
      </c>
      <c r="O835" s="1106" t="s">
        <v>113</v>
      </c>
      <c r="P835" s="1106" t="s">
        <v>2229</v>
      </c>
      <c r="Q835" s="1140" t="s">
        <v>10389</v>
      </c>
      <c r="R835" s="1106" t="s">
        <v>125</v>
      </c>
      <c r="S835" s="1120" t="s">
        <v>3030</v>
      </c>
      <c r="T835" s="1106" t="s">
        <v>4164</v>
      </c>
      <c r="U835" s="1120" t="s">
        <v>1024</v>
      </c>
      <c r="V835" s="1120" t="s">
        <v>6602</v>
      </c>
      <c r="W835" s="1116">
        <v>45155</v>
      </c>
      <c r="X835" s="1116">
        <v>46842</v>
      </c>
      <c r="Y835" s="1120" t="s">
        <v>5403</v>
      </c>
      <c r="Z835" s="1120" t="s">
        <v>6603</v>
      </c>
      <c r="AA835" s="1169">
        <v>45339</v>
      </c>
      <c r="AB835" s="605">
        <v>45523</v>
      </c>
      <c r="AC835" s="1111" t="s">
        <v>4163</v>
      </c>
      <c r="AD835" s="1223"/>
    </row>
    <row r="836" spans="1:30" ht="15.75" customHeight="1">
      <c r="A836" s="1106" t="s">
        <v>10</v>
      </c>
      <c r="B836" s="1106" t="s">
        <v>11</v>
      </c>
      <c r="C836" s="1106" t="s">
        <v>146</v>
      </c>
      <c r="D836" s="1106" t="s">
        <v>1017</v>
      </c>
      <c r="E836" s="1106" t="s">
        <v>123</v>
      </c>
      <c r="F836" s="1107" t="str">
        <f t="array" ref="F836">IFERROR(INDEX(UIID!$K$2:$K1956, MATCH(CONCATENATE(B836,D836,G836,J836), UIID!$B$2:$B1956&amp;UIID!$D$2:$D1956&amp;UIID!$G$2:$G1956&amp;UIID!$H$2:$H1956, 0),), "Not Found")</f>
        <v>0722-0004</v>
      </c>
      <c r="G836" s="1106" t="s">
        <v>1018</v>
      </c>
      <c r="H836" s="1106"/>
      <c r="I836" s="1106" t="s">
        <v>6601</v>
      </c>
      <c r="J836" s="1106" t="s">
        <v>1019</v>
      </c>
      <c r="K836" s="1120">
        <v>10.588089474368299</v>
      </c>
      <c r="L836" s="1120">
        <v>124.016935380836</v>
      </c>
      <c r="M836" s="1106" t="s">
        <v>1020</v>
      </c>
      <c r="N836" s="1106" t="s">
        <v>5398</v>
      </c>
      <c r="O836" s="1106" t="s">
        <v>113</v>
      </c>
      <c r="P836" s="1106" t="s">
        <v>2229</v>
      </c>
      <c r="Q836" s="1140" t="s">
        <v>10389</v>
      </c>
      <c r="R836" s="1106" t="s">
        <v>143</v>
      </c>
      <c r="S836" s="1120" t="s">
        <v>413</v>
      </c>
      <c r="T836" s="1106" t="s">
        <v>4164</v>
      </c>
      <c r="U836" s="1120" t="s">
        <v>308</v>
      </c>
      <c r="V836" s="1120" t="s">
        <v>6604</v>
      </c>
      <c r="W836" s="1116">
        <v>45155</v>
      </c>
      <c r="X836" s="1116">
        <v>46892</v>
      </c>
      <c r="Y836" s="1120" t="s">
        <v>6605</v>
      </c>
      <c r="Z836" s="1120" t="s">
        <v>5407</v>
      </c>
      <c r="AA836" s="1169">
        <v>45396</v>
      </c>
      <c r="AB836" s="605">
        <v>45523</v>
      </c>
      <c r="AC836" s="1111" t="s">
        <v>4163</v>
      </c>
      <c r="AD836" s="1223"/>
    </row>
    <row r="837" spans="1:30" ht="15.75" customHeight="1">
      <c r="A837" s="1106" t="s">
        <v>10</v>
      </c>
      <c r="B837" s="1132" t="s">
        <v>11</v>
      </c>
      <c r="C837" s="1132" t="s">
        <v>146</v>
      </c>
      <c r="D837" s="1106" t="s">
        <v>668</v>
      </c>
      <c r="E837" s="1106" t="s">
        <v>30</v>
      </c>
      <c r="F837" s="1107" t="str">
        <f t="array" ref="F837">IFERROR(INDEX(UIID!$K$2:$K1956, MATCH(CONCATENATE(B837,D837,G837,J837), UIID!$B$2:$B1956&amp;UIID!$D$2:$D1956&amp;UIID!$G$2:$G1956&amp;UIID!$H$2:$H1956, 0),), "Not Found")</f>
        <v>0722-0097</v>
      </c>
      <c r="G837" s="1132" t="s">
        <v>3808</v>
      </c>
      <c r="H837" s="1132" t="s">
        <v>6606</v>
      </c>
      <c r="I837" s="1132" t="s">
        <v>5981</v>
      </c>
      <c r="J837" s="1132" t="s">
        <v>2221</v>
      </c>
      <c r="K837" s="1132">
        <v>10.5025895697556</v>
      </c>
      <c r="L837" s="1132">
        <v>124.027183294328</v>
      </c>
      <c r="M837" s="1132" t="s">
        <v>5982</v>
      </c>
      <c r="N837" s="1132"/>
      <c r="O837" s="1133" t="s">
        <v>15</v>
      </c>
      <c r="P837" s="1133" t="s">
        <v>16</v>
      </c>
      <c r="Q837" s="1133" t="s">
        <v>35</v>
      </c>
      <c r="R837" s="1133" t="s">
        <v>87</v>
      </c>
      <c r="S837" s="1132" t="s">
        <v>434</v>
      </c>
      <c r="T837" s="1133" t="s">
        <v>4164</v>
      </c>
      <c r="U837" s="1132" t="s">
        <v>1139</v>
      </c>
      <c r="V837" s="1132" t="s">
        <v>6607</v>
      </c>
      <c r="W837" s="1134">
        <v>45156</v>
      </c>
      <c r="X837" s="1116">
        <v>46987</v>
      </c>
      <c r="Y837" s="1132" t="s">
        <v>6608</v>
      </c>
      <c r="Z837" s="1132" t="s">
        <v>6609</v>
      </c>
      <c r="AA837" s="1150">
        <v>46300</v>
      </c>
      <c r="AB837" s="1233">
        <v>45523</v>
      </c>
      <c r="AC837" s="1111" t="s">
        <v>4163</v>
      </c>
      <c r="AD837" s="1223"/>
    </row>
    <row r="838" spans="1:30" ht="15.75" customHeight="1">
      <c r="A838" s="1106" t="s">
        <v>10</v>
      </c>
      <c r="B838" s="1120" t="s">
        <v>11</v>
      </c>
      <c r="C838" s="1120" t="s">
        <v>146</v>
      </c>
      <c r="D838" s="1106" t="s">
        <v>668</v>
      </c>
      <c r="E838" s="1106" t="s">
        <v>30</v>
      </c>
      <c r="F838" s="1107" t="str">
        <f t="array" ref="F838">IFERROR(INDEX(UIID!$K$2:$K1956, MATCH(CONCATENATE(B838,D838,G838,J838), UIID!$B$2:$B1956&amp;UIID!$D$2:$D1956&amp;UIID!$G$2:$G1956&amp;UIID!$H$2:$H1956, 0),), "Not Found")</f>
        <v>0722-0102</v>
      </c>
      <c r="G838" s="1120" t="s">
        <v>3812</v>
      </c>
      <c r="H838" s="1120"/>
      <c r="I838" s="1120" t="s">
        <v>6011</v>
      </c>
      <c r="J838" s="1120" t="s">
        <v>3813</v>
      </c>
      <c r="K838" s="1157">
        <v>10.529505</v>
      </c>
      <c r="L838" s="1157">
        <v>123.981268</v>
      </c>
      <c r="M838" s="1120" t="s">
        <v>6012</v>
      </c>
      <c r="N838" s="1120"/>
      <c r="O838" s="1106" t="s">
        <v>15</v>
      </c>
      <c r="P838" s="1106" t="s">
        <v>16</v>
      </c>
      <c r="Q838" s="1120" t="s">
        <v>35</v>
      </c>
      <c r="R838" s="1106" t="s">
        <v>104</v>
      </c>
      <c r="S838" s="1120" t="s">
        <v>105</v>
      </c>
      <c r="T838" s="1106" t="s">
        <v>4164</v>
      </c>
      <c r="U838" s="1120" t="s">
        <v>4948</v>
      </c>
      <c r="V838" s="1120" t="s">
        <v>6610</v>
      </c>
      <c r="W838" s="1116">
        <v>45056</v>
      </c>
      <c r="X838" s="1116">
        <v>45057</v>
      </c>
      <c r="Y838" s="1120" t="s">
        <v>6611</v>
      </c>
      <c r="Z838" s="1120">
        <v>211807221200283</v>
      </c>
      <c r="AA838" s="1106" t="s">
        <v>4283</v>
      </c>
      <c r="AB838" s="605">
        <v>45488</v>
      </c>
      <c r="AC838" s="1111" t="s">
        <v>4163</v>
      </c>
      <c r="AD838" s="1223"/>
    </row>
    <row r="839" spans="1:30" ht="15.75" customHeight="1">
      <c r="A839" s="1106" t="s">
        <v>10</v>
      </c>
      <c r="B839" s="1120" t="s">
        <v>11</v>
      </c>
      <c r="C839" s="1106" t="s">
        <v>28</v>
      </c>
      <c r="D839" s="1106" t="s">
        <v>13</v>
      </c>
      <c r="E839" s="1106" t="s">
        <v>3756</v>
      </c>
      <c r="F839" s="1107" t="str">
        <f t="array" ref="F839">IFERROR(INDEX(UIID!$K$2:$K1956, MATCH(CONCATENATE(B839,D839,G839,J839), UIID!$B$2:$B1956&amp;UIID!$D$2:$D1956&amp;UIID!$G$2:$G1956&amp;UIID!$H$2:$H1956, 0),), "Not Found")</f>
        <v>0722-0077</v>
      </c>
      <c r="G839" s="1120" t="s">
        <v>1766</v>
      </c>
      <c r="H839" s="1120"/>
      <c r="I839" s="1120" t="s">
        <v>6076</v>
      </c>
      <c r="J839" s="1120" t="s">
        <v>3795</v>
      </c>
      <c r="K839" s="1120">
        <v>10.3244329810623</v>
      </c>
      <c r="L839" s="1120">
        <v>123.890733776613</v>
      </c>
      <c r="M839" s="1120" t="s">
        <v>1768</v>
      </c>
      <c r="N839" s="1120" t="s">
        <v>5803</v>
      </c>
      <c r="O839" s="1106" t="s">
        <v>15</v>
      </c>
      <c r="P839" s="1106" t="s">
        <v>16</v>
      </c>
      <c r="Q839" s="1140" t="s">
        <v>10389</v>
      </c>
      <c r="R839" s="1106" t="s">
        <v>32</v>
      </c>
      <c r="S839" s="1120" t="s">
        <v>3045</v>
      </c>
      <c r="T839" s="1106" t="s">
        <v>4164</v>
      </c>
      <c r="U839" s="1120" t="s">
        <v>6612</v>
      </c>
      <c r="V839" s="1120" t="s">
        <v>6613</v>
      </c>
      <c r="W839" s="1116">
        <v>45168</v>
      </c>
      <c r="X839" s="1116">
        <v>47098</v>
      </c>
      <c r="Y839" s="1120" t="s">
        <v>6082</v>
      </c>
      <c r="Z839" s="1120" t="s">
        <v>6614</v>
      </c>
      <c r="AA839" s="1169">
        <v>46777</v>
      </c>
      <c r="AB839" s="605">
        <v>45538</v>
      </c>
      <c r="AC839" s="1111" t="s">
        <v>4163</v>
      </c>
      <c r="AD839" s="1114">
        <v>45168</v>
      </c>
    </row>
    <row r="840" spans="1:30" ht="15.75" customHeight="1">
      <c r="A840" s="1106" t="s">
        <v>10</v>
      </c>
      <c r="B840" s="1120" t="s">
        <v>11</v>
      </c>
      <c r="C840" s="1106" t="s">
        <v>28</v>
      </c>
      <c r="D840" s="1106" t="s">
        <v>13</v>
      </c>
      <c r="E840" s="1106" t="s">
        <v>3756</v>
      </c>
      <c r="F840" s="1107" t="str">
        <f t="array" ref="F840">IFERROR(INDEX(UIID!$K$2:$K1956, MATCH(CONCATENATE(B840,D840,G840,J840), UIID!$B$2:$B1956&amp;UIID!$D$2:$D1956&amp;UIID!$G$2:$G1956&amp;UIID!$H$2:$H1956, 0),), "Not Found")</f>
        <v>0722-0077</v>
      </c>
      <c r="G840" s="1120" t="s">
        <v>1766</v>
      </c>
      <c r="H840" s="1120"/>
      <c r="I840" s="1120" t="s">
        <v>6076</v>
      </c>
      <c r="J840" s="1120" t="s">
        <v>3795</v>
      </c>
      <c r="K840" s="1120">
        <v>10.3244329810623</v>
      </c>
      <c r="L840" s="1120">
        <v>123.890733776613</v>
      </c>
      <c r="M840" s="1120" t="s">
        <v>1768</v>
      </c>
      <c r="N840" s="1120" t="s">
        <v>5803</v>
      </c>
      <c r="O840" s="1106" t="s">
        <v>15</v>
      </c>
      <c r="P840" s="1106" t="s">
        <v>16</v>
      </c>
      <c r="Q840" s="1140" t="s">
        <v>10389</v>
      </c>
      <c r="R840" s="1106" t="s">
        <v>32</v>
      </c>
      <c r="S840" s="1120" t="s">
        <v>3062</v>
      </c>
      <c r="T840" s="1106" t="s">
        <v>4164</v>
      </c>
      <c r="U840" s="1120" t="s">
        <v>6616</v>
      </c>
      <c r="V840" s="1120" t="s">
        <v>6617</v>
      </c>
      <c r="W840" s="1116">
        <v>45168</v>
      </c>
      <c r="X840" s="1116">
        <v>47098</v>
      </c>
      <c r="Y840" s="1235" t="s">
        <v>5319</v>
      </c>
      <c r="Z840" s="1120" t="s">
        <v>6085</v>
      </c>
      <c r="AA840" s="1169">
        <v>46454</v>
      </c>
      <c r="AB840" s="605">
        <v>45538</v>
      </c>
      <c r="AC840" s="1111" t="s">
        <v>4163</v>
      </c>
      <c r="AD840" s="1114">
        <v>45168</v>
      </c>
    </row>
    <row r="841" spans="1:30" ht="15.75" customHeight="1">
      <c r="A841" s="1106" t="s">
        <v>10</v>
      </c>
      <c r="B841" s="1106" t="s">
        <v>11</v>
      </c>
      <c r="C841" s="1106" t="s">
        <v>123</v>
      </c>
      <c r="D841" s="1106" t="s">
        <v>2267</v>
      </c>
      <c r="E841" s="1106" t="s">
        <v>123</v>
      </c>
      <c r="F841" s="1107" t="str">
        <f t="array" ref="F841">IFERROR(INDEX(UIID!$K$2:$K1956, MATCH(CONCATENATE(B841,D841,G841,J841), UIID!$B$2:$B1956&amp;UIID!$D$2:$D1956&amp;UIID!$G$2:$G1956&amp;UIID!$H$2:$H1956, 0),), "Not Found")</f>
        <v>0722-0095</v>
      </c>
      <c r="G841" s="1106" t="s">
        <v>1766</v>
      </c>
      <c r="H841" s="1120"/>
      <c r="I841" s="1120" t="s">
        <v>6076</v>
      </c>
      <c r="J841" s="1106" t="s">
        <v>2268</v>
      </c>
      <c r="K841" s="1106">
        <v>10.632855179097399</v>
      </c>
      <c r="L841" s="1106">
        <v>123.76546660696</v>
      </c>
      <c r="M841" s="1106" t="s">
        <v>1768</v>
      </c>
      <c r="N841" s="1120" t="s">
        <v>5803</v>
      </c>
      <c r="O841" s="1106" t="s">
        <v>15</v>
      </c>
      <c r="P841" s="1106" t="s">
        <v>16</v>
      </c>
      <c r="Q841" s="1140" t="s">
        <v>10389</v>
      </c>
      <c r="R841" s="1106" t="s">
        <v>125</v>
      </c>
      <c r="S841" s="1120" t="s">
        <v>3030</v>
      </c>
      <c r="T841" s="1106" t="s">
        <v>4164</v>
      </c>
      <c r="U841" s="1120" t="s">
        <v>506</v>
      </c>
      <c r="V841" s="1120" t="s">
        <v>6618</v>
      </c>
      <c r="W841" s="1116">
        <v>45168</v>
      </c>
      <c r="X841" s="1116">
        <v>46734</v>
      </c>
      <c r="Y841" s="1120" t="s">
        <v>6078</v>
      </c>
      <c r="Z841" s="1120" t="s">
        <v>6619</v>
      </c>
      <c r="AA841" s="1169">
        <v>46835</v>
      </c>
      <c r="AB841" s="605">
        <v>45539</v>
      </c>
      <c r="AC841" s="1111" t="s">
        <v>4163</v>
      </c>
      <c r="AD841" s="1223"/>
    </row>
    <row r="842" spans="1:30" ht="15.75" customHeight="1">
      <c r="A842" s="1106" t="s">
        <v>10</v>
      </c>
      <c r="B842" s="1106" t="s">
        <v>11</v>
      </c>
      <c r="C842" s="1106" t="s">
        <v>123</v>
      </c>
      <c r="D842" s="1106" t="s">
        <v>2267</v>
      </c>
      <c r="E842" s="1106" t="s">
        <v>123</v>
      </c>
      <c r="F842" s="1107" t="str">
        <f t="array" ref="F842">IFERROR(INDEX(UIID!$K$2:$K1956, MATCH(CONCATENATE(B842,D842,G842,J842), UIID!$B$2:$B1956&amp;UIID!$D$2:$D1956&amp;UIID!$G$2:$G1956&amp;UIID!$H$2:$H1956, 0),), "Not Found")</f>
        <v>0722-0095</v>
      </c>
      <c r="G842" s="1106" t="s">
        <v>1766</v>
      </c>
      <c r="H842" s="1120"/>
      <c r="I842" s="1120" t="s">
        <v>6076</v>
      </c>
      <c r="J842" s="1106" t="s">
        <v>2268</v>
      </c>
      <c r="K842" s="1120">
        <v>10.632855179097399</v>
      </c>
      <c r="L842" s="1120">
        <v>123.76546660696</v>
      </c>
      <c r="M842" s="1106" t="s">
        <v>1768</v>
      </c>
      <c r="N842" s="1120" t="s">
        <v>5803</v>
      </c>
      <c r="O842" s="1106" t="s">
        <v>15</v>
      </c>
      <c r="P842" s="1106" t="s">
        <v>16</v>
      </c>
      <c r="Q842" s="1140" t="s">
        <v>10389</v>
      </c>
      <c r="R842" s="1106" t="s">
        <v>125</v>
      </c>
      <c r="S842" s="1120" t="s">
        <v>1849</v>
      </c>
      <c r="T842" s="1106" t="s">
        <v>4164</v>
      </c>
      <c r="U842" s="1120" t="s">
        <v>6620</v>
      </c>
      <c r="V842" s="1120" t="s">
        <v>6621</v>
      </c>
      <c r="W842" s="1116">
        <v>45168</v>
      </c>
      <c r="X842" s="1116">
        <v>46736</v>
      </c>
      <c r="Y842" s="1120" t="s">
        <v>6078</v>
      </c>
      <c r="Z842" s="1120" t="s">
        <v>6622</v>
      </c>
      <c r="AA842" s="1169">
        <v>46694</v>
      </c>
      <c r="AB842" s="605">
        <v>45539</v>
      </c>
      <c r="AC842" s="1111" t="s">
        <v>4163</v>
      </c>
      <c r="AD842" s="1223"/>
    </row>
    <row r="843" spans="1:30" ht="15.75" customHeight="1">
      <c r="A843" s="1106" t="s">
        <v>10</v>
      </c>
      <c r="B843" s="1106" t="s">
        <v>11</v>
      </c>
      <c r="C843" s="1106" t="s">
        <v>123</v>
      </c>
      <c r="D843" s="1106" t="s">
        <v>2267</v>
      </c>
      <c r="E843" s="1106" t="s">
        <v>123</v>
      </c>
      <c r="F843" s="1107" t="str">
        <f t="array" ref="F843">IFERROR(INDEX(UIID!$K$2:$K1956, MATCH(CONCATENATE(B843,D843,G843,J843), UIID!$B$2:$B1956&amp;UIID!$D$2:$D1956&amp;UIID!$G$2:$G1956&amp;UIID!$H$2:$H1956, 0),), "Not Found")</f>
        <v>0722-0095</v>
      </c>
      <c r="G843" s="1106" t="s">
        <v>1766</v>
      </c>
      <c r="H843" s="1120"/>
      <c r="I843" s="1120" t="s">
        <v>6076</v>
      </c>
      <c r="J843" s="1106" t="s">
        <v>2268</v>
      </c>
      <c r="K843" s="1120">
        <v>10.632855179097399</v>
      </c>
      <c r="L843" s="1120">
        <v>123.76546660696</v>
      </c>
      <c r="M843" s="1106" t="s">
        <v>1768</v>
      </c>
      <c r="N843" s="1120" t="s">
        <v>5803</v>
      </c>
      <c r="O843" s="1106" t="s">
        <v>15</v>
      </c>
      <c r="P843" s="1106" t="s">
        <v>16</v>
      </c>
      <c r="Q843" s="1140" t="s">
        <v>10389</v>
      </c>
      <c r="R843" s="1106" t="s">
        <v>84</v>
      </c>
      <c r="S843" s="1120" t="s">
        <v>170</v>
      </c>
      <c r="T843" s="1106" t="s">
        <v>4213</v>
      </c>
      <c r="U843" s="1120" t="s">
        <v>2271</v>
      </c>
      <c r="V843" s="1120" t="s">
        <v>6623</v>
      </c>
      <c r="W843" s="1116">
        <v>45168</v>
      </c>
      <c r="X843" s="1116">
        <v>46624</v>
      </c>
      <c r="Y843" s="1120" t="s">
        <v>6624</v>
      </c>
      <c r="Z843" s="1120" t="s">
        <v>6625</v>
      </c>
      <c r="AA843" s="1120" t="s">
        <v>6626</v>
      </c>
      <c r="AB843" s="605">
        <v>45539</v>
      </c>
      <c r="AC843" s="1111" t="s">
        <v>4163</v>
      </c>
      <c r="AD843" s="1223"/>
    </row>
    <row r="844" spans="1:30" ht="15.75" customHeight="1">
      <c r="A844" s="1106" t="s">
        <v>10</v>
      </c>
      <c r="B844" s="1133" t="s">
        <v>11</v>
      </c>
      <c r="C844" s="1133" t="s">
        <v>123</v>
      </c>
      <c r="D844" s="1133" t="s">
        <v>2267</v>
      </c>
      <c r="E844" s="1133" t="s">
        <v>123</v>
      </c>
      <c r="F844" s="1107" t="str">
        <f t="array" ref="F844">IFERROR(INDEX(UIID!$K$2:$K1956, MATCH(CONCATENATE(B844,D844,G844,J844), UIID!$B$2:$B1956&amp;UIID!$D$2:$D1956&amp;UIID!$G$2:$G1956&amp;UIID!$H$2:$H1956, 0),), "Not Found")</f>
        <v>0722-0095</v>
      </c>
      <c r="G844" s="1133" t="s">
        <v>1766</v>
      </c>
      <c r="H844" s="1132"/>
      <c r="I844" s="1132" t="s">
        <v>6076</v>
      </c>
      <c r="J844" s="1133" t="s">
        <v>2268</v>
      </c>
      <c r="K844" s="1132">
        <v>10.632855179097399</v>
      </c>
      <c r="L844" s="1132">
        <v>123.76546660696</v>
      </c>
      <c r="M844" s="1133" t="s">
        <v>1768</v>
      </c>
      <c r="N844" s="1132" t="s">
        <v>5803</v>
      </c>
      <c r="O844" s="1133" t="s">
        <v>15</v>
      </c>
      <c r="P844" s="1133" t="s">
        <v>16</v>
      </c>
      <c r="Q844" s="1140" t="s">
        <v>10389</v>
      </c>
      <c r="R844" s="1133" t="s">
        <v>84</v>
      </c>
      <c r="S844" s="1132" t="s">
        <v>167</v>
      </c>
      <c r="T844" s="1133" t="s">
        <v>4164</v>
      </c>
      <c r="U844" s="1132" t="s">
        <v>2271</v>
      </c>
      <c r="V844" s="1132" t="s">
        <v>6627</v>
      </c>
      <c r="W844" s="1134">
        <v>45168</v>
      </c>
      <c r="X844" s="1116">
        <v>46624</v>
      </c>
      <c r="Y844" s="1132" t="s">
        <v>6624</v>
      </c>
      <c r="Z844" s="1132" t="s">
        <v>6625</v>
      </c>
      <c r="AA844" s="1132" t="s">
        <v>6626</v>
      </c>
      <c r="AB844" s="605">
        <v>45539</v>
      </c>
      <c r="AC844" s="1111" t="s">
        <v>4163</v>
      </c>
      <c r="AD844" s="1223"/>
    </row>
    <row r="845" spans="1:30" ht="15.75" customHeight="1">
      <c r="A845" s="1106" t="s">
        <v>10</v>
      </c>
      <c r="B845" s="1120" t="s">
        <v>11</v>
      </c>
      <c r="C845" s="1120" t="s">
        <v>28</v>
      </c>
      <c r="D845" s="1106" t="s">
        <v>977</v>
      </c>
      <c r="E845" s="1106" t="s">
        <v>28</v>
      </c>
      <c r="F845" s="1107" t="str">
        <f t="array" ref="F845">IFERROR(INDEX(UIID!$K$2:$K1956, MATCH(CONCATENATE(B845,D845,G845,J845), UIID!$B$2:$B1956&amp;UIID!$D$2:$D1956&amp;UIID!$G$2:$G1956&amp;UIID!$H$2:$H1956, 0),), "Not Found")</f>
        <v>0722-0019</v>
      </c>
      <c r="G845" s="1120" t="s">
        <v>1042</v>
      </c>
      <c r="H845" s="1120"/>
      <c r="I845" s="1106" t="s">
        <v>5437</v>
      </c>
      <c r="J845" s="1120" t="s">
        <v>1043</v>
      </c>
      <c r="K845" s="1120">
        <v>10.2422186929366</v>
      </c>
      <c r="L845" s="1120">
        <v>123.80532599007</v>
      </c>
      <c r="M845" s="1120" t="s">
        <v>6057</v>
      </c>
      <c r="N845" s="1120" t="s">
        <v>6058</v>
      </c>
      <c r="O845" s="1106" t="s">
        <v>113</v>
      </c>
      <c r="P845" s="1106" t="s">
        <v>2229</v>
      </c>
      <c r="Q845" s="1140" t="s">
        <v>10389</v>
      </c>
      <c r="R845" s="1106" t="s">
        <v>87</v>
      </c>
      <c r="S845" s="1120" t="s">
        <v>737</v>
      </c>
      <c r="T845" s="313" t="s">
        <v>4164</v>
      </c>
      <c r="U845" s="1120" t="s">
        <v>165</v>
      </c>
      <c r="V845" s="1120" t="s">
        <v>6628</v>
      </c>
      <c r="W845" s="1116">
        <v>45208</v>
      </c>
      <c r="X845" s="1116">
        <v>46842</v>
      </c>
      <c r="Y845" s="1120" t="s">
        <v>6629</v>
      </c>
      <c r="Z845" s="1120" t="s">
        <v>6630</v>
      </c>
      <c r="AA845" s="1120" t="s">
        <v>6631</v>
      </c>
      <c r="AB845" s="610">
        <v>45821</v>
      </c>
      <c r="AC845" s="1111" t="s">
        <v>4163</v>
      </c>
      <c r="AD845" s="1223"/>
    </row>
    <row r="846" spans="1:30" ht="15.75" customHeight="1">
      <c r="A846" s="1106" t="s">
        <v>10</v>
      </c>
      <c r="B846" s="1120" t="s">
        <v>11</v>
      </c>
      <c r="C846" s="1120" t="s">
        <v>28</v>
      </c>
      <c r="D846" s="1106" t="s">
        <v>977</v>
      </c>
      <c r="E846" s="1106" t="s">
        <v>28</v>
      </c>
      <c r="F846" s="1107" t="str">
        <f t="array" ref="F846">IFERROR(INDEX(UIID!$K$2:$K1956, MATCH(CONCATENATE(B846,D846,G846,J846), UIID!$B$2:$B1956&amp;UIID!$D$2:$D1956&amp;UIID!$G$2:$G1956&amp;UIID!$H$2:$H1956, 0),), "Not Found")</f>
        <v>0722-0019</v>
      </c>
      <c r="G846" s="1120" t="s">
        <v>1042</v>
      </c>
      <c r="H846" s="1120"/>
      <c r="I846" s="1106" t="s">
        <v>5437</v>
      </c>
      <c r="J846" s="1120" t="s">
        <v>1043</v>
      </c>
      <c r="K846" s="1120">
        <v>10.2422186929366</v>
      </c>
      <c r="L846" s="1120">
        <v>123.80532599007</v>
      </c>
      <c r="M846" s="1120" t="s">
        <v>6057</v>
      </c>
      <c r="N846" s="1120" t="s">
        <v>6058</v>
      </c>
      <c r="O846" s="1106" t="s">
        <v>113</v>
      </c>
      <c r="P846" s="1106" t="s">
        <v>2229</v>
      </c>
      <c r="Q846" s="1140" t="s">
        <v>10389</v>
      </c>
      <c r="R846" s="1106" t="s">
        <v>84</v>
      </c>
      <c r="S846" s="1120" t="s">
        <v>167</v>
      </c>
      <c r="T846" s="313" t="s">
        <v>4164</v>
      </c>
      <c r="U846" s="1120" t="s">
        <v>94</v>
      </c>
      <c r="V846" s="1120" t="s">
        <v>6632</v>
      </c>
      <c r="W846" s="1116">
        <v>45208</v>
      </c>
      <c r="X846" s="1116">
        <v>46842</v>
      </c>
      <c r="Y846" s="1120" t="s">
        <v>5441</v>
      </c>
      <c r="Z846" s="1120" t="s">
        <v>6633</v>
      </c>
      <c r="AA846" s="1169">
        <v>46719</v>
      </c>
      <c r="AB846" s="610">
        <v>45821</v>
      </c>
      <c r="AC846" s="1111" t="s">
        <v>4163</v>
      </c>
      <c r="AD846" s="1223"/>
    </row>
    <row r="847" spans="1:30" ht="15.75" customHeight="1">
      <c r="A847" s="1106" t="s">
        <v>10</v>
      </c>
      <c r="B847" s="1120" t="s">
        <v>11</v>
      </c>
      <c r="C847" s="1120" t="s">
        <v>50</v>
      </c>
      <c r="D847" s="1106" t="s">
        <v>2158</v>
      </c>
      <c r="E847" s="1106" t="s">
        <v>28</v>
      </c>
      <c r="F847" s="1107" t="str">
        <f t="array" ref="F847">IFERROR(INDEX(UIID!$K$2:$K1956, MATCH(CONCATENATE(B847,D847,G847,J847), UIID!$B$2:$B1956&amp;UIID!$D$2:$D1956&amp;UIID!$G$2:$G1956&amp;UIID!$H$2:$H1956, 0),), "Not Found")</f>
        <v>0722-0182</v>
      </c>
      <c r="G847" s="1120" t="s">
        <v>3557</v>
      </c>
      <c r="H847" s="1120"/>
      <c r="I847" s="1120" t="s">
        <v>6634</v>
      </c>
      <c r="J847" s="1120" t="s">
        <v>3882</v>
      </c>
      <c r="K847" s="1157">
        <v>9.8832678999999999</v>
      </c>
      <c r="L847" s="1157">
        <v>123.604461</v>
      </c>
      <c r="M847" s="1120" t="s">
        <v>6635</v>
      </c>
      <c r="N847" s="1120" t="s">
        <v>6636</v>
      </c>
      <c r="O847" s="1106" t="s">
        <v>15</v>
      </c>
      <c r="P847" s="1106" t="s">
        <v>16</v>
      </c>
      <c r="Q847" s="1120" t="s">
        <v>35</v>
      </c>
      <c r="R847" s="1106" t="s">
        <v>84</v>
      </c>
      <c r="S847" s="1120" t="s">
        <v>85</v>
      </c>
      <c r="T847" s="313" t="s">
        <v>4164</v>
      </c>
      <c r="U847" s="1120" t="s">
        <v>94</v>
      </c>
      <c r="V847" s="1120" t="s">
        <v>6637</v>
      </c>
      <c r="W847" s="1116">
        <v>45225</v>
      </c>
      <c r="X847" s="1116">
        <v>47053</v>
      </c>
      <c r="Y847" s="1120" t="s">
        <v>6638</v>
      </c>
      <c r="Z847" s="1120" t="s">
        <v>6639</v>
      </c>
      <c r="AA847" s="1169">
        <v>46039</v>
      </c>
      <c r="AB847" s="605">
        <v>45768</v>
      </c>
      <c r="AC847" s="1111" t="s">
        <v>4163</v>
      </c>
      <c r="AD847" s="1223"/>
    </row>
    <row r="848" spans="1:30" ht="15.75" customHeight="1">
      <c r="A848" s="1106" t="s">
        <v>10</v>
      </c>
      <c r="B848" s="1133" t="s">
        <v>11</v>
      </c>
      <c r="C848" s="1133" t="s">
        <v>509</v>
      </c>
      <c r="D848" s="1133" t="s">
        <v>1026</v>
      </c>
      <c r="E848" s="1133" t="s">
        <v>28</v>
      </c>
      <c r="F848" s="1107" t="str">
        <f t="array" ref="F848">IFERROR(INDEX(UIID!$K$2:$K1956, MATCH(CONCATENATE(B848,D848,G848,J848), UIID!$B$2:$B1956&amp;UIID!$D$2:$D1956&amp;UIID!$G$2:$G1956&amp;UIID!$H$2:$H1956, 0),), "Not Found")</f>
        <v>0722-0076</v>
      </c>
      <c r="G848" s="1133" t="s">
        <v>1027</v>
      </c>
      <c r="H848" s="1133"/>
      <c r="I848" s="1133" t="s">
        <v>6413</v>
      </c>
      <c r="J848" s="1133" t="s">
        <v>1028</v>
      </c>
      <c r="K848" s="1133">
        <v>11.2537426850758</v>
      </c>
      <c r="L848" s="1133">
        <v>124.00586130968099</v>
      </c>
      <c r="M848" s="1133" t="s">
        <v>1029</v>
      </c>
      <c r="N848" s="1133" t="s">
        <v>5414</v>
      </c>
      <c r="O848" s="1133" t="s">
        <v>113</v>
      </c>
      <c r="P848" s="1106" t="s">
        <v>2229</v>
      </c>
      <c r="Q848" s="1140" t="s">
        <v>10389</v>
      </c>
      <c r="R848" s="1133" t="s">
        <v>84</v>
      </c>
      <c r="S848" s="1132" t="s">
        <v>170</v>
      </c>
      <c r="T848" s="1133" t="s">
        <v>4213</v>
      </c>
      <c r="U848" s="1132" t="s">
        <v>94</v>
      </c>
      <c r="V848" s="1132" t="s">
        <v>6640</v>
      </c>
      <c r="W848" s="1134">
        <v>45236</v>
      </c>
      <c r="X848" s="1116">
        <v>46687</v>
      </c>
      <c r="Y848" s="1132" t="s">
        <v>6641</v>
      </c>
      <c r="Z848" s="1132" t="s">
        <v>6642</v>
      </c>
      <c r="AA848" s="1132" t="s">
        <v>6643</v>
      </c>
      <c r="AB848" s="1236">
        <v>45883</v>
      </c>
      <c r="AC848" s="1111" t="s">
        <v>4163</v>
      </c>
      <c r="AD848" s="1223"/>
    </row>
    <row r="849" spans="1:30" ht="15.75" customHeight="1">
      <c r="A849" s="1106" t="s">
        <v>10</v>
      </c>
      <c r="B849" s="1120" t="s">
        <v>11</v>
      </c>
      <c r="C849" s="1120" t="s">
        <v>28</v>
      </c>
      <c r="D849" s="1106" t="s">
        <v>977</v>
      </c>
      <c r="E849" s="1106" t="s">
        <v>28</v>
      </c>
      <c r="F849" s="1107" t="str">
        <f t="array" ref="F849">IFERROR(INDEX(UIID!$K$2:$K1956, MATCH(CONCATENATE(B849,D849,G849,J849), UIID!$B$2:$B1956&amp;UIID!$D$2:$D1956&amp;UIID!$G$2:$G1956&amp;UIID!$H$2:$H1956, 0),), "Not Found")</f>
        <v>0722-0110</v>
      </c>
      <c r="G849" s="1120" t="s">
        <v>3822</v>
      </c>
      <c r="H849" s="1120"/>
      <c r="I849" s="1120" t="s">
        <v>6020</v>
      </c>
      <c r="J849" s="1120" t="s">
        <v>3826</v>
      </c>
      <c r="K849" s="1120">
        <v>10.2527343367237</v>
      </c>
      <c r="L849" s="1120">
        <v>123.80748066082</v>
      </c>
      <c r="M849" s="1120" t="s">
        <v>6021</v>
      </c>
      <c r="N849" s="1120"/>
      <c r="O849" s="1106" t="s">
        <v>15</v>
      </c>
      <c r="P849" s="1106" t="s">
        <v>16</v>
      </c>
      <c r="Q849" s="1140" t="s">
        <v>10389</v>
      </c>
      <c r="R849" s="1106" t="s">
        <v>117</v>
      </c>
      <c r="S849" s="1120" t="s">
        <v>315</v>
      </c>
      <c r="T849" s="1106" t="s">
        <v>4164</v>
      </c>
      <c r="U849" s="1120" t="s">
        <v>235</v>
      </c>
      <c r="V849" s="1120" t="s">
        <v>6644</v>
      </c>
      <c r="W849" s="1116">
        <v>45202</v>
      </c>
      <c r="X849" s="1116">
        <v>46650</v>
      </c>
      <c r="Y849" s="1120" t="s">
        <v>6023</v>
      </c>
      <c r="Z849" s="1120" t="s">
        <v>6024</v>
      </c>
      <c r="AA849" s="1169">
        <v>46369</v>
      </c>
      <c r="AB849" s="610">
        <v>45855</v>
      </c>
      <c r="AC849" s="1111" t="s">
        <v>4163</v>
      </c>
      <c r="AD849" s="1223"/>
    </row>
    <row r="850" spans="1:30" ht="15.75" customHeight="1">
      <c r="A850" s="1106" t="s">
        <v>10</v>
      </c>
      <c r="B850" s="1120" t="s">
        <v>11</v>
      </c>
      <c r="C850" s="1106" t="s">
        <v>28</v>
      </c>
      <c r="D850" s="1106" t="s">
        <v>13</v>
      </c>
      <c r="E850" s="1106" t="s">
        <v>3756</v>
      </c>
      <c r="F850" s="1107" t="str">
        <f t="array" ref="F850">IFERROR(INDEX(UIID!$K$2:$K1956, MATCH(CONCATENATE(B850,D850,G850,J850), UIID!$B$2:$B1956&amp;UIID!$D$2:$D1956&amp;UIID!$G$2:$G1956&amp;UIID!$H$2:$H1956, 0),), "Not Found")</f>
        <v>0722-0032</v>
      </c>
      <c r="G850" s="1120" t="s">
        <v>3555</v>
      </c>
      <c r="H850" s="1120"/>
      <c r="I850" s="1120" t="s">
        <v>5609</v>
      </c>
      <c r="J850" s="1120" t="s">
        <v>3771</v>
      </c>
      <c r="K850" s="1120">
        <v>10.326306333009599</v>
      </c>
      <c r="L850" s="1120">
        <v>123.906346830495</v>
      </c>
      <c r="M850" s="1120" t="s">
        <v>6645</v>
      </c>
      <c r="N850" s="1120" t="s">
        <v>5610</v>
      </c>
      <c r="O850" s="1106" t="s">
        <v>113</v>
      </c>
      <c r="P850" s="1106" t="s">
        <v>2229</v>
      </c>
      <c r="Q850" s="1120" t="s">
        <v>35</v>
      </c>
      <c r="R850" s="1106" t="s">
        <v>2515</v>
      </c>
      <c r="S850" s="1120" t="s">
        <v>265</v>
      </c>
      <c r="T850" s="1106" t="s">
        <v>4164</v>
      </c>
      <c r="U850" s="1120" t="s">
        <v>5623</v>
      </c>
      <c r="V850" s="1120" t="s">
        <v>6647</v>
      </c>
      <c r="W850" s="1116">
        <v>45252</v>
      </c>
      <c r="X850" s="1116">
        <v>47080</v>
      </c>
      <c r="Y850" s="1120" t="s">
        <v>5682</v>
      </c>
      <c r="Z850" s="1120" t="s">
        <v>6648</v>
      </c>
      <c r="AA850" s="1169">
        <v>46538</v>
      </c>
      <c r="AB850" s="610">
        <v>45877</v>
      </c>
      <c r="AC850" s="1111" t="s">
        <v>4163</v>
      </c>
      <c r="AD850" s="1223"/>
    </row>
    <row r="851" spans="1:30" ht="15.75" customHeight="1">
      <c r="A851" s="1106" t="s">
        <v>10</v>
      </c>
      <c r="B851" s="1106" t="s">
        <v>11</v>
      </c>
      <c r="C851" s="1106" t="s">
        <v>146</v>
      </c>
      <c r="D851" s="1106" t="s">
        <v>668</v>
      </c>
      <c r="E851" s="1106" t="s">
        <v>30</v>
      </c>
      <c r="F851" s="1107" t="str">
        <f t="array" ref="F851">IFERROR(INDEX(UIID!$K$2:$K1956, MATCH(CONCATENATE(B851,D851,G851,J851), UIID!$B$2:$B1956&amp;UIID!$D$2:$D1956&amp;UIID!$G$2:$G1956&amp;UIID!$H$2:$H1956, 0),), "Not Found")</f>
        <v>0722-0161</v>
      </c>
      <c r="G851" s="1106" t="s">
        <v>723</v>
      </c>
      <c r="H851" s="1106"/>
      <c r="I851" s="1106" t="s">
        <v>5226</v>
      </c>
      <c r="J851" s="1106" t="s">
        <v>724</v>
      </c>
      <c r="K851" s="1106">
        <v>7.0687837441584103</v>
      </c>
      <c r="L851" s="1106">
        <v>125.611733694291</v>
      </c>
      <c r="M851" s="1106" t="s">
        <v>727</v>
      </c>
      <c r="N851" s="1106" t="s">
        <v>6116</v>
      </c>
      <c r="O851" s="1106" t="s">
        <v>15</v>
      </c>
      <c r="P851" s="1106" t="s">
        <v>16</v>
      </c>
      <c r="Q851" s="1140" t="s">
        <v>10389</v>
      </c>
      <c r="R851" s="1106" t="s">
        <v>32</v>
      </c>
      <c r="S851" s="1120" t="s">
        <v>43</v>
      </c>
      <c r="T851" s="1106" t="s">
        <v>4164</v>
      </c>
      <c r="U851" s="1120" t="s">
        <v>253</v>
      </c>
      <c r="V851" s="1120" t="s">
        <v>6649</v>
      </c>
      <c r="W851" s="1116">
        <v>45251</v>
      </c>
      <c r="X851" s="1116">
        <v>46748</v>
      </c>
      <c r="Y851" s="1120" t="s">
        <v>6650</v>
      </c>
      <c r="Z851" s="1120" t="s">
        <v>6119</v>
      </c>
      <c r="AA851" s="1169">
        <v>46613</v>
      </c>
      <c r="AB851" s="610">
        <v>45840</v>
      </c>
      <c r="AC851" s="1111" t="s">
        <v>4163</v>
      </c>
      <c r="AD851" s="1223"/>
    </row>
    <row r="852" spans="1:30" ht="15.75" customHeight="1">
      <c r="A852" s="1106" t="s">
        <v>10</v>
      </c>
      <c r="B852" s="1106" t="s">
        <v>11</v>
      </c>
      <c r="C852" s="1106" t="s">
        <v>146</v>
      </c>
      <c r="D852" s="1106" t="s">
        <v>668</v>
      </c>
      <c r="E852" s="1106" t="s">
        <v>30</v>
      </c>
      <c r="F852" s="1107" t="str">
        <f t="array" ref="F852">IFERROR(INDEX(UIID!$K$2:$K1956, MATCH(CONCATENATE(B852,D852,G852,J852), UIID!$B$2:$B1956&amp;UIID!$D$2:$D1956&amp;UIID!$G$2:$G1956&amp;UIID!$H$2:$H1956, 0),), "Not Found")</f>
        <v>0722-0161</v>
      </c>
      <c r="G852" s="1106" t="s">
        <v>723</v>
      </c>
      <c r="H852" s="1106"/>
      <c r="I852" s="1106" t="s">
        <v>5226</v>
      </c>
      <c r="J852" s="1106" t="s">
        <v>724</v>
      </c>
      <c r="K852" s="1120">
        <v>7.0687837441584103</v>
      </c>
      <c r="L852" s="1120">
        <v>125.611733694291</v>
      </c>
      <c r="M852" s="1106" t="s">
        <v>727</v>
      </c>
      <c r="N852" s="1106" t="s">
        <v>6116</v>
      </c>
      <c r="O852" s="1106" t="s">
        <v>15</v>
      </c>
      <c r="P852" s="1106" t="s">
        <v>16</v>
      </c>
      <c r="Q852" s="1140" t="s">
        <v>10389</v>
      </c>
      <c r="R852" s="1106" t="s">
        <v>32</v>
      </c>
      <c r="S852" s="1120" t="s">
        <v>45</v>
      </c>
      <c r="T852" s="1106" t="s">
        <v>4164</v>
      </c>
      <c r="U852" s="1120" t="s">
        <v>1770</v>
      </c>
      <c r="V852" s="1120" t="s">
        <v>6651</v>
      </c>
      <c r="W852" s="1116">
        <v>45251</v>
      </c>
      <c r="X852" s="1116">
        <v>46842</v>
      </c>
      <c r="Y852" s="1120" t="s">
        <v>6650</v>
      </c>
      <c r="Z852" s="1120" t="s">
        <v>6652</v>
      </c>
      <c r="AA852" s="1169">
        <v>45264</v>
      </c>
      <c r="AB852" s="610">
        <v>45840</v>
      </c>
      <c r="AC852" s="1111" t="s">
        <v>4163</v>
      </c>
      <c r="AD852" s="1223"/>
    </row>
    <row r="853" spans="1:30" ht="15.75" customHeight="1">
      <c r="A853" s="1106" t="s">
        <v>10</v>
      </c>
      <c r="B853" s="1106" t="s">
        <v>11</v>
      </c>
      <c r="C853" s="1106" t="s">
        <v>146</v>
      </c>
      <c r="D853" s="1106" t="s">
        <v>668</v>
      </c>
      <c r="E853" s="1106" t="s">
        <v>30</v>
      </c>
      <c r="F853" s="1107" t="str">
        <f t="array" ref="F853">IFERROR(INDEX(UIID!$K$2:$K1956, MATCH(CONCATENATE(B853,D853,G853,J853), UIID!$B$2:$B1956&amp;UIID!$D$2:$D1956&amp;UIID!$G$2:$G1956&amp;UIID!$H$2:$H1956, 0),), "Not Found")</f>
        <v>0722-0161</v>
      </c>
      <c r="G853" s="1106" t="s">
        <v>723</v>
      </c>
      <c r="H853" s="1106"/>
      <c r="I853" s="1106" t="s">
        <v>5226</v>
      </c>
      <c r="J853" s="1106" t="s">
        <v>724</v>
      </c>
      <c r="K853" s="1120">
        <v>7.0687837441584103</v>
      </c>
      <c r="L853" s="1120">
        <v>125.611733694291</v>
      </c>
      <c r="M853" s="1106" t="s">
        <v>727</v>
      </c>
      <c r="N853" s="1106" t="s">
        <v>6116</v>
      </c>
      <c r="O853" s="1106" t="s">
        <v>15</v>
      </c>
      <c r="P853" s="1106" t="s">
        <v>16</v>
      </c>
      <c r="Q853" s="1140" t="s">
        <v>10389</v>
      </c>
      <c r="R853" s="1106" t="s">
        <v>32</v>
      </c>
      <c r="S853" s="1120" t="s">
        <v>1362</v>
      </c>
      <c r="T853" s="1106" t="s">
        <v>4164</v>
      </c>
      <c r="U853" s="1120" t="s">
        <v>91</v>
      </c>
      <c r="V853" s="1120" t="s">
        <v>6654</v>
      </c>
      <c r="W853" s="1116">
        <v>45251</v>
      </c>
      <c r="X853" s="1116">
        <v>46842</v>
      </c>
      <c r="Y853" s="1120" t="s">
        <v>6655</v>
      </c>
      <c r="Z853" s="1120" t="s">
        <v>6656</v>
      </c>
      <c r="AA853" s="1169">
        <v>46008</v>
      </c>
      <c r="AB853" s="610">
        <v>45840</v>
      </c>
      <c r="AC853" s="1111" t="s">
        <v>4163</v>
      </c>
      <c r="AD853" s="1223"/>
    </row>
    <row r="854" spans="1:30" ht="15.75" customHeight="1">
      <c r="A854" s="1106" t="s">
        <v>10</v>
      </c>
      <c r="B854" s="1120" t="s">
        <v>11</v>
      </c>
      <c r="C854" s="1120" t="s">
        <v>509</v>
      </c>
      <c r="D854" s="1106" t="s">
        <v>551</v>
      </c>
      <c r="E854" s="1106" t="s">
        <v>30</v>
      </c>
      <c r="F854" s="1107" t="str">
        <f t="array" ref="F854">IFERROR(INDEX(UIID!$K$2:$K1956, MATCH(CONCATENATE(B854,D854,G854,J854), UIID!$B$2:$B1956&amp;UIID!$D$2:$D1956&amp;UIID!$G$2:$G1956&amp;UIID!$H$2:$H1956, 0),), "Not Found")</f>
        <v>0722-0111</v>
      </c>
      <c r="G854" s="1120" t="s">
        <v>3543</v>
      </c>
      <c r="H854" s="1120"/>
      <c r="I854" s="1120" t="s">
        <v>6332</v>
      </c>
      <c r="J854" s="1184" t="s">
        <v>3827</v>
      </c>
      <c r="K854" s="1120">
        <v>11.049208348225999</v>
      </c>
      <c r="L854" s="1120">
        <v>123.991413936664</v>
      </c>
      <c r="M854" s="1120" t="s">
        <v>6333</v>
      </c>
      <c r="N854" s="1120" t="s">
        <v>6334</v>
      </c>
      <c r="O854" s="1106" t="s">
        <v>15</v>
      </c>
      <c r="P854" s="1106" t="s">
        <v>16</v>
      </c>
      <c r="Q854" s="1140" t="s">
        <v>10389</v>
      </c>
      <c r="R854" s="1106" t="s">
        <v>32</v>
      </c>
      <c r="S854" s="1120" t="s">
        <v>43</v>
      </c>
      <c r="T854" s="1106" t="s">
        <v>4164</v>
      </c>
      <c r="U854" s="1120" t="s">
        <v>253</v>
      </c>
      <c r="V854" s="1120" t="s">
        <v>6657</v>
      </c>
      <c r="W854" s="1116">
        <v>45258</v>
      </c>
      <c r="X854" s="1116">
        <v>46923</v>
      </c>
      <c r="Y854" s="1120" t="s">
        <v>6658</v>
      </c>
      <c r="Z854" s="1120" t="s">
        <v>6337</v>
      </c>
      <c r="AA854" s="1120" t="s">
        <v>6660</v>
      </c>
      <c r="AB854" s="610">
        <v>45861</v>
      </c>
      <c r="AC854" s="1111" t="s">
        <v>4163</v>
      </c>
      <c r="AD854" s="1223"/>
    </row>
    <row r="855" spans="1:30" ht="15.75" customHeight="1">
      <c r="A855" s="1106" t="s">
        <v>10</v>
      </c>
      <c r="B855" s="1120" t="s">
        <v>11</v>
      </c>
      <c r="C855" s="1120" t="s">
        <v>509</v>
      </c>
      <c r="D855" s="1106" t="s">
        <v>551</v>
      </c>
      <c r="E855" s="1106" t="s">
        <v>30</v>
      </c>
      <c r="F855" s="1107" t="str">
        <f t="array" ref="F855">IFERROR(INDEX(UIID!$K$2:$K1956, MATCH(CONCATENATE(B855,D855,G855,J855), UIID!$B$2:$B1956&amp;UIID!$D$2:$D1956&amp;UIID!$G$2:$G1956&amp;UIID!$H$2:$H1956, 0),), "Not Found")</f>
        <v>0722-0111</v>
      </c>
      <c r="G855" s="1120" t="s">
        <v>3543</v>
      </c>
      <c r="H855" s="1120"/>
      <c r="I855" s="1120" t="s">
        <v>6332</v>
      </c>
      <c r="J855" s="1184" t="s">
        <v>3827</v>
      </c>
      <c r="K855" s="1120">
        <v>11.049208348225999</v>
      </c>
      <c r="L855" s="1120">
        <v>123.991413936664</v>
      </c>
      <c r="M855" s="1120" t="s">
        <v>6333</v>
      </c>
      <c r="N855" s="1120" t="s">
        <v>6334</v>
      </c>
      <c r="O855" s="1106" t="s">
        <v>15</v>
      </c>
      <c r="P855" s="1106" t="s">
        <v>16</v>
      </c>
      <c r="Q855" s="1140" t="s">
        <v>10389</v>
      </c>
      <c r="R855" s="1106" t="s">
        <v>104</v>
      </c>
      <c r="S855" s="1120" t="s">
        <v>173</v>
      </c>
      <c r="T855" s="1106" t="s">
        <v>4164</v>
      </c>
      <c r="U855" s="1120" t="s">
        <v>106</v>
      </c>
      <c r="V855" s="1120" t="s">
        <v>6661</v>
      </c>
      <c r="W855" s="1116">
        <v>45258</v>
      </c>
      <c r="X855" s="1116">
        <v>46923</v>
      </c>
      <c r="Y855" s="1120" t="s">
        <v>6662</v>
      </c>
      <c r="Z855" s="1120" t="s">
        <v>6663</v>
      </c>
      <c r="AA855" s="1120" t="s">
        <v>6664</v>
      </c>
      <c r="AB855" s="610">
        <v>45861</v>
      </c>
      <c r="AC855" s="1111" t="s">
        <v>4163</v>
      </c>
      <c r="AD855" s="1223"/>
    </row>
    <row r="856" spans="1:30" ht="15.75" customHeight="1">
      <c r="A856" s="1106" t="s">
        <v>10</v>
      </c>
      <c r="B856" s="1120" t="s">
        <v>11</v>
      </c>
      <c r="C856" s="1120" t="s">
        <v>509</v>
      </c>
      <c r="D856" s="1106" t="s">
        <v>551</v>
      </c>
      <c r="E856" s="1106" t="s">
        <v>30</v>
      </c>
      <c r="F856" s="1107" t="str">
        <f t="array" ref="F856">IFERROR(INDEX(UIID!$K$2:$K1956, MATCH(CONCATENATE(B856,D856,G856,J856), UIID!$B$2:$B1956&amp;UIID!$D$2:$D1956&amp;UIID!$G$2:$G1956&amp;UIID!$H$2:$H1956, 0),), "Not Found")</f>
        <v>0722-0111</v>
      </c>
      <c r="G856" s="1120" t="s">
        <v>3543</v>
      </c>
      <c r="H856" s="1120"/>
      <c r="I856" s="1120" t="s">
        <v>6332</v>
      </c>
      <c r="J856" s="1184" t="s">
        <v>3827</v>
      </c>
      <c r="K856" s="1120">
        <v>11.049208348225999</v>
      </c>
      <c r="L856" s="1120">
        <v>123.991413936664</v>
      </c>
      <c r="M856" s="1120" t="s">
        <v>6333</v>
      </c>
      <c r="N856" s="1120" t="s">
        <v>6334</v>
      </c>
      <c r="O856" s="1106" t="s">
        <v>15</v>
      </c>
      <c r="P856" s="1106" t="s">
        <v>16</v>
      </c>
      <c r="Q856" s="1140" t="s">
        <v>10389</v>
      </c>
      <c r="R856" s="1106" t="s">
        <v>84</v>
      </c>
      <c r="S856" s="1120" t="s">
        <v>167</v>
      </c>
      <c r="T856" s="1106" t="s">
        <v>4164</v>
      </c>
      <c r="U856" s="1120" t="s">
        <v>94</v>
      </c>
      <c r="V856" s="1120" t="s">
        <v>6665</v>
      </c>
      <c r="W856" s="1116">
        <v>45258</v>
      </c>
      <c r="X856" s="1116">
        <v>46923</v>
      </c>
      <c r="Y856" s="1120" t="s">
        <v>6343</v>
      </c>
      <c r="Z856" s="1120" t="s">
        <v>6667</v>
      </c>
      <c r="AA856" s="1120" t="s">
        <v>6345</v>
      </c>
      <c r="AB856" s="610">
        <v>45861</v>
      </c>
      <c r="AC856" s="1111" t="s">
        <v>4163</v>
      </c>
      <c r="AD856" s="1223"/>
    </row>
    <row r="857" spans="1:30" ht="15.75" customHeight="1">
      <c r="A857" s="1106" t="s">
        <v>10</v>
      </c>
      <c r="B857" s="1120" t="s">
        <v>11</v>
      </c>
      <c r="C857" s="1106" t="s">
        <v>28</v>
      </c>
      <c r="D857" s="1106" t="s">
        <v>13</v>
      </c>
      <c r="E857" s="1106" t="s">
        <v>3756</v>
      </c>
      <c r="F857" s="1107" t="str">
        <f t="array" ref="F857">IFERROR(INDEX(UIID!$K$2:$K1956, MATCH(CONCATENATE(B857,D857,G857,J857), UIID!$B$2:$B1956&amp;UIID!$D$2:$D1956&amp;UIID!$G$2:$G1956&amp;UIID!$H$2:$H1956, 0),), "Not Found")</f>
        <v>0722-0177</v>
      </c>
      <c r="G857" s="1120" t="s">
        <v>3464</v>
      </c>
      <c r="H857" s="1120"/>
      <c r="I857" s="1120" t="s">
        <v>6104</v>
      </c>
      <c r="J857" s="1120" t="s">
        <v>3870</v>
      </c>
      <c r="K857" s="1120">
        <v>10.2948515999362</v>
      </c>
      <c r="L857" s="1120">
        <v>123.884745207818</v>
      </c>
      <c r="M857" s="1120" t="s">
        <v>6105</v>
      </c>
      <c r="N857" s="1120" t="s">
        <v>6106</v>
      </c>
      <c r="O857" s="1106" t="s">
        <v>15</v>
      </c>
      <c r="P857" s="1106" t="s">
        <v>16</v>
      </c>
      <c r="Q857" s="1140" t="s">
        <v>10389</v>
      </c>
      <c r="R857" s="1106" t="s">
        <v>32</v>
      </c>
      <c r="S857" s="1120" t="s">
        <v>43</v>
      </c>
      <c r="T857" s="1106" t="s">
        <v>4164</v>
      </c>
      <c r="U857" s="1120" t="s">
        <v>6669</v>
      </c>
      <c r="V857" s="1120" t="s">
        <v>6670</v>
      </c>
      <c r="W857" s="1116">
        <v>45259</v>
      </c>
      <c r="X857" s="1116">
        <v>47052</v>
      </c>
      <c r="Y857" s="1120" t="s">
        <v>6108</v>
      </c>
      <c r="Z857" s="1120" t="s">
        <v>6109</v>
      </c>
      <c r="AA857" s="1169">
        <v>46447</v>
      </c>
      <c r="AB857" s="605">
        <v>45770</v>
      </c>
      <c r="AC857" s="1111" t="s">
        <v>4163</v>
      </c>
      <c r="AD857" s="1223"/>
    </row>
    <row r="858" spans="1:30" ht="15.75" customHeight="1">
      <c r="A858" s="1106" t="s">
        <v>10</v>
      </c>
      <c r="B858" s="1120" t="s">
        <v>11</v>
      </c>
      <c r="C858" s="1120" t="s">
        <v>123</v>
      </c>
      <c r="D858" s="1106" t="s">
        <v>1881</v>
      </c>
      <c r="E858" s="1106" t="s">
        <v>50</v>
      </c>
      <c r="F858" s="1107" t="str">
        <f t="array" ref="F858">IFERROR(INDEX(UIID!$K$2:$K1956, MATCH(CONCATENATE(B858,D858,G858,J858), UIID!$B$2:$B1956&amp;UIID!$D$2:$D1956&amp;UIID!$G$2:$G1956&amp;UIID!$H$2:$H1956, 0),), "Not Found")</f>
        <v>0722-0180</v>
      </c>
      <c r="G858" s="1184" t="s">
        <v>3658</v>
      </c>
      <c r="H858" s="1120" t="s">
        <v>6671</v>
      </c>
      <c r="I858" s="1120" t="s">
        <v>6672</v>
      </c>
      <c r="J858" s="1184" t="s">
        <v>3877</v>
      </c>
      <c r="K858" s="1120">
        <v>10.116579902855101</v>
      </c>
      <c r="L858" s="1120">
        <v>123.503549323158</v>
      </c>
      <c r="M858" s="1120" t="s">
        <v>6673</v>
      </c>
      <c r="N858" s="1120" t="s">
        <v>6674</v>
      </c>
      <c r="O858" s="1106" t="s">
        <v>15</v>
      </c>
      <c r="P858" s="1106" t="s">
        <v>16</v>
      </c>
      <c r="Q858" s="1120" t="s">
        <v>35</v>
      </c>
      <c r="R858" s="1106" t="s">
        <v>84</v>
      </c>
      <c r="S858" s="1120" t="s">
        <v>93</v>
      </c>
      <c r="T858" s="1106" t="s">
        <v>4213</v>
      </c>
      <c r="U858" s="1120" t="s">
        <v>94</v>
      </c>
      <c r="V858" s="1120" t="s">
        <v>6675</v>
      </c>
      <c r="W858" s="1116">
        <v>45261</v>
      </c>
      <c r="X858" s="1116">
        <v>45264</v>
      </c>
      <c r="Y858" s="1120" t="s">
        <v>6676</v>
      </c>
      <c r="Z858" s="1120" t="s">
        <v>6677</v>
      </c>
      <c r="AA858" s="1120" t="s">
        <v>6678</v>
      </c>
      <c r="AB858" s="610">
        <v>45842</v>
      </c>
      <c r="AC858" s="1111" t="s">
        <v>4163</v>
      </c>
      <c r="AD858" s="1223"/>
    </row>
    <row r="859" spans="1:30" ht="15.75" customHeight="1">
      <c r="A859" s="1106" t="s">
        <v>10</v>
      </c>
      <c r="B859" s="1106" t="s">
        <v>11</v>
      </c>
      <c r="C859" s="1106" t="s">
        <v>28</v>
      </c>
      <c r="D859" s="1106" t="s">
        <v>13</v>
      </c>
      <c r="E859" s="1106" t="s">
        <v>3756</v>
      </c>
      <c r="F859" s="1107" t="str">
        <f t="array" ref="F859">IFERROR(INDEX(UIID!$K$2:$K1956, MATCH(CONCATENATE(B859,D859,G859,J859), UIID!$B$2:$B1956&amp;UIID!$D$2:$D1956&amp;UIID!$G$2:$G1956&amp;UIID!$H$2:$H1956, 0),), "Not Found")</f>
        <v>Not Found</v>
      </c>
      <c r="G859" s="1106" t="s">
        <v>517</v>
      </c>
      <c r="H859" s="1106"/>
      <c r="I859" s="1106" t="s">
        <v>6679</v>
      </c>
      <c r="J859" s="1106" t="s">
        <v>3862</v>
      </c>
      <c r="K859" s="1106">
        <v>10.323894247831401</v>
      </c>
      <c r="L859" s="1106">
        <v>123.90729105014699</v>
      </c>
      <c r="M859" s="1106" t="s">
        <v>519</v>
      </c>
      <c r="N859" s="1106" t="s">
        <v>6680</v>
      </c>
      <c r="O859" s="1106" t="s">
        <v>15</v>
      </c>
      <c r="P859" s="1106" t="s">
        <v>16</v>
      </c>
      <c r="Q859" s="1140" t="s">
        <v>10389</v>
      </c>
      <c r="R859" s="1106" t="s">
        <v>32</v>
      </c>
      <c r="S859" s="1120" t="s">
        <v>43</v>
      </c>
      <c r="T859" s="1106" t="s">
        <v>4164</v>
      </c>
      <c r="U859" s="1120" t="s">
        <v>253</v>
      </c>
      <c r="V859" s="1120" t="s">
        <v>6681</v>
      </c>
      <c r="W859" s="1116">
        <v>45272</v>
      </c>
      <c r="X859" s="1116">
        <v>46972</v>
      </c>
      <c r="Y859" s="1120" t="s">
        <v>6682</v>
      </c>
      <c r="Z859" s="1120" t="s">
        <v>6683</v>
      </c>
      <c r="AA859" s="1120" t="s">
        <v>6684</v>
      </c>
      <c r="AB859" s="610">
        <v>45891</v>
      </c>
      <c r="AC859" s="1111" t="s">
        <v>4163</v>
      </c>
      <c r="AD859" s="1223"/>
    </row>
    <row r="860" spans="1:30" ht="15.75" customHeight="1">
      <c r="A860" s="1106" t="s">
        <v>10</v>
      </c>
      <c r="B860" s="1106" t="s">
        <v>11</v>
      </c>
      <c r="C860" s="1106" t="s">
        <v>28</v>
      </c>
      <c r="D860" s="1106" t="s">
        <v>13</v>
      </c>
      <c r="E860" s="1106" t="s">
        <v>3756</v>
      </c>
      <c r="F860" s="1107" t="str">
        <f t="array" ref="F860">IFERROR(INDEX(UIID!$K$2:$K1956, MATCH(CONCATENATE(B860,D860,G860,J860), UIID!$B$2:$B1956&amp;UIID!$D$2:$D1956&amp;UIID!$G$2:$G1956&amp;UIID!$H$2:$H1956, 0),), "Not Found")</f>
        <v>Not Found</v>
      </c>
      <c r="G860" s="1106" t="s">
        <v>517</v>
      </c>
      <c r="H860" s="1106"/>
      <c r="I860" s="1106" t="s">
        <v>6679</v>
      </c>
      <c r="J860" s="1106" t="s">
        <v>3862</v>
      </c>
      <c r="K860" s="1120">
        <v>10.323894247831401</v>
      </c>
      <c r="L860" s="1120">
        <v>123.90729105014699</v>
      </c>
      <c r="M860" s="1106" t="s">
        <v>519</v>
      </c>
      <c r="N860" s="1106" t="s">
        <v>6680</v>
      </c>
      <c r="O860" s="1106" t="s">
        <v>15</v>
      </c>
      <c r="P860" s="1106" t="s">
        <v>16</v>
      </c>
      <c r="Q860" s="1140" t="s">
        <v>10389</v>
      </c>
      <c r="R860" s="1106" t="s">
        <v>32</v>
      </c>
      <c r="S860" s="1120" t="s">
        <v>45</v>
      </c>
      <c r="T860" s="1106" t="s">
        <v>4164</v>
      </c>
      <c r="U860" s="1120" t="s">
        <v>1770</v>
      </c>
      <c r="V860" s="1120" t="s">
        <v>6685</v>
      </c>
      <c r="W860" s="1116">
        <v>45272</v>
      </c>
      <c r="X860" s="1116">
        <v>46972</v>
      </c>
      <c r="Y860" s="1120" t="s">
        <v>6682</v>
      </c>
      <c r="Z860" s="1120" t="s">
        <v>6686</v>
      </c>
      <c r="AA860" s="1120" t="s">
        <v>6687</v>
      </c>
      <c r="AB860" s="610">
        <v>45891</v>
      </c>
      <c r="AC860" s="1111" t="s">
        <v>4163</v>
      </c>
      <c r="AD860" s="1223"/>
    </row>
    <row r="861" spans="1:30" ht="15.75" customHeight="1">
      <c r="A861" s="1106" t="s">
        <v>10</v>
      </c>
      <c r="B861" s="1106" t="s">
        <v>11</v>
      </c>
      <c r="C861" s="1106" t="s">
        <v>28</v>
      </c>
      <c r="D861" s="1106" t="s">
        <v>13</v>
      </c>
      <c r="E861" s="1106" t="s">
        <v>3756</v>
      </c>
      <c r="F861" s="1107" t="str">
        <f t="array" ref="F861">IFERROR(INDEX(UIID!$K$2:$K1956, MATCH(CONCATENATE(B861,D861,G861,J861), UIID!$B$2:$B1956&amp;UIID!$D$2:$D1956&amp;UIID!$G$2:$G1956&amp;UIID!$H$2:$H1956, 0),), "Not Found")</f>
        <v>Not Found</v>
      </c>
      <c r="G861" s="1106" t="s">
        <v>517</v>
      </c>
      <c r="H861" s="1106"/>
      <c r="I861" s="1106" t="s">
        <v>6679</v>
      </c>
      <c r="J861" s="1106" t="s">
        <v>3862</v>
      </c>
      <c r="K861" s="1120">
        <v>10.323894247831401</v>
      </c>
      <c r="L861" s="1120">
        <v>123.90729105014699</v>
      </c>
      <c r="M861" s="1106" t="s">
        <v>519</v>
      </c>
      <c r="N861" s="1106" t="s">
        <v>6680</v>
      </c>
      <c r="O861" s="1106" t="s">
        <v>15</v>
      </c>
      <c r="P861" s="1106" t="s">
        <v>16</v>
      </c>
      <c r="Q861" s="1140" t="s">
        <v>10389</v>
      </c>
      <c r="R861" s="1106" t="s">
        <v>32</v>
      </c>
      <c r="S861" s="1120" t="s">
        <v>422</v>
      </c>
      <c r="T861" s="1106" t="s">
        <v>4164</v>
      </c>
      <c r="U861" s="1120" t="s">
        <v>78</v>
      </c>
      <c r="V861" s="1120" t="s">
        <v>6688</v>
      </c>
      <c r="W861" s="1116">
        <v>45272</v>
      </c>
      <c r="X861" s="1116">
        <v>46972</v>
      </c>
      <c r="Y861" s="1120" t="s">
        <v>6689</v>
      </c>
      <c r="Z861" s="1120" t="s">
        <v>6690</v>
      </c>
      <c r="AA861" s="1120" t="s">
        <v>5698</v>
      </c>
      <c r="AB861" s="610">
        <v>45891</v>
      </c>
      <c r="AC861" s="1111" t="s">
        <v>4163</v>
      </c>
      <c r="AD861" s="1223"/>
    </row>
    <row r="862" spans="1:30" ht="15.75" customHeight="1">
      <c r="A862" s="1106" t="s">
        <v>10</v>
      </c>
      <c r="B862" s="1106" t="s">
        <v>11</v>
      </c>
      <c r="C862" s="1106" t="s">
        <v>28</v>
      </c>
      <c r="D862" s="1106" t="s">
        <v>13</v>
      </c>
      <c r="E862" s="1106" t="s">
        <v>3756</v>
      </c>
      <c r="F862" s="1107" t="str">
        <f t="array" ref="F862">IFERROR(INDEX(UIID!$K$2:$K1956, MATCH(CONCATENATE(B862,D862,G862,J862), UIID!$B$2:$B1956&amp;UIID!$D$2:$D1956&amp;UIID!$G$2:$G1956&amp;UIID!$H$2:$H1956, 0),), "Not Found")</f>
        <v>Not Found</v>
      </c>
      <c r="G862" s="1106" t="s">
        <v>517</v>
      </c>
      <c r="H862" s="1106"/>
      <c r="I862" s="1106" t="s">
        <v>6679</v>
      </c>
      <c r="J862" s="1106" t="s">
        <v>3862</v>
      </c>
      <c r="K862" s="1120">
        <v>10.323894247831401</v>
      </c>
      <c r="L862" s="1120">
        <v>123.90729105014699</v>
      </c>
      <c r="M862" s="1106" t="s">
        <v>519</v>
      </c>
      <c r="N862" s="1106" t="s">
        <v>6680</v>
      </c>
      <c r="O862" s="1106" t="s">
        <v>15</v>
      </c>
      <c r="P862" s="1106" t="s">
        <v>16</v>
      </c>
      <c r="Q862" s="1140" t="s">
        <v>10389</v>
      </c>
      <c r="R862" s="1106" t="s">
        <v>32</v>
      </c>
      <c r="S862" s="1120" t="s">
        <v>1362</v>
      </c>
      <c r="T862" s="1106" t="s">
        <v>4164</v>
      </c>
      <c r="U862" s="1120" t="s">
        <v>91</v>
      </c>
      <c r="V862" s="1120" t="s">
        <v>6692</v>
      </c>
      <c r="W862" s="1116">
        <v>45272</v>
      </c>
      <c r="X862" s="1116">
        <v>46972</v>
      </c>
      <c r="Y862" s="1120" t="s">
        <v>6693</v>
      </c>
      <c r="Z862" s="1120" t="s">
        <v>6694</v>
      </c>
      <c r="AA862" s="1120" t="s">
        <v>6695</v>
      </c>
      <c r="AB862" s="610">
        <v>45891</v>
      </c>
      <c r="AC862" s="1111" t="s">
        <v>4163</v>
      </c>
      <c r="AD862" s="1223"/>
    </row>
    <row r="863" spans="1:30" ht="15.75" customHeight="1">
      <c r="A863" s="1106" t="s">
        <v>10</v>
      </c>
      <c r="B863" s="1106" t="s">
        <v>11</v>
      </c>
      <c r="C863" s="1106" t="s">
        <v>28</v>
      </c>
      <c r="D863" s="1106" t="s">
        <v>13</v>
      </c>
      <c r="E863" s="1106" t="s">
        <v>3756</v>
      </c>
      <c r="F863" s="1107" t="str">
        <f t="array" ref="F863">IFERROR(INDEX(UIID!$K$2:$K1956, MATCH(CONCATENATE(B863,D863,G863,J863), UIID!$B$2:$B1956&amp;UIID!$D$2:$D1956&amp;UIID!$G$2:$G1956&amp;UIID!$H$2:$H1956, 0),), "Not Found")</f>
        <v>0722-0077</v>
      </c>
      <c r="G863" s="1106" t="s">
        <v>1766</v>
      </c>
      <c r="H863" s="1106"/>
      <c r="I863" s="1106" t="s">
        <v>6076</v>
      </c>
      <c r="J863" s="1106" t="s">
        <v>3795</v>
      </c>
      <c r="K863" s="1106">
        <v>10.3244329810623</v>
      </c>
      <c r="L863" s="1106">
        <v>123.890733776613</v>
      </c>
      <c r="M863" s="1106" t="s">
        <v>5827</v>
      </c>
      <c r="N863" s="1106" t="s">
        <v>6696</v>
      </c>
      <c r="O863" s="1106" t="s">
        <v>15</v>
      </c>
      <c r="P863" s="1106" t="s">
        <v>16</v>
      </c>
      <c r="Q863" s="1106" t="s">
        <v>35</v>
      </c>
      <c r="R863" s="1106" t="s">
        <v>87</v>
      </c>
      <c r="S863" s="1120" t="s">
        <v>434</v>
      </c>
      <c r="T863" s="1106" t="s">
        <v>4164</v>
      </c>
      <c r="U863" s="1120" t="s">
        <v>1139</v>
      </c>
      <c r="V863" s="1120" t="s">
        <v>6697</v>
      </c>
      <c r="W863" s="1116">
        <v>45273</v>
      </c>
      <c r="X863" s="1116">
        <v>47101</v>
      </c>
      <c r="Y863" s="1120" t="s">
        <v>6698</v>
      </c>
      <c r="Z863" s="1120" t="s">
        <v>6699</v>
      </c>
      <c r="AA863" s="1169">
        <v>46440</v>
      </c>
      <c r="AB863" s="610">
        <v>45840</v>
      </c>
      <c r="AC863" s="1111" t="s">
        <v>4163</v>
      </c>
      <c r="AD863" s="1223"/>
    </row>
    <row r="864" spans="1:30" ht="15.75" customHeight="1">
      <c r="A864" s="1106" t="s">
        <v>10</v>
      </c>
      <c r="B864" s="1106" t="s">
        <v>11</v>
      </c>
      <c r="C864" s="1106" t="s">
        <v>28</v>
      </c>
      <c r="D864" s="1106" t="s">
        <v>1594</v>
      </c>
      <c r="E864" s="1106" t="s">
        <v>50</v>
      </c>
      <c r="F864" s="1107" t="str">
        <f t="array" ref="F864">IFERROR(INDEX(UIID!$K$2:$K1956, MATCH(CONCATENATE(B864,D864,G864,J864), UIID!$B$2:$B1956&amp;UIID!$D$2:$D1956&amp;UIID!$G$2:$G1956&amp;UIID!$H$2:$H1956, 0),), "Not Found")</f>
        <v>0722-0085</v>
      </c>
      <c r="G864" s="1106" t="s">
        <v>1595</v>
      </c>
      <c r="H864" s="1106"/>
      <c r="I864" s="1106" t="s">
        <v>5590</v>
      </c>
      <c r="J864" s="1106" t="s">
        <v>1596</v>
      </c>
      <c r="K864" s="1106">
        <v>10.1308019522402</v>
      </c>
      <c r="L864" s="1106">
        <v>123.687453594323</v>
      </c>
      <c r="M864" s="1106">
        <v>9955518689</v>
      </c>
      <c r="N864" s="1106" t="s">
        <v>6700</v>
      </c>
      <c r="O864" s="1106" t="s">
        <v>15</v>
      </c>
      <c r="P864" s="1106" t="s">
        <v>16</v>
      </c>
      <c r="Q864" s="1140" t="s">
        <v>10389</v>
      </c>
      <c r="R864" s="1106" t="s">
        <v>107</v>
      </c>
      <c r="S864" s="1120" t="s">
        <v>1608</v>
      </c>
      <c r="T864" s="1106" t="s">
        <v>4164</v>
      </c>
      <c r="U864" s="1120" t="s">
        <v>1601</v>
      </c>
      <c r="V864" s="1120" t="s">
        <v>6701</v>
      </c>
      <c r="W864" s="1116">
        <v>45274</v>
      </c>
      <c r="X864" s="1116">
        <v>46847</v>
      </c>
      <c r="Y864" s="1120" t="s">
        <v>6702</v>
      </c>
      <c r="Z864" s="1120" t="s">
        <v>6703</v>
      </c>
      <c r="AA864" s="1169">
        <v>46167</v>
      </c>
      <c r="AB864" s="610">
        <v>45882</v>
      </c>
      <c r="AC864" s="1111" t="s">
        <v>4163</v>
      </c>
      <c r="AD864" s="1223"/>
    </row>
    <row r="865" spans="1:30" ht="15.75" customHeight="1">
      <c r="A865" s="1106" t="s">
        <v>10</v>
      </c>
      <c r="B865" s="1106" t="s">
        <v>11</v>
      </c>
      <c r="C865" s="1106" t="s">
        <v>28</v>
      </c>
      <c r="D865" s="1106" t="s">
        <v>1594</v>
      </c>
      <c r="E865" s="1106" t="s">
        <v>50</v>
      </c>
      <c r="F865" s="1107" t="str">
        <f t="array" ref="F865">IFERROR(INDEX(UIID!$K$2:$K1956, MATCH(CONCATENATE(B865,D865,G865,J865), UIID!$B$2:$B1956&amp;UIID!$D$2:$D1956&amp;UIID!$G$2:$G1956&amp;UIID!$H$2:$H1956, 0),), "Not Found")</f>
        <v>0722-0085</v>
      </c>
      <c r="G865" s="1106" t="s">
        <v>1595</v>
      </c>
      <c r="H865" s="1106"/>
      <c r="I865" s="1106" t="s">
        <v>5590</v>
      </c>
      <c r="J865" s="1106" t="s">
        <v>1596</v>
      </c>
      <c r="K865" s="1120">
        <v>10.1308019522402</v>
      </c>
      <c r="L865" s="1120">
        <v>123.687453594323</v>
      </c>
      <c r="M865" s="1106">
        <v>9955518689</v>
      </c>
      <c r="N865" s="1106" t="s">
        <v>6700</v>
      </c>
      <c r="O865" s="1106" t="s">
        <v>15</v>
      </c>
      <c r="P865" s="1106" t="s">
        <v>16</v>
      </c>
      <c r="Q865" s="1140" t="s">
        <v>10389</v>
      </c>
      <c r="R865" s="1106" t="s">
        <v>107</v>
      </c>
      <c r="S865" s="1120" t="s">
        <v>1610</v>
      </c>
      <c r="T865" s="1106" t="s">
        <v>4164</v>
      </c>
      <c r="U865" s="1120" t="s">
        <v>192</v>
      </c>
      <c r="V865" s="1120" t="s">
        <v>6704</v>
      </c>
      <c r="W865" s="1116">
        <v>45274</v>
      </c>
      <c r="X865" s="1116">
        <v>46847</v>
      </c>
      <c r="Y865" s="1120" t="s">
        <v>6705</v>
      </c>
      <c r="Z865" s="1120" t="s">
        <v>6706</v>
      </c>
      <c r="AA865" s="1169">
        <v>45659</v>
      </c>
      <c r="AB865" s="610">
        <v>45882</v>
      </c>
      <c r="AC865" s="1111" t="s">
        <v>4163</v>
      </c>
      <c r="AD865" s="1223"/>
    </row>
    <row r="866" spans="1:30" ht="15.75" customHeight="1">
      <c r="A866" s="1106" t="s">
        <v>10</v>
      </c>
      <c r="B866" s="1106" t="s">
        <v>11</v>
      </c>
      <c r="C866" s="1106" t="s">
        <v>28</v>
      </c>
      <c r="D866" s="1106" t="s">
        <v>1594</v>
      </c>
      <c r="E866" s="1106" t="s">
        <v>50</v>
      </c>
      <c r="F866" s="1107" t="str">
        <f t="array" ref="F866">IFERROR(INDEX(UIID!$K$2:$K1956, MATCH(CONCATENATE(B866,D866,G866,J866), UIID!$B$2:$B1956&amp;UIID!$D$2:$D1956&amp;UIID!$G$2:$G1956&amp;UIID!$H$2:$H1956, 0),), "Not Found")</f>
        <v>0722-0085</v>
      </c>
      <c r="G866" s="1106" t="s">
        <v>1595</v>
      </c>
      <c r="H866" s="1106"/>
      <c r="I866" s="1106" t="s">
        <v>5590</v>
      </c>
      <c r="J866" s="1106" t="s">
        <v>1596</v>
      </c>
      <c r="K866" s="1120">
        <v>10.1308019522402</v>
      </c>
      <c r="L866" s="1120">
        <v>123.687453594323</v>
      </c>
      <c r="M866" s="1106">
        <v>9955518689</v>
      </c>
      <c r="N866" s="1106" t="s">
        <v>6700</v>
      </c>
      <c r="O866" s="1106" t="s">
        <v>15</v>
      </c>
      <c r="P866" s="1106" t="s">
        <v>16</v>
      </c>
      <c r="Q866" s="1140" t="s">
        <v>10389</v>
      </c>
      <c r="R866" s="1106" t="s">
        <v>107</v>
      </c>
      <c r="S866" s="1120" t="s">
        <v>1613</v>
      </c>
      <c r="T866" s="1106" t="s">
        <v>4164</v>
      </c>
      <c r="U866" s="1120" t="s">
        <v>6448</v>
      </c>
      <c r="V866" s="1120" t="s">
        <v>6707</v>
      </c>
      <c r="W866" s="1116">
        <v>45274</v>
      </c>
      <c r="X866" s="1116">
        <v>46847</v>
      </c>
      <c r="Y866" s="1120" t="s">
        <v>5592</v>
      </c>
      <c r="Z866" s="1120" t="s">
        <v>6708</v>
      </c>
      <c r="AA866" s="1169">
        <v>45599</v>
      </c>
      <c r="AB866" s="610">
        <v>45882</v>
      </c>
      <c r="AC866" s="1111" t="s">
        <v>4163</v>
      </c>
      <c r="AD866" s="1223"/>
    </row>
    <row r="867" spans="1:30" ht="15.75" customHeight="1">
      <c r="A867" s="1106" t="s">
        <v>10</v>
      </c>
      <c r="B867" s="1106" t="s">
        <v>11</v>
      </c>
      <c r="C867" s="1106" t="s">
        <v>28</v>
      </c>
      <c r="D867" s="1106" t="s">
        <v>13</v>
      </c>
      <c r="E867" s="1106" t="s">
        <v>3756</v>
      </c>
      <c r="F867" s="1107" t="str">
        <f t="array" ref="F867">IFERROR(INDEX(UIID!$K$2:$K1956, MATCH(CONCATENATE(B867,D867,G867,J867), UIID!$B$2:$B1956&amp;UIID!$D$2:$D1956&amp;UIID!$G$2:$G1956&amp;UIID!$H$2:$H1956, 0),), "Not Found")</f>
        <v>0722-0179</v>
      </c>
      <c r="G867" s="1120" t="s">
        <v>3444</v>
      </c>
      <c r="H867" s="1120"/>
      <c r="I867" s="1120" t="s">
        <v>6709</v>
      </c>
      <c r="J867" s="1120" t="s">
        <v>3876</v>
      </c>
      <c r="K867" s="1120">
        <v>10.3113029898982</v>
      </c>
      <c r="L867" s="1120">
        <v>123.916272136654</v>
      </c>
      <c r="M867" s="1120" t="s">
        <v>6710</v>
      </c>
      <c r="N867" s="1120" t="s">
        <v>6711</v>
      </c>
      <c r="O867" s="1106" t="s">
        <v>15</v>
      </c>
      <c r="P867" s="1106" t="s">
        <v>16</v>
      </c>
      <c r="Q867" s="1106" t="s">
        <v>35</v>
      </c>
      <c r="R867" s="1106" t="s">
        <v>117</v>
      </c>
      <c r="S867" s="1120" t="s">
        <v>200</v>
      </c>
      <c r="T867" s="1106" t="s">
        <v>4164</v>
      </c>
      <c r="U867" s="1120" t="s">
        <v>235</v>
      </c>
      <c r="V867" s="1120" t="s">
        <v>6712</v>
      </c>
      <c r="W867" s="1116">
        <v>45646</v>
      </c>
      <c r="X867" s="1116">
        <v>47473</v>
      </c>
      <c r="Y867" s="1120" t="s">
        <v>6713</v>
      </c>
      <c r="Z867" s="1120" t="s">
        <v>6714</v>
      </c>
      <c r="AA867" s="1169">
        <v>46274</v>
      </c>
      <c r="AB867" s="524"/>
      <c r="AC867" s="1111"/>
      <c r="AD867" s="1223"/>
    </row>
    <row r="868" spans="1:30" ht="15.75" customHeight="1">
      <c r="A868" s="1106" t="s">
        <v>10</v>
      </c>
      <c r="B868" s="1120" t="s">
        <v>11</v>
      </c>
      <c r="C868" s="1120" t="s">
        <v>123</v>
      </c>
      <c r="D868" s="1106" t="s">
        <v>1881</v>
      </c>
      <c r="E868" s="1106" t="s">
        <v>50</v>
      </c>
      <c r="F868" s="1107" t="str">
        <f t="array" ref="F868">IFERROR(INDEX(UIID!$K$2:$K1956, MATCH(CONCATENATE(B868,D868,G868,J868), UIID!$B$2:$B1956&amp;UIID!$D$2:$D1956&amp;UIID!$G$2:$G1956&amp;UIID!$H$2:$H1956, 0),), "Not Found")</f>
        <v>0722-0180</v>
      </c>
      <c r="G868" s="1120" t="s">
        <v>3658</v>
      </c>
      <c r="H868" s="1120" t="s">
        <v>6671</v>
      </c>
      <c r="I868" s="1120" t="s">
        <v>6672</v>
      </c>
      <c r="J868" s="1120" t="s">
        <v>3877</v>
      </c>
      <c r="K868" s="1120">
        <v>10.116579902855101</v>
      </c>
      <c r="L868" s="1120">
        <v>123.503549323158</v>
      </c>
      <c r="M868" s="1120" t="s">
        <v>6673</v>
      </c>
      <c r="N868" s="1120" t="s">
        <v>6674</v>
      </c>
      <c r="O868" s="1106" t="s">
        <v>15</v>
      </c>
      <c r="P868" s="1106" t="s">
        <v>16</v>
      </c>
      <c r="Q868" s="1120" t="s">
        <v>35</v>
      </c>
      <c r="R868" s="1106" t="s">
        <v>84</v>
      </c>
      <c r="S868" s="1120" t="s">
        <v>85</v>
      </c>
      <c r="T868" s="1106" t="s">
        <v>4164</v>
      </c>
      <c r="U868" s="1120" t="s">
        <v>94</v>
      </c>
      <c r="V868" s="1120" t="s">
        <v>6715</v>
      </c>
      <c r="W868" s="1116">
        <v>45280</v>
      </c>
      <c r="X868" s="1116">
        <v>45281</v>
      </c>
      <c r="Y868" s="1120" t="s">
        <v>6676</v>
      </c>
      <c r="Z868" s="1120" t="s">
        <v>6677</v>
      </c>
      <c r="AA868" s="1120" t="s">
        <v>6678</v>
      </c>
      <c r="AB868" s="610">
        <v>45842</v>
      </c>
      <c r="AC868" s="1111" t="s">
        <v>4163</v>
      </c>
      <c r="AD868" s="1223"/>
    </row>
    <row r="869" spans="1:30" ht="15.75" customHeight="1">
      <c r="A869" s="1106" t="s">
        <v>10</v>
      </c>
      <c r="B869" s="1106" t="s">
        <v>11</v>
      </c>
      <c r="C869" s="1106" t="s">
        <v>28</v>
      </c>
      <c r="D869" s="1106" t="s">
        <v>458</v>
      </c>
      <c r="E869" s="1106" t="s">
        <v>30</v>
      </c>
      <c r="F869" s="1107" t="str">
        <f t="array" ref="F869">IFERROR(INDEX(UIID!$K$2:$K1956, MATCH(CONCATENATE(B869,D869,G869,J869), UIID!$B$2:$B1956&amp;UIID!$D$2:$D1956&amp;UIID!$G$2:$G1956&amp;UIID!$H$2:$H1956, 0),), "Not Found")</f>
        <v>0722-0159</v>
      </c>
      <c r="G869" s="1120" t="s">
        <v>3602</v>
      </c>
      <c r="H869" s="1106"/>
      <c r="I869" s="1106" t="s">
        <v>6718</v>
      </c>
      <c r="J869" s="1106" t="s">
        <v>1234</v>
      </c>
      <c r="K869" s="1106">
        <v>10.262368233914</v>
      </c>
      <c r="L869" s="1106">
        <v>123.84127420966701</v>
      </c>
      <c r="M869" s="1106" t="s">
        <v>1235</v>
      </c>
      <c r="N869" s="1106"/>
      <c r="O869" s="1106" t="s">
        <v>15</v>
      </c>
      <c r="P869" s="1106" t="s">
        <v>16</v>
      </c>
      <c r="Q869" s="1140" t="s">
        <v>10389</v>
      </c>
      <c r="R869" s="1106" t="s">
        <v>87</v>
      </c>
      <c r="S869" s="1120" t="s">
        <v>683</v>
      </c>
      <c r="T869" s="1106" t="s">
        <v>4164</v>
      </c>
      <c r="U869" s="1120" t="s">
        <v>1139</v>
      </c>
      <c r="V869" s="1120" t="s">
        <v>6719</v>
      </c>
      <c r="W869" s="1116">
        <v>45841</v>
      </c>
      <c r="X869" s="1116">
        <v>47143</v>
      </c>
      <c r="Y869" s="1120" t="s">
        <v>6720</v>
      </c>
      <c r="Z869" s="1120" t="s">
        <v>6721</v>
      </c>
      <c r="AA869" s="1169">
        <v>45731</v>
      </c>
      <c r="AB869" s="610">
        <v>45813</v>
      </c>
      <c r="AC869" s="1111" t="s">
        <v>4163</v>
      </c>
      <c r="AD869" s="1223"/>
    </row>
    <row r="870" spans="1:30" ht="15.75" customHeight="1">
      <c r="A870" s="1106" t="s">
        <v>10</v>
      </c>
      <c r="B870" s="1106" t="s">
        <v>11</v>
      </c>
      <c r="C870" s="1106" t="s">
        <v>28</v>
      </c>
      <c r="D870" s="1106" t="s">
        <v>13</v>
      </c>
      <c r="E870" s="1106" t="s">
        <v>3756</v>
      </c>
      <c r="F870" s="1107" t="str">
        <f t="array" ref="F870">IFERROR(INDEX(UIID!$K$2:$K1956, MATCH(CONCATENATE(B870,D870,G870,J870), UIID!$B$2:$B1956&amp;UIID!$D$2:$D1956&amp;UIID!$G$2:$G1956&amp;UIID!$H$2:$H1956, 0),), "Not Found")</f>
        <v>0722-0032</v>
      </c>
      <c r="G870" s="1120" t="s">
        <v>3555</v>
      </c>
      <c r="H870" s="1120"/>
      <c r="I870" s="1120" t="s">
        <v>5609</v>
      </c>
      <c r="J870" s="1120" t="s">
        <v>3771</v>
      </c>
      <c r="K870" s="1120">
        <v>10.326306333009599</v>
      </c>
      <c r="L870" s="1120">
        <v>123.906346830495</v>
      </c>
      <c r="M870" s="1106" t="s">
        <v>4283</v>
      </c>
      <c r="N870" s="1120" t="s">
        <v>5610</v>
      </c>
      <c r="O870" s="1106" t="s">
        <v>113</v>
      </c>
      <c r="P870" s="1106" t="s">
        <v>2229</v>
      </c>
      <c r="Q870" s="1140" t="s">
        <v>10389</v>
      </c>
      <c r="R870" s="1106" t="s">
        <v>272</v>
      </c>
      <c r="S870" s="1120" t="s">
        <v>3046</v>
      </c>
      <c r="T870" s="1106" t="s">
        <v>4306</v>
      </c>
      <c r="U870" s="1120" t="s">
        <v>276</v>
      </c>
      <c r="V870" s="1120" t="s">
        <v>6722</v>
      </c>
      <c r="W870" s="1116">
        <v>45282</v>
      </c>
      <c r="X870" s="1116">
        <v>47025</v>
      </c>
      <c r="Y870" s="1120" t="s">
        <v>5682</v>
      </c>
      <c r="Z870" s="1120" t="s">
        <v>6723</v>
      </c>
      <c r="AA870" s="1169">
        <v>46606</v>
      </c>
      <c r="AB870" s="610">
        <v>45877</v>
      </c>
      <c r="AC870" s="1111" t="s">
        <v>4163</v>
      </c>
      <c r="AD870" s="1223"/>
    </row>
    <row r="871" spans="1:30" ht="15.75" customHeight="1">
      <c r="A871" s="1106" t="s">
        <v>10</v>
      </c>
      <c r="B871" s="1106" t="s">
        <v>11</v>
      </c>
      <c r="C871" s="1106" t="s">
        <v>509</v>
      </c>
      <c r="D871" s="1106" t="s">
        <v>551</v>
      </c>
      <c r="E871" s="1106" t="s">
        <v>30</v>
      </c>
      <c r="F871" s="1107" t="str">
        <f t="array" ref="F871">IFERROR(INDEX(UIID!$K$2:$K1956, MATCH(CONCATENATE(B871,D871,G871,J871), UIID!$B$2:$B1956&amp;UIID!$D$2:$D1956&amp;UIID!$G$2:$G1956&amp;UIID!$H$2:$H1956, 0),), "Not Found")</f>
        <v>0722-0073</v>
      </c>
      <c r="G871" s="1106" t="s">
        <v>1662</v>
      </c>
      <c r="H871" s="1106"/>
      <c r="I871" s="1106" t="s">
        <v>6724</v>
      </c>
      <c r="J871" s="1184" t="s">
        <v>3792</v>
      </c>
      <c r="K871" s="1106">
        <v>11.0339924212638</v>
      </c>
      <c r="L871" s="1106">
        <v>124.00110840782899</v>
      </c>
      <c r="M871" s="1106" t="s">
        <v>1664</v>
      </c>
      <c r="N871" s="1106"/>
      <c r="O871" s="1106" t="s">
        <v>15</v>
      </c>
      <c r="P871" s="1106" t="s">
        <v>16</v>
      </c>
      <c r="Q871" s="1106" t="s">
        <v>35</v>
      </c>
      <c r="R871" s="1106" t="s">
        <v>125</v>
      </c>
      <c r="S871" s="1120" t="s">
        <v>279</v>
      </c>
      <c r="T871" s="1106" t="s">
        <v>4164</v>
      </c>
      <c r="U871" s="1120" t="s">
        <v>127</v>
      </c>
      <c r="V871" s="1120" t="s">
        <v>6725</v>
      </c>
      <c r="W871" s="1116">
        <v>45672</v>
      </c>
      <c r="X871" s="1116">
        <v>47499</v>
      </c>
      <c r="Y871" s="1120" t="s">
        <v>6726</v>
      </c>
      <c r="Z871" s="1120" t="s">
        <v>6727</v>
      </c>
      <c r="AA871" s="1169">
        <v>46594</v>
      </c>
      <c r="AB871" s="610">
        <v>45812</v>
      </c>
      <c r="AC871" s="1111" t="s">
        <v>4163</v>
      </c>
      <c r="AD871" s="1223"/>
    </row>
    <row r="872" spans="1:30" ht="15.75" customHeight="1">
      <c r="A872" s="1106" t="s">
        <v>10</v>
      </c>
      <c r="B872" s="1120" t="s">
        <v>11</v>
      </c>
      <c r="C872" s="1120" t="s">
        <v>123</v>
      </c>
      <c r="D872" s="1106" t="s">
        <v>1069</v>
      </c>
      <c r="E872" s="1106" t="s">
        <v>30</v>
      </c>
      <c r="F872" s="1107" t="str">
        <f t="array" ref="F872">IFERROR(INDEX(UIID!$K$2:$K1956, MATCH(CONCATENATE(B872,D872,G872,J872), UIID!$B$2:$B1956&amp;UIID!$D$2:$D1956&amp;UIID!$G$2:$G1956&amp;UIID!$H$2:$H1956, 0),), "Not Found")</f>
        <v>0722-0185</v>
      </c>
      <c r="G872" s="1130" t="s">
        <v>3886</v>
      </c>
      <c r="H872" s="1120"/>
      <c r="I872" s="1120" t="s">
        <v>6282</v>
      </c>
      <c r="J872" s="1206" t="s">
        <v>3887</v>
      </c>
      <c r="K872" s="1120">
        <v>10.376722110458701</v>
      </c>
      <c r="L872" s="1120">
        <v>123.636490053847</v>
      </c>
      <c r="M872" s="582" t="s">
        <v>6283</v>
      </c>
      <c r="N872" s="585" t="s">
        <v>6284</v>
      </c>
      <c r="O872" s="1106" t="s">
        <v>15</v>
      </c>
      <c r="P872" s="1106" t="s">
        <v>16</v>
      </c>
      <c r="Q872" s="1120" t="s">
        <v>35</v>
      </c>
      <c r="R872" s="1106" t="s">
        <v>32</v>
      </c>
      <c r="S872" s="1120" t="s">
        <v>39</v>
      </c>
      <c r="T872" s="1106" t="s">
        <v>4164</v>
      </c>
      <c r="U872" s="1120" t="s">
        <v>253</v>
      </c>
      <c r="V872" s="1120" t="s">
        <v>6728</v>
      </c>
      <c r="W872" s="1116">
        <v>45289</v>
      </c>
      <c r="X872" s="1116">
        <v>47121</v>
      </c>
      <c r="Y872" s="1120" t="s">
        <v>6729</v>
      </c>
      <c r="Z872" s="1120" t="s">
        <v>6730</v>
      </c>
      <c r="AA872" s="1169">
        <v>46631</v>
      </c>
      <c r="AB872" s="610">
        <v>45847</v>
      </c>
      <c r="AC872" s="1111" t="s">
        <v>4163</v>
      </c>
      <c r="AD872" s="1223"/>
    </row>
    <row r="873" spans="1:30" ht="15.75" customHeight="1">
      <c r="A873" s="1106" t="s">
        <v>10</v>
      </c>
      <c r="B873" s="1132" t="s">
        <v>11</v>
      </c>
      <c r="C873" s="1132" t="s">
        <v>123</v>
      </c>
      <c r="D873" s="1133" t="s">
        <v>1069</v>
      </c>
      <c r="E873" s="1133" t="s">
        <v>30</v>
      </c>
      <c r="F873" s="1107" t="str">
        <f t="array" ref="F873">IFERROR(INDEX(UIID!$K$2:$K1956, MATCH(CONCATENATE(B873,D873,G873,J873), UIID!$B$2:$B1956&amp;UIID!$D$2:$D1956&amp;UIID!$G$2:$G1956&amp;UIID!$H$2:$H1956, 0),), "Not Found")</f>
        <v>0722-0185</v>
      </c>
      <c r="G873" s="1130" t="s">
        <v>3886</v>
      </c>
      <c r="H873" s="1132"/>
      <c r="I873" s="1132" t="s">
        <v>6282</v>
      </c>
      <c r="J873" s="1237" t="s">
        <v>3887</v>
      </c>
      <c r="K873" s="1132">
        <v>10.376722110458701</v>
      </c>
      <c r="L873" s="1132">
        <v>123.636490053847</v>
      </c>
      <c r="M873" s="1238" t="s">
        <v>6283</v>
      </c>
      <c r="N873" s="1239" t="s">
        <v>6284</v>
      </c>
      <c r="O873" s="1133" t="s">
        <v>15</v>
      </c>
      <c r="P873" s="1133" t="s">
        <v>16</v>
      </c>
      <c r="Q873" s="1132" t="s">
        <v>35</v>
      </c>
      <c r="R873" s="1106" t="s">
        <v>32</v>
      </c>
      <c r="S873" s="1132" t="s">
        <v>47</v>
      </c>
      <c r="T873" s="1133" t="s">
        <v>4164</v>
      </c>
      <c r="U873" s="1132" t="s">
        <v>78</v>
      </c>
      <c r="V873" s="1132" t="s">
        <v>6731</v>
      </c>
      <c r="W873" s="1134">
        <v>45289</v>
      </c>
      <c r="X873" s="1116">
        <v>47121</v>
      </c>
      <c r="Y873" s="1132" t="s">
        <v>6732</v>
      </c>
      <c r="Z873" s="1132" t="s">
        <v>6733</v>
      </c>
      <c r="AA873" s="1150">
        <v>46861</v>
      </c>
      <c r="AB873" s="1236">
        <v>45847</v>
      </c>
      <c r="AC873" s="1111" t="s">
        <v>4163</v>
      </c>
      <c r="AD873" s="1223"/>
    </row>
    <row r="874" spans="1:30" ht="15.75" customHeight="1">
      <c r="A874" s="1106" t="s">
        <v>10</v>
      </c>
      <c r="B874" s="1106" t="s">
        <v>11</v>
      </c>
      <c r="C874" s="1106" t="s">
        <v>123</v>
      </c>
      <c r="D874" s="1106" t="s">
        <v>513</v>
      </c>
      <c r="E874" s="1106" t="s">
        <v>28</v>
      </c>
      <c r="F874" s="1107" t="str">
        <f t="array" ref="F874">IFERROR(INDEX(UIID!$K$2:$K1956, MATCH(CONCATENATE(B874,D874,G874,J874), UIID!$B$2:$B1956&amp;UIID!$D$2:$D1956&amp;UIID!$G$2:$G1956&amp;UIID!$H$2:$H1956, 0),), "Not Found")</f>
        <v>0722-0075</v>
      </c>
      <c r="G874" s="1106" t="s">
        <v>1775</v>
      </c>
      <c r="H874" s="1106"/>
      <c r="I874" s="1106" t="s">
        <v>6309</v>
      </c>
      <c r="J874" s="1106" t="s">
        <v>1776</v>
      </c>
      <c r="K874" s="1106">
        <v>10.517144106243199</v>
      </c>
      <c r="L874" s="1106">
        <v>123.73554091193699</v>
      </c>
      <c r="M874" s="1106" t="s">
        <v>1777</v>
      </c>
      <c r="N874" s="1106" t="s">
        <v>6734</v>
      </c>
      <c r="O874" s="1106" t="s">
        <v>15</v>
      </c>
      <c r="P874" s="1106" t="s">
        <v>16</v>
      </c>
      <c r="Q874" s="1140" t="s">
        <v>10389</v>
      </c>
      <c r="R874" s="1106" t="s">
        <v>87</v>
      </c>
      <c r="S874" s="1120" t="s">
        <v>737</v>
      </c>
      <c r="T874" s="1106" t="s">
        <v>4164</v>
      </c>
      <c r="U874" s="1120" t="s">
        <v>165</v>
      </c>
      <c r="V874" s="1120" t="s">
        <v>6735</v>
      </c>
      <c r="W874" s="1116">
        <v>45301</v>
      </c>
      <c r="X874" s="1116">
        <v>46546</v>
      </c>
      <c r="Y874" s="1120" t="s">
        <v>5504</v>
      </c>
      <c r="Z874" s="1120" t="s">
        <v>6736</v>
      </c>
      <c r="AA874" s="1169">
        <v>45311</v>
      </c>
      <c r="AB874" s="524"/>
      <c r="AC874" s="1111"/>
      <c r="AD874" s="1223"/>
    </row>
    <row r="875" spans="1:30" ht="15.75" customHeight="1">
      <c r="A875" s="1106" t="s">
        <v>10</v>
      </c>
      <c r="B875" s="1106" t="s">
        <v>11</v>
      </c>
      <c r="C875" s="1106" t="s">
        <v>123</v>
      </c>
      <c r="D875" s="1106" t="s">
        <v>513</v>
      </c>
      <c r="E875" s="1106" t="s">
        <v>28</v>
      </c>
      <c r="F875" s="1107" t="str">
        <f t="array" ref="F875">IFERROR(INDEX(UIID!$K$2:$K1956, MATCH(CONCATENATE(B875,D875,G875,J875), UIID!$B$2:$B1956&amp;UIID!$D$2:$D1956&amp;UIID!$G$2:$G1956&amp;UIID!$H$2:$H1956, 0),), "Not Found")</f>
        <v>0722-0075</v>
      </c>
      <c r="G875" s="1106" t="s">
        <v>1775</v>
      </c>
      <c r="H875" s="1106"/>
      <c r="I875" s="1106" t="s">
        <v>6309</v>
      </c>
      <c r="J875" s="1106" t="s">
        <v>1776</v>
      </c>
      <c r="K875" s="1120">
        <v>10.517144106243199</v>
      </c>
      <c r="L875" s="1120">
        <v>123.73554091193699</v>
      </c>
      <c r="M875" s="1106" t="s">
        <v>1777</v>
      </c>
      <c r="N875" s="1106" t="s">
        <v>6734</v>
      </c>
      <c r="O875" s="1106" t="s">
        <v>15</v>
      </c>
      <c r="P875" s="1106" t="s">
        <v>16</v>
      </c>
      <c r="Q875" s="1140" t="s">
        <v>10389</v>
      </c>
      <c r="R875" s="1106" t="s">
        <v>104</v>
      </c>
      <c r="S875" s="1120" t="s">
        <v>173</v>
      </c>
      <c r="T875" s="1106" t="s">
        <v>4164</v>
      </c>
      <c r="U875" s="1120" t="s">
        <v>2193</v>
      </c>
      <c r="V875" s="1120" t="s">
        <v>6737</v>
      </c>
      <c r="W875" s="1116">
        <v>45301</v>
      </c>
      <c r="X875" s="1116">
        <v>46899</v>
      </c>
      <c r="Y875" s="1120" t="s">
        <v>6311</v>
      </c>
      <c r="Z875" s="1120" t="s">
        <v>6312</v>
      </c>
      <c r="AA875" s="1169">
        <v>45420</v>
      </c>
      <c r="AB875" s="524"/>
      <c r="AC875" s="1111"/>
      <c r="AD875" s="1223"/>
    </row>
    <row r="876" spans="1:30" ht="15.75" customHeight="1">
      <c r="A876" s="1106" t="s">
        <v>10</v>
      </c>
      <c r="B876" s="1106" t="s">
        <v>11</v>
      </c>
      <c r="C876" s="1106" t="s">
        <v>123</v>
      </c>
      <c r="D876" s="1106" t="s">
        <v>513</v>
      </c>
      <c r="E876" s="1106" t="s">
        <v>28</v>
      </c>
      <c r="F876" s="1107" t="str">
        <f t="array" ref="F876">IFERROR(INDEX(UIID!$K$2:$K1956, MATCH(CONCATENATE(B876,D876,G876,J876), UIID!$B$2:$B1956&amp;UIID!$D$2:$D1956&amp;UIID!$G$2:$G1956&amp;UIID!$H$2:$H1956, 0),), "Not Found")</f>
        <v>0722-0075</v>
      </c>
      <c r="G876" s="1106" t="s">
        <v>1775</v>
      </c>
      <c r="H876" s="1106"/>
      <c r="I876" s="1106" t="s">
        <v>6309</v>
      </c>
      <c r="J876" s="1106" t="s">
        <v>1776</v>
      </c>
      <c r="K876" s="1120">
        <v>10.517144106243199</v>
      </c>
      <c r="L876" s="1120">
        <v>123.73554091193699</v>
      </c>
      <c r="M876" s="1106" t="s">
        <v>1777</v>
      </c>
      <c r="N876" s="1106" t="s">
        <v>6734</v>
      </c>
      <c r="O876" s="1106" t="s">
        <v>15</v>
      </c>
      <c r="P876" s="1106" t="s">
        <v>16</v>
      </c>
      <c r="Q876" s="1140" t="s">
        <v>10389</v>
      </c>
      <c r="R876" s="1106" t="s">
        <v>84</v>
      </c>
      <c r="S876" s="1120" t="s">
        <v>170</v>
      </c>
      <c r="T876" s="1106" t="s">
        <v>4213</v>
      </c>
      <c r="U876" s="1120" t="s">
        <v>94</v>
      </c>
      <c r="V876" s="1120" t="s">
        <v>6738</v>
      </c>
      <c r="W876" s="1116">
        <v>45301</v>
      </c>
      <c r="X876" s="1116">
        <v>46869</v>
      </c>
      <c r="Y876" s="1120" t="s">
        <v>6739</v>
      </c>
      <c r="Z876" s="1120" t="s">
        <v>6740</v>
      </c>
      <c r="AA876" s="1169">
        <v>45316</v>
      </c>
      <c r="AB876" s="524"/>
      <c r="AC876" s="1111"/>
      <c r="AD876" s="1223"/>
    </row>
    <row r="877" spans="1:30" ht="15.75" customHeight="1">
      <c r="A877" s="1106" t="s">
        <v>10</v>
      </c>
      <c r="B877" s="1106" t="s">
        <v>11</v>
      </c>
      <c r="C877" s="1106" t="s">
        <v>123</v>
      </c>
      <c r="D877" s="1106" t="s">
        <v>513</v>
      </c>
      <c r="E877" s="1106" t="s">
        <v>28</v>
      </c>
      <c r="F877" s="1107" t="str">
        <f t="array" ref="F877">IFERROR(INDEX(UIID!$K$2:$K1956, MATCH(CONCATENATE(B877,D877,G877,J877), UIID!$B$2:$B1956&amp;UIID!$D$2:$D1956&amp;UIID!$G$2:$G1956&amp;UIID!$H$2:$H1956, 0),), "Not Found")</f>
        <v>0722-0075</v>
      </c>
      <c r="G877" s="1106" t="s">
        <v>1775</v>
      </c>
      <c r="H877" s="1106"/>
      <c r="I877" s="1106" t="s">
        <v>6309</v>
      </c>
      <c r="J877" s="1106" t="s">
        <v>1776</v>
      </c>
      <c r="K877" s="1120">
        <v>10.517144106243199</v>
      </c>
      <c r="L877" s="1120">
        <v>123.73554091193699</v>
      </c>
      <c r="M877" s="1106" t="s">
        <v>1777</v>
      </c>
      <c r="N877" s="1106" t="s">
        <v>6734</v>
      </c>
      <c r="O877" s="1106" t="s">
        <v>15</v>
      </c>
      <c r="P877" s="1106" t="s">
        <v>16</v>
      </c>
      <c r="Q877" s="1140" t="s">
        <v>10389</v>
      </c>
      <c r="R877" s="1106" t="s">
        <v>84</v>
      </c>
      <c r="S877" s="1120" t="s">
        <v>167</v>
      </c>
      <c r="T877" s="1106" t="s">
        <v>4164</v>
      </c>
      <c r="U877" s="1120" t="s">
        <v>94</v>
      </c>
      <c r="V877" s="1120" t="s">
        <v>6741</v>
      </c>
      <c r="W877" s="1116">
        <v>45301</v>
      </c>
      <c r="X877" s="1116">
        <v>46869</v>
      </c>
      <c r="Y877" s="1120" t="s">
        <v>6739</v>
      </c>
      <c r="Z877" s="1120" t="s">
        <v>6740</v>
      </c>
      <c r="AA877" s="1169">
        <v>45316</v>
      </c>
      <c r="AB877" s="524"/>
      <c r="AC877" s="1111"/>
      <c r="AD877" s="1223"/>
    </row>
    <row r="878" spans="1:30" ht="15.75" customHeight="1">
      <c r="A878" s="1106" t="s">
        <v>10</v>
      </c>
      <c r="B878" s="1106" t="s">
        <v>11</v>
      </c>
      <c r="C878" s="1106" t="s">
        <v>28</v>
      </c>
      <c r="D878" s="1106" t="s">
        <v>13</v>
      </c>
      <c r="E878" s="1106" t="s">
        <v>3756</v>
      </c>
      <c r="F878" s="1107" t="str">
        <f t="array" ref="F878">IFERROR(INDEX(UIID!$K$2:$K1956, MATCH(CONCATENATE(B878,D878,G878,J878), UIID!$B$2:$B1956&amp;UIID!$D$2:$D1956&amp;UIID!$G$2:$G1956&amp;UIID!$H$2:$H1956, 0),), "Not Found")</f>
        <v>0722-0062</v>
      </c>
      <c r="G878" s="1106" t="s">
        <v>1300</v>
      </c>
      <c r="H878" s="1106"/>
      <c r="I878" s="1106" t="s">
        <v>6742</v>
      </c>
      <c r="J878" s="1106" t="s">
        <v>1301</v>
      </c>
      <c r="K878" s="1106">
        <v>10.2987120775639</v>
      </c>
      <c r="L878" s="1106">
        <v>123.901331909668</v>
      </c>
      <c r="M878" s="1106" t="s">
        <v>1302</v>
      </c>
      <c r="N878" s="1106" t="s">
        <v>6743</v>
      </c>
      <c r="O878" s="1106" t="s">
        <v>15</v>
      </c>
      <c r="P878" s="1106" t="s">
        <v>525</v>
      </c>
      <c r="Q878" s="1140" t="s">
        <v>10389</v>
      </c>
      <c r="R878" s="1106" t="s">
        <v>32</v>
      </c>
      <c r="S878" s="1120" t="s">
        <v>1362</v>
      </c>
      <c r="T878" s="1106" t="s">
        <v>4164</v>
      </c>
      <c r="U878" s="1120" t="s">
        <v>91</v>
      </c>
      <c r="V878" s="1120" t="s">
        <v>6744</v>
      </c>
      <c r="W878" s="1116">
        <v>45302</v>
      </c>
      <c r="X878" s="1116">
        <v>46845</v>
      </c>
      <c r="Y878" s="1120" t="s">
        <v>4821</v>
      </c>
      <c r="Z878" s="1120" t="s">
        <v>6252</v>
      </c>
      <c r="AA878" s="1169">
        <v>45937</v>
      </c>
      <c r="AB878" s="524"/>
      <c r="AC878" s="1111"/>
      <c r="AD878" s="1223"/>
    </row>
    <row r="879" spans="1:30" ht="15.75" customHeight="1">
      <c r="A879" s="1106" t="s">
        <v>10</v>
      </c>
      <c r="B879" s="1106" t="s">
        <v>11</v>
      </c>
      <c r="C879" s="1106" t="s">
        <v>28</v>
      </c>
      <c r="D879" s="1106" t="s">
        <v>13</v>
      </c>
      <c r="E879" s="1106" t="s">
        <v>3756</v>
      </c>
      <c r="F879" s="1107" t="str">
        <f t="array" ref="F879">IFERROR(INDEX(UIID!$K$2:$K1956, MATCH(CONCATENATE(B879,D879,G879,J879), UIID!$B$2:$B1956&amp;UIID!$D$2:$D1956&amp;UIID!$G$2:$G1956&amp;UIID!$H$2:$H1956, 0),), "Not Found")</f>
        <v>0722-0062</v>
      </c>
      <c r="G879" s="1106" t="s">
        <v>1300</v>
      </c>
      <c r="H879" s="1106"/>
      <c r="I879" s="1106" t="s">
        <v>6742</v>
      </c>
      <c r="J879" s="1106" t="s">
        <v>1301</v>
      </c>
      <c r="K879" s="1120">
        <v>10.2987120775639</v>
      </c>
      <c r="L879" s="1120">
        <v>123.901331909668</v>
      </c>
      <c r="M879" s="1106" t="s">
        <v>1302</v>
      </c>
      <c r="N879" s="1106" t="s">
        <v>6743</v>
      </c>
      <c r="O879" s="1106" t="s">
        <v>15</v>
      </c>
      <c r="P879" s="1106" t="s">
        <v>525</v>
      </c>
      <c r="Q879" s="1140" t="s">
        <v>10389</v>
      </c>
      <c r="R879" s="1106" t="s">
        <v>32</v>
      </c>
      <c r="S879" s="1120" t="s">
        <v>422</v>
      </c>
      <c r="T879" s="1106" t="s">
        <v>4164</v>
      </c>
      <c r="U879" s="1120" t="s">
        <v>78</v>
      </c>
      <c r="V879" s="1120" t="s">
        <v>6745</v>
      </c>
      <c r="W879" s="1116">
        <v>45306</v>
      </c>
      <c r="X879" s="1116">
        <v>46845</v>
      </c>
      <c r="Y879" s="1120" t="s">
        <v>4821</v>
      </c>
      <c r="Z879" s="1120" t="s">
        <v>4822</v>
      </c>
      <c r="AA879" s="1169">
        <v>45684</v>
      </c>
      <c r="AB879" s="524"/>
      <c r="AC879" s="1111"/>
      <c r="AD879" s="1223"/>
    </row>
    <row r="880" spans="1:30" ht="15.75" customHeight="1">
      <c r="A880" s="1106" t="s">
        <v>10</v>
      </c>
      <c r="B880" s="1106" t="s">
        <v>11</v>
      </c>
      <c r="C880" s="1106" t="s">
        <v>509</v>
      </c>
      <c r="D880" s="1106" t="s">
        <v>551</v>
      </c>
      <c r="E880" s="1106" t="s">
        <v>30</v>
      </c>
      <c r="F880" s="1107" t="str">
        <f t="array" ref="F880">IFERROR(INDEX(UIID!$K$2:$K1956, MATCH(CONCATENATE(B880,D880,G880,J880), UIID!$B$2:$B1956&amp;UIID!$D$2:$D1956&amp;UIID!$G$2:$G1956&amp;UIID!$H$2:$H1956, 0),), "Not Found")</f>
        <v>0722-0073</v>
      </c>
      <c r="G880" s="1106" t="s">
        <v>1662</v>
      </c>
      <c r="H880" s="1106"/>
      <c r="I880" s="1106" t="s">
        <v>6124</v>
      </c>
      <c r="J880" s="1184" t="s">
        <v>3792</v>
      </c>
      <c r="K880" s="1106">
        <v>11.0339924212638</v>
      </c>
      <c r="L880" s="1106">
        <v>124.00110840782899</v>
      </c>
      <c r="M880" s="1106" t="s">
        <v>1664</v>
      </c>
      <c r="N880" s="1106"/>
      <c r="O880" s="1106" t="s">
        <v>15</v>
      </c>
      <c r="P880" s="1106" t="s">
        <v>16</v>
      </c>
      <c r="Q880" s="1140" t="s">
        <v>10389</v>
      </c>
      <c r="R880" s="1106" t="s">
        <v>2230</v>
      </c>
      <c r="S880" s="1120" t="s">
        <v>1107</v>
      </c>
      <c r="T880" s="1106" t="s">
        <v>4164</v>
      </c>
      <c r="U880" s="1120" t="s">
        <v>6746</v>
      </c>
      <c r="V880" s="1120" t="s">
        <v>6747</v>
      </c>
      <c r="W880" s="1116">
        <v>45672</v>
      </c>
      <c r="X880" s="1116">
        <v>47499</v>
      </c>
      <c r="Y880" s="1120" t="s">
        <v>6748</v>
      </c>
      <c r="Z880" s="1120" t="s">
        <v>6194</v>
      </c>
      <c r="AA880" s="1169">
        <v>46683</v>
      </c>
      <c r="AB880" s="524"/>
      <c r="AC880" s="1111"/>
      <c r="AD880" s="1223"/>
    </row>
    <row r="881" spans="1:30" ht="15.75" customHeight="1">
      <c r="A881" s="1106" t="s">
        <v>10</v>
      </c>
      <c r="B881" s="1106" t="s">
        <v>11</v>
      </c>
      <c r="C881" s="1106" t="s">
        <v>509</v>
      </c>
      <c r="D881" s="1106" t="s">
        <v>551</v>
      </c>
      <c r="E881" s="1106" t="s">
        <v>30</v>
      </c>
      <c r="F881" s="1107" t="str">
        <f t="array" ref="F881">IFERROR(INDEX(UIID!$K$2:$K1956, MATCH(CONCATENATE(B881,D881,G881,J881), UIID!$B$2:$B1956&amp;UIID!$D$2:$D1956&amp;UIID!$G$2:$G1956&amp;UIID!$H$2:$H1956, 0),), "Not Found")</f>
        <v>0722-0073</v>
      </c>
      <c r="G881" s="1106" t="s">
        <v>1662</v>
      </c>
      <c r="H881" s="1106"/>
      <c r="I881" s="1106" t="s">
        <v>6124</v>
      </c>
      <c r="J881" s="1184" t="s">
        <v>3792</v>
      </c>
      <c r="K881" s="1120">
        <v>11.0339924212638</v>
      </c>
      <c r="L881" s="1120">
        <v>124.00110840782899</v>
      </c>
      <c r="M881" s="1106" t="s">
        <v>1664</v>
      </c>
      <c r="N881" s="1120"/>
      <c r="O881" s="1106" t="s">
        <v>15</v>
      </c>
      <c r="P881" s="1106" t="s">
        <v>16</v>
      </c>
      <c r="Q881" s="1140" t="s">
        <v>10389</v>
      </c>
      <c r="R881" s="1106" t="s">
        <v>32</v>
      </c>
      <c r="S881" s="1120" t="s">
        <v>1362</v>
      </c>
      <c r="T881" s="1106" t="s">
        <v>4164</v>
      </c>
      <c r="U881" s="1120" t="s">
        <v>91</v>
      </c>
      <c r="V881" s="1120" t="s">
        <v>6749</v>
      </c>
      <c r="W881" s="1116">
        <v>45672</v>
      </c>
      <c r="X881" s="1116">
        <v>47499</v>
      </c>
      <c r="Y881" s="1120" t="s">
        <v>6750</v>
      </c>
      <c r="Z881" s="1120" t="s">
        <v>5603</v>
      </c>
      <c r="AA881" s="1169">
        <v>46295</v>
      </c>
      <c r="AB881" s="524"/>
      <c r="AC881" s="1111"/>
      <c r="AD881" s="1223"/>
    </row>
    <row r="882" spans="1:30" ht="15.75" customHeight="1">
      <c r="A882" s="1106" t="s">
        <v>10</v>
      </c>
      <c r="B882" s="1106" t="s">
        <v>11</v>
      </c>
      <c r="C882" s="1106" t="s">
        <v>28</v>
      </c>
      <c r="D882" s="1106" t="s">
        <v>13</v>
      </c>
      <c r="E882" s="1106" t="s">
        <v>3756</v>
      </c>
      <c r="F882" s="1107" t="str">
        <f t="array" ref="F882">IFERROR(INDEX(UIID!$K$2:$K1956, MATCH(CONCATENATE(B882,D882,G882,J882), UIID!$B$2:$B1956&amp;UIID!$D$2:$D1956&amp;UIID!$G$2:$G1956&amp;UIID!$H$2:$H1956, 0),), "Not Found")</f>
        <v>0722-0077</v>
      </c>
      <c r="G882" s="1106" t="s">
        <v>1766</v>
      </c>
      <c r="H882" s="1106"/>
      <c r="I882" s="1106" t="s">
        <v>6076</v>
      </c>
      <c r="J882" s="1106" t="s">
        <v>3795</v>
      </c>
      <c r="K882" s="1106">
        <v>10.3244329810623</v>
      </c>
      <c r="L882" s="1106">
        <v>123.890733776613</v>
      </c>
      <c r="M882" s="1106" t="s">
        <v>5827</v>
      </c>
      <c r="N882" s="1106" t="s">
        <v>6696</v>
      </c>
      <c r="O882" s="1106" t="s">
        <v>15</v>
      </c>
      <c r="P882" s="1106" t="s">
        <v>16</v>
      </c>
      <c r="Q882" s="1140" t="s">
        <v>10389</v>
      </c>
      <c r="R882" s="1106" t="s">
        <v>87</v>
      </c>
      <c r="S882" s="1120" t="s">
        <v>683</v>
      </c>
      <c r="T882" s="1106" t="s">
        <v>4164</v>
      </c>
      <c r="U882" s="1120" t="s">
        <v>1139</v>
      </c>
      <c r="V882" s="1120" t="s">
        <v>6751</v>
      </c>
      <c r="W882" s="1116">
        <v>45315</v>
      </c>
      <c r="X882" s="1116">
        <v>47101</v>
      </c>
      <c r="Y882" s="1120" t="s">
        <v>6698</v>
      </c>
      <c r="Z882" s="1120" t="s">
        <v>6752</v>
      </c>
      <c r="AA882" s="1124">
        <v>46440</v>
      </c>
      <c r="AB882" s="524"/>
      <c r="AC882" s="1111"/>
      <c r="AD882" s="1223"/>
    </row>
    <row r="883" spans="1:30" ht="15.75" customHeight="1">
      <c r="A883" s="1106" t="s">
        <v>10</v>
      </c>
      <c r="B883" s="1106" t="s">
        <v>11</v>
      </c>
      <c r="C883" s="1106" t="s">
        <v>28</v>
      </c>
      <c r="D883" s="1106" t="s">
        <v>13</v>
      </c>
      <c r="E883" s="1106" t="s">
        <v>3756</v>
      </c>
      <c r="F883" s="1107" t="str">
        <f t="array" ref="F883">IFERROR(INDEX(UIID!$K$2:$K1956, MATCH(CONCATENATE(B883,D883,G883,J883), UIID!$B$2:$B1956&amp;UIID!$D$2:$D1956&amp;UIID!$G$2:$G1956&amp;UIID!$H$2:$H1956, 0),), "Not Found")</f>
        <v>0722-0179</v>
      </c>
      <c r="G883" s="1120" t="s">
        <v>3444</v>
      </c>
      <c r="H883" s="1120"/>
      <c r="I883" s="1120" t="s">
        <v>6709</v>
      </c>
      <c r="J883" s="1120" t="s">
        <v>3875</v>
      </c>
      <c r="K883" s="1120">
        <v>10.3113029898982</v>
      </c>
      <c r="L883" s="1120">
        <v>123.916272136654</v>
      </c>
      <c r="M883" s="1120" t="s">
        <v>6710</v>
      </c>
      <c r="N883" s="1120" t="s">
        <v>6711</v>
      </c>
      <c r="O883" s="1106" t="s">
        <v>15</v>
      </c>
      <c r="P883" s="1106" t="s">
        <v>16</v>
      </c>
      <c r="Q883" s="1140" t="s">
        <v>10389</v>
      </c>
      <c r="R883" s="1106" t="s">
        <v>117</v>
      </c>
      <c r="S883" s="1120" t="s">
        <v>315</v>
      </c>
      <c r="T883" s="1106" t="s">
        <v>4164</v>
      </c>
      <c r="U883" s="1120" t="s">
        <v>235</v>
      </c>
      <c r="V883" s="1120" t="s">
        <v>6753</v>
      </c>
      <c r="W883" s="1116">
        <v>45322</v>
      </c>
      <c r="X883" s="1116">
        <v>47102</v>
      </c>
      <c r="Y883" s="1120" t="s">
        <v>6754</v>
      </c>
      <c r="Z883" s="1120" t="s">
        <v>6755</v>
      </c>
      <c r="AA883" s="1120" t="s">
        <v>6756</v>
      </c>
      <c r="AB883" s="524"/>
      <c r="AC883" s="1111"/>
      <c r="AD883" s="1223"/>
    </row>
    <row r="884" spans="1:30" ht="15.75" customHeight="1">
      <c r="A884" s="1106" t="s">
        <v>10</v>
      </c>
      <c r="B884" s="1133" t="s">
        <v>11</v>
      </c>
      <c r="C884" s="1133" t="s">
        <v>50</v>
      </c>
      <c r="D884" s="1133" t="s">
        <v>2158</v>
      </c>
      <c r="E884" s="1133" t="s">
        <v>28</v>
      </c>
      <c r="F884" s="1107" t="str">
        <f t="array" ref="F884">IFERROR(INDEX(UIID!$K$2:$K1956, MATCH(CONCATENATE(B884,D884,G884,J884), UIID!$B$2:$B1956&amp;UIID!$D$2:$D1956&amp;UIID!$G$2:$G1956&amp;UIID!$H$2:$H1956, 0),), "Not Found")</f>
        <v>0722-0193</v>
      </c>
      <c r="G884" s="1240" t="s">
        <v>3446</v>
      </c>
      <c r="H884" s="1132"/>
      <c r="I884" s="1132" t="s">
        <v>6757</v>
      </c>
      <c r="J884" s="1240" t="s">
        <v>3895</v>
      </c>
      <c r="K884" s="1132">
        <v>9.88047317525265</v>
      </c>
      <c r="L884" s="1132">
        <v>123.606894709662</v>
      </c>
      <c r="M884" s="1132" t="s">
        <v>6758</v>
      </c>
      <c r="N884" s="1132" t="s">
        <v>6759</v>
      </c>
      <c r="O884" s="1133" t="s">
        <v>15</v>
      </c>
      <c r="P884" s="1133" t="s">
        <v>16</v>
      </c>
      <c r="Q884" s="1132" t="s">
        <v>35</v>
      </c>
      <c r="R884" s="1106" t="s">
        <v>32</v>
      </c>
      <c r="S884" s="1132" t="s">
        <v>36</v>
      </c>
      <c r="T884" s="1133" t="s">
        <v>4164</v>
      </c>
      <c r="U884" s="1132" t="s">
        <v>6375</v>
      </c>
      <c r="V884" s="1132" t="s">
        <v>6760</v>
      </c>
      <c r="W884" s="1134">
        <v>45322</v>
      </c>
      <c r="X884" s="1116">
        <v>47150</v>
      </c>
      <c r="Y884" s="1132" t="s">
        <v>5211</v>
      </c>
      <c r="Z884" s="1132" t="s">
        <v>6761</v>
      </c>
      <c r="AA884" s="1150">
        <v>46063</v>
      </c>
      <c r="AB884" s="1241"/>
      <c r="AC884" s="1148"/>
      <c r="AD884" s="1223"/>
    </row>
    <row r="885" spans="1:30" ht="15.75" customHeight="1">
      <c r="A885" s="1106" t="s">
        <v>10</v>
      </c>
      <c r="B885" s="1120" t="s">
        <v>11</v>
      </c>
      <c r="C885" s="1120" t="s">
        <v>123</v>
      </c>
      <c r="D885" s="1106" t="s">
        <v>2267</v>
      </c>
      <c r="E885" s="1106" t="s">
        <v>123</v>
      </c>
      <c r="F885" s="1107" t="str">
        <f t="array" ref="F885">IFERROR(INDEX(UIID!$K$2:$K1956, MATCH(CONCATENATE(B885,D885,G885,J885), UIID!$B$2:$B1956&amp;UIID!$D$2:$D1956&amp;UIID!$G$2:$G1956&amp;UIID!$H$2:$H1956, 0),), "Not Found")</f>
        <v>0722-0066</v>
      </c>
      <c r="G885" s="1106" t="s">
        <v>673</v>
      </c>
      <c r="H885" s="1120"/>
      <c r="I885" s="1120" t="s">
        <v>5194</v>
      </c>
      <c r="J885" s="1120" t="s">
        <v>3788</v>
      </c>
      <c r="K885" s="1120">
        <v>10.5459085371198</v>
      </c>
      <c r="L885" s="1120">
        <v>123.714819752</v>
      </c>
      <c r="M885" s="1120" t="s">
        <v>674</v>
      </c>
      <c r="N885" s="1120" t="s">
        <v>5195</v>
      </c>
      <c r="O885" s="1106" t="s">
        <v>15</v>
      </c>
      <c r="P885" s="1106" t="s">
        <v>16</v>
      </c>
      <c r="Q885" s="1120" t="s">
        <v>35</v>
      </c>
      <c r="R885" s="1106" t="s">
        <v>84</v>
      </c>
      <c r="S885" s="1120" t="s">
        <v>93</v>
      </c>
      <c r="T885" s="1106" t="s">
        <v>4213</v>
      </c>
      <c r="U885" s="1120" t="s">
        <v>94</v>
      </c>
      <c r="V885" s="1120" t="s">
        <v>6762</v>
      </c>
      <c r="W885" s="1116">
        <v>45328</v>
      </c>
      <c r="X885" s="1116">
        <v>47156</v>
      </c>
      <c r="Y885" s="1120" t="s">
        <v>6763</v>
      </c>
      <c r="Z885" s="1120" t="s">
        <v>6764</v>
      </c>
      <c r="AA885" s="1120" t="s">
        <v>6765</v>
      </c>
      <c r="AB885" s="524"/>
      <c r="AC885" s="1111"/>
      <c r="AD885" s="1223"/>
    </row>
    <row r="886" spans="1:30" ht="15.75" customHeight="1">
      <c r="A886" s="1106" t="s">
        <v>10</v>
      </c>
      <c r="B886" s="1120" t="s">
        <v>11</v>
      </c>
      <c r="C886" s="1106" t="s">
        <v>176</v>
      </c>
      <c r="D886" s="1106" t="s">
        <v>3759</v>
      </c>
      <c r="E886" s="1106" t="s">
        <v>3756</v>
      </c>
      <c r="F886" s="1107" t="str">
        <f t="array" ref="F886">IFERROR(INDEX(UIID!$K$2:$K1956, MATCH(CONCATENATE(B886,D886,G886,J886), UIID!$B$2:$B1956&amp;UIID!$D$2:$D1956&amp;UIID!$G$2:$G1956&amp;UIID!$H$2:$H1956, 0),), "Not Found")</f>
        <v>0722-0190</v>
      </c>
      <c r="G886" s="1120" t="s">
        <v>3447</v>
      </c>
      <c r="H886" s="1120"/>
      <c r="I886" s="1120" t="s">
        <v>6766</v>
      </c>
      <c r="J886" s="1120" t="s">
        <v>3892</v>
      </c>
      <c r="K886" s="1120">
        <v>10.315575419980799</v>
      </c>
      <c r="L886" s="1120">
        <v>123.96197866364</v>
      </c>
      <c r="M886" s="1120" t="s">
        <v>6767</v>
      </c>
      <c r="N886" s="1120" t="s">
        <v>6768</v>
      </c>
      <c r="O886" s="1106" t="s">
        <v>15</v>
      </c>
      <c r="P886" s="1106" t="s">
        <v>16</v>
      </c>
      <c r="Q886" s="1120" t="s">
        <v>35</v>
      </c>
      <c r="R886" s="1106" t="s">
        <v>2222</v>
      </c>
      <c r="S886" s="1120" t="s">
        <v>156</v>
      </c>
      <c r="T886" s="1106" t="s">
        <v>4164</v>
      </c>
      <c r="U886" s="1120" t="s">
        <v>157</v>
      </c>
      <c r="V886" s="1120" t="s">
        <v>6769</v>
      </c>
      <c r="W886" s="1116">
        <v>45329</v>
      </c>
      <c r="X886" s="1116">
        <v>47157</v>
      </c>
      <c r="Y886" s="1120" t="s">
        <v>6770</v>
      </c>
      <c r="Z886" s="1120" t="s">
        <v>6771</v>
      </c>
      <c r="AA886" s="1120" t="s">
        <v>6772</v>
      </c>
      <c r="AB886" s="524"/>
      <c r="AC886" s="1111"/>
      <c r="AD886" s="1223"/>
    </row>
    <row r="887" spans="1:30" ht="15.75" customHeight="1">
      <c r="A887" s="1106" t="s">
        <v>10</v>
      </c>
      <c r="B887" s="1120" t="s">
        <v>11</v>
      </c>
      <c r="C887" s="1106" t="s">
        <v>176</v>
      </c>
      <c r="D887" s="1106" t="s">
        <v>3759</v>
      </c>
      <c r="E887" s="1106" t="s">
        <v>3756</v>
      </c>
      <c r="F887" s="1107" t="str">
        <f t="array" ref="F887">IFERROR(INDEX(UIID!$K$2:$K1956, MATCH(CONCATENATE(B887,D887,G887,J887), UIID!$B$2:$B1956&amp;UIID!$D$2:$D1956&amp;UIID!$G$2:$G1956&amp;UIID!$H$2:$H1956, 0),), "Not Found")</f>
        <v>0722-0194</v>
      </c>
      <c r="G887" s="1130" t="s">
        <v>3896</v>
      </c>
      <c r="H887" s="1120"/>
      <c r="I887" s="1120" t="s">
        <v>6773</v>
      </c>
      <c r="J887" s="1120" t="s">
        <v>3897</v>
      </c>
      <c r="K887" s="1120">
        <v>10.2707944713574</v>
      </c>
      <c r="L887" s="1120">
        <v>123.977606163639</v>
      </c>
      <c r="M887" s="1120" t="s">
        <v>6774</v>
      </c>
      <c r="N887" s="1120" t="s">
        <v>6775</v>
      </c>
      <c r="O887" s="1106" t="s">
        <v>15</v>
      </c>
      <c r="P887" s="1106" t="s">
        <v>16</v>
      </c>
      <c r="Q887" s="1120" t="s">
        <v>35</v>
      </c>
      <c r="R887" s="1106" t="s">
        <v>32</v>
      </c>
      <c r="S887" s="1120" t="s">
        <v>36</v>
      </c>
      <c r="T887" s="1106" t="s">
        <v>4164</v>
      </c>
      <c r="U887" s="1120" t="s">
        <v>91</v>
      </c>
      <c r="V887" s="1120" t="s">
        <v>6776</v>
      </c>
      <c r="W887" s="1116">
        <v>45335</v>
      </c>
      <c r="X887" s="1116">
        <v>47163</v>
      </c>
      <c r="Y887" s="1120" t="s">
        <v>5211</v>
      </c>
      <c r="Z887" s="1120" t="s">
        <v>6761</v>
      </c>
      <c r="AA887" s="1169">
        <v>46063</v>
      </c>
      <c r="AB887" s="524"/>
      <c r="AC887" s="1111"/>
      <c r="AD887" s="1223"/>
    </row>
    <row r="888" spans="1:30" ht="15.75" customHeight="1">
      <c r="A888" s="1106" t="s">
        <v>10</v>
      </c>
      <c r="B888" s="1106" t="s">
        <v>11</v>
      </c>
      <c r="C888" s="1106" t="s">
        <v>28</v>
      </c>
      <c r="D888" s="1106" t="s">
        <v>13</v>
      </c>
      <c r="E888" s="1106" t="s">
        <v>3756</v>
      </c>
      <c r="F888" s="1107" t="str">
        <f t="array" ref="F888">IFERROR(INDEX(UIID!$K$2:$K1956, MATCH(CONCATENATE(B888,D888,G888,J888), UIID!$B$2:$B1956&amp;UIID!$D$2:$D1956&amp;UIID!$G$2:$G1956&amp;UIID!$H$2:$H1956, 0),), "Not Found")</f>
        <v>0722-0163</v>
      </c>
      <c r="G888" s="1187" t="s">
        <v>3450</v>
      </c>
      <c r="H888" s="1106"/>
      <c r="I888" s="1106" t="s">
        <v>6777</v>
      </c>
      <c r="J888" s="1106" t="s">
        <v>186</v>
      </c>
      <c r="K888" s="1106">
        <v>10.309392424260601</v>
      </c>
      <c r="L888" s="1106">
        <v>123.90447328083199</v>
      </c>
      <c r="M888" s="1106" t="s">
        <v>5515</v>
      </c>
      <c r="N888" s="1106" t="s">
        <v>5516</v>
      </c>
      <c r="O888" s="1106" t="s">
        <v>15</v>
      </c>
      <c r="P888" s="1106" t="s">
        <v>16</v>
      </c>
      <c r="Q888" s="1106" t="s">
        <v>35</v>
      </c>
      <c r="R888" s="1106" t="s">
        <v>107</v>
      </c>
      <c r="S888" s="1120" t="s">
        <v>2443</v>
      </c>
      <c r="T888" s="1106" t="s">
        <v>4164</v>
      </c>
      <c r="U888" s="1120" t="s">
        <v>6779</v>
      </c>
      <c r="V888" s="1120" t="s">
        <v>6780</v>
      </c>
      <c r="W888" s="1116">
        <v>45337</v>
      </c>
      <c r="X888" s="1116">
        <v>47165</v>
      </c>
      <c r="Y888" s="1120" t="s">
        <v>4568</v>
      </c>
      <c r="Z888" s="1120" t="s">
        <v>6781</v>
      </c>
      <c r="AA888" s="1169">
        <v>46939</v>
      </c>
      <c r="AB888" s="524"/>
      <c r="AC888" s="1111"/>
      <c r="AD888" s="1223"/>
    </row>
    <row r="889" spans="1:30" ht="15.75" customHeight="1">
      <c r="A889" s="1106" t="s">
        <v>10</v>
      </c>
      <c r="B889" s="1106" t="s">
        <v>11</v>
      </c>
      <c r="C889" s="1106" t="s">
        <v>28</v>
      </c>
      <c r="D889" s="1106" t="s">
        <v>13</v>
      </c>
      <c r="E889" s="1106" t="s">
        <v>3756</v>
      </c>
      <c r="F889" s="1107" t="str">
        <f t="array" ref="F889">IFERROR(INDEX(UIID!$K$2:$K1956, MATCH(CONCATENATE(B889,D889,G889,J889), UIID!$B$2:$B1956&amp;UIID!$D$2:$D1956&amp;UIID!$G$2:$G1956&amp;UIID!$H$2:$H1956, 0),), "Not Found")</f>
        <v>0722-0163</v>
      </c>
      <c r="G889" s="1187" t="s">
        <v>3450</v>
      </c>
      <c r="H889" s="1106"/>
      <c r="I889" s="1106" t="s">
        <v>6777</v>
      </c>
      <c r="J889" s="1106" t="s">
        <v>186</v>
      </c>
      <c r="K889" s="1120">
        <v>10.309392424260601</v>
      </c>
      <c r="L889" s="1120">
        <v>123.90447328083199</v>
      </c>
      <c r="M889" s="1106" t="s">
        <v>5515</v>
      </c>
      <c r="N889" s="1106" t="s">
        <v>5516</v>
      </c>
      <c r="O889" s="1106" t="s">
        <v>15</v>
      </c>
      <c r="P889" s="1106" t="s">
        <v>16</v>
      </c>
      <c r="Q889" s="1106" t="s">
        <v>35</v>
      </c>
      <c r="R889" s="1106" t="s">
        <v>117</v>
      </c>
      <c r="S889" s="1120" t="s">
        <v>689</v>
      </c>
      <c r="T889" s="1106" t="s">
        <v>4164</v>
      </c>
      <c r="U889" s="1120" t="s">
        <v>1601</v>
      </c>
      <c r="V889" s="1120" t="s">
        <v>6783</v>
      </c>
      <c r="W889" s="1116">
        <v>45337</v>
      </c>
      <c r="X889" s="1116">
        <v>47165</v>
      </c>
      <c r="Y889" s="1120" t="s">
        <v>6784</v>
      </c>
      <c r="Z889" s="1120" t="s">
        <v>6785</v>
      </c>
      <c r="AA889" s="1169">
        <v>46798</v>
      </c>
      <c r="AB889" s="524"/>
      <c r="AC889" s="1111"/>
      <c r="AD889" s="1223"/>
    </row>
    <row r="890" spans="1:30" ht="15.75" customHeight="1">
      <c r="A890" s="1106" t="s">
        <v>10</v>
      </c>
      <c r="B890" s="1106" t="s">
        <v>11</v>
      </c>
      <c r="C890" s="1106" t="s">
        <v>28</v>
      </c>
      <c r="D890" s="1106" t="s">
        <v>13</v>
      </c>
      <c r="E890" s="1106" t="s">
        <v>3756</v>
      </c>
      <c r="F890" s="1107" t="str">
        <f t="array" ref="F890">IFERROR(INDEX(UIID!$K$2:$K1956, MATCH(CONCATENATE(B890,D890,G890,J890), UIID!$B$2:$B1956&amp;UIID!$D$2:$D1956&amp;UIID!$G$2:$G1956&amp;UIID!$H$2:$H1956, 0),), "Not Found")</f>
        <v>0722-0163</v>
      </c>
      <c r="G890" s="1187" t="s">
        <v>3450</v>
      </c>
      <c r="H890" s="1106"/>
      <c r="I890" s="1106" t="s">
        <v>6777</v>
      </c>
      <c r="J890" s="1106" t="s">
        <v>186</v>
      </c>
      <c r="K890" s="1120">
        <v>10.309392424260601</v>
      </c>
      <c r="L890" s="1120">
        <v>123.90447328083199</v>
      </c>
      <c r="M890" s="1106" t="s">
        <v>5515</v>
      </c>
      <c r="N890" s="1106" t="s">
        <v>5516</v>
      </c>
      <c r="O890" s="1106" t="s">
        <v>15</v>
      </c>
      <c r="P890" s="1106" t="s">
        <v>16</v>
      </c>
      <c r="Q890" s="1106" t="s">
        <v>35</v>
      </c>
      <c r="R890" s="1106" t="s">
        <v>107</v>
      </c>
      <c r="S890" s="1120" t="s">
        <v>262</v>
      </c>
      <c r="T890" s="1106" t="s">
        <v>4213</v>
      </c>
      <c r="U890" s="1120" t="s">
        <v>289</v>
      </c>
      <c r="V890" s="1120" t="s">
        <v>6786</v>
      </c>
      <c r="W890" s="1116">
        <v>45337</v>
      </c>
      <c r="X890" s="1116">
        <v>47165</v>
      </c>
      <c r="Y890" s="1120" t="s">
        <v>4573</v>
      </c>
      <c r="Z890" s="1120" t="s">
        <v>6788</v>
      </c>
      <c r="AA890" s="1120" t="s">
        <v>6789</v>
      </c>
      <c r="AB890" s="524"/>
      <c r="AC890" s="1111"/>
      <c r="AD890" s="1223"/>
    </row>
    <row r="891" spans="1:30" ht="15.75" customHeight="1">
      <c r="A891" s="1106" t="s">
        <v>10</v>
      </c>
      <c r="B891" s="1106" t="s">
        <v>11</v>
      </c>
      <c r="C891" s="1106" t="s">
        <v>28</v>
      </c>
      <c r="D891" s="1106" t="s">
        <v>13</v>
      </c>
      <c r="E891" s="1106" t="s">
        <v>3756</v>
      </c>
      <c r="F891" s="1107" t="str">
        <f t="array" ref="F891">IFERROR(INDEX(UIID!$K$2:$K1956, MATCH(CONCATENATE(B891,D891,G891,J891), UIID!$B$2:$B1956&amp;UIID!$D$2:$D1956&amp;UIID!$G$2:$G1956&amp;UIID!$H$2:$H1956, 0),), "Not Found")</f>
        <v>0722-0077</v>
      </c>
      <c r="G891" s="1106" t="s">
        <v>1766</v>
      </c>
      <c r="H891" s="1106"/>
      <c r="I891" s="1106" t="s">
        <v>6076</v>
      </c>
      <c r="J891" s="1106" t="s">
        <v>3795</v>
      </c>
      <c r="K891" s="1106">
        <v>10.3244329810623</v>
      </c>
      <c r="L891" s="1106">
        <v>123.890733776613</v>
      </c>
      <c r="M891" s="1106" t="s">
        <v>5827</v>
      </c>
      <c r="N891" s="1106" t="s">
        <v>6696</v>
      </c>
      <c r="O891" s="1106" t="s">
        <v>15</v>
      </c>
      <c r="P891" s="1106" t="s">
        <v>16</v>
      </c>
      <c r="Q891" s="1140" t="s">
        <v>10389</v>
      </c>
      <c r="R891" s="1106" t="s">
        <v>32</v>
      </c>
      <c r="S891" s="1120" t="s">
        <v>43</v>
      </c>
      <c r="T891" s="1106" t="s">
        <v>4164</v>
      </c>
      <c r="U891" s="1120" t="s">
        <v>253</v>
      </c>
      <c r="V891" s="1120" t="s">
        <v>6790</v>
      </c>
      <c r="W891" s="1116">
        <v>45342</v>
      </c>
      <c r="X891" s="1116">
        <v>47098</v>
      </c>
      <c r="Y891" s="1120" t="s">
        <v>6791</v>
      </c>
      <c r="Z891" s="1120" t="s">
        <v>6792</v>
      </c>
      <c r="AA891" s="1120" t="s">
        <v>6793</v>
      </c>
      <c r="AB891" s="524"/>
      <c r="AC891" s="1111"/>
      <c r="AD891" s="1223"/>
    </row>
    <row r="892" spans="1:30" ht="15.75" customHeight="1">
      <c r="A892" s="1106" t="s">
        <v>10</v>
      </c>
      <c r="B892" s="1120" t="s">
        <v>11</v>
      </c>
      <c r="C892" s="1120" t="s">
        <v>123</v>
      </c>
      <c r="D892" s="1106" t="s">
        <v>2267</v>
      </c>
      <c r="E892" s="1106" t="s">
        <v>123</v>
      </c>
      <c r="F892" s="1107" t="str">
        <f t="array" ref="F892">IFERROR(INDEX(UIID!$K$2:$K1956, MATCH(CONCATENATE(B892,D892,G892,J892), UIID!$B$2:$B1956&amp;UIID!$D$2:$D1956&amp;UIID!$G$2:$G1956&amp;UIID!$H$2:$H1956, 0),), "Not Found")</f>
        <v>0722-0066</v>
      </c>
      <c r="G892" s="1106" t="s">
        <v>673</v>
      </c>
      <c r="H892" s="1120"/>
      <c r="I892" s="1120" t="s">
        <v>5194</v>
      </c>
      <c r="J892" s="1120" t="s">
        <v>3788</v>
      </c>
      <c r="K892" s="1120">
        <v>10.5459085371198</v>
      </c>
      <c r="L892" s="1120">
        <v>123.714819752</v>
      </c>
      <c r="M892" s="1120" t="s">
        <v>674</v>
      </c>
      <c r="N892" s="1120" t="s">
        <v>5195</v>
      </c>
      <c r="O892" s="1106" t="s">
        <v>15</v>
      </c>
      <c r="P892" s="1106" t="s">
        <v>16</v>
      </c>
      <c r="Q892" s="1140" t="s">
        <v>10389</v>
      </c>
      <c r="R892" s="1106" t="s">
        <v>84</v>
      </c>
      <c r="S892" s="1120" t="s">
        <v>167</v>
      </c>
      <c r="T892" s="1106" t="s">
        <v>4164</v>
      </c>
      <c r="U892" s="1120" t="s">
        <v>94</v>
      </c>
      <c r="V892" s="1120" t="s">
        <v>6794</v>
      </c>
      <c r="W892" s="1116">
        <v>45348</v>
      </c>
      <c r="X892" s="1116">
        <v>47176</v>
      </c>
      <c r="Y892" s="1120" t="s">
        <v>6795</v>
      </c>
      <c r="Z892" s="1120" t="s">
        <v>6796</v>
      </c>
      <c r="AA892" s="1120" t="s">
        <v>6797</v>
      </c>
      <c r="AB892" s="524"/>
      <c r="AC892" s="1111"/>
      <c r="AD892" s="1223"/>
    </row>
    <row r="893" spans="1:30" ht="15.75" customHeight="1">
      <c r="A893" s="1106" t="s">
        <v>10</v>
      </c>
      <c r="B893" s="1106" t="s">
        <v>11</v>
      </c>
      <c r="C893" s="1106" t="s">
        <v>509</v>
      </c>
      <c r="D893" s="1106" t="s">
        <v>1026</v>
      </c>
      <c r="E893" s="1106" t="s">
        <v>28</v>
      </c>
      <c r="F893" s="1107" t="str">
        <f t="array" ref="F893">IFERROR(INDEX(UIID!$K$2:$K1956, MATCH(CONCATENATE(B893,D893,G893,J893), UIID!$B$2:$B1956&amp;UIID!$D$2:$D1956&amp;UIID!$G$2:$G1956&amp;UIID!$H$2:$H1956, 0),), "Not Found")</f>
        <v>0722-0076</v>
      </c>
      <c r="G893" s="1106" t="s">
        <v>1027</v>
      </c>
      <c r="H893" s="1106"/>
      <c r="I893" s="1106" t="s">
        <v>6413</v>
      </c>
      <c r="J893" s="1106" t="s">
        <v>1028</v>
      </c>
      <c r="K893" s="1106">
        <v>11.2537426850758</v>
      </c>
      <c r="L893" s="1106">
        <v>124.00586130968099</v>
      </c>
      <c r="M893" s="1106" t="s">
        <v>1029</v>
      </c>
      <c r="N893" s="1106" t="s">
        <v>5414</v>
      </c>
      <c r="O893" s="1106" t="s">
        <v>113</v>
      </c>
      <c r="P893" s="1106" t="s">
        <v>2229</v>
      </c>
      <c r="Q893" s="1106" t="s">
        <v>35</v>
      </c>
      <c r="R893" s="1106" t="s">
        <v>272</v>
      </c>
      <c r="S893" s="1120" t="s">
        <v>2649</v>
      </c>
      <c r="T893" s="1106" t="s">
        <v>4306</v>
      </c>
      <c r="U893" s="1120" t="s">
        <v>94</v>
      </c>
      <c r="V893" s="1120" t="s">
        <v>6798</v>
      </c>
      <c r="W893" s="1116">
        <v>45344</v>
      </c>
      <c r="X893" s="1116">
        <v>47172</v>
      </c>
      <c r="Y893" s="1120" t="s">
        <v>6799</v>
      </c>
      <c r="Z893" s="1120" t="s">
        <v>6800</v>
      </c>
      <c r="AA893" s="1169">
        <v>46484</v>
      </c>
      <c r="AB893" s="524"/>
      <c r="AC893" s="1111"/>
      <c r="AD893" s="1223"/>
    </row>
    <row r="894" spans="1:30" ht="15.75" customHeight="1">
      <c r="A894" s="1106" t="s">
        <v>10</v>
      </c>
      <c r="B894" s="1120" t="s">
        <v>11</v>
      </c>
      <c r="C894" s="1106" t="s">
        <v>176</v>
      </c>
      <c r="D894" s="1106" t="s">
        <v>3759</v>
      </c>
      <c r="E894" s="1106" t="s">
        <v>3756</v>
      </c>
      <c r="F894" s="1107" t="str">
        <f t="array" ref="F894">IFERROR(INDEX(UIID!$K$2:$K1956, MATCH(CONCATENATE(B894,D894,G894,J894), UIID!$B$2:$B1956&amp;UIID!$D$2:$D1956&amp;UIID!$G$2:$G1956&amp;UIID!$H$2:$H1956, 0),), "Not Found")</f>
        <v>0722-0188</v>
      </c>
      <c r="G894" s="1120" t="s">
        <v>3463</v>
      </c>
      <c r="H894" s="1120"/>
      <c r="I894" s="1120" t="s">
        <v>6808</v>
      </c>
      <c r="J894" s="1120" t="s">
        <v>3890</v>
      </c>
      <c r="K894" s="1157">
        <v>10.284964</v>
      </c>
      <c r="L894" s="1157">
        <v>123.99601199999999</v>
      </c>
      <c r="M894" s="1120" t="s">
        <v>6809</v>
      </c>
      <c r="N894" s="1152" t="s">
        <v>6810</v>
      </c>
      <c r="O894" s="1106" t="s">
        <v>15</v>
      </c>
      <c r="P894" s="1106" t="s">
        <v>16</v>
      </c>
      <c r="Q894" s="1120" t="s">
        <v>35</v>
      </c>
      <c r="R894" s="1106" t="s">
        <v>117</v>
      </c>
      <c r="S894" s="1120" t="s">
        <v>200</v>
      </c>
      <c r="T894" s="1106" t="s">
        <v>4164</v>
      </c>
      <c r="U894" s="1120" t="s">
        <v>235</v>
      </c>
      <c r="V894" s="1120" t="s">
        <v>6811</v>
      </c>
      <c r="W894" s="1116">
        <v>45356</v>
      </c>
      <c r="X894" s="1116">
        <v>47183</v>
      </c>
      <c r="Y894" s="1120" t="s">
        <v>6812</v>
      </c>
      <c r="Z894" s="1120" t="s">
        <v>6813</v>
      </c>
      <c r="AA894" s="1169">
        <v>46757</v>
      </c>
      <c r="AB894" s="524"/>
      <c r="AC894" s="1111"/>
      <c r="AD894" s="1223"/>
    </row>
    <row r="895" spans="1:30" ht="15.75" customHeight="1">
      <c r="A895" s="1106" t="s">
        <v>10</v>
      </c>
      <c r="B895" s="1120" t="s">
        <v>11</v>
      </c>
      <c r="C895" s="1106" t="s">
        <v>176</v>
      </c>
      <c r="D895" s="1106" t="s">
        <v>3759</v>
      </c>
      <c r="E895" s="1106" t="s">
        <v>3756</v>
      </c>
      <c r="F895" s="1107" t="str">
        <f t="array" ref="F895">IFERROR(INDEX(UIID!$K$2:$K1956, MATCH(CONCATENATE(B895,D895,G895,J895), UIID!$B$2:$B1956&amp;UIID!$D$2:$D1956&amp;UIID!$G$2:$G1956&amp;UIID!$H$2:$H1956, 0),), "Not Found")</f>
        <v>0722-0188</v>
      </c>
      <c r="G895" s="1120" t="s">
        <v>3463</v>
      </c>
      <c r="H895" s="1120"/>
      <c r="I895" s="1120" t="s">
        <v>6808</v>
      </c>
      <c r="J895" s="1120" t="s">
        <v>3890</v>
      </c>
      <c r="K895" s="1157">
        <v>10.284964</v>
      </c>
      <c r="L895" s="1157">
        <v>123.99601199999999</v>
      </c>
      <c r="M895" s="1120" t="s">
        <v>6809</v>
      </c>
      <c r="N895" s="1152" t="s">
        <v>6810</v>
      </c>
      <c r="O895" s="1106" t="s">
        <v>15</v>
      </c>
      <c r="P895" s="1106" t="s">
        <v>16</v>
      </c>
      <c r="Q895" s="1120" t="s">
        <v>35</v>
      </c>
      <c r="R895" s="1106" t="s">
        <v>32</v>
      </c>
      <c r="S895" s="1120" t="s">
        <v>36</v>
      </c>
      <c r="T895" s="1106" t="s">
        <v>4164</v>
      </c>
      <c r="U895" s="1120" t="s">
        <v>91</v>
      </c>
      <c r="V895" s="1120" t="s">
        <v>6814</v>
      </c>
      <c r="W895" s="1116">
        <v>45356</v>
      </c>
      <c r="X895" s="1116">
        <v>47183</v>
      </c>
      <c r="Y895" s="1120" t="s">
        <v>6403</v>
      </c>
      <c r="Z895" s="1120" t="s">
        <v>6815</v>
      </c>
      <c r="AA895" s="1169">
        <v>45938</v>
      </c>
      <c r="AB895" s="524"/>
      <c r="AC895" s="1111"/>
      <c r="AD895" s="1223"/>
    </row>
    <row r="896" spans="1:30" ht="15.75" customHeight="1">
      <c r="A896" s="1106" t="s">
        <v>10</v>
      </c>
      <c r="B896" s="313" t="s">
        <v>11</v>
      </c>
      <c r="C896" s="1106" t="s">
        <v>28</v>
      </c>
      <c r="D896" s="1106" t="s">
        <v>13</v>
      </c>
      <c r="E896" s="1106" t="s">
        <v>28</v>
      </c>
      <c r="F896" s="1107" t="str">
        <f t="array" ref="F896">IFERROR(INDEX(UIID!$K$2:$K1956, MATCH(CONCATENATE(B896,D896,G896,J896), UIID!$B$2:$B1956&amp;UIID!$D$2:$D1956&amp;UIID!$G$2:$G1956&amp;UIID!$H$2:$H1956, 0),), "Not Found")</f>
        <v>0722-0177</v>
      </c>
      <c r="G896" s="1184" t="s">
        <v>3464</v>
      </c>
      <c r="H896" s="1120"/>
      <c r="I896" s="1120" t="s">
        <v>6816</v>
      </c>
      <c r="J896" s="1184" t="s">
        <v>3872</v>
      </c>
      <c r="K896" s="1120">
        <v>10.2948515999362</v>
      </c>
      <c r="L896" s="1120">
        <v>123.884745207818</v>
      </c>
      <c r="M896" s="1120" t="s">
        <v>6817</v>
      </c>
      <c r="N896" s="1120" t="s">
        <v>6818</v>
      </c>
      <c r="O896" s="1106" t="s">
        <v>15</v>
      </c>
      <c r="P896" s="1106" t="s">
        <v>16</v>
      </c>
      <c r="Q896" s="1120" t="s">
        <v>35</v>
      </c>
      <c r="R896" s="1106" t="s">
        <v>32</v>
      </c>
      <c r="S896" s="1120" t="s">
        <v>47</v>
      </c>
      <c r="T896" s="1106" t="s">
        <v>4164</v>
      </c>
      <c r="U896" s="1120" t="s">
        <v>78</v>
      </c>
      <c r="V896" s="1120" t="s">
        <v>6819</v>
      </c>
      <c r="W896" s="1116">
        <v>45357</v>
      </c>
      <c r="X896" s="1116">
        <v>47184</v>
      </c>
      <c r="Y896" s="1120" t="s">
        <v>5369</v>
      </c>
      <c r="Z896" s="1120" t="s">
        <v>6820</v>
      </c>
      <c r="AA896" s="1169">
        <v>46249</v>
      </c>
      <c r="AB896" s="524"/>
      <c r="AC896" s="1111"/>
      <c r="AD896" s="1223"/>
    </row>
    <row r="897" spans="1:30" ht="15.75" customHeight="1">
      <c r="A897" s="1106" t="s">
        <v>10</v>
      </c>
      <c r="B897" s="1106" t="s">
        <v>11</v>
      </c>
      <c r="C897" s="1106" t="s">
        <v>28</v>
      </c>
      <c r="D897" s="1106" t="s">
        <v>13</v>
      </c>
      <c r="E897" s="1106" t="s">
        <v>3756</v>
      </c>
      <c r="F897" s="1107" t="str">
        <f t="array" ref="F897">IFERROR(INDEX(UIID!$K$2:$K1956, MATCH(CONCATENATE(B897,D897,G897,J897), UIID!$B$2:$B1956&amp;UIID!$D$2:$D1956&amp;UIID!$G$2:$G1956&amp;UIID!$H$2:$H1956, 0),), "Not Found")</f>
        <v>0722-0077</v>
      </c>
      <c r="G897" s="1106" t="s">
        <v>1766</v>
      </c>
      <c r="H897" s="1106"/>
      <c r="I897" s="1106" t="s">
        <v>6076</v>
      </c>
      <c r="J897" s="1106" t="s">
        <v>3795</v>
      </c>
      <c r="K897" s="1106">
        <v>10.3244329810623</v>
      </c>
      <c r="L897" s="1106">
        <v>123.890733776613</v>
      </c>
      <c r="M897" s="1106" t="s">
        <v>5827</v>
      </c>
      <c r="N897" s="1106" t="s">
        <v>5803</v>
      </c>
      <c r="O897" s="1106" t="s">
        <v>15</v>
      </c>
      <c r="P897" s="1106" t="s">
        <v>16</v>
      </c>
      <c r="Q897" s="1140" t="s">
        <v>10389</v>
      </c>
      <c r="R897" s="1106" t="s">
        <v>32</v>
      </c>
      <c r="S897" s="1106" t="s">
        <v>45</v>
      </c>
      <c r="T897" s="1106" t="s">
        <v>4164</v>
      </c>
      <c r="U897" s="1120" t="s">
        <v>1770</v>
      </c>
      <c r="V897" s="1120" t="s">
        <v>6821</v>
      </c>
      <c r="W897" s="1116">
        <v>45372</v>
      </c>
      <c r="X897" s="1116">
        <v>47098</v>
      </c>
      <c r="Y897" s="1120" t="s">
        <v>6822</v>
      </c>
      <c r="Z897" s="1120" t="s">
        <v>6823</v>
      </c>
      <c r="AA897" s="1169">
        <v>46706</v>
      </c>
      <c r="AB897" s="524"/>
      <c r="AC897" s="1111"/>
      <c r="AD897" s="1223"/>
    </row>
    <row r="898" spans="1:30" ht="15.75" customHeight="1">
      <c r="A898" s="1106" t="s">
        <v>10</v>
      </c>
      <c r="B898" s="313" t="s">
        <v>11</v>
      </c>
      <c r="C898" s="313" t="s">
        <v>50</v>
      </c>
      <c r="D898" s="313" t="s">
        <v>2158</v>
      </c>
      <c r="E898" s="313" t="s">
        <v>28</v>
      </c>
      <c r="F898" s="1107" t="str">
        <f t="array" ref="F898">IFERROR(INDEX(UIID!$K$2:$K1956, MATCH(CONCATENATE(B898,D898,G898,J898), UIID!$B$2:$B1956&amp;UIID!$D$2:$D1956&amp;UIID!$G$2:$G1956&amp;UIID!$H$2:$H1956, 0),), "Not Found")</f>
        <v>0722-0193</v>
      </c>
      <c r="G898" s="176" t="s">
        <v>3446</v>
      </c>
      <c r="H898" s="176"/>
      <c r="I898" s="176" t="s">
        <v>6757</v>
      </c>
      <c r="J898" s="1240" t="s">
        <v>3895</v>
      </c>
      <c r="K898" s="176">
        <v>9.88047317525265</v>
      </c>
      <c r="L898" s="176">
        <v>123.606894709662</v>
      </c>
      <c r="M898" s="176" t="s">
        <v>6758</v>
      </c>
      <c r="N898" s="176" t="s">
        <v>6759</v>
      </c>
      <c r="O898" s="313" t="s">
        <v>15</v>
      </c>
      <c r="P898" s="313" t="s">
        <v>16</v>
      </c>
      <c r="Q898" s="1140" t="s">
        <v>10389</v>
      </c>
      <c r="R898" s="1106" t="s">
        <v>32</v>
      </c>
      <c r="S898" s="1106" t="s">
        <v>1362</v>
      </c>
      <c r="T898" s="1106" t="s">
        <v>4164</v>
      </c>
      <c r="U898" s="1120" t="s">
        <v>6375</v>
      </c>
      <c r="V898" s="1120" t="s">
        <v>6824</v>
      </c>
      <c r="W898" s="1116">
        <v>45373</v>
      </c>
      <c r="X898" s="1116">
        <v>47150</v>
      </c>
      <c r="Y898" s="176" t="s">
        <v>5211</v>
      </c>
      <c r="Z898" s="176" t="s">
        <v>6761</v>
      </c>
      <c r="AA898" s="488">
        <v>46063</v>
      </c>
      <c r="AB898" s="524"/>
      <c r="AC898" s="1111"/>
      <c r="AD898" s="1223"/>
    </row>
    <row r="899" spans="1:30" ht="15.75" customHeight="1">
      <c r="A899" s="1106" t="s">
        <v>10</v>
      </c>
      <c r="B899" s="1120" t="s">
        <v>11</v>
      </c>
      <c r="C899" s="1106" t="s">
        <v>28</v>
      </c>
      <c r="D899" s="1106" t="s">
        <v>13</v>
      </c>
      <c r="E899" s="1106" t="s">
        <v>3756</v>
      </c>
      <c r="F899" s="1107" t="str">
        <f t="array" ref="F899">IFERROR(INDEX(UIID!$K$2:$K1956, MATCH(CONCATENATE(B899,D899,G899,J899), UIID!$B$2:$B1956&amp;UIID!$D$2:$D1956&amp;UIID!$G$2:$G1956&amp;UIID!$H$2:$H1956, 0),), "Not Found")</f>
        <v>0722-0106</v>
      </c>
      <c r="G899" s="1120" t="s">
        <v>3471</v>
      </c>
      <c r="H899" s="1120"/>
      <c r="I899" s="1120" t="s">
        <v>6318</v>
      </c>
      <c r="J899" s="1120" t="s">
        <v>3821</v>
      </c>
      <c r="K899" s="1120">
        <v>10.302733830320699</v>
      </c>
      <c r="L899" s="1120">
        <v>123.906666896175</v>
      </c>
      <c r="M899" s="1120" t="s">
        <v>6319</v>
      </c>
      <c r="N899" s="1120" t="s">
        <v>6320</v>
      </c>
      <c r="O899" s="1106" t="s">
        <v>15</v>
      </c>
      <c r="P899" s="1106" t="s">
        <v>16</v>
      </c>
      <c r="Q899" s="1140" t="s">
        <v>10389</v>
      </c>
      <c r="R899" s="1106" t="s">
        <v>117</v>
      </c>
      <c r="S899" s="1120" t="s">
        <v>3159</v>
      </c>
      <c r="T899" s="1106" t="s">
        <v>4164</v>
      </c>
      <c r="U899" s="1120" t="s">
        <v>4961</v>
      </c>
      <c r="V899" s="1120" t="s">
        <v>6825</v>
      </c>
      <c r="W899" s="1116">
        <v>45377</v>
      </c>
      <c r="X899" s="1116">
        <v>46911</v>
      </c>
      <c r="Y899" s="1120" t="s">
        <v>5148</v>
      </c>
      <c r="Z899" s="1120" t="s">
        <v>5149</v>
      </c>
      <c r="AA899" s="1169">
        <v>45582</v>
      </c>
      <c r="AB899" s="524"/>
      <c r="AC899" s="1111"/>
      <c r="AD899" s="1223"/>
    </row>
    <row r="900" spans="1:30" ht="15.75" customHeight="1">
      <c r="A900" s="1106" t="s">
        <v>10</v>
      </c>
      <c r="B900" s="1133" t="s">
        <v>11</v>
      </c>
      <c r="C900" s="1133" t="s">
        <v>146</v>
      </c>
      <c r="D900" s="1133" t="s">
        <v>1017</v>
      </c>
      <c r="E900" s="1133" t="s">
        <v>123</v>
      </c>
      <c r="F900" s="1107" t="str">
        <f t="array" ref="F900">IFERROR(INDEX(UIID!$K$2:$K1956, MATCH(CONCATENATE(B900,D900,G900,J900), UIID!$B$2:$B1956&amp;UIID!$D$2:$D1956&amp;UIID!$G$2:$G1956&amp;UIID!$H$2:$H1956, 0),), "Not Found")</f>
        <v>0722-0004</v>
      </c>
      <c r="G900" s="1133" t="s">
        <v>1018</v>
      </c>
      <c r="H900" s="1133"/>
      <c r="I900" s="1133" t="s">
        <v>6408</v>
      </c>
      <c r="J900" s="1133" t="s">
        <v>1019</v>
      </c>
      <c r="K900" s="1133">
        <v>10.588089474368299</v>
      </c>
      <c r="L900" s="1133">
        <v>124.016935380836</v>
      </c>
      <c r="M900" s="1133" t="s">
        <v>1020</v>
      </c>
      <c r="N900" s="1133" t="s">
        <v>5398</v>
      </c>
      <c r="O900" s="1133" t="s">
        <v>113</v>
      </c>
      <c r="P900" s="1106" t="s">
        <v>2229</v>
      </c>
      <c r="Q900" s="1132" t="s">
        <v>35</v>
      </c>
      <c r="R900" s="1133" t="s">
        <v>272</v>
      </c>
      <c r="S900" s="1132" t="s">
        <v>2649</v>
      </c>
      <c r="T900" s="1133" t="s">
        <v>4306</v>
      </c>
      <c r="U900" s="1132" t="s">
        <v>276</v>
      </c>
      <c r="V900" s="1132" t="s">
        <v>6826</v>
      </c>
      <c r="W900" s="1134">
        <v>45377</v>
      </c>
      <c r="X900" s="1116">
        <v>46911</v>
      </c>
      <c r="Y900" s="1132" t="s">
        <v>5467</v>
      </c>
      <c r="Z900" s="1132" t="s">
        <v>6827</v>
      </c>
      <c r="AA900" s="1150">
        <v>45417</v>
      </c>
      <c r="AB900" s="1241"/>
      <c r="AC900" s="1148"/>
      <c r="AD900" s="1223"/>
    </row>
    <row r="901" spans="1:30" ht="15.75" customHeight="1">
      <c r="A901" s="1106" t="s">
        <v>10</v>
      </c>
      <c r="B901" s="1106" t="s">
        <v>11</v>
      </c>
      <c r="C901" s="1106" t="s">
        <v>123</v>
      </c>
      <c r="D901" s="1106" t="s">
        <v>1069</v>
      </c>
      <c r="E901" s="1106" t="s">
        <v>30</v>
      </c>
      <c r="F901" s="1107" t="str">
        <f t="array" ref="F901">IFERROR(INDEX(UIID!$K$2:$K1956, MATCH(CONCATENATE(B901,D901,G901,J901), UIID!$B$2:$B1956&amp;UIID!$D$2:$D1956&amp;UIID!$G$2:$G1956&amp;UIID!$H$2:$H1956, 0),), "Not Found")</f>
        <v>0722-0003</v>
      </c>
      <c r="G901" s="1106" t="s">
        <v>1070</v>
      </c>
      <c r="H901" s="1106"/>
      <c r="I901" s="1106" t="s">
        <v>6471</v>
      </c>
      <c r="J901" s="1106" t="s">
        <v>1071</v>
      </c>
      <c r="K901" s="1106">
        <v>10.392226771024401</v>
      </c>
      <c r="L901" s="1106">
        <v>123.656294777905</v>
      </c>
      <c r="M901" s="1106" t="s">
        <v>1072</v>
      </c>
      <c r="N901" s="1106" t="s">
        <v>5469</v>
      </c>
      <c r="O901" s="1106" t="s">
        <v>113</v>
      </c>
      <c r="P901" s="1106" t="s">
        <v>2229</v>
      </c>
      <c r="Q901" s="1106" t="s">
        <v>35</v>
      </c>
      <c r="R901" s="1106" t="s">
        <v>2230</v>
      </c>
      <c r="S901" s="1120" t="s">
        <v>161</v>
      </c>
      <c r="T901" s="1106" t="s">
        <v>4157</v>
      </c>
      <c r="U901" s="1120" t="s">
        <v>957</v>
      </c>
      <c r="V901" s="1120" t="s">
        <v>6828</v>
      </c>
      <c r="W901" s="1116">
        <v>45393</v>
      </c>
      <c r="X901" s="1116">
        <v>47220</v>
      </c>
      <c r="Y901" s="1120" t="s">
        <v>6829</v>
      </c>
      <c r="Z901" s="1120" t="s">
        <v>6830</v>
      </c>
      <c r="AA901" s="1169">
        <v>46589</v>
      </c>
      <c r="AB901" s="524"/>
      <c r="AC901" s="1111"/>
      <c r="AD901" s="1223"/>
    </row>
    <row r="902" spans="1:30" ht="15.75" customHeight="1">
      <c r="A902" s="1106" t="s">
        <v>10</v>
      </c>
      <c r="B902" s="1106" t="s">
        <v>11</v>
      </c>
      <c r="C902" s="1106" t="s">
        <v>123</v>
      </c>
      <c r="D902" s="1106" t="s">
        <v>1069</v>
      </c>
      <c r="E902" s="1106" t="s">
        <v>30</v>
      </c>
      <c r="F902" s="1107" t="str">
        <f t="array" ref="F902">IFERROR(INDEX(UIID!$K$2:$K1956, MATCH(CONCATENATE(B902,D902,G902,J902), UIID!$B$2:$B1956&amp;UIID!$D$2:$D1956&amp;UIID!$G$2:$G1956&amp;UIID!$H$2:$H1956, 0),), "Not Found")</f>
        <v>0722-0003</v>
      </c>
      <c r="G902" s="1106" t="s">
        <v>1070</v>
      </c>
      <c r="H902" s="1106"/>
      <c r="I902" s="1106" t="s">
        <v>6471</v>
      </c>
      <c r="J902" s="1106" t="s">
        <v>1071</v>
      </c>
      <c r="K902" s="1120">
        <v>10.392226771024401</v>
      </c>
      <c r="L902" s="1120">
        <v>123.656294777905</v>
      </c>
      <c r="M902" s="1106" t="s">
        <v>1072</v>
      </c>
      <c r="N902" s="1106" t="s">
        <v>5469</v>
      </c>
      <c r="O902" s="1106" t="s">
        <v>113</v>
      </c>
      <c r="P902" s="1106" t="s">
        <v>2229</v>
      </c>
      <c r="Q902" s="1106" t="s">
        <v>35</v>
      </c>
      <c r="R902" s="1106" t="s">
        <v>272</v>
      </c>
      <c r="S902" s="1120" t="s">
        <v>2649</v>
      </c>
      <c r="T902" s="1106" t="s">
        <v>4306</v>
      </c>
      <c r="U902" s="1120" t="s">
        <v>276</v>
      </c>
      <c r="V902" s="1120" t="s">
        <v>6831</v>
      </c>
      <c r="W902" s="1116">
        <v>45393</v>
      </c>
      <c r="X902" s="1116">
        <v>47220</v>
      </c>
      <c r="Y902" s="1120" t="s">
        <v>5483</v>
      </c>
      <c r="Z902" s="1120" t="s">
        <v>6832</v>
      </c>
      <c r="AA902" s="1169">
        <v>45417</v>
      </c>
      <c r="AB902" s="524"/>
      <c r="AC902" s="1111"/>
      <c r="AD902" s="1223"/>
    </row>
    <row r="903" spans="1:30" ht="15.75" customHeight="1">
      <c r="A903" s="1106" t="s">
        <v>10</v>
      </c>
      <c r="B903" s="1106" t="s">
        <v>11</v>
      </c>
      <c r="C903" s="1120" t="s">
        <v>176</v>
      </c>
      <c r="D903" s="1106" t="s">
        <v>374</v>
      </c>
      <c r="E903" s="1106" t="s">
        <v>3756</v>
      </c>
      <c r="F903" s="1107" t="str">
        <f t="array" ref="F903">IFERROR(INDEX(UIID!$K$2:$K1956, MATCH(CONCATENATE(B903,D903,G903,J903), UIID!$B$2:$B1956&amp;UIID!$D$2:$D1956&amp;UIID!$G$2:$G1956&amp;UIID!$H$2:$H1956, 0),), "Not Found")</f>
        <v>0722-0189</v>
      </c>
      <c r="G903" s="1120" t="s">
        <v>3487</v>
      </c>
      <c r="H903" s="1120"/>
      <c r="I903" s="1120" t="s">
        <v>6833</v>
      </c>
      <c r="J903" s="1120" t="s">
        <v>3891</v>
      </c>
      <c r="K903" s="1120">
        <v>10.3232327586345</v>
      </c>
      <c r="L903" s="1120">
        <v>123.94604089438199</v>
      </c>
      <c r="M903" s="1120" t="s">
        <v>6834</v>
      </c>
      <c r="N903" s="1120" t="s">
        <v>6835</v>
      </c>
      <c r="O903" s="1106" t="s">
        <v>113</v>
      </c>
      <c r="P903" s="1106" t="s">
        <v>132</v>
      </c>
      <c r="Q903" s="1120" t="s">
        <v>35</v>
      </c>
      <c r="R903" s="1106" t="s">
        <v>117</v>
      </c>
      <c r="S903" s="1120" t="s">
        <v>200</v>
      </c>
      <c r="T903" s="1106" t="s">
        <v>4164</v>
      </c>
      <c r="U903" s="1120" t="s">
        <v>235</v>
      </c>
      <c r="V903" s="1120" t="s">
        <v>6836</v>
      </c>
      <c r="W903" s="1116">
        <v>45394</v>
      </c>
      <c r="X903" s="1116">
        <v>47223</v>
      </c>
      <c r="Y903" s="1120" t="s">
        <v>6837</v>
      </c>
      <c r="Z903" s="1120" t="s">
        <v>6838</v>
      </c>
      <c r="AA903" s="1169">
        <v>46952</v>
      </c>
      <c r="AB903" s="524"/>
      <c r="AC903" s="1111"/>
      <c r="AD903" s="1223"/>
    </row>
    <row r="904" spans="1:30" ht="15.75" customHeight="1">
      <c r="A904" s="1106" t="s">
        <v>10</v>
      </c>
      <c r="B904" s="1106" t="s">
        <v>11</v>
      </c>
      <c r="C904" s="1120" t="s">
        <v>28</v>
      </c>
      <c r="D904" s="1106" t="s">
        <v>458</v>
      </c>
      <c r="E904" s="1106" t="s">
        <v>30</v>
      </c>
      <c r="F904" s="1107" t="str">
        <f t="array" ref="F904">IFERROR(INDEX(UIID!$K$2:$K1956, MATCH(CONCATENATE(B904,D904,G904,J904), UIID!$B$2:$B1956&amp;UIID!$D$2:$D1956&amp;UIID!$G$2:$G1956&amp;UIID!$H$2:$H1956, 0),), "Not Found")</f>
        <v>0722-0192</v>
      </c>
      <c r="G904" s="1120" t="s">
        <v>3477</v>
      </c>
      <c r="H904" s="1120"/>
      <c r="I904" s="1120" t="s">
        <v>6839</v>
      </c>
      <c r="J904" s="1120" t="s">
        <v>3894</v>
      </c>
      <c r="K904" s="1120">
        <v>10.2598051762964</v>
      </c>
      <c r="L904" s="1120">
        <v>123.829577278982</v>
      </c>
      <c r="M904" s="1120" t="s">
        <v>6840</v>
      </c>
      <c r="N904" s="1120" t="s">
        <v>6841</v>
      </c>
      <c r="O904" s="1106" t="s">
        <v>15</v>
      </c>
      <c r="P904" s="1106" t="s">
        <v>16</v>
      </c>
      <c r="Q904" s="1120" t="s">
        <v>35</v>
      </c>
      <c r="R904" s="1106" t="s">
        <v>32</v>
      </c>
      <c r="S904" s="1120" t="s">
        <v>39</v>
      </c>
      <c r="T904" s="1106" t="s">
        <v>4164</v>
      </c>
      <c r="U904" s="1120" t="s">
        <v>253</v>
      </c>
      <c r="V904" s="1120" t="s">
        <v>6842</v>
      </c>
      <c r="W904" s="1116">
        <v>45397</v>
      </c>
      <c r="X904" s="1116">
        <v>47224</v>
      </c>
      <c r="Y904" s="1120" t="s">
        <v>6458</v>
      </c>
      <c r="Z904" s="1120" t="s">
        <v>6459</v>
      </c>
      <c r="AA904" s="1169">
        <v>46237</v>
      </c>
      <c r="AB904" s="524"/>
      <c r="AC904" s="1111"/>
      <c r="AD904" s="1223"/>
    </row>
    <row r="905" spans="1:30" ht="15.75" customHeight="1">
      <c r="A905" s="1106" t="s">
        <v>10</v>
      </c>
      <c r="B905" s="1106" t="s">
        <v>11</v>
      </c>
      <c r="C905" s="1120" t="s">
        <v>28</v>
      </c>
      <c r="D905" s="1106" t="s">
        <v>458</v>
      </c>
      <c r="E905" s="1106" t="s">
        <v>30</v>
      </c>
      <c r="F905" s="1107" t="str">
        <f t="array" ref="F905">IFERROR(INDEX(UIID!$K$2:$K1956, MATCH(CONCATENATE(B905,D905,G905,J905), UIID!$B$2:$B1956&amp;UIID!$D$2:$D1956&amp;UIID!$G$2:$G1956&amp;UIID!$H$2:$H1956, 0),), "Not Found")</f>
        <v>0722-0192</v>
      </c>
      <c r="G905" s="1120" t="s">
        <v>3477</v>
      </c>
      <c r="H905" s="1120"/>
      <c r="I905" s="1120" t="s">
        <v>6839</v>
      </c>
      <c r="J905" s="1120" t="s">
        <v>3894</v>
      </c>
      <c r="K905" s="1120">
        <v>10.2598051762964</v>
      </c>
      <c r="L905" s="1120">
        <v>123.829577278982</v>
      </c>
      <c r="M905" s="1120" t="s">
        <v>6840</v>
      </c>
      <c r="N905" s="1120" t="s">
        <v>6841</v>
      </c>
      <c r="O905" s="1106" t="s">
        <v>15</v>
      </c>
      <c r="P905" s="1106" t="s">
        <v>16</v>
      </c>
      <c r="Q905" s="1120" t="s">
        <v>35</v>
      </c>
      <c r="R905" s="1106" t="s">
        <v>104</v>
      </c>
      <c r="S905" s="1120" t="s">
        <v>105</v>
      </c>
      <c r="T905" s="1106" t="s">
        <v>4164</v>
      </c>
      <c r="U905" s="1120" t="s">
        <v>106</v>
      </c>
      <c r="V905" s="1120" t="s">
        <v>6843</v>
      </c>
      <c r="W905" s="1116">
        <v>45397</v>
      </c>
      <c r="X905" s="1116">
        <v>47224</v>
      </c>
      <c r="Y905" s="1120" t="s">
        <v>5430</v>
      </c>
      <c r="Z905" s="1120" t="s">
        <v>6412</v>
      </c>
      <c r="AA905" s="1169">
        <v>46827</v>
      </c>
      <c r="AB905" s="524"/>
      <c r="AC905" s="1111"/>
      <c r="AD905" s="1223"/>
    </row>
    <row r="906" spans="1:30" ht="15.75" customHeight="1">
      <c r="A906" s="1106" t="s">
        <v>10</v>
      </c>
      <c r="B906" s="1106" t="s">
        <v>11</v>
      </c>
      <c r="C906" s="1120" t="s">
        <v>28</v>
      </c>
      <c r="D906" s="1106" t="s">
        <v>458</v>
      </c>
      <c r="E906" s="1106" t="s">
        <v>30</v>
      </c>
      <c r="F906" s="1107" t="str">
        <f t="array" ref="F906">IFERROR(INDEX(UIID!$K$2:$K1956, MATCH(CONCATENATE(B906,D906,G906,J906), UIID!$B$2:$B1956&amp;UIID!$D$2:$D1956&amp;UIID!$G$2:$G1956&amp;UIID!$H$2:$H1956, 0),), "Not Found")</f>
        <v>0722-0192</v>
      </c>
      <c r="G906" s="1120" t="s">
        <v>3477</v>
      </c>
      <c r="H906" s="1120"/>
      <c r="I906" s="1120" t="s">
        <v>6839</v>
      </c>
      <c r="J906" s="1120" t="s">
        <v>3894</v>
      </c>
      <c r="K906" s="1120">
        <v>10.2598051762964</v>
      </c>
      <c r="L906" s="1120">
        <v>123.829577278982</v>
      </c>
      <c r="M906" s="1120" t="s">
        <v>6840</v>
      </c>
      <c r="N906" s="1120" t="s">
        <v>6841</v>
      </c>
      <c r="O906" s="1106" t="s">
        <v>15</v>
      </c>
      <c r="P906" s="1106" t="s">
        <v>16</v>
      </c>
      <c r="Q906" s="1120" t="s">
        <v>35</v>
      </c>
      <c r="R906" s="1106" t="s">
        <v>84</v>
      </c>
      <c r="S906" s="1120" t="s">
        <v>85</v>
      </c>
      <c r="T906" s="1106" t="s">
        <v>4164</v>
      </c>
      <c r="U906" s="1120" t="s">
        <v>94</v>
      </c>
      <c r="V906" s="1120" t="s">
        <v>6844</v>
      </c>
      <c r="W906" s="1116">
        <v>45397</v>
      </c>
      <c r="X906" s="1116">
        <v>47224</v>
      </c>
      <c r="Y906" s="1120" t="s">
        <v>6845</v>
      </c>
      <c r="Z906" s="1120" t="s">
        <v>6846</v>
      </c>
      <c r="AA906" s="1169">
        <v>46129</v>
      </c>
      <c r="AB906" s="524"/>
      <c r="AC906" s="1111"/>
      <c r="AD906" s="1223"/>
    </row>
    <row r="907" spans="1:30" ht="15.75" customHeight="1">
      <c r="A907" s="1106" t="s">
        <v>10</v>
      </c>
      <c r="B907" s="1106" t="s">
        <v>11</v>
      </c>
      <c r="C907" s="1120" t="s">
        <v>176</v>
      </c>
      <c r="D907" s="1106" t="s">
        <v>374</v>
      </c>
      <c r="E907" s="1106" t="s">
        <v>3756</v>
      </c>
      <c r="F907" s="1107" t="str">
        <f t="array" ref="F907">IFERROR(INDEX(UIID!$K$2:$K1956, MATCH(CONCATENATE(B907,D907,G907,J907), UIID!$B$2:$B1956&amp;UIID!$D$2:$D1956&amp;UIID!$G$2:$G1956&amp;UIID!$H$2:$H1956, 0),), "Not Found")</f>
        <v>0722-0191</v>
      </c>
      <c r="G907" s="1120" t="s">
        <v>3478</v>
      </c>
      <c r="H907" s="1120"/>
      <c r="I907" s="1120" t="s">
        <v>6847</v>
      </c>
      <c r="J907" s="1120" t="s">
        <v>3893</v>
      </c>
      <c r="K907" s="1120">
        <v>10.334602047193099</v>
      </c>
      <c r="L907" s="1120">
        <v>123.941923351997</v>
      </c>
      <c r="M907" s="1120" t="s">
        <v>6848</v>
      </c>
      <c r="N907" s="1120" t="s">
        <v>6849</v>
      </c>
      <c r="O907" s="1106" t="s">
        <v>15</v>
      </c>
      <c r="P907" s="1106" t="s">
        <v>16</v>
      </c>
      <c r="Q907" s="1120" t="s">
        <v>35</v>
      </c>
      <c r="R907" s="1106" t="s">
        <v>2222</v>
      </c>
      <c r="S907" s="1120" t="s">
        <v>156</v>
      </c>
      <c r="T907" s="1106" t="s">
        <v>4164</v>
      </c>
      <c r="U907" s="1120" t="s">
        <v>157</v>
      </c>
      <c r="V907" s="1120" t="s">
        <v>6850</v>
      </c>
      <c r="W907" s="1116">
        <v>45397</v>
      </c>
      <c r="X907" s="1116">
        <v>47224</v>
      </c>
      <c r="Y907" s="1120" t="s">
        <v>6851</v>
      </c>
      <c r="Z907" s="1120" t="s">
        <v>6852</v>
      </c>
      <c r="AA907" s="1120" t="s">
        <v>6853</v>
      </c>
      <c r="AB907" s="524"/>
      <c r="AC907" s="1111"/>
      <c r="AD907" s="1223"/>
    </row>
    <row r="908" spans="1:30" ht="15.75" customHeight="1">
      <c r="A908" s="1106" t="s">
        <v>10</v>
      </c>
      <c r="B908" s="1120" t="s">
        <v>11</v>
      </c>
      <c r="C908" s="1120" t="s">
        <v>2328</v>
      </c>
      <c r="D908" s="1106" t="s">
        <v>3819</v>
      </c>
      <c r="E908" s="1106" t="s">
        <v>123</v>
      </c>
      <c r="F908" s="1107" t="str">
        <f t="array" ref="F908">IFERROR(INDEX(UIID!$K$2:$K1956, MATCH(CONCATENATE(B908,D908,G908,J908), UIID!$B$2:$B1956&amp;UIID!$D$2:$D1956&amp;UIID!$G$2:$G1956&amp;UIID!$H$2:$H1956, 0),), "Not Found")</f>
        <v>0722-0105</v>
      </c>
      <c r="G908" s="1120" t="s">
        <v>3481</v>
      </c>
      <c r="H908" s="1120"/>
      <c r="I908" s="1120" t="s">
        <v>6272</v>
      </c>
      <c r="J908" s="1120" t="s">
        <v>3820</v>
      </c>
      <c r="K908" s="1120">
        <v>10.076473957007201</v>
      </c>
      <c r="L908" s="1120">
        <v>123.45233480781501</v>
      </c>
      <c r="M908" s="1120">
        <v>9606740771</v>
      </c>
      <c r="N908" s="1120" t="s">
        <v>6273</v>
      </c>
      <c r="O908" s="1106" t="s">
        <v>15</v>
      </c>
      <c r="P908" s="1106" t="s">
        <v>16</v>
      </c>
      <c r="Q908" s="1140" t="s">
        <v>10389</v>
      </c>
      <c r="R908" s="1106" t="s">
        <v>87</v>
      </c>
      <c r="S908" s="1120" t="s">
        <v>737</v>
      </c>
      <c r="T908" s="1106" t="s">
        <v>4164</v>
      </c>
      <c r="U908" s="1120" t="s">
        <v>6854</v>
      </c>
      <c r="V908" s="1120" t="s">
        <v>6855</v>
      </c>
      <c r="W908" s="1116">
        <v>45405</v>
      </c>
      <c r="X908" s="1116">
        <v>46870</v>
      </c>
      <c r="Y908" s="1120" t="s">
        <v>6856</v>
      </c>
      <c r="Z908" s="1120" t="s">
        <v>6857</v>
      </c>
      <c r="AA908" s="1169">
        <v>46650</v>
      </c>
      <c r="AB908" s="524"/>
      <c r="AC908" s="1111"/>
      <c r="AD908" s="1223"/>
    </row>
    <row r="909" spans="1:30" ht="15.75" customHeight="1">
      <c r="A909" s="1106" t="s">
        <v>10</v>
      </c>
      <c r="B909" s="1120" t="s">
        <v>11</v>
      </c>
      <c r="C909" s="1120" t="s">
        <v>2328</v>
      </c>
      <c r="D909" s="1106" t="s">
        <v>3819</v>
      </c>
      <c r="E909" s="1106" t="s">
        <v>123</v>
      </c>
      <c r="F909" s="1107" t="str">
        <f t="array" ref="F909">IFERROR(INDEX(UIID!$K$2:$K1956, MATCH(CONCATENATE(B909,D909,G909,J909), UIID!$B$2:$B1956&amp;UIID!$D$2:$D1956&amp;UIID!$G$2:$G1956&amp;UIID!$H$2:$H1956, 0),), "Not Found")</f>
        <v>0722-0105</v>
      </c>
      <c r="G909" s="1120" t="s">
        <v>3481</v>
      </c>
      <c r="H909" s="1120"/>
      <c r="I909" s="1120" t="s">
        <v>6272</v>
      </c>
      <c r="J909" s="1120" t="s">
        <v>3820</v>
      </c>
      <c r="K909" s="1120">
        <v>10.076473957007201</v>
      </c>
      <c r="L909" s="1120">
        <v>123.45233480781501</v>
      </c>
      <c r="M909" s="1120">
        <v>9606740771</v>
      </c>
      <c r="N909" s="1120" t="s">
        <v>6273</v>
      </c>
      <c r="O909" s="1106" t="s">
        <v>15</v>
      </c>
      <c r="P909" s="1106" t="s">
        <v>16</v>
      </c>
      <c r="Q909" s="1140" t="s">
        <v>10389</v>
      </c>
      <c r="R909" s="1106" t="s">
        <v>84</v>
      </c>
      <c r="S909" s="1120" t="s">
        <v>170</v>
      </c>
      <c r="T909" s="1106" t="s">
        <v>4213</v>
      </c>
      <c r="U909" s="1120" t="s">
        <v>6259</v>
      </c>
      <c r="V909" s="1120" t="s">
        <v>6858</v>
      </c>
      <c r="W909" s="1116">
        <v>45405</v>
      </c>
      <c r="X909" s="1116">
        <v>46870</v>
      </c>
      <c r="Y909" s="1120" t="s">
        <v>6859</v>
      </c>
      <c r="Z909" s="1120" t="s">
        <v>6860</v>
      </c>
      <c r="AA909" s="1169">
        <v>46797</v>
      </c>
      <c r="AB909" s="524"/>
      <c r="AC909" s="1111"/>
      <c r="AD909" s="1223"/>
    </row>
    <row r="910" spans="1:30" ht="15.75" customHeight="1">
      <c r="A910" s="1106" t="s">
        <v>10</v>
      </c>
      <c r="B910" s="1132" t="s">
        <v>11</v>
      </c>
      <c r="C910" s="1132" t="s">
        <v>2328</v>
      </c>
      <c r="D910" s="1133" t="s">
        <v>3819</v>
      </c>
      <c r="E910" s="1133" t="s">
        <v>123</v>
      </c>
      <c r="F910" s="1107" t="str">
        <f t="array" ref="F910">IFERROR(INDEX(UIID!$K$2:$K1956, MATCH(CONCATENATE(B910,D910,G910,J910), UIID!$B$2:$B1956&amp;UIID!$D$2:$D1956&amp;UIID!$G$2:$G1956&amp;UIID!$H$2:$H1956, 0),), "Not Found")</f>
        <v>0722-0105</v>
      </c>
      <c r="G910" s="1132" t="s">
        <v>3481</v>
      </c>
      <c r="H910" s="1132"/>
      <c r="I910" s="1132" t="s">
        <v>6272</v>
      </c>
      <c r="J910" s="1132" t="s">
        <v>3820</v>
      </c>
      <c r="K910" s="1132">
        <v>10.076473957007201</v>
      </c>
      <c r="L910" s="1132">
        <v>123.45233480781501</v>
      </c>
      <c r="M910" s="1132">
        <v>9606740771</v>
      </c>
      <c r="N910" s="1132" t="s">
        <v>6273</v>
      </c>
      <c r="O910" s="1133" t="s">
        <v>15</v>
      </c>
      <c r="P910" s="1133" t="s">
        <v>16</v>
      </c>
      <c r="Q910" s="1140" t="s">
        <v>10389</v>
      </c>
      <c r="R910" s="1133" t="s">
        <v>84</v>
      </c>
      <c r="S910" s="1132" t="s">
        <v>167</v>
      </c>
      <c r="T910" s="1133" t="s">
        <v>4164</v>
      </c>
      <c r="U910" s="1132" t="s">
        <v>6259</v>
      </c>
      <c r="V910" s="1132" t="s">
        <v>6861</v>
      </c>
      <c r="W910" s="1134">
        <v>45405</v>
      </c>
      <c r="X910" s="1116">
        <v>46870</v>
      </c>
      <c r="Y910" s="1132" t="s">
        <v>6859</v>
      </c>
      <c r="Z910" s="1132" t="s">
        <v>6860</v>
      </c>
      <c r="AA910" s="1150">
        <v>46797</v>
      </c>
      <c r="AB910" s="1241"/>
      <c r="AC910" s="1148"/>
      <c r="AD910" s="1223"/>
    </row>
    <row r="911" spans="1:30" ht="15.75" customHeight="1">
      <c r="A911" s="1106" t="s">
        <v>10</v>
      </c>
      <c r="B911" s="1120" t="s">
        <v>11</v>
      </c>
      <c r="C911" s="1120" t="s">
        <v>378</v>
      </c>
      <c r="D911" s="1106" t="s">
        <v>3814</v>
      </c>
      <c r="E911" s="1106" t="s">
        <v>28</v>
      </c>
      <c r="F911" s="1107" t="str">
        <f t="array" ref="F911">IFERROR(INDEX(UIID!$K$2:$K1956, MATCH(CONCATENATE(B911,D911,G911,J911), UIID!$B$2:$B1956&amp;UIID!$D$2:$D1956&amp;UIID!$G$2:$G1956&amp;UIID!$H$2:$H1956, 0),), "Not Found")</f>
        <v>0722-0187</v>
      </c>
      <c r="G911" s="1120" t="s">
        <v>3484</v>
      </c>
      <c r="H911" s="1120"/>
      <c r="I911" s="1120" t="s">
        <v>6862</v>
      </c>
      <c r="J911" s="1120" t="s">
        <v>3889</v>
      </c>
      <c r="K911" s="1120">
        <v>10.3601605702216</v>
      </c>
      <c r="L911" s="1120">
        <v>123.980354926262</v>
      </c>
      <c r="M911" s="1204" t="s">
        <v>6863</v>
      </c>
      <c r="N911" s="1120" t="s">
        <v>6864</v>
      </c>
      <c r="O911" s="1106" t="s">
        <v>15</v>
      </c>
      <c r="P911" s="1106" t="s">
        <v>16</v>
      </c>
      <c r="Q911" s="1120" t="s">
        <v>35</v>
      </c>
      <c r="R911" s="1106" t="s">
        <v>117</v>
      </c>
      <c r="S911" s="1120" t="s">
        <v>120</v>
      </c>
      <c r="T911" s="1106" t="s">
        <v>4164</v>
      </c>
      <c r="U911" s="1120" t="s">
        <v>2083</v>
      </c>
      <c r="V911" s="1120" t="s">
        <v>6865</v>
      </c>
      <c r="W911" s="1116">
        <v>45434</v>
      </c>
      <c r="X911" s="1116">
        <v>47261</v>
      </c>
      <c r="Y911" s="1120" t="s">
        <v>5921</v>
      </c>
      <c r="Z911" s="1120" t="s">
        <v>5922</v>
      </c>
      <c r="AA911" s="1169">
        <v>45663</v>
      </c>
      <c r="AB911" s="524"/>
      <c r="AC911" s="1111"/>
      <c r="AD911" s="1223"/>
    </row>
    <row r="912" spans="1:30" ht="15.75" customHeight="1">
      <c r="A912" s="1106" t="s">
        <v>10</v>
      </c>
      <c r="B912" s="1106" t="s">
        <v>11</v>
      </c>
      <c r="C912" s="1106" t="s">
        <v>28</v>
      </c>
      <c r="D912" s="1106" t="s">
        <v>13</v>
      </c>
      <c r="E912" s="1106" t="s">
        <v>3756</v>
      </c>
      <c r="F912" s="1107" t="str">
        <f t="array" ref="F912">IFERROR(INDEX(UIID!$K$2:$K1956, MATCH(CONCATENATE(B912,D912,G912,J912), UIID!$B$2:$B1956&amp;UIID!$D$2:$D1956&amp;UIID!$G$2:$G1956&amp;UIID!$H$2:$H1956, 0),), "Not Found")</f>
        <v>Not Found</v>
      </c>
      <c r="G912" s="1106" t="s">
        <v>517</v>
      </c>
      <c r="H912" s="1120"/>
      <c r="I912" s="1120" t="s">
        <v>6526</v>
      </c>
      <c r="J912" s="1120" t="s">
        <v>3862</v>
      </c>
      <c r="K912" s="1120">
        <v>10.323894247831401</v>
      </c>
      <c r="L912" s="1120">
        <v>123.90729105014699</v>
      </c>
      <c r="M912" s="1106" t="s">
        <v>6866</v>
      </c>
      <c r="N912" s="1120" t="s">
        <v>5691</v>
      </c>
      <c r="O912" s="1106" t="s">
        <v>15</v>
      </c>
      <c r="P912" s="1106" t="s">
        <v>16</v>
      </c>
      <c r="Q912" s="1120" t="s">
        <v>35</v>
      </c>
      <c r="R912" s="1106" t="s">
        <v>2222</v>
      </c>
      <c r="S912" s="1120" t="s">
        <v>156</v>
      </c>
      <c r="T912" s="1106" t="s">
        <v>4164</v>
      </c>
      <c r="U912" s="1120" t="s">
        <v>6867</v>
      </c>
      <c r="V912" s="1120" t="s">
        <v>6868</v>
      </c>
      <c r="W912" s="1116">
        <v>45435</v>
      </c>
      <c r="X912" s="1116">
        <v>47262</v>
      </c>
      <c r="Y912" s="1120" t="s">
        <v>6869</v>
      </c>
      <c r="Z912" s="1120" t="s">
        <v>6870</v>
      </c>
      <c r="AA912" s="1169">
        <v>46904</v>
      </c>
      <c r="AB912" s="524"/>
      <c r="AC912" s="1111"/>
      <c r="AD912" s="1223"/>
    </row>
    <row r="913" spans="1:30" ht="15.75" customHeight="1">
      <c r="A913" s="1106" t="s">
        <v>10</v>
      </c>
      <c r="B913" s="1106" t="s">
        <v>11</v>
      </c>
      <c r="C913" s="1120" t="s">
        <v>176</v>
      </c>
      <c r="D913" s="1106" t="s">
        <v>374</v>
      </c>
      <c r="E913" s="1106" t="s">
        <v>3756</v>
      </c>
      <c r="F913" s="1107" t="str">
        <f t="array" ref="F913">IFERROR(INDEX(UIID!$K$2:$K1956, MATCH(CONCATENATE(B913,D913,G913,J913), UIID!$B$2:$B1956&amp;UIID!$D$2:$D1956&amp;UIID!$G$2:$G1956&amp;UIID!$H$2:$H1956, 0),), "Not Found")</f>
        <v>0722-0189</v>
      </c>
      <c r="G913" s="1120" t="s">
        <v>3487</v>
      </c>
      <c r="H913" s="1120"/>
      <c r="I913" s="1120" t="s">
        <v>6833</v>
      </c>
      <c r="J913" s="1120" t="s">
        <v>3891</v>
      </c>
      <c r="K913" s="1120">
        <v>10.3232327586345</v>
      </c>
      <c r="L913" s="1120">
        <v>123.94604089438199</v>
      </c>
      <c r="M913" s="1120" t="s">
        <v>6834</v>
      </c>
      <c r="N913" s="1120" t="s">
        <v>6835</v>
      </c>
      <c r="O913" s="1106" t="s">
        <v>113</v>
      </c>
      <c r="P913" s="1106" t="s">
        <v>132</v>
      </c>
      <c r="Q913" s="1120" t="s">
        <v>35</v>
      </c>
      <c r="R913" s="1106" t="s">
        <v>32</v>
      </c>
      <c r="S913" s="1120" t="s">
        <v>39</v>
      </c>
      <c r="T913" s="1106" t="s">
        <v>4164</v>
      </c>
      <c r="U913" s="1120" t="s">
        <v>253</v>
      </c>
      <c r="V913" s="1120" t="s">
        <v>6871</v>
      </c>
      <c r="W913" s="1116">
        <v>45440</v>
      </c>
      <c r="X913" s="1116">
        <v>47267</v>
      </c>
      <c r="Y913" s="1120" t="s">
        <v>6872</v>
      </c>
      <c r="Z913" s="1120" t="s">
        <v>6873</v>
      </c>
      <c r="AA913" s="1169">
        <v>46563</v>
      </c>
      <c r="AB913" s="524"/>
      <c r="AC913" s="1111"/>
      <c r="AD913" s="1223"/>
    </row>
    <row r="914" spans="1:30" ht="15.75" customHeight="1">
      <c r="A914" s="1106" t="s">
        <v>10</v>
      </c>
      <c r="B914" s="1133" t="s">
        <v>11</v>
      </c>
      <c r="C914" s="1132" t="s">
        <v>176</v>
      </c>
      <c r="D914" s="1133" t="s">
        <v>374</v>
      </c>
      <c r="E914" s="1133" t="s">
        <v>3756</v>
      </c>
      <c r="F914" s="1107" t="str">
        <f t="array" ref="F914">IFERROR(INDEX(UIID!$K$2:$K1956, MATCH(CONCATENATE(B914,D914,G914,J914), UIID!$B$2:$B1956&amp;UIID!$D$2:$D1956&amp;UIID!$G$2:$G1956&amp;UIID!$H$2:$H1956, 0),), "Not Found")</f>
        <v>0722-0189</v>
      </c>
      <c r="G914" s="1132" t="s">
        <v>3487</v>
      </c>
      <c r="H914" s="1132"/>
      <c r="I914" s="1132" t="s">
        <v>6833</v>
      </c>
      <c r="J914" s="1132" t="s">
        <v>3891</v>
      </c>
      <c r="K914" s="1132">
        <v>10.3232327586345</v>
      </c>
      <c r="L914" s="1132">
        <v>123.94604089438199</v>
      </c>
      <c r="M914" s="1132" t="s">
        <v>6834</v>
      </c>
      <c r="N914" s="1132" t="s">
        <v>6835</v>
      </c>
      <c r="O914" s="1133" t="s">
        <v>113</v>
      </c>
      <c r="P914" s="1133" t="s">
        <v>132</v>
      </c>
      <c r="Q914" s="1132" t="s">
        <v>35</v>
      </c>
      <c r="R914" s="1133" t="s">
        <v>87</v>
      </c>
      <c r="S914" s="1132" t="s">
        <v>88</v>
      </c>
      <c r="T914" s="1133" t="s">
        <v>4164</v>
      </c>
      <c r="U914" s="1132" t="s">
        <v>165</v>
      </c>
      <c r="V914" s="1132" t="s">
        <v>6874</v>
      </c>
      <c r="W914" s="1134">
        <v>45440</v>
      </c>
      <c r="X914" s="1116">
        <v>47267</v>
      </c>
      <c r="Y914" s="1132" t="s">
        <v>6875</v>
      </c>
      <c r="Z914" s="1132" t="s">
        <v>6876</v>
      </c>
      <c r="AA914" s="1132" t="s">
        <v>6877</v>
      </c>
      <c r="AB914" s="1241"/>
      <c r="AC914" s="1148"/>
      <c r="AD914" s="1223"/>
    </row>
    <row r="915" spans="1:30" ht="15.75" customHeight="1">
      <c r="A915" s="1106" t="s">
        <v>10</v>
      </c>
      <c r="B915" s="1106" t="s">
        <v>11</v>
      </c>
      <c r="C915" s="1106" t="s">
        <v>50</v>
      </c>
      <c r="D915" s="1106" t="s">
        <v>13</v>
      </c>
      <c r="E915" s="1106" t="s">
        <v>3756</v>
      </c>
      <c r="F915" s="1107" t="str">
        <f t="array" ref="F915">IFERROR(INDEX(UIID!$K$2:$K1956, MATCH(CONCATENATE(B915,D915,G915,J915), UIID!$B$2:$B1956&amp;UIID!$D$2:$D1956&amp;UIID!$G$2:$G1956&amp;UIID!$H$2:$H1956, 0),), "Not Found")</f>
        <v>0722-0034</v>
      </c>
      <c r="G915" s="313" t="s">
        <v>3774</v>
      </c>
      <c r="H915" s="1120"/>
      <c r="I915" s="1106" t="s">
        <v>5729</v>
      </c>
      <c r="J915" s="1120" t="s">
        <v>1281</v>
      </c>
      <c r="K915" s="1120">
        <v>10.2901763590325</v>
      </c>
      <c r="L915" s="1120">
        <v>123.861858807818</v>
      </c>
      <c r="M915" s="1120" t="s">
        <v>6879</v>
      </c>
      <c r="N915" s="1152" t="s">
        <v>5730</v>
      </c>
      <c r="O915" s="1106" t="s">
        <v>15</v>
      </c>
      <c r="P915" s="1106" t="s">
        <v>525</v>
      </c>
      <c r="Q915" s="1140" t="s">
        <v>10389</v>
      </c>
      <c r="R915" s="1106" t="s">
        <v>117</v>
      </c>
      <c r="S915" s="1120" t="s">
        <v>1721</v>
      </c>
      <c r="T915" s="1106" t="s">
        <v>4164</v>
      </c>
      <c r="U915" s="1120" t="s">
        <v>1139</v>
      </c>
      <c r="V915" s="1120" t="s">
        <v>6880</v>
      </c>
      <c r="W915" s="1116">
        <v>45449</v>
      </c>
      <c r="X915" s="1116">
        <v>47258</v>
      </c>
      <c r="Y915" s="1120" t="s">
        <v>6881</v>
      </c>
      <c r="Z915" s="1120" t="s">
        <v>6882</v>
      </c>
      <c r="AA915" s="1169">
        <v>46912</v>
      </c>
      <c r="AB915" s="524"/>
      <c r="AC915" s="1111"/>
      <c r="AD915" s="1223"/>
    </row>
    <row r="916" spans="1:30" ht="15.75" customHeight="1">
      <c r="A916" s="1106" t="s">
        <v>10</v>
      </c>
      <c r="B916" s="1106" t="s">
        <v>11</v>
      </c>
      <c r="C916" s="1106" t="s">
        <v>28</v>
      </c>
      <c r="D916" s="1106" t="s">
        <v>13</v>
      </c>
      <c r="E916" s="1106" t="s">
        <v>3756</v>
      </c>
      <c r="F916" s="1107" t="str">
        <f t="array" ref="F916">IFERROR(INDEX(UIID!$K$2:$K1956, MATCH(CONCATENATE(B916,D916,G916,J916), UIID!$B$2:$B1956&amp;UIID!$D$2:$D1956&amp;UIID!$G$2:$G1956&amp;UIID!$H$2:$H1956, 0),), "Not Found")</f>
        <v>0722-0018</v>
      </c>
      <c r="G916" s="313" t="s">
        <v>2210</v>
      </c>
      <c r="H916" s="1106"/>
      <c r="I916" s="1106" t="s">
        <v>6303</v>
      </c>
      <c r="J916" s="1106" t="s">
        <v>588</v>
      </c>
      <c r="K916" s="1106">
        <v>10.311030190164001</v>
      </c>
      <c r="L916" s="1106">
        <v>123.89675499623</v>
      </c>
      <c r="M916" s="1106" t="s">
        <v>5152</v>
      </c>
      <c r="N916" s="1106" t="s">
        <v>5153</v>
      </c>
      <c r="O916" s="1106" t="s">
        <v>15</v>
      </c>
      <c r="P916" s="1106" t="s">
        <v>16</v>
      </c>
      <c r="Q916" s="1140" t="s">
        <v>10389</v>
      </c>
      <c r="R916" s="1106" t="s">
        <v>87</v>
      </c>
      <c r="S916" s="1120" t="s">
        <v>683</v>
      </c>
      <c r="T916" s="1106" t="s">
        <v>4164</v>
      </c>
      <c r="U916" s="1120" t="s">
        <v>1139</v>
      </c>
      <c r="V916" s="1120" t="s">
        <v>6883</v>
      </c>
      <c r="W916" s="1116">
        <v>45456</v>
      </c>
      <c r="X916" s="1116">
        <v>46925</v>
      </c>
      <c r="Y916" s="1120" t="s">
        <v>6884</v>
      </c>
      <c r="Z916" s="1120" t="s">
        <v>6885</v>
      </c>
      <c r="AA916" s="1120" t="s">
        <v>6886</v>
      </c>
      <c r="AB916" s="524"/>
      <c r="AC916" s="1111"/>
      <c r="AD916" s="1223"/>
    </row>
    <row r="917" spans="1:30" ht="15.75" customHeight="1">
      <c r="A917" s="1106" t="s">
        <v>10</v>
      </c>
      <c r="B917" s="1133" t="s">
        <v>11</v>
      </c>
      <c r="C917" s="1133" t="s">
        <v>378</v>
      </c>
      <c r="D917" s="1133" t="s">
        <v>909</v>
      </c>
      <c r="E917" s="1133" t="s">
        <v>123</v>
      </c>
      <c r="F917" s="1153" t="str">
        <f t="array" ref="F917">IFERROR(INDEX(UIID!$K$2:$K1956, MATCH(CONCATENATE(B917,D917,G917,J917), UIID!$B$2:$B1956&amp;UIID!$D$2:$D1956&amp;UIID!$G$2:$G1956&amp;UIID!$H$2:$H1956, 0),), "Not Found")</f>
        <v>0722-0186</v>
      </c>
      <c r="G917" s="1132" t="s">
        <v>3496</v>
      </c>
      <c r="H917" s="1132"/>
      <c r="I917" s="1132" t="s">
        <v>6889</v>
      </c>
      <c r="J917" s="1132" t="s">
        <v>3888</v>
      </c>
      <c r="K917" s="1132">
        <v>10.2692357287454</v>
      </c>
      <c r="L917" s="1132">
        <v>123.945170391627</v>
      </c>
      <c r="M917" s="1132" t="s">
        <v>6890</v>
      </c>
      <c r="N917" s="1132" t="s">
        <v>6891</v>
      </c>
      <c r="O917" s="1133" t="s">
        <v>15</v>
      </c>
      <c r="P917" s="1133" t="s">
        <v>16</v>
      </c>
      <c r="Q917" s="1132" t="s">
        <v>35</v>
      </c>
      <c r="R917" s="1133" t="s">
        <v>87</v>
      </c>
      <c r="S917" s="1132" t="s">
        <v>88</v>
      </c>
      <c r="T917" s="1133" t="s">
        <v>4164</v>
      </c>
      <c r="U917" s="1132" t="s">
        <v>165</v>
      </c>
      <c r="V917" s="1132" t="s">
        <v>6892</v>
      </c>
      <c r="W917" s="1134">
        <v>45468</v>
      </c>
      <c r="X917" s="1116">
        <v>47295</v>
      </c>
      <c r="Y917" s="1132" t="s">
        <v>6893</v>
      </c>
      <c r="Z917" s="1132" t="s">
        <v>6894</v>
      </c>
      <c r="AA917" s="1150">
        <v>46666</v>
      </c>
      <c r="AB917" s="1241"/>
      <c r="AC917" s="1148"/>
      <c r="AD917" s="1241"/>
    </row>
    <row r="918" spans="1:30" ht="15.75" customHeight="1">
      <c r="A918" s="1106" t="s">
        <v>10</v>
      </c>
      <c r="B918" s="1120" t="s">
        <v>11</v>
      </c>
      <c r="C918" s="1106" t="s">
        <v>28</v>
      </c>
      <c r="D918" s="1106" t="s">
        <v>13</v>
      </c>
      <c r="E918" s="1106" t="s">
        <v>3756</v>
      </c>
      <c r="F918" s="1107" t="str">
        <f t="array" ref="F918">IFERROR(INDEX(UIID!$K$2:$K1956, MATCH(CONCATENATE(B918,D918,G918,J918), UIID!$B$2:$B1956&amp;UIID!$D$2:$D1956&amp;UIID!$G$2:$G1956&amp;UIID!$H$2:$H1956, 0),), "Not Found")</f>
        <v>0722-0018</v>
      </c>
      <c r="G918" s="1120" t="s">
        <v>2210</v>
      </c>
      <c r="H918" s="1120"/>
      <c r="I918" s="1106" t="s">
        <v>6303</v>
      </c>
      <c r="J918" s="1106" t="s">
        <v>588</v>
      </c>
      <c r="K918" s="1106">
        <v>10.311030190164001</v>
      </c>
      <c r="L918" s="1106">
        <v>123.89675499623</v>
      </c>
      <c r="M918" s="1106" t="s">
        <v>5152</v>
      </c>
      <c r="N918" s="1106" t="s">
        <v>5153</v>
      </c>
      <c r="O918" s="1106" t="s">
        <v>15</v>
      </c>
      <c r="P918" s="1106" t="s">
        <v>16</v>
      </c>
      <c r="Q918" s="1106" t="s">
        <v>4262</v>
      </c>
      <c r="R918" s="1106" t="s">
        <v>2222</v>
      </c>
      <c r="S918" s="1120" t="s">
        <v>2839</v>
      </c>
      <c r="T918" s="1106" t="s">
        <v>22</v>
      </c>
      <c r="U918" s="1120" t="s">
        <v>235</v>
      </c>
      <c r="V918" s="1120" t="s">
        <v>6895</v>
      </c>
      <c r="W918" s="1116">
        <v>45412</v>
      </c>
      <c r="X918" s="1116">
        <v>47240</v>
      </c>
      <c r="Y918" s="1120" t="s">
        <v>6896</v>
      </c>
      <c r="Z918" s="1120" t="s">
        <v>22</v>
      </c>
      <c r="AA918" s="1106" t="s">
        <v>4283</v>
      </c>
      <c r="AB918" s="524"/>
      <c r="AC918" s="1111"/>
      <c r="AD918" s="1223"/>
    </row>
    <row r="919" spans="1:30" ht="15.75" customHeight="1">
      <c r="A919" s="1106" t="s">
        <v>10</v>
      </c>
      <c r="B919" s="1120" t="s">
        <v>11</v>
      </c>
      <c r="C919" s="1106" t="s">
        <v>28</v>
      </c>
      <c r="D919" s="1106" t="s">
        <v>13</v>
      </c>
      <c r="E919" s="1106" t="s">
        <v>3756</v>
      </c>
      <c r="F919" s="1107" t="str">
        <f t="array" ref="F919">IFERROR(INDEX(UIID!$K$2:$K1956, MATCH(CONCATENATE(B919,D919,G919,J919), UIID!$B$2:$B1956&amp;UIID!$D$2:$D1956&amp;UIID!$G$2:$G1956&amp;UIID!$H$2:$H1956, 0),), "Not Found")</f>
        <v>0722-0018</v>
      </c>
      <c r="G919" s="1120" t="s">
        <v>2210</v>
      </c>
      <c r="H919" s="1120"/>
      <c r="I919" s="1106" t="s">
        <v>6303</v>
      </c>
      <c r="J919" s="1106" t="s">
        <v>588</v>
      </c>
      <c r="K919" s="1106">
        <v>10.311030190164001</v>
      </c>
      <c r="L919" s="1106">
        <v>123.89675499623</v>
      </c>
      <c r="M919" s="1106" t="s">
        <v>5152</v>
      </c>
      <c r="N919" s="1106" t="s">
        <v>5153</v>
      </c>
      <c r="O919" s="1106" t="s">
        <v>15</v>
      </c>
      <c r="P919" s="1106" t="s">
        <v>16</v>
      </c>
      <c r="Q919" s="1106" t="s">
        <v>4262</v>
      </c>
      <c r="R919" s="1106" t="s">
        <v>2222</v>
      </c>
      <c r="S919" s="1106" t="s">
        <v>2823</v>
      </c>
      <c r="T919" s="1106" t="s">
        <v>22</v>
      </c>
      <c r="U919" s="1120" t="s">
        <v>235</v>
      </c>
      <c r="V919" s="1120" t="s">
        <v>6897</v>
      </c>
      <c r="W919" s="1116">
        <v>45412</v>
      </c>
      <c r="X919" s="1116">
        <v>47240</v>
      </c>
      <c r="Y919" s="1120" t="s">
        <v>6898</v>
      </c>
      <c r="Z919" s="1120" t="s">
        <v>6899</v>
      </c>
      <c r="AA919" s="1117">
        <v>47273</v>
      </c>
      <c r="AB919" s="524"/>
      <c r="AC919" s="1111"/>
      <c r="AD919" s="1223"/>
    </row>
    <row r="920" spans="1:30" ht="15.75" customHeight="1">
      <c r="A920" s="1106" t="s">
        <v>10</v>
      </c>
      <c r="B920" s="1120" t="s">
        <v>11</v>
      </c>
      <c r="C920" s="1120" t="s">
        <v>509</v>
      </c>
      <c r="D920" s="1106" t="s">
        <v>1026</v>
      </c>
      <c r="E920" s="1106" t="s">
        <v>28</v>
      </c>
      <c r="F920" s="1107" t="str">
        <f t="array" ref="F920">IFERROR(INDEX(UIID!$K$2:$K1956, MATCH(CONCATENATE(B920,D920,G920,J920), UIID!$B$2:$B1956&amp;UIID!$D$2:$D1956&amp;UIID!$G$2:$G1956&amp;UIID!$H$2:$H1956, 0),), "Not Found")</f>
        <v>0722-0196</v>
      </c>
      <c r="G920" s="1120" t="s">
        <v>3498</v>
      </c>
      <c r="H920" s="1120"/>
      <c r="I920" s="1120" t="s">
        <v>6900</v>
      </c>
      <c r="J920" s="1120" t="s">
        <v>3899</v>
      </c>
      <c r="K920" s="1120">
        <v>11.2490231252514</v>
      </c>
      <c r="L920" s="1120">
        <v>124.002601107917</v>
      </c>
      <c r="M920" s="1204" t="s">
        <v>6901</v>
      </c>
      <c r="N920" s="1120" t="s">
        <v>6902</v>
      </c>
      <c r="O920" s="1106" t="s">
        <v>15</v>
      </c>
      <c r="P920" s="1106" t="s">
        <v>16</v>
      </c>
      <c r="Q920" s="1106" t="s">
        <v>4262</v>
      </c>
      <c r="R920" s="1106" t="s">
        <v>2222</v>
      </c>
      <c r="S920" s="1120" t="s">
        <v>2858</v>
      </c>
      <c r="T920" s="1106"/>
      <c r="U920" s="1120" t="s">
        <v>232</v>
      </c>
      <c r="V920" s="1120" t="s">
        <v>6903</v>
      </c>
      <c r="W920" s="1116">
        <v>45476</v>
      </c>
      <c r="X920" s="1116">
        <v>47303</v>
      </c>
      <c r="Y920" s="1120" t="s">
        <v>6904</v>
      </c>
      <c r="Z920" s="1120" t="s">
        <v>22</v>
      </c>
      <c r="AA920" s="1106" t="s">
        <v>4283</v>
      </c>
      <c r="AB920" s="524"/>
      <c r="AC920" s="1111"/>
      <c r="AD920" s="1223"/>
    </row>
    <row r="921" spans="1:30" ht="15.75" customHeight="1">
      <c r="A921" s="1106" t="s">
        <v>10</v>
      </c>
      <c r="B921" s="1120" t="s">
        <v>11</v>
      </c>
      <c r="C921" s="1120" t="s">
        <v>123</v>
      </c>
      <c r="D921" s="1106" t="s">
        <v>2267</v>
      </c>
      <c r="E921" s="1106" t="s">
        <v>123</v>
      </c>
      <c r="F921" s="1107" t="str">
        <f t="array" ref="F921">IFERROR(INDEX(UIID!$K$2:$K1956, MATCH(CONCATENATE(B921,D921,G921,J921), UIID!$B$2:$B1956&amp;UIID!$D$2:$D1956&amp;UIID!$G$2:$G1956&amp;UIID!$H$2:$H1956, 0),), "Not Found")</f>
        <v>0722-0197</v>
      </c>
      <c r="G921" s="1120" t="s">
        <v>3502</v>
      </c>
      <c r="H921" s="1120"/>
      <c r="I921" s="1120" t="s">
        <v>6905</v>
      </c>
      <c r="J921" s="1120" t="s">
        <v>3900</v>
      </c>
      <c r="K921" s="1120">
        <v>10.557032081481999</v>
      </c>
      <c r="L921" s="1120">
        <v>123.714781193863</v>
      </c>
      <c r="M921" s="1120" t="s">
        <v>6906</v>
      </c>
      <c r="N921" s="1120" t="s">
        <v>6907</v>
      </c>
      <c r="O921" s="1106" t="s">
        <v>15</v>
      </c>
      <c r="P921" s="1106" t="s">
        <v>16</v>
      </c>
      <c r="Q921" s="1120" t="s">
        <v>35</v>
      </c>
      <c r="R921" s="1106" t="s">
        <v>32</v>
      </c>
      <c r="S921" s="1120" t="s">
        <v>36</v>
      </c>
      <c r="T921" s="1106" t="s">
        <v>4164</v>
      </c>
      <c r="U921" s="1120" t="s">
        <v>91</v>
      </c>
      <c r="V921" s="1120" t="s">
        <v>6908</v>
      </c>
      <c r="W921" s="1116">
        <v>45489</v>
      </c>
      <c r="X921" s="1116">
        <v>47316</v>
      </c>
      <c r="Y921" s="1120" t="s">
        <v>6909</v>
      </c>
      <c r="Z921" s="1120" t="s">
        <v>6910</v>
      </c>
      <c r="AA921" s="1169">
        <v>46828</v>
      </c>
      <c r="AB921" s="524"/>
      <c r="AC921" s="1111"/>
      <c r="AD921" s="1223"/>
    </row>
    <row r="922" spans="1:30" ht="15.75" customHeight="1">
      <c r="A922" s="1106" t="s">
        <v>10</v>
      </c>
      <c r="B922" s="1132" t="s">
        <v>11</v>
      </c>
      <c r="C922" s="1106" t="s">
        <v>28</v>
      </c>
      <c r="D922" s="1133" t="s">
        <v>13</v>
      </c>
      <c r="E922" s="1133" t="s">
        <v>3756</v>
      </c>
      <c r="F922" s="1153" t="str">
        <f t="array" ref="F922">IFERROR(INDEX(UIID!$K$2:$K1956, MATCH(CONCATENATE(B922,D922,G922,J922), UIID!$B$2:$B1956&amp;UIID!$D$2:$D1956&amp;UIID!$G$2:$G1956&amp;UIID!$H$2:$H1956, 0),), "Not Found")</f>
        <v>0722-0198</v>
      </c>
      <c r="G922" s="1132" t="s">
        <v>3504</v>
      </c>
      <c r="H922" s="1132"/>
      <c r="I922" s="1132" t="s">
        <v>6911</v>
      </c>
      <c r="J922" s="1132" t="s">
        <v>3901</v>
      </c>
      <c r="K922" s="1132">
        <v>10.3274578654311</v>
      </c>
      <c r="L922" s="1132">
        <v>123.91811508092199</v>
      </c>
      <c r="M922" s="1132" t="s">
        <v>6912</v>
      </c>
      <c r="N922" s="1132" t="s">
        <v>6913</v>
      </c>
      <c r="O922" s="1133" t="s">
        <v>15</v>
      </c>
      <c r="P922" s="1133" t="s">
        <v>16</v>
      </c>
      <c r="Q922" s="1106" t="s">
        <v>4262</v>
      </c>
      <c r="R922" s="1133" t="s">
        <v>3006</v>
      </c>
      <c r="S922" s="1132" t="s">
        <v>6914</v>
      </c>
      <c r="T922" s="1133" t="s">
        <v>22</v>
      </c>
      <c r="U922" s="1132" t="s">
        <v>1048</v>
      </c>
      <c r="V922" s="1132" t="s">
        <v>6915</v>
      </c>
      <c r="W922" s="1134">
        <v>45499</v>
      </c>
      <c r="X922" s="1116">
        <v>47326</v>
      </c>
      <c r="Y922" s="1132" t="s">
        <v>6916</v>
      </c>
      <c r="Z922" s="1132" t="s">
        <v>6917</v>
      </c>
      <c r="AA922" s="1150">
        <v>47322</v>
      </c>
      <c r="AB922" s="1241"/>
      <c r="AC922" s="1148"/>
      <c r="AD922" s="1241"/>
    </row>
    <row r="923" spans="1:30" ht="15.75" customHeight="1">
      <c r="A923" s="1106" t="s">
        <v>10</v>
      </c>
      <c r="B923" s="1106" t="s">
        <v>11</v>
      </c>
      <c r="C923" s="1106" t="s">
        <v>123</v>
      </c>
      <c r="D923" s="1106" t="s">
        <v>2267</v>
      </c>
      <c r="E923" s="1106" t="s">
        <v>123</v>
      </c>
      <c r="F923" s="1107" t="str">
        <f t="array" ref="F923">IFERROR(INDEX(UIID!$K$2:$K1956, MATCH(CONCATENATE(B923,D923,G923,J923), UIID!$B$2:$B1956&amp;UIID!$D$2:$D1956&amp;UIID!$G$2:$G1956&amp;UIID!$H$2:$H1956, 0),), "Not Found")</f>
        <v>0722-0066</v>
      </c>
      <c r="G923" s="1106" t="s">
        <v>673</v>
      </c>
      <c r="H923" s="1106"/>
      <c r="I923" s="1120" t="s">
        <v>5194</v>
      </c>
      <c r="J923" s="1106" t="s">
        <v>3788</v>
      </c>
      <c r="K923" s="1106">
        <v>10.5459085371198</v>
      </c>
      <c r="L923" s="1106">
        <v>123.714819752</v>
      </c>
      <c r="M923" s="1106" t="s">
        <v>674</v>
      </c>
      <c r="N923" s="1106" t="s">
        <v>5195</v>
      </c>
      <c r="O923" s="1106" t="s">
        <v>15</v>
      </c>
      <c r="P923" s="1106" t="s">
        <v>16</v>
      </c>
      <c r="Q923" s="1140" t="s">
        <v>10389</v>
      </c>
      <c r="R923" s="1106" t="s">
        <v>84</v>
      </c>
      <c r="S923" s="1120" t="s">
        <v>170</v>
      </c>
      <c r="T923" s="1106" t="s">
        <v>4213</v>
      </c>
      <c r="U923" s="1120" t="s">
        <v>94</v>
      </c>
      <c r="V923" s="1120" t="s">
        <v>6922</v>
      </c>
      <c r="W923" s="1116">
        <v>45512</v>
      </c>
      <c r="X923" s="1116">
        <v>47156</v>
      </c>
      <c r="Y923" s="1120" t="s">
        <v>6795</v>
      </c>
      <c r="Z923" s="1120" t="s">
        <v>6796</v>
      </c>
      <c r="AA923" s="1120" t="s">
        <v>6797</v>
      </c>
      <c r="AB923" s="524"/>
      <c r="AC923" s="1111"/>
      <c r="AD923" s="1223"/>
    </row>
    <row r="924" spans="1:30" ht="15.75" customHeight="1">
      <c r="A924" s="1106" t="s">
        <v>10</v>
      </c>
      <c r="B924" s="313" t="s">
        <v>11</v>
      </c>
      <c r="C924" s="313" t="s">
        <v>50</v>
      </c>
      <c r="D924" s="313" t="s">
        <v>2158</v>
      </c>
      <c r="E924" s="313" t="s">
        <v>28</v>
      </c>
      <c r="F924" s="1107" t="str">
        <f t="array" ref="F924">IFERROR(INDEX(UIID!$K$2:$K1956, MATCH(CONCATENATE(B924,D924,G924,J924), UIID!$B$2:$B1956&amp;UIID!$D$2:$D1956&amp;UIID!$G$2:$G1956&amp;UIID!$H$2:$H1956, 0),), "Not Found")</f>
        <v>0722-0193</v>
      </c>
      <c r="G924" s="176" t="s">
        <v>3446</v>
      </c>
      <c r="H924" s="176"/>
      <c r="I924" s="176" t="s">
        <v>6757</v>
      </c>
      <c r="J924" s="617" t="s">
        <v>3895</v>
      </c>
      <c r="K924" s="176">
        <v>9.88047317525265</v>
      </c>
      <c r="L924" s="176">
        <v>123.606894709662</v>
      </c>
      <c r="M924" s="176" t="s">
        <v>6758</v>
      </c>
      <c r="N924" s="176" t="s">
        <v>6759</v>
      </c>
      <c r="O924" s="313" t="s">
        <v>15</v>
      </c>
      <c r="P924" s="313" t="s">
        <v>16</v>
      </c>
      <c r="Q924" s="1120" t="s">
        <v>35</v>
      </c>
      <c r="R924" s="1106" t="s">
        <v>32</v>
      </c>
      <c r="S924" s="1120" t="s">
        <v>33</v>
      </c>
      <c r="T924" s="1106" t="s">
        <v>4164</v>
      </c>
      <c r="U924" s="1120" t="s">
        <v>1770</v>
      </c>
      <c r="V924" s="1120" t="s">
        <v>6924</v>
      </c>
      <c r="W924" s="1116">
        <v>45513</v>
      </c>
      <c r="X924" s="1116">
        <v>45514</v>
      </c>
      <c r="Y924" s="1120" t="s">
        <v>6925</v>
      </c>
      <c r="Z924" s="1120" t="s">
        <v>6926</v>
      </c>
      <c r="AA924" s="1169">
        <v>46461</v>
      </c>
      <c r="AB924" s="524"/>
      <c r="AC924" s="1111"/>
      <c r="AD924" s="1223"/>
    </row>
    <row r="925" spans="1:30" ht="15.75" customHeight="1">
      <c r="A925" s="1106" t="s">
        <v>10</v>
      </c>
      <c r="B925" s="176" t="s">
        <v>11</v>
      </c>
      <c r="C925" s="1106" t="s">
        <v>28</v>
      </c>
      <c r="D925" s="313" t="s">
        <v>13</v>
      </c>
      <c r="E925" s="313" t="s">
        <v>3756</v>
      </c>
      <c r="F925" s="1107" t="str">
        <f t="array" ref="F925">IFERROR(INDEX(UIID!$K$2:$K1956, MATCH(CONCATENATE(B925,D925,G925,J925), UIID!$B$2:$B1956&amp;UIID!$D$2:$D1956&amp;UIID!$G$2:$G1956&amp;UIID!$H$2:$H1956, 0),), "Not Found")</f>
        <v>0722-0198</v>
      </c>
      <c r="G925" s="176" t="s">
        <v>3504</v>
      </c>
      <c r="H925" s="176"/>
      <c r="I925" s="176" t="s">
        <v>6911</v>
      </c>
      <c r="J925" s="176" t="s">
        <v>3901</v>
      </c>
      <c r="K925" s="176">
        <v>10.3274578654311</v>
      </c>
      <c r="L925" s="176">
        <v>123.91811508092199</v>
      </c>
      <c r="M925" s="176" t="s">
        <v>6912</v>
      </c>
      <c r="N925" s="176" t="s">
        <v>6913</v>
      </c>
      <c r="O925" s="313" t="s">
        <v>15</v>
      </c>
      <c r="P925" s="313" t="s">
        <v>16</v>
      </c>
      <c r="Q925" s="1106" t="s">
        <v>4262</v>
      </c>
      <c r="R925" s="1106" t="s">
        <v>3006</v>
      </c>
      <c r="S925" s="1120" t="s">
        <v>6927</v>
      </c>
      <c r="T925" s="1106" t="s">
        <v>22</v>
      </c>
      <c r="U925" s="1120" t="s">
        <v>59</v>
      </c>
      <c r="V925" s="1120" t="s">
        <v>6928</v>
      </c>
      <c r="W925" s="1116">
        <v>45518</v>
      </c>
      <c r="X925" s="1116">
        <v>47345</v>
      </c>
      <c r="Y925" s="1120" t="s">
        <v>6916</v>
      </c>
      <c r="Z925" s="1120" t="s">
        <v>6917</v>
      </c>
      <c r="AA925" s="1169">
        <v>47322</v>
      </c>
      <c r="AB925" s="524"/>
      <c r="AC925" s="1111"/>
      <c r="AD925" s="1223"/>
    </row>
    <row r="926" spans="1:30" ht="15.75" customHeight="1">
      <c r="A926" s="1106" t="s">
        <v>10</v>
      </c>
      <c r="B926" s="1106" t="s">
        <v>11</v>
      </c>
      <c r="C926" s="1106" t="s">
        <v>50</v>
      </c>
      <c r="D926" s="1106" t="s">
        <v>13</v>
      </c>
      <c r="E926" s="313" t="s">
        <v>3756</v>
      </c>
      <c r="F926" s="1107" t="str">
        <f t="array" ref="F926">IFERROR(INDEX(UIID!$K$2:$K1956, MATCH(CONCATENATE(B926,D926,G926,J926), UIID!$B$2:$B1956&amp;UIID!$D$2:$D1956&amp;UIID!$G$2:$G1956&amp;UIID!$H$2:$H1956, 0),), "Not Found")</f>
        <v>0722-0166</v>
      </c>
      <c r="G926" s="1120" t="s">
        <v>3510</v>
      </c>
      <c r="H926" s="1120"/>
      <c r="I926" s="1120" t="s">
        <v>6929</v>
      </c>
      <c r="J926" s="1106" t="s">
        <v>1273</v>
      </c>
      <c r="K926" s="1120">
        <v>10.289754108525999</v>
      </c>
      <c r="L926" s="1120">
        <v>123.87729227330399</v>
      </c>
      <c r="M926" s="1120" t="s">
        <v>6930</v>
      </c>
      <c r="N926" s="1120" t="s">
        <v>6931</v>
      </c>
      <c r="O926" s="1106" t="s">
        <v>15</v>
      </c>
      <c r="P926" s="1106" t="s">
        <v>525</v>
      </c>
      <c r="Q926" s="1120" t="s">
        <v>35</v>
      </c>
      <c r="R926" s="1106" t="s">
        <v>32</v>
      </c>
      <c r="S926" s="1120" t="s">
        <v>39</v>
      </c>
      <c r="T926" s="1106" t="s">
        <v>4164</v>
      </c>
      <c r="U926" s="1120" t="s">
        <v>253</v>
      </c>
      <c r="V926" s="1120" t="s">
        <v>6932</v>
      </c>
      <c r="W926" s="1116">
        <v>45518</v>
      </c>
      <c r="X926" s="1116">
        <v>47345</v>
      </c>
      <c r="Y926" s="1120" t="s">
        <v>5743</v>
      </c>
      <c r="Z926" s="1120" t="s">
        <v>6888</v>
      </c>
      <c r="AA926" s="1169">
        <v>45693</v>
      </c>
      <c r="AB926" s="524"/>
      <c r="AC926" s="1111"/>
      <c r="AD926" s="1223"/>
    </row>
    <row r="927" spans="1:30" ht="15.75" customHeight="1">
      <c r="A927" s="1106" t="s">
        <v>10</v>
      </c>
      <c r="B927" s="1106" t="s">
        <v>11</v>
      </c>
      <c r="C927" s="1106" t="s">
        <v>50</v>
      </c>
      <c r="D927" s="1106" t="s">
        <v>13</v>
      </c>
      <c r="E927" s="313" t="s">
        <v>3756</v>
      </c>
      <c r="F927" s="1107" t="str">
        <f t="array" ref="F927">IFERROR(INDEX(UIID!$K$2:$K1956, MATCH(CONCATENATE(B927,D927,G927,J927), UIID!$B$2:$B1956&amp;UIID!$D$2:$D1956&amp;UIID!$G$2:$G1956&amp;UIID!$H$2:$H1956, 0),), "Not Found")</f>
        <v>0722-0166</v>
      </c>
      <c r="G927" s="1120" t="s">
        <v>3510</v>
      </c>
      <c r="H927" s="1120"/>
      <c r="I927" s="1120" t="s">
        <v>6929</v>
      </c>
      <c r="J927" s="1106" t="s">
        <v>1273</v>
      </c>
      <c r="K927" s="1120">
        <v>10.289754108525999</v>
      </c>
      <c r="L927" s="1120">
        <v>123.87729227330399</v>
      </c>
      <c r="M927" s="1120" t="s">
        <v>6930</v>
      </c>
      <c r="N927" s="1120" t="s">
        <v>6931</v>
      </c>
      <c r="O927" s="1106" t="s">
        <v>15</v>
      </c>
      <c r="P927" s="1106" t="s">
        <v>525</v>
      </c>
      <c r="Q927" s="1120" t="s">
        <v>35</v>
      </c>
      <c r="R927" s="1106" t="s">
        <v>32</v>
      </c>
      <c r="S927" s="1120" t="s">
        <v>33</v>
      </c>
      <c r="T927" s="1106" t="s">
        <v>4164</v>
      </c>
      <c r="U927" s="1120" t="s">
        <v>1770</v>
      </c>
      <c r="V927" s="1120" t="s">
        <v>6933</v>
      </c>
      <c r="W927" s="1116">
        <v>45518</v>
      </c>
      <c r="X927" s="1116">
        <v>47345</v>
      </c>
      <c r="Y927" s="1120" t="s">
        <v>5743</v>
      </c>
      <c r="Z927" s="1120" t="s">
        <v>5744</v>
      </c>
      <c r="AA927" s="1169">
        <v>45693</v>
      </c>
      <c r="AB927" s="524"/>
      <c r="AC927" s="1111"/>
      <c r="AD927" s="1223"/>
    </row>
    <row r="928" spans="1:30" ht="15.75" customHeight="1">
      <c r="A928" s="1106" t="s">
        <v>10</v>
      </c>
      <c r="B928" s="1106" t="s">
        <v>11</v>
      </c>
      <c r="C928" s="1106" t="s">
        <v>50</v>
      </c>
      <c r="D928" s="1106" t="s">
        <v>13</v>
      </c>
      <c r="E928" s="313" t="s">
        <v>3756</v>
      </c>
      <c r="F928" s="1107" t="str">
        <f t="array" ref="F928">IFERROR(INDEX(UIID!$K$2:$K1956, MATCH(CONCATENATE(B928,D928,G928,J928), UIID!$B$2:$B1956&amp;UIID!$D$2:$D1956&amp;UIID!$G$2:$G1956&amp;UIID!$H$2:$H1956, 0),), "Not Found")</f>
        <v>0722-0166</v>
      </c>
      <c r="G928" s="1120" t="s">
        <v>3510</v>
      </c>
      <c r="H928" s="1120"/>
      <c r="I928" s="1120" t="s">
        <v>6929</v>
      </c>
      <c r="J928" s="1106" t="s">
        <v>1273</v>
      </c>
      <c r="K928" s="1120">
        <v>10.289754108525999</v>
      </c>
      <c r="L928" s="1120">
        <v>123.87729227330399</v>
      </c>
      <c r="M928" s="1120" t="s">
        <v>6930</v>
      </c>
      <c r="N928" s="1120" t="s">
        <v>6931</v>
      </c>
      <c r="O928" s="1106" t="s">
        <v>15</v>
      </c>
      <c r="P928" s="1106" t="s">
        <v>525</v>
      </c>
      <c r="Q928" s="1120" t="s">
        <v>35</v>
      </c>
      <c r="R928" s="1106" t="s">
        <v>32</v>
      </c>
      <c r="S928" s="1120" t="s">
        <v>47</v>
      </c>
      <c r="T928" s="1106" t="s">
        <v>4164</v>
      </c>
      <c r="U928" s="1120" t="s">
        <v>78</v>
      </c>
      <c r="V928" s="1120" t="s">
        <v>6934</v>
      </c>
      <c r="W928" s="1116">
        <v>45518</v>
      </c>
      <c r="X928" s="1116">
        <v>47345</v>
      </c>
      <c r="Y928" s="1120" t="s">
        <v>6935</v>
      </c>
      <c r="Z928" s="1120" t="s">
        <v>6936</v>
      </c>
      <c r="AA928" s="1169">
        <v>45896</v>
      </c>
      <c r="AB928" s="524"/>
      <c r="AC928" s="1111"/>
      <c r="AD928" s="1223"/>
    </row>
    <row r="929" spans="1:30" ht="15.75" customHeight="1">
      <c r="A929" s="1106" t="s">
        <v>10</v>
      </c>
      <c r="B929" s="1106" t="s">
        <v>11</v>
      </c>
      <c r="C929" s="1106" t="s">
        <v>50</v>
      </c>
      <c r="D929" s="1106" t="s">
        <v>13</v>
      </c>
      <c r="E929" s="313" t="s">
        <v>3756</v>
      </c>
      <c r="F929" s="1107" t="str">
        <f t="array" ref="F929">IFERROR(INDEX(UIID!$K$2:$K1956, MATCH(CONCATENATE(B929,D929,G929,J929), UIID!$B$2:$B1956&amp;UIID!$D$2:$D1956&amp;UIID!$G$2:$G1956&amp;UIID!$H$2:$H1956, 0),), "Not Found")</f>
        <v>0722-0166</v>
      </c>
      <c r="G929" s="1120" t="s">
        <v>3510</v>
      </c>
      <c r="H929" s="1120"/>
      <c r="I929" s="1120" t="s">
        <v>6929</v>
      </c>
      <c r="J929" s="1106" t="s">
        <v>1273</v>
      </c>
      <c r="K929" s="1120">
        <v>10.289754108525999</v>
      </c>
      <c r="L929" s="1120">
        <v>123.87729227330399</v>
      </c>
      <c r="M929" s="1120" t="s">
        <v>6930</v>
      </c>
      <c r="N929" s="1120" t="s">
        <v>6931</v>
      </c>
      <c r="O929" s="1106" t="s">
        <v>15</v>
      </c>
      <c r="P929" s="1106" t="s">
        <v>525</v>
      </c>
      <c r="Q929" s="1120" t="s">
        <v>35</v>
      </c>
      <c r="R929" s="1106" t="s">
        <v>32</v>
      </c>
      <c r="S929" s="1120" t="s">
        <v>36</v>
      </c>
      <c r="T929" s="1106" t="s">
        <v>4164</v>
      </c>
      <c r="U929" s="1120" t="s">
        <v>91</v>
      </c>
      <c r="V929" s="1120" t="s">
        <v>6937</v>
      </c>
      <c r="W929" s="1116">
        <v>45518</v>
      </c>
      <c r="X929" s="1116">
        <v>47345</v>
      </c>
      <c r="Y929" s="1120" t="s">
        <v>6935</v>
      </c>
      <c r="Z929" s="1120" t="s">
        <v>6936</v>
      </c>
      <c r="AA929" s="1169">
        <v>45896</v>
      </c>
      <c r="AB929" s="524"/>
      <c r="AC929" s="1111"/>
      <c r="AD929" s="1223"/>
    </row>
    <row r="930" spans="1:30" ht="15.75" customHeight="1">
      <c r="A930" s="1106" t="s">
        <v>10</v>
      </c>
      <c r="B930" s="1106" t="s">
        <v>11</v>
      </c>
      <c r="C930" s="1106" t="s">
        <v>50</v>
      </c>
      <c r="D930" s="1106" t="s">
        <v>13</v>
      </c>
      <c r="E930" s="313" t="s">
        <v>3756</v>
      </c>
      <c r="F930" s="1107" t="str">
        <f t="array" ref="F930">IFERROR(INDEX(UIID!$K$2:$K1956, MATCH(CONCATENATE(B930,D930,G930,J930), UIID!$B$2:$B1956&amp;UIID!$D$2:$D1956&amp;UIID!$G$2:$G1956&amp;UIID!$H$2:$H1956, 0),), "Not Found")</f>
        <v>0722-0166</v>
      </c>
      <c r="G930" s="1120" t="s">
        <v>3510</v>
      </c>
      <c r="H930" s="1120"/>
      <c r="I930" s="1120" t="s">
        <v>6929</v>
      </c>
      <c r="J930" s="1106" t="s">
        <v>1273</v>
      </c>
      <c r="K930" s="1120">
        <v>10.289754108525999</v>
      </c>
      <c r="L930" s="1120">
        <v>123.87729227330399</v>
      </c>
      <c r="M930" s="1120" t="s">
        <v>6930</v>
      </c>
      <c r="N930" s="1120" t="s">
        <v>6931</v>
      </c>
      <c r="O930" s="1106" t="s">
        <v>15</v>
      </c>
      <c r="P930" s="1106" t="s">
        <v>525</v>
      </c>
      <c r="Q930" s="1120" t="s">
        <v>35</v>
      </c>
      <c r="R930" s="1106" t="s">
        <v>272</v>
      </c>
      <c r="S930" s="1120" t="s">
        <v>2649</v>
      </c>
      <c r="T930" s="1106" t="s">
        <v>4306</v>
      </c>
      <c r="U930" s="1120" t="s">
        <v>276</v>
      </c>
      <c r="V930" s="1120" t="s">
        <v>6938</v>
      </c>
      <c r="W930" s="1116">
        <v>45518</v>
      </c>
      <c r="X930" s="1116">
        <v>47345</v>
      </c>
      <c r="Y930" s="1120" t="s">
        <v>5743</v>
      </c>
      <c r="Z930" s="1120" t="s">
        <v>6939</v>
      </c>
      <c r="AA930" s="1169">
        <v>46007</v>
      </c>
      <c r="AB930" s="524"/>
      <c r="AC930" s="1111"/>
      <c r="AD930" s="1223"/>
    </row>
    <row r="931" spans="1:30" ht="15.75" customHeight="1">
      <c r="A931" s="1106" t="s">
        <v>10</v>
      </c>
      <c r="B931" s="1106" t="s">
        <v>11</v>
      </c>
      <c r="C931" s="1120" t="s">
        <v>146</v>
      </c>
      <c r="D931" s="1106" t="s">
        <v>3904</v>
      </c>
      <c r="E931" s="1106" t="s">
        <v>123</v>
      </c>
      <c r="F931" s="1107" t="str">
        <f t="array" ref="F931">IFERROR(INDEX(UIID!$K$2:$K1956, MATCH(CONCATENATE(B931,D931,G931,J931), UIID!$B$2:$B1956&amp;UIID!$D$2:$D1956&amp;UIID!$G$2:$G1956&amp;UIID!$H$2:$H1956, 0),), "Not Found")</f>
        <v>0722-0201</v>
      </c>
      <c r="G931" s="1120" t="s">
        <v>3512</v>
      </c>
      <c r="H931" s="1120"/>
      <c r="I931" s="1120" t="s">
        <v>6940</v>
      </c>
      <c r="J931" s="1120" t="s">
        <v>3905</v>
      </c>
      <c r="K931" s="1120">
        <v>10.652506688588</v>
      </c>
      <c r="L931" s="1120">
        <v>124.339388022623</v>
      </c>
      <c r="M931" s="1204" t="s">
        <v>6941</v>
      </c>
      <c r="N931" s="1120" t="s">
        <v>6942</v>
      </c>
      <c r="O931" s="1106" t="s">
        <v>15</v>
      </c>
      <c r="P931" s="1106" t="s">
        <v>16</v>
      </c>
      <c r="Q931" s="1120" t="s">
        <v>35</v>
      </c>
      <c r="R931" s="1106" t="s">
        <v>125</v>
      </c>
      <c r="S931" s="1120" t="s">
        <v>1023</v>
      </c>
      <c r="T931" s="1106" t="s">
        <v>4164</v>
      </c>
      <c r="U931" s="1120" t="s">
        <v>1024</v>
      </c>
      <c r="V931" s="1120" t="s">
        <v>6943</v>
      </c>
      <c r="W931" s="1116">
        <v>45531</v>
      </c>
      <c r="X931" s="1116">
        <v>47358</v>
      </c>
      <c r="Y931" s="1120" t="s">
        <v>6944</v>
      </c>
      <c r="Z931" s="1120" t="s">
        <v>6945</v>
      </c>
      <c r="AA931" s="1169">
        <v>46738</v>
      </c>
      <c r="AB931" s="524"/>
      <c r="AC931" s="1111"/>
      <c r="AD931" s="1223"/>
    </row>
    <row r="932" spans="1:30" ht="15.75" customHeight="1">
      <c r="A932" s="1106" t="s">
        <v>10</v>
      </c>
      <c r="B932" s="1132" t="s">
        <v>11</v>
      </c>
      <c r="C932" s="1106" t="s">
        <v>28</v>
      </c>
      <c r="D932" s="1133" t="s">
        <v>13</v>
      </c>
      <c r="E932" s="1133" t="s">
        <v>3756</v>
      </c>
      <c r="F932" s="1153" t="str">
        <f t="array" ref="F932">IFERROR(INDEX(UIID!$K$2:$K1956, MATCH(CONCATENATE(B932,D932,G932,J932), UIID!$B$2:$B1956&amp;UIID!$D$2:$D1956&amp;UIID!$G$2:$G1956&amp;UIID!$H$2:$H1956, 0),), "Not Found")</f>
        <v>0722-0198</v>
      </c>
      <c r="G932" s="1132" t="s">
        <v>3504</v>
      </c>
      <c r="H932" s="1132"/>
      <c r="I932" s="1132" t="s">
        <v>6911</v>
      </c>
      <c r="J932" s="1132" t="s">
        <v>3901</v>
      </c>
      <c r="K932" s="1132">
        <v>10.3274578654311</v>
      </c>
      <c r="L932" s="1132">
        <v>123.91811508092199</v>
      </c>
      <c r="M932" s="1132" t="s">
        <v>6912</v>
      </c>
      <c r="N932" s="1132" t="s">
        <v>6913</v>
      </c>
      <c r="O932" s="1133" t="s">
        <v>15</v>
      </c>
      <c r="P932" s="1133" t="s">
        <v>16</v>
      </c>
      <c r="Q932" s="1106" t="s">
        <v>4262</v>
      </c>
      <c r="R932" s="1133" t="s">
        <v>3006</v>
      </c>
      <c r="S932" s="1132" t="s">
        <v>2757</v>
      </c>
      <c r="T932" s="1133" t="s">
        <v>22</v>
      </c>
      <c r="U932" s="1132" t="s">
        <v>59</v>
      </c>
      <c r="V932" s="1132" t="s">
        <v>6946</v>
      </c>
      <c r="W932" s="1134">
        <v>45533</v>
      </c>
      <c r="X932" s="1134">
        <v>47360</v>
      </c>
      <c r="Y932" s="1132" t="s">
        <v>6916</v>
      </c>
      <c r="Z932" s="1132" t="s">
        <v>6917</v>
      </c>
      <c r="AA932" s="1150">
        <v>47322</v>
      </c>
      <c r="AB932" s="1241"/>
      <c r="AC932" s="1148"/>
      <c r="AD932" s="1241"/>
    </row>
    <row r="933" spans="1:30" ht="15.75" customHeight="1">
      <c r="A933" s="1106" t="s">
        <v>10</v>
      </c>
      <c r="B933" s="1120" t="s">
        <v>11</v>
      </c>
      <c r="C933" s="1120" t="s">
        <v>28</v>
      </c>
      <c r="D933" s="1106" t="s">
        <v>13</v>
      </c>
      <c r="E933" s="1106" t="s">
        <v>3756</v>
      </c>
      <c r="F933" s="1107" t="str">
        <f t="array" ref="F933">IFERROR(INDEX(UIID!$K$2:$K1956, MATCH(CONCATENATE(B933,D933,G933,J933), UIID!$B$2:$B1956&amp;UIID!$D$2:$D1956&amp;UIID!$G$2:$G1956&amp;UIID!$H$2:$H1956, 0),), "Not Found")</f>
        <v>0722-0202</v>
      </c>
      <c r="G933" s="1120" t="s">
        <v>3516</v>
      </c>
      <c r="H933" s="1120"/>
      <c r="I933" s="1120" t="s">
        <v>6947</v>
      </c>
      <c r="J933" s="1120" t="s">
        <v>3906</v>
      </c>
      <c r="K933" s="1120">
        <v>10.3156513940046</v>
      </c>
      <c r="L933" s="1120">
        <v>123.89029764388501</v>
      </c>
      <c r="M933" s="1204" t="s">
        <v>6948</v>
      </c>
      <c r="N933" s="1120" t="s">
        <v>6949</v>
      </c>
      <c r="O933" s="1106" t="s">
        <v>15</v>
      </c>
      <c r="P933" s="1106" t="s">
        <v>16</v>
      </c>
      <c r="Q933" s="1120" t="s">
        <v>35</v>
      </c>
      <c r="R933" s="1106" t="s">
        <v>2230</v>
      </c>
      <c r="S933" s="1120" t="s">
        <v>1523</v>
      </c>
      <c r="T933" s="1106" t="s">
        <v>4164</v>
      </c>
      <c r="U933" s="1120" t="s">
        <v>6951</v>
      </c>
      <c r="V933" s="1120" t="s">
        <v>6952</v>
      </c>
      <c r="W933" s="1116">
        <v>45918</v>
      </c>
      <c r="X933" s="1116">
        <v>47364</v>
      </c>
      <c r="Y933" s="1120" t="s">
        <v>6953</v>
      </c>
      <c r="Z933" s="1120" t="s">
        <v>6954</v>
      </c>
      <c r="AA933" s="1120" t="s">
        <v>6955</v>
      </c>
      <c r="AB933" s="524"/>
      <c r="AC933" s="1111"/>
      <c r="AD933" s="1242">
        <v>45537</v>
      </c>
    </row>
    <row r="934" spans="1:30" ht="15.75" customHeight="1">
      <c r="A934" s="1106" t="s">
        <v>10</v>
      </c>
      <c r="B934" s="1120" t="s">
        <v>11</v>
      </c>
      <c r="C934" s="1120" t="s">
        <v>28</v>
      </c>
      <c r="D934" s="1106" t="s">
        <v>13</v>
      </c>
      <c r="E934" s="1106" t="s">
        <v>3756</v>
      </c>
      <c r="F934" s="1107" t="str">
        <f t="array" ref="F934">IFERROR(INDEX(UIID!$K$2:$K1956, MATCH(CONCATENATE(B934,D934,G934,J934), UIID!$B$2:$B1956&amp;UIID!$D$2:$D1956&amp;UIID!$G$2:$G1956&amp;UIID!$H$2:$H1956, 0),), "Not Found")</f>
        <v>0722-0202</v>
      </c>
      <c r="G934" s="1120" t="s">
        <v>3516</v>
      </c>
      <c r="H934" s="1120"/>
      <c r="I934" s="1120" t="s">
        <v>6947</v>
      </c>
      <c r="J934" s="1120" t="s">
        <v>3906</v>
      </c>
      <c r="K934" s="1120">
        <v>10.3156513940046</v>
      </c>
      <c r="L934" s="1120">
        <v>123.89029764388501</v>
      </c>
      <c r="M934" s="1204" t="s">
        <v>6948</v>
      </c>
      <c r="N934" s="1120" t="s">
        <v>6949</v>
      </c>
      <c r="O934" s="1106" t="s">
        <v>15</v>
      </c>
      <c r="P934" s="1106" t="s">
        <v>16</v>
      </c>
      <c r="Q934" s="1120" t="s">
        <v>35</v>
      </c>
      <c r="R934" s="1106" t="s">
        <v>2230</v>
      </c>
      <c r="S934" s="1120" t="s">
        <v>1096</v>
      </c>
      <c r="T934" s="1106" t="s">
        <v>4164</v>
      </c>
      <c r="U934" s="1120" t="s">
        <v>6956</v>
      </c>
      <c r="V934" s="1120" t="s">
        <v>6957</v>
      </c>
      <c r="W934" s="1116">
        <v>45537</v>
      </c>
      <c r="X934" s="1116">
        <v>47364</v>
      </c>
      <c r="Y934" s="1120" t="s">
        <v>6958</v>
      </c>
      <c r="Z934" s="1120" t="s">
        <v>6959</v>
      </c>
      <c r="AA934" s="1169">
        <v>46815</v>
      </c>
      <c r="AB934" s="524"/>
      <c r="AC934" s="1111"/>
      <c r="AD934" s="1242">
        <v>45537</v>
      </c>
    </row>
    <row r="935" spans="1:30" ht="15.75" customHeight="1">
      <c r="A935" s="1106" t="s">
        <v>10</v>
      </c>
      <c r="B935" s="1120" t="s">
        <v>11</v>
      </c>
      <c r="C935" s="1120" t="s">
        <v>176</v>
      </c>
      <c r="D935" s="1106" t="s">
        <v>3759</v>
      </c>
      <c r="E935" s="1106" t="s">
        <v>3756</v>
      </c>
      <c r="F935" s="1107" t="str">
        <f t="array" ref="F935">IFERROR(INDEX(UIID!$K$2:$K1956, MATCH(CONCATENATE(B935,D935,G935,J935), UIID!$B$2:$B1956&amp;UIID!$D$2:$D1956&amp;UIID!$G$2:$G1956&amp;UIID!$H$2:$H1956, 0),), "Not Found")</f>
        <v>0722-0203</v>
      </c>
      <c r="G935" s="1120" t="s">
        <v>3518</v>
      </c>
      <c r="H935" s="1120"/>
      <c r="I935" s="1120" t="s">
        <v>6960</v>
      </c>
      <c r="J935" s="1120" t="s">
        <v>3907</v>
      </c>
      <c r="K935" s="176">
        <v>10.305154841843899</v>
      </c>
      <c r="L935" s="176">
        <v>123.986453731512</v>
      </c>
      <c r="M935" s="1204" t="s">
        <v>6961</v>
      </c>
      <c r="N935" s="1120" t="s">
        <v>6962</v>
      </c>
      <c r="O935" s="1106" t="s">
        <v>15</v>
      </c>
      <c r="P935" s="1106" t="s">
        <v>16</v>
      </c>
      <c r="Q935" s="1120" t="s">
        <v>35</v>
      </c>
      <c r="R935" s="1106" t="s">
        <v>32</v>
      </c>
      <c r="S935" s="1120" t="s">
        <v>39</v>
      </c>
      <c r="T935" s="1106" t="s">
        <v>4164</v>
      </c>
      <c r="U935" s="1120" t="s">
        <v>253</v>
      </c>
      <c r="V935" s="1120" t="s">
        <v>6963</v>
      </c>
      <c r="W935" s="1116">
        <v>45548</v>
      </c>
      <c r="X935" s="1116">
        <v>47375</v>
      </c>
      <c r="Y935" s="1120" t="s">
        <v>5228</v>
      </c>
      <c r="Z935" s="1120" t="s">
        <v>6964</v>
      </c>
      <c r="AA935" s="1169">
        <v>46337</v>
      </c>
      <c r="AB935" s="524"/>
      <c r="AC935" s="1111"/>
      <c r="AD935" s="1223"/>
    </row>
    <row r="936" spans="1:30" ht="15.75" customHeight="1">
      <c r="A936" s="1106" t="s">
        <v>10</v>
      </c>
      <c r="B936" s="1120" t="s">
        <v>11</v>
      </c>
      <c r="C936" s="1120" t="s">
        <v>176</v>
      </c>
      <c r="D936" s="1106" t="s">
        <v>3759</v>
      </c>
      <c r="E936" s="1106" t="s">
        <v>3756</v>
      </c>
      <c r="F936" s="1107" t="str">
        <f t="array" ref="F936">IFERROR(INDEX(UIID!$K$2:$K1956, MATCH(CONCATENATE(B936,D936,G936,J936), UIID!$B$2:$B1956&amp;UIID!$D$2:$D1956&amp;UIID!$G$2:$G1956&amp;UIID!$H$2:$H1956, 0),), "Not Found")</f>
        <v>0722-0203</v>
      </c>
      <c r="G936" s="1120" t="s">
        <v>3518</v>
      </c>
      <c r="H936" s="1120"/>
      <c r="I936" s="1120" t="s">
        <v>6960</v>
      </c>
      <c r="J936" s="1120" t="s">
        <v>3907</v>
      </c>
      <c r="K936" s="176">
        <v>10.305154841843899</v>
      </c>
      <c r="L936" s="176">
        <v>123.986453731512</v>
      </c>
      <c r="M936" s="1204" t="s">
        <v>6961</v>
      </c>
      <c r="N936" s="1120" t="s">
        <v>6962</v>
      </c>
      <c r="O936" s="1106" t="s">
        <v>15</v>
      </c>
      <c r="P936" s="1106" t="s">
        <v>16</v>
      </c>
      <c r="Q936" s="1120" t="s">
        <v>35</v>
      </c>
      <c r="R936" s="1106" t="s">
        <v>32</v>
      </c>
      <c r="S936" s="1120" t="s">
        <v>33</v>
      </c>
      <c r="T936" s="1106" t="s">
        <v>4164</v>
      </c>
      <c r="U936" s="1120" t="s">
        <v>1770</v>
      </c>
      <c r="V936" s="1120" t="s">
        <v>6965</v>
      </c>
      <c r="W936" s="1116">
        <v>45548</v>
      </c>
      <c r="X936" s="1116">
        <v>47375</v>
      </c>
      <c r="Y936" s="1120" t="s">
        <v>6966</v>
      </c>
      <c r="Z936" s="1120" t="s">
        <v>6967</v>
      </c>
      <c r="AA936" s="1169">
        <v>46334</v>
      </c>
      <c r="AB936" s="524"/>
      <c r="AC936" s="1111"/>
      <c r="AD936" s="1223"/>
    </row>
    <row r="937" spans="1:30" ht="15.75" customHeight="1">
      <c r="A937" s="1106" t="s">
        <v>10</v>
      </c>
      <c r="B937" s="1120" t="s">
        <v>11</v>
      </c>
      <c r="C937" s="1120" t="s">
        <v>28</v>
      </c>
      <c r="D937" s="1106" t="s">
        <v>13</v>
      </c>
      <c r="E937" s="1106" t="s">
        <v>3756</v>
      </c>
      <c r="F937" s="1107" t="str">
        <f t="array" ref="F937">IFERROR(INDEX(UIID!$K$2:$K1956, MATCH(CONCATENATE(B937,D937,G937,J937), UIID!$B$2:$B1956&amp;UIID!$D$2:$D1956&amp;UIID!$G$2:$G1956&amp;UIID!$H$2:$H1956, 0),), "Not Found")</f>
        <v>0722-0204</v>
      </c>
      <c r="G937" s="1120" t="s">
        <v>3519</v>
      </c>
      <c r="H937" s="1120"/>
      <c r="I937" s="1120" t="s">
        <v>6968</v>
      </c>
      <c r="J937" s="1120" t="s">
        <v>3908</v>
      </c>
      <c r="K937" s="1120">
        <v>10.327551375970801</v>
      </c>
      <c r="L937" s="1120">
        <v>123.91910183757</v>
      </c>
      <c r="M937" s="1120" t="s">
        <v>6969</v>
      </c>
      <c r="N937" s="1120" t="s">
        <v>6970</v>
      </c>
      <c r="O937" s="1106" t="s">
        <v>15</v>
      </c>
      <c r="P937" s="1106" t="s">
        <v>16</v>
      </c>
      <c r="Q937" s="1106" t="s">
        <v>4262</v>
      </c>
      <c r="R937" s="1106" t="s">
        <v>3006</v>
      </c>
      <c r="S937" s="1120" t="s">
        <v>6914</v>
      </c>
      <c r="T937" s="1106"/>
      <c r="U937" s="1120" t="s">
        <v>1048</v>
      </c>
      <c r="V937" s="1120" t="s">
        <v>6971</v>
      </c>
      <c r="W937" s="1116">
        <v>45553</v>
      </c>
      <c r="X937" s="1116">
        <v>45554</v>
      </c>
      <c r="Y937" s="1120" t="s">
        <v>6972</v>
      </c>
      <c r="Z937" s="1120" t="s">
        <v>6973</v>
      </c>
      <c r="AA937" s="1169">
        <v>46817</v>
      </c>
      <c r="AB937" s="524"/>
      <c r="AC937" s="1111"/>
      <c r="AD937" s="1223"/>
    </row>
    <row r="938" spans="1:30" ht="15.75" customHeight="1">
      <c r="A938" s="1106" t="s">
        <v>10</v>
      </c>
      <c r="B938" s="1120" t="s">
        <v>11</v>
      </c>
      <c r="C938" s="1120" t="s">
        <v>509</v>
      </c>
      <c r="D938" s="1106" t="s">
        <v>551</v>
      </c>
      <c r="E938" s="1106" t="s">
        <v>30</v>
      </c>
      <c r="F938" s="1107" t="str">
        <f t="array" ref="F938">IFERROR(INDEX(UIID!$K$2:$K1956, MATCH(CONCATENATE(B938,D938,G938,J938), UIID!$B$2:$B1956&amp;UIID!$D$2:$D1956&amp;UIID!$G$2:$G1956&amp;UIID!$H$2:$H1956, 0),), "Not Found")</f>
        <v>0722-0205</v>
      </c>
      <c r="G938" s="1120" t="s">
        <v>3522</v>
      </c>
      <c r="H938" s="1120"/>
      <c r="I938" s="1120" t="s">
        <v>6974</v>
      </c>
      <c r="J938" s="1120" t="s">
        <v>3909</v>
      </c>
      <c r="K938" s="1120">
        <v>11.0454177756039</v>
      </c>
      <c r="L938" s="1120">
        <v>123.99899973495199</v>
      </c>
      <c r="M938" s="1204" t="s">
        <v>6975</v>
      </c>
      <c r="N938" s="1120" t="s">
        <v>6976</v>
      </c>
      <c r="O938" s="1106" t="s">
        <v>15</v>
      </c>
      <c r="P938" s="1106" t="s">
        <v>16</v>
      </c>
      <c r="Q938" s="1120" t="s">
        <v>35</v>
      </c>
      <c r="R938" s="1106" t="s">
        <v>87</v>
      </c>
      <c r="S938" s="1120" t="s">
        <v>434</v>
      </c>
      <c r="T938" s="1106" t="s">
        <v>4164</v>
      </c>
      <c r="U938" s="1120" t="s">
        <v>1417</v>
      </c>
      <c r="V938" s="1120" t="s">
        <v>6977</v>
      </c>
      <c r="W938" s="1116">
        <v>45555</v>
      </c>
      <c r="X938" s="1116">
        <v>47382</v>
      </c>
      <c r="Y938" s="1120" t="s">
        <v>5200</v>
      </c>
      <c r="Z938" s="1120" t="s">
        <v>6241</v>
      </c>
      <c r="AA938" s="1169">
        <v>46694</v>
      </c>
      <c r="AB938" s="524"/>
      <c r="AC938" s="1111"/>
      <c r="AD938" s="1223"/>
    </row>
    <row r="939" spans="1:30" ht="15.75" customHeight="1">
      <c r="A939" s="1106" t="s">
        <v>10</v>
      </c>
      <c r="B939" s="1120" t="s">
        <v>11</v>
      </c>
      <c r="C939" s="1106" t="s">
        <v>176</v>
      </c>
      <c r="D939" s="1106" t="s">
        <v>3759</v>
      </c>
      <c r="E939" s="1106" t="s">
        <v>3756</v>
      </c>
      <c r="F939" s="1107" t="str">
        <f t="array" ref="F939">IFERROR(INDEX(UIID!$K$2:$K1956, MATCH(CONCATENATE(B939,D939,G939,J939), UIID!$B$2:$B1956&amp;UIID!$D$2:$D1956&amp;UIID!$G$2:$G1956&amp;UIID!$H$2:$H1956, 0),), "Not Found")</f>
        <v>0722-0096</v>
      </c>
      <c r="G939" s="1120" t="s">
        <v>3806</v>
      </c>
      <c r="H939" s="1120"/>
      <c r="I939" s="1120" t="s">
        <v>5968</v>
      </c>
      <c r="J939" s="1120" t="s">
        <v>3807</v>
      </c>
      <c r="K939" s="1120">
        <v>10.309713157831601</v>
      </c>
      <c r="L939" s="1120">
        <v>123.993229336654</v>
      </c>
      <c r="M939" s="1120" t="s">
        <v>2217</v>
      </c>
      <c r="N939" s="1120" t="s">
        <v>6195</v>
      </c>
      <c r="O939" s="1106" t="s">
        <v>15</v>
      </c>
      <c r="P939" s="1106" t="s">
        <v>16</v>
      </c>
      <c r="Q939" s="1140" t="s">
        <v>10389</v>
      </c>
      <c r="R939" s="1106" t="s">
        <v>2230</v>
      </c>
      <c r="S939" s="1120" t="s">
        <v>1107</v>
      </c>
      <c r="T939" s="1106" t="s">
        <v>4164</v>
      </c>
      <c r="U939" s="1120" t="s">
        <v>6956</v>
      </c>
      <c r="V939" s="1120" t="s">
        <v>6978</v>
      </c>
      <c r="W939" s="1116">
        <v>45558</v>
      </c>
      <c r="X939" s="1116">
        <v>46814</v>
      </c>
      <c r="Y939" s="1120" t="s">
        <v>6979</v>
      </c>
      <c r="Z939" s="1120" t="s">
        <v>6980</v>
      </c>
      <c r="AA939" s="1120" t="s">
        <v>6981</v>
      </c>
      <c r="AB939" s="524"/>
      <c r="AC939" s="1111"/>
      <c r="AD939" s="1223"/>
    </row>
    <row r="940" spans="1:30" ht="15.75" customHeight="1">
      <c r="A940" s="1106" t="s">
        <v>10</v>
      </c>
      <c r="B940" s="1120" t="s">
        <v>11</v>
      </c>
      <c r="C940" s="1120" t="s">
        <v>28</v>
      </c>
      <c r="D940" s="1106" t="s">
        <v>13</v>
      </c>
      <c r="E940" s="1106" t="s">
        <v>3756</v>
      </c>
      <c r="F940" s="1107" t="str">
        <f t="array" ref="F940">IFERROR(INDEX(UIID!$K$2:$K1956, MATCH(CONCATENATE(B940,D940,G940,J940), UIID!$B$2:$B1956&amp;UIID!$D$2:$D1956&amp;UIID!$G$2:$G1956&amp;UIID!$H$2:$H1956, 0),), "Not Found")</f>
        <v>0722-0176</v>
      </c>
      <c r="G940" s="1120" t="s">
        <v>3523</v>
      </c>
      <c r="H940" s="1120"/>
      <c r="I940" s="1120" t="s">
        <v>6046</v>
      </c>
      <c r="J940" s="1120" t="s">
        <v>3869</v>
      </c>
      <c r="K940" s="1120">
        <v>10.3166820083086</v>
      </c>
      <c r="L940" s="1120">
        <v>123.90199006549</v>
      </c>
      <c r="M940" s="1120" t="s">
        <v>6047</v>
      </c>
      <c r="N940" s="1120" t="s">
        <v>6048</v>
      </c>
      <c r="O940" s="1106" t="s">
        <v>15</v>
      </c>
      <c r="P940" s="1106" t="s">
        <v>16</v>
      </c>
      <c r="Q940" s="1140" t="s">
        <v>10389</v>
      </c>
      <c r="R940" s="1106" t="s">
        <v>32</v>
      </c>
      <c r="S940" s="1120" t="s">
        <v>3062</v>
      </c>
      <c r="T940" s="1106" t="s">
        <v>4164</v>
      </c>
      <c r="U940" s="1120" t="s">
        <v>6982</v>
      </c>
      <c r="V940" s="1120" t="s">
        <v>6983</v>
      </c>
      <c r="W940" s="1116">
        <v>45558</v>
      </c>
      <c r="X940" s="1116">
        <v>47178</v>
      </c>
      <c r="Y940" s="1120" t="s">
        <v>6051</v>
      </c>
      <c r="Z940" s="1120" t="s">
        <v>6052</v>
      </c>
      <c r="AA940" s="1169">
        <v>45304</v>
      </c>
      <c r="AB940" s="524"/>
      <c r="AC940" s="1111"/>
      <c r="AD940" s="1223"/>
    </row>
    <row r="941" spans="1:30" ht="15.75" customHeight="1">
      <c r="A941" s="1106" t="s">
        <v>10</v>
      </c>
      <c r="B941" s="1120" t="s">
        <v>11</v>
      </c>
      <c r="C941" s="1120" t="s">
        <v>28</v>
      </c>
      <c r="D941" s="1106" t="s">
        <v>13</v>
      </c>
      <c r="E941" s="1106" t="s">
        <v>3756</v>
      </c>
      <c r="F941" s="1107" t="str">
        <f t="array" ref="F941">IFERROR(INDEX(UIID!$K$2:$K1956, MATCH(CONCATENATE(B941,D941,G941,J941), UIID!$B$2:$B1956&amp;UIID!$D$2:$D1956&amp;UIID!$G$2:$G1956&amp;UIID!$H$2:$H1956, 0),), "Not Found")</f>
        <v>0722-0176</v>
      </c>
      <c r="G941" s="1120" t="s">
        <v>3523</v>
      </c>
      <c r="H941" s="1120"/>
      <c r="I941" s="1120" t="s">
        <v>6046</v>
      </c>
      <c r="J941" s="1120" t="s">
        <v>3869</v>
      </c>
      <c r="K941" s="1120">
        <v>10.3166820083086</v>
      </c>
      <c r="L941" s="1120">
        <v>123.90199006549</v>
      </c>
      <c r="M941" s="1120" t="s">
        <v>6047</v>
      </c>
      <c r="N941" s="1120" t="s">
        <v>6048</v>
      </c>
      <c r="O941" s="1106" t="s">
        <v>15</v>
      </c>
      <c r="P941" s="1106" t="s">
        <v>16</v>
      </c>
      <c r="Q941" s="1140" t="s">
        <v>10389</v>
      </c>
      <c r="R941" s="1106" t="s">
        <v>32</v>
      </c>
      <c r="S941" s="1120" t="s">
        <v>422</v>
      </c>
      <c r="T941" s="1106" t="s">
        <v>4164</v>
      </c>
      <c r="U941" s="1120" t="s">
        <v>78</v>
      </c>
      <c r="V941" s="1120" t="s">
        <v>6984</v>
      </c>
      <c r="W941" s="1116">
        <v>45558</v>
      </c>
      <c r="X941" s="1116">
        <v>47178</v>
      </c>
      <c r="Y941" s="1120" t="s">
        <v>6051</v>
      </c>
      <c r="Z941" s="1120" t="s">
        <v>6054</v>
      </c>
      <c r="AA941" s="1169">
        <v>45907</v>
      </c>
      <c r="AB941" s="524"/>
      <c r="AC941" s="1111"/>
      <c r="AD941" s="1223"/>
    </row>
    <row r="942" spans="1:30" ht="15.75" customHeight="1">
      <c r="A942" s="1106" t="s">
        <v>10</v>
      </c>
      <c r="B942" s="1120" t="s">
        <v>11</v>
      </c>
      <c r="C942" s="1120" t="s">
        <v>28</v>
      </c>
      <c r="D942" s="1106" t="s">
        <v>13</v>
      </c>
      <c r="E942" s="1106" t="s">
        <v>3756</v>
      </c>
      <c r="F942" s="1107" t="str">
        <f t="array" ref="F942">IFERROR(INDEX(UIID!$K$2:$K1956, MATCH(CONCATENATE(B942,D942,G942,J942), UIID!$B$2:$B1956&amp;UIID!$D$2:$D1956&amp;UIID!$G$2:$G1956&amp;UIID!$H$2:$H1956, 0),), "Not Found")</f>
        <v>0722-0176</v>
      </c>
      <c r="G942" s="1120" t="s">
        <v>3523</v>
      </c>
      <c r="H942" s="1120"/>
      <c r="I942" s="1120" t="s">
        <v>6046</v>
      </c>
      <c r="J942" s="1120" t="s">
        <v>3869</v>
      </c>
      <c r="K942" s="1120">
        <v>10.3166820083086</v>
      </c>
      <c r="L942" s="1120">
        <v>123.90199006549</v>
      </c>
      <c r="M942" s="1120" t="s">
        <v>6047</v>
      </c>
      <c r="N942" s="1120" t="s">
        <v>6048</v>
      </c>
      <c r="O942" s="1106" t="s">
        <v>15</v>
      </c>
      <c r="P942" s="1106" t="s">
        <v>16</v>
      </c>
      <c r="Q942" s="1140" t="s">
        <v>10389</v>
      </c>
      <c r="R942" s="1106" t="s">
        <v>32</v>
      </c>
      <c r="S942" s="1120" t="s">
        <v>1362</v>
      </c>
      <c r="T942" s="1106" t="s">
        <v>4164</v>
      </c>
      <c r="U942" s="1120" t="s">
        <v>91</v>
      </c>
      <c r="V942" s="1120" t="s">
        <v>6985</v>
      </c>
      <c r="W942" s="1116">
        <v>45558</v>
      </c>
      <c r="X942" s="1116">
        <v>47178</v>
      </c>
      <c r="Y942" s="1120" t="s">
        <v>6051</v>
      </c>
      <c r="Z942" s="1120" t="s">
        <v>6056</v>
      </c>
      <c r="AA942" s="1169">
        <v>45907</v>
      </c>
      <c r="AB942" s="524"/>
      <c r="AC942" s="1111"/>
      <c r="AD942" s="1223"/>
    </row>
    <row r="943" spans="1:30" ht="15.75" customHeight="1">
      <c r="A943" s="1106" t="s">
        <v>10</v>
      </c>
      <c r="B943" s="1132" t="s">
        <v>11</v>
      </c>
      <c r="C943" s="1132" t="s">
        <v>176</v>
      </c>
      <c r="D943" s="1133" t="s">
        <v>3759</v>
      </c>
      <c r="E943" s="1133" t="s">
        <v>3756</v>
      </c>
      <c r="F943" s="1153" t="str">
        <f t="array" ref="F943">IFERROR(INDEX(UIID!$K$2:$K1956, MATCH(CONCATENATE(B943,D943,G943,J943), UIID!$B$2:$B1956&amp;UIID!$D$2:$D1956&amp;UIID!$G$2:$G1956&amp;UIID!$H$2:$H1956, 0),), "Not Found")</f>
        <v>0722-0206</v>
      </c>
      <c r="G943" s="1132" t="s">
        <v>3525</v>
      </c>
      <c r="H943" s="1132"/>
      <c r="I943" s="1132" t="s">
        <v>6986</v>
      </c>
      <c r="J943" s="1132" t="s">
        <v>3910</v>
      </c>
      <c r="K943" s="1132">
        <v>10.307997521827801</v>
      </c>
      <c r="L943" s="1132">
        <v>124.01318730776001</v>
      </c>
      <c r="M943" s="1132" t="s">
        <v>6987</v>
      </c>
      <c r="N943" s="1132" t="s">
        <v>6988</v>
      </c>
      <c r="O943" s="1133" t="s">
        <v>15</v>
      </c>
      <c r="P943" s="1133" t="s">
        <v>16</v>
      </c>
      <c r="Q943" s="1106" t="s">
        <v>4262</v>
      </c>
      <c r="R943" s="1133" t="s">
        <v>3006</v>
      </c>
      <c r="S943" s="1132" t="s">
        <v>6914</v>
      </c>
      <c r="T943" s="1133" t="s">
        <v>22</v>
      </c>
      <c r="U943" s="1132" t="s">
        <v>1048</v>
      </c>
      <c r="V943" s="1132" t="s">
        <v>6989</v>
      </c>
      <c r="W943" s="1134">
        <v>45559</v>
      </c>
      <c r="X943" s="1134">
        <v>47386</v>
      </c>
      <c r="Y943" s="1132" t="s">
        <v>6990</v>
      </c>
      <c r="Z943" s="1132" t="s">
        <v>6991</v>
      </c>
      <c r="AA943" s="1150">
        <v>46651</v>
      </c>
      <c r="AB943" s="1241"/>
      <c r="AC943" s="1148"/>
      <c r="AD943" s="1241"/>
    </row>
    <row r="944" spans="1:30" ht="15.75" customHeight="1">
      <c r="A944" s="1106" t="s">
        <v>10</v>
      </c>
      <c r="B944" s="1106" t="s">
        <v>11</v>
      </c>
      <c r="C944" s="1120" t="s">
        <v>28</v>
      </c>
      <c r="D944" s="1106" t="s">
        <v>13</v>
      </c>
      <c r="E944" s="1106" t="s">
        <v>3756</v>
      </c>
      <c r="F944" s="1107" t="str">
        <f t="array" ref="F944">IFERROR(INDEX(UIID!$K$2:$K1956, MATCH(CONCATENATE(B944,D944,G944,J944), UIID!$B$2:$B1956&amp;UIID!$D$2:$D1956&amp;UIID!$G$2:$G1956&amp;UIID!$H$2:$H1956, 0),), "Not Found")</f>
        <v>0722-0207</v>
      </c>
      <c r="G944" s="1120" t="s">
        <v>3530</v>
      </c>
      <c r="H944" s="1120"/>
      <c r="I944" s="1120" t="s">
        <v>6994</v>
      </c>
      <c r="J944" s="1120" t="s">
        <v>3911</v>
      </c>
      <c r="K944" s="1120">
        <v>10.321323936354201</v>
      </c>
      <c r="L944" s="1120">
        <v>123.91464023088101</v>
      </c>
      <c r="M944" s="1204" t="s">
        <v>6995</v>
      </c>
      <c r="N944" s="1120" t="s">
        <v>6996</v>
      </c>
      <c r="O944" s="1106" t="s">
        <v>15</v>
      </c>
      <c r="P944" s="1106" t="s">
        <v>16</v>
      </c>
      <c r="Q944" s="1106" t="s">
        <v>4262</v>
      </c>
      <c r="R944" s="1106" t="s">
        <v>3006</v>
      </c>
      <c r="S944" s="1120" t="s">
        <v>6914</v>
      </c>
      <c r="T944" s="1106" t="s">
        <v>22</v>
      </c>
      <c r="U944" s="1120" t="s">
        <v>1048</v>
      </c>
      <c r="V944" s="1120" t="s">
        <v>6997</v>
      </c>
      <c r="W944" s="1116">
        <v>45572</v>
      </c>
      <c r="X944" s="1117">
        <v>47399</v>
      </c>
      <c r="Y944" s="1120" t="s">
        <v>6998</v>
      </c>
      <c r="Z944" s="1243" t="s">
        <v>6999</v>
      </c>
      <c r="AA944" s="1169">
        <v>47292</v>
      </c>
      <c r="AB944" s="524"/>
      <c r="AC944" s="1111"/>
      <c r="AD944" s="1223"/>
    </row>
    <row r="945" spans="1:30" ht="15.75" customHeight="1">
      <c r="A945" s="1106" t="s">
        <v>10</v>
      </c>
      <c r="B945" s="1106" t="s">
        <v>11</v>
      </c>
      <c r="C945" s="1120" t="s">
        <v>28</v>
      </c>
      <c r="D945" s="1106" t="s">
        <v>1594</v>
      </c>
      <c r="E945" s="1106" t="s">
        <v>50</v>
      </c>
      <c r="F945" s="1107" t="str">
        <f t="array" ref="F945">IFERROR(INDEX(UIID!$K$2:$K1956, MATCH(CONCATENATE(B945,D945,G945,J945), UIID!$B$2:$B1956&amp;UIID!$D$2:$D1956&amp;UIID!$G$2:$G1956&amp;UIID!$H$2:$H1956, 0),), "Not Found")</f>
        <v>0722-0208</v>
      </c>
      <c r="G945" s="1120" t="s">
        <v>3532</v>
      </c>
      <c r="H945" s="1120"/>
      <c r="I945" s="1120" t="s">
        <v>7000</v>
      </c>
      <c r="J945" s="1120" t="s">
        <v>3912</v>
      </c>
      <c r="K945" s="1244">
        <v>10.1880466926469</v>
      </c>
      <c r="L945" s="1244">
        <v>123.70796726136599</v>
      </c>
      <c r="M945" s="1120" t="s">
        <v>7001</v>
      </c>
      <c r="N945" s="1120" t="s">
        <v>7002</v>
      </c>
      <c r="O945" s="1106" t="s">
        <v>15</v>
      </c>
      <c r="P945" s="1106" t="s">
        <v>16</v>
      </c>
      <c r="Q945" s="1120" t="s">
        <v>35</v>
      </c>
      <c r="R945" s="1106" t="s">
        <v>125</v>
      </c>
      <c r="S945" s="1120" t="s">
        <v>279</v>
      </c>
      <c r="T945" s="1106" t="s">
        <v>4164</v>
      </c>
      <c r="U945" s="1120" t="s">
        <v>127</v>
      </c>
      <c r="V945" s="1120" t="s">
        <v>7004</v>
      </c>
      <c r="W945" s="1116">
        <v>45574</v>
      </c>
      <c r="X945" s="1117">
        <v>47401</v>
      </c>
      <c r="Y945" s="1138" t="s">
        <v>7005</v>
      </c>
      <c r="Z945" s="1157" t="s">
        <v>7006</v>
      </c>
      <c r="AA945" s="1245">
        <v>45805</v>
      </c>
      <c r="AB945" s="524"/>
      <c r="AC945" s="1111"/>
      <c r="AD945" s="1223"/>
    </row>
    <row r="946" spans="1:30" ht="15.75" customHeight="1">
      <c r="A946" s="1106" t="s">
        <v>10</v>
      </c>
      <c r="B946" s="1106" t="s">
        <v>11</v>
      </c>
      <c r="C946" s="1120" t="s">
        <v>176</v>
      </c>
      <c r="D946" s="1106" t="s">
        <v>3759</v>
      </c>
      <c r="E946" s="1106" t="s">
        <v>3756</v>
      </c>
      <c r="F946" s="1107" t="str">
        <f t="array" ref="F946">IFERROR(INDEX(UIID!$K$2:$K1956, MATCH(CONCATENATE(B946,D946,G946,J946), UIID!$B$2:$B1956&amp;UIID!$D$2:$D1956&amp;UIID!$G$2:$G1956&amp;UIID!$H$2:$H1956, 0),), "Not Found")</f>
        <v>0722-0209</v>
      </c>
      <c r="G946" s="1120" t="s">
        <v>3913</v>
      </c>
      <c r="H946" s="1120"/>
      <c r="I946" s="1120" t="s">
        <v>7007</v>
      </c>
      <c r="J946" s="1120" t="s">
        <v>3914</v>
      </c>
      <c r="K946" s="1120">
        <v>10.305719322894401</v>
      </c>
      <c r="L946" s="1120">
        <v>124.012885277835</v>
      </c>
      <c r="M946" s="1120" t="s">
        <v>7008</v>
      </c>
      <c r="N946" s="1120" t="s">
        <v>7009</v>
      </c>
      <c r="O946" s="1106" t="s">
        <v>15</v>
      </c>
      <c r="P946" s="1106" t="s">
        <v>16</v>
      </c>
      <c r="Q946" s="1106" t="s">
        <v>4262</v>
      </c>
      <c r="R946" s="1106" t="s">
        <v>3006</v>
      </c>
      <c r="S946" s="1120" t="s">
        <v>6914</v>
      </c>
      <c r="T946" s="1106" t="s">
        <v>22</v>
      </c>
      <c r="U946" s="1120" t="s">
        <v>1048</v>
      </c>
      <c r="V946" s="1138" t="s">
        <v>7010</v>
      </c>
      <c r="W946" s="1116">
        <v>45538</v>
      </c>
      <c r="X946" s="1117">
        <v>47365</v>
      </c>
      <c r="Y946" s="1120" t="s">
        <v>7011</v>
      </c>
      <c r="Z946" s="1138" t="s">
        <v>4828</v>
      </c>
      <c r="AA946" s="1106" t="s">
        <v>4283</v>
      </c>
      <c r="AB946" s="524"/>
      <c r="AC946" s="1111"/>
      <c r="AD946" s="1223"/>
    </row>
    <row r="947" spans="1:30" ht="15.75" customHeight="1">
      <c r="A947" s="1106" t="s">
        <v>10</v>
      </c>
      <c r="B947" s="1106" t="s">
        <v>11</v>
      </c>
      <c r="C947" s="1120" t="s">
        <v>176</v>
      </c>
      <c r="D947" s="1106" t="s">
        <v>3759</v>
      </c>
      <c r="E947" s="1106" t="s">
        <v>3756</v>
      </c>
      <c r="F947" s="1107" t="str">
        <f t="array" ref="F947">IFERROR(INDEX(UIID!$K$2:$K1956, MATCH(CONCATENATE(B947,D947,G947,J947), UIID!$B$2:$B1956&amp;UIID!$D$2:$D1956&amp;UIID!$G$2:$G1956&amp;UIID!$H$2:$H1956, 0),), "Not Found")</f>
        <v>0722-0209</v>
      </c>
      <c r="G947" s="1120" t="s">
        <v>3913</v>
      </c>
      <c r="H947" s="1120"/>
      <c r="I947" s="1120" t="s">
        <v>7007</v>
      </c>
      <c r="J947" s="1120" t="s">
        <v>3914</v>
      </c>
      <c r="K947" s="1120">
        <v>10.305719322894401</v>
      </c>
      <c r="L947" s="1120">
        <v>124.012885277835</v>
      </c>
      <c r="M947" s="1120" t="s">
        <v>7008</v>
      </c>
      <c r="N947" s="1120" t="s">
        <v>7009</v>
      </c>
      <c r="O947" s="1106" t="s">
        <v>15</v>
      </c>
      <c r="P947" s="1106" t="s">
        <v>16</v>
      </c>
      <c r="Q947" s="1106" t="s">
        <v>4262</v>
      </c>
      <c r="R947" s="1106" t="s">
        <v>3006</v>
      </c>
      <c r="S947" s="1120" t="s">
        <v>6927</v>
      </c>
      <c r="T947" s="1106" t="s">
        <v>22</v>
      </c>
      <c r="U947" s="1120" t="s">
        <v>59</v>
      </c>
      <c r="V947" s="1120" t="s">
        <v>7012</v>
      </c>
      <c r="W947" s="1116">
        <v>45573</v>
      </c>
      <c r="X947" s="1117">
        <v>47400</v>
      </c>
      <c r="Y947" s="1120" t="s">
        <v>7013</v>
      </c>
      <c r="Z947" s="1138" t="s">
        <v>4828</v>
      </c>
      <c r="AA947" s="1106" t="s">
        <v>4283</v>
      </c>
      <c r="AB947" s="524"/>
      <c r="AC947" s="1111"/>
      <c r="AD947" s="1223"/>
    </row>
    <row r="948" spans="1:30" ht="15.75" customHeight="1">
      <c r="A948" s="1106" t="s">
        <v>10</v>
      </c>
      <c r="B948" s="1106" t="s">
        <v>11</v>
      </c>
      <c r="C948" s="1120" t="s">
        <v>28</v>
      </c>
      <c r="D948" s="1106" t="s">
        <v>13</v>
      </c>
      <c r="E948" s="1106" t="s">
        <v>3756</v>
      </c>
      <c r="F948" s="1107" t="str">
        <f t="array" ref="F948">IFERROR(INDEX(UIID!$K$2:$K1956, MATCH(CONCATENATE(B948,D948,G948,J948), UIID!$B$2:$B1956&amp;UIID!$D$2:$D1956&amp;UIID!$G$2:$G1956&amp;UIID!$H$2:$H1956, 0),), "Not Found")</f>
        <v>0722-0211</v>
      </c>
      <c r="G948" s="1120" t="s">
        <v>3533</v>
      </c>
      <c r="H948" s="1120"/>
      <c r="I948" s="1120" t="s">
        <v>7014</v>
      </c>
      <c r="J948" s="1120" t="s">
        <v>3915</v>
      </c>
      <c r="K948" s="1120">
        <v>10.3110309013201</v>
      </c>
      <c r="L948" s="1120">
        <v>123.902527838559</v>
      </c>
      <c r="M948" s="1120" t="s">
        <v>7015</v>
      </c>
      <c r="N948" s="1120" t="s">
        <v>7016</v>
      </c>
      <c r="O948" s="1106" t="s">
        <v>15</v>
      </c>
      <c r="P948" s="1106" t="s">
        <v>16</v>
      </c>
      <c r="Q948" s="1106" t="s">
        <v>4262</v>
      </c>
      <c r="R948" s="1106" t="s">
        <v>3006</v>
      </c>
      <c r="S948" s="1120" t="s">
        <v>6914</v>
      </c>
      <c r="T948" s="1106" t="s">
        <v>22</v>
      </c>
      <c r="U948" s="1120" t="s">
        <v>1048</v>
      </c>
      <c r="V948" s="1120" t="s">
        <v>7017</v>
      </c>
      <c r="W948" s="1116">
        <v>45573</v>
      </c>
      <c r="X948" s="1117">
        <v>47400</v>
      </c>
      <c r="Y948" s="1120" t="s">
        <v>7018</v>
      </c>
      <c r="Z948" s="1138" t="s">
        <v>4828</v>
      </c>
      <c r="AA948" s="1106" t="s">
        <v>4283</v>
      </c>
      <c r="AB948" s="524"/>
      <c r="AC948" s="1111"/>
      <c r="AD948" s="1223"/>
    </row>
    <row r="949" spans="1:30" ht="15.75" customHeight="1">
      <c r="A949" s="1106" t="s">
        <v>10</v>
      </c>
      <c r="B949" s="1106" t="s">
        <v>11</v>
      </c>
      <c r="C949" s="1106" t="s">
        <v>123</v>
      </c>
      <c r="D949" s="1106" t="s">
        <v>1069</v>
      </c>
      <c r="E949" s="1106" t="s">
        <v>30</v>
      </c>
      <c r="F949" s="1107" t="str">
        <f t="array" ref="F949">IFERROR(INDEX(UIID!$K$2:$K1956, MATCH(CONCATENATE(B949,D949,G949,J949), UIID!$B$2:$B1956&amp;UIID!$D$2:$D1956&amp;UIID!$G$2:$G1956&amp;UIID!$H$2:$H1956, 0),), "Not Found")</f>
        <v>0722-0003</v>
      </c>
      <c r="G949" s="1120" t="s">
        <v>1070</v>
      </c>
      <c r="H949" s="1120"/>
      <c r="I949" s="1106" t="s">
        <v>6471</v>
      </c>
      <c r="J949" s="1106" t="s">
        <v>1071</v>
      </c>
      <c r="K949" s="1120">
        <v>10.392226771024401</v>
      </c>
      <c r="L949" s="1120">
        <v>123.656294777905</v>
      </c>
      <c r="M949" s="1106" t="s">
        <v>1072</v>
      </c>
      <c r="N949" s="1106" t="s">
        <v>5469</v>
      </c>
      <c r="O949" s="1106" t="s">
        <v>113</v>
      </c>
      <c r="P949" s="1106" t="s">
        <v>2229</v>
      </c>
      <c r="Q949" s="1106" t="s">
        <v>35</v>
      </c>
      <c r="R949" s="1106" t="s">
        <v>107</v>
      </c>
      <c r="S949" s="1120" t="s">
        <v>2477</v>
      </c>
      <c r="T949" s="1106" t="s">
        <v>4164</v>
      </c>
      <c r="U949" s="1120" t="s">
        <v>6571</v>
      </c>
      <c r="V949" s="1120" t="s">
        <v>7019</v>
      </c>
      <c r="W949" s="1116">
        <v>45579</v>
      </c>
      <c r="X949" s="1117">
        <v>47406</v>
      </c>
      <c r="Y949" s="1120" t="s">
        <v>5477</v>
      </c>
      <c r="Z949" s="1162" t="s">
        <v>7020</v>
      </c>
      <c r="AA949" s="1211">
        <v>46501</v>
      </c>
      <c r="AB949" s="524"/>
      <c r="AC949" s="1111"/>
      <c r="AD949" s="1223"/>
    </row>
    <row r="950" spans="1:30" ht="15.75" customHeight="1">
      <c r="A950" s="1106" t="s">
        <v>10</v>
      </c>
      <c r="B950" s="1106" t="s">
        <v>11</v>
      </c>
      <c r="C950" s="1120" t="s">
        <v>176</v>
      </c>
      <c r="D950" s="1106" t="s">
        <v>3759</v>
      </c>
      <c r="E950" s="1106" t="s">
        <v>3756</v>
      </c>
      <c r="F950" s="1107" t="str">
        <f t="array" ref="F950">IFERROR(INDEX(UIID!$K$2:$K1956, MATCH(CONCATENATE(B950,D950,G950,J950), UIID!$B$2:$B1956&amp;UIID!$D$2:$D1956&amp;UIID!$G$2:$G1956&amp;UIID!$H$2:$H1956, 0),), "Not Found")</f>
        <v>0722-0209</v>
      </c>
      <c r="G950" s="1120" t="s">
        <v>3913</v>
      </c>
      <c r="H950" s="1120"/>
      <c r="I950" s="1120" t="s">
        <v>7007</v>
      </c>
      <c r="J950" s="1120" t="s">
        <v>3914</v>
      </c>
      <c r="K950" s="1120">
        <v>10.305719322894401</v>
      </c>
      <c r="L950" s="1120">
        <v>124.012885277835</v>
      </c>
      <c r="M950" s="1120" t="s">
        <v>7008</v>
      </c>
      <c r="N950" s="1120" t="s">
        <v>7009</v>
      </c>
      <c r="O950" s="1106" t="s">
        <v>15</v>
      </c>
      <c r="P950" s="1106" t="s">
        <v>16</v>
      </c>
      <c r="Q950" s="1106" t="s">
        <v>4262</v>
      </c>
      <c r="R950" s="1106" t="s">
        <v>3006</v>
      </c>
      <c r="S950" s="1120" t="s">
        <v>2757</v>
      </c>
      <c r="T950" s="1106" t="s">
        <v>22</v>
      </c>
      <c r="U950" s="1120" t="s">
        <v>59</v>
      </c>
      <c r="V950" s="1120" t="s">
        <v>7021</v>
      </c>
      <c r="W950" s="1116">
        <v>45580</v>
      </c>
      <c r="X950" s="1117">
        <v>47407</v>
      </c>
      <c r="Y950" s="1120" t="s">
        <v>7013</v>
      </c>
      <c r="Z950" s="1162" t="s">
        <v>4828</v>
      </c>
      <c r="AA950" s="1106" t="s">
        <v>4283</v>
      </c>
      <c r="AB950" s="524"/>
      <c r="AC950" s="1111"/>
      <c r="AD950" s="1223"/>
    </row>
    <row r="951" spans="1:30" ht="15.75" customHeight="1">
      <c r="A951" s="1106" t="s">
        <v>10</v>
      </c>
      <c r="B951" s="1106" t="s">
        <v>11</v>
      </c>
      <c r="C951" s="1120" t="s">
        <v>378</v>
      </c>
      <c r="D951" s="1106" t="s">
        <v>909</v>
      </c>
      <c r="E951" s="1106" t="s">
        <v>123</v>
      </c>
      <c r="F951" s="1107" t="str">
        <f t="array" ref="F951">IFERROR(INDEX(UIID!$K$2:$K1956, MATCH(CONCATENATE(B951,D951,G951,J951), UIID!$B$2:$B1956&amp;UIID!$D$2:$D1956&amp;UIID!$G$2:$G1956&amp;UIID!$H$2:$H1956, 0),), "Not Found")</f>
        <v>0722-0213</v>
      </c>
      <c r="G951" s="1120" t="s">
        <v>3539</v>
      </c>
      <c r="H951" s="1120"/>
      <c r="I951" s="1120" t="s">
        <v>7022</v>
      </c>
      <c r="J951" s="1120" t="s">
        <v>3916</v>
      </c>
      <c r="K951" s="1120">
        <v>10.2639077942505</v>
      </c>
      <c r="L951" s="1120">
        <v>123.94608871526199</v>
      </c>
      <c r="M951" s="1204" t="s">
        <v>7023</v>
      </c>
      <c r="N951" s="1120" t="s">
        <v>7024</v>
      </c>
      <c r="O951" s="1106" t="s">
        <v>15</v>
      </c>
      <c r="P951" s="1106" t="s">
        <v>16</v>
      </c>
      <c r="Q951" s="1120" t="s">
        <v>35</v>
      </c>
      <c r="R951" s="1106" t="s">
        <v>32</v>
      </c>
      <c r="S951" s="1120" t="s">
        <v>36</v>
      </c>
      <c r="T951" s="1106" t="s">
        <v>4164</v>
      </c>
      <c r="U951" s="1120" t="s">
        <v>91</v>
      </c>
      <c r="V951" s="1120" t="s">
        <v>7025</v>
      </c>
      <c r="W951" s="1116">
        <v>45586</v>
      </c>
      <c r="X951" s="1117">
        <v>47413</v>
      </c>
      <c r="Y951" s="1138" t="s">
        <v>7026</v>
      </c>
      <c r="Z951" s="1157" t="s">
        <v>7027</v>
      </c>
      <c r="AA951" s="1245">
        <v>45910</v>
      </c>
      <c r="AB951" s="524"/>
      <c r="AC951" s="1111"/>
      <c r="AD951" s="1223"/>
    </row>
    <row r="952" spans="1:30" ht="15.75" customHeight="1">
      <c r="A952" s="1106" t="s">
        <v>10</v>
      </c>
      <c r="B952" s="1106" t="s">
        <v>11</v>
      </c>
      <c r="C952" s="1106" t="s">
        <v>50</v>
      </c>
      <c r="D952" s="1106" t="s">
        <v>13</v>
      </c>
      <c r="E952" s="1106" t="s">
        <v>3756</v>
      </c>
      <c r="F952" s="1107" t="str">
        <f t="array" ref="F952">IFERROR(INDEX(UIID!$K$2:$K1956, MATCH(CONCATENATE(B952,D952,G952,J952), UIID!$B$2:$B1956&amp;UIID!$D$2:$D1956&amp;UIID!$G$2:$G1956&amp;UIID!$H$2:$H1956, 0),), "Not Found")</f>
        <v>0722-0063</v>
      </c>
      <c r="G952" s="1120" t="s">
        <v>3540</v>
      </c>
      <c r="H952" s="1120"/>
      <c r="I952" s="1120" t="s">
        <v>7028</v>
      </c>
      <c r="J952" s="1106" t="s">
        <v>312</v>
      </c>
      <c r="K952" s="1120">
        <v>10.3934577538397</v>
      </c>
      <c r="L952" s="1120">
        <v>123.664682674876</v>
      </c>
      <c r="M952" s="1120" t="s">
        <v>7029</v>
      </c>
      <c r="N952" s="1120" t="s">
        <v>7030</v>
      </c>
      <c r="O952" s="1106" t="s">
        <v>15</v>
      </c>
      <c r="P952" s="1106" t="s">
        <v>16</v>
      </c>
      <c r="Q952" s="1120" t="s">
        <v>35</v>
      </c>
      <c r="R952" s="1106" t="s">
        <v>117</v>
      </c>
      <c r="S952" s="1120" t="s">
        <v>2531</v>
      </c>
      <c r="T952" s="1106" t="s">
        <v>4164</v>
      </c>
      <c r="U952" s="1120" t="s">
        <v>7031</v>
      </c>
      <c r="V952" s="1120" t="s">
        <v>7032</v>
      </c>
      <c r="W952" s="1116">
        <v>45589</v>
      </c>
      <c r="X952" s="1117">
        <v>47416</v>
      </c>
      <c r="Y952" s="1120" t="s">
        <v>7033</v>
      </c>
      <c r="Z952" s="1162" t="s">
        <v>7034</v>
      </c>
      <c r="AA952" s="1211">
        <v>46595</v>
      </c>
      <c r="AB952" s="524"/>
      <c r="AC952" s="1111"/>
      <c r="AD952" s="1223"/>
    </row>
    <row r="953" spans="1:30" ht="15.75" customHeight="1">
      <c r="A953" s="1106" t="s">
        <v>10</v>
      </c>
      <c r="B953" s="1106" t="s">
        <v>11</v>
      </c>
      <c r="C953" s="1120" t="s">
        <v>509</v>
      </c>
      <c r="D953" s="1106" t="s">
        <v>3917</v>
      </c>
      <c r="E953" s="1106" t="s">
        <v>123</v>
      </c>
      <c r="F953" s="1107" t="str">
        <f t="array" ref="F953">IFERROR(INDEX(UIID!$K$2:$K1956, MATCH(CONCATENATE(B953,D953,G953,J953), UIID!$B$2:$B1956&amp;UIID!$D$2:$D1956&amp;UIID!$G$2:$G1956&amp;UIID!$H$2:$H1956, 0),), "Not Found")</f>
        <v>0722-0214</v>
      </c>
      <c r="G953" s="1120" t="s">
        <v>3541</v>
      </c>
      <c r="H953" s="1120"/>
      <c r="I953" s="1120" t="s">
        <v>7035</v>
      </c>
      <c r="J953" s="1120" t="s">
        <v>3918</v>
      </c>
      <c r="K953" s="1120">
        <v>11.084029858195199</v>
      </c>
      <c r="L953" s="1120">
        <v>123.937199816625</v>
      </c>
      <c r="M953" s="1120" t="s">
        <v>7036</v>
      </c>
      <c r="N953" s="1120" t="s">
        <v>7037</v>
      </c>
      <c r="O953" s="1106" t="s">
        <v>113</v>
      </c>
      <c r="P953" s="1106" t="s">
        <v>132</v>
      </c>
      <c r="Q953" s="1120" t="s">
        <v>35</v>
      </c>
      <c r="R953" s="1106" t="s">
        <v>104</v>
      </c>
      <c r="S953" s="1120" t="s">
        <v>105</v>
      </c>
      <c r="T953" s="1106" t="s">
        <v>4164</v>
      </c>
      <c r="U953" s="1120" t="s">
        <v>106</v>
      </c>
      <c r="V953" s="1120" t="s">
        <v>7038</v>
      </c>
      <c r="W953" s="1116">
        <v>45593</v>
      </c>
      <c r="X953" s="1117">
        <v>47420</v>
      </c>
      <c r="Y953" s="1120" t="s">
        <v>5461</v>
      </c>
      <c r="Z953" s="1162" t="s">
        <v>7039</v>
      </c>
      <c r="AA953" s="1211">
        <v>46897</v>
      </c>
      <c r="AB953" s="524"/>
      <c r="AC953" s="1111"/>
      <c r="AD953" s="1223"/>
    </row>
    <row r="954" spans="1:30" ht="15.75" customHeight="1">
      <c r="A954" s="1106" t="s">
        <v>10</v>
      </c>
      <c r="B954" s="1106" t="s">
        <v>11</v>
      </c>
      <c r="C954" s="1106" t="s">
        <v>509</v>
      </c>
      <c r="D954" s="1106" t="s">
        <v>1026</v>
      </c>
      <c r="E954" s="1106" t="s">
        <v>28</v>
      </c>
      <c r="F954" s="1107" t="str">
        <f t="array" ref="F954">IFERROR(INDEX(UIID!$K$2:$K1956, MATCH(CONCATENATE(B954,D954,G954,J954), UIID!$B$2:$B1956&amp;UIID!$D$2:$D1956&amp;UIID!$G$2:$G1956&amp;UIID!$H$2:$H1956, 0),), "Not Found")</f>
        <v>0722-0076</v>
      </c>
      <c r="G954" s="1106" t="s">
        <v>1027</v>
      </c>
      <c r="H954" s="1106"/>
      <c r="I954" s="1106" t="s">
        <v>6413</v>
      </c>
      <c r="J954" s="1106" t="s">
        <v>1028</v>
      </c>
      <c r="K954" s="1106">
        <v>11.2537426850758</v>
      </c>
      <c r="L954" s="1106">
        <v>124.00586130968099</v>
      </c>
      <c r="M954" s="1106" t="s">
        <v>1029</v>
      </c>
      <c r="N954" s="1106" t="s">
        <v>5414</v>
      </c>
      <c r="O954" s="1106" t="s">
        <v>113</v>
      </c>
      <c r="P954" s="1106" t="s">
        <v>2229</v>
      </c>
      <c r="Q954" s="1106" t="s">
        <v>35</v>
      </c>
      <c r="R954" s="1106" t="s">
        <v>104</v>
      </c>
      <c r="S954" s="1120" t="s">
        <v>742</v>
      </c>
      <c r="T954" s="1106" t="s">
        <v>4213</v>
      </c>
      <c r="U954" s="1120" t="s">
        <v>1195</v>
      </c>
      <c r="V954" s="1120" t="s">
        <v>7040</v>
      </c>
      <c r="W954" s="1116">
        <v>45595</v>
      </c>
      <c r="X954" s="1117">
        <v>47422</v>
      </c>
      <c r="Y954" s="1120" t="s">
        <v>5430</v>
      </c>
      <c r="Z954" s="1162" t="s">
        <v>7041</v>
      </c>
      <c r="AA954" s="1211">
        <v>47218</v>
      </c>
      <c r="AB954" s="524"/>
      <c r="AC954" s="1111"/>
      <c r="AD954" s="1223"/>
    </row>
    <row r="955" spans="1:30" ht="15.75" customHeight="1">
      <c r="A955" s="1106" t="s">
        <v>10</v>
      </c>
      <c r="B955" s="1120" t="s">
        <v>11</v>
      </c>
      <c r="C955" s="1120" t="s">
        <v>509</v>
      </c>
      <c r="D955" s="1106" t="s">
        <v>551</v>
      </c>
      <c r="E955" s="1106" t="s">
        <v>30</v>
      </c>
      <c r="F955" s="1107" t="str">
        <f t="array" ref="F955">IFERROR(INDEX(UIID!$K$2:$K1956, MATCH(CONCATENATE(B955,D955,G955,J955), UIID!$B$2:$B1956&amp;UIID!$D$2:$D1956&amp;UIID!$G$2:$G1956&amp;UIID!$H$2:$H1956, 0),), "Not Found")</f>
        <v>0722-0111</v>
      </c>
      <c r="G955" s="1120" t="s">
        <v>3543</v>
      </c>
      <c r="H955" s="1120"/>
      <c r="I955" s="1120" t="s">
        <v>7042</v>
      </c>
      <c r="J955" s="1184" t="s">
        <v>3827</v>
      </c>
      <c r="K955" s="1120">
        <v>11.0490343451472</v>
      </c>
      <c r="L955" s="1120">
        <v>123.99144123635401</v>
      </c>
      <c r="M955" s="1120" t="s">
        <v>7043</v>
      </c>
      <c r="N955" s="1120" t="s">
        <v>7044</v>
      </c>
      <c r="O955" s="1106" t="s">
        <v>15</v>
      </c>
      <c r="P955" s="1106" t="s">
        <v>16</v>
      </c>
      <c r="Q955" s="1106" t="s">
        <v>35</v>
      </c>
      <c r="R955" s="1106" t="s">
        <v>87</v>
      </c>
      <c r="S955" s="1120" t="s">
        <v>434</v>
      </c>
      <c r="T955" s="1106" t="s">
        <v>4164</v>
      </c>
      <c r="U955" s="1120" t="s">
        <v>1139</v>
      </c>
      <c r="V955" s="1120" t="s">
        <v>7045</v>
      </c>
      <c r="W955" s="1116">
        <v>45595</v>
      </c>
      <c r="X955" s="1117">
        <v>47422</v>
      </c>
      <c r="Y955" s="1138" t="s">
        <v>7046</v>
      </c>
      <c r="Z955" s="1157" t="s">
        <v>7047</v>
      </c>
      <c r="AA955" s="1245">
        <v>46776</v>
      </c>
      <c r="AB955" s="524"/>
      <c r="AC955" s="1111"/>
      <c r="AD955" s="1223"/>
    </row>
    <row r="956" spans="1:30" ht="15.75" customHeight="1">
      <c r="A956" s="1106" t="s">
        <v>10</v>
      </c>
      <c r="B956" s="1133" t="s">
        <v>11</v>
      </c>
      <c r="C956" s="1133" t="s">
        <v>123</v>
      </c>
      <c r="D956" s="1133" t="s">
        <v>2267</v>
      </c>
      <c r="E956" s="1133" t="s">
        <v>123</v>
      </c>
      <c r="F956" s="1153" t="str">
        <f t="array" ref="F956">IFERROR(INDEX(UIID!$K$2:$K1956, MATCH(CONCATENATE(B956,D956,G956,J956), UIID!$B$2:$B1956&amp;UIID!$D$2:$D1956&amp;UIID!$G$2:$G1956&amp;UIID!$H$2:$H1956, 0),), "Not Found")</f>
        <v>0722-0066</v>
      </c>
      <c r="G956" s="1132" t="s">
        <v>673</v>
      </c>
      <c r="H956" s="1132"/>
      <c r="I956" s="1132" t="s">
        <v>7048</v>
      </c>
      <c r="J956" s="1133" t="s">
        <v>3788</v>
      </c>
      <c r="K956" s="1133">
        <v>10.5459085371198</v>
      </c>
      <c r="L956" s="1133">
        <v>123.714819752</v>
      </c>
      <c r="M956" s="1133" t="s">
        <v>674</v>
      </c>
      <c r="N956" s="1133" t="s">
        <v>5195</v>
      </c>
      <c r="O956" s="1133" t="s">
        <v>15</v>
      </c>
      <c r="P956" s="1133" t="s">
        <v>16</v>
      </c>
      <c r="Q956" s="1132" t="s">
        <v>35</v>
      </c>
      <c r="R956" s="1133" t="s">
        <v>87</v>
      </c>
      <c r="S956" s="1132" t="s">
        <v>88</v>
      </c>
      <c r="T956" s="1133" t="s">
        <v>4164</v>
      </c>
      <c r="U956" s="1132" t="s">
        <v>165</v>
      </c>
      <c r="V956" s="1132" t="s">
        <v>7049</v>
      </c>
      <c r="W956" s="1134">
        <v>45595</v>
      </c>
      <c r="X956" s="1135">
        <v>47422</v>
      </c>
      <c r="Y956" s="1158" t="s">
        <v>7050</v>
      </c>
      <c r="Z956" s="1159" t="s">
        <v>7051</v>
      </c>
      <c r="AA956" s="1246">
        <v>47091</v>
      </c>
      <c r="AB956" s="1241"/>
      <c r="AC956" s="1148"/>
      <c r="AD956" s="1241"/>
    </row>
    <row r="957" spans="1:30" ht="15.75" customHeight="1">
      <c r="A957" s="1106" t="s">
        <v>10</v>
      </c>
      <c r="B957" s="1120" t="s">
        <v>11</v>
      </c>
      <c r="C957" s="1120" t="s">
        <v>28</v>
      </c>
      <c r="D957" s="1106" t="s">
        <v>13</v>
      </c>
      <c r="E957" s="1106" t="s">
        <v>3756</v>
      </c>
      <c r="F957" s="1107" t="str">
        <f t="array" ref="F957">IFERROR(INDEX(UIID!$K$2:$K1956, MATCH(CONCATENATE(B957,D957,G957,J957), UIID!$B$2:$B1956&amp;UIID!$D$2:$D1956&amp;UIID!$G$2:$G1956&amp;UIID!$H$2:$H1956, 0),), "Not Found")</f>
        <v>0722-0215</v>
      </c>
      <c r="G957" s="1120" t="s">
        <v>3544</v>
      </c>
      <c r="H957" s="1120"/>
      <c r="I957" s="1120" t="s">
        <v>7052</v>
      </c>
      <c r="J957" s="1120" t="s">
        <v>3919</v>
      </c>
      <c r="K957" s="1120">
        <v>10.3378370672838</v>
      </c>
      <c r="L957" s="1120">
        <v>123.912897814709</v>
      </c>
      <c r="M957" s="1120" t="s">
        <v>7053</v>
      </c>
      <c r="N957" s="1247" t="s">
        <v>7054</v>
      </c>
      <c r="O957" s="1106" t="s">
        <v>15</v>
      </c>
      <c r="P957" s="1106" t="s">
        <v>16</v>
      </c>
      <c r="Q957" s="1106" t="s">
        <v>4262</v>
      </c>
      <c r="R957" s="1106" t="s">
        <v>3006</v>
      </c>
      <c r="S957" s="1120" t="s">
        <v>6914</v>
      </c>
      <c r="T957" s="1106" t="s">
        <v>22</v>
      </c>
      <c r="U957" s="1120" t="s">
        <v>1048</v>
      </c>
      <c r="V957" s="1120" t="s">
        <v>7055</v>
      </c>
      <c r="W957" s="1116">
        <v>45600</v>
      </c>
      <c r="X957" s="1117">
        <v>47427</v>
      </c>
      <c r="Y957" s="1120" t="s">
        <v>7056</v>
      </c>
      <c r="Z957" s="1162" t="s">
        <v>7057</v>
      </c>
      <c r="AA957" s="1162" t="s">
        <v>7058</v>
      </c>
      <c r="AB957" s="524"/>
      <c r="AC957" s="1111"/>
      <c r="AD957" s="1223"/>
    </row>
    <row r="958" spans="1:30" ht="15.75" customHeight="1">
      <c r="A958" s="1106" t="s">
        <v>10</v>
      </c>
      <c r="B958" s="1120" t="s">
        <v>11</v>
      </c>
      <c r="C958" s="1120" t="s">
        <v>28</v>
      </c>
      <c r="D958" s="1106" t="s">
        <v>13</v>
      </c>
      <c r="E958" s="1106" t="s">
        <v>3756</v>
      </c>
      <c r="F958" s="1107" t="str">
        <f t="array" ref="F958">IFERROR(INDEX(UIID!$K$2:$K1956, MATCH(CONCATENATE(B958,D958,G958,J958), UIID!$B$2:$B1956&amp;UIID!$D$2:$D1956&amp;UIID!$G$2:$G1956&amp;UIID!$H$2:$H1956, 0),), "Not Found")</f>
        <v>0722-0216</v>
      </c>
      <c r="G958" s="1120" t="s">
        <v>3545</v>
      </c>
      <c r="H958" s="1120"/>
      <c r="I958" s="1120" t="s">
        <v>7059</v>
      </c>
      <c r="J958" s="1120" t="s">
        <v>3920</v>
      </c>
      <c r="K958" s="1120">
        <v>10.343432958734301</v>
      </c>
      <c r="L958" s="1120">
        <v>123.910506707509</v>
      </c>
      <c r="M958" s="1120" t="s">
        <v>7060</v>
      </c>
      <c r="N958" s="1247" t="s">
        <v>7061</v>
      </c>
      <c r="O958" s="1106" t="s">
        <v>15</v>
      </c>
      <c r="P958" s="1106" t="s">
        <v>16</v>
      </c>
      <c r="Q958" s="1106" t="s">
        <v>4262</v>
      </c>
      <c r="R958" s="1106" t="s">
        <v>3006</v>
      </c>
      <c r="S958" s="1120" t="s">
        <v>6914</v>
      </c>
      <c r="T958" s="1106" t="s">
        <v>22</v>
      </c>
      <c r="U958" s="1120" t="s">
        <v>1048</v>
      </c>
      <c r="V958" s="1120" t="s">
        <v>7062</v>
      </c>
      <c r="W958" s="1116">
        <v>45601</v>
      </c>
      <c r="X958" s="1117">
        <v>47428</v>
      </c>
      <c r="Y958" s="1138" t="s">
        <v>7063</v>
      </c>
      <c r="Z958" s="1157" t="s">
        <v>7064</v>
      </c>
      <c r="AA958" s="1106" t="s">
        <v>4283</v>
      </c>
      <c r="AB958" s="524"/>
      <c r="AC958" s="1111"/>
      <c r="AD958" s="1223"/>
    </row>
    <row r="959" spans="1:30" ht="15.75" customHeight="1">
      <c r="A959" s="1106" t="s">
        <v>10</v>
      </c>
      <c r="B959" s="313" t="s">
        <v>11</v>
      </c>
      <c r="C959" s="313" t="s">
        <v>123</v>
      </c>
      <c r="D959" s="313" t="s">
        <v>2267</v>
      </c>
      <c r="E959" s="313" t="s">
        <v>123</v>
      </c>
      <c r="F959" s="1107" t="str">
        <f t="array" ref="F959">IFERROR(INDEX(UIID!$K$2:$K1956, MATCH(CONCATENATE(B959,D959,G959,J959), UIID!$B$2:$B1956&amp;UIID!$D$2:$D1956&amp;UIID!$G$2:$G1956&amp;UIID!$H$2:$H1956, 0),), "Not Found")</f>
        <v>0722-0066</v>
      </c>
      <c r="G959" s="176" t="s">
        <v>673</v>
      </c>
      <c r="H959" s="176"/>
      <c r="I959" s="176" t="s">
        <v>7048</v>
      </c>
      <c r="J959" s="313" t="s">
        <v>3788</v>
      </c>
      <c r="K959" s="313">
        <v>10.5459085371198</v>
      </c>
      <c r="L959" s="313">
        <v>123.714819752</v>
      </c>
      <c r="M959" s="313" t="s">
        <v>674</v>
      </c>
      <c r="N959" s="313" t="s">
        <v>5195</v>
      </c>
      <c r="O959" s="313" t="s">
        <v>15</v>
      </c>
      <c r="P959" s="313" t="s">
        <v>16</v>
      </c>
      <c r="Q959" s="1140" t="s">
        <v>10389</v>
      </c>
      <c r="R959" s="1106" t="s">
        <v>87</v>
      </c>
      <c r="S959" s="1120" t="s">
        <v>737</v>
      </c>
      <c r="T959" s="1106" t="s">
        <v>4164</v>
      </c>
      <c r="U959" s="1120" t="s">
        <v>165</v>
      </c>
      <c r="V959" s="1120" t="s">
        <v>7065</v>
      </c>
      <c r="W959" s="1116">
        <v>45615</v>
      </c>
      <c r="X959" s="1117">
        <v>47422</v>
      </c>
      <c r="Y959" s="1120" t="s">
        <v>7050</v>
      </c>
      <c r="Z959" s="1120" t="s">
        <v>7051</v>
      </c>
      <c r="AA959" s="1169">
        <v>47091</v>
      </c>
      <c r="AB959" s="524"/>
      <c r="AC959" s="1111"/>
      <c r="AD959" s="1223"/>
    </row>
    <row r="960" spans="1:30" ht="15.75" customHeight="1">
      <c r="A960" s="1106" t="s">
        <v>10</v>
      </c>
      <c r="B960" s="1120" t="s">
        <v>11</v>
      </c>
      <c r="C960" s="1120" t="s">
        <v>509</v>
      </c>
      <c r="D960" s="1106" t="s">
        <v>551</v>
      </c>
      <c r="E960" s="1106" t="s">
        <v>30</v>
      </c>
      <c r="F960" s="1107" t="str">
        <f t="array" ref="F960">IFERROR(INDEX(UIID!$K$2:$K1956, MATCH(CONCATENATE(B960,D960,G960,J960), UIID!$B$2:$B1956&amp;UIID!$D$2:$D1956&amp;UIID!$G$2:$G1956&amp;UIID!$H$2:$H1956, 0),), "Not Found")</f>
        <v>0722-0111</v>
      </c>
      <c r="G960" s="1120" t="s">
        <v>3543</v>
      </c>
      <c r="H960" s="1120"/>
      <c r="I960" s="1120" t="s">
        <v>7042</v>
      </c>
      <c r="J960" s="1184" t="s">
        <v>3827</v>
      </c>
      <c r="K960" s="1120">
        <v>11.0490343451472</v>
      </c>
      <c r="L960" s="1120">
        <v>123.99144123635401</v>
      </c>
      <c r="M960" s="1120" t="s">
        <v>7043</v>
      </c>
      <c r="N960" s="1120" t="s">
        <v>7044</v>
      </c>
      <c r="O960" s="1106" t="s">
        <v>15</v>
      </c>
      <c r="P960" s="1106" t="s">
        <v>16</v>
      </c>
      <c r="Q960" s="1140" t="s">
        <v>10389</v>
      </c>
      <c r="R960" s="1106" t="s">
        <v>87</v>
      </c>
      <c r="S960" s="1120" t="s">
        <v>683</v>
      </c>
      <c r="T960" s="1106" t="s">
        <v>4164</v>
      </c>
      <c r="U960" s="1120" t="s">
        <v>1139</v>
      </c>
      <c r="V960" s="1120" t="s">
        <v>7066</v>
      </c>
      <c r="W960" s="1116">
        <v>45615</v>
      </c>
      <c r="X960" s="1117">
        <v>47422</v>
      </c>
      <c r="Y960" s="1120" t="s">
        <v>7046</v>
      </c>
      <c r="Z960" s="1120" t="s">
        <v>7047</v>
      </c>
      <c r="AA960" s="1169">
        <v>46776</v>
      </c>
      <c r="AB960" s="524"/>
      <c r="AC960" s="1111"/>
      <c r="AD960" s="1223"/>
    </row>
    <row r="961" spans="1:30" ht="15.75" customHeight="1">
      <c r="A961" s="1106" t="s">
        <v>10</v>
      </c>
      <c r="B961" s="1120" t="s">
        <v>11</v>
      </c>
      <c r="C961" s="1120" t="s">
        <v>123</v>
      </c>
      <c r="D961" s="1106" t="s">
        <v>2267</v>
      </c>
      <c r="E961" s="1106" t="s">
        <v>123</v>
      </c>
      <c r="F961" s="1107" t="str">
        <f t="array" ref="F961">IFERROR(INDEX(UIID!$K$2:$K1956, MATCH(CONCATENATE(B961,D961,G961,J961), UIID!$B$2:$B1956&amp;UIID!$D$2:$D1956&amp;UIID!$G$2:$G1956&amp;UIID!$H$2:$H1956, 0),), "Not Found")</f>
        <v>0722-0197</v>
      </c>
      <c r="G961" s="1120" t="s">
        <v>3502</v>
      </c>
      <c r="H961" s="1120"/>
      <c r="I961" s="1120" t="s">
        <v>6905</v>
      </c>
      <c r="J961" s="1120" t="s">
        <v>3900</v>
      </c>
      <c r="K961" s="1120">
        <v>10.557032081481999</v>
      </c>
      <c r="L961" s="1120">
        <v>123.714781193863</v>
      </c>
      <c r="M961" s="1120" t="s">
        <v>6906</v>
      </c>
      <c r="N961" s="1120" t="s">
        <v>6907</v>
      </c>
      <c r="O961" s="1106" t="s">
        <v>15</v>
      </c>
      <c r="P961" s="1106" t="s">
        <v>16</v>
      </c>
      <c r="Q961" s="1120" t="s">
        <v>35</v>
      </c>
      <c r="R961" s="1106" t="s">
        <v>143</v>
      </c>
      <c r="S961" s="1120" t="s">
        <v>144</v>
      </c>
      <c r="T961" s="1106" t="s">
        <v>4164</v>
      </c>
      <c r="U961" s="1120" t="s">
        <v>308</v>
      </c>
      <c r="V961" s="1120" t="s">
        <v>7067</v>
      </c>
      <c r="W961" s="1116">
        <v>45616</v>
      </c>
      <c r="X961" s="1117">
        <v>47443</v>
      </c>
      <c r="Y961" s="1120" t="s">
        <v>7068</v>
      </c>
      <c r="Z961" s="1162" t="s">
        <v>7069</v>
      </c>
      <c r="AA961" s="1211">
        <v>46792</v>
      </c>
      <c r="AB961" s="524"/>
      <c r="AC961" s="1111"/>
      <c r="AD961" s="1223"/>
    </row>
    <row r="962" spans="1:30" ht="15.75" customHeight="1">
      <c r="A962" s="1106" t="s">
        <v>10</v>
      </c>
      <c r="B962" s="1120" t="s">
        <v>11</v>
      </c>
      <c r="C962" s="1120" t="s">
        <v>176</v>
      </c>
      <c r="D962" s="1106" t="s">
        <v>3759</v>
      </c>
      <c r="E962" s="1106" t="s">
        <v>3756</v>
      </c>
      <c r="F962" s="1107" t="str">
        <f t="array" ref="F962">IFERROR(INDEX(UIID!$K$2:$K1956, MATCH(CONCATENATE(B962,D962,G962,J962), UIID!$B$2:$B1956&amp;UIID!$D$2:$D1956&amp;UIID!$G$2:$G1956&amp;UIID!$H$2:$H1956, 0),), "Not Found")</f>
        <v>0722-0217</v>
      </c>
      <c r="G962" s="1120" t="s">
        <v>3553</v>
      </c>
      <c r="H962" s="1120"/>
      <c r="I962" s="1120" t="s">
        <v>7070</v>
      </c>
      <c r="J962" s="1120" t="s">
        <v>3921</v>
      </c>
      <c r="K962" s="1120">
        <v>10.2697228872384</v>
      </c>
      <c r="L962" s="1120">
        <v>123.97245166924201</v>
      </c>
      <c r="M962" s="1120" t="s">
        <v>7071</v>
      </c>
      <c r="N962" s="1120" t="s">
        <v>7072</v>
      </c>
      <c r="O962" s="1106" t="s">
        <v>15</v>
      </c>
      <c r="P962" s="1106" t="s">
        <v>16</v>
      </c>
      <c r="Q962" s="1106" t="s">
        <v>4262</v>
      </c>
      <c r="R962" s="1106" t="s">
        <v>3006</v>
      </c>
      <c r="S962" s="1120" t="s">
        <v>2753</v>
      </c>
      <c r="T962" s="1106" t="s">
        <v>22</v>
      </c>
      <c r="U962" s="1120" t="s">
        <v>1048</v>
      </c>
      <c r="V962" s="1120" t="s">
        <v>7073</v>
      </c>
      <c r="W962" s="1116">
        <v>45622</v>
      </c>
      <c r="X962" s="1117">
        <v>47449</v>
      </c>
      <c r="Y962" s="1120" t="s">
        <v>7074</v>
      </c>
      <c r="Z962" s="1120" t="s">
        <v>7075</v>
      </c>
      <c r="AA962" s="1106" t="s">
        <v>4283</v>
      </c>
      <c r="AB962" s="524"/>
      <c r="AC962" s="1111"/>
      <c r="AD962" s="1223"/>
    </row>
    <row r="963" spans="1:30" ht="15.75" customHeight="1">
      <c r="A963" s="1106" t="s">
        <v>10</v>
      </c>
      <c r="B963" s="1120" t="s">
        <v>11</v>
      </c>
      <c r="C963" s="1120" t="s">
        <v>28</v>
      </c>
      <c r="D963" s="1106" t="s">
        <v>13</v>
      </c>
      <c r="E963" s="1106" t="s">
        <v>3756</v>
      </c>
      <c r="F963" s="1107" t="str">
        <f t="array" ref="F963">IFERROR(INDEX(UIID!$K$2:$K1956, MATCH(CONCATENATE(B963,D963,G963,J963), UIID!$B$2:$B1956&amp;UIID!$D$2:$D1956&amp;UIID!$G$2:$G1956&amp;UIID!$H$2:$H1956, 0),), "Not Found")</f>
        <v>0722-0218</v>
      </c>
      <c r="G963" s="1120" t="s">
        <v>3922</v>
      </c>
      <c r="H963" s="1120"/>
      <c r="I963" s="1120" t="s">
        <v>7076</v>
      </c>
      <c r="J963" s="1120" t="s">
        <v>3923</v>
      </c>
      <c r="K963" s="1120">
        <v>10.341841816975201</v>
      </c>
      <c r="L963" s="1120">
        <v>123.911542440407</v>
      </c>
      <c r="M963" s="1120" t="s">
        <v>7077</v>
      </c>
      <c r="N963" s="1247" t="s">
        <v>7078</v>
      </c>
      <c r="O963" s="1106" t="s">
        <v>15</v>
      </c>
      <c r="P963" s="1106" t="s">
        <v>16</v>
      </c>
      <c r="Q963" s="1106" t="s">
        <v>4262</v>
      </c>
      <c r="R963" s="1106" t="s">
        <v>3006</v>
      </c>
      <c r="S963" s="1120" t="s">
        <v>2753</v>
      </c>
      <c r="T963" s="1106" t="s">
        <v>22</v>
      </c>
      <c r="U963" s="1120" t="s">
        <v>1048</v>
      </c>
      <c r="V963" s="1120" t="s">
        <v>7079</v>
      </c>
      <c r="W963" s="1116">
        <v>45622</v>
      </c>
      <c r="X963" s="1117">
        <v>47449</v>
      </c>
      <c r="Y963" s="1120" t="s">
        <v>7080</v>
      </c>
      <c r="Z963" s="1120" t="s">
        <v>7075</v>
      </c>
      <c r="AA963" s="1106" t="s">
        <v>4283</v>
      </c>
      <c r="AB963" s="524"/>
      <c r="AC963" s="1111"/>
      <c r="AD963" s="1223"/>
    </row>
    <row r="964" spans="1:30" ht="15.75" customHeight="1">
      <c r="A964" s="1106" t="s">
        <v>10</v>
      </c>
      <c r="B964" s="1106" t="s">
        <v>11</v>
      </c>
      <c r="C964" s="1106" t="s">
        <v>28</v>
      </c>
      <c r="D964" s="1106" t="s">
        <v>13</v>
      </c>
      <c r="E964" s="1106" t="s">
        <v>3756</v>
      </c>
      <c r="F964" s="1107" t="str">
        <f t="array" ref="F964">IFERROR(INDEX(UIID!$K$2:$K1956, MATCH(CONCATENATE(B964,D964,G964,J964), UIID!$B$2:$B1956&amp;UIID!$D$2:$D1956&amp;UIID!$G$2:$G1956&amp;UIID!$H$2:$H1956, 0),), "Not Found")</f>
        <v>0722-0032</v>
      </c>
      <c r="G964" s="1120" t="s">
        <v>3555</v>
      </c>
      <c r="H964" s="1120"/>
      <c r="I964" s="1120" t="s">
        <v>5609</v>
      </c>
      <c r="J964" s="1120" t="s">
        <v>3771</v>
      </c>
      <c r="K964" s="1120">
        <v>10.326306333009599</v>
      </c>
      <c r="L964" s="1120">
        <v>123.906346830495</v>
      </c>
      <c r="M964" s="1106" t="s">
        <v>1188</v>
      </c>
      <c r="N964" s="1106" t="s">
        <v>5610</v>
      </c>
      <c r="O964" s="1106" t="s">
        <v>113</v>
      </c>
      <c r="P964" s="1106" t="s">
        <v>2229</v>
      </c>
      <c r="Q964" s="1106" t="s">
        <v>35</v>
      </c>
      <c r="R964" s="1106" t="s">
        <v>104</v>
      </c>
      <c r="S964" s="1120" t="s">
        <v>2405</v>
      </c>
      <c r="T964" s="1106" t="s">
        <v>4164</v>
      </c>
      <c r="U964" s="1120" t="s">
        <v>7081</v>
      </c>
      <c r="V964" s="1120" t="s">
        <v>7082</v>
      </c>
      <c r="W964" s="1116">
        <v>45624</v>
      </c>
      <c r="X964" s="1117">
        <v>47441</v>
      </c>
      <c r="Y964" s="1138" t="s">
        <v>6132</v>
      </c>
      <c r="Z964" s="1157" t="s">
        <v>7083</v>
      </c>
      <c r="AA964" s="1245">
        <v>46553</v>
      </c>
      <c r="AB964" s="524"/>
      <c r="AC964" s="1111"/>
      <c r="AD964" s="1223"/>
    </row>
    <row r="965" spans="1:30" ht="15.75" customHeight="1">
      <c r="A965" s="1106" t="s">
        <v>10</v>
      </c>
      <c r="B965" s="1133" t="s">
        <v>11</v>
      </c>
      <c r="C965" s="1132" t="s">
        <v>146</v>
      </c>
      <c r="D965" s="1133" t="s">
        <v>3904</v>
      </c>
      <c r="E965" s="1133" t="s">
        <v>123</v>
      </c>
      <c r="F965" s="1153" t="str">
        <f t="array" ref="F965">IFERROR(INDEX(UIID!$K$2:$K1956, MATCH(CONCATENATE(B965,D965,G965,J965), UIID!$B$2:$B1956&amp;UIID!$D$2:$D1956&amp;UIID!$G$2:$G1956&amp;UIID!$H$2:$H1956, 0),), "Not Found")</f>
        <v>0722-0219</v>
      </c>
      <c r="G965" s="1132" t="s">
        <v>3568</v>
      </c>
      <c r="H965" s="1132"/>
      <c r="I965" s="1132" t="s">
        <v>7084</v>
      </c>
      <c r="J965" s="1132" t="s">
        <v>3924</v>
      </c>
      <c r="K965" s="1132">
        <v>10.6676874170077</v>
      </c>
      <c r="L965" s="1132">
        <v>124.329675773842</v>
      </c>
      <c r="M965" s="1132" t="s">
        <v>7085</v>
      </c>
      <c r="N965" s="1248" t="s">
        <v>7086</v>
      </c>
      <c r="O965" s="1133" t="s">
        <v>15</v>
      </c>
      <c r="P965" s="1133" t="s">
        <v>16</v>
      </c>
      <c r="Q965" s="1132" t="s">
        <v>35</v>
      </c>
      <c r="R965" s="1133" t="s">
        <v>125</v>
      </c>
      <c r="S965" s="1132" t="s">
        <v>279</v>
      </c>
      <c r="T965" s="1133" t="s">
        <v>4164</v>
      </c>
      <c r="U965" s="1132" t="s">
        <v>127</v>
      </c>
      <c r="V965" s="1132" t="s">
        <v>7087</v>
      </c>
      <c r="W965" s="1134">
        <v>45624</v>
      </c>
      <c r="X965" s="1135">
        <v>47451</v>
      </c>
      <c r="Y965" s="1132" t="s">
        <v>5345</v>
      </c>
      <c r="Z965" s="1161" t="s">
        <v>6103</v>
      </c>
      <c r="AA965" s="1249">
        <v>46637</v>
      </c>
      <c r="AB965" s="1241"/>
      <c r="AC965" s="1148"/>
      <c r="AD965" s="1241"/>
    </row>
    <row r="966" spans="1:30" ht="15.75" customHeight="1">
      <c r="A966" s="1106" t="s">
        <v>10</v>
      </c>
      <c r="B966" s="1120" t="s">
        <v>11</v>
      </c>
      <c r="C966" s="1120" t="s">
        <v>50</v>
      </c>
      <c r="D966" s="1106" t="s">
        <v>2158</v>
      </c>
      <c r="E966" s="1106" t="s">
        <v>28</v>
      </c>
      <c r="F966" s="1107" t="str">
        <f t="array" ref="F966">IFERROR(INDEX(UIID!$K$2:$K1956, MATCH(CONCATENATE(B966,D966,G966,J966), UIID!$B$2:$B1956&amp;UIID!$D$2:$D1956&amp;UIID!$G$2:$G1956&amp;UIID!$H$2:$H1956, 0),), "Not Found")</f>
        <v>0722-0182</v>
      </c>
      <c r="G966" s="1120" t="s">
        <v>3557</v>
      </c>
      <c r="H966" s="1120"/>
      <c r="I966" s="1120" t="s">
        <v>7088</v>
      </c>
      <c r="J966" s="1120" t="s">
        <v>3882</v>
      </c>
      <c r="K966" s="1157">
        <v>9.8832678999999999</v>
      </c>
      <c r="L966" s="1157">
        <v>123.604461</v>
      </c>
      <c r="M966" s="1120" t="s">
        <v>6635</v>
      </c>
      <c r="N966" s="1120" t="s">
        <v>7089</v>
      </c>
      <c r="O966" s="1106" t="s">
        <v>15</v>
      </c>
      <c r="P966" s="1106" t="s">
        <v>16</v>
      </c>
      <c r="Q966" s="1120" t="s">
        <v>35</v>
      </c>
      <c r="R966" s="1106" t="s">
        <v>104</v>
      </c>
      <c r="S966" s="1120" t="s">
        <v>105</v>
      </c>
      <c r="T966" s="1106" t="s">
        <v>4164</v>
      </c>
      <c r="U966" s="1120" t="s">
        <v>106</v>
      </c>
      <c r="V966" s="1120" t="s">
        <v>7090</v>
      </c>
      <c r="W966" s="1116">
        <v>45628</v>
      </c>
      <c r="X966" s="1117">
        <v>47455</v>
      </c>
      <c r="Y966" s="1120" t="s">
        <v>6638</v>
      </c>
      <c r="Z966" s="1162" t="s">
        <v>7091</v>
      </c>
      <c r="AA966" s="1211">
        <v>46156</v>
      </c>
      <c r="AB966" s="524"/>
      <c r="AC966" s="1111"/>
      <c r="AD966" s="1223"/>
    </row>
    <row r="967" spans="1:30" ht="15.75" customHeight="1">
      <c r="A967" s="1106" t="s">
        <v>10</v>
      </c>
      <c r="B967" s="1120" t="s">
        <v>11</v>
      </c>
      <c r="C967" s="1120" t="s">
        <v>28</v>
      </c>
      <c r="D967" s="1106" t="s">
        <v>13</v>
      </c>
      <c r="E967" s="1106" t="s">
        <v>3756</v>
      </c>
      <c r="F967" s="1107" t="str">
        <f t="array" ref="F967">IFERROR(INDEX(UIID!$K$2:$K1956, MATCH(CONCATENATE(B967,D967,G967,J967), UIID!$B$2:$B1956&amp;UIID!$D$2:$D1956&amp;UIID!$G$2:$G1956&amp;UIID!$H$2:$H1956, 0),), "Not Found")</f>
        <v>0722-0202</v>
      </c>
      <c r="G967" s="1120" t="s">
        <v>3516</v>
      </c>
      <c r="H967" s="1120"/>
      <c r="I967" s="1120" t="s">
        <v>6947</v>
      </c>
      <c r="J967" s="1120" t="s">
        <v>3906</v>
      </c>
      <c r="K967" s="1120">
        <v>10.3156513940046</v>
      </c>
      <c r="L967" s="1120">
        <v>123.89029764388501</v>
      </c>
      <c r="M967" s="1204" t="s">
        <v>6948</v>
      </c>
      <c r="N967" s="1120" t="s">
        <v>6949</v>
      </c>
      <c r="O967" s="1106" t="s">
        <v>15</v>
      </c>
      <c r="P967" s="1106" t="s">
        <v>16</v>
      </c>
      <c r="Q967" s="1140" t="s">
        <v>10389</v>
      </c>
      <c r="R967" s="1106" t="s">
        <v>2230</v>
      </c>
      <c r="S967" s="1120" t="s">
        <v>1526</v>
      </c>
      <c r="T967" s="1106" t="s">
        <v>4164</v>
      </c>
      <c r="U967" s="1120" t="s">
        <v>6951</v>
      </c>
      <c r="V967" s="1120" t="s">
        <v>7098</v>
      </c>
      <c r="W967" s="1116">
        <v>45653</v>
      </c>
      <c r="X967" s="1116">
        <v>47364</v>
      </c>
      <c r="Y967" s="1120" t="s">
        <v>6953</v>
      </c>
      <c r="Z967" s="1120" t="s">
        <v>6954</v>
      </c>
      <c r="AA967" s="1120" t="s">
        <v>6955</v>
      </c>
      <c r="AB967" s="524"/>
      <c r="AC967" s="1111"/>
      <c r="AD967" s="1242">
        <v>45537</v>
      </c>
    </row>
    <row r="968" spans="1:30" ht="15.75" customHeight="1">
      <c r="A968" s="1106" t="s">
        <v>10</v>
      </c>
      <c r="B968" s="1120" t="s">
        <v>11</v>
      </c>
      <c r="C968" s="1120" t="s">
        <v>28</v>
      </c>
      <c r="D968" s="1106" t="s">
        <v>13</v>
      </c>
      <c r="E968" s="1106" t="s">
        <v>3756</v>
      </c>
      <c r="F968" s="1107" t="str">
        <f t="array" ref="F968">IFERROR(INDEX(UIID!$K$2:$K1956, MATCH(CONCATENATE(B968,D968,G968,J968), UIID!$B$2:$B1956&amp;UIID!$D$2:$D1956&amp;UIID!$G$2:$G1956&amp;UIID!$H$2:$H1956, 0),), "Not Found")</f>
        <v>0722-0202</v>
      </c>
      <c r="G968" s="1120" t="s">
        <v>3516</v>
      </c>
      <c r="H968" s="1120"/>
      <c r="I968" s="1120" t="s">
        <v>6947</v>
      </c>
      <c r="J968" s="1120" t="s">
        <v>3906</v>
      </c>
      <c r="K968" s="1120">
        <v>10.3156513940046</v>
      </c>
      <c r="L968" s="1120">
        <v>123.89029764388501</v>
      </c>
      <c r="M968" s="1204" t="s">
        <v>6948</v>
      </c>
      <c r="N968" s="1120" t="s">
        <v>6949</v>
      </c>
      <c r="O968" s="1106" t="s">
        <v>15</v>
      </c>
      <c r="P968" s="1106" t="s">
        <v>16</v>
      </c>
      <c r="Q968" s="1140" t="s">
        <v>10389</v>
      </c>
      <c r="R968" s="1106" t="s">
        <v>2230</v>
      </c>
      <c r="S968" s="1120" t="s">
        <v>1107</v>
      </c>
      <c r="T968" s="1106" t="s">
        <v>4164</v>
      </c>
      <c r="U968" s="1120" t="s">
        <v>6956</v>
      </c>
      <c r="V968" s="1120" t="s">
        <v>7099</v>
      </c>
      <c r="W968" s="1116">
        <v>45653</v>
      </c>
      <c r="X968" s="1116">
        <v>47364</v>
      </c>
      <c r="Y968" s="1120" t="s">
        <v>6953</v>
      </c>
      <c r="Z968" s="1120" t="s">
        <v>6954</v>
      </c>
      <c r="AA968" s="1120" t="s">
        <v>6955</v>
      </c>
      <c r="AB968" s="524"/>
      <c r="AC968" s="1111"/>
      <c r="AD968" s="1242">
        <v>45537</v>
      </c>
    </row>
    <row r="969" spans="1:30" ht="15.75" customHeight="1">
      <c r="A969" s="1106" t="s">
        <v>10</v>
      </c>
      <c r="B969" s="1120" t="s">
        <v>11</v>
      </c>
      <c r="C969" s="1120" t="s">
        <v>28</v>
      </c>
      <c r="D969" s="1106" t="s">
        <v>13</v>
      </c>
      <c r="E969" s="1106" t="s">
        <v>3756</v>
      </c>
      <c r="F969" s="1107" t="str">
        <f t="array" ref="F969">IFERROR(INDEX(UIID!$K$2:$K1956, MATCH(CONCATENATE(B969,D969,G969,J969), UIID!$B$2:$B1956&amp;UIID!$D$2:$D1956&amp;UIID!$G$2:$G1956&amp;UIID!$H$2:$H1956, 0),), "Not Found")</f>
        <v>0722-0221</v>
      </c>
      <c r="G969" s="1138" t="s">
        <v>3563</v>
      </c>
      <c r="H969" s="1120"/>
      <c r="I969" s="1120" t="s">
        <v>7100</v>
      </c>
      <c r="J969" s="1120" t="s">
        <v>3926</v>
      </c>
      <c r="K969" s="1120">
        <v>10.3263101717646</v>
      </c>
      <c r="L969" s="1120">
        <v>123.917681621272</v>
      </c>
      <c r="M969" s="1120" t="s">
        <v>7101</v>
      </c>
      <c r="N969" s="1120" t="s">
        <v>7102</v>
      </c>
      <c r="O969" s="1106" t="s">
        <v>15</v>
      </c>
      <c r="P969" s="1106" t="s">
        <v>16</v>
      </c>
      <c r="Q969" s="1106" t="s">
        <v>4262</v>
      </c>
      <c r="R969" s="1106" t="s">
        <v>3006</v>
      </c>
      <c r="S969" s="1120" t="s">
        <v>2753</v>
      </c>
      <c r="T969" s="1106" t="s">
        <v>22</v>
      </c>
      <c r="U969" s="1120" t="s">
        <v>1048</v>
      </c>
      <c r="V969" s="1120" t="s">
        <v>7103</v>
      </c>
      <c r="W969" s="1116">
        <v>45653</v>
      </c>
      <c r="X969" s="1116">
        <v>47480</v>
      </c>
      <c r="Y969" s="1138" t="s">
        <v>7104</v>
      </c>
      <c r="Z969" s="1157" t="s">
        <v>7105</v>
      </c>
      <c r="AA969" s="1245">
        <v>47189</v>
      </c>
      <c r="AB969" s="524"/>
      <c r="AC969" s="1111"/>
      <c r="AD969" s="1223"/>
    </row>
    <row r="970" spans="1:30" ht="15.75" customHeight="1">
      <c r="A970" s="1106" t="s">
        <v>10</v>
      </c>
      <c r="B970" s="1120" t="s">
        <v>11</v>
      </c>
      <c r="C970" s="1120" t="s">
        <v>50</v>
      </c>
      <c r="D970" s="1106" t="s">
        <v>1054</v>
      </c>
      <c r="E970" s="1106" t="s">
        <v>146</v>
      </c>
      <c r="F970" s="1107" t="str">
        <f t="array" ref="F970">IFERROR(INDEX(UIID!$K$2:$K1956, MATCH(CONCATENATE(B970,D970,G970,J970), UIID!$B$2:$B1956&amp;UIID!$D$2:$D1956&amp;UIID!$G$2:$G1956&amp;UIID!$H$2:$H1956, 0),), "Not Found")</f>
        <v>0722-0055</v>
      </c>
      <c r="G970" s="1106" t="s">
        <v>1055</v>
      </c>
      <c r="H970" s="1106"/>
      <c r="I970" s="1106" t="s">
        <v>5450</v>
      </c>
      <c r="J970" s="1106" t="s">
        <v>1056</v>
      </c>
      <c r="K970" s="1106">
        <v>9.5534578656574993</v>
      </c>
      <c r="L970" s="1106">
        <v>123.308575778535</v>
      </c>
      <c r="M970" s="1106" t="s">
        <v>7106</v>
      </c>
      <c r="N970" s="1106" t="s">
        <v>5451</v>
      </c>
      <c r="O970" s="1106" t="s">
        <v>113</v>
      </c>
      <c r="P970" s="1106" t="s">
        <v>2229</v>
      </c>
      <c r="Q970" s="1106" t="s">
        <v>35</v>
      </c>
      <c r="R970" s="1106" t="s">
        <v>2230</v>
      </c>
      <c r="S970" s="1120" t="s">
        <v>161</v>
      </c>
      <c r="T970" s="1106" t="s">
        <v>4157</v>
      </c>
      <c r="U970" s="1120" t="s">
        <v>957</v>
      </c>
      <c r="V970" s="1120" t="s">
        <v>7107</v>
      </c>
      <c r="W970" s="1116">
        <v>45653</v>
      </c>
      <c r="X970" s="1116">
        <v>47480</v>
      </c>
      <c r="Y970" s="1138" t="s">
        <v>7108</v>
      </c>
      <c r="Z970" s="1157" t="s">
        <v>7109</v>
      </c>
      <c r="AA970" s="1245">
        <v>46716</v>
      </c>
      <c r="AB970" s="524"/>
      <c r="AC970" s="1111"/>
      <c r="AD970" s="1223"/>
    </row>
    <row r="971" spans="1:30" ht="15.75" customHeight="1">
      <c r="A971" s="1106" t="s">
        <v>10</v>
      </c>
      <c r="B971" s="1132" t="s">
        <v>11</v>
      </c>
      <c r="C971" s="1132" t="s">
        <v>50</v>
      </c>
      <c r="D971" s="1133" t="s">
        <v>1054</v>
      </c>
      <c r="E971" s="1133" t="s">
        <v>146</v>
      </c>
      <c r="F971" s="1153" t="str">
        <f t="array" ref="F971">IFERROR(INDEX(UIID!$K$2:$K1956, MATCH(CONCATENATE(B971,D971,G971,J971), UIID!$B$2:$B1956&amp;UIID!$D$2:$D1956&amp;UIID!$G$2:$G1956&amp;UIID!$H$2:$H1956, 0),), "Not Found")</f>
        <v>0722-0055</v>
      </c>
      <c r="G971" s="1133" t="s">
        <v>1055</v>
      </c>
      <c r="H971" s="1132"/>
      <c r="I971" s="1133" t="s">
        <v>5450</v>
      </c>
      <c r="J971" s="1133" t="s">
        <v>1056</v>
      </c>
      <c r="K971" s="1133">
        <v>9.5534578656574993</v>
      </c>
      <c r="L971" s="1133">
        <v>123.308575778535</v>
      </c>
      <c r="M971" s="1133" t="s">
        <v>7106</v>
      </c>
      <c r="N971" s="1133" t="s">
        <v>5451</v>
      </c>
      <c r="O971" s="1133" t="s">
        <v>113</v>
      </c>
      <c r="P971" s="1106" t="s">
        <v>2229</v>
      </c>
      <c r="Q971" s="1133" t="s">
        <v>35</v>
      </c>
      <c r="R971" s="1106" t="s">
        <v>32</v>
      </c>
      <c r="S971" s="1132" t="s">
        <v>228</v>
      </c>
      <c r="T971" s="1133" t="s">
        <v>4157</v>
      </c>
      <c r="U971" s="1132" t="s">
        <v>194</v>
      </c>
      <c r="V971" s="1132" t="s">
        <v>7110</v>
      </c>
      <c r="W971" s="1134">
        <v>45653</v>
      </c>
      <c r="X971" s="1134">
        <v>47480</v>
      </c>
      <c r="Y971" s="1132" t="s">
        <v>7111</v>
      </c>
      <c r="Z971" s="1161" t="s">
        <v>7112</v>
      </c>
      <c r="AA971" s="1249">
        <v>46205</v>
      </c>
      <c r="AB971" s="1241"/>
      <c r="AC971" s="1148"/>
      <c r="AD971" s="1241"/>
    </row>
    <row r="972" spans="1:30" ht="15.75" customHeight="1">
      <c r="A972" s="1106" t="s">
        <v>10</v>
      </c>
      <c r="B972" s="1120" t="s">
        <v>11</v>
      </c>
      <c r="C972" s="1120" t="s">
        <v>176</v>
      </c>
      <c r="D972" s="1106" t="s">
        <v>374</v>
      </c>
      <c r="E972" s="1106" t="s">
        <v>3756</v>
      </c>
      <c r="F972" s="1107" t="str">
        <f t="array" ref="F972">IFERROR(INDEX(UIID!$K$2:$K1956, MATCH(CONCATENATE(B972,D972,G972,J972), UIID!$B$2:$B1956&amp;UIID!$D$2:$D1956&amp;UIID!$G$2:$G1956&amp;UIID!$H$2:$H1956, 0),), "Not Found")</f>
        <v>0722-0222</v>
      </c>
      <c r="G972" s="1120" t="s">
        <v>3927</v>
      </c>
      <c r="H972" s="1120"/>
      <c r="I972" s="1120" t="s">
        <v>7113</v>
      </c>
      <c r="J972" s="1120" t="s">
        <v>3928</v>
      </c>
      <c r="K972" s="1250"/>
      <c r="L972" s="1250"/>
      <c r="M972" s="1120" t="s">
        <v>7114</v>
      </c>
      <c r="N972" s="1120" t="s">
        <v>7115</v>
      </c>
      <c r="O972" s="1106" t="s">
        <v>15</v>
      </c>
      <c r="P972" s="1106" t="s">
        <v>16</v>
      </c>
      <c r="Q972" s="1120" t="s">
        <v>35</v>
      </c>
      <c r="R972" s="1106" t="s">
        <v>117</v>
      </c>
      <c r="S972" s="1120" t="s">
        <v>200</v>
      </c>
      <c r="T972" s="1106" t="s">
        <v>4164</v>
      </c>
      <c r="U972" s="1120" t="s">
        <v>235</v>
      </c>
      <c r="V972" s="1120" t="s">
        <v>7116</v>
      </c>
      <c r="W972" s="1116">
        <v>45660</v>
      </c>
      <c r="X972" s="1117">
        <v>47487</v>
      </c>
      <c r="Y972" s="1138" t="s">
        <v>6837</v>
      </c>
      <c r="Z972" s="1157" t="s">
        <v>6838</v>
      </c>
      <c r="AA972" s="1245">
        <v>46952</v>
      </c>
      <c r="AB972" s="524"/>
      <c r="AC972" s="1111"/>
      <c r="AD972" s="1223"/>
    </row>
    <row r="973" spans="1:30" ht="15.75" customHeight="1">
      <c r="A973" s="1106" t="s">
        <v>10</v>
      </c>
      <c r="B973" s="1120" t="s">
        <v>11</v>
      </c>
      <c r="C973" s="1120" t="s">
        <v>176</v>
      </c>
      <c r="D973" s="1106" t="s">
        <v>3759</v>
      </c>
      <c r="E973" s="1106" t="s">
        <v>3756</v>
      </c>
      <c r="F973" s="1107" t="str">
        <f t="array" ref="F973">IFERROR(INDEX(UIID!$K$2:$K1956, MATCH(CONCATENATE(B973,D973,G973,J973), UIID!$B$2:$B1956&amp;UIID!$D$2:$D1956&amp;UIID!$G$2:$G1956&amp;UIID!$H$2:$H1956, 0),), "Not Found")</f>
        <v>0722-0223</v>
      </c>
      <c r="G973" s="1120" t="s">
        <v>3565</v>
      </c>
      <c r="H973" s="1120"/>
      <c r="I973" s="1120" t="s">
        <v>7117</v>
      </c>
      <c r="J973" s="1120" t="s">
        <v>3929</v>
      </c>
      <c r="K973" s="1120">
        <v>10.2834603893091</v>
      </c>
      <c r="L973" s="1120">
        <v>123.974121867394</v>
      </c>
      <c r="M973" s="1120" t="s">
        <v>7118</v>
      </c>
      <c r="N973" s="1120" t="s">
        <v>7119</v>
      </c>
      <c r="O973" s="1106" t="s">
        <v>15</v>
      </c>
      <c r="P973" s="1106" t="s">
        <v>16</v>
      </c>
      <c r="Q973" s="1120" t="s">
        <v>35</v>
      </c>
      <c r="R973" s="1106" t="s">
        <v>2230</v>
      </c>
      <c r="S973" s="1120" t="s">
        <v>2620</v>
      </c>
      <c r="T973" s="1106" t="s">
        <v>4164</v>
      </c>
      <c r="U973" s="1120" t="s">
        <v>7121</v>
      </c>
      <c r="V973" s="1120" t="s">
        <v>7122</v>
      </c>
      <c r="W973" s="1116">
        <v>45666</v>
      </c>
      <c r="X973" s="1117">
        <v>47493</v>
      </c>
      <c r="Y973" s="1120" t="s">
        <v>6023</v>
      </c>
      <c r="Z973" s="1162" t="s">
        <v>7123</v>
      </c>
      <c r="AA973" s="1211">
        <v>47211</v>
      </c>
      <c r="AB973" s="524"/>
      <c r="AC973" s="1111"/>
      <c r="AD973" s="1223"/>
    </row>
    <row r="974" spans="1:30" ht="15.75" customHeight="1">
      <c r="A974" s="1106" t="s">
        <v>10</v>
      </c>
      <c r="B974" s="1120" t="s">
        <v>11</v>
      </c>
      <c r="C974" s="1120" t="s">
        <v>176</v>
      </c>
      <c r="D974" s="1106" t="s">
        <v>3759</v>
      </c>
      <c r="E974" s="1106" t="s">
        <v>3756</v>
      </c>
      <c r="F974" s="1107" t="str">
        <f t="array" ref="F974">IFERROR(INDEX(UIID!$K$2:$K1956, MATCH(CONCATENATE(B974,D974,G974,J974), UIID!$B$2:$B1956&amp;UIID!$D$2:$D1956&amp;UIID!$G$2:$G1956&amp;UIID!$H$2:$H1956, 0),), "Not Found")</f>
        <v>0722-0223</v>
      </c>
      <c r="G974" s="1120" t="s">
        <v>3565</v>
      </c>
      <c r="H974" s="1120"/>
      <c r="I974" s="1120" t="s">
        <v>7117</v>
      </c>
      <c r="J974" s="1120" t="s">
        <v>3929</v>
      </c>
      <c r="K974" s="1120">
        <v>10.2834603893091</v>
      </c>
      <c r="L974" s="1120">
        <v>123.974121867394</v>
      </c>
      <c r="M974" s="1120" t="s">
        <v>7118</v>
      </c>
      <c r="N974" s="1120" t="s">
        <v>7119</v>
      </c>
      <c r="O974" s="1106" t="s">
        <v>15</v>
      </c>
      <c r="P974" s="1106" t="s">
        <v>16</v>
      </c>
      <c r="Q974" s="1120" t="s">
        <v>35</v>
      </c>
      <c r="R974" s="1106" t="s">
        <v>117</v>
      </c>
      <c r="S974" s="1120" t="s">
        <v>200</v>
      </c>
      <c r="T974" s="1106" t="s">
        <v>4164</v>
      </c>
      <c r="U974" s="1120" t="s">
        <v>235</v>
      </c>
      <c r="V974" s="1120" t="s">
        <v>7124</v>
      </c>
      <c r="W974" s="1116">
        <v>45666</v>
      </c>
      <c r="X974" s="1117">
        <v>47493</v>
      </c>
      <c r="Y974" s="1120" t="s">
        <v>6023</v>
      </c>
      <c r="Z974" s="1120" t="s">
        <v>6024</v>
      </c>
      <c r="AA974" s="1211">
        <v>46369</v>
      </c>
      <c r="AB974" s="524"/>
      <c r="AC974" s="1111"/>
      <c r="AD974" s="1223"/>
    </row>
    <row r="975" spans="1:30" ht="15.75" customHeight="1">
      <c r="A975" s="1106" t="s">
        <v>10</v>
      </c>
      <c r="B975" s="1120" t="s">
        <v>11</v>
      </c>
      <c r="C975" s="1120" t="s">
        <v>509</v>
      </c>
      <c r="D975" s="1106" t="s">
        <v>551</v>
      </c>
      <c r="E975" s="1106" t="s">
        <v>30</v>
      </c>
      <c r="F975" s="1107" t="str">
        <f t="array" ref="F975">IFERROR(INDEX(UIID!$K$2:$K1956, MATCH(CONCATENATE(B975,D975,G975,J975), UIID!$B$2:$B1956&amp;UIID!$D$2:$D1956&amp;UIID!$G$2:$G1956&amp;UIID!$H$2:$H1956, 0),), "Not Found")</f>
        <v>0722-0073</v>
      </c>
      <c r="G975" s="1184" t="s">
        <v>1662</v>
      </c>
      <c r="H975" s="1106"/>
      <c r="I975" s="1106" t="s">
        <v>7125</v>
      </c>
      <c r="J975" s="1120" t="s">
        <v>3792</v>
      </c>
      <c r="K975" s="1106">
        <v>11.026358397446799</v>
      </c>
      <c r="L975" s="1106">
        <v>124.004527329033</v>
      </c>
      <c r="M975" s="1106" t="s">
        <v>1664</v>
      </c>
      <c r="N975" s="1106" t="s">
        <v>5600</v>
      </c>
      <c r="O975" s="1106" t="s">
        <v>15</v>
      </c>
      <c r="P975" s="1106" t="s">
        <v>16</v>
      </c>
      <c r="Q975" s="1106" t="s">
        <v>35</v>
      </c>
      <c r="R975" s="1106" t="s">
        <v>272</v>
      </c>
      <c r="S975" s="1120" t="s">
        <v>2649</v>
      </c>
      <c r="T975" s="1106" t="s">
        <v>4306</v>
      </c>
      <c r="U975" s="1120" t="s">
        <v>276</v>
      </c>
      <c r="V975" s="1120" t="s">
        <v>7126</v>
      </c>
      <c r="W975" s="1116">
        <v>45672</v>
      </c>
      <c r="X975" s="1117">
        <v>47499</v>
      </c>
      <c r="Y975" s="1120" t="s">
        <v>6193</v>
      </c>
      <c r="Z975" s="1162" t="s">
        <v>7127</v>
      </c>
      <c r="AA975" s="1211">
        <v>46104</v>
      </c>
      <c r="AB975" s="524"/>
      <c r="AC975" s="1111"/>
      <c r="AD975" s="1223"/>
    </row>
    <row r="976" spans="1:30" ht="15.75" customHeight="1">
      <c r="A976" s="1106" t="s">
        <v>10</v>
      </c>
      <c r="B976" s="1120" t="s">
        <v>11</v>
      </c>
      <c r="C976" s="1120" t="s">
        <v>378</v>
      </c>
      <c r="D976" s="1106" t="s">
        <v>909</v>
      </c>
      <c r="E976" s="1106" t="s">
        <v>123</v>
      </c>
      <c r="F976" s="1107" t="str">
        <f t="array" ref="F976">IFERROR(INDEX(UIID!$K$2:$K1956, MATCH(CONCATENATE(B976,D976,G976,J976), UIID!$B$2:$B1956&amp;UIID!$D$2:$D1956&amp;UIID!$G$2:$G1956&amp;UIID!$H$2:$H1956, 0),), "Not Found")</f>
        <v>0722-0186</v>
      </c>
      <c r="G976" s="176" t="s">
        <v>3496</v>
      </c>
      <c r="H976" s="176"/>
      <c r="I976" s="176" t="s">
        <v>6889</v>
      </c>
      <c r="J976" s="176" t="s">
        <v>3888</v>
      </c>
      <c r="K976" s="176">
        <v>10.2692357287454</v>
      </c>
      <c r="L976" s="176">
        <v>123.945170391627</v>
      </c>
      <c r="M976" s="176" t="s">
        <v>6890</v>
      </c>
      <c r="N976" s="176" t="s">
        <v>6891</v>
      </c>
      <c r="O976" s="313" t="s">
        <v>15</v>
      </c>
      <c r="P976" s="313" t="s">
        <v>16</v>
      </c>
      <c r="Q976" s="1140" t="s">
        <v>10389</v>
      </c>
      <c r="R976" s="313" t="s">
        <v>87</v>
      </c>
      <c r="S976" s="1120" t="s">
        <v>737</v>
      </c>
      <c r="T976" s="1106" t="s">
        <v>4164</v>
      </c>
      <c r="U976" s="1120" t="s">
        <v>165</v>
      </c>
      <c r="V976" s="1120" t="s">
        <v>7128</v>
      </c>
      <c r="W976" s="1116">
        <v>45673</v>
      </c>
      <c r="X976" s="1117">
        <v>47295</v>
      </c>
      <c r="Y976" s="1120" t="s">
        <v>6893</v>
      </c>
      <c r="Z976" s="1120" t="s">
        <v>6894</v>
      </c>
      <c r="AA976" s="1169">
        <v>46666</v>
      </c>
      <c r="AB976" s="524"/>
      <c r="AC976" s="1111"/>
      <c r="AD976" s="1223"/>
    </row>
    <row r="977" spans="1:30" ht="15.75" customHeight="1">
      <c r="A977" s="1106" t="s">
        <v>10</v>
      </c>
      <c r="B977" s="1132" t="s">
        <v>11</v>
      </c>
      <c r="C977" s="1132" t="s">
        <v>28</v>
      </c>
      <c r="D977" s="1133" t="s">
        <v>13</v>
      </c>
      <c r="E977" s="1133" t="s">
        <v>3756</v>
      </c>
      <c r="F977" s="1153" t="str">
        <f t="array" ref="F977">IFERROR(INDEX(UIID!$K$2:$K1956, MATCH(CONCATENATE(B977,D977,G977,J977), UIID!$B$2:$B1956&amp;UIID!$D$2:$D1956&amp;UIID!$G$2:$G1956&amp;UIID!$H$2:$H1956, 0),), "Not Found")</f>
        <v>0722-0032</v>
      </c>
      <c r="G977" s="1132" t="s">
        <v>3555</v>
      </c>
      <c r="H977" s="1132"/>
      <c r="I977" s="1132" t="s">
        <v>5609</v>
      </c>
      <c r="J977" s="1132" t="s">
        <v>3771</v>
      </c>
      <c r="K977" s="1133">
        <v>10.326306333009599</v>
      </c>
      <c r="L977" s="1133">
        <v>123.906346830495</v>
      </c>
      <c r="M977" s="1133" t="s">
        <v>1188</v>
      </c>
      <c r="N977" s="1133" t="s">
        <v>5610</v>
      </c>
      <c r="O977" s="1133" t="s">
        <v>113</v>
      </c>
      <c r="P977" s="1106" t="s">
        <v>2229</v>
      </c>
      <c r="Q977" s="1106" t="s">
        <v>4262</v>
      </c>
      <c r="R977" s="1133" t="s">
        <v>2222</v>
      </c>
      <c r="S977" s="1132" t="s">
        <v>2858</v>
      </c>
      <c r="T977" s="1133" t="s">
        <v>4979</v>
      </c>
      <c r="U977" s="1132" t="s">
        <v>7129</v>
      </c>
      <c r="V977" s="1132" t="s">
        <v>7130</v>
      </c>
      <c r="W977" s="1134">
        <v>45680</v>
      </c>
      <c r="X977" s="1135">
        <v>47507</v>
      </c>
      <c r="Y977" s="1132" t="s">
        <v>7131</v>
      </c>
      <c r="Z977" s="1161" t="s">
        <v>7132</v>
      </c>
      <c r="AA977" s="1249">
        <v>46617</v>
      </c>
      <c r="AB977" s="1241"/>
      <c r="AC977" s="1148"/>
      <c r="AD977" s="1241"/>
    </row>
    <row r="978" spans="1:30" ht="15.75" customHeight="1">
      <c r="A978" s="1106" t="s">
        <v>10</v>
      </c>
      <c r="B978" s="1120" t="s">
        <v>11</v>
      </c>
      <c r="C978" s="1120" t="s">
        <v>28</v>
      </c>
      <c r="D978" s="1106" t="s">
        <v>13</v>
      </c>
      <c r="E978" s="1106" t="s">
        <v>3756</v>
      </c>
      <c r="F978" s="1107" t="str">
        <f t="array" ref="F978">IFERROR(INDEX(UIID!$K$2:$K1956, MATCH(CONCATENATE(B978,D978,G978,J978), UIID!$B$2:$B1956&amp;UIID!$D$2:$D1956&amp;UIID!$G$2:$G1956&amp;UIID!$H$2:$H1956, 0),), "Not Found")</f>
        <v>0722-0224</v>
      </c>
      <c r="G978" s="1120" t="s">
        <v>3930</v>
      </c>
      <c r="H978" s="1120"/>
      <c r="I978" s="1120" t="s">
        <v>7133</v>
      </c>
      <c r="J978" s="1120" t="s">
        <v>3931</v>
      </c>
      <c r="K978" s="1120">
        <v>10.3205008509861</v>
      </c>
      <c r="L978" s="1120">
        <v>123.90568785197</v>
      </c>
      <c r="M978" s="1120" t="s">
        <v>7134</v>
      </c>
      <c r="N978" s="1120" t="s">
        <v>7135</v>
      </c>
      <c r="O978" s="1106" t="s">
        <v>15</v>
      </c>
      <c r="P978" s="1106" t="s">
        <v>16</v>
      </c>
      <c r="Q978" s="1106" t="s">
        <v>4262</v>
      </c>
      <c r="R978" s="1106" t="s">
        <v>3006</v>
      </c>
      <c r="S978" s="1120" t="s">
        <v>2753</v>
      </c>
      <c r="T978" s="1106" t="s">
        <v>22</v>
      </c>
      <c r="U978" s="1120" t="s">
        <v>1048</v>
      </c>
      <c r="V978" s="1120" t="s">
        <v>7136</v>
      </c>
      <c r="W978" s="1116">
        <v>45691</v>
      </c>
      <c r="X978" s="1117">
        <v>47518</v>
      </c>
      <c r="Y978" s="1120" t="s">
        <v>7137</v>
      </c>
      <c r="Z978" s="1120" t="s">
        <v>7138</v>
      </c>
      <c r="AA978" s="1120" t="s">
        <v>22</v>
      </c>
      <c r="AB978" s="524"/>
      <c r="AC978" s="1111"/>
      <c r="AD978" s="1223"/>
    </row>
    <row r="979" spans="1:30" ht="15.75" customHeight="1">
      <c r="A979" s="1106" t="s">
        <v>10</v>
      </c>
      <c r="B979" s="1120" t="s">
        <v>11</v>
      </c>
      <c r="C979" s="1120" t="s">
        <v>146</v>
      </c>
      <c r="D979" s="1106" t="s">
        <v>3904</v>
      </c>
      <c r="E979" s="1106" t="s">
        <v>123</v>
      </c>
      <c r="F979" s="1107" t="str">
        <f t="array" ref="F979">IFERROR(INDEX(UIID!$K$2:$K1956, MATCH(CONCATENATE(B979,D979,G979,J979), UIID!$B$2:$B1956&amp;UIID!$D$2:$D1956&amp;UIID!$G$2:$G1956&amp;UIID!$H$2:$H1956, 0),), "Not Found")</f>
        <v>0722-0219</v>
      </c>
      <c r="G979" s="176" t="s">
        <v>3568</v>
      </c>
      <c r="H979" s="176"/>
      <c r="I979" s="176" t="s">
        <v>7084</v>
      </c>
      <c r="J979" s="176" t="s">
        <v>3924</v>
      </c>
      <c r="K979" s="176">
        <v>10.6676874170077</v>
      </c>
      <c r="L979" s="176">
        <v>124.329675773842</v>
      </c>
      <c r="M979" s="176" t="s">
        <v>7085</v>
      </c>
      <c r="N979" s="622" t="s">
        <v>7086</v>
      </c>
      <c r="O979" s="313" t="s">
        <v>15</v>
      </c>
      <c r="P979" s="313" t="s">
        <v>16</v>
      </c>
      <c r="Q979" s="1140" t="s">
        <v>10389</v>
      </c>
      <c r="R979" s="313" t="s">
        <v>125</v>
      </c>
      <c r="S979" s="1120" t="s">
        <v>1849</v>
      </c>
      <c r="T979" s="1106" t="s">
        <v>4164</v>
      </c>
      <c r="U979" s="1120" t="s">
        <v>127</v>
      </c>
      <c r="V979" s="1120" t="s">
        <v>7140</v>
      </c>
      <c r="W979" s="1116">
        <v>45699</v>
      </c>
      <c r="X979" s="1117">
        <v>47451</v>
      </c>
      <c r="Y979" s="1120" t="s">
        <v>7141</v>
      </c>
      <c r="Z979" s="1120" t="s">
        <v>7142</v>
      </c>
      <c r="AA979" s="1169">
        <v>47140</v>
      </c>
      <c r="AB979" s="524"/>
      <c r="AC979" s="1111"/>
      <c r="AD979" s="1223"/>
    </row>
    <row r="980" spans="1:30" ht="15.75" customHeight="1">
      <c r="A980" s="1106" t="s">
        <v>10</v>
      </c>
      <c r="B980" s="1120" t="s">
        <v>11</v>
      </c>
      <c r="C980" s="1120" t="s">
        <v>509</v>
      </c>
      <c r="D980" s="1106" t="s">
        <v>551</v>
      </c>
      <c r="E980" s="1106" t="s">
        <v>30</v>
      </c>
      <c r="F980" s="1107" t="str">
        <f t="array" ref="F980">IFERROR(INDEX(UIID!$K$2:$K1956, MATCH(CONCATENATE(B980,D980,G980,J980), UIID!$B$2:$B1956&amp;UIID!$D$2:$D1956&amp;UIID!$G$2:$G1956&amp;UIID!$H$2:$H1956, 0),), "Not Found")</f>
        <v>0722-0073</v>
      </c>
      <c r="G980" s="1184" t="s">
        <v>1662</v>
      </c>
      <c r="H980" s="1106"/>
      <c r="I980" s="1106" t="s">
        <v>7125</v>
      </c>
      <c r="J980" s="1120" t="s">
        <v>3792</v>
      </c>
      <c r="K980" s="1106">
        <v>11.026358397446799</v>
      </c>
      <c r="L980" s="1106">
        <v>124.004527329033</v>
      </c>
      <c r="M980" s="1106" t="s">
        <v>1664</v>
      </c>
      <c r="N980" s="1106" t="s">
        <v>5600</v>
      </c>
      <c r="O980" s="1106" t="s">
        <v>15</v>
      </c>
      <c r="P980" s="1106" t="s">
        <v>16</v>
      </c>
      <c r="Q980" s="1106" t="s">
        <v>35</v>
      </c>
      <c r="R980" s="1106" t="s">
        <v>32</v>
      </c>
      <c r="S980" s="1120" t="s">
        <v>39</v>
      </c>
      <c r="T980" s="1106" t="s">
        <v>4164</v>
      </c>
      <c r="U980" s="1120" t="s">
        <v>253</v>
      </c>
      <c r="V980" s="1120" t="s">
        <v>7143</v>
      </c>
      <c r="W980" s="1116">
        <v>45700</v>
      </c>
      <c r="X980" s="1117">
        <v>47527</v>
      </c>
      <c r="Y980" s="1120" t="s">
        <v>7144</v>
      </c>
      <c r="Z980" s="1162" t="s">
        <v>7145</v>
      </c>
      <c r="AA980" s="1211">
        <v>46171</v>
      </c>
      <c r="AB980" s="524"/>
      <c r="AC980" s="1111"/>
      <c r="AD980" s="1223"/>
    </row>
    <row r="981" spans="1:30" ht="15.75" customHeight="1">
      <c r="A981" s="1106" t="s">
        <v>10</v>
      </c>
      <c r="B981" s="1120" t="s">
        <v>11</v>
      </c>
      <c r="C981" s="1120" t="s">
        <v>176</v>
      </c>
      <c r="D981" s="1106" t="s">
        <v>374</v>
      </c>
      <c r="E981" s="1106" t="s">
        <v>3756</v>
      </c>
      <c r="F981" s="1107" t="str">
        <f t="array" ref="F981">IFERROR(INDEX(UIID!$K$2:$K1956, MATCH(CONCATENATE(B981,D981,G981,J981), UIID!$B$2:$B1956&amp;UIID!$D$2:$D1956&amp;UIID!$G$2:$G1956&amp;UIID!$H$2:$H1956, 0),), "Not Found")</f>
        <v>0722-0225</v>
      </c>
      <c r="G981" s="1120" t="s">
        <v>3932</v>
      </c>
      <c r="H981" s="1120"/>
      <c r="I981" s="1120" t="s">
        <v>7146</v>
      </c>
      <c r="J981" s="1120" t="s">
        <v>3933</v>
      </c>
      <c r="K981" s="1120">
        <v>10.3455063869825</v>
      </c>
      <c r="L981" s="1120">
        <v>123.93075346739499</v>
      </c>
      <c r="M981" s="1120" t="s">
        <v>7147</v>
      </c>
      <c r="N981" s="1120" t="s">
        <v>7148</v>
      </c>
      <c r="O981" s="1106" t="s">
        <v>15</v>
      </c>
      <c r="P981" s="1106" t="s">
        <v>16</v>
      </c>
      <c r="Q981" s="1106" t="s">
        <v>4262</v>
      </c>
      <c r="R981" s="1106" t="s">
        <v>3006</v>
      </c>
      <c r="S981" s="1120" t="s">
        <v>2753</v>
      </c>
      <c r="T981" s="1106" t="s">
        <v>22</v>
      </c>
      <c r="U981" s="1120" t="s">
        <v>1048</v>
      </c>
      <c r="V981" s="1120" t="s">
        <v>7149</v>
      </c>
      <c r="W981" s="1116">
        <v>45702</v>
      </c>
      <c r="X981" s="1117">
        <v>47529</v>
      </c>
      <c r="Y981" s="1138" t="s">
        <v>7150</v>
      </c>
      <c r="Z981" s="1157" t="s">
        <v>4828</v>
      </c>
      <c r="AA981" s="1106" t="s">
        <v>4283</v>
      </c>
      <c r="AB981" s="524"/>
      <c r="AC981" s="1111"/>
      <c r="AD981" s="1223"/>
    </row>
    <row r="982" spans="1:30" ht="15.75" customHeight="1">
      <c r="A982" s="1106" t="s">
        <v>10</v>
      </c>
      <c r="B982" s="1120" t="s">
        <v>11</v>
      </c>
      <c r="C982" s="1120" t="s">
        <v>123</v>
      </c>
      <c r="D982" s="1106" t="s">
        <v>1069</v>
      </c>
      <c r="E982" s="1106" t="s">
        <v>30</v>
      </c>
      <c r="F982" s="1107" t="str">
        <f t="array" ref="F982">IFERROR(INDEX(UIID!$K$2:$K1956, MATCH(CONCATENATE(B982,D982,G982,J982), UIID!$B$2:$B1956&amp;UIID!$D$2:$D1956&amp;UIID!$G$2:$G1956&amp;UIID!$H$2:$H1956, 0),), "Not Found")</f>
        <v>0722-0226</v>
      </c>
      <c r="G982" s="1120" t="s">
        <v>3934</v>
      </c>
      <c r="H982" s="1120"/>
      <c r="I982" s="1120" t="s">
        <v>7151</v>
      </c>
      <c r="J982" s="1120" t="s">
        <v>3935</v>
      </c>
      <c r="K982" s="1120">
        <v>10.418598808483599</v>
      </c>
      <c r="L982" s="1120">
        <v>123.652152980899</v>
      </c>
      <c r="M982" s="1120" t="s">
        <v>7152</v>
      </c>
      <c r="N982" s="1120" t="s">
        <v>7153</v>
      </c>
      <c r="O982" s="1106" t="s">
        <v>15</v>
      </c>
      <c r="P982" s="1106" t="s">
        <v>16</v>
      </c>
      <c r="Q982" s="1120" t="s">
        <v>35</v>
      </c>
      <c r="R982" s="1106" t="s">
        <v>104</v>
      </c>
      <c r="S982" s="1120" t="s">
        <v>105</v>
      </c>
      <c r="T982" s="1106" t="s">
        <v>4164</v>
      </c>
      <c r="U982" s="1120" t="s">
        <v>106</v>
      </c>
      <c r="V982" s="1120" t="s">
        <v>7154</v>
      </c>
      <c r="W982" s="1116">
        <v>45708</v>
      </c>
      <c r="X982" s="1117">
        <v>47535</v>
      </c>
      <c r="Y982" s="1120" t="s">
        <v>7155</v>
      </c>
      <c r="Z982" s="1162" t="s">
        <v>7156</v>
      </c>
      <c r="AA982" s="1211">
        <v>47088</v>
      </c>
      <c r="AB982" s="524"/>
      <c r="AC982" s="1111"/>
      <c r="AD982" s="1223"/>
    </row>
    <row r="983" spans="1:30" ht="15.75" customHeight="1">
      <c r="A983" s="1106" t="s">
        <v>10</v>
      </c>
      <c r="B983" s="1132" t="s">
        <v>11</v>
      </c>
      <c r="C983" s="1132" t="s">
        <v>123</v>
      </c>
      <c r="D983" s="1133" t="s">
        <v>1069</v>
      </c>
      <c r="E983" s="1133" t="s">
        <v>30</v>
      </c>
      <c r="F983" s="1153" t="str">
        <f t="array" ref="F983">IFERROR(INDEX(UIID!$K$2:$K1956, MATCH(CONCATENATE(B983,D983,G983,J983), UIID!$B$2:$B1956&amp;UIID!$D$2:$D1956&amp;UIID!$G$2:$G1956&amp;UIID!$H$2:$H1956, 0),), "Not Found")</f>
        <v>0722-0226</v>
      </c>
      <c r="G983" s="1132" t="s">
        <v>3934</v>
      </c>
      <c r="H983" s="1132"/>
      <c r="I983" s="1132" t="s">
        <v>7151</v>
      </c>
      <c r="J983" s="1132" t="s">
        <v>3935</v>
      </c>
      <c r="K983" s="1132">
        <v>10.418598808483599</v>
      </c>
      <c r="L983" s="1132">
        <v>123.652152980899</v>
      </c>
      <c r="M983" s="1132" t="s">
        <v>7152</v>
      </c>
      <c r="N983" s="1132" t="s">
        <v>7153</v>
      </c>
      <c r="O983" s="1133" t="s">
        <v>15</v>
      </c>
      <c r="P983" s="1133" t="s">
        <v>16</v>
      </c>
      <c r="Q983" s="1132" t="s">
        <v>35</v>
      </c>
      <c r="R983" s="1133" t="s">
        <v>104</v>
      </c>
      <c r="S983" s="1132" t="s">
        <v>2414</v>
      </c>
      <c r="T983" s="1133" t="s">
        <v>4157</v>
      </c>
      <c r="U983" s="1132" t="s">
        <v>4766</v>
      </c>
      <c r="V983" s="1132" t="s">
        <v>7158</v>
      </c>
      <c r="W983" s="1134">
        <v>45708</v>
      </c>
      <c r="X983" s="1135">
        <v>47535</v>
      </c>
      <c r="Y983" s="1158" t="s">
        <v>7159</v>
      </c>
      <c r="Z983" s="1159" t="s">
        <v>7160</v>
      </c>
      <c r="AA983" s="1246">
        <v>46211</v>
      </c>
      <c r="AB983" s="1241"/>
      <c r="AC983" s="1148"/>
      <c r="AD983" s="1241"/>
    </row>
    <row r="984" spans="1:30" ht="15.75" customHeight="1">
      <c r="A984" s="1106" t="s">
        <v>10</v>
      </c>
      <c r="B984" s="1120" t="s">
        <v>11</v>
      </c>
      <c r="C984" s="1120" t="s">
        <v>50</v>
      </c>
      <c r="D984" s="1106" t="s">
        <v>656</v>
      </c>
      <c r="E984" s="1106" t="s">
        <v>28</v>
      </c>
      <c r="F984" s="1107" t="str">
        <f t="array" ref="F984">IFERROR(INDEX(UIID!$K$2:$K1956, MATCH(CONCATENATE(B984,D984,G984,J984), UIID!$B$2:$B1956&amp;UIID!$D$2:$D1956&amp;UIID!$G$2:$G1956&amp;UIID!$H$2:$H1956, 0),), "Not Found")</f>
        <v>0722-0098</v>
      </c>
      <c r="G984" s="1120" t="s">
        <v>2234</v>
      </c>
      <c r="H984" s="1120"/>
      <c r="I984" s="1120" t="s">
        <v>7161</v>
      </c>
      <c r="J984" s="1120" t="s">
        <v>2235</v>
      </c>
      <c r="K984" s="1120">
        <v>10.3879723024755</v>
      </c>
      <c r="L984" s="1120">
        <v>124.00867825199801</v>
      </c>
      <c r="M984" s="1120" t="s">
        <v>2236</v>
      </c>
      <c r="N984" s="1120" t="s">
        <v>7162</v>
      </c>
      <c r="O984" s="1106" t="s">
        <v>15</v>
      </c>
      <c r="P984" s="1106" t="s">
        <v>16</v>
      </c>
      <c r="Q984" s="1140" t="s">
        <v>10389</v>
      </c>
      <c r="R984" s="1106" t="s">
        <v>84</v>
      </c>
      <c r="S984" s="1120" t="s">
        <v>170</v>
      </c>
      <c r="T984" s="1106" t="s">
        <v>4213</v>
      </c>
      <c r="U984" s="1120" t="s">
        <v>2237</v>
      </c>
      <c r="V984" s="1120" t="s">
        <v>7163</v>
      </c>
      <c r="W984" s="488">
        <v>45714</v>
      </c>
      <c r="X984" s="623">
        <v>47262</v>
      </c>
      <c r="Y984" s="1251" t="s">
        <v>7164</v>
      </c>
      <c r="Z984" s="1252" t="s">
        <v>7165</v>
      </c>
      <c r="AA984" s="1253">
        <v>46436</v>
      </c>
      <c r="AB984" s="524"/>
      <c r="AC984" s="1111"/>
      <c r="AD984" s="1223"/>
    </row>
    <row r="985" spans="1:30" ht="15.75" customHeight="1">
      <c r="A985" s="1106" t="s">
        <v>10</v>
      </c>
      <c r="B985" s="1120" t="s">
        <v>11</v>
      </c>
      <c r="C985" s="1120" t="s">
        <v>50</v>
      </c>
      <c r="D985" s="1106" t="s">
        <v>656</v>
      </c>
      <c r="E985" s="1106" t="s">
        <v>28</v>
      </c>
      <c r="F985" s="1107" t="str">
        <f t="array" ref="F985">IFERROR(INDEX(UIID!$K$2:$K1956, MATCH(CONCATENATE(B985,D985,G985,J985), UIID!$B$2:$B1956&amp;UIID!$D$2:$D1956&amp;UIID!$G$2:$G1956&amp;UIID!$H$2:$H1956, 0),), "Not Found")</f>
        <v>0722-0098</v>
      </c>
      <c r="G985" s="1120" t="s">
        <v>2234</v>
      </c>
      <c r="H985" s="1120"/>
      <c r="I985" s="1120" t="s">
        <v>7161</v>
      </c>
      <c r="J985" s="1120" t="s">
        <v>2235</v>
      </c>
      <c r="K985" s="1120">
        <v>10.3879723024755</v>
      </c>
      <c r="L985" s="1120">
        <v>124.00867825199801</v>
      </c>
      <c r="M985" s="1120" t="s">
        <v>2236</v>
      </c>
      <c r="N985" s="1120" t="s">
        <v>7162</v>
      </c>
      <c r="O985" s="1106" t="s">
        <v>15</v>
      </c>
      <c r="P985" s="1106" t="s">
        <v>16</v>
      </c>
      <c r="Q985" s="1140" t="s">
        <v>10389</v>
      </c>
      <c r="R985" s="1106" t="s">
        <v>84</v>
      </c>
      <c r="S985" s="1120" t="s">
        <v>167</v>
      </c>
      <c r="T985" s="1106" t="s">
        <v>4164</v>
      </c>
      <c r="U985" s="1120" t="s">
        <v>2237</v>
      </c>
      <c r="V985" s="1120" t="s">
        <v>7166</v>
      </c>
      <c r="W985" s="488">
        <v>45714</v>
      </c>
      <c r="X985" s="623">
        <v>47262</v>
      </c>
      <c r="Y985" s="1251" t="s">
        <v>7164</v>
      </c>
      <c r="Z985" s="1252" t="s">
        <v>7165</v>
      </c>
      <c r="AA985" s="1253">
        <v>46436</v>
      </c>
      <c r="AB985" s="524"/>
      <c r="AC985" s="1111"/>
      <c r="AD985" s="1223"/>
    </row>
    <row r="986" spans="1:30" ht="15.75" customHeight="1">
      <c r="A986" s="1106" t="s">
        <v>10</v>
      </c>
      <c r="B986" s="1120" t="s">
        <v>11</v>
      </c>
      <c r="C986" s="1120" t="s">
        <v>28</v>
      </c>
      <c r="D986" s="1106" t="s">
        <v>13</v>
      </c>
      <c r="E986" s="1106" t="s">
        <v>3756</v>
      </c>
      <c r="F986" s="1107" t="str">
        <f t="array" ref="F986">IFERROR(INDEX(UIID!$K$2:$K1956, MATCH(CONCATENATE(B986,D986,G986,J986), UIID!$B$2:$B1956&amp;UIID!$D$2:$D1956&amp;UIID!$G$2:$G1956&amp;UIID!$H$2:$H1956, 0),), "Not Found")</f>
        <v>0722-0227</v>
      </c>
      <c r="G986" s="1120" t="s">
        <v>3936</v>
      </c>
      <c r="H986" s="1120"/>
      <c r="I986" s="1120" t="s">
        <v>7167</v>
      </c>
      <c r="J986" s="1120" t="s">
        <v>3937</v>
      </c>
      <c r="K986" s="1120">
        <v>10.3072485152701</v>
      </c>
      <c r="L986" s="1120">
        <v>123.89677970972301</v>
      </c>
      <c r="M986" s="1120" t="s">
        <v>7168</v>
      </c>
      <c r="N986" s="1120" t="s">
        <v>7169</v>
      </c>
      <c r="O986" s="1106" t="s">
        <v>15</v>
      </c>
      <c r="P986" s="1106" t="s">
        <v>16</v>
      </c>
      <c r="Q986" s="1120" t="s">
        <v>35</v>
      </c>
      <c r="R986" s="1106" t="s">
        <v>117</v>
      </c>
      <c r="S986" s="1120" t="s">
        <v>120</v>
      </c>
      <c r="T986" s="1106" t="s">
        <v>4164</v>
      </c>
      <c r="U986" s="1120" t="s">
        <v>7170</v>
      </c>
      <c r="V986" s="1120" t="s">
        <v>7171</v>
      </c>
      <c r="W986" s="1116">
        <v>45715</v>
      </c>
      <c r="X986" s="1117">
        <v>47542</v>
      </c>
      <c r="Y986" s="1120" t="s">
        <v>4275</v>
      </c>
      <c r="Z986" s="1162" t="s">
        <v>7172</v>
      </c>
      <c r="AA986" s="1211">
        <v>47313</v>
      </c>
      <c r="AB986" s="524"/>
      <c r="AC986" s="1111"/>
      <c r="AD986" s="1223"/>
    </row>
    <row r="987" spans="1:30" ht="15.75" customHeight="1">
      <c r="A987" s="1106" t="s">
        <v>10</v>
      </c>
      <c r="B987" s="1120" t="s">
        <v>11</v>
      </c>
      <c r="C987" s="1120" t="s">
        <v>176</v>
      </c>
      <c r="D987" s="1106" t="s">
        <v>3759</v>
      </c>
      <c r="E987" s="1106" t="s">
        <v>3756</v>
      </c>
      <c r="F987" s="1107" t="str">
        <f t="array" ref="F987">IFERROR(INDEX(UIID!$K$2:$K1956, MATCH(CONCATENATE(B987,D987,G987,J987), UIID!$B$2:$B1956&amp;UIID!$D$2:$D1956&amp;UIID!$G$2:$G1956&amp;UIID!$H$2:$H1956, 0),), "Not Found")</f>
        <v>0722-0228</v>
      </c>
      <c r="G987" s="1120" t="s">
        <v>3938</v>
      </c>
      <c r="H987" s="1120"/>
      <c r="I987" s="1120" t="s">
        <v>7173</v>
      </c>
      <c r="J987" s="1120" t="s">
        <v>3939</v>
      </c>
      <c r="K987" s="1120">
        <v>10.282284346756301</v>
      </c>
      <c r="L987" s="1120">
        <v>123.997702380888</v>
      </c>
      <c r="M987" s="1120" t="s">
        <v>7174</v>
      </c>
      <c r="N987" s="1247" t="s">
        <v>7175</v>
      </c>
      <c r="O987" s="1106" t="s">
        <v>15</v>
      </c>
      <c r="P987" s="1106" t="s">
        <v>16</v>
      </c>
      <c r="Q987" s="1106" t="s">
        <v>4262</v>
      </c>
      <c r="R987" s="1106" t="s">
        <v>3006</v>
      </c>
      <c r="S987" s="1120" t="s">
        <v>2753</v>
      </c>
      <c r="T987" s="1106" t="s">
        <v>22</v>
      </c>
      <c r="U987" s="1120" t="s">
        <v>1048</v>
      </c>
      <c r="V987" s="1120" t="s">
        <v>7176</v>
      </c>
      <c r="W987" s="1116">
        <v>45719</v>
      </c>
      <c r="X987" s="1117">
        <v>47546</v>
      </c>
      <c r="Y987" s="1120" t="s">
        <v>7177</v>
      </c>
      <c r="Z987" s="1162" t="s">
        <v>4828</v>
      </c>
      <c r="AA987" s="1106" t="s">
        <v>4283</v>
      </c>
      <c r="AB987" s="524"/>
      <c r="AC987" s="1111"/>
      <c r="AD987" s="1223"/>
    </row>
    <row r="988" spans="1:30" ht="15.75" customHeight="1">
      <c r="A988" s="1106" t="s">
        <v>10</v>
      </c>
      <c r="B988" s="1120" t="s">
        <v>11</v>
      </c>
      <c r="C988" s="1106" t="s">
        <v>176</v>
      </c>
      <c r="D988" s="1106" t="s">
        <v>3759</v>
      </c>
      <c r="E988" s="1106" t="s">
        <v>3756</v>
      </c>
      <c r="F988" s="1107" t="str">
        <f t="array" ref="F988">IFERROR(INDEX(UIID!$K$2:$K1956, MATCH(CONCATENATE(B988,D988,G988,J988), UIID!$B$2:$B1956&amp;UIID!$D$2:$D1956&amp;UIID!$G$2:$G1956&amp;UIID!$H$2:$H1956, 0),), "Not Found")</f>
        <v>0722-0194</v>
      </c>
      <c r="G988" s="176" t="s">
        <v>3896</v>
      </c>
      <c r="H988" s="1120"/>
      <c r="I988" s="1120" t="s">
        <v>6773</v>
      </c>
      <c r="J988" s="1120" t="s">
        <v>3897</v>
      </c>
      <c r="K988" s="1120">
        <v>10.2707944713574</v>
      </c>
      <c r="L988" s="1120">
        <v>123.977606163639</v>
      </c>
      <c r="M988" s="1120" t="s">
        <v>6774</v>
      </c>
      <c r="N988" s="1120" t="s">
        <v>6775</v>
      </c>
      <c r="O988" s="1106" t="s">
        <v>15</v>
      </c>
      <c r="P988" s="1106" t="s">
        <v>16</v>
      </c>
      <c r="Q988" s="1140" t="s">
        <v>10389</v>
      </c>
      <c r="R988" s="1106" t="s">
        <v>32</v>
      </c>
      <c r="S988" s="1120" t="s">
        <v>1362</v>
      </c>
      <c r="T988" s="1106" t="s">
        <v>4164</v>
      </c>
      <c r="U988" s="1120" t="s">
        <v>91</v>
      </c>
      <c r="V988" s="1120" t="s">
        <v>7178</v>
      </c>
      <c r="W988" s="1116">
        <v>45720</v>
      </c>
      <c r="X988" s="1117">
        <v>47163</v>
      </c>
      <c r="Y988" s="1251" t="s">
        <v>5211</v>
      </c>
      <c r="Z988" s="1252" t="s">
        <v>6761</v>
      </c>
      <c r="AA988" s="1254">
        <v>46063</v>
      </c>
      <c r="AB988" s="524"/>
      <c r="AC988" s="1111"/>
      <c r="AD988" s="1223"/>
    </row>
    <row r="989" spans="1:30" ht="15.75" customHeight="1">
      <c r="A989" s="1106" t="s">
        <v>10</v>
      </c>
      <c r="B989" s="1120" t="s">
        <v>11</v>
      </c>
      <c r="C989" s="1120" t="s">
        <v>378</v>
      </c>
      <c r="D989" s="1106" t="s">
        <v>909</v>
      </c>
      <c r="E989" s="1106" t="s">
        <v>123</v>
      </c>
      <c r="F989" s="1107" t="str">
        <f t="array" ref="F989">IFERROR(INDEX(UIID!$K$2:$K1956, MATCH(CONCATENATE(B989,D989,G989,J989), UIID!$B$2:$B1956&amp;UIID!$D$2:$D1956&amp;UIID!$G$2:$G1956&amp;UIID!$H$2:$H1956, 0),), "Not Found")</f>
        <v>0722-0213</v>
      </c>
      <c r="G989" s="1120" t="s">
        <v>3539</v>
      </c>
      <c r="H989" s="1120"/>
      <c r="I989" s="1120" t="s">
        <v>7022</v>
      </c>
      <c r="J989" s="1120" t="s">
        <v>3916</v>
      </c>
      <c r="K989" s="1120">
        <v>10.2639077942505</v>
      </c>
      <c r="L989" s="1120">
        <v>123.94608871526199</v>
      </c>
      <c r="M989" s="1204" t="s">
        <v>7023</v>
      </c>
      <c r="N989" s="1120" t="s">
        <v>7024</v>
      </c>
      <c r="O989" s="1106" t="s">
        <v>15</v>
      </c>
      <c r="P989" s="1106" t="s">
        <v>16</v>
      </c>
      <c r="Q989" s="1140" t="s">
        <v>10389</v>
      </c>
      <c r="R989" s="1106" t="s">
        <v>32</v>
      </c>
      <c r="S989" s="1120" t="s">
        <v>1362</v>
      </c>
      <c r="T989" s="1106" t="s">
        <v>4164</v>
      </c>
      <c r="U989" s="1120" t="s">
        <v>91</v>
      </c>
      <c r="V989" s="1120" t="s">
        <v>7183</v>
      </c>
      <c r="W989" s="1116">
        <v>45723</v>
      </c>
      <c r="X989" s="1117">
        <v>47413</v>
      </c>
      <c r="Y989" s="1251" t="s">
        <v>7184</v>
      </c>
      <c r="Z989" s="1252" t="s">
        <v>7185</v>
      </c>
      <c r="AA989" s="1252" t="s">
        <v>7186</v>
      </c>
      <c r="AB989" s="524"/>
      <c r="AC989" s="1111"/>
      <c r="AD989" s="1223"/>
    </row>
    <row r="990" spans="1:30" ht="15.75" customHeight="1">
      <c r="A990" s="1106" t="s">
        <v>10</v>
      </c>
      <c r="B990" s="1120" t="s">
        <v>11</v>
      </c>
      <c r="C990" s="1120" t="s">
        <v>50</v>
      </c>
      <c r="D990" s="1106" t="s">
        <v>13</v>
      </c>
      <c r="E990" s="1106" t="s">
        <v>3756</v>
      </c>
      <c r="F990" s="1107" t="str">
        <f t="array" ref="F990">IFERROR(INDEX(UIID!$K$2:$K1956, MATCH(CONCATENATE(B990,D990,G990,J990), UIID!$B$2:$B1956&amp;UIID!$D$2:$D1956&amp;UIID!$G$2:$G1956&amp;UIID!$H$2:$H1956, 0),), "Not Found")</f>
        <v>0722-0229</v>
      </c>
      <c r="G990" s="1120" t="s">
        <v>3940</v>
      </c>
      <c r="H990" s="1120"/>
      <c r="I990" s="1120" t="s">
        <v>7187</v>
      </c>
      <c r="J990" s="1120" t="s">
        <v>3941</v>
      </c>
      <c r="K990" s="1120">
        <v>10.331693397207699</v>
      </c>
      <c r="L990" s="1120">
        <v>123.95902792321699</v>
      </c>
      <c r="M990" s="1120" t="s">
        <v>7188</v>
      </c>
      <c r="N990" s="1120" t="s">
        <v>7189</v>
      </c>
      <c r="O990" s="1106" t="s">
        <v>15</v>
      </c>
      <c r="P990" s="1106" t="s">
        <v>2288</v>
      </c>
      <c r="Q990" s="1106" t="s">
        <v>7230</v>
      </c>
      <c r="R990" s="1106" t="s">
        <v>2222</v>
      </c>
      <c r="S990" s="1120" t="s">
        <v>2873</v>
      </c>
      <c r="T990" s="1106" t="s">
        <v>4306</v>
      </c>
      <c r="U990" s="1120" t="s">
        <v>2041</v>
      </c>
      <c r="V990" s="1120" t="s">
        <v>7190</v>
      </c>
      <c r="W990" s="1116">
        <v>45723</v>
      </c>
      <c r="X990" s="1117">
        <v>47550</v>
      </c>
      <c r="Y990" s="1120" t="s">
        <v>7191</v>
      </c>
      <c r="Z990" s="1106" t="s">
        <v>4283</v>
      </c>
      <c r="AA990" s="1106" t="s">
        <v>4283</v>
      </c>
      <c r="AB990" s="524"/>
      <c r="AC990" s="1111"/>
      <c r="AD990" s="1223"/>
    </row>
    <row r="991" spans="1:30" ht="15.75" customHeight="1">
      <c r="A991" s="1106" t="s">
        <v>10</v>
      </c>
      <c r="B991" s="1120" t="s">
        <v>11</v>
      </c>
      <c r="C991" s="1120" t="s">
        <v>50</v>
      </c>
      <c r="D991" s="1106" t="s">
        <v>13</v>
      </c>
      <c r="E991" s="1106" t="s">
        <v>3756</v>
      </c>
      <c r="F991" s="1107" t="str">
        <f t="array" ref="F991">IFERROR(INDEX(UIID!$K$2:$K1956, MATCH(CONCATENATE(B991,D991,G991,J991), UIID!$B$2:$B1956&amp;UIID!$D$2:$D1956&amp;UIID!$G$2:$G1956&amp;UIID!$H$2:$H1956, 0),), "Not Found")</f>
        <v>0722-0229</v>
      </c>
      <c r="G991" s="1120" t="s">
        <v>3940</v>
      </c>
      <c r="H991" s="1120"/>
      <c r="I991" s="1120" t="s">
        <v>7187</v>
      </c>
      <c r="J991" s="1120" t="s">
        <v>3941</v>
      </c>
      <c r="K991" s="1120">
        <v>10.331693397207699</v>
      </c>
      <c r="L991" s="1120">
        <v>123.95902792321699</v>
      </c>
      <c r="M991" s="1120" t="s">
        <v>7188</v>
      </c>
      <c r="N991" s="1120" t="s">
        <v>7189</v>
      </c>
      <c r="O991" s="1106" t="s">
        <v>15</v>
      </c>
      <c r="P991" s="1106" t="s">
        <v>2288</v>
      </c>
      <c r="Q991" s="1106" t="s">
        <v>7230</v>
      </c>
      <c r="R991" s="1106" t="s">
        <v>2222</v>
      </c>
      <c r="S991" s="1120" t="s">
        <v>2779</v>
      </c>
      <c r="T991" s="1106" t="s">
        <v>4979</v>
      </c>
      <c r="U991" s="1120" t="s">
        <v>6802</v>
      </c>
      <c r="V991" s="1120" t="s">
        <v>7192</v>
      </c>
      <c r="W991" s="1116">
        <v>45723</v>
      </c>
      <c r="X991" s="1117">
        <v>47550</v>
      </c>
      <c r="Y991" s="1120" t="s">
        <v>7191</v>
      </c>
      <c r="Z991" s="1106" t="s">
        <v>4283</v>
      </c>
      <c r="AA991" s="1106" t="s">
        <v>4283</v>
      </c>
      <c r="AB991" s="524"/>
      <c r="AC991" s="1111"/>
      <c r="AD991" s="1223"/>
    </row>
    <row r="992" spans="1:30" ht="15.75" customHeight="1">
      <c r="A992" s="1106" t="s">
        <v>10</v>
      </c>
      <c r="B992" s="1120" t="s">
        <v>11</v>
      </c>
      <c r="C992" s="1120" t="s">
        <v>50</v>
      </c>
      <c r="D992" s="1106" t="s">
        <v>13</v>
      </c>
      <c r="E992" s="1106" t="s">
        <v>3756</v>
      </c>
      <c r="F992" s="1107" t="str">
        <f t="array" ref="F992">IFERROR(INDEX(UIID!$K$2:$K1956, MATCH(CONCATENATE(B992,D992,G992,J992), UIID!$B$2:$B1956&amp;UIID!$D$2:$D1956&amp;UIID!$G$2:$G1956&amp;UIID!$H$2:$H1956, 0),), "Not Found")</f>
        <v>0722-0229</v>
      </c>
      <c r="G992" s="1120" t="s">
        <v>3940</v>
      </c>
      <c r="H992" s="1120"/>
      <c r="I992" s="1120" t="s">
        <v>7187</v>
      </c>
      <c r="J992" s="1120" t="s">
        <v>3941</v>
      </c>
      <c r="K992" s="1120">
        <v>10.331693397207699</v>
      </c>
      <c r="L992" s="1120">
        <v>123.95902792321699</v>
      </c>
      <c r="M992" s="1120" t="s">
        <v>7188</v>
      </c>
      <c r="N992" s="1120" t="s">
        <v>7189</v>
      </c>
      <c r="O992" s="1106" t="s">
        <v>15</v>
      </c>
      <c r="P992" s="1106" t="s">
        <v>2288</v>
      </c>
      <c r="Q992" s="1106" t="s">
        <v>7230</v>
      </c>
      <c r="R992" s="1106" t="s">
        <v>2222</v>
      </c>
      <c r="S992" s="1120" t="s">
        <v>2814</v>
      </c>
      <c r="T992" s="1106" t="s">
        <v>4890</v>
      </c>
      <c r="U992" s="1120" t="s">
        <v>232</v>
      </c>
      <c r="V992" s="1120" t="s">
        <v>7193</v>
      </c>
      <c r="W992" s="1116">
        <v>45723</v>
      </c>
      <c r="X992" s="1117">
        <v>47550</v>
      </c>
      <c r="Y992" s="1120" t="s">
        <v>7191</v>
      </c>
      <c r="Z992" s="1106" t="s">
        <v>4283</v>
      </c>
      <c r="AA992" s="1106" t="s">
        <v>4283</v>
      </c>
      <c r="AB992" s="524"/>
      <c r="AC992" s="1111"/>
      <c r="AD992" s="1223"/>
    </row>
    <row r="993" spans="1:30" ht="15.75" customHeight="1">
      <c r="A993" s="1106" t="s">
        <v>10</v>
      </c>
      <c r="B993" s="1120" t="s">
        <v>11</v>
      </c>
      <c r="C993" s="1120" t="s">
        <v>50</v>
      </c>
      <c r="D993" s="1106" t="s">
        <v>13</v>
      </c>
      <c r="E993" s="1106" t="s">
        <v>3756</v>
      </c>
      <c r="F993" s="1107" t="str">
        <f t="array" ref="F993">IFERROR(INDEX(UIID!$K$2:$K1956, MATCH(CONCATENATE(B993,D993,G993,J993), UIID!$B$2:$B1956&amp;UIID!$D$2:$D1956&amp;UIID!$G$2:$G1956&amp;UIID!$H$2:$H1956, 0),), "Not Found")</f>
        <v>0722-0229</v>
      </c>
      <c r="G993" s="1120" t="s">
        <v>3940</v>
      </c>
      <c r="H993" s="1120"/>
      <c r="I993" s="1120" t="s">
        <v>7187</v>
      </c>
      <c r="J993" s="1120" t="s">
        <v>3941</v>
      </c>
      <c r="K993" s="1120">
        <v>10.331693397207699</v>
      </c>
      <c r="L993" s="1120">
        <v>123.95902792321699</v>
      </c>
      <c r="M993" s="1120" t="s">
        <v>7188</v>
      </c>
      <c r="N993" s="1120" t="s">
        <v>7189</v>
      </c>
      <c r="O993" s="1106" t="s">
        <v>15</v>
      </c>
      <c r="P993" s="1106" t="s">
        <v>2288</v>
      </c>
      <c r="Q993" s="1106" t="s">
        <v>7230</v>
      </c>
      <c r="R993" s="1106" t="s">
        <v>2222</v>
      </c>
      <c r="S993" s="1120" t="s">
        <v>2761</v>
      </c>
      <c r="T993" s="1106" t="s">
        <v>4979</v>
      </c>
      <c r="U993" s="1120" t="s">
        <v>1417</v>
      </c>
      <c r="V993" s="1120" t="s">
        <v>7194</v>
      </c>
      <c r="W993" s="1116">
        <v>45723</v>
      </c>
      <c r="X993" s="1117">
        <v>47550</v>
      </c>
      <c r="Y993" s="1120" t="s">
        <v>7191</v>
      </c>
      <c r="Z993" s="1106" t="s">
        <v>4283</v>
      </c>
      <c r="AA993" s="1106" t="s">
        <v>4283</v>
      </c>
      <c r="AB993" s="524"/>
      <c r="AC993" s="1111"/>
      <c r="AD993" s="1223"/>
    </row>
    <row r="994" spans="1:30" ht="15.75" customHeight="1">
      <c r="A994" s="1106" t="s">
        <v>10</v>
      </c>
      <c r="B994" s="1120" t="s">
        <v>11</v>
      </c>
      <c r="C994" s="1120" t="s">
        <v>50</v>
      </c>
      <c r="D994" s="1106" t="s">
        <v>13</v>
      </c>
      <c r="E994" s="1106" t="s">
        <v>3756</v>
      </c>
      <c r="F994" s="1107" t="str">
        <f t="array" ref="F994">IFERROR(INDEX(UIID!$K$2:$K1956, MATCH(CONCATENATE(B994,D994,G994,J994), UIID!$B$2:$B1956&amp;UIID!$D$2:$D1956&amp;UIID!$G$2:$G1956&amp;UIID!$H$2:$H1956, 0),), "Not Found")</f>
        <v>0722-0229</v>
      </c>
      <c r="G994" s="1120" t="s">
        <v>3940</v>
      </c>
      <c r="H994" s="1120"/>
      <c r="I994" s="1120" t="s">
        <v>7187</v>
      </c>
      <c r="J994" s="1120" t="s">
        <v>3941</v>
      </c>
      <c r="K994" s="1120">
        <v>10.331693397207699</v>
      </c>
      <c r="L994" s="1120">
        <v>123.95902792321699</v>
      </c>
      <c r="M994" s="1120" t="s">
        <v>7188</v>
      </c>
      <c r="N994" s="1120" t="s">
        <v>7189</v>
      </c>
      <c r="O994" s="1106" t="s">
        <v>15</v>
      </c>
      <c r="P994" s="1106" t="s">
        <v>2288</v>
      </c>
      <c r="Q994" s="1106" t="s">
        <v>7230</v>
      </c>
      <c r="R994" s="1106" t="s">
        <v>2222</v>
      </c>
      <c r="S994" s="1120" t="s">
        <v>2782</v>
      </c>
      <c r="T994" s="1106" t="s">
        <v>7195</v>
      </c>
      <c r="U994" s="1120" t="s">
        <v>7196</v>
      </c>
      <c r="V994" s="1120" t="s">
        <v>7197</v>
      </c>
      <c r="W994" s="1116">
        <v>45723</v>
      </c>
      <c r="X994" s="1117">
        <v>47550</v>
      </c>
      <c r="Y994" s="1120" t="s">
        <v>7191</v>
      </c>
      <c r="Z994" s="1106" t="s">
        <v>4283</v>
      </c>
      <c r="AA994" s="1106" t="s">
        <v>4283</v>
      </c>
      <c r="AB994" s="524"/>
      <c r="AC994" s="1111"/>
      <c r="AD994" s="1223"/>
    </row>
    <row r="995" spans="1:30" ht="51" customHeight="1">
      <c r="A995" s="1106" t="s">
        <v>10</v>
      </c>
      <c r="B995" s="1120" t="s">
        <v>11</v>
      </c>
      <c r="C995" s="1120" t="s">
        <v>176</v>
      </c>
      <c r="D995" s="1106" t="s">
        <v>374</v>
      </c>
      <c r="E995" s="1106" t="s">
        <v>3756</v>
      </c>
      <c r="F995" s="1107" t="str">
        <f t="array" ref="F995">IFERROR(INDEX(UIID!$K$2:$K1956, MATCH(CONCATENATE(B995,D995,G995,J995), UIID!$B$2:$B1956&amp;UIID!$D$2:$D1956&amp;UIID!$G$2:$G1956&amp;UIID!$H$2:$H1956, 0),), "Not Found")</f>
        <v>0722-0230</v>
      </c>
      <c r="G995" s="1120" t="s">
        <v>3583</v>
      </c>
      <c r="H995" s="1120"/>
      <c r="I995" s="1120" t="s">
        <v>7198</v>
      </c>
      <c r="J995" s="1120" t="s">
        <v>3942</v>
      </c>
      <c r="K995" s="1120">
        <v>10.3403208423998</v>
      </c>
      <c r="L995" s="1120">
        <v>123.923592884999</v>
      </c>
      <c r="M995" s="1120" t="s">
        <v>7199</v>
      </c>
      <c r="N995" s="1120" t="s">
        <v>7200</v>
      </c>
      <c r="O995" s="1106" t="s">
        <v>15</v>
      </c>
      <c r="P995" s="1106" t="s">
        <v>2288</v>
      </c>
      <c r="Q995" s="1106" t="s">
        <v>7230</v>
      </c>
      <c r="R995" s="1106" t="s">
        <v>2222</v>
      </c>
      <c r="S995" s="1120" t="s">
        <v>3584</v>
      </c>
      <c r="T995" s="1106" t="s">
        <v>22</v>
      </c>
      <c r="U995" s="1120" t="s">
        <v>7201</v>
      </c>
      <c r="V995" s="1120" t="s">
        <v>7202</v>
      </c>
      <c r="W995" s="1116">
        <v>45726</v>
      </c>
      <c r="X995" s="1117">
        <v>47553</v>
      </c>
      <c r="Y995" s="1120" t="s">
        <v>7203</v>
      </c>
      <c r="Z995" s="1120" t="s">
        <v>7204</v>
      </c>
      <c r="AA995" s="1209">
        <v>47251</v>
      </c>
      <c r="AB995" s="524"/>
      <c r="AC995" s="1111"/>
      <c r="AD995" s="1223"/>
    </row>
    <row r="996" spans="1:30" ht="15.75" customHeight="1">
      <c r="A996" s="1106" t="s">
        <v>10</v>
      </c>
      <c r="B996" s="1120" t="s">
        <v>11</v>
      </c>
      <c r="C996" s="1120" t="s">
        <v>176</v>
      </c>
      <c r="D996" s="1106" t="s">
        <v>374</v>
      </c>
      <c r="E996" s="1106" t="s">
        <v>3756</v>
      </c>
      <c r="F996" s="1107" t="str">
        <f t="array" ref="F996">IFERROR(INDEX(UIID!$K$2:$K1956, MATCH(CONCATENATE(B996,D996,G996,J996), UIID!$B$2:$B1956&amp;UIID!$D$2:$D1956&amp;UIID!$G$2:$G1956&amp;UIID!$H$2:$H1956, 0),), "Not Found")</f>
        <v>0722-0230</v>
      </c>
      <c r="G996" s="1120" t="s">
        <v>3583</v>
      </c>
      <c r="H996" s="1120"/>
      <c r="I996" s="1120" t="s">
        <v>7198</v>
      </c>
      <c r="J996" s="1120" t="s">
        <v>3942</v>
      </c>
      <c r="K996" s="1120">
        <v>10.3403208423998</v>
      </c>
      <c r="L996" s="1120">
        <v>123.923592884999</v>
      </c>
      <c r="M996" s="1120" t="s">
        <v>7199</v>
      </c>
      <c r="N996" s="1120" t="s">
        <v>7200</v>
      </c>
      <c r="O996" s="1106" t="s">
        <v>15</v>
      </c>
      <c r="P996" s="1106" t="s">
        <v>2288</v>
      </c>
      <c r="Q996" s="1106" t="s">
        <v>7230</v>
      </c>
      <c r="R996" s="1106" t="s">
        <v>2222</v>
      </c>
      <c r="S996" s="1120" t="s">
        <v>7206</v>
      </c>
      <c r="T996" s="1106" t="s">
        <v>22</v>
      </c>
      <c r="U996" s="1120" t="s">
        <v>7207</v>
      </c>
      <c r="V996" s="1120" t="s">
        <v>7208</v>
      </c>
      <c r="W996" s="1116">
        <v>45726</v>
      </c>
      <c r="X996" s="1117">
        <v>47553</v>
      </c>
      <c r="Y996" s="1120" t="s">
        <v>7203</v>
      </c>
      <c r="Z996" s="1120" t="s">
        <v>7204</v>
      </c>
      <c r="AA996" s="1209">
        <v>47251</v>
      </c>
      <c r="AB996" s="524"/>
      <c r="AC996" s="1111"/>
      <c r="AD996" s="1223"/>
    </row>
    <row r="997" spans="1:30" ht="15.75" customHeight="1">
      <c r="A997" s="1106" t="s">
        <v>10</v>
      </c>
      <c r="B997" s="1120" t="s">
        <v>11</v>
      </c>
      <c r="C997" s="1120" t="s">
        <v>176</v>
      </c>
      <c r="D997" s="1106" t="s">
        <v>374</v>
      </c>
      <c r="E997" s="1106" t="s">
        <v>3756</v>
      </c>
      <c r="F997" s="1107" t="str">
        <f t="array" ref="F997">IFERROR(INDEX(UIID!$K$2:$K1956, MATCH(CONCATENATE(B997,D997,G997,J997), UIID!$B$2:$B1956&amp;UIID!$D$2:$D1956&amp;UIID!$G$2:$G1956&amp;UIID!$H$2:$H1956, 0),), "Not Found")</f>
        <v>0722-0230</v>
      </c>
      <c r="G997" s="1120" t="s">
        <v>3583</v>
      </c>
      <c r="H997" s="1120"/>
      <c r="I997" s="1120" t="s">
        <v>7198</v>
      </c>
      <c r="J997" s="1120" t="s">
        <v>3942</v>
      </c>
      <c r="K997" s="1120">
        <v>10.3403208423998</v>
      </c>
      <c r="L997" s="1120">
        <v>123.923592884999</v>
      </c>
      <c r="M997" s="1120" t="s">
        <v>7199</v>
      </c>
      <c r="N997" s="1120" t="s">
        <v>7200</v>
      </c>
      <c r="O997" s="1106" t="s">
        <v>15</v>
      </c>
      <c r="P997" s="1106" t="s">
        <v>2288</v>
      </c>
      <c r="Q997" s="1106" t="s">
        <v>7230</v>
      </c>
      <c r="R997" s="1106" t="s">
        <v>2222</v>
      </c>
      <c r="S997" s="1120" t="s">
        <v>3586</v>
      </c>
      <c r="T997" s="1106" t="s">
        <v>22</v>
      </c>
      <c r="U997" s="1120" t="s">
        <v>7207</v>
      </c>
      <c r="V997" s="1120" t="s">
        <v>7209</v>
      </c>
      <c r="W997" s="1116">
        <v>45726</v>
      </c>
      <c r="X997" s="1117">
        <v>47553</v>
      </c>
      <c r="Y997" s="1120" t="s">
        <v>7203</v>
      </c>
      <c r="Z997" s="1120" t="s">
        <v>7204</v>
      </c>
      <c r="AA997" s="1209">
        <v>47251</v>
      </c>
      <c r="AB997" s="524"/>
      <c r="AC997" s="1111"/>
      <c r="AD997" s="1223"/>
    </row>
    <row r="998" spans="1:30" ht="15.75" customHeight="1">
      <c r="A998" s="1106" t="s">
        <v>10</v>
      </c>
      <c r="B998" s="1120" t="s">
        <v>11</v>
      </c>
      <c r="C998" s="1120" t="s">
        <v>123</v>
      </c>
      <c r="D998" s="1106" t="s">
        <v>1709</v>
      </c>
      <c r="E998" s="1106" t="s">
        <v>50</v>
      </c>
      <c r="F998" s="1107" t="str">
        <f t="array" ref="F998">IFERROR(INDEX(UIID!$K$2:$K1956, MATCH(CONCATENATE(B998,D998,G998,J998), UIID!$B$2:$B1956&amp;UIID!$D$2:$D1956&amp;UIID!$G$2:$G1956&amp;UIID!$H$2:$H1956, 0),), "Not Found")</f>
        <v>0722-0070</v>
      </c>
      <c r="G998" s="1106" t="s">
        <v>1730</v>
      </c>
      <c r="H998" s="1106"/>
      <c r="I998" s="1106" t="s">
        <v>7210</v>
      </c>
      <c r="J998" s="1106" t="s">
        <v>1711</v>
      </c>
      <c r="K998" s="1106">
        <v>10.304722429887301</v>
      </c>
      <c r="L998" s="1106">
        <v>123.903103607018</v>
      </c>
      <c r="M998" s="1106" t="s">
        <v>1731</v>
      </c>
      <c r="N998" s="1120" t="s">
        <v>5793</v>
      </c>
      <c r="O998" s="1106" t="s">
        <v>15</v>
      </c>
      <c r="P998" s="1106" t="s">
        <v>16</v>
      </c>
      <c r="Q998" s="1120" t="s">
        <v>35</v>
      </c>
      <c r="R998" s="1106" t="s">
        <v>104</v>
      </c>
      <c r="S998" s="1120" t="s">
        <v>105</v>
      </c>
      <c r="T998" s="1106" t="s">
        <v>4164</v>
      </c>
      <c r="U998" s="1120" t="s">
        <v>106</v>
      </c>
      <c r="V998" s="1120" t="s">
        <v>7211</v>
      </c>
      <c r="W998" s="1116">
        <v>45726</v>
      </c>
      <c r="X998" s="1117">
        <v>47553</v>
      </c>
      <c r="Y998" s="1120" t="s">
        <v>5419</v>
      </c>
      <c r="Z998" s="1162" t="s">
        <v>7212</v>
      </c>
      <c r="AA998" s="1211">
        <v>46060</v>
      </c>
      <c r="AB998" s="524"/>
      <c r="AC998" s="1111"/>
      <c r="AD998" s="1223"/>
    </row>
    <row r="999" spans="1:30" ht="15.75" customHeight="1">
      <c r="A999" s="1106" t="s">
        <v>10</v>
      </c>
      <c r="B999" s="1120" t="s">
        <v>11</v>
      </c>
      <c r="C999" s="1120" t="s">
        <v>509</v>
      </c>
      <c r="D999" s="1106" t="s">
        <v>3943</v>
      </c>
      <c r="E999" s="1106" t="s">
        <v>509</v>
      </c>
      <c r="F999" s="1107" t="str">
        <f t="array" ref="F999">IFERROR(INDEX(UIID!$K$2:$K1956, MATCH(CONCATENATE(B999,D999,G999,J999), UIID!$B$2:$B1956&amp;UIID!$D$2:$D1956&amp;UIID!$G$2:$G1956&amp;UIID!$H$2:$H1956, 0),), "Not Found")</f>
        <v>0722-0231</v>
      </c>
      <c r="G999" s="1120" t="s">
        <v>3944</v>
      </c>
      <c r="H999" s="1120"/>
      <c r="I999" s="1120" t="s">
        <v>7213</v>
      </c>
      <c r="J999" s="1120" t="s">
        <v>3945</v>
      </c>
      <c r="K999" s="176">
        <v>10.823569134892701</v>
      </c>
      <c r="L999" s="176">
        <v>123.876369996234</v>
      </c>
      <c r="M999" s="1120" t="s">
        <v>7214</v>
      </c>
      <c r="N999" s="1247" t="s">
        <v>7215</v>
      </c>
      <c r="O999" s="1106" t="s">
        <v>15</v>
      </c>
      <c r="P999" s="1106" t="s">
        <v>16</v>
      </c>
      <c r="Q999" s="1120" t="s">
        <v>35</v>
      </c>
      <c r="R999" s="1106" t="s">
        <v>125</v>
      </c>
      <c r="S999" s="1120" t="s">
        <v>1033</v>
      </c>
      <c r="T999" s="1106" t="s">
        <v>4164</v>
      </c>
      <c r="U999" s="1120" t="s">
        <v>1034</v>
      </c>
      <c r="V999" s="1120" t="s">
        <v>7216</v>
      </c>
      <c r="W999" s="1116">
        <v>45728</v>
      </c>
      <c r="X999" s="1117">
        <v>47555</v>
      </c>
      <c r="Y999" s="1120" t="s">
        <v>7217</v>
      </c>
      <c r="Z999" s="1162" t="s">
        <v>7218</v>
      </c>
      <c r="AA999" s="1162" t="s">
        <v>7219</v>
      </c>
      <c r="AB999" s="524"/>
      <c r="AC999" s="1111"/>
      <c r="AD999" s="1223"/>
    </row>
    <row r="1000" spans="1:30" ht="15.75" customHeight="1">
      <c r="A1000" s="1106" t="s">
        <v>10</v>
      </c>
      <c r="B1000" s="1120" t="s">
        <v>11</v>
      </c>
      <c r="C1000" s="1120" t="s">
        <v>509</v>
      </c>
      <c r="D1000" s="1106" t="s">
        <v>3943</v>
      </c>
      <c r="E1000" s="1106" t="s">
        <v>509</v>
      </c>
      <c r="F1000" s="1107" t="str">
        <f t="array" ref="F1000">IFERROR(INDEX(UIID!$K$2:$K1956, MATCH(CONCATENATE(B1000,D1000,G1000,J1000), UIID!$B$2:$B1956&amp;UIID!$D$2:$D1956&amp;UIID!$G$2:$G1956&amp;UIID!$H$2:$H1956, 0),), "Not Found")</f>
        <v>0722-0231</v>
      </c>
      <c r="G1000" s="1120" t="s">
        <v>3944</v>
      </c>
      <c r="H1000" s="1120"/>
      <c r="I1000" s="1120" t="s">
        <v>7213</v>
      </c>
      <c r="J1000" s="1120" t="s">
        <v>3945</v>
      </c>
      <c r="K1000" s="176">
        <v>10.823569134892701</v>
      </c>
      <c r="L1000" s="176">
        <v>123.876369996234</v>
      </c>
      <c r="M1000" s="1120" t="s">
        <v>7214</v>
      </c>
      <c r="N1000" s="1247" t="s">
        <v>7215</v>
      </c>
      <c r="O1000" s="1106" t="s">
        <v>15</v>
      </c>
      <c r="P1000" s="1106" t="s">
        <v>16</v>
      </c>
      <c r="Q1000" s="1120" t="s">
        <v>35</v>
      </c>
      <c r="R1000" s="1106" t="s">
        <v>2230</v>
      </c>
      <c r="S1000" s="1120" t="s">
        <v>161</v>
      </c>
      <c r="T1000" s="1106" t="s">
        <v>4157</v>
      </c>
      <c r="U1000" s="1120" t="s">
        <v>957</v>
      </c>
      <c r="V1000" s="1120" t="s">
        <v>7221</v>
      </c>
      <c r="W1000" s="1116">
        <v>45728</v>
      </c>
      <c r="X1000" s="1117">
        <v>47555</v>
      </c>
      <c r="Y1000" s="1120" t="s">
        <v>7222</v>
      </c>
      <c r="Z1000" s="1162" t="s">
        <v>7223</v>
      </c>
      <c r="AA1000" s="1211">
        <v>47108</v>
      </c>
      <c r="AB1000" s="524"/>
      <c r="AC1000" s="1111"/>
      <c r="AD1000" s="1223"/>
    </row>
    <row r="1001" spans="1:30" ht="15.75" customHeight="1">
      <c r="A1001" s="1106" t="s">
        <v>10</v>
      </c>
      <c r="B1001" s="1120" t="s">
        <v>11</v>
      </c>
      <c r="C1001" s="1120" t="s">
        <v>176</v>
      </c>
      <c r="D1001" s="1106" t="s">
        <v>374</v>
      </c>
      <c r="E1001" s="1106" t="s">
        <v>3756</v>
      </c>
      <c r="F1001" s="1107" t="str">
        <f t="array" ref="F1001">IFERROR(INDEX(UIID!$K$2:$K1956, MATCH(CONCATENATE(B1001,D1001,G1001,J1001), UIID!$B$2:$B1956&amp;UIID!$D$2:$D1956&amp;UIID!$G$2:$G1956&amp;UIID!$H$2:$H1956, 0),), "Not Found")</f>
        <v>0722-0232</v>
      </c>
      <c r="G1001" s="1120" t="s">
        <v>3946</v>
      </c>
      <c r="H1001" s="1120"/>
      <c r="I1001" s="1120" t="s">
        <v>7224</v>
      </c>
      <c r="J1001" s="1120" t="s">
        <v>3947</v>
      </c>
      <c r="K1001" s="1120">
        <v>10.338381146920399</v>
      </c>
      <c r="L1001" s="1120">
        <v>123.95404062506501</v>
      </c>
      <c r="M1001" s="1120" t="s">
        <v>7225</v>
      </c>
      <c r="N1001" s="1120" t="s">
        <v>7226</v>
      </c>
      <c r="O1001" s="1106" t="s">
        <v>15</v>
      </c>
      <c r="P1001" s="1106" t="s">
        <v>2288</v>
      </c>
      <c r="Q1001" s="1120" t="s">
        <v>4935</v>
      </c>
      <c r="R1001" s="1106" t="s">
        <v>32</v>
      </c>
      <c r="S1001" s="1120" t="s">
        <v>3589</v>
      </c>
      <c r="T1001" s="1106" t="s">
        <v>22</v>
      </c>
      <c r="U1001" s="1120" t="s">
        <v>274</v>
      </c>
      <c r="V1001" s="1120" t="s">
        <v>7227</v>
      </c>
      <c r="W1001" s="1116">
        <v>45729</v>
      </c>
      <c r="X1001" s="1117">
        <v>47556</v>
      </c>
      <c r="Y1001" s="1120" t="s">
        <v>7228</v>
      </c>
      <c r="Z1001" s="1120" t="s">
        <v>7229</v>
      </c>
      <c r="AA1001" s="1106" t="s">
        <v>4283</v>
      </c>
      <c r="AB1001" s="524"/>
      <c r="AC1001" s="1111"/>
      <c r="AD1001" s="1223"/>
    </row>
    <row r="1002" spans="1:30" ht="15.75" customHeight="1">
      <c r="A1002" s="1106" t="s">
        <v>10</v>
      </c>
      <c r="B1002" s="1120" t="s">
        <v>11</v>
      </c>
      <c r="C1002" s="1106" t="s">
        <v>28</v>
      </c>
      <c r="D1002" s="1106" t="s">
        <v>13</v>
      </c>
      <c r="E1002" s="1106" t="s">
        <v>3756</v>
      </c>
      <c r="F1002" s="1107" t="str">
        <f t="array" ref="F1002">IFERROR(INDEX(UIID!$K$2:$K1956, MATCH(CONCATENATE(B1002,D1002,G1002,J1002), UIID!$B$2:$B1956&amp;UIID!$D$2:$D1956&amp;UIID!$G$2:$G1956&amp;UIID!$H$2:$H1956, 0),), "Not Found")</f>
        <v>0722-0032</v>
      </c>
      <c r="G1002" s="176" t="s">
        <v>3555</v>
      </c>
      <c r="H1002" s="176"/>
      <c r="I1002" s="176" t="s">
        <v>5609</v>
      </c>
      <c r="J1002" s="176" t="s">
        <v>3771</v>
      </c>
      <c r="K1002" s="313">
        <v>10.326306333009599</v>
      </c>
      <c r="L1002" s="313">
        <v>123.906346830495</v>
      </c>
      <c r="M1002" s="313" t="s">
        <v>1188</v>
      </c>
      <c r="N1002" s="313" t="s">
        <v>5610</v>
      </c>
      <c r="O1002" s="313" t="s">
        <v>113</v>
      </c>
      <c r="P1002" s="1106" t="s">
        <v>2229</v>
      </c>
      <c r="Q1002" s="1106" t="s">
        <v>7230</v>
      </c>
      <c r="R1002" s="1106" t="s">
        <v>84</v>
      </c>
      <c r="S1002" s="1120" t="s">
        <v>7231</v>
      </c>
      <c r="T1002" s="1106"/>
      <c r="U1002" s="1120" t="s">
        <v>7232</v>
      </c>
      <c r="V1002" s="1120" t="s">
        <v>7233</v>
      </c>
      <c r="W1002" s="1116">
        <v>45729</v>
      </c>
      <c r="X1002" s="1117">
        <v>47556</v>
      </c>
      <c r="Y1002" s="1120" t="s">
        <v>7234</v>
      </c>
      <c r="Z1002" s="1120" t="s">
        <v>7235</v>
      </c>
      <c r="AA1002" s="1169">
        <v>47376</v>
      </c>
      <c r="AB1002" s="524"/>
      <c r="AC1002" s="1111"/>
      <c r="AD1002" s="1223"/>
    </row>
    <row r="1003" spans="1:30" ht="15.75" customHeight="1">
      <c r="A1003" s="1106" t="s">
        <v>10</v>
      </c>
      <c r="B1003" s="1120" t="s">
        <v>11</v>
      </c>
      <c r="C1003" s="1106" t="s">
        <v>28</v>
      </c>
      <c r="D1003" s="1106" t="s">
        <v>13</v>
      </c>
      <c r="E1003" s="1106" t="s">
        <v>3756</v>
      </c>
      <c r="F1003" s="1107" t="str">
        <f t="array" ref="F1003">IFERROR(INDEX(UIID!$K$2:$K1956, MATCH(CONCATENATE(B1003,D1003,G1003,J1003), UIID!$B$2:$B1956&amp;UIID!$D$2:$D1956&amp;UIID!$G$2:$G1956&amp;UIID!$H$2:$H1956, 0),), "Not Found")</f>
        <v>0722-0233</v>
      </c>
      <c r="G1003" s="1120" t="s">
        <v>3948</v>
      </c>
      <c r="H1003" s="1120"/>
      <c r="I1003" s="1120" t="s">
        <v>7236</v>
      </c>
      <c r="J1003" s="1120" t="s">
        <v>3949</v>
      </c>
      <c r="K1003" s="1120">
        <v>10.330083188519099</v>
      </c>
      <c r="L1003" s="1120">
        <v>123.90813319623</v>
      </c>
      <c r="M1003" s="1120" t="s">
        <v>7237</v>
      </c>
      <c r="N1003" s="1120" t="s">
        <v>7238</v>
      </c>
      <c r="O1003" s="1106" t="s">
        <v>15</v>
      </c>
      <c r="P1003" s="1106" t="s">
        <v>2288</v>
      </c>
      <c r="Q1003" s="1120" t="s">
        <v>4935</v>
      </c>
      <c r="R1003" s="1106" t="s">
        <v>143</v>
      </c>
      <c r="S1003" s="1120" t="s">
        <v>3591</v>
      </c>
      <c r="T1003" s="1106"/>
      <c r="U1003" s="1120" t="s">
        <v>693</v>
      </c>
      <c r="V1003" s="1120" t="s">
        <v>7239</v>
      </c>
      <c r="W1003" s="1116">
        <v>45730</v>
      </c>
      <c r="X1003" s="1117">
        <v>47557</v>
      </c>
      <c r="Y1003" s="1120" t="s">
        <v>7240</v>
      </c>
      <c r="Z1003" s="1106" t="s">
        <v>4283</v>
      </c>
      <c r="AA1003" s="1106" t="s">
        <v>4283</v>
      </c>
      <c r="AB1003" s="524"/>
      <c r="AC1003" s="1111"/>
      <c r="AD1003" s="1223"/>
    </row>
    <row r="1004" spans="1:30" ht="15.75" customHeight="1">
      <c r="A1004" s="1106" t="s">
        <v>10</v>
      </c>
      <c r="B1004" s="1120" t="s">
        <v>11</v>
      </c>
      <c r="C1004" s="1106" t="s">
        <v>28</v>
      </c>
      <c r="D1004" s="1106" t="s">
        <v>13</v>
      </c>
      <c r="E1004" s="1106" t="s">
        <v>3756</v>
      </c>
      <c r="F1004" s="1107" t="str">
        <f t="array" ref="F1004">IFERROR(INDEX(UIID!$K$2:$K1956, MATCH(CONCATENATE(B1004,D1004,G1004,J1004), UIID!$B$2:$B1956&amp;UIID!$D$2:$D1956&amp;UIID!$G$2:$G1956&amp;UIID!$H$2:$H1956, 0),), "Not Found")</f>
        <v>0722-0233</v>
      </c>
      <c r="G1004" s="1120" t="s">
        <v>3948</v>
      </c>
      <c r="H1004" s="1120"/>
      <c r="I1004" s="1120" t="s">
        <v>7236</v>
      </c>
      <c r="J1004" s="1120" t="s">
        <v>3949</v>
      </c>
      <c r="K1004" s="1120">
        <v>10.330083188519099</v>
      </c>
      <c r="L1004" s="1120">
        <v>123.90813319623</v>
      </c>
      <c r="M1004" s="1120" t="s">
        <v>7237</v>
      </c>
      <c r="N1004" s="1120" t="s">
        <v>7238</v>
      </c>
      <c r="O1004" s="1106" t="s">
        <v>15</v>
      </c>
      <c r="P1004" s="1106" t="s">
        <v>2288</v>
      </c>
      <c r="Q1004" s="1120" t="s">
        <v>4935</v>
      </c>
      <c r="R1004" s="1106" t="s">
        <v>143</v>
      </c>
      <c r="S1004" s="1120" t="s">
        <v>3592</v>
      </c>
      <c r="T1004" s="1106"/>
      <c r="U1004" s="1120" t="s">
        <v>693</v>
      </c>
      <c r="V1004" s="1120" t="s">
        <v>7242</v>
      </c>
      <c r="W1004" s="1116">
        <v>45730</v>
      </c>
      <c r="X1004" s="1117">
        <v>47557</v>
      </c>
      <c r="Y1004" s="1120" t="s">
        <v>7240</v>
      </c>
      <c r="Z1004" s="1106" t="s">
        <v>4283</v>
      </c>
      <c r="AA1004" s="1106" t="s">
        <v>4283</v>
      </c>
      <c r="AB1004" s="524"/>
      <c r="AC1004" s="1111"/>
      <c r="AD1004" s="1223"/>
    </row>
    <row r="1005" spans="1:30" ht="15.75" customHeight="1">
      <c r="A1005" s="1106" t="s">
        <v>10</v>
      </c>
      <c r="B1005" s="1120" t="s">
        <v>11</v>
      </c>
      <c r="C1005" s="1106" t="s">
        <v>28</v>
      </c>
      <c r="D1005" s="1106" t="s">
        <v>13</v>
      </c>
      <c r="E1005" s="1106" t="s">
        <v>3756</v>
      </c>
      <c r="F1005" s="1107" t="str">
        <f t="array" ref="F1005">IFERROR(INDEX(UIID!$K$2:$K1956, MATCH(CONCATENATE(B1005,D1005,G1005,J1005), UIID!$B$2:$B1956&amp;UIID!$D$2:$D1956&amp;UIID!$G$2:$G1956&amp;UIID!$H$2:$H1956, 0),), "Not Found")</f>
        <v>0722-0233</v>
      </c>
      <c r="G1005" s="1120" t="s">
        <v>3948</v>
      </c>
      <c r="H1005" s="1120"/>
      <c r="I1005" s="1120" t="s">
        <v>7236</v>
      </c>
      <c r="J1005" s="1120" t="s">
        <v>3949</v>
      </c>
      <c r="K1005" s="1120">
        <v>10.330083188519099</v>
      </c>
      <c r="L1005" s="1120">
        <v>123.90813319623</v>
      </c>
      <c r="M1005" s="1120" t="s">
        <v>7237</v>
      </c>
      <c r="N1005" s="1120" t="s">
        <v>7238</v>
      </c>
      <c r="O1005" s="1106" t="s">
        <v>15</v>
      </c>
      <c r="P1005" s="1106" t="s">
        <v>2288</v>
      </c>
      <c r="Q1005" s="1120" t="s">
        <v>4935</v>
      </c>
      <c r="R1005" s="1106" t="s">
        <v>143</v>
      </c>
      <c r="S1005" s="1120" t="s">
        <v>3593</v>
      </c>
      <c r="T1005" s="1106"/>
      <c r="U1005" s="1120" t="s">
        <v>693</v>
      </c>
      <c r="V1005" s="1120" t="s">
        <v>7243</v>
      </c>
      <c r="W1005" s="1116">
        <v>45730</v>
      </c>
      <c r="X1005" s="1117">
        <v>47557</v>
      </c>
      <c r="Y1005" s="1120" t="s">
        <v>7240</v>
      </c>
      <c r="Z1005" s="1106" t="s">
        <v>4283</v>
      </c>
      <c r="AA1005" s="1106" t="s">
        <v>4283</v>
      </c>
      <c r="AB1005" s="524"/>
      <c r="AC1005" s="1111"/>
      <c r="AD1005" s="1223"/>
    </row>
    <row r="1006" spans="1:30" ht="15.75" customHeight="1">
      <c r="A1006" s="1106" t="s">
        <v>10</v>
      </c>
      <c r="B1006" s="1120" t="s">
        <v>11</v>
      </c>
      <c r="C1006" s="1120" t="s">
        <v>123</v>
      </c>
      <c r="D1006" s="1106" t="s">
        <v>513</v>
      </c>
      <c r="E1006" s="1106" t="s">
        <v>28</v>
      </c>
      <c r="F1006" s="1107" t="str">
        <f t="array" ref="F1006">IFERROR(INDEX(UIID!$K$2:$K1956, MATCH(CONCATENATE(B1006,D1006,G1006,J1006), UIID!$B$2:$B1956&amp;UIID!$D$2:$D1956&amp;UIID!$G$2:$G1956&amp;UIID!$H$2:$H1956, 0),), "Not Found")</f>
        <v>Not Found</v>
      </c>
      <c r="G1006" s="1201" t="s">
        <v>7244</v>
      </c>
      <c r="H1006" s="1120"/>
      <c r="I1006" s="1120" t="s">
        <v>7245</v>
      </c>
      <c r="J1006" s="1120" t="s">
        <v>3951</v>
      </c>
      <c r="K1006" s="1120">
        <v>10.471825492848</v>
      </c>
      <c r="L1006" s="1120">
        <v>123.697163840408</v>
      </c>
      <c r="M1006" s="1120" t="s">
        <v>7246</v>
      </c>
      <c r="N1006" s="1247" t="s">
        <v>7247</v>
      </c>
      <c r="O1006" s="1106" t="s">
        <v>15</v>
      </c>
      <c r="P1006" s="1106" t="s">
        <v>2288</v>
      </c>
      <c r="Q1006" s="1106" t="s">
        <v>7230</v>
      </c>
      <c r="R1006" s="1106" t="s">
        <v>2222</v>
      </c>
      <c r="S1006" s="1120" t="s">
        <v>3595</v>
      </c>
      <c r="T1006" s="1106"/>
      <c r="U1006" s="1120" t="s">
        <v>4465</v>
      </c>
      <c r="V1006" s="1120" t="s">
        <v>7248</v>
      </c>
      <c r="W1006" s="1116">
        <v>45730</v>
      </c>
      <c r="X1006" s="1117">
        <v>47557</v>
      </c>
      <c r="Y1006" s="1120" t="s">
        <v>7249</v>
      </c>
      <c r="Z1006" s="1162" t="s">
        <v>7250</v>
      </c>
      <c r="AA1006" s="1106" t="s">
        <v>4283</v>
      </c>
      <c r="AB1006" s="524"/>
      <c r="AC1006" s="1111"/>
      <c r="AD1006" s="1223"/>
    </row>
    <row r="1007" spans="1:30" ht="15.75" customHeight="1">
      <c r="A1007" s="1106" t="s">
        <v>10</v>
      </c>
      <c r="B1007" s="1120" t="s">
        <v>11</v>
      </c>
      <c r="C1007" s="1120" t="s">
        <v>28</v>
      </c>
      <c r="D1007" s="1106" t="s">
        <v>13</v>
      </c>
      <c r="E1007" s="1106" t="s">
        <v>3756</v>
      </c>
      <c r="F1007" s="1107" t="str">
        <f t="array" ref="F1007">IFERROR(INDEX(UIID!$K$2:$K1956, MATCH(CONCATENATE(B1007,D1007,G1007,J1007), UIID!$B$2:$B1956&amp;UIID!$D$2:$D1956&amp;UIID!$G$2:$G1956&amp;UIID!$H$2:$H1956, 0),), "Not Found")</f>
        <v>0722-0235</v>
      </c>
      <c r="G1007" s="1120" t="s">
        <v>3952</v>
      </c>
      <c r="H1007" s="1120"/>
      <c r="I1007" s="1120" t="s">
        <v>7251</v>
      </c>
      <c r="J1007" s="1120" t="s">
        <v>3953</v>
      </c>
      <c r="K1007" s="1120">
        <v>10.3117330771951</v>
      </c>
      <c r="L1007" s="1120">
        <v>123.902445842707</v>
      </c>
      <c r="M1007" s="1120" t="s">
        <v>7252</v>
      </c>
      <c r="N1007" s="1120" t="s">
        <v>7253</v>
      </c>
      <c r="O1007" s="1106" t="s">
        <v>15</v>
      </c>
      <c r="P1007" s="1106" t="s">
        <v>2288</v>
      </c>
      <c r="Q1007" s="1120" t="s">
        <v>5421</v>
      </c>
      <c r="R1007" s="1106" t="s">
        <v>32</v>
      </c>
      <c r="S1007" s="1120" t="s">
        <v>3597</v>
      </c>
      <c r="T1007" s="1106"/>
      <c r="U1007" s="1120" t="s">
        <v>7254</v>
      </c>
      <c r="V1007" s="1120" t="s">
        <v>7255</v>
      </c>
      <c r="W1007" s="1116">
        <v>45730</v>
      </c>
      <c r="X1007" s="1117">
        <v>47557</v>
      </c>
      <c r="Y1007" s="1120" t="s">
        <v>7256</v>
      </c>
      <c r="Z1007" s="1106" t="s">
        <v>4283</v>
      </c>
      <c r="AA1007" s="1106" t="s">
        <v>4283</v>
      </c>
      <c r="AB1007" s="524"/>
      <c r="AC1007" s="1111"/>
      <c r="AD1007" s="1223"/>
    </row>
    <row r="1008" spans="1:30" ht="15.75" customHeight="1">
      <c r="A1008" s="1106" t="s">
        <v>10</v>
      </c>
      <c r="B1008" s="1120" t="s">
        <v>11</v>
      </c>
      <c r="C1008" s="1120" t="s">
        <v>176</v>
      </c>
      <c r="D1008" s="1106" t="s">
        <v>374</v>
      </c>
      <c r="E1008" s="1106" t="s">
        <v>3756</v>
      </c>
      <c r="F1008" s="1107" t="str">
        <f t="array" ref="F1008">IFERROR(INDEX(UIID!$K$2:$K1956, MATCH(CONCATENATE(B1008,D1008,G1008,J1008), UIID!$B$2:$B1956&amp;UIID!$D$2:$D1956&amp;UIID!$G$2:$G1956&amp;UIID!$H$2:$H1956, 0),), "Not Found")</f>
        <v>0722-0184</v>
      </c>
      <c r="G1008" s="1120" t="s">
        <v>3884</v>
      </c>
      <c r="H1008" s="1120"/>
      <c r="I1008" s="1120" t="s">
        <v>6177</v>
      </c>
      <c r="J1008" s="1120" t="s">
        <v>3885</v>
      </c>
      <c r="K1008" s="1120">
        <v>10.3420900842368</v>
      </c>
      <c r="L1008" s="1120">
        <v>123.92613498750499</v>
      </c>
      <c r="M1008" s="1119" t="s">
        <v>6178</v>
      </c>
      <c r="N1008" s="1120" t="s">
        <v>6179</v>
      </c>
      <c r="O1008" s="1106" t="s">
        <v>15</v>
      </c>
      <c r="P1008" s="1106" t="s">
        <v>16</v>
      </c>
      <c r="Q1008" s="1140" t="s">
        <v>10389</v>
      </c>
      <c r="R1008" s="1106" t="s">
        <v>32</v>
      </c>
      <c r="S1008" s="1120" t="s">
        <v>43</v>
      </c>
      <c r="T1008" s="1106" t="s">
        <v>4164</v>
      </c>
      <c r="U1008" s="1120" t="s">
        <v>7257</v>
      </c>
      <c r="V1008" s="1120" t="s">
        <v>7258</v>
      </c>
      <c r="W1008" s="1116">
        <v>45730</v>
      </c>
      <c r="X1008" s="1117">
        <v>46792</v>
      </c>
      <c r="Y1008" s="1251" t="s">
        <v>6181</v>
      </c>
      <c r="Z1008" s="1252" t="s">
        <v>7259</v>
      </c>
      <c r="AA1008" s="1253">
        <v>46438</v>
      </c>
      <c r="AB1008" s="524"/>
      <c r="AC1008" s="1111"/>
      <c r="AD1008" s="1223"/>
    </row>
    <row r="1009" spans="1:30" ht="15.75" customHeight="1">
      <c r="A1009" s="1106" t="s">
        <v>10</v>
      </c>
      <c r="B1009" s="1120" t="s">
        <v>11</v>
      </c>
      <c r="C1009" s="1120" t="s">
        <v>123</v>
      </c>
      <c r="D1009" s="1106" t="s">
        <v>1069</v>
      </c>
      <c r="E1009" s="1106" t="s">
        <v>30</v>
      </c>
      <c r="F1009" s="1107" t="str">
        <f t="array" ref="F1009">IFERROR(INDEX(UIID!$K$2:$K1956, MATCH(CONCATENATE(B1009,D1009,G1009,J1009), UIID!$B$2:$B1956&amp;UIID!$D$2:$D1956&amp;UIID!$G$2:$G1956&amp;UIID!$H$2:$H1956, 0),), "Not Found")</f>
        <v>0722-0236</v>
      </c>
      <c r="G1009" s="1120" t="s">
        <v>3954</v>
      </c>
      <c r="H1009" s="1120"/>
      <c r="I1009" s="1120" t="s">
        <v>7263</v>
      </c>
      <c r="J1009" s="1120" t="s">
        <v>3955</v>
      </c>
      <c r="K1009" s="1120">
        <v>10.382952947290599</v>
      </c>
      <c r="L1009" s="1120">
        <v>123.659985747348</v>
      </c>
      <c r="M1009" s="1120" t="s">
        <v>7264</v>
      </c>
      <c r="N1009" s="1120" t="s">
        <v>7265</v>
      </c>
      <c r="O1009" s="1106" t="s">
        <v>15</v>
      </c>
      <c r="P1009" s="1106" t="s">
        <v>16</v>
      </c>
      <c r="Q1009" s="1120" t="s">
        <v>35</v>
      </c>
      <c r="R1009" s="1106" t="s">
        <v>2230</v>
      </c>
      <c r="S1009" s="1120" t="s">
        <v>161</v>
      </c>
      <c r="T1009" s="1106" t="s">
        <v>4157</v>
      </c>
      <c r="U1009" s="1120" t="s">
        <v>957</v>
      </c>
      <c r="V1009" s="1120" t="s">
        <v>7266</v>
      </c>
      <c r="W1009" s="1116">
        <v>45733</v>
      </c>
      <c r="X1009" s="1117">
        <v>47560</v>
      </c>
      <c r="Y1009" s="1120" t="s">
        <v>7267</v>
      </c>
      <c r="Z1009" s="1162" t="s">
        <v>7268</v>
      </c>
      <c r="AA1009" s="1162" t="s">
        <v>7269</v>
      </c>
      <c r="AB1009" s="524"/>
      <c r="AC1009" s="1111"/>
      <c r="AD1009" s="1223"/>
    </row>
    <row r="1010" spans="1:30" ht="15.75" customHeight="1">
      <c r="A1010" s="1106" t="s">
        <v>10</v>
      </c>
      <c r="B1010" s="1120" t="s">
        <v>11</v>
      </c>
      <c r="C1010" s="1120" t="s">
        <v>123</v>
      </c>
      <c r="D1010" s="1106" t="s">
        <v>1069</v>
      </c>
      <c r="E1010" s="1106" t="s">
        <v>30</v>
      </c>
      <c r="F1010" s="1107" t="str">
        <f t="array" ref="F1010">IFERROR(INDEX(UIID!$K$2:$K1956, MATCH(CONCATENATE(B1010,D1010,G1010,J1010), UIID!$B$2:$B1956&amp;UIID!$D$2:$D1956&amp;UIID!$G$2:$G1956&amp;UIID!$H$2:$H1956, 0),), "Not Found")</f>
        <v>0722-0236</v>
      </c>
      <c r="G1010" s="1120" t="s">
        <v>3954</v>
      </c>
      <c r="H1010" s="1120"/>
      <c r="I1010" s="1120" t="s">
        <v>7263</v>
      </c>
      <c r="J1010" s="1120" t="s">
        <v>3955</v>
      </c>
      <c r="K1010" s="1120">
        <v>10.382952947290599</v>
      </c>
      <c r="L1010" s="1120">
        <v>123.659985747348</v>
      </c>
      <c r="M1010" s="1120" t="s">
        <v>7264</v>
      </c>
      <c r="N1010" s="1120" t="s">
        <v>7265</v>
      </c>
      <c r="O1010" s="1106" t="s">
        <v>15</v>
      </c>
      <c r="P1010" s="1106" t="s">
        <v>16</v>
      </c>
      <c r="Q1010" s="1120" t="s">
        <v>35</v>
      </c>
      <c r="R1010" s="1106" t="s">
        <v>2222</v>
      </c>
      <c r="S1010" s="1120" t="s">
        <v>156</v>
      </c>
      <c r="T1010" s="1106" t="s">
        <v>4164</v>
      </c>
      <c r="U1010" s="1120" t="s">
        <v>157</v>
      </c>
      <c r="V1010" s="1120" t="s">
        <v>7270</v>
      </c>
      <c r="W1010" s="1116">
        <v>45733</v>
      </c>
      <c r="X1010" s="1117">
        <v>47560</v>
      </c>
      <c r="Y1010" s="1120" t="s">
        <v>7271</v>
      </c>
      <c r="Z1010" s="1162" t="s">
        <v>7272</v>
      </c>
      <c r="AA1010" s="1162" t="s">
        <v>7273</v>
      </c>
      <c r="AB1010" s="524"/>
      <c r="AC1010" s="1111"/>
      <c r="AD1010" s="1223"/>
    </row>
    <row r="1011" spans="1:30" ht="15.75" customHeight="1">
      <c r="A1011" s="1106" t="s">
        <v>10</v>
      </c>
      <c r="B1011" s="1120" t="s">
        <v>11</v>
      </c>
      <c r="C1011" s="1120" t="s">
        <v>123</v>
      </c>
      <c r="D1011" s="1106" t="s">
        <v>1069</v>
      </c>
      <c r="E1011" s="1106" t="s">
        <v>30</v>
      </c>
      <c r="F1011" s="1107" t="str">
        <f t="array" ref="F1011">IFERROR(INDEX(UIID!$K$2:$K1956, MATCH(CONCATENATE(B1011,D1011,G1011,J1011), UIID!$B$2:$B1956&amp;UIID!$D$2:$D1956&amp;UIID!$G$2:$G1956&amp;UIID!$H$2:$H1956, 0),), "Not Found")</f>
        <v>0722-0236</v>
      </c>
      <c r="G1011" s="1120" t="s">
        <v>3954</v>
      </c>
      <c r="H1011" s="1120"/>
      <c r="I1011" s="1120" t="s">
        <v>7263</v>
      </c>
      <c r="J1011" s="1120" t="s">
        <v>3955</v>
      </c>
      <c r="K1011" s="1120">
        <v>10.382952947290599</v>
      </c>
      <c r="L1011" s="1120">
        <v>123.659985747348</v>
      </c>
      <c r="M1011" s="1120" t="s">
        <v>7264</v>
      </c>
      <c r="N1011" s="1120" t="s">
        <v>7265</v>
      </c>
      <c r="O1011" s="1106" t="s">
        <v>15</v>
      </c>
      <c r="P1011" s="1106" t="s">
        <v>16</v>
      </c>
      <c r="Q1011" s="1120" t="s">
        <v>35</v>
      </c>
      <c r="R1011" s="1106" t="s">
        <v>104</v>
      </c>
      <c r="S1011" s="1120" t="s">
        <v>105</v>
      </c>
      <c r="T1011" s="1106" t="s">
        <v>4164</v>
      </c>
      <c r="U1011" s="1120" t="s">
        <v>106</v>
      </c>
      <c r="V1011" s="1120" t="s">
        <v>7274</v>
      </c>
      <c r="W1011" s="1116">
        <v>45733</v>
      </c>
      <c r="X1011" s="1117">
        <v>47560</v>
      </c>
      <c r="Y1011" s="1138" t="s">
        <v>6035</v>
      </c>
      <c r="Z1011" s="1157" t="s">
        <v>7275</v>
      </c>
      <c r="AA1011" s="1245">
        <v>47386</v>
      </c>
      <c r="AB1011" s="524"/>
      <c r="AC1011" s="1111"/>
      <c r="AD1011" s="1223"/>
    </row>
    <row r="1012" spans="1:30" ht="15.75" customHeight="1">
      <c r="A1012" s="1106" t="s">
        <v>10</v>
      </c>
      <c r="B1012" s="1120" t="s">
        <v>11</v>
      </c>
      <c r="C1012" s="1120" t="s">
        <v>123</v>
      </c>
      <c r="D1012" s="1106" t="s">
        <v>1069</v>
      </c>
      <c r="E1012" s="1106" t="s">
        <v>30</v>
      </c>
      <c r="F1012" s="1107" t="str">
        <f t="array" ref="F1012">IFERROR(INDEX(UIID!$K$2:$K1956, MATCH(CONCATENATE(B1012,D1012,G1012,J1012), UIID!$B$2:$B1956&amp;UIID!$D$2:$D1956&amp;UIID!$G$2:$G1956&amp;UIID!$H$2:$H1956, 0),), "Not Found")</f>
        <v>0722-0236</v>
      </c>
      <c r="G1012" s="1120" t="s">
        <v>3954</v>
      </c>
      <c r="H1012" s="1120"/>
      <c r="I1012" s="1120" t="s">
        <v>7263</v>
      </c>
      <c r="J1012" s="1120" t="s">
        <v>3955</v>
      </c>
      <c r="K1012" s="1120">
        <v>10.382952947290599</v>
      </c>
      <c r="L1012" s="1120">
        <v>123.659985747348</v>
      </c>
      <c r="M1012" s="1120" t="s">
        <v>7264</v>
      </c>
      <c r="N1012" s="1120" t="s">
        <v>7265</v>
      </c>
      <c r="O1012" s="1106" t="s">
        <v>15</v>
      </c>
      <c r="P1012" s="1106" t="s">
        <v>16</v>
      </c>
      <c r="Q1012" s="1120" t="s">
        <v>35</v>
      </c>
      <c r="R1012" s="1106" t="s">
        <v>32</v>
      </c>
      <c r="S1012" s="1120" t="s">
        <v>228</v>
      </c>
      <c r="T1012" s="1106" t="s">
        <v>4157</v>
      </c>
      <c r="U1012" s="1120" t="s">
        <v>4859</v>
      </c>
      <c r="V1012" s="1120" t="s">
        <v>7276</v>
      </c>
      <c r="W1012" s="1116">
        <v>45733</v>
      </c>
      <c r="X1012" s="1117">
        <v>47560</v>
      </c>
      <c r="Y1012" s="1120" t="s">
        <v>7277</v>
      </c>
      <c r="Z1012" s="1162" t="s">
        <v>7278</v>
      </c>
      <c r="AA1012" s="1162" t="s">
        <v>7279</v>
      </c>
      <c r="AB1012" s="524"/>
      <c r="AC1012" s="1111"/>
      <c r="AD1012" s="1223"/>
    </row>
    <row r="1013" spans="1:30" ht="15.75" customHeight="1">
      <c r="A1013" s="1106" t="s">
        <v>10</v>
      </c>
      <c r="B1013" s="1120" t="s">
        <v>11</v>
      </c>
      <c r="C1013" s="1120" t="s">
        <v>28</v>
      </c>
      <c r="D1013" s="1106" t="s">
        <v>13</v>
      </c>
      <c r="E1013" s="1106" t="s">
        <v>3756</v>
      </c>
      <c r="F1013" s="1107" t="str">
        <f t="array" ref="F1013">IFERROR(INDEX(UIID!$K$2:$K1956, MATCH(CONCATENATE(B1013,D1013,G1013,J1013), UIID!$B$2:$B1956&amp;UIID!$D$2:$D1956&amp;UIID!$G$2:$G1956&amp;UIID!$H$2:$H1956, 0),), "Not Found")</f>
        <v>0722-0121</v>
      </c>
      <c r="G1013" s="1106" t="s">
        <v>1617</v>
      </c>
      <c r="H1013" s="1120"/>
      <c r="I1013" s="1120" t="s">
        <v>7280</v>
      </c>
      <c r="J1013" s="1120" t="s">
        <v>3835</v>
      </c>
      <c r="K1013" s="1120">
        <v>10.322728803836601</v>
      </c>
      <c r="L1013" s="1120">
        <v>123.912059052053</v>
      </c>
      <c r="M1013" s="1120" t="s">
        <v>7281</v>
      </c>
      <c r="N1013" s="1120" t="s">
        <v>7282</v>
      </c>
      <c r="O1013" s="1106" t="s">
        <v>15</v>
      </c>
      <c r="P1013" s="1106" t="s">
        <v>16</v>
      </c>
      <c r="Q1013" s="1106" t="s">
        <v>4262</v>
      </c>
      <c r="R1013" s="1106" t="s">
        <v>3006</v>
      </c>
      <c r="S1013" s="1120" t="s">
        <v>2753</v>
      </c>
      <c r="T1013" s="1106" t="s">
        <v>22</v>
      </c>
      <c r="U1013" s="1120" t="s">
        <v>1048</v>
      </c>
      <c r="V1013" s="1120" t="s">
        <v>7283</v>
      </c>
      <c r="W1013" s="1116">
        <v>45741</v>
      </c>
      <c r="X1013" s="1117">
        <v>47568</v>
      </c>
      <c r="Y1013" s="1120" t="s">
        <v>7284</v>
      </c>
      <c r="Z1013" s="1120" t="s">
        <v>7285</v>
      </c>
      <c r="AA1013" s="1120" t="s">
        <v>7286</v>
      </c>
      <c r="AB1013" s="524"/>
      <c r="AC1013" s="1111"/>
      <c r="AD1013" s="1223"/>
    </row>
    <row r="1014" spans="1:30" ht="15.75" customHeight="1">
      <c r="A1014" s="1106" t="s">
        <v>10</v>
      </c>
      <c r="B1014" s="1120" t="s">
        <v>11</v>
      </c>
      <c r="C1014" s="1120" t="s">
        <v>28</v>
      </c>
      <c r="D1014" s="1106" t="s">
        <v>458</v>
      </c>
      <c r="E1014" s="1106" t="s">
        <v>30</v>
      </c>
      <c r="F1014" s="1107" t="str">
        <f t="array" ref="F1014">IFERROR(INDEX(UIID!$K$2:$K1956, MATCH(CONCATENATE(B1014,D1014,G1014,J1014), UIID!$B$2:$B1956&amp;UIID!$D$2:$D1956&amp;UIID!$G$2:$G1956&amp;UIID!$H$2:$H1956, 0),), "Not Found")</f>
        <v>0722-0159</v>
      </c>
      <c r="G1014" s="1120" t="s">
        <v>3602</v>
      </c>
      <c r="H1014" s="1120"/>
      <c r="I1014" s="1120" t="s">
        <v>7287</v>
      </c>
      <c r="J1014" s="1106" t="s">
        <v>1234</v>
      </c>
      <c r="K1014" s="1120">
        <v>10.2623893483067</v>
      </c>
      <c r="L1014" s="1120">
        <v>123.841220567394</v>
      </c>
      <c r="M1014" s="1120" t="s">
        <v>7288</v>
      </c>
      <c r="N1014" s="1120" t="s">
        <v>7289</v>
      </c>
      <c r="O1014" s="1106" t="s">
        <v>15</v>
      </c>
      <c r="P1014" s="1106" t="s">
        <v>16</v>
      </c>
      <c r="Q1014" s="1106" t="s">
        <v>4262</v>
      </c>
      <c r="R1014" s="1106" t="s">
        <v>2222</v>
      </c>
      <c r="S1014" s="1120" t="s">
        <v>2821</v>
      </c>
      <c r="T1014" s="1106" t="s">
        <v>4306</v>
      </c>
      <c r="U1014" s="1120" t="s">
        <v>235</v>
      </c>
      <c r="V1014" s="1120" t="s">
        <v>7290</v>
      </c>
      <c r="W1014" s="1116">
        <v>45741</v>
      </c>
      <c r="X1014" s="1117">
        <v>47568</v>
      </c>
      <c r="Y1014" s="1120" t="s">
        <v>7291</v>
      </c>
      <c r="Z1014" s="1120" t="s">
        <v>7292</v>
      </c>
      <c r="AA1014" s="1169"/>
      <c r="AB1014" s="524"/>
      <c r="AC1014" s="1111"/>
      <c r="AD1014" s="1223"/>
    </row>
    <row r="1015" spans="1:30" ht="15.75" customHeight="1">
      <c r="A1015" s="1106" t="s">
        <v>10</v>
      </c>
      <c r="B1015" s="1120" t="s">
        <v>11</v>
      </c>
      <c r="C1015" s="1120" t="s">
        <v>28</v>
      </c>
      <c r="D1015" s="1106" t="s">
        <v>458</v>
      </c>
      <c r="E1015" s="1106" t="s">
        <v>30</v>
      </c>
      <c r="F1015" s="1107" t="str">
        <f t="array" ref="F1015">IFERROR(INDEX(UIID!$K$2:$K1956, MATCH(CONCATENATE(B1015,D1015,G1015,J1015), UIID!$B$2:$B1956&amp;UIID!$D$2:$D1956&amp;UIID!$G$2:$G1956&amp;UIID!$H$2:$H1956, 0),), "Not Found")</f>
        <v>0722-0159</v>
      </c>
      <c r="G1015" s="1120" t="s">
        <v>3602</v>
      </c>
      <c r="H1015" s="1120"/>
      <c r="I1015" s="1120" t="s">
        <v>7287</v>
      </c>
      <c r="J1015" s="1106" t="s">
        <v>1234</v>
      </c>
      <c r="K1015" s="1120">
        <v>10.2623893483067</v>
      </c>
      <c r="L1015" s="1120">
        <v>123.841220567394</v>
      </c>
      <c r="M1015" s="1120" t="s">
        <v>7288</v>
      </c>
      <c r="N1015" s="1120" t="s">
        <v>7289</v>
      </c>
      <c r="O1015" s="1106" t="s">
        <v>15</v>
      </c>
      <c r="P1015" s="1106" t="s">
        <v>16</v>
      </c>
      <c r="Q1015" s="1106" t="s">
        <v>4262</v>
      </c>
      <c r="R1015" s="1106" t="s">
        <v>2222</v>
      </c>
      <c r="S1015" s="1120" t="s">
        <v>2814</v>
      </c>
      <c r="T1015" s="1106" t="s">
        <v>4890</v>
      </c>
      <c r="U1015" s="1120" t="s">
        <v>235</v>
      </c>
      <c r="V1015" s="1120" t="s">
        <v>7293</v>
      </c>
      <c r="W1015" s="1116">
        <v>45741</v>
      </c>
      <c r="X1015" s="1117">
        <v>47568</v>
      </c>
      <c r="Y1015" s="1120" t="s">
        <v>7291</v>
      </c>
      <c r="Z1015" s="1120" t="s">
        <v>7292</v>
      </c>
      <c r="AA1015" s="1169"/>
      <c r="AB1015" s="524"/>
      <c r="AC1015" s="1111"/>
      <c r="AD1015" s="1223"/>
    </row>
    <row r="1016" spans="1:30" ht="15.75" customHeight="1">
      <c r="A1016" s="1106" t="s">
        <v>10</v>
      </c>
      <c r="B1016" s="1120" t="s">
        <v>11</v>
      </c>
      <c r="C1016" s="1120" t="s">
        <v>28</v>
      </c>
      <c r="D1016" s="1106" t="s">
        <v>458</v>
      </c>
      <c r="E1016" s="1106" t="s">
        <v>30</v>
      </c>
      <c r="F1016" s="1107" t="str">
        <f t="array" ref="F1016">IFERROR(INDEX(UIID!$K$2:$K1956, MATCH(CONCATENATE(B1016,D1016,G1016,J1016), UIID!$B$2:$B1956&amp;UIID!$D$2:$D1956&amp;UIID!$G$2:$G1956&amp;UIID!$H$2:$H1956, 0),), "Not Found")</f>
        <v>0722-0159</v>
      </c>
      <c r="G1016" s="1120" t="s">
        <v>3602</v>
      </c>
      <c r="H1016" s="1120"/>
      <c r="I1016" s="1120" t="s">
        <v>7287</v>
      </c>
      <c r="J1016" s="1106" t="s">
        <v>1234</v>
      </c>
      <c r="K1016" s="1120">
        <v>10.2623893483067</v>
      </c>
      <c r="L1016" s="1120">
        <v>123.841220567394</v>
      </c>
      <c r="M1016" s="1120" t="s">
        <v>7288</v>
      </c>
      <c r="N1016" s="1120" t="s">
        <v>7289</v>
      </c>
      <c r="O1016" s="1106" t="s">
        <v>15</v>
      </c>
      <c r="P1016" s="1106" t="s">
        <v>16</v>
      </c>
      <c r="Q1016" s="1106" t="s">
        <v>4262</v>
      </c>
      <c r="R1016" s="1106" t="s">
        <v>2222</v>
      </c>
      <c r="S1016" s="1120" t="s">
        <v>2761</v>
      </c>
      <c r="T1016" s="1106" t="s">
        <v>4979</v>
      </c>
      <c r="U1016" s="1120" t="s">
        <v>94</v>
      </c>
      <c r="V1016" s="1120" t="s">
        <v>7294</v>
      </c>
      <c r="W1016" s="1116">
        <v>45741</v>
      </c>
      <c r="X1016" s="1117">
        <v>47568</v>
      </c>
      <c r="Y1016" s="1120" t="s">
        <v>7291</v>
      </c>
      <c r="Z1016" s="1120" t="s">
        <v>7292</v>
      </c>
      <c r="AA1016" s="1169"/>
      <c r="AB1016" s="524"/>
      <c r="AC1016" s="1111"/>
      <c r="AD1016" s="1223"/>
    </row>
    <row r="1017" spans="1:30" ht="15.75" customHeight="1">
      <c r="A1017" s="1106" t="s">
        <v>10</v>
      </c>
      <c r="B1017" s="1120" t="s">
        <v>11</v>
      </c>
      <c r="C1017" s="1120" t="s">
        <v>123</v>
      </c>
      <c r="D1017" s="1106" t="s">
        <v>2267</v>
      </c>
      <c r="E1017" s="1106" t="s">
        <v>123</v>
      </c>
      <c r="F1017" s="1107" t="str">
        <f t="array" ref="F1017">IFERROR(INDEX(UIID!$K$2:$K1956, MATCH(CONCATENATE(B1017,D1017,G1017,J1017), UIID!$B$2:$B1956&amp;UIID!$D$2:$D1956&amp;UIID!$G$2:$G1956&amp;UIID!$H$2:$H1956, 0),), "Not Found")</f>
        <v>0722-0197</v>
      </c>
      <c r="G1017" s="1120" t="s">
        <v>3502</v>
      </c>
      <c r="H1017" s="1120"/>
      <c r="I1017" s="1120" t="s">
        <v>6905</v>
      </c>
      <c r="J1017" s="1120" t="s">
        <v>3900</v>
      </c>
      <c r="K1017" s="1120">
        <v>10.557032081481999</v>
      </c>
      <c r="L1017" s="1120">
        <v>123.714781193863</v>
      </c>
      <c r="M1017" s="1120" t="s">
        <v>6906</v>
      </c>
      <c r="N1017" s="1120" t="s">
        <v>6907</v>
      </c>
      <c r="O1017" s="1106" t="s">
        <v>15</v>
      </c>
      <c r="P1017" s="1106" t="s">
        <v>16</v>
      </c>
      <c r="Q1017" s="1140" t="s">
        <v>10389</v>
      </c>
      <c r="R1017" s="1106" t="s">
        <v>143</v>
      </c>
      <c r="S1017" s="1120" t="s">
        <v>413</v>
      </c>
      <c r="T1017" s="1106" t="s">
        <v>4164</v>
      </c>
      <c r="U1017" s="1120" t="s">
        <v>308</v>
      </c>
      <c r="V1017" s="1120" t="s">
        <v>7296</v>
      </c>
      <c r="W1017" s="1116">
        <v>45747</v>
      </c>
      <c r="X1017" s="1117">
        <v>47443</v>
      </c>
      <c r="Y1017" s="1251" t="s">
        <v>7068</v>
      </c>
      <c r="Z1017" s="1252" t="s">
        <v>7069</v>
      </c>
      <c r="AA1017" s="1253">
        <v>46789</v>
      </c>
      <c r="AB1017" s="524"/>
      <c r="AC1017" s="1111"/>
      <c r="AD1017" s="1223"/>
    </row>
    <row r="1018" spans="1:30" ht="15.75" customHeight="1">
      <c r="A1018" s="1106" t="s">
        <v>10</v>
      </c>
      <c r="B1018" s="1120" t="s">
        <v>11</v>
      </c>
      <c r="C1018" s="1120" t="s">
        <v>123</v>
      </c>
      <c r="D1018" s="1106" t="s">
        <v>2267</v>
      </c>
      <c r="E1018" s="1106" t="s">
        <v>123</v>
      </c>
      <c r="F1018" s="1107" t="str">
        <f t="array" ref="F1018">IFERROR(INDEX(UIID!$K$2:$K1956, MATCH(CONCATENATE(B1018,D1018,G1018,J1018), UIID!$B$2:$B1956&amp;UIID!$D$2:$D1956&amp;UIID!$G$2:$G1956&amp;UIID!$H$2:$H1956, 0),), "Not Found")</f>
        <v>0722-0197</v>
      </c>
      <c r="G1018" s="1120" t="s">
        <v>3502</v>
      </c>
      <c r="H1018" s="1120"/>
      <c r="I1018" s="1120" t="s">
        <v>6905</v>
      </c>
      <c r="J1018" s="1120" t="s">
        <v>3900</v>
      </c>
      <c r="K1018" s="1120">
        <v>10.557032081481999</v>
      </c>
      <c r="L1018" s="1120">
        <v>123.714781193863</v>
      </c>
      <c r="M1018" s="1120" t="s">
        <v>6906</v>
      </c>
      <c r="N1018" s="1120" t="s">
        <v>6907</v>
      </c>
      <c r="O1018" s="1106" t="s">
        <v>15</v>
      </c>
      <c r="P1018" s="1106" t="s">
        <v>16</v>
      </c>
      <c r="Q1018" s="1140" t="s">
        <v>10389</v>
      </c>
      <c r="R1018" s="1106" t="s">
        <v>32</v>
      </c>
      <c r="S1018" s="1120" t="s">
        <v>1362</v>
      </c>
      <c r="T1018" s="1106" t="s">
        <v>4164</v>
      </c>
      <c r="U1018" s="1120" t="s">
        <v>91</v>
      </c>
      <c r="V1018" s="1120" t="s">
        <v>7297</v>
      </c>
      <c r="W1018" s="1116">
        <v>45747</v>
      </c>
      <c r="X1018" s="1117">
        <v>47316</v>
      </c>
      <c r="Y1018" s="1251" t="s">
        <v>6909</v>
      </c>
      <c r="Z1018" s="1252" t="s">
        <v>6910</v>
      </c>
      <c r="AA1018" s="1253">
        <v>46828</v>
      </c>
      <c r="AB1018" s="524"/>
      <c r="AC1018" s="1111"/>
      <c r="AD1018" s="1223"/>
    </row>
    <row r="1019" spans="1:30" ht="15.75" customHeight="1">
      <c r="A1019" s="1106" t="s">
        <v>10</v>
      </c>
      <c r="B1019" s="1120" t="s">
        <v>11</v>
      </c>
      <c r="C1019" s="1120" t="s">
        <v>50</v>
      </c>
      <c r="D1019" s="1106" t="s">
        <v>13</v>
      </c>
      <c r="E1019" s="1106" t="s">
        <v>3756</v>
      </c>
      <c r="F1019" s="1107" t="str">
        <f t="array" ref="F1019">IFERROR(INDEX(UIID!$K$2:$K1956, MATCH(CONCATENATE(B1019,D1019,G1019,J1019), UIID!$B$2:$B1956&amp;UIID!$D$2:$D1956&amp;UIID!$G$2:$G1956&amp;UIID!$H$2:$H1956, 0),), "Not Found")</f>
        <v>0722-0058</v>
      </c>
      <c r="G1019" s="1106" t="s">
        <v>733</v>
      </c>
      <c r="H1019" s="1120"/>
      <c r="I1019" s="1120" t="s">
        <v>7298</v>
      </c>
      <c r="J1019" s="1106" t="s">
        <v>734</v>
      </c>
      <c r="K1019" s="1120">
        <v>10.298041322062399</v>
      </c>
      <c r="L1019" s="1120">
        <v>123.89057290972301</v>
      </c>
      <c r="M1019" s="1120" t="s">
        <v>7299</v>
      </c>
      <c r="N1019" s="1120" t="s">
        <v>7300</v>
      </c>
      <c r="O1019" s="1106" t="s">
        <v>15</v>
      </c>
      <c r="P1019" s="1106" t="s">
        <v>525</v>
      </c>
      <c r="Q1019" s="1120" t="s">
        <v>35</v>
      </c>
      <c r="R1019" s="1106" t="s">
        <v>104</v>
      </c>
      <c r="S1019" s="1120" t="s">
        <v>742</v>
      </c>
      <c r="T1019" s="1106" t="s">
        <v>4213</v>
      </c>
      <c r="U1019" s="1120" t="s">
        <v>7301</v>
      </c>
      <c r="V1019" s="1120" t="s">
        <v>7302</v>
      </c>
      <c r="W1019" s="1116">
        <v>45747</v>
      </c>
      <c r="X1019" s="1117">
        <v>47574</v>
      </c>
      <c r="Y1019" s="1120" t="s">
        <v>7303</v>
      </c>
      <c r="Z1019" s="1120" t="s">
        <v>7304</v>
      </c>
      <c r="AA1019" s="1120" t="s">
        <v>7305</v>
      </c>
      <c r="AB1019" s="524"/>
      <c r="AC1019" s="1111"/>
      <c r="AD1019" s="1223"/>
    </row>
    <row r="1020" spans="1:30" ht="15.75" customHeight="1">
      <c r="A1020" s="1106" t="s">
        <v>10</v>
      </c>
      <c r="B1020" s="1132" t="s">
        <v>11</v>
      </c>
      <c r="C1020" s="1132" t="s">
        <v>509</v>
      </c>
      <c r="D1020" s="1133" t="s">
        <v>551</v>
      </c>
      <c r="E1020" s="1133" t="s">
        <v>30</v>
      </c>
      <c r="F1020" s="1153" t="str">
        <f t="array" ref="F1020">IFERROR(INDEX(UIID!$K$2:$K1956, MATCH(CONCATENATE(B1020,D1020,G1020,J1020), UIID!$B$2:$B1956&amp;UIID!$D$2:$D1956&amp;UIID!$G$2:$G1956&amp;UIID!$H$2:$H1956, 0),), "Not Found")</f>
        <v>0722-0111</v>
      </c>
      <c r="G1020" s="1132" t="s">
        <v>3543</v>
      </c>
      <c r="H1020" s="1132"/>
      <c r="I1020" s="1132" t="s">
        <v>6332</v>
      </c>
      <c r="J1020" s="1240" t="s">
        <v>3827</v>
      </c>
      <c r="K1020" s="1132">
        <v>11.049208348225999</v>
      </c>
      <c r="L1020" s="1132">
        <v>123.991413936664</v>
      </c>
      <c r="M1020" s="1132" t="s">
        <v>6333</v>
      </c>
      <c r="N1020" s="1132" t="s">
        <v>6334</v>
      </c>
      <c r="O1020" s="1133" t="s">
        <v>15</v>
      </c>
      <c r="P1020" s="1133" t="s">
        <v>16</v>
      </c>
      <c r="Q1020" s="1132" t="s">
        <v>35</v>
      </c>
      <c r="R1020" s="1133" t="s">
        <v>2222</v>
      </c>
      <c r="S1020" s="1132" t="s">
        <v>156</v>
      </c>
      <c r="T1020" s="1133" t="s">
        <v>4164</v>
      </c>
      <c r="U1020" s="1132" t="s">
        <v>7306</v>
      </c>
      <c r="V1020" s="1132" t="s">
        <v>7307</v>
      </c>
      <c r="W1020" s="1134">
        <v>45747</v>
      </c>
      <c r="X1020" s="1135">
        <v>47574</v>
      </c>
      <c r="Y1020" s="1132" t="s">
        <v>7308</v>
      </c>
      <c r="Z1020" s="1161" t="s">
        <v>7309</v>
      </c>
      <c r="AA1020" s="1249">
        <v>46488</v>
      </c>
      <c r="AB1020" s="1241"/>
      <c r="AC1020" s="1148"/>
      <c r="AD1020" s="1241"/>
    </row>
    <row r="1021" spans="1:30" ht="15.75" customHeight="1">
      <c r="A1021" s="1106" t="s">
        <v>10</v>
      </c>
      <c r="B1021" s="1120" t="s">
        <v>11</v>
      </c>
      <c r="C1021" s="1120" t="s">
        <v>176</v>
      </c>
      <c r="D1021" s="1106" t="s">
        <v>374</v>
      </c>
      <c r="E1021" s="1106" t="s">
        <v>3756</v>
      </c>
      <c r="F1021" s="1107" t="str">
        <f t="array" ref="F1021">IFERROR(INDEX(UIID!$K$2:$K1956, MATCH(CONCATENATE(B1021,D1021,G1021,J1021), UIID!$B$2:$B1956&amp;UIID!$D$2:$D1956&amp;UIID!$G$2:$G1956&amp;UIID!$H$2:$H1956, 0),), "Not Found")</f>
        <v>0722-0002</v>
      </c>
      <c r="G1021" s="1106" t="s">
        <v>685</v>
      </c>
      <c r="H1021" s="1106" t="s">
        <v>5205</v>
      </c>
      <c r="I1021" s="1106" t="s">
        <v>5206</v>
      </c>
      <c r="J1021" s="1106" t="s">
        <v>3758</v>
      </c>
      <c r="K1021" s="1106">
        <v>10.3319266775288</v>
      </c>
      <c r="L1021" s="1106">
        <v>123.945461978983</v>
      </c>
      <c r="M1021" s="1106" t="s">
        <v>687</v>
      </c>
      <c r="N1021" s="1106" t="s">
        <v>7310</v>
      </c>
      <c r="O1021" s="1106" t="s">
        <v>15</v>
      </c>
      <c r="P1021" s="1106" t="s">
        <v>16</v>
      </c>
      <c r="Q1021" s="1106" t="s">
        <v>35</v>
      </c>
      <c r="R1021" s="1106" t="s">
        <v>32</v>
      </c>
      <c r="S1021" s="1120" t="s">
        <v>486</v>
      </c>
      <c r="T1021" s="1106" t="s">
        <v>4164</v>
      </c>
      <c r="U1021" s="1120" t="s">
        <v>4910</v>
      </c>
      <c r="V1021" s="1120" t="s">
        <v>7311</v>
      </c>
      <c r="W1021" s="1116">
        <v>45751</v>
      </c>
      <c r="X1021" s="1117">
        <v>47578</v>
      </c>
      <c r="Y1021" s="1120" t="s">
        <v>7312</v>
      </c>
      <c r="Z1021" s="1162" t="s">
        <v>7313</v>
      </c>
      <c r="AA1021" s="1211">
        <v>46422</v>
      </c>
      <c r="AB1021" s="524"/>
      <c r="AC1021" s="1111"/>
      <c r="AD1021" s="1223"/>
    </row>
    <row r="1022" spans="1:30" ht="15.75" customHeight="1">
      <c r="A1022" s="1106" t="s">
        <v>10</v>
      </c>
      <c r="B1022" s="1120" t="s">
        <v>11</v>
      </c>
      <c r="C1022" s="1120" t="s">
        <v>378</v>
      </c>
      <c r="D1022" s="1106" t="s">
        <v>909</v>
      </c>
      <c r="E1022" s="1106" t="s">
        <v>123</v>
      </c>
      <c r="F1022" s="1107" t="str">
        <f t="array" ref="F1022">IFERROR(INDEX(UIID!$K$2:$K1956, MATCH(CONCATENATE(B1022,D1022,G1022,J1022), UIID!$B$2:$B1956&amp;UIID!$D$2:$D1956&amp;UIID!$G$2:$G1956&amp;UIID!$H$2:$H1956, 0),), "Not Found")</f>
        <v>0722-0213</v>
      </c>
      <c r="G1022" s="1120" t="s">
        <v>3539</v>
      </c>
      <c r="H1022" s="1120"/>
      <c r="I1022" s="1120" t="s">
        <v>7022</v>
      </c>
      <c r="J1022" s="1120" t="s">
        <v>3916</v>
      </c>
      <c r="K1022" s="1120">
        <v>10.2639077942505</v>
      </c>
      <c r="L1022" s="1120">
        <v>123.94608871526199</v>
      </c>
      <c r="M1022" s="1204" t="s">
        <v>7023</v>
      </c>
      <c r="N1022" s="1120" t="s">
        <v>7314</v>
      </c>
      <c r="O1022" s="1106" t="s">
        <v>15</v>
      </c>
      <c r="P1022" s="1106" t="s">
        <v>16</v>
      </c>
      <c r="Q1022" s="1120" t="s">
        <v>35</v>
      </c>
      <c r="R1022" s="1106" t="s">
        <v>32</v>
      </c>
      <c r="S1022" s="1120" t="s">
        <v>228</v>
      </c>
      <c r="T1022" s="1106" t="s">
        <v>4157</v>
      </c>
      <c r="U1022" s="1120" t="s">
        <v>4859</v>
      </c>
      <c r="V1022" s="1120" t="s">
        <v>7315</v>
      </c>
      <c r="W1022" s="1116">
        <v>45751</v>
      </c>
      <c r="X1022" s="1117">
        <v>47578</v>
      </c>
      <c r="Y1022" s="1120" t="s">
        <v>7316</v>
      </c>
      <c r="Z1022" s="1162" t="s">
        <v>7317</v>
      </c>
      <c r="AA1022" s="1211">
        <v>46095</v>
      </c>
      <c r="AB1022" s="524"/>
      <c r="AC1022" s="1111"/>
      <c r="AD1022" s="1223"/>
    </row>
    <row r="1023" spans="1:30" ht="15.75" customHeight="1">
      <c r="A1023" s="1106" t="s">
        <v>10</v>
      </c>
      <c r="B1023" s="1132" t="s">
        <v>11</v>
      </c>
      <c r="C1023" s="1132" t="s">
        <v>176</v>
      </c>
      <c r="D1023" s="1133" t="s">
        <v>3759</v>
      </c>
      <c r="E1023" s="1133" t="s">
        <v>3756</v>
      </c>
      <c r="F1023" s="1153" t="str">
        <f t="array" ref="F1023">IFERROR(INDEX(UIID!$K$2:$K1956, MATCH(CONCATENATE(B1023,D1023,G1023,J1023), UIID!$B$2:$B1956&amp;UIID!$D$2:$D1956&amp;UIID!$G$2:$G1956&amp;UIID!$H$2:$H1956, 0),), "Not Found")</f>
        <v>0722-0190</v>
      </c>
      <c r="G1023" s="1132" t="s">
        <v>3447</v>
      </c>
      <c r="H1023" s="1132"/>
      <c r="I1023" s="1132" t="s">
        <v>7318</v>
      </c>
      <c r="J1023" s="1132" t="s">
        <v>3892</v>
      </c>
      <c r="K1023" s="1132">
        <v>10.315575419980799</v>
      </c>
      <c r="L1023" s="1132">
        <v>123.96197866364</v>
      </c>
      <c r="M1023" s="1132" t="s">
        <v>6767</v>
      </c>
      <c r="N1023" s="1132" t="s">
        <v>7319</v>
      </c>
      <c r="O1023" s="1133" t="s">
        <v>15</v>
      </c>
      <c r="P1023" s="1133" t="s">
        <v>16</v>
      </c>
      <c r="Q1023" s="1132" t="s">
        <v>35</v>
      </c>
      <c r="R1023" s="1133" t="s">
        <v>117</v>
      </c>
      <c r="S1023" s="1132" t="s">
        <v>200</v>
      </c>
      <c r="T1023" s="1133" t="s">
        <v>4164</v>
      </c>
      <c r="U1023" s="1132" t="s">
        <v>235</v>
      </c>
      <c r="V1023" s="1132" t="s">
        <v>7320</v>
      </c>
      <c r="W1023" s="1134">
        <v>45751</v>
      </c>
      <c r="X1023" s="1135">
        <v>47578</v>
      </c>
      <c r="Y1023" s="1132" t="s">
        <v>7321</v>
      </c>
      <c r="Z1023" s="1161" t="s">
        <v>7322</v>
      </c>
      <c r="AA1023" s="1249">
        <v>46617</v>
      </c>
      <c r="AB1023" s="1241"/>
      <c r="AC1023" s="1148"/>
      <c r="AD1023" s="1241"/>
    </row>
    <row r="1024" spans="1:30" ht="15.75" customHeight="1">
      <c r="A1024" s="1106" t="s">
        <v>10</v>
      </c>
      <c r="B1024" s="1120" t="s">
        <v>11</v>
      </c>
      <c r="C1024" s="1120" t="s">
        <v>28</v>
      </c>
      <c r="D1024" s="1106" t="s">
        <v>581</v>
      </c>
      <c r="E1024" s="1106" t="s">
        <v>30</v>
      </c>
      <c r="F1024" s="1107" t="str">
        <f t="array" ref="F1024">IFERROR(INDEX(UIID!$K$2:$K1956, MATCH(CONCATENATE(B1024,D1024,G1024,J1024), UIID!$B$2:$B1956&amp;UIID!$D$2:$D1956&amp;UIID!$G$2:$G1956&amp;UIID!$H$2:$H1956, 0),), "Not Found")</f>
        <v>0722-0237</v>
      </c>
      <c r="G1024" s="1120" t="s">
        <v>3956</v>
      </c>
      <c r="H1024" s="1120"/>
      <c r="I1024" s="1120" t="s">
        <v>7323</v>
      </c>
      <c r="J1024" s="1120" t="s">
        <v>3957</v>
      </c>
      <c r="K1024" s="1120">
        <v>10.103866801457301</v>
      </c>
      <c r="L1024" s="1120">
        <v>123.641938909722</v>
      </c>
      <c r="M1024" s="1120" t="s">
        <v>7324</v>
      </c>
      <c r="N1024" s="1120" t="s">
        <v>7325</v>
      </c>
      <c r="O1024" s="1106" t="s">
        <v>15</v>
      </c>
      <c r="P1024" s="1106" t="s">
        <v>16</v>
      </c>
      <c r="Q1024" s="1106" t="s">
        <v>4262</v>
      </c>
      <c r="R1024" s="1106" t="s">
        <v>2511</v>
      </c>
      <c r="S1024" s="1120" t="s">
        <v>2863</v>
      </c>
      <c r="T1024" s="1106" t="s">
        <v>4306</v>
      </c>
      <c r="U1024" s="1120" t="s">
        <v>7326</v>
      </c>
      <c r="V1024" s="1120" t="s">
        <v>7327</v>
      </c>
      <c r="W1024" s="1116">
        <v>45776</v>
      </c>
      <c r="X1024" s="1117">
        <v>47603</v>
      </c>
      <c r="Y1024" s="1120" t="s">
        <v>7328</v>
      </c>
      <c r="Z1024" s="1162" t="s">
        <v>7329</v>
      </c>
      <c r="AA1024" s="1162" t="s">
        <v>7330</v>
      </c>
      <c r="AB1024" s="524"/>
      <c r="AC1024" s="1111"/>
      <c r="AD1024" s="1223"/>
    </row>
    <row r="1025" spans="1:30" ht="15.75" customHeight="1">
      <c r="A1025" s="1106" t="s">
        <v>10</v>
      </c>
      <c r="B1025" s="1120" t="s">
        <v>11</v>
      </c>
      <c r="C1025" s="1120" t="s">
        <v>509</v>
      </c>
      <c r="D1025" s="1106" t="s">
        <v>551</v>
      </c>
      <c r="E1025" s="1106" t="s">
        <v>30</v>
      </c>
      <c r="F1025" s="1107" t="str">
        <f t="array" ref="F1025">IFERROR(INDEX(UIID!$K$2:$K1956, MATCH(CONCATENATE(B1025,D1025,G1025,J1025), UIID!$B$2:$B1956&amp;UIID!$D$2:$D1956&amp;UIID!$G$2:$G1956&amp;UIID!$H$2:$H1956, 0),), "Not Found")</f>
        <v>0722-0205</v>
      </c>
      <c r="G1025" s="1120" t="s">
        <v>3522</v>
      </c>
      <c r="H1025" s="1120"/>
      <c r="I1025" s="1120" t="s">
        <v>6974</v>
      </c>
      <c r="J1025" s="1120" t="s">
        <v>3909</v>
      </c>
      <c r="K1025" s="1120">
        <v>11.0454177756039</v>
      </c>
      <c r="L1025" s="1120">
        <v>123.99899973495199</v>
      </c>
      <c r="M1025" s="1204" t="s">
        <v>6975</v>
      </c>
      <c r="N1025" s="1120" t="s">
        <v>6976</v>
      </c>
      <c r="O1025" s="1106" t="s">
        <v>15</v>
      </c>
      <c r="P1025" s="1106" t="s">
        <v>16</v>
      </c>
      <c r="Q1025" s="1140" t="s">
        <v>10389</v>
      </c>
      <c r="R1025" s="1106" t="s">
        <v>87</v>
      </c>
      <c r="S1025" s="1120" t="s">
        <v>683</v>
      </c>
      <c r="T1025" s="1106" t="s">
        <v>4164</v>
      </c>
      <c r="U1025" s="1120" t="s">
        <v>1417</v>
      </c>
      <c r="V1025" s="1120" t="s">
        <v>7331</v>
      </c>
      <c r="W1025" s="1116">
        <v>45782</v>
      </c>
      <c r="X1025" s="1117">
        <v>47382</v>
      </c>
      <c r="Y1025" s="1251" t="s">
        <v>5200</v>
      </c>
      <c r="Z1025" s="1252" t="s">
        <v>6241</v>
      </c>
      <c r="AA1025" s="1253">
        <v>46694</v>
      </c>
      <c r="AB1025" s="524"/>
      <c r="AC1025" s="1111"/>
      <c r="AD1025" s="1223"/>
    </row>
    <row r="1026" spans="1:30" ht="15.75" customHeight="1">
      <c r="A1026" s="1106" t="s">
        <v>10</v>
      </c>
      <c r="B1026" s="1120" t="s">
        <v>11</v>
      </c>
      <c r="C1026" s="1120" t="s">
        <v>176</v>
      </c>
      <c r="D1026" s="1106" t="s">
        <v>3759</v>
      </c>
      <c r="E1026" s="1106" t="s">
        <v>3756</v>
      </c>
      <c r="F1026" s="1107" t="str">
        <f t="array" ref="F1026">IFERROR(INDEX(UIID!$K$2:$K1956, MATCH(CONCATENATE(B1026,D1026,G1026,J1026), UIID!$B$2:$B1956&amp;UIID!$D$2:$D1956&amp;UIID!$G$2:$G1956&amp;UIID!$H$2:$H1956, 0),), "Not Found")</f>
        <v>0722-0238</v>
      </c>
      <c r="G1026" s="1120" t="s">
        <v>3958</v>
      </c>
      <c r="H1026" s="1120"/>
      <c r="I1026" s="1120" t="s">
        <v>7332</v>
      </c>
      <c r="J1026" s="1120" t="s">
        <v>3959</v>
      </c>
      <c r="K1026" s="1120">
        <v>10.3053341051431</v>
      </c>
      <c r="L1026" s="1120">
        <v>123.98643570972401</v>
      </c>
      <c r="M1026" s="1120" t="s">
        <v>7333</v>
      </c>
      <c r="N1026" s="1120" t="s">
        <v>7334</v>
      </c>
      <c r="O1026" s="1106" t="s">
        <v>15</v>
      </c>
      <c r="P1026" s="1106" t="s">
        <v>16</v>
      </c>
      <c r="Q1026" s="1120" t="s">
        <v>35</v>
      </c>
      <c r="R1026" s="1106" t="s">
        <v>87</v>
      </c>
      <c r="S1026" s="1120" t="s">
        <v>434</v>
      </c>
      <c r="T1026" s="1106" t="s">
        <v>4164</v>
      </c>
      <c r="U1026" s="1120" t="s">
        <v>1139</v>
      </c>
      <c r="V1026" s="1120" t="s">
        <v>7335</v>
      </c>
      <c r="W1026" s="1116">
        <v>45783</v>
      </c>
      <c r="X1026" s="1117">
        <v>47610</v>
      </c>
      <c r="Y1026" s="1120" t="s">
        <v>7336</v>
      </c>
      <c r="Z1026" s="1162" t="s">
        <v>7337</v>
      </c>
      <c r="AA1026" s="1211">
        <v>47155</v>
      </c>
      <c r="AB1026" s="524"/>
      <c r="AC1026" s="1111"/>
      <c r="AD1026" s="1223"/>
    </row>
    <row r="1027" spans="1:30" ht="15.75" customHeight="1">
      <c r="A1027" s="1106" t="s">
        <v>10</v>
      </c>
      <c r="B1027" s="1120" t="s">
        <v>11</v>
      </c>
      <c r="C1027" s="1120" t="s">
        <v>28</v>
      </c>
      <c r="D1027" s="1106" t="s">
        <v>13</v>
      </c>
      <c r="E1027" s="1106" t="s">
        <v>3756</v>
      </c>
      <c r="F1027" s="1107" t="str">
        <f t="array" ref="F1027">IFERROR(INDEX(UIID!$K$2:$K1956, MATCH(CONCATENATE(B1027,D1027,G1027,J1027), UIID!$B$2:$B1956&amp;UIID!$D$2:$D1956&amp;UIID!$G$2:$G1956&amp;UIID!$H$2:$H1956, 0),), "Not Found")</f>
        <v>0722-0018</v>
      </c>
      <c r="G1027" s="313" t="s">
        <v>2210</v>
      </c>
      <c r="H1027" s="313"/>
      <c r="I1027" s="313" t="s">
        <v>6303</v>
      </c>
      <c r="J1027" s="313" t="s">
        <v>588</v>
      </c>
      <c r="K1027" s="1106">
        <v>10.311030190164001</v>
      </c>
      <c r="L1027" s="1106">
        <v>123.89675499623</v>
      </c>
      <c r="M1027" s="1106" t="s">
        <v>5152</v>
      </c>
      <c r="N1027" s="1106" t="s">
        <v>5153</v>
      </c>
      <c r="O1027" s="1106" t="s">
        <v>15</v>
      </c>
      <c r="P1027" s="1106" t="s">
        <v>16</v>
      </c>
      <c r="Q1027" s="1106" t="s">
        <v>4262</v>
      </c>
      <c r="R1027" s="1106" t="s">
        <v>2222</v>
      </c>
      <c r="S1027" s="1120" t="s">
        <v>2761</v>
      </c>
      <c r="T1027" s="1106" t="s">
        <v>4979</v>
      </c>
      <c r="U1027" s="1120" t="s">
        <v>6802</v>
      </c>
      <c r="V1027" s="1120" t="s">
        <v>7338</v>
      </c>
      <c r="W1027" s="1116">
        <v>45785</v>
      </c>
      <c r="X1027" s="1117">
        <v>47612</v>
      </c>
      <c r="Y1027" s="1120" t="s">
        <v>6898</v>
      </c>
      <c r="Z1027" s="1162" t="s">
        <v>7339</v>
      </c>
      <c r="AA1027" s="1211">
        <v>47273</v>
      </c>
      <c r="AB1027" s="524"/>
      <c r="AC1027" s="1111"/>
      <c r="AD1027" s="1223"/>
    </row>
    <row r="1028" spans="1:30" ht="15.75" customHeight="1">
      <c r="A1028" s="1106" t="s">
        <v>10</v>
      </c>
      <c r="B1028" s="1120" t="s">
        <v>11</v>
      </c>
      <c r="C1028" s="1120" t="s">
        <v>28</v>
      </c>
      <c r="D1028" s="1106" t="s">
        <v>13</v>
      </c>
      <c r="E1028" s="1106" t="s">
        <v>3756</v>
      </c>
      <c r="F1028" s="1107" t="str">
        <f t="array" ref="F1028">IFERROR(INDEX(UIID!$K$2:$K1956, MATCH(CONCATENATE(B1028,D1028,G1028,J1028), UIID!$B$2:$B1956&amp;UIID!$D$2:$D1956&amp;UIID!$G$2:$G1956&amp;UIID!$H$2:$H1956, 0),), "Not Found")</f>
        <v>0722-0018</v>
      </c>
      <c r="G1028" s="313" t="s">
        <v>2210</v>
      </c>
      <c r="H1028" s="1120"/>
      <c r="I1028" s="313" t="s">
        <v>6303</v>
      </c>
      <c r="J1028" s="313" t="s">
        <v>588</v>
      </c>
      <c r="K1028" s="1106">
        <v>10.311030190164001</v>
      </c>
      <c r="L1028" s="1106">
        <v>123.89675499623</v>
      </c>
      <c r="M1028" s="1106" t="s">
        <v>5152</v>
      </c>
      <c r="N1028" s="1106" t="s">
        <v>5153</v>
      </c>
      <c r="O1028" s="1106" t="s">
        <v>15</v>
      </c>
      <c r="P1028" s="1106" t="s">
        <v>16</v>
      </c>
      <c r="Q1028" s="1106" t="s">
        <v>4262</v>
      </c>
      <c r="R1028" s="1106" t="s">
        <v>2222</v>
      </c>
      <c r="S1028" s="1120" t="s">
        <v>2766</v>
      </c>
      <c r="T1028" s="1106" t="s">
        <v>4979</v>
      </c>
      <c r="U1028" s="1120" t="s">
        <v>235</v>
      </c>
      <c r="V1028" s="1120" t="s">
        <v>7340</v>
      </c>
      <c r="W1028" s="1116">
        <v>45785</v>
      </c>
      <c r="X1028" s="1117">
        <v>47612</v>
      </c>
      <c r="Y1028" s="1120" t="s">
        <v>6896</v>
      </c>
      <c r="Z1028" s="1162" t="s">
        <v>7342</v>
      </c>
      <c r="AA1028" s="1162" t="s">
        <v>22</v>
      </c>
      <c r="AB1028" s="524"/>
      <c r="AC1028" s="1111"/>
      <c r="AD1028" s="1223"/>
    </row>
    <row r="1029" spans="1:30" ht="15.75" customHeight="1">
      <c r="A1029" s="1106" t="s">
        <v>10</v>
      </c>
      <c r="B1029" s="1120" t="s">
        <v>11</v>
      </c>
      <c r="C1029" s="1120" t="s">
        <v>176</v>
      </c>
      <c r="D1029" s="1106" t="s">
        <v>3759</v>
      </c>
      <c r="E1029" s="1106" t="s">
        <v>3756</v>
      </c>
      <c r="F1029" s="1107" t="str">
        <f t="array" ref="F1029">IFERROR(INDEX(UIID!$K$2:$K1956, MATCH(CONCATENATE(B1029,D1029,G1029,J1029), UIID!$B$2:$B1956&amp;UIID!$D$2:$D1956&amp;UIID!$G$2:$G1956&amp;UIID!$H$2:$H1956, 0),), "Not Found")</f>
        <v>0722-0223</v>
      </c>
      <c r="G1029" s="1120" t="s">
        <v>3565</v>
      </c>
      <c r="H1029" s="1120"/>
      <c r="I1029" s="1120" t="s">
        <v>7117</v>
      </c>
      <c r="J1029" s="1120" t="s">
        <v>3929</v>
      </c>
      <c r="K1029" s="1120">
        <v>10.2834603893091</v>
      </c>
      <c r="L1029" s="1120">
        <v>123.974121867394</v>
      </c>
      <c r="M1029" s="1120" t="s">
        <v>7118</v>
      </c>
      <c r="N1029" s="1120" t="s">
        <v>7119</v>
      </c>
      <c r="O1029" s="1106" t="s">
        <v>15</v>
      </c>
      <c r="P1029" s="1106" t="s">
        <v>16</v>
      </c>
      <c r="Q1029" s="1120" t="s">
        <v>35</v>
      </c>
      <c r="R1029" s="1106" t="s">
        <v>117</v>
      </c>
      <c r="S1029" s="1120" t="s">
        <v>120</v>
      </c>
      <c r="T1029" s="1106" t="s">
        <v>4164</v>
      </c>
      <c r="U1029" s="1120" t="s">
        <v>1348</v>
      </c>
      <c r="V1029" s="1120" t="s">
        <v>7343</v>
      </c>
      <c r="W1029" s="1116">
        <v>45786</v>
      </c>
      <c r="X1029" s="1117">
        <v>47613</v>
      </c>
      <c r="Y1029" s="1120" t="s">
        <v>7344</v>
      </c>
      <c r="Z1029" s="1162" t="s">
        <v>7345</v>
      </c>
      <c r="AA1029" s="1211">
        <v>46887</v>
      </c>
      <c r="AB1029" s="524"/>
      <c r="AC1029" s="1111"/>
      <c r="AD1029" s="1223"/>
    </row>
    <row r="1030" spans="1:30" ht="15.75" customHeight="1">
      <c r="A1030" s="1106" t="s">
        <v>10</v>
      </c>
      <c r="B1030" s="1120" t="s">
        <v>11</v>
      </c>
      <c r="C1030" s="1120" t="s">
        <v>176</v>
      </c>
      <c r="D1030" s="1106" t="s">
        <v>3759</v>
      </c>
      <c r="E1030" s="1106" t="s">
        <v>3756</v>
      </c>
      <c r="F1030" s="1107" t="str">
        <f t="array" ref="F1030">IFERROR(INDEX(UIID!$K$2:$K1956, MATCH(CONCATENATE(B1030,D1030,G1030,J1030), UIID!$B$2:$B1956&amp;UIID!$D$2:$D1956&amp;UIID!$G$2:$G1956&amp;UIID!$H$2:$H1956, 0),), "Not Found")</f>
        <v>0722-0223</v>
      </c>
      <c r="G1030" s="1120" t="s">
        <v>3565</v>
      </c>
      <c r="H1030" s="1120"/>
      <c r="I1030" s="1120" t="s">
        <v>7117</v>
      </c>
      <c r="J1030" s="1120" t="s">
        <v>3929</v>
      </c>
      <c r="K1030" s="1120">
        <v>10.2834603893091</v>
      </c>
      <c r="L1030" s="1120">
        <v>123.974121867394</v>
      </c>
      <c r="M1030" s="1120" t="s">
        <v>7118</v>
      </c>
      <c r="N1030" s="1120" t="s">
        <v>7119</v>
      </c>
      <c r="O1030" s="1106" t="s">
        <v>15</v>
      </c>
      <c r="P1030" s="1106" t="s">
        <v>16</v>
      </c>
      <c r="Q1030" s="1120" t="s">
        <v>35</v>
      </c>
      <c r="R1030" s="1106" t="s">
        <v>32</v>
      </c>
      <c r="S1030" s="1120" t="s">
        <v>2670</v>
      </c>
      <c r="T1030" s="1106" t="s">
        <v>4164</v>
      </c>
      <c r="U1030" s="1120" t="s">
        <v>165</v>
      </c>
      <c r="V1030" s="1120" t="s">
        <v>7346</v>
      </c>
      <c r="W1030" s="1116">
        <v>45786</v>
      </c>
      <c r="X1030" s="1117">
        <v>47613</v>
      </c>
      <c r="Y1030" s="1120" t="s">
        <v>7312</v>
      </c>
      <c r="Z1030" s="1162" t="s">
        <v>7347</v>
      </c>
      <c r="AA1030" s="1211">
        <v>46302</v>
      </c>
      <c r="AB1030" s="524"/>
      <c r="AC1030" s="1111"/>
      <c r="AD1030" s="1223"/>
    </row>
    <row r="1031" spans="1:30" ht="15.75" customHeight="1">
      <c r="A1031" s="1106" t="s">
        <v>10</v>
      </c>
      <c r="B1031" s="1120" t="s">
        <v>11</v>
      </c>
      <c r="C1031" s="1120" t="s">
        <v>176</v>
      </c>
      <c r="D1031" s="1106" t="s">
        <v>3759</v>
      </c>
      <c r="E1031" s="1106" t="s">
        <v>3756</v>
      </c>
      <c r="F1031" s="1107" t="str">
        <f t="array" ref="F1031">IFERROR(INDEX(UIID!$K$2:$K1956, MATCH(CONCATENATE(B1031,D1031,G1031,J1031), UIID!$B$2:$B1956&amp;UIID!$D$2:$D1956&amp;UIID!$G$2:$G1956&amp;UIID!$H$2:$H1956, 0),), "Not Found")</f>
        <v>0722-0223</v>
      </c>
      <c r="G1031" s="1120" t="s">
        <v>3565</v>
      </c>
      <c r="H1031" s="1120"/>
      <c r="I1031" s="1120" t="s">
        <v>7117</v>
      </c>
      <c r="J1031" s="1120" t="s">
        <v>3929</v>
      </c>
      <c r="K1031" s="1120">
        <v>10.2834603893091</v>
      </c>
      <c r="L1031" s="1120">
        <v>123.974121867394</v>
      </c>
      <c r="M1031" s="1120" t="s">
        <v>7118</v>
      </c>
      <c r="N1031" s="1120" t="s">
        <v>7119</v>
      </c>
      <c r="O1031" s="1106" t="s">
        <v>15</v>
      </c>
      <c r="P1031" s="1106" t="s">
        <v>16</v>
      </c>
      <c r="Q1031" s="1120" t="s">
        <v>35</v>
      </c>
      <c r="R1031" s="1106" t="s">
        <v>32</v>
      </c>
      <c r="S1031" s="1120" t="s">
        <v>486</v>
      </c>
      <c r="T1031" s="1106" t="s">
        <v>4164</v>
      </c>
      <c r="U1031" s="1120" t="s">
        <v>4910</v>
      </c>
      <c r="V1031" s="1120" t="s">
        <v>7348</v>
      </c>
      <c r="W1031" s="1116">
        <v>45786</v>
      </c>
      <c r="X1031" s="1117">
        <v>47613</v>
      </c>
      <c r="Y1031" s="1120" t="s">
        <v>7312</v>
      </c>
      <c r="Z1031" s="1120" t="s">
        <v>7313</v>
      </c>
      <c r="AA1031" s="1211">
        <v>46422</v>
      </c>
      <c r="AB1031" s="524"/>
      <c r="AC1031" s="1111"/>
      <c r="AD1031" s="1223"/>
    </row>
    <row r="1032" spans="1:30" ht="15.75" customHeight="1">
      <c r="A1032" s="1106" t="s">
        <v>10</v>
      </c>
      <c r="B1032" s="1120" t="s">
        <v>11</v>
      </c>
      <c r="C1032" s="1120" t="s">
        <v>28</v>
      </c>
      <c r="D1032" s="1106" t="s">
        <v>13</v>
      </c>
      <c r="E1032" s="1106" t="s">
        <v>3756</v>
      </c>
      <c r="F1032" s="1107" t="str">
        <f t="array" ref="F1032">IFERROR(INDEX(UIID!$K$2:$K1956, MATCH(CONCATENATE(B1032,D1032,G1032,J1032), UIID!$B$2:$B1956&amp;UIID!$D$2:$D1956&amp;UIID!$G$2:$G1956&amp;UIID!$H$2:$H1956, 0),), "Not Found")</f>
        <v>0722-0062</v>
      </c>
      <c r="G1032" s="1120" t="s">
        <v>3786</v>
      </c>
      <c r="H1032" s="1120"/>
      <c r="I1032" s="1120" t="s">
        <v>7349</v>
      </c>
      <c r="J1032" s="1106" t="s">
        <v>1301</v>
      </c>
      <c r="K1032" s="1120">
        <v>10.2987120775599</v>
      </c>
      <c r="L1032" s="1120">
        <v>123.901299725065</v>
      </c>
      <c r="M1032" s="1120" t="s">
        <v>7350</v>
      </c>
      <c r="N1032" s="1120" t="s">
        <v>7351</v>
      </c>
      <c r="O1032" s="1106" t="s">
        <v>15</v>
      </c>
      <c r="P1032" s="1106" t="s">
        <v>525</v>
      </c>
      <c r="Q1032" s="1120" t="s">
        <v>35</v>
      </c>
      <c r="R1032" s="1106" t="s">
        <v>32</v>
      </c>
      <c r="S1032" s="1120" t="s">
        <v>33</v>
      </c>
      <c r="T1032" s="1106" t="s">
        <v>4164</v>
      </c>
      <c r="U1032" s="1120" t="s">
        <v>1770</v>
      </c>
      <c r="V1032" s="1120" t="s">
        <v>7352</v>
      </c>
      <c r="W1032" s="1116">
        <v>45786</v>
      </c>
      <c r="X1032" s="1117">
        <v>47613</v>
      </c>
      <c r="Y1032" s="1120" t="s">
        <v>4821</v>
      </c>
      <c r="Z1032" s="1162" t="s">
        <v>7353</v>
      </c>
      <c r="AA1032" s="1211">
        <v>47232</v>
      </c>
      <c r="AB1032" s="524"/>
      <c r="AC1032" s="1111"/>
      <c r="AD1032" s="1223"/>
    </row>
    <row r="1033" spans="1:30" ht="15.75" customHeight="1">
      <c r="A1033" s="1106" t="s">
        <v>10</v>
      </c>
      <c r="B1033" s="1120" t="s">
        <v>11</v>
      </c>
      <c r="C1033" s="1120" t="s">
        <v>28</v>
      </c>
      <c r="D1033" s="1106" t="s">
        <v>13</v>
      </c>
      <c r="E1033" s="1106" t="s">
        <v>3756</v>
      </c>
      <c r="F1033" s="1107" t="str">
        <f t="array" ref="F1033">IFERROR(INDEX(UIID!$K$2:$K1956, MATCH(CONCATENATE(B1033,D1033,G1033,J1033), UIID!$B$2:$B1956&amp;UIID!$D$2:$D1956&amp;UIID!$G$2:$G1956&amp;UIID!$H$2:$H1956, 0),), "Not Found")</f>
        <v>0722-0062</v>
      </c>
      <c r="G1033" s="1120" t="s">
        <v>3786</v>
      </c>
      <c r="H1033" s="1120"/>
      <c r="I1033" s="1120" t="s">
        <v>7349</v>
      </c>
      <c r="J1033" s="1106" t="s">
        <v>1301</v>
      </c>
      <c r="K1033" s="1120">
        <v>10.2987120775599</v>
      </c>
      <c r="L1033" s="1120">
        <v>123.901299725065</v>
      </c>
      <c r="M1033" s="1120" t="s">
        <v>7350</v>
      </c>
      <c r="N1033" s="1120" t="s">
        <v>7351</v>
      </c>
      <c r="O1033" s="1106" t="s">
        <v>15</v>
      </c>
      <c r="P1033" s="1106" t="s">
        <v>525</v>
      </c>
      <c r="Q1033" s="1120" t="s">
        <v>35</v>
      </c>
      <c r="R1033" s="1106" t="s">
        <v>32</v>
      </c>
      <c r="S1033" s="1120" t="s">
        <v>228</v>
      </c>
      <c r="T1033" s="1106" t="s">
        <v>4157</v>
      </c>
      <c r="U1033" s="1120" t="s">
        <v>4859</v>
      </c>
      <c r="V1033" s="1120" t="s">
        <v>7354</v>
      </c>
      <c r="W1033" s="1116">
        <v>45786</v>
      </c>
      <c r="X1033" s="1117">
        <v>47613</v>
      </c>
      <c r="Y1033" s="1138" t="s">
        <v>4821</v>
      </c>
      <c r="Z1033" s="1157" t="s">
        <v>7355</v>
      </c>
      <c r="AA1033" s="1245">
        <v>47024</v>
      </c>
      <c r="AB1033" s="524"/>
      <c r="AC1033" s="1111"/>
      <c r="AD1033" s="1223"/>
    </row>
    <row r="1034" spans="1:30" ht="15.75" customHeight="1">
      <c r="A1034" s="1106" t="s">
        <v>10</v>
      </c>
      <c r="B1034" s="1120" t="s">
        <v>11</v>
      </c>
      <c r="C1034" s="1120" t="s">
        <v>28</v>
      </c>
      <c r="D1034" s="1106" t="s">
        <v>13</v>
      </c>
      <c r="E1034" s="1106" t="s">
        <v>3756</v>
      </c>
      <c r="F1034" s="1107" t="str">
        <f t="array" ref="F1034">IFERROR(INDEX(UIID!$K$2:$K1956, MATCH(CONCATENATE(B1034,D1034,G1034,J1034), UIID!$B$2:$B1956&amp;UIID!$D$2:$D1956&amp;UIID!$G$2:$G1956&amp;UIID!$H$2:$H1956, 0),), "Not Found")</f>
        <v>0722-0062</v>
      </c>
      <c r="G1034" s="1120" t="s">
        <v>3786</v>
      </c>
      <c r="H1034" s="1120"/>
      <c r="I1034" s="1120" t="s">
        <v>7349</v>
      </c>
      <c r="J1034" s="1106" t="s">
        <v>1301</v>
      </c>
      <c r="K1034" s="1120">
        <v>10.2987120775599</v>
      </c>
      <c r="L1034" s="1120">
        <v>123.901299725065</v>
      </c>
      <c r="M1034" s="1120" t="s">
        <v>7350</v>
      </c>
      <c r="N1034" s="1120" t="s">
        <v>7351</v>
      </c>
      <c r="O1034" s="1106" t="s">
        <v>15</v>
      </c>
      <c r="P1034" s="1106" t="s">
        <v>525</v>
      </c>
      <c r="Q1034" s="1120" t="s">
        <v>35</v>
      </c>
      <c r="R1034" s="1106" t="s">
        <v>32</v>
      </c>
      <c r="S1034" s="1120" t="s">
        <v>1008</v>
      </c>
      <c r="T1034" s="1106" t="s">
        <v>4164</v>
      </c>
      <c r="U1034" s="1120" t="s">
        <v>7356</v>
      </c>
      <c r="V1034" s="1120" t="s">
        <v>7357</v>
      </c>
      <c r="W1034" s="1116">
        <v>45786</v>
      </c>
      <c r="X1034" s="1117">
        <v>47613</v>
      </c>
      <c r="Y1034" s="1138" t="s">
        <v>7358</v>
      </c>
      <c r="Z1034" s="1157" t="s">
        <v>7359</v>
      </c>
      <c r="AA1034" s="1245">
        <v>46820</v>
      </c>
      <c r="AB1034" s="524"/>
      <c r="AC1034" s="1111"/>
      <c r="AD1034" s="1223"/>
    </row>
    <row r="1035" spans="1:30" ht="15.75" customHeight="1">
      <c r="A1035" s="1106" t="s">
        <v>10</v>
      </c>
      <c r="B1035" s="1120" t="s">
        <v>11</v>
      </c>
      <c r="C1035" s="1120" t="s">
        <v>28</v>
      </c>
      <c r="D1035" s="1106" t="s">
        <v>13</v>
      </c>
      <c r="E1035" s="1106" t="s">
        <v>3756</v>
      </c>
      <c r="F1035" s="1107" t="str">
        <f t="array" ref="F1035">IFERROR(INDEX(UIID!$K$2:$K1956, MATCH(CONCATENATE(B1035,D1035,G1035,J1035), UIID!$B$2:$B1956&amp;UIID!$D$2:$D1956&amp;UIID!$G$2:$G1956&amp;UIID!$H$2:$H1956, 0),), "Not Found")</f>
        <v>0722-0032</v>
      </c>
      <c r="G1035" s="1120" t="s">
        <v>3555</v>
      </c>
      <c r="H1035" s="1120"/>
      <c r="I1035" s="1120" t="s">
        <v>7360</v>
      </c>
      <c r="J1035" s="176" t="s">
        <v>3771</v>
      </c>
      <c r="K1035" s="1120">
        <v>10.328877022237499</v>
      </c>
      <c r="L1035" s="1120">
        <v>123.906781233098</v>
      </c>
      <c r="M1035" s="1120" t="s">
        <v>7361</v>
      </c>
      <c r="N1035" s="1247" t="s">
        <v>7362</v>
      </c>
      <c r="O1035" s="1106" t="s">
        <v>113</v>
      </c>
      <c r="P1035" s="1106" t="s">
        <v>2229</v>
      </c>
      <c r="Q1035" s="1120" t="s">
        <v>35</v>
      </c>
      <c r="R1035" s="1106" t="s">
        <v>2230</v>
      </c>
      <c r="S1035" s="1120" t="s">
        <v>161</v>
      </c>
      <c r="T1035" s="1106" t="s">
        <v>4157</v>
      </c>
      <c r="U1035" s="1120" t="s">
        <v>162</v>
      </c>
      <c r="V1035" s="1120" t="s">
        <v>7363</v>
      </c>
      <c r="W1035" s="1116">
        <v>45791</v>
      </c>
      <c r="X1035" s="1117">
        <v>47618</v>
      </c>
      <c r="Y1035" s="1138" t="s">
        <v>5417</v>
      </c>
      <c r="Z1035" s="1157" t="s">
        <v>7364</v>
      </c>
      <c r="AA1035" s="1245">
        <v>46708</v>
      </c>
      <c r="AB1035" s="524"/>
      <c r="AC1035" s="1111"/>
      <c r="AD1035" s="1223"/>
    </row>
    <row r="1036" spans="1:30" ht="15.75" customHeight="1">
      <c r="A1036" s="1106" t="s">
        <v>10</v>
      </c>
      <c r="B1036" s="1120" t="s">
        <v>11</v>
      </c>
      <c r="C1036" s="1120" t="s">
        <v>176</v>
      </c>
      <c r="D1036" s="1106" t="s">
        <v>3759</v>
      </c>
      <c r="E1036" s="1106" t="s">
        <v>3756</v>
      </c>
      <c r="F1036" s="1107" t="str">
        <f t="array" ref="F1036">IFERROR(INDEX(UIID!$K$2:$K1956, MATCH(CONCATENATE(B1036,D1036,G1036,J1036), UIID!$B$2:$B1956&amp;UIID!$D$2:$D1956&amp;UIID!$G$2:$G1956&amp;UIID!$H$2:$H1956, 0),), "Not Found")</f>
        <v>0722-0206</v>
      </c>
      <c r="G1036" s="1120" t="s">
        <v>3525</v>
      </c>
      <c r="H1036" s="1120"/>
      <c r="I1036" s="1120" t="s">
        <v>7365</v>
      </c>
      <c r="J1036" s="1120" t="s">
        <v>3910</v>
      </c>
      <c r="K1036" s="176">
        <v>10.307997521827801</v>
      </c>
      <c r="L1036" s="176">
        <v>124.01318730776001</v>
      </c>
      <c r="M1036" s="1120" t="s">
        <v>7366</v>
      </c>
      <c r="N1036" s="1247" t="s">
        <v>7367</v>
      </c>
      <c r="O1036" s="1106" t="s">
        <v>15</v>
      </c>
      <c r="P1036" s="1106" t="s">
        <v>16</v>
      </c>
      <c r="Q1036" s="1106" t="s">
        <v>4262</v>
      </c>
      <c r="R1036" s="1106" t="s">
        <v>3006</v>
      </c>
      <c r="S1036" s="1120" t="s">
        <v>2731</v>
      </c>
      <c r="T1036" s="1106"/>
      <c r="U1036" s="1120" t="s">
        <v>59</v>
      </c>
      <c r="V1036" s="1120" t="s">
        <v>7368</v>
      </c>
      <c r="W1036" s="1116">
        <v>45793</v>
      </c>
      <c r="X1036" s="1117">
        <v>47620</v>
      </c>
      <c r="Y1036" s="1138" t="s">
        <v>7369</v>
      </c>
      <c r="Z1036" s="1157" t="s">
        <v>7370</v>
      </c>
      <c r="AA1036" s="1245">
        <v>46651</v>
      </c>
      <c r="AB1036" s="524"/>
      <c r="AC1036" s="1111"/>
      <c r="AD1036" s="1223"/>
    </row>
    <row r="1037" spans="1:30" ht="15.75" customHeight="1">
      <c r="A1037" s="1106" t="s">
        <v>10</v>
      </c>
      <c r="B1037" s="1120" t="s">
        <v>11</v>
      </c>
      <c r="C1037" s="1120" t="s">
        <v>176</v>
      </c>
      <c r="D1037" s="1106" t="s">
        <v>3759</v>
      </c>
      <c r="E1037" s="1106" t="s">
        <v>3756</v>
      </c>
      <c r="F1037" s="1107" t="str">
        <f t="array" ref="F1037">IFERROR(INDEX(UIID!$K$2:$K1956, MATCH(CONCATENATE(B1037,D1037,G1037,J1037), UIID!$B$2:$B1956&amp;UIID!$D$2:$D1956&amp;UIID!$G$2:$G1956&amp;UIID!$H$2:$H1956, 0),), "Not Found")</f>
        <v>0722-0239</v>
      </c>
      <c r="G1037" s="1120" t="s">
        <v>3608</v>
      </c>
      <c r="H1037" s="1120"/>
      <c r="I1037" s="1120" t="s">
        <v>7371</v>
      </c>
      <c r="J1037" s="1120" t="s">
        <v>3960</v>
      </c>
      <c r="K1037" s="1120">
        <v>10.2900826716482</v>
      </c>
      <c r="L1037" s="1120">
        <v>123.99911489623</v>
      </c>
      <c r="M1037" s="1120" t="s">
        <v>7372</v>
      </c>
      <c r="N1037" s="1247" t="s">
        <v>7373</v>
      </c>
      <c r="O1037" s="1106" t="s">
        <v>15</v>
      </c>
      <c r="P1037" s="1106" t="s">
        <v>16</v>
      </c>
      <c r="Q1037" s="1106" t="s">
        <v>4262</v>
      </c>
      <c r="R1037" s="1106" t="s">
        <v>3006</v>
      </c>
      <c r="S1037" s="1120" t="s">
        <v>2753</v>
      </c>
      <c r="T1037" s="1106"/>
      <c r="U1037" s="1120" t="s">
        <v>1048</v>
      </c>
      <c r="V1037" s="1120" t="s">
        <v>7374</v>
      </c>
      <c r="W1037" s="1116">
        <v>45793</v>
      </c>
      <c r="X1037" s="1117">
        <v>47620</v>
      </c>
      <c r="Y1037" s="1120" t="s">
        <v>7375</v>
      </c>
      <c r="Z1037" s="1162" t="s">
        <v>7376</v>
      </c>
      <c r="AA1037" s="1211">
        <v>46546</v>
      </c>
      <c r="AB1037" s="524"/>
      <c r="AC1037" s="1111"/>
      <c r="AD1037" s="1223"/>
    </row>
    <row r="1038" spans="1:30" ht="15.75" customHeight="1">
      <c r="A1038" s="1106" t="s">
        <v>10</v>
      </c>
      <c r="B1038" s="1120" t="s">
        <v>11</v>
      </c>
      <c r="C1038" s="1120" t="s">
        <v>176</v>
      </c>
      <c r="D1038" s="1106" t="s">
        <v>3759</v>
      </c>
      <c r="E1038" s="1106" t="s">
        <v>3756</v>
      </c>
      <c r="F1038" s="1107" t="str">
        <f t="array" ref="F1038">IFERROR(INDEX(UIID!$K$2:$K1956, MATCH(CONCATENATE(B1038,D1038,G1038,J1038), UIID!$B$2:$B1956&amp;UIID!$D$2:$D1956&amp;UIID!$G$2:$G1956&amp;UIID!$H$2:$H1956, 0),), "Not Found")</f>
        <v>0722-0223</v>
      </c>
      <c r="G1038" s="1120" t="s">
        <v>3565</v>
      </c>
      <c r="H1038" s="1120"/>
      <c r="I1038" s="1120" t="s">
        <v>7117</v>
      </c>
      <c r="J1038" s="1120" t="s">
        <v>3929</v>
      </c>
      <c r="K1038" s="1120">
        <v>10.2834603893091</v>
      </c>
      <c r="L1038" s="1120">
        <v>123.974121867394</v>
      </c>
      <c r="M1038" s="1120" t="s">
        <v>7118</v>
      </c>
      <c r="N1038" s="1120" t="s">
        <v>7119</v>
      </c>
      <c r="O1038" s="1106" t="s">
        <v>15</v>
      </c>
      <c r="P1038" s="1106" t="s">
        <v>16</v>
      </c>
      <c r="Q1038" s="1140" t="s">
        <v>10389</v>
      </c>
      <c r="R1038" s="1106" t="s">
        <v>2230</v>
      </c>
      <c r="S1038" s="1120" t="s">
        <v>3044</v>
      </c>
      <c r="T1038" s="1106"/>
      <c r="U1038" s="1120" t="s">
        <v>7121</v>
      </c>
      <c r="V1038" s="1120" t="s">
        <v>7377</v>
      </c>
      <c r="W1038" s="1116">
        <v>45796</v>
      </c>
      <c r="X1038" s="1117">
        <v>47493</v>
      </c>
      <c r="Y1038" s="1255" t="s">
        <v>6023</v>
      </c>
      <c r="Z1038" s="1252" t="s">
        <v>7123</v>
      </c>
      <c r="AA1038" s="1253">
        <v>47211</v>
      </c>
      <c r="AB1038" s="524"/>
      <c r="AC1038" s="1111"/>
      <c r="AD1038" s="1223"/>
    </row>
    <row r="1039" spans="1:30" ht="15.75" customHeight="1">
      <c r="A1039" s="1106" t="s">
        <v>10</v>
      </c>
      <c r="B1039" s="1120" t="s">
        <v>11</v>
      </c>
      <c r="C1039" s="1120" t="s">
        <v>176</v>
      </c>
      <c r="D1039" s="1106" t="s">
        <v>3759</v>
      </c>
      <c r="E1039" s="1106" t="s">
        <v>3756</v>
      </c>
      <c r="F1039" s="1107" t="str">
        <f t="array" ref="F1039">IFERROR(INDEX(UIID!$K$2:$K1956, MATCH(CONCATENATE(B1039,D1039,G1039,J1039), UIID!$B$2:$B1956&amp;UIID!$D$2:$D1956&amp;UIID!$G$2:$G1956&amp;UIID!$H$2:$H1956, 0),), "Not Found")</f>
        <v>0722-0223</v>
      </c>
      <c r="G1039" s="1120" t="s">
        <v>3565</v>
      </c>
      <c r="H1039" s="1120"/>
      <c r="I1039" s="1120" t="s">
        <v>7117</v>
      </c>
      <c r="J1039" s="1120" t="s">
        <v>3929</v>
      </c>
      <c r="K1039" s="1120">
        <v>10.2834603893091</v>
      </c>
      <c r="L1039" s="1120">
        <v>123.974121867394</v>
      </c>
      <c r="M1039" s="1120" t="s">
        <v>7118</v>
      </c>
      <c r="N1039" s="1120" t="s">
        <v>7119</v>
      </c>
      <c r="O1039" s="1106" t="s">
        <v>15</v>
      </c>
      <c r="P1039" s="1106" t="s">
        <v>16</v>
      </c>
      <c r="Q1039" s="1140" t="s">
        <v>10389</v>
      </c>
      <c r="R1039" s="1106" t="s">
        <v>117</v>
      </c>
      <c r="S1039" s="1120" t="s">
        <v>315</v>
      </c>
      <c r="T1039" s="1106"/>
      <c r="U1039" s="1120" t="s">
        <v>235</v>
      </c>
      <c r="V1039" s="1120" t="s">
        <v>7378</v>
      </c>
      <c r="W1039" s="1116">
        <v>45796</v>
      </c>
      <c r="X1039" s="1117">
        <v>47493</v>
      </c>
      <c r="Y1039" s="1255" t="s">
        <v>6023</v>
      </c>
      <c r="Z1039" s="1252" t="s">
        <v>6024</v>
      </c>
      <c r="AA1039" s="1253">
        <v>46369</v>
      </c>
      <c r="AB1039" s="524"/>
      <c r="AC1039" s="1111"/>
      <c r="AD1039" s="1223"/>
    </row>
    <row r="1040" spans="1:30" ht="15.75" customHeight="1">
      <c r="A1040" s="1106" t="s">
        <v>10</v>
      </c>
      <c r="B1040" s="1120" t="s">
        <v>11</v>
      </c>
      <c r="C1040" s="1120" t="s">
        <v>50</v>
      </c>
      <c r="D1040" s="1106" t="s">
        <v>1119</v>
      </c>
      <c r="E1040" s="1106" t="s">
        <v>509</v>
      </c>
      <c r="F1040" s="1107" t="str">
        <f t="array" ref="F1040">IFERROR(INDEX(UIID!$K$2:$K1956, MATCH(CONCATENATE(B1040,D1040,G1040,J1040), UIID!$B$2:$B1956&amp;UIID!$D$2:$D1956&amp;UIID!$G$2:$G1956&amp;UIID!$H$2:$H1956, 0),), "Not Found")</f>
        <v>0722-0167</v>
      </c>
      <c r="G1040" s="1106" t="s">
        <v>1120</v>
      </c>
      <c r="H1040" s="1106"/>
      <c r="I1040" s="1106" t="s">
        <v>5506</v>
      </c>
      <c r="J1040" s="1106" t="s">
        <v>1121</v>
      </c>
      <c r="K1040" s="1106">
        <v>9.7810974132285793</v>
      </c>
      <c r="L1040" s="1106">
        <v>123.35419264753401</v>
      </c>
      <c r="M1040" s="1119" t="s">
        <v>1122</v>
      </c>
      <c r="N1040" s="1106" t="s">
        <v>7379</v>
      </c>
      <c r="O1040" s="1106" t="s">
        <v>15</v>
      </c>
      <c r="P1040" s="1106" t="s">
        <v>1449</v>
      </c>
      <c r="Q1040" s="1120" t="s">
        <v>35</v>
      </c>
      <c r="R1040" s="1106" t="s">
        <v>32</v>
      </c>
      <c r="S1040" s="1120" t="s">
        <v>33</v>
      </c>
      <c r="T1040" s="1106"/>
      <c r="U1040" s="1120" t="s">
        <v>1770</v>
      </c>
      <c r="V1040" s="1120" t="s">
        <v>7380</v>
      </c>
      <c r="W1040" s="1116">
        <v>45805</v>
      </c>
      <c r="X1040" s="1117">
        <v>47632</v>
      </c>
      <c r="Y1040" s="1120" t="s">
        <v>7381</v>
      </c>
      <c r="Z1040" s="1162" t="s">
        <v>7382</v>
      </c>
      <c r="AA1040" s="1211">
        <v>47031</v>
      </c>
      <c r="AB1040" s="524"/>
      <c r="AC1040" s="1111"/>
      <c r="AD1040" s="1223"/>
    </row>
    <row r="1041" spans="1:30" ht="15.75" customHeight="1">
      <c r="A1041" s="1106" t="s">
        <v>10</v>
      </c>
      <c r="B1041" s="1132" t="s">
        <v>11</v>
      </c>
      <c r="C1041" s="1132" t="s">
        <v>50</v>
      </c>
      <c r="D1041" s="1133" t="s">
        <v>2158</v>
      </c>
      <c r="E1041" s="1133" t="s">
        <v>28</v>
      </c>
      <c r="F1041" s="1153" t="str">
        <f t="array" ref="F1041">IFERROR(INDEX(UIID!$K$2:$K1956, MATCH(CONCATENATE(B1041,D1041,G1041,J1041), UIID!$B$2:$B1956&amp;UIID!$D$2:$D1956&amp;UIID!$G$2:$G1956&amp;UIID!$H$2:$H1956, 0),), "Not Found")</f>
        <v>0722-0240</v>
      </c>
      <c r="G1041" s="1132" t="s">
        <v>3611</v>
      </c>
      <c r="H1041" s="1132"/>
      <c r="I1041" s="1132" t="s">
        <v>7383</v>
      </c>
      <c r="J1041" s="1132" t="s">
        <v>3961</v>
      </c>
      <c r="K1041" s="1132">
        <v>9.88047317525265</v>
      </c>
      <c r="L1041" s="1132">
        <v>123.606894709662</v>
      </c>
      <c r="M1041" s="1132" t="s">
        <v>6758</v>
      </c>
      <c r="N1041" s="1132" t="s">
        <v>6759</v>
      </c>
      <c r="O1041" s="1133" t="s">
        <v>15</v>
      </c>
      <c r="P1041" s="1133" t="s">
        <v>16</v>
      </c>
      <c r="Q1041" s="1132" t="s">
        <v>35</v>
      </c>
      <c r="R1041" s="1133" t="s">
        <v>117</v>
      </c>
      <c r="S1041" s="1132" t="s">
        <v>200</v>
      </c>
      <c r="T1041" s="1133"/>
      <c r="U1041" s="1132" t="s">
        <v>235</v>
      </c>
      <c r="V1041" s="1132" t="s">
        <v>7384</v>
      </c>
      <c r="W1041" s="1134">
        <v>45807</v>
      </c>
      <c r="X1041" s="1135">
        <v>47634</v>
      </c>
      <c r="Y1041" s="1132" t="s">
        <v>7385</v>
      </c>
      <c r="Z1041" s="1161" t="s">
        <v>7386</v>
      </c>
      <c r="AA1041" s="1249">
        <v>46060</v>
      </c>
      <c r="AB1041" s="1241"/>
      <c r="AC1041" s="1148"/>
      <c r="AD1041" s="1241"/>
    </row>
    <row r="1042" spans="1:30" ht="15.75" customHeight="1">
      <c r="A1042" s="1106" t="s">
        <v>10</v>
      </c>
      <c r="B1042" s="1120" t="s">
        <v>11</v>
      </c>
      <c r="C1042" s="1120" t="s">
        <v>146</v>
      </c>
      <c r="D1042" s="1106" t="s">
        <v>668</v>
      </c>
      <c r="E1042" s="313" t="s">
        <v>30</v>
      </c>
      <c r="F1042" s="1107" t="str">
        <f t="array" ref="F1042">IFERROR(INDEX(UIID!$K$2:$K1956, MATCH(CONCATENATE(B1042,D1042,G1042,J1042), UIID!$B$2:$B1956&amp;UIID!$D$2:$D1956&amp;UIID!$G$2:$G1956&amp;UIID!$H$2:$H1956, 0),), "Not Found")</f>
        <v>0722-0084</v>
      </c>
      <c r="G1042" s="1120" t="s">
        <v>2085</v>
      </c>
      <c r="H1042" s="1120"/>
      <c r="I1042" s="1120" t="s">
        <v>7387</v>
      </c>
      <c r="J1042" s="1120" t="s">
        <v>7388</v>
      </c>
      <c r="K1042" s="313">
        <v>10.527661695614301</v>
      </c>
      <c r="L1042" s="313">
        <v>123.997026051999</v>
      </c>
      <c r="M1042" s="1120" t="s">
        <v>7389</v>
      </c>
      <c r="N1042" s="1247" t="s">
        <v>7390</v>
      </c>
      <c r="O1042" s="1106" t="s">
        <v>15</v>
      </c>
      <c r="P1042" s="1106" t="s">
        <v>16</v>
      </c>
      <c r="Q1042" s="1120" t="s">
        <v>35</v>
      </c>
      <c r="R1042" s="1106" t="s">
        <v>32</v>
      </c>
      <c r="S1042" s="1120" t="s">
        <v>39</v>
      </c>
      <c r="T1042" s="1106"/>
      <c r="U1042" s="1120" t="s">
        <v>253</v>
      </c>
      <c r="V1042" s="1120" t="s">
        <v>7391</v>
      </c>
      <c r="W1042" s="1116">
        <v>45812</v>
      </c>
      <c r="X1042" s="1117">
        <v>47639</v>
      </c>
      <c r="Y1042" s="1120" t="s">
        <v>6458</v>
      </c>
      <c r="Z1042" s="1162" t="s">
        <v>6459</v>
      </c>
      <c r="AA1042" s="1211">
        <v>46237</v>
      </c>
      <c r="AB1042" s="524"/>
      <c r="AC1042" s="1111"/>
      <c r="AD1042" s="1223"/>
    </row>
    <row r="1043" spans="1:30" ht="15.75" customHeight="1">
      <c r="A1043" s="1106" t="s">
        <v>10</v>
      </c>
      <c r="B1043" s="1120" t="s">
        <v>11</v>
      </c>
      <c r="C1043" s="1120" t="s">
        <v>509</v>
      </c>
      <c r="D1043" s="1106" t="s">
        <v>551</v>
      </c>
      <c r="E1043" s="313" t="s">
        <v>30</v>
      </c>
      <c r="F1043" s="1107" t="str">
        <f t="array" ref="F1043">IFERROR(INDEX(UIID!$K$2:$K1956, MATCH(CONCATENATE(B1043,D1043,G1043,J1043), UIID!$B$2:$B1956&amp;UIID!$D$2:$D1956&amp;UIID!$G$2:$G1956&amp;UIID!$H$2:$H1956, 0),), "Not Found")</f>
        <v>0722-0073</v>
      </c>
      <c r="G1043" s="1184" t="s">
        <v>1662</v>
      </c>
      <c r="H1043" s="1106"/>
      <c r="I1043" s="1106" t="s">
        <v>5599</v>
      </c>
      <c r="J1043" s="1184" t="s">
        <v>3792</v>
      </c>
      <c r="K1043" s="1120">
        <v>11.0265627968794</v>
      </c>
      <c r="L1043" s="1120">
        <v>124.004574840412</v>
      </c>
      <c r="M1043" s="1106" t="s">
        <v>1664</v>
      </c>
      <c r="N1043" s="1106" t="s">
        <v>5600</v>
      </c>
      <c r="O1043" s="1106" t="s">
        <v>15</v>
      </c>
      <c r="P1043" s="1106" t="s">
        <v>16</v>
      </c>
      <c r="Q1043" s="1140" t="s">
        <v>10389</v>
      </c>
      <c r="R1043" s="1106" t="s">
        <v>32</v>
      </c>
      <c r="S1043" s="1120" t="s">
        <v>43</v>
      </c>
      <c r="T1043" s="1106"/>
      <c r="U1043" s="1120" t="s">
        <v>253</v>
      </c>
      <c r="V1043" s="1120" t="s">
        <v>7392</v>
      </c>
      <c r="W1043" s="1116">
        <v>45817</v>
      </c>
      <c r="X1043" s="1117">
        <v>47527</v>
      </c>
      <c r="Y1043" s="1251" t="s">
        <v>7144</v>
      </c>
      <c r="Z1043" s="1252" t="s">
        <v>7145</v>
      </c>
      <c r="AA1043" s="1253">
        <v>46171</v>
      </c>
      <c r="AB1043" s="524"/>
      <c r="AC1043" s="1111"/>
      <c r="AD1043" s="1223"/>
    </row>
    <row r="1044" spans="1:30" ht="15.75" customHeight="1">
      <c r="A1044" s="1106" t="s">
        <v>10</v>
      </c>
      <c r="B1044" s="1120" t="s">
        <v>11</v>
      </c>
      <c r="C1044" s="1120" t="s">
        <v>50</v>
      </c>
      <c r="D1044" s="1106" t="s">
        <v>2158</v>
      </c>
      <c r="E1044" s="1106" t="s">
        <v>28</v>
      </c>
      <c r="F1044" s="1107" t="str">
        <f t="array" ref="F1044">IFERROR(INDEX(UIID!$K$2:$K1956, MATCH(CONCATENATE(B1044,D1044,G1044,J1044), UIID!$B$2:$B1956&amp;UIID!$D$2:$D1956&amp;UIID!$G$2:$G1956&amp;UIID!$H$2:$H1956, 0),), "Not Found")</f>
        <v>0722-0240</v>
      </c>
      <c r="G1044" s="1120" t="s">
        <v>3611</v>
      </c>
      <c r="H1044" s="1120"/>
      <c r="I1044" s="1120" t="s">
        <v>7383</v>
      </c>
      <c r="J1044" s="1120" t="s">
        <v>3961</v>
      </c>
      <c r="K1044" s="176">
        <v>9.88047317525265</v>
      </c>
      <c r="L1044" s="176">
        <v>123.606894709662</v>
      </c>
      <c r="M1044" s="176" t="s">
        <v>6758</v>
      </c>
      <c r="N1044" s="176" t="s">
        <v>6759</v>
      </c>
      <c r="O1044" s="1106" t="s">
        <v>15</v>
      </c>
      <c r="P1044" s="1106" t="s">
        <v>16</v>
      </c>
      <c r="Q1044" s="1120" t="s">
        <v>35</v>
      </c>
      <c r="R1044" s="1106" t="s">
        <v>32</v>
      </c>
      <c r="S1044" s="1120" t="s">
        <v>39</v>
      </c>
      <c r="T1044" s="1106"/>
      <c r="U1044" s="1120" t="s">
        <v>253</v>
      </c>
      <c r="V1044" s="1120" t="s">
        <v>7393</v>
      </c>
      <c r="W1044" s="1116">
        <v>45817</v>
      </c>
      <c r="X1044" s="1117">
        <v>47644</v>
      </c>
      <c r="Y1044" s="1138" t="s">
        <v>6060</v>
      </c>
      <c r="Z1044" s="1157" t="s">
        <v>6061</v>
      </c>
      <c r="AA1044" s="1245">
        <v>46308</v>
      </c>
      <c r="AB1044" s="524"/>
      <c r="AC1044" s="1111"/>
      <c r="AD1044" s="1223"/>
    </row>
    <row r="1045" spans="1:30" ht="15.75" customHeight="1">
      <c r="A1045" s="1106" t="s">
        <v>10</v>
      </c>
      <c r="B1045" s="1120" t="s">
        <v>11</v>
      </c>
      <c r="C1045" s="1120" t="s">
        <v>50</v>
      </c>
      <c r="D1045" s="1106" t="s">
        <v>13</v>
      </c>
      <c r="E1045" s="1106" t="s">
        <v>3756</v>
      </c>
      <c r="F1045" s="1107" t="str">
        <f t="array" ref="F1045">IFERROR(INDEX(UIID!$K$2:$K1956, MATCH(CONCATENATE(B1045,D1045,G1045,J1045), UIID!$B$2:$B1956&amp;UIID!$D$2:$D1956&amp;UIID!$G$2:$G1956&amp;UIID!$H$2:$H1956, 0),), "Not Found")</f>
        <v>0722-0063</v>
      </c>
      <c r="G1045" s="1120" t="s">
        <v>3540</v>
      </c>
      <c r="H1045" s="1120"/>
      <c r="I1045" s="1120" t="s">
        <v>7394</v>
      </c>
      <c r="J1045" s="1106" t="s">
        <v>312</v>
      </c>
      <c r="K1045" s="1120">
        <v>10.2558455043098</v>
      </c>
      <c r="L1045" s="1120">
        <v>123.66321444088599</v>
      </c>
      <c r="M1045" s="1120" t="s">
        <v>7395</v>
      </c>
      <c r="N1045" s="1256" t="s">
        <v>7396</v>
      </c>
      <c r="O1045" s="1106" t="s">
        <v>15</v>
      </c>
      <c r="P1045" s="1106" t="s">
        <v>16</v>
      </c>
      <c r="Q1045" s="1120" t="s">
        <v>35</v>
      </c>
      <c r="R1045" s="1106" t="s">
        <v>2230</v>
      </c>
      <c r="S1045" s="1120" t="s">
        <v>2620</v>
      </c>
      <c r="T1045" s="1106"/>
      <c r="U1045" s="1120" t="s">
        <v>7121</v>
      </c>
      <c r="V1045" s="1120" t="s">
        <v>7397</v>
      </c>
      <c r="W1045" s="1116">
        <v>45824</v>
      </c>
      <c r="X1045" s="1117">
        <v>47651</v>
      </c>
      <c r="Y1045" s="1120" t="s">
        <v>7398</v>
      </c>
      <c r="Z1045" s="1162" t="s">
        <v>7399</v>
      </c>
      <c r="AA1045" s="1211">
        <v>47417</v>
      </c>
      <c r="AB1045" s="524"/>
      <c r="AC1045" s="1111"/>
      <c r="AD1045" s="1223"/>
    </row>
    <row r="1046" spans="1:30" ht="15.75" customHeight="1">
      <c r="A1046" s="1106" t="s">
        <v>10</v>
      </c>
      <c r="B1046" s="1120" t="s">
        <v>11</v>
      </c>
      <c r="C1046" s="1120" t="s">
        <v>28</v>
      </c>
      <c r="D1046" s="1106" t="s">
        <v>13</v>
      </c>
      <c r="E1046" s="1106" t="s">
        <v>3756</v>
      </c>
      <c r="F1046" s="1107" t="str">
        <f t="array" ref="F1046">IFERROR(INDEX(UIID!$K$2:$K1956, MATCH(CONCATENATE(B1046,D1046,G1046,J1046), UIID!$B$2:$B1956&amp;UIID!$D$2:$D1956&amp;UIID!$G$2:$G1956&amp;UIID!$H$2:$H1956, 0),), "Not Found")</f>
        <v>0722-0032</v>
      </c>
      <c r="G1046" s="1120" t="s">
        <v>3555</v>
      </c>
      <c r="H1046" s="1120"/>
      <c r="I1046" s="1120" t="s">
        <v>7360</v>
      </c>
      <c r="J1046" s="176" t="s">
        <v>3771</v>
      </c>
      <c r="K1046" s="1120">
        <v>10.328877022237499</v>
      </c>
      <c r="L1046" s="1120">
        <v>123.906781233098</v>
      </c>
      <c r="M1046" s="1120" t="s">
        <v>7361</v>
      </c>
      <c r="N1046" s="1247" t="s">
        <v>7362</v>
      </c>
      <c r="O1046" s="1106" t="s">
        <v>113</v>
      </c>
      <c r="P1046" s="1106" t="s">
        <v>2229</v>
      </c>
      <c r="Q1046" s="1106" t="s">
        <v>7230</v>
      </c>
      <c r="R1046" s="1106" t="s">
        <v>2222</v>
      </c>
      <c r="S1046" s="1120" t="s">
        <v>7401</v>
      </c>
      <c r="T1046" s="1106"/>
      <c r="U1046" s="1120" t="s">
        <v>7232</v>
      </c>
      <c r="V1046" s="1120" t="s">
        <v>7402</v>
      </c>
      <c r="W1046" s="1116">
        <v>45729</v>
      </c>
      <c r="X1046" s="1117">
        <v>47556</v>
      </c>
      <c r="Y1046" s="1120" t="s">
        <v>7234</v>
      </c>
      <c r="Z1046" s="1120" t="s">
        <v>7235</v>
      </c>
      <c r="AA1046" s="1169">
        <v>47376</v>
      </c>
      <c r="AB1046" s="524"/>
      <c r="AC1046" s="1111"/>
      <c r="AD1046" s="1223"/>
    </row>
    <row r="1047" spans="1:30" ht="15.75" customHeight="1">
      <c r="A1047" s="1106" t="s">
        <v>10</v>
      </c>
      <c r="B1047" s="1120" t="s">
        <v>11</v>
      </c>
      <c r="C1047" s="1120" t="s">
        <v>28</v>
      </c>
      <c r="D1047" s="1106" t="s">
        <v>581</v>
      </c>
      <c r="E1047" s="1106" t="s">
        <v>30</v>
      </c>
      <c r="F1047" s="1107" t="str">
        <f t="array" ref="F1047">IFERROR(INDEX(UIID!$K$2:$K1956, MATCH(CONCATENATE(B1047,D1047,G1047,J1047), UIID!$B$2:$B1956&amp;UIID!$D$2:$D1956&amp;UIID!$G$2:$G1956&amp;UIID!$H$2:$H1956, 0),), "Not Found")</f>
        <v>0722-0237</v>
      </c>
      <c r="G1047" s="1120" t="s">
        <v>3956</v>
      </c>
      <c r="H1047" s="1120"/>
      <c r="I1047" s="1120" t="s">
        <v>7323</v>
      </c>
      <c r="J1047" s="1120" t="s">
        <v>3957</v>
      </c>
      <c r="K1047" s="1120">
        <v>10.103866801457301</v>
      </c>
      <c r="L1047" s="1120">
        <v>123.641938909722</v>
      </c>
      <c r="M1047" s="1120" t="s">
        <v>7324</v>
      </c>
      <c r="N1047" s="1120" t="s">
        <v>7325</v>
      </c>
      <c r="O1047" s="1106" t="s">
        <v>15</v>
      </c>
      <c r="P1047" s="1106" t="s">
        <v>16</v>
      </c>
      <c r="Q1047" s="1106" t="s">
        <v>4262</v>
      </c>
      <c r="R1047" s="1106" t="s">
        <v>2511</v>
      </c>
      <c r="S1047" s="1120" t="s">
        <v>3616</v>
      </c>
      <c r="T1047" s="1106"/>
      <c r="U1047" s="1120" t="s">
        <v>7404</v>
      </c>
      <c r="V1047" s="1120" t="s">
        <v>7405</v>
      </c>
      <c r="W1047" s="1116">
        <v>45776</v>
      </c>
      <c r="X1047" s="1117">
        <v>47603</v>
      </c>
      <c r="Y1047" s="1120" t="s">
        <v>7406</v>
      </c>
      <c r="Z1047" s="1162" t="s">
        <v>7407</v>
      </c>
      <c r="AA1047" s="1169"/>
      <c r="AB1047" s="524"/>
      <c r="AC1047" s="1111"/>
      <c r="AD1047" s="1223"/>
    </row>
    <row r="1048" spans="1:30" ht="15.75" customHeight="1">
      <c r="A1048" s="1106" t="s">
        <v>10</v>
      </c>
      <c r="B1048" s="1120" t="s">
        <v>11</v>
      </c>
      <c r="C1048" s="1120" t="s">
        <v>28</v>
      </c>
      <c r="D1048" s="1106" t="s">
        <v>977</v>
      </c>
      <c r="E1048" s="1106" t="s">
        <v>28</v>
      </c>
      <c r="F1048" s="1107" t="str">
        <f t="array" ref="F1048">IFERROR(INDEX(UIID!$K$2:$K1956, MATCH(CONCATENATE(B1048,D1048,G1048,J1048), UIID!$B$2:$B1956&amp;UIID!$D$2:$D1956&amp;UIID!$G$2:$G1956&amp;UIID!$H$2:$H1956, 0),), "Not Found")</f>
        <v>0722-0014</v>
      </c>
      <c r="G1048" s="1106" t="s">
        <v>1134</v>
      </c>
      <c r="H1048" s="1120"/>
      <c r="I1048" s="1120" t="s">
        <v>7408</v>
      </c>
      <c r="J1048" s="1106" t="s">
        <v>1137</v>
      </c>
      <c r="K1048" s="1120">
        <v>10.2386875884243</v>
      </c>
      <c r="L1048" s="1120">
        <v>123.779030889205</v>
      </c>
      <c r="M1048" s="1120" t="s">
        <v>7409</v>
      </c>
      <c r="N1048" s="1120" t="s">
        <v>7410</v>
      </c>
      <c r="O1048" s="1106" t="s">
        <v>15</v>
      </c>
      <c r="P1048" s="1106" t="s">
        <v>16</v>
      </c>
      <c r="Q1048" s="1120" t="s">
        <v>35</v>
      </c>
      <c r="R1048" s="1106" t="s">
        <v>84</v>
      </c>
      <c r="S1048" s="1120" t="s">
        <v>85</v>
      </c>
      <c r="T1048" s="1106"/>
      <c r="U1048" s="1120" t="s">
        <v>7411</v>
      </c>
      <c r="V1048" s="1120" t="s">
        <v>7412</v>
      </c>
      <c r="W1048" s="1116">
        <v>45825</v>
      </c>
      <c r="X1048" s="1117">
        <v>47652</v>
      </c>
      <c r="Y1048" s="1120" t="s">
        <v>7413</v>
      </c>
      <c r="Z1048" s="1162" t="s">
        <v>7414</v>
      </c>
      <c r="AA1048" s="1211">
        <v>46174</v>
      </c>
      <c r="AB1048" s="524"/>
      <c r="AC1048" s="1111"/>
      <c r="AD1048" s="1223"/>
    </row>
    <row r="1049" spans="1:30" ht="15.75" customHeight="1">
      <c r="A1049" s="1106" t="s">
        <v>10</v>
      </c>
      <c r="B1049" s="1132" t="s">
        <v>11</v>
      </c>
      <c r="C1049" s="1132" t="s">
        <v>176</v>
      </c>
      <c r="D1049" s="1133" t="s">
        <v>3759</v>
      </c>
      <c r="E1049" s="1133" t="s">
        <v>3756</v>
      </c>
      <c r="F1049" s="1153" t="str">
        <f t="array" ref="F1049">IFERROR(INDEX(UIID!$K$2:$K1956, MATCH(CONCATENATE(B1049,D1049,G1049,J1049), UIID!$B$2:$B1956&amp;UIID!$D$2:$D1956&amp;UIID!$G$2:$G1956&amp;UIID!$H$2:$H1956, 0),), "Not Found")</f>
        <v>0722-0206</v>
      </c>
      <c r="G1049" s="1132" t="s">
        <v>3525</v>
      </c>
      <c r="H1049" s="1132"/>
      <c r="I1049" s="1132" t="s">
        <v>7365</v>
      </c>
      <c r="J1049" s="1132" t="s">
        <v>3910</v>
      </c>
      <c r="K1049" s="1132">
        <v>10.307997521827801</v>
      </c>
      <c r="L1049" s="1132">
        <v>124.01318730776001</v>
      </c>
      <c r="M1049" s="1132" t="s">
        <v>7366</v>
      </c>
      <c r="N1049" s="1248" t="s">
        <v>7367</v>
      </c>
      <c r="O1049" s="1133" t="s">
        <v>15</v>
      </c>
      <c r="P1049" s="1133" t="s">
        <v>16</v>
      </c>
      <c r="Q1049" s="1106" t="s">
        <v>4262</v>
      </c>
      <c r="R1049" s="1133" t="s">
        <v>3006</v>
      </c>
      <c r="S1049" s="1132" t="s">
        <v>2757</v>
      </c>
      <c r="T1049" s="1133"/>
      <c r="U1049" s="1132" t="s">
        <v>7416</v>
      </c>
      <c r="V1049" s="1132" t="s">
        <v>7417</v>
      </c>
      <c r="W1049" s="1134">
        <v>45825</v>
      </c>
      <c r="X1049" s="1135">
        <v>47652</v>
      </c>
      <c r="Y1049" s="1257" t="s">
        <v>7369</v>
      </c>
      <c r="Z1049" s="1258" t="s">
        <v>7370</v>
      </c>
      <c r="AA1049" s="1259">
        <v>46651</v>
      </c>
      <c r="AB1049" s="1241"/>
      <c r="AC1049" s="1148"/>
      <c r="AD1049" s="1241"/>
    </row>
    <row r="1050" spans="1:30" ht="15.75" customHeight="1">
      <c r="A1050" s="1106" t="s">
        <v>10</v>
      </c>
      <c r="B1050" s="1106" t="s">
        <v>11</v>
      </c>
      <c r="C1050" s="1106" t="s">
        <v>146</v>
      </c>
      <c r="D1050" s="1106" t="s">
        <v>656</v>
      </c>
      <c r="E1050" s="1106" t="s">
        <v>28</v>
      </c>
      <c r="F1050" s="1107" t="str">
        <f t="array" ref="F1050">IFERROR(INDEX(UIID!$K$2:$K1956, MATCH(CONCATENATE(B1050,D1050,G1050,J1050), UIID!$B$2:$B1956&amp;UIID!$D$2:$D1956&amp;UIID!$G$2:$G1956&amp;UIID!$H$2:$H1956, 0),), "Not Found")</f>
        <v>0722-0082</v>
      </c>
      <c r="G1050" s="1120" t="s">
        <v>1973</v>
      </c>
      <c r="H1050" s="1120"/>
      <c r="I1050" s="1120" t="s">
        <v>7418</v>
      </c>
      <c r="J1050" s="1106" t="s">
        <v>1974</v>
      </c>
      <c r="K1050" s="1120">
        <v>10.365093548810799</v>
      </c>
      <c r="L1050" s="1120">
        <v>124.000014352281</v>
      </c>
      <c r="M1050" s="1120" t="s">
        <v>7419</v>
      </c>
      <c r="N1050" s="1120" t="s">
        <v>7420</v>
      </c>
      <c r="O1050" s="1106" t="s">
        <v>15</v>
      </c>
      <c r="P1050" s="1106" t="s">
        <v>16</v>
      </c>
      <c r="Q1050" s="1120" t="s">
        <v>35</v>
      </c>
      <c r="R1050" s="1106" t="s">
        <v>32</v>
      </c>
      <c r="S1050" s="1120" t="s">
        <v>36</v>
      </c>
      <c r="T1050" s="1106"/>
      <c r="U1050" s="1120" t="s">
        <v>91</v>
      </c>
      <c r="V1050" s="1120" t="s">
        <v>7421</v>
      </c>
      <c r="W1050" s="1116">
        <v>45847</v>
      </c>
      <c r="X1050" s="1117">
        <v>47674</v>
      </c>
      <c r="Y1050" s="1120" t="s">
        <v>7422</v>
      </c>
      <c r="Z1050" s="1120" t="s">
        <v>7423</v>
      </c>
      <c r="AA1050" s="1169">
        <v>46870</v>
      </c>
      <c r="AB1050" s="524"/>
      <c r="AC1050" s="1111"/>
      <c r="AD1050" s="1223"/>
    </row>
    <row r="1051" spans="1:30" ht="15.75" customHeight="1">
      <c r="A1051" s="1106" t="s">
        <v>10</v>
      </c>
      <c r="B1051" s="1106" t="s">
        <v>11</v>
      </c>
      <c r="C1051" s="1120" t="s">
        <v>28</v>
      </c>
      <c r="D1051" s="1106" t="s">
        <v>977</v>
      </c>
      <c r="E1051" s="1106" t="s">
        <v>28</v>
      </c>
      <c r="F1051" s="1107" t="str">
        <f t="array" ref="F1051">IFERROR(INDEX(UIID!$K$2:$K1956, MATCH(CONCATENATE(B1051,D1051,G1051,J1051), UIID!$B$2:$B1956&amp;UIID!$D$2:$D1956&amp;UIID!$G$2:$G1956&amp;UIID!$H$2:$H1956, 0),), "Not Found")</f>
        <v>0722-0019</v>
      </c>
      <c r="G1051" s="1106" t="s">
        <v>1042</v>
      </c>
      <c r="H1051" s="1106"/>
      <c r="I1051" s="1106" t="s">
        <v>7424</v>
      </c>
      <c r="J1051" s="1106" t="s">
        <v>1043</v>
      </c>
      <c r="K1051" s="1120">
        <v>10.2392095485295</v>
      </c>
      <c r="L1051" s="1120">
        <v>123.80495641215499</v>
      </c>
      <c r="M1051" s="1120" t="s">
        <v>7425</v>
      </c>
      <c r="N1051" s="1120" t="s">
        <v>7426</v>
      </c>
      <c r="O1051" s="1106" t="s">
        <v>113</v>
      </c>
      <c r="P1051" s="1106" t="s">
        <v>2229</v>
      </c>
      <c r="Q1051" s="1120" t="s">
        <v>35</v>
      </c>
      <c r="R1051" s="1106" t="s">
        <v>117</v>
      </c>
      <c r="S1051" s="1120" t="s">
        <v>3277</v>
      </c>
      <c r="T1051" s="1106"/>
      <c r="U1051" s="1120" t="s">
        <v>7427</v>
      </c>
      <c r="V1051" s="1120" t="s">
        <v>7428</v>
      </c>
      <c r="W1051" s="1116">
        <v>45848</v>
      </c>
      <c r="X1051" s="1117">
        <v>47675</v>
      </c>
      <c r="Y1051" s="1120" t="s">
        <v>6122</v>
      </c>
      <c r="Z1051" s="1120" t="s">
        <v>7429</v>
      </c>
      <c r="AA1051" s="1169">
        <v>47197</v>
      </c>
      <c r="AB1051" s="524"/>
      <c r="AC1051" s="1111"/>
      <c r="AD1051" s="1223"/>
    </row>
    <row r="1052" spans="1:30" ht="15.75" customHeight="1">
      <c r="A1052" s="1106" t="s">
        <v>10</v>
      </c>
      <c r="B1052" s="1106" t="s">
        <v>11</v>
      </c>
      <c r="C1052" s="1120" t="s">
        <v>28</v>
      </c>
      <c r="D1052" s="1106" t="s">
        <v>13</v>
      </c>
      <c r="E1052" s="1106" t="s">
        <v>3756</v>
      </c>
      <c r="F1052" s="1107" t="str">
        <f t="array" ref="F1052">IFERROR(INDEX(UIID!$K$2:$K1956, MATCH(CONCATENATE(B1052,D1052,G1052,J1052), UIID!$B$2:$B1956&amp;UIID!$D$2:$D1956&amp;UIID!$G$2:$G1956&amp;UIID!$H$2:$H1956, 0),), "Not Found")</f>
        <v>0722-0032</v>
      </c>
      <c r="G1052" s="1120" t="s">
        <v>3555</v>
      </c>
      <c r="H1052" s="1120"/>
      <c r="I1052" s="1120" t="s">
        <v>5609</v>
      </c>
      <c r="J1052" s="1120" t="s">
        <v>3771</v>
      </c>
      <c r="K1052" s="1120">
        <v>10.326306333009599</v>
      </c>
      <c r="L1052" s="1120">
        <v>123.906346830495</v>
      </c>
      <c r="M1052" s="1106" t="s">
        <v>1188</v>
      </c>
      <c r="N1052" s="1106" t="s">
        <v>5610</v>
      </c>
      <c r="O1052" s="1106" t="s">
        <v>113</v>
      </c>
      <c r="P1052" s="1106" t="s">
        <v>2229</v>
      </c>
      <c r="Q1052" s="1140" t="s">
        <v>10389</v>
      </c>
      <c r="R1052" s="1106" t="s">
        <v>107</v>
      </c>
      <c r="S1052" s="1120" t="s">
        <v>3322</v>
      </c>
      <c r="T1052" s="1106"/>
      <c r="U1052" s="1120" t="s">
        <v>549</v>
      </c>
      <c r="V1052" s="1120" t="s">
        <v>7430</v>
      </c>
      <c r="W1052" s="1116">
        <v>45848</v>
      </c>
      <c r="X1052" s="1117">
        <v>47177</v>
      </c>
      <c r="Y1052" s="1120" t="s">
        <v>7431</v>
      </c>
      <c r="Z1052" s="1120" t="s">
        <v>7432</v>
      </c>
      <c r="AA1052" s="1169">
        <v>47370</v>
      </c>
      <c r="AB1052" s="524"/>
      <c r="AC1052" s="1111"/>
      <c r="AD1052" s="1223"/>
    </row>
    <row r="1053" spans="1:30" ht="15.75" customHeight="1">
      <c r="A1053" s="1106" t="s">
        <v>10</v>
      </c>
      <c r="B1053" s="1106" t="s">
        <v>11</v>
      </c>
      <c r="C1053" s="1120" t="s">
        <v>176</v>
      </c>
      <c r="D1053" s="1106" t="s">
        <v>3759</v>
      </c>
      <c r="E1053" s="1106" t="s">
        <v>3756</v>
      </c>
      <c r="F1053" s="1107" t="str">
        <f t="array" ref="F1053">IFERROR(INDEX(UIID!$K$2:$K1956, MATCH(CONCATENATE(B1053,D1053,G1053,J1053), UIID!$B$2:$B1956&amp;UIID!$D$2:$D1956&amp;UIID!$G$2:$G1956&amp;UIID!$H$2:$H1956, 0),), "Not Found")</f>
        <v>0722-0190</v>
      </c>
      <c r="G1053" s="1120" t="s">
        <v>3447</v>
      </c>
      <c r="H1053" s="1120"/>
      <c r="I1053" s="1120" t="s">
        <v>6766</v>
      </c>
      <c r="J1053" s="1120" t="s">
        <v>3892</v>
      </c>
      <c r="K1053" s="1120">
        <v>10.315575419980799</v>
      </c>
      <c r="L1053" s="1120">
        <v>123.96197866364</v>
      </c>
      <c r="M1053" s="1120" t="s">
        <v>6767</v>
      </c>
      <c r="N1053" s="1120" t="s">
        <v>6768</v>
      </c>
      <c r="O1053" s="1106" t="s">
        <v>15</v>
      </c>
      <c r="P1053" s="1106" t="s">
        <v>16</v>
      </c>
      <c r="Q1053" s="1140" t="s">
        <v>10389</v>
      </c>
      <c r="R1053" s="1106" t="s">
        <v>2222</v>
      </c>
      <c r="S1053" s="1120" t="s">
        <v>590</v>
      </c>
      <c r="T1053" s="1106"/>
      <c r="U1053" s="1120" t="s">
        <v>157</v>
      </c>
      <c r="V1053" s="1120" t="s">
        <v>7433</v>
      </c>
      <c r="W1053" s="1116">
        <v>47310</v>
      </c>
      <c r="X1053" s="1117">
        <v>47157</v>
      </c>
      <c r="Y1053" s="1120" t="s">
        <v>7434</v>
      </c>
      <c r="Z1053" s="1120" t="s">
        <v>22</v>
      </c>
      <c r="AA1053" s="1120" t="s">
        <v>22</v>
      </c>
      <c r="AB1053" s="524"/>
      <c r="AC1053" s="1111"/>
      <c r="AD1053" s="1223"/>
    </row>
    <row r="1054" spans="1:30" ht="15.75" customHeight="1">
      <c r="A1054" s="1106" t="s">
        <v>10</v>
      </c>
      <c r="B1054" s="1106" t="s">
        <v>11</v>
      </c>
      <c r="C1054" s="1120" t="s">
        <v>176</v>
      </c>
      <c r="D1054" s="1106" t="s">
        <v>3759</v>
      </c>
      <c r="E1054" s="1106" t="s">
        <v>3756</v>
      </c>
      <c r="F1054" s="1107" t="str">
        <f t="array" ref="F1054">IFERROR(INDEX(UIID!$K$2:$K1956, MATCH(CONCATENATE(B1054,D1054,G1054,J1054), UIID!$B$2:$B1956&amp;UIID!$D$2:$D1956&amp;UIID!$G$2:$G1956&amp;UIID!$H$2:$H1956, 0),), "Not Found")</f>
        <v>0722-0190</v>
      </c>
      <c r="G1054" s="1120" t="s">
        <v>3447</v>
      </c>
      <c r="H1054" s="1120"/>
      <c r="I1054" s="1120" t="s">
        <v>6766</v>
      </c>
      <c r="J1054" s="1120" t="s">
        <v>3892</v>
      </c>
      <c r="K1054" s="1120">
        <v>10.315575419980799</v>
      </c>
      <c r="L1054" s="1120">
        <v>123.96197866364</v>
      </c>
      <c r="M1054" s="1120" t="s">
        <v>6767</v>
      </c>
      <c r="N1054" s="1120" t="s">
        <v>6768</v>
      </c>
      <c r="O1054" s="1106" t="s">
        <v>15</v>
      </c>
      <c r="P1054" s="1106" t="s">
        <v>16</v>
      </c>
      <c r="Q1054" s="1140" t="s">
        <v>10389</v>
      </c>
      <c r="R1054" s="1106" t="s">
        <v>117</v>
      </c>
      <c r="S1054" s="1120" t="s">
        <v>315</v>
      </c>
      <c r="T1054" s="1106"/>
      <c r="U1054" s="1120" t="s">
        <v>235</v>
      </c>
      <c r="V1054" s="1120" t="s">
        <v>7435</v>
      </c>
      <c r="W1054" s="1116">
        <v>47310</v>
      </c>
      <c r="X1054" s="1117">
        <v>47578</v>
      </c>
      <c r="Y1054" s="1120" t="s">
        <v>7321</v>
      </c>
      <c r="Z1054" s="1120" t="s">
        <v>7322</v>
      </c>
      <c r="AA1054" s="1169">
        <v>46617</v>
      </c>
      <c r="AB1054" s="524"/>
      <c r="AC1054" s="1111"/>
      <c r="AD1054" s="1223"/>
    </row>
    <row r="1055" spans="1:30" ht="15.75" customHeight="1">
      <c r="A1055" s="1106" t="s">
        <v>10</v>
      </c>
      <c r="B1055" s="1106" t="s">
        <v>11</v>
      </c>
      <c r="C1055" s="1120" t="s">
        <v>509</v>
      </c>
      <c r="D1055" s="1106" t="s">
        <v>551</v>
      </c>
      <c r="E1055" s="1106" t="s">
        <v>30</v>
      </c>
      <c r="F1055" s="1107" t="str">
        <f t="array" ref="F1055">IFERROR(INDEX(UIID!$K$2:$K1956, MATCH(CONCATENATE(B1055,D1055,G1055,J1055), UIID!$B$2:$B1956&amp;UIID!$D$2:$D1956&amp;UIID!$G$2:$G1956&amp;UIID!$H$2:$H1956, 0),), "Not Found")</f>
        <v>0722-0205</v>
      </c>
      <c r="G1055" s="1120" t="s">
        <v>3522</v>
      </c>
      <c r="H1055" s="1120"/>
      <c r="I1055" s="1120" t="s">
        <v>6974</v>
      </c>
      <c r="J1055" s="1120" t="s">
        <v>3909</v>
      </c>
      <c r="K1055" s="1120">
        <v>11.0454177756039</v>
      </c>
      <c r="L1055" s="1120">
        <v>123.99899973495199</v>
      </c>
      <c r="M1055" s="1204" t="s">
        <v>6975</v>
      </c>
      <c r="N1055" s="1120" t="s">
        <v>6976</v>
      </c>
      <c r="O1055" s="1106" t="s">
        <v>15</v>
      </c>
      <c r="P1055" s="1106" t="s">
        <v>16</v>
      </c>
      <c r="Q1055" s="1120" t="s">
        <v>35</v>
      </c>
      <c r="R1055" s="1106" t="s">
        <v>107</v>
      </c>
      <c r="S1055" s="1120" t="s">
        <v>2477</v>
      </c>
      <c r="T1055" s="1106"/>
      <c r="U1055" s="1120" t="s">
        <v>6571</v>
      </c>
      <c r="V1055" s="1120" t="s">
        <v>7436</v>
      </c>
      <c r="W1055" s="1116">
        <v>45853</v>
      </c>
      <c r="X1055" s="1117">
        <v>47680</v>
      </c>
      <c r="Y1055" s="1120" t="s">
        <v>5200</v>
      </c>
      <c r="Z1055" s="1120" t="s">
        <v>7437</v>
      </c>
      <c r="AA1055" s="1169">
        <v>46884</v>
      </c>
      <c r="AB1055" s="524"/>
      <c r="AC1055" s="1111"/>
      <c r="AD1055" s="1223"/>
    </row>
    <row r="1056" spans="1:30" ht="15.75" customHeight="1">
      <c r="A1056" s="1106" t="s">
        <v>10</v>
      </c>
      <c r="B1056" s="1106" t="s">
        <v>11</v>
      </c>
      <c r="C1056" s="1120" t="s">
        <v>123</v>
      </c>
      <c r="D1056" s="1106" t="s">
        <v>2267</v>
      </c>
      <c r="E1056" s="1106" t="s">
        <v>123</v>
      </c>
      <c r="F1056" s="1107" t="str">
        <f t="array" ref="F1056">IFERROR(INDEX(UIID!$K$2:$K1956, MATCH(CONCATENATE(B1056,D1056,G1056,J1056), UIID!$B$2:$B1956&amp;UIID!$D$2:$D1956&amp;UIID!$G$2:$G1956&amp;UIID!$H$2:$H1956, 0),), "Not Found")</f>
        <v>0722-0197</v>
      </c>
      <c r="G1056" s="1120" t="s">
        <v>3502</v>
      </c>
      <c r="H1056" s="1120"/>
      <c r="I1056" s="1120" t="s">
        <v>6905</v>
      </c>
      <c r="J1056" s="1120" t="s">
        <v>3900</v>
      </c>
      <c r="K1056" s="1120">
        <v>10.557032081481999</v>
      </c>
      <c r="L1056" s="1120">
        <v>123.714781193863</v>
      </c>
      <c r="M1056" s="1120" t="s">
        <v>6906</v>
      </c>
      <c r="N1056" s="1120" t="s">
        <v>6907</v>
      </c>
      <c r="O1056" s="1106" t="s">
        <v>15</v>
      </c>
      <c r="P1056" s="1106" t="s">
        <v>16</v>
      </c>
      <c r="Q1056" s="1120" t="s">
        <v>35</v>
      </c>
      <c r="R1056" s="1106" t="s">
        <v>104</v>
      </c>
      <c r="S1056" s="1120" t="s">
        <v>105</v>
      </c>
      <c r="T1056" s="1106"/>
      <c r="U1056" s="1120" t="s">
        <v>106</v>
      </c>
      <c r="V1056" s="1120" t="s">
        <v>7438</v>
      </c>
      <c r="W1056" s="1116">
        <v>45854</v>
      </c>
      <c r="X1056" s="1117">
        <v>47681</v>
      </c>
      <c r="Y1056" s="1120" t="s">
        <v>6909</v>
      </c>
      <c r="Z1056" s="1120" t="s">
        <v>7439</v>
      </c>
      <c r="AA1056" s="1169">
        <v>47361</v>
      </c>
      <c r="AB1056" s="524"/>
      <c r="AC1056" s="1111"/>
      <c r="AD1056" s="1223"/>
    </row>
    <row r="1057" spans="1:30" ht="15.75" customHeight="1">
      <c r="A1057" s="1106" t="s">
        <v>10</v>
      </c>
      <c r="B1057" s="1106" t="s">
        <v>11</v>
      </c>
      <c r="C1057" s="1120" t="s">
        <v>146</v>
      </c>
      <c r="D1057" s="1106" t="s">
        <v>1017</v>
      </c>
      <c r="E1057" s="1106" t="s">
        <v>123</v>
      </c>
      <c r="F1057" s="1107" t="str">
        <f t="array" ref="F1057">IFERROR(INDEX(UIID!$K$2:$K1956, MATCH(CONCATENATE(B1057,D1057,G1057,J1057), UIID!$B$2:$B1956&amp;UIID!$D$2:$D1956&amp;UIID!$G$2:$G1956&amp;UIID!$H$2:$H1956, 0),), "Not Found")</f>
        <v>0722-0241</v>
      </c>
      <c r="G1057" s="1120" t="s">
        <v>3962</v>
      </c>
      <c r="H1057" s="1120"/>
      <c r="I1057" s="1120" t="s">
        <v>7440</v>
      </c>
      <c r="J1057" s="1120" t="s">
        <v>3963</v>
      </c>
      <c r="K1057" s="1120">
        <v>10.614549772756</v>
      </c>
      <c r="L1057" s="1120">
        <v>124.00920925049699</v>
      </c>
      <c r="M1057" s="1120" t="s">
        <v>7441</v>
      </c>
      <c r="N1057" s="1120" t="s">
        <v>7442</v>
      </c>
      <c r="O1057" s="1106" t="s">
        <v>15</v>
      </c>
      <c r="P1057" s="1106" t="s">
        <v>16</v>
      </c>
      <c r="Q1057" s="1120" t="s">
        <v>35</v>
      </c>
      <c r="R1057" s="1106" t="s">
        <v>87</v>
      </c>
      <c r="S1057" s="1120" t="s">
        <v>434</v>
      </c>
      <c r="T1057" s="1106"/>
      <c r="U1057" s="1120" t="s">
        <v>7443</v>
      </c>
      <c r="V1057" s="1120" t="s">
        <v>7444</v>
      </c>
      <c r="W1057" s="1116">
        <v>45869</v>
      </c>
      <c r="X1057" s="1117">
        <v>47696</v>
      </c>
      <c r="Y1057" s="1120" t="s">
        <v>7445</v>
      </c>
      <c r="Z1057" s="1120" t="s">
        <v>7446</v>
      </c>
      <c r="AA1057" s="1120" t="s">
        <v>7447</v>
      </c>
      <c r="AB1057" s="524"/>
      <c r="AC1057" s="1111"/>
      <c r="AD1057" s="1223"/>
    </row>
    <row r="1058" spans="1:30" ht="15.75" customHeight="1">
      <c r="A1058" s="1106" t="s">
        <v>10</v>
      </c>
      <c r="B1058" s="1106" t="s">
        <v>11</v>
      </c>
      <c r="C1058" s="1120" t="s">
        <v>146</v>
      </c>
      <c r="D1058" s="1106" t="s">
        <v>1017</v>
      </c>
      <c r="E1058" s="1106" t="s">
        <v>123</v>
      </c>
      <c r="F1058" s="1107" t="str">
        <f t="array" ref="F1058">IFERROR(INDEX(UIID!$K$2:$K1956, MATCH(CONCATENATE(B1058,D1058,G1058,J1058), UIID!$B$2:$B1956&amp;UIID!$D$2:$D1956&amp;UIID!$G$2:$G1956&amp;UIID!$H$2:$H1956, 0),), "Not Found")</f>
        <v>0722-0241</v>
      </c>
      <c r="G1058" s="1120" t="s">
        <v>3962</v>
      </c>
      <c r="H1058" s="1120"/>
      <c r="I1058" s="1120" t="s">
        <v>7440</v>
      </c>
      <c r="J1058" s="1120" t="s">
        <v>3963</v>
      </c>
      <c r="K1058" s="1120">
        <v>10.614549772756</v>
      </c>
      <c r="L1058" s="1120">
        <v>124.00920925049699</v>
      </c>
      <c r="M1058" s="1120" t="s">
        <v>7441</v>
      </c>
      <c r="N1058" s="1120" t="s">
        <v>7442</v>
      </c>
      <c r="O1058" s="1106" t="s">
        <v>15</v>
      </c>
      <c r="P1058" s="1106" t="s">
        <v>16</v>
      </c>
      <c r="Q1058" s="1106" t="s">
        <v>4262</v>
      </c>
      <c r="R1058" s="1106" t="s">
        <v>2222</v>
      </c>
      <c r="S1058" s="1120" t="s">
        <v>2821</v>
      </c>
      <c r="T1058" s="1106"/>
      <c r="U1058" s="1120" t="s">
        <v>2001</v>
      </c>
      <c r="V1058" s="1120" t="s">
        <v>7448</v>
      </c>
      <c r="W1058" s="1116">
        <v>45869</v>
      </c>
      <c r="X1058" s="1117">
        <v>47696</v>
      </c>
      <c r="Y1058" s="1120" t="s">
        <v>7449</v>
      </c>
      <c r="Z1058" s="1120" t="s">
        <v>7450</v>
      </c>
      <c r="AA1058" s="1169">
        <v>46986</v>
      </c>
      <c r="AB1058" s="524"/>
      <c r="AC1058" s="1111"/>
      <c r="AD1058" s="1223"/>
    </row>
    <row r="1059" spans="1:30" ht="15.75" customHeight="1">
      <c r="A1059" s="1106" t="s">
        <v>10</v>
      </c>
      <c r="B1059" s="1106" t="s">
        <v>11</v>
      </c>
      <c r="C1059" s="1120" t="s">
        <v>146</v>
      </c>
      <c r="D1059" s="1106" t="s">
        <v>668</v>
      </c>
      <c r="E1059" s="1106" t="s">
        <v>30</v>
      </c>
      <c r="F1059" s="1107" t="str">
        <f t="array" ref="F1059">IFERROR(INDEX(UIID!$K$2:$K1956, MATCH(CONCATENATE(B1059,D1059,G1059,J1059), UIID!$B$2:$B1956&amp;UIID!$D$2:$D1956&amp;UIID!$G$2:$G1956&amp;UIID!$H$2:$H1956, 0),), "Not Found")</f>
        <v>0722-0242</v>
      </c>
      <c r="G1059" s="1120" t="s">
        <v>3964</v>
      </c>
      <c r="H1059" s="1120"/>
      <c r="I1059" s="1120" t="s">
        <v>7451</v>
      </c>
      <c r="J1059" s="1120" t="s">
        <v>3965</v>
      </c>
      <c r="K1059" s="176">
        <v>10.5268878494389</v>
      </c>
      <c r="L1059" s="176">
        <v>124.028475467625</v>
      </c>
      <c r="M1059" s="1120" t="s">
        <v>7452</v>
      </c>
      <c r="N1059" s="1120" t="s">
        <v>7453</v>
      </c>
      <c r="O1059" s="1106" t="s">
        <v>15</v>
      </c>
      <c r="P1059" s="1106" t="s">
        <v>16</v>
      </c>
      <c r="Q1059" s="1120" t="s">
        <v>35</v>
      </c>
      <c r="R1059" s="1106" t="s">
        <v>2230</v>
      </c>
      <c r="S1059" s="1120" t="s">
        <v>161</v>
      </c>
      <c r="T1059" s="1106" t="s">
        <v>4157</v>
      </c>
      <c r="U1059" s="1120" t="s">
        <v>957</v>
      </c>
      <c r="V1059" s="1120" t="s">
        <v>7454</v>
      </c>
      <c r="W1059" s="1116">
        <v>45869</v>
      </c>
      <c r="X1059" s="1117">
        <v>47696</v>
      </c>
      <c r="Y1059" s="1120" t="s">
        <v>7455</v>
      </c>
      <c r="Z1059" s="1120" t="s">
        <v>7456</v>
      </c>
      <c r="AA1059" s="1169">
        <v>47369</v>
      </c>
      <c r="AB1059" s="524"/>
      <c r="AC1059" s="1111"/>
      <c r="AD1059" s="1223"/>
    </row>
    <row r="1060" spans="1:30" ht="15.75" customHeight="1">
      <c r="A1060" s="1106" t="s">
        <v>10</v>
      </c>
      <c r="B1060" s="1106" t="s">
        <v>11</v>
      </c>
      <c r="C1060" s="1120" t="s">
        <v>146</v>
      </c>
      <c r="D1060" s="1106" t="s">
        <v>668</v>
      </c>
      <c r="E1060" s="1106" t="s">
        <v>30</v>
      </c>
      <c r="F1060" s="1107" t="str">
        <f t="array" ref="F1060">IFERROR(INDEX(UIID!$K$2:$K1956, MATCH(CONCATENATE(B1060,D1060,G1060,J1060), UIID!$B$2:$B1956&amp;UIID!$D$2:$D1956&amp;UIID!$G$2:$G1956&amp;UIID!$H$2:$H1956, 0),), "Not Found")</f>
        <v>0722-0242</v>
      </c>
      <c r="G1060" s="1120" t="s">
        <v>3964</v>
      </c>
      <c r="H1060" s="1120"/>
      <c r="I1060" s="1120" t="s">
        <v>7451</v>
      </c>
      <c r="J1060" s="1120" t="s">
        <v>3965</v>
      </c>
      <c r="K1060" s="176">
        <v>10.5268878494389</v>
      </c>
      <c r="L1060" s="176">
        <v>124.028475467625</v>
      </c>
      <c r="M1060" s="1120" t="s">
        <v>7452</v>
      </c>
      <c r="N1060" s="1120" t="s">
        <v>7453</v>
      </c>
      <c r="O1060" s="1106" t="s">
        <v>15</v>
      </c>
      <c r="P1060" s="1106" t="s">
        <v>16</v>
      </c>
      <c r="Q1060" s="1120" t="s">
        <v>35</v>
      </c>
      <c r="R1060" s="1106" t="s">
        <v>32</v>
      </c>
      <c r="S1060" s="1120" t="s">
        <v>228</v>
      </c>
      <c r="T1060" s="1106" t="s">
        <v>4157</v>
      </c>
      <c r="U1060" s="1120" t="s">
        <v>4859</v>
      </c>
      <c r="V1060" s="1120" t="s">
        <v>7457</v>
      </c>
      <c r="W1060" s="1116">
        <v>45869</v>
      </c>
      <c r="X1060" s="1117">
        <v>47696</v>
      </c>
      <c r="Y1060" s="1120" t="s">
        <v>7458</v>
      </c>
      <c r="Z1060" s="1120" t="s">
        <v>7459</v>
      </c>
      <c r="AA1060" s="1169">
        <v>47292</v>
      </c>
      <c r="AB1060" s="524"/>
      <c r="AC1060" s="1111"/>
      <c r="AD1060" s="1223"/>
    </row>
    <row r="1061" spans="1:30" ht="15.75" customHeight="1">
      <c r="A1061" s="1106" t="s">
        <v>10</v>
      </c>
      <c r="B1061" s="1133" t="s">
        <v>11</v>
      </c>
      <c r="C1061" s="1132" t="s">
        <v>123</v>
      </c>
      <c r="D1061" s="1133" t="s">
        <v>3873</v>
      </c>
      <c r="E1061" s="1133" t="s">
        <v>50</v>
      </c>
      <c r="F1061" s="1153" t="str">
        <f t="array" ref="F1061">IFERROR(INDEX(UIID!$K$2:$K1956, MATCH(CONCATENATE(B1061,D1061,G1061,J1061), UIID!$B$2:$B1956&amp;UIID!$D$2:$D1956&amp;UIID!$G$2:$G1956&amp;UIID!$H$2:$H1956, 0),), "Not Found")</f>
        <v>0722-0178</v>
      </c>
      <c r="G1061" s="1234" t="s">
        <v>3628</v>
      </c>
      <c r="H1061" s="1132"/>
      <c r="I1061" s="1132" t="s">
        <v>6578</v>
      </c>
      <c r="J1061" s="1132" t="s">
        <v>3874</v>
      </c>
      <c r="K1061" s="1132">
        <v>10.7215555214219</v>
      </c>
      <c r="L1061" s="1132">
        <v>123.811952713786</v>
      </c>
      <c r="M1061" s="1144" t="s">
        <v>6579</v>
      </c>
      <c r="N1061" s="1132"/>
      <c r="O1061" s="1133" t="s">
        <v>15</v>
      </c>
      <c r="P1061" s="1133" t="s">
        <v>1449</v>
      </c>
      <c r="Q1061" s="1140" t="s">
        <v>10389</v>
      </c>
      <c r="R1061" s="1133" t="s">
        <v>125</v>
      </c>
      <c r="S1061" s="1132" t="s">
        <v>1849</v>
      </c>
      <c r="T1061" s="1133" t="s">
        <v>4164</v>
      </c>
      <c r="U1061" s="1132" t="s">
        <v>127</v>
      </c>
      <c r="V1061" s="1132" t="s">
        <v>7460</v>
      </c>
      <c r="W1061" s="1134">
        <v>45869</v>
      </c>
      <c r="X1061" s="1135">
        <v>46952</v>
      </c>
      <c r="Y1061" s="1260" t="s">
        <v>7461</v>
      </c>
      <c r="Z1061" s="1132" t="s">
        <v>7462</v>
      </c>
      <c r="AA1061" s="1132" t="s">
        <v>7463</v>
      </c>
      <c r="AB1061" s="1241"/>
      <c r="AC1061" s="1148"/>
      <c r="AD1061" s="1241"/>
    </row>
    <row r="1062" spans="1:30" ht="15.75" customHeight="1">
      <c r="A1062" s="1106" t="s">
        <v>10</v>
      </c>
      <c r="B1062" s="1120" t="s">
        <v>11</v>
      </c>
      <c r="C1062" s="1120" t="s">
        <v>146</v>
      </c>
      <c r="D1062" s="1106" t="s">
        <v>656</v>
      </c>
      <c r="E1062" s="1106" t="s">
        <v>28</v>
      </c>
      <c r="F1062" s="1107" t="str">
        <f t="array" ref="F1062">IFERROR(INDEX(UIID!$K$2:$K1956, MATCH(CONCATENATE(B1062,D1062,G1062,J1062), UIID!$B$2:$B1956&amp;UIID!$D$2:$D1956&amp;UIID!$G$2:$G1956&amp;UIID!$H$2:$H1956, 0),), "Not Found")</f>
        <v>0722-0243</v>
      </c>
      <c r="G1062" s="1120" t="s">
        <v>3966</v>
      </c>
      <c r="H1062" s="1120"/>
      <c r="I1062" s="1120" t="s">
        <v>7464</v>
      </c>
      <c r="J1062" s="1120" t="s">
        <v>3967</v>
      </c>
      <c r="K1062" s="176">
        <v>10.3860285217143</v>
      </c>
      <c r="L1062" s="176">
        <v>123.992962152418</v>
      </c>
      <c r="M1062" s="1120" t="s">
        <v>7465</v>
      </c>
      <c r="N1062" s="1120" t="s">
        <v>7466</v>
      </c>
      <c r="O1062" s="1106" t="s">
        <v>15</v>
      </c>
      <c r="P1062" s="1106" t="s">
        <v>2288</v>
      </c>
      <c r="Q1062" s="1106" t="s">
        <v>7230</v>
      </c>
      <c r="R1062" s="1106" t="s">
        <v>2222</v>
      </c>
      <c r="S1062" s="1120" t="s">
        <v>3630</v>
      </c>
      <c r="T1062" s="1106"/>
      <c r="U1062" s="1120" t="s">
        <v>7467</v>
      </c>
      <c r="V1062" s="1120" t="s">
        <v>7468</v>
      </c>
      <c r="W1062" s="1116">
        <v>45869</v>
      </c>
      <c r="X1062" s="1117">
        <v>47696</v>
      </c>
      <c r="Y1062" s="1138" t="s">
        <v>7469</v>
      </c>
      <c r="Z1062" s="1120" t="s">
        <v>7470</v>
      </c>
      <c r="AA1062" s="1138" t="s">
        <v>22</v>
      </c>
      <c r="AB1062" s="524"/>
      <c r="AC1062" s="1111"/>
      <c r="AD1062" s="1223"/>
    </row>
    <row r="1063" spans="1:30" ht="15.75" customHeight="1">
      <c r="A1063" s="1106" t="s">
        <v>10</v>
      </c>
      <c r="B1063" s="1120" t="s">
        <v>11</v>
      </c>
      <c r="C1063" s="1120" t="s">
        <v>146</v>
      </c>
      <c r="D1063" s="1106" t="s">
        <v>656</v>
      </c>
      <c r="E1063" s="1106" t="s">
        <v>28</v>
      </c>
      <c r="F1063" s="1107" t="str">
        <f t="array" ref="F1063">IFERROR(INDEX(UIID!$K$2:$K1956, MATCH(CONCATENATE(B1063,D1063,G1063,J1063), UIID!$B$2:$B1956&amp;UIID!$D$2:$D1956&amp;UIID!$G$2:$G1956&amp;UIID!$H$2:$H1956, 0),), "Not Found")</f>
        <v>0722-0243</v>
      </c>
      <c r="G1063" s="1120" t="s">
        <v>3966</v>
      </c>
      <c r="H1063" s="1120"/>
      <c r="I1063" s="1120" t="s">
        <v>7464</v>
      </c>
      <c r="J1063" s="1120" t="s">
        <v>3967</v>
      </c>
      <c r="K1063" s="176">
        <v>10.3860285217143</v>
      </c>
      <c r="L1063" s="176">
        <v>123.992962152418</v>
      </c>
      <c r="M1063" s="1120" t="s">
        <v>7465</v>
      </c>
      <c r="N1063" s="1120" t="s">
        <v>7466</v>
      </c>
      <c r="O1063" s="1106" t="s">
        <v>15</v>
      </c>
      <c r="P1063" s="1106" t="s">
        <v>2288</v>
      </c>
      <c r="Q1063" s="1106" t="s">
        <v>7230</v>
      </c>
      <c r="R1063" s="1106" t="s">
        <v>2222</v>
      </c>
      <c r="S1063" s="1120" t="s">
        <v>3631</v>
      </c>
      <c r="T1063" s="1106"/>
      <c r="U1063" s="1120" t="s">
        <v>7467</v>
      </c>
      <c r="V1063" s="1120" t="s">
        <v>7471</v>
      </c>
      <c r="W1063" s="1116">
        <v>45869</v>
      </c>
      <c r="X1063" s="1117">
        <v>47696</v>
      </c>
      <c r="Y1063" s="1138" t="s">
        <v>7469</v>
      </c>
      <c r="Z1063" s="1120" t="s">
        <v>7470</v>
      </c>
      <c r="AA1063" s="1138" t="s">
        <v>22</v>
      </c>
      <c r="AB1063" s="524"/>
      <c r="AC1063" s="1111"/>
      <c r="AD1063" s="1223"/>
    </row>
    <row r="1064" spans="1:30" ht="15.75" customHeight="1">
      <c r="A1064" s="1106" t="s">
        <v>10</v>
      </c>
      <c r="B1064" s="1132" t="s">
        <v>11</v>
      </c>
      <c r="C1064" s="1132" t="s">
        <v>509</v>
      </c>
      <c r="D1064" s="1133" t="s">
        <v>551</v>
      </c>
      <c r="E1064" s="1133" t="s">
        <v>30</v>
      </c>
      <c r="F1064" s="1153" t="str">
        <f t="array" ref="F1064">IFERROR(INDEX(UIID!$K$2:$K1956, MATCH(CONCATENATE(B1064,D1064,G1064,J1064), UIID!$B$2:$B1956&amp;UIID!$D$2:$D1956&amp;UIID!$G$2:$G1956&amp;UIID!$H$2:$H1956, 0),), "Not Found")</f>
        <v>0722-0073</v>
      </c>
      <c r="G1064" s="1240" t="s">
        <v>1662</v>
      </c>
      <c r="H1064" s="1133"/>
      <c r="I1064" s="1133" t="s">
        <v>5599</v>
      </c>
      <c r="J1064" s="1240" t="s">
        <v>3792</v>
      </c>
      <c r="K1064" s="1132">
        <v>11.0265627968794</v>
      </c>
      <c r="L1064" s="1132">
        <v>124.004574840412</v>
      </c>
      <c r="M1064" s="1133" t="s">
        <v>1664</v>
      </c>
      <c r="N1064" s="1133" t="s">
        <v>5600</v>
      </c>
      <c r="O1064" s="1133" t="s">
        <v>15</v>
      </c>
      <c r="P1064" s="1133" t="s">
        <v>16</v>
      </c>
      <c r="Q1064" s="1140" t="s">
        <v>10389</v>
      </c>
      <c r="R1064" s="1133" t="s">
        <v>125</v>
      </c>
      <c r="S1064" s="1132" t="s">
        <v>1849</v>
      </c>
      <c r="T1064" s="1133"/>
      <c r="U1064" s="1132" t="s">
        <v>127</v>
      </c>
      <c r="V1064" s="1132" t="s">
        <v>7472</v>
      </c>
      <c r="W1064" s="1134">
        <v>45880</v>
      </c>
      <c r="X1064" s="1135">
        <v>47499</v>
      </c>
      <c r="Y1064" s="1158" t="s">
        <v>6726</v>
      </c>
      <c r="Z1064" s="1158" t="s">
        <v>6727</v>
      </c>
      <c r="AA1064" s="1261">
        <v>46594</v>
      </c>
      <c r="AB1064" s="1241"/>
      <c r="AC1064" s="1148"/>
      <c r="AD1064" s="1241"/>
    </row>
    <row r="1065" spans="1:30" ht="15.75" customHeight="1">
      <c r="A1065" s="1106" t="s">
        <v>10</v>
      </c>
      <c r="B1065" s="1120" t="s">
        <v>11</v>
      </c>
      <c r="C1065" s="1120" t="s">
        <v>28</v>
      </c>
      <c r="D1065" s="1106" t="s">
        <v>13</v>
      </c>
      <c r="E1065" s="1106" t="s">
        <v>3756</v>
      </c>
      <c r="F1065" s="1107" t="str">
        <f t="array" ref="F1065">IFERROR(INDEX(UIID!$K$2:$K1956, MATCH(CONCATENATE(B1065,D1065,G1065,J1065), UIID!$B$2:$B1956&amp;UIID!$D$2:$D1956&amp;UIID!$G$2:$G1956&amp;UIID!$H$2:$H1956, 0),), "Not Found")</f>
        <v>0722-0244</v>
      </c>
      <c r="G1065" s="1120" t="s">
        <v>3968</v>
      </c>
      <c r="H1065" s="1120"/>
      <c r="I1065" s="1120" t="s">
        <v>7473</v>
      </c>
      <c r="J1065" s="1120" t="s">
        <v>3969</v>
      </c>
      <c r="K1065" s="1120">
        <v>10.318190724487</v>
      </c>
      <c r="L1065" s="1120">
        <v>123.892245935101</v>
      </c>
      <c r="M1065" s="1120" t="s">
        <v>7474</v>
      </c>
      <c r="N1065" s="1120" t="s">
        <v>7475</v>
      </c>
      <c r="O1065" s="1106" t="s">
        <v>15</v>
      </c>
      <c r="P1065" s="1106" t="s">
        <v>16</v>
      </c>
      <c r="Q1065" s="1120" t="s">
        <v>35</v>
      </c>
      <c r="R1065" s="1106" t="s">
        <v>32</v>
      </c>
      <c r="S1065" s="1120" t="s">
        <v>36</v>
      </c>
      <c r="T1065" s="1106" t="s">
        <v>4164</v>
      </c>
      <c r="U1065" s="1120" t="s">
        <v>91</v>
      </c>
      <c r="V1065" s="1120" t="s">
        <v>7476</v>
      </c>
      <c r="W1065" s="1116">
        <v>45904</v>
      </c>
      <c r="X1065" s="1117">
        <v>47731</v>
      </c>
      <c r="Y1065" s="1120" t="s">
        <v>5211</v>
      </c>
      <c r="Z1065" s="1120" t="s">
        <v>6761</v>
      </c>
      <c r="AA1065" s="1169">
        <v>46063</v>
      </c>
      <c r="AB1065" s="524"/>
      <c r="AC1065" s="1111"/>
      <c r="AD1065" s="1223"/>
    </row>
    <row r="1066" spans="1:30" ht="15.75" customHeight="1">
      <c r="A1066" s="1106" t="s">
        <v>10</v>
      </c>
      <c r="B1066" s="1120" t="s">
        <v>11</v>
      </c>
      <c r="C1066" s="1120" t="s">
        <v>28</v>
      </c>
      <c r="D1066" s="1106" t="s">
        <v>13</v>
      </c>
      <c r="E1066" s="1106" t="s">
        <v>3756</v>
      </c>
      <c r="F1066" s="1107" t="str">
        <f t="array" ref="F1066">IFERROR(INDEX(UIID!$K$2:$K1956, MATCH(CONCATENATE(B1066,D1066,G1066,J1066), UIID!$B$2:$B1956&amp;UIID!$D$2:$D1956&amp;UIID!$G$2:$G1956&amp;UIID!$H$2:$H1956, 0),), "Not Found")</f>
        <v>0722-0245</v>
      </c>
      <c r="G1066" s="1120" t="s">
        <v>3970</v>
      </c>
      <c r="H1066" s="1120"/>
      <c r="I1066" s="1120" t="s">
        <v>7477</v>
      </c>
      <c r="J1066" s="1120" t="s">
        <v>3971</v>
      </c>
      <c r="K1066" s="1120">
        <v>10.2952081021319</v>
      </c>
      <c r="L1066" s="1120">
        <v>123.89551397843501</v>
      </c>
      <c r="M1066" s="1120" t="s">
        <v>7478</v>
      </c>
      <c r="N1066" s="1120" t="s">
        <v>7479</v>
      </c>
      <c r="O1066" s="1106" t="s">
        <v>15</v>
      </c>
      <c r="P1066" s="1106" t="s">
        <v>16</v>
      </c>
      <c r="Q1066" s="1120" t="s">
        <v>35</v>
      </c>
      <c r="R1066" s="1106" t="s">
        <v>2222</v>
      </c>
      <c r="S1066" s="1120" t="s">
        <v>2563</v>
      </c>
      <c r="T1066" s="1106" t="s">
        <v>4164</v>
      </c>
      <c r="U1066" s="1120" t="s">
        <v>7481</v>
      </c>
      <c r="V1066" s="1120" t="s">
        <v>7482</v>
      </c>
      <c r="W1066" s="1116">
        <v>45905</v>
      </c>
      <c r="X1066" s="1117">
        <v>47732</v>
      </c>
      <c r="Y1066" s="1120" t="s">
        <v>7483</v>
      </c>
      <c r="Z1066" s="1120" t="s">
        <v>7484</v>
      </c>
      <c r="AA1066" s="1169">
        <v>47306</v>
      </c>
      <c r="AB1066" s="524"/>
      <c r="AC1066" s="1111"/>
      <c r="AD1066" s="1223"/>
    </row>
    <row r="1067" spans="1:30" ht="15.75" customHeight="1">
      <c r="A1067" s="1106" t="s">
        <v>10</v>
      </c>
      <c r="B1067" s="1120" t="s">
        <v>11</v>
      </c>
      <c r="C1067" s="1120" t="s">
        <v>123</v>
      </c>
      <c r="D1067" s="1106" t="s">
        <v>977</v>
      </c>
      <c r="E1067" s="1106" t="s">
        <v>28</v>
      </c>
      <c r="F1067" s="1107" t="str">
        <f t="array" ref="F1067">IFERROR(INDEX(UIID!$K$2:$K1956, MATCH(CONCATENATE(B1067,D1067,G1067,J1067), UIID!$B$2:$B1956&amp;UIID!$D$2:$D1956&amp;UIID!$G$2:$G1956&amp;UIID!$H$2:$H1956, 0),), "Not Found")</f>
        <v>0722-0093</v>
      </c>
      <c r="G1067" s="1120" t="s">
        <v>2198</v>
      </c>
      <c r="H1067" s="1120"/>
      <c r="I1067" s="1120" t="s">
        <v>7485</v>
      </c>
      <c r="J1067" s="1120" t="s">
        <v>2199</v>
      </c>
      <c r="K1067" s="1120">
        <v>10.244986207806701</v>
      </c>
      <c r="L1067" s="1120">
        <v>123.794367680888</v>
      </c>
      <c r="M1067" s="1120" t="s">
        <v>7486</v>
      </c>
      <c r="N1067" s="1120" t="s">
        <v>7487</v>
      </c>
      <c r="O1067" s="1106" t="s">
        <v>15</v>
      </c>
      <c r="P1067" s="1106" t="s">
        <v>16</v>
      </c>
      <c r="Q1067" s="1120" t="s">
        <v>35</v>
      </c>
      <c r="R1067" s="1106" t="s">
        <v>104</v>
      </c>
      <c r="S1067" s="1120" t="s">
        <v>105</v>
      </c>
      <c r="T1067" s="1106" t="s">
        <v>4164</v>
      </c>
      <c r="U1067" s="1120" t="s">
        <v>5020</v>
      </c>
      <c r="V1067" s="1120" t="s">
        <v>7489</v>
      </c>
      <c r="W1067" s="1116">
        <v>45910</v>
      </c>
      <c r="X1067" s="1117">
        <v>47737</v>
      </c>
      <c r="Y1067" s="1120" t="s">
        <v>7490</v>
      </c>
      <c r="Z1067" s="1120" t="s">
        <v>7491</v>
      </c>
      <c r="AA1067" s="1169">
        <v>47104</v>
      </c>
      <c r="AB1067" s="524"/>
      <c r="AC1067" s="1111"/>
      <c r="AD1067" s="1223"/>
    </row>
    <row r="1068" spans="1:30" ht="15.75" customHeight="1">
      <c r="A1068" s="1106" t="s">
        <v>10</v>
      </c>
      <c r="B1068" s="1120" t="s">
        <v>11</v>
      </c>
      <c r="C1068" s="1120" t="s">
        <v>123</v>
      </c>
      <c r="D1068" s="1106" t="s">
        <v>977</v>
      </c>
      <c r="E1068" s="1106" t="s">
        <v>28</v>
      </c>
      <c r="F1068" s="1107" t="str">
        <f t="array" ref="F1068">IFERROR(INDEX(UIID!$K$2:$K1956, MATCH(CONCATENATE(B1068,D1068,G1068,J1068), UIID!$B$2:$B1956&amp;UIID!$D$2:$D1956&amp;UIID!$G$2:$G1956&amp;UIID!$H$2:$H1956, 0),), "Not Found")</f>
        <v>0722-0093</v>
      </c>
      <c r="G1068" s="1120" t="s">
        <v>2198</v>
      </c>
      <c r="H1068" s="1120"/>
      <c r="I1068" s="1120" t="s">
        <v>7485</v>
      </c>
      <c r="J1068" s="1120" t="s">
        <v>2199</v>
      </c>
      <c r="K1068" s="1120">
        <v>10.244986207806701</v>
      </c>
      <c r="L1068" s="1120">
        <v>123.794367680888</v>
      </c>
      <c r="M1068" s="1120" t="s">
        <v>7486</v>
      </c>
      <c r="N1068" s="1120" t="s">
        <v>7487</v>
      </c>
      <c r="O1068" s="1106" t="s">
        <v>15</v>
      </c>
      <c r="P1068" s="1106" t="s">
        <v>16</v>
      </c>
      <c r="Q1068" s="1120" t="s">
        <v>35</v>
      </c>
      <c r="R1068" s="1106" t="s">
        <v>87</v>
      </c>
      <c r="S1068" s="1120" t="s">
        <v>88</v>
      </c>
      <c r="T1068" s="1106" t="s">
        <v>4164</v>
      </c>
      <c r="U1068" s="1120" t="s">
        <v>7492</v>
      </c>
      <c r="V1068" s="1120" t="s">
        <v>7493</v>
      </c>
      <c r="W1068" s="1116">
        <v>45910</v>
      </c>
      <c r="X1068" s="1117">
        <v>47737</v>
      </c>
      <c r="Y1068" s="1120" t="s">
        <v>7494</v>
      </c>
      <c r="Z1068" s="1120" t="s">
        <v>7495</v>
      </c>
      <c r="AA1068" s="1169">
        <v>46712</v>
      </c>
      <c r="AB1068" s="524"/>
      <c r="AC1068" s="1111"/>
      <c r="AD1068" s="1223"/>
    </row>
    <row r="1069" spans="1:30" ht="15.75" customHeight="1">
      <c r="A1069" s="1106" t="s">
        <v>10</v>
      </c>
      <c r="B1069" s="1120" t="s">
        <v>11</v>
      </c>
      <c r="C1069" s="1120" t="s">
        <v>28</v>
      </c>
      <c r="D1069" s="1106" t="s">
        <v>13</v>
      </c>
      <c r="E1069" s="1106" t="s">
        <v>3756</v>
      </c>
      <c r="F1069" s="1107" t="str">
        <f t="array" ref="F1069">IFERROR(INDEX(UIID!$K$2:$K1956, MATCH(CONCATENATE(B1069,D1069,G1069,J1069), UIID!$B$2:$B1956&amp;UIID!$D$2:$D1956&amp;UIID!$G$2:$G1956&amp;UIID!$H$2:$H1956, 0),), "Not Found")</f>
        <v>0722-0162</v>
      </c>
      <c r="G1069" s="1106" t="s">
        <v>854</v>
      </c>
      <c r="H1069" s="1106"/>
      <c r="I1069" s="1106" t="s">
        <v>5315</v>
      </c>
      <c r="J1069" s="1106" t="s">
        <v>855</v>
      </c>
      <c r="K1069" s="1106">
        <v>10.343322871213299</v>
      </c>
      <c r="L1069" s="1106">
        <v>123.916668892476</v>
      </c>
      <c r="M1069" s="1106" t="s">
        <v>856</v>
      </c>
      <c r="N1069" s="1106" t="s">
        <v>5316</v>
      </c>
      <c r="O1069" s="1106" t="s">
        <v>15</v>
      </c>
      <c r="P1069" s="1106" t="s">
        <v>16</v>
      </c>
      <c r="Q1069" s="1140" t="s">
        <v>10389</v>
      </c>
      <c r="R1069" s="1106" t="s">
        <v>32</v>
      </c>
      <c r="S1069" s="1120" t="s">
        <v>1362</v>
      </c>
      <c r="T1069" s="1106" t="s">
        <v>4164</v>
      </c>
      <c r="U1069" s="1120" t="s">
        <v>7496</v>
      </c>
      <c r="V1069" s="1120" t="s">
        <v>7497</v>
      </c>
      <c r="W1069" s="1116">
        <v>45912</v>
      </c>
      <c r="X1069" s="1117">
        <v>47211</v>
      </c>
      <c r="Y1069" s="1251" t="s">
        <v>7498</v>
      </c>
      <c r="Z1069" s="1251" t="s">
        <v>7499</v>
      </c>
      <c r="AA1069" s="1262">
        <v>47000</v>
      </c>
      <c r="AB1069" s="524"/>
      <c r="AC1069" s="1111"/>
      <c r="AD1069" s="1223"/>
    </row>
    <row r="1070" spans="1:30" ht="15.75" customHeight="1">
      <c r="A1070" s="1106" t="s">
        <v>10</v>
      </c>
      <c r="B1070" s="1120" t="s">
        <v>11</v>
      </c>
      <c r="C1070" s="1120" t="s">
        <v>28</v>
      </c>
      <c r="D1070" s="1106" t="s">
        <v>13</v>
      </c>
      <c r="E1070" s="1106" t="s">
        <v>3756</v>
      </c>
      <c r="F1070" s="1107" t="str">
        <f t="array" ref="F1070">IFERROR(INDEX(UIID!$K$2:$K1956, MATCH(CONCATENATE(B1070,D1070,G1070,J1070), UIID!$B$2:$B1956&amp;UIID!$D$2:$D1956&amp;UIID!$G$2:$G1956&amp;UIID!$H$2:$H1956, 0),), "Not Found")</f>
        <v>0722-0246</v>
      </c>
      <c r="G1070" s="1120" t="s">
        <v>3972</v>
      </c>
      <c r="H1070" s="1120"/>
      <c r="I1070" s="1120" t="s">
        <v>7500</v>
      </c>
      <c r="J1070" s="1120" t="s">
        <v>3973</v>
      </c>
      <c r="K1070" s="1120">
        <v>10.3439949085459</v>
      </c>
      <c r="L1070" s="1120">
        <v>123.911703341568</v>
      </c>
      <c r="M1070" s="1120" t="s">
        <v>7501</v>
      </c>
      <c r="N1070" s="1120" t="s">
        <v>7502</v>
      </c>
      <c r="O1070" s="1106" t="s">
        <v>15</v>
      </c>
      <c r="P1070" s="1106" t="s">
        <v>16</v>
      </c>
      <c r="Q1070" s="1120" t="s">
        <v>4262</v>
      </c>
      <c r="R1070" s="1106" t="s">
        <v>3006</v>
      </c>
      <c r="S1070" s="1120" t="s">
        <v>2753</v>
      </c>
      <c r="T1070" s="1106"/>
      <c r="U1070" s="1120" t="s">
        <v>5087</v>
      </c>
      <c r="V1070" s="1120" t="s">
        <v>7503</v>
      </c>
      <c r="W1070" s="1116">
        <v>45915</v>
      </c>
      <c r="X1070" s="1117">
        <v>47743</v>
      </c>
      <c r="Y1070" s="1138" t="s">
        <v>5768</v>
      </c>
      <c r="Z1070" s="1138" t="s">
        <v>7504</v>
      </c>
      <c r="AA1070" s="1209">
        <v>47436</v>
      </c>
      <c r="AB1070" s="524"/>
      <c r="AC1070" s="1111"/>
      <c r="AD1070" s="1223"/>
    </row>
    <row r="1071" spans="1:30" ht="15.75" customHeight="1">
      <c r="A1071" s="1106" t="s">
        <v>10</v>
      </c>
      <c r="B1071" s="1120" t="s">
        <v>11</v>
      </c>
      <c r="C1071" s="1120" t="s">
        <v>28</v>
      </c>
      <c r="D1071" s="1106" t="s">
        <v>13</v>
      </c>
      <c r="E1071" s="1106" t="s">
        <v>3756</v>
      </c>
      <c r="F1071" s="1107" t="str">
        <f t="array" ref="F1071">IFERROR(INDEX(UIID!$K$2:$K1956, MATCH(CONCATENATE(B1071,D1071,G1071,J1071), UIID!$B$2:$B1956&amp;UIID!$D$2:$D1956&amp;UIID!$G$2:$G1956&amp;UIID!$H$2:$H1956, 0),), "Not Found")</f>
        <v>0722-0247</v>
      </c>
      <c r="G1071" s="1120" t="s">
        <v>3974</v>
      </c>
      <c r="H1071" s="1120"/>
      <c r="I1071" s="1120" t="s">
        <v>7505</v>
      </c>
      <c r="J1071" s="1120" t="s">
        <v>3975</v>
      </c>
      <c r="K1071" s="1120">
        <v>10.343994884297301</v>
      </c>
      <c r="L1071" s="1120">
        <v>123.908876816682</v>
      </c>
      <c r="M1071" s="1120" t="s">
        <v>7506</v>
      </c>
      <c r="N1071" s="1152" t="s">
        <v>7507</v>
      </c>
      <c r="O1071" s="1106" t="s">
        <v>15</v>
      </c>
      <c r="P1071" s="1106" t="s">
        <v>16</v>
      </c>
      <c r="Q1071" s="1120" t="s">
        <v>4262</v>
      </c>
      <c r="R1071" s="1106" t="s">
        <v>3006</v>
      </c>
      <c r="S1071" s="1120" t="s">
        <v>2753</v>
      </c>
      <c r="T1071" s="1106"/>
      <c r="U1071" s="1120" t="s">
        <v>5087</v>
      </c>
      <c r="V1071" s="1120" t="s">
        <v>7508</v>
      </c>
      <c r="W1071" s="1116">
        <v>45915</v>
      </c>
      <c r="X1071" s="1117">
        <v>47743</v>
      </c>
      <c r="Y1071" s="1138" t="s">
        <v>7509</v>
      </c>
      <c r="Z1071" s="1138" t="s">
        <v>7510</v>
      </c>
      <c r="AA1071" s="1138" t="s">
        <v>22</v>
      </c>
      <c r="AB1071" s="524"/>
      <c r="AC1071" s="1111"/>
      <c r="AD1071" s="1223"/>
    </row>
    <row r="1072" spans="1:30" ht="15.75" customHeight="1">
      <c r="A1072" s="1106" t="s">
        <v>10</v>
      </c>
      <c r="B1072" s="1120" t="s">
        <v>11</v>
      </c>
      <c r="C1072" s="1120" t="s">
        <v>123</v>
      </c>
      <c r="D1072" s="1106" t="s">
        <v>513</v>
      </c>
      <c r="E1072" s="1106" t="s">
        <v>28</v>
      </c>
      <c r="F1072" s="1107" t="str">
        <f t="array" ref="F1072">IFERROR(INDEX(UIID!$K$2:$K1956, MATCH(CONCATENATE(B1072,D1072,G1072,J1072), UIID!$B$2:$B1956&amp;UIID!$D$2:$D1956&amp;UIID!$G$2:$G1956&amp;UIID!$H$2:$H1956, 0),), "Not Found")</f>
        <v>0722-0083</v>
      </c>
      <c r="G1072" s="1106" t="s">
        <v>1892</v>
      </c>
      <c r="H1072" s="1106"/>
      <c r="I1072" s="1106" t="s">
        <v>7511</v>
      </c>
      <c r="J1072" s="1106" t="s">
        <v>1893</v>
      </c>
      <c r="K1072" s="1106">
        <v>10.5126433671649</v>
      </c>
      <c r="L1072" s="1106">
        <v>123.72945855390201</v>
      </c>
      <c r="M1072" s="1106" t="s">
        <v>7512</v>
      </c>
      <c r="N1072" s="1106" t="s">
        <v>5877</v>
      </c>
      <c r="O1072" s="1106" t="s">
        <v>15</v>
      </c>
      <c r="P1072" s="1106" t="s">
        <v>16</v>
      </c>
      <c r="Q1072" s="1120" t="s">
        <v>35</v>
      </c>
      <c r="R1072" s="1106" t="s">
        <v>125</v>
      </c>
      <c r="S1072" s="1120" t="s">
        <v>1023</v>
      </c>
      <c r="T1072" s="1106" t="s">
        <v>4164</v>
      </c>
      <c r="U1072" s="1120" t="s">
        <v>5075</v>
      </c>
      <c r="V1072" s="1120" t="s">
        <v>7514</v>
      </c>
      <c r="W1072" s="1116">
        <v>45917</v>
      </c>
      <c r="X1072" s="1117">
        <v>47744</v>
      </c>
      <c r="Y1072" s="1138" t="s">
        <v>7515</v>
      </c>
      <c r="Z1072" s="1138" t="s">
        <v>7516</v>
      </c>
      <c r="AA1072" s="1209">
        <v>46155</v>
      </c>
      <c r="AB1072" s="524"/>
      <c r="AC1072" s="1111"/>
      <c r="AD1072" s="1223"/>
    </row>
    <row r="1073" spans="1:30" ht="15.75" customHeight="1">
      <c r="A1073" s="1106" t="s">
        <v>10</v>
      </c>
      <c r="B1073" s="1120" t="s">
        <v>11</v>
      </c>
      <c r="C1073" s="1120" t="s">
        <v>123</v>
      </c>
      <c r="D1073" s="1106" t="s">
        <v>513</v>
      </c>
      <c r="E1073" s="1106" t="s">
        <v>28</v>
      </c>
      <c r="F1073" s="1107" t="str">
        <f t="array" ref="F1073">IFERROR(INDEX(UIID!$K$2:$K1956, MATCH(CONCATENATE(B1073,D1073,G1073,J1073), UIID!$B$2:$B1956&amp;UIID!$D$2:$D1956&amp;UIID!$G$2:$G1956&amp;UIID!$H$2:$H1956, 0),), "Not Found")</f>
        <v>0722-0083</v>
      </c>
      <c r="G1073" s="1106" t="s">
        <v>1892</v>
      </c>
      <c r="H1073" s="1120"/>
      <c r="I1073" s="1106" t="s">
        <v>7511</v>
      </c>
      <c r="J1073" s="1106" t="s">
        <v>1893</v>
      </c>
      <c r="K1073" s="1106">
        <v>10.5126433671649</v>
      </c>
      <c r="L1073" s="1106">
        <v>123.72945855390201</v>
      </c>
      <c r="M1073" s="1106" t="s">
        <v>7512</v>
      </c>
      <c r="N1073" s="1106" t="s">
        <v>5877</v>
      </c>
      <c r="O1073" s="1106" t="s">
        <v>15</v>
      </c>
      <c r="P1073" s="1106" t="s">
        <v>16</v>
      </c>
      <c r="Q1073" s="1120" t="s">
        <v>35</v>
      </c>
      <c r="R1073" s="1106" t="s">
        <v>87</v>
      </c>
      <c r="S1073" s="1120" t="s">
        <v>434</v>
      </c>
      <c r="T1073" s="1106" t="s">
        <v>4164</v>
      </c>
      <c r="U1073" s="1120" t="s">
        <v>7443</v>
      </c>
      <c r="V1073" s="1120" t="s">
        <v>7517</v>
      </c>
      <c r="W1073" s="1116">
        <v>45917</v>
      </c>
      <c r="X1073" s="1117">
        <v>47744</v>
      </c>
      <c r="Y1073" s="1120" t="s">
        <v>7518</v>
      </c>
      <c r="Z1073" s="1120" t="s">
        <v>7519</v>
      </c>
      <c r="AA1073" s="1169">
        <v>47624</v>
      </c>
      <c r="AB1073" s="524"/>
      <c r="AC1073" s="1111"/>
      <c r="AD1073" s="1223"/>
    </row>
    <row r="1074" spans="1:30" ht="15.75" customHeight="1">
      <c r="A1074" s="1106" t="s">
        <v>10</v>
      </c>
      <c r="B1074" s="1120" t="s">
        <v>11</v>
      </c>
      <c r="C1074" s="1120" t="s">
        <v>123</v>
      </c>
      <c r="D1074" s="1106" t="s">
        <v>513</v>
      </c>
      <c r="E1074" s="1106" t="s">
        <v>28</v>
      </c>
      <c r="F1074" s="1107" t="str">
        <f t="array" ref="F1074">IFERROR(INDEX(UIID!$K$2:$K1956, MATCH(CONCATENATE(B1074,D1074,G1074,J1074), UIID!$B$2:$B1956&amp;UIID!$D$2:$D1956&amp;UIID!$G$2:$G1956&amp;UIID!$H$2:$H1956, 0),), "Not Found")</f>
        <v>0722-0083</v>
      </c>
      <c r="G1074" s="1106" t="s">
        <v>1892</v>
      </c>
      <c r="H1074" s="1120"/>
      <c r="I1074" s="1106" t="s">
        <v>7511</v>
      </c>
      <c r="J1074" s="1106" t="s">
        <v>1893</v>
      </c>
      <c r="K1074" s="1106">
        <v>10.5126433671649</v>
      </c>
      <c r="L1074" s="1106">
        <v>123.72945855390201</v>
      </c>
      <c r="M1074" s="1106" t="s">
        <v>7512</v>
      </c>
      <c r="N1074" s="1106" t="s">
        <v>5877</v>
      </c>
      <c r="O1074" s="1106" t="s">
        <v>15</v>
      </c>
      <c r="P1074" s="1106" t="s">
        <v>16</v>
      </c>
      <c r="Q1074" s="1120" t="s">
        <v>35</v>
      </c>
      <c r="R1074" s="1106" t="s">
        <v>143</v>
      </c>
      <c r="S1074" s="1120" t="s">
        <v>144</v>
      </c>
      <c r="T1074" s="1106" t="s">
        <v>4164</v>
      </c>
      <c r="U1074" s="1120" t="s">
        <v>4993</v>
      </c>
      <c r="V1074" s="1120" t="s">
        <v>7520</v>
      </c>
      <c r="W1074" s="1116">
        <v>45917</v>
      </c>
      <c r="X1074" s="1117">
        <v>47744</v>
      </c>
      <c r="Y1074" s="1138" t="s">
        <v>6729</v>
      </c>
      <c r="Z1074" s="1138" t="s">
        <v>7521</v>
      </c>
      <c r="AA1074" s="1209">
        <v>47616</v>
      </c>
      <c r="AB1074" s="524"/>
      <c r="AC1074" s="1111"/>
      <c r="AD1074" s="1223"/>
    </row>
    <row r="1075" spans="1:30" ht="15.75" customHeight="1">
      <c r="A1075" s="1106" t="s">
        <v>10</v>
      </c>
      <c r="B1075" s="1120" t="s">
        <v>11</v>
      </c>
      <c r="C1075" s="1120" t="s">
        <v>176</v>
      </c>
      <c r="D1075" s="1106" t="s">
        <v>3997</v>
      </c>
      <c r="E1075" s="1106" t="s">
        <v>3756</v>
      </c>
      <c r="F1075" s="1107" t="str">
        <f t="array" ref="F1075">IFERROR(INDEX(UIID!$K$2:$K1956, MATCH(CONCATENATE(B1075,D1075,G1075,J1075), UIID!$B$2:$B1956&amp;UIID!$D$2:$D1956&amp;UIID!$G$2:$G1956&amp;UIID!$H$2:$H1956, 0),), "Not Found")</f>
        <v>0722-0203</v>
      </c>
      <c r="G1075" s="1120" t="s">
        <v>3518</v>
      </c>
      <c r="H1075" s="1120"/>
      <c r="I1075" s="1120" t="s">
        <v>6960</v>
      </c>
      <c r="J1075" s="1120" t="s">
        <v>3907</v>
      </c>
      <c r="K1075" s="176">
        <v>10.305154841843899</v>
      </c>
      <c r="L1075" s="176">
        <v>123.986453731512</v>
      </c>
      <c r="M1075" s="1204" t="s">
        <v>6961</v>
      </c>
      <c r="N1075" s="1120" t="s">
        <v>6962</v>
      </c>
      <c r="O1075" s="1106" t="s">
        <v>15</v>
      </c>
      <c r="P1075" s="1106" t="s">
        <v>16</v>
      </c>
      <c r="Q1075" s="1140" t="s">
        <v>10389</v>
      </c>
      <c r="R1075" s="1106" t="s">
        <v>32</v>
      </c>
      <c r="S1075" s="1120" t="s">
        <v>43</v>
      </c>
      <c r="T1075" s="1106" t="s">
        <v>4164</v>
      </c>
      <c r="U1075" s="1120" t="s">
        <v>5038</v>
      </c>
      <c r="V1075" s="1120" t="s">
        <v>7522</v>
      </c>
      <c r="W1075" s="1116">
        <v>45918</v>
      </c>
      <c r="X1075" s="1117">
        <v>47375</v>
      </c>
      <c r="Y1075" s="1251" t="s">
        <v>5228</v>
      </c>
      <c r="Z1075" s="1251" t="s">
        <v>6964</v>
      </c>
      <c r="AA1075" s="1263">
        <v>46337</v>
      </c>
      <c r="AB1075" s="524"/>
      <c r="AC1075" s="1111"/>
      <c r="AD1075" s="1223"/>
    </row>
    <row r="1076" spans="1:30" ht="15.75" customHeight="1">
      <c r="A1076" s="1106" t="s">
        <v>10</v>
      </c>
      <c r="B1076" s="1120" t="s">
        <v>11</v>
      </c>
      <c r="C1076" s="1120" t="s">
        <v>176</v>
      </c>
      <c r="D1076" s="1106" t="s">
        <v>3997</v>
      </c>
      <c r="E1076" s="1106" t="s">
        <v>3756</v>
      </c>
      <c r="F1076" s="1107" t="str">
        <f t="array" ref="F1076">IFERROR(INDEX(UIID!$K$2:$K1956, MATCH(CONCATENATE(B1076,D1076,G1076,J1076), UIID!$B$2:$B1956&amp;UIID!$D$2:$D1956&amp;UIID!$G$2:$G1956&amp;UIID!$H$2:$H1956, 0),), "Not Found")</f>
        <v>0722-0203</v>
      </c>
      <c r="G1076" s="1120" t="s">
        <v>3518</v>
      </c>
      <c r="H1076" s="1120"/>
      <c r="I1076" s="1120" t="s">
        <v>6960</v>
      </c>
      <c r="J1076" s="1120" t="s">
        <v>3907</v>
      </c>
      <c r="K1076" s="176">
        <v>10.305154841843899</v>
      </c>
      <c r="L1076" s="176">
        <v>123.986453731512</v>
      </c>
      <c r="M1076" s="1204" t="s">
        <v>6961</v>
      </c>
      <c r="N1076" s="1120" t="s">
        <v>6962</v>
      </c>
      <c r="O1076" s="1106" t="s">
        <v>15</v>
      </c>
      <c r="P1076" s="1106" t="s">
        <v>16</v>
      </c>
      <c r="Q1076" s="1140" t="s">
        <v>10389</v>
      </c>
      <c r="R1076" s="1106" t="s">
        <v>32</v>
      </c>
      <c r="S1076" s="1120" t="s">
        <v>45</v>
      </c>
      <c r="T1076" s="1106" t="s">
        <v>4164</v>
      </c>
      <c r="U1076" s="1120" t="s">
        <v>7523</v>
      </c>
      <c r="V1076" s="1120" t="s">
        <v>7524</v>
      </c>
      <c r="W1076" s="1116">
        <v>45918</v>
      </c>
      <c r="X1076" s="1117">
        <v>47375</v>
      </c>
      <c r="Y1076" s="1251" t="s">
        <v>6966</v>
      </c>
      <c r="Z1076" s="1251" t="s">
        <v>6967</v>
      </c>
      <c r="AA1076" s="1262">
        <v>46334</v>
      </c>
      <c r="AB1076" s="524"/>
      <c r="AC1076" s="1111"/>
      <c r="AD1076" s="1223"/>
    </row>
    <row r="1077" spans="1:30" ht="15.75" customHeight="1">
      <c r="A1077" s="1106" t="s">
        <v>10</v>
      </c>
      <c r="B1077" s="1120" t="s">
        <v>11</v>
      </c>
      <c r="C1077" s="1120" t="s">
        <v>176</v>
      </c>
      <c r="D1077" s="1106" t="s">
        <v>3997</v>
      </c>
      <c r="E1077" s="1106" t="s">
        <v>3756</v>
      </c>
      <c r="F1077" s="1107" t="str">
        <f t="array" ref="F1077">IFERROR(INDEX(UIID!$K$2:$K1956, MATCH(CONCATENATE(B1077,D1077,G1077,J1077), UIID!$B$2:$B1956&amp;UIID!$D$2:$D1956&amp;UIID!$G$2:$G1956&amp;UIID!$H$2:$H1956, 0),), "Not Found")</f>
        <v>0722-0238</v>
      </c>
      <c r="G1077" s="1120" t="s">
        <v>3958</v>
      </c>
      <c r="H1077" s="1120"/>
      <c r="I1077" s="1120" t="s">
        <v>7332</v>
      </c>
      <c r="J1077" s="1120" t="s">
        <v>3959</v>
      </c>
      <c r="K1077" s="1120">
        <v>10.3053341051431</v>
      </c>
      <c r="L1077" s="1120">
        <v>123.98643570972401</v>
      </c>
      <c r="M1077" s="1120" t="s">
        <v>7333</v>
      </c>
      <c r="N1077" s="1120" t="s">
        <v>7334</v>
      </c>
      <c r="O1077" s="1106" t="s">
        <v>15</v>
      </c>
      <c r="P1077" s="1106" t="s">
        <v>16</v>
      </c>
      <c r="Q1077" s="1140" t="s">
        <v>10389</v>
      </c>
      <c r="R1077" s="1106" t="s">
        <v>87</v>
      </c>
      <c r="S1077" s="1120" t="s">
        <v>683</v>
      </c>
      <c r="T1077" s="1106" t="s">
        <v>4164</v>
      </c>
      <c r="U1077" s="1120" t="s">
        <v>7443</v>
      </c>
      <c r="V1077" s="1120" t="s">
        <v>7525</v>
      </c>
      <c r="W1077" s="1116">
        <v>45922</v>
      </c>
      <c r="X1077" s="1117">
        <v>47610</v>
      </c>
      <c r="Y1077" s="1264" t="s">
        <v>7336</v>
      </c>
      <c r="Z1077" s="1265" t="s">
        <v>7337</v>
      </c>
      <c r="AA1077" s="1266">
        <v>47155</v>
      </c>
      <c r="AB1077" s="524"/>
      <c r="AC1077" s="1111"/>
      <c r="AD1077" s="1223"/>
    </row>
    <row r="1078" spans="1:30" ht="15.75" customHeight="1">
      <c r="A1078" s="1106" t="s">
        <v>10</v>
      </c>
      <c r="B1078" s="1120" t="s">
        <v>11</v>
      </c>
      <c r="C1078" s="1120" t="s">
        <v>176</v>
      </c>
      <c r="D1078" s="1106" t="s">
        <v>374</v>
      </c>
      <c r="E1078" s="1106" t="s">
        <v>3756</v>
      </c>
      <c r="F1078" s="1107" t="str">
        <f t="array" ref="F1078">IFERROR(INDEX(UIID!$K$2:$K1956, MATCH(CONCATENATE(B1078,D1078,G1078,J1078), UIID!$B$2:$B1956&amp;UIID!$D$2:$D1956&amp;UIID!$G$2:$G1956&amp;UIID!$H$2:$H1956, 0),), "Not Found")</f>
        <v>0722-0248</v>
      </c>
      <c r="G1078" s="1120" t="s">
        <v>3976</v>
      </c>
      <c r="H1078" s="1120"/>
      <c r="I1078" s="1120" t="s">
        <v>7526</v>
      </c>
      <c r="J1078" s="1120" t="s">
        <v>3977</v>
      </c>
      <c r="K1078" s="1120">
        <v>10.3432812498503</v>
      </c>
      <c r="L1078" s="1120">
        <v>123.919282129186</v>
      </c>
      <c r="M1078" s="1120" t="s">
        <v>7527</v>
      </c>
      <c r="N1078" s="1120" t="s">
        <v>7528</v>
      </c>
      <c r="O1078" s="1106" t="s">
        <v>15</v>
      </c>
      <c r="P1078" s="1106" t="s">
        <v>16</v>
      </c>
      <c r="Q1078" s="1120" t="s">
        <v>35</v>
      </c>
      <c r="R1078" s="1106" t="s">
        <v>87</v>
      </c>
      <c r="S1078" s="1120" t="s">
        <v>434</v>
      </c>
      <c r="T1078" s="1106" t="s">
        <v>4164</v>
      </c>
      <c r="U1078" s="1120" t="s">
        <v>7443</v>
      </c>
      <c r="V1078" s="1120" t="s">
        <v>7529</v>
      </c>
      <c r="W1078" s="1116">
        <v>45922</v>
      </c>
      <c r="X1078" s="1117">
        <v>47749</v>
      </c>
      <c r="Y1078" s="1120" t="s">
        <v>5200</v>
      </c>
      <c r="Z1078" s="1120" t="s">
        <v>6241</v>
      </c>
      <c r="AA1078" s="1169">
        <v>46694</v>
      </c>
      <c r="AB1078" s="524"/>
      <c r="AC1078" s="1111"/>
      <c r="AD1078" s="1223"/>
    </row>
    <row r="1079" spans="1:30" ht="15.75" customHeight="1">
      <c r="A1079" s="1106" t="s">
        <v>10</v>
      </c>
      <c r="B1079" s="1120" t="s">
        <v>11</v>
      </c>
      <c r="C1079" s="1120" t="s">
        <v>176</v>
      </c>
      <c r="D1079" s="1106" t="s">
        <v>374</v>
      </c>
      <c r="E1079" s="1106" t="s">
        <v>3756</v>
      </c>
      <c r="F1079" s="1107" t="str">
        <f t="array" ref="F1079">IFERROR(INDEX(UIID!$K$2:$K1956, MATCH(CONCATENATE(B1079,D1079,G1079,J1079), UIID!$B$2:$B1956&amp;UIID!$D$2:$D1956&amp;UIID!$G$2:$G1956&amp;UIID!$H$2:$H1956, 0),), "Not Found")</f>
        <v>0722-0248</v>
      </c>
      <c r="G1079" s="1120" t="s">
        <v>3976</v>
      </c>
      <c r="H1079" s="1120"/>
      <c r="I1079" s="1120" t="s">
        <v>7526</v>
      </c>
      <c r="J1079" s="1120" t="s">
        <v>3977</v>
      </c>
      <c r="K1079" s="1120">
        <v>10.3432812498503</v>
      </c>
      <c r="L1079" s="1120">
        <v>123.919282129186</v>
      </c>
      <c r="M1079" s="1120" t="s">
        <v>7527</v>
      </c>
      <c r="N1079" s="1120" t="s">
        <v>7528</v>
      </c>
      <c r="O1079" s="1106" t="s">
        <v>15</v>
      </c>
      <c r="P1079" s="1106" t="s">
        <v>16</v>
      </c>
      <c r="Q1079" s="1120" t="s">
        <v>4262</v>
      </c>
      <c r="R1079" s="1106" t="s">
        <v>2222</v>
      </c>
      <c r="S1079" s="1120" t="s">
        <v>2839</v>
      </c>
      <c r="T1079" s="1106" t="s">
        <v>4979</v>
      </c>
      <c r="U1079" s="1120" t="s">
        <v>7530</v>
      </c>
      <c r="V1079" s="1120" t="s">
        <v>7531</v>
      </c>
      <c r="W1079" s="1116">
        <v>45922</v>
      </c>
      <c r="X1079" s="1117">
        <v>47749</v>
      </c>
      <c r="Y1079" s="1120" t="s">
        <v>7532</v>
      </c>
      <c r="Z1079" s="1120" t="s">
        <v>7533</v>
      </c>
      <c r="AA1079" s="1169">
        <v>46903</v>
      </c>
      <c r="AB1079" s="524"/>
      <c r="AC1079" s="1111"/>
      <c r="AD1079" s="1223"/>
    </row>
    <row r="1080" spans="1:30" ht="15.75" customHeight="1">
      <c r="A1080" s="1106" t="s">
        <v>10</v>
      </c>
      <c r="B1080" s="1120" t="s">
        <v>11</v>
      </c>
      <c r="C1080" s="1120" t="s">
        <v>176</v>
      </c>
      <c r="D1080" s="1106" t="s">
        <v>374</v>
      </c>
      <c r="E1080" s="1106" t="s">
        <v>3756</v>
      </c>
      <c r="F1080" s="1107" t="str">
        <f t="array" ref="F1080">IFERROR(INDEX(UIID!$K$2:$K1956, MATCH(CONCATENATE(B1080,D1080,G1080,J1080), UIID!$B$2:$B1956&amp;UIID!$D$2:$D1956&amp;UIID!$G$2:$G1956&amp;UIID!$H$2:$H1956, 0),), "Not Found")</f>
        <v>0722-0248</v>
      </c>
      <c r="G1080" s="1120" t="s">
        <v>3976</v>
      </c>
      <c r="H1080" s="1120"/>
      <c r="I1080" s="1120" t="s">
        <v>7526</v>
      </c>
      <c r="J1080" s="1120" t="s">
        <v>3977</v>
      </c>
      <c r="K1080" s="1120">
        <v>10.3432812498503</v>
      </c>
      <c r="L1080" s="1120">
        <v>123.919282129186</v>
      </c>
      <c r="M1080" s="1120" t="s">
        <v>7527</v>
      </c>
      <c r="N1080" s="1120" t="s">
        <v>7528</v>
      </c>
      <c r="O1080" s="1106" t="s">
        <v>15</v>
      </c>
      <c r="P1080" s="1106" t="s">
        <v>16</v>
      </c>
      <c r="Q1080" s="1120" t="s">
        <v>4262</v>
      </c>
      <c r="R1080" s="1106" t="s">
        <v>2222</v>
      </c>
      <c r="S1080" s="1120" t="s">
        <v>2821</v>
      </c>
      <c r="T1080" s="1106" t="s">
        <v>4306</v>
      </c>
      <c r="U1080" s="1120" t="s">
        <v>5049</v>
      </c>
      <c r="V1080" s="1120" t="s">
        <v>7534</v>
      </c>
      <c r="W1080" s="1116">
        <v>45922</v>
      </c>
      <c r="X1080" s="1117">
        <v>47749</v>
      </c>
      <c r="Y1080" s="1120" t="s">
        <v>7532</v>
      </c>
      <c r="Z1080" s="1120" t="s">
        <v>7533</v>
      </c>
      <c r="AA1080" s="1169">
        <v>46903</v>
      </c>
      <c r="AB1080" s="524"/>
      <c r="AC1080" s="1111"/>
      <c r="AD1080" s="1223"/>
    </row>
    <row r="1081" spans="1:30" ht="15.75" customHeight="1">
      <c r="A1081" s="1106" t="s">
        <v>10</v>
      </c>
      <c r="B1081" s="1120" t="s">
        <v>11</v>
      </c>
      <c r="C1081" s="1120" t="s">
        <v>176</v>
      </c>
      <c r="D1081" s="1106" t="s">
        <v>374</v>
      </c>
      <c r="E1081" s="1106" t="s">
        <v>3756</v>
      </c>
      <c r="F1081" s="1107" t="str">
        <f t="array" ref="F1081">IFERROR(INDEX(UIID!$K$2:$K1956, MATCH(CONCATENATE(B1081,D1081,G1081,J1081), UIID!$B$2:$B1956&amp;UIID!$D$2:$D1956&amp;UIID!$G$2:$G1956&amp;UIID!$H$2:$H1956, 0),), "Not Found")</f>
        <v>0722-0248</v>
      </c>
      <c r="G1081" s="1120" t="s">
        <v>3976</v>
      </c>
      <c r="H1081" s="1120"/>
      <c r="I1081" s="1120" t="s">
        <v>7526</v>
      </c>
      <c r="J1081" s="1120" t="s">
        <v>3977</v>
      </c>
      <c r="K1081" s="1120">
        <v>10.3432812498503</v>
      </c>
      <c r="L1081" s="1120">
        <v>123.919282129186</v>
      </c>
      <c r="M1081" s="1120" t="s">
        <v>7527</v>
      </c>
      <c r="N1081" s="1120" t="s">
        <v>7528</v>
      </c>
      <c r="O1081" s="1106" t="s">
        <v>15</v>
      </c>
      <c r="P1081" s="1106" t="s">
        <v>16</v>
      </c>
      <c r="Q1081" s="1120" t="s">
        <v>4262</v>
      </c>
      <c r="R1081" s="1106" t="s">
        <v>2222</v>
      </c>
      <c r="S1081" s="1120" t="s">
        <v>2823</v>
      </c>
      <c r="T1081" s="1106" t="s">
        <v>4979</v>
      </c>
      <c r="U1081" s="1120" t="s">
        <v>5049</v>
      </c>
      <c r="V1081" s="1120" t="s">
        <v>7535</v>
      </c>
      <c r="W1081" s="1116">
        <v>45922</v>
      </c>
      <c r="X1081" s="1117">
        <v>47749</v>
      </c>
      <c r="Y1081" s="1120" t="s">
        <v>5200</v>
      </c>
      <c r="Z1081" s="1120" t="s">
        <v>7536</v>
      </c>
      <c r="AA1081" s="1169">
        <v>46694</v>
      </c>
      <c r="AB1081" s="524"/>
      <c r="AC1081" s="1111"/>
      <c r="AD1081" s="1223"/>
    </row>
    <row r="1082" spans="1:30" ht="15.75" customHeight="1">
      <c r="A1082" s="1106" t="s">
        <v>10</v>
      </c>
      <c r="B1082" s="1132" t="s">
        <v>11</v>
      </c>
      <c r="C1082" s="1132" t="s">
        <v>176</v>
      </c>
      <c r="D1082" s="1133" t="s">
        <v>3997</v>
      </c>
      <c r="E1082" s="1133" t="s">
        <v>3756</v>
      </c>
      <c r="F1082" s="1153" t="str">
        <f t="array" ref="F1082">IFERROR(INDEX(UIID!$K$2:$K1956, MATCH(CONCATENATE(B1082,D1082,G1082,J1082), UIID!$B$2:$B1956&amp;UIID!$D$2:$D1956&amp;UIID!$G$2:$G1956&amp;UIID!$H$2:$H1956, 0),), "Not Found")</f>
        <v>0722-0203</v>
      </c>
      <c r="G1082" s="1132" t="s">
        <v>3518</v>
      </c>
      <c r="H1082" s="1132"/>
      <c r="I1082" s="1132" t="s">
        <v>7537</v>
      </c>
      <c r="J1082" s="1132" t="s">
        <v>3907</v>
      </c>
      <c r="K1082" s="1132">
        <v>10.305154841843899</v>
      </c>
      <c r="L1082" s="1132">
        <v>123.986453731512</v>
      </c>
      <c r="M1082" s="1144" t="s">
        <v>6961</v>
      </c>
      <c r="N1082" s="1132" t="s">
        <v>6962</v>
      </c>
      <c r="O1082" s="1133" t="s">
        <v>15</v>
      </c>
      <c r="P1082" s="1133" t="s">
        <v>16</v>
      </c>
      <c r="Q1082" s="1132" t="s">
        <v>35</v>
      </c>
      <c r="R1082" s="1133" t="s">
        <v>87</v>
      </c>
      <c r="S1082" s="1132" t="s">
        <v>434</v>
      </c>
      <c r="T1082" s="1133" t="s">
        <v>4164</v>
      </c>
      <c r="U1082" s="1132" t="s">
        <v>7443</v>
      </c>
      <c r="V1082" s="1132" t="s">
        <v>7539</v>
      </c>
      <c r="W1082" s="1134">
        <v>45925</v>
      </c>
      <c r="X1082" s="1135">
        <v>47752</v>
      </c>
      <c r="Y1082" s="1132" t="s">
        <v>7540</v>
      </c>
      <c r="Z1082" s="1132" t="s">
        <v>7541</v>
      </c>
      <c r="AA1082" s="1150">
        <v>46628</v>
      </c>
      <c r="AB1082" s="1241"/>
      <c r="AC1082" s="1148"/>
      <c r="AD1082" s="1241"/>
    </row>
    <row r="1083" spans="1:30" ht="15.75" customHeight="1">
      <c r="A1083" s="1106" t="s">
        <v>10</v>
      </c>
      <c r="B1083" s="1120" t="s">
        <v>11</v>
      </c>
      <c r="C1083" s="1120" t="s">
        <v>28</v>
      </c>
      <c r="D1083" s="1106" t="s">
        <v>13</v>
      </c>
      <c r="E1083" s="1106" t="s">
        <v>3756</v>
      </c>
      <c r="F1083" s="1107" t="str">
        <f t="array" ref="F1083">IFERROR(INDEX(UIID!$K$2:$K1956, MATCH(CONCATENATE(B1083,D1083,G1083,J1083), UIID!$B$2:$B1956&amp;UIID!$D$2:$D1956&amp;UIID!$G$2:$G1956&amp;UIID!$H$2:$H1956, 0),), "Not Found")</f>
        <v>0722-0177</v>
      </c>
      <c r="G1083" s="1184" t="s">
        <v>3464</v>
      </c>
      <c r="H1083" s="1120"/>
      <c r="I1083" s="1120" t="s">
        <v>6816</v>
      </c>
      <c r="J1083" s="1184" t="s">
        <v>3872</v>
      </c>
      <c r="K1083" s="1120">
        <v>10.2948515999362</v>
      </c>
      <c r="L1083" s="1120">
        <v>123.884745207818</v>
      </c>
      <c r="M1083" s="1120" t="s">
        <v>6817</v>
      </c>
      <c r="N1083" s="1120" t="s">
        <v>6818</v>
      </c>
      <c r="O1083" s="1106" t="s">
        <v>15</v>
      </c>
      <c r="P1083" s="1106" t="s">
        <v>16</v>
      </c>
      <c r="Q1083" s="1140" t="s">
        <v>10389</v>
      </c>
      <c r="R1083" s="1106" t="s">
        <v>32</v>
      </c>
      <c r="S1083" s="1120" t="s">
        <v>422</v>
      </c>
      <c r="T1083" s="1106" t="s">
        <v>4164</v>
      </c>
      <c r="U1083" s="1120" t="s">
        <v>7542</v>
      </c>
      <c r="V1083" s="1120" t="s">
        <v>7543</v>
      </c>
      <c r="W1083" s="1116">
        <v>45933</v>
      </c>
      <c r="X1083" s="1117">
        <v>47184</v>
      </c>
      <c r="Y1083" s="1164" t="s">
        <v>7544</v>
      </c>
      <c r="Z1083" s="1164" t="s">
        <v>7545</v>
      </c>
      <c r="AA1083" s="1262">
        <v>46463</v>
      </c>
      <c r="AB1083" s="524"/>
      <c r="AC1083" s="1111"/>
      <c r="AD1083" s="1223"/>
    </row>
    <row r="1084" spans="1:30" ht="15.75" customHeight="1">
      <c r="A1084" s="1106" t="s">
        <v>10</v>
      </c>
      <c r="B1084" s="1120" t="s">
        <v>11</v>
      </c>
      <c r="C1084" s="1120" t="s">
        <v>176</v>
      </c>
      <c r="D1084" s="1106" t="s">
        <v>3997</v>
      </c>
      <c r="E1084" s="1106" t="s">
        <v>3756</v>
      </c>
      <c r="F1084" s="1107" t="str">
        <f t="array" ref="F1084">IFERROR(INDEX(UIID!$K$2:$K1956, MATCH(CONCATENATE(B1084,D1084,G1084,J1084), UIID!$B$2:$B1956&amp;UIID!$D$2:$D1956&amp;UIID!$G$2:$G1956&amp;UIID!$H$2:$H1956, 0),), "Not Found")</f>
        <v>0722-0249</v>
      </c>
      <c r="G1084" s="1120" t="s">
        <v>3978</v>
      </c>
      <c r="H1084" s="1120"/>
      <c r="I1084" s="1120" t="s">
        <v>7546</v>
      </c>
      <c r="J1084" s="1120" t="s">
        <v>3979</v>
      </c>
      <c r="K1084" s="1120">
        <v>10.3008568589033</v>
      </c>
      <c r="L1084" s="1120">
        <v>124.007868380837</v>
      </c>
      <c r="M1084" s="1120" t="s">
        <v>7547</v>
      </c>
      <c r="N1084" s="1120" t="s">
        <v>7548</v>
      </c>
      <c r="O1084" s="1106" t="s">
        <v>15</v>
      </c>
      <c r="P1084" s="1106" t="s">
        <v>16</v>
      </c>
      <c r="Q1084" s="1120" t="s">
        <v>4262</v>
      </c>
      <c r="R1084" s="1106" t="s">
        <v>3006</v>
      </c>
      <c r="S1084" s="1120" t="s">
        <v>2753</v>
      </c>
      <c r="T1084" s="1106" t="s">
        <v>22</v>
      </c>
      <c r="U1084" s="1120" t="s">
        <v>5087</v>
      </c>
      <c r="V1084" s="1120" t="s">
        <v>7550</v>
      </c>
      <c r="W1084" s="1116">
        <v>45937</v>
      </c>
      <c r="X1084" s="1117">
        <v>47764</v>
      </c>
      <c r="Y1084" s="1138" t="s">
        <v>7551</v>
      </c>
      <c r="Z1084" s="1138" t="s">
        <v>7552</v>
      </c>
      <c r="AA1084" s="1209">
        <v>47216</v>
      </c>
      <c r="AB1084" s="524"/>
      <c r="AC1084" s="1111"/>
      <c r="AD1084" s="1223"/>
    </row>
    <row r="1085" spans="1:30" ht="15.75" customHeight="1">
      <c r="A1085" s="1106" t="s">
        <v>10</v>
      </c>
      <c r="B1085" s="1120" t="s">
        <v>11</v>
      </c>
      <c r="C1085" s="1120" t="s">
        <v>50</v>
      </c>
      <c r="D1085" s="1106" t="s">
        <v>13</v>
      </c>
      <c r="E1085" s="1106" t="s">
        <v>3756</v>
      </c>
      <c r="F1085" s="1107" t="str">
        <f t="array" ref="F1085">IFERROR(INDEX(UIID!$K$2:$K1956, MATCH(CONCATENATE(B1085,D1085,G1085,J1085), UIID!$B$2:$B1956&amp;UIID!$D$2:$D1956&amp;UIID!$G$2:$G1956&amp;UIID!$H$2:$H1956, 0),), "Not Found")</f>
        <v>0722-0088</v>
      </c>
      <c r="G1085" s="1106" t="s">
        <v>3653</v>
      </c>
      <c r="H1085" s="1106"/>
      <c r="I1085" s="1120" t="s">
        <v>5933</v>
      </c>
      <c r="J1085" s="1106" t="s">
        <v>2111</v>
      </c>
      <c r="K1085" s="1106">
        <v>10.3445364055261</v>
      </c>
      <c r="L1085" s="1106">
        <v>123.831453307819</v>
      </c>
      <c r="M1085" s="1106" t="s">
        <v>2112</v>
      </c>
      <c r="N1085" s="1106" t="s">
        <v>5934</v>
      </c>
      <c r="O1085" s="1106" t="s">
        <v>15</v>
      </c>
      <c r="P1085" s="1106" t="s">
        <v>1449</v>
      </c>
      <c r="Q1085" s="1106" t="s">
        <v>4262</v>
      </c>
      <c r="R1085" s="1106" t="s">
        <v>125</v>
      </c>
      <c r="S1085" s="1120" t="s">
        <v>2725</v>
      </c>
      <c r="T1085" s="1106" t="s">
        <v>4890</v>
      </c>
      <c r="U1085" s="1120" t="s">
        <v>7553</v>
      </c>
      <c r="V1085" s="1120" t="s">
        <v>7554</v>
      </c>
      <c r="W1085" s="1116">
        <v>45940</v>
      </c>
      <c r="X1085" s="1117">
        <v>47767</v>
      </c>
      <c r="Y1085" s="176" t="s">
        <v>7555</v>
      </c>
      <c r="Z1085" s="176" t="s">
        <v>7556</v>
      </c>
      <c r="AA1085" s="488">
        <v>47269</v>
      </c>
      <c r="AB1085" s="524"/>
      <c r="AC1085" s="1111"/>
      <c r="AD1085" s="1223"/>
    </row>
    <row r="1086" spans="1:30" ht="15.75" customHeight="1">
      <c r="A1086" s="1106" t="s">
        <v>10</v>
      </c>
      <c r="B1086" s="1120" t="s">
        <v>11</v>
      </c>
      <c r="C1086" s="1120" t="s">
        <v>28</v>
      </c>
      <c r="D1086" s="1106" t="s">
        <v>13</v>
      </c>
      <c r="E1086" s="1106" t="s">
        <v>3756</v>
      </c>
      <c r="F1086" s="1107" t="str">
        <f t="array" ref="F1086">IFERROR(INDEX(UIID!$K$2:$K1956, MATCH(CONCATENATE(B1086,D1086,G1086,J1086), UIID!$B$2:$B1956&amp;UIID!$D$2:$D1956&amp;UIID!$G$2:$G1956&amp;UIID!$H$2:$H1956, 0),), "Not Found")</f>
        <v>0722-0165</v>
      </c>
      <c r="G1086" s="313" t="s">
        <v>3654</v>
      </c>
      <c r="H1086" s="1106"/>
      <c r="I1086" s="1106" t="s">
        <v>5333</v>
      </c>
      <c r="J1086" s="1106" t="s">
        <v>915</v>
      </c>
      <c r="K1086" s="1106">
        <v>10.294790068340401</v>
      </c>
      <c r="L1086" s="1106">
        <v>123.90402275014701</v>
      </c>
      <c r="M1086" s="1106" t="s">
        <v>916</v>
      </c>
      <c r="N1086" s="1106" t="s">
        <v>7557</v>
      </c>
      <c r="O1086" s="1106" t="s">
        <v>15</v>
      </c>
      <c r="P1086" s="1106" t="s">
        <v>16</v>
      </c>
      <c r="Q1086" s="1106" t="s">
        <v>35</v>
      </c>
      <c r="R1086" s="1106" t="s">
        <v>87</v>
      </c>
      <c r="S1086" s="1120" t="s">
        <v>434</v>
      </c>
      <c r="T1086" s="1106" t="s">
        <v>4164</v>
      </c>
      <c r="U1086" s="1120" t="s">
        <v>7443</v>
      </c>
      <c r="V1086" s="1120" t="s">
        <v>7558</v>
      </c>
      <c r="W1086" s="1116">
        <v>45943</v>
      </c>
      <c r="X1086" s="1117">
        <v>47770</v>
      </c>
      <c r="Y1086" s="1120" t="s">
        <v>6698</v>
      </c>
      <c r="Z1086" s="1120" t="s">
        <v>6699</v>
      </c>
      <c r="AA1086" s="1169">
        <v>46440</v>
      </c>
      <c r="AB1086" s="524"/>
      <c r="AC1086" s="1111"/>
      <c r="AD1086" s="1223"/>
    </row>
    <row r="1087" spans="1:30" ht="15.75" customHeight="1">
      <c r="A1087" s="1106" t="s">
        <v>10</v>
      </c>
      <c r="B1087" s="1120" t="s">
        <v>11</v>
      </c>
      <c r="C1087" s="1120" t="s">
        <v>378</v>
      </c>
      <c r="D1087" s="1106" t="s">
        <v>909</v>
      </c>
      <c r="E1087" s="1106" t="s">
        <v>123</v>
      </c>
      <c r="F1087" s="1107" t="str">
        <f t="array" ref="F1087">IFERROR(INDEX(UIID!$K$2:$K1956, MATCH(CONCATENATE(B1087,D1087,G1087,J1087), UIID!$B$2:$B1956&amp;UIID!$D$2:$D1956&amp;UIID!$G$2:$G1956&amp;UIID!$H$2:$H1956, 0),), "Not Found")</f>
        <v>0722-0250</v>
      </c>
      <c r="G1087" s="313" t="s">
        <v>3654</v>
      </c>
      <c r="H1087" s="1120"/>
      <c r="I1087" s="1106" t="s">
        <v>5333</v>
      </c>
      <c r="J1087" s="1120" t="s">
        <v>3980</v>
      </c>
      <c r="K1087" s="1120">
        <v>10.2514103407406</v>
      </c>
      <c r="L1087" s="1120">
        <v>123.94092332008201</v>
      </c>
      <c r="M1087" s="1106" t="s">
        <v>916</v>
      </c>
      <c r="N1087" s="1120" t="s">
        <v>7559</v>
      </c>
      <c r="O1087" s="1106" t="s">
        <v>15</v>
      </c>
      <c r="P1087" s="1106" t="s">
        <v>16</v>
      </c>
      <c r="Q1087" s="1120" t="s">
        <v>35</v>
      </c>
      <c r="R1087" s="1106" t="s">
        <v>117</v>
      </c>
      <c r="S1087" s="1120" t="s">
        <v>200</v>
      </c>
      <c r="T1087" s="1106" t="s">
        <v>4164</v>
      </c>
      <c r="U1087" s="1120" t="s">
        <v>5049</v>
      </c>
      <c r="V1087" s="1120" t="s">
        <v>7562</v>
      </c>
      <c r="W1087" s="1116">
        <v>45943</v>
      </c>
      <c r="X1087" s="1117">
        <v>47770</v>
      </c>
      <c r="Y1087" s="341" t="s">
        <v>7563</v>
      </c>
      <c r="Z1087" s="341" t="s">
        <v>7564</v>
      </c>
      <c r="AA1087" s="517">
        <v>47602</v>
      </c>
      <c r="AB1087" s="524"/>
      <c r="AC1087" s="1111"/>
      <c r="AD1087" s="1223"/>
    </row>
    <row r="1088" spans="1:30" ht="15.75" customHeight="1">
      <c r="A1088" s="1106" t="s">
        <v>10</v>
      </c>
      <c r="B1088" s="1120" t="s">
        <v>11</v>
      </c>
      <c r="C1088" s="1120" t="s">
        <v>176</v>
      </c>
      <c r="D1088" s="1106" t="s">
        <v>374</v>
      </c>
      <c r="E1088" s="1106" t="s">
        <v>3756</v>
      </c>
      <c r="F1088" s="1107" t="str">
        <f t="array" ref="F1088">IFERROR(INDEX(UIID!$K$2:$K1956, MATCH(CONCATENATE(B1088,D1088,G1088,J1088), UIID!$B$2:$B1956&amp;UIID!$D$2:$D1956&amp;UIID!$G$2:$G1956&amp;UIID!$H$2:$H1956, 0),), "Not Found")</f>
        <v>0722-0251</v>
      </c>
      <c r="G1088" s="1120" t="s">
        <v>3981</v>
      </c>
      <c r="H1088" s="1120"/>
      <c r="I1088" s="1120" t="s">
        <v>7565</v>
      </c>
      <c r="J1088" s="1120" t="s">
        <v>3982</v>
      </c>
      <c r="K1088" s="1120">
        <v>10.3321854128505</v>
      </c>
      <c r="L1088" s="1120">
        <v>123.935818442139</v>
      </c>
      <c r="M1088" s="1120"/>
      <c r="N1088" s="1120"/>
      <c r="O1088" s="1106" t="s">
        <v>15</v>
      </c>
      <c r="P1088" s="1106" t="s">
        <v>16</v>
      </c>
      <c r="Q1088" s="1120" t="s">
        <v>4262</v>
      </c>
      <c r="R1088" s="1106" t="s">
        <v>2222</v>
      </c>
      <c r="S1088" s="1120" t="s">
        <v>2858</v>
      </c>
      <c r="T1088" s="1106" t="s">
        <v>4979</v>
      </c>
      <c r="U1088" s="1120" t="s">
        <v>7129</v>
      </c>
      <c r="V1088" s="1120" t="s">
        <v>7566</v>
      </c>
      <c r="W1088" s="1116">
        <v>45945</v>
      </c>
      <c r="X1088" s="1117">
        <v>47772</v>
      </c>
      <c r="Y1088" s="1138" t="s">
        <v>7567</v>
      </c>
      <c r="Z1088" s="1138" t="s">
        <v>7510</v>
      </c>
      <c r="AA1088" s="1138" t="s">
        <v>22</v>
      </c>
      <c r="AB1088" s="524"/>
      <c r="AC1088" s="1111"/>
      <c r="AD1088" s="1223"/>
    </row>
    <row r="1089" spans="1:30" ht="15.75" customHeight="1">
      <c r="A1089" s="1106" t="s">
        <v>10</v>
      </c>
      <c r="B1089" s="1120" t="s">
        <v>11</v>
      </c>
      <c r="C1089" s="1120" t="s">
        <v>28</v>
      </c>
      <c r="D1089" s="1106" t="s">
        <v>13</v>
      </c>
      <c r="E1089" s="1106" t="s">
        <v>3756</v>
      </c>
      <c r="F1089" s="1107" t="str">
        <f t="array" ref="F1089">IFERROR(INDEX(UIID!$K$2:$K1956, MATCH(CONCATENATE(B1089,D1089,G1089,J1089), UIID!$B$2:$B1956&amp;UIID!$D$2:$D1956&amp;UIID!$G$2:$G1956&amp;UIID!$H$2:$H1956, 0),), "Not Found")</f>
        <v>0722-0252</v>
      </c>
      <c r="G1089" s="1120" t="s">
        <v>3983</v>
      </c>
      <c r="H1089" s="1120"/>
      <c r="I1089" s="1120" t="s">
        <v>7568</v>
      </c>
      <c r="J1089" s="1120" t="s">
        <v>3984</v>
      </c>
      <c r="K1089" s="1120">
        <v>10.2945674075436</v>
      </c>
      <c r="L1089" s="1120">
        <v>123.89597956078001</v>
      </c>
      <c r="M1089" s="1120" t="s">
        <v>7569</v>
      </c>
      <c r="N1089" s="1120" t="s">
        <v>7570</v>
      </c>
      <c r="O1089" s="1106" t="s">
        <v>15</v>
      </c>
      <c r="P1089" s="1106" t="s">
        <v>16</v>
      </c>
      <c r="Q1089" s="1120" t="s">
        <v>35</v>
      </c>
      <c r="R1089" s="1106" t="s">
        <v>32</v>
      </c>
      <c r="S1089" s="1120" t="s">
        <v>33</v>
      </c>
      <c r="T1089" s="1106" t="s">
        <v>4164</v>
      </c>
      <c r="U1089" s="1120" t="s">
        <v>7523</v>
      </c>
      <c r="V1089" s="1120" t="s">
        <v>7571</v>
      </c>
      <c r="W1089" s="1116">
        <v>45947</v>
      </c>
      <c r="X1089" s="1117">
        <v>47774</v>
      </c>
      <c r="Y1089" s="1138" t="s">
        <v>4821</v>
      </c>
      <c r="Z1089" s="1138" t="s">
        <v>7353</v>
      </c>
      <c r="AA1089" s="1209">
        <v>47232</v>
      </c>
      <c r="AB1089" s="524"/>
      <c r="AC1089" s="1111"/>
      <c r="AD1089" s="1223"/>
    </row>
    <row r="1090" spans="1:30" ht="15.75" customHeight="1">
      <c r="A1090" s="1106" t="s">
        <v>10</v>
      </c>
      <c r="B1090" s="1120" t="s">
        <v>11</v>
      </c>
      <c r="C1090" s="1120" t="s">
        <v>28</v>
      </c>
      <c r="D1090" s="1106" t="s">
        <v>13</v>
      </c>
      <c r="E1090" s="1106" t="s">
        <v>3756</v>
      </c>
      <c r="F1090" s="1107" t="str">
        <f t="array" ref="F1090">IFERROR(INDEX(UIID!$K$2:$K1956, MATCH(CONCATENATE(B1090,D1090,G1090,J1090), UIID!$B$2:$B1956&amp;UIID!$D$2:$D1956&amp;UIID!$G$2:$G1956&amp;UIID!$H$2:$H1956, 0),), "Not Found")</f>
        <v>0722-0252</v>
      </c>
      <c r="G1090" s="1120" t="s">
        <v>3983</v>
      </c>
      <c r="H1090" s="1120"/>
      <c r="I1090" s="1120" t="s">
        <v>7568</v>
      </c>
      <c r="J1090" s="1120" t="s">
        <v>3984</v>
      </c>
      <c r="K1090" s="1120">
        <v>10.2945674075436</v>
      </c>
      <c r="L1090" s="1120">
        <v>123.89597956078001</v>
      </c>
      <c r="M1090" s="1120" t="s">
        <v>7569</v>
      </c>
      <c r="N1090" s="1120" t="s">
        <v>7570</v>
      </c>
      <c r="O1090" s="1106" t="s">
        <v>15</v>
      </c>
      <c r="P1090" s="1106" t="s">
        <v>16</v>
      </c>
      <c r="Q1090" s="1120" t="s">
        <v>35</v>
      </c>
      <c r="R1090" s="1106" t="s">
        <v>32</v>
      </c>
      <c r="S1090" s="1120" t="s">
        <v>47</v>
      </c>
      <c r="T1090" s="1106" t="s">
        <v>4164</v>
      </c>
      <c r="U1090" s="1120" t="s">
        <v>7542</v>
      </c>
      <c r="V1090" s="1120" t="s">
        <v>7573</v>
      </c>
      <c r="W1090" s="1116">
        <v>45947</v>
      </c>
      <c r="X1090" s="1117">
        <v>47774</v>
      </c>
      <c r="Y1090" s="176" t="s">
        <v>7574</v>
      </c>
      <c r="Z1090" s="176" t="s">
        <v>7575</v>
      </c>
      <c r="AA1090" s="176" t="s">
        <v>7576</v>
      </c>
      <c r="AB1090" s="524"/>
      <c r="AC1090" s="1111"/>
      <c r="AD1090" s="1223"/>
    </row>
    <row r="1091" spans="1:30" ht="15.75" customHeight="1">
      <c r="A1091" s="1106" t="s">
        <v>10</v>
      </c>
      <c r="B1091" s="1120" t="s">
        <v>11</v>
      </c>
      <c r="C1091" s="1120" t="s">
        <v>28</v>
      </c>
      <c r="D1091" s="1106" t="s">
        <v>13</v>
      </c>
      <c r="E1091" s="1106" t="s">
        <v>3756</v>
      </c>
      <c r="F1091" s="1107" t="str">
        <f t="array" ref="F1091">IFERROR(INDEX(UIID!$K$2:$K1956, MATCH(CONCATENATE(B1091,D1091,G1091,J1091), UIID!$B$2:$B1956&amp;UIID!$D$2:$D1956&amp;UIID!$G$2:$G1956&amp;UIID!$H$2:$H1956, 0),), "Not Found")</f>
        <v>0722-0252</v>
      </c>
      <c r="G1091" s="1120" t="s">
        <v>3983</v>
      </c>
      <c r="H1091" s="1120"/>
      <c r="I1091" s="1120" t="s">
        <v>7568</v>
      </c>
      <c r="J1091" s="1120" t="s">
        <v>3984</v>
      </c>
      <c r="K1091" s="1120">
        <v>10.2945674075436</v>
      </c>
      <c r="L1091" s="1120">
        <v>123.89597956078001</v>
      </c>
      <c r="M1091" s="1120" t="s">
        <v>7569</v>
      </c>
      <c r="N1091" s="1120" t="s">
        <v>7570</v>
      </c>
      <c r="O1091" s="1106" t="s">
        <v>15</v>
      </c>
      <c r="P1091" s="1106" t="s">
        <v>16</v>
      </c>
      <c r="Q1091" s="1120" t="s">
        <v>35</v>
      </c>
      <c r="R1091" s="1106" t="s">
        <v>32</v>
      </c>
      <c r="S1091" s="1120" t="s">
        <v>36</v>
      </c>
      <c r="T1091" s="1106" t="s">
        <v>4164</v>
      </c>
      <c r="U1091" s="1120" t="s">
        <v>7496</v>
      </c>
      <c r="V1091" s="1120" t="s">
        <v>7577</v>
      </c>
      <c r="W1091" s="1116">
        <v>45947</v>
      </c>
      <c r="X1091" s="1117">
        <v>47774</v>
      </c>
      <c r="Y1091" s="1138" t="s">
        <v>4821</v>
      </c>
      <c r="Z1091" s="1138" t="s">
        <v>6252</v>
      </c>
      <c r="AA1091" s="1209">
        <v>45937</v>
      </c>
      <c r="AB1091" s="524"/>
      <c r="AC1091" s="1111"/>
      <c r="AD1091" s="1223"/>
    </row>
    <row r="1092" spans="1:30" ht="15.75" customHeight="1">
      <c r="A1092" s="1106" t="s">
        <v>10</v>
      </c>
      <c r="B1092" s="1120" t="s">
        <v>11</v>
      </c>
      <c r="C1092" s="1120" t="s">
        <v>28</v>
      </c>
      <c r="D1092" s="1106" t="s">
        <v>13</v>
      </c>
      <c r="E1092" s="1106" t="s">
        <v>3756</v>
      </c>
      <c r="F1092" s="1107" t="str">
        <f t="array" ref="F1092">IFERROR(INDEX(UIID!$K$2:$K1956, MATCH(CONCATENATE(B1092,D1092,G1092,J1092), UIID!$B$2:$B1956&amp;UIID!$D$2:$D1956&amp;UIID!$G$2:$G1956&amp;UIID!$H$2:$H1956, 0),), "Not Found")</f>
        <v>0722-0253</v>
      </c>
      <c r="G1092" s="1120" t="s">
        <v>3985</v>
      </c>
      <c r="H1092" s="1120"/>
      <c r="I1092" s="1120" t="s">
        <v>7578</v>
      </c>
      <c r="J1092" s="1120" t="s">
        <v>3986</v>
      </c>
      <c r="K1092" s="1120">
        <v>10.3201433328222</v>
      </c>
      <c r="L1092" s="1120">
        <v>123.91276436131299</v>
      </c>
      <c r="M1092" s="1120" t="s">
        <v>7579</v>
      </c>
      <c r="N1092" s="1120" t="s">
        <v>7580</v>
      </c>
      <c r="O1092" s="1106" t="s">
        <v>15</v>
      </c>
      <c r="P1092" s="1106" t="s">
        <v>16</v>
      </c>
      <c r="Q1092" s="1120" t="s">
        <v>35</v>
      </c>
      <c r="R1092" s="1106" t="s">
        <v>107</v>
      </c>
      <c r="S1092" s="1130" t="s">
        <v>108</v>
      </c>
      <c r="T1092" s="1106" t="s">
        <v>4164</v>
      </c>
      <c r="U1092" s="1120" t="s">
        <v>6327</v>
      </c>
      <c r="V1092" s="1120" t="s">
        <v>7581</v>
      </c>
      <c r="W1092" s="1116">
        <v>45951</v>
      </c>
      <c r="X1092" s="1117">
        <v>47778</v>
      </c>
      <c r="Y1092" s="176" t="s">
        <v>6035</v>
      </c>
      <c r="Z1092" s="176" t="s">
        <v>7582</v>
      </c>
      <c r="AA1092" s="488">
        <v>46943</v>
      </c>
      <c r="AB1092" s="524"/>
      <c r="AC1092" s="1111"/>
      <c r="AD1092" s="1223"/>
    </row>
    <row r="1093" spans="1:30" ht="15.75" customHeight="1">
      <c r="A1093" s="1106" t="s">
        <v>10</v>
      </c>
      <c r="B1093" s="1120" t="s">
        <v>11</v>
      </c>
      <c r="C1093" s="1120" t="s">
        <v>50</v>
      </c>
      <c r="D1093" s="1106" t="s">
        <v>3987</v>
      </c>
      <c r="E1093" s="1106" t="s">
        <v>509</v>
      </c>
      <c r="F1093" s="1107" t="str">
        <f t="array" ref="F1093">IFERROR(INDEX(UIID!$K$2:$K1956, MATCH(CONCATENATE(B1093,D1093,G1093,J1093), UIID!$B$2:$B1956&amp;UIID!$D$2:$D1956&amp;UIID!$G$2:$G1956&amp;UIID!$H$2:$H1956, 0),), "Not Found")</f>
        <v>0722-0254</v>
      </c>
      <c r="G1093" s="1120" t="s">
        <v>3988</v>
      </c>
      <c r="H1093" s="1120"/>
      <c r="I1093" s="1120" t="s">
        <v>7583</v>
      </c>
      <c r="J1093" s="1120" t="s">
        <v>3989</v>
      </c>
      <c r="K1093" s="1120">
        <v>9.4190103219227694</v>
      </c>
      <c r="L1093" s="1120">
        <v>123.321540925059</v>
      </c>
      <c r="M1093" s="1120" t="s">
        <v>7584</v>
      </c>
      <c r="N1093" s="1120" t="s">
        <v>7585</v>
      </c>
      <c r="O1093" s="1106" t="s">
        <v>15</v>
      </c>
      <c r="P1093" s="1106" t="s">
        <v>16</v>
      </c>
      <c r="Q1093" s="1120" t="s">
        <v>35</v>
      </c>
      <c r="R1093" s="1106" t="s">
        <v>32</v>
      </c>
      <c r="S1093" s="1120" t="s">
        <v>39</v>
      </c>
      <c r="T1093" s="1106" t="s">
        <v>4164</v>
      </c>
      <c r="U1093" s="1120" t="s">
        <v>5038</v>
      </c>
      <c r="V1093" s="1120" t="s">
        <v>7586</v>
      </c>
      <c r="W1093" s="1116">
        <v>45951</v>
      </c>
      <c r="X1093" s="1117">
        <v>47778</v>
      </c>
      <c r="Y1093" s="1138" t="s">
        <v>6244</v>
      </c>
      <c r="Z1093" s="1138" t="s">
        <v>7587</v>
      </c>
      <c r="AA1093" s="1209">
        <v>47370</v>
      </c>
      <c r="AB1093" s="524"/>
      <c r="AC1093" s="1111"/>
      <c r="AD1093" s="1223"/>
    </row>
    <row r="1094" spans="1:30" ht="15.75" customHeight="1">
      <c r="A1094" s="1106" t="s">
        <v>10</v>
      </c>
      <c r="B1094" s="1120" t="s">
        <v>11</v>
      </c>
      <c r="C1094" s="1120" t="s">
        <v>50</v>
      </c>
      <c r="D1094" s="1106" t="s">
        <v>13</v>
      </c>
      <c r="E1094" s="1106" t="s">
        <v>3756</v>
      </c>
      <c r="F1094" s="1107" t="str">
        <f t="array" ref="F1094">IFERROR(INDEX(UIID!$K$2:$K1956, MATCH(CONCATENATE(B1094,D1094,G1094,J1094), UIID!$B$2:$B1956&amp;UIID!$D$2:$D1956&amp;UIID!$G$2:$G1956&amp;UIID!$H$2:$H1956, 0),), "Not Found")</f>
        <v>0722-0255</v>
      </c>
      <c r="G1094" s="1120" t="s">
        <v>3988</v>
      </c>
      <c r="H1094" s="1120"/>
      <c r="I1094" s="1120" t="s">
        <v>7583</v>
      </c>
      <c r="J1094" s="1120" t="s">
        <v>3990</v>
      </c>
      <c r="K1094" s="1120">
        <v>10.3316453631817</v>
      </c>
      <c r="L1094" s="1120">
        <v>123.888336864734</v>
      </c>
      <c r="M1094" s="1120" t="s">
        <v>7588</v>
      </c>
      <c r="N1094" s="1120" t="s">
        <v>7589</v>
      </c>
      <c r="O1094" s="1106" t="s">
        <v>15</v>
      </c>
      <c r="P1094" s="1106" t="s">
        <v>16</v>
      </c>
      <c r="Q1094" s="1120" t="s">
        <v>35</v>
      </c>
      <c r="R1094" s="1106" t="s">
        <v>2230</v>
      </c>
      <c r="S1094" s="1120" t="s">
        <v>161</v>
      </c>
      <c r="T1094" s="1106" t="s">
        <v>4157</v>
      </c>
      <c r="U1094" s="1120" t="s">
        <v>957</v>
      </c>
      <c r="V1094" s="1120" t="s">
        <v>7590</v>
      </c>
      <c r="W1094" s="1116">
        <v>45951</v>
      </c>
      <c r="X1094" s="1117">
        <v>47778</v>
      </c>
      <c r="Y1094" s="341" t="s">
        <v>7591</v>
      </c>
      <c r="Z1094" s="341" t="s">
        <v>7592</v>
      </c>
      <c r="AA1094" s="517">
        <v>46462</v>
      </c>
      <c r="AB1094" s="524"/>
      <c r="AC1094" s="1111"/>
      <c r="AD1094" s="1223"/>
    </row>
    <row r="1095" spans="1:30" ht="15.75" customHeight="1">
      <c r="A1095" s="1106" t="s">
        <v>10</v>
      </c>
      <c r="B1095" s="1120" t="s">
        <v>11</v>
      </c>
      <c r="C1095" s="1120" t="s">
        <v>50</v>
      </c>
      <c r="D1095" s="1106" t="s">
        <v>13</v>
      </c>
      <c r="E1095" s="1106" t="s">
        <v>3756</v>
      </c>
      <c r="F1095" s="1107" t="str">
        <f t="array" ref="F1095">IFERROR(INDEX(UIID!$K$2:$K1956, MATCH(CONCATENATE(B1095,D1095,G1095,J1095), UIID!$B$2:$B1956&amp;UIID!$D$2:$D1956&amp;UIID!$G$2:$G1956&amp;UIID!$H$2:$H1956, 0),), "Not Found")</f>
        <v>0722-0255</v>
      </c>
      <c r="G1095" s="1120" t="s">
        <v>3988</v>
      </c>
      <c r="H1095" s="1120"/>
      <c r="I1095" s="1120" t="s">
        <v>7583</v>
      </c>
      <c r="J1095" s="1120" t="s">
        <v>3990</v>
      </c>
      <c r="K1095" s="1120">
        <v>10.3316453631817</v>
      </c>
      <c r="L1095" s="1120">
        <v>123.888336864734</v>
      </c>
      <c r="M1095" s="1120" t="s">
        <v>7588</v>
      </c>
      <c r="N1095" s="1120" t="s">
        <v>7589</v>
      </c>
      <c r="O1095" s="1106" t="s">
        <v>15</v>
      </c>
      <c r="P1095" s="1106" t="s">
        <v>16</v>
      </c>
      <c r="Q1095" s="1120" t="s">
        <v>35</v>
      </c>
      <c r="R1095" s="1106" t="s">
        <v>32</v>
      </c>
      <c r="S1095" s="1120" t="s">
        <v>228</v>
      </c>
      <c r="T1095" s="1106" t="s">
        <v>4157</v>
      </c>
      <c r="U1095" s="1120" t="s">
        <v>4859</v>
      </c>
      <c r="V1095" s="1120" t="s">
        <v>7593</v>
      </c>
      <c r="W1095" s="1116">
        <v>45951</v>
      </c>
      <c r="X1095" s="1117">
        <v>47778</v>
      </c>
      <c r="Y1095" s="1138" t="s">
        <v>7594</v>
      </c>
      <c r="Z1095" s="1138" t="s">
        <v>7595</v>
      </c>
      <c r="AA1095" s="1209">
        <v>47221</v>
      </c>
      <c r="AB1095" s="524"/>
      <c r="AC1095" s="1111"/>
      <c r="AD1095" s="1223"/>
    </row>
    <row r="1096" spans="1:30" ht="15.75" customHeight="1">
      <c r="A1096" s="1106" t="s">
        <v>10</v>
      </c>
      <c r="B1096" s="1120" t="s">
        <v>11</v>
      </c>
      <c r="C1096" s="1120" t="s">
        <v>123</v>
      </c>
      <c r="D1096" s="1106" t="s">
        <v>513</v>
      </c>
      <c r="E1096" s="1106" t="s">
        <v>28</v>
      </c>
      <c r="F1096" s="1107" t="str">
        <f t="array" ref="F1096">IFERROR(INDEX(UIID!$K$2:$K1956, MATCH(CONCATENATE(B1096,D1096,G1096,J1096), UIID!$B$2:$B1956&amp;UIID!$D$2:$D1956&amp;UIID!$G$2:$G1956&amp;UIID!$H$2:$H1956, 0),), "Not Found")</f>
        <v>0722-0083</v>
      </c>
      <c r="G1096" s="1106" t="s">
        <v>1892</v>
      </c>
      <c r="H1096" s="1106"/>
      <c r="I1096" s="1106" t="s">
        <v>5857</v>
      </c>
      <c r="J1096" s="1106" t="s">
        <v>1893</v>
      </c>
      <c r="K1096" s="1106">
        <v>10.5126433671649</v>
      </c>
      <c r="L1096" s="1106">
        <v>123.72945855390201</v>
      </c>
      <c r="M1096" s="1106" t="s">
        <v>1894</v>
      </c>
      <c r="N1096" s="1106" t="s">
        <v>5877</v>
      </c>
      <c r="O1096" s="1106" t="s">
        <v>15</v>
      </c>
      <c r="P1096" s="1106" t="s">
        <v>16</v>
      </c>
      <c r="Q1096" s="1120" t="s">
        <v>35</v>
      </c>
      <c r="R1096" s="1106" t="s">
        <v>272</v>
      </c>
      <c r="S1096" s="1120" t="s">
        <v>2649</v>
      </c>
      <c r="T1096" s="1106" t="s">
        <v>4306</v>
      </c>
      <c r="U1096" s="1120" t="s">
        <v>5068</v>
      </c>
      <c r="V1096" s="1120" t="s">
        <v>7596</v>
      </c>
      <c r="W1096" s="1116">
        <v>45953</v>
      </c>
      <c r="X1096" s="1117">
        <v>47780</v>
      </c>
      <c r="Y1096" s="341" t="s">
        <v>7597</v>
      </c>
      <c r="Z1096" s="341" t="s">
        <v>7598</v>
      </c>
      <c r="AA1096" s="517">
        <v>46411</v>
      </c>
      <c r="AB1096" s="524"/>
      <c r="AC1096" s="1111"/>
      <c r="AD1096" s="1223"/>
    </row>
    <row r="1097" spans="1:30" ht="15.75" customHeight="1">
      <c r="A1097" s="1106" t="s">
        <v>10</v>
      </c>
      <c r="B1097" s="1120" t="s">
        <v>11</v>
      </c>
      <c r="C1097" s="1120" t="s">
        <v>176</v>
      </c>
      <c r="D1097" s="1106" t="s">
        <v>3997</v>
      </c>
      <c r="E1097" s="1106" t="s">
        <v>3756</v>
      </c>
      <c r="F1097" s="1107" t="str">
        <f t="array" ref="F1097">IFERROR(INDEX(UIID!$K$2:$K1956, MATCH(CONCATENATE(B1097,D1097,G1097,J1097), UIID!$B$2:$B1956&amp;UIID!$D$2:$D1956&amp;UIID!$G$2:$G1956&amp;UIID!$H$2:$H1956, 0),), "Not Found")</f>
        <v>0722-0188</v>
      </c>
      <c r="G1097" s="176" t="s">
        <v>3463</v>
      </c>
      <c r="H1097" s="1120"/>
      <c r="I1097" s="1120" t="s">
        <v>6808</v>
      </c>
      <c r="J1097" s="1120" t="s">
        <v>3890</v>
      </c>
      <c r="K1097" s="1157">
        <v>10.284964</v>
      </c>
      <c r="L1097" s="1157">
        <v>123.99601199999999</v>
      </c>
      <c r="M1097" s="1120" t="s">
        <v>6809</v>
      </c>
      <c r="N1097" s="1152" t="s">
        <v>6810</v>
      </c>
      <c r="O1097" s="1106" t="s">
        <v>15</v>
      </c>
      <c r="P1097" s="1106" t="s">
        <v>16</v>
      </c>
      <c r="Q1097" s="1140" t="s">
        <v>10389</v>
      </c>
      <c r="R1097" s="1106" t="s">
        <v>117</v>
      </c>
      <c r="S1097" s="1120" t="s">
        <v>315</v>
      </c>
      <c r="T1097" s="1106" t="s">
        <v>4164</v>
      </c>
      <c r="U1097" s="1120" t="s">
        <v>5049</v>
      </c>
      <c r="V1097" s="1120" t="s">
        <v>7599</v>
      </c>
      <c r="W1097" s="1116">
        <v>45958</v>
      </c>
      <c r="X1097" s="1117">
        <v>47183</v>
      </c>
      <c r="Y1097" s="1165" t="s">
        <v>6812</v>
      </c>
      <c r="Z1097" s="1165" t="s">
        <v>6813</v>
      </c>
      <c r="AA1097" s="1267">
        <v>46757</v>
      </c>
      <c r="AB1097" s="524"/>
      <c r="AC1097" s="1111"/>
      <c r="AD1097" s="1223"/>
    </row>
    <row r="1098" spans="1:30" ht="15.75" customHeight="1">
      <c r="A1098" s="1106" t="s">
        <v>10</v>
      </c>
      <c r="B1098" s="1120" t="s">
        <v>11</v>
      </c>
      <c r="C1098" s="1120" t="s">
        <v>28</v>
      </c>
      <c r="D1098" s="1106" t="s">
        <v>1011</v>
      </c>
      <c r="E1098" s="1106" t="s">
        <v>30</v>
      </c>
      <c r="F1098" s="1107" t="str">
        <f t="array" ref="F1098">IFERROR(INDEX(UIID!$K$2:$K1956, MATCH(CONCATENATE(B1098,D1098,G1098,J1098), UIID!$B$2:$B1956&amp;UIID!$D$2:$D1956&amp;UIID!$G$2:$G1956&amp;UIID!$H$2:$H1956, 0),), "Not Found")</f>
        <v>0722-0071</v>
      </c>
      <c r="G1098" s="1106" t="s">
        <v>1734</v>
      </c>
      <c r="H1098" s="1106"/>
      <c r="I1098" s="1106" t="s">
        <v>5796</v>
      </c>
      <c r="J1098" s="1106" t="s">
        <v>1735</v>
      </c>
      <c r="K1098" s="1106">
        <v>10.2068440347034</v>
      </c>
      <c r="L1098" s="1106">
        <v>123.757356850146</v>
      </c>
      <c r="M1098" s="1106" t="s">
        <v>1736</v>
      </c>
      <c r="N1098" s="1106" t="s">
        <v>5797</v>
      </c>
      <c r="O1098" s="1106" t="s">
        <v>15</v>
      </c>
      <c r="P1098" s="1106" t="s">
        <v>16</v>
      </c>
      <c r="Q1098" s="1120" t="s">
        <v>35</v>
      </c>
      <c r="R1098" s="1106" t="s">
        <v>107</v>
      </c>
      <c r="S1098" s="1120" t="s">
        <v>108</v>
      </c>
      <c r="T1098" s="1106" t="s">
        <v>4164</v>
      </c>
      <c r="U1098" s="1120" t="s">
        <v>5017</v>
      </c>
      <c r="V1098" s="1120" t="s">
        <v>7600</v>
      </c>
      <c r="W1098" s="1116">
        <v>45959</v>
      </c>
      <c r="X1098" s="1117">
        <v>47786</v>
      </c>
      <c r="Y1098" s="341" t="s">
        <v>7601</v>
      </c>
      <c r="Z1098" s="341" t="s">
        <v>7602</v>
      </c>
      <c r="AA1098" s="517">
        <v>46683</v>
      </c>
      <c r="AB1098" s="524"/>
      <c r="AC1098" s="1111"/>
      <c r="AD1098" s="1223"/>
    </row>
    <row r="1099" spans="1:30" ht="15.75" customHeight="1">
      <c r="A1099" s="1106" t="s">
        <v>10</v>
      </c>
      <c r="B1099" s="1120" t="s">
        <v>11</v>
      </c>
      <c r="C1099" s="1120" t="s">
        <v>28</v>
      </c>
      <c r="D1099" s="1106" t="s">
        <v>1011</v>
      </c>
      <c r="E1099" s="1106" t="s">
        <v>30</v>
      </c>
      <c r="F1099" s="1107" t="str">
        <f t="array" ref="F1099">IFERROR(INDEX(UIID!$K$2:$K1956, MATCH(CONCATENATE(B1099,D1099,G1099,J1099), UIID!$B$2:$B1956&amp;UIID!$D$2:$D1956&amp;UIID!$G$2:$G1956&amp;UIID!$H$2:$H1956, 0),), "Not Found")</f>
        <v>0722-0071</v>
      </c>
      <c r="G1099" s="1106" t="s">
        <v>1734</v>
      </c>
      <c r="H1099" s="1120"/>
      <c r="I1099" s="1106" t="s">
        <v>5796</v>
      </c>
      <c r="J1099" s="1106" t="s">
        <v>1735</v>
      </c>
      <c r="K1099" s="1106">
        <v>10.2068440347034</v>
      </c>
      <c r="L1099" s="1106">
        <v>123.757356850146</v>
      </c>
      <c r="M1099" s="1106" t="s">
        <v>1736</v>
      </c>
      <c r="N1099" s="1106" t="s">
        <v>5797</v>
      </c>
      <c r="O1099" s="1106" t="s">
        <v>15</v>
      </c>
      <c r="P1099" s="1106" t="s">
        <v>16</v>
      </c>
      <c r="Q1099" s="1120" t="s">
        <v>35</v>
      </c>
      <c r="R1099" s="1106" t="s">
        <v>107</v>
      </c>
      <c r="S1099" s="1120" t="s">
        <v>666</v>
      </c>
      <c r="T1099" s="1106" t="s">
        <v>4164</v>
      </c>
      <c r="U1099" s="1120" t="s">
        <v>5017</v>
      </c>
      <c r="V1099" s="1120" t="s">
        <v>7603</v>
      </c>
      <c r="W1099" s="1116">
        <v>45959</v>
      </c>
      <c r="X1099" s="1117">
        <v>47786</v>
      </c>
      <c r="Y1099" s="1138" t="s">
        <v>6035</v>
      </c>
      <c r="Z1099" s="1138" t="s">
        <v>7582</v>
      </c>
      <c r="AA1099" s="1209">
        <v>46943</v>
      </c>
      <c r="AB1099" s="524"/>
      <c r="AC1099" s="1111"/>
      <c r="AD1099" s="1223"/>
    </row>
    <row r="1100" spans="1:30" ht="15.75" customHeight="1">
      <c r="A1100" s="1106" t="s">
        <v>10</v>
      </c>
      <c r="B1100" s="1132" t="s">
        <v>11</v>
      </c>
      <c r="C1100" s="1132" t="s">
        <v>28</v>
      </c>
      <c r="D1100" s="1133" t="s">
        <v>13</v>
      </c>
      <c r="E1100" s="1133" t="s">
        <v>3756</v>
      </c>
      <c r="F1100" s="1153" t="str">
        <f t="array" ref="F1100">IFERROR(INDEX(UIID!$K$2:$K1956, MATCH(CONCATENATE(B1100,D1100,G1100,J1100), UIID!$B$2:$B1956&amp;UIID!$D$2:$D1956&amp;UIID!$G$2:$G1956&amp;UIID!$H$2:$H1956, 0),), "Not Found")</f>
        <v>0722-0247</v>
      </c>
      <c r="G1100" s="1132" t="s">
        <v>3974</v>
      </c>
      <c r="H1100" s="1132"/>
      <c r="I1100" s="1132" t="s">
        <v>7505</v>
      </c>
      <c r="J1100" s="1132" t="s">
        <v>3975</v>
      </c>
      <c r="K1100" s="1132">
        <v>10.343994884297301</v>
      </c>
      <c r="L1100" s="1132">
        <v>123.908876816682</v>
      </c>
      <c r="M1100" s="1132" t="s">
        <v>7506</v>
      </c>
      <c r="N1100" s="1154" t="s">
        <v>7507</v>
      </c>
      <c r="O1100" s="1133" t="s">
        <v>15</v>
      </c>
      <c r="P1100" s="1133" t="s">
        <v>16</v>
      </c>
      <c r="Q1100" s="1132" t="s">
        <v>4262</v>
      </c>
      <c r="R1100" s="1133" t="s">
        <v>3006</v>
      </c>
      <c r="S1100" s="1132" t="s">
        <v>2731</v>
      </c>
      <c r="T1100" s="1133" t="s">
        <v>22</v>
      </c>
      <c r="U1100" s="1132" t="s">
        <v>7416</v>
      </c>
      <c r="V1100" s="1132" t="s">
        <v>7605</v>
      </c>
      <c r="W1100" s="1134">
        <v>45959</v>
      </c>
      <c r="X1100" s="1135">
        <v>47786</v>
      </c>
      <c r="Y1100" s="1158" t="s">
        <v>7509</v>
      </c>
      <c r="Z1100" s="1158" t="s">
        <v>7510</v>
      </c>
      <c r="AA1100" s="1158" t="s">
        <v>22</v>
      </c>
      <c r="AB1100" s="1241"/>
      <c r="AC1100" s="1148"/>
      <c r="AD1100" s="1241"/>
    </row>
    <row r="1101" spans="1:30" ht="15.75" customHeight="1">
      <c r="A1101" s="1106" t="s">
        <v>10</v>
      </c>
      <c r="B1101" s="1120" t="s">
        <v>11</v>
      </c>
      <c r="C1101" s="1120" t="s">
        <v>50</v>
      </c>
      <c r="D1101" s="1106" t="s">
        <v>13</v>
      </c>
      <c r="E1101" s="1106" t="s">
        <v>3756</v>
      </c>
      <c r="F1101" s="1107" t="str">
        <f t="array" ref="F1101">IFERROR(INDEX(UIID!$K$2:$K1956, MATCH(CONCATENATE(B1101,D1101,G1101,J1101), UIID!$B$2:$B1956&amp;UIID!$D$2:$D1956&amp;UIID!$G$2:$G1956&amp;UIID!$H$2:$H1956, 0),), "Not Found")</f>
        <v>0722-0255</v>
      </c>
      <c r="G1101" s="1120" t="s">
        <v>3988</v>
      </c>
      <c r="H1101" s="1120"/>
      <c r="I1101" s="1120" t="s">
        <v>7583</v>
      </c>
      <c r="J1101" s="1120" t="s">
        <v>3990</v>
      </c>
      <c r="K1101" s="1120">
        <v>10.3316453631817</v>
      </c>
      <c r="L1101" s="1120">
        <v>123.888336864734</v>
      </c>
      <c r="M1101" s="1120" t="s">
        <v>7588</v>
      </c>
      <c r="N1101" s="1120" t="s">
        <v>7589</v>
      </c>
      <c r="O1101" s="1106" t="s">
        <v>15</v>
      </c>
      <c r="P1101" s="1106" t="s">
        <v>16</v>
      </c>
      <c r="Q1101" s="1120" t="s">
        <v>4262</v>
      </c>
      <c r="R1101" s="1106" t="s">
        <v>2230</v>
      </c>
      <c r="S1101" s="1120" t="s">
        <v>3659</v>
      </c>
      <c r="T1101" s="1106" t="s">
        <v>7195</v>
      </c>
      <c r="U1101" s="1120" t="s">
        <v>7606</v>
      </c>
      <c r="V1101" s="1120" t="s">
        <v>7607</v>
      </c>
      <c r="W1101" s="1116">
        <v>45951</v>
      </c>
      <c r="X1101" s="1117">
        <v>47778</v>
      </c>
      <c r="Y1101" s="176" t="s">
        <v>7608</v>
      </c>
      <c r="Z1101" s="176" t="s">
        <v>7609</v>
      </c>
      <c r="AA1101" s="176" t="s">
        <v>22</v>
      </c>
      <c r="AB1101" s="524"/>
      <c r="AC1101" s="1111"/>
      <c r="AD1101" s="1223"/>
    </row>
    <row r="1102" spans="1:30" ht="15.75" customHeight="1">
      <c r="A1102" s="1106" t="s">
        <v>10</v>
      </c>
      <c r="B1102" s="1190" t="s">
        <v>11</v>
      </c>
      <c r="C1102" s="1190" t="s">
        <v>28</v>
      </c>
      <c r="D1102" s="1268" t="s">
        <v>581</v>
      </c>
      <c r="E1102" s="1268" t="s">
        <v>30</v>
      </c>
      <c r="F1102" s="1269" t="str">
        <f t="array" ref="F1102">IFERROR(INDEX(UIID!$K$2:$K1956, MATCH(CONCATENATE(B1102,D1102,G1102,J1102), UIID!$B$2:$B1956&amp;UIID!$D$2:$D1956&amp;UIID!$G$2:$G1956&amp;UIID!$H$2:$H1956, 0),), "Not Found")</f>
        <v>0722-0256</v>
      </c>
      <c r="G1102" s="1190" t="s">
        <v>3991</v>
      </c>
      <c r="H1102" s="1190"/>
      <c r="I1102" s="1190" t="s">
        <v>7610</v>
      </c>
      <c r="J1102" s="1190" t="s">
        <v>3992</v>
      </c>
      <c r="K1102" s="1190">
        <v>10.104238288231601</v>
      </c>
      <c r="L1102" s="1190">
        <v>123.638515422745</v>
      </c>
      <c r="M1102" s="1190" t="s">
        <v>7611</v>
      </c>
      <c r="N1102" s="1190" t="s">
        <v>7612</v>
      </c>
      <c r="O1102" s="1268" t="s">
        <v>15</v>
      </c>
      <c r="P1102" s="1268" t="s">
        <v>16</v>
      </c>
      <c r="Q1102" s="1190" t="s">
        <v>35</v>
      </c>
      <c r="R1102" s="1268" t="s">
        <v>117</v>
      </c>
      <c r="S1102" s="1190" t="s">
        <v>118</v>
      </c>
      <c r="T1102" s="1268" t="s">
        <v>4164</v>
      </c>
      <c r="U1102" s="1190" t="s">
        <v>7613</v>
      </c>
      <c r="V1102" s="1190" t="s">
        <v>7614</v>
      </c>
      <c r="W1102" s="1114">
        <v>45964</v>
      </c>
      <c r="X1102" s="1270">
        <v>47791</v>
      </c>
      <c r="Y1102" s="1271" t="s">
        <v>7615</v>
      </c>
      <c r="Z1102" s="1271" t="s">
        <v>7616</v>
      </c>
      <c r="AA1102" s="1272">
        <v>47397</v>
      </c>
      <c r="AB1102" s="1223"/>
      <c r="AC1102" s="1273"/>
      <c r="AD1102" s="1223"/>
    </row>
    <row r="1103" spans="1:30" ht="15.75" customHeight="1">
      <c r="A1103" s="1106" t="s">
        <v>10</v>
      </c>
      <c r="B1103" s="1120" t="s">
        <v>11</v>
      </c>
      <c r="C1103" s="1120" t="s">
        <v>123</v>
      </c>
      <c r="D1103" s="1106" t="s">
        <v>2267</v>
      </c>
      <c r="E1103" s="1106" t="s">
        <v>123</v>
      </c>
      <c r="F1103" s="1107" t="str">
        <f t="array" ref="F1103">IFERROR(INDEX(UIID!$K$2:$K1956, MATCH(CONCATENATE(B1103,D1103,G1103,J1103), UIID!$B$2:$B1956&amp;UIID!$D$2:$D1956&amp;UIID!$G$2:$G1956&amp;UIID!$H$2:$H1956, 0),), "Not Found")</f>
        <v>0722-0197</v>
      </c>
      <c r="G1103" s="1120" t="s">
        <v>3502</v>
      </c>
      <c r="H1103" s="1120"/>
      <c r="I1103" s="1120" t="s">
        <v>6905</v>
      </c>
      <c r="J1103" s="1120" t="s">
        <v>3900</v>
      </c>
      <c r="K1103" s="1120">
        <v>10.557032081481999</v>
      </c>
      <c r="L1103" s="1120">
        <v>123.714781193863</v>
      </c>
      <c r="M1103" s="1120" t="s">
        <v>6906</v>
      </c>
      <c r="N1103" s="1120" t="s">
        <v>6907</v>
      </c>
      <c r="O1103" s="1106" t="s">
        <v>15</v>
      </c>
      <c r="P1103" s="1106" t="s">
        <v>16</v>
      </c>
      <c r="Q1103" s="1120" t="s">
        <v>35</v>
      </c>
      <c r="R1103" s="1106" t="s">
        <v>117</v>
      </c>
      <c r="S1103" s="1120" t="s">
        <v>120</v>
      </c>
      <c r="T1103" s="1106" t="s">
        <v>4164</v>
      </c>
      <c r="U1103" s="1120" t="s">
        <v>7617</v>
      </c>
      <c r="V1103" s="1120" t="s">
        <v>7618</v>
      </c>
      <c r="W1103" s="1116">
        <v>45978</v>
      </c>
      <c r="X1103" s="1117">
        <v>47805</v>
      </c>
      <c r="Y1103" s="1138" t="s">
        <v>6909</v>
      </c>
      <c r="Z1103" s="1138" t="s">
        <v>7619</v>
      </c>
      <c r="AA1103" s="1209">
        <v>47674</v>
      </c>
      <c r="AB1103" s="524"/>
      <c r="AC1103" s="1111"/>
      <c r="AD1103" s="1223"/>
    </row>
    <row r="1104" spans="1:30" ht="15.75" customHeight="1">
      <c r="A1104" s="1106" t="s">
        <v>10</v>
      </c>
      <c r="B1104" s="1120" t="s">
        <v>11</v>
      </c>
      <c r="C1104" s="1120" t="s">
        <v>28</v>
      </c>
      <c r="D1104" s="1106" t="s">
        <v>13</v>
      </c>
      <c r="E1104" s="1106" t="s">
        <v>3756</v>
      </c>
      <c r="F1104" s="1107" t="str">
        <f t="array" ref="F1104">IFERROR(INDEX(UIID!$K$2:$K1956, MATCH(CONCATENATE(B1104,D1104,G1104,J1104), UIID!$B$2:$B1956&amp;UIID!$D$2:$D1956&amp;UIID!$G$2:$G1956&amp;UIID!$H$2:$H1956, 0),), "Not Found")</f>
        <v>0722-0077</v>
      </c>
      <c r="G1104" s="1106" t="s">
        <v>1766</v>
      </c>
      <c r="H1104" s="1106"/>
      <c r="I1104" s="1106" t="s">
        <v>5802</v>
      </c>
      <c r="J1104" s="1106" t="s">
        <v>3795</v>
      </c>
      <c r="K1104" s="1106">
        <v>10.3244329810623</v>
      </c>
      <c r="L1104" s="1106">
        <v>123.890733776613</v>
      </c>
      <c r="M1104" s="1106" t="s">
        <v>1768</v>
      </c>
      <c r="N1104" s="1106" t="s">
        <v>5803</v>
      </c>
      <c r="O1104" s="1106" t="s">
        <v>15</v>
      </c>
      <c r="P1104" s="1106" t="s">
        <v>16</v>
      </c>
      <c r="Q1104" s="1120" t="s">
        <v>35</v>
      </c>
      <c r="R1104" s="1106" t="s">
        <v>272</v>
      </c>
      <c r="S1104" s="1120" t="s">
        <v>2649</v>
      </c>
      <c r="T1104" s="1106" t="s">
        <v>4306</v>
      </c>
      <c r="U1104" s="1120" t="s">
        <v>5068</v>
      </c>
      <c r="V1104" s="1120" t="s">
        <v>7621</v>
      </c>
      <c r="W1104" s="1116">
        <v>45980</v>
      </c>
      <c r="X1104" s="1117">
        <v>47807</v>
      </c>
      <c r="Y1104" s="341" t="s">
        <v>7622</v>
      </c>
      <c r="Z1104" s="341" t="s">
        <v>7623</v>
      </c>
      <c r="AA1104" s="517">
        <v>46621</v>
      </c>
      <c r="AB1104" s="524"/>
      <c r="AC1104" s="1111"/>
      <c r="AD1104" s="1223"/>
    </row>
    <row r="1105" spans="1:30" ht="15.75" customHeight="1">
      <c r="A1105" s="1106" t="s">
        <v>10</v>
      </c>
      <c r="B1105" s="1120" t="s">
        <v>11</v>
      </c>
      <c r="C1105" s="1120" t="s">
        <v>28</v>
      </c>
      <c r="D1105" s="1106" t="s">
        <v>13</v>
      </c>
      <c r="E1105" s="1106" t="s">
        <v>3756</v>
      </c>
      <c r="F1105" s="1107" t="str">
        <f t="array" ref="F1105">IFERROR(INDEX(UIID!$K$2:$K1956, MATCH(CONCATENATE(B1105,D1105,G1105,J1105), UIID!$B$2:$B1956&amp;UIID!$D$2:$D1956&amp;UIID!$G$2:$G1956&amp;UIID!$H$2:$H1956, 0),), "Not Found")</f>
        <v>0722-0257</v>
      </c>
      <c r="G1105" s="1120" t="s">
        <v>3993</v>
      </c>
      <c r="H1105" s="1120"/>
      <c r="I1105" s="1120" t="s">
        <v>7624</v>
      </c>
      <c r="J1105" s="1120" t="s">
        <v>3994</v>
      </c>
      <c r="K1105" s="1120">
        <v>10.3058332605613</v>
      </c>
      <c r="L1105" s="1120">
        <v>123.91204632506501</v>
      </c>
      <c r="M1105" s="1120" t="s">
        <v>7625</v>
      </c>
      <c r="N1105" s="1120" t="s">
        <v>7626</v>
      </c>
      <c r="O1105" s="1106" t="s">
        <v>15</v>
      </c>
      <c r="P1105" s="1106" t="s">
        <v>16</v>
      </c>
      <c r="Q1105" s="1120" t="s">
        <v>35</v>
      </c>
      <c r="R1105" s="1106" t="s">
        <v>922</v>
      </c>
      <c r="S1105" s="1120" t="s">
        <v>925</v>
      </c>
      <c r="T1105" s="1106" t="s">
        <v>4213</v>
      </c>
      <c r="U1105" s="1120" t="s">
        <v>7627</v>
      </c>
      <c r="V1105" s="1120" t="s">
        <v>7628</v>
      </c>
      <c r="W1105" s="1116">
        <v>45985</v>
      </c>
      <c r="X1105" s="1117">
        <v>47812</v>
      </c>
      <c r="Y1105" s="341" t="s">
        <v>7629</v>
      </c>
      <c r="Z1105" s="341" t="s">
        <v>7630</v>
      </c>
      <c r="AA1105" s="517">
        <v>47081</v>
      </c>
      <c r="AB1105" s="524"/>
      <c r="AC1105" s="1111"/>
      <c r="AD1105" s="1223"/>
    </row>
    <row r="1106" spans="1:30" ht="15.75" customHeight="1">
      <c r="A1106" s="1106" t="s">
        <v>10</v>
      </c>
      <c r="B1106" s="1120" t="s">
        <v>11</v>
      </c>
      <c r="C1106" s="1120" t="s">
        <v>509</v>
      </c>
      <c r="D1106" s="1106" t="s">
        <v>1026</v>
      </c>
      <c r="E1106" s="1106" t="s">
        <v>28</v>
      </c>
      <c r="F1106" s="1107" t="str">
        <f t="array" ref="F1106">IFERROR(INDEX(UIID!$K$2:$K1956, MATCH(CONCATENATE(B1106,D1106,G1106,J1106), UIID!$B$2:$B1956&amp;UIID!$D$2:$D1956&amp;UIID!$G$2:$G1956&amp;UIID!$H$2:$H1956, 0),), "Not Found")</f>
        <v>0722-0076</v>
      </c>
      <c r="G1106" s="1106" t="s">
        <v>1027</v>
      </c>
      <c r="H1106" s="1106"/>
      <c r="I1106" s="1106" t="s">
        <v>5413</v>
      </c>
      <c r="J1106" s="1106" t="s">
        <v>1028</v>
      </c>
      <c r="K1106" s="1106">
        <v>11.2537426850758</v>
      </c>
      <c r="L1106" s="1106">
        <v>124.00586130968099</v>
      </c>
      <c r="M1106" s="1106" t="s">
        <v>1029</v>
      </c>
      <c r="N1106" s="1106" t="s">
        <v>5414</v>
      </c>
      <c r="O1106" s="1106" t="s">
        <v>113</v>
      </c>
      <c r="P1106" s="1106" t="s">
        <v>2229</v>
      </c>
      <c r="Q1106" s="1140" t="s">
        <v>10389</v>
      </c>
      <c r="R1106" s="1106" t="s">
        <v>125</v>
      </c>
      <c r="S1106" s="1120" t="s">
        <v>3099</v>
      </c>
      <c r="T1106" s="1106" t="s">
        <v>4164</v>
      </c>
      <c r="U1106" s="1120" t="s">
        <v>7632</v>
      </c>
      <c r="V1106" s="1120" t="s">
        <v>7633</v>
      </c>
      <c r="W1106" s="1116">
        <v>45985</v>
      </c>
      <c r="X1106" s="1117">
        <v>47252</v>
      </c>
      <c r="Y1106" s="1163" t="s">
        <v>5422</v>
      </c>
      <c r="Z1106" s="1274" t="s">
        <v>7634</v>
      </c>
      <c r="AA1106" s="1275">
        <v>46038</v>
      </c>
      <c r="AB1106" s="524"/>
      <c r="AC1106" s="1111"/>
      <c r="AD1106" s="1223"/>
    </row>
    <row r="1107" spans="1:30" ht="15.75" customHeight="1">
      <c r="A1107" s="1106" t="s">
        <v>10</v>
      </c>
      <c r="B1107" s="1132" t="s">
        <v>11</v>
      </c>
      <c r="C1107" s="1132" t="s">
        <v>28</v>
      </c>
      <c r="D1107" s="1133" t="s">
        <v>458</v>
      </c>
      <c r="E1107" s="1133" t="s">
        <v>30</v>
      </c>
      <c r="F1107" s="1153" t="str">
        <f t="array" ref="F1107">IFERROR(INDEX(UIID!$K$2:$K1956, MATCH(CONCATENATE(B1107,D1107,G1107,J1107), UIID!$B$2:$B1956&amp;UIID!$D$2:$D1956&amp;UIID!$G$2:$G1956&amp;UIID!$H$2:$H1956, 0),), "Not Found")</f>
        <v>0722-0020</v>
      </c>
      <c r="G1107" s="1133" t="s">
        <v>2226</v>
      </c>
      <c r="H1107" s="1133"/>
      <c r="I1107" s="1133" t="s">
        <v>5090</v>
      </c>
      <c r="J1107" s="1133" t="s">
        <v>3765</v>
      </c>
      <c r="K1107" s="1133">
        <v>10.2597173075652</v>
      </c>
      <c r="L1107" s="1133">
        <v>123.845349938559</v>
      </c>
      <c r="M1107" s="1133" t="s">
        <v>459</v>
      </c>
      <c r="N1107" s="1133" t="s">
        <v>5091</v>
      </c>
      <c r="O1107" s="1133" t="s">
        <v>15</v>
      </c>
      <c r="P1107" s="1133" t="s">
        <v>16</v>
      </c>
      <c r="Q1107" s="1140" t="s">
        <v>10389</v>
      </c>
      <c r="R1107" s="1133" t="s">
        <v>117</v>
      </c>
      <c r="S1107" s="1132" t="s">
        <v>315</v>
      </c>
      <c r="T1107" s="1133" t="s">
        <v>4164</v>
      </c>
      <c r="U1107" s="1132" t="s">
        <v>5049</v>
      </c>
      <c r="V1107" s="1132" t="s">
        <v>7635</v>
      </c>
      <c r="W1107" s="1134">
        <v>45986</v>
      </c>
      <c r="X1107" s="1135">
        <v>47129</v>
      </c>
      <c r="Y1107" s="1276" t="s">
        <v>7636</v>
      </c>
      <c r="Z1107" s="1276" t="s">
        <v>7637</v>
      </c>
      <c r="AA1107" s="1277">
        <v>47432</v>
      </c>
      <c r="AB1107" s="1241"/>
      <c r="AC1107" s="1148"/>
      <c r="AD1107" s="1241"/>
    </row>
    <row r="1108" spans="1:30" ht="15.75" customHeight="1">
      <c r="A1108" s="1106" t="s">
        <v>10</v>
      </c>
      <c r="B1108" s="1120" t="s">
        <v>11</v>
      </c>
      <c r="C1108" s="1120" t="s">
        <v>28</v>
      </c>
      <c r="D1108" s="1106" t="s">
        <v>13</v>
      </c>
      <c r="E1108" s="1106" t="s">
        <v>3756</v>
      </c>
      <c r="F1108" s="1107" t="str">
        <f t="array" ref="F1108">IFERROR(INDEX(UIID!$K$2:$K1956, MATCH(CONCATENATE(B1108,D1108,G1108,J1108), UIID!$B$2:$B1956&amp;UIID!$D$2:$D1956&amp;UIID!$G$2:$G1956&amp;UIID!$H$2:$H1956, 0),), "Not Found")</f>
        <v>0722-0247</v>
      </c>
      <c r="G1108" s="1120" t="s">
        <v>3974</v>
      </c>
      <c r="H1108" s="1120"/>
      <c r="I1108" s="176" t="s">
        <v>7505</v>
      </c>
      <c r="J1108" s="176" t="s">
        <v>3975</v>
      </c>
      <c r="K1108" s="176">
        <v>10.343994884297301</v>
      </c>
      <c r="L1108" s="176">
        <v>123.908876816682</v>
      </c>
      <c r="M1108" s="176" t="s">
        <v>7506</v>
      </c>
      <c r="N1108" s="642" t="s">
        <v>7507</v>
      </c>
      <c r="O1108" s="313" t="s">
        <v>15</v>
      </c>
      <c r="P1108" s="313" t="s">
        <v>16</v>
      </c>
      <c r="Q1108" s="1120" t="s">
        <v>4262</v>
      </c>
      <c r="R1108" s="1106" t="s">
        <v>3006</v>
      </c>
      <c r="S1108" s="1120" t="s">
        <v>2757</v>
      </c>
      <c r="T1108" s="1106"/>
      <c r="U1108" s="1120" t="s">
        <v>7416</v>
      </c>
      <c r="V1108" s="1120" t="s">
        <v>7638</v>
      </c>
      <c r="W1108" s="1116">
        <v>45971</v>
      </c>
      <c r="X1108" s="1117">
        <v>47798</v>
      </c>
      <c r="Y1108" s="341" t="s">
        <v>7509</v>
      </c>
      <c r="Z1108" s="341" t="s">
        <v>7510</v>
      </c>
      <c r="AA1108" s="341" t="s">
        <v>22</v>
      </c>
      <c r="AB1108" s="524"/>
      <c r="AC1108" s="1111"/>
      <c r="AD1108" s="1223"/>
    </row>
    <row r="1109" spans="1:30" ht="15.75" customHeight="1">
      <c r="A1109" s="1106" t="s">
        <v>10</v>
      </c>
      <c r="B1109" s="1120" t="s">
        <v>11</v>
      </c>
      <c r="C1109" s="1120" t="s">
        <v>509</v>
      </c>
      <c r="D1109" s="1106" t="s">
        <v>1026</v>
      </c>
      <c r="E1109" s="1106" t="s">
        <v>28</v>
      </c>
      <c r="F1109" s="1107" t="str">
        <f t="array" ref="F1109">IFERROR(INDEX(UIID!$K$2:$K1956, MATCH(CONCATENATE(B1109,D1109,G1109,J1109), UIID!$B$2:$B1956&amp;UIID!$D$2:$D1956&amp;UIID!$G$2:$G1956&amp;UIID!$H$2:$H1956, 0),), "Not Found")</f>
        <v>0722-0258</v>
      </c>
      <c r="G1109" s="1120" t="s">
        <v>3995</v>
      </c>
      <c r="H1109" s="1120"/>
      <c r="I1109" s="1120" t="s">
        <v>7639</v>
      </c>
      <c r="J1109" s="1120" t="s">
        <v>3996</v>
      </c>
      <c r="K1109" s="1120">
        <v>11.2747426810053</v>
      </c>
      <c r="L1109" s="1120">
        <v>124.05191585206001</v>
      </c>
      <c r="M1109" s="1120" t="s">
        <v>7640</v>
      </c>
      <c r="N1109" s="1120" t="s">
        <v>7641</v>
      </c>
      <c r="O1109" s="1106" t="s">
        <v>15</v>
      </c>
      <c r="P1109" s="313" t="s">
        <v>16</v>
      </c>
      <c r="Q1109" s="1120" t="s">
        <v>35</v>
      </c>
      <c r="R1109" s="1106" t="s">
        <v>32</v>
      </c>
      <c r="S1109" s="1120" t="s">
        <v>39</v>
      </c>
      <c r="T1109" s="1106" t="s">
        <v>4164</v>
      </c>
      <c r="U1109" s="1120" t="s">
        <v>5038</v>
      </c>
      <c r="V1109" s="1120" t="s">
        <v>7642</v>
      </c>
      <c r="W1109" s="1116">
        <v>45992</v>
      </c>
      <c r="X1109" s="1117">
        <v>47819</v>
      </c>
      <c r="Y1109" s="1120" t="s">
        <v>5409</v>
      </c>
      <c r="Z1109" s="1120" t="s">
        <v>7643</v>
      </c>
      <c r="AA1109" s="1169">
        <v>47366</v>
      </c>
      <c r="AB1109" s="524"/>
      <c r="AC1109" s="1111"/>
      <c r="AD1109" s="1223"/>
    </row>
    <row r="1110" spans="1:30" ht="15.75" customHeight="1">
      <c r="A1110" s="1106" t="s">
        <v>10</v>
      </c>
      <c r="B1110" s="1120" t="s">
        <v>11</v>
      </c>
      <c r="C1110" s="1120" t="s">
        <v>509</v>
      </c>
      <c r="D1110" s="1106" t="s">
        <v>1026</v>
      </c>
      <c r="E1110" s="1106" t="s">
        <v>28</v>
      </c>
      <c r="F1110" s="1107" t="str">
        <f t="array" ref="F1110">IFERROR(INDEX(UIID!$K$2:$K1956, MATCH(CONCATENATE(B1110,D1110,G1110,J1110), UIID!$B$2:$B1956&amp;UIID!$D$2:$D1956&amp;UIID!$G$2:$G1956&amp;UIID!$H$2:$H1956, 0),), "Not Found")</f>
        <v>0722-0258</v>
      </c>
      <c r="G1110" s="1120" t="s">
        <v>3995</v>
      </c>
      <c r="H1110" s="1120"/>
      <c r="I1110" s="1120" t="s">
        <v>7639</v>
      </c>
      <c r="J1110" s="1120" t="s">
        <v>3996</v>
      </c>
      <c r="K1110" s="1120">
        <v>11.2747426810053</v>
      </c>
      <c r="L1110" s="1120">
        <v>124.05191585206001</v>
      </c>
      <c r="M1110" s="1120" t="s">
        <v>7640</v>
      </c>
      <c r="N1110" s="1120" t="s">
        <v>7641</v>
      </c>
      <c r="O1110" s="1106" t="s">
        <v>15</v>
      </c>
      <c r="P1110" s="313" t="s">
        <v>16</v>
      </c>
      <c r="Q1110" s="1120" t="s">
        <v>35</v>
      </c>
      <c r="R1110" s="1106" t="s">
        <v>104</v>
      </c>
      <c r="S1110" s="1120" t="s">
        <v>105</v>
      </c>
      <c r="T1110" s="1106" t="s">
        <v>4164</v>
      </c>
      <c r="U1110" s="1120" t="s">
        <v>5020</v>
      </c>
      <c r="V1110" s="1120" t="s">
        <v>7644</v>
      </c>
      <c r="W1110" s="1116">
        <v>45992</v>
      </c>
      <c r="X1110" s="1117">
        <v>47819</v>
      </c>
      <c r="Y1110" s="176" t="s">
        <v>5400</v>
      </c>
      <c r="Z1110" s="176" t="s">
        <v>7645</v>
      </c>
      <c r="AA1110" s="488">
        <v>46050</v>
      </c>
      <c r="AB1110" s="524"/>
      <c r="AC1110" s="1111"/>
      <c r="AD1110" s="1223"/>
    </row>
    <row r="1111" spans="1:30" ht="15.75" customHeight="1">
      <c r="A1111" s="1106" t="s">
        <v>10</v>
      </c>
      <c r="B1111" s="1120" t="s">
        <v>11</v>
      </c>
      <c r="C1111" s="1120" t="s">
        <v>509</v>
      </c>
      <c r="D1111" s="1106" t="s">
        <v>1026</v>
      </c>
      <c r="E1111" s="1106" t="s">
        <v>28</v>
      </c>
      <c r="F1111" s="1107" t="str">
        <f t="array" ref="F1111">IFERROR(INDEX(UIID!$K$2:$K1956, MATCH(CONCATENATE(B1111,D1111,G1111,J1111), UIID!$B$2:$B1956&amp;UIID!$D$2:$D1956&amp;UIID!$G$2:$G1956&amp;UIID!$H$2:$H1956, 0),), "Not Found")</f>
        <v>0722-0258</v>
      </c>
      <c r="G1111" s="1120" t="s">
        <v>3995</v>
      </c>
      <c r="H1111" s="1120"/>
      <c r="I1111" s="1120" t="s">
        <v>7639</v>
      </c>
      <c r="J1111" s="1120" t="s">
        <v>3996</v>
      </c>
      <c r="K1111" s="1120">
        <v>11.2747426810053</v>
      </c>
      <c r="L1111" s="1120">
        <v>124.05191585206001</v>
      </c>
      <c r="M1111" s="1120" t="s">
        <v>7640</v>
      </c>
      <c r="N1111" s="1120" t="s">
        <v>7641</v>
      </c>
      <c r="O1111" s="1106" t="s">
        <v>15</v>
      </c>
      <c r="P1111" s="313" t="s">
        <v>16</v>
      </c>
      <c r="Q1111" s="1120" t="s">
        <v>35</v>
      </c>
      <c r="R1111" s="1106" t="s">
        <v>84</v>
      </c>
      <c r="S1111" s="1120" t="s">
        <v>93</v>
      </c>
      <c r="T1111" s="1106" t="s">
        <v>4213</v>
      </c>
      <c r="U1111" s="1120" t="s">
        <v>7411</v>
      </c>
      <c r="V1111" s="1120" t="s">
        <v>7646</v>
      </c>
      <c r="W1111" s="1116">
        <v>45992</v>
      </c>
      <c r="X1111" s="1117">
        <v>47819</v>
      </c>
      <c r="Y1111" s="1138" t="s">
        <v>6343</v>
      </c>
      <c r="Z1111" s="1138" t="s">
        <v>7647</v>
      </c>
      <c r="AA1111" s="1138" t="s">
        <v>7648</v>
      </c>
      <c r="AB1111" s="524"/>
      <c r="AC1111" s="1111"/>
      <c r="AD1111" s="1223"/>
    </row>
    <row r="1112" spans="1:30" ht="15.75" customHeight="1">
      <c r="A1112" s="1106" t="s">
        <v>10</v>
      </c>
      <c r="B1112" s="1120" t="s">
        <v>11</v>
      </c>
      <c r="C1112" s="1120" t="s">
        <v>509</v>
      </c>
      <c r="D1112" s="1106" t="s">
        <v>1026</v>
      </c>
      <c r="E1112" s="1106" t="s">
        <v>28</v>
      </c>
      <c r="F1112" s="1107" t="str">
        <f t="array" ref="F1112">IFERROR(INDEX(UIID!$K$2:$K1956, MATCH(CONCATENATE(B1112,D1112,G1112,J1112), UIID!$B$2:$B1956&amp;UIID!$D$2:$D1956&amp;UIID!$G$2:$G1956&amp;UIID!$H$2:$H1956, 0),), "Not Found")</f>
        <v>0722-0258</v>
      </c>
      <c r="G1112" s="1120" t="s">
        <v>3995</v>
      </c>
      <c r="H1112" s="1120"/>
      <c r="I1112" s="1120" t="s">
        <v>7639</v>
      </c>
      <c r="J1112" s="1120" t="s">
        <v>3996</v>
      </c>
      <c r="K1112" s="1120">
        <v>11.2747426810053</v>
      </c>
      <c r="L1112" s="1120">
        <v>124.05191585206001</v>
      </c>
      <c r="M1112" s="1120" t="s">
        <v>7640</v>
      </c>
      <c r="N1112" s="1120" t="s">
        <v>7641</v>
      </c>
      <c r="O1112" s="1106" t="s">
        <v>15</v>
      </c>
      <c r="P1112" s="313" t="s">
        <v>16</v>
      </c>
      <c r="Q1112" s="1120" t="s">
        <v>35</v>
      </c>
      <c r="R1112" s="1106" t="s">
        <v>84</v>
      </c>
      <c r="S1112" s="1120" t="s">
        <v>85</v>
      </c>
      <c r="T1112" s="1106" t="s">
        <v>4164</v>
      </c>
      <c r="U1112" s="1120" t="s">
        <v>7411</v>
      </c>
      <c r="V1112" s="1120" t="s">
        <v>7649</v>
      </c>
      <c r="W1112" s="1116">
        <v>45992</v>
      </c>
      <c r="X1112" s="1117">
        <v>47819</v>
      </c>
      <c r="Y1112" s="176" t="s">
        <v>7650</v>
      </c>
      <c r="Z1112" s="176" t="s">
        <v>7651</v>
      </c>
      <c r="AA1112" s="488">
        <v>47212</v>
      </c>
      <c r="AB1112" s="524"/>
      <c r="AC1112" s="1111"/>
      <c r="AD1112" s="1223"/>
    </row>
    <row r="1113" spans="1:30" ht="15.75" customHeight="1">
      <c r="A1113" s="1106" t="s">
        <v>10</v>
      </c>
      <c r="B1113" s="1120" t="s">
        <v>11</v>
      </c>
      <c r="C1113" s="1120" t="s">
        <v>509</v>
      </c>
      <c r="D1113" s="1106" t="s">
        <v>1026</v>
      </c>
      <c r="E1113" s="1106" t="s">
        <v>28</v>
      </c>
      <c r="F1113" s="1107" t="str">
        <f t="array" ref="F1113">IFERROR(INDEX(UIID!$K$2:$K1956, MATCH(CONCATENATE(B1113,D1113,G1113,J1113), UIID!$B$2:$B1956&amp;UIID!$D$2:$D1956&amp;UIID!$G$2:$G1956&amp;UIID!$H$2:$H1956, 0),), "Not Found")</f>
        <v>0722-0076</v>
      </c>
      <c r="G1113" s="313" t="s">
        <v>1027</v>
      </c>
      <c r="H1113" s="1120"/>
      <c r="I1113" s="1120" t="s">
        <v>7652</v>
      </c>
      <c r="J1113" s="1106" t="s">
        <v>1028</v>
      </c>
      <c r="K1113" s="1106">
        <v>11.2537426850758</v>
      </c>
      <c r="L1113" s="1106">
        <v>124.00586130968099</v>
      </c>
      <c r="M1113" s="1106" t="s">
        <v>1031</v>
      </c>
      <c r="N1113" s="1106" t="s">
        <v>5414</v>
      </c>
      <c r="O1113" s="1106" t="s">
        <v>113</v>
      </c>
      <c r="P1113" s="1106" t="s">
        <v>2229</v>
      </c>
      <c r="Q1113" s="1120" t="s">
        <v>35</v>
      </c>
      <c r="R1113" s="1106" t="s">
        <v>125</v>
      </c>
      <c r="S1113" s="1120" t="s">
        <v>1194</v>
      </c>
      <c r="T1113" s="1106" t="s">
        <v>4157</v>
      </c>
      <c r="U1113" s="1120" t="s">
        <v>7654</v>
      </c>
      <c r="V1113" s="1120" t="s">
        <v>7655</v>
      </c>
      <c r="W1113" s="1116">
        <v>46000</v>
      </c>
      <c r="X1113" s="1117">
        <v>46001</v>
      </c>
      <c r="Y1113" s="1138" t="s">
        <v>5422</v>
      </c>
      <c r="Z1113" s="1138" t="s">
        <v>7656</v>
      </c>
      <c r="AA1113" s="1209">
        <v>47578</v>
      </c>
      <c r="AB1113" s="524"/>
      <c r="AC1113" s="1111"/>
      <c r="AD1113" s="1223"/>
    </row>
    <row r="1114" spans="1:30" ht="15.75" customHeight="1">
      <c r="A1114" s="1106" t="s">
        <v>10</v>
      </c>
      <c r="B1114" s="1120" t="s">
        <v>11</v>
      </c>
      <c r="C1114" s="1120" t="s">
        <v>28</v>
      </c>
      <c r="D1114" s="1106" t="s">
        <v>13</v>
      </c>
      <c r="E1114" s="1106" t="s">
        <v>3756</v>
      </c>
      <c r="F1114" s="1107" t="str">
        <f t="array" ref="F1114">IFERROR(INDEX(UIID!$K$2:$K1956, MATCH(CONCATENATE(B1114,D1114,G1114,J1114), UIID!$B$2:$B1956&amp;UIID!$D$2:$D1956&amp;UIID!$G$2:$G1956&amp;UIID!$H$2:$H1956, 0),), "Not Found")</f>
        <v>0722-0163</v>
      </c>
      <c r="G1114" s="313" t="s">
        <v>3450</v>
      </c>
      <c r="H1114" s="313"/>
      <c r="I1114" s="313" t="s">
        <v>6777</v>
      </c>
      <c r="J1114" s="313" t="s">
        <v>186</v>
      </c>
      <c r="K1114" s="313">
        <v>10.309392424260601</v>
      </c>
      <c r="L1114" s="313">
        <v>123.90447328083199</v>
      </c>
      <c r="M1114" s="313" t="s">
        <v>5515</v>
      </c>
      <c r="N1114" s="313" t="s">
        <v>5516</v>
      </c>
      <c r="O1114" s="313" t="s">
        <v>15</v>
      </c>
      <c r="P1114" s="313" t="s">
        <v>16</v>
      </c>
      <c r="Q1114" s="313" t="s">
        <v>35</v>
      </c>
      <c r="R1114" s="1106" t="s">
        <v>107</v>
      </c>
      <c r="S1114" s="1120" t="s">
        <v>666</v>
      </c>
      <c r="T1114" s="1106" t="s">
        <v>4164</v>
      </c>
      <c r="U1114" s="1120" t="s">
        <v>5017</v>
      </c>
      <c r="V1114" s="1120" t="s">
        <v>7657</v>
      </c>
      <c r="W1114" s="1116">
        <v>46002</v>
      </c>
      <c r="X1114" s="1117">
        <v>47829</v>
      </c>
      <c r="Y1114" s="341" t="s">
        <v>7658</v>
      </c>
      <c r="Z1114" s="341" t="s">
        <v>7659</v>
      </c>
      <c r="AA1114" s="517">
        <v>46455</v>
      </c>
      <c r="AB1114" s="524"/>
      <c r="AC1114" s="1111"/>
      <c r="AD1114" s="1223"/>
    </row>
    <row r="1115" spans="1:30" ht="15.75" customHeight="1">
      <c r="A1115" s="1106" t="s">
        <v>10</v>
      </c>
      <c r="B1115" s="1120" t="s">
        <v>11</v>
      </c>
      <c r="C1115" s="1120" t="s">
        <v>28</v>
      </c>
      <c r="D1115" s="1106" t="s">
        <v>13</v>
      </c>
      <c r="E1115" s="1106" t="s">
        <v>3756</v>
      </c>
      <c r="F1115" s="1107" t="str">
        <f t="array" ref="F1115">IFERROR(INDEX(UIID!$K$2:$K1956, MATCH(CONCATENATE(B1115,D1115,G1115,J1115), UIID!$B$2:$B1956&amp;UIID!$D$2:$D1956&amp;UIID!$G$2:$G1956&amp;UIID!$H$2:$H1956, 0),), "Not Found")</f>
        <v>0722-0163</v>
      </c>
      <c r="G1115" s="313" t="s">
        <v>3450</v>
      </c>
      <c r="H1115" s="1120"/>
      <c r="I1115" s="313" t="s">
        <v>6777</v>
      </c>
      <c r="J1115" s="313" t="s">
        <v>186</v>
      </c>
      <c r="K1115" s="313">
        <v>10.309392424260601</v>
      </c>
      <c r="L1115" s="313">
        <v>123.90447328083199</v>
      </c>
      <c r="M1115" s="313" t="s">
        <v>5515</v>
      </c>
      <c r="N1115" s="313" t="s">
        <v>5516</v>
      </c>
      <c r="O1115" s="313" t="s">
        <v>15</v>
      </c>
      <c r="P1115" s="313" t="s">
        <v>16</v>
      </c>
      <c r="Q1115" s="313" t="s">
        <v>35</v>
      </c>
      <c r="R1115" s="1106" t="s">
        <v>107</v>
      </c>
      <c r="S1115" s="1120" t="s">
        <v>2440</v>
      </c>
      <c r="T1115" s="1106" t="s">
        <v>4157</v>
      </c>
      <c r="U1115" s="1120" t="s">
        <v>1024</v>
      </c>
      <c r="V1115" s="1120" t="s">
        <v>7661</v>
      </c>
      <c r="W1115" s="1116">
        <v>46002</v>
      </c>
      <c r="X1115" s="1117">
        <v>47829</v>
      </c>
      <c r="Y1115" s="341" t="s">
        <v>4568</v>
      </c>
      <c r="Z1115" s="341" t="s">
        <v>7662</v>
      </c>
      <c r="AA1115" s="517">
        <v>47224</v>
      </c>
      <c r="AB1115" s="524"/>
      <c r="AC1115" s="1111"/>
      <c r="AD1115" s="1223"/>
    </row>
    <row r="1116" spans="1:30" ht="15.75" customHeight="1">
      <c r="A1116" s="1106" t="s">
        <v>10</v>
      </c>
      <c r="B1116" s="1120" t="s">
        <v>11</v>
      </c>
      <c r="C1116" s="1120" t="s">
        <v>28</v>
      </c>
      <c r="D1116" s="1106" t="s">
        <v>13</v>
      </c>
      <c r="E1116" s="1106" t="s">
        <v>3756</v>
      </c>
      <c r="F1116" s="1107" t="str">
        <f t="array" ref="F1116">IFERROR(INDEX(UIID!$K$2:$K1956, MATCH(CONCATENATE(B1116,D1116,G1116,J1116), UIID!$B$2:$B1956&amp;UIID!$D$2:$D1956&amp;UIID!$G$2:$G1956&amp;UIID!$H$2:$H1956, 0),), "Not Found")</f>
        <v>0722-0163</v>
      </c>
      <c r="G1116" s="313" t="s">
        <v>3450</v>
      </c>
      <c r="H1116" s="1120"/>
      <c r="I1116" s="313" t="s">
        <v>6777</v>
      </c>
      <c r="J1116" s="313" t="s">
        <v>186</v>
      </c>
      <c r="K1116" s="313">
        <v>10.309392424260601</v>
      </c>
      <c r="L1116" s="313">
        <v>123.90447328083199</v>
      </c>
      <c r="M1116" s="313" t="s">
        <v>5515</v>
      </c>
      <c r="N1116" s="313" t="s">
        <v>5516</v>
      </c>
      <c r="O1116" s="313" t="s">
        <v>15</v>
      </c>
      <c r="P1116" s="313" t="s">
        <v>16</v>
      </c>
      <c r="Q1116" s="313" t="s">
        <v>35</v>
      </c>
      <c r="R1116" s="1106" t="s">
        <v>107</v>
      </c>
      <c r="S1116" s="1120" t="s">
        <v>2461</v>
      </c>
      <c r="T1116" s="1106" t="s">
        <v>4157</v>
      </c>
      <c r="U1116" s="1120" t="s">
        <v>5068</v>
      </c>
      <c r="V1116" s="1120" t="s">
        <v>7664</v>
      </c>
      <c r="W1116" s="1116">
        <v>46002</v>
      </c>
      <c r="X1116" s="1117">
        <v>47829</v>
      </c>
      <c r="Y1116" s="341" t="s">
        <v>5523</v>
      </c>
      <c r="Z1116" s="341" t="s">
        <v>7665</v>
      </c>
      <c r="AA1116" s="517">
        <v>47415</v>
      </c>
      <c r="AB1116" s="524"/>
      <c r="AC1116" s="1111"/>
      <c r="AD1116" s="1223"/>
    </row>
    <row r="1117" spans="1:30" ht="15.75" customHeight="1">
      <c r="A1117" s="1106" t="s">
        <v>10</v>
      </c>
      <c r="B1117" s="1120" t="s">
        <v>11</v>
      </c>
      <c r="C1117" s="1120" t="s">
        <v>28</v>
      </c>
      <c r="D1117" s="1106" t="s">
        <v>13</v>
      </c>
      <c r="E1117" s="1106" t="s">
        <v>3756</v>
      </c>
      <c r="F1117" s="1107" t="str">
        <f t="array" ref="F1117">IFERROR(INDEX(UIID!$K$2:$K1956, MATCH(CONCATENATE(B1117,D1117,G1117,J1117), UIID!$B$2:$B1956&amp;UIID!$D$2:$D1956&amp;UIID!$G$2:$G1956&amp;UIID!$H$2:$H1956, 0),), "Not Found")</f>
        <v>0722-0163</v>
      </c>
      <c r="G1117" s="313" t="s">
        <v>3450</v>
      </c>
      <c r="H1117" s="1120"/>
      <c r="I1117" s="313" t="s">
        <v>6777</v>
      </c>
      <c r="J1117" s="313" t="s">
        <v>186</v>
      </c>
      <c r="K1117" s="313">
        <v>10.309392424260601</v>
      </c>
      <c r="L1117" s="313">
        <v>123.90447328083199</v>
      </c>
      <c r="M1117" s="313" t="s">
        <v>5515</v>
      </c>
      <c r="N1117" s="313" t="s">
        <v>5516</v>
      </c>
      <c r="O1117" s="313" t="s">
        <v>15</v>
      </c>
      <c r="P1117" s="313" t="s">
        <v>16</v>
      </c>
      <c r="Q1117" s="313" t="s">
        <v>35</v>
      </c>
      <c r="R1117" s="1106" t="s">
        <v>107</v>
      </c>
      <c r="S1117" s="1120" t="s">
        <v>2464</v>
      </c>
      <c r="T1117" s="1106" t="s">
        <v>4157</v>
      </c>
      <c r="U1117" s="1120" t="s">
        <v>5068</v>
      </c>
      <c r="V1117" s="1120" t="s">
        <v>7667</v>
      </c>
      <c r="W1117" s="1116">
        <v>46002</v>
      </c>
      <c r="X1117" s="1117">
        <v>47829</v>
      </c>
      <c r="Y1117" s="1138" t="s">
        <v>5523</v>
      </c>
      <c r="Z1117" s="1138" t="s">
        <v>7668</v>
      </c>
      <c r="AA1117" s="1209">
        <v>47309</v>
      </c>
      <c r="AB1117" s="524"/>
      <c r="AC1117" s="1111"/>
      <c r="AD1117" s="1223"/>
    </row>
    <row r="1118" spans="1:30" ht="15.75" customHeight="1">
      <c r="A1118" s="1106" t="s">
        <v>10</v>
      </c>
      <c r="B1118" s="1120" t="s">
        <v>11</v>
      </c>
      <c r="C1118" s="1120" t="s">
        <v>28</v>
      </c>
      <c r="D1118" s="1106" t="s">
        <v>13</v>
      </c>
      <c r="E1118" s="1106" t="s">
        <v>3756</v>
      </c>
      <c r="F1118" s="1107" t="str">
        <f t="array" ref="F1118">IFERROR(INDEX(UIID!$K$2:$K1956, MATCH(CONCATENATE(B1118,D1118,G1118,J1118), UIID!$B$2:$B1956&amp;UIID!$D$2:$D1956&amp;UIID!$G$2:$G1956&amp;UIID!$H$2:$H1956, 0),), "Not Found")</f>
        <v>0722-0163</v>
      </c>
      <c r="G1118" s="313" t="s">
        <v>3450</v>
      </c>
      <c r="H1118" s="1120"/>
      <c r="I1118" s="313" t="s">
        <v>6777</v>
      </c>
      <c r="J1118" s="313" t="s">
        <v>186</v>
      </c>
      <c r="K1118" s="313">
        <v>10.309392424260601</v>
      </c>
      <c r="L1118" s="313">
        <v>123.90447328083199</v>
      </c>
      <c r="M1118" s="313" t="s">
        <v>5515</v>
      </c>
      <c r="N1118" s="313" t="s">
        <v>5516</v>
      </c>
      <c r="O1118" s="313" t="s">
        <v>15</v>
      </c>
      <c r="P1118" s="313" t="s">
        <v>16</v>
      </c>
      <c r="Q1118" s="313" t="s">
        <v>35</v>
      </c>
      <c r="R1118" s="1106" t="s">
        <v>107</v>
      </c>
      <c r="S1118" s="1120" t="s">
        <v>2471</v>
      </c>
      <c r="T1118" s="1106" t="s">
        <v>4157</v>
      </c>
      <c r="U1118" s="1120" t="s">
        <v>7670</v>
      </c>
      <c r="V1118" s="1120" t="s">
        <v>7671</v>
      </c>
      <c r="W1118" s="1116">
        <v>46002</v>
      </c>
      <c r="X1118" s="1117">
        <v>47829</v>
      </c>
      <c r="Y1118" s="176" t="s">
        <v>4568</v>
      </c>
      <c r="Z1118" s="176" t="s">
        <v>7672</v>
      </c>
      <c r="AA1118" s="488">
        <v>47495</v>
      </c>
      <c r="AB1118" s="524"/>
      <c r="AC1118" s="1111"/>
      <c r="AD1118" s="1223"/>
    </row>
    <row r="1119" spans="1:30" ht="15.75" customHeight="1">
      <c r="A1119" s="1106" t="s">
        <v>10</v>
      </c>
      <c r="B1119" s="1120" t="s">
        <v>11</v>
      </c>
      <c r="C1119" s="1120" t="s">
        <v>28</v>
      </c>
      <c r="D1119" s="1106" t="s">
        <v>13</v>
      </c>
      <c r="E1119" s="1106" t="s">
        <v>3756</v>
      </c>
      <c r="F1119" s="1107" t="str">
        <f t="array" ref="F1119">IFERROR(INDEX(UIID!$K$2:$K1956, MATCH(CONCATENATE(B1119,D1119,G1119,J1119), UIID!$B$2:$B1956&amp;UIID!$D$2:$D1956&amp;UIID!$G$2:$G1956&amp;UIID!$H$2:$H1956, 0),), "Not Found")</f>
        <v>0722-0163</v>
      </c>
      <c r="G1119" s="313" t="s">
        <v>3450</v>
      </c>
      <c r="H1119" s="1120"/>
      <c r="I1119" s="313" t="s">
        <v>6777</v>
      </c>
      <c r="J1119" s="313" t="s">
        <v>186</v>
      </c>
      <c r="K1119" s="313">
        <v>10.309392424260601</v>
      </c>
      <c r="L1119" s="313">
        <v>123.90447328083199</v>
      </c>
      <c r="M1119" s="313" t="s">
        <v>5515</v>
      </c>
      <c r="N1119" s="313" t="s">
        <v>5516</v>
      </c>
      <c r="O1119" s="313" t="s">
        <v>15</v>
      </c>
      <c r="P1119" s="313" t="s">
        <v>16</v>
      </c>
      <c r="Q1119" s="313" t="s">
        <v>35</v>
      </c>
      <c r="R1119" s="1106" t="s">
        <v>107</v>
      </c>
      <c r="S1119" s="1120" t="s">
        <v>2475</v>
      </c>
      <c r="T1119" s="1106" t="s">
        <v>4157</v>
      </c>
      <c r="U1119" s="1120" t="s">
        <v>7674</v>
      </c>
      <c r="V1119" s="1120" t="s">
        <v>7675</v>
      </c>
      <c r="W1119" s="1116">
        <v>46002</v>
      </c>
      <c r="X1119" s="1117">
        <v>47829</v>
      </c>
      <c r="Y1119" s="1138" t="s">
        <v>5528</v>
      </c>
      <c r="Z1119" s="1138" t="s">
        <v>7676</v>
      </c>
      <c r="AA1119" s="1209">
        <v>46159</v>
      </c>
      <c r="AB1119" s="524"/>
      <c r="AC1119" s="1111"/>
      <c r="AD1119" s="1223"/>
    </row>
    <row r="1120" spans="1:30" ht="15.75" customHeight="1">
      <c r="A1120" s="1106" t="s">
        <v>10</v>
      </c>
      <c r="B1120" s="1120" t="s">
        <v>11</v>
      </c>
      <c r="C1120" s="1120" t="s">
        <v>176</v>
      </c>
      <c r="D1120" s="1106" t="s">
        <v>3997</v>
      </c>
      <c r="E1120" s="1106" t="s">
        <v>3756</v>
      </c>
      <c r="F1120" s="1107" t="str">
        <f t="array" ref="F1120">IFERROR(INDEX(UIID!$K$2:$K1956, MATCH(CONCATENATE(B1120,D1120,G1120,J1120), UIID!$B$2:$B1956&amp;UIID!$D$2:$D1956&amp;UIID!$G$2:$G1956&amp;UIID!$H$2:$H1956, 0),), "Not Found")</f>
        <v>0722-0259</v>
      </c>
      <c r="G1120" s="1120" t="s">
        <v>3998</v>
      </c>
      <c r="H1120" s="1120"/>
      <c r="I1120" s="1120" t="s">
        <v>7677</v>
      </c>
      <c r="J1120" s="1120" t="s">
        <v>3999</v>
      </c>
      <c r="K1120" s="1120">
        <v>10.307939870621199</v>
      </c>
      <c r="L1120" s="1120">
        <v>124.015091301392</v>
      </c>
      <c r="M1120" s="1120" t="s">
        <v>7678</v>
      </c>
      <c r="N1120" s="1120" t="s">
        <v>7679</v>
      </c>
      <c r="O1120" s="313" t="s">
        <v>15</v>
      </c>
      <c r="P1120" s="313" t="s">
        <v>16</v>
      </c>
      <c r="Q1120" s="1120" t="s">
        <v>4262</v>
      </c>
      <c r="R1120" s="1106" t="s">
        <v>3006</v>
      </c>
      <c r="S1120" s="1120" t="s">
        <v>2753</v>
      </c>
      <c r="T1120" s="1106" t="s">
        <v>22</v>
      </c>
      <c r="U1120" s="1120" t="s">
        <v>5087</v>
      </c>
      <c r="V1120" s="1120" t="s">
        <v>7680</v>
      </c>
      <c r="W1120" s="1116">
        <v>46002</v>
      </c>
      <c r="X1120" s="1117">
        <v>47829</v>
      </c>
      <c r="Y1120" s="341" t="s">
        <v>7681</v>
      </c>
      <c r="Z1120" s="341" t="s">
        <v>4828</v>
      </c>
      <c r="AA1120" s="1169"/>
      <c r="AB1120" s="524"/>
      <c r="AC1120" s="1111"/>
      <c r="AD1120" s="1223"/>
    </row>
    <row r="1121" spans="1:30" ht="15.75" customHeight="1">
      <c r="A1121" s="1106" t="s">
        <v>10</v>
      </c>
      <c r="B1121" s="1120" t="s">
        <v>11</v>
      </c>
      <c r="C1121" s="1120" t="s">
        <v>176</v>
      </c>
      <c r="D1121" s="1106" t="s">
        <v>374</v>
      </c>
      <c r="E1121" s="1106" t="s">
        <v>3756</v>
      </c>
      <c r="F1121" s="1107" t="str">
        <f t="array" ref="F1121">IFERROR(INDEX(UIID!$K$2:$K1956, MATCH(CONCATENATE(B1121,D1121,G1121,J1121), UIID!$B$2:$B1956&amp;UIID!$D$2:$D1956&amp;UIID!$G$2:$G1956&amp;UIID!$H$2:$H1956, 0),), "Not Found")</f>
        <v>0722-0195</v>
      </c>
      <c r="G1121" s="1106" t="s">
        <v>1885</v>
      </c>
      <c r="H1121" s="1106"/>
      <c r="I1121" s="1106" t="s">
        <v>7682</v>
      </c>
      <c r="J1121" s="313" t="s">
        <v>3898</v>
      </c>
      <c r="K1121" s="1106">
        <v>10.3488743200052</v>
      </c>
      <c r="L1121" s="1106">
        <v>123.921716338</v>
      </c>
      <c r="M1121" s="1106" t="s">
        <v>1887</v>
      </c>
      <c r="N1121" s="1106" t="s">
        <v>5874</v>
      </c>
      <c r="O1121" s="1106" t="s">
        <v>15</v>
      </c>
      <c r="P1121" s="1106" t="s">
        <v>16</v>
      </c>
      <c r="Q1121" s="1140" t="s">
        <v>10389</v>
      </c>
      <c r="R1121" s="1106" t="s">
        <v>117</v>
      </c>
      <c r="S1121" s="1120" t="s">
        <v>315</v>
      </c>
      <c r="T1121" s="1106" t="s">
        <v>4164</v>
      </c>
      <c r="U1121" s="1120" t="s">
        <v>5049</v>
      </c>
      <c r="V1121" s="1120" t="s">
        <v>7683</v>
      </c>
      <c r="W1121" s="1116">
        <v>46006</v>
      </c>
      <c r="X1121" s="1117">
        <v>47102</v>
      </c>
      <c r="Y1121" s="1164" t="s">
        <v>7684</v>
      </c>
      <c r="Z1121" s="1164" t="s">
        <v>7685</v>
      </c>
      <c r="AA1121" s="1278" t="s">
        <v>7686</v>
      </c>
      <c r="AB1121" s="524"/>
      <c r="AC1121" s="1111"/>
      <c r="AD1121" s="1223"/>
    </row>
    <row r="1122" spans="1:30" ht="15.75" customHeight="1">
      <c r="A1122" s="1106" t="s">
        <v>10</v>
      </c>
      <c r="B1122" s="1120" t="s">
        <v>11</v>
      </c>
      <c r="C1122" s="1120" t="s">
        <v>50</v>
      </c>
      <c r="D1122" s="1106" t="s">
        <v>1054</v>
      </c>
      <c r="E1122" s="1106" t="s">
        <v>146</v>
      </c>
      <c r="F1122" s="1107" t="str">
        <f t="array" ref="F1122">IFERROR(INDEX(UIID!$K$2:$K1956, MATCH(CONCATENATE(B1122,D1122,G1122,J1122), UIID!$B$2:$B1956&amp;UIID!$D$2:$D1956&amp;UIID!$G$2:$G1956&amp;UIID!$H$2:$H1956, 0),), "Not Found")</f>
        <v>0722-0055</v>
      </c>
      <c r="G1122" s="1106" t="s">
        <v>1055</v>
      </c>
      <c r="H1122" s="1106"/>
      <c r="I1122" s="1106" t="s">
        <v>5450</v>
      </c>
      <c r="J1122" s="1106" t="s">
        <v>1056</v>
      </c>
      <c r="K1122" s="1106">
        <v>9.5534578656574993</v>
      </c>
      <c r="L1122" s="1106">
        <v>123.308575778535</v>
      </c>
      <c r="M1122" s="1106" t="s">
        <v>1057</v>
      </c>
      <c r="N1122" s="1106" t="s">
        <v>5451</v>
      </c>
      <c r="O1122" s="1106" t="s">
        <v>113</v>
      </c>
      <c r="P1122" s="1106" t="s">
        <v>2229</v>
      </c>
      <c r="Q1122" s="1120" t="s">
        <v>4262</v>
      </c>
      <c r="R1122" s="1106" t="s">
        <v>1255</v>
      </c>
      <c r="S1122" s="1120" t="s">
        <v>2798</v>
      </c>
      <c r="T1122" s="1106" t="s">
        <v>7195</v>
      </c>
      <c r="U1122" s="1120" t="s">
        <v>7688</v>
      </c>
      <c r="V1122" s="1120" t="s">
        <v>7689</v>
      </c>
      <c r="W1122" s="1116">
        <v>46006</v>
      </c>
      <c r="X1122" s="1117">
        <v>47833</v>
      </c>
      <c r="Y1122" s="341" t="s">
        <v>7690</v>
      </c>
      <c r="Z1122" s="341" t="s">
        <v>7691</v>
      </c>
      <c r="AA1122" s="341" t="s">
        <v>7692</v>
      </c>
      <c r="AB1122" s="524"/>
      <c r="AC1122" s="1111"/>
      <c r="AD1122" s="1223"/>
    </row>
    <row r="1123" spans="1:30" ht="15.75" customHeight="1">
      <c r="A1123" s="1106" t="s">
        <v>10</v>
      </c>
      <c r="B1123" s="1120" t="s">
        <v>11</v>
      </c>
      <c r="C1123" s="1120" t="s">
        <v>50</v>
      </c>
      <c r="D1123" s="1106" t="s">
        <v>13</v>
      </c>
      <c r="E1123" s="1106" t="s">
        <v>3756</v>
      </c>
      <c r="F1123" s="1107" t="str">
        <f t="array" ref="F1123">IFERROR(INDEX(UIID!$K$2:$K1956, MATCH(CONCATENATE(B1123,D1123,G1123,J1123), UIID!$B$2:$B1956&amp;UIID!$D$2:$D1956&amp;UIID!$G$2:$G1956&amp;UIID!$H$2:$H1956, 0),), "Not Found")</f>
        <v>0722-0133</v>
      </c>
      <c r="G1123" s="1184" t="s">
        <v>3843</v>
      </c>
      <c r="H1123" s="1120" t="s">
        <v>6003</v>
      </c>
      <c r="I1123" s="1120" t="s">
        <v>6004</v>
      </c>
      <c r="J1123" s="1184" t="s">
        <v>2238</v>
      </c>
      <c r="K1123" s="1120">
        <v>10.299645658470499</v>
      </c>
      <c r="L1123" s="1120">
        <v>123.869651818634</v>
      </c>
      <c r="M1123" s="1120" t="s">
        <v>2239</v>
      </c>
      <c r="N1123" s="1152" t="s">
        <v>7693</v>
      </c>
      <c r="O1123" s="1106" t="s">
        <v>15</v>
      </c>
      <c r="P1123" s="1106" t="s">
        <v>16</v>
      </c>
      <c r="Q1123" s="1120" t="s">
        <v>35</v>
      </c>
      <c r="R1123" s="1106" t="s">
        <v>2230</v>
      </c>
      <c r="S1123" s="1120" t="s">
        <v>3284</v>
      </c>
      <c r="T1123" s="1106" t="s">
        <v>4157</v>
      </c>
      <c r="U1123" s="1120" t="s">
        <v>5053</v>
      </c>
      <c r="V1123" s="1120" t="s">
        <v>7694</v>
      </c>
      <c r="W1123" s="1116">
        <v>46008</v>
      </c>
      <c r="X1123" s="1117">
        <v>47835</v>
      </c>
      <c r="Y1123" s="341" t="s">
        <v>5029</v>
      </c>
      <c r="Z1123" s="341" t="s">
        <v>5030</v>
      </c>
      <c r="AA1123" s="517">
        <v>47770</v>
      </c>
      <c r="AB1123" s="524"/>
      <c r="AC1123" s="1111"/>
      <c r="AD1123" s="1223"/>
    </row>
    <row r="1124" spans="1:30" ht="15.75" customHeight="1">
      <c r="A1124" s="1106" t="s">
        <v>10</v>
      </c>
      <c r="B1124" s="1120" t="s">
        <v>11</v>
      </c>
      <c r="C1124" s="1120" t="s">
        <v>28</v>
      </c>
      <c r="D1124" s="1106" t="s">
        <v>458</v>
      </c>
      <c r="E1124" s="1106" t="s">
        <v>3756</v>
      </c>
      <c r="F1124" s="1107" t="str">
        <f t="array" ref="F1124">IFERROR(INDEX(UIID!$K$2:$K1956, MATCH(CONCATENATE(B1124,D1124,G1124,J1124), UIID!$B$2:$B1956&amp;UIID!$D$2:$D1956&amp;UIID!$G$2:$G1956&amp;UIID!$H$2:$H1956, 0),), "Not Found")</f>
        <v>0722-0159</v>
      </c>
      <c r="G1124" s="313" t="s">
        <v>3602</v>
      </c>
      <c r="H1124" s="1106"/>
      <c r="I1124" s="1120" t="s">
        <v>5701</v>
      </c>
      <c r="J1124" s="1106" t="s">
        <v>1234</v>
      </c>
      <c r="K1124" s="1106">
        <v>10.262368233914</v>
      </c>
      <c r="L1124" s="1106">
        <v>123.84127420966701</v>
      </c>
      <c r="M1124" s="1106" t="s">
        <v>1235</v>
      </c>
      <c r="N1124" s="1106" t="s">
        <v>5702</v>
      </c>
      <c r="O1124" s="1106" t="s">
        <v>15</v>
      </c>
      <c r="P1124" s="1106" t="s">
        <v>16</v>
      </c>
      <c r="Q1124" s="1106" t="s">
        <v>35</v>
      </c>
      <c r="R1124" s="1106" t="s">
        <v>272</v>
      </c>
      <c r="S1124" s="1120" t="s">
        <v>2649</v>
      </c>
      <c r="T1124" s="1106" t="s">
        <v>4306</v>
      </c>
      <c r="U1124" s="1120" t="s">
        <v>5068</v>
      </c>
      <c r="V1124" s="1120" t="s">
        <v>7695</v>
      </c>
      <c r="W1124" s="1116">
        <v>46008</v>
      </c>
      <c r="X1124" s="1117">
        <v>47835</v>
      </c>
      <c r="Y1124" s="1138" t="s">
        <v>6720</v>
      </c>
      <c r="Z1124" s="1138" t="s">
        <v>7696</v>
      </c>
      <c r="AA1124" s="1209">
        <v>46628</v>
      </c>
      <c r="AB1124" s="524"/>
      <c r="AC1124" s="1111"/>
      <c r="AD1124" s="1223"/>
    </row>
    <row r="1125" spans="1:30" ht="15.75" customHeight="1">
      <c r="A1125" s="1106" t="s">
        <v>10</v>
      </c>
      <c r="B1125" s="1120" t="s">
        <v>11</v>
      </c>
      <c r="C1125" s="1120" t="s">
        <v>50</v>
      </c>
      <c r="D1125" s="1106" t="s">
        <v>13</v>
      </c>
      <c r="E1125" s="1106" t="s">
        <v>3756</v>
      </c>
      <c r="F1125" s="1107" t="str">
        <f t="array" ref="F1125">IFERROR(INDEX(UIID!$K$2:$K1956, MATCH(CONCATENATE(B1125,D1125,G1125,J1125), UIID!$B$2:$B1956&amp;UIID!$D$2:$D1956&amp;UIID!$G$2:$G1956&amp;UIID!$H$2:$H1956, 0),), "Not Found")</f>
        <v>0722-0063</v>
      </c>
      <c r="G1125" s="1106" t="s">
        <v>3540</v>
      </c>
      <c r="H1125" s="1106" t="s">
        <v>311</v>
      </c>
      <c r="I1125" s="1120" t="s">
        <v>5119</v>
      </c>
      <c r="J1125" s="1106" t="s">
        <v>312</v>
      </c>
      <c r="K1125" s="1106">
        <v>10.300025934385699</v>
      </c>
      <c r="L1125" s="1106">
        <v>123.867005202915</v>
      </c>
      <c r="M1125" s="1106" t="s">
        <v>5120</v>
      </c>
      <c r="N1125" s="1106" t="s">
        <v>5121</v>
      </c>
      <c r="O1125" s="1106" t="s">
        <v>15</v>
      </c>
      <c r="P1125" s="1106" t="s">
        <v>16</v>
      </c>
      <c r="Q1125" s="1140" t="s">
        <v>10389</v>
      </c>
      <c r="R1125" s="1106" t="s">
        <v>2230</v>
      </c>
      <c r="S1125" s="1120" t="s">
        <v>3044</v>
      </c>
      <c r="T1125" s="1106" t="s">
        <v>4164</v>
      </c>
      <c r="U1125" s="1120" t="s">
        <v>7697</v>
      </c>
      <c r="V1125" s="1120" t="s">
        <v>7698</v>
      </c>
      <c r="W1125" s="1116">
        <v>46010</v>
      </c>
      <c r="X1125" s="1116">
        <v>47651</v>
      </c>
      <c r="Y1125" s="1164" t="s">
        <v>7398</v>
      </c>
      <c r="Z1125" s="1164" t="s">
        <v>7399</v>
      </c>
      <c r="AA1125" s="1279">
        <v>47417</v>
      </c>
      <c r="AB1125" s="524"/>
      <c r="AC1125" s="1111"/>
      <c r="AD1125" s="1223"/>
    </row>
    <row r="1126" spans="1:30" ht="15.75" customHeight="1">
      <c r="A1126" s="1106" t="s">
        <v>10</v>
      </c>
      <c r="B1126" s="1120" t="s">
        <v>11</v>
      </c>
      <c r="C1126" s="1120" t="s">
        <v>28</v>
      </c>
      <c r="D1126" s="1106" t="s">
        <v>977</v>
      </c>
      <c r="E1126" s="1106" t="s">
        <v>28</v>
      </c>
      <c r="F1126" s="1107" t="str">
        <f t="array" ref="F1126">IFERROR(INDEX(UIID!$K$2:$K1956, MATCH(CONCATENATE(B1126,D1126,G1126,J1126), UIID!$B$2:$B1956&amp;UIID!$D$2:$D1956&amp;UIID!$G$2:$G1956&amp;UIID!$H$2:$H1956, 0),), "Not Found")</f>
        <v>0722-0019</v>
      </c>
      <c r="G1126" s="1106" t="s">
        <v>1042</v>
      </c>
      <c r="H1126" s="1106"/>
      <c r="I1126" s="1106" t="s">
        <v>7424</v>
      </c>
      <c r="J1126" s="1106" t="s">
        <v>1043</v>
      </c>
      <c r="K1126" s="1106">
        <v>10.2393458355067</v>
      </c>
      <c r="L1126" s="1106">
        <v>123.804914342475</v>
      </c>
      <c r="M1126" s="1106" t="s">
        <v>1044</v>
      </c>
      <c r="N1126" s="1106" t="s">
        <v>5438</v>
      </c>
      <c r="O1126" s="1106" t="s">
        <v>113</v>
      </c>
      <c r="P1126" s="1106" t="s">
        <v>2229</v>
      </c>
      <c r="Q1126" s="1106" t="s">
        <v>35</v>
      </c>
      <c r="R1126" s="1106" t="s">
        <v>2230</v>
      </c>
      <c r="S1126" s="1120" t="s">
        <v>161</v>
      </c>
      <c r="T1126" s="1106" t="s">
        <v>4157</v>
      </c>
      <c r="U1126" s="1120" t="s">
        <v>7699</v>
      </c>
      <c r="V1126" s="1120" t="s">
        <v>7700</v>
      </c>
      <c r="W1126" s="1116">
        <v>46010</v>
      </c>
      <c r="X1126" s="1117">
        <v>47837</v>
      </c>
      <c r="Y1126" s="1280" t="s">
        <v>7701</v>
      </c>
      <c r="Z1126" s="1280" t="s">
        <v>7702</v>
      </c>
      <c r="AA1126" s="1281">
        <v>46716</v>
      </c>
      <c r="AB1126" s="524"/>
      <c r="AC1126" s="1111"/>
      <c r="AD1126" s="1223"/>
    </row>
    <row r="1127" spans="1:30" ht="15.75" customHeight="1">
      <c r="A1127" s="1106" t="s">
        <v>10</v>
      </c>
      <c r="B1127" s="1132" t="s">
        <v>11</v>
      </c>
      <c r="C1127" s="1132" t="s">
        <v>50</v>
      </c>
      <c r="D1127" s="1133" t="s">
        <v>13</v>
      </c>
      <c r="E1127" s="1133" t="s">
        <v>3756</v>
      </c>
      <c r="F1127" s="1153" t="str">
        <f t="array" ref="F1127">IFERROR(INDEX(UIID!$K$2:$K1956, MATCH(CONCATENATE(B1127,D1127,G1127,J1127), UIID!$B$2:$B1956&amp;UIID!$D$2:$D1956&amp;UIID!$G$2:$G1956&amp;UIID!$H$2:$H1956, 0),), "Not Found")</f>
        <v>0722-0260</v>
      </c>
      <c r="G1127" s="1132" t="s">
        <v>4000</v>
      </c>
      <c r="H1127" s="1132"/>
      <c r="I1127" s="1132" t="s">
        <v>7703</v>
      </c>
      <c r="J1127" s="1132" t="s">
        <v>4001</v>
      </c>
      <c r="K1127" s="1132">
        <v>10.3104536328521</v>
      </c>
      <c r="L1127" s="1132">
        <v>123.914807696094</v>
      </c>
      <c r="M1127" s="1132" t="s">
        <v>7704</v>
      </c>
      <c r="N1127" s="1132" t="s">
        <v>7705</v>
      </c>
      <c r="O1127" s="1133" t="s">
        <v>15</v>
      </c>
      <c r="P1127" s="1133" t="s">
        <v>2288</v>
      </c>
      <c r="Q1127" s="1132" t="s">
        <v>4935</v>
      </c>
      <c r="R1127" s="1133" t="s">
        <v>107</v>
      </c>
      <c r="S1127" s="1132" t="s">
        <v>3686</v>
      </c>
      <c r="T1127" s="1133"/>
      <c r="U1127" s="1132" t="s">
        <v>7706</v>
      </c>
      <c r="V1127" s="1132" t="s">
        <v>7707</v>
      </c>
      <c r="W1127" s="1134">
        <v>46013</v>
      </c>
      <c r="X1127" s="1135">
        <v>47840</v>
      </c>
      <c r="Y1127" s="1158" t="s">
        <v>7708</v>
      </c>
      <c r="Z1127" s="1158" t="s">
        <v>7709</v>
      </c>
      <c r="AA1127" s="1150"/>
      <c r="AB1127" s="1241"/>
      <c r="AC1127" s="1148"/>
      <c r="AD1127" s="1241"/>
    </row>
    <row r="1128" spans="1:30" ht="15.75" customHeight="1">
      <c r="A1128" s="1106" t="s">
        <v>10</v>
      </c>
      <c r="B1128" s="1120" t="s">
        <v>11</v>
      </c>
      <c r="C1128" s="1120" t="s">
        <v>28</v>
      </c>
      <c r="D1128" s="1106" t="s">
        <v>581</v>
      </c>
      <c r="E1128" s="1106" t="s">
        <v>30</v>
      </c>
      <c r="F1128" s="1107" t="str">
        <f t="array" ref="F1128">IFERROR(INDEX(UIID!$K$2:$K1956, MATCH(CONCATENATE(B1128,D1128,G1128,J1128), UIID!$B$2:$B1956&amp;UIID!$D$2:$D1956&amp;UIID!$G$2:$G1956&amp;UIID!$H$2:$H1956, 0),), "Not Found")</f>
        <v>0722-0261</v>
      </c>
      <c r="G1128" s="1120" t="s">
        <v>4002</v>
      </c>
      <c r="H1128" s="1120"/>
      <c r="I1128" s="1120" t="s">
        <v>7710</v>
      </c>
      <c r="J1128" s="1120" t="s">
        <v>4003</v>
      </c>
      <c r="K1128" s="1282">
        <v>10.1128710605657</v>
      </c>
      <c r="L1128" s="1283">
        <v>123.651692642302</v>
      </c>
      <c r="M1128" s="1120" t="s">
        <v>7711</v>
      </c>
      <c r="N1128" s="1120" t="s">
        <v>7712</v>
      </c>
      <c r="O1128" s="1106" t="s">
        <v>15</v>
      </c>
      <c r="P1128" s="1106" t="s">
        <v>16</v>
      </c>
      <c r="Q1128" s="1120" t="s">
        <v>35</v>
      </c>
      <c r="R1128" s="1106" t="s">
        <v>125</v>
      </c>
      <c r="S1128" s="1120" t="s">
        <v>279</v>
      </c>
      <c r="T1128" s="1106" t="s">
        <v>4164</v>
      </c>
      <c r="U1128" s="1120" t="s">
        <v>7713</v>
      </c>
      <c r="V1128" s="1120" t="s">
        <v>7714</v>
      </c>
      <c r="W1128" s="1116">
        <v>46029</v>
      </c>
      <c r="X1128" s="1117">
        <v>47856</v>
      </c>
      <c r="Y1128" s="341" t="s">
        <v>7715</v>
      </c>
      <c r="Z1128" s="341" t="s">
        <v>7716</v>
      </c>
      <c r="AA1128" s="341" t="s">
        <v>7717</v>
      </c>
      <c r="AB1128" s="524"/>
      <c r="AC1128" s="1111"/>
      <c r="AD1128" s="1223"/>
    </row>
    <row r="1129" spans="1:30" ht="15.75" customHeight="1">
      <c r="A1129" s="1106" t="s">
        <v>10</v>
      </c>
      <c r="B1129" s="1120" t="s">
        <v>11</v>
      </c>
      <c r="C1129" s="1120" t="s">
        <v>28</v>
      </c>
      <c r="D1129" s="1106" t="s">
        <v>13</v>
      </c>
      <c r="E1129" s="1106" t="s">
        <v>3756</v>
      </c>
      <c r="F1129" s="1107" t="str">
        <f t="array" ref="F1129">IFERROR(INDEX(UIID!$K$2:$K1956, MATCH(CONCATENATE(B1129,D1129,G1129,J1129), UIID!$B$2:$B1956&amp;UIID!$D$2:$D1956&amp;UIID!$G$2:$G1956&amp;UIID!$H$2:$H1956, 0),), "Not Found")</f>
        <v>0722-0170</v>
      </c>
      <c r="G1129" s="1106" t="s">
        <v>489</v>
      </c>
      <c r="H1129" s="1106"/>
      <c r="I1129" s="1106" t="s">
        <v>5102</v>
      </c>
      <c r="J1129" s="1120" t="s">
        <v>490</v>
      </c>
      <c r="K1129" s="1120">
        <v>10.292652301427999</v>
      </c>
      <c r="L1129" s="1120">
        <v>123.906816309031</v>
      </c>
      <c r="M1129" s="1120" t="s">
        <v>7718</v>
      </c>
      <c r="N1129" s="1120" t="s">
        <v>7719</v>
      </c>
      <c r="O1129" s="1106" t="s">
        <v>15</v>
      </c>
      <c r="P1129" s="1106" t="s">
        <v>16</v>
      </c>
      <c r="Q1129" s="1140" t="s">
        <v>10389</v>
      </c>
      <c r="R1129" s="1106" t="s">
        <v>117</v>
      </c>
      <c r="S1129" s="1120" t="s">
        <v>315</v>
      </c>
      <c r="T1129" s="1106" t="s">
        <v>4164</v>
      </c>
      <c r="U1129" s="1120" t="s">
        <v>5049</v>
      </c>
      <c r="V1129" s="1120" t="s">
        <v>7720</v>
      </c>
      <c r="W1129" s="1116">
        <v>46029</v>
      </c>
      <c r="X1129" s="1116">
        <v>47165</v>
      </c>
      <c r="Y1129" s="1284" t="s">
        <v>7721</v>
      </c>
      <c r="Z1129" s="1251" t="s">
        <v>7722</v>
      </c>
      <c r="AA1129" s="1251" t="s">
        <v>7723</v>
      </c>
      <c r="AB1129" s="524"/>
      <c r="AC1129" s="1111"/>
      <c r="AD1129" s="1223"/>
    </row>
    <row r="1130" spans="1:30" ht="15.75" customHeight="1">
      <c r="A1130" s="1106" t="s">
        <v>10</v>
      </c>
      <c r="B1130" s="1120" t="s">
        <v>11</v>
      </c>
      <c r="C1130" s="1120" t="s">
        <v>28</v>
      </c>
      <c r="D1130" s="1106" t="s">
        <v>1011</v>
      </c>
      <c r="E1130" s="1106" t="s">
        <v>30</v>
      </c>
      <c r="F1130" s="1107" t="str">
        <f t="array" ref="F1130">IFERROR(INDEX(UIID!$K$2:$K1956, MATCH(CONCATENATE(B1130,D1130,G1130,J1130), UIID!$B$2:$B1956&amp;UIID!$D$2:$D1956&amp;UIID!$G$2:$G1956&amp;UIID!$H$2:$H1956, 0),), "Not Found")</f>
        <v>0722-0071</v>
      </c>
      <c r="G1130" s="1106" t="s">
        <v>1734</v>
      </c>
      <c r="H1130" s="1106"/>
      <c r="I1130" s="1106" t="s">
        <v>5796</v>
      </c>
      <c r="J1130" s="1106" t="s">
        <v>1735</v>
      </c>
      <c r="K1130" s="1106">
        <v>10.2068440347034</v>
      </c>
      <c r="L1130" s="1106">
        <v>123.757356850146</v>
      </c>
      <c r="M1130" s="1106" t="s">
        <v>1736</v>
      </c>
      <c r="N1130" s="1106" t="s">
        <v>5797</v>
      </c>
      <c r="O1130" s="1106" t="s">
        <v>15</v>
      </c>
      <c r="P1130" s="1106" t="s">
        <v>16</v>
      </c>
      <c r="Q1130" s="1140" t="s">
        <v>10389</v>
      </c>
      <c r="R1130" s="1106" t="s">
        <v>107</v>
      </c>
      <c r="S1130" s="1120" t="s">
        <v>1738</v>
      </c>
      <c r="T1130" s="1106" t="s">
        <v>4164</v>
      </c>
      <c r="U1130" s="1120" t="s">
        <v>5017</v>
      </c>
      <c r="V1130" s="1120" t="s">
        <v>7724</v>
      </c>
      <c r="W1130" s="1116">
        <v>46035</v>
      </c>
      <c r="X1130" s="1117">
        <v>47786</v>
      </c>
      <c r="Y1130" s="1164" t="s">
        <v>7725</v>
      </c>
      <c r="Z1130" s="1251" t="s">
        <v>7602</v>
      </c>
      <c r="AA1130" s="1262">
        <v>46683</v>
      </c>
      <c r="AB1130" s="524"/>
      <c r="AC1130" s="1111"/>
      <c r="AD1130" s="1223"/>
    </row>
    <row r="1131" spans="1:30" ht="15.75" customHeight="1">
      <c r="A1131" s="1106" t="s">
        <v>10</v>
      </c>
      <c r="B1131" s="1120" t="s">
        <v>11</v>
      </c>
      <c r="C1131" s="1120" t="s">
        <v>28</v>
      </c>
      <c r="D1131" s="1106" t="s">
        <v>1011</v>
      </c>
      <c r="E1131" s="1106" t="s">
        <v>30</v>
      </c>
      <c r="F1131" s="1107" t="str">
        <f t="array" ref="F1131">IFERROR(INDEX(UIID!$K$2:$K1956, MATCH(CONCATENATE(B1131,D1131,G1131,J1131), UIID!$B$2:$B1956&amp;UIID!$D$2:$D1956&amp;UIID!$G$2:$G1956&amp;UIID!$H$2:$H1956, 0),), "Not Found")</f>
        <v>0722-0071</v>
      </c>
      <c r="G1131" s="1106" t="s">
        <v>1734</v>
      </c>
      <c r="H1131" s="1120"/>
      <c r="I1131" s="1106" t="s">
        <v>5796</v>
      </c>
      <c r="J1131" s="1106" t="s">
        <v>1735</v>
      </c>
      <c r="K1131" s="1106">
        <v>10.2068440347034</v>
      </c>
      <c r="L1131" s="1106">
        <v>123.757356850146</v>
      </c>
      <c r="M1131" s="1106" t="s">
        <v>1736</v>
      </c>
      <c r="N1131" s="1106" t="s">
        <v>5797</v>
      </c>
      <c r="O1131" s="1106" t="s">
        <v>15</v>
      </c>
      <c r="P1131" s="1106" t="s">
        <v>16</v>
      </c>
      <c r="Q1131" s="1140" t="s">
        <v>10389</v>
      </c>
      <c r="R1131" s="1106" t="s">
        <v>107</v>
      </c>
      <c r="S1131" s="1120" t="s">
        <v>3190</v>
      </c>
      <c r="T1131" s="1106" t="s">
        <v>4164</v>
      </c>
      <c r="U1131" s="1120" t="s">
        <v>5017</v>
      </c>
      <c r="V1131" s="1120" t="s">
        <v>7726</v>
      </c>
      <c r="W1131" s="1116">
        <v>46035</v>
      </c>
      <c r="X1131" s="1117">
        <v>47786</v>
      </c>
      <c r="Y1131" s="1251" t="s">
        <v>6035</v>
      </c>
      <c r="Z1131" s="1251" t="s">
        <v>7582</v>
      </c>
      <c r="AA1131" s="1262">
        <v>46943</v>
      </c>
      <c r="AB1131" s="524"/>
      <c r="AC1131" s="1111"/>
      <c r="AD1131" s="1223"/>
    </row>
    <row r="1132" spans="1:30" ht="15.75" customHeight="1">
      <c r="A1132" s="1106" t="s">
        <v>10</v>
      </c>
      <c r="B1132" s="1120" t="s">
        <v>11</v>
      </c>
      <c r="C1132" s="1120" t="s">
        <v>28</v>
      </c>
      <c r="D1132" s="1106" t="s">
        <v>977</v>
      </c>
      <c r="E1132" s="1106" t="s">
        <v>28</v>
      </c>
      <c r="F1132" s="1107" t="str">
        <f t="array" ref="F1132">IFERROR(INDEX(UIID!$K$2:$K1956, MATCH(CONCATENATE(B1132,D1132,G1132,J1132), UIID!$B$2:$B1956&amp;UIID!$D$2:$D1956&amp;UIID!$G$2:$G1956&amp;UIID!$H$2:$H1956, 0),), "Not Found")</f>
        <v>0722-0014</v>
      </c>
      <c r="G1132" s="1106" t="s">
        <v>1134</v>
      </c>
      <c r="H1132" s="1106"/>
      <c r="I1132" s="1106" t="s">
        <v>7727</v>
      </c>
      <c r="J1132" s="1106" t="s">
        <v>1137</v>
      </c>
      <c r="K1132" s="1106">
        <v>10.2387634467075</v>
      </c>
      <c r="L1132" s="1106">
        <v>123.779034975058</v>
      </c>
      <c r="M1132" s="1106" t="s">
        <v>7728</v>
      </c>
      <c r="N1132" s="1120" t="s">
        <v>7729</v>
      </c>
      <c r="O1132" s="1106" t="s">
        <v>15</v>
      </c>
      <c r="P1132" s="1106" t="s">
        <v>16</v>
      </c>
      <c r="Q1132" s="1120" t="s">
        <v>35</v>
      </c>
      <c r="R1132" s="1106" t="s">
        <v>32</v>
      </c>
      <c r="S1132" s="1120" t="s">
        <v>39</v>
      </c>
      <c r="T1132" s="1106" t="s">
        <v>4164</v>
      </c>
      <c r="U1132" s="1120" t="s">
        <v>5038</v>
      </c>
      <c r="V1132" s="1120" t="s">
        <v>7730</v>
      </c>
      <c r="W1132" s="1116">
        <v>46037</v>
      </c>
      <c r="X1132" s="1117">
        <v>47864</v>
      </c>
      <c r="Y1132" s="1120" t="s">
        <v>7731</v>
      </c>
      <c r="Z1132" s="1120" t="s">
        <v>7732</v>
      </c>
      <c r="AA1132" s="1169">
        <v>46176</v>
      </c>
      <c r="AB1132" s="524"/>
      <c r="AC1132" s="1111"/>
      <c r="AD1132" s="1223"/>
    </row>
    <row r="1133" spans="1:30" ht="15.75" customHeight="1">
      <c r="A1133" s="1106" t="s">
        <v>10</v>
      </c>
      <c r="B1133" s="1120" t="s">
        <v>11</v>
      </c>
      <c r="C1133" s="1120" t="s">
        <v>28</v>
      </c>
      <c r="D1133" s="1106" t="s">
        <v>977</v>
      </c>
      <c r="E1133" s="1106" t="s">
        <v>28</v>
      </c>
      <c r="F1133" s="1107" t="str">
        <f t="array" ref="F1133">IFERROR(INDEX(UIID!$K$2:$K1956, MATCH(CONCATENATE(B1133,D1133,G1133,J1133), UIID!$B$2:$B1956&amp;UIID!$D$2:$D1956&amp;UIID!$G$2:$G1956&amp;UIID!$H$2:$H1956, 0),), "Not Found")</f>
        <v>0722-0014</v>
      </c>
      <c r="G1133" s="1106" t="s">
        <v>1134</v>
      </c>
      <c r="H1133" s="1120"/>
      <c r="I1133" s="1106" t="s">
        <v>7727</v>
      </c>
      <c r="J1133" s="1106" t="s">
        <v>1137</v>
      </c>
      <c r="K1133" s="1106">
        <v>10.2387634467075</v>
      </c>
      <c r="L1133" s="1106">
        <v>123.779034975058</v>
      </c>
      <c r="M1133" s="1106" t="s">
        <v>7728</v>
      </c>
      <c r="N1133" s="1120" t="s">
        <v>7729</v>
      </c>
      <c r="O1133" s="1106" t="s">
        <v>15</v>
      </c>
      <c r="P1133" s="1106" t="s">
        <v>16</v>
      </c>
      <c r="Q1133" s="1120" t="s">
        <v>35</v>
      </c>
      <c r="R1133" s="1106" t="s">
        <v>87</v>
      </c>
      <c r="S1133" s="1120" t="s">
        <v>88</v>
      </c>
      <c r="T1133" s="1106" t="s">
        <v>4164</v>
      </c>
      <c r="U1133" s="1120" t="s">
        <v>7492</v>
      </c>
      <c r="V1133" s="1120" t="s">
        <v>7733</v>
      </c>
      <c r="W1133" s="1116">
        <v>46037</v>
      </c>
      <c r="X1133" s="1117">
        <v>47864</v>
      </c>
      <c r="Y1133" s="341" t="s">
        <v>7734</v>
      </c>
      <c r="Z1133" s="341" t="s">
        <v>7735</v>
      </c>
      <c r="AA1133" s="517">
        <v>46663</v>
      </c>
      <c r="AB1133" s="524"/>
      <c r="AC1133" s="1111"/>
      <c r="AD1133" s="1223"/>
    </row>
    <row r="1134" spans="1:30" ht="15.75" customHeight="1">
      <c r="A1134" s="1106" t="s">
        <v>10</v>
      </c>
      <c r="B1134" s="1120" t="s">
        <v>11</v>
      </c>
      <c r="C1134" s="1120" t="s">
        <v>28</v>
      </c>
      <c r="D1134" s="1106" t="s">
        <v>13</v>
      </c>
      <c r="E1134" s="1106" t="s">
        <v>3756</v>
      </c>
      <c r="F1134" s="1107" t="str">
        <f t="array" ref="F1134">IFERROR(INDEX(UIID!$K$2:$K1956, MATCH(CONCATENATE(B1134,D1134,G1134,J1134), UIID!$B$2:$B1956&amp;UIID!$D$2:$D1956&amp;UIID!$G$2:$G1956&amp;UIID!$H$2:$H1956, 0),), "Not Found")</f>
        <v>0722-0165</v>
      </c>
      <c r="G1134" s="313" t="s">
        <v>3654</v>
      </c>
      <c r="H1134" s="1106"/>
      <c r="I1134" s="1106" t="s">
        <v>5333</v>
      </c>
      <c r="J1134" s="1106" t="s">
        <v>915</v>
      </c>
      <c r="K1134" s="1106">
        <v>10.294790068340401</v>
      </c>
      <c r="L1134" s="1106">
        <v>123.90402275014701</v>
      </c>
      <c r="M1134" s="1106" t="s">
        <v>916</v>
      </c>
      <c r="N1134" s="1106" t="s">
        <v>7557</v>
      </c>
      <c r="O1134" s="1106" t="s">
        <v>15</v>
      </c>
      <c r="P1134" s="1106" t="s">
        <v>16</v>
      </c>
      <c r="Q1134" s="1140" t="s">
        <v>10389</v>
      </c>
      <c r="R1134" s="1106" t="s">
        <v>87</v>
      </c>
      <c r="S1134" s="1120" t="s">
        <v>683</v>
      </c>
      <c r="T1134" s="1106" t="s">
        <v>4164</v>
      </c>
      <c r="U1134" s="1120" t="s">
        <v>7443</v>
      </c>
      <c r="V1134" s="1120" t="s">
        <v>7736</v>
      </c>
      <c r="W1134" s="1116">
        <v>46043</v>
      </c>
      <c r="X1134" s="1117">
        <v>47770</v>
      </c>
      <c r="Y1134" s="1163" t="s">
        <v>6698</v>
      </c>
      <c r="Z1134" s="1163" t="s">
        <v>6699</v>
      </c>
      <c r="AA1134" s="1267">
        <v>46440</v>
      </c>
      <c r="AB1134" s="524"/>
      <c r="AC1134" s="1111"/>
      <c r="AD1134" s="1223"/>
    </row>
    <row r="1135" spans="1:30" ht="15.75" customHeight="1">
      <c r="A1135" s="1106" t="s">
        <v>10</v>
      </c>
      <c r="B1135" s="1120" t="s">
        <v>11</v>
      </c>
      <c r="C1135" s="1120" t="s">
        <v>28</v>
      </c>
      <c r="D1135" s="1106" t="s">
        <v>13</v>
      </c>
      <c r="E1135" s="1106" t="s">
        <v>3756</v>
      </c>
      <c r="F1135" s="1107" t="str">
        <f t="array" ref="F1135">IFERROR(INDEX(UIID!$K$2:$K1956, MATCH(CONCATENATE(B1135,D1135,G1135,J1135), UIID!$B$2:$B1956&amp;UIID!$D$2:$D1956&amp;UIID!$G$2:$G1956&amp;UIID!$H$2:$H1956, 0),), "Not Found")</f>
        <v>0722-0245</v>
      </c>
      <c r="G1135" s="1120" t="s">
        <v>3970</v>
      </c>
      <c r="H1135" s="1120"/>
      <c r="I1135" s="1120" t="s">
        <v>7477</v>
      </c>
      <c r="J1135" s="1120" t="s">
        <v>3971</v>
      </c>
      <c r="K1135" s="1120">
        <v>10.2952081021319</v>
      </c>
      <c r="L1135" s="1120">
        <v>123.89551397843501</v>
      </c>
      <c r="M1135" s="1120" t="s">
        <v>7478</v>
      </c>
      <c r="N1135" s="1120" t="s">
        <v>7479</v>
      </c>
      <c r="O1135" s="1106" t="s">
        <v>15</v>
      </c>
      <c r="P1135" s="1106" t="s">
        <v>16</v>
      </c>
      <c r="Q1135" s="1140" t="s">
        <v>10389</v>
      </c>
      <c r="R1135" s="1106" t="s">
        <v>2222</v>
      </c>
      <c r="S1135" s="1120" t="s">
        <v>3225</v>
      </c>
      <c r="T1135" s="1106" t="s">
        <v>4164</v>
      </c>
      <c r="U1135" s="1120" t="s">
        <v>7481</v>
      </c>
      <c r="V1135" s="1120" t="s">
        <v>7737</v>
      </c>
      <c r="W1135" s="1116">
        <v>46044</v>
      </c>
      <c r="X1135" s="1117">
        <v>47732</v>
      </c>
      <c r="Y1135" s="1251" t="s">
        <v>7483</v>
      </c>
      <c r="Z1135" s="1251" t="s">
        <v>7484</v>
      </c>
      <c r="AA1135" s="1262">
        <v>47306</v>
      </c>
      <c r="AB1135" s="524"/>
      <c r="AC1135" s="1111"/>
      <c r="AD1135" s="1223"/>
    </row>
    <row r="1136" spans="1:30" ht="15.75" customHeight="1">
      <c r="A1136" s="1106" t="s">
        <v>10</v>
      </c>
      <c r="B1136" s="1120" t="s">
        <v>11</v>
      </c>
      <c r="C1136" s="1120" t="s">
        <v>378</v>
      </c>
      <c r="D1136" s="1106" t="s">
        <v>909</v>
      </c>
      <c r="E1136" s="1106" t="s">
        <v>123</v>
      </c>
      <c r="F1136" s="1107" t="str">
        <f t="array" ref="F1136">IFERROR(INDEX(UIID!$K$2:$K1956, MATCH(CONCATENATE(B1136,D1136,G1136,J1136), UIID!$B$2:$B1956&amp;UIID!$D$2:$D1956&amp;UIID!$G$2:$G1956&amp;UIID!$H$2:$H1956, 0),), "Not Found")</f>
        <v>0722-0213</v>
      </c>
      <c r="G1136" s="1120" t="s">
        <v>3539</v>
      </c>
      <c r="H1136" s="1120"/>
      <c r="I1136" s="1120" t="s">
        <v>7022</v>
      </c>
      <c r="J1136" s="1120" t="s">
        <v>3916</v>
      </c>
      <c r="K1136" s="1120">
        <v>10.2639077942505</v>
      </c>
      <c r="L1136" s="1120">
        <v>123.94608871526199</v>
      </c>
      <c r="M1136" s="1204" t="s">
        <v>7023</v>
      </c>
      <c r="N1136" s="1120" t="s">
        <v>7024</v>
      </c>
      <c r="O1136" s="1106" t="s">
        <v>15</v>
      </c>
      <c r="P1136" s="1106" t="s">
        <v>16</v>
      </c>
      <c r="Q1136" s="1120" t="s">
        <v>35</v>
      </c>
      <c r="R1136" s="1106" t="s">
        <v>32</v>
      </c>
      <c r="S1136" s="1120" t="s">
        <v>47</v>
      </c>
      <c r="T1136" s="1106" t="s">
        <v>4164</v>
      </c>
      <c r="U1136" s="1120" t="s">
        <v>78</v>
      </c>
      <c r="V1136" s="1120" t="s">
        <v>7738</v>
      </c>
      <c r="W1136" s="1116">
        <v>46050</v>
      </c>
      <c r="X1136" s="1117">
        <v>47877</v>
      </c>
      <c r="Y1136" s="176" t="s">
        <v>7739</v>
      </c>
      <c r="Z1136" s="176" t="s">
        <v>7740</v>
      </c>
      <c r="AA1136" s="488">
        <v>47601</v>
      </c>
      <c r="AB1136" s="524"/>
      <c r="AC1136" s="1111"/>
      <c r="AD1136" s="1223"/>
    </row>
    <row r="1137" spans="1:30" ht="15.75" customHeight="1">
      <c r="A1137" s="1106" t="s">
        <v>10</v>
      </c>
      <c r="B1137" s="1120" t="s">
        <v>11</v>
      </c>
      <c r="C1137" s="1120" t="s">
        <v>28</v>
      </c>
      <c r="D1137" s="1106" t="s">
        <v>13</v>
      </c>
      <c r="E1137" s="1106" t="s">
        <v>3756</v>
      </c>
      <c r="F1137" s="1107" t="str">
        <f t="array" ref="F1137">IFERROR(INDEX(UIID!$K$2:$K1956, MATCH(CONCATENATE(B1137,D1137,G1137,J1137), UIID!$B$2:$B1956&amp;UIID!$D$2:$D1956&amp;UIID!$G$2:$G1956&amp;UIID!$H$2:$H1956, 0),), "Not Found")</f>
        <v>0722-0253</v>
      </c>
      <c r="G1137" s="1120" t="s">
        <v>3985</v>
      </c>
      <c r="H1137" s="1120"/>
      <c r="I1137" s="1120" t="s">
        <v>7578</v>
      </c>
      <c r="J1137" s="1120" t="s">
        <v>3986</v>
      </c>
      <c r="K1137" s="1120">
        <v>10.3201433328222</v>
      </c>
      <c r="L1137" s="1120">
        <v>123.91276436131299</v>
      </c>
      <c r="M1137" s="1120" t="s">
        <v>7579</v>
      </c>
      <c r="N1137" s="1120" t="s">
        <v>7580</v>
      </c>
      <c r="O1137" s="1106" t="s">
        <v>15</v>
      </c>
      <c r="P1137" s="1106" t="s">
        <v>16</v>
      </c>
      <c r="Q1137" s="1120" t="s">
        <v>35</v>
      </c>
      <c r="R1137" s="1106" t="s">
        <v>107</v>
      </c>
      <c r="S1137" s="1120" t="s">
        <v>108</v>
      </c>
      <c r="T1137" s="1106" t="s">
        <v>4164</v>
      </c>
      <c r="U1137" s="1120" t="s">
        <v>6327</v>
      </c>
      <c r="V1137" s="1120" t="s">
        <v>7741</v>
      </c>
      <c r="W1137" s="1116">
        <v>46050</v>
      </c>
      <c r="X1137" s="1117">
        <v>47877</v>
      </c>
      <c r="Y1137" s="1120" t="s">
        <v>4715</v>
      </c>
      <c r="Z1137" s="1120" t="s">
        <v>4716</v>
      </c>
      <c r="AA1137" s="1169">
        <v>46952</v>
      </c>
      <c r="AB1137" s="524"/>
      <c r="AC1137" s="1111"/>
      <c r="AD1137" s="1223"/>
    </row>
    <row r="1138" spans="1:30" ht="15.75" customHeight="1">
      <c r="A1138" s="1106" t="s">
        <v>10</v>
      </c>
      <c r="B1138" s="1120" t="s">
        <v>11</v>
      </c>
      <c r="C1138" s="1120" t="s">
        <v>28</v>
      </c>
      <c r="D1138" s="1106" t="s">
        <v>13</v>
      </c>
      <c r="E1138" s="1106" t="s">
        <v>3756</v>
      </c>
      <c r="F1138" s="1107" t="str">
        <f t="array" ref="F1138">IFERROR(INDEX(UIID!$K$2:$K1956, MATCH(CONCATENATE(B1138,D1138,G1138,J1138), UIID!$B$2:$B1956&amp;UIID!$D$2:$D1956&amp;UIID!$G$2:$G1956&amp;UIID!$H$2:$H1956, 0),), "Not Found")</f>
        <v>0722-0253</v>
      </c>
      <c r="G1138" s="1120" t="s">
        <v>3985</v>
      </c>
      <c r="H1138" s="1120"/>
      <c r="I1138" s="1120" t="s">
        <v>7578</v>
      </c>
      <c r="J1138" s="1120" t="s">
        <v>3986</v>
      </c>
      <c r="K1138" s="1120">
        <v>10.3201433328222</v>
      </c>
      <c r="L1138" s="1120">
        <v>123.91276436131299</v>
      </c>
      <c r="M1138" s="1120" t="s">
        <v>7579</v>
      </c>
      <c r="N1138" s="1120" t="s">
        <v>7580</v>
      </c>
      <c r="O1138" s="1106" t="s">
        <v>15</v>
      </c>
      <c r="P1138" s="1106" t="s">
        <v>16</v>
      </c>
      <c r="Q1138" s="1120" t="s">
        <v>35</v>
      </c>
      <c r="R1138" s="1106" t="s">
        <v>107</v>
      </c>
      <c r="S1138" s="1120" t="s">
        <v>2138</v>
      </c>
      <c r="T1138" s="1106" t="s">
        <v>4164</v>
      </c>
      <c r="U1138" s="1120" t="s">
        <v>6327</v>
      </c>
      <c r="V1138" s="1120" t="s">
        <v>7742</v>
      </c>
      <c r="W1138" s="1116">
        <v>46050</v>
      </c>
      <c r="X1138" s="1117">
        <v>47877</v>
      </c>
      <c r="Y1138" s="176" t="s">
        <v>7743</v>
      </c>
      <c r="Z1138" s="176" t="s">
        <v>7744</v>
      </c>
      <c r="AA1138" s="488">
        <v>47235</v>
      </c>
      <c r="AB1138" s="524"/>
      <c r="AC1138" s="1111"/>
      <c r="AD1138" s="1223"/>
    </row>
    <row r="1139" spans="1:30" ht="15.75" customHeight="1">
      <c r="A1139" s="1106" t="s">
        <v>10</v>
      </c>
      <c r="B1139" s="1120" t="s">
        <v>11</v>
      </c>
      <c r="C1139" s="1120" t="s">
        <v>28</v>
      </c>
      <c r="D1139" s="1106" t="s">
        <v>13</v>
      </c>
      <c r="E1139" s="1106" t="s">
        <v>3756</v>
      </c>
      <c r="F1139" s="1107" t="str">
        <f t="array" ref="F1139">IFERROR(INDEX(UIID!$K$2:$K1956, MATCH(CONCATENATE(B1139,D1139,G1139,J1139), UIID!$B$2:$B1956&amp;UIID!$D$2:$D1956&amp;UIID!$G$2:$G1956&amp;UIID!$H$2:$H1956, 0),), "Not Found")</f>
        <v>0722-0253</v>
      </c>
      <c r="G1139" s="1120" t="s">
        <v>3985</v>
      </c>
      <c r="H1139" s="1120"/>
      <c r="I1139" s="1120" t="s">
        <v>7578</v>
      </c>
      <c r="J1139" s="1120" t="s">
        <v>3986</v>
      </c>
      <c r="K1139" s="1120">
        <v>10.3201433328222</v>
      </c>
      <c r="L1139" s="1120">
        <v>123.91276436131299</v>
      </c>
      <c r="M1139" s="1120" t="s">
        <v>7579</v>
      </c>
      <c r="N1139" s="1120" t="s">
        <v>7580</v>
      </c>
      <c r="O1139" s="1106" t="s">
        <v>15</v>
      </c>
      <c r="P1139" s="1106" t="s">
        <v>16</v>
      </c>
      <c r="Q1139" s="1120" t="s">
        <v>4262</v>
      </c>
      <c r="R1139" s="1106" t="s">
        <v>2222</v>
      </c>
      <c r="S1139" s="1120" t="s">
        <v>2839</v>
      </c>
      <c r="T1139" s="1106" t="s">
        <v>4979</v>
      </c>
      <c r="U1139" s="1120" t="s">
        <v>5049</v>
      </c>
      <c r="V1139" s="1120" t="s">
        <v>7745</v>
      </c>
      <c r="W1139" s="1116">
        <v>46051</v>
      </c>
      <c r="X1139" s="1117">
        <v>47878</v>
      </c>
      <c r="Y1139" s="176" t="s">
        <v>7746</v>
      </c>
      <c r="Z1139" s="176" t="s">
        <v>7747</v>
      </c>
      <c r="AA1139" s="488">
        <v>47219</v>
      </c>
      <c r="AB1139" s="524"/>
      <c r="AC1139" s="1111"/>
      <c r="AD1139" s="1223"/>
    </row>
    <row r="1140" spans="1:30" ht="15.75" customHeight="1">
      <c r="A1140" s="1106" t="s">
        <v>10</v>
      </c>
      <c r="B1140" s="1132" t="s">
        <v>11</v>
      </c>
      <c r="C1140" s="1132" t="s">
        <v>50</v>
      </c>
      <c r="D1140" s="1133" t="s">
        <v>13</v>
      </c>
      <c r="E1140" s="1133" t="s">
        <v>3756</v>
      </c>
      <c r="F1140" s="1153" t="str">
        <f t="array" ref="F1140">IFERROR(INDEX(UIID!$K$2:$K1956, MATCH(CONCATENATE(B1140,D1140,G1140,J1140), UIID!$B$2:$B1956&amp;UIID!$D$2:$D1956&amp;UIID!$G$2:$G1956&amp;UIID!$H$2:$H1956, 0),), "Not Found")</f>
        <v>0722-0262</v>
      </c>
      <c r="G1140" s="1132" t="s">
        <v>4004</v>
      </c>
      <c r="H1140" s="1132"/>
      <c r="I1140" s="1132" t="s">
        <v>7748</v>
      </c>
      <c r="J1140" s="1132" t="s">
        <v>4005</v>
      </c>
      <c r="K1140" s="1132">
        <v>10.3103161559479</v>
      </c>
      <c r="L1140" s="1132">
        <v>123.886311525198</v>
      </c>
      <c r="M1140" s="1132" t="s">
        <v>7749</v>
      </c>
      <c r="N1140" s="1132" t="s">
        <v>7750</v>
      </c>
      <c r="O1140" s="1133" t="s">
        <v>15</v>
      </c>
      <c r="P1140" s="1133" t="s">
        <v>16</v>
      </c>
      <c r="Q1140" s="1132" t="s">
        <v>4262</v>
      </c>
      <c r="R1140" s="1133" t="s">
        <v>3006</v>
      </c>
      <c r="S1140" s="1132" t="s">
        <v>2753</v>
      </c>
      <c r="T1140" s="1133" t="s">
        <v>22</v>
      </c>
      <c r="U1140" s="1132" t="s">
        <v>5087</v>
      </c>
      <c r="V1140" s="1132" t="s">
        <v>7751</v>
      </c>
      <c r="W1140" s="1134">
        <v>46051</v>
      </c>
      <c r="X1140" s="1135">
        <v>47878</v>
      </c>
      <c r="Y1140" s="1158" t="s">
        <v>7752</v>
      </c>
      <c r="Z1140" s="1158" t="s">
        <v>7753</v>
      </c>
      <c r="AA1140" s="1150"/>
      <c r="AB1140" s="1241"/>
      <c r="AC1140" s="1148"/>
      <c r="AD1140" s="1241"/>
    </row>
    <row r="1141" spans="1:30" ht="15.75" customHeight="1">
      <c r="A1141" s="1106" t="s">
        <v>10</v>
      </c>
      <c r="B1141" s="1120" t="s">
        <v>11</v>
      </c>
      <c r="C1141" s="1120" t="s">
        <v>378</v>
      </c>
      <c r="D1141" s="1106" t="s">
        <v>909</v>
      </c>
      <c r="E1141" s="1106" t="s">
        <v>123</v>
      </c>
      <c r="F1141" s="1107" t="str">
        <f t="array" ref="F1141">IFERROR(INDEX(UIID!$K$2:$K1956, MATCH(CONCATENATE(B1141,D1141,G1141,J1141), UIID!$B$2:$B1956&amp;UIID!$D$2:$D1956&amp;UIID!$G$2:$G1956&amp;UIID!$H$2:$H1956, 0),), "Not Found")</f>
        <v>0722-0250</v>
      </c>
      <c r="G1141" s="313" t="s">
        <v>3654</v>
      </c>
      <c r="H1141" s="1120"/>
      <c r="I1141" s="1106" t="s">
        <v>5333</v>
      </c>
      <c r="J1141" s="1120" t="s">
        <v>3980</v>
      </c>
      <c r="K1141" s="1120">
        <v>10.2514103407406</v>
      </c>
      <c r="L1141" s="1120">
        <v>123.94092332008201</v>
      </c>
      <c r="M1141" s="1106" t="s">
        <v>916</v>
      </c>
      <c r="N1141" s="1120" t="s">
        <v>7559</v>
      </c>
      <c r="O1141" s="1106" t="s">
        <v>15</v>
      </c>
      <c r="P1141" s="1106" t="s">
        <v>16</v>
      </c>
      <c r="Q1141" s="1140" t="s">
        <v>10389</v>
      </c>
      <c r="R1141" s="1106" t="s">
        <v>117</v>
      </c>
      <c r="S1141" s="1120" t="s">
        <v>315</v>
      </c>
      <c r="T1141" s="1106" t="s">
        <v>4164</v>
      </c>
      <c r="U1141" s="1120" t="s">
        <v>235</v>
      </c>
      <c r="V1141" s="1120" t="s">
        <v>7754</v>
      </c>
      <c r="W1141" s="1116">
        <v>46069</v>
      </c>
      <c r="X1141" s="1117">
        <v>47770</v>
      </c>
      <c r="Y1141" s="1251" t="s">
        <v>7563</v>
      </c>
      <c r="Z1141" s="1251" t="s">
        <v>7564</v>
      </c>
      <c r="AA1141" s="1262">
        <v>47602</v>
      </c>
      <c r="AB1141" s="524"/>
      <c r="AC1141" s="1111"/>
      <c r="AD1141" s="1223"/>
    </row>
    <row r="1142" spans="1:30" ht="15.75" customHeight="1">
      <c r="A1142" s="1106" t="s">
        <v>10</v>
      </c>
      <c r="B1142" s="1132" t="s">
        <v>11</v>
      </c>
      <c r="C1142" s="1132" t="s">
        <v>28</v>
      </c>
      <c r="D1142" s="1133" t="s">
        <v>13</v>
      </c>
      <c r="E1142" s="1133" t="s">
        <v>3756</v>
      </c>
      <c r="F1142" s="1153" t="str">
        <f t="array" ref="F1142">IFERROR(INDEX(UIID!$K$2:$K1956, MATCH(CONCATENATE(B1142,D1142,G1142,J1142), UIID!$B$2:$B1956&amp;UIID!$D$2:$D1956&amp;UIID!$G$2:$G1956&amp;UIID!$H$2:$H1956, 0),), "Not Found")</f>
        <v>0722-0263</v>
      </c>
      <c r="G1142" s="1132" t="s">
        <v>4006</v>
      </c>
      <c r="H1142" s="1132"/>
      <c r="I1142" s="1132" t="s">
        <v>7755</v>
      </c>
      <c r="J1142" s="1132" t="s">
        <v>4007</v>
      </c>
      <c r="K1142" s="1132">
        <v>10.334269776106</v>
      </c>
      <c r="L1142" s="1132">
        <v>123.90628228088799</v>
      </c>
      <c r="M1142" s="1132" t="s">
        <v>7756</v>
      </c>
      <c r="N1142" s="1132" t="s">
        <v>7757</v>
      </c>
      <c r="O1142" s="1133" t="s">
        <v>15</v>
      </c>
      <c r="P1142" s="1133" t="s">
        <v>16</v>
      </c>
      <c r="Q1142" s="1132" t="s">
        <v>4262</v>
      </c>
      <c r="R1142" s="1133" t="s">
        <v>3006</v>
      </c>
      <c r="S1142" s="1132" t="s">
        <v>2753</v>
      </c>
      <c r="T1142" s="1133" t="s">
        <v>22</v>
      </c>
      <c r="U1142" s="1132" t="s">
        <v>235</v>
      </c>
      <c r="V1142" s="1132" t="s">
        <v>7758</v>
      </c>
      <c r="W1142" s="1134">
        <v>46069</v>
      </c>
      <c r="X1142" s="1135">
        <v>47896</v>
      </c>
      <c r="Y1142" s="1257" t="s">
        <v>7759</v>
      </c>
      <c r="Z1142" s="1257" t="s">
        <v>7753</v>
      </c>
      <c r="AA1142" s="1150"/>
      <c r="AB1142" s="1241"/>
      <c r="AC1142" s="1148"/>
      <c r="AD1142" s="1241"/>
    </row>
    <row r="1143" spans="1:30" ht="15.75" customHeight="1">
      <c r="A1143" s="1106" t="s">
        <v>10</v>
      </c>
      <c r="B1143" s="1120" t="s">
        <v>11</v>
      </c>
      <c r="C1143" s="1120" t="s">
        <v>146</v>
      </c>
      <c r="D1143" s="1106" t="s">
        <v>1017</v>
      </c>
      <c r="E1143" s="1106" t="s">
        <v>123</v>
      </c>
      <c r="F1143" s="1107" t="str">
        <f t="array" ref="F1143">IFERROR(INDEX(UIID!$K$2:$K1956, MATCH(CONCATENATE(B1143,D1143,G1143,J1143), UIID!$B$2:$B1956&amp;UIID!$D$2:$D1956&amp;UIID!$G$2:$G1956&amp;UIID!$H$2:$H1956, 0),), "Not Found")</f>
        <v>0722-0004</v>
      </c>
      <c r="G1143" s="313" t="s">
        <v>1018</v>
      </c>
      <c r="H1143" s="1106"/>
      <c r="I1143" s="1106" t="s">
        <v>5397</v>
      </c>
      <c r="J1143" s="1106" t="s">
        <v>1019</v>
      </c>
      <c r="K1143" s="1106">
        <v>10.588089474368299</v>
      </c>
      <c r="L1143" s="1106">
        <v>124.016935380836</v>
      </c>
      <c r="M1143" s="1106" t="s">
        <v>1020</v>
      </c>
      <c r="N1143" s="1106" t="s">
        <v>5398</v>
      </c>
      <c r="O1143" s="1106" t="s">
        <v>113</v>
      </c>
      <c r="P1143" s="1106" t="s">
        <v>2229</v>
      </c>
      <c r="Q1143" s="1106" t="s">
        <v>35</v>
      </c>
      <c r="R1143" s="1106" t="s">
        <v>2230</v>
      </c>
      <c r="S1143" s="1120" t="s">
        <v>3284</v>
      </c>
      <c r="T1143" s="1106" t="s">
        <v>4979</v>
      </c>
      <c r="U1143" s="1120" t="s">
        <v>5053</v>
      </c>
      <c r="V1143" s="1120" t="s">
        <v>7760</v>
      </c>
      <c r="W1143" s="1116">
        <v>46086</v>
      </c>
      <c r="X1143" s="1117">
        <v>47913</v>
      </c>
      <c r="Y1143" s="1120" t="s">
        <v>7761</v>
      </c>
      <c r="Z1143" s="1120" t="s">
        <v>7762</v>
      </c>
      <c r="AA1143" s="1169">
        <v>47812</v>
      </c>
      <c r="AB1143" s="524"/>
      <c r="AC1143" s="1111"/>
      <c r="AD1143" s="1223"/>
    </row>
    <row r="1144" spans="1:30" ht="15.75" customHeight="1">
      <c r="A1144" s="1106" t="s">
        <v>10</v>
      </c>
      <c r="B1144" s="1120" t="s">
        <v>11</v>
      </c>
      <c r="C1144" s="1120" t="s">
        <v>176</v>
      </c>
      <c r="D1144" s="1106" t="s">
        <v>3997</v>
      </c>
      <c r="E1144" s="1106" t="s">
        <v>3756</v>
      </c>
      <c r="F1144" s="1107" t="str">
        <f t="array" ref="F1144">IFERROR(INDEX(UIID!$K$2:$K1956, MATCH(CONCATENATE(B1144,D1144,G1144,J1144), UIID!$B$2:$B1956&amp;UIID!$D$2:$D1956&amp;UIID!$G$2:$G1956&amp;UIID!$H$2:$H1956, 0),), "Not Found")</f>
        <v>Not Found</v>
      </c>
      <c r="G1144" s="1120" t="s">
        <v>4008</v>
      </c>
      <c r="H1144" s="1120"/>
      <c r="I1144" s="1120" t="s">
        <v>7763</v>
      </c>
      <c r="J1144" s="1120" t="s">
        <v>4009</v>
      </c>
      <c r="K1144" s="1120">
        <v>10.278861382866999</v>
      </c>
      <c r="L1144" s="1120">
        <v>123.972989250635</v>
      </c>
      <c r="M1144" s="1120" t="s">
        <v>7764</v>
      </c>
      <c r="N1144" s="1120" t="s">
        <v>7765</v>
      </c>
      <c r="O1144" s="1106" t="s">
        <v>15</v>
      </c>
      <c r="P1144" s="1106" t="s">
        <v>16</v>
      </c>
      <c r="Q1144" s="1120" t="s">
        <v>35</v>
      </c>
      <c r="R1144" s="1106" t="s">
        <v>32</v>
      </c>
      <c r="S1144" s="1120" t="s">
        <v>33</v>
      </c>
      <c r="T1144" s="1106" t="s">
        <v>4164</v>
      </c>
      <c r="U1144" s="1120" t="s">
        <v>7523</v>
      </c>
      <c r="V1144" s="1120" t="s">
        <v>7766</v>
      </c>
      <c r="W1144" s="1116">
        <v>46092</v>
      </c>
      <c r="X1144" s="1117">
        <v>47919</v>
      </c>
      <c r="Y1144" s="176" t="s">
        <v>6400</v>
      </c>
      <c r="Z1144" s="176" t="s">
        <v>6401</v>
      </c>
      <c r="AA1144" s="488">
        <v>46712</v>
      </c>
      <c r="AB1144" s="524"/>
      <c r="AC1144" s="1111"/>
      <c r="AD1144" s="1223"/>
    </row>
    <row r="1145" spans="1:30" ht="15.75" customHeight="1">
      <c r="A1145" s="1106" t="s">
        <v>10</v>
      </c>
      <c r="B1145" s="1120" t="s">
        <v>11</v>
      </c>
      <c r="C1145" s="1120" t="s">
        <v>176</v>
      </c>
      <c r="D1145" s="1106" t="s">
        <v>3997</v>
      </c>
      <c r="E1145" s="1106" t="s">
        <v>3756</v>
      </c>
      <c r="F1145" s="1107" t="str">
        <f t="array" ref="F1145">IFERROR(INDEX(UIID!$K$2:$K1956, MATCH(CONCATENATE(B1145,D1145,G1145,J1145), UIID!$B$2:$B1956&amp;UIID!$D$2:$D1956&amp;UIID!$G$2:$G1956&amp;UIID!$H$2:$H1956, 0),), "Not Found")</f>
        <v>0722-0265</v>
      </c>
      <c r="G1145" s="1120" t="s">
        <v>4010</v>
      </c>
      <c r="H1145" s="1120"/>
      <c r="I1145" s="1120" t="s">
        <v>7767</v>
      </c>
      <c r="J1145" s="1120" t="s">
        <v>4011</v>
      </c>
      <c r="K1145" s="1120">
        <v>10.298246201953599</v>
      </c>
      <c r="L1145" s="1120">
        <v>123.98714485390001</v>
      </c>
      <c r="M1145" s="1120" t="s">
        <v>7768</v>
      </c>
      <c r="N1145" s="1120" t="s">
        <v>7769</v>
      </c>
      <c r="O1145" s="1106" t="s">
        <v>15</v>
      </c>
      <c r="P1145" s="1106" t="s">
        <v>16</v>
      </c>
      <c r="Q1145" s="1120" t="s">
        <v>4262</v>
      </c>
      <c r="R1145" s="1106" t="s">
        <v>3006</v>
      </c>
      <c r="S1145" s="1120" t="s">
        <v>2753</v>
      </c>
      <c r="T1145" s="1106" t="s">
        <v>22</v>
      </c>
      <c r="U1145" s="1120" t="s">
        <v>5087</v>
      </c>
      <c r="V1145" s="1120" t="s">
        <v>7770</v>
      </c>
      <c r="W1145" s="1116">
        <v>46093</v>
      </c>
      <c r="X1145" s="1117">
        <v>47920</v>
      </c>
      <c r="Y1145" s="1120" t="s">
        <v>7771</v>
      </c>
      <c r="Z1145" s="1120" t="s">
        <v>4828</v>
      </c>
      <c r="AA1145" s="1169"/>
      <c r="AB1145" s="524"/>
      <c r="AC1145" s="1111"/>
      <c r="AD1145" s="1223"/>
    </row>
    <row r="1146" spans="1:30" ht="15.75" customHeight="1">
      <c r="A1146" s="1106" t="s">
        <v>10</v>
      </c>
      <c r="B1146" s="1120" t="s">
        <v>11</v>
      </c>
      <c r="C1146" s="1120" t="s">
        <v>28</v>
      </c>
      <c r="D1146" s="1106" t="s">
        <v>977</v>
      </c>
      <c r="E1146" s="1106" t="s">
        <v>28</v>
      </c>
      <c r="F1146" s="1107" t="str">
        <f t="array" ref="F1146">IFERROR(INDEX(UIID!$K$2:$K1956, MATCH(CONCATENATE(B1146,D1146,G1146,J1146), UIID!$B$2:$B1956&amp;UIID!$D$2:$D1956&amp;UIID!$G$2:$G1956&amp;UIID!$H$2:$H1956, 0),), "Not Found")</f>
        <v>0722-0266</v>
      </c>
      <c r="G1146" s="1120" t="s">
        <v>4012</v>
      </c>
      <c r="H1146" s="1120"/>
      <c r="I1146" s="1120" t="s">
        <v>7772</v>
      </c>
      <c r="J1146" s="1120" t="s">
        <v>4013</v>
      </c>
      <c r="K1146" s="1120">
        <v>10.2573302520236</v>
      </c>
      <c r="L1146" s="1120">
        <v>123.814925740406</v>
      </c>
      <c r="M1146" s="1120" t="s">
        <v>7773</v>
      </c>
      <c r="N1146" s="1120" t="s">
        <v>7774</v>
      </c>
      <c r="O1146" s="1106" t="s">
        <v>15</v>
      </c>
      <c r="P1146" s="1106" t="s">
        <v>16</v>
      </c>
      <c r="Q1146" s="1120" t="s">
        <v>35</v>
      </c>
      <c r="R1146" s="1106" t="s">
        <v>117</v>
      </c>
      <c r="S1146" s="1120" t="s">
        <v>120</v>
      </c>
      <c r="T1146" s="1106" t="s">
        <v>4890</v>
      </c>
      <c r="U1146" s="1120" t="s">
        <v>2083</v>
      </c>
      <c r="V1146" s="1120" t="s">
        <v>7775</v>
      </c>
      <c r="W1146" s="1116">
        <v>45739</v>
      </c>
      <c r="X1146" s="1117">
        <v>47931</v>
      </c>
      <c r="Y1146" s="1120" t="s">
        <v>5148</v>
      </c>
      <c r="Z1146" s="1120" t="s">
        <v>7776</v>
      </c>
      <c r="AA1146" s="1169">
        <v>47317</v>
      </c>
      <c r="AB1146" s="524"/>
      <c r="AC1146" s="1111"/>
      <c r="AD1146" s="1223"/>
    </row>
    <row r="1147" spans="1:30" ht="15.75" customHeight="1">
      <c r="A1147" s="1106" t="s">
        <v>10</v>
      </c>
      <c r="B1147" s="1120" t="s">
        <v>11</v>
      </c>
      <c r="C1147" s="1120" t="s">
        <v>28</v>
      </c>
      <c r="D1147" s="1106" t="s">
        <v>13</v>
      </c>
      <c r="E1147" s="1106" t="s">
        <v>3756</v>
      </c>
      <c r="F1147" s="1107" t="str">
        <f t="array" ref="F1147">IFERROR(INDEX(UIID!$K$2:$K1956, MATCH(CONCATENATE(B1147,D1147,G1147,J1147), UIID!$B$2:$B1956&amp;UIID!$D$2:$D1956&amp;UIID!$G$2:$G1956&amp;UIID!$H$2:$H1956, 0),), "Not Found")</f>
        <v>0722-0267</v>
      </c>
      <c r="G1147" s="1120" t="s">
        <v>4012</v>
      </c>
      <c r="H1147" s="1120"/>
      <c r="I1147" s="1120" t="s">
        <v>7772</v>
      </c>
      <c r="J1147" s="1120" t="s">
        <v>4014</v>
      </c>
      <c r="K1147" s="1120">
        <v>10.373739198689099</v>
      </c>
      <c r="L1147" s="1120">
        <v>123.918379825066</v>
      </c>
      <c r="M1147" s="1120" t="s">
        <v>7773</v>
      </c>
      <c r="N1147" s="1120" t="s">
        <v>7774</v>
      </c>
      <c r="O1147" s="1106" t="s">
        <v>15</v>
      </c>
      <c r="P1147" s="1106" t="s">
        <v>16</v>
      </c>
      <c r="Q1147" s="1120" t="s">
        <v>35</v>
      </c>
      <c r="R1147" s="1106" t="s">
        <v>117</v>
      </c>
      <c r="S1147" s="1120" t="s">
        <v>120</v>
      </c>
      <c r="T1147" s="1106" t="s">
        <v>4890</v>
      </c>
      <c r="U1147" s="1120" t="s">
        <v>2083</v>
      </c>
      <c r="V1147" s="1120" t="s">
        <v>7777</v>
      </c>
      <c r="W1147" s="1116">
        <v>45739</v>
      </c>
      <c r="X1147" s="1117">
        <v>47931</v>
      </c>
      <c r="Y1147" s="176" t="s">
        <v>5921</v>
      </c>
      <c r="Z1147" s="176" t="s">
        <v>7778</v>
      </c>
      <c r="AA1147" s="488">
        <v>47523</v>
      </c>
      <c r="AB1147" s="524"/>
      <c r="AC1147" s="1111"/>
      <c r="AD1147" s="1223"/>
    </row>
    <row r="1148" spans="1:30" ht="15.75" customHeight="1">
      <c r="A1148" s="1106" t="s">
        <v>10</v>
      </c>
      <c r="B1148" s="1120" t="s">
        <v>11</v>
      </c>
      <c r="C1148" s="1120" t="s">
        <v>28</v>
      </c>
      <c r="D1148" s="1106" t="s">
        <v>13</v>
      </c>
      <c r="E1148" s="1106" t="s">
        <v>3756</v>
      </c>
      <c r="F1148" s="1107" t="str">
        <f t="array" ref="F1148">IFERROR(INDEX(UIID!$K$2:$K1956, MATCH(CONCATENATE(B1148,D1148,G1148,J1148), UIID!$B$2:$B1956&amp;UIID!$D$2:$D1956&amp;UIID!$G$2:$G1956&amp;UIID!$H$2:$H1956, 0),), "Not Found")</f>
        <v>0722-0268</v>
      </c>
      <c r="G1148" s="1120" t="s">
        <v>4012</v>
      </c>
      <c r="H1148" s="1120"/>
      <c r="I1148" s="1120" t="s">
        <v>7772</v>
      </c>
      <c r="J1148" s="1120" t="s">
        <v>4015</v>
      </c>
      <c r="K1148" s="1120">
        <v>10.2953620874195</v>
      </c>
      <c r="L1148" s="1120">
        <v>123.89550446739401</v>
      </c>
      <c r="M1148" s="1120" t="s">
        <v>7773</v>
      </c>
      <c r="N1148" s="1120" t="s">
        <v>7774</v>
      </c>
      <c r="O1148" s="1106" t="s">
        <v>15</v>
      </c>
      <c r="P1148" s="1106" t="s">
        <v>16</v>
      </c>
      <c r="Q1148" s="1120" t="s">
        <v>35</v>
      </c>
      <c r="R1148" s="1106" t="s">
        <v>117</v>
      </c>
      <c r="S1148" s="1120" t="s">
        <v>120</v>
      </c>
      <c r="T1148" s="1106" t="s">
        <v>4890</v>
      </c>
      <c r="U1148" s="1120" t="s">
        <v>2083</v>
      </c>
      <c r="V1148" s="1120" t="s">
        <v>7779</v>
      </c>
      <c r="W1148" s="1116">
        <v>45739</v>
      </c>
      <c r="X1148" s="1117">
        <v>47931</v>
      </c>
      <c r="Y1148" s="176" t="s">
        <v>5921</v>
      </c>
      <c r="Z1148" s="176" t="s">
        <v>7778</v>
      </c>
      <c r="AA1148" s="488">
        <v>47523</v>
      </c>
      <c r="AB1148" s="524"/>
      <c r="AC1148" s="1111"/>
      <c r="AD1148" s="1223"/>
    </row>
    <row r="1149" spans="1:30" ht="15.75" customHeight="1">
      <c r="A1149" s="1106" t="s">
        <v>10</v>
      </c>
      <c r="B1149" s="1120" t="s">
        <v>11</v>
      </c>
      <c r="C1149" s="1120" t="s">
        <v>176</v>
      </c>
      <c r="D1149" s="1106" t="s">
        <v>374</v>
      </c>
      <c r="E1149" s="1106" t="s">
        <v>3756</v>
      </c>
      <c r="F1149" s="1107" t="str">
        <f t="array" ref="F1149">IFERROR(INDEX(UIID!$K$2:$K1956, MATCH(CONCATENATE(B1149,D1149,G1149,J1149), UIID!$B$2:$B1956&amp;UIID!$D$2:$D1956&amp;UIID!$G$2:$G1956&amp;UIID!$H$2:$H1956, 0),), "Not Found")</f>
        <v>0722-0248</v>
      </c>
      <c r="G1149" s="1120" t="s">
        <v>3976</v>
      </c>
      <c r="H1149" s="1120"/>
      <c r="I1149" s="1120" t="s">
        <v>7526</v>
      </c>
      <c r="J1149" s="1120" t="s">
        <v>3977</v>
      </c>
      <c r="K1149" s="1120">
        <v>10.3432812498503</v>
      </c>
      <c r="L1149" s="1120">
        <v>123.919282129186</v>
      </c>
      <c r="M1149" s="1120" t="s">
        <v>7527</v>
      </c>
      <c r="N1149" s="1120" t="s">
        <v>7528</v>
      </c>
      <c r="O1149" s="1106" t="s">
        <v>15</v>
      </c>
      <c r="P1149" s="1106" t="s">
        <v>16</v>
      </c>
      <c r="Q1149" s="1140" t="s">
        <v>10389</v>
      </c>
      <c r="R1149" s="1106" t="s">
        <v>87</v>
      </c>
      <c r="S1149" s="1120" t="s">
        <v>683</v>
      </c>
      <c r="T1149" s="1106" t="s">
        <v>4890</v>
      </c>
      <c r="U1149" s="1120" t="s">
        <v>7443</v>
      </c>
      <c r="V1149" s="1120" t="s">
        <v>7780</v>
      </c>
      <c r="W1149" s="1116">
        <v>46111</v>
      </c>
      <c r="X1149" s="1117">
        <v>47749</v>
      </c>
      <c r="Y1149" s="1251" t="s">
        <v>5200</v>
      </c>
      <c r="Z1149" s="1251" t="s">
        <v>6241</v>
      </c>
      <c r="AA1149" s="1262">
        <v>46694</v>
      </c>
      <c r="AB1149" s="524"/>
      <c r="AC1149" s="1111"/>
      <c r="AD1149" s="1223"/>
    </row>
    <row r="1150" spans="1:30" ht="15.75" customHeight="1">
      <c r="A1150" s="1133" t="s">
        <v>10</v>
      </c>
      <c r="B1150" s="1132" t="s">
        <v>11</v>
      </c>
      <c r="C1150" s="1132" t="s">
        <v>176</v>
      </c>
      <c r="D1150" s="1133" t="s">
        <v>374</v>
      </c>
      <c r="E1150" s="1133" t="s">
        <v>3756</v>
      </c>
      <c r="F1150" s="1153" t="str">
        <f t="array" ref="F1150">IFERROR(INDEX(UIID!$K$2:$K1956, MATCH(CONCATENATE(B1150,D1150,G1150,J1150), UIID!$B$2:$B1956&amp;UIID!$D$2:$D1956&amp;UIID!$G$2:$G1956&amp;UIID!$H$2:$H1956, 0),), "Not Found")</f>
        <v>0722-0269</v>
      </c>
      <c r="G1150" s="1132" t="s">
        <v>4016</v>
      </c>
      <c r="H1150" s="1132"/>
      <c r="I1150" s="1132" t="s">
        <v>7781</v>
      </c>
      <c r="J1150" s="1132" t="s">
        <v>4017</v>
      </c>
      <c r="K1150" s="1132">
        <v>10.3484460127835</v>
      </c>
      <c r="L1150" s="1132">
        <v>123.922073862712</v>
      </c>
      <c r="M1150" s="1132" t="s">
        <v>7782</v>
      </c>
      <c r="N1150" s="1132" t="s">
        <v>7783</v>
      </c>
      <c r="O1150" s="1133" t="s">
        <v>15</v>
      </c>
      <c r="P1150" s="1133" t="s">
        <v>16</v>
      </c>
      <c r="Q1150" s="1132" t="s">
        <v>4262</v>
      </c>
      <c r="R1150" s="1133" t="s">
        <v>3006</v>
      </c>
      <c r="S1150" s="1132" t="s">
        <v>2753</v>
      </c>
      <c r="T1150" s="1133" t="s">
        <v>22</v>
      </c>
      <c r="U1150" s="1132" t="s">
        <v>5087</v>
      </c>
      <c r="V1150" s="1132" t="s">
        <v>7784</v>
      </c>
      <c r="W1150" s="1134">
        <v>46111</v>
      </c>
      <c r="X1150" s="1135">
        <v>47938</v>
      </c>
      <c r="Y1150" s="1158" t="s">
        <v>7785</v>
      </c>
      <c r="Z1150" s="1158" t="s">
        <v>4828</v>
      </c>
      <c r="AA1150" s="1150"/>
      <c r="AB1150" s="1241"/>
      <c r="AC1150" s="1148"/>
      <c r="AD1150" s="1241"/>
    </row>
    <row r="1151" spans="1:30" ht="15.75" customHeight="1">
      <c r="A1151" s="1120" t="s">
        <v>10</v>
      </c>
      <c r="B1151" s="1120" t="s">
        <v>11</v>
      </c>
      <c r="C1151" s="1120" t="s">
        <v>176</v>
      </c>
      <c r="D1151" s="1106" t="s">
        <v>374</v>
      </c>
      <c r="E1151" s="1106" t="s">
        <v>3756</v>
      </c>
      <c r="F1151" s="1107" t="str">
        <f t="array" ref="F1151">IFERROR(INDEX(UIID!$K$2:$K1956, MATCH(CONCATENATE(B1151,D1151,G1151,J1151), UIID!$B$2:$B1956&amp;UIID!$D$2:$D1956&amp;UIID!$G$2:$G1956&amp;UIID!$H$2:$H1956, 0),), "Not Found")</f>
        <v>0722-0270</v>
      </c>
      <c r="G1151" s="1120" t="s">
        <v>3692</v>
      </c>
      <c r="H1151" s="1120"/>
      <c r="I1151" s="1120" t="s">
        <v>7786</v>
      </c>
      <c r="J1151" s="1120" t="s">
        <v>4018</v>
      </c>
      <c r="K1151" s="1120">
        <v>10.3401668418878</v>
      </c>
      <c r="L1151" s="1120">
        <v>123.925193247427</v>
      </c>
      <c r="M1151" s="1120" t="s">
        <v>7787</v>
      </c>
      <c r="N1151" s="1120" t="s">
        <v>7788</v>
      </c>
      <c r="O1151" s="1106" t="s">
        <v>15</v>
      </c>
      <c r="P1151" s="1106" t="s">
        <v>16</v>
      </c>
      <c r="Q1151" s="1120" t="s">
        <v>4262</v>
      </c>
      <c r="R1151" s="1106" t="s">
        <v>3006</v>
      </c>
      <c r="S1151" s="1120" t="s">
        <v>2753</v>
      </c>
      <c r="T1151" s="1106" t="s">
        <v>22</v>
      </c>
      <c r="U1151" s="1120" t="s">
        <v>1048</v>
      </c>
      <c r="V1151" s="176" t="s">
        <v>7789</v>
      </c>
      <c r="W1151" s="1116">
        <v>46113</v>
      </c>
      <c r="X1151" s="1117">
        <v>47940</v>
      </c>
      <c r="Y1151" s="1120" t="s">
        <v>7790</v>
      </c>
      <c r="Z1151" s="1120" t="s">
        <v>7791</v>
      </c>
      <c r="AA1151" s="1169"/>
      <c r="AB1151" s="524"/>
      <c r="AC1151" s="1111"/>
      <c r="AD1151" s="1223"/>
    </row>
    <row r="1152" spans="1:30" ht="15.75" customHeight="1">
      <c r="A1152" s="1120" t="s">
        <v>10</v>
      </c>
      <c r="B1152" s="1120" t="s">
        <v>11</v>
      </c>
      <c r="C1152" s="1120" t="s">
        <v>28</v>
      </c>
      <c r="D1152" s="1106" t="s">
        <v>1594</v>
      </c>
      <c r="E1152" s="1106" t="s">
        <v>50</v>
      </c>
      <c r="F1152" s="1107" t="str">
        <f t="array" ref="F1152">IFERROR(INDEX(UIID!$K$2:$K1956, MATCH(CONCATENATE(B1152,D1152,G1152,J1152), UIID!$B$2:$B1956&amp;UIID!$D$2:$D1956&amp;UIID!$G$2:$G1956&amp;UIID!$H$2:$H1956, 0),), "Not Found")</f>
        <v>0722-0208</v>
      </c>
      <c r="G1152" s="1120" t="s">
        <v>3532</v>
      </c>
      <c r="H1152" s="1120"/>
      <c r="I1152" s="1120" t="s">
        <v>7000</v>
      </c>
      <c r="J1152" s="1120" t="s">
        <v>3912</v>
      </c>
      <c r="K1152" s="1244">
        <v>10.1880466926469</v>
      </c>
      <c r="L1152" s="1244">
        <v>123.70796726136599</v>
      </c>
      <c r="M1152" s="1120" t="s">
        <v>7001</v>
      </c>
      <c r="N1152" s="1120" t="s">
        <v>7002</v>
      </c>
      <c r="O1152" s="1106" t="s">
        <v>15</v>
      </c>
      <c r="P1152" s="1106" t="s">
        <v>16</v>
      </c>
      <c r="Q1152" s="1120" t="s">
        <v>35</v>
      </c>
      <c r="R1152" s="1106" t="s">
        <v>87</v>
      </c>
      <c r="S1152" s="1120" t="s">
        <v>88</v>
      </c>
      <c r="T1152" s="1106" t="s">
        <v>4164</v>
      </c>
      <c r="U1152" s="1120" t="s">
        <v>7792</v>
      </c>
      <c r="V1152" s="1120" t="s">
        <v>7793</v>
      </c>
      <c r="W1152" s="1116">
        <v>46135</v>
      </c>
      <c r="X1152" s="1117">
        <v>47962</v>
      </c>
      <c r="Y1152" s="1138" t="s">
        <v>7794</v>
      </c>
      <c r="Z1152" s="1138" t="s">
        <v>7795</v>
      </c>
      <c r="AA1152" s="1138" t="s">
        <v>7796</v>
      </c>
      <c r="AB1152" s="524"/>
      <c r="AC1152" s="1111"/>
      <c r="AD1152" s="1223"/>
    </row>
    <row r="1153" spans="1:30" ht="15.75" customHeight="1">
      <c r="A1153" s="1120" t="s">
        <v>10</v>
      </c>
      <c r="B1153" s="1120" t="s">
        <v>11</v>
      </c>
      <c r="C1153" s="1120" t="s">
        <v>176</v>
      </c>
      <c r="D1153" s="1106" t="s">
        <v>374</v>
      </c>
      <c r="E1153" s="1106" t="s">
        <v>3756</v>
      </c>
      <c r="F1153" s="1107" t="str">
        <f t="array" ref="F1153">IFERROR(INDEX(UIID!$K$2:$K1956, MATCH(CONCATENATE(B1153,D1153,G1153,J1153), UIID!$B$2:$B1956&amp;UIID!$D$2:$D1956&amp;UIID!$G$2:$G1956&amp;UIID!$H$2:$H1956, 0),), "Not Found")</f>
        <v>0722-0189</v>
      </c>
      <c r="G1153" s="1120" t="s">
        <v>3487</v>
      </c>
      <c r="H1153" s="1120"/>
      <c r="I1153" s="1120" t="s">
        <v>7797</v>
      </c>
      <c r="J1153" s="1120" t="s">
        <v>3891</v>
      </c>
      <c r="K1153" s="1120">
        <v>10.3232327586345</v>
      </c>
      <c r="L1153" s="1120">
        <v>123.94604089438199</v>
      </c>
      <c r="M1153" s="1120" t="s">
        <v>6834</v>
      </c>
      <c r="N1153" s="1120" t="s">
        <v>6835</v>
      </c>
      <c r="O1153" s="1106" t="s">
        <v>113</v>
      </c>
      <c r="P1153" s="1106" t="s">
        <v>132</v>
      </c>
      <c r="Q1153" s="1140" t="s">
        <v>10389</v>
      </c>
      <c r="R1153" s="1106" t="s">
        <v>87</v>
      </c>
      <c r="S1153" s="1120" t="s">
        <v>737</v>
      </c>
      <c r="T1153" s="1106" t="s">
        <v>4164</v>
      </c>
      <c r="U1153" s="1120" t="s">
        <v>7792</v>
      </c>
      <c r="V1153" s="1120" t="s">
        <v>7798</v>
      </c>
      <c r="W1153" s="1116">
        <v>46139</v>
      </c>
      <c r="X1153" s="1117">
        <v>47267</v>
      </c>
      <c r="Y1153" s="1285" t="s">
        <v>7799</v>
      </c>
      <c r="Z1153" s="1251" t="s">
        <v>7800</v>
      </c>
      <c r="AA1153" s="1262">
        <v>47720</v>
      </c>
      <c r="AB1153" s="524"/>
      <c r="AC1153" s="1111"/>
      <c r="AD1153" s="1223"/>
    </row>
    <row r="1154" spans="1:30" ht="15.75" customHeight="1">
      <c r="A1154" s="1120" t="s">
        <v>10</v>
      </c>
      <c r="B1154" s="1120" t="s">
        <v>11</v>
      </c>
      <c r="C1154" s="1120" t="s">
        <v>176</v>
      </c>
      <c r="D1154" s="1106" t="s">
        <v>374</v>
      </c>
      <c r="E1154" s="1106" t="s">
        <v>3756</v>
      </c>
      <c r="F1154" s="1107" t="str">
        <f t="array" ref="F1154">IFERROR(INDEX(UIID!$K$2:$K1956, MATCH(CONCATENATE(B1154,D1154,G1154,J1154), UIID!$B$2:$B1956&amp;UIID!$D$2:$D1956&amp;UIID!$G$2:$G1956&amp;UIID!$H$2:$H1956, 0),), "Not Found")</f>
        <v>0722-0189</v>
      </c>
      <c r="G1154" s="1120" t="s">
        <v>3487</v>
      </c>
      <c r="H1154" s="1120"/>
      <c r="I1154" s="1120" t="s">
        <v>7797</v>
      </c>
      <c r="J1154" s="1120" t="s">
        <v>3891</v>
      </c>
      <c r="K1154" s="1120">
        <v>10.3232327586345</v>
      </c>
      <c r="L1154" s="1120">
        <v>123.94604089438199</v>
      </c>
      <c r="M1154" s="1120" t="s">
        <v>6834</v>
      </c>
      <c r="N1154" s="1120" t="s">
        <v>6835</v>
      </c>
      <c r="O1154" s="1106" t="s">
        <v>113</v>
      </c>
      <c r="P1154" s="1106" t="s">
        <v>132</v>
      </c>
      <c r="Q1154" s="1140" t="s">
        <v>10389</v>
      </c>
      <c r="R1154" s="1106" t="s">
        <v>117</v>
      </c>
      <c r="S1154" s="1120" t="s">
        <v>315</v>
      </c>
      <c r="T1154" s="1106" t="s">
        <v>4164</v>
      </c>
      <c r="U1154" s="1120" t="s">
        <v>5049</v>
      </c>
      <c r="V1154" s="1120" t="s">
        <v>7801</v>
      </c>
      <c r="W1154" s="1116">
        <v>46139</v>
      </c>
      <c r="X1154" s="1117">
        <v>47267</v>
      </c>
      <c r="Y1154" s="1286" t="s">
        <v>6837</v>
      </c>
      <c r="Z1154" s="1163" t="s">
        <v>6838</v>
      </c>
      <c r="AA1154" s="1267">
        <v>46952</v>
      </c>
      <c r="AB1154" s="524"/>
      <c r="AC1154" s="1111"/>
      <c r="AD1154" s="1223"/>
    </row>
    <row r="1155" spans="1:30" ht="15.75" customHeight="1">
      <c r="A1155" s="1120" t="s">
        <v>10</v>
      </c>
      <c r="B1155" s="1120" t="s">
        <v>11</v>
      </c>
      <c r="C1155" s="1120" t="s">
        <v>28</v>
      </c>
      <c r="D1155" s="1106" t="s">
        <v>13</v>
      </c>
      <c r="E1155" s="1106" t="s">
        <v>3756</v>
      </c>
      <c r="F1155" s="1107" t="str">
        <f t="array" ref="F1155">IFERROR(INDEX(UIID!$K$2:$K1956, MATCH(CONCATENATE(B1155,D1155,G1155,J1155), UIID!$B$2:$B1956&amp;UIID!$D$2:$D1956&amp;UIID!$G$2:$G1956&amp;UIID!$H$2:$H1956, 0),), "Not Found")</f>
        <v>0722-0271</v>
      </c>
      <c r="G1155" s="1120" t="s">
        <v>3693</v>
      </c>
      <c r="H1155" s="1120"/>
      <c r="I1155" s="1120" t="s">
        <v>7802</v>
      </c>
      <c r="J1155" s="1120" t="s">
        <v>4019</v>
      </c>
      <c r="K1155" s="1106">
        <v>10.326306333009599</v>
      </c>
      <c r="L1155" s="1106">
        <v>123.906346830495</v>
      </c>
      <c r="M1155" s="1120" t="s">
        <v>7803</v>
      </c>
      <c r="N1155" s="1120" t="s">
        <v>7804</v>
      </c>
      <c r="O1155" s="1106" t="s">
        <v>15</v>
      </c>
      <c r="P1155" s="1106" t="s">
        <v>2288</v>
      </c>
      <c r="Q1155" s="1120" t="s">
        <v>4935</v>
      </c>
      <c r="R1155" s="1106" t="s">
        <v>107</v>
      </c>
      <c r="S1155" s="176" t="s">
        <v>7805</v>
      </c>
      <c r="T1155" s="1106"/>
      <c r="U1155" s="1120" t="s">
        <v>5049</v>
      </c>
      <c r="V1155" s="1120" t="s">
        <v>7806</v>
      </c>
      <c r="W1155" s="1116">
        <v>46141</v>
      </c>
      <c r="X1155" s="1117">
        <v>47968</v>
      </c>
      <c r="Y1155" s="1120" t="s">
        <v>7807</v>
      </c>
      <c r="Z1155" s="1120" t="s">
        <v>7808</v>
      </c>
      <c r="AA1155" s="1120" t="s">
        <v>7809</v>
      </c>
      <c r="AB1155" s="524"/>
      <c r="AC1155" s="1111"/>
      <c r="AD1155" s="1223"/>
    </row>
    <row r="1156" spans="1:30" ht="15.75" customHeight="1">
      <c r="A1156" s="1120" t="s">
        <v>10</v>
      </c>
      <c r="B1156" s="1120" t="s">
        <v>11</v>
      </c>
      <c r="C1156" s="1120" t="s">
        <v>176</v>
      </c>
      <c r="D1156" s="1106" t="s">
        <v>3997</v>
      </c>
      <c r="E1156" s="1106" t="s">
        <v>3756</v>
      </c>
      <c r="F1156" s="1107" t="str">
        <f t="array" ref="F1156">IFERROR(INDEX(UIID!$K$2:$K1956, MATCH(CONCATENATE(B1156,D1156,G1156,J1156), UIID!$B$2:$B1956&amp;UIID!$D$2:$D1956&amp;UIID!$G$2:$G1956&amp;UIID!$H$2:$H1956, 0),), "Not Found")</f>
        <v>0722-0272</v>
      </c>
      <c r="G1156" s="1120" t="s">
        <v>4020</v>
      </c>
      <c r="H1156" s="1120"/>
      <c r="I1156" s="1120" t="s">
        <v>7810</v>
      </c>
      <c r="J1156" s="1120" t="s">
        <v>4021</v>
      </c>
      <c r="K1156" s="1120">
        <v>10.2984678583113</v>
      </c>
      <c r="L1156" s="1120">
        <v>123.96372593205599</v>
      </c>
      <c r="M1156" s="1120" t="s">
        <v>7811</v>
      </c>
      <c r="N1156" s="1120" t="s">
        <v>7812</v>
      </c>
      <c r="O1156" s="1106" t="s">
        <v>15</v>
      </c>
      <c r="P1156" s="1106" t="s">
        <v>16</v>
      </c>
      <c r="Q1156" s="1120" t="s">
        <v>35</v>
      </c>
      <c r="R1156" s="1106" t="s">
        <v>32</v>
      </c>
      <c r="S1156" s="1120" t="s">
        <v>39</v>
      </c>
      <c r="T1156" s="1106" t="s">
        <v>4164</v>
      </c>
      <c r="U1156" s="1120" t="s">
        <v>253</v>
      </c>
      <c r="V1156" s="1120" t="s">
        <v>7813</v>
      </c>
      <c r="W1156" s="1116">
        <v>46142</v>
      </c>
      <c r="X1156" s="1117">
        <v>47970</v>
      </c>
      <c r="Y1156" s="176" t="s">
        <v>7814</v>
      </c>
      <c r="Z1156" s="176" t="s">
        <v>7815</v>
      </c>
      <c r="AA1156" s="488">
        <v>46519</v>
      </c>
      <c r="AB1156" s="524"/>
      <c r="AC1156" s="1111"/>
      <c r="AD1156" s="1223"/>
    </row>
    <row r="1157" spans="1:30" ht="15.75" customHeight="1">
      <c r="A1157" s="1120" t="s">
        <v>10</v>
      </c>
      <c r="B1157" s="1120" t="s">
        <v>11</v>
      </c>
      <c r="C1157" s="1120" t="s">
        <v>176</v>
      </c>
      <c r="D1157" s="1106" t="s">
        <v>3997</v>
      </c>
      <c r="E1157" s="1106" t="s">
        <v>3756</v>
      </c>
      <c r="F1157" s="1107" t="str">
        <f t="array" ref="F1157">IFERROR(INDEX(UIID!$K$2:$K1956, MATCH(CONCATENATE(B1157,D1157,G1157,J1157), UIID!$B$2:$B1956&amp;UIID!$D$2:$D1956&amp;UIID!$G$2:$G1956&amp;UIID!$H$2:$H1956, 0),), "Not Found")</f>
        <v>0722-0272</v>
      </c>
      <c r="G1157" s="1120" t="s">
        <v>4020</v>
      </c>
      <c r="H1157" s="1120"/>
      <c r="I1157" s="1120" t="s">
        <v>7810</v>
      </c>
      <c r="J1157" s="1120" t="s">
        <v>4021</v>
      </c>
      <c r="K1157" s="1120">
        <v>10.2984678583113</v>
      </c>
      <c r="L1157" s="1120">
        <v>123.96372593205599</v>
      </c>
      <c r="M1157" s="1120" t="s">
        <v>7811</v>
      </c>
      <c r="N1157" s="1120" t="s">
        <v>7812</v>
      </c>
      <c r="O1157" s="1106" t="s">
        <v>15</v>
      </c>
      <c r="P1157" s="1106" t="s">
        <v>16</v>
      </c>
      <c r="Q1157" s="1120" t="s">
        <v>35</v>
      </c>
      <c r="R1157" s="1106" t="s">
        <v>32</v>
      </c>
      <c r="S1157" s="1120" t="s">
        <v>33</v>
      </c>
      <c r="T1157" s="1106" t="s">
        <v>4164</v>
      </c>
      <c r="U1157" s="1120" t="s">
        <v>1770</v>
      </c>
      <c r="V1157" s="1120" t="s">
        <v>7816</v>
      </c>
      <c r="W1157" s="1116">
        <v>46142</v>
      </c>
      <c r="X1157" s="1117">
        <v>47970</v>
      </c>
      <c r="Y1157" s="1120" t="s">
        <v>7817</v>
      </c>
      <c r="Z1157" s="1120" t="s">
        <v>7818</v>
      </c>
      <c r="AA1157" s="1169">
        <v>47385</v>
      </c>
      <c r="AB1157" s="524"/>
      <c r="AC1157" s="1111"/>
      <c r="AD1157" s="1223"/>
    </row>
    <row r="1158" spans="1:30" ht="15.75" customHeight="1">
      <c r="A1158" s="1120" t="s">
        <v>10</v>
      </c>
      <c r="B1158" s="1120" t="s">
        <v>11</v>
      </c>
      <c r="C1158" s="1120" t="s">
        <v>176</v>
      </c>
      <c r="D1158" s="1106" t="s">
        <v>3997</v>
      </c>
      <c r="E1158" s="1106" t="s">
        <v>3756</v>
      </c>
      <c r="F1158" s="1107" t="str">
        <f t="array" ref="F1158">IFERROR(INDEX(UIID!$K$2:$K1956, MATCH(CONCATENATE(B1158,D1158,G1158,J1158), UIID!$B$2:$B1956&amp;UIID!$D$2:$D1956&amp;UIID!$G$2:$G1956&amp;UIID!$H$2:$H1956, 0),), "Not Found")</f>
        <v>0722-0272</v>
      </c>
      <c r="G1158" s="1120" t="s">
        <v>4020</v>
      </c>
      <c r="H1158" s="1120"/>
      <c r="I1158" s="1120" t="s">
        <v>7810</v>
      </c>
      <c r="J1158" s="1120" t="s">
        <v>4021</v>
      </c>
      <c r="K1158" s="1120">
        <v>10.2984678583113</v>
      </c>
      <c r="L1158" s="1120">
        <v>123.96372593205599</v>
      </c>
      <c r="M1158" s="1120" t="s">
        <v>7811</v>
      </c>
      <c r="N1158" s="1120" t="s">
        <v>7812</v>
      </c>
      <c r="O1158" s="1106" t="s">
        <v>15</v>
      </c>
      <c r="P1158" s="1106" t="s">
        <v>16</v>
      </c>
      <c r="Q1158" s="1120" t="s">
        <v>35</v>
      </c>
      <c r="R1158" s="1106" t="s">
        <v>32</v>
      </c>
      <c r="S1158" s="1120" t="s">
        <v>47</v>
      </c>
      <c r="T1158" s="1106" t="s">
        <v>4164</v>
      </c>
      <c r="U1158" s="1120" t="s">
        <v>7542</v>
      </c>
      <c r="V1158" s="1120" t="s">
        <v>7819</v>
      </c>
      <c r="W1158" s="1116">
        <v>46142</v>
      </c>
      <c r="X1158" s="1117">
        <v>47970</v>
      </c>
      <c r="Y1158" s="176" t="s">
        <v>7544</v>
      </c>
      <c r="Z1158" s="176" t="s">
        <v>7545</v>
      </c>
      <c r="AA1158" s="488">
        <v>46463</v>
      </c>
      <c r="AB1158" s="524"/>
      <c r="AC1158" s="1111"/>
      <c r="AD1158" s="1223"/>
    </row>
    <row r="1159" spans="1:30" ht="15.75" customHeight="1">
      <c r="A1159" s="1120" t="s">
        <v>10</v>
      </c>
      <c r="B1159" s="1120" t="s">
        <v>11</v>
      </c>
      <c r="C1159" s="1120" t="s">
        <v>176</v>
      </c>
      <c r="D1159" s="1106" t="s">
        <v>3997</v>
      </c>
      <c r="E1159" s="1106" t="s">
        <v>3756</v>
      </c>
      <c r="F1159" s="1107" t="str">
        <f t="array" ref="F1159">IFERROR(INDEX(UIID!$K$2:$K1956, MATCH(CONCATENATE(B1159,D1159,G1159,J1159), UIID!$B$2:$B1956&amp;UIID!$D$2:$D1956&amp;UIID!$G$2:$G1956&amp;UIID!$H$2:$H1956, 0),), "Not Found")</f>
        <v>0722-0272</v>
      </c>
      <c r="G1159" s="1120" t="s">
        <v>4020</v>
      </c>
      <c r="H1159" s="1120"/>
      <c r="I1159" s="1120" t="s">
        <v>7810</v>
      </c>
      <c r="J1159" s="1120" t="s">
        <v>4021</v>
      </c>
      <c r="K1159" s="1120">
        <v>10.2984678583113</v>
      </c>
      <c r="L1159" s="1120">
        <v>123.96372593205599</v>
      </c>
      <c r="M1159" s="1120" t="s">
        <v>7811</v>
      </c>
      <c r="N1159" s="1120" t="s">
        <v>7812</v>
      </c>
      <c r="O1159" s="1106" t="s">
        <v>15</v>
      </c>
      <c r="P1159" s="1106" t="s">
        <v>16</v>
      </c>
      <c r="Q1159" s="1120" t="s">
        <v>35</v>
      </c>
      <c r="R1159" s="1106" t="s">
        <v>117</v>
      </c>
      <c r="S1159" s="1120" t="s">
        <v>200</v>
      </c>
      <c r="T1159" s="1106" t="s">
        <v>4164</v>
      </c>
      <c r="U1159" s="1120" t="s">
        <v>235</v>
      </c>
      <c r="V1159" s="1120" t="s">
        <v>7820</v>
      </c>
      <c r="W1159" s="1116">
        <v>46142</v>
      </c>
      <c r="X1159" s="1117">
        <v>47970</v>
      </c>
      <c r="Y1159" s="1120" t="s">
        <v>7821</v>
      </c>
      <c r="Z1159" s="1120" t="s">
        <v>7822</v>
      </c>
      <c r="AA1159" s="1169">
        <v>46410</v>
      </c>
      <c r="AB1159" s="524"/>
      <c r="AC1159" s="1111"/>
      <c r="AD1159" s="1223"/>
    </row>
    <row r="1160" spans="1:30" ht="15.75" customHeight="1">
      <c r="A1160" s="1380" t="s">
        <v>10</v>
      </c>
      <c r="B1160" s="1380" t="s">
        <v>11</v>
      </c>
      <c r="C1160" s="1380" t="s">
        <v>176</v>
      </c>
      <c r="D1160" s="1379" t="s">
        <v>3997</v>
      </c>
      <c r="E1160" s="1379" t="s">
        <v>3756</v>
      </c>
      <c r="F1160" s="1381" t="str">
        <f t="array" ref="F1160">IFERROR(INDEX(UIID!$K$2:$K1956, MATCH(CONCATENATE(B1160,D1160,G1160,J1160), UIID!$B$2:$B1956&amp;UIID!$D$2:$D1956&amp;UIID!$G$2:$G1956&amp;UIID!$H$2:$H1956, 0),), "Not Found")</f>
        <v>0722-0272</v>
      </c>
      <c r="G1160" s="1380" t="s">
        <v>4020</v>
      </c>
      <c r="H1160" s="1380"/>
      <c r="I1160" s="1380" t="s">
        <v>7810</v>
      </c>
      <c r="J1160" s="1380" t="s">
        <v>4021</v>
      </c>
      <c r="K1160" s="1380">
        <v>10.2984678583113</v>
      </c>
      <c r="L1160" s="1380">
        <v>123.96372593205599</v>
      </c>
      <c r="M1160" s="1380" t="s">
        <v>7811</v>
      </c>
      <c r="N1160" s="1380" t="s">
        <v>7812</v>
      </c>
      <c r="O1160" s="1379" t="s">
        <v>15</v>
      </c>
      <c r="P1160" s="1379" t="s">
        <v>16</v>
      </c>
      <c r="Q1160" s="1380" t="s">
        <v>35</v>
      </c>
      <c r="R1160" s="1379" t="s">
        <v>32</v>
      </c>
      <c r="S1160" s="1380" t="s">
        <v>36</v>
      </c>
      <c r="T1160" s="1133" t="s">
        <v>4164</v>
      </c>
      <c r="U1160" s="1380" t="s">
        <v>7496</v>
      </c>
      <c r="V1160" s="1380" t="s">
        <v>7823</v>
      </c>
      <c r="W1160" s="1387">
        <v>46142</v>
      </c>
      <c r="X1160" s="1388">
        <v>47970</v>
      </c>
      <c r="Y1160" s="1380" t="s">
        <v>7824</v>
      </c>
      <c r="Z1160" s="1380" t="s">
        <v>7825</v>
      </c>
      <c r="AA1160" s="1400">
        <v>46266</v>
      </c>
      <c r="AB1160" s="1241"/>
      <c r="AC1160" s="1148"/>
      <c r="AD1160" s="1241"/>
    </row>
    <row r="1161" spans="1:30" ht="15" customHeight="1">
      <c r="A1161" s="1401" t="s">
        <v>10</v>
      </c>
      <c r="B1161" s="1401" t="s">
        <v>11</v>
      </c>
      <c r="C1161" s="1401" t="s">
        <v>50</v>
      </c>
      <c r="D1161" s="1401" t="s">
        <v>13</v>
      </c>
      <c r="E1161" s="1401" t="s">
        <v>3756</v>
      </c>
      <c r="F1161" s="1402" t="s">
        <v>10401</v>
      </c>
      <c r="G1161" s="1401" t="s">
        <v>3680</v>
      </c>
      <c r="H1161" s="1401" t="s">
        <v>6003</v>
      </c>
      <c r="I1161" s="1401" t="s">
        <v>6004</v>
      </c>
      <c r="J1161" s="1401" t="s">
        <v>2238</v>
      </c>
      <c r="K1161" s="1401">
        <v>10.299645659999999</v>
      </c>
      <c r="L1161" s="1401">
        <v>123.8696518</v>
      </c>
      <c r="M1161" s="1401" t="s">
        <v>2239</v>
      </c>
      <c r="N1161" s="1403" t="s">
        <v>7693</v>
      </c>
      <c r="O1161" s="1401" t="s">
        <v>15</v>
      </c>
      <c r="P1161" s="1404" t="s">
        <v>16</v>
      </c>
      <c r="Q1161" s="1411" t="s">
        <v>10389</v>
      </c>
      <c r="R1161" s="1401" t="s">
        <v>2230</v>
      </c>
      <c r="S1161" s="1401" t="s">
        <v>3287</v>
      </c>
      <c r="T1161" s="1413" t="s">
        <v>4157</v>
      </c>
      <c r="U1161" s="1401" t="s">
        <v>4996</v>
      </c>
      <c r="V1161" s="1401" t="s">
        <v>10402</v>
      </c>
      <c r="W1161" s="1414">
        <v>46120</v>
      </c>
      <c r="X1161" s="1415">
        <v>47835</v>
      </c>
      <c r="Y1161" s="1401" t="s">
        <v>5029</v>
      </c>
      <c r="Z1161" s="1401" t="s">
        <v>5030</v>
      </c>
      <c r="AA1161" s="1414">
        <v>47770</v>
      </c>
    </row>
    <row r="1162" spans="1:30" ht="15" customHeight="1">
      <c r="A1162" s="1395" t="s">
        <v>10</v>
      </c>
      <c r="B1162" s="1395" t="s">
        <v>11</v>
      </c>
      <c r="C1162" s="1395" t="s">
        <v>378</v>
      </c>
      <c r="D1162" s="1395" t="s">
        <v>3814</v>
      </c>
      <c r="E1162" s="1395" t="s">
        <v>28</v>
      </c>
      <c r="F1162" s="1396" t="s">
        <v>10403</v>
      </c>
      <c r="G1162" s="1395" t="s">
        <v>3880</v>
      </c>
      <c r="H1162" s="1405"/>
      <c r="I1162" s="1395" t="s">
        <v>6199</v>
      </c>
      <c r="J1162" s="1395" t="s">
        <v>3881</v>
      </c>
      <c r="K1162" s="1395">
        <v>10.35622592</v>
      </c>
      <c r="L1162" s="1395">
        <v>123.9854041</v>
      </c>
      <c r="M1162" s="1395">
        <v>9777546152</v>
      </c>
      <c r="N1162" s="1395" t="s">
        <v>10404</v>
      </c>
      <c r="O1162" s="1395" t="s">
        <v>15</v>
      </c>
      <c r="P1162" s="1397" t="s">
        <v>16</v>
      </c>
      <c r="Q1162" s="1411" t="s">
        <v>10389</v>
      </c>
      <c r="R1162" s="1397" t="s">
        <v>84</v>
      </c>
      <c r="S1162" s="1397" t="s">
        <v>167</v>
      </c>
      <c r="T1162" s="1397" t="s">
        <v>4164</v>
      </c>
      <c r="U1162" s="1395" t="s">
        <v>94</v>
      </c>
      <c r="V1162" s="1395" t="s">
        <v>10429</v>
      </c>
      <c r="W1162" s="1398">
        <v>46153</v>
      </c>
      <c r="X1162" s="1399">
        <v>46817</v>
      </c>
      <c r="Y1162" s="1406" t="s">
        <v>6202</v>
      </c>
      <c r="Z1162" s="1418" t="s">
        <v>6203</v>
      </c>
      <c r="AA1162" s="1420">
        <v>46420</v>
      </c>
    </row>
    <row r="1163" spans="1:30" ht="15" customHeight="1">
      <c r="A1163" s="1395" t="s">
        <v>10</v>
      </c>
      <c r="B1163" s="1395" t="s">
        <v>11</v>
      </c>
      <c r="C1163" s="1395" t="s">
        <v>50</v>
      </c>
      <c r="D1163" s="1395" t="s">
        <v>138</v>
      </c>
      <c r="E1163" s="1395" t="s">
        <v>28</v>
      </c>
      <c r="F1163" s="1396" t="s">
        <v>10405</v>
      </c>
      <c r="G1163" s="1395" t="s">
        <v>10406</v>
      </c>
      <c r="H1163" s="1405"/>
      <c r="I1163" s="1395" t="s">
        <v>10407</v>
      </c>
      <c r="J1163" s="1395" t="s">
        <v>10408</v>
      </c>
      <c r="K1163" s="1405"/>
      <c r="L1163" s="1405"/>
      <c r="M1163" s="1395" t="s">
        <v>10409</v>
      </c>
      <c r="N1163" s="1395" t="s">
        <v>10410</v>
      </c>
      <c r="O1163" s="1395" t="s">
        <v>15</v>
      </c>
      <c r="P1163" s="1397" t="s">
        <v>16</v>
      </c>
      <c r="Q1163" s="1395" t="s">
        <v>35</v>
      </c>
      <c r="R1163" s="1397" t="s">
        <v>87</v>
      </c>
      <c r="S1163" s="1404" t="s">
        <v>434</v>
      </c>
      <c r="T1163" s="1397" t="s">
        <v>4164</v>
      </c>
      <c r="U1163" s="1395" t="s">
        <v>1139</v>
      </c>
      <c r="V1163" s="1395" t="s">
        <v>10430</v>
      </c>
      <c r="W1163" s="1398">
        <v>46163</v>
      </c>
      <c r="X1163" s="1399">
        <v>47990</v>
      </c>
      <c r="Y1163" s="1395" t="s">
        <v>5200</v>
      </c>
      <c r="Z1163" s="1397" t="s">
        <v>6241</v>
      </c>
      <c r="AA1163" s="1398">
        <v>46694</v>
      </c>
    </row>
    <row r="1164" spans="1:30" ht="15" customHeight="1">
      <c r="A1164" s="1395" t="s">
        <v>10</v>
      </c>
      <c r="B1164" s="1395" t="s">
        <v>11</v>
      </c>
      <c r="C1164" s="1395" t="s">
        <v>50</v>
      </c>
      <c r="D1164" s="1395" t="s">
        <v>138</v>
      </c>
      <c r="E1164" s="1395" t="s">
        <v>28</v>
      </c>
      <c r="F1164" s="1396" t="s">
        <v>10405</v>
      </c>
      <c r="G1164" s="1395" t="s">
        <v>10406</v>
      </c>
      <c r="H1164" s="1405"/>
      <c r="I1164" s="1395" t="s">
        <v>10407</v>
      </c>
      <c r="J1164" s="1395" t="s">
        <v>10408</v>
      </c>
      <c r="K1164" s="1405"/>
      <c r="L1164" s="1405"/>
      <c r="M1164" s="1395" t="s">
        <v>10409</v>
      </c>
      <c r="N1164" s="1395" t="s">
        <v>10410</v>
      </c>
      <c r="O1164" s="1395" t="s">
        <v>15</v>
      </c>
      <c r="P1164" s="1397" t="s">
        <v>16</v>
      </c>
      <c r="Q1164" s="1395" t="s">
        <v>4262</v>
      </c>
      <c r="R1164" s="1397" t="s">
        <v>2222</v>
      </c>
      <c r="S1164" s="1386" t="s">
        <v>2821</v>
      </c>
      <c r="T1164" s="1397" t="s">
        <v>4306</v>
      </c>
      <c r="U1164" s="1395" t="s">
        <v>235</v>
      </c>
      <c r="V1164" s="1395" t="s">
        <v>10431</v>
      </c>
      <c r="W1164" s="1398">
        <v>46163</v>
      </c>
      <c r="X1164" s="1399">
        <v>47990</v>
      </c>
      <c r="Y1164" s="1395" t="s">
        <v>10447</v>
      </c>
      <c r="Z1164" s="1419"/>
      <c r="AA1164" s="1421"/>
    </row>
    <row r="1165" spans="1:30" ht="15" customHeight="1">
      <c r="A1165" s="1395" t="s">
        <v>10</v>
      </c>
      <c r="B1165" s="1395" t="s">
        <v>11</v>
      </c>
      <c r="C1165" s="1395" t="s">
        <v>50</v>
      </c>
      <c r="D1165" s="1395" t="s">
        <v>138</v>
      </c>
      <c r="E1165" s="1395" t="s">
        <v>28</v>
      </c>
      <c r="F1165" s="1396" t="s">
        <v>10405</v>
      </c>
      <c r="G1165" s="1395" t="s">
        <v>10406</v>
      </c>
      <c r="H1165" s="1405"/>
      <c r="I1165" s="1395" t="s">
        <v>10407</v>
      </c>
      <c r="J1165" s="1395" t="s">
        <v>10408</v>
      </c>
      <c r="K1165" s="1405"/>
      <c r="L1165" s="1405"/>
      <c r="M1165" s="1395" t="s">
        <v>10409</v>
      </c>
      <c r="N1165" s="1395" t="s">
        <v>10410</v>
      </c>
      <c r="O1165" s="1395" t="s">
        <v>15</v>
      </c>
      <c r="P1165" s="1397" t="s">
        <v>16</v>
      </c>
      <c r="Q1165" s="1395" t="s">
        <v>4262</v>
      </c>
      <c r="R1165" s="1397" t="s">
        <v>2222</v>
      </c>
      <c r="S1165" s="1386" t="s">
        <v>2839</v>
      </c>
      <c r="T1165" s="1397" t="s">
        <v>4979</v>
      </c>
      <c r="U1165" s="1395" t="s">
        <v>10432</v>
      </c>
      <c r="V1165" s="1395" t="s">
        <v>10433</v>
      </c>
      <c r="W1165" s="1398">
        <v>46163</v>
      </c>
      <c r="X1165" s="1399">
        <v>47990</v>
      </c>
      <c r="Y1165" s="1395" t="s">
        <v>10448</v>
      </c>
      <c r="Z1165" s="1419"/>
      <c r="AA1165" s="1421"/>
    </row>
    <row r="1166" spans="1:30" ht="15" customHeight="1">
      <c r="A1166" s="1395" t="s">
        <v>10</v>
      </c>
      <c r="B1166" s="1395" t="s">
        <v>11</v>
      </c>
      <c r="C1166" s="1395" t="s">
        <v>50</v>
      </c>
      <c r="D1166" s="1395" t="s">
        <v>138</v>
      </c>
      <c r="E1166" s="1395" t="s">
        <v>28</v>
      </c>
      <c r="F1166" s="1396" t="s">
        <v>10405</v>
      </c>
      <c r="G1166" s="1395" t="s">
        <v>10406</v>
      </c>
      <c r="H1166" s="1405"/>
      <c r="I1166" s="1395" t="s">
        <v>10407</v>
      </c>
      <c r="J1166" s="1395" t="s">
        <v>10408</v>
      </c>
      <c r="K1166" s="1405"/>
      <c r="L1166" s="1405"/>
      <c r="M1166" s="1395" t="s">
        <v>10409</v>
      </c>
      <c r="N1166" s="1395" t="s">
        <v>10410</v>
      </c>
      <c r="O1166" s="1395" t="s">
        <v>15</v>
      </c>
      <c r="P1166" s="1397" t="s">
        <v>16</v>
      </c>
      <c r="Q1166" s="1395" t="s">
        <v>4262</v>
      </c>
      <c r="R1166" s="1397" t="s">
        <v>2222</v>
      </c>
      <c r="S1166" s="1386" t="s">
        <v>2823</v>
      </c>
      <c r="T1166" s="1397" t="s">
        <v>4979</v>
      </c>
      <c r="U1166" s="1395" t="s">
        <v>10434</v>
      </c>
      <c r="V1166" s="1395" t="s">
        <v>10435</v>
      </c>
      <c r="W1166" s="1398">
        <v>46163</v>
      </c>
      <c r="X1166" s="1399">
        <v>47990</v>
      </c>
      <c r="Y1166" s="1395" t="s">
        <v>10448</v>
      </c>
      <c r="Z1166" s="1419"/>
      <c r="AA1166" s="1421"/>
    </row>
    <row r="1167" spans="1:30" ht="15" customHeight="1">
      <c r="A1167" s="1395" t="s">
        <v>10</v>
      </c>
      <c r="B1167" s="1395" t="s">
        <v>11</v>
      </c>
      <c r="C1167" s="1395" t="s">
        <v>176</v>
      </c>
      <c r="D1167" s="1395" t="s">
        <v>374</v>
      </c>
      <c r="E1167" s="1395" t="s">
        <v>3756</v>
      </c>
      <c r="F1167" s="1396" t="s">
        <v>10411</v>
      </c>
      <c r="G1167" s="1395" t="s">
        <v>10412</v>
      </c>
      <c r="H1167" s="1405"/>
      <c r="I1167" s="1395" t="s">
        <v>10407</v>
      </c>
      <c r="J1167" s="1395" t="s">
        <v>10413</v>
      </c>
      <c r="K1167" s="1395">
        <v>10.34328125</v>
      </c>
      <c r="L1167" s="1395">
        <v>123.9192821</v>
      </c>
      <c r="M1167" s="1395" t="s">
        <v>10414</v>
      </c>
      <c r="N1167" s="1395" t="s">
        <v>10410</v>
      </c>
      <c r="O1167" s="1395" t="s">
        <v>15</v>
      </c>
      <c r="P1167" s="1397" t="s">
        <v>16</v>
      </c>
      <c r="Q1167" s="1395" t="s">
        <v>4262</v>
      </c>
      <c r="R1167" s="1397" t="s">
        <v>2222</v>
      </c>
      <c r="S1167" s="1386" t="s">
        <v>2814</v>
      </c>
      <c r="T1167" s="1397" t="s">
        <v>4890</v>
      </c>
      <c r="U1167" s="1395" t="s">
        <v>10434</v>
      </c>
      <c r="V1167" s="1395" t="s">
        <v>10436</v>
      </c>
      <c r="W1167" s="1398">
        <v>46163</v>
      </c>
      <c r="X1167" s="1399">
        <v>47990</v>
      </c>
      <c r="Y1167" s="1395" t="s">
        <v>10447</v>
      </c>
      <c r="Z1167" s="1419"/>
      <c r="AA1167" s="1421"/>
    </row>
    <row r="1168" spans="1:30" ht="15" customHeight="1">
      <c r="A1168" s="1395" t="s">
        <v>10</v>
      </c>
      <c r="B1168" s="1395" t="s">
        <v>11</v>
      </c>
      <c r="C1168" s="1395" t="s">
        <v>176</v>
      </c>
      <c r="D1168" s="1395" t="s">
        <v>374</v>
      </c>
      <c r="E1168" s="1395" t="s">
        <v>3756</v>
      </c>
      <c r="F1168" s="1396" t="s">
        <v>10411</v>
      </c>
      <c r="G1168" s="1395" t="s">
        <v>10412</v>
      </c>
      <c r="H1168" s="1405"/>
      <c r="I1168" s="1395" t="s">
        <v>10407</v>
      </c>
      <c r="J1168" s="1395" t="s">
        <v>10413</v>
      </c>
      <c r="K1168" s="1395">
        <v>10.34328125</v>
      </c>
      <c r="L1168" s="1395">
        <v>123.9192821</v>
      </c>
      <c r="M1168" s="1395" t="s">
        <v>10414</v>
      </c>
      <c r="N1168" s="1395" t="s">
        <v>10410</v>
      </c>
      <c r="O1168" s="1395" t="s">
        <v>15</v>
      </c>
      <c r="P1168" s="1397" t="s">
        <v>16</v>
      </c>
      <c r="Q1168" s="1395" t="s">
        <v>4262</v>
      </c>
      <c r="R1168" s="1397" t="s">
        <v>2222</v>
      </c>
      <c r="S1168" s="1386" t="s">
        <v>10428</v>
      </c>
      <c r="T1168" s="1397" t="s">
        <v>4890</v>
      </c>
      <c r="U1168" s="1395" t="s">
        <v>10434</v>
      </c>
      <c r="V1168" s="1395" t="s">
        <v>10437</v>
      </c>
      <c r="W1168" s="1398">
        <v>46163</v>
      </c>
      <c r="X1168" s="1399">
        <v>47990</v>
      </c>
      <c r="Y1168" s="1395" t="s">
        <v>10449</v>
      </c>
      <c r="Z1168" s="1419"/>
      <c r="AA1168" s="1421"/>
    </row>
    <row r="1169" spans="1:33" ht="15" customHeight="1">
      <c r="A1169" s="1395" t="s">
        <v>10</v>
      </c>
      <c r="B1169" s="1395" t="s">
        <v>11</v>
      </c>
      <c r="C1169" s="1395" t="s">
        <v>176</v>
      </c>
      <c r="D1169" s="1395" t="s">
        <v>374</v>
      </c>
      <c r="E1169" s="1395" t="s">
        <v>3756</v>
      </c>
      <c r="F1169" s="1396" t="s">
        <v>10411</v>
      </c>
      <c r="G1169" s="1395" t="s">
        <v>10412</v>
      </c>
      <c r="H1169" s="1405"/>
      <c r="I1169" s="1395" t="s">
        <v>10407</v>
      </c>
      <c r="J1169" s="1395" t="s">
        <v>10413</v>
      </c>
      <c r="K1169" s="1395">
        <v>10.34328125</v>
      </c>
      <c r="L1169" s="1395">
        <v>123.9192821</v>
      </c>
      <c r="M1169" s="1395" t="s">
        <v>10414</v>
      </c>
      <c r="N1169" s="1395" t="s">
        <v>10410</v>
      </c>
      <c r="O1169" s="1395" t="s">
        <v>15</v>
      </c>
      <c r="P1169" s="1397" t="s">
        <v>16</v>
      </c>
      <c r="Q1169" s="1395" t="s">
        <v>4262</v>
      </c>
      <c r="R1169" s="1397" t="s">
        <v>2222</v>
      </c>
      <c r="S1169" s="1386" t="s">
        <v>2761</v>
      </c>
      <c r="T1169" s="1397" t="s">
        <v>4979</v>
      </c>
      <c r="U1169" s="1395" t="s">
        <v>10434</v>
      </c>
      <c r="V1169" s="1395" t="s">
        <v>10438</v>
      </c>
      <c r="W1169" s="1398">
        <v>46163</v>
      </c>
      <c r="X1169" s="1399">
        <v>47990</v>
      </c>
      <c r="Y1169" s="1395" t="s">
        <v>10447</v>
      </c>
      <c r="Z1169" s="1419"/>
      <c r="AA1169" s="1421"/>
    </row>
    <row r="1170" spans="1:33" ht="15" customHeight="1">
      <c r="A1170" s="1395" t="s">
        <v>10</v>
      </c>
      <c r="B1170" s="1395" t="s">
        <v>11</v>
      </c>
      <c r="C1170" s="1395" t="s">
        <v>176</v>
      </c>
      <c r="D1170" s="1395" t="s">
        <v>374</v>
      </c>
      <c r="E1170" s="1395" t="s">
        <v>3756</v>
      </c>
      <c r="F1170" s="1396" t="s">
        <v>10411</v>
      </c>
      <c r="G1170" s="1395" t="s">
        <v>10412</v>
      </c>
      <c r="H1170" s="1405"/>
      <c r="I1170" s="1395" t="s">
        <v>10407</v>
      </c>
      <c r="J1170" s="1395" t="s">
        <v>10413</v>
      </c>
      <c r="K1170" s="1395">
        <v>10.34328125</v>
      </c>
      <c r="L1170" s="1395">
        <v>123.9192821</v>
      </c>
      <c r="M1170" s="1395" t="s">
        <v>10414</v>
      </c>
      <c r="N1170" s="1395" t="s">
        <v>10410</v>
      </c>
      <c r="O1170" s="1395" t="s">
        <v>15</v>
      </c>
      <c r="P1170" s="1397" t="s">
        <v>16</v>
      </c>
      <c r="Q1170" s="1395" t="s">
        <v>4262</v>
      </c>
      <c r="R1170" s="1397" t="s">
        <v>2222</v>
      </c>
      <c r="S1170" s="1386" t="s">
        <v>2763</v>
      </c>
      <c r="T1170" s="1397" t="s">
        <v>4979</v>
      </c>
      <c r="U1170" s="1395" t="s">
        <v>10434</v>
      </c>
      <c r="V1170" s="1395" t="s">
        <v>10439</v>
      </c>
      <c r="W1170" s="1398">
        <v>46163</v>
      </c>
      <c r="X1170" s="1399">
        <v>47990</v>
      </c>
      <c r="Y1170" s="1395" t="s">
        <v>10449</v>
      </c>
      <c r="Z1170" s="1419"/>
      <c r="AA1170" s="1421"/>
    </row>
    <row r="1171" spans="1:33" ht="15" customHeight="1">
      <c r="A1171" s="1395" t="s">
        <v>10</v>
      </c>
      <c r="B1171" s="1395" t="s">
        <v>11</v>
      </c>
      <c r="C1171" s="1395" t="s">
        <v>176</v>
      </c>
      <c r="D1171" s="1395" t="s">
        <v>374</v>
      </c>
      <c r="E1171" s="1395" t="s">
        <v>3756</v>
      </c>
      <c r="F1171" s="1396" t="s">
        <v>10411</v>
      </c>
      <c r="G1171" s="1395" t="s">
        <v>10412</v>
      </c>
      <c r="H1171" s="1405"/>
      <c r="I1171" s="1395" t="s">
        <v>10407</v>
      </c>
      <c r="J1171" s="1395" t="s">
        <v>10413</v>
      </c>
      <c r="K1171" s="1395">
        <v>10.34328125</v>
      </c>
      <c r="L1171" s="1395">
        <v>123.9192821</v>
      </c>
      <c r="M1171" s="1395" t="s">
        <v>10414</v>
      </c>
      <c r="N1171" s="1395" t="s">
        <v>10410</v>
      </c>
      <c r="O1171" s="1395" t="s">
        <v>15</v>
      </c>
      <c r="P1171" s="1397" t="s">
        <v>16</v>
      </c>
      <c r="Q1171" s="1395" t="s">
        <v>4262</v>
      </c>
      <c r="R1171" s="1397" t="s">
        <v>2222</v>
      </c>
      <c r="S1171" s="1412" t="s">
        <v>2789</v>
      </c>
      <c r="T1171" s="1397" t="s">
        <v>22</v>
      </c>
      <c r="U1171" s="1395" t="s">
        <v>10440</v>
      </c>
      <c r="V1171" s="1395" t="s">
        <v>10441</v>
      </c>
      <c r="W1171" s="1398">
        <v>46163</v>
      </c>
      <c r="X1171" s="1399">
        <v>47990</v>
      </c>
      <c r="Y1171" s="1395" t="s">
        <v>10450</v>
      </c>
      <c r="Z1171" s="1419"/>
      <c r="AA1171" s="1421"/>
    </row>
    <row r="1172" spans="1:33" ht="15" customHeight="1">
      <c r="A1172" s="1395" t="s">
        <v>10</v>
      </c>
      <c r="B1172" s="1395" t="s">
        <v>11</v>
      </c>
      <c r="C1172" s="1395" t="s">
        <v>28</v>
      </c>
      <c r="D1172" s="1395" t="s">
        <v>13</v>
      </c>
      <c r="E1172" s="1395" t="s">
        <v>3756</v>
      </c>
      <c r="F1172" s="1396" t="s">
        <v>10415</v>
      </c>
      <c r="G1172" s="1395" t="s">
        <v>10416</v>
      </c>
      <c r="H1172" s="1405"/>
      <c r="I1172" s="1395" t="s">
        <v>10417</v>
      </c>
      <c r="J1172" s="1395" t="s">
        <v>10418</v>
      </c>
      <c r="K1172" s="1395">
        <v>10.372540949999999</v>
      </c>
      <c r="L1172" s="1395">
        <v>123.9216421</v>
      </c>
      <c r="M1172" s="1395" t="s">
        <v>10419</v>
      </c>
      <c r="N1172" s="1395" t="s">
        <v>10420</v>
      </c>
      <c r="O1172" s="1395" t="s">
        <v>15</v>
      </c>
      <c r="P1172" s="1397" t="s">
        <v>16</v>
      </c>
      <c r="Q1172" s="1395" t="s">
        <v>35</v>
      </c>
      <c r="R1172" s="1397" t="s">
        <v>240</v>
      </c>
      <c r="S1172" s="1397" t="s">
        <v>2615</v>
      </c>
      <c r="T1172" s="1397" t="s">
        <v>4164</v>
      </c>
      <c r="U1172" s="1395" t="s">
        <v>10442</v>
      </c>
      <c r="V1172" s="1395" t="s">
        <v>10443</v>
      </c>
      <c r="W1172" s="1398">
        <v>46163</v>
      </c>
      <c r="X1172" s="1399">
        <v>47990</v>
      </c>
      <c r="Y1172" s="1406" t="s">
        <v>6154</v>
      </c>
      <c r="Z1172" s="1418" t="s">
        <v>10451</v>
      </c>
      <c r="AA1172" s="1420">
        <v>47309</v>
      </c>
    </row>
    <row r="1173" spans="1:33" ht="15" customHeight="1">
      <c r="A1173" s="1395" t="s">
        <v>10</v>
      </c>
      <c r="B1173" s="1395" t="s">
        <v>11</v>
      </c>
      <c r="C1173" s="1395" t="s">
        <v>50</v>
      </c>
      <c r="D1173" s="1395" t="s">
        <v>2158</v>
      </c>
      <c r="E1173" s="1395" t="s">
        <v>28</v>
      </c>
      <c r="F1173" s="1396" t="s">
        <v>10421</v>
      </c>
      <c r="G1173" s="1406" t="s">
        <v>3804</v>
      </c>
      <c r="H1173" s="1405"/>
      <c r="I1173" s="1395" t="s">
        <v>10422</v>
      </c>
      <c r="J1173" s="1395" t="s">
        <v>3805</v>
      </c>
      <c r="K1173" s="1395">
        <v>9.9341959739999997</v>
      </c>
      <c r="L1173" s="1395">
        <v>123.61292659999999</v>
      </c>
      <c r="M1173" s="1395" t="s">
        <v>2161</v>
      </c>
      <c r="N1173" s="1395" t="s">
        <v>10423</v>
      </c>
      <c r="O1173" s="1395" t="s">
        <v>15</v>
      </c>
      <c r="P1173" s="1397" t="s">
        <v>1449</v>
      </c>
      <c r="Q1173" s="1395" t="s">
        <v>35</v>
      </c>
      <c r="R1173" s="1397" t="s">
        <v>125</v>
      </c>
      <c r="S1173" s="1397" t="s">
        <v>1033</v>
      </c>
      <c r="T1173" s="1397" t="s">
        <v>4164</v>
      </c>
      <c r="U1173" s="1395" t="s">
        <v>1034</v>
      </c>
      <c r="V1173" s="1395" t="s">
        <v>10444</v>
      </c>
      <c r="W1173" s="1398">
        <v>46167</v>
      </c>
      <c r="X1173" s="1399">
        <v>47994</v>
      </c>
      <c r="Y1173" s="1395" t="s">
        <v>10452</v>
      </c>
      <c r="Z1173" s="1397" t="s">
        <v>10453</v>
      </c>
      <c r="AA1173" s="1398">
        <v>46930</v>
      </c>
    </row>
    <row r="1174" spans="1:33" ht="15" customHeight="1">
      <c r="A1174" s="1382" t="s">
        <v>10</v>
      </c>
      <c r="B1174" s="1382" t="s">
        <v>11</v>
      </c>
      <c r="C1174" s="1382" t="s">
        <v>176</v>
      </c>
      <c r="D1174" s="1382" t="s">
        <v>3997</v>
      </c>
      <c r="E1174" s="1382" t="s">
        <v>3756</v>
      </c>
      <c r="F1174" s="1383" t="s">
        <v>10424</v>
      </c>
      <c r="G1174" s="1382" t="s">
        <v>4020</v>
      </c>
      <c r="H1174" s="1384"/>
      <c r="I1174" s="1382" t="s">
        <v>10425</v>
      </c>
      <c r="J1174" s="1382" t="s">
        <v>4021</v>
      </c>
      <c r="K1174" s="1382">
        <v>10.298467860000001</v>
      </c>
      <c r="L1174" s="1382">
        <v>123.9637259</v>
      </c>
      <c r="M1174" s="1382" t="s">
        <v>10426</v>
      </c>
      <c r="N1174" s="1382" t="s">
        <v>10427</v>
      </c>
      <c r="O1174" s="1382" t="s">
        <v>15</v>
      </c>
      <c r="P1174" s="1386" t="s">
        <v>16</v>
      </c>
      <c r="Q1174" s="1382" t="s">
        <v>35</v>
      </c>
      <c r="R1174" s="1386" t="s">
        <v>922</v>
      </c>
      <c r="S1174" s="1386" t="s">
        <v>925</v>
      </c>
      <c r="T1174" s="1386" t="s">
        <v>4213</v>
      </c>
      <c r="U1174" s="1382" t="s">
        <v>10445</v>
      </c>
      <c r="V1174" s="1382" t="s">
        <v>10446</v>
      </c>
      <c r="W1174" s="1390">
        <v>46168</v>
      </c>
      <c r="X1174" s="1391">
        <v>47995</v>
      </c>
      <c r="Y1174" s="1382" t="s">
        <v>6377</v>
      </c>
      <c r="Z1174" s="1386" t="s">
        <v>10454</v>
      </c>
      <c r="AA1174" s="1390">
        <v>47209</v>
      </c>
    </row>
    <row r="1175" spans="1:33" ht="15.75" customHeight="1">
      <c r="A1175" s="1120" t="s">
        <v>10</v>
      </c>
      <c r="B1175" s="1120" t="s">
        <v>49</v>
      </c>
      <c r="C1175" s="1120" t="s">
        <v>50</v>
      </c>
      <c r="D1175" s="1120" t="s">
        <v>451</v>
      </c>
      <c r="E1175" s="1120" t="s">
        <v>30</v>
      </c>
      <c r="F1175" s="1107" t="str">
        <f t="array" ref="F1175">IFERROR(INDEX(UIID!$K$2:$K1561, MATCH(CONCATENATE(B1175,D1175,G1175,J1175), UIID!$B$2:$B1561&amp;UIID!$D$2:$D1561&amp;UIID!$G$2:$G1561&amp;UIID!$H$2:$H1561, 0),), "Not Found")</f>
        <v>0746-0012</v>
      </c>
      <c r="G1175" s="1130" t="s">
        <v>3691</v>
      </c>
      <c r="H1175" s="1120"/>
      <c r="I1175" s="1120" t="s">
        <v>7827</v>
      </c>
      <c r="J1175" s="1130" t="s">
        <v>4032</v>
      </c>
      <c r="K1175" s="1120">
        <v>9.5916139092621098</v>
      </c>
      <c r="L1175" s="1120">
        <v>123.121171910729</v>
      </c>
      <c r="M1175" s="1120" t="s">
        <v>1641</v>
      </c>
      <c r="N1175" s="1120" t="s">
        <v>7828</v>
      </c>
      <c r="O1175" s="1120" t="s">
        <v>15</v>
      </c>
      <c r="P1175" s="1120" t="s">
        <v>16</v>
      </c>
      <c r="Q1175" s="1120" t="s">
        <v>35</v>
      </c>
      <c r="R1175" s="1120" t="s">
        <v>117</v>
      </c>
      <c r="S1175" s="1120" t="s">
        <v>200</v>
      </c>
      <c r="T1175" s="1120" t="s">
        <v>4164</v>
      </c>
      <c r="U1175" s="1120" t="s">
        <v>235</v>
      </c>
      <c r="V1175" s="1120" t="s">
        <v>1642</v>
      </c>
      <c r="W1175" s="1194">
        <v>45018</v>
      </c>
      <c r="X1175" s="1194">
        <v>47211</v>
      </c>
      <c r="Y1175" s="1120" t="s">
        <v>7829</v>
      </c>
      <c r="Z1175" s="1120" t="s">
        <v>7830</v>
      </c>
      <c r="AA1175" s="1200">
        <v>45633</v>
      </c>
      <c r="AB1175" s="1110">
        <v>45483</v>
      </c>
      <c r="AC1175" s="1111" t="s">
        <v>4163</v>
      </c>
      <c r="AD1175" s="1289">
        <v>44204</v>
      </c>
      <c r="AE1175" s="1113"/>
      <c r="AF1175" s="1113"/>
      <c r="AG1175" s="1113"/>
    </row>
    <row r="1176" spans="1:33" ht="15.75" customHeight="1">
      <c r="A1176" s="1120" t="s">
        <v>10</v>
      </c>
      <c r="B1176" s="1120" t="s">
        <v>49</v>
      </c>
      <c r="C1176" s="1120" t="s">
        <v>50</v>
      </c>
      <c r="D1176" s="1120" t="s">
        <v>451</v>
      </c>
      <c r="E1176" s="1120" t="s">
        <v>30</v>
      </c>
      <c r="F1176" s="1107" t="str">
        <f t="array" ref="F1176">IFERROR(INDEX(UIID!$K$2:$K1561, MATCH(CONCATENATE(B1176,D1176,G1176,J1176), UIID!$B$2:$B1561&amp;UIID!$D$2:$D1561&amp;UIID!$G$2:$G1561&amp;UIID!$H$2:$H1561, 0),), "Not Found")</f>
        <v>0746-0012</v>
      </c>
      <c r="G1176" s="1130" t="s">
        <v>3691</v>
      </c>
      <c r="H1176" s="1120"/>
      <c r="I1176" s="1120" t="s">
        <v>7827</v>
      </c>
      <c r="J1176" s="1130" t="s">
        <v>4032</v>
      </c>
      <c r="K1176" s="1120">
        <v>9.5916139092621098</v>
      </c>
      <c r="L1176" s="1120">
        <v>123.121171910729</v>
      </c>
      <c r="M1176" s="1120" t="s">
        <v>1641</v>
      </c>
      <c r="N1176" s="1120" t="s">
        <v>7828</v>
      </c>
      <c r="O1176" s="1120" t="s">
        <v>15</v>
      </c>
      <c r="P1176" s="1120" t="s">
        <v>16</v>
      </c>
      <c r="Q1176" s="1120" t="s">
        <v>35</v>
      </c>
      <c r="R1176" s="1120" t="s">
        <v>32</v>
      </c>
      <c r="S1176" s="1120" t="s">
        <v>228</v>
      </c>
      <c r="T1176" s="1120" t="s">
        <v>4157</v>
      </c>
      <c r="U1176" s="1120" t="s">
        <v>880</v>
      </c>
      <c r="V1176" s="1120" t="s">
        <v>1643</v>
      </c>
      <c r="W1176" s="1194">
        <v>45384</v>
      </c>
      <c r="X1176" s="1194">
        <v>47211</v>
      </c>
      <c r="Y1176" s="1120" t="s">
        <v>7831</v>
      </c>
      <c r="Z1176" s="1120" t="s">
        <v>7832</v>
      </c>
      <c r="AA1176" s="1200">
        <v>45453</v>
      </c>
      <c r="AB1176" s="1290"/>
      <c r="AC1176" s="1111"/>
      <c r="AD1176" s="1291">
        <v>44161</v>
      </c>
      <c r="AE1176" s="1113"/>
      <c r="AF1176" s="1113"/>
      <c r="AG1176" s="1113"/>
    </row>
    <row r="1177" spans="1:33" ht="15.75" customHeight="1">
      <c r="A1177" s="1120" t="s">
        <v>10</v>
      </c>
      <c r="B1177" s="1120" t="s">
        <v>49</v>
      </c>
      <c r="C1177" s="1120" t="s">
        <v>50</v>
      </c>
      <c r="D1177" s="1120" t="s">
        <v>451</v>
      </c>
      <c r="E1177" s="1120" t="s">
        <v>30</v>
      </c>
      <c r="F1177" s="1107" t="str">
        <f t="array" ref="F1177">IFERROR(INDEX(UIID!$K$2:$K1561, MATCH(CONCATENATE(B1177,D1177,G1177,J1177), UIID!$B$2:$B1561&amp;UIID!$D$2:$D1561&amp;UIID!$G$2:$G1561&amp;UIID!$H$2:$H1561, 0),), "Not Found")</f>
        <v>0746-0012</v>
      </c>
      <c r="G1177" s="1130" t="s">
        <v>3691</v>
      </c>
      <c r="H1177" s="1120"/>
      <c r="I1177" s="1120" t="s">
        <v>7827</v>
      </c>
      <c r="J1177" s="1130" t="s">
        <v>4032</v>
      </c>
      <c r="K1177" s="1120">
        <v>9.5916139092621098</v>
      </c>
      <c r="L1177" s="1120">
        <v>123.121171910729</v>
      </c>
      <c r="M1177" s="1120" t="s">
        <v>1641</v>
      </c>
      <c r="N1177" s="1120" t="s">
        <v>7828</v>
      </c>
      <c r="O1177" s="1120" t="s">
        <v>15</v>
      </c>
      <c r="P1177" s="1120" t="s">
        <v>16</v>
      </c>
      <c r="Q1177" s="1120" t="s">
        <v>35</v>
      </c>
      <c r="R1177" s="1120" t="s">
        <v>125</v>
      </c>
      <c r="S1177" s="1120" t="s">
        <v>279</v>
      </c>
      <c r="T1177" s="1120" t="s">
        <v>4164</v>
      </c>
      <c r="U1177" s="1120" t="s">
        <v>421</v>
      </c>
      <c r="V1177" s="1120" t="s">
        <v>1644</v>
      </c>
      <c r="W1177" s="1194">
        <v>45384</v>
      </c>
      <c r="X1177" s="1194">
        <v>47211</v>
      </c>
      <c r="Y1177" s="1120" t="s">
        <v>7833</v>
      </c>
      <c r="Z1177" s="1120" t="s">
        <v>7834</v>
      </c>
      <c r="AA1177" s="1174">
        <v>44142</v>
      </c>
      <c r="AB1177" s="1290"/>
      <c r="AC1177" s="1111"/>
      <c r="AD1177" s="1291">
        <v>44007</v>
      </c>
      <c r="AE1177" s="1113"/>
      <c r="AF1177" s="1113"/>
      <c r="AG1177" s="1113"/>
    </row>
    <row r="1178" spans="1:33" ht="15.75" customHeight="1">
      <c r="A1178" s="1120" t="s">
        <v>10</v>
      </c>
      <c r="B1178" s="1120" t="s">
        <v>49</v>
      </c>
      <c r="C1178" s="1120" t="s">
        <v>50</v>
      </c>
      <c r="D1178" s="1120" t="s">
        <v>451</v>
      </c>
      <c r="E1178" s="1120" t="s">
        <v>30</v>
      </c>
      <c r="F1178" s="1107" t="str">
        <f t="array" ref="F1178">IFERROR(INDEX(UIID!$K$2:$K1561, MATCH(CONCATENATE(B1178,D1178,G1178,J1178), UIID!$B$2:$B1561&amp;UIID!$D$2:$D1561&amp;UIID!$G$2:$G1561&amp;UIID!$H$2:$H1561, 0),), "Not Found")</f>
        <v>0746-0012</v>
      </c>
      <c r="G1178" s="1130" t="s">
        <v>3691</v>
      </c>
      <c r="H1178" s="1120"/>
      <c r="I1178" s="1120" t="s">
        <v>7827</v>
      </c>
      <c r="J1178" s="1130" t="s">
        <v>4032</v>
      </c>
      <c r="K1178" s="1120">
        <v>9.5916139092621098</v>
      </c>
      <c r="L1178" s="1120">
        <v>123.121171910729</v>
      </c>
      <c r="M1178" s="1120" t="s">
        <v>1641</v>
      </c>
      <c r="N1178" s="1120" t="s">
        <v>7828</v>
      </c>
      <c r="O1178" s="1120" t="s">
        <v>15</v>
      </c>
      <c r="P1178" s="1120" t="s">
        <v>16</v>
      </c>
      <c r="Q1178" s="1120" t="s">
        <v>35</v>
      </c>
      <c r="R1178" s="1120" t="s">
        <v>2230</v>
      </c>
      <c r="S1178" s="1120" t="s">
        <v>161</v>
      </c>
      <c r="T1178" s="1120" t="s">
        <v>4157</v>
      </c>
      <c r="U1178" s="1120" t="s">
        <v>364</v>
      </c>
      <c r="V1178" s="1120" t="s">
        <v>1646</v>
      </c>
      <c r="W1178" s="1194">
        <v>45384</v>
      </c>
      <c r="X1178" s="1194">
        <v>47211</v>
      </c>
      <c r="Y1178" s="1120" t="s">
        <v>7835</v>
      </c>
      <c r="Z1178" s="1120" t="s">
        <v>7836</v>
      </c>
      <c r="AA1178" s="1169">
        <v>45423</v>
      </c>
      <c r="AB1178" s="1290"/>
      <c r="AC1178" s="1111"/>
      <c r="AD1178" s="1291">
        <v>43887</v>
      </c>
      <c r="AE1178" s="1113"/>
      <c r="AF1178" s="1113"/>
      <c r="AG1178" s="1113"/>
    </row>
    <row r="1179" spans="1:33" ht="15.75" customHeight="1">
      <c r="A1179" s="1120" t="s">
        <v>10</v>
      </c>
      <c r="B1179" s="1120" t="s">
        <v>49</v>
      </c>
      <c r="C1179" s="1120" t="s">
        <v>50</v>
      </c>
      <c r="D1179" s="1120" t="s">
        <v>451</v>
      </c>
      <c r="E1179" s="1120" t="s">
        <v>30</v>
      </c>
      <c r="F1179" s="1107" t="str">
        <f t="array" ref="F1179">IFERROR(INDEX(UIID!$K$2:$K1561, MATCH(CONCATENATE(B1179,D1179,G1179,J1179), UIID!$B$2:$B1561&amp;UIID!$D$2:$D1561&amp;UIID!$G$2:$G1561&amp;UIID!$H$2:$H1561, 0),), "Not Found")</f>
        <v>0746-0012</v>
      </c>
      <c r="G1179" s="1130" t="s">
        <v>3691</v>
      </c>
      <c r="H1179" s="1120"/>
      <c r="I1179" s="1120" t="s">
        <v>7827</v>
      </c>
      <c r="J1179" s="1130" t="s">
        <v>4032</v>
      </c>
      <c r="K1179" s="1120">
        <v>9.5916139092621098</v>
      </c>
      <c r="L1179" s="1120">
        <v>123.121171910729</v>
      </c>
      <c r="M1179" s="1120" t="s">
        <v>1641</v>
      </c>
      <c r="N1179" s="1120" t="s">
        <v>7828</v>
      </c>
      <c r="O1179" s="1120" t="s">
        <v>15</v>
      </c>
      <c r="P1179" s="1120" t="s">
        <v>16</v>
      </c>
      <c r="Q1179" s="1120" t="s">
        <v>35</v>
      </c>
      <c r="R1179" s="1120" t="s">
        <v>272</v>
      </c>
      <c r="S1179" s="1120" t="s">
        <v>2649</v>
      </c>
      <c r="T1179" s="1120" t="s">
        <v>4213</v>
      </c>
      <c r="U1179" s="1120" t="s">
        <v>366</v>
      </c>
      <c r="V1179" s="1120" t="s">
        <v>1647</v>
      </c>
      <c r="W1179" s="1169">
        <v>43269</v>
      </c>
      <c r="X1179" s="1194">
        <v>46967</v>
      </c>
      <c r="Y1179" s="1120" t="s">
        <v>7837</v>
      </c>
      <c r="Z1179" s="1120" t="s">
        <v>7838</v>
      </c>
      <c r="AA1179" s="1120" t="s">
        <v>7839</v>
      </c>
      <c r="AB1179" s="1292">
        <v>45751</v>
      </c>
      <c r="AC1179" s="1111" t="s">
        <v>4163</v>
      </c>
      <c r="AD1179" s="1291">
        <v>43269</v>
      </c>
      <c r="AE1179" s="1113"/>
      <c r="AF1179" s="1113"/>
      <c r="AG1179" s="1113"/>
    </row>
    <row r="1180" spans="1:33" ht="15.75" customHeight="1">
      <c r="A1180" s="1120" t="s">
        <v>10</v>
      </c>
      <c r="B1180" s="1120" t="s">
        <v>49</v>
      </c>
      <c r="C1180" s="1120" t="s">
        <v>50</v>
      </c>
      <c r="D1180" s="1120" t="s">
        <v>451</v>
      </c>
      <c r="E1180" s="1120" t="s">
        <v>30</v>
      </c>
      <c r="F1180" s="1107" t="str">
        <f t="array" ref="F1180">IFERROR(INDEX(UIID!$K$2:$K1561, MATCH(CONCATENATE(B1180,D1180,G1180,J1180), UIID!$B$2:$B1561&amp;UIID!$D$2:$D1561&amp;UIID!$G$2:$G1561&amp;UIID!$H$2:$H1561, 0),), "Not Found")</f>
        <v>0746-0012</v>
      </c>
      <c r="G1180" s="1130" t="s">
        <v>3691</v>
      </c>
      <c r="H1180" s="1120"/>
      <c r="I1180" s="1120" t="s">
        <v>7827</v>
      </c>
      <c r="J1180" s="1130" t="s">
        <v>4032</v>
      </c>
      <c r="K1180" s="1120">
        <v>9.5916139092621098</v>
      </c>
      <c r="L1180" s="1120">
        <v>123.121171910729</v>
      </c>
      <c r="M1180" s="1120" t="s">
        <v>1641</v>
      </c>
      <c r="N1180" s="1120" t="s">
        <v>7828</v>
      </c>
      <c r="O1180" s="1120" t="s">
        <v>15</v>
      </c>
      <c r="P1180" s="1120" t="s">
        <v>16</v>
      </c>
      <c r="Q1180" s="1120" t="s">
        <v>35</v>
      </c>
      <c r="R1180" s="1120" t="s">
        <v>2222</v>
      </c>
      <c r="S1180" s="1120" t="s">
        <v>156</v>
      </c>
      <c r="T1180" s="1120" t="s">
        <v>4164</v>
      </c>
      <c r="U1180" s="1120" t="s">
        <v>591</v>
      </c>
      <c r="V1180" s="1120" t="s">
        <v>1648</v>
      </c>
      <c r="W1180" s="1194">
        <v>45384</v>
      </c>
      <c r="X1180" s="1194">
        <v>47211</v>
      </c>
      <c r="Y1180" s="1120" t="s">
        <v>7840</v>
      </c>
      <c r="Z1180" s="1120" t="s">
        <v>7841</v>
      </c>
      <c r="AA1180" s="1200">
        <v>45449</v>
      </c>
      <c r="AB1180" s="1290"/>
      <c r="AC1180" s="1111"/>
      <c r="AD1180" s="1291">
        <v>43136</v>
      </c>
      <c r="AE1180" s="1113"/>
      <c r="AF1180" s="1113"/>
      <c r="AG1180" s="1113"/>
    </row>
    <row r="1181" spans="1:33" ht="15.75" customHeight="1">
      <c r="A1181" s="1120" t="s">
        <v>10</v>
      </c>
      <c r="B1181" s="1120" t="s">
        <v>49</v>
      </c>
      <c r="C1181" s="1120" t="s">
        <v>50</v>
      </c>
      <c r="D1181" s="1120" t="s">
        <v>51</v>
      </c>
      <c r="E1181" s="1120" t="s">
        <v>30</v>
      </c>
      <c r="F1181" s="1107" t="str">
        <f t="array" ref="F1181">IFERROR(INDEX(UIID!$K$2:$K1561, MATCH(CONCATENATE(B1181,D1181,G1181,J1181), UIID!$B$2:$B1561&amp;UIID!$D$2:$D1561&amp;UIID!$G$2:$G1561&amp;UIID!$H$2:$H1561, 0),), "Not Found")</f>
        <v>0746-0001</v>
      </c>
      <c r="G1181" s="1130" t="s">
        <v>4022</v>
      </c>
      <c r="H1181" s="1120"/>
      <c r="I1181" s="1120" t="s">
        <v>7842</v>
      </c>
      <c r="J1181" s="1120" t="s">
        <v>1411</v>
      </c>
      <c r="K1181" s="1120">
        <v>9.3077251512929706</v>
      </c>
      <c r="L1181" s="1120">
        <v>123.30147608840799</v>
      </c>
      <c r="M1181" s="1120" t="s">
        <v>7843</v>
      </c>
      <c r="N1181" s="1120" t="s">
        <v>7844</v>
      </c>
      <c r="O1181" s="1120" t="s">
        <v>15</v>
      </c>
      <c r="P1181" s="1130" t="s">
        <v>525</v>
      </c>
      <c r="Q1181" s="1120" t="s">
        <v>35</v>
      </c>
      <c r="R1181" s="1120" t="s">
        <v>117</v>
      </c>
      <c r="S1181" s="1120" t="s">
        <v>118</v>
      </c>
      <c r="T1181" s="1120" t="s">
        <v>4164</v>
      </c>
      <c r="U1181" s="1120" t="s">
        <v>119</v>
      </c>
      <c r="V1181" s="1120">
        <v>707032025</v>
      </c>
      <c r="W1181" s="1169">
        <v>45436</v>
      </c>
      <c r="X1181" s="1194">
        <v>47265</v>
      </c>
      <c r="Y1181" s="1120" t="s">
        <v>4283</v>
      </c>
      <c r="Z1181" s="1120" t="s">
        <v>4283</v>
      </c>
      <c r="AA1181" s="1120" t="s">
        <v>4283</v>
      </c>
      <c r="AB1181" s="1293">
        <v>45399</v>
      </c>
      <c r="AC1181" s="1111" t="s">
        <v>4163</v>
      </c>
      <c r="AD1181" s="1291">
        <v>45436</v>
      </c>
      <c r="AE1181" s="1113"/>
      <c r="AF1181" s="1113"/>
      <c r="AG1181" s="1113"/>
    </row>
    <row r="1182" spans="1:33" ht="15.75" customHeight="1">
      <c r="A1182" s="1120" t="s">
        <v>10</v>
      </c>
      <c r="B1182" s="1120" t="s">
        <v>49</v>
      </c>
      <c r="C1182" s="1120" t="s">
        <v>50</v>
      </c>
      <c r="D1182" s="1120" t="s">
        <v>51</v>
      </c>
      <c r="E1182" s="1120" t="s">
        <v>30</v>
      </c>
      <c r="F1182" s="1107" t="str">
        <f t="array" ref="F1182">IFERROR(INDEX(UIID!$K$2:$K1561, MATCH(CONCATENATE(B1182,D1182,G1182,J1182), UIID!$B$2:$B1561&amp;UIID!$D$2:$D1561&amp;UIID!$G$2:$G1561&amp;UIID!$H$2:$H1561, 0),), "Not Found")</f>
        <v>0746-0001</v>
      </c>
      <c r="G1182" s="1130" t="s">
        <v>4022</v>
      </c>
      <c r="H1182" s="1120"/>
      <c r="I1182" s="1120" t="s">
        <v>7842</v>
      </c>
      <c r="J1182" s="1120" t="s">
        <v>1411</v>
      </c>
      <c r="K1182" s="1120">
        <v>9.3077251512929706</v>
      </c>
      <c r="L1182" s="1120">
        <v>123.30147608840799</v>
      </c>
      <c r="M1182" s="1120" t="s">
        <v>7843</v>
      </c>
      <c r="N1182" s="1120" t="s">
        <v>7844</v>
      </c>
      <c r="O1182" s="1120" t="s">
        <v>15</v>
      </c>
      <c r="P1182" s="1130" t="s">
        <v>525</v>
      </c>
      <c r="Q1182" s="1120" t="s">
        <v>35</v>
      </c>
      <c r="R1182" s="1120" t="s">
        <v>32</v>
      </c>
      <c r="S1182" s="1120" t="s">
        <v>39</v>
      </c>
      <c r="T1182" s="1120" t="s">
        <v>4164</v>
      </c>
      <c r="U1182" s="1120" t="s">
        <v>40</v>
      </c>
      <c r="V1182" s="1120">
        <v>201307032147</v>
      </c>
      <c r="W1182" s="1169">
        <v>45366</v>
      </c>
      <c r="X1182" s="1194">
        <v>47195</v>
      </c>
      <c r="Y1182" s="1120" t="s">
        <v>7845</v>
      </c>
      <c r="Z1182" s="1294" t="s">
        <v>7846</v>
      </c>
      <c r="AA1182" s="1120" t="s">
        <v>7847</v>
      </c>
      <c r="AB1182" s="1293">
        <v>45399</v>
      </c>
      <c r="AC1182" s="1111" t="s">
        <v>4163</v>
      </c>
      <c r="AD1182" s="1291">
        <v>41547</v>
      </c>
      <c r="AE1182" s="1113"/>
      <c r="AF1182" s="1113"/>
      <c r="AG1182" s="1113"/>
    </row>
    <row r="1183" spans="1:33" ht="15.75" customHeight="1">
      <c r="A1183" s="1120" t="s">
        <v>10</v>
      </c>
      <c r="B1183" s="1120" t="s">
        <v>49</v>
      </c>
      <c r="C1183" s="1120" t="s">
        <v>50</v>
      </c>
      <c r="D1183" s="1120" t="s">
        <v>51</v>
      </c>
      <c r="E1183" s="1120" t="s">
        <v>30</v>
      </c>
      <c r="F1183" s="1107" t="str">
        <f t="array" ref="F1183">IFERROR(INDEX(UIID!$K$2:$K1561, MATCH(CONCATENATE(B1183,D1183,G1183,J1183), UIID!$B$2:$B1561&amp;UIID!$D$2:$D1561&amp;UIID!$G$2:$G1561&amp;UIID!$H$2:$H1561, 0),), "Not Found")</f>
        <v>0746-0001</v>
      </c>
      <c r="G1183" s="1130" t="s">
        <v>4022</v>
      </c>
      <c r="H1183" s="1120"/>
      <c r="I1183" s="1120" t="s">
        <v>7842</v>
      </c>
      <c r="J1183" s="1120" t="s">
        <v>1411</v>
      </c>
      <c r="K1183" s="1120">
        <v>9.3077251512929706</v>
      </c>
      <c r="L1183" s="1120">
        <v>123.30147608840799</v>
      </c>
      <c r="M1183" s="1120" t="s">
        <v>7843</v>
      </c>
      <c r="N1183" s="1120" t="s">
        <v>7844</v>
      </c>
      <c r="O1183" s="1120" t="s">
        <v>15</v>
      </c>
      <c r="P1183" s="1130" t="s">
        <v>525</v>
      </c>
      <c r="Q1183" s="1120" t="s">
        <v>35</v>
      </c>
      <c r="R1183" s="1120" t="s">
        <v>32</v>
      </c>
      <c r="S1183" s="1120" t="s">
        <v>47</v>
      </c>
      <c r="T1183" s="1120" t="s">
        <v>4164</v>
      </c>
      <c r="U1183" s="1120" t="s">
        <v>78</v>
      </c>
      <c r="V1183" s="1120" t="s">
        <v>1412</v>
      </c>
      <c r="W1183" s="1169">
        <v>45366</v>
      </c>
      <c r="X1183" s="1194">
        <v>47195</v>
      </c>
      <c r="Y1183" s="1120" t="s">
        <v>7848</v>
      </c>
      <c r="Z1183" s="1120" t="s">
        <v>7849</v>
      </c>
      <c r="AA1183" s="1200">
        <v>45154</v>
      </c>
      <c r="AB1183" s="1290"/>
      <c r="AC1183" s="1111"/>
      <c r="AD1183" s="1291">
        <v>43103</v>
      </c>
      <c r="AE1183" s="1113"/>
      <c r="AF1183" s="1113"/>
      <c r="AG1183" s="1113"/>
    </row>
    <row r="1184" spans="1:33" ht="15.75" customHeight="1">
      <c r="A1184" s="1120" t="s">
        <v>10</v>
      </c>
      <c r="B1184" s="1120" t="s">
        <v>49</v>
      </c>
      <c r="C1184" s="1120" t="s">
        <v>50</v>
      </c>
      <c r="D1184" s="1120" t="s">
        <v>51</v>
      </c>
      <c r="E1184" s="1120" t="s">
        <v>30</v>
      </c>
      <c r="F1184" s="1107" t="str">
        <f t="array" ref="F1184">IFERROR(INDEX(UIID!$K$2:$K1561, MATCH(CONCATENATE(B1184,D1184,G1184,J1184), UIID!$B$2:$B1561&amp;UIID!$D$2:$D1561&amp;UIID!$G$2:$G1561&amp;UIID!$H$2:$H1561, 0),), "Not Found")</f>
        <v>0746-0001</v>
      </c>
      <c r="G1184" s="1130" t="s">
        <v>4022</v>
      </c>
      <c r="H1184" s="1120"/>
      <c r="I1184" s="1120" t="s">
        <v>7842</v>
      </c>
      <c r="J1184" s="1120" t="s">
        <v>1411</v>
      </c>
      <c r="K1184" s="1120">
        <v>9.3077251512929706</v>
      </c>
      <c r="L1184" s="1120">
        <v>123.30147608840799</v>
      </c>
      <c r="M1184" s="1120" t="s">
        <v>7843</v>
      </c>
      <c r="N1184" s="1120" t="s">
        <v>7844</v>
      </c>
      <c r="O1184" s="1120" t="s">
        <v>15</v>
      </c>
      <c r="P1184" s="1130" t="s">
        <v>525</v>
      </c>
      <c r="Q1184" s="1120" t="s">
        <v>35</v>
      </c>
      <c r="R1184" s="1120" t="s">
        <v>32</v>
      </c>
      <c r="S1184" s="1120" t="s">
        <v>36</v>
      </c>
      <c r="T1184" s="1120" t="s">
        <v>4164</v>
      </c>
      <c r="U1184" s="1120" t="s">
        <v>37</v>
      </c>
      <c r="V1184" s="1120" t="s">
        <v>1413</v>
      </c>
      <c r="W1184" s="1169">
        <v>45366</v>
      </c>
      <c r="X1184" s="1194">
        <v>47195</v>
      </c>
      <c r="Y1184" s="1120" t="s">
        <v>7850</v>
      </c>
      <c r="Z1184" s="1120" t="s">
        <v>7851</v>
      </c>
      <c r="AA1184" s="1120" t="s">
        <v>7852</v>
      </c>
      <c r="AB1184" s="1290"/>
      <c r="AC1184" s="1111"/>
      <c r="AD1184" s="1291">
        <v>43103</v>
      </c>
      <c r="AE1184" s="1113"/>
      <c r="AF1184" s="1113"/>
      <c r="AG1184" s="1113"/>
    </row>
    <row r="1185" spans="1:33" ht="15.75" customHeight="1">
      <c r="A1185" s="1120" t="s">
        <v>10</v>
      </c>
      <c r="B1185" s="1120" t="s">
        <v>49</v>
      </c>
      <c r="C1185" s="1120" t="s">
        <v>50</v>
      </c>
      <c r="D1185" s="1120" t="s">
        <v>51</v>
      </c>
      <c r="E1185" s="1120" t="s">
        <v>30</v>
      </c>
      <c r="F1185" s="1107" t="str">
        <f t="array" ref="F1185">IFERROR(INDEX(UIID!$K$2:$K1561, MATCH(CONCATENATE(B1185,D1185,G1185,J1185), UIID!$B$2:$B1561&amp;UIID!$D$2:$D1561&amp;UIID!$G$2:$G1561&amp;UIID!$H$2:$H1561, 0),), "Not Found")</f>
        <v>0746-0001</v>
      </c>
      <c r="G1185" s="1130" t="s">
        <v>4022</v>
      </c>
      <c r="H1185" s="1120"/>
      <c r="I1185" s="1120" t="s">
        <v>7842</v>
      </c>
      <c r="J1185" s="1120" t="s">
        <v>1411</v>
      </c>
      <c r="K1185" s="1120">
        <v>9.3077251512929706</v>
      </c>
      <c r="L1185" s="1120">
        <v>123.30147608840799</v>
      </c>
      <c r="M1185" s="1120" t="s">
        <v>7843</v>
      </c>
      <c r="N1185" s="1120" t="s">
        <v>7844</v>
      </c>
      <c r="O1185" s="1120" t="s">
        <v>15</v>
      </c>
      <c r="P1185" s="1130" t="s">
        <v>525</v>
      </c>
      <c r="Q1185" s="1120" t="s">
        <v>35</v>
      </c>
      <c r="R1185" s="1120" t="s">
        <v>117</v>
      </c>
      <c r="S1185" s="1120" t="s">
        <v>120</v>
      </c>
      <c r="T1185" s="1120" t="s">
        <v>4164</v>
      </c>
      <c r="U1185" s="1120" t="s">
        <v>121</v>
      </c>
      <c r="V1185" s="1120">
        <v>201307032150</v>
      </c>
      <c r="W1185" s="1169">
        <v>45436</v>
      </c>
      <c r="X1185" s="1194">
        <v>47265</v>
      </c>
      <c r="Y1185" s="1120" t="s">
        <v>7854</v>
      </c>
      <c r="Z1185" s="1120">
        <v>212007461200052</v>
      </c>
      <c r="AA1185" s="1189">
        <v>46036</v>
      </c>
      <c r="AB1185" s="1293">
        <v>45399</v>
      </c>
      <c r="AC1185" s="1111" t="s">
        <v>4163</v>
      </c>
      <c r="AD1185" s="1291">
        <v>45436</v>
      </c>
      <c r="AE1185" s="1113"/>
      <c r="AF1185" s="1113"/>
      <c r="AG1185" s="1113"/>
    </row>
    <row r="1186" spans="1:33" ht="15.75" customHeight="1">
      <c r="A1186" s="1120" t="s">
        <v>10</v>
      </c>
      <c r="B1186" s="1120" t="s">
        <v>49</v>
      </c>
      <c r="C1186" s="1120" t="s">
        <v>50</v>
      </c>
      <c r="D1186" s="1120" t="s">
        <v>51</v>
      </c>
      <c r="E1186" s="1120" t="s">
        <v>30</v>
      </c>
      <c r="F1186" s="1107" t="str">
        <f t="array" ref="F1186">IFERROR(INDEX(UIID!$K$2:$K1561, MATCH(CONCATENATE(B1186,D1186,G1186,J1186), UIID!$B$2:$B1561&amp;UIID!$D$2:$D1561&amp;UIID!$G$2:$G1561&amp;UIID!$H$2:$H1561, 0),), "Not Found")</f>
        <v>0746-0001</v>
      </c>
      <c r="G1186" s="1130" t="s">
        <v>4022</v>
      </c>
      <c r="H1186" s="1120"/>
      <c r="I1186" s="1120" t="s">
        <v>7842</v>
      </c>
      <c r="J1186" s="1120" t="s">
        <v>1411</v>
      </c>
      <c r="K1186" s="1120">
        <v>9.3077251512929706</v>
      </c>
      <c r="L1186" s="1120">
        <v>123.30147608840799</v>
      </c>
      <c r="M1186" s="1120" t="s">
        <v>7843</v>
      </c>
      <c r="N1186" s="1120" t="s">
        <v>7844</v>
      </c>
      <c r="O1186" s="1120" t="s">
        <v>15</v>
      </c>
      <c r="P1186" s="1130" t="s">
        <v>525</v>
      </c>
      <c r="Q1186" s="1120" t="s">
        <v>35</v>
      </c>
      <c r="R1186" s="1120" t="s">
        <v>32</v>
      </c>
      <c r="S1186" s="1120" t="s">
        <v>33</v>
      </c>
      <c r="T1186" s="1120" t="s">
        <v>4164</v>
      </c>
      <c r="U1186" s="1120" t="s">
        <v>34</v>
      </c>
      <c r="V1186" s="1120">
        <v>201507032142</v>
      </c>
      <c r="W1186" s="1169">
        <v>45366</v>
      </c>
      <c r="X1186" s="1194">
        <v>47195</v>
      </c>
      <c r="Y1186" s="1120" t="s">
        <v>7850</v>
      </c>
      <c r="Z1186" s="1120" t="s">
        <v>7855</v>
      </c>
      <c r="AA1186" s="1120" t="s">
        <v>7856</v>
      </c>
      <c r="AB1186" s="1293">
        <v>45399</v>
      </c>
      <c r="AC1186" s="1111" t="s">
        <v>4163</v>
      </c>
      <c r="AD1186" s="1291">
        <v>42227</v>
      </c>
      <c r="AE1186" s="1113"/>
      <c r="AF1186" s="1113"/>
      <c r="AG1186" s="1113"/>
    </row>
    <row r="1187" spans="1:33" ht="15.75" customHeight="1">
      <c r="A1187" s="1120" t="s">
        <v>10</v>
      </c>
      <c r="B1187" s="1120" t="s">
        <v>49</v>
      </c>
      <c r="C1187" s="1120" t="s">
        <v>50</v>
      </c>
      <c r="D1187" s="1120" t="s">
        <v>51</v>
      </c>
      <c r="E1187" s="1120" t="s">
        <v>30</v>
      </c>
      <c r="F1187" s="1107" t="str">
        <f t="array" ref="F1187">IFERROR(INDEX(UIID!$K$2:$K1561, MATCH(CONCATENATE(B1187,D1187,G1187,J1187), UIID!$B$2:$B1561&amp;UIID!$D$2:$D1561&amp;UIID!$G$2:$G1561&amp;UIID!$H$2:$H1561, 0),), "Not Found")</f>
        <v>0746-0001</v>
      </c>
      <c r="G1187" s="1130" t="s">
        <v>4022</v>
      </c>
      <c r="H1187" s="1120"/>
      <c r="I1187" s="1120" t="s">
        <v>7842</v>
      </c>
      <c r="J1187" s="1120" t="s">
        <v>1411</v>
      </c>
      <c r="K1187" s="1120">
        <v>9.3077251512929706</v>
      </c>
      <c r="L1187" s="1120">
        <v>123.30147608840799</v>
      </c>
      <c r="M1187" s="1120" t="s">
        <v>7843</v>
      </c>
      <c r="N1187" s="1120" t="s">
        <v>7844</v>
      </c>
      <c r="O1187" s="1120" t="s">
        <v>15</v>
      </c>
      <c r="P1187" s="1130" t="s">
        <v>525</v>
      </c>
      <c r="Q1187" s="1120" t="s">
        <v>35</v>
      </c>
      <c r="R1187" s="1120" t="s">
        <v>87</v>
      </c>
      <c r="S1187" s="1120" t="s">
        <v>434</v>
      </c>
      <c r="T1187" s="1120" t="s">
        <v>4164</v>
      </c>
      <c r="U1187" s="1120" t="s">
        <v>1139</v>
      </c>
      <c r="V1187" s="1120" t="s">
        <v>1414</v>
      </c>
      <c r="W1187" s="1169">
        <v>45366</v>
      </c>
      <c r="X1187" s="1194">
        <v>47195</v>
      </c>
      <c r="Y1187" s="1120" t="s">
        <v>7857</v>
      </c>
      <c r="Z1187" s="1120" t="s">
        <v>7858</v>
      </c>
      <c r="AA1187" s="1124">
        <v>45798</v>
      </c>
      <c r="AB1187" s="1293">
        <v>45399</v>
      </c>
      <c r="AC1187" s="1111" t="s">
        <v>4163</v>
      </c>
      <c r="AD1187" s="1291">
        <v>42844</v>
      </c>
      <c r="AE1187" s="1113"/>
      <c r="AF1187" s="1113"/>
      <c r="AG1187" s="1113"/>
    </row>
    <row r="1188" spans="1:33" ht="15.75" customHeight="1">
      <c r="A1188" s="1120" t="s">
        <v>10</v>
      </c>
      <c r="B1188" s="1120" t="s">
        <v>49</v>
      </c>
      <c r="C1188" s="1120" t="s">
        <v>50</v>
      </c>
      <c r="D1188" s="1120" t="s">
        <v>51</v>
      </c>
      <c r="E1188" s="1120" t="s">
        <v>30</v>
      </c>
      <c r="F1188" s="1107" t="str">
        <f t="array" ref="F1188">IFERROR(INDEX(UIID!$K$2:$K1561, MATCH(CONCATENATE(B1188,D1188,G1188,J1188), UIID!$B$2:$B1561&amp;UIID!$D$2:$D1561&amp;UIID!$G$2:$G1561&amp;UIID!$H$2:$H1561, 0),), "Not Found")</f>
        <v>0746-0024</v>
      </c>
      <c r="G1188" s="1120" t="s">
        <v>1515</v>
      </c>
      <c r="H1188" s="1120"/>
      <c r="I1188" s="1120" t="s">
        <v>6154</v>
      </c>
      <c r="J1188" s="1120" t="s">
        <v>1516</v>
      </c>
      <c r="K1188" s="1120">
        <v>9.3120269147202297</v>
      </c>
      <c r="L1188" s="1120">
        <v>123.298876809717</v>
      </c>
      <c r="M1188" s="1120" t="s">
        <v>1517</v>
      </c>
      <c r="N1188" s="1120"/>
      <c r="O1188" s="1120" t="s">
        <v>15</v>
      </c>
      <c r="P1188" s="1120" t="s">
        <v>16</v>
      </c>
      <c r="Q1188" s="1120" t="s">
        <v>4262</v>
      </c>
      <c r="R1188" s="1120" t="s">
        <v>240</v>
      </c>
      <c r="S1188" s="1120" t="s">
        <v>1518</v>
      </c>
      <c r="T1188" s="1120" t="s">
        <v>22</v>
      </c>
      <c r="U1188" s="1120" t="s">
        <v>259</v>
      </c>
      <c r="V1188" s="1120" t="s">
        <v>1519</v>
      </c>
      <c r="W1188" s="1169">
        <v>45301</v>
      </c>
      <c r="X1188" s="1194">
        <v>47129</v>
      </c>
      <c r="Y1188" s="1120" t="s">
        <v>6154</v>
      </c>
      <c r="Z1188" s="1120" t="s">
        <v>7859</v>
      </c>
      <c r="AA1188" s="1170">
        <v>45419</v>
      </c>
      <c r="AB1188" s="1290"/>
      <c r="AC1188" s="1111"/>
      <c r="AD1188" s="1121"/>
      <c r="AE1188" s="1113"/>
      <c r="AF1188" s="1113"/>
      <c r="AG1188" s="1113"/>
    </row>
    <row r="1189" spans="1:33" ht="15.75" customHeight="1">
      <c r="A1189" s="1120" t="s">
        <v>10</v>
      </c>
      <c r="B1189" s="1120" t="s">
        <v>49</v>
      </c>
      <c r="C1189" s="1120" t="s">
        <v>50</v>
      </c>
      <c r="D1189" s="1120" t="s">
        <v>51</v>
      </c>
      <c r="E1189" s="1120" t="s">
        <v>30</v>
      </c>
      <c r="F1189" s="1107" t="str">
        <f t="array" ref="F1189">IFERROR(INDEX(UIID!$K$2:$K1561, MATCH(CONCATENATE(B1189,D1189,G1189,J1189), UIID!$B$2:$B1561&amp;UIID!$D$2:$D1561&amp;UIID!$G$2:$G1561&amp;UIID!$H$2:$H1561, 0),), "Not Found")</f>
        <v>0746-0010</v>
      </c>
      <c r="G1189" s="1120" t="s">
        <v>1520</v>
      </c>
      <c r="H1189" s="1120"/>
      <c r="I1189" s="1120" t="s">
        <v>7860</v>
      </c>
      <c r="J1189" s="1120" t="s">
        <v>4031</v>
      </c>
      <c r="K1189" s="1217">
        <v>9.3019337360000005</v>
      </c>
      <c r="L1189" s="1218">
        <v>123.3040585</v>
      </c>
      <c r="M1189" s="1120">
        <v>9157000204</v>
      </c>
      <c r="N1189" s="1120" t="s">
        <v>7861</v>
      </c>
      <c r="O1189" s="1120" t="s">
        <v>15</v>
      </c>
      <c r="P1189" s="1120" t="s">
        <v>16</v>
      </c>
      <c r="Q1189" s="1120" t="s">
        <v>35</v>
      </c>
      <c r="R1189" s="1120" t="s">
        <v>117</v>
      </c>
      <c r="S1189" s="1120" t="s">
        <v>200</v>
      </c>
      <c r="T1189" s="1120" t="s">
        <v>4164</v>
      </c>
      <c r="U1189" s="1120" t="s">
        <v>181</v>
      </c>
      <c r="V1189" s="1120" t="s">
        <v>1530</v>
      </c>
      <c r="W1189" s="1169">
        <v>45271</v>
      </c>
      <c r="X1189" s="1194">
        <v>47099</v>
      </c>
      <c r="Y1189" s="1120" t="s">
        <v>7863</v>
      </c>
      <c r="Z1189" s="1120">
        <v>151209021200197</v>
      </c>
      <c r="AA1189" s="1169">
        <v>43904</v>
      </c>
      <c r="AB1189" s="1292">
        <v>45730</v>
      </c>
      <c r="AC1189" s="1111" t="s">
        <v>4163</v>
      </c>
      <c r="AD1189" s="1291">
        <v>43269</v>
      </c>
      <c r="AE1189" s="1113"/>
      <c r="AF1189" s="1113"/>
      <c r="AG1189" s="1113"/>
    </row>
    <row r="1190" spans="1:33" ht="15.75" customHeight="1">
      <c r="A1190" s="1120" t="s">
        <v>10</v>
      </c>
      <c r="B1190" s="1120" t="s">
        <v>49</v>
      </c>
      <c r="C1190" s="1120" t="s">
        <v>50</v>
      </c>
      <c r="D1190" s="1120" t="s">
        <v>51</v>
      </c>
      <c r="E1190" s="1120" t="s">
        <v>30</v>
      </c>
      <c r="F1190" s="1107" t="str">
        <f t="array" ref="F1190">IFERROR(INDEX(UIID!$K$2:$K1561, MATCH(CONCATENATE(B1190,D1190,G1190,J1190), UIID!$B$2:$B1561&amp;UIID!$D$2:$D1561&amp;UIID!$G$2:$G1561&amp;UIID!$H$2:$H1561, 0),), "Not Found")</f>
        <v>0746-0006</v>
      </c>
      <c r="G1190" s="1120" t="s">
        <v>1420</v>
      </c>
      <c r="H1190" s="1120"/>
      <c r="I1190" s="1120" t="s">
        <v>7864</v>
      </c>
      <c r="J1190" s="1120" t="s">
        <v>4024</v>
      </c>
      <c r="K1190" s="1120">
        <v>9.3086752667301091</v>
      </c>
      <c r="L1190" s="1120">
        <v>123.30934968272901</v>
      </c>
      <c r="M1190" s="1120" t="s">
        <v>1422</v>
      </c>
      <c r="N1190" s="1120" t="s">
        <v>7865</v>
      </c>
      <c r="O1190" s="1120" t="s">
        <v>15</v>
      </c>
      <c r="P1190" s="1120" t="s">
        <v>16</v>
      </c>
      <c r="Q1190" s="1120" t="s">
        <v>35</v>
      </c>
      <c r="R1190" s="1120" t="s">
        <v>32</v>
      </c>
      <c r="S1190" s="1120" t="s">
        <v>39</v>
      </c>
      <c r="T1190" s="1120" t="s">
        <v>4164</v>
      </c>
      <c r="U1190" s="1120" t="s">
        <v>40</v>
      </c>
      <c r="V1190" s="1120">
        <v>201307032177</v>
      </c>
      <c r="W1190" s="1169">
        <v>45440</v>
      </c>
      <c r="X1190" s="1194">
        <v>47267</v>
      </c>
      <c r="Y1190" s="1120" t="s">
        <v>7866</v>
      </c>
      <c r="Z1190" s="1120" t="s">
        <v>7867</v>
      </c>
      <c r="AA1190" s="1120" t="s">
        <v>7868</v>
      </c>
      <c r="AB1190" s="1293">
        <v>45470</v>
      </c>
      <c r="AC1190" s="1111" t="s">
        <v>4163</v>
      </c>
      <c r="AD1190" s="1291">
        <v>41582</v>
      </c>
      <c r="AE1190" s="1113"/>
      <c r="AF1190" s="1113"/>
      <c r="AG1190" s="1113"/>
    </row>
    <row r="1191" spans="1:33" ht="15.75" customHeight="1">
      <c r="A1191" s="1120" t="s">
        <v>10</v>
      </c>
      <c r="B1191" s="1120" t="s">
        <v>49</v>
      </c>
      <c r="C1191" s="1120" t="s">
        <v>50</v>
      </c>
      <c r="D1191" s="1120" t="s">
        <v>51</v>
      </c>
      <c r="E1191" s="1120" t="s">
        <v>30</v>
      </c>
      <c r="F1191" s="1107" t="str">
        <f t="array" ref="F1191">IFERROR(INDEX(UIID!$K$2:$K1561, MATCH(CONCATENATE(B1191,D1191,G1191,J1191), UIID!$B$2:$B1561&amp;UIID!$D$2:$D1561&amp;UIID!$G$2:$G1561&amp;UIID!$H$2:$H1561, 0),), "Not Found")</f>
        <v>0746-0006</v>
      </c>
      <c r="G1191" s="1120" t="s">
        <v>1420</v>
      </c>
      <c r="H1191" s="1120"/>
      <c r="I1191" s="1120" t="s">
        <v>7864</v>
      </c>
      <c r="J1191" s="1120" t="s">
        <v>4024</v>
      </c>
      <c r="K1191" s="1120">
        <v>9.3086752667301091</v>
      </c>
      <c r="L1191" s="1120">
        <v>123.30934968272901</v>
      </c>
      <c r="M1191" s="1120" t="s">
        <v>1422</v>
      </c>
      <c r="N1191" s="1120" t="s">
        <v>7865</v>
      </c>
      <c r="O1191" s="1120" t="s">
        <v>15</v>
      </c>
      <c r="P1191" s="1120" t="s">
        <v>16</v>
      </c>
      <c r="Q1191" s="1120" t="s">
        <v>35</v>
      </c>
      <c r="R1191" s="1120" t="s">
        <v>32</v>
      </c>
      <c r="S1191" s="1120" t="s">
        <v>33</v>
      </c>
      <c r="T1191" s="1120" t="s">
        <v>4164</v>
      </c>
      <c r="U1191" s="1120" t="s">
        <v>34</v>
      </c>
      <c r="V1191" s="1120">
        <v>201407032212</v>
      </c>
      <c r="W1191" s="1169">
        <v>45440</v>
      </c>
      <c r="X1191" s="1194">
        <v>47267</v>
      </c>
      <c r="Y1191" s="1120" t="s">
        <v>7866</v>
      </c>
      <c r="Z1191" s="1120" t="s">
        <v>7869</v>
      </c>
      <c r="AA1191" s="1120" t="s">
        <v>7870</v>
      </c>
      <c r="AB1191" s="1290"/>
      <c r="AC1191" s="1111"/>
      <c r="AD1191" s="1291">
        <v>41978</v>
      </c>
      <c r="AE1191" s="1113"/>
      <c r="AF1191" s="1113"/>
      <c r="AG1191" s="1113"/>
    </row>
    <row r="1192" spans="1:33" ht="15.75" customHeight="1">
      <c r="A1192" s="1120" t="s">
        <v>10</v>
      </c>
      <c r="B1192" s="1120" t="s">
        <v>49</v>
      </c>
      <c r="C1192" s="1120" t="s">
        <v>50</v>
      </c>
      <c r="D1192" s="1120" t="s">
        <v>51</v>
      </c>
      <c r="E1192" s="1120" t="s">
        <v>30</v>
      </c>
      <c r="F1192" s="1107" t="str">
        <f t="array" ref="F1192">IFERROR(INDEX(UIID!$K$2:$K1561, MATCH(CONCATENATE(B1192,D1192,G1192,J1192), UIID!$B$2:$B1561&amp;UIID!$D$2:$D1561&amp;UIID!$G$2:$G1561&amp;UIID!$H$2:$H1561, 0),), "Not Found")</f>
        <v>0746-0029</v>
      </c>
      <c r="G1192" s="1130" t="s">
        <v>4045</v>
      </c>
      <c r="H1192" s="1120"/>
      <c r="I1192" s="1120" t="s">
        <v>7871</v>
      </c>
      <c r="J1192" s="1120" t="s">
        <v>4046</v>
      </c>
      <c r="K1192" s="1217">
        <v>9.2999937760000009</v>
      </c>
      <c r="L1192" s="1218">
        <v>123.30284760000001</v>
      </c>
      <c r="M1192" s="1120" t="s">
        <v>1540</v>
      </c>
      <c r="N1192" s="1120" t="s">
        <v>7872</v>
      </c>
      <c r="O1192" s="1120" t="s">
        <v>15</v>
      </c>
      <c r="P1192" s="1120" t="s">
        <v>16</v>
      </c>
      <c r="Q1192" s="1120" t="s">
        <v>35</v>
      </c>
      <c r="R1192" s="1120" t="s">
        <v>2222</v>
      </c>
      <c r="S1192" s="1120" t="s">
        <v>156</v>
      </c>
      <c r="T1192" s="1120" t="s">
        <v>4164</v>
      </c>
      <c r="U1192" s="1120" t="s">
        <v>591</v>
      </c>
      <c r="V1192" s="1120" t="s">
        <v>1541</v>
      </c>
      <c r="W1192" s="1169">
        <v>45384</v>
      </c>
      <c r="X1192" s="1194">
        <v>47211</v>
      </c>
      <c r="Y1192" s="1120" t="s">
        <v>7873</v>
      </c>
      <c r="Z1192" s="1120" t="s">
        <v>7874</v>
      </c>
      <c r="AA1192" s="1189">
        <v>45449</v>
      </c>
      <c r="AB1192" s="1293">
        <v>45569</v>
      </c>
      <c r="AC1192" s="1111" t="s">
        <v>4163</v>
      </c>
      <c r="AD1192" s="1121"/>
      <c r="AE1192" s="1113"/>
      <c r="AF1192" s="1113"/>
      <c r="AG1192" s="1113"/>
    </row>
    <row r="1193" spans="1:33" ht="15.75" customHeight="1">
      <c r="A1193" s="1120" t="s">
        <v>10</v>
      </c>
      <c r="B1193" s="1120" t="s">
        <v>49</v>
      </c>
      <c r="C1193" s="1120" t="s">
        <v>50</v>
      </c>
      <c r="D1193" s="1120" t="s">
        <v>51</v>
      </c>
      <c r="E1193" s="1120" t="s">
        <v>30</v>
      </c>
      <c r="F1193" s="1107" t="str">
        <f t="array" ref="F1193">IFERROR(INDEX(UIID!$K$2:$K1561, MATCH(CONCATENATE(B1193,D1193,G1193,J1193), UIID!$B$2:$B1561&amp;UIID!$D$2:$D1561&amp;UIID!$G$2:$G1561&amp;UIID!$H$2:$H1561, 0),), "Not Found")</f>
        <v>0746-0029</v>
      </c>
      <c r="G1193" s="1130" t="s">
        <v>4045</v>
      </c>
      <c r="H1193" s="1120"/>
      <c r="I1193" s="1120" t="s">
        <v>7871</v>
      </c>
      <c r="J1193" s="1120" t="s">
        <v>4046</v>
      </c>
      <c r="K1193" s="1217">
        <v>9.2999937760000009</v>
      </c>
      <c r="L1193" s="1218">
        <v>123.30284760000001</v>
      </c>
      <c r="M1193" s="1120" t="s">
        <v>7875</v>
      </c>
      <c r="N1193" s="1120" t="s">
        <v>7872</v>
      </c>
      <c r="O1193" s="1120" t="s">
        <v>15</v>
      </c>
      <c r="P1193" s="1120" t="s">
        <v>16</v>
      </c>
      <c r="Q1193" s="1120" t="s">
        <v>35</v>
      </c>
      <c r="R1193" s="1120" t="s">
        <v>32</v>
      </c>
      <c r="S1193" s="1120" t="s">
        <v>228</v>
      </c>
      <c r="T1193" s="1120" t="s">
        <v>4157</v>
      </c>
      <c r="U1193" s="1120" t="s">
        <v>362</v>
      </c>
      <c r="V1193" s="1120" t="s">
        <v>1544</v>
      </c>
      <c r="W1193" s="1169">
        <v>45384</v>
      </c>
      <c r="X1193" s="1194">
        <v>47211</v>
      </c>
      <c r="Y1193" s="1120" t="s">
        <v>7876</v>
      </c>
      <c r="Z1193" s="1120" t="s">
        <v>7877</v>
      </c>
      <c r="AA1193" s="1120" t="s">
        <v>7878</v>
      </c>
      <c r="AB1193" s="1290"/>
      <c r="AC1193" s="1111"/>
      <c r="AD1193" s="1121"/>
      <c r="AE1193" s="1113"/>
      <c r="AF1193" s="1113"/>
      <c r="AG1193" s="1113"/>
    </row>
    <row r="1194" spans="1:33" ht="15.75" customHeight="1">
      <c r="A1194" s="1120" t="s">
        <v>10</v>
      </c>
      <c r="B1194" s="1120" t="s">
        <v>49</v>
      </c>
      <c r="C1194" s="1120" t="s">
        <v>50</v>
      </c>
      <c r="D1194" s="1120" t="s">
        <v>51</v>
      </c>
      <c r="E1194" s="1120" t="s">
        <v>30</v>
      </c>
      <c r="F1194" s="1107" t="str">
        <f t="array" ref="F1194">IFERROR(INDEX(UIID!$K$2:$K1561, MATCH(CONCATENATE(B1194,D1194,G1194,J1194), UIID!$B$2:$B1561&amp;UIID!$D$2:$D1561&amp;UIID!$G$2:$G1561&amp;UIID!$H$2:$H1561, 0),), "Not Found")</f>
        <v>0746-0029</v>
      </c>
      <c r="G1194" s="1130" t="s">
        <v>4045</v>
      </c>
      <c r="H1194" s="1120"/>
      <c r="I1194" s="1120" t="s">
        <v>7871</v>
      </c>
      <c r="J1194" s="1120" t="s">
        <v>4046</v>
      </c>
      <c r="K1194" s="1217">
        <v>9.2999937760000009</v>
      </c>
      <c r="L1194" s="1218">
        <v>123.30284760000001</v>
      </c>
      <c r="M1194" s="1120" t="s">
        <v>7875</v>
      </c>
      <c r="N1194" s="1120" t="s">
        <v>7872</v>
      </c>
      <c r="O1194" s="1120" t="s">
        <v>15</v>
      </c>
      <c r="P1194" s="1120" t="s">
        <v>16</v>
      </c>
      <c r="Q1194" s="1120" t="s">
        <v>35</v>
      </c>
      <c r="R1194" s="1120" t="s">
        <v>2230</v>
      </c>
      <c r="S1194" s="1120" t="s">
        <v>161</v>
      </c>
      <c r="T1194" s="1120" t="s">
        <v>4157</v>
      </c>
      <c r="U1194" s="1120" t="s">
        <v>364</v>
      </c>
      <c r="V1194" s="1120" t="s">
        <v>1545</v>
      </c>
      <c r="W1194" s="1169">
        <v>45384</v>
      </c>
      <c r="X1194" s="1194">
        <v>47211</v>
      </c>
      <c r="Y1194" s="1120" t="s">
        <v>7880</v>
      </c>
      <c r="Z1194" s="1120" t="s">
        <v>7881</v>
      </c>
      <c r="AA1194" s="1120" t="s">
        <v>7882</v>
      </c>
      <c r="AB1194" s="1290"/>
      <c r="AC1194" s="1111"/>
      <c r="AD1194" s="1121"/>
      <c r="AE1194" s="1113"/>
      <c r="AF1194" s="1113"/>
      <c r="AG1194" s="1113"/>
    </row>
    <row r="1195" spans="1:33" ht="15.75" customHeight="1">
      <c r="A1195" s="1120" t="s">
        <v>10</v>
      </c>
      <c r="B1195" s="1120" t="s">
        <v>49</v>
      </c>
      <c r="C1195" s="1120" t="s">
        <v>50</v>
      </c>
      <c r="D1195" s="1120" t="s">
        <v>51</v>
      </c>
      <c r="E1195" s="1120" t="s">
        <v>30</v>
      </c>
      <c r="F1195" s="1107" t="str">
        <f t="array" ref="F1195">IFERROR(INDEX(UIID!$K$2:$K1561, MATCH(CONCATENATE(B1195,D1195,G1195,J1195), UIID!$B$2:$B1561&amp;UIID!$D$2:$D1561&amp;UIID!$G$2:$G1561&amp;UIID!$H$2:$H1561, 0),), "Not Found")</f>
        <v>0746-0029</v>
      </c>
      <c r="G1195" s="1130" t="s">
        <v>4045</v>
      </c>
      <c r="H1195" s="1120"/>
      <c r="I1195" s="1120" t="s">
        <v>7871</v>
      </c>
      <c r="J1195" s="1120" t="s">
        <v>4046</v>
      </c>
      <c r="K1195" s="1217">
        <v>9.2999937760000009</v>
      </c>
      <c r="L1195" s="1218">
        <v>123.30284760000001</v>
      </c>
      <c r="M1195" s="1120" t="s">
        <v>7875</v>
      </c>
      <c r="N1195" s="1120" t="s">
        <v>7872</v>
      </c>
      <c r="O1195" s="1120" t="s">
        <v>15</v>
      </c>
      <c r="P1195" s="1120" t="s">
        <v>16</v>
      </c>
      <c r="Q1195" s="1120" t="s">
        <v>35</v>
      </c>
      <c r="R1195" s="1120" t="s">
        <v>272</v>
      </c>
      <c r="S1195" s="1120" t="s">
        <v>2649</v>
      </c>
      <c r="T1195" s="1120" t="s">
        <v>4306</v>
      </c>
      <c r="U1195" s="1120" t="s">
        <v>276</v>
      </c>
      <c r="V1195" s="1120" t="s">
        <v>1542</v>
      </c>
      <c r="W1195" s="1169">
        <v>45384</v>
      </c>
      <c r="X1195" s="1194">
        <v>47211</v>
      </c>
      <c r="Y1195" s="1120" t="s">
        <v>7884</v>
      </c>
      <c r="Z1195" s="1120" t="s">
        <v>7885</v>
      </c>
      <c r="AA1195" s="1189">
        <v>43846</v>
      </c>
      <c r="AB1195" s="1290"/>
      <c r="AC1195" s="1111"/>
      <c r="AD1195" s="1121"/>
      <c r="AE1195" s="1113"/>
      <c r="AF1195" s="1113"/>
      <c r="AG1195" s="1113"/>
    </row>
    <row r="1196" spans="1:33" ht="15.75" customHeight="1">
      <c r="A1196" s="1120" t="s">
        <v>10</v>
      </c>
      <c r="B1196" s="1120" t="s">
        <v>49</v>
      </c>
      <c r="C1196" s="1120" t="s">
        <v>50</v>
      </c>
      <c r="D1196" s="1120" t="s">
        <v>51</v>
      </c>
      <c r="E1196" s="1120" t="s">
        <v>30</v>
      </c>
      <c r="F1196" s="1107" t="str">
        <f t="array" ref="F1196">IFERROR(INDEX(UIID!$K$2:$K1561, MATCH(CONCATENATE(B1196,D1196,G1196,J1196), UIID!$B$2:$B1561&amp;UIID!$D$2:$D1561&amp;UIID!$G$2:$G1561&amp;UIID!$H$2:$H1561, 0),), "Not Found")</f>
        <v>0746-0029</v>
      </c>
      <c r="G1196" s="1130" t="s">
        <v>4045</v>
      </c>
      <c r="H1196" s="1120"/>
      <c r="I1196" s="1120" t="s">
        <v>7871</v>
      </c>
      <c r="J1196" s="1120" t="s">
        <v>4046</v>
      </c>
      <c r="K1196" s="1217">
        <v>9.2999937760000009</v>
      </c>
      <c r="L1196" s="1218">
        <v>123.30284760000001</v>
      </c>
      <c r="M1196" s="1120" t="s">
        <v>7875</v>
      </c>
      <c r="N1196" s="1120" t="s">
        <v>7872</v>
      </c>
      <c r="O1196" s="1120" t="s">
        <v>15</v>
      </c>
      <c r="P1196" s="1120" t="s">
        <v>16</v>
      </c>
      <c r="Q1196" s="1120" t="s">
        <v>35</v>
      </c>
      <c r="R1196" s="1120" t="s">
        <v>87</v>
      </c>
      <c r="S1196" s="1120" t="s">
        <v>2497</v>
      </c>
      <c r="T1196" s="1120" t="s">
        <v>4164</v>
      </c>
      <c r="U1196" s="1120" t="s">
        <v>780</v>
      </c>
      <c r="V1196" s="1120" t="s">
        <v>1543</v>
      </c>
      <c r="W1196" s="1169">
        <v>45436</v>
      </c>
      <c r="X1196" s="1194">
        <v>47265</v>
      </c>
      <c r="Y1196" s="1120" t="s">
        <v>7888</v>
      </c>
      <c r="Z1196" s="1120" t="s">
        <v>7889</v>
      </c>
      <c r="AA1196" s="1189">
        <v>44935</v>
      </c>
      <c r="AB1196" s="1290"/>
      <c r="AC1196" s="1111"/>
      <c r="AD1196" s="1291">
        <v>45436</v>
      </c>
      <c r="AE1196" s="1113"/>
      <c r="AF1196" s="1113"/>
      <c r="AG1196" s="1113"/>
    </row>
    <row r="1197" spans="1:33" ht="15.75" customHeight="1">
      <c r="A1197" s="1120" t="s">
        <v>10</v>
      </c>
      <c r="B1197" s="1120" t="s">
        <v>49</v>
      </c>
      <c r="C1197" s="1120" t="s">
        <v>50</v>
      </c>
      <c r="D1197" s="1120" t="s">
        <v>51</v>
      </c>
      <c r="E1197" s="1120" t="s">
        <v>30</v>
      </c>
      <c r="F1197" s="1107" t="str">
        <f t="array" ref="F1197">IFERROR(INDEX(UIID!$K$2:$K1561, MATCH(CONCATENATE(B1197,D1197,G1197,J1197), UIID!$B$2:$B1561&amp;UIID!$D$2:$D1561&amp;UIID!$G$2:$G1561&amp;UIID!$H$2:$H1561, 0),), "Not Found")</f>
        <v>0746-0008</v>
      </c>
      <c r="G1197" s="1295" t="s">
        <v>4027</v>
      </c>
      <c r="H1197" s="1120" t="s">
        <v>7890</v>
      </c>
      <c r="I1197" s="1120" t="s">
        <v>7880</v>
      </c>
      <c r="J1197" s="1120" t="s">
        <v>4028</v>
      </c>
      <c r="K1197" s="1120">
        <v>9.3061987930354899</v>
      </c>
      <c r="L1197" s="1120">
        <v>123.30147247656301</v>
      </c>
      <c r="M1197" s="1120" t="s">
        <v>1431</v>
      </c>
      <c r="N1197" s="1120" t="s">
        <v>7891</v>
      </c>
      <c r="O1197" s="1120" t="s">
        <v>15</v>
      </c>
      <c r="P1197" s="1120" t="s">
        <v>525</v>
      </c>
      <c r="Q1197" s="1120" t="s">
        <v>35</v>
      </c>
      <c r="R1197" s="1120" t="s">
        <v>2222</v>
      </c>
      <c r="S1197" s="1120" t="s">
        <v>156</v>
      </c>
      <c r="T1197" s="1120" t="s">
        <v>4164</v>
      </c>
      <c r="U1197" s="1120" t="s">
        <v>591</v>
      </c>
      <c r="V1197" s="1120" t="s">
        <v>1436</v>
      </c>
      <c r="W1197" s="1169">
        <v>45317</v>
      </c>
      <c r="X1197" s="1194">
        <v>47147</v>
      </c>
      <c r="Y1197" s="1120" t="s">
        <v>7880</v>
      </c>
      <c r="Z1197" s="1120">
        <v>17072201000257</v>
      </c>
      <c r="AA1197" s="1189">
        <v>44783</v>
      </c>
      <c r="AB1197" s="1290"/>
      <c r="AC1197" s="1111"/>
      <c r="AD1197" s="1291">
        <v>43271</v>
      </c>
      <c r="AE1197" s="1113"/>
      <c r="AF1197" s="1113"/>
      <c r="AG1197" s="1113"/>
    </row>
    <row r="1198" spans="1:33" ht="15.75" customHeight="1">
      <c r="A1198" s="1120" t="s">
        <v>10</v>
      </c>
      <c r="B1198" s="1120" t="s">
        <v>49</v>
      </c>
      <c r="C1198" s="1120" t="s">
        <v>50</v>
      </c>
      <c r="D1198" s="1120" t="s">
        <v>51</v>
      </c>
      <c r="E1198" s="1120" t="s">
        <v>30</v>
      </c>
      <c r="F1198" s="1107" t="str">
        <f t="array" ref="F1198">IFERROR(INDEX(UIID!$K$2:$K1561, MATCH(CONCATENATE(B1198,D1198,G1198,J1198), UIID!$B$2:$B1561&amp;UIID!$D$2:$D1561&amp;UIID!$G$2:$G1561&amp;UIID!$H$2:$H1561, 0),), "Not Found")</f>
        <v>0746-0008</v>
      </c>
      <c r="G1198" s="1295" t="s">
        <v>4027</v>
      </c>
      <c r="H1198" s="1120" t="s">
        <v>7890</v>
      </c>
      <c r="I1198" s="1120" t="s">
        <v>7880</v>
      </c>
      <c r="J1198" s="1120" t="s">
        <v>4028</v>
      </c>
      <c r="K1198" s="1120">
        <v>9.3061987930354899</v>
      </c>
      <c r="L1198" s="1120">
        <v>123.30147247656301</v>
      </c>
      <c r="M1198" s="1120" t="s">
        <v>1431</v>
      </c>
      <c r="N1198" s="1120" t="s">
        <v>7891</v>
      </c>
      <c r="O1198" s="1120" t="s">
        <v>15</v>
      </c>
      <c r="P1198" s="1120" t="s">
        <v>525</v>
      </c>
      <c r="Q1198" s="1120" t="s">
        <v>35</v>
      </c>
      <c r="R1198" s="1120" t="s">
        <v>32</v>
      </c>
      <c r="S1198" s="1120" t="s">
        <v>228</v>
      </c>
      <c r="T1198" s="1120" t="s">
        <v>4157</v>
      </c>
      <c r="U1198" s="1120" t="s">
        <v>591</v>
      </c>
      <c r="V1198" s="1120" t="s">
        <v>1437</v>
      </c>
      <c r="W1198" s="1169">
        <v>45036</v>
      </c>
      <c r="X1198" s="1194">
        <v>46864</v>
      </c>
      <c r="Y1198" s="1120" t="s">
        <v>7893</v>
      </c>
      <c r="Z1198" s="1120" t="s">
        <v>7894</v>
      </c>
      <c r="AA1198" s="1189">
        <v>46091</v>
      </c>
      <c r="AB1198" s="1292">
        <v>45791</v>
      </c>
      <c r="AC1198" s="1111" t="s">
        <v>4163</v>
      </c>
      <c r="AD1198" s="1291">
        <v>43271</v>
      </c>
      <c r="AE1198" s="1113"/>
      <c r="AF1198" s="1113"/>
      <c r="AG1198" s="1113"/>
    </row>
    <row r="1199" spans="1:33" ht="15.75" customHeight="1">
      <c r="A1199" s="1120" t="s">
        <v>10</v>
      </c>
      <c r="B1199" s="1120" t="s">
        <v>49</v>
      </c>
      <c r="C1199" s="1120" t="s">
        <v>50</v>
      </c>
      <c r="D1199" s="1120" t="s">
        <v>51</v>
      </c>
      <c r="E1199" s="1120" t="s">
        <v>30</v>
      </c>
      <c r="F1199" s="1107" t="str">
        <f t="array" ref="F1199">IFERROR(INDEX(UIID!$K$2:$K1561, MATCH(CONCATENATE(B1199,D1199,G1199,J1199), UIID!$B$2:$B1561&amp;UIID!$D$2:$D1561&amp;UIID!$G$2:$G1561&amp;UIID!$H$2:$H1561, 0),), "Not Found")</f>
        <v>0746-0008</v>
      </c>
      <c r="G1199" s="1295" t="s">
        <v>4027</v>
      </c>
      <c r="H1199" s="1120" t="s">
        <v>7890</v>
      </c>
      <c r="I1199" s="1120" t="s">
        <v>7880</v>
      </c>
      <c r="J1199" s="1120" t="s">
        <v>4028</v>
      </c>
      <c r="K1199" s="1120">
        <v>9.3061987930354899</v>
      </c>
      <c r="L1199" s="1120">
        <v>123.30147247656301</v>
      </c>
      <c r="M1199" s="1120" t="s">
        <v>1431</v>
      </c>
      <c r="N1199" s="1120" t="s">
        <v>7891</v>
      </c>
      <c r="O1199" s="1120" t="s">
        <v>15</v>
      </c>
      <c r="P1199" s="1120" t="s">
        <v>525</v>
      </c>
      <c r="Q1199" s="1120" t="s">
        <v>35</v>
      </c>
      <c r="R1199" s="1120" t="s">
        <v>32</v>
      </c>
      <c r="S1199" s="1120" t="s">
        <v>33</v>
      </c>
      <c r="T1199" s="1120" t="s">
        <v>4164</v>
      </c>
      <c r="U1199" s="1120" t="s">
        <v>34</v>
      </c>
      <c r="V1199" s="1120">
        <v>201507032074</v>
      </c>
      <c r="W1199" s="1169">
        <v>45317</v>
      </c>
      <c r="X1199" s="1194">
        <v>47147</v>
      </c>
      <c r="Y1199" s="1120" t="s">
        <v>7895</v>
      </c>
      <c r="Z1199" s="1120" t="s">
        <v>7896</v>
      </c>
      <c r="AA1199" s="1120" t="s">
        <v>7897</v>
      </c>
      <c r="AB1199" s="1293">
        <v>45481</v>
      </c>
      <c r="AC1199" s="1111" t="s">
        <v>4163</v>
      </c>
      <c r="AD1199" s="1291">
        <v>42135</v>
      </c>
      <c r="AE1199" s="1113"/>
      <c r="AF1199" s="1113"/>
      <c r="AG1199" s="1113"/>
    </row>
    <row r="1200" spans="1:33" ht="15.75" customHeight="1">
      <c r="A1200" s="1120" t="s">
        <v>10</v>
      </c>
      <c r="B1200" s="1120" t="s">
        <v>49</v>
      </c>
      <c r="C1200" s="1120" t="s">
        <v>50</v>
      </c>
      <c r="D1200" s="1120" t="s">
        <v>51</v>
      </c>
      <c r="E1200" s="1120" t="s">
        <v>30</v>
      </c>
      <c r="F1200" s="1107" t="str">
        <f t="array" ref="F1200">IFERROR(INDEX(UIID!$K$2:$K1561, MATCH(CONCATENATE(B1200,D1200,G1200,J1200), UIID!$B$2:$B1561&amp;UIID!$D$2:$D1561&amp;UIID!$G$2:$G1561&amp;UIID!$H$2:$H1561, 0),), "Not Found")</f>
        <v>0746-0008</v>
      </c>
      <c r="G1200" s="1295" t="s">
        <v>4027</v>
      </c>
      <c r="H1200" s="1120" t="s">
        <v>7890</v>
      </c>
      <c r="I1200" s="1120" t="s">
        <v>7880</v>
      </c>
      <c r="J1200" s="1120" t="s">
        <v>4028</v>
      </c>
      <c r="K1200" s="1120">
        <v>9.3061987930354899</v>
      </c>
      <c r="L1200" s="1120">
        <v>123.30147247656301</v>
      </c>
      <c r="M1200" s="1120" t="s">
        <v>1431</v>
      </c>
      <c r="N1200" s="1120" t="s">
        <v>7891</v>
      </c>
      <c r="O1200" s="1120" t="s">
        <v>15</v>
      </c>
      <c r="P1200" s="1120" t="s">
        <v>525</v>
      </c>
      <c r="Q1200" s="1120" t="s">
        <v>35</v>
      </c>
      <c r="R1200" s="1120" t="s">
        <v>32</v>
      </c>
      <c r="S1200" s="1120" t="s">
        <v>39</v>
      </c>
      <c r="T1200" s="1120" t="s">
        <v>4164</v>
      </c>
      <c r="U1200" s="1120" t="s">
        <v>40</v>
      </c>
      <c r="V1200" s="1120">
        <v>201507032075</v>
      </c>
      <c r="W1200" s="1169">
        <v>45317</v>
      </c>
      <c r="X1200" s="1194">
        <v>47147</v>
      </c>
      <c r="Y1200" s="1120" t="s">
        <v>7898</v>
      </c>
      <c r="Z1200" s="1120" t="s">
        <v>7899</v>
      </c>
      <c r="AA1200" s="1120" t="s">
        <v>7900</v>
      </c>
      <c r="AB1200" s="1293">
        <v>45481</v>
      </c>
      <c r="AC1200" s="1111" t="s">
        <v>4163</v>
      </c>
      <c r="AD1200" s="1291">
        <v>42135</v>
      </c>
      <c r="AE1200" s="1113"/>
      <c r="AF1200" s="1113"/>
      <c r="AG1200" s="1113"/>
    </row>
    <row r="1201" spans="1:33" ht="15.75" customHeight="1">
      <c r="A1201" s="1120" t="s">
        <v>10</v>
      </c>
      <c r="B1201" s="1120" t="s">
        <v>49</v>
      </c>
      <c r="C1201" s="1120" t="s">
        <v>50</v>
      </c>
      <c r="D1201" s="1120" t="s">
        <v>51</v>
      </c>
      <c r="E1201" s="1120" t="s">
        <v>30</v>
      </c>
      <c r="F1201" s="1107" t="str">
        <f t="array" ref="F1201">IFERROR(INDEX(UIID!$K$2:$K1561, MATCH(CONCATENATE(B1201,D1201,G1201,J1201), UIID!$B$2:$B1561&amp;UIID!$D$2:$D1561&amp;UIID!$G$2:$G1561&amp;UIID!$H$2:$H1561, 0),), "Not Found")</f>
        <v>0746-0008</v>
      </c>
      <c r="G1201" s="1295" t="s">
        <v>4027</v>
      </c>
      <c r="H1201" s="1120" t="s">
        <v>7890</v>
      </c>
      <c r="I1201" s="1120" t="s">
        <v>7880</v>
      </c>
      <c r="J1201" s="1120" t="s">
        <v>4028</v>
      </c>
      <c r="K1201" s="1120">
        <v>9.3061987930354899</v>
      </c>
      <c r="L1201" s="1120">
        <v>123.30147247656301</v>
      </c>
      <c r="M1201" s="1120" t="s">
        <v>1431</v>
      </c>
      <c r="N1201" s="1120" t="s">
        <v>7891</v>
      </c>
      <c r="O1201" s="1120" t="s">
        <v>15</v>
      </c>
      <c r="P1201" s="1120" t="s">
        <v>525</v>
      </c>
      <c r="Q1201" s="1120" t="s">
        <v>35</v>
      </c>
      <c r="R1201" s="1120" t="s">
        <v>2230</v>
      </c>
      <c r="S1201" s="1120" t="s">
        <v>161</v>
      </c>
      <c r="T1201" s="1120" t="s">
        <v>4157</v>
      </c>
      <c r="U1201" s="1120" t="s">
        <v>364</v>
      </c>
      <c r="V1201" s="1120" t="s">
        <v>1433</v>
      </c>
      <c r="W1201" s="1169">
        <v>45036</v>
      </c>
      <c r="X1201" s="1194">
        <v>46864</v>
      </c>
      <c r="Y1201" s="1120" t="s">
        <v>7902</v>
      </c>
      <c r="Z1201" s="1120" t="s">
        <v>7903</v>
      </c>
      <c r="AA1201" s="1120" t="s">
        <v>7904</v>
      </c>
      <c r="AB1201" s="1292">
        <v>45791</v>
      </c>
      <c r="AC1201" s="1111" t="s">
        <v>4163</v>
      </c>
      <c r="AD1201" s="1291">
        <v>42697</v>
      </c>
      <c r="AE1201" s="1113"/>
      <c r="AF1201" s="1113"/>
      <c r="AG1201" s="1113"/>
    </row>
    <row r="1202" spans="1:33" ht="15.75" customHeight="1">
      <c r="A1202" s="1120" t="s">
        <v>10</v>
      </c>
      <c r="B1202" s="1120" t="s">
        <v>49</v>
      </c>
      <c r="C1202" s="1120" t="s">
        <v>50</v>
      </c>
      <c r="D1202" s="1120" t="s">
        <v>51</v>
      </c>
      <c r="E1202" s="1120" t="s">
        <v>30</v>
      </c>
      <c r="F1202" s="1107" t="str">
        <f t="array" ref="F1202">IFERROR(INDEX(UIID!$K$2:$K1561, MATCH(CONCATENATE(B1202,D1202,G1202,J1202), UIID!$B$2:$B1561&amp;UIID!$D$2:$D1561&amp;UIID!$G$2:$G1561&amp;UIID!$H$2:$H1561, 0),), "Not Found")</f>
        <v>0746-0008</v>
      </c>
      <c r="G1202" s="1295" t="s">
        <v>4027</v>
      </c>
      <c r="H1202" s="1120" t="s">
        <v>7890</v>
      </c>
      <c r="I1202" s="1120" t="s">
        <v>7880</v>
      </c>
      <c r="J1202" s="1120" t="s">
        <v>4028</v>
      </c>
      <c r="K1202" s="1120">
        <v>9.3061987930354899</v>
      </c>
      <c r="L1202" s="1120">
        <v>123.30147247656301</v>
      </c>
      <c r="M1202" s="1120" t="s">
        <v>1431</v>
      </c>
      <c r="N1202" s="1120" t="s">
        <v>7891</v>
      </c>
      <c r="O1202" s="1120" t="s">
        <v>15</v>
      </c>
      <c r="P1202" s="1120" t="s">
        <v>525</v>
      </c>
      <c r="Q1202" s="1120" t="s">
        <v>35</v>
      </c>
      <c r="R1202" s="1120" t="s">
        <v>87</v>
      </c>
      <c r="S1202" s="1120" t="s">
        <v>434</v>
      </c>
      <c r="T1202" s="1120" t="s">
        <v>4164</v>
      </c>
      <c r="U1202" s="1120" t="s">
        <v>152</v>
      </c>
      <c r="V1202" s="1120" t="s">
        <v>1434</v>
      </c>
      <c r="W1202" s="1169">
        <v>45366</v>
      </c>
      <c r="X1202" s="1194">
        <v>47195</v>
      </c>
      <c r="Y1202" s="1120" t="s">
        <v>7905</v>
      </c>
      <c r="Z1202" s="1120" t="s">
        <v>7906</v>
      </c>
      <c r="AA1202" s="1120" t="s">
        <v>7907</v>
      </c>
      <c r="AB1202" s="1290"/>
      <c r="AC1202" s="1111"/>
      <c r="AD1202" s="1291">
        <v>42697</v>
      </c>
      <c r="AE1202" s="1113"/>
      <c r="AF1202" s="1113"/>
      <c r="AG1202" s="1113"/>
    </row>
    <row r="1203" spans="1:33" ht="15.75" customHeight="1">
      <c r="A1203" s="1120" t="s">
        <v>10</v>
      </c>
      <c r="B1203" s="1120" t="s">
        <v>49</v>
      </c>
      <c r="C1203" s="1120" t="s">
        <v>50</v>
      </c>
      <c r="D1203" s="1120" t="s">
        <v>51</v>
      </c>
      <c r="E1203" s="1120" t="s">
        <v>30</v>
      </c>
      <c r="F1203" s="1107" t="str">
        <f t="array" ref="F1203">IFERROR(INDEX(UIID!$K$2:$K1561, MATCH(CONCATENATE(B1203,D1203,G1203,J1203), UIID!$B$2:$B1561&amp;UIID!$D$2:$D1561&amp;UIID!$G$2:$G1561&amp;UIID!$H$2:$H1561, 0),), "Not Found")</f>
        <v>0746-0008</v>
      </c>
      <c r="G1203" s="1295" t="s">
        <v>4027</v>
      </c>
      <c r="H1203" s="1120" t="s">
        <v>7890</v>
      </c>
      <c r="I1203" s="1120" t="s">
        <v>7880</v>
      </c>
      <c r="J1203" s="1120" t="s">
        <v>4028</v>
      </c>
      <c r="K1203" s="1120">
        <v>9.3061987930354899</v>
      </c>
      <c r="L1203" s="1120">
        <v>123.30147247656301</v>
      </c>
      <c r="M1203" s="1120" t="s">
        <v>1431</v>
      </c>
      <c r="N1203" s="1120" t="s">
        <v>7891</v>
      </c>
      <c r="O1203" s="1120" t="s">
        <v>15</v>
      </c>
      <c r="P1203" s="1120" t="s">
        <v>525</v>
      </c>
      <c r="Q1203" s="1120" t="s">
        <v>35</v>
      </c>
      <c r="R1203" s="1120" t="s">
        <v>32</v>
      </c>
      <c r="S1203" s="1120" t="s">
        <v>47</v>
      </c>
      <c r="T1203" s="1120" t="s">
        <v>4164</v>
      </c>
      <c r="U1203" s="1120" t="s">
        <v>48</v>
      </c>
      <c r="V1203" s="1120" t="s">
        <v>7908</v>
      </c>
      <c r="W1203" s="1169">
        <v>45366</v>
      </c>
      <c r="X1203" s="1194">
        <v>47195</v>
      </c>
      <c r="Y1203" s="1120" t="s">
        <v>7893</v>
      </c>
      <c r="Z1203" s="1120">
        <v>211707461200169</v>
      </c>
      <c r="AA1203" s="1124">
        <v>46091</v>
      </c>
      <c r="AB1203" s="1290"/>
      <c r="AC1203" s="1111"/>
      <c r="AD1203" s="1291">
        <v>42697</v>
      </c>
      <c r="AE1203" s="1113"/>
      <c r="AF1203" s="1113"/>
      <c r="AG1203" s="1113"/>
    </row>
    <row r="1204" spans="1:33" ht="15.75" customHeight="1">
      <c r="A1204" s="1120" t="s">
        <v>10</v>
      </c>
      <c r="B1204" s="1120" t="s">
        <v>49</v>
      </c>
      <c r="C1204" s="1120" t="s">
        <v>50</v>
      </c>
      <c r="D1204" s="1120" t="s">
        <v>51</v>
      </c>
      <c r="E1204" s="1120" t="s">
        <v>30</v>
      </c>
      <c r="F1204" s="1107" t="str">
        <f t="array" ref="F1204">IFERROR(INDEX(UIID!$K$2:$K1561, MATCH(CONCATENATE(B1204,D1204,G1204,J1204), UIID!$B$2:$B1561&amp;UIID!$D$2:$D1561&amp;UIID!$G$2:$G1561&amp;UIID!$H$2:$H1561, 0),), "Not Found")</f>
        <v>0746-0008</v>
      </c>
      <c r="G1204" s="1295" t="s">
        <v>4027</v>
      </c>
      <c r="H1204" s="1120" t="s">
        <v>7890</v>
      </c>
      <c r="I1204" s="1120" t="s">
        <v>7880</v>
      </c>
      <c r="J1204" s="1120" t="s">
        <v>4028</v>
      </c>
      <c r="K1204" s="1120">
        <v>9.3061987930354899</v>
      </c>
      <c r="L1204" s="1120">
        <v>123.30147247656301</v>
      </c>
      <c r="M1204" s="1120" t="s">
        <v>1431</v>
      </c>
      <c r="N1204" s="1120" t="s">
        <v>7891</v>
      </c>
      <c r="O1204" s="1120" t="s">
        <v>15</v>
      </c>
      <c r="P1204" s="1120" t="s">
        <v>525</v>
      </c>
      <c r="Q1204" s="1120" t="s">
        <v>35</v>
      </c>
      <c r="R1204" s="1120" t="s">
        <v>32</v>
      </c>
      <c r="S1204" s="1120" t="s">
        <v>36</v>
      </c>
      <c r="T1204" s="1120" t="s">
        <v>4164</v>
      </c>
      <c r="U1204" s="1120" t="s">
        <v>91</v>
      </c>
      <c r="V1204" s="1120" t="s">
        <v>1438</v>
      </c>
      <c r="W1204" s="1169">
        <v>45317</v>
      </c>
      <c r="X1204" s="1194">
        <v>47147</v>
      </c>
      <c r="Y1204" s="1120" t="s">
        <v>7893</v>
      </c>
      <c r="Z1204" s="1120">
        <v>211707461200138</v>
      </c>
      <c r="AA1204" s="1124">
        <v>46091</v>
      </c>
      <c r="AB1204" s="1293">
        <v>45481</v>
      </c>
      <c r="AC1204" s="1111" t="s">
        <v>4163</v>
      </c>
      <c r="AD1204" s="1291">
        <v>42793</v>
      </c>
      <c r="AE1204" s="1113"/>
      <c r="AF1204" s="1113"/>
      <c r="AG1204" s="1113"/>
    </row>
    <row r="1205" spans="1:33" ht="15.75" customHeight="1">
      <c r="A1205" s="1120" t="s">
        <v>10</v>
      </c>
      <c r="B1205" s="1120" t="s">
        <v>49</v>
      </c>
      <c r="C1205" s="1120" t="s">
        <v>50</v>
      </c>
      <c r="D1205" s="1120" t="s">
        <v>51</v>
      </c>
      <c r="E1205" s="1120" t="s">
        <v>30</v>
      </c>
      <c r="F1205" s="1107" t="str">
        <f t="array" ref="F1205">IFERROR(INDEX(UIID!$K$2:$K1561, MATCH(CONCATENATE(B1205,D1205,G1205,J1205), UIID!$B$2:$B1561&amp;UIID!$D$2:$D1561&amp;UIID!$G$2:$G1561&amp;UIID!$H$2:$H1561, 0),), "Not Found")</f>
        <v>0746-0014</v>
      </c>
      <c r="G1205" s="1120" t="s">
        <v>4034</v>
      </c>
      <c r="H1205" s="1120"/>
      <c r="I1205" s="1120" t="s">
        <v>7909</v>
      </c>
      <c r="J1205" s="1130" t="s">
        <v>4035</v>
      </c>
      <c r="K1205" s="1120">
        <v>9.3060032863880995</v>
      </c>
      <c r="L1205" s="1120">
        <v>123.30382508363699</v>
      </c>
      <c r="M1205" s="1120" t="s">
        <v>1440</v>
      </c>
      <c r="N1205" s="1120"/>
      <c r="O1205" s="1120" t="s">
        <v>15</v>
      </c>
      <c r="P1205" s="1120" t="s">
        <v>16</v>
      </c>
      <c r="Q1205" s="1120" t="s">
        <v>35</v>
      </c>
      <c r="R1205" s="1120" t="s">
        <v>104</v>
      </c>
      <c r="S1205" s="1120" t="s">
        <v>105</v>
      </c>
      <c r="T1205" s="1120" t="s">
        <v>4164</v>
      </c>
      <c r="U1205" s="1120" t="s">
        <v>408</v>
      </c>
      <c r="V1205" s="1120" t="s">
        <v>1441</v>
      </c>
      <c r="W1205" s="1169">
        <v>45436</v>
      </c>
      <c r="X1205" s="1194">
        <v>47265</v>
      </c>
      <c r="Y1205" s="1120" t="s">
        <v>7910</v>
      </c>
      <c r="Z1205" s="1120" t="s">
        <v>7911</v>
      </c>
      <c r="AA1205" s="1124">
        <v>45215</v>
      </c>
      <c r="AB1205" s="1293">
        <v>45483</v>
      </c>
      <c r="AC1205" s="1111" t="s">
        <v>4163</v>
      </c>
      <c r="AD1205" s="1121"/>
      <c r="AE1205" s="1113"/>
      <c r="AF1205" s="1113"/>
      <c r="AG1205" s="1113"/>
    </row>
    <row r="1206" spans="1:33" ht="15.75" customHeight="1">
      <c r="A1206" s="1120" t="s">
        <v>10</v>
      </c>
      <c r="B1206" s="1120" t="s">
        <v>49</v>
      </c>
      <c r="C1206" s="1120" t="s">
        <v>50</v>
      </c>
      <c r="D1206" s="1120" t="s">
        <v>51</v>
      </c>
      <c r="E1206" s="1120" t="s">
        <v>30</v>
      </c>
      <c r="F1206" s="1107" t="str">
        <f t="array" ref="F1206">IFERROR(INDEX(UIID!$K$2:$K1561, MATCH(CONCATENATE(B1206,D1206,G1206,J1206), UIID!$B$2:$B1561&amp;UIID!$D$2:$D1561&amp;UIID!$G$2:$G1561&amp;UIID!$H$2:$H1561, 0),), "Not Found")</f>
        <v>0746-0031</v>
      </c>
      <c r="G1206" s="1120" t="s">
        <v>1546</v>
      </c>
      <c r="H1206" s="1120"/>
      <c r="I1206" s="1120" t="s">
        <v>7912</v>
      </c>
      <c r="J1206" s="1130" t="s">
        <v>4047</v>
      </c>
      <c r="K1206" s="1120">
        <v>9.3178528108299794</v>
      </c>
      <c r="L1206" s="1120">
        <v>123.289132153894</v>
      </c>
      <c r="M1206" s="1120" t="s">
        <v>1548</v>
      </c>
      <c r="N1206" s="1120" t="s">
        <v>7913</v>
      </c>
      <c r="O1206" s="1120" t="s">
        <v>15</v>
      </c>
      <c r="P1206" s="1120" t="s">
        <v>16</v>
      </c>
      <c r="Q1206" s="1120" t="s">
        <v>35</v>
      </c>
      <c r="R1206" s="1120" t="s">
        <v>84</v>
      </c>
      <c r="S1206" s="1120" t="s">
        <v>85</v>
      </c>
      <c r="T1206" s="1120" t="s">
        <v>4164</v>
      </c>
      <c r="U1206" s="1120" t="s">
        <v>94</v>
      </c>
      <c r="V1206" s="1120" t="s">
        <v>1551</v>
      </c>
      <c r="W1206" s="1169">
        <v>45443</v>
      </c>
      <c r="X1206" s="1194">
        <v>47270</v>
      </c>
      <c r="Y1206" s="1120" t="s">
        <v>7914</v>
      </c>
      <c r="Z1206" s="1120" t="s">
        <v>7915</v>
      </c>
      <c r="AA1206" s="1120" t="s">
        <v>7916</v>
      </c>
      <c r="AB1206" s="1290"/>
      <c r="AC1206" s="1111"/>
      <c r="AD1206" s="1291">
        <v>42438</v>
      </c>
      <c r="AE1206" s="1113"/>
      <c r="AF1206" s="1113"/>
      <c r="AG1206" s="1113"/>
    </row>
    <row r="1207" spans="1:33" ht="15.75" customHeight="1">
      <c r="A1207" s="1120" t="s">
        <v>10</v>
      </c>
      <c r="B1207" s="1120" t="s">
        <v>49</v>
      </c>
      <c r="C1207" s="1120" t="s">
        <v>50</v>
      </c>
      <c r="D1207" s="1120" t="s">
        <v>51</v>
      </c>
      <c r="E1207" s="1120" t="s">
        <v>30</v>
      </c>
      <c r="F1207" s="1107" t="str">
        <f t="array" ref="F1207">IFERROR(INDEX(UIID!$K$2:$K1561, MATCH(CONCATENATE(B1207,D1207,G1207,J1207), UIID!$B$2:$B1561&amp;UIID!$D$2:$D1561&amp;UIID!$G$2:$G1561&amp;UIID!$H$2:$H1561, 0),), "Not Found")</f>
        <v>0746-0031</v>
      </c>
      <c r="G1207" s="1120" t="s">
        <v>1546</v>
      </c>
      <c r="H1207" s="1120"/>
      <c r="I1207" s="1120" t="s">
        <v>7912</v>
      </c>
      <c r="J1207" s="1130" t="s">
        <v>4047</v>
      </c>
      <c r="K1207" s="1120">
        <v>9.3178528108299794</v>
      </c>
      <c r="L1207" s="1120">
        <v>123.289132153894</v>
      </c>
      <c r="M1207" s="1120" t="s">
        <v>1548</v>
      </c>
      <c r="N1207" s="1120" t="s">
        <v>7913</v>
      </c>
      <c r="O1207" s="1120" t="s">
        <v>15</v>
      </c>
      <c r="P1207" s="1120" t="s">
        <v>16</v>
      </c>
      <c r="Q1207" s="1120" t="s">
        <v>35</v>
      </c>
      <c r="R1207" s="1120" t="s">
        <v>84</v>
      </c>
      <c r="S1207" s="1120" t="s">
        <v>93</v>
      </c>
      <c r="T1207" s="1120" t="s">
        <v>4213</v>
      </c>
      <c r="U1207" s="1120" t="s">
        <v>94</v>
      </c>
      <c r="V1207" s="1120" t="s">
        <v>1554</v>
      </c>
      <c r="W1207" s="1169">
        <v>45443</v>
      </c>
      <c r="X1207" s="1194">
        <v>47270</v>
      </c>
      <c r="Y1207" s="1120" t="s">
        <v>7914</v>
      </c>
      <c r="Z1207" s="1120" t="s">
        <v>7915</v>
      </c>
      <c r="AA1207" s="1120" t="s">
        <v>7916</v>
      </c>
      <c r="AB1207" s="1293">
        <v>45567</v>
      </c>
      <c r="AC1207" s="1111" t="s">
        <v>4163</v>
      </c>
      <c r="AD1207" s="1291">
        <v>42947</v>
      </c>
      <c r="AE1207" s="1113"/>
      <c r="AF1207" s="1113"/>
      <c r="AG1207" s="1113"/>
    </row>
    <row r="1208" spans="1:33" ht="15.75" customHeight="1">
      <c r="A1208" s="1120" t="s">
        <v>10</v>
      </c>
      <c r="B1208" s="1120" t="s">
        <v>49</v>
      </c>
      <c r="C1208" s="1120" t="s">
        <v>28</v>
      </c>
      <c r="D1208" s="1120" t="s">
        <v>2060</v>
      </c>
      <c r="E1208" s="1120" t="s">
        <v>30</v>
      </c>
      <c r="F1208" s="1107" t="str">
        <f t="array" ref="F1208">IFERROR(INDEX(UIID!$K$2:$K1561, MATCH(CONCATENATE(B1208,D1208,G1208,J1208), UIID!$B$2:$B1561&amp;UIID!$D$2:$D1561&amp;UIID!$G$2:$G1561&amp;UIID!$H$2:$H1561, 0),), "Not Found")</f>
        <v>0746-0004</v>
      </c>
      <c r="G1208" s="1120" t="s">
        <v>1442</v>
      </c>
      <c r="H1208" s="1120"/>
      <c r="I1208" s="1120" t="s">
        <v>7917</v>
      </c>
      <c r="J1208" s="1120" t="s">
        <v>4023</v>
      </c>
      <c r="K1208" s="1120">
        <v>10.131708287543301</v>
      </c>
      <c r="L1208" s="1120">
        <v>123.273328783182</v>
      </c>
      <c r="M1208" s="1120" t="s">
        <v>1443</v>
      </c>
      <c r="N1208" s="1120" t="s">
        <v>7918</v>
      </c>
      <c r="O1208" s="1120" t="s">
        <v>113</v>
      </c>
      <c r="P1208" s="1120" t="s">
        <v>132</v>
      </c>
      <c r="Q1208" s="1120" t="s">
        <v>35</v>
      </c>
      <c r="R1208" s="1120" t="s">
        <v>104</v>
      </c>
      <c r="S1208" s="1120" t="s">
        <v>105</v>
      </c>
      <c r="T1208" s="1120" t="s">
        <v>4164</v>
      </c>
      <c r="U1208" s="1120" t="s">
        <v>408</v>
      </c>
      <c r="V1208" s="1120">
        <v>1107032195</v>
      </c>
      <c r="W1208" s="1169">
        <v>45337</v>
      </c>
      <c r="X1208" s="1194">
        <v>47165</v>
      </c>
      <c r="Y1208" s="1120" t="s">
        <v>7920</v>
      </c>
      <c r="Z1208" s="1120" t="s">
        <v>7921</v>
      </c>
      <c r="AA1208" s="1124">
        <v>46314</v>
      </c>
      <c r="AB1208" s="1293">
        <v>45404</v>
      </c>
      <c r="AC1208" s="1111" t="s">
        <v>4163</v>
      </c>
      <c r="AD1208" s="1291">
        <v>40878</v>
      </c>
      <c r="AE1208" s="1113"/>
      <c r="AF1208" s="1113"/>
      <c r="AG1208" s="1113"/>
    </row>
    <row r="1209" spans="1:33" ht="15.75" customHeight="1">
      <c r="A1209" s="1120" t="s">
        <v>10</v>
      </c>
      <c r="B1209" s="1120" t="s">
        <v>49</v>
      </c>
      <c r="C1209" s="1120" t="s">
        <v>28</v>
      </c>
      <c r="D1209" s="1120" t="s">
        <v>2060</v>
      </c>
      <c r="E1209" s="1120" t="s">
        <v>30</v>
      </c>
      <c r="F1209" s="1107" t="str">
        <f t="array" ref="F1209">IFERROR(INDEX(UIID!$K$2:$K1561, MATCH(CONCATENATE(B1209,D1209,G1209,J1209), UIID!$B$2:$B1561&amp;UIID!$D$2:$D1561&amp;UIID!$G$2:$G1561&amp;UIID!$H$2:$H1561, 0),), "Not Found")</f>
        <v>0746-0004</v>
      </c>
      <c r="G1209" s="1120" t="s">
        <v>1442</v>
      </c>
      <c r="H1209" s="1120"/>
      <c r="I1209" s="1120" t="s">
        <v>7917</v>
      </c>
      <c r="J1209" s="1120" t="s">
        <v>4023</v>
      </c>
      <c r="K1209" s="1120">
        <v>10.131708287543301</v>
      </c>
      <c r="L1209" s="1120">
        <v>123.273328783182</v>
      </c>
      <c r="M1209" s="1120" t="s">
        <v>1444</v>
      </c>
      <c r="N1209" s="1120" t="s">
        <v>7918</v>
      </c>
      <c r="O1209" s="1120" t="s">
        <v>113</v>
      </c>
      <c r="P1209" s="1120" t="s">
        <v>132</v>
      </c>
      <c r="Q1209" s="1120" t="s">
        <v>35</v>
      </c>
      <c r="R1209" s="1120" t="s">
        <v>143</v>
      </c>
      <c r="S1209" s="1120" t="s">
        <v>144</v>
      </c>
      <c r="T1209" s="1120" t="s">
        <v>4164</v>
      </c>
      <c r="U1209" s="1120" t="s">
        <v>778</v>
      </c>
      <c r="V1209" s="1120" t="s">
        <v>1445</v>
      </c>
      <c r="W1209" s="1169">
        <v>45349</v>
      </c>
      <c r="X1209" s="1194">
        <v>47177</v>
      </c>
      <c r="Y1209" s="1120" t="s">
        <v>7922</v>
      </c>
      <c r="Z1209" s="1120" t="s">
        <v>7923</v>
      </c>
      <c r="AA1209" s="1120" t="s">
        <v>7924</v>
      </c>
      <c r="AB1209" s="1293">
        <v>45404</v>
      </c>
      <c r="AC1209" s="1111" t="s">
        <v>4163</v>
      </c>
      <c r="AD1209" s="1291">
        <v>43740</v>
      </c>
      <c r="AE1209" s="1113"/>
      <c r="AF1209" s="1113"/>
      <c r="AG1209" s="1113"/>
    </row>
    <row r="1210" spans="1:33" ht="15.75" customHeight="1">
      <c r="A1210" s="1120" t="s">
        <v>10</v>
      </c>
      <c r="B1210" s="1120" t="s">
        <v>49</v>
      </c>
      <c r="C1210" s="1120" t="s">
        <v>28</v>
      </c>
      <c r="D1210" s="1120" t="s">
        <v>2060</v>
      </c>
      <c r="E1210" s="1120" t="s">
        <v>30</v>
      </c>
      <c r="F1210" s="1107" t="str">
        <f t="array" ref="F1210">IFERROR(INDEX(UIID!$K$2:$K1561, MATCH(CONCATENATE(B1210,D1210,G1210,J1210), UIID!$B$2:$B1561&amp;UIID!$D$2:$D1561&amp;UIID!$G$2:$G1561&amp;UIID!$H$2:$H1561, 0),), "Not Found")</f>
        <v>0746-0004</v>
      </c>
      <c r="G1210" s="1120" t="s">
        <v>1442</v>
      </c>
      <c r="H1210" s="1120"/>
      <c r="I1210" s="1120" t="s">
        <v>7917</v>
      </c>
      <c r="J1210" s="1120" t="s">
        <v>4023</v>
      </c>
      <c r="K1210" s="1120">
        <v>10.131708287543301</v>
      </c>
      <c r="L1210" s="1120">
        <v>123.273328783182</v>
      </c>
      <c r="M1210" s="1120" t="s">
        <v>1443</v>
      </c>
      <c r="N1210" s="1120" t="s">
        <v>7918</v>
      </c>
      <c r="O1210" s="1120" t="s">
        <v>113</v>
      </c>
      <c r="P1210" s="1120" t="s">
        <v>132</v>
      </c>
      <c r="Q1210" s="1120" t="s">
        <v>35</v>
      </c>
      <c r="R1210" s="1120" t="s">
        <v>32</v>
      </c>
      <c r="S1210" s="1120" t="s">
        <v>39</v>
      </c>
      <c r="T1210" s="1120" t="s">
        <v>4164</v>
      </c>
      <c r="U1210" s="1120" t="s">
        <v>40</v>
      </c>
      <c r="V1210" s="1120">
        <v>201407032152</v>
      </c>
      <c r="W1210" s="1169">
        <v>45337</v>
      </c>
      <c r="X1210" s="1194">
        <v>47165</v>
      </c>
      <c r="Y1210" s="1120" t="s">
        <v>7925</v>
      </c>
      <c r="Z1210" s="1120" t="s">
        <v>7926</v>
      </c>
      <c r="AA1210" s="1124">
        <v>46085</v>
      </c>
      <c r="AB1210" s="1290"/>
      <c r="AC1210" s="1111"/>
      <c r="AD1210" s="1291">
        <v>41894</v>
      </c>
      <c r="AE1210" s="1113"/>
      <c r="AF1210" s="1113"/>
      <c r="AG1210" s="1113"/>
    </row>
    <row r="1211" spans="1:33" ht="15.75" customHeight="1">
      <c r="A1211" s="1120" t="s">
        <v>10</v>
      </c>
      <c r="B1211" s="1120" t="s">
        <v>49</v>
      </c>
      <c r="C1211" s="1120" t="s">
        <v>50</v>
      </c>
      <c r="D1211" s="1120" t="s">
        <v>1447</v>
      </c>
      <c r="E1211" s="1120" t="s">
        <v>30</v>
      </c>
      <c r="F1211" s="1107" t="str">
        <f t="array" ref="F1211">IFERROR(INDEX(UIID!$K$2:$K1561, MATCH(CONCATENATE(B1211,D1211,G1211,J1211), UIID!$B$2:$B1561&amp;UIID!$D$2:$D1561&amp;UIID!$G$2:$G1561&amp;UIID!$H$2:$H1561, 0),), "Not Found")</f>
        <v>0746-0033</v>
      </c>
      <c r="G1211" s="1130" t="s">
        <v>4050</v>
      </c>
      <c r="H1211" s="1120"/>
      <c r="I1211" s="1120" t="s">
        <v>7927</v>
      </c>
      <c r="J1211" s="1120" t="s">
        <v>1450</v>
      </c>
      <c r="K1211" s="1120">
        <v>9.3889091078392894</v>
      </c>
      <c r="L1211" s="1120">
        <v>122.795545509717</v>
      </c>
      <c r="M1211" s="1120" t="s">
        <v>1451</v>
      </c>
      <c r="N1211" s="1120" t="s">
        <v>7928</v>
      </c>
      <c r="O1211" s="1120" t="s">
        <v>15</v>
      </c>
      <c r="P1211" s="1120" t="s">
        <v>1449</v>
      </c>
      <c r="Q1211" s="1120" t="s">
        <v>35</v>
      </c>
      <c r="R1211" s="1120" t="s">
        <v>125</v>
      </c>
      <c r="S1211" s="1120" t="s">
        <v>126</v>
      </c>
      <c r="T1211" s="1120" t="s">
        <v>4164</v>
      </c>
      <c r="U1211" s="1120" t="s">
        <v>421</v>
      </c>
      <c r="V1211" s="1120" t="s">
        <v>1452</v>
      </c>
      <c r="W1211" s="1169">
        <v>45434</v>
      </c>
      <c r="X1211" s="1194">
        <v>47261</v>
      </c>
      <c r="Y1211" s="1120" t="s">
        <v>7929</v>
      </c>
      <c r="Z1211" s="1120" t="s">
        <v>7930</v>
      </c>
      <c r="AA1211" s="1120" t="s">
        <v>4283</v>
      </c>
      <c r="AB1211" s="1293">
        <v>45404</v>
      </c>
      <c r="AC1211" s="1111" t="s">
        <v>4163</v>
      </c>
      <c r="AD1211" s="1291">
        <v>44561</v>
      </c>
      <c r="AE1211" s="1113"/>
      <c r="AF1211" s="1113"/>
      <c r="AG1211" s="1113"/>
    </row>
    <row r="1212" spans="1:33" ht="15.75" customHeight="1">
      <c r="A1212" s="1120" t="s">
        <v>10</v>
      </c>
      <c r="B1212" s="1120" t="s">
        <v>49</v>
      </c>
      <c r="C1212" s="1120" t="s">
        <v>50</v>
      </c>
      <c r="D1212" s="1120" t="s">
        <v>1447</v>
      </c>
      <c r="E1212" s="1120" t="s">
        <v>30</v>
      </c>
      <c r="F1212" s="1107" t="str">
        <f t="array" ref="F1212">IFERROR(INDEX(UIID!$K$2:$K1561, MATCH(CONCATENATE(B1212,D1212,G1212,J1212), UIID!$B$2:$B1561&amp;UIID!$D$2:$D1561&amp;UIID!$G$2:$G1561&amp;UIID!$H$2:$H1561, 0),), "Not Found")</f>
        <v>0746-0033</v>
      </c>
      <c r="G1212" s="1130" t="s">
        <v>4050</v>
      </c>
      <c r="H1212" s="1120"/>
      <c r="I1212" s="1120" t="s">
        <v>7927</v>
      </c>
      <c r="J1212" s="1120" t="s">
        <v>1450</v>
      </c>
      <c r="K1212" s="1120">
        <v>9.3889091078392894</v>
      </c>
      <c r="L1212" s="1120">
        <v>122.795545509717</v>
      </c>
      <c r="M1212" s="1120" t="s">
        <v>1451</v>
      </c>
      <c r="N1212" s="1120" t="s">
        <v>7928</v>
      </c>
      <c r="O1212" s="1120" t="s">
        <v>15</v>
      </c>
      <c r="P1212" s="1120" t="s">
        <v>1449</v>
      </c>
      <c r="Q1212" s="1120" t="s">
        <v>35</v>
      </c>
      <c r="R1212" s="1120" t="s">
        <v>125</v>
      </c>
      <c r="S1212" s="1120" t="s">
        <v>426</v>
      </c>
      <c r="T1212" s="1120" t="s">
        <v>4164</v>
      </c>
      <c r="U1212" s="1120" t="s">
        <v>411</v>
      </c>
      <c r="V1212" s="1120" t="s">
        <v>1454</v>
      </c>
      <c r="W1212" s="1169">
        <v>45348</v>
      </c>
      <c r="X1212" s="1194">
        <v>47176</v>
      </c>
      <c r="Y1212" s="1120" t="s">
        <v>7931</v>
      </c>
      <c r="Z1212" s="1120" t="s">
        <v>7932</v>
      </c>
      <c r="AA1212" s="1120" t="s">
        <v>4283</v>
      </c>
      <c r="AB1212" s="1293">
        <v>45404</v>
      </c>
      <c r="AC1212" s="1111" t="s">
        <v>4163</v>
      </c>
      <c r="AD1212" s="1291">
        <v>44561</v>
      </c>
      <c r="AE1212" s="1113"/>
      <c r="AF1212" s="1113"/>
      <c r="AG1212" s="1113"/>
    </row>
    <row r="1213" spans="1:33" ht="15.75" customHeight="1">
      <c r="A1213" s="1120" t="s">
        <v>10</v>
      </c>
      <c r="B1213" s="1120" t="s">
        <v>49</v>
      </c>
      <c r="C1213" s="1120" t="s">
        <v>50</v>
      </c>
      <c r="D1213" s="1120" t="s">
        <v>1447</v>
      </c>
      <c r="E1213" s="1120" t="s">
        <v>30</v>
      </c>
      <c r="F1213" s="1107" t="str">
        <f t="array" ref="F1213">IFERROR(INDEX(UIID!$K$2:$K1561, MATCH(CONCATENATE(B1213,D1213,G1213,J1213), UIID!$B$2:$B1561&amp;UIID!$D$2:$D1561&amp;UIID!$G$2:$G1561&amp;UIID!$H$2:$H1561, 0),), "Not Found")</f>
        <v>0746-0033</v>
      </c>
      <c r="G1213" s="1130" t="s">
        <v>4050</v>
      </c>
      <c r="H1213" s="1120"/>
      <c r="I1213" s="1120" t="s">
        <v>7927</v>
      </c>
      <c r="J1213" s="1120" t="s">
        <v>1450</v>
      </c>
      <c r="K1213" s="1120">
        <v>9.3889091078392894</v>
      </c>
      <c r="L1213" s="1120">
        <v>122.795545509717</v>
      </c>
      <c r="M1213" s="1120" t="s">
        <v>1451</v>
      </c>
      <c r="N1213" s="1120" t="s">
        <v>7928</v>
      </c>
      <c r="O1213" s="1120" t="s">
        <v>15</v>
      </c>
      <c r="P1213" s="1120" t="s">
        <v>1449</v>
      </c>
      <c r="Q1213" s="1120" t="s">
        <v>35</v>
      </c>
      <c r="R1213" s="1120" t="s">
        <v>125</v>
      </c>
      <c r="S1213" s="1120" t="s">
        <v>427</v>
      </c>
      <c r="T1213" s="1120" t="s">
        <v>4164</v>
      </c>
      <c r="U1213" s="1120" t="s">
        <v>1455</v>
      </c>
      <c r="V1213" s="1120" t="s">
        <v>1456</v>
      </c>
      <c r="W1213" s="1169">
        <v>45348</v>
      </c>
      <c r="X1213" s="1194">
        <v>47176</v>
      </c>
      <c r="Y1213" s="1120" t="s">
        <v>7933</v>
      </c>
      <c r="Z1213" s="1120" t="s">
        <v>7932</v>
      </c>
      <c r="AA1213" s="1120" t="s">
        <v>4283</v>
      </c>
      <c r="AB1213" s="1293">
        <v>45404</v>
      </c>
      <c r="AC1213" s="1111" t="s">
        <v>4163</v>
      </c>
      <c r="AD1213" s="1291">
        <v>44561</v>
      </c>
      <c r="AE1213" s="1113"/>
      <c r="AF1213" s="1113"/>
      <c r="AG1213" s="1113"/>
    </row>
    <row r="1214" spans="1:33" ht="15.75" customHeight="1">
      <c r="A1214" s="1120" t="s">
        <v>10</v>
      </c>
      <c r="B1214" s="1120" t="s">
        <v>49</v>
      </c>
      <c r="C1214" s="1120" t="s">
        <v>50</v>
      </c>
      <c r="D1214" s="1120" t="s">
        <v>1447</v>
      </c>
      <c r="E1214" s="1120" t="s">
        <v>30</v>
      </c>
      <c r="F1214" s="1107" t="str">
        <f t="array" ref="F1214">IFERROR(INDEX(UIID!$K$2:$K1561, MATCH(CONCATENATE(B1214,D1214,G1214,J1214), UIID!$B$2:$B1561&amp;UIID!$D$2:$D1561&amp;UIID!$G$2:$G1561&amp;UIID!$H$2:$H1561, 0),), "Not Found")</f>
        <v>0746-0033</v>
      </c>
      <c r="G1214" s="1130" t="s">
        <v>4050</v>
      </c>
      <c r="H1214" s="1120"/>
      <c r="I1214" s="1120" t="s">
        <v>7927</v>
      </c>
      <c r="J1214" s="1120" t="s">
        <v>1450</v>
      </c>
      <c r="K1214" s="1120">
        <v>9.3889091078392894</v>
      </c>
      <c r="L1214" s="1120">
        <v>122.795545509717</v>
      </c>
      <c r="M1214" s="1120" t="s">
        <v>1451</v>
      </c>
      <c r="N1214" s="1120" t="s">
        <v>7928</v>
      </c>
      <c r="O1214" s="1120" t="s">
        <v>15</v>
      </c>
      <c r="P1214" s="1120" t="s">
        <v>1449</v>
      </c>
      <c r="Q1214" s="1120" t="s">
        <v>35</v>
      </c>
      <c r="R1214" s="1120" t="s">
        <v>125</v>
      </c>
      <c r="S1214" s="1120" t="s">
        <v>1856</v>
      </c>
      <c r="T1214" s="1120" t="s">
        <v>4164</v>
      </c>
      <c r="U1214" s="1120" t="s">
        <v>416</v>
      </c>
      <c r="V1214" s="1130" t="s">
        <v>7934</v>
      </c>
      <c r="W1214" s="1169">
        <v>45348</v>
      </c>
      <c r="X1214" s="1194">
        <v>47176</v>
      </c>
      <c r="Y1214" s="1120" t="s">
        <v>7935</v>
      </c>
      <c r="Z1214" s="1120" t="s">
        <v>7932</v>
      </c>
      <c r="AA1214" s="1120" t="s">
        <v>4283</v>
      </c>
      <c r="AB1214" s="1293">
        <v>45404</v>
      </c>
      <c r="AC1214" s="1111" t="s">
        <v>4163</v>
      </c>
      <c r="AD1214" s="1291">
        <v>44561</v>
      </c>
      <c r="AE1214" s="1113"/>
      <c r="AF1214" s="1113"/>
      <c r="AG1214" s="1113"/>
    </row>
    <row r="1215" spans="1:33" ht="15.75" customHeight="1">
      <c r="A1215" s="1120" t="s">
        <v>10</v>
      </c>
      <c r="B1215" s="1120" t="s">
        <v>49</v>
      </c>
      <c r="C1215" s="1120" t="s">
        <v>50</v>
      </c>
      <c r="D1215" s="1120" t="s">
        <v>1447</v>
      </c>
      <c r="E1215" s="1120" t="s">
        <v>30</v>
      </c>
      <c r="F1215" s="1107" t="str">
        <f t="array" ref="F1215">IFERROR(INDEX(UIID!$K$2:$K1561, MATCH(CONCATENATE(B1215,D1215,G1215,J1215), UIID!$B$2:$B1561&amp;UIID!$D$2:$D1561&amp;UIID!$G$2:$G1561&amp;UIID!$H$2:$H1561, 0),), "Not Found")</f>
        <v>0746-0033</v>
      </c>
      <c r="G1215" s="1130" t="s">
        <v>4050</v>
      </c>
      <c r="H1215" s="1120"/>
      <c r="I1215" s="1120" t="s">
        <v>7927</v>
      </c>
      <c r="J1215" s="1120" t="s">
        <v>1450</v>
      </c>
      <c r="K1215" s="1120">
        <v>9.3889091078392894</v>
      </c>
      <c r="L1215" s="1120">
        <v>122.795545509717</v>
      </c>
      <c r="M1215" s="1120" t="s">
        <v>1451</v>
      </c>
      <c r="N1215" s="1120" t="s">
        <v>7928</v>
      </c>
      <c r="O1215" s="1120" t="s">
        <v>15</v>
      </c>
      <c r="P1215" s="1120" t="s">
        <v>1449</v>
      </c>
      <c r="Q1215" s="1120" t="s">
        <v>35</v>
      </c>
      <c r="R1215" s="1120" t="s">
        <v>125</v>
      </c>
      <c r="S1215" s="1120" t="s">
        <v>1458</v>
      </c>
      <c r="T1215" s="1120" t="s">
        <v>4164</v>
      </c>
      <c r="U1215" s="1120" t="s">
        <v>1459</v>
      </c>
      <c r="V1215" s="1120" t="s">
        <v>1460</v>
      </c>
      <c r="W1215" s="1169">
        <v>45348</v>
      </c>
      <c r="X1215" s="1194">
        <v>47176</v>
      </c>
      <c r="Y1215" s="1120" t="s">
        <v>7935</v>
      </c>
      <c r="Z1215" s="1120" t="s">
        <v>7932</v>
      </c>
      <c r="AA1215" s="1120" t="s">
        <v>4283</v>
      </c>
      <c r="AB1215" s="1293">
        <v>45404</v>
      </c>
      <c r="AC1215" s="1111" t="s">
        <v>4163</v>
      </c>
      <c r="AD1215" s="1291">
        <v>44561</v>
      </c>
      <c r="AE1215" s="1113"/>
      <c r="AF1215" s="1113"/>
      <c r="AG1215" s="1113"/>
    </row>
    <row r="1216" spans="1:33" ht="15.75" customHeight="1">
      <c r="A1216" s="1120" t="s">
        <v>10</v>
      </c>
      <c r="B1216" s="1120" t="s">
        <v>49</v>
      </c>
      <c r="C1216" s="1120" t="s">
        <v>50</v>
      </c>
      <c r="D1216" s="1120" t="s">
        <v>1447</v>
      </c>
      <c r="E1216" s="1120" t="s">
        <v>30</v>
      </c>
      <c r="F1216" s="1107" t="str">
        <f t="array" ref="F1216">IFERROR(INDEX(UIID!$K$2:$K1561, MATCH(CONCATENATE(B1216,D1216,G1216,J1216), UIID!$B$2:$B1561&amp;UIID!$D$2:$D1561&amp;UIID!$G$2:$G1561&amp;UIID!$H$2:$H1561, 0),), "Not Found")</f>
        <v>0746-0033</v>
      </c>
      <c r="G1216" s="1130" t="s">
        <v>4050</v>
      </c>
      <c r="H1216" s="1120"/>
      <c r="I1216" s="1120" t="s">
        <v>7927</v>
      </c>
      <c r="J1216" s="1120" t="s">
        <v>1450</v>
      </c>
      <c r="K1216" s="1120">
        <v>9.3889091078392894</v>
      </c>
      <c r="L1216" s="1120">
        <v>122.795545509717</v>
      </c>
      <c r="M1216" s="1120" t="s">
        <v>7936</v>
      </c>
      <c r="N1216" s="1120" t="s">
        <v>7928</v>
      </c>
      <c r="O1216" s="1120" t="s">
        <v>15</v>
      </c>
      <c r="P1216" s="1120" t="s">
        <v>1449</v>
      </c>
      <c r="Q1216" s="1120" t="s">
        <v>4262</v>
      </c>
      <c r="R1216" s="1120" t="s">
        <v>125</v>
      </c>
      <c r="S1216" s="1120" t="s">
        <v>2697</v>
      </c>
      <c r="T1216" s="1120" t="s">
        <v>22</v>
      </c>
      <c r="U1216" s="1120" t="s">
        <v>1461</v>
      </c>
      <c r="V1216" s="1120" t="s">
        <v>1462</v>
      </c>
      <c r="W1216" s="1169">
        <v>45139</v>
      </c>
      <c r="X1216" s="1194">
        <v>46967</v>
      </c>
      <c r="Y1216" s="1120" t="s">
        <v>7938</v>
      </c>
      <c r="Z1216" s="1120" t="s">
        <v>22</v>
      </c>
      <c r="AA1216" s="1120" t="s">
        <v>22</v>
      </c>
      <c r="AB1216" s="1292">
        <v>45791</v>
      </c>
      <c r="AC1216" s="1111" t="s">
        <v>4163</v>
      </c>
      <c r="AD1216" s="1291">
        <v>43998</v>
      </c>
      <c r="AE1216" s="1113"/>
      <c r="AF1216" s="1113"/>
      <c r="AG1216" s="1113"/>
    </row>
    <row r="1217" spans="1:33" ht="15.75" customHeight="1">
      <c r="A1217" s="1120" t="s">
        <v>10</v>
      </c>
      <c r="B1217" s="1120" t="s">
        <v>49</v>
      </c>
      <c r="C1217" s="1120" t="s">
        <v>50</v>
      </c>
      <c r="D1217" s="1120" t="s">
        <v>1447</v>
      </c>
      <c r="E1217" s="1120" t="s">
        <v>30</v>
      </c>
      <c r="F1217" s="1107" t="str">
        <f t="array" ref="F1217">IFERROR(INDEX(UIID!$K$2:$K1561, MATCH(CONCATENATE(B1217,D1217,G1217,J1217), UIID!$B$2:$B1561&amp;UIID!$D$2:$D1561&amp;UIID!$G$2:$G1561&amp;UIID!$H$2:$H1561, 0),), "Not Found")</f>
        <v>0746-0033</v>
      </c>
      <c r="G1217" s="1130" t="s">
        <v>4050</v>
      </c>
      <c r="H1217" s="1120"/>
      <c r="I1217" s="1120" t="s">
        <v>7927</v>
      </c>
      <c r="J1217" s="1120" t="s">
        <v>1450</v>
      </c>
      <c r="K1217" s="1120">
        <v>9.3889091078392894</v>
      </c>
      <c r="L1217" s="1120">
        <v>122.795545509717</v>
      </c>
      <c r="M1217" s="1120" t="s">
        <v>7936</v>
      </c>
      <c r="N1217" s="1120" t="s">
        <v>7928</v>
      </c>
      <c r="O1217" s="1120" t="s">
        <v>15</v>
      </c>
      <c r="P1217" s="1120" t="s">
        <v>1449</v>
      </c>
      <c r="Q1217" s="1120" t="s">
        <v>35</v>
      </c>
      <c r="R1217" s="1120" t="s">
        <v>125</v>
      </c>
      <c r="S1217" s="1120" t="s">
        <v>279</v>
      </c>
      <c r="T1217" s="1120" t="s">
        <v>4164</v>
      </c>
      <c r="U1217" s="1120" t="s">
        <v>421</v>
      </c>
      <c r="V1217" s="1120" t="s">
        <v>7939</v>
      </c>
      <c r="W1217" s="1169">
        <v>45348</v>
      </c>
      <c r="X1217" s="1194">
        <v>47176</v>
      </c>
      <c r="Y1217" s="1120" t="s">
        <v>7941</v>
      </c>
      <c r="Z1217" s="1120" t="s">
        <v>22</v>
      </c>
      <c r="AA1217" s="1120" t="s">
        <v>22</v>
      </c>
      <c r="AB1217" s="1293">
        <v>45404</v>
      </c>
      <c r="AC1217" s="1111" t="s">
        <v>4163</v>
      </c>
      <c r="AD1217" s="1291">
        <v>43096</v>
      </c>
      <c r="AE1217" s="1113"/>
      <c r="AF1217" s="1113"/>
      <c r="AG1217" s="1113"/>
    </row>
    <row r="1218" spans="1:33" ht="15.75" customHeight="1">
      <c r="A1218" s="1120" t="s">
        <v>10</v>
      </c>
      <c r="B1218" s="1120" t="s">
        <v>49</v>
      </c>
      <c r="C1218" s="1120" t="s">
        <v>50</v>
      </c>
      <c r="D1218" s="1120" t="s">
        <v>51</v>
      </c>
      <c r="E1218" s="1120" t="s">
        <v>30</v>
      </c>
      <c r="F1218" s="1107" t="str">
        <f t="array" ref="F1218">IFERROR(INDEX(UIID!$K$2:$K1561, MATCH(CONCATENATE(B1218,D1218,G1218,J1218), UIID!$B$2:$B1561&amp;UIID!$D$2:$D1561&amp;UIID!$G$2:$G1561&amp;UIID!$H$2:$H1561, 0),), "Not Found")</f>
        <v>0746-0022</v>
      </c>
      <c r="G1218" s="1120" t="s">
        <v>1464</v>
      </c>
      <c r="H1218" s="1130" t="s">
        <v>7942</v>
      </c>
      <c r="I1218" s="1120" t="s">
        <v>7943</v>
      </c>
      <c r="J1218" s="1120" t="s">
        <v>1465</v>
      </c>
      <c r="K1218" s="1120">
        <v>9.3193245726123699</v>
      </c>
      <c r="L1218" s="1120">
        <v>123.291079602046</v>
      </c>
      <c r="M1218" s="1120" t="s">
        <v>1466</v>
      </c>
      <c r="N1218" s="1120" t="s">
        <v>7944</v>
      </c>
      <c r="O1218" s="1120" t="s">
        <v>15</v>
      </c>
      <c r="P1218" s="1120" t="s">
        <v>16</v>
      </c>
      <c r="Q1218" s="1120" t="s">
        <v>35</v>
      </c>
      <c r="R1218" s="1120" t="s">
        <v>32</v>
      </c>
      <c r="S1218" s="1120" t="s">
        <v>228</v>
      </c>
      <c r="T1218" s="1120" t="s">
        <v>4157</v>
      </c>
      <c r="U1218" s="1120" t="s">
        <v>393</v>
      </c>
      <c r="V1218" s="1120" t="s">
        <v>1467</v>
      </c>
      <c r="W1218" s="1169">
        <v>45337</v>
      </c>
      <c r="X1218" s="1194">
        <v>47165</v>
      </c>
      <c r="Y1218" s="1120" t="s">
        <v>7945</v>
      </c>
      <c r="Z1218" s="1120" t="s">
        <v>7946</v>
      </c>
      <c r="AA1218" s="1296">
        <v>45470</v>
      </c>
      <c r="AB1218" s="1293">
        <v>45518</v>
      </c>
      <c r="AC1218" s="1111" t="s">
        <v>4163</v>
      </c>
      <c r="AD1218" s="1291">
        <v>44559</v>
      </c>
      <c r="AE1218" s="1113"/>
      <c r="AF1218" s="1113"/>
      <c r="AG1218" s="1113"/>
    </row>
    <row r="1219" spans="1:33" ht="15.75" customHeight="1">
      <c r="A1219" s="1120" t="s">
        <v>10</v>
      </c>
      <c r="B1219" s="1120" t="s">
        <v>49</v>
      </c>
      <c r="C1219" s="1120" t="s">
        <v>50</v>
      </c>
      <c r="D1219" s="1120" t="s">
        <v>51</v>
      </c>
      <c r="E1219" s="1120" t="s">
        <v>30</v>
      </c>
      <c r="F1219" s="1107" t="str">
        <f t="array" ref="F1219">IFERROR(INDEX(UIID!$K$2:$K1561, MATCH(CONCATENATE(B1219,D1219,G1219,J1219), UIID!$B$2:$B1561&amp;UIID!$D$2:$D1561&amp;UIID!$G$2:$G1561&amp;UIID!$H$2:$H1561, 0),), "Not Found")</f>
        <v>0746-0022</v>
      </c>
      <c r="G1219" s="1120" t="s">
        <v>1464</v>
      </c>
      <c r="H1219" s="1130" t="s">
        <v>7942</v>
      </c>
      <c r="I1219" s="1120" t="s">
        <v>7943</v>
      </c>
      <c r="J1219" s="1120" t="s">
        <v>1465</v>
      </c>
      <c r="K1219" s="1120">
        <v>9.3193245726123699</v>
      </c>
      <c r="L1219" s="1120">
        <v>123.291079602046</v>
      </c>
      <c r="M1219" s="1120" t="s">
        <v>1466</v>
      </c>
      <c r="N1219" s="1120" t="s">
        <v>7944</v>
      </c>
      <c r="O1219" s="1120" t="s">
        <v>15</v>
      </c>
      <c r="P1219" s="1120" t="s">
        <v>16</v>
      </c>
      <c r="Q1219" s="1120" t="s">
        <v>35</v>
      </c>
      <c r="R1219" s="1120" t="s">
        <v>87</v>
      </c>
      <c r="S1219" s="1120" t="s">
        <v>434</v>
      </c>
      <c r="T1219" s="1120" t="s">
        <v>4164</v>
      </c>
      <c r="U1219" s="1120" t="s">
        <v>152</v>
      </c>
      <c r="V1219" s="1120" t="s">
        <v>1468</v>
      </c>
      <c r="W1219" s="1169">
        <v>45131</v>
      </c>
      <c r="X1219" s="1194">
        <v>46959</v>
      </c>
      <c r="Y1219" s="1120" t="s">
        <v>7948</v>
      </c>
      <c r="Z1219" s="1120" t="s">
        <v>7949</v>
      </c>
      <c r="AA1219" s="1120" t="s">
        <v>7950</v>
      </c>
      <c r="AB1219" s="1292">
        <v>45730</v>
      </c>
      <c r="AC1219" s="1111" t="s">
        <v>4163</v>
      </c>
      <c r="AD1219" s="1291">
        <v>42654</v>
      </c>
      <c r="AE1219" s="1113"/>
      <c r="AF1219" s="1113"/>
      <c r="AG1219" s="1113"/>
    </row>
    <row r="1220" spans="1:33" ht="15.75" customHeight="1">
      <c r="A1220" s="1120" t="s">
        <v>10</v>
      </c>
      <c r="B1220" s="1120" t="s">
        <v>49</v>
      </c>
      <c r="C1220" s="1120" t="s">
        <v>50</v>
      </c>
      <c r="D1220" s="1120" t="s">
        <v>51</v>
      </c>
      <c r="E1220" s="1120" t="s">
        <v>30</v>
      </c>
      <c r="F1220" s="1107" t="str">
        <f t="array" ref="F1220">IFERROR(INDEX(UIID!$K$2:$K1561, MATCH(CONCATENATE(B1220,D1220,G1220,J1220), UIID!$B$2:$B1561&amp;UIID!$D$2:$D1561&amp;UIID!$G$2:$G1561&amp;UIID!$H$2:$H1561, 0),), "Not Found")</f>
        <v>0746-0022</v>
      </c>
      <c r="G1220" s="1120" t="s">
        <v>1464</v>
      </c>
      <c r="H1220" s="1130" t="s">
        <v>7942</v>
      </c>
      <c r="I1220" s="1120" t="s">
        <v>7943</v>
      </c>
      <c r="J1220" s="1120" t="s">
        <v>1465</v>
      </c>
      <c r="K1220" s="1120">
        <v>9.3193245726123699</v>
      </c>
      <c r="L1220" s="1120">
        <v>123.291079602046</v>
      </c>
      <c r="M1220" s="1120" t="s">
        <v>1466</v>
      </c>
      <c r="N1220" s="1120" t="s">
        <v>7944</v>
      </c>
      <c r="O1220" s="1120" t="s">
        <v>15</v>
      </c>
      <c r="P1220" s="1120" t="s">
        <v>16</v>
      </c>
      <c r="Q1220" s="1120" t="s">
        <v>35</v>
      </c>
      <c r="R1220" s="1120" t="s">
        <v>32</v>
      </c>
      <c r="S1220" s="1120" t="s">
        <v>39</v>
      </c>
      <c r="T1220" s="1120" t="s">
        <v>4164</v>
      </c>
      <c r="U1220" s="1120" t="s">
        <v>253</v>
      </c>
      <c r="V1220" s="1120" t="s">
        <v>1469</v>
      </c>
      <c r="W1220" s="1169">
        <v>45309</v>
      </c>
      <c r="X1220" s="1194">
        <v>47137</v>
      </c>
      <c r="Y1220" s="1120" t="s">
        <v>7951</v>
      </c>
      <c r="Z1220" s="1120" t="s">
        <v>7952</v>
      </c>
      <c r="AA1220" s="1120" t="s">
        <v>7953</v>
      </c>
      <c r="AB1220" s="1293">
        <v>45518</v>
      </c>
      <c r="AC1220" s="1111" t="s">
        <v>4163</v>
      </c>
      <c r="AD1220" s="1291">
        <v>43635</v>
      </c>
      <c r="AE1220" s="1113"/>
      <c r="AF1220" s="1113"/>
      <c r="AG1220" s="1113"/>
    </row>
    <row r="1221" spans="1:33" ht="15.75" customHeight="1">
      <c r="A1221" s="1120" t="s">
        <v>10</v>
      </c>
      <c r="B1221" s="1120" t="s">
        <v>49</v>
      </c>
      <c r="C1221" s="1120" t="s">
        <v>50</v>
      </c>
      <c r="D1221" s="1120" t="s">
        <v>51</v>
      </c>
      <c r="E1221" s="1120" t="s">
        <v>30</v>
      </c>
      <c r="F1221" s="1107" t="str">
        <f t="array" ref="F1221">IFERROR(INDEX(UIID!$K$2:$K1561, MATCH(CONCATENATE(B1221,D1221,G1221,J1221), UIID!$B$2:$B1561&amp;UIID!$D$2:$D1561&amp;UIID!$G$2:$G1561&amp;UIID!$H$2:$H1561, 0),), "Not Found")</f>
        <v>0746-0022</v>
      </c>
      <c r="G1221" s="1120" t="s">
        <v>1464</v>
      </c>
      <c r="H1221" s="1130" t="s">
        <v>7942</v>
      </c>
      <c r="I1221" s="1120" t="s">
        <v>7943</v>
      </c>
      <c r="J1221" s="1120" t="s">
        <v>1465</v>
      </c>
      <c r="K1221" s="1120">
        <v>9.3193245726123699</v>
      </c>
      <c r="L1221" s="1120">
        <v>123.291079602046</v>
      </c>
      <c r="M1221" s="1120" t="s">
        <v>1466</v>
      </c>
      <c r="N1221" s="1120" t="s">
        <v>7944</v>
      </c>
      <c r="O1221" s="1120" t="s">
        <v>15</v>
      </c>
      <c r="P1221" s="1120" t="s">
        <v>16</v>
      </c>
      <c r="Q1221" s="1120" t="s">
        <v>35</v>
      </c>
      <c r="R1221" s="1120" t="s">
        <v>2222</v>
      </c>
      <c r="S1221" s="1120" t="s">
        <v>156</v>
      </c>
      <c r="T1221" s="1120" t="s">
        <v>4164</v>
      </c>
      <c r="U1221" s="1120" t="s">
        <v>591</v>
      </c>
      <c r="V1221" s="1120" t="s">
        <v>1472</v>
      </c>
      <c r="W1221" s="1169">
        <v>45436</v>
      </c>
      <c r="X1221" s="1194">
        <v>47265</v>
      </c>
      <c r="Y1221" s="1120" t="s">
        <v>7954</v>
      </c>
      <c r="Z1221" s="1120" t="s">
        <v>7955</v>
      </c>
      <c r="AA1221" s="1296">
        <v>43531</v>
      </c>
      <c r="AB1221" s="1290"/>
      <c r="AC1221" s="1111"/>
      <c r="AD1221" s="1291">
        <v>45436</v>
      </c>
      <c r="AE1221" s="1113"/>
      <c r="AF1221" s="1113"/>
      <c r="AG1221" s="1113"/>
    </row>
    <row r="1222" spans="1:33" ht="15.75" customHeight="1">
      <c r="A1222" s="1120" t="s">
        <v>10</v>
      </c>
      <c r="B1222" s="1120" t="s">
        <v>49</v>
      </c>
      <c r="C1222" s="1120" t="s">
        <v>50</v>
      </c>
      <c r="D1222" s="1120" t="s">
        <v>51</v>
      </c>
      <c r="E1222" s="1120" t="s">
        <v>30</v>
      </c>
      <c r="F1222" s="1107" t="str">
        <f t="array" ref="F1222">IFERROR(INDEX(UIID!$K$2:$K1561, MATCH(CONCATENATE(B1222,D1222,G1222,J1222), UIID!$B$2:$B1561&amp;UIID!$D$2:$D1561&amp;UIID!$G$2:$G1561&amp;UIID!$H$2:$H1561, 0),), "Not Found")</f>
        <v>0746-0022</v>
      </c>
      <c r="G1222" s="1120" t="s">
        <v>1464</v>
      </c>
      <c r="H1222" s="1130" t="s">
        <v>7942</v>
      </c>
      <c r="I1222" s="1120" t="s">
        <v>7943</v>
      </c>
      <c r="J1222" s="1120" t="s">
        <v>1465</v>
      </c>
      <c r="K1222" s="1120">
        <v>9.3193245726123699</v>
      </c>
      <c r="L1222" s="1120">
        <v>123.291079602046</v>
      </c>
      <c r="M1222" s="1120" t="s">
        <v>1466</v>
      </c>
      <c r="N1222" s="1120" t="s">
        <v>7944</v>
      </c>
      <c r="O1222" s="1120" t="s">
        <v>15</v>
      </c>
      <c r="P1222" s="1120" t="s">
        <v>16</v>
      </c>
      <c r="Q1222" s="1120" t="s">
        <v>35</v>
      </c>
      <c r="R1222" s="1120" t="s">
        <v>2230</v>
      </c>
      <c r="S1222" s="1120" t="s">
        <v>161</v>
      </c>
      <c r="T1222" s="1120" t="s">
        <v>4157</v>
      </c>
      <c r="U1222" s="1120" t="s">
        <v>364</v>
      </c>
      <c r="V1222" s="1120" t="s">
        <v>1473</v>
      </c>
      <c r="W1222" s="1169">
        <v>45436</v>
      </c>
      <c r="X1222" s="1194">
        <v>47265</v>
      </c>
      <c r="Y1222" s="1120" t="s">
        <v>7956</v>
      </c>
      <c r="Z1222" s="1120">
        <v>161507461300174</v>
      </c>
      <c r="AA1222" s="1189">
        <v>44253</v>
      </c>
      <c r="AB1222" s="1290"/>
      <c r="AC1222" s="1111"/>
      <c r="AD1222" s="1291">
        <v>45436</v>
      </c>
      <c r="AE1222" s="1113"/>
      <c r="AF1222" s="1113"/>
      <c r="AG1222" s="1113"/>
    </row>
    <row r="1223" spans="1:33" ht="15.75" customHeight="1">
      <c r="A1223" s="1120" t="s">
        <v>10</v>
      </c>
      <c r="B1223" s="1120" t="s">
        <v>49</v>
      </c>
      <c r="C1223" s="1120" t="s">
        <v>50</v>
      </c>
      <c r="D1223" s="1120" t="s">
        <v>51</v>
      </c>
      <c r="E1223" s="1120" t="s">
        <v>30</v>
      </c>
      <c r="F1223" s="1107" t="str">
        <f t="array" ref="F1223">IFERROR(INDEX(UIID!$K$2:$K1561, MATCH(CONCATENATE(B1223,D1223,G1223,J1223), UIID!$B$2:$B1561&amp;UIID!$D$2:$D1561&amp;UIID!$G$2:$G1561&amp;UIID!$H$2:$H1561, 0),), "Not Found")</f>
        <v>0746-0022</v>
      </c>
      <c r="G1223" s="1120" t="s">
        <v>1464</v>
      </c>
      <c r="H1223" s="1130" t="s">
        <v>7942</v>
      </c>
      <c r="I1223" s="1120" t="s">
        <v>7943</v>
      </c>
      <c r="J1223" s="1120" t="s">
        <v>1465</v>
      </c>
      <c r="K1223" s="1120">
        <v>9.3193245726123699</v>
      </c>
      <c r="L1223" s="1120">
        <v>123.291079602046</v>
      </c>
      <c r="M1223" s="1120" t="s">
        <v>1466</v>
      </c>
      <c r="N1223" s="1120" t="s">
        <v>7944</v>
      </c>
      <c r="O1223" s="1120" t="s">
        <v>15</v>
      </c>
      <c r="P1223" s="1120" t="s">
        <v>16</v>
      </c>
      <c r="Q1223" s="1120" t="s">
        <v>4262</v>
      </c>
      <c r="R1223" s="1120" t="s">
        <v>2222</v>
      </c>
      <c r="S1223" s="1120" t="s">
        <v>589</v>
      </c>
      <c r="T1223" s="1120" t="s">
        <v>22</v>
      </c>
      <c r="U1223" s="1120" t="s">
        <v>560</v>
      </c>
      <c r="V1223" s="1120" t="s">
        <v>1471</v>
      </c>
      <c r="W1223" s="1169">
        <v>45317</v>
      </c>
      <c r="X1223" s="1194">
        <v>47147</v>
      </c>
      <c r="Y1223" s="1120" t="s">
        <v>7957</v>
      </c>
      <c r="Z1223" s="1120" t="s">
        <v>7958</v>
      </c>
      <c r="AA1223" s="1174">
        <v>43659</v>
      </c>
      <c r="AB1223" s="1290"/>
      <c r="AC1223" s="1111"/>
      <c r="AD1223" s="1291">
        <v>43242</v>
      </c>
      <c r="AE1223" s="1113"/>
      <c r="AF1223" s="1113"/>
      <c r="AG1223" s="1113"/>
    </row>
    <row r="1224" spans="1:33" ht="15.75" customHeight="1">
      <c r="A1224" s="1120" t="s">
        <v>10</v>
      </c>
      <c r="B1224" s="1120" t="s">
        <v>49</v>
      </c>
      <c r="C1224" s="1120" t="s">
        <v>50</v>
      </c>
      <c r="D1224" s="1120" t="s">
        <v>51</v>
      </c>
      <c r="E1224" s="1120" t="s">
        <v>30</v>
      </c>
      <c r="F1224" s="1107" t="str">
        <f t="array" ref="F1224">IFERROR(INDEX(UIID!$K$2:$K1561, MATCH(CONCATENATE(B1224,D1224,G1224,J1224), UIID!$B$2:$B1561&amp;UIID!$D$2:$D1561&amp;UIID!$G$2:$G1561&amp;UIID!$H$2:$H1561, 0),), "Not Found")</f>
        <v>0746-0007</v>
      </c>
      <c r="G1224" s="1120" t="s">
        <v>1561</v>
      </c>
      <c r="H1224" s="1120"/>
      <c r="I1224" s="1120" t="s">
        <v>7959</v>
      </c>
      <c r="J1224" s="1130" t="s">
        <v>4025</v>
      </c>
      <c r="K1224" s="1120">
        <v>9.3105554157064798</v>
      </c>
      <c r="L1224" s="1120">
        <v>123.304897167327</v>
      </c>
      <c r="M1224" s="1120" t="s">
        <v>1563</v>
      </c>
      <c r="N1224" s="1120" t="s">
        <v>7960</v>
      </c>
      <c r="O1224" s="1120" t="s">
        <v>15</v>
      </c>
      <c r="P1224" s="1120" t="s">
        <v>16</v>
      </c>
      <c r="Q1224" s="1120" t="s">
        <v>4262</v>
      </c>
      <c r="R1224" s="1120" t="s">
        <v>3006</v>
      </c>
      <c r="S1224" s="1120" t="s">
        <v>376</v>
      </c>
      <c r="T1224" s="1120" t="s">
        <v>22</v>
      </c>
      <c r="U1224" s="1120" t="s">
        <v>235</v>
      </c>
      <c r="V1224" s="1120">
        <v>201507030065</v>
      </c>
      <c r="W1224" s="1169">
        <v>45316</v>
      </c>
      <c r="X1224" s="1194">
        <v>47144</v>
      </c>
      <c r="Y1224" s="1120" t="s">
        <v>7961</v>
      </c>
      <c r="Z1224" s="1120" t="s">
        <v>7962</v>
      </c>
      <c r="AA1224" s="1120" t="s">
        <v>4283</v>
      </c>
      <c r="AB1224" s="1293">
        <v>45471</v>
      </c>
      <c r="AC1224" s="1111" t="s">
        <v>4163</v>
      </c>
      <c r="AD1224" s="1291">
        <v>42123</v>
      </c>
      <c r="AE1224" s="1113"/>
      <c r="AF1224" s="1113"/>
      <c r="AG1224" s="1113"/>
    </row>
    <row r="1225" spans="1:33" ht="15.75" customHeight="1">
      <c r="A1225" s="1120" t="s">
        <v>10</v>
      </c>
      <c r="B1225" s="1120" t="s">
        <v>49</v>
      </c>
      <c r="C1225" s="1120" t="s">
        <v>50</v>
      </c>
      <c r="D1225" s="1120" t="s">
        <v>51</v>
      </c>
      <c r="E1225" s="1120" t="s">
        <v>30</v>
      </c>
      <c r="F1225" s="1107" t="str">
        <f t="array" ref="F1225">IFERROR(INDEX(UIID!$K$2:$K1561, MATCH(CONCATENATE(B1225,D1225,G1225,J1225), UIID!$B$2:$B1561&amp;UIID!$D$2:$D1561&amp;UIID!$G$2:$G1561&amp;UIID!$H$2:$H1561, 0),), "Not Found")</f>
        <v>0746-0007</v>
      </c>
      <c r="G1225" s="1120" t="s">
        <v>1561</v>
      </c>
      <c r="H1225" s="1120"/>
      <c r="I1225" s="1120" t="s">
        <v>7959</v>
      </c>
      <c r="J1225" s="1130" t="s">
        <v>4025</v>
      </c>
      <c r="K1225" s="1120">
        <v>9.3105554157064798</v>
      </c>
      <c r="L1225" s="1120">
        <v>123.304897167327</v>
      </c>
      <c r="M1225" s="1120" t="s">
        <v>1563</v>
      </c>
      <c r="N1225" s="1120" t="s">
        <v>7960</v>
      </c>
      <c r="O1225" s="1120" t="s">
        <v>15</v>
      </c>
      <c r="P1225" s="1120" t="s">
        <v>16</v>
      </c>
      <c r="Q1225" s="1120" t="s">
        <v>4262</v>
      </c>
      <c r="R1225" s="1120" t="s">
        <v>3006</v>
      </c>
      <c r="S1225" s="1120" t="s">
        <v>1564</v>
      </c>
      <c r="T1225" s="1120" t="s">
        <v>22</v>
      </c>
      <c r="U1225" s="1120" t="s">
        <v>1378</v>
      </c>
      <c r="V1225" s="1120" t="s">
        <v>1565</v>
      </c>
      <c r="W1225" s="1169">
        <v>45316</v>
      </c>
      <c r="X1225" s="1194">
        <v>47144</v>
      </c>
      <c r="Y1225" s="1120" t="s">
        <v>7963</v>
      </c>
      <c r="Z1225" s="1120" t="s">
        <v>22</v>
      </c>
      <c r="AA1225" s="1120" t="s">
        <v>22</v>
      </c>
      <c r="AB1225" s="1290"/>
      <c r="AC1225" s="1111"/>
      <c r="AD1225" s="1291">
        <v>43451</v>
      </c>
      <c r="AE1225" s="1113"/>
      <c r="AF1225" s="1113"/>
      <c r="AG1225" s="1113"/>
    </row>
    <row r="1226" spans="1:33" ht="15.75" customHeight="1">
      <c r="A1226" s="1120" t="s">
        <v>10</v>
      </c>
      <c r="B1226" s="1120" t="s">
        <v>49</v>
      </c>
      <c r="C1226" s="1120" t="s">
        <v>50</v>
      </c>
      <c r="D1226" s="1120" t="s">
        <v>51</v>
      </c>
      <c r="E1226" s="1120" t="s">
        <v>30</v>
      </c>
      <c r="F1226" s="1107" t="str">
        <f t="array" ref="F1226">IFERROR(INDEX(UIID!$K$2:$K1561, MATCH(CONCATENATE(B1226,D1226,G1226,J1226), UIID!$B$2:$B1561&amp;UIID!$D$2:$D1561&amp;UIID!$G$2:$G1561&amp;UIID!$H$2:$H1561, 0),), "Not Found")</f>
        <v>0746-0007</v>
      </c>
      <c r="G1226" s="1120" t="s">
        <v>1561</v>
      </c>
      <c r="H1226" s="1120"/>
      <c r="I1226" s="1120" t="s">
        <v>7959</v>
      </c>
      <c r="J1226" s="1130" t="s">
        <v>4025</v>
      </c>
      <c r="K1226" s="1120">
        <v>9.3105554157064798</v>
      </c>
      <c r="L1226" s="1120">
        <v>123.304897167327</v>
      </c>
      <c r="M1226" s="1120" t="s">
        <v>1563</v>
      </c>
      <c r="N1226" s="1120" t="s">
        <v>7960</v>
      </c>
      <c r="O1226" s="1120" t="s">
        <v>15</v>
      </c>
      <c r="P1226" s="1120" t="s">
        <v>16</v>
      </c>
      <c r="Q1226" s="1120" t="s">
        <v>35</v>
      </c>
      <c r="R1226" s="1120" t="s">
        <v>117</v>
      </c>
      <c r="S1226" s="1120" t="s">
        <v>120</v>
      </c>
      <c r="T1226" s="1120" t="s">
        <v>4164</v>
      </c>
      <c r="U1226" s="1120" t="s">
        <v>121</v>
      </c>
      <c r="V1226" s="1120" t="s">
        <v>1566</v>
      </c>
      <c r="W1226" s="1169">
        <v>45271</v>
      </c>
      <c r="X1226" s="1194">
        <v>47099</v>
      </c>
      <c r="Y1226" s="1120" t="s">
        <v>5248</v>
      </c>
      <c r="Z1226" s="1120" t="s">
        <v>7965</v>
      </c>
      <c r="AA1226" s="1189">
        <v>45369</v>
      </c>
      <c r="AB1226" s="1293">
        <v>45471</v>
      </c>
      <c r="AC1226" s="1111" t="s">
        <v>4163</v>
      </c>
      <c r="AD1226" s="1291">
        <v>43584</v>
      </c>
      <c r="AE1226" s="1113"/>
      <c r="AF1226" s="1113"/>
      <c r="AG1226" s="1113"/>
    </row>
    <row r="1227" spans="1:33" ht="15.75" customHeight="1">
      <c r="A1227" s="1120" t="s">
        <v>10</v>
      </c>
      <c r="B1227" s="1120" t="s">
        <v>49</v>
      </c>
      <c r="C1227" s="1120" t="s">
        <v>50</v>
      </c>
      <c r="D1227" s="1120" t="s">
        <v>51</v>
      </c>
      <c r="E1227" s="1120" t="s">
        <v>30</v>
      </c>
      <c r="F1227" s="1107" t="str">
        <f t="array" ref="F1227">IFERROR(INDEX(UIID!$K$2:$K1561, MATCH(CONCATENATE(B1227,D1227,G1227,J1227), UIID!$B$2:$B1561&amp;UIID!$D$2:$D1561&amp;UIID!$G$2:$G1561&amp;UIID!$H$2:$H1561, 0),), "Not Found")</f>
        <v>0746-0007</v>
      </c>
      <c r="G1227" s="1120" t="s">
        <v>1561</v>
      </c>
      <c r="H1227" s="1120"/>
      <c r="I1227" s="1120" t="s">
        <v>7959</v>
      </c>
      <c r="J1227" s="1130" t="s">
        <v>4025</v>
      </c>
      <c r="K1227" s="1120">
        <v>9.3105554157064798</v>
      </c>
      <c r="L1227" s="1120">
        <v>123.304897167327</v>
      </c>
      <c r="M1227" s="1120" t="s">
        <v>1563</v>
      </c>
      <c r="N1227" s="1120" t="s">
        <v>7960</v>
      </c>
      <c r="O1227" s="1120" t="s">
        <v>15</v>
      </c>
      <c r="P1227" s="1120" t="s">
        <v>16</v>
      </c>
      <c r="Q1227" s="1120" t="s">
        <v>35</v>
      </c>
      <c r="R1227" s="1120" t="s">
        <v>2222</v>
      </c>
      <c r="S1227" s="1120" t="s">
        <v>156</v>
      </c>
      <c r="T1227" s="1120" t="s">
        <v>4164</v>
      </c>
      <c r="U1227" s="1120" t="s">
        <v>591</v>
      </c>
      <c r="V1227" s="1120">
        <v>201507032066</v>
      </c>
      <c r="W1227" s="1169">
        <v>45316</v>
      </c>
      <c r="X1227" s="1194">
        <v>47144</v>
      </c>
      <c r="Y1227" s="1120" t="s">
        <v>4283</v>
      </c>
      <c r="Z1227" s="1120" t="s">
        <v>4283</v>
      </c>
      <c r="AA1227" s="1120" t="s">
        <v>4283</v>
      </c>
      <c r="AB1227" s="1293">
        <v>45471</v>
      </c>
      <c r="AC1227" s="1111" t="s">
        <v>4163</v>
      </c>
      <c r="AD1227" s="1291">
        <v>42123</v>
      </c>
      <c r="AE1227" s="1113"/>
      <c r="AF1227" s="1113"/>
      <c r="AG1227" s="1113"/>
    </row>
    <row r="1228" spans="1:33" ht="15.75" customHeight="1">
      <c r="A1228" s="1120" t="s">
        <v>10</v>
      </c>
      <c r="B1228" s="1120" t="s">
        <v>49</v>
      </c>
      <c r="C1228" s="1120" t="s">
        <v>28</v>
      </c>
      <c r="D1228" s="1120" t="s">
        <v>51</v>
      </c>
      <c r="E1228" s="1120" t="s">
        <v>30</v>
      </c>
      <c r="F1228" s="1107" t="str">
        <f t="array" ref="F1228">IFERROR(INDEX(UIID!$K$2:$K1561, MATCH(CONCATENATE(B1228,D1228,G1228,J1228), UIID!$B$2:$B1561&amp;UIID!$D$2:$D1561&amp;UIID!$G$2:$G1561&amp;UIID!$H$2:$H1561, 0),), "Not Found")</f>
        <v>0746-0030</v>
      </c>
      <c r="G1228" s="1130" t="s">
        <v>3507</v>
      </c>
      <c r="H1228" s="1120"/>
      <c r="I1228" s="1120" t="s">
        <v>7967</v>
      </c>
      <c r="J1228" s="1120" t="s">
        <v>1407</v>
      </c>
      <c r="K1228" s="1217">
        <v>9.3040378500000003</v>
      </c>
      <c r="L1228" s="1218">
        <v>123.3078172</v>
      </c>
      <c r="M1228" s="1120" t="s">
        <v>1408</v>
      </c>
      <c r="N1228" s="1120"/>
      <c r="O1228" s="1120" t="s">
        <v>15</v>
      </c>
      <c r="P1228" s="1120" t="s">
        <v>16</v>
      </c>
      <c r="Q1228" s="1120" t="s">
        <v>35</v>
      </c>
      <c r="R1228" s="1120" t="s">
        <v>2222</v>
      </c>
      <c r="S1228" s="1120" t="s">
        <v>156</v>
      </c>
      <c r="T1228" s="1120" t="s">
        <v>4164</v>
      </c>
      <c r="U1228" s="1120" t="s">
        <v>157</v>
      </c>
      <c r="V1228" s="1120" t="s">
        <v>1409</v>
      </c>
      <c r="W1228" s="1169">
        <v>45366</v>
      </c>
      <c r="X1228" s="1194">
        <v>47195</v>
      </c>
      <c r="Y1228" s="1120" t="s">
        <v>7968</v>
      </c>
      <c r="Z1228" s="1120" t="s">
        <v>7969</v>
      </c>
      <c r="AA1228" s="1120" t="s">
        <v>4283</v>
      </c>
      <c r="AB1228" s="1290"/>
      <c r="AC1228" s="1111"/>
      <c r="AD1228" s="1121"/>
      <c r="AE1228" s="1113"/>
      <c r="AF1228" s="1113"/>
      <c r="AG1228" s="1113"/>
    </row>
    <row r="1229" spans="1:33" ht="15.75" customHeight="1">
      <c r="A1229" s="1120" t="s">
        <v>10</v>
      </c>
      <c r="B1229" s="1120" t="s">
        <v>49</v>
      </c>
      <c r="C1229" s="1120" t="s">
        <v>50</v>
      </c>
      <c r="D1229" s="1120" t="s">
        <v>51</v>
      </c>
      <c r="E1229" s="1120" t="s">
        <v>30</v>
      </c>
      <c r="F1229" s="1107" t="str">
        <f t="array" ref="F1229">IFERROR(INDEX(UIID!$K$2:$K1561, MATCH(CONCATENATE(B1229,D1229,G1229,J1229), UIID!$B$2:$B1561&amp;UIID!$D$2:$D1561&amp;UIID!$G$2:$G1561&amp;UIID!$H$2:$H1561, 0),), "Not Found")</f>
        <v>0746-0003</v>
      </c>
      <c r="G1229" s="1120" t="s">
        <v>3552</v>
      </c>
      <c r="H1229" s="1120"/>
      <c r="I1229" s="1120" t="s">
        <v>7970</v>
      </c>
      <c r="J1229" s="1120" t="s">
        <v>1480</v>
      </c>
      <c r="K1229" s="1120">
        <v>9.2972666487648397</v>
      </c>
      <c r="L1229" s="1120">
        <v>123.269567051984</v>
      </c>
      <c r="M1229" s="1120" t="s">
        <v>1481</v>
      </c>
      <c r="N1229" s="1120"/>
      <c r="O1229" s="1120" t="s">
        <v>113</v>
      </c>
      <c r="P1229" s="1120" t="s">
        <v>132</v>
      </c>
      <c r="Q1229" s="1120" t="s">
        <v>35</v>
      </c>
      <c r="R1229" s="1120" t="s">
        <v>84</v>
      </c>
      <c r="S1229" s="1120" t="s">
        <v>93</v>
      </c>
      <c r="T1229" s="1120" t="s">
        <v>4213</v>
      </c>
      <c r="U1229" s="1120" t="s">
        <v>94</v>
      </c>
      <c r="V1229" s="1120">
        <v>807031005</v>
      </c>
      <c r="W1229" s="1169">
        <v>45434</v>
      </c>
      <c r="X1229" s="1194">
        <v>47261</v>
      </c>
      <c r="Y1229" s="1120" t="s">
        <v>7971</v>
      </c>
      <c r="Z1229" s="1120" t="s">
        <v>7972</v>
      </c>
      <c r="AA1229" s="1124">
        <v>46041</v>
      </c>
      <c r="AB1229" s="1290"/>
      <c r="AC1229" s="1111"/>
      <c r="AD1229" s="1291">
        <v>39595</v>
      </c>
      <c r="AE1229" s="1113"/>
      <c r="AF1229" s="1113"/>
      <c r="AG1229" s="1113"/>
    </row>
    <row r="1230" spans="1:33" ht="15.75" customHeight="1">
      <c r="A1230" s="1120" t="s">
        <v>10</v>
      </c>
      <c r="B1230" s="1120" t="s">
        <v>49</v>
      </c>
      <c r="C1230" s="1120" t="s">
        <v>50</v>
      </c>
      <c r="D1230" s="1120" t="s">
        <v>51</v>
      </c>
      <c r="E1230" s="1120" t="s">
        <v>30</v>
      </c>
      <c r="F1230" s="1107" t="str">
        <f t="array" ref="F1230">IFERROR(INDEX(UIID!$K$2:$K1561, MATCH(CONCATENATE(B1230,D1230,G1230,J1230), UIID!$B$2:$B1561&amp;UIID!$D$2:$D1561&amp;UIID!$G$2:$G1561&amp;UIID!$H$2:$H1561, 0),), "Not Found")</f>
        <v>0746-0003</v>
      </c>
      <c r="G1230" s="1120" t="s">
        <v>3552</v>
      </c>
      <c r="H1230" s="1120"/>
      <c r="I1230" s="1120" t="s">
        <v>7970</v>
      </c>
      <c r="J1230" s="1120" t="s">
        <v>1480</v>
      </c>
      <c r="K1230" s="1120">
        <v>9.2972666487648397</v>
      </c>
      <c r="L1230" s="1120">
        <v>123.269567051984</v>
      </c>
      <c r="M1230" s="1120" t="s">
        <v>1481</v>
      </c>
      <c r="N1230" s="1120"/>
      <c r="O1230" s="1120" t="s">
        <v>113</v>
      </c>
      <c r="P1230" s="1120" t="s">
        <v>132</v>
      </c>
      <c r="Q1230" s="1120" t="s">
        <v>35</v>
      </c>
      <c r="R1230" s="1120" t="s">
        <v>84</v>
      </c>
      <c r="S1230" s="1120" t="s">
        <v>85</v>
      </c>
      <c r="T1230" s="1120" t="s">
        <v>4164</v>
      </c>
      <c r="U1230" s="1120" t="s">
        <v>94</v>
      </c>
      <c r="V1230" s="1120">
        <v>807032006</v>
      </c>
      <c r="W1230" s="1169">
        <v>45434</v>
      </c>
      <c r="X1230" s="1194">
        <v>47261</v>
      </c>
      <c r="Y1230" s="1120" t="s">
        <v>7973</v>
      </c>
      <c r="Z1230" s="1120" t="s">
        <v>7974</v>
      </c>
      <c r="AA1230" s="1120" t="s">
        <v>7975</v>
      </c>
      <c r="AB1230" s="1290"/>
      <c r="AC1230" s="1111"/>
      <c r="AD1230" s="1291">
        <v>39595</v>
      </c>
      <c r="AE1230" s="1113"/>
      <c r="AF1230" s="1113"/>
      <c r="AG1230" s="1113"/>
    </row>
    <row r="1231" spans="1:33" ht="15.75" customHeight="1">
      <c r="A1231" s="1120" t="s">
        <v>10</v>
      </c>
      <c r="B1231" s="1120" t="s">
        <v>49</v>
      </c>
      <c r="C1231" s="1120" t="s">
        <v>50</v>
      </c>
      <c r="D1231" s="1120" t="s">
        <v>51</v>
      </c>
      <c r="E1231" s="1120" t="s">
        <v>30</v>
      </c>
      <c r="F1231" s="1107" t="str">
        <f t="array" ref="F1231">IFERROR(INDEX(UIID!$K$2:$K1561, MATCH(CONCATENATE(B1231,D1231,G1231,J1231), UIID!$B$2:$B1561&amp;UIID!$D$2:$D1561&amp;UIID!$G$2:$G1561&amp;UIID!$H$2:$H1561, 0),), "Not Found")</f>
        <v>0746-0003</v>
      </c>
      <c r="G1231" s="1120" t="s">
        <v>3552</v>
      </c>
      <c r="H1231" s="1120"/>
      <c r="I1231" s="1120" t="s">
        <v>7970</v>
      </c>
      <c r="J1231" s="1120" t="s">
        <v>1480</v>
      </c>
      <c r="K1231" s="1120">
        <v>9.2972666487648397</v>
      </c>
      <c r="L1231" s="1120">
        <v>123.269567051984</v>
      </c>
      <c r="M1231" s="1120" t="s">
        <v>1481</v>
      </c>
      <c r="N1231" s="1120"/>
      <c r="O1231" s="1120" t="s">
        <v>113</v>
      </c>
      <c r="P1231" s="1120" t="s">
        <v>132</v>
      </c>
      <c r="Q1231" s="1120" t="s">
        <v>35</v>
      </c>
      <c r="R1231" s="1120" t="s">
        <v>84</v>
      </c>
      <c r="S1231" s="1120" t="s">
        <v>545</v>
      </c>
      <c r="T1231" s="1120" t="s">
        <v>4164</v>
      </c>
      <c r="U1231" s="1120" t="s">
        <v>94</v>
      </c>
      <c r="V1231" s="1120" t="s">
        <v>1482</v>
      </c>
      <c r="W1231" s="1169">
        <v>45434</v>
      </c>
      <c r="X1231" s="1194">
        <v>47261</v>
      </c>
      <c r="Y1231" s="1120" t="s">
        <v>7976</v>
      </c>
      <c r="Z1231" s="1120" t="s">
        <v>7977</v>
      </c>
      <c r="AA1231" s="1124">
        <v>46841</v>
      </c>
      <c r="AB1231" s="1293">
        <v>45478</v>
      </c>
      <c r="AC1231" s="1111" t="s">
        <v>4163</v>
      </c>
      <c r="AD1231" s="1291">
        <v>42356</v>
      </c>
      <c r="AE1231" s="1113"/>
      <c r="AF1231" s="1113"/>
      <c r="AG1231" s="1113"/>
    </row>
    <row r="1232" spans="1:33" ht="15.75" customHeight="1">
      <c r="A1232" s="1120" t="s">
        <v>10</v>
      </c>
      <c r="B1232" s="1120" t="s">
        <v>49</v>
      </c>
      <c r="C1232" s="1120" t="s">
        <v>50</v>
      </c>
      <c r="D1232" s="1120" t="s">
        <v>451</v>
      </c>
      <c r="E1232" s="1120" t="s">
        <v>30</v>
      </c>
      <c r="F1232" s="1107" t="str">
        <f t="array" ref="F1232">IFERROR(INDEX(UIID!$K$2:$K1561, MATCH(CONCATENATE(B1232,D1232,G1232,J1232), UIID!$B$2:$B1561&amp;UIID!$D$2:$D1561&amp;UIID!$G$2:$G1561&amp;UIID!$H$2:$H1561, 0),), "Not Found")</f>
        <v>0746-0035</v>
      </c>
      <c r="G1232" s="1120" t="s">
        <v>452</v>
      </c>
      <c r="H1232" s="1120"/>
      <c r="I1232" s="1120" t="s">
        <v>7978</v>
      </c>
      <c r="J1232" s="1120" t="s">
        <v>453</v>
      </c>
      <c r="K1232" s="1120">
        <v>9.6299170436141797</v>
      </c>
      <c r="L1232" s="1120">
        <v>123.097848036645</v>
      </c>
      <c r="M1232" s="1120" t="s">
        <v>454</v>
      </c>
      <c r="N1232" s="1120" t="s">
        <v>7979</v>
      </c>
      <c r="O1232" s="1120" t="s">
        <v>15</v>
      </c>
      <c r="P1232" s="1120" t="s">
        <v>16</v>
      </c>
      <c r="Q1232" s="1120" t="s">
        <v>35</v>
      </c>
      <c r="R1232" s="1120" t="s">
        <v>272</v>
      </c>
      <c r="S1232" s="1120" t="s">
        <v>2649</v>
      </c>
      <c r="T1232" s="1120" t="s">
        <v>4306</v>
      </c>
      <c r="U1232" s="1120" t="s">
        <v>366</v>
      </c>
      <c r="V1232" s="1120" t="s">
        <v>455</v>
      </c>
      <c r="W1232" s="1169">
        <v>43257</v>
      </c>
      <c r="X1232" s="1194">
        <v>46967</v>
      </c>
      <c r="Y1232" s="1120" t="s">
        <v>7981</v>
      </c>
      <c r="Z1232" s="1120" t="s">
        <v>7982</v>
      </c>
      <c r="AA1232" s="1120" t="s">
        <v>7983</v>
      </c>
      <c r="AB1232" s="1292">
        <v>45791</v>
      </c>
      <c r="AC1232" s="1111" t="s">
        <v>4163</v>
      </c>
      <c r="AD1232" s="1291">
        <v>43257</v>
      </c>
      <c r="AE1232" s="1113"/>
      <c r="AF1232" s="1113"/>
      <c r="AG1232" s="1113"/>
    </row>
    <row r="1233" spans="1:33" ht="15.75" customHeight="1">
      <c r="A1233" s="1120" t="s">
        <v>10</v>
      </c>
      <c r="B1233" s="1120" t="s">
        <v>49</v>
      </c>
      <c r="C1233" s="1120" t="s">
        <v>50</v>
      </c>
      <c r="D1233" s="1120" t="s">
        <v>451</v>
      </c>
      <c r="E1233" s="1120" t="s">
        <v>30</v>
      </c>
      <c r="F1233" s="1107" t="str">
        <f t="array" ref="F1233">IFERROR(INDEX(UIID!$K$2:$K1561, MATCH(CONCATENATE(B1233,D1233,G1233,J1233), UIID!$B$2:$B1561&amp;UIID!$D$2:$D1561&amp;UIID!$G$2:$G1561&amp;UIID!$H$2:$H1561, 0),), "Not Found")</f>
        <v>0746-0035</v>
      </c>
      <c r="G1233" s="1120" t="s">
        <v>452</v>
      </c>
      <c r="H1233" s="1120"/>
      <c r="I1233" s="1120" t="s">
        <v>7978</v>
      </c>
      <c r="J1233" s="1120" t="s">
        <v>453</v>
      </c>
      <c r="K1233" s="1120">
        <v>9.6299170436141797</v>
      </c>
      <c r="L1233" s="1120">
        <v>123.097848036645</v>
      </c>
      <c r="M1233" s="1120" t="s">
        <v>454</v>
      </c>
      <c r="N1233" s="1120" t="s">
        <v>7979</v>
      </c>
      <c r="O1233" s="1120" t="s">
        <v>15</v>
      </c>
      <c r="P1233" s="1120" t="s">
        <v>16</v>
      </c>
      <c r="Q1233" s="1120" t="s">
        <v>35</v>
      </c>
      <c r="R1233" s="1120" t="s">
        <v>32</v>
      </c>
      <c r="S1233" s="1120" t="s">
        <v>228</v>
      </c>
      <c r="T1233" s="1120" t="s">
        <v>4157</v>
      </c>
      <c r="U1233" s="1120" t="s">
        <v>362</v>
      </c>
      <c r="V1233" s="1120" t="s">
        <v>456</v>
      </c>
      <c r="W1233" s="1169">
        <v>43257</v>
      </c>
      <c r="X1233" s="1194">
        <v>46967</v>
      </c>
      <c r="Y1233" s="1120" t="s">
        <v>7984</v>
      </c>
      <c r="Z1233" s="1120" t="s">
        <v>7985</v>
      </c>
      <c r="AA1233" s="1120" t="s">
        <v>7986</v>
      </c>
      <c r="AB1233" s="1292">
        <v>45791</v>
      </c>
      <c r="AC1233" s="1111" t="s">
        <v>4163</v>
      </c>
      <c r="AD1233" s="1291">
        <v>43257</v>
      </c>
      <c r="AE1233" s="1113"/>
      <c r="AF1233" s="1113"/>
      <c r="AG1233" s="1113"/>
    </row>
    <row r="1234" spans="1:33" ht="15.75" customHeight="1">
      <c r="A1234" s="1120" t="s">
        <v>10</v>
      </c>
      <c r="B1234" s="1120" t="s">
        <v>49</v>
      </c>
      <c r="C1234" s="1120" t="s">
        <v>50</v>
      </c>
      <c r="D1234" s="1120" t="s">
        <v>451</v>
      </c>
      <c r="E1234" s="1120" t="s">
        <v>30</v>
      </c>
      <c r="F1234" s="1107" t="str">
        <f t="array" ref="F1234">IFERROR(INDEX(UIID!$K$2:$K1561, MATCH(CONCATENATE(B1234,D1234,G1234,J1234), UIID!$B$2:$B1561&amp;UIID!$D$2:$D1561&amp;UIID!$G$2:$G1561&amp;UIID!$H$2:$H1561, 0),), "Not Found")</f>
        <v>0746-0035</v>
      </c>
      <c r="G1234" s="1120" t="s">
        <v>452</v>
      </c>
      <c r="H1234" s="1120"/>
      <c r="I1234" s="1120" t="s">
        <v>7978</v>
      </c>
      <c r="J1234" s="1120" t="s">
        <v>453</v>
      </c>
      <c r="K1234" s="1120">
        <v>9.6299170436141797</v>
      </c>
      <c r="L1234" s="1120">
        <v>123.097848036645</v>
      </c>
      <c r="M1234" s="1120" t="s">
        <v>454</v>
      </c>
      <c r="N1234" s="1120" t="s">
        <v>7979</v>
      </c>
      <c r="O1234" s="1120" t="s">
        <v>15</v>
      </c>
      <c r="P1234" s="1120" t="s">
        <v>16</v>
      </c>
      <c r="Q1234" s="1120" t="s">
        <v>35</v>
      </c>
      <c r="R1234" s="1120" t="s">
        <v>32</v>
      </c>
      <c r="S1234" s="1120" t="s">
        <v>39</v>
      </c>
      <c r="T1234" s="1120" t="s">
        <v>4164</v>
      </c>
      <c r="U1234" s="1120" t="s">
        <v>40</v>
      </c>
      <c r="V1234" s="1120" t="s">
        <v>457</v>
      </c>
      <c r="W1234" s="1169">
        <v>45366</v>
      </c>
      <c r="X1234" s="1194">
        <v>47195</v>
      </c>
      <c r="Y1234" s="1120" t="s">
        <v>7987</v>
      </c>
      <c r="Z1234" s="1120" t="s">
        <v>7988</v>
      </c>
      <c r="AA1234" s="1120" t="s">
        <v>7989</v>
      </c>
      <c r="AB1234" s="1293">
        <v>45481</v>
      </c>
      <c r="AC1234" s="1111" t="s">
        <v>4163</v>
      </c>
      <c r="AD1234" s="1291">
        <v>42871</v>
      </c>
      <c r="AE1234" s="1113"/>
      <c r="AF1234" s="1113"/>
      <c r="AG1234" s="1113"/>
    </row>
    <row r="1235" spans="1:33" ht="15.75" customHeight="1">
      <c r="A1235" s="1120" t="s">
        <v>10</v>
      </c>
      <c r="B1235" s="1120" t="s">
        <v>49</v>
      </c>
      <c r="C1235" s="1120" t="s">
        <v>50</v>
      </c>
      <c r="D1235" s="1120" t="s">
        <v>51</v>
      </c>
      <c r="E1235" s="1120" t="s">
        <v>30</v>
      </c>
      <c r="F1235" s="1107" t="str">
        <f t="array" ref="F1235">IFERROR(INDEX(UIID!$K$2:$K1561, MATCH(CONCATENATE(B1235,D1235,G1235,J1235), UIID!$B$2:$B1561&amp;UIID!$D$2:$D1561&amp;UIID!$G$2:$G1561&amp;UIID!$H$2:$H1561, 0),), "Not Found")</f>
        <v>0746-0009</v>
      </c>
      <c r="G1235" s="1120" t="s">
        <v>1573</v>
      </c>
      <c r="H1235" s="1120"/>
      <c r="I1235" s="1120" t="s">
        <v>7990</v>
      </c>
      <c r="J1235" s="1120" t="s">
        <v>1574</v>
      </c>
      <c r="K1235" s="1120">
        <v>9.3119668633415102</v>
      </c>
      <c r="L1235" s="1120">
        <v>123.307381919685</v>
      </c>
      <c r="M1235" s="1120" t="s">
        <v>1575</v>
      </c>
      <c r="N1235" s="1120" t="s">
        <v>7991</v>
      </c>
      <c r="O1235" s="1120" t="s">
        <v>15</v>
      </c>
      <c r="P1235" s="1120" t="s">
        <v>525</v>
      </c>
      <c r="Q1235" s="1120" t="s">
        <v>35</v>
      </c>
      <c r="R1235" s="1120" t="s">
        <v>2222</v>
      </c>
      <c r="S1235" s="1120" t="s">
        <v>156</v>
      </c>
      <c r="T1235" s="1120" t="s">
        <v>4164</v>
      </c>
      <c r="U1235" s="1120" t="s">
        <v>591</v>
      </c>
      <c r="V1235" s="1120">
        <v>201507032135</v>
      </c>
      <c r="W1235" s="1169">
        <v>45349</v>
      </c>
      <c r="X1235" s="1194">
        <v>47177</v>
      </c>
      <c r="Y1235" s="1120" t="s">
        <v>7993</v>
      </c>
      <c r="Z1235" s="1120" t="s">
        <v>7994</v>
      </c>
      <c r="AA1235" s="1120"/>
      <c r="AB1235" s="1293">
        <v>45518</v>
      </c>
      <c r="AC1235" s="1111" t="s">
        <v>4163</v>
      </c>
      <c r="AD1235" s="1291">
        <v>42215</v>
      </c>
      <c r="AE1235" s="1113"/>
      <c r="AF1235" s="1113"/>
      <c r="AG1235" s="1113"/>
    </row>
    <row r="1236" spans="1:33" ht="15.75" customHeight="1">
      <c r="A1236" s="1120" t="s">
        <v>10</v>
      </c>
      <c r="B1236" s="1120" t="s">
        <v>49</v>
      </c>
      <c r="C1236" s="1120" t="s">
        <v>50</v>
      </c>
      <c r="D1236" s="1120" t="s">
        <v>51</v>
      </c>
      <c r="E1236" s="1120" t="s">
        <v>30</v>
      </c>
      <c r="F1236" s="1107" t="str">
        <f t="array" ref="F1236">IFERROR(INDEX(UIID!$K$2:$K1561, MATCH(CONCATENATE(B1236,D1236,G1236,J1236), UIID!$B$2:$B1561&amp;UIID!$D$2:$D1561&amp;UIID!$G$2:$G1561&amp;UIID!$H$2:$H1561, 0),), "Not Found")</f>
        <v>0746-0009</v>
      </c>
      <c r="G1236" s="1120" t="s">
        <v>1573</v>
      </c>
      <c r="H1236" s="1120"/>
      <c r="I1236" s="1120" t="s">
        <v>7990</v>
      </c>
      <c r="J1236" s="1120" t="s">
        <v>1574</v>
      </c>
      <c r="K1236" s="1120">
        <v>9.3119668633415102</v>
      </c>
      <c r="L1236" s="1120">
        <v>123.307381919685</v>
      </c>
      <c r="M1236" s="1120" t="s">
        <v>1575</v>
      </c>
      <c r="N1236" s="1120" t="s">
        <v>7991</v>
      </c>
      <c r="O1236" s="1120" t="s">
        <v>15</v>
      </c>
      <c r="P1236" s="1120" t="s">
        <v>525</v>
      </c>
      <c r="Q1236" s="1120" t="s">
        <v>35</v>
      </c>
      <c r="R1236" s="1120" t="s">
        <v>87</v>
      </c>
      <c r="S1236" s="1120" t="s">
        <v>434</v>
      </c>
      <c r="T1236" s="1120" t="s">
        <v>4164</v>
      </c>
      <c r="U1236" s="1120" t="s">
        <v>152</v>
      </c>
      <c r="V1236" s="1120" t="s">
        <v>1576</v>
      </c>
      <c r="W1236" s="1169">
        <v>45309</v>
      </c>
      <c r="X1236" s="1194">
        <v>47137</v>
      </c>
      <c r="Y1236" s="1120" t="s">
        <v>7996</v>
      </c>
      <c r="Z1236" s="1120" t="s">
        <v>7997</v>
      </c>
      <c r="AA1236" s="1120" t="s">
        <v>4283</v>
      </c>
      <c r="AB1236" s="1290"/>
      <c r="AC1236" s="1111"/>
      <c r="AD1236" s="1121"/>
      <c r="AE1236" s="1113"/>
      <c r="AF1236" s="1113"/>
      <c r="AG1236" s="1113"/>
    </row>
    <row r="1237" spans="1:33" ht="15.75" customHeight="1">
      <c r="A1237" s="1120" t="s">
        <v>10</v>
      </c>
      <c r="B1237" s="1120" t="s">
        <v>49</v>
      </c>
      <c r="C1237" s="1120" t="s">
        <v>50</v>
      </c>
      <c r="D1237" s="1120" t="s">
        <v>51</v>
      </c>
      <c r="E1237" s="1120" t="s">
        <v>30</v>
      </c>
      <c r="F1237" s="1107" t="str">
        <f t="array" ref="F1237">IFERROR(INDEX(UIID!$K$2:$K1561, MATCH(CONCATENATE(B1237,D1237,G1237,J1237), UIID!$B$2:$B1561&amp;UIID!$D$2:$D1561&amp;UIID!$G$2:$G1561&amp;UIID!$H$2:$H1561, 0),), "Not Found")</f>
        <v>0746-0009</v>
      </c>
      <c r="G1237" s="1120" t="s">
        <v>1573</v>
      </c>
      <c r="H1237" s="1120"/>
      <c r="I1237" s="1120" t="s">
        <v>7990</v>
      </c>
      <c r="J1237" s="1120" t="s">
        <v>1574</v>
      </c>
      <c r="K1237" s="1120">
        <v>9.3119668633415102</v>
      </c>
      <c r="L1237" s="1120">
        <v>123.307381919685</v>
      </c>
      <c r="M1237" s="1120" t="s">
        <v>1575</v>
      </c>
      <c r="N1237" s="1120" t="s">
        <v>7991</v>
      </c>
      <c r="O1237" s="1120" t="s">
        <v>15</v>
      </c>
      <c r="P1237" s="1120" t="s">
        <v>525</v>
      </c>
      <c r="Q1237" s="1120" t="s">
        <v>35</v>
      </c>
      <c r="R1237" s="1120" t="s">
        <v>32</v>
      </c>
      <c r="S1237" s="1120" t="s">
        <v>39</v>
      </c>
      <c r="T1237" s="1120" t="s">
        <v>4164</v>
      </c>
      <c r="U1237" s="1120" t="s">
        <v>40</v>
      </c>
      <c r="V1237" s="1120" t="s">
        <v>1577</v>
      </c>
      <c r="W1237" s="1169">
        <v>45349</v>
      </c>
      <c r="X1237" s="1194">
        <v>47177</v>
      </c>
      <c r="Y1237" s="1120" t="s">
        <v>7998</v>
      </c>
      <c r="Z1237" s="1120" t="s">
        <v>7999</v>
      </c>
      <c r="AA1237" s="1169">
        <v>45817</v>
      </c>
      <c r="AB1237" s="1293">
        <v>45518</v>
      </c>
      <c r="AC1237" s="1111" t="s">
        <v>4163</v>
      </c>
      <c r="AD1237" s="1291">
        <v>42919</v>
      </c>
      <c r="AE1237" s="1113"/>
      <c r="AF1237" s="1113"/>
      <c r="AG1237" s="1113"/>
    </row>
    <row r="1238" spans="1:33" ht="15.75" customHeight="1">
      <c r="A1238" s="1120" t="s">
        <v>10</v>
      </c>
      <c r="B1238" s="1120" t="s">
        <v>49</v>
      </c>
      <c r="C1238" s="1120" t="s">
        <v>50</v>
      </c>
      <c r="D1238" s="1120" t="s">
        <v>51</v>
      </c>
      <c r="E1238" s="1120" t="s">
        <v>30</v>
      </c>
      <c r="F1238" s="1107" t="str">
        <f t="array" ref="F1238">IFERROR(INDEX(UIID!$K$2:$K1561, MATCH(CONCATENATE(B1238,D1238,G1238,J1238), UIID!$B$2:$B1561&amp;UIID!$D$2:$D1561&amp;UIID!$G$2:$G1561&amp;UIID!$H$2:$H1561, 0),), "Not Found")</f>
        <v>0746-0009</v>
      </c>
      <c r="G1238" s="1120" t="s">
        <v>1573</v>
      </c>
      <c r="H1238" s="1120"/>
      <c r="I1238" s="1120" t="s">
        <v>7990</v>
      </c>
      <c r="J1238" s="1120" t="s">
        <v>1574</v>
      </c>
      <c r="K1238" s="1120">
        <v>9.3119668633415102</v>
      </c>
      <c r="L1238" s="1120">
        <v>123.307381919685</v>
      </c>
      <c r="M1238" s="1120" t="s">
        <v>1575</v>
      </c>
      <c r="N1238" s="1120" t="s">
        <v>7991</v>
      </c>
      <c r="O1238" s="1120" t="s">
        <v>15</v>
      </c>
      <c r="P1238" s="1120" t="s">
        <v>525</v>
      </c>
      <c r="Q1238" s="1120" t="s">
        <v>35</v>
      </c>
      <c r="R1238" s="1120" t="s">
        <v>32</v>
      </c>
      <c r="S1238" s="1120" t="s">
        <v>33</v>
      </c>
      <c r="T1238" s="1120" t="s">
        <v>4164</v>
      </c>
      <c r="U1238" s="1120" t="s">
        <v>34</v>
      </c>
      <c r="V1238" s="1120" t="s">
        <v>1578</v>
      </c>
      <c r="W1238" s="1169">
        <v>45309</v>
      </c>
      <c r="X1238" s="1194">
        <v>47137</v>
      </c>
      <c r="Y1238" s="1120" t="s">
        <v>8000</v>
      </c>
      <c r="Z1238" s="1120" t="s">
        <v>8001</v>
      </c>
      <c r="AA1238" s="1189">
        <v>45497</v>
      </c>
      <c r="AB1238" s="1293">
        <v>45518</v>
      </c>
      <c r="AC1238" s="1111" t="s">
        <v>4163</v>
      </c>
      <c r="AD1238" s="1190">
        <v>2017</v>
      </c>
      <c r="AE1238" s="1113"/>
      <c r="AF1238" s="1113"/>
      <c r="AG1238" s="1113"/>
    </row>
    <row r="1239" spans="1:33" ht="15.75" customHeight="1">
      <c r="A1239" s="1120" t="s">
        <v>10</v>
      </c>
      <c r="B1239" s="1120" t="s">
        <v>49</v>
      </c>
      <c r="C1239" s="1120" t="s">
        <v>50</v>
      </c>
      <c r="D1239" s="1120" t="s">
        <v>51</v>
      </c>
      <c r="E1239" s="1120" t="s">
        <v>30</v>
      </c>
      <c r="F1239" s="1107" t="str">
        <f t="array" ref="F1239">IFERROR(INDEX(UIID!$K$2:$K1561, MATCH(CONCATENATE(B1239,D1239,G1239,J1239), UIID!$B$2:$B1561&amp;UIID!$D$2:$D1561&amp;UIID!$G$2:$G1561&amp;UIID!$H$2:$H1561, 0),), "Not Found")</f>
        <v>0746-0009</v>
      </c>
      <c r="G1239" s="1120" t="s">
        <v>1573</v>
      </c>
      <c r="H1239" s="1120"/>
      <c r="I1239" s="1120" t="s">
        <v>7990</v>
      </c>
      <c r="J1239" s="1120" t="s">
        <v>1574</v>
      </c>
      <c r="K1239" s="1120">
        <v>9.3119668633415102</v>
      </c>
      <c r="L1239" s="1120">
        <v>123.307381919685</v>
      </c>
      <c r="M1239" s="1120" t="s">
        <v>1575</v>
      </c>
      <c r="N1239" s="1120" t="s">
        <v>7991</v>
      </c>
      <c r="O1239" s="1120" t="s">
        <v>15</v>
      </c>
      <c r="P1239" s="1120" t="s">
        <v>525</v>
      </c>
      <c r="Q1239" s="1120" t="s">
        <v>35</v>
      </c>
      <c r="R1239" s="1120" t="s">
        <v>125</v>
      </c>
      <c r="S1239" s="1120" t="s">
        <v>427</v>
      </c>
      <c r="T1239" s="1120" t="s">
        <v>4164</v>
      </c>
      <c r="U1239" s="1120" t="s">
        <v>416</v>
      </c>
      <c r="V1239" s="1120" t="s">
        <v>1579</v>
      </c>
      <c r="W1239" s="1169">
        <v>45309</v>
      </c>
      <c r="X1239" s="1194">
        <v>47137</v>
      </c>
      <c r="Y1239" s="1120" t="s">
        <v>8004</v>
      </c>
      <c r="Z1239" s="1120" t="s">
        <v>8005</v>
      </c>
      <c r="AA1239" s="1174">
        <v>44699</v>
      </c>
      <c r="AB1239" s="1293">
        <v>45518</v>
      </c>
      <c r="AC1239" s="1111" t="s">
        <v>4163</v>
      </c>
      <c r="AD1239" s="1291">
        <v>43096</v>
      </c>
      <c r="AE1239" s="1113"/>
      <c r="AF1239" s="1113"/>
      <c r="AG1239" s="1113"/>
    </row>
    <row r="1240" spans="1:33" ht="15.75" customHeight="1">
      <c r="A1240" s="1120" t="s">
        <v>10</v>
      </c>
      <c r="B1240" s="1120" t="s">
        <v>49</v>
      </c>
      <c r="C1240" s="1120" t="s">
        <v>50</v>
      </c>
      <c r="D1240" s="1120" t="s">
        <v>51</v>
      </c>
      <c r="E1240" s="1120" t="s">
        <v>30</v>
      </c>
      <c r="F1240" s="1107" t="str">
        <f t="array" ref="F1240">IFERROR(INDEX(UIID!$K$2:$K1561, MATCH(CONCATENATE(B1240,D1240,G1240,J1240), UIID!$B$2:$B1561&amp;UIID!$D$2:$D1561&amp;UIID!$G$2:$G1561&amp;UIID!$H$2:$H1561, 0),), "Not Found")</f>
        <v>0746-0009</v>
      </c>
      <c r="G1240" s="1120" t="s">
        <v>1573</v>
      </c>
      <c r="H1240" s="1120"/>
      <c r="I1240" s="1120" t="s">
        <v>7990</v>
      </c>
      <c r="J1240" s="1130" t="s">
        <v>1574</v>
      </c>
      <c r="K1240" s="1120">
        <v>9.3119668633415102</v>
      </c>
      <c r="L1240" s="1120">
        <v>123.307381919685</v>
      </c>
      <c r="M1240" s="1120" t="s">
        <v>1575</v>
      </c>
      <c r="N1240" s="1120" t="s">
        <v>7991</v>
      </c>
      <c r="O1240" s="1120" t="s">
        <v>15</v>
      </c>
      <c r="P1240" s="1120" t="s">
        <v>525</v>
      </c>
      <c r="Q1240" s="1120" t="s">
        <v>35</v>
      </c>
      <c r="R1240" s="1120" t="s">
        <v>125</v>
      </c>
      <c r="S1240" s="1120" t="s">
        <v>426</v>
      </c>
      <c r="T1240" s="1120" t="s">
        <v>4164</v>
      </c>
      <c r="U1240" s="1120" t="s">
        <v>1222</v>
      </c>
      <c r="V1240" s="1120" t="s">
        <v>1581</v>
      </c>
      <c r="W1240" s="1169">
        <v>45309</v>
      </c>
      <c r="X1240" s="1194">
        <v>47137</v>
      </c>
      <c r="Y1240" s="1120" t="s">
        <v>8004</v>
      </c>
      <c r="Z1240" s="1120" t="s">
        <v>8007</v>
      </c>
      <c r="AA1240" s="1189">
        <v>45008</v>
      </c>
      <c r="AB1240" s="1290"/>
      <c r="AC1240" s="1111"/>
      <c r="AD1240" s="1291">
        <v>43398</v>
      </c>
      <c r="AE1240" s="1113"/>
      <c r="AF1240" s="1113"/>
      <c r="AG1240" s="1113"/>
    </row>
    <row r="1241" spans="1:33" ht="15.75" customHeight="1">
      <c r="A1241" s="1120" t="s">
        <v>10</v>
      </c>
      <c r="B1241" s="1120" t="s">
        <v>49</v>
      </c>
      <c r="C1241" s="1120" t="s">
        <v>50</v>
      </c>
      <c r="D1241" s="1120" t="s">
        <v>51</v>
      </c>
      <c r="E1241" s="1120" t="s">
        <v>30</v>
      </c>
      <c r="F1241" s="1107" t="str">
        <f t="array" ref="F1241">IFERROR(INDEX(UIID!$K$2:$K1561, MATCH(CONCATENATE(B1241,D1241,G1241,J1241), UIID!$B$2:$B1561&amp;UIID!$D$2:$D1561&amp;UIID!$G$2:$G1561&amp;UIID!$H$2:$H1561, 0),), "Not Found")</f>
        <v>0746-0009</v>
      </c>
      <c r="G1241" s="1120" t="s">
        <v>1573</v>
      </c>
      <c r="H1241" s="1120"/>
      <c r="I1241" s="1120" t="s">
        <v>7990</v>
      </c>
      <c r="J1241" s="1120" t="s">
        <v>1574</v>
      </c>
      <c r="K1241" s="1120">
        <v>9.3119668633415102</v>
      </c>
      <c r="L1241" s="1120">
        <v>123.307381919685</v>
      </c>
      <c r="M1241" s="1120" t="s">
        <v>1575</v>
      </c>
      <c r="N1241" s="1120" t="s">
        <v>7991</v>
      </c>
      <c r="O1241" s="1120" t="s">
        <v>15</v>
      </c>
      <c r="P1241" s="1120" t="s">
        <v>525</v>
      </c>
      <c r="Q1241" s="1120" t="s">
        <v>4262</v>
      </c>
      <c r="R1241" s="1120" t="s">
        <v>2222</v>
      </c>
      <c r="S1241" s="1120" t="s">
        <v>589</v>
      </c>
      <c r="T1241" s="1120" t="s">
        <v>22</v>
      </c>
      <c r="U1241" s="1120" t="s">
        <v>469</v>
      </c>
      <c r="V1241" s="1120" t="s">
        <v>1582</v>
      </c>
      <c r="W1241" s="1169">
        <v>45097</v>
      </c>
      <c r="X1241" s="1194">
        <v>46925</v>
      </c>
      <c r="Y1241" s="1120" t="s">
        <v>8008</v>
      </c>
      <c r="Z1241" s="1204" t="s">
        <v>8009</v>
      </c>
      <c r="AA1241" s="1169">
        <v>46671</v>
      </c>
      <c r="AB1241" s="1293">
        <v>45518</v>
      </c>
      <c r="AC1241" s="1111" t="s">
        <v>4163</v>
      </c>
      <c r="AD1241" s="1291">
        <v>42947</v>
      </c>
      <c r="AE1241" s="1113"/>
      <c r="AF1241" s="1113"/>
      <c r="AG1241" s="1113"/>
    </row>
    <row r="1242" spans="1:33" ht="15.75" customHeight="1">
      <c r="A1242" s="1120" t="s">
        <v>10</v>
      </c>
      <c r="B1242" s="1120" t="s">
        <v>49</v>
      </c>
      <c r="C1242" s="1120" t="s">
        <v>123</v>
      </c>
      <c r="D1242" s="1120" t="s">
        <v>1447</v>
      </c>
      <c r="E1242" s="1120" t="s">
        <v>30</v>
      </c>
      <c r="F1242" s="1107" t="str">
        <f t="array" ref="F1242">IFERROR(INDEX(UIID!$K$2:$K1561, MATCH(CONCATENATE(B1242,D1242,G1242,J1242), UIID!$B$2:$B1561&amp;UIID!$D$2:$D1561&amp;UIID!$G$2:$G1561&amp;UIID!$H$2:$H1561, 0),), "Not Found")</f>
        <v>0746-0002</v>
      </c>
      <c r="G1242" s="1120" t="s">
        <v>1483</v>
      </c>
      <c r="H1242" s="1120"/>
      <c r="I1242" s="1120" t="s">
        <v>8010</v>
      </c>
      <c r="J1242" s="1120" t="s">
        <v>1488</v>
      </c>
      <c r="K1242" s="1120">
        <v>9.3590637068537301</v>
      </c>
      <c r="L1242" s="1120">
        <v>122.82148521945</v>
      </c>
      <c r="M1242" s="1120" t="s">
        <v>1484</v>
      </c>
      <c r="N1242" s="1120" t="s">
        <v>8011</v>
      </c>
      <c r="O1242" s="1120" t="s">
        <v>15</v>
      </c>
      <c r="P1242" s="1120" t="s">
        <v>16</v>
      </c>
      <c r="Q1242" s="1120" t="s">
        <v>4262</v>
      </c>
      <c r="R1242" s="1120" t="s">
        <v>2222</v>
      </c>
      <c r="S1242" s="1120" t="s">
        <v>1485</v>
      </c>
      <c r="T1242" s="1120" t="s">
        <v>22</v>
      </c>
      <c r="U1242" s="1120" t="s">
        <v>1486</v>
      </c>
      <c r="V1242" s="1120">
        <v>807030013</v>
      </c>
      <c r="W1242" s="1169">
        <v>45032</v>
      </c>
      <c r="X1242" s="1194">
        <v>46860</v>
      </c>
      <c r="Y1242" s="1120" t="s">
        <v>8010</v>
      </c>
      <c r="Z1242" s="1120" t="s">
        <v>8013</v>
      </c>
      <c r="AA1242" s="1124">
        <v>45173</v>
      </c>
      <c r="AB1242" s="1292">
        <v>45751</v>
      </c>
      <c r="AC1242" s="1111" t="s">
        <v>4163</v>
      </c>
      <c r="AD1242" s="1291">
        <v>39706</v>
      </c>
      <c r="AE1242" s="1113"/>
      <c r="AF1242" s="1113"/>
      <c r="AG1242" s="1113"/>
    </row>
    <row r="1243" spans="1:33" ht="15.75" customHeight="1">
      <c r="A1243" s="1120" t="s">
        <v>10</v>
      </c>
      <c r="B1243" s="1120" t="s">
        <v>49</v>
      </c>
      <c r="C1243" s="1120" t="s">
        <v>123</v>
      </c>
      <c r="D1243" s="1120" t="s">
        <v>1447</v>
      </c>
      <c r="E1243" s="1120" t="s">
        <v>30</v>
      </c>
      <c r="F1243" s="1107" t="str">
        <f t="array" ref="F1243">IFERROR(INDEX(UIID!$K$2:$K1561, MATCH(CONCATENATE(B1243,D1243,G1243,J1243), UIID!$B$2:$B1561&amp;UIID!$D$2:$D1561&amp;UIID!$G$2:$G1561&amp;UIID!$H$2:$H1561, 0),), "Not Found")</f>
        <v>0746-0002</v>
      </c>
      <c r="G1243" s="1120" t="s">
        <v>1483</v>
      </c>
      <c r="H1243" s="1120"/>
      <c r="I1243" s="1120" t="s">
        <v>8010</v>
      </c>
      <c r="J1243" s="1120" t="s">
        <v>1488</v>
      </c>
      <c r="K1243" s="1120">
        <v>9.3590637068537301</v>
      </c>
      <c r="L1243" s="1120">
        <v>122.82148521945</v>
      </c>
      <c r="M1243" s="1120" t="s">
        <v>1484</v>
      </c>
      <c r="N1243" s="1120" t="s">
        <v>8011</v>
      </c>
      <c r="O1243" s="1120" t="s">
        <v>15</v>
      </c>
      <c r="P1243" s="1120" t="s">
        <v>16</v>
      </c>
      <c r="Q1243" s="1120" t="s">
        <v>4262</v>
      </c>
      <c r="R1243" s="1120" t="s">
        <v>2222</v>
      </c>
      <c r="S1243" s="1120" t="s">
        <v>1487</v>
      </c>
      <c r="T1243" s="1120" t="s">
        <v>22</v>
      </c>
      <c r="U1243" s="1120" t="s">
        <v>1486</v>
      </c>
      <c r="V1243" s="1120">
        <v>807030012</v>
      </c>
      <c r="W1243" s="1169">
        <v>45032</v>
      </c>
      <c r="X1243" s="1194">
        <v>46860</v>
      </c>
      <c r="Y1243" s="1120" t="s">
        <v>8015</v>
      </c>
      <c r="Z1243" s="1120" t="s">
        <v>5306</v>
      </c>
      <c r="AA1243" s="1120" t="s">
        <v>5306</v>
      </c>
      <c r="AB1243" s="1292">
        <v>45751</v>
      </c>
      <c r="AC1243" s="1111" t="s">
        <v>4163</v>
      </c>
      <c r="AD1243" s="1291">
        <v>39687</v>
      </c>
      <c r="AE1243" s="1113"/>
      <c r="AF1243" s="1113"/>
      <c r="AG1243" s="1113"/>
    </row>
    <row r="1244" spans="1:33" ht="15.75" customHeight="1">
      <c r="A1244" s="1120" t="s">
        <v>10</v>
      </c>
      <c r="B1244" s="1120" t="s">
        <v>49</v>
      </c>
      <c r="C1244" s="1120" t="s">
        <v>50</v>
      </c>
      <c r="D1244" s="1120" t="s">
        <v>1447</v>
      </c>
      <c r="E1244" s="1120" t="s">
        <v>30</v>
      </c>
      <c r="F1244" s="1107" t="str">
        <f t="array" ref="F1244">IFERROR(INDEX(UIID!$K$2:$K1561, MATCH(CONCATENATE(B1244,D1244,G1244,J1244), UIID!$B$2:$B1561&amp;UIID!$D$2:$D1561&amp;UIID!$G$2:$G1561&amp;UIID!$H$2:$H1561, 0),), "Not Found")</f>
        <v>0746-0002</v>
      </c>
      <c r="G1244" s="1120" t="s">
        <v>1483</v>
      </c>
      <c r="H1244" s="1120"/>
      <c r="I1244" s="1120" t="s">
        <v>8010</v>
      </c>
      <c r="J1244" s="1120" t="s">
        <v>1488</v>
      </c>
      <c r="K1244" s="1120">
        <v>9.3590637068537301</v>
      </c>
      <c r="L1244" s="1120">
        <v>122.82148521945</v>
      </c>
      <c r="M1244" s="1120" t="s">
        <v>1489</v>
      </c>
      <c r="N1244" s="1120" t="s">
        <v>8011</v>
      </c>
      <c r="O1244" s="1120" t="s">
        <v>15</v>
      </c>
      <c r="P1244" s="1120" t="s">
        <v>16</v>
      </c>
      <c r="Q1244" s="1120" t="s">
        <v>35</v>
      </c>
      <c r="R1244" s="1120" t="s">
        <v>32</v>
      </c>
      <c r="S1244" s="1120" t="s">
        <v>228</v>
      </c>
      <c r="T1244" s="1120" t="s">
        <v>4157</v>
      </c>
      <c r="U1244" s="1120" t="s">
        <v>1157</v>
      </c>
      <c r="V1244" s="1120" t="s">
        <v>8016</v>
      </c>
      <c r="W1244" s="1169">
        <v>44608</v>
      </c>
      <c r="X1244" s="1194">
        <v>46433</v>
      </c>
      <c r="Y1244" s="1120" t="s">
        <v>8017</v>
      </c>
      <c r="Z1244" s="1120" t="s">
        <v>8018</v>
      </c>
      <c r="AA1244" s="1189">
        <v>46072</v>
      </c>
      <c r="AB1244" s="1290"/>
      <c r="AC1244" s="1111"/>
      <c r="AD1244" s="1121"/>
      <c r="AE1244" s="1113"/>
      <c r="AF1244" s="1113"/>
      <c r="AG1244" s="1113"/>
    </row>
    <row r="1245" spans="1:33" ht="15.75" customHeight="1">
      <c r="A1245" s="1120" t="s">
        <v>10</v>
      </c>
      <c r="B1245" s="1120" t="s">
        <v>49</v>
      </c>
      <c r="C1245" s="1120" t="s">
        <v>50</v>
      </c>
      <c r="D1245" s="1120" t="s">
        <v>1447</v>
      </c>
      <c r="E1245" s="1120" t="s">
        <v>30</v>
      </c>
      <c r="F1245" s="1107" t="str">
        <f t="array" ref="F1245">IFERROR(INDEX(UIID!$K$2:$K1561, MATCH(CONCATENATE(B1245,D1245,G1245,J1245), UIID!$B$2:$B1561&amp;UIID!$D$2:$D1561&amp;UIID!$G$2:$G1561&amp;UIID!$H$2:$H1561, 0),), "Not Found")</f>
        <v>0746-0002</v>
      </c>
      <c r="G1245" s="1120" t="s">
        <v>1483</v>
      </c>
      <c r="H1245" s="1120"/>
      <c r="I1245" s="1120" t="s">
        <v>8010</v>
      </c>
      <c r="J1245" s="1120" t="s">
        <v>1488</v>
      </c>
      <c r="K1245" s="1120">
        <v>9.3590637068537301</v>
      </c>
      <c r="L1245" s="1120">
        <v>122.82148521945</v>
      </c>
      <c r="M1245" s="1120" t="s">
        <v>1489</v>
      </c>
      <c r="N1245" s="1120" t="s">
        <v>8011</v>
      </c>
      <c r="O1245" s="1120" t="s">
        <v>15</v>
      </c>
      <c r="P1245" s="1120" t="s">
        <v>16</v>
      </c>
      <c r="Q1245" s="1120" t="s">
        <v>35</v>
      </c>
      <c r="R1245" s="1120" t="s">
        <v>87</v>
      </c>
      <c r="S1245" s="1120" t="s">
        <v>434</v>
      </c>
      <c r="T1245" s="1120" t="s">
        <v>4164</v>
      </c>
      <c r="U1245" s="1120" t="s">
        <v>152</v>
      </c>
      <c r="V1245" s="1120" t="s">
        <v>1490</v>
      </c>
      <c r="W1245" s="1169">
        <v>45271</v>
      </c>
      <c r="X1245" s="1194">
        <v>47099</v>
      </c>
      <c r="Y1245" s="1120" t="s">
        <v>8021</v>
      </c>
      <c r="Z1245" s="1120" t="s">
        <v>8022</v>
      </c>
      <c r="AA1245" s="1174">
        <v>43978</v>
      </c>
      <c r="AB1245" s="1293">
        <v>45418</v>
      </c>
      <c r="AC1245" s="1111" t="s">
        <v>4163</v>
      </c>
      <c r="AD1245" s="1291">
        <v>43595</v>
      </c>
      <c r="AE1245" s="1113"/>
      <c r="AF1245" s="1113"/>
      <c r="AG1245" s="1113"/>
    </row>
    <row r="1246" spans="1:33" ht="15.75" customHeight="1">
      <c r="A1246" s="1120" t="s">
        <v>10</v>
      </c>
      <c r="B1246" s="1120" t="s">
        <v>49</v>
      </c>
      <c r="C1246" s="1120" t="s">
        <v>50</v>
      </c>
      <c r="D1246" s="1120" t="s">
        <v>1447</v>
      </c>
      <c r="E1246" s="1120" t="s">
        <v>30</v>
      </c>
      <c r="F1246" s="1107" t="str">
        <f t="array" ref="F1246">IFERROR(INDEX(UIID!$K$2:$K1561, MATCH(CONCATENATE(B1246,D1246,G1246,J1246), UIID!$B$2:$B1561&amp;UIID!$D$2:$D1561&amp;UIID!$G$2:$G1561&amp;UIID!$H$2:$H1561, 0),), "Not Found")</f>
        <v>0746-0002</v>
      </c>
      <c r="G1246" s="1120" t="s">
        <v>1483</v>
      </c>
      <c r="H1246" s="1120"/>
      <c r="I1246" s="1120" t="s">
        <v>8010</v>
      </c>
      <c r="J1246" s="1120" t="s">
        <v>1488</v>
      </c>
      <c r="K1246" s="1120">
        <v>9.3590637068537301</v>
      </c>
      <c r="L1246" s="1120">
        <v>122.82148521945</v>
      </c>
      <c r="M1246" s="1120" t="s">
        <v>1489</v>
      </c>
      <c r="N1246" s="1120" t="s">
        <v>8011</v>
      </c>
      <c r="O1246" s="1120" t="s">
        <v>15</v>
      </c>
      <c r="P1246" s="1120" t="s">
        <v>16</v>
      </c>
      <c r="Q1246" s="1120" t="s">
        <v>35</v>
      </c>
      <c r="R1246" s="1120" t="s">
        <v>2230</v>
      </c>
      <c r="S1246" s="1120" t="s">
        <v>161</v>
      </c>
      <c r="T1246" s="1120" t="s">
        <v>4157</v>
      </c>
      <c r="U1246" s="1120" t="s">
        <v>162</v>
      </c>
      <c r="V1246" s="1120" t="s">
        <v>1491</v>
      </c>
      <c r="W1246" s="1169">
        <v>45271</v>
      </c>
      <c r="X1246" s="1194">
        <v>47099</v>
      </c>
      <c r="Y1246" s="1120" t="s">
        <v>8024</v>
      </c>
      <c r="Z1246" s="1120" t="s">
        <v>8025</v>
      </c>
      <c r="AA1246" s="1120" t="s">
        <v>8026</v>
      </c>
      <c r="AB1246" s="1293">
        <v>45418</v>
      </c>
      <c r="AC1246" s="1111" t="s">
        <v>4163</v>
      </c>
      <c r="AD1246" s="1291">
        <v>43584</v>
      </c>
      <c r="AE1246" s="1113"/>
      <c r="AF1246" s="1113"/>
      <c r="AG1246" s="1113"/>
    </row>
    <row r="1247" spans="1:33" ht="15.75" customHeight="1">
      <c r="A1247" s="1120" t="s">
        <v>10</v>
      </c>
      <c r="B1247" s="1120" t="s">
        <v>49</v>
      </c>
      <c r="C1247" s="1120" t="s">
        <v>50</v>
      </c>
      <c r="D1247" s="1120" t="s">
        <v>51</v>
      </c>
      <c r="E1247" s="1120" t="s">
        <v>30</v>
      </c>
      <c r="F1247" s="1107" t="str">
        <f t="array" ref="F1247">IFERROR(INDEX(UIID!$K$2:$K1561, MATCH(CONCATENATE(B1247,D1247,G1247,J1247), UIID!$B$2:$B1561&amp;UIID!$D$2:$D1561&amp;UIID!$G$2:$G1561&amp;UIID!$H$2:$H1561, 0),), "Not Found")</f>
        <v>0746-0005</v>
      </c>
      <c r="G1247" s="1120" t="s">
        <v>1583</v>
      </c>
      <c r="H1247" s="1120"/>
      <c r="I1247" s="1120" t="s">
        <v>8027</v>
      </c>
      <c r="J1247" s="1120" t="s">
        <v>1584</v>
      </c>
      <c r="K1247" s="1120">
        <v>9.3268589097977195</v>
      </c>
      <c r="L1247" s="1120">
        <v>123.29783053533799</v>
      </c>
      <c r="M1247" s="1120" t="s">
        <v>1585</v>
      </c>
      <c r="N1247" s="1120" t="s">
        <v>8028</v>
      </c>
      <c r="O1247" s="1120" t="s">
        <v>15</v>
      </c>
      <c r="P1247" s="1130" t="s">
        <v>525</v>
      </c>
      <c r="Q1247" s="1120" t="s">
        <v>4262</v>
      </c>
      <c r="R1247" s="1120" t="s">
        <v>2230</v>
      </c>
      <c r="S1247" s="1120" t="s">
        <v>1586</v>
      </c>
      <c r="T1247" s="1120" t="s">
        <v>22</v>
      </c>
      <c r="U1247" s="1120" t="s">
        <v>1587</v>
      </c>
      <c r="V1247" s="1120">
        <v>201207030079</v>
      </c>
      <c r="W1247" s="1169">
        <v>45440</v>
      </c>
      <c r="X1247" s="1194">
        <v>47267</v>
      </c>
      <c r="Y1247" s="1120" t="s">
        <v>8029</v>
      </c>
      <c r="Z1247" s="1120" t="s">
        <v>4283</v>
      </c>
      <c r="AA1247" s="1120" t="s">
        <v>4283</v>
      </c>
      <c r="AB1247" s="1290"/>
      <c r="AC1247" s="1111"/>
      <c r="AD1247" s="1291">
        <v>41080</v>
      </c>
      <c r="AE1247" s="1113"/>
      <c r="AF1247" s="1113"/>
      <c r="AG1247" s="1113"/>
    </row>
    <row r="1248" spans="1:33" ht="15.75" customHeight="1">
      <c r="A1248" s="1120" t="s">
        <v>10</v>
      </c>
      <c r="B1248" s="1120" t="s">
        <v>49</v>
      </c>
      <c r="C1248" s="1120" t="s">
        <v>50</v>
      </c>
      <c r="D1248" s="1120" t="s">
        <v>51</v>
      </c>
      <c r="E1248" s="1120" t="s">
        <v>30</v>
      </c>
      <c r="F1248" s="1107" t="str">
        <f t="array" ref="F1248">IFERROR(INDEX(UIID!$K$2:$K1561, MATCH(CONCATENATE(B1248,D1248,G1248,J1248), UIID!$B$2:$B1561&amp;UIID!$D$2:$D1561&amp;UIID!$G$2:$G1561&amp;UIID!$H$2:$H1561, 0),), "Not Found")</f>
        <v>0746-0005</v>
      </c>
      <c r="G1248" s="1120" t="s">
        <v>1583</v>
      </c>
      <c r="H1248" s="1120"/>
      <c r="I1248" s="1120" t="s">
        <v>8027</v>
      </c>
      <c r="J1248" s="1120" t="s">
        <v>1584</v>
      </c>
      <c r="K1248" s="1120">
        <v>9.3268589097977195</v>
      </c>
      <c r="L1248" s="1120">
        <v>123.29783053533799</v>
      </c>
      <c r="M1248" s="1120" t="s">
        <v>1585</v>
      </c>
      <c r="N1248" s="1120"/>
      <c r="O1248" s="1120" t="s">
        <v>15</v>
      </c>
      <c r="P1248" s="1130" t="s">
        <v>525</v>
      </c>
      <c r="Q1248" s="1120" t="s">
        <v>35</v>
      </c>
      <c r="R1248" s="1120" t="s">
        <v>32</v>
      </c>
      <c r="S1248" s="1120" t="s">
        <v>39</v>
      </c>
      <c r="T1248" s="1120" t="s">
        <v>4164</v>
      </c>
      <c r="U1248" s="1120" t="s">
        <v>40</v>
      </c>
      <c r="V1248" s="1120">
        <v>201507032076</v>
      </c>
      <c r="W1248" s="1169">
        <v>45348</v>
      </c>
      <c r="X1248" s="1194">
        <v>47176</v>
      </c>
      <c r="Y1248" s="1120" t="s">
        <v>4283</v>
      </c>
      <c r="Z1248" s="1120" t="s">
        <v>4283</v>
      </c>
      <c r="AA1248" s="1120" t="s">
        <v>4283</v>
      </c>
      <c r="AB1248" s="1293">
        <v>45418</v>
      </c>
      <c r="AC1248" s="1111" t="s">
        <v>4163</v>
      </c>
      <c r="AD1248" s="1291">
        <v>42136</v>
      </c>
      <c r="AE1248" s="1113"/>
      <c r="AF1248" s="1113"/>
      <c r="AG1248" s="1113"/>
    </row>
    <row r="1249" spans="1:33" ht="15.75" customHeight="1">
      <c r="A1249" s="1120" t="s">
        <v>10</v>
      </c>
      <c r="B1249" s="1120" t="s">
        <v>49</v>
      </c>
      <c r="C1249" s="1120" t="s">
        <v>50</v>
      </c>
      <c r="D1249" s="1120" t="s">
        <v>51</v>
      </c>
      <c r="E1249" s="1120" t="s">
        <v>30</v>
      </c>
      <c r="F1249" s="1107" t="str">
        <f t="array" ref="F1249">IFERROR(INDEX(UIID!$K$2:$K1561, MATCH(CONCATENATE(B1249,D1249,G1249,J1249), UIID!$B$2:$B1561&amp;UIID!$D$2:$D1561&amp;UIID!$G$2:$G1561&amp;UIID!$H$2:$H1561, 0),), "Not Found")</f>
        <v>0746-0005</v>
      </c>
      <c r="G1249" s="1120" t="s">
        <v>1583</v>
      </c>
      <c r="H1249" s="1120"/>
      <c r="I1249" s="1120" t="s">
        <v>8027</v>
      </c>
      <c r="J1249" s="1120" t="s">
        <v>1584</v>
      </c>
      <c r="K1249" s="1120">
        <v>9.3268589097977195</v>
      </c>
      <c r="L1249" s="1120">
        <v>123.29783053533799</v>
      </c>
      <c r="M1249" s="1120" t="s">
        <v>1585</v>
      </c>
      <c r="N1249" s="1120"/>
      <c r="O1249" s="1120" t="s">
        <v>15</v>
      </c>
      <c r="P1249" s="1130" t="s">
        <v>525</v>
      </c>
      <c r="Q1249" s="1120" t="s">
        <v>4262</v>
      </c>
      <c r="R1249" s="1120" t="s">
        <v>3006</v>
      </c>
      <c r="S1249" s="1120" t="s">
        <v>1588</v>
      </c>
      <c r="T1249" s="1120" t="s">
        <v>22</v>
      </c>
      <c r="U1249" s="1120" t="s">
        <v>1378</v>
      </c>
      <c r="V1249" s="1120">
        <v>20150730126</v>
      </c>
      <c r="W1249" s="1169">
        <v>45440</v>
      </c>
      <c r="X1249" s="1194">
        <v>47267</v>
      </c>
      <c r="Y1249" s="1120" t="s">
        <v>8030</v>
      </c>
      <c r="Z1249" s="1120" t="s">
        <v>4283</v>
      </c>
      <c r="AA1249" s="1120" t="s">
        <v>4283</v>
      </c>
      <c r="AB1249" s="1293">
        <v>45418</v>
      </c>
      <c r="AC1249" s="1111" t="s">
        <v>4163</v>
      </c>
      <c r="AD1249" s="1291">
        <v>42212</v>
      </c>
      <c r="AE1249" s="1113"/>
      <c r="AF1249" s="1113"/>
      <c r="AG1249" s="1113"/>
    </row>
    <row r="1250" spans="1:33" ht="15.75" customHeight="1">
      <c r="A1250" s="1120" t="s">
        <v>10</v>
      </c>
      <c r="B1250" s="1120" t="s">
        <v>49</v>
      </c>
      <c r="C1250" s="1120" t="s">
        <v>50</v>
      </c>
      <c r="D1250" s="1120" t="s">
        <v>51</v>
      </c>
      <c r="E1250" s="1120" t="s">
        <v>30</v>
      </c>
      <c r="F1250" s="1107" t="str">
        <f t="array" ref="F1250">IFERROR(INDEX(UIID!$K$2:$K1561, MATCH(CONCATENATE(B1250,D1250,G1250,J1250), UIID!$B$2:$B1561&amp;UIID!$D$2:$D1561&amp;UIID!$G$2:$G1561&amp;UIID!$H$2:$H1561, 0),), "Not Found")</f>
        <v>0746-0005</v>
      </c>
      <c r="G1250" s="1120" t="s">
        <v>1583</v>
      </c>
      <c r="H1250" s="1120"/>
      <c r="I1250" s="1120" t="s">
        <v>8027</v>
      </c>
      <c r="J1250" s="1120" t="s">
        <v>1584</v>
      </c>
      <c r="K1250" s="1120">
        <v>9.3268589097977195</v>
      </c>
      <c r="L1250" s="1120">
        <v>123.29783053533799</v>
      </c>
      <c r="M1250" s="1120" t="s">
        <v>1585</v>
      </c>
      <c r="N1250" s="1120"/>
      <c r="O1250" s="1120" t="s">
        <v>15</v>
      </c>
      <c r="P1250" s="1130" t="s">
        <v>525</v>
      </c>
      <c r="Q1250" s="1120" t="s">
        <v>35</v>
      </c>
      <c r="R1250" s="1120" t="s">
        <v>2222</v>
      </c>
      <c r="S1250" s="1120" t="s">
        <v>156</v>
      </c>
      <c r="T1250" s="1120" t="s">
        <v>4164</v>
      </c>
      <c r="U1250" s="1120" t="s">
        <v>591</v>
      </c>
      <c r="V1250" s="1120" t="s">
        <v>1589</v>
      </c>
      <c r="W1250" s="1169">
        <v>45348</v>
      </c>
      <c r="X1250" s="1194">
        <v>47176</v>
      </c>
      <c r="Y1250" s="1120" t="s">
        <v>4283</v>
      </c>
      <c r="Z1250" s="1120" t="s">
        <v>4283</v>
      </c>
      <c r="AA1250" s="1120" t="s">
        <v>4283</v>
      </c>
      <c r="AB1250" s="1293">
        <v>45418</v>
      </c>
      <c r="AC1250" s="1111" t="s">
        <v>4163</v>
      </c>
      <c r="AD1250" s="1291">
        <v>42304</v>
      </c>
      <c r="AE1250" s="1113"/>
      <c r="AF1250" s="1113"/>
      <c r="AG1250" s="1113"/>
    </row>
    <row r="1251" spans="1:33" ht="15.75" customHeight="1">
      <c r="A1251" s="1120" t="s">
        <v>10</v>
      </c>
      <c r="B1251" s="1120" t="s">
        <v>49</v>
      </c>
      <c r="C1251" s="1120" t="s">
        <v>50</v>
      </c>
      <c r="D1251" s="1120" t="s">
        <v>51</v>
      </c>
      <c r="E1251" s="1120" t="s">
        <v>30</v>
      </c>
      <c r="F1251" s="1107" t="str">
        <f t="array" ref="F1251">IFERROR(INDEX(UIID!$K$2:$K1561, MATCH(CONCATENATE(B1251,D1251,G1251,J1251), UIID!$B$2:$B1561&amp;UIID!$D$2:$D1561&amp;UIID!$G$2:$G1561&amp;UIID!$H$2:$H1561, 0),), "Not Found")</f>
        <v>0746-0005</v>
      </c>
      <c r="G1251" s="1120" t="s">
        <v>1583</v>
      </c>
      <c r="H1251" s="1120"/>
      <c r="I1251" s="1120" t="s">
        <v>8027</v>
      </c>
      <c r="J1251" s="1120" t="s">
        <v>1584</v>
      </c>
      <c r="K1251" s="1120">
        <v>9.3268589097977195</v>
      </c>
      <c r="L1251" s="1120">
        <v>123.29783053533799</v>
      </c>
      <c r="M1251" s="1120" t="s">
        <v>1585</v>
      </c>
      <c r="N1251" s="1120"/>
      <c r="O1251" s="1120" t="s">
        <v>15</v>
      </c>
      <c r="P1251" s="1130" t="s">
        <v>525</v>
      </c>
      <c r="Q1251" s="1120" t="s">
        <v>35</v>
      </c>
      <c r="R1251" s="1120" t="s">
        <v>117</v>
      </c>
      <c r="S1251" s="1120" t="s">
        <v>118</v>
      </c>
      <c r="T1251" s="1120" t="s">
        <v>4164</v>
      </c>
      <c r="U1251" s="1120" t="s">
        <v>119</v>
      </c>
      <c r="V1251" s="1120" t="s">
        <v>1590</v>
      </c>
      <c r="W1251" s="1169">
        <v>45440</v>
      </c>
      <c r="X1251" s="1194">
        <v>47267</v>
      </c>
      <c r="Y1251" s="1120" t="s">
        <v>4283</v>
      </c>
      <c r="Z1251" s="1120" t="s">
        <v>4283</v>
      </c>
      <c r="AA1251" s="1120" t="s">
        <v>4283</v>
      </c>
      <c r="AB1251" s="1290"/>
      <c r="AC1251" s="1111"/>
      <c r="AD1251" s="1121"/>
      <c r="AE1251" s="1113"/>
      <c r="AF1251" s="1113"/>
      <c r="AG1251" s="1113"/>
    </row>
    <row r="1252" spans="1:33" ht="15.75" customHeight="1">
      <c r="A1252" s="1120" t="s">
        <v>10</v>
      </c>
      <c r="B1252" s="1120" t="s">
        <v>49</v>
      </c>
      <c r="C1252" s="1120" t="s">
        <v>50</v>
      </c>
      <c r="D1252" s="1120" t="s">
        <v>51</v>
      </c>
      <c r="E1252" s="1120" t="s">
        <v>30</v>
      </c>
      <c r="F1252" s="1107" t="str">
        <f t="array" ref="F1252">IFERROR(INDEX(UIID!$K$2:$K1561, MATCH(CONCATENATE(B1252,D1252,G1252,J1252), UIID!$B$2:$B1561&amp;UIID!$D$2:$D1561&amp;UIID!$G$2:$G1561&amp;UIID!$H$2:$H1561, 0),), "Not Found")</f>
        <v>0746-0005</v>
      </c>
      <c r="G1252" s="1120" t="s">
        <v>1583</v>
      </c>
      <c r="H1252" s="1120"/>
      <c r="I1252" s="1120" t="s">
        <v>8027</v>
      </c>
      <c r="J1252" s="1130" t="s">
        <v>1584</v>
      </c>
      <c r="K1252" s="1120">
        <v>9.3268589097977195</v>
      </c>
      <c r="L1252" s="1120">
        <v>123.29783053533799</v>
      </c>
      <c r="M1252" s="1120" t="s">
        <v>1592</v>
      </c>
      <c r="N1252" s="1120"/>
      <c r="O1252" s="1120" t="s">
        <v>15</v>
      </c>
      <c r="P1252" s="1130" t="s">
        <v>525</v>
      </c>
      <c r="Q1252" s="1120" t="s">
        <v>35</v>
      </c>
      <c r="R1252" s="1120" t="s">
        <v>125</v>
      </c>
      <c r="S1252" s="1120" t="s">
        <v>279</v>
      </c>
      <c r="T1252" s="1120" t="s">
        <v>4164</v>
      </c>
      <c r="U1252" s="1120" t="s">
        <v>421</v>
      </c>
      <c r="V1252" s="1120" t="s">
        <v>1593</v>
      </c>
      <c r="W1252" s="1169">
        <v>45348</v>
      </c>
      <c r="X1252" s="1194">
        <v>47176</v>
      </c>
      <c r="Y1252" s="1120" t="s">
        <v>4283</v>
      </c>
      <c r="Z1252" s="1120" t="s">
        <v>4283</v>
      </c>
      <c r="AA1252" s="1120" t="s">
        <v>4283</v>
      </c>
      <c r="AB1252" s="1290"/>
      <c r="AC1252" s="1111"/>
      <c r="AD1252" s="1291">
        <v>42601</v>
      </c>
      <c r="AE1252" s="1113"/>
      <c r="AF1252" s="1113"/>
      <c r="AG1252" s="1113"/>
    </row>
    <row r="1253" spans="1:33" ht="15.75" customHeight="1">
      <c r="A1253" s="1120" t="s">
        <v>10</v>
      </c>
      <c r="B1253" s="1120" t="s">
        <v>49</v>
      </c>
      <c r="C1253" s="1120" t="s">
        <v>50</v>
      </c>
      <c r="D1253" s="1120" t="s">
        <v>51</v>
      </c>
      <c r="E1253" s="1120" t="s">
        <v>30</v>
      </c>
      <c r="F1253" s="1107" t="str">
        <f t="array" ref="F1253">IFERROR(INDEX(UIID!$K$2:$K1561, MATCH(CONCATENATE(B1253,D1253,G1253,J1253), UIID!$B$2:$B1561&amp;UIID!$D$2:$D1561&amp;UIID!$G$2:$G1561&amp;UIID!$H$2:$H1561, 0),), "Not Found")</f>
        <v>0746-0032</v>
      </c>
      <c r="G1253" s="1130" t="s">
        <v>4048</v>
      </c>
      <c r="H1253" s="1120"/>
      <c r="I1253" s="1120" t="s">
        <v>8031</v>
      </c>
      <c r="J1253" s="1130" t="s">
        <v>4049</v>
      </c>
      <c r="K1253" s="1120">
        <v>9.3061467175867296</v>
      </c>
      <c r="L1253" s="1120">
        <v>123.30441768081999</v>
      </c>
      <c r="M1253" s="1120" t="s">
        <v>1623</v>
      </c>
      <c r="N1253" s="1120"/>
      <c r="O1253" s="1120" t="s">
        <v>15</v>
      </c>
      <c r="P1253" s="1120" t="s">
        <v>525</v>
      </c>
      <c r="Q1253" s="1120" t="s">
        <v>35</v>
      </c>
      <c r="R1253" s="1120" t="s">
        <v>32</v>
      </c>
      <c r="S1253" s="1120" t="s">
        <v>47</v>
      </c>
      <c r="T1253" s="1120" t="s">
        <v>4164</v>
      </c>
      <c r="U1253" s="1120" t="s">
        <v>78</v>
      </c>
      <c r="V1253" s="1120" t="s">
        <v>1624</v>
      </c>
      <c r="W1253" s="1169">
        <v>45440</v>
      </c>
      <c r="X1253" s="1194">
        <v>47267</v>
      </c>
      <c r="Y1253" s="1120" t="s">
        <v>4283</v>
      </c>
      <c r="Z1253" s="1120" t="s">
        <v>4283</v>
      </c>
      <c r="AA1253" s="1120" t="s">
        <v>4283</v>
      </c>
      <c r="AB1253" s="1290"/>
      <c r="AC1253" s="1111"/>
      <c r="AD1253" s="1291">
        <v>42500</v>
      </c>
      <c r="AE1253" s="1113"/>
      <c r="AF1253" s="1113"/>
      <c r="AG1253" s="1113"/>
    </row>
    <row r="1254" spans="1:33" ht="15.75" customHeight="1">
      <c r="A1254" s="1120" t="s">
        <v>10</v>
      </c>
      <c r="B1254" s="1120" t="s">
        <v>49</v>
      </c>
      <c r="C1254" s="1120" t="s">
        <v>50</v>
      </c>
      <c r="D1254" s="1120" t="s">
        <v>51</v>
      </c>
      <c r="E1254" s="1120" t="s">
        <v>30</v>
      </c>
      <c r="F1254" s="1107" t="str">
        <f t="array" ref="F1254">IFERROR(INDEX(UIID!$K$2:$K1561, MATCH(CONCATENATE(B1254,D1254,G1254,J1254), UIID!$B$2:$B1561&amp;UIID!$D$2:$D1561&amp;UIID!$G$2:$G1561&amp;UIID!$H$2:$H1561, 0),), "Not Found")</f>
        <v>0746-0032</v>
      </c>
      <c r="G1254" s="1130" t="s">
        <v>4048</v>
      </c>
      <c r="H1254" s="1120"/>
      <c r="I1254" s="1120" t="s">
        <v>8031</v>
      </c>
      <c r="J1254" s="1130" t="s">
        <v>4049</v>
      </c>
      <c r="K1254" s="1120">
        <v>9.3061467175867296</v>
      </c>
      <c r="L1254" s="1120">
        <v>123.30441768081999</v>
      </c>
      <c r="M1254" s="1120" t="s">
        <v>1626</v>
      </c>
      <c r="N1254" s="1120"/>
      <c r="O1254" s="1120" t="s">
        <v>15</v>
      </c>
      <c r="P1254" s="1120" t="s">
        <v>525</v>
      </c>
      <c r="Q1254" s="1120" t="s">
        <v>35</v>
      </c>
      <c r="R1254" s="1120" t="s">
        <v>32</v>
      </c>
      <c r="S1254" s="1120" t="s">
        <v>36</v>
      </c>
      <c r="T1254" s="1120" t="s">
        <v>4164</v>
      </c>
      <c r="U1254" s="1120" t="s">
        <v>91</v>
      </c>
      <c r="V1254" s="1120" t="s">
        <v>1627</v>
      </c>
      <c r="W1254" s="1169">
        <v>45440</v>
      </c>
      <c r="X1254" s="1194">
        <v>47267</v>
      </c>
      <c r="Y1254" s="1120" t="s">
        <v>8032</v>
      </c>
      <c r="Z1254" s="1120" t="s">
        <v>8033</v>
      </c>
      <c r="AA1254" s="1189">
        <v>44239</v>
      </c>
      <c r="AB1254" s="1290"/>
      <c r="AC1254" s="1111"/>
      <c r="AD1254" s="1291">
        <v>43354</v>
      </c>
      <c r="AE1254" s="1113"/>
      <c r="AF1254" s="1113"/>
      <c r="AG1254" s="1113"/>
    </row>
    <row r="1255" spans="1:33" ht="15.75" customHeight="1">
      <c r="A1255" s="1120" t="s">
        <v>10</v>
      </c>
      <c r="B1255" s="1120" t="s">
        <v>49</v>
      </c>
      <c r="C1255" s="1120" t="s">
        <v>50</v>
      </c>
      <c r="D1255" s="1120" t="s">
        <v>51</v>
      </c>
      <c r="E1255" s="1120" t="s">
        <v>30</v>
      </c>
      <c r="F1255" s="1107" t="str">
        <f t="array" ref="F1255">IFERROR(INDEX(UIID!$K$2:$K1561, MATCH(CONCATENATE(B1255,D1255,G1255,J1255), UIID!$B$2:$B1561&amp;UIID!$D$2:$D1561&amp;UIID!$G$2:$G1561&amp;UIID!$H$2:$H1561, 0),), "Not Found")</f>
        <v>0746-0032</v>
      </c>
      <c r="G1255" s="1130" t="s">
        <v>4048</v>
      </c>
      <c r="H1255" s="1120"/>
      <c r="I1255" s="1120" t="s">
        <v>8031</v>
      </c>
      <c r="J1255" s="1130" t="s">
        <v>4049</v>
      </c>
      <c r="K1255" s="1120">
        <v>9.3061467175867296</v>
      </c>
      <c r="L1255" s="1120">
        <v>123.30441768081999</v>
      </c>
      <c r="M1255" s="1120" t="s">
        <v>1626</v>
      </c>
      <c r="N1255" s="1120"/>
      <c r="O1255" s="1120" t="s">
        <v>15</v>
      </c>
      <c r="P1255" s="1120" t="s">
        <v>525</v>
      </c>
      <c r="Q1255" s="1120" t="s">
        <v>35</v>
      </c>
      <c r="R1255" s="1120" t="s">
        <v>32</v>
      </c>
      <c r="S1255" s="1120" t="s">
        <v>33</v>
      </c>
      <c r="T1255" s="1120" t="s">
        <v>4164</v>
      </c>
      <c r="U1255" s="1120" t="s">
        <v>34</v>
      </c>
      <c r="V1255" s="1120" t="s">
        <v>1628</v>
      </c>
      <c r="W1255" s="1169">
        <v>45440</v>
      </c>
      <c r="X1255" s="1194">
        <v>47267</v>
      </c>
      <c r="Y1255" s="1120" t="s">
        <v>8034</v>
      </c>
      <c r="Z1255" s="1120">
        <v>151407461200108</v>
      </c>
      <c r="AA1255" s="1124">
        <v>43819</v>
      </c>
      <c r="AB1255" s="1290"/>
      <c r="AC1255" s="1111"/>
      <c r="AD1255" s="1291">
        <v>43270</v>
      </c>
      <c r="AE1255" s="1113"/>
      <c r="AF1255" s="1113"/>
      <c r="AG1255" s="1113"/>
    </row>
    <row r="1256" spans="1:33" ht="15.75" customHeight="1">
      <c r="A1256" s="1120" t="s">
        <v>10</v>
      </c>
      <c r="B1256" s="1120" t="s">
        <v>49</v>
      </c>
      <c r="C1256" s="1120" t="s">
        <v>50</v>
      </c>
      <c r="D1256" s="1120" t="s">
        <v>51</v>
      </c>
      <c r="E1256" s="1120" t="s">
        <v>30</v>
      </c>
      <c r="F1256" s="1107" t="str">
        <f t="array" ref="F1256">IFERROR(INDEX(UIID!$K$2:$K1561, MATCH(CONCATENATE(B1256,D1256,G1256,J1256), UIID!$B$2:$B1561&amp;UIID!$D$2:$D1561&amp;UIID!$G$2:$G1561&amp;UIID!$H$2:$H1561, 0),), "Not Found")</f>
        <v>0746-0015</v>
      </c>
      <c r="G1256" s="1120" t="s">
        <v>1246</v>
      </c>
      <c r="H1256" s="1120"/>
      <c r="I1256" s="1120"/>
      <c r="J1256" s="1120" t="s">
        <v>1247</v>
      </c>
      <c r="K1256" s="1120">
        <v>9.3068323810320397</v>
      </c>
      <c r="L1256" s="1120">
        <v>123.301007709655</v>
      </c>
      <c r="M1256" s="1120" t="s">
        <v>1248</v>
      </c>
      <c r="N1256" s="1120" t="s">
        <v>5147</v>
      </c>
      <c r="O1256" s="1120" t="s">
        <v>15</v>
      </c>
      <c r="P1256" s="1120" t="s">
        <v>16</v>
      </c>
      <c r="Q1256" s="1120" t="s">
        <v>35</v>
      </c>
      <c r="R1256" s="1120" t="s">
        <v>117</v>
      </c>
      <c r="S1256" s="1120" t="s">
        <v>120</v>
      </c>
      <c r="T1256" s="1120" t="s">
        <v>4164</v>
      </c>
      <c r="U1256" s="1120" t="s">
        <v>121</v>
      </c>
      <c r="V1256" s="1120" t="s">
        <v>1249</v>
      </c>
      <c r="W1256" s="1169">
        <v>45147</v>
      </c>
      <c r="X1256" s="1194">
        <v>46975</v>
      </c>
      <c r="Y1256" s="1120" t="s">
        <v>8036</v>
      </c>
      <c r="Z1256" s="1120" t="s">
        <v>8037</v>
      </c>
      <c r="AA1256" s="1174">
        <v>44718</v>
      </c>
      <c r="AB1256" s="1293">
        <v>45579</v>
      </c>
      <c r="AC1256" s="1111" t="s">
        <v>4163</v>
      </c>
      <c r="AD1256" s="1291">
        <v>43662</v>
      </c>
      <c r="AE1256" s="1113"/>
      <c r="AF1256" s="1113"/>
      <c r="AG1256" s="1113"/>
    </row>
    <row r="1257" spans="1:33" ht="15.75" customHeight="1">
      <c r="A1257" s="1120" t="s">
        <v>10</v>
      </c>
      <c r="B1257" s="1120" t="s">
        <v>49</v>
      </c>
      <c r="C1257" s="1120" t="s">
        <v>123</v>
      </c>
      <c r="D1257" s="1120" t="s">
        <v>1336</v>
      </c>
      <c r="E1257" s="1120" t="s">
        <v>509</v>
      </c>
      <c r="F1257" s="1107" t="str">
        <f t="array" ref="F1257">IFERROR(INDEX(UIID!$K$2:$K1561, MATCH(CONCATENATE(B1257,D1257,G1257,J1257), UIID!$B$2:$B1561&amp;UIID!$D$2:$D1561&amp;UIID!$G$2:$G1561&amp;UIID!$H$2:$H1561, 0),), "Not Found")</f>
        <v>0746-0034</v>
      </c>
      <c r="G1257" s="1120" t="s">
        <v>3474</v>
      </c>
      <c r="H1257" s="1120"/>
      <c r="I1257" s="1120" t="s">
        <v>8038</v>
      </c>
      <c r="J1257" s="1132" t="s">
        <v>4051</v>
      </c>
      <c r="K1257" s="1120">
        <v>9.1587227003540193</v>
      </c>
      <c r="L1257" s="1120">
        <v>123.240637238489</v>
      </c>
      <c r="M1257" s="1120" t="s">
        <v>1339</v>
      </c>
      <c r="N1257" s="1120" t="s">
        <v>8039</v>
      </c>
      <c r="O1257" s="1120" t="s">
        <v>15</v>
      </c>
      <c r="P1257" s="1120" t="s">
        <v>16</v>
      </c>
      <c r="Q1257" s="1120" t="s">
        <v>35</v>
      </c>
      <c r="R1257" s="1120" t="s">
        <v>922</v>
      </c>
      <c r="S1257" s="1120" t="s">
        <v>925</v>
      </c>
      <c r="T1257" s="1120" t="s">
        <v>4213</v>
      </c>
      <c r="U1257" s="1120" t="s">
        <v>1340</v>
      </c>
      <c r="V1257" s="1120" t="s">
        <v>1341</v>
      </c>
      <c r="W1257" s="1169">
        <v>45440</v>
      </c>
      <c r="X1257" s="1194">
        <v>47267</v>
      </c>
      <c r="Y1257" s="1120" t="s">
        <v>8040</v>
      </c>
      <c r="Z1257" s="1120" t="s">
        <v>8041</v>
      </c>
      <c r="AA1257" s="1200">
        <v>43522</v>
      </c>
      <c r="AB1257" s="1293">
        <v>45453</v>
      </c>
      <c r="AC1257" s="1111" t="s">
        <v>4163</v>
      </c>
      <c r="AD1257" s="1291">
        <v>42992</v>
      </c>
      <c r="AE1257" s="1113"/>
      <c r="AF1257" s="1113"/>
      <c r="AG1257" s="1113"/>
    </row>
    <row r="1258" spans="1:33" ht="15.75" customHeight="1">
      <c r="A1258" s="1120" t="s">
        <v>10</v>
      </c>
      <c r="B1258" s="1120" t="s">
        <v>49</v>
      </c>
      <c r="C1258" s="1120" t="s">
        <v>123</v>
      </c>
      <c r="D1258" s="1120" t="s">
        <v>1336</v>
      </c>
      <c r="E1258" s="1120" t="s">
        <v>509</v>
      </c>
      <c r="F1258" s="1107" t="str">
        <f t="array" ref="F1258">IFERROR(INDEX(UIID!$K$2:$K1561, MATCH(CONCATENATE(B1258,D1258,G1258,J1258), UIID!$B$2:$B1561&amp;UIID!$D$2:$D1561&amp;UIID!$G$2:$G1561&amp;UIID!$H$2:$H1561, 0),), "Not Found")</f>
        <v>0746-0034</v>
      </c>
      <c r="G1258" s="1120" t="s">
        <v>3474</v>
      </c>
      <c r="H1258" s="1120"/>
      <c r="I1258" s="1120" t="s">
        <v>8038</v>
      </c>
      <c r="J1258" s="1132" t="s">
        <v>4051</v>
      </c>
      <c r="K1258" s="1120">
        <v>9.1587227003540193</v>
      </c>
      <c r="L1258" s="1120">
        <v>123.240637238489</v>
      </c>
      <c r="M1258" s="1120" t="s">
        <v>1339</v>
      </c>
      <c r="N1258" s="1120" t="s">
        <v>8039</v>
      </c>
      <c r="O1258" s="1120" t="s">
        <v>15</v>
      </c>
      <c r="P1258" s="1120" t="s">
        <v>16</v>
      </c>
      <c r="Q1258" s="1120" t="s">
        <v>35</v>
      </c>
      <c r="R1258" s="1120" t="s">
        <v>32</v>
      </c>
      <c r="S1258" s="1120" t="s">
        <v>36</v>
      </c>
      <c r="T1258" s="1120" t="s">
        <v>4164</v>
      </c>
      <c r="U1258" s="1120" t="s">
        <v>37</v>
      </c>
      <c r="V1258" s="1120" t="s">
        <v>1342</v>
      </c>
      <c r="W1258" s="1169">
        <v>45434</v>
      </c>
      <c r="X1258" s="1194">
        <v>47261</v>
      </c>
      <c r="Y1258" s="1120" t="s">
        <v>8042</v>
      </c>
      <c r="Z1258" s="1120" t="s">
        <v>8043</v>
      </c>
      <c r="AA1258" s="1174">
        <v>44050</v>
      </c>
      <c r="AB1258" s="1293">
        <v>45453</v>
      </c>
      <c r="AC1258" s="1111" t="s">
        <v>4163</v>
      </c>
      <c r="AD1258" s="1291">
        <v>43055</v>
      </c>
      <c r="AE1258" s="1113"/>
      <c r="AF1258" s="1113"/>
      <c r="AG1258" s="1113"/>
    </row>
    <row r="1259" spans="1:33" ht="15.75" customHeight="1">
      <c r="A1259" s="1120" t="s">
        <v>10</v>
      </c>
      <c r="B1259" s="1120" t="s">
        <v>49</v>
      </c>
      <c r="C1259" s="1120" t="s">
        <v>50</v>
      </c>
      <c r="D1259" s="1120" t="s">
        <v>51</v>
      </c>
      <c r="E1259" s="1120" t="s">
        <v>30</v>
      </c>
      <c r="F1259" s="1107" t="str">
        <f t="array" ref="F1259">IFERROR(INDEX(UIID!$K$2:$K1561, MATCH(CONCATENATE(B1259,D1259,G1259,J1259), UIID!$B$2:$B1561&amp;UIID!$D$2:$D1561&amp;UIID!$G$2:$G1561&amp;UIID!$H$2:$H1561, 0),), "Not Found")</f>
        <v>0746-0011</v>
      </c>
      <c r="G1259" s="1120" t="s">
        <v>1788</v>
      </c>
      <c r="H1259" s="1120"/>
      <c r="I1259" s="1120" t="s">
        <v>8044</v>
      </c>
      <c r="J1259" s="1120" t="s">
        <v>1789</v>
      </c>
      <c r="K1259" s="1120">
        <v>9.3263781532224002</v>
      </c>
      <c r="L1259" s="1120">
        <v>123.297067694313</v>
      </c>
      <c r="M1259" s="1120" t="s">
        <v>1790</v>
      </c>
      <c r="N1259" s="1120" t="s">
        <v>8045</v>
      </c>
      <c r="O1259" s="1120" t="s">
        <v>15</v>
      </c>
      <c r="P1259" s="1120" t="s">
        <v>16</v>
      </c>
      <c r="Q1259" s="1120" t="s">
        <v>35</v>
      </c>
      <c r="R1259" s="1120" t="s">
        <v>104</v>
      </c>
      <c r="S1259" s="1120" t="s">
        <v>105</v>
      </c>
      <c r="T1259" s="1120" t="s">
        <v>4164</v>
      </c>
      <c r="U1259" s="1120" t="s">
        <v>106</v>
      </c>
      <c r="V1259" s="1120" t="s">
        <v>1791</v>
      </c>
      <c r="W1259" s="1169">
        <v>45147</v>
      </c>
      <c r="X1259" s="1194">
        <v>46975</v>
      </c>
      <c r="Y1259" s="1120" t="s">
        <v>8047</v>
      </c>
      <c r="Z1259" s="1120" t="s">
        <v>8048</v>
      </c>
      <c r="AA1259" s="1189">
        <v>46152</v>
      </c>
      <c r="AB1259" s="1292">
        <v>45897</v>
      </c>
      <c r="AC1259" s="1111" t="s">
        <v>4163</v>
      </c>
      <c r="AD1259" s="1121"/>
      <c r="AE1259" s="1113"/>
      <c r="AF1259" s="1113"/>
      <c r="AG1259" s="1113"/>
    </row>
    <row r="1260" spans="1:33" ht="15.75" customHeight="1">
      <c r="A1260" s="1120" t="s">
        <v>10</v>
      </c>
      <c r="B1260" s="1120" t="s">
        <v>49</v>
      </c>
      <c r="C1260" s="1120" t="s">
        <v>50</v>
      </c>
      <c r="D1260" s="1120" t="s">
        <v>51</v>
      </c>
      <c r="E1260" s="1120" t="s">
        <v>30</v>
      </c>
      <c r="F1260" s="1107" t="str">
        <f t="array" ref="F1260">IFERROR(INDEX(UIID!$K$2:$K1561, MATCH(CONCATENATE(B1260,D1260,G1260,J1260), UIID!$B$2:$B1561&amp;UIID!$D$2:$D1561&amp;UIID!$G$2:$G1561&amp;UIID!$H$2:$H1561, 0),), "Not Found")</f>
        <v>0746-0011</v>
      </c>
      <c r="G1260" s="1120" t="s">
        <v>1788</v>
      </c>
      <c r="H1260" s="1120"/>
      <c r="I1260" s="1120" t="s">
        <v>8044</v>
      </c>
      <c r="J1260" s="1120" t="s">
        <v>1789</v>
      </c>
      <c r="K1260" s="1120">
        <v>9.3263781532224002</v>
      </c>
      <c r="L1260" s="1120">
        <v>123.297067694313</v>
      </c>
      <c r="M1260" s="1120" t="s">
        <v>1790</v>
      </c>
      <c r="N1260" s="1120" t="s">
        <v>8045</v>
      </c>
      <c r="O1260" s="1120" t="s">
        <v>15</v>
      </c>
      <c r="P1260" s="1120" t="s">
        <v>16</v>
      </c>
      <c r="Q1260" s="1120" t="s">
        <v>35</v>
      </c>
      <c r="R1260" s="1120" t="s">
        <v>32</v>
      </c>
      <c r="S1260" s="1120" t="s">
        <v>36</v>
      </c>
      <c r="T1260" s="1120" t="s">
        <v>4164</v>
      </c>
      <c r="U1260" s="1120" t="s">
        <v>91</v>
      </c>
      <c r="V1260" s="1120" t="s">
        <v>1792</v>
      </c>
      <c r="W1260" s="1169">
        <v>45147</v>
      </c>
      <c r="X1260" s="1194">
        <v>46975</v>
      </c>
      <c r="Y1260" s="1120" t="s">
        <v>8049</v>
      </c>
      <c r="Z1260" s="1120" t="s">
        <v>8050</v>
      </c>
      <c r="AA1260" s="1189">
        <v>46090</v>
      </c>
      <c r="AB1260" s="1292">
        <v>45897</v>
      </c>
      <c r="AC1260" s="1111" t="s">
        <v>4163</v>
      </c>
      <c r="AD1260" s="1121"/>
      <c r="AE1260" s="1113"/>
      <c r="AF1260" s="1113"/>
      <c r="AG1260" s="1113"/>
    </row>
    <row r="1261" spans="1:33" ht="15.75" customHeight="1">
      <c r="A1261" s="1120" t="s">
        <v>10</v>
      </c>
      <c r="B1261" s="1120" t="s">
        <v>49</v>
      </c>
      <c r="C1261" s="1120" t="s">
        <v>50</v>
      </c>
      <c r="D1261" s="1120" t="s">
        <v>51</v>
      </c>
      <c r="E1261" s="1120" t="s">
        <v>30</v>
      </c>
      <c r="F1261" s="1107" t="str">
        <f t="array" ref="F1261">IFERROR(INDEX(UIID!$K$2:$K1561, MATCH(CONCATENATE(B1261,D1261,G1261,J1261), UIID!$B$2:$B1561&amp;UIID!$D$2:$D1561&amp;UIID!$G$2:$G1561&amp;UIID!$H$2:$H1561, 0),), "Not Found")</f>
        <v>0746-0011</v>
      </c>
      <c r="G1261" s="1120" t="s">
        <v>1788</v>
      </c>
      <c r="H1261" s="1120"/>
      <c r="I1261" s="1120" t="s">
        <v>8044</v>
      </c>
      <c r="J1261" s="1120" t="s">
        <v>1789</v>
      </c>
      <c r="K1261" s="1120">
        <v>9.3263781532224002</v>
      </c>
      <c r="L1261" s="1120">
        <v>123.297067694313</v>
      </c>
      <c r="M1261" s="1120" t="s">
        <v>1790</v>
      </c>
      <c r="N1261" s="1120" t="s">
        <v>8045</v>
      </c>
      <c r="O1261" s="1120" t="s">
        <v>15</v>
      </c>
      <c r="P1261" s="1120" t="s">
        <v>16</v>
      </c>
      <c r="Q1261" s="1120" t="s">
        <v>35</v>
      </c>
      <c r="R1261" s="1120" t="s">
        <v>2230</v>
      </c>
      <c r="S1261" s="1120" t="s">
        <v>161</v>
      </c>
      <c r="T1261" s="1120" t="s">
        <v>4157</v>
      </c>
      <c r="U1261" s="1120" t="s">
        <v>162</v>
      </c>
      <c r="V1261" s="1120" t="s">
        <v>1794</v>
      </c>
      <c r="W1261" s="1169">
        <v>45147</v>
      </c>
      <c r="X1261" s="1194">
        <v>46975</v>
      </c>
      <c r="Y1261" s="1120" t="s">
        <v>8052</v>
      </c>
      <c r="Z1261" s="1120" t="s">
        <v>8053</v>
      </c>
      <c r="AA1261" s="1120" t="s">
        <v>8054</v>
      </c>
      <c r="AB1261" s="1292">
        <v>45897</v>
      </c>
      <c r="AC1261" s="1111" t="s">
        <v>4163</v>
      </c>
      <c r="AD1261" s="1121"/>
      <c r="AE1261" s="1113"/>
      <c r="AF1261" s="1113"/>
      <c r="AG1261" s="1113"/>
    </row>
    <row r="1262" spans="1:33" ht="15.75" customHeight="1">
      <c r="A1262" s="1120" t="s">
        <v>10</v>
      </c>
      <c r="B1262" s="1120" t="s">
        <v>49</v>
      </c>
      <c r="C1262" s="1120" t="s">
        <v>50</v>
      </c>
      <c r="D1262" s="1120" t="s">
        <v>51</v>
      </c>
      <c r="E1262" s="1120" t="s">
        <v>30</v>
      </c>
      <c r="F1262" s="1107" t="str">
        <f t="array" ref="F1262">IFERROR(INDEX(UIID!$K$2:$K1561, MATCH(CONCATENATE(B1262,D1262,G1262,J1262), UIID!$B$2:$B1561&amp;UIID!$D$2:$D1561&amp;UIID!$G$2:$G1561&amp;UIID!$H$2:$H1561, 0),), "Not Found")</f>
        <v>0746-0011</v>
      </c>
      <c r="G1262" s="1120" t="s">
        <v>1788</v>
      </c>
      <c r="H1262" s="1120"/>
      <c r="I1262" s="1120" t="s">
        <v>8044</v>
      </c>
      <c r="J1262" s="1120" t="s">
        <v>1789</v>
      </c>
      <c r="K1262" s="1120">
        <v>9.3263781532224002</v>
      </c>
      <c r="L1262" s="1120">
        <v>123.297067694313</v>
      </c>
      <c r="M1262" s="1120" t="s">
        <v>1790</v>
      </c>
      <c r="N1262" s="1120" t="s">
        <v>8045</v>
      </c>
      <c r="O1262" s="1120" t="s">
        <v>15</v>
      </c>
      <c r="P1262" s="1120" t="s">
        <v>16</v>
      </c>
      <c r="Q1262" s="1120" t="s">
        <v>35</v>
      </c>
      <c r="R1262" s="1120" t="s">
        <v>117</v>
      </c>
      <c r="S1262" s="1120" t="s">
        <v>120</v>
      </c>
      <c r="T1262" s="1120" t="s">
        <v>4164</v>
      </c>
      <c r="U1262" s="1120" t="s">
        <v>1348</v>
      </c>
      <c r="V1262" s="1120" t="s">
        <v>1797</v>
      </c>
      <c r="W1262" s="1169">
        <v>45147</v>
      </c>
      <c r="X1262" s="1194">
        <v>46975</v>
      </c>
      <c r="Y1262" s="1120" t="s">
        <v>8056</v>
      </c>
      <c r="Z1262" s="1120" t="s">
        <v>8057</v>
      </c>
      <c r="AA1262" s="1189">
        <v>45020</v>
      </c>
      <c r="AB1262" s="1292">
        <v>45897</v>
      </c>
      <c r="AC1262" s="1111" t="s">
        <v>4163</v>
      </c>
      <c r="AD1262" s="1121"/>
      <c r="AE1262" s="1113"/>
      <c r="AF1262" s="1113"/>
      <c r="AG1262" s="1113"/>
    </row>
    <row r="1263" spans="1:33" ht="15.75" customHeight="1">
      <c r="A1263" s="1120" t="s">
        <v>10</v>
      </c>
      <c r="B1263" s="1120" t="s">
        <v>49</v>
      </c>
      <c r="C1263" s="1120" t="s">
        <v>50</v>
      </c>
      <c r="D1263" s="1120" t="s">
        <v>51</v>
      </c>
      <c r="E1263" s="1120" t="s">
        <v>30</v>
      </c>
      <c r="F1263" s="1107" t="str">
        <f t="array" ref="F1263">IFERROR(INDEX(UIID!$K$2:$K1561, MATCH(CONCATENATE(B1263,D1263,G1263,J1263), UIID!$B$2:$B1561&amp;UIID!$D$2:$D1561&amp;UIID!$G$2:$G1561&amp;UIID!$H$2:$H1561, 0),), "Not Found")</f>
        <v>0746-0023</v>
      </c>
      <c r="G1263" s="1120" t="s">
        <v>1929</v>
      </c>
      <c r="H1263" s="1120"/>
      <c r="I1263" s="1120" t="s">
        <v>8058</v>
      </c>
      <c r="J1263" s="1120" t="s">
        <v>1930</v>
      </c>
      <c r="K1263" s="1120">
        <v>9.2271030797745102</v>
      </c>
      <c r="L1263" s="1120">
        <v>123.28631053270099</v>
      </c>
      <c r="M1263" s="1120">
        <v>9396578954</v>
      </c>
      <c r="N1263" s="1120"/>
      <c r="O1263" s="1120" t="s">
        <v>15</v>
      </c>
      <c r="P1263" s="1120" t="s">
        <v>16</v>
      </c>
      <c r="Q1263" s="1120" t="s">
        <v>4262</v>
      </c>
      <c r="R1263" s="1120" t="s">
        <v>3006</v>
      </c>
      <c r="S1263" s="1120" t="s">
        <v>1564</v>
      </c>
      <c r="T1263" s="1120" t="s">
        <v>22</v>
      </c>
      <c r="U1263" s="1120" t="s">
        <v>1378</v>
      </c>
      <c r="V1263" s="1120" t="s">
        <v>8059</v>
      </c>
      <c r="W1263" s="1169">
        <v>45301</v>
      </c>
      <c r="X1263" s="1194">
        <v>47129</v>
      </c>
      <c r="Y1263" s="1120" t="s">
        <v>8061</v>
      </c>
      <c r="Z1263" s="1120" t="s">
        <v>8062</v>
      </c>
      <c r="AA1263" s="1189">
        <v>44453</v>
      </c>
      <c r="AB1263" s="1293">
        <v>45567</v>
      </c>
      <c r="AC1263" s="1111" t="s">
        <v>4163</v>
      </c>
      <c r="AD1263" s="1121"/>
      <c r="AE1263" s="1113"/>
      <c r="AF1263" s="1113"/>
      <c r="AG1263" s="1113"/>
    </row>
    <row r="1264" spans="1:33" ht="15.75" customHeight="1">
      <c r="A1264" s="1120" t="s">
        <v>10</v>
      </c>
      <c r="B1264" s="1120" t="s">
        <v>49</v>
      </c>
      <c r="C1264" s="1120" t="s">
        <v>50</v>
      </c>
      <c r="D1264" s="1120" t="s">
        <v>51</v>
      </c>
      <c r="E1264" s="1120" t="s">
        <v>30</v>
      </c>
      <c r="F1264" s="1107" t="str">
        <f t="array" ref="F1264">IFERROR(INDEX(UIID!$K$2:$K1561, MATCH(CONCATENATE(B1264,D1264,G1264,J1264), UIID!$B$2:$B1561&amp;UIID!$D$2:$D1561&amp;UIID!$G$2:$G1561&amp;UIID!$H$2:$H1561, 0),), "Not Found")</f>
        <v>0746-0013</v>
      </c>
      <c r="G1264" s="1120" t="s">
        <v>1986</v>
      </c>
      <c r="H1264" s="1120"/>
      <c r="I1264" s="1120" t="s">
        <v>8063</v>
      </c>
      <c r="J1264" s="1120" t="s">
        <v>4033</v>
      </c>
      <c r="K1264" s="1120">
        <v>9.3212505603453</v>
      </c>
      <c r="L1264" s="1120">
        <v>123.259606360169</v>
      </c>
      <c r="M1264" s="1120" t="s">
        <v>8064</v>
      </c>
      <c r="N1264" s="1120" t="s">
        <v>8065</v>
      </c>
      <c r="O1264" s="1120" t="s">
        <v>113</v>
      </c>
      <c r="P1264" s="1120" t="s">
        <v>2229</v>
      </c>
      <c r="Q1264" s="1120" t="s">
        <v>35</v>
      </c>
      <c r="R1264" s="1120" t="s">
        <v>272</v>
      </c>
      <c r="S1264" s="1120" t="s">
        <v>2649</v>
      </c>
      <c r="T1264" s="1120" t="s">
        <v>4306</v>
      </c>
      <c r="U1264" s="1120" t="s">
        <v>1988</v>
      </c>
      <c r="V1264" s="1120" t="s">
        <v>1989</v>
      </c>
      <c r="W1264" s="1169">
        <v>44812</v>
      </c>
      <c r="X1264" s="1194">
        <v>46637</v>
      </c>
      <c r="Y1264" s="1120" t="s">
        <v>8067</v>
      </c>
      <c r="Z1264" s="1120" t="s">
        <v>8068</v>
      </c>
      <c r="AA1264" s="1120" t="s">
        <v>4283</v>
      </c>
      <c r="AB1264" s="1292">
        <v>45160</v>
      </c>
      <c r="AC1264" s="1111" t="s">
        <v>4163</v>
      </c>
      <c r="AD1264" s="1121"/>
      <c r="AE1264" s="1113"/>
      <c r="AF1264" s="1113"/>
      <c r="AG1264" s="1113"/>
    </row>
    <row r="1265" spans="1:33" ht="15.75" customHeight="1">
      <c r="A1265" s="1120" t="s">
        <v>10</v>
      </c>
      <c r="B1265" s="1120" t="s">
        <v>49</v>
      </c>
      <c r="C1265" s="1120" t="s">
        <v>50</v>
      </c>
      <c r="D1265" s="1120" t="s">
        <v>51</v>
      </c>
      <c r="E1265" s="1120" t="s">
        <v>30</v>
      </c>
      <c r="F1265" s="1107" t="str">
        <f t="array" ref="F1265">IFERROR(INDEX(UIID!$K$2:$K1561, MATCH(CONCATENATE(B1265,D1265,G1265,J1265), UIID!$B$2:$B1561&amp;UIID!$D$2:$D1561&amp;UIID!$G$2:$G1561&amp;UIID!$H$2:$H1561, 0),), "Not Found")</f>
        <v>0746-0013</v>
      </c>
      <c r="G1265" s="1120" t="s">
        <v>1986</v>
      </c>
      <c r="H1265" s="1120"/>
      <c r="I1265" s="1120" t="s">
        <v>8063</v>
      </c>
      <c r="J1265" s="1120" t="s">
        <v>4033</v>
      </c>
      <c r="K1265" s="1120">
        <v>9.3212505603453</v>
      </c>
      <c r="L1265" s="1120">
        <v>123.259606360169</v>
      </c>
      <c r="M1265" s="1120" t="s">
        <v>8064</v>
      </c>
      <c r="N1265" s="1120" t="s">
        <v>8065</v>
      </c>
      <c r="O1265" s="1120" t="s">
        <v>113</v>
      </c>
      <c r="P1265" s="1120" t="s">
        <v>2229</v>
      </c>
      <c r="Q1265" s="1120" t="s">
        <v>35</v>
      </c>
      <c r="R1265" s="1120" t="s">
        <v>107</v>
      </c>
      <c r="S1265" s="1120" t="s">
        <v>492</v>
      </c>
      <c r="T1265" s="1120" t="s">
        <v>4164</v>
      </c>
      <c r="U1265" s="1120" t="s">
        <v>493</v>
      </c>
      <c r="V1265" s="1120" t="s">
        <v>1991</v>
      </c>
      <c r="W1265" s="1169">
        <v>44812</v>
      </c>
      <c r="X1265" s="1194">
        <v>46637</v>
      </c>
      <c r="Y1265" s="1120" t="s">
        <v>7920</v>
      </c>
      <c r="Z1265" s="1120" t="s">
        <v>8069</v>
      </c>
      <c r="AA1265" s="1169">
        <v>45456</v>
      </c>
      <c r="AB1265" s="1290"/>
      <c r="AC1265" s="1111"/>
      <c r="AD1265" s="1121"/>
      <c r="AE1265" s="1113"/>
      <c r="AF1265" s="1113"/>
      <c r="AG1265" s="1113"/>
    </row>
    <row r="1266" spans="1:33" ht="15.75" customHeight="1">
      <c r="A1266" s="1120" t="s">
        <v>10</v>
      </c>
      <c r="B1266" s="1120" t="s">
        <v>49</v>
      </c>
      <c r="C1266" s="1120" t="s">
        <v>50</v>
      </c>
      <c r="D1266" s="1120" t="s">
        <v>51</v>
      </c>
      <c r="E1266" s="1120" t="s">
        <v>30</v>
      </c>
      <c r="F1266" s="1107" t="str">
        <f t="array" ref="F1266">IFERROR(INDEX(UIID!$K$2:$K1561, MATCH(CONCATENATE(B1266,D1266,G1266,J1266), UIID!$B$2:$B1561&amp;UIID!$D$2:$D1561&amp;UIID!$G$2:$G1561&amp;UIID!$H$2:$H1561, 0),), "Not Found")</f>
        <v>0746-0013</v>
      </c>
      <c r="G1266" s="1120" t="s">
        <v>1986</v>
      </c>
      <c r="H1266" s="1120"/>
      <c r="I1266" s="1120" t="s">
        <v>8063</v>
      </c>
      <c r="J1266" s="1120" t="s">
        <v>4033</v>
      </c>
      <c r="K1266" s="1120">
        <v>9.3212505603453</v>
      </c>
      <c r="L1266" s="1120">
        <v>123.259606360169</v>
      </c>
      <c r="M1266" s="1120" t="s">
        <v>8064</v>
      </c>
      <c r="N1266" s="1120" t="s">
        <v>8065</v>
      </c>
      <c r="O1266" s="1120" t="s">
        <v>113</v>
      </c>
      <c r="P1266" s="1120" t="s">
        <v>2229</v>
      </c>
      <c r="Q1266" s="1120" t="s">
        <v>35</v>
      </c>
      <c r="R1266" s="1120" t="s">
        <v>125</v>
      </c>
      <c r="S1266" s="1120" t="s">
        <v>279</v>
      </c>
      <c r="T1266" s="1120" t="s">
        <v>4164</v>
      </c>
      <c r="U1266" s="1120" t="s">
        <v>421</v>
      </c>
      <c r="V1266" s="1120" t="s">
        <v>1996</v>
      </c>
      <c r="W1266" s="1169">
        <v>45385</v>
      </c>
      <c r="X1266" s="1194">
        <v>47212</v>
      </c>
      <c r="Y1266" s="1120" t="s">
        <v>8070</v>
      </c>
      <c r="Z1266" s="1120" t="s">
        <v>8071</v>
      </c>
      <c r="AA1266" s="1174">
        <v>46439</v>
      </c>
      <c r="AB1266" s="1290"/>
      <c r="AC1266" s="1111"/>
      <c r="AD1266" s="1121"/>
      <c r="AE1266" s="1113"/>
      <c r="AF1266" s="1113"/>
      <c r="AG1266" s="1113"/>
    </row>
    <row r="1267" spans="1:33" ht="15.75" customHeight="1">
      <c r="A1267" s="1120" t="s">
        <v>10</v>
      </c>
      <c r="B1267" s="1120" t="s">
        <v>49</v>
      </c>
      <c r="C1267" s="1120" t="s">
        <v>50</v>
      </c>
      <c r="D1267" s="1120" t="s">
        <v>51</v>
      </c>
      <c r="E1267" s="1120" t="s">
        <v>30</v>
      </c>
      <c r="F1267" s="1107" t="str">
        <f t="array" ref="F1267">IFERROR(INDEX(UIID!$K$2:$K1561, MATCH(CONCATENATE(B1267,D1267,G1267,J1267), UIID!$B$2:$B1561&amp;UIID!$D$2:$D1561&amp;UIID!$G$2:$G1561&amp;UIID!$H$2:$H1561, 0),), "Not Found")</f>
        <v>0746-0013</v>
      </c>
      <c r="G1267" s="1120" t="s">
        <v>1986</v>
      </c>
      <c r="H1267" s="1120"/>
      <c r="I1267" s="1120" t="s">
        <v>8063</v>
      </c>
      <c r="J1267" s="1120" t="s">
        <v>4033</v>
      </c>
      <c r="K1267" s="1120">
        <v>9.3212505603453</v>
      </c>
      <c r="L1267" s="1120">
        <v>123.259606360169</v>
      </c>
      <c r="M1267" s="1120" t="s">
        <v>8064</v>
      </c>
      <c r="N1267" s="1120" t="s">
        <v>8065</v>
      </c>
      <c r="O1267" s="1120" t="s">
        <v>113</v>
      </c>
      <c r="P1267" s="1120" t="s">
        <v>2229</v>
      </c>
      <c r="Q1267" s="1120" t="s">
        <v>35</v>
      </c>
      <c r="R1267" s="1120" t="s">
        <v>107</v>
      </c>
      <c r="S1267" s="1120" t="s">
        <v>191</v>
      </c>
      <c r="T1267" s="1120" t="s">
        <v>4164</v>
      </c>
      <c r="U1267" s="1120" t="s">
        <v>1058</v>
      </c>
      <c r="V1267" s="1120" t="s">
        <v>1990</v>
      </c>
      <c r="W1267" s="1169">
        <v>44812</v>
      </c>
      <c r="X1267" s="1194">
        <v>46637</v>
      </c>
      <c r="Y1267" s="1120" t="s">
        <v>7920</v>
      </c>
      <c r="Z1267" s="1120" t="s">
        <v>8072</v>
      </c>
      <c r="AA1267" s="1174">
        <v>45456</v>
      </c>
      <c r="AB1267" s="1290"/>
      <c r="AC1267" s="1111"/>
      <c r="AD1267" s="1121"/>
      <c r="AE1267" s="1113"/>
      <c r="AF1267" s="1113"/>
      <c r="AG1267" s="1113"/>
    </row>
    <row r="1268" spans="1:33" ht="15.75" customHeight="1">
      <c r="A1268" s="1120" t="s">
        <v>10</v>
      </c>
      <c r="B1268" s="1120" t="s">
        <v>49</v>
      </c>
      <c r="C1268" s="1120" t="s">
        <v>50</v>
      </c>
      <c r="D1268" s="1120" t="s">
        <v>51</v>
      </c>
      <c r="E1268" s="1120" t="s">
        <v>30</v>
      </c>
      <c r="F1268" s="1107" t="str">
        <f t="array" ref="F1268">IFERROR(INDEX(UIID!$K$2:$K1561, MATCH(CONCATENATE(B1268,D1268,G1268,J1268), UIID!$B$2:$B1561&amp;UIID!$D$2:$D1561&amp;UIID!$G$2:$G1561&amp;UIID!$H$2:$H1561, 0),), "Not Found")</f>
        <v>0746-0013</v>
      </c>
      <c r="G1268" s="1120" t="s">
        <v>1986</v>
      </c>
      <c r="H1268" s="1120"/>
      <c r="I1268" s="1120" t="s">
        <v>8063</v>
      </c>
      <c r="J1268" s="1120" t="s">
        <v>4033</v>
      </c>
      <c r="K1268" s="1120">
        <v>9.3212505603453</v>
      </c>
      <c r="L1268" s="1120">
        <v>123.259606360169</v>
      </c>
      <c r="M1268" s="1120" t="s">
        <v>8064</v>
      </c>
      <c r="N1268" s="1120" t="s">
        <v>8065</v>
      </c>
      <c r="O1268" s="1120" t="s">
        <v>113</v>
      </c>
      <c r="P1268" s="1120" t="s">
        <v>2229</v>
      </c>
      <c r="Q1268" s="1120" t="s">
        <v>35</v>
      </c>
      <c r="R1268" s="1120" t="s">
        <v>104</v>
      </c>
      <c r="S1268" s="1120" t="s">
        <v>243</v>
      </c>
      <c r="T1268" s="1120" t="s">
        <v>4164</v>
      </c>
      <c r="U1268" s="1120" t="s">
        <v>244</v>
      </c>
      <c r="V1268" s="1120" t="s">
        <v>1993</v>
      </c>
      <c r="W1268" s="1169">
        <v>45385</v>
      </c>
      <c r="X1268" s="1194">
        <v>47212</v>
      </c>
      <c r="Y1268" s="1120" t="s">
        <v>8073</v>
      </c>
      <c r="Z1268" s="1120" t="s">
        <v>8074</v>
      </c>
      <c r="AA1268" s="1169">
        <v>45113</v>
      </c>
      <c r="AB1268" s="1290"/>
      <c r="AC1268" s="1111"/>
      <c r="AD1268" s="1121"/>
      <c r="AE1268" s="1113"/>
      <c r="AF1268" s="1113"/>
      <c r="AG1268" s="1113"/>
    </row>
    <row r="1269" spans="1:33" ht="15.75" customHeight="1">
      <c r="A1269" s="1120" t="s">
        <v>10</v>
      </c>
      <c r="B1269" s="1120" t="s">
        <v>49</v>
      </c>
      <c r="C1269" s="1120" t="s">
        <v>50</v>
      </c>
      <c r="D1269" s="1120" t="s">
        <v>51</v>
      </c>
      <c r="E1269" s="1120" t="s">
        <v>30</v>
      </c>
      <c r="F1269" s="1107" t="str">
        <f t="array" ref="F1269">IFERROR(INDEX(UIID!$K$2:$K1561, MATCH(CONCATENATE(B1269,D1269,G1269,J1269), UIID!$B$2:$B1561&amp;UIID!$D$2:$D1561&amp;UIID!$G$2:$G1561&amp;UIID!$H$2:$H1561, 0),), "Not Found")</f>
        <v>0746-0013</v>
      </c>
      <c r="G1269" s="1120" t="s">
        <v>1986</v>
      </c>
      <c r="H1269" s="1120"/>
      <c r="I1269" s="1120" t="s">
        <v>8063</v>
      </c>
      <c r="J1269" s="1120" t="s">
        <v>4033</v>
      </c>
      <c r="K1269" s="1120">
        <v>9.3212505603453</v>
      </c>
      <c r="L1269" s="1120">
        <v>123.259606360169</v>
      </c>
      <c r="M1269" s="1120" t="s">
        <v>8064</v>
      </c>
      <c r="N1269" s="1120" t="s">
        <v>8065</v>
      </c>
      <c r="O1269" s="1120" t="s">
        <v>113</v>
      </c>
      <c r="P1269" s="1120" t="s">
        <v>2229</v>
      </c>
      <c r="Q1269" s="1120" t="s">
        <v>35</v>
      </c>
      <c r="R1269" s="1120" t="s">
        <v>240</v>
      </c>
      <c r="S1269" s="1120" t="s">
        <v>241</v>
      </c>
      <c r="T1269" s="1120" t="s">
        <v>4164</v>
      </c>
      <c r="U1269" s="1120" t="s">
        <v>8075</v>
      </c>
      <c r="V1269" s="1120" t="s">
        <v>1995</v>
      </c>
      <c r="W1269" s="1169">
        <v>45385</v>
      </c>
      <c r="X1269" s="1194">
        <v>47212</v>
      </c>
      <c r="Y1269" s="1120" t="s">
        <v>7998</v>
      </c>
      <c r="Z1269" s="1120" t="s">
        <v>8076</v>
      </c>
      <c r="AA1269" s="1124">
        <v>45137</v>
      </c>
      <c r="AB1269" s="1290"/>
      <c r="AC1269" s="1111"/>
      <c r="AD1269" s="1121"/>
      <c r="AE1269" s="1113"/>
      <c r="AF1269" s="1113"/>
      <c r="AG1269" s="1113"/>
    </row>
    <row r="1270" spans="1:33" ht="15.75" customHeight="1">
      <c r="A1270" s="1120" t="s">
        <v>10</v>
      </c>
      <c r="B1270" s="1120" t="s">
        <v>49</v>
      </c>
      <c r="C1270" s="1120" t="s">
        <v>50</v>
      </c>
      <c r="D1270" s="1120" t="s">
        <v>51</v>
      </c>
      <c r="E1270" s="1120" t="s">
        <v>30</v>
      </c>
      <c r="F1270" s="1107" t="str">
        <f t="array" ref="F1270">IFERROR(INDEX(UIID!$K$2:$K1561, MATCH(CONCATENATE(B1270,D1270,G1270,J1270), UIID!$B$2:$B1561&amp;UIID!$D$2:$D1561&amp;UIID!$G$2:$G1561&amp;UIID!$H$2:$H1561, 0),), "Not Found")</f>
        <v>0746-0013</v>
      </c>
      <c r="G1270" s="1120" t="s">
        <v>1986</v>
      </c>
      <c r="H1270" s="1120"/>
      <c r="I1270" s="1120" t="s">
        <v>8063</v>
      </c>
      <c r="J1270" s="1120" t="s">
        <v>4033</v>
      </c>
      <c r="K1270" s="1120">
        <v>9.3212505603453</v>
      </c>
      <c r="L1270" s="1120">
        <v>123.259606360169</v>
      </c>
      <c r="M1270" s="1120" t="s">
        <v>8064</v>
      </c>
      <c r="N1270" s="1120" t="s">
        <v>8065</v>
      </c>
      <c r="O1270" s="1120" t="s">
        <v>113</v>
      </c>
      <c r="P1270" s="1120" t="s">
        <v>2229</v>
      </c>
      <c r="Q1270" s="1120" t="s">
        <v>35</v>
      </c>
      <c r="R1270" s="1120" t="s">
        <v>107</v>
      </c>
      <c r="S1270" s="1120" t="s">
        <v>197</v>
      </c>
      <c r="T1270" s="1120" t="s">
        <v>4164</v>
      </c>
      <c r="U1270" s="1120" t="s">
        <v>198</v>
      </c>
      <c r="V1270" s="1120" t="s">
        <v>1992</v>
      </c>
      <c r="W1270" s="1169">
        <v>44812</v>
      </c>
      <c r="X1270" s="1194">
        <v>46637</v>
      </c>
      <c r="Y1270" s="1120" t="s">
        <v>7920</v>
      </c>
      <c r="Z1270" s="1120" t="s">
        <v>8077</v>
      </c>
      <c r="AA1270" s="1169">
        <v>45456</v>
      </c>
      <c r="AB1270" s="1292">
        <v>45175</v>
      </c>
      <c r="AC1270" s="1111" t="s">
        <v>4163</v>
      </c>
      <c r="AD1270" s="1121"/>
      <c r="AE1270" s="1113"/>
      <c r="AF1270" s="1113"/>
      <c r="AG1270" s="1113"/>
    </row>
    <row r="1271" spans="1:33" ht="15.75" customHeight="1">
      <c r="A1271" s="1120" t="s">
        <v>10</v>
      </c>
      <c r="B1271" s="1120" t="s">
        <v>49</v>
      </c>
      <c r="C1271" s="1120" t="s">
        <v>50</v>
      </c>
      <c r="D1271" s="1120" t="s">
        <v>51</v>
      </c>
      <c r="E1271" s="1120" t="s">
        <v>30</v>
      </c>
      <c r="F1271" s="1107" t="str">
        <f t="array" ref="F1271">IFERROR(INDEX(UIID!$K$2:$K1561, MATCH(CONCATENATE(B1271,D1271,G1271,J1271), UIID!$B$2:$B1561&amp;UIID!$D$2:$D1561&amp;UIID!$G$2:$G1561&amp;UIID!$H$2:$H1561, 0),), "Not Found")</f>
        <v>0746-0013</v>
      </c>
      <c r="G1271" s="1120" t="s">
        <v>1986</v>
      </c>
      <c r="H1271" s="1120"/>
      <c r="I1271" s="1120" t="s">
        <v>8063</v>
      </c>
      <c r="J1271" s="1120" t="s">
        <v>4033</v>
      </c>
      <c r="K1271" s="1120">
        <v>9.3212505603453</v>
      </c>
      <c r="L1271" s="1120">
        <v>123.259606360169</v>
      </c>
      <c r="M1271" s="1120" t="s">
        <v>8064</v>
      </c>
      <c r="N1271" s="1120" t="s">
        <v>8065</v>
      </c>
      <c r="O1271" s="1120" t="s">
        <v>113</v>
      </c>
      <c r="P1271" s="1120" t="s">
        <v>2229</v>
      </c>
      <c r="Q1271" s="1120" t="s">
        <v>35</v>
      </c>
      <c r="R1271" s="1120" t="s">
        <v>117</v>
      </c>
      <c r="S1271" s="1120" t="s">
        <v>406</v>
      </c>
      <c r="T1271" s="1120" t="s">
        <v>4164</v>
      </c>
      <c r="U1271" s="1120" t="s">
        <v>8078</v>
      </c>
      <c r="V1271" s="1120" t="s">
        <v>8079</v>
      </c>
      <c r="W1271" s="1169">
        <v>44812</v>
      </c>
      <c r="X1271" s="1194">
        <v>46637</v>
      </c>
      <c r="Y1271" s="1120" t="s">
        <v>7854</v>
      </c>
      <c r="Z1271" s="1120" t="s">
        <v>8080</v>
      </c>
      <c r="AA1271" s="1169">
        <v>46168</v>
      </c>
      <c r="AB1271" s="1292">
        <v>44923</v>
      </c>
      <c r="AC1271" s="1111" t="s">
        <v>4163</v>
      </c>
      <c r="AD1271" s="1121"/>
      <c r="AE1271" s="1113"/>
      <c r="AF1271" s="1113"/>
      <c r="AG1271" s="1113"/>
    </row>
    <row r="1272" spans="1:33" ht="15.75" customHeight="1">
      <c r="A1272" s="1120" t="s">
        <v>10</v>
      </c>
      <c r="B1272" s="1120" t="s">
        <v>49</v>
      </c>
      <c r="C1272" s="1120" t="s">
        <v>50</v>
      </c>
      <c r="D1272" s="1120" t="s">
        <v>51</v>
      </c>
      <c r="E1272" s="1120" t="s">
        <v>30</v>
      </c>
      <c r="F1272" s="1107" t="str">
        <f t="array" ref="F1272">IFERROR(INDEX(UIID!$K$2:$K1561, MATCH(CONCATENATE(B1272,D1272,G1272,J1272), UIID!$B$2:$B1561&amp;UIID!$D$2:$D1561&amp;UIID!$G$2:$G1561&amp;UIID!$H$2:$H1561, 0),), "Not Found")</f>
        <v>0746-0013</v>
      </c>
      <c r="G1272" s="1120" t="s">
        <v>1986</v>
      </c>
      <c r="H1272" s="1120"/>
      <c r="I1272" s="1120" t="s">
        <v>8063</v>
      </c>
      <c r="J1272" s="1120" t="s">
        <v>4033</v>
      </c>
      <c r="K1272" s="1120">
        <v>9.3212505603453</v>
      </c>
      <c r="L1272" s="1120">
        <v>123.259606360169</v>
      </c>
      <c r="M1272" s="1120" t="s">
        <v>8064</v>
      </c>
      <c r="N1272" s="1120" t="s">
        <v>8065</v>
      </c>
      <c r="O1272" s="1120" t="s">
        <v>113</v>
      </c>
      <c r="P1272" s="1120" t="s">
        <v>2229</v>
      </c>
      <c r="Q1272" s="1120" t="s">
        <v>35</v>
      </c>
      <c r="R1272" s="1120" t="s">
        <v>125</v>
      </c>
      <c r="S1272" s="1120" t="s">
        <v>1033</v>
      </c>
      <c r="T1272" s="1120" t="s">
        <v>4164</v>
      </c>
      <c r="U1272" s="1120" t="s">
        <v>8081</v>
      </c>
      <c r="V1272" s="1120" t="s">
        <v>8082</v>
      </c>
      <c r="W1272" s="1169">
        <v>45385</v>
      </c>
      <c r="X1272" s="1194">
        <v>47212</v>
      </c>
      <c r="Y1272" s="1120" t="s">
        <v>8084</v>
      </c>
      <c r="Z1272" s="1120" t="s">
        <v>8085</v>
      </c>
      <c r="AA1272" s="1169">
        <v>45547</v>
      </c>
      <c r="AB1272" s="1292">
        <v>44923</v>
      </c>
      <c r="AC1272" s="1111" t="s">
        <v>4163</v>
      </c>
      <c r="AD1272" s="1121"/>
      <c r="AE1272" s="1113"/>
      <c r="AF1272" s="1113"/>
      <c r="AG1272" s="1113"/>
    </row>
    <row r="1273" spans="1:33" ht="15.75" customHeight="1">
      <c r="A1273" s="1120" t="s">
        <v>10</v>
      </c>
      <c r="B1273" s="1120" t="s">
        <v>49</v>
      </c>
      <c r="C1273" s="1120" t="s">
        <v>28</v>
      </c>
      <c r="D1273" s="1120" t="s">
        <v>2060</v>
      </c>
      <c r="E1273" s="1120" t="s">
        <v>30</v>
      </c>
      <c r="F1273" s="1107" t="str">
        <f t="array" ref="F1273">IFERROR(INDEX(UIID!$K$2:$K1561, MATCH(CONCATENATE(B1273,D1273,G1273,J1273), UIID!$B$2:$B1561&amp;UIID!$D$2:$D1561&amp;UIID!$G$2:$G1561&amp;UIID!$H$2:$H1561, 0),), "Not Found")</f>
        <v>0746-0016</v>
      </c>
      <c r="G1273" s="1120" t="s">
        <v>2061</v>
      </c>
      <c r="H1273" s="1120"/>
      <c r="I1273" s="1120" t="s">
        <v>8086</v>
      </c>
      <c r="J1273" s="1120" t="s">
        <v>2062</v>
      </c>
      <c r="K1273" s="1120">
        <v>10.117938815715799</v>
      </c>
      <c r="L1273" s="1120">
        <v>123.269641223158</v>
      </c>
      <c r="M1273" s="1120" t="s">
        <v>2063</v>
      </c>
      <c r="N1273" s="1120" t="s">
        <v>8087</v>
      </c>
      <c r="O1273" s="1120" t="s">
        <v>15</v>
      </c>
      <c r="P1273" s="1120" t="s">
        <v>16</v>
      </c>
      <c r="Q1273" s="1120" t="s">
        <v>35</v>
      </c>
      <c r="R1273" s="1120" t="s">
        <v>117</v>
      </c>
      <c r="S1273" s="1120" t="s">
        <v>200</v>
      </c>
      <c r="T1273" s="1120" t="s">
        <v>4164</v>
      </c>
      <c r="U1273" s="1120" t="s">
        <v>235</v>
      </c>
      <c r="V1273" s="1120" t="s">
        <v>2064</v>
      </c>
      <c r="W1273" s="1169">
        <v>45337</v>
      </c>
      <c r="X1273" s="1194">
        <v>47165</v>
      </c>
      <c r="Y1273" s="1120" t="s">
        <v>8088</v>
      </c>
      <c r="Z1273" s="1120" t="s">
        <v>8089</v>
      </c>
      <c r="AA1273" s="1174">
        <v>44811</v>
      </c>
      <c r="AB1273" s="1290"/>
      <c r="AC1273" s="1111"/>
      <c r="AD1273" s="1291">
        <v>43894</v>
      </c>
      <c r="AE1273" s="1113"/>
      <c r="AF1273" s="1113"/>
      <c r="AG1273" s="1113"/>
    </row>
    <row r="1274" spans="1:33" ht="15.75" customHeight="1">
      <c r="A1274" s="1120" t="s">
        <v>10</v>
      </c>
      <c r="B1274" s="1120" t="s">
        <v>49</v>
      </c>
      <c r="C1274" s="1120" t="s">
        <v>50</v>
      </c>
      <c r="D1274" s="1120" t="s">
        <v>51</v>
      </c>
      <c r="E1274" s="1120" t="s">
        <v>30</v>
      </c>
      <c r="F1274" s="1107" t="str">
        <f t="array" ref="F1274">IFERROR(INDEX(UIID!$K$2:$K1561, MATCH(CONCATENATE(B1274,D1274,G1274,J1274), UIID!$B$2:$B1561&amp;UIID!$D$2:$D1561&amp;UIID!$G$2:$G1561&amp;UIID!$H$2:$H1561, 0),), "Not Found")</f>
        <v>0746-0027</v>
      </c>
      <c r="G1274" s="1120" t="s">
        <v>2065</v>
      </c>
      <c r="H1274" s="1120"/>
      <c r="I1274" s="1120" t="s">
        <v>8090</v>
      </c>
      <c r="J1274" s="1130" t="s">
        <v>4044</v>
      </c>
      <c r="K1274" s="1120">
        <v>9.3639919505544906</v>
      </c>
      <c r="L1274" s="1120">
        <v>122.836354396223</v>
      </c>
      <c r="M1274" s="1120">
        <v>9175671866</v>
      </c>
      <c r="N1274" s="1120"/>
      <c r="O1274" s="1120" t="s">
        <v>15</v>
      </c>
      <c r="P1274" s="1120" t="s">
        <v>1449</v>
      </c>
      <c r="Q1274" s="1120" t="s">
        <v>4262</v>
      </c>
      <c r="R1274" s="1120" t="s">
        <v>125</v>
      </c>
      <c r="S1274" s="1120" t="s">
        <v>2697</v>
      </c>
      <c r="T1274" s="1120" t="s">
        <v>22</v>
      </c>
      <c r="U1274" s="1120" t="s">
        <v>1461</v>
      </c>
      <c r="V1274" s="1120" t="s">
        <v>2067</v>
      </c>
      <c r="W1274" s="1169">
        <v>45153</v>
      </c>
      <c r="X1274" s="1194">
        <v>46981</v>
      </c>
      <c r="Y1274" s="1120" t="s">
        <v>8091</v>
      </c>
      <c r="Z1274" s="1294" t="s">
        <v>4283</v>
      </c>
      <c r="AA1274" s="1294" t="s">
        <v>4283</v>
      </c>
      <c r="AB1274" s="1292">
        <v>45791</v>
      </c>
      <c r="AC1274" s="1111" t="s">
        <v>4163</v>
      </c>
      <c r="AD1274" s="1291">
        <v>44007</v>
      </c>
      <c r="AE1274" s="1113"/>
      <c r="AF1274" s="1113"/>
      <c r="AG1274" s="1113"/>
    </row>
    <row r="1275" spans="1:33" ht="15.75" customHeight="1">
      <c r="A1275" s="1120" t="s">
        <v>10</v>
      </c>
      <c r="B1275" s="1120" t="s">
        <v>49</v>
      </c>
      <c r="C1275" s="1120" t="s">
        <v>28</v>
      </c>
      <c r="D1275" s="1120" t="s">
        <v>2095</v>
      </c>
      <c r="E1275" s="1120" t="s">
        <v>50</v>
      </c>
      <c r="F1275" s="1107" t="str">
        <f t="array" ref="F1275">IFERROR(INDEX(UIID!$K$2:$K1561, MATCH(CONCATENATE(B1275,D1275,G1275,J1275), UIID!$B$2:$B1561&amp;UIID!$D$2:$D1561&amp;UIID!$G$2:$G1561&amp;UIID!$H$2:$H1561, 0),), "Not Found")</f>
        <v>0746-0017</v>
      </c>
      <c r="G1275" s="1120" t="s">
        <v>4036</v>
      </c>
      <c r="H1275" s="1120"/>
      <c r="I1275" s="1120" t="s">
        <v>8092</v>
      </c>
      <c r="J1275" s="1120" t="s">
        <v>2097</v>
      </c>
      <c r="K1275" s="1217">
        <v>9.8549196660000007</v>
      </c>
      <c r="L1275" s="1218">
        <v>123.14012990000001</v>
      </c>
      <c r="M1275" s="1120">
        <v>9173170700</v>
      </c>
      <c r="N1275" s="1120" t="s">
        <v>8093</v>
      </c>
      <c r="O1275" s="1120" t="s">
        <v>15</v>
      </c>
      <c r="P1275" s="1130" t="s">
        <v>525</v>
      </c>
      <c r="Q1275" s="1120" t="s">
        <v>35</v>
      </c>
      <c r="R1275" s="1120" t="s">
        <v>84</v>
      </c>
      <c r="S1275" s="1120" t="s">
        <v>85</v>
      </c>
      <c r="T1275" s="1120" t="s">
        <v>4164</v>
      </c>
      <c r="U1275" s="1120" t="s">
        <v>94</v>
      </c>
      <c r="V1275" s="1120" t="s">
        <v>2098</v>
      </c>
      <c r="W1275" s="1169">
        <v>45147</v>
      </c>
      <c r="X1275" s="1194">
        <v>46975</v>
      </c>
      <c r="Y1275" s="1120" t="s">
        <v>8095</v>
      </c>
      <c r="Z1275" s="1120" t="s">
        <v>8096</v>
      </c>
      <c r="AA1275" s="1189">
        <v>45609</v>
      </c>
      <c r="AB1275" s="1292">
        <v>45812</v>
      </c>
      <c r="AC1275" s="1111" t="s">
        <v>4163</v>
      </c>
      <c r="AD1275" s="1121"/>
      <c r="AE1275" s="1113"/>
      <c r="AF1275" s="1113"/>
      <c r="AG1275" s="1113"/>
    </row>
    <row r="1276" spans="1:33" ht="15.75" customHeight="1">
      <c r="A1276" s="1120" t="s">
        <v>10</v>
      </c>
      <c r="B1276" s="1120" t="s">
        <v>49</v>
      </c>
      <c r="C1276" s="1120" t="s">
        <v>28</v>
      </c>
      <c r="D1276" s="1120" t="s">
        <v>2095</v>
      </c>
      <c r="E1276" s="1120" t="s">
        <v>50</v>
      </c>
      <c r="F1276" s="1107" t="str">
        <f t="array" ref="F1276">IFERROR(INDEX(UIID!$K$2:$K1561, MATCH(CONCATENATE(B1276,D1276,G1276,J1276), UIID!$B$2:$B1561&amp;UIID!$D$2:$D1561&amp;UIID!$G$2:$G1561&amp;UIID!$H$2:$H1561, 0),), "Not Found")</f>
        <v>0746-0017</v>
      </c>
      <c r="G1276" s="1120" t="s">
        <v>4036</v>
      </c>
      <c r="H1276" s="1120"/>
      <c r="I1276" s="1120" t="s">
        <v>8092</v>
      </c>
      <c r="J1276" s="1120" t="s">
        <v>2097</v>
      </c>
      <c r="K1276" s="1217">
        <v>9.8549196660000007</v>
      </c>
      <c r="L1276" s="1218">
        <v>123.14012990000001</v>
      </c>
      <c r="M1276" s="1120">
        <v>9173170700</v>
      </c>
      <c r="N1276" s="1120" t="s">
        <v>8093</v>
      </c>
      <c r="O1276" s="1120" t="s">
        <v>15</v>
      </c>
      <c r="P1276" s="1130" t="s">
        <v>525</v>
      </c>
      <c r="Q1276" s="1120" t="s">
        <v>35</v>
      </c>
      <c r="R1276" s="1120" t="s">
        <v>84</v>
      </c>
      <c r="S1276" s="1120" t="s">
        <v>93</v>
      </c>
      <c r="T1276" s="1120" t="s">
        <v>4213</v>
      </c>
      <c r="U1276" s="1120" t="s">
        <v>94</v>
      </c>
      <c r="V1276" s="1120" t="s">
        <v>2099</v>
      </c>
      <c r="W1276" s="1169">
        <v>45147</v>
      </c>
      <c r="X1276" s="1194">
        <v>46975</v>
      </c>
      <c r="Y1276" s="1120" t="s">
        <v>8095</v>
      </c>
      <c r="Z1276" s="1120" t="s">
        <v>8096</v>
      </c>
      <c r="AA1276" s="1189">
        <v>45609</v>
      </c>
      <c r="AB1276" s="1292">
        <v>45812</v>
      </c>
      <c r="AC1276" s="1111" t="s">
        <v>4163</v>
      </c>
      <c r="AD1276" s="1121"/>
      <c r="AE1276" s="1113"/>
      <c r="AF1276" s="1113"/>
      <c r="AG1276" s="1113"/>
    </row>
    <row r="1277" spans="1:33" ht="15.75" customHeight="1">
      <c r="A1277" s="1120" t="s">
        <v>10</v>
      </c>
      <c r="B1277" s="1120" t="s">
        <v>49</v>
      </c>
      <c r="C1277" s="1120" t="s">
        <v>28</v>
      </c>
      <c r="D1277" s="1120" t="s">
        <v>51</v>
      </c>
      <c r="E1277" s="1120" t="s">
        <v>30</v>
      </c>
      <c r="F1277" s="1107" t="str">
        <f t="array" ref="F1277">IFERROR(INDEX(UIID!$K$2:$K1561, MATCH(CONCATENATE(B1277,D1277,G1277,J1277), UIID!$B$2:$B1561&amp;UIID!$D$2:$D1561&amp;UIID!$G$2:$G1561&amp;UIID!$H$2:$H1561, 0),), "Not Found")</f>
        <v>0746-0019</v>
      </c>
      <c r="G1277" s="1120" t="s">
        <v>2187</v>
      </c>
      <c r="H1277" s="1120"/>
      <c r="I1277" s="1120" t="s">
        <v>8097</v>
      </c>
      <c r="J1277" s="1130" t="s">
        <v>4037</v>
      </c>
      <c r="K1277" s="1120">
        <v>9.3069668428835293</v>
      </c>
      <c r="L1277" s="1120">
        <v>123.30495078081999</v>
      </c>
      <c r="M1277" s="1120">
        <v>9176400235</v>
      </c>
      <c r="N1277" s="1120"/>
      <c r="O1277" s="1120" t="s">
        <v>15</v>
      </c>
      <c r="P1277" s="1120" t="s">
        <v>16</v>
      </c>
      <c r="Q1277" s="1120" t="s">
        <v>35</v>
      </c>
      <c r="R1277" s="1120" t="s">
        <v>117</v>
      </c>
      <c r="S1277" s="1120" t="s">
        <v>200</v>
      </c>
      <c r="T1277" s="1120" t="s">
        <v>4164</v>
      </c>
      <c r="U1277" s="1120" t="s">
        <v>2189</v>
      </c>
      <c r="V1277" s="1120" t="s">
        <v>2190</v>
      </c>
      <c r="W1277" s="1169">
        <v>45434</v>
      </c>
      <c r="X1277" s="1194">
        <v>47261</v>
      </c>
      <c r="Y1277" s="1120" t="s">
        <v>8098</v>
      </c>
      <c r="Z1277" s="1120" t="s">
        <v>8099</v>
      </c>
      <c r="AA1277" s="1120" t="s">
        <v>8100</v>
      </c>
      <c r="AB1277" s="1293">
        <v>45596</v>
      </c>
      <c r="AC1277" s="1111" t="s">
        <v>4163</v>
      </c>
      <c r="AD1277" s="1291">
        <v>44459</v>
      </c>
      <c r="AE1277" s="1113"/>
      <c r="AF1277" s="1113"/>
      <c r="AG1277" s="1113"/>
    </row>
    <row r="1278" spans="1:33" ht="15.75" customHeight="1">
      <c r="A1278" s="1120" t="s">
        <v>10</v>
      </c>
      <c r="B1278" s="1120" t="s">
        <v>49</v>
      </c>
      <c r="C1278" s="1120" t="s">
        <v>28</v>
      </c>
      <c r="D1278" s="1120" t="s">
        <v>51</v>
      </c>
      <c r="E1278" s="1120" t="s">
        <v>30</v>
      </c>
      <c r="F1278" s="1107" t="str">
        <f t="array" ref="F1278">IFERROR(INDEX(UIID!$K$2:$K1561, MATCH(CONCATENATE(B1278,D1278,G1278,J1278), UIID!$B$2:$B1561&amp;UIID!$D$2:$D1561&amp;UIID!$G$2:$G1561&amp;UIID!$H$2:$H1561, 0),), "Not Found")</f>
        <v>0746-0018</v>
      </c>
      <c r="G1278" s="1120" t="s">
        <v>2191</v>
      </c>
      <c r="H1278" s="1120"/>
      <c r="I1278" s="1120" t="s">
        <v>8101</v>
      </c>
      <c r="J1278" s="1120" t="s">
        <v>2192</v>
      </c>
      <c r="K1278" s="1120">
        <v>9.2857440969994407</v>
      </c>
      <c r="L1278" s="1120">
        <v>123.27909343664101</v>
      </c>
      <c r="M1278" s="1120">
        <v>9276637330</v>
      </c>
      <c r="N1278" s="1120" t="s">
        <v>8102</v>
      </c>
      <c r="O1278" s="1120" t="s">
        <v>15</v>
      </c>
      <c r="P1278" s="1120" t="s">
        <v>16</v>
      </c>
      <c r="Q1278" s="1120" t="s">
        <v>35</v>
      </c>
      <c r="R1278" s="1120" t="s">
        <v>104</v>
      </c>
      <c r="S1278" s="1120" t="s">
        <v>105</v>
      </c>
      <c r="T1278" s="1120" t="s">
        <v>4164</v>
      </c>
      <c r="U1278" s="1120" t="s">
        <v>2193</v>
      </c>
      <c r="V1278" s="1120" t="s">
        <v>8103</v>
      </c>
      <c r="W1278" s="1169">
        <v>45366</v>
      </c>
      <c r="X1278" s="1194">
        <v>47195</v>
      </c>
      <c r="Y1278" s="1120" t="s">
        <v>4283</v>
      </c>
      <c r="Z1278" s="1120" t="s">
        <v>4283</v>
      </c>
      <c r="AA1278" s="1120" t="s">
        <v>4283</v>
      </c>
      <c r="AB1278" s="1290"/>
      <c r="AC1278" s="1111"/>
      <c r="AD1278" s="1121"/>
      <c r="AE1278" s="1113"/>
      <c r="AF1278" s="1113"/>
      <c r="AG1278" s="1113"/>
    </row>
    <row r="1279" spans="1:33" ht="15.75" customHeight="1">
      <c r="A1279" s="1120" t="s">
        <v>10</v>
      </c>
      <c r="B1279" s="1120" t="s">
        <v>49</v>
      </c>
      <c r="C1279" s="1120" t="s">
        <v>28</v>
      </c>
      <c r="D1279" s="1120" t="s">
        <v>2095</v>
      </c>
      <c r="E1279" s="1120" t="s">
        <v>50</v>
      </c>
      <c r="F1279" s="1107" t="str">
        <f t="array" ref="F1279">IFERROR(INDEX(UIID!$K$2:$K1561, MATCH(CONCATENATE(B1279,D1279,G1279,J1279), UIID!$B$2:$B1561&amp;UIID!$D$2:$D1561&amp;UIID!$G$2:$G1561&amp;UIID!$H$2:$H1561, 0),), "Not Found")</f>
        <v>0746-0028</v>
      </c>
      <c r="G1279" s="1120" t="s">
        <v>2195</v>
      </c>
      <c r="H1279" s="1120"/>
      <c r="I1279" s="1120" t="s">
        <v>8104</v>
      </c>
      <c r="J1279" s="1120" t="s">
        <v>2196</v>
      </c>
      <c r="K1279" s="1120">
        <v>9.8562877589529005</v>
      </c>
      <c r="L1279" s="1120">
        <v>123.121234067391</v>
      </c>
      <c r="M1279" s="1120">
        <v>9064375373</v>
      </c>
      <c r="N1279" s="1120" t="s">
        <v>8105</v>
      </c>
      <c r="O1279" s="1120" t="s">
        <v>15</v>
      </c>
      <c r="P1279" s="1120" t="s">
        <v>1449</v>
      </c>
      <c r="Q1279" s="1120" t="s">
        <v>4262</v>
      </c>
      <c r="R1279" s="1120" t="s">
        <v>125</v>
      </c>
      <c r="S1279" s="1120" t="s">
        <v>2697</v>
      </c>
      <c r="T1279" s="1120" t="s">
        <v>22</v>
      </c>
      <c r="U1279" s="1120" t="s">
        <v>291</v>
      </c>
      <c r="V1279" s="1120" t="s">
        <v>2197</v>
      </c>
      <c r="W1279" s="1169">
        <v>45317</v>
      </c>
      <c r="X1279" s="1194">
        <v>47147</v>
      </c>
      <c r="Y1279" s="1120" t="s">
        <v>8106</v>
      </c>
      <c r="Z1279" s="1120" t="s">
        <v>22</v>
      </c>
      <c r="AA1279" s="1120" t="s">
        <v>4283</v>
      </c>
      <c r="AB1279" s="1293">
        <v>45404</v>
      </c>
      <c r="AC1279" s="1111" t="s">
        <v>4163</v>
      </c>
      <c r="AD1279" s="1121"/>
      <c r="AE1279" s="1113"/>
      <c r="AF1279" s="1113"/>
      <c r="AG1279" s="1113"/>
    </row>
    <row r="1280" spans="1:33" ht="15.75" customHeight="1">
      <c r="A1280" s="1120" t="s">
        <v>10</v>
      </c>
      <c r="B1280" s="1120" t="s">
        <v>49</v>
      </c>
      <c r="C1280" s="1120" t="s">
        <v>28</v>
      </c>
      <c r="D1280" s="1120" t="s">
        <v>1415</v>
      </c>
      <c r="E1280" s="1120" t="s">
        <v>50</v>
      </c>
      <c r="F1280" s="1107" t="str">
        <f t="array" ref="F1280">IFERROR(INDEX(UIID!$K$2:$K1561, MATCH(CONCATENATE(B1280,D1280,G1280,J1280), UIID!$B$2:$B1561&amp;UIID!$D$2:$D1561&amp;UIID!$G$2:$G1561&amp;UIID!$H$2:$H1561, 0),), "Not Found")</f>
        <v>0746-0020</v>
      </c>
      <c r="G1280" s="1120" t="s">
        <v>2244</v>
      </c>
      <c r="H1280" s="1120"/>
      <c r="I1280" s="1120" t="s">
        <v>8107</v>
      </c>
      <c r="J1280" s="1120" t="s">
        <v>2245</v>
      </c>
      <c r="K1280" s="1120">
        <v>9.3618847235316807</v>
      </c>
      <c r="L1280" s="1120">
        <v>123.239568751985</v>
      </c>
      <c r="M1280" s="1120" t="s">
        <v>2070</v>
      </c>
      <c r="N1280" s="1120"/>
      <c r="O1280" s="1120" t="s">
        <v>15</v>
      </c>
      <c r="P1280" s="1120" t="s">
        <v>1449</v>
      </c>
      <c r="Q1280" s="1120" t="s">
        <v>35</v>
      </c>
      <c r="R1280" s="1120" t="s">
        <v>125</v>
      </c>
      <c r="S1280" s="1120" t="s">
        <v>1856</v>
      </c>
      <c r="T1280" s="1120" t="s">
        <v>4164</v>
      </c>
      <c r="U1280" s="1120" t="s">
        <v>2246</v>
      </c>
      <c r="V1280" s="1120" t="s">
        <v>8108</v>
      </c>
      <c r="W1280" s="1169">
        <v>45261</v>
      </c>
      <c r="X1280" s="1194">
        <v>47091</v>
      </c>
      <c r="Y1280" s="1120" t="s">
        <v>8109</v>
      </c>
      <c r="Z1280" s="1120" t="s">
        <v>22</v>
      </c>
      <c r="AA1280" s="1120" t="s">
        <v>22</v>
      </c>
      <c r="AB1280" s="1292">
        <v>45819</v>
      </c>
      <c r="AC1280" s="1111" t="s">
        <v>4163</v>
      </c>
      <c r="AD1280" s="1291">
        <v>44748</v>
      </c>
      <c r="AE1280" s="1113"/>
      <c r="AF1280" s="1113"/>
      <c r="AG1280" s="1113"/>
    </row>
    <row r="1281" spans="1:33" ht="15.75" customHeight="1">
      <c r="A1281" s="1120" t="s">
        <v>10</v>
      </c>
      <c r="B1281" s="1120" t="s">
        <v>49</v>
      </c>
      <c r="C1281" s="1120" t="s">
        <v>28</v>
      </c>
      <c r="D1281" s="1120" t="s">
        <v>1415</v>
      </c>
      <c r="E1281" s="1120" t="s">
        <v>50</v>
      </c>
      <c r="F1281" s="1107" t="str">
        <f t="array" ref="F1281">IFERROR(INDEX(UIID!$K$2:$K1561, MATCH(CONCATENATE(B1281,D1281,G1281,J1281), UIID!$B$2:$B1561&amp;UIID!$D$2:$D1561&amp;UIID!$G$2:$G1561&amp;UIID!$H$2:$H1561, 0),), "Not Found")</f>
        <v>0746-0020</v>
      </c>
      <c r="G1281" s="1120" t="s">
        <v>2244</v>
      </c>
      <c r="H1281" s="1120"/>
      <c r="I1281" s="1120" t="s">
        <v>8107</v>
      </c>
      <c r="J1281" s="1120" t="s">
        <v>2245</v>
      </c>
      <c r="K1281" s="1120">
        <v>9.3618847235316807</v>
      </c>
      <c r="L1281" s="1120">
        <v>123.239568751985</v>
      </c>
      <c r="M1281" s="1120" t="s">
        <v>2070</v>
      </c>
      <c r="N1281" s="1120"/>
      <c r="O1281" s="1120" t="s">
        <v>15</v>
      </c>
      <c r="P1281" s="1120" t="s">
        <v>1449</v>
      </c>
      <c r="Q1281" s="1120" t="s">
        <v>35</v>
      </c>
      <c r="R1281" s="1120" t="s">
        <v>125</v>
      </c>
      <c r="S1281" s="1120" t="s">
        <v>427</v>
      </c>
      <c r="T1281" s="1120" t="s">
        <v>4164</v>
      </c>
      <c r="U1281" s="1120" t="s">
        <v>2246</v>
      </c>
      <c r="V1281" s="1120" t="s">
        <v>8110</v>
      </c>
      <c r="W1281" s="1169">
        <v>45261</v>
      </c>
      <c r="X1281" s="1194">
        <v>47091</v>
      </c>
      <c r="Y1281" s="1120" t="s">
        <v>8109</v>
      </c>
      <c r="Z1281" s="1120" t="s">
        <v>22</v>
      </c>
      <c r="AA1281" s="1120" t="s">
        <v>22</v>
      </c>
      <c r="AB1281" s="1292">
        <v>45819</v>
      </c>
      <c r="AC1281" s="1111" t="s">
        <v>4163</v>
      </c>
      <c r="AD1281" s="1291">
        <v>44748</v>
      </c>
      <c r="AE1281" s="1113"/>
      <c r="AF1281" s="1113"/>
      <c r="AG1281" s="1113"/>
    </row>
    <row r="1282" spans="1:33" ht="15.75" customHeight="1">
      <c r="A1282" s="1120" t="s">
        <v>10</v>
      </c>
      <c r="B1282" s="1120" t="s">
        <v>49</v>
      </c>
      <c r="C1282" s="1120" t="s">
        <v>28</v>
      </c>
      <c r="D1282" s="1120" t="s">
        <v>4040</v>
      </c>
      <c r="E1282" s="1120" t="s">
        <v>30</v>
      </c>
      <c r="F1282" s="1107" t="str">
        <f t="array" ref="F1282">IFERROR(INDEX(UIID!$K$2:$K1561, MATCH(CONCATENATE(B1282,D1282,G1282,J1282), UIID!$B$2:$B1561&amp;UIID!$D$2:$D1561&amp;UIID!$G$2:$G1561&amp;UIID!$H$2:$H1561, 0),), "Not Found")</f>
        <v>0746-0025</v>
      </c>
      <c r="G1282" s="1120" t="s">
        <v>4041</v>
      </c>
      <c r="H1282" s="1120"/>
      <c r="I1282" s="1120" t="s">
        <v>8111</v>
      </c>
      <c r="J1282" s="1120" t="s">
        <v>4042</v>
      </c>
      <c r="K1282" s="1217">
        <v>10.41815317</v>
      </c>
      <c r="L1282" s="1218">
        <v>123.19765339999999</v>
      </c>
      <c r="M1282" s="1120" t="s">
        <v>8112</v>
      </c>
      <c r="N1282" s="1120" t="s">
        <v>8113</v>
      </c>
      <c r="O1282" s="1120" t="s">
        <v>15</v>
      </c>
      <c r="P1282" s="1120" t="s">
        <v>1449</v>
      </c>
      <c r="Q1282" s="1120" t="s">
        <v>4262</v>
      </c>
      <c r="R1282" s="1120" t="s">
        <v>125</v>
      </c>
      <c r="S1282" s="1120" t="s">
        <v>2697</v>
      </c>
      <c r="T1282" s="1120" t="s">
        <v>22</v>
      </c>
      <c r="U1282" s="1120" t="s">
        <v>1461</v>
      </c>
      <c r="V1282" s="1120" t="s">
        <v>8114</v>
      </c>
      <c r="W1282" s="1169">
        <v>44851</v>
      </c>
      <c r="X1282" s="1194">
        <v>46676</v>
      </c>
      <c r="Y1282" s="1120" t="s">
        <v>8115</v>
      </c>
      <c r="Z1282" s="1120" t="s">
        <v>22</v>
      </c>
      <c r="AA1282" s="1120" t="s">
        <v>22</v>
      </c>
      <c r="AB1282" s="1297">
        <v>45468</v>
      </c>
      <c r="AC1282" s="1111" t="s">
        <v>4163</v>
      </c>
      <c r="AD1282" s="1121"/>
      <c r="AE1282" s="1113"/>
      <c r="AF1282" s="1113"/>
      <c r="AG1282" s="1113"/>
    </row>
    <row r="1283" spans="1:33" ht="15.75" customHeight="1">
      <c r="A1283" s="1120" t="s">
        <v>10</v>
      </c>
      <c r="B1283" s="1120" t="s">
        <v>49</v>
      </c>
      <c r="C1283" s="1120" t="s">
        <v>28</v>
      </c>
      <c r="D1283" s="1120" t="s">
        <v>4040</v>
      </c>
      <c r="E1283" s="1120" t="s">
        <v>30</v>
      </c>
      <c r="F1283" s="1107" t="str">
        <f t="array" ref="F1283">IFERROR(INDEX(UIID!$K$2:$K1561, MATCH(CONCATENATE(B1283,D1283,G1283,J1283), UIID!$B$2:$B1561&amp;UIID!$D$2:$D1561&amp;UIID!$G$2:$G1561&amp;UIID!$H$2:$H1561, 0),), "Not Found")</f>
        <v>0746-0025</v>
      </c>
      <c r="G1283" s="1120" t="s">
        <v>4041</v>
      </c>
      <c r="H1283" s="1120"/>
      <c r="I1283" s="1120" t="s">
        <v>8111</v>
      </c>
      <c r="J1283" s="1120" t="s">
        <v>4042</v>
      </c>
      <c r="K1283" s="1217">
        <v>10.41815317</v>
      </c>
      <c r="L1283" s="1218">
        <v>123.19765339999999</v>
      </c>
      <c r="M1283" s="1120" t="s">
        <v>8112</v>
      </c>
      <c r="N1283" s="1120" t="s">
        <v>8113</v>
      </c>
      <c r="O1283" s="1120" t="s">
        <v>15</v>
      </c>
      <c r="P1283" s="1120" t="s">
        <v>1449</v>
      </c>
      <c r="Q1283" s="1120" t="s">
        <v>35</v>
      </c>
      <c r="R1283" s="1120" t="s">
        <v>125</v>
      </c>
      <c r="S1283" s="1120" t="s">
        <v>279</v>
      </c>
      <c r="T1283" s="1120" t="s">
        <v>4164</v>
      </c>
      <c r="U1283" s="1120" t="s">
        <v>127</v>
      </c>
      <c r="V1283" s="1120" t="s">
        <v>8116</v>
      </c>
      <c r="W1283" s="1169">
        <v>45317</v>
      </c>
      <c r="X1283" s="1194">
        <v>47147</v>
      </c>
      <c r="Y1283" s="1120" t="s">
        <v>8117</v>
      </c>
      <c r="Z1283" s="1120" t="s">
        <v>22</v>
      </c>
      <c r="AA1283" s="1120" t="s">
        <v>22</v>
      </c>
      <c r="AB1283" s="1297">
        <v>45468</v>
      </c>
      <c r="AC1283" s="1111" t="s">
        <v>4163</v>
      </c>
      <c r="AD1283" s="1121"/>
      <c r="AE1283" s="1113"/>
      <c r="AF1283" s="1113"/>
      <c r="AG1283" s="1113"/>
    </row>
    <row r="1284" spans="1:33" ht="15.75" customHeight="1">
      <c r="A1284" s="1120" t="s">
        <v>10</v>
      </c>
      <c r="B1284" s="1120" t="s">
        <v>49</v>
      </c>
      <c r="C1284" s="1120" t="s">
        <v>50</v>
      </c>
      <c r="D1284" s="1120" t="s">
        <v>51</v>
      </c>
      <c r="E1284" s="1120" t="s">
        <v>30</v>
      </c>
      <c r="F1284" s="1107" t="str">
        <f t="array" ref="F1284">IFERROR(INDEX(UIID!$K$2:$K1561, MATCH(CONCATENATE(B1284,D1284,G1284,J1284), UIID!$B$2:$B1561&amp;UIID!$D$2:$D1561&amp;UIID!$G$2:$G1561&amp;UIID!$H$2:$H1561, 0),), "Not Found")</f>
        <v>0746-0021</v>
      </c>
      <c r="G1284" s="1130" t="s">
        <v>4038</v>
      </c>
      <c r="H1284" s="1120" t="s">
        <v>8118</v>
      </c>
      <c r="I1284" s="1120" t="s">
        <v>8119</v>
      </c>
      <c r="J1284" s="1120" t="s">
        <v>4039</v>
      </c>
      <c r="K1284" s="1120">
        <v>9.3091008402901494</v>
      </c>
      <c r="L1284" s="1120">
        <v>123.29116752353499</v>
      </c>
      <c r="M1284" s="1120" t="s">
        <v>1492</v>
      </c>
      <c r="N1284" s="1120" t="s">
        <v>8120</v>
      </c>
      <c r="O1284" s="1120" t="s">
        <v>15</v>
      </c>
      <c r="P1284" s="1120" t="s">
        <v>16</v>
      </c>
      <c r="Q1284" s="1120" t="s">
        <v>35</v>
      </c>
      <c r="R1284" s="1120" t="s">
        <v>32</v>
      </c>
      <c r="S1284" s="1120" t="s">
        <v>1296</v>
      </c>
      <c r="T1284" s="1120" t="s">
        <v>4164</v>
      </c>
      <c r="U1284" s="1120" t="s">
        <v>6779</v>
      </c>
      <c r="V1284" s="1120" t="s">
        <v>8122</v>
      </c>
      <c r="W1284" s="1169">
        <v>45309</v>
      </c>
      <c r="X1284" s="1194">
        <v>47137</v>
      </c>
      <c r="Y1284" s="1120" t="s">
        <v>8123</v>
      </c>
      <c r="Z1284" s="1120" t="s">
        <v>8124</v>
      </c>
      <c r="AA1284" s="1120" t="s">
        <v>8125</v>
      </c>
      <c r="AB1284" s="1297">
        <v>45435</v>
      </c>
      <c r="AC1284" s="1111" t="s">
        <v>4163</v>
      </c>
      <c r="AD1284" s="1291">
        <v>44851</v>
      </c>
      <c r="AE1284" s="1113"/>
      <c r="AF1284" s="1113"/>
      <c r="AG1284" s="1113"/>
    </row>
    <row r="1285" spans="1:33" ht="15.75" customHeight="1">
      <c r="A1285" s="1120" t="s">
        <v>10</v>
      </c>
      <c r="B1285" s="1120" t="s">
        <v>49</v>
      </c>
      <c r="C1285" s="1120" t="s">
        <v>50</v>
      </c>
      <c r="D1285" s="1120" t="s">
        <v>51</v>
      </c>
      <c r="E1285" s="1120" t="s">
        <v>30</v>
      </c>
      <c r="F1285" s="1107" t="str">
        <f t="array" ref="F1285">IFERROR(INDEX(UIID!$K$2:$K1561, MATCH(CONCATENATE(B1285,D1285,G1285,J1285), UIID!$B$2:$B1561&amp;UIID!$D$2:$D1561&amp;UIID!$G$2:$G1561&amp;UIID!$H$2:$H1561, 0),), "Not Found")</f>
        <v>0746-0021</v>
      </c>
      <c r="G1285" s="1130" t="s">
        <v>4038</v>
      </c>
      <c r="H1285" s="1120" t="s">
        <v>8118</v>
      </c>
      <c r="I1285" s="1120" t="s">
        <v>8119</v>
      </c>
      <c r="J1285" s="1120" t="s">
        <v>4039</v>
      </c>
      <c r="K1285" s="1120">
        <v>9.3091008402901494</v>
      </c>
      <c r="L1285" s="1120">
        <v>123.29116752353499</v>
      </c>
      <c r="M1285" s="1120" t="s">
        <v>1492</v>
      </c>
      <c r="N1285" s="1120" t="s">
        <v>8126</v>
      </c>
      <c r="O1285" s="1120" t="s">
        <v>15</v>
      </c>
      <c r="P1285" s="1120" t="s">
        <v>16</v>
      </c>
      <c r="Q1285" s="1120" t="s">
        <v>35</v>
      </c>
      <c r="R1285" s="1120" t="s">
        <v>32</v>
      </c>
      <c r="S1285" s="1120" t="s">
        <v>99</v>
      </c>
      <c r="T1285" s="1120" t="s">
        <v>4164</v>
      </c>
      <c r="U1285" s="1120" t="s">
        <v>957</v>
      </c>
      <c r="V1285" s="1120" t="s">
        <v>8127</v>
      </c>
      <c r="W1285" s="1169">
        <v>45271</v>
      </c>
      <c r="X1285" s="1194">
        <v>47099</v>
      </c>
      <c r="Y1285" s="1120" t="s">
        <v>8128</v>
      </c>
      <c r="Z1285" s="1120" t="s">
        <v>8129</v>
      </c>
      <c r="AA1285" s="1120" t="s">
        <v>4283</v>
      </c>
      <c r="AB1285" s="1297">
        <v>45435</v>
      </c>
      <c r="AC1285" s="1111" t="s">
        <v>4163</v>
      </c>
      <c r="AD1285" s="1291">
        <v>44851</v>
      </c>
      <c r="AE1285" s="1113"/>
      <c r="AF1285" s="1113"/>
      <c r="AG1285" s="1113"/>
    </row>
    <row r="1286" spans="1:33" ht="15.75" customHeight="1">
      <c r="A1286" s="1120" t="s">
        <v>10</v>
      </c>
      <c r="B1286" s="1120" t="s">
        <v>49</v>
      </c>
      <c r="C1286" s="1120" t="s">
        <v>50</v>
      </c>
      <c r="D1286" s="1120" t="s">
        <v>51</v>
      </c>
      <c r="E1286" s="1120" t="s">
        <v>30</v>
      </c>
      <c r="F1286" s="1107" t="str">
        <f t="array" ref="F1286">IFERROR(INDEX(UIID!$K$2:$K1561, MATCH(CONCATENATE(B1286,D1286,G1286,J1286), UIID!$B$2:$B1561&amp;UIID!$D$2:$D1561&amp;UIID!$G$2:$G1561&amp;UIID!$H$2:$H1561, 0),), "Not Found")</f>
        <v>0746-0021</v>
      </c>
      <c r="G1286" s="1130" t="s">
        <v>4038</v>
      </c>
      <c r="H1286" s="1120" t="s">
        <v>8118</v>
      </c>
      <c r="I1286" s="1120" t="s">
        <v>8119</v>
      </c>
      <c r="J1286" s="1120" t="s">
        <v>4039</v>
      </c>
      <c r="K1286" s="1120">
        <v>9.3091008402901494</v>
      </c>
      <c r="L1286" s="1120">
        <v>123.29116752353499</v>
      </c>
      <c r="M1286" s="1120" t="s">
        <v>1492</v>
      </c>
      <c r="N1286" s="1120" t="s">
        <v>8126</v>
      </c>
      <c r="O1286" s="1120" t="s">
        <v>15</v>
      </c>
      <c r="P1286" s="1120" t="s">
        <v>16</v>
      </c>
      <c r="Q1286" s="1120" t="s">
        <v>35</v>
      </c>
      <c r="R1286" s="1120" t="s">
        <v>32</v>
      </c>
      <c r="S1286" s="1120" t="s">
        <v>39</v>
      </c>
      <c r="T1286" s="1120" t="s">
        <v>4164</v>
      </c>
      <c r="U1286" s="1120" t="s">
        <v>253</v>
      </c>
      <c r="V1286" s="1120" t="s">
        <v>8130</v>
      </c>
      <c r="W1286" s="1169">
        <v>45309</v>
      </c>
      <c r="X1286" s="1194">
        <v>47137</v>
      </c>
      <c r="Y1286" s="1120" t="s">
        <v>8131</v>
      </c>
      <c r="Z1286" s="1120" t="s">
        <v>8132</v>
      </c>
      <c r="AA1286" s="1120" t="s">
        <v>8133</v>
      </c>
      <c r="AB1286" s="1297">
        <v>45435</v>
      </c>
      <c r="AC1286" s="1111" t="s">
        <v>4163</v>
      </c>
      <c r="AD1286" s="1291">
        <v>44851</v>
      </c>
      <c r="AE1286" s="1113"/>
      <c r="AF1286" s="1113"/>
      <c r="AG1286" s="1113"/>
    </row>
    <row r="1287" spans="1:33" ht="15.75" customHeight="1">
      <c r="A1287" s="1120" t="s">
        <v>10</v>
      </c>
      <c r="B1287" s="1120" t="s">
        <v>49</v>
      </c>
      <c r="C1287" s="1120" t="s">
        <v>50</v>
      </c>
      <c r="D1287" s="1120" t="s">
        <v>51</v>
      </c>
      <c r="E1287" s="1120" t="s">
        <v>30</v>
      </c>
      <c r="F1287" s="1107" t="str">
        <f t="array" ref="F1287">IFERROR(INDEX(UIID!$K$2:$K1561, MATCH(CONCATENATE(B1287,D1287,G1287,J1287), UIID!$B$2:$B1561&amp;UIID!$D$2:$D1561&amp;UIID!$G$2:$G1561&amp;UIID!$H$2:$H1561, 0),), "Not Found")</f>
        <v>0746-0021</v>
      </c>
      <c r="G1287" s="1130" t="s">
        <v>4038</v>
      </c>
      <c r="H1287" s="1120" t="s">
        <v>8118</v>
      </c>
      <c r="I1287" s="1120" t="s">
        <v>8119</v>
      </c>
      <c r="J1287" s="1120" t="s">
        <v>4039</v>
      </c>
      <c r="K1287" s="1120">
        <v>9.3091008402901494</v>
      </c>
      <c r="L1287" s="1120">
        <v>123.29116752353499</v>
      </c>
      <c r="M1287" s="1120" t="s">
        <v>1492</v>
      </c>
      <c r="N1287" s="1120" t="s">
        <v>8126</v>
      </c>
      <c r="O1287" s="1120" t="s">
        <v>15</v>
      </c>
      <c r="P1287" s="1120" t="s">
        <v>16</v>
      </c>
      <c r="Q1287" s="1120" t="s">
        <v>35</v>
      </c>
      <c r="R1287" s="1120" t="s">
        <v>2230</v>
      </c>
      <c r="S1287" s="1120" t="s">
        <v>161</v>
      </c>
      <c r="T1287" s="1120" t="s">
        <v>4157</v>
      </c>
      <c r="U1287" s="1120" t="s">
        <v>162</v>
      </c>
      <c r="V1287" s="1120" t="s">
        <v>8134</v>
      </c>
      <c r="W1287" s="1169">
        <v>45340</v>
      </c>
      <c r="X1287" s="1194">
        <v>47168</v>
      </c>
      <c r="Y1287" s="1120" t="s">
        <v>8135</v>
      </c>
      <c r="Z1287" s="1120" t="s">
        <v>8136</v>
      </c>
      <c r="AA1287" s="1120" t="s">
        <v>8137</v>
      </c>
      <c r="AB1287" s="1297">
        <v>45449</v>
      </c>
      <c r="AC1287" s="1111" t="s">
        <v>4163</v>
      </c>
      <c r="AD1287" s="1291">
        <v>44851</v>
      </c>
      <c r="AE1287" s="1113"/>
      <c r="AF1287" s="1113"/>
      <c r="AG1287" s="1113"/>
    </row>
    <row r="1288" spans="1:33" ht="15.75" customHeight="1">
      <c r="A1288" s="1120" t="s">
        <v>10</v>
      </c>
      <c r="B1288" s="1120" t="s">
        <v>49</v>
      </c>
      <c r="C1288" s="1120" t="s">
        <v>50</v>
      </c>
      <c r="D1288" s="1120" t="s">
        <v>51</v>
      </c>
      <c r="E1288" s="1120" t="s">
        <v>30</v>
      </c>
      <c r="F1288" s="1107" t="str">
        <f t="array" ref="F1288">IFERROR(INDEX(UIID!$K$2:$K1561, MATCH(CONCATENATE(B1288,D1288,G1288,J1288), UIID!$B$2:$B1561&amp;UIID!$D$2:$D1561&amp;UIID!$G$2:$G1561&amp;UIID!$H$2:$H1561, 0),), "Not Found")</f>
        <v>0746-0021</v>
      </c>
      <c r="G1288" s="1130" t="s">
        <v>4038</v>
      </c>
      <c r="H1288" s="1120" t="s">
        <v>8118</v>
      </c>
      <c r="I1288" s="1120" t="s">
        <v>8119</v>
      </c>
      <c r="J1288" s="1120" t="s">
        <v>4039</v>
      </c>
      <c r="K1288" s="1120">
        <v>9.3091008402901494</v>
      </c>
      <c r="L1288" s="1120">
        <v>123.29116752353499</v>
      </c>
      <c r="M1288" s="1120" t="s">
        <v>1492</v>
      </c>
      <c r="N1288" s="1120" t="s">
        <v>8126</v>
      </c>
      <c r="O1288" s="1120" t="s">
        <v>15</v>
      </c>
      <c r="P1288" s="1120" t="s">
        <v>16</v>
      </c>
      <c r="Q1288" s="1120" t="s">
        <v>35</v>
      </c>
      <c r="R1288" s="1120" t="s">
        <v>32</v>
      </c>
      <c r="S1288" s="1120" t="s">
        <v>33</v>
      </c>
      <c r="T1288" s="1120" t="s">
        <v>4164</v>
      </c>
      <c r="U1288" s="1120" t="s">
        <v>1770</v>
      </c>
      <c r="V1288" s="1120" t="s">
        <v>8138</v>
      </c>
      <c r="W1288" s="1169">
        <v>45309</v>
      </c>
      <c r="X1288" s="1194">
        <v>47137</v>
      </c>
      <c r="Y1288" s="1120" t="s">
        <v>8139</v>
      </c>
      <c r="Z1288" s="1120" t="s">
        <v>8140</v>
      </c>
      <c r="AA1288" s="1120" t="s">
        <v>8141</v>
      </c>
      <c r="AB1288" s="1297">
        <v>45449</v>
      </c>
      <c r="AC1288" s="1111" t="s">
        <v>4163</v>
      </c>
      <c r="AD1288" s="1291">
        <v>44851</v>
      </c>
      <c r="AE1288" s="1113"/>
      <c r="AF1288" s="1113"/>
      <c r="AG1288" s="1113"/>
    </row>
    <row r="1289" spans="1:33" ht="15.75" customHeight="1">
      <c r="A1289" s="1120" t="s">
        <v>10</v>
      </c>
      <c r="B1289" s="1120" t="s">
        <v>49</v>
      </c>
      <c r="C1289" s="1120" t="s">
        <v>50</v>
      </c>
      <c r="D1289" s="1120" t="s">
        <v>51</v>
      </c>
      <c r="E1289" s="1120" t="s">
        <v>30</v>
      </c>
      <c r="F1289" s="1107" t="str">
        <f t="array" ref="F1289">IFERROR(INDEX(UIID!$K$2:$K1561, MATCH(CONCATENATE(B1289,D1289,G1289,J1289), UIID!$B$2:$B1561&amp;UIID!$D$2:$D1561&amp;UIID!$G$2:$G1561&amp;UIID!$H$2:$H1561, 0),), "Not Found")</f>
        <v>0746-0021</v>
      </c>
      <c r="G1289" s="1130" t="s">
        <v>4038</v>
      </c>
      <c r="H1289" s="1120" t="s">
        <v>8118</v>
      </c>
      <c r="I1289" s="1120" t="s">
        <v>8119</v>
      </c>
      <c r="J1289" s="1120" t="s">
        <v>4039</v>
      </c>
      <c r="K1289" s="1120">
        <v>9.3091008402901494</v>
      </c>
      <c r="L1289" s="1120">
        <v>123.29116752353499</v>
      </c>
      <c r="M1289" s="1120" t="s">
        <v>1492</v>
      </c>
      <c r="N1289" s="1120" t="s">
        <v>8126</v>
      </c>
      <c r="O1289" s="1120" t="s">
        <v>15</v>
      </c>
      <c r="P1289" s="1120" t="s">
        <v>16</v>
      </c>
      <c r="Q1289" s="1120" t="s">
        <v>35</v>
      </c>
      <c r="R1289" s="1120" t="s">
        <v>32</v>
      </c>
      <c r="S1289" s="1120" t="s">
        <v>228</v>
      </c>
      <c r="T1289" s="1120" t="s">
        <v>4157</v>
      </c>
      <c r="U1289" s="1120" t="s">
        <v>880</v>
      </c>
      <c r="V1289" s="1120" t="s">
        <v>8142</v>
      </c>
      <c r="W1289" s="1169">
        <v>45271</v>
      </c>
      <c r="X1289" s="1194">
        <v>47099</v>
      </c>
      <c r="Y1289" s="1120" t="s">
        <v>8143</v>
      </c>
      <c r="Z1289" s="1120" t="s">
        <v>8144</v>
      </c>
      <c r="AA1289" s="1120" t="s">
        <v>8145</v>
      </c>
      <c r="AB1289" s="1297">
        <v>45449</v>
      </c>
      <c r="AC1289" s="1111" t="s">
        <v>4163</v>
      </c>
      <c r="AD1289" s="1291">
        <v>44851</v>
      </c>
      <c r="AE1289" s="1113"/>
      <c r="AF1289" s="1113"/>
      <c r="AG1289" s="1113"/>
    </row>
    <row r="1290" spans="1:33" ht="15.75" customHeight="1">
      <c r="A1290" s="1120" t="s">
        <v>10</v>
      </c>
      <c r="B1290" s="1120" t="s">
        <v>49</v>
      </c>
      <c r="C1290" s="1120" t="s">
        <v>50</v>
      </c>
      <c r="D1290" s="1120" t="s">
        <v>51</v>
      </c>
      <c r="E1290" s="1120" t="s">
        <v>30</v>
      </c>
      <c r="F1290" s="1107" t="str">
        <f t="array" ref="F1290">IFERROR(INDEX(UIID!$K$2:$K1561, MATCH(CONCATENATE(B1290,D1290,G1290,J1290), UIID!$B$2:$B1561&amp;UIID!$D$2:$D1561&amp;UIID!$G$2:$G1561&amp;UIID!$H$2:$H1561, 0),), "Not Found")</f>
        <v>0746-0021</v>
      </c>
      <c r="G1290" s="1130" t="s">
        <v>4038</v>
      </c>
      <c r="H1290" s="1120" t="s">
        <v>8118</v>
      </c>
      <c r="I1290" s="1120" t="s">
        <v>8119</v>
      </c>
      <c r="J1290" s="1120" t="s">
        <v>4039</v>
      </c>
      <c r="K1290" s="1120">
        <v>9.3091008402901494</v>
      </c>
      <c r="L1290" s="1120">
        <v>123.29116752353499</v>
      </c>
      <c r="M1290" s="1120" t="s">
        <v>1492</v>
      </c>
      <c r="N1290" s="1120" t="s">
        <v>8126</v>
      </c>
      <c r="O1290" s="1120" t="s">
        <v>15</v>
      </c>
      <c r="P1290" s="1120" t="s">
        <v>16</v>
      </c>
      <c r="Q1290" s="1120" t="s">
        <v>35</v>
      </c>
      <c r="R1290" s="1120" t="s">
        <v>32</v>
      </c>
      <c r="S1290" s="1120" t="s">
        <v>47</v>
      </c>
      <c r="T1290" s="1120" t="s">
        <v>4164</v>
      </c>
      <c r="U1290" s="1120" t="s">
        <v>78</v>
      </c>
      <c r="V1290" s="1120" t="s">
        <v>8146</v>
      </c>
      <c r="W1290" s="1169">
        <v>45271</v>
      </c>
      <c r="X1290" s="1194">
        <v>47099</v>
      </c>
      <c r="Y1290" s="1120" t="s">
        <v>8147</v>
      </c>
      <c r="Z1290" s="1120" t="s">
        <v>8148</v>
      </c>
      <c r="AA1290" s="1120" t="s">
        <v>8149</v>
      </c>
      <c r="AB1290" s="1297">
        <v>45509</v>
      </c>
      <c r="AC1290" s="1111" t="s">
        <v>4163</v>
      </c>
      <c r="AD1290" s="1291">
        <v>44851</v>
      </c>
      <c r="AE1290" s="1113"/>
      <c r="AF1290" s="1113"/>
      <c r="AG1290" s="1113"/>
    </row>
    <row r="1291" spans="1:33" ht="15.75" customHeight="1">
      <c r="A1291" s="1120" t="s">
        <v>10</v>
      </c>
      <c r="B1291" s="1120" t="s">
        <v>49</v>
      </c>
      <c r="C1291" s="1120" t="s">
        <v>50</v>
      </c>
      <c r="D1291" s="1120" t="s">
        <v>51</v>
      </c>
      <c r="E1291" s="1120" t="s">
        <v>30</v>
      </c>
      <c r="F1291" s="1107" t="str">
        <f t="array" ref="F1291">IFERROR(INDEX(UIID!$K$2:$K1561, MATCH(CONCATENATE(B1291,D1291,G1291,J1291), UIID!$B$2:$B1561&amp;UIID!$D$2:$D1561&amp;UIID!$G$2:$G1561&amp;UIID!$H$2:$H1561, 0),), "Not Found")</f>
        <v>0746-0021</v>
      </c>
      <c r="G1291" s="1130" t="s">
        <v>4038</v>
      </c>
      <c r="H1291" s="1120" t="s">
        <v>8118</v>
      </c>
      <c r="I1291" s="1120" t="s">
        <v>8119</v>
      </c>
      <c r="J1291" s="1120" t="s">
        <v>4039</v>
      </c>
      <c r="K1291" s="1120">
        <v>9.3091008402901494</v>
      </c>
      <c r="L1291" s="1120">
        <v>123.29116752353499</v>
      </c>
      <c r="M1291" s="1120" t="s">
        <v>1492</v>
      </c>
      <c r="N1291" s="1120" t="s">
        <v>8126</v>
      </c>
      <c r="O1291" s="1120" t="s">
        <v>15</v>
      </c>
      <c r="P1291" s="1120" t="s">
        <v>16</v>
      </c>
      <c r="Q1291" s="1120" t="s">
        <v>35</v>
      </c>
      <c r="R1291" s="1120" t="s">
        <v>32</v>
      </c>
      <c r="S1291" s="1120" t="s">
        <v>1008</v>
      </c>
      <c r="T1291" s="1120" t="s">
        <v>4164</v>
      </c>
      <c r="U1291" s="1120" t="s">
        <v>7356</v>
      </c>
      <c r="V1291" s="1120" t="s">
        <v>8150</v>
      </c>
      <c r="W1291" s="1169">
        <v>45261</v>
      </c>
      <c r="X1291" s="1194">
        <v>47456</v>
      </c>
      <c r="Y1291" s="1120" t="s">
        <v>8151</v>
      </c>
      <c r="Z1291" s="1120" t="s">
        <v>8152</v>
      </c>
      <c r="AA1291" s="1120" t="s">
        <v>8153</v>
      </c>
      <c r="AB1291" s="1297">
        <v>45509</v>
      </c>
      <c r="AC1291" s="1111" t="s">
        <v>4163</v>
      </c>
      <c r="AD1291" s="1291">
        <v>44851</v>
      </c>
      <c r="AE1291" s="1113"/>
      <c r="AF1291" s="1113"/>
      <c r="AG1291" s="1113"/>
    </row>
    <row r="1292" spans="1:33" ht="15.75" customHeight="1">
      <c r="A1292" s="1120" t="s">
        <v>10</v>
      </c>
      <c r="B1292" s="1120" t="s">
        <v>49</v>
      </c>
      <c r="C1292" s="1120" t="s">
        <v>50</v>
      </c>
      <c r="D1292" s="1120" t="s">
        <v>51</v>
      </c>
      <c r="E1292" s="1120" t="s">
        <v>30</v>
      </c>
      <c r="F1292" s="1107" t="str">
        <f t="array" ref="F1292">IFERROR(INDEX(UIID!$K$2:$K1561, MATCH(CONCATENATE(B1292,D1292,G1292,J1292), UIID!$B$2:$B1561&amp;UIID!$D$2:$D1561&amp;UIID!$G$2:$G1561&amp;UIID!$H$2:$H1561, 0),), "Not Found")</f>
        <v>0746-0021</v>
      </c>
      <c r="G1292" s="1130" t="s">
        <v>4038</v>
      </c>
      <c r="H1292" s="1120" t="s">
        <v>8118</v>
      </c>
      <c r="I1292" s="1120" t="s">
        <v>8119</v>
      </c>
      <c r="J1292" s="1120" t="s">
        <v>4039</v>
      </c>
      <c r="K1292" s="1120">
        <v>9.3091008402901494</v>
      </c>
      <c r="L1292" s="1120">
        <v>123.29116752353499</v>
      </c>
      <c r="M1292" s="1120" t="s">
        <v>1492</v>
      </c>
      <c r="N1292" s="1120" t="s">
        <v>8126</v>
      </c>
      <c r="O1292" s="1120" t="s">
        <v>15</v>
      </c>
      <c r="P1292" s="1120" t="s">
        <v>16</v>
      </c>
      <c r="Q1292" s="1120" t="s">
        <v>35</v>
      </c>
      <c r="R1292" s="1120" t="s">
        <v>240</v>
      </c>
      <c r="S1292" s="1120" t="s">
        <v>241</v>
      </c>
      <c r="T1292" s="1120" t="s">
        <v>4164</v>
      </c>
      <c r="U1292" s="1120" t="s">
        <v>242</v>
      </c>
      <c r="V1292" s="1120" t="s">
        <v>8155</v>
      </c>
      <c r="W1292" s="1169">
        <v>44851</v>
      </c>
      <c r="X1292" s="1194">
        <v>46676</v>
      </c>
      <c r="Y1292" s="1120" t="s">
        <v>8156</v>
      </c>
      <c r="Z1292" s="1120" t="s">
        <v>8157</v>
      </c>
      <c r="AA1292" s="1120" t="s">
        <v>8158</v>
      </c>
      <c r="AB1292" s="1297">
        <v>45509</v>
      </c>
      <c r="AC1292" s="1111" t="s">
        <v>4163</v>
      </c>
      <c r="AD1292" s="1291">
        <v>44851</v>
      </c>
      <c r="AE1292" s="1113"/>
      <c r="AF1292" s="1113"/>
      <c r="AG1292" s="1113"/>
    </row>
    <row r="1293" spans="1:33" ht="15.75" customHeight="1">
      <c r="A1293" s="1120" t="s">
        <v>10</v>
      </c>
      <c r="B1293" s="1120" t="s">
        <v>49</v>
      </c>
      <c r="C1293" s="1120" t="s">
        <v>50</v>
      </c>
      <c r="D1293" s="1120" t="s">
        <v>51</v>
      </c>
      <c r="E1293" s="1120" t="s">
        <v>30</v>
      </c>
      <c r="F1293" s="1107" t="str">
        <f t="array" ref="F1293">IFERROR(INDEX(UIID!$K$2:$K1561, MATCH(CONCATENATE(B1293,D1293,G1293,J1293), UIID!$B$2:$B1561&amp;UIID!$D$2:$D1561&amp;UIID!$G$2:$G1561&amp;UIID!$H$2:$H1561, 0),), "Not Found")</f>
        <v>0746-0021</v>
      </c>
      <c r="G1293" s="1130" t="s">
        <v>4038</v>
      </c>
      <c r="H1293" s="1120" t="s">
        <v>8118</v>
      </c>
      <c r="I1293" s="1120" t="s">
        <v>8119</v>
      </c>
      <c r="J1293" s="1120" t="s">
        <v>4039</v>
      </c>
      <c r="K1293" s="1120">
        <v>9.3091008402901494</v>
      </c>
      <c r="L1293" s="1120">
        <v>123.29116752353499</v>
      </c>
      <c r="M1293" s="1120" t="s">
        <v>1492</v>
      </c>
      <c r="N1293" s="1120" t="s">
        <v>8126</v>
      </c>
      <c r="O1293" s="1120" t="s">
        <v>15</v>
      </c>
      <c r="P1293" s="1120" t="s">
        <v>16</v>
      </c>
      <c r="Q1293" s="1120" t="s">
        <v>35</v>
      </c>
      <c r="R1293" s="1120" t="s">
        <v>32</v>
      </c>
      <c r="S1293" s="1120" t="s">
        <v>36</v>
      </c>
      <c r="T1293" s="1120" t="s">
        <v>4164</v>
      </c>
      <c r="U1293" s="1120" t="s">
        <v>91</v>
      </c>
      <c r="V1293" s="1120" t="s">
        <v>8159</v>
      </c>
      <c r="W1293" s="1169">
        <v>45309</v>
      </c>
      <c r="X1293" s="1194">
        <v>47137</v>
      </c>
      <c r="Y1293" s="1120" t="s">
        <v>8160</v>
      </c>
      <c r="Z1293" s="1120" t="s">
        <v>8161</v>
      </c>
      <c r="AA1293" s="1120" t="s">
        <v>8162</v>
      </c>
      <c r="AB1293" s="1297">
        <v>45435</v>
      </c>
      <c r="AC1293" s="1111" t="s">
        <v>4163</v>
      </c>
      <c r="AD1293" s="1291">
        <v>44851</v>
      </c>
      <c r="AE1293" s="1113"/>
      <c r="AF1293" s="1113"/>
      <c r="AG1293" s="1113"/>
    </row>
    <row r="1294" spans="1:33" ht="15.75" customHeight="1">
      <c r="A1294" s="1120" t="s">
        <v>10</v>
      </c>
      <c r="B1294" s="1120" t="s">
        <v>49</v>
      </c>
      <c r="C1294" s="1120" t="s">
        <v>50</v>
      </c>
      <c r="D1294" s="1120" t="s">
        <v>51</v>
      </c>
      <c r="E1294" s="1120" t="s">
        <v>30</v>
      </c>
      <c r="F1294" s="1107" t="str">
        <f t="array" ref="F1294">IFERROR(INDEX(UIID!$K$2:$K1561, MATCH(CONCATENATE(B1294,D1294,G1294,J1294), UIID!$B$2:$B1561&amp;UIID!$D$2:$D1561&amp;UIID!$G$2:$G1561&amp;UIID!$H$2:$H1561, 0),), "Not Found")</f>
        <v>0746-0021</v>
      </c>
      <c r="G1294" s="1130" t="s">
        <v>4038</v>
      </c>
      <c r="H1294" s="1120" t="s">
        <v>8118</v>
      </c>
      <c r="I1294" s="1120" t="s">
        <v>8119</v>
      </c>
      <c r="J1294" s="1120" t="s">
        <v>4039</v>
      </c>
      <c r="K1294" s="1120">
        <v>9.3091008402901494</v>
      </c>
      <c r="L1294" s="1120">
        <v>123.29116752353499</v>
      </c>
      <c r="M1294" s="1120" t="s">
        <v>1492</v>
      </c>
      <c r="N1294" s="1120" t="s">
        <v>8126</v>
      </c>
      <c r="O1294" s="1120" t="s">
        <v>15</v>
      </c>
      <c r="P1294" s="1120" t="s">
        <v>16</v>
      </c>
      <c r="Q1294" s="1120" t="s">
        <v>35</v>
      </c>
      <c r="R1294" s="1120" t="s">
        <v>125</v>
      </c>
      <c r="S1294" s="1120" t="s">
        <v>279</v>
      </c>
      <c r="T1294" s="1120" t="s">
        <v>4164</v>
      </c>
      <c r="U1294" s="1120" t="s">
        <v>127</v>
      </c>
      <c r="V1294" s="1120" t="s">
        <v>8163</v>
      </c>
      <c r="W1294" s="1169">
        <v>45309</v>
      </c>
      <c r="X1294" s="1194">
        <v>47137</v>
      </c>
      <c r="Y1294" s="1120" t="s">
        <v>8164</v>
      </c>
      <c r="Z1294" s="1120" t="s">
        <v>8165</v>
      </c>
      <c r="AA1294" s="1120" t="s">
        <v>8166</v>
      </c>
      <c r="AB1294" s="1297">
        <v>45449</v>
      </c>
      <c r="AC1294" s="1111" t="s">
        <v>4163</v>
      </c>
      <c r="AD1294" s="1291">
        <v>44851</v>
      </c>
      <c r="AE1294" s="1113"/>
      <c r="AF1294" s="1113"/>
      <c r="AG1294" s="1113"/>
    </row>
    <row r="1295" spans="1:33" ht="15.75" customHeight="1">
      <c r="A1295" s="1120" t="s">
        <v>10</v>
      </c>
      <c r="B1295" s="1120" t="s">
        <v>49</v>
      </c>
      <c r="C1295" s="1120" t="s">
        <v>50</v>
      </c>
      <c r="D1295" s="1120" t="s">
        <v>51</v>
      </c>
      <c r="E1295" s="1120" t="s">
        <v>30</v>
      </c>
      <c r="F1295" s="1107" t="str">
        <f t="array" ref="F1295">IFERROR(INDEX(UIID!$K$2:$K1561, MATCH(CONCATENATE(B1295,D1295,G1295,J1295), UIID!$B$2:$B1561&amp;UIID!$D$2:$D1561&amp;UIID!$G$2:$G1561&amp;UIID!$H$2:$H1561, 0),), "Not Found")</f>
        <v>0746-0021</v>
      </c>
      <c r="G1295" s="1130" t="s">
        <v>4038</v>
      </c>
      <c r="H1295" s="1120" t="s">
        <v>8118</v>
      </c>
      <c r="I1295" s="1120" t="s">
        <v>8119</v>
      </c>
      <c r="J1295" s="1120" t="s">
        <v>4039</v>
      </c>
      <c r="K1295" s="1120">
        <v>9.3091008402901494</v>
      </c>
      <c r="L1295" s="1120">
        <v>123.29116752353499</v>
      </c>
      <c r="M1295" s="1120" t="s">
        <v>1492</v>
      </c>
      <c r="N1295" s="1120" t="s">
        <v>8126</v>
      </c>
      <c r="O1295" s="1120" t="s">
        <v>15</v>
      </c>
      <c r="P1295" s="1120" t="s">
        <v>16</v>
      </c>
      <c r="Q1295" s="1120" t="s">
        <v>35</v>
      </c>
      <c r="R1295" s="1120" t="s">
        <v>272</v>
      </c>
      <c r="S1295" s="1120" t="s">
        <v>2649</v>
      </c>
      <c r="T1295" s="1120" t="s">
        <v>4306</v>
      </c>
      <c r="U1295" s="1120" t="s">
        <v>276</v>
      </c>
      <c r="V1295" s="1120" t="s">
        <v>8167</v>
      </c>
      <c r="W1295" s="1169">
        <v>44851</v>
      </c>
      <c r="X1295" s="1194">
        <v>46676</v>
      </c>
      <c r="Y1295" s="1120" t="s">
        <v>8168</v>
      </c>
      <c r="Z1295" s="1120" t="s">
        <v>8169</v>
      </c>
      <c r="AA1295" s="1120" t="s">
        <v>4283</v>
      </c>
      <c r="AB1295" s="1297">
        <v>45449</v>
      </c>
      <c r="AC1295" s="1111" t="s">
        <v>4163</v>
      </c>
      <c r="AD1295" s="1291">
        <v>44851</v>
      </c>
      <c r="AE1295" s="1113"/>
      <c r="AF1295" s="1113"/>
      <c r="AG1295" s="1113"/>
    </row>
    <row r="1296" spans="1:33" ht="15.75" customHeight="1">
      <c r="A1296" s="1120" t="s">
        <v>10</v>
      </c>
      <c r="B1296" s="1120" t="s">
        <v>49</v>
      </c>
      <c r="C1296" s="1120" t="s">
        <v>50</v>
      </c>
      <c r="D1296" s="1120" t="s">
        <v>51</v>
      </c>
      <c r="E1296" s="1120" t="s">
        <v>30</v>
      </c>
      <c r="F1296" s="1107" t="str">
        <f t="array" ref="F1296">IFERROR(INDEX(UIID!$K$2:$K1561, MATCH(CONCATENATE(B1296,D1296,G1296,J1296), UIID!$B$2:$B1561&amp;UIID!$D$2:$D1561&amp;UIID!$G$2:$G1561&amp;UIID!$H$2:$H1561, 0),), "Not Found")</f>
        <v>0746-0021</v>
      </c>
      <c r="G1296" s="1130" t="s">
        <v>4038</v>
      </c>
      <c r="H1296" s="1120" t="s">
        <v>8118</v>
      </c>
      <c r="I1296" s="1120" t="s">
        <v>8119</v>
      </c>
      <c r="J1296" s="1120" t="s">
        <v>4039</v>
      </c>
      <c r="K1296" s="1120">
        <v>9.3091008402901494</v>
      </c>
      <c r="L1296" s="1120">
        <v>123.29116752353499</v>
      </c>
      <c r="M1296" s="1120" t="s">
        <v>1492</v>
      </c>
      <c r="N1296" s="1120" t="s">
        <v>8126</v>
      </c>
      <c r="O1296" s="1120" t="s">
        <v>15</v>
      </c>
      <c r="P1296" s="1120" t="s">
        <v>16</v>
      </c>
      <c r="Q1296" s="1120" t="s">
        <v>35</v>
      </c>
      <c r="R1296" s="1120" t="s">
        <v>32</v>
      </c>
      <c r="S1296" s="1120" t="s">
        <v>486</v>
      </c>
      <c r="T1296" s="1120" t="s">
        <v>4164</v>
      </c>
      <c r="U1296" s="1120" t="s">
        <v>4910</v>
      </c>
      <c r="V1296" s="1120" t="s">
        <v>8170</v>
      </c>
      <c r="W1296" s="1169">
        <v>45309</v>
      </c>
      <c r="X1296" s="1194">
        <v>47137</v>
      </c>
      <c r="Y1296" s="1120" t="s">
        <v>8171</v>
      </c>
      <c r="Z1296" s="1120" t="s">
        <v>8172</v>
      </c>
      <c r="AA1296" s="1120" t="s">
        <v>8173</v>
      </c>
      <c r="AB1296" s="1297">
        <v>45435</v>
      </c>
      <c r="AC1296" s="1111" t="s">
        <v>4163</v>
      </c>
      <c r="AD1296" s="1291">
        <v>44851</v>
      </c>
      <c r="AE1296" s="1113"/>
      <c r="AF1296" s="1113"/>
      <c r="AG1296" s="1113"/>
    </row>
    <row r="1297" spans="1:33" ht="15.75" customHeight="1">
      <c r="A1297" s="1120" t="s">
        <v>10</v>
      </c>
      <c r="B1297" s="1120" t="s">
        <v>49</v>
      </c>
      <c r="C1297" s="1120" t="s">
        <v>50</v>
      </c>
      <c r="D1297" s="1120" t="s">
        <v>51</v>
      </c>
      <c r="E1297" s="1120" t="s">
        <v>30</v>
      </c>
      <c r="F1297" s="1107" t="str">
        <f t="array" ref="F1297">IFERROR(INDEX(UIID!$K$2:$K1561, MATCH(CONCATENATE(B1297,D1297,G1297,J1297), UIID!$B$2:$B1561&amp;UIID!$D$2:$D1561&amp;UIID!$G$2:$G1561&amp;UIID!$H$2:$H1561, 0),), "Not Found")</f>
        <v>0746-0021</v>
      </c>
      <c r="G1297" s="1130" t="s">
        <v>4038</v>
      </c>
      <c r="H1297" s="1120" t="s">
        <v>8118</v>
      </c>
      <c r="I1297" s="1120" t="s">
        <v>8119</v>
      </c>
      <c r="J1297" s="1120" t="s">
        <v>4039</v>
      </c>
      <c r="K1297" s="1120">
        <v>9.3091008402901494</v>
      </c>
      <c r="L1297" s="1120">
        <v>123.29116752353499</v>
      </c>
      <c r="M1297" s="1120" t="s">
        <v>1492</v>
      </c>
      <c r="N1297" s="1120" t="s">
        <v>8126</v>
      </c>
      <c r="O1297" s="1120" t="s">
        <v>15</v>
      </c>
      <c r="P1297" s="1120" t="s">
        <v>16</v>
      </c>
      <c r="Q1297" s="1120" t="s">
        <v>4262</v>
      </c>
      <c r="R1297" s="1120" t="s">
        <v>32</v>
      </c>
      <c r="S1297" s="1120" t="s">
        <v>8174</v>
      </c>
      <c r="T1297" s="1120" t="s">
        <v>22</v>
      </c>
      <c r="U1297" s="1120" t="s">
        <v>1630</v>
      </c>
      <c r="V1297" s="1120" t="s">
        <v>8175</v>
      </c>
      <c r="W1297" s="1169">
        <v>44851</v>
      </c>
      <c r="X1297" s="1194">
        <v>46676</v>
      </c>
      <c r="Y1297" s="1120" t="s">
        <v>8156</v>
      </c>
      <c r="Z1297" s="1120" t="s">
        <v>8176</v>
      </c>
      <c r="AA1297" s="1120" t="s">
        <v>8177</v>
      </c>
      <c r="AB1297" s="1297">
        <v>45435</v>
      </c>
      <c r="AC1297" s="1111" t="s">
        <v>4163</v>
      </c>
      <c r="AD1297" s="1291">
        <v>44851</v>
      </c>
      <c r="AE1297" s="1113"/>
      <c r="AF1297" s="1113"/>
      <c r="AG1297" s="1113"/>
    </row>
    <row r="1298" spans="1:33" ht="15.75" customHeight="1">
      <c r="A1298" s="1120" t="s">
        <v>10</v>
      </c>
      <c r="B1298" s="1120" t="s">
        <v>49</v>
      </c>
      <c r="C1298" s="1120" t="s">
        <v>28</v>
      </c>
      <c r="D1298" s="1120" t="s">
        <v>2060</v>
      </c>
      <c r="E1298" s="1120" t="s">
        <v>30</v>
      </c>
      <c r="F1298" s="1107" t="str">
        <f t="array" ref="F1298">IFERROR(INDEX(UIID!$K$2:$K1561, MATCH(CONCATENATE(B1298,D1298,G1298,J1298), UIID!$B$2:$B1561&amp;UIID!$D$2:$D1561&amp;UIID!$G$2:$G1561&amp;UIID!$H$2:$H1561, 0),), "Not Found")</f>
        <v>0746-0016</v>
      </c>
      <c r="G1298" s="1120" t="s">
        <v>2061</v>
      </c>
      <c r="H1298" s="1120"/>
      <c r="I1298" s="1120" t="s">
        <v>8086</v>
      </c>
      <c r="J1298" s="1120" t="s">
        <v>2062</v>
      </c>
      <c r="K1298" s="1120">
        <v>10.117938815715799</v>
      </c>
      <c r="L1298" s="1120">
        <v>123.269641223158</v>
      </c>
      <c r="M1298" s="1120" t="s">
        <v>2063</v>
      </c>
      <c r="N1298" s="1120" t="s">
        <v>8178</v>
      </c>
      <c r="O1298" s="1120" t="s">
        <v>15</v>
      </c>
      <c r="P1298" s="1120" t="s">
        <v>16</v>
      </c>
      <c r="Q1298" s="1120" t="s">
        <v>35</v>
      </c>
      <c r="R1298" s="1120" t="s">
        <v>32</v>
      </c>
      <c r="S1298" s="1120" t="s">
        <v>228</v>
      </c>
      <c r="T1298" s="1120" t="s">
        <v>4157</v>
      </c>
      <c r="U1298" s="1120" t="s">
        <v>2228</v>
      </c>
      <c r="V1298" s="1120" t="s">
        <v>8179</v>
      </c>
      <c r="W1298" s="1169">
        <v>45434</v>
      </c>
      <c r="X1298" s="1194">
        <v>47261</v>
      </c>
      <c r="Y1298" s="1120" t="s">
        <v>8017</v>
      </c>
      <c r="Z1298" s="1120" t="s">
        <v>8180</v>
      </c>
      <c r="AA1298" s="1124">
        <v>46072</v>
      </c>
      <c r="AB1298" s="1297">
        <v>45579</v>
      </c>
      <c r="AC1298" s="1111" t="s">
        <v>4163</v>
      </c>
      <c r="AD1298" s="1121"/>
      <c r="AE1298" s="1113"/>
      <c r="AF1298" s="1113"/>
      <c r="AG1298" s="1113"/>
    </row>
    <row r="1299" spans="1:33" ht="15.75" customHeight="1">
      <c r="A1299" s="1120" t="s">
        <v>10</v>
      </c>
      <c r="B1299" s="1120" t="s">
        <v>49</v>
      </c>
      <c r="C1299" s="1120" t="s">
        <v>28</v>
      </c>
      <c r="D1299" s="1120" t="s">
        <v>4040</v>
      </c>
      <c r="E1299" s="1120" t="s">
        <v>30</v>
      </c>
      <c r="F1299" s="1107" t="str">
        <f t="array" ref="F1299">IFERROR(INDEX(UIID!$K$2:$K1561, MATCH(CONCATENATE(B1299,D1299,G1299,J1299), UIID!$B$2:$B1561&amp;UIID!$D$2:$D1561&amp;UIID!$G$2:$G1561&amp;UIID!$H$2:$H1561, 0),), "Not Found")</f>
        <v>0746-0037</v>
      </c>
      <c r="G1299" s="1295" t="s">
        <v>4052</v>
      </c>
      <c r="H1299" s="1120"/>
      <c r="I1299" s="1120" t="s">
        <v>8181</v>
      </c>
      <c r="J1299" s="1130" t="s">
        <v>4053</v>
      </c>
      <c r="K1299" s="1217">
        <v>10.39371212</v>
      </c>
      <c r="L1299" s="1218">
        <v>123.1576444</v>
      </c>
      <c r="M1299" s="1120" t="s">
        <v>2070</v>
      </c>
      <c r="N1299" s="1120"/>
      <c r="O1299" s="1120" t="s">
        <v>15</v>
      </c>
      <c r="P1299" s="1120" t="s">
        <v>1449</v>
      </c>
      <c r="Q1299" s="1120" t="s">
        <v>35</v>
      </c>
      <c r="R1299" s="1120" t="s">
        <v>125</v>
      </c>
      <c r="S1299" s="1120" t="s">
        <v>1033</v>
      </c>
      <c r="T1299" s="1120" t="s">
        <v>4164</v>
      </c>
      <c r="U1299" s="1120" t="s">
        <v>1034</v>
      </c>
      <c r="V1299" s="1120" t="s">
        <v>8182</v>
      </c>
      <c r="W1299" s="1169">
        <v>44881</v>
      </c>
      <c r="X1299" s="1194">
        <v>46706</v>
      </c>
      <c r="Y1299" s="1120" t="s">
        <v>8183</v>
      </c>
      <c r="Z1299" s="1120" t="s">
        <v>22</v>
      </c>
      <c r="AA1299" s="1120" t="s">
        <v>22</v>
      </c>
      <c r="AB1299" s="1297">
        <v>45483</v>
      </c>
      <c r="AC1299" s="1111" t="s">
        <v>4163</v>
      </c>
      <c r="AD1299" s="1121"/>
      <c r="AE1299" s="1113"/>
      <c r="AF1299" s="1113"/>
      <c r="AG1299" s="1113"/>
    </row>
    <row r="1300" spans="1:33" ht="15.75" customHeight="1">
      <c r="A1300" s="1120" t="s">
        <v>10</v>
      </c>
      <c r="B1300" s="1120" t="s">
        <v>49</v>
      </c>
      <c r="C1300" s="1120" t="s">
        <v>50</v>
      </c>
      <c r="D1300" s="1120" t="s">
        <v>51</v>
      </c>
      <c r="E1300" s="1120" t="s">
        <v>30</v>
      </c>
      <c r="F1300" s="1107" t="str">
        <f t="array" ref="F1300">IFERROR(INDEX(UIID!$K$2:$K1561, MATCH(CONCATENATE(B1300,D1300,G1300,J1300), UIID!$B$2:$B1561&amp;UIID!$D$2:$D1561&amp;UIID!$G$2:$G1561&amp;UIID!$H$2:$H1561, 0),), "Not Found")</f>
        <v>0746-0008</v>
      </c>
      <c r="G1300" s="1295" t="s">
        <v>4027</v>
      </c>
      <c r="H1300" s="1120" t="s">
        <v>8184</v>
      </c>
      <c r="I1300" s="1120"/>
      <c r="J1300" s="1120" t="s">
        <v>4028</v>
      </c>
      <c r="K1300" s="1120">
        <v>9.3061987930354899</v>
      </c>
      <c r="L1300" s="1120">
        <v>123.30147247656301</v>
      </c>
      <c r="M1300" s="1120" t="s">
        <v>8185</v>
      </c>
      <c r="N1300" s="1120"/>
      <c r="O1300" s="1120" t="s">
        <v>15</v>
      </c>
      <c r="P1300" s="1120" t="s">
        <v>525</v>
      </c>
      <c r="Q1300" s="1120" t="s">
        <v>35</v>
      </c>
      <c r="R1300" s="1120" t="s">
        <v>125</v>
      </c>
      <c r="S1300" s="1120" t="s">
        <v>279</v>
      </c>
      <c r="T1300" s="1120" t="s">
        <v>4164</v>
      </c>
      <c r="U1300" s="1120" t="s">
        <v>162</v>
      </c>
      <c r="V1300" s="1120" t="s">
        <v>8186</v>
      </c>
      <c r="W1300" s="1169">
        <v>45317</v>
      </c>
      <c r="X1300" s="1194">
        <v>47147</v>
      </c>
      <c r="Y1300" s="1120" t="s">
        <v>8187</v>
      </c>
      <c r="Z1300" s="1120" t="s">
        <v>8188</v>
      </c>
      <c r="AA1300" s="1120" t="s">
        <v>4283</v>
      </c>
      <c r="AB1300" s="1297">
        <v>45481</v>
      </c>
      <c r="AC1300" s="1111" t="s">
        <v>4163</v>
      </c>
      <c r="AD1300" s="1121"/>
      <c r="AE1300" s="1113"/>
      <c r="AF1300" s="1113"/>
      <c r="AG1300" s="1113"/>
    </row>
    <row r="1301" spans="1:33" ht="15.75" customHeight="1">
      <c r="A1301" s="1120" t="s">
        <v>10</v>
      </c>
      <c r="B1301" s="1120" t="s">
        <v>49</v>
      </c>
      <c r="C1301" s="1120" t="s">
        <v>50</v>
      </c>
      <c r="D1301" s="1120" t="s">
        <v>51</v>
      </c>
      <c r="E1301" s="1120" t="s">
        <v>30</v>
      </c>
      <c r="F1301" s="1107" t="str">
        <f t="array" ref="F1301">IFERROR(INDEX(UIID!$K$2:$K1561, MATCH(CONCATENATE(B1301,D1301,G1301,J1301), UIID!$B$2:$B1561&amp;UIID!$D$2:$D1561&amp;UIID!$G$2:$G1561&amp;UIID!$H$2:$H1561, 0),), "Not Found")</f>
        <v>0746-0007</v>
      </c>
      <c r="G1301" s="1120" t="s">
        <v>1561</v>
      </c>
      <c r="H1301" s="1120"/>
      <c r="I1301" s="1120" t="s">
        <v>7959</v>
      </c>
      <c r="J1301" s="1120" t="s">
        <v>4025</v>
      </c>
      <c r="K1301" s="1120">
        <v>9.3105554157064798</v>
      </c>
      <c r="L1301" s="1120">
        <v>123.304897167327</v>
      </c>
      <c r="M1301" s="1120" t="s">
        <v>8189</v>
      </c>
      <c r="N1301" s="1120" t="s">
        <v>7960</v>
      </c>
      <c r="O1301" s="1120" t="s">
        <v>15</v>
      </c>
      <c r="P1301" s="1120" t="s">
        <v>16</v>
      </c>
      <c r="Q1301" s="1120" t="s">
        <v>4262</v>
      </c>
      <c r="R1301" s="1120" t="s">
        <v>3006</v>
      </c>
      <c r="S1301" s="1120" t="s">
        <v>1564</v>
      </c>
      <c r="T1301" s="1120" t="s">
        <v>22</v>
      </c>
      <c r="U1301" s="1120" t="s">
        <v>631</v>
      </c>
      <c r="V1301" s="1120" t="s">
        <v>8190</v>
      </c>
      <c r="W1301" s="1169">
        <v>44889</v>
      </c>
      <c r="X1301" s="1194">
        <v>46714</v>
      </c>
      <c r="Y1301" s="1120" t="s">
        <v>8191</v>
      </c>
      <c r="Z1301" s="1120" t="s">
        <v>4283</v>
      </c>
      <c r="AA1301" s="1120" t="s">
        <v>4283</v>
      </c>
      <c r="AB1301" s="1297">
        <v>45222</v>
      </c>
      <c r="AC1301" s="1111"/>
      <c r="AD1301" s="1121"/>
      <c r="AE1301" s="1113"/>
      <c r="AF1301" s="1113"/>
      <c r="AG1301" s="1113"/>
    </row>
    <row r="1302" spans="1:33" ht="15.75" customHeight="1">
      <c r="A1302" s="1120" t="s">
        <v>10</v>
      </c>
      <c r="B1302" s="176" t="s">
        <v>49</v>
      </c>
      <c r="C1302" s="176" t="s">
        <v>50</v>
      </c>
      <c r="D1302" s="1120" t="s">
        <v>51</v>
      </c>
      <c r="E1302" s="176" t="s">
        <v>30</v>
      </c>
      <c r="F1302" s="1107" t="str">
        <f t="array" ref="F1302">IFERROR(INDEX(UIID!$K$2:$K1561, MATCH(CONCATENATE(B1302,D1302,G1302,J1302), UIID!$B$2:$B1561&amp;UIID!$D$2:$D1561&amp;UIID!$G$2:$G1561&amp;UIID!$H$2:$H1561, 0),), "Not Found")</f>
        <v>0746-0007</v>
      </c>
      <c r="G1302" s="176" t="s">
        <v>1561</v>
      </c>
      <c r="H1302" s="176"/>
      <c r="I1302" s="176" t="s">
        <v>7959</v>
      </c>
      <c r="J1302" s="176" t="s">
        <v>4025</v>
      </c>
      <c r="K1302" s="176">
        <v>9.3105554157064798</v>
      </c>
      <c r="L1302" s="176">
        <v>123.304897167327</v>
      </c>
      <c r="M1302" s="176" t="s">
        <v>8189</v>
      </c>
      <c r="N1302" s="1120" t="s">
        <v>7960</v>
      </c>
      <c r="O1302" s="176" t="s">
        <v>15</v>
      </c>
      <c r="P1302" s="176" t="s">
        <v>16</v>
      </c>
      <c r="Q1302" s="1120" t="s">
        <v>4262</v>
      </c>
      <c r="R1302" s="176" t="s">
        <v>3006</v>
      </c>
      <c r="S1302" s="176" t="s">
        <v>8192</v>
      </c>
      <c r="T1302" s="176" t="s">
        <v>22</v>
      </c>
      <c r="U1302" s="176" t="s">
        <v>372</v>
      </c>
      <c r="V1302" s="176" t="s">
        <v>8193</v>
      </c>
      <c r="W1302" s="488">
        <v>44889</v>
      </c>
      <c r="X1302" s="1194">
        <v>46714</v>
      </c>
      <c r="Y1302" s="176" t="s">
        <v>8191</v>
      </c>
      <c r="Z1302" s="1120" t="s">
        <v>4283</v>
      </c>
      <c r="AA1302" s="1120" t="s">
        <v>4283</v>
      </c>
      <c r="AB1302" s="605">
        <v>45471</v>
      </c>
      <c r="AC1302" s="1111" t="s">
        <v>4163</v>
      </c>
      <c r="AD1302" s="1121"/>
      <c r="AE1302" s="462"/>
      <c r="AF1302" s="462"/>
      <c r="AG1302" s="462"/>
    </row>
    <row r="1303" spans="1:33" ht="15.75" customHeight="1">
      <c r="A1303" s="1120" t="s">
        <v>10</v>
      </c>
      <c r="B1303" s="1132" t="s">
        <v>49</v>
      </c>
      <c r="C1303" s="1132" t="s">
        <v>50</v>
      </c>
      <c r="D1303" s="1120" t="s">
        <v>51</v>
      </c>
      <c r="E1303" s="1132" t="s">
        <v>30</v>
      </c>
      <c r="F1303" s="1107" t="str">
        <f t="array" ref="F1303">IFERROR(INDEX(UIID!$K$2:$K1561, MATCH(CONCATENATE(B1303,D1303,G1303,J1303), UIID!$B$2:$B1561&amp;UIID!$D$2:$D1561&amp;UIID!$G$2:$G1561&amp;UIID!$H$2:$H1561, 0),), "Not Found")</f>
        <v>0746-0013</v>
      </c>
      <c r="G1303" s="1132" t="s">
        <v>1986</v>
      </c>
      <c r="H1303" s="1132"/>
      <c r="I1303" s="1132" t="s">
        <v>8063</v>
      </c>
      <c r="J1303" s="1132" t="s">
        <v>4033</v>
      </c>
      <c r="K1303" s="1132">
        <v>9.3212505603453</v>
      </c>
      <c r="L1303" s="1132">
        <v>123.259606360169</v>
      </c>
      <c r="M1303" s="1132" t="s">
        <v>1987</v>
      </c>
      <c r="N1303" s="1132" t="s">
        <v>8065</v>
      </c>
      <c r="O1303" s="1132" t="s">
        <v>113</v>
      </c>
      <c r="P1303" s="1120" t="s">
        <v>2229</v>
      </c>
      <c r="Q1303" s="1132" t="s">
        <v>35</v>
      </c>
      <c r="R1303" s="1132" t="s">
        <v>104</v>
      </c>
      <c r="S1303" s="1132" t="s">
        <v>105</v>
      </c>
      <c r="T1303" s="1132" t="s">
        <v>4164</v>
      </c>
      <c r="U1303" s="1132" t="s">
        <v>106</v>
      </c>
      <c r="V1303" s="1132" t="s">
        <v>8194</v>
      </c>
      <c r="W1303" s="1150">
        <v>45385</v>
      </c>
      <c r="X1303" s="1194">
        <v>47212</v>
      </c>
      <c r="Y1303" s="1132" t="s">
        <v>8195</v>
      </c>
      <c r="Z1303" s="1132" t="s">
        <v>8196</v>
      </c>
      <c r="AA1303" s="1298">
        <v>46285</v>
      </c>
      <c r="AB1303" s="1299">
        <v>44923</v>
      </c>
      <c r="AC1303" s="1111" t="s">
        <v>4163</v>
      </c>
      <c r="AD1303" s="1190">
        <v>2019</v>
      </c>
      <c r="AE1303" s="1300"/>
      <c r="AF1303" s="1300"/>
      <c r="AG1303" s="1300"/>
    </row>
    <row r="1304" spans="1:33" ht="15.75" customHeight="1">
      <c r="A1304" s="1120" t="s">
        <v>10</v>
      </c>
      <c r="B1304" s="1120" t="s">
        <v>49</v>
      </c>
      <c r="C1304" s="1120" t="s">
        <v>50</v>
      </c>
      <c r="D1304" s="1120" t="s">
        <v>1447</v>
      </c>
      <c r="E1304" s="1120" t="s">
        <v>30</v>
      </c>
      <c r="F1304" s="1107" t="str">
        <f t="array" ref="F1304">IFERROR(INDEX(UIID!$K$2:$K1561, MATCH(CONCATENATE(B1304,D1304,G1304,J1304), UIID!$B$2:$B1561&amp;UIID!$D$2:$D1561&amp;UIID!$G$2:$G1561&amp;UIID!$H$2:$H1561, 0),), "Not Found")</f>
        <v>0746-0038</v>
      </c>
      <c r="G1304" s="1120" t="s">
        <v>4054</v>
      </c>
      <c r="H1304" s="1120"/>
      <c r="I1304" s="1120" t="s">
        <v>8197</v>
      </c>
      <c r="J1304" s="1120" t="s">
        <v>4055</v>
      </c>
      <c r="K1304" s="1120">
        <v>9.3844351726152198</v>
      </c>
      <c r="L1304" s="1120">
        <v>122.805849542327</v>
      </c>
      <c r="M1304" s="1120" t="s">
        <v>4283</v>
      </c>
      <c r="N1304" s="1120"/>
      <c r="O1304" s="1120" t="s">
        <v>113</v>
      </c>
      <c r="P1304" s="1120" t="s">
        <v>132</v>
      </c>
      <c r="Q1304" s="1120" t="s">
        <v>35</v>
      </c>
      <c r="R1304" s="1120" t="s">
        <v>84</v>
      </c>
      <c r="S1304" s="1120" t="s">
        <v>93</v>
      </c>
      <c r="T1304" s="1120" t="s">
        <v>4213</v>
      </c>
      <c r="U1304" s="1120" t="s">
        <v>8198</v>
      </c>
      <c r="V1304" s="1120" t="s">
        <v>8199</v>
      </c>
      <c r="W1304" s="1169">
        <v>45349</v>
      </c>
      <c r="X1304" s="1194">
        <v>47177</v>
      </c>
      <c r="Y1304" s="1120" t="s">
        <v>8200</v>
      </c>
      <c r="Z1304" s="1120" t="s">
        <v>8201</v>
      </c>
      <c r="AA1304" s="1124">
        <v>46124</v>
      </c>
      <c r="AB1304" s="1297">
        <v>45470</v>
      </c>
      <c r="AC1304" s="1111" t="s">
        <v>4163</v>
      </c>
      <c r="AD1304" s="1291">
        <v>44973</v>
      </c>
      <c r="AE1304" s="1113"/>
      <c r="AF1304" s="1113"/>
      <c r="AG1304" s="1113"/>
    </row>
    <row r="1305" spans="1:33" ht="15.75" customHeight="1">
      <c r="A1305" s="1120" t="s">
        <v>10</v>
      </c>
      <c r="B1305" s="1120" t="s">
        <v>49</v>
      </c>
      <c r="C1305" s="1120" t="s">
        <v>50</v>
      </c>
      <c r="D1305" s="1120" t="s">
        <v>1447</v>
      </c>
      <c r="E1305" s="1120" t="s">
        <v>30</v>
      </c>
      <c r="F1305" s="1107" t="str">
        <f t="array" ref="F1305">IFERROR(INDEX(UIID!$K$2:$K1561, MATCH(CONCATENATE(B1305,D1305,G1305,J1305), UIID!$B$2:$B1561&amp;UIID!$D$2:$D1561&amp;UIID!$G$2:$G1561&amp;UIID!$H$2:$H1561, 0),), "Not Found")</f>
        <v>0746-0038</v>
      </c>
      <c r="G1305" s="1120" t="s">
        <v>4054</v>
      </c>
      <c r="H1305" s="1120"/>
      <c r="I1305" s="1120" t="s">
        <v>8197</v>
      </c>
      <c r="J1305" s="1120" t="s">
        <v>4055</v>
      </c>
      <c r="K1305" s="1120">
        <v>9.3844351726152198</v>
      </c>
      <c r="L1305" s="1120">
        <v>122.805849542327</v>
      </c>
      <c r="M1305" s="1120" t="s">
        <v>4283</v>
      </c>
      <c r="N1305" s="1120"/>
      <c r="O1305" s="1120" t="s">
        <v>113</v>
      </c>
      <c r="P1305" s="1120" t="s">
        <v>132</v>
      </c>
      <c r="Q1305" s="1120" t="s">
        <v>35</v>
      </c>
      <c r="R1305" s="1120" t="s">
        <v>84</v>
      </c>
      <c r="S1305" s="1120" t="s">
        <v>85</v>
      </c>
      <c r="T1305" s="1120" t="s">
        <v>4164</v>
      </c>
      <c r="U1305" s="1120" t="s">
        <v>8198</v>
      </c>
      <c r="V1305" s="1120" t="s">
        <v>8202</v>
      </c>
      <c r="W1305" s="1169">
        <v>45349</v>
      </c>
      <c r="X1305" s="1194">
        <v>47177</v>
      </c>
      <c r="Y1305" s="1120" t="s">
        <v>8200</v>
      </c>
      <c r="Z1305" s="1120" t="s">
        <v>8201</v>
      </c>
      <c r="AA1305" s="1124">
        <v>46124</v>
      </c>
      <c r="AB1305" s="1297">
        <v>45470</v>
      </c>
      <c r="AC1305" s="1111" t="s">
        <v>4163</v>
      </c>
      <c r="AD1305" s="1291">
        <v>44991</v>
      </c>
      <c r="AE1305" s="1113"/>
      <c r="AF1305" s="1113"/>
      <c r="AG1305" s="1113"/>
    </row>
    <row r="1306" spans="1:33" ht="15.75" customHeight="1">
      <c r="A1306" s="1120" t="s">
        <v>10</v>
      </c>
      <c r="B1306" s="1120" t="s">
        <v>49</v>
      </c>
      <c r="C1306" s="1120" t="s">
        <v>28</v>
      </c>
      <c r="D1306" s="1120" t="s">
        <v>4040</v>
      </c>
      <c r="E1306" s="1120" t="s">
        <v>30</v>
      </c>
      <c r="F1306" s="1107" t="str">
        <f t="array" ref="F1306">IFERROR(INDEX(UIID!$K$2:$K1561, MATCH(CONCATENATE(B1306,D1306,G1306,J1306), UIID!$B$2:$B1561&amp;UIID!$D$2:$D1561&amp;UIID!$G$2:$G1561&amp;UIID!$H$2:$H1561, 0),), "Not Found")</f>
        <v>0746-0037</v>
      </c>
      <c r="G1306" s="1295" t="s">
        <v>4052</v>
      </c>
      <c r="H1306" s="1120"/>
      <c r="I1306" s="1120" t="s">
        <v>8181</v>
      </c>
      <c r="J1306" s="1130" t="s">
        <v>4053</v>
      </c>
      <c r="K1306" s="1217">
        <v>10.39371212</v>
      </c>
      <c r="L1306" s="1218">
        <v>123.1576444</v>
      </c>
      <c r="M1306" s="1120" t="s">
        <v>4283</v>
      </c>
      <c r="N1306" s="1120"/>
      <c r="O1306" s="1120" t="s">
        <v>15</v>
      </c>
      <c r="P1306" s="1120" t="s">
        <v>1449</v>
      </c>
      <c r="Q1306" s="1120" t="s">
        <v>35</v>
      </c>
      <c r="R1306" s="1120" t="s">
        <v>125</v>
      </c>
      <c r="S1306" s="1120" t="s">
        <v>1458</v>
      </c>
      <c r="T1306" s="1120" t="s">
        <v>4164</v>
      </c>
      <c r="U1306" s="1120" t="s">
        <v>8204</v>
      </c>
      <c r="V1306" s="1120" t="s">
        <v>8205</v>
      </c>
      <c r="W1306" s="1169">
        <v>44898</v>
      </c>
      <c r="X1306" s="1194">
        <v>46723</v>
      </c>
      <c r="Y1306" s="1120" t="s">
        <v>8183</v>
      </c>
      <c r="Z1306" s="1120" t="s">
        <v>4283</v>
      </c>
      <c r="AA1306" s="1120" t="s">
        <v>4283</v>
      </c>
      <c r="AB1306" s="1301">
        <v>45819</v>
      </c>
      <c r="AC1306" s="1111" t="s">
        <v>4163</v>
      </c>
      <c r="AD1306" s="1121"/>
      <c r="AE1306" s="1113"/>
      <c r="AF1306" s="1113"/>
      <c r="AG1306" s="1113"/>
    </row>
    <row r="1307" spans="1:33" ht="15.75" customHeight="1">
      <c r="A1307" s="1120" t="s">
        <v>10</v>
      </c>
      <c r="B1307" s="1120" t="s">
        <v>49</v>
      </c>
      <c r="C1307" s="1120" t="s">
        <v>28</v>
      </c>
      <c r="D1307" s="1120" t="s">
        <v>1415</v>
      </c>
      <c r="E1307" s="1120" t="s">
        <v>50</v>
      </c>
      <c r="F1307" s="1107" t="str">
        <f t="array" ref="F1307">IFERROR(INDEX(UIID!$K$2:$K1561, MATCH(CONCATENATE(B1307,D1307,G1307,J1307), UIID!$B$2:$B1561&amp;UIID!$D$2:$D1561&amp;UIID!$G$2:$G1561&amp;UIID!$H$2:$H1561, 0),), "Not Found")</f>
        <v>0746-0020</v>
      </c>
      <c r="G1307" s="1120" t="s">
        <v>2244</v>
      </c>
      <c r="H1307" s="1120"/>
      <c r="I1307" s="1120" t="s">
        <v>8107</v>
      </c>
      <c r="J1307" s="1120" t="s">
        <v>2245</v>
      </c>
      <c r="K1307" s="1120">
        <v>9.3618847235316807</v>
      </c>
      <c r="L1307" s="1120">
        <v>123.239568751985</v>
      </c>
      <c r="M1307" s="1204" t="s">
        <v>8207</v>
      </c>
      <c r="N1307" s="1120"/>
      <c r="O1307" s="1120" t="s">
        <v>15</v>
      </c>
      <c r="P1307" s="1120" t="s">
        <v>1449</v>
      </c>
      <c r="Q1307" s="1120" t="s">
        <v>35</v>
      </c>
      <c r="R1307" s="1120" t="s">
        <v>125</v>
      </c>
      <c r="S1307" s="1120" t="s">
        <v>426</v>
      </c>
      <c r="T1307" s="1120" t="s">
        <v>4164</v>
      </c>
      <c r="U1307" s="1120" t="s">
        <v>6543</v>
      </c>
      <c r="V1307" s="1120" t="s">
        <v>8208</v>
      </c>
      <c r="W1307" s="1169">
        <v>45100</v>
      </c>
      <c r="X1307" s="1194">
        <v>46930</v>
      </c>
      <c r="Y1307" s="1120" t="s">
        <v>8209</v>
      </c>
      <c r="Z1307" s="1120" t="s">
        <v>8210</v>
      </c>
      <c r="AA1307" s="1124">
        <v>45591</v>
      </c>
      <c r="AB1307" s="1297">
        <v>45470</v>
      </c>
      <c r="AC1307" s="1111" t="s">
        <v>4163</v>
      </c>
      <c r="AD1307" s="1121"/>
      <c r="AE1307" s="1113"/>
      <c r="AF1307" s="1113"/>
      <c r="AG1307" s="1113"/>
    </row>
    <row r="1308" spans="1:33" ht="15.75" customHeight="1">
      <c r="A1308" s="1120" t="s">
        <v>10</v>
      </c>
      <c r="B1308" s="1120" t="s">
        <v>49</v>
      </c>
      <c r="C1308" s="1120" t="s">
        <v>28</v>
      </c>
      <c r="D1308" s="1120" t="s">
        <v>1415</v>
      </c>
      <c r="E1308" s="1120" t="s">
        <v>50</v>
      </c>
      <c r="F1308" s="1107" t="str">
        <f t="array" ref="F1308">IFERROR(INDEX(UIID!$K$2:$K1561, MATCH(CONCATENATE(B1308,D1308,G1308,J1308), UIID!$B$2:$B1561&amp;UIID!$D$2:$D1561&amp;UIID!$G$2:$G1561&amp;UIID!$H$2:$H1561, 0),), "Not Found")</f>
        <v>0746-0020</v>
      </c>
      <c r="G1308" s="1120" t="s">
        <v>2244</v>
      </c>
      <c r="H1308" s="1120"/>
      <c r="I1308" s="1120" t="s">
        <v>8107</v>
      </c>
      <c r="J1308" s="1120" t="s">
        <v>2245</v>
      </c>
      <c r="K1308" s="1120">
        <v>9.3618847235316807</v>
      </c>
      <c r="L1308" s="1120">
        <v>123.239568751985</v>
      </c>
      <c r="M1308" s="1204" t="s">
        <v>8207</v>
      </c>
      <c r="N1308" s="1120"/>
      <c r="O1308" s="1120" t="s">
        <v>15</v>
      </c>
      <c r="P1308" s="1120" t="s">
        <v>1449</v>
      </c>
      <c r="Q1308" s="1210" t="s">
        <v>35</v>
      </c>
      <c r="R1308" s="1120" t="s">
        <v>125</v>
      </c>
      <c r="S1308" s="1120" t="s">
        <v>279</v>
      </c>
      <c r="T1308" s="1120" t="s">
        <v>4164</v>
      </c>
      <c r="U1308" s="1120" t="s">
        <v>127</v>
      </c>
      <c r="V1308" s="1120" t="s">
        <v>8211</v>
      </c>
      <c r="W1308" s="1169">
        <v>45100</v>
      </c>
      <c r="X1308" s="1194">
        <v>46930</v>
      </c>
      <c r="Y1308" s="1120" t="s">
        <v>8209</v>
      </c>
      <c r="Z1308" s="1120" t="s">
        <v>8212</v>
      </c>
      <c r="AA1308" s="1120" t="s">
        <v>8213</v>
      </c>
      <c r="AB1308" s="1297">
        <v>45470</v>
      </c>
      <c r="AC1308" s="1111" t="s">
        <v>4163</v>
      </c>
      <c r="AD1308" s="1121"/>
      <c r="AE1308" s="1113"/>
      <c r="AF1308" s="1113"/>
      <c r="AG1308" s="1113"/>
    </row>
    <row r="1309" spans="1:33" ht="15.75" customHeight="1">
      <c r="A1309" s="1120" t="s">
        <v>10</v>
      </c>
      <c r="B1309" s="1120" t="s">
        <v>49</v>
      </c>
      <c r="C1309" s="1120" t="s">
        <v>50</v>
      </c>
      <c r="D1309" s="1120" t="s">
        <v>51</v>
      </c>
      <c r="E1309" s="1120" t="s">
        <v>30</v>
      </c>
      <c r="F1309" s="1107" t="str">
        <f t="array" ref="F1309">IFERROR(INDEX(UIID!$K$2:$K1561, MATCH(CONCATENATE(B1309,D1309,G1309,J1309), UIID!$B$2:$B1561&amp;UIID!$D$2:$D1561&amp;UIID!$G$2:$G1561&amp;UIID!$H$2:$H1561, 0),), "Not Found")</f>
        <v>0746-0010</v>
      </c>
      <c r="G1309" s="1120" t="s">
        <v>1520</v>
      </c>
      <c r="H1309" s="1120"/>
      <c r="I1309" s="1120" t="s">
        <v>7860</v>
      </c>
      <c r="J1309" s="1120" t="s">
        <v>4031</v>
      </c>
      <c r="K1309" s="1217">
        <v>9.3019337360000005</v>
      </c>
      <c r="L1309" s="1218">
        <v>123.3040585</v>
      </c>
      <c r="M1309" s="1120" t="s">
        <v>1522</v>
      </c>
      <c r="N1309" s="1120" t="s">
        <v>7861</v>
      </c>
      <c r="O1309" s="1120" t="s">
        <v>15</v>
      </c>
      <c r="P1309" s="1120" t="s">
        <v>16</v>
      </c>
      <c r="Q1309" s="1302" t="s">
        <v>10389</v>
      </c>
      <c r="R1309" s="1162" t="s">
        <v>117</v>
      </c>
      <c r="S1309" s="1120" t="s">
        <v>315</v>
      </c>
      <c r="T1309" s="1120" t="s">
        <v>4164</v>
      </c>
      <c r="U1309" s="1120" t="s">
        <v>235</v>
      </c>
      <c r="V1309" s="1120" t="s">
        <v>8214</v>
      </c>
      <c r="W1309" s="1169">
        <v>45271</v>
      </c>
      <c r="X1309" s="1194">
        <v>47099</v>
      </c>
      <c r="Y1309" s="1142" t="s">
        <v>8215</v>
      </c>
      <c r="Z1309" s="1120" t="s">
        <v>8216</v>
      </c>
      <c r="AA1309" s="1120" t="s">
        <v>8217</v>
      </c>
      <c r="AB1309" s="1297">
        <v>45470</v>
      </c>
      <c r="AC1309" s="1111" t="s">
        <v>4163</v>
      </c>
      <c r="AD1309" s="1121"/>
      <c r="AE1309" s="1113"/>
      <c r="AF1309" s="1113"/>
      <c r="AG1309" s="1113"/>
    </row>
    <row r="1310" spans="1:33" ht="15.75" customHeight="1">
      <c r="A1310" s="1120" t="s">
        <v>10</v>
      </c>
      <c r="B1310" s="1132" t="s">
        <v>49</v>
      </c>
      <c r="C1310" s="1132" t="s">
        <v>50</v>
      </c>
      <c r="D1310" s="1120" t="s">
        <v>51</v>
      </c>
      <c r="E1310" s="1132" t="s">
        <v>30</v>
      </c>
      <c r="F1310" s="1107" t="str">
        <f t="array" ref="F1310">IFERROR(INDEX(UIID!$K$2:$K1561, MATCH(CONCATENATE(B1310,D1310,G1310,J1310), UIID!$B$2:$B1561&amp;UIID!$D$2:$D1561&amp;UIID!$G$2:$G1561&amp;UIID!$H$2:$H1561, 0),), "Not Found")</f>
        <v>0746-0007</v>
      </c>
      <c r="G1310" s="1132" t="s">
        <v>1561</v>
      </c>
      <c r="H1310" s="1132"/>
      <c r="I1310" s="1132" t="s">
        <v>8218</v>
      </c>
      <c r="J1310" s="1132" t="s">
        <v>4026</v>
      </c>
      <c r="K1310" s="1132">
        <v>9.3105554157064798</v>
      </c>
      <c r="L1310" s="1132">
        <v>123.304897167327</v>
      </c>
      <c r="M1310" s="1132" t="s">
        <v>1563</v>
      </c>
      <c r="N1310" s="1132"/>
      <c r="O1310" s="1132" t="s">
        <v>15</v>
      </c>
      <c r="P1310" s="1132" t="s">
        <v>16</v>
      </c>
      <c r="Q1310" s="1302" t="s">
        <v>10389</v>
      </c>
      <c r="R1310" s="1132" t="s">
        <v>2222</v>
      </c>
      <c r="S1310" s="1132" t="s">
        <v>590</v>
      </c>
      <c r="T1310" s="1132" t="s">
        <v>4164</v>
      </c>
      <c r="U1310" s="1132" t="s">
        <v>591</v>
      </c>
      <c r="V1310" s="1132" t="s">
        <v>8219</v>
      </c>
      <c r="W1310" s="1150">
        <v>45316</v>
      </c>
      <c r="X1310" s="1194">
        <v>47144</v>
      </c>
      <c r="Y1310" s="1303" t="s">
        <v>8220</v>
      </c>
      <c r="Z1310" s="1294" t="s">
        <v>8221</v>
      </c>
      <c r="AA1310" s="1120" t="s">
        <v>8222</v>
      </c>
      <c r="AB1310" s="1233">
        <v>45471</v>
      </c>
      <c r="AC1310" s="1111" t="s">
        <v>4163</v>
      </c>
      <c r="AD1310" s="1121"/>
      <c r="AE1310" s="1300"/>
      <c r="AF1310" s="1300"/>
      <c r="AG1310" s="1300"/>
    </row>
    <row r="1311" spans="1:33" ht="15.75" customHeight="1">
      <c r="A1311" s="1120" t="s">
        <v>10</v>
      </c>
      <c r="B1311" s="1120" t="s">
        <v>49</v>
      </c>
      <c r="C1311" s="1120" t="s">
        <v>50</v>
      </c>
      <c r="D1311" s="1120" t="s">
        <v>51</v>
      </c>
      <c r="E1311" s="1120" t="s">
        <v>30</v>
      </c>
      <c r="F1311" s="1107" t="str">
        <f t="array" ref="F1311">IFERROR(INDEX(UIID!$K$2:$K1561, MATCH(CONCATENATE(B1311,D1311,G1311,J1311), UIID!$B$2:$B1561&amp;UIID!$D$2:$D1561&amp;UIID!$G$2:$G1561&amp;UIID!$H$2:$H1561, 0),), "Not Found")</f>
        <v>0746-0008</v>
      </c>
      <c r="G1311" s="1295" t="s">
        <v>4027</v>
      </c>
      <c r="H1311" s="1120" t="s">
        <v>8184</v>
      </c>
      <c r="I1311" s="1120" t="s">
        <v>8223</v>
      </c>
      <c r="J1311" s="1120" t="s">
        <v>4028</v>
      </c>
      <c r="K1311" s="1120">
        <v>9.3061987930354899</v>
      </c>
      <c r="L1311" s="1120">
        <v>123.30147247656301</v>
      </c>
      <c r="M1311" s="1120" t="s">
        <v>8185</v>
      </c>
      <c r="N1311" s="1120" t="s">
        <v>7891</v>
      </c>
      <c r="O1311" s="1120" t="s">
        <v>15</v>
      </c>
      <c r="P1311" s="1120" t="s">
        <v>525</v>
      </c>
      <c r="Q1311" s="1302" t="s">
        <v>10389</v>
      </c>
      <c r="R1311" s="1120" t="s">
        <v>32</v>
      </c>
      <c r="S1311" s="1120" t="s">
        <v>43</v>
      </c>
      <c r="T1311" s="1120" t="s">
        <v>4164</v>
      </c>
      <c r="U1311" s="1120" t="s">
        <v>253</v>
      </c>
      <c r="V1311" s="1120" t="s">
        <v>8224</v>
      </c>
      <c r="W1311" s="1169">
        <v>45317</v>
      </c>
      <c r="X1311" s="1194">
        <v>47147</v>
      </c>
      <c r="Y1311" s="1120" t="s">
        <v>8225</v>
      </c>
      <c r="Z1311" s="1120" t="s">
        <v>8226</v>
      </c>
      <c r="AA1311" s="1124">
        <v>46091</v>
      </c>
      <c r="AB1311" s="1297">
        <v>45481</v>
      </c>
      <c r="AC1311" s="1111" t="s">
        <v>4163</v>
      </c>
      <c r="AD1311" s="1291">
        <v>45114</v>
      </c>
      <c r="AE1311" s="1113"/>
      <c r="AF1311" s="1113"/>
      <c r="AG1311" s="1113"/>
    </row>
    <row r="1312" spans="1:33" ht="15.75" customHeight="1">
      <c r="A1312" s="1120" t="s">
        <v>10</v>
      </c>
      <c r="B1312" s="1120" t="s">
        <v>49</v>
      </c>
      <c r="C1312" s="1120" t="s">
        <v>50</v>
      </c>
      <c r="D1312" s="1120" t="s">
        <v>51</v>
      </c>
      <c r="E1312" s="1120" t="s">
        <v>30</v>
      </c>
      <c r="F1312" s="1107" t="str">
        <f t="array" ref="F1312">IFERROR(INDEX(UIID!$K$2:$K1561, MATCH(CONCATENATE(B1312,D1312,G1312,J1312), UIID!$B$2:$B1561&amp;UIID!$D$2:$D1561&amp;UIID!$G$2:$G1561&amp;UIID!$H$2:$H1561, 0),), "Not Found")</f>
        <v>0746-0008</v>
      </c>
      <c r="G1312" s="1295" t="s">
        <v>4027</v>
      </c>
      <c r="H1312" s="1120" t="s">
        <v>8184</v>
      </c>
      <c r="I1312" s="1120" t="s">
        <v>8223</v>
      </c>
      <c r="J1312" s="1120" t="s">
        <v>4028</v>
      </c>
      <c r="K1312" s="1120">
        <v>9.3061987930354899</v>
      </c>
      <c r="L1312" s="1120">
        <v>123.30147247656301</v>
      </c>
      <c r="M1312" s="1120" t="s">
        <v>8185</v>
      </c>
      <c r="N1312" s="1120" t="s">
        <v>7891</v>
      </c>
      <c r="O1312" s="1120" t="s">
        <v>15</v>
      </c>
      <c r="P1312" s="1120" t="s">
        <v>525</v>
      </c>
      <c r="Q1312" s="1302" t="s">
        <v>10389</v>
      </c>
      <c r="R1312" s="1120" t="s">
        <v>2230</v>
      </c>
      <c r="S1312" s="1120" t="s">
        <v>1795</v>
      </c>
      <c r="T1312" s="1120" t="s">
        <v>4157</v>
      </c>
      <c r="U1312" s="1120" t="s">
        <v>162</v>
      </c>
      <c r="V1312" s="1120" t="s">
        <v>8227</v>
      </c>
      <c r="W1312" s="1169">
        <v>45114</v>
      </c>
      <c r="X1312" s="1194">
        <v>46864</v>
      </c>
      <c r="Y1312" s="1120" t="s">
        <v>7880</v>
      </c>
      <c r="Z1312" s="1120" t="s">
        <v>8228</v>
      </c>
      <c r="AA1312" s="1124">
        <v>46777</v>
      </c>
      <c r="AB1312" s="1297">
        <v>45481</v>
      </c>
      <c r="AC1312" s="1111" t="s">
        <v>4163</v>
      </c>
      <c r="AD1312" s="1121"/>
      <c r="AE1312" s="1113"/>
      <c r="AF1312" s="1113"/>
      <c r="AG1312" s="1113"/>
    </row>
    <row r="1313" spans="1:33" ht="15.75" customHeight="1">
      <c r="A1313" s="1120" t="s">
        <v>10</v>
      </c>
      <c r="B1313" s="1120" t="s">
        <v>49</v>
      </c>
      <c r="C1313" s="1120" t="s">
        <v>50</v>
      </c>
      <c r="D1313" s="1120" t="s">
        <v>51</v>
      </c>
      <c r="E1313" s="1120" t="s">
        <v>30</v>
      </c>
      <c r="F1313" s="1107" t="str">
        <f t="array" ref="F1313">IFERROR(INDEX(UIID!$K$2:$K1561, MATCH(CONCATENATE(B1313,D1313,G1313,J1313), UIID!$B$2:$B1561&amp;UIID!$D$2:$D1561&amp;UIID!$G$2:$G1561&amp;UIID!$H$2:$H1561, 0),), "Not Found")</f>
        <v>0746-0008</v>
      </c>
      <c r="G1313" s="1295" t="s">
        <v>4027</v>
      </c>
      <c r="H1313" s="1120" t="s">
        <v>8184</v>
      </c>
      <c r="I1313" s="1120" t="s">
        <v>8223</v>
      </c>
      <c r="J1313" s="1120" t="s">
        <v>4028</v>
      </c>
      <c r="K1313" s="1120">
        <v>9.3061987930354899</v>
      </c>
      <c r="L1313" s="1120">
        <v>123.30147247656301</v>
      </c>
      <c r="M1313" s="1120" t="s">
        <v>8185</v>
      </c>
      <c r="N1313" s="1120" t="s">
        <v>7891</v>
      </c>
      <c r="O1313" s="1120" t="s">
        <v>15</v>
      </c>
      <c r="P1313" s="1120" t="s">
        <v>525</v>
      </c>
      <c r="Q1313" s="1302" t="s">
        <v>10389</v>
      </c>
      <c r="R1313" s="1120" t="s">
        <v>32</v>
      </c>
      <c r="S1313" s="1120" t="s">
        <v>45</v>
      </c>
      <c r="T1313" s="1120" t="s">
        <v>4164</v>
      </c>
      <c r="U1313" s="1120" t="s">
        <v>1770</v>
      </c>
      <c r="V1313" s="1120" t="s">
        <v>8229</v>
      </c>
      <c r="W1313" s="1169">
        <v>45317</v>
      </c>
      <c r="X1313" s="1194">
        <v>47147</v>
      </c>
      <c r="Y1313" s="1142" t="s">
        <v>8230</v>
      </c>
      <c r="Z1313" s="1120" t="s">
        <v>8231</v>
      </c>
      <c r="AA1313" s="1124">
        <v>45490</v>
      </c>
      <c r="AB1313" s="1297">
        <v>45481</v>
      </c>
      <c r="AC1313" s="1111" t="s">
        <v>4163</v>
      </c>
      <c r="AD1313" s="1291">
        <v>45114</v>
      </c>
      <c r="AE1313" s="1113"/>
      <c r="AF1313" s="1113"/>
      <c r="AG1313" s="1113"/>
    </row>
    <row r="1314" spans="1:33" ht="15.75" customHeight="1">
      <c r="A1314" s="1120" t="s">
        <v>10</v>
      </c>
      <c r="B1314" s="1132" t="s">
        <v>49</v>
      </c>
      <c r="C1314" s="1132" t="s">
        <v>50</v>
      </c>
      <c r="D1314" s="1120" t="s">
        <v>51</v>
      </c>
      <c r="E1314" s="1132" t="s">
        <v>30</v>
      </c>
      <c r="F1314" s="1107" t="str">
        <f t="array" ref="F1314">IFERROR(INDEX(UIID!$K$2:$K1561, MATCH(CONCATENATE(B1314,D1314,G1314,J1314), UIID!$B$2:$B1561&amp;UIID!$D$2:$D1561&amp;UIID!$G$2:$G1561&amp;UIID!$H$2:$H1561, 0),), "Not Found")</f>
        <v>0746-0013</v>
      </c>
      <c r="G1314" s="1132" t="s">
        <v>1986</v>
      </c>
      <c r="H1314" s="1132"/>
      <c r="I1314" s="1132" t="s">
        <v>8063</v>
      </c>
      <c r="J1314" s="1132" t="s">
        <v>4033</v>
      </c>
      <c r="K1314" s="1132">
        <v>9.3212505603453</v>
      </c>
      <c r="L1314" s="1132">
        <v>123.259606360169</v>
      </c>
      <c r="M1314" s="1132" t="s">
        <v>1987</v>
      </c>
      <c r="N1314" s="1132" t="s">
        <v>8065</v>
      </c>
      <c r="O1314" s="1132" t="s">
        <v>113</v>
      </c>
      <c r="P1314" s="1120" t="s">
        <v>2229</v>
      </c>
      <c r="Q1314" s="1302" t="s">
        <v>10389</v>
      </c>
      <c r="R1314" s="1132" t="s">
        <v>107</v>
      </c>
      <c r="S1314" s="1132" t="s">
        <v>1608</v>
      </c>
      <c r="T1314" s="1132" t="s">
        <v>4164</v>
      </c>
      <c r="U1314" s="1132" t="s">
        <v>1601</v>
      </c>
      <c r="V1314" s="1132" t="s">
        <v>8232</v>
      </c>
      <c r="W1314" s="1150">
        <v>45128</v>
      </c>
      <c r="X1314" s="1194">
        <v>46637</v>
      </c>
      <c r="Y1314" s="1132" t="s">
        <v>7920</v>
      </c>
      <c r="Z1314" s="1132" t="s">
        <v>8077</v>
      </c>
      <c r="AA1314" s="1298">
        <v>45456</v>
      </c>
      <c r="AB1314" s="1233">
        <v>45553</v>
      </c>
      <c r="AC1314" s="1111" t="s">
        <v>4163</v>
      </c>
      <c r="AD1314" s="1121"/>
      <c r="AE1314" s="1300"/>
      <c r="AF1314" s="1300"/>
      <c r="AG1314" s="1300"/>
    </row>
    <row r="1315" spans="1:33" ht="15.75" customHeight="1">
      <c r="A1315" s="1120" t="s">
        <v>10</v>
      </c>
      <c r="B1315" s="1120" t="s">
        <v>49</v>
      </c>
      <c r="C1315" s="1120" t="s">
        <v>50</v>
      </c>
      <c r="D1315" s="1120" t="s">
        <v>51</v>
      </c>
      <c r="E1315" s="1120" t="s">
        <v>30</v>
      </c>
      <c r="F1315" s="1107" t="str">
        <f t="array" ref="F1315">IFERROR(INDEX(UIID!$K$2:$K1561, MATCH(CONCATENATE(B1315,D1315,G1315,J1315), UIID!$B$2:$B1561&amp;UIID!$D$2:$D1561&amp;UIID!$G$2:$G1561&amp;UIID!$H$2:$H1561, 0),), "Not Found")</f>
        <v>0746-0031</v>
      </c>
      <c r="G1315" s="1120" t="s">
        <v>1546</v>
      </c>
      <c r="H1315" s="1120"/>
      <c r="I1315" s="1120" t="s">
        <v>8233</v>
      </c>
      <c r="J1315" s="1120" t="s">
        <v>1547</v>
      </c>
      <c r="K1315" s="1120">
        <v>9.3178528108299794</v>
      </c>
      <c r="L1315" s="1120">
        <v>123.289132153894</v>
      </c>
      <c r="M1315" s="1120" t="s">
        <v>1548</v>
      </c>
      <c r="N1315" s="1120" t="s">
        <v>7913</v>
      </c>
      <c r="O1315" s="1120" t="s">
        <v>15</v>
      </c>
      <c r="P1315" s="1120" t="s">
        <v>16</v>
      </c>
      <c r="Q1315" s="1302" t="s">
        <v>10389</v>
      </c>
      <c r="R1315" s="1120" t="s">
        <v>84</v>
      </c>
      <c r="S1315" s="1120" t="s">
        <v>170</v>
      </c>
      <c r="T1315" s="1120" t="s">
        <v>4213</v>
      </c>
      <c r="U1315" s="1120" t="s">
        <v>94</v>
      </c>
      <c r="V1315" s="1120" t="s">
        <v>8234</v>
      </c>
      <c r="W1315" s="1169">
        <v>45443</v>
      </c>
      <c r="X1315" s="1194">
        <v>47270</v>
      </c>
      <c r="Y1315" s="1120" t="s">
        <v>8235</v>
      </c>
      <c r="Z1315" s="1120" t="s">
        <v>8236</v>
      </c>
      <c r="AA1315" s="1120" t="s">
        <v>8237</v>
      </c>
      <c r="AB1315" s="1297">
        <v>45567</v>
      </c>
      <c r="AC1315" s="1111" t="s">
        <v>4163</v>
      </c>
      <c r="AD1315" s="1121"/>
      <c r="AE1315" s="1113"/>
      <c r="AF1315" s="1113"/>
      <c r="AG1315" s="1113"/>
    </row>
    <row r="1316" spans="1:33" ht="15.75" customHeight="1">
      <c r="A1316" s="1120" t="s">
        <v>10</v>
      </c>
      <c r="B1316" s="1120" t="s">
        <v>49</v>
      </c>
      <c r="C1316" s="1120" t="s">
        <v>50</v>
      </c>
      <c r="D1316" s="1120" t="s">
        <v>51</v>
      </c>
      <c r="E1316" s="1120" t="s">
        <v>30</v>
      </c>
      <c r="F1316" s="1107" t="str">
        <f t="array" ref="F1316">IFERROR(INDEX(UIID!$K$2:$K1561, MATCH(CONCATENATE(B1316,D1316,G1316,J1316), UIID!$B$2:$B1561&amp;UIID!$D$2:$D1561&amp;UIID!$G$2:$G1561&amp;UIID!$H$2:$H1561, 0),), "Not Found")</f>
        <v>0746-0031</v>
      </c>
      <c r="G1316" s="1120" t="s">
        <v>1546</v>
      </c>
      <c r="H1316" s="1120"/>
      <c r="I1316" s="1120" t="s">
        <v>8233</v>
      </c>
      <c r="J1316" s="1120" t="s">
        <v>1547</v>
      </c>
      <c r="K1316" s="1120">
        <v>9.3178528108299794</v>
      </c>
      <c r="L1316" s="1120">
        <v>123.289132153894</v>
      </c>
      <c r="M1316" s="1120" t="s">
        <v>1548</v>
      </c>
      <c r="N1316" s="1120" t="s">
        <v>7913</v>
      </c>
      <c r="O1316" s="1120" t="s">
        <v>15</v>
      </c>
      <c r="P1316" s="1120" t="s">
        <v>16</v>
      </c>
      <c r="Q1316" s="1302" t="s">
        <v>10389</v>
      </c>
      <c r="R1316" s="1120" t="s">
        <v>84</v>
      </c>
      <c r="S1316" s="1120" t="s">
        <v>167</v>
      </c>
      <c r="T1316" s="1120" t="s">
        <v>4164</v>
      </c>
      <c r="U1316" s="1120" t="s">
        <v>94</v>
      </c>
      <c r="V1316" s="1120" t="s">
        <v>8238</v>
      </c>
      <c r="W1316" s="1169">
        <v>45443</v>
      </c>
      <c r="X1316" s="1194">
        <v>47270</v>
      </c>
      <c r="Y1316" s="1120" t="s">
        <v>8235</v>
      </c>
      <c r="Z1316" s="1120" t="s">
        <v>8236</v>
      </c>
      <c r="AA1316" s="1120" t="s">
        <v>8237</v>
      </c>
      <c r="AB1316" s="1297">
        <v>45567</v>
      </c>
      <c r="AC1316" s="1111" t="s">
        <v>4163</v>
      </c>
      <c r="AD1316" s="1121"/>
      <c r="AE1316" s="1113"/>
      <c r="AF1316" s="1113"/>
      <c r="AG1316" s="1113"/>
    </row>
    <row r="1317" spans="1:33" ht="15.75" customHeight="1">
      <c r="A1317" s="1120" t="s">
        <v>10</v>
      </c>
      <c r="B1317" s="1120" t="s">
        <v>49</v>
      </c>
      <c r="C1317" s="1120" t="s">
        <v>50</v>
      </c>
      <c r="D1317" s="1120" t="s">
        <v>51</v>
      </c>
      <c r="E1317" s="1120" t="s">
        <v>30</v>
      </c>
      <c r="F1317" s="1107" t="str">
        <f t="array" ref="F1317">IFERROR(INDEX(UIID!$K$2:$K1561, MATCH(CONCATENATE(B1317,D1317,G1317,J1317), UIID!$B$2:$B1561&amp;UIID!$D$2:$D1561&amp;UIID!$G$2:$G1561&amp;UIID!$H$2:$H1561, 0),), "Not Found")</f>
        <v>0746-0021</v>
      </c>
      <c r="G1317" s="1130" t="s">
        <v>4038</v>
      </c>
      <c r="H1317" s="1120" t="s">
        <v>8118</v>
      </c>
      <c r="I1317" s="1120" t="s">
        <v>8119</v>
      </c>
      <c r="J1317" s="1120" t="s">
        <v>4039</v>
      </c>
      <c r="K1317" s="1120">
        <v>9.3091008402901494</v>
      </c>
      <c r="L1317" s="1120">
        <v>123.29116752353499</v>
      </c>
      <c r="M1317" s="1120" t="s">
        <v>1492</v>
      </c>
      <c r="N1317" s="1120" t="s">
        <v>8239</v>
      </c>
      <c r="O1317" s="1120" t="s">
        <v>15</v>
      </c>
      <c r="P1317" s="1120" t="s">
        <v>16</v>
      </c>
      <c r="Q1317" s="1302" t="s">
        <v>10389</v>
      </c>
      <c r="R1317" s="1120" t="s">
        <v>32</v>
      </c>
      <c r="S1317" s="1120" t="s">
        <v>43</v>
      </c>
      <c r="T1317" s="1120" t="s">
        <v>4164</v>
      </c>
      <c r="U1317" s="1120" t="s">
        <v>253</v>
      </c>
      <c r="V1317" s="1120" t="s">
        <v>8240</v>
      </c>
      <c r="W1317" s="1169">
        <v>45309</v>
      </c>
      <c r="X1317" s="1194">
        <v>47137</v>
      </c>
      <c r="Y1317" s="1120" t="s">
        <v>8241</v>
      </c>
      <c r="Z1317" s="1120" t="s">
        <v>8242</v>
      </c>
      <c r="AA1317" s="1120" t="s">
        <v>8243</v>
      </c>
      <c r="AB1317" s="1301">
        <v>45509</v>
      </c>
      <c r="AC1317" s="1111" t="s">
        <v>4163</v>
      </c>
      <c r="AD1317" s="1121"/>
      <c r="AE1317" s="1113"/>
      <c r="AF1317" s="1113"/>
      <c r="AG1317" s="1113"/>
    </row>
    <row r="1318" spans="1:33" ht="15.75" customHeight="1">
      <c r="A1318" s="1120" t="s">
        <v>10</v>
      </c>
      <c r="B1318" s="1120" t="s">
        <v>49</v>
      </c>
      <c r="C1318" s="1120" t="s">
        <v>50</v>
      </c>
      <c r="D1318" s="1120" t="s">
        <v>51</v>
      </c>
      <c r="E1318" s="1120" t="s">
        <v>30</v>
      </c>
      <c r="F1318" s="1107" t="str">
        <f t="array" ref="F1318">IFERROR(INDEX(UIID!$K$2:$K1561, MATCH(CONCATENATE(B1318,D1318,G1318,J1318), UIID!$B$2:$B1561&amp;UIID!$D$2:$D1561&amp;UIID!$G$2:$G1561&amp;UIID!$H$2:$H1561, 0),), "Not Found")</f>
        <v>0746-0021</v>
      </c>
      <c r="G1318" s="1130" t="s">
        <v>4038</v>
      </c>
      <c r="H1318" s="1120" t="s">
        <v>8118</v>
      </c>
      <c r="I1318" s="1120" t="s">
        <v>8119</v>
      </c>
      <c r="J1318" s="1120" t="s">
        <v>4039</v>
      </c>
      <c r="K1318" s="1120">
        <v>9.3091008402901494</v>
      </c>
      <c r="L1318" s="1120">
        <v>123.29116752353499</v>
      </c>
      <c r="M1318" s="1120" t="s">
        <v>1492</v>
      </c>
      <c r="N1318" s="1120" t="s">
        <v>8239</v>
      </c>
      <c r="O1318" s="1120" t="s">
        <v>15</v>
      </c>
      <c r="P1318" s="1120" t="s">
        <v>16</v>
      </c>
      <c r="Q1318" s="1302" t="s">
        <v>10389</v>
      </c>
      <c r="R1318" s="1120" t="s">
        <v>32</v>
      </c>
      <c r="S1318" s="1120" t="s">
        <v>45</v>
      </c>
      <c r="T1318" s="1120" t="s">
        <v>4164</v>
      </c>
      <c r="U1318" s="1120" t="s">
        <v>1770</v>
      </c>
      <c r="V1318" s="1120" t="s">
        <v>8244</v>
      </c>
      <c r="W1318" s="1169">
        <v>45309</v>
      </c>
      <c r="X1318" s="1194">
        <v>47137</v>
      </c>
      <c r="Y1318" s="1120" t="s">
        <v>8245</v>
      </c>
      <c r="Z1318" s="1294" t="s">
        <v>4283</v>
      </c>
      <c r="AA1318" s="1294" t="s">
        <v>4283</v>
      </c>
      <c r="AB1318" s="1304">
        <v>45509</v>
      </c>
      <c r="AC1318" s="1111" t="s">
        <v>4163</v>
      </c>
      <c r="AD1318" s="1121"/>
      <c r="AE1318" s="1113"/>
      <c r="AF1318" s="1113"/>
      <c r="AG1318" s="1113"/>
    </row>
    <row r="1319" spans="1:33" ht="15.75" customHeight="1">
      <c r="A1319" s="1120" t="s">
        <v>10</v>
      </c>
      <c r="B1319" s="1120" t="s">
        <v>49</v>
      </c>
      <c r="C1319" s="1120" t="s">
        <v>50</v>
      </c>
      <c r="D1319" s="1120" t="s">
        <v>51</v>
      </c>
      <c r="E1319" s="1120" t="s">
        <v>30</v>
      </c>
      <c r="F1319" s="1107" t="str">
        <f t="array" ref="F1319">IFERROR(INDEX(UIID!$K$2:$K1561, MATCH(CONCATENATE(B1319,D1319,G1319,J1319), UIID!$B$2:$B1561&amp;UIID!$D$2:$D1561&amp;UIID!$G$2:$G1561&amp;UIID!$H$2:$H1561, 0),), "Not Found")</f>
        <v>0746-0021</v>
      </c>
      <c r="G1319" s="1130" t="s">
        <v>4038</v>
      </c>
      <c r="H1319" s="1120" t="s">
        <v>8118</v>
      </c>
      <c r="I1319" s="1120" t="s">
        <v>8119</v>
      </c>
      <c r="J1319" s="1120" t="s">
        <v>4039</v>
      </c>
      <c r="K1319" s="1120">
        <v>9.3091008402901494</v>
      </c>
      <c r="L1319" s="1120">
        <v>123.29116752353499</v>
      </c>
      <c r="M1319" s="1120" t="s">
        <v>1492</v>
      </c>
      <c r="N1319" s="1120" t="s">
        <v>8239</v>
      </c>
      <c r="O1319" s="1120" t="s">
        <v>15</v>
      </c>
      <c r="P1319" s="1120" t="s">
        <v>16</v>
      </c>
      <c r="Q1319" s="1302" t="s">
        <v>10389</v>
      </c>
      <c r="R1319" s="1120" t="s">
        <v>32</v>
      </c>
      <c r="S1319" s="1120" t="s">
        <v>1362</v>
      </c>
      <c r="T1319" s="1120" t="s">
        <v>4164</v>
      </c>
      <c r="U1319" s="1120" t="s">
        <v>91</v>
      </c>
      <c r="V1319" s="1120" t="s">
        <v>8246</v>
      </c>
      <c r="W1319" s="1169">
        <v>45309</v>
      </c>
      <c r="X1319" s="1194">
        <v>47137</v>
      </c>
      <c r="Y1319" s="1120" t="s">
        <v>8247</v>
      </c>
      <c r="Z1319" s="1294" t="s">
        <v>8248</v>
      </c>
      <c r="AA1319" s="1294"/>
      <c r="AB1319" s="1304">
        <v>45509</v>
      </c>
      <c r="AC1319" s="1111" t="s">
        <v>4163</v>
      </c>
      <c r="AD1319" s="1121"/>
      <c r="AE1319" s="1113"/>
      <c r="AF1319" s="1113"/>
      <c r="AG1319" s="1113"/>
    </row>
    <row r="1320" spans="1:33" ht="15.75" customHeight="1">
      <c r="A1320" s="1120" t="s">
        <v>10</v>
      </c>
      <c r="B1320" s="1120" t="s">
        <v>49</v>
      </c>
      <c r="C1320" s="1120" t="s">
        <v>50</v>
      </c>
      <c r="D1320" s="1120" t="s">
        <v>51</v>
      </c>
      <c r="E1320" s="1120" t="s">
        <v>30</v>
      </c>
      <c r="F1320" s="1107" t="str">
        <f t="array" ref="F1320">IFERROR(INDEX(UIID!$K$2:$K1561, MATCH(CONCATENATE(B1320,D1320,G1320,J1320), UIID!$B$2:$B1561&amp;UIID!$D$2:$D1561&amp;UIID!$G$2:$G1561&amp;UIID!$H$2:$H1561, 0),), "Not Found")</f>
        <v>0746-0021</v>
      </c>
      <c r="G1320" s="1130" t="s">
        <v>4038</v>
      </c>
      <c r="H1320" s="1120" t="s">
        <v>8118</v>
      </c>
      <c r="I1320" s="1120" t="s">
        <v>8119</v>
      </c>
      <c r="J1320" s="1120" t="s">
        <v>4039</v>
      </c>
      <c r="K1320" s="1120">
        <v>9.3091008402901494</v>
      </c>
      <c r="L1320" s="1120">
        <v>123.29116752353499</v>
      </c>
      <c r="M1320" s="1120" t="s">
        <v>1492</v>
      </c>
      <c r="N1320" s="1120" t="s">
        <v>8239</v>
      </c>
      <c r="O1320" s="1120" t="s">
        <v>15</v>
      </c>
      <c r="P1320" s="1120" t="s">
        <v>16</v>
      </c>
      <c r="Q1320" s="1302" t="s">
        <v>10389</v>
      </c>
      <c r="R1320" s="1120" t="s">
        <v>32</v>
      </c>
      <c r="S1320" s="1120" t="s">
        <v>1631</v>
      </c>
      <c r="T1320" s="1120" t="s">
        <v>4164</v>
      </c>
      <c r="U1320" s="1120" t="s">
        <v>4910</v>
      </c>
      <c r="V1320" s="1120" t="s">
        <v>8249</v>
      </c>
      <c r="W1320" s="1169">
        <v>45309</v>
      </c>
      <c r="X1320" s="1194">
        <v>47137</v>
      </c>
      <c r="Y1320" s="1120" t="s">
        <v>8171</v>
      </c>
      <c r="Z1320" s="1294" t="s">
        <v>4283</v>
      </c>
      <c r="AA1320" s="1294" t="s">
        <v>4283</v>
      </c>
      <c r="AB1320" s="1304">
        <v>45509</v>
      </c>
      <c r="AC1320" s="1111" t="s">
        <v>4163</v>
      </c>
      <c r="AD1320" s="1121"/>
      <c r="AE1320" s="1113"/>
      <c r="AF1320" s="1113"/>
      <c r="AG1320" s="1113"/>
    </row>
    <row r="1321" spans="1:33" ht="15.75" customHeight="1">
      <c r="A1321" s="1120" t="s">
        <v>10</v>
      </c>
      <c r="B1321" s="1120" t="s">
        <v>49</v>
      </c>
      <c r="C1321" s="1120" t="s">
        <v>50</v>
      </c>
      <c r="D1321" s="1120" t="s">
        <v>51</v>
      </c>
      <c r="E1321" s="1120" t="s">
        <v>30</v>
      </c>
      <c r="F1321" s="1107" t="str">
        <f t="array" ref="F1321">IFERROR(INDEX(UIID!$K$2:$K1561, MATCH(CONCATENATE(B1321,D1321,G1321,J1321), UIID!$B$2:$B1561&amp;UIID!$D$2:$D1561&amp;UIID!$G$2:$G1561&amp;UIID!$H$2:$H1561, 0),), "Not Found")</f>
        <v>0746-0009</v>
      </c>
      <c r="G1321" s="1120" t="s">
        <v>1573</v>
      </c>
      <c r="H1321" s="1120"/>
      <c r="I1321" s="1120" t="s">
        <v>7990</v>
      </c>
      <c r="J1321" s="1120" t="s">
        <v>1574</v>
      </c>
      <c r="K1321" s="1120">
        <v>9.3119668633415102</v>
      </c>
      <c r="L1321" s="1120">
        <v>123.307381919685</v>
      </c>
      <c r="M1321" s="1120" t="s">
        <v>1575</v>
      </c>
      <c r="N1321" s="1120"/>
      <c r="O1321" s="1120" t="s">
        <v>15</v>
      </c>
      <c r="P1321" s="1120" t="s">
        <v>525</v>
      </c>
      <c r="Q1321" s="1120" t="s">
        <v>35</v>
      </c>
      <c r="R1321" s="1120" t="s">
        <v>125</v>
      </c>
      <c r="S1321" s="1120" t="s">
        <v>1856</v>
      </c>
      <c r="T1321" s="1120" t="s">
        <v>4164</v>
      </c>
      <c r="U1321" s="1120" t="s">
        <v>2246</v>
      </c>
      <c r="V1321" s="1120" t="s">
        <v>8251</v>
      </c>
      <c r="W1321" s="1169">
        <v>45140</v>
      </c>
      <c r="X1321" s="1194">
        <v>46968</v>
      </c>
      <c r="Y1321" s="1120" t="s">
        <v>8252</v>
      </c>
      <c r="Z1321" s="1120" t="s">
        <v>8253</v>
      </c>
      <c r="AA1321" s="1124">
        <v>45623</v>
      </c>
      <c r="AB1321" s="1297">
        <v>45518</v>
      </c>
      <c r="AC1321" s="1111" t="s">
        <v>4163</v>
      </c>
      <c r="AD1321" s="1121"/>
      <c r="AE1321" s="1113"/>
      <c r="AF1321" s="1113"/>
      <c r="AG1321" s="1113"/>
    </row>
    <row r="1322" spans="1:33" ht="15.75" customHeight="1">
      <c r="A1322" s="1120" t="s">
        <v>10</v>
      </c>
      <c r="B1322" s="1120" t="s">
        <v>49</v>
      </c>
      <c r="C1322" s="1120" t="s">
        <v>50</v>
      </c>
      <c r="D1322" s="1120" t="s">
        <v>51</v>
      </c>
      <c r="E1322" s="1120" t="s">
        <v>30</v>
      </c>
      <c r="F1322" s="1107" t="str">
        <f t="array" ref="F1322">IFERROR(INDEX(UIID!$K$2:$K1561, MATCH(CONCATENATE(B1322,D1322,G1322,J1322), UIID!$B$2:$B1561&amp;UIID!$D$2:$D1561&amp;UIID!$G$2:$G1561&amp;UIID!$H$2:$H1561, 0),), "Not Found")</f>
        <v>0746-0009</v>
      </c>
      <c r="G1322" s="1120" t="s">
        <v>1573</v>
      </c>
      <c r="H1322" s="1120"/>
      <c r="I1322" s="1120" t="s">
        <v>7990</v>
      </c>
      <c r="J1322" s="1120" t="s">
        <v>1574</v>
      </c>
      <c r="K1322" s="1120">
        <v>9.3119668633415102</v>
      </c>
      <c r="L1322" s="1120">
        <v>123.307381919685</v>
      </c>
      <c r="M1322" s="1120" t="s">
        <v>1575</v>
      </c>
      <c r="N1322" s="1120"/>
      <c r="O1322" s="1120" t="s">
        <v>15</v>
      </c>
      <c r="P1322" s="1120" t="s">
        <v>525</v>
      </c>
      <c r="Q1322" s="1120" t="s">
        <v>35</v>
      </c>
      <c r="R1322" s="1120" t="s">
        <v>125</v>
      </c>
      <c r="S1322" s="1120" t="s">
        <v>279</v>
      </c>
      <c r="T1322" s="1120" t="s">
        <v>4164</v>
      </c>
      <c r="U1322" s="1120" t="s">
        <v>127</v>
      </c>
      <c r="V1322" s="1120" t="s">
        <v>8254</v>
      </c>
      <c r="W1322" s="1169">
        <v>45140</v>
      </c>
      <c r="X1322" s="1194">
        <v>46968</v>
      </c>
      <c r="Y1322" s="1120" t="s">
        <v>8255</v>
      </c>
      <c r="Z1322" s="1120" t="s">
        <v>8256</v>
      </c>
      <c r="AA1322" s="1124">
        <v>46334</v>
      </c>
      <c r="AB1322" s="1297">
        <v>45518</v>
      </c>
      <c r="AC1322" s="1111" t="s">
        <v>4163</v>
      </c>
      <c r="AD1322" s="1121"/>
      <c r="AE1322" s="1113"/>
      <c r="AF1322" s="1113"/>
      <c r="AG1322" s="1113"/>
    </row>
    <row r="1323" spans="1:33" ht="15.75" customHeight="1">
      <c r="A1323" s="1120" t="s">
        <v>10</v>
      </c>
      <c r="B1323" s="1120" t="s">
        <v>49</v>
      </c>
      <c r="C1323" s="1120" t="s">
        <v>50</v>
      </c>
      <c r="D1323" s="1120" t="s">
        <v>51</v>
      </c>
      <c r="E1323" s="1120" t="s">
        <v>30</v>
      </c>
      <c r="F1323" s="1107" t="str">
        <f t="array" ref="F1323">IFERROR(INDEX(UIID!$K$2:$K1561, MATCH(CONCATENATE(B1323,D1323,G1323,J1323), UIID!$B$2:$B1561&amp;UIID!$D$2:$D1561&amp;UIID!$G$2:$G1561&amp;UIID!$H$2:$H1561, 0),), "Not Found")</f>
        <v>0746-0022</v>
      </c>
      <c r="G1323" s="1120" t="s">
        <v>1464</v>
      </c>
      <c r="H1323" s="1120" t="s">
        <v>7942</v>
      </c>
      <c r="I1323" s="1120" t="s">
        <v>8257</v>
      </c>
      <c r="J1323" s="1120" t="s">
        <v>1465</v>
      </c>
      <c r="K1323" s="1120">
        <v>9.3193351598398095</v>
      </c>
      <c r="L1323" s="1120">
        <v>123.291219076906</v>
      </c>
      <c r="M1323" s="1120" t="s">
        <v>1466</v>
      </c>
      <c r="N1323" s="1120" t="s">
        <v>7944</v>
      </c>
      <c r="O1323" s="1120" t="s">
        <v>15</v>
      </c>
      <c r="P1323" s="1120" t="s">
        <v>16</v>
      </c>
      <c r="Q1323" s="1302" t="s">
        <v>10389</v>
      </c>
      <c r="R1323" s="1120" t="s">
        <v>87</v>
      </c>
      <c r="S1323" s="1120" t="s">
        <v>683</v>
      </c>
      <c r="T1323" s="1120" t="s">
        <v>4164</v>
      </c>
      <c r="U1323" s="1120" t="s">
        <v>1139</v>
      </c>
      <c r="V1323" s="1120" t="s">
        <v>8258</v>
      </c>
      <c r="W1323" s="1169">
        <v>45132</v>
      </c>
      <c r="X1323" s="1194">
        <v>46959</v>
      </c>
      <c r="Y1323" s="1120" t="s">
        <v>7948</v>
      </c>
      <c r="Z1323" s="1120" t="s">
        <v>7949</v>
      </c>
      <c r="AA1323" s="1120" t="s">
        <v>7950</v>
      </c>
      <c r="AB1323" s="1297">
        <v>45518</v>
      </c>
      <c r="AC1323" s="1111" t="s">
        <v>4163</v>
      </c>
      <c r="AD1323" s="1121"/>
      <c r="AE1323" s="1113"/>
      <c r="AF1323" s="1113"/>
      <c r="AG1323" s="1113"/>
    </row>
    <row r="1324" spans="1:33" ht="15.75" customHeight="1">
      <c r="A1324" s="1120" t="s">
        <v>10</v>
      </c>
      <c r="B1324" s="1120" t="s">
        <v>49</v>
      </c>
      <c r="C1324" s="1120" t="s">
        <v>50</v>
      </c>
      <c r="D1324" s="1120" t="s">
        <v>51</v>
      </c>
      <c r="E1324" s="1120" t="s">
        <v>30</v>
      </c>
      <c r="F1324" s="1107" t="str">
        <f t="array" ref="F1324">IFERROR(INDEX(UIID!$K$2:$K1561, MATCH(CONCATENATE(B1324,D1324,G1324,J1324), UIID!$B$2:$B1561&amp;UIID!$D$2:$D1561&amp;UIID!$G$2:$G1561&amp;UIID!$H$2:$H1561, 0),), "Not Found")</f>
        <v>0746-0013</v>
      </c>
      <c r="G1324" s="1120" t="s">
        <v>1986</v>
      </c>
      <c r="H1324" s="1120"/>
      <c r="I1324" s="1120" t="s">
        <v>8063</v>
      </c>
      <c r="J1324" s="1120" t="s">
        <v>4033</v>
      </c>
      <c r="K1324" s="1120">
        <v>9.3212505603453</v>
      </c>
      <c r="L1324" s="1120">
        <v>123.259606360169</v>
      </c>
      <c r="M1324" s="1120" t="s">
        <v>1987</v>
      </c>
      <c r="N1324" s="1120" t="s">
        <v>8065</v>
      </c>
      <c r="O1324" s="1120" t="s">
        <v>113</v>
      </c>
      <c r="P1324" s="1120" t="s">
        <v>2229</v>
      </c>
      <c r="Q1324" s="1302" t="s">
        <v>10389</v>
      </c>
      <c r="R1324" s="1120" t="s">
        <v>104</v>
      </c>
      <c r="S1324" s="1120" t="s">
        <v>173</v>
      </c>
      <c r="T1324" s="1120" t="s">
        <v>4164</v>
      </c>
      <c r="U1324" s="1120" t="s">
        <v>106</v>
      </c>
      <c r="V1324" s="1120" t="s">
        <v>8260</v>
      </c>
      <c r="W1324" s="1169">
        <v>45385</v>
      </c>
      <c r="X1324" s="1194">
        <v>47212</v>
      </c>
      <c r="Y1324" s="1120" t="s">
        <v>8261</v>
      </c>
      <c r="Z1324" s="1120" t="s">
        <v>8262</v>
      </c>
      <c r="AA1324" s="1120" t="s">
        <v>8263</v>
      </c>
      <c r="AB1324" s="1297">
        <v>45553</v>
      </c>
      <c r="AC1324" s="1111" t="s">
        <v>4163</v>
      </c>
      <c r="AD1324" s="1121"/>
      <c r="AE1324" s="1113"/>
      <c r="AF1324" s="1113"/>
      <c r="AG1324" s="1113"/>
    </row>
    <row r="1325" spans="1:33" ht="15.75" customHeight="1">
      <c r="A1325" s="1120" t="s">
        <v>10</v>
      </c>
      <c r="B1325" s="1120" t="s">
        <v>49</v>
      </c>
      <c r="C1325" s="1120" t="s">
        <v>50</v>
      </c>
      <c r="D1325" s="1120" t="s">
        <v>51</v>
      </c>
      <c r="E1325" s="1120" t="s">
        <v>30</v>
      </c>
      <c r="F1325" s="1107" t="str">
        <f t="array" ref="F1325">IFERROR(INDEX(UIID!$K$2:$K1561, MATCH(CONCATENATE(B1325,D1325,G1325,J1325), UIID!$B$2:$B1561&amp;UIID!$D$2:$D1561&amp;UIID!$G$2:$G1561&amp;UIID!$H$2:$H1561, 0),), "Not Found")</f>
        <v>0746-0013</v>
      </c>
      <c r="G1325" s="1120" t="s">
        <v>1986</v>
      </c>
      <c r="H1325" s="1120"/>
      <c r="I1325" s="1120" t="s">
        <v>8063</v>
      </c>
      <c r="J1325" s="1120" t="s">
        <v>4033</v>
      </c>
      <c r="K1325" s="1120">
        <v>9.3212505603453</v>
      </c>
      <c r="L1325" s="1120">
        <v>123.259606360169</v>
      </c>
      <c r="M1325" s="1120" t="s">
        <v>1987</v>
      </c>
      <c r="N1325" s="1120" t="s">
        <v>8065</v>
      </c>
      <c r="O1325" s="1120" t="s">
        <v>113</v>
      </c>
      <c r="P1325" s="1120" t="s">
        <v>2229</v>
      </c>
      <c r="Q1325" s="1302" t="s">
        <v>10389</v>
      </c>
      <c r="R1325" s="1120" t="s">
        <v>107</v>
      </c>
      <c r="S1325" s="1120" t="s">
        <v>1610</v>
      </c>
      <c r="T1325" s="1120" t="s">
        <v>4164</v>
      </c>
      <c r="U1325" s="1120" t="s">
        <v>192</v>
      </c>
      <c r="V1325" s="1120" t="s">
        <v>8264</v>
      </c>
      <c r="W1325" s="1169">
        <v>45163</v>
      </c>
      <c r="X1325" s="1194">
        <v>46637</v>
      </c>
      <c r="Y1325" s="1120" t="s">
        <v>7920</v>
      </c>
      <c r="Z1325" s="1120" t="s">
        <v>8072</v>
      </c>
      <c r="AA1325" s="1124">
        <v>45456</v>
      </c>
      <c r="AB1325" s="1297">
        <v>45553</v>
      </c>
      <c r="AC1325" s="1111" t="s">
        <v>4163</v>
      </c>
      <c r="AD1325" s="1121"/>
      <c r="AE1325" s="1113"/>
      <c r="AF1325" s="1113"/>
      <c r="AG1325" s="1113"/>
    </row>
    <row r="1326" spans="1:33" ht="15.75" customHeight="1">
      <c r="A1326" s="1120" t="s">
        <v>10</v>
      </c>
      <c r="B1326" s="1132" t="s">
        <v>49</v>
      </c>
      <c r="C1326" s="1132" t="s">
        <v>50</v>
      </c>
      <c r="D1326" s="1120" t="s">
        <v>51</v>
      </c>
      <c r="E1326" s="1132" t="s">
        <v>30</v>
      </c>
      <c r="F1326" s="1107" t="str">
        <f t="array" ref="F1326">IFERROR(INDEX(UIID!$K$2:$K1561, MATCH(CONCATENATE(B1326,D1326,G1326,J1326), UIID!$B$2:$B1561&amp;UIID!$D$2:$D1561&amp;UIID!$G$2:$G1561&amp;UIID!$H$2:$H1561, 0),), "Not Found")</f>
        <v>0746-0013</v>
      </c>
      <c r="G1326" s="1132" t="s">
        <v>1986</v>
      </c>
      <c r="H1326" s="1132"/>
      <c r="I1326" s="1132" t="s">
        <v>8063</v>
      </c>
      <c r="J1326" s="1132" t="s">
        <v>4033</v>
      </c>
      <c r="K1326" s="1132">
        <v>9.3212505603453</v>
      </c>
      <c r="L1326" s="1132">
        <v>123.259606360169</v>
      </c>
      <c r="M1326" s="1132" t="s">
        <v>1987</v>
      </c>
      <c r="N1326" s="1132" t="s">
        <v>8065</v>
      </c>
      <c r="O1326" s="1132" t="s">
        <v>113</v>
      </c>
      <c r="P1326" s="1120" t="s">
        <v>2229</v>
      </c>
      <c r="Q1326" s="1302" t="s">
        <v>10389</v>
      </c>
      <c r="R1326" s="1132" t="s">
        <v>107</v>
      </c>
      <c r="S1326" s="1132" t="s">
        <v>1613</v>
      </c>
      <c r="T1326" s="1132" t="s">
        <v>4164</v>
      </c>
      <c r="U1326" s="1132" t="s">
        <v>6448</v>
      </c>
      <c r="V1326" s="1132" t="s">
        <v>8265</v>
      </c>
      <c r="W1326" s="1150">
        <v>45163</v>
      </c>
      <c r="X1326" s="1194">
        <v>46637</v>
      </c>
      <c r="Y1326" s="1132" t="s">
        <v>7920</v>
      </c>
      <c r="Z1326" s="1132" t="s">
        <v>8069</v>
      </c>
      <c r="AA1326" s="1305">
        <v>45456</v>
      </c>
      <c r="AB1326" s="1297">
        <v>45553</v>
      </c>
      <c r="AC1326" s="1111" t="s">
        <v>4163</v>
      </c>
      <c r="AD1326" s="1121"/>
      <c r="AE1326" s="1300"/>
      <c r="AF1326" s="1300"/>
      <c r="AG1326" s="1300"/>
    </row>
    <row r="1327" spans="1:33" ht="15.75" customHeight="1">
      <c r="A1327" s="1120" t="s">
        <v>10</v>
      </c>
      <c r="B1327" s="1120" t="s">
        <v>49</v>
      </c>
      <c r="C1327" s="1120" t="s">
        <v>50</v>
      </c>
      <c r="D1327" s="1120" t="s">
        <v>51</v>
      </c>
      <c r="E1327" s="1120" t="s">
        <v>30</v>
      </c>
      <c r="F1327" s="1107" t="str">
        <f t="array" ref="F1327">IFERROR(INDEX(UIID!$K$2:$K1561, MATCH(CONCATENATE(B1327,D1327,G1327,J1327), UIID!$B$2:$B1561&amp;UIID!$D$2:$D1561&amp;UIID!$G$2:$G1561&amp;UIID!$H$2:$H1561, 0),), "Not Found")</f>
        <v>0746-0021</v>
      </c>
      <c r="G1327" s="1130" t="s">
        <v>4038</v>
      </c>
      <c r="H1327" s="1120" t="s">
        <v>8118</v>
      </c>
      <c r="I1327" s="1120" t="s">
        <v>8119</v>
      </c>
      <c r="J1327" s="1120" t="s">
        <v>4039</v>
      </c>
      <c r="K1327" s="1120">
        <v>9.3091008402901494</v>
      </c>
      <c r="L1327" s="1120">
        <v>123.29116752353499</v>
      </c>
      <c r="M1327" s="1120" t="s">
        <v>1492</v>
      </c>
      <c r="N1327" s="1120" t="s">
        <v>8239</v>
      </c>
      <c r="O1327" s="1120" t="s">
        <v>15</v>
      </c>
      <c r="P1327" s="1120" t="s">
        <v>16</v>
      </c>
      <c r="Q1327" s="1120" t="s">
        <v>35</v>
      </c>
      <c r="R1327" s="1120" t="s">
        <v>125</v>
      </c>
      <c r="S1327" s="1120" t="s">
        <v>1033</v>
      </c>
      <c r="T1327" s="1120" t="s">
        <v>4164</v>
      </c>
      <c r="U1327" s="1120" t="s">
        <v>1034</v>
      </c>
      <c r="V1327" s="1120" t="s">
        <v>8267</v>
      </c>
      <c r="W1327" s="1169">
        <v>45218</v>
      </c>
      <c r="X1327" s="1194">
        <v>47046</v>
      </c>
      <c r="Y1327" s="1120" t="s">
        <v>8269</v>
      </c>
      <c r="Z1327" s="1120" t="s">
        <v>8270</v>
      </c>
      <c r="AA1327" s="1124">
        <v>46311</v>
      </c>
      <c r="AB1327" s="1301">
        <v>45819</v>
      </c>
      <c r="AC1327" s="1111" t="s">
        <v>4163</v>
      </c>
      <c r="AD1327" s="1121"/>
      <c r="AE1327" s="1113"/>
      <c r="AF1327" s="1113"/>
      <c r="AG1327" s="1113"/>
    </row>
    <row r="1328" spans="1:33" ht="15.75" customHeight="1">
      <c r="A1328" s="1120" t="s">
        <v>10</v>
      </c>
      <c r="B1328" s="1120" t="s">
        <v>49</v>
      </c>
      <c r="C1328" s="1120" t="s">
        <v>28</v>
      </c>
      <c r="D1328" s="1120" t="s">
        <v>1415</v>
      </c>
      <c r="E1328" s="1120" t="s">
        <v>50</v>
      </c>
      <c r="F1328" s="1107" t="str">
        <f t="array" ref="F1328">IFERROR(INDEX(UIID!$K$2:$K1561, MATCH(CONCATENATE(B1328,D1328,G1328,J1328), UIID!$B$2:$B1561&amp;UIID!$D$2:$D1561&amp;UIID!$G$2:$G1561&amp;UIID!$H$2:$H1561, 0),), "Not Found")</f>
        <v>0746-0020</v>
      </c>
      <c r="G1328" s="1120" t="s">
        <v>2244</v>
      </c>
      <c r="H1328" s="1120"/>
      <c r="I1328" s="1120" t="s">
        <v>8271</v>
      </c>
      <c r="J1328" s="1120" t="s">
        <v>2245</v>
      </c>
      <c r="K1328" s="1120">
        <v>9.3618847235316807</v>
      </c>
      <c r="L1328" s="1120">
        <v>123.239568751985</v>
      </c>
      <c r="M1328" s="1204" t="s">
        <v>8207</v>
      </c>
      <c r="N1328" s="1120"/>
      <c r="O1328" s="1120" t="s">
        <v>15</v>
      </c>
      <c r="P1328" s="1120" t="s">
        <v>1449</v>
      </c>
      <c r="Q1328" s="1120" t="s">
        <v>35</v>
      </c>
      <c r="R1328" s="1120" t="s">
        <v>125</v>
      </c>
      <c r="S1328" s="1120" t="s">
        <v>1023</v>
      </c>
      <c r="T1328" s="1120" t="s">
        <v>4164</v>
      </c>
      <c r="U1328" s="1120" t="s">
        <v>1024</v>
      </c>
      <c r="V1328" s="1120" t="s">
        <v>8272</v>
      </c>
      <c r="W1328" s="1169">
        <v>45219</v>
      </c>
      <c r="X1328" s="1194">
        <v>47049</v>
      </c>
      <c r="Y1328" s="1120" t="s">
        <v>8273</v>
      </c>
      <c r="Z1328" s="1120" t="s">
        <v>8274</v>
      </c>
      <c r="AA1328" s="1120" t="s">
        <v>8275</v>
      </c>
      <c r="AB1328" s="1301">
        <v>45819</v>
      </c>
      <c r="AC1328" s="1111" t="s">
        <v>4163</v>
      </c>
      <c r="AD1328" s="1121"/>
      <c r="AE1328" s="1113"/>
      <c r="AF1328" s="1113"/>
      <c r="AG1328" s="1113"/>
    </row>
    <row r="1329" spans="1:33" ht="15.75" customHeight="1">
      <c r="A1329" s="1120" t="s">
        <v>10</v>
      </c>
      <c r="B1329" s="1120" t="s">
        <v>49</v>
      </c>
      <c r="C1329" s="1120" t="s">
        <v>50</v>
      </c>
      <c r="D1329" s="1120" t="s">
        <v>1447</v>
      </c>
      <c r="E1329" s="1120" t="s">
        <v>30</v>
      </c>
      <c r="F1329" s="1306" t="str">
        <f t="array" ref="F1329">IFERROR(INDEX(UIID!$K$2:$K1561, MATCH(CONCATENATE(B1329,D1329,G1329,J1329), UIID!$B$2:$B1561&amp;UIID!$D$2:$D1561&amp;UIID!$G$2:$G1561&amp;UIID!$H$2:$H1561, 0),), "Not Found")</f>
        <v>0746-0033</v>
      </c>
      <c r="G1329" s="1120" t="s">
        <v>4050</v>
      </c>
      <c r="H1329" s="1307"/>
      <c r="I1329" s="1120" t="s">
        <v>8276</v>
      </c>
      <c r="J1329" s="1120" t="s">
        <v>1450</v>
      </c>
      <c r="K1329" s="1120">
        <v>9.3889091078392894</v>
      </c>
      <c r="L1329" s="1120">
        <v>122.795545509717</v>
      </c>
      <c r="M1329" s="1120" t="s">
        <v>1451</v>
      </c>
      <c r="N1329" s="1120" t="s">
        <v>7928</v>
      </c>
      <c r="O1329" s="1120" t="s">
        <v>15</v>
      </c>
      <c r="P1329" s="1120" t="s">
        <v>1449</v>
      </c>
      <c r="Q1329" s="1120" t="s">
        <v>35</v>
      </c>
      <c r="R1329" s="1120" t="s">
        <v>125</v>
      </c>
      <c r="S1329" s="1120" t="s">
        <v>1023</v>
      </c>
      <c r="T1329" s="1120" t="s">
        <v>4164</v>
      </c>
      <c r="U1329" s="1120" t="s">
        <v>1024</v>
      </c>
      <c r="V1329" s="1120" t="s">
        <v>8277</v>
      </c>
      <c r="W1329" s="1169">
        <v>45237</v>
      </c>
      <c r="X1329" s="1194">
        <v>47065</v>
      </c>
      <c r="Y1329" s="1120" t="s">
        <v>8278</v>
      </c>
      <c r="Z1329" s="1120" t="s">
        <v>8279</v>
      </c>
      <c r="AA1329" s="1120" t="s">
        <v>8280</v>
      </c>
      <c r="AB1329" s="1301">
        <v>45842</v>
      </c>
      <c r="AC1329" s="1308" t="s">
        <v>4163</v>
      </c>
      <c r="AD1329" s="1309"/>
      <c r="AE1329" s="1310"/>
      <c r="AF1329" s="1310"/>
      <c r="AG1329" s="1310"/>
    </row>
    <row r="1330" spans="1:33" ht="15.75" customHeight="1">
      <c r="A1330" s="1120" t="s">
        <v>10</v>
      </c>
      <c r="B1330" s="1132" t="s">
        <v>49</v>
      </c>
      <c r="C1330" s="1132" t="s">
        <v>50</v>
      </c>
      <c r="D1330" s="1132" t="s">
        <v>1447</v>
      </c>
      <c r="E1330" s="1132" t="s">
        <v>30</v>
      </c>
      <c r="F1330" s="1306" t="str">
        <f t="array" ref="F1330">IFERROR(INDEX(UIID!$K$2:$K1561, MATCH(CONCATENATE(B1330,D1330,G1330,J1330), UIID!$B$2:$B1561&amp;UIID!$D$2:$D1561&amp;UIID!$G$2:$G1561&amp;UIID!$H$2:$H1561, 0),), "Not Found")</f>
        <v>0746-0033</v>
      </c>
      <c r="G1330" s="1132" t="s">
        <v>4050</v>
      </c>
      <c r="H1330" s="1311"/>
      <c r="I1330" s="1132" t="s">
        <v>8276</v>
      </c>
      <c r="J1330" s="1132" t="s">
        <v>1450</v>
      </c>
      <c r="K1330" s="1120">
        <v>9.3889091078392894</v>
      </c>
      <c r="L1330" s="1120">
        <v>122.795545509717</v>
      </c>
      <c r="M1330" s="1132" t="s">
        <v>1451</v>
      </c>
      <c r="N1330" s="1132" t="s">
        <v>7928</v>
      </c>
      <c r="O1330" s="1132" t="s">
        <v>15</v>
      </c>
      <c r="P1330" s="1132" t="s">
        <v>1449</v>
      </c>
      <c r="Q1330" s="1132" t="s">
        <v>35</v>
      </c>
      <c r="R1330" s="1132" t="s">
        <v>125</v>
      </c>
      <c r="S1330" s="1132" t="s">
        <v>1033</v>
      </c>
      <c r="T1330" s="1132" t="s">
        <v>4164</v>
      </c>
      <c r="U1330" s="1132" t="s">
        <v>1034</v>
      </c>
      <c r="V1330" s="1132" t="s">
        <v>8281</v>
      </c>
      <c r="W1330" s="1150">
        <v>45237</v>
      </c>
      <c r="X1330" s="1194">
        <v>47065</v>
      </c>
      <c r="Y1330" s="1132" t="s">
        <v>7927</v>
      </c>
      <c r="Z1330" s="1132" t="s">
        <v>8282</v>
      </c>
      <c r="AA1330" s="1298">
        <v>46385</v>
      </c>
      <c r="AB1330" s="1299">
        <v>45842</v>
      </c>
      <c r="AC1330" s="1308" t="s">
        <v>4163</v>
      </c>
      <c r="AD1330" s="1309"/>
      <c r="AE1330" s="1312"/>
      <c r="AF1330" s="1312"/>
      <c r="AG1330" s="1312"/>
    </row>
    <row r="1331" spans="1:33" ht="15.75" customHeight="1">
      <c r="A1331" s="1120" t="s">
        <v>10</v>
      </c>
      <c r="B1331" s="1120" t="s">
        <v>49</v>
      </c>
      <c r="C1331" s="1120" t="s">
        <v>50</v>
      </c>
      <c r="D1331" s="1120" t="s">
        <v>51</v>
      </c>
      <c r="E1331" s="1120" t="s">
        <v>30</v>
      </c>
      <c r="F1331" s="1107" t="str">
        <f t="array" ref="F1331">IFERROR(INDEX(UIID!$K$2:$K1561, MATCH(CONCATENATE(B1331,D1331,G1331,J1331), UIID!$B$2:$B1561&amp;UIID!$D$2:$D1561&amp;UIID!$G$2:$G1561&amp;UIID!$H$2:$H1561, 0),), "Not Found")</f>
        <v>0746-0013</v>
      </c>
      <c r="G1331" s="1120" t="s">
        <v>1986</v>
      </c>
      <c r="H1331" s="1120"/>
      <c r="I1331" s="1120" t="s">
        <v>8063</v>
      </c>
      <c r="J1331" s="1120" t="s">
        <v>4033</v>
      </c>
      <c r="K1331" s="1120">
        <v>9.3212505603453</v>
      </c>
      <c r="L1331" s="1120">
        <v>123.259606360169</v>
      </c>
      <c r="M1331" s="1120" t="s">
        <v>1987</v>
      </c>
      <c r="N1331" s="1120" t="s">
        <v>8065</v>
      </c>
      <c r="O1331" s="1120" t="s">
        <v>113</v>
      </c>
      <c r="P1331" s="1120" t="s">
        <v>2229</v>
      </c>
      <c r="Q1331" s="1302" t="s">
        <v>10389</v>
      </c>
      <c r="R1331" s="1120" t="s">
        <v>125</v>
      </c>
      <c r="S1331" s="1120" t="s">
        <v>3099</v>
      </c>
      <c r="T1331" s="1120" t="s">
        <v>4164</v>
      </c>
      <c r="U1331" s="1120" t="s">
        <v>1034</v>
      </c>
      <c r="V1331" s="1120" t="s">
        <v>8283</v>
      </c>
      <c r="W1331" s="1169">
        <v>45385</v>
      </c>
      <c r="X1331" s="1194">
        <v>47212</v>
      </c>
      <c r="Y1331" s="1120" t="s">
        <v>8284</v>
      </c>
      <c r="Z1331" s="1120" t="s">
        <v>8285</v>
      </c>
      <c r="AA1331" s="1120" t="s">
        <v>8286</v>
      </c>
      <c r="AB1331" s="1313"/>
      <c r="AC1331" s="1111"/>
      <c r="AD1331" s="1121"/>
      <c r="AE1331" s="1113"/>
      <c r="AF1331" s="1113"/>
      <c r="AG1331" s="1113"/>
    </row>
    <row r="1332" spans="1:33" ht="15.75" customHeight="1">
      <c r="A1332" s="1120" t="s">
        <v>10</v>
      </c>
      <c r="B1332" s="1120" t="s">
        <v>49</v>
      </c>
      <c r="C1332" s="1120" t="s">
        <v>28</v>
      </c>
      <c r="D1332" s="1120" t="s">
        <v>2060</v>
      </c>
      <c r="E1332" s="1120" t="s">
        <v>30</v>
      </c>
      <c r="F1332" s="1107" t="str">
        <f t="array" ref="F1332">IFERROR(INDEX(UIID!$K$2:$K1561, MATCH(CONCATENATE(B1332,D1332,G1332,J1332), UIID!$B$2:$B1561&amp;UIID!$D$2:$D1561&amp;UIID!$G$2:$G1561&amp;UIID!$H$2:$H1561, 0),), "Not Found")</f>
        <v>0746-0004</v>
      </c>
      <c r="G1332" s="1120" t="s">
        <v>1442</v>
      </c>
      <c r="H1332" s="1120"/>
      <c r="I1332" s="1120" t="s">
        <v>7917</v>
      </c>
      <c r="J1332" s="1120" t="s">
        <v>4023</v>
      </c>
      <c r="K1332" s="1120">
        <v>10.131708287543301</v>
      </c>
      <c r="L1332" s="1120">
        <v>123.273328783182</v>
      </c>
      <c r="M1332" s="1120" t="s">
        <v>1443</v>
      </c>
      <c r="N1332" s="1120" t="s">
        <v>7918</v>
      </c>
      <c r="O1332" s="1120" t="s">
        <v>113</v>
      </c>
      <c r="P1332" s="1120" t="s">
        <v>132</v>
      </c>
      <c r="Q1332" s="1120" t="s">
        <v>35</v>
      </c>
      <c r="R1332" s="1120" t="s">
        <v>107</v>
      </c>
      <c r="S1332" s="1120" t="s">
        <v>197</v>
      </c>
      <c r="T1332" s="1120" t="s">
        <v>4164</v>
      </c>
      <c r="U1332" s="1120" t="s">
        <v>1601</v>
      </c>
      <c r="V1332" s="1120" t="s">
        <v>8287</v>
      </c>
      <c r="W1332" s="1169">
        <v>45282</v>
      </c>
      <c r="X1332" s="1194">
        <v>47114</v>
      </c>
      <c r="Y1332" s="1120" t="s">
        <v>7920</v>
      </c>
      <c r="Z1332" s="1120" t="s">
        <v>8077</v>
      </c>
      <c r="AA1332" s="1124">
        <v>45456</v>
      </c>
      <c r="AB1332" s="1301">
        <v>45842</v>
      </c>
      <c r="AC1332" s="1111" t="s">
        <v>4163</v>
      </c>
      <c r="AD1332" s="1121"/>
      <c r="AE1332" s="1113"/>
      <c r="AF1332" s="1113"/>
      <c r="AG1332" s="1113"/>
    </row>
    <row r="1333" spans="1:33" ht="15.75" customHeight="1">
      <c r="A1333" s="1120" t="s">
        <v>10</v>
      </c>
      <c r="B1333" s="1120" t="s">
        <v>49</v>
      </c>
      <c r="C1333" s="1120" t="s">
        <v>28</v>
      </c>
      <c r="D1333" s="1120" t="s">
        <v>2060</v>
      </c>
      <c r="E1333" s="1120" t="s">
        <v>30</v>
      </c>
      <c r="F1333" s="1107" t="str">
        <f t="array" ref="F1333">IFERROR(INDEX(UIID!$K$2:$K1561, MATCH(CONCATENATE(B1333,D1333,G1333,J1333), UIID!$B$2:$B1561&amp;UIID!$D$2:$D1561&amp;UIID!$G$2:$G1561&amp;UIID!$H$2:$H1561, 0),), "Not Found")</f>
        <v>0746-0004</v>
      </c>
      <c r="G1333" s="1120" t="s">
        <v>1442</v>
      </c>
      <c r="H1333" s="1120"/>
      <c r="I1333" s="1120" t="s">
        <v>7917</v>
      </c>
      <c r="J1333" s="1120" t="s">
        <v>4023</v>
      </c>
      <c r="K1333" s="1120">
        <v>10.131708287543301</v>
      </c>
      <c r="L1333" s="1120">
        <v>123.273328783182</v>
      </c>
      <c r="M1333" s="1120" t="s">
        <v>1443</v>
      </c>
      <c r="N1333" s="1120" t="s">
        <v>7918</v>
      </c>
      <c r="O1333" s="1120" t="s">
        <v>113</v>
      </c>
      <c r="P1333" s="1120" t="s">
        <v>132</v>
      </c>
      <c r="Q1333" s="1120" t="s">
        <v>35</v>
      </c>
      <c r="R1333" s="1120" t="s">
        <v>107</v>
      </c>
      <c r="S1333" s="1120" t="s">
        <v>191</v>
      </c>
      <c r="T1333" s="1120" t="s">
        <v>4164</v>
      </c>
      <c r="U1333" s="1120" t="s">
        <v>192</v>
      </c>
      <c r="V1333" s="1120" t="s">
        <v>8288</v>
      </c>
      <c r="W1333" s="1169">
        <v>45282</v>
      </c>
      <c r="X1333" s="1194">
        <v>47114</v>
      </c>
      <c r="Y1333" s="1120" t="s">
        <v>7920</v>
      </c>
      <c r="Z1333" s="1120" t="s">
        <v>8072</v>
      </c>
      <c r="AA1333" s="1124">
        <v>45456</v>
      </c>
      <c r="AB1333" s="1301">
        <v>45842</v>
      </c>
      <c r="AC1333" s="1111" t="s">
        <v>4163</v>
      </c>
      <c r="AD1333" s="1121"/>
      <c r="AE1333" s="1113"/>
      <c r="AF1333" s="1113"/>
      <c r="AG1333" s="1113"/>
    </row>
    <row r="1334" spans="1:33" ht="15.75" customHeight="1">
      <c r="A1334" s="1120" t="s">
        <v>10</v>
      </c>
      <c r="B1334" s="1120" t="s">
        <v>49</v>
      </c>
      <c r="C1334" s="1120" t="s">
        <v>28</v>
      </c>
      <c r="D1334" s="1120" t="s">
        <v>2060</v>
      </c>
      <c r="E1334" s="1120" t="s">
        <v>30</v>
      </c>
      <c r="F1334" s="1107" t="str">
        <f t="array" ref="F1334">IFERROR(INDEX(UIID!$K$2:$K1561, MATCH(CONCATENATE(B1334,D1334,G1334,J1334), UIID!$B$2:$B1561&amp;UIID!$D$2:$D1561&amp;UIID!$G$2:$G1561&amp;UIID!$H$2:$H1561, 0),), "Not Found")</f>
        <v>0746-0004</v>
      </c>
      <c r="G1334" s="1120" t="s">
        <v>1442</v>
      </c>
      <c r="H1334" s="1120"/>
      <c r="I1334" s="1120" t="s">
        <v>7917</v>
      </c>
      <c r="J1334" s="1120" t="s">
        <v>4023</v>
      </c>
      <c r="K1334" s="1120">
        <v>10.131708287543301</v>
      </c>
      <c r="L1334" s="1120">
        <v>123.273328783182</v>
      </c>
      <c r="M1334" s="1120" t="s">
        <v>1443</v>
      </c>
      <c r="N1334" s="1120" t="s">
        <v>7918</v>
      </c>
      <c r="O1334" s="1120" t="s">
        <v>113</v>
      </c>
      <c r="P1334" s="1120" t="s">
        <v>132</v>
      </c>
      <c r="Q1334" s="1120" t="s">
        <v>35</v>
      </c>
      <c r="R1334" s="1120" t="s">
        <v>107</v>
      </c>
      <c r="S1334" s="1120" t="s">
        <v>492</v>
      </c>
      <c r="T1334" s="1120" t="s">
        <v>4164</v>
      </c>
      <c r="U1334" s="1120" t="s">
        <v>6448</v>
      </c>
      <c r="V1334" s="1120" t="s">
        <v>8289</v>
      </c>
      <c r="W1334" s="1169">
        <v>45282</v>
      </c>
      <c r="X1334" s="1194">
        <v>47114</v>
      </c>
      <c r="Y1334" s="1120" t="s">
        <v>7920</v>
      </c>
      <c r="Z1334" s="1120" t="s">
        <v>8069</v>
      </c>
      <c r="AA1334" s="1124">
        <v>45456</v>
      </c>
      <c r="AB1334" s="1301">
        <v>45842</v>
      </c>
      <c r="AC1334" s="1111" t="s">
        <v>4163</v>
      </c>
      <c r="AD1334" s="1121"/>
      <c r="AE1334" s="1113"/>
      <c r="AF1334" s="1113"/>
      <c r="AG1334" s="1113"/>
    </row>
    <row r="1335" spans="1:33" ht="15.75" customHeight="1">
      <c r="A1335" s="1120" t="s">
        <v>10</v>
      </c>
      <c r="B1335" s="1120" t="s">
        <v>49</v>
      </c>
      <c r="C1335" s="1120" t="s">
        <v>50</v>
      </c>
      <c r="D1335" s="1120" t="s">
        <v>51</v>
      </c>
      <c r="E1335" s="1120" t="s">
        <v>30</v>
      </c>
      <c r="F1335" s="1107" t="str">
        <f t="array" ref="F1335">IFERROR(INDEX(UIID!$K$2:$K1561, MATCH(CONCATENATE(B1335,D1335,G1335,J1335), UIID!$B$2:$B1561&amp;UIID!$D$2:$D1561&amp;UIID!$G$2:$G1561&amp;UIID!$H$2:$H1561, 0),), "Not Found")</f>
        <v>0746-0011</v>
      </c>
      <c r="G1335" s="1120" t="s">
        <v>1788</v>
      </c>
      <c r="H1335" s="1120"/>
      <c r="I1335" s="1120" t="s">
        <v>8044</v>
      </c>
      <c r="J1335" s="1120" t="s">
        <v>1789</v>
      </c>
      <c r="K1335" s="1120">
        <v>9.3263781532224002</v>
      </c>
      <c r="L1335" s="1120">
        <v>123.297067694313</v>
      </c>
      <c r="M1335" s="1120" t="s">
        <v>1790</v>
      </c>
      <c r="N1335" s="1120" t="s">
        <v>8045</v>
      </c>
      <c r="O1335" s="1120" t="s">
        <v>15</v>
      </c>
      <c r="P1335" s="1120" t="s">
        <v>16</v>
      </c>
      <c r="Q1335" s="1302" t="s">
        <v>10389</v>
      </c>
      <c r="R1335" s="1120" t="s">
        <v>2230</v>
      </c>
      <c r="S1335" s="1120" t="s">
        <v>1795</v>
      </c>
      <c r="T1335" s="1120" t="s">
        <v>4157</v>
      </c>
      <c r="U1335" s="1120" t="s">
        <v>162</v>
      </c>
      <c r="V1335" s="1120" t="s">
        <v>8290</v>
      </c>
      <c r="W1335" s="1169">
        <v>45287</v>
      </c>
      <c r="X1335" s="1194">
        <v>46975</v>
      </c>
      <c r="Y1335" s="1120" t="s">
        <v>7880</v>
      </c>
      <c r="Z1335" s="1120" t="s">
        <v>8228</v>
      </c>
      <c r="AA1335" s="1124">
        <v>45682</v>
      </c>
      <c r="AB1335" s="1301">
        <v>45897</v>
      </c>
      <c r="AC1335" s="1111" t="s">
        <v>4163</v>
      </c>
      <c r="AD1335" s="1121"/>
      <c r="AE1335" s="1113"/>
      <c r="AF1335" s="1113"/>
      <c r="AG1335" s="1113"/>
    </row>
    <row r="1336" spans="1:33" ht="15.75" customHeight="1">
      <c r="A1336" s="1120" t="s">
        <v>10</v>
      </c>
      <c r="B1336" s="1132" t="s">
        <v>49</v>
      </c>
      <c r="C1336" s="1132" t="s">
        <v>50</v>
      </c>
      <c r="D1336" s="1132" t="s">
        <v>1447</v>
      </c>
      <c r="E1336" s="1132" t="s">
        <v>30</v>
      </c>
      <c r="F1336" s="1107" t="str">
        <f t="array" ref="F1336">IFERROR(INDEX(UIID!$K$2:$K1561, MATCH(CONCATENATE(B1336,D1336,G1336,J1336), UIID!$B$2:$B1561&amp;UIID!$D$2:$D1561&amp;UIID!$G$2:$G1561&amp;UIID!$H$2:$H1561, 0),), "Not Found")</f>
        <v>0746-0033</v>
      </c>
      <c r="G1336" s="1132" t="s">
        <v>4050</v>
      </c>
      <c r="H1336" s="1132"/>
      <c r="I1336" s="1132" t="s">
        <v>8276</v>
      </c>
      <c r="J1336" s="1132" t="s">
        <v>1450</v>
      </c>
      <c r="K1336" s="1120">
        <v>9.3889091078392894</v>
      </c>
      <c r="L1336" s="1120">
        <v>122.795545509717</v>
      </c>
      <c r="M1336" s="1132" t="s">
        <v>1451</v>
      </c>
      <c r="N1336" s="1132" t="s">
        <v>8291</v>
      </c>
      <c r="O1336" s="1132" t="s">
        <v>15</v>
      </c>
      <c r="P1336" s="1132" t="s">
        <v>1449</v>
      </c>
      <c r="Q1336" s="1120" t="s">
        <v>4262</v>
      </c>
      <c r="R1336" s="1132" t="s">
        <v>125</v>
      </c>
      <c r="S1336" s="1132" t="s">
        <v>2718</v>
      </c>
      <c r="T1336" s="1132" t="s">
        <v>4890</v>
      </c>
      <c r="U1336" s="1132" t="s">
        <v>8292</v>
      </c>
      <c r="V1336" s="1132" t="s">
        <v>8293</v>
      </c>
      <c r="W1336" s="1150">
        <v>45287</v>
      </c>
      <c r="X1336" s="1194">
        <v>45288</v>
      </c>
      <c r="Y1336" s="1132" t="s">
        <v>8294</v>
      </c>
      <c r="Z1336" s="1132" t="s">
        <v>8295</v>
      </c>
      <c r="AA1336" s="1132" t="s">
        <v>22</v>
      </c>
      <c r="AB1336" s="1299">
        <v>45842</v>
      </c>
      <c r="AC1336" s="1111" t="s">
        <v>4163</v>
      </c>
      <c r="AD1336" s="1121"/>
      <c r="AE1336" s="1300"/>
      <c r="AF1336" s="1300"/>
      <c r="AG1336" s="1300"/>
    </row>
    <row r="1337" spans="1:33" ht="15.75" customHeight="1">
      <c r="A1337" s="1120" t="s">
        <v>10</v>
      </c>
      <c r="B1337" s="1120" t="s">
        <v>49</v>
      </c>
      <c r="C1337" s="1120" t="s">
        <v>50</v>
      </c>
      <c r="D1337" s="1120" t="s">
        <v>51</v>
      </c>
      <c r="E1337" s="1120" t="s">
        <v>30</v>
      </c>
      <c r="F1337" s="1107" t="str">
        <f t="array" ref="F1337">IFERROR(INDEX(UIID!$K$2:$K1561, MATCH(CONCATENATE(B1337,D1337,G1337,J1337), UIID!$B$2:$B1561&amp;UIID!$D$2:$D1561&amp;UIID!$G$2:$G1561&amp;UIID!$H$2:$H1561, 0),), "Not Found")</f>
        <v>0746-0011</v>
      </c>
      <c r="G1337" s="1120" t="s">
        <v>1788</v>
      </c>
      <c r="H1337" s="1120"/>
      <c r="I1337" s="1120" t="s">
        <v>8296</v>
      </c>
      <c r="J1337" s="1120" t="s">
        <v>1789</v>
      </c>
      <c r="K1337" s="1120">
        <v>9.3263781532224002</v>
      </c>
      <c r="L1337" s="1120">
        <v>123.297067694313</v>
      </c>
      <c r="M1337" s="1120" t="s">
        <v>1790</v>
      </c>
      <c r="N1337" s="1120"/>
      <c r="O1337" s="1120" t="s">
        <v>15</v>
      </c>
      <c r="P1337" s="1120" t="s">
        <v>16</v>
      </c>
      <c r="Q1337" s="1302" t="s">
        <v>10389</v>
      </c>
      <c r="R1337" s="1120" t="s">
        <v>104</v>
      </c>
      <c r="S1337" s="1120" t="s">
        <v>173</v>
      </c>
      <c r="T1337" s="1120" t="s">
        <v>4164</v>
      </c>
      <c r="U1337" s="1120" t="s">
        <v>106</v>
      </c>
      <c r="V1337" s="1120" t="s">
        <v>8297</v>
      </c>
      <c r="W1337" s="1169">
        <v>45317</v>
      </c>
      <c r="X1337" s="1194">
        <v>46975</v>
      </c>
      <c r="Y1337" s="1120" t="s">
        <v>8298</v>
      </c>
      <c r="Z1337" s="1120" t="s">
        <v>8299</v>
      </c>
      <c r="AA1337" s="1124">
        <v>46008</v>
      </c>
      <c r="AB1337" s="1313"/>
      <c r="AC1337" s="1111"/>
      <c r="AD1337" s="1121"/>
      <c r="AE1337" s="1113"/>
      <c r="AF1337" s="1113"/>
      <c r="AG1337" s="1113"/>
    </row>
    <row r="1338" spans="1:33" ht="15.75" customHeight="1">
      <c r="A1338" s="1120" t="s">
        <v>10</v>
      </c>
      <c r="B1338" s="1120" t="s">
        <v>49</v>
      </c>
      <c r="C1338" s="1120" t="s">
        <v>50</v>
      </c>
      <c r="D1338" s="1120" t="s">
        <v>51</v>
      </c>
      <c r="E1338" s="1120" t="s">
        <v>30</v>
      </c>
      <c r="F1338" s="1107" t="str">
        <f t="array" ref="F1338">IFERROR(INDEX(UIID!$K$2:$K1561, MATCH(CONCATENATE(B1338,D1338,G1338,J1338), UIID!$B$2:$B1561&amp;UIID!$D$2:$D1561&amp;UIID!$G$2:$G1561&amp;UIID!$H$2:$H1561, 0),), "Not Found")</f>
        <v>0746-0040</v>
      </c>
      <c r="G1338" s="1120" t="s">
        <v>3451</v>
      </c>
      <c r="H1338" s="1120"/>
      <c r="I1338" s="1120" t="s">
        <v>8300</v>
      </c>
      <c r="J1338" s="1120" t="s">
        <v>4057</v>
      </c>
      <c r="K1338" s="1120">
        <v>9.3240004970841905</v>
      </c>
      <c r="L1338" s="1120">
        <v>123.292080907806</v>
      </c>
      <c r="M1338" s="1204" t="s">
        <v>8301</v>
      </c>
      <c r="N1338" s="1120" t="s">
        <v>8302</v>
      </c>
      <c r="O1338" s="1120" t="s">
        <v>15</v>
      </c>
      <c r="P1338" s="1120" t="s">
        <v>16</v>
      </c>
      <c r="Q1338" s="1120" t="s">
        <v>35</v>
      </c>
      <c r="R1338" s="1120" t="s">
        <v>107</v>
      </c>
      <c r="S1338" s="1120" t="s">
        <v>199</v>
      </c>
      <c r="T1338" s="1120" t="s">
        <v>4164</v>
      </c>
      <c r="U1338" s="1120" t="s">
        <v>192</v>
      </c>
      <c r="V1338" s="1120" t="s">
        <v>8303</v>
      </c>
      <c r="W1338" s="1169">
        <v>45337</v>
      </c>
      <c r="X1338" s="1194">
        <v>47165</v>
      </c>
      <c r="Y1338" s="1120" t="s">
        <v>8304</v>
      </c>
      <c r="Z1338" s="1120" t="s">
        <v>8305</v>
      </c>
      <c r="AA1338" s="1124">
        <v>45466</v>
      </c>
      <c r="AB1338" s="1313"/>
      <c r="AC1338" s="1111"/>
      <c r="AD1338" s="1121"/>
      <c r="AE1338" s="1113"/>
      <c r="AF1338" s="1113"/>
      <c r="AG1338" s="1113"/>
    </row>
    <row r="1339" spans="1:33" ht="15.75" customHeight="1">
      <c r="A1339" s="1120" t="s">
        <v>10</v>
      </c>
      <c r="B1339" s="1120" t="s">
        <v>49</v>
      </c>
      <c r="C1339" s="1120" t="s">
        <v>50</v>
      </c>
      <c r="D1339" s="1120" t="s">
        <v>51</v>
      </c>
      <c r="E1339" s="1120" t="s">
        <v>30</v>
      </c>
      <c r="F1339" s="1107" t="str">
        <f t="array" ref="F1339">IFERROR(INDEX(UIID!$K$2:$K1561, MATCH(CONCATENATE(B1339,D1339,G1339,J1339), UIID!$B$2:$B1561&amp;UIID!$D$2:$D1561&amp;UIID!$G$2:$G1561&amp;UIID!$H$2:$H1561, 0),), "Not Found")</f>
        <v>0746-0040</v>
      </c>
      <c r="G1339" s="1120" t="s">
        <v>3451</v>
      </c>
      <c r="H1339" s="1120"/>
      <c r="I1339" s="1120" t="s">
        <v>8300</v>
      </c>
      <c r="J1339" s="1120" t="s">
        <v>4057</v>
      </c>
      <c r="K1339" s="1120">
        <v>9.3240004970841905</v>
      </c>
      <c r="L1339" s="1120">
        <v>123.292080907806</v>
      </c>
      <c r="M1339" s="1204" t="s">
        <v>8301</v>
      </c>
      <c r="N1339" s="1120" t="s">
        <v>8302</v>
      </c>
      <c r="O1339" s="1120" t="s">
        <v>15</v>
      </c>
      <c r="P1339" s="1120" t="s">
        <v>16</v>
      </c>
      <c r="Q1339" s="1120" t="s">
        <v>35</v>
      </c>
      <c r="R1339" s="1120" t="s">
        <v>87</v>
      </c>
      <c r="S1339" s="1120" t="s">
        <v>88</v>
      </c>
      <c r="T1339" s="1120" t="s">
        <v>4164</v>
      </c>
      <c r="U1339" s="1120" t="s">
        <v>165</v>
      </c>
      <c r="V1339" s="1120" t="s">
        <v>8306</v>
      </c>
      <c r="W1339" s="1169">
        <v>45341</v>
      </c>
      <c r="X1339" s="1194">
        <v>47169</v>
      </c>
      <c r="Y1339" s="1120" t="s">
        <v>8047</v>
      </c>
      <c r="Z1339" s="1120" t="s">
        <v>8307</v>
      </c>
      <c r="AA1339" s="1124">
        <v>46510</v>
      </c>
      <c r="AB1339" s="1313"/>
      <c r="AC1339" s="1111"/>
      <c r="AD1339" s="1121"/>
      <c r="AE1339" s="1113"/>
      <c r="AF1339" s="1113"/>
      <c r="AG1339" s="1113"/>
    </row>
    <row r="1340" spans="1:33" ht="15.75" customHeight="1">
      <c r="A1340" s="1120" t="s">
        <v>10</v>
      </c>
      <c r="B1340" s="1120" t="s">
        <v>49</v>
      </c>
      <c r="C1340" s="1120" t="s">
        <v>50</v>
      </c>
      <c r="D1340" s="1120" t="s">
        <v>1447</v>
      </c>
      <c r="E1340" s="1120" t="s">
        <v>30</v>
      </c>
      <c r="F1340" s="1107" t="str">
        <f t="array" ref="F1340">IFERROR(INDEX(UIID!$K$2:$K1561, MATCH(CONCATENATE(B1340,D1340,G1340,J1340), UIID!$B$2:$B1561&amp;UIID!$D$2:$D1561&amp;UIID!$G$2:$G1561&amp;UIID!$H$2:$H1561, 0),), "Not Found")</f>
        <v>0746-0041</v>
      </c>
      <c r="G1340" s="1120" t="s">
        <v>3455</v>
      </c>
      <c r="H1340" s="1120"/>
      <c r="I1340" s="1120" t="s">
        <v>8308</v>
      </c>
      <c r="J1340" s="1120" t="s">
        <v>4058</v>
      </c>
      <c r="K1340" s="668">
        <v>9.5107599999999994</v>
      </c>
      <c r="L1340" s="668">
        <v>122.80732</v>
      </c>
      <c r="M1340" s="1120" t="s">
        <v>8309</v>
      </c>
      <c r="N1340" s="1120" t="s">
        <v>8310</v>
      </c>
      <c r="O1340" s="1120" t="s">
        <v>15</v>
      </c>
      <c r="P1340" s="1120" t="s">
        <v>16</v>
      </c>
      <c r="Q1340" s="1120" t="s">
        <v>35</v>
      </c>
      <c r="R1340" s="1120" t="s">
        <v>125</v>
      </c>
      <c r="S1340" s="1120" t="s">
        <v>279</v>
      </c>
      <c r="T1340" s="1120" t="s">
        <v>4164</v>
      </c>
      <c r="U1340" s="1120" t="s">
        <v>127</v>
      </c>
      <c r="V1340" s="1120" t="s">
        <v>8311</v>
      </c>
      <c r="W1340" s="1169">
        <v>45344</v>
      </c>
      <c r="X1340" s="1194">
        <v>47172</v>
      </c>
      <c r="Y1340" s="1120" t="s">
        <v>7833</v>
      </c>
      <c r="Z1340" s="1120" t="s">
        <v>8312</v>
      </c>
      <c r="AA1340" s="1124">
        <v>45978</v>
      </c>
      <c r="AB1340" s="1313"/>
      <c r="AC1340" s="1111"/>
      <c r="AD1340" s="1121"/>
      <c r="AE1340" s="1113"/>
      <c r="AF1340" s="1113"/>
      <c r="AG1340" s="1113"/>
    </row>
    <row r="1341" spans="1:33" ht="15.75" customHeight="1">
      <c r="A1341" s="1120" t="s">
        <v>10</v>
      </c>
      <c r="B1341" s="1132" t="s">
        <v>49</v>
      </c>
      <c r="C1341" s="1132" t="s">
        <v>50</v>
      </c>
      <c r="D1341" s="1132" t="s">
        <v>51</v>
      </c>
      <c r="E1341" s="1132" t="s">
        <v>30</v>
      </c>
      <c r="F1341" s="1107" t="str">
        <f t="array" ref="F1341">IFERROR(INDEX(UIID!$K$2:$K1561, MATCH(CONCATENATE(B1341,D1341,G1341,J1341), UIID!$B$2:$B1561&amp;UIID!$D$2:$D1561&amp;UIID!$G$2:$G1561&amp;UIID!$H$2:$H1561, 0),), "Not Found")</f>
        <v>0746-0040</v>
      </c>
      <c r="G1341" s="1132" t="s">
        <v>3451</v>
      </c>
      <c r="H1341" s="1132"/>
      <c r="I1341" s="1132" t="s">
        <v>8300</v>
      </c>
      <c r="J1341" s="1132" t="s">
        <v>4057</v>
      </c>
      <c r="K1341" s="1132">
        <v>9.3240004970841905</v>
      </c>
      <c r="L1341" s="1132">
        <v>123.292080907806</v>
      </c>
      <c r="M1341" s="1144" t="s">
        <v>8301</v>
      </c>
      <c r="N1341" s="1132" t="s">
        <v>8302</v>
      </c>
      <c r="O1341" s="1132" t="s">
        <v>15</v>
      </c>
      <c r="P1341" s="1132" t="s">
        <v>16</v>
      </c>
      <c r="Q1341" s="1132" t="s">
        <v>35</v>
      </c>
      <c r="R1341" s="1132" t="s">
        <v>104</v>
      </c>
      <c r="S1341" s="1132" t="s">
        <v>105</v>
      </c>
      <c r="T1341" s="1132" t="s">
        <v>4164</v>
      </c>
      <c r="U1341" s="1132" t="s">
        <v>106</v>
      </c>
      <c r="V1341" s="1132" t="s">
        <v>8313</v>
      </c>
      <c r="W1341" s="1150">
        <v>45351</v>
      </c>
      <c r="X1341" s="1194">
        <v>45352</v>
      </c>
      <c r="Y1341" s="1132" t="s">
        <v>8047</v>
      </c>
      <c r="Z1341" s="1132" t="s">
        <v>8048</v>
      </c>
      <c r="AA1341" s="1298">
        <v>46152</v>
      </c>
      <c r="AB1341" s="1155"/>
      <c r="AC1341" s="1148"/>
      <c r="AD1341" s="1121"/>
      <c r="AE1341" s="1300"/>
      <c r="AF1341" s="1300"/>
      <c r="AG1341" s="1300"/>
    </row>
    <row r="1342" spans="1:33" ht="15.75" customHeight="1">
      <c r="A1342" s="1120" t="s">
        <v>10</v>
      </c>
      <c r="B1342" s="1120" t="s">
        <v>49</v>
      </c>
      <c r="C1342" s="1120" t="s">
        <v>50</v>
      </c>
      <c r="D1342" s="1120" t="s">
        <v>51</v>
      </c>
      <c r="E1342" s="1120" t="s">
        <v>30</v>
      </c>
      <c r="F1342" s="1107" t="str">
        <f t="array" ref="F1342">IFERROR(INDEX(UIID!$K$2:$K1561, MATCH(CONCATENATE(B1342,D1342,G1342,J1342), UIID!$B$2:$B1561&amp;UIID!$D$2:$D1561&amp;UIID!$G$2:$G1561&amp;UIID!$H$2:$H1561, 0),), "Not Found")</f>
        <v>0746-0009</v>
      </c>
      <c r="G1342" s="1120" t="s">
        <v>1573</v>
      </c>
      <c r="H1342" s="1120"/>
      <c r="I1342" s="1120" t="s">
        <v>7990</v>
      </c>
      <c r="J1342" s="1130" t="s">
        <v>1574</v>
      </c>
      <c r="K1342" s="1120">
        <v>9.3119668633415102</v>
      </c>
      <c r="L1342" s="1120">
        <v>123.307381919685</v>
      </c>
      <c r="M1342" s="1120" t="s">
        <v>1575</v>
      </c>
      <c r="N1342" s="1120"/>
      <c r="O1342" s="1120" t="s">
        <v>15</v>
      </c>
      <c r="P1342" s="1120" t="s">
        <v>525</v>
      </c>
      <c r="Q1342" s="1302" t="s">
        <v>10389</v>
      </c>
      <c r="R1342" s="1120" t="s">
        <v>125</v>
      </c>
      <c r="S1342" s="1120" t="s">
        <v>410</v>
      </c>
      <c r="T1342" s="1120" t="s">
        <v>4164</v>
      </c>
      <c r="U1342" s="1120" t="s">
        <v>1222</v>
      </c>
      <c r="V1342" s="1120" t="s">
        <v>8314</v>
      </c>
      <c r="W1342" s="1169">
        <v>45373</v>
      </c>
      <c r="X1342" s="1194">
        <v>47137</v>
      </c>
      <c r="Y1342" s="1120" t="s">
        <v>8315</v>
      </c>
      <c r="Z1342" s="1120" t="s">
        <v>8316</v>
      </c>
      <c r="AA1342" s="1124">
        <v>47104</v>
      </c>
      <c r="AB1342" s="1313"/>
      <c r="AC1342" s="1111"/>
      <c r="AD1342" s="1121"/>
      <c r="AE1342" s="1113"/>
      <c r="AF1342" s="1113"/>
      <c r="AG1342" s="1113"/>
    </row>
    <row r="1343" spans="1:33" ht="15.75" customHeight="1">
      <c r="A1343" s="1120" t="s">
        <v>10</v>
      </c>
      <c r="B1343" s="1120" t="s">
        <v>49</v>
      </c>
      <c r="C1343" s="1120" t="s">
        <v>50</v>
      </c>
      <c r="D1343" s="1120" t="s">
        <v>51</v>
      </c>
      <c r="E1343" s="1120" t="s">
        <v>30</v>
      </c>
      <c r="F1343" s="1107" t="str">
        <f t="array" ref="F1343">IFERROR(INDEX(UIID!$K$2:$K1561, MATCH(CONCATENATE(B1343,D1343,G1343,J1343), UIID!$B$2:$B1561&amp;UIID!$D$2:$D1561&amp;UIID!$G$2:$G1561&amp;UIID!$H$2:$H1561, 0),), "Not Found")</f>
        <v>0746-0009</v>
      </c>
      <c r="G1343" s="1120" t="s">
        <v>1573</v>
      </c>
      <c r="H1343" s="1120"/>
      <c r="I1343" s="1120" t="s">
        <v>7990</v>
      </c>
      <c r="J1343" s="1120" t="s">
        <v>1574</v>
      </c>
      <c r="K1343" s="1120">
        <v>9.3119668633415102</v>
      </c>
      <c r="L1343" s="1120">
        <v>123.307381919685</v>
      </c>
      <c r="M1343" s="1120" t="s">
        <v>1575</v>
      </c>
      <c r="N1343" s="1120"/>
      <c r="O1343" s="1120" t="s">
        <v>15</v>
      </c>
      <c r="P1343" s="1120" t="s">
        <v>525</v>
      </c>
      <c r="Q1343" s="1302" t="s">
        <v>10389</v>
      </c>
      <c r="R1343" s="1120" t="s">
        <v>125</v>
      </c>
      <c r="S1343" s="1120" t="s">
        <v>415</v>
      </c>
      <c r="T1343" s="1120" t="s">
        <v>4164</v>
      </c>
      <c r="U1343" s="1120" t="s">
        <v>2246</v>
      </c>
      <c r="V1343" s="1120" t="s">
        <v>8317</v>
      </c>
      <c r="W1343" s="1169">
        <v>45373</v>
      </c>
      <c r="X1343" s="1194">
        <v>47137</v>
      </c>
      <c r="Y1343" s="1120" t="s">
        <v>8318</v>
      </c>
      <c r="Z1343" s="1120" t="s">
        <v>8319</v>
      </c>
      <c r="AA1343" s="1124">
        <v>46996</v>
      </c>
      <c r="AB1343" s="1313"/>
      <c r="AC1343" s="1111"/>
      <c r="AD1343" s="1121"/>
      <c r="AE1343" s="1113"/>
      <c r="AF1343" s="1113"/>
      <c r="AG1343" s="1113"/>
    </row>
    <row r="1344" spans="1:33" ht="15.75" customHeight="1">
      <c r="A1344" s="1120" t="s">
        <v>10</v>
      </c>
      <c r="B1344" s="1132" t="s">
        <v>49</v>
      </c>
      <c r="C1344" s="1132" t="s">
        <v>123</v>
      </c>
      <c r="D1344" s="1132" t="s">
        <v>1336</v>
      </c>
      <c r="E1344" s="1132" t="s">
        <v>509</v>
      </c>
      <c r="F1344" s="1107" t="str">
        <f t="array" ref="F1344">IFERROR(INDEX(UIID!$K$2:$K1561, MATCH(CONCATENATE(B1344,D1344,G1344,J1344), UIID!$B$2:$B1561&amp;UIID!$D$2:$D1561&amp;UIID!$G$2:$G1561&amp;UIID!$H$2:$H1561, 0),), "Not Found")</f>
        <v>0746-0034</v>
      </c>
      <c r="G1344" s="1120" t="s">
        <v>3474</v>
      </c>
      <c r="H1344" s="1120" t="s">
        <v>1337</v>
      </c>
      <c r="I1344" s="1132" t="s">
        <v>8038</v>
      </c>
      <c r="J1344" s="1132" t="s">
        <v>4051</v>
      </c>
      <c r="K1344" s="1132">
        <v>9.1587227003540193</v>
      </c>
      <c r="L1344" s="1132">
        <v>123.240637238489</v>
      </c>
      <c r="M1344" s="1132" t="s">
        <v>1339</v>
      </c>
      <c r="N1344" s="1132" t="s">
        <v>8039</v>
      </c>
      <c r="O1344" s="1132" t="s">
        <v>15</v>
      </c>
      <c r="P1344" s="1132" t="s">
        <v>16</v>
      </c>
      <c r="Q1344" s="1132" t="s">
        <v>35</v>
      </c>
      <c r="R1344" s="1132" t="s">
        <v>117</v>
      </c>
      <c r="S1344" s="1132" t="s">
        <v>200</v>
      </c>
      <c r="T1344" s="1132" t="s">
        <v>4164</v>
      </c>
      <c r="U1344" s="1132" t="s">
        <v>235</v>
      </c>
      <c r="V1344" s="1132" t="s">
        <v>8325</v>
      </c>
      <c r="W1344" s="1150">
        <v>45378</v>
      </c>
      <c r="X1344" s="1194">
        <v>47209</v>
      </c>
      <c r="Y1344" s="1132" t="s">
        <v>8326</v>
      </c>
      <c r="Z1344" s="1132" t="s">
        <v>8327</v>
      </c>
      <c r="AA1344" s="1132" t="s">
        <v>8328</v>
      </c>
      <c r="AB1344" s="1155"/>
      <c r="AC1344" s="1148"/>
      <c r="AD1344" s="1121"/>
      <c r="AE1344" s="1300"/>
      <c r="AF1344" s="1300"/>
      <c r="AG1344" s="1300"/>
    </row>
    <row r="1345" spans="1:33" ht="15.75" customHeight="1">
      <c r="A1345" s="1120" t="s">
        <v>10</v>
      </c>
      <c r="B1345" s="1120" t="s">
        <v>49</v>
      </c>
      <c r="C1345" s="1120" t="s">
        <v>50</v>
      </c>
      <c r="D1345" s="1120" t="s">
        <v>51</v>
      </c>
      <c r="E1345" s="1120" t="s">
        <v>30</v>
      </c>
      <c r="F1345" s="1107" t="str">
        <f t="array" ref="F1345">IFERROR(INDEX(UIID!$K$2:$K1561, MATCH(CONCATENATE(B1345,D1345,G1345,J1345), UIID!$B$2:$B1561&amp;UIID!$D$2:$D1561&amp;UIID!$G$2:$G1561&amp;UIID!$H$2:$H1561, 0),), "Not Found")</f>
        <v>0746-0009</v>
      </c>
      <c r="G1345" s="1120" t="s">
        <v>1573</v>
      </c>
      <c r="H1345" s="1120"/>
      <c r="I1345" s="1120" t="s">
        <v>7990</v>
      </c>
      <c r="J1345" s="1120" t="s">
        <v>1574</v>
      </c>
      <c r="K1345" s="1120">
        <v>9.3119668633415102</v>
      </c>
      <c r="L1345" s="1120">
        <v>123.307381919685</v>
      </c>
      <c r="M1345" s="1120" t="s">
        <v>1575</v>
      </c>
      <c r="N1345" s="1120" t="s">
        <v>8329</v>
      </c>
      <c r="O1345" s="1120" t="s">
        <v>15</v>
      </c>
      <c r="P1345" s="1120" t="s">
        <v>525</v>
      </c>
      <c r="Q1345" s="1302" t="s">
        <v>10389</v>
      </c>
      <c r="R1345" s="1120" t="s">
        <v>125</v>
      </c>
      <c r="S1345" s="1120" t="s">
        <v>1849</v>
      </c>
      <c r="T1345" s="1120" t="s">
        <v>4164</v>
      </c>
      <c r="U1345" s="1120" t="s">
        <v>127</v>
      </c>
      <c r="V1345" s="1120" t="s">
        <v>8330</v>
      </c>
      <c r="W1345" s="1169">
        <v>45393</v>
      </c>
      <c r="X1345" s="1194">
        <v>46968</v>
      </c>
      <c r="Y1345" s="1120" t="s">
        <v>8255</v>
      </c>
      <c r="Z1345" s="1120" t="s">
        <v>8256</v>
      </c>
      <c r="AA1345" s="1124">
        <v>46334</v>
      </c>
      <c r="AB1345" s="1313"/>
      <c r="AC1345" s="1111"/>
      <c r="AD1345" s="1121"/>
      <c r="AE1345" s="1113"/>
      <c r="AF1345" s="1113"/>
      <c r="AG1345" s="1113"/>
    </row>
    <row r="1346" spans="1:33" ht="15.75" customHeight="1">
      <c r="A1346" s="1120" t="s">
        <v>10</v>
      </c>
      <c r="B1346" s="1120" t="s">
        <v>49</v>
      </c>
      <c r="C1346" s="1120" t="s">
        <v>28</v>
      </c>
      <c r="D1346" s="1120" t="s">
        <v>2060</v>
      </c>
      <c r="E1346" s="1120" t="s">
        <v>30</v>
      </c>
      <c r="F1346" s="1107" t="str">
        <f t="array" ref="F1346">IFERROR(INDEX(UIID!$K$2:$K1561, MATCH(CONCATENATE(B1346,D1346,G1346,J1346), UIID!$B$2:$B1561&amp;UIID!$D$2:$D1561&amp;UIID!$G$2:$G1561&amp;UIID!$H$2:$H1561, 0),), "Not Found")</f>
        <v>0746-0016</v>
      </c>
      <c r="G1346" s="1120" t="s">
        <v>2061</v>
      </c>
      <c r="H1346" s="1120"/>
      <c r="I1346" s="1120" t="s">
        <v>8331</v>
      </c>
      <c r="J1346" s="1120" t="s">
        <v>2062</v>
      </c>
      <c r="K1346" s="1120">
        <v>10.117938815715799</v>
      </c>
      <c r="L1346" s="1120">
        <v>123.269641223158</v>
      </c>
      <c r="M1346" s="1120" t="s">
        <v>2063</v>
      </c>
      <c r="N1346" s="1120" t="s">
        <v>8087</v>
      </c>
      <c r="O1346" s="1120" t="s">
        <v>15</v>
      </c>
      <c r="P1346" s="1120" t="s">
        <v>16</v>
      </c>
      <c r="Q1346" s="1302" t="s">
        <v>10389</v>
      </c>
      <c r="R1346" s="1120" t="s">
        <v>117</v>
      </c>
      <c r="S1346" s="1120" t="s">
        <v>315</v>
      </c>
      <c r="T1346" s="1120" t="s">
        <v>4164</v>
      </c>
      <c r="U1346" s="1120" t="s">
        <v>235</v>
      </c>
      <c r="V1346" s="1120" t="s">
        <v>8332</v>
      </c>
      <c r="W1346" s="1169">
        <v>45405</v>
      </c>
      <c r="X1346" s="1194">
        <v>47165</v>
      </c>
      <c r="Y1346" s="1120" t="s">
        <v>8333</v>
      </c>
      <c r="Z1346" s="1120" t="s">
        <v>8334</v>
      </c>
      <c r="AA1346" s="1124">
        <v>45718</v>
      </c>
      <c r="AB1346" s="1313"/>
      <c r="AC1346" s="1111"/>
      <c r="AD1346" s="1121"/>
      <c r="AE1346" s="1113"/>
      <c r="AF1346" s="1113"/>
      <c r="AG1346" s="1113"/>
    </row>
    <row r="1347" spans="1:33" ht="15.75" customHeight="1">
      <c r="A1347" s="1120" t="s">
        <v>10</v>
      </c>
      <c r="B1347" s="1132" t="s">
        <v>49</v>
      </c>
      <c r="C1347" s="1132" t="s">
        <v>50</v>
      </c>
      <c r="D1347" s="1132" t="s">
        <v>51</v>
      </c>
      <c r="E1347" s="1132" t="s">
        <v>30</v>
      </c>
      <c r="F1347" s="1107" t="str">
        <f t="array" ref="F1347">IFERROR(INDEX(UIID!$K$2:$K1561, MATCH(CONCATENATE(B1347,D1347,G1347,J1347), UIID!$B$2:$B1561&amp;UIID!$D$2:$D1561&amp;UIID!$G$2:$G1561&amp;UIID!$H$2:$H1561, 0),), "Not Found")</f>
        <v>0746-0013</v>
      </c>
      <c r="G1347" s="1132" t="s">
        <v>1986</v>
      </c>
      <c r="H1347" s="1132"/>
      <c r="I1347" s="1132" t="s">
        <v>8063</v>
      </c>
      <c r="J1347" s="1132" t="s">
        <v>4033</v>
      </c>
      <c r="K1347" s="1132">
        <v>9.3212505603453</v>
      </c>
      <c r="L1347" s="1132">
        <v>123.259606360169</v>
      </c>
      <c r="M1347" s="1132" t="s">
        <v>1987</v>
      </c>
      <c r="N1347" s="1132" t="s">
        <v>8065</v>
      </c>
      <c r="O1347" s="1132" t="s">
        <v>113</v>
      </c>
      <c r="P1347" s="1120" t="s">
        <v>2229</v>
      </c>
      <c r="Q1347" s="1132" t="s">
        <v>35</v>
      </c>
      <c r="R1347" s="1132" t="s">
        <v>2230</v>
      </c>
      <c r="S1347" s="1132" t="s">
        <v>161</v>
      </c>
      <c r="T1347" s="1132" t="s">
        <v>4157</v>
      </c>
      <c r="U1347" s="1132" t="s">
        <v>957</v>
      </c>
      <c r="V1347" s="1132" t="s">
        <v>8335</v>
      </c>
      <c r="W1347" s="1150">
        <v>45407</v>
      </c>
      <c r="X1347" s="1194">
        <v>47234</v>
      </c>
      <c r="Y1347" s="1132" t="s">
        <v>8336</v>
      </c>
      <c r="Z1347" s="1132" t="s">
        <v>8337</v>
      </c>
      <c r="AA1347" s="1298">
        <v>46511</v>
      </c>
      <c r="AB1347" s="1155"/>
      <c r="AC1347" s="1148"/>
      <c r="AD1347" s="1121"/>
      <c r="AE1347" s="1300"/>
      <c r="AF1347" s="1300"/>
      <c r="AG1347" s="1300"/>
    </row>
    <row r="1348" spans="1:33" ht="15.75" customHeight="1">
      <c r="A1348" s="1120" t="s">
        <v>10</v>
      </c>
      <c r="B1348" s="1120" t="s">
        <v>49</v>
      </c>
      <c r="C1348" s="1120" t="s">
        <v>50</v>
      </c>
      <c r="D1348" s="1120" t="s">
        <v>51</v>
      </c>
      <c r="E1348" s="1120" t="s">
        <v>30</v>
      </c>
      <c r="F1348" s="1107" t="str">
        <f t="array" ref="F1348">IFERROR(INDEX(UIID!$K$2:$K1561, MATCH(CONCATENATE(B1348,D1348,G1348,J1348), UIID!$B$2:$B1561&amp;UIID!$D$2:$D1561&amp;UIID!$G$2:$G1561&amp;UIID!$H$2:$H1561, 0),), "Not Found")</f>
        <v>0746-0026</v>
      </c>
      <c r="G1348" s="1120" t="s">
        <v>3500</v>
      </c>
      <c r="H1348" s="1120"/>
      <c r="I1348" s="1120" t="s">
        <v>8338</v>
      </c>
      <c r="J1348" s="1120" t="s">
        <v>4043</v>
      </c>
      <c r="K1348" s="1120">
        <v>9.31799568528516</v>
      </c>
      <c r="L1348" s="1120">
        <v>123.29410389622301</v>
      </c>
      <c r="M1348" s="1204" t="s">
        <v>8339</v>
      </c>
      <c r="N1348" s="1120" t="s">
        <v>8340</v>
      </c>
      <c r="O1348" s="1120" t="s">
        <v>15</v>
      </c>
      <c r="P1348" s="1120" t="s">
        <v>16</v>
      </c>
      <c r="Q1348" s="1120" t="s">
        <v>4262</v>
      </c>
      <c r="R1348" s="1120" t="s">
        <v>3006</v>
      </c>
      <c r="S1348" s="1120" t="s">
        <v>6914</v>
      </c>
      <c r="T1348" s="1120"/>
      <c r="U1348" s="1120" t="s">
        <v>1048</v>
      </c>
      <c r="V1348" s="1120" t="s">
        <v>8341</v>
      </c>
      <c r="W1348" s="1169">
        <v>45443</v>
      </c>
      <c r="X1348" s="1194">
        <v>47270</v>
      </c>
      <c r="Y1348" s="1120" t="s">
        <v>8342</v>
      </c>
      <c r="Z1348" s="1120" t="s">
        <v>8343</v>
      </c>
      <c r="AA1348" s="1124">
        <v>45541</v>
      </c>
      <c r="AB1348" s="1313"/>
      <c r="AC1348" s="1111"/>
      <c r="AD1348" s="1121"/>
      <c r="AE1348" s="1113"/>
      <c r="AF1348" s="1113"/>
      <c r="AG1348" s="1113"/>
    </row>
    <row r="1349" spans="1:33" ht="15.75" customHeight="1">
      <c r="A1349" s="1120" t="s">
        <v>10</v>
      </c>
      <c r="B1349" s="1132" t="s">
        <v>49</v>
      </c>
      <c r="C1349" s="1132" t="s">
        <v>50</v>
      </c>
      <c r="D1349" s="1132" t="s">
        <v>51</v>
      </c>
      <c r="E1349" s="1132" t="s">
        <v>30</v>
      </c>
      <c r="F1349" s="1153" t="str">
        <f t="array" ref="F1349">IFERROR(INDEX(UIID!$K$2:$K1561, MATCH(CONCATENATE(B1349,D1349,G1349,J1349), UIID!$B$2:$B1561&amp;UIID!$D$2:$D1561&amp;UIID!$G$2:$G1561&amp;UIID!$H$2:$H1561, 0),), "Not Found")</f>
        <v>0746-0021</v>
      </c>
      <c r="G1349" s="1314" t="s">
        <v>4038</v>
      </c>
      <c r="H1349" s="1132" t="s">
        <v>8344</v>
      </c>
      <c r="I1349" s="1132" t="s">
        <v>8119</v>
      </c>
      <c r="J1349" s="1132" t="s">
        <v>4039</v>
      </c>
      <c r="K1349" s="1132">
        <v>9.3140981222403596</v>
      </c>
      <c r="L1349" s="1132">
        <v>123.303462768911</v>
      </c>
      <c r="M1349" s="1132" t="s">
        <v>1492</v>
      </c>
      <c r="N1349" s="1132" t="s">
        <v>8239</v>
      </c>
      <c r="O1349" s="1132" t="s">
        <v>15</v>
      </c>
      <c r="P1349" s="1132" t="s">
        <v>16</v>
      </c>
      <c r="Q1349" s="1302" t="s">
        <v>10389</v>
      </c>
      <c r="R1349" s="1120" t="s">
        <v>32</v>
      </c>
      <c r="S1349" s="1132" t="s">
        <v>3045</v>
      </c>
      <c r="T1349" s="1132"/>
      <c r="U1349" s="1132" t="s">
        <v>6779</v>
      </c>
      <c r="V1349" s="1132" t="s">
        <v>8345</v>
      </c>
      <c r="W1349" s="1150">
        <v>45449</v>
      </c>
      <c r="X1349" s="1194">
        <v>47137</v>
      </c>
      <c r="Y1349" s="1132" t="s">
        <v>8346</v>
      </c>
      <c r="Z1349" s="1132" t="s">
        <v>8347</v>
      </c>
      <c r="AA1349" s="1132" t="s">
        <v>8348</v>
      </c>
      <c r="AB1349" s="1155"/>
      <c r="AC1349" s="1148"/>
      <c r="AD1349" s="1155"/>
      <c r="AE1349" s="1300"/>
      <c r="AF1349" s="1300"/>
      <c r="AG1349" s="1300"/>
    </row>
    <row r="1350" spans="1:33" ht="15.75" customHeight="1">
      <c r="A1350" s="1120" t="s">
        <v>10</v>
      </c>
      <c r="B1350" s="1132" t="s">
        <v>49</v>
      </c>
      <c r="C1350" s="1132" t="s">
        <v>50</v>
      </c>
      <c r="D1350" s="1132" t="s">
        <v>51</v>
      </c>
      <c r="E1350" s="1132" t="s">
        <v>30</v>
      </c>
      <c r="F1350" s="1153" t="str">
        <f t="array" ref="F1350">IFERROR(INDEX(UIID!$K$2:$K1561, MATCH(CONCATENATE(B1350,D1350,G1350,J1350), UIID!$B$2:$B1561&amp;UIID!$D$2:$D1561&amp;UIID!$G$2:$G1561&amp;UIID!$H$2:$H1561, 0),), "Not Found")</f>
        <v>0746-0026</v>
      </c>
      <c r="G1350" s="1132" t="s">
        <v>3500</v>
      </c>
      <c r="H1350" s="1132"/>
      <c r="I1350" s="1132" t="s">
        <v>8338</v>
      </c>
      <c r="J1350" s="1132" t="s">
        <v>4043</v>
      </c>
      <c r="K1350" s="1132">
        <v>9.31799568528516</v>
      </c>
      <c r="L1350" s="1132">
        <v>123.29410389622301</v>
      </c>
      <c r="M1350" s="1144" t="s">
        <v>8339</v>
      </c>
      <c r="N1350" s="1132" t="s">
        <v>8340</v>
      </c>
      <c r="O1350" s="1132" t="s">
        <v>15</v>
      </c>
      <c r="P1350" s="1132" t="s">
        <v>16</v>
      </c>
      <c r="Q1350" s="1120" t="s">
        <v>4262</v>
      </c>
      <c r="R1350" s="1132" t="s">
        <v>3006</v>
      </c>
      <c r="S1350" s="1132" t="s">
        <v>6927</v>
      </c>
      <c r="T1350" s="1132"/>
      <c r="U1350" s="1132" t="s">
        <v>59</v>
      </c>
      <c r="V1350" s="1132" t="s">
        <v>8349</v>
      </c>
      <c r="W1350" s="1150">
        <v>45478</v>
      </c>
      <c r="X1350" s="1194">
        <v>47304</v>
      </c>
      <c r="Y1350" s="1132" t="s">
        <v>8342</v>
      </c>
      <c r="Z1350" s="1132" t="s">
        <v>8343</v>
      </c>
      <c r="AA1350" s="1298">
        <v>45541</v>
      </c>
      <c r="AB1350" s="1155"/>
      <c r="AC1350" s="1148"/>
      <c r="AD1350" s="1155"/>
      <c r="AE1350" s="1300"/>
      <c r="AF1350" s="1300"/>
      <c r="AG1350" s="1300"/>
    </row>
    <row r="1351" spans="1:33" ht="15.75" customHeight="1">
      <c r="A1351" s="1120" t="s">
        <v>10</v>
      </c>
      <c r="B1351" s="1120" t="s">
        <v>49</v>
      </c>
      <c r="C1351" s="1120" t="s">
        <v>28</v>
      </c>
      <c r="D1351" s="1120" t="s">
        <v>51</v>
      </c>
      <c r="E1351" s="1120" t="s">
        <v>30</v>
      </c>
      <c r="F1351" s="1107" t="str">
        <f t="array" ref="F1351">IFERROR(INDEX(UIID!$K$2:$K1561, MATCH(CONCATENATE(B1351,D1351,G1351,J1351), UIID!$B$2:$B1561&amp;UIID!$D$2:$D1561&amp;UIID!$G$2:$G1561&amp;UIID!$H$2:$H1561, 0),), "Not Found")</f>
        <v>0746-0030</v>
      </c>
      <c r="G1351" s="1120" t="s">
        <v>3507</v>
      </c>
      <c r="H1351" s="1120"/>
      <c r="I1351" s="1120" t="s">
        <v>8350</v>
      </c>
      <c r="J1351" s="1120" t="s">
        <v>1407</v>
      </c>
      <c r="K1351" s="1217">
        <v>9.3040378500000003</v>
      </c>
      <c r="L1351" s="1218">
        <v>123.3078172</v>
      </c>
      <c r="M1351" s="1120" t="s">
        <v>8351</v>
      </c>
      <c r="N1351" s="1120" t="s">
        <v>8352</v>
      </c>
      <c r="O1351" s="1120" t="s">
        <v>15</v>
      </c>
      <c r="P1351" s="1120" t="s">
        <v>16</v>
      </c>
      <c r="Q1351" s="1120" t="s">
        <v>35</v>
      </c>
      <c r="R1351" s="1120" t="s">
        <v>32</v>
      </c>
      <c r="S1351" s="1120" t="s">
        <v>228</v>
      </c>
      <c r="T1351" s="1120" t="s">
        <v>4157</v>
      </c>
      <c r="U1351" s="1120" t="s">
        <v>4859</v>
      </c>
      <c r="V1351" s="1120" t="s">
        <v>8353</v>
      </c>
      <c r="W1351" s="1169">
        <v>45523</v>
      </c>
      <c r="X1351" s="1194">
        <v>47350</v>
      </c>
      <c r="Y1351" s="1120" t="s">
        <v>8354</v>
      </c>
      <c r="Z1351" s="1120" t="s">
        <v>8355</v>
      </c>
      <c r="AA1351" s="1120" t="s">
        <v>8356</v>
      </c>
      <c r="AB1351" s="1313"/>
      <c r="AC1351" s="1111"/>
      <c r="AD1351" s="1121"/>
      <c r="AE1351" s="1113"/>
      <c r="AF1351" s="1113"/>
      <c r="AG1351" s="1113"/>
    </row>
    <row r="1352" spans="1:33" ht="15.75" customHeight="1">
      <c r="A1352" s="1120" t="s">
        <v>10</v>
      </c>
      <c r="B1352" s="1132" t="s">
        <v>49</v>
      </c>
      <c r="C1352" s="1132" t="s">
        <v>28</v>
      </c>
      <c r="D1352" s="1132" t="s">
        <v>51</v>
      </c>
      <c r="E1352" s="1132" t="s">
        <v>30</v>
      </c>
      <c r="F1352" s="1153" t="str">
        <f t="array" ref="F1352">IFERROR(INDEX(UIID!$K$2:$K1561, MATCH(CONCATENATE(B1352,D1352,G1352,J1352), UIID!$B$2:$B1561&amp;UIID!$D$2:$D1561&amp;UIID!$G$2:$G1561&amp;UIID!$H$2:$H1561, 0),), "Not Found")</f>
        <v>0746-0042</v>
      </c>
      <c r="G1352" s="1132" t="s">
        <v>3511</v>
      </c>
      <c r="H1352" s="1132"/>
      <c r="I1352" s="1132" t="s">
        <v>8357</v>
      </c>
      <c r="J1352" s="1132" t="s">
        <v>4059</v>
      </c>
      <c r="K1352" s="1132">
        <v>9.3067438464635597</v>
      </c>
      <c r="L1352" s="1132">
        <v>123.306546041947</v>
      </c>
      <c r="M1352" s="1132" t="s">
        <v>8358</v>
      </c>
      <c r="N1352" s="1132" t="s">
        <v>8359</v>
      </c>
      <c r="O1352" s="1132" t="s">
        <v>15</v>
      </c>
      <c r="P1352" s="1132" t="s">
        <v>525</v>
      </c>
      <c r="Q1352" s="1132" t="s">
        <v>35</v>
      </c>
      <c r="R1352" s="1132" t="s">
        <v>117</v>
      </c>
      <c r="S1352" s="1132" t="s">
        <v>3083</v>
      </c>
      <c r="T1352" s="1132" t="s">
        <v>4164</v>
      </c>
      <c r="U1352" s="1132" t="s">
        <v>323</v>
      </c>
      <c r="V1352" s="1132" t="s">
        <v>8361</v>
      </c>
      <c r="W1352" s="1150">
        <v>45524</v>
      </c>
      <c r="X1352" s="1315">
        <v>47351</v>
      </c>
      <c r="Y1352" s="1132" t="s">
        <v>8362</v>
      </c>
      <c r="Z1352" s="1132" t="s">
        <v>8363</v>
      </c>
      <c r="AA1352" s="1298">
        <v>45533</v>
      </c>
      <c r="AB1352" s="1155"/>
      <c r="AC1352" s="1148"/>
      <c r="AD1352" s="1155"/>
      <c r="AE1352" s="1300"/>
      <c r="AF1352" s="1300"/>
      <c r="AG1352" s="1300"/>
    </row>
    <row r="1353" spans="1:33" ht="15.75" customHeight="1">
      <c r="A1353" s="1120" t="s">
        <v>10</v>
      </c>
      <c r="B1353" s="1120" t="s">
        <v>49</v>
      </c>
      <c r="C1353" s="1120" t="s">
        <v>28</v>
      </c>
      <c r="D1353" s="1120" t="s">
        <v>4060</v>
      </c>
      <c r="E1353" s="1120" t="s">
        <v>123</v>
      </c>
      <c r="F1353" s="1107" t="str">
        <f t="array" ref="F1353">IFERROR(INDEX(UIID!$K$2:$K1561, MATCH(CONCATENATE(B1353,D1353,G1353,J1353), UIID!$B$2:$B1561&amp;UIID!$D$2:$D1561&amp;UIID!$G$2:$G1561&amp;UIID!$H$2:$H1561, 0),), "Not Found")</f>
        <v>0746-0043</v>
      </c>
      <c r="G1353" s="1120" t="s">
        <v>3520</v>
      </c>
      <c r="H1353" s="1120"/>
      <c r="I1353" s="1120" t="s">
        <v>8364</v>
      </c>
      <c r="J1353" s="1120" t="s">
        <v>4061</v>
      </c>
      <c r="K1353" s="1120">
        <v>9.8049506722512394</v>
      </c>
      <c r="L1353" s="1120">
        <v>122.989301734403</v>
      </c>
      <c r="M1353" s="1204" t="s">
        <v>8365</v>
      </c>
      <c r="N1353" s="1120" t="s">
        <v>8366</v>
      </c>
      <c r="O1353" s="1120" t="s">
        <v>15</v>
      </c>
      <c r="P1353" s="1120" t="s">
        <v>1449</v>
      </c>
      <c r="Q1353" s="1120" t="s">
        <v>4262</v>
      </c>
      <c r="R1353" s="1120" t="s">
        <v>125</v>
      </c>
      <c r="S1353" s="1120" t="s">
        <v>2775</v>
      </c>
      <c r="T1353" s="1120" t="s">
        <v>4890</v>
      </c>
      <c r="U1353" s="1120" t="s">
        <v>4990</v>
      </c>
      <c r="V1353" s="1120" t="s">
        <v>8367</v>
      </c>
      <c r="W1353" s="1169">
        <v>45554</v>
      </c>
      <c r="X1353" s="1124">
        <v>47381</v>
      </c>
      <c r="Y1353" s="1120" t="s">
        <v>8368</v>
      </c>
      <c r="Z1353" s="1120" t="s">
        <v>8369</v>
      </c>
      <c r="AA1353" s="1120" t="s">
        <v>22</v>
      </c>
      <c r="AB1353" s="1313"/>
      <c r="AC1353" s="1111"/>
      <c r="AD1353" s="1121"/>
      <c r="AE1353" s="1113"/>
      <c r="AF1353" s="1113"/>
      <c r="AG1353" s="1113"/>
    </row>
    <row r="1354" spans="1:33" ht="15.75" customHeight="1">
      <c r="A1354" s="1120" t="s">
        <v>10</v>
      </c>
      <c r="B1354" s="1132" t="s">
        <v>49</v>
      </c>
      <c r="C1354" s="1132" t="s">
        <v>50</v>
      </c>
      <c r="D1354" s="1132" t="s">
        <v>451</v>
      </c>
      <c r="E1354" s="1132" t="s">
        <v>30</v>
      </c>
      <c r="F1354" s="1153" t="str">
        <f t="array" ref="F1354">IFERROR(INDEX(UIID!$K$2:$K1561, MATCH(CONCATENATE(B1354,D1354,G1354,J1354), UIID!$B$2:$B1561&amp;UIID!$D$2:$D1561&amp;UIID!$G$2:$G1561&amp;UIID!$H$2:$H1561, 0),), "Not Found")</f>
        <v>0746-0035</v>
      </c>
      <c r="G1354" s="1132" t="s">
        <v>452</v>
      </c>
      <c r="H1354" s="1132"/>
      <c r="I1354" s="1132" t="s">
        <v>8370</v>
      </c>
      <c r="J1354" s="1132" t="s">
        <v>453</v>
      </c>
      <c r="K1354" s="1132">
        <v>9.6298747329917802</v>
      </c>
      <c r="L1354" s="1132">
        <v>123.09790168273101</v>
      </c>
      <c r="M1354" s="1144" t="s">
        <v>8371</v>
      </c>
      <c r="N1354" s="1132" t="s">
        <v>8372</v>
      </c>
      <c r="O1354" s="1132" t="s">
        <v>15</v>
      </c>
      <c r="P1354" s="1132" t="s">
        <v>16</v>
      </c>
      <c r="Q1354" s="1132" t="s">
        <v>35</v>
      </c>
      <c r="R1354" s="1132" t="s">
        <v>87</v>
      </c>
      <c r="S1354" s="1132" t="s">
        <v>88</v>
      </c>
      <c r="T1354" s="1132" t="s">
        <v>4164</v>
      </c>
      <c r="U1354" s="1132" t="s">
        <v>165</v>
      </c>
      <c r="V1354" s="1132" t="s">
        <v>8373</v>
      </c>
      <c r="W1354" s="1150">
        <v>45560</v>
      </c>
      <c r="X1354" s="1298">
        <v>47387</v>
      </c>
      <c r="Y1354" s="1132" t="s">
        <v>8374</v>
      </c>
      <c r="Z1354" s="1132" t="s">
        <v>8375</v>
      </c>
      <c r="AA1354" s="1132" t="s">
        <v>8376</v>
      </c>
      <c r="AB1354" s="1155"/>
      <c r="AC1354" s="1148"/>
      <c r="AD1354" s="1155"/>
      <c r="AE1354" s="1300"/>
      <c r="AF1354" s="1300"/>
      <c r="AG1354" s="1300"/>
    </row>
    <row r="1355" spans="1:33" ht="15.75" customHeight="1">
      <c r="A1355" s="1120" t="s">
        <v>10</v>
      </c>
      <c r="B1355" s="1120" t="s">
        <v>49</v>
      </c>
      <c r="C1355" s="1120" t="s">
        <v>50</v>
      </c>
      <c r="D1355" s="1120" t="s">
        <v>51</v>
      </c>
      <c r="E1355" s="1120" t="s">
        <v>30</v>
      </c>
      <c r="F1355" s="1107" t="str">
        <f t="array" ref="F1355">IFERROR(INDEX(UIID!$K$2:$K1561, MATCH(CONCATENATE(B1355,D1355,G1355,J1355), UIID!$B$2:$B1561&amp;UIID!$D$2:$D1561&amp;UIID!$G$2:$G1561&amp;UIID!$H$2:$H1561, 0),), "Not Found")</f>
        <v>0746-0013</v>
      </c>
      <c r="G1355" s="1120" t="s">
        <v>1986</v>
      </c>
      <c r="H1355" s="1120"/>
      <c r="I1355" s="1120" t="s">
        <v>8063</v>
      </c>
      <c r="J1355" s="1120" t="s">
        <v>4033</v>
      </c>
      <c r="K1355" s="1120">
        <v>9.3212505603453</v>
      </c>
      <c r="L1355" s="1120">
        <v>123.259606360169</v>
      </c>
      <c r="M1355" s="1120" t="s">
        <v>1987</v>
      </c>
      <c r="N1355" s="1120" t="s">
        <v>8065</v>
      </c>
      <c r="O1355" s="1120" t="s">
        <v>113</v>
      </c>
      <c r="P1355" s="1120" t="s">
        <v>2229</v>
      </c>
      <c r="Q1355" s="1120" t="s">
        <v>4262</v>
      </c>
      <c r="R1355" s="1120" t="s">
        <v>272</v>
      </c>
      <c r="S1355" s="1120" t="s">
        <v>273</v>
      </c>
      <c r="T1355" s="1120" t="s">
        <v>22</v>
      </c>
      <c r="U1355" s="1120" t="s">
        <v>274</v>
      </c>
      <c r="V1355" s="1120" t="s">
        <v>8377</v>
      </c>
      <c r="W1355" s="1169">
        <v>45567</v>
      </c>
      <c r="X1355" s="1124">
        <v>47394</v>
      </c>
      <c r="Y1355" s="1120" t="s">
        <v>8378</v>
      </c>
      <c r="Z1355" s="1120" t="s">
        <v>8379</v>
      </c>
      <c r="AA1355" s="1120" t="s">
        <v>8380</v>
      </c>
      <c r="AB1355" s="1313"/>
      <c r="AC1355" s="1111"/>
      <c r="AD1355" s="1121"/>
      <c r="AE1355" s="1113"/>
      <c r="AF1355" s="1113"/>
      <c r="AG1355" s="1113"/>
    </row>
    <row r="1356" spans="1:33" ht="15.75" customHeight="1">
      <c r="A1356" s="1120" t="s">
        <v>10</v>
      </c>
      <c r="B1356" s="1120" t="s">
        <v>49</v>
      </c>
      <c r="C1356" s="1120" t="s">
        <v>28</v>
      </c>
      <c r="D1356" s="1120" t="s">
        <v>1415</v>
      </c>
      <c r="E1356" s="1120" t="s">
        <v>50</v>
      </c>
      <c r="F1356" s="1107" t="str">
        <f t="array" ref="F1356">IFERROR(INDEX(UIID!$K$2:$K1561, MATCH(CONCATENATE(B1356,D1356,G1356,J1356), UIID!$B$2:$B1561&amp;UIID!$D$2:$D1561&amp;UIID!$G$2:$G1561&amp;UIID!$H$2:$H1561, 0),), "Not Found")</f>
        <v>0746-0020</v>
      </c>
      <c r="G1356" s="1120" t="s">
        <v>2244</v>
      </c>
      <c r="H1356" s="1120"/>
      <c r="I1356" s="1120" t="s">
        <v>8107</v>
      </c>
      <c r="J1356" s="1120" t="s">
        <v>2245</v>
      </c>
      <c r="K1356" s="1120">
        <v>9.3618847235316807</v>
      </c>
      <c r="L1356" s="1120">
        <v>123.239568751985</v>
      </c>
      <c r="M1356" s="1204" t="s">
        <v>8381</v>
      </c>
      <c r="N1356" s="1120" t="s">
        <v>8382</v>
      </c>
      <c r="O1356" s="1120" t="s">
        <v>15</v>
      </c>
      <c r="P1356" s="1120" t="s">
        <v>16</v>
      </c>
      <c r="Q1356" s="1120" t="s">
        <v>4262</v>
      </c>
      <c r="R1356" s="1120" t="s">
        <v>125</v>
      </c>
      <c r="S1356" s="1120" t="s">
        <v>2718</v>
      </c>
      <c r="T1356" s="1120" t="s">
        <v>4890</v>
      </c>
      <c r="U1356" s="1120" t="s">
        <v>8292</v>
      </c>
      <c r="V1356" s="1120" t="s">
        <v>8383</v>
      </c>
      <c r="W1356" s="1169">
        <v>45569</v>
      </c>
      <c r="X1356" s="1124">
        <v>47396</v>
      </c>
      <c r="Y1356" s="1120" t="s">
        <v>8384</v>
      </c>
      <c r="Z1356" s="1120" t="s">
        <v>8369</v>
      </c>
      <c r="AA1356" s="1120" t="s">
        <v>4283</v>
      </c>
      <c r="AB1356" s="1313"/>
      <c r="AC1356" s="1111"/>
      <c r="AD1356" s="1121"/>
      <c r="AE1356" s="1113"/>
      <c r="AF1356" s="1113"/>
      <c r="AG1356" s="1113"/>
    </row>
    <row r="1357" spans="1:33" ht="15.75" customHeight="1">
      <c r="A1357" s="1120" t="s">
        <v>10</v>
      </c>
      <c r="B1357" s="1132" t="s">
        <v>49</v>
      </c>
      <c r="C1357" s="1132" t="s">
        <v>28</v>
      </c>
      <c r="D1357" s="1132" t="s">
        <v>51</v>
      </c>
      <c r="E1357" s="1132" t="s">
        <v>30</v>
      </c>
      <c r="F1357" s="1153" t="str">
        <f t="array" ref="F1357">IFERROR(INDEX(UIID!$K$2:$K1561, MATCH(CONCATENATE(B1357,D1357,G1357,J1357), UIID!$B$2:$B1561&amp;UIID!$D$2:$D1561&amp;UIID!$G$2:$G1561&amp;UIID!$H$2:$H1561, 0),), "Not Found")</f>
        <v>0746-0030</v>
      </c>
      <c r="G1357" s="1132" t="s">
        <v>3507</v>
      </c>
      <c r="H1357" s="1132"/>
      <c r="I1357" s="1132" t="s">
        <v>8350</v>
      </c>
      <c r="J1357" s="1132" t="s">
        <v>1407</v>
      </c>
      <c r="K1357" s="1316">
        <v>9.3040378500000003</v>
      </c>
      <c r="L1357" s="1317">
        <v>123.3078172</v>
      </c>
      <c r="M1357" s="1132" t="s">
        <v>8351</v>
      </c>
      <c r="N1357" s="1132" t="s">
        <v>8352</v>
      </c>
      <c r="O1357" s="1132" t="s">
        <v>15</v>
      </c>
      <c r="P1357" s="1132" t="s">
        <v>16</v>
      </c>
      <c r="Q1357" s="1302" t="s">
        <v>10389</v>
      </c>
      <c r="R1357" s="1132" t="s">
        <v>2222</v>
      </c>
      <c r="S1357" s="1132" t="s">
        <v>590</v>
      </c>
      <c r="T1357" s="1132" t="s">
        <v>4164</v>
      </c>
      <c r="U1357" s="1132" t="s">
        <v>157</v>
      </c>
      <c r="V1357" s="1132" t="s">
        <v>8385</v>
      </c>
      <c r="W1357" s="1150">
        <v>45589</v>
      </c>
      <c r="X1357" s="1298">
        <v>47195</v>
      </c>
      <c r="Y1357" s="1132" t="s">
        <v>8386</v>
      </c>
      <c r="Z1357" s="1294" t="s">
        <v>4283</v>
      </c>
      <c r="AA1357" s="1294" t="s">
        <v>4283</v>
      </c>
      <c r="AB1357" s="1155"/>
      <c r="AC1357" s="1148"/>
      <c r="AD1357" s="1155"/>
      <c r="AE1357" s="1300"/>
      <c r="AF1357" s="1300"/>
      <c r="AG1357" s="1300"/>
    </row>
    <row r="1358" spans="1:33" ht="15.75" customHeight="1">
      <c r="A1358" s="1120" t="s">
        <v>10</v>
      </c>
      <c r="B1358" s="1120" t="s">
        <v>49</v>
      </c>
      <c r="C1358" s="1120" t="s">
        <v>50</v>
      </c>
      <c r="D1358" s="1120" t="s">
        <v>451</v>
      </c>
      <c r="E1358" s="1120" t="s">
        <v>30</v>
      </c>
      <c r="F1358" s="1107" t="str">
        <f t="array" ref="F1358">IFERROR(INDEX(UIID!$K$2:$K1561, MATCH(CONCATENATE(B1358,D1358,G1358,J1358), UIID!$B$2:$B1561&amp;UIID!$D$2:$D1561&amp;UIID!$G$2:$G1561&amp;UIID!$H$2:$H1561, 0),), "Not Found")</f>
        <v>0746-0035</v>
      </c>
      <c r="G1358" s="1120" t="s">
        <v>452</v>
      </c>
      <c r="H1358" s="1120"/>
      <c r="I1358" s="1120" t="s">
        <v>8370</v>
      </c>
      <c r="J1358" s="1120" t="s">
        <v>453</v>
      </c>
      <c r="K1358" s="176">
        <v>9.6298747329917802</v>
      </c>
      <c r="L1358" s="176">
        <v>123.09790168273101</v>
      </c>
      <c r="M1358" s="485" t="s">
        <v>8371</v>
      </c>
      <c r="N1358" s="176" t="s">
        <v>8372</v>
      </c>
      <c r="O1358" s="176" t="s">
        <v>15</v>
      </c>
      <c r="P1358" s="176" t="s">
        <v>16</v>
      </c>
      <c r="Q1358" s="176" t="s">
        <v>35</v>
      </c>
      <c r="R1358" s="1120" t="s">
        <v>125</v>
      </c>
      <c r="S1358" s="1120" t="s">
        <v>1033</v>
      </c>
      <c r="T1358" s="1120" t="s">
        <v>4164</v>
      </c>
      <c r="U1358" s="1120" t="s">
        <v>1034</v>
      </c>
      <c r="V1358" s="1120" t="s">
        <v>8387</v>
      </c>
      <c r="W1358" s="1169">
        <v>45600</v>
      </c>
      <c r="X1358" s="1124">
        <v>47427</v>
      </c>
      <c r="Y1358" s="1318" t="s">
        <v>8388</v>
      </c>
      <c r="Z1358" s="1318" t="s">
        <v>8389</v>
      </c>
      <c r="AA1358" s="1319">
        <v>46311</v>
      </c>
      <c r="AB1358" s="1313"/>
      <c r="AC1358" s="1111"/>
      <c r="AD1358" s="1121"/>
      <c r="AE1358" s="1113"/>
      <c r="AF1358" s="1113"/>
      <c r="AG1358" s="1113"/>
    </row>
    <row r="1359" spans="1:33" ht="15.75" customHeight="1">
      <c r="A1359" s="1120" t="s">
        <v>10</v>
      </c>
      <c r="B1359" s="1120" t="s">
        <v>49</v>
      </c>
      <c r="C1359" s="1120" t="s">
        <v>50</v>
      </c>
      <c r="D1359" s="1120" t="s">
        <v>451</v>
      </c>
      <c r="E1359" s="1120" t="s">
        <v>30</v>
      </c>
      <c r="F1359" s="1107" t="str">
        <f t="array" ref="F1359">IFERROR(INDEX(UIID!$K$2:$K1561, MATCH(CONCATENATE(B1359,D1359,G1359,J1359), UIID!$B$2:$B1561&amp;UIID!$D$2:$D1561&amp;UIID!$G$2:$G1561&amp;UIID!$H$2:$H1561, 0),), "Not Found")</f>
        <v>0746-0035</v>
      </c>
      <c r="G1359" s="1120" t="s">
        <v>452</v>
      </c>
      <c r="H1359" s="1120"/>
      <c r="I1359" s="1120" t="s">
        <v>8370</v>
      </c>
      <c r="J1359" s="1120" t="s">
        <v>453</v>
      </c>
      <c r="K1359" s="176">
        <v>9.6298747329917802</v>
      </c>
      <c r="L1359" s="176">
        <v>123.09790168273101</v>
      </c>
      <c r="M1359" s="485" t="s">
        <v>8371</v>
      </c>
      <c r="N1359" s="176" t="s">
        <v>8372</v>
      </c>
      <c r="O1359" s="176" t="s">
        <v>15</v>
      </c>
      <c r="P1359" s="176" t="s">
        <v>16</v>
      </c>
      <c r="Q1359" s="176" t="s">
        <v>35</v>
      </c>
      <c r="R1359" s="1120" t="s">
        <v>2230</v>
      </c>
      <c r="S1359" s="1120" t="s">
        <v>161</v>
      </c>
      <c r="T1359" s="1120" t="s">
        <v>4157</v>
      </c>
      <c r="U1359" s="1120" t="s">
        <v>957</v>
      </c>
      <c r="V1359" s="1120" t="s">
        <v>8390</v>
      </c>
      <c r="W1359" s="1169">
        <v>45611</v>
      </c>
      <c r="X1359" s="1124">
        <v>47438</v>
      </c>
      <c r="Y1359" s="1120" t="s">
        <v>7835</v>
      </c>
      <c r="Z1359" s="1162" t="s">
        <v>8391</v>
      </c>
      <c r="AA1359" s="1211">
        <v>47264</v>
      </c>
      <c r="AB1359" s="1313"/>
      <c r="AC1359" s="1111"/>
      <c r="AD1359" s="1121"/>
      <c r="AE1359" s="1113"/>
      <c r="AF1359" s="1113"/>
      <c r="AG1359" s="1113"/>
    </row>
    <row r="1360" spans="1:33" ht="15.75" customHeight="1">
      <c r="A1360" s="1120" t="s">
        <v>10</v>
      </c>
      <c r="B1360" s="1120" t="s">
        <v>49</v>
      </c>
      <c r="C1360" s="1120" t="s">
        <v>50</v>
      </c>
      <c r="D1360" s="1120" t="s">
        <v>51</v>
      </c>
      <c r="E1360" s="1120" t="s">
        <v>30</v>
      </c>
      <c r="F1360" s="1107" t="str">
        <f t="array" ref="F1360">IFERROR(INDEX(UIID!$K$2:$K1561, MATCH(CONCATENATE(B1360,D1360,G1360,J1360), UIID!$B$2:$B1561&amp;UIID!$D$2:$D1561&amp;UIID!$G$2:$G1561&amp;UIID!$H$2:$H1561, 0),), "Not Found")</f>
        <v>0746-0010</v>
      </c>
      <c r="G1360" s="1120" t="s">
        <v>1520</v>
      </c>
      <c r="H1360" s="1120"/>
      <c r="I1360" s="1120" t="s">
        <v>8392</v>
      </c>
      <c r="J1360" s="1120" t="s">
        <v>4031</v>
      </c>
      <c r="K1360" s="1217">
        <v>9.3019337360000005</v>
      </c>
      <c r="L1360" s="1218">
        <v>123.3040585</v>
      </c>
      <c r="M1360" s="1120" t="s">
        <v>1522</v>
      </c>
      <c r="N1360" s="1120" t="s">
        <v>7861</v>
      </c>
      <c r="O1360" s="1120" t="s">
        <v>15</v>
      </c>
      <c r="P1360" s="176" t="s">
        <v>16</v>
      </c>
      <c r="Q1360" s="176" t="s">
        <v>35</v>
      </c>
      <c r="R1360" s="1120" t="s">
        <v>2230</v>
      </c>
      <c r="S1360" s="1120" t="s">
        <v>2620</v>
      </c>
      <c r="T1360" s="1120" t="s">
        <v>4164</v>
      </c>
      <c r="U1360" s="1120" t="s">
        <v>7121</v>
      </c>
      <c r="V1360" s="1120" t="s">
        <v>8393</v>
      </c>
      <c r="W1360" s="1169">
        <v>45611</v>
      </c>
      <c r="X1360" s="1124">
        <v>47438</v>
      </c>
      <c r="Y1360" s="1138" t="s">
        <v>8394</v>
      </c>
      <c r="Z1360" s="1157" t="s">
        <v>8395</v>
      </c>
      <c r="AA1360" s="1245">
        <v>46439</v>
      </c>
      <c r="AB1360" s="1313"/>
      <c r="AC1360" s="1111"/>
      <c r="AD1360" s="1121"/>
      <c r="AE1360" s="1113"/>
      <c r="AF1360" s="1113"/>
      <c r="AG1360" s="1113"/>
    </row>
    <row r="1361" spans="1:33" ht="15.75" customHeight="1">
      <c r="A1361" s="1120" t="s">
        <v>10</v>
      </c>
      <c r="B1361" s="1120" t="s">
        <v>49</v>
      </c>
      <c r="C1361" s="1120" t="s">
        <v>50</v>
      </c>
      <c r="D1361" s="1120" t="s">
        <v>51</v>
      </c>
      <c r="E1361" s="1120" t="s">
        <v>30</v>
      </c>
      <c r="F1361" s="1107" t="str">
        <f t="array" ref="F1361">IFERROR(INDEX(UIID!$K$2:$K1561, MATCH(CONCATENATE(B1361,D1361,G1361,J1361), UIID!$B$2:$B1561&amp;UIID!$D$2:$D1561&amp;UIID!$G$2:$G1561&amp;UIID!$H$2:$H1561, 0),), "Not Found")</f>
        <v>0746-0022</v>
      </c>
      <c r="G1361" s="1120" t="s">
        <v>1464</v>
      </c>
      <c r="H1361" s="1120" t="s">
        <v>7942</v>
      </c>
      <c r="I1361" s="1120" t="s">
        <v>8257</v>
      </c>
      <c r="J1361" s="1120" t="s">
        <v>1465</v>
      </c>
      <c r="K1361" s="1120">
        <v>9.3193351598398095</v>
      </c>
      <c r="L1361" s="1120">
        <v>123.291219076906</v>
      </c>
      <c r="M1361" s="1120" t="s">
        <v>1466</v>
      </c>
      <c r="N1361" s="1120" t="s">
        <v>7944</v>
      </c>
      <c r="O1361" s="1120" t="s">
        <v>15</v>
      </c>
      <c r="P1361" s="1120" t="s">
        <v>16</v>
      </c>
      <c r="Q1361" s="1302" t="s">
        <v>10389</v>
      </c>
      <c r="R1361" s="1120" t="s">
        <v>272</v>
      </c>
      <c r="S1361" s="1120" t="s">
        <v>3046</v>
      </c>
      <c r="T1361" s="1120" t="s">
        <v>4306</v>
      </c>
      <c r="U1361" s="1120" t="s">
        <v>276</v>
      </c>
      <c r="V1361" s="1120" t="s">
        <v>8396</v>
      </c>
      <c r="W1361" s="1169">
        <v>45615</v>
      </c>
      <c r="X1361" s="1124">
        <v>46967</v>
      </c>
      <c r="Y1361" s="1120" t="s">
        <v>8397</v>
      </c>
      <c r="Z1361" s="1120" t="s">
        <v>8398</v>
      </c>
      <c r="AA1361" s="1120" t="s">
        <v>8399</v>
      </c>
      <c r="AB1361" s="1313"/>
      <c r="AC1361" s="1111"/>
      <c r="AD1361" s="1121"/>
      <c r="AE1361" s="1113"/>
      <c r="AF1361" s="1113"/>
      <c r="AG1361" s="1113"/>
    </row>
    <row r="1362" spans="1:33" ht="15.75" customHeight="1">
      <c r="A1362" s="1120" t="s">
        <v>10</v>
      </c>
      <c r="B1362" s="1120" t="s">
        <v>49</v>
      </c>
      <c r="C1362" s="1120" t="s">
        <v>123</v>
      </c>
      <c r="D1362" s="1120" t="s">
        <v>1336</v>
      </c>
      <c r="E1362" s="1120" t="s">
        <v>509</v>
      </c>
      <c r="F1362" s="1107" t="str">
        <f t="array" ref="F1362">IFERROR(INDEX(UIID!$K$2:$K1561, MATCH(CONCATENATE(B1362,D1362,G1362,J1362), UIID!$B$2:$B1561&amp;UIID!$D$2:$D1561&amp;UIID!$G$2:$G1561&amp;UIID!$H$2:$H1561, 0),), "Not Found")</f>
        <v>0746-0034</v>
      </c>
      <c r="G1362" s="1120" t="s">
        <v>3474</v>
      </c>
      <c r="H1362" s="1120"/>
      <c r="I1362" s="1120" t="s">
        <v>8400</v>
      </c>
      <c r="J1362" s="1132" t="s">
        <v>4051</v>
      </c>
      <c r="K1362" s="1120">
        <v>9.1587227003540193</v>
      </c>
      <c r="L1362" s="1120">
        <v>123.240637238489</v>
      </c>
      <c r="M1362" s="1120" t="s">
        <v>1339</v>
      </c>
      <c r="N1362" s="1120" t="s">
        <v>8039</v>
      </c>
      <c r="O1362" s="1120" t="s">
        <v>15</v>
      </c>
      <c r="P1362" s="1120" t="s">
        <v>16</v>
      </c>
      <c r="Q1362" s="1120" t="s">
        <v>35</v>
      </c>
      <c r="R1362" s="1120" t="s">
        <v>32</v>
      </c>
      <c r="S1362" s="1120" t="s">
        <v>486</v>
      </c>
      <c r="T1362" s="1120" t="s">
        <v>4164</v>
      </c>
      <c r="U1362" s="1120" t="s">
        <v>4910</v>
      </c>
      <c r="V1362" s="1120" t="s">
        <v>8401</v>
      </c>
      <c r="W1362" s="1169">
        <v>45617</v>
      </c>
      <c r="X1362" s="1124">
        <v>47444</v>
      </c>
      <c r="Y1362" s="1138" t="s">
        <v>8402</v>
      </c>
      <c r="Z1362" s="1157" t="s">
        <v>8403</v>
      </c>
      <c r="AA1362" s="1320">
        <v>45696</v>
      </c>
      <c r="AB1362" s="1313"/>
      <c r="AC1362" s="1111"/>
      <c r="AD1362" s="1121"/>
      <c r="AE1362" s="1113"/>
      <c r="AF1362" s="1113"/>
      <c r="AG1362" s="1113"/>
    </row>
    <row r="1363" spans="1:33" ht="15.75" customHeight="1">
      <c r="A1363" s="1120" t="s">
        <v>10</v>
      </c>
      <c r="B1363" s="1120" t="s">
        <v>49</v>
      </c>
      <c r="C1363" s="1120" t="s">
        <v>50</v>
      </c>
      <c r="D1363" s="1120" t="s">
        <v>51</v>
      </c>
      <c r="E1363" s="1120" t="s">
        <v>30</v>
      </c>
      <c r="F1363" s="1107" t="str">
        <f t="array" ref="F1363">IFERROR(INDEX(UIID!$K$2:$K1561, MATCH(CONCATENATE(B1363,D1363,G1363,J1363), UIID!$B$2:$B1561&amp;UIID!$D$2:$D1561&amp;UIID!$G$2:$G1561&amp;UIID!$H$2:$H1561, 0),), "Not Found")</f>
        <v>0746-0003</v>
      </c>
      <c r="G1363" s="1120" t="s">
        <v>3552</v>
      </c>
      <c r="H1363" s="1120"/>
      <c r="I1363" s="1120" t="s">
        <v>8404</v>
      </c>
      <c r="J1363" s="1120" t="s">
        <v>1480</v>
      </c>
      <c r="K1363" s="1120">
        <v>9.2972666487648397</v>
      </c>
      <c r="L1363" s="1120">
        <v>123.269567051984</v>
      </c>
      <c r="M1363" s="1120" t="s">
        <v>1481</v>
      </c>
      <c r="N1363" s="1120" t="s">
        <v>8405</v>
      </c>
      <c r="O1363" s="1120" t="s">
        <v>113</v>
      </c>
      <c r="P1363" s="1120" t="s">
        <v>132</v>
      </c>
      <c r="Q1363" s="1120" t="s">
        <v>35</v>
      </c>
      <c r="R1363" s="1120" t="s">
        <v>104</v>
      </c>
      <c r="S1363" s="1120" t="s">
        <v>105</v>
      </c>
      <c r="T1363" s="1120" t="s">
        <v>4164</v>
      </c>
      <c r="U1363" s="1120" t="s">
        <v>106</v>
      </c>
      <c r="V1363" s="1120" t="s">
        <v>8406</v>
      </c>
      <c r="W1363" s="1169">
        <v>45621</v>
      </c>
      <c r="X1363" s="1124">
        <v>47448</v>
      </c>
      <c r="Y1363" s="1120" t="s">
        <v>8298</v>
      </c>
      <c r="Z1363" s="1162" t="s">
        <v>8299</v>
      </c>
      <c r="AA1363" s="1211">
        <v>46008</v>
      </c>
      <c r="AB1363" s="1313"/>
      <c r="AC1363" s="1111"/>
      <c r="AD1363" s="1121"/>
      <c r="AE1363" s="1113"/>
      <c r="AF1363" s="1113"/>
      <c r="AG1363" s="1113"/>
    </row>
    <row r="1364" spans="1:33" ht="15.75" customHeight="1">
      <c r="A1364" s="1120" t="s">
        <v>10</v>
      </c>
      <c r="B1364" s="1120" t="s">
        <v>49</v>
      </c>
      <c r="C1364" s="1120" t="s">
        <v>50</v>
      </c>
      <c r="D1364" s="1120" t="s">
        <v>51</v>
      </c>
      <c r="E1364" s="1120" t="s">
        <v>30</v>
      </c>
      <c r="F1364" s="1107" t="str">
        <f t="array" ref="F1364">IFERROR(INDEX(UIID!$K$2:$K1561, MATCH(CONCATENATE(B1364,D1364,G1364,J1364), UIID!$B$2:$B1561&amp;UIID!$D$2:$D1561&amp;UIID!$G$2:$G1561&amp;UIID!$H$2:$H1561, 0),), "Not Found")</f>
        <v>0746-0022</v>
      </c>
      <c r="G1364" s="1120" t="s">
        <v>1464</v>
      </c>
      <c r="H1364" s="1120"/>
      <c r="I1364" s="1120" t="s">
        <v>8257</v>
      </c>
      <c r="J1364" s="1120" t="s">
        <v>1465</v>
      </c>
      <c r="K1364" s="1120">
        <v>9.3193351598398095</v>
      </c>
      <c r="L1364" s="1120">
        <v>123.291219076906</v>
      </c>
      <c r="M1364" s="1120" t="s">
        <v>1466</v>
      </c>
      <c r="N1364" s="1120" t="s">
        <v>7944</v>
      </c>
      <c r="O1364" s="1120" t="s">
        <v>15</v>
      </c>
      <c r="P1364" s="1120" t="s">
        <v>16</v>
      </c>
      <c r="Q1364" s="1302" t="s">
        <v>10389</v>
      </c>
      <c r="R1364" s="1120" t="s">
        <v>32</v>
      </c>
      <c r="S1364" s="1120" t="s">
        <v>43</v>
      </c>
      <c r="T1364" s="1120" t="s">
        <v>4213</v>
      </c>
      <c r="U1364" s="1120" t="s">
        <v>253</v>
      </c>
      <c r="V1364" s="1120" t="s">
        <v>8407</v>
      </c>
      <c r="W1364" s="1169">
        <v>45623</v>
      </c>
      <c r="X1364" s="1124">
        <v>47137</v>
      </c>
      <c r="Y1364" s="673" t="s">
        <v>8408</v>
      </c>
      <c r="Z1364" s="1120" t="s">
        <v>8409</v>
      </c>
      <c r="AA1364" s="1120" t="s">
        <v>8410</v>
      </c>
      <c r="AB1364" s="1313"/>
      <c r="AC1364" s="1111"/>
      <c r="AD1364" s="1121"/>
      <c r="AE1364" s="1113"/>
      <c r="AF1364" s="1113"/>
      <c r="AG1364" s="1113"/>
    </row>
    <row r="1365" spans="1:33" ht="15.75" customHeight="1">
      <c r="A1365" s="1120" t="s">
        <v>10</v>
      </c>
      <c r="B1365" s="1132" t="s">
        <v>49</v>
      </c>
      <c r="C1365" s="1132" t="s">
        <v>50</v>
      </c>
      <c r="D1365" s="1132" t="s">
        <v>51</v>
      </c>
      <c r="E1365" s="1132" t="s">
        <v>30</v>
      </c>
      <c r="F1365" s="1153" t="str">
        <f t="array" ref="F1365">IFERROR(INDEX(UIID!$K$2:$K1561, MATCH(CONCATENATE(B1365,D1365,G1365,J1365), UIID!$B$2:$B1561&amp;UIID!$D$2:$D1561&amp;UIID!$G$2:$G1561&amp;UIID!$H$2:$H1561, 0),), "Not Found")</f>
        <v>0746-0022</v>
      </c>
      <c r="G1365" s="1132" t="s">
        <v>1464</v>
      </c>
      <c r="H1365" s="1132"/>
      <c r="I1365" s="1132" t="s">
        <v>8257</v>
      </c>
      <c r="J1365" s="1132" t="s">
        <v>1465</v>
      </c>
      <c r="K1365" s="1132">
        <v>9.3193351598398095</v>
      </c>
      <c r="L1365" s="1132">
        <v>123.291219076906</v>
      </c>
      <c r="M1365" s="1132" t="s">
        <v>1466</v>
      </c>
      <c r="N1365" s="1132" t="s">
        <v>7944</v>
      </c>
      <c r="O1365" s="1132" t="s">
        <v>15</v>
      </c>
      <c r="P1365" s="1132" t="s">
        <v>16</v>
      </c>
      <c r="Q1365" s="1302" t="s">
        <v>10389</v>
      </c>
      <c r="R1365" s="1132" t="s">
        <v>2230</v>
      </c>
      <c r="S1365" s="1132" t="s">
        <v>1795</v>
      </c>
      <c r="T1365" s="1132" t="s">
        <v>4157</v>
      </c>
      <c r="U1365" s="1132" t="s">
        <v>957</v>
      </c>
      <c r="V1365" s="1132" t="s">
        <v>8411</v>
      </c>
      <c r="W1365" s="1150">
        <v>45623</v>
      </c>
      <c r="X1365" s="1298">
        <v>47265</v>
      </c>
      <c r="Y1365" s="1132" t="s">
        <v>7943</v>
      </c>
      <c r="Z1365" s="1132" t="s">
        <v>8412</v>
      </c>
      <c r="AA1365" s="1298">
        <v>46910</v>
      </c>
      <c r="AB1365" s="1155"/>
      <c r="AC1365" s="1148"/>
      <c r="AD1365" s="1155"/>
      <c r="AE1365" s="1300"/>
      <c r="AF1365" s="1300"/>
      <c r="AG1365" s="1300"/>
    </row>
    <row r="1366" spans="1:33" ht="15.75" customHeight="1">
      <c r="A1366" s="1120" t="s">
        <v>10</v>
      </c>
      <c r="B1366" s="1120" t="s">
        <v>49</v>
      </c>
      <c r="C1366" s="1120" t="s">
        <v>28</v>
      </c>
      <c r="D1366" s="1120" t="s">
        <v>1415</v>
      </c>
      <c r="E1366" s="1120" t="s">
        <v>50</v>
      </c>
      <c r="F1366" s="1107" t="str">
        <f t="array" ref="F1366">IFERROR(INDEX(UIID!$K$2:$K1561, MATCH(CONCATENATE(B1366,D1366,G1366,J1366), UIID!$B$2:$B1561&amp;UIID!$D$2:$D1561&amp;UIID!$G$2:$G1561&amp;UIID!$H$2:$H1561, 0),), "Not Found")</f>
        <v>0746-0020</v>
      </c>
      <c r="G1366" s="1120" t="s">
        <v>2244</v>
      </c>
      <c r="H1366" s="1120"/>
      <c r="I1366" s="1120" t="s">
        <v>8413</v>
      </c>
      <c r="J1366" s="1120" t="s">
        <v>2245</v>
      </c>
      <c r="K1366" s="1120">
        <v>9.3619058953952692</v>
      </c>
      <c r="L1366" s="1120">
        <v>123.23957948272999</v>
      </c>
      <c r="M1366" s="1120" t="s">
        <v>8414</v>
      </c>
      <c r="N1366" s="1120" t="s">
        <v>8382</v>
      </c>
      <c r="O1366" s="1120" t="s">
        <v>15</v>
      </c>
      <c r="P1366" s="1120" t="s">
        <v>1449</v>
      </c>
      <c r="Q1366" s="1120" t="s">
        <v>4262</v>
      </c>
      <c r="R1366" s="1120" t="s">
        <v>125</v>
      </c>
      <c r="S1366" s="1120" t="s">
        <v>2725</v>
      </c>
      <c r="T1366" s="1120" t="s">
        <v>4890</v>
      </c>
      <c r="U1366" s="1120" t="s">
        <v>1461</v>
      </c>
      <c r="V1366" s="1120" t="s">
        <v>8415</v>
      </c>
      <c r="W1366" s="1169">
        <v>45628</v>
      </c>
      <c r="X1366" s="1124">
        <v>47455</v>
      </c>
      <c r="Y1366" s="1120" t="s">
        <v>8416</v>
      </c>
      <c r="Z1366" s="1321" t="s">
        <v>8417</v>
      </c>
      <c r="AA1366" s="1322" t="s">
        <v>8418</v>
      </c>
      <c r="AB1366" s="1313"/>
      <c r="AC1366" s="1111"/>
      <c r="AD1366" s="1121"/>
      <c r="AE1366" s="1113"/>
      <c r="AF1366" s="1113"/>
      <c r="AG1366" s="1113"/>
    </row>
    <row r="1367" spans="1:33" ht="15.75" customHeight="1">
      <c r="A1367" s="1120" t="s">
        <v>10</v>
      </c>
      <c r="B1367" s="1120" t="s">
        <v>49</v>
      </c>
      <c r="C1367" s="1120" t="s">
        <v>28</v>
      </c>
      <c r="D1367" s="1120" t="s">
        <v>1415</v>
      </c>
      <c r="E1367" s="1120" t="s">
        <v>50</v>
      </c>
      <c r="F1367" s="1107" t="str">
        <f t="array" ref="F1367">IFERROR(INDEX(UIID!$K$2:$K1561, MATCH(CONCATENATE(B1367,D1367,G1367,J1367), UIID!$B$2:$B1561&amp;UIID!$D$2:$D1561&amp;UIID!$G$2:$G1561&amp;UIID!$H$2:$H1561, 0),), "Not Found")</f>
        <v>0746-0044</v>
      </c>
      <c r="G1367" s="1120" t="s">
        <v>1416</v>
      </c>
      <c r="H1367" s="1120"/>
      <c r="I1367" s="1120" t="s">
        <v>8419</v>
      </c>
      <c r="J1367" s="1120" t="s">
        <v>4062</v>
      </c>
      <c r="K1367" s="1120">
        <v>9.3361194555765294</v>
      </c>
      <c r="L1367" s="1120">
        <v>123.301361595554</v>
      </c>
      <c r="M1367" s="1120" t="s">
        <v>8420</v>
      </c>
      <c r="N1367" s="1323" t="s">
        <v>8421</v>
      </c>
      <c r="O1367" s="1120" t="s">
        <v>15</v>
      </c>
      <c r="P1367" s="1120" t="s">
        <v>16</v>
      </c>
      <c r="Q1367" s="1120" t="s">
        <v>4262</v>
      </c>
      <c r="R1367" s="1120" t="s">
        <v>3006</v>
      </c>
      <c r="S1367" s="1120" t="s">
        <v>2753</v>
      </c>
      <c r="T1367" s="1120"/>
      <c r="U1367" s="1120" t="s">
        <v>1048</v>
      </c>
      <c r="V1367" s="1120" t="s">
        <v>8422</v>
      </c>
      <c r="W1367" s="1169">
        <v>45632</v>
      </c>
      <c r="X1367" s="1124">
        <v>47459</v>
      </c>
      <c r="Y1367" s="1120" t="s">
        <v>8423</v>
      </c>
      <c r="Z1367" s="1162" t="s">
        <v>8424</v>
      </c>
      <c r="AA1367" s="1324">
        <v>45713</v>
      </c>
      <c r="AB1367" s="1313"/>
      <c r="AC1367" s="1111"/>
      <c r="AD1367" s="1121"/>
      <c r="AE1367" s="1113"/>
      <c r="AF1367" s="1113"/>
      <c r="AG1367" s="1113"/>
    </row>
    <row r="1368" spans="1:33" ht="15.75" customHeight="1">
      <c r="A1368" s="1120" t="s">
        <v>10</v>
      </c>
      <c r="B1368" s="1120" t="s">
        <v>49</v>
      </c>
      <c r="C1368" s="1120" t="s">
        <v>50</v>
      </c>
      <c r="D1368" s="1120" t="s">
        <v>51</v>
      </c>
      <c r="E1368" s="1120" t="s">
        <v>30</v>
      </c>
      <c r="F1368" s="1107" t="str">
        <f t="array" ref="F1368">IFERROR(INDEX(UIID!$K$2:$K1561, MATCH(CONCATENATE(B1368,D1368,G1368,J1368), UIID!$B$2:$B1561&amp;UIID!$D$2:$D1561&amp;UIID!$G$2:$G1561&amp;UIID!$H$2:$H1561, 0),), "Not Found")</f>
        <v>0746-0013</v>
      </c>
      <c r="G1368" s="1120" t="s">
        <v>1986</v>
      </c>
      <c r="H1368" s="1120"/>
      <c r="I1368" s="1120" t="s">
        <v>8063</v>
      </c>
      <c r="J1368" s="1120" t="s">
        <v>4033</v>
      </c>
      <c r="K1368" s="1120">
        <v>9.3212505603453</v>
      </c>
      <c r="L1368" s="1120">
        <v>123.259606360169</v>
      </c>
      <c r="M1368" s="1120" t="s">
        <v>1987</v>
      </c>
      <c r="N1368" s="1120" t="s">
        <v>8065</v>
      </c>
      <c r="O1368" s="1120" t="s">
        <v>113</v>
      </c>
      <c r="P1368" s="1120" t="s">
        <v>2229</v>
      </c>
      <c r="Q1368" s="1302" t="s">
        <v>10389</v>
      </c>
      <c r="R1368" s="1120" t="s">
        <v>272</v>
      </c>
      <c r="S1368" s="1120" t="s">
        <v>3046</v>
      </c>
      <c r="T1368" s="1120" t="s">
        <v>4306</v>
      </c>
      <c r="U1368" s="1120" t="s">
        <v>8425</v>
      </c>
      <c r="V1368" s="1120" t="s">
        <v>8426</v>
      </c>
      <c r="W1368" s="1169">
        <v>45628</v>
      </c>
      <c r="X1368" s="1124">
        <v>46637</v>
      </c>
      <c r="Y1368" s="1120" t="s">
        <v>8397</v>
      </c>
      <c r="Z1368" s="1120" t="s">
        <v>8398</v>
      </c>
      <c r="AA1368" s="1120" t="s">
        <v>8428</v>
      </c>
      <c r="AB1368" s="1313"/>
      <c r="AC1368" s="1111"/>
      <c r="AD1368" s="1121"/>
      <c r="AE1368" s="1113"/>
      <c r="AF1368" s="1113"/>
      <c r="AG1368" s="1113"/>
    </row>
    <row r="1369" spans="1:33" ht="15.75" customHeight="1">
      <c r="A1369" s="1120" t="s">
        <v>10</v>
      </c>
      <c r="B1369" s="1120" t="s">
        <v>49</v>
      </c>
      <c r="C1369" s="1120" t="s">
        <v>50</v>
      </c>
      <c r="D1369" s="1120" t="s">
        <v>1447</v>
      </c>
      <c r="E1369" s="1120" t="s">
        <v>30</v>
      </c>
      <c r="F1369" s="1107" t="str">
        <f t="array" ref="F1369">IFERROR(INDEX(UIID!$K$2:$K1561, MATCH(CONCATENATE(B1369,D1369,G1369,J1369), UIID!$B$2:$B1561&amp;UIID!$D$2:$D1561&amp;UIID!$G$2:$G1561&amp;UIID!$H$2:$H1561, 0),), "Not Found")</f>
        <v>0746-0033</v>
      </c>
      <c r="G1369" s="176" t="s">
        <v>4050</v>
      </c>
      <c r="H1369" s="176"/>
      <c r="I1369" s="176" t="s">
        <v>8276</v>
      </c>
      <c r="J1369" s="176" t="s">
        <v>1450</v>
      </c>
      <c r="K1369" s="1120">
        <v>9.3889091078392894</v>
      </c>
      <c r="L1369" s="1120">
        <v>122.795545509717</v>
      </c>
      <c r="M1369" s="176" t="s">
        <v>1451</v>
      </c>
      <c r="N1369" s="176" t="s">
        <v>8291</v>
      </c>
      <c r="O1369" s="176" t="s">
        <v>15</v>
      </c>
      <c r="P1369" s="176" t="s">
        <v>1449</v>
      </c>
      <c r="Q1369" s="1120" t="s">
        <v>4262</v>
      </c>
      <c r="R1369" s="176" t="s">
        <v>125</v>
      </c>
      <c r="S1369" s="1120" t="s">
        <v>2725</v>
      </c>
      <c r="T1369" s="1120" t="s">
        <v>4890</v>
      </c>
      <c r="U1369" s="1120" t="s">
        <v>1461</v>
      </c>
      <c r="V1369" s="1120" t="s">
        <v>8429</v>
      </c>
      <c r="W1369" s="1169">
        <v>45636</v>
      </c>
      <c r="X1369" s="1124">
        <v>47463</v>
      </c>
      <c r="Y1369" s="1120" t="s">
        <v>7927</v>
      </c>
      <c r="Z1369" s="1162" t="s">
        <v>4893</v>
      </c>
      <c r="AA1369" s="1120" t="s">
        <v>4283</v>
      </c>
      <c r="AB1369" s="1313"/>
      <c r="AC1369" s="1111"/>
      <c r="AD1369" s="1121"/>
      <c r="AE1369" s="1113"/>
      <c r="AF1369" s="1113"/>
      <c r="AG1369" s="1113"/>
    </row>
    <row r="1370" spans="1:33" ht="15.75" customHeight="1">
      <c r="A1370" s="1120" t="s">
        <v>10</v>
      </c>
      <c r="B1370" s="1120" t="s">
        <v>49</v>
      </c>
      <c r="C1370" s="1120" t="s">
        <v>50</v>
      </c>
      <c r="D1370" s="1120" t="s">
        <v>1447</v>
      </c>
      <c r="E1370" s="1120" t="s">
        <v>30</v>
      </c>
      <c r="F1370" s="1107" t="str">
        <f t="array" ref="F1370">IFERROR(INDEX(UIID!$K$2:$K1561, MATCH(CONCATENATE(B1370,D1370,G1370,J1370), UIID!$B$2:$B1561&amp;UIID!$D$2:$D1561&amp;UIID!$G$2:$G1561&amp;UIID!$H$2:$H1561, 0),), "Not Found")</f>
        <v>0746-0033</v>
      </c>
      <c r="G1370" s="176" t="s">
        <v>4050</v>
      </c>
      <c r="H1370" s="1120"/>
      <c r="I1370" s="176" t="s">
        <v>8276</v>
      </c>
      <c r="J1370" s="176" t="s">
        <v>1450</v>
      </c>
      <c r="K1370" s="1120">
        <v>9.3889091078392894</v>
      </c>
      <c r="L1370" s="1120">
        <v>122.795545509717</v>
      </c>
      <c r="M1370" s="176" t="s">
        <v>1451</v>
      </c>
      <c r="N1370" s="176" t="s">
        <v>8291</v>
      </c>
      <c r="O1370" s="176" t="s">
        <v>15</v>
      </c>
      <c r="P1370" s="176" t="s">
        <v>1449</v>
      </c>
      <c r="Q1370" s="1120" t="s">
        <v>4262</v>
      </c>
      <c r="R1370" s="176" t="s">
        <v>125</v>
      </c>
      <c r="S1370" s="1120" t="s">
        <v>2775</v>
      </c>
      <c r="T1370" s="1120" t="s">
        <v>4890</v>
      </c>
      <c r="U1370" s="1120" t="s">
        <v>4990</v>
      </c>
      <c r="V1370" s="1120" t="s">
        <v>8430</v>
      </c>
      <c r="W1370" s="1169">
        <v>45636</v>
      </c>
      <c r="X1370" s="1124">
        <v>47463</v>
      </c>
      <c r="Y1370" s="1120" t="s">
        <v>7927</v>
      </c>
      <c r="Z1370" s="1162" t="s">
        <v>4893</v>
      </c>
      <c r="AA1370" s="1120" t="s">
        <v>4283</v>
      </c>
      <c r="AB1370" s="1313"/>
      <c r="AC1370" s="1111"/>
      <c r="AD1370" s="1121"/>
      <c r="AE1370" s="1113"/>
      <c r="AF1370" s="1113"/>
      <c r="AG1370" s="1113"/>
    </row>
    <row r="1371" spans="1:33" ht="15.75" customHeight="1">
      <c r="A1371" s="1120" t="s">
        <v>10</v>
      </c>
      <c r="B1371" s="1120" t="s">
        <v>49</v>
      </c>
      <c r="C1371" s="1120" t="s">
        <v>50</v>
      </c>
      <c r="D1371" s="1120" t="s">
        <v>1447</v>
      </c>
      <c r="E1371" s="1120" t="s">
        <v>30</v>
      </c>
      <c r="F1371" s="1107" t="str">
        <f t="array" ref="F1371">IFERROR(INDEX(UIID!$K$2:$K1561, MATCH(CONCATENATE(B1371,D1371,G1371,J1371), UIID!$B$2:$B1561&amp;UIID!$D$2:$D1561&amp;UIID!$G$2:$G1561&amp;UIID!$H$2:$H1561, 0),), "Not Found")</f>
        <v>0746-0045</v>
      </c>
      <c r="G1371" s="1120" t="s">
        <v>3559</v>
      </c>
      <c r="H1371" s="1120"/>
      <c r="I1371" s="1120" t="s">
        <v>8431</v>
      </c>
      <c r="J1371" s="1120" t="s">
        <v>4063</v>
      </c>
      <c r="K1371" s="1120">
        <v>9.3888007383951795</v>
      </c>
      <c r="L1371" s="1120">
        <v>122.79562694427899</v>
      </c>
      <c r="M1371" s="1120" t="s">
        <v>8432</v>
      </c>
      <c r="N1371" s="1120" t="s">
        <v>8433</v>
      </c>
      <c r="O1371" s="1120" t="s">
        <v>15</v>
      </c>
      <c r="P1371" s="1120" t="s">
        <v>16</v>
      </c>
      <c r="Q1371" s="1120" t="s">
        <v>35</v>
      </c>
      <c r="R1371" s="176" t="s">
        <v>125</v>
      </c>
      <c r="S1371" s="1120" t="s">
        <v>1033</v>
      </c>
      <c r="T1371" s="1120" t="s">
        <v>4164</v>
      </c>
      <c r="U1371" s="1120" t="s">
        <v>1034</v>
      </c>
      <c r="V1371" s="1120" t="s">
        <v>8434</v>
      </c>
      <c r="W1371" s="1169">
        <v>45639</v>
      </c>
      <c r="X1371" s="1124">
        <v>47466</v>
      </c>
      <c r="Y1371" s="1120" t="s">
        <v>8435</v>
      </c>
      <c r="Z1371" s="1162" t="s">
        <v>8436</v>
      </c>
      <c r="AA1371" s="1124">
        <v>47268</v>
      </c>
      <c r="AB1371" s="1313"/>
      <c r="AC1371" s="1111"/>
      <c r="AD1371" s="1121"/>
      <c r="AE1371" s="1113"/>
      <c r="AF1371" s="1113"/>
      <c r="AG1371" s="1113"/>
    </row>
    <row r="1372" spans="1:33" ht="15.75" customHeight="1">
      <c r="A1372" s="1120" t="s">
        <v>10</v>
      </c>
      <c r="B1372" s="1120" t="s">
        <v>49</v>
      </c>
      <c r="C1372" s="1120" t="s">
        <v>50</v>
      </c>
      <c r="D1372" s="1120" t="s">
        <v>1447</v>
      </c>
      <c r="E1372" s="1120" t="s">
        <v>30</v>
      </c>
      <c r="F1372" s="1107" t="str">
        <f t="array" ref="F1372">IFERROR(INDEX(UIID!$K$2:$K1561, MATCH(CONCATENATE(B1372,D1372,G1372,J1372), UIID!$B$2:$B1561&amp;UIID!$D$2:$D1561&amp;UIID!$G$2:$G1561&amp;UIID!$H$2:$H1561, 0),), "Not Found")</f>
        <v>0746-0045</v>
      </c>
      <c r="G1372" s="1120" t="s">
        <v>3559</v>
      </c>
      <c r="H1372" s="1120"/>
      <c r="I1372" s="1120" t="s">
        <v>8431</v>
      </c>
      <c r="J1372" s="1120" t="s">
        <v>4063</v>
      </c>
      <c r="K1372" s="1120">
        <v>9.3888007383951795</v>
      </c>
      <c r="L1372" s="1120">
        <v>122.79562694427899</v>
      </c>
      <c r="M1372" s="1120" t="s">
        <v>8432</v>
      </c>
      <c r="N1372" s="1120" t="s">
        <v>8433</v>
      </c>
      <c r="O1372" s="1120" t="s">
        <v>15</v>
      </c>
      <c r="P1372" s="1120" t="s">
        <v>16</v>
      </c>
      <c r="Q1372" s="1120" t="s">
        <v>35</v>
      </c>
      <c r="R1372" s="1120" t="s">
        <v>104</v>
      </c>
      <c r="S1372" s="1120" t="s">
        <v>105</v>
      </c>
      <c r="T1372" s="1120" t="s">
        <v>4164</v>
      </c>
      <c r="U1372" s="1120" t="s">
        <v>106</v>
      </c>
      <c r="V1372" s="1120" t="s">
        <v>8437</v>
      </c>
      <c r="W1372" s="1169">
        <v>45639</v>
      </c>
      <c r="X1372" s="1124">
        <v>47466</v>
      </c>
      <c r="Y1372" s="1120" t="s">
        <v>8435</v>
      </c>
      <c r="Z1372" s="1120" t="s">
        <v>8438</v>
      </c>
      <c r="AA1372" s="1124">
        <v>46632</v>
      </c>
      <c r="AB1372" s="1313"/>
      <c r="AC1372" s="1111"/>
      <c r="AD1372" s="1121"/>
      <c r="AE1372" s="1113"/>
      <c r="AF1372" s="1113"/>
      <c r="AG1372" s="1113"/>
    </row>
    <row r="1373" spans="1:33" ht="15.75" customHeight="1">
      <c r="A1373" s="1120" t="s">
        <v>10</v>
      </c>
      <c r="B1373" s="1120" t="s">
        <v>49</v>
      </c>
      <c r="C1373" s="1120" t="s">
        <v>50</v>
      </c>
      <c r="D1373" s="1120" t="s">
        <v>1447</v>
      </c>
      <c r="E1373" s="1120" t="s">
        <v>30</v>
      </c>
      <c r="F1373" s="1107" t="str">
        <f t="array" ref="F1373">IFERROR(INDEX(UIID!$K$2:$K1561, MATCH(CONCATENATE(B1373,D1373,G1373,J1373), UIID!$B$2:$B1561&amp;UIID!$D$2:$D1561&amp;UIID!$G$2:$G1561&amp;UIID!$H$2:$H1561, 0),), "Not Found")</f>
        <v>0746-0045</v>
      </c>
      <c r="G1373" s="1120" t="s">
        <v>3559</v>
      </c>
      <c r="H1373" s="1120"/>
      <c r="I1373" s="1120" t="s">
        <v>8431</v>
      </c>
      <c r="J1373" s="1120" t="s">
        <v>4063</v>
      </c>
      <c r="K1373" s="1120">
        <v>9.3888007383951795</v>
      </c>
      <c r="L1373" s="1120">
        <v>122.79562694427899</v>
      </c>
      <c r="M1373" s="1120" t="s">
        <v>8432</v>
      </c>
      <c r="N1373" s="1120" t="s">
        <v>8433</v>
      </c>
      <c r="O1373" s="1120" t="s">
        <v>15</v>
      </c>
      <c r="P1373" s="1120" t="s">
        <v>16</v>
      </c>
      <c r="Q1373" s="1120" t="s">
        <v>35</v>
      </c>
      <c r="R1373" s="1120" t="s">
        <v>2230</v>
      </c>
      <c r="S1373" s="1120" t="s">
        <v>161</v>
      </c>
      <c r="T1373" s="1120" t="s">
        <v>4157</v>
      </c>
      <c r="U1373" s="1120" t="s">
        <v>957</v>
      </c>
      <c r="V1373" s="1120" t="s">
        <v>8439</v>
      </c>
      <c r="W1373" s="1169">
        <v>45642</v>
      </c>
      <c r="X1373" s="1124">
        <v>47469</v>
      </c>
      <c r="Y1373" s="1120" t="s">
        <v>8435</v>
      </c>
      <c r="Z1373" s="1120" t="s">
        <v>8440</v>
      </c>
      <c r="AA1373" s="1124">
        <v>46457</v>
      </c>
      <c r="AB1373" s="1313"/>
      <c r="AC1373" s="1111"/>
      <c r="AD1373" s="1121"/>
      <c r="AE1373" s="1113"/>
      <c r="AF1373" s="1113"/>
      <c r="AG1373" s="1113"/>
    </row>
    <row r="1374" spans="1:33" ht="15.75" customHeight="1">
      <c r="A1374" s="1120" t="s">
        <v>10</v>
      </c>
      <c r="B1374" s="1120" t="s">
        <v>49</v>
      </c>
      <c r="C1374" s="1120" t="s">
        <v>50</v>
      </c>
      <c r="D1374" s="1120" t="s">
        <v>51</v>
      </c>
      <c r="E1374" s="1120" t="s">
        <v>30</v>
      </c>
      <c r="F1374" s="1107" t="str">
        <f t="array" ref="F1374">IFERROR(INDEX(UIID!$K$2:$K1561, MATCH(CONCATENATE(B1374,D1374,G1374,J1374), UIID!$B$2:$B1561&amp;UIID!$D$2:$D1561&amp;UIID!$G$2:$G1561&amp;UIID!$H$2:$H1561, 0),), "Not Found")</f>
        <v>0746-0011</v>
      </c>
      <c r="G1374" s="1120" t="s">
        <v>1788</v>
      </c>
      <c r="H1374" s="1120"/>
      <c r="I1374" s="1120" t="s">
        <v>8441</v>
      </c>
      <c r="J1374" s="1120" t="s">
        <v>1789</v>
      </c>
      <c r="K1374" s="1120">
        <v>9.3263962717227002</v>
      </c>
      <c r="L1374" s="1120">
        <v>123.297094098249</v>
      </c>
      <c r="M1374" s="1120" t="s">
        <v>8442</v>
      </c>
      <c r="N1374" s="1120" t="s">
        <v>8443</v>
      </c>
      <c r="O1374" s="1120" t="s">
        <v>15</v>
      </c>
      <c r="P1374" s="1120" t="s">
        <v>16</v>
      </c>
      <c r="Q1374" s="1120" t="s">
        <v>35</v>
      </c>
      <c r="R1374" s="1120" t="s">
        <v>125</v>
      </c>
      <c r="S1374" s="1120" t="s">
        <v>1033</v>
      </c>
      <c r="T1374" s="1120" t="s">
        <v>4164</v>
      </c>
      <c r="U1374" s="1120" t="s">
        <v>1034</v>
      </c>
      <c r="V1374" s="1120" t="s">
        <v>8444</v>
      </c>
      <c r="W1374" s="1169">
        <v>45642</v>
      </c>
      <c r="X1374" s="1124">
        <v>47469</v>
      </c>
      <c r="Y1374" s="1120" t="s">
        <v>7880</v>
      </c>
      <c r="Z1374" s="1162" t="s">
        <v>8445</v>
      </c>
      <c r="AA1374" s="1124">
        <v>46311</v>
      </c>
      <c r="AB1374" s="1313"/>
      <c r="AC1374" s="1111"/>
      <c r="AD1374" s="1121"/>
      <c r="AE1374" s="1113"/>
      <c r="AF1374" s="1113"/>
      <c r="AG1374" s="1113"/>
    </row>
    <row r="1375" spans="1:33" ht="15.75" customHeight="1">
      <c r="A1375" s="1120" t="s">
        <v>10</v>
      </c>
      <c r="B1375" s="1120" t="s">
        <v>49</v>
      </c>
      <c r="C1375" s="1120" t="s">
        <v>50</v>
      </c>
      <c r="D1375" s="1120" t="s">
        <v>51</v>
      </c>
      <c r="E1375" s="1120" t="s">
        <v>30</v>
      </c>
      <c r="F1375" s="1107" t="str">
        <f t="array" ref="F1375">IFERROR(INDEX(UIID!$K$2:$K1561, MATCH(CONCATENATE(B1375,D1375,G1375,J1375), UIID!$B$2:$B1561&amp;UIID!$D$2:$D1561&amp;UIID!$G$2:$G1561&amp;UIID!$H$2:$H1561, 0),), "Not Found")</f>
        <v>0746-0011</v>
      </c>
      <c r="G1375" s="1120" t="s">
        <v>1788</v>
      </c>
      <c r="H1375" s="1120"/>
      <c r="I1375" s="1120" t="s">
        <v>8441</v>
      </c>
      <c r="J1375" s="1120" t="s">
        <v>1789</v>
      </c>
      <c r="K1375" s="1120">
        <v>9.3263962717227002</v>
      </c>
      <c r="L1375" s="1120">
        <v>123.297094098249</v>
      </c>
      <c r="M1375" s="1120" t="s">
        <v>8442</v>
      </c>
      <c r="N1375" s="1120" t="s">
        <v>8443</v>
      </c>
      <c r="O1375" s="1120" t="s">
        <v>15</v>
      </c>
      <c r="P1375" s="1120" t="s">
        <v>16</v>
      </c>
      <c r="Q1375" s="1120" t="s">
        <v>35</v>
      </c>
      <c r="R1375" s="1120" t="s">
        <v>32</v>
      </c>
      <c r="S1375" s="1120" t="s">
        <v>47</v>
      </c>
      <c r="T1375" s="1120" t="s">
        <v>4164</v>
      </c>
      <c r="U1375" s="1120" t="s">
        <v>78</v>
      </c>
      <c r="V1375" s="1120" t="s">
        <v>8446</v>
      </c>
      <c r="W1375" s="1169">
        <v>45642</v>
      </c>
      <c r="X1375" s="1124">
        <v>47469</v>
      </c>
      <c r="Y1375" s="1120" t="s">
        <v>7880</v>
      </c>
      <c r="Z1375" s="1120" t="s">
        <v>8447</v>
      </c>
      <c r="AA1375" s="1124">
        <v>47065</v>
      </c>
      <c r="AB1375" s="1313"/>
      <c r="AC1375" s="1111"/>
      <c r="AD1375" s="1121"/>
      <c r="AE1375" s="1113"/>
      <c r="AF1375" s="1113"/>
      <c r="AG1375" s="1113"/>
    </row>
    <row r="1376" spans="1:33" ht="15.75" customHeight="1">
      <c r="A1376" s="1120" t="s">
        <v>10</v>
      </c>
      <c r="B1376" s="1120" t="s">
        <v>49</v>
      </c>
      <c r="C1376" s="1120" t="s">
        <v>50</v>
      </c>
      <c r="D1376" s="1120" t="s">
        <v>51</v>
      </c>
      <c r="E1376" s="1120" t="s">
        <v>30</v>
      </c>
      <c r="F1376" s="1107" t="str">
        <f t="array" ref="F1376">IFERROR(INDEX(UIID!$K$2:$K1561, MATCH(CONCATENATE(B1376,D1376,G1376,J1376), UIID!$B$2:$B1561&amp;UIID!$D$2:$D1561&amp;UIID!$G$2:$G1561&amp;UIID!$H$2:$H1561, 0),), "Not Found")</f>
        <v>0746-0013</v>
      </c>
      <c r="G1376" s="1120" t="s">
        <v>1986</v>
      </c>
      <c r="H1376" s="1120"/>
      <c r="I1376" s="1120" t="s">
        <v>8063</v>
      </c>
      <c r="J1376" s="1120" t="s">
        <v>4033</v>
      </c>
      <c r="K1376" s="1120">
        <v>9.3212505603453</v>
      </c>
      <c r="L1376" s="1120">
        <v>123.259606360169</v>
      </c>
      <c r="M1376" s="1120" t="s">
        <v>1987</v>
      </c>
      <c r="N1376" s="1120" t="s">
        <v>8065</v>
      </c>
      <c r="O1376" s="1120" t="s">
        <v>113</v>
      </c>
      <c r="P1376" s="1120" t="s">
        <v>2229</v>
      </c>
      <c r="Q1376" s="1120" t="s">
        <v>4262</v>
      </c>
      <c r="R1376" s="1120" t="s">
        <v>2222</v>
      </c>
      <c r="S1376" s="1120" t="s">
        <v>2858</v>
      </c>
      <c r="T1376" s="1120" t="s">
        <v>4979</v>
      </c>
      <c r="U1376" s="1120" t="s">
        <v>308</v>
      </c>
      <c r="V1376" s="1120" t="s">
        <v>8448</v>
      </c>
      <c r="W1376" s="1169">
        <v>45653</v>
      </c>
      <c r="X1376" s="1169">
        <v>47480</v>
      </c>
      <c r="Y1376" s="1120" t="s">
        <v>8449</v>
      </c>
      <c r="Z1376" s="1120" t="s">
        <v>8450</v>
      </c>
      <c r="AA1376" s="1120" t="s">
        <v>8451</v>
      </c>
      <c r="AB1376" s="1313"/>
      <c r="AC1376" s="1111"/>
      <c r="AD1376" s="1121"/>
      <c r="AE1376" s="1113"/>
      <c r="AF1376" s="1113"/>
      <c r="AG1376" s="1113"/>
    </row>
    <row r="1377" spans="1:33" ht="15.75" customHeight="1">
      <c r="A1377" s="1120" t="s">
        <v>10</v>
      </c>
      <c r="B1377" s="1132" t="s">
        <v>49</v>
      </c>
      <c r="C1377" s="1132" t="s">
        <v>50</v>
      </c>
      <c r="D1377" s="1132" t="s">
        <v>51</v>
      </c>
      <c r="E1377" s="1132" t="s">
        <v>30</v>
      </c>
      <c r="F1377" s="1153" t="str">
        <f t="array" ref="F1377">IFERROR(INDEX(UIID!$K$2:$K1561, MATCH(CONCATENATE(B1377,D1377,G1377,J1377), UIID!$B$2:$B1561&amp;UIID!$D$2:$D1561&amp;UIID!$G$2:$G1561&amp;UIID!$H$2:$H1561, 0),), "Not Found")</f>
        <v>0746-0013</v>
      </c>
      <c r="G1377" s="1132" t="s">
        <v>1986</v>
      </c>
      <c r="H1377" s="1132"/>
      <c r="I1377" s="1132" t="s">
        <v>8063</v>
      </c>
      <c r="J1377" s="1132" t="s">
        <v>4033</v>
      </c>
      <c r="K1377" s="1132">
        <v>9.3212505603453</v>
      </c>
      <c r="L1377" s="1132">
        <v>123.259606360169</v>
      </c>
      <c r="M1377" s="1132" t="s">
        <v>1987</v>
      </c>
      <c r="N1377" s="1132" t="s">
        <v>8065</v>
      </c>
      <c r="O1377" s="1132" t="s">
        <v>113</v>
      </c>
      <c r="P1377" s="1120" t="s">
        <v>2229</v>
      </c>
      <c r="Q1377" s="1120" t="s">
        <v>4262</v>
      </c>
      <c r="R1377" s="1132" t="s">
        <v>1255</v>
      </c>
      <c r="S1377" s="1132" t="s">
        <v>2798</v>
      </c>
      <c r="T1377" s="1132" t="s">
        <v>7195</v>
      </c>
      <c r="U1377" s="1132" t="s">
        <v>308</v>
      </c>
      <c r="V1377" s="1132" t="s">
        <v>8452</v>
      </c>
      <c r="W1377" s="1150">
        <v>45653</v>
      </c>
      <c r="X1377" s="1150">
        <v>47480</v>
      </c>
      <c r="Y1377" s="1158" t="s">
        <v>8453</v>
      </c>
      <c r="Z1377" s="1132" t="s">
        <v>8454</v>
      </c>
      <c r="AA1377" s="1150">
        <v>45929</v>
      </c>
      <c r="AB1377" s="1155"/>
      <c r="AC1377" s="1148"/>
      <c r="AD1377" s="1155"/>
      <c r="AE1377" s="1300"/>
      <c r="AF1377" s="1300"/>
      <c r="AG1377" s="1300"/>
    </row>
    <row r="1378" spans="1:33" ht="15.75" customHeight="1">
      <c r="A1378" s="1120" t="s">
        <v>10</v>
      </c>
      <c r="B1378" s="176" t="s">
        <v>49</v>
      </c>
      <c r="C1378" s="176" t="s">
        <v>50</v>
      </c>
      <c r="D1378" s="1120" t="s">
        <v>51</v>
      </c>
      <c r="E1378" s="176" t="s">
        <v>30</v>
      </c>
      <c r="F1378" s="1107" t="str">
        <f t="array" ref="F1378">IFERROR(INDEX(UIID!$K$2:$K1561, MATCH(CONCATENATE(B1378,D1378,G1378,J1378), UIID!$B$2:$B1561&amp;UIID!$D$2:$D1561&amp;UIID!$G$2:$G1561&amp;UIID!$H$2:$H1561, 0),), "Not Found")</f>
        <v>0746-0022</v>
      </c>
      <c r="G1378" s="176" t="s">
        <v>1464</v>
      </c>
      <c r="H1378" s="176"/>
      <c r="I1378" s="176"/>
      <c r="J1378" s="176" t="s">
        <v>1465</v>
      </c>
      <c r="K1378" s="1120">
        <v>9.3193351598398095</v>
      </c>
      <c r="L1378" s="1120">
        <v>123.291219076906</v>
      </c>
      <c r="M1378" s="176" t="s">
        <v>1466</v>
      </c>
      <c r="N1378" s="176"/>
      <c r="O1378" s="176" t="s">
        <v>15</v>
      </c>
      <c r="P1378" s="176" t="s">
        <v>16</v>
      </c>
      <c r="Q1378" s="176" t="s">
        <v>35</v>
      </c>
      <c r="R1378" s="176" t="s">
        <v>272</v>
      </c>
      <c r="S1378" s="176" t="s">
        <v>2649</v>
      </c>
      <c r="T1378" s="176" t="s">
        <v>4306</v>
      </c>
      <c r="U1378" s="176" t="s">
        <v>366</v>
      </c>
      <c r="V1378" s="176" t="s">
        <v>1474</v>
      </c>
      <c r="W1378" s="488">
        <v>43103</v>
      </c>
      <c r="X1378" s="458">
        <v>46967</v>
      </c>
      <c r="Y1378" s="176" t="s">
        <v>8456</v>
      </c>
      <c r="Z1378" s="176" t="s">
        <v>8457</v>
      </c>
      <c r="AA1378" s="176" t="s">
        <v>8458</v>
      </c>
      <c r="AB1378" s="678"/>
      <c r="AC1378" s="679"/>
      <c r="AD1378" s="426"/>
      <c r="AE1378" s="681"/>
      <c r="AF1378" s="681"/>
      <c r="AG1378" s="681"/>
    </row>
    <row r="1379" spans="1:33" ht="15.75" customHeight="1">
      <c r="A1379" s="1120" t="s">
        <v>10</v>
      </c>
      <c r="B1379" s="1120" t="s">
        <v>49</v>
      </c>
      <c r="C1379" s="1120" t="s">
        <v>50</v>
      </c>
      <c r="D1379" s="1120" t="s">
        <v>51</v>
      </c>
      <c r="E1379" s="1120" t="s">
        <v>30</v>
      </c>
      <c r="F1379" s="1107" t="str">
        <f t="array" ref="F1379">IFERROR(INDEX(UIID!$K$2:$K1561, MATCH(CONCATENATE(B1379,D1379,G1379,J1379), UIID!$B$2:$B1561&amp;UIID!$D$2:$D1561&amp;UIID!$G$2:$G1561&amp;UIID!$H$2:$H1561, 0),), "Not Found")</f>
        <v>0746-0026</v>
      </c>
      <c r="G1379" s="1120" t="s">
        <v>3500</v>
      </c>
      <c r="H1379" s="176"/>
      <c r="I1379" s="176" t="s">
        <v>8338</v>
      </c>
      <c r="J1379" s="176" t="s">
        <v>4043</v>
      </c>
      <c r="K1379" s="176">
        <v>9.31799568528516</v>
      </c>
      <c r="L1379" s="176">
        <v>123.29410389622301</v>
      </c>
      <c r="M1379" s="485" t="s">
        <v>8339</v>
      </c>
      <c r="N1379" s="176" t="s">
        <v>8340</v>
      </c>
      <c r="O1379" s="176" t="s">
        <v>15</v>
      </c>
      <c r="P1379" s="176" t="s">
        <v>16</v>
      </c>
      <c r="Q1379" s="1120" t="s">
        <v>4262</v>
      </c>
      <c r="R1379" s="176" t="s">
        <v>3006</v>
      </c>
      <c r="S1379" s="1120" t="s">
        <v>2757</v>
      </c>
      <c r="T1379" s="1120" t="s">
        <v>22</v>
      </c>
      <c r="U1379" s="1120" t="s">
        <v>59</v>
      </c>
      <c r="V1379" s="1120" t="s">
        <v>8459</v>
      </c>
      <c r="W1379" s="1169">
        <v>45502</v>
      </c>
      <c r="X1379" s="1124">
        <v>47329</v>
      </c>
      <c r="Y1379" s="1138" t="s">
        <v>8342</v>
      </c>
      <c r="Z1379" s="1157" t="s">
        <v>8343</v>
      </c>
      <c r="AA1379" s="1325">
        <v>45541</v>
      </c>
      <c r="AB1379" s="1313"/>
      <c r="AC1379" s="1111"/>
      <c r="AD1379" s="1121"/>
      <c r="AE1379" s="1113"/>
      <c r="AF1379" s="1113"/>
      <c r="AG1379" s="1113"/>
    </row>
    <row r="1380" spans="1:33" ht="15.75" customHeight="1">
      <c r="A1380" s="1120" t="s">
        <v>10</v>
      </c>
      <c r="B1380" s="1132" t="s">
        <v>49</v>
      </c>
      <c r="C1380" s="1132" t="s">
        <v>50</v>
      </c>
      <c r="D1380" s="1132" t="s">
        <v>51</v>
      </c>
      <c r="E1380" s="1132" t="s">
        <v>30</v>
      </c>
      <c r="F1380" s="1153" t="str">
        <f t="array" ref="F1380">IFERROR(INDEX(UIID!$K$2:$K1561, MATCH(CONCATENATE(B1380,D1380,G1380,J1380), UIID!$B$2:$B1561&amp;UIID!$D$2:$D1561&amp;UIID!$G$2:$G1561&amp;UIID!$H$2:$H1561, 0),), "Not Found")</f>
        <v>0746-0011</v>
      </c>
      <c r="G1380" s="1132" t="s">
        <v>1788</v>
      </c>
      <c r="H1380" s="1132"/>
      <c r="I1380" s="1132" t="s">
        <v>8460</v>
      </c>
      <c r="J1380" s="1132" t="s">
        <v>1789</v>
      </c>
      <c r="K1380" s="1132">
        <v>9.3263781532224002</v>
      </c>
      <c r="L1380" s="1132">
        <v>123.297067694313</v>
      </c>
      <c r="M1380" s="1132" t="s">
        <v>1790</v>
      </c>
      <c r="N1380" s="1132" t="s">
        <v>8045</v>
      </c>
      <c r="O1380" s="1132" t="s">
        <v>15</v>
      </c>
      <c r="P1380" s="1132" t="s">
        <v>16</v>
      </c>
      <c r="Q1380" s="1302" t="s">
        <v>10389</v>
      </c>
      <c r="R1380" s="1132" t="s">
        <v>117</v>
      </c>
      <c r="S1380" s="1132" t="s">
        <v>3159</v>
      </c>
      <c r="T1380" s="1132" t="s">
        <v>4164</v>
      </c>
      <c r="U1380" s="1132" t="s">
        <v>1348</v>
      </c>
      <c r="V1380" s="1132" t="s">
        <v>8461</v>
      </c>
      <c r="W1380" s="1150">
        <v>45674</v>
      </c>
      <c r="X1380" s="1298">
        <v>46975</v>
      </c>
      <c r="Y1380" s="1132" t="s">
        <v>8462</v>
      </c>
      <c r="Z1380" s="1132" t="s">
        <v>8463</v>
      </c>
      <c r="AA1380" s="1298">
        <v>47177</v>
      </c>
      <c r="AB1380" s="1155"/>
      <c r="AC1380" s="1148"/>
      <c r="AD1380" s="1155"/>
      <c r="AE1380" s="1300"/>
      <c r="AF1380" s="1300"/>
      <c r="AG1380" s="1300"/>
    </row>
    <row r="1381" spans="1:33" ht="15.75" customHeight="1">
      <c r="A1381" s="1120" t="s">
        <v>10</v>
      </c>
      <c r="B1381" s="1120" t="s">
        <v>49</v>
      </c>
      <c r="C1381" s="1120" t="s">
        <v>50</v>
      </c>
      <c r="D1381" s="1120" t="s">
        <v>51</v>
      </c>
      <c r="E1381" s="1120" t="s">
        <v>30</v>
      </c>
      <c r="F1381" s="1107" t="str">
        <f t="array" ref="F1381">IFERROR(INDEX(UIID!$K$2:$K1561, MATCH(CONCATENATE(B1381,D1381,G1381,J1381), UIID!$B$2:$B1561&amp;UIID!$D$2:$D1561&amp;UIID!$G$2:$G1561&amp;UIID!$H$2:$H1561, 0),), "Not Found")</f>
        <v>0746-0009</v>
      </c>
      <c r="G1381" s="1120" t="s">
        <v>4029</v>
      </c>
      <c r="H1381" s="1120"/>
      <c r="I1381" s="1120" t="s">
        <v>8464</v>
      </c>
      <c r="J1381" s="1120" t="s">
        <v>4030</v>
      </c>
      <c r="K1381" s="1120">
        <v>9.3118850897358794</v>
      </c>
      <c r="L1381" s="1120">
        <v>123.30727830971701</v>
      </c>
      <c r="M1381" s="1120" t="s">
        <v>1575</v>
      </c>
      <c r="N1381" s="1120" t="s">
        <v>8465</v>
      </c>
      <c r="O1381" s="1120" t="s">
        <v>15</v>
      </c>
      <c r="P1381" s="1120" t="s">
        <v>525</v>
      </c>
      <c r="Q1381" s="1120" t="s">
        <v>35</v>
      </c>
      <c r="R1381" s="1120" t="s">
        <v>125</v>
      </c>
      <c r="S1381" s="1120" t="s">
        <v>1033</v>
      </c>
      <c r="T1381" s="1120" t="s">
        <v>4164</v>
      </c>
      <c r="U1381" s="1120" t="s">
        <v>1034</v>
      </c>
      <c r="V1381" s="1120" t="s">
        <v>8466</v>
      </c>
      <c r="W1381" s="1169">
        <v>45705</v>
      </c>
      <c r="X1381" s="1124">
        <v>47532</v>
      </c>
      <c r="Y1381" s="1120" t="s">
        <v>8467</v>
      </c>
      <c r="Z1381" s="1162" t="s">
        <v>8468</v>
      </c>
      <c r="AA1381" s="1162" t="s">
        <v>8469</v>
      </c>
      <c r="AB1381" s="1313"/>
      <c r="AC1381" s="1111"/>
      <c r="AD1381" s="1121"/>
      <c r="AE1381" s="1113"/>
      <c r="AF1381" s="1113"/>
      <c r="AG1381" s="1113"/>
    </row>
    <row r="1382" spans="1:33" ht="15.75" customHeight="1">
      <c r="A1382" s="1120" t="s">
        <v>10</v>
      </c>
      <c r="B1382" s="1120" t="s">
        <v>49</v>
      </c>
      <c r="C1382" s="1120" t="s">
        <v>50</v>
      </c>
      <c r="D1382" s="1120" t="s">
        <v>51</v>
      </c>
      <c r="E1382" s="1120" t="s">
        <v>30</v>
      </c>
      <c r="F1382" s="1107" t="str">
        <f t="array" ref="F1382">IFERROR(INDEX(UIID!$K$2:$K1561, MATCH(CONCATENATE(B1382,D1382,G1382,J1382), UIID!$B$2:$B1561&amp;UIID!$D$2:$D1561&amp;UIID!$G$2:$G1561&amp;UIID!$H$2:$H1561, 0),), "Not Found")</f>
        <v>0746-0009</v>
      </c>
      <c r="G1382" s="1120" t="s">
        <v>4029</v>
      </c>
      <c r="H1382" s="1120"/>
      <c r="I1382" s="1120" t="s">
        <v>8464</v>
      </c>
      <c r="J1382" s="1120" t="s">
        <v>4030</v>
      </c>
      <c r="K1382" s="1120">
        <v>9.3118850897358794</v>
      </c>
      <c r="L1382" s="1120">
        <v>123.30727830971701</v>
      </c>
      <c r="M1382" s="1120" t="s">
        <v>1575</v>
      </c>
      <c r="N1382" s="1120" t="s">
        <v>8465</v>
      </c>
      <c r="O1382" s="1120" t="s">
        <v>15</v>
      </c>
      <c r="P1382" s="1120" t="s">
        <v>525</v>
      </c>
      <c r="Q1382" s="1120" t="s">
        <v>35</v>
      </c>
      <c r="R1382" s="1120" t="s">
        <v>272</v>
      </c>
      <c r="S1382" s="1120" t="s">
        <v>2649</v>
      </c>
      <c r="T1382" s="1120" t="s">
        <v>4306</v>
      </c>
      <c r="U1382" s="1120" t="s">
        <v>276</v>
      </c>
      <c r="V1382" s="1120" t="s">
        <v>8470</v>
      </c>
      <c r="W1382" s="1169">
        <v>45705</v>
      </c>
      <c r="X1382" s="1124">
        <v>47532</v>
      </c>
      <c r="Y1382" s="1120" t="s">
        <v>8471</v>
      </c>
      <c r="Z1382" s="1162" t="s">
        <v>8472</v>
      </c>
      <c r="AA1382" s="1211">
        <v>46802</v>
      </c>
      <c r="AB1382" s="1313"/>
      <c r="AC1382" s="1111"/>
      <c r="AD1382" s="1121"/>
      <c r="AE1382" s="1113"/>
      <c r="AF1382" s="1113"/>
      <c r="AG1382" s="1113"/>
    </row>
    <row r="1383" spans="1:33" ht="15.75" customHeight="1">
      <c r="A1383" s="1120" t="s">
        <v>10</v>
      </c>
      <c r="B1383" s="1132" t="s">
        <v>49</v>
      </c>
      <c r="C1383" s="1132" t="s">
        <v>50</v>
      </c>
      <c r="D1383" s="1132" t="s">
        <v>51</v>
      </c>
      <c r="E1383" s="1132" t="s">
        <v>30</v>
      </c>
      <c r="F1383" s="1153" t="str">
        <f t="array" ref="F1383">IFERROR(INDEX(UIID!$K$2:$K1561, MATCH(CONCATENATE(B1383,D1383,G1383,J1383), UIID!$B$2:$B1561&amp;UIID!$D$2:$D1561&amp;UIID!$G$2:$G1561&amp;UIID!$H$2:$H1561, 0),), "Not Found")</f>
        <v>0746-0009</v>
      </c>
      <c r="G1383" s="1132" t="s">
        <v>4029</v>
      </c>
      <c r="H1383" s="1132"/>
      <c r="I1383" s="1132" t="s">
        <v>8464</v>
      </c>
      <c r="J1383" s="1132" t="s">
        <v>4030</v>
      </c>
      <c r="K1383" s="1132">
        <v>9.3118850897358794</v>
      </c>
      <c r="L1383" s="1132">
        <v>123.30727830971701</v>
      </c>
      <c r="M1383" s="1132" t="s">
        <v>1575</v>
      </c>
      <c r="N1383" s="1132" t="s">
        <v>8465</v>
      </c>
      <c r="O1383" s="1132" t="s">
        <v>15</v>
      </c>
      <c r="P1383" s="1132" t="s">
        <v>525</v>
      </c>
      <c r="Q1383" s="1132" t="s">
        <v>35</v>
      </c>
      <c r="R1383" s="1132" t="s">
        <v>2230</v>
      </c>
      <c r="S1383" s="1132" t="s">
        <v>161</v>
      </c>
      <c r="T1383" s="1132" t="s">
        <v>4157</v>
      </c>
      <c r="U1383" s="1132" t="s">
        <v>957</v>
      </c>
      <c r="V1383" s="1132" t="s">
        <v>8473</v>
      </c>
      <c r="W1383" s="1150">
        <v>45706</v>
      </c>
      <c r="X1383" s="1298">
        <v>47533</v>
      </c>
      <c r="Y1383" s="1132" t="s">
        <v>7880</v>
      </c>
      <c r="Z1383" s="1161" t="s">
        <v>8228</v>
      </c>
      <c r="AA1383" s="1249">
        <v>46777</v>
      </c>
      <c r="AB1383" s="1155"/>
      <c r="AC1383" s="1148"/>
      <c r="AD1383" s="1155"/>
      <c r="AE1383" s="1300"/>
      <c r="AF1383" s="1300"/>
      <c r="AG1383" s="1300"/>
    </row>
    <row r="1384" spans="1:33" ht="15.75" customHeight="1">
      <c r="A1384" s="1120" t="s">
        <v>10</v>
      </c>
      <c r="B1384" s="1120" t="s">
        <v>49</v>
      </c>
      <c r="C1384" s="1120" t="s">
        <v>50</v>
      </c>
      <c r="D1384" s="1120" t="s">
        <v>51</v>
      </c>
      <c r="E1384" s="1120" t="s">
        <v>30</v>
      </c>
      <c r="F1384" s="1107" t="str">
        <f t="array" ref="F1384">IFERROR(INDEX(UIID!$K$2:$K1561, MATCH(CONCATENATE(B1384,D1384,G1384,J1384), UIID!$B$2:$B1561&amp;UIID!$D$2:$D1561&amp;UIID!$G$2:$G1561&amp;UIID!$H$2:$H1561, 0),), "Not Found")</f>
        <v>0746-0046</v>
      </c>
      <c r="G1384" s="1120" t="s">
        <v>3574</v>
      </c>
      <c r="H1384" s="1120"/>
      <c r="I1384" s="176" t="s">
        <v>8464</v>
      </c>
      <c r="J1384" s="1120" t="s">
        <v>4064</v>
      </c>
      <c r="K1384" s="1120">
        <v>9.3309646154775194</v>
      </c>
      <c r="L1384" s="1120">
        <v>123.307569068541</v>
      </c>
      <c r="M1384" s="1120" t="s">
        <v>1575</v>
      </c>
      <c r="N1384" s="1247" t="s">
        <v>8474</v>
      </c>
      <c r="O1384" s="1120" t="s">
        <v>15</v>
      </c>
      <c r="P1384" s="1120" t="s">
        <v>1449</v>
      </c>
      <c r="Q1384" s="1120" t="s">
        <v>35</v>
      </c>
      <c r="R1384" s="1120" t="s">
        <v>125</v>
      </c>
      <c r="S1384" s="1120" t="s">
        <v>1033</v>
      </c>
      <c r="T1384" s="1120" t="s">
        <v>4164</v>
      </c>
      <c r="U1384" s="1120" t="s">
        <v>1034</v>
      </c>
      <c r="V1384" s="1120" t="s">
        <v>8475</v>
      </c>
      <c r="W1384" s="1169">
        <v>45715</v>
      </c>
      <c r="X1384" s="1124">
        <v>47542</v>
      </c>
      <c r="Y1384" s="1120" t="s">
        <v>8476</v>
      </c>
      <c r="Z1384" s="1162" t="s">
        <v>8477</v>
      </c>
      <c r="AA1384" s="1162" t="s">
        <v>8469</v>
      </c>
      <c r="AB1384" s="1313"/>
      <c r="AC1384" s="1111"/>
      <c r="AD1384" s="1121"/>
      <c r="AE1384" s="1113"/>
      <c r="AF1384" s="1113"/>
      <c r="AG1384" s="1113"/>
    </row>
    <row r="1385" spans="1:33" ht="15.75" customHeight="1">
      <c r="A1385" s="1120" t="s">
        <v>10</v>
      </c>
      <c r="B1385" s="1120" t="s">
        <v>49</v>
      </c>
      <c r="C1385" s="1120" t="s">
        <v>50</v>
      </c>
      <c r="D1385" s="1120" t="s">
        <v>51</v>
      </c>
      <c r="E1385" s="1120" t="s">
        <v>30</v>
      </c>
      <c r="F1385" s="1107" t="str">
        <f t="array" ref="F1385">IFERROR(INDEX(UIID!$K$2:$K1561, MATCH(CONCATENATE(B1385,D1385,G1385,J1385), UIID!$B$2:$B1561&amp;UIID!$D$2:$D1561&amp;UIID!$G$2:$G1561&amp;UIID!$H$2:$H1561, 0),), "Not Found")</f>
        <v>0746-0046</v>
      </c>
      <c r="G1385" s="1120" t="s">
        <v>3574</v>
      </c>
      <c r="H1385" s="1120"/>
      <c r="I1385" s="176" t="s">
        <v>8464</v>
      </c>
      <c r="J1385" s="1120" t="s">
        <v>4064</v>
      </c>
      <c r="K1385" s="1120">
        <v>9.3309646154775194</v>
      </c>
      <c r="L1385" s="1120">
        <v>123.307569068541</v>
      </c>
      <c r="M1385" s="1120" t="s">
        <v>1575</v>
      </c>
      <c r="N1385" s="1247" t="s">
        <v>8474</v>
      </c>
      <c r="O1385" s="1120" t="s">
        <v>15</v>
      </c>
      <c r="P1385" s="1120" t="s">
        <v>1449</v>
      </c>
      <c r="Q1385" s="1120" t="s">
        <v>35</v>
      </c>
      <c r="R1385" s="1120" t="s">
        <v>125</v>
      </c>
      <c r="S1385" s="1120" t="s">
        <v>426</v>
      </c>
      <c r="T1385" s="1120" t="s">
        <v>4164</v>
      </c>
      <c r="U1385" s="1120" t="s">
        <v>6543</v>
      </c>
      <c r="V1385" s="1120" t="s">
        <v>8480</v>
      </c>
      <c r="W1385" s="1169">
        <v>45715</v>
      </c>
      <c r="X1385" s="1124">
        <v>47542</v>
      </c>
      <c r="Y1385" s="1120" t="s">
        <v>8481</v>
      </c>
      <c r="Z1385" s="1162" t="s">
        <v>8482</v>
      </c>
      <c r="AA1385" s="1162" t="s">
        <v>8483</v>
      </c>
      <c r="AB1385" s="1313"/>
      <c r="AC1385" s="1111"/>
      <c r="AD1385" s="1121"/>
      <c r="AE1385" s="1113"/>
      <c r="AF1385" s="1113"/>
      <c r="AG1385" s="1113"/>
    </row>
    <row r="1386" spans="1:33" ht="15.75" customHeight="1">
      <c r="A1386" s="1120" t="s">
        <v>10</v>
      </c>
      <c r="B1386" s="1120" t="s">
        <v>49</v>
      </c>
      <c r="C1386" s="1120" t="s">
        <v>50</v>
      </c>
      <c r="D1386" s="1120" t="s">
        <v>51</v>
      </c>
      <c r="E1386" s="1120" t="s">
        <v>30</v>
      </c>
      <c r="F1386" s="1107" t="str">
        <f t="array" ref="F1386">IFERROR(INDEX(UIID!$K$2:$K1561, MATCH(CONCATENATE(B1386,D1386,G1386,J1386), UIID!$B$2:$B1561&amp;UIID!$D$2:$D1561&amp;UIID!$G$2:$G1561&amp;UIID!$H$2:$H1561, 0),), "Not Found")</f>
        <v>0746-0009</v>
      </c>
      <c r="G1386" s="176" t="s">
        <v>4029</v>
      </c>
      <c r="H1386" s="1120"/>
      <c r="I1386" s="176" t="s">
        <v>8464</v>
      </c>
      <c r="J1386" s="176" t="s">
        <v>4030</v>
      </c>
      <c r="K1386" s="176">
        <v>9.3118850897358794</v>
      </c>
      <c r="L1386" s="176">
        <v>123.30727830971701</v>
      </c>
      <c r="M1386" s="176" t="s">
        <v>1575</v>
      </c>
      <c r="N1386" s="176" t="s">
        <v>8465</v>
      </c>
      <c r="O1386" s="1120" t="s">
        <v>15</v>
      </c>
      <c r="P1386" s="1120" t="s">
        <v>525</v>
      </c>
      <c r="Q1386" s="1120" t="s">
        <v>35</v>
      </c>
      <c r="R1386" s="1120" t="s">
        <v>32</v>
      </c>
      <c r="S1386" s="1120" t="s">
        <v>228</v>
      </c>
      <c r="T1386" s="1120" t="s">
        <v>4157</v>
      </c>
      <c r="U1386" s="1120" t="s">
        <v>4859</v>
      </c>
      <c r="V1386" s="1120" t="s">
        <v>8484</v>
      </c>
      <c r="W1386" s="1169">
        <v>45715</v>
      </c>
      <c r="X1386" s="1124">
        <v>47542</v>
      </c>
      <c r="Y1386" s="1120" t="s">
        <v>8485</v>
      </c>
      <c r="Z1386" s="1162" t="s">
        <v>8486</v>
      </c>
      <c r="AA1386" s="1211">
        <v>47297</v>
      </c>
      <c r="AB1386" s="1313"/>
      <c r="AC1386" s="1111"/>
      <c r="AD1386" s="1121"/>
      <c r="AE1386" s="1113"/>
      <c r="AF1386" s="1113"/>
      <c r="AG1386" s="1113"/>
    </row>
    <row r="1387" spans="1:33" ht="15.75" customHeight="1">
      <c r="A1387" s="1120" t="s">
        <v>10</v>
      </c>
      <c r="B1387" s="1120" t="s">
        <v>49</v>
      </c>
      <c r="C1387" s="1120" t="s">
        <v>50</v>
      </c>
      <c r="D1387" s="1120" t="s">
        <v>51</v>
      </c>
      <c r="E1387" s="1120" t="s">
        <v>30</v>
      </c>
      <c r="F1387" s="1107" t="str">
        <f t="array" ref="F1387">IFERROR(INDEX(UIID!$K$2:$K1561, MATCH(CONCATENATE(B1387,D1387,G1387,J1387), UIID!$B$2:$B1561&amp;UIID!$D$2:$D1561&amp;UIID!$G$2:$G1561&amp;UIID!$H$2:$H1561, 0),), "Not Found")</f>
        <v>0746-0046</v>
      </c>
      <c r="G1387" s="1120" t="s">
        <v>3574</v>
      </c>
      <c r="H1387" s="1120"/>
      <c r="I1387" s="176" t="s">
        <v>8464</v>
      </c>
      <c r="J1387" s="1120" t="s">
        <v>4064</v>
      </c>
      <c r="K1387" s="1120">
        <v>9.3309646154775194</v>
      </c>
      <c r="L1387" s="1120">
        <v>123.307569068541</v>
      </c>
      <c r="M1387" s="1120" t="s">
        <v>1575</v>
      </c>
      <c r="N1387" s="1247" t="s">
        <v>8474</v>
      </c>
      <c r="O1387" s="1120" t="s">
        <v>15</v>
      </c>
      <c r="P1387" s="1120" t="s">
        <v>1449</v>
      </c>
      <c r="Q1387" s="1120" t="s">
        <v>35</v>
      </c>
      <c r="R1387" s="1120" t="s">
        <v>125</v>
      </c>
      <c r="S1387" s="1120" t="s">
        <v>427</v>
      </c>
      <c r="T1387" s="1120" t="s">
        <v>4164</v>
      </c>
      <c r="U1387" s="1120" t="s">
        <v>2246</v>
      </c>
      <c r="V1387" s="1120" t="s">
        <v>8488</v>
      </c>
      <c r="W1387" s="1169">
        <v>45719</v>
      </c>
      <c r="X1387" s="1124">
        <v>47546</v>
      </c>
      <c r="Y1387" s="1120" t="s">
        <v>8489</v>
      </c>
      <c r="Z1387" s="1162" t="s">
        <v>8490</v>
      </c>
      <c r="AA1387" s="1211">
        <v>46996</v>
      </c>
      <c r="AB1387" s="1313"/>
      <c r="AC1387" s="1111"/>
      <c r="AD1387" s="1121"/>
      <c r="AE1387" s="1113"/>
      <c r="AF1387" s="1113"/>
      <c r="AG1387" s="1113"/>
    </row>
    <row r="1388" spans="1:33" ht="15.75" customHeight="1">
      <c r="A1388" s="1120" t="s">
        <v>10</v>
      </c>
      <c r="B1388" s="1120" t="s">
        <v>49</v>
      </c>
      <c r="C1388" s="1120" t="s">
        <v>50</v>
      </c>
      <c r="D1388" s="1120" t="s">
        <v>51</v>
      </c>
      <c r="E1388" s="1120" t="s">
        <v>30</v>
      </c>
      <c r="F1388" s="1107" t="str">
        <f t="array" ref="F1388">IFERROR(INDEX(UIID!$K$2:$K1561, MATCH(CONCATENATE(B1388,D1388,G1388,J1388), UIID!$B$2:$B1561&amp;UIID!$D$2:$D1561&amp;UIID!$G$2:$G1561&amp;UIID!$H$2:$H1561, 0),), "Not Found")</f>
        <v>0746-0046</v>
      </c>
      <c r="G1388" s="1120" t="s">
        <v>3574</v>
      </c>
      <c r="H1388" s="1120"/>
      <c r="I1388" s="176" t="s">
        <v>8464</v>
      </c>
      <c r="J1388" s="1120" t="s">
        <v>4064</v>
      </c>
      <c r="K1388" s="1120">
        <v>9.3309646154775194</v>
      </c>
      <c r="L1388" s="1120">
        <v>123.307569068541</v>
      </c>
      <c r="M1388" s="1120" t="s">
        <v>1575</v>
      </c>
      <c r="N1388" s="1247" t="s">
        <v>8474</v>
      </c>
      <c r="O1388" s="1120" t="s">
        <v>15</v>
      </c>
      <c r="P1388" s="1120" t="s">
        <v>1449</v>
      </c>
      <c r="Q1388" s="1120" t="s">
        <v>35</v>
      </c>
      <c r="R1388" s="1120" t="s">
        <v>125</v>
      </c>
      <c r="S1388" s="1120" t="s">
        <v>1856</v>
      </c>
      <c r="T1388" s="1120" t="s">
        <v>4164</v>
      </c>
      <c r="U1388" s="1120" t="s">
        <v>2246</v>
      </c>
      <c r="V1388" s="1120" t="s">
        <v>8492</v>
      </c>
      <c r="W1388" s="1169">
        <v>45719</v>
      </c>
      <c r="X1388" s="1124">
        <v>47546</v>
      </c>
      <c r="Y1388" s="1120" t="s">
        <v>8252</v>
      </c>
      <c r="Z1388" s="1162" t="s">
        <v>8493</v>
      </c>
      <c r="AA1388" s="1326">
        <v>47491</v>
      </c>
      <c r="AB1388" s="1313"/>
      <c r="AC1388" s="1111"/>
      <c r="AD1388" s="1121"/>
      <c r="AE1388" s="1113"/>
      <c r="AF1388" s="1113"/>
      <c r="AG1388" s="1113"/>
    </row>
    <row r="1389" spans="1:33" ht="15.75" customHeight="1">
      <c r="A1389" s="1120" t="s">
        <v>10</v>
      </c>
      <c r="B1389" s="1132" t="s">
        <v>49</v>
      </c>
      <c r="C1389" s="1132" t="s">
        <v>50</v>
      </c>
      <c r="D1389" s="1132" t="s">
        <v>51</v>
      </c>
      <c r="E1389" s="1132" t="s">
        <v>30</v>
      </c>
      <c r="F1389" s="1153" t="str">
        <f t="array" ref="F1389">IFERROR(INDEX(UIID!$K$2:$K1561, MATCH(CONCATENATE(B1389,D1389,G1389,J1389), UIID!$B$2:$B1561&amp;UIID!$D$2:$D1561&amp;UIID!$G$2:$G1561&amp;UIID!$H$2:$H1561, 0),), "Not Found")</f>
        <v>0746-0046</v>
      </c>
      <c r="G1389" s="1132" t="s">
        <v>3574</v>
      </c>
      <c r="H1389" s="1132"/>
      <c r="I1389" s="1132" t="s">
        <v>8464</v>
      </c>
      <c r="J1389" s="1132" t="s">
        <v>4064</v>
      </c>
      <c r="K1389" s="1132">
        <v>9.3309646154775194</v>
      </c>
      <c r="L1389" s="1132">
        <v>123.307569068541</v>
      </c>
      <c r="M1389" s="1132" t="s">
        <v>1575</v>
      </c>
      <c r="N1389" s="1248" t="s">
        <v>8474</v>
      </c>
      <c r="O1389" s="1132" t="s">
        <v>15</v>
      </c>
      <c r="P1389" s="1132" t="s">
        <v>1449</v>
      </c>
      <c r="Q1389" s="1132" t="s">
        <v>35</v>
      </c>
      <c r="R1389" s="1132" t="s">
        <v>125</v>
      </c>
      <c r="S1389" s="1132" t="s">
        <v>279</v>
      </c>
      <c r="T1389" s="1132" t="s">
        <v>4164</v>
      </c>
      <c r="U1389" s="1132" t="s">
        <v>127</v>
      </c>
      <c r="V1389" s="1132" t="s">
        <v>8495</v>
      </c>
      <c r="W1389" s="1150">
        <v>45719</v>
      </c>
      <c r="X1389" s="1298">
        <v>47546</v>
      </c>
      <c r="Y1389" s="1158" t="s">
        <v>8255</v>
      </c>
      <c r="Z1389" s="1159" t="s">
        <v>8256</v>
      </c>
      <c r="AA1389" s="1327">
        <v>46334</v>
      </c>
      <c r="AB1389" s="1155"/>
      <c r="AC1389" s="1148"/>
      <c r="AD1389" s="1155"/>
      <c r="AE1389" s="1300"/>
      <c r="AF1389" s="1300"/>
      <c r="AG1389" s="1300"/>
    </row>
    <row r="1390" spans="1:33" ht="15.75" customHeight="1">
      <c r="A1390" s="1120" t="s">
        <v>10</v>
      </c>
      <c r="B1390" s="1120" t="s">
        <v>49</v>
      </c>
      <c r="C1390" s="1120" t="s">
        <v>123</v>
      </c>
      <c r="D1390" s="1120" t="s">
        <v>4065</v>
      </c>
      <c r="E1390" s="1120" t="s">
        <v>509</v>
      </c>
      <c r="F1390" s="1107" t="str">
        <f t="array" ref="F1390">IFERROR(INDEX(UIID!$K$2:$K1561, MATCH(CONCATENATE(B1390,D1390,G1390,J1390), UIID!$B$2:$B1561&amp;UIID!$D$2:$D1561&amp;UIID!$G$2:$G1561&amp;UIID!$H$2:$H1561, 0),), "Not Found")</f>
        <v>0746-0047</v>
      </c>
      <c r="G1390" s="1120" t="s">
        <v>4066</v>
      </c>
      <c r="H1390" s="1120"/>
      <c r="I1390" s="1120" t="s">
        <v>8496</v>
      </c>
      <c r="J1390" s="1120" t="s">
        <v>4067</v>
      </c>
      <c r="K1390" s="1120">
        <v>9.0963846626409808</v>
      </c>
      <c r="L1390" s="1120">
        <v>123.17191673168</v>
      </c>
      <c r="M1390" s="1120" t="s">
        <v>8497</v>
      </c>
      <c r="N1390" s="1247" t="s">
        <v>8498</v>
      </c>
      <c r="O1390" s="1120" t="s">
        <v>15</v>
      </c>
      <c r="P1390" s="1120" t="s">
        <v>16</v>
      </c>
      <c r="Q1390" s="1120" t="s">
        <v>35</v>
      </c>
      <c r="R1390" s="1120" t="s">
        <v>117</v>
      </c>
      <c r="S1390" s="1120" t="s">
        <v>200</v>
      </c>
      <c r="T1390" s="1120" t="s">
        <v>4164</v>
      </c>
      <c r="U1390" s="1120" t="s">
        <v>235</v>
      </c>
      <c r="V1390" s="1120" t="s">
        <v>8499</v>
      </c>
      <c r="W1390" s="1169">
        <v>45797</v>
      </c>
      <c r="X1390" s="1124">
        <v>47624</v>
      </c>
      <c r="Y1390" s="1138" t="s">
        <v>7863</v>
      </c>
      <c r="Z1390" s="1157" t="s">
        <v>8500</v>
      </c>
      <c r="AA1390" s="1245">
        <v>45831</v>
      </c>
      <c r="AB1390" s="1313"/>
      <c r="AC1390" s="1111"/>
      <c r="AD1390" s="1121"/>
      <c r="AE1390" s="1113"/>
      <c r="AF1390" s="1113"/>
      <c r="AG1390" s="1113"/>
    </row>
    <row r="1391" spans="1:33" ht="15.75" customHeight="1">
      <c r="A1391" s="1120" t="s">
        <v>10</v>
      </c>
      <c r="B1391" s="1120" t="s">
        <v>49</v>
      </c>
      <c r="C1391" s="1120" t="s">
        <v>50</v>
      </c>
      <c r="D1391" s="1120" t="s">
        <v>51</v>
      </c>
      <c r="E1391" s="1120" t="s">
        <v>30</v>
      </c>
      <c r="F1391" s="1107" t="str">
        <f t="array" ref="F1391">IFERROR(INDEX(UIID!$K$2:$K1561, MATCH(CONCATENATE(B1391,D1391,G1391,J1391), UIID!$B$2:$B1561&amp;UIID!$D$2:$D1561&amp;UIID!$G$2:$G1561&amp;UIID!$H$2:$H1561, 0),), "Not Found")</f>
        <v>0746-0040</v>
      </c>
      <c r="G1391" s="1120" t="s">
        <v>3451</v>
      </c>
      <c r="H1391" s="1120"/>
      <c r="I1391" s="1120" t="s">
        <v>8501</v>
      </c>
      <c r="J1391" s="1120" t="s">
        <v>4057</v>
      </c>
      <c r="K1391" s="1120">
        <v>9.3250169319194907</v>
      </c>
      <c r="L1391" s="1120">
        <v>123.29098553855199</v>
      </c>
      <c r="M1391" s="1120" t="s">
        <v>8502</v>
      </c>
      <c r="N1391" s="1247" t="s">
        <v>8503</v>
      </c>
      <c r="O1391" s="1120" t="s">
        <v>15</v>
      </c>
      <c r="P1391" s="1120" t="s">
        <v>16</v>
      </c>
      <c r="Q1391" s="1120" t="s">
        <v>35</v>
      </c>
      <c r="R1391" s="1120" t="s">
        <v>107</v>
      </c>
      <c r="S1391" s="1120" t="s">
        <v>197</v>
      </c>
      <c r="T1391" s="1120" t="s">
        <v>4164</v>
      </c>
      <c r="U1391" s="1120" t="s">
        <v>1601</v>
      </c>
      <c r="V1391" s="1120" t="s">
        <v>8504</v>
      </c>
      <c r="W1391" s="1169">
        <v>45798</v>
      </c>
      <c r="X1391" s="1124">
        <v>47625</v>
      </c>
      <c r="Y1391" s="1120" t="s">
        <v>8505</v>
      </c>
      <c r="Z1391" s="1162" t="s">
        <v>8506</v>
      </c>
      <c r="AA1391" s="1211">
        <v>46470</v>
      </c>
      <c r="AB1391" s="1313"/>
      <c r="AC1391" s="1111"/>
      <c r="AD1391" s="1121"/>
      <c r="AE1391" s="1113"/>
      <c r="AF1391" s="1113"/>
      <c r="AG1391" s="1113"/>
    </row>
    <row r="1392" spans="1:33" ht="15.75" customHeight="1">
      <c r="A1392" s="1120" t="s">
        <v>10</v>
      </c>
      <c r="B1392" s="1132" t="s">
        <v>49</v>
      </c>
      <c r="C1392" s="1132" t="s">
        <v>28</v>
      </c>
      <c r="D1392" s="1132" t="s">
        <v>2060</v>
      </c>
      <c r="E1392" s="1132" t="s">
        <v>30</v>
      </c>
      <c r="F1392" s="1153" t="str">
        <f t="array" ref="F1392">IFERROR(INDEX(UIID!$K$2:$K1561, MATCH(CONCATENATE(B1392,D1392,G1392,J1392), UIID!$B$2:$B1561&amp;UIID!$D$2:$D1561&amp;UIID!$G$2:$G1561&amp;UIID!$H$2:$H1561, 0),), "Not Found")</f>
        <v>0746-0004</v>
      </c>
      <c r="G1392" s="1132" t="s">
        <v>1442</v>
      </c>
      <c r="H1392" s="1132"/>
      <c r="I1392" s="1132" t="s">
        <v>8507</v>
      </c>
      <c r="J1392" s="1132" t="s">
        <v>4023</v>
      </c>
      <c r="K1392" s="1132">
        <v>10.131708287543301</v>
      </c>
      <c r="L1392" s="1132">
        <v>123.273328783182</v>
      </c>
      <c r="M1392" s="1132" t="s">
        <v>1443</v>
      </c>
      <c r="N1392" s="1132" t="s">
        <v>7918</v>
      </c>
      <c r="O1392" s="1132" t="s">
        <v>113</v>
      </c>
      <c r="P1392" s="1132" t="s">
        <v>132</v>
      </c>
      <c r="Q1392" s="1302" t="s">
        <v>10389</v>
      </c>
      <c r="R1392" s="1132" t="s">
        <v>143</v>
      </c>
      <c r="S1392" s="1132" t="s">
        <v>413</v>
      </c>
      <c r="T1392" s="1132" t="s">
        <v>4164</v>
      </c>
      <c r="U1392" s="1132" t="s">
        <v>308</v>
      </c>
      <c r="V1392" s="1132" t="s">
        <v>8508</v>
      </c>
      <c r="W1392" s="1150">
        <v>45803</v>
      </c>
      <c r="X1392" s="1298">
        <v>47177</v>
      </c>
      <c r="Y1392" s="1328" t="s">
        <v>7925</v>
      </c>
      <c r="Z1392" s="1329" t="s">
        <v>8509</v>
      </c>
      <c r="AA1392" s="1330">
        <v>46632</v>
      </c>
      <c r="AB1392" s="1155"/>
      <c r="AC1392" s="1148"/>
      <c r="AD1392" s="1155"/>
      <c r="AE1392" s="1300"/>
      <c r="AF1392" s="1300"/>
      <c r="AG1392" s="1300"/>
    </row>
    <row r="1393" spans="1:33" ht="15.75" customHeight="1">
      <c r="A1393" s="1120" t="s">
        <v>10</v>
      </c>
      <c r="B1393" s="1120" t="s">
        <v>49</v>
      </c>
      <c r="C1393" s="1120" t="s">
        <v>50</v>
      </c>
      <c r="D1393" s="1120" t="s">
        <v>51</v>
      </c>
      <c r="E1393" s="1120" t="s">
        <v>30</v>
      </c>
      <c r="F1393" s="1107" t="str">
        <f t="array" ref="F1393">IFERROR(INDEX(UIID!$K$2:$K1561, MATCH(CONCATENATE(B1393,D1393,G1393,J1393), UIID!$B$2:$B1561&amp;UIID!$D$2:$D1561&amp;UIID!$G$2:$G1561&amp;UIID!$H$2:$H1561, 0),), "Not Found")</f>
        <v>0746-0040</v>
      </c>
      <c r="G1393" s="1120" t="s">
        <v>3451</v>
      </c>
      <c r="H1393" s="1120"/>
      <c r="I1393" s="1120" t="s">
        <v>8501</v>
      </c>
      <c r="J1393" s="1120" t="s">
        <v>4057</v>
      </c>
      <c r="K1393" s="1120">
        <v>9.3250169319194907</v>
      </c>
      <c r="L1393" s="1120">
        <v>123.29098553855199</v>
      </c>
      <c r="M1393" s="1120" t="s">
        <v>8502</v>
      </c>
      <c r="N1393" s="1247" t="s">
        <v>8503</v>
      </c>
      <c r="O1393" s="1120" t="s">
        <v>15</v>
      </c>
      <c r="P1393" s="1120" t="s">
        <v>16</v>
      </c>
      <c r="Q1393" s="1120" t="s">
        <v>35</v>
      </c>
      <c r="R1393" s="1120" t="s">
        <v>84</v>
      </c>
      <c r="S1393" s="1120" t="s">
        <v>550</v>
      </c>
      <c r="T1393" s="1120" t="s">
        <v>4164</v>
      </c>
      <c r="U1393" s="1120" t="s">
        <v>7411</v>
      </c>
      <c r="V1393" s="1120" t="s">
        <v>8512</v>
      </c>
      <c r="W1393" s="1169">
        <v>45811</v>
      </c>
      <c r="X1393" s="1124">
        <v>47638</v>
      </c>
      <c r="Y1393" s="1120" t="s">
        <v>8513</v>
      </c>
      <c r="Z1393" s="1162" t="s">
        <v>8514</v>
      </c>
      <c r="AA1393" s="1326">
        <v>47246</v>
      </c>
      <c r="AB1393" s="1313"/>
      <c r="AC1393" s="1111"/>
      <c r="AD1393" s="1121"/>
      <c r="AE1393" s="1113"/>
      <c r="AF1393" s="1113"/>
      <c r="AG1393" s="1113"/>
    </row>
    <row r="1394" spans="1:33" ht="15.75" customHeight="1">
      <c r="A1394" s="1120" t="s">
        <v>10</v>
      </c>
      <c r="B1394" s="1132" t="s">
        <v>49</v>
      </c>
      <c r="C1394" s="1132" t="s">
        <v>50</v>
      </c>
      <c r="D1394" s="1132" t="s">
        <v>51</v>
      </c>
      <c r="E1394" s="1132" t="s">
        <v>30</v>
      </c>
      <c r="F1394" s="1153" t="str">
        <f t="array" ref="F1394">IFERROR(INDEX(UIID!$K$2:$K1561, MATCH(CONCATENATE(B1394,D1394,G1394,J1394), UIID!$B$2:$B1561&amp;UIID!$D$2:$D1561&amp;UIID!$G$2:$G1561&amp;UIID!$H$2:$H1561, 0),), "Not Found")</f>
        <v>0746-0013</v>
      </c>
      <c r="G1394" s="1132" t="s">
        <v>1986</v>
      </c>
      <c r="H1394" s="1132"/>
      <c r="I1394" s="1132" t="s">
        <v>8515</v>
      </c>
      <c r="J1394" s="1132" t="s">
        <v>4033</v>
      </c>
      <c r="K1394" s="1132">
        <v>9.3212505603453</v>
      </c>
      <c r="L1394" s="1132">
        <v>123.259606360169</v>
      </c>
      <c r="M1394" s="1132" t="s">
        <v>8516</v>
      </c>
      <c r="N1394" s="1132" t="s">
        <v>8517</v>
      </c>
      <c r="O1394" s="1132" t="s">
        <v>113</v>
      </c>
      <c r="P1394" s="1120" t="s">
        <v>2229</v>
      </c>
      <c r="Q1394" s="1132" t="s">
        <v>35</v>
      </c>
      <c r="R1394" s="1132" t="s">
        <v>84</v>
      </c>
      <c r="S1394" s="1132" t="s">
        <v>93</v>
      </c>
      <c r="T1394" s="1132" t="s">
        <v>4213</v>
      </c>
      <c r="U1394" s="1132" t="s">
        <v>7411</v>
      </c>
      <c r="V1394" s="1132" t="s">
        <v>8518</v>
      </c>
      <c r="W1394" s="1150">
        <v>45834</v>
      </c>
      <c r="X1394" s="1249">
        <v>47661</v>
      </c>
      <c r="Y1394" s="1158" t="s">
        <v>7976</v>
      </c>
      <c r="Z1394" s="1159" t="s">
        <v>8519</v>
      </c>
      <c r="AA1394" s="1246">
        <v>46518</v>
      </c>
      <c r="AB1394" s="1155"/>
      <c r="AC1394" s="1148"/>
      <c r="AD1394" s="1155"/>
      <c r="AE1394" s="1300"/>
      <c r="AF1394" s="1300"/>
      <c r="AG1394" s="1300"/>
    </row>
    <row r="1395" spans="1:33" ht="15.75" customHeight="1">
      <c r="A1395" s="1120" t="s">
        <v>10</v>
      </c>
      <c r="B1395" s="1132" t="s">
        <v>49</v>
      </c>
      <c r="C1395" s="1132" t="s">
        <v>50</v>
      </c>
      <c r="D1395" s="1132" t="s">
        <v>51</v>
      </c>
      <c r="E1395" s="1132" t="s">
        <v>30</v>
      </c>
      <c r="F1395" s="1153" t="str">
        <f t="array" ref="F1395">IFERROR(INDEX(UIID!$K$2:$K1561, MATCH(CONCATENATE(B1395,D1395,G1395,J1395), UIID!$B$2:$B1561&amp;UIID!$D$2:$D1561&amp;UIID!$G$2:$G1561&amp;UIID!$H$2:$H1561, 0),), "Not Found")</f>
        <v>0746-0048</v>
      </c>
      <c r="G1395" s="1132" t="s">
        <v>4068</v>
      </c>
      <c r="H1395" s="1132"/>
      <c r="I1395" s="1132" t="s">
        <v>8520</v>
      </c>
      <c r="J1395" s="1132" t="s">
        <v>4069</v>
      </c>
      <c r="K1395" s="1132">
        <v>9.3179079230518695</v>
      </c>
      <c r="L1395" s="1132">
        <v>123.28588153531599</v>
      </c>
      <c r="M1395" s="1132" t="s">
        <v>8521</v>
      </c>
      <c r="N1395" s="1132" t="s">
        <v>8522</v>
      </c>
      <c r="O1395" s="1132" t="s">
        <v>15</v>
      </c>
      <c r="P1395" s="1132" t="s">
        <v>16</v>
      </c>
      <c r="Q1395" s="1132" t="s">
        <v>35</v>
      </c>
      <c r="R1395" s="1132" t="s">
        <v>87</v>
      </c>
      <c r="S1395" s="1132" t="s">
        <v>382</v>
      </c>
      <c r="T1395" s="1132" t="s">
        <v>4164</v>
      </c>
      <c r="U1395" s="1132" t="s">
        <v>8523</v>
      </c>
      <c r="V1395" s="1132" t="s">
        <v>8524</v>
      </c>
      <c r="W1395" s="1150">
        <v>45870</v>
      </c>
      <c r="X1395" s="1298">
        <v>47697</v>
      </c>
      <c r="Y1395" s="1132" t="s">
        <v>8525</v>
      </c>
      <c r="Z1395" s="1132" t="s">
        <v>8526</v>
      </c>
      <c r="AA1395" s="1132" t="s">
        <v>8527</v>
      </c>
      <c r="AB1395" s="1155"/>
      <c r="AC1395" s="1148"/>
      <c r="AD1395" s="1155"/>
      <c r="AE1395" s="1300"/>
      <c r="AF1395" s="1300"/>
      <c r="AG1395" s="1300"/>
    </row>
    <row r="1396" spans="1:33" ht="15.75" customHeight="1">
      <c r="A1396" s="1120" t="s">
        <v>10</v>
      </c>
      <c r="B1396" s="1120" t="s">
        <v>49</v>
      </c>
      <c r="C1396" s="1120" t="s">
        <v>50</v>
      </c>
      <c r="D1396" s="1120" t="s">
        <v>451</v>
      </c>
      <c r="E1396" s="1120" t="s">
        <v>30</v>
      </c>
      <c r="F1396" s="1107" t="str">
        <f t="array" ref="F1396">IFERROR(INDEX(UIID!$K$2:$K1561, MATCH(CONCATENATE(B1396,D1396,G1396,J1396), UIID!$B$2:$B1561&amp;UIID!$D$2:$D1561&amp;UIID!$G$2:$G1561&amp;UIID!$H$2:$H1561, 0),), "Not Found")</f>
        <v>0746-0035</v>
      </c>
      <c r="G1396" s="1120" t="s">
        <v>452</v>
      </c>
      <c r="H1396" s="1120"/>
      <c r="I1396" s="1120" t="s">
        <v>7978</v>
      </c>
      <c r="J1396" s="1120" t="s">
        <v>453</v>
      </c>
      <c r="K1396" s="1120">
        <v>9.6299170436141797</v>
      </c>
      <c r="L1396" s="1120">
        <v>123.097848036645</v>
      </c>
      <c r="M1396" s="1120" t="s">
        <v>454</v>
      </c>
      <c r="N1396" s="1120" t="s">
        <v>7979</v>
      </c>
      <c r="O1396" s="1120" t="s">
        <v>15</v>
      </c>
      <c r="P1396" s="1120" t="s">
        <v>16</v>
      </c>
      <c r="Q1396" s="1302" t="s">
        <v>10389</v>
      </c>
      <c r="R1396" s="1120" t="s">
        <v>32</v>
      </c>
      <c r="S1396" s="1120" t="s">
        <v>43</v>
      </c>
      <c r="T1396" s="1120" t="s">
        <v>4164</v>
      </c>
      <c r="U1396" s="1120" t="s">
        <v>5038</v>
      </c>
      <c r="V1396" s="1120" t="s">
        <v>8529</v>
      </c>
      <c r="W1396" s="1169">
        <v>45929</v>
      </c>
      <c r="X1396" s="1124">
        <v>47195</v>
      </c>
      <c r="Y1396" s="1164" t="s">
        <v>8530</v>
      </c>
      <c r="Z1396" s="1164" t="s">
        <v>8531</v>
      </c>
      <c r="AA1396" s="1164" t="s">
        <v>8532</v>
      </c>
      <c r="AB1396" s="1313"/>
      <c r="AC1396" s="1111"/>
      <c r="AD1396" s="1121"/>
      <c r="AE1396" s="1113"/>
      <c r="AF1396" s="1113"/>
      <c r="AG1396" s="1113"/>
    </row>
    <row r="1397" spans="1:33" ht="15.75" customHeight="1">
      <c r="A1397" s="1120" t="s">
        <v>10</v>
      </c>
      <c r="B1397" s="1120" t="s">
        <v>49</v>
      </c>
      <c r="C1397" s="1120" t="s">
        <v>50</v>
      </c>
      <c r="D1397" s="1120" t="s">
        <v>451</v>
      </c>
      <c r="E1397" s="1120" t="s">
        <v>30</v>
      </c>
      <c r="F1397" s="1107" t="str">
        <f t="array" ref="F1397">IFERROR(INDEX(UIID!$K$2:$K1561, MATCH(CONCATENATE(B1397,D1397,G1397,J1397), UIID!$B$2:$B1561&amp;UIID!$D$2:$D1561&amp;UIID!$G$2:$G1561&amp;UIID!$H$2:$H1561, 0),), "Not Found")</f>
        <v>0746-0035</v>
      </c>
      <c r="G1397" s="1120" t="s">
        <v>452</v>
      </c>
      <c r="H1397" s="1120"/>
      <c r="I1397" s="1120" t="s">
        <v>7978</v>
      </c>
      <c r="J1397" s="1120" t="s">
        <v>453</v>
      </c>
      <c r="K1397" s="1120">
        <v>9.6299170436141797</v>
      </c>
      <c r="L1397" s="1120">
        <v>123.097848036645</v>
      </c>
      <c r="M1397" s="1120" t="s">
        <v>454</v>
      </c>
      <c r="N1397" s="1120" t="s">
        <v>7979</v>
      </c>
      <c r="O1397" s="1120" t="s">
        <v>15</v>
      </c>
      <c r="P1397" s="1120" t="s">
        <v>16</v>
      </c>
      <c r="Q1397" s="1302" t="s">
        <v>10389</v>
      </c>
      <c r="R1397" s="1120" t="s">
        <v>2230</v>
      </c>
      <c r="S1397" s="1120" t="s">
        <v>1795</v>
      </c>
      <c r="T1397" s="1120" t="s">
        <v>4157</v>
      </c>
      <c r="U1397" s="1120" t="s">
        <v>8533</v>
      </c>
      <c r="V1397" s="1120" t="s">
        <v>8534</v>
      </c>
      <c r="W1397" s="1169">
        <v>45929</v>
      </c>
      <c r="X1397" s="1124">
        <v>47438</v>
      </c>
      <c r="Y1397" s="1255" t="s">
        <v>8535</v>
      </c>
      <c r="Z1397" s="1331" t="s">
        <v>8536</v>
      </c>
      <c r="AA1397" s="1332">
        <v>47326</v>
      </c>
      <c r="AB1397" s="1313"/>
      <c r="AC1397" s="1111"/>
      <c r="AD1397" s="1121"/>
      <c r="AE1397" s="1113"/>
      <c r="AF1397" s="1113"/>
      <c r="AG1397" s="1113"/>
    </row>
    <row r="1398" spans="1:33" ht="15.75" customHeight="1">
      <c r="A1398" s="1120" t="s">
        <v>10</v>
      </c>
      <c r="B1398" s="1132" t="s">
        <v>49</v>
      </c>
      <c r="C1398" s="1132" t="s">
        <v>50</v>
      </c>
      <c r="D1398" s="1132" t="s">
        <v>451</v>
      </c>
      <c r="E1398" s="1132" t="s">
        <v>30</v>
      </c>
      <c r="F1398" s="1153" t="str">
        <f t="array" ref="F1398">IFERROR(INDEX(UIID!$K$2:$K1561, MATCH(CONCATENATE(B1398,D1398,G1398,J1398), UIID!$B$2:$B1561&amp;UIID!$D$2:$D1561&amp;UIID!$G$2:$G1561&amp;UIID!$H$2:$H1561, 0),), "Not Found")</f>
        <v>0746-0035</v>
      </c>
      <c r="G1398" s="1132" t="s">
        <v>452</v>
      </c>
      <c r="H1398" s="1132"/>
      <c r="I1398" s="1132" t="s">
        <v>7978</v>
      </c>
      <c r="J1398" s="1132" t="s">
        <v>453</v>
      </c>
      <c r="K1398" s="1132">
        <v>9.6299170436141797</v>
      </c>
      <c r="L1398" s="1132">
        <v>123.097848036645</v>
      </c>
      <c r="M1398" s="1132" t="s">
        <v>454</v>
      </c>
      <c r="N1398" s="1132" t="s">
        <v>7979</v>
      </c>
      <c r="O1398" s="1132" t="s">
        <v>15</v>
      </c>
      <c r="P1398" s="1132" t="s">
        <v>16</v>
      </c>
      <c r="Q1398" s="1302" t="s">
        <v>10389</v>
      </c>
      <c r="R1398" s="1132" t="s">
        <v>87</v>
      </c>
      <c r="S1398" s="1132" t="s">
        <v>737</v>
      </c>
      <c r="T1398" s="1132" t="s">
        <v>4164</v>
      </c>
      <c r="U1398" s="1132" t="s">
        <v>7492</v>
      </c>
      <c r="V1398" s="1132" t="s">
        <v>8537</v>
      </c>
      <c r="W1398" s="1150">
        <v>45929</v>
      </c>
      <c r="X1398" s="1298">
        <v>47387</v>
      </c>
      <c r="Y1398" s="1333" t="s">
        <v>8374</v>
      </c>
      <c r="Z1398" s="1334" t="s">
        <v>8375</v>
      </c>
      <c r="AA1398" s="1334" t="s">
        <v>8540</v>
      </c>
      <c r="AB1398" s="1155"/>
      <c r="AC1398" s="1148"/>
      <c r="AD1398" s="1155"/>
      <c r="AE1398" s="1300"/>
      <c r="AF1398" s="1300"/>
      <c r="AG1398" s="1300"/>
    </row>
    <row r="1399" spans="1:33" ht="15.75" customHeight="1">
      <c r="A1399" s="1120" t="s">
        <v>10</v>
      </c>
      <c r="B1399" s="1120" t="s">
        <v>49</v>
      </c>
      <c r="C1399" s="1120" t="s">
        <v>50</v>
      </c>
      <c r="D1399" s="1120" t="s">
        <v>1447</v>
      </c>
      <c r="E1399" s="1120" t="s">
        <v>30</v>
      </c>
      <c r="F1399" s="1107" t="str">
        <f t="array" ref="F1399">IFERROR(INDEX(UIID!$K$2:$K1561, MATCH(CONCATENATE(B1399,D1399,G1399,J1399), UIID!$B$2:$B1561&amp;UIID!$D$2:$D1561&amp;UIID!$G$2:$G1561&amp;UIID!$H$2:$H1561, 0),), "Not Found")</f>
        <v>0746-0045</v>
      </c>
      <c r="G1399" s="1120" t="s">
        <v>3559</v>
      </c>
      <c r="H1399" s="1120"/>
      <c r="I1399" s="1120" t="s">
        <v>8431</v>
      </c>
      <c r="J1399" s="1120" t="s">
        <v>4063</v>
      </c>
      <c r="K1399" s="1120">
        <v>9.3888007383951795</v>
      </c>
      <c r="L1399" s="1120">
        <v>122.79562694427899</v>
      </c>
      <c r="M1399" s="1120" t="s">
        <v>8432</v>
      </c>
      <c r="N1399" s="1120" t="s">
        <v>8433</v>
      </c>
      <c r="O1399" s="1120" t="s">
        <v>15</v>
      </c>
      <c r="P1399" s="1120" t="s">
        <v>16</v>
      </c>
      <c r="Q1399" s="1302" t="s">
        <v>10389</v>
      </c>
      <c r="R1399" s="1120" t="s">
        <v>125</v>
      </c>
      <c r="S1399" s="1120" t="s">
        <v>3099</v>
      </c>
      <c r="T1399" s="1120" t="s">
        <v>4164</v>
      </c>
      <c r="U1399" s="1120" t="s">
        <v>7632</v>
      </c>
      <c r="V1399" s="1120" t="s">
        <v>8541</v>
      </c>
      <c r="W1399" s="1169">
        <v>45968</v>
      </c>
      <c r="X1399" s="1124">
        <v>47466</v>
      </c>
      <c r="Y1399" s="1335" t="s">
        <v>8435</v>
      </c>
      <c r="Z1399" s="1163" t="s">
        <v>8436</v>
      </c>
      <c r="AA1399" s="1336">
        <v>47268</v>
      </c>
      <c r="AB1399" s="1313"/>
      <c r="AC1399" s="1111"/>
      <c r="AD1399" s="1121"/>
      <c r="AE1399" s="1113"/>
      <c r="AF1399" s="1113"/>
      <c r="AG1399" s="1113"/>
    </row>
    <row r="1400" spans="1:33" ht="15.75" customHeight="1">
      <c r="A1400" s="1120" t="s">
        <v>10</v>
      </c>
      <c r="B1400" s="1120" t="s">
        <v>49</v>
      </c>
      <c r="C1400" s="1120" t="s">
        <v>50</v>
      </c>
      <c r="D1400" s="1120" t="s">
        <v>1447</v>
      </c>
      <c r="E1400" s="1120" t="s">
        <v>30</v>
      </c>
      <c r="F1400" s="1107" t="str">
        <f t="array" ref="F1400">IFERROR(INDEX(UIID!$K$2:$K1561, MATCH(CONCATENATE(B1400,D1400,G1400,J1400), UIID!$B$2:$B1561&amp;UIID!$D$2:$D1561&amp;UIID!$G$2:$G1561&amp;UIID!$H$2:$H1561, 0),), "Not Found")</f>
        <v>0746-0045</v>
      </c>
      <c r="G1400" s="1120" t="s">
        <v>3559</v>
      </c>
      <c r="H1400" s="1120"/>
      <c r="I1400" s="1120" t="s">
        <v>8431</v>
      </c>
      <c r="J1400" s="1120" t="s">
        <v>4063</v>
      </c>
      <c r="K1400" s="1120">
        <v>9.3888007383951795</v>
      </c>
      <c r="L1400" s="1120">
        <v>122.79562694427899</v>
      </c>
      <c r="M1400" s="1120" t="s">
        <v>8432</v>
      </c>
      <c r="N1400" s="1120" t="s">
        <v>8433</v>
      </c>
      <c r="O1400" s="1120" t="s">
        <v>15</v>
      </c>
      <c r="P1400" s="1120" t="s">
        <v>16</v>
      </c>
      <c r="Q1400" s="1302" t="s">
        <v>10389</v>
      </c>
      <c r="R1400" s="1120" t="s">
        <v>2230</v>
      </c>
      <c r="S1400" s="1120" t="s">
        <v>1795</v>
      </c>
      <c r="T1400" s="1120" t="s">
        <v>4157</v>
      </c>
      <c r="U1400" s="1120" t="s">
        <v>8542</v>
      </c>
      <c r="V1400" s="1120" t="s">
        <v>8543</v>
      </c>
      <c r="W1400" s="1169">
        <v>45968</v>
      </c>
      <c r="X1400" s="1124">
        <v>47466</v>
      </c>
      <c r="Y1400" s="1335" t="s">
        <v>8435</v>
      </c>
      <c r="Z1400" s="1251" t="s">
        <v>8544</v>
      </c>
      <c r="AA1400" s="1337">
        <v>46457</v>
      </c>
      <c r="AB1400" s="1313"/>
      <c r="AC1400" s="1111"/>
      <c r="AD1400" s="1121"/>
      <c r="AE1400" s="1113"/>
      <c r="AF1400" s="1113"/>
      <c r="AG1400" s="1113"/>
    </row>
    <row r="1401" spans="1:33" ht="15.75" customHeight="1">
      <c r="A1401" s="1120" t="s">
        <v>10</v>
      </c>
      <c r="B1401" s="1120" t="s">
        <v>49</v>
      </c>
      <c r="C1401" s="1120" t="s">
        <v>50</v>
      </c>
      <c r="D1401" s="1120" t="s">
        <v>1447</v>
      </c>
      <c r="E1401" s="1120" t="s">
        <v>30</v>
      </c>
      <c r="F1401" s="1107" t="str">
        <f t="array" ref="F1401">IFERROR(INDEX(UIID!$K$2:$K1561, MATCH(CONCATENATE(B1401,D1401,G1401,J1401), UIID!$B$2:$B1561&amp;UIID!$D$2:$D1561&amp;UIID!$G$2:$G1561&amp;UIID!$H$2:$H1561, 0),), "Not Found")</f>
        <v>0746-0045</v>
      </c>
      <c r="G1401" s="1120" t="s">
        <v>3559</v>
      </c>
      <c r="H1401" s="1120"/>
      <c r="I1401" s="1120" t="s">
        <v>8431</v>
      </c>
      <c r="J1401" s="1120" t="s">
        <v>4063</v>
      </c>
      <c r="K1401" s="1120">
        <v>9.3888007383951795</v>
      </c>
      <c r="L1401" s="1120">
        <v>122.79562694427899</v>
      </c>
      <c r="M1401" s="1120" t="s">
        <v>8432</v>
      </c>
      <c r="N1401" s="1120" t="s">
        <v>8433</v>
      </c>
      <c r="O1401" s="1120" t="s">
        <v>15</v>
      </c>
      <c r="P1401" s="1120" t="s">
        <v>16</v>
      </c>
      <c r="Q1401" s="1302" t="s">
        <v>10389</v>
      </c>
      <c r="R1401" s="1120" t="s">
        <v>104</v>
      </c>
      <c r="S1401" s="1120" t="s">
        <v>173</v>
      </c>
      <c r="T1401" s="1120" t="s">
        <v>4164</v>
      </c>
      <c r="U1401" s="1120" t="s">
        <v>5020</v>
      </c>
      <c r="V1401" s="1120" t="s">
        <v>8545</v>
      </c>
      <c r="W1401" s="1169">
        <v>45968</v>
      </c>
      <c r="X1401" s="1124">
        <v>47466</v>
      </c>
      <c r="Y1401" s="1335" t="s">
        <v>8435</v>
      </c>
      <c r="Z1401" s="1251" t="s">
        <v>8546</v>
      </c>
      <c r="AA1401" s="1337">
        <v>46632</v>
      </c>
      <c r="AB1401" s="1313"/>
      <c r="AC1401" s="1111"/>
      <c r="AD1401" s="1121"/>
      <c r="AE1401" s="1113"/>
      <c r="AF1401" s="1113"/>
      <c r="AG1401" s="1113"/>
    </row>
    <row r="1402" spans="1:33" ht="15.75" customHeight="1">
      <c r="A1402" s="1120" t="s">
        <v>10</v>
      </c>
      <c r="B1402" s="1132" t="s">
        <v>49</v>
      </c>
      <c r="C1402" s="1132" t="s">
        <v>50</v>
      </c>
      <c r="D1402" s="1132" t="s">
        <v>51</v>
      </c>
      <c r="E1402" s="1132" t="s">
        <v>30</v>
      </c>
      <c r="F1402" s="1153" t="str">
        <f t="array" ref="F1402">IFERROR(INDEX(UIID!$K$2:$K1561, MATCH(CONCATENATE(B1402,D1402,G1402,J1402), UIID!$B$2:$B1561&amp;UIID!$D$2:$D1561&amp;UIID!$G$2:$G1561&amp;UIID!$H$2:$H1561, 0),), "Not Found")</f>
        <v>0746-0048</v>
      </c>
      <c r="G1402" s="1132" t="s">
        <v>4068</v>
      </c>
      <c r="H1402" s="1132"/>
      <c r="I1402" s="1132" t="s">
        <v>8520</v>
      </c>
      <c r="J1402" s="1132" t="s">
        <v>4069</v>
      </c>
      <c r="K1402" s="1132">
        <v>9.3179079230518695</v>
      </c>
      <c r="L1402" s="1132">
        <v>123.28588153531599</v>
      </c>
      <c r="M1402" s="1132" t="s">
        <v>8521</v>
      </c>
      <c r="N1402" s="1132" t="s">
        <v>8522</v>
      </c>
      <c r="O1402" s="1132" t="s">
        <v>15</v>
      </c>
      <c r="P1402" s="1132" t="s">
        <v>16</v>
      </c>
      <c r="Q1402" s="1132" t="s">
        <v>35</v>
      </c>
      <c r="R1402" s="1132" t="s">
        <v>87</v>
      </c>
      <c r="S1402" s="1132" t="s">
        <v>388</v>
      </c>
      <c r="T1402" s="1132" t="s">
        <v>4164</v>
      </c>
      <c r="U1402" s="1132" t="s">
        <v>8547</v>
      </c>
      <c r="V1402" s="1132" t="s">
        <v>8548</v>
      </c>
      <c r="W1402" s="1150">
        <v>45982</v>
      </c>
      <c r="X1402" s="1298">
        <v>47809</v>
      </c>
      <c r="Y1402" s="1158" t="s">
        <v>8549</v>
      </c>
      <c r="Z1402" s="1158" t="s">
        <v>8550</v>
      </c>
      <c r="AA1402" s="1338">
        <v>47182</v>
      </c>
      <c r="AB1402" s="1155"/>
      <c r="AC1402" s="1148"/>
      <c r="AD1402" s="1155"/>
      <c r="AE1402" s="1300"/>
      <c r="AF1402" s="1300"/>
      <c r="AG1402" s="1300"/>
    </row>
    <row r="1403" spans="1:33" ht="15.75" customHeight="1">
      <c r="A1403" s="1120" t="s">
        <v>10</v>
      </c>
      <c r="B1403" s="1120" t="s">
        <v>49</v>
      </c>
      <c r="C1403" s="1120" t="s">
        <v>123</v>
      </c>
      <c r="D1403" s="1120" t="s">
        <v>1447</v>
      </c>
      <c r="E1403" s="1120" t="s">
        <v>30</v>
      </c>
      <c r="F1403" s="1107" t="str">
        <f t="array" ref="F1403">IFERROR(INDEX(UIID!$K$2:$K1561, MATCH(CONCATENATE(B1403,D1403,G1403,J1403), UIID!$B$2:$B1561&amp;UIID!$D$2:$D1561&amp;UIID!$G$2:$G1561&amp;UIID!$H$2:$H1561, 0),), "Not Found")</f>
        <v>0746-0002</v>
      </c>
      <c r="G1403" s="1120" t="s">
        <v>1483</v>
      </c>
      <c r="H1403" s="1120"/>
      <c r="I1403" s="1164" t="s">
        <v>8551</v>
      </c>
      <c r="J1403" s="1120" t="s">
        <v>1488</v>
      </c>
      <c r="K1403" s="1120">
        <v>9.3590637068537301</v>
      </c>
      <c r="L1403" s="1120">
        <v>122.82148521945</v>
      </c>
      <c r="M1403" s="1120" t="s">
        <v>1484</v>
      </c>
      <c r="N1403" s="1120" t="s">
        <v>8011</v>
      </c>
      <c r="O1403" s="1120" t="s">
        <v>15</v>
      </c>
      <c r="P1403" s="1120" t="s">
        <v>16</v>
      </c>
      <c r="Q1403" s="1302" t="s">
        <v>10389</v>
      </c>
      <c r="R1403" s="1120" t="s">
        <v>2230</v>
      </c>
      <c r="S1403" s="1120" t="s">
        <v>1795</v>
      </c>
      <c r="T1403" s="1120" t="s">
        <v>4157</v>
      </c>
      <c r="U1403" s="1120" t="s">
        <v>162</v>
      </c>
      <c r="V1403" s="1120" t="s">
        <v>8552</v>
      </c>
      <c r="W1403" s="1169">
        <v>46001</v>
      </c>
      <c r="X1403" s="1124">
        <v>47099</v>
      </c>
      <c r="Y1403" s="1164" t="s">
        <v>8553</v>
      </c>
      <c r="Z1403" s="1164" t="s">
        <v>8554</v>
      </c>
      <c r="AA1403" s="1339">
        <v>46855</v>
      </c>
      <c r="AB1403" s="1313"/>
      <c r="AC1403" s="1111"/>
      <c r="AD1403" s="1121"/>
      <c r="AE1403" s="1113"/>
      <c r="AF1403" s="1113"/>
      <c r="AG1403" s="1113"/>
    </row>
    <row r="1404" spans="1:33" ht="15.75" customHeight="1">
      <c r="A1404" s="1120" t="s">
        <v>10</v>
      </c>
      <c r="B1404" s="1120" t="s">
        <v>49</v>
      </c>
      <c r="C1404" s="1120" t="s">
        <v>123</v>
      </c>
      <c r="D1404" s="1120" t="s">
        <v>1447</v>
      </c>
      <c r="E1404" s="1120" t="s">
        <v>30</v>
      </c>
      <c r="F1404" s="1107" t="str">
        <f t="array" ref="F1404">IFERROR(INDEX(UIID!$K$2:$K1561, MATCH(CONCATENATE(B1404,D1404,G1404,J1404), UIID!$B$2:$B1561&amp;UIID!$D$2:$D1561&amp;UIID!$G$2:$G1561&amp;UIID!$H$2:$H1561, 0),), "Not Found")</f>
        <v>0746-0002</v>
      </c>
      <c r="G1404" s="1120" t="s">
        <v>1483</v>
      </c>
      <c r="H1404" s="1120"/>
      <c r="I1404" s="1164" t="s">
        <v>8551</v>
      </c>
      <c r="J1404" s="1120" t="s">
        <v>1488</v>
      </c>
      <c r="K1404" s="1120">
        <v>9.3590637068537301</v>
      </c>
      <c r="L1404" s="1120">
        <v>122.82148521945</v>
      </c>
      <c r="M1404" s="1120" t="s">
        <v>1484</v>
      </c>
      <c r="N1404" s="1120" t="s">
        <v>8011</v>
      </c>
      <c r="O1404" s="1120" t="s">
        <v>15</v>
      </c>
      <c r="P1404" s="1120" t="s">
        <v>16</v>
      </c>
      <c r="Q1404" s="1302" t="s">
        <v>10389</v>
      </c>
      <c r="R1404" s="1120" t="s">
        <v>87</v>
      </c>
      <c r="S1404" s="1120" t="s">
        <v>683</v>
      </c>
      <c r="T1404" s="1120" t="s">
        <v>4164</v>
      </c>
      <c r="U1404" s="1120" t="s">
        <v>7443</v>
      </c>
      <c r="V1404" s="1120" t="s">
        <v>8555</v>
      </c>
      <c r="W1404" s="1169">
        <v>46001</v>
      </c>
      <c r="X1404" s="1124">
        <v>47099</v>
      </c>
      <c r="Y1404" s="1165" t="s">
        <v>8556</v>
      </c>
      <c r="Z1404" s="1165" t="s">
        <v>8557</v>
      </c>
      <c r="AA1404" s="1340">
        <v>47359</v>
      </c>
      <c r="AB1404" s="1313"/>
      <c r="AC1404" s="1111"/>
      <c r="AD1404" s="1121"/>
      <c r="AE1404" s="1113"/>
      <c r="AF1404" s="1113"/>
      <c r="AG1404" s="1113"/>
    </row>
    <row r="1405" spans="1:33" ht="15.75" customHeight="1">
      <c r="A1405" s="1120" t="s">
        <v>10</v>
      </c>
      <c r="B1405" s="1120" t="s">
        <v>49</v>
      </c>
      <c r="C1405" s="1120" t="s">
        <v>50</v>
      </c>
      <c r="D1405" s="1120" t="s">
        <v>51</v>
      </c>
      <c r="E1405" s="1120" t="s">
        <v>30</v>
      </c>
      <c r="F1405" s="1107" t="str">
        <f t="array" ref="F1405">IFERROR(INDEX(UIID!$K$2:$K1561, MATCH(CONCATENATE(B1405,D1405,G1405,J1405), UIID!$B$2:$B1561&amp;UIID!$D$2:$D1561&amp;UIID!$G$2:$G1561&amp;UIID!$H$2:$H1561, 0),), "Not Found")</f>
        <v>0746-0011</v>
      </c>
      <c r="G1405" s="1120" t="s">
        <v>1788</v>
      </c>
      <c r="H1405" s="1120"/>
      <c r="I1405" s="1120" t="s">
        <v>8441</v>
      </c>
      <c r="J1405" s="1120" t="s">
        <v>1789</v>
      </c>
      <c r="K1405" s="1120">
        <v>9.3263962717227002</v>
      </c>
      <c r="L1405" s="1120">
        <v>123.297094098249</v>
      </c>
      <c r="M1405" s="1120" t="s">
        <v>8442</v>
      </c>
      <c r="N1405" s="1120" t="s">
        <v>8443</v>
      </c>
      <c r="O1405" s="1120" t="s">
        <v>15</v>
      </c>
      <c r="P1405" s="1120" t="s">
        <v>16</v>
      </c>
      <c r="Q1405" s="1302" t="s">
        <v>10389</v>
      </c>
      <c r="R1405" s="1120" t="s">
        <v>125</v>
      </c>
      <c r="S1405" s="1120" t="s">
        <v>3099</v>
      </c>
      <c r="T1405" s="1120" t="s">
        <v>4164</v>
      </c>
      <c r="U1405" s="1120" t="s">
        <v>7632</v>
      </c>
      <c r="V1405" s="1120" t="s">
        <v>8559</v>
      </c>
      <c r="W1405" s="1169">
        <v>46001</v>
      </c>
      <c r="X1405" s="1124">
        <v>46008</v>
      </c>
      <c r="Y1405" s="1251" t="s">
        <v>8560</v>
      </c>
      <c r="Z1405" s="1251" t="s">
        <v>8561</v>
      </c>
      <c r="AA1405" s="1278" t="s">
        <v>8562</v>
      </c>
      <c r="AB1405" s="1313"/>
      <c r="AC1405" s="1111"/>
      <c r="AD1405" s="1121"/>
      <c r="AE1405" s="1113"/>
      <c r="AF1405" s="1113"/>
      <c r="AG1405" s="1113"/>
    </row>
    <row r="1406" spans="1:33" ht="15.75" customHeight="1">
      <c r="A1406" s="1120" t="s">
        <v>10</v>
      </c>
      <c r="B1406" s="1120" t="s">
        <v>49</v>
      </c>
      <c r="C1406" s="1120" t="s">
        <v>50</v>
      </c>
      <c r="D1406" s="1120" t="s">
        <v>51</v>
      </c>
      <c r="E1406" s="1120" t="s">
        <v>30</v>
      </c>
      <c r="F1406" s="1107" t="str">
        <f t="array" ref="F1406">IFERROR(INDEX(UIID!$K$2:$K1561, MATCH(CONCATENATE(B1406,D1406,G1406,J1406), UIID!$B$2:$B1561&amp;UIID!$D$2:$D1561&amp;UIID!$G$2:$G1561&amp;UIID!$H$2:$H1561, 0),), "Not Found")</f>
        <v>0746-0021</v>
      </c>
      <c r="G1406" s="176" t="s">
        <v>4038</v>
      </c>
      <c r="H1406" s="1120" t="s">
        <v>8118</v>
      </c>
      <c r="I1406" s="1120" t="s">
        <v>8119</v>
      </c>
      <c r="J1406" s="1120" t="s">
        <v>4039</v>
      </c>
      <c r="K1406" s="1120">
        <v>9.3091008402901494</v>
      </c>
      <c r="L1406" s="1120">
        <v>123.29116752353499</v>
      </c>
      <c r="M1406" s="1120" t="s">
        <v>1492</v>
      </c>
      <c r="N1406" s="1120" t="s">
        <v>8120</v>
      </c>
      <c r="O1406" s="1120" t="s">
        <v>15</v>
      </c>
      <c r="P1406" s="1120" t="s">
        <v>16</v>
      </c>
      <c r="Q1406" s="1302" t="s">
        <v>10389</v>
      </c>
      <c r="R1406" s="1120" t="s">
        <v>272</v>
      </c>
      <c r="S1406" s="1120" t="s">
        <v>3046</v>
      </c>
      <c r="T1406" s="1120" t="s">
        <v>4306</v>
      </c>
      <c r="U1406" s="1120" t="s">
        <v>5068</v>
      </c>
      <c r="V1406" s="1120" t="s">
        <v>8563</v>
      </c>
      <c r="W1406" s="1169">
        <v>46001</v>
      </c>
      <c r="X1406" s="1124">
        <v>46676</v>
      </c>
      <c r="Y1406" s="1120" t="s">
        <v>8564</v>
      </c>
      <c r="Z1406" s="1120" t="s">
        <v>8565</v>
      </c>
      <c r="AA1406" s="1120" t="s">
        <v>8566</v>
      </c>
      <c r="AB1406" s="1313"/>
      <c r="AC1406" s="1111"/>
      <c r="AD1406" s="1121"/>
      <c r="AE1406" s="1113"/>
      <c r="AF1406" s="1113"/>
      <c r="AG1406" s="1113"/>
    </row>
    <row r="1407" spans="1:33" ht="15.75" customHeight="1">
      <c r="A1407" s="1120" t="s">
        <v>10</v>
      </c>
      <c r="B1407" s="1120" t="s">
        <v>49</v>
      </c>
      <c r="C1407" s="1120" t="s">
        <v>50</v>
      </c>
      <c r="D1407" s="1120" t="s">
        <v>51</v>
      </c>
      <c r="E1407" s="1120" t="s">
        <v>30</v>
      </c>
      <c r="F1407" s="1107" t="str">
        <f t="array" ref="F1407">IFERROR(INDEX(UIID!$K$2:$K1561, MATCH(CONCATENATE(B1407,D1407,G1407,J1407), UIID!$B$2:$B1561&amp;UIID!$D$2:$D1561&amp;UIID!$G$2:$G1561&amp;UIID!$H$2:$H1561, 0),), "Not Found")</f>
        <v>0746-0049</v>
      </c>
      <c r="G1407" s="1120" t="s">
        <v>4070</v>
      </c>
      <c r="H1407" s="1120"/>
      <c r="I1407" s="1120" t="s">
        <v>8567</v>
      </c>
      <c r="J1407" s="1120" t="s">
        <v>4071</v>
      </c>
      <c r="K1407" s="1120">
        <v>9.3035743921594491</v>
      </c>
      <c r="L1407" s="1120">
        <v>123.287273541342</v>
      </c>
      <c r="M1407" s="1120" t="s">
        <v>8568</v>
      </c>
      <c r="N1407" s="1152" t="s">
        <v>8569</v>
      </c>
      <c r="O1407" s="1120" t="s">
        <v>15</v>
      </c>
      <c r="P1407" s="1120" t="s">
        <v>16</v>
      </c>
      <c r="Q1407" s="1120" t="s">
        <v>4262</v>
      </c>
      <c r="R1407" s="1120" t="s">
        <v>3006</v>
      </c>
      <c r="S1407" s="1120" t="s">
        <v>2753</v>
      </c>
      <c r="T1407" s="1120" t="s">
        <v>22</v>
      </c>
      <c r="U1407" s="1120" t="s">
        <v>5087</v>
      </c>
      <c r="V1407" s="1120" t="s">
        <v>8570</v>
      </c>
      <c r="W1407" s="1169">
        <v>46009</v>
      </c>
      <c r="X1407" s="1124">
        <v>47836</v>
      </c>
      <c r="Y1407" s="1138" t="s">
        <v>8571</v>
      </c>
      <c r="Z1407" s="1138" t="s">
        <v>8572</v>
      </c>
      <c r="AA1407" s="1341">
        <v>47248</v>
      </c>
      <c r="AB1407" s="1313"/>
      <c r="AC1407" s="1111"/>
      <c r="AD1407" s="1121"/>
      <c r="AE1407" s="1113"/>
      <c r="AF1407" s="1113"/>
      <c r="AG1407" s="1113"/>
    </row>
    <row r="1408" spans="1:33" ht="15.75" customHeight="1">
      <c r="A1408" s="1120" t="s">
        <v>10</v>
      </c>
      <c r="B1408" s="1120" t="s">
        <v>49</v>
      </c>
      <c r="C1408" s="1120" t="s">
        <v>50</v>
      </c>
      <c r="D1408" s="1120" t="s">
        <v>51</v>
      </c>
      <c r="E1408" s="1120" t="s">
        <v>30</v>
      </c>
      <c r="F1408" s="1107" t="str">
        <f t="array" ref="F1408">IFERROR(INDEX(UIID!$K$2:$K1561, MATCH(CONCATENATE(B1408,D1408,G1408,J1408), UIID!$B$2:$B1561&amp;UIID!$D$2:$D1561&amp;UIID!$G$2:$G1561&amp;UIID!$H$2:$H1561, 0),), "Not Found")</f>
        <v>0746-0050</v>
      </c>
      <c r="G1408" s="1120" t="s">
        <v>4072</v>
      </c>
      <c r="H1408" s="1120"/>
      <c r="I1408" s="1120" t="s">
        <v>8573</v>
      </c>
      <c r="J1408" s="1120" t="s">
        <v>4073</v>
      </c>
      <c r="K1408" s="1120">
        <v>9.3019817522249806</v>
      </c>
      <c r="L1408" s="1120">
        <v>123.301809863909</v>
      </c>
      <c r="M1408" s="1120" t="s">
        <v>8574</v>
      </c>
      <c r="N1408" s="1120" t="s">
        <v>8575</v>
      </c>
      <c r="O1408" s="1120" t="s">
        <v>15</v>
      </c>
      <c r="P1408" s="1120" t="s">
        <v>16</v>
      </c>
      <c r="Q1408" s="1120" t="s">
        <v>35</v>
      </c>
      <c r="R1408" s="1120" t="s">
        <v>87</v>
      </c>
      <c r="S1408" s="1120" t="s">
        <v>434</v>
      </c>
      <c r="T1408" s="1120" t="s">
        <v>4164</v>
      </c>
      <c r="U1408" s="1120" t="s">
        <v>7443</v>
      </c>
      <c r="V1408" s="1120" t="s">
        <v>8576</v>
      </c>
      <c r="W1408" s="1169">
        <v>46010</v>
      </c>
      <c r="X1408" s="1124">
        <v>47837</v>
      </c>
      <c r="Y1408" s="341" t="s">
        <v>8577</v>
      </c>
      <c r="Z1408" s="341" t="s">
        <v>8578</v>
      </c>
      <c r="AA1408" s="695">
        <v>47665</v>
      </c>
      <c r="AB1408" s="1313"/>
      <c r="AC1408" s="1111"/>
      <c r="AD1408" s="1121"/>
      <c r="AE1408" s="1113"/>
      <c r="AF1408" s="1113"/>
      <c r="AG1408" s="1113"/>
    </row>
    <row r="1409" spans="1:33" ht="15.75" customHeight="1">
      <c r="A1409" s="1120" t="s">
        <v>10</v>
      </c>
      <c r="B1409" s="1120" t="s">
        <v>49</v>
      </c>
      <c r="C1409" s="1120" t="s">
        <v>50</v>
      </c>
      <c r="D1409" s="1120" t="s">
        <v>51</v>
      </c>
      <c r="E1409" s="1120" t="s">
        <v>30</v>
      </c>
      <c r="F1409" s="1107" t="str">
        <f t="array" ref="F1409">IFERROR(INDEX(UIID!$K$2:$K1561, MATCH(CONCATENATE(B1409,D1409,G1409,J1409), UIID!$B$2:$B1561&amp;UIID!$D$2:$D1561&amp;UIID!$G$2:$G1561&amp;UIID!$H$2:$H1561, 0),), "Not Found")</f>
        <v>0746-0013</v>
      </c>
      <c r="G1409" s="1120" t="s">
        <v>1986</v>
      </c>
      <c r="H1409" s="1120"/>
      <c r="I1409" s="1120" t="s">
        <v>8063</v>
      </c>
      <c r="J1409" s="1120" t="s">
        <v>4033</v>
      </c>
      <c r="K1409" s="1120">
        <v>9.3212505603453</v>
      </c>
      <c r="L1409" s="1120">
        <v>123.259606360169</v>
      </c>
      <c r="M1409" s="1120" t="s">
        <v>8064</v>
      </c>
      <c r="N1409" s="1120" t="s">
        <v>8065</v>
      </c>
      <c r="O1409" s="1120" t="s">
        <v>113</v>
      </c>
      <c r="P1409" s="1120" t="s">
        <v>2229</v>
      </c>
      <c r="Q1409" s="1120" t="s">
        <v>35</v>
      </c>
      <c r="R1409" s="1120" t="s">
        <v>125</v>
      </c>
      <c r="S1409" s="1120" t="s">
        <v>1194</v>
      </c>
      <c r="T1409" s="1120" t="s">
        <v>4157</v>
      </c>
      <c r="U1409" s="1120" t="s">
        <v>7654</v>
      </c>
      <c r="V1409" s="1120" t="s">
        <v>8579</v>
      </c>
      <c r="W1409" s="1169">
        <v>46014</v>
      </c>
      <c r="X1409" s="1124">
        <v>47843</v>
      </c>
      <c r="Y1409" s="341" t="s">
        <v>8084</v>
      </c>
      <c r="Z1409" s="341" t="s">
        <v>8580</v>
      </c>
      <c r="AA1409" s="695">
        <v>47457</v>
      </c>
      <c r="AB1409" s="1313"/>
      <c r="AC1409" s="1111"/>
      <c r="AD1409" s="1121"/>
      <c r="AE1409" s="1113"/>
      <c r="AF1409" s="1113"/>
      <c r="AG1409" s="1113"/>
    </row>
    <row r="1410" spans="1:33" ht="15.75" customHeight="1">
      <c r="A1410" s="1120" t="s">
        <v>10</v>
      </c>
      <c r="B1410" s="1120" t="s">
        <v>49</v>
      </c>
      <c r="C1410" s="1120" t="s">
        <v>50</v>
      </c>
      <c r="D1410" s="1120" t="s">
        <v>51</v>
      </c>
      <c r="E1410" s="1120" t="s">
        <v>30</v>
      </c>
      <c r="F1410" s="1107" t="str">
        <f t="array" ref="F1410">IFERROR(INDEX(UIID!$K$2:$K1561, MATCH(CONCATENATE(B1410,D1410,G1410,J1410), UIID!$B$2:$B1561&amp;UIID!$D$2:$D1561&amp;UIID!$G$2:$G1561&amp;UIID!$H$2:$H1561, 0),), "Not Found")</f>
        <v>0746-0013</v>
      </c>
      <c r="G1410" s="1120" t="s">
        <v>1986</v>
      </c>
      <c r="H1410" s="1120"/>
      <c r="I1410" s="1120" t="s">
        <v>8063</v>
      </c>
      <c r="J1410" s="1120" t="s">
        <v>4033</v>
      </c>
      <c r="K1410" s="1120">
        <v>9.3212505603453</v>
      </c>
      <c r="L1410" s="1120">
        <v>123.259606360169</v>
      </c>
      <c r="M1410" s="1120" t="s">
        <v>8064</v>
      </c>
      <c r="N1410" s="1120" t="s">
        <v>8065</v>
      </c>
      <c r="O1410" s="1120" t="s">
        <v>113</v>
      </c>
      <c r="P1410" s="1120" t="s">
        <v>2229</v>
      </c>
      <c r="Q1410" s="1120" t="s">
        <v>35</v>
      </c>
      <c r="R1410" s="1120" t="s">
        <v>32</v>
      </c>
      <c r="S1410" s="1120" t="s">
        <v>228</v>
      </c>
      <c r="T1410" s="1120" t="s">
        <v>4157</v>
      </c>
      <c r="U1410" s="1120" t="s">
        <v>4859</v>
      </c>
      <c r="V1410" s="1120" t="s">
        <v>8581</v>
      </c>
      <c r="W1410" s="1169">
        <v>46014</v>
      </c>
      <c r="X1410" s="1124">
        <v>47843</v>
      </c>
      <c r="Y1410" s="1138" t="s">
        <v>8582</v>
      </c>
      <c r="Z1410" s="1138" t="s">
        <v>8583</v>
      </c>
      <c r="AA1410" s="1342">
        <v>46206</v>
      </c>
      <c r="AB1410" s="1313"/>
      <c r="AC1410" s="1111"/>
      <c r="AD1410" s="1121"/>
      <c r="AE1410" s="1113"/>
      <c r="AF1410" s="1113"/>
      <c r="AG1410" s="1113"/>
    </row>
    <row r="1411" spans="1:33" ht="15.75" customHeight="1">
      <c r="A1411" s="1120" t="s">
        <v>10</v>
      </c>
      <c r="B1411" s="1120" t="s">
        <v>49</v>
      </c>
      <c r="C1411" s="1120" t="s">
        <v>123</v>
      </c>
      <c r="D1411" s="1120" t="s">
        <v>1447</v>
      </c>
      <c r="E1411" s="1120" t="s">
        <v>30</v>
      </c>
      <c r="F1411" s="1107" t="str">
        <f t="array" ref="F1411">IFERROR(INDEX(UIID!$K$2:$K1561, MATCH(CONCATENATE(B1411,D1411,G1411,J1411), UIID!$B$2:$B1561&amp;UIID!$D$2:$D1561&amp;UIID!$G$2:$G1561&amp;UIID!$H$2:$H1561, 0),), "Not Found")</f>
        <v>0746-0002</v>
      </c>
      <c r="G1411" s="1120" t="s">
        <v>1483</v>
      </c>
      <c r="H1411" s="1120"/>
      <c r="I1411" s="1164" t="s">
        <v>8551</v>
      </c>
      <c r="J1411" s="1120" t="s">
        <v>1488</v>
      </c>
      <c r="K1411" s="1120">
        <v>9.3590637068537301</v>
      </c>
      <c r="L1411" s="1120">
        <v>122.82148521945</v>
      </c>
      <c r="M1411" s="1120" t="s">
        <v>1484</v>
      </c>
      <c r="N1411" s="1120" t="s">
        <v>8011</v>
      </c>
      <c r="O1411" s="1120" t="s">
        <v>15</v>
      </c>
      <c r="P1411" s="1120" t="s">
        <v>16</v>
      </c>
      <c r="Q1411" s="1120" t="s">
        <v>35</v>
      </c>
      <c r="R1411" s="1120" t="s">
        <v>125</v>
      </c>
      <c r="S1411" s="1120" t="s">
        <v>1033</v>
      </c>
      <c r="T1411" s="1120" t="s">
        <v>4164</v>
      </c>
      <c r="U1411" s="1120" t="s">
        <v>7632</v>
      </c>
      <c r="V1411" s="1120" t="s">
        <v>8584</v>
      </c>
      <c r="W1411" s="1169">
        <v>46017</v>
      </c>
      <c r="X1411" s="1124">
        <v>47844</v>
      </c>
      <c r="Y1411" s="1120" t="s">
        <v>8553</v>
      </c>
      <c r="Z1411" s="1120" t="s">
        <v>8585</v>
      </c>
      <c r="AA1411" s="1124">
        <v>46750</v>
      </c>
      <c r="AB1411" s="1313"/>
      <c r="AC1411" s="1111"/>
      <c r="AD1411" s="1121"/>
      <c r="AE1411" s="1113"/>
      <c r="AF1411" s="1113"/>
      <c r="AG1411" s="1113"/>
    </row>
    <row r="1412" spans="1:33" ht="15.75" customHeight="1">
      <c r="A1412" s="1120" t="s">
        <v>10</v>
      </c>
      <c r="B1412" s="1120" t="s">
        <v>49</v>
      </c>
      <c r="C1412" s="1120" t="s">
        <v>123</v>
      </c>
      <c r="D1412" s="1120" t="s">
        <v>1447</v>
      </c>
      <c r="E1412" s="1120" t="s">
        <v>30</v>
      </c>
      <c r="F1412" s="1107" t="str">
        <f t="array" ref="F1412">IFERROR(INDEX(UIID!$K$2:$K1561, MATCH(CONCATENATE(B1412,D1412,G1412,J1412), UIID!$B$2:$B1561&amp;UIID!$D$2:$D1561&amp;UIID!$G$2:$G1561&amp;UIID!$H$2:$H1561, 0),), "Not Found")</f>
        <v>0746-0002</v>
      </c>
      <c r="G1412" s="1120" t="s">
        <v>1483</v>
      </c>
      <c r="H1412" s="1120"/>
      <c r="I1412" s="1164" t="s">
        <v>8551</v>
      </c>
      <c r="J1412" s="1120" t="s">
        <v>1488</v>
      </c>
      <c r="K1412" s="1120">
        <v>9.3590637068537301</v>
      </c>
      <c r="L1412" s="1120">
        <v>122.82148521945</v>
      </c>
      <c r="M1412" s="1120" t="s">
        <v>1484</v>
      </c>
      <c r="N1412" s="1120" t="s">
        <v>8011</v>
      </c>
      <c r="O1412" s="1120" t="s">
        <v>15</v>
      </c>
      <c r="P1412" s="1120" t="s">
        <v>16</v>
      </c>
      <c r="Q1412" s="1120" t="s">
        <v>35</v>
      </c>
      <c r="R1412" s="1120" t="s">
        <v>125</v>
      </c>
      <c r="S1412" s="1120" t="s">
        <v>1194</v>
      </c>
      <c r="T1412" s="1120" t="s">
        <v>4157</v>
      </c>
      <c r="U1412" s="1120" t="s">
        <v>8586</v>
      </c>
      <c r="V1412" s="1120" t="s">
        <v>8587</v>
      </c>
      <c r="W1412" s="1169">
        <v>46017</v>
      </c>
      <c r="X1412" s="1124">
        <v>47844</v>
      </c>
      <c r="Y1412" s="1120" t="s">
        <v>8553</v>
      </c>
      <c r="Z1412" s="341" t="s">
        <v>8588</v>
      </c>
      <c r="AA1412" s="695">
        <v>47458</v>
      </c>
      <c r="AB1412" s="1313"/>
      <c r="AC1412" s="1111"/>
      <c r="AD1412" s="1121"/>
      <c r="AE1412" s="1113"/>
      <c r="AF1412" s="1113"/>
      <c r="AG1412" s="1113"/>
    </row>
    <row r="1413" spans="1:33" ht="15.75" customHeight="1">
      <c r="A1413" s="1120" t="s">
        <v>10</v>
      </c>
      <c r="B1413" s="1120" t="s">
        <v>49</v>
      </c>
      <c r="C1413" s="1120" t="s">
        <v>123</v>
      </c>
      <c r="D1413" s="1120" t="s">
        <v>1447</v>
      </c>
      <c r="E1413" s="1120" t="s">
        <v>30</v>
      </c>
      <c r="F1413" s="1107" t="str">
        <f t="array" ref="F1413">IFERROR(INDEX(UIID!$K$2:$K1561, MATCH(CONCATENATE(B1413,D1413,G1413,J1413), UIID!$B$2:$B1561&amp;UIID!$D$2:$D1561&amp;UIID!$G$2:$G1561&amp;UIID!$H$2:$H1561, 0),), "Not Found")</f>
        <v>0746-0002</v>
      </c>
      <c r="G1413" s="1120" t="s">
        <v>1483</v>
      </c>
      <c r="H1413" s="1120"/>
      <c r="I1413" s="1164" t="s">
        <v>8551</v>
      </c>
      <c r="J1413" s="1120" t="s">
        <v>1488</v>
      </c>
      <c r="K1413" s="1120">
        <v>9.3590637068537301</v>
      </c>
      <c r="L1413" s="1120">
        <v>122.82148521945</v>
      </c>
      <c r="M1413" s="1120" t="s">
        <v>1484</v>
      </c>
      <c r="N1413" s="1120" t="s">
        <v>8011</v>
      </c>
      <c r="O1413" s="1120" t="s">
        <v>15</v>
      </c>
      <c r="P1413" s="1120" t="s">
        <v>16</v>
      </c>
      <c r="Q1413" s="1120" t="s">
        <v>35</v>
      </c>
      <c r="R1413" s="1120" t="s">
        <v>272</v>
      </c>
      <c r="S1413" s="1120" t="s">
        <v>2649</v>
      </c>
      <c r="T1413" s="1120" t="s">
        <v>4306</v>
      </c>
      <c r="U1413" s="1120" t="s">
        <v>5068</v>
      </c>
      <c r="V1413" s="1120" t="s">
        <v>8589</v>
      </c>
      <c r="W1413" s="1169">
        <v>46017</v>
      </c>
      <c r="X1413" s="1124">
        <v>47844</v>
      </c>
      <c r="Y1413" s="1138" t="s">
        <v>8010</v>
      </c>
      <c r="Z1413" s="1138" t="s">
        <v>8590</v>
      </c>
      <c r="AA1413" s="1209">
        <v>45973</v>
      </c>
      <c r="AB1413" s="1313"/>
      <c r="AC1413" s="1111"/>
      <c r="AD1413" s="1121"/>
      <c r="AE1413" s="1113"/>
      <c r="AF1413" s="1113"/>
      <c r="AG1413" s="1113"/>
    </row>
    <row r="1414" spans="1:33" ht="15.75" customHeight="1">
      <c r="A1414" s="1120" t="s">
        <v>10</v>
      </c>
      <c r="B1414" s="1120" t="s">
        <v>49</v>
      </c>
      <c r="C1414" s="1120" t="s">
        <v>123</v>
      </c>
      <c r="D1414" s="1120" t="s">
        <v>1447</v>
      </c>
      <c r="E1414" s="1120" t="s">
        <v>30</v>
      </c>
      <c r="F1414" s="1107" t="str">
        <f t="array" ref="F1414">IFERROR(INDEX(UIID!$K$2:$K1561, MATCH(CONCATENATE(B1414,D1414,G1414,J1414), UIID!$B$2:$B1561&amp;UIID!$D$2:$D1561&amp;UIID!$G$2:$G1561&amp;UIID!$H$2:$H1561, 0),), "Not Found")</f>
        <v>0746-0051</v>
      </c>
      <c r="G1414" s="1120" t="s">
        <v>4074</v>
      </c>
      <c r="H1414" s="1120"/>
      <c r="I1414" s="1120" t="s">
        <v>8591</v>
      </c>
      <c r="J1414" s="1120" t="s">
        <v>4075</v>
      </c>
      <c r="K1414" s="1120">
        <v>9.3766646539067295</v>
      </c>
      <c r="L1414" s="1120">
        <v>122.81042696055</v>
      </c>
      <c r="M1414" s="1120" t="s">
        <v>8592</v>
      </c>
      <c r="N1414" s="1120" t="s">
        <v>8593</v>
      </c>
      <c r="O1414" s="1120" t="s">
        <v>15</v>
      </c>
      <c r="P1414" s="1120" t="s">
        <v>16</v>
      </c>
      <c r="Q1414" s="1120" t="s">
        <v>35</v>
      </c>
      <c r="R1414" s="1120" t="s">
        <v>117</v>
      </c>
      <c r="S1414" s="1120" t="s">
        <v>200</v>
      </c>
      <c r="T1414" s="1120" t="s">
        <v>4164</v>
      </c>
      <c r="U1414" s="1120" t="s">
        <v>235</v>
      </c>
      <c r="V1414" s="1120" t="s">
        <v>8594</v>
      </c>
      <c r="W1414" s="1169">
        <v>46017</v>
      </c>
      <c r="X1414" s="1124">
        <v>47844</v>
      </c>
      <c r="Y1414" s="697" t="s">
        <v>8595</v>
      </c>
      <c r="Z1414" s="697" t="s">
        <v>8596</v>
      </c>
      <c r="AA1414" s="698">
        <v>46946</v>
      </c>
      <c r="AB1414" s="1313"/>
      <c r="AC1414" s="1111"/>
      <c r="AD1414" s="1121"/>
      <c r="AE1414" s="1113"/>
      <c r="AF1414" s="1113"/>
      <c r="AG1414" s="1113"/>
    </row>
    <row r="1415" spans="1:33" ht="15.75" customHeight="1">
      <c r="A1415" s="1120" t="s">
        <v>10</v>
      </c>
      <c r="B1415" s="1120" t="s">
        <v>49</v>
      </c>
      <c r="C1415" s="1120" t="s">
        <v>50</v>
      </c>
      <c r="D1415" s="1120" t="s">
        <v>51</v>
      </c>
      <c r="E1415" s="1120" t="s">
        <v>30</v>
      </c>
      <c r="F1415" s="1107" t="str">
        <f t="array" ref="F1415">IFERROR(INDEX(UIID!$K$2:$K1561, MATCH(CONCATENATE(B1415,D1415,G1415,J1415), UIID!$B$2:$B1561&amp;UIID!$D$2:$D1561&amp;UIID!$G$2:$G1561&amp;UIID!$H$2:$H1561, 0),), "Not Found")</f>
        <v>0746-0052</v>
      </c>
      <c r="G1415" s="1120" t="s">
        <v>4076</v>
      </c>
      <c r="H1415" s="1120"/>
      <c r="I1415" s="1120" t="s">
        <v>8597</v>
      </c>
      <c r="J1415" s="1120" t="s">
        <v>4077</v>
      </c>
      <c r="K1415" s="1120">
        <v>9.3136499575657297</v>
      </c>
      <c r="L1415" s="1120">
        <v>123.303654050551</v>
      </c>
      <c r="M1415" s="1120" t="s">
        <v>8598</v>
      </c>
      <c r="N1415" s="1120" t="s">
        <v>8599</v>
      </c>
      <c r="O1415" s="1120" t="s">
        <v>15</v>
      </c>
      <c r="P1415" s="1120" t="s">
        <v>16</v>
      </c>
      <c r="Q1415" s="1120" t="s">
        <v>35</v>
      </c>
      <c r="R1415" s="1120" t="s">
        <v>32</v>
      </c>
      <c r="S1415" s="1120" t="s">
        <v>47</v>
      </c>
      <c r="T1415" s="1120" t="s">
        <v>4164</v>
      </c>
      <c r="U1415" s="1120" t="s">
        <v>7542</v>
      </c>
      <c r="V1415" s="1120" t="s">
        <v>8600</v>
      </c>
      <c r="W1415" s="1169">
        <v>46017</v>
      </c>
      <c r="X1415" s="1124">
        <v>47844</v>
      </c>
      <c r="Y1415" s="1120" t="s">
        <v>5962</v>
      </c>
      <c r="Z1415" s="1120" t="s">
        <v>5964</v>
      </c>
      <c r="AA1415" s="1169">
        <v>46096</v>
      </c>
      <c r="AB1415" s="1313"/>
      <c r="AC1415" s="1111"/>
      <c r="AD1415" s="1121"/>
      <c r="AE1415" s="1113"/>
      <c r="AF1415" s="1113"/>
      <c r="AG1415" s="1113"/>
    </row>
    <row r="1416" spans="1:33" ht="15.75" customHeight="1">
      <c r="A1416" s="1120" t="s">
        <v>10</v>
      </c>
      <c r="B1416" s="1120" t="s">
        <v>49</v>
      </c>
      <c r="C1416" s="1120" t="s">
        <v>50</v>
      </c>
      <c r="D1416" s="1120" t="s">
        <v>51</v>
      </c>
      <c r="E1416" s="1120" t="s">
        <v>30</v>
      </c>
      <c r="F1416" s="1107" t="str">
        <f t="array" ref="F1416">IFERROR(INDEX(UIID!$K$2:$K1561, MATCH(CONCATENATE(B1416,D1416,G1416,J1416), UIID!$B$2:$B1561&amp;UIID!$D$2:$D1561&amp;UIID!$G$2:$G1561&amp;UIID!$H$2:$H1561, 0),), "Not Found")</f>
        <v>0746-0052</v>
      </c>
      <c r="G1416" s="1120" t="s">
        <v>4076</v>
      </c>
      <c r="H1416" s="1120"/>
      <c r="I1416" s="1120" t="s">
        <v>8597</v>
      </c>
      <c r="J1416" s="1120" t="s">
        <v>4077</v>
      </c>
      <c r="K1416" s="1120">
        <v>9.3136499575657297</v>
      </c>
      <c r="L1416" s="1120">
        <v>123.303654050551</v>
      </c>
      <c r="M1416" s="1120" t="s">
        <v>8598</v>
      </c>
      <c r="N1416" s="1120" t="s">
        <v>8599</v>
      </c>
      <c r="O1416" s="1120" t="s">
        <v>15</v>
      </c>
      <c r="P1416" s="1120" t="s">
        <v>16</v>
      </c>
      <c r="Q1416" s="1120" t="s">
        <v>35</v>
      </c>
      <c r="R1416" s="1120" t="s">
        <v>32</v>
      </c>
      <c r="S1416" s="1120" t="s">
        <v>486</v>
      </c>
      <c r="T1416" s="1120" t="s">
        <v>4164</v>
      </c>
      <c r="U1416" s="1120" t="s">
        <v>5062</v>
      </c>
      <c r="V1416" s="1120" t="s">
        <v>8601</v>
      </c>
      <c r="W1416" s="1169">
        <v>46017</v>
      </c>
      <c r="X1416" s="1124">
        <v>47844</v>
      </c>
      <c r="Y1416" s="341" t="s">
        <v>8602</v>
      </c>
      <c r="Z1416" s="341" t="s">
        <v>8603</v>
      </c>
      <c r="AA1416" s="695">
        <v>47090</v>
      </c>
      <c r="AB1416" s="1313"/>
      <c r="AC1416" s="1111"/>
      <c r="AD1416" s="1121"/>
      <c r="AE1416" s="1113"/>
      <c r="AF1416" s="1113"/>
      <c r="AG1416" s="1113"/>
    </row>
    <row r="1417" spans="1:33" ht="15.75" customHeight="1">
      <c r="A1417" s="1120" t="s">
        <v>10</v>
      </c>
      <c r="B1417" s="1120" t="s">
        <v>49</v>
      </c>
      <c r="C1417" s="1120" t="s">
        <v>50</v>
      </c>
      <c r="D1417" s="1120" t="s">
        <v>51</v>
      </c>
      <c r="E1417" s="1120" t="s">
        <v>30</v>
      </c>
      <c r="F1417" s="1107" t="str">
        <f t="array" ref="F1417">IFERROR(INDEX(UIID!$K$2:$K1561, MATCH(CONCATENATE(B1417,D1417,G1417,J1417), UIID!$B$2:$B1561&amp;UIID!$D$2:$D1561&amp;UIID!$G$2:$G1561&amp;UIID!$H$2:$H1561, 0),), "Not Found")</f>
        <v>0746-0052</v>
      </c>
      <c r="G1417" s="1120" t="s">
        <v>4076</v>
      </c>
      <c r="H1417" s="1120"/>
      <c r="I1417" s="1120" t="s">
        <v>8597</v>
      </c>
      <c r="J1417" s="1120" t="s">
        <v>4077</v>
      </c>
      <c r="K1417" s="1120">
        <v>9.3136499575657297</v>
      </c>
      <c r="L1417" s="1120">
        <v>123.303654050551</v>
      </c>
      <c r="M1417" s="1120" t="s">
        <v>8598</v>
      </c>
      <c r="N1417" s="1120" t="s">
        <v>8599</v>
      </c>
      <c r="O1417" s="1120" t="s">
        <v>15</v>
      </c>
      <c r="P1417" s="1120" t="s">
        <v>16</v>
      </c>
      <c r="Q1417" s="1120" t="s">
        <v>35</v>
      </c>
      <c r="R1417" s="1120" t="s">
        <v>32</v>
      </c>
      <c r="S1417" s="1120" t="s">
        <v>228</v>
      </c>
      <c r="T1417" s="1120" t="s">
        <v>4157</v>
      </c>
      <c r="U1417" s="1120" t="s">
        <v>4859</v>
      </c>
      <c r="V1417" s="1120" t="s">
        <v>8604</v>
      </c>
      <c r="W1417" s="1169">
        <v>46017</v>
      </c>
      <c r="X1417" s="1124">
        <v>47844</v>
      </c>
      <c r="Y1417" s="1138" t="s">
        <v>8605</v>
      </c>
      <c r="Z1417" s="1138" t="s">
        <v>8606</v>
      </c>
      <c r="AA1417" s="1342">
        <v>47486</v>
      </c>
      <c r="AB1417" s="1313"/>
      <c r="AC1417" s="1111"/>
      <c r="AD1417" s="1121"/>
      <c r="AE1417" s="1113"/>
      <c r="AF1417" s="1113"/>
      <c r="AG1417" s="1113"/>
    </row>
    <row r="1418" spans="1:33" ht="15.75" customHeight="1">
      <c r="A1418" s="1120" t="s">
        <v>10</v>
      </c>
      <c r="B1418" s="1132" t="s">
        <v>49</v>
      </c>
      <c r="C1418" s="1132" t="s">
        <v>50</v>
      </c>
      <c r="D1418" s="1132" t="s">
        <v>51</v>
      </c>
      <c r="E1418" s="1132" t="s">
        <v>30</v>
      </c>
      <c r="F1418" s="1153" t="str">
        <f t="array" ref="F1418">IFERROR(INDEX(UIID!$K$2:$K1561, MATCH(CONCATENATE(B1418,D1418,G1418,J1418), UIID!$B$2:$B1561&amp;UIID!$D$2:$D1561&amp;UIID!$G$2:$G1561&amp;UIID!$H$2:$H1561, 0),), "Not Found")</f>
        <v>0746-0009</v>
      </c>
      <c r="G1418" s="1132" t="s">
        <v>4029</v>
      </c>
      <c r="H1418" s="1132"/>
      <c r="I1418" s="1132" t="s">
        <v>8607</v>
      </c>
      <c r="J1418" s="1132" t="s">
        <v>4030</v>
      </c>
      <c r="K1418" s="1132">
        <v>9.3118850897358794</v>
      </c>
      <c r="L1418" s="1132">
        <v>123.30727830971701</v>
      </c>
      <c r="M1418" s="1132" t="s">
        <v>8608</v>
      </c>
      <c r="N1418" s="1132" t="s">
        <v>8609</v>
      </c>
      <c r="O1418" s="1132" t="s">
        <v>15</v>
      </c>
      <c r="P1418" s="1132" t="s">
        <v>525</v>
      </c>
      <c r="Q1418" s="1132" t="s">
        <v>35</v>
      </c>
      <c r="R1418" s="1132" t="s">
        <v>2230</v>
      </c>
      <c r="S1418" s="1132" t="s">
        <v>3284</v>
      </c>
      <c r="T1418" s="1132" t="s">
        <v>4157</v>
      </c>
      <c r="U1418" s="1132" t="s">
        <v>4996</v>
      </c>
      <c r="V1418" s="1132" t="s">
        <v>8610</v>
      </c>
      <c r="W1418" s="1150">
        <v>46017</v>
      </c>
      <c r="X1418" s="1298">
        <v>47844</v>
      </c>
      <c r="Y1418" s="1158" t="s">
        <v>8485</v>
      </c>
      <c r="Z1418" s="1158" t="s">
        <v>8611</v>
      </c>
      <c r="AA1418" s="1338">
        <v>47763</v>
      </c>
      <c r="AB1418" s="1155"/>
      <c r="AC1418" s="1148"/>
      <c r="AD1418" s="1155"/>
      <c r="AE1418" s="1300"/>
      <c r="AF1418" s="1300"/>
      <c r="AG1418" s="1300"/>
    </row>
    <row r="1419" spans="1:33" ht="15.75" customHeight="1">
      <c r="A1419" s="1120" t="s">
        <v>10</v>
      </c>
      <c r="B1419" s="1120" t="s">
        <v>49</v>
      </c>
      <c r="C1419" s="1120" t="s">
        <v>50</v>
      </c>
      <c r="D1419" s="1120" t="s">
        <v>1447</v>
      </c>
      <c r="E1419" s="1120" t="s">
        <v>30</v>
      </c>
      <c r="F1419" s="1107" t="str">
        <f t="array" ref="F1419">IFERROR(INDEX(UIID!$K$2:$K1561, MATCH(CONCATENATE(B1419,D1419,G1419,J1419), UIID!$B$2:$B1561&amp;UIID!$D$2:$D1561&amp;UIID!$G$2:$G1561&amp;UIID!$H$2:$H1561, 0),), "Not Found")</f>
        <v>0746-0041</v>
      </c>
      <c r="G1419" s="1120" t="s">
        <v>3455</v>
      </c>
      <c r="H1419" s="1120"/>
      <c r="I1419" s="1120" t="s">
        <v>8308</v>
      </c>
      <c r="J1419" s="1120" t="s">
        <v>4058</v>
      </c>
      <c r="K1419" s="668">
        <v>9.5107599999999994</v>
      </c>
      <c r="L1419" s="668">
        <v>122.80732</v>
      </c>
      <c r="M1419" s="1120" t="s">
        <v>8309</v>
      </c>
      <c r="N1419" s="1120" t="s">
        <v>8310</v>
      </c>
      <c r="O1419" s="1120" t="s">
        <v>15</v>
      </c>
      <c r="P1419" s="1120" t="s">
        <v>16</v>
      </c>
      <c r="Q1419" s="1302" t="s">
        <v>10389</v>
      </c>
      <c r="R1419" s="1120" t="s">
        <v>125</v>
      </c>
      <c r="S1419" s="1120" t="s">
        <v>1849</v>
      </c>
      <c r="T1419" s="1120" t="s">
        <v>4164</v>
      </c>
      <c r="U1419" s="1120" t="s">
        <v>127</v>
      </c>
      <c r="V1419" s="1251" t="s">
        <v>8612</v>
      </c>
      <c r="W1419" s="488">
        <v>46017</v>
      </c>
      <c r="X1419" s="1124">
        <v>47172</v>
      </c>
      <c r="Y1419" s="1164" t="s">
        <v>8613</v>
      </c>
      <c r="Z1419" s="1343" t="s">
        <v>8614</v>
      </c>
      <c r="AA1419" s="1344" t="s">
        <v>8615</v>
      </c>
      <c r="AB1419" s="1313"/>
      <c r="AC1419" s="1111"/>
      <c r="AD1419" s="1121"/>
      <c r="AE1419" s="1113"/>
      <c r="AF1419" s="1113"/>
      <c r="AG1419" s="1113"/>
    </row>
    <row r="1420" spans="1:33" ht="15.75" customHeight="1">
      <c r="A1420" s="1120" t="s">
        <v>10</v>
      </c>
      <c r="B1420" s="1120" t="s">
        <v>49</v>
      </c>
      <c r="C1420" s="1120" t="s">
        <v>28</v>
      </c>
      <c r="D1420" s="1120" t="s">
        <v>2060</v>
      </c>
      <c r="E1420" s="1120" t="s">
        <v>30</v>
      </c>
      <c r="F1420" s="1107" t="str">
        <f t="array" ref="F1420">IFERROR(INDEX(UIID!$K$2:$K1561, MATCH(CONCATENATE(B1420,D1420,G1420,J1420), UIID!$B$2:$B1561&amp;UIID!$D$2:$D1561&amp;UIID!$G$2:$G1561&amp;UIID!$H$2:$H1561, 0),), "Not Found")</f>
        <v>0746-0004</v>
      </c>
      <c r="G1420" s="1120" t="s">
        <v>1442</v>
      </c>
      <c r="H1420" s="1120"/>
      <c r="I1420" s="1120" t="s">
        <v>7917</v>
      </c>
      <c r="J1420" s="1120" t="s">
        <v>4023</v>
      </c>
      <c r="K1420" s="1120">
        <v>10.131708287543301</v>
      </c>
      <c r="L1420" s="1120">
        <v>123.273328783182</v>
      </c>
      <c r="M1420" s="1120" t="s">
        <v>1443</v>
      </c>
      <c r="N1420" s="1120" t="s">
        <v>7918</v>
      </c>
      <c r="O1420" s="1120" t="s">
        <v>113</v>
      </c>
      <c r="P1420" s="1120" t="s">
        <v>132</v>
      </c>
      <c r="Q1420" s="1120" t="s">
        <v>35</v>
      </c>
      <c r="R1420" s="1120" t="s">
        <v>87</v>
      </c>
      <c r="S1420" s="1120" t="s">
        <v>88</v>
      </c>
      <c r="T1420" s="1120" t="s">
        <v>4164</v>
      </c>
      <c r="U1420" s="1120" t="s">
        <v>7492</v>
      </c>
      <c r="V1420" s="1120" t="s">
        <v>8616</v>
      </c>
      <c r="W1420" s="1169">
        <v>46043</v>
      </c>
      <c r="X1420" s="1124">
        <v>47870</v>
      </c>
      <c r="Y1420" s="1120" t="s">
        <v>8617</v>
      </c>
      <c r="Z1420" s="1321" t="s">
        <v>8618</v>
      </c>
      <c r="AA1420" s="1345">
        <v>46998</v>
      </c>
      <c r="AB1420" s="1313"/>
      <c r="AC1420" s="1111"/>
      <c r="AD1420" s="1121"/>
      <c r="AE1420" s="1113"/>
      <c r="AF1420" s="1113"/>
      <c r="AG1420" s="1113"/>
    </row>
    <row r="1421" spans="1:33" ht="15.75" customHeight="1">
      <c r="A1421" s="1120" t="s">
        <v>10</v>
      </c>
      <c r="B1421" s="1132" t="s">
        <v>49</v>
      </c>
      <c r="C1421" s="1132" t="s">
        <v>28</v>
      </c>
      <c r="D1421" s="1132" t="s">
        <v>51</v>
      </c>
      <c r="E1421" s="1132" t="s">
        <v>30</v>
      </c>
      <c r="F1421" s="1153" t="str">
        <f t="array" ref="F1421">IFERROR(INDEX(UIID!$K$2:$K1561, MATCH(CONCATENATE(B1421,D1421,G1421,J1421), UIID!$B$2:$B1561&amp;UIID!$D$2:$D1561&amp;UIID!$G$2:$G1561&amp;UIID!$H$2:$H1561, 0),), "Not Found")</f>
        <v>0746-0042</v>
      </c>
      <c r="G1421" s="1132" t="s">
        <v>3511</v>
      </c>
      <c r="H1421" s="1132"/>
      <c r="I1421" s="1132" t="s">
        <v>8357</v>
      </c>
      <c r="J1421" s="1132" t="s">
        <v>4059</v>
      </c>
      <c r="K1421" s="1132">
        <v>9.3067438464635597</v>
      </c>
      <c r="L1421" s="1132">
        <v>123.306546041947</v>
      </c>
      <c r="M1421" s="1132" t="s">
        <v>8358</v>
      </c>
      <c r="N1421" s="1132" t="s">
        <v>8359</v>
      </c>
      <c r="O1421" s="1132" t="s">
        <v>15</v>
      </c>
      <c r="P1421" s="1132" t="s">
        <v>525</v>
      </c>
      <c r="Q1421" s="1132" t="s">
        <v>35</v>
      </c>
      <c r="R1421" s="1132" t="s">
        <v>2230</v>
      </c>
      <c r="S1421" s="1132" t="s">
        <v>161</v>
      </c>
      <c r="T1421" s="1132" t="s">
        <v>4157</v>
      </c>
      <c r="U1421" s="1132" t="s">
        <v>957</v>
      </c>
      <c r="V1421" s="1132" t="s">
        <v>8619</v>
      </c>
      <c r="W1421" s="1150">
        <v>46050</v>
      </c>
      <c r="X1421" s="1298">
        <v>47877</v>
      </c>
      <c r="Y1421" s="1132" t="s">
        <v>8620</v>
      </c>
      <c r="Z1421" s="1132" t="s">
        <v>8621</v>
      </c>
      <c r="AA1421" s="1150">
        <v>47109</v>
      </c>
      <c r="AB1421" s="1155"/>
      <c r="AC1421" s="1148"/>
      <c r="AD1421" s="1155"/>
      <c r="AE1421" s="1300"/>
      <c r="AF1421" s="1300"/>
      <c r="AG1421" s="1300"/>
    </row>
    <row r="1422" spans="1:33" ht="15.75" customHeight="1">
      <c r="A1422" s="1120" t="s">
        <v>10</v>
      </c>
      <c r="B1422" s="1120" t="s">
        <v>49</v>
      </c>
      <c r="C1422" s="1120" t="s">
        <v>123</v>
      </c>
      <c r="D1422" s="1120" t="s">
        <v>4065</v>
      </c>
      <c r="E1422" s="1120" t="s">
        <v>509</v>
      </c>
      <c r="F1422" s="1107" t="str">
        <f t="array" ref="F1422">IFERROR(INDEX(UIID!$K$2:$K1561, MATCH(CONCATENATE(B1422,D1422,G1422,J1422), UIID!$B$2:$B1561&amp;UIID!$D$2:$D1561&amp;UIID!$G$2:$G1561&amp;UIID!$H$2:$H1561, 0),), "Not Found")</f>
        <v>0746-0053</v>
      </c>
      <c r="G1422" s="1120" t="s">
        <v>4079</v>
      </c>
      <c r="H1422" s="1120"/>
      <c r="I1422" s="1120" t="s">
        <v>8622</v>
      </c>
      <c r="J1422" s="1120" t="s">
        <v>4080</v>
      </c>
      <c r="K1422" s="1120">
        <v>9.1284826932574195</v>
      </c>
      <c r="L1422" s="1120">
        <v>123.17285716339499</v>
      </c>
      <c r="M1422" s="1120" t="s">
        <v>8623</v>
      </c>
      <c r="N1422" s="1120" t="s">
        <v>8624</v>
      </c>
      <c r="O1422" s="1120" t="s">
        <v>15</v>
      </c>
      <c r="P1422" s="1120" t="s">
        <v>1449</v>
      </c>
      <c r="Q1422" s="1120" t="s">
        <v>35</v>
      </c>
      <c r="R1422" s="1120" t="s">
        <v>125</v>
      </c>
      <c r="S1422" s="1120" t="s">
        <v>279</v>
      </c>
      <c r="T1422" s="1120" t="s">
        <v>4164</v>
      </c>
      <c r="U1422" s="1120" t="s">
        <v>7713</v>
      </c>
      <c r="V1422" s="1120" t="s">
        <v>8626</v>
      </c>
      <c r="W1422" s="1169">
        <v>46072</v>
      </c>
      <c r="X1422" s="1124">
        <v>47899</v>
      </c>
      <c r="Y1422" s="1106" t="s">
        <v>8627</v>
      </c>
      <c r="Z1422" s="1106" t="s">
        <v>8628</v>
      </c>
      <c r="AA1422" s="1106" t="s">
        <v>8629</v>
      </c>
      <c r="AB1422" s="1313"/>
      <c r="AC1422" s="1111"/>
      <c r="AD1422" s="1121"/>
      <c r="AE1422" s="1113"/>
      <c r="AF1422" s="1113"/>
      <c r="AG1422" s="1113"/>
    </row>
    <row r="1423" spans="1:33" ht="15.75" customHeight="1">
      <c r="A1423" s="1120" t="s">
        <v>10</v>
      </c>
      <c r="B1423" s="1120" t="s">
        <v>49</v>
      </c>
      <c r="C1423" s="1120" t="s">
        <v>28</v>
      </c>
      <c r="D1423" s="1120" t="s">
        <v>1415</v>
      </c>
      <c r="E1423" s="1120" t="s">
        <v>50</v>
      </c>
      <c r="F1423" s="1107" t="str">
        <f t="array" ref="F1423">IFERROR(INDEX(UIID!$K$2:$K1561, MATCH(CONCATENATE(B1423,D1423,G1423,J1423), UIID!$B$2:$B1561&amp;UIID!$D$2:$D1561&amp;UIID!$G$2:$G1561&amp;UIID!$H$2:$H1561, 0),), "Not Found")</f>
        <v>0746-0054</v>
      </c>
      <c r="G1423" s="1120" t="s">
        <v>4081</v>
      </c>
      <c r="H1423" s="1120"/>
      <c r="I1423" s="1120" t="s">
        <v>8630</v>
      </c>
      <c r="J1423" s="1120" t="s">
        <v>4082</v>
      </c>
      <c r="K1423" s="1120">
        <v>9.3634322521001394</v>
      </c>
      <c r="L1423" s="1120">
        <v>123.27867576738799</v>
      </c>
      <c r="M1423" s="1120" t="s">
        <v>8631</v>
      </c>
      <c r="N1423" s="1120" t="s">
        <v>8632</v>
      </c>
      <c r="O1423" s="1120" t="s">
        <v>15</v>
      </c>
      <c r="P1423" s="1120" t="s">
        <v>16</v>
      </c>
      <c r="Q1423" s="1120" t="s">
        <v>35</v>
      </c>
      <c r="R1423" s="1120" t="s">
        <v>107</v>
      </c>
      <c r="S1423" s="1120" t="s">
        <v>664</v>
      </c>
      <c r="T1423" s="1120" t="s">
        <v>4164</v>
      </c>
      <c r="U1423" s="1120" t="s">
        <v>8633</v>
      </c>
      <c r="V1423" s="1120" t="s">
        <v>8634</v>
      </c>
      <c r="W1423" s="1169">
        <v>46078</v>
      </c>
      <c r="X1423" s="1124">
        <v>47905</v>
      </c>
      <c r="Y1423" s="176" t="s">
        <v>8323</v>
      </c>
      <c r="Z1423" s="176" t="s">
        <v>8635</v>
      </c>
      <c r="AA1423" s="488">
        <v>46861</v>
      </c>
      <c r="AB1423" s="1313"/>
      <c r="AC1423" s="1111"/>
      <c r="AD1423" s="1121"/>
      <c r="AE1423" s="1113"/>
      <c r="AF1423" s="1113"/>
      <c r="AG1423" s="1113"/>
    </row>
    <row r="1424" spans="1:33" ht="15.75" customHeight="1">
      <c r="A1424" s="1120" t="s">
        <v>10</v>
      </c>
      <c r="B1424" s="1132" t="s">
        <v>49</v>
      </c>
      <c r="C1424" s="1132" t="s">
        <v>28</v>
      </c>
      <c r="D1424" s="1132" t="s">
        <v>1415</v>
      </c>
      <c r="E1424" s="1132" t="s">
        <v>50</v>
      </c>
      <c r="F1424" s="1153" t="str">
        <f t="array" ref="F1424">IFERROR(INDEX(UIID!$K$2:$K1561, MATCH(CONCATENATE(B1424,D1424,G1424,J1424), UIID!$B$2:$B1561&amp;UIID!$D$2:$D1561&amp;UIID!$G$2:$G1561&amp;UIID!$H$2:$H1561, 0),), "Not Found")</f>
        <v>0746-0054</v>
      </c>
      <c r="G1424" s="1132" t="s">
        <v>4081</v>
      </c>
      <c r="H1424" s="1132"/>
      <c r="I1424" s="1132" t="s">
        <v>8630</v>
      </c>
      <c r="J1424" s="1132" t="s">
        <v>4082</v>
      </c>
      <c r="K1424" s="1132">
        <v>9.3634322521001394</v>
      </c>
      <c r="L1424" s="1132">
        <v>123.27867576738799</v>
      </c>
      <c r="M1424" s="1132" t="s">
        <v>8631</v>
      </c>
      <c r="N1424" s="1132" t="s">
        <v>8632</v>
      </c>
      <c r="O1424" s="1132" t="s">
        <v>15</v>
      </c>
      <c r="P1424" s="1132" t="s">
        <v>16</v>
      </c>
      <c r="Q1424" s="1132" t="s">
        <v>35</v>
      </c>
      <c r="R1424" s="1132" t="s">
        <v>107</v>
      </c>
      <c r="S1424" s="1132" t="s">
        <v>108</v>
      </c>
      <c r="T1424" s="1132" t="s">
        <v>4164</v>
      </c>
      <c r="U1424" s="1132" t="s">
        <v>5017</v>
      </c>
      <c r="V1424" s="1132" t="s">
        <v>8636</v>
      </c>
      <c r="W1424" s="1150">
        <v>46080</v>
      </c>
      <c r="X1424" s="1298">
        <v>47907</v>
      </c>
      <c r="Y1424" s="1132" t="s">
        <v>8323</v>
      </c>
      <c r="Z1424" s="1132" t="s">
        <v>8637</v>
      </c>
      <c r="AA1424" s="1346">
        <v>46454</v>
      </c>
      <c r="AB1424" s="1155"/>
      <c r="AC1424" s="1148"/>
      <c r="AD1424" s="1155"/>
      <c r="AE1424" s="1300"/>
      <c r="AF1424" s="1300"/>
      <c r="AG1424" s="1300"/>
    </row>
    <row r="1425" spans="1:33" ht="15.75" customHeight="1">
      <c r="A1425" s="1120" t="s">
        <v>10</v>
      </c>
      <c r="B1425" s="1120" t="s">
        <v>49</v>
      </c>
      <c r="C1425" s="1120" t="s">
        <v>50</v>
      </c>
      <c r="D1425" s="1120" t="s">
        <v>451</v>
      </c>
      <c r="E1425" s="1120" t="s">
        <v>30</v>
      </c>
      <c r="F1425" s="1107" t="str">
        <f t="array" ref="F1425">IFERROR(INDEX(UIID!$K$2:$K1561, MATCH(CONCATENATE(B1425,D1425,G1425,J1425), UIID!$B$2:$B1561&amp;UIID!$D$2:$D1561&amp;UIID!$G$2:$G1561&amp;UIID!$H$2:$H1561, 0),), "Not Found")</f>
        <v>0746-0012</v>
      </c>
      <c r="G1425" s="176" t="s">
        <v>3691</v>
      </c>
      <c r="H1425" s="176"/>
      <c r="I1425" s="176" t="s">
        <v>8638</v>
      </c>
      <c r="J1425" s="176" t="s">
        <v>4032</v>
      </c>
      <c r="K1425" s="1120">
        <v>9.5916139092621098</v>
      </c>
      <c r="L1425" s="1120">
        <v>123.121171910729</v>
      </c>
      <c r="M1425" s="1120" t="s">
        <v>1641</v>
      </c>
      <c r="N1425" s="1120" t="s">
        <v>7828</v>
      </c>
      <c r="O1425" s="1120" t="s">
        <v>15</v>
      </c>
      <c r="P1425" s="1120" t="s">
        <v>16</v>
      </c>
      <c r="Q1425" s="1302" t="s">
        <v>10389</v>
      </c>
      <c r="R1425" s="1120" t="s">
        <v>117</v>
      </c>
      <c r="S1425" s="1120" t="s">
        <v>315</v>
      </c>
      <c r="T1425" s="1120" t="s">
        <v>4164</v>
      </c>
      <c r="U1425" s="1120" t="s">
        <v>5049</v>
      </c>
      <c r="V1425" s="1120" t="s">
        <v>8639</v>
      </c>
      <c r="W1425" s="1169">
        <v>46085</v>
      </c>
      <c r="X1425" s="1124">
        <v>47211</v>
      </c>
      <c r="Y1425" s="1251" t="s">
        <v>7863</v>
      </c>
      <c r="Z1425" s="1251" t="s">
        <v>8640</v>
      </c>
      <c r="AA1425" s="1347">
        <v>47656</v>
      </c>
      <c r="AB1425" s="1313"/>
      <c r="AC1425" s="1111"/>
      <c r="AD1425" s="1121"/>
      <c r="AE1425" s="1113"/>
      <c r="AF1425" s="1113"/>
      <c r="AG1425" s="1113"/>
    </row>
    <row r="1426" spans="1:33" ht="15.75" customHeight="1">
      <c r="A1426" s="1120" t="s">
        <v>10</v>
      </c>
      <c r="B1426" s="1120" t="s">
        <v>49</v>
      </c>
      <c r="C1426" s="1120" t="s">
        <v>50</v>
      </c>
      <c r="D1426" s="1120" t="s">
        <v>451</v>
      </c>
      <c r="E1426" s="1120" t="s">
        <v>30</v>
      </c>
      <c r="F1426" s="1107" t="str">
        <f t="array" ref="F1426">IFERROR(INDEX(UIID!$K$2:$K1561, MATCH(CONCATENATE(B1426,D1426,G1426,J1426), UIID!$B$2:$B1561&amp;UIID!$D$2:$D1561&amp;UIID!$G$2:$G1561&amp;UIID!$H$2:$H1561, 0),), "Not Found")</f>
        <v>0746-0012</v>
      </c>
      <c r="G1426" s="176" t="s">
        <v>3691</v>
      </c>
      <c r="H1426" s="1120"/>
      <c r="I1426" s="176" t="s">
        <v>8638</v>
      </c>
      <c r="J1426" s="176" t="s">
        <v>4032</v>
      </c>
      <c r="K1426" s="1120">
        <v>9.5916139092621098</v>
      </c>
      <c r="L1426" s="1120">
        <v>123.121171910729</v>
      </c>
      <c r="M1426" s="1120" t="s">
        <v>1641</v>
      </c>
      <c r="N1426" s="1120" t="s">
        <v>7828</v>
      </c>
      <c r="O1426" s="1120" t="s">
        <v>15</v>
      </c>
      <c r="P1426" s="1120" t="s">
        <v>16</v>
      </c>
      <c r="Q1426" s="1302" t="s">
        <v>10389</v>
      </c>
      <c r="R1426" s="1120" t="s">
        <v>2230</v>
      </c>
      <c r="S1426" s="1120" t="s">
        <v>1795</v>
      </c>
      <c r="T1426" s="1120" t="s">
        <v>4157</v>
      </c>
      <c r="U1426" s="1120" t="s">
        <v>8542</v>
      </c>
      <c r="V1426" s="1120" t="s">
        <v>8642</v>
      </c>
      <c r="W1426" s="1169">
        <v>46085</v>
      </c>
      <c r="X1426" s="1124">
        <v>47211</v>
      </c>
      <c r="Y1426" s="1251" t="s">
        <v>8620</v>
      </c>
      <c r="Z1426" s="1251" t="s">
        <v>8621</v>
      </c>
      <c r="AA1426" s="1347">
        <v>47109</v>
      </c>
      <c r="AB1426" s="1313"/>
      <c r="AC1426" s="1111"/>
      <c r="AD1426" s="1121"/>
      <c r="AE1426" s="1113"/>
      <c r="AF1426" s="1113"/>
      <c r="AG1426" s="1113"/>
    </row>
    <row r="1427" spans="1:33" ht="15.75" customHeight="1">
      <c r="A1427" s="1132" t="s">
        <v>10</v>
      </c>
      <c r="B1427" s="1132" t="s">
        <v>49</v>
      </c>
      <c r="C1427" s="1132" t="s">
        <v>28</v>
      </c>
      <c r="D1427" s="1132" t="s">
        <v>51</v>
      </c>
      <c r="E1427" s="1132" t="s">
        <v>30</v>
      </c>
      <c r="F1427" s="1153" t="str">
        <f t="array" ref="F1427">IFERROR(INDEX(UIID!$K$2:$K1561, MATCH(CONCATENATE(B1427,D1427,G1427,J1427), UIID!$B$2:$B1561&amp;UIID!$D$2:$D1561&amp;UIID!$G$2:$G1561&amp;UIID!$H$2:$H1561, 0),), "Not Found")</f>
        <v>0746-0019</v>
      </c>
      <c r="G1427" s="1132" t="s">
        <v>2187</v>
      </c>
      <c r="H1427" s="1132"/>
      <c r="I1427" s="1132" t="s">
        <v>8643</v>
      </c>
      <c r="J1427" s="1132" t="s">
        <v>4037</v>
      </c>
      <c r="K1427" s="1132">
        <v>9.3069668428835293</v>
      </c>
      <c r="L1427" s="1132">
        <v>123.30495078081999</v>
      </c>
      <c r="M1427" s="1132">
        <v>9176400235</v>
      </c>
      <c r="N1427" s="1132"/>
      <c r="O1427" s="1132" t="s">
        <v>15</v>
      </c>
      <c r="P1427" s="1132" t="s">
        <v>16</v>
      </c>
      <c r="Q1427" s="1302" t="s">
        <v>10389</v>
      </c>
      <c r="R1427" s="1132" t="s">
        <v>117</v>
      </c>
      <c r="S1427" s="1132" t="s">
        <v>315</v>
      </c>
      <c r="T1427" s="1132" t="s">
        <v>4164</v>
      </c>
      <c r="U1427" s="1132" t="s">
        <v>5049</v>
      </c>
      <c r="V1427" s="1132" t="s">
        <v>8644</v>
      </c>
      <c r="W1427" s="1150">
        <v>46085</v>
      </c>
      <c r="X1427" s="1298">
        <v>47261</v>
      </c>
      <c r="Y1427" s="1132" t="s">
        <v>8645</v>
      </c>
      <c r="Z1427" s="1132" t="s">
        <v>8646</v>
      </c>
      <c r="AA1427" s="1132" t="s">
        <v>8647</v>
      </c>
      <c r="AB1427" s="1155"/>
      <c r="AC1427" s="1148"/>
      <c r="AD1427" s="1155"/>
      <c r="AE1427" s="1300"/>
      <c r="AF1427" s="1300"/>
      <c r="AG1427" s="1300"/>
    </row>
    <row r="1428" spans="1:33" ht="15.75" customHeight="1">
      <c r="A1428" s="1120" t="s">
        <v>10</v>
      </c>
      <c r="B1428" s="1120" t="s">
        <v>49</v>
      </c>
      <c r="C1428" s="1120" t="s">
        <v>50</v>
      </c>
      <c r="D1428" s="1120" t="s">
        <v>51</v>
      </c>
      <c r="E1428" s="1120" t="s">
        <v>30</v>
      </c>
      <c r="F1428" s="1107" t="str">
        <f t="array" ref="F1428">IFERROR(INDEX(UIID!$K$2:$K1561, MATCH(CONCATENATE(B1428,D1428,G1428,J1428), UIID!$B$2:$B1561&amp;UIID!$D$2:$D1561&amp;UIID!$G$2:$G1561&amp;UIID!$H$2:$H1561, 0),), "Not Found")</f>
        <v>0746-0009</v>
      </c>
      <c r="G1428" s="176" t="s">
        <v>4029</v>
      </c>
      <c r="H1428" s="176"/>
      <c r="I1428" s="176" t="s">
        <v>8607</v>
      </c>
      <c r="J1428" s="176" t="s">
        <v>4030</v>
      </c>
      <c r="K1428" s="176">
        <v>9.3118850897358794</v>
      </c>
      <c r="L1428" s="176">
        <v>123.30727830971701</v>
      </c>
      <c r="M1428" s="176" t="s">
        <v>8608</v>
      </c>
      <c r="N1428" s="176" t="s">
        <v>8609</v>
      </c>
      <c r="O1428" s="176" t="s">
        <v>15</v>
      </c>
      <c r="P1428" s="176" t="s">
        <v>525</v>
      </c>
      <c r="Q1428" s="1302" t="s">
        <v>10389</v>
      </c>
      <c r="R1428" s="1120" t="s">
        <v>2230</v>
      </c>
      <c r="S1428" s="1120" t="s">
        <v>3287</v>
      </c>
      <c r="T1428" s="1120" t="s">
        <v>4157</v>
      </c>
      <c r="U1428" s="1120" t="s">
        <v>5053</v>
      </c>
      <c r="V1428" s="1120" t="s">
        <v>8648</v>
      </c>
      <c r="W1428" s="1169">
        <v>46134</v>
      </c>
      <c r="X1428" s="1124">
        <v>47844</v>
      </c>
      <c r="Y1428" s="1120" t="s">
        <v>8649</v>
      </c>
      <c r="Z1428" s="1120" t="s">
        <v>8650</v>
      </c>
      <c r="AA1428" s="1124">
        <v>47763</v>
      </c>
      <c r="AB1428" s="1313"/>
      <c r="AC1428" s="1111"/>
      <c r="AD1428" s="1121"/>
      <c r="AE1428" s="1113"/>
      <c r="AF1428" s="1113"/>
      <c r="AG1428" s="1113"/>
    </row>
    <row r="1429" spans="1:33" ht="15.75" customHeight="1">
      <c r="A1429" s="1120" t="s">
        <v>10</v>
      </c>
      <c r="B1429" s="1120" t="s">
        <v>49</v>
      </c>
      <c r="C1429" s="1120" t="s">
        <v>50</v>
      </c>
      <c r="D1429" s="1120" t="s">
        <v>51</v>
      </c>
      <c r="E1429" s="1120" t="s">
        <v>30</v>
      </c>
      <c r="F1429" s="1107" t="str">
        <f t="array" ref="F1429">IFERROR(INDEX(UIID!$K$2:$K1561, MATCH(CONCATENATE(B1429,D1429,G1429,J1429), UIID!$B$2:$B1561&amp;UIID!$D$2:$D1561&amp;UIID!$G$2:$G1561&amp;UIID!$H$2:$H1561, 0),), "Not Found")</f>
        <v>0746-0032</v>
      </c>
      <c r="G1429" s="1130" t="s">
        <v>4048</v>
      </c>
      <c r="H1429" s="1120"/>
      <c r="I1429" s="1120" t="s">
        <v>8651</v>
      </c>
      <c r="J1429" s="1130" t="s">
        <v>4049</v>
      </c>
      <c r="K1429" s="1120">
        <v>9.3062102433384695</v>
      </c>
      <c r="L1429" s="1120">
        <v>123.304396225058</v>
      </c>
      <c r="M1429" s="1120" t="s">
        <v>8652</v>
      </c>
      <c r="N1429" s="1120" t="s">
        <v>8653</v>
      </c>
      <c r="O1429" s="1120" t="s">
        <v>15</v>
      </c>
      <c r="P1429" s="1120" t="s">
        <v>525</v>
      </c>
      <c r="Q1429" s="1120" t="s">
        <v>7230</v>
      </c>
      <c r="R1429" s="1120" t="s">
        <v>2222</v>
      </c>
      <c r="S1429" s="1120" t="s">
        <v>8654</v>
      </c>
      <c r="T1429" s="1120" t="s">
        <v>4979</v>
      </c>
      <c r="U1429" s="1120" t="s">
        <v>7416</v>
      </c>
      <c r="V1429" s="1120" t="s">
        <v>8655</v>
      </c>
      <c r="W1429" s="1169">
        <v>46140</v>
      </c>
      <c r="X1429" s="1124">
        <v>47967</v>
      </c>
      <c r="Y1429" s="1251" t="s">
        <v>8656</v>
      </c>
      <c r="Z1429" s="1251" t="s">
        <v>7510</v>
      </c>
      <c r="AA1429" s="1251" t="s">
        <v>22</v>
      </c>
      <c r="AB1429" s="1313"/>
      <c r="AC1429" s="1111"/>
      <c r="AD1429" s="1121"/>
      <c r="AE1429" s="1113"/>
      <c r="AF1429" s="1113"/>
      <c r="AG1429" s="1113"/>
    </row>
    <row r="1430" spans="1:33" ht="15.75" customHeight="1">
      <c r="A1430" s="1380" t="s">
        <v>10</v>
      </c>
      <c r="B1430" s="1380" t="s">
        <v>49</v>
      </c>
      <c r="C1430" s="1380" t="s">
        <v>50</v>
      </c>
      <c r="D1430" s="1380" t="s">
        <v>51</v>
      </c>
      <c r="E1430" s="1380" t="s">
        <v>30</v>
      </c>
      <c r="F1430" s="1381" t="str">
        <f t="array" ref="F1430">IFERROR(INDEX(UIID!$K$2:$K1561, MATCH(CONCATENATE(B1430,D1430,G1430,J1430), UIID!$B$2:$B1561&amp;UIID!$D$2:$D1561&amp;UIID!$G$2:$G1561&amp;UIID!$H$2:$H1561, 0),), "Not Found")</f>
        <v>0746-0032</v>
      </c>
      <c r="G1430" s="1422" t="s">
        <v>4048</v>
      </c>
      <c r="H1430" s="1380"/>
      <c r="I1430" s="1380" t="s">
        <v>8651</v>
      </c>
      <c r="J1430" s="1422" t="s">
        <v>4049</v>
      </c>
      <c r="K1430" s="1380">
        <v>9.3062102433384695</v>
      </c>
      <c r="L1430" s="1380">
        <v>123.304396225058</v>
      </c>
      <c r="M1430" s="1380" t="s">
        <v>8652</v>
      </c>
      <c r="N1430" s="1380" t="s">
        <v>8653</v>
      </c>
      <c r="O1430" s="1380" t="s">
        <v>15</v>
      </c>
      <c r="P1430" s="1380" t="s">
        <v>525</v>
      </c>
      <c r="Q1430" s="1380" t="s">
        <v>7230</v>
      </c>
      <c r="R1430" s="1380" t="s">
        <v>2222</v>
      </c>
      <c r="S1430" s="1380" t="s">
        <v>8657</v>
      </c>
      <c r="T1430" s="1380" t="s">
        <v>4890</v>
      </c>
      <c r="U1430" s="1380" t="s">
        <v>7416</v>
      </c>
      <c r="V1430" s="1380" t="s">
        <v>8658</v>
      </c>
      <c r="W1430" s="1400">
        <v>46140</v>
      </c>
      <c r="X1430" s="1423">
        <v>47967</v>
      </c>
      <c r="Y1430" s="1380" t="s">
        <v>8656</v>
      </c>
      <c r="Z1430" s="1380" t="s">
        <v>7510</v>
      </c>
      <c r="AA1430" s="1380" t="s">
        <v>22</v>
      </c>
      <c r="AB1430" s="1155"/>
      <c r="AC1430" s="1148"/>
      <c r="AD1430" s="1155"/>
      <c r="AE1430" s="1300"/>
      <c r="AF1430" s="1300"/>
      <c r="AG1430" s="1300"/>
    </row>
    <row r="1431" spans="1:33" ht="15" customHeight="1">
      <c r="A1431" s="1406" t="s">
        <v>10</v>
      </c>
      <c r="B1431" s="1406" t="s">
        <v>49</v>
      </c>
      <c r="C1431" s="1406" t="s">
        <v>50</v>
      </c>
      <c r="D1431" s="1406" t="s">
        <v>51</v>
      </c>
      <c r="E1431" s="1406" t="s">
        <v>30</v>
      </c>
      <c r="F1431" s="1396" t="s">
        <v>10455</v>
      </c>
      <c r="G1431" s="1395" t="s">
        <v>3689</v>
      </c>
      <c r="H1431" s="1405"/>
      <c r="I1431" s="1395" t="s">
        <v>10456</v>
      </c>
      <c r="J1431" s="1395" t="s">
        <v>10457</v>
      </c>
      <c r="K1431" s="1395">
        <v>9.3136499579999992</v>
      </c>
      <c r="L1431" s="1395">
        <v>123.3036541</v>
      </c>
      <c r="M1431" s="1395" t="s">
        <v>10458</v>
      </c>
      <c r="N1431" s="1395" t="s">
        <v>10459</v>
      </c>
      <c r="O1431" s="1395" t="s">
        <v>15</v>
      </c>
      <c r="P1431" s="1397" t="s">
        <v>16</v>
      </c>
      <c r="Q1431" s="1397" t="s">
        <v>35</v>
      </c>
      <c r="R1431" s="1395" t="s">
        <v>32</v>
      </c>
      <c r="S1431" s="1397" t="s">
        <v>422</v>
      </c>
      <c r="T1431" s="1397" t="s">
        <v>4164</v>
      </c>
      <c r="U1431" s="1395" t="s">
        <v>10460</v>
      </c>
      <c r="V1431" s="1395" t="s">
        <v>10461</v>
      </c>
      <c r="W1431" s="1398">
        <v>46167</v>
      </c>
      <c r="X1431" s="1399">
        <v>47844</v>
      </c>
      <c r="Y1431" s="1406" t="s">
        <v>10466</v>
      </c>
      <c r="Z1431" s="1406" t="s">
        <v>10467</v>
      </c>
      <c r="AA1431" s="1424" t="s">
        <v>10468</v>
      </c>
    </row>
    <row r="1432" spans="1:33" ht="15" customHeight="1">
      <c r="A1432" s="1406" t="s">
        <v>10</v>
      </c>
      <c r="B1432" s="1406" t="s">
        <v>49</v>
      </c>
      <c r="C1432" s="1406" t="s">
        <v>50</v>
      </c>
      <c r="D1432" s="1406" t="s">
        <v>51</v>
      </c>
      <c r="E1432" s="1406" t="s">
        <v>30</v>
      </c>
      <c r="F1432" s="1396" t="s">
        <v>10455</v>
      </c>
      <c r="G1432" s="1395" t="s">
        <v>3689</v>
      </c>
      <c r="H1432" s="1405"/>
      <c r="I1432" s="1395" t="s">
        <v>10456</v>
      </c>
      <c r="J1432" s="1395" t="s">
        <v>10457</v>
      </c>
      <c r="K1432" s="1395">
        <v>9.3136499579999992</v>
      </c>
      <c r="L1432" s="1395">
        <v>123.3036541</v>
      </c>
      <c r="M1432" s="1395" t="s">
        <v>10458</v>
      </c>
      <c r="N1432" s="1395" t="s">
        <v>10459</v>
      </c>
      <c r="O1432" s="1395" t="s">
        <v>15</v>
      </c>
      <c r="P1432" s="1397" t="s">
        <v>16</v>
      </c>
      <c r="Q1432" s="1397" t="s">
        <v>35</v>
      </c>
      <c r="R1432" s="1395" t="s">
        <v>32</v>
      </c>
      <c r="S1432" s="1397" t="s">
        <v>1631</v>
      </c>
      <c r="T1432" s="1397" t="s">
        <v>4164</v>
      </c>
      <c r="U1432" s="1395" t="s">
        <v>10462</v>
      </c>
      <c r="V1432" s="1395" t="s">
        <v>10463</v>
      </c>
      <c r="W1432" s="1398">
        <v>46167</v>
      </c>
      <c r="X1432" s="1399">
        <v>47844</v>
      </c>
      <c r="Y1432" s="1406" t="s">
        <v>10469</v>
      </c>
      <c r="Z1432" s="1406" t="s">
        <v>8603</v>
      </c>
      <c r="AA1432" s="1425">
        <v>47090</v>
      </c>
    </row>
    <row r="1433" spans="1:33" ht="15" customHeight="1">
      <c r="A1433" s="1407" t="s">
        <v>10</v>
      </c>
      <c r="B1433" s="1407" t="s">
        <v>49</v>
      </c>
      <c r="C1433" s="1407" t="s">
        <v>50</v>
      </c>
      <c r="D1433" s="1407" t="s">
        <v>51</v>
      </c>
      <c r="E1433" s="1407" t="s">
        <v>30</v>
      </c>
      <c r="F1433" s="1408" t="s">
        <v>10455</v>
      </c>
      <c r="G1433" s="1407" t="s">
        <v>3689</v>
      </c>
      <c r="H1433" s="1409"/>
      <c r="I1433" s="1407" t="s">
        <v>10456</v>
      </c>
      <c r="J1433" s="1407" t="s">
        <v>10457</v>
      </c>
      <c r="K1433" s="1407">
        <v>9.3136499579999992</v>
      </c>
      <c r="L1433" s="1407">
        <v>123.3036541</v>
      </c>
      <c r="M1433" s="1407" t="s">
        <v>10458</v>
      </c>
      <c r="N1433" s="1407" t="s">
        <v>10459</v>
      </c>
      <c r="O1433" s="1407" t="s">
        <v>15</v>
      </c>
      <c r="P1433" s="1410" t="s">
        <v>16</v>
      </c>
      <c r="Q1433" s="1410" t="s">
        <v>35</v>
      </c>
      <c r="R1433" s="1407" t="s">
        <v>32</v>
      </c>
      <c r="S1433" s="1410" t="s">
        <v>3142</v>
      </c>
      <c r="T1433" s="1410" t="s">
        <v>4157</v>
      </c>
      <c r="U1433" s="1407" t="s">
        <v>10464</v>
      </c>
      <c r="V1433" s="1407" t="s">
        <v>10465</v>
      </c>
      <c r="W1433" s="1416">
        <v>46167</v>
      </c>
      <c r="X1433" s="1417">
        <v>47844</v>
      </c>
      <c r="Y1433" s="1407" t="s">
        <v>10470</v>
      </c>
      <c r="Z1433" s="1407" t="s">
        <v>10471</v>
      </c>
      <c r="AA1433" s="1426" t="s">
        <v>10472</v>
      </c>
    </row>
    <row r="1434" spans="1:33" ht="30" customHeight="1">
      <c r="A1434" s="1106" t="s">
        <v>10</v>
      </c>
      <c r="B1434" s="1106" t="s">
        <v>400</v>
      </c>
      <c r="C1434" s="1141" t="s">
        <v>176</v>
      </c>
      <c r="D1434" s="1141" t="s">
        <v>400</v>
      </c>
      <c r="E1434" s="1141" t="s">
        <v>509</v>
      </c>
      <c r="F1434" s="1107" t="str">
        <f t="array" ref="F1434">IFERROR(INDEX(UIID!$K$2:$K1615, MATCH(CONCATENATE(B1434,D1434,G1434,J1434), UIID!$B$2:$B1615&amp;UIID!$D$2:$D1615&amp;UIID!$G$2:$G1615&amp;UIID!$H$2:$H1615, 0),), "Not Found")</f>
        <v>0761-0004</v>
      </c>
      <c r="G1434" s="1141" t="s">
        <v>585</v>
      </c>
      <c r="H1434" s="1141"/>
      <c r="I1434" s="1141" t="s">
        <v>10079</v>
      </c>
      <c r="J1434" s="1141" t="s">
        <v>586</v>
      </c>
      <c r="K1434" s="1141">
        <v>9.2136849237612104</v>
      </c>
      <c r="L1434" s="1141">
        <v>123.480353136704</v>
      </c>
      <c r="M1434" s="1141" t="s">
        <v>9807</v>
      </c>
      <c r="N1434" s="1141" t="s">
        <v>9808</v>
      </c>
      <c r="O1434" s="1141" t="s">
        <v>15</v>
      </c>
      <c r="P1434" s="1141" t="s">
        <v>16</v>
      </c>
      <c r="Q1434" s="1141" t="s">
        <v>35</v>
      </c>
      <c r="R1434" s="1141" t="s">
        <v>87</v>
      </c>
      <c r="S1434" s="1141" t="s">
        <v>434</v>
      </c>
      <c r="T1434" s="1141" t="s">
        <v>4164</v>
      </c>
      <c r="U1434" s="1141" t="s">
        <v>355</v>
      </c>
      <c r="V1434" s="1348" t="s">
        <v>9809</v>
      </c>
      <c r="W1434" s="1349">
        <v>45401</v>
      </c>
      <c r="X1434" s="1350">
        <v>47230</v>
      </c>
      <c r="Y1434" s="1141" t="s">
        <v>9811</v>
      </c>
      <c r="Z1434" s="1141">
        <v>161407611200011</v>
      </c>
      <c r="AA1434" s="1141" t="s">
        <v>4283</v>
      </c>
      <c r="AB1434" s="1110"/>
      <c r="AC1434" s="1111"/>
      <c r="AD1434" s="1351">
        <v>44904</v>
      </c>
    </row>
    <row r="1435" spans="1:33" ht="15.75" customHeight="1">
      <c r="A1435" s="1106" t="s">
        <v>10</v>
      </c>
      <c r="B1435" s="1352" t="s">
        <v>400</v>
      </c>
      <c r="C1435" s="1141" t="s">
        <v>176</v>
      </c>
      <c r="D1435" s="1353" t="s">
        <v>783</v>
      </c>
      <c r="E1435" s="1353" t="s">
        <v>146</v>
      </c>
      <c r="F1435" s="1107" t="str">
        <f t="array" ref="F1435">IFERROR(INDEX(UIID!$K$2:$K1615, MATCH(CONCATENATE(B1435,D1435,G1435,J1435), UIID!$B$2:$B1615&amp;UIID!$D$2:$D1615&amp;UIID!$G$2:$G1615&amp;UIID!$H$2:$H1615, 0),), "Not Found")</f>
        <v>0761-0006</v>
      </c>
      <c r="G1435" s="1353" t="s">
        <v>784</v>
      </c>
      <c r="H1435" s="1353"/>
      <c r="I1435" s="1353" t="s">
        <v>9815</v>
      </c>
      <c r="J1435" s="1353" t="s">
        <v>785</v>
      </c>
      <c r="K1435" s="1353">
        <v>9.1713401523513305</v>
      </c>
      <c r="L1435" s="1353">
        <v>123.527118670539</v>
      </c>
      <c r="M1435" s="1353" t="s">
        <v>396</v>
      </c>
      <c r="N1435" s="1353"/>
      <c r="O1435" s="1353" t="s">
        <v>15</v>
      </c>
      <c r="P1435" s="1353" t="s">
        <v>1449</v>
      </c>
      <c r="Q1435" s="1353" t="s">
        <v>35</v>
      </c>
      <c r="R1435" s="1353" t="s">
        <v>125</v>
      </c>
      <c r="S1435" s="1353" t="s">
        <v>279</v>
      </c>
      <c r="T1435" s="1353" t="s">
        <v>4164</v>
      </c>
      <c r="U1435" s="1353" t="s">
        <v>421</v>
      </c>
      <c r="V1435" s="1353" t="s">
        <v>786</v>
      </c>
      <c r="W1435" s="1354">
        <v>45315</v>
      </c>
      <c r="X1435" s="1350">
        <v>47143</v>
      </c>
      <c r="Y1435" s="1353" t="s">
        <v>9815</v>
      </c>
      <c r="Z1435" s="1353" t="s">
        <v>9816</v>
      </c>
      <c r="AA1435" s="1353" t="s">
        <v>22</v>
      </c>
      <c r="AB1435" s="1293">
        <v>45404</v>
      </c>
      <c r="AC1435" s="1111" t="s">
        <v>4163</v>
      </c>
      <c r="AD1435" s="1355">
        <v>42977</v>
      </c>
    </row>
    <row r="1436" spans="1:33" ht="15.75" customHeight="1">
      <c r="A1436" s="1106" t="s">
        <v>10</v>
      </c>
      <c r="B1436" s="1352" t="s">
        <v>400</v>
      </c>
      <c r="C1436" s="1141" t="s">
        <v>176</v>
      </c>
      <c r="D1436" s="1353" t="s">
        <v>401</v>
      </c>
      <c r="E1436" s="1353" t="s">
        <v>509</v>
      </c>
      <c r="F1436" s="1107" t="str">
        <f t="array" ref="F1436">IFERROR(INDEX(UIID!$K$2:$K1615, MATCH(CONCATENATE(B1436,D1436,G1436,J1436), UIID!$B$2:$B1615&amp;UIID!$D$2:$D1615&amp;UIID!$G$2:$G1615&amp;UIID!$H$2:$H1615, 0),), "Not Found")</f>
        <v>0761-0001</v>
      </c>
      <c r="G1436" s="1356" t="s">
        <v>3466</v>
      </c>
      <c r="H1436" s="1353"/>
      <c r="I1436" s="1353" t="s">
        <v>10080</v>
      </c>
      <c r="J1436" s="1353" t="s">
        <v>403</v>
      </c>
      <c r="K1436" s="1353">
        <v>9.1319728123422994</v>
      </c>
      <c r="L1436" s="1353">
        <v>123.632350340399</v>
      </c>
      <c r="M1436" s="1353" t="s">
        <v>404</v>
      </c>
      <c r="N1436" s="1353" t="s">
        <v>9822</v>
      </c>
      <c r="O1436" s="1353" t="s">
        <v>113</v>
      </c>
      <c r="P1436" s="1353" t="s">
        <v>2229</v>
      </c>
      <c r="Q1436" s="1353" t="s">
        <v>35</v>
      </c>
      <c r="R1436" s="1353" t="s">
        <v>104</v>
      </c>
      <c r="S1436" s="1353" t="s">
        <v>105</v>
      </c>
      <c r="T1436" s="1353" t="s">
        <v>4164</v>
      </c>
      <c r="U1436" s="1353" t="s">
        <v>408</v>
      </c>
      <c r="V1436" s="1353" t="s">
        <v>409</v>
      </c>
      <c r="W1436" s="1354">
        <v>45261</v>
      </c>
      <c r="X1436" s="1350">
        <v>47091</v>
      </c>
      <c r="Y1436" s="1353" t="s">
        <v>9824</v>
      </c>
      <c r="Z1436" s="1353" t="s">
        <v>9825</v>
      </c>
      <c r="AA1436" s="1357">
        <v>45575</v>
      </c>
      <c r="AB1436" s="1293">
        <v>45546</v>
      </c>
      <c r="AC1436" s="1111" t="s">
        <v>4163</v>
      </c>
      <c r="AD1436" s="1355">
        <v>43752</v>
      </c>
    </row>
    <row r="1437" spans="1:33" ht="15.75" customHeight="1">
      <c r="A1437" s="1106" t="s">
        <v>10</v>
      </c>
      <c r="B1437" s="1352" t="s">
        <v>400</v>
      </c>
      <c r="C1437" s="1141" t="s">
        <v>176</v>
      </c>
      <c r="D1437" s="1353" t="s">
        <v>401</v>
      </c>
      <c r="E1437" s="1353" t="s">
        <v>509</v>
      </c>
      <c r="F1437" s="1107" t="str">
        <f t="array" ref="F1437">IFERROR(INDEX(UIID!$K$2:$K1615, MATCH(CONCATENATE(B1437,D1437,G1437,J1437), UIID!$B$2:$B1615&amp;UIID!$D$2:$D1615&amp;UIID!$G$2:$G1615&amp;UIID!$H$2:$H1615, 0),), "Not Found")</f>
        <v>0761-0001</v>
      </c>
      <c r="G1437" s="1356" t="s">
        <v>3466</v>
      </c>
      <c r="H1437" s="1353"/>
      <c r="I1437" s="1353" t="s">
        <v>10080</v>
      </c>
      <c r="J1437" s="1353" t="s">
        <v>403</v>
      </c>
      <c r="K1437" s="1353">
        <v>9.1319728123422994</v>
      </c>
      <c r="L1437" s="1353">
        <v>123.632350340399</v>
      </c>
      <c r="M1437" s="1353" t="s">
        <v>404</v>
      </c>
      <c r="N1437" s="1353" t="s">
        <v>9822</v>
      </c>
      <c r="O1437" s="1353" t="s">
        <v>113</v>
      </c>
      <c r="P1437" s="1353" t="s">
        <v>2229</v>
      </c>
      <c r="Q1437" s="1353" t="s">
        <v>35</v>
      </c>
      <c r="R1437" s="1353" t="s">
        <v>107</v>
      </c>
      <c r="S1437" s="1353" t="s">
        <v>197</v>
      </c>
      <c r="T1437" s="1353" t="s">
        <v>4164</v>
      </c>
      <c r="U1437" s="1353" t="s">
        <v>9827</v>
      </c>
      <c r="V1437" s="1348" t="s">
        <v>9828</v>
      </c>
      <c r="W1437" s="1354">
        <v>44896</v>
      </c>
      <c r="X1437" s="1358">
        <v>46721</v>
      </c>
      <c r="Y1437" s="1353" t="s">
        <v>9830</v>
      </c>
      <c r="Z1437" s="1353" t="s">
        <v>9831</v>
      </c>
      <c r="AA1437" s="1359">
        <v>45490</v>
      </c>
      <c r="AB1437" s="1292">
        <v>45791</v>
      </c>
      <c r="AC1437" s="1111" t="s">
        <v>4163</v>
      </c>
      <c r="AD1437" s="1355">
        <v>43752</v>
      </c>
    </row>
    <row r="1438" spans="1:33" ht="15.75" customHeight="1">
      <c r="A1438" s="1106" t="s">
        <v>10</v>
      </c>
      <c r="B1438" s="1352" t="s">
        <v>400</v>
      </c>
      <c r="C1438" s="1141" t="s">
        <v>176</v>
      </c>
      <c r="D1438" s="1353" t="s">
        <v>401</v>
      </c>
      <c r="E1438" s="1353" t="s">
        <v>509</v>
      </c>
      <c r="F1438" s="1107" t="str">
        <f t="array" ref="F1438">IFERROR(INDEX(UIID!$K$2:$K1615, MATCH(CONCATENATE(B1438,D1438,G1438,J1438), UIID!$B$2:$B1615&amp;UIID!$D$2:$D1615&amp;UIID!$G$2:$G1615&amp;UIID!$H$2:$H1615, 0),), "Not Found")</f>
        <v>0761-0001</v>
      </c>
      <c r="G1438" s="1356" t="s">
        <v>3466</v>
      </c>
      <c r="H1438" s="1353"/>
      <c r="I1438" s="1353" t="s">
        <v>10080</v>
      </c>
      <c r="J1438" s="1353" t="s">
        <v>403</v>
      </c>
      <c r="K1438" s="1353">
        <v>9.1319728123422994</v>
      </c>
      <c r="L1438" s="1353">
        <v>123.632350340399</v>
      </c>
      <c r="M1438" s="1353" t="s">
        <v>404</v>
      </c>
      <c r="N1438" s="1353" t="s">
        <v>9838</v>
      </c>
      <c r="O1438" s="1353" t="s">
        <v>113</v>
      </c>
      <c r="P1438" s="1353" t="s">
        <v>2229</v>
      </c>
      <c r="Q1438" s="1353" t="s">
        <v>35</v>
      </c>
      <c r="R1438" s="1353" t="s">
        <v>143</v>
      </c>
      <c r="S1438" s="1353" t="s">
        <v>144</v>
      </c>
      <c r="T1438" s="1353" t="s">
        <v>4164</v>
      </c>
      <c r="U1438" s="1353" t="s">
        <v>308</v>
      </c>
      <c r="V1438" s="1353">
        <v>201407042077</v>
      </c>
      <c r="W1438" s="1354">
        <v>45261</v>
      </c>
      <c r="X1438" s="1350">
        <v>47091</v>
      </c>
      <c r="Y1438" s="1353" t="s">
        <v>9840</v>
      </c>
      <c r="Z1438" s="1353" t="s">
        <v>9841</v>
      </c>
      <c r="AA1438" s="1353" t="s">
        <v>4283</v>
      </c>
      <c r="AB1438" s="1292">
        <v>45757</v>
      </c>
      <c r="AC1438" s="1111" t="s">
        <v>4163</v>
      </c>
      <c r="AD1438" s="1355">
        <v>41771</v>
      </c>
    </row>
    <row r="1439" spans="1:33" ht="15.75" customHeight="1">
      <c r="A1439" s="1106" t="s">
        <v>10</v>
      </c>
      <c r="B1439" s="1352" t="s">
        <v>400</v>
      </c>
      <c r="C1439" s="1141" t="s">
        <v>176</v>
      </c>
      <c r="D1439" s="1353" t="s">
        <v>401</v>
      </c>
      <c r="E1439" s="1353" t="s">
        <v>509</v>
      </c>
      <c r="F1439" s="1107" t="str">
        <f t="array" ref="F1439">IFERROR(INDEX(UIID!$K$2:$K1615, MATCH(CONCATENATE(B1439,D1439,G1439,J1439), UIID!$B$2:$B1615&amp;UIID!$D$2:$D1615&amp;UIID!$G$2:$G1615&amp;UIID!$H$2:$H1615, 0),), "Not Found")</f>
        <v>0761-0001</v>
      </c>
      <c r="G1439" s="1356" t="s">
        <v>3466</v>
      </c>
      <c r="H1439" s="1353"/>
      <c r="I1439" s="1353" t="s">
        <v>10080</v>
      </c>
      <c r="J1439" s="1353" t="s">
        <v>403</v>
      </c>
      <c r="K1439" s="1353">
        <v>9.1319728123422994</v>
      </c>
      <c r="L1439" s="1353">
        <v>123.632350340399</v>
      </c>
      <c r="M1439" s="1353" t="s">
        <v>404</v>
      </c>
      <c r="N1439" s="1353" t="s">
        <v>9838</v>
      </c>
      <c r="O1439" s="1353" t="s">
        <v>113</v>
      </c>
      <c r="P1439" s="1353" t="s">
        <v>2229</v>
      </c>
      <c r="Q1439" s="1353" t="s">
        <v>35</v>
      </c>
      <c r="R1439" s="1353" t="s">
        <v>143</v>
      </c>
      <c r="S1439" s="1353" t="s">
        <v>309</v>
      </c>
      <c r="T1439" s="1353" t="s">
        <v>4164</v>
      </c>
      <c r="U1439" s="1353" t="s">
        <v>308</v>
      </c>
      <c r="V1439" s="1353">
        <v>201407042081</v>
      </c>
      <c r="W1439" s="1354">
        <v>45261</v>
      </c>
      <c r="X1439" s="1350">
        <v>47091</v>
      </c>
      <c r="Y1439" s="1353" t="s">
        <v>9844</v>
      </c>
      <c r="Z1439" s="1353" t="s">
        <v>9845</v>
      </c>
      <c r="AA1439" s="1353" t="s">
        <v>4283</v>
      </c>
      <c r="AB1439" s="1292">
        <v>45757</v>
      </c>
      <c r="AC1439" s="1111" t="s">
        <v>4163</v>
      </c>
      <c r="AD1439" s="1355">
        <v>41771</v>
      </c>
    </row>
    <row r="1440" spans="1:33" ht="15.75" customHeight="1">
      <c r="A1440" s="1106" t="s">
        <v>10</v>
      </c>
      <c r="B1440" s="1352" t="s">
        <v>400</v>
      </c>
      <c r="C1440" s="1141" t="s">
        <v>176</v>
      </c>
      <c r="D1440" s="1353" t="s">
        <v>401</v>
      </c>
      <c r="E1440" s="1353" t="s">
        <v>509</v>
      </c>
      <c r="F1440" s="1107" t="str">
        <f t="array" ref="F1440">IFERROR(INDEX(UIID!$K$2:$K1615, MATCH(CONCATENATE(B1440,D1440,G1440,J1440), UIID!$B$2:$B1615&amp;UIID!$D$2:$D1615&amp;UIID!$G$2:$G1615&amp;UIID!$H$2:$H1615, 0),), "Not Found")</f>
        <v>0761-0001</v>
      </c>
      <c r="G1440" s="1356" t="s">
        <v>3466</v>
      </c>
      <c r="H1440" s="1353"/>
      <c r="I1440" s="1353" t="s">
        <v>10080</v>
      </c>
      <c r="J1440" s="1353" t="s">
        <v>403</v>
      </c>
      <c r="K1440" s="1353">
        <v>9.1319728123422994</v>
      </c>
      <c r="L1440" s="1353">
        <v>123.632350340399</v>
      </c>
      <c r="M1440" s="1353" t="s">
        <v>404</v>
      </c>
      <c r="N1440" s="1353" t="s">
        <v>9838</v>
      </c>
      <c r="O1440" s="1353" t="s">
        <v>113</v>
      </c>
      <c r="P1440" s="1353" t="s">
        <v>2229</v>
      </c>
      <c r="Q1440" s="1353" t="s">
        <v>35</v>
      </c>
      <c r="R1440" s="1353" t="s">
        <v>32</v>
      </c>
      <c r="S1440" s="1353" t="s">
        <v>39</v>
      </c>
      <c r="T1440" s="1353" t="s">
        <v>4164</v>
      </c>
      <c r="U1440" s="1353" t="s">
        <v>40</v>
      </c>
      <c r="V1440" s="1353">
        <v>201407042076</v>
      </c>
      <c r="W1440" s="1354">
        <v>45261</v>
      </c>
      <c r="X1440" s="1350">
        <v>47091</v>
      </c>
      <c r="Y1440" s="1353" t="s">
        <v>9820</v>
      </c>
      <c r="Z1440" s="1348" t="s">
        <v>9848</v>
      </c>
      <c r="AA1440" s="1353" t="s">
        <v>4283</v>
      </c>
      <c r="AB1440" s="1292">
        <v>45757</v>
      </c>
      <c r="AC1440" s="1111" t="s">
        <v>4163</v>
      </c>
      <c r="AD1440" s="1355">
        <v>41771</v>
      </c>
    </row>
    <row r="1441" spans="1:30" ht="15.75" customHeight="1">
      <c r="A1441" s="1106" t="s">
        <v>10</v>
      </c>
      <c r="B1441" s="1352" t="s">
        <v>400</v>
      </c>
      <c r="C1441" s="1141" t="s">
        <v>176</v>
      </c>
      <c r="D1441" s="1353" t="s">
        <v>401</v>
      </c>
      <c r="E1441" s="1353" t="s">
        <v>509</v>
      </c>
      <c r="F1441" s="1107" t="str">
        <f t="array" ref="F1441">IFERROR(INDEX(UIID!$K$2:$K1615, MATCH(CONCATENATE(B1441,D1441,G1441,J1441), UIID!$B$2:$B1615&amp;UIID!$D$2:$D1615&amp;UIID!$G$2:$G1615&amp;UIID!$H$2:$H1615, 0),), "Not Found")</f>
        <v>0761-0001</v>
      </c>
      <c r="G1441" s="1356" t="s">
        <v>3466</v>
      </c>
      <c r="H1441" s="1353"/>
      <c r="I1441" s="1353" t="s">
        <v>10080</v>
      </c>
      <c r="J1441" s="1353" t="s">
        <v>403</v>
      </c>
      <c r="K1441" s="1353">
        <v>9.1319728123422994</v>
      </c>
      <c r="L1441" s="1353">
        <v>123.632350340399</v>
      </c>
      <c r="M1441" s="1353" t="s">
        <v>404</v>
      </c>
      <c r="N1441" s="1353" t="s">
        <v>9838</v>
      </c>
      <c r="O1441" s="1353" t="s">
        <v>113</v>
      </c>
      <c r="P1441" s="1353" t="s">
        <v>2229</v>
      </c>
      <c r="Q1441" s="1353" t="s">
        <v>35</v>
      </c>
      <c r="R1441" s="1353" t="s">
        <v>32</v>
      </c>
      <c r="S1441" s="1353" t="s">
        <v>33</v>
      </c>
      <c r="T1441" s="1353" t="s">
        <v>4164</v>
      </c>
      <c r="U1441" s="1348" t="s">
        <v>9850</v>
      </c>
      <c r="V1441" s="1120" t="s">
        <v>9851</v>
      </c>
      <c r="W1441" s="1354">
        <v>45261</v>
      </c>
      <c r="X1441" s="1350">
        <v>47091</v>
      </c>
      <c r="Y1441" s="1353" t="s">
        <v>9853</v>
      </c>
      <c r="Z1441" s="1348" t="s">
        <v>9854</v>
      </c>
      <c r="AA1441" s="1353" t="s">
        <v>4283</v>
      </c>
      <c r="AB1441" s="1292">
        <v>45847</v>
      </c>
      <c r="AC1441" s="1111" t="s">
        <v>4163</v>
      </c>
      <c r="AD1441" s="1355">
        <v>44896</v>
      </c>
    </row>
    <row r="1442" spans="1:30" ht="15.75" customHeight="1">
      <c r="A1442" s="1106" t="s">
        <v>10</v>
      </c>
      <c r="B1442" s="1352" t="s">
        <v>400</v>
      </c>
      <c r="C1442" s="1141" t="s">
        <v>176</v>
      </c>
      <c r="D1442" s="1353" t="s">
        <v>401</v>
      </c>
      <c r="E1442" s="1353" t="s">
        <v>509</v>
      </c>
      <c r="F1442" s="1107" t="str">
        <f t="array" ref="F1442">IFERROR(INDEX(UIID!$K$2:$K1615, MATCH(CONCATENATE(B1442,D1442,G1442,J1442), UIID!$B$2:$B1615&amp;UIID!$D$2:$D1615&amp;UIID!$G$2:$G1615&amp;UIID!$H$2:$H1615, 0),), "Not Found")</f>
        <v>0761-0001</v>
      </c>
      <c r="G1442" s="1356" t="s">
        <v>3466</v>
      </c>
      <c r="H1442" s="1353"/>
      <c r="I1442" s="1353" t="s">
        <v>10080</v>
      </c>
      <c r="J1442" s="1353" t="s">
        <v>403</v>
      </c>
      <c r="K1442" s="1353">
        <v>9.1319728123422994</v>
      </c>
      <c r="L1442" s="1353">
        <v>123.632350340399</v>
      </c>
      <c r="M1442" s="1353" t="s">
        <v>404</v>
      </c>
      <c r="N1442" s="1353" t="s">
        <v>9838</v>
      </c>
      <c r="O1442" s="1353" t="s">
        <v>113</v>
      </c>
      <c r="P1442" s="1353" t="s">
        <v>2229</v>
      </c>
      <c r="Q1442" s="1353" t="s">
        <v>35</v>
      </c>
      <c r="R1442" s="1353" t="s">
        <v>125</v>
      </c>
      <c r="S1442" s="1353" t="s">
        <v>279</v>
      </c>
      <c r="T1442" s="1353" t="s">
        <v>4164</v>
      </c>
      <c r="U1442" s="1353" t="s">
        <v>421</v>
      </c>
      <c r="V1442" s="1353">
        <v>201407042191</v>
      </c>
      <c r="W1442" s="1354">
        <v>45261</v>
      </c>
      <c r="X1442" s="1350">
        <v>47091</v>
      </c>
      <c r="Y1442" s="1353" t="s">
        <v>9858</v>
      </c>
      <c r="Z1442" s="1353" t="s">
        <v>9859</v>
      </c>
      <c r="AA1442" s="1353" t="s">
        <v>4283</v>
      </c>
      <c r="AB1442" s="1292">
        <v>45757</v>
      </c>
      <c r="AC1442" s="1111" t="s">
        <v>4163</v>
      </c>
      <c r="AD1442" s="1355">
        <v>41943</v>
      </c>
    </row>
    <row r="1443" spans="1:30" ht="15.75" customHeight="1">
      <c r="A1443" s="1106" t="s">
        <v>10</v>
      </c>
      <c r="B1443" s="1352" t="s">
        <v>400</v>
      </c>
      <c r="C1443" s="1141" t="s">
        <v>176</v>
      </c>
      <c r="D1443" s="1353" t="s">
        <v>401</v>
      </c>
      <c r="E1443" s="1353" t="s">
        <v>509</v>
      </c>
      <c r="F1443" s="1107" t="str">
        <f t="array" ref="F1443">IFERROR(INDEX(UIID!$K$2:$K1615, MATCH(CONCATENATE(B1443,D1443,G1443,J1443), UIID!$B$2:$B1615&amp;UIID!$D$2:$D1615&amp;UIID!$G$2:$G1615&amp;UIID!$H$2:$H1615, 0),), "Not Found")</f>
        <v>0761-0001</v>
      </c>
      <c r="G1443" s="1356" t="s">
        <v>3466</v>
      </c>
      <c r="H1443" s="1353"/>
      <c r="I1443" s="1353" t="s">
        <v>10080</v>
      </c>
      <c r="J1443" s="1353" t="s">
        <v>403</v>
      </c>
      <c r="K1443" s="1353">
        <v>9.1319728123422994</v>
      </c>
      <c r="L1443" s="1353">
        <v>123.632350340399</v>
      </c>
      <c r="M1443" s="1353" t="s">
        <v>404</v>
      </c>
      <c r="N1443" s="1353" t="s">
        <v>9838</v>
      </c>
      <c r="O1443" s="1353" t="s">
        <v>113</v>
      </c>
      <c r="P1443" s="1353" t="s">
        <v>2229</v>
      </c>
      <c r="Q1443" s="1353" t="s">
        <v>35</v>
      </c>
      <c r="R1443" s="1353" t="s">
        <v>32</v>
      </c>
      <c r="S1443" s="1353" t="s">
        <v>99</v>
      </c>
      <c r="T1443" s="1353" t="s">
        <v>4164</v>
      </c>
      <c r="U1443" s="1348" t="s">
        <v>7081</v>
      </c>
      <c r="V1443" s="1120" t="s">
        <v>9861</v>
      </c>
      <c r="W1443" s="1354">
        <v>45261</v>
      </c>
      <c r="X1443" s="1350">
        <v>47091</v>
      </c>
      <c r="Y1443" s="1353" t="s">
        <v>9863</v>
      </c>
      <c r="Z1443" s="1348" t="s">
        <v>9864</v>
      </c>
      <c r="AA1443" s="1353" t="s">
        <v>4283</v>
      </c>
      <c r="AB1443" s="1292">
        <v>45847</v>
      </c>
      <c r="AC1443" s="1111" t="s">
        <v>4163</v>
      </c>
      <c r="AD1443" s="1355">
        <v>44896</v>
      </c>
    </row>
    <row r="1444" spans="1:30" ht="15.75" customHeight="1">
      <c r="A1444" s="1106" t="s">
        <v>10</v>
      </c>
      <c r="B1444" s="1352" t="s">
        <v>400</v>
      </c>
      <c r="C1444" s="1141" t="s">
        <v>176</v>
      </c>
      <c r="D1444" s="1353" t="s">
        <v>401</v>
      </c>
      <c r="E1444" s="1353" t="s">
        <v>509</v>
      </c>
      <c r="F1444" s="1107" t="str">
        <f t="array" ref="F1444">IFERROR(INDEX(UIID!$K$2:$K1615, MATCH(CONCATENATE(B1444,D1444,G1444,J1444), UIID!$B$2:$B1615&amp;UIID!$D$2:$D1615&amp;UIID!$G$2:$G1615&amp;UIID!$H$2:$H1615, 0),), "Not Found")</f>
        <v>0761-0001</v>
      </c>
      <c r="G1444" s="1356" t="s">
        <v>3466</v>
      </c>
      <c r="H1444" s="1353"/>
      <c r="I1444" s="1353" t="s">
        <v>10080</v>
      </c>
      <c r="J1444" s="1353" t="s">
        <v>403</v>
      </c>
      <c r="K1444" s="1353">
        <v>9.1319728123422994</v>
      </c>
      <c r="L1444" s="1353">
        <v>123.632350340399</v>
      </c>
      <c r="M1444" s="1353" t="s">
        <v>404</v>
      </c>
      <c r="N1444" s="1353" t="s">
        <v>9838</v>
      </c>
      <c r="O1444" s="1353" t="s">
        <v>113</v>
      </c>
      <c r="P1444" s="1353" t="s">
        <v>2229</v>
      </c>
      <c r="Q1444" s="1353" t="s">
        <v>35</v>
      </c>
      <c r="R1444" s="1353" t="s">
        <v>32</v>
      </c>
      <c r="S1444" s="1353" t="s">
        <v>47</v>
      </c>
      <c r="T1444" s="1353" t="s">
        <v>4164</v>
      </c>
      <c r="U1444" s="1348" t="s">
        <v>9867</v>
      </c>
      <c r="V1444" s="1120" t="s">
        <v>9868</v>
      </c>
      <c r="W1444" s="1354">
        <v>45261</v>
      </c>
      <c r="X1444" s="1350">
        <v>47091</v>
      </c>
      <c r="Y1444" s="1353" t="s">
        <v>9870</v>
      </c>
      <c r="Z1444" s="1348" t="s">
        <v>9871</v>
      </c>
      <c r="AA1444" s="1353" t="s">
        <v>4283</v>
      </c>
      <c r="AB1444" s="1292">
        <v>45847</v>
      </c>
      <c r="AC1444" s="1111" t="s">
        <v>4163</v>
      </c>
      <c r="AD1444" s="1355">
        <v>44896</v>
      </c>
    </row>
    <row r="1445" spans="1:30" ht="15.75" customHeight="1">
      <c r="A1445" s="1106" t="s">
        <v>10</v>
      </c>
      <c r="B1445" s="1352" t="s">
        <v>400</v>
      </c>
      <c r="C1445" s="1141" t="s">
        <v>176</v>
      </c>
      <c r="D1445" s="1353" t="s">
        <v>401</v>
      </c>
      <c r="E1445" s="1353" t="s">
        <v>509</v>
      </c>
      <c r="F1445" s="1107" t="str">
        <f t="array" ref="F1445">IFERROR(INDEX(UIID!$K$2:$K1615, MATCH(CONCATENATE(B1445,D1445,G1445,J1445), UIID!$B$2:$B1615&amp;UIID!$D$2:$D1615&amp;UIID!$G$2:$G1615&amp;UIID!$H$2:$H1615, 0),), "Not Found")</f>
        <v>0761-0001</v>
      </c>
      <c r="G1445" s="1356" t="s">
        <v>3466</v>
      </c>
      <c r="H1445" s="1353"/>
      <c r="I1445" s="1353" t="s">
        <v>10080</v>
      </c>
      <c r="J1445" s="1353" t="s">
        <v>403</v>
      </c>
      <c r="K1445" s="1353">
        <v>9.1319728123422994</v>
      </c>
      <c r="L1445" s="1353">
        <v>123.632350340399</v>
      </c>
      <c r="M1445" s="1353" t="s">
        <v>404</v>
      </c>
      <c r="N1445" s="1353" t="s">
        <v>9838</v>
      </c>
      <c r="O1445" s="1353" t="s">
        <v>113</v>
      </c>
      <c r="P1445" s="1353" t="s">
        <v>2229</v>
      </c>
      <c r="Q1445" s="1353" t="s">
        <v>35</v>
      </c>
      <c r="R1445" s="1353" t="s">
        <v>272</v>
      </c>
      <c r="S1445" s="1353" t="s">
        <v>2649</v>
      </c>
      <c r="T1445" s="1353" t="s">
        <v>4306</v>
      </c>
      <c r="U1445" s="1353" t="s">
        <v>366</v>
      </c>
      <c r="V1445" s="1353" t="s">
        <v>424</v>
      </c>
      <c r="W1445" s="1354">
        <v>45074</v>
      </c>
      <c r="X1445" s="1350">
        <v>46902</v>
      </c>
      <c r="Y1445" s="1353" t="s">
        <v>9875</v>
      </c>
      <c r="Z1445" s="1348" t="s">
        <v>9876</v>
      </c>
      <c r="AA1445" s="1353" t="s">
        <v>4283</v>
      </c>
      <c r="AB1445" s="1292">
        <v>45728</v>
      </c>
      <c r="AC1445" s="1111" t="s">
        <v>4163</v>
      </c>
      <c r="AD1445" s="1355">
        <v>42543</v>
      </c>
    </row>
    <row r="1446" spans="1:30" ht="15.75" customHeight="1">
      <c r="A1446" s="1106" t="s">
        <v>10</v>
      </c>
      <c r="B1446" s="1352" t="s">
        <v>400</v>
      </c>
      <c r="C1446" s="1141" t="s">
        <v>176</v>
      </c>
      <c r="D1446" s="1353" t="s">
        <v>401</v>
      </c>
      <c r="E1446" s="1353" t="s">
        <v>509</v>
      </c>
      <c r="F1446" s="1107" t="str">
        <f t="array" ref="F1446">IFERROR(INDEX(UIID!$K$2:$K1615, MATCH(CONCATENATE(B1446,D1446,G1446,J1446), UIID!$B$2:$B1615&amp;UIID!$D$2:$D1615&amp;UIID!$G$2:$G1615&amp;UIID!$H$2:$H1615, 0),), "Not Found")</f>
        <v>0761-0001</v>
      </c>
      <c r="G1446" s="1356" t="s">
        <v>3466</v>
      </c>
      <c r="H1446" s="1353"/>
      <c r="I1446" s="1353" t="s">
        <v>10080</v>
      </c>
      <c r="J1446" s="1353" t="s">
        <v>403</v>
      </c>
      <c r="K1446" s="1353">
        <v>9.1319728123422994</v>
      </c>
      <c r="L1446" s="1353">
        <v>123.632350340399</v>
      </c>
      <c r="M1446" s="1353" t="s">
        <v>404</v>
      </c>
      <c r="N1446" s="1353" t="s">
        <v>9838</v>
      </c>
      <c r="O1446" s="1353" t="s">
        <v>113</v>
      </c>
      <c r="P1446" s="1353" t="s">
        <v>2229</v>
      </c>
      <c r="Q1446" s="1353" t="s">
        <v>35</v>
      </c>
      <c r="R1446" s="1353" t="s">
        <v>125</v>
      </c>
      <c r="S1446" s="1353" t="s">
        <v>426</v>
      </c>
      <c r="T1446" s="1353" t="s">
        <v>4164</v>
      </c>
      <c r="U1446" s="1348" t="s">
        <v>9881</v>
      </c>
      <c r="V1446" s="1120" t="s">
        <v>9882</v>
      </c>
      <c r="W1446" s="1354">
        <v>45261</v>
      </c>
      <c r="X1446" s="1350">
        <v>47091</v>
      </c>
      <c r="Y1446" s="1353" t="s">
        <v>9884</v>
      </c>
      <c r="Z1446" s="1353" t="s">
        <v>9885</v>
      </c>
      <c r="AA1446" s="1353" t="s">
        <v>4283</v>
      </c>
      <c r="AB1446" s="1292">
        <v>45824</v>
      </c>
      <c r="AC1446" s="1111" t="s">
        <v>4163</v>
      </c>
      <c r="AD1446" s="1355">
        <v>44896</v>
      </c>
    </row>
    <row r="1447" spans="1:30" ht="15.75" customHeight="1">
      <c r="A1447" s="1106" t="s">
        <v>10</v>
      </c>
      <c r="B1447" s="1352" t="s">
        <v>400</v>
      </c>
      <c r="C1447" s="1141" t="s">
        <v>176</v>
      </c>
      <c r="D1447" s="1353" t="s">
        <v>401</v>
      </c>
      <c r="E1447" s="1353" t="s">
        <v>509</v>
      </c>
      <c r="F1447" s="1107" t="str">
        <f t="array" ref="F1447">IFERROR(INDEX(UIID!$K$2:$K1615, MATCH(CONCATENATE(B1447,D1447,G1447,J1447), UIID!$B$2:$B1615&amp;UIID!$D$2:$D1615&amp;UIID!$G$2:$G1615&amp;UIID!$H$2:$H1615, 0),), "Not Found")</f>
        <v>0761-0001</v>
      </c>
      <c r="G1447" s="1356" t="s">
        <v>3466</v>
      </c>
      <c r="H1447" s="1353"/>
      <c r="I1447" s="1353" t="s">
        <v>10080</v>
      </c>
      <c r="J1447" s="1353" t="s">
        <v>403</v>
      </c>
      <c r="K1447" s="1353">
        <v>9.1319728123422994</v>
      </c>
      <c r="L1447" s="1353">
        <v>123.632350340399</v>
      </c>
      <c r="M1447" s="1353" t="s">
        <v>404</v>
      </c>
      <c r="N1447" s="1353" t="s">
        <v>9838</v>
      </c>
      <c r="O1447" s="1353" t="s">
        <v>113</v>
      </c>
      <c r="P1447" s="1353" t="s">
        <v>2229</v>
      </c>
      <c r="Q1447" s="1353" t="s">
        <v>35</v>
      </c>
      <c r="R1447" s="1353" t="s">
        <v>125</v>
      </c>
      <c r="S1447" s="1353" t="s">
        <v>427</v>
      </c>
      <c r="T1447" s="1353" t="s">
        <v>4164</v>
      </c>
      <c r="U1447" s="1348" t="s">
        <v>9888</v>
      </c>
      <c r="V1447" s="1120" t="s">
        <v>9889</v>
      </c>
      <c r="W1447" s="1354">
        <v>45261</v>
      </c>
      <c r="X1447" s="1350">
        <v>47091</v>
      </c>
      <c r="Y1447" s="1353" t="s">
        <v>9891</v>
      </c>
      <c r="Z1447" s="1353" t="s">
        <v>10081</v>
      </c>
      <c r="AA1447" s="1360">
        <v>46039</v>
      </c>
      <c r="AB1447" s="1292">
        <v>45824</v>
      </c>
      <c r="AC1447" s="1111" t="s">
        <v>4163</v>
      </c>
      <c r="AD1447" s="1355">
        <v>44896</v>
      </c>
    </row>
    <row r="1448" spans="1:30" ht="15.75" customHeight="1">
      <c r="A1448" s="1106" t="s">
        <v>10</v>
      </c>
      <c r="B1448" s="1352" t="s">
        <v>400</v>
      </c>
      <c r="C1448" s="1141" t="s">
        <v>176</v>
      </c>
      <c r="D1448" s="1353" t="s">
        <v>401</v>
      </c>
      <c r="E1448" s="1353" t="s">
        <v>509</v>
      </c>
      <c r="F1448" s="1107" t="str">
        <f t="array" ref="F1448">IFERROR(INDEX(UIID!$K$2:$K1615, MATCH(CONCATENATE(B1448,D1448,G1448,J1448), UIID!$B$2:$B1615&amp;UIID!$D$2:$D1615&amp;UIID!$G$2:$G1615&amp;UIID!$H$2:$H1615, 0),), "Not Found")</f>
        <v>0761-0001</v>
      </c>
      <c r="G1448" s="1356" t="s">
        <v>3466</v>
      </c>
      <c r="H1448" s="1353"/>
      <c r="I1448" s="1353" t="s">
        <v>10080</v>
      </c>
      <c r="J1448" s="1353" t="s">
        <v>403</v>
      </c>
      <c r="K1448" s="1353">
        <v>9.1319728123422994</v>
      </c>
      <c r="L1448" s="1353">
        <v>123.632350340399</v>
      </c>
      <c r="M1448" s="1353" t="s">
        <v>404</v>
      </c>
      <c r="N1448" s="1353" t="s">
        <v>9838</v>
      </c>
      <c r="O1448" s="1353" t="s">
        <v>113</v>
      </c>
      <c r="P1448" s="1353" t="s">
        <v>2229</v>
      </c>
      <c r="Q1448" s="1353" t="s">
        <v>35</v>
      </c>
      <c r="R1448" s="1353" t="s">
        <v>32</v>
      </c>
      <c r="S1448" s="1353" t="s">
        <v>36</v>
      </c>
      <c r="T1448" s="1353" t="s">
        <v>4164</v>
      </c>
      <c r="U1448" s="1348" t="s">
        <v>407</v>
      </c>
      <c r="V1448" s="1120" t="s">
        <v>9896</v>
      </c>
      <c r="W1448" s="1354">
        <v>45261</v>
      </c>
      <c r="X1448" s="1350">
        <v>47091</v>
      </c>
      <c r="Y1448" s="1353" t="s">
        <v>9898</v>
      </c>
      <c r="Z1448" s="1353" t="s">
        <v>9899</v>
      </c>
      <c r="AA1448" s="1353" t="s">
        <v>4283</v>
      </c>
      <c r="AB1448" s="1292">
        <v>45824</v>
      </c>
      <c r="AC1448" s="1111" t="s">
        <v>4163</v>
      </c>
      <c r="AD1448" s="1355">
        <v>44896</v>
      </c>
    </row>
    <row r="1449" spans="1:30" ht="15.75" customHeight="1">
      <c r="A1449" s="1106" t="s">
        <v>10</v>
      </c>
      <c r="B1449" s="1352" t="s">
        <v>400</v>
      </c>
      <c r="C1449" s="1141" t="s">
        <v>176</v>
      </c>
      <c r="D1449" s="1353" t="s">
        <v>401</v>
      </c>
      <c r="E1449" s="1353" t="s">
        <v>509</v>
      </c>
      <c r="F1449" s="1107" t="str">
        <f t="array" ref="F1449">IFERROR(INDEX(UIID!$K$2:$K1615, MATCH(CONCATENATE(B1449,D1449,G1449,J1449), UIID!$B$2:$B1615&amp;UIID!$D$2:$D1615&amp;UIID!$G$2:$G1615&amp;UIID!$H$2:$H1615, 0),), "Not Found")</f>
        <v>0761-0001</v>
      </c>
      <c r="G1449" s="1356" t="s">
        <v>3466</v>
      </c>
      <c r="H1449" s="1353"/>
      <c r="I1449" s="1353" t="s">
        <v>10080</v>
      </c>
      <c r="J1449" s="1353" t="s">
        <v>403</v>
      </c>
      <c r="K1449" s="1353">
        <v>9.1319728123422994</v>
      </c>
      <c r="L1449" s="1353">
        <v>123.632350340399</v>
      </c>
      <c r="M1449" s="1353" t="s">
        <v>404</v>
      </c>
      <c r="N1449" s="1353" t="s">
        <v>9838</v>
      </c>
      <c r="O1449" s="1353" t="s">
        <v>113</v>
      </c>
      <c r="P1449" s="1353" t="s">
        <v>2229</v>
      </c>
      <c r="Q1449" s="1353" t="s">
        <v>35</v>
      </c>
      <c r="R1449" s="1353" t="s">
        <v>125</v>
      </c>
      <c r="S1449" s="1353" t="s">
        <v>428</v>
      </c>
      <c r="T1449" s="1353" t="s">
        <v>4164</v>
      </c>
      <c r="U1449" s="1348" t="s">
        <v>9902</v>
      </c>
      <c r="V1449" s="1120" t="s">
        <v>9903</v>
      </c>
      <c r="W1449" s="1354">
        <v>45261</v>
      </c>
      <c r="X1449" s="1350">
        <v>47091</v>
      </c>
      <c r="Y1449" s="1353" t="s">
        <v>9905</v>
      </c>
      <c r="Z1449" s="1353" t="s">
        <v>9906</v>
      </c>
      <c r="AA1449" s="1353" t="s">
        <v>4283</v>
      </c>
      <c r="AB1449" s="1292">
        <v>45824</v>
      </c>
      <c r="AC1449" s="1111" t="s">
        <v>4163</v>
      </c>
      <c r="AD1449" s="1355">
        <v>44896</v>
      </c>
    </row>
    <row r="1450" spans="1:30" ht="15.75" customHeight="1">
      <c r="A1450" s="1106" t="s">
        <v>10</v>
      </c>
      <c r="B1450" s="1352" t="s">
        <v>400</v>
      </c>
      <c r="C1450" s="1141" t="s">
        <v>176</v>
      </c>
      <c r="D1450" s="1353" t="s">
        <v>401</v>
      </c>
      <c r="E1450" s="1353" t="s">
        <v>509</v>
      </c>
      <c r="F1450" s="1107" t="str">
        <f t="array" ref="F1450">IFERROR(INDEX(UIID!$K$2:$K1615, MATCH(CONCATENATE(B1450,D1450,G1450,J1450), UIID!$B$2:$B1615&amp;UIID!$D$2:$D1615&amp;UIID!$G$2:$G1615&amp;UIID!$H$2:$H1615, 0),), "Not Found")</f>
        <v>0761-0002</v>
      </c>
      <c r="G1450" s="1356" t="s">
        <v>3482</v>
      </c>
      <c r="H1450" s="1353"/>
      <c r="I1450" s="1353" t="s">
        <v>9945</v>
      </c>
      <c r="J1450" s="1353" t="s">
        <v>1950</v>
      </c>
      <c r="K1450" s="1353">
        <v>9.2186919481347207</v>
      </c>
      <c r="L1450" s="1353">
        <v>123.51891037107301</v>
      </c>
      <c r="M1450" s="1353" t="s">
        <v>9912</v>
      </c>
      <c r="N1450" s="1353" t="s">
        <v>9913</v>
      </c>
      <c r="O1450" s="1353" t="s">
        <v>15</v>
      </c>
      <c r="P1450" s="1353" t="s">
        <v>16</v>
      </c>
      <c r="Q1450" s="1353" t="s">
        <v>35</v>
      </c>
      <c r="R1450" s="1353" t="s">
        <v>104</v>
      </c>
      <c r="S1450" s="1353" t="s">
        <v>105</v>
      </c>
      <c r="T1450" s="1353" t="s">
        <v>4164</v>
      </c>
      <c r="U1450" s="1353" t="s">
        <v>408</v>
      </c>
      <c r="V1450" s="1353" t="s">
        <v>1951</v>
      </c>
      <c r="W1450" s="1354">
        <v>45288</v>
      </c>
      <c r="X1450" s="1358">
        <v>47116</v>
      </c>
      <c r="Y1450" s="1353" t="s">
        <v>9915</v>
      </c>
      <c r="Z1450" s="1353" t="s">
        <v>9916</v>
      </c>
      <c r="AA1450" s="1353" t="s">
        <v>9917</v>
      </c>
      <c r="AB1450" s="1293">
        <v>45404</v>
      </c>
      <c r="AC1450" s="1111"/>
      <c r="AD1450" s="1121"/>
    </row>
    <row r="1451" spans="1:30" ht="15.75" customHeight="1">
      <c r="A1451" s="1106" t="s">
        <v>10</v>
      </c>
      <c r="B1451" s="1352" t="s">
        <v>400</v>
      </c>
      <c r="C1451" s="1141" t="s">
        <v>176</v>
      </c>
      <c r="D1451" s="1353" t="s">
        <v>401</v>
      </c>
      <c r="E1451" s="1353" t="s">
        <v>509</v>
      </c>
      <c r="F1451" s="1107" t="str">
        <f t="array" ref="F1451">IFERROR(INDEX(UIID!$K$2:$K1615, MATCH(CONCATENATE(B1451,D1451,G1451,J1451), UIID!$B$2:$B1615&amp;UIID!$D$2:$D1615&amp;UIID!$G$2:$G1615&amp;UIID!$H$2:$H1615, 0),), "Not Found")</f>
        <v>0761-0003</v>
      </c>
      <c r="G1451" s="1353" t="s">
        <v>2049</v>
      </c>
      <c r="H1451" s="1353"/>
      <c r="I1451" s="1106" t="s">
        <v>9953</v>
      </c>
      <c r="J1451" s="1353" t="s">
        <v>2050</v>
      </c>
      <c r="K1451" s="1353">
        <v>9.1316466767705595</v>
      </c>
      <c r="L1451" s="1353">
        <v>123.631011711564</v>
      </c>
      <c r="M1451" s="1353">
        <v>9171300181</v>
      </c>
      <c r="N1451" s="1353" t="s">
        <v>9919</v>
      </c>
      <c r="O1451" s="1353" t="s">
        <v>113</v>
      </c>
      <c r="P1451" s="1353" t="s">
        <v>2229</v>
      </c>
      <c r="Q1451" s="1353" t="s">
        <v>35</v>
      </c>
      <c r="R1451" s="1348" t="s">
        <v>272</v>
      </c>
      <c r="S1451" s="1348" t="s">
        <v>2649</v>
      </c>
      <c r="T1451" s="1353" t="s">
        <v>4306</v>
      </c>
      <c r="U1451" s="1353" t="s">
        <v>86</v>
      </c>
      <c r="V1451" s="1353" t="s">
        <v>2053</v>
      </c>
      <c r="W1451" s="1354">
        <v>45084</v>
      </c>
      <c r="X1451" s="1350">
        <v>46912</v>
      </c>
      <c r="Y1451" s="1353" t="s">
        <v>9921</v>
      </c>
      <c r="Z1451" s="1353" t="s">
        <v>9922</v>
      </c>
      <c r="AA1451" s="1353" t="s">
        <v>9923</v>
      </c>
      <c r="AB1451" s="1293">
        <v>45404</v>
      </c>
      <c r="AC1451" s="1111" t="s">
        <v>4163</v>
      </c>
      <c r="AD1451" s="1355">
        <v>44459</v>
      </c>
    </row>
    <row r="1452" spans="1:30" ht="15.75" customHeight="1">
      <c r="A1452" s="1106" t="s">
        <v>10</v>
      </c>
      <c r="B1452" s="1352" t="s">
        <v>400</v>
      </c>
      <c r="C1452" s="1141" t="s">
        <v>176</v>
      </c>
      <c r="D1452" s="1353" t="s">
        <v>401</v>
      </c>
      <c r="E1452" s="1353" t="s">
        <v>509</v>
      </c>
      <c r="F1452" s="1107" t="str">
        <f t="array" ref="F1452">IFERROR(INDEX(UIID!$K$2:$K1615, MATCH(CONCATENATE(B1452,D1452,G1452,J1452), UIID!$B$2:$B1615&amp;UIID!$D$2:$D1615&amp;UIID!$G$2:$G1615&amp;UIID!$H$2:$H1615, 0),), "Not Found")</f>
        <v>0761-0003</v>
      </c>
      <c r="G1452" s="1353" t="s">
        <v>2049</v>
      </c>
      <c r="H1452" s="1353"/>
      <c r="I1452" s="1106" t="s">
        <v>9953</v>
      </c>
      <c r="J1452" s="1353" t="s">
        <v>2050</v>
      </c>
      <c r="K1452" s="1353">
        <v>9.1316466767705595</v>
      </c>
      <c r="L1452" s="1353">
        <v>123.631011711564</v>
      </c>
      <c r="M1452" s="1353">
        <v>9171300181</v>
      </c>
      <c r="N1452" s="1353" t="s">
        <v>9919</v>
      </c>
      <c r="O1452" s="1353" t="s">
        <v>113</v>
      </c>
      <c r="P1452" s="1353" t="s">
        <v>2229</v>
      </c>
      <c r="Q1452" s="1353" t="s">
        <v>4262</v>
      </c>
      <c r="R1452" s="1353" t="s">
        <v>272</v>
      </c>
      <c r="S1452" s="1353" t="s">
        <v>9925</v>
      </c>
      <c r="T1452" s="1353" t="s">
        <v>22</v>
      </c>
      <c r="U1452" s="1353" t="s">
        <v>2041</v>
      </c>
      <c r="V1452" s="1348" t="s">
        <v>9926</v>
      </c>
      <c r="W1452" s="1354">
        <v>44929</v>
      </c>
      <c r="X1452" s="1350">
        <v>46756</v>
      </c>
      <c r="Y1452" s="1353" t="s">
        <v>9928</v>
      </c>
      <c r="Z1452" s="1353" t="s">
        <v>9922</v>
      </c>
      <c r="AA1452" s="1353" t="s">
        <v>9923</v>
      </c>
      <c r="AB1452" s="1361">
        <v>45404</v>
      </c>
      <c r="AC1452" s="1111" t="s">
        <v>4163</v>
      </c>
      <c r="AD1452" s="1355">
        <v>44929</v>
      </c>
    </row>
    <row r="1453" spans="1:30" ht="15.75" customHeight="1">
      <c r="A1453" s="1106" t="s">
        <v>10</v>
      </c>
      <c r="B1453" s="1352" t="s">
        <v>400</v>
      </c>
      <c r="C1453" s="1141" t="s">
        <v>176</v>
      </c>
      <c r="D1453" s="1353" t="s">
        <v>401</v>
      </c>
      <c r="E1453" s="1353" t="s">
        <v>509</v>
      </c>
      <c r="F1453" s="1107" t="str">
        <f t="array" ref="F1453">IFERROR(INDEX(UIID!$K$2:$K1615, MATCH(CONCATENATE(B1453,D1453,G1453,J1453), UIID!$B$2:$B1615&amp;UIID!$D$2:$D1615&amp;UIID!$G$2:$G1615&amp;UIID!$H$2:$H1615, 0),), "Not Found")</f>
        <v>0761-0003</v>
      </c>
      <c r="G1453" s="1353" t="s">
        <v>2049</v>
      </c>
      <c r="H1453" s="1353"/>
      <c r="I1453" s="1106" t="s">
        <v>9953</v>
      </c>
      <c r="J1453" s="1353" t="s">
        <v>2050</v>
      </c>
      <c r="K1453" s="1353">
        <v>9.1316466767705595</v>
      </c>
      <c r="L1453" s="1353">
        <v>123.631011711564</v>
      </c>
      <c r="M1453" s="1353">
        <v>9171300181</v>
      </c>
      <c r="N1453" s="1353" t="s">
        <v>9919</v>
      </c>
      <c r="O1453" s="1353" t="s">
        <v>113</v>
      </c>
      <c r="P1453" s="1353" t="s">
        <v>2229</v>
      </c>
      <c r="Q1453" s="1353" t="s">
        <v>35</v>
      </c>
      <c r="R1453" s="1353" t="s">
        <v>107</v>
      </c>
      <c r="S1453" s="1353" t="s">
        <v>191</v>
      </c>
      <c r="T1453" s="1353" t="s">
        <v>4164</v>
      </c>
      <c r="U1453" s="1353" t="s">
        <v>6327</v>
      </c>
      <c r="V1453" s="1120" t="s">
        <v>9933</v>
      </c>
      <c r="W1453" s="1354">
        <v>44929</v>
      </c>
      <c r="X1453" s="1350">
        <v>46756</v>
      </c>
      <c r="Y1453" s="1353" t="s">
        <v>9930</v>
      </c>
      <c r="Z1453" s="1353" t="s">
        <v>9931</v>
      </c>
      <c r="AA1453" s="1353" t="s">
        <v>4283</v>
      </c>
      <c r="AB1453" s="1361">
        <v>45404</v>
      </c>
      <c r="AC1453" s="1111" t="s">
        <v>4163</v>
      </c>
      <c r="AD1453" s="1355">
        <v>44929</v>
      </c>
    </row>
    <row r="1454" spans="1:30" ht="15.75" customHeight="1">
      <c r="A1454" s="1106" t="s">
        <v>10</v>
      </c>
      <c r="B1454" s="1352" t="s">
        <v>400</v>
      </c>
      <c r="C1454" s="1141" t="s">
        <v>176</v>
      </c>
      <c r="D1454" s="1353" t="s">
        <v>401</v>
      </c>
      <c r="E1454" s="1353" t="s">
        <v>509</v>
      </c>
      <c r="F1454" s="1107" t="str">
        <f t="array" ref="F1454">IFERROR(INDEX(UIID!$K$2:$K1615, MATCH(CONCATENATE(B1454,D1454,G1454,J1454), UIID!$B$2:$B1615&amp;UIID!$D$2:$D1615&amp;UIID!$G$2:$G1615&amp;UIID!$H$2:$H1615, 0),), "Not Found")</f>
        <v>0761-0003</v>
      </c>
      <c r="G1454" s="1353" t="s">
        <v>2049</v>
      </c>
      <c r="H1454" s="1353"/>
      <c r="I1454" s="1106" t="s">
        <v>9953</v>
      </c>
      <c r="J1454" s="1353" t="s">
        <v>2050</v>
      </c>
      <c r="K1454" s="1353">
        <v>9.1316466767705595</v>
      </c>
      <c r="L1454" s="1353">
        <v>123.631011711564</v>
      </c>
      <c r="M1454" s="1353">
        <v>9171300181</v>
      </c>
      <c r="N1454" s="1353" t="s">
        <v>9919</v>
      </c>
      <c r="O1454" s="1353" t="s">
        <v>113</v>
      </c>
      <c r="P1454" s="1353" t="s">
        <v>2229</v>
      </c>
      <c r="Q1454" s="1353" t="s">
        <v>35</v>
      </c>
      <c r="R1454" s="1353" t="s">
        <v>104</v>
      </c>
      <c r="S1454" s="1353" t="s">
        <v>105</v>
      </c>
      <c r="T1454" s="1353" t="s">
        <v>4164</v>
      </c>
      <c r="U1454" s="1353" t="s">
        <v>106</v>
      </c>
      <c r="V1454" s="1353" t="s">
        <v>2055</v>
      </c>
      <c r="W1454" s="1354">
        <v>45084</v>
      </c>
      <c r="X1454" s="1350">
        <v>46912</v>
      </c>
      <c r="Y1454" s="1353" t="s">
        <v>9930</v>
      </c>
      <c r="Z1454" s="1353" t="s">
        <v>9936</v>
      </c>
      <c r="AA1454" s="1362">
        <v>45207</v>
      </c>
      <c r="AB1454" s="1363">
        <v>45791</v>
      </c>
      <c r="AC1454" s="1111" t="s">
        <v>4163</v>
      </c>
      <c r="AD1454" s="1355">
        <v>44179</v>
      </c>
    </row>
    <row r="1455" spans="1:30" ht="15.75" customHeight="1">
      <c r="A1455" s="1106" t="s">
        <v>10</v>
      </c>
      <c r="B1455" s="1352" t="s">
        <v>400</v>
      </c>
      <c r="C1455" s="1141" t="s">
        <v>176</v>
      </c>
      <c r="D1455" s="1106" t="s">
        <v>401</v>
      </c>
      <c r="E1455" s="1106" t="s">
        <v>509</v>
      </c>
      <c r="F1455" s="1107" t="str">
        <f t="array" ref="F1455">IFERROR(INDEX(UIID!$K$2:$K1615, MATCH(CONCATENATE(B1455,D1455,G1455,J1455), UIID!$B$2:$B1615&amp;UIID!$D$2:$D1615&amp;UIID!$G$2:$G1615&amp;UIID!$H$2:$H1615, 0),), "Not Found")</f>
        <v>0761-0002</v>
      </c>
      <c r="G1455" s="1108" t="s">
        <v>3482</v>
      </c>
      <c r="H1455" s="1106"/>
      <c r="I1455" s="1106" t="s">
        <v>9945</v>
      </c>
      <c r="J1455" s="1106" t="s">
        <v>1950</v>
      </c>
      <c r="K1455" s="1353">
        <v>9.2186919481347207</v>
      </c>
      <c r="L1455" s="1353">
        <v>123.51891037107301</v>
      </c>
      <c r="M1455" s="1353" t="s">
        <v>9912</v>
      </c>
      <c r="N1455" s="1106" t="s">
        <v>9913</v>
      </c>
      <c r="O1455" s="1106" t="s">
        <v>15</v>
      </c>
      <c r="P1455" s="1106" t="s">
        <v>16</v>
      </c>
      <c r="Q1455" s="1106" t="s">
        <v>35</v>
      </c>
      <c r="R1455" s="1106" t="s">
        <v>87</v>
      </c>
      <c r="S1455" s="1106" t="s">
        <v>88</v>
      </c>
      <c r="T1455" s="1106" t="s">
        <v>4164</v>
      </c>
      <c r="U1455" s="1106" t="s">
        <v>9773</v>
      </c>
      <c r="V1455" s="1106" t="s">
        <v>9946</v>
      </c>
      <c r="W1455" s="1116">
        <v>45288</v>
      </c>
      <c r="X1455" s="1350">
        <v>47116</v>
      </c>
      <c r="Y1455" s="1106" t="s">
        <v>5894</v>
      </c>
      <c r="Z1455" s="1106" t="s">
        <v>9947</v>
      </c>
      <c r="AA1455" s="1109">
        <v>46433</v>
      </c>
      <c r="AB1455" s="1363">
        <v>45887</v>
      </c>
      <c r="AC1455" s="1111" t="s">
        <v>4163</v>
      </c>
      <c r="AD1455" s="1114">
        <v>44859</v>
      </c>
    </row>
    <row r="1456" spans="1:30" ht="15.75" customHeight="1">
      <c r="A1456" s="1106" t="s">
        <v>10</v>
      </c>
      <c r="B1456" s="1352" t="s">
        <v>400</v>
      </c>
      <c r="C1456" s="1141" t="s">
        <v>176</v>
      </c>
      <c r="D1456" s="1106" t="s">
        <v>783</v>
      </c>
      <c r="E1456" s="1106" t="s">
        <v>146</v>
      </c>
      <c r="F1456" s="1107" t="str">
        <f t="array" ref="F1456">IFERROR(INDEX(UIID!$K$2:$K1615, MATCH(CONCATENATE(B1456,D1456,G1456,J1456), UIID!$B$2:$B1615&amp;UIID!$D$2:$D1615&amp;UIID!$G$2:$G1615&amp;UIID!$H$2:$H1615, 0),), "Not Found")</f>
        <v>0761-0005</v>
      </c>
      <c r="G1456" s="1106" t="s">
        <v>4083</v>
      </c>
      <c r="H1456" s="1106"/>
      <c r="I1456" s="1106" t="s">
        <v>10083</v>
      </c>
      <c r="J1456" s="1106" t="s">
        <v>4084</v>
      </c>
      <c r="K1456" s="1106">
        <v>9.1518319746603698</v>
      </c>
      <c r="L1456" s="1106">
        <v>123.5013811621</v>
      </c>
      <c r="M1456" s="1106">
        <v>9279707007</v>
      </c>
      <c r="N1456" s="1106" t="s">
        <v>10084</v>
      </c>
      <c r="O1456" s="1106" t="s">
        <v>15</v>
      </c>
      <c r="P1456" s="1106" t="s">
        <v>16</v>
      </c>
      <c r="Q1456" s="1106" t="s">
        <v>4262</v>
      </c>
      <c r="R1456" s="1106" t="s">
        <v>3006</v>
      </c>
      <c r="S1456" s="1106" t="s">
        <v>9949</v>
      </c>
      <c r="T1456" s="1106" t="s">
        <v>22</v>
      </c>
      <c r="U1456" s="1106" t="s">
        <v>235</v>
      </c>
      <c r="V1456" s="1106" t="s">
        <v>9950</v>
      </c>
      <c r="W1456" s="1116">
        <v>44887</v>
      </c>
      <c r="X1456" s="1117">
        <v>46712</v>
      </c>
      <c r="Y1456" s="1106" t="s">
        <v>9951</v>
      </c>
      <c r="Z1456" s="1106" t="s">
        <v>9952</v>
      </c>
      <c r="AA1456" s="1106" t="s">
        <v>4283</v>
      </c>
      <c r="AB1456" s="1361">
        <v>45546</v>
      </c>
      <c r="AC1456" s="1111" t="s">
        <v>4163</v>
      </c>
      <c r="AD1456" s="1121"/>
    </row>
    <row r="1457" spans="1:30" ht="15.75" customHeight="1">
      <c r="A1457" s="1106" t="s">
        <v>10</v>
      </c>
      <c r="B1457" s="1352" t="s">
        <v>400</v>
      </c>
      <c r="C1457" s="1141" t="s">
        <v>176</v>
      </c>
      <c r="D1457" s="1106" t="s">
        <v>401</v>
      </c>
      <c r="E1457" s="1106" t="s">
        <v>509</v>
      </c>
      <c r="F1457" s="1107" t="str">
        <f t="array" ref="F1457">IFERROR(INDEX(UIID!$K$2:$K1615, MATCH(CONCATENATE(B1457,D1457,G1457,J1457), UIID!$B$2:$B1615&amp;UIID!$D$2:$D1615&amp;UIID!$G$2:$G1615&amp;UIID!$H$2:$H1615, 0),), "Not Found")</f>
        <v>0761-0003</v>
      </c>
      <c r="G1457" s="1106" t="s">
        <v>2049</v>
      </c>
      <c r="H1457" s="1106"/>
      <c r="I1457" s="1106" t="s">
        <v>9953</v>
      </c>
      <c r="J1457" s="1106" t="s">
        <v>2050</v>
      </c>
      <c r="K1457" s="1353">
        <v>9.1316466767705595</v>
      </c>
      <c r="L1457" s="1353">
        <v>123.631011711564</v>
      </c>
      <c r="M1457" s="1106" t="s">
        <v>2051</v>
      </c>
      <c r="N1457" s="1353" t="s">
        <v>9919</v>
      </c>
      <c r="O1457" s="1106" t="s">
        <v>113</v>
      </c>
      <c r="P1457" s="1353" t="s">
        <v>2229</v>
      </c>
      <c r="Q1457" s="1106" t="s">
        <v>35</v>
      </c>
      <c r="R1457" s="1106" t="s">
        <v>117</v>
      </c>
      <c r="S1457" s="1106" t="s">
        <v>200</v>
      </c>
      <c r="T1457" s="1106" t="s">
        <v>4164</v>
      </c>
      <c r="U1457" s="1106" t="s">
        <v>9954</v>
      </c>
      <c r="V1457" s="1106" t="s">
        <v>9955</v>
      </c>
      <c r="W1457" s="1116">
        <v>44907</v>
      </c>
      <c r="X1457" s="1117">
        <v>46732</v>
      </c>
      <c r="Y1457" s="1106" t="s">
        <v>9956</v>
      </c>
      <c r="Z1457" s="1106" t="s">
        <v>9957</v>
      </c>
      <c r="AA1457" s="1117">
        <v>45054</v>
      </c>
      <c r="AB1457" s="1363">
        <v>45791</v>
      </c>
      <c r="AC1457" s="1111" t="s">
        <v>4163</v>
      </c>
      <c r="AD1457" s="1121"/>
    </row>
    <row r="1458" spans="1:30" ht="15.75" customHeight="1">
      <c r="A1458" s="1106" t="s">
        <v>10</v>
      </c>
      <c r="B1458" s="1352" t="s">
        <v>400</v>
      </c>
      <c r="C1458" s="1141" t="s">
        <v>176</v>
      </c>
      <c r="D1458" s="1106" t="s">
        <v>401</v>
      </c>
      <c r="E1458" s="1106" t="s">
        <v>509</v>
      </c>
      <c r="F1458" s="1107" t="str">
        <f t="array" ref="F1458">IFERROR(INDEX(UIID!$K$2:$K1615, MATCH(CONCATENATE(B1458,D1458,G1458,J1458), UIID!$B$2:$B1615&amp;UIID!$D$2:$D1615&amp;UIID!$G$2:$G1615&amp;UIID!$H$2:$H1615, 0),), "Not Found")</f>
        <v>0761-0001</v>
      </c>
      <c r="G1458" s="1106" t="s">
        <v>3466</v>
      </c>
      <c r="H1458" s="1106"/>
      <c r="I1458" s="1353" t="s">
        <v>10080</v>
      </c>
      <c r="J1458" s="1106" t="s">
        <v>403</v>
      </c>
      <c r="K1458" s="1353">
        <v>9.1319728123422994</v>
      </c>
      <c r="L1458" s="1353">
        <v>123.632350340399</v>
      </c>
      <c r="M1458" s="1353" t="s">
        <v>404</v>
      </c>
      <c r="N1458" s="1106" t="s">
        <v>9822</v>
      </c>
      <c r="O1458" s="1106" t="s">
        <v>113</v>
      </c>
      <c r="P1458" s="1353" t="s">
        <v>2229</v>
      </c>
      <c r="Q1458" s="1106" t="s">
        <v>35</v>
      </c>
      <c r="R1458" s="1106" t="s">
        <v>125</v>
      </c>
      <c r="S1458" s="1106" t="s">
        <v>2338</v>
      </c>
      <c r="T1458" s="1106" t="s">
        <v>4157</v>
      </c>
      <c r="U1458" s="1106" t="s">
        <v>2218</v>
      </c>
      <c r="V1458" s="1106" t="s">
        <v>9960</v>
      </c>
      <c r="W1458" s="1116">
        <v>45261</v>
      </c>
      <c r="X1458" s="1117">
        <v>47091</v>
      </c>
      <c r="Y1458" s="1106" t="s">
        <v>9961</v>
      </c>
      <c r="Z1458" s="1106" t="s">
        <v>9962</v>
      </c>
      <c r="AA1458" s="1175">
        <v>44984</v>
      </c>
      <c r="AB1458" s="1301">
        <v>45847</v>
      </c>
      <c r="AC1458" s="1111" t="s">
        <v>4163</v>
      </c>
      <c r="AD1458" s="1121"/>
    </row>
    <row r="1459" spans="1:30" ht="15.75" customHeight="1">
      <c r="A1459" s="1106" t="s">
        <v>10</v>
      </c>
      <c r="B1459" s="1352" t="s">
        <v>400</v>
      </c>
      <c r="C1459" s="1141" t="s">
        <v>176</v>
      </c>
      <c r="D1459" s="1106" t="s">
        <v>783</v>
      </c>
      <c r="E1459" s="1106" t="s">
        <v>146</v>
      </c>
      <c r="F1459" s="1107" t="str">
        <f t="array" ref="F1459">IFERROR(INDEX(UIID!$K$2:$K1615, MATCH(CONCATENATE(B1459,D1459,G1459,J1459), UIID!$B$2:$B1615&amp;UIID!$D$2:$D1615&amp;UIID!$G$2:$G1615&amp;UIID!$H$2:$H1615, 0),), "Not Found")</f>
        <v>0761-0006</v>
      </c>
      <c r="G1459" s="1106" t="s">
        <v>784</v>
      </c>
      <c r="H1459" s="1106"/>
      <c r="I1459" s="1106" t="s">
        <v>9967</v>
      </c>
      <c r="J1459" s="1106" t="s">
        <v>785</v>
      </c>
      <c r="K1459" s="1353">
        <v>9.1713401523513305</v>
      </c>
      <c r="L1459" s="1353">
        <v>123.527118670539</v>
      </c>
      <c r="M1459" s="1106">
        <v>9264453438</v>
      </c>
      <c r="N1459" s="1106"/>
      <c r="O1459" s="1106" t="s">
        <v>15</v>
      </c>
      <c r="P1459" s="1106" t="s">
        <v>1449</v>
      </c>
      <c r="Q1459" s="1106" t="s">
        <v>35</v>
      </c>
      <c r="R1459" s="1106" t="s">
        <v>125</v>
      </c>
      <c r="S1459" s="1106" t="s">
        <v>426</v>
      </c>
      <c r="T1459" s="1106" t="s">
        <v>4164</v>
      </c>
      <c r="U1459" s="1106" t="s">
        <v>9881</v>
      </c>
      <c r="V1459" s="1106" t="s">
        <v>9968</v>
      </c>
      <c r="W1459" s="1116">
        <v>45315</v>
      </c>
      <c r="X1459" s="1350">
        <v>47143</v>
      </c>
      <c r="Y1459" s="1106" t="s">
        <v>9815</v>
      </c>
      <c r="Z1459" s="1106" t="s">
        <v>9969</v>
      </c>
      <c r="AA1459" s="1175">
        <v>46389</v>
      </c>
      <c r="AB1459" s="1361">
        <v>45404</v>
      </c>
      <c r="AC1459" s="1111" t="s">
        <v>4163</v>
      </c>
      <c r="AD1459" s="1114">
        <v>44935</v>
      </c>
    </row>
    <row r="1460" spans="1:30" ht="15.75" customHeight="1">
      <c r="A1460" s="1106" t="s">
        <v>10</v>
      </c>
      <c r="B1460" s="1352" t="s">
        <v>400</v>
      </c>
      <c r="C1460" s="1141" t="s">
        <v>176</v>
      </c>
      <c r="D1460" s="1106" t="s">
        <v>4088</v>
      </c>
      <c r="E1460" s="1106" t="s">
        <v>146</v>
      </c>
      <c r="F1460" s="1107" t="str">
        <f t="array" ref="F1460">IFERROR(INDEX(UIID!$K$2:$K1615, MATCH(CONCATENATE(B1460,D1460,G1460,J1460), UIID!$B$2:$B1615&amp;UIID!$D$2:$D1615&amp;UIID!$G$2:$G1615&amp;UIID!$H$2:$H1615, 0),), "Not Found")</f>
        <v>0761-0008</v>
      </c>
      <c r="G1460" s="1106" t="s">
        <v>1805</v>
      </c>
      <c r="H1460" s="1106"/>
      <c r="I1460" s="1106" t="s">
        <v>9970</v>
      </c>
      <c r="J1460" s="1106" t="s">
        <v>4089</v>
      </c>
      <c r="K1460" s="1106">
        <v>9.2786130930984605</v>
      </c>
      <c r="L1460" s="1106">
        <v>123.584606960231</v>
      </c>
      <c r="M1460" s="1106">
        <v>9176710565</v>
      </c>
      <c r="N1460" s="1106" t="s">
        <v>4518</v>
      </c>
      <c r="O1460" s="1106" t="s">
        <v>15</v>
      </c>
      <c r="P1460" s="1106" t="s">
        <v>16</v>
      </c>
      <c r="Q1460" s="1106" t="s">
        <v>35</v>
      </c>
      <c r="R1460" s="1353" t="s">
        <v>32</v>
      </c>
      <c r="S1460" s="1106" t="s">
        <v>228</v>
      </c>
      <c r="T1460" s="1106" t="s">
        <v>4157</v>
      </c>
      <c r="U1460" s="1106" t="s">
        <v>4859</v>
      </c>
      <c r="V1460" s="1106" t="s">
        <v>9971</v>
      </c>
      <c r="W1460" s="1116">
        <v>45366</v>
      </c>
      <c r="X1460" s="1117">
        <v>47195</v>
      </c>
      <c r="Y1460" s="1106" t="s">
        <v>4520</v>
      </c>
      <c r="Z1460" s="1106" t="s">
        <v>4521</v>
      </c>
      <c r="AA1460" s="1106" t="s">
        <v>9972</v>
      </c>
      <c r="AB1460" s="1361">
        <v>45404</v>
      </c>
      <c r="AC1460" s="1111" t="s">
        <v>4163</v>
      </c>
      <c r="AD1460" s="1121"/>
    </row>
    <row r="1461" spans="1:30" ht="15.75" customHeight="1">
      <c r="A1461" s="1106" t="s">
        <v>10</v>
      </c>
      <c r="B1461" s="1364" t="s">
        <v>400</v>
      </c>
      <c r="C1461" s="1141" t="s">
        <v>176</v>
      </c>
      <c r="D1461" s="1133" t="s">
        <v>4088</v>
      </c>
      <c r="E1461" s="1133" t="s">
        <v>146</v>
      </c>
      <c r="F1461" s="1107" t="str">
        <f t="array" ref="F1461">IFERROR(INDEX(UIID!$K$2:$K1615, MATCH(CONCATENATE(B1461,D1461,G1461,J1461), UIID!$B$2:$B1615&amp;UIID!$D$2:$D1615&amp;UIID!$G$2:$G1615&amp;UIID!$H$2:$H1615, 0),), "Not Found")</f>
        <v>0761-0008</v>
      </c>
      <c r="G1461" s="1133" t="s">
        <v>1805</v>
      </c>
      <c r="H1461" s="1133"/>
      <c r="I1461" s="1133" t="s">
        <v>9970</v>
      </c>
      <c r="J1461" s="1133" t="s">
        <v>4089</v>
      </c>
      <c r="K1461" s="1133">
        <v>9.2786130930984605</v>
      </c>
      <c r="L1461" s="1133">
        <v>123.584606960231</v>
      </c>
      <c r="M1461" s="1133">
        <v>9176710565</v>
      </c>
      <c r="N1461" s="1133" t="s">
        <v>10085</v>
      </c>
      <c r="O1461" s="1133" t="s">
        <v>15</v>
      </c>
      <c r="P1461" s="1133" t="s">
        <v>16</v>
      </c>
      <c r="Q1461" s="1133" t="s">
        <v>35</v>
      </c>
      <c r="R1461" s="1353" t="s">
        <v>32</v>
      </c>
      <c r="S1461" s="1133" t="s">
        <v>47</v>
      </c>
      <c r="T1461" s="1133" t="s">
        <v>4164</v>
      </c>
      <c r="U1461" s="1133" t="s">
        <v>91</v>
      </c>
      <c r="V1461" s="1133" t="s">
        <v>9973</v>
      </c>
      <c r="W1461" s="1134">
        <v>45366</v>
      </c>
      <c r="X1461" s="1135">
        <v>47195</v>
      </c>
      <c r="Y1461" s="1133" t="s">
        <v>9974</v>
      </c>
      <c r="Z1461" s="1133" t="s">
        <v>9975</v>
      </c>
      <c r="AA1461" s="1135">
        <v>46179</v>
      </c>
      <c r="AB1461" s="1365">
        <v>45404</v>
      </c>
      <c r="AC1461" s="1111" t="s">
        <v>4163</v>
      </c>
      <c r="AD1461" s="1121"/>
    </row>
    <row r="1462" spans="1:30" ht="15.75" customHeight="1">
      <c r="A1462" s="1106" t="s">
        <v>10</v>
      </c>
      <c r="B1462" s="1106" t="s">
        <v>400</v>
      </c>
      <c r="C1462" s="1141" t="s">
        <v>176</v>
      </c>
      <c r="D1462" s="1106" t="s">
        <v>4088</v>
      </c>
      <c r="E1462" s="1106" t="s">
        <v>146</v>
      </c>
      <c r="F1462" s="1107" t="str">
        <f t="array" ref="F1462">IFERROR(INDEX(UIID!$K$2:$K1615, MATCH(CONCATENATE(B1462,D1462,G1462,J1462), UIID!$B$2:$B1615&amp;UIID!$D$2:$D1615&amp;UIID!$G$2:$G1615&amp;UIID!$H$2:$H1615, 0),), "Not Found")</f>
        <v>0761-0008</v>
      </c>
      <c r="G1462" s="1106" t="s">
        <v>1805</v>
      </c>
      <c r="H1462" s="1106"/>
      <c r="I1462" s="1106" t="s">
        <v>9970</v>
      </c>
      <c r="J1462" s="1106" t="s">
        <v>4089</v>
      </c>
      <c r="K1462" s="1106">
        <v>9.2786130930984605</v>
      </c>
      <c r="L1462" s="1106">
        <v>123.584606960231</v>
      </c>
      <c r="M1462" s="1106">
        <v>9176710565</v>
      </c>
      <c r="N1462" s="313" t="s">
        <v>10085</v>
      </c>
      <c r="O1462" s="1106" t="s">
        <v>15</v>
      </c>
      <c r="P1462" s="1106" t="s">
        <v>16</v>
      </c>
      <c r="Q1462" s="1106" t="s">
        <v>35</v>
      </c>
      <c r="R1462" s="1106" t="s">
        <v>2230</v>
      </c>
      <c r="S1462" s="1106" t="s">
        <v>161</v>
      </c>
      <c r="T1462" s="1106" t="s">
        <v>4157</v>
      </c>
      <c r="U1462" s="1106" t="s">
        <v>9976</v>
      </c>
      <c r="V1462" s="1106" t="s">
        <v>9977</v>
      </c>
      <c r="W1462" s="1116">
        <v>45029</v>
      </c>
      <c r="X1462" s="1117">
        <v>46855</v>
      </c>
      <c r="Y1462" s="1106" t="s">
        <v>9978</v>
      </c>
      <c r="Z1462" s="1106" t="s">
        <v>9979</v>
      </c>
      <c r="AA1462" s="1106" t="s">
        <v>9980</v>
      </c>
      <c r="AB1462" s="1361">
        <v>45478</v>
      </c>
      <c r="AC1462" s="1111" t="s">
        <v>4163</v>
      </c>
      <c r="AD1462" s="1121"/>
    </row>
    <row r="1463" spans="1:30" ht="15.75" customHeight="1">
      <c r="A1463" s="1106" t="s">
        <v>10</v>
      </c>
      <c r="B1463" s="1133" t="s">
        <v>400</v>
      </c>
      <c r="C1463" s="1141" t="s">
        <v>176</v>
      </c>
      <c r="D1463" s="1133" t="s">
        <v>4088</v>
      </c>
      <c r="E1463" s="1133" t="s">
        <v>146</v>
      </c>
      <c r="F1463" s="1107" t="str">
        <f t="array" ref="F1463">IFERROR(INDEX(UIID!$K$2:$K1615, MATCH(CONCATENATE(B1463,D1463,G1463,J1463), UIID!$B$2:$B1615&amp;UIID!$D$2:$D1615&amp;UIID!$G$2:$G1615&amp;UIID!$H$2:$H1615, 0),), "Not Found")</f>
        <v>0761-0008</v>
      </c>
      <c r="G1463" s="1133" t="s">
        <v>1805</v>
      </c>
      <c r="H1463" s="1133"/>
      <c r="I1463" s="1133" t="s">
        <v>9970</v>
      </c>
      <c r="J1463" s="1133" t="s">
        <v>4089</v>
      </c>
      <c r="K1463" s="1133">
        <v>9.2786130930984605</v>
      </c>
      <c r="L1463" s="1133">
        <v>123.584606960231</v>
      </c>
      <c r="M1463" s="1133">
        <v>9176710565</v>
      </c>
      <c r="N1463" s="1133" t="s">
        <v>10085</v>
      </c>
      <c r="O1463" s="1133" t="s">
        <v>15</v>
      </c>
      <c r="P1463" s="1133" t="s">
        <v>16</v>
      </c>
      <c r="Q1463" s="1133" t="s">
        <v>35</v>
      </c>
      <c r="R1463" s="1353" t="s">
        <v>32</v>
      </c>
      <c r="S1463" s="1133" t="s">
        <v>486</v>
      </c>
      <c r="T1463" s="1133" t="s">
        <v>4164</v>
      </c>
      <c r="U1463" s="1133" t="s">
        <v>4910</v>
      </c>
      <c r="V1463" s="1133" t="s">
        <v>9981</v>
      </c>
      <c r="W1463" s="1134">
        <v>45100</v>
      </c>
      <c r="X1463" s="1135">
        <v>46930</v>
      </c>
      <c r="Y1463" s="1158" t="s">
        <v>8402</v>
      </c>
      <c r="Z1463" s="1366" t="s">
        <v>8403</v>
      </c>
      <c r="AA1463" s="1338">
        <v>46791</v>
      </c>
      <c r="AB1463" s="1365">
        <v>45478</v>
      </c>
      <c r="AC1463" s="1111" t="s">
        <v>4163</v>
      </c>
      <c r="AD1463" s="1121"/>
    </row>
    <row r="1464" spans="1:30" ht="15.75" customHeight="1">
      <c r="A1464" s="1106" t="s">
        <v>10</v>
      </c>
      <c r="B1464" s="1364" t="s">
        <v>400</v>
      </c>
      <c r="C1464" s="1141" t="s">
        <v>176</v>
      </c>
      <c r="D1464" s="1367" t="s">
        <v>401</v>
      </c>
      <c r="E1464" s="1367" t="s">
        <v>509</v>
      </c>
      <c r="F1464" s="1107" t="str">
        <f t="array" ref="F1464">IFERROR(INDEX(UIID!$K$2:$K1615, MATCH(CONCATENATE(B1464,D1464,G1464,J1464), UIID!$B$2:$B1615&amp;UIID!$D$2:$D1615&amp;UIID!$G$2:$G1615&amp;UIID!$H$2:$H1615, 0),), "Not Found")</f>
        <v>0761-0001</v>
      </c>
      <c r="G1464" s="1368" t="s">
        <v>3466</v>
      </c>
      <c r="H1464" s="1367"/>
      <c r="I1464" s="1367" t="s">
        <v>9983</v>
      </c>
      <c r="J1464" s="1367" t="s">
        <v>403</v>
      </c>
      <c r="K1464" s="1367">
        <v>9.1319728123422994</v>
      </c>
      <c r="L1464" s="1367">
        <v>123.632350340399</v>
      </c>
      <c r="M1464" s="1367" t="s">
        <v>404</v>
      </c>
      <c r="N1464" s="1367" t="s">
        <v>9822</v>
      </c>
      <c r="O1464" s="1367" t="s">
        <v>113</v>
      </c>
      <c r="P1464" s="1353" t="s">
        <v>2229</v>
      </c>
      <c r="Q1464" s="1369" t="s">
        <v>10389</v>
      </c>
      <c r="R1464" s="1133" t="s">
        <v>143</v>
      </c>
      <c r="S1464" s="1133" t="s">
        <v>413</v>
      </c>
      <c r="T1464" s="1133" t="s">
        <v>4164</v>
      </c>
      <c r="U1464" s="1133" t="s">
        <v>308</v>
      </c>
      <c r="V1464" s="1133" t="s">
        <v>9984</v>
      </c>
      <c r="W1464" s="1134">
        <v>45435</v>
      </c>
      <c r="X1464" s="1135">
        <v>47091</v>
      </c>
      <c r="Y1464" s="1133" t="s">
        <v>9985</v>
      </c>
      <c r="Z1464" s="1133" t="s">
        <v>9986</v>
      </c>
      <c r="AA1464" s="1133" t="s">
        <v>9987</v>
      </c>
      <c r="AB1464" s="1370"/>
      <c r="AC1464" s="1111"/>
      <c r="AD1464" s="1121"/>
    </row>
    <row r="1465" spans="1:30" ht="15.75" customHeight="1">
      <c r="A1465" s="1106" t="s">
        <v>10</v>
      </c>
      <c r="B1465" s="1133" t="s">
        <v>400</v>
      </c>
      <c r="C1465" s="1141" t="s">
        <v>176</v>
      </c>
      <c r="D1465" s="1133" t="s">
        <v>4085</v>
      </c>
      <c r="E1465" s="1133" t="s">
        <v>146</v>
      </c>
      <c r="F1465" s="1107" t="str">
        <f t="array" ref="F1465">IFERROR(INDEX(UIID!$K$2:$K1615, MATCH(CONCATENATE(B1465,D1465,G1465,J1465), UIID!$B$2:$B1615&amp;UIID!$D$2:$D1615&amp;UIID!$G$2:$G1615&amp;UIID!$H$2:$H1615, 0),), "Not Found")</f>
        <v>0761-0007</v>
      </c>
      <c r="G1465" s="1133" t="s">
        <v>4086</v>
      </c>
      <c r="H1465" s="1133"/>
      <c r="I1465" s="1133" t="s">
        <v>9988</v>
      </c>
      <c r="J1465" s="1133" t="s">
        <v>4087</v>
      </c>
      <c r="K1465" s="1133">
        <v>9.1993553286596796</v>
      </c>
      <c r="L1465" s="1133">
        <v>123.655864701835</v>
      </c>
      <c r="M1465" s="1133" t="s">
        <v>9989</v>
      </c>
      <c r="N1465" s="1133" t="s">
        <v>9990</v>
      </c>
      <c r="O1465" s="1133" t="s">
        <v>113</v>
      </c>
      <c r="P1465" s="1133" t="s">
        <v>132</v>
      </c>
      <c r="Q1465" s="1133" t="s">
        <v>35</v>
      </c>
      <c r="R1465" s="1353" t="s">
        <v>32</v>
      </c>
      <c r="S1465" s="1133" t="s">
        <v>39</v>
      </c>
      <c r="T1465" s="1133" t="s">
        <v>4164</v>
      </c>
      <c r="U1465" s="1133" t="s">
        <v>253</v>
      </c>
      <c r="V1465" s="1133" t="s">
        <v>9991</v>
      </c>
      <c r="W1465" s="1134">
        <v>45271</v>
      </c>
      <c r="X1465" s="1135">
        <v>45272</v>
      </c>
      <c r="Y1465" s="1133" t="s">
        <v>9992</v>
      </c>
      <c r="Z1465" s="1133" t="s">
        <v>9993</v>
      </c>
      <c r="AA1465" s="1135">
        <v>45966</v>
      </c>
      <c r="AB1465" s="1371">
        <v>45728</v>
      </c>
      <c r="AC1465" s="1111" t="s">
        <v>4163</v>
      </c>
      <c r="AD1465" s="1121"/>
    </row>
    <row r="1466" spans="1:30" ht="15.75" customHeight="1">
      <c r="A1466" s="1106" t="s">
        <v>10</v>
      </c>
      <c r="B1466" s="1364" t="s">
        <v>400</v>
      </c>
      <c r="C1466" s="1141" t="s">
        <v>176</v>
      </c>
      <c r="D1466" s="1367" t="s">
        <v>401</v>
      </c>
      <c r="E1466" s="1367" t="s">
        <v>509</v>
      </c>
      <c r="F1466" s="1107" t="str">
        <f t="array" ref="F1466">IFERROR(INDEX(UIID!$K$2:$K1615, MATCH(CONCATENATE(B1466,D1466,G1466,J1466), UIID!$B$2:$B1615&amp;UIID!$D$2:$D1615&amp;UIID!$G$2:$G1615&amp;UIID!$H$2:$H1615, 0),), "Not Found")</f>
        <v>0761-0001</v>
      </c>
      <c r="G1466" s="1368" t="s">
        <v>3466</v>
      </c>
      <c r="H1466" s="1367"/>
      <c r="I1466" s="1367" t="s">
        <v>9983</v>
      </c>
      <c r="J1466" s="1367" t="s">
        <v>403</v>
      </c>
      <c r="K1466" s="1367">
        <v>9.1319728123422994</v>
      </c>
      <c r="L1466" s="1367">
        <v>123.632350340399</v>
      </c>
      <c r="M1466" s="1367" t="s">
        <v>404</v>
      </c>
      <c r="N1466" s="1367" t="s">
        <v>9838</v>
      </c>
      <c r="O1466" s="1367" t="s">
        <v>113</v>
      </c>
      <c r="P1466" s="1353" t="s">
        <v>2229</v>
      </c>
      <c r="Q1466" s="1367" t="s">
        <v>35</v>
      </c>
      <c r="R1466" s="1133" t="s">
        <v>125</v>
      </c>
      <c r="S1466" s="1133" t="s">
        <v>1033</v>
      </c>
      <c r="T1466" s="1133" t="s">
        <v>4164</v>
      </c>
      <c r="U1466" s="1133" t="s">
        <v>1034</v>
      </c>
      <c r="V1466" s="1133" t="s">
        <v>9994</v>
      </c>
      <c r="W1466" s="1134">
        <v>45365</v>
      </c>
      <c r="X1466" s="1135">
        <v>47192</v>
      </c>
      <c r="Y1466" s="1133" t="s">
        <v>9995</v>
      </c>
      <c r="Z1466" s="1133" t="s">
        <v>9996</v>
      </c>
      <c r="AA1466" s="1135">
        <v>45466</v>
      </c>
      <c r="AB1466" s="1370"/>
      <c r="AC1466" s="1148"/>
      <c r="AD1466" s="1121"/>
    </row>
    <row r="1467" spans="1:30" ht="15.75" customHeight="1">
      <c r="A1467" s="1106" t="s">
        <v>10</v>
      </c>
      <c r="B1467" s="313" t="s">
        <v>400</v>
      </c>
      <c r="C1467" s="1141" t="s">
        <v>176</v>
      </c>
      <c r="D1467" s="313" t="s">
        <v>4088</v>
      </c>
      <c r="E1467" s="313" t="s">
        <v>146</v>
      </c>
      <c r="F1467" s="1107" t="str">
        <f t="array" ref="F1467">IFERROR(INDEX(UIID!$K$2:$K1615, MATCH(CONCATENATE(B1467,D1467,G1467,J1467), UIID!$B$2:$B1615&amp;UIID!$D$2:$D1615&amp;UIID!$G$2:$G1615&amp;UIID!$H$2:$H1615, 0),), "Not Found")</f>
        <v>0761-0008</v>
      </c>
      <c r="G1467" s="313" t="s">
        <v>1805</v>
      </c>
      <c r="H1467" s="313"/>
      <c r="I1467" s="313" t="s">
        <v>9970</v>
      </c>
      <c r="J1467" s="313" t="s">
        <v>4089</v>
      </c>
      <c r="K1467" s="313">
        <v>9.2786130930984605</v>
      </c>
      <c r="L1467" s="313">
        <v>123.584606960231</v>
      </c>
      <c r="M1467" s="313">
        <v>9176710565</v>
      </c>
      <c r="N1467" s="313" t="s">
        <v>4518</v>
      </c>
      <c r="O1467" s="313" t="s">
        <v>15</v>
      </c>
      <c r="P1467" s="313" t="s">
        <v>16</v>
      </c>
      <c r="Q1467" s="313" t="s">
        <v>35</v>
      </c>
      <c r="R1467" s="1106" t="s">
        <v>87</v>
      </c>
      <c r="S1467" s="1106" t="s">
        <v>434</v>
      </c>
      <c r="T1467" s="1106" t="s">
        <v>4164</v>
      </c>
      <c r="U1467" s="1106" t="s">
        <v>506</v>
      </c>
      <c r="V1467" s="1108" t="s">
        <v>10086</v>
      </c>
      <c r="W1467" s="1116">
        <v>45404</v>
      </c>
      <c r="X1467" s="1117">
        <v>45405</v>
      </c>
      <c r="Y1467" s="1106" t="s">
        <v>9998</v>
      </c>
      <c r="Z1467" s="1106" t="s">
        <v>9999</v>
      </c>
      <c r="AA1467" s="1117">
        <v>46511</v>
      </c>
      <c r="AB1467" s="1372"/>
      <c r="AC1467" s="1111"/>
      <c r="AD1467" s="1121"/>
    </row>
    <row r="1468" spans="1:30" ht="15.75" customHeight="1">
      <c r="A1468" s="1106" t="s">
        <v>10</v>
      </c>
      <c r="B1468" s="1352" t="s">
        <v>400</v>
      </c>
      <c r="C1468" s="1141" t="s">
        <v>176</v>
      </c>
      <c r="D1468" s="1106" t="s">
        <v>401</v>
      </c>
      <c r="E1468" s="1106" t="s">
        <v>509</v>
      </c>
      <c r="F1468" s="1107" t="str">
        <f t="array" ref="F1468">IFERROR(INDEX(UIID!$K$2:$K1615, MATCH(CONCATENATE(B1468,D1468,G1468,J1468), UIID!$B$2:$B1615&amp;UIID!$D$2:$D1615&amp;UIID!$G$2:$G1615&amp;UIID!$H$2:$H1615, 0),), "Not Found")</f>
        <v>0761-0003</v>
      </c>
      <c r="G1468" s="1106" t="s">
        <v>2049</v>
      </c>
      <c r="H1468" s="1106"/>
      <c r="I1468" s="1106" t="s">
        <v>9953</v>
      </c>
      <c r="J1468" s="1106" t="s">
        <v>2050</v>
      </c>
      <c r="K1468" s="1353">
        <v>9.1316466767705595</v>
      </c>
      <c r="L1468" s="1353">
        <v>123.631011711564</v>
      </c>
      <c r="M1468" s="1106" t="s">
        <v>2051</v>
      </c>
      <c r="N1468" s="1353" t="s">
        <v>9919</v>
      </c>
      <c r="O1468" s="1106" t="s">
        <v>113</v>
      </c>
      <c r="P1468" s="1353" t="s">
        <v>2229</v>
      </c>
      <c r="Q1468" s="1106" t="s">
        <v>35</v>
      </c>
      <c r="R1468" s="1106" t="s">
        <v>107</v>
      </c>
      <c r="S1468" s="1106" t="s">
        <v>492</v>
      </c>
      <c r="T1468" s="1106" t="s">
        <v>4164</v>
      </c>
      <c r="U1468" s="1106" t="s">
        <v>6448</v>
      </c>
      <c r="V1468" s="1106" t="s">
        <v>10000</v>
      </c>
      <c r="W1468" s="1116">
        <v>45406</v>
      </c>
      <c r="X1468" s="1117">
        <v>47233</v>
      </c>
      <c r="Y1468" s="1106" t="s">
        <v>9830</v>
      </c>
      <c r="Z1468" s="1106" t="s">
        <v>10001</v>
      </c>
      <c r="AA1468" s="1117">
        <v>45669</v>
      </c>
      <c r="AB1468" s="1372"/>
      <c r="AC1468" s="1111"/>
      <c r="AD1468" s="1121"/>
    </row>
    <row r="1469" spans="1:30" ht="15.75" customHeight="1">
      <c r="A1469" s="1106" t="s">
        <v>10</v>
      </c>
      <c r="B1469" s="1352" t="s">
        <v>400</v>
      </c>
      <c r="C1469" s="1141" t="s">
        <v>176</v>
      </c>
      <c r="D1469" s="1106" t="s">
        <v>401</v>
      </c>
      <c r="E1469" s="1106" t="s">
        <v>509</v>
      </c>
      <c r="F1469" s="1107" t="str">
        <f t="array" ref="F1469">IFERROR(INDEX(UIID!$K$2:$K1615, MATCH(CONCATENATE(B1469,D1469,G1469,J1469), UIID!$B$2:$B1615&amp;UIID!$D$2:$D1615&amp;UIID!$G$2:$G1615&amp;UIID!$H$2:$H1615, 0),), "Not Found")</f>
        <v>0761-0003</v>
      </c>
      <c r="G1469" s="1106" t="s">
        <v>2049</v>
      </c>
      <c r="H1469" s="1106"/>
      <c r="I1469" s="1106" t="s">
        <v>9953</v>
      </c>
      <c r="J1469" s="1106" t="s">
        <v>2050</v>
      </c>
      <c r="K1469" s="1353">
        <v>9.1316466767705595</v>
      </c>
      <c r="L1469" s="1353">
        <v>123.631011711564</v>
      </c>
      <c r="M1469" s="1106" t="s">
        <v>2051</v>
      </c>
      <c r="N1469" s="1353" t="s">
        <v>9919</v>
      </c>
      <c r="O1469" s="1106" t="s">
        <v>113</v>
      </c>
      <c r="P1469" s="1353" t="s">
        <v>2229</v>
      </c>
      <c r="Q1469" s="1106" t="s">
        <v>35</v>
      </c>
      <c r="R1469" s="1106" t="s">
        <v>84</v>
      </c>
      <c r="S1469" s="1106" t="s">
        <v>93</v>
      </c>
      <c r="T1469" s="1106" t="s">
        <v>4213</v>
      </c>
      <c r="U1469" s="1106" t="s">
        <v>94</v>
      </c>
      <c r="V1469" s="1106" t="s">
        <v>10002</v>
      </c>
      <c r="W1469" s="1116">
        <v>45407</v>
      </c>
      <c r="X1469" s="1117">
        <v>47234</v>
      </c>
      <c r="Y1469" s="1106" t="s">
        <v>10003</v>
      </c>
      <c r="Z1469" s="1106" t="s">
        <v>10004</v>
      </c>
      <c r="AA1469" s="1117">
        <v>46104</v>
      </c>
      <c r="AB1469" s="1372"/>
      <c r="AC1469" s="1111"/>
      <c r="AD1469" s="1121"/>
    </row>
    <row r="1470" spans="1:30" ht="15.75" customHeight="1">
      <c r="A1470" s="1106" t="s">
        <v>10</v>
      </c>
      <c r="B1470" s="1364" t="s">
        <v>400</v>
      </c>
      <c r="C1470" s="1141" t="s">
        <v>176</v>
      </c>
      <c r="D1470" s="1133" t="s">
        <v>401</v>
      </c>
      <c r="E1470" s="1133" t="s">
        <v>509</v>
      </c>
      <c r="F1470" s="1107" t="str">
        <f t="array" ref="F1470">IFERROR(INDEX(UIID!$K$2:$K1615, MATCH(CONCATENATE(B1470,D1470,G1470,J1470), UIID!$B$2:$B1615&amp;UIID!$D$2:$D1615&amp;UIID!$G$2:$G1615&amp;UIID!$H$2:$H1615, 0),), "Not Found")</f>
        <v>0761-0003</v>
      </c>
      <c r="G1470" s="1133" t="s">
        <v>2049</v>
      </c>
      <c r="H1470" s="1133"/>
      <c r="I1470" s="1133" t="s">
        <v>9953</v>
      </c>
      <c r="J1470" s="1133" t="s">
        <v>2050</v>
      </c>
      <c r="K1470" s="1367">
        <v>9.1316466767705595</v>
      </c>
      <c r="L1470" s="1367">
        <v>123.631011711564</v>
      </c>
      <c r="M1470" s="1133" t="s">
        <v>2051</v>
      </c>
      <c r="N1470" s="1367" t="s">
        <v>9919</v>
      </c>
      <c r="O1470" s="1133" t="s">
        <v>113</v>
      </c>
      <c r="P1470" s="1353" t="s">
        <v>2229</v>
      </c>
      <c r="Q1470" s="1133" t="s">
        <v>35</v>
      </c>
      <c r="R1470" s="1133" t="s">
        <v>84</v>
      </c>
      <c r="S1470" s="1133" t="s">
        <v>85</v>
      </c>
      <c r="T1470" s="1133" t="s">
        <v>4164</v>
      </c>
      <c r="U1470" s="1133" t="s">
        <v>94</v>
      </c>
      <c r="V1470" s="1133" t="s">
        <v>10005</v>
      </c>
      <c r="W1470" s="1134">
        <v>45407</v>
      </c>
      <c r="X1470" s="1135">
        <v>47234</v>
      </c>
      <c r="Y1470" s="1133" t="s">
        <v>10003</v>
      </c>
      <c r="Z1470" s="1133" t="s">
        <v>10004</v>
      </c>
      <c r="AA1470" s="1135">
        <v>46104</v>
      </c>
      <c r="AB1470" s="1370"/>
      <c r="AC1470" s="1148"/>
      <c r="AD1470" s="1121"/>
    </row>
    <row r="1471" spans="1:30" ht="15.75" customHeight="1">
      <c r="A1471" s="1106" t="s">
        <v>10</v>
      </c>
      <c r="B1471" s="1364" t="s">
        <v>400</v>
      </c>
      <c r="C1471" s="1141" t="s">
        <v>176</v>
      </c>
      <c r="D1471" s="1133" t="s">
        <v>401</v>
      </c>
      <c r="E1471" s="1133" t="s">
        <v>509</v>
      </c>
      <c r="F1471" s="1107" t="str">
        <f t="array" ref="F1471">IFERROR(INDEX(UIID!$K$2:$K1615, MATCH(CONCATENATE(B1471,D1471,G1471,J1471), UIID!$B$2:$B1615&amp;UIID!$D$2:$D1615&amp;UIID!$G$2:$G1615&amp;UIID!$H$2:$H1615, 0),), "Not Found")</f>
        <v>0761-0002</v>
      </c>
      <c r="G1471" s="1108" t="s">
        <v>3482</v>
      </c>
      <c r="H1471" s="1133"/>
      <c r="I1471" s="1133" t="s">
        <v>9963</v>
      </c>
      <c r="J1471" s="1133" t="s">
        <v>1950</v>
      </c>
      <c r="K1471" s="1133">
        <v>9.1351461006159909</v>
      </c>
      <c r="L1471" s="1133">
        <v>123.63375182527101</v>
      </c>
      <c r="M1471" s="1367" t="s">
        <v>9912</v>
      </c>
      <c r="N1471" s="1133" t="s">
        <v>9913</v>
      </c>
      <c r="O1471" s="1133" t="s">
        <v>15</v>
      </c>
      <c r="P1471" s="1133" t="s">
        <v>16</v>
      </c>
      <c r="Q1471" s="1133" t="s">
        <v>35</v>
      </c>
      <c r="R1471" s="1133" t="s">
        <v>107</v>
      </c>
      <c r="S1471" s="1133" t="s">
        <v>197</v>
      </c>
      <c r="T1471" s="1133" t="s">
        <v>4164</v>
      </c>
      <c r="U1471" s="1133" t="s">
        <v>1601</v>
      </c>
      <c r="V1471" s="1133" t="s">
        <v>10006</v>
      </c>
      <c r="W1471" s="1134">
        <v>45422</v>
      </c>
      <c r="X1471" s="1135">
        <v>47251</v>
      </c>
      <c r="Y1471" s="1133" t="s">
        <v>10007</v>
      </c>
      <c r="Z1471" s="1133" t="s">
        <v>10008</v>
      </c>
      <c r="AA1471" s="1135">
        <v>46617</v>
      </c>
      <c r="AB1471" s="1370"/>
      <c r="AC1471" s="1148"/>
      <c r="AD1471" s="1121"/>
    </row>
    <row r="1472" spans="1:30" ht="15.75" customHeight="1">
      <c r="A1472" s="1106" t="s">
        <v>10</v>
      </c>
      <c r="B1472" s="1352" t="s">
        <v>400</v>
      </c>
      <c r="C1472" s="1141" t="s">
        <v>176</v>
      </c>
      <c r="D1472" s="1106" t="s">
        <v>401</v>
      </c>
      <c r="E1472" s="1106" t="s">
        <v>509</v>
      </c>
      <c r="F1472" s="1107" t="str">
        <f t="array" ref="F1472">IFERROR(INDEX(UIID!$K$2:$K1615, MATCH(CONCATENATE(B1472,D1472,G1472,J1472), UIID!$B$2:$B1615&amp;UIID!$D$2:$D1615&amp;UIID!$G$2:$G1615&amp;UIID!$H$2:$H1615, 0),), "Not Found")</f>
        <v>0761-0001</v>
      </c>
      <c r="G1472" s="1106" t="s">
        <v>3466</v>
      </c>
      <c r="H1472" s="1106"/>
      <c r="I1472" s="793" t="s">
        <v>9983</v>
      </c>
      <c r="J1472" s="793" t="s">
        <v>403</v>
      </c>
      <c r="K1472" s="1106">
        <v>9.1318986623698599</v>
      </c>
      <c r="L1472" s="1106">
        <v>123.63226450971599</v>
      </c>
      <c r="M1472" s="1106" t="s">
        <v>404</v>
      </c>
      <c r="N1472" s="1106" t="s">
        <v>9822</v>
      </c>
      <c r="O1472" s="1106" t="s">
        <v>113</v>
      </c>
      <c r="P1472" s="1353" t="s">
        <v>2229</v>
      </c>
      <c r="Q1472" s="1106" t="s">
        <v>35</v>
      </c>
      <c r="R1472" s="1353" t="s">
        <v>32</v>
      </c>
      <c r="S1472" s="1106" t="s">
        <v>1008</v>
      </c>
      <c r="T1472" s="1106" t="s">
        <v>4164</v>
      </c>
      <c r="U1472" s="1106" t="s">
        <v>7356</v>
      </c>
      <c r="V1472" s="1106" t="s">
        <v>10087</v>
      </c>
      <c r="W1472" s="1116">
        <v>45611</v>
      </c>
      <c r="X1472" s="1117">
        <v>47438</v>
      </c>
      <c r="Y1472" s="1120" t="s">
        <v>10088</v>
      </c>
      <c r="Z1472" s="1162" t="s">
        <v>10089</v>
      </c>
      <c r="AA1472" s="1211">
        <v>46719</v>
      </c>
      <c r="AB1472" s="1372"/>
      <c r="AC1472" s="1111"/>
      <c r="AD1472" s="1121"/>
    </row>
    <row r="1473" spans="1:30" ht="15.75" customHeight="1">
      <c r="A1473" s="1106" t="s">
        <v>10</v>
      </c>
      <c r="B1473" s="1364" t="s">
        <v>400</v>
      </c>
      <c r="C1473" s="1373" t="s">
        <v>176</v>
      </c>
      <c r="D1473" s="1133" t="s">
        <v>401</v>
      </c>
      <c r="E1473" s="1133" t="s">
        <v>509</v>
      </c>
      <c r="F1473" s="1153" t="str">
        <f t="array" ref="F1473">IFERROR(INDEX(UIID!$K$2:$K1615, MATCH(CONCATENATE(B1473,D1473,G1473,J1473), UIID!$B$2:$B1615&amp;UIID!$D$2:$D1615&amp;UIID!$G$2:$G1615&amp;UIID!$H$2:$H1615, 0),), "Not Found")</f>
        <v>0761-0001</v>
      </c>
      <c r="G1473" s="1133" t="s">
        <v>3466</v>
      </c>
      <c r="H1473" s="1133"/>
      <c r="I1473" s="1367" t="s">
        <v>9983</v>
      </c>
      <c r="J1473" s="1367" t="s">
        <v>403</v>
      </c>
      <c r="K1473" s="1133">
        <v>9.1318986623698599</v>
      </c>
      <c r="L1473" s="1133">
        <v>123.63226450971599</v>
      </c>
      <c r="M1473" s="1133" t="s">
        <v>404</v>
      </c>
      <c r="N1473" s="1133" t="s">
        <v>9822</v>
      </c>
      <c r="O1473" s="1133" t="s">
        <v>113</v>
      </c>
      <c r="P1473" s="1353" t="s">
        <v>2229</v>
      </c>
      <c r="Q1473" s="1133" t="s">
        <v>35</v>
      </c>
      <c r="R1473" s="1353" t="s">
        <v>32</v>
      </c>
      <c r="S1473" s="1133" t="s">
        <v>2666</v>
      </c>
      <c r="T1473" s="1133" t="s">
        <v>4157</v>
      </c>
      <c r="U1473" s="1133" t="s">
        <v>276</v>
      </c>
      <c r="V1473" s="1133" t="s">
        <v>10090</v>
      </c>
      <c r="W1473" s="1134">
        <v>45611</v>
      </c>
      <c r="X1473" s="1135">
        <v>47438</v>
      </c>
      <c r="Y1473" s="1132" t="s">
        <v>10091</v>
      </c>
      <c r="Z1473" s="1161" t="s">
        <v>10092</v>
      </c>
      <c r="AA1473" s="1249">
        <v>47260</v>
      </c>
      <c r="AB1473" s="1370"/>
      <c r="AC1473" s="1148"/>
      <c r="AD1473" s="1155"/>
    </row>
    <row r="1474" spans="1:30" ht="15.75" customHeight="1">
      <c r="A1474" s="1106" t="s">
        <v>10</v>
      </c>
      <c r="B1474" s="1133" t="s">
        <v>400</v>
      </c>
      <c r="C1474" s="1133" t="s">
        <v>176</v>
      </c>
      <c r="D1474" s="1133" t="s">
        <v>401</v>
      </c>
      <c r="E1474" s="1133" t="s">
        <v>509</v>
      </c>
      <c r="F1474" s="1153" t="str">
        <f t="array" ref="F1474">IFERROR(INDEX(UIID!$K$2:$K1615, MATCH(CONCATENATE(B1474,D1474,G1474,J1474), UIID!$B$2:$B1615&amp;UIID!$D$2:$D1615&amp;UIID!$G$2:$G1615&amp;UIID!$H$2:$H1615, 0),), "Not Found")</f>
        <v>0761-0001</v>
      </c>
      <c r="G1474" s="1133" t="s">
        <v>3466</v>
      </c>
      <c r="H1474" s="1133"/>
      <c r="I1474" s="1367" t="s">
        <v>9983</v>
      </c>
      <c r="J1474" s="1367" t="s">
        <v>403</v>
      </c>
      <c r="K1474" s="1133">
        <v>9.1318986623698599</v>
      </c>
      <c r="L1474" s="1133">
        <v>123.63226450971599</v>
      </c>
      <c r="M1474" s="1132" t="s">
        <v>10093</v>
      </c>
      <c r="N1474" s="1133" t="s">
        <v>9822</v>
      </c>
      <c r="O1474" s="1133" t="s">
        <v>113</v>
      </c>
      <c r="P1474" s="1353" t="s">
        <v>2229</v>
      </c>
      <c r="Q1474" s="1133" t="s">
        <v>35</v>
      </c>
      <c r="R1474" s="1353" t="s">
        <v>32</v>
      </c>
      <c r="S1474" s="1133" t="s">
        <v>1810</v>
      </c>
      <c r="T1474" s="1133" t="s">
        <v>4157</v>
      </c>
      <c r="U1474" s="1133" t="s">
        <v>10094</v>
      </c>
      <c r="V1474" s="1133" t="s">
        <v>10095</v>
      </c>
      <c r="W1474" s="1134">
        <v>45693</v>
      </c>
      <c r="X1474" s="1135">
        <v>47520</v>
      </c>
      <c r="Y1474" s="1132" t="s">
        <v>10088</v>
      </c>
      <c r="Z1474" s="1161" t="s">
        <v>10096</v>
      </c>
      <c r="AA1474" s="1374">
        <v>47158</v>
      </c>
      <c r="AB1474" s="1370"/>
      <c r="AC1474" s="1148"/>
      <c r="AD1474" s="1155"/>
    </row>
    <row r="1475" spans="1:30" ht="15.75" customHeight="1">
      <c r="A1475" s="1106" t="s">
        <v>10</v>
      </c>
      <c r="B1475" s="1352" t="s">
        <v>400</v>
      </c>
      <c r="C1475" s="1141" t="s">
        <v>176</v>
      </c>
      <c r="D1475" s="1353" t="s">
        <v>401</v>
      </c>
      <c r="E1475" s="1353" t="s">
        <v>509</v>
      </c>
      <c r="F1475" s="1107" t="str">
        <f t="array" ref="F1475">IFERROR(INDEX(UIID!$K$2:$K1615, MATCH(CONCATENATE(B1475,D1475,G1475,J1475), UIID!$B$2:$B1615&amp;UIID!$D$2:$D1615&amp;UIID!$G$2:$G1615&amp;UIID!$H$2:$H1615, 0),), "Not Found")</f>
        <v>0761-0001</v>
      </c>
      <c r="G1475" s="1106" t="s">
        <v>3466</v>
      </c>
      <c r="H1475" s="1106"/>
      <c r="I1475" s="793" t="s">
        <v>9983</v>
      </c>
      <c r="J1475" s="793" t="s">
        <v>403</v>
      </c>
      <c r="K1475" s="1106">
        <v>9.1318986623698599</v>
      </c>
      <c r="L1475" s="1106">
        <v>123.63226450971599</v>
      </c>
      <c r="M1475" s="1106" t="s">
        <v>404</v>
      </c>
      <c r="N1475" s="1106" t="s">
        <v>9822</v>
      </c>
      <c r="O1475" s="1106" t="s">
        <v>113</v>
      </c>
      <c r="P1475" s="1106" t="s">
        <v>2229</v>
      </c>
      <c r="Q1475" s="1106" t="s">
        <v>35</v>
      </c>
      <c r="R1475" s="1353" t="s">
        <v>32</v>
      </c>
      <c r="S1475" s="1106" t="s">
        <v>99</v>
      </c>
      <c r="T1475" s="1353" t="s">
        <v>4164</v>
      </c>
      <c r="U1475" s="1348" t="s">
        <v>7081</v>
      </c>
      <c r="V1475" s="1120" t="s">
        <v>9861</v>
      </c>
      <c r="W1475" s="1354">
        <v>45261</v>
      </c>
      <c r="X1475" s="1350">
        <v>47091</v>
      </c>
      <c r="Y1475" s="1353" t="s">
        <v>9863</v>
      </c>
      <c r="Z1475" s="1348" t="s">
        <v>9864</v>
      </c>
      <c r="AA1475" s="1353" t="s">
        <v>4283</v>
      </c>
      <c r="AB1475" s="1372"/>
      <c r="AC1475" s="1111"/>
      <c r="AD1475" s="1121"/>
    </row>
    <row r="1476" spans="1:30" ht="15.75" customHeight="1">
      <c r="A1476" s="1106" t="s">
        <v>10</v>
      </c>
      <c r="B1476" s="1364" t="s">
        <v>400</v>
      </c>
      <c r="C1476" s="1373" t="s">
        <v>176</v>
      </c>
      <c r="D1476" s="1133" t="s">
        <v>4088</v>
      </c>
      <c r="E1476" s="1133" t="s">
        <v>146</v>
      </c>
      <c r="F1476" s="1153" t="str">
        <f t="array" ref="F1476">IFERROR(INDEX(UIID!$K$2:$K1615, MATCH(CONCATENATE(B1476,D1476,G1476,J1476), UIID!$B$2:$B1615&amp;UIID!$D$2:$D1615&amp;UIID!$G$2:$G1615&amp;UIID!$H$2:$H1615, 0),), "Not Found")</f>
        <v>0761-0009</v>
      </c>
      <c r="G1476" s="1133" t="s">
        <v>4090</v>
      </c>
      <c r="H1476" s="1133"/>
      <c r="I1476" s="1133" t="s">
        <v>10097</v>
      </c>
      <c r="J1476" s="1133" t="s">
        <v>4091</v>
      </c>
      <c r="K1476" s="1133">
        <v>9.2193279707073792</v>
      </c>
      <c r="L1476" s="1133">
        <v>123.615583068376</v>
      </c>
      <c r="M1476" s="1133" t="s">
        <v>10098</v>
      </c>
      <c r="N1476" s="1133" t="s">
        <v>10099</v>
      </c>
      <c r="O1476" s="1133" t="s">
        <v>15</v>
      </c>
      <c r="P1476" s="1133" t="s">
        <v>16</v>
      </c>
      <c r="Q1476" s="1133" t="s">
        <v>35</v>
      </c>
      <c r="R1476" s="1133" t="s">
        <v>107</v>
      </c>
      <c r="S1476" s="1133" t="s">
        <v>108</v>
      </c>
      <c r="T1476" s="1133" t="s">
        <v>4164</v>
      </c>
      <c r="U1476" s="1133" t="s">
        <v>10100</v>
      </c>
      <c r="V1476" s="1133" t="s">
        <v>10101</v>
      </c>
      <c r="W1476" s="1134">
        <v>45735</v>
      </c>
      <c r="X1476" s="1135">
        <v>47562</v>
      </c>
      <c r="Y1476" s="1158" t="s">
        <v>4715</v>
      </c>
      <c r="Z1476" s="1159" t="s">
        <v>4716</v>
      </c>
      <c r="AA1476" s="1246">
        <v>46952</v>
      </c>
      <c r="AB1476" s="1370"/>
      <c r="AC1476" s="1148"/>
      <c r="AD1476" s="1155"/>
    </row>
    <row r="1477" spans="1:30" ht="15.75" customHeight="1">
      <c r="A1477" s="1106" t="s">
        <v>10</v>
      </c>
      <c r="B1477" s="1133" t="s">
        <v>400</v>
      </c>
      <c r="C1477" s="1133" t="s">
        <v>176</v>
      </c>
      <c r="D1477" s="1133" t="s">
        <v>401</v>
      </c>
      <c r="E1477" s="1133" t="s">
        <v>509</v>
      </c>
      <c r="F1477" s="1153" t="str">
        <f t="array" ref="F1477">IFERROR(INDEX(UIID!$K$2:$K1615, MATCH(CONCATENATE(B1477,D1477,G1477,J1477), UIID!$B$2:$B1615&amp;UIID!$D$2:$D1615&amp;UIID!$G$2:$G1615&amp;UIID!$H$2:$H1615, 0),), "Not Found")</f>
        <v>0761-0003</v>
      </c>
      <c r="G1477" s="1367" t="s">
        <v>2049</v>
      </c>
      <c r="H1477" s="1367"/>
      <c r="I1477" s="1133" t="s">
        <v>9953</v>
      </c>
      <c r="J1477" s="1367" t="s">
        <v>2050</v>
      </c>
      <c r="K1477" s="1367">
        <v>9.1316466767705595</v>
      </c>
      <c r="L1477" s="1367">
        <v>123.631011711564</v>
      </c>
      <c r="M1477" s="1367">
        <v>9171300181</v>
      </c>
      <c r="N1477" s="1367" t="s">
        <v>9919</v>
      </c>
      <c r="O1477" s="1367" t="s">
        <v>113</v>
      </c>
      <c r="P1477" s="1353" t="s">
        <v>2229</v>
      </c>
      <c r="Q1477" s="1133" t="s">
        <v>35</v>
      </c>
      <c r="R1477" s="1133" t="s">
        <v>104</v>
      </c>
      <c r="S1477" s="1133" t="s">
        <v>2414</v>
      </c>
      <c r="T1477" s="1133" t="s">
        <v>4157</v>
      </c>
      <c r="U1477" s="1133" t="s">
        <v>10102</v>
      </c>
      <c r="V1477" s="1133" t="s">
        <v>10103</v>
      </c>
      <c r="W1477" s="1134">
        <v>45869</v>
      </c>
      <c r="X1477" s="1135">
        <v>47696</v>
      </c>
      <c r="Y1477" s="1132" t="s">
        <v>9930</v>
      </c>
      <c r="Z1477" s="1132" t="s">
        <v>10104</v>
      </c>
      <c r="AA1477" s="1150">
        <v>46986</v>
      </c>
      <c r="AB1477" s="1370"/>
      <c r="AC1477" s="1148"/>
      <c r="AD1477" s="1155"/>
    </row>
    <row r="1478" spans="1:30" ht="15.75" customHeight="1">
      <c r="A1478" s="1106" t="s">
        <v>10</v>
      </c>
      <c r="B1478" s="1133" t="s">
        <v>400</v>
      </c>
      <c r="C1478" s="1133" t="s">
        <v>176</v>
      </c>
      <c r="D1478" s="1133" t="s">
        <v>783</v>
      </c>
      <c r="E1478" s="1133" t="s">
        <v>146</v>
      </c>
      <c r="F1478" s="1153" t="str">
        <f t="array" ref="F1478">IFERROR(INDEX(UIID!$K$2:$K1615, MATCH(CONCATENATE(B1478,D1478,G1478,J1478), UIID!$B$2:$B1615&amp;UIID!$D$2:$D1615&amp;UIID!$G$2:$G1615&amp;UIID!$H$2:$H1615, 0),), "Not Found")</f>
        <v>0761-0006</v>
      </c>
      <c r="G1478" s="1367" t="s">
        <v>784</v>
      </c>
      <c r="H1478" s="1367"/>
      <c r="I1478" s="1367" t="s">
        <v>9815</v>
      </c>
      <c r="J1478" s="1367" t="s">
        <v>785</v>
      </c>
      <c r="K1478" s="1367">
        <v>9.1713401523513305</v>
      </c>
      <c r="L1478" s="1367">
        <v>123.527118670539</v>
      </c>
      <c r="M1478" s="1367" t="s">
        <v>10105</v>
      </c>
      <c r="N1478" s="1133" t="s">
        <v>10106</v>
      </c>
      <c r="O1478" s="1133" t="s">
        <v>15</v>
      </c>
      <c r="P1478" s="1133" t="s">
        <v>1449</v>
      </c>
      <c r="Q1478" s="1133" t="s">
        <v>35</v>
      </c>
      <c r="R1478" s="1133" t="s">
        <v>125</v>
      </c>
      <c r="S1478" s="1133" t="s">
        <v>1033</v>
      </c>
      <c r="T1478" s="1133" t="s">
        <v>4164</v>
      </c>
      <c r="U1478" s="1133" t="s">
        <v>7632</v>
      </c>
      <c r="V1478" s="1133" t="s">
        <v>10107</v>
      </c>
      <c r="W1478" s="1134">
        <v>45975</v>
      </c>
      <c r="X1478" s="1135">
        <v>47802</v>
      </c>
      <c r="Y1478" s="1158" t="s">
        <v>9815</v>
      </c>
      <c r="Z1478" s="1158" t="s">
        <v>10108</v>
      </c>
      <c r="AA1478" s="1261">
        <v>47110</v>
      </c>
      <c r="AB1478" s="1370"/>
      <c r="AC1478" s="1148"/>
      <c r="AD1478" s="1155"/>
    </row>
    <row r="1479" spans="1:30" ht="15.75" customHeight="1">
      <c r="A1479" s="1106" t="s">
        <v>10</v>
      </c>
      <c r="B1479" s="1106" t="s">
        <v>400</v>
      </c>
      <c r="C1479" s="1106" t="s">
        <v>176</v>
      </c>
      <c r="D1479" s="1106" t="s">
        <v>401</v>
      </c>
      <c r="E1479" s="1106" t="s">
        <v>509</v>
      </c>
      <c r="F1479" s="1107" t="str">
        <f t="array" ref="F1479">IFERROR(INDEX(UIID!$K$2:$K1615, MATCH(CONCATENATE(B1479,D1479,G1479,J1479), UIID!$B$2:$B1615&amp;UIID!$D$2:$D1615&amp;UIID!$G$2:$G1615&amp;UIID!$H$2:$H1615, 0),), "Not Found")</f>
        <v>0761-0001</v>
      </c>
      <c r="G1479" s="1106" t="s">
        <v>3466</v>
      </c>
      <c r="H1479" s="1106"/>
      <c r="I1479" s="793" t="s">
        <v>9983</v>
      </c>
      <c r="J1479" s="793" t="s">
        <v>403</v>
      </c>
      <c r="K1479" s="1106">
        <v>9.1318986623698599</v>
      </c>
      <c r="L1479" s="1106">
        <v>123.63226450971599</v>
      </c>
      <c r="M1479" s="1106" t="s">
        <v>404</v>
      </c>
      <c r="N1479" s="1106" t="s">
        <v>9822</v>
      </c>
      <c r="O1479" s="1106" t="s">
        <v>113</v>
      </c>
      <c r="P1479" s="1106" t="s">
        <v>2229</v>
      </c>
      <c r="Q1479" s="1106" t="s">
        <v>4935</v>
      </c>
      <c r="R1479" s="1106" t="s">
        <v>125</v>
      </c>
      <c r="S1479" s="1120" t="s">
        <v>2301</v>
      </c>
      <c r="T1479" s="1106" t="s">
        <v>4157</v>
      </c>
      <c r="U1479" s="1106" t="s">
        <v>10109</v>
      </c>
      <c r="V1479" s="1106" t="s">
        <v>10110</v>
      </c>
      <c r="W1479" s="1116">
        <v>46003</v>
      </c>
      <c r="X1479" s="1117">
        <v>46004</v>
      </c>
      <c r="Y1479" s="1120" t="s">
        <v>10111</v>
      </c>
      <c r="Z1479" s="1120" t="s">
        <v>10112</v>
      </c>
      <c r="AA1479" s="1375">
        <v>46971</v>
      </c>
      <c r="AB1479" s="1372"/>
      <c r="AC1479" s="1111"/>
      <c r="AD1479" s="1121"/>
    </row>
    <row r="1480" spans="1:30" ht="15.75" customHeight="1">
      <c r="A1480" s="1106" t="s">
        <v>10</v>
      </c>
      <c r="B1480" s="1106" t="s">
        <v>400</v>
      </c>
      <c r="C1480" s="1106" t="s">
        <v>176</v>
      </c>
      <c r="D1480" s="1106" t="s">
        <v>401</v>
      </c>
      <c r="E1480" s="1106" t="s">
        <v>509</v>
      </c>
      <c r="F1480" s="1107" t="str">
        <f t="array" ref="F1480">IFERROR(INDEX(UIID!$K$2:$K1615, MATCH(CONCATENATE(B1480,D1480,G1480,J1480), UIID!$B$2:$B1615&amp;UIID!$D$2:$D1615&amp;UIID!$G$2:$G1615&amp;UIID!$H$2:$H1615, 0),), "Not Found")</f>
        <v>0761-0001</v>
      </c>
      <c r="G1480" s="1106" t="s">
        <v>3466</v>
      </c>
      <c r="H1480" s="1106"/>
      <c r="I1480" s="793" t="s">
        <v>9983</v>
      </c>
      <c r="J1480" s="793" t="s">
        <v>403</v>
      </c>
      <c r="K1480" s="1106">
        <v>9.1318986623698599</v>
      </c>
      <c r="L1480" s="1106">
        <v>123.63226450971599</v>
      </c>
      <c r="M1480" s="1106" t="s">
        <v>404</v>
      </c>
      <c r="N1480" s="1106" t="s">
        <v>9822</v>
      </c>
      <c r="O1480" s="1106" t="s">
        <v>113</v>
      </c>
      <c r="P1480" s="1106" t="s">
        <v>2229</v>
      </c>
      <c r="Q1480" s="1106" t="s">
        <v>4935</v>
      </c>
      <c r="R1480" s="1106" t="s">
        <v>125</v>
      </c>
      <c r="S1480" s="1120" t="s">
        <v>3679</v>
      </c>
      <c r="T1480" s="1106" t="s">
        <v>4157</v>
      </c>
      <c r="U1480" s="1106" t="s">
        <v>10113</v>
      </c>
      <c r="V1480" s="1106" t="s">
        <v>10114</v>
      </c>
      <c r="W1480" s="1116">
        <v>46003</v>
      </c>
      <c r="X1480" s="1117">
        <v>46004</v>
      </c>
      <c r="Y1480" s="1120" t="s">
        <v>10111</v>
      </c>
      <c r="Z1480" s="1120" t="s">
        <v>10112</v>
      </c>
      <c r="AA1480" s="1375">
        <v>46971</v>
      </c>
      <c r="AB1480" s="1372"/>
      <c r="AC1480" s="1111"/>
      <c r="AD1480" s="1121"/>
    </row>
    <row r="1481" spans="1:30" ht="15.75" customHeight="1">
      <c r="A1481" s="1106" t="s">
        <v>10</v>
      </c>
      <c r="B1481" s="1132" t="s">
        <v>400</v>
      </c>
      <c r="C1481" s="1132" t="s">
        <v>176</v>
      </c>
      <c r="D1481" s="1132" t="s">
        <v>401</v>
      </c>
      <c r="E1481" s="1132" t="s">
        <v>509</v>
      </c>
      <c r="F1481" s="1153" t="str">
        <f t="array" ref="F1481">IFERROR(INDEX(UIID!$K$2:$K1615, MATCH(CONCATENATE(B1481,D1481,G1481,J1481), UIID!$B$2:$B1615&amp;UIID!$D$2:$D1615&amp;UIID!$G$2:$G1615&amp;UIID!$H$2:$H1615, 0),), "Not Found")</f>
        <v>0761-0003</v>
      </c>
      <c r="G1481" s="1329" t="s">
        <v>2049</v>
      </c>
      <c r="H1481" s="1329"/>
      <c r="I1481" s="1132" t="s">
        <v>10115</v>
      </c>
      <c r="J1481" s="1329" t="s">
        <v>2050</v>
      </c>
      <c r="K1481" s="1329">
        <v>9.1316466767705595</v>
      </c>
      <c r="L1481" s="1329">
        <v>123.631011711564</v>
      </c>
      <c r="M1481" s="1329">
        <v>9171300181</v>
      </c>
      <c r="N1481" s="1329" t="s">
        <v>9919</v>
      </c>
      <c r="O1481" s="1329" t="s">
        <v>113</v>
      </c>
      <c r="P1481" s="1329" t="s">
        <v>2229</v>
      </c>
      <c r="Q1481" s="1132" t="s">
        <v>5421</v>
      </c>
      <c r="R1481" s="1132" t="s">
        <v>272</v>
      </c>
      <c r="S1481" s="1376" t="s">
        <v>3690</v>
      </c>
      <c r="T1481" s="1132" t="s">
        <v>4890</v>
      </c>
      <c r="U1481" s="1132" t="s">
        <v>6033</v>
      </c>
      <c r="V1481" s="1132" t="s">
        <v>10116</v>
      </c>
      <c r="W1481" s="1150">
        <v>46017</v>
      </c>
      <c r="X1481" s="1298">
        <v>47844</v>
      </c>
      <c r="Y1481" s="1132" t="s">
        <v>9870</v>
      </c>
      <c r="Z1481" s="1132" t="s">
        <v>10117</v>
      </c>
      <c r="AA1481" s="1150">
        <v>47566</v>
      </c>
      <c r="AB1481" s="1370"/>
      <c r="AC1481" s="1377"/>
      <c r="AD1481" s="1155"/>
    </row>
    <row r="1482" spans="1:30" ht="15.75" customHeight="1">
      <c r="A1482" s="1133" t="s">
        <v>10</v>
      </c>
      <c r="B1482" s="1133" t="s">
        <v>400</v>
      </c>
      <c r="C1482" s="1133" t="s">
        <v>176</v>
      </c>
      <c r="D1482" s="1133" t="s">
        <v>401</v>
      </c>
      <c r="E1482" s="1133" t="s">
        <v>509</v>
      </c>
      <c r="F1482" s="1153" t="str">
        <f t="array" ref="F1482">IFERROR(INDEX(UIID!$K$2:$K1615, MATCH(CONCATENATE(B1482,D1482,G1482,J1482), UIID!$B$2:$B1615&amp;UIID!$D$2:$D1615&amp;UIID!$G$2:$G1615&amp;UIID!$H$2:$H1615, 0),), "Not Found")</f>
        <v>0761-0003</v>
      </c>
      <c r="G1482" s="1133" t="s">
        <v>2049</v>
      </c>
      <c r="H1482" s="1133"/>
      <c r="I1482" s="1133" t="s">
        <v>9953</v>
      </c>
      <c r="J1482" s="1133" t="s">
        <v>2050</v>
      </c>
      <c r="K1482" s="1329">
        <v>9.1316466767705595</v>
      </c>
      <c r="L1482" s="1329">
        <v>123.631011711564</v>
      </c>
      <c r="M1482" s="1329">
        <v>9171300181</v>
      </c>
      <c r="N1482" s="1329" t="s">
        <v>9919</v>
      </c>
      <c r="O1482" s="1329" t="s">
        <v>113</v>
      </c>
      <c r="P1482" s="1329" t="s">
        <v>2229</v>
      </c>
      <c r="Q1482" s="1133" t="s">
        <v>35</v>
      </c>
      <c r="R1482" s="1133" t="s">
        <v>2230</v>
      </c>
      <c r="S1482" s="1133" t="s">
        <v>3284</v>
      </c>
      <c r="T1482" s="1133" t="s">
        <v>4157</v>
      </c>
      <c r="U1482" s="1133" t="s">
        <v>5053</v>
      </c>
      <c r="V1482" s="1133" t="s">
        <v>10118</v>
      </c>
      <c r="W1482" s="1134">
        <v>46107</v>
      </c>
      <c r="X1482" s="1135">
        <v>47934</v>
      </c>
      <c r="Y1482" s="1132" t="s">
        <v>10119</v>
      </c>
      <c r="Z1482" s="1132" t="s">
        <v>10120</v>
      </c>
      <c r="AA1482" s="1378">
        <v>47844</v>
      </c>
      <c r="AB1482" s="1370"/>
      <c r="AC1482" s="1148"/>
      <c r="AD1482" s="1155"/>
    </row>
  </sheetData>
  <autoFilter ref="A1:Z231" xr:uid="{00000000-0001-0000-0800-000000000000}"/>
  <conditionalFormatting sqref="A2:W2 AC2">
    <cfRule type="expression" dxfId="48" priority="21">
      <formula>COUNTIF($V$1:$V231,$V2)&gt;1</formula>
    </cfRule>
  </conditionalFormatting>
  <conditionalFormatting sqref="A13:W15">
    <cfRule type="expression" dxfId="47" priority="25">
      <formula>COUNTIF($V$1:$V231,$V13)&gt;1</formula>
    </cfRule>
  </conditionalFormatting>
  <conditionalFormatting sqref="A16:W17 AC26:AC27 V26:V163 A26:U180 W26:W180 AC32:AC33 AC36:AC37 AC56 AC74:AC75 AC91:AC92 AC97 AC101:AC102 AC104:AC105 AC108 AC111 AC115:AC116 AC125:AC127 AC139:AC141 AC167 V168:V180">
    <cfRule type="expression" dxfId="46" priority="22">
      <formula>COUNTIF($V$1:$V231,$V16)&gt;1</formula>
    </cfRule>
  </conditionalFormatting>
  <conditionalFormatting sqref="A18:W25 AC23">
    <cfRule type="expression" dxfId="45" priority="24">
      <formula>COUNTIF($V$1:$V232,$V18)&gt;1</formula>
    </cfRule>
  </conditionalFormatting>
  <conditionalFormatting sqref="Q232">
    <cfRule type="expression" dxfId="44" priority="19">
      <formula>COUNTIF($V$1:$V448,$V232)&gt;1</formula>
    </cfRule>
  </conditionalFormatting>
  <conditionalFormatting sqref="S181:S195 A181:R231 T181:W231 S197:S231 T232">
    <cfRule type="expression" dxfId="43" priority="20">
      <formula>COUNTIF($V$1:$V397,$V181)&gt;1</formula>
    </cfRule>
  </conditionalFormatting>
  <conditionalFormatting sqref="W87:W88">
    <cfRule type="expression" dxfId="42" priority="26">
      <formula>COUNTIF($T$1:$T327,$T87)&gt;1</formula>
    </cfRule>
  </conditionalFormatting>
  <conditionalFormatting sqref="AC3:AC4 A3:W6">
    <cfRule type="expression" dxfId="41" priority="23">
      <formula>COUNTIF($V$1:$V231,$V3)&gt;1</formula>
    </cfRule>
  </conditionalFormatting>
  <conditionalFormatting sqref="AC7 A7:W12">
    <cfRule type="expression" dxfId="40" priority="27">
      <formula>COUNTIF($V$1:$V231,$V7)&gt;1</formula>
    </cfRule>
  </conditionalFormatting>
  <conditionalFormatting sqref="F233:F235">
    <cfRule type="expression" dxfId="39" priority="8">
      <formula>COUNTIF($V$1:$V468,$V233)&gt;1</formula>
    </cfRule>
  </conditionalFormatting>
  <conditionalFormatting sqref="F236:F255 F728:F750 F894:F916 F922">
    <cfRule type="expression" dxfId="38" priority="7">
      <formula>COUNTIF($V$1:$V474,$V236)&gt;1</formula>
    </cfRule>
  </conditionalFormatting>
  <conditionalFormatting sqref="F256:F393 F403:F635 F652:F674">
    <cfRule type="expression" dxfId="37" priority="6">
      <formula>COUNTIF($V$1:$V498,$V256)&gt;1</formula>
    </cfRule>
  </conditionalFormatting>
  <conditionalFormatting sqref="F394:F395 F675:F681">
    <cfRule type="expression" dxfId="36" priority="10">
      <formula>COUNTIF($V$1:$V635,$V394)&gt;1</formula>
    </cfRule>
  </conditionalFormatting>
  <conditionalFormatting sqref="F396:F402 F682:F703">
    <cfRule type="expression" dxfId="35" priority="9">
      <formula>COUNTIF($V$1:$V636,$V396)&gt;1</formula>
    </cfRule>
  </conditionalFormatting>
  <conditionalFormatting sqref="F636:F649">
    <cfRule type="expression" dxfId="34" priority="5">
      <formula>COUNTIF($V$1:$V880,$V636)&gt;1</formula>
    </cfRule>
  </conditionalFormatting>
  <conditionalFormatting sqref="F650:F651">
    <cfRule type="expression" dxfId="33" priority="11">
      <formula>COUNTIF($V$1:$V893,$V650)&gt;1</formula>
    </cfRule>
  </conditionalFormatting>
  <conditionalFormatting sqref="F704:F727 F917:F921">
    <cfRule type="expression" dxfId="32" priority="12">
      <formula>COUNTIF($V$1:$V943,$V704)&gt;1</formula>
    </cfRule>
  </conditionalFormatting>
  <conditionalFormatting sqref="F751:F771 F923">
    <cfRule type="expression" dxfId="31" priority="15">
      <formula>COUNTIF($V$1:$V988,$V751)&gt;1</formula>
    </cfRule>
  </conditionalFormatting>
  <conditionalFormatting sqref="F772:F893 F924:F943">
    <cfRule type="expression" dxfId="30" priority="17">
      <formula>COUNTIF($V$1:$V1008,$V772)&gt;1</formula>
    </cfRule>
  </conditionalFormatting>
  <conditionalFormatting sqref="F944 F967:F988">
    <cfRule type="expression" dxfId="29" priority="16">
      <formula>COUNTIF($V$1:$V1160,$V944)&gt;1</formula>
    </cfRule>
  </conditionalFormatting>
  <conditionalFormatting sqref="F945:F966">
    <cfRule type="expression" dxfId="28" priority="18">
      <formula>COUNTIF($V$1:$V1160,$V945)&gt;1</formula>
    </cfRule>
  </conditionalFormatting>
  <conditionalFormatting sqref="F989:F1008">
    <cfRule type="expression" dxfId="27" priority="14">
      <formula>COUNTIF($V$1:$V1206,$V989)&gt;1</formula>
    </cfRule>
  </conditionalFormatting>
  <conditionalFormatting sqref="F1009:F1160">
    <cfRule type="expression" dxfId="26" priority="13">
      <formula>COUNTIF($V$1:$V1227,$V1009)&gt;1</formula>
    </cfRule>
  </conditionalFormatting>
  <conditionalFormatting sqref="F1175:F1206">
    <cfRule type="expression" dxfId="25" priority="3">
      <formula>COUNTIF($V$1:$V1430,$V1175)&gt;1</formula>
    </cfRule>
  </conditionalFormatting>
  <conditionalFormatting sqref="F1207:F1343">
    <cfRule type="expression" dxfId="24" priority="4">
      <formula>COUNTIF($V$1:$V1430,$V1207)&gt;1</formula>
    </cfRule>
  </conditionalFormatting>
  <conditionalFormatting sqref="F1344:F1430">
    <cfRule type="expression" dxfId="23" priority="2">
      <formula>COUNTIF($V$1:$V1568,$V1344)&gt;1</formula>
    </cfRule>
  </conditionalFormatting>
  <conditionalFormatting sqref="F1434:F1482">
    <cfRule type="expression" dxfId="22" priority="1">
      <formula>COUNTIF($V$1:$V1694,$V1434)&gt;1</formula>
    </cfRule>
  </conditionalFormatting>
  <dataValidations count="11">
    <dataValidation type="list" allowBlank="1" showErrorMessage="1" sqref="T2:T1161 T1175:T1430 T1434:T1482" xr:uid="{50E13C45-485D-481E-8789-F63DD16483D9}">
      <formula1>"NC I,NC II,NC III,NC IV,Level I,Level II,Level III,Level IV,N/A"</formula1>
    </dataValidation>
    <dataValidation type="custom" allowBlank="1" showDropDown="1" showInputMessage="1" showErrorMessage="1" prompt="Enter a valid date (mm/dd/yyyy)" sqref="X2:X231 W327:X327 W485:X489 X490:X492 W493:X496 X497:X501 W502:X506 X507 W508:X508 X509:X510 W511:X512 X513:X541 W542:X542 X543:X558 W559:X561 X562:X628 W629:X629 W691:X691 X692:X700 W701:X702 X233:X326 X328:X484 X630:X690 X703:X1160 X1175:X1430 X1434:X1482" xr:uid="{345E3A84-E6C3-440F-AD1D-8018C855074F}">
      <formula1>OR(NOT(ISERROR(DATEVALUE(W2))), AND(ISNUMBER(W2), LEFT(CELL("format", W2))="D"))</formula1>
    </dataValidation>
    <dataValidation type="list" allowBlank="1" showErrorMessage="1" sqref="P2:P231 P233:P1160" xr:uid="{C86FBF26-AFA9-4927-96E9-AD1C39D1A576}">
      <formula1>"TVI,HEI,NGO,LUC,NGA,SUC,LGU,Farm School,TTI,Enterprise"</formula1>
    </dataValidation>
    <dataValidation type="list" allowBlank="1" showErrorMessage="1" sqref="O2:O231 O233:O1160 O1175:O1430 O1434:O1482" xr:uid="{7FCC75C1-D767-4AF3-97B2-189193280A77}">
      <formula1>"Private,Public"</formula1>
    </dataValidation>
    <dataValidation type="list" allowBlank="1" showErrorMessage="1" sqref="E2:E231 E233:E1160 E1175:E1430 E1434:E1482" xr:uid="{0E9DB135-4214-474D-996E-62F889E00F3F}">
      <formula1>"1st,2nd,3rd,4th,5th,Component,HUC"</formula1>
    </dataValidation>
    <dataValidation type="list" allowBlank="1" showErrorMessage="1" sqref="AB2:AB231 AC233:AC1160 AC1175:AC1430 AC1434:AC1482" xr:uid="{B7FC0C27-A7B7-4315-8C06-184E4D33CF2E}">
      <formula1>"C,NC,CLOSED"</formula1>
    </dataValidation>
    <dataValidation type="custom" allowBlank="1" showDropDown="1" showInputMessage="1" showErrorMessage="1" prompt="Enter a valid date (mm/dd/yyy)" sqref="AC18:AC23 AC34:AC37 AC39:AC61 AC63:AC86 AC89:AC102 AC104:AC105 AC111 AC115:AC116 AC125:AC127 AC139:AC141 AC164:AC167 AC2:AC16 AC26:AC32 W2:W231 AD243:AD245 AD247:AD252 AD273:AD278 AD281:AD300 AD302:AD357 AD362:AD377 AD379:AD380 AD384:AD392 AD408:AD415 AD417:AD434 AD436:AD441 AD444:AD447 AD455:AD456 AD461:AD467 AD471:AD473 AD475:AD478 AD482:AD484 W490:W492 AD486:AD496 W497:W501 AD501:AD506 W507 W509:W510 AD508:AD528 W513:W541 W543:W558 AD532:AD572 AD578:AD583 AD585:AD590 AD592:AD602 AD604:AD614 W562:W628 AD676:AD677 AD682 AD690:AD691 AD693 W692:W700 AD714:AD716 AD839:AD840 AD234:AD239 W233:W326 AD256:AD271 W328:W484 AD397:AD406 W630:W690 AD616:AD647 W703:W1160 AD1175:AD1187 AD1189:AD1191 AD1196:AD1204 AD1206:AD1227 AD1229:AD1235 AD1237 AD1239:AD1243 AD1245:AD1250 AD1252:AD1258 AD1273:AD1274 AD1277 AD1280:AD1281 AD1284:AD1297 AD1304:AD1305 AD1311 AD1313 W1175:W1430 AD1434:AD1449 AD1451:AD1455 W1434:W1482" xr:uid="{E16083E8-F8F3-4E66-B3FA-62B534EBFB26}">
      <formula1>OR(NOT(ISERROR(DATEVALUE(W2))), AND(ISNUMBER(W2), LEFT(CELL("format", W2))="D"))</formula1>
    </dataValidation>
    <dataValidation type="list" allowBlank="1" showErrorMessage="1" sqref="Q142:Q146 Q149 Q152 Q156:Q159 Q161:Q162 Q164:Q180 Q183 Q187:Q188 Q190:Q212 Q215:Q216 Q223:Q226 Q2:Q121 Q228:Q231" xr:uid="{E6D69B10-1B64-44E9-8E35-2BED2E8EF28B}">
      <formula1>"WTR,RTP,CoC,Bundled Programs,WTR-MCC,RTP-MCC"</formula1>
    </dataValidation>
    <dataValidation type="list" allowBlank="1" showErrorMessage="1" sqref="Q233:Q745 Q814:Q816 Q828 Q837:Q838 Q847 Q850 Q858 Q863 Q867:Q868 Q871:Q873 Q884:Q890 Q893:Q896 Q900:Q907 Q911:Q914 Q917:Q922 Q924:Q938 Q943:Q958 Q961:Q966 Q969:Q975 Q977:Q978 Q980:Q983 Q986:Q987 Q990:Q1007 Q1019:Q1024 Q1026:Q1037 Q1040:Q1042 Q1044:Q1051 Q1055:Q1060 Q1062:Q1063 Q1065:Q1068 Q1070:Q1074 Q1078:Q1082 Q1084:Q1096 Q1098:Q1105 Q1108:Q1120 Q1122:Q1124 Q1126:Q1128 Q1132:Q1133 Q1136:Q1140 Q1142:Q1148 Q1150:Q1152 Q1155:Q1160 Q1009:Q1016 Q1175:Q1308 Q1321:Q1322 Q1327:Q1330 Q1332:Q1334 Q1336 Q1338:Q1341 Q1344 Q1347:Q1348 Q1350:Q1356 Q1358:Q1360 Q1362:Q1363 Q1366:Q1367 Q1369:Q1379 Q1381:Q1391 Q1393:Q1395 Q1402 Q1407:Q1418 Q1420:Q1424 Q1429:Q1430" xr:uid="{278E89ED-80B0-408F-A50D-0CCE2D3EAB7E}">
      <formula1>"WTR,RTP,CoC,Bundled Program,WTR-MCC,RTP-MCC"</formula1>
    </dataValidation>
    <dataValidation type="list" allowBlank="1" showErrorMessage="1" sqref="P1175:P1430 P1434:P1482" xr:uid="{7F34AD96-5F36-41B0-9785-CBE964D1BED5}">
      <formula1>"TVI,HEI,NGO,LUC,NGA,SUC,LGU,Farm School,TTI"</formula1>
    </dataValidation>
    <dataValidation type="list" allowBlank="1" showErrorMessage="1" sqref="Q1434:Q1463 Q1465:Q1482" xr:uid="{73264423-F565-43B7-A614-7B1196B819F7}">
      <formula1>"WTR,RTP,Bundled Program,CoC,WTR-MCC,RTP-MCC"</formula1>
    </dataValidation>
  </dataValidations>
  <hyperlinks>
    <hyperlink ref="N173" r:id="rId1" xr:uid="{027BBEC1-CD05-4605-870A-F6607B85434B}"/>
    <hyperlink ref="N174" r:id="rId2" xr:uid="{8B596051-E63A-4C6B-88F2-B3AAA66DEE26}"/>
    <hyperlink ref="N176" r:id="rId3" xr:uid="{3E36D140-FC1A-4E31-84D3-377DBE88EE34}"/>
    <hyperlink ref="N188" r:id="rId4" xr:uid="{7E159399-D8B3-4673-80B6-F6631278C4F3}"/>
    <hyperlink ref="N673" r:id="rId5" xr:uid="{8FD2DF38-7750-4AAA-B7D4-CD01B64B90B9}"/>
    <hyperlink ref="N674" r:id="rId6" xr:uid="{7589924F-1563-40E1-BE66-3B5EC13A0D8C}"/>
    <hyperlink ref="N732" r:id="rId7" xr:uid="{D87D5815-1A03-408A-9221-8E40AE78FEDE}"/>
    <hyperlink ref="N733" r:id="rId8" xr:uid="{EBC8CE47-CD93-413B-873A-1F3476E6509D}"/>
    <hyperlink ref="N734" r:id="rId9" xr:uid="{89946DC3-CA82-42C5-B85A-FA5079E87791}"/>
    <hyperlink ref="N872" r:id="rId10" xr:uid="{7D58434A-AA38-4369-981D-A7AAA05DF5E5}"/>
    <hyperlink ref="N873" r:id="rId11" xr:uid="{4F32F99B-817D-4171-AD3D-FD896867EB21}"/>
    <hyperlink ref="N894" r:id="rId12" xr:uid="{457A992A-7243-471A-A6DF-D0E1D1C2AE40}"/>
    <hyperlink ref="N895" r:id="rId13" xr:uid="{DE3B9437-5E4E-4738-B8FE-CFAD4246F8E5}"/>
    <hyperlink ref="N915" r:id="rId14" xr:uid="{E69CCD46-C606-42A6-823A-ADA1182A0E25}"/>
    <hyperlink ref="N957" r:id="rId15" xr:uid="{60B07DC7-E3B7-48D4-96B8-CCC345DAABBF}"/>
    <hyperlink ref="N958" r:id="rId16" xr:uid="{68927BF5-4483-4A39-8F4C-44ADE76D10AA}"/>
    <hyperlink ref="N963" r:id="rId17" xr:uid="{725E9766-E4EC-4ACF-8033-DFA479465A25}"/>
    <hyperlink ref="N965" r:id="rId18" xr:uid="{E6604E80-E825-4E5C-B131-569D8127E499}"/>
    <hyperlink ref="N979" r:id="rId19" xr:uid="{0018AEEF-544F-43D5-9F4C-751661FED320}"/>
    <hyperlink ref="N987" r:id="rId20" xr:uid="{AFB56E71-9F7B-4194-B2FE-9A2FA703618B}"/>
    <hyperlink ref="N999" r:id="rId21" xr:uid="{074DDEBC-9437-4A83-9074-C7BDA68F80EE}"/>
    <hyperlink ref="N1000" r:id="rId22" xr:uid="{7C6984B7-C575-4B6E-8069-B30312D9BD74}"/>
    <hyperlink ref="G1006" r:id="rId23" xr:uid="{9736C8C2-2EED-48A1-AD54-A4B77C781735}"/>
    <hyperlink ref="N1006" r:id="rId24" xr:uid="{0895CD16-35D7-41D2-AC18-115DB1BAB171}"/>
    <hyperlink ref="N1035" r:id="rId25" xr:uid="{AF7BFF10-017B-43A5-B8E0-D12DD09A3B8B}"/>
    <hyperlink ref="N1036" r:id="rId26" xr:uid="{BD7969D9-9FED-449F-88B2-D716E6D791A2}"/>
    <hyperlink ref="N1037" r:id="rId27" xr:uid="{50ED98B4-DDDF-4007-A562-BAB331F456E3}"/>
    <hyperlink ref="N1042" r:id="rId28" xr:uid="{08F95F59-2E3D-477D-A38E-94019075539C}"/>
    <hyperlink ref="N1046" r:id="rId29" xr:uid="{A00B1CAA-B043-4941-9A08-1F72AB642468}"/>
    <hyperlink ref="N1049" r:id="rId30" xr:uid="{6AE455F1-AAE9-4590-8556-711A7C115A15}"/>
    <hyperlink ref="N1071" r:id="rId31" xr:uid="{09039E05-BABB-4F86-9B7D-D07E6A35349C}"/>
    <hyperlink ref="N1097" r:id="rId32" xr:uid="{191057E5-A4DC-4ED9-8FD9-8C579A056CC8}"/>
    <hyperlink ref="N1100" r:id="rId33" xr:uid="{ED67D15A-1E12-4E7F-8097-0AFFB6FC7DE2}"/>
    <hyperlink ref="N1108" r:id="rId34" xr:uid="{D81281AA-3D68-468A-80E1-3252AF5892FE}"/>
    <hyperlink ref="N1123" r:id="rId35" xr:uid="{4BAC09A1-519A-4ED4-9BD3-94475D3D4546}"/>
    <hyperlink ref="N1161" r:id="rId36" display="mailto:threeh@redwood.edu.ph" xr:uid="{CA1F9A12-B4A6-489C-BA9C-162124F877A7}"/>
    <hyperlink ref="N1367" r:id="rId37" xr:uid="{DDA2EF5F-843F-4CD5-A2EE-90CC4B3AE2DD}"/>
    <hyperlink ref="N1384" r:id="rId38" xr:uid="{F6250942-49B2-4FD7-BEE3-465BB8CF5D6E}"/>
    <hyperlink ref="N1385" r:id="rId39" xr:uid="{6B91AB1B-BB89-4C62-82E8-C28D23B5B9DC}"/>
    <hyperlink ref="N1387" r:id="rId40" xr:uid="{E79FA77F-211C-44ED-A427-B8F840666760}"/>
    <hyperlink ref="N1388" r:id="rId41" xr:uid="{C0B6488D-3434-4DC2-87DE-BDB913D3564F}"/>
    <hyperlink ref="N1389" r:id="rId42" xr:uid="{1DAFB511-3497-4463-86EC-E73B1B2CCB22}"/>
    <hyperlink ref="N1390" r:id="rId43" xr:uid="{12918036-9408-4AB6-B066-E711D6FDA5AC}"/>
    <hyperlink ref="N1391" r:id="rId44" xr:uid="{76969C9D-157E-4AFE-A896-6FC69F948436}"/>
    <hyperlink ref="N1393" r:id="rId45" xr:uid="{BC906DF9-D0BF-45F9-B6FE-C4C89AFEA7C2}"/>
    <hyperlink ref="N1407" r:id="rId46" xr:uid="{2DC52719-D2ED-42B9-A4B6-1141FD630C0C}"/>
  </hyperlinks>
  <pageMargins left="0.7" right="0.7" top="0.75" bottom="0.75" header="0.3" footer="0.3"/>
  <legacyDrawing r:id="rId47"/>
  <extLst>
    <ext xmlns:x14="http://schemas.microsoft.com/office/spreadsheetml/2009/9/main" uri="{CCE6A557-97BC-4b89-ADB6-D9C93CAAB3DF}">
      <x14:dataValidations xmlns:xm="http://schemas.microsoft.com/office/excel/2006/main" count="6">
        <x14:dataValidation type="list" allowBlank="1" showErrorMessage="1" xr:uid="{F11ACD62-9B02-4AEA-8D35-F6AD9EEC121F}">
          <x14:formula1>
            <xm:f>Ref!$B$2:$B$718</xm:f>
          </x14:formula1>
          <xm:sqref>R2:R231 R233:R1160 R1175:R1430 R1434:R1482</xm:sqref>
        </x14:dataValidation>
        <x14:dataValidation type="list" allowBlank="1" showErrorMessage="1" xr:uid="{A2A1EC53-9A71-4ED4-BE5F-7CEA2D6AA938}">
          <x14:formula1>
            <xm:f>Ref!$H$15:$H$28</xm:f>
          </x14:formula1>
          <xm:sqref>C3:C231 C233:C1160 C1175:C1430 C1434:C1473 C1475:C1476</xm:sqref>
        </x14:dataValidation>
        <x14:dataValidation type="list" allowBlank="1" showErrorMessage="1" xr:uid="{7DCB359F-824C-4AA1-AD2F-E1E10332B25C}">
          <x14:formula1>
            <xm:f>'Ref2'!$A$2:$Z$200</xm:f>
          </x14:formula1>
          <xm:sqref>S2:S195 S197:S231</xm:sqref>
        </x14:dataValidation>
        <x14:dataValidation type="list" allowBlank="1" xr:uid="{CD2B2A1C-5FC0-45CB-A77C-38FD81165AC6}">
          <x14:formula1>
            <xm:f>Ref!$H$15:$H$26</xm:f>
          </x14:formula1>
          <xm:sqref>C2</xm:sqref>
        </x14:dataValidation>
        <x14:dataValidation type="list" allowBlank="1" xr:uid="{851DF76C-34AA-405F-9BE7-E1C51044C5E5}">
          <x14:formula1>
            <xm:f>Ref!$I$467:$I$556</xm:f>
          </x14:formula1>
          <xm:sqref>S24 S36 S56 S66 S97:S98 S101 S104 S173:S174 S176 S188 S190 S198 S202:S203 S231 S240:S242 S253:S255 S266:S272 S274:S284 S288:S290 S295 S301 S306:S311 S337:S349 S355:S368 S370:S371 S376:S377 S381:S383 S390 S392 S408 S440:S441 S453 S475 S493 S502:S503 S520 S522:S524 S555:S561 S591 S598:S601 S617:S623 S625 S630:S632 S637:S640 S644 S649:S652 S655 S664:S666 S673:S674 S687 S692 S694:S699 S701:S702 S706:S713 S814 S918:S920 S922 S925 S932 S937 S943:S944 S946:S948 S950 S957:S958 S962:S963 S969 S977:S978 S981 S987 S990:S997 S1002 S1006 S1013:S1016 S1024 S1027:S1028 S1036:S1037 S1046:S1047 S1049 S1058 S1062:S1063 S1070:S1071 S1079:S1081 S1084:S1085 S1088 S1100:S1101 S1108 S1120 S1122 S1139:S1140 S1142 S1145 S1150:S1151 S1188 S1216 S1223:S1225 S1241:S1243 S1247 S1249 S1263 S1274 S1279 S1282 S1297 S1301:S1302 S1336 S1348 S1350 S1353 S1355:S1356 S1366:S1367 S1369:S1370 S1376:S1377 S1379 S1407 S1429:S1430 S1452 S1456</xm:sqref>
        </x14:dataValidation>
        <x14:dataValidation type="list" allowBlank="1" showErrorMessage="1" xr:uid="{BAD29D58-1D24-4B96-8C2B-04B6B414D025}">
          <x14:formula1>
            <xm:f>'Ref2'!$A$2:$Z$181</xm:f>
          </x14:formula1>
          <xm:sqref>S1052:S1160 S233:S1050 S1175:S1430 S1434:S1482</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CR255"/>
  <sheetViews>
    <sheetView workbookViewId="0">
      <pane xSplit="7" ySplit="1" topLeftCell="H2" activePane="bottomRight" state="frozen"/>
      <selection pane="topRight" activeCell="H1" sqref="H1"/>
      <selection pane="bottomLeft" activeCell="A2" sqref="A2"/>
      <selection pane="bottomRight" activeCell="H2" sqref="H2"/>
    </sheetView>
  </sheetViews>
  <sheetFormatPr defaultColWidth="12.5703125" defaultRowHeight="15" customHeight="1"/>
  <cols>
    <col min="1" max="1" width="7.140625" customWidth="1"/>
    <col min="6" max="6" width="12.5703125" hidden="1"/>
    <col min="7" max="7" width="22.42578125" customWidth="1"/>
    <col min="8" max="9" width="12.5703125" hidden="1"/>
    <col min="10" max="10" width="26.7109375" customWidth="1"/>
    <col min="13" max="13" width="14.85546875" customWidth="1"/>
    <col min="14" max="14" width="18.7109375" customWidth="1"/>
    <col min="15" max="15" width="9.5703125" customWidth="1"/>
    <col min="17" max="17" width="12.5703125" hidden="1"/>
    <col min="18" max="18" width="8.5703125" customWidth="1"/>
    <col min="20" max="20" width="19.140625" customWidth="1"/>
    <col min="21" max="21" width="22.42578125" customWidth="1"/>
    <col min="23" max="23" width="9.7109375" customWidth="1"/>
    <col min="24" max="24" width="7.85546875" customWidth="1"/>
    <col min="25" max="25" width="9.28515625" customWidth="1"/>
    <col min="26" max="26" width="16.42578125" customWidth="1"/>
    <col min="33" max="33" width="17.42578125" customWidth="1"/>
    <col min="34" max="34" width="30.28515625" customWidth="1"/>
  </cols>
  <sheetData>
    <row r="1" spans="1:96" ht="15.75" customHeight="1">
      <c r="A1" s="394" t="s">
        <v>0</v>
      </c>
      <c r="B1" s="394" t="s">
        <v>1</v>
      </c>
      <c r="C1" s="394" t="s">
        <v>3694</v>
      </c>
      <c r="D1" s="394" t="s">
        <v>3695</v>
      </c>
      <c r="E1" s="394" t="s">
        <v>3696</v>
      </c>
      <c r="F1" s="395" t="s">
        <v>3697</v>
      </c>
      <c r="G1" s="394" t="s">
        <v>2</v>
      </c>
      <c r="H1" s="396" t="s">
        <v>4101</v>
      </c>
      <c r="I1" s="394" t="s">
        <v>4102</v>
      </c>
      <c r="J1" s="394" t="s">
        <v>3698</v>
      </c>
      <c r="K1" s="394" t="s">
        <v>4103</v>
      </c>
      <c r="L1" s="394" t="s">
        <v>4104</v>
      </c>
      <c r="M1" s="394" t="s">
        <v>3</v>
      </c>
      <c r="N1" s="394" t="s">
        <v>4105</v>
      </c>
      <c r="O1" s="394" t="s">
        <v>4106</v>
      </c>
      <c r="P1" s="394" t="s">
        <v>4107</v>
      </c>
      <c r="Q1" s="396" t="s">
        <v>4108</v>
      </c>
      <c r="R1" s="394" t="s">
        <v>8</v>
      </c>
      <c r="S1" s="394" t="s">
        <v>4</v>
      </c>
      <c r="T1" s="397" t="s">
        <v>4109</v>
      </c>
      <c r="U1" s="398" t="s">
        <v>4110</v>
      </c>
      <c r="V1" s="396" t="s">
        <v>4111</v>
      </c>
      <c r="W1" s="394" t="s">
        <v>4112</v>
      </c>
      <c r="X1" s="394" t="s">
        <v>7826</v>
      </c>
      <c r="Y1" s="394" t="s">
        <v>6</v>
      </c>
      <c r="Z1" s="394" t="s">
        <v>4114</v>
      </c>
      <c r="AA1" s="394" t="s">
        <v>7</v>
      </c>
      <c r="AB1" s="394" t="s">
        <v>4115</v>
      </c>
      <c r="AC1" s="394" t="s">
        <v>8662</v>
      </c>
      <c r="AD1" s="396" t="s">
        <v>4116</v>
      </c>
      <c r="AE1" s="394" t="s">
        <v>8663</v>
      </c>
      <c r="AF1" s="399" t="s">
        <v>4117</v>
      </c>
      <c r="AG1" s="394" t="s">
        <v>4118</v>
      </c>
      <c r="AH1" s="394" t="s">
        <v>4119</v>
      </c>
      <c r="AI1" s="394" t="s">
        <v>8664</v>
      </c>
      <c r="AJ1" s="400" t="s">
        <v>4121</v>
      </c>
      <c r="AK1" s="400" t="s">
        <v>4122</v>
      </c>
      <c r="AL1" s="400" t="s">
        <v>4123</v>
      </c>
      <c r="AM1" s="400" t="s">
        <v>4124</v>
      </c>
      <c r="AN1" s="394" t="s">
        <v>4125</v>
      </c>
      <c r="AO1" s="394" t="s">
        <v>4126</v>
      </c>
      <c r="AP1" s="394" t="s">
        <v>4127</v>
      </c>
      <c r="AQ1" s="394" t="s">
        <v>7</v>
      </c>
      <c r="AR1" s="394" t="s">
        <v>8661</v>
      </c>
      <c r="AS1" s="394" t="s">
        <v>4129</v>
      </c>
      <c r="AT1" s="401" t="s">
        <v>4130</v>
      </c>
      <c r="AU1" s="402" t="s">
        <v>4131</v>
      </c>
      <c r="AV1" s="402" t="s">
        <v>4132</v>
      </c>
      <c r="AW1" s="402"/>
      <c r="AX1" s="402" t="s">
        <v>4130</v>
      </c>
      <c r="AY1" s="402" t="s">
        <v>4131</v>
      </c>
      <c r="AZ1" s="402"/>
      <c r="BA1" s="402" t="s">
        <v>4132</v>
      </c>
      <c r="BB1" s="402" t="s">
        <v>4130</v>
      </c>
      <c r="BC1" s="402" t="s">
        <v>4131</v>
      </c>
      <c r="BD1" s="402" t="s">
        <v>4132</v>
      </c>
      <c r="BE1" s="863"/>
      <c r="BF1" s="401" t="s">
        <v>4133</v>
      </c>
      <c r="BG1" s="402" t="s">
        <v>4134</v>
      </c>
      <c r="BH1" s="402" t="s">
        <v>4128</v>
      </c>
      <c r="BI1" s="402" t="s">
        <v>4135</v>
      </c>
      <c r="BJ1" s="402" t="s">
        <v>4136</v>
      </c>
      <c r="BK1" s="402" t="s">
        <v>4128</v>
      </c>
      <c r="BL1" s="402" t="s">
        <v>10121</v>
      </c>
      <c r="BM1" s="402" t="s">
        <v>10122</v>
      </c>
      <c r="BN1" s="402" t="s">
        <v>10123</v>
      </c>
      <c r="BO1" s="402" t="s">
        <v>10124</v>
      </c>
      <c r="BP1" s="402" t="s">
        <v>10125</v>
      </c>
      <c r="BQ1" s="402" t="s">
        <v>10126</v>
      </c>
      <c r="BR1" s="402" t="s">
        <v>10127</v>
      </c>
      <c r="BS1" s="864" t="s">
        <v>10128</v>
      </c>
      <c r="BT1" s="400" t="s">
        <v>4137</v>
      </c>
      <c r="BU1" s="403" t="s">
        <v>4138</v>
      </c>
      <c r="BV1" s="403" t="s">
        <v>4139</v>
      </c>
      <c r="BW1" s="404" t="s">
        <v>4140</v>
      </c>
      <c r="BX1" s="404" t="s">
        <v>4141</v>
      </c>
      <c r="BY1" s="400" t="s">
        <v>4142</v>
      </c>
      <c r="BZ1" s="405" t="s">
        <v>9</v>
      </c>
      <c r="CA1" s="406"/>
      <c r="CB1" s="407" t="s">
        <v>4143</v>
      </c>
      <c r="CC1" s="407" t="s">
        <v>4144</v>
      </c>
      <c r="CD1" s="407" t="s">
        <v>4145</v>
      </c>
      <c r="CE1" s="407" t="s">
        <v>4143</v>
      </c>
      <c r="CF1" s="407" t="s">
        <v>4144</v>
      </c>
      <c r="CG1" s="408" t="s">
        <v>4145</v>
      </c>
      <c r="CH1" s="409"/>
      <c r="CI1" s="410" t="s">
        <v>4146</v>
      </c>
      <c r="CJ1" s="411" t="s">
        <v>4147</v>
      </c>
      <c r="CK1" s="410" t="s">
        <v>4148</v>
      </c>
      <c r="CL1" s="410" t="s">
        <v>4149</v>
      </c>
      <c r="CM1" s="410" t="s">
        <v>4150</v>
      </c>
      <c r="CN1" s="410" t="s">
        <v>4151</v>
      </c>
      <c r="CO1" s="412" t="s">
        <v>4152</v>
      </c>
      <c r="CP1" s="412" t="s">
        <v>2273</v>
      </c>
      <c r="CQ1" s="412" t="s">
        <v>35</v>
      </c>
      <c r="CR1" s="412" t="s">
        <v>21</v>
      </c>
    </row>
    <row r="2" spans="1:96" ht="15.75" customHeight="1">
      <c r="A2" s="63" t="s">
        <v>10</v>
      </c>
      <c r="B2" s="63" t="s">
        <v>27</v>
      </c>
      <c r="C2" s="63" t="s">
        <v>28</v>
      </c>
      <c r="D2" s="63" t="s">
        <v>29</v>
      </c>
      <c r="E2" s="63" t="s">
        <v>30</v>
      </c>
      <c r="F2" s="315" t="str">
        <f t="array" ref="F2">IFERROR(INDEX(UIID!$K$2:$K1001, MATCH(CONCATENATE(B2,D2,G2,J2), UIID!$B$2:$B1001&amp;UIID!$D$2:$D1001&amp;UIID!$G$2:$G1001&amp;UIID!$H$2:$H1001, 0),), "Not Found")</f>
        <v>Not Found</v>
      </c>
      <c r="G2" s="63" t="s">
        <v>1805</v>
      </c>
      <c r="H2" s="174"/>
      <c r="I2" s="174" t="s">
        <v>4906</v>
      </c>
      <c r="J2" s="63" t="s">
        <v>1806</v>
      </c>
      <c r="K2" s="174">
        <v>9.6450640656576603</v>
      </c>
      <c r="L2" s="174">
        <v>123.86251386739001</v>
      </c>
      <c r="M2" s="174" t="s">
        <v>4907</v>
      </c>
      <c r="N2" s="174" t="s">
        <v>4908</v>
      </c>
      <c r="O2" s="63" t="s">
        <v>15</v>
      </c>
      <c r="P2" s="63" t="s">
        <v>16</v>
      </c>
      <c r="Q2" s="174"/>
      <c r="R2" s="63" t="s">
        <v>35</v>
      </c>
      <c r="S2" s="63" t="s">
        <v>8666</v>
      </c>
      <c r="T2" s="174" t="s">
        <v>486</v>
      </c>
      <c r="U2" s="174"/>
      <c r="V2" s="174"/>
      <c r="W2" s="174" t="s">
        <v>4909</v>
      </c>
      <c r="X2" s="63" t="s">
        <v>4164</v>
      </c>
      <c r="Y2" s="174" t="s">
        <v>4910</v>
      </c>
      <c r="Z2" s="174" t="s">
        <v>4911</v>
      </c>
      <c r="AA2" s="429">
        <v>45663</v>
      </c>
      <c r="AB2" s="430">
        <v>47490</v>
      </c>
      <c r="AC2" s="63" t="s">
        <v>4158</v>
      </c>
      <c r="AD2" s="174"/>
      <c r="AE2" s="63" t="s">
        <v>4159</v>
      </c>
      <c r="AF2" s="63"/>
      <c r="AG2" s="342" t="s">
        <v>4912</v>
      </c>
      <c r="AH2" s="498" t="s">
        <v>4913</v>
      </c>
      <c r="AI2" s="498" t="s">
        <v>4914</v>
      </c>
      <c r="AJ2" s="174"/>
      <c r="AK2" s="174"/>
      <c r="AL2" s="174"/>
      <c r="AM2" s="174"/>
      <c r="AN2" s="174"/>
      <c r="AO2" s="174"/>
      <c r="AP2" s="174"/>
      <c r="AQ2" s="174"/>
      <c r="AR2" s="174"/>
      <c r="AS2" s="174"/>
      <c r="AT2" s="174"/>
      <c r="AU2" s="174"/>
      <c r="AV2" s="174"/>
      <c r="AW2" s="174"/>
      <c r="AX2" s="174"/>
      <c r="AY2" s="174"/>
      <c r="AZ2" s="174"/>
      <c r="BA2" s="174"/>
      <c r="BB2" s="174"/>
      <c r="BC2" s="174"/>
      <c r="BD2" s="174"/>
      <c r="BE2" s="174"/>
      <c r="BF2" s="174"/>
      <c r="BG2" s="174"/>
      <c r="BH2" s="174"/>
      <c r="BI2" s="174"/>
      <c r="BJ2" s="174"/>
      <c r="BK2" s="174"/>
      <c r="BL2" s="174"/>
      <c r="BM2" s="174"/>
      <c r="BN2" s="174"/>
      <c r="BO2" s="174"/>
      <c r="BP2" s="174"/>
      <c r="BQ2" s="174"/>
      <c r="BR2" s="174"/>
      <c r="BS2" s="174"/>
      <c r="BT2" s="174"/>
      <c r="BU2" s="416" t="b">
        <v>1</v>
      </c>
      <c r="BV2" s="174" t="s">
        <v>2306</v>
      </c>
      <c r="BW2" s="174">
        <v>2025</v>
      </c>
      <c r="BX2" s="415">
        <v>45681</v>
      </c>
      <c r="BY2" s="174" t="s">
        <v>2310</v>
      </c>
      <c r="BZ2" s="437"/>
      <c r="CA2" s="471"/>
      <c r="CB2" s="473"/>
      <c r="CC2" s="422"/>
      <c r="CD2" s="473"/>
      <c r="CE2" s="473"/>
      <c r="CF2" s="422"/>
      <c r="CG2" s="473"/>
      <c r="CH2" s="471"/>
      <c r="CI2" s="473"/>
      <c r="CJ2" s="438"/>
      <c r="CK2" s="426">
        <f t="shared" ref="CK2:CK4" si="0">COUNTIF(BY2,"new tvi &amp; program")</f>
        <v>0</v>
      </c>
      <c r="CL2" s="426">
        <f t="shared" ref="CL2:CL4" si="1">COUNTIF(BY2,"additional program")</f>
        <v>1</v>
      </c>
      <c r="CM2" s="426">
        <f t="shared" ref="CM2:CM4" si="2">COUNTIF(BY2,"migration")</f>
        <v>0</v>
      </c>
      <c r="CN2" s="426">
        <f t="shared" ref="CN2:CN4" si="3">SUM(CK2:CM2)</f>
        <v>1</v>
      </c>
      <c r="CO2" s="425" t="b">
        <f t="shared" ref="CO2:CO4" si="4">COUNTIF($Z$3:$Z173,$Z2)&gt;1</f>
        <v>0</v>
      </c>
      <c r="CP2" s="425"/>
      <c r="CQ2" s="425"/>
      <c r="CR2" s="425"/>
    </row>
    <row r="3" spans="1:96" ht="15.75" customHeight="1">
      <c r="A3" s="63" t="s">
        <v>10</v>
      </c>
      <c r="B3" s="63" t="s">
        <v>27</v>
      </c>
      <c r="C3" s="174" t="s">
        <v>50</v>
      </c>
      <c r="D3" s="63" t="s">
        <v>3732</v>
      </c>
      <c r="E3" s="63" t="s">
        <v>146</v>
      </c>
      <c r="F3" s="315" t="str">
        <f t="array" ref="F3">IFERROR(INDEX(UIID!$K$2:$K1001, MATCH(CONCATENATE(B3,D3,G3,J3), UIID!$B$2:$B1001&amp;UIID!$D$2:$D1001&amp;UIID!$G$2:$G1001&amp;UIID!$H$2:$H1001, 0),), "Not Found")</f>
        <v>0712-0049</v>
      </c>
      <c r="G3" s="174" t="s">
        <v>3733</v>
      </c>
      <c r="H3" s="174"/>
      <c r="I3" s="174" t="s">
        <v>4915</v>
      </c>
      <c r="J3" s="174" t="s">
        <v>3734</v>
      </c>
      <c r="K3" s="174">
        <v>9.8610262590439799</v>
      </c>
      <c r="L3" s="174">
        <v>123.955898395171</v>
      </c>
      <c r="M3" s="174" t="s">
        <v>4916</v>
      </c>
      <c r="N3" s="174" t="s">
        <v>4917</v>
      </c>
      <c r="O3" s="63" t="s">
        <v>15</v>
      </c>
      <c r="P3" s="63" t="s">
        <v>16</v>
      </c>
      <c r="Q3" s="174"/>
      <c r="R3" s="63" t="s">
        <v>35</v>
      </c>
      <c r="S3" s="63" t="s">
        <v>125</v>
      </c>
      <c r="T3" s="174" t="s">
        <v>279</v>
      </c>
      <c r="U3" s="174"/>
      <c r="V3" s="174"/>
      <c r="W3" s="174" t="s">
        <v>4582</v>
      </c>
      <c r="X3" s="63" t="s">
        <v>4164</v>
      </c>
      <c r="Y3" s="174" t="s">
        <v>127</v>
      </c>
      <c r="Z3" s="174" t="s">
        <v>4918</v>
      </c>
      <c r="AA3" s="429">
        <v>45672</v>
      </c>
      <c r="AB3" s="430">
        <v>47499</v>
      </c>
      <c r="AC3" s="63" t="s">
        <v>4158</v>
      </c>
      <c r="AD3" s="174"/>
      <c r="AE3" s="63" t="s">
        <v>4159</v>
      </c>
      <c r="AF3" s="63"/>
      <c r="AG3" s="174" t="s">
        <v>4919</v>
      </c>
      <c r="AH3" s="317" t="s">
        <v>4920</v>
      </c>
      <c r="AI3" s="503">
        <v>46032</v>
      </c>
      <c r="AJ3" s="174"/>
      <c r="AK3" s="174"/>
      <c r="AL3" s="174"/>
      <c r="AM3" s="174"/>
      <c r="AN3" s="174"/>
      <c r="AO3" s="174"/>
      <c r="AP3" s="174"/>
      <c r="AQ3" s="174"/>
      <c r="AR3" s="174"/>
      <c r="AS3" s="174"/>
      <c r="AT3" s="174"/>
      <c r="AU3" s="174"/>
      <c r="AV3" s="174"/>
      <c r="AW3" s="174"/>
      <c r="AX3" s="174"/>
      <c r="AY3" s="174"/>
      <c r="AZ3" s="174"/>
      <c r="BA3" s="174"/>
      <c r="BB3" s="174"/>
      <c r="BC3" s="174"/>
      <c r="BD3" s="174"/>
      <c r="BE3" s="174"/>
      <c r="BF3" s="174"/>
      <c r="BG3" s="174"/>
      <c r="BH3" s="174"/>
      <c r="BI3" s="174"/>
      <c r="BJ3" s="174"/>
      <c r="BK3" s="174"/>
      <c r="BL3" s="174"/>
      <c r="BM3" s="174"/>
      <c r="BN3" s="174"/>
      <c r="BO3" s="174"/>
      <c r="BP3" s="174"/>
      <c r="BQ3" s="174"/>
      <c r="BR3" s="174"/>
      <c r="BS3" s="174"/>
      <c r="BT3" s="174"/>
      <c r="BU3" s="416" t="b">
        <v>1</v>
      </c>
      <c r="BV3" s="174" t="s">
        <v>2306</v>
      </c>
      <c r="BW3" s="174">
        <v>2025</v>
      </c>
      <c r="BX3" s="415">
        <v>45681</v>
      </c>
      <c r="BY3" s="174" t="s">
        <v>2307</v>
      </c>
      <c r="BZ3" s="437"/>
      <c r="CA3" s="471"/>
      <c r="CB3" s="473"/>
      <c r="CC3" s="422"/>
      <c r="CD3" s="473"/>
      <c r="CE3" s="473"/>
      <c r="CF3" s="422"/>
      <c r="CG3" s="473"/>
      <c r="CH3" s="471"/>
      <c r="CI3" s="473">
        <v>1</v>
      </c>
      <c r="CJ3" s="438"/>
      <c r="CK3" s="426">
        <f t="shared" si="0"/>
        <v>1</v>
      </c>
      <c r="CL3" s="426">
        <f t="shared" si="1"/>
        <v>0</v>
      </c>
      <c r="CM3" s="426">
        <f t="shared" si="2"/>
        <v>0</v>
      </c>
      <c r="CN3" s="426">
        <f t="shared" si="3"/>
        <v>1</v>
      </c>
      <c r="CO3" s="425" t="b">
        <f t="shared" si="4"/>
        <v>0</v>
      </c>
      <c r="CP3" s="425"/>
      <c r="CQ3" s="425"/>
      <c r="CR3" s="425"/>
    </row>
    <row r="4" spans="1:96" ht="15.75" customHeight="1">
      <c r="A4" s="63" t="s">
        <v>10</v>
      </c>
      <c r="B4" s="63" t="s">
        <v>27</v>
      </c>
      <c r="C4" s="174" t="s">
        <v>123</v>
      </c>
      <c r="D4" s="63" t="s">
        <v>130</v>
      </c>
      <c r="E4" s="63" t="s">
        <v>509</v>
      </c>
      <c r="F4" s="315" t="str">
        <f t="array" ref="F4">IFERROR(INDEX(UIID!$K$2:$K1001, MATCH(CONCATENATE(B4,D4,G4,J4), UIID!$B$2:$B1001&amp;UIID!$D$2:$D1001&amp;UIID!$G$2:$G1001&amp;UIID!$H$2:$H1001, 0),), "Not Found")</f>
        <v>0712-0045</v>
      </c>
      <c r="G4" s="176" t="s">
        <v>3567</v>
      </c>
      <c r="H4" s="176" t="s">
        <v>4782</v>
      </c>
      <c r="I4" s="174" t="s">
        <v>4921</v>
      </c>
      <c r="J4" s="63" t="s">
        <v>133</v>
      </c>
      <c r="K4" s="176">
        <v>9.6554155427494592</v>
      </c>
      <c r="L4" s="176">
        <v>124.030171988671</v>
      </c>
      <c r="M4" s="63" t="s">
        <v>4922</v>
      </c>
      <c r="N4" s="63" t="s">
        <v>4923</v>
      </c>
      <c r="O4" s="63" t="s">
        <v>113</v>
      </c>
      <c r="P4" s="63" t="s">
        <v>132</v>
      </c>
      <c r="Q4" s="63" t="s">
        <v>4156</v>
      </c>
      <c r="R4" s="63" t="s">
        <v>35</v>
      </c>
      <c r="S4" s="63" t="s">
        <v>104</v>
      </c>
      <c r="T4" s="174" t="s">
        <v>105</v>
      </c>
      <c r="U4" s="174"/>
      <c r="V4" s="174"/>
      <c r="W4" s="174" t="s">
        <v>4661</v>
      </c>
      <c r="X4" s="63" t="s">
        <v>4164</v>
      </c>
      <c r="Y4" s="174" t="s">
        <v>106</v>
      </c>
      <c r="Z4" s="174" t="s">
        <v>4924</v>
      </c>
      <c r="AA4" s="429">
        <v>45679</v>
      </c>
      <c r="AB4" s="430">
        <v>47506</v>
      </c>
      <c r="AC4" s="63" t="s">
        <v>4158</v>
      </c>
      <c r="AD4" s="174"/>
      <c r="AE4" s="63" t="s">
        <v>4159</v>
      </c>
      <c r="AF4" s="63"/>
      <c r="AG4" s="174" t="s">
        <v>4786</v>
      </c>
      <c r="AH4" s="317" t="s">
        <v>4925</v>
      </c>
      <c r="AI4" s="503">
        <v>47221</v>
      </c>
      <c r="AJ4" s="174"/>
      <c r="AK4" s="174"/>
      <c r="AL4" s="174"/>
      <c r="AM4" s="174"/>
      <c r="AN4" s="174"/>
      <c r="AO4" s="174"/>
      <c r="AP4" s="174"/>
      <c r="AQ4" s="174"/>
      <c r="AR4" s="174"/>
      <c r="AS4" s="174"/>
      <c r="AT4" s="174"/>
      <c r="AU4" s="174"/>
      <c r="AV4" s="174"/>
      <c r="AW4" s="174"/>
      <c r="AX4" s="174"/>
      <c r="AY4" s="174"/>
      <c r="AZ4" s="174"/>
      <c r="BA4" s="174"/>
      <c r="BB4" s="174"/>
      <c r="BC4" s="174"/>
      <c r="BD4" s="174"/>
      <c r="BE4" s="174"/>
      <c r="BF4" s="174"/>
      <c r="BG4" s="174"/>
      <c r="BH4" s="174"/>
      <c r="BI4" s="174"/>
      <c r="BJ4" s="174"/>
      <c r="BK4" s="174"/>
      <c r="BL4" s="174"/>
      <c r="BM4" s="174"/>
      <c r="BN4" s="174"/>
      <c r="BO4" s="174"/>
      <c r="BP4" s="174"/>
      <c r="BQ4" s="174"/>
      <c r="BR4" s="174"/>
      <c r="BS4" s="174"/>
      <c r="BT4" s="174"/>
      <c r="BU4" s="416" t="b">
        <v>1</v>
      </c>
      <c r="BV4" s="174" t="s">
        <v>2306</v>
      </c>
      <c r="BW4" s="174">
        <v>2025</v>
      </c>
      <c r="BX4" s="415">
        <v>45684</v>
      </c>
      <c r="BY4" s="174" t="s">
        <v>2310</v>
      </c>
      <c r="BZ4" s="437"/>
      <c r="CA4" s="471"/>
      <c r="CB4" s="473"/>
      <c r="CC4" s="422"/>
      <c r="CD4" s="473"/>
      <c r="CE4" s="473"/>
      <c r="CF4" s="422"/>
      <c r="CG4" s="473"/>
      <c r="CH4" s="471"/>
      <c r="CI4" s="473"/>
      <c r="CJ4" s="438"/>
      <c r="CK4" s="426">
        <f t="shared" si="0"/>
        <v>0</v>
      </c>
      <c r="CL4" s="426">
        <f t="shared" si="1"/>
        <v>1</v>
      </c>
      <c r="CM4" s="426">
        <f t="shared" si="2"/>
        <v>0</v>
      </c>
      <c r="CN4" s="426">
        <f t="shared" si="3"/>
        <v>1</v>
      </c>
      <c r="CO4" s="425" t="b">
        <f t="shared" si="4"/>
        <v>0</v>
      </c>
      <c r="CP4" s="425"/>
      <c r="CQ4" s="425"/>
      <c r="CR4" s="425"/>
    </row>
    <row r="5" spans="1:96" ht="15.75" customHeight="1">
      <c r="A5" s="174" t="s">
        <v>10</v>
      </c>
      <c r="B5" s="174" t="s">
        <v>11</v>
      </c>
      <c r="C5" s="174" t="s">
        <v>176</v>
      </c>
      <c r="D5" s="63" t="s">
        <v>374</v>
      </c>
      <c r="E5" s="63" t="s">
        <v>3756</v>
      </c>
      <c r="F5" s="315" t="str">
        <f t="array" ref="F5">IFERROR(INDEX(UIID!$K$2:$K1001, MATCH(CONCATENATE(B5,D5,G5,J5), UIID!$B$2:$B1001&amp;UIID!$D$2:$D1001&amp;UIID!$G$2:$G1001&amp;UIID!$H$2:$H1001, 0),), "Not Found")</f>
        <v>0722-0222</v>
      </c>
      <c r="G5" s="174" t="s">
        <v>3927</v>
      </c>
      <c r="H5" s="174"/>
      <c r="I5" s="174" t="s">
        <v>7113</v>
      </c>
      <c r="J5" s="174" t="s">
        <v>10131</v>
      </c>
      <c r="K5" s="174"/>
      <c r="L5" s="174"/>
      <c r="M5" s="174" t="s">
        <v>7114</v>
      </c>
      <c r="N5" s="174" t="s">
        <v>7115</v>
      </c>
      <c r="O5" s="63" t="s">
        <v>15</v>
      </c>
      <c r="P5" s="63" t="s">
        <v>16</v>
      </c>
      <c r="Q5" s="174"/>
      <c r="R5" s="174" t="s">
        <v>35</v>
      </c>
      <c r="S5" s="63" t="s">
        <v>117</v>
      </c>
      <c r="T5" s="174" t="s">
        <v>200</v>
      </c>
      <c r="U5" s="174"/>
      <c r="V5" s="174"/>
      <c r="W5" s="174" t="s">
        <v>6353</v>
      </c>
      <c r="X5" s="63" t="s">
        <v>4164</v>
      </c>
      <c r="Y5" s="174" t="s">
        <v>235</v>
      </c>
      <c r="Z5" s="174" t="s">
        <v>7116</v>
      </c>
      <c r="AA5" s="429">
        <v>45660</v>
      </c>
      <c r="AB5" s="430">
        <v>47487</v>
      </c>
      <c r="AC5" s="63" t="s">
        <v>4158</v>
      </c>
      <c r="AD5" s="174"/>
      <c r="AE5" s="63"/>
      <c r="AF5" s="63"/>
      <c r="AG5" s="342" t="s">
        <v>6837</v>
      </c>
      <c r="AH5" s="498" t="s">
        <v>6838</v>
      </c>
      <c r="AI5" s="499">
        <v>46952</v>
      </c>
      <c r="AJ5" s="174"/>
      <c r="AK5" s="174"/>
      <c r="AL5" s="174"/>
      <c r="AM5" s="174"/>
      <c r="AN5" s="174"/>
      <c r="AO5" s="174"/>
      <c r="AP5" s="174"/>
      <c r="AQ5" s="174"/>
      <c r="AR5" s="174"/>
      <c r="AS5" s="174"/>
      <c r="AT5" s="174"/>
      <c r="AU5" s="174"/>
      <c r="AV5" s="174"/>
      <c r="AW5" s="174"/>
      <c r="AX5" s="174"/>
      <c r="AY5" s="174"/>
      <c r="AZ5" s="174"/>
      <c r="BA5" s="174"/>
      <c r="BB5" s="174"/>
      <c r="BC5" s="174"/>
      <c r="BD5" s="174"/>
      <c r="BE5" s="174"/>
      <c r="BF5" s="174"/>
      <c r="BG5" s="174"/>
      <c r="BH5" s="174"/>
      <c r="BI5" s="174"/>
      <c r="BJ5" s="174"/>
      <c r="BK5" s="174"/>
      <c r="BL5" s="174"/>
      <c r="BM5" s="174"/>
      <c r="BN5" s="174"/>
      <c r="BO5" s="174"/>
      <c r="BP5" s="174"/>
      <c r="BQ5" s="174"/>
      <c r="BR5" s="174"/>
      <c r="BS5" s="174"/>
      <c r="BT5" s="174"/>
      <c r="BU5" s="416" t="b">
        <v>1</v>
      </c>
      <c r="BV5" s="174" t="s">
        <v>2306</v>
      </c>
      <c r="BW5" s="174">
        <v>2025</v>
      </c>
      <c r="BX5" s="415">
        <v>45681</v>
      </c>
      <c r="BY5" s="174" t="s">
        <v>2307</v>
      </c>
      <c r="BZ5" s="437"/>
      <c r="CA5" s="523"/>
      <c r="CB5" s="524"/>
      <c r="CC5" s="422"/>
      <c r="CD5" s="524"/>
      <c r="CE5" s="524"/>
      <c r="CF5" s="422"/>
      <c r="CG5" s="524"/>
      <c r="CH5" s="523"/>
      <c r="CI5" s="524">
        <v>1</v>
      </c>
      <c r="CJ5" s="525"/>
      <c r="CK5" s="426"/>
      <c r="CL5" s="426"/>
      <c r="CM5" s="426"/>
      <c r="CN5" s="426"/>
      <c r="CO5" s="425"/>
    </row>
    <row r="6" spans="1:96" ht="15.75" customHeight="1">
      <c r="A6" s="174" t="s">
        <v>10</v>
      </c>
      <c r="B6" s="174" t="s">
        <v>11</v>
      </c>
      <c r="C6" s="174" t="s">
        <v>176</v>
      </c>
      <c r="D6" s="63" t="s">
        <v>3759</v>
      </c>
      <c r="E6" s="63" t="s">
        <v>3756</v>
      </c>
      <c r="F6" s="315" t="str">
        <f t="array" ref="F6">IFERROR(INDEX(UIID!$K$2:$K1001, MATCH(CONCATENATE(B6,D6,G6,J6), UIID!$B$2:$B1001&amp;UIID!$D$2:$D1001&amp;UIID!$G$2:$G1001&amp;UIID!$H$2:$H1001, 0),), "Not Found")</f>
        <v>Not Found</v>
      </c>
      <c r="G6" s="174" t="s">
        <v>10132</v>
      </c>
      <c r="H6" s="174"/>
      <c r="I6" s="174" t="s">
        <v>7117</v>
      </c>
      <c r="J6" s="174" t="s">
        <v>10133</v>
      </c>
      <c r="K6" s="174">
        <v>10.2834603893091</v>
      </c>
      <c r="L6" s="174">
        <v>123.974121867394</v>
      </c>
      <c r="M6" s="174" t="s">
        <v>7118</v>
      </c>
      <c r="N6" s="174" t="s">
        <v>7119</v>
      </c>
      <c r="O6" s="63" t="s">
        <v>15</v>
      </c>
      <c r="P6" s="63" t="s">
        <v>16</v>
      </c>
      <c r="Q6" s="174"/>
      <c r="R6" s="174" t="s">
        <v>35</v>
      </c>
      <c r="S6" s="63" t="s">
        <v>2230</v>
      </c>
      <c r="T6" s="174" t="s">
        <v>2620</v>
      </c>
      <c r="U6" s="174"/>
      <c r="V6" s="174"/>
      <c r="W6" s="174" t="s">
        <v>7120</v>
      </c>
      <c r="X6" s="63" t="s">
        <v>4164</v>
      </c>
      <c r="Y6" s="174" t="s">
        <v>7121</v>
      </c>
      <c r="Z6" s="174" t="s">
        <v>7122</v>
      </c>
      <c r="AA6" s="429">
        <v>45666</v>
      </c>
      <c r="AB6" s="430">
        <v>47493</v>
      </c>
      <c r="AC6" s="63" t="s">
        <v>4158</v>
      </c>
      <c r="AD6" s="174"/>
      <c r="AE6" s="63"/>
      <c r="AF6" s="63"/>
      <c r="AG6" s="174" t="s">
        <v>6023</v>
      </c>
      <c r="AH6" s="317" t="s">
        <v>7123</v>
      </c>
      <c r="AI6" s="503">
        <v>47211</v>
      </c>
      <c r="AJ6" s="174"/>
      <c r="AK6" s="174"/>
      <c r="AL6" s="174"/>
      <c r="AM6" s="174"/>
      <c r="AN6" s="174"/>
      <c r="AO6" s="174"/>
      <c r="AP6" s="174"/>
      <c r="AQ6" s="174"/>
      <c r="AR6" s="174"/>
      <c r="AS6" s="174"/>
      <c r="AT6" s="174"/>
      <c r="AU6" s="174"/>
      <c r="AV6" s="174"/>
      <c r="AW6" s="174"/>
      <c r="AX6" s="174"/>
      <c r="AY6" s="174"/>
      <c r="AZ6" s="174"/>
      <c r="BA6" s="174"/>
      <c r="BB6" s="174"/>
      <c r="BC6" s="174"/>
      <c r="BD6" s="174"/>
      <c r="BE6" s="174"/>
      <c r="BF6" s="174"/>
      <c r="BG6" s="174"/>
      <c r="BH6" s="174"/>
      <c r="BI6" s="174"/>
      <c r="BJ6" s="174"/>
      <c r="BK6" s="174"/>
      <c r="BL6" s="174"/>
      <c r="BM6" s="174"/>
      <c r="BN6" s="174"/>
      <c r="BO6" s="174"/>
      <c r="BP6" s="174"/>
      <c r="BQ6" s="174"/>
      <c r="BR6" s="174"/>
      <c r="BS6" s="174"/>
      <c r="BT6" s="174"/>
      <c r="BU6" s="416" t="b">
        <v>1</v>
      </c>
      <c r="BV6" s="174" t="s">
        <v>2306</v>
      </c>
      <c r="BW6" s="174">
        <v>2025</v>
      </c>
      <c r="BX6" s="415">
        <v>45681</v>
      </c>
      <c r="BY6" s="174" t="s">
        <v>2307</v>
      </c>
      <c r="BZ6" s="437"/>
      <c r="CA6" s="523"/>
      <c r="CB6" s="524"/>
      <c r="CC6" s="422"/>
      <c r="CD6" s="524"/>
      <c r="CE6" s="524"/>
      <c r="CF6" s="422"/>
      <c r="CG6" s="524"/>
      <c r="CH6" s="523"/>
      <c r="CI6" s="524">
        <v>1</v>
      </c>
      <c r="CJ6" s="525"/>
      <c r="CK6" s="426"/>
      <c r="CL6" s="426"/>
      <c r="CM6" s="426"/>
      <c r="CN6" s="426"/>
      <c r="CO6" s="425"/>
    </row>
    <row r="7" spans="1:96" ht="15.75" customHeight="1">
      <c r="A7" s="174" t="s">
        <v>10</v>
      </c>
      <c r="B7" s="174" t="s">
        <v>11</v>
      </c>
      <c r="C7" s="174" t="s">
        <v>176</v>
      </c>
      <c r="D7" s="63" t="s">
        <v>3759</v>
      </c>
      <c r="E7" s="63" t="s">
        <v>3756</v>
      </c>
      <c r="F7" s="315" t="str">
        <f t="array" ref="F7">IFERROR(INDEX(UIID!$K$2:$K1001, MATCH(CONCATENATE(B7,D7,G7,J7), UIID!$B$2:$B1001&amp;UIID!$D$2:$D1001&amp;UIID!$G$2:$G1001&amp;UIID!$H$2:$H1001, 0),), "Not Found")</f>
        <v>Not Found</v>
      </c>
      <c r="G7" s="174" t="s">
        <v>10132</v>
      </c>
      <c r="H7" s="174"/>
      <c r="I7" s="174" t="s">
        <v>7117</v>
      </c>
      <c r="J7" s="174" t="s">
        <v>10133</v>
      </c>
      <c r="K7" s="174">
        <v>10.2834603893091</v>
      </c>
      <c r="L7" s="174">
        <v>123.974121867394</v>
      </c>
      <c r="M7" s="174" t="s">
        <v>7118</v>
      </c>
      <c r="N7" s="174" t="s">
        <v>7119</v>
      </c>
      <c r="O7" s="63" t="s">
        <v>15</v>
      </c>
      <c r="P7" s="63" t="s">
        <v>16</v>
      </c>
      <c r="Q7" s="174"/>
      <c r="R7" s="174" t="s">
        <v>35</v>
      </c>
      <c r="S7" s="63" t="s">
        <v>117</v>
      </c>
      <c r="T7" s="174" t="s">
        <v>200</v>
      </c>
      <c r="U7" s="174"/>
      <c r="V7" s="174"/>
      <c r="W7" s="174" t="s">
        <v>6353</v>
      </c>
      <c r="X7" s="63" t="s">
        <v>4164</v>
      </c>
      <c r="Y7" s="174" t="s">
        <v>235</v>
      </c>
      <c r="Z7" s="174" t="s">
        <v>7124</v>
      </c>
      <c r="AA7" s="429">
        <v>45666</v>
      </c>
      <c r="AB7" s="430">
        <v>47493</v>
      </c>
      <c r="AC7" s="63" t="s">
        <v>4158</v>
      </c>
      <c r="AD7" s="174"/>
      <c r="AE7" s="63"/>
      <c r="AF7" s="63"/>
      <c r="AG7" s="174" t="s">
        <v>6023</v>
      </c>
      <c r="AH7" s="174" t="s">
        <v>6024</v>
      </c>
      <c r="AI7" s="503">
        <v>46369</v>
      </c>
      <c r="AJ7" s="174"/>
      <c r="AK7" s="174"/>
      <c r="AL7" s="174"/>
      <c r="AM7" s="174"/>
      <c r="AN7" s="174"/>
      <c r="AO7" s="174"/>
      <c r="AP7" s="174"/>
      <c r="AQ7" s="174"/>
      <c r="AR7" s="174"/>
      <c r="AS7" s="174"/>
      <c r="AT7" s="174"/>
      <c r="AU7" s="174"/>
      <c r="AV7" s="174"/>
      <c r="AW7" s="174"/>
      <c r="AX7" s="174"/>
      <c r="AY7" s="174"/>
      <c r="AZ7" s="174"/>
      <c r="BA7" s="174"/>
      <c r="BB7" s="174"/>
      <c r="BC7" s="174"/>
      <c r="BD7" s="174"/>
      <c r="BE7" s="174"/>
      <c r="BF7" s="174"/>
      <c r="BG7" s="174"/>
      <c r="BH7" s="174"/>
      <c r="BI7" s="174"/>
      <c r="BJ7" s="174"/>
      <c r="BK7" s="174"/>
      <c r="BL7" s="174"/>
      <c r="BM7" s="174"/>
      <c r="BN7" s="174"/>
      <c r="BO7" s="174"/>
      <c r="BP7" s="174"/>
      <c r="BQ7" s="174"/>
      <c r="BR7" s="174"/>
      <c r="BS7" s="174"/>
      <c r="BT7" s="174"/>
      <c r="BU7" s="416" t="b">
        <v>1</v>
      </c>
      <c r="BV7" s="174" t="s">
        <v>2306</v>
      </c>
      <c r="BW7" s="174">
        <v>2025</v>
      </c>
      <c r="BX7" s="415">
        <v>45681</v>
      </c>
      <c r="BY7" s="174" t="s">
        <v>2310</v>
      </c>
      <c r="BZ7" s="437"/>
      <c r="CA7" s="523"/>
      <c r="CB7" s="524"/>
      <c r="CC7" s="422"/>
      <c r="CD7" s="524"/>
      <c r="CE7" s="524"/>
      <c r="CF7" s="422"/>
      <c r="CG7" s="524"/>
      <c r="CH7" s="523"/>
      <c r="CI7" s="524"/>
      <c r="CJ7" s="525"/>
      <c r="CK7" s="426"/>
      <c r="CL7" s="426"/>
      <c r="CM7" s="426"/>
      <c r="CN7" s="426"/>
      <c r="CO7" s="425"/>
    </row>
    <row r="8" spans="1:96" ht="15.75" customHeight="1">
      <c r="A8" s="174" t="s">
        <v>10</v>
      </c>
      <c r="B8" s="174" t="s">
        <v>11</v>
      </c>
      <c r="C8" s="174" t="s">
        <v>509</v>
      </c>
      <c r="D8" s="63" t="s">
        <v>551</v>
      </c>
      <c r="E8" s="63" t="s">
        <v>30</v>
      </c>
      <c r="F8" s="315" t="str">
        <f t="array" ref="F8">IFERROR(INDEX(UIID!$K$2:$K1001, MATCH(CONCATENATE(B8,D8,G8,J8), UIID!$B$2:$B1001&amp;UIID!$D$2:$D1001&amp;UIID!$G$2:$G1001&amp;UIID!$H$2:$H1001, 0),), "Not Found")</f>
        <v>0722-0073</v>
      </c>
      <c r="G8" s="338" t="s">
        <v>1662</v>
      </c>
      <c r="H8" s="63"/>
      <c r="I8" s="63" t="s">
        <v>7125</v>
      </c>
      <c r="J8" s="174" t="s">
        <v>3792</v>
      </c>
      <c r="K8" s="63">
        <v>11.0265418845587</v>
      </c>
      <c r="L8" s="63">
        <v>124.00453829963701</v>
      </c>
      <c r="M8" s="63" t="s">
        <v>1664</v>
      </c>
      <c r="N8" s="63" t="s">
        <v>5600</v>
      </c>
      <c r="O8" s="63" t="s">
        <v>15</v>
      </c>
      <c r="P8" s="63" t="s">
        <v>16</v>
      </c>
      <c r="Q8" s="63" t="s">
        <v>4156</v>
      </c>
      <c r="R8" s="63" t="s">
        <v>35</v>
      </c>
      <c r="S8" s="63" t="s">
        <v>272</v>
      </c>
      <c r="T8" s="174" t="s">
        <v>2649</v>
      </c>
      <c r="U8" s="174"/>
      <c r="V8" s="174"/>
      <c r="W8" s="174" t="s">
        <v>4705</v>
      </c>
      <c r="X8" s="63" t="s">
        <v>4306</v>
      </c>
      <c r="Y8" s="174" t="s">
        <v>276</v>
      </c>
      <c r="Z8" s="174" t="s">
        <v>7126</v>
      </c>
      <c r="AA8" s="429">
        <v>45672</v>
      </c>
      <c r="AB8" s="430">
        <v>47499</v>
      </c>
      <c r="AC8" s="63" t="s">
        <v>4158</v>
      </c>
      <c r="AD8" s="174"/>
      <c r="AE8" s="63"/>
      <c r="AF8" s="63"/>
      <c r="AG8" s="174" t="s">
        <v>6193</v>
      </c>
      <c r="AH8" s="317" t="s">
        <v>7127</v>
      </c>
      <c r="AI8" s="503">
        <v>46104</v>
      </c>
      <c r="AJ8" s="174"/>
      <c r="AK8" s="174"/>
      <c r="AL8" s="174"/>
      <c r="AM8" s="174"/>
      <c r="AN8" s="174"/>
      <c r="AO8" s="174"/>
      <c r="AP8" s="174"/>
      <c r="AQ8" s="174"/>
      <c r="AR8" s="174"/>
      <c r="AS8" s="174"/>
      <c r="AT8" s="174"/>
      <c r="AU8" s="174"/>
      <c r="AV8" s="174"/>
      <c r="AW8" s="174"/>
      <c r="AX8" s="174"/>
      <c r="AY8" s="174"/>
      <c r="AZ8" s="174"/>
      <c r="BA8" s="174"/>
      <c r="BB8" s="174"/>
      <c r="BC8" s="174"/>
      <c r="BD8" s="174"/>
      <c r="BE8" s="174"/>
      <c r="BF8" s="174"/>
      <c r="BG8" s="174"/>
      <c r="BH8" s="174"/>
      <c r="BI8" s="174"/>
      <c r="BJ8" s="174"/>
      <c r="BK8" s="174"/>
      <c r="BL8" s="174"/>
      <c r="BM8" s="174"/>
      <c r="BN8" s="174"/>
      <c r="BO8" s="174"/>
      <c r="BP8" s="174"/>
      <c r="BQ8" s="174"/>
      <c r="BR8" s="174"/>
      <c r="BS8" s="174"/>
      <c r="BT8" s="174"/>
      <c r="BU8" s="416" t="b">
        <v>1</v>
      </c>
      <c r="BV8" s="174" t="s">
        <v>2306</v>
      </c>
      <c r="BW8" s="174">
        <v>2025</v>
      </c>
      <c r="BX8" s="415">
        <v>45684</v>
      </c>
      <c r="BY8" s="174" t="s">
        <v>2310</v>
      </c>
      <c r="BZ8" s="437"/>
      <c r="CA8" s="523"/>
      <c r="CB8" s="524"/>
      <c r="CC8" s="422"/>
      <c r="CD8" s="524"/>
      <c r="CE8" s="524"/>
      <c r="CF8" s="422"/>
      <c r="CG8" s="524"/>
      <c r="CH8" s="523"/>
      <c r="CI8" s="524"/>
      <c r="CJ8" s="525"/>
      <c r="CK8" s="426"/>
      <c r="CL8" s="426"/>
      <c r="CM8" s="426"/>
      <c r="CN8" s="426"/>
      <c r="CO8" s="425"/>
    </row>
    <row r="9" spans="1:96" ht="15.75" customHeight="1">
      <c r="A9" s="174" t="s">
        <v>10</v>
      </c>
      <c r="B9" s="174" t="s">
        <v>11</v>
      </c>
      <c r="C9" s="174" t="s">
        <v>378</v>
      </c>
      <c r="D9" s="63" t="s">
        <v>909</v>
      </c>
      <c r="E9" s="63" t="s">
        <v>123</v>
      </c>
      <c r="F9" s="315" t="str">
        <f t="array" ref="F9">IFERROR(INDEX(UIID!$K$2:$K1001, MATCH(CONCATENATE(B9,D9,G9,J9), UIID!$B$2:$B1001&amp;UIID!$D$2:$D1001&amp;UIID!$G$2:$G1001&amp;UIID!$H$2:$H1001, 0),), "Not Found")</f>
        <v>0722-0186</v>
      </c>
      <c r="G9" s="176" t="s">
        <v>3496</v>
      </c>
      <c r="H9" s="176"/>
      <c r="I9" s="176" t="s">
        <v>6889</v>
      </c>
      <c r="J9" s="176" t="s">
        <v>3888</v>
      </c>
      <c r="K9" s="176">
        <v>10.2692357287454</v>
      </c>
      <c r="L9" s="176">
        <v>123.945170391627</v>
      </c>
      <c r="M9" s="176" t="s">
        <v>6890</v>
      </c>
      <c r="N9" s="176" t="s">
        <v>6891</v>
      </c>
      <c r="O9" s="313" t="s">
        <v>15</v>
      </c>
      <c r="P9" s="313" t="s">
        <v>16</v>
      </c>
      <c r="Q9" s="176"/>
      <c r="R9" s="176" t="s">
        <v>35</v>
      </c>
      <c r="S9" s="313" t="s">
        <v>87</v>
      </c>
      <c r="T9" s="174" t="s">
        <v>737</v>
      </c>
      <c r="U9" s="174"/>
      <c r="V9" s="174"/>
      <c r="W9" s="174" t="s">
        <v>4668</v>
      </c>
      <c r="X9" s="63" t="s">
        <v>4164</v>
      </c>
      <c r="Y9" s="174" t="s">
        <v>165</v>
      </c>
      <c r="Z9" s="174" t="s">
        <v>7128</v>
      </c>
      <c r="AA9" s="429">
        <v>45673</v>
      </c>
      <c r="AB9" s="430">
        <v>47295</v>
      </c>
      <c r="AC9" s="63" t="s">
        <v>4646</v>
      </c>
      <c r="AD9" s="174"/>
      <c r="AE9" s="63"/>
      <c r="AF9" s="63"/>
      <c r="AG9" s="174" t="s">
        <v>6893</v>
      </c>
      <c r="AH9" s="174" t="s">
        <v>6894</v>
      </c>
      <c r="AI9" s="466">
        <v>46666</v>
      </c>
      <c r="AJ9" s="174"/>
      <c r="AK9" s="174"/>
      <c r="AL9" s="174"/>
      <c r="AM9" s="174"/>
      <c r="AN9" s="174"/>
      <c r="AO9" s="174"/>
      <c r="AP9" s="174"/>
      <c r="AQ9" s="174"/>
      <c r="AR9" s="174"/>
      <c r="AS9" s="174"/>
      <c r="AT9" s="174"/>
      <c r="AU9" s="174"/>
      <c r="AV9" s="174"/>
      <c r="AW9" s="174"/>
      <c r="AX9" s="174"/>
      <c r="AY9" s="174"/>
      <c r="AZ9" s="174"/>
      <c r="BA9" s="174"/>
      <c r="BB9" s="174"/>
      <c r="BC9" s="174"/>
      <c r="BD9" s="174"/>
      <c r="BE9" s="174"/>
      <c r="BF9" s="174"/>
      <c r="BG9" s="174"/>
      <c r="BH9" s="174"/>
      <c r="BI9" s="174"/>
      <c r="BJ9" s="174"/>
      <c r="BK9" s="174"/>
      <c r="BL9" s="174"/>
      <c r="BM9" s="174"/>
      <c r="BN9" s="174"/>
      <c r="BO9" s="174"/>
      <c r="BP9" s="174"/>
      <c r="BQ9" s="174"/>
      <c r="BR9" s="174"/>
      <c r="BS9" s="174"/>
      <c r="BT9" s="174"/>
      <c r="BU9" s="416" t="b">
        <v>1</v>
      </c>
      <c r="BV9" s="174" t="s">
        <v>2306</v>
      </c>
      <c r="BW9" s="174">
        <v>2025</v>
      </c>
      <c r="BX9" s="415">
        <v>45684</v>
      </c>
      <c r="BY9" s="174" t="s">
        <v>2310</v>
      </c>
      <c r="BZ9" s="437"/>
      <c r="CA9" s="523"/>
      <c r="CB9" s="524"/>
      <c r="CC9" s="422"/>
      <c r="CD9" s="524"/>
      <c r="CE9" s="524"/>
      <c r="CF9" s="422"/>
      <c r="CG9" s="524"/>
      <c r="CH9" s="523"/>
      <c r="CI9" s="524"/>
      <c r="CJ9" s="525"/>
      <c r="CK9" s="426"/>
      <c r="CL9" s="426"/>
      <c r="CM9" s="426"/>
      <c r="CN9" s="426"/>
      <c r="CO9" s="425"/>
    </row>
    <row r="10" spans="1:96" ht="15.75" customHeight="1">
      <c r="A10" s="319" t="s">
        <v>10</v>
      </c>
      <c r="B10" s="319" t="s">
        <v>11</v>
      </c>
      <c r="C10" s="319" t="s">
        <v>28</v>
      </c>
      <c r="D10" s="356" t="s">
        <v>13</v>
      </c>
      <c r="E10" s="356" t="s">
        <v>3756</v>
      </c>
      <c r="F10" s="359" t="str">
        <f t="array" ref="F10">IFERROR(INDEX(UIID!$K$2:$K1001, MATCH(CONCATENATE(B10,D10,G10,J10), UIID!$B$2:$B1001&amp;UIID!$D$2:$D1001&amp;UIID!$G$2:$G1001&amp;UIID!$H$2:$H1001, 0),), "Not Found")</f>
        <v>0722-0032</v>
      </c>
      <c r="G10" s="319" t="s">
        <v>3555</v>
      </c>
      <c r="H10" s="319"/>
      <c r="I10" s="319" t="s">
        <v>5609</v>
      </c>
      <c r="J10" s="319" t="s">
        <v>3771</v>
      </c>
      <c r="K10" s="356">
        <v>10.326306333009599</v>
      </c>
      <c r="L10" s="356">
        <v>123.906346830495</v>
      </c>
      <c r="M10" s="356" t="s">
        <v>1188</v>
      </c>
      <c r="N10" s="356" t="s">
        <v>5610</v>
      </c>
      <c r="O10" s="356" t="s">
        <v>113</v>
      </c>
      <c r="P10" s="356" t="s">
        <v>226</v>
      </c>
      <c r="Q10" s="319" t="s">
        <v>5215</v>
      </c>
      <c r="R10" s="356" t="s">
        <v>21</v>
      </c>
      <c r="S10" s="356" t="s">
        <v>2222</v>
      </c>
      <c r="T10" s="319"/>
      <c r="U10" s="319" t="s">
        <v>2858</v>
      </c>
      <c r="V10" s="319"/>
      <c r="W10" s="319"/>
      <c r="X10" s="356" t="s">
        <v>4979</v>
      </c>
      <c r="Y10" s="319" t="s">
        <v>7129</v>
      </c>
      <c r="Z10" s="319" t="s">
        <v>7130</v>
      </c>
      <c r="AA10" s="475">
        <v>45680</v>
      </c>
      <c r="AB10" s="476">
        <v>47507</v>
      </c>
      <c r="AC10" s="356" t="s">
        <v>4158</v>
      </c>
      <c r="AD10" s="319"/>
      <c r="AE10" s="356"/>
      <c r="AF10" s="356"/>
      <c r="AG10" s="319" t="s">
        <v>7131</v>
      </c>
      <c r="AH10" s="320" t="s">
        <v>7132</v>
      </c>
      <c r="AI10" s="504">
        <v>46617</v>
      </c>
      <c r="AJ10" s="319"/>
      <c r="AK10" s="319"/>
      <c r="AL10" s="319"/>
      <c r="AM10" s="319"/>
      <c r="AN10" s="319"/>
      <c r="AO10" s="319"/>
      <c r="AP10" s="319"/>
      <c r="AQ10" s="319"/>
      <c r="AR10" s="319"/>
      <c r="AS10" s="319"/>
      <c r="AT10" s="319"/>
      <c r="AU10" s="319"/>
      <c r="AV10" s="319"/>
      <c r="AW10" s="319"/>
      <c r="AX10" s="319"/>
      <c r="AY10" s="319"/>
      <c r="AZ10" s="319"/>
      <c r="BA10" s="319"/>
      <c r="BB10" s="319"/>
      <c r="BC10" s="319"/>
      <c r="BD10" s="319"/>
      <c r="BE10" s="319"/>
      <c r="BF10" s="319"/>
      <c r="BG10" s="319"/>
      <c r="BH10" s="319"/>
      <c r="BI10" s="319"/>
      <c r="BJ10" s="319"/>
      <c r="BK10" s="319"/>
      <c r="BL10" s="319"/>
      <c r="BM10" s="319"/>
      <c r="BN10" s="319"/>
      <c r="BO10" s="319"/>
      <c r="BP10" s="319"/>
      <c r="BQ10" s="319"/>
      <c r="BR10" s="319"/>
      <c r="BS10" s="319"/>
      <c r="BT10" s="319"/>
      <c r="BU10" s="497" t="b">
        <v>1</v>
      </c>
      <c r="BV10" s="319" t="s">
        <v>2306</v>
      </c>
      <c r="BW10" s="319">
        <v>2025</v>
      </c>
      <c r="BX10" s="477">
        <v>45684</v>
      </c>
      <c r="BY10" s="319" t="s">
        <v>2310</v>
      </c>
      <c r="BZ10" s="347"/>
      <c r="CA10" s="615"/>
      <c r="CB10" s="608"/>
      <c r="CC10" s="487"/>
      <c r="CD10" s="608"/>
      <c r="CE10" s="608"/>
      <c r="CF10" s="487"/>
      <c r="CG10" s="608"/>
      <c r="CH10" s="615"/>
      <c r="CI10" s="608"/>
      <c r="CJ10" s="608"/>
      <c r="CK10" s="479"/>
      <c r="CL10" s="479"/>
      <c r="CM10" s="479"/>
      <c r="CN10" s="479"/>
      <c r="CO10" s="480"/>
    </row>
    <row r="11" spans="1:96" ht="15.75" customHeight="1">
      <c r="A11" s="174" t="s">
        <v>10</v>
      </c>
      <c r="B11" s="174" t="s">
        <v>49</v>
      </c>
      <c r="C11" s="174" t="s">
        <v>50</v>
      </c>
      <c r="D11" s="174" t="s">
        <v>51</v>
      </c>
      <c r="E11" s="174" t="s">
        <v>30</v>
      </c>
      <c r="F11" s="315" t="str">
        <f t="array" ref="F11">IFERROR(INDEX(UIID!$K$2:$K1001, MATCH(CONCATENATE(B11,D11,G11,J11), UIID!$B$2:$B1001&amp;UIID!$D$2:$D1001&amp;UIID!$G$2:$G1001&amp;UIID!$H$2:$H1001, 0),), "Not Found")</f>
        <v>0746-0011</v>
      </c>
      <c r="G11" s="174" t="s">
        <v>1788</v>
      </c>
      <c r="H11" s="174"/>
      <c r="I11" s="174" t="s">
        <v>8460</v>
      </c>
      <c r="J11" s="174" t="s">
        <v>1789</v>
      </c>
      <c r="K11" s="174">
        <v>9.3263781532224002</v>
      </c>
      <c r="L11" s="174">
        <v>123.297067694313</v>
      </c>
      <c r="M11" s="174" t="s">
        <v>1790</v>
      </c>
      <c r="N11" s="174" t="s">
        <v>8045</v>
      </c>
      <c r="O11" s="174" t="s">
        <v>15</v>
      </c>
      <c r="P11" s="174" t="s">
        <v>16</v>
      </c>
      <c r="Q11" s="174" t="s">
        <v>4156</v>
      </c>
      <c r="R11" s="174" t="s">
        <v>35</v>
      </c>
      <c r="S11" s="174" t="s">
        <v>117</v>
      </c>
      <c r="T11" s="174" t="s">
        <v>3159</v>
      </c>
      <c r="U11" s="174"/>
      <c r="V11" s="174"/>
      <c r="W11" s="174" t="s">
        <v>4587</v>
      </c>
      <c r="X11" s="174" t="s">
        <v>4164</v>
      </c>
      <c r="Y11" s="174" t="s">
        <v>1348</v>
      </c>
      <c r="Z11" s="174" t="s">
        <v>8461</v>
      </c>
      <c r="AA11" s="466">
        <v>45674</v>
      </c>
      <c r="AB11" s="418">
        <v>46975</v>
      </c>
      <c r="AC11" s="174" t="s">
        <v>4646</v>
      </c>
      <c r="AD11" s="174"/>
      <c r="AE11" s="174" t="s">
        <v>4159</v>
      </c>
      <c r="AF11" s="174"/>
      <c r="AG11" s="174" t="s">
        <v>8462</v>
      </c>
      <c r="AH11" s="174" t="s">
        <v>8463</v>
      </c>
      <c r="AI11" s="418">
        <v>47177</v>
      </c>
      <c r="AJ11" s="174"/>
      <c r="AK11" s="174"/>
      <c r="AL11" s="174"/>
      <c r="AM11" s="174"/>
      <c r="AN11" s="174"/>
      <c r="AO11" s="174"/>
      <c r="AP11" s="174"/>
      <c r="AQ11" s="174"/>
      <c r="AR11" s="174"/>
      <c r="AS11" s="174"/>
      <c r="AT11" s="174"/>
      <c r="AU11" s="174"/>
      <c r="AV11" s="174"/>
      <c r="AW11" s="174"/>
      <c r="AX11" s="174"/>
      <c r="AY11" s="174"/>
      <c r="AZ11" s="174"/>
      <c r="BA11" s="174"/>
      <c r="BB11" s="174"/>
      <c r="BC11" s="174"/>
      <c r="BD11" s="174"/>
      <c r="BE11" s="174"/>
      <c r="BF11" s="174"/>
      <c r="BG11" s="174"/>
      <c r="BH11" s="174"/>
      <c r="BI11" s="174"/>
      <c r="BJ11" s="174"/>
      <c r="BK11" s="174"/>
      <c r="BL11" s="174"/>
      <c r="BM11" s="174"/>
      <c r="BN11" s="174"/>
      <c r="BO11" s="174"/>
      <c r="BP11" s="174"/>
      <c r="BQ11" s="174"/>
      <c r="BR11" s="174"/>
      <c r="BS11" s="174"/>
      <c r="BT11" s="174"/>
      <c r="BU11" s="416" t="b">
        <v>1</v>
      </c>
      <c r="BV11" s="174" t="s">
        <v>2306</v>
      </c>
      <c r="BW11" s="174">
        <v>2025</v>
      </c>
      <c r="BX11" s="415">
        <v>45684</v>
      </c>
      <c r="BY11" s="174" t="s">
        <v>2310</v>
      </c>
      <c r="BZ11" s="437"/>
      <c r="CA11" s="663"/>
      <c r="CB11" s="665"/>
      <c r="CC11" s="422"/>
      <c r="CD11" s="665"/>
      <c r="CE11" s="665"/>
      <c r="CF11" s="422"/>
      <c r="CG11" s="665"/>
      <c r="CH11" s="663"/>
      <c r="CI11" s="665"/>
      <c r="CJ11" s="438"/>
      <c r="CK11" s="426"/>
      <c r="CL11" s="426"/>
      <c r="CM11" s="426"/>
      <c r="CN11" s="426"/>
      <c r="CO11" s="425"/>
      <c r="CP11" s="425"/>
      <c r="CQ11" s="425"/>
      <c r="CR11" s="425"/>
    </row>
    <row r="12" spans="1:96">
      <c r="A12" s="865" t="s">
        <v>10134</v>
      </c>
      <c r="B12" s="866">
        <f>COUNTA(B2:B11)</f>
        <v>10</v>
      </c>
    </row>
    <row r="13" spans="1:96" ht="15.75" customHeight="1">
      <c r="A13" s="313" t="s">
        <v>10</v>
      </c>
      <c r="B13" s="313" t="s">
        <v>27</v>
      </c>
      <c r="C13" s="174" t="s">
        <v>28</v>
      </c>
      <c r="D13" s="63" t="s">
        <v>29</v>
      </c>
      <c r="E13" s="63" t="s">
        <v>30</v>
      </c>
      <c r="F13" s="315" t="str">
        <f t="array" ref="F13">IFERROR(INDEX(UIID!$K$2:$K1001, MATCH(CONCATENATE(B13,D13,G13,J13), UIID!$B$2:$B1001&amp;UIID!$D$2:$D1001&amp;UIID!$G$2:$G1001&amp;UIID!$H$2:$H1001, 0),), "Not Found")</f>
        <v>Not Found</v>
      </c>
      <c r="G13" s="174" t="s">
        <v>10135</v>
      </c>
      <c r="H13" s="174"/>
      <c r="I13" s="174" t="s">
        <v>4926</v>
      </c>
      <c r="J13" s="174" t="s">
        <v>10136</v>
      </c>
      <c r="K13" s="174">
        <v>9.6523391834410202</v>
      </c>
      <c r="L13" s="174">
        <v>123.872323694377</v>
      </c>
      <c r="M13" s="174" t="s">
        <v>4927</v>
      </c>
      <c r="N13" s="174" t="s">
        <v>4928</v>
      </c>
      <c r="O13" s="63" t="s">
        <v>113</v>
      </c>
      <c r="P13" s="63" t="s">
        <v>220</v>
      </c>
      <c r="Q13" s="174"/>
      <c r="R13" s="63" t="s">
        <v>35</v>
      </c>
      <c r="S13" s="63" t="s">
        <v>8666</v>
      </c>
      <c r="T13" s="174" t="s">
        <v>228</v>
      </c>
      <c r="U13" s="174"/>
      <c r="V13" s="174"/>
      <c r="W13" s="174" t="s">
        <v>4858</v>
      </c>
      <c r="X13" s="63" t="s">
        <v>4157</v>
      </c>
      <c r="Y13" s="174" t="s">
        <v>4859</v>
      </c>
      <c r="Z13" s="174" t="s">
        <v>4929</v>
      </c>
      <c r="AA13" s="429">
        <v>45702</v>
      </c>
      <c r="AB13" s="430">
        <v>47529</v>
      </c>
      <c r="AC13" s="63" t="s">
        <v>4158</v>
      </c>
      <c r="AD13" s="174"/>
      <c r="AE13" s="63" t="s">
        <v>4159</v>
      </c>
      <c r="AF13" s="63"/>
      <c r="AG13" s="174" t="s">
        <v>4930</v>
      </c>
      <c r="AH13" s="317" t="s">
        <v>4931</v>
      </c>
      <c r="AI13" s="682">
        <v>47397</v>
      </c>
      <c r="AJ13" s="174"/>
      <c r="AK13" s="174"/>
      <c r="AL13" s="174"/>
      <c r="AM13" s="174"/>
      <c r="AN13" s="174"/>
      <c r="AO13" s="174"/>
      <c r="AP13" s="174"/>
      <c r="AQ13" s="174"/>
      <c r="AR13" s="174"/>
      <c r="AS13" s="174"/>
      <c r="AT13" s="174"/>
      <c r="AU13" s="174"/>
      <c r="AV13" s="174"/>
      <c r="AW13" s="174"/>
      <c r="AX13" s="174"/>
      <c r="AY13" s="174"/>
      <c r="AZ13" s="174"/>
      <c r="BA13" s="174"/>
      <c r="BB13" s="174"/>
      <c r="BC13" s="174"/>
      <c r="BD13" s="174"/>
      <c r="BE13" s="174"/>
      <c r="BF13" s="174"/>
      <c r="BG13" s="174"/>
      <c r="BH13" s="174"/>
      <c r="BI13" s="174"/>
      <c r="BJ13" s="174"/>
      <c r="BK13" s="174"/>
      <c r="BL13" s="174"/>
      <c r="BM13" s="174"/>
      <c r="BN13" s="174"/>
      <c r="BO13" s="174"/>
      <c r="BP13" s="174"/>
      <c r="BQ13" s="174"/>
      <c r="BR13" s="174"/>
      <c r="BS13" s="174"/>
      <c r="BT13" s="174"/>
      <c r="BU13" s="416" t="b">
        <v>1</v>
      </c>
      <c r="BV13" s="174" t="s">
        <v>2309</v>
      </c>
      <c r="BW13" s="174">
        <v>2025</v>
      </c>
      <c r="BX13" s="415">
        <v>45709</v>
      </c>
      <c r="BY13" s="174" t="s">
        <v>2307</v>
      </c>
      <c r="BZ13" s="437"/>
      <c r="CA13" s="471"/>
      <c r="CB13" s="473"/>
      <c r="CC13" s="422"/>
      <c r="CD13" s="473"/>
      <c r="CE13" s="473"/>
      <c r="CF13" s="422"/>
      <c r="CG13" s="473"/>
      <c r="CH13" s="471"/>
      <c r="CI13" s="473">
        <v>1</v>
      </c>
      <c r="CJ13" s="438"/>
      <c r="CK13" s="426">
        <f>COUNTIF(BY13,"new tvi &amp; program")</f>
        <v>1</v>
      </c>
      <c r="CL13" s="426">
        <f>COUNTIF(BY13,"additional program")</f>
        <v>0</v>
      </c>
      <c r="CM13" s="426">
        <f>COUNTIF(BY13,"migration")</f>
        <v>0</v>
      </c>
      <c r="CN13" s="426">
        <f>SUM(CK13:CM13)</f>
        <v>1</v>
      </c>
      <c r="CO13" s="425" t="b">
        <f>COUNTIF($Z$3:$Z184,$Z13)&gt;1</f>
        <v>0</v>
      </c>
      <c r="CP13" s="425"/>
      <c r="CQ13" s="425"/>
      <c r="CR13" s="425"/>
    </row>
    <row r="14" spans="1:96" ht="15.75" customHeight="1">
      <c r="A14" s="174" t="s">
        <v>10</v>
      </c>
      <c r="B14" s="174" t="s">
        <v>11</v>
      </c>
      <c r="C14" s="174" t="s">
        <v>28</v>
      </c>
      <c r="D14" s="63" t="s">
        <v>13</v>
      </c>
      <c r="E14" s="63" t="s">
        <v>3756</v>
      </c>
      <c r="F14" s="315" t="str">
        <f t="array" ref="F14">IFERROR(INDEX(UIID!$K$2:$K1001, MATCH(CONCATENATE(B14,D14,G14,J14), UIID!$B$2:$B1001&amp;UIID!$D$2:$D1001&amp;UIID!$G$2:$G1001&amp;UIID!$H$2:$H1001, 0),), "Not Found")</f>
        <v>0722-0224</v>
      </c>
      <c r="G14" s="174" t="s">
        <v>3930</v>
      </c>
      <c r="H14" s="174"/>
      <c r="I14" s="174" t="s">
        <v>7133</v>
      </c>
      <c r="J14" s="174" t="s">
        <v>3931</v>
      </c>
      <c r="K14" s="174">
        <v>10.3205008509861</v>
      </c>
      <c r="L14" s="174">
        <v>123.90568785197</v>
      </c>
      <c r="M14" s="174" t="s">
        <v>7134</v>
      </c>
      <c r="N14" s="174" t="s">
        <v>7135</v>
      </c>
      <c r="O14" s="63" t="s">
        <v>15</v>
      </c>
      <c r="P14" s="63" t="s">
        <v>16</v>
      </c>
      <c r="Q14" s="174"/>
      <c r="R14" s="174" t="s">
        <v>21</v>
      </c>
      <c r="S14" s="63" t="s">
        <v>3006</v>
      </c>
      <c r="T14" s="174"/>
      <c r="U14" s="174" t="s">
        <v>2753</v>
      </c>
      <c r="V14" s="174"/>
      <c r="W14" s="174"/>
      <c r="X14" s="63" t="s">
        <v>22</v>
      </c>
      <c r="Y14" s="174" t="s">
        <v>1048</v>
      </c>
      <c r="Z14" s="174" t="s">
        <v>7136</v>
      </c>
      <c r="AA14" s="429">
        <v>45691</v>
      </c>
      <c r="AB14" s="430">
        <v>47518</v>
      </c>
      <c r="AC14" s="63" t="s">
        <v>4158</v>
      </c>
      <c r="AD14" s="174"/>
      <c r="AE14" s="63"/>
      <c r="AF14" s="63"/>
      <c r="AG14" s="174" t="s">
        <v>7137</v>
      </c>
      <c r="AH14" s="174" t="s">
        <v>7138</v>
      </c>
      <c r="AI14" s="174" t="s">
        <v>22</v>
      </c>
      <c r="AJ14" s="174"/>
      <c r="AK14" s="174"/>
      <c r="AL14" s="174"/>
      <c r="AM14" s="174"/>
      <c r="AN14" s="174"/>
      <c r="AO14" s="174"/>
      <c r="AP14" s="174"/>
      <c r="AQ14" s="174"/>
      <c r="AR14" s="174"/>
      <c r="AS14" s="174"/>
      <c r="AT14" s="174"/>
      <c r="AU14" s="174"/>
      <c r="AV14" s="174"/>
      <c r="AW14" s="174"/>
      <c r="AX14" s="174"/>
      <c r="AY14" s="174"/>
      <c r="AZ14" s="174"/>
      <c r="BA14" s="174"/>
      <c r="BB14" s="174"/>
      <c r="BC14" s="174"/>
      <c r="BD14" s="174"/>
      <c r="BE14" s="174"/>
      <c r="BF14" s="174"/>
      <c r="BG14" s="174"/>
      <c r="BH14" s="174"/>
      <c r="BI14" s="174"/>
      <c r="BJ14" s="174"/>
      <c r="BK14" s="174"/>
      <c r="BL14" s="174"/>
      <c r="BM14" s="174"/>
      <c r="BN14" s="174"/>
      <c r="BO14" s="174"/>
      <c r="BP14" s="174"/>
      <c r="BQ14" s="174"/>
      <c r="BR14" s="174"/>
      <c r="BS14" s="174"/>
      <c r="BT14" s="174"/>
      <c r="BU14" s="416" t="b">
        <v>1</v>
      </c>
      <c r="BV14" s="174" t="s">
        <v>2309</v>
      </c>
      <c r="BW14" s="174">
        <v>2025</v>
      </c>
      <c r="BX14" s="415">
        <v>45709</v>
      </c>
      <c r="BY14" s="174" t="s">
        <v>2307</v>
      </c>
      <c r="BZ14" s="437"/>
      <c r="CA14" s="523"/>
      <c r="CB14" s="524"/>
      <c r="CC14" s="422"/>
      <c r="CD14" s="524"/>
      <c r="CE14" s="524"/>
      <c r="CF14" s="422"/>
      <c r="CG14" s="524"/>
      <c r="CH14" s="523"/>
      <c r="CI14" s="524">
        <v>1</v>
      </c>
      <c r="CJ14" s="525"/>
      <c r="CK14" s="426"/>
      <c r="CL14" s="426"/>
      <c r="CM14" s="426"/>
      <c r="CN14" s="426"/>
      <c r="CO14" s="425"/>
    </row>
    <row r="15" spans="1:96" ht="15.75" customHeight="1">
      <c r="A15" s="174" t="s">
        <v>10</v>
      </c>
      <c r="B15" s="174" t="s">
        <v>11</v>
      </c>
      <c r="C15" s="174" t="s">
        <v>146</v>
      </c>
      <c r="D15" s="63" t="s">
        <v>3904</v>
      </c>
      <c r="E15" s="63" t="s">
        <v>123</v>
      </c>
      <c r="F15" s="315" t="str">
        <f t="array" ref="F15">IFERROR(INDEX(UIID!$K$2:$K1001, MATCH(CONCATENATE(B15,D15,G15,J15), UIID!$B$2:$B1001&amp;UIID!$D$2:$D1001&amp;UIID!$G$2:$G1001&amp;UIID!$H$2:$H1001, 0),), "Not Found")</f>
        <v>0722-0219</v>
      </c>
      <c r="G15" s="176" t="s">
        <v>3568</v>
      </c>
      <c r="H15" s="176"/>
      <c r="I15" s="176" t="s">
        <v>7084</v>
      </c>
      <c r="J15" s="176" t="s">
        <v>3924</v>
      </c>
      <c r="K15" s="176">
        <v>10.6676874170077</v>
      </c>
      <c r="L15" s="176">
        <v>124.329675773842</v>
      </c>
      <c r="M15" s="176" t="s">
        <v>7085</v>
      </c>
      <c r="N15" s="622" t="s">
        <v>10137</v>
      </c>
      <c r="O15" s="313" t="s">
        <v>15</v>
      </c>
      <c r="P15" s="313" t="s">
        <v>16</v>
      </c>
      <c r="Q15" s="176"/>
      <c r="R15" s="176" t="s">
        <v>35</v>
      </c>
      <c r="S15" s="313" t="s">
        <v>125</v>
      </c>
      <c r="T15" s="174" t="s">
        <v>1849</v>
      </c>
      <c r="U15" s="174"/>
      <c r="V15" s="174"/>
      <c r="W15" s="174" t="s">
        <v>4582</v>
      </c>
      <c r="X15" s="63" t="s">
        <v>4164</v>
      </c>
      <c r="Y15" s="174" t="s">
        <v>127</v>
      </c>
      <c r="Z15" s="174" t="s">
        <v>7140</v>
      </c>
      <c r="AA15" s="429">
        <v>45699</v>
      </c>
      <c r="AB15" s="430">
        <v>47451</v>
      </c>
      <c r="AC15" s="63" t="s">
        <v>1605</v>
      </c>
      <c r="AD15" s="174"/>
      <c r="AE15" s="63"/>
      <c r="AF15" s="63"/>
      <c r="AG15" s="174" t="s">
        <v>7141</v>
      </c>
      <c r="AH15" s="174" t="s">
        <v>7142</v>
      </c>
      <c r="AI15" s="466">
        <v>47140</v>
      </c>
      <c r="AJ15" s="174"/>
      <c r="AK15" s="174"/>
      <c r="AL15" s="174"/>
      <c r="AM15" s="174"/>
      <c r="AN15" s="174"/>
      <c r="AO15" s="174"/>
      <c r="AP15" s="174"/>
      <c r="AQ15" s="174"/>
      <c r="AR15" s="174"/>
      <c r="AS15" s="174"/>
      <c r="AT15" s="174"/>
      <c r="AU15" s="174"/>
      <c r="AV15" s="174"/>
      <c r="AW15" s="174"/>
      <c r="AX15" s="174"/>
      <c r="AY15" s="174"/>
      <c r="AZ15" s="174"/>
      <c r="BA15" s="174"/>
      <c r="BB15" s="174"/>
      <c r="BC15" s="174"/>
      <c r="BD15" s="174"/>
      <c r="BE15" s="174"/>
      <c r="BF15" s="174"/>
      <c r="BG15" s="174"/>
      <c r="BH15" s="174"/>
      <c r="BI15" s="174"/>
      <c r="BJ15" s="174"/>
      <c r="BK15" s="174"/>
      <c r="BL15" s="174"/>
      <c r="BM15" s="174"/>
      <c r="BN15" s="174"/>
      <c r="BO15" s="174"/>
      <c r="BP15" s="174"/>
      <c r="BQ15" s="174"/>
      <c r="BR15" s="174"/>
      <c r="BS15" s="174"/>
      <c r="BT15" s="174"/>
      <c r="BU15" s="416" t="b">
        <v>1</v>
      </c>
      <c r="BV15" s="174" t="s">
        <v>2309</v>
      </c>
      <c r="BW15" s="174">
        <v>2025</v>
      </c>
      <c r="BX15" s="415">
        <v>45709</v>
      </c>
      <c r="BY15" s="174" t="s">
        <v>2310</v>
      </c>
      <c r="BZ15" s="437"/>
      <c r="CA15" s="523"/>
      <c r="CB15" s="524"/>
      <c r="CC15" s="422"/>
      <c r="CD15" s="524"/>
      <c r="CE15" s="524"/>
      <c r="CF15" s="422"/>
      <c r="CG15" s="524"/>
      <c r="CH15" s="523"/>
      <c r="CI15" s="524"/>
      <c r="CJ15" s="525"/>
      <c r="CK15" s="426"/>
      <c r="CL15" s="426"/>
      <c r="CM15" s="426"/>
      <c r="CN15" s="426"/>
      <c r="CO15" s="425"/>
    </row>
    <row r="16" spans="1:96" ht="15.75" customHeight="1">
      <c r="A16" s="174" t="s">
        <v>10</v>
      </c>
      <c r="B16" s="174" t="s">
        <v>11</v>
      </c>
      <c r="C16" s="174" t="s">
        <v>509</v>
      </c>
      <c r="D16" s="63" t="s">
        <v>551</v>
      </c>
      <c r="E16" s="63" t="s">
        <v>30</v>
      </c>
      <c r="F16" s="315" t="str">
        <f t="array" ref="F16">IFERROR(INDEX(UIID!$K$2:$K1001, MATCH(CONCATENATE(B16,D16,G16,J16), UIID!$B$2:$B1001&amp;UIID!$D$2:$D1001&amp;UIID!$G$2:$G1001&amp;UIID!$H$2:$H1001, 0),), "Not Found")</f>
        <v>0722-0073</v>
      </c>
      <c r="G16" s="338" t="s">
        <v>1662</v>
      </c>
      <c r="H16" s="63"/>
      <c r="I16" s="63" t="s">
        <v>7125</v>
      </c>
      <c r="J16" s="174" t="s">
        <v>3792</v>
      </c>
      <c r="K16" s="63">
        <v>11.026358397446799</v>
      </c>
      <c r="L16" s="63">
        <v>124.004527329033</v>
      </c>
      <c r="M16" s="63" t="s">
        <v>1664</v>
      </c>
      <c r="N16" s="63" t="s">
        <v>5600</v>
      </c>
      <c r="O16" s="63" t="s">
        <v>15</v>
      </c>
      <c r="P16" s="63" t="s">
        <v>16</v>
      </c>
      <c r="Q16" s="63" t="s">
        <v>4156</v>
      </c>
      <c r="R16" s="63" t="s">
        <v>35</v>
      </c>
      <c r="S16" s="63" t="s">
        <v>8666</v>
      </c>
      <c r="T16" s="174" t="s">
        <v>39</v>
      </c>
      <c r="U16" s="174"/>
      <c r="V16" s="174"/>
      <c r="W16" s="174" t="s">
        <v>4640</v>
      </c>
      <c r="X16" s="63" t="s">
        <v>4164</v>
      </c>
      <c r="Y16" s="174" t="s">
        <v>253</v>
      </c>
      <c r="Z16" s="174" t="s">
        <v>7143</v>
      </c>
      <c r="AA16" s="429">
        <v>45700</v>
      </c>
      <c r="AB16" s="430">
        <v>47527</v>
      </c>
      <c r="AC16" s="63" t="s">
        <v>4158</v>
      </c>
      <c r="AD16" s="174"/>
      <c r="AE16" s="63"/>
      <c r="AF16" s="63"/>
      <c r="AG16" s="174" t="s">
        <v>7144</v>
      </c>
      <c r="AH16" s="317" t="s">
        <v>7145</v>
      </c>
      <c r="AI16" s="503">
        <v>46171</v>
      </c>
      <c r="AJ16" s="174"/>
      <c r="AK16" s="174"/>
      <c r="AL16" s="174"/>
      <c r="AM16" s="174"/>
      <c r="AN16" s="174"/>
      <c r="AO16" s="174"/>
      <c r="AP16" s="174"/>
      <c r="AQ16" s="174"/>
      <c r="AR16" s="174"/>
      <c r="AS16" s="174"/>
      <c r="AT16" s="174"/>
      <c r="AU16" s="174"/>
      <c r="AV16" s="174"/>
      <c r="AW16" s="174"/>
      <c r="AX16" s="174"/>
      <c r="AY16" s="174"/>
      <c r="AZ16" s="174"/>
      <c r="BA16" s="174"/>
      <c r="BB16" s="174"/>
      <c r="BC16" s="174"/>
      <c r="BD16" s="174"/>
      <c r="BE16" s="174"/>
      <c r="BF16" s="174"/>
      <c r="BG16" s="174"/>
      <c r="BH16" s="174"/>
      <c r="BI16" s="174"/>
      <c r="BJ16" s="174"/>
      <c r="BK16" s="174"/>
      <c r="BL16" s="174"/>
      <c r="BM16" s="174"/>
      <c r="BN16" s="174"/>
      <c r="BO16" s="174"/>
      <c r="BP16" s="174"/>
      <c r="BQ16" s="174"/>
      <c r="BR16" s="174"/>
      <c r="BS16" s="174"/>
      <c r="BT16" s="174"/>
      <c r="BU16" s="416" t="b">
        <v>1</v>
      </c>
      <c r="BV16" s="174" t="s">
        <v>2309</v>
      </c>
      <c r="BW16" s="174">
        <v>2025</v>
      </c>
      <c r="BX16" s="415">
        <v>45709</v>
      </c>
      <c r="BY16" s="174" t="s">
        <v>2310</v>
      </c>
      <c r="BZ16" s="437"/>
      <c r="CA16" s="523"/>
      <c r="CB16" s="524"/>
      <c r="CC16" s="422"/>
      <c r="CD16" s="524"/>
      <c r="CE16" s="524"/>
      <c r="CF16" s="422"/>
      <c r="CG16" s="524"/>
      <c r="CH16" s="523"/>
      <c r="CI16" s="524"/>
      <c r="CJ16" s="525"/>
      <c r="CK16" s="426"/>
      <c r="CL16" s="426"/>
      <c r="CM16" s="426"/>
      <c r="CN16" s="426"/>
      <c r="CO16" s="425"/>
    </row>
    <row r="17" spans="1:96" ht="15.75" customHeight="1">
      <c r="A17" s="174" t="s">
        <v>10</v>
      </c>
      <c r="B17" s="174" t="s">
        <v>11</v>
      </c>
      <c r="C17" s="174" t="s">
        <v>176</v>
      </c>
      <c r="D17" s="63" t="s">
        <v>374</v>
      </c>
      <c r="E17" s="63" t="s">
        <v>3756</v>
      </c>
      <c r="F17" s="315" t="str">
        <f t="array" ref="F17">IFERROR(INDEX(UIID!$K$2:$K1001, MATCH(CONCATENATE(B17,D17,G17,J17), UIID!$B$2:$B1001&amp;UIID!$D$2:$D1001&amp;UIID!$G$2:$G1001&amp;UIID!$H$2:$H1001, 0),), "Not Found")</f>
        <v>0722-0225</v>
      </c>
      <c r="G17" s="174" t="s">
        <v>3932</v>
      </c>
      <c r="H17" s="174"/>
      <c r="I17" s="174" t="s">
        <v>7146</v>
      </c>
      <c r="J17" s="174" t="s">
        <v>3933</v>
      </c>
      <c r="K17" s="174">
        <v>10.3455063869825</v>
      </c>
      <c r="L17" s="174">
        <v>123.93075346739499</v>
      </c>
      <c r="M17" s="174" t="s">
        <v>7147</v>
      </c>
      <c r="N17" s="174" t="s">
        <v>7148</v>
      </c>
      <c r="O17" s="63" t="s">
        <v>15</v>
      </c>
      <c r="P17" s="63" t="s">
        <v>16</v>
      </c>
      <c r="Q17" s="174"/>
      <c r="R17" s="174" t="s">
        <v>21</v>
      </c>
      <c r="S17" s="63" t="s">
        <v>3006</v>
      </c>
      <c r="T17" s="174"/>
      <c r="U17" s="174" t="s">
        <v>2753</v>
      </c>
      <c r="V17" s="174"/>
      <c r="W17" s="174"/>
      <c r="X17" s="63" t="s">
        <v>22</v>
      </c>
      <c r="Y17" s="174" t="s">
        <v>1048</v>
      </c>
      <c r="Z17" s="174" t="s">
        <v>7149</v>
      </c>
      <c r="AA17" s="429">
        <v>45702</v>
      </c>
      <c r="AB17" s="430">
        <v>47529</v>
      </c>
      <c r="AC17" s="63" t="s">
        <v>4158</v>
      </c>
      <c r="AD17" s="174"/>
      <c r="AE17" s="63"/>
      <c r="AF17" s="63"/>
      <c r="AG17" s="342" t="s">
        <v>7150</v>
      </c>
      <c r="AH17" s="498" t="s">
        <v>4828</v>
      </c>
      <c r="AI17" s="466"/>
      <c r="AJ17" s="174"/>
      <c r="AK17" s="174"/>
      <c r="AL17" s="174"/>
      <c r="AM17" s="174"/>
      <c r="AN17" s="174"/>
      <c r="AO17" s="174"/>
      <c r="AP17" s="174"/>
      <c r="AQ17" s="174"/>
      <c r="AR17" s="174"/>
      <c r="AS17" s="174"/>
      <c r="AT17" s="174"/>
      <c r="AU17" s="174"/>
      <c r="AV17" s="174"/>
      <c r="AW17" s="174"/>
      <c r="AX17" s="174"/>
      <c r="AY17" s="174"/>
      <c r="AZ17" s="174"/>
      <c r="BA17" s="174"/>
      <c r="BB17" s="174"/>
      <c r="BC17" s="174"/>
      <c r="BD17" s="174"/>
      <c r="BE17" s="174"/>
      <c r="BF17" s="174"/>
      <c r="BG17" s="174"/>
      <c r="BH17" s="174"/>
      <c r="BI17" s="174"/>
      <c r="BJ17" s="174"/>
      <c r="BK17" s="174"/>
      <c r="BL17" s="174"/>
      <c r="BM17" s="174"/>
      <c r="BN17" s="174"/>
      <c r="BO17" s="174"/>
      <c r="BP17" s="174"/>
      <c r="BQ17" s="174"/>
      <c r="BR17" s="174"/>
      <c r="BS17" s="174"/>
      <c r="BT17" s="174"/>
      <c r="BU17" s="416" t="b">
        <v>0</v>
      </c>
      <c r="BV17" s="174" t="s">
        <v>2309</v>
      </c>
      <c r="BW17" s="174">
        <v>2025</v>
      </c>
      <c r="BX17" s="415">
        <v>45709</v>
      </c>
      <c r="BY17" s="174" t="s">
        <v>2307</v>
      </c>
      <c r="BZ17" s="437"/>
      <c r="CA17" s="523"/>
      <c r="CB17" s="524"/>
      <c r="CC17" s="422"/>
      <c r="CD17" s="524"/>
      <c r="CE17" s="524"/>
      <c r="CF17" s="422"/>
      <c r="CG17" s="524"/>
      <c r="CH17" s="523"/>
      <c r="CI17" s="524">
        <v>1</v>
      </c>
      <c r="CJ17" s="525"/>
      <c r="CK17" s="426"/>
      <c r="CL17" s="426"/>
      <c r="CM17" s="426"/>
      <c r="CN17" s="426"/>
      <c r="CO17" s="425"/>
    </row>
    <row r="18" spans="1:96" ht="15.75" customHeight="1">
      <c r="A18" s="174" t="s">
        <v>10</v>
      </c>
      <c r="B18" s="174" t="s">
        <v>11</v>
      </c>
      <c r="C18" s="174" t="s">
        <v>123</v>
      </c>
      <c r="D18" s="63" t="s">
        <v>1069</v>
      </c>
      <c r="E18" s="63" t="s">
        <v>30</v>
      </c>
      <c r="F18" s="315" t="str">
        <f t="array" ref="F18">IFERROR(INDEX(UIID!$K$2:$K1001, MATCH(CONCATENATE(B18,D18,G18,J18), UIID!$B$2:$B1001&amp;UIID!$D$2:$D1001&amp;UIID!$G$2:$G1001&amp;UIID!$H$2:$H1001, 0),), "Not Found")</f>
        <v>0722-0226</v>
      </c>
      <c r="G18" s="174" t="s">
        <v>3934</v>
      </c>
      <c r="H18" s="174"/>
      <c r="I18" s="174" t="s">
        <v>7151</v>
      </c>
      <c r="J18" s="174" t="s">
        <v>3935</v>
      </c>
      <c r="K18" s="174">
        <v>10.418598808483599</v>
      </c>
      <c r="L18" s="174">
        <v>123.652152980899</v>
      </c>
      <c r="M18" s="174" t="s">
        <v>7152</v>
      </c>
      <c r="N18" s="174" t="s">
        <v>7153</v>
      </c>
      <c r="O18" s="63" t="s">
        <v>15</v>
      </c>
      <c r="P18" s="63" t="s">
        <v>16</v>
      </c>
      <c r="Q18" s="174"/>
      <c r="R18" s="174" t="s">
        <v>35</v>
      </c>
      <c r="S18" s="63" t="s">
        <v>104</v>
      </c>
      <c r="T18" s="174" t="s">
        <v>105</v>
      </c>
      <c r="U18" s="174"/>
      <c r="V18" s="174"/>
      <c r="W18" s="174" t="s">
        <v>4661</v>
      </c>
      <c r="X18" s="63" t="s">
        <v>4164</v>
      </c>
      <c r="Y18" s="174" t="s">
        <v>106</v>
      </c>
      <c r="Z18" s="174" t="s">
        <v>7154</v>
      </c>
      <c r="AA18" s="429">
        <v>45708</v>
      </c>
      <c r="AB18" s="430">
        <v>47535</v>
      </c>
      <c r="AC18" s="63" t="s">
        <v>4158</v>
      </c>
      <c r="AD18" s="174"/>
      <c r="AE18" s="63"/>
      <c r="AF18" s="63"/>
      <c r="AG18" s="174" t="s">
        <v>7155</v>
      </c>
      <c r="AH18" s="317" t="s">
        <v>7156</v>
      </c>
      <c r="AI18" s="503">
        <v>47088</v>
      </c>
      <c r="AJ18" s="174"/>
      <c r="AK18" s="174"/>
      <c r="AL18" s="174"/>
      <c r="AM18" s="174"/>
      <c r="AN18" s="174"/>
      <c r="AO18" s="174"/>
      <c r="AP18" s="174"/>
      <c r="AQ18" s="174"/>
      <c r="AR18" s="174"/>
      <c r="AS18" s="174"/>
      <c r="AT18" s="174"/>
      <c r="AU18" s="174"/>
      <c r="AV18" s="174"/>
      <c r="AW18" s="174"/>
      <c r="AX18" s="174"/>
      <c r="AY18" s="174"/>
      <c r="AZ18" s="174"/>
      <c r="BA18" s="174"/>
      <c r="BB18" s="174"/>
      <c r="BC18" s="174"/>
      <c r="BD18" s="174"/>
      <c r="BE18" s="174"/>
      <c r="BF18" s="174"/>
      <c r="BG18" s="174"/>
      <c r="BH18" s="174"/>
      <c r="BI18" s="174"/>
      <c r="BJ18" s="174"/>
      <c r="BK18" s="174"/>
      <c r="BL18" s="174"/>
      <c r="BM18" s="174"/>
      <c r="BN18" s="174"/>
      <c r="BO18" s="174"/>
      <c r="BP18" s="174"/>
      <c r="BQ18" s="174"/>
      <c r="BR18" s="174"/>
      <c r="BS18" s="174"/>
      <c r="BT18" s="174"/>
      <c r="BU18" s="416" t="b">
        <v>1</v>
      </c>
      <c r="BV18" s="174" t="s">
        <v>2309</v>
      </c>
      <c r="BW18" s="174">
        <v>2025</v>
      </c>
      <c r="BX18" s="415">
        <v>45709</v>
      </c>
      <c r="BY18" s="174" t="s">
        <v>2307</v>
      </c>
      <c r="BZ18" s="437"/>
      <c r="CA18" s="523"/>
      <c r="CB18" s="524"/>
      <c r="CC18" s="422"/>
      <c r="CD18" s="524"/>
      <c r="CE18" s="524"/>
      <c r="CF18" s="422"/>
      <c r="CG18" s="524"/>
      <c r="CH18" s="523"/>
      <c r="CI18" s="524">
        <v>1</v>
      </c>
      <c r="CJ18" s="525"/>
      <c r="CK18" s="426"/>
      <c r="CL18" s="426"/>
      <c r="CM18" s="426"/>
      <c r="CN18" s="426"/>
      <c r="CO18" s="425"/>
    </row>
    <row r="19" spans="1:96" ht="15.75" customHeight="1">
      <c r="A19" s="319" t="s">
        <v>10</v>
      </c>
      <c r="B19" s="319" t="s">
        <v>11</v>
      </c>
      <c r="C19" s="319" t="s">
        <v>123</v>
      </c>
      <c r="D19" s="356" t="s">
        <v>1069</v>
      </c>
      <c r="E19" s="356" t="s">
        <v>30</v>
      </c>
      <c r="F19" s="359" t="str">
        <f t="array" ref="F19">IFERROR(INDEX(UIID!$K$2:$K1001, MATCH(CONCATENATE(B19,D19,G19,J19), UIID!$B$2:$B1001&amp;UIID!$D$2:$D1001&amp;UIID!$G$2:$G1001&amp;UIID!$H$2:$H1001, 0),), "Not Found")</f>
        <v>0722-0226</v>
      </c>
      <c r="G19" s="319" t="s">
        <v>3934</v>
      </c>
      <c r="H19" s="319"/>
      <c r="I19" s="319" t="s">
        <v>7151</v>
      </c>
      <c r="J19" s="319" t="s">
        <v>3935</v>
      </c>
      <c r="K19" s="319">
        <v>10.418598808483599</v>
      </c>
      <c r="L19" s="319">
        <v>123.652152980899</v>
      </c>
      <c r="M19" s="319" t="s">
        <v>7152</v>
      </c>
      <c r="N19" s="319" t="s">
        <v>7153</v>
      </c>
      <c r="O19" s="356" t="s">
        <v>15</v>
      </c>
      <c r="P19" s="356" t="s">
        <v>16</v>
      </c>
      <c r="Q19" s="319"/>
      <c r="R19" s="319" t="s">
        <v>35</v>
      </c>
      <c r="S19" s="356" t="s">
        <v>104</v>
      </c>
      <c r="T19" s="319" t="s">
        <v>2414</v>
      </c>
      <c r="U19" s="319"/>
      <c r="V19" s="319"/>
      <c r="W19" s="319" t="s">
        <v>7157</v>
      </c>
      <c r="X19" s="356" t="s">
        <v>4157</v>
      </c>
      <c r="Y19" s="319" t="s">
        <v>4766</v>
      </c>
      <c r="Z19" s="319" t="s">
        <v>7158</v>
      </c>
      <c r="AA19" s="475">
        <v>45708</v>
      </c>
      <c r="AB19" s="476">
        <v>47535</v>
      </c>
      <c r="AC19" s="356" t="s">
        <v>4158</v>
      </c>
      <c r="AD19" s="319"/>
      <c r="AE19" s="356"/>
      <c r="AF19" s="356"/>
      <c r="AG19" s="500" t="s">
        <v>7159</v>
      </c>
      <c r="AH19" s="501" t="s">
        <v>7160</v>
      </c>
      <c r="AI19" s="619">
        <v>46211</v>
      </c>
      <c r="AJ19" s="319"/>
      <c r="AK19" s="319"/>
      <c r="AL19" s="319"/>
      <c r="AM19" s="319"/>
      <c r="AN19" s="319"/>
      <c r="AO19" s="319"/>
      <c r="AP19" s="319"/>
      <c r="AQ19" s="319"/>
      <c r="AR19" s="319"/>
      <c r="AS19" s="319"/>
      <c r="AT19" s="319"/>
      <c r="AU19" s="319"/>
      <c r="AV19" s="319"/>
      <c r="AW19" s="319"/>
      <c r="AX19" s="319"/>
      <c r="AY19" s="319"/>
      <c r="AZ19" s="319"/>
      <c r="BA19" s="319"/>
      <c r="BB19" s="319"/>
      <c r="BC19" s="319"/>
      <c r="BD19" s="319"/>
      <c r="BE19" s="319"/>
      <c r="BF19" s="319"/>
      <c r="BG19" s="319"/>
      <c r="BH19" s="319"/>
      <c r="BI19" s="319"/>
      <c r="BJ19" s="319"/>
      <c r="BK19" s="319"/>
      <c r="BL19" s="319"/>
      <c r="BM19" s="319"/>
      <c r="BN19" s="319"/>
      <c r="BO19" s="319"/>
      <c r="BP19" s="319"/>
      <c r="BQ19" s="319"/>
      <c r="BR19" s="319"/>
      <c r="BS19" s="319"/>
      <c r="BT19" s="319"/>
      <c r="BU19" s="497" t="b">
        <v>1</v>
      </c>
      <c r="BV19" s="319" t="s">
        <v>2309</v>
      </c>
      <c r="BW19" s="319">
        <v>2025</v>
      </c>
      <c r="BX19" s="477">
        <v>45709</v>
      </c>
      <c r="BY19" s="319" t="s">
        <v>2310</v>
      </c>
      <c r="BZ19" s="347"/>
      <c r="CA19" s="615"/>
      <c r="CB19" s="608"/>
      <c r="CC19" s="487"/>
      <c r="CD19" s="608"/>
      <c r="CE19" s="608"/>
      <c r="CF19" s="487"/>
      <c r="CG19" s="608"/>
      <c r="CH19" s="615"/>
      <c r="CI19" s="608"/>
      <c r="CJ19" s="608"/>
      <c r="CK19" s="479"/>
      <c r="CL19" s="479"/>
      <c r="CM19" s="479"/>
      <c r="CN19" s="479"/>
      <c r="CO19" s="480"/>
    </row>
    <row r="20" spans="1:96" ht="15.75" customHeight="1">
      <c r="A20" s="174" t="s">
        <v>10</v>
      </c>
      <c r="B20" s="174" t="s">
        <v>49</v>
      </c>
      <c r="C20" s="174" t="s">
        <v>50</v>
      </c>
      <c r="D20" s="174" t="s">
        <v>51</v>
      </c>
      <c r="E20" s="174" t="s">
        <v>30</v>
      </c>
      <c r="F20" s="315" t="str">
        <f t="array" ref="F20">IFERROR(INDEX(UIID!$K$2:$K1001, MATCH(CONCATENATE(B20,D20,G20,J20), UIID!$B$2:$B1001&amp;UIID!$D$2:$D1001&amp;UIID!$G$2:$G1001&amp;UIID!$H$2:$H1001, 0),), "Not Found")</f>
        <v>0746-0009</v>
      </c>
      <c r="G20" s="174" t="s">
        <v>4029</v>
      </c>
      <c r="H20" s="174"/>
      <c r="I20" s="174" t="s">
        <v>8464</v>
      </c>
      <c r="J20" s="174" t="s">
        <v>4030</v>
      </c>
      <c r="K20" s="174">
        <v>9.3118850897358794</v>
      </c>
      <c r="L20" s="174">
        <v>123.30727830971701</v>
      </c>
      <c r="M20" s="174" t="s">
        <v>1575</v>
      </c>
      <c r="N20" s="174" t="s">
        <v>8465</v>
      </c>
      <c r="O20" s="174" t="s">
        <v>15</v>
      </c>
      <c r="P20" s="174" t="s">
        <v>525</v>
      </c>
      <c r="Q20" s="174"/>
      <c r="R20" s="174" t="s">
        <v>35</v>
      </c>
      <c r="S20" s="174" t="s">
        <v>125</v>
      </c>
      <c r="T20" s="174" t="s">
        <v>1033</v>
      </c>
      <c r="U20" s="174"/>
      <c r="V20" s="174"/>
      <c r="W20" s="174" t="s">
        <v>7631</v>
      </c>
      <c r="X20" s="174" t="s">
        <v>4164</v>
      </c>
      <c r="Y20" s="174" t="s">
        <v>1034</v>
      </c>
      <c r="Z20" s="174" t="s">
        <v>8466</v>
      </c>
      <c r="AA20" s="466">
        <v>45705</v>
      </c>
      <c r="AB20" s="418">
        <v>47532</v>
      </c>
      <c r="AC20" s="174" t="s">
        <v>4158</v>
      </c>
      <c r="AD20" s="174"/>
      <c r="AE20" s="174" t="s">
        <v>4159</v>
      </c>
      <c r="AF20" s="174"/>
      <c r="AG20" s="174" t="s">
        <v>8467</v>
      </c>
      <c r="AH20" s="317" t="s">
        <v>8468</v>
      </c>
      <c r="AI20" s="317" t="s">
        <v>8469</v>
      </c>
      <c r="AJ20" s="174"/>
      <c r="AK20" s="174"/>
      <c r="AL20" s="174"/>
      <c r="AM20" s="174"/>
      <c r="AN20" s="174"/>
      <c r="AO20" s="174"/>
      <c r="AP20" s="174"/>
      <c r="AQ20" s="174"/>
      <c r="AR20" s="174"/>
      <c r="AS20" s="174"/>
      <c r="AT20" s="174"/>
      <c r="AU20" s="174"/>
      <c r="AV20" s="174"/>
      <c r="AW20" s="174"/>
      <c r="AX20" s="174"/>
      <c r="AY20" s="174"/>
      <c r="AZ20" s="174"/>
      <c r="BA20" s="174"/>
      <c r="BB20" s="174"/>
      <c r="BC20" s="174"/>
      <c r="BD20" s="174"/>
      <c r="BE20" s="174"/>
      <c r="BF20" s="174"/>
      <c r="BG20" s="174"/>
      <c r="BH20" s="174"/>
      <c r="BI20" s="174"/>
      <c r="BJ20" s="174"/>
      <c r="BK20" s="174"/>
      <c r="BL20" s="174"/>
      <c r="BM20" s="174"/>
      <c r="BN20" s="174"/>
      <c r="BO20" s="174"/>
      <c r="BP20" s="174"/>
      <c r="BQ20" s="174"/>
      <c r="BR20" s="174"/>
      <c r="BS20" s="174"/>
      <c r="BT20" s="174"/>
      <c r="BU20" s="416" t="b">
        <v>1</v>
      </c>
      <c r="BV20" s="174" t="s">
        <v>2309</v>
      </c>
      <c r="BW20" s="174">
        <v>2025</v>
      </c>
      <c r="BX20" s="415">
        <v>45709</v>
      </c>
      <c r="BY20" s="174" t="s">
        <v>2310</v>
      </c>
      <c r="BZ20" s="437"/>
      <c r="CA20" s="663"/>
      <c r="CB20" s="665"/>
      <c r="CC20" s="422"/>
      <c r="CD20" s="665"/>
      <c r="CE20" s="665"/>
      <c r="CF20" s="422"/>
      <c r="CG20" s="665"/>
      <c r="CH20" s="663"/>
      <c r="CI20" s="665"/>
      <c r="CJ20" s="438"/>
      <c r="CK20" s="426"/>
      <c r="CL20" s="426"/>
      <c r="CM20" s="426"/>
      <c r="CN20" s="426"/>
      <c r="CO20" s="425"/>
      <c r="CP20" s="425"/>
      <c r="CQ20" s="425"/>
      <c r="CR20" s="425"/>
    </row>
    <row r="21" spans="1:96" ht="15.75" customHeight="1">
      <c r="A21" s="174" t="s">
        <v>10</v>
      </c>
      <c r="B21" s="174" t="s">
        <v>49</v>
      </c>
      <c r="C21" s="174" t="s">
        <v>50</v>
      </c>
      <c r="D21" s="174" t="s">
        <v>51</v>
      </c>
      <c r="E21" s="174" t="s">
        <v>30</v>
      </c>
      <c r="F21" s="315" t="str">
        <f t="array" ref="F21">IFERROR(INDEX(UIID!$K$2:$K1001, MATCH(CONCATENATE(B21,D21,G21,J21), UIID!$B$2:$B1001&amp;UIID!$D$2:$D1001&amp;UIID!$G$2:$G1001&amp;UIID!$H$2:$H1001, 0),), "Not Found")</f>
        <v>0746-0009</v>
      </c>
      <c r="G21" s="174" t="s">
        <v>4029</v>
      </c>
      <c r="H21" s="174"/>
      <c r="I21" s="174" t="s">
        <v>8464</v>
      </c>
      <c r="J21" s="174" t="s">
        <v>4030</v>
      </c>
      <c r="K21" s="174">
        <v>9.3118850897358794</v>
      </c>
      <c r="L21" s="174">
        <v>123.30727830971701</v>
      </c>
      <c r="M21" s="174" t="s">
        <v>1575</v>
      </c>
      <c r="N21" s="174" t="s">
        <v>8465</v>
      </c>
      <c r="O21" s="174" t="s">
        <v>15</v>
      </c>
      <c r="P21" s="174" t="s">
        <v>525</v>
      </c>
      <c r="Q21" s="174"/>
      <c r="R21" s="174" t="s">
        <v>35</v>
      </c>
      <c r="S21" s="174" t="s">
        <v>272</v>
      </c>
      <c r="T21" s="174" t="s">
        <v>2649</v>
      </c>
      <c r="U21" s="174"/>
      <c r="V21" s="174"/>
      <c r="W21" s="174" t="s">
        <v>4705</v>
      </c>
      <c r="X21" s="174" t="s">
        <v>4306</v>
      </c>
      <c r="Y21" s="174" t="s">
        <v>276</v>
      </c>
      <c r="Z21" s="174" t="s">
        <v>8470</v>
      </c>
      <c r="AA21" s="466">
        <v>45705</v>
      </c>
      <c r="AB21" s="418">
        <v>47532</v>
      </c>
      <c r="AC21" s="174" t="s">
        <v>4158</v>
      </c>
      <c r="AD21" s="174"/>
      <c r="AE21" s="174" t="s">
        <v>4159</v>
      </c>
      <c r="AF21" s="174"/>
      <c r="AG21" s="174" t="s">
        <v>8471</v>
      </c>
      <c r="AH21" s="317" t="s">
        <v>8472</v>
      </c>
      <c r="AI21" s="503">
        <v>46802</v>
      </c>
      <c r="AJ21" s="174"/>
      <c r="AK21" s="174"/>
      <c r="AL21" s="174"/>
      <c r="AM21" s="174"/>
      <c r="AN21" s="174"/>
      <c r="AO21" s="174"/>
      <c r="AP21" s="174"/>
      <c r="AQ21" s="174"/>
      <c r="AR21" s="174"/>
      <c r="AS21" s="174"/>
      <c r="AT21" s="174"/>
      <c r="AU21" s="174"/>
      <c r="AV21" s="174"/>
      <c r="AW21" s="174"/>
      <c r="AX21" s="174"/>
      <c r="AY21" s="174"/>
      <c r="AZ21" s="174"/>
      <c r="BA21" s="174"/>
      <c r="BB21" s="174"/>
      <c r="BC21" s="174"/>
      <c r="BD21" s="174"/>
      <c r="BE21" s="174"/>
      <c r="BF21" s="174"/>
      <c r="BG21" s="174"/>
      <c r="BH21" s="174"/>
      <c r="BI21" s="174"/>
      <c r="BJ21" s="174"/>
      <c r="BK21" s="174"/>
      <c r="BL21" s="174"/>
      <c r="BM21" s="174"/>
      <c r="BN21" s="174"/>
      <c r="BO21" s="174"/>
      <c r="BP21" s="174"/>
      <c r="BQ21" s="174"/>
      <c r="BR21" s="174"/>
      <c r="BS21" s="174"/>
      <c r="BT21" s="174"/>
      <c r="BU21" s="416" t="b">
        <v>1</v>
      </c>
      <c r="BV21" s="174" t="s">
        <v>2309</v>
      </c>
      <c r="BW21" s="174">
        <v>2025</v>
      </c>
      <c r="BX21" s="415">
        <v>45709</v>
      </c>
      <c r="BY21" s="174" t="s">
        <v>2310</v>
      </c>
      <c r="BZ21" s="437"/>
      <c r="CA21" s="663"/>
      <c r="CB21" s="665"/>
      <c r="CC21" s="422"/>
      <c r="CD21" s="665"/>
      <c r="CE21" s="665"/>
      <c r="CF21" s="422"/>
      <c r="CG21" s="665"/>
      <c r="CH21" s="663"/>
      <c r="CI21" s="665"/>
      <c r="CJ21" s="438"/>
      <c r="CK21" s="426"/>
      <c r="CL21" s="426"/>
      <c r="CM21" s="426"/>
      <c r="CN21" s="426"/>
      <c r="CO21" s="425"/>
      <c r="CP21" s="425"/>
      <c r="CQ21" s="425"/>
      <c r="CR21" s="425"/>
    </row>
    <row r="22" spans="1:96" ht="15.75" customHeight="1">
      <c r="A22" s="319" t="s">
        <v>10</v>
      </c>
      <c r="B22" s="319" t="s">
        <v>49</v>
      </c>
      <c r="C22" s="319" t="s">
        <v>50</v>
      </c>
      <c r="D22" s="319" t="s">
        <v>51</v>
      </c>
      <c r="E22" s="319" t="s">
        <v>30</v>
      </c>
      <c r="F22" s="359" t="str">
        <f t="array" ref="F22">IFERROR(INDEX(UIID!$K$2:$K1001, MATCH(CONCATENATE(B22,D22,G22,J22), UIID!$B$2:$B1001&amp;UIID!$D$2:$D1001&amp;UIID!$G$2:$G1001&amp;UIID!$H$2:$H1001, 0),), "Not Found")</f>
        <v>0746-0009</v>
      </c>
      <c r="G22" s="319" t="s">
        <v>4029</v>
      </c>
      <c r="H22" s="319"/>
      <c r="I22" s="319" t="s">
        <v>8464</v>
      </c>
      <c r="J22" s="319" t="s">
        <v>4030</v>
      </c>
      <c r="K22" s="319">
        <v>9.3118850897358794</v>
      </c>
      <c r="L22" s="319">
        <v>123.30727830971701</v>
      </c>
      <c r="M22" s="319" t="s">
        <v>1575</v>
      </c>
      <c r="N22" s="319" t="s">
        <v>8465</v>
      </c>
      <c r="O22" s="319" t="s">
        <v>15</v>
      </c>
      <c r="P22" s="319" t="s">
        <v>525</v>
      </c>
      <c r="Q22" s="319"/>
      <c r="R22" s="319" t="s">
        <v>35</v>
      </c>
      <c r="S22" s="319" t="s">
        <v>2230</v>
      </c>
      <c r="T22" s="319" t="s">
        <v>161</v>
      </c>
      <c r="U22" s="319"/>
      <c r="V22" s="319"/>
      <c r="W22" s="319" t="s">
        <v>4806</v>
      </c>
      <c r="X22" s="319" t="s">
        <v>4157</v>
      </c>
      <c r="Y22" s="319" t="s">
        <v>957</v>
      </c>
      <c r="Z22" s="319" t="s">
        <v>8473</v>
      </c>
      <c r="AA22" s="491">
        <v>45706</v>
      </c>
      <c r="AB22" s="492">
        <v>47533</v>
      </c>
      <c r="AC22" s="319" t="s">
        <v>4158</v>
      </c>
      <c r="AD22" s="319"/>
      <c r="AE22" s="319" t="s">
        <v>4159</v>
      </c>
      <c r="AF22" s="319"/>
      <c r="AG22" s="319" t="s">
        <v>7880</v>
      </c>
      <c r="AH22" s="320" t="s">
        <v>8228</v>
      </c>
      <c r="AI22" s="504">
        <v>46777</v>
      </c>
      <c r="AJ22" s="319"/>
      <c r="AK22" s="319"/>
      <c r="AL22" s="319"/>
      <c r="AM22" s="319"/>
      <c r="AN22" s="319"/>
      <c r="AO22" s="319"/>
      <c r="AP22" s="319"/>
      <c r="AQ22" s="319"/>
      <c r="AR22" s="319"/>
      <c r="AS22" s="319"/>
      <c r="AT22" s="319"/>
      <c r="AU22" s="319"/>
      <c r="AV22" s="319"/>
      <c r="AW22" s="319"/>
      <c r="AX22" s="319"/>
      <c r="AY22" s="319"/>
      <c r="AZ22" s="319"/>
      <c r="BA22" s="319"/>
      <c r="BB22" s="319"/>
      <c r="BC22" s="319"/>
      <c r="BD22" s="319"/>
      <c r="BE22" s="319"/>
      <c r="BF22" s="319"/>
      <c r="BG22" s="319"/>
      <c r="BH22" s="319"/>
      <c r="BI22" s="319"/>
      <c r="BJ22" s="319"/>
      <c r="BK22" s="319"/>
      <c r="BL22" s="319"/>
      <c r="BM22" s="319"/>
      <c r="BN22" s="319"/>
      <c r="BO22" s="319"/>
      <c r="BP22" s="319"/>
      <c r="BQ22" s="319"/>
      <c r="BR22" s="319"/>
      <c r="BS22" s="319"/>
      <c r="BT22" s="319"/>
      <c r="BU22" s="497" t="b">
        <v>1</v>
      </c>
      <c r="BV22" s="319" t="s">
        <v>2309</v>
      </c>
      <c r="BW22" s="319">
        <v>2025</v>
      </c>
      <c r="BX22" s="477">
        <v>45709</v>
      </c>
      <c r="BY22" s="319" t="s">
        <v>2310</v>
      </c>
      <c r="BZ22" s="347"/>
      <c r="CA22" s="669"/>
      <c r="CB22" s="479"/>
      <c r="CC22" s="487"/>
      <c r="CD22" s="479"/>
      <c r="CE22" s="479"/>
      <c r="CF22" s="487"/>
      <c r="CG22" s="479"/>
      <c r="CH22" s="669"/>
      <c r="CI22" s="479"/>
      <c r="CJ22" s="479"/>
      <c r="CK22" s="479"/>
      <c r="CL22" s="479"/>
      <c r="CM22" s="479"/>
      <c r="CN22" s="479"/>
      <c r="CO22" s="480"/>
      <c r="CP22" s="480"/>
      <c r="CQ22" s="480"/>
      <c r="CR22" s="480"/>
    </row>
    <row r="23" spans="1:96" ht="15.75" customHeight="1">
      <c r="A23" s="63" t="s">
        <v>10</v>
      </c>
      <c r="B23" s="63" t="s">
        <v>400</v>
      </c>
      <c r="C23" s="63" t="s">
        <v>176</v>
      </c>
      <c r="D23" s="63" t="s">
        <v>401</v>
      </c>
      <c r="E23" s="63" t="s">
        <v>509</v>
      </c>
      <c r="F23" s="315" t="str">
        <f t="array" ref="F23">IFERROR(INDEX(UIID!$K$2:$K1001, MATCH(CONCATENATE(B23,D23,G23,J23), UIID!$B$2:$B1001&amp;UIID!$D$2:$D1001&amp;UIID!$G$2:$G1001&amp;UIID!$H$2:$H1001, 0),), "Not Found")</f>
        <v>0761-0001</v>
      </c>
      <c r="G23" s="63" t="s">
        <v>3466</v>
      </c>
      <c r="H23" s="63"/>
      <c r="I23" s="793" t="s">
        <v>9983</v>
      </c>
      <c r="J23" s="793" t="s">
        <v>403</v>
      </c>
      <c r="K23" s="313">
        <v>9.1318986623698599</v>
      </c>
      <c r="L23" s="313">
        <v>123.63226450971599</v>
      </c>
      <c r="M23" s="174" t="s">
        <v>10093</v>
      </c>
      <c r="N23" s="313" t="s">
        <v>9822</v>
      </c>
      <c r="O23" s="313" t="s">
        <v>113</v>
      </c>
      <c r="P23" s="313" t="s">
        <v>226</v>
      </c>
      <c r="Q23" s="313"/>
      <c r="R23" s="313" t="s">
        <v>35</v>
      </c>
      <c r="S23" s="313" t="s">
        <v>8666</v>
      </c>
      <c r="T23" s="63" t="s">
        <v>1810</v>
      </c>
      <c r="U23" s="63"/>
      <c r="V23" s="63"/>
      <c r="W23" s="63" t="s">
        <v>4603</v>
      </c>
      <c r="X23" s="63" t="s">
        <v>4157</v>
      </c>
      <c r="Y23" s="63" t="s">
        <v>10094</v>
      </c>
      <c r="Z23" s="63" t="s">
        <v>10095</v>
      </c>
      <c r="AA23" s="429">
        <v>45693</v>
      </c>
      <c r="AB23" s="430">
        <v>47520</v>
      </c>
      <c r="AC23" s="63" t="s">
        <v>4158</v>
      </c>
      <c r="AD23" s="63"/>
      <c r="AE23" s="63" t="s">
        <v>4159</v>
      </c>
      <c r="AF23" s="63"/>
      <c r="AG23" s="174" t="s">
        <v>10088</v>
      </c>
      <c r="AH23" s="317" t="s">
        <v>10096</v>
      </c>
      <c r="AI23" s="682">
        <v>47158</v>
      </c>
      <c r="AJ23" s="174"/>
      <c r="AK23" s="174"/>
      <c r="AL23" s="174"/>
      <c r="AM23" s="174"/>
      <c r="AN23" s="174"/>
      <c r="AO23" s="174"/>
      <c r="AP23" s="174"/>
      <c r="AQ23" s="174"/>
      <c r="AR23" s="174"/>
      <c r="AS23" s="174"/>
      <c r="AT23" s="174"/>
      <c r="AU23" s="174"/>
      <c r="AV23" s="174"/>
      <c r="AW23" s="174"/>
      <c r="AX23" s="174"/>
      <c r="AY23" s="174"/>
      <c r="AZ23" s="174"/>
      <c r="BA23" s="174"/>
      <c r="BB23" s="174"/>
      <c r="BC23" s="174"/>
      <c r="BD23" s="174"/>
      <c r="BE23" s="174"/>
      <c r="BF23" s="174"/>
      <c r="BG23" s="174"/>
      <c r="BH23" s="174"/>
      <c r="BI23" s="174"/>
      <c r="BJ23" s="174"/>
      <c r="BK23" s="174"/>
      <c r="BL23" s="174"/>
      <c r="BM23" s="174"/>
      <c r="BN23" s="174"/>
      <c r="BO23" s="174"/>
      <c r="BP23" s="174"/>
      <c r="BQ23" s="174"/>
      <c r="BR23" s="174"/>
      <c r="BS23" s="174"/>
      <c r="BT23" s="855" t="b">
        <v>1</v>
      </c>
      <c r="BU23" s="174"/>
      <c r="BV23" s="174" t="s">
        <v>2309</v>
      </c>
      <c r="BW23" s="174">
        <v>2025</v>
      </c>
      <c r="BX23" s="415">
        <v>45709</v>
      </c>
      <c r="BY23" s="174" t="s">
        <v>2310</v>
      </c>
      <c r="BZ23" s="437"/>
      <c r="CA23" s="787"/>
      <c r="CB23" s="788"/>
      <c r="CC23" s="422"/>
      <c r="CD23" s="788"/>
      <c r="CE23" s="788"/>
      <c r="CF23" s="422"/>
      <c r="CG23" s="788"/>
      <c r="CH23" s="787"/>
      <c r="CI23" s="788"/>
      <c r="CJ23" s="438"/>
      <c r="CK23" s="426">
        <f>COUNTIF(BY23,"new tvi &amp; program")</f>
        <v>0</v>
      </c>
      <c r="CL23" s="426">
        <f>COUNTIF(BY23,"additional program")</f>
        <v>1</v>
      </c>
      <c r="CM23" s="426">
        <f>COUNTIF(BY23,"migration")</f>
        <v>0</v>
      </c>
      <c r="CN23" s="426">
        <f>SUM(CK23:CM23)</f>
        <v>1</v>
      </c>
      <c r="CO23" s="761"/>
      <c r="CP23" s="761" t="b">
        <f>COUNTIF($Z$3:$Z162,$Z23)&gt;1</f>
        <v>0</v>
      </c>
    </row>
    <row r="24" spans="1:96">
      <c r="A24" s="865" t="s">
        <v>10138</v>
      </c>
      <c r="B24" s="866">
        <f>COUNTA(B13:B23)</f>
        <v>11</v>
      </c>
    </row>
    <row r="25" spans="1:96" ht="15.75" customHeight="1">
      <c r="A25" s="176" t="s">
        <v>10</v>
      </c>
      <c r="B25" s="176" t="s">
        <v>27</v>
      </c>
      <c r="C25" s="176" t="s">
        <v>28</v>
      </c>
      <c r="D25" s="313" t="s">
        <v>3722</v>
      </c>
      <c r="E25" s="313" t="s">
        <v>509</v>
      </c>
      <c r="F25" s="314" t="str">
        <f t="array" ref="F25">IFERROR(INDEX(UIID!$K$2:$K1001, MATCH(CONCATENATE(B25,D25,G25,J25), UIID!$B$2:$B1001&amp;UIID!$D$2:$D1001&amp;UIID!$G$2:$G1001&amp;UIID!$H$2:$H1001, 0),), "Not Found")</f>
        <v>Not Found</v>
      </c>
      <c r="G25" s="176" t="s">
        <v>10139</v>
      </c>
      <c r="H25" s="176"/>
      <c r="I25" s="176" t="s">
        <v>4932</v>
      </c>
      <c r="J25" s="176" t="s">
        <v>10140</v>
      </c>
      <c r="K25" s="176">
        <v>9.5490771180959104</v>
      </c>
      <c r="L25" s="176">
        <v>123.771164506582</v>
      </c>
      <c r="M25" s="176" t="s">
        <v>4933</v>
      </c>
      <c r="N25" s="506" t="s">
        <v>4934</v>
      </c>
      <c r="O25" s="313" t="s">
        <v>15</v>
      </c>
      <c r="P25" s="313" t="s">
        <v>2288</v>
      </c>
      <c r="Q25" s="176"/>
      <c r="R25" s="313" t="s">
        <v>5421</v>
      </c>
      <c r="S25" s="313" t="s">
        <v>8666</v>
      </c>
      <c r="T25" s="176" t="s">
        <v>4936</v>
      </c>
      <c r="U25" s="176"/>
      <c r="V25" s="176"/>
      <c r="W25" s="507" t="s">
        <v>4937</v>
      </c>
      <c r="X25" s="313" t="s">
        <v>4938</v>
      </c>
      <c r="Y25" s="176" t="s">
        <v>274</v>
      </c>
      <c r="Z25" s="176" t="s">
        <v>4939</v>
      </c>
      <c r="AA25" s="455">
        <v>45720</v>
      </c>
      <c r="AB25" s="456">
        <v>47547</v>
      </c>
      <c r="AC25" s="508" t="s">
        <v>4327</v>
      </c>
      <c r="AD25" s="176"/>
      <c r="AE25" s="313" t="s">
        <v>4159</v>
      </c>
      <c r="AF25" s="313"/>
      <c r="AG25" s="176" t="s">
        <v>4940</v>
      </c>
      <c r="AH25" s="306" t="s">
        <v>4941</v>
      </c>
      <c r="AI25" s="509">
        <v>46810</v>
      </c>
      <c r="AJ25" s="176"/>
      <c r="AK25" s="176"/>
      <c r="AL25" s="176"/>
      <c r="AM25" s="176"/>
      <c r="AN25" s="176"/>
      <c r="AO25" s="176"/>
      <c r="AP25" s="176"/>
      <c r="AQ25" s="176"/>
      <c r="AR25" s="176"/>
      <c r="AS25" s="176"/>
      <c r="AT25" s="176"/>
      <c r="AU25" s="176"/>
      <c r="AV25" s="176"/>
      <c r="AW25" s="176"/>
      <c r="AX25" s="176"/>
      <c r="AY25" s="490"/>
      <c r="AZ25" s="176"/>
      <c r="BA25" s="176"/>
      <c r="BB25" s="176"/>
      <c r="BC25" s="176"/>
      <c r="BD25" s="176"/>
      <c r="BE25" s="176"/>
      <c r="BF25" s="176"/>
      <c r="BG25" s="176"/>
      <c r="BH25" s="176"/>
      <c r="BI25" s="176"/>
      <c r="BJ25" s="176"/>
      <c r="BK25" s="176"/>
      <c r="BL25" s="176"/>
      <c r="BM25" s="176"/>
      <c r="BN25" s="176"/>
      <c r="BO25" s="176"/>
      <c r="BP25" s="176"/>
      <c r="BQ25" s="176"/>
      <c r="BR25" s="176"/>
      <c r="BS25" s="176"/>
      <c r="BT25" s="176"/>
      <c r="BU25" s="510" t="b">
        <v>0</v>
      </c>
      <c r="BV25" s="176" t="s">
        <v>2312</v>
      </c>
      <c r="BW25" s="176">
        <v>2025</v>
      </c>
      <c r="BX25" s="458">
        <v>45724</v>
      </c>
      <c r="BY25" s="176" t="s">
        <v>2307</v>
      </c>
      <c r="BZ25" s="507" t="s">
        <v>3579</v>
      </c>
      <c r="CA25" s="471"/>
      <c r="CB25" s="473"/>
      <c r="CC25" s="461"/>
      <c r="CD25" s="473"/>
      <c r="CE25" s="473"/>
      <c r="CF25" s="461"/>
      <c r="CG25" s="473"/>
      <c r="CH25" s="471"/>
      <c r="CI25" s="473">
        <v>1</v>
      </c>
      <c r="CJ25" s="426"/>
      <c r="CK25" s="426">
        <f t="shared" ref="CK25:CK26" si="5">COUNTIF(BY25,"new tvi &amp; program")</f>
        <v>1</v>
      </c>
      <c r="CL25" s="426">
        <f t="shared" ref="CL25:CL26" si="6">COUNTIF(BY25,"additional program")</f>
        <v>0</v>
      </c>
      <c r="CM25" s="426">
        <f t="shared" ref="CM25:CM26" si="7">COUNTIF(BY25,"migration")</f>
        <v>0</v>
      </c>
      <c r="CN25" s="426">
        <f t="shared" ref="CN25:CN26" si="8">SUM(CK25:CM25)</f>
        <v>1</v>
      </c>
      <c r="CO25" s="462" t="b">
        <f t="shared" ref="CO25:CO26" si="9">COUNTIF($Z$3:$Z177,$Z25)&gt;1</f>
        <v>0</v>
      </c>
      <c r="CP25" s="462"/>
      <c r="CQ25" s="462"/>
      <c r="CR25" s="462"/>
    </row>
    <row r="26" spans="1:96" ht="15.75" customHeight="1">
      <c r="A26" s="319" t="s">
        <v>10</v>
      </c>
      <c r="B26" s="319" t="s">
        <v>27</v>
      </c>
      <c r="C26" s="319" t="s">
        <v>123</v>
      </c>
      <c r="D26" s="356" t="s">
        <v>124</v>
      </c>
      <c r="E26" s="356" t="s">
        <v>509</v>
      </c>
      <c r="F26" s="359" t="str">
        <f t="array" ref="F26">IFERROR(INDEX(UIID!$K$2:$K1001, MATCH(CONCATENATE(B26,D26,G26,J26), UIID!$B$2:$B1001&amp;UIID!$D$2:$D1001&amp;UIID!$G$2:$G1001&amp;UIID!$H$2:$H1001, 0),), "Not Found")</f>
        <v>0712-0003</v>
      </c>
      <c r="G26" s="319" t="s">
        <v>3460</v>
      </c>
      <c r="H26" s="319"/>
      <c r="I26" s="319" t="s">
        <v>4387</v>
      </c>
      <c r="J26" s="319" t="s">
        <v>227</v>
      </c>
      <c r="K26" s="319">
        <v>9.7020796719911395</v>
      </c>
      <c r="L26" s="319">
        <v>124.10279308273201</v>
      </c>
      <c r="M26" s="319" t="s">
        <v>4942</v>
      </c>
      <c r="N26" s="319" t="s">
        <v>4330</v>
      </c>
      <c r="O26" s="356" t="s">
        <v>113</v>
      </c>
      <c r="P26" s="356" t="s">
        <v>226</v>
      </c>
      <c r="Q26" s="319"/>
      <c r="R26" s="356" t="s">
        <v>5421</v>
      </c>
      <c r="S26" s="356" t="s">
        <v>240</v>
      </c>
      <c r="T26" s="319" t="s">
        <v>2610</v>
      </c>
      <c r="U26" s="319"/>
      <c r="V26" s="319"/>
      <c r="W26" s="319"/>
      <c r="X26" s="356"/>
      <c r="Y26" s="319" t="s">
        <v>1048</v>
      </c>
      <c r="Z26" s="319" t="s">
        <v>4943</v>
      </c>
      <c r="AA26" s="475">
        <v>45737</v>
      </c>
      <c r="AB26" s="476">
        <v>47564</v>
      </c>
      <c r="AC26" s="356" t="s">
        <v>4327</v>
      </c>
      <c r="AD26" s="319"/>
      <c r="AE26" s="356" t="s">
        <v>4159</v>
      </c>
      <c r="AF26" s="356"/>
      <c r="AG26" s="319" t="s">
        <v>4361</v>
      </c>
      <c r="AH26" s="320" t="s">
        <v>4944</v>
      </c>
      <c r="AI26" s="504">
        <v>47450</v>
      </c>
      <c r="AJ26" s="319"/>
      <c r="AK26" s="319"/>
      <c r="AL26" s="319"/>
      <c r="AM26" s="319"/>
      <c r="AN26" s="319"/>
      <c r="AO26" s="319"/>
      <c r="AP26" s="319"/>
      <c r="AQ26" s="319"/>
      <c r="AR26" s="319"/>
      <c r="AS26" s="319"/>
      <c r="AT26" s="319"/>
      <c r="AU26" s="319"/>
      <c r="AV26" s="319"/>
      <c r="AW26" s="319"/>
      <c r="AX26" s="319"/>
      <c r="AY26" s="319"/>
      <c r="AZ26" s="319"/>
      <c r="BA26" s="319"/>
      <c r="BB26" s="319"/>
      <c r="BC26" s="319"/>
      <c r="BD26" s="319"/>
      <c r="BE26" s="319"/>
      <c r="BF26" s="319"/>
      <c r="BG26" s="319"/>
      <c r="BH26" s="319"/>
      <c r="BI26" s="319"/>
      <c r="BJ26" s="319"/>
      <c r="BK26" s="319"/>
      <c r="BL26" s="319"/>
      <c r="BM26" s="319"/>
      <c r="BN26" s="319"/>
      <c r="BO26" s="319"/>
      <c r="BP26" s="319"/>
      <c r="BQ26" s="319"/>
      <c r="BR26" s="319"/>
      <c r="BS26" s="319"/>
      <c r="BT26" s="319"/>
      <c r="BU26" s="497" t="b">
        <v>0</v>
      </c>
      <c r="BV26" s="319" t="s">
        <v>2312</v>
      </c>
      <c r="BW26" s="319">
        <v>2025</v>
      </c>
      <c r="BX26" s="477">
        <v>45737</v>
      </c>
      <c r="BY26" s="319" t="s">
        <v>2310</v>
      </c>
      <c r="BZ26" s="347" t="s">
        <v>4327</v>
      </c>
      <c r="CA26" s="486"/>
      <c r="CB26" s="478"/>
      <c r="CC26" s="487"/>
      <c r="CD26" s="478"/>
      <c r="CE26" s="478"/>
      <c r="CF26" s="487"/>
      <c r="CG26" s="478"/>
      <c r="CH26" s="486"/>
      <c r="CI26" s="478"/>
      <c r="CJ26" s="479"/>
      <c r="CK26" s="479">
        <f t="shared" si="5"/>
        <v>0</v>
      </c>
      <c r="CL26" s="479">
        <f t="shared" si="6"/>
        <v>1</v>
      </c>
      <c r="CM26" s="479">
        <f t="shared" si="7"/>
        <v>0</v>
      </c>
      <c r="CN26" s="479">
        <f t="shared" si="8"/>
        <v>1</v>
      </c>
      <c r="CO26" s="480" t="b">
        <f t="shared" si="9"/>
        <v>0</v>
      </c>
      <c r="CP26" s="480"/>
      <c r="CQ26" s="480"/>
      <c r="CR26" s="480"/>
    </row>
    <row r="27" spans="1:96" ht="15.75" customHeight="1">
      <c r="A27" s="174" t="s">
        <v>10</v>
      </c>
      <c r="B27" s="174" t="s">
        <v>11</v>
      </c>
      <c r="C27" s="174" t="s">
        <v>50</v>
      </c>
      <c r="D27" s="63" t="s">
        <v>656</v>
      </c>
      <c r="E27" s="63" t="s">
        <v>28</v>
      </c>
      <c r="F27" s="315" t="str">
        <f t="array" ref="F27">IFERROR(INDEX(UIID!$K$2:$K1001, MATCH(CONCATENATE(B27,D27,G27,J27), UIID!$B$2:$B1001&amp;UIID!$D$2:$D1001&amp;UIID!$G$2:$G1001&amp;UIID!$H$2:$H1001, 0),), "Not Found")</f>
        <v>0722-0098</v>
      </c>
      <c r="G27" s="174" t="s">
        <v>2234</v>
      </c>
      <c r="H27" s="174"/>
      <c r="I27" s="174" t="s">
        <v>7161</v>
      </c>
      <c r="J27" s="174" t="s">
        <v>2235</v>
      </c>
      <c r="K27" s="174">
        <v>10.3879723024755</v>
      </c>
      <c r="L27" s="174">
        <v>124.00867825199801</v>
      </c>
      <c r="M27" s="174" t="s">
        <v>2236</v>
      </c>
      <c r="N27" s="174" t="s">
        <v>7162</v>
      </c>
      <c r="O27" s="63" t="s">
        <v>15</v>
      </c>
      <c r="P27" s="63" t="s">
        <v>16</v>
      </c>
      <c r="Q27" s="174"/>
      <c r="R27" s="174" t="s">
        <v>35</v>
      </c>
      <c r="S27" s="63" t="s">
        <v>84</v>
      </c>
      <c r="T27" s="174" t="s">
        <v>170</v>
      </c>
      <c r="U27" s="174"/>
      <c r="V27" s="174"/>
      <c r="W27" s="174" t="s">
        <v>4618</v>
      </c>
      <c r="X27" s="63" t="s">
        <v>4213</v>
      </c>
      <c r="Y27" s="174" t="s">
        <v>2237</v>
      </c>
      <c r="Z27" s="174" t="s">
        <v>7163</v>
      </c>
      <c r="AA27" s="488">
        <v>45714</v>
      </c>
      <c r="AB27" s="623">
        <v>47262</v>
      </c>
      <c r="AC27" s="63" t="s">
        <v>1605</v>
      </c>
      <c r="AD27" s="174"/>
      <c r="AE27" s="63"/>
      <c r="AF27" s="63"/>
      <c r="AG27" s="624" t="s">
        <v>7164</v>
      </c>
      <c r="AH27" s="625" t="s">
        <v>7165</v>
      </c>
      <c r="AI27" s="626">
        <v>46436</v>
      </c>
      <c r="AJ27" s="174"/>
      <c r="AK27" s="174"/>
      <c r="AL27" s="174"/>
      <c r="AM27" s="174"/>
      <c r="AN27" s="174"/>
      <c r="AO27" s="174"/>
      <c r="AP27" s="174"/>
      <c r="AQ27" s="174"/>
      <c r="AR27" s="174"/>
      <c r="AS27" s="174"/>
      <c r="AT27" s="174"/>
      <c r="AU27" s="174"/>
      <c r="AV27" s="174"/>
      <c r="AW27" s="174"/>
      <c r="AX27" s="174"/>
      <c r="AY27" s="174"/>
      <c r="AZ27" s="174"/>
      <c r="BA27" s="174"/>
      <c r="BB27" s="174"/>
      <c r="BC27" s="174"/>
      <c r="BD27" s="174"/>
      <c r="BE27" s="174"/>
      <c r="BF27" s="174"/>
      <c r="BG27" s="174"/>
      <c r="BH27" s="174"/>
      <c r="BI27" s="174"/>
      <c r="BJ27" s="174"/>
      <c r="BK27" s="174"/>
      <c r="BL27" s="174"/>
      <c r="BM27" s="174"/>
      <c r="BN27" s="174"/>
      <c r="BO27" s="174"/>
      <c r="BP27" s="174"/>
      <c r="BQ27" s="174"/>
      <c r="BR27" s="174"/>
      <c r="BS27" s="174"/>
      <c r="BT27" s="174"/>
      <c r="BU27" s="416" t="b">
        <v>1</v>
      </c>
      <c r="BV27" s="174" t="s">
        <v>2312</v>
      </c>
      <c r="BW27" s="174">
        <v>2025</v>
      </c>
      <c r="BX27" s="415">
        <v>45723</v>
      </c>
      <c r="BY27" s="174" t="s">
        <v>2310</v>
      </c>
      <c r="BZ27" s="437"/>
      <c r="CA27" s="523"/>
      <c r="CB27" s="524"/>
      <c r="CC27" s="422"/>
      <c r="CD27" s="524"/>
      <c r="CE27" s="524"/>
      <c r="CF27" s="422"/>
      <c r="CG27" s="524"/>
      <c r="CH27" s="523"/>
      <c r="CI27" s="524"/>
      <c r="CJ27" s="525"/>
      <c r="CK27" s="426"/>
      <c r="CL27" s="426"/>
      <c r="CM27" s="426"/>
      <c r="CN27" s="426"/>
      <c r="CO27" s="425"/>
    </row>
    <row r="28" spans="1:96" ht="15.75" customHeight="1">
      <c r="A28" s="174" t="s">
        <v>10</v>
      </c>
      <c r="B28" s="174" t="s">
        <v>11</v>
      </c>
      <c r="C28" s="174" t="s">
        <v>50</v>
      </c>
      <c r="D28" s="63" t="s">
        <v>656</v>
      </c>
      <c r="E28" s="63" t="s">
        <v>28</v>
      </c>
      <c r="F28" s="315" t="str">
        <f t="array" ref="F28">IFERROR(INDEX(UIID!$K$2:$K1001, MATCH(CONCATENATE(B28,D28,G28,J28), UIID!$B$2:$B1001&amp;UIID!$D$2:$D1001&amp;UIID!$G$2:$G1001&amp;UIID!$H$2:$H1001, 0),), "Not Found")</f>
        <v>0722-0098</v>
      </c>
      <c r="G28" s="174" t="s">
        <v>2234</v>
      </c>
      <c r="H28" s="174"/>
      <c r="I28" s="174" t="s">
        <v>7161</v>
      </c>
      <c r="J28" s="174" t="s">
        <v>2235</v>
      </c>
      <c r="K28" s="174">
        <v>10.3879723024755</v>
      </c>
      <c r="L28" s="174">
        <v>124.00867825199801</v>
      </c>
      <c r="M28" s="174" t="s">
        <v>2236</v>
      </c>
      <c r="N28" s="174" t="s">
        <v>7162</v>
      </c>
      <c r="O28" s="63" t="s">
        <v>15</v>
      </c>
      <c r="P28" s="63" t="s">
        <v>16</v>
      </c>
      <c r="Q28" s="174"/>
      <c r="R28" s="174" t="s">
        <v>35</v>
      </c>
      <c r="S28" s="63" t="s">
        <v>84</v>
      </c>
      <c r="T28" s="174" t="s">
        <v>167</v>
      </c>
      <c r="U28" s="174"/>
      <c r="V28" s="174"/>
      <c r="W28" s="174" t="s">
        <v>4623</v>
      </c>
      <c r="X28" s="63" t="s">
        <v>4164</v>
      </c>
      <c r="Y28" s="174" t="s">
        <v>2237</v>
      </c>
      <c r="Z28" s="174" t="s">
        <v>7166</v>
      </c>
      <c r="AA28" s="488">
        <v>45714</v>
      </c>
      <c r="AB28" s="623">
        <v>47262</v>
      </c>
      <c r="AC28" s="63" t="s">
        <v>1605</v>
      </c>
      <c r="AD28" s="174"/>
      <c r="AE28" s="63"/>
      <c r="AF28" s="63"/>
      <c r="AG28" s="624" t="s">
        <v>7164</v>
      </c>
      <c r="AH28" s="625" t="s">
        <v>7165</v>
      </c>
      <c r="AI28" s="626">
        <v>46436</v>
      </c>
      <c r="AJ28" s="174"/>
      <c r="AK28" s="174"/>
      <c r="AL28" s="174"/>
      <c r="AM28" s="174"/>
      <c r="AN28" s="174"/>
      <c r="AO28" s="174"/>
      <c r="AP28" s="174"/>
      <c r="AQ28" s="174"/>
      <c r="AR28" s="174"/>
      <c r="AS28" s="174"/>
      <c r="AT28" s="174"/>
      <c r="AU28" s="174"/>
      <c r="AV28" s="174"/>
      <c r="AW28" s="174"/>
      <c r="AX28" s="174"/>
      <c r="AY28" s="174"/>
      <c r="AZ28" s="174"/>
      <c r="BA28" s="174"/>
      <c r="BB28" s="174"/>
      <c r="BC28" s="174"/>
      <c r="BD28" s="174"/>
      <c r="BE28" s="174"/>
      <c r="BF28" s="174"/>
      <c r="BG28" s="174"/>
      <c r="BH28" s="174"/>
      <c r="BI28" s="174"/>
      <c r="BJ28" s="174"/>
      <c r="BK28" s="174"/>
      <c r="BL28" s="174"/>
      <c r="BM28" s="174"/>
      <c r="BN28" s="174"/>
      <c r="BO28" s="174"/>
      <c r="BP28" s="174"/>
      <c r="BQ28" s="174"/>
      <c r="BR28" s="174"/>
      <c r="BS28" s="174"/>
      <c r="BT28" s="174"/>
      <c r="BU28" s="416" t="b">
        <v>1</v>
      </c>
      <c r="BV28" s="174" t="s">
        <v>2312</v>
      </c>
      <c r="BW28" s="174">
        <v>2025</v>
      </c>
      <c r="BX28" s="415">
        <v>45723</v>
      </c>
      <c r="BY28" s="174" t="s">
        <v>2310</v>
      </c>
      <c r="BZ28" s="437"/>
      <c r="CA28" s="523"/>
      <c r="CB28" s="524"/>
      <c r="CC28" s="422"/>
      <c r="CD28" s="524"/>
      <c r="CE28" s="524"/>
      <c r="CF28" s="422"/>
      <c r="CG28" s="524"/>
      <c r="CH28" s="523"/>
      <c r="CI28" s="524"/>
      <c r="CJ28" s="525"/>
      <c r="CK28" s="426"/>
      <c r="CL28" s="426"/>
      <c r="CM28" s="426"/>
      <c r="CN28" s="426"/>
      <c r="CO28" s="425"/>
    </row>
    <row r="29" spans="1:96" ht="15.75" customHeight="1">
      <c r="A29" s="174" t="s">
        <v>10</v>
      </c>
      <c r="B29" s="174" t="s">
        <v>11</v>
      </c>
      <c r="C29" s="174" t="s">
        <v>28</v>
      </c>
      <c r="D29" s="63" t="s">
        <v>13</v>
      </c>
      <c r="E29" s="63" t="s">
        <v>3756</v>
      </c>
      <c r="F29" s="315" t="str">
        <f t="array" ref="F29">IFERROR(INDEX(UIID!$K$2:$K1001, MATCH(CONCATENATE(B29,D29,G29,J29), UIID!$B$2:$B1001&amp;UIID!$D$2:$D1001&amp;UIID!$G$2:$G1001&amp;UIID!$H$2:$H1001, 0),), "Not Found")</f>
        <v>0722-0227</v>
      </c>
      <c r="G29" s="174" t="s">
        <v>3936</v>
      </c>
      <c r="H29" s="174"/>
      <c r="I29" s="174" t="s">
        <v>7167</v>
      </c>
      <c r="J29" s="174" t="s">
        <v>3937</v>
      </c>
      <c r="K29" s="174">
        <v>10.3072485152701</v>
      </c>
      <c r="L29" s="174">
        <v>123.89677970972301</v>
      </c>
      <c r="M29" s="174" t="s">
        <v>7168</v>
      </c>
      <c r="N29" s="174" t="s">
        <v>7169</v>
      </c>
      <c r="O29" s="63" t="s">
        <v>15</v>
      </c>
      <c r="P29" s="63" t="s">
        <v>16</v>
      </c>
      <c r="Q29" s="174"/>
      <c r="R29" s="174" t="s">
        <v>35</v>
      </c>
      <c r="S29" s="63" t="s">
        <v>117</v>
      </c>
      <c r="T29" s="174" t="s">
        <v>120</v>
      </c>
      <c r="U29" s="174"/>
      <c r="V29" s="174"/>
      <c r="W29" s="174" t="s">
        <v>4587</v>
      </c>
      <c r="X29" s="63" t="s">
        <v>4164</v>
      </c>
      <c r="Y29" s="174" t="s">
        <v>7170</v>
      </c>
      <c r="Z29" s="174" t="s">
        <v>7171</v>
      </c>
      <c r="AA29" s="429">
        <v>45715</v>
      </c>
      <c r="AB29" s="430">
        <v>47542</v>
      </c>
      <c r="AC29" s="63" t="s">
        <v>4158</v>
      </c>
      <c r="AD29" s="174"/>
      <c r="AE29" s="63"/>
      <c r="AF29" s="63"/>
      <c r="AG29" s="174" t="s">
        <v>4275</v>
      </c>
      <c r="AH29" s="317" t="s">
        <v>7172</v>
      </c>
      <c r="AI29" s="503">
        <v>47313</v>
      </c>
      <c r="AJ29" s="174"/>
      <c r="AK29" s="174"/>
      <c r="AL29" s="174"/>
      <c r="AM29" s="174"/>
      <c r="AN29" s="174"/>
      <c r="AO29" s="174"/>
      <c r="AP29" s="174"/>
      <c r="AQ29" s="174"/>
      <c r="AR29" s="174"/>
      <c r="AS29" s="174"/>
      <c r="AT29" s="174"/>
      <c r="AU29" s="174"/>
      <c r="AV29" s="174"/>
      <c r="AW29" s="174"/>
      <c r="AX29" s="174"/>
      <c r="AY29" s="174"/>
      <c r="AZ29" s="174"/>
      <c r="BA29" s="174"/>
      <c r="BB29" s="174"/>
      <c r="BC29" s="174"/>
      <c r="BD29" s="174"/>
      <c r="BE29" s="174"/>
      <c r="BF29" s="174"/>
      <c r="BG29" s="174"/>
      <c r="BH29" s="174"/>
      <c r="BI29" s="174"/>
      <c r="BJ29" s="174"/>
      <c r="BK29" s="174"/>
      <c r="BL29" s="174"/>
      <c r="BM29" s="174"/>
      <c r="BN29" s="174"/>
      <c r="BO29" s="174"/>
      <c r="BP29" s="174"/>
      <c r="BQ29" s="174"/>
      <c r="BR29" s="174"/>
      <c r="BS29" s="174"/>
      <c r="BT29" s="174"/>
      <c r="BU29" s="416" t="b">
        <v>1</v>
      </c>
      <c r="BV29" s="174" t="s">
        <v>2312</v>
      </c>
      <c r="BW29" s="174">
        <v>2025</v>
      </c>
      <c r="BX29" s="415">
        <v>45723</v>
      </c>
      <c r="BY29" s="174" t="s">
        <v>2307</v>
      </c>
      <c r="BZ29" s="437"/>
      <c r="CA29" s="523"/>
      <c r="CB29" s="524"/>
      <c r="CC29" s="422"/>
      <c r="CD29" s="524"/>
      <c r="CE29" s="524"/>
      <c r="CF29" s="422"/>
      <c r="CG29" s="524"/>
      <c r="CH29" s="523"/>
      <c r="CI29" s="524">
        <v>1</v>
      </c>
      <c r="CJ29" s="525"/>
      <c r="CK29" s="426"/>
      <c r="CL29" s="426"/>
      <c r="CM29" s="426"/>
      <c r="CN29" s="426"/>
      <c r="CO29" s="425"/>
    </row>
    <row r="30" spans="1:96" ht="15.75" customHeight="1">
      <c r="A30" s="174" t="s">
        <v>10</v>
      </c>
      <c r="B30" s="174" t="s">
        <v>11</v>
      </c>
      <c r="C30" s="174" t="s">
        <v>176</v>
      </c>
      <c r="D30" s="63" t="s">
        <v>3759</v>
      </c>
      <c r="E30" s="63" t="s">
        <v>3756</v>
      </c>
      <c r="F30" s="315" t="str">
        <f t="array" ref="F30">IFERROR(INDEX(UIID!$K$2:$K1001, MATCH(CONCATENATE(B30,D30,G30,J30), UIID!$B$2:$B1001&amp;UIID!$D$2:$D1001&amp;UIID!$G$2:$G1001&amp;UIID!$H$2:$H1001, 0),), "Not Found")</f>
        <v>0722-0228</v>
      </c>
      <c r="G30" s="174" t="s">
        <v>3938</v>
      </c>
      <c r="H30" s="174"/>
      <c r="I30" s="174" t="s">
        <v>7173</v>
      </c>
      <c r="J30" s="174" t="s">
        <v>3939</v>
      </c>
      <c r="K30" s="174">
        <v>10.282284346756301</v>
      </c>
      <c r="L30" s="174">
        <v>123.997702380888</v>
      </c>
      <c r="M30" s="174" t="s">
        <v>7174</v>
      </c>
      <c r="N30" s="620" t="s">
        <v>10141</v>
      </c>
      <c r="O30" s="63" t="s">
        <v>15</v>
      </c>
      <c r="P30" s="63" t="s">
        <v>16</v>
      </c>
      <c r="Q30" s="174"/>
      <c r="R30" s="174" t="s">
        <v>21</v>
      </c>
      <c r="S30" s="63" t="s">
        <v>3006</v>
      </c>
      <c r="T30" s="174"/>
      <c r="U30" s="174" t="s">
        <v>2753</v>
      </c>
      <c r="V30" s="174"/>
      <c r="W30" s="174"/>
      <c r="X30" s="63" t="s">
        <v>22</v>
      </c>
      <c r="Y30" s="174" t="s">
        <v>1048</v>
      </c>
      <c r="Z30" s="174" t="s">
        <v>7176</v>
      </c>
      <c r="AA30" s="429">
        <v>45719</v>
      </c>
      <c r="AB30" s="430">
        <v>47546</v>
      </c>
      <c r="AC30" s="63" t="s">
        <v>4158</v>
      </c>
      <c r="AD30" s="174"/>
      <c r="AE30" s="63"/>
      <c r="AF30" s="63"/>
      <c r="AG30" s="174" t="s">
        <v>7177</v>
      </c>
      <c r="AH30" s="317" t="s">
        <v>4828</v>
      </c>
      <c r="AI30" s="63" t="s">
        <v>4283</v>
      </c>
      <c r="AJ30" s="174"/>
      <c r="AK30" s="174"/>
      <c r="AL30" s="174"/>
      <c r="AM30" s="174"/>
      <c r="AN30" s="174"/>
      <c r="AO30" s="174"/>
      <c r="AP30" s="174"/>
      <c r="AQ30" s="174"/>
      <c r="AR30" s="174"/>
      <c r="AS30" s="174"/>
      <c r="AT30" s="174"/>
      <c r="AU30" s="174"/>
      <c r="AV30" s="174"/>
      <c r="AW30" s="174"/>
      <c r="AX30" s="174"/>
      <c r="AY30" s="174"/>
      <c r="AZ30" s="174"/>
      <c r="BA30" s="174"/>
      <c r="BB30" s="174"/>
      <c r="BC30" s="174"/>
      <c r="BD30" s="174"/>
      <c r="BE30" s="174"/>
      <c r="BF30" s="174"/>
      <c r="BG30" s="174"/>
      <c r="BH30" s="174"/>
      <c r="BI30" s="174"/>
      <c r="BJ30" s="174"/>
      <c r="BK30" s="174"/>
      <c r="BL30" s="174"/>
      <c r="BM30" s="174"/>
      <c r="BN30" s="174"/>
      <c r="BO30" s="174"/>
      <c r="BP30" s="174"/>
      <c r="BQ30" s="174"/>
      <c r="BR30" s="174"/>
      <c r="BS30" s="174"/>
      <c r="BT30" s="174"/>
      <c r="BU30" s="416" t="b">
        <v>0</v>
      </c>
      <c r="BV30" s="174" t="s">
        <v>2312</v>
      </c>
      <c r="BW30" s="174">
        <v>2025</v>
      </c>
      <c r="BX30" s="415">
        <v>45723</v>
      </c>
      <c r="BY30" s="174" t="s">
        <v>2307</v>
      </c>
      <c r="BZ30" s="437"/>
      <c r="CA30" s="523"/>
      <c r="CB30" s="524"/>
      <c r="CC30" s="422"/>
      <c r="CD30" s="524"/>
      <c r="CE30" s="524"/>
      <c r="CF30" s="422"/>
      <c r="CG30" s="524"/>
      <c r="CH30" s="523"/>
      <c r="CI30" s="524">
        <v>1</v>
      </c>
      <c r="CJ30" s="525"/>
      <c r="CK30" s="426"/>
      <c r="CL30" s="426"/>
      <c r="CM30" s="426"/>
      <c r="CN30" s="426"/>
      <c r="CO30" s="425"/>
    </row>
    <row r="31" spans="1:96" ht="15.75" customHeight="1">
      <c r="A31" s="174" t="s">
        <v>10</v>
      </c>
      <c r="B31" s="174" t="s">
        <v>11</v>
      </c>
      <c r="C31" s="63" t="s">
        <v>176</v>
      </c>
      <c r="D31" s="63" t="s">
        <v>3759</v>
      </c>
      <c r="E31" s="63" t="s">
        <v>3756</v>
      </c>
      <c r="F31" s="315" t="str">
        <f t="array" ref="F31">IFERROR(INDEX(UIID!$K$2:$K1001, MATCH(CONCATENATE(B31,D31,G31,J31), UIID!$B$2:$B1001&amp;UIID!$D$2:$D1001&amp;UIID!$G$2:$G1001&amp;UIID!$H$2:$H1001, 0),), "Not Found")</f>
        <v>0722-0194</v>
      </c>
      <c r="G31" s="176" t="s">
        <v>3896</v>
      </c>
      <c r="H31" s="174"/>
      <c r="I31" s="174" t="s">
        <v>6773</v>
      </c>
      <c r="J31" s="174" t="s">
        <v>3897</v>
      </c>
      <c r="K31" s="174">
        <v>10.2707944713574</v>
      </c>
      <c r="L31" s="174">
        <v>123.977606163639</v>
      </c>
      <c r="M31" s="174" t="s">
        <v>6774</v>
      </c>
      <c r="N31" s="174" t="s">
        <v>6775</v>
      </c>
      <c r="O31" s="63" t="s">
        <v>15</v>
      </c>
      <c r="P31" s="63" t="s">
        <v>16</v>
      </c>
      <c r="Q31" s="174" t="s">
        <v>4163</v>
      </c>
      <c r="R31" s="174" t="s">
        <v>35</v>
      </c>
      <c r="S31" s="63" t="s">
        <v>8666</v>
      </c>
      <c r="T31" s="174" t="s">
        <v>1362</v>
      </c>
      <c r="U31" s="174"/>
      <c r="V31" s="174"/>
      <c r="W31" s="174" t="s">
        <v>4497</v>
      </c>
      <c r="X31" s="63" t="s">
        <v>4164</v>
      </c>
      <c r="Y31" s="174" t="s">
        <v>91</v>
      </c>
      <c r="Z31" s="174" t="s">
        <v>7178</v>
      </c>
      <c r="AA31" s="429">
        <v>45720</v>
      </c>
      <c r="AB31" s="430">
        <v>47163</v>
      </c>
      <c r="AC31" s="63" t="s">
        <v>1605</v>
      </c>
      <c r="AD31" s="174"/>
      <c r="AE31" s="63"/>
      <c r="AF31" s="63"/>
      <c r="AG31" s="624" t="s">
        <v>5211</v>
      </c>
      <c r="AH31" s="625" t="s">
        <v>6761</v>
      </c>
      <c r="AI31" s="627">
        <v>46063</v>
      </c>
      <c r="AJ31" s="174"/>
      <c r="AK31" s="174"/>
      <c r="AL31" s="174"/>
      <c r="AM31" s="174"/>
      <c r="AN31" s="174"/>
      <c r="AO31" s="174"/>
      <c r="AP31" s="174"/>
      <c r="AQ31" s="174"/>
      <c r="AR31" s="174"/>
      <c r="AS31" s="174"/>
      <c r="AT31" s="174"/>
      <c r="AU31" s="174"/>
      <c r="AV31" s="174"/>
      <c r="AW31" s="174"/>
      <c r="AX31" s="174"/>
      <c r="AY31" s="174"/>
      <c r="AZ31" s="174"/>
      <c r="BA31" s="174"/>
      <c r="BB31" s="174"/>
      <c r="BC31" s="174"/>
      <c r="BD31" s="174"/>
      <c r="BE31" s="174"/>
      <c r="BF31" s="174"/>
      <c r="BG31" s="174"/>
      <c r="BH31" s="174"/>
      <c r="BI31" s="174"/>
      <c r="BJ31" s="174"/>
      <c r="BK31" s="174"/>
      <c r="BL31" s="174"/>
      <c r="BM31" s="174"/>
      <c r="BN31" s="174"/>
      <c r="BO31" s="174"/>
      <c r="BP31" s="174"/>
      <c r="BQ31" s="174"/>
      <c r="BR31" s="174"/>
      <c r="BS31" s="174"/>
      <c r="BT31" s="174"/>
      <c r="BU31" s="416" t="b">
        <v>1</v>
      </c>
      <c r="BV31" s="174" t="s">
        <v>2312</v>
      </c>
      <c r="BW31" s="174">
        <v>2025</v>
      </c>
      <c r="BX31" s="415">
        <v>45723</v>
      </c>
      <c r="BY31" s="174" t="s">
        <v>2310</v>
      </c>
      <c r="BZ31" s="437"/>
      <c r="CA31" s="523"/>
      <c r="CB31" s="524"/>
      <c r="CC31" s="422"/>
      <c r="CD31" s="524"/>
      <c r="CE31" s="524"/>
      <c r="CF31" s="422"/>
      <c r="CG31" s="524"/>
      <c r="CH31" s="523"/>
      <c r="CI31" s="524"/>
      <c r="CJ31" s="525"/>
      <c r="CK31" s="426"/>
      <c r="CL31" s="426"/>
      <c r="CM31" s="426"/>
      <c r="CN31" s="426"/>
      <c r="CO31" s="425"/>
    </row>
    <row r="32" spans="1:96" ht="15.75" customHeight="1">
      <c r="A32" s="174" t="s">
        <v>10</v>
      </c>
      <c r="B32" s="174" t="s">
        <v>11</v>
      </c>
      <c r="C32" s="174" t="s">
        <v>146</v>
      </c>
      <c r="D32" s="63" t="s">
        <v>656</v>
      </c>
      <c r="E32" s="63" t="s">
        <v>28</v>
      </c>
      <c r="F32" s="315" t="str">
        <f t="array" ref="F32">IFERROR(INDEX(UIID!$K$2:$K1001, MATCH(CONCATENATE(B32,D32,G32,J32), UIID!$B$2:$B1001&amp;UIID!$D$2:$D1001&amp;UIID!$G$2:$G1001&amp;UIID!$H$2:$H1001, 0),), "Not Found")</f>
        <v>0722-0220</v>
      </c>
      <c r="G32" s="174" t="s">
        <v>3560</v>
      </c>
      <c r="H32" s="174"/>
      <c r="I32" s="174" t="s">
        <v>7092</v>
      </c>
      <c r="J32" s="174" t="s">
        <v>3925</v>
      </c>
      <c r="K32" s="174">
        <v>10.4265985199463</v>
      </c>
      <c r="L32" s="174">
        <v>123.995595796231</v>
      </c>
      <c r="M32" s="174" t="s">
        <v>7179</v>
      </c>
      <c r="N32" s="620" t="s">
        <v>10142</v>
      </c>
      <c r="O32" s="63" t="s">
        <v>15</v>
      </c>
      <c r="P32" s="63" t="s">
        <v>16</v>
      </c>
      <c r="Q32" s="174"/>
      <c r="R32" s="174" t="s">
        <v>21</v>
      </c>
      <c r="S32" s="63" t="s">
        <v>3006</v>
      </c>
      <c r="T32" s="174"/>
      <c r="U32" s="174" t="s">
        <v>2731</v>
      </c>
      <c r="V32" s="174"/>
      <c r="W32" s="174"/>
      <c r="X32" s="63" t="s">
        <v>22</v>
      </c>
      <c r="Y32" s="174" t="s">
        <v>59</v>
      </c>
      <c r="Z32" s="174" t="s">
        <v>7180</v>
      </c>
      <c r="AA32" s="429">
        <v>45722</v>
      </c>
      <c r="AB32" s="430">
        <v>47549</v>
      </c>
      <c r="AC32" s="63" t="s">
        <v>4158</v>
      </c>
      <c r="AD32" s="174"/>
      <c r="AE32" s="63"/>
      <c r="AF32" s="63"/>
      <c r="AG32" s="174" t="s">
        <v>7181</v>
      </c>
      <c r="AH32" s="317" t="s">
        <v>7182</v>
      </c>
      <c r="AI32" s="63" t="s">
        <v>4283</v>
      </c>
      <c r="AJ32" s="174"/>
      <c r="AK32" s="174"/>
      <c r="AL32" s="174"/>
      <c r="AM32" s="174"/>
      <c r="AN32" s="174"/>
      <c r="AO32" s="174"/>
      <c r="AP32" s="174"/>
      <c r="AQ32" s="174"/>
      <c r="AR32" s="174"/>
      <c r="AS32" s="174"/>
      <c r="AT32" s="174"/>
      <c r="AU32" s="174"/>
      <c r="AV32" s="174"/>
      <c r="AW32" s="174"/>
      <c r="AX32" s="174"/>
      <c r="AY32" s="174"/>
      <c r="AZ32" s="174"/>
      <c r="BA32" s="174"/>
      <c r="BB32" s="174"/>
      <c r="BC32" s="174"/>
      <c r="BD32" s="174"/>
      <c r="BE32" s="174"/>
      <c r="BF32" s="174"/>
      <c r="BG32" s="174"/>
      <c r="BH32" s="174"/>
      <c r="BI32" s="174"/>
      <c r="BJ32" s="174"/>
      <c r="BK32" s="174"/>
      <c r="BL32" s="174"/>
      <c r="BM32" s="174"/>
      <c r="BN32" s="174"/>
      <c r="BO32" s="174"/>
      <c r="BP32" s="174"/>
      <c r="BQ32" s="174"/>
      <c r="BR32" s="174"/>
      <c r="BS32" s="174"/>
      <c r="BT32" s="174"/>
      <c r="BU32" s="416" t="b">
        <v>0</v>
      </c>
      <c r="BV32" s="174" t="s">
        <v>2312</v>
      </c>
      <c r="BW32" s="174">
        <v>2025</v>
      </c>
      <c r="BX32" s="415">
        <v>45723</v>
      </c>
      <c r="BY32" s="174" t="s">
        <v>2310</v>
      </c>
      <c r="BZ32" s="437"/>
      <c r="CA32" s="523"/>
      <c r="CB32" s="524"/>
      <c r="CC32" s="422"/>
      <c r="CD32" s="524"/>
      <c r="CE32" s="524"/>
      <c r="CF32" s="422"/>
      <c r="CG32" s="524"/>
      <c r="CH32" s="523"/>
      <c r="CI32" s="524"/>
      <c r="CJ32" s="525"/>
      <c r="CK32" s="426"/>
      <c r="CL32" s="426"/>
      <c r="CM32" s="426"/>
      <c r="CN32" s="426"/>
      <c r="CO32" s="425"/>
    </row>
    <row r="33" spans="1:93" ht="15.75" customHeight="1">
      <c r="A33" s="174" t="s">
        <v>10</v>
      </c>
      <c r="B33" s="174" t="s">
        <v>11</v>
      </c>
      <c r="C33" s="174" t="s">
        <v>378</v>
      </c>
      <c r="D33" s="63" t="s">
        <v>909</v>
      </c>
      <c r="E33" s="63" t="s">
        <v>123</v>
      </c>
      <c r="F33" s="315" t="str">
        <f t="array" ref="F33">IFERROR(INDEX(UIID!$K$2:$K1001, MATCH(CONCATENATE(B33,D33,G33,J33), UIID!$B$2:$B1001&amp;UIID!$D$2:$D1001&amp;UIID!$G$2:$G1001&amp;UIID!$H$2:$H1001, 0),), "Not Found")</f>
        <v>0722-0213</v>
      </c>
      <c r="G33" s="174" t="s">
        <v>3539</v>
      </c>
      <c r="H33" s="174"/>
      <c r="I33" s="174" t="s">
        <v>7022</v>
      </c>
      <c r="J33" s="174" t="s">
        <v>3916</v>
      </c>
      <c r="K33" s="174">
        <v>10.2639077942505</v>
      </c>
      <c r="L33" s="174">
        <v>123.94608871526199</v>
      </c>
      <c r="M33" s="580" t="s">
        <v>7023</v>
      </c>
      <c r="N33" s="174" t="s">
        <v>7024</v>
      </c>
      <c r="O33" s="63" t="s">
        <v>15</v>
      </c>
      <c r="P33" s="63" t="s">
        <v>16</v>
      </c>
      <c r="Q33" s="174"/>
      <c r="R33" s="174" t="s">
        <v>35</v>
      </c>
      <c r="S33" s="63" t="s">
        <v>8666</v>
      </c>
      <c r="T33" s="174" t="s">
        <v>1362</v>
      </c>
      <c r="U33" s="174"/>
      <c r="V33" s="174"/>
      <c r="W33" s="174" t="s">
        <v>4497</v>
      </c>
      <c r="X33" s="63" t="s">
        <v>4164</v>
      </c>
      <c r="Y33" s="174" t="s">
        <v>91</v>
      </c>
      <c r="Z33" s="174" t="s">
        <v>7183</v>
      </c>
      <c r="AA33" s="429">
        <v>45723</v>
      </c>
      <c r="AB33" s="430">
        <v>47413</v>
      </c>
      <c r="AC33" s="63" t="s">
        <v>1605</v>
      </c>
      <c r="AD33" s="174"/>
      <c r="AE33" s="63"/>
      <c r="AF33" s="63"/>
      <c r="AG33" s="624" t="s">
        <v>7184</v>
      </c>
      <c r="AH33" s="625" t="s">
        <v>7185</v>
      </c>
      <c r="AI33" s="625" t="s">
        <v>7186</v>
      </c>
      <c r="AJ33" s="174"/>
      <c r="AK33" s="174"/>
      <c r="AL33" s="174"/>
      <c r="AM33" s="174"/>
      <c r="AN33" s="174"/>
      <c r="AO33" s="174"/>
      <c r="AP33" s="174"/>
      <c r="AQ33" s="174"/>
      <c r="AR33" s="174"/>
      <c r="AS33" s="174"/>
      <c r="AT33" s="174"/>
      <c r="AU33" s="174"/>
      <c r="AV33" s="174"/>
      <c r="AW33" s="174"/>
      <c r="AX33" s="174"/>
      <c r="AY33" s="174"/>
      <c r="AZ33" s="174"/>
      <c r="BA33" s="174"/>
      <c r="BB33" s="174"/>
      <c r="BC33" s="174"/>
      <c r="BD33" s="174"/>
      <c r="BE33" s="174"/>
      <c r="BF33" s="174"/>
      <c r="BG33" s="174"/>
      <c r="BH33" s="174"/>
      <c r="BI33" s="174"/>
      <c r="BJ33" s="174"/>
      <c r="BK33" s="174"/>
      <c r="BL33" s="174"/>
      <c r="BM33" s="174"/>
      <c r="BN33" s="174"/>
      <c r="BO33" s="174"/>
      <c r="BP33" s="174"/>
      <c r="BQ33" s="174"/>
      <c r="BR33" s="174"/>
      <c r="BS33" s="174"/>
      <c r="BT33" s="174"/>
      <c r="BU33" s="416" t="b">
        <v>1</v>
      </c>
      <c r="BV33" s="174" t="s">
        <v>2312</v>
      </c>
      <c r="BW33" s="174">
        <v>2025</v>
      </c>
      <c r="BX33" s="415">
        <v>45723</v>
      </c>
      <c r="BY33" s="174" t="s">
        <v>2310</v>
      </c>
      <c r="BZ33" s="437"/>
      <c r="CA33" s="523"/>
      <c r="CB33" s="524"/>
      <c r="CC33" s="422"/>
      <c r="CD33" s="524"/>
      <c r="CE33" s="524"/>
      <c r="CF33" s="422"/>
      <c r="CG33" s="524"/>
      <c r="CH33" s="523"/>
      <c r="CI33" s="524"/>
      <c r="CJ33" s="525"/>
      <c r="CK33" s="426"/>
      <c r="CL33" s="426"/>
      <c r="CM33" s="426"/>
      <c r="CN33" s="426"/>
      <c r="CO33" s="425"/>
    </row>
    <row r="34" spans="1:93" ht="15.75" customHeight="1">
      <c r="A34" s="174" t="s">
        <v>10</v>
      </c>
      <c r="B34" s="174" t="s">
        <v>11</v>
      </c>
      <c r="C34" s="174" t="s">
        <v>50</v>
      </c>
      <c r="D34" s="63" t="s">
        <v>13</v>
      </c>
      <c r="E34" s="63" t="s">
        <v>3756</v>
      </c>
      <c r="F34" s="315" t="str">
        <f t="array" ref="F34">IFERROR(INDEX(UIID!$K$2:$K1001, MATCH(CONCATENATE(B34,D34,G34,J34), UIID!$B$2:$B1001&amp;UIID!$D$2:$D1001&amp;UIID!$G$2:$G1001&amp;UIID!$H$2:$H1001, 0),), "Not Found")</f>
        <v>0722-0229</v>
      </c>
      <c r="G34" s="174" t="s">
        <v>3940</v>
      </c>
      <c r="H34" s="174"/>
      <c r="I34" s="174" t="s">
        <v>7187</v>
      </c>
      <c r="J34" s="174" t="s">
        <v>3941</v>
      </c>
      <c r="K34" s="174">
        <v>10.331693397207699</v>
      </c>
      <c r="L34" s="174">
        <v>123.95902792321699</v>
      </c>
      <c r="M34" s="174" t="s">
        <v>7188</v>
      </c>
      <c r="N34" s="174" t="s">
        <v>7189</v>
      </c>
      <c r="O34" s="63" t="s">
        <v>15</v>
      </c>
      <c r="P34" s="63" t="s">
        <v>2288</v>
      </c>
      <c r="Q34" s="174"/>
      <c r="R34" s="174" t="s">
        <v>21</v>
      </c>
      <c r="S34" s="63" t="s">
        <v>2222</v>
      </c>
      <c r="T34" s="174"/>
      <c r="U34" s="174" t="s">
        <v>2873</v>
      </c>
      <c r="V34" s="174"/>
      <c r="W34" s="174"/>
      <c r="X34" s="63" t="s">
        <v>4306</v>
      </c>
      <c r="Y34" s="174" t="s">
        <v>2041</v>
      </c>
      <c r="Z34" s="174" t="s">
        <v>7190</v>
      </c>
      <c r="AA34" s="429">
        <v>45723</v>
      </c>
      <c r="AB34" s="430">
        <v>47550</v>
      </c>
      <c r="AC34" s="441" t="s">
        <v>4327</v>
      </c>
      <c r="AD34" s="174"/>
      <c r="AE34" s="63"/>
      <c r="AF34" s="63"/>
      <c r="AG34" s="174" t="s">
        <v>7191</v>
      </c>
      <c r="AH34" s="63" t="s">
        <v>4283</v>
      </c>
      <c r="AI34" s="63" t="s">
        <v>4283</v>
      </c>
      <c r="AJ34" s="174"/>
      <c r="AK34" s="174"/>
      <c r="AL34" s="174"/>
      <c r="AM34" s="174"/>
      <c r="AN34" s="174"/>
      <c r="AO34" s="174"/>
      <c r="AP34" s="174"/>
      <c r="AQ34" s="174"/>
      <c r="AR34" s="174"/>
      <c r="AS34" s="174"/>
      <c r="AT34" s="174"/>
      <c r="AU34" s="174"/>
      <c r="AV34" s="174"/>
      <c r="AW34" s="174"/>
      <c r="AX34" s="174"/>
      <c r="AY34" s="174"/>
      <c r="AZ34" s="174"/>
      <c r="BA34" s="174"/>
      <c r="BB34" s="174"/>
      <c r="BC34" s="174"/>
      <c r="BD34" s="174"/>
      <c r="BE34" s="174"/>
      <c r="BF34" s="174"/>
      <c r="BG34" s="174"/>
      <c r="BH34" s="174"/>
      <c r="BI34" s="174"/>
      <c r="BJ34" s="174"/>
      <c r="BK34" s="174"/>
      <c r="BL34" s="174"/>
      <c r="BM34" s="174"/>
      <c r="BN34" s="174"/>
      <c r="BO34" s="174"/>
      <c r="BP34" s="174"/>
      <c r="BQ34" s="174"/>
      <c r="BR34" s="174"/>
      <c r="BS34" s="174"/>
      <c r="BT34" s="174"/>
      <c r="BU34" s="416" t="b">
        <v>1</v>
      </c>
      <c r="BV34" s="174" t="s">
        <v>2312</v>
      </c>
      <c r="BW34" s="174">
        <v>2025</v>
      </c>
      <c r="BX34" s="415">
        <v>45724</v>
      </c>
      <c r="BY34" s="174" t="s">
        <v>2307</v>
      </c>
      <c r="BZ34" s="441" t="s">
        <v>4327</v>
      </c>
      <c r="CA34" s="523"/>
      <c r="CB34" s="524"/>
      <c r="CC34" s="422"/>
      <c r="CD34" s="524"/>
      <c r="CE34" s="524"/>
      <c r="CF34" s="422"/>
      <c r="CG34" s="524"/>
      <c r="CH34" s="523"/>
      <c r="CI34" s="524">
        <v>1</v>
      </c>
      <c r="CJ34" s="525"/>
      <c r="CK34" s="426"/>
      <c r="CL34" s="426"/>
      <c r="CM34" s="426"/>
      <c r="CN34" s="426"/>
      <c r="CO34" s="425"/>
    </row>
    <row r="35" spans="1:93" ht="15.75" customHeight="1">
      <c r="A35" s="174" t="s">
        <v>10</v>
      </c>
      <c r="B35" s="174" t="s">
        <v>11</v>
      </c>
      <c r="C35" s="174" t="s">
        <v>50</v>
      </c>
      <c r="D35" s="63" t="s">
        <v>13</v>
      </c>
      <c r="E35" s="63" t="s">
        <v>3756</v>
      </c>
      <c r="F35" s="315" t="str">
        <f t="array" ref="F35">IFERROR(INDEX(UIID!$K$2:$K1001, MATCH(CONCATENATE(B35,D35,G35,J35), UIID!$B$2:$B1001&amp;UIID!$D$2:$D1001&amp;UIID!$G$2:$G1001&amp;UIID!$H$2:$H1001, 0),), "Not Found")</f>
        <v>0722-0229</v>
      </c>
      <c r="G35" s="174" t="s">
        <v>3940</v>
      </c>
      <c r="H35" s="174"/>
      <c r="I35" s="174" t="s">
        <v>7187</v>
      </c>
      <c r="J35" s="174" t="s">
        <v>3941</v>
      </c>
      <c r="K35" s="174">
        <v>10.331693397207699</v>
      </c>
      <c r="L35" s="174">
        <v>123.95902792321699</v>
      </c>
      <c r="M35" s="174" t="s">
        <v>7188</v>
      </c>
      <c r="N35" s="174" t="s">
        <v>7189</v>
      </c>
      <c r="O35" s="63" t="s">
        <v>15</v>
      </c>
      <c r="P35" s="63" t="s">
        <v>2288</v>
      </c>
      <c r="Q35" s="174"/>
      <c r="R35" s="174" t="s">
        <v>21</v>
      </c>
      <c r="S35" s="63" t="s">
        <v>2222</v>
      </c>
      <c r="T35" s="174"/>
      <c r="U35" s="174" t="s">
        <v>2779</v>
      </c>
      <c r="V35" s="174"/>
      <c r="W35" s="174"/>
      <c r="X35" s="63" t="s">
        <v>4979</v>
      </c>
      <c r="Y35" s="174" t="s">
        <v>6802</v>
      </c>
      <c r="Z35" s="174" t="s">
        <v>7192</v>
      </c>
      <c r="AA35" s="429">
        <v>45723</v>
      </c>
      <c r="AB35" s="430">
        <v>47550</v>
      </c>
      <c r="AC35" s="441" t="s">
        <v>4327</v>
      </c>
      <c r="AD35" s="174"/>
      <c r="AE35" s="63"/>
      <c r="AF35" s="63"/>
      <c r="AG35" s="174" t="s">
        <v>7191</v>
      </c>
      <c r="AH35" s="63" t="s">
        <v>4283</v>
      </c>
      <c r="AI35" s="63" t="s">
        <v>4283</v>
      </c>
      <c r="AJ35" s="174"/>
      <c r="AK35" s="174"/>
      <c r="AL35" s="174"/>
      <c r="AM35" s="174"/>
      <c r="AN35" s="174"/>
      <c r="AO35" s="174"/>
      <c r="AP35" s="174"/>
      <c r="AQ35" s="174"/>
      <c r="AR35" s="174"/>
      <c r="AS35" s="174"/>
      <c r="AT35" s="174"/>
      <c r="AU35" s="174"/>
      <c r="AV35" s="174"/>
      <c r="AW35" s="174"/>
      <c r="AX35" s="174"/>
      <c r="AY35" s="174"/>
      <c r="AZ35" s="174"/>
      <c r="BA35" s="174"/>
      <c r="BB35" s="174"/>
      <c r="BC35" s="174"/>
      <c r="BD35" s="174"/>
      <c r="BE35" s="174"/>
      <c r="BF35" s="174"/>
      <c r="BG35" s="174"/>
      <c r="BH35" s="174"/>
      <c r="BI35" s="174"/>
      <c r="BJ35" s="174"/>
      <c r="BK35" s="174"/>
      <c r="BL35" s="174"/>
      <c r="BM35" s="174"/>
      <c r="BN35" s="174"/>
      <c r="BO35" s="174"/>
      <c r="BP35" s="174"/>
      <c r="BQ35" s="174"/>
      <c r="BR35" s="174"/>
      <c r="BS35" s="174"/>
      <c r="BT35" s="174"/>
      <c r="BU35" s="416" t="b">
        <v>1</v>
      </c>
      <c r="BV35" s="174" t="s">
        <v>2312</v>
      </c>
      <c r="BW35" s="174">
        <v>2025</v>
      </c>
      <c r="BX35" s="415">
        <v>45724</v>
      </c>
      <c r="BY35" s="174" t="s">
        <v>2310</v>
      </c>
      <c r="BZ35" s="441" t="s">
        <v>4327</v>
      </c>
      <c r="CA35" s="523"/>
      <c r="CB35" s="524"/>
      <c r="CC35" s="422"/>
      <c r="CD35" s="524"/>
      <c r="CE35" s="524"/>
      <c r="CF35" s="422"/>
      <c r="CG35" s="524"/>
      <c r="CH35" s="523"/>
      <c r="CI35" s="524"/>
      <c r="CJ35" s="525"/>
      <c r="CK35" s="426"/>
      <c r="CL35" s="426"/>
      <c r="CM35" s="426"/>
      <c r="CN35" s="426"/>
      <c r="CO35" s="425"/>
    </row>
    <row r="36" spans="1:93" ht="15.75" customHeight="1">
      <c r="A36" s="174" t="s">
        <v>10</v>
      </c>
      <c r="B36" s="174" t="s">
        <v>11</v>
      </c>
      <c r="C36" s="174" t="s">
        <v>50</v>
      </c>
      <c r="D36" s="63" t="s">
        <v>13</v>
      </c>
      <c r="E36" s="63" t="s">
        <v>3756</v>
      </c>
      <c r="F36" s="315" t="str">
        <f t="array" ref="F36">IFERROR(INDEX(UIID!$K$2:$K1001, MATCH(CONCATENATE(B36,D36,G36,J36), UIID!$B$2:$B1001&amp;UIID!$D$2:$D1001&amp;UIID!$G$2:$G1001&amp;UIID!$H$2:$H1001, 0),), "Not Found")</f>
        <v>0722-0229</v>
      </c>
      <c r="G36" s="174" t="s">
        <v>3940</v>
      </c>
      <c r="H36" s="174"/>
      <c r="I36" s="174" t="s">
        <v>7187</v>
      </c>
      <c r="J36" s="174" t="s">
        <v>3941</v>
      </c>
      <c r="K36" s="174">
        <v>10.331693397207699</v>
      </c>
      <c r="L36" s="174">
        <v>123.95902792321699</v>
      </c>
      <c r="M36" s="174" t="s">
        <v>7188</v>
      </c>
      <c r="N36" s="174" t="s">
        <v>7189</v>
      </c>
      <c r="O36" s="63" t="s">
        <v>15</v>
      </c>
      <c r="P36" s="63" t="s">
        <v>2288</v>
      </c>
      <c r="Q36" s="174"/>
      <c r="R36" s="174" t="s">
        <v>21</v>
      </c>
      <c r="S36" s="63" t="s">
        <v>2222</v>
      </c>
      <c r="T36" s="174"/>
      <c r="U36" s="174" t="s">
        <v>2814</v>
      </c>
      <c r="V36" s="174"/>
      <c r="W36" s="174"/>
      <c r="X36" s="63" t="s">
        <v>4890</v>
      </c>
      <c r="Y36" s="174" t="s">
        <v>232</v>
      </c>
      <c r="Z36" s="174" t="s">
        <v>7193</v>
      </c>
      <c r="AA36" s="429">
        <v>45723</v>
      </c>
      <c r="AB36" s="430">
        <v>47550</v>
      </c>
      <c r="AC36" s="441" t="s">
        <v>4327</v>
      </c>
      <c r="AD36" s="174"/>
      <c r="AE36" s="63"/>
      <c r="AF36" s="63"/>
      <c r="AG36" s="174" t="s">
        <v>7191</v>
      </c>
      <c r="AH36" s="63" t="s">
        <v>4283</v>
      </c>
      <c r="AI36" s="63" t="s">
        <v>4283</v>
      </c>
      <c r="AJ36" s="174"/>
      <c r="AK36" s="174"/>
      <c r="AL36" s="174"/>
      <c r="AM36" s="174"/>
      <c r="AN36" s="174"/>
      <c r="AO36" s="174"/>
      <c r="AP36" s="174"/>
      <c r="AQ36" s="174"/>
      <c r="AR36" s="174"/>
      <c r="AS36" s="174"/>
      <c r="AT36" s="174"/>
      <c r="AU36" s="174"/>
      <c r="AV36" s="174"/>
      <c r="AW36" s="174"/>
      <c r="AX36" s="174"/>
      <c r="AY36" s="174"/>
      <c r="AZ36" s="174"/>
      <c r="BA36" s="174"/>
      <c r="BB36" s="174"/>
      <c r="BC36" s="174"/>
      <c r="BD36" s="174"/>
      <c r="BE36" s="174"/>
      <c r="BF36" s="174"/>
      <c r="BG36" s="174"/>
      <c r="BH36" s="174"/>
      <c r="BI36" s="174"/>
      <c r="BJ36" s="174"/>
      <c r="BK36" s="174"/>
      <c r="BL36" s="174"/>
      <c r="BM36" s="174"/>
      <c r="BN36" s="174"/>
      <c r="BO36" s="174"/>
      <c r="BP36" s="174"/>
      <c r="BQ36" s="174"/>
      <c r="BR36" s="174"/>
      <c r="BS36" s="174"/>
      <c r="BT36" s="174"/>
      <c r="BU36" s="416" t="b">
        <v>1</v>
      </c>
      <c r="BV36" s="174" t="s">
        <v>2312</v>
      </c>
      <c r="BW36" s="174">
        <v>2025</v>
      </c>
      <c r="BX36" s="415">
        <v>45724</v>
      </c>
      <c r="BY36" s="174" t="s">
        <v>2310</v>
      </c>
      <c r="BZ36" s="441" t="s">
        <v>4327</v>
      </c>
      <c r="CA36" s="523"/>
      <c r="CB36" s="524"/>
      <c r="CC36" s="422"/>
      <c r="CD36" s="524"/>
      <c r="CE36" s="524"/>
      <c r="CF36" s="422"/>
      <c r="CG36" s="524"/>
      <c r="CH36" s="523"/>
      <c r="CI36" s="524"/>
      <c r="CJ36" s="525"/>
      <c r="CK36" s="426"/>
      <c r="CL36" s="426"/>
      <c r="CM36" s="426"/>
      <c r="CN36" s="426"/>
      <c r="CO36" s="425"/>
    </row>
    <row r="37" spans="1:93" ht="15.75" customHeight="1">
      <c r="A37" s="174" t="s">
        <v>10</v>
      </c>
      <c r="B37" s="174" t="s">
        <v>11</v>
      </c>
      <c r="C37" s="174" t="s">
        <v>50</v>
      </c>
      <c r="D37" s="63" t="s">
        <v>13</v>
      </c>
      <c r="E37" s="63" t="s">
        <v>3756</v>
      </c>
      <c r="F37" s="315" t="str">
        <f t="array" ref="F37">IFERROR(INDEX(UIID!$K$2:$K1001, MATCH(CONCATENATE(B37,D37,G37,J37), UIID!$B$2:$B1001&amp;UIID!$D$2:$D1001&amp;UIID!$G$2:$G1001&amp;UIID!$H$2:$H1001, 0),), "Not Found")</f>
        <v>0722-0229</v>
      </c>
      <c r="G37" s="174" t="s">
        <v>3940</v>
      </c>
      <c r="H37" s="174"/>
      <c r="I37" s="174" t="s">
        <v>7187</v>
      </c>
      <c r="J37" s="174" t="s">
        <v>3941</v>
      </c>
      <c r="K37" s="174">
        <v>10.331693397207699</v>
      </c>
      <c r="L37" s="174">
        <v>123.95902792321699</v>
      </c>
      <c r="M37" s="174" t="s">
        <v>7188</v>
      </c>
      <c r="N37" s="174" t="s">
        <v>7189</v>
      </c>
      <c r="O37" s="63" t="s">
        <v>15</v>
      </c>
      <c r="P37" s="63" t="s">
        <v>2288</v>
      </c>
      <c r="Q37" s="174"/>
      <c r="R37" s="174" t="s">
        <v>21</v>
      </c>
      <c r="S37" s="63" t="s">
        <v>2222</v>
      </c>
      <c r="T37" s="174"/>
      <c r="U37" s="174" t="s">
        <v>2761</v>
      </c>
      <c r="V37" s="174"/>
      <c r="W37" s="174"/>
      <c r="X37" s="63" t="s">
        <v>4979</v>
      </c>
      <c r="Y37" s="174" t="s">
        <v>1417</v>
      </c>
      <c r="Z37" s="174" t="s">
        <v>7194</v>
      </c>
      <c r="AA37" s="429">
        <v>45723</v>
      </c>
      <c r="AB37" s="430">
        <v>47550</v>
      </c>
      <c r="AC37" s="441" t="s">
        <v>4327</v>
      </c>
      <c r="AD37" s="174"/>
      <c r="AE37" s="63"/>
      <c r="AF37" s="63"/>
      <c r="AG37" s="174" t="s">
        <v>7191</v>
      </c>
      <c r="AH37" s="63" t="s">
        <v>4283</v>
      </c>
      <c r="AI37" s="63" t="s">
        <v>4283</v>
      </c>
      <c r="AJ37" s="174"/>
      <c r="AK37" s="174"/>
      <c r="AL37" s="174"/>
      <c r="AM37" s="174"/>
      <c r="AN37" s="174"/>
      <c r="AO37" s="174"/>
      <c r="AP37" s="174"/>
      <c r="AQ37" s="174"/>
      <c r="AR37" s="174"/>
      <c r="AS37" s="174"/>
      <c r="AT37" s="174"/>
      <c r="AU37" s="174"/>
      <c r="AV37" s="174"/>
      <c r="AW37" s="174"/>
      <c r="AX37" s="174"/>
      <c r="AY37" s="174"/>
      <c r="AZ37" s="174"/>
      <c r="BA37" s="174"/>
      <c r="BB37" s="174"/>
      <c r="BC37" s="174"/>
      <c r="BD37" s="174"/>
      <c r="BE37" s="174"/>
      <c r="BF37" s="174"/>
      <c r="BG37" s="174"/>
      <c r="BH37" s="174"/>
      <c r="BI37" s="174"/>
      <c r="BJ37" s="174"/>
      <c r="BK37" s="174"/>
      <c r="BL37" s="174"/>
      <c r="BM37" s="174"/>
      <c r="BN37" s="174"/>
      <c r="BO37" s="174"/>
      <c r="BP37" s="174"/>
      <c r="BQ37" s="174"/>
      <c r="BR37" s="174"/>
      <c r="BS37" s="174"/>
      <c r="BT37" s="174"/>
      <c r="BU37" s="416" t="b">
        <v>1</v>
      </c>
      <c r="BV37" s="174" t="s">
        <v>2312</v>
      </c>
      <c r="BW37" s="174">
        <v>2025</v>
      </c>
      <c r="BX37" s="415">
        <v>45724</v>
      </c>
      <c r="BY37" s="174" t="s">
        <v>2310</v>
      </c>
      <c r="BZ37" s="441" t="s">
        <v>4327</v>
      </c>
      <c r="CA37" s="523"/>
      <c r="CB37" s="524"/>
      <c r="CC37" s="422"/>
      <c r="CD37" s="524"/>
      <c r="CE37" s="524"/>
      <c r="CF37" s="422"/>
      <c r="CG37" s="524"/>
      <c r="CH37" s="523"/>
      <c r="CI37" s="524"/>
      <c r="CJ37" s="525"/>
      <c r="CK37" s="426"/>
      <c r="CL37" s="426"/>
      <c r="CM37" s="426"/>
      <c r="CN37" s="426"/>
      <c r="CO37" s="425"/>
    </row>
    <row r="38" spans="1:93" ht="15.75" customHeight="1">
      <c r="A38" s="174" t="s">
        <v>10</v>
      </c>
      <c r="B38" s="174" t="s">
        <v>11</v>
      </c>
      <c r="C38" s="174" t="s">
        <v>50</v>
      </c>
      <c r="D38" s="63" t="s">
        <v>13</v>
      </c>
      <c r="E38" s="63" t="s">
        <v>3756</v>
      </c>
      <c r="F38" s="315" t="str">
        <f t="array" ref="F38">IFERROR(INDEX(UIID!$K$2:$K1001, MATCH(CONCATENATE(B38,D38,G38,J38), UIID!$B$2:$B1001&amp;UIID!$D$2:$D1001&amp;UIID!$G$2:$G1001&amp;UIID!$H$2:$H1001, 0),), "Not Found")</f>
        <v>0722-0229</v>
      </c>
      <c r="G38" s="174" t="s">
        <v>3940</v>
      </c>
      <c r="H38" s="174"/>
      <c r="I38" s="174" t="s">
        <v>7187</v>
      </c>
      <c r="J38" s="174" t="s">
        <v>3941</v>
      </c>
      <c r="K38" s="174">
        <v>10.331693397207699</v>
      </c>
      <c r="L38" s="174">
        <v>123.95902792321699</v>
      </c>
      <c r="M38" s="174" t="s">
        <v>7188</v>
      </c>
      <c r="N38" s="174" t="s">
        <v>7189</v>
      </c>
      <c r="O38" s="63" t="s">
        <v>15</v>
      </c>
      <c r="P38" s="63" t="s">
        <v>2288</v>
      </c>
      <c r="Q38" s="174"/>
      <c r="R38" s="174" t="s">
        <v>21</v>
      </c>
      <c r="S38" s="63" t="s">
        <v>2222</v>
      </c>
      <c r="T38" s="174"/>
      <c r="U38" s="174" t="s">
        <v>2782</v>
      </c>
      <c r="V38" s="174"/>
      <c r="W38" s="174"/>
      <c r="X38" s="63" t="s">
        <v>7195</v>
      </c>
      <c r="Y38" s="174" t="s">
        <v>7196</v>
      </c>
      <c r="Z38" s="174" t="s">
        <v>7197</v>
      </c>
      <c r="AA38" s="429">
        <v>45723</v>
      </c>
      <c r="AB38" s="430">
        <v>47550</v>
      </c>
      <c r="AC38" s="441" t="s">
        <v>4327</v>
      </c>
      <c r="AD38" s="174"/>
      <c r="AE38" s="63"/>
      <c r="AF38" s="63"/>
      <c r="AG38" s="174" t="s">
        <v>7191</v>
      </c>
      <c r="AH38" s="63" t="s">
        <v>4283</v>
      </c>
      <c r="AI38" s="63" t="s">
        <v>4283</v>
      </c>
      <c r="AJ38" s="174"/>
      <c r="AK38" s="174"/>
      <c r="AL38" s="174"/>
      <c r="AM38" s="174"/>
      <c r="AN38" s="174"/>
      <c r="AO38" s="174"/>
      <c r="AP38" s="174"/>
      <c r="AQ38" s="174"/>
      <c r="AR38" s="174"/>
      <c r="AS38" s="174"/>
      <c r="AT38" s="174"/>
      <c r="AU38" s="174"/>
      <c r="AV38" s="174"/>
      <c r="AW38" s="174"/>
      <c r="AX38" s="174"/>
      <c r="AY38" s="174"/>
      <c r="AZ38" s="174"/>
      <c r="BA38" s="174"/>
      <c r="BB38" s="174"/>
      <c r="BC38" s="174"/>
      <c r="BD38" s="174"/>
      <c r="BE38" s="174"/>
      <c r="BF38" s="174"/>
      <c r="BG38" s="174"/>
      <c r="BH38" s="174"/>
      <c r="BI38" s="174"/>
      <c r="BJ38" s="174"/>
      <c r="BK38" s="174"/>
      <c r="BL38" s="174"/>
      <c r="BM38" s="174"/>
      <c r="BN38" s="174"/>
      <c r="BO38" s="174"/>
      <c r="BP38" s="174"/>
      <c r="BQ38" s="174"/>
      <c r="BR38" s="174"/>
      <c r="BS38" s="174"/>
      <c r="BT38" s="174"/>
      <c r="BU38" s="416" t="b">
        <v>1</v>
      </c>
      <c r="BV38" s="174" t="s">
        <v>2312</v>
      </c>
      <c r="BW38" s="174">
        <v>2025</v>
      </c>
      <c r="BX38" s="415">
        <v>45724</v>
      </c>
      <c r="BY38" s="174" t="s">
        <v>2310</v>
      </c>
      <c r="BZ38" s="441" t="s">
        <v>4327</v>
      </c>
      <c r="CA38" s="523"/>
      <c r="CB38" s="524"/>
      <c r="CC38" s="422"/>
      <c r="CD38" s="524"/>
      <c r="CE38" s="524"/>
      <c r="CF38" s="422"/>
      <c r="CG38" s="524"/>
      <c r="CH38" s="523"/>
      <c r="CI38" s="524"/>
      <c r="CJ38" s="525"/>
      <c r="CK38" s="426"/>
      <c r="CL38" s="426"/>
      <c r="CM38" s="426"/>
      <c r="CN38" s="426"/>
      <c r="CO38" s="425"/>
    </row>
    <row r="39" spans="1:93" ht="165.75">
      <c r="A39" s="174" t="s">
        <v>10</v>
      </c>
      <c r="B39" s="174" t="s">
        <v>11</v>
      </c>
      <c r="C39" s="174" t="s">
        <v>176</v>
      </c>
      <c r="D39" s="63" t="s">
        <v>374</v>
      </c>
      <c r="E39" s="63" t="s">
        <v>3756</v>
      </c>
      <c r="F39" s="315" t="str">
        <f t="array" ref="F39">IFERROR(INDEX(UIID!$K$2:$K1001, MATCH(CONCATENATE(B39,D39,G39,J39), UIID!$B$2:$B1001&amp;UIID!$D$2:$D1001&amp;UIID!$G$2:$G1001&amp;UIID!$H$2:$H1001, 0),), "Not Found")</f>
        <v>0722-0230</v>
      </c>
      <c r="G39" s="174" t="s">
        <v>3583</v>
      </c>
      <c r="H39" s="174"/>
      <c r="I39" s="174" t="s">
        <v>7198</v>
      </c>
      <c r="J39" s="174" t="s">
        <v>3942</v>
      </c>
      <c r="K39" s="174">
        <v>10.3403208423998</v>
      </c>
      <c r="L39" s="174">
        <v>123.923592884999</v>
      </c>
      <c r="M39" s="174" t="s">
        <v>7199</v>
      </c>
      <c r="N39" s="174" t="s">
        <v>7205</v>
      </c>
      <c r="O39" s="63" t="s">
        <v>15</v>
      </c>
      <c r="P39" s="63" t="s">
        <v>2288</v>
      </c>
      <c r="Q39" s="174"/>
      <c r="R39" s="174" t="s">
        <v>21</v>
      </c>
      <c r="S39" s="63" t="s">
        <v>2222</v>
      </c>
      <c r="T39" s="174"/>
      <c r="U39" s="174" t="s">
        <v>3584</v>
      </c>
      <c r="V39" s="174"/>
      <c r="W39" s="174"/>
      <c r="X39" s="63" t="s">
        <v>22</v>
      </c>
      <c r="Y39" s="174" t="s">
        <v>7201</v>
      </c>
      <c r="Z39" s="174" t="s">
        <v>7202</v>
      </c>
      <c r="AA39" s="429">
        <v>45726</v>
      </c>
      <c r="AB39" s="430">
        <v>47553</v>
      </c>
      <c r="AC39" s="441" t="s">
        <v>4327</v>
      </c>
      <c r="AD39" s="174"/>
      <c r="AE39" s="63"/>
      <c r="AF39" s="63"/>
      <c r="AG39" s="174" t="s">
        <v>7203</v>
      </c>
      <c r="AH39" s="174" t="s">
        <v>7204</v>
      </c>
      <c r="AI39" s="514">
        <v>47251</v>
      </c>
      <c r="AJ39" s="174"/>
      <c r="AK39" s="174"/>
      <c r="AL39" s="174"/>
      <c r="AM39" s="174"/>
      <c r="AN39" s="174"/>
      <c r="AO39" s="174"/>
      <c r="AP39" s="174"/>
      <c r="AQ39" s="174"/>
      <c r="AR39" s="174"/>
      <c r="AS39" s="174"/>
      <c r="AT39" s="174"/>
      <c r="AU39" s="174"/>
      <c r="AV39" s="174"/>
      <c r="AW39" s="174"/>
      <c r="AX39" s="174"/>
      <c r="AY39" s="174"/>
      <c r="AZ39" s="174"/>
      <c r="BA39" s="174"/>
      <c r="BB39" s="174"/>
      <c r="BC39" s="174"/>
      <c r="BD39" s="174"/>
      <c r="BE39" s="174"/>
      <c r="BF39" s="174"/>
      <c r="BG39" s="174"/>
      <c r="BH39" s="174"/>
      <c r="BI39" s="174"/>
      <c r="BJ39" s="174"/>
      <c r="BK39" s="174"/>
      <c r="BL39" s="174"/>
      <c r="BM39" s="174"/>
      <c r="BN39" s="174"/>
      <c r="BO39" s="174"/>
      <c r="BP39" s="174"/>
      <c r="BQ39" s="174"/>
      <c r="BR39" s="174"/>
      <c r="BS39" s="174"/>
      <c r="BT39" s="174"/>
      <c r="BU39" s="416" t="b">
        <v>0</v>
      </c>
      <c r="BV39" s="174" t="s">
        <v>2312</v>
      </c>
      <c r="BW39" s="174">
        <v>2025</v>
      </c>
      <c r="BX39" s="415">
        <v>45726</v>
      </c>
      <c r="BY39" s="174" t="s">
        <v>2307</v>
      </c>
      <c r="BZ39" s="441" t="s">
        <v>4327</v>
      </c>
      <c r="CA39" s="523"/>
      <c r="CB39" s="524"/>
      <c r="CC39" s="422"/>
      <c r="CD39" s="524"/>
      <c r="CE39" s="524"/>
      <c r="CF39" s="422"/>
      <c r="CG39" s="524"/>
      <c r="CH39" s="523"/>
      <c r="CI39" s="524">
        <v>1</v>
      </c>
      <c r="CJ39" s="525"/>
      <c r="CK39" s="426"/>
      <c r="CL39" s="426"/>
      <c r="CM39" s="426"/>
      <c r="CN39" s="426"/>
      <c r="CO39" s="425"/>
    </row>
    <row r="40" spans="1:93" ht="15.75" customHeight="1">
      <c r="A40" s="174" t="s">
        <v>10</v>
      </c>
      <c r="B40" s="174" t="s">
        <v>11</v>
      </c>
      <c r="C40" s="174" t="s">
        <v>176</v>
      </c>
      <c r="D40" s="63" t="s">
        <v>374</v>
      </c>
      <c r="E40" s="63" t="s">
        <v>3756</v>
      </c>
      <c r="F40" s="315" t="str">
        <f t="array" ref="F40">IFERROR(INDEX(UIID!$K$2:$K1001, MATCH(CONCATENATE(B40,D40,G40,J40), UIID!$B$2:$B1001&amp;UIID!$D$2:$D1001&amp;UIID!$G$2:$G1001&amp;UIID!$H$2:$H1001, 0),), "Not Found")</f>
        <v>0722-0230</v>
      </c>
      <c r="G40" s="174" t="s">
        <v>3583</v>
      </c>
      <c r="H40" s="174"/>
      <c r="I40" s="174" t="s">
        <v>7198</v>
      </c>
      <c r="J40" s="174" t="s">
        <v>3942</v>
      </c>
      <c r="K40" s="174">
        <v>10.3403208423998</v>
      </c>
      <c r="L40" s="174">
        <v>123.923592884999</v>
      </c>
      <c r="M40" s="174" t="s">
        <v>7199</v>
      </c>
      <c r="N40" s="174" t="s">
        <v>7205</v>
      </c>
      <c r="O40" s="63" t="s">
        <v>15</v>
      </c>
      <c r="P40" s="63" t="s">
        <v>2288</v>
      </c>
      <c r="Q40" s="174"/>
      <c r="R40" s="174" t="s">
        <v>21</v>
      </c>
      <c r="S40" s="63" t="s">
        <v>2222</v>
      </c>
      <c r="T40" s="174"/>
      <c r="U40" s="174" t="s">
        <v>7206</v>
      </c>
      <c r="V40" s="174"/>
      <c r="W40" s="174"/>
      <c r="X40" s="63" t="s">
        <v>22</v>
      </c>
      <c r="Y40" s="174" t="s">
        <v>7207</v>
      </c>
      <c r="Z40" s="174" t="s">
        <v>7208</v>
      </c>
      <c r="AA40" s="429">
        <v>45726</v>
      </c>
      <c r="AB40" s="430">
        <v>47553</v>
      </c>
      <c r="AC40" s="441" t="s">
        <v>4327</v>
      </c>
      <c r="AD40" s="174"/>
      <c r="AE40" s="63"/>
      <c r="AF40" s="63"/>
      <c r="AG40" s="174" t="s">
        <v>7203</v>
      </c>
      <c r="AH40" s="174" t="s">
        <v>7204</v>
      </c>
      <c r="AI40" s="514">
        <v>47251</v>
      </c>
      <c r="AJ40" s="174"/>
      <c r="AK40" s="174"/>
      <c r="AL40" s="174"/>
      <c r="AM40" s="174"/>
      <c r="AN40" s="174"/>
      <c r="AO40" s="174"/>
      <c r="AP40" s="174"/>
      <c r="AQ40" s="174"/>
      <c r="AR40" s="174"/>
      <c r="AS40" s="174"/>
      <c r="AT40" s="174"/>
      <c r="AU40" s="174"/>
      <c r="AV40" s="174"/>
      <c r="AW40" s="174"/>
      <c r="AX40" s="174"/>
      <c r="AY40" s="174"/>
      <c r="AZ40" s="174"/>
      <c r="BA40" s="174"/>
      <c r="BB40" s="174"/>
      <c r="BC40" s="174"/>
      <c r="BD40" s="174"/>
      <c r="BE40" s="174"/>
      <c r="BF40" s="174"/>
      <c r="BG40" s="174"/>
      <c r="BH40" s="174"/>
      <c r="BI40" s="174"/>
      <c r="BJ40" s="174"/>
      <c r="BK40" s="174"/>
      <c r="BL40" s="174"/>
      <c r="BM40" s="174"/>
      <c r="BN40" s="174"/>
      <c r="BO40" s="174"/>
      <c r="BP40" s="174"/>
      <c r="BQ40" s="174"/>
      <c r="BR40" s="174"/>
      <c r="BS40" s="174"/>
      <c r="BT40" s="174"/>
      <c r="BU40" s="416" t="b">
        <v>0</v>
      </c>
      <c r="BV40" s="174" t="s">
        <v>2312</v>
      </c>
      <c r="BW40" s="174">
        <v>2025</v>
      </c>
      <c r="BX40" s="415">
        <v>45726</v>
      </c>
      <c r="BY40" s="174" t="s">
        <v>2310</v>
      </c>
      <c r="BZ40" s="441" t="s">
        <v>4327</v>
      </c>
      <c r="CA40" s="523"/>
      <c r="CB40" s="524"/>
      <c r="CC40" s="422"/>
      <c r="CD40" s="524"/>
      <c r="CE40" s="524"/>
      <c r="CF40" s="422"/>
      <c r="CG40" s="524"/>
      <c r="CH40" s="523"/>
      <c r="CI40" s="524"/>
      <c r="CJ40" s="525"/>
      <c r="CK40" s="426"/>
      <c r="CL40" s="426"/>
      <c r="CM40" s="426"/>
      <c r="CN40" s="426"/>
      <c r="CO40" s="425"/>
    </row>
    <row r="41" spans="1:93" ht="15.75" customHeight="1">
      <c r="A41" s="174" t="s">
        <v>10</v>
      </c>
      <c r="B41" s="174" t="s">
        <v>11</v>
      </c>
      <c r="C41" s="174" t="s">
        <v>176</v>
      </c>
      <c r="D41" s="63" t="s">
        <v>374</v>
      </c>
      <c r="E41" s="63" t="s">
        <v>3756</v>
      </c>
      <c r="F41" s="315" t="str">
        <f t="array" ref="F41">IFERROR(INDEX(UIID!$K$2:$K1001, MATCH(CONCATENATE(B41,D41,G41,J41), UIID!$B$2:$B1001&amp;UIID!$D$2:$D1001&amp;UIID!$G$2:$G1001&amp;UIID!$H$2:$H1001, 0),), "Not Found")</f>
        <v>0722-0230</v>
      </c>
      <c r="G41" s="174" t="s">
        <v>3583</v>
      </c>
      <c r="H41" s="174"/>
      <c r="I41" s="174" t="s">
        <v>7198</v>
      </c>
      <c r="J41" s="174" t="s">
        <v>3942</v>
      </c>
      <c r="K41" s="174">
        <v>10.3403208423998</v>
      </c>
      <c r="L41" s="174">
        <v>123.923592884999</v>
      </c>
      <c r="M41" s="174" t="s">
        <v>7199</v>
      </c>
      <c r="N41" s="174" t="s">
        <v>7205</v>
      </c>
      <c r="O41" s="63" t="s">
        <v>15</v>
      </c>
      <c r="P41" s="63" t="s">
        <v>2288</v>
      </c>
      <c r="Q41" s="174"/>
      <c r="R41" s="174" t="s">
        <v>21</v>
      </c>
      <c r="S41" s="63" t="s">
        <v>2222</v>
      </c>
      <c r="T41" s="174"/>
      <c r="U41" s="174" t="s">
        <v>3586</v>
      </c>
      <c r="V41" s="174"/>
      <c r="W41" s="174"/>
      <c r="X41" s="63" t="s">
        <v>22</v>
      </c>
      <c r="Y41" s="174" t="s">
        <v>7207</v>
      </c>
      <c r="Z41" s="174" t="s">
        <v>7209</v>
      </c>
      <c r="AA41" s="429">
        <v>45726</v>
      </c>
      <c r="AB41" s="430">
        <v>47553</v>
      </c>
      <c r="AC41" s="441" t="s">
        <v>4327</v>
      </c>
      <c r="AD41" s="174"/>
      <c r="AE41" s="63"/>
      <c r="AF41" s="63"/>
      <c r="AG41" s="174" t="s">
        <v>7203</v>
      </c>
      <c r="AH41" s="174" t="s">
        <v>7204</v>
      </c>
      <c r="AI41" s="514">
        <v>47251</v>
      </c>
      <c r="AJ41" s="174"/>
      <c r="AK41" s="174"/>
      <c r="AL41" s="174"/>
      <c r="AM41" s="174"/>
      <c r="AN41" s="174"/>
      <c r="AO41" s="174"/>
      <c r="AP41" s="174"/>
      <c r="AQ41" s="174"/>
      <c r="AR41" s="174"/>
      <c r="AS41" s="174"/>
      <c r="AT41" s="174"/>
      <c r="AU41" s="174"/>
      <c r="AV41" s="174"/>
      <c r="AW41" s="174"/>
      <c r="AX41" s="174"/>
      <c r="AY41" s="174"/>
      <c r="AZ41" s="174"/>
      <c r="BA41" s="174"/>
      <c r="BB41" s="174"/>
      <c r="BC41" s="174"/>
      <c r="BD41" s="174"/>
      <c r="BE41" s="174"/>
      <c r="BF41" s="174"/>
      <c r="BG41" s="174"/>
      <c r="BH41" s="174"/>
      <c r="BI41" s="174"/>
      <c r="BJ41" s="174"/>
      <c r="BK41" s="174"/>
      <c r="BL41" s="174"/>
      <c r="BM41" s="174"/>
      <c r="BN41" s="174"/>
      <c r="BO41" s="174"/>
      <c r="BP41" s="174"/>
      <c r="BQ41" s="174"/>
      <c r="BR41" s="174"/>
      <c r="BS41" s="174"/>
      <c r="BT41" s="174"/>
      <c r="BU41" s="416" t="b">
        <v>0</v>
      </c>
      <c r="BV41" s="174" t="s">
        <v>2312</v>
      </c>
      <c r="BW41" s="174">
        <v>2025</v>
      </c>
      <c r="BX41" s="415">
        <v>45726</v>
      </c>
      <c r="BY41" s="174" t="s">
        <v>2310</v>
      </c>
      <c r="BZ41" s="441" t="s">
        <v>4327</v>
      </c>
      <c r="CA41" s="523"/>
      <c r="CB41" s="524"/>
      <c r="CC41" s="422"/>
      <c r="CD41" s="524"/>
      <c r="CE41" s="524"/>
      <c r="CF41" s="422"/>
      <c r="CG41" s="524"/>
      <c r="CH41" s="523"/>
      <c r="CI41" s="524"/>
      <c r="CJ41" s="525"/>
      <c r="CK41" s="426"/>
      <c r="CL41" s="426"/>
      <c r="CM41" s="426"/>
      <c r="CN41" s="426"/>
      <c r="CO41" s="425"/>
    </row>
    <row r="42" spans="1:93" ht="15.75" customHeight="1">
      <c r="A42" s="174" t="s">
        <v>10</v>
      </c>
      <c r="B42" s="174" t="s">
        <v>11</v>
      </c>
      <c r="C42" s="174" t="s">
        <v>123</v>
      </c>
      <c r="D42" s="63" t="s">
        <v>1709</v>
      </c>
      <c r="E42" s="63" t="s">
        <v>50</v>
      </c>
      <c r="F42" s="315" t="str">
        <f t="array" ref="F42">IFERROR(INDEX(UIID!$K$2:$K1001, MATCH(CONCATENATE(B42,D42,G42,J42), UIID!$B$2:$B1001&amp;UIID!$D$2:$D1001&amp;UIID!$G$2:$G1001&amp;UIID!$H$2:$H1001, 0),), "Not Found")</f>
        <v>0722-0070</v>
      </c>
      <c r="G42" s="63" t="s">
        <v>1730</v>
      </c>
      <c r="H42" s="63"/>
      <c r="I42" s="63" t="s">
        <v>7210</v>
      </c>
      <c r="J42" s="63" t="s">
        <v>1711</v>
      </c>
      <c r="K42" s="63">
        <v>10.304722429887301</v>
      </c>
      <c r="L42" s="63">
        <v>123.903103607018</v>
      </c>
      <c r="M42" s="63" t="s">
        <v>1731</v>
      </c>
      <c r="N42" s="174" t="s">
        <v>5793</v>
      </c>
      <c r="O42" s="63" t="s">
        <v>15</v>
      </c>
      <c r="P42" s="63" t="s">
        <v>1449</v>
      </c>
      <c r="Q42" s="174"/>
      <c r="R42" s="174" t="s">
        <v>35</v>
      </c>
      <c r="S42" s="63" t="s">
        <v>104</v>
      </c>
      <c r="T42" s="174" t="s">
        <v>105</v>
      </c>
      <c r="U42" s="174"/>
      <c r="V42" s="174"/>
      <c r="W42" s="174"/>
      <c r="X42" s="63" t="s">
        <v>4164</v>
      </c>
      <c r="Y42" s="174" t="s">
        <v>106</v>
      </c>
      <c r="Z42" s="174" t="s">
        <v>7211</v>
      </c>
      <c r="AA42" s="429">
        <v>45726</v>
      </c>
      <c r="AB42" s="430">
        <v>47553</v>
      </c>
      <c r="AC42" s="63" t="s">
        <v>4158</v>
      </c>
      <c r="AD42" s="174"/>
      <c r="AE42" s="63"/>
      <c r="AF42" s="63"/>
      <c r="AG42" s="174" t="s">
        <v>5419</v>
      </c>
      <c r="AH42" s="317" t="s">
        <v>7212</v>
      </c>
      <c r="AI42" s="503">
        <v>46060</v>
      </c>
      <c r="AJ42" s="174"/>
      <c r="AK42" s="174"/>
      <c r="AL42" s="174"/>
      <c r="AM42" s="174"/>
      <c r="AN42" s="174"/>
      <c r="AO42" s="174"/>
      <c r="AP42" s="174"/>
      <c r="AQ42" s="174"/>
      <c r="AR42" s="174"/>
      <c r="AS42" s="174"/>
      <c r="AT42" s="174"/>
      <c r="AU42" s="174"/>
      <c r="AV42" s="174"/>
      <c r="AW42" s="174"/>
      <c r="AX42" s="174"/>
      <c r="AY42" s="174"/>
      <c r="AZ42" s="174"/>
      <c r="BA42" s="174"/>
      <c r="BB42" s="174"/>
      <c r="BC42" s="174"/>
      <c r="BD42" s="174"/>
      <c r="BE42" s="174"/>
      <c r="BF42" s="174"/>
      <c r="BG42" s="174"/>
      <c r="BH42" s="174"/>
      <c r="BI42" s="174"/>
      <c r="BJ42" s="174"/>
      <c r="BK42" s="174"/>
      <c r="BL42" s="174"/>
      <c r="BM42" s="174"/>
      <c r="BN42" s="174"/>
      <c r="BO42" s="174"/>
      <c r="BP42" s="174"/>
      <c r="BQ42" s="174"/>
      <c r="BR42" s="174"/>
      <c r="BS42" s="174"/>
      <c r="BT42" s="174"/>
      <c r="BU42" s="416" t="b">
        <v>1</v>
      </c>
      <c r="BV42" s="174" t="s">
        <v>2312</v>
      </c>
      <c r="BW42" s="174">
        <v>2025</v>
      </c>
      <c r="BX42" s="415">
        <v>45727</v>
      </c>
      <c r="BY42" s="174" t="s">
        <v>2310</v>
      </c>
      <c r="BZ42" s="437"/>
      <c r="CA42" s="523"/>
      <c r="CB42" s="524"/>
      <c r="CC42" s="422"/>
      <c r="CD42" s="524"/>
      <c r="CE42" s="524"/>
      <c r="CF42" s="422"/>
      <c r="CG42" s="524"/>
      <c r="CH42" s="523"/>
      <c r="CI42" s="524"/>
      <c r="CJ42" s="525"/>
      <c r="CK42" s="426"/>
      <c r="CL42" s="426"/>
      <c r="CM42" s="426"/>
      <c r="CN42" s="426"/>
      <c r="CO42" s="425"/>
    </row>
    <row r="43" spans="1:93" ht="15.75" customHeight="1">
      <c r="A43" s="174" t="s">
        <v>10</v>
      </c>
      <c r="B43" s="174" t="s">
        <v>11</v>
      </c>
      <c r="C43" s="174" t="s">
        <v>509</v>
      </c>
      <c r="D43" s="63" t="s">
        <v>3943</v>
      </c>
      <c r="E43" s="63" t="s">
        <v>509</v>
      </c>
      <c r="F43" s="315" t="str">
        <f t="array" ref="F43">IFERROR(INDEX(UIID!$K$2:$K1001, MATCH(CONCATENATE(B43,D43,G43,J43), UIID!$B$2:$B1001&amp;UIID!$D$2:$D1001&amp;UIID!$G$2:$G1001&amp;UIID!$H$2:$H1001, 0),), "Not Found")</f>
        <v>0722-0231</v>
      </c>
      <c r="G43" s="174" t="s">
        <v>3944</v>
      </c>
      <c r="H43" s="174"/>
      <c r="I43" s="174" t="s">
        <v>7213</v>
      </c>
      <c r="J43" s="174" t="s">
        <v>3945</v>
      </c>
      <c r="K43" s="176">
        <v>10.823569134892701</v>
      </c>
      <c r="L43" s="176">
        <v>123.876369996234</v>
      </c>
      <c r="M43" s="174" t="s">
        <v>7214</v>
      </c>
      <c r="N43" s="620" t="s">
        <v>10143</v>
      </c>
      <c r="O43" s="63" t="s">
        <v>15</v>
      </c>
      <c r="P43" s="63" t="s">
        <v>16</v>
      </c>
      <c r="Q43" s="174"/>
      <c r="R43" s="174" t="s">
        <v>35</v>
      </c>
      <c r="S43" s="63" t="s">
        <v>125</v>
      </c>
      <c r="T43" s="174" t="s">
        <v>1033</v>
      </c>
      <c r="U43" s="174"/>
      <c r="V43" s="174"/>
      <c r="W43" s="174"/>
      <c r="X43" s="63" t="s">
        <v>4164</v>
      </c>
      <c r="Y43" s="174" t="s">
        <v>1034</v>
      </c>
      <c r="Z43" s="174" t="s">
        <v>7216</v>
      </c>
      <c r="AA43" s="429">
        <v>45728</v>
      </c>
      <c r="AB43" s="430">
        <v>47555</v>
      </c>
      <c r="AC43" s="63" t="s">
        <v>4158</v>
      </c>
      <c r="AD43" s="174"/>
      <c r="AE43" s="63"/>
      <c r="AF43" s="63"/>
      <c r="AG43" s="174" t="s">
        <v>7217</v>
      </c>
      <c r="AH43" s="317" t="s">
        <v>7218</v>
      </c>
      <c r="AI43" s="317" t="s">
        <v>7219</v>
      </c>
      <c r="AJ43" s="174"/>
      <c r="AK43" s="174"/>
      <c r="AL43" s="174"/>
      <c r="AM43" s="174"/>
      <c r="AN43" s="174"/>
      <c r="AO43" s="174"/>
      <c r="AP43" s="174"/>
      <c r="AQ43" s="174"/>
      <c r="AR43" s="174"/>
      <c r="AS43" s="174"/>
      <c r="AT43" s="174"/>
      <c r="AU43" s="174"/>
      <c r="AV43" s="174"/>
      <c r="AW43" s="174"/>
      <c r="AX43" s="174"/>
      <c r="AY43" s="174"/>
      <c r="AZ43" s="174"/>
      <c r="BA43" s="174"/>
      <c r="BB43" s="174"/>
      <c r="BC43" s="174"/>
      <c r="BD43" s="174"/>
      <c r="BE43" s="174"/>
      <c r="BF43" s="174"/>
      <c r="BG43" s="174"/>
      <c r="BH43" s="174"/>
      <c r="BI43" s="174"/>
      <c r="BJ43" s="174"/>
      <c r="BK43" s="174"/>
      <c r="BL43" s="174"/>
      <c r="BM43" s="174"/>
      <c r="BN43" s="174"/>
      <c r="BO43" s="174"/>
      <c r="BP43" s="174"/>
      <c r="BQ43" s="174"/>
      <c r="BR43" s="174"/>
      <c r="BS43" s="174"/>
      <c r="BT43" s="174"/>
      <c r="BU43" s="416" t="b">
        <v>1</v>
      </c>
      <c r="BV43" s="174" t="s">
        <v>2312</v>
      </c>
      <c r="BW43" s="174">
        <v>2025</v>
      </c>
      <c r="BX43" s="415">
        <v>45728</v>
      </c>
      <c r="BY43" s="174" t="s">
        <v>2307</v>
      </c>
      <c r="BZ43" s="437"/>
      <c r="CA43" s="523"/>
      <c r="CB43" s="524"/>
      <c r="CC43" s="422"/>
      <c r="CD43" s="524"/>
      <c r="CE43" s="524"/>
      <c r="CF43" s="422"/>
      <c r="CG43" s="524"/>
      <c r="CH43" s="523"/>
      <c r="CI43" s="524">
        <v>1</v>
      </c>
      <c r="CJ43" s="525"/>
      <c r="CK43" s="426"/>
      <c r="CL43" s="426"/>
      <c r="CM43" s="426"/>
      <c r="CN43" s="426"/>
      <c r="CO43" s="425"/>
    </row>
    <row r="44" spans="1:93" ht="15.75" customHeight="1">
      <c r="A44" s="174" t="s">
        <v>10</v>
      </c>
      <c r="B44" s="174" t="s">
        <v>11</v>
      </c>
      <c r="C44" s="174" t="s">
        <v>509</v>
      </c>
      <c r="D44" s="63" t="s">
        <v>3943</v>
      </c>
      <c r="E44" s="63" t="s">
        <v>509</v>
      </c>
      <c r="F44" s="315" t="str">
        <f t="array" ref="F44">IFERROR(INDEX(UIID!$K$2:$K1001, MATCH(CONCATENATE(B44,D44,G44,J44), UIID!$B$2:$B1001&amp;UIID!$D$2:$D1001&amp;UIID!$G$2:$G1001&amp;UIID!$H$2:$H1001, 0),), "Not Found")</f>
        <v>0722-0231</v>
      </c>
      <c r="G44" s="174" t="s">
        <v>3944</v>
      </c>
      <c r="H44" s="174"/>
      <c r="I44" s="174" t="s">
        <v>7213</v>
      </c>
      <c r="J44" s="174" t="s">
        <v>3945</v>
      </c>
      <c r="K44" s="176">
        <v>10.823569134892701</v>
      </c>
      <c r="L44" s="176">
        <v>123.876369996234</v>
      </c>
      <c r="M44" s="174" t="s">
        <v>7214</v>
      </c>
      <c r="N44" s="620" t="s">
        <v>10144</v>
      </c>
      <c r="O44" s="63" t="s">
        <v>15</v>
      </c>
      <c r="P44" s="63" t="s">
        <v>16</v>
      </c>
      <c r="Q44" s="174"/>
      <c r="R44" s="174" t="s">
        <v>35</v>
      </c>
      <c r="S44" s="63" t="s">
        <v>2230</v>
      </c>
      <c r="T44" s="174" t="s">
        <v>161</v>
      </c>
      <c r="U44" s="174"/>
      <c r="V44" s="174"/>
      <c r="W44" s="174"/>
      <c r="X44" s="63" t="s">
        <v>4157</v>
      </c>
      <c r="Y44" s="174" t="s">
        <v>957</v>
      </c>
      <c r="Z44" s="174" t="s">
        <v>7221</v>
      </c>
      <c r="AA44" s="429">
        <v>45728</v>
      </c>
      <c r="AB44" s="430">
        <v>47555</v>
      </c>
      <c r="AC44" s="63" t="s">
        <v>4158</v>
      </c>
      <c r="AD44" s="174"/>
      <c r="AE44" s="63"/>
      <c r="AF44" s="63"/>
      <c r="AG44" s="174" t="s">
        <v>7222</v>
      </c>
      <c r="AH44" s="317" t="s">
        <v>7223</v>
      </c>
      <c r="AI44" s="503">
        <v>47108</v>
      </c>
      <c r="AJ44" s="174"/>
      <c r="AK44" s="174"/>
      <c r="AL44" s="174"/>
      <c r="AM44" s="174"/>
      <c r="AN44" s="174"/>
      <c r="AO44" s="174"/>
      <c r="AP44" s="174"/>
      <c r="AQ44" s="174"/>
      <c r="AR44" s="174"/>
      <c r="AS44" s="174"/>
      <c r="AT44" s="174"/>
      <c r="AU44" s="174"/>
      <c r="AV44" s="174"/>
      <c r="AW44" s="174"/>
      <c r="AX44" s="174"/>
      <c r="AY44" s="174"/>
      <c r="AZ44" s="174"/>
      <c r="BA44" s="174"/>
      <c r="BB44" s="174"/>
      <c r="BC44" s="174"/>
      <c r="BD44" s="174"/>
      <c r="BE44" s="174"/>
      <c r="BF44" s="174"/>
      <c r="BG44" s="174"/>
      <c r="BH44" s="174"/>
      <c r="BI44" s="174"/>
      <c r="BJ44" s="174"/>
      <c r="BK44" s="174"/>
      <c r="BL44" s="174"/>
      <c r="BM44" s="174"/>
      <c r="BN44" s="174"/>
      <c r="BO44" s="174"/>
      <c r="BP44" s="174"/>
      <c r="BQ44" s="174"/>
      <c r="BR44" s="174"/>
      <c r="BS44" s="174"/>
      <c r="BT44" s="174"/>
      <c r="BU44" s="416" t="b">
        <v>1</v>
      </c>
      <c r="BV44" s="174" t="s">
        <v>2312</v>
      </c>
      <c r="BW44" s="174">
        <v>2025</v>
      </c>
      <c r="BX44" s="415">
        <v>45728</v>
      </c>
      <c r="BY44" s="174" t="s">
        <v>2310</v>
      </c>
      <c r="BZ44" s="437"/>
      <c r="CA44" s="523"/>
      <c r="CB44" s="524"/>
      <c r="CC44" s="422"/>
      <c r="CD44" s="524"/>
      <c r="CE44" s="524"/>
      <c r="CF44" s="422"/>
      <c r="CG44" s="524"/>
      <c r="CH44" s="523"/>
      <c r="CI44" s="524"/>
      <c r="CJ44" s="525"/>
      <c r="CK44" s="426"/>
      <c r="CL44" s="426"/>
      <c r="CM44" s="426"/>
      <c r="CN44" s="426"/>
      <c r="CO44" s="425"/>
    </row>
    <row r="45" spans="1:93" ht="15.75" customHeight="1">
      <c r="A45" s="174" t="s">
        <v>10</v>
      </c>
      <c r="B45" s="174" t="s">
        <v>11</v>
      </c>
      <c r="C45" s="174" t="s">
        <v>176</v>
      </c>
      <c r="D45" s="63" t="s">
        <v>374</v>
      </c>
      <c r="E45" s="63" t="s">
        <v>3756</v>
      </c>
      <c r="F45" s="315" t="str">
        <f t="array" ref="F45">IFERROR(INDEX(UIID!$K$2:$K1001, MATCH(CONCATENATE(B45,D45,G45,J45), UIID!$B$2:$B1001&amp;UIID!$D$2:$D1001&amp;UIID!$G$2:$G1001&amp;UIID!$H$2:$H1001, 0),), "Not Found")</f>
        <v>0722-0232</v>
      </c>
      <c r="G45" s="174" t="s">
        <v>3946</v>
      </c>
      <c r="H45" s="174"/>
      <c r="I45" s="174" t="s">
        <v>7224</v>
      </c>
      <c r="J45" s="174" t="s">
        <v>3947</v>
      </c>
      <c r="K45" s="174">
        <v>10.338381146920399</v>
      </c>
      <c r="L45" s="174">
        <v>123.95404062506501</v>
      </c>
      <c r="M45" s="174" t="s">
        <v>7225</v>
      </c>
      <c r="N45" s="174" t="s">
        <v>7226</v>
      </c>
      <c r="O45" s="63" t="s">
        <v>15</v>
      </c>
      <c r="P45" s="63" t="s">
        <v>2288</v>
      </c>
      <c r="Q45" s="174"/>
      <c r="R45" s="174" t="s">
        <v>5421</v>
      </c>
      <c r="S45" s="63" t="s">
        <v>8666</v>
      </c>
      <c r="T45" s="174" t="s">
        <v>3589</v>
      </c>
      <c r="U45" s="174"/>
      <c r="V45" s="174"/>
      <c r="W45" s="174"/>
      <c r="X45" s="63" t="s">
        <v>22</v>
      </c>
      <c r="Y45" s="174" t="s">
        <v>274</v>
      </c>
      <c r="Z45" s="174" t="s">
        <v>7227</v>
      </c>
      <c r="AA45" s="429">
        <v>45729</v>
      </c>
      <c r="AB45" s="430">
        <v>47556</v>
      </c>
      <c r="AC45" s="441" t="s">
        <v>4327</v>
      </c>
      <c r="AD45" s="174"/>
      <c r="AE45" s="63"/>
      <c r="AF45" s="63"/>
      <c r="AG45" s="174" t="s">
        <v>7228</v>
      </c>
      <c r="AH45" s="174" t="s">
        <v>7229</v>
      </c>
      <c r="AI45" s="63" t="s">
        <v>4283</v>
      </c>
      <c r="AJ45" s="174"/>
      <c r="AK45" s="174"/>
      <c r="AL45" s="174"/>
      <c r="AM45" s="174"/>
      <c r="AN45" s="174"/>
      <c r="AO45" s="174"/>
      <c r="AP45" s="174"/>
      <c r="AQ45" s="174"/>
      <c r="AR45" s="174"/>
      <c r="AS45" s="174"/>
      <c r="AT45" s="174"/>
      <c r="AU45" s="174"/>
      <c r="AV45" s="174"/>
      <c r="AW45" s="174"/>
      <c r="AX45" s="174"/>
      <c r="AY45" s="174"/>
      <c r="AZ45" s="174"/>
      <c r="BA45" s="174"/>
      <c r="BB45" s="174"/>
      <c r="BC45" s="174"/>
      <c r="BD45" s="174"/>
      <c r="BE45" s="174"/>
      <c r="BF45" s="174"/>
      <c r="BG45" s="174"/>
      <c r="BH45" s="174"/>
      <c r="BI45" s="174"/>
      <c r="BJ45" s="174"/>
      <c r="BK45" s="174"/>
      <c r="BL45" s="174"/>
      <c r="BM45" s="174"/>
      <c r="BN45" s="174"/>
      <c r="BO45" s="174"/>
      <c r="BP45" s="174"/>
      <c r="BQ45" s="174"/>
      <c r="BR45" s="174"/>
      <c r="BS45" s="174"/>
      <c r="BT45" s="174"/>
      <c r="BU45" s="416" t="b">
        <v>0</v>
      </c>
      <c r="BV45" s="174" t="s">
        <v>2312</v>
      </c>
      <c r="BW45" s="174">
        <v>2025</v>
      </c>
      <c r="BX45" s="415">
        <v>45729</v>
      </c>
      <c r="BY45" s="174" t="s">
        <v>2307</v>
      </c>
      <c r="BZ45" s="441" t="s">
        <v>4327</v>
      </c>
      <c r="CA45" s="523"/>
      <c r="CB45" s="524"/>
      <c r="CC45" s="422"/>
      <c r="CD45" s="524"/>
      <c r="CE45" s="524"/>
      <c r="CF45" s="422"/>
      <c r="CG45" s="524"/>
      <c r="CH45" s="523"/>
      <c r="CI45" s="524">
        <v>1</v>
      </c>
      <c r="CJ45" s="525"/>
      <c r="CK45" s="426"/>
      <c r="CL45" s="426"/>
      <c r="CM45" s="426"/>
      <c r="CN45" s="426"/>
      <c r="CO45" s="425"/>
    </row>
    <row r="46" spans="1:93" ht="15.75" customHeight="1">
      <c r="A46" s="174" t="s">
        <v>10</v>
      </c>
      <c r="B46" s="174" t="s">
        <v>11</v>
      </c>
      <c r="C46" s="63" t="s">
        <v>28</v>
      </c>
      <c r="D46" s="63" t="s">
        <v>13</v>
      </c>
      <c r="E46" s="63" t="s">
        <v>3756</v>
      </c>
      <c r="F46" s="315" t="str">
        <f t="array" ref="F46">IFERROR(INDEX(UIID!$K$2:$K1001, MATCH(CONCATENATE(B46,D46,G46,J46), UIID!$B$2:$B1001&amp;UIID!$D$2:$D1001&amp;UIID!$G$2:$G1001&amp;UIID!$H$2:$H1001, 0),), "Not Found")</f>
        <v>0722-0032</v>
      </c>
      <c r="G46" s="176" t="s">
        <v>3555</v>
      </c>
      <c r="H46" s="176"/>
      <c r="I46" s="176" t="s">
        <v>5609</v>
      </c>
      <c r="J46" s="176" t="s">
        <v>3771</v>
      </c>
      <c r="K46" s="313">
        <v>10.326306333009599</v>
      </c>
      <c r="L46" s="313">
        <v>123.906346830495</v>
      </c>
      <c r="M46" s="313" t="s">
        <v>1188</v>
      </c>
      <c r="N46" s="313" t="s">
        <v>5610</v>
      </c>
      <c r="O46" s="313" t="s">
        <v>113</v>
      </c>
      <c r="P46" s="313" t="s">
        <v>226</v>
      </c>
      <c r="Q46" s="174"/>
      <c r="R46" s="174" t="s">
        <v>21</v>
      </c>
      <c r="S46" s="63" t="s">
        <v>84</v>
      </c>
      <c r="T46" s="174"/>
      <c r="U46" s="174" t="s">
        <v>7231</v>
      </c>
      <c r="V46" s="174"/>
      <c r="W46" s="174"/>
      <c r="X46" s="63"/>
      <c r="Y46" s="174" t="s">
        <v>7232</v>
      </c>
      <c r="Z46" s="174" t="s">
        <v>7233</v>
      </c>
      <c r="AA46" s="429">
        <v>45729</v>
      </c>
      <c r="AB46" s="430">
        <v>47556</v>
      </c>
      <c r="AC46" s="441" t="s">
        <v>4327</v>
      </c>
      <c r="AD46" s="174"/>
      <c r="AE46" s="63"/>
      <c r="AF46" s="63"/>
      <c r="AG46" s="174" t="s">
        <v>7234</v>
      </c>
      <c r="AH46" s="174" t="s">
        <v>7235</v>
      </c>
      <c r="AI46" s="466">
        <v>47376</v>
      </c>
      <c r="AJ46" s="174"/>
      <c r="AK46" s="174"/>
      <c r="AL46" s="174"/>
      <c r="AM46" s="174"/>
      <c r="AN46" s="174"/>
      <c r="AO46" s="174"/>
      <c r="AP46" s="174"/>
      <c r="AQ46" s="174"/>
      <c r="AR46" s="174"/>
      <c r="AS46" s="174"/>
      <c r="AT46" s="174"/>
      <c r="AU46" s="174"/>
      <c r="AV46" s="174"/>
      <c r="AW46" s="174"/>
      <c r="AX46" s="174"/>
      <c r="AY46" s="174"/>
      <c r="AZ46" s="174"/>
      <c r="BA46" s="174"/>
      <c r="BB46" s="174"/>
      <c r="BC46" s="174"/>
      <c r="BD46" s="174"/>
      <c r="BE46" s="174"/>
      <c r="BF46" s="174"/>
      <c r="BG46" s="174"/>
      <c r="BH46" s="174"/>
      <c r="BI46" s="174"/>
      <c r="BJ46" s="174"/>
      <c r="BK46" s="174"/>
      <c r="BL46" s="174"/>
      <c r="BM46" s="174"/>
      <c r="BN46" s="174"/>
      <c r="BO46" s="174"/>
      <c r="BP46" s="174"/>
      <c r="BQ46" s="174"/>
      <c r="BR46" s="174"/>
      <c r="BS46" s="174"/>
      <c r="BT46" s="174"/>
      <c r="BU46" s="416" t="b">
        <v>0</v>
      </c>
      <c r="BV46" s="174" t="s">
        <v>2312</v>
      </c>
      <c r="BW46" s="174">
        <v>2025</v>
      </c>
      <c r="BX46" s="415">
        <v>45729</v>
      </c>
      <c r="BY46" s="174" t="s">
        <v>2310</v>
      </c>
      <c r="BZ46" s="441" t="s">
        <v>4327</v>
      </c>
      <c r="CA46" s="523"/>
      <c r="CB46" s="524"/>
      <c r="CC46" s="422"/>
      <c r="CD46" s="524"/>
      <c r="CE46" s="524"/>
      <c r="CF46" s="422"/>
      <c r="CG46" s="524"/>
      <c r="CH46" s="523"/>
      <c r="CI46" s="524"/>
      <c r="CJ46" s="525"/>
      <c r="CK46" s="426"/>
      <c r="CL46" s="426"/>
      <c r="CM46" s="426"/>
      <c r="CN46" s="426"/>
      <c r="CO46" s="425"/>
    </row>
    <row r="47" spans="1:93" ht="15.75" customHeight="1">
      <c r="A47" s="174" t="s">
        <v>10</v>
      </c>
      <c r="B47" s="174" t="s">
        <v>11</v>
      </c>
      <c r="C47" s="63" t="s">
        <v>28</v>
      </c>
      <c r="D47" s="63" t="s">
        <v>13</v>
      </c>
      <c r="E47" s="63" t="s">
        <v>3756</v>
      </c>
      <c r="F47" s="315" t="str">
        <f t="array" ref="F47">IFERROR(INDEX(UIID!$K$2:$K1001, MATCH(CONCATENATE(B47,D47,G47,J47), UIID!$B$2:$B1001&amp;UIID!$D$2:$D1001&amp;UIID!$G$2:$G1001&amp;UIID!$H$2:$H1001, 0),), "Not Found")</f>
        <v>0722-0233</v>
      </c>
      <c r="G47" s="174" t="s">
        <v>3948</v>
      </c>
      <c r="H47" s="174"/>
      <c r="I47" s="174" t="s">
        <v>7236</v>
      </c>
      <c r="J47" s="174" t="s">
        <v>3949</v>
      </c>
      <c r="K47" s="174">
        <v>10.330083188519099</v>
      </c>
      <c r="L47" s="174">
        <v>123.90813319623</v>
      </c>
      <c r="M47" s="174" t="s">
        <v>7237</v>
      </c>
      <c r="N47" s="174" t="s">
        <v>7241</v>
      </c>
      <c r="O47" s="63" t="s">
        <v>15</v>
      </c>
      <c r="P47" s="63" t="s">
        <v>2288</v>
      </c>
      <c r="Q47" s="174"/>
      <c r="R47" s="174" t="s">
        <v>5421</v>
      </c>
      <c r="S47" s="63" t="s">
        <v>143</v>
      </c>
      <c r="T47" s="174" t="s">
        <v>3591</v>
      </c>
      <c r="U47" s="174"/>
      <c r="V47" s="174"/>
      <c r="W47" s="174"/>
      <c r="X47" s="63"/>
      <c r="Y47" s="174" t="s">
        <v>693</v>
      </c>
      <c r="Z47" s="174" t="s">
        <v>7239</v>
      </c>
      <c r="AA47" s="429">
        <v>45730</v>
      </c>
      <c r="AB47" s="430">
        <v>47557</v>
      </c>
      <c r="AC47" s="441" t="s">
        <v>4327</v>
      </c>
      <c r="AD47" s="174"/>
      <c r="AE47" s="63"/>
      <c r="AF47" s="63"/>
      <c r="AG47" s="174" t="s">
        <v>7240</v>
      </c>
      <c r="AH47" s="63" t="s">
        <v>4283</v>
      </c>
      <c r="AI47" s="63" t="s">
        <v>4283</v>
      </c>
      <c r="AJ47" s="174"/>
      <c r="AK47" s="174"/>
      <c r="AL47" s="174"/>
      <c r="AM47" s="174"/>
      <c r="AN47" s="174"/>
      <c r="AO47" s="174"/>
      <c r="AP47" s="174"/>
      <c r="AQ47" s="174"/>
      <c r="AR47" s="174"/>
      <c r="AS47" s="174"/>
      <c r="AT47" s="174"/>
      <c r="AU47" s="174"/>
      <c r="AV47" s="174"/>
      <c r="AW47" s="174"/>
      <c r="AX47" s="174"/>
      <c r="AY47" s="174"/>
      <c r="AZ47" s="174"/>
      <c r="BA47" s="174"/>
      <c r="BB47" s="174"/>
      <c r="BC47" s="174"/>
      <c r="BD47" s="174"/>
      <c r="BE47" s="174"/>
      <c r="BF47" s="174"/>
      <c r="BG47" s="174"/>
      <c r="BH47" s="174"/>
      <c r="BI47" s="174"/>
      <c r="BJ47" s="174"/>
      <c r="BK47" s="174"/>
      <c r="BL47" s="174"/>
      <c r="BM47" s="174"/>
      <c r="BN47" s="174"/>
      <c r="BO47" s="174"/>
      <c r="BP47" s="174"/>
      <c r="BQ47" s="174"/>
      <c r="BR47" s="174"/>
      <c r="BS47" s="174"/>
      <c r="BT47" s="174"/>
      <c r="BU47" s="416" t="b">
        <v>0</v>
      </c>
      <c r="BV47" s="174" t="s">
        <v>2312</v>
      </c>
      <c r="BW47" s="174">
        <v>2025</v>
      </c>
      <c r="BX47" s="415">
        <v>45729</v>
      </c>
      <c r="BY47" s="174" t="s">
        <v>2307</v>
      </c>
      <c r="BZ47" s="441" t="s">
        <v>4327</v>
      </c>
      <c r="CA47" s="523"/>
      <c r="CB47" s="524"/>
      <c r="CC47" s="422"/>
      <c r="CD47" s="524"/>
      <c r="CE47" s="524"/>
      <c r="CF47" s="422"/>
      <c r="CG47" s="524"/>
      <c r="CH47" s="523"/>
      <c r="CI47" s="524">
        <v>1</v>
      </c>
      <c r="CJ47" s="525"/>
      <c r="CK47" s="426"/>
      <c r="CL47" s="426"/>
      <c r="CM47" s="426"/>
      <c r="CN47" s="426"/>
      <c r="CO47" s="425"/>
    </row>
    <row r="48" spans="1:93" ht="15.75" customHeight="1">
      <c r="A48" s="174" t="s">
        <v>10</v>
      </c>
      <c r="B48" s="174" t="s">
        <v>11</v>
      </c>
      <c r="C48" s="63" t="s">
        <v>28</v>
      </c>
      <c r="D48" s="63" t="s">
        <v>13</v>
      </c>
      <c r="E48" s="63" t="s">
        <v>3756</v>
      </c>
      <c r="F48" s="315" t="str">
        <f t="array" ref="F48">IFERROR(INDEX(UIID!$K$2:$K1001, MATCH(CONCATENATE(B48,D48,G48,J48), UIID!$B$2:$B1001&amp;UIID!$D$2:$D1001&amp;UIID!$G$2:$G1001&amp;UIID!$H$2:$H1001, 0),), "Not Found")</f>
        <v>0722-0233</v>
      </c>
      <c r="G48" s="174" t="s">
        <v>3948</v>
      </c>
      <c r="H48" s="174"/>
      <c r="I48" s="174" t="s">
        <v>7236</v>
      </c>
      <c r="J48" s="174" t="s">
        <v>3949</v>
      </c>
      <c r="K48" s="174">
        <v>10.330083188519099</v>
      </c>
      <c r="L48" s="174">
        <v>123.90813319623</v>
      </c>
      <c r="M48" s="174" t="s">
        <v>7237</v>
      </c>
      <c r="N48" s="174" t="s">
        <v>7241</v>
      </c>
      <c r="O48" s="63" t="s">
        <v>15</v>
      </c>
      <c r="P48" s="63" t="s">
        <v>2288</v>
      </c>
      <c r="Q48" s="174"/>
      <c r="R48" s="174" t="s">
        <v>5421</v>
      </c>
      <c r="S48" s="63" t="s">
        <v>143</v>
      </c>
      <c r="T48" s="174" t="s">
        <v>3592</v>
      </c>
      <c r="U48" s="174"/>
      <c r="V48" s="174"/>
      <c r="W48" s="174"/>
      <c r="X48" s="63"/>
      <c r="Y48" s="174" t="s">
        <v>693</v>
      </c>
      <c r="Z48" s="174" t="s">
        <v>7242</v>
      </c>
      <c r="AA48" s="429">
        <v>45730</v>
      </c>
      <c r="AB48" s="430">
        <v>47557</v>
      </c>
      <c r="AC48" s="441" t="s">
        <v>4327</v>
      </c>
      <c r="AD48" s="174"/>
      <c r="AE48" s="63"/>
      <c r="AF48" s="63"/>
      <c r="AG48" s="174" t="s">
        <v>7240</v>
      </c>
      <c r="AH48" s="63" t="s">
        <v>4283</v>
      </c>
      <c r="AI48" s="63" t="s">
        <v>4283</v>
      </c>
      <c r="AJ48" s="174"/>
      <c r="AK48" s="174"/>
      <c r="AL48" s="174"/>
      <c r="AM48" s="174"/>
      <c r="AN48" s="174"/>
      <c r="AO48" s="174"/>
      <c r="AP48" s="174"/>
      <c r="AQ48" s="174"/>
      <c r="AR48" s="174"/>
      <c r="AS48" s="174"/>
      <c r="AT48" s="174"/>
      <c r="AU48" s="174"/>
      <c r="AV48" s="174"/>
      <c r="AW48" s="174"/>
      <c r="AX48" s="174"/>
      <c r="AY48" s="174"/>
      <c r="AZ48" s="174"/>
      <c r="BA48" s="174"/>
      <c r="BB48" s="174"/>
      <c r="BC48" s="174"/>
      <c r="BD48" s="174"/>
      <c r="BE48" s="174"/>
      <c r="BF48" s="174"/>
      <c r="BG48" s="174"/>
      <c r="BH48" s="174"/>
      <c r="BI48" s="174"/>
      <c r="BJ48" s="174"/>
      <c r="BK48" s="174"/>
      <c r="BL48" s="174"/>
      <c r="BM48" s="174"/>
      <c r="BN48" s="174"/>
      <c r="BO48" s="174"/>
      <c r="BP48" s="174"/>
      <c r="BQ48" s="174"/>
      <c r="BR48" s="174"/>
      <c r="BS48" s="174"/>
      <c r="BT48" s="174"/>
      <c r="BU48" s="416" t="b">
        <v>0</v>
      </c>
      <c r="BV48" s="174" t="s">
        <v>2312</v>
      </c>
      <c r="BW48" s="174">
        <v>2025</v>
      </c>
      <c r="BX48" s="415">
        <v>45729</v>
      </c>
      <c r="BY48" s="174" t="s">
        <v>2310</v>
      </c>
      <c r="BZ48" s="441" t="s">
        <v>4327</v>
      </c>
      <c r="CA48" s="523"/>
      <c r="CB48" s="524"/>
      <c r="CC48" s="422"/>
      <c r="CD48" s="524"/>
      <c r="CE48" s="524"/>
      <c r="CF48" s="422"/>
      <c r="CG48" s="524"/>
      <c r="CH48" s="523"/>
      <c r="CI48" s="524"/>
      <c r="CJ48" s="525"/>
      <c r="CK48" s="426"/>
      <c r="CL48" s="426"/>
      <c r="CM48" s="426"/>
      <c r="CN48" s="426"/>
      <c r="CO48" s="425"/>
    </row>
    <row r="49" spans="1:93" ht="15.75" customHeight="1">
      <c r="A49" s="174" t="s">
        <v>10</v>
      </c>
      <c r="B49" s="174" t="s">
        <v>11</v>
      </c>
      <c r="C49" s="63" t="s">
        <v>28</v>
      </c>
      <c r="D49" s="63" t="s">
        <v>13</v>
      </c>
      <c r="E49" s="63" t="s">
        <v>3756</v>
      </c>
      <c r="F49" s="315" t="str">
        <f t="array" ref="F49">IFERROR(INDEX(UIID!$K$2:$K1001, MATCH(CONCATENATE(B49,D49,G49,J49), UIID!$B$2:$B1001&amp;UIID!$D$2:$D1001&amp;UIID!$G$2:$G1001&amp;UIID!$H$2:$H1001, 0),), "Not Found")</f>
        <v>0722-0233</v>
      </c>
      <c r="G49" s="174" t="s">
        <v>3948</v>
      </c>
      <c r="H49" s="174"/>
      <c r="I49" s="174" t="s">
        <v>7236</v>
      </c>
      <c r="J49" s="174" t="s">
        <v>3949</v>
      </c>
      <c r="K49" s="174">
        <v>10.330083188519099</v>
      </c>
      <c r="L49" s="174">
        <v>123.90813319623</v>
      </c>
      <c r="M49" s="174" t="s">
        <v>7237</v>
      </c>
      <c r="N49" s="174" t="s">
        <v>7241</v>
      </c>
      <c r="O49" s="63" t="s">
        <v>15</v>
      </c>
      <c r="P49" s="63" t="s">
        <v>2288</v>
      </c>
      <c r="Q49" s="174"/>
      <c r="R49" s="174" t="s">
        <v>5421</v>
      </c>
      <c r="S49" s="63" t="s">
        <v>143</v>
      </c>
      <c r="T49" s="174" t="s">
        <v>3593</v>
      </c>
      <c r="U49" s="174"/>
      <c r="V49" s="174"/>
      <c r="W49" s="174"/>
      <c r="X49" s="63"/>
      <c r="Y49" s="174" t="s">
        <v>693</v>
      </c>
      <c r="Z49" s="174" t="s">
        <v>7243</v>
      </c>
      <c r="AA49" s="429">
        <v>45730</v>
      </c>
      <c r="AB49" s="430">
        <v>47557</v>
      </c>
      <c r="AC49" s="441" t="s">
        <v>4327</v>
      </c>
      <c r="AD49" s="174"/>
      <c r="AE49" s="63"/>
      <c r="AF49" s="63"/>
      <c r="AG49" s="174" t="s">
        <v>7240</v>
      </c>
      <c r="AH49" s="63" t="s">
        <v>4283</v>
      </c>
      <c r="AI49" s="63" t="s">
        <v>4283</v>
      </c>
      <c r="AJ49" s="174"/>
      <c r="AK49" s="174"/>
      <c r="AL49" s="174"/>
      <c r="AM49" s="174"/>
      <c r="AN49" s="174"/>
      <c r="AO49" s="174"/>
      <c r="AP49" s="174"/>
      <c r="AQ49" s="174"/>
      <c r="AR49" s="174"/>
      <c r="AS49" s="174"/>
      <c r="AT49" s="174"/>
      <c r="AU49" s="174"/>
      <c r="AV49" s="174"/>
      <c r="AW49" s="174"/>
      <c r="AX49" s="174"/>
      <c r="AY49" s="174"/>
      <c r="AZ49" s="174"/>
      <c r="BA49" s="174"/>
      <c r="BB49" s="174"/>
      <c r="BC49" s="174"/>
      <c r="BD49" s="174"/>
      <c r="BE49" s="174"/>
      <c r="BF49" s="174"/>
      <c r="BG49" s="174"/>
      <c r="BH49" s="174"/>
      <c r="BI49" s="174"/>
      <c r="BJ49" s="174"/>
      <c r="BK49" s="174"/>
      <c r="BL49" s="174"/>
      <c r="BM49" s="174"/>
      <c r="BN49" s="174"/>
      <c r="BO49" s="174"/>
      <c r="BP49" s="174"/>
      <c r="BQ49" s="174"/>
      <c r="BR49" s="174"/>
      <c r="BS49" s="174"/>
      <c r="BT49" s="174"/>
      <c r="BU49" s="416" t="b">
        <v>0</v>
      </c>
      <c r="BV49" s="174" t="s">
        <v>2312</v>
      </c>
      <c r="BW49" s="174">
        <v>2025</v>
      </c>
      <c r="BX49" s="415">
        <v>45729</v>
      </c>
      <c r="BY49" s="174" t="s">
        <v>2310</v>
      </c>
      <c r="BZ49" s="441" t="s">
        <v>4327</v>
      </c>
      <c r="CA49" s="523"/>
      <c r="CB49" s="524"/>
      <c r="CC49" s="422"/>
      <c r="CD49" s="524"/>
      <c r="CE49" s="524"/>
      <c r="CF49" s="422"/>
      <c r="CG49" s="524"/>
      <c r="CH49" s="523"/>
      <c r="CI49" s="524"/>
      <c r="CJ49" s="525"/>
      <c r="CK49" s="426"/>
      <c r="CL49" s="426"/>
      <c r="CM49" s="426"/>
      <c r="CN49" s="426"/>
      <c r="CO49" s="425"/>
    </row>
    <row r="50" spans="1:93" ht="15.75" customHeight="1">
      <c r="A50" s="174" t="s">
        <v>10</v>
      </c>
      <c r="B50" s="174" t="s">
        <v>11</v>
      </c>
      <c r="C50" s="174" t="s">
        <v>123</v>
      </c>
      <c r="D50" s="63" t="s">
        <v>513</v>
      </c>
      <c r="E50" s="63" t="s">
        <v>28</v>
      </c>
      <c r="F50" s="315" t="str">
        <f t="array" ref="F50">IFERROR(INDEX(UIID!$K$2:$K1001, MATCH(CONCATENATE(B50,D50,G50,J50), UIID!$B$2:$B1001&amp;UIID!$D$2:$D1001&amp;UIID!$G$2:$G1001&amp;UIID!$H$2:$H1001, 0),), "Not Found")</f>
        <v>0722-0234</v>
      </c>
      <c r="G50" s="174" t="s">
        <v>3950</v>
      </c>
      <c r="H50" s="174"/>
      <c r="I50" s="174" t="s">
        <v>7245</v>
      </c>
      <c r="J50" s="174" t="s">
        <v>3951</v>
      </c>
      <c r="K50" s="174">
        <v>10.471825492848</v>
      </c>
      <c r="L50" s="174">
        <v>123.697163840408</v>
      </c>
      <c r="M50" s="174" t="s">
        <v>7246</v>
      </c>
      <c r="N50" s="620" t="s">
        <v>10145</v>
      </c>
      <c r="O50" s="63" t="s">
        <v>15</v>
      </c>
      <c r="P50" s="63" t="s">
        <v>2288</v>
      </c>
      <c r="Q50" s="174"/>
      <c r="R50" s="174" t="s">
        <v>21</v>
      </c>
      <c r="S50" s="63" t="s">
        <v>2222</v>
      </c>
      <c r="T50" s="174"/>
      <c r="U50" s="174" t="s">
        <v>3595</v>
      </c>
      <c r="V50" s="174"/>
      <c r="W50" s="174"/>
      <c r="X50" s="63"/>
      <c r="Y50" s="174" t="s">
        <v>4465</v>
      </c>
      <c r="Z50" s="174" t="s">
        <v>7248</v>
      </c>
      <c r="AA50" s="429">
        <v>45730</v>
      </c>
      <c r="AB50" s="430">
        <v>47557</v>
      </c>
      <c r="AC50" s="441" t="s">
        <v>4327</v>
      </c>
      <c r="AD50" s="174"/>
      <c r="AE50" s="63"/>
      <c r="AF50" s="63"/>
      <c r="AG50" s="174" t="s">
        <v>7249</v>
      </c>
      <c r="AH50" s="317" t="s">
        <v>7250</v>
      </c>
      <c r="AI50" s="63" t="s">
        <v>4283</v>
      </c>
      <c r="AJ50" s="174"/>
      <c r="AK50" s="174"/>
      <c r="AL50" s="174"/>
      <c r="AM50" s="174"/>
      <c r="AN50" s="174"/>
      <c r="AO50" s="174"/>
      <c r="AP50" s="174"/>
      <c r="AQ50" s="174"/>
      <c r="AR50" s="174"/>
      <c r="AS50" s="174"/>
      <c r="AT50" s="174"/>
      <c r="AU50" s="174"/>
      <c r="AV50" s="174"/>
      <c r="AW50" s="174"/>
      <c r="AX50" s="174"/>
      <c r="AY50" s="174"/>
      <c r="AZ50" s="174"/>
      <c r="BA50" s="174"/>
      <c r="BB50" s="174"/>
      <c r="BC50" s="174"/>
      <c r="BD50" s="174"/>
      <c r="BE50" s="174"/>
      <c r="BF50" s="174"/>
      <c r="BG50" s="174"/>
      <c r="BH50" s="174"/>
      <c r="BI50" s="174"/>
      <c r="BJ50" s="174"/>
      <c r="BK50" s="174"/>
      <c r="BL50" s="174"/>
      <c r="BM50" s="174"/>
      <c r="BN50" s="174"/>
      <c r="BO50" s="174"/>
      <c r="BP50" s="174"/>
      <c r="BQ50" s="174"/>
      <c r="BR50" s="174"/>
      <c r="BS50" s="174"/>
      <c r="BT50" s="174"/>
      <c r="BU50" s="416" t="b">
        <v>0</v>
      </c>
      <c r="BV50" s="174" t="s">
        <v>2312</v>
      </c>
      <c r="BW50" s="174">
        <v>2025</v>
      </c>
      <c r="BX50" s="415">
        <v>45729</v>
      </c>
      <c r="BY50" s="174" t="s">
        <v>2307</v>
      </c>
      <c r="BZ50" s="441" t="s">
        <v>4327</v>
      </c>
      <c r="CA50" s="523"/>
      <c r="CB50" s="524"/>
      <c r="CC50" s="422"/>
      <c r="CD50" s="524"/>
      <c r="CE50" s="524"/>
      <c r="CF50" s="422"/>
      <c r="CG50" s="524"/>
      <c r="CH50" s="523"/>
      <c r="CI50" s="524">
        <v>1</v>
      </c>
      <c r="CJ50" s="525"/>
      <c r="CK50" s="426"/>
      <c r="CL50" s="426"/>
      <c r="CM50" s="426"/>
      <c r="CN50" s="426"/>
      <c r="CO50" s="425"/>
    </row>
    <row r="51" spans="1:93" ht="15.75" customHeight="1">
      <c r="A51" s="174" t="s">
        <v>10</v>
      </c>
      <c r="B51" s="174" t="s">
        <v>11</v>
      </c>
      <c r="C51" s="174" t="s">
        <v>28</v>
      </c>
      <c r="D51" s="63" t="s">
        <v>13</v>
      </c>
      <c r="E51" s="63" t="s">
        <v>3756</v>
      </c>
      <c r="F51" s="315" t="str">
        <f t="array" ref="F51">IFERROR(INDEX(UIID!$K$2:$K1001, MATCH(CONCATENATE(B51,D51,G51,J51), UIID!$B$2:$B1001&amp;UIID!$D$2:$D1001&amp;UIID!$G$2:$G1001&amp;UIID!$H$2:$H1001, 0),), "Not Found")</f>
        <v>0722-0235</v>
      </c>
      <c r="G51" s="174" t="s">
        <v>3952</v>
      </c>
      <c r="H51" s="174"/>
      <c r="I51" s="174" t="s">
        <v>7251</v>
      </c>
      <c r="J51" s="174" t="s">
        <v>3953</v>
      </c>
      <c r="K51" s="174">
        <v>10.3117330771951</v>
      </c>
      <c r="L51" s="174">
        <v>123.902445842707</v>
      </c>
      <c r="M51" s="174" t="s">
        <v>7252</v>
      </c>
      <c r="N51" s="174" t="s">
        <v>10146</v>
      </c>
      <c r="O51" s="63" t="s">
        <v>15</v>
      </c>
      <c r="P51" s="63" t="s">
        <v>2288</v>
      </c>
      <c r="Q51" s="174"/>
      <c r="R51" s="174" t="s">
        <v>5421</v>
      </c>
      <c r="S51" s="63" t="s">
        <v>8666</v>
      </c>
      <c r="T51" s="174" t="s">
        <v>3597</v>
      </c>
      <c r="U51" s="174"/>
      <c r="V51" s="174"/>
      <c r="W51" s="174"/>
      <c r="X51" s="63"/>
      <c r="Y51" s="174" t="s">
        <v>7254</v>
      </c>
      <c r="Z51" s="174" t="s">
        <v>7255</v>
      </c>
      <c r="AA51" s="429">
        <v>45730</v>
      </c>
      <c r="AB51" s="430">
        <v>47557</v>
      </c>
      <c r="AC51" s="441" t="s">
        <v>4327</v>
      </c>
      <c r="AD51" s="174"/>
      <c r="AE51" s="63"/>
      <c r="AF51" s="63"/>
      <c r="AG51" s="174" t="s">
        <v>7256</v>
      </c>
      <c r="AH51" s="63" t="s">
        <v>4283</v>
      </c>
      <c r="AI51" s="63" t="s">
        <v>4283</v>
      </c>
      <c r="AJ51" s="174"/>
      <c r="AK51" s="174"/>
      <c r="AL51" s="174"/>
      <c r="AM51" s="174"/>
      <c r="AN51" s="174"/>
      <c r="AO51" s="174"/>
      <c r="AP51" s="174"/>
      <c r="AQ51" s="174"/>
      <c r="AR51" s="174"/>
      <c r="AS51" s="174"/>
      <c r="AT51" s="174"/>
      <c r="AU51" s="174"/>
      <c r="AV51" s="174"/>
      <c r="AW51" s="174"/>
      <c r="AX51" s="174"/>
      <c r="AY51" s="174"/>
      <c r="AZ51" s="174"/>
      <c r="BA51" s="174"/>
      <c r="BB51" s="174"/>
      <c r="BC51" s="174"/>
      <c r="BD51" s="174"/>
      <c r="BE51" s="174"/>
      <c r="BF51" s="174"/>
      <c r="BG51" s="174"/>
      <c r="BH51" s="174"/>
      <c r="BI51" s="174"/>
      <c r="BJ51" s="174"/>
      <c r="BK51" s="174"/>
      <c r="BL51" s="174"/>
      <c r="BM51" s="174"/>
      <c r="BN51" s="174"/>
      <c r="BO51" s="174"/>
      <c r="BP51" s="174"/>
      <c r="BQ51" s="174"/>
      <c r="BR51" s="174"/>
      <c r="BS51" s="174"/>
      <c r="BT51" s="174"/>
      <c r="BU51" s="416" t="b">
        <v>0</v>
      </c>
      <c r="BV51" s="174" t="s">
        <v>2312</v>
      </c>
      <c r="BW51" s="174">
        <v>2025</v>
      </c>
      <c r="BX51" s="415">
        <v>45729</v>
      </c>
      <c r="BY51" s="174" t="s">
        <v>2307</v>
      </c>
      <c r="BZ51" s="441" t="s">
        <v>4327</v>
      </c>
      <c r="CA51" s="523"/>
      <c r="CB51" s="524"/>
      <c r="CC51" s="422"/>
      <c r="CD51" s="524"/>
      <c r="CE51" s="524"/>
      <c r="CF51" s="422"/>
      <c r="CG51" s="524"/>
      <c r="CH51" s="523"/>
      <c r="CI51" s="524">
        <v>1</v>
      </c>
      <c r="CJ51" s="525"/>
      <c r="CK51" s="426"/>
      <c r="CL51" s="426"/>
      <c r="CM51" s="426"/>
      <c r="CN51" s="426"/>
      <c r="CO51" s="425"/>
    </row>
    <row r="52" spans="1:93" ht="15.75" customHeight="1">
      <c r="A52" s="174" t="s">
        <v>10</v>
      </c>
      <c r="B52" s="174" t="s">
        <v>11</v>
      </c>
      <c r="C52" s="174" t="s">
        <v>176</v>
      </c>
      <c r="D52" s="63" t="s">
        <v>374</v>
      </c>
      <c r="E52" s="63" t="s">
        <v>3756</v>
      </c>
      <c r="F52" s="315" t="str">
        <f t="array" ref="F52">IFERROR(INDEX(UIID!$K$2:$K1001, MATCH(CONCATENATE(B52,D52,G52,J52), UIID!$B$2:$B1001&amp;UIID!$D$2:$D1001&amp;UIID!$G$2:$G1001&amp;UIID!$H$2:$H1001, 0),), "Not Found")</f>
        <v>0722-0184</v>
      </c>
      <c r="G52" s="174" t="s">
        <v>3884</v>
      </c>
      <c r="H52" s="174"/>
      <c r="I52" s="174" t="s">
        <v>6177</v>
      </c>
      <c r="J52" s="174" t="s">
        <v>3885</v>
      </c>
      <c r="K52" s="174">
        <v>10.3420900842368</v>
      </c>
      <c r="L52" s="174">
        <v>123.92613498750499</v>
      </c>
      <c r="M52" s="432" t="s">
        <v>6178</v>
      </c>
      <c r="N52" s="174" t="s">
        <v>6179</v>
      </c>
      <c r="O52" s="63" t="s">
        <v>15</v>
      </c>
      <c r="P52" s="63" t="s">
        <v>16</v>
      </c>
      <c r="Q52" s="174" t="s">
        <v>4156</v>
      </c>
      <c r="R52" s="174" t="s">
        <v>35</v>
      </c>
      <c r="S52" s="63" t="s">
        <v>8666</v>
      </c>
      <c r="T52" s="174" t="s">
        <v>43</v>
      </c>
      <c r="U52" s="174"/>
      <c r="V52" s="174"/>
      <c r="W52" s="174"/>
      <c r="X52" s="63" t="s">
        <v>4164</v>
      </c>
      <c r="Y52" s="174" t="s">
        <v>7257</v>
      </c>
      <c r="Z52" s="174" t="s">
        <v>7258</v>
      </c>
      <c r="AA52" s="429">
        <v>45730</v>
      </c>
      <c r="AB52" s="430">
        <v>46792</v>
      </c>
      <c r="AC52" s="63" t="s">
        <v>1605</v>
      </c>
      <c r="AD52" s="174"/>
      <c r="AE52" s="63"/>
      <c r="AF52" s="63"/>
      <c r="AG52" s="624" t="s">
        <v>6181</v>
      </c>
      <c r="AH52" s="625" t="s">
        <v>7259</v>
      </c>
      <c r="AI52" s="626">
        <v>46438</v>
      </c>
      <c r="AJ52" s="174"/>
      <c r="AK52" s="174"/>
      <c r="AL52" s="174"/>
      <c r="AM52" s="174"/>
      <c r="AN52" s="174"/>
      <c r="AO52" s="174"/>
      <c r="AP52" s="174"/>
      <c r="AQ52" s="174"/>
      <c r="AR52" s="174"/>
      <c r="AS52" s="174"/>
      <c r="AT52" s="174"/>
      <c r="AU52" s="174"/>
      <c r="AV52" s="174"/>
      <c r="AW52" s="174"/>
      <c r="AX52" s="174"/>
      <c r="AY52" s="174"/>
      <c r="AZ52" s="174"/>
      <c r="BA52" s="174"/>
      <c r="BB52" s="174"/>
      <c r="BC52" s="174"/>
      <c r="BD52" s="174"/>
      <c r="BE52" s="174"/>
      <c r="BF52" s="174"/>
      <c r="BG52" s="174"/>
      <c r="BH52" s="174"/>
      <c r="BI52" s="174"/>
      <c r="BJ52" s="174"/>
      <c r="BK52" s="174"/>
      <c r="BL52" s="174"/>
      <c r="BM52" s="174"/>
      <c r="BN52" s="174"/>
      <c r="BO52" s="174"/>
      <c r="BP52" s="174"/>
      <c r="BQ52" s="174"/>
      <c r="BR52" s="174"/>
      <c r="BS52" s="174"/>
      <c r="BT52" s="174"/>
      <c r="BU52" s="416" t="b">
        <v>1</v>
      </c>
      <c r="BV52" s="174" t="s">
        <v>2312</v>
      </c>
      <c r="BW52" s="174">
        <v>2025</v>
      </c>
      <c r="BX52" s="415">
        <v>45737</v>
      </c>
      <c r="BY52" s="174" t="s">
        <v>2310</v>
      </c>
      <c r="BZ52" s="437"/>
      <c r="CA52" s="523"/>
      <c r="CB52" s="524"/>
      <c r="CC52" s="422"/>
      <c r="CD52" s="524"/>
      <c r="CE52" s="524"/>
      <c r="CF52" s="422"/>
      <c r="CG52" s="524"/>
      <c r="CH52" s="523"/>
      <c r="CI52" s="524"/>
      <c r="CJ52" s="525"/>
      <c r="CK52" s="426"/>
      <c r="CL52" s="426"/>
      <c r="CM52" s="426"/>
      <c r="CN52" s="426"/>
      <c r="CO52" s="425"/>
    </row>
    <row r="53" spans="1:93" ht="15.75" customHeight="1">
      <c r="A53" s="174" t="s">
        <v>10</v>
      </c>
      <c r="B53" s="174" t="s">
        <v>11</v>
      </c>
      <c r="C53" s="174" t="s">
        <v>146</v>
      </c>
      <c r="D53" s="63" t="s">
        <v>656</v>
      </c>
      <c r="E53" s="63" t="s">
        <v>28</v>
      </c>
      <c r="F53" s="315" t="str">
        <f t="array" ref="F53">IFERROR(INDEX(UIID!$K$2:$K1001, MATCH(CONCATENATE(B53,D53,G53,J53), UIID!$B$2:$B1001&amp;UIID!$D$2:$D1001&amp;UIID!$G$2:$G1001&amp;UIID!$H$2:$H1001, 0),), "Not Found")</f>
        <v>0722-0220</v>
      </c>
      <c r="G53" s="174" t="s">
        <v>3560</v>
      </c>
      <c r="H53" s="174"/>
      <c r="I53" s="174" t="s">
        <v>7092</v>
      </c>
      <c r="J53" s="174" t="s">
        <v>3925</v>
      </c>
      <c r="K53" s="174">
        <v>10.4266618299995</v>
      </c>
      <c r="L53" s="174">
        <v>123.99560652506599</v>
      </c>
      <c r="M53" s="174" t="s">
        <v>7260</v>
      </c>
      <c r="N53" s="174" t="s">
        <v>7261</v>
      </c>
      <c r="O53" s="63" t="s">
        <v>15</v>
      </c>
      <c r="P53" s="63" t="s">
        <v>16</v>
      </c>
      <c r="Q53" s="174"/>
      <c r="R53" s="174" t="s">
        <v>21</v>
      </c>
      <c r="S53" s="63" t="s">
        <v>3006</v>
      </c>
      <c r="T53" s="174"/>
      <c r="U53" s="174" t="s">
        <v>2757</v>
      </c>
      <c r="V53" s="174"/>
      <c r="W53" s="174"/>
      <c r="X53" s="63" t="s">
        <v>22</v>
      </c>
      <c r="Y53" s="174" t="s">
        <v>59</v>
      </c>
      <c r="Z53" s="174" t="s">
        <v>7262</v>
      </c>
      <c r="AA53" s="429">
        <v>45730</v>
      </c>
      <c r="AB53" s="430">
        <v>47557</v>
      </c>
      <c r="AC53" s="63" t="s">
        <v>4158</v>
      </c>
      <c r="AD53" s="174"/>
      <c r="AE53" s="63"/>
      <c r="AF53" s="63"/>
      <c r="AG53" s="174" t="s">
        <v>7181</v>
      </c>
      <c r="AH53" s="317" t="s">
        <v>7182</v>
      </c>
      <c r="AI53" s="466"/>
      <c r="AJ53" s="174"/>
      <c r="AK53" s="174"/>
      <c r="AL53" s="174"/>
      <c r="AM53" s="174"/>
      <c r="AN53" s="174"/>
      <c r="AO53" s="174"/>
      <c r="AP53" s="174"/>
      <c r="AQ53" s="174"/>
      <c r="AR53" s="174"/>
      <c r="AS53" s="174"/>
      <c r="AT53" s="174"/>
      <c r="AU53" s="174"/>
      <c r="AV53" s="174"/>
      <c r="AW53" s="174"/>
      <c r="AX53" s="174"/>
      <c r="AY53" s="174"/>
      <c r="AZ53" s="174"/>
      <c r="BA53" s="174"/>
      <c r="BB53" s="174"/>
      <c r="BC53" s="174"/>
      <c r="BD53" s="174"/>
      <c r="BE53" s="174"/>
      <c r="BF53" s="174"/>
      <c r="BG53" s="174"/>
      <c r="BH53" s="174"/>
      <c r="BI53" s="174"/>
      <c r="BJ53" s="174"/>
      <c r="BK53" s="174"/>
      <c r="BL53" s="174"/>
      <c r="BM53" s="174"/>
      <c r="BN53" s="174"/>
      <c r="BO53" s="174"/>
      <c r="BP53" s="174"/>
      <c r="BQ53" s="174"/>
      <c r="BR53" s="174"/>
      <c r="BS53" s="174"/>
      <c r="BT53" s="174"/>
      <c r="BU53" s="416" t="b">
        <v>0</v>
      </c>
      <c r="BV53" s="174" t="s">
        <v>2312</v>
      </c>
      <c r="BW53" s="174">
        <v>2025</v>
      </c>
      <c r="BX53" s="415">
        <v>45737</v>
      </c>
      <c r="BY53" s="174" t="s">
        <v>2310</v>
      </c>
      <c r="BZ53" s="437"/>
      <c r="CA53" s="523"/>
      <c r="CB53" s="524"/>
      <c r="CC53" s="422"/>
      <c r="CD53" s="524"/>
      <c r="CE53" s="524"/>
      <c r="CF53" s="422"/>
      <c r="CG53" s="524"/>
      <c r="CH53" s="523"/>
      <c r="CI53" s="524"/>
      <c r="CJ53" s="525"/>
      <c r="CK53" s="426"/>
      <c r="CL53" s="426"/>
      <c r="CM53" s="426"/>
      <c r="CN53" s="426"/>
      <c r="CO53" s="425"/>
    </row>
    <row r="54" spans="1:93" ht="15.75" customHeight="1">
      <c r="A54" s="174" t="s">
        <v>10</v>
      </c>
      <c r="B54" s="174" t="s">
        <v>11</v>
      </c>
      <c r="C54" s="174" t="s">
        <v>123</v>
      </c>
      <c r="D54" s="63" t="s">
        <v>1069</v>
      </c>
      <c r="E54" s="63" t="s">
        <v>30</v>
      </c>
      <c r="F54" s="315" t="str">
        <f t="array" ref="F54">IFERROR(INDEX(UIID!$K$2:$K1001, MATCH(CONCATENATE(B54,D54,G54,J54), UIID!$B$2:$B1001&amp;UIID!$D$2:$D1001&amp;UIID!$G$2:$G1001&amp;UIID!$H$2:$H1001, 0),), "Not Found")</f>
        <v>0722-0236</v>
      </c>
      <c r="G54" s="174" t="s">
        <v>3954</v>
      </c>
      <c r="H54" s="174"/>
      <c r="I54" s="174" t="s">
        <v>7263</v>
      </c>
      <c r="J54" s="174" t="s">
        <v>3955</v>
      </c>
      <c r="K54" s="174">
        <v>10.382952947290599</v>
      </c>
      <c r="L54" s="174">
        <v>123.659985747348</v>
      </c>
      <c r="M54" s="174" t="s">
        <v>7264</v>
      </c>
      <c r="N54" s="174" t="s">
        <v>7265</v>
      </c>
      <c r="O54" s="63" t="s">
        <v>15</v>
      </c>
      <c r="P54" s="63" t="s">
        <v>16</v>
      </c>
      <c r="Q54" s="174"/>
      <c r="R54" s="174" t="s">
        <v>35</v>
      </c>
      <c r="S54" s="63" t="s">
        <v>2230</v>
      </c>
      <c r="T54" s="174" t="s">
        <v>161</v>
      </c>
      <c r="U54" s="174"/>
      <c r="V54" s="174"/>
      <c r="W54" s="174"/>
      <c r="X54" s="63" t="s">
        <v>4157</v>
      </c>
      <c r="Y54" s="174" t="s">
        <v>957</v>
      </c>
      <c r="Z54" s="174" t="s">
        <v>7266</v>
      </c>
      <c r="AA54" s="429">
        <v>45733</v>
      </c>
      <c r="AB54" s="430">
        <v>47560</v>
      </c>
      <c r="AC54" s="63" t="s">
        <v>4158</v>
      </c>
      <c r="AD54" s="174"/>
      <c r="AE54" s="63"/>
      <c r="AF54" s="63"/>
      <c r="AG54" s="174" t="s">
        <v>7267</v>
      </c>
      <c r="AH54" s="317" t="s">
        <v>7268</v>
      </c>
      <c r="AI54" s="317" t="s">
        <v>7269</v>
      </c>
      <c r="AJ54" s="174"/>
      <c r="AK54" s="174"/>
      <c r="AL54" s="174"/>
      <c r="AM54" s="174"/>
      <c r="AN54" s="174"/>
      <c r="AO54" s="174"/>
      <c r="AP54" s="174"/>
      <c r="AQ54" s="174"/>
      <c r="AR54" s="174"/>
      <c r="AS54" s="174"/>
      <c r="AT54" s="174"/>
      <c r="AU54" s="174"/>
      <c r="AV54" s="174"/>
      <c r="AW54" s="174"/>
      <c r="AX54" s="174"/>
      <c r="AY54" s="174"/>
      <c r="AZ54" s="174"/>
      <c r="BA54" s="174"/>
      <c r="BB54" s="174"/>
      <c r="BC54" s="174"/>
      <c r="BD54" s="174"/>
      <c r="BE54" s="174"/>
      <c r="BF54" s="174"/>
      <c r="BG54" s="174"/>
      <c r="BH54" s="174"/>
      <c r="BI54" s="174"/>
      <c r="BJ54" s="174"/>
      <c r="BK54" s="174"/>
      <c r="BL54" s="174"/>
      <c r="BM54" s="174"/>
      <c r="BN54" s="174"/>
      <c r="BO54" s="174"/>
      <c r="BP54" s="174"/>
      <c r="BQ54" s="174"/>
      <c r="BR54" s="174"/>
      <c r="BS54" s="174"/>
      <c r="BT54" s="174"/>
      <c r="BU54" s="416" t="b">
        <v>1</v>
      </c>
      <c r="BV54" s="174" t="s">
        <v>2312</v>
      </c>
      <c r="BW54" s="174">
        <v>2025</v>
      </c>
      <c r="BX54" s="415">
        <v>45737</v>
      </c>
      <c r="BY54" s="174" t="s">
        <v>2307</v>
      </c>
      <c r="BZ54" s="437"/>
      <c r="CA54" s="523"/>
      <c r="CB54" s="524"/>
      <c r="CC54" s="422"/>
      <c r="CD54" s="524"/>
      <c r="CE54" s="524"/>
      <c r="CF54" s="422"/>
      <c r="CG54" s="524"/>
      <c r="CH54" s="523"/>
      <c r="CI54" s="524">
        <v>1</v>
      </c>
      <c r="CJ54" s="525"/>
      <c r="CK54" s="426"/>
      <c r="CL54" s="426"/>
      <c r="CM54" s="426"/>
      <c r="CN54" s="426"/>
      <c r="CO54" s="425"/>
    </row>
    <row r="55" spans="1:93" ht="15.75" customHeight="1">
      <c r="A55" s="174" t="s">
        <v>10</v>
      </c>
      <c r="B55" s="174" t="s">
        <v>11</v>
      </c>
      <c r="C55" s="174" t="s">
        <v>123</v>
      </c>
      <c r="D55" s="63" t="s">
        <v>1069</v>
      </c>
      <c r="E55" s="63" t="s">
        <v>30</v>
      </c>
      <c r="F55" s="315" t="str">
        <f t="array" ref="F55">IFERROR(INDEX(UIID!$K$2:$K1001, MATCH(CONCATENATE(B55,D55,G55,J55), UIID!$B$2:$B1001&amp;UIID!$D$2:$D1001&amp;UIID!$G$2:$G1001&amp;UIID!$H$2:$H1001, 0),), "Not Found")</f>
        <v>0722-0236</v>
      </c>
      <c r="G55" s="174" t="s">
        <v>3954</v>
      </c>
      <c r="H55" s="174"/>
      <c r="I55" s="174" t="s">
        <v>7263</v>
      </c>
      <c r="J55" s="174" t="s">
        <v>3955</v>
      </c>
      <c r="K55" s="174">
        <v>10.382952947290599</v>
      </c>
      <c r="L55" s="174">
        <v>123.659985747348</v>
      </c>
      <c r="M55" s="174" t="s">
        <v>7264</v>
      </c>
      <c r="N55" s="174" t="s">
        <v>7265</v>
      </c>
      <c r="O55" s="63" t="s">
        <v>15</v>
      </c>
      <c r="P55" s="63" t="s">
        <v>16</v>
      </c>
      <c r="Q55" s="174"/>
      <c r="R55" s="174" t="s">
        <v>35</v>
      </c>
      <c r="S55" s="63" t="s">
        <v>2222</v>
      </c>
      <c r="T55" s="174" t="s">
        <v>156</v>
      </c>
      <c r="U55" s="174"/>
      <c r="V55" s="174"/>
      <c r="W55" s="174"/>
      <c r="X55" s="63" t="s">
        <v>4164</v>
      </c>
      <c r="Y55" s="174" t="s">
        <v>157</v>
      </c>
      <c r="Z55" s="174" t="s">
        <v>7270</v>
      </c>
      <c r="AA55" s="429">
        <v>45733</v>
      </c>
      <c r="AB55" s="430">
        <v>47560</v>
      </c>
      <c r="AC55" s="63" t="s">
        <v>4158</v>
      </c>
      <c r="AD55" s="174"/>
      <c r="AE55" s="63"/>
      <c r="AF55" s="63"/>
      <c r="AG55" s="174" t="s">
        <v>7271</v>
      </c>
      <c r="AH55" s="317" t="s">
        <v>7272</v>
      </c>
      <c r="AI55" s="317" t="s">
        <v>7273</v>
      </c>
      <c r="AJ55" s="174"/>
      <c r="AK55" s="174"/>
      <c r="AL55" s="174"/>
      <c r="AM55" s="174"/>
      <c r="AN55" s="174"/>
      <c r="AO55" s="174"/>
      <c r="AP55" s="174"/>
      <c r="AQ55" s="174"/>
      <c r="AR55" s="174"/>
      <c r="AS55" s="174"/>
      <c r="AT55" s="174"/>
      <c r="AU55" s="174"/>
      <c r="AV55" s="174"/>
      <c r="AW55" s="174"/>
      <c r="AX55" s="174"/>
      <c r="AY55" s="174"/>
      <c r="AZ55" s="174"/>
      <c r="BA55" s="174"/>
      <c r="BB55" s="174"/>
      <c r="BC55" s="174"/>
      <c r="BD55" s="174"/>
      <c r="BE55" s="174"/>
      <c r="BF55" s="174"/>
      <c r="BG55" s="174"/>
      <c r="BH55" s="174"/>
      <c r="BI55" s="174"/>
      <c r="BJ55" s="174"/>
      <c r="BK55" s="174"/>
      <c r="BL55" s="174"/>
      <c r="BM55" s="174"/>
      <c r="BN55" s="174"/>
      <c r="BO55" s="174"/>
      <c r="BP55" s="174"/>
      <c r="BQ55" s="174"/>
      <c r="BR55" s="174"/>
      <c r="BS55" s="174"/>
      <c r="BT55" s="174"/>
      <c r="BU55" s="416" t="b">
        <v>1</v>
      </c>
      <c r="BV55" s="174" t="s">
        <v>2312</v>
      </c>
      <c r="BW55" s="174">
        <v>2025</v>
      </c>
      <c r="BX55" s="415">
        <v>45737</v>
      </c>
      <c r="BY55" s="174" t="s">
        <v>2310</v>
      </c>
      <c r="BZ55" s="437"/>
      <c r="CA55" s="523"/>
      <c r="CB55" s="524"/>
      <c r="CC55" s="422"/>
      <c r="CD55" s="524"/>
      <c r="CE55" s="524"/>
      <c r="CF55" s="422"/>
      <c r="CG55" s="524"/>
      <c r="CH55" s="523"/>
      <c r="CI55" s="524"/>
      <c r="CJ55" s="525"/>
      <c r="CK55" s="426"/>
      <c r="CL55" s="426"/>
      <c r="CM55" s="426"/>
      <c r="CN55" s="426"/>
      <c r="CO55" s="425"/>
    </row>
    <row r="56" spans="1:93" ht="15.75" customHeight="1">
      <c r="A56" s="174" t="s">
        <v>10</v>
      </c>
      <c r="B56" s="174" t="s">
        <v>11</v>
      </c>
      <c r="C56" s="174" t="s">
        <v>123</v>
      </c>
      <c r="D56" s="63" t="s">
        <v>1069</v>
      </c>
      <c r="E56" s="63" t="s">
        <v>30</v>
      </c>
      <c r="F56" s="315" t="str">
        <f t="array" ref="F56">IFERROR(INDEX(UIID!$K$2:$K1001, MATCH(CONCATENATE(B56,D56,G56,J56), UIID!$B$2:$B1001&amp;UIID!$D$2:$D1001&amp;UIID!$G$2:$G1001&amp;UIID!$H$2:$H1001, 0),), "Not Found")</f>
        <v>0722-0236</v>
      </c>
      <c r="G56" s="174" t="s">
        <v>3954</v>
      </c>
      <c r="H56" s="174"/>
      <c r="I56" s="174" t="s">
        <v>7263</v>
      </c>
      <c r="J56" s="174" t="s">
        <v>3955</v>
      </c>
      <c r="K56" s="174">
        <v>10.382952947290599</v>
      </c>
      <c r="L56" s="174">
        <v>123.659985747348</v>
      </c>
      <c r="M56" s="174" t="s">
        <v>7264</v>
      </c>
      <c r="N56" s="174" t="s">
        <v>7265</v>
      </c>
      <c r="O56" s="63" t="s">
        <v>15</v>
      </c>
      <c r="P56" s="63" t="s">
        <v>16</v>
      </c>
      <c r="Q56" s="174"/>
      <c r="R56" s="174" t="s">
        <v>35</v>
      </c>
      <c r="S56" s="63" t="s">
        <v>104</v>
      </c>
      <c r="T56" s="174" t="s">
        <v>105</v>
      </c>
      <c r="U56" s="174"/>
      <c r="V56" s="174"/>
      <c r="W56" s="174"/>
      <c r="X56" s="63" t="s">
        <v>4164</v>
      </c>
      <c r="Y56" s="174" t="s">
        <v>106</v>
      </c>
      <c r="Z56" s="174" t="s">
        <v>7274</v>
      </c>
      <c r="AA56" s="429">
        <v>45733</v>
      </c>
      <c r="AB56" s="430">
        <v>47560</v>
      </c>
      <c r="AC56" s="63" t="s">
        <v>4158</v>
      </c>
      <c r="AD56" s="174"/>
      <c r="AE56" s="63"/>
      <c r="AF56" s="63"/>
      <c r="AG56" s="342" t="s">
        <v>6035</v>
      </c>
      <c r="AH56" s="498" t="s">
        <v>7275</v>
      </c>
      <c r="AI56" s="499">
        <v>47386</v>
      </c>
      <c r="AJ56" s="174"/>
      <c r="AK56" s="174"/>
      <c r="AL56" s="174"/>
      <c r="AM56" s="174"/>
      <c r="AN56" s="174"/>
      <c r="AO56" s="174"/>
      <c r="AP56" s="174"/>
      <c r="AQ56" s="174"/>
      <c r="AR56" s="174"/>
      <c r="AS56" s="174"/>
      <c r="AT56" s="174"/>
      <c r="AU56" s="174"/>
      <c r="AV56" s="174"/>
      <c r="AW56" s="174"/>
      <c r="AX56" s="174"/>
      <c r="AY56" s="174"/>
      <c r="AZ56" s="174"/>
      <c r="BA56" s="174"/>
      <c r="BB56" s="174"/>
      <c r="BC56" s="174"/>
      <c r="BD56" s="174"/>
      <c r="BE56" s="174"/>
      <c r="BF56" s="174"/>
      <c r="BG56" s="174"/>
      <c r="BH56" s="174"/>
      <c r="BI56" s="174"/>
      <c r="BJ56" s="174"/>
      <c r="BK56" s="174"/>
      <c r="BL56" s="174"/>
      <c r="BM56" s="174"/>
      <c r="BN56" s="174"/>
      <c r="BO56" s="174"/>
      <c r="BP56" s="174"/>
      <c r="BQ56" s="174"/>
      <c r="BR56" s="174"/>
      <c r="BS56" s="174"/>
      <c r="BT56" s="174"/>
      <c r="BU56" s="416" t="b">
        <v>1</v>
      </c>
      <c r="BV56" s="174" t="s">
        <v>2312</v>
      </c>
      <c r="BW56" s="174">
        <v>2025</v>
      </c>
      <c r="BX56" s="415">
        <v>45737</v>
      </c>
      <c r="BY56" s="174" t="s">
        <v>2310</v>
      </c>
      <c r="BZ56" s="437"/>
      <c r="CA56" s="523"/>
      <c r="CB56" s="524"/>
      <c r="CC56" s="422"/>
      <c r="CD56" s="524"/>
      <c r="CE56" s="524"/>
      <c r="CF56" s="422"/>
      <c r="CG56" s="524"/>
      <c r="CH56" s="523"/>
      <c r="CI56" s="524"/>
      <c r="CJ56" s="525"/>
      <c r="CK56" s="426"/>
      <c r="CL56" s="426"/>
      <c r="CM56" s="426"/>
      <c r="CN56" s="426"/>
      <c r="CO56" s="425"/>
    </row>
    <row r="57" spans="1:93" ht="15.75" customHeight="1">
      <c r="A57" s="174" t="s">
        <v>10</v>
      </c>
      <c r="B57" s="174" t="s">
        <v>11</v>
      </c>
      <c r="C57" s="174" t="s">
        <v>123</v>
      </c>
      <c r="D57" s="63" t="s">
        <v>1069</v>
      </c>
      <c r="E57" s="63" t="s">
        <v>30</v>
      </c>
      <c r="F57" s="315" t="str">
        <f t="array" ref="F57">IFERROR(INDEX(UIID!$K$2:$K1001, MATCH(CONCATENATE(B57,D57,G57,J57), UIID!$B$2:$B1001&amp;UIID!$D$2:$D1001&amp;UIID!$G$2:$G1001&amp;UIID!$H$2:$H1001, 0),), "Not Found")</f>
        <v>0722-0236</v>
      </c>
      <c r="G57" s="174" t="s">
        <v>3954</v>
      </c>
      <c r="H57" s="174"/>
      <c r="I57" s="174" t="s">
        <v>7263</v>
      </c>
      <c r="J57" s="174" t="s">
        <v>3955</v>
      </c>
      <c r="K57" s="174">
        <v>10.382952947290599</v>
      </c>
      <c r="L57" s="174">
        <v>123.659985747348</v>
      </c>
      <c r="M57" s="174" t="s">
        <v>7264</v>
      </c>
      <c r="N57" s="174" t="s">
        <v>7265</v>
      </c>
      <c r="O57" s="63" t="s">
        <v>15</v>
      </c>
      <c r="P57" s="63" t="s">
        <v>16</v>
      </c>
      <c r="Q57" s="174"/>
      <c r="R57" s="174" t="s">
        <v>35</v>
      </c>
      <c r="S57" s="63" t="s">
        <v>8666</v>
      </c>
      <c r="T57" s="174" t="s">
        <v>228</v>
      </c>
      <c r="U57" s="174"/>
      <c r="V57" s="174"/>
      <c r="W57" s="174"/>
      <c r="X57" s="63" t="s">
        <v>4157</v>
      </c>
      <c r="Y57" s="174" t="s">
        <v>4859</v>
      </c>
      <c r="Z57" s="174" t="s">
        <v>7276</v>
      </c>
      <c r="AA57" s="429">
        <v>45733</v>
      </c>
      <c r="AB57" s="430">
        <v>47560</v>
      </c>
      <c r="AC57" s="63" t="s">
        <v>4158</v>
      </c>
      <c r="AD57" s="174"/>
      <c r="AE57" s="63"/>
      <c r="AF57" s="63"/>
      <c r="AG57" s="174" t="s">
        <v>7277</v>
      </c>
      <c r="AH57" s="317" t="s">
        <v>7278</v>
      </c>
      <c r="AI57" s="317" t="s">
        <v>7279</v>
      </c>
      <c r="AJ57" s="174"/>
      <c r="AK57" s="174"/>
      <c r="AL57" s="174"/>
      <c r="AM57" s="174"/>
      <c r="AN57" s="174"/>
      <c r="AO57" s="174"/>
      <c r="AP57" s="174"/>
      <c r="AQ57" s="174"/>
      <c r="AR57" s="174"/>
      <c r="AS57" s="174"/>
      <c r="AT57" s="174"/>
      <c r="AU57" s="174"/>
      <c r="AV57" s="174"/>
      <c r="AW57" s="174"/>
      <c r="AX57" s="174"/>
      <c r="AY57" s="174"/>
      <c r="AZ57" s="174"/>
      <c r="BA57" s="174"/>
      <c r="BB57" s="174"/>
      <c r="BC57" s="174"/>
      <c r="BD57" s="174"/>
      <c r="BE57" s="174"/>
      <c r="BF57" s="174"/>
      <c r="BG57" s="174"/>
      <c r="BH57" s="174"/>
      <c r="BI57" s="174"/>
      <c r="BJ57" s="174"/>
      <c r="BK57" s="174"/>
      <c r="BL57" s="174"/>
      <c r="BM57" s="174"/>
      <c r="BN57" s="174"/>
      <c r="BO57" s="174"/>
      <c r="BP57" s="174"/>
      <c r="BQ57" s="174"/>
      <c r="BR57" s="174"/>
      <c r="BS57" s="174"/>
      <c r="BT57" s="174"/>
      <c r="BU57" s="416" t="b">
        <v>1</v>
      </c>
      <c r="BV57" s="174" t="s">
        <v>2312</v>
      </c>
      <c r="BW57" s="174">
        <v>2025</v>
      </c>
      <c r="BX57" s="415">
        <v>45737</v>
      </c>
      <c r="BY57" s="174" t="s">
        <v>2310</v>
      </c>
      <c r="BZ57" s="437"/>
      <c r="CA57" s="523"/>
      <c r="CB57" s="524"/>
      <c r="CC57" s="422"/>
      <c r="CD57" s="524"/>
      <c r="CE57" s="524"/>
      <c r="CF57" s="422"/>
      <c r="CG57" s="524"/>
      <c r="CH57" s="523"/>
      <c r="CI57" s="524"/>
      <c r="CJ57" s="525"/>
      <c r="CK57" s="426"/>
      <c r="CL57" s="426"/>
      <c r="CM57" s="426"/>
      <c r="CN57" s="426"/>
      <c r="CO57" s="425"/>
    </row>
    <row r="58" spans="1:93" ht="15.75" customHeight="1">
      <c r="A58" s="174" t="s">
        <v>10</v>
      </c>
      <c r="B58" s="174" t="s">
        <v>11</v>
      </c>
      <c r="C58" s="174" t="s">
        <v>28</v>
      </c>
      <c r="D58" s="63" t="s">
        <v>13</v>
      </c>
      <c r="E58" s="63" t="s">
        <v>3756</v>
      </c>
      <c r="F58" s="315" t="str">
        <f t="array" ref="F58">IFERROR(INDEX(UIID!$K$2:$K1001, MATCH(CONCATENATE(B58,D58,G58,J58), UIID!$B$2:$B1001&amp;UIID!$D$2:$D1001&amp;UIID!$G$2:$G1001&amp;UIID!$H$2:$H1001, 0),), "Not Found")</f>
        <v>0722-0121</v>
      </c>
      <c r="G58" s="63" t="s">
        <v>1617</v>
      </c>
      <c r="H58" s="174"/>
      <c r="I58" s="174" t="s">
        <v>7280</v>
      </c>
      <c r="J58" s="174" t="s">
        <v>3835</v>
      </c>
      <c r="K58" s="174">
        <v>10.322728803836601</v>
      </c>
      <c r="L58" s="174">
        <v>123.912059052053</v>
      </c>
      <c r="M58" s="174" t="s">
        <v>7281</v>
      </c>
      <c r="N58" s="174" t="s">
        <v>7282</v>
      </c>
      <c r="O58" s="63" t="s">
        <v>15</v>
      </c>
      <c r="P58" s="63" t="s">
        <v>16</v>
      </c>
      <c r="Q58" s="174"/>
      <c r="R58" s="174" t="s">
        <v>21</v>
      </c>
      <c r="S58" s="63" t="s">
        <v>3006</v>
      </c>
      <c r="T58" s="174"/>
      <c r="U58" s="174" t="s">
        <v>2753</v>
      </c>
      <c r="V58" s="174"/>
      <c r="W58" s="174"/>
      <c r="X58" s="63" t="s">
        <v>22</v>
      </c>
      <c r="Y58" s="174" t="s">
        <v>1048</v>
      </c>
      <c r="Z58" s="174" t="s">
        <v>7283</v>
      </c>
      <c r="AA58" s="429">
        <v>45741</v>
      </c>
      <c r="AB58" s="430">
        <v>47568</v>
      </c>
      <c r="AC58" s="63" t="s">
        <v>4158</v>
      </c>
      <c r="AD58" s="174"/>
      <c r="AE58" s="63"/>
      <c r="AF58" s="63"/>
      <c r="AG58" s="174" t="s">
        <v>7284</v>
      </c>
      <c r="AH58" s="174" t="s">
        <v>7285</v>
      </c>
      <c r="AI58" s="174" t="s">
        <v>7286</v>
      </c>
      <c r="AJ58" s="174"/>
      <c r="AK58" s="174"/>
      <c r="AL58" s="174"/>
      <c r="AM58" s="174"/>
      <c r="AN58" s="174"/>
      <c r="AO58" s="174"/>
      <c r="AP58" s="174"/>
      <c r="AQ58" s="174"/>
      <c r="AR58" s="174"/>
      <c r="AS58" s="174"/>
      <c r="AT58" s="174"/>
      <c r="AU58" s="174"/>
      <c r="AV58" s="174"/>
      <c r="AW58" s="174"/>
      <c r="AX58" s="174"/>
      <c r="AY58" s="174"/>
      <c r="AZ58" s="174"/>
      <c r="BA58" s="174"/>
      <c r="BB58" s="174"/>
      <c r="BC58" s="174"/>
      <c r="BD58" s="174"/>
      <c r="BE58" s="174"/>
      <c r="BF58" s="174"/>
      <c r="BG58" s="174"/>
      <c r="BH58" s="174"/>
      <c r="BI58" s="174"/>
      <c r="BJ58" s="174"/>
      <c r="BK58" s="174"/>
      <c r="BL58" s="174"/>
      <c r="BM58" s="174"/>
      <c r="BN58" s="174"/>
      <c r="BO58" s="174"/>
      <c r="BP58" s="174"/>
      <c r="BQ58" s="174"/>
      <c r="BR58" s="174"/>
      <c r="BS58" s="174"/>
      <c r="BT58" s="174"/>
      <c r="BU58" s="416" t="b">
        <v>0</v>
      </c>
      <c r="BV58" s="174" t="s">
        <v>2312</v>
      </c>
      <c r="BW58" s="174">
        <v>2025</v>
      </c>
      <c r="BX58" s="415">
        <v>45743</v>
      </c>
      <c r="BY58" s="174" t="s">
        <v>2310</v>
      </c>
      <c r="BZ58" s="437"/>
      <c r="CA58" s="523"/>
      <c r="CB58" s="524"/>
      <c r="CC58" s="422"/>
      <c r="CD58" s="524"/>
      <c r="CE58" s="524"/>
      <c r="CF58" s="422"/>
      <c r="CG58" s="524"/>
      <c r="CH58" s="523"/>
      <c r="CI58" s="524"/>
      <c r="CJ58" s="525"/>
      <c r="CK58" s="426"/>
      <c r="CL58" s="426"/>
      <c r="CM58" s="426"/>
      <c r="CN58" s="426"/>
      <c r="CO58" s="425"/>
    </row>
    <row r="59" spans="1:93" ht="15.75" customHeight="1">
      <c r="A59" s="174" t="s">
        <v>10</v>
      </c>
      <c r="B59" s="174" t="s">
        <v>11</v>
      </c>
      <c r="C59" s="174" t="s">
        <v>28</v>
      </c>
      <c r="D59" s="63" t="s">
        <v>458</v>
      </c>
      <c r="E59" s="63" t="s">
        <v>30</v>
      </c>
      <c r="F59" s="315" t="str">
        <f t="array" ref="F59">IFERROR(INDEX(UIID!$K$2:$K1001, MATCH(CONCATENATE(B59,D59,G59,J59), UIID!$B$2:$B1001&amp;UIID!$D$2:$D1001&amp;UIID!$G$2:$G1001&amp;UIID!$H$2:$H1001, 0),), "Not Found")</f>
        <v>0722-0159</v>
      </c>
      <c r="G59" s="174" t="s">
        <v>3602</v>
      </c>
      <c r="H59" s="174"/>
      <c r="I59" s="174" t="s">
        <v>7287</v>
      </c>
      <c r="J59" s="63" t="s">
        <v>1234</v>
      </c>
      <c r="K59" s="174">
        <v>10.2623893483067</v>
      </c>
      <c r="L59" s="174">
        <v>123.841220567394</v>
      </c>
      <c r="M59" s="174" t="s">
        <v>7288</v>
      </c>
      <c r="N59" s="174" t="s">
        <v>7289</v>
      </c>
      <c r="O59" s="63" t="s">
        <v>15</v>
      </c>
      <c r="P59" s="63" t="s">
        <v>16</v>
      </c>
      <c r="Q59" s="174"/>
      <c r="R59" s="174" t="s">
        <v>21</v>
      </c>
      <c r="S59" s="63" t="s">
        <v>2222</v>
      </c>
      <c r="T59" s="174"/>
      <c r="U59" s="174" t="s">
        <v>2821</v>
      </c>
      <c r="V59" s="174"/>
      <c r="W59" s="174"/>
      <c r="X59" s="63" t="s">
        <v>4306</v>
      </c>
      <c r="Y59" s="174" t="s">
        <v>235</v>
      </c>
      <c r="Z59" s="174" t="s">
        <v>7290</v>
      </c>
      <c r="AA59" s="429">
        <v>45741</v>
      </c>
      <c r="AB59" s="430">
        <v>47568</v>
      </c>
      <c r="AC59" s="63" t="s">
        <v>4158</v>
      </c>
      <c r="AD59" s="174"/>
      <c r="AE59" s="63"/>
      <c r="AF59" s="63"/>
      <c r="AG59" s="174" t="s">
        <v>7291</v>
      </c>
      <c r="AH59" s="174" t="s">
        <v>7292</v>
      </c>
      <c r="AI59" s="466"/>
      <c r="AJ59" s="174"/>
      <c r="AK59" s="174"/>
      <c r="AL59" s="174"/>
      <c r="AM59" s="174"/>
      <c r="AN59" s="174"/>
      <c r="AO59" s="174"/>
      <c r="AP59" s="174"/>
      <c r="AQ59" s="174"/>
      <c r="AR59" s="174"/>
      <c r="AS59" s="174"/>
      <c r="AT59" s="174"/>
      <c r="AU59" s="174"/>
      <c r="AV59" s="174"/>
      <c r="AW59" s="174"/>
      <c r="AX59" s="174"/>
      <c r="AY59" s="174"/>
      <c r="AZ59" s="174"/>
      <c r="BA59" s="174"/>
      <c r="BB59" s="174"/>
      <c r="BC59" s="174"/>
      <c r="BD59" s="174"/>
      <c r="BE59" s="174"/>
      <c r="BF59" s="174"/>
      <c r="BG59" s="174"/>
      <c r="BH59" s="174"/>
      <c r="BI59" s="174"/>
      <c r="BJ59" s="174"/>
      <c r="BK59" s="174"/>
      <c r="BL59" s="174"/>
      <c r="BM59" s="174"/>
      <c r="BN59" s="174"/>
      <c r="BO59" s="174"/>
      <c r="BP59" s="174"/>
      <c r="BQ59" s="174"/>
      <c r="BR59" s="174"/>
      <c r="BS59" s="174"/>
      <c r="BT59" s="174"/>
      <c r="BU59" s="416" t="b">
        <v>1</v>
      </c>
      <c r="BV59" s="174" t="s">
        <v>2312</v>
      </c>
      <c r="BW59" s="174">
        <v>2025</v>
      </c>
      <c r="BX59" s="415">
        <v>45743</v>
      </c>
      <c r="BY59" s="174" t="s">
        <v>2310</v>
      </c>
      <c r="BZ59" s="437"/>
      <c r="CA59" s="523"/>
      <c r="CB59" s="524"/>
      <c r="CC59" s="422"/>
      <c r="CD59" s="524"/>
      <c r="CE59" s="524"/>
      <c r="CF59" s="422"/>
      <c r="CG59" s="524"/>
      <c r="CH59" s="523"/>
      <c r="CI59" s="524"/>
      <c r="CJ59" s="525"/>
      <c r="CK59" s="426"/>
      <c r="CL59" s="426"/>
      <c r="CM59" s="426"/>
      <c r="CN59" s="426"/>
      <c r="CO59" s="425"/>
    </row>
    <row r="60" spans="1:93" ht="15.75" customHeight="1">
      <c r="A60" s="174" t="s">
        <v>10</v>
      </c>
      <c r="B60" s="174" t="s">
        <v>11</v>
      </c>
      <c r="C60" s="174" t="s">
        <v>28</v>
      </c>
      <c r="D60" s="63" t="s">
        <v>458</v>
      </c>
      <c r="E60" s="63" t="s">
        <v>30</v>
      </c>
      <c r="F60" s="315" t="str">
        <f t="array" ref="F60">IFERROR(INDEX(UIID!$K$2:$K1001, MATCH(CONCATENATE(B60,D60,G60,J60), UIID!$B$2:$B1001&amp;UIID!$D$2:$D1001&amp;UIID!$G$2:$G1001&amp;UIID!$H$2:$H1001, 0),), "Not Found")</f>
        <v>0722-0159</v>
      </c>
      <c r="G60" s="174" t="s">
        <v>3602</v>
      </c>
      <c r="H60" s="174"/>
      <c r="I60" s="174" t="s">
        <v>7287</v>
      </c>
      <c r="J60" s="63" t="s">
        <v>1234</v>
      </c>
      <c r="K60" s="174">
        <v>10.2623893483067</v>
      </c>
      <c r="L60" s="174">
        <v>123.841220567394</v>
      </c>
      <c r="M60" s="174" t="s">
        <v>7288</v>
      </c>
      <c r="N60" s="174" t="s">
        <v>7289</v>
      </c>
      <c r="O60" s="63" t="s">
        <v>15</v>
      </c>
      <c r="P60" s="63" t="s">
        <v>16</v>
      </c>
      <c r="Q60" s="174"/>
      <c r="R60" s="174" t="s">
        <v>21</v>
      </c>
      <c r="S60" s="63" t="s">
        <v>2222</v>
      </c>
      <c r="T60" s="174"/>
      <c r="U60" s="174" t="s">
        <v>2814</v>
      </c>
      <c r="V60" s="174"/>
      <c r="W60" s="174"/>
      <c r="X60" s="63" t="s">
        <v>4890</v>
      </c>
      <c r="Y60" s="174" t="s">
        <v>235</v>
      </c>
      <c r="Z60" s="174" t="s">
        <v>7293</v>
      </c>
      <c r="AA60" s="429">
        <v>45741</v>
      </c>
      <c r="AB60" s="430">
        <v>47568</v>
      </c>
      <c r="AC60" s="63" t="s">
        <v>4158</v>
      </c>
      <c r="AD60" s="174"/>
      <c r="AE60" s="63"/>
      <c r="AF60" s="63"/>
      <c r="AG60" s="174" t="s">
        <v>7291</v>
      </c>
      <c r="AH60" s="174" t="s">
        <v>7292</v>
      </c>
      <c r="AI60" s="466"/>
      <c r="AJ60" s="174"/>
      <c r="AK60" s="174"/>
      <c r="AL60" s="174"/>
      <c r="AM60" s="174"/>
      <c r="AN60" s="174"/>
      <c r="AO60" s="174"/>
      <c r="AP60" s="174"/>
      <c r="AQ60" s="174"/>
      <c r="AR60" s="174"/>
      <c r="AS60" s="174"/>
      <c r="AT60" s="174"/>
      <c r="AU60" s="174"/>
      <c r="AV60" s="174"/>
      <c r="AW60" s="174"/>
      <c r="AX60" s="174"/>
      <c r="AY60" s="174"/>
      <c r="AZ60" s="174"/>
      <c r="BA60" s="174"/>
      <c r="BB60" s="174"/>
      <c r="BC60" s="174"/>
      <c r="BD60" s="174"/>
      <c r="BE60" s="174"/>
      <c r="BF60" s="174"/>
      <c r="BG60" s="174"/>
      <c r="BH60" s="174"/>
      <c r="BI60" s="174"/>
      <c r="BJ60" s="174"/>
      <c r="BK60" s="174"/>
      <c r="BL60" s="174"/>
      <c r="BM60" s="174"/>
      <c r="BN60" s="174"/>
      <c r="BO60" s="174"/>
      <c r="BP60" s="174"/>
      <c r="BQ60" s="174"/>
      <c r="BR60" s="174"/>
      <c r="BS60" s="174"/>
      <c r="BT60" s="174"/>
      <c r="BU60" s="416" t="b">
        <v>1</v>
      </c>
      <c r="BV60" s="174" t="s">
        <v>2312</v>
      </c>
      <c r="BW60" s="174">
        <v>2025</v>
      </c>
      <c r="BX60" s="415">
        <v>45743</v>
      </c>
      <c r="BY60" s="174" t="s">
        <v>2310</v>
      </c>
      <c r="BZ60" s="437"/>
      <c r="CA60" s="523"/>
      <c r="CB60" s="524"/>
      <c r="CC60" s="422"/>
      <c r="CD60" s="524"/>
      <c r="CE60" s="524"/>
      <c r="CF60" s="422"/>
      <c r="CG60" s="524"/>
      <c r="CH60" s="523"/>
      <c r="CI60" s="524"/>
      <c r="CJ60" s="525"/>
      <c r="CK60" s="426"/>
      <c r="CL60" s="426"/>
      <c r="CM60" s="426"/>
      <c r="CN60" s="426"/>
      <c r="CO60" s="425"/>
    </row>
    <row r="61" spans="1:93" ht="15.75" customHeight="1">
      <c r="A61" s="174" t="s">
        <v>10</v>
      </c>
      <c r="B61" s="174" t="s">
        <v>11</v>
      </c>
      <c r="C61" s="174" t="s">
        <v>28</v>
      </c>
      <c r="D61" s="63" t="s">
        <v>458</v>
      </c>
      <c r="E61" s="63" t="s">
        <v>30</v>
      </c>
      <c r="F61" s="315" t="str">
        <f t="array" ref="F61">IFERROR(INDEX(UIID!$K$2:$K1001, MATCH(CONCATENATE(B61,D61,G61,J61), UIID!$B$2:$B1001&amp;UIID!$D$2:$D1001&amp;UIID!$G$2:$G1001&amp;UIID!$H$2:$H1001, 0),), "Not Found")</f>
        <v>0722-0159</v>
      </c>
      <c r="G61" s="174" t="s">
        <v>3602</v>
      </c>
      <c r="H61" s="174"/>
      <c r="I61" s="174" t="s">
        <v>7287</v>
      </c>
      <c r="J61" s="63" t="s">
        <v>1234</v>
      </c>
      <c r="K61" s="174">
        <v>10.2623893483067</v>
      </c>
      <c r="L61" s="174">
        <v>123.841220567394</v>
      </c>
      <c r="M61" s="174" t="s">
        <v>7288</v>
      </c>
      <c r="N61" s="174" t="s">
        <v>7289</v>
      </c>
      <c r="O61" s="63" t="s">
        <v>15</v>
      </c>
      <c r="P61" s="63" t="s">
        <v>16</v>
      </c>
      <c r="Q61" s="174"/>
      <c r="R61" s="174" t="s">
        <v>21</v>
      </c>
      <c r="S61" s="63" t="s">
        <v>2222</v>
      </c>
      <c r="T61" s="174"/>
      <c r="U61" s="174" t="s">
        <v>2761</v>
      </c>
      <c r="V61" s="174"/>
      <c r="W61" s="174"/>
      <c r="X61" s="63" t="s">
        <v>4979</v>
      </c>
      <c r="Y61" s="174" t="s">
        <v>94</v>
      </c>
      <c r="Z61" s="174" t="s">
        <v>7294</v>
      </c>
      <c r="AA61" s="429">
        <v>45741</v>
      </c>
      <c r="AB61" s="430">
        <v>47568</v>
      </c>
      <c r="AC61" s="63" t="s">
        <v>4158</v>
      </c>
      <c r="AD61" s="174"/>
      <c r="AE61" s="63"/>
      <c r="AF61" s="63"/>
      <c r="AG61" s="174" t="s">
        <v>7291</v>
      </c>
      <c r="AH61" s="174" t="s">
        <v>7292</v>
      </c>
      <c r="AI61" s="466"/>
      <c r="AJ61" s="174"/>
      <c r="AK61" s="174"/>
      <c r="AL61" s="174"/>
      <c r="AM61" s="174"/>
      <c r="AN61" s="174"/>
      <c r="AO61" s="174"/>
      <c r="AP61" s="174"/>
      <c r="AQ61" s="174"/>
      <c r="AR61" s="174"/>
      <c r="AS61" s="174"/>
      <c r="AT61" s="174"/>
      <c r="AU61" s="174"/>
      <c r="AV61" s="174"/>
      <c r="AW61" s="174"/>
      <c r="AX61" s="174"/>
      <c r="AY61" s="174"/>
      <c r="AZ61" s="174"/>
      <c r="BA61" s="174"/>
      <c r="BB61" s="174"/>
      <c r="BC61" s="174"/>
      <c r="BD61" s="174"/>
      <c r="BE61" s="174"/>
      <c r="BF61" s="174"/>
      <c r="BG61" s="174"/>
      <c r="BH61" s="174"/>
      <c r="BI61" s="174"/>
      <c r="BJ61" s="174"/>
      <c r="BK61" s="174"/>
      <c r="BL61" s="174"/>
      <c r="BM61" s="174"/>
      <c r="BN61" s="174"/>
      <c r="BO61" s="174"/>
      <c r="BP61" s="174"/>
      <c r="BQ61" s="174"/>
      <c r="BR61" s="174"/>
      <c r="BS61" s="174"/>
      <c r="BT61" s="174"/>
      <c r="BU61" s="416" t="b">
        <v>1</v>
      </c>
      <c r="BV61" s="174" t="s">
        <v>2312</v>
      </c>
      <c r="BW61" s="174">
        <v>2025</v>
      </c>
      <c r="BX61" s="415">
        <v>45743</v>
      </c>
      <c r="BY61" s="174" t="s">
        <v>2310</v>
      </c>
      <c r="BZ61" s="437"/>
      <c r="CA61" s="523"/>
      <c r="CB61" s="524"/>
      <c r="CC61" s="422"/>
      <c r="CD61" s="524"/>
      <c r="CE61" s="524"/>
      <c r="CF61" s="422"/>
      <c r="CG61" s="524"/>
      <c r="CH61" s="523"/>
      <c r="CI61" s="524"/>
      <c r="CJ61" s="525"/>
      <c r="CK61" s="426"/>
      <c r="CL61" s="426"/>
      <c r="CM61" s="426"/>
      <c r="CN61" s="426"/>
      <c r="CO61" s="425"/>
    </row>
    <row r="62" spans="1:93" ht="15.75" customHeight="1">
      <c r="A62" s="174" t="s">
        <v>10</v>
      </c>
      <c r="B62" s="174" t="s">
        <v>11</v>
      </c>
      <c r="C62" s="174" t="s">
        <v>123</v>
      </c>
      <c r="D62" s="63" t="s">
        <v>2267</v>
      </c>
      <c r="E62" s="63" t="s">
        <v>123</v>
      </c>
      <c r="F62" s="315" t="str">
        <f t="array" ref="F62">IFERROR(INDEX(UIID!$K$2:$K1001, MATCH(CONCATENATE(B62,D62,G62,J62), UIID!$B$2:$B1001&amp;UIID!$D$2:$D1001&amp;UIID!$G$2:$G1001&amp;UIID!$H$2:$H1001, 0),), "Not Found")</f>
        <v>0722-0197</v>
      </c>
      <c r="G62" s="174" t="s">
        <v>3502</v>
      </c>
      <c r="H62" s="174"/>
      <c r="I62" s="174" t="s">
        <v>6905</v>
      </c>
      <c r="J62" s="174" t="s">
        <v>3900</v>
      </c>
      <c r="K62" s="174">
        <v>10.557032081481999</v>
      </c>
      <c r="L62" s="174">
        <v>123.714781193863</v>
      </c>
      <c r="M62" s="174" t="s">
        <v>6906</v>
      </c>
      <c r="N62" s="174" t="s">
        <v>6907</v>
      </c>
      <c r="O62" s="63" t="s">
        <v>15</v>
      </c>
      <c r="P62" s="63" t="s">
        <v>16</v>
      </c>
      <c r="Q62" s="174" t="s">
        <v>4156</v>
      </c>
      <c r="R62" s="174" t="s">
        <v>35</v>
      </c>
      <c r="S62" s="63" t="s">
        <v>143</v>
      </c>
      <c r="T62" s="174" t="s">
        <v>413</v>
      </c>
      <c r="U62" s="174"/>
      <c r="V62" s="174"/>
      <c r="W62" s="174" t="s">
        <v>7295</v>
      </c>
      <c r="X62" s="63" t="s">
        <v>4164</v>
      </c>
      <c r="Y62" s="174" t="s">
        <v>308</v>
      </c>
      <c r="Z62" s="174" t="s">
        <v>7296</v>
      </c>
      <c r="AA62" s="429">
        <v>45747</v>
      </c>
      <c r="AB62" s="430">
        <v>47443</v>
      </c>
      <c r="AC62" s="63" t="s">
        <v>1605</v>
      </c>
      <c r="AD62" s="174"/>
      <c r="AE62" s="63"/>
      <c r="AF62" s="63"/>
      <c r="AG62" s="624" t="s">
        <v>7068</v>
      </c>
      <c r="AH62" s="625" t="s">
        <v>7069</v>
      </c>
      <c r="AI62" s="626">
        <v>46789</v>
      </c>
      <c r="AJ62" s="174"/>
      <c r="AK62" s="174"/>
      <c r="AL62" s="174"/>
      <c r="AM62" s="174"/>
      <c r="AN62" s="174"/>
      <c r="AO62" s="174"/>
      <c r="AP62" s="174"/>
      <c r="AQ62" s="174"/>
      <c r="AR62" s="174"/>
      <c r="AS62" s="174"/>
      <c r="AT62" s="174"/>
      <c r="AU62" s="174"/>
      <c r="AV62" s="174"/>
      <c r="AW62" s="174"/>
      <c r="AX62" s="174"/>
      <c r="AY62" s="174"/>
      <c r="AZ62" s="174"/>
      <c r="BA62" s="174"/>
      <c r="BB62" s="174"/>
      <c r="BC62" s="174"/>
      <c r="BD62" s="174"/>
      <c r="BE62" s="174"/>
      <c r="BF62" s="174"/>
      <c r="BG62" s="174"/>
      <c r="BH62" s="174"/>
      <c r="BI62" s="174"/>
      <c r="BJ62" s="174"/>
      <c r="BK62" s="174"/>
      <c r="BL62" s="174"/>
      <c r="BM62" s="174"/>
      <c r="BN62" s="174"/>
      <c r="BO62" s="174"/>
      <c r="BP62" s="174"/>
      <c r="BQ62" s="174"/>
      <c r="BR62" s="174"/>
      <c r="BS62" s="174"/>
      <c r="BT62" s="174"/>
      <c r="BU62" s="416" t="b">
        <v>1</v>
      </c>
      <c r="BV62" s="174" t="s">
        <v>2312</v>
      </c>
      <c r="BW62" s="174">
        <v>2025</v>
      </c>
      <c r="BX62" s="415">
        <v>45747</v>
      </c>
      <c r="BY62" s="174" t="s">
        <v>2310</v>
      </c>
      <c r="BZ62" s="437"/>
      <c r="CA62" s="523"/>
      <c r="CB62" s="524"/>
      <c r="CC62" s="422"/>
      <c r="CD62" s="524"/>
      <c r="CE62" s="524"/>
      <c r="CF62" s="422"/>
      <c r="CG62" s="524"/>
      <c r="CH62" s="523"/>
      <c r="CI62" s="524"/>
      <c r="CJ62" s="525"/>
      <c r="CK62" s="426"/>
      <c r="CL62" s="426"/>
      <c r="CM62" s="426"/>
      <c r="CN62" s="426"/>
      <c r="CO62" s="425"/>
    </row>
    <row r="63" spans="1:93" ht="15.75" customHeight="1">
      <c r="A63" s="174" t="s">
        <v>10</v>
      </c>
      <c r="B63" s="174" t="s">
        <v>11</v>
      </c>
      <c r="C63" s="174" t="s">
        <v>123</v>
      </c>
      <c r="D63" s="63" t="s">
        <v>2267</v>
      </c>
      <c r="E63" s="63" t="s">
        <v>123</v>
      </c>
      <c r="F63" s="315" t="str">
        <f t="array" ref="F63">IFERROR(INDEX(UIID!$K$2:$K1001, MATCH(CONCATENATE(B63,D63,G63,J63), UIID!$B$2:$B1001&amp;UIID!$D$2:$D1001&amp;UIID!$G$2:$G1001&amp;UIID!$H$2:$H1001, 0),), "Not Found")</f>
        <v>0722-0197</v>
      </c>
      <c r="G63" s="174" t="s">
        <v>3502</v>
      </c>
      <c r="H63" s="174"/>
      <c r="I63" s="174" t="s">
        <v>6905</v>
      </c>
      <c r="J63" s="174" t="s">
        <v>3900</v>
      </c>
      <c r="K63" s="174">
        <v>10.557032081481999</v>
      </c>
      <c r="L63" s="174">
        <v>123.714781193863</v>
      </c>
      <c r="M63" s="174" t="s">
        <v>6906</v>
      </c>
      <c r="N63" s="174" t="s">
        <v>6907</v>
      </c>
      <c r="O63" s="63" t="s">
        <v>15</v>
      </c>
      <c r="P63" s="63" t="s">
        <v>16</v>
      </c>
      <c r="Q63" s="174" t="s">
        <v>4156</v>
      </c>
      <c r="R63" s="174" t="s">
        <v>35</v>
      </c>
      <c r="S63" s="63" t="s">
        <v>8666</v>
      </c>
      <c r="T63" s="174" t="s">
        <v>1362</v>
      </c>
      <c r="U63" s="174"/>
      <c r="V63" s="174"/>
      <c r="W63" s="174" t="s">
        <v>4497</v>
      </c>
      <c r="X63" s="63" t="s">
        <v>4164</v>
      </c>
      <c r="Y63" s="174" t="s">
        <v>91</v>
      </c>
      <c r="Z63" s="174" t="s">
        <v>7297</v>
      </c>
      <c r="AA63" s="429">
        <v>45747</v>
      </c>
      <c r="AB63" s="430">
        <v>47316</v>
      </c>
      <c r="AC63" s="63" t="s">
        <v>1605</v>
      </c>
      <c r="AD63" s="174"/>
      <c r="AE63" s="63"/>
      <c r="AF63" s="63"/>
      <c r="AG63" s="624" t="s">
        <v>6909</v>
      </c>
      <c r="AH63" s="625" t="s">
        <v>6910</v>
      </c>
      <c r="AI63" s="626">
        <v>46828</v>
      </c>
      <c r="AJ63" s="174"/>
      <c r="AK63" s="174"/>
      <c r="AL63" s="174"/>
      <c r="AM63" s="174"/>
      <c r="AN63" s="174"/>
      <c r="AO63" s="174"/>
      <c r="AP63" s="174"/>
      <c r="AQ63" s="174"/>
      <c r="AR63" s="174"/>
      <c r="AS63" s="174"/>
      <c r="AT63" s="174"/>
      <c r="AU63" s="174"/>
      <c r="AV63" s="174"/>
      <c r="AW63" s="174"/>
      <c r="AX63" s="174"/>
      <c r="AY63" s="174"/>
      <c r="AZ63" s="174"/>
      <c r="BA63" s="174"/>
      <c r="BB63" s="174"/>
      <c r="BC63" s="174"/>
      <c r="BD63" s="174"/>
      <c r="BE63" s="174"/>
      <c r="BF63" s="174"/>
      <c r="BG63" s="174"/>
      <c r="BH63" s="174"/>
      <c r="BI63" s="174"/>
      <c r="BJ63" s="174"/>
      <c r="BK63" s="174"/>
      <c r="BL63" s="174"/>
      <c r="BM63" s="174"/>
      <c r="BN63" s="174"/>
      <c r="BO63" s="174"/>
      <c r="BP63" s="174"/>
      <c r="BQ63" s="174"/>
      <c r="BR63" s="174"/>
      <c r="BS63" s="174"/>
      <c r="BT63" s="174"/>
      <c r="BU63" s="416" t="b">
        <v>1</v>
      </c>
      <c r="BV63" s="174" t="s">
        <v>2312</v>
      </c>
      <c r="BW63" s="174">
        <v>2025</v>
      </c>
      <c r="BX63" s="415">
        <v>45747</v>
      </c>
      <c r="BY63" s="174" t="s">
        <v>2310</v>
      </c>
      <c r="BZ63" s="437"/>
      <c r="CA63" s="523"/>
      <c r="CB63" s="524"/>
      <c r="CC63" s="422"/>
      <c r="CD63" s="524"/>
      <c r="CE63" s="524"/>
      <c r="CF63" s="422"/>
      <c r="CG63" s="524"/>
      <c r="CH63" s="523"/>
      <c r="CI63" s="524"/>
      <c r="CJ63" s="525"/>
      <c r="CK63" s="426"/>
      <c r="CL63" s="426"/>
      <c r="CM63" s="426"/>
      <c r="CN63" s="426"/>
      <c r="CO63" s="425"/>
    </row>
    <row r="64" spans="1:93" ht="15.75" customHeight="1">
      <c r="A64" s="174" t="s">
        <v>10</v>
      </c>
      <c r="B64" s="174" t="s">
        <v>11</v>
      </c>
      <c r="C64" s="174" t="s">
        <v>50</v>
      </c>
      <c r="D64" s="63" t="s">
        <v>13</v>
      </c>
      <c r="E64" s="63" t="s">
        <v>3756</v>
      </c>
      <c r="F64" s="315" t="str">
        <f t="array" ref="F64">IFERROR(INDEX(UIID!$K$2:$K1001, MATCH(CONCATENATE(B64,D64,G64,J64), UIID!$B$2:$B1001&amp;UIID!$D$2:$D1001&amp;UIID!$G$2:$G1001&amp;UIID!$H$2:$H1001, 0),), "Not Found")</f>
        <v>0722-0058</v>
      </c>
      <c r="G64" s="63" t="s">
        <v>733</v>
      </c>
      <c r="H64" s="174"/>
      <c r="I64" s="174" t="s">
        <v>7298</v>
      </c>
      <c r="J64" s="63" t="s">
        <v>734</v>
      </c>
      <c r="K64" s="174">
        <v>10.298041322062399</v>
      </c>
      <c r="L64" s="174">
        <v>123.89057290972301</v>
      </c>
      <c r="M64" s="174" t="s">
        <v>7299</v>
      </c>
      <c r="N64" s="174" t="s">
        <v>7300</v>
      </c>
      <c r="O64" s="63" t="s">
        <v>15</v>
      </c>
      <c r="P64" s="63" t="s">
        <v>525</v>
      </c>
      <c r="Q64" s="174"/>
      <c r="R64" s="174" t="s">
        <v>35</v>
      </c>
      <c r="S64" s="63" t="s">
        <v>104</v>
      </c>
      <c r="T64" s="174" t="s">
        <v>742</v>
      </c>
      <c r="U64" s="174"/>
      <c r="V64" s="174"/>
      <c r="W64" s="174" t="s">
        <v>6130</v>
      </c>
      <c r="X64" s="63" t="s">
        <v>4213</v>
      </c>
      <c r="Y64" s="174" t="s">
        <v>7301</v>
      </c>
      <c r="Z64" s="174" t="s">
        <v>7302</v>
      </c>
      <c r="AA64" s="429">
        <v>45747</v>
      </c>
      <c r="AB64" s="430">
        <v>47574</v>
      </c>
      <c r="AC64" s="63" t="s">
        <v>4158</v>
      </c>
      <c r="AD64" s="174"/>
      <c r="AE64" s="63"/>
      <c r="AF64" s="63"/>
      <c r="AG64" s="174" t="s">
        <v>7303</v>
      </c>
      <c r="AH64" s="174" t="s">
        <v>7304</v>
      </c>
      <c r="AI64" s="174" t="s">
        <v>7305</v>
      </c>
      <c r="AJ64" s="174"/>
      <c r="AK64" s="174"/>
      <c r="AL64" s="174"/>
      <c r="AM64" s="174"/>
      <c r="AN64" s="174"/>
      <c r="AO64" s="174"/>
      <c r="AP64" s="174"/>
      <c r="AQ64" s="174"/>
      <c r="AR64" s="174"/>
      <c r="AS64" s="174"/>
      <c r="AT64" s="174"/>
      <c r="AU64" s="174"/>
      <c r="AV64" s="174"/>
      <c r="AW64" s="174"/>
      <c r="AX64" s="174"/>
      <c r="AY64" s="174"/>
      <c r="AZ64" s="174"/>
      <c r="BA64" s="174"/>
      <c r="BB64" s="174"/>
      <c r="BC64" s="174"/>
      <c r="BD64" s="174"/>
      <c r="BE64" s="174"/>
      <c r="BF64" s="174"/>
      <c r="BG64" s="174"/>
      <c r="BH64" s="174"/>
      <c r="BI64" s="174"/>
      <c r="BJ64" s="174"/>
      <c r="BK64" s="174"/>
      <c r="BL64" s="174"/>
      <c r="BM64" s="174"/>
      <c r="BN64" s="174"/>
      <c r="BO64" s="174"/>
      <c r="BP64" s="174"/>
      <c r="BQ64" s="174"/>
      <c r="BR64" s="174"/>
      <c r="BS64" s="174"/>
      <c r="BT64" s="174"/>
      <c r="BU64" s="416" t="b">
        <v>1</v>
      </c>
      <c r="BV64" s="174" t="s">
        <v>2312</v>
      </c>
      <c r="BW64" s="174">
        <v>2025</v>
      </c>
      <c r="BX64" s="415">
        <v>45747</v>
      </c>
      <c r="BY64" s="174" t="s">
        <v>2310</v>
      </c>
      <c r="BZ64" s="437"/>
      <c r="CA64" s="523"/>
      <c r="CB64" s="524"/>
      <c r="CC64" s="422"/>
      <c r="CD64" s="524"/>
      <c r="CE64" s="524"/>
      <c r="CF64" s="422"/>
      <c r="CG64" s="524"/>
      <c r="CH64" s="523"/>
      <c r="CI64" s="524"/>
      <c r="CJ64" s="525"/>
      <c r="CK64" s="426"/>
      <c r="CL64" s="426"/>
      <c r="CM64" s="426"/>
      <c r="CN64" s="426"/>
      <c r="CO64" s="425"/>
    </row>
    <row r="65" spans="1:96" ht="15.75" customHeight="1">
      <c r="A65" s="319" t="s">
        <v>10</v>
      </c>
      <c r="B65" s="319" t="s">
        <v>11</v>
      </c>
      <c r="C65" s="319" t="s">
        <v>509</v>
      </c>
      <c r="D65" s="356" t="s">
        <v>551</v>
      </c>
      <c r="E65" s="356" t="s">
        <v>30</v>
      </c>
      <c r="F65" s="359" t="str">
        <f t="array" ref="F65">IFERROR(INDEX(UIID!$K$2:$K1001, MATCH(CONCATENATE(B65,D65,G65,J65), UIID!$B$2:$B1001&amp;UIID!$D$2:$D1001&amp;UIID!$G$2:$G1001&amp;UIID!$H$2:$H1001, 0),), "Not Found")</f>
        <v>0722-0111</v>
      </c>
      <c r="G65" s="319" t="s">
        <v>3543</v>
      </c>
      <c r="H65" s="319"/>
      <c r="I65" s="319" t="s">
        <v>6332</v>
      </c>
      <c r="J65" s="614" t="s">
        <v>3827</v>
      </c>
      <c r="K65" s="319">
        <v>11.049208348225999</v>
      </c>
      <c r="L65" s="319">
        <v>123.991413936664</v>
      </c>
      <c r="M65" s="319" t="s">
        <v>6333</v>
      </c>
      <c r="N65" s="319" t="s">
        <v>6334</v>
      </c>
      <c r="O65" s="356" t="s">
        <v>15</v>
      </c>
      <c r="P65" s="356" t="s">
        <v>16</v>
      </c>
      <c r="Q65" s="319" t="s">
        <v>4156</v>
      </c>
      <c r="R65" s="319" t="s">
        <v>35</v>
      </c>
      <c r="S65" s="356" t="s">
        <v>2222</v>
      </c>
      <c r="T65" s="319" t="s">
        <v>156</v>
      </c>
      <c r="U65" s="319"/>
      <c r="V65" s="319"/>
      <c r="W65" s="319" t="s">
        <v>4718</v>
      </c>
      <c r="X65" s="356" t="s">
        <v>4164</v>
      </c>
      <c r="Y65" s="319" t="s">
        <v>7306</v>
      </c>
      <c r="Z65" s="319" t="s">
        <v>7307</v>
      </c>
      <c r="AA65" s="475">
        <v>45747</v>
      </c>
      <c r="AB65" s="476">
        <v>47574</v>
      </c>
      <c r="AC65" s="356" t="s">
        <v>4158</v>
      </c>
      <c r="AD65" s="319"/>
      <c r="AE65" s="356"/>
      <c r="AF65" s="356"/>
      <c r="AG65" s="319" t="s">
        <v>7308</v>
      </c>
      <c r="AH65" s="320" t="s">
        <v>7309</v>
      </c>
      <c r="AI65" s="504">
        <v>46488</v>
      </c>
      <c r="AJ65" s="319"/>
      <c r="AK65" s="319"/>
      <c r="AL65" s="319"/>
      <c r="AM65" s="319"/>
      <c r="AN65" s="319"/>
      <c r="AO65" s="319"/>
      <c r="AP65" s="319"/>
      <c r="AQ65" s="319"/>
      <c r="AR65" s="319"/>
      <c r="AS65" s="319"/>
      <c r="AT65" s="319"/>
      <c r="AU65" s="319"/>
      <c r="AV65" s="319"/>
      <c r="AW65" s="319"/>
      <c r="AX65" s="319"/>
      <c r="AY65" s="319"/>
      <c r="AZ65" s="319"/>
      <c r="BA65" s="319"/>
      <c r="BB65" s="319"/>
      <c r="BC65" s="319"/>
      <c r="BD65" s="319"/>
      <c r="BE65" s="319"/>
      <c r="BF65" s="319"/>
      <c r="BG65" s="319"/>
      <c r="BH65" s="319"/>
      <c r="BI65" s="319"/>
      <c r="BJ65" s="319"/>
      <c r="BK65" s="319"/>
      <c r="BL65" s="319"/>
      <c r="BM65" s="319"/>
      <c r="BN65" s="319"/>
      <c r="BO65" s="319"/>
      <c r="BP65" s="319"/>
      <c r="BQ65" s="319"/>
      <c r="BR65" s="319"/>
      <c r="BS65" s="319"/>
      <c r="BT65" s="319"/>
      <c r="BU65" s="497" t="b">
        <v>1</v>
      </c>
      <c r="BV65" s="319" t="s">
        <v>2312</v>
      </c>
      <c r="BW65" s="319">
        <v>2025</v>
      </c>
      <c r="BX65" s="477">
        <v>45747</v>
      </c>
      <c r="BY65" s="319" t="s">
        <v>2310</v>
      </c>
      <c r="BZ65" s="347"/>
      <c r="CA65" s="615"/>
      <c r="CB65" s="608"/>
      <c r="CC65" s="487"/>
      <c r="CD65" s="608"/>
      <c r="CE65" s="608"/>
      <c r="CF65" s="487"/>
      <c r="CG65" s="608"/>
      <c r="CH65" s="615"/>
      <c r="CI65" s="608"/>
      <c r="CJ65" s="608"/>
      <c r="CK65" s="479"/>
      <c r="CL65" s="479"/>
      <c r="CM65" s="479"/>
      <c r="CN65" s="479"/>
      <c r="CO65" s="480"/>
    </row>
    <row r="66" spans="1:96" ht="15.75" customHeight="1">
      <c r="A66" s="174" t="s">
        <v>10</v>
      </c>
      <c r="B66" s="174" t="s">
        <v>49</v>
      </c>
      <c r="C66" s="174" t="s">
        <v>50</v>
      </c>
      <c r="D66" s="174" t="s">
        <v>51</v>
      </c>
      <c r="E66" s="174" t="s">
        <v>30</v>
      </c>
      <c r="F66" s="315" t="str">
        <f t="array" ref="F66">IFERROR(INDEX(UIID!$K$2:$K1001, MATCH(CONCATENATE(B66,D66,G66,J66), UIID!$B$2:$B1001&amp;UIID!$D$2:$D1001&amp;UIID!$G$2:$G1001&amp;UIID!$H$2:$H1001, 0),), "Not Found")</f>
        <v>0746-0046</v>
      </c>
      <c r="G66" s="174" t="s">
        <v>3574</v>
      </c>
      <c r="H66" s="174"/>
      <c r="I66" s="176" t="s">
        <v>8464</v>
      </c>
      <c r="J66" s="174" t="s">
        <v>4064</v>
      </c>
      <c r="K66" s="174">
        <v>9.3309646154775194</v>
      </c>
      <c r="L66" s="174">
        <v>123.307569068541</v>
      </c>
      <c r="M66" s="174" t="s">
        <v>1575</v>
      </c>
      <c r="N66" s="620" t="s">
        <v>10147</v>
      </c>
      <c r="O66" s="174" t="s">
        <v>15</v>
      </c>
      <c r="P66" s="174" t="s">
        <v>1449</v>
      </c>
      <c r="Q66" s="174"/>
      <c r="R66" s="174" t="s">
        <v>35</v>
      </c>
      <c r="S66" s="174" t="s">
        <v>125</v>
      </c>
      <c r="T66" s="174" t="s">
        <v>1033</v>
      </c>
      <c r="U66" s="174"/>
      <c r="V66" s="174"/>
      <c r="W66" s="174" t="s">
        <v>7631</v>
      </c>
      <c r="X66" s="174" t="s">
        <v>4164</v>
      </c>
      <c r="Y66" s="174" t="s">
        <v>1034</v>
      </c>
      <c r="Z66" s="174" t="s">
        <v>8475</v>
      </c>
      <c r="AA66" s="466">
        <v>45715</v>
      </c>
      <c r="AB66" s="418">
        <v>47542</v>
      </c>
      <c r="AC66" s="174" t="s">
        <v>4158</v>
      </c>
      <c r="AD66" s="174"/>
      <c r="AE66" s="174" t="s">
        <v>4159</v>
      </c>
      <c r="AF66" s="174"/>
      <c r="AG66" s="174" t="s">
        <v>8476</v>
      </c>
      <c r="AH66" s="317" t="s">
        <v>8477</v>
      </c>
      <c r="AI66" s="317" t="s">
        <v>8469</v>
      </c>
      <c r="AJ66" s="174"/>
      <c r="AK66" s="174"/>
      <c r="AL66" s="174"/>
      <c r="AM66" s="174"/>
      <c r="AN66" s="174"/>
      <c r="AO66" s="174"/>
      <c r="AP66" s="174"/>
      <c r="AQ66" s="174"/>
      <c r="AR66" s="174"/>
      <c r="AS66" s="174"/>
      <c r="AT66" s="174"/>
      <c r="AU66" s="174"/>
      <c r="AV66" s="174"/>
      <c r="AW66" s="174"/>
      <c r="AX66" s="174"/>
      <c r="AY66" s="174"/>
      <c r="AZ66" s="174"/>
      <c r="BA66" s="174"/>
      <c r="BB66" s="174"/>
      <c r="BC66" s="174"/>
      <c r="BD66" s="174"/>
      <c r="BE66" s="174"/>
      <c r="BF66" s="174"/>
      <c r="BG66" s="174"/>
      <c r="BH66" s="174"/>
      <c r="BI66" s="174"/>
      <c r="BJ66" s="174"/>
      <c r="BK66" s="174"/>
      <c r="BL66" s="174"/>
      <c r="BM66" s="174"/>
      <c r="BN66" s="174"/>
      <c r="BO66" s="174"/>
      <c r="BP66" s="174"/>
      <c r="BQ66" s="174"/>
      <c r="BR66" s="174"/>
      <c r="BS66" s="174" t="s">
        <v>8478</v>
      </c>
      <c r="BT66" s="174" t="s">
        <v>4535</v>
      </c>
      <c r="BU66" s="416" t="b">
        <v>1</v>
      </c>
      <c r="BV66" s="174" t="s">
        <v>2312</v>
      </c>
      <c r="BW66" s="174">
        <v>2025</v>
      </c>
      <c r="BX66" s="415">
        <v>45723</v>
      </c>
      <c r="BY66" s="174" t="s">
        <v>2307</v>
      </c>
      <c r="BZ66" s="437"/>
      <c r="CA66" s="663"/>
      <c r="CB66" s="665"/>
      <c r="CC66" s="422"/>
      <c r="CD66" s="665"/>
      <c r="CE66" s="665"/>
      <c r="CF66" s="422"/>
      <c r="CG66" s="665"/>
      <c r="CH66" s="663"/>
      <c r="CI66" s="665">
        <v>1</v>
      </c>
      <c r="CJ66" s="438"/>
      <c r="CK66" s="426"/>
      <c r="CL66" s="426"/>
      <c r="CM66" s="426"/>
      <c r="CN66" s="426"/>
      <c r="CO66" s="425"/>
      <c r="CP66" s="425"/>
      <c r="CQ66" s="425"/>
      <c r="CR66" s="425"/>
    </row>
    <row r="67" spans="1:96" ht="15.75" customHeight="1">
      <c r="A67" s="174" t="s">
        <v>10</v>
      </c>
      <c r="B67" s="174" t="s">
        <v>49</v>
      </c>
      <c r="C67" s="174" t="s">
        <v>50</v>
      </c>
      <c r="D67" s="174" t="s">
        <v>51</v>
      </c>
      <c r="E67" s="174" t="s">
        <v>30</v>
      </c>
      <c r="F67" s="315" t="str">
        <f t="array" ref="F67">IFERROR(INDEX(UIID!$K$2:$K1001, MATCH(CONCATENATE(B67,D67,G67,J67), UIID!$B$2:$B1001&amp;UIID!$D$2:$D1001&amp;UIID!$G$2:$G1001&amp;UIID!$H$2:$H1001, 0),), "Not Found")</f>
        <v>0746-0046</v>
      </c>
      <c r="G67" s="174" t="s">
        <v>3574</v>
      </c>
      <c r="H67" s="174"/>
      <c r="I67" s="176" t="s">
        <v>8464</v>
      </c>
      <c r="J67" s="174" t="s">
        <v>4064</v>
      </c>
      <c r="K67" s="174">
        <v>9.3309646154775194</v>
      </c>
      <c r="L67" s="174">
        <v>123.307569068541</v>
      </c>
      <c r="M67" s="174" t="s">
        <v>1575</v>
      </c>
      <c r="N67" s="620" t="s">
        <v>10148</v>
      </c>
      <c r="O67" s="174" t="s">
        <v>15</v>
      </c>
      <c r="P67" s="174" t="s">
        <v>1449</v>
      </c>
      <c r="Q67" s="174"/>
      <c r="R67" s="174" t="s">
        <v>35</v>
      </c>
      <c r="S67" s="174" t="s">
        <v>125</v>
      </c>
      <c r="T67" s="174" t="s">
        <v>426</v>
      </c>
      <c r="U67" s="174"/>
      <c r="V67" s="174"/>
      <c r="W67" s="174" t="s">
        <v>6542</v>
      </c>
      <c r="X67" s="174" t="s">
        <v>4164</v>
      </c>
      <c r="Y67" s="174" t="s">
        <v>6543</v>
      </c>
      <c r="Z67" s="174" t="s">
        <v>8480</v>
      </c>
      <c r="AA67" s="466">
        <v>45715</v>
      </c>
      <c r="AB67" s="418">
        <v>47542</v>
      </c>
      <c r="AC67" s="174" t="s">
        <v>4158</v>
      </c>
      <c r="AD67" s="174"/>
      <c r="AE67" s="174" t="s">
        <v>4159</v>
      </c>
      <c r="AF67" s="174"/>
      <c r="AG67" s="174" t="s">
        <v>8481</v>
      </c>
      <c r="AH67" s="317" t="s">
        <v>8482</v>
      </c>
      <c r="AI67" s="317" t="s">
        <v>8483</v>
      </c>
      <c r="AJ67" s="174"/>
      <c r="AK67" s="174"/>
      <c r="AL67" s="174"/>
      <c r="AM67" s="174"/>
      <c r="AN67" s="174"/>
      <c r="AO67" s="174"/>
      <c r="AP67" s="174"/>
      <c r="AQ67" s="174"/>
      <c r="AR67" s="174"/>
      <c r="AS67" s="174"/>
      <c r="AT67" s="174"/>
      <c r="AU67" s="174"/>
      <c r="AV67" s="174"/>
      <c r="AW67" s="174"/>
      <c r="AX67" s="174"/>
      <c r="AY67" s="174"/>
      <c r="AZ67" s="174"/>
      <c r="BA67" s="174"/>
      <c r="BB67" s="174"/>
      <c r="BC67" s="174"/>
      <c r="BD67" s="174"/>
      <c r="BE67" s="174"/>
      <c r="BF67" s="174"/>
      <c r="BG67" s="174"/>
      <c r="BH67" s="174"/>
      <c r="BI67" s="174"/>
      <c r="BJ67" s="174"/>
      <c r="BK67" s="174"/>
      <c r="BL67" s="174"/>
      <c r="BM67" s="174"/>
      <c r="BN67" s="174"/>
      <c r="BO67" s="174"/>
      <c r="BP67" s="174"/>
      <c r="BQ67" s="174"/>
      <c r="BR67" s="174"/>
      <c r="BS67" s="174" t="s">
        <v>8478</v>
      </c>
      <c r="BT67" s="174" t="s">
        <v>4535</v>
      </c>
      <c r="BU67" s="416" t="b">
        <v>1</v>
      </c>
      <c r="BV67" s="174" t="s">
        <v>2312</v>
      </c>
      <c r="BW67" s="174">
        <v>2025</v>
      </c>
      <c r="BX67" s="415">
        <v>45723</v>
      </c>
      <c r="BY67" s="174" t="s">
        <v>2310</v>
      </c>
      <c r="BZ67" s="437"/>
      <c r="CA67" s="663"/>
      <c r="CB67" s="665"/>
      <c r="CC67" s="422"/>
      <c r="CD67" s="665"/>
      <c r="CE67" s="665"/>
      <c r="CF67" s="422"/>
      <c r="CG67" s="665"/>
      <c r="CH67" s="663"/>
      <c r="CI67" s="665"/>
      <c r="CJ67" s="438"/>
      <c r="CK67" s="426"/>
      <c r="CL67" s="426"/>
      <c r="CM67" s="426"/>
      <c r="CN67" s="426"/>
      <c r="CO67" s="425"/>
      <c r="CP67" s="425"/>
      <c r="CQ67" s="425"/>
      <c r="CR67" s="425"/>
    </row>
    <row r="68" spans="1:96" ht="15.75" customHeight="1">
      <c r="A68" s="174" t="s">
        <v>10</v>
      </c>
      <c r="B68" s="174" t="s">
        <v>49</v>
      </c>
      <c r="C68" s="174" t="s">
        <v>50</v>
      </c>
      <c r="D68" s="174" t="s">
        <v>51</v>
      </c>
      <c r="E68" s="174" t="s">
        <v>30</v>
      </c>
      <c r="F68" s="315" t="str">
        <f t="array" ref="F68">IFERROR(INDEX(UIID!$K$2:$K1001, MATCH(CONCATENATE(B68,D68,G68,J68), UIID!$B$2:$B1001&amp;UIID!$D$2:$D1001&amp;UIID!$G$2:$G1001&amp;UIID!$H$2:$H1001, 0),), "Not Found")</f>
        <v>0746-0009</v>
      </c>
      <c r="G68" s="176" t="s">
        <v>4029</v>
      </c>
      <c r="H68" s="174"/>
      <c r="I68" s="176" t="s">
        <v>8464</v>
      </c>
      <c r="J68" s="176" t="s">
        <v>4030</v>
      </c>
      <c r="K68" s="176">
        <v>9.3118850897358794</v>
      </c>
      <c r="L68" s="176">
        <v>123.30727830971701</v>
      </c>
      <c r="M68" s="176" t="s">
        <v>1575</v>
      </c>
      <c r="N68" s="176" t="s">
        <v>8465</v>
      </c>
      <c r="O68" s="174" t="s">
        <v>15</v>
      </c>
      <c r="P68" s="174" t="s">
        <v>525</v>
      </c>
      <c r="Q68" s="174"/>
      <c r="R68" s="174" t="s">
        <v>35</v>
      </c>
      <c r="S68" s="174" t="s">
        <v>8666</v>
      </c>
      <c r="T68" s="174" t="s">
        <v>228</v>
      </c>
      <c r="U68" s="174"/>
      <c r="V68" s="174"/>
      <c r="W68" s="174" t="s">
        <v>4858</v>
      </c>
      <c r="X68" s="174" t="s">
        <v>4157</v>
      </c>
      <c r="Y68" s="174" t="s">
        <v>4859</v>
      </c>
      <c r="Z68" s="174" t="s">
        <v>8484</v>
      </c>
      <c r="AA68" s="466">
        <v>45715</v>
      </c>
      <c r="AB68" s="418">
        <v>47542</v>
      </c>
      <c r="AC68" s="174" t="s">
        <v>4158</v>
      </c>
      <c r="AD68" s="174"/>
      <c r="AE68" s="174" t="s">
        <v>4159</v>
      </c>
      <c r="AF68" s="174"/>
      <c r="AG68" s="174" t="s">
        <v>8485</v>
      </c>
      <c r="AH68" s="317" t="s">
        <v>8486</v>
      </c>
      <c r="AI68" s="503">
        <v>47297</v>
      </c>
      <c r="AJ68" s="174"/>
      <c r="AK68" s="174"/>
      <c r="AL68" s="174"/>
      <c r="AM68" s="174"/>
      <c r="AN68" s="174"/>
      <c r="AO68" s="174"/>
      <c r="AP68" s="174"/>
      <c r="AQ68" s="174"/>
      <c r="AR68" s="174"/>
      <c r="AS68" s="174"/>
      <c r="AT68" s="174"/>
      <c r="AU68" s="174"/>
      <c r="AV68" s="174"/>
      <c r="AW68" s="174"/>
      <c r="AX68" s="174"/>
      <c r="AY68" s="174"/>
      <c r="AZ68" s="174"/>
      <c r="BA68" s="174"/>
      <c r="BB68" s="174"/>
      <c r="BC68" s="174"/>
      <c r="BD68" s="174"/>
      <c r="BE68" s="174"/>
      <c r="BF68" s="174"/>
      <c r="BG68" s="174"/>
      <c r="BH68" s="174"/>
      <c r="BI68" s="174"/>
      <c r="BJ68" s="174"/>
      <c r="BK68" s="174"/>
      <c r="BL68" s="174"/>
      <c r="BM68" s="174"/>
      <c r="BN68" s="174"/>
      <c r="BO68" s="174"/>
      <c r="BP68" s="174"/>
      <c r="BQ68" s="174"/>
      <c r="BR68" s="174"/>
      <c r="BS68" s="174"/>
      <c r="BT68" s="174"/>
      <c r="BU68" s="416" t="b">
        <v>1</v>
      </c>
      <c r="BV68" s="174" t="s">
        <v>2312</v>
      </c>
      <c r="BW68" s="174">
        <v>2025</v>
      </c>
      <c r="BX68" s="415">
        <v>45723</v>
      </c>
      <c r="BY68" s="174" t="s">
        <v>2310</v>
      </c>
      <c r="BZ68" s="437"/>
      <c r="CA68" s="663"/>
      <c r="CB68" s="665"/>
      <c r="CC68" s="422"/>
      <c r="CD68" s="665"/>
      <c r="CE68" s="665"/>
      <c r="CF68" s="422"/>
      <c r="CG68" s="665"/>
      <c r="CH68" s="663"/>
      <c r="CI68" s="665"/>
      <c r="CJ68" s="438"/>
      <c r="CK68" s="426"/>
      <c r="CL68" s="426"/>
      <c r="CM68" s="426"/>
      <c r="CN68" s="426"/>
      <c r="CO68" s="425"/>
      <c r="CP68" s="425"/>
      <c r="CQ68" s="425"/>
      <c r="CR68" s="425"/>
    </row>
    <row r="69" spans="1:96" ht="15.75" customHeight="1">
      <c r="A69" s="174" t="s">
        <v>10</v>
      </c>
      <c r="B69" s="174" t="s">
        <v>49</v>
      </c>
      <c r="C69" s="174" t="s">
        <v>50</v>
      </c>
      <c r="D69" s="174" t="s">
        <v>51</v>
      </c>
      <c r="E69" s="174" t="s">
        <v>30</v>
      </c>
      <c r="F69" s="315" t="str">
        <f t="array" ref="F69">IFERROR(INDEX(UIID!$K$2:$K1001, MATCH(CONCATENATE(B69,D69,G69,J69), UIID!$B$2:$B1001&amp;UIID!$D$2:$D1001&amp;UIID!$G$2:$G1001&amp;UIID!$H$2:$H1001, 0),), "Not Found")</f>
        <v>0746-0046</v>
      </c>
      <c r="G69" s="174" t="s">
        <v>3574</v>
      </c>
      <c r="H69" s="174"/>
      <c r="I69" s="176" t="s">
        <v>8464</v>
      </c>
      <c r="J69" s="174" t="s">
        <v>4064</v>
      </c>
      <c r="K69" s="174">
        <v>9.3309646154775194</v>
      </c>
      <c r="L69" s="174">
        <v>123.307569068541</v>
      </c>
      <c r="M69" s="174" t="s">
        <v>1575</v>
      </c>
      <c r="N69" s="620" t="s">
        <v>10149</v>
      </c>
      <c r="O69" s="174" t="s">
        <v>15</v>
      </c>
      <c r="P69" s="174" t="s">
        <v>1449</v>
      </c>
      <c r="Q69" s="174"/>
      <c r="R69" s="174" t="s">
        <v>35</v>
      </c>
      <c r="S69" s="174" t="s">
        <v>125</v>
      </c>
      <c r="T69" s="174" t="s">
        <v>427</v>
      </c>
      <c r="U69" s="174"/>
      <c r="V69" s="174"/>
      <c r="W69" s="174" t="s">
        <v>6537</v>
      </c>
      <c r="X69" s="174" t="s">
        <v>4164</v>
      </c>
      <c r="Y69" s="174" t="s">
        <v>2246</v>
      </c>
      <c r="Z69" s="174" t="s">
        <v>8488</v>
      </c>
      <c r="AA69" s="466">
        <v>45719</v>
      </c>
      <c r="AB69" s="418">
        <v>47546</v>
      </c>
      <c r="AC69" s="174" t="s">
        <v>4158</v>
      </c>
      <c r="AD69" s="174"/>
      <c r="AE69" s="174" t="s">
        <v>4159</v>
      </c>
      <c r="AF69" s="174"/>
      <c r="AG69" s="174" t="s">
        <v>8489</v>
      </c>
      <c r="AH69" s="317" t="s">
        <v>8490</v>
      </c>
      <c r="AI69" s="503">
        <v>46996</v>
      </c>
      <c r="AJ69" s="174"/>
      <c r="AK69" s="174"/>
      <c r="AL69" s="174"/>
      <c r="AM69" s="174"/>
      <c r="AN69" s="174"/>
      <c r="AO69" s="174"/>
      <c r="AP69" s="174"/>
      <c r="AQ69" s="174"/>
      <c r="AR69" s="174"/>
      <c r="AS69" s="174"/>
      <c r="AT69" s="174"/>
      <c r="AU69" s="174"/>
      <c r="AV69" s="174"/>
      <c r="AW69" s="174"/>
      <c r="AX69" s="174"/>
      <c r="AY69" s="174"/>
      <c r="AZ69" s="174"/>
      <c r="BA69" s="174"/>
      <c r="BB69" s="174"/>
      <c r="BC69" s="174"/>
      <c r="BD69" s="174"/>
      <c r="BE69" s="174"/>
      <c r="BF69" s="174"/>
      <c r="BG69" s="174"/>
      <c r="BH69" s="174"/>
      <c r="BI69" s="174"/>
      <c r="BJ69" s="174"/>
      <c r="BK69" s="174"/>
      <c r="BL69" s="174"/>
      <c r="BM69" s="174"/>
      <c r="BN69" s="174"/>
      <c r="BO69" s="174"/>
      <c r="BP69" s="174"/>
      <c r="BQ69" s="174"/>
      <c r="BR69" s="174"/>
      <c r="BS69" s="174" t="s">
        <v>8478</v>
      </c>
      <c r="BT69" s="174" t="s">
        <v>4535</v>
      </c>
      <c r="BU69" s="416" t="b">
        <v>1</v>
      </c>
      <c r="BV69" s="174" t="s">
        <v>2312</v>
      </c>
      <c r="BW69" s="174">
        <v>2025</v>
      </c>
      <c r="BX69" s="415">
        <v>45723</v>
      </c>
      <c r="BY69" s="174" t="s">
        <v>2310</v>
      </c>
      <c r="BZ69" s="437"/>
      <c r="CA69" s="663"/>
      <c r="CB69" s="665"/>
      <c r="CC69" s="422"/>
      <c r="CD69" s="665"/>
      <c r="CE69" s="665"/>
      <c r="CF69" s="422"/>
      <c r="CG69" s="665"/>
      <c r="CH69" s="663"/>
      <c r="CI69" s="665"/>
      <c r="CJ69" s="438"/>
      <c r="CK69" s="426"/>
      <c r="CL69" s="426"/>
      <c r="CM69" s="426"/>
      <c r="CN69" s="426"/>
      <c r="CO69" s="425"/>
      <c r="CP69" s="425"/>
      <c r="CQ69" s="425"/>
      <c r="CR69" s="425"/>
    </row>
    <row r="70" spans="1:96" ht="15.75" customHeight="1">
      <c r="A70" s="174" t="s">
        <v>10</v>
      </c>
      <c r="B70" s="174" t="s">
        <v>49</v>
      </c>
      <c r="C70" s="174" t="s">
        <v>50</v>
      </c>
      <c r="D70" s="174" t="s">
        <v>51</v>
      </c>
      <c r="E70" s="174" t="s">
        <v>30</v>
      </c>
      <c r="F70" s="315" t="str">
        <f t="array" ref="F70">IFERROR(INDEX(UIID!$K$2:$K1001, MATCH(CONCATENATE(B70,D70,G70,J70), UIID!$B$2:$B1001&amp;UIID!$D$2:$D1001&amp;UIID!$G$2:$G1001&amp;UIID!$H$2:$H1001, 0),), "Not Found")</f>
        <v>0746-0046</v>
      </c>
      <c r="G70" s="174" t="s">
        <v>3574</v>
      </c>
      <c r="H70" s="174"/>
      <c r="I70" s="176" t="s">
        <v>8464</v>
      </c>
      <c r="J70" s="174" t="s">
        <v>4064</v>
      </c>
      <c r="K70" s="174">
        <v>9.3309646154775194</v>
      </c>
      <c r="L70" s="174">
        <v>123.307569068541</v>
      </c>
      <c r="M70" s="174" t="s">
        <v>1575</v>
      </c>
      <c r="N70" s="620" t="s">
        <v>10150</v>
      </c>
      <c r="O70" s="174" t="s">
        <v>15</v>
      </c>
      <c r="P70" s="174" t="s">
        <v>1449</v>
      </c>
      <c r="Q70" s="174"/>
      <c r="R70" s="174" t="s">
        <v>35</v>
      </c>
      <c r="S70" s="174" t="s">
        <v>125</v>
      </c>
      <c r="T70" s="174" t="s">
        <v>1856</v>
      </c>
      <c r="U70" s="174"/>
      <c r="V70" s="174"/>
      <c r="W70" s="174" t="s">
        <v>6547</v>
      </c>
      <c r="X70" s="174" t="s">
        <v>4164</v>
      </c>
      <c r="Y70" s="174" t="s">
        <v>2246</v>
      </c>
      <c r="Z70" s="174" t="s">
        <v>8492</v>
      </c>
      <c r="AA70" s="466">
        <v>45719</v>
      </c>
      <c r="AB70" s="418">
        <v>47546</v>
      </c>
      <c r="AC70" s="174" t="s">
        <v>4158</v>
      </c>
      <c r="AD70" s="174"/>
      <c r="AE70" s="174" t="s">
        <v>4159</v>
      </c>
      <c r="AF70" s="174"/>
      <c r="AG70" s="174" t="s">
        <v>8252</v>
      </c>
      <c r="AH70" s="317" t="s">
        <v>8493</v>
      </c>
      <c r="AI70" s="682">
        <v>47491</v>
      </c>
      <c r="AJ70" s="174"/>
      <c r="AK70" s="174"/>
      <c r="AL70" s="174"/>
      <c r="AM70" s="174"/>
      <c r="AN70" s="174"/>
      <c r="AO70" s="174"/>
      <c r="AP70" s="174"/>
      <c r="AQ70" s="174"/>
      <c r="AR70" s="174"/>
      <c r="AS70" s="174"/>
      <c r="AT70" s="174"/>
      <c r="AU70" s="174"/>
      <c r="AV70" s="174"/>
      <c r="AW70" s="174"/>
      <c r="AX70" s="174"/>
      <c r="AY70" s="174"/>
      <c r="AZ70" s="174"/>
      <c r="BA70" s="174"/>
      <c r="BB70" s="174"/>
      <c r="BC70" s="174"/>
      <c r="BD70" s="174"/>
      <c r="BE70" s="174"/>
      <c r="BF70" s="174"/>
      <c r="BG70" s="174"/>
      <c r="BH70" s="174"/>
      <c r="BI70" s="174"/>
      <c r="BJ70" s="174"/>
      <c r="BK70" s="174"/>
      <c r="BL70" s="174"/>
      <c r="BM70" s="174"/>
      <c r="BN70" s="174"/>
      <c r="BO70" s="174"/>
      <c r="BP70" s="174"/>
      <c r="BQ70" s="174"/>
      <c r="BR70" s="174"/>
      <c r="BS70" s="174" t="s">
        <v>8478</v>
      </c>
      <c r="BT70" s="174" t="s">
        <v>4535</v>
      </c>
      <c r="BU70" s="416" t="b">
        <v>1</v>
      </c>
      <c r="BV70" s="174" t="s">
        <v>2312</v>
      </c>
      <c r="BW70" s="174">
        <v>2025</v>
      </c>
      <c r="BX70" s="415">
        <v>45723</v>
      </c>
      <c r="BY70" s="174" t="s">
        <v>2310</v>
      </c>
      <c r="BZ70" s="437"/>
      <c r="CA70" s="663"/>
      <c r="CB70" s="665"/>
      <c r="CC70" s="422"/>
      <c r="CD70" s="665"/>
      <c r="CE70" s="665"/>
      <c r="CF70" s="422"/>
      <c r="CG70" s="665"/>
      <c r="CH70" s="663"/>
      <c r="CI70" s="665"/>
      <c r="CJ70" s="438"/>
      <c r="CK70" s="426"/>
      <c r="CL70" s="426"/>
      <c r="CM70" s="426"/>
      <c r="CN70" s="426"/>
      <c r="CO70" s="425"/>
      <c r="CP70" s="425"/>
      <c r="CQ70" s="425"/>
      <c r="CR70" s="425"/>
    </row>
    <row r="71" spans="1:96" ht="15.75" customHeight="1">
      <c r="A71" s="319" t="s">
        <v>10</v>
      </c>
      <c r="B71" s="319" t="s">
        <v>49</v>
      </c>
      <c r="C71" s="319" t="s">
        <v>50</v>
      </c>
      <c r="D71" s="319" t="s">
        <v>51</v>
      </c>
      <c r="E71" s="319" t="s">
        <v>30</v>
      </c>
      <c r="F71" s="359" t="str">
        <f t="array" ref="F71">IFERROR(INDEX(UIID!$K$2:$K1001, MATCH(CONCATENATE(B71,D71,G71,J71), UIID!$B$2:$B1001&amp;UIID!$D$2:$D1001&amp;UIID!$G$2:$G1001&amp;UIID!$H$2:$H1001, 0),), "Not Found")</f>
        <v>0746-0046</v>
      </c>
      <c r="G71" s="319" t="s">
        <v>3574</v>
      </c>
      <c r="H71" s="319"/>
      <c r="I71" s="319" t="s">
        <v>8464</v>
      </c>
      <c r="J71" s="319" t="s">
        <v>4064</v>
      </c>
      <c r="K71" s="319">
        <v>9.3309646154775194</v>
      </c>
      <c r="L71" s="319">
        <v>123.307569068541</v>
      </c>
      <c r="M71" s="319" t="s">
        <v>1575</v>
      </c>
      <c r="N71" s="621" t="s">
        <v>10151</v>
      </c>
      <c r="O71" s="319" t="s">
        <v>15</v>
      </c>
      <c r="P71" s="319" t="s">
        <v>1449</v>
      </c>
      <c r="Q71" s="319"/>
      <c r="R71" s="319" t="s">
        <v>35</v>
      </c>
      <c r="S71" s="319" t="s">
        <v>125</v>
      </c>
      <c r="T71" s="319" t="s">
        <v>279</v>
      </c>
      <c r="U71" s="319"/>
      <c r="V71" s="319"/>
      <c r="W71" s="319" t="s">
        <v>4582</v>
      </c>
      <c r="X71" s="319" t="s">
        <v>4164</v>
      </c>
      <c r="Y71" s="319" t="s">
        <v>127</v>
      </c>
      <c r="Z71" s="319" t="s">
        <v>8495</v>
      </c>
      <c r="AA71" s="491">
        <v>45719</v>
      </c>
      <c r="AB71" s="492">
        <v>47546</v>
      </c>
      <c r="AC71" s="319" t="s">
        <v>4158</v>
      </c>
      <c r="AD71" s="319"/>
      <c r="AE71" s="319" t="s">
        <v>4159</v>
      </c>
      <c r="AF71" s="319"/>
      <c r="AG71" s="500" t="s">
        <v>8255</v>
      </c>
      <c r="AH71" s="501" t="s">
        <v>8256</v>
      </c>
      <c r="AI71" s="683">
        <v>46334</v>
      </c>
      <c r="AJ71" s="319"/>
      <c r="AK71" s="319"/>
      <c r="AL71" s="319"/>
      <c r="AM71" s="319"/>
      <c r="AN71" s="319"/>
      <c r="AO71" s="319"/>
      <c r="AP71" s="319"/>
      <c r="AQ71" s="319"/>
      <c r="AR71" s="319"/>
      <c r="AS71" s="319"/>
      <c r="AT71" s="319"/>
      <c r="AU71" s="319"/>
      <c r="AV71" s="319"/>
      <c r="AW71" s="319"/>
      <c r="AX71" s="319"/>
      <c r="AY71" s="319"/>
      <c r="AZ71" s="319"/>
      <c r="BA71" s="319"/>
      <c r="BB71" s="319"/>
      <c r="BC71" s="319"/>
      <c r="BD71" s="319"/>
      <c r="BE71" s="319"/>
      <c r="BF71" s="319"/>
      <c r="BG71" s="319"/>
      <c r="BH71" s="319"/>
      <c r="BI71" s="319"/>
      <c r="BJ71" s="319"/>
      <c r="BK71" s="319"/>
      <c r="BL71" s="319"/>
      <c r="BM71" s="319"/>
      <c r="BN71" s="319"/>
      <c r="BO71" s="319"/>
      <c r="BP71" s="319"/>
      <c r="BQ71" s="319"/>
      <c r="BR71" s="319"/>
      <c r="BS71" s="319" t="s">
        <v>8478</v>
      </c>
      <c r="BT71" s="319" t="s">
        <v>4535</v>
      </c>
      <c r="BU71" s="497" t="b">
        <v>1</v>
      </c>
      <c r="BV71" s="319" t="s">
        <v>2312</v>
      </c>
      <c r="BW71" s="319">
        <v>2025</v>
      </c>
      <c r="BX71" s="477">
        <v>45723</v>
      </c>
      <c r="BY71" s="319" t="s">
        <v>2310</v>
      </c>
      <c r="BZ71" s="347"/>
      <c r="CA71" s="669"/>
      <c r="CB71" s="479"/>
      <c r="CC71" s="487"/>
      <c r="CD71" s="479"/>
      <c r="CE71" s="479"/>
      <c r="CF71" s="487"/>
      <c r="CG71" s="479"/>
      <c r="CH71" s="669"/>
      <c r="CI71" s="479"/>
      <c r="CJ71" s="479"/>
      <c r="CK71" s="479"/>
      <c r="CL71" s="479"/>
      <c r="CM71" s="479"/>
      <c r="CN71" s="479"/>
      <c r="CO71" s="480"/>
      <c r="CP71" s="480"/>
      <c r="CQ71" s="480"/>
      <c r="CR71" s="480"/>
    </row>
    <row r="72" spans="1:96" ht="15.75" customHeight="1">
      <c r="A72" s="356" t="s">
        <v>10</v>
      </c>
      <c r="B72" s="357" t="s">
        <v>400</v>
      </c>
      <c r="C72" s="358" t="s">
        <v>176</v>
      </c>
      <c r="D72" s="356" t="s">
        <v>4088</v>
      </c>
      <c r="E72" s="356" t="s">
        <v>146</v>
      </c>
      <c r="F72" s="359" t="str">
        <f t="array" ref="F72">IFERROR(INDEX(UIID!$K$2:$K1001, MATCH(CONCATENATE(B72,D72,G72,J72), UIID!$B$2:$B1001&amp;UIID!$D$2:$D1001&amp;UIID!$G$2:$G1001&amp;UIID!$H$2:$H1001, 0),), "Not Found")</f>
        <v>0761-0009</v>
      </c>
      <c r="G72" s="356" t="s">
        <v>4090</v>
      </c>
      <c r="H72" s="356"/>
      <c r="I72" s="356" t="s">
        <v>10097</v>
      </c>
      <c r="J72" s="356" t="s">
        <v>10152</v>
      </c>
      <c r="K72" s="356">
        <v>9.2193279707073792</v>
      </c>
      <c r="L72" s="356">
        <v>123.615583068376</v>
      </c>
      <c r="M72" s="356" t="s">
        <v>10098</v>
      </c>
      <c r="N72" s="356" t="s">
        <v>10099</v>
      </c>
      <c r="O72" s="356" t="s">
        <v>15</v>
      </c>
      <c r="P72" s="356" t="s">
        <v>16</v>
      </c>
      <c r="Q72" s="356"/>
      <c r="R72" s="356" t="s">
        <v>35</v>
      </c>
      <c r="S72" s="356" t="s">
        <v>107</v>
      </c>
      <c r="T72" s="356" t="s">
        <v>108</v>
      </c>
      <c r="U72" s="356"/>
      <c r="V72" s="356"/>
      <c r="W72" s="356" t="s">
        <v>4713</v>
      </c>
      <c r="X72" s="356" t="s">
        <v>4164</v>
      </c>
      <c r="Y72" s="356" t="s">
        <v>10100</v>
      </c>
      <c r="Z72" s="356" t="s">
        <v>10101</v>
      </c>
      <c r="AA72" s="475">
        <v>45735</v>
      </c>
      <c r="AB72" s="476">
        <v>47562</v>
      </c>
      <c r="AC72" s="356" t="s">
        <v>4158</v>
      </c>
      <c r="AD72" s="356"/>
      <c r="AE72" s="356" t="s">
        <v>4159</v>
      </c>
      <c r="AF72" s="356"/>
      <c r="AG72" s="500" t="s">
        <v>4715</v>
      </c>
      <c r="AH72" s="501" t="s">
        <v>4716</v>
      </c>
      <c r="AI72" s="619">
        <v>46952</v>
      </c>
      <c r="AJ72" s="319"/>
      <c r="AK72" s="319"/>
      <c r="AL72" s="319"/>
      <c r="AM72" s="319"/>
      <c r="AN72" s="319"/>
      <c r="AO72" s="319"/>
      <c r="AP72" s="319"/>
      <c r="AQ72" s="319"/>
      <c r="AR72" s="319"/>
      <c r="AS72" s="319"/>
      <c r="AT72" s="319"/>
      <c r="AU72" s="319"/>
      <c r="AV72" s="319"/>
      <c r="AW72" s="319"/>
      <c r="AX72" s="319"/>
      <c r="AY72" s="319"/>
      <c r="AZ72" s="319"/>
      <c r="BA72" s="319"/>
      <c r="BB72" s="319"/>
      <c r="BC72" s="319"/>
      <c r="BD72" s="319"/>
      <c r="BE72" s="319"/>
      <c r="BF72" s="319"/>
      <c r="BG72" s="319"/>
      <c r="BH72" s="319"/>
      <c r="BI72" s="319"/>
      <c r="BJ72" s="319"/>
      <c r="BK72" s="319"/>
      <c r="BL72" s="319"/>
      <c r="BM72" s="319"/>
      <c r="BN72" s="319"/>
      <c r="BO72" s="319"/>
      <c r="BP72" s="319"/>
      <c r="BQ72" s="319"/>
      <c r="BR72" s="319"/>
      <c r="BS72" s="319"/>
      <c r="BT72" s="857" t="b">
        <v>1</v>
      </c>
      <c r="BU72" s="319"/>
      <c r="BV72" s="319" t="s">
        <v>2312</v>
      </c>
      <c r="BW72" s="319">
        <v>2025</v>
      </c>
      <c r="BX72" s="477">
        <v>45737</v>
      </c>
      <c r="BY72" s="319" t="s">
        <v>2307</v>
      </c>
      <c r="BZ72" s="347"/>
      <c r="CA72" s="800"/>
      <c r="CB72" s="796"/>
      <c r="CC72" s="487"/>
      <c r="CD72" s="796"/>
      <c r="CE72" s="796"/>
      <c r="CF72" s="487"/>
      <c r="CG72" s="796"/>
      <c r="CH72" s="800"/>
      <c r="CI72" s="796">
        <v>1</v>
      </c>
      <c r="CJ72" s="479"/>
      <c r="CK72" s="479">
        <f>COUNTIF(BY72,"new tvi &amp; program")</f>
        <v>1</v>
      </c>
      <c r="CL72" s="479">
        <f>COUNTIF(BY72,"additional program")</f>
        <v>0</v>
      </c>
      <c r="CM72" s="479">
        <f>COUNTIF(BY72,"migration")</f>
        <v>0</v>
      </c>
      <c r="CN72" s="479">
        <f>SUM(CK72:CM72)</f>
        <v>1</v>
      </c>
      <c r="CO72" s="797"/>
      <c r="CP72" s="797" t="b">
        <f>COUNTIF($Z$3:$Z209,$Z72)&gt;1</f>
        <v>0</v>
      </c>
    </row>
    <row r="73" spans="1:96">
      <c r="A73" s="865" t="s">
        <v>10129</v>
      </c>
      <c r="B73" s="866">
        <f>COUNTA(B25:B72)</f>
        <v>48</v>
      </c>
    </row>
    <row r="74" spans="1:96" ht="15.75" customHeight="1">
      <c r="A74" s="176" t="s">
        <v>10</v>
      </c>
      <c r="B74" s="176" t="s">
        <v>27</v>
      </c>
      <c r="C74" s="174" t="s">
        <v>28</v>
      </c>
      <c r="D74" s="63" t="s">
        <v>2131</v>
      </c>
      <c r="E74" s="63" t="s">
        <v>50</v>
      </c>
      <c r="F74" s="314" t="str">
        <f t="array" ref="F74">IFERROR(INDEX(UIID!$K$2:$K1001, MATCH(CONCATENATE(B74,D74,G74,J74), UIID!$B$2:$B1001&amp;UIID!$D$2:$D1001&amp;UIID!$G$2:$G1001&amp;UIID!$H$2:$H1001, 0),), "Not Found")</f>
        <v>0712-0052</v>
      </c>
      <c r="G74" s="174" t="s">
        <v>10153</v>
      </c>
      <c r="H74" s="174"/>
      <c r="I74" s="174" t="s">
        <v>4945</v>
      </c>
      <c r="J74" s="174" t="s">
        <v>3738</v>
      </c>
      <c r="K74" s="63">
        <v>9.8219180377870998</v>
      </c>
      <c r="L74" s="63">
        <v>123.80326183266099</v>
      </c>
      <c r="M74" s="63" t="s">
        <v>4946</v>
      </c>
      <c r="N74" s="174" t="s">
        <v>4947</v>
      </c>
      <c r="O74" s="63" t="s">
        <v>15</v>
      </c>
      <c r="P74" s="63" t="s">
        <v>1449</v>
      </c>
      <c r="Q74" s="174"/>
      <c r="R74" s="63" t="s">
        <v>21</v>
      </c>
      <c r="S74" s="63" t="s">
        <v>125</v>
      </c>
      <c r="T74" s="174"/>
      <c r="U74" s="174" t="s">
        <v>2725</v>
      </c>
      <c r="V74" s="174"/>
      <c r="W74" s="174"/>
      <c r="X74" s="63" t="s">
        <v>4890</v>
      </c>
      <c r="Y74" s="174" t="s">
        <v>4948</v>
      </c>
      <c r="Z74" s="176" t="s">
        <v>4949</v>
      </c>
      <c r="AA74" s="429">
        <v>45750</v>
      </c>
      <c r="AB74" s="430">
        <v>47577</v>
      </c>
      <c r="AC74" s="63" t="s">
        <v>4158</v>
      </c>
      <c r="AD74" s="174"/>
      <c r="AE74" s="63" t="s">
        <v>4159</v>
      </c>
      <c r="AF74" s="63"/>
      <c r="AG74" s="174" t="s">
        <v>4950</v>
      </c>
      <c r="AH74" s="174" t="s">
        <v>4893</v>
      </c>
      <c r="AI74" s="317" t="s">
        <v>22</v>
      </c>
      <c r="AJ74" s="174"/>
      <c r="AK74" s="174"/>
      <c r="AL74" s="174"/>
      <c r="AM74" s="174"/>
      <c r="AN74" s="174"/>
      <c r="AO74" s="174"/>
      <c r="AP74" s="174"/>
      <c r="AQ74" s="174"/>
      <c r="AR74" s="174"/>
      <c r="AS74" s="174"/>
      <c r="AT74" s="174"/>
      <c r="AU74" s="174"/>
      <c r="AV74" s="174"/>
      <c r="AW74" s="174"/>
      <c r="AX74" s="174"/>
      <c r="AY74" s="174"/>
      <c r="AZ74" s="174"/>
      <c r="BA74" s="174"/>
      <c r="BB74" s="174"/>
      <c r="BC74" s="174"/>
      <c r="BD74" s="174"/>
      <c r="BE74" s="174"/>
      <c r="BF74" s="174"/>
      <c r="BG74" s="174"/>
      <c r="BH74" s="174"/>
      <c r="BI74" s="174"/>
      <c r="BJ74" s="174"/>
      <c r="BK74" s="174"/>
      <c r="BL74" s="174"/>
      <c r="BM74" s="174"/>
      <c r="BN74" s="174"/>
      <c r="BO74" s="174"/>
      <c r="BP74" s="174"/>
      <c r="BQ74" s="174"/>
      <c r="BR74" s="174"/>
      <c r="BS74" s="174"/>
      <c r="BT74" s="174"/>
      <c r="BU74" s="416" t="b">
        <v>1</v>
      </c>
      <c r="BV74" s="174" t="s">
        <v>2315</v>
      </c>
      <c r="BW74" s="174">
        <v>2025</v>
      </c>
      <c r="BX74" s="415">
        <v>45758</v>
      </c>
      <c r="BY74" s="174" t="s">
        <v>2307</v>
      </c>
      <c r="BZ74" s="437"/>
      <c r="CA74" s="471"/>
      <c r="CB74" s="474"/>
      <c r="CC74" s="422"/>
      <c r="CD74" s="473"/>
      <c r="CE74" s="473"/>
      <c r="CF74" s="422"/>
      <c r="CG74" s="473"/>
      <c r="CH74" s="471"/>
      <c r="CI74" s="473">
        <v>1</v>
      </c>
      <c r="CJ74" s="438"/>
      <c r="CK74" s="426">
        <f t="shared" ref="CK74:CK75" si="10">COUNTIF(BY74,"new tvi &amp; program")</f>
        <v>1</v>
      </c>
      <c r="CL74" s="426">
        <f t="shared" ref="CL74:CL75" si="11">COUNTIF(BY74,"additional program")</f>
        <v>0</v>
      </c>
      <c r="CM74" s="426">
        <f t="shared" ref="CM74:CM75" si="12">COUNTIF(BY74,"migration")</f>
        <v>0</v>
      </c>
      <c r="CN74" s="426">
        <f t="shared" ref="CN74:CN75" si="13">SUM(CK74:CM74)</f>
        <v>1</v>
      </c>
      <c r="CO74" s="425" t="b">
        <f t="shared" ref="CO74:CO75" si="14">COUNTIF($Z$3:$Z226,$Z74)&gt;1</f>
        <v>0</v>
      </c>
      <c r="CP74" s="425"/>
      <c r="CQ74" s="425"/>
      <c r="CR74" s="425"/>
    </row>
    <row r="75" spans="1:96" ht="15.75" customHeight="1">
      <c r="A75" s="176" t="s">
        <v>10</v>
      </c>
      <c r="B75" s="176" t="s">
        <v>27</v>
      </c>
      <c r="C75" s="174" t="s">
        <v>28</v>
      </c>
      <c r="D75" s="63" t="s">
        <v>2149</v>
      </c>
      <c r="E75" s="63" t="s">
        <v>146</v>
      </c>
      <c r="F75" s="314" t="str">
        <f t="array" ref="F75">IFERROR(INDEX(UIID!$K$2:$K1001, MATCH(CONCATENATE(B75,D75,G75,J75), UIID!$B$2:$B1001&amp;UIID!$D$2:$D1001&amp;UIID!$G$2:$G1001&amp;UIID!$H$2:$H1001, 0),), "Not Found")</f>
        <v>0712-0020</v>
      </c>
      <c r="G75" s="174" t="s">
        <v>2150</v>
      </c>
      <c r="H75" s="174"/>
      <c r="I75" s="174" t="s">
        <v>4951</v>
      </c>
      <c r="J75" s="174" t="s">
        <v>2151</v>
      </c>
      <c r="K75" s="174">
        <v>9.6189160285138193</v>
      </c>
      <c r="L75" s="174">
        <v>123.94610653855401</v>
      </c>
      <c r="M75" s="174" t="s">
        <v>4952</v>
      </c>
      <c r="N75" s="174" t="s">
        <v>4953</v>
      </c>
      <c r="O75" s="63" t="s">
        <v>15</v>
      </c>
      <c r="P75" s="63" t="s">
        <v>1449</v>
      </c>
      <c r="Q75" s="174" t="s">
        <v>4156</v>
      </c>
      <c r="R75" s="63" t="s">
        <v>35</v>
      </c>
      <c r="S75" s="63" t="s">
        <v>125</v>
      </c>
      <c r="T75" s="174" t="s">
        <v>1023</v>
      </c>
      <c r="U75" s="174"/>
      <c r="V75" s="174"/>
      <c r="W75" s="174"/>
      <c r="X75" s="63" t="s">
        <v>4164</v>
      </c>
      <c r="Y75" s="174" t="s">
        <v>1024</v>
      </c>
      <c r="Z75" s="174" t="s">
        <v>4954</v>
      </c>
      <c r="AA75" s="429">
        <v>45763</v>
      </c>
      <c r="AB75" s="430">
        <v>47590</v>
      </c>
      <c r="AC75" s="63" t="s">
        <v>4158</v>
      </c>
      <c r="AD75" s="174"/>
      <c r="AE75" s="63" t="s">
        <v>4159</v>
      </c>
      <c r="AF75" s="63"/>
      <c r="AG75" s="174" t="s">
        <v>4955</v>
      </c>
      <c r="AH75" s="317" t="s">
        <v>4956</v>
      </c>
      <c r="AI75" s="317" t="s">
        <v>4957</v>
      </c>
      <c r="AJ75" s="174"/>
      <c r="AK75" s="174"/>
      <c r="AL75" s="174"/>
      <c r="AM75" s="174"/>
      <c r="AN75" s="174"/>
      <c r="AO75" s="174"/>
      <c r="AP75" s="174"/>
      <c r="AQ75" s="174"/>
      <c r="AR75" s="174"/>
      <c r="AS75" s="174"/>
      <c r="AT75" s="174"/>
      <c r="AU75" s="174"/>
      <c r="AV75" s="174"/>
      <c r="AW75" s="174"/>
      <c r="AX75" s="174"/>
      <c r="AY75" s="174"/>
      <c r="AZ75" s="174"/>
      <c r="BA75" s="174"/>
      <c r="BB75" s="174"/>
      <c r="BC75" s="174"/>
      <c r="BD75" s="174"/>
      <c r="BE75" s="174"/>
      <c r="BF75" s="174"/>
      <c r="BG75" s="174"/>
      <c r="BH75" s="174"/>
      <c r="BI75" s="174"/>
      <c r="BJ75" s="174"/>
      <c r="BK75" s="174"/>
      <c r="BL75" s="174"/>
      <c r="BM75" s="174"/>
      <c r="BN75" s="174"/>
      <c r="BO75" s="174"/>
      <c r="BP75" s="174"/>
      <c r="BQ75" s="174"/>
      <c r="BR75" s="174"/>
      <c r="BS75" s="174"/>
      <c r="BT75" s="174"/>
      <c r="BU75" s="416" t="b">
        <v>1</v>
      </c>
      <c r="BV75" s="174" t="s">
        <v>2315</v>
      </c>
      <c r="BW75" s="174">
        <v>2025</v>
      </c>
      <c r="BX75" s="415">
        <v>45763</v>
      </c>
      <c r="BY75" s="174" t="s">
        <v>2310</v>
      </c>
      <c r="BZ75" s="437"/>
      <c r="CA75" s="471"/>
      <c r="CB75" s="473"/>
      <c r="CC75" s="422"/>
      <c r="CD75" s="473"/>
      <c r="CE75" s="473"/>
      <c r="CF75" s="422"/>
      <c r="CG75" s="473"/>
      <c r="CH75" s="471"/>
      <c r="CI75" s="473"/>
      <c r="CJ75" s="438"/>
      <c r="CK75" s="426">
        <f t="shared" si="10"/>
        <v>0</v>
      </c>
      <c r="CL75" s="426">
        <f t="shared" si="11"/>
        <v>1</v>
      </c>
      <c r="CM75" s="426">
        <f t="shared" si="12"/>
        <v>0</v>
      </c>
      <c r="CN75" s="426">
        <f t="shared" si="13"/>
        <v>1</v>
      </c>
      <c r="CO75" s="425" t="b">
        <f t="shared" si="14"/>
        <v>0</v>
      </c>
      <c r="CP75" s="425"/>
      <c r="CQ75" s="425"/>
      <c r="CR75" s="425"/>
    </row>
    <row r="76" spans="1:96" ht="15.75" customHeight="1">
      <c r="A76" s="176" t="s">
        <v>10</v>
      </c>
      <c r="B76" s="176" t="s">
        <v>27</v>
      </c>
      <c r="C76" s="176" t="s">
        <v>50</v>
      </c>
      <c r="D76" s="313" t="s">
        <v>499</v>
      </c>
      <c r="E76" s="313" t="s">
        <v>28</v>
      </c>
      <c r="F76" s="314" t="str">
        <f t="array" ref="F76">IFERROR(INDEX(UIID!$K$2:$K1001, MATCH(CONCATENATE(B76,D76,G76,J76), UIID!$B$2:$B1001&amp;UIID!$D$2:$D1001&amp;UIID!$G$2:$G1001&amp;UIID!$H$2:$H1001, 0),), "Not Found")</f>
        <v>0712-0053</v>
      </c>
      <c r="G76" s="176" t="s">
        <v>3739</v>
      </c>
      <c r="H76" s="176"/>
      <c r="I76" s="176" t="s">
        <v>4958</v>
      </c>
      <c r="J76" s="176" t="s">
        <v>3740</v>
      </c>
      <c r="K76" s="176">
        <v>10.147621365791201</v>
      </c>
      <c r="L76" s="176">
        <v>124.32423215198099</v>
      </c>
      <c r="M76" s="176" t="s">
        <v>4959</v>
      </c>
      <c r="N76" s="176" t="s">
        <v>4960</v>
      </c>
      <c r="O76" s="313" t="s">
        <v>15</v>
      </c>
      <c r="P76" s="313" t="s">
        <v>16</v>
      </c>
      <c r="Q76" s="176"/>
      <c r="R76" s="313" t="s">
        <v>35</v>
      </c>
      <c r="S76" s="313" t="s">
        <v>117</v>
      </c>
      <c r="T76" s="176" t="s">
        <v>120</v>
      </c>
      <c r="U76" s="176"/>
      <c r="V76" s="176"/>
      <c r="W76" s="176" t="s">
        <v>4587</v>
      </c>
      <c r="X76" s="313" t="s">
        <v>4164</v>
      </c>
      <c r="Y76" s="176" t="s">
        <v>4961</v>
      </c>
      <c r="Z76" s="176" t="s">
        <v>4962</v>
      </c>
      <c r="AA76" s="455">
        <v>45769</v>
      </c>
      <c r="AB76" s="456">
        <v>47596</v>
      </c>
      <c r="AC76" s="313" t="s">
        <v>4158</v>
      </c>
      <c r="AD76" s="176"/>
      <c r="AE76" s="313" t="s">
        <v>4159</v>
      </c>
      <c r="AF76" s="313"/>
      <c r="AG76" s="176" t="s">
        <v>4963</v>
      </c>
      <c r="AH76" s="176" t="s">
        <v>4964</v>
      </c>
      <c r="AI76" s="313" t="s">
        <v>4965</v>
      </c>
      <c r="AJ76" s="176"/>
      <c r="AK76" s="176"/>
      <c r="AL76" s="176"/>
      <c r="AM76" s="176"/>
      <c r="AN76" s="176"/>
      <c r="AO76" s="176"/>
      <c r="AP76" s="176"/>
      <c r="AQ76" s="176"/>
      <c r="AR76" s="176"/>
      <c r="AS76" s="176"/>
      <c r="AT76" s="176"/>
      <c r="AU76" s="176"/>
      <c r="AV76" s="176"/>
      <c r="AW76" s="176"/>
      <c r="AX76" s="176"/>
      <c r="AY76" s="176"/>
      <c r="AZ76" s="176"/>
      <c r="BA76" s="176"/>
      <c r="BB76" s="176"/>
      <c r="BC76" s="176"/>
      <c r="BD76" s="176"/>
      <c r="BE76" s="176"/>
      <c r="BF76" s="176"/>
      <c r="BG76" s="176"/>
      <c r="BH76" s="176"/>
      <c r="BI76" s="176"/>
      <c r="BJ76" s="176"/>
      <c r="BK76" s="176"/>
      <c r="BL76" s="176"/>
      <c r="BM76" s="176"/>
      <c r="BN76" s="176"/>
      <c r="BO76" s="176"/>
      <c r="BP76" s="176"/>
      <c r="BQ76" s="176"/>
      <c r="BR76" s="176"/>
      <c r="BS76" s="176"/>
      <c r="BT76" s="176"/>
      <c r="BU76" s="510" t="b">
        <v>1</v>
      </c>
      <c r="BV76" s="176" t="s">
        <v>2315</v>
      </c>
      <c r="BW76" s="176">
        <v>2025</v>
      </c>
      <c r="BX76" s="458">
        <v>45775</v>
      </c>
      <c r="BY76" s="176" t="s">
        <v>2307</v>
      </c>
      <c r="BZ76" s="507"/>
      <c r="CA76" s="471"/>
      <c r="CB76" s="473"/>
      <c r="CC76" s="461"/>
      <c r="CD76" s="473"/>
      <c r="CE76" s="473"/>
      <c r="CF76" s="461"/>
      <c r="CG76" s="473"/>
      <c r="CH76" s="471"/>
      <c r="CI76" s="473">
        <v>1</v>
      </c>
      <c r="CJ76" s="426"/>
      <c r="CK76" s="426"/>
      <c r="CL76" s="426"/>
      <c r="CM76" s="426"/>
      <c r="CN76" s="426"/>
      <c r="CO76" s="462"/>
      <c r="CP76" s="462"/>
      <c r="CQ76" s="462"/>
      <c r="CR76" s="462"/>
    </row>
    <row r="77" spans="1:96" ht="15.75" customHeight="1">
      <c r="A77" s="319" t="s">
        <v>10</v>
      </c>
      <c r="B77" s="319" t="s">
        <v>27</v>
      </c>
      <c r="C77" s="319" t="s">
        <v>123</v>
      </c>
      <c r="D77" s="356" t="s">
        <v>887</v>
      </c>
      <c r="E77" s="356" t="s">
        <v>509</v>
      </c>
      <c r="F77" s="359" t="str">
        <f t="array" ref="F77">IFERROR(INDEX(UIID!$K$2:$K1001, MATCH(CONCATENATE(B77,D77,G77,J77), UIID!$B$2:$B1001&amp;UIID!$D$2:$D1001&amp;UIID!$G$2:$G1001&amp;UIID!$H$2:$H1001, 0),), "Not Found")</f>
        <v>Not Found</v>
      </c>
      <c r="G77" s="319" t="s">
        <v>10154</v>
      </c>
      <c r="H77" s="319"/>
      <c r="I77" s="319" t="s">
        <v>4966</v>
      </c>
      <c r="J77" s="319" t="s">
        <v>10155</v>
      </c>
      <c r="K77" s="319">
        <v>9.6665271249317701</v>
      </c>
      <c r="L77" s="319">
        <v>124.291666824148</v>
      </c>
      <c r="M77" s="319" t="s">
        <v>4967</v>
      </c>
      <c r="N77" s="319" t="s">
        <v>4968</v>
      </c>
      <c r="O77" s="356" t="s">
        <v>15</v>
      </c>
      <c r="P77" s="356" t="s">
        <v>1449</v>
      </c>
      <c r="Q77" s="319"/>
      <c r="R77" s="356" t="s">
        <v>35</v>
      </c>
      <c r="S77" s="356" t="s">
        <v>125</v>
      </c>
      <c r="T77" s="319" t="s">
        <v>279</v>
      </c>
      <c r="U77" s="319"/>
      <c r="V77" s="319"/>
      <c r="W77" s="319" t="s">
        <v>4582</v>
      </c>
      <c r="X77" s="356" t="s">
        <v>4164</v>
      </c>
      <c r="Y77" s="319" t="s">
        <v>127</v>
      </c>
      <c r="Z77" s="319" t="s">
        <v>4969</v>
      </c>
      <c r="AA77" s="475">
        <v>45777</v>
      </c>
      <c r="AB77" s="476">
        <v>47605</v>
      </c>
      <c r="AC77" s="356" t="s">
        <v>4158</v>
      </c>
      <c r="AD77" s="319"/>
      <c r="AE77" s="356" t="s">
        <v>4159</v>
      </c>
      <c r="AF77" s="356"/>
      <c r="AG77" s="319" t="s">
        <v>4970</v>
      </c>
      <c r="AH77" s="320" t="s">
        <v>4971</v>
      </c>
      <c r="AI77" s="505">
        <v>47427</v>
      </c>
      <c r="AJ77" s="319"/>
      <c r="AK77" s="319"/>
      <c r="AL77" s="319"/>
      <c r="AM77" s="319"/>
      <c r="AN77" s="319"/>
      <c r="AO77" s="319"/>
      <c r="AP77" s="319"/>
      <c r="AQ77" s="319"/>
      <c r="AR77" s="319"/>
      <c r="AS77" s="319"/>
      <c r="AT77" s="319"/>
      <c r="AU77" s="319"/>
      <c r="AV77" s="319"/>
      <c r="AW77" s="319"/>
      <c r="AX77" s="319"/>
      <c r="AY77" s="319"/>
      <c r="AZ77" s="319"/>
      <c r="BA77" s="319"/>
      <c r="BB77" s="319"/>
      <c r="BC77" s="319"/>
      <c r="BD77" s="319"/>
      <c r="BE77" s="319"/>
      <c r="BF77" s="319"/>
      <c r="BG77" s="319"/>
      <c r="BH77" s="319"/>
      <c r="BI77" s="319"/>
      <c r="BJ77" s="319"/>
      <c r="BK77" s="319"/>
      <c r="BL77" s="319"/>
      <c r="BM77" s="319"/>
      <c r="BN77" s="319"/>
      <c r="BO77" s="319"/>
      <c r="BP77" s="319"/>
      <c r="BQ77" s="319"/>
      <c r="BR77" s="319"/>
      <c r="BS77" s="319"/>
      <c r="BT77" s="319"/>
      <c r="BU77" s="497" t="b">
        <v>1</v>
      </c>
      <c r="BV77" s="319" t="s">
        <v>2315</v>
      </c>
      <c r="BW77" s="319">
        <v>2025</v>
      </c>
      <c r="BX77" s="477">
        <v>45777</v>
      </c>
      <c r="BY77" s="319" t="s">
        <v>2307</v>
      </c>
      <c r="BZ77" s="347"/>
      <c r="CA77" s="486"/>
      <c r="CB77" s="478"/>
      <c r="CC77" s="487"/>
      <c r="CD77" s="478"/>
      <c r="CE77" s="478"/>
      <c r="CF77" s="487"/>
      <c r="CG77" s="478"/>
      <c r="CH77" s="486"/>
      <c r="CI77" s="478">
        <v>1</v>
      </c>
      <c r="CJ77" s="479"/>
      <c r="CK77" s="479"/>
      <c r="CL77" s="479"/>
      <c r="CM77" s="479"/>
      <c r="CN77" s="479"/>
      <c r="CO77" s="480"/>
      <c r="CP77" s="480"/>
      <c r="CQ77" s="480"/>
      <c r="CR77" s="480"/>
    </row>
    <row r="78" spans="1:96" ht="15.75" customHeight="1">
      <c r="A78" s="174" t="s">
        <v>10</v>
      </c>
      <c r="B78" s="174" t="s">
        <v>11</v>
      </c>
      <c r="C78" s="174" t="s">
        <v>176</v>
      </c>
      <c r="D78" s="63" t="s">
        <v>374</v>
      </c>
      <c r="E78" s="63" t="s">
        <v>3756</v>
      </c>
      <c r="F78" s="315" t="str">
        <f t="array" ref="F78">IFERROR(INDEX(UIID!$K$2:$K1001, MATCH(CONCATENATE(B78,D78,G78,J78), UIID!$B$2:$B1001&amp;UIID!$D$2:$D1001&amp;UIID!$G$2:$G1001&amp;UIID!$H$2:$H1001, 0),), "Not Found")</f>
        <v>0722-0002</v>
      </c>
      <c r="G78" s="63" t="s">
        <v>685</v>
      </c>
      <c r="H78" s="63" t="s">
        <v>5205</v>
      </c>
      <c r="I78" s="63" t="s">
        <v>5206</v>
      </c>
      <c r="J78" s="63" t="s">
        <v>3758</v>
      </c>
      <c r="K78" s="63">
        <v>10.3319266775288</v>
      </c>
      <c r="L78" s="63">
        <v>123.945461978983</v>
      </c>
      <c r="M78" s="63" t="s">
        <v>687</v>
      </c>
      <c r="N78" s="63" t="s">
        <v>7310</v>
      </c>
      <c r="O78" s="63" t="s">
        <v>15</v>
      </c>
      <c r="P78" s="63" t="s">
        <v>16</v>
      </c>
      <c r="Q78" s="63" t="s">
        <v>4156</v>
      </c>
      <c r="R78" s="63" t="s">
        <v>35</v>
      </c>
      <c r="S78" s="63" t="s">
        <v>8666</v>
      </c>
      <c r="T78" s="174" t="s">
        <v>486</v>
      </c>
      <c r="U78" s="174"/>
      <c r="V78" s="174"/>
      <c r="W78" s="174" t="s">
        <v>4909</v>
      </c>
      <c r="X78" s="63" t="s">
        <v>4164</v>
      </c>
      <c r="Y78" s="174" t="s">
        <v>4910</v>
      </c>
      <c r="Z78" s="174" t="s">
        <v>7311</v>
      </c>
      <c r="AA78" s="429">
        <v>45751</v>
      </c>
      <c r="AB78" s="430">
        <v>47578</v>
      </c>
      <c r="AC78" s="63" t="s">
        <v>4158</v>
      </c>
      <c r="AD78" s="174"/>
      <c r="AE78" s="63"/>
      <c r="AF78" s="63"/>
      <c r="AG78" s="174" t="s">
        <v>7312</v>
      </c>
      <c r="AH78" s="317" t="s">
        <v>7313</v>
      </c>
      <c r="AI78" s="503">
        <v>46422</v>
      </c>
      <c r="AJ78" s="174"/>
      <c r="AK78" s="174"/>
      <c r="AL78" s="174"/>
      <c r="AM78" s="174"/>
      <c r="AN78" s="174"/>
      <c r="AO78" s="174"/>
      <c r="AP78" s="174"/>
      <c r="AQ78" s="174"/>
      <c r="AR78" s="174"/>
      <c r="AS78" s="174"/>
      <c r="AT78" s="174"/>
      <c r="AU78" s="174"/>
      <c r="AV78" s="174"/>
      <c r="AW78" s="174"/>
      <c r="AX78" s="174"/>
      <c r="AY78" s="174"/>
      <c r="AZ78" s="174"/>
      <c r="BA78" s="174"/>
      <c r="BB78" s="174"/>
      <c r="BC78" s="174"/>
      <c r="BD78" s="174"/>
      <c r="BE78" s="174"/>
      <c r="BF78" s="174"/>
      <c r="BG78" s="174"/>
      <c r="BH78" s="174"/>
      <c r="BI78" s="174"/>
      <c r="BJ78" s="174"/>
      <c r="BK78" s="174"/>
      <c r="BL78" s="174"/>
      <c r="BM78" s="174"/>
      <c r="BN78" s="174"/>
      <c r="BO78" s="174"/>
      <c r="BP78" s="174"/>
      <c r="BQ78" s="174"/>
      <c r="BR78" s="174"/>
      <c r="BS78" s="174"/>
      <c r="BT78" s="174"/>
      <c r="BU78" s="416" t="b">
        <v>1</v>
      </c>
      <c r="BV78" s="174" t="s">
        <v>2315</v>
      </c>
      <c r="BW78" s="174">
        <v>2025</v>
      </c>
      <c r="BX78" s="415">
        <v>45758</v>
      </c>
      <c r="BY78" s="174" t="s">
        <v>2310</v>
      </c>
      <c r="BZ78" s="437"/>
      <c r="CA78" s="523"/>
      <c r="CB78" s="524"/>
      <c r="CC78" s="422"/>
      <c r="CD78" s="524"/>
      <c r="CE78" s="524"/>
      <c r="CF78" s="422"/>
      <c r="CG78" s="524"/>
      <c r="CH78" s="523"/>
      <c r="CI78" s="524"/>
      <c r="CJ78" s="525"/>
      <c r="CK78" s="426"/>
      <c r="CL78" s="426"/>
      <c r="CM78" s="426"/>
      <c r="CN78" s="426"/>
      <c r="CO78" s="425"/>
    </row>
    <row r="79" spans="1:96" ht="15.75" customHeight="1">
      <c r="A79" s="174" t="s">
        <v>10</v>
      </c>
      <c r="B79" s="174" t="s">
        <v>11</v>
      </c>
      <c r="C79" s="174" t="s">
        <v>378</v>
      </c>
      <c r="D79" s="63" t="s">
        <v>909</v>
      </c>
      <c r="E79" s="63" t="s">
        <v>123</v>
      </c>
      <c r="F79" s="315" t="str">
        <f t="array" ref="F79">IFERROR(INDEX(UIID!$K$2:$K1001, MATCH(CONCATENATE(B79,D79,G79,J79), UIID!$B$2:$B1001&amp;UIID!$D$2:$D1001&amp;UIID!$G$2:$G1001&amp;UIID!$H$2:$H1001, 0),), "Not Found")</f>
        <v>0722-0213</v>
      </c>
      <c r="G79" s="174" t="s">
        <v>3539</v>
      </c>
      <c r="H79" s="174"/>
      <c r="I79" s="174" t="s">
        <v>7022</v>
      </c>
      <c r="J79" s="174" t="s">
        <v>3916</v>
      </c>
      <c r="K79" s="174">
        <v>10.2639077942505</v>
      </c>
      <c r="L79" s="174">
        <v>123.94608871526199</v>
      </c>
      <c r="M79" s="580" t="s">
        <v>7023</v>
      </c>
      <c r="N79" s="174" t="s">
        <v>7314</v>
      </c>
      <c r="O79" s="63" t="s">
        <v>15</v>
      </c>
      <c r="P79" s="63" t="s">
        <v>16</v>
      </c>
      <c r="Q79" s="174"/>
      <c r="R79" s="174" t="s">
        <v>35</v>
      </c>
      <c r="S79" s="63" t="s">
        <v>8666</v>
      </c>
      <c r="T79" s="174" t="s">
        <v>228</v>
      </c>
      <c r="U79" s="174"/>
      <c r="V79" s="174"/>
      <c r="W79" s="174" t="s">
        <v>4858</v>
      </c>
      <c r="X79" s="63" t="s">
        <v>4157</v>
      </c>
      <c r="Y79" s="174" t="s">
        <v>4859</v>
      </c>
      <c r="Z79" s="174" t="s">
        <v>10156</v>
      </c>
      <c r="AA79" s="429">
        <v>45751</v>
      </c>
      <c r="AB79" s="430">
        <v>47578</v>
      </c>
      <c r="AC79" s="63" t="s">
        <v>4158</v>
      </c>
      <c r="AD79" s="174"/>
      <c r="AE79" s="63"/>
      <c r="AF79" s="63"/>
      <c r="AG79" s="174" t="s">
        <v>7316</v>
      </c>
      <c r="AH79" s="317" t="s">
        <v>7317</v>
      </c>
      <c r="AI79" s="503">
        <v>46095</v>
      </c>
      <c r="AJ79" s="174"/>
      <c r="AK79" s="174"/>
      <c r="AL79" s="174"/>
      <c r="AM79" s="174"/>
      <c r="AN79" s="174"/>
      <c r="AO79" s="174"/>
      <c r="AP79" s="174"/>
      <c r="AQ79" s="174"/>
      <c r="AR79" s="174"/>
      <c r="AS79" s="174"/>
      <c r="AT79" s="174"/>
      <c r="AU79" s="174"/>
      <c r="AV79" s="174"/>
      <c r="AW79" s="174"/>
      <c r="AX79" s="174"/>
      <c r="AY79" s="174"/>
      <c r="AZ79" s="174"/>
      <c r="BA79" s="174"/>
      <c r="BB79" s="174"/>
      <c r="BC79" s="174"/>
      <c r="BD79" s="174"/>
      <c r="BE79" s="174"/>
      <c r="BF79" s="174"/>
      <c r="BG79" s="174"/>
      <c r="BH79" s="174"/>
      <c r="BI79" s="174"/>
      <c r="BJ79" s="174"/>
      <c r="BK79" s="174"/>
      <c r="BL79" s="174"/>
      <c r="BM79" s="174"/>
      <c r="BN79" s="174"/>
      <c r="BO79" s="174"/>
      <c r="BP79" s="174"/>
      <c r="BQ79" s="174"/>
      <c r="BR79" s="174"/>
      <c r="BS79" s="174"/>
      <c r="BT79" s="174"/>
      <c r="BU79" s="416" t="b">
        <v>1</v>
      </c>
      <c r="BV79" s="174" t="s">
        <v>2315</v>
      </c>
      <c r="BW79" s="174">
        <v>2025</v>
      </c>
      <c r="BX79" s="415">
        <v>45758</v>
      </c>
      <c r="BY79" s="174" t="s">
        <v>2310</v>
      </c>
      <c r="BZ79" s="437"/>
      <c r="CA79" s="523"/>
      <c r="CB79" s="524"/>
      <c r="CC79" s="422"/>
      <c r="CD79" s="524"/>
      <c r="CE79" s="524"/>
      <c r="CF79" s="422"/>
      <c r="CG79" s="524"/>
      <c r="CH79" s="523"/>
      <c r="CI79" s="524"/>
      <c r="CJ79" s="525"/>
      <c r="CK79" s="426"/>
      <c r="CL79" s="426"/>
      <c r="CM79" s="426"/>
      <c r="CN79" s="426"/>
      <c r="CO79" s="425"/>
    </row>
    <row r="80" spans="1:96" ht="15.75" customHeight="1">
      <c r="A80" s="319" t="s">
        <v>10</v>
      </c>
      <c r="B80" s="319" t="s">
        <v>11</v>
      </c>
      <c r="C80" s="319" t="s">
        <v>176</v>
      </c>
      <c r="D80" s="356" t="s">
        <v>3759</v>
      </c>
      <c r="E80" s="356" t="s">
        <v>3756</v>
      </c>
      <c r="F80" s="359" t="str">
        <f t="array" ref="F80">IFERROR(INDEX(UIID!$K$2:$K1001, MATCH(CONCATENATE(B80,D80,G80,J80), UIID!$B$2:$B1001&amp;UIID!$D$2:$D1001&amp;UIID!$G$2:$G1001&amp;UIID!$H$2:$H1001, 0),), "Not Found")</f>
        <v>0722-0190</v>
      </c>
      <c r="G80" s="319" t="s">
        <v>3447</v>
      </c>
      <c r="H80" s="319"/>
      <c r="I80" s="319" t="s">
        <v>7318</v>
      </c>
      <c r="J80" s="319" t="s">
        <v>3892</v>
      </c>
      <c r="K80" s="319">
        <v>10.315575419980799</v>
      </c>
      <c r="L80" s="319">
        <v>123.96197866364</v>
      </c>
      <c r="M80" s="319" t="s">
        <v>6767</v>
      </c>
      <c r="N80" s="319" t="s">
        <v>7319</v>
      </c>
      <c r="O80" s="356" t="s">
        <v>15</v>
      </c>
      <c r="P80" s="356" t="s">
        <v>16</v>
      </c>
      <c r="Q80" s="319" t="s">
        <v>4163</v>
      </c>
      <c r="R80" s="319" t="s">
        <v>35</v>
      </c>
      <c r="S80" s="356" t="s">
        <v>117</v>
      </c>
      <c r="T80" s="319" t="s">
        <v>200</v>
      </c>
      <c r="U80" s="319"/>
      <c r="V80" s="319"/>
      <c r="W80" s="319" t="s">
        <v>6353</v>
      </c>
      <c r="X80" s="356" t="s">
        <v>4164</v>
      </c>
      <c r="Y80" s="319" t="s">
        <v>235</v>
      </c>
      <c r="Z80" s="319" t="s">
        <v>7320</v>
      </c>
      <c r="AA80" s="475">
        <v>45751</v>
      </c>
      <c r="AB80" s="476">
        <v>47578</v>
      </c>
      <c r="AC80" s="356" t="s">
        <v>4158</v>
      </c>
      <c r="AD80" s="319"/>
      <c r="AE80" s="356"/>
      <c r="AF80" s="356"/>
      <c r="AG80" s="319" t="s">
        <v>7321</v>
      </c>
      <c r="AH80" s="320" t="s">
        <v>7322</v>
      </c>
      <c r="AI80" s="504">
        <v>46617</v>
      </c>
      <c r="AJ80" s="319"/>
      <c r="AK80" s="319"/>
      <c r="AL80" s="319"/>
      <c r="AM80" s="319"/>
      <c r="AN80" s="319"/>
      <c r="AO80" s="319"/>
      <c r="AP80" s="319"/>
      <c r="AQ80" s="319"/>
      <c r="AR80" s="319"/>
      <c r="AS80" s="319"/>
      <c r="AT80" s="319"/>
      <c r="AU80" s="319"/>
      <c r="AV80" s="319"/>
      <c r="AW80" s="319"/>
      <c r="AX80" s="319"/>
      <c r="AY80" s="319"/>
      <c r="AZ80" s="319"/>
      <c r="BA80" s="319"/>
      <c r="BB80" s="319"/>
      <c r="BC80" s="319"/>
      <c r="BD80" s="319"/>
      <c r="BE80" s="319"/>
      <c r="BF80" s="319"/>
      <c r="BG80" s="319"/>
      <c r="BH80" s="319"/>
      <c r="BI80" s="319"/>
      <c r="BJ80" s="319"/>
      <c r="BK80" s="319"/>
      <c r="BL80" s="319"/>
      <c r="BM80" s="319"/>
      <c r="BN80" s="319"/>
      <c r="BO80" s="319"/>
      <c r="BP80" s="319"/>
      <c r="BQ80" s="319"/>
      <c r="BR80" s="319"/>
      <c r="BS80" s="319"/>
      <c r="BT80" s="319"/>
      <c r="BU80" s="497" t="b">
        <v>1</v>
      </c>
      <c r="BV80" s="319" t="s">
        <v>2315</v>
      </c>
      <c r="BW80" s="319">
        <v>2025</v>
      </c>
      <c r="BX80" s="477">
        <v>45758</v>
      </c>
      <c r="BY80" s="319" t="s">
        <v>2310</v>
      </c>
      <c r="BZ80" s="347"/>
      <c r="CA80" s="615"/>
      <c r="CB80" s="608"/>
      <c r="CC80" s="487"/>
      <c r="CD80" s="608"/>
      <c r="CE80" s="608"/>
      <c r="CF80" s="487"/>
      <c r="CG80" s="608"/>
      <c r="CH80" s="615"/>
      <c r="CI80" s="608"/>
      <c r="CJ80" s="608"/>
      <c r="CK80" s="479"/>
      <c r="CL80" s="479"/>
      <c r="CM80" s="479"/>
      <c r="CN80" s="479"/>
      <c r="CO80" s="480"/>
    </row>
    <row r="81" spans="1:96">
      <c r="A81" s="865" t="s">
        <v>10130</v>
      </c>
      <c r="B81" s="866">
        <f>COUNTA(B74:B80)</f>
        <v>7</v>
      </c>
    </row>
    <row r="82" spans="1:96" ht="15.75" customHeight="1">
      <c r="A82" s="174" t="s">
        <v>10</v>
      </c>
      <c r="B82" s="174" t="s">
        <v>27</v>
      </c>
      <c r="C82" s="174" t="s">
        <v>50</v>
      </c>
      <c r="D82" s="63" t="s">
        <v>1017</v>
      </c>
      <c r="E82" s="63" t="s">
        <v>28</v>
      </c>
      <c r="F82" s="315" t="str">
        <f t="array" ref="F82">IFERROR(INDEX(UIID!$K$2:$K1001, MATCH(CONCATENATE(B82,D82,G82,J82), UIID!$B$2:$B1001&amp;UIID!$D$2:$D1001&amp;UIID!$G$2:$G1001&amp;UIID!$H$2:$H1001, 0),), "Not Found")</f>
        <v>0712-0029</v>
      </c>
      <c r="G82" s="174" t="s">
        <v>2184</v>
      </c>
      <c r="H82" s="174"/>
      <c r="I82" s="174" t="s">
        <v>4558</v>
      </c>
      <c r="J82" s="174" t="s">
        <v>2185</v>
      </c>
      <c r="K82" s="174">
        <v>9.8903564025708999</v>
      </c>
      <c r="L82" s="174">
        <v>124.153065967391</v>
      </c>
      <c r="M82" s="174" t="s">
        <v>4559</v>
      </c>
      <c r="N82" s="174" t="s">
        <v>4560</v>
      </c>
      <c r="O82" s="63" t="s">
        <v>15</v>
      </c>
      <c r="P82" s="63" t="s">
        <v>1449</v>
      </c>
      <c r="Q82" s="174" t="s">
        <v>4156</v>
      </c>
      <c r="R82" s="63" t="s">
        <v>21</v>
      </c>
      <c r="S82" s="63" t="s">
        <v>125</v>
      </c>
      <c r="T82" s="174"/>
      <c r="U82" s="174" t="s">
        <v>2725</v>
      </c>
      <c r="V82" s="174"/>
      <c r="W82" s="174"/>
      <c r="X82" s="63" t="s">
        <v>4890</v>
      </c>
      <c r="Y82" s="174" t="s">
        <v>4948</v>
      </c>
      <c r="Z82" s="174" t="s">
        <v>10157</v>
      </c>
      <c r="AA82" s="429">
        <v>45784</v>
      </c>
      <c r="AB82" s="430">
        <v>47611</v>
      </c>
      <c r="AC82" s="63" t="s">
        <v>4158</v>
      </c>
      <c r="AD82" s="174"/>
      <c r="AE82" s="63" t="s">
        <v>4159</v>
      </c>
      <c r="AF82" s="63"/>
      <c r="AG82" s="174" t="s">
        <v>4973</v>
      </c>
      <c r="AH82" s="317" t="s">
        <v>4974</v>
      </c>
      <c r="AI82" s="317" t="s">
        <v>4975</v>
      </c>
      <c r="AJ82" s="174"/>
      <c r="AK82" s="174"/>
      <c r="AL82" s="174"/>
      <c r="AM82" s="174"/>
      <c r="AN82" s="174"/>
      <c r="AO82" s="174"/>
      <c r="AP82" s="174"/>
      <c r="AQ82" s="174"/>
      <c r="AR82" s="174"/>
      <c r="AS82" s="174"/>
      <c r="AT82" s="174"/>
      <c r="AU82" s="174"/>
      <c r="AV82" s="174"/>
      <c r="AW82" s="174"/>
      <c r="AX82" s="174"/>
      <c r="AY82" s="174"/>
      <c r="AZ82" s="174"/>
      <c r="BA82" s="174"/>
      <c r="BB82" s="174"/>
      <c r="BC82" s="174"/>
      <c r="BD82" s="174"/>
      <c r="BE82" s="174"/>
      <c r="BF82" s="174"/>
      <c r="BG82" s="174"/>
      <c r="BH82" s="174"/>
      <c r="BI82" s="174"/>
      <c r="BJ82" s="174"/>
      <c r="BK82" s="174"/>
      <c r="BL82" s="174"/>
      <c r="BM82" s="174"/>
      <c r="BN82" s="174"/>
      <c r="BO82" s="174"/>
      <c r="BP82" s="174"/>
      <c r="BQ82" s="174"/>
      <c r="BR82" s="174"/>
      <c r="BS82" s="174"/>
      <c r="BT82" s="174"/>
      <c r="BU82" s="416" t="b">
        <v>1</v>
      </c>
      <c r="BV82" s="174" t="s">
        <v>2317</v>
      </c>
      <c r="BW82" s="174">
        <v>2025</v>
      </c>
      <c r="BX82" s="415">
        <v>45799</v>
      </c>
      <c r="BY82" s="174" t="s">
        <v>2310</v>
      </c>
      <c r="BZ82" s="437"/>
      <c r="CA82" s="471"/>
      <c r="CB82" s="473"/>
      <c r="CC82" s="422"/>
      <c r="CD82" s="473"/>
      <c r="CE82" s="473"/>
      <c r="CF82" s="422"/>
      <c r="CG82" s="473"/>
      <c r="CH82" s="471"/>
      <c r="CI82" s="473"/>
      <c r="CJ82" s="438"/>
      <c r="CK82" s="426"/>
      <c r="CL82" s="426"/>
      <c r="CM82" s="426"/>
      <c r="CN82" s="426"/>
      <c r="CO82" s="425"/>
      <c r="CP82" s="425"/>
      <c r="CQ82" s="425"/>
      <c r="CR82" s="425"/>
    </row>
    <row r="83" spans="1:96" ht="15.75" customHeight="1">
      <c r="A83" s="174" t="s">
        <v>10</v>
      </c>
      <c r="B83" s="174" t="s">
        <v>11</v>
      </c>
      <c r="C83" s="174" t="s">
        <v>28</v>
      </c>
      <c r="D83" s="63" t="s">
        <v>581</v>
      </c>
      <c r="E83" s="63" t="s">
        <v>30</v>
      </c>
      <c r="F83" s="315" t="str">
        <f t="array" ref="F83">IFERROR(INDEX(UIID!$K$2:$K1001, MATCH(CONCATENATE(B83,D83,G83,J83), UIID!$B$2:$B1001&amp;UIID!$D$2:$D1001&amp;UIID!$G$2:$G1001&amp;UIID!$H$2:$H1001, 0),), "Not Found")</f>
        <v>0722-0237</v>
      </c>
      <c r="G83" s="174" t="s">
        <v>3956</v>
      </c>
      <c r="H83" s="174"/>
      <c r="I83" s="174" t="s">
        <v>7323</v>
      </c>
      <c r="J83" s="174" t="s">
        <v>3957</v>
      </c>
      <c r="K83" s="174">
        <v>10.103866801457301</v>
      </c>
      <c r="L83" s="174">
        <v>123.641938909722</v>
      </c>
      <c r="M83" s="174" t="s">
        <v>7324</v>
      </c>
      <c r="N83" s="174" t="s">
        <v>7325</v>
      </c>
      <c r="O83" s="63" t="s">
        <v>15</v>
      </c>
      <c r="P83" s="63" t="s">
        <v>16</v>
      </c>
      <c r="Q83" s="174"/>
      <c r="R83" s="174" t="s">
        <v>21</v>
      </c>
      <c r="S83" s="63" t="s">
        <v>2511</v>
      </c>
      <c r="T83" s="174"/>
      <c r="U83" s="174" t="s">
        <v>2863</v>
      </c>
      <c r="V83" s="174"/>
      <c r="W83" s="174"/>
      <c r="X83" s="63" t="s">
        <v>4306</v>
      </c>
      <c r="Y83" s="174" t="s">
        <v>7326</v>
      </c>
      <c r="Z83" s="174" t="s">
        <v>7327</v>
      </c>
      <c r="AA83" s="429">
        <v>45776</v>
      </c>
      <c r="AB83" s="430">
        <v>47603</v>
      </c>
      <c r="AC83" s="63" t="s">
        <v>4158</v>
      </c>
      <c r="AD83" s="174"/>
      <c r="AE83" s="63"/>
      <c r="AF83" s="63"/>
      <c r="AG83" s="174" t="s">
        <v>7328</v>
      </c>
      <c r="AH83" s="317" t="s">
        <v>7329</v>
      </c>
      <c r="AI83" s="317" t="s">
        <v>7330</v>
      </c>
      <c r="AJ83" s="174"/>
      <c r="AK83" s="174"/>
      <c r="AL83" s="174"/>
      <c r="AM83" s="174"/>
      <c r="AN83" s="174"/>
      <c r="AO83" s="174"/>
      <c r="AP83" s="174"/>
      <c r="AQ83" s="174"/>
      <c r="AR83" s="174"/>
      <c r="AS83" s="174"/>
      <c r="AT83" s="174"/>
      <c r="AU83" s="174"/>
      <c r="AV83" s="174"/>
      <c r="AW83" s="174"/>
      <c r="AX83" s="174"/>
      <c r="AY83" s="174"/>
      <c r="AZ83" s="174"/>
      <c r="BA83" s="174"/>
      <c r="BB83" s="174"/>
      <c r="BC83" s="174"/>
      <c r="BD83" s="174"/>
      <c r="BE83" s="174"/>
      <c r="BF83" s="174"/>
      <c r="BG83" s="174"/>
      <c r="BH83" s="174"/>
      <c r="BI83" s="174"/>
      <c r="BJ83" s="174"/>
      <c r="BK83" s="174"/>
      <c r="BL83" s="174"/>
      <c r="BM83" s="174"/>
      <c r="BN83" s="174"/>
      <c r="BO83" s="174"/>
      <c r="BP83" s="174"/>
      <c r="BQ83" s="174"/>
      <c r="BR83" s="174"/>
      <c r="BS83" s="174"/>
      <c r="BT83" s="174"/>
      <c r="BU83" s="416" t="b">
        <v>1</v>
      </c>
      <c r="BV83" s="174" t="s">
        <v>2317</v>
      </c>
      <c r="BW83" s="174">
        <v>2025</v>
      </c>
      <c r="BX83" s="415">
        <v>45782</v>
      </c>
      <c r="BY83" s="174" t="s">
        <v>2307</v>
      </c>
      <c r="BZ83" s="437"/>
      <c r="CA83" s="523"/>
      <c r="CB83" s="524"/>
      <c r="CC83" s="422"/>
      <c r="CD83" s="524"/>
      <c r="CE83" s="524"/>
      <c r="CF83" s="422"/>
      <c r="CG83" s="524"/>
      <c r="CH83" s="523"/>
      <c r="CI83" s="524">
        <v>1</v>
      </c>
      <c r="CJ83" s="525"/>
      <c r="CK83" s="426"/>
      <c r="CL83" s="426"/>
      <c r="CM83" s="426"/>
      <c r="CN83" s="426"/>
      <c r="CO83" s="425"/>
    </row>
    <row r="84" spans="1:96" ht="15.75" customHeight="1">
      <c r="A84" s="174" t="s">
        <v>10</v>
      </c>
      <c r="B84" s="174" t="s">
        <v>11</v>
      </c>
      <c r="C84" s="174" t="s">
        <v>509</v>
      </c>
      <c r="D84" s="63" t="s">
        <v>551</v>
      </c>
      <c r="E84" s="63" t="s">
        <v>30</v>
      </c>
      <c r="F84" s="315" t="str">
        <f t="array" ref="F84">IFERROR(INDEX(UIID!$K$2:$K1001, MATCH(CONCATENATE(B84,D84,G84,J84), UIID!$B$2:$B1001&amp;UIID!$D$2:$D1001&amp;UIID!$G$2:$G1001&amp;UIID!$H$2:$H1001, 0),), "Not Found")</f>
        <v>0722-0205</v>
      </c>
      <c r="G84" s="174" t="s">
        <v>3522</v>
      </c>
      <c r="H84" s="174"/>
      <c r="I84" s="174" t="s">
        <v>6974</v>
      </c>
      <c r="J84" s="174" t="s">
        <v>3909</v>
      </c>
      <c r="K84" s="174">
        <v>11.0454177756039</v>
      </c>
      <c r="L84" s="174">
        <v>123.99899973495199</v>
      </c>
      <c r="M84" s="580" t="s">
        <v>6975</v>
      </c>
      <c r="N84" s="174" t="s">
        <v>6976</v>
      </c>
      <c r="O84" s="63" t="s">
        <v>15</v>
      </c>
      <c r="P84" s="63" t="s">
        <v>16</v>
      </c>
      <c r="Q84" s="174"/>
      <c r="R84" s="174" t="s">
        <v>35</v>
      </c>
      <c r="S84" s="63" t="s">
        <v>87</v>
      </c>
      <c r="T84" s="174" t="s">
        <v>683</v>
      </c>
      <c r="U84" s="174"/>
      <c r="V84" s="174"/>
      <c r="W84" s="174" t="s">
        <v>4697</v>
      </c>
      <c r="X84" s="63" t="s">
        <v>4164</v>
      </c>
      <c r="Y84" s="174" t="s">
        <v>1417</v>
      </c>
      <c r="Z84" s="174" t="s">
        <v>7331</v>
      </c>
      <c r="AA84" s="429">
        <v>45782</v>
      </c>
      <c r="AB84" s="430">
        <v>47382</v>
      </c>
      <c r="AC84" s="63" t="s">
        <v>1605</v>
      </c>
      <c r="AD84" s="174"/>
      <c r="AE84" s="63"/>
      <c r="AF84" s="63"/>
      <c r="AG84" s="624" t="s">
        <v>5200</v>
      </c>
      <c r="AH84" s="625" t="s">
        <v>6241</v>
      </c>
      <c r="AI84" s="626">
        <v>46694</v>
      </c>
      <c r="AJ84" s="174"/>
      <c r="AK84" s="174"/>
      <c r="AL84" s="174"/>
      <c r="AM84" s="174"/>
      <c r="AN84" s="174"/>
      <c r="AO84" s="174"/>
      <c r="AP84" s="174"/>
      <c r="AQ84" s="174"/>
      <c r="AR84" s="174"/>
      <c r="AS84" s="174"/>
      <c r="AT84" s="174"/>
      <c r="AU84" s="174"/>
      <c r="AV84" s="174"/>
      <c r="AW84" s="174"/>
      <c r="AX84" s="174"/>
      <c r="AY84" s="174"/>
      <c r="AZ84" s="174"/>
      <c r="BA84" s="174"/>
      <c r="BB84" s="174"/>
      <c r="BC84" s="174"/>
      <c r="BD84" s="174"/>
      <c r="BE84" s="174"/>
      <c r="BF84" s="174"/>
      <c r="BG84" s="174"/>
      <c r="BH84" s="174"/>
      <c r="BI84" s="174"/>
      <c r="BJ84" s="174"/>
      <c r="BK84" s="174"/>
      <c r="BL84" s="174"/>
      <c r="BM84" s="174"/>
      <c r="BN84" s="174"/>
      <c r="BO84" s="174"/>
      <c r="BP84" s="174"/>
      <c r="BQ84" s="174"/>
      <c r="BR84" s="174"/>
      <c r="BS84" s="174"/>
      <c r="BT84" s="174"/>
      <c r="BU84" s="416" t="b">
        <v>1</v>
      </c>
      <c r="BV84" s="174" t="s">
        <v>2317</v>
      </c>
      <c r="BW84" s="174">
        <v>2025</v>
      </c>
      <c r="BX84" s="415">
        <v>45782</v>
      </c>
      <c r="BY84" s="174" t="s">
        <v>2310</v>
      </c>
      <c r="BZ84" s="437"/>
      <c r="CA84" s="523"/>
      <c r="CB84" s="524"/>
      <c r="CC84" s="422"/>
      <c r="CD84" s="524"/>
      <c r="CE84" s="524"/>
      <c r="CF84" s="422"/>
      <c r="CG84" s="524"/>
      <c r="CH84" s="523"/>
      <c r="CI84" s="524"/>
      <c r="CJ84" s="525"/>
      <c r="CK84" s="426"/>
      <c r="CL84" s="426"/>
      <c r="CM84" s="426"/>
      <c r="CN84" s="426"/>
      <c r="CO84" s="425"/>
    </row>
    <row r="85" spans="1:96" ht="15.75" customHeight="1">
      <c r="A85" s="174" t="s">
        <v>10</v>
      </c>
      <c r="B85" s="174" t="s">
        <v>11</v>
      </c>
      <c r="C85" s="174" t="s">
        <v>176</v>
      </c>
      <c r="D85" s="63" t="s">
        <v>3759</v>
      </c>
      <c r="E85" s="63" t="s">
        <v>3756</v>
      </c>
      <c r="F85" s="315" t="str">
        <f t="array" ref="F85">IFERROR(INDEX(UIID!$K$2:$K1001, MATCH(CONCATENATE(B85,D85,G85,J85), UIID!$B$2:$B1001&amp;UIID!$D$2:$D1001&amp;UIID!$G$2:$G1001&amp;UIID!$H$2:$H1001, 0),), "Not Found")</f>
        <v>0722-0238</v>
      </c>
      <c r="G85" s="174" t="s">
        <v>10158</v>
      </c>
      <c r="H85" s="174"/>
      <c r="I85" s="174" t="s">
        <v>7332</v>
      </c>
      <c r="J85" s="174" t="s">
        <v>10159</v>
      </c>
      <c r="K85" s="174">
        <v>10.3053341051431</v>
      </c>
      <c r="L85" s="174">
        <v>123.98643570972401</v>
      </c>
      <c r="M85" s="174" t="s">
        <v>7333</v>
      </c>
      <c r="N85" s="174" t="s">
        <v>7334</v>
      </c>
      <c r="O85" s="63" t="s">
        <v>15</v>
      </c>
      <c r="P85" s="63" t="s">
        <v>16</v>
      </c>
      <c r="Q85" s="174"/>
      <c r="R85" s="174" t="s">
        <v>35</v>
      </c>
      <c r="S85" s="63" t="s">
        <v>87</v>
      </c>
      <c r="T85" s="174" t="s">
        <v>434</v>
      </c>
      <c r="U85" s="174"/>
      <c r="V85" s="174"/>
      <c r="W85" s="174" t="s">
        <v>4697</v>
      </c>
      <c r="X85" s="63" t="s">
        <v>4164</v>
      </c>
      <c r="Y85" s="174" t="s">
        <v>1139</v>
      </c>
      <c r="Z85" s="174" t="s">
        <v>7335</v>
      </c>
      <c r="AA85" s="429">
        <v>45783</v>
      </c>
      <c r="AB85" s="430">
        <v>47610</v>
      </c>
      <c r="AC85" s="63" t="s">
        <v>4158</v>
      </c>
      <c r="AD85" s="174"/>
      <c r="AE85" s="63"/>
      <c r="AF85" s="63"/>
      <c r="AG85" s="174" t="s">
        <v>7336</v>
      </c>
      <c r="AH85" s="317" t="s">
        <v>7337</v>
      </c>
      <c r="AI85" s="503">
        <v>47155</v>
      </c>
      <c r="AJ85" s="174"/>
      <c r="AK85" s="174"/>
      <c r="AL85" s="174"/>
      <c r="AM85" s="174"/>
      <c r="AN85" s="174"/>
      <c r="AO85" s="174"/>
      <c r="AP85" s="174"/>
      <c r="AQ85" s="174"/>
      <c r="AR85" s="174"/>
      <c r="AS85" s="174"/>
      <c r="AT85" s="174"/>
      <c r="AU85" s="174"/>
      <c r="AV85" s="174"/>
      <c r="AW85" s="174"/>
      <c r="AX85" s="174"/>
      <c r="AY85" s="174"/>
      <c r="AZ85" s="174"/>
      <c r="BA85" s="174"/>
      <c r="BB85" s="174"/>
      <c r="BC85" s="174"/>
      <c r="BD85" s="174"/>
      <c r="BE85" s="174"/>
      <c r="BF85" s="174"/>
      <c r="BG85" s="174"/>
      <c r="BH85" s="174"/>
      <c r="BI85" s="174"/>
      <c r="BJ85" s="174"/>
      <c r="BK85" s="174"/>
      <c r="BL85" s="174"/>
      <c r="BM85" s="174"/>
      <c r="BN85" s="174"/>
      <c r="BO85" s="174"/>
      <c r="BP85" s="174"/>
      <c r="BQ85" s="174"/>
      <c r="BR85" s="174"/>
      <c r="BS85" s="174"/>
      <c r="BT85" s="174"/>
      <c r="BU85" s="416" t="b">
        <v>1</v>
      </c>
      <c r="BV85" s="174" t="s">
        <v>2317</v>
      </c>
      <c r="BW85" s="174">
        <v>2025</v>
      </c>
      <c r="BX85" s="415">
        <v>45784</v>
      </c>
      <c r="BY85" s="174" t="s">
        <v>2307</v>
      </c>
      <c r="BZ85" s="437"/>
      <c r="CA85" s="523"/>
      <c r="CB85" s="524"/>
      <c r="CC85" s="422"/>
      <c r="CD85" s="524"/>
      <c r="CE85" s="524"/>
      <c r="CF85" s="422"/>
      <c r="CG85" s="524"/>
      <c r="CH85" s="523"/>
      <c r="CI85" s="524">
        <v>1</v>
      </c>
      <c r="CJ85" s="525"/>
      <c r="CK85" s="426"/>
      <c r="CL85" s="426"/>
      <c r="CM85" s="426"/>
      <c r="CN85" s="426"/>
      <c r="CO85" s="425"/>
    </row>
    <row r="86" spans="1:96" ht="15.75" customHeight="1">
      <c r="A86" s="174" t="s">
        <v>10</v>
      </c>
      <c r="B86" s="174" t="s">
        <v>11</v>
      </c>
      <c r="C86" s="174" t="s">
        <v>28</v>
      </c>
      <c r="D86" s="63" t="s">
        <v>13</v>
      </c>
      <c r="E86" s="63" t="s">
        <v>3756</v>
      </c>
      <c r="F86" s="315" t="str">
        <f t="array" ref="F86">IFERROR(INDEX(UIID!$K$2:$K1001, MATCH(CONCATENATE(B86,D86,G86,J86), UIID!$B$2:$B1001&amp;UIID!$D$2:$D1001&amp;UIID!$G$2:$G1001&amp;UIID!$H$2:$H1001, 0),), "Not Found")</f>
        <v>0722-0018</v>
      </c>
      <c r="G86" s="313" t="s">
        <v>2210</v>
      </c>
      <c r="H86" s="313"/>
      <c r="I86" s="313" t="s">
        <v>6303</v>
      </c>
      <c r="J86" s="313" t="s">
        <v>588</v>
      </c>
      <c r="K86" s="63">
        <v>10.311030190164001</v>
      </c>
      <c r="L86" s="63">
        <v>123.89675499623</v>
      </c>
      <c r="M86" s="63" t="s">
        <v>5152</v>
      </c>
      <c r="N86" s="63" t="s">
        <v>5153</v>
      </c>
      <c r="O86" s="63" t="s">
        <v>15</v>
      </c>
      <c r="P86" s="63" t="s">
        <v>16</v>
      </c>
      <c r="Q86" s="63" t="s">
        <v>4156</v>
      </c>
      <c r="R86" s="63" t="s">
        <v>21</v>
      </c>
      <c r="S86" s="63" t="s">
        <v>2222</v>
      </c>
      <c r="T86" s="174"/>
      <c r="U86" s="174" t="s">
        <v>2761</v>
      </c>
      <c r="V86" s="174"/>
      <c r="W86" s="174"/>
      <c r="X86" s="63" t="s">
        <v>4979</v>
      </c>
      <c r="Y86" s="174" t="s">
        <v>6802</v>
      </c>
      <c r="Z86" s="174" t="s">
        <v>7338</v>
      </c>
      <c r="AA86" s="429">
        <v>45785</v>
      </c>
      <c r="AB86" s="430">
        <v>47612</v>
      </c>
      <c r="AC86" s="63" t="s">
        <v>4158</v>
      </c>
      <c r="AD86" s="174"/>
      <c r="AE86" s="63"/>
      <c r="AF86" s="63"/>
      <c r="AG86" s="174" t="s">
        <v>6898</v>
      </c>
      <c r="AH86" s="317" t="s">
        <v>7339</v>
      </c>
      <c r="AI86" s="503">
        <v>47273</v>
      </c>
      <c r="AJ86" s="174"/>
      <c r="AK86" s="174"/>
      <c r="AL86" s="174"/>
      <c r="AM86" s="174"/>
      <c r="AN86" s="174"/>
      <c r="AO86" s="174"/>
      <c r="AP86" s="174"/>
      <c r="AQ86" s="174"/>
      <c r="AR86" s="174"/>
      <c r="AS86" s="174"/>
      <c r="AT86" s="174"/>
      <c r="AU86" s="174"/>
      <c r="AV86" s="174"/>
      <c r="AW86" s="174"/>
      <c r="AX86" s="174"/>
      <c r="AY86" s="174"/>
      <c r="AZ86" s="174"/>
      <c r="BA86" s="174"/>
      <c r="BB86" s="174"/>
      <c r="BC86" s="174"/>
      <c r="BD86" s="174"/>
      <c r="BE86" s="174"/>
      <c r="BF86" s="174"/>
      <c r="BG86" s="174"/>
      <c r="BH86" s="174"/>
      <c r="BI86" s="174"/>
      <c r="BJ86" s="174"/>
      <c r="BK86" s="174"/>
      <c r="BL86" s="174"/>
      <c r="BM86" s="174"/>
      <c r="BN86" s="174"/>
      <c r="BO86" s="174"/>
      <c r="BP86" s="174"/>
      <c r="BQ86" s="174"/>
      <c r="BR86" s="174"/>
      <c r="BS86" s="174"/>
      <c r="BT86" s="174"/>
      <c r="BU86" s="416" t="b">
        <v>1</v>
      </c>
      <c r="BV86" s="174" t="s">
        <v>2317</v>
      </c>
      <c r="BW86" s="174">
        <v>2025</v>
      </c>
      <c r="BX86" s="415">
        <v>45799</v>
      </c>
      <c r="BY86" s="174" t="s">
        <v>2310</v>
      </c>
      <c r="BZ86" s="437"/>
      <c r="CA86" s="523"/>
      <c r="CB86" s="524"/>
      <c r="CC86" s="422"/>
      <c r="CD86" s="524"/>
      <c r="CE86" s="524"/>
      <c r="CF86" s="422"/>
      <c r="CG86" s="524"/>
      <c r="CH86" s="523"/>
      <c r="CI86" s="524"/>
      <c r="CJ86" s="525"/>
      <c r="CK86" s="426"/>
      <c r="CL86" s="426"/>
      <c r="CM86" s="426"/>
      <c r="CN86" s="426"/>
      <c r="CO86" s="425"/>
    </row>
    <row r="87" spans="1:96" ht="15.75" customHeight="1">
      <c r="A87" s="174" t="s">
        <v>10</v>
      </c>
      <c r="B87" s="174" t="s">
        <v>11</v>
      </c>
      <c r="C87" s="174" t="s">
        <v>28</v>
      </c>
      <c r="D87" s="63" t="s">
        <v>13</v>
      </c>
      <c r="E87" s="63" t="s">
        <v>3756</v>
      </c>
      <c r="F87" s="315" t="str">
        <f t="array" ref="F87">IFERROR(INDEX(UIID!$K$2:$K1001, MATCH(CONCATENATE(B87,D87,G87,J87), UIID!$B$2:$B1001&amp;UIID!$D$2:$D1001&amp;UIID!$G$2:$G1001&amp;UIID!$H$2:$H1001, 0),), "Not Found")</f>
        <v>0722-0018</v>
      </c>
      <c r="G87" s="313" t="s">
        <v>2210</v>
      </c>
      <c r="H87" s="174"/>
      <c r="I87" s="313" t="s">
        <v>6303</v>
      </c>
      <c r="J87" s="313" t="s">
        <v>588</v>
      </c>
      <c r="K87" s="63">
        <v>10.311030190164001</v>
      </c>
      <c r="L87" s="63">
        <v>123.89675499623</v>
      </c>
      <c r="M87" s="63" t="s">
        <v>5152</v>
      </c>
      <c r="N87" s="63" t="s">
        <v>5153</v>
      </c>
      <c r="O87" s="63" t="s">
        <v>15</v>
      </c>
      <c r="P87" s="63" t="s">
        <v>16</v>
      </c>
      <c r="Q87" s="63" t="s">
        <v>4156</v>
      </c>
      <c r="R87" s="63" t="s">
        <v>21</v>
      </c>
      <c r="S87" s="63" t="s">
        <v>2222</v>
      </c>
      <c r="T87" s="174"/>
      <c r="U87" s="174" t="s">
        <v>2766</v>
      </c>
      <c r="V87" s="174"/>
      <c r="W87" s="174"/>
      <c r="X87" s="63" t="s">
        <v>4979</v>
      </c>
      <c r="Y87" s="174" t="s">
        <v>235</v>
      </c>
      <c r="Z87" s="174" t="s">
        <v>10160</v>
      </c>
      <c r="AA87" s="429">
        <v>45785</v>
      </c>
      <c r="AB87" s="430">
        <v>47612</v>
      </c>
      <c r="AC87" s="63" t="s">
        <v>4158</v>
      </c>
      <c r="AD87" s="174"/>
      <c r="AE87" s="63"/>
      <c r="AF87" s="63"/>
      <c r="AG87" s="174" t="s">
        <v>7341</v>
      </c>
      <c r="AH87" s="317" t="s">
        <v>7342</v>
      </c>
      <c r="AI87" s="317" t="s">
        <v>22</v>
      </c>
      <c r="AJ87" s="174"/>
      <c r="AK87" s="174"/>
      <c r="AL87" s="174"/>
      <c r="AM87" s="174"/>
      <c r="AN87" s="174"/>
      <c r="AO87" s="174"/>
      <c r="AP87" s="174"/>
      <c r="AQ87" s="174"/>
      <c r="AR87" s="174"/>
      <c r="AS87" s="174"/>
      <c r="AT87" s="174"/>
      <c r="AU87" s="174"/>
      <c r="AV87" s="174"/>
      <c r="AW87" s="174"/>
      <c r="AX87" s="174"/>
      <c r="AY87" s="174"/>
      <c r="AZ87" s="174"/>
      <c r="BA87" s="174"/>
      <c r="BB87" s="174"/>
      <c r="BC87" s="174"/>
      <c r="BD87" s="174"/>
      <c r="BE87" s="174"/>
      <c r="BF87" s="174"/>
      <c r="BG87" s="174"/>
      <c r="BH87" s="174"/>
      <c r="BI87" s="174"/>
      <c r="BJ87" s="174"/>
      <c r="BK87" s="174"/>
      <c r="BL87" s="174"/>
      <c r="BM87" s="174"/>
      <c r="BN87" s="174"/>
      <c r="BO87" s="174"/>
      <c r="BP87" s="174"/>
      <c r="BQ87" s="174"/>
      <c r="BR87" s="174"/>
      <c r="BS87" s="174"/>
      <c r="BT87" s="174"/>
      <c r="BU87" s="416" t="b">
        <v>1</v>
      </c>
      <c r="BV87" s="174" t="s">
        <v>2317</v>
      </c>
      <c r="BW87" s="174">
        <v>2025</v>
      </c>
      <c r="BX87" s="415">
        <v>45799</v>
      </c>
      <c r="BY87" s="174" t="s">
        <v>2310</v>
      </c>
      <c r="BZ87" s="437"/>
      <c r="CA87" s="523"/>
      <c r="CB87" s="524"/>
      <c r="CC87" s="422"/>
      <c r="CD87" s="524"/>
      <c r="CE87" s="524"/>
      <c r="CF87" s="422"/>
      <c r="CG87" s="524"/>
      <c r="CH87" s="523"/>
      <c r="CI87" s="524"/>
      <c r="CJ87" s="525"/>
      <c r="CK87" s="426"/>
      <c r="CL87" s="426"/>
      <c r="CM87" s="426"/>
      <c r="CN87" s="426"/>
      <c r="CO87" s="425"/>
    </row>
    <row r="88" spans="1:96" ht="15.75" customHeight="1">
      <c r="A88" s="174" t="s">
        <v>10</v>
      </c>
      <c r="B88" s="174" t="s">
        <v>11</v>
      </c>
      <c r="C88" s="174" t="s">
        <v>176</v>
      </c>
      <c r="D88" s="63" t="s">
        <v>3759</v>
      </c>
      <c r="E88" s="63" t="s">
        <v>3756</v>
      </c>
      <c r="F88" s="315" t="str">
        <f t="array" ref="F88">IFERROR(INDEX(UIID!$K$2:$K1001, MATCH(CONCATENATE(B88,D88,G88,J88), UIID!$B$2:$B1001&amp;UIID!$D$2:$D1001&amp;UIID!$G$2:$G1001&amp;UIID!$H$2:$H1001, 0),), "Not Found")</f>
        <v>Not Found</v>
      </c>
      <c r="G88" s="174" t="s">
        <v>10132</v>
      </c>
      <c r="H88" s="174"/>
      <c r="I88" s="174" t="s">
        <v>7117</v>
      </c>
      <c r="J88" s="174" t="s">
        <v>10133</v>
      </c>
      <c r="K88" s="174">
        <v>10.2834603893091</v>
      </c>
      <c r="L88" s="174">
        <v>123.974121867394</v>
      </c>
      <c r="M88" s="174" t="s">
        <v>7118</v>
      </c>
      <c r="N88" s="174" t="s">
        <v>7119</v>
      </c>
      <c r="O88" s="63" t="s">
        <v>15</v>
      </c>
      <c r="P88" s="63" t="s">
        <v>16</v>
      </c>
      <c r="Q88" s="174"/>
      <c r="R88" s="174" t="s">
        <v>35</v>
      </c>
      <c r="S88" s="63" t="s">
        <v>117</v>
      </c>
      <c r="T88" s="174" t="s">
        <v>120</v>
      </c>
      <c r="U88" s="174"/>
      <c r="V88" s="174"/>
      <c r="W88" s="174"/>
      <c r="X88" s="63" t="s">
        <v>4164</v>
      </c>
      <c r="Y88" s="174" t="s">
        <v>1348</v>
      </c>
      <c r="Z88" s="174" t="s">
        <v>7343</v>
      </c>
      <c r="AA88" s="429">
        <v>45786</v>
      </c>
      <c r="AB88" s="430">
        <v>47613</v>
      </c>
      <c r="AC88" s="63" t="s">
        <v>4158</v>
      </c>
      <c r="AD88" s="174"/>
      <c r="AE88" s="63"/>
      <c r="AF88" s="63"/>
      <c r="AG88" s="174" t="s">
        <v>7344</v>
      </c>
      <c r="AH88" s="317" t="s">
        <v>7345</v>
      </c>
      <c r="AI88" s="503">
        <v>46887</v>
      </c>
      <c r="AJ88" s="174"/>
      <c r="AK88" s="174"/>
      <c r="AL88" s="174"/>
      <c r="AM88" s="174"/>
      <c r="AN88" s="174"/>
      <c r="AO88" s="174"/>
      <c r="AP88" s="174"/>
      <c r="AQ88" s="174"/>
      <c r="AR88" s="174"/>
      <c r="AS88" s="174"/>
      <c r="AT88" s="174"/>
      <c r="AU88" s="174"/>
      <c r="AV88" s="174"/>
      <c r="AW88" s="174"/>
      <c r="AX88" s="174"/>
      <c r="AY88" s="174"/>
      <c r="AZ88" s="174"/>
      <c r="BA88" s="174"/>
      <c r="BB88" s="174"/>
      <c r="BC88" s="174"/>
      <c r="BD88" s="174"/>
      <c r="BE88" s="174"/>
      <c r="BF88" s="174"/>
      <c r="BG88" s="174"/>
      <c r="BH88" s="174"/>
      <c r="BI88" s="174"/>
      <c r="BJ88" s="174"/>
      <c r="BK88" s="174"/>
      <c r="BL88" s="174"/>
      <c r="BM88" s="174"/>
      <c r="BN88" s="174"/>
      <c r="BO88" s="174"/>
      <c r="BP88" s="174"/>
      <c r="BQ88" s="174"/>
      <c r="BR88" s="174"/>
      <c r="BS88" s="174"/>
      <c r="BT88" s="174"/>
      <c r="BU88" s="416" t="b">
        <v>1</v>
      </c>
      <c r="BV88" s="174" t="s">
        <v>2317</v>
      </c>
      <c r="BW88" s="174">
        <v>2025</v>
      </c>
      <c r="BX88" s="415">
        <v>45799</v>
      </c>
      <c r="BY88" s="174" t="s">
        <v>2310</v>
      </c>
      <c r="BZ88" s="437"/>
      <c r="CA88" s="523"/>
      <c r="CB88" s="524"/>
      <c r="CC88" s="422"/>
      <c r="CD88" s="524"/>
      <c r="CE88" s="524"/>
      <c r="CF88" s="422"/>
      <c r="CG88" s="524"/>
      <c r="CH88" s="523"/>
      <c r="CI88" s="524"/>
      <c r="CJ88" s="525"/>
      <c r="CK88" s="426"/>
      <c r="CL88" s="426"/>
      <c r="CM88" s="426"/>
      <c r="CN88" s="426"/>
      <c r="CO88" s="425"/>
    </row>
    <row r="89" spans="1:96" ht="15.75" customHeight="1">
      <c r="A89" s="174" t="s">
        <v>10</v>
      </c>
      <c r="B89" s="174" t="s">
        <v>11</v>
      </c>
      <c r="C89" s="174" t="s">
        <v>176</v>
      </c>
      <c r="D89" s="63" t="s">
        <v>3759</v>
      </c>
      <c r="E89" s="63" t="s">
        <v>3756</v>
      </c>
      <c r="F89" s="315" t="str">
        <f t="array" ref="F89">IFERROR(INDEX(UIID!$K$2:$K1001, MATCH(CONCATENATE(B89,D89,G89,J89), UIID!$B$2:$B1001&amp;UIID!$D$2:$D1001&amp;UIID!$G$2:$G1001&amp;UIID!$H$2:$H1001, 0),), "Not Found")</f>
        <v>Not Found</v>
      </c>
      <c r="G89" s="174" t="s">
        <v>10132</v>
      </c>
      <c r="H89" s="174"/>
      <c r="I89" s="174" t="s">
        <v>7117</v>
      </c>
      <c r="J89" s="174" t="s">
        <v>10133</v>
      </c>
      <c r="K89" s="174">
        <v>10.2834603893091</v>
      </c>
      <c r="L89" s="174">
        <v>123.974121867394</v>
      </c>
      <c r="M89" s="174" t="s">
        <v>7118</v>
      </c>
      <c r="N89" s="174" t="s">
        <v>7119</v>
      </c>
      <c r="O89" s="63" t="s">
        <v>15</v>
      </c>
      <c r="P89" s="63" t="s">
        <v>16</v>
      </c>
      <c r="Q89" s="174"/>
      <c r="R89" s="174" t="s">
        <v>35</v>
      </c>
      <c r="S89" s="63" t="s">
        <v>8666</v>
      </c>
      <c r="T89" s="174" t="s">
        <v>2670</v>
      </c>
      <c r="U89" s="174"/>
      <c r="V89" s="174"/>
      <c r="W89" s="174"/>
      <c r="X89" s="63" t="s">
        <v>4164</v>
      </c>
      <c r="Y89" s="174" t="s">
        <v>165</v>
      </c>
      <c r="Z89" s="174" t="s">
        <v>7346</v>
      </c>
      <c r="AA89" s="429">
        <v>45786</v>
      </c>
      <c r="AB89" s="430">
        <v>47613</v>
      </c>
      <c r="AC89" s="63" t="s">
        <v>4158</v>
      </c>
      <c r="AD89" s="174"/>
      <c r="AE89" s="63"/>
      <c r="AF89" s="63"/>
      <c r="AG89" s="174" t="s">
        <v>7312</v>
      </c>
      <c r="AH89" s="317" t="s">
        <v>7347</v>
      </c>
      <c r="AI89" s="503">
        <v>46302</v>
      </c>
      <c r="AJ89" s="174"/>
      <c r="AK89" s="174"/>
      <c r="AL89" s="174"/>
      <c r="AM89" s="174"/>
      <c r="AN89" s="174"/>
      <c r="AO89" s="174"/>
      <c r="AP89" s="174"/>
      <c r="AQ89" s="174"/>
      <c r="AR89" s="174"/>
      <c r="AS89" s="174"/>
      <c r="AT89" s="174"/>
      <c r="AU89" s="174"/>
      <c r="AV89" s="174"/>
      <c r="AW89" s="174"/>
      <c r="AX89" s="174"/>
      <c r="AY89" s="174"/>
      <c r="AZ89" s="174"/>
      <c r="BA89" s="174"/>
      <c r="BB89" s="174"/>
      <c r="BC89" s="174"/>
      <c r="BD89" s="174"/>
      <c r="BE89" s="174"/>
      <c r="BF89" s="174"/>
      <c r="BG89" s="174"/>
      <c r="BH89" s="174"/>
      <c r="BI89" s="174"/>
      <c r="BJ89" s="174"/>
      <c r="BK89" s="174"/>
      <c r="BL89" s="174"/>
      <c r="BM89" s="174"/>
      <c r="BN89" s="174"/>
      <c r="BO89" s="174"/>
      <c r="BP89" s="174"/>
      <c r="BQ89" s="174"/>
      <c r="BR89" s="174"/>
      <c r="BS89" s="174"/>
      <c r="BT89" s="174"/>
      <c r="BU89" s="416" t="b">
        <v>1</v>
      </c>
      <c r="BV89" s="174" t="s">
        <v>2317</v>
      </c>
      <c r="BW89" s="174">
        <v>2025</v>
      </c>
      <c r="BX89" s="415">
        <v>45799</v>
      </c>
      <c r="BY89" s="174" t="s">
        <v>2310</v>
      </c>
      <c r="BZ89" s="437"/>
      <c r="CA89" s="523"/>
      <c r="CB89" s="524"/>
      <c r="CC89" s="422"/>
      <c r="CD89" s="524"/>
      <c r="CE89" s="524"/>
      <c r="CF89" s="422"/>
      <c r="CG89" s="524"/>
      <c r="CH89" s="523"/>
      <c r="CI89" s="524"/>
      <c r="CJ89" s="525"/>
      <c r="CK89" s="426"/>
      <c r="CL89" s="426"/>
      <c r="CM89" s="426"/>
      <c r="CN89" s="426"/>
      <c r="CO89" s="425"/>
    </row>
    <row r="90" spans="1:96" ht="15.75" customHeight="1">
      <c r="A90" s="174" t="s">
        <v>10</v>
      </c>
      <c r="B90" s="174" t="s">
        <v>11</v>
      </c>
      <c r="C90" s="174" t="s">
        <v>176</v>
      </c>
      <c r="D90" s="63" t="s">
        <v>3759</v>
      </c>
      <c r="E90" s="63" t="s">
        <v>3756</v>
      </c>
      <c r="F90" s="315" t="str">
        <f t="array" ref="F90">IFERROR(INDEX(UIID!$K$2:$K1001, MATCH(CONCATENATE(B90,D90,G90,J90), UIID!$B$2:$B1001&amp;UIID!$D$2:$D1001&amp;UIID!$G$2:$G1001&amp;UIID!$H$2:$H1001, 0),), "Not Found")</f>
        <v>Not Found</v>
      </c>
      <c r="G90" s="174" t="s">
        <v>10132</v>
      </c>
      <c r="H90" s="174"/>
      <c r="I90" s="174" t="s">
        <v>7117</v>
      </c>
      <c r="J90" s="174" t="s">
        <v>10133</v>
      </c>
      <c r="K90" s="174">
        <v>10.2834603893091</v>
      </c>
      <c r="L90" s="174">
        <v>123.974121867394</v>
      </c>
      <c r="M90" s="174" t="s">
        <v>7118</v>
      </c>
      <c r="N90" s="174" t="s">
        <v>7119</v>
      </c>
      <c r="O90" s="63" t="s">
        <v>15</v>
      </c>
      <c r="P90" s="63" t="s">
        <v>16</v>
      </c>
      <c r="Q90" s="174"/>
      <c r="R90" s="174" t="s">
        <v>35</v>
      </c>
      <c r="S90" s="63" t="s">
        <v>8666</v>
      </c>
      <c r="T90" s="174" t="s">
        <v>486</v>
      </c>
      <c r="U90" s="174"/>
      <c r="V90" s="174"/>
      <c r="W90" s="174"/>
      <c r="X90" s="63" t="s">
        <v>4164</v>
      </c>
      <c r="Y90" s="174" t="s">
        <v>4910</v>
      </c>
      <c r="Z90" s="174" t="s">
        <v>10161</v>
      </c>
      <c r="AA90" s="429">
        <v>45786</v>
      </c>
      <c r="AB90" s="430">
        <v>47613</v>
      </c>
      <c r="AC90" s="63" t="s">
        <v>4158</v>
      </c>
      <c r="AD90" s="174"/>
      <c r="AE90" s="63"/>
      <c r="AF90" s="63"/>
      <c r="AG90" s="174" t="s">
        <v>7312</v>
      </c>
      <c r="AH90" s="174" t="s">
        <v>7313</v>
      </c>
      <c r="AI90" s="503">
        <v>46422</v>
      </c>
      <c r="AJ90" s="174"/>
      <c r="AK90" s="174"/>
      <c r="AL90" s="174"/>
      <c r="AM90" s="174"/>
      <c r="AN90" s="174"/>
      <c r="AO90" s="174"/>
      <c r="AP90" s="174"/>
      <c r="AQ90" s="174"/>
      <c r="AR90" s="174"/>
      <c r="AS90" s="174"/>
      <c r="AT90" s="174"/>
      <c r="AU90" s="174"/>
      <c r="AV90" s="174"/>
      <c r="AW90" s="174"/>
      <c r="AX90" s="174"/>
      <c r="AY90" s="174"/>
      <c r="AZ90" s="174"/>
      <c r="BA90" s="174"/>
      <c r="BB90" s="174"/>
      <c r="BC90" s="174"/>
      <c r="BD90" s="174"/>
      <c r="BE90" s="174"/>
      <c r="BF90" s="174"/>
      <c r="BG90" s="174"/>
      <c r="BH90" s="174"/>
      <c r="BI90" s="174"/>
      <c r="BJ90" s="174"/>
      <c r="BK90" s="174"/>
      <c r="BL90" s="174"/>
      <c r="BM90" s="174"/>
      <c r="BN90" s="174"/>
      <c r="BO90" s="174"/>
      <c r="BP90" s="174"/>
      <c r="BQ90" s="174"/>
      <c r="BR90" s="174"/>
      <c r="BS90" s="174"/>
      <c r="BT90" s="174"/>
      <c r="BU90" s="416" t="b">
        <v>1</v>
      </c>
      <c r="BV90" s="174" t="s">
        <v>2317</v>
      </c>
      <c r="BW90" s="174">
        <v>2025</v>
      </c>
      <c r="BX90" s="415">
        <v>45799</v>
      </c>
      <c r="BY90" s="174" t="s">
        <v>2310</v>
      </c>
      <c r="BZ90" s="437"/>
      <c r="CA90" s="523"/>
      <c r="CB90" s="524"/>
      <c r="CC90" s="422"/>
      <c r="CD90" s="524"/>
      <c r="CE90" s="524"/>
      <c r="CF90" s="422"/>
      <c r="CG90" s="524"/>
      <c r="CH90" s="523"/>
      <c r="CI90" s="524"/>
      <c r="CJ90" s="525"/>
      <c r="CK90" s="426"/>
      <c r="CL90" s="426"/>
      <c r="CM90" s="426"/>
      <c r="CN90" s="426"/>
      <c r="CO90" s="425"/>
    </row>
    <row r="91" spans="1:96" ht="15.75" customHeight="1">
      <c r="A91" s="174" t="s">
        <v>10</v>
      </c>
      <c r="B91" s="174" t="s">
        <v>11</v>
      </c>
      <c r="C91" s="174" t="s">
        <v>28</v>
      </c>
      <c r="D91" s="63" t="s">
        <v>13</v>
      </c>
      <c r="E91" s="63" t="s">
        <v>3756</v>
      </c>
      <c r="F91" s="315" t="str">
        <f t="array" ref="F91">IFERROR(INDEX(UIID!$K$2:$K1001, MATCH(CONCATENATE(B91,D91,G91,J91), UIID!$B$2:$B1001&amp;UIID!$D$2:$D1001&amp;UIID!$G$2:$G1001&amp;UIID!$H$2:$H1001, 0),), "Not Found")</f>
        <v>0722-0062</v>
      </c>
      <c r="G91" s="174" t="s">
        <v>3786</v>
      </c>
      <c r="H91" s="174"/>
      <c r="I91" s="174" t="s">
        <v>7349</v>
      </c>
      <c r="J91" s="63" t="s">
        <v>1301</v>
      </c>
      <c r="K91" s="174">
        <v>10.2987120775599</v>
      </c>
      <c r="L91" s="174">
        <v>123.901299725065</v>
      </c>
      <c r="M91" s="174" t="s">
        <v>7350</v>
      </c>
      <c r="N91" s="174" t="s">
        <v>7351</v>
      </c>
      <c r="O91" s="63" t="s">
        <v>15</v>
      </c>
      <c r="P91" s="63" t="s">
        <v>525</v>
      </c>
      <c r="Q91" s="174"/>
      <c r="R91" s="174" t="s">
        <v>35</v>
      </c>
      <c r="S91" s="63" t="s">
        <v>8666</v>
      </c>
      <c r="T91" s="174" t="s">
        <v>33</v>
      </c>
      <c r="U91" s="174"/>
      <c r="V91" s="174"/>
      <c r="W91" s="174"/>
      <c r="X91" s="63" t="s">
        <v>4164</v>
      </c>
      <c r="Y91" s="174" t="s">
        <v>1770</v>
      </c>
      <c r="Z91" s="174" t="s">
        <v>7352</v>
      </c>
      <c r="AA91" s="429">
        <v>45786</v>
      </c>
      <c r="AB91" s="430">
        <v>47613</v>
      </c>
      <c r="AC91" s="63" t="s">
        <v>4158</v>
      </c>
      <c r="AD91" s="174"/>
      <c r="AE91" s="63"/>
      <c r="AF91" s="63"/>
      <c r="AG91" s="174" t="s">
        <v>4821</v>
      </c>
      <c r="AH91" s="317" t="s">
        <v>7353</v>
      </c>
      <c r="AI91" s="503">
        <v>47232</v>
      </c>
      <c r="AJ91" s="174"/>
      <c r="AK91" s="174"/>
      <c r="AL91" s="174"/>
      <c r="AM91" s="174"/>
      <c r="AN91" s="174"/>
      <c r="AO91" s="174"/>
      <c r="AP91" s="174"/>
      <c r="AQ91" s="174"/>
      <c r="AR91" s="174"/>
      <c r="AS91" s="174"/>
      <c r="AT91" s="174"/>
      <c r="AU91" s="174"/>
      <c r="AV91" s="174"/>
      <c r="AW91" s="174"/>
      <c r="AX91" s="174"/>
      <c r="AY91" s="174"/>
      <c r="AZ91" s="174"/>
      <c r="BA91" s="174"/>
      <c r="BB91" s="174"/>
      <c r="BC91" s="174"/>
      <c r="BD91" s="174"/>
      <c r="BE91" s="174"/>
      <c r="BF91" s="174"/>
      <c r="BG91" s="174"/>
      <c r="BH91" s="174"/>
      <c r="BI91" s="174"/>
      <c r="BJ91" s="174"/>
      <c r="BK91" s="174"/>
      <c r="BL91" s="174"/>
      <c r="BM91" s="174"/>
      <c r="BN91" s="174"/>
      <c r="BO91" s="174"/>
      <c r="BP91" s="174"/>
      <c r="BQ91" s="174"/>
      <c r="BR91" s="174"/>
      <c r="BS91" s="174"/>
      <c r="BT91" s="174"/>
      <c r="BU91" s="416" t="b">
        <v>1</v>
      </c>
      <c r="BV91" s="174" t="s">
        <v>2317</v>
      </c>
      <c r="BW91" s="174">
        <v>2025</v>
      </c>
      <c r="BX91" s="415">
        <v>45799</v>
      </c>
      <c r="BY91" s="174" t="s">
        <v>2310</v>
      </c>
      <c r="BZ91" s="437"/>
      <c r="CA91" s="523"/>
      <c r="CB91" s="524"/>
      <c r="CC91" s="422"/>
      <c r="CD91" s="524"/>
      <c r="CE91" s="524"/>
      <c r="CF91" s="422"/>
      <c r="CG91" s="524"/>
      <c r="CH91" s="523"/>
      <c r="CI91" s="524"/>
      <c r="CJ91" s="525"/>
      <c r="CK91" s="426"/>
      <c r="CL91" s="426"/>
      <c r="CM91" s="426"/>
      <c r="CN91" s="426"/>
      <c r="CO91" s="425"/>
    </row>
    <row r="92" spans="1:96" ht="15.75" customHeight="1">
      <c r="A92" s="174" t="s">
        <v>10</v>
      </c>
      <c r="B92" s="174" t="s">
        <v>11</v>
      </c>
      <c r="C92" s="174" t="s">
        <v>28</v>
      </c>
      <c r="D92" s="63" t="s">
        <v>13</v>
      </c>
      <c r="E92" s="63" t="s">
        <v>3756</v>
      </c>
      <c r="F92" s="315" t="str">
        <f t="array" ref="F92">IFERROR(INDEX(UIID!$K$2:$K1001, MATCH(CONCATENATE(B92,D92,G92,J92), UIID!$B$2:$B1001&amp;UIID!$D$2:$D1001&amp;UIID!$G$2:$G1001&amp;UIID!$H$2:$H1001, 0),), "Not Found")</f>
        <v>0722-0062</v>
      </c>
      <c r="G92" s="174" t="s">
        <v>3786</v>
      </c>
      <c r="H92" s="174"/>
      <c r="I92" s="174" t="s">
        <v>7349</v>
      </c>
      <c r="J92" s="63" t="s">
        <v>1301</v>
      </c>
      <c r="K92" s="174">
        <v>10.2987120775599</v>
      </c>
      <c r="L92" s="174">
        <v>123.901299725065</v>
      </c>
      <c r="M92" s="174" t="s">
        <v>7350</v>
      </c>
      <c r="N92" s="174" t="s">
        <v>7351</v>
      </c>
      <c r="O92" s="63" t="s">
        <v>15</v>
      </c>
      <c r="P92" s="63" t="s">
        <v>525</v>
      </c>
      <c r="Q92" s="174"/>
      <c r="R92" s="174" t="s">
        <v>35</v>
      </c>
      <c r="S92" s="63" t="s">
        <v>8666</v>
      </c>
      <c r="T92" s="174" t="s">
        <v>228</v>
      </c>
      <c r="U92" s="174"/>
      <c r="V92" s="174"/>
      <c r="W92" s="174"/>
      <c r="X92" s="63" t="s">
        <v>4157</v>
      </c>
      <c r="Y92" s="174" t="s">
        <v>4859</v>
      </c>
      <c r="Z92" s="174" t="s">
        <v>7354</v>
      </c>
      <c r="AA92" s="429">
        <v>45786</v>
      </c>
      <c r="AB92" s="430">
        <v>47613</v>
      </c>
      <c r="AC92" s="63" t="s">
        <v>4158</v>
      </c>
      <c r="AD92" s="174"/>
      <c r="AE92" s="63"/>
      <c r="AF92" s="63"/>
      <c r="AG92" s="342" t="s">
        <v>4821</v>
      </c>
      <c r="AH92" s="498" t="s">
        <v>7355</v>
      </c>
      <c r="AI92" s="499">
        <v>47024</v>
      </c>
      <c r="AJ92" s="174"/>
      <c r="AK92" s="174"/>
      <c r="AL92" s="174"/>
      <c r="AM92" s="174"/>
      <c r="AN92" s="174"/>
      <c r="AO92" s="174"/>
      <c r="AP92" s="174"/>
      <c r="AQ92" s="174"/>
      <c r="AR92" s="174"/>
      <c r="AS92" s="174"/>
      <c r="AT92" s="174"/>
      <c r="AU92" s="174"/>
      <c r="AV92" s="174"/>
      <c r="AW92" s="174"/>
      <c r="AX92" s="174"/>
      <c r="AY92" s="174"/>
      <c r="AZ92" s="174"/>
      <c r="BA92" s="174"/>
      <c r="BB92" s="174"/>
      <c r="BC92" s="174"/>
      <c r="BD92" s="174"/>
      <c r="BE92" s="174"/>
      <c r="BF92" s="174"/>
      <c r="BG92" s="174"/>
      <c r="BH92" s="174"/>
      <c r="BI92" s="174"/>
      <c r="BJ92" s="174"/>
      <c r="BK92" s="174"/>
      <c r="BL92" s="174"/>
      <c r="BM92" s="174"/>
      <c r="BN92" s="174"/>
      <c r="BO92" s="174"/>
      <c r="BP92" s="174"/>
      <c r="BQ92" s="174"/>
      <c r="BR92" s="174"/>
      <c r="BS92" s="174"/>
      <c r="BT92" s="174"/>
      <c r="BU92" s="416" t="b">
        <v>1</v>
      </c>
      <c r="BV92" s="174" t="s">
        <v>2317</v>
      </c>
      <c r="BW92" s="174">
        <v>2025</v>
      </c>
      <c r="BX92" s="415">
        <v>45799</v>
      </c>
      <c r="BY92" s="174" t="s">
        <v>2310</v>
      </c>
      <c r="BZ92" s="437"/>
      <c r="CA92" s="523"/>
      <c r="CB92" s="524"/>
      <c r="CC92" s="422"/>
      <c r="CD92" s="524"/>
      <c r="CE92" s="524"/>
      <c r="CF92" s="422"/>
      <c r="CG92" s="524"/>
      <c r="CH92" s="523"/>
      <c r="CI92" s="524"/>
      <c r="CJ92" s="525"/>
      <c r="CK92" s="426"/>
      <c r="CL92" s="426"/>
      <c r="CM92" s="426"/>
      <c r="CN92" s="426"/>
      <c r="CO92" s="425"/>
    </row>
    <row r="93" spans="1:96" ht="15.75" customHeight="1">
      <c r="A93" s="174" t="s">
        <v>10</v>
      </c>
      <c r="B93" s="174" t="s">
        <v>11</v>
      </c>
      <c r="C93" s="174" t="s">
        <v>28</v>
      </c>
      <c r="D93" s="63" t="s">
        <v>13</v>
      </c>
      <c r="E93" s="63" t="s">
        <v>3756</v>
      </c>
      <c r="F93" s="315" t="str">
        <f t="array" ref="F93">IFERROR(INDEX(UIID!$K$2:$K1001, MATCH(CONCATENATE(B93,D93,G93,J93), UIID!$B$2:$B1001&amp;UIID!$D$2:$D1001&amp;UIID!$G$2:$G1001&amp;UIID!$H$2:$H1001, 0),), "Not Found")</f>
        <v>0722-0062</v>
      </c>
      <c r="G93" s="174" t="s">
        <v>3786</v>
      </c>
      <c r="H93" s="174"/>
      <c r="I93" s="174" t="s">
        <v>7349</v>
      </c>
      <c r="J93" s="63" t="s">
        <v>1301</v>
      </c>
      <c r="K93" s="174">
        <v>10.2987120775599</v>
      </c>
      <c r="L93" s="174">
        <v>123.901299725065</v>
      </c>
      <c r="M93" s="174" t="s">
        <v>7350</v>
      </c>
      <c r="N93" s="174" t="s">
        <v>7351</v>
      </c>
      <c r="O93" s="63" t="s">
        <v>15</v>
      </c>
      <c r="P93" s="63" t="s">
        <v>525</v>
      </c>
      <c r="Q93" s="174"/>
      <c r="R93" s="174" t="s">
        <v>35</v>
      </c>
      <c r="S93" s="63" t="s">
        <v>8666</v>
      </c>
      <c r="T93" s="174" t="s">
        <v>1008</v>
      </c>
      <c r="U93" s="174"/>
      <c r="V93" s="174"/>
      <c r="W93" s="174"/>
      <c r="X93" s="63" t="s">
        <v>4164</v>
      </c>
      <c r="Y93" s="174" t="s">
        <v>7356</v>
      </c>
      <c r="Z93" s="174" t="s">
        <v>7357</v>
      </c>
      <c r="AA93" s="429">
        <v>45786</v>
      </c>
      <c r="AB93" s="430">
        <v>47613</v>
      </c>
      <c r="AC93" s="63" t="s">
        <v>4158</v>
      </c>
      <c r="AD93" s="174"/>
      <c r="AE93" s="63"/>
      <c r="AF93" s="63"/>
      <c r="AG93" s="342" t="s">
        <v>7358</v>
      </c>
      <c r="AH93" s="498" t="s">
        <v>7359</v>
      </c>
      <c r="AI93" s="499">
        <v>46820</v>
      </c>
      <c r="AJ93" s="174"/>
      <c r="AK93" s="174"/>
      <c r="AL93" s="174"/>
      <c r="AM93" s="174"/>
      <c r="AN93" s="174"/>
      <c r="AO93" s="174"/>
      <c r="AP93" s="174"/>
      <c r="AQ93" s="174"/>
      <c r="AR93" s="174"/>
      <c r="AS93" s="174"/>
      <c r="AT93" s="174"/>
      <c r="AU93" s="174"/>
      <c r="AV93" s="174"/>
      <c r="AW93" s="174"/>
      <c r="AX93" s="174"/>
      <c r="AY93" s="174"/>
      <c r="AZ93" s="174"/>
      <c r="BA93" s="174"/>
      <c r="BB93" s="174"/>
      <c r="BC93" s="174"/>
      <c r="BD93" s="174"/>
      <c r="BE93" s="174"/>
      <c r="BF93" s="174"/>
      <c r="BG93" s="174"/>
      <c r="BH93" s="174"/>
      <c r="BI93" s="174"/>
      <c r="BJ93" s="174"/>
      <c r="BK93" s="174"/>
      <c r="BL93" s="174"/>
      <c r="BM93" s="174"/>
      <c r="BN93" s="174"/>
      <c r="BO93" s="174"/>
      <c r="BP93" s="174"/>
      <c r="BQ93" s="174"/>
      <c r="BR93" s="174"/>
      <c r="BS93" s="174"/>
      <c r="BT93" s="174"/>
      <c r="BU93" s="416" t="b">
        <v>1</v>
      </c>
      <c r="BV93" s="174" t="s">
        <v>2317</v>
      </c>
      <c r="BW93" s="174">
        <v>2025</v>
      </c>
      <c r="BX93" s="415">
        <v>45799</v>
      </c>
      <c r="BY93" s="174" t="s">
        <v>2310</v>
      </c>
      <c r="BZ93" s="437"/>
      <c r="CA93" s="523"/>
      <c r="CB93" s="524"/>
      <c r="CC93" s="422"/>
      <c r="CD93" s="524"/>
      <c r="CE93" s="524"/>
      <c r="CF93" s="422"/>
      <c r="CG93" s="524"/>
      <c r="CH93" s="523"/>
      <c r="CI93" s="524"/>
      <c r="CJ93" s="525"/>
      <c r="CK93" s="426"/>
      <c r="CL93" s="426"/>
      <c r="CM93" s="426"/>
      <c r="CN93" s="426"/>
      <c r="CO93" s="425"/>
    </row>
    <row r="94" spans="1:96" ht="15.75" customHeight="1">
      <c r="A94" s="174" t="s">
        <v>10</v>
      </c>
      <c r="B94" s="174" t="s">
        <v>11</v>
      </c>
      <c r="C94" s="174" t="s">
        <v>28</v>
      </c>
      <c r="D94" s="63" t="s">
        <v>13</v>
      </c>
      <c r="E94" s="63" t="s">
        <v>3756</v>
      </c>
      <c r="F94" s="315" t="str">
        <f t="array" ref="F94">IFERROR(INDEX(UIID!$K$2:$K1001, MATCH(CONCATENATE(B94,D94,G94,J94), UIID!$B$2:$B1001&amp;UIID!$D$2:$D1001&amp;UIID!$G$2:$G1001&amp;UIID!$H$2:$H1001, 0),), "Not Found")</f>
        <v>0722-0032</v>
      </c>
      <c r="G94" s="174" t="s">
        <v>3555</v>
      </c>
      <c r="H94" s="174"/>
      <c r="I94" s="174" t="s">
        <v>7360</v>
      </c>
      <c r="J94" s="176" t="s">
        <v>3771</v>
      </c>
      <c r="K94" s="174">
        <v>10.328877022237499</v>
      </c>
      <c r="L94" s="174">
        <v>123.906781233098</v>
      </c>
      <c r="M94" s="174" t="s">
        <v>7361</v>
      </c>
      <c r="N94" s="620" t="s">
        <v>10162</v>
      </c>
      <c r="O94" s="63" t="s">
        <v>113</v>
      </c>
      <c r="P94" s="63" t="s">
        <v>226</v>
      </c>
      <c r="Q94" s="174"/>
      <c r="R94" s="174" t="s">
        <v>35</v>
      </c>
      <c r="S94" s="63" t="s">
        <v>2230</v>
      </c>
      <c r="T94" s="174" t="s">
        <v>161</v>
      </c>
      <c r="U94" s="174"/>
      <c r="V94" s="174"/>
      <c r="W94" s="174"/>
      <c r="X94" s="63" t="s">
        <v>4157</v>
      </c>
      <c r="Y94" s="174" t="s">
        <v>162</v>
      </c>
      <c r="Z94" s="174" t="s">
        <v>7363</v>
      </c>
      <c r="AA94" s="429">
        <v>45791</v>
      </c>
      <c r="AB94" s="430">
        <v>47618</v>
      </c>
      <c r="AC94" s="63" t="s">
        <v>4158</v>
      </c>
      <c r="AD94" s="174"/>
      <c r="AE94" s="63"/>
      <c r="AF94" s="63"/>
      <c r="AG94" s="342" t="s">
        <v>5417</v>
      </c>
      <c r="AH94" s="498" t="s">
        <v>7364</v>
      </c>
      <c r="AI94" s="499">
        <v>46708</v>
      </c>
      <c r="AJ94" s="174"/>
      <c r="AK94" s="174"/>
      <c r="AL94" s="174"/>
      <c r="AM94" s="174"/>
      <c r="AN94" s="174"/>
      <c r="AO94" s="174"/>
      <c r="AP94" s="174"/>
      <c r="AQ94" s="174"/>
      <c r="AR94" s="174"/>
      <c r="AS94" s="174"/>
      <c r="AT94" s="174"/>
      <c r="AU94" s="174"/>
      <c r="AV94" s="174"/>
      <c r="AW94" s="174"/>
      <c r="AX94" s="174"/>
      <c r="AY94" s="174"/>
      <c r="AZ94" s="174"/>
      <c r="BA94" s="174"/>
      <c r="BB94" s="174"/>
      <c r="BC94" s="174"/>
      <c r="BD94" s="174"/>
      <c r="BE94" s="174"/>
      <c r="BF94" s="174"/>
      <c r="BG94" s="174"/>
      <c r="BH94" s="174"/>
      <c r="BI94" s="174"/>
      <c r="BJ94" s="174"/>
      <c r="BK94" s="174"/>
      <c r="BL94" s="174"/>
      <c r="BM94" s="174"/>
      <c r="BN94" s="174"/>
      <c r="BO94" s="174"/>
      <c r="BP94" s="174"/>
      <c r="BQ94" s="174"/>
      <c r="BR94" s="174"/>
      <c r="BS94" s="174"/>
      <c r="BT94" s="174"/>
      <c r="BU94" s="416" t="b">
        <v>1</v>
      </c>
      <c r="BV94" s="174" t="s">
        <v>2317</v>
      </c>
      <c r="BW94" s="174">
        <v>2025</v>
      </c>
      <c r="BX94" s="415">
        <v>45799</v>
      </c>
      <c r="BY94" s="174" t="s">
        <v>2310</v>
      </c>
      <c r="BZ94" s="437"/>
      <c r="CA94" s="523"/>
      <c r="CB94" s="524"/>
      <c r="CC94" s="422"/>
      <c r="CD94" s="524"/>
      <c r="CE94" s="524"/>
      <c r="CF94" s="422"/>
      <c r="CG94" s="524"/>
      <c r="CH94" s="523"/>
      <c r="CI94" s="524"/>
      <c r="CJ94" s="525"/>
      <c r="CK94" s="426"/>
      <c r="CL94" s="426"/>
      <c r="CM94" s="426"/>
      <c r="CN94" s="426"/>
      <c r="CO94" s="425"/>
    </row>
    <row r="95" spans="1:96" ht="15.75" customHeight="1">
      <c r="A95" s="174" t="s">
        <v>10</v>
      </c>
      <c r="B95" s="174" t="s">
        <v>11</v>
      </c>
      <c r="C95" s="174" t="s">
        <v>176</v>
      </c>
      <c r="D95" s="63" t="s">
        <v>3759</v>
      </c>
      <c r="E95" s="63" t="s">
        <v>3756</v>
      </c>
      <c r="F95" s="315" t="str">
        <f t="array" ref="F95">IFERROR(INDEX(UIID!$K$2:$K1001, MATCH(CONCATENATE(B95,D95,G95,J95), UIID!$B$2:$B1001&amp;UIID!$D$2:$D1001&amp;UIID!$G$2:$G1001&amp;UIID!$H$2:$H1001, 0),), "Not Found")</f>
        <v>0722-0206</v>
      </c>
      <c r="G95" s="174" t="s">
        <v>3525</v>
      </c>
      <c r="H95" s="174"/>
      <c r="I95" s="174" t="s">
        <v>7365</v>
      </c>
      <c r="J95" s="174" t="s">
        <v>3910</v>
      </c>
      <c r="K95" s="176">
        <v>10.307997521827801</v>
      </c>
      <c r="L95" s="176">
        <v>124.01318730776001</v>
      </c>
      <c r="M95" s="174" t="s">
        <v>7366</v>
      </c>
      <c r="N95" s="620" t="s">
        <v>10163</v>
      </c>
      <c r="O95" s="63" t="s">
        <v>15</v>
      </c>
      <c r="P95" s="63" t="s">
        <v>16</v>
      </c>
      <c r="Q95" s="174"/>
      <c r="R95" s="174" t="s">
        <v>21</v>
      </c>
      <c r="S95" s="63" t="s">
        <v>3006</v>
      </c>
      <c r="T95" s="174"/>
      <c r="U95" s="174" t="s">
        <v>2731</v>
      </c>
      <c r="V95" s="174"/>
      <c r="W95" s="174"/>
      <c r="X95" s="63"/>
      <c r="Y95" s="174" t="s">
        <v>59</v>
      </c>
      <c r="Z95" s="174" t="s">
        <v>7368</v>
      </c>
      <c r="AA95" s="429">
        <v>45793</v>
      </c>
      <c r="AB95" s="430">
        <v>47620</v>
      </c>
      <c r="AC95" s="63" t="s">
        <v>4158</v>
      </c>
      <c r="AD95" s="174"/>
      <c r="AE95" s="63"/>
      <c r="AF95" s="63"/>
      <c r="AG95" s="342" t="s">
        <v>7369</v>
      </c>
      <c r="AH95" s="498" t="s">
        <v>7370</v>
      </c>
      <c r="AI95" s="499">
        <v>46651</v>
      </c>
      <c r="AJ95" s="174"/>
      <c r="AK95" s="174"/>
      <c r="AL95" s="174"/>
      <c r="AM95" s="174"/>
      <c r="AN95" s="174"/>
      <c r="AO95" s="174"/>
      <c r="AP95" s="174"/>
      <c r="AQ95" s="174"/>
      <c r="AR95" s="174"/>
      <c r="AS95" s="174"/>
      <c r="AT95" s="174"/>
      <c r="AU95" s="174"/>
      <c r="AV95" s="174"/>
      <c r="AW95" s="174"/>
      <c r="AX95" s="174"/>
      <c r="AY95" s="174"/>
      <c r="AZ95" s="174"/>
      <c r="BA95" s="174"/>
      <c r="BB95" s="174"/>
      <c r="BC95" s="174"/>
      <c r="BD95" s="174"/>
      <c r="BE95" s="174"/>
      <c r="BF95" s="174"/>
      <c r="BG95" s="174"/>
      <c r="BH95" s="174"/>
      <c r="BI95" s="174"/>
      <c r="BJ95" s="174"/>
      <c r="BK95" s="174"/>
      <c r="BL95" s="174"/>
      <c r="BM95" s="174"/>
      <c r="BN95" s="174"/>
      <c r="BO95" s="174"/>
      <c r="BP95" s="174"/>
      <c r="BQ95" s="174"/>
      <c r="BR95" s="174"/>
      <c r="BS95" s="174"/>
      <c r="BT95" s="174"/>
      <c r="BU95" s="416" t="b">
        <v>1</v>
      </c>
      <c r="BV95" s="174" t="s">
        <v>2317</v>
      </c>
      <c r="BW95" s="174">
        <v>2025</v>
      </c>
      <c r="BX95" s="415">
        <v>45799</v>
      </c>
      <c r="BY95" s="174" t="s">
        <v>2310</v>
      </c>
      <c r="BZ95" s="437"/>
      <c r="CA95" s="523"/>
      <c r="CB95" s="524"/>
      <c r="CC95" s="422"/>
      <c r="CD95" s="524"/>
      <c r="CE95" s="524"/>
      <c r="CF95" s="422"/>
      <c r="CG95" s="524"/>
      <c r="CH95" s="523"/>
      <c r="CI95" s="524"/>
      <c r="CJ95" s="525"/>
      <c r="CK95" s="426"/>
      <c r="CL95" s="426"/>
      <c r="CM95" s="426"/>
      <c r="CN95" s="426"/>
      <c r="CO95" s="425"/>
    </row>
    <row r="96" spans="1:96" ht="15.75" customHeight="1">
      <c r="A96" s="174" t="s">
        <v>10</v>
      </c>
      <c r="B96" s="174" t="s">
        <v>11</v>
      </c>
      <c r="C96" s="174" t="s">
        <v>176</v>
      </c>
      <c r="D96" s="63" t="s">
        <v>3759</v>
      </c>
      <c r="E96" s="63" t="s">
        <v>3756</v>
      </c>
      <c r="F96" s="315" t="str">
        <f t="array" ref="F96">IFERROR(INDEX(UIID!$K$2:$K1001, MATCH(CONCATENATE(B96,D96,G96,J96), UIID!$B$2:$B1001&amp;UIID!$D$2:$D1001&amp;UIID!$G$2:$G1001&amp;UIID!$H$2:$H1001, 0),), "Not Found")</f>
        <v>Not Found</v>
      </c>
      <c r="G96" s="174" t="s">
        <v>10164</v>
      </c>
      <c r="H96" s="174"/>
      <c r="I96" s="174" t="s">
        <v>7371</v>
      </c>
      <c r="J96" s="174" t="s">
        <v>10165</v>
      </c>
      <c r="K96" s="174">
        <v>10.2900826716482</v>
      </c>
      <c r="L96" s="174">
        <v>123.99911489623</v>
      </c>
      <c r="M96" s="174" t="s">
        <v>7372</v>
      </c>
      <c r="N96" s="620" t="s">
        <v>10166</v>
      </c>
      <c r="O96" s="63" t="s">
        <v>15</v>
      </c>
      <c r="P96" s="63" t="s">
        <v>16</v>
      </c>
      <c r="Q96" s="174"/>
      <c r="R96" s="174" t="s">
        <v>21</v>
      </c>
      <c r="S96" s="63" t="s">
        <v>3006</v>
      </c>
      <c r="T96" s="174"/>
      <c r="U96" s="174" t="s">
        <v>2753</v>
      </c>
      <c r="V96" s="174"/>
      <c r="W96" s="174"/>
      <c r="X96" s="63"/>
      <c r="Y96" s="174" t="s">
        <v>1048</v>
      </c>
      <c r="Z96" s="174" t="s">
        <v>7374</v>
      </c>
      <c r="AA96" s="429">
        <v>45793</v>
      </c>
      <c r="AB96" s="430">
        <v>47620</v>
      </c>
      <c r="AC96" s="63" t="s">
        <v>4158</v>
      </c>
      <c r="AD96" s="174"/>
      <c r="AE96" s="63"/>
      <c r="AF96" s="63"/>
      <c r="AG96" s="174" t="s">
        <v>7375</v>
      </c>
      <c r="AH96" s="317" t="s">
        <v>7376</v>
      </c>
      <c r="AI96" s="503">
        <v>46546</v>
      </c>
      <c r="AJ96" s="174"/>
      <c r="AK96" s="174"/>
      <c r="AL96" s="174"/>
      <c r="AM96" s="174"/>
      <c r="AN96" s="174"/>
      <c r="AO96" s="174"/>
      <c r="AP96" s="174"/>
      <c r="AQ96" s="174"/>
      <c r="AR96" s="174"/>
      <c r="AS96" s="174"/>
      <c r="AT96" s="174"/>
      <c r="AU96" s="174"/>
      <c r="AV96" s="174"/>
      <c r="AW96" s="174"/>
      <c r="AX96" s="174"/>
      <c r="AY96" s="174"/>
      <c r="AZ96" s="174"/>
      <c r="BA96" s="174"/>
      <c r="BB96" s="174"/>
      <c r="BC96" s="174"/>
      <c r="BD96" s="174"/>
      <c r="BE96" s="174"/>
      <c r="BF96" s="174"/>
      <c r="BG96" s="174"/>
      <c r="BH96" s="174"/>
      <c r="BI96" s="174"/>
      <c r="BJ96" s="174"/>
      <c r="BK96" s="174"/>
      <c r="BL96" s="174"/>
      <c r="BM96" s="174"/>
      <c r="BN96" s="174"/>
      <c r="BO96" s="174"/>
      <c r="BP96" s="174"/>
      <c r="BQ96" s="174"/>
      <c r="BR96" s="174"/>
      <c r="BS96" s="174"/>
      <c r="BT96" s="174"/>
      <c r="BU96" s="416" t="b">
        <v>1</v>
      </c>
      <c r="BV96" s="174" t="s">
        <v>2317</v>
      </c>
      <c r="BW96" s="174">
        <v>2025</v>
      </c>
      <c r="BX96" s="415">
        <v>45799</v>
      </c>
      <c r="BY96" s="174" t="s">
        <v>2307</v>
      </c>
      <c r="BZ96" s="437"/>
      <c r="CA96" s="523"/>
      <c r="CB96" s="524"/>
      <c r="CC96" s="422"/>
      <c r="CD96" s="524"/>
      <c r="CE96" s="524"/>
      <c r="CF96" s="422"/>
      <c r="CG96" s="524"/>
      <c r="CH96" s="523"/>
      <c r="CI96" s="524">
        <v>1</v>
      </c>
      <c r="CJ96" s="525"/>
      <c r="CK96" s="426"/>
      <c r="CL96" s="426"/>
      <c r="CM96" s="426"/>
      <c r="CN96" s="426"/>
      <c r="CO96" s="425"/>
    </row>
    <row r="97" spans="1:96" ht="15.75" customHeight="1">
      <c r="A97" s="174" t="s">
        <v>10</v>
      </c>
      <c r="B97" s="174" t="s">
        <v>11</v>
      </c>
      <c r="C97" s="174" t="s">
        <v>176</v>
      </c>
      <c r="D97" s="63" t="s">
        <v>3759</v>
      </c>
      <c r="E97" s="63" t="s">
        <v>3756</v>
      </c>
      <c r="F97" s="315" t="str">
        <f t="array" ref="F97">IFERROR(INDEX(UIID!$K$2:$K1001, MATCH(CONCATENATE(B97,D97,G97,J97), UIID!$B$2:$B1001&amp;UIID!$D$2:$D1001&amp;UIID!$G$2:$G1001&amp;UIID!$H$2:$H1001, 0),), "Not Found")</f>
        <v>Not Found</v>
      </c>
      <c r="G97" s="174" t="s">
        <v>10132</v>
      </c>
      <c r="H97" s="174"/>
      <c r="I97" s="174" t="s">
        <v>7117</v>
      </c>
      <c r="J97" s="174" t="s">
        <v>10133</v>
      </c>
      <c r="K97" s="174">
        <v>10.2834603893091</v>
      </c>
      <c r="L97" s="174">
        <v>123.974121867394</v>
      </c>
      <c r="M97" s="174" t="s">
        <v>7118</v>
      </c>
      <c r="N97" s="174" t="s">
        <v>7119</v>
      </c>
      <c r="O97" s="63" t="s">
        <v>15</v>
      </c>
      <c r="P97" s="63" t="s">
        <v>16</v>
      </c>
      <c r="Q97" s="174"/>
      <c r="R97" s="174" t="s">
        <v>35</v>
      </c>
      <c r="S97" s="63" t="s">
        <v>2230</v>
      </c>
      <c r="T97" s="174" t="s">
        <v>3044</v>
      </c>
      <c r="U97" s="174"/>
      <c r="V97" s="174"/>
      <c r="W97" s="174"/>
      <c r="X97" s="63"/>
      <c r="Y97" s="174" t="s">
        <v>7121</v>
      </c>
      <c r="Z97" s="174" t="s">
        <v>7377</v>
      </c>
      <c r="AA97" s="429">
        <v>45796</v>
      </c>
      <c r="AB97" s="430">
        <v>47493</v>
      </c>
      <c r="AC97" s="63" t="s">
        <v>4158</v>
      </c>
      <c r="AD97" s="174"/>
      <c r="AE97" s="63"/>
      <c r="AF97" s="63"/>
      <c r="AG97" s="333" t="s">
        <v>6023</v>
      </c>
      <c r="AH97" s="625" t="s">
        <v>7123</v>
      </c>
      <c r="AI97" s="626">
        <v>47211</v>
      </c>
      <c r="AJ97" s="174"/>
      <c r="AK97" s="174"/>
      <c r="AL97" s="174"/>
      <c r="AM97" s="174"/>
      <c r="AN97" s="174"/>
      <c r="AO97" s="174"/>
      <c r="AP97" s="174"/>
      <c r="AQ97" s="174"/>
      <c r="AR97" s="174"/>
      <c r="AS97" s="174"/>
      <c r="AT97" s="174"/>
      <c r="AU97" s="174"/>
      <c r="AV97" s="174"/>
      <c r="AW97" s="174"/>
      <c r="AX97" s="174"/>
      <c r="AY97" s="174"/>
      <c r="AZ97" s="174"/>
      <c r="BA97" s="174"/>
      <c r="BB97" s="174"/>
      <c r="BC97" s="174"/>
      <c r="BD97" s="174"/>
      <c r="BE97" s="174"/>
      <c r="BF97" s="174"/>
      <c r="BG97" s="174"/>
      <c r="BH97" s="174"/>
      <c r="BI97" s="174"/>
      <c r="BJ97" s="174"/>
      <c r="BK97" s="174"/>
      <c r="BL97" s="174"/>
      <c r="BM97" s="174"/>
      <c r="BN97" s="174"/>
      <c r="BO97" s="174"/>
      <c r="BP97" s="174"/>
      <c r="BQ97" s="174"/>
      <c r="BR97" s="174"/>
      <c r="BS97" s="174"/>
      <c r="BT97" s="174"/>
      <c r="BU97" s="416" t="b">
        <v>1</v>
      </c>
      <c r="BV97" s="174" t="s">
        <v>2317</v>
      </c>
      <c r="BW97" s="174">
        <v>2025</v>
      </c>
      <c r="BX97" s="415">
        <v>45799</v>
      </c>
      <c r="BY97" s="174" t="s">
        <v>2310</v>
      </c>
      <c r="BZ97" s="437"/>
      <c r="CA97" s="523"/>
      <c r="CB97" s="524"/>
      <c r="CC97" s="422"/>
      <c r="CD97" s="524"/>
      <c r="CE97" s="524"/>
      <c r="CF97" s="422"/>
      <c r="CG97" s="524"/>
      <c r="CH97" s="523"/>
      <c r="CI97" s="524"/>
      <c r="CJ97" s="525"/>
      <c r="CK97" s="426"/>
      <c r="CL97" s="426"/>
      <c r="CM97" s="426"/>
      <c r="CN97" s="426"/>
      <c r="CO97" s="425"/>
    </row>
    <row r="98" spans="1:96" ht="15.75" customHeight="1">
      <c r="A98" s="174" t="s">
        <v>10</v>
      </c>
      <c r="B98" s="174" t="s">
        <v>11</v>
      </c>
      <c r="C98" s="174" t="s">
        <v>176</v>
      </c>
      <c r="D98" s="63" t="s">
        <v>3759</v>
      </c>
      <c r="E98" s="63" t="s">
        <v>3756</v>
      </c>
      <c r="F98" s="315" t="str">
        <f t="array" ref="F98">IFERROR(INDEX(UIID!$K$2:$K1001, MATCH(CONCATENATE(B98,D98,G98,J98), UIID!$B$2:$B1001&amp;UIID!$D$2:$D1001&amp;UIID!$G$2:$G1001&amp;UIID!$H$2:$H1001, 0),), "Not Found")</f>
        <v>Not Found</v>
      </c>
      <c r="G98" s="174" t="s">
        <v>10132</v>
      </c>
      <c r="H98" s="174"/>
      <c r="I98" s="174" t="s">
        <v>7117</v>
      </c>
      <c r="J98" s="174" t="s">
        <v>10133</v>
      </c>
      <c r="K98" s="174">
        <v>10.2834603893091</v>
      </c>
      <c r="L98" s="174">
        <v>123.974121867394</v>
      </c>
      <c r="M98" s="174" t="s">
        <v>7118</v>
      </c>
      <c r="N98" s="174" t="s">
        <v>7119</v>
      </c>
      <c r="O98" s="63" t="s">
        <v>15</v>
      </c>
      <c r="P98" s="63" t="s">
        <v>16</v>
      </c>
      <c r="Q98" s="174"/>
      <c r="R98" s="174" t="s">
        <v>35</v>
      </c>
      <c r="S98" s="63" t="s">
        <v>117</v>
      </c>
      <c r="T98" s="174" t="s">
        <v>315</v>
      </c>
      <c r="U98" s="174"/>
      <c r="V98" s="174"/>
      <c r="W98" s="174"/>
      <c r="X98" s="63"/>
      <c r="Y98" s="174" t="s">
        <v>235</v>
      </c>
      <c r="Z98" s="174" t="s">
        <v>7378</v>
      </c>
      <c r="AA98" s="429">
        <v>45796</v>
      </c>
      <c r="AB98" s="430">
        <v>47493</v>
      </c>
      <c r="AC98" s="63" t="s">
        <v>4158</v>
      </c>
      <c r="AD98" s="174"/>
      <c r="AE98" s="63"/>
      <c r="AF98" s="63"/>
      <c r="AG98" s="333" t="s">
        <v>6023</v>
      </c>
      <c r="AH98" s="625" t="s">
        <v>6024</v>
      </c>
      <c r="AI98" s="626">
        <v>46369</v>
      </c>
      <c r="AJ98" s="174"/>
      <c r="AK98" s="174"/>
      <c r="AL98" s="174"/>
      <c r="AM98" s="174"/>
      <c r="AN98" s="174"/>
      <c r="AO98" s="174"/>
      <c r="AP98" s="174"/>
      <c r="AQ98" s="174"/>
      <c r="AR98" s="174"/>
      <c r="AS98" s="174"/>
      <c r="AT98" s="174"/>
      <c r="AU98" s="174"/>
      <c r="AV98" s="174"/>
      <c r="AW98" s="174"/>
      <c r="AX98" s="174"/>
      <c r="AY98" s="174"/>
      <c r="AZ98" s="174"/>
      <c r="BA98" s="174"/>
      <c r="BB98" s="174"/>
      <c r="BC98" s="174"/>
      <c r="BD98" s="174"/>
      <c r="BE98" s="174"/>
      <c r="BF98" s="174"/>
      <c r="BG98" s="174"/>
      <c r="BH98" s="174"/>
      <c r="BI98" s="174"/>
      <c r="BJ98" s="174"/>
      <c r="BK98" s="174"/>
      <c r="BL98" s="174"/>
      <c r="BM98" s="174"/>
      <c r="BN98" s="174"/>
      <c r="BO98" s="174"/>
      <c r="BP98" s="174"/>
      <c r="BQ98" s="174"/>
      <c r="BR98" s="174"/>
      <c r="BS98" s="174"/>
      <c r="BT98" s="174"/>
      <c r="BU98" s="416" t="b">
        <v>1</v>
      </c>
      <c r="BV98" s="174" t="s">
        <v>2317</v>
      </c>
      <c r="BW98" s="174">
        <v>2025</v>
      </c>
      <c r="BX98" s="415">
        <v>45799</v>
      </c>
      <c r="BY98" s="174" t="s">
        <v>2310</v>
      </c>
      <c r="BZ98" s="437"/>
      <c r="CA98" s="523"/>
      <c r="CB98" s="524"/>
      <c r="CC98" s="422"/>
      <c r="CD98" s="524"/>
      <c r="CE98" s="524"/>
      <c r="CF98" s="422"/>
      <c r="CG98" s="524"/>
      <c r="CH98" s="523"/>
      <c r="CI98" s="524"/>
      <c r="CJ98" s="525"/>
      <c r="CK98" s="426"/>
      <c r="CL98" s="426"/>
      <c r="CM98" s="426"/>
      <c r="CN98" s="426"/>
      <c r="CO98" s="425"/>
    </row>
    <row r="99" spans="1:96" ht="15.75" customHeight="1">
      <c r="A99" s="174" t="s">
        <v>10</v>
      </c>
      <c r="B99" s="174" t="s">
        <v>11</v>
      </c>
      <c r="C99" s="174" t="s">
        <v>50</v>
      </c>
      <c r="D99" s="63" t="s">
        <v>1119</v>
      </c>
      <c r="E99" s="63" t="s">
        <v>509</v>
      </c>
      <c r="F99" s="315" t="str">
        <f t="array" ref="F99">IFERROR(INDEX(UIID!$K$2:$K1001, MATCH(CONCATENATE(B99,D99,G99,J99), UIID!$B$2:$B1001&amp;UIID!$D$2:$D1001&amp;UIID!$G$2:$G1001&amp;UIID!$H$2:$H1001, 0),), "Not Found")</f>
        <v>0722-0167</v>
      </c>
      <c r="G99" s="63" t="s">
        <v>1120</v>
      </c>
      <c r="H99" s="63"/>
      <c r="I99" s="63" t="s">
        <v>5506</v>
      </c>
      <c r="J99" s="63" t="s">
        <v>1121</v>
      </c>
      <c r="K99" s="63">
        <v>9.7810974132285793</v>
      </c>
      <c r="L99" s="63">
        <v>123.35419264753401</v>
      </c>
      <c r="M99" s="432" t="s">
        <v>1122</v>
      </c>
      <c r="N99" s="63" t="s">
        <v>7379</v>
      </c>
      <c r="O99" s="63" t="s">
        <v>15</v>
      </c>
      <c r="P99" s="63" t="s">
        <v>1449</v>
      </c>
      <c r="Q99" s="174"/>
      <c r="R99" s="174" t="s">
        <v>35</v>
      </c>
      <c r="S99" s="63" t="s">
        <v>8666</v>
      </c>
      <c r="T99" s="174" t="s">
        <v>33</v>
      </c>
      <c r="U99" s="174"/>
      <c r="V99" s="174"/>
      <c r="W99" s="174"/>
      <c r="X99" s="63"/>
      <c r="Y99" s="174" t="s">
        <v>1770</v>
      </c>
      <c r="Z99" s="174" t="s">
        <v>10167</v>
      </c>
      <c r="AA99" s="429">
        <v>45805</v>
      </c>
      <c r="AB99" s="430">
        <v>47632</v>
      </c>
      <c r="AC99" s="63" t="s">
        <v>4158</v>
      </c>
      <c r="AD99" s="174"/>
      <c r="AE99" s="63"/>
      <c r="AF99" s="63"/>
      <c r="AG99" s="174" t="s">
        <v>7381</v>
      </c>
      <c r="AH99" s="317" t="s">
        <v>7382</v>
      </c>
      <c r="AI99" s="503">
        <v>47031</v>
      </c>
      <c r="AJ99" s="174"/>
      <c r="AK99" s="174"/>
      <c r="AL99" s="174"/>
      <c r="AM99" s="174"/>
      <c r="AN99" s="174"/>
      <c r="AO99" s="174"/>
      <c r="AP99" s="174"/>
      <c r="AQ99" s="174"/>
      <c r="AR99" s="174"/>
      <c r="AS99" s="174"/>
      <c r="AT99" s="174"/>
      <c r="AU99" s="174"/>
      <c r="AV99" s="174"/>
      <c r="AW99" s="174"/>
      <c r="AX99" s="174"/>
      <c r="AY99" s="174"/>
      <c r="AZ99" s="174"/>
      <c r="BA99" s="174"/>
      <c r="BB99" s="174"/>
      <c r="BC99" s="174"/>
      <c r="BD99" s="174"/>
      <c r="BE99" s="174"/>
      <c r="BF99" s="174"/>
      <c r="BG99" s="174"/>
      <c r="BH99" s="174"/>
      <c r="BI99" s="174"/>
      <c r="BJ99" s="174"/>
      <c r="BK99" s="174"/>
      <c r="BL99" s="174"/>
      <c r="BM99" s="174"/>
      <c r="BN99" s="174"/>
      <c r="BO99" s="174"/>
      <c r="BP99" s="174"/>
      <c r="BQ99" s="174"/>
      <c r="BR99" s="174"/>
      <c r="BS99" s="174"/>
      <c r="BT99" s="174"/>
      <c r="BU99" s="416" t="b">
        <v>1</v>
      </c>
      <c r="BV99" s="174" t="s">
        <v>2317</v>
      </c>
      <c r="BW99" s="174">
        <v>2025</v>
      </c>
      <c r="BX99" s="415">
        <v>45808</v>
      </c>
      <c r="BY99" s="174" t="s">
        <v>2310</v>
      </c>
      <c r="BZ99" s="437"/>
      <c r="CA99" s="523"/>
      <c r="CB99" s="524"/>
      <c r="CC99" s="422"/>
      <c r="CD99" s="524"/>
      <c r="CE99" s="524"/>
      <c r="CF99" s="422"/>
      <c r="CG99" s="524"/>
      <c r="CH99" s="523"/>
      <c r="CI99" s="524"/>
      <c r="CJ99" s="525"/>
      <c r="CK99" s="426"/>
      <c r="CL99" s="426"/>
      <c r="CM99" s="426"/>
      <c r="CN99" s="426"/>
      <c r="CO99" s="425"/>
    </row>
    <row r="100" spans="1:96" ht="15.75" customHeight="1">
      <c r="A100" s="319" t="s">
        <v>10</v>
      </c>
      <c r="B100" s="319" t="s">
        <v>11</v>
      </c>
      <c r="C100" s="319" t="s">
        <v>50</v>
      </c>
      <c r="D100" s="356" t="s">
        <v>2158</v>
      </c>
      <c r="E100" s="356" t="s">
        <v>28</v>
      </c>
      <c r="F100" s="359" t="str">
        <f t="array" ref="F100">IFERROR(INDEX(UIID!$K$2:$K1001, MATCH(CONCATENATE(B100,D100,G100,J100), UIID!$B$2:$B1001&amp;UIID!$D$2:$D1001&amp;UIID!$G$2:$G1001&amp;UIID!$H$2:$H1001, 0),), "Not Found")</f>
        <v>0722-0240</v>
      </c>
      <c r="G100" s="319" t="s">
        <v>3611</v>
      </c>
      <c r="H100" s="319"/>
      <c r="I100" s="319" t="s">
        <v>7383</v>
      </c>
      <c r="J100" s="319" t="s">
        <v>3961</v>
      </c>
      <c r="K100" s="319">
        <v>9.88047317525265</v>
      </c>
      <c r="L100" s="319">
        <v>123.606894709662</v>
      </c>
      <c r="M100" s="319" t="s">
        <v>6758</v>
      </c>
      <c r="N100" s="319" t="s">
        <v>6759</v>
      </c>
      <c r="O100" s="356" t="s">
        <v>15</v>
      </c>
      <c r="P100" s="356" t="s">
        <v>16</v>
      </c>
      <c r="Q100" s="319"/>
      <c r="R100" s="319" t="s">
        <v>35</v>
      </c>
      <c r="S100" s="356" t="s">
        <v>117</v>
      </c>
      <c r="T100" s="319" t="s">
        <v>200</v>
      </c>
      <c r="U100" s="319"/>
      <c r="V100" s="319"/>
      <c r="W100" s="319"/>
      <c r="X100" s="356"/>
      <c r="Y100" s="319" t="s">
        <v>235</v>
      </c>
      <c r="Z100" s="319" t="s">
        <v>7384</v>
      </c>
      <c r="AA100" s="475">
        <v>45807</v>
      </c>
      <c r="AB100" s="476">
        <v>47634</v>
      </c>
      <c r="AC100" s="356" t="s">
        <v>4158</v>
      </c>
      <c r="AD100" s="319"/>
      <c r="AE100" s="356"/>
      <c r="AF100" s="356"/>
      <c r="AG100" s="319" t="s">
        <v>7385</v>
      </c>
      <c r="AH100" s="320" t="s">
        <v>7386</v>
      </c>
      <c r="AI100" s="504">
        <v>46060</v>
      </c>
      <c r="AJ100" s="319"/>
      <c r="AK100" s="319"/>
      <c r="AL100" s="319"/>
      <c r="AM100" s="319"/>
      <c r="AN100" s="319"/>
      <c r="AO100" s="319"/>
      <c r="AP100" s="319"/>
      <c r="AQ100" s="319"/>
      <c r="AR100" s="319"/>
      <c r="AS100" s="319"/>
      <c r="AT100" s="319"/>
      <c r="AU100" s="319"/>
      <c r="AV100" s="319"/>
      <c r="AW100" s="319"/>
      <c r="AX100" s="319"/>
      <c r="AY100" s="319"/>
      <c r="AZ100" s="319"/>
      <c r="BA100" s="319"/>
      <c r="BB100" s="319"/>
      <c r="BC100" s="319"/>
      <c r="BD100" s="319"/>
      <c r="BE100" s="319"/>
      <c r="BF100" s="319"/>
      <c r="BG100" s="319"/>
      <c r="BH100" s="319"/>
      <c r="BI100" s="319"/>
      <c r="BJ100" s="319"/>
      <c r="BK100" s="319"/>
      <c r="BL100" s="319"/>
      <c r="BM100" s="319"/>
      <c r="BN100" s="319"/>
      <c r="BO100" s="319"/>
      <c r="BP100" s="319"/>
      <c r="BQ100" s="319"/>
      <c r="BR100" s="319"/>
      <c r="BS100" s="319"/>
      <c r="BT100" s="319"/>
      <c r="BU100" s="497" t="b">
        <v>1</v>
      </c>
      <c r="BV100" s="319" t="s">
        <v>2317</v>
      </c>
      <c r="BW100" s="319">
        <v>2025</v>
      </c>
      <c r="BX100" s="477">
        <v>45808</v>
      </c>
      <c r="BY100" s="319" t="s">
        <v>2307</v>
      </c>
      <c r="BZ100" s="347"/>
      <c r="CA100" s="615"/>
      <c r="CB100" s="608"/>
      <c r="CC100" s="487"/>
      <c r="CD100" s="608"/>
      <c r="CE100" s="608"/>
      <c r="CF100" s="487"/>
      <c r="CG100" s="608"/>
      <c r="CH100" s="615"/>
      <c r="CI100" s="608">
        <v>1</v>
      </c>
      <c r="CJ100" s="608"/>
      <c r="CK100" s="479"/>
      <c r="CL100" s="479"/>
      <c r="CM100" s="479"/>
      <c r="CN100" s="479"/>
      <c r="CO100" s="480"/>
    </row>
    <row r="101" spans="1:96" ht="15.75" customHeight="1">
      <c r="A101" s="174" t="s">
        <v>10</v>
      </c>
      <c r="B101" s="174" t="s">
        <v>49</v>
      </c>
      <c r="C101" s="174" t="s">
        <v>123</v>
      </c>
      <c r="D101" s="174" t="s">
        <v>4065</v>
      </c>
      <c r="E101" s="174" t="s">
        <v>509</v>
      </c>
      <c r="F101" s="315" t="str">
        <f t="array" ref="F101">IFERROR(INDEX(UIID!$K$2:$K1001, MATCH(CONCATENATE(B101,D101,G101,J101), UIID!$B$2:$B1001&amp;UIID!$D$2:$D1001&amp;UIID!$G$2:$G1001&amp;UIID!$H$2:$H1001, 0),), "Not Found")</f>
        <v>0746-0047</v>
      </c>
      <c r="G101" s="174" t="s">
        <v>4066</v>
      </c>
      <c r="H101" s="174"/>
      <c r="I101" s="174" t="s">
        <v>8496</v>
      </c>
      <c r="J101" s="174" t="s">
        <v>4067</v>
      </c>
      <c r="K101" s="174">
        <v>9.0963846626409808</v>
      </c>
      <c r="L101" s="174">
        <v>123.17191673168</v>
      </c>
      <c r="M101" s="174" t="s">
        <v>8497</v>
      </c>
      <c r="N101" s="620" t="s">
        <v>10168</v>
      </c>
      <c r="O101" s="174" t="s">
        <v>15</v>
      </c>
      <c r="P101" s="174" t="s">
        <v>16</v>
      </c>
      <c r="Q101" s="174"/>
      <c r="R101" s="174" t="s">
        <v>35</v>
      </c>
      <c r="S101" s="174" t="s">
        <v>117</v>
      </c>
      <c r="T101" s="174" t="s">
        <v>200</v>
      </c>
      <c r="U101" s="174"/>
      <c r="V101" s="174"/>
      <c r="W101" s="174" t="s">
        <v>6353</v>
      </c>
      <c r="X101" s="174" t="s">
        <v>4164</v>
      </c>
      <c r="Y101" s="174" t="s">
        <v>235</v>
      </c>
      <c r="Z101" s="174" t="s">
        <v>8499</v>
      </c>
      <c r="AA101" s="466">
        <v>45797</v>
      </c>
      <c r="AB101" s="418">
        <v>47624</v>
      </c>
      <c r="AC101" s="174" t="s">
        <v>4158</v>
      </c>
      <c r="AD101" s="174"/>
      <c r="AE101" s="174" t="s">
        <v>4159</v>
      </c>
      <c r="AF101" s="174"/>
      <c r="AG101" s="342" t="s">
        <v>7863</v>
      </c>
      <c r="AH101" s="498" t="s">
        <v>8500</v>
      </c>
      <c r="AI101" s="499">
        <v>45831</v>
      </c>
      <c r="AJ101" s="174"/>
      <c r="AK101" s="174"/>
      <c r="AL101" s="174"/>
      <c r="AM101" s="174"/>
      <c r="AN101" s="174"/>
      <c r="AO101" s="174"/>
      <c r="AP101" s="174"/>
      <c r="AQ101" s="174"/>
      <c r="AR101" s="174"/>
      <c r="AS101" s="174"/>
      <c r="AT101" s="174"/>
      <c r="AU101" s="174"/>
      <c r="AV101" s="174"/>
      <c r="AW101" s="174"/>
      <c r="AX101" s="174"/>
      <c r="AY101" s="174"/>
      <c r="AZ101" s="174"/>
      <c r="BA101" s="174"/>
      <c r="BB101" s="174"/>
      <c r="BC101" s="174"/>
      <c r="BD101" s="174"/>
      <c r="BE101" s="174"/>
      <c r="BF101" s="174"/>
      <c r="BG101" s="174"/>
      <c r="BH101" s="174"/>
      <c r="BI101" s="174"/>
      <c r="BJ101" s="174"/>
      <c r="BK101" s="174"/>
      <c r="BL101" s="174"/>
      <c r="BM101" s="174"/>
      <c r="BN101" s="174"/>
      <c r="BO101" s="174"/>
      <c r="BP101" s="174"/>
      <c r="BQ101" s="174"/>
      <c r="BR101" s="174"/>
      <c r="BS101" s="174"/>
      <c r="BT101" s="174"/>
      <c r="BU101" s="416" t="b">
        <v>1</v>
      </c>
      <c r="BV101" s="174" t="s">
        <v>2317</v>
      </c>
      <c r="BW101" s="174">
        <v>2025</v>
      </c>
      <c r="BX101" s="415">
        <v>45799</v>
      </c>
      <c r="BY101" s="174" t="s">
        <v>2307</v>
      </c>
      <c r="BZ101" s="437"/>
      <c r="CA101" s="663"/>
      <c r="CB101" s="665"/>
      <c r="CC101" s="422"/>
      <c r="CD101" s="665"/>
      <c r="CE101" s="665"/>
      <c r="CF101" s="422"/>
      <c r="CG101" s="665"/>
      <c r="CH101" s="663"/>
      <c r="CI101" s="665">
        <v>1</v>
      </c>
      <c r="CJ101" s="438"/>
      <c r="CK101" s="426"/>
      <c r="CL101" s="426"/>
      <c r="CM101" s="426"/>
      <c r="CN101" s="426"/>
      <c r="CO101" s="425"/>
      <c r="CP101" s="425"/>
      <c r="CQ101" s="425"/>
      <c r="CR101" s="425"/>
    </row>
    <row r="102" spans="1:96" ht="15.75" customHeight="1">
      <c r="A102" s="174" t="s">
        <v>10</v>
      </c>
      <c r="B102" s="174" t="s">
        <v>49</v>
      </c>
      <c r="C102" s="174" t="s">
        <v>50</v>
      </c>
      <c r="D102" s="174" t="s">
        <v>51</v>
      </c>
      <c r="E102" s="174" t="s">
        <v>30</v>
      </c>
      <c r="F102" s="315" t="str">
        <f t="array" ref="F102">IFERROR(INDEX(UIID!$K$2:$K1001, MATCH(CONCATENATE(B102,D102,G102,J102), UIID!$B$2:$B1001&amp;UIID!$D$2:$D1001&amp;UIID!$G$2:$G1001&amp;UIID!$H$2:$H1001, 0),), "Not Found")</f>
        <v>0746-0040</v>
      </c>
      <c r="G102" s="174" t="s">
        <v>3451</v>
      </c>
      <c r="H102" s="174"/>
      <c r="I102" s="174" t="s">
        <v>8501</v>
      </c>
      <c r="J102" s="174" t="s">
        <v>4057</v>
      </c>
      <c r="K102" s="174">
        <v>9.3250169319194907</v>
      </c>
      <c r="L102" s="174">
        <v>123.29098553855199</v>
      </c>
      <c r="M102" s="174" t="s">
        <v>8502</v>
      </c>
      <c r="N102" s="620" t="s">
        <v>10169</v>
      </c>
      <c r="O102" s="174" t="s">
        <v>15</v>
      </c>
      <c r="P102" s="174" t="s">
        <v>16</v>
      </c>
      <c r="Q102" s="174"/>
      <c r="R102" s="174" t="s">
        <v>35</v>
      </c>
      <c r="S102" s="174" t="s">
        <v>107</v>
      </c>
      <c r="T102" s="174" t="s">
        <v>197</v>
      </c>
      <c r="U102" s="174"/>
      <c r="V102" s="174"/>
      <c r="W102" s="174" t="s">
        <v>4750</v>
      </c>
      <c r="X102" s="174" t="s">
        <v>4164</v>
      </c>
      <c r="Y102" s="174" t="s">
        <v>1601</v>
      </c>
      <c r="Z102" s="174" t="s">
        <v>8504</v>
      </c>
      <c r="AA102" s="466">
        <v>45798</v>
      </c>
      <c r="AB102" s="418">
        <v>47625</v>
      </c>
      <c r="AC102" s="174" t="s">
        <v>4158</v>
      </c>
      <c r="AD102" s="174"/>
      <c r="AE102" s="174" t="s">
        <v>4159</v>
      </c>
      <c r="AF102" s="174"/>
      <c r="AG102" s="174" t="s">
        <v>8505</v>
      </c>
      <c r="AH102" s="317" t="s">
        <v>8506</v>
      </c>
      <c r="AI102" s="503">
        <v>46470</v>
      </c>
      <c r="AJ102" s="174"/>
      <c r="AK102" s="174"/>
      <c r="AL102" s="174"/>
      <c r="AM102" s="174"/>
      <c r="AN102" s="174"/>
      <c r="AO102" s="174"/>
      <c r="AP102" s="174"/>
      <c r="AQ102" s="174"/>
      <c r="AR102" s="174"/>
      <c r="AS102" s="174"/>
      <c r="AT102" s="174"/>
      <c r="AU102" s="174"/>
      <c r="AV102" s="174"/>
      <c r="AW102" s="174"/>
      <c r="AX102" s="174"/>
      <c r="AY102" s="174"/>
      <c r="AZ102" s="174"/>
      <c r="BA102" s="174"/>
      <c r="BB102" s="174"/>
      <c r="BC102" s="174"/>
      <c r="BD102" s="174"/>
      <c r="BE102" s="174"/>
      <c r="BF102" s="174"/>
      <c r="BG102" s="174"/>
      <c r="BH102" s="174"/>
      <c r="BI102" s="174"/>
      <c r="BJ102" s="174"/>
      <c r="BK102" s="174"/>
      <c r="BL102" s="174"/>
      <c r="BM102" s="174"/>
      <c r="BN102" s="174"/>
      <c r="BO102" s="174"/>
      <c r="BP102" s="174"/>
      <c r="BQ102" s="174"/>
      <c r="BR102" s="174"/>
      <c r="BS102" s="174"/>
      <c r="BT102" s="174"/>
      <c r="BU102" s="416" t="b">
        <v>1</v>
      </c>
      <c r="BV102" s="174" t="s">
        <v>2317</v>
      </c>
      <c r="BW102" s="174">
        <v>2025</v>
      </c>
      <c r="BX102" s="415">
        <v>45799</v>
      </c>
      <c r="BY102" s="174" t="s">
        <v>2310</v>
      </c>
      <c r="BZ102" s="437"/>
      <c r="CA102" s="663"/>
      <c r="CB102" s="665"/>
      <c r="CC102" s="422"/>
      <c r="CD102" s="665"/>
      <c r="CE102" s="665"/>
      <c r="CF102" s="422"/>
      <c r="CG102" s="665"/>
      <c r="CH102" s="663"/>
      <c r="CI102" s="665"/>
      <c r="CJ102" s="438"/>
      <c r="CK102" s="426"/>
      <c r="CL102" s="426"/>
      <c r="CM102" s="426"/>
      <c r="CN102" s="426"/>
      <c r="CO102" s="425"/>
      <c r="CP102" s="425"/>
      <c r="CQ102" s="425"/>
      <c r="CR102" s="425"/>
    </row>
    <row r="103" spans="1:96" ht="15.75" customHeight="1">
      <c r="A103" s="319" t="s">
        <v>10</v>
      </c>
      <c r="B103" s="319" t="s">
        <v>49</v>
      </c>
      <c r="C103" s="319" t="s">
        <v>28</v>
      </c>
      <c r="D103" s="319" t="s">
        <v>2060</v>
      </c>
      <c r="E103" s="319" t="s">
        <v>30</v>
      </c>
      <c r="F103" s="359" t="str">
        <f t="array" ref="F103">IFERROR(INDEX(UIID!$K$2:$K1001, MATCH(CONCATENATE(B103,D103,G103,J103), UIID!$B$2:$B1001&amp;UIID!$D$2:$D1001&amp;UIID!$G$2:$G1001&amp;UIID!$H$2:$H1001, 0),), "Not Found")</f>
        <v>0746-0004</v>
      </c>
      <c r="G103" s="319" t="s">
        <v>1442</v>
      </c>
      <c r="H103" s="319"/>
      <c r="I103" s="319" t="s">
        <v>8507</v>
      </c>
      <c r="J103" s="319" t="s">
        <v>4023</v>
      </c>
      <c r="K103" s="319">
        <v>10.131708287543301</v>
      </c>
      <c r="L103" s="319">
        <v>123.273328783182</v>
      </c>
      <c r="M103" s="319" t="s">
        <v>1443</v>
      </c>
      <c r="N103" s="319" t="s">
        <v>7918</v>
      </c>
      <c r="O103" s="319" t="s">
        <v>113</v>
      </c>
      <c r="P103" s="319" t="s">
        <v>132</v>
      </c>
      <c r="Q103" s="319"/>
      <c r="R103" s="319" t="s">
        <v>35</v>
      </c>
      <c r="S103" s="319" t="s">
        <v>143</v>
      </c>
      <c r="T103" s="319" t="s">
        <v>413</v>
      </c>
      <c r="U103" s="319"/>
      <c r="V103" s="319"/>
      <c r="W103" s="319" t="s">
        <v>6467</v>
      </c>
      <c r="X103" s="319" t="s">
        <v>4164</v>
      </c>
      <c r="Y103" s="319" t="s">
        <v>308</v>
      </c>
      <c r="Z103" s="319" t="s">
        <v>8508</v>
      </c>
      <c r="AA103" s="491">
        <v>45803</v>
      </c>
      <c r="AB103" s="492">
        <v>47177</v>
      </c>
      <c r="AC103" s="319" t="s">
        <v>1605</v>
      </c>
      <c r="AD103" s="319"/>
      <c r="AE103" s="319" t="s">
        <v>4159</v>
      </c>
      <c r="AF103" s="319"/>
      <c r="AG103" s="684" t="s">
        <v>7925</v>
      </c>
      <c r="AH103" s="685" t="s">
        <v>8509</v>
      </c>
      <c r="AI103" s="686">
        <v>46632</v>
      </c>
      <c r="AJ103" s="319"/>
      <c r="AK103" s="319"/>
      <c r="AL103" s="319"/>
      <c r="AM103" s="319"/>
      <c r="AN103" s="319"/>
      <c r="AO103" s="319"/>
      <c r="AP103" s="319"/>
      <c r="AQ103" s="319"/>
      <c r="AR103" s="319"/>
      <c r="AS103" s="319"/>
      <c r="AT103" s="319"/>
      <c r="AU103" s="319"/>
      <c r="AV103" s="319"/>
      <c r="AW103" s="319"/>
      <c r="AX103" s="319"/>
      <c r="AY103" s="319"/>
      <c r="AZ103" s="319"/>
      <c r="BA103" s="319"/>
      <c r="BB103" s="319"/>
      <c r="BC103" s="319"/>
      <c r="BD103" s="319"/>
      <c r="BE103" s="319"/>
      <c r="BF103" s="319"/>
      <c r="BG103" s="319"/>
      <c r="BH103" s="319"/>
      <c r="BI103" s="319"/>
      <c r="BJ103" s="319"/>
      <c r="BK103" s="319"/>
      <c r="BL103" s="319"/>
      <c r="BM103" s="319"/>
      <c r="BN103" s="319"/>
      <c r="BO103" s="319"/>
      <c r="BP103" s="319"/>
      <c r="BQ103" s="319"/>
      <c r="BR103" s="319"/>
      <c r="BS103" s="319"/>
      <c r="BT103" s="319"/>
      <c r="BU103" s="497" t="b">
        <v>1</v>
      </c>
      <c r="BV103" s="319" t="s">
        <v>2317</v>
      </c>
      <c r="BW103" s="319">
        <v>2025</v>
      </c>
      <c r="BX103" s="477">
        <v>45805</v>
      </c>
      <c r="BY103" s="319" t="s">
        <v>2310</v>
      </c>
      <c r="BZ103" s="347"/>
      <c r="CA103" s="669"/>
      <c r="CB103" s="479"/>
      <c r="CC103" s="487"/>
      <c r="CD103" s="479"/>
      <c r="CE103" s="479"/>
      <c r="CF103" s="487"/>
      <c r="CG103" s="479"/>
      <c r="CH103" s="669"/>
      <c r="CI103" s="479"/>
      <c r="CJ103" s="479"/>
      <c r="CK103" s="479"/>
      <c r="CL103" s="479"/>
      <c r="CM103" s="479"/>
      <c r="CN103" s="479"/>
      <c r="CO103" s="480"/>
      <c r="CP103" s="480"/>
      <c r="CQ103" s="480"/>
      <c r="CR103" s="480"/>
    </row>
    <row r="104" spans="1:96">
      <c r="A104" s="865" t="s">
        <v>10170</v>
      </c>
      <c r="B104" s="866">
        <f>COUNTA(B82:B103)</f>
        <v>22</v>
      </c>
    </row>
    <row r="105" spans="1:96" ht="15.75" customHeight="1">
      <c r="A105" s="174" t="s">
        <v>10</v>
      </c>
      <c r="B105" s="174" t="s">
        <v>11</v>
      </c>
      <c r="C105" s="174" t="s">
        <v>146</v>
      </c>
      <c r="D105" s="63" t="s">
        <v>668</v>
      </c>
      <c r="E105" s="313" t="s">
        <v>30</v>
      </c>
      <c r="F105" s="315" t="str">
        <f t="array" ref="F105">IFERROR(INDEX(UIID!$K$2:$K1001, MATCH(CONCATENATE(B105,D105,G105,J105), UIID!$B$2:$B1001&amp;UIID!$D$2:$D1001&amp;UIID!$G$2:$G1001&amp;UIID!$H$2:$H1001, 0),), "Not Found")</f>
        <v>0722-0084</v>
      </c>
      <c r="G105" s="174" t="s">
        <v>2085</v>
      </c>
      <c r="H105" s="174"/>
      <c r="I105" s="174" t="s">
        <v>7387</v>
      </c>
      <c r="J105" s="174" t="s">
        <v>7388</v>
      </c>
      <c r="K105" s="313">
        <v>10.527661695614301</v>
      </c>
      <c r="L105" s="313">
        <v>123.997026051999</v>
      </c>
      <c r="M105" s="174" t="s">
        <v>7389</v>
      </c>
      <c r="N105" s="620" t="s">
        <v>10171</v>
      </c>
      <c r="O105" s="63" t="s">
        <v>15</v>
      </c>
      <c r="P105" s="63" t="s">
        <v>16</v>
      </c>
      <c r="Q105" s="174"/>
      <c r="R105" s="174" t="s">
        <v>35</v>
      </c>
      <c r="S105" s="63" t="s">
        <v>8666</v>
      </c>
      <c r="T105" s="174" t="s">
        <v>39</v>
      </c>
      <c r="U105" s="174"/>
      <c r="V105" s="174"/>
      <c r="W105" s="174"/>
      <c r="X105" s="63"/>
      <c r="Y105" s="174" t="s">
        <v>253</v>
      </c>
      <c r="Z105" s="174" t="s">
        <v>7391</v>
      </c>
      <c r="AA105" s="429">
        <v>45812</v>
      </c>
      <c r="AB105" s="430">
        <v>47639</v>
      </c>
      <c r="AC105" s="63" t="s">
        <v>4158</v>
      </c>
      <c r="AD105" s="174"/>
      <c r="AE105" s="63"/>
      <c r="AF105" s="63"/>
      <c r="AG105" s="174" t="s">
        <v>6458</v>
      </c>
      <c r="AH105" s="317" t="s">
        <v>6459</v>
      </c>
      <c r="AI105" s="503">
        <v>46237</v>
      </c>
      <c r="AJ105" s="174"/>
      <c r="AK105" s="174"/>
      <c r="AL105" s="174"/>
      <c r="AM105" s="174"/>
      <c r="AN105" s="174"/>
      <c r="AO105" s="174"/>
      <c r="AP105" s="174"/>
      <c r="AQ105" s="174"/>
      <c r="AR105" s="174"/>
      <c r="AS105" s="174"/>
      <c r="AT105" s="174"/>
      <c r="AU105" s="174"/>
      <c r="AV105" s="174"/>
      <c r="AW105" s="174"/>
      <c r="AX105" s="174"/>
      <c r="AY105" s="174"/>
      <c r="AZ105" s="174"/>
      <c r="BA105" s="174"/>
      <c r="BB105" s="174"/>
      <c r="BC105" s="174"/>
      <c r="BD105" s="174"/>
      <c r="BE105" s="174"/>
      <c r="BF105" s="174"/>
      <c r="BG105" s="174"/>
      <c r="BH105" s="174"/>
      <c r="BI105" s="174"/>
      <c r="BJ105" s="174"/>
      <c r="BK105" s="174"/>
      <c r="BL105" s="174"/>
      <c r="BM105" s="174"/>
      <c r="BN105" s="174"/>
      <c r="BO105" s="174"/>
      <c r="BP105" s="174"/>
      <c r="BQ105" s="174"/>
      <c r="BR105" s="174"/>
      <c r="BS105" s="174"/>
      <c r="BT105" s="174"/>
      <c r="BU105" s="416" t="b">
        <v>1</v>
      </c>
      <c r="BV105" s="174" t="s">
        <v>2319</v>
      </c>
      <c r="BW105" s="174">
        <v>2025</v>
      </c>
      <c r="BX105" s="415">
        <v>45824</v>
      </c>
      <c r="BY105" s="174" t="s">
        <v>2310</v>
      </c>
      <c r="BZ105" s="437"/>
      <c r="CA105" s="523"/>
      <c r="CB105" s="524"/>
      <c r="CC105" s="422"/>
      <c r="CD105" s="524"/>
      <c r="CE105" s="524"/>
      <c r="CF105" s="422"/>
      <c r="CG105" s="524"/>
      <c r="CH105" s="523"/>
      <c r="CI105" s="524"/>
      <c r="CJ105" s="525"/>
      <c r="CK105" s="426"/>
      <c r="CL105" s="426"/>
      <c r="CM105" s="426"/>
      <c r="CN105" s="426"/>
      <c r="CO105" s="425"/>
    </row>
    <row r="106" spans="1:96" ht="15.75" customHeight="1">
      <c r="A106" s="174" t="s">
        <v>10</v>
      </c>
      <c r="B106" s="174" t="s">
        <v>11</v>
      </c>
      <c r="C106" s="174" t="s">
        <v>509</v>
      </c>
      <c r="D106" s="63" t="s">
        <v>551</v>
      </c>
      <c r="E106" s="313" t="s">
        <v>30</v>
      </c>
      <c r="F106" s="315" t="str">
        <f t="array" ref="F106">IFERROR(INDEX(UIID!$K$2:$K1001, MATCH(CONCATENATE(B106,D106,G106,J106), UIID!$B$2:$B1001&amp;UIID!$D$2:$D1001&amp;UIID!$G$2:$G1001&amp;UIID!$H$2:$H1001, 0),), "Not Found")</f>
        <v>0722-0073</v>
      </c>
      <c r="G106" s="338" t="s">
        <v>1662</v>
      </c>
      <c r="H106" s="63"/>
      <c r="I106" s="63" t="s">
        <v>5599</v>
      </c>
      <c r="J106" s="338" t="s">
        <v>3792</v>
      </c>
      <c r="K106" s="174">
        <v>11.0265627968794</v>
      </c>
      <c r="L106" s="174">
        <v>124.004574840412</v>
      </c>
      <c r="M106" s="63" t="s">
        <v>1664</v>
      </c>
      <c r="N106" s="63" t="s">
        <v>5600</v>
      </c>
      <c r="O106" s="63" t="s">
        <v>15</v>
      </c>
      <c r="P106" s="63" t="s">
        <v>16</v>
      </c>
      <c r="Q106" s="174"/>
      <c r="R106" s="174" t="s">
        <v>35</v>
      </c>
      <c r="S106" s="63" t="s">
        <v>8666</v>
      </c>
      <c r="T106" s="174" t="s">
        <v>43</v>
      </c>
      <c r="U106" s="174"/>
      <c r="V106" s="174"/>
      <c r="W106" s="174"/>
      <c r="X106" s="63"/>
      <c r="Y106" s="174" t="s">
        <v>253</v>
      </c>
      <c r="Z106" s="174" t="s">
        <v>7392</v>
      </c>
      <c r="AA106" s="429">
        <v>45817</v>
      </c>
      <c r="AB106" s="430">
        <v>47527</v>
      </c>
      <c r="AC106" s="63" t="s">
        <v>1605</v>
      </c>
      <c r="AD106" s="174"/>
      <c r="AE106" s="63"/>
      <c r="AF106" s="63"/>
      <c r="AG106" s="624" t="s">
        <v>7144</v>
      </c>
      <c r="AH106" s="625" t="s">
        <v>7145</v>
      </c>
      <c r="AI106" s="626">
        <v>46171</v>
      </c>
      <c r="AJ106" s="174"/>
      <c r="AK106" s="174"/>
      <c r="AL106" s="174"/>
      <c r="AM106" s="174"/>
      <c r="AN106" s="174"/>
      <c r="AO106" s="174"/>
      <c r="AP106" s="174"/>
      <c r="AQ106" s="174"/>
      <c r="AR106" s="174"/>
      <c r="AS106" s="174"/>
      <c r="AT106" s="174"/>
      <c r="AU106" s="174"/>
      <c r="AV106" s="174"/>
      <c r="AW106" s="174"/>
      <c r="AX106" s="174"/>
      <c r="AY106" s="174"/>
      <c r="AZ106" s="174"/>
      <c r="BA106" s="174"/>
      <c r="BB106" s="174"/>
      <c r="BC106" s="174"/>
      <c r="BD106" s="174"/>
      <c r="BE106" s="174"/>
      <c r="BF106" s="174"/>
      <c r="BG106" s="174"/>
      <c r="BH106" s="174"/>
      <c r="BI106" s="174"/>
      <c r="BJ106" s="174"/>
      <c r="BK106" s="174"/>
      <c r="BL106" s="174"/>
      <c r="BM106" s="174"/>
      <c r="BN106" s="174"/>
      <c r="BO106" s="174"/>
      <c r="BP106" s="174"/>
      <c r="BQ106" s="174"/>
      <c r="BR106" s="174"/>
      <c r="BS106" s="174"/>
      <c r="BT106" s="174"/>
      <c r="BU106" s="416" t="b">
        <v>1</v>
      </c>
      <c r="BV106" s="174" t="s">
        <v>2319</v>
      </c>
      <c r="BW106" s="174">
        <v>2025</v>
      </c>
      <c r="BX106" s="415">
        <v>45824</v>
      </c>
      <c r="BY106" s="174" t="s">
        <v>2310</v>
      </c>
      <c r="BZ106" s="437"/>
      <c r="CA106" s="523"/>
      <c r="CB106" s="524"/>
      <c r="CC106" s="422"/>
      <c r="CD106" s="524"/>
      <c r="CE106" s="524"/>
      <c r="CF106" s="422"/>
      <c r="CG106" s="524"/>
      <c r="CH106" s="523"/>
      <c r="CI106" s="524"/>
      <c r="CJ106" s="525"/>
      <c r="CK106" s="426"/>
      <c r="CL106" s="426"/>
      <c r="CM106" s="426"/>
      <c r="CN106" s="426"/>
      <c r="CO106" s="425"/>
    </row>
    <row r="107" spans="1:96" ht="15.75" customHeight="1">
      <c r="A107" s="174" t="s">
        <v>10</v>
      </c>
      <c r="B107" s="174" t="s">
        <v>11</v>
      </c>
      <c r="C107" s="174" t="s">
        <v>50</v>
      </c>
      <c r="D107" s="63" t="s">
        <v>2158</v>
      </c>
      <c r="E107" s="63" t="s">
        <v>28</v>
      </c>
      <c r="F107" s="315" t="str">
        <f t="array" ref="F107">IFERROR(INDEX(UIID!$K$2:$K1001, MATCH(CONCATENATE(B107,D107,G107,J107), UIID!$B$2:$B1001&amp;UIID!$D$2:$D1001&amp;UIID!$G$2:$G1001&amp;UIID!$H$2:$H1001, 0),), "Not Found")</f>
        <v>0722-0240</v>
      </c>
      <c r="G107" s="174" t="s">
        <v>3611</v>
      </c>
      <c r="H107" s="174"/>
      <c r="I107" s="174" t="s">
        <v>7383</v>
      </c>
      <c r="J107" s="174" t="s">
        <v>3961</v>
      </c>
      <c r="K107" s="176">
        <v>9.88047317525265</v>
      </c>
      <c r="L107" s="176">
        <v>123.606894709662</v>
      </c>
      <c r="M107" s="176" t="s">
        <v>6758</v>
      </c>
      <c r="N107" s="176" t="s">
        <v>6759</v>
      </c>
      <c r="O107" s="63" t="s">
        <v>15</v>
      </c>
      <c r="P107" s="63" t="s">
        <v>16</v>
      </c>
      <c r="Q107" s="174"/>
      <c r="R107" s="174" t="s">
        <v>35</v>
      </c>
      <c r="S107" s="63" t="s">
        <v>8666</v>
      </c>
      <c r="T107" s="174" t="s">
        <v>39</v>
      </c>
      <c r="U107" s="174"/>
      <c r="V107" s="174"/>
      <c r="W107" s="174"/>
      <c r="X107" s="63"/>
      <c r="Y107" s="174" t="s">
        <v>253</v>
      </c>
      <c r="Z107" s="174" t="s">
        <v>7393</v>
      </c>
      <c r="AA107" s="429">
        <v>45817</v>
      </c>
      <c r="AB107" s="430">
        <v>47644</v>
      </c>
      <c r="AC107" s="63" t="s">
        <v>4158</v>
      </c>
      <c r="AD107" s="174"/>
      <c r="AE107" s="63"/>
      <c r="AF107" s="63"/>
      <c r="AG107" s="342" t="s">
        <v>6060</v>
      </c>
      <c r="AH107" s="498" t="s">
        <v>6061</v>
      </c>
      <c r="AI107" s="499">
        <v>46308</v>
      </c>
      <c r="AJ107" s="174"/>
      <c r="AK107" s="174"/>
      <c r="AL107" s="174"/>
      <c r="AM107" s="174"/>
      <c r="AN107" s="174"/>
      <c r="AO107" s="174"/>
      <c r="AP107" s="174"/>
      <c r="AQ107" s="174"/>
      <c r="AR107" s="174"/>
      <c r="AS107" s="174"/>
      <c r="AT107" s="174"/>
      <c r="AU107" s="174"/>
      <c r="AV107" s="174"/>
      <c r="AW107" s="174"/>
      <c r="AX107" s="174"/>
      <c r="AY107" s="174"/>
      <c r="AZ107" s="174"/>
      <c r="BA107" s="174"/>
      <c r="BB107" s="174"/>
      <c r="BC107" s="174"/>
      <c r="BD107" s="174"/>
      <c r="BE107" s="174"/>
      <c r="BF107" s="174"/>
      <c r="BG107" s="174"/>
      <c r="BH107" s="174"/>
      <c r="BI107" s="174"/>
      <c r="BJ107" s="174"/>
      <c r="BK107" s="174"/>
      <c r="BL107" s="174"/>
      <c r="BM107" s="174"/>
      <c r="BN107" s="174"/>
      <c r="BO107" s="174"/>
      <c r="BP107" s="174"/>
      <c r="BQ107" s="174"/>
      <c r="BR107" s="174"/>
      <c r="BS107" s="174"/>
      <c r="BT107" s="174"/>
      <c r="BU107" s="416" t="b">
        <v>1</v>
      </c>
      <c r="BV107" s="174" t="s">
        <v>2319</v>
      </c>
      <c r="BW107" s="174">
        <v>2025</v>
      </c>
      <c r="BX107" s="415">
        <v>45824</v>
      </c>
      <c r="BY107" s="174" t="s">
        <v>2310</v>
      </c>
      <c r="BZ107" s="437"/>
      <c r="CA107" s="523"/>
      <c r="CB107" s="524"/>
      <c r="CC107" s="422"/>
      <c r="CD107" s="524"/>
      <c r="CE107" s="524"/>
      <c r="CF107" s="422"/>
      <c r="CG107" s="524"/>
      <c r="CH107" s="523"/>
      <c r="CI107" s="524"/>
      <c r="CJ107" s="525"/>
      <c r="CK107" s="426"/>
      <c r="CL107" s="426"/>
      <c r="CM107" s="426"/>
      <c r="CN107" s="426"/>
      <c r="CO107" s="425"/>
    </row>
    <row r="108" spans="1:96" ht="15.75" customHeight="1">
      <c r="A108" s="174" t="s">
        <v>10</v>
      </c>
      <c r="B108" s="174" t="s">
        <v>11</v>
      </c>
      <c r="C108" s="174" t="s">
        <v>50</v>
      </c>
      <c r="D108" s="63" t="s">
        <v>13</v>
      </c>
      <c r="E108" s="63" t="s">
        <v>3756</v>
      </c>
      <c r="F108" s="315" t="str">
        <f t="array" ref="F108">IFERROR(INDEX(UIID!$K$2:$K1001, MATCH(CONCATENATE(B108,D108,G108,J108), UIID!$B$2:$B1001&amp;UIID!$D$2:$D1001&amp;UIID!$G$2:$G1001&amp;UIID!$H$2:$H1001, 0),), "Not Found")</f>
        <v>0722-0063</v>
      </c>
      <c r="G108" s="174" t="s">
        <v>3540</v>
      </c>
      <c r="H108" s="174"/>
      <c r="I108" s="174" t="s">
        <v>7394</v>
      </c>
      <c r="J108" s="63" t="s">
        <v>312</v>
      </c>
      <c r="K108" s="174">
        <v>10.2558455043098</v>
      </c>
      <c r="L108" s="174">
        <v>123.66321444088599</v>
      </c>
      <c r="M108" s="174" t="s">
        <v>7395</v>
      </c>
      <c r="N108" s="628" t="s">
        <v>7396</v>
      </c>
      <c r="O108" s="63" t="s">
        <v>15</v>
      </c>
      <c r="P108" s="63" t="s">
        <v>16</v>
      </c>
      <c r="Q108" s="174"/>
      <c r="R108" s="174" t="s">
        <v>35</v>
      </c>
      <c r="S108" s="63" t="s">
        <v>2230</v>
      </c>
      <c r="T108" s="174" t="s">
        <v>2620</v>
      </c>
      <c r="U108" s="174"/>
      <c r="V108" s="174"/>
      <c r="W108" s="174"/>
      <c r="X108" s="63"/>
      <c r="Y108" s="174" t="s">
        <v>7121</v>
      </c>
      <c r="Z108" s="174" t="s">
        <v>7397</v>
      </c>
      <c r="AA108" s="429">
        <v>45824</v>
      </c>
      <c r="AB108" s="430">
        <v>47651</v>
      </c>
      <c r="AC108" s="63" t="s">
        <v>4158</v>
      </c>
      <c r="AD108" s="174"/>
      <c r="AE108" s="63"/>
      <c r="AF108" s="63"/>
      <c r="AG108" s="174" t="s">
        <v>7398</v>
      </c>
      <c r="AH108" s="317" t="s">
        <v>7399</v>
      </c>
      <c r="AI108" s="503">
        <v>47417</v>
      </c>
      <c r="AJ108" s="174"/>
      <c r="AK108" s="174"/>
      <c r="AL108" s="174"/>
      <c r="AM108" s="174"/>
      <c r="AN108" s="174"/>
      <c r="AO108" s="174"/>
      <c r="AP108" s="174"/>
      <c r="AQ108" s="174"/>
      <c r="AR108" s="174"/>
      <c r="AS108" s="174"/>
      <c r="AT108" s="174"/>
      <c r="AU108" s="174"/>
      <c r="AV108" s="174"/>
      <c r="AW108" s="174"/>
      <c r="AX108" s="174"/>
      <c r="AY108" s="174"/>
      <c r="AZ108" s="174"/>
      <c r="BA108" s="174"/>
      <c r="BB108" s="174"/>
      <c r="BC108" s="174"/>
      <c r="BD108" s="174"/>
      <c r="BE108" s="174"/>
      <c r="BF108" s="174"/>
      <c r="BG108" s="174"/>
      <c r="BH108" s="174"/>
      <c r="BI108" s="174"/>
      <c r="BJ108" s="174"/>
      <c r="BK108" s="174"/>
      <c r="BL108" s="174"/>
      <c r="BM108" s="174"/>
      <c r="BN108" s="174"/>
      <c r="BO108" s="174"/>
      <c r="BP108" s="174"/>
      <c r="BQ108" s="174"/>
      <c r="BR108" s="174"/>
      <c r="BS108" s="174"/>
      <c r="BT108" s="174"/>
      <c r="BU108" s="416" t="b">
        <v>1</v>
      </c>
      <c r="BV108" s="174" t="s">
        <v>2319</v>
      </c>
      <c r="BW108" s="174">
        <v>2025</v>
      </c>
      <c r="BX108" s="415">
        <v>45824</v>
      </c>
      <c r="BY108" s="174" t="s">
        <v>2310</v>
      </c>
      <c r="BZ108" s="437"/>
      <c r="CA108" s="523"/>
      <c r="CB108" s="524"/>
      <c r="CC108" s="422"/>
      <c r="CD108" s="524"/>
      <c r="CE108" s="524"/>
      <c r="CF108" s="422"/>
      <c r="CG108" s="524"/>
      <c r="CH108" s="523"/>
      <c r="CI108" s="524"/>
      <c r="CJ108" s="525"/>
      <c r="CK108" s="426"/>
      <c r="CL108" s="426"/>
      <c r="CM108" s="426"/>
      <c r="CN108" s="426"/>
      <c r="CO108" s="425"/>
    </row>
    <row r="109" spans="1:96" ht="15.75" customHeight="1">
      <c r="A109" s="174" t="s">
        <v>10</v>
      </c>
      <c r="B109" s="174" t="s">
        <v>11</v>
      </c>
      <c r="C109" s="174" t="s">
        <v>28</v>
      </c>
      <c r="D109" s="63" t="s">
        <v>13</v>
      </c>
      <c r="E109" s="63" t="s">
        <v>3756</v>
      </c>
      <c r="F109" s="315" t="str">
        <f t="array" ref="F109">IFERROR(INDEX(UIID!$K$2:$K1001, MATCH(CONCATENATE(B109,D109,G109,J109), UIID!$B$2:$B1001&amp;UIID!$D$2:$D1001&amp;UIID!$G$2:$G1001&amp;UIID!$H$2:$H1001, 0),), "Not Found")</f>
        <v>0722-0032</v>
      </c>
      <c r="G109" s="174" t="s">
        <v>3555</v>
      </c>
      <c r="H109" s="174"/>
      <c r="I109" s="174" t="s">
        <v>7360</v>
      </c>
      <c r="J109" s="176" t="s">
        <v>3771</v>
      </c>
      <c r="K109" s="174">
        <v>10.328877022237499</v>
      </c>
      <c r="L109" s="174">
        <v>123.906781233098</v>
      </c>
      <c r="M109" s="174" t="s">
        <v>7361</v>
      </c>
      <c r="N109" s="620" t="s">
        <v>10172</v>
      </c>
      <c r="O109" s="63" t="s">
        <v>113</v>
      </c>
      <c r="P109" s="63" t="s">
        <v>226</v>
      </c>
      <c r="Q109" s="174"/>
      <c r="R109" s="174" t="s">
        <v>21</v>
      </c>
      <c r="S109" s="63" t="s">
        <v>2222</v>
      </c>
      <c r="T109" s="174"/>
      <c r="U109" s="174" t="s">
        <v>7401</v>
      </c>
      <c r="V109" s="174"/>
      <c r="W109" s="174"/>
      <c r="X109" s="63"/>
      <c r="Y109" s="174" t="s">
        <v>7232</v>
      </c>
      <c r="Z109" s="174" t="s">
        <v>7402</v>
      </c>
      <c r="AA109" s="429">
        <v>45729</v>
      </c>
      <c r="AB109" s="430">
        <v>47556</v>
      </c>
      <c r="AC109" s="441" t="s">
        <v>4327</v>
      </c>
      <c r="AD109" s="174"/>
      <c r="AE109" s="63"/>
      <c r="AF109" s="63"/>
      <c r="AG109" s="174" t="s">
        <v>7234</v>
      </c>
      <c r="AH109" s="174" t="s">
        <v>7235</v>
      </c>
      <c r="AI109" s="466">
        <v>47376</v>
      </c>
      <c r="AJ109" s="174"/>
      <c r="AK109" s="174"/>
      <c r="AL109" s="174"/>
      <c r="AM109" s="174"/>
      <c r="AN109" s="174"/>
      <c r="AO109" s="174"/>
      <c r="AP109" s="174"/>
      <c r="AQ109" s="174"/>
      <c r="AR109" s="174"/>
      <c r="AS109" s="174"/>
      <c r="AT109" s="174"/>
      <c r="AU109" s="174"/>
      <c r="AV109" s="174"/>
      <c r="AW109" s="174"/>
      <c r="AX109" s="174"/>
      <c r="AY109" s="174"/>
      <c r="AZ109" s="174"/>
      <c r="BA109" s="174"/>
      <c r="BB109" s="174"/>
      <c r="BC109" s="174"/>
      <c r="BD109" s="174"/>
      <c r="BE109" s="174"/>
      <c r="BF109" s="174"/>
      <c r="BG109" s="174"/>
      <c r="BH109" s="174"/>
      <c r="BI109" s="174"/>
      <c r="BJ109" s="174"/>
      <c r="BK109" s="174"/>
      <c r="BL109" s="174"/>
      <c r="BM109" s="174"/>
      <c r="BN109" s="174"/>
      <c r="BO109" s="174"/>
      <c r="BP109" s="174"/>
      <c r="BQ109" s="174"/>
      <c r="BR109" s="174"/>
      <c r="BS109" s="174"/>
      <c r="BT109" s="174"/>
      <c r="BU109" s="416" t="b">
        <v>0</v>
      </c>
      <c r="BV109" s="174" t="s">
        <v>2319</v>
      </c>
      <c r="BW109" s="174">
        <v>2025</v>
      </c>
      <c r="BX109" s="415">
        <v>45828</v>
      </c>
      <c r="BY109" s="174" t="s">
        <v>2310</v>
      </c>
      <c r="BZ109" s="419" t="s">
        <v>4327</v>
      </c>
      <c r="CA109" s="523"/>
      <c r="CB109" s="524"/>
      <c r="CC109" s="422"/>
      <c r="CD109" s="524"/>
      <c r="CE109" s="524"/>
      <c r="CF109" s="422"/>
      <c r="CG109" s="524"/>
      <c r="CH109" s="523"/>
      <c r="CI109" s="524"/>
      <c r="CJ109" s="525"/>
      <c r="CK109" s="426"/>
      <c r="CL109" s="426"/>
      <c r="CM109" s="426"/>
      <c r="CN109" s="426"/>
      <c r="CO109" s="425"/>
    </row>
    <row r="110" spans="1:96" ht="15.75" customHeight="1">
      <c r="A110" s="174" t="s">
        <v>10</v>
      </c>
      <c r="B110" s="174" t="s">
        <v>11</v>
      </c>
      <c r="C110" s="174" t="s">
        <v>28</v>
      </c>
      <c r="D110" s="63" t="s">
        <v>581</v>
      </c>
      <c r="E110" s="63" t="s">
        <v>30</v>
      </c>
      <c r="F110" s="315" t="str">
        <f t="array" ref="F110">IFERROR(INDEX(UIID!$K$2:$K1001, MATCH(CONCATENATE(B110,D110,G110,J110), UIID!$B$2:$B1001&amp;UIID!$D$2:$D1001&amp;UIID!$G$2:$G1001&amp;UIID!$H$2:$H1001, 0),), "Not Found")</f>
        <v>0722-0237</v>
      </c>
      <c r="G110" s="174" t="s">
        <v>3956</v>
      </c>
      <c r="H110" s="174"/>
      <c r="I110" s="174" t="s">
        <v>7403</v>
      </c>
      <c r="J110" s="174" t="s">
        <v>3957</v>
      </c>
      <c r="K110" s="174">
        <v>10.103866801457301</v>
      </c>
      <c r="L110" s="174">
        <v>123.641938909722</v>
      </c>
      <c r="M110" s="174" t="s">
        <v>7324</v>
      </c>
      <c r="N110" s="174" t="s">
        <v>7325</v>
      </c>
      <c r="O110" s="63" t="s">
        <v>15</v>
      </c>
      <c r="P110" s="63" t="s">
        <v>16</v>
      </c>
      <c r="Q110" s="174"/>
      <c r="R110" s="174" t="s">
        <v>21</v>
      </c>
      <c r="S110" s="63" t="s">
        <v>2511</v>
      </c>
      <c r="T110" s="174"/>
      <c r="U110" s="174" t="s">
        <v>3616</v>
      </c>
      <c r="V110" s="174"/>
      <c r="W110" s="174"/>
      <c r="X110" s="63"/>
      <c r="Y110" s="174" t="s">
        <v>7404</v>
      </c>
      <c r="Z110" s="174" t="s">
        <v>7405</v>
      </c>
      <c r="AA110" s="429">
        <v>45776</v>
      </c>
      <c r="AB110" s="430">
        <v>47603</v>
      </c>
      <c r="AC110" s="441" t="s">
        <v>4327</v>
      </c>
      <c r="AD110" s="174"/>
      <c r="AE110" s="63"/>
      <c r="AF110" s="63"/>
      <c r="AG110" s="174" t="s">
        <v>7406</v>
      </c>
      <c r="AH110" s="317" t="s">
        <v>7407</v>
      </c>
      <c r="AI110" s="466"/>
      <c r="AJ110" s="174"/>
      <c r="AK110" s="174"/>
      <c r="AL110" s="174"/>
      <c r="AM110" s="174"/>
      <c r="AN110" s="174"/>
      <c r="AO110" s="174"/>
      <c r="AP110" s="174"/>
      <c r="AQ110" s="174"/>
      <c r="AR110" s="174"/>
      <c r="AS110" s="174"/>
      <c r="AT110" s="174"/>
      <c r="AU110" s="174"/>
      <c r="AV110" s="174"/>
      <c r="AW110" s="174"/>
      <c r="AX110" s="174"/>
      <c r="AY110" s="174"/>
      <c r="AZ110" s="174"/>
      <c r="BA110" s="174"/>
      <c r="BB110" s="174"/>
      <c r="BC110" s="174"/>
      <c r="BD110" s="174"/>
      <c r="BE110" s="174"/>
      <c r="BF110" s="174"/>
      <c r="BG110" s="174"/>
      <c r="BH110" s="174"/>
      <c r="BI110" s="174"/>
      <c r="BJ110" s="174"/>
      <c r="BK110" s="174"/>
      <c r="BL110" s="174"/>
      <c r="BM110" s="174"/>
      <c r="BN110" s="174"/>
      <c r="BO110" s="174"/>
      <c r="BP110" s="174"/>
      <c r="BQ110" s="174"/>
      <c r="BR110" s="174"/>
      <c r="BS110" s="174"/>
      <c r="BT110" s="174"/>
      <c r="BU110" s="416" t="b">
        <v>0</v>
      </c>
      <c r="BV110" s="174" t="s">
        <v>2319</v>
      </c>
      <c r="BW110" s="174">
        <v>2025</v>
      </c>
      <c r="BX110" s="415">
        <v>45828</v>
      </c>
      <c r="BY110" s="174" t="s">
        <v>2310</v>
      </c>
      <c r="BZ110" s="419" t="s">
        <v>4327</v>
      </c>
      <c r="CA110" s="523"/>
      <c r="CB110" s="524"/>
      <c r="CC110" s="422"/>
      <c r="CD110" s="524"/>
      <c r="CE110" s="524"/>
      <c r="CF110" s="422"/>
      <c r="CG110" s="524"/>
      <c r="CH110" s="523"/>
      <c r="CI110" s="524"/>
      <c r="CJ110" s="525"/>
      <c r="CK110" s="426"/>
      <c r="CL110" s="426"/>
      <c r="CM110" s="426"/>
      <c r="CN110" s="426"/>
      <c r="CO110" s="425"/>
    </row>
    <row r="111" spans="1:96" ht="15.75" customHeight="1">
      <c r="A111" s="174" t="s">
        <v>10</v>
      </c>
      <c r="B111" s="174" t="s">
        <v>11</v>
      </c>
      <c r="C111" s="174" t="s">
        <v>28</v>
      </c>
      <c r="D111" s="63" t="s">
        <v>977</v>
      </c>
      <c r="E111" s="63" t="s">
        <v>28</v>
      </c>
      <c r="F111" s="315" t="str">
        <f t="array" ref="F111">IFERROR(INDEX(UIID!$K$2:$K1001, MATCH(CONCATENATE(B111,D111,G111,J111), UIID!$B$2:$B1001&amp;UIID!$D$2:$D1001&amp;UIID!$G$2:$G1001&amp;UIID!$H$2:$H1001, 0),), "Not Found")</f>
        <v>0722-0014</v>
      </c>
      <c r="G111" s="63" t="s">
        <v>1134</v>
      </c>
      <c r="H111" s="174"/>
      <c r="I111" s="174" t="s">
        <v>7408</v>
      </c>
      <c r="J111" s="63" t="s">
        <v>1137</v>
      </c>
      <c r="K111" s="174">
        <v>10.2386875884243</v>
      </c>
      <c r="L111" s="174">
        <v>123.779030889205</v>
      </c>
      <c r="M111" s="174" t="s">
        <v>7409</v>
      </c>
      <c r="N111" s="174" t="s">
        <v>7410</v>
      </c>
      <c r="O111" s="63" t="s">
        <v>15</v>
      </c>
      <c r="P111" s="63" t="s">
        <v>16</v>
      </c>
      <c r="Q111" s="174"/>
      <c r="R111" s="174" t="s">
        <v>35</v>
      </c>
      <c r="S111" s="63" t="s">
        <v>84</v>
      </c>
      <c r="T111" s="174" t="s">
        <v>85</v>
      </c>
      <c r="U111" s="174"/>
      <c r="V111" s="174"/>
      <c r="W111" s="174"/>
      <c r="X111" s="63"/>
      <c r="Y111" s="174" t="s">
        <v>7411</v>
      </c>
      <c r="Z111" s="174" t="s">
        <v>7412</v>
      </c>
      <c r="AA111" s="429">
        <v>45825</v>
      </c>
      <c r="AB111" s="430">
        <v>47652</v>
      </c>
      <c r="AC111" s="63" t="s">
        <v>4158</v>
      </c>
      <c r="AD111" s="174"/>
      <c r="AE111" s="63"/>
      <c r="AF111" s="63"/>
      <c r="AG111" s="174" t="s">
        <v>7413</v>
      </c>
      <c r="AH111" s="317" t="s">
        <v>7414</v>
      </c>
      <c r="AI111" s="503">
        <v>46174</v>
      </c>
      <c r="AJ111" s="174"/>
      <c r="AK111" s="174"/>
      <c r="AL111" s="174"/>
      <c r="AM111" s="174"/>
      <c r="AN111" s="174"/>
      <c r="AO111" s="174"/>
      <c r="AP111" s="174"/>
      <c r="AQ111" s="174"/>
      <c r="AR111" s="174"/>
      <c r="AS111" s="174"/>
      <c r="AT111" s="174"/>
      <c r="AU111" s="174"/>
      <c r="AV111" s="174"/>
      <c r="AW111" s="174"/>
      <c r="AX111" s="174"/>
      <c r="AY111" s="174"/>
      <c r="AZ111" s="174"/>
      <c r="BA111" s="174"/>
      <c r="BB111" s="174"/>
      <c r="BC111" s="174"/>
      <c r="BD111" s="174"/>
      <c r="BE111" s="174"/>
      <c r="BF111" s="174"/>
      <c r="BG111" s="174"/>
      <c r="BH111" s="174"/>
      <c r="BI111" s="174"/>
      <c r="BJ111" s="174"/>
      <c r="BK111" s="174"/>
      <c r="BL111" s="174"/>
      <c r="BM111" s="174"/>
      <c r="BN111" s="174"/>
      <c r="BO111" s="174"/>
      <c r="BP111" s="174"/>
      <c r="BQ111" s="174"/>
      <c r="BR111" s="174"/>
      <c r="BS111" s="174"/>
      <c r="BT111" s="174"/>
      <c r="BU111" s="416" t="b">
        <v>1</v>
      </c>
      <c r="BV111" s="174" t="s">
        <v>2319</v>
      </c>
      <c r="BW111" s="174">
        <v>2025</v>
      </c>
      <c r="BX111" s="415">
        <v>45828</v>
      </c>
      <c r="BY111" s="174" t="s">
        <v>2310</v>
      </c>
      <c r="BZ111" s="437"/>
      <c r="CA111" s="523"/>
      <c r="CB111" s="524"/>
      <c r="CC111" s="422"/>
      <c r="CD111" s="524"/>
      <c r="CE111" s="524"/>
      <c r="CF111" s="422"/>
      <c r="CG111" s="524"/>
      <c r="CH111" s="523"/>
      <c r="CI111" s="524"/>
      <c r="CJ111" s="525"/>
      <c r="CK111" s="426"/>
      <c r="CL111" s="426"/>
      <c r="CM111" s="426"/>
      <c r="CN111" s="426"/>
      <c r="CO111" s="425"/>
    </row>
    <row r="112" spans="1:96" ht="15.75" customHeight="1">
      <c r="A112" s="319" t="s">
        <v>10</v>
      </c>
      <c r="B112" s="319" t="s">
        <v>11</v>
      </c>
      <c r="C112" s="319" t="s">
        <v>176</v>
      </c>
      <c r="D112" s="356" t="s">
        <v>3759</v>
      </c>
      <c r="E112" s="356" t="s">
        <v>3756</v>
      </c>
      <c r="F112" s="359" t="str">
        <f t="array" ref="F112">IFERROR(INDEX(UIID!$K$2:$K1001, MATCH(CONCATENATE(B112,D112,G112,J112), UIID!$B$2:$B1001&amp;UIID!$D$2:$D1001&amp;UIID!$G$2:$G1001&amp;UIID!$H$2:$H1001, 0),), "Not Found")</f>
        <v>0722-0206</v>
      </c>
      <c r="G112" s="319" t="s">
        <v>3525</v>
      </c>
      <c r="H112" s="319"/>
      <c r="I112" s="319" t="s">
        <v>7365</v>
      </c>
      <c r="J112" s="319" t="s">
        <v>3910</v>
      </c>
      <c r="K112" s="319">
        <v>10.307997521827801</v>
      </c>
      <c r="L112" s="319">
        <v>124.01318730776001</v>
      </c>
      <c r="M112" s="319" t="s">
        <v>7366</v>
      </c>
      <c r="N112" s="621" t="s">
        <v>10173</v>
      </c>
      <c r="O112" s="356" t="s">
        <v>15</v>
      </c>
      <c r="P112" s="356" t="s">
        <v>16</v>
      </c>
      <c r="Q112" s="319"/>
      <c r="R112" s="319" t="s">
        <v>21</v>
      </c>
      <c r="S112" s="356" t="s">
        <v>3006</v>
      </c>
      <c r="T112" s="319"/>
      <c r="U112" s="319" t="s">
        <v>2757</v>
      </c>
      <c r="V112" s="319"/>
      <c r="W112" s="319"/>
      <c r="X112" s="356"/>
      <c r="Y112" s="319" t="s">
        <v>7416</v>
      </c>
      <c r="Z112" s="319" t="s">
        <v>7417</v>
      </c>
      <c r="AA112" s="475">
        <v>45825</v>
      </c>
      <c r="AB112" s="476">
        <v>47652</v>
      </c>
      <c r="AC112" s="356" t="s">
        <v>4158</v>
      </c>
      <c r="AD112" s="319"/>
      <c r="AE112" s="356"/>
      <c r="AF112" s="356"/>
      <c r="AG112" s="629" t="s">
        <v>7369</v>
      </c>
      <c r="AH112" s="630" t="s">
        <v>7370</v>
      </c>
      <c r="AI112" s="631">
        <v>46651</v>
      </c>
      <c r="AJ112" s="319"/>
      <c r="AK112" s="319"/>
      <c r="AL112" s="319"/>
      <c r="AM112" s="319"/>
      <c r="AN112" s="319"/>
      <c r="AO112" s="319"/>
      <c r="AP112" s="319"/>
      <c r="AQ112" s="319"/>
      <c r="AR112" s="319"/>
      <c r="AS112" s="319"/>
      <c r="AT112" s="319"/>
      <c r="AU112" s="319"/>
      <c r="AV112" s="319"/>
      <c r="AW112" s="319"/>
      <c r="AX112" s="319"/>
      <c r="AY112" s="319"/>
      <c r="AZ112" s="319"/>
      <c r="BA112" s="319"/>
      <c r="BB112" s="319"/>
      <c r="BC112" s="319"/>
      <c r="BD112" s="319"/>
      <c r="BE112" s="319"/>
      <c r="BF112" s="319"/>
      <c r="BG112" s="319"/>
      <c r="BH112" s="319"/>
      <c r="BI112" s="319"/>
      <c r="BJ112" s="319"/>
      <c r="BK112" s="319"/>
      <c r="BL112" s="319"/>
      <c r="BM112" s="319"/>
      <c r="BN112" s="319"/>
      <c r="BO112" s="319"/>
      <c r="BP112" s="319"/>
      <c r="BQ112" s="319"/>
      <c r="BR112" s="319"/>
      <c r="BS112" s="319"/>
      <c r="BT112" s="319"/>
      <c r="BU112" s="497" t="b">
        <v>0</v>
      </c>
      <c r="BV112" s="319" t="s">
        <v>2319</v>
      </c>
      <c r="BW112" s="319">
        <v>2025</v>
      </c>
      <c r="BX112" s="477">
        <v>45828</v>
      </c>
      <c r="BY112" s="319" t="s">
        <v>2310</v>
      </c>
      <c r="BZ112" s="347"/>
      <c r="CA112" s="615"/>
      <c r="CB112" s="608"/>
      <c r="CC112" s="487"/>
      <c r="CD112" s="608"/>
      <c r="CE112" s="608"/>
      <c r="CF112" s="487"/>
      <c r="CG112" s="608"/>
      <c r="CH112" s="615"/>
      <c r="CI112" s="608"/>
      <c r="CJ112" s="608"/>
      <c r="CK112" s="479"/>
      <c r="CL112" s="479"/>
      <c r="CM112" s="479"/>
      <c r="CN112" s="479"/>
      <c r="CO112" s="480"/>
    </row>
    <row r="113" spans="1:96" ht="15.75" customHeight="1">
      <c r="A113" s="174" t="s">
        <v>10</v>
      </c>
      <c r="B113" s="174" t="s">
        <v>49</v>
      </c>
      <c r="C113" s="174" t="s">
        <v>50</v>
      </c>
      <c r="D113" s="174" t="s">
        <v>51</v>
      </c>
      <c r="E113" s="174" t="s">
        <v>30</v>
      </c>
      <c r="F113" s="315" t="str">
        <f t="array" ref="F113">IFERROR(INDEX(UIID!$K$2:$K1001, MATCH(CONCATENATE(B113,D113,G113,J113), UIID!$B$2:$B1001&amp;UIID!$D$2:$D1001&amp;UIID!$G$2:$G1001&amp;UIID!$H$2:$H1001, 0),), "Not Found")</f>
        <v>0746-0040</v>
      </c>
      <c r="G113" s="174" t="s">
        <v>3451</v>
      </c>
      <c r="H113" s="174"/>
      <c r="I113" s="174" t="s">
        <v>8501</v>
      </c>
      <c r="J113" s="174" t="s">
        <v>4057</v>
      </c>
      <c r="K113" s="174">
        <v>9.3250169319194907</v>
      </c>
      <c r="L113" s="174">
        <v>123.29098553855199</v>
      </c>
      <c r="M113" s="174" t="s">
        <v>8502</v>
      </c>
      <c r="N113" s="620" t="s">
        <v>10174</v>
      </c>
      <c r="O113" s="174" t="s">
        <v>15</v>
      </c>
      <c r="P113" s="174" t="s">
        <v>16</v>
      </c>
      <c r="Q113" s="174"/>
      <c r="R113" s="174" t="s">
        <v>35</v>
      </c>
      <c r="S113" s="174" t="s">
        <v>84</v>
      </c>
      <c r="T113" s="174" t="s">
        <v>550</v>
      </c>
      <c r="U113" s="174"/>
      <c r="V113" s="174"/>
      <c r="W113" s="174" t="s">
        <v>8511</v>
      </c>
      <c r="X113" s="174" t="s">
        <v>4164</v>
      </c>
      <c r="Y113" s="174" t="s">
        <v>7411</v>
      </c>
      <c r="Z113" s="174" t="s">
        <v>8512</v>
      </c>
      <c r="AA113" s="466">
        <v>45811</v>
      </c>
      <c r="AB113" s="418">
        <v>47638</v>
      </c>
      <c r="AC113" s="174" t="s">
        <v>4158</v>
      </c>
      <c r="AD113" s="174"/>
      <c r="AE113" s="174" t="s">
        <v>4159</v>
      </c>
      <c r="AF113" s="174"/>
      <c r="AG113" s="174" t="s">
        <v>8513</v>
      </c>
      <c r="AH113" s="317" t="s">
        <v>8514</v>
      </c>
      <c r="AI113" s="682">
        <v>47246</v>
      </c>
      <c r="AJ113" s="174"/>
      <c r="AK113" s="174"/>
      <c r="AL113" s="174"/>
      <c r="AM113" s="174"/>
      <c r="AN113" s="174"/>
      <c r="AO113" s="174"/>
      <c r="AP113" s="174"/>
      <c r="AQ113" s="174"/>
      <c r="AR113" s="174"/>
      <c r="AS113" s="174"/>
      <c r="AT113" s="174"/>
      <c r="AU113" s="174"/>
      <c r="AV113" s="174"/>
      <c r="AW113" s="174"/>
      <c r="AX113" s="174"/>
      <c r="AY113" s="174"/>
      <c r="AZ113" s="174"/>
      <c r="BA113" s="174"/>
      <c r="BB113" s="174"/>
      <c r="BC113" s="174"/>
      <c r="BD113" s="174"/>
      <c r="BE113" s="174"/>
      <c r="BF113" s="174"/>
      <c r="BG113" s="174"/>
      <c r="BH113" s="174"/>
      <c r="BI113" s="174"/>
      <c r="BJ113" s="174"/>
      <c r="BK113" s="174"/>
      <c r="BL113" s="174"/>
      <c r="BM113" s="174"/>
      <c r="BN113" s="174"/>
      <c r="BO113" s="174"/>
      <c r="BP113" s="174"/>
      <c r="BQ113" s="174"/>
      <c r="BR113" s="174"/>
      <c r="BS113" s="174"/>
      <c r="BT113" s="174"/>
      <c r="BU113" s="416" t="b">
        <v>1</v>
      </c>
      <c r="BV113" s="174" t="s">
        <v>2319</v>
      </c>
      <c r="BW113" s="174">
        <v>2025</v>
      </c>
      <c r="BX113" s="415">
        <v>45824</v>
      </c>
      <c r="BY113" s="174" t="s">
        <v>2310</v>
      </c>
      <c r="BZ113" s="437"/>
      <c r="CA113" s="663"/>
      <c r="CB113" s="665"/>
      <c r="CC113" s="422"/>
      <c r="CD113" s="665"/>
      <c r="CE113" s="665"/>
      <c r="CF113" s="422"/>
      <c r="CG113" s="665"/>
      <c r="CH113" s="663"/>
      <c r="CI113" s="665"/>
      <c r="CJ113" s="438"/>
      <c r="CK113" s="426"/>
      <c r="CL113" s="426"/>
      <c r="CM113" s="426"/>
      <c r="CN113" s="426"/>
      <c r="CO113" s="425"/>
      <c r="CP113" s="425"/>
      <c r="CQ113" s="425"/>
      <c r="CR113" s="425"/>
    </row>
    <row r="114" spans="1:96" ht="15.75" customHeight="1">
      <c r="A114" s="319" t="s">
        <v>10</v>
      </c>
      <c r="B114" s="319" t="s">
        <v>49</v>
      </c>
      <c r="C114" s="319" t="s">
        <v>50</v>
      </c>
      <c r="D114" s="319" t="s">
        <v>51</v>
      </c>
      <c r="E114" s="319" t="s">
        <v>30</v>
      </c>
      <c r="F114" s="359" t="str">
        <f t="array" ref="F114">IFERROR(INDEX(UIID!$K$2:$K1001, MATCH(CONCATENATE(B114,D114,G114,J114), UIID!$B$2:$B1001&amp;UIID!$D$2:$D1001&amp;UIID!$G$2:$G1001&amp;UIID!$H$2:$H1001, 0),), "Not Found")</f>
        <v>0746-0013</v>
      </c>
      <c r="G114" s="319" t="s">
        <v>1986</v>
      </c>
      <c r="H114" s="319"/>
      <c r="I114" s="319" t="s">
        <v>8515</v>
      </c>
      <c r="J114" s="319" t="s">
        <v>4033</v>
      </c>
      <c r="K114" s="319">
        <v>9.3212505603453</v>
      </c>
      <c r="L114" s="319">
        <v>123.259606360169</v>
      </c>
      <c r="M114" s="319" t="s">
        <v>8516</v>
      </c>
      <c r="N114" s="319" t="s">
        <v>8517</v>
      </c>
      <c r="O114" s="319" t="s">
        <v>113</v>
      </c>
      <c r="P114" s="319" t="s">
        <v>226</v>
      </c>
      <c r="Q114" s="319"/>
      <c r="R114" s="319" t="s">
        <v>35</v>
      </c>
      <c r="S114" s="319" t="s">
        <v>84</v>
      </c>
      <c r="T114" s="319" t="s">
        <v>93</v>
      </c>
      <c r="U114" s="319"/>
      <c r="V114" s="319"/>
      <c r="W114" s="319" t="s">
        <v>4618</v>
      </c>
      <c r="X114" s="319" t="s">
        <v>4213</v>
      </c>
      <c r="Y114" s="319" t="s">
        <v>7411</v>
      </c>
      <c r="Z114" s="319" t="s">
        <v>8518</v>
      </c>
      <c r="AA114" s="491">
        <v>45834</v>
      </c>
      <c r="AB114" s="504">
        <v>47661</v>
      </c>
      <c r="AC114" s="319" t="s">
        <v>4158</v>
      </c>
      <c r="AD114" s="319"/>
      <c r="AE114" s="319" t="s">
        <v>4159</v>
      </c>
      <c r="AF114" s="319"/>
      <c r="AG114" s="500" t="s">
        <v>7976</v>
      </c>
      <c r="AH114" s="501" t="s">
        <v>8519</v>
      </c>
      <c r="AI114" s="619">
        <v>46518</v>
      </c>
      <c r="AJ114" s="319"/>
      <c r="AK114" s="319"/>
      <c r="AL114" s="319"/>
      <c r="AM114" s="319"/>
      <c r="AN114" s="319"/>
      <c r="AO114" s="319"/>
      <c r="AP114" s="319"/>
      <c r="AQ114" s="319"/>
      <c r="AR114" s="319"/>
      <c r="AS114" s="319"/>
      <c r="AT114" s="319"/>
      <c r="AU114" s="319"/>
      <c r="AV114" s="319"/>
      <c r="AW114" s="319"/>
      <c r="AX114" s="319"/>
      <c r="AY114" s="319"/>
      <c r="AZ114" s="319"/>
      <c r="BA114" s="319"/>
      <c r="BB114" s="319"/>
      <c r="BC114" s="319"/>
      <c r="BD114" s="319"/>
      <c r="BE114" s="319"/>
      <c r="BF114" s="319"/>
      <c r="BG114" s="319"/>
      <c r="BH114" s="319"/>
      <c r="BI114" s="319"/>
      <c r="BJ114" s="319"/>
      <c r="BK114" s="319"/>
      <c r="BL114" s="319"/>
      <c r="BM114" s="319"/>
      <c r="BN114" s="319"/>
      <c r="BO114" s="319"/>
      <c r="BP114" s="319"/>
      <c r="BQ114" s="319"/>
      <c r="BR114" s="319"/>
      <c r="BS114" s="319"/>
      <c r="BT114" s="319"/>
      <c r="BU114" s="497" t="b">
        <v>1</v>
      </c>
      <c r="BV114" s="319" t="s">
        <v>2319</v>
      </c>
      <c r="BW114" s="319">
        <v>2025</v>
      </c>
      <c r="BX114" s="477">
        <v>45836</v>
      </c>
      <c r="BY114" s="319" t="s">
        <v>2310</v>
      </c>
      <c r="BZ114" s="347"/>
      <c r="CA114" s="669"/>
      <c r="CB114" s="479"/>
      <c r="CC114" s="487"/>
      <c r="CD114" s="479"/>
      <c r="CE114" s="479"/>
      <c r="CF114" s="487"/>
      <c r="CG114" s="479"/>
      <c r="CH114" s="669"/>
      <c r="CI114" s="479"/>
      <c r="CJ114" s="479"/>
      <c r="CK114" s="479"/>
      <c r="CL114" s="479"/>
      <c r="CM114" s="479"/>
      <c r="CN114" s="479"/>
      <c r="CO114" s="480"/>
      <c r="CP114" s="480"/>
      <c r="CQ114" s="480"/>
      <c r="CR114" s="480"/>
    </row>
    <row r="115" spans="1:96">
      <c r="A115" s="865" t="s">
        <v>10175</v>
      </c>
      <c r="B115" s="866">
        <f>COUNTA(B105:B114)</f>
        <v>10</v>
      </c>
    </row>
    <row r="116" spans="1:96" ht="15.75" customHeight="1">
      <c r="A116" s="174" t="s">
        <v>10</v>
      </c>
      <c r="B116" s="174" t="s">
        <v>27</v>
      </c>
      <c r="C116" s="174" t="s">
        <v>28</v>
      </c>
      <c r="D116" s="63" t="s">
        <v>3745</v>
      </c>
      <c r="E116" s="63" t="s">
        <v>509</v>
      </c>
      <c r="F116" s="315" t="str">
        <f t="array" ref="F116">IFERROR(INDEX(UIID!$K$2:$K1001, MATCH(CONCATENATE(B116,D116,G116,J116), UIID!$B$2:$B1001&amp;UIID!$D$2:$D1001&amp;UIID!$G$2:$G1001&amp;UIID!$H$2:$H1001, 0),), "Not Found")</f>
        <v>0712-0056</v>
      </c>
      <c r="G116" s="174" t="s">
        <v>3746</v>
      </c>
      <c r="H116" s="174"/>
      <c r="I116" s="174" t="s">
        <v>4976</v>
      </c>
      <c r="J116" s="174" t="s">
        <v>3747</v>
      </c>
      <c r="K116" s="174">
        <v>9.7839947189714405</v>
      </c>
      <c r="L116" s="174">
        <v>124.001868308094</v>
      </c>
      <c r="M116" s="174" t="s">
        <v>4977</v>
      </c>
      <c r="N116" s="174" t="s">
        <v>4978</v>
      </c>
      <c r="O116" s="63" t="s">
        <v>15</v>
      </c>
      <c r="P116" s="63" t="s">
        <v>1449</v>
      </c>
      <c r="Q116" s="174"/>
      <c r="R116" s="63" t="s">
        <v>21</v>
      </c>
      <c r="S116" s="63" t="s">
        <v>125</v>
      </c>
      <c r="T116" s="174"/>
      <c r="U116" s="174" t="s">
        <v>3619</v>
      </c>
      <c r="V116" s="174"/>
      <c r="W116" s="174"/>
      <c r="X116" s="63" t="s">
        <v>4979</v>
      </c>
      <c r="Y116" s="174" t="s">
        <v>127</v>
      </c>
      <c r="Z116" s="174" t="s">
        <v>4980</v>
      </c>
      <c r="AA116" s="429">
        <v>45848</v>
      </c>
      <c r="AB116" s="430">
        <v>47675</v>
      </c>
      <c r="AC116" s="63" t="s">
        <v>4158</v>
      </c>
      <c r="AD116" s="174"/>
      <c r="AE116" s="63" t="s">
        <v>4159</v>
      </c>
      <c r="AF116" s="63"/>
      <c r="AG116" s="174" t="s">
        <v>4981</v>
      </c>
      <c r="AH116" s="174" t="s">
        <v>4893</v>
      </c>
      <c r="AI116" s="63"/>
      <c r="AJ116" s="174"/>
      <c r="AK116" s="174"/>
      <c r="AL116" s="174"/>
      <c r="AM116" s="174"/>
      <c r="AN116" s="174"/>
      <c r="AO116" s="174"/>
      <c r="AP116" s="174"/>
      <c r="AQ116" s="174"/>
      <c r="AR116" s="174"/>
      <c r="AS116" s="174"/>
      <c r="AT116" s="174"/>
      <c r="AU116" s="174"/>
      <c r="AV116" s="174"/>
      <c r="AW116" s="174"/>
      <c r="AX116" s="174"/>
      <c r="AY116" s="174"/>
      <c r="AZ116" s="174"/>
      <c r="BA116" s="174"/>
      <c r="BB116" s="174"/>
      <c r="BC116" s="174"/>
      <c r="BD116" s="174"/>
      <c r="BE116" s="174"/>
      <c r="BF116" s="174"/>
      <c r="BG116" s="174"/>
      <c r="BH116" s="174"/>
      <c r="BI116" s="174"/>
      <c r="BJ116" s="174"/>
      <c r="BK116" s="174"/>
      <c r="BL116" s="174"/>
      <c r="BM116" s="174"/>
      <c r="BN116" s="174"/>
      <c r="BO116" s="174"/>
      <c r="BP116" s="174"/>
      <c r="BQ116" s="174"/>
      <c r="BR116" s="174"/>
      <c r="BS116" s="174"/>
      <c r="BT116" s="174"/>
      <c r="BU116" s="416" t="b">
        <v>1</v>
      </c>
      <c r="BV116" s="174" t="s">
        <v>2322</v>
      </c>
      <c r="BW116" s="174">
        <v>2025</v>
      </c>
      <c r="BX116" s="415">
        <v>45860</v>
      </c>
      <c r="BY116" s="174" t="s">
        <v>2307</v>
      </c>
      <c r="BZ116" s="437"/>
      <c r="CA116" s="471"/>
      <c r="CB116" s="473"/>
      <c r="CC116" s="422"/>
      <c r="CD116" s="473"/>
      <c r="CE116" s="473"/>
      <c r="CF116" s="422"/>
      <c r="CG116" s="473"/>
      <c r="CH116" s="471"/>
      <c r="CI116" s="473">
        <v>1</v>
      </c>
      <c r="CJ116" s="438"/>
      <c r="CK116" s="426"/>
      <c r="CL116" s="426"/>
      <c r="CM116" s="426"/>
      <c r="CN116" s="426"/>
      <c r="CO116" s="425"/>
      <c r="CP116" s="425"/>
      <c r="CQ116" s="425"/>
      <c r="CR116" s="425"/>
    </row>
    <row r="117" spans="1:96" ht="15.75" customHeight="1">
      <c r="A117" s="174" t="s">
        <v>10</v>
      </c>
      <c r="B117" s="174" t="s">
        <v>27</v>
      </c>
      <c r="C117" s="174" t="s">
        <v>28</v>
      </c>
      <c r="D117" s="63" t="s">
        <v>1745</v>
      </c>
      <c r="E117" s="63" t="s">
        <v>509</v>
      </c>
      <c r="F117" s="315" t="str">
        <f t="array" ref="F117">IFERROR(INDEX(UIID!$K$2:$K1001, MATCH(CONCATENATE(B117,D117,G117,J117), UIID!$B$2:$B1001&amp;UIID!$D$2:$D1001&amp;UIID!$G$2:$G1001&amp;UIID!$H$2:$H1001, 0),), "Not Found")</f>
        <v>0712-0055</v>
      </c>
      <c r="G117" s="174" t="s">
        <v>3743</v>
      </c>
      <c r="H117" s="174"/>
      <c r="I117" s="174" t="s">
        <v>4982</v>
      </c>
      <c r="J117" s="174" t="s">
        <v>3744</v>
      </c>
      <c r="K117" s="174">
        <v>9.6294693992443996</v>
      </c>
      <c r="L117" s="174">
        <v>123.8533352946</v>
      </c>
      <c r="M117" s="174" t="s">
        <v>4983</v>
      </c>
      <c r="N117" s="174" t="s">
        <v>4984</v>
      </c>
      <c r="O117" s="63" t="s">
        <v>15</v>
      </c>
      <c r="P117" s="63" t="s">
        <v>2288</v>
      </c>
      <c r="Q117" s="174"/>
      <c r="R117" s="63" t="s">
        <v>35</v>
      </c>
      <c r="S117" s="63" t="s">
        <v>32</v>
      </c>
      <c r="T117" s="174" t="s">
        <v>4985</v>
      </c>
      <c r="U117" s="174"/>
      <c r="V117" s="174"/>
      <c r="W117" s="174"/>
      <c r="X117" s="63"/>
      <c r="Y117" s="174" t="s">
        <v>4986</v>
      </c>
      <c r="Z117" s="174" t="s">
        <v>4987</v>
      </c>
      <c r="AA117" s="429">
        <v>45852</v>
      </c>
      <c r="AB117" s="430">
        <v>47679</v>
      </c>
      <c r="AC117" s="441" t="s">
        <v>4327</v>
      </c>
      <c r="AD117" s="174"/>
      <c r="AE117" s="63" t="s">
        <v>4159</v>
      </c>
      <c r="AF117" s="63"/>
      <c r="AG117" s="174" t="s">
        <v>4988</v>
      </c>
      <c r="AH117" s="174" t="s">
        <v>4989</v>
      </c>
      <c r="AI117" s="429">
        <v>47008</v>
      </c>
      <c r="AJ117" s="174"/>
      <c r="AK117" s="174"/>
      <c r="AL117" s="174"/>
      <c r="AM117" s="174"/>
      <c r="AN117" s="174"/>
      <c r="AO117" s="174"/>
      <c r="AP117" s="174"/>
      <c r="AQ117" s="174"/>
      <c r="AR117" s="174"/>
      <c r="AS117" s="174"/>
      <c r="AT117" s="174"/>
      <c r="AU117" s="174"/>
      <c r="AV117" s="174"/>
      <c r="AW117" s="174"/>
      <c r="AX117" s="174"/>
      <c r="AY117" s="174"/>
      <c r="AZ117" s="174"/>
      <c r="BA117" s="174"/>
      <c r="BB117" s="174"/>
      <c r="BC117" s="174"/>
      <c r="BD117" s="174"/>
      <c r="BE117" s="174"/>
      <c r="BF117" s="174"/>
      <c r="BG117" s="174"/>
      <c r="BH117" s="174"/>
      <c r="BI117" s="174"/>
      <c r="BJ117" s="174"/>
      <c r="BK117" s="174"/>
      <c r="BL117" s="174"/>
      <c r="BM117" s="174"/>
      <c r="BN117" s="174"/>
      <c r="BO117" s="174"/>
      <c r="BP117" s="174"/>
      <c r="BQ117" s="174"/>
      <c r="BR117" s="174"/>
      <c r="BS117" s="174"/>
      <c r="BT117" s="174"/>
      <c r="BU117" s="416" t="b">
        <v>0</v>
      </c>
      <c r="BV117" s="174" t="s">
        <v>2322</v>
      </c>
      <c r="BW117" s="174">
        <v>2025</v>
      </c>
      <c r="BX117" s="415">
        <v>45860</v>
      </c>
      <c r="BY117" s="174" t="s">
        <v>2307</v>
      </c>
      <c r="BZ117" s="419" t="s">
        <v>4327</v>
      </c>
      <c r="CA117" s="471"/>
      <c r="CB117" s="473"/>
      <c r="CC117" s="422"/>
      <c r="CD117" s="473"/>
      <c r="CE117" s="473"/>
      <c r="CF117" s="422"/>
      <c r="CG117" s="473"/>
      <c r="CH117" s="471"/>
      <c r="CI117" s="473">
        <v>1</v>
      </c>
      <c r="CJ117" s="438"/>
      <c r="CK117" s="426"/>
      <c r="CL117" s="426"/>
      <c r="CM117" s="426"/>
      <c r="CN117" s="426"/>
      <c r="CO117" s="425"/>
      <c r="CP117" s="425"/>
      <c r="CQ117" s="425"/>
      <c r="CR117" s="425"/>
    </row>
    <row r="118" spans="1:96" ht="15.75" customHeight="1">
      <c r="A118" s="174" t="s">
        <v>10</v>
      </c>
      <c r="B118" s="174" t="s">
        <v>27</v>
      </c>
      <c r="C118" s="174" t="s">
        <v>28</v>
      </c>
      <c r="D118" s="63" t="s">
        <v>1745</v>
      </c>
      <c r="E118" s="63" t="s">
        <v>509</v>
      </c>
      <c r="F118" s="315" t="str">
        <f t="array" ref="F118">IFERROR(INDEX(UIID!$K$2:$K1001, MATCH(CONCATENATE(B118,D118,G118,J118), UIID!$B$2:$B1001&amp;UIID!$D$2:$D1001&amp;UIID!$G$2:$G1001&amp;UIID!$H$2:$H1001, 0),), "Not Found")</f>
        <v>0712-0055</v>
      </c>
      <c r="G118" s="174" t="s">
        <v>3743</v>
      </c>
      <c r="H118" s="174"/>
      <c r="I118" s="174" t="s">
        <v>4982</v>
      </c>
      <c r="J118" s="174" t="s">
        <v>3744</v>
      </c>
      <c r="K118" s="174">
        <v>9.6294693992443996</v>
      </c>
      <c r="L118" s="174">
        <v>123.8533352946</v>
      </c>
      <c r="M118" s="174" t="s">
        <v>4983</v>
      </c>
      <c r="N118" s="174" t="s">
        <v>4984</v>
      </c>
      <c r="O118" s="63" t="s">
        <v>15</v>
      </c>
      <c r="P118" s="63" t="s">
        <v>2288</v>
      </c>
      <c r="Q118" s="174"/>
      <c r="R118" s="63" t="s">
        <v>35</v>
      </c>
      <c r="S118" s="63" t="s">
        <v>32</v>
      </c>
      <c r="T118" s="174" t="s">
        <v>3623</v>
      </c>
      <c r="U118" s="174"/>
      <c r="V118" s="174"/>
      <c r="W118" s="174"/>
      <c r="X118" s="63"/>
      <c r="Y118" s="174" t="s">
        <v>4990</v>
      </c>
      <c r="Z118" s="174" t="s">
        <v>4991</v>
      </c>
      <c r="AA118" s="429">
        <v>45852</v>
      </c>
      <c r="AB118" s="430">
        <v>47679</v>
      </c>
      <c r="AC118" s="441" t="s">
        <v>4327</v>
      </c>
      <c r="AD118" s="174"/>
      <c r="AE118" s="63" t="s">
        <v>4159</v>
      </c>
      <c r="AF118" s="63"/>
      <c r="AG118" s="174" t="s">
        <v>4988</v>
      </c>
      <c r="AH118" s="174" t="s">
        <v>4992</v>
      </c>
      <c r="AI118" s="429">
        <v>46959</v>
      </c>
      <c r="AJ118" s="174"/>
      <c r="AK118" s="174"/>
      <c r="AL118" s="174"/>
      <c r="AM118" s="174"/>
      <c r="AN118" s="174"/>
      <c r="AO118" s="174"/>
      <c r="AP118" s="174"/>
      <c r="AQ118" s="174"/>
      <c r="AR118" s="174"/>
      <c r="AS118" s="174"/>
      <c r="AT118" s="174"/>
      <c r="AU118" s="174"/>
      <c r="AV118" s="174"/>
      <c r="AW118" s="174"/>
      <c r="AX118" s="174"/>
      <c r="AY118" s="174"/>
      <c r="AZ118" s="174"/>
      <c r="BA118" s="174"/>
      <c r="BB118" s="174"/>
      <c r="BC118" s="174"/>
      <c r="BD118" s="174"/>
      <c r="BE118" s="174"/>
      <c r="BF118" s="174"/>
      <c r="BG118" s="174"/>
      <c r="BH118" s="174"/>
      <c r="BI118" s="174"/>
      <c r="BJ118" s="174"/>
      <c r="BK118" s="174"/>
      <c r="BL118" s="174"/>
      <c r="BM118" s="174"/>
      <c r="BN118" s="174"/>
      <c r="BO118" s="174"/>
      <c r="BP118" s="174"/>
      <c r="BQ118" s="174"/>
      <c r="BR118" s="174"/>
      <c r="BS118" s="174"/>
      <c r="BT118" s="174"/>
      <c r="BU118" s="416" t="b">
        <v>0</v>
      </c>
      <c r="BV118" s="174" t="s">
        <v>2322</v>
      </c>
      <c r="BW118" s="174">
        <v>2025</v>
      </c>
      <c r="BX118" s="415">
        <v>45860</v>
      </c>
      <c r="BY118" s="174" t="s">
        <v>2310</v>
      </c>
      <c r="BZ118" s="419" t="s">
        <v>4327</v>
      </c>
      <c r="CA118" s="471"/>
      <c r="CB118" s="473"/>
      <c r="CC118" s="422"/>
      <c r="CD118" s="473"/>
      <c r="CE118" s="473"/>
      <c r="CF118" s="422"/>
      <c r="CG118" s="473"/>
      <c r="CH118" s="471"/>
      <c r="CI118" s="473"/>
      <c r="CJ118" s="438"/>
      <c r="CK118" s="426"/>
      <c r="CL118" s="426"/>
      <c r="CM118" s="426"/>
      <c r="CN118" s="426"/>
      <c r="CO118" s="425"/>
      <c r="CP118" s="425"/>
      <c r="CQ118" s="425"/>
      <c r="CR118" s="425"/>
    </row>
    <row r="119" spans="1:96" ht="15.75" customHeight="1">
      <c r="A119" s="174" t="s">
        <v>10</v>
      </c>
      <c r="B119" s="174" t="s">
        <v>27</v>
      </c>
      <c r="C119" s="174" t="s">
        <v>28</v>
      </c>
      <c r="D119" s="63" t="s">
        <v>29</v>
      </c>
      <c r="E119" s="63" t="s">
        <v>30</v>
      </c>
      <c r="F119" s="315" t="str">
        <f t="array" ref="F119">IFERROR(INDEX(UIID!$K$2:$K1001, MATCH(CONCATENATE(B119,D119,G119,J119), UIID!$B$2:$B1001&amp;UIID!$D$2:$D1001&amp;UIID!$G$2:$G1001&amp;UIID!$H$2:$H1001, 0),), "Not Found")</f>
        <v>0712-0050</v>
      </c>
      <c r="G119" s="176" t="s">
        <v>3569</v>
      </c>
      <c r="H119" s="176"/>
      <c r="I119" s="176" t="s">
        <v>4926</v>
      </c>
      <c r="J119" s="176" t="s">
        <v>3735</v>
      </c>
      <c r="K119" s="176">
        <v>9.6523391834410202</v>
      </c>
      <c r="L119" s="176">
        <v>123.872323694377</v>
      </c>
      <c r="M119" s="176" t="s">
        <v>4927</v>
      </c>
      <c r="N119" s="176" t="s">
        <v>4928</v>
      </c>
      <c r="O119" s="313" t="s">
        <v>113</v>
      </c>
      <c r="P119" s="313" t="s">
        <v>220</v>
      </c>
      <c r="Q119" s="174"/>
      <c r="R119" s="63" t="s">
        <v>35</v>
      </c>
      <c r="S119" s="63" t="s">
        <v>143</v>
      </c>
      <c r="T119" s="174" t="s">
        <v>309</v>
      </c>
      <c r="U119" s="174"/>
      <c r="V119" s="174"/>
      <c r="W119" s="174"/>
      <c r="X119" s="63"/>
      <c r="Y119" s="174" t="s">
        <v>4993</v>
      </c>
      <c r="Z119" s="174" t="s">
        <v>4994</v>
      </c>
      <c r="AA119" s="429">
        <v>45859</v>
      </c>
      <c r="AB119" s="430">
        <v>47686</v>
      </c>
      <c r="AC119" s="63" t="s">
        <v>4158</v>
      </c>
      <c r="AD119" s="174"/>
      <c r="AE119" s="63" t="s">
        <v>4159</v>
      </c>
      <c r="AF119" s="63"/>
      <c r="AG119" s="174" t="s">
        <v>4446</v>
      </c>
      <c r="AH119" s="174" t="s">
        <v>4995</v>
      </c>
      <c r="AI119" s="429">
        <v>47293</v>
      </c>
      <c r="AJ119" s="174"/>
      <c r="AK119" s="174"/>
      <c r="AL119" s="174"/>
      <c r="AM119" s="174"/>
      <c r="AN119" s="174"/>
      <c r="AO119" s="174"/>
      <c r="AP119" s="174"/>
      <c r="AQ119" s="174"/>
      <c r="AR119" s="174"/>
      <c r="AS119" s="174"/>
      <c r="AT119" s="174"/>
      <c r="AU119" s="174"/>
      <c r="AV119" s="174"/>
      <c r="AW119" s="174"/>
      <c r="AX119" s="174"/>
      <c r="AY119" s="174"/>
      <c r="AZ119" s="174"/>
      <c r="BA119" s="174"/>
      <c r="BB119" s="174"/>
      <c r="BC119" s="174"/>
      <c r="BD119" s="174"/>
      <c r="BE119" s="174"/>
      <c r="BF119" s="174"/>
      <c r="BG119" s="174"/>
      <c r="BH119" s="174"/>
      <c r="BI119" s="174"/>
      <c r="BJ119" s="174"/>
      <c r="BK119" s="174"/>
      <c r="BL119" s="174"/>
      <c r="BM119" s="174"/>
      <c r="BN119" s="174"/>
      <c r="BO119" s="174"/>
      <c r="BP119" s="174"/>
      <c r="BQ119" s="174"/>
      <c r="BR119" s="174"/>
      <c r="BS119" s="174"/>
      <c r="BT119" s="174"/>
      <c r="BU119" s="416" t="b">
        <v>1</v>
      </c>
      <c r="BV119" s="174" t="s">
        <v>2322</v>
      </c>
      <c r="BW119" s="174">
        <v>2025</v>
      </c>
      <c r="BX119" s="415">
        <v>45860</v>
      </c>
      <c r="BY119" s="174" t="s">
        <v>2310</v>
      </c>
      <c r="BZ119" s="437"/>
      <c r="CA119" s="471"/>
      <c r="CB119" s="473"/>
      <c r="CC119" s="422"/>
      <c r="CD119" s="473"/>
      <c r="CE119" s="473"/>
      <c r="CF119" s="422"/>
      <c r="CG119" s="473"/>
      <c r="CH119" s="471"/>
      <c r="CI119" s="473"/>
      <c r="CJ119" s="438"/>
      <c r="CK119" s="426"/>
      <c r="CL119" s="426"/>
      <c r="CM119" s="426"/>
      <c r="CN119" s="426"/>
      <c r="CO119" s="425"/>
      <c r="CP119" s="425"/>
      <c r="CQ119" s="425"/>
      <c r="CR119" s="425"/>
    </row>
    <row r="120" spans="1:96" ht="15.75" customHeight="1">
      <c r="A120" s="174" t="s">
        <v>10</v>
      </c>
      <c r="B120" s="174" t="s">
        <v>27</v>
      </c>
      <c r="C120" s="174" t="s">
        <v>123</v>
      </c>
      <c r="D120" s="63" t="s">
        <v>124</v>
      </c>
      <c r="E120" s="63" t="s">
        <v>509</v>
      </c>
      <c r="F120" s="315" t="str">
        <f t="array" ref="F120">IFERROR(INDEX(UIID!$K$2:$K1001, MATCH(CONCATENATE(B120,D120,G120,J120), UIID!$B$2:$B1001&amp;UIID!$D$2:$D1001&amp;UIID!$G$2:$G1001&amp;UIID!$H$2:$H1001, 0),), "Not Found")</f>
        <v>0712-0003</v>
      </c>
      <c r="G120" s="63" t="s">
        <v>3460</v>
      </c>
      <c r="H120" s="63"/>
      <c r="I120" s="63" t="s">
        <v>4328</v>
      </c>
      <c r="J120" s="63" t="s">
        <v>227</v>
      </c>
      <c r="K120" s="63">
        <v>9.7021431242957092</v>
      </c>
      <c r="L120" s="63">
        <v>124.10275016739</v>
      </c>
      <c r="M120" s="63" t="s">
        <v>4329</v>
      </c>
      <c r="N120" s="63" t="s">
        <v>4330</v>
      </c>
      <c r="O120" s="63" t="s">
        <v>113</v>
      </c>
      <c r="P120" s="63" t="s">
        <v>226</v>
      </c>
      <c r="Q120" s="63" t="s">
        <v>4156</v>
      </c>
      <c r="R120" s="63" t="s">
        <v>35</v>
      </c>
      <c r="S120" s="63" t="s">
        <v>2230</v>
      </c>
      <c r="T120" s="174" t="s">
        <v>10176</v>
      </c>
      <c r="U120" s="174"/>
      <c r="V120" s="174"/>
      <c r="W120" s="174"/>
      <c r="X120" s="63"/>
      <c r="Y120" s="174" t="s">
        <v>4996</v>
      </c>
      <c r="Z120" s="174" t="s">
        <v>10177</v>
      </c>
      <c r="AA120" s="429">
        <v>45859</v>
      </c>
      <c r="AB120" s="430">
        <v>47686</v>
      </c>
      <c r="AC120" s="63" t="s">
        <v>4158</v>
      </c>
      <c r="AD120" s="174"/>
      <c r="AE120" s="63" t="s">
        <v>4159</v>
      </c>
      <c r="AF120" s="63"/>
      <c r="AG120" s="174" t="s">
        <v>4998</v>
      </c>
      <c r="AH120" s="174" t="s">
        <v>4999</v>
      </c>
      <c r="AI120" s="429">
        <v>47651</v>
      </c>
      <c r="AJ120" s="174"/>
      <c r="AK120" s="174"/>
      <c r="AL120" s="174"/>
      <c r="AM120" s="174"/>
      <c r="AN120" s="174"/>
      <c r="AO120" s="174"/>
      <c r="AP120" s="174"/>
      <c r="AQ120" s="174"/>
      <c r="AR120" s="174"/>
      <c r="AS120" s="174"/>
      <c r="AT120" s="174"/>
      <c r="AU120" s="174"/>
      <c r="AV120" s="174"/>
      <c r="AW120" s="174"/>
      <c r="AX120" s="174"/>
      <c r="AY120" s="174"/>
      <c r="AZ120" s="174"/>
      <c r="BA120" s="174"/>
      <c r="BB120" s="174"/>
      <c r="BC120" s="174"/>
      <c r="BD120" s="174"/>
      <c r="BE120" s="174"/>
      <c r="BF120" s="174"/>
      <c r="BG120" s="174"/>
      <c r="BH120" s="174"/>
      <c r="BI120" s="174"/>
      <c r="BJ120" s="174"/>
      <c r="BK120" s="174"/>
      <c r="BL120" s="174"/>
      <c r="BM120" s="174"/>
      <c r="BN120" s="174"/>
      <c r="BO120" s="174"/>
      <c r="BP120" s="174"/>
      <c r="BQ120" s="174"/>
      <c r="BR120" s="174"/>
      <c r="BS120" s="174"/>
      <c r="BT120" s="174"/>
      <c r="BU120" s="416" t="b">
        <v>1</v>
      </c>
      <c r="BV120" s="174" t="s">
        <v>2322</v>
      </c>
      <c r="BW120" s="174">
        <v>2025</v>
      </c>
      <c r="BX120" s="415">
        <v>45860</v>
      </c>
      <c r="BY120" s="174" t="s">
        <v>2310</v>
      </c>
      <c r="BZ120" s="437"/>
      <c r="CA120" s="471"/>
      <c r="CB120" s="473"/>
      <c r="CC120" s="422"/>
      <c r="CD120" s="473"/>
      <c r="CE120" s="473"/>
      <c r="CF120" s="422"/>
      <c r="CG120" s="473"/>
      <c r="CH120" s="471"/>
      <c r="CI120" s="473"/>
      <c r="CJ120" s="438"/>
      <c r="CK120" s="426"/>
      <c r="CL120" s="426"/>
      <c r="CM120" s="426"/>
      <c r="CN120" s="426"/>
      <c r="CO120" s="425"/>
      <c r="CP120" s="425"/>
      <c r="CQ120" s="425"/>
      <c r="CR120" s="425"/>
    </row>
    <row r="121" spans="1:96" ht="15.75" customHeight="1">
      <c r="A121" s="174" t="s">
        <v>10</v>
      </c>
      <c r="B121" s="174" t="s">
        <v>27</v>
      </c>
      <c r="C121" s="174" t="s">
        <v>123</v>
      </c>
      <c r="D121" s="63" t="s">
        <v>887</v>
      </c>
      <c r="E121" s="63" t="s">
        <v>509</v>
      </c>
      <c r="F121" s="315" t="str">
        <f t="array" ref="F121">IFERROR(INDEX(UIID!$K$2:$K1001, MATCH(CONCATENATE(B121,D121,G121,J121), UIID!$B$2:$B1001&amp;UIID!$D$2:$D1001&amp;UIID!$G$2:$G1001&amp;UIID!$H$2:$H1001, 0),), "Not Found")</f>
        <v>0712-0037</v>
      </c>
      <c r="G121" s="63" t="s">
        <v>1691</v>
      </c>
      <c r="H121" s="174"/>
      <c r="I121" s="174" t="s">
        <v>5000</v>
      </c>
      <c r="J121" s="63" t="s">
        <v>1692</v>
      </c>
      <c r="K121" s="63">
        <v>9.6075969861800807</v>
      </c>
      <c r="L121" s="63">
        <v>124.286684065719</v>
      </c>
      <c r="M121" s="174" t="s">
        <v>5001</v>
      </c>
      <c r="N121" s="174" t="s">
        <v>4968</v>
      </c>
      <c r="O121" s="63" t="s">
        <v>15</v>
      </c>
      <c r="P121" s="63" t="s">
        <v>16</v>
      </c>
      <c r="Q121" s="174"/>
      <c r="R121" s="63" t="s">
        <v>35</v>
      </c>
      <c r="S121" s="63" t="s">
        <v>84</v>
      </c>
      <c r="T121" s="174" t="s">
        <v>268</v>
      </c>
      <c r="U121" s="174"/>
      <c r="V121" s="174"/>
      <c r="W121" s="174" t="s">
        <v>5002</v>
      </c>
      <c r="X121" s="63" t="s">
        <v>4157</v>
      </c>
      <c r="Y121" s="174" t="s">
        <v>59</v>
      </c>
      <c r="Z121" s="174" t="s">
        <v>5003</v>
      </c>
      <c r="AA121" s="429">
        <v>45869</v>
      </c>
      <c r="AB121" s="430">
        <v>47696</v>
      </c>
      <c r="AC121" s="63" t="s">
        <v>4158</v>
      </c>
      <c r="AD121" s="174"/>
      <c r="AE121" s="63" t="s">
        <v>4159</v>
      </c>
      <c r="AF121" s="63"/>
      <c r="AG121" s="174" t="s">
        <v>4236</v>
      </c>
      <c r="AH121" s="174" t="s">
        <v>5004</v>
      </c>
      <c r="AI121" s="466">
        <v>47129</v>
      </c>
      <c r="AJ121" s="174"/>
      <c r="AK121" s="174"/>
      <c r="AL121" s="174"/>
      <c r="AM121" s="174"/>
      <c r="AN121" s="174"/>
      <c r="AO121" s="174"/>
      <c r="AP121" s="174"/>
      <c r="AQ121" s="174"/>
      <c r="AR121" s="174"/>
      <c r="AS121" s="174"/>
      <c r="AT121" s="174"/>
      <c r="AU121" s="174"/>
      <c r="AV121" s="174"/>
      <c r="AW121" s="174"/>
      <c r="AX121" s="174"/>
      <c r="AY121" s="174"/>
      <c r="AZ121" s="174"/>
      <c r="BA121" s="174"/>
      <c r="BB121" s="174"/>
      <c r="BC121" s="174"/>
      <c r="BD121" s="174"/>
      <c r="BE121" s="174"/>
      <c r="BF121" s="174"/>
      <c r="BG121" s="174"/>
      <c r="BH121" s="174"/>
      <c r="BI121" s="174"/>
      <c r="BJ121" s="174"/>
      <c r="BK121" s="174"/>
      <c r="BL121" s="174"/>
      <c r="BM121" s="174"/>
      <c r="BN121" s="174"/>
      <c r="BO121" s="174"/>
      <c r="BP121" s="174"/>
      <c r="BQ121" s="174"/>
      <c r="BR121" s="174"/>
      <c r="BS121" s="174"/>
      <c r="BT121" s="174"/>
      <c r="BU121" s="416" t="b">
        <v>1</v>
      </c>
      <c r="BV121" s="174" t="s">
        <v>2322</v>
      </c>
      <c r="BW121" s="174">
        <v>2025</v>
      </c>
      <c r="BX121" s="415">
        <v>45869</v>
      </c>
      <c r="BY121" s="174" t="s">
        <v>2310</v>
      </c>
      <c r="BZ121" s="437"/>
      <c r="CA121" s="471"/>
      <c r="CB121" s="473"/>
      <c r="CC121" s="422"/>
      <c r="CD121" s="473"/>
      <c r="CE121" s="473"/>
      <c r="CF121" s="422"/>
      <c r="CG121" s="473"/>
      <c r="CH121" s="471"/>
      <c r="CI121" s="473"/>
      <c r="CJ121" s="438"/>
      <c r="CK121" s="426"/>
      <c r="CL121" s="426"/>
      <c r="CM121" s="426"/>
      <c r="CN121" s="426"/>
      <c r="CO121" s="425"/>
      <c r="CP121" s="425"/>
      <c r="CQ121" s="425"/>
      <c r="CR121" s="425"/>
    </row>
    <row r="122" spans="1:96" ht="15.75" customHeight="1">
      <c r="A122" s="319" t="s">
        <v>10</v>
      </c>
      <c r="B122" s="319" t="s">
        <v>27</v>
      </c>
      <c r="C122" s="319" t="s">
        <v>50</v>
      </c>
      <c r="D122" s="356" t="s">
        <v>1017</v>
      </c>
      <c r="E122" s="356" t="s">
        <v>28</v>
      </c>
      <c r="F122" s="359" t="str">
        <f t="array" ref="F122">IFERROR(INDEX(UIID!$K$2:$K1001, MATCH(CONCATENATE(B122,D122,G122,J122), UIID!$B$2:$B1001&amp;UIID!$D$2:$D1001&amp;UIID!$G$2:$G1001&amp;UIID!$H$2:$H1001, 0),), "Not Found")</f>
        <v>0712-0029</v>
      </c>
      <c r="G122" s="319" t="s">
        <v>2184</v>
      </c>
      <c r="H122" s="319"/>
      <c r="I122" s="319" t="s">
        <v>4558</v>
      </c>
      <c r="J122" s="319" t="s">
        <v>2185</v>
      </c>
      <c r="K122" s="319">
        <v>9.8903564025708999</v>
      </c>
      <c r="L122" s="319">
        <v>124.153065967391</v>
      </c>
      <c r="M122" s="319" t="s">
        <v>4559</v>
      </c>
      <c r="N122" s="319" t="s">
        <v>4560</v>
      </c>
      <c r="O122" s="356" t="s">
        <v>15</v>
      </c>
      <c r="P122" s="356" t="s">
        <v>1449</v>
      </c>
      <c r="Q122" s="319"/>
      <c r="R122" s="356" t="s">
        <v>35</v>
      </c>
      <c r="S122" s="356" t="s">
        <v>125</v>
      </c>
      <c r="T122" s="319" t="s">
        <v>126</v>
      </c>
      <c r="U122" s="319"/>
      <c r="V122" s="319"/>
      <c r="W122" s="319" t="s">
        <v>5005</v>
      </c>
      <c r="X122" s="356" t="s">
        <v>4164</v>
      </c>
      <c r="Y122" s="319" t="s">
        <v>127</v>
      </c>
      <c r="Z122" s="319" t="s">
        <v>5006</v>
      </c>
      <c r="AA122" s="475">
        <v>45869</v>
      </c>
      <c r="AB122" s="476">
        <v>47696</v>
      </c>
      <c r="AC122" s="356" t="s">
        <v>4158</v>
      </c>
      <c r="AD122" s="319"/>
      <c r="AE122" s="356" t="s">
        <v>4159</v>
      </c>
      <c r="AF122" s="356"/>
      <c r="AG122" s="319" t="s">
        <v>4558</v>
      </c>
      <c r="AH122" s="319" t="s">
        <v>4893</v>
      </c>
      <c r="AI122" s="319" t="s">
        <v>22</v>
      </c>
      <c r="AJ122" s="319"/>
      <c r="AK122" s="319"/>
      <c r="AL122" s="319"/>
      <c r="AM122" s="319"/>
      <c r="AN122" s="319"/>
      <c r="AO122" s="319"/>
      <c r="AP122" s="319"/>
      <c r="AQ122" s="319"/>
      <c r="AR122" s="319"/>
      <c r="AS122" s="319"/>
      <c r="AT122" s="319"/>
      <c r="AU122" s="319"/>
      <c r="AV122" s="319"/>
      <c r="AW122" s="319"/>
      <c r="AX122" s="319"/>
      <c r="AY122" s="319"/>
      <c r="AZ122" s="319"/>
      <c r="BA122" s="319"/>
      <c r="BB122" s="319"/>
      <c r="BC122" s="319"/>
      <c r="BD122" s="319"/>
      <c r="BE122" s="319"/>
      <c r="BF122" s="319"/>
      <c r="BG122" s="319"/>
      <c r="BH122" s="319"/>
      <c r="BI122" s="319"/>
      <c r="BJ122" s="319"/>
      <c r="BK122" s="319"/>
      <c r="BL122" s="319"/>
      <c r="BM122" s="319"/>
      <c r="BN122" s="319"/>
      <c r="BO122" s="319"/>
      <c r="BP122" s="319"/>
      <c r="BQ122" s="319"/>
      <c r="BR122" s="319"/>
      <c r="BS122" s="319"/>
      <c r="BT122" s="319"/>
      <c r="BU122" s="497" t="b">
        <v>1</v>
      </c>
      <c r="BV122" s="319" t="s">
        <v>2322</v>
      </c>
      <c r="BW122" s="319">
        <v>2025</v>
      </c>
      <c r="BX122" s="477">
        <v>45869</v>
      </c>
      <c r="BY122" s="319" t="s">
        <v>2310</v>
      </c>
      <c r="BZ122" s="347"/>
      <c r="CA122" s="486"/>
      <c r="CB122" s="478"/>
      <c r="CC122" s="487"/>
      <c r="CD122" s="478"/>
      <c r="CE122" s="478"/>
      <c r="CF122" s="487"/>
      <c r="CG122" s="478"/>
      <c r="CH122" s="486"/>
      <c r="CI122" s="478"/>
      <c r="CJ122" s="479"/>
      <c r="CK122" s="479"/>
      <c r="CL122" s="479"/>
      <c r="CM122" s="479"/>
      <c r="CN122" s="479"/>
      <c r="CO122" s="480"/>
      <c r="CP122" s="480"/>
      <c r="CQ122" s="480"/>
      <c r="CR122" s="480"/>
    </row>
    <row r="123" spans="1:96" ht="15.75" customHeight="1">
      <c r="A123" s="174" t="s">
        <v>10</v>
      </c>
      <c r="B123" s="63" t="s">
        <v>11</v>
      </c>
      <c r="C123" s="63" t="s">
        <v>146</v>
      </c>
      <c r="D123" s="63" t="s">
        <v>656</v>
      </c>
      <c r="E123" s="63" t="s">
        <v>28</v>
      </c>
      <c r="F123" s="315" t="str">
        <f t="array" ref="F123">IFERROR(INDEX(UIID!$K$2:$K1001, MATCH(CONCATENATE(B123,D123,G123,J123), UIID!$B$2:$B1001&amp;UIID!$D$2:$D1001&amp;UIID!$G$2:$G1001&amp;UIID!$H$2:$H1001, 0),), "Not Found")</f>
        <v>0722-0082</v>
      </c>
      <c r="G123" s="174" t="s">
        <v>1973</v>
      </c>
      <c r="H123" s="174"/>
      <c r="I123" s="174" t="s">
        <v>7418</v>
      </c>
      <c r="J123" s="63" t="s">
        <v>1974</v>
      </c>
      <c r="K123" s="174">
        <v>10.365093548810799</v>
      </c>
      <c r="L123" s="174">
        <v>124.000014352281</v>
      </c>
      <c r="M123" s="174" t="s">
        <v>7419</v>
      </c>
      <c r="N123" s="174" t="s">
        <v>7420</v>
      </c>
      <c r="O123" s="63" t="s">
        <v>15</v>
      </c>
      <c r="P123" s="63" t="s">
        <v>16</v>
      </c>
      <c r="Q123" s="174"/>
      <c r="R123" s="174" t="s">
        <v>35</v>
      </c>
      <c r="S123" s="63" t="s">
        <v>8666</v>
      </c>
      <c r="T123" s="174" t="s">
        <v>36</v>
      </c>
      <c r="U123" s="174"/>
      <c r="V123" s="174"/>
      <c r="W123" s="174"/>
      <c r="X123" s="63"/>
      <c r="Y123" s="174" t="s">
        <v>91</v>
      </c>
      <c r="Z123" s="174" t="s">
        <v>7421</v>
      </c>
      <c r="AA123" s="429">
        <v>45847</v>
      </c>
      <c r="AB123" s="430">
        <v>47674</v>
      </c>
      <c r="AC123" s="63" t="s">
        <v>4158</v>
      </c>
      <c r="AD123" s="174"/>
      <c r="AE123" s="63"/>
      <c r="AF123" s="63"/>
      <c r="AG123" s="174" t="s">
        <v>7422</v>
      </c>
      <c r="AH123" s="174" t="s">
        <v>7423</v>
      </c>
      <c r="AI123" s="466">
        <v>46870</v>
      </c>
      <c r="AJ123" s="174"/>
      <c r="AK123" s="174"/>
      <c r="AL123" s="174"/>
      <c r="AM123" s="174"/>
      <c r="AN123" s="174"/>
      <c r="AO123" s="174"/>
      <c r="AP123" s="174"/>
      <c r="AQ123" s="174"/>
      <c r="AR123" s="174"/>
      <c r="AS123" s="174"/>
      <c r="AT123" s="174"/>
      <c r="AU123" s="174"/>
      <c r="AV123" s="174"/>
      <c r="AW123" s="174"/>
      <c r="AX123" s="174"/>
      <c r="AY123" s="174"/>
      <c r="AZ123" s="174"/>
      <c r="BA123" s="174"/>
      <c r="BB123" s="174"/>
      <c r="BC123" s="174"/>
      <c r="BD123" s="174"/>
      <c r="BE123" s="174"/>
      <c r="BF123" s="174"/>
      <c r="BG123" s="174"/>
      <c r="BH123" s="174"/>
      <c r="BI123" s="174"/>
      <c r="BJ123" s="174"/>
      <c r="BK123" s="174"/>
      <c r="BL123" s="174"/>
      <c r="BM123" s="174"/>
      <c r="BN123" s="174"/>
      <c r="BO123" s="174"/>
      <c r="BP123" s="174"/>
      <c r="BQ123" s="174"/>
      <c r="BR123" s="174"/>
      <c r="BS123" s="174"/>
      <c r="BT123" s="174"/>
      <c r="BU123" s="416" t="b">
        <v>1</v>
      </c>
      <c r="BV123" s="174" t="s">
        <v>2322</v>
      </c>
      <c r="BW123" s="174">
        <v>2025</v>
      </c>
      <c r="BX123" s="415">
        <v>45860</v>
      </c>
      <c r="BY123" s="174" t="s">
        <v>2310</v>
      </c>
      <c r="BZ123" s="437"/>
      <c r="CA123" s="523"/>
      <c r="CB123" s="524"/>
      <c r="CC123" s="422"/>
      <c r="CD123" s="524"/>
      <c r="CE123" s="524"/>
      <c r="CF123" s="422"/>
      <c r="CG123" s="524"/>
      <c r="CH123" s="523"/>
      <c r="CI123" s="524"/>
      <c r="CJ123" s="525"/>
      <c r="CK123" s="426"/>
      <c r="CL123" s="426"/>
      <c r="CM123" s="426"/>
      <c r="CN123" s="426"/>
      <c r="CO123" s="425"/>
    </row>
    <row r="124" spans="1:96" ht="15.75" customHeight="1">
      <c r="A124" s="174" t="s">
        <v>10</v>
      </c>
      <c r="B124" s="63" t="s">
        <v>11</v>
      </c>
      <c r="C124" s="174" t="s">
        <v>28</v>
      </c>
      <c r="D124" s="63" t="s">
        <v>977</v>
      </c>
      <c r="E124" s="63" t="s">
        <v>28</v>
      </c>
      <c r="F124" s="315" t="str">
        <f t="array" ref="F124">IFERROR(INDEX(UIID!$K$2:$K1001, MATCH(CONCATENATE(B124,D124,G124,J124), UIID!$B$2:$B1001&amp;UIID!$D$2:$D1001&amp;UIID!$G$2:$G1001&amp;UIID!$H$2:$H1001, 0),), "Not Found")</f>
        <v>0722-0019</v>
      </c>
      <c r="G124" s="63" t="s">
        <v>1042</v>
      </c>
      <c r="H124" s="63"/>
      <c r="I124" s="63" t="s">
        <v>7424</v>
      </c>
      <c r="J124" s="63" t="s">
        <v>1043</v>
      </c>
      <c r="K124" s="174">
        <v>10.2392095485295</v>
      </c>
      <c r="L124" s="174">
        <v>123.80495641215499</v>
      </c>
      <c r="M124" s="174" t="s">
        <v>7425</v>
      </c>
      <c r="N124" s="174" t="s">
        <v>7426</v>
      </c>
      <c r="O124" s="63" t="s">
        <v>113</v>
      </c>
      <c r="P124" s="63" t="s">
        <v>226</v>
      </c>
      <c r="Q124" s="174"/>
      <c r="R124" s="174" t="s">
        <v>35</v>
      </c>
      <c r="S124" s="63" t="s">
        <v>117</v>
      </c>
      <c r="T124" s="174" t="s">
        <v>3277</v>
      </c>
      <c r="U124" s="174"/>
      <c r="V124" s="174"/>
      <c r="W124" s="174"/>
      <c r="X124" s="63"/>
      <c r="Y124" s="174" t="s">
        <v>7427</v>
      </c>
      <c r="Z124" s="174" t="s">
        <v>7428</v>
      </c>
      <c r="AA124" s="429">
        <v>45848</v>
      </c>
      <c r="AB124" s="430">
        <v>47675</v>
      </c>
      <c r="AC124" s="63" t="s">
        <v>4158</v>
      </c>
      <c r="AD124" s="174"/>
      <c r="AE124" s="63"/>
      <c r="AF124" s="63"/>
      <c r="AG124" s="174" t="s">
        <v>6122</v>
      </c>
      <c r="AH124" s="174" t="s">
        <v>7429</v>
      </c>
      <c r="AI124" s="466">
        <v>47197</v>
      </c>
      <c r="AJ124" s="174"/>
      <c r="AK124" s="174"/>
      <c r="AL124" s="174"/>
      <c r="AM124" s="174"/>
      <c r="AN124" s="174"/>
      <c r="AO124" s="174"/>
      <c r="AP124" s="174"/>
      <c r="AQ124" s="174"/>
      <c r="AR124" s="174"/>
      <c r="AS124" s="174"/>
      <c r="AT124" s="174"/>
      <c r="AU124" s="174"/>
      <c r="AV124" s="174"/>
      <c r="AW124" s="174"/>
      <c r="AX124" s="174"/>
      <c r="AY124" s="174"/>
      <c r="AZ124" s="174"/>
      <c r="BA124" s="174"/>
      <c r="BB124" s="174"/>
      <c r="BC124" s="174"/>
      <c r="BD124" s="174"/>
      <c r="BE124" s="174"/>
      <c r="BF124" s="174"/>
      <c r="BG124" s="174"/>
      <c r="BH124" s="174"/>
      <c r="BI124" s="174"/>
      <c r="BJ124" s="174"/>
      <c r="BK124" s="174"/>
      <c r="BL124" s="174"/>
      <c r="BM124" s="174"/>
      <c r="BN124" s="174"/>
      <c r="BO124" s="174"/>
      <c r="BP124" s="174"/>
      <c r="BQ124" s="174"/>
      <c r="BR124" s="174"/>
      <c r="BS124" s="174"/>
      <c r="BT124" s="174"/>
      <c r="BU124" s="416" t="b">
        <v>1</v>
      </c>
      <c r="BV124" s="174" t="s">
        <v>2322</v>
      </c>
      <c r="BW124" s="174">
        <v>2025</v>
      </c>
      <c r="BX124" s="415">
        <v>45860</v>
      </c>
      <c r="BY124" s="174" t="s">
        <v>2310</v>
      </c>
      <c r="BZ124" s="437"/>
      <c r="CA124" s="523"/>
      <c r="CB124" s="524"/>
      <c r="CC124" s="422"/>
      <c r="CD124" s="524"/>
      <c r="CE124" s="524"/>
      <c r="CF124" s="422"/>
      <c r="CG124" s="524"/>
      <c r="CH124" s="523"/>
      <c r="CI124" s="524"/>
      <c r="CJ124" s="525"/>
      <c r="CK124" s="426"/>
      <c r="CL124" s="426"/>
      <c r="CM124" s="426"/>
      <c r="CN124" s="426"/>
      <c r="CO124" s="425"/>
    </row>
    <row r="125" spans="1:96" ht="15.75" customHeight="1">
      <c r="A125" s="174" t="s">
        <v>10</v>
      </c>
      <c r="B125" s="63" t="s">
        <v>11</v>
      </c>
      <c r="C125" s="174" t="s">
        <v>28</v>
      </c>
      <c r="D125" s="63" t="s">
        <v>13</v>
      </c>
      <c r="E125" s="63" t="s">
        <v>3756</v>
      </c>
      <c r="F125" s="315" t="str">
        <f t="array" ref="F125">IFERROR(INDEX(UIID!$K$2:$K1001, MATCH(CONCATENATE(B125,D125,G125,J125), UIID!$B$2:$B1001&amp;UIID!$D$2:$D1001&amp;UIID!$G$2:$G1001&amp;UIID!$H$2:$H1001, 0),), "Not Found")</f>
        <v>0722-0032</v>
      </c>
      <c r="G125" s="174" t="s">
        <v>3555</v>
      </c>
      <c r="H125" s="174"/>
      <c r="I125" s="174" t="s">
        <v>5609</v>
      </c>
      <c r="J125" s="174" t="s">
        <v>3771</v>
      </c>
      <c r="K125" s="174">
        <v>10.326306333009599</v>
      </c>
      <c r="L125" s="174">
        <v>123.906346830495</v>
      </c>
      <c r="M125" s="63" t="s">
        <v>1188</v>
      </c>
      <c r="N125" s="63" t="s">
        <v>5610</v>
      </c>
      <c r="O125" s="63" t="s">
        <v>113</v>
      </c>
      <c r="P125" s="63" t="s">
        <v>226</v>
      </c>
      <c r="Q125" s="174"/>
      <c r="R125" s="174" t="s">
        <v>35</v>
      </c>
      <c r="S125" s="63" t="s">
        <v>107</v>
      </c>
      <c r="T125" s="174" t="s">
        <v>3322</v>
      </c>
      <c r="U125" s="174"/>
      <c r="V125" s="174"/>
      <c r="W125" s="174"/>
      <c r="X125" s="63"/>
      <c r="Y125" s="174" t="s">
        <v>549</v>
      </c>
      <c r="Z125" s="174" t="s">
        <v>7430</v>
      </c>
      <c r="AA125" s="429">
        <v>45848</v>
      </c>
      <c r="AB125" s="430">
        <v>47177</v>
      </c>
      <c r="AC125" s="63" t="s">
        <v>1605</v>
      </c>
      <c r="AD125" s="174"/>
      <c r="AE125" s="63"/>
      <c r="AF125" s="63"/>
      <c r="AG125" s="174" t="s">
        <v>7431</v>
      </c>
      <c r="AH125" s="174" t="s">
        <v>7432</v>
      </c>
      <c r="AI125" s="466">
        <v>47370</v>
      </c>
      <c r="AJ125" s="174"/>
      <c r="AK125" s="174"/>
      <c r="AL125" s="174"/>
      <c r="AM125" s="174"/>
      <c r="AN125" s="174"/>
      <c r="AO125" s="174"/>
      <c r="AP125" s="174"/>
      <c r="AQ125" s="174"/>
      <c r="AR125" s="174"/>
      <c r="AS125" s="174"/>
      <c r="AT125" s="174"/>
      <c r="AU125" s="174"/>
      <c r="AV125" s="174"/>
      <c r="AW125" s="174"/>
      <c r="AX125" s="174"/>
      <c r="AY125" s="174"/>
      <c r="AZ125" s="174"/>
      <c r="BA125" s="174"/>
      <c r="BB125" s="174"/>
      <c r="BC125" s="174"/>
      <c r="BD125" s="174"/>
      <c r="BE125" s="174"/>
      <c r="BF125" s="174"/>
      <c r="BG125" s="174"/>
      <c r="BH125" s="174"/>
      <c r="BI125" s="174"/>
      <c r="BJ125" s="174"/>
      <c r="BK125" s="174"/>
      <c r="BL125" s="174"/>
      <c r="BM125" s="174"/>
      <c r="BN125" s="174"/>
      <c r="BO125" s="174"/>
      <c r="BP125" s="174"/>
      <c r="BQ125" s="174"/>
      <c r="BR125" s="174"/>
      <c r="BS125" s="174"/>
      <c r="BT125" s="174"/>
      <c r="BU125" s="416" t="b">
        <v>1</v>
      </c>
      <c r="BV125" s="174" t="s">
        <v>2322</v>
      </c>
      <c r="BW125" s="174">
        <v>2025</v>
      </c>
      <c r="BX125" s="415">
        <v>45860</v>
      </c>
      <c r="BY125" s="174" t="s">
        <v>2310</v>
      </c>
      <c r="BZ125" s="437"/>
      <c r="CA125" s="523"/>
      <c r="CB125" s="524"/>
      <c r="CC125" s="422"/>
      <c r="CD125" s="524"/>
      <c r="CE125" s="524"/>
      <c r="CF125" s="422"/>
      <c r="CG125" s="524"/>
      <c r="CH125" s="523"/>
      <c r="CI125" s="524"/>
      <c r="CJ125" s="525"/>
      <c r="CK125" s="426"/>
      <c r="CL125" s="426"/>
      <c r="CM125" s="426"/>
      <c r="CN125" s="426"/>
      <c r="CO125" s="425"/>
    </row>
    <row r="126" spans="1:96" ht="15.75" customHeight="1">
      <c r="A126" s="174" t="s">
        <v>10</v>
      </c>
      <c r="B126" s="63" t="s">
        <v>11</v>
      </c>
      <c r="C126" s="174" t="s">
        <v>176</v>
      </c>
      <c r="D126" s="63" t="s">
        <v>3759</v>
      </c>
      <c r="E126" s="63" t="s">
        <v>3756</v>
      </c>
      <c r="F126" s="315" t="str">
        <f t="array" ref="F126">IFERROR(INDEX(UIID!$K$2:$K1001, MATCH(CONCATENATE(B126,D126,G126,J126), UIID!$B$2:$B1001&amp;UIID!$D$2:$D1001&amp;UIID!$G$2:$G1001&amp;UIID!$H$2:$H1001, 0),), "Not Found")</f>
        <v>0722-0190</v>
      </c>
      <c r="G126" s="174" t="s">
        <v>3447</v>
      </c>
      <c r="H126" s="174"/>
      <c r="I126" s="174" t="s">
        <v>6766</v>
      </c>
      <c r="J126" s="174" t="s">
        <v>3892</v>
      </c>
      <c r="K126" s="174">
        <v>10.315575419980799</v>
      </c>
      <c r="L126" s="174">
        <v>123.96197866364</v>
      </c>
      <c r="M126" s="174" t="s">
        <v>6767</v>
      </c>
      <c r="N126" s="174" t="s">
        <v>6768</v>
      </c>
      <c r="O126" s="63" t="s">
        <v>15</v>
      </c>
      <c r="P126" s="63" t="s">
        <v>16</v>
      </c>
      <c r="Q126" s="174"/>
      <c r="R126" s="174" t="s">
        <v>35</v>
      </c>
      <c r="S126" s="63" t="s">
        <v>2222</v>
      </c>
      <c r="T126" s="174" t="s">
        <v>590</v>
      </c>
      <c r="U126" s="174"/>
      <c r="V126" s="174"/>
      <c r="W126" s="174"/>
      <c r="X126" s="63"/>
      <c r="Y126" s="174" t="s">
        <v>157</v>
      </c>
      <c r="Z126" s="174" t="s">
        <v>7433</v>
      </c>
      <c r="AA126" s="429">
        <v>47310</v>
      </c>
      <c r="AB126" s="430">
        <v>47157</v>
      </c>
      <c r="AC126" s="63" t="s">
        <v>1605</v>
      </c>
      <c r="AD126" s="174"/>
      <c r="AE126" s="63"/>
      <c r="AF126" s="63"/>
      <c r="AG126" s="174" t="s">
        <v>7434</v>
      </c>
      <c r="AH126" s="174" t="s">
        <v>22</v>
      </c>
      <c r="AI126" s="174" t="s">
        <v>22</v>
      </c>
      <c r="AJ126" s="174"/>
      <c r="AK126" s="174"/>
      <c r="AL126" s="174"/>
      <c r="AM126" s="174"/>
      <c r="AN126" s="174"/>
      <c r="AO126" s="174"/>
      <c r="AP126" s="174"/>
      <c r="AQ126" s="174"/>
      <c r="AR126" s="174"/>
      <c r="AS126" s="174"/>
      <c r="AT126" s="174"/>
      <c r="AU126" s="174"/>
      <c r="AV126" s="174"/>
      <c r="AW126" s="174"/>
      <c r="AX126" s="174"/>
      <c r="AY126" s="174"/>
      <c r="AZ126" s="174"/>
      <c r="BA126" s="174"/>
      <c r="BB126" s="174"/>
      <c r="BC126" s="174"/>
      <c r="BD126" s="174"/>
      <c r="BE126" s="174"/>
      <c r="BF126" s="174"/>
      <c r="BG126" s="174"/>
      <c r="BH126" s="174"/>
      <c r="BI126" s="174"/>
      <c r="BJ126" s="174"/>
      <c r="BK126" s="174"/>
      <c r="BL126" s="174"/>
      <c r="BM126" s="174"/>
      <c r="BN126" s="174"/>
      <c r="BO126" s="174"/>
      <c r="BP126" s="174"/>
      <c r="BQ126" s="174"/>
      <c r="BR126" s="174"/>
      <c r="BS126" s="174"/>
      <c r="BT126" s="174"/>
      <c r="BU126" s="416" t="b">
        <v>1</v>
      </c>
      <c r="BV126" s="174" t="s">
        <v>2322</v>
      </c>
      <c r="BW126" s="174">
        <v>2025</v>
      </c>
      <c r="BX126" s="415">
        <v>45860</v>
      </c>
      <c r="BY126" s="174" t="s">
        <v>2310</v>
      </c>
      <c r="BZ126" s="437"/>
      <c r="CA126" s="523"/>
      <c r="CB126" s="524"/>
      <c r="CC126" s="422"/>
      <c r="CD126" s="524"/>
      <c r="CE126" s="524"/>
      <c r="CF126" s="422"/>
      <c r="CG126" s="524"/>
      <c r="CH126" s="523"/>
      <c r="CI126" s="524"/>
      <c r="CJ126" s="525"/>
      <c r="CK126" s="426"/>
      <c r="CL126" s="426"/>
      <c r="CM126" s="426"/>
      <c r="CN126" s="426"/>
      <c r="CO126" s="425"/>
    </row>
    <row r="127" spans="1:96" ht="15.75" customHeight="1">
      <c r="A127" s="174" t="s">
        <v>10</v>
      </c>
      <c r="B127" s="63" t="s">
        <v>11</v>
      </c>
      <c r="C127" s="174" t="s">
        <v>176</v>
      </c>
      <c r="D127" s="63" t="s">
        <v>3759</v>
      </c>
      <c r="E127" s="63" t="s">
        <v>3756</v>
      </c>
      <c r="F127" s="315" t="str">
        <f t="array" ref="F127">IFERROR(INDEX(UIID!$K$2:$K1001, MATCH(CONCATENATE(B127,D127,G127,J127), UIID!$B$2:$B1001&amp;UIID!$D$2:$D1001&amp;UIID!$G$2:$G1001&amp;UIID!$H$2:$H1001, 0),), "Not Found")</f>
        <v>0722-0190</v>
      </c>
      <c r="G127" s="174" t="s">
        <v>3447</v>
      </c>
      <c r="H127" s="174"/>
      <c r="I127" s="174" t="s">
        <v>6766</v>
      </c>
      <c r="J127" s="174" t="s">
        <v>3892</v>
      </c>
      <c r="K127" s="174">
        <v>10.315575419980799</v>
      </c>
      <c r="L127" s="174">
        <v>123.96197866364</v>
      </c>
      <c r="M127" s="174" t="s">
        <v>6767</v>
      </c>
      <c r="N127" s="174" t="s">
        <v>6768</v>
      </c>
      <c r="O127" s="63" t="s">
        <v>15</v>
      </c>
      <c r="P127" s="63" t="s">
        <v>16</v>
      </c>
      <c r="Q127" s="174"/>
      <c r="R127" s="174" t="s">
        <v>35</v>
      </c>
      <c r="S127" s="63" t="s">
        <v>117</v>
      </c>
      <c r="T127" s="174" t="s">
        <v>315</v>
      </c>
      <c r="U127" s="174"/>
      <c r="V127" s="174"/>
      <c r="W127" s="174"/>
      <c r="X127" s="63"/>
      <c r="Y127" s="174" t="s">
        <v>235</v>
      </c>
      <c r="Z127" s="174" t="s">
        <v>7435</v>
      </c>
      <c r="AA127" s="429">
        <v>47310</v>
      </c>
      <c r="AB127" s="430">
        <v>47578</v>
      </c>
      <c r="AC127" s="63" t="s">
        <v>1605</v>
      </c>
      <c r="AD127" s="174"/>
      <c r="AE127" s="63"/>
      <c r="AF127" s="63"/>
      <c r="AG127" s="174" t="s">
        <v>7321</v>
      </c>
      <c r="AH127" s="174" t="s">
        <v>7322</v>
      </c>
      <c r="AI127" s="466">
        <v>46617</v>
      </c>
      <c r="AJ127" s="174"/>
      <c r="AK127" s="174"/>
      <c r="AL127" s="174"/>
      <c r="AM127" s="174"/>
      <c r="AN127" s="174"/>
      <c r="AO127" s="174"/>
      <c r="AP127" s="174"/>
      <c r="AQ127" s="174"/>
      <c r="AR127" s="174"/>
      <c r="AS127" s="174"/>
      <c r="AT127" s="174"/>
      <c r="AU127" s="174"/>
      <c r="AV127" s="174"/>
      <c r="AW127" s="174"/>
      <c r="AX127" s="174"/>
      <c r="AY127" s="174"/>
      <c r="AZ127" s="174"/>
      <c r="BA127" s="174"/>
      <c r="BB127" s="174"/>
      <c r="BC127" s="174"/>
      <c r="BD127" s="174"/>
      <c r="BE127" s="174"/>
      <c r="BF127" s="174"/>
      <c r="BG127" s="174"/>
      <c r="BH127" s="174"/>
      <c r="BI127" s="174"/>
      <c r="BJ127" s="174"/>
      <c r="BK127" s="174"/>
      <c r="BL127" s="174"/>
      <c r="BM127" s="174"/>
      <c r="BN127" s="174"/>
      <c r="BO127" s="174"/>
      <c r="BP127" s="174"/>
      <c r="BQ127" s="174"/>
      <c r="BR127" s="174"/>
      <c r="BS127" s="174"/>
      <c r="BT127" s="174"/>
      <c r="BU127" s="416" t="b">
        <v>1</v>
      </c>
      <c r="BV127" s="174" t="s">
        <v>2322</v>
      </c>
      <c r="BW127" s="174">
        <v>2025</v>
      </c>
      <c r="BX127" s="415">
        <v>45860</v>
      </c>
      <c r="BY127" s="174" t="s">
        <v>2310</v>
      </c>
      <c r="BZ127" s="437"/>
      <c r="CA127" s="523"/>
      <c r="CB127" s="524"/>
      <c r="CC127" s="422"/>
      <c r="CD127" s="524"/>
      <c r="CE127" s="524"/>
      <c r="CF127" s="422"/>
      <c r="CG127" s="524"/>
      <c r="CH127" s="523"/>
      <c r="CI127" s="524"/>
      <c r="CJ127" s="525"/>
      <c r="CK127" s="426"/>
      <c r="CL127" s="426"/>
      <c r="CM127" s="426"/>
      <c r="CN127" s="426"/>
      <c r="CO127" s="425"/>
    </row>
    <row r="128" spans="1:96" ht="15.75" customHeight="1">
      <c r="A128" s="174" t="s">
        <v>10</v>
      </c>
      <c r="B128" s="63" t="s">
        <v>11</v>
      </c>
      <c r="C128" s="174" t="s">
        <v>509</v>
      </c>
      <c r="D128" s="63" t="s">
        <v>551</v>
      </c>
      <c r="E128" s="63" t="s">
        <v>30</v>
      </c>
      <c r="F128" s="315" t="str">
        <f t="array" ref="F128">IFERROR(INDEX(UIID!$K$2:$K1001, MATCH(CONCATENATE(B128,D128,G128,J128), UIID!$B$2:$B1001&amp;UIID!$D$2:$D1001&amp;UIID!$G$2:$G1001&amp;UIID!$H$2:$H1001, 0),), "Not Found")</f>
        <v>0722-0205</v>
      </c>
      <c r="G128" s="174" t="s">
        <v>3522</v>
      </c>
      <c r="H128" s="174"/>
      <c r="I128" s="174" t="s">
        <v>6974</v>
      </c>
      <c r="J128" s="174" t="s">
        <v>3909</v>
      </c>
      <c r="K128" s="174">
        <v>11.0454177756039</v>
      </c>
      <c r="L128" s="174">
        <v>123.99899973495199</v>
      </c>
      <c r="M128" s="580" t="s">
        <v>6975</v>
      </c>
      <c r="N128" s="174" t="s">
        <v>6976</v>
      </c>
      <c r="O128" s="63" t="s">
        <v>15</v>
      </c>
      <c r="P128" s="63" t="s">
        <v>16</v>
      </c>
      <c r="Q128" s="174"/>
      <c r="R128" s="174" t="s">
        <v>35</v>
      </c>
      <c r="S128" s="63" t="s">
        <v>107</v>
      </c>
      <c r="T128" s="174" t="s">
        <v>2477</v>
      </c>
      <c r="U128" s="174"/>
      <c r="V128" s="174"/>
      <c r="W128" s="174"/>
      <c r="X128" s="63"/>
      <c r="Y128" s="174" t="s">
        <v>6571</v>
      </c>
      <c r="Z128" s="174" t="s">
        <v>7436</v>
      </c>
      <c r="AA128" s="429">
        <v>45853</v>
      </c>
      <c r="AB128" s="430">
        <v>47680</v>
      </c>
      <c r="AC128" s="63" t="s">
        <v>4158</v>
      </c>
      <c r="AD128" s="174"/>
      <c r="AE128" s="63"/>
      <c r="AF128" s="63"/>
      <c r="AG128" s="174" t="s">
        <v>5200</v>
      </c>
      <c r="AH128" s="174" t="s">
        <v>7437</v>
      </c>
      <c r="AI128" s="466">
        <v>46884</v>
      </c>
      <c r="AJ128" s="174"/>
      <c r="AK128" s="174"/>
      <c r="AL128" s="174"/>
      <c r="AM128" s="174"/>
      <c r="AN128" s="174"/>
      <c r="AO128" s="174"/>
      <c r="AP128" s="174"/>
      <c r="AQ128" s="174"/>
      <c r="AR128" s="174"/>
      <c r="AS128" s="174"/>
      <c r="AT128" s="174"/>
      <c r="AU128" s="174"/>
      <c r="AV128" s="174"/>
      <c r="AW128" s="174"/>
      <c r="AX128" s="174"/>
      <c r="AY128" s="174"/>
      <c r="AZ128" s="174"/>
      <c r="BA128" s="174"/>
      <c r="BB128" s="174"/>
      <c r="BC128" s="174"/>
      <c r="BD128" s="174"/>
      <c r="BE128" s="174"/>
      <c r="BF128" s="174"/>
      <c r="BG128" s="174"/>
      <c r="BH128" s="174"/>
      <c r="BI128" s="174"/>
      <c r="BJ128" s="174"/>
      <c r="BK128" s="174"/>
      <c r="BL128" s="174"/>
      <c r="BM128" s="174"/>
      <c r="BN128" s="174"/>
      <c r="BO128" s="174"/>
      <c r="BP128" s="174"/>
      <c r="BQ128" s="174"/>
      <c r="BR128" s="174"/>
      <c r="BS128" s="174"/>
      <c r="BT128" s="174"/>
      <c r="BU128" s="416" t="b">
        <v>1</v>
      </c>
      <c r="BV128" s="174" t="s">
        <v>2322</v>
      </c>
      <c r="BW128" s="174">
        <v>2025</v>
      </c>
      <c r="BX128" s="415">
        <v>45860</v>
      </c>
      <c r="BY128" s="174" t="s">
        <v>2310</v>
      </c>
      <c r="BZ128" s="437"/>
      <c r="CA128" s="523"/>
      <c r="CB128" s="524"/>
      <c r="CC128" s="422"/>
      <c r="CD128" s="524"/>
      <c r="CE128" s="524"/>
      <c r="CF128" s="422"/>
      <c r="CG128" s="524"/>
      <c r="CH128" s="523"/>
      <c r="CI128" s="524"/>
      <c r="CJ128" s="525"/>
      <c r="CK128" s="426"/>
      <c r="CL128" s="426"/>
      <c r="CM128" s="426"/>
      <c r="CN128" s="426"/>
      <c r="CO128" s="425"/>
    </row>
    <row r="129" spans="1:96" ht="15.75" customHeight="1">
      <c r="A129" s="174" t="s">
        <v>10</v>
      </c>
      <c r="B129" s="63" t="s">
        <v>11</v>
      </c>
      <c r="C129" s="174" t="s">
        <v>123</v>
      </c>
      <c r="D129" s="63" t="s">
        <v>2267</v>
      </c>
      <c r="E129" s="63" t="s">
        <v>123</v>
      </c>
      <c r="F129" s="315" t="str">
        <f t="array" ref="F129">IFERROR(INDEX(UIID!$K$2:$K1001, MATCH(CONCATENATE(B129,D129,G129,J129), UIID!$B$2:$B1001&amp;UIID!$D$2:$D1001&amp;UIID!$G$2:$G1001&amp;UIID!$H$2:$H1001, 0),), "Not Found")</f>
        <v>0722-0197</v>
      </c>
      <c r="G129" s="174" t="s">
        <v>3502</v>
      </c>
      <c r="H129" s="174"/>
      <c r="I129" s="174" t="s">
        <v>6905</v>
      </c>
      <c r="J129" s="174" t="s">
        <v>3900</v>
      </c>
      <c r="K129" s="174">
        <v>10.557032081481999</v>
      </c>
      <c r="L129" s="174">
        <v>123.714781193863</v>
      </c>
      <c r="M129" s="174" t="s">
        <v>6906</v>
      </c>
      <c r="N129" s="174" t="s">
        <v>6907</v>
      </c>
      <c r="O129" s="63" t="s">
        <v>15</v>
      </c>
      <c r="P129" s="63" t="s">
        <v>16</v>
      </c>
      <c r="Q129" s="174"/>
      <c r="R129" s="174" t="s">
        <v>35</v>
      </c>
      <c r="S129" s="63" t="s">
        <v>104</v>
      </c>
      <c r="T129" s="174" t="s">
        <v>105</v>
      </c>
      <c r="U129" s="174"/>
      <c r="V129" s="174"/>
      <c r="W129" s="174"/>
      <c r="X129" s="63"/>
      <c r="Y129" s="174" t="s">
        <v>106</v>
      </c>
      <c r="Z129" s="174" t="s">
        <v>7438</v>
      </c>
      <c r="AA129" s="429">
        <v>45854</v>
      </c>
      <c r="AB129" s="430">
        <v>47681</v>
      </c>
      <c r="AC129" s="63" t="s">
        <v>4158</v>
      </c>
      <c r="AD129" s="174"/>
      <c r="AE129" s="63"/>
      <c r="AF129" s="63"/>
      <c r="AG129" s="174" t="s">
        <v>6909</v>
      </c>
      <c r="AH129" s="174" t="s">
        <v>7439</v>
      </c>
      <c r="AI129" s="466">
        <v>47361</v>
      </c>
      <c r="AJ129" s="174"/>
      <c r="AK129" s="174"/>
      <c r="AL129" s="174"/>
      <c r="AM129" s="174"/>
      <c r="AN129" s="174"/>
      <c r="AO129" s="174"/>
      <c r="AP129" s="174"/>
      <c r="AQ129" s="174"/>
      <c r="AR129" s="174"/>
      <c r="AS129" s="174"/>
      <c r="AT129" s="174"/>
      <c r="AU129" s="174"/>
      <c r="AV129" s="174"/>
      <c r="AW129" s="174"/>
      <c r="AX129" s="174"/>
      <c r="AY129" s="174"/>
      <c r="AZ129" s="174"/>
      <c r="BA129" s="174"/>
      <c r="BB129" s="174"/>
      <c r="BC129" s="174"/>
      <c r="BD129" s="174"/>
      <c r="BE129" s="174"/>
      <c r="BF129" s="174"/>
      <c r="BG129" s="174"/>
      <c r="BH129" s="174"/>
      <c r="BI129" s="174"/>
      <c r="BJ129" s="174"/>
      <c r="BK129" s="174"/>
      <c r="BL129" s="174"/>
      <c r="BM129" s="174"/>
      <c r="BN129" s="174"/>
      <c r="BO129" s="174"/>
      <c r="BP129" s="174"/>
      <c r="BQ129" s="174"/>
      <c r="BR129" s="174"/>
      <c r="BS129" s="174"/>
      <c r="BT129" s="174"/>
      <c r="BU129" s="416" t="b">
        <v>1</v>
      </c>
      <c r="BV129" s="174" t="s">
        <v>2322</v>
      </c>
      <c r="BW129" s="174">
        <v>2025</v>
      </c>
      <c r="BX129" s="415">
        <v>45860</v>
      </c>
      <c r="BY129" s="174" t="s">
        <v>2310</v>
      </c>
      <c r="BZ129" s="437"/>
      <c r="CA129" s="523"/>
      <c r="CB129" s="524"/>
      <c r="CC129" s="422"/>
      <c r="CD129" s="524"/>
      <c r="CE129" s="524"/>
      <c r="CF129" s="422"/>
      <c r="CG129" s="524"/>
      <c r="CH129" s="523"/>
      <c r="CI129" s="524"/>
      <c r="CJ129" s="525"/>
      <c r="CK129" s="426"/>
      <c r="CL129" s="426"/>
      <c r="CM129" s="426"/>
      <c r="CN129" s="426"/>
      <c r="CO129" s="425"/>
    </row>
    <row r="130" spans="1:96" ht="15.75" customHeight="1">
      <c r="A130" s="174" t="s">
        <v>10</v>
      </c>
      <c r="B130" s="63" t="s">
        <v>11</v>
      </c>
      <c r="C130" s="174" t="s">
        <v>146</v>
      </c>
      <c r="D130" s="63" t="s">
        <v>1017</v>
      </c>
      <c r="E130" s="63" t="s">
        <v>123</v>
      </c>
      <c r="F130" s="315" t="str">
        <f t="array" ref="F130">IFERROR(INDEX(UIID!$K$2:$K1001, MATCH(CONCATENATE(B130,D130,G130,J130), UIID!$B$2:$B1001&amp;UIID!$D$2:$D1001&amp;UIID!$G$2:$G1001&amp;UIID!$H$2:$H1001, 0),), "Not Found")</f>
        <v>0722-0241</v>
      </c>
      <c r="G130" s="174" t="s">
        <v>3962</v>
      </c>
      <c r="H130" s="174"/>
      <c r="I130" s="174" t="s">
        <v>7440</v>
      </c>
      <c r="J130" s="174" t="s">
        <v>3963</v>
      </c>
      <c r="K130" s="174">
        <v>10.614549772756</v>
      </c>
      <c r="L130" s="174">
        <v>124.00920925049699</v>
      </c>
      <c r="M130" s="174" t="s">
        <v>7441</v>
      </c>
      <c r="N130" s="174" t="s">
        <v>7442</v>
      </c>
      <c r="O130" s="63" t="s">
        <v>15</v>
      </c>
      <c r="P130" s="63" t="s">
        <v>16</v>
      </c>
      <c r="Q130" s="174"/>
      <c r="R130" s="174" t="s">
        <v>35</v>
      </c>
      <c r="S130" s="63" t="s">
        <v>87</v>
      </c>
      <c r="T130" s="174" t="s">
        <v>434</v>
      </c>
      <c r="U130" s="174"/>
      <c r="V130" s="174"/>
      <c r="W130" s="174"/>
      <c r="X130" s="63"/>
      <c r="Y130" s="174" t="s">
        <v>7443</v>
      </c>
      <c r="Z130" s="174" t="s">
        <v>7444</v>
      </c>
      <c r="AA130" s="429">
        <v>45869</v>
      </c>
      <c r="AB130" s="430">
        <v>47696</v>
      </c>
      <c r="AC130" s="63" t="s">
        <v>4158</v>
      </c>
      <c r="AD130" s="174"/>
      <c r="AE130" s="63"/>
      <c r="AF130" s="63"/>
      <c r="AG130" s="174" t="s">
        <v>7445</v>
      </c>
      <c r="AH130" s="174" t="s">
        <v>7446</v>
      </c>
      <c r="AI130" s="174" t="s">
        <v>7447</v>
      </c>
      <c r="AJ130" s="174"/>
      <c r="AK130" s="174"/>
      <c r="AL130" s="174"/>
      <c r="AM130" s="174"/>
      <c r="AN130" s="174"/>
      <c r="AO130" s="174"/>
      <c r="AP130" s="174"/>
      <c r="AQ130" s="174"/>
      <c r="AR130" s="174"/>
      <c r="AS130" s="174"/>
      <c r="AT130" s="174"/>
      <c r="AU130" s="174"/>
      <c r="AV130" s="174"/>
      <c r="AW130" s="174"/>
      <c r="AX130" s="174"/>
      <c r="AY130" s="174"/>
      <c r="AZ130" s="174"/>
      <c r="BA130" s="174"/>
      <c r="BB130" s="174"/>
      <c r="BC130" s="174"/>
      <c r="BD130" s="174"/>
      <c r="BE130" s="174"/>
      <c r="BF130" s="174"/>
      <c r="BG130" s="174"/>
      <c r="BH130" s="174"/>
      <c r="BI130" s="174"/>
      <c r="BJ130" s="174"/>
      <c r="BK130" s="174"/>
      <c r="BL130" s="174"/>
      <c r="BM130" s="174"/>
      <c r="BN130" s="174"/>
      <c r="BO130" s="174"/>
      <c r="BP130" s="174"/>
      <c r="BQ130" s="174"/>
      <c r="BR130" s="174"/>
      <c r="BS130" s="174"/>
      <c r="BT130" s="174"/>
      <c r="BU130" s="416" t="b">
        <v>1</v>
      </c>
      <c r="BV130" s="174" t="s">
        <v>2322</v>
      </c>
      <c r="BW130" s="174">
        <v>2025</v>
      </c>
      <c r="BX130" s="415">
        <v>45869</v>
      </c>
      <c r="BY130" s="174" t="s">
        <v>2307</v>
      </c>
      <c r="BZ130" s="437"/>
      <c r="CA130" s="523"/>
      <c r="CB130" s="524"/>
      <c r="CC130" s="422"/>
      <c r="CD130" s="524"/>
      <c r="CE130" s="524"/>
      <c r="CF130" s="422"/>
      <c r="CG130" s="524"/>
      <c r="CH130" s="523"/>
      <c r="CI130" s="524">
        <v>1</v>
      </c>
      <c r="CJ130" s="525"/>
      <c r="CK130" s="426"/>
      <c r="CL130" s="426"/>
      <c r="CM130" s="426"/>
      <c r="CN130" s="426"/>
      <c r="CO130" s="425"/>
    </row>
    <row r="131" spans="1:96" ht="15.75" customHeight="1">
      <c r="A131" s="174" t="s">
        <v>10</v>
      </c>
      <c r="B131" s="63" t="s">
        <v>11</v>
      </c>
      <c r="C131" s="174" t="s">
        <v>146</v>
      </c>
      <c r="D131" s="63" t="s">
        <v>1017</v>
      </c>
      <c r="E131" s="63" t="s">
        <v>123</v>
      </c>
      <c r="F131" s="315" t="str">
        <f t="array" ref="F131">IFERROR(INDEX(UIID!$K$2:$K1001, MATCH(CONCATENATE(B131,D131,G131,J131), UIID!$B$2:$B1001&amp;UIID!$D$2:$D1001&amp;UIID!$G$2:$G1001&amp;UIID!$H$2:$H1001, 0),), "Not Found")</f>
        <v>0722-0241</v>
      </c>
      <c r="G131" s="174" t="s">
        <v>3962</v>
      </c>
      <c r="H131" s="174"/>
      <c r="I131" s="174" t="s">
        <v>7440</v>
      </c>
      <c r="J131" s="174" t="s">
        <v>3963</v>
      </c>
      <c r="K131" s="174">
        <v>10.614549772756</v>
      </c>
      <c r="L131" s="174">
        <v>124.00920925049699</v>
      </c>
      <c r="M131" s="174" t="s">
        <v>7441</v>
      </c>
      <c r="N131" s="174" t="s">
        <v>7442</v>
      </c>
      <c r="O131" s="63" t="s">
        <v>15</v>
      </c>
      <c r="P131" s="63" t="s">
        <v>16</v>
      </c>
      <c r="Q131" s="174"/>
      <c r="R131" s="174" t="s">
        <v>21</v>
      </c>
      <c r="S131" s="63" t="s">
        <v>2222</v>
      </c>
      <c r="T131" s="174"/>
      <c r="U131" s="174" t="s">
        <v>2821</v>
      </c>
      <c r="V131" s="174"/>
      <c r="W131" s="174"/>
      <c r="X131" s="63"/>
      <c r="Y131" s="174" t="s">
        <v>2001</v>
      </c>
      <c r="Z131" s="174" t="s">
        <v>7448</v>
      </c>
      <c r="AA131" s="429">
        <v>45869</v>
      </c>
      <c r="AB131" s="430">
        <v>47696</v>
      </c>
      <c r="AC131" s="63" t="s">
        <v>4158</v>
      </c>
      <c r="AD131" s="174"/>
      <c r="AE131" s="63"/>
      <c r="AF131" s="63"/>
      <c r="AG131" s="174" t="s">
        <v>7449</v>
      </c>
      <c r="AH131" s="174" t="s">
        <v>7450</v>
      </c>
      <c r="AI131" s="466">
        <v>46986</v>
      </c>
      <c r="AJ131" s="174"/>
      <c r="AK131" s="174"/>
      <c r="AL131" s="174"/>
      <c r="AM131" s="174"/>
      <c r="AN131" s="174"/>
      <c r="AO131" s="174"/>
      <c r="AP131" s="174"/>
      <c r="AQ131" s="174"/>
      <c r="AR131" s="174"/>
      <c r="AS131" s="174"/>
      <c r="AT131" s="174"/>
      <c r="AU131" s="174"/>
      <c r="AV131" s="174"/>
      <c r="AW131" s="174"/>
      <c r="AX131" s="174"/>
      <c r="AY131" s="174"/>
      <c r="AZ131" s="174"/>
      <c r="BA131" s="174"/>
      <c r="BB131" s="174"/>
      <c r="BC131" s="174"/>
      <c r="BD131" s="174"/>
      <c r="BE131" s="174"/>
      <c r="BF131" s="174"/>
      <c r="BG131" s="174"/>
      <c r="BH131" s="174"/>
      <c r="BI131" s="174"/>
      <c r="BJ131" s="174"/>
      <c r="BK131" s="174"/>
      <c r="BL131" s="174"/>
      <c r="BM131" s="174"/>
      <c r="BN131" s="174"/>
      <c r="BO131" s="174"/>
      <c r="BP131" s="174"/>
      <c r="BQ131" s="174"/>
      <c r="BR131" s="174"/>
      <c r="BS131" s="174"/>
      <c r="BT131" s="174"/>
      <c r="BU131" s="416" t="b">
        <v>1</v>
      </c>
      <c r="BV131" s="174" t="s">
        <v>2322</v>
      </c>
      <c r="BW131" s="174">
        <v>2025</v>
      </c>
      <c r="BX131" s="415">
        <v>45869</v>
      </c>
      <c r="BY131" s="174" t="s">
        <v>2310</v>
      </c>
      <c r="BZ131" s="437"/>
      <c r="CA131" s="523"/>
      <c r="CB131" s="524"/>
      <c r="CC131" s="422"/>
      <c r="CD131" s="524"/>
      <c r="CE131" s="524"/>
      <c r="CF131" s="422"/>
      <c r="CG131" s="524"/>
      <c r="CH131" s="523"/>
      <c r="CI131" s="524"/>
      <c r="CJ131" s="525"/>
      <c r="CK131" s="426"/>
      <c r="CL131" s="426"/>
      <c r="CM131" s="426"/>
      <c r="CN131" s="426"/>
      <c r="CO131" s="425"/>
    </row>
    <row r="132" spans="1:96" ht="15.75" customHeight="1">
      <c r="A132" s="174" t="s">
        <v>10</v>
      </c>
      <c r="B132" s="63" t="s">
        <v>11</v>
      </c>
      <c r="C132" s="174" t="s">
        <v>146</v>
      </c>
      <c r="D132" s="63" t="s">
        <v>668</v>
      </c>
      <c r="E132" s="63" t="s">
        <v>30</v>
      </c>
      <c r="F132" s="315" t="str">
        <f t="array" ref="F132">IFERROR(INDEX(UIID!$K$2:$K1001, MATCH(CONCATENATE(B132,D132,G132,J132), UIID!$B$2:$B1001&amp;UIID!$D$2:$D1001&amp;UIID!$G$2:$G1001&amp;UIID!$H$2:$H1001, 0),), "Not Found")</f>
        <v>0722-0242</v>
      </c>
      <c r="G132" s="174" t="s">
        <v>3964</v>
      </c>
      <c r="H132" s="174"/>
      <c r="I132" s="174" t="s">
        <v>7451</v>
      </c>
      <c r="J132" s="174" t="s">
        <v>3965</v>
      </c>
      <c r="K132" s="174"/>
      <c r="L132" s="174"/>
      <c r="M132" s="174" t="s">
        <v>7452</v>
      </c>
      <c r="N132" s="174" t="s">
        <v>7453</v>
      </c>
      <c r="O132" s="63" t="s">
        <v>15</v>
      </c>
      <c r="P132" s="63" t="s">
        <v>16</v>
      </c>
      <c r="Q132" s="174"/>
      <c r="R132" s="174" t="s">
        <v>35</v>
      </c>
      <c r="S132" s="63" t="s">
        <v>2230</v>
      </c>
      <c r="T132" s="174" t="s">
        <v>161</v>
      </c>
      <c r="U132" s="174"/>
      <c r="V132" s="174"/>
      <c r="W132" s="174" t="s">
        <v>4806</v>
      </c>
      <c r="X132" s="63" t="s">
        <v>4157</v>
      </c>
      <c r="Y132" s="174" t="s">
        <v>957</v>
      </c>
      <c r="Z132" s="174" t="s">
        <v>7454</v>
      </c>
      <c r="AA132" s="429">
        <v>45869</v>
      </c>
      <c r="AB132" s="430">
        <v>47696</v>
      </c>
      <c r="AC132" s="63" t="s">
        <v>4158</v>
      </c>
      <c r="AD132" s="174"/>
      <c r="AE132" s="63"/>
      <c r="AF132" s="63"/>
      <c r="AG132" s="174" t="s">
        <v>7455</v>
      </c>
      <c r="AH132" s="174" t="s">
        <v>7456</v>
      </c>
      <c r="AI132" s="466">
        <v>47369</v>
      </c>
      <c r="AJ132" s="174"/>
      <c r="AK132" s="174"/>
      <c r="AL132" s="174"/>
      <c r="AM132" s="174"/>
      <c r="AN132" s="174"/>
      <c r="AO132" s="174"/>
      <c r="AP132" s="174"/>
      <c r="AQ132" s="174"/>
      <c r="AR132" s="174"/>
      <c r="AS132" s="174"/>
      <c r="AT132" s="174"/>
      <c r="AU132" s="174"/>
      <c r="AV132" s="174"/>
      <c r="AW132" s="174"/>
      <c r="AX132" s="174"/>
      <c r="AY132" s="174"/>
      <c r="AZ132" s="174"/>
      <c r="BA132" s="174"/>
      <c r="BB132" s="174"/>
      <c r="BC132" s="174"/>
      <c r="BD132" s="174"/>
      <c r="BE132" s="174"/>
      <c r="BF132" s="174"/>
      <c r="BG132" s="174"/>
      <c r="BH132" s="174"/>
      <c r="BI132" s="174"/>
      <c r="BJ132" s="174"/>
      <c r="BK132" s="174"/>
      <c r="BL132" s="174"/>
      <c r="BM132" s="174"/>
      <c r="BN132" s="174"/>
      <c r="BO132" s="174"/>
      <c r="BP132" s="174"/>
      <c r="BQ132" s="174"/>
      <c r="BR132" s="174"/>
      <c r="BS132" s="174"/>
      <c r="BT132" s="174"/>
      <c r="BU132" s="416" t="b">
        <v>1</v>
      </c>
      <c r="BV132" s="174" t="s">
        <v>2322</v>
      </c>
      <c r="BW132" s="174">
        <v>2025</v>
      </c>
      <c r="BX132" s="415">
        <v>45869</v>
      </c>
      <c r="BY132" s="174" t="s">
        <v>2307</v>
      </c>
      <c r="BZ132" s="437"/>
      <c r="CA132" s="523"/>
      <c r="CB132" s="524"/>
      <c r="CC132" s="422"/>
      <c r="CD132" s="524"/>
      <c r="CE132" s="524"/>
      <c r="CF132" s="422"/>
      <c r="CG132" s="524"/>
      <c r="CH132" s="523"/>
      <c r="CI132" s="524">
        <v>1</v>
      </c>
      <c r="CJ132" s="525"/>
      <c r="CK132" s="426"/>
      <c r="CL132" s="426"/>
      <c r="CM132" s="426"/>
      <c r="CN132" s="426"/>
      <c r="CO132" s="425"/>
    </row>
    <row r="133" spans="1:96" ht="15.75" customHeight="1">
      <c r="A133" s="174" t="s">
        <v>10</v>
      </c>
      <c r="B133" s="63" t="s">
        <v>11</v>
      </c>
      <c r="C133" s="174" t="s">
        <v>146</v>
      </c>
      <c r="D133" s="63" t="s">
        <v>668</v>
      </c>
      <c r="E133" s="63" t="s">
        <v>30</v>
      </c>
      <c r="F133" s="315" t="str">
        <f t="array" ref="F133">IFERROR(INDEX(UIID!$K$2:$K1001, MATCH(CONCATENATE(B133,D133,G133,J133), UIID!$B$2:$B1001&amp;UIID!$D$2:$D1001&amp;UIID!$G$2:$G1001&amp;UIID!$H$2:$H1001, 0),), "Not Found")</f>
        <v>0722-0242</v>
      </c>
      <c r="G133" s="174" t="s">
        <v>3964</v>
      </c>
      <c r="H133" s="174"/>
      <c r="I133" s="174" t="s">
        <v>7451</v>
      </c>
      <c r="J133" s="174" t="s">
        <v>3965</v>
      </c>
      <c r="K133" s="174"/>
      <c r="L133" s="174"/>
      <c r="M133" s="174" t="s">
        <v>7452</v>
      </c>
      <c r="N133" s="174" t="s">
        <v>7453</v>
      </c>
      <c r="O133" s="63" t="s">
        <v>15</v>
      </c>
      <c r="P133" s="63" t="s">
        <v>16</v>
      </c>
      <c r="Q133" s="174"/>
      <c r="R133" s="174" t="s">
        <v>35</v>
      </c>
      <c r="S133" s="63" t="s">
        <v>8666</v>
      </c>
      <c r="T133" s="174" t="s">
        <v>228</v>
      </c>
      <c r="U133" s="174"/>
      <c r="V133" s="174"/>
      <c r="W133" s="174" t="s">
        <v>4858</v>
      </c>
      <c r="X133" s="63" t="s">
        <v>4157</v>
      </c>
      <c r="Y133" s="174" t="s">
        <v>4859</v>
      </c>
      <c r="Z133" s="174" t="s">
        <v>7457</v>
      </c>
      <c r="AA133" s="429">
        <v>45869</v>
      </c>
      <c r="AB133" s="430">
        <v>47696</v>
      </c>
      <c r="AC133" s="63" t="s">
        <v>4158</v>
      </c>
      <c r="AD133" s="174"/>
      <c r="AE133" s="63"/>
      <c r="AF133" s="63"/>
      <c r="AG133" s="174" t="s">
        <v>7458</v>
      </c>
      <c r="AH133" s="174" t="s">
        <v>7459</v>
      </c>
      <c r="AI133" s="466">
        <v>47292</v>
      </c>
      <c r="AJ133" s="174"/>
      <c r="AK133" s="174"/>
      <c r="AL133" s="174"/>
      <c r="AM133" s="174"/>
      <c r="AN133" s="174"/>
      <c r="AO133" s="174"/>
      <c r="AP133" s="174"/>
      <c r="AQ133" s="174"/>
      <c r="AR133" s="174"/>
      <c r="AS133" s="174"/>
      <c r="AT133" s="174"/>
      <c r="AU133" s="174"/>
      <c r="AV133" s="174"/>
      <c r="AW133" s="174"/>
      <c r="AX133" s="174"/>
      <c r="AY133" s="174"/>
      <c r="AZ133" s="174"/>
      <c r="BA133" s="174"/>
      <c r="BB133" s="174"/>
      <c r="BC133" s="174"/>
      <c r="BD133" s="174"/>
      <c r="BE133" s="174"/>
      <c r="BF133" s="174"/>
      <c r="BG133" s="174"/>
      <c r="BH133" s="174"/>
      <c r="BI133" s="174"/>
      <c r="BJ133" s="174"/>
      <c r="BK133" s="174"/>
      <c r="BL133" s="174"/>
      <c r="BM133" s="174"/>
      <c r="BN133" s="174"/>
      <c r="BO133" s="174"/>
      <c r="BP133" s="174"/>
      <c r="BQ133" s="174"/>
      <c r="BR133" s="174"/>
      <c r="BS133" s="174"/>
      <c r="BT133" s="174"/>
      <c r="BU133" s="416" t="b">
        <v>1</v>
      </c>
      <c r="BV133" s="174" t="s">
        <v>2322</v>
      </c>
      <c r="BW133" s="174">
        <v>2025</v>
      </c>
      <c r="BX133" s="415">
        <v>45869</v>
      </c>
      <c r="BY133" s="174" t="s">
        <v>2310</v>
      </c>
      <c r="BZ133" s="437"/>
      <c r="CA133" s="523"/>
      <c r="CB133" s="524"/>
      <c r="CC133" s="422"/>
      <c r="CD133" s="524"/>
      <c r="CE133" s="524"/>
      <c r="CF133" s="422"/>
      <c r="CG133" s="524"/>
      <c r="CH133" s="523"/>
      <c r="CI133" s="524"/>
      <c r="CJ133" s="525"/>
      <c r="CK133" s="426">
        <f t="shared" ref="CK133:CK135" si="15">COUNTIF(BY133,"new tvi &amp; program")</f>
        <v>0</v>
      </c>
      <c r="CL133" s="426">
        <f t="shared" ref="CL133:CL135" si="16">COUNTIF(BY133,"additional program")</f>
        <v>1</v>
      </c>
      <c r="CM133" s="426">
        <f t="shared" ref="CM133:CM135" si="17">COUNTIF(BY133,"migration")</f>
        <v>0</v>
      </c>
      <c r="CN133" s="426">
        <f t="shared" ref="CN133:CN135" si="18">SUM(CK133:CM133)</f>
        <v>1</v>
      </c>
      <c r="CO133" s="425" t="b">
        <f t="shared" ref="CO133:CO134" si="19">COUNTIF($Z$3:$Z1967,$Z133)&gt;1</f>
        <v>0</v>
      </c>
    </row>
    <row r="134" spans="1:96" ht="15.75" customHeight="1">
      <c r="A134" s="319" t="s">
        <v>10</v>
      </c>
      <c r="B134" s="356" t="s">
        <v>11</v>
      </c>
      <c r="C134" s="319" t="s">
        <v>123</v>
      </c>
      <c r="D134" s="356" t="s">
        <v>3873</v>
      </c>
      <c r="E134" s="356" t="s">
        <v>50</v>
      </c>
      <c r="F134" s="359" t="str">
        <f t="array" ref="F134">IFERROR(INDEX(UIID!$K$2:$K1001, MATCH(CONCATENATE(B134,D134,G134,J134), UIID!$B$2:$B1001&amp;UIID!$D$2:$D1001&amp;UIID!$G$2:$G1001&amp;UIID!$H$2:$H1001, 0),), "Not Found")</f>
        <v>0722-0178</v>
      </c>
      <c r="G134" s="609" t="s">
        <v>3628</v>
      </c>
      <c r="H134" s="319"/>
      <c r="I134" s="319" t="s">
        <v>6578</v>
      </c>
      <c r="J134" s="319" t="s">
        <v>3874</v>
      </c>
      <c r="K134" s="319">
        <v>10.7215555214219</v>
      </c>
      <c r="L134" s="319">
        <v>123.811952713786</v>
      </c>
      <c r="M134" s="484" t="s">
        <v>6579</v>
      </c>
      <c r="N134" s="319"/>
      <c r="O134" s="356" t="s">
        <v>15</v>
      </c>
      <c r="P134" s="356" t="s">
        <v>1449</v>
      </c>
      <c r="Q134" s="319" t="s">
        <v>4156</v>
      </c>
      <c r="R134" s="319" t="s">
        <v>35</v>
      </c>
      <c r="S134" s="356" t="s">
        <v>125</v>
      </c>
      <c r="T134" s="319" t="s">
        <v>1849</v>
      </c>
      <c r="U134" s="319"/>
      <c r="V134" s="319"/>
      <c r="W134" s="319" t="s">
        <v>4582</v>
      </c>
      <c r="X134" s="356" t="s">
        <v>4164</v>
      </c>
      <c r="Y134" s="319" t="s">
        <v>127</v>
      </c>
      <c r="Z134" s="319" t="s">
        <v>7460</v>
      </c>
      <c r="AA134" s="475">
        <v>45869</v>
      </c>
      <c r="AB134" s="476">
        <v>46952</v>
      </c>
      <c r="AC134" s="356" t="s">
        <v>1605</v>
      </c>
      <c r="AD134" s="319"/>
      <c r="AE134" s="356"/>
      <c r="AF134" s="356"/>
      <c r="AG134" s="867" t="s">
        <v>7461</v>
      </c>
      <c r="AH134" s="319" t="s">
        <v>7462</v>
      </c>
      <c r="AI134" s="319" t="s">
        <v>7463</v>
      </c>
      <c r="AJ134" s="319"/>
      <c r="AK134" s="319"/>
      <c r="AL134" s="319"/>
      <c r="AM134" s="319"/>
      <c r="AN134" s="319"/>
      <c r="AO134" s="319"/>
      <c r="AP134" s="319"/>
      <c r="AQ134" s="319"/>
      <c r="AR134" s="319"/>
      <c r="AS134" s="319"/>
      <c r="AT134" s="319"/>
      <c r="AU134" s="319"/>
      <c r="AV134" s="319"/>
      <c r="AW134" s="319"/>
      <c r="AX134" s="319"/>
      <c r="AY134" s="319"/>
      <c r="AZ134" s="319"/>
      <c r="BA134" s="319"/>
      <c r="BB134" s="319"/>
      <c r="BC134" s="319"/>
      <c r="BD134" s="319"/>
      <c r="BE134" s="319"/>
      <c r="BF134" s="319"/>
      <c r="BG134" s="319"/>
      <c r="BH134" s="319"/>
      <c r="BI134" s="319"/>
      <c r="BJ134" s="319"/>
      <c r="BK134" s="319"/>
      <c r="BL134" s="319"/>
      <c r="BM134" s="319"/>
      <c r="BN134" s="319"/>
      <c r="BO134" s="319"/>
      <c r="BP134" s="319"/>
      <c r="BQ134" s="319"/>
      <c r="BR134" s="319"/>
      <c r="BS134" s="319"/>
      <c r="BT134" s="319"/>
      <c r="BU134" s="497" t="b">
        <v>1</v>
      </c>
      <c r="BV134" s="319" t="s">
        <v>2322</v>
      </c>
      <c r="BW134" s="319">
        <v>2025</v>
      </c>
      <c r="BX134" s="477">
        <v>45869</v>
      </c>
      <c r="BY134" s="319" t="s">
        <v>2310</v>
      </c>
      <c r="BZ134" s="347"/>
      <c r="CA134" s="615"/>
      <c r="CB134" s="608"/>
      <c r="CC134" s="487"/>
      <c r="CD134" s="608"/>
      <c r="CE134" s="608"/>
      <c r="CF134" s="487"/>
      <c r="CG134" s="608"/>
      <c r="CH134" s="615"/>
      <c r="CI134" s="608"/>
      <c r="CJ134" s="608"/>
      <c r="CK134" s="479">
        <f t="shared" si="15"/>
        <v>0</v>
      </c>
      <c r="CL134" s="479">
        <f t="shared" si="16"/>
        <v>1</v>
      </c>
      <c r="CM134" s="479">
        <f t="shared" si="17"/>
        <v>0</v>
      </c>
      <c r="CN134" s="479">
        <f t="shared" si="18"/>
        <v>1</v>
      </c>
      <c r="CO134" s="480" t="b">
        <f t="shared" si="19"/>
        <v>0</v>
      </c>
    </row>
    <row r="135" spans="1:96" ht="15.75" customHeight="1">
      <c r="A135" s="356" t="s">
        <v>10</v>
      </c>
      <c r="B135" s="356" t="s">
        <v>400</v>
      </c>
      <c r="C135" s="356" t="s">
        <v>176</v>
      </c>
      <c r="D135" s="356" t="s">
        <v>401</v>
      </c>
      <c r="E135" s="356" t="s">
        <v>509</v>
      </c>
      <c r="F135" s="359" t="str">
        <f t="array" ref="F135">IFERROR(INDEX(UIID!$K$2:$K1001, MATCH(CONCATENATE(B135,D135,G135,J135), UIID!$B$2:$B1001&amp;UIID!$D$2:$D1001&amp;UIID!$G$2:$G1001&amp;UIID!$H$2:$H1001, 0),), "Not Found")</f>
        <v>0761-0003</v>
      </c>
      <c r="G135" s="799" t="s">
        <v>2049</v>
      </c>
      <c r="H135" s="799"/>
      <c r="I135" s="356" t="s">
        <v>9953</v>
      </c>
      <c r="J135" s="799" t="s">
        <v>2050</v>
      </c>
      <c r="K135" s="799">
        <v>9.1316466767705595</v>
      </c>
      <c r="L135" s="799">
        <v>123.631011711564</v>
      </c>
      <c r="M135" s="799">
        <v>9171300181</v>
      </c>
      <c r="N135" s="799" t="s">
        <v>9919</v>
      </c>
      <c r="O135" s="799" t="s">
        <v>113</v>
      </c>
      <c r="P135" s="799" t="s">
        <v>226</v>
      </c>
      <c r="Q135" s="356"/>
      <c r="R135" s="356" t="s">
        <v>35</v>
      </c>
      <c r="S135" s="356" t="s">
        <v>104</v>
      </c>
      <c r="T135" s="356" t="s">
        <v>2414</v>
      </c>
      <c r="U135" s="356"/>
      <c r="V135" s="356"/>
      <c r="W135" s="356" t="s">
        <v>7157</v>
      </c>
      <c r="X135" s="356" t="s">
        <v>4157</v>
      </c>
      <c r="Y135" s="356" t="s">
        <v>10102</v>
      </c>
      <c r="Z135" s="356" t="s">
        <v>10103</v>
      </c>
      <c r="AA135" s="475">
        <v>45869</v>
      </c>
      <c r="AB135" s="476">
        <v>47696</v>
      </c>
      <c r="AC135" s="356" t="s">
        <v>4158</v>
      </c>
      <c r="AD135" s="356"/>
      <c r="AE135" s="356" t="s">
        <v>4159</v>
      </c>
      <c r="AF135" s="356"/>
      <c r="AG135" s="319" t="s">
        <v>9930</v>
      </c>
      <c r="AH135" s="319" t="s">
        <v>10104</v>
      </c>
      <c r="AI135" s="491">
        <v>46986</v>
      </c>
      <c r="AJ135" s="319"/>
      <c r="AK135" s="319"/>
      <c r="AL135" s="319"/>
      <c r="AM135" s="319"/>
      <c r="AN135" s="319"/>
      <c r="AO135" s="319"/>
      <c r="AP135" s="319"/>
      <c r="AQ135" s="319"/>
      <c r="AR135" s="319"/>
      <c r="AS135" s="319"/>
      <c r="AT135" s="319"/>
      <c r="AU135" s="319"/>
      <c r="AV135" s="319"/>
      <c r="AW135" s="319"/>
      <c r="AX135" s="319"/>
      <c r="AY135" s="319"/>
      <c r="AZ135" s="319"/>
      <c r="BA135" s="319"/>
      <c r="BB135" s="319"/>
      <c r="BC135" s="319"/>
      <c r="BD135" s="319"/>
      <c r="BE135" s="319"/>
      <c r="BF135" s="319"/>
      <c r="BG135" s="319"/>
      <c r="BH135" s="319"/>
      <c r="BI135" s="319"/>
      <c r="BJ135" s="319"/>
      <c r="BK135" s="319"/>
      <c r="BL135" s="319"/>
      <c r="BM135" s="319"/>
      <c r="BN135" s="319"/>
      <c r="BO135" s="319"/>
      <c r="BP135" s="319"/>
      <c r="BQ135" s="319"/>
      <c r="BR135" s="319"/>
      <c r="BS135" s="319"/>
      <c r="BT135" s="857" t="b">
        <v>1</v>
      </c>
      <c r="BU135" s="319"/>
      <c r="BV135" s="319" t="s">
        <v>2322</v>
      </c>
      <c r="BW135" s="319">
        <v>2025</v>
      </c>
      <c r="BX135" s="477">
        <v>45869</v>
      </c>
      <c r="BY135" s="319" t="s">
        <v>2310</v>
      </c>
      <c r="BZ135" s="347"/>
      <c r="CA135" s="800"/>
      <c r="CB135" s="796"/>
      <c r="CC135" s="487"/>
      <c r="CD135" s="796"/>
      <c r="CE135" s="796"/>
      <c r="CF135" s="487"/>
      <c r="CG135" s="796"/>
      <c r="CH135" s="800"/>
      <c r="CI135" s="796"/>
      <c r="CJ135" s="479"/>
      <c r="CK135" s="479">
        <f t="shared" si="15"/>
        <v>0</v>
      </c>
      <c r="CL135" s="479">
        <f t="shared" si="16"/>
        <v>1</v>
      </c>
      <c r="CM135" s="479">
        <f t="shared" si="17"/>
        <v>0</v>
      </c>
      <c r="CN135" s="479">
        <f t="shared" si="18"/>
        <v>1</v>
      </c>
      <c r="CO135" s="797"/>
      <c r="CP135" s="797" t="b">
        <f>COUNTIF($Z$3:$Z272,$Z135)&gt;1</f>
        <v>0</v>
      </c>
      <c r="CQ135" s="325"/>
      <c r="CR135" s="325"/>
    </row>
    <row r="136" spans="1:96">
      <c r="A136" s="865" t="s">
        <v>10178</v>
      </c>
      <c r="B136" s="866">
        <f>COUNTA(B116:B135)</f>
        <v>20</v>
      </c>
    </row>
    <row r="137" spans="1:96" ht="15.75" customHeight="1">
      <c r="A137" s="174" t="s">
        <v>10</v>
      </c>
      <c r="B137" s="174" t="s">
        <v>11</v>
      </c>
      <c r="C137" s="174" t="s">
        <v>146</v>
      </c>
      <c r="D137" s="63" t="s">
        <v>656</v>
      </c>
      <c r="E137" s="63" t="s">
        <v>28</v>
      </c>
      <c r="F137" s="315" t="str">
        <f t="array" ref="F137">IFERROR(INDEX(UIID!$K$2:$K1001, MATCH(CONCATENATE(B137,D137,G137,J137), UIID!$B$2:$B1001&amp;UIID!$D$2:$D1001&amp;UIID!$G$2:$G1001&amp;UIID!$H$2:$H1001, 0),), "Not Found")</f>
        <v>0722-0243</v>
      </c>
      <c r="G137" s="174" t="s">
        <v>3966</v>
      </c>
      <c r="H137" s="174"/>
      <c r="I137" s="174" t="s">
        <v>7464</v>
      </c>
      <c r="J137" s="174" t="s">
        <v>3967</v>
      </c>
      <c r="K137" s="176">
        <v>10.3860285217143</v>
      </c>
      <c r="L137" s="176">
        <v>123.992962152418</v>
      </c>
      <c r="M137" s="174" t="s">
        <v>7465</v>
      </c>
      <c r="N137" s="174" t="s">
        <v>7466</v>
      </c>
      <c r="O137" s="63" t="s">
        <v>15</v>
      </c>
      <c r="P137" s="63" t="s">
        <v>2288</v>
      </c>
      <c r="Q137" s="174"/>
      <c r="R137" s="63" t="s">
        <v>7230</v>
      </c>
      <c r="S137" s="63" t="s">
        <v>2222</v>
      </c>
      <c r="T137" s="174"/>
      <c r="U137" s="174" t="s">
        <v>3630</v>
      </c>
      <c r="V137" s="174"/>
      <c r="W137" s="174"/>
      <c r="X137" s="63"/>
      <c r="Y137" s="174"/>
      <c r="Z137" s="174" t="s">
        <v>7467</v>
      </c>
      <c r="AA137" s="174" t="s">
        <v>7468</v>
      </c>
      <c r="AB137" s="429">
        <v>45869</v>
      </c>
      <c r="AC137" s="430">
        <v>47696</v>
      </c>
      <c r="AD137" s="441" t="s">
        <v>4327</v>
      </c>
      <c r="AE137" s="174"/>
      <c r="AF137" s="63"/>
      <c r="AG137" s="63"/>
      <c r="AH137" s="342" t="s">
        <v>7469</v>
      </c>
      <c r="AI137" s="174" t="s">
        <v>7470</v>
      </c>
      <c r="AJ137" s="342" t="s">
        <v>22</v>
      </c>
      <c r="AK137" s="174"/>
      <c r="AL137" s="174"/>
      <c r="AM137" s="174"/>
      <c r="AN137" s="174"/>
      <c r="AO137" s="174"/>
      <c r="AP137" s="174"/>
      <c r="AQ137" s="174"/>
      <c r="AR137" s="174"/>
      <c r="AS137" s="174"/>
      <c r="AT137" s="174"/>
      <c r="AU137" s="174"/>
      <c r="AV137" s="174"/>
      <c r="AW137" s="174"/>
      <c r="AX137" s="174"/>
      <c r="AY137" s="174"/>
      <c r="AZ137" s="174"/>
      <c r="BA137" s="174"/>
      <c r="BB137" s="174"/>
      <c r="BC137" s="174"/>
      <c r="BD137" s="174"/>
      <c r="BE137" s="174"/>
      <c r="BF137" s="174"/>
      <c r="BG137" s="174"/>
      <c r="BH137" s="174"/>
      <c r="BI137" s="174"/>
      <c r="BJ137" s="174"/>
      <c r="BK137" s="174"/>
      <c r="BL137" s="174"/>
      <c r="BM137" s="174"/>
      <c r="BN137" s="416" t="b">
        <v>0</v>
      </c>
      <c r="BO137" s="417" t="b">
        <v>0</v>
      </c>
      <c r="BP137" s="174" t="s">
        <v>2324</v>
      </c>
      <c r="BQ137" s="174">
        <v>2025</v>
      </c>
      <c r="BR137" s="415">
        <v>45881</v>
      </c>
      <c r="BS137" s="174" t="s">
        <v>2307</v>
      </c>
      <c r="BT137" s="419" t="s">
        <v>4327</v>
      </c>
      <c r="BU137" s="523"/>
      <c r="BV137" s="524"/>
      <c r="BW137" s="422"/>
      <c r="BX137" s="524"/>
      <c r="BY137" s="524"/>
      <c r="BZ137" s="422"/>
      <c r="CA137" s="524"/>
      <c r="CB137" s="523"/>
      <c r="CC137" s="524">
        <v>1</v>
      </c>
      <c r="CD137" s="525"/>
      <c r="CE137" s="426">
        <f t="shared" ref="CE137:CE139" si="20">COUNTIF(BS137,"new tvi &amp; program")</f>
        <v>1</v>
      </c>
      <c r="CF137" s="426">
        <f t="shared" ref="CF137:CF139" si="21">COUNTIF(BS137,"additional program")</f>
        <v>0</v>
      </c>
      <c r="CG137" s="426">
        <f t="shared" ref="CG137:CG139" si="22">COUNTIF(BS137,"migration")</f>
        <v>0</v>
      </c>
      <c r="CH137" s="426">
        <f t="shared" ref="CH137:CH139" si="23">SUM(CE137:CG137)</f>
        <v>1</v>
      </c>
      <c r="CI137" s="425" t="b">
        <f t="shared" ref="CI137:CI139" si="24">COUNTIF($AA$3:$AA1971,$AA137)&gt;1</f>
        <v>0</v>
      </c>
    </row>
    <row r="138" spans="1:96" ht="15.75" customHeight="1">
      <c r="A138" s="174" t="s">
        <v>10</v>
      </c>
      <c r="B138" s="174" t="s">
        <v>11</v>
      </c>
      <c r="C138" s="174" t="s">
        <v>146</v>
      </c>
      <c r="D138" s="63" t="s">
        <v>656</v>
      </c>
      <c r="E138" s="63" t="s">
        <v>28</v>
      </c>
      <c r="F138" s="315" t="str">
        <f t="array" ref="F138">IFERROR(INDEX(UIID!$K$2:$K1001, MATCH(CONCATENATE(B138,D138,G138,J138), UIID!$B$2:$B1001&amp;UIID!$D$2:$D1001&amp;UIID!$G$2:$G1001&amp;UIID!$H$2:$H1001, 0),), "Not Found")</f>
        <v>0722-0243</v>
      </c>
      <c r="G138" s="174" t="s">
        <v>3966</v>
      </c>
      <c r="H138" s="174"/>
      <c r="I138" s="174" t="s">
        <v>7464</v>
      </c>
      <c r="J138" s="174" t="s">
        <v>3967</v>
      </c>
      <c r="K138" s="176">
        <v>10.3860285217143</v>
      </c>
      <c r="L138" s="176">
        <v>123.992962152418</v>
      </c>
      <c r="M138" s="174" t="s">
        <v>7465</v>
      </c>
      <c r="N138" s="174" t="s">
        <v>7466</v>
      </c>
      <c r="O138" s="63" t="s">
        <v>15</v>
      </c>
      <c r="P138" s="63" t="s">
        <v>2288</v>
      </c>
      <c r="Q138" s="174"/>
      <c r="R138" s="63" t="s">
        <v>7230</v>
      </c>
      <c r="S138" s="63" t="s">
        <v>2222</v>
      </c>
      <c r="T138" s="174"/>
      <c r="U138" s="174" t="s">
        <v>3631</v>
      </c>
      <c r="V138" s="174"/>
      <c r="W138" s="174"/>
      <c r="X138" s="63"/>
      <c r="Y138" s="174"/>
      <c r="Z138" s="174" t="s">
        <v>7467</v>
      </c>
      <c r="AA138" s="174" t="s">
        <v>7471</v>
      </c>
      <c r="AB138" s="429">
        <v>45869</v>
      </c>
      <c r="AC138" s="430">
        <v>47696</v>
      </c>
      <c r="AD138" s="441" t="s">
        <v>4327</v>
      </c>
      <c r="AE138" s="174"/>
      <c r="AF138" s="63"/>
      <c r="AG138" s="63"/>
      <c r="AH138" s="342" t="s">
        <v>7469</v>
      </c>
      <c r="AI138" s="174" t="s">
        <v>7470</v>
      </c>
      <c r="AJ138" s="342" t="s">
        <v>22</v>
      </c>
      <c r="AK138" s="174"/>
      <c r="AL138" s="174"/>
      <c r="AM138" s="174"/>
      <c r="AN138" s="174"/>
      <c r="AO138" s="174"/>
      <c r="AP138" s="174"/>
      <c r="AQ138" s="174"/>
      <c r="AR138" s="174"/>
      <c r="AS138" s="174"/>
      <c r="AT138" s="174"/>
      <c r="AU138" s="174"/>
      <c r="AV138" s="174"/>
      <c r="AW138" s="174"/>
      <c r="AX138" s="174"/>
      <c r="AY138" s="174"/>
      <c r="AZ138" s="174"/>
      <c r="BA138" s="174"/>
      <c r="BB138" s="174"/>
      <c r="BC138" s="174"/>
      <c r="BD138" s="174"/>
      <c r="BE138" s="174"/>
      <c r="BF138" s="174"/>
      <c r="BG138" s="174"/>
      <c r="BH138" s="174"/>
      <c r="BI138" s="174"/>
      <c r="BJ138" s="174"/>
      <c r="BK138" s="174"/>
      <c r="BL138" s="174"/>
      <c r="BM138" s="174"/>
      <c r="BN138" s="416" t="b">
        <v>0</v>
      </c>
      <c r="BO138" s="417" t="b">
        <v>0</v>
      </c>
      <c r="BP138" s="174" t="s">
        <v>2324</v>
      </c>
      <c r="BQ138" s="174">
        <v>2025</v>
      </c>
      <c r="BR138" s="415">
        <v>45881</v>
      </c>
      <c r="BS138" s="174" t="s">
        <v>2310</v>
      </c>
      <c r="BT138" s="419" t="s">
        <v>4327</v>
      </c>
      <c r="BU138" s="523"/>
      <c r="BV138" s="524"/>
      <c r="BW138" s="422"/>
      <c r="BX138" s="524"/>
      <c r="BY138" s="524"/>
      <c r="BZ138" s="422"/>
      <c r="CA138" s="524"/>
      <c r="CB138" s="523"/>
      <c r="CC138" s="524"/>
      <c r="CD138" s="525"/>
      <c r="CE138" s="426">
        <f t="shared" si="20"/>
        <v>0</v>
      </c>
      <c r="CF138" s="426">
        <f t="shared" si="21"/>
        <v>1</v>
      </c>
      <c r="CG138" s="426">
        <f t="shared" si="22"/>
        <v>0</v>
      </c>
      <c r="CH138" s="426">
        <f t="shared" si="23"/>
        <v>1</v>
      </c>
      <c r="CI138" s="425" t="b">
        <f t="shared" si="24"/>
        <v>0</v>
      </c>
    </row>
    <row r="139" spans="1:96" ht="15.75" customHeight="1">
      <c r="A139" s="319" t="s">
        <v>10</v>
      </c>
      <c r="B139" s="319" t="s">
        <v>11</v>
      </c>
      <c r="C139" s="319" t="s">
        <v>509</v>
      </c>
      <c r="D139" s="356" t="s">
        <v>551</v>
      </c>
      <c r="E139" s="356" t="s">
        <v>30</v>
      </c>
      <c r="F139" s="359" t="str">
        <f t="array" ref="F139">IFERROR(INDEX(UIID!$K$2:$K1001, MATCH(CONCATENATE(B139,D139,G139,J139), UIID!$B$2:$B1001&amp;UIID!$D$2:$D1001&amp;UIID!$G$2:$G1001&amp;UIID!$H$2:$H1001, 0),), "Not Found")</f>
        <v>0722-0073</v>
      </c>
      <c r="G139" s="614" t="s">
        <v>1662</v>
      </c>
      <c r="H139" s="356"/>
      <c r="I139" s="356" t="s">
        <v>5599</v>
      </c>
      <c r="J139" s="614" t="s">
        <v>3792</v>
      </c>
      <c r="K139" s="319">
        <v>11.0265627968794</v>
      </c>
      <c r="L139" s="319">
        <v>124.004574840412</v>
      </c>
      <c r="M139" s="356" t="s">
        <v>1664</v>
      </c>
      <c r="N139" s="356" t="s">
        <v>5600</v>
      </c>
      <c r="O139" s="356" t="s">
        <v>15</v>
      </c>
      <c r="P139" s="356" t="s">
        <v>16</v>
      </c>
      <c r="Q139" s="319"/>
      <c r="R139" s="319" t="s">
        <v>35</v>
      </c>
      <c r="S139" s="356" t="s">
        <v>125</v>
      </c>
      <c r="T139" s="319" t="s">
        <v>1849</v>
      </c>
      <c r="U139" s="319"/>
      <c r="V139" s="319"/>
      <c r="W139" s="319"/>
      <c r="X139" s="356"/>
      <c r="Y139" s="319"/>
      <c r="Z139" s="319" t="s">
        <v>127</v>
      </c>
      <c r="AA139" s="319" t="s">
        <v>7472</v>
      </c>
      <c r="AB139" s="475">
        <v>45880</v>
      </c>
      <c r="AC139" s="476">
        <v>47499</v>
      </c>
      <c r="AD139" s="356" t="s">
        <v>1605</v>
      </c>
      <c r="AE139" s="319"/>
      <c r="AF139" s="356"/>
      <c r="AG139" s="356"/>
      <c r="AH139" s="500" t="s">
        <v>6726</v>
      </c>
      <c r="AI139" s="500" t="s">
        <v>6727</v>
      </c>
      <c r="AJ139" s="512">
        <v>46594</v>
      </c>
      <c r="AK139" s="319"/>
      <c r="AL139" s="319"/>
      <c r="AM139" s="319"/>
      <c r="AN139" s="319"/>
      <c r="AO139" s="319"/>
      <c r="AP139" s="319"/>
      <c r="AQ139" s="319"/>
      <c r="AR139" s="319"/>
      <c r="AS139" s="319"/>
      <c r="AT139" s="319"/>
      <c r="AU139" s="319"/>
      <c r="AV139" s="319"/>
      <c r="AW139" s="319"/>
      <c r="AX139" s="319"/>
      <c r="AY139" s="319"/>
      <c r="AZ139" s="319"/>
      <c r="BA139" s="319"/>
      <c r="BB139" s="319"/>
      <c r="BC139" s="319"/>
      <c r="BD139" s="319"/>
      <c r="BE139" s="319"/>
      <c r="BF139" s="319"/>
      <c r="BG139" s="319"/>
      <c r="BH139" s="319"/>
      <c r="BI139" s="319"/>
      <c r="BJ139" s="319"/>
      <c r="BK139" s="319"/>
      <c r="BL139" s="319"/>
      <c r="BM139" s="319"/>
      <c r="BN139" s="497" t="b">
        <v>1</v>
      </c>
      <c r="BO139" s="513" t="b">
        <v>0</v>
      </c>
      <c r="BP139" s="319" t="s">
        <v>2324</v>
      </c>
      <c r="BQ139" s="319">
        <v>2025</v>
      </c>
      <c r="BR139" s="477">
        <v>45881</v>
      </c>
      <c r="BS139" s="319" t="s">
        <v>2310</v>
      </c>
      <c r="BT139" s="347"/>
      <c r="BU139" s="615"/>
      <c r="BV139" s="608"/>
      <c r="BW139" s="487"/>
      <c r="BX139" s="608"/>
      <c r="BY139" s="608"/>
      <c r="BZ139" s="487"/>
      <c r="CA139" s="608"/>
      <c r="CB139" s="615"/>
      <c r="CC139" s="608"/>
      <c r="CD139" s="608"/>
      <c r="CE139" s="479">
        <f t="shared" si="20"/>
        <v>0</v>
      </c>
      <c r="CF139" s="479">
        <f t="shared" si="21"/>
        <v>1</v>
      </c>
      <c r="CG139" s="479">
        <f t="shared" si="22"/>
        <v>0</v>
      </c>
      <c r="CH139" s="479">
        <f t="shared" si="23"/>
        <v>1</v>
      </c>
      <c r="CI139" s="480" t="b">
        <f t="shared" si="24"/>
        <v>0</v>
      </c>
    </row>
    <row r="140" spans="1:96" ht="15.75" customHeight="1">
      <c r="A140" s="319" t="s">
        <v>10</v>
      </c>
      <c r="B140" s="319" t="s">
        <v>49</v>
      </c>
      <c r="C140" s="319" t="s">
        <v>50</v>
      </c>
      <c r="D140" s="319" t="s">
        <v>51</v>
      </c>
      <c r="E140" s="319" t="s">
        <v>30</v>
      </c>
      <c r="F140" s="359" t="str">
        <f t="array" ref="F140">IFERROR(INDEX(UIID!$K$2:$K1001, MATCH(CONCATENATE(B140,D140,G140,J140), UIID!$B$2:$B1001&amp;UIID!$D$2:$D1001&amp;UIID!$G$2:$G1001&amp;UIID!$H$2:$H1001, 0),), "Not Found")</f>
        <v>0746-0048</v>
      </c>
      <c r="G140" s="319" t="s">
        <v>4068</v>
      </c>
      <c r="H140" s="319"/>
      <c r="I140" s="319" t="s">
        <v>8520</v>
      </c>
      <c r="J140" s="319" t="s">
        <v>4069</v>
      </c>
      <c r="K140" s="319">
        <v>9.3179079230518695</v>
      </c>
      <c r="L140" s="319">
        <v>123.28588153531599</v>
      </c>
      <c r="M140" s="319" t="s">
        <v>8521</v>
      </c>
      <c r="N140" s="319" t="s">
        <v>8522</v>
      </c>
      <c r="O140" s="319" t="s">
        <v>15</v>
      </c>
      <c r="P140" s="319" t="s">
        <v>16</v>
      </c>
      <c r="Q140" s="319"/>
      <c r="R140" s="319" t="s">
        <v>35</v>
      </c>
      <c r="S140" s="319" t="s">
        <v>87</v>
      </c>
      <c r="T140" s="319" t="s">
        <v>382</v>
      </c>
      <c r="U140" s="319"/>
      <c r="V140" s="319"/>
      <c r="W140" s="319" t="s">
        <v>6801</v>
      </c>
      <c r="X140" s="319" t="s">
        <v>4164</v>
      </c>
      <c r="Y140" s="319"/>
      <c r="Z140" s="319" t="s">
        <v>8523</v>
      </c>
      <c r="AA140" s="319" t="s">
        <v>8524</v>
      </c>
      <c r="AB140" s="491">
        <v>45870</v>
      </c>
      <c r="AC140" s="492">
        <v>47697</v>
      </c>
      <c r="AD140" s="319" t="s">
        <v>4158</v>
      </c>
      <c r="AE140" s="319"/>
      <c r="AF140" s="319" t="s">
        <v>4159</v>
      </c>
      <c r="AG140" s="319"/>
      <c r="AH140" s="319" t="s">
        <v>8525</v>
      </c>
      <c r="AI140" s="319" t="s">
        <v>8526</v>
      </c>
      <c r="AJ140" s="319" t="s">
        <v>8527</v>
      </c>
      <c r="AK140" s="319"/>
      <c r="AL140" s="319"/>
      <c r="AM140" s="319"/>
      <c r="AN140" s="319"/>
      <c r="AO140" s="319"/>
      <c r="AP140" s="319"/>
      <c r="AQ140" s="319"/>
      <c r="AR140" s="319"/>
      <c r="AS140" s="319"/>
      <c r="AT140" s="319"/>
      <c r="AU140" s="319"/>
      <c r="AV140" s="319"/>
      <c r="AW140" s="319"/>
      <c r="AX140" s="319"/>
      <c r="AY140" s="319"/>
      <c r="AZ140" s="319"/>
      <c r="BA140" s="319"/>
      <c r="BB140" s="319"/>
      <c r="BC140" s="319"/>
      <c r="BD140" s="319"/>
      <c r="BE140" s="319"/>
      <c r="BF140" s="319"/>
      <c r="BG140" s="319"/>
      <c r="BH140" s="319"/>
      <c r="BI140" s="319"/>
      <c r="BJ140" s="319"/>
      <c r="BK140" s="319"/>
      <c r="BL140" s="319"/>
      <c r="BM140" s="319"/>
      <c r="BN140" s="497" t="b">
        <v>1</v>
      </c>
      <c r="BO140" s="513" t="b">
        <v>0</v>
      </c>
      <c r="BP140" s="319" t="s">
        <v>2324</v>
      </c>
      <c r="BQ140" s="319">
        <v>2025</v>
      </c>
      <c r="BR140" s="477">
        <v>45881</v>
      </c>
      <c r="BS140" s="319" t="s">
        <v>2307</v>
      </c>
      <c r="BT140" s="347"/>
      <c r="BU140" s="669"/>
      <c r="BV140" s="479"/>
      <c r="BW140" s="487"/>
      <c r="BX140" s="479"/>
      <c r="BY140" s="479"/>
      <c r="BZ140" s="487"/>
      <c r="CA140" s="479"/>
      <c r="CB140" s="669"/>
      <c r="CC140" s="479">
        <v>1</v>
      </c>
      <c r="CD140" s="479"/>
      <c r="CE140" s="479"/>
      <c r="CF140" s="479"/>
      <c r="CG140" s="479"/>
      <c r="CH140" s="479"/>
      <c r="CI140" s="480"/>
      <c r="CJ140" s="480"/>
      <c r="CK140" s="480"/>
      <c r="CL140" s="480"/>
    </row>
    <row r="141" spans="1:96">
      <c r="A141" s="865" t="s">
        <v>10179</v>
      </c>
      <c r="B141" s="866">
        <f>COUNTA(B137:B140)</f>
        <v>4</v>
      </c>
    </row>
    <row r="142" spans="1:96" ht="15.75" customHeight="1">
      <c r="A142" s="174" t="s">
        <v>10</v>
      </c>
      <c r="B142" s="174" t="s">
        <v>11</v>
      </c>
      <c r="C142" s="174" t="s">
        <v>28</v>
      </c>
      <c r="D142" s="63" t="s">
        <v>13</v>
      </c>
      <c r="E142" s="63" t="s">
        <v>3756</v>
      </c>
      <c r="F142" s="315" t="str">
        <f t="array" ref="F142">IFERROR(INDEX(UIID!$K$2:$K1001, MATCH(CONCATENATE(B142,D142,G142,J142), UIID!$B$2:$B1001&amp;UIID!$D$2:$D1001&amp;UIID!$G$2:$G1001&amp;UIID!$H$2:$H1001, 0),), "Not Found")</f>
        <v>0722-0244</v>
      </c>
      <c r="G142" s="174" t="s">
        <v>3968</v>
      </c>
      <c r="H142" s="174"/>
      <c r="I142" s="174" t="s">
        <v>7473</v>
      </c>
      <c r="J142" s="174" t="s">
        <v>3969</v>
      </c>
      <c r="K142" s="174">
        <v>10.318190724487</v>
      </c>
      <c r="L142" s="174">
        <v>123.892245935101</v>
      </c>
      <c r="M142" s="174" t="s">
        <v>7474</v>
      </c>
      <c r="N142" s="174" t="s">
        <v>7475</v>
      </c>
      <c r="O142" s="63" t="s">
        <v>15</v>
      </c>
      <c r="P142" s="63" t="s">
        <v>16</v>
      </c>
      <c r="Q142" s="174"/>
      <c r="R142" s="174" t="s">
        <v>35</v>
      </c>
      <c r="S142" s="63" t="s">
        <v>32</v>
      </c>
      <c r="T142" s="174" t="s">
        <v>36</v>
      </c>
      <c r="U142" s="174"/>
      <c r="V142" s="174"/>
      <c r="W142" s="174" t="s">
        <v>4497</v>
      </c>
      <c r="X142" s="63" t="s">
        <v>4164</v>
      </c>
      <c r="Y142" s="174"/>
      <c r="Z142" s="174" t="s">
        <v>91</v>
      </c>
      <c r="AA142" s="174" t="s">
        <v>7476</v>
      </c>
      <c r="AB142" s="429">
        <v>45904</v>
      </c>
      <c r="AC142" s="430">
        <v>47731</v>
      </c>
      <c r="AD142" s="63" t="s">
        <v>4158</v>
      </c>
      <c r="AE142" s="174"/>
      <c r="AF142" s="63"/>
      <c r="AG142" s="63"/>
      <c r="AH142" s="174" t="s">
        <v>5211</v>
      </c>
      <c r="AI142" s="174" t="s">
        <v>6761</v>
      </c>
      <c r="AJ142" s="466">
        <v>46063</v>
      </c>
      <c r="AK142" s="174"/>
      <c r="AL142" s="174"/>
      <c r="AM142" s="174"/>
      <c r="AN142" s="174"/>
      <c r="AO142" s="174"/>
      <c r="AP142" s="174"/>
      <c r="AQ142" s="174"/>
      <c r="AR142" s="174"/>
      <c r="AS142" s="174"/>
      <c r="AT142" s="174"/>
      <c r="AU142" s="174"/>
      <c r="AV142" s="174"/>
      <c r="AW142" s="174"/>
      <c r="AX142" s="174"/>
      <c r="AY142" s="174"/>
      <c r="AZ142" s="174"/>
      <c r="BA142" s="174"/>
      <c r="BB142" s="174"/>
      <c r="BC142" s="174"/>
      <c r="BD142" s="174"/>
      <c r="BE142" s="174"/>
      <c r="BF142" s="174"/>
      <c r="BG142" s="174"/>
      <c r="BH142" s="174"/>
      <c r="BI142" s="174"/>
      <c r="BJ142" s="174"/>
      <c r="BK142" s="174"/>
      <c r="BL142" s="174"/>
      <c r="BM142" s="174"/>
      <c r="BN142" s="416" t="b">
        <v>1</v>
      </c>
      <c r="BO142" s="417" t="b">
        <v>0</v>
      </c>
      <c r="BP142" s="174" t="s">
        <v>2327</v>
      </c>
      <c r="BQ142" s="174">
        <v>2025</v>
      </c>
      <c r="BR142" s="415">
        <v>45908</v>
      </c>
      <c r="BS142" s="174" t="s">
        <v>2307</v>
      </c>
      <c r="BT142" s="437"/>
      <c r="BU142" s="523"/>
      <c r="BV142" s="524"/>
      <c r="BW142" s="422"/>
      <c r="BX142" s="524"/>
      <c r="BY142" s="524"/>
      <c r="BZ142" s="422"/>
      <c r="CA142" s="524"/>
      <c r="CB142" s="523"/>
      <c r="CC142" s="524">
        <v>1</v>
      </c>
      <c r="CD142" s="525"/>
      <c r="CE142" s="426">
        <f t="shared" ref="CE142:CE159" si="25">COUNTIF(BS142,"new tvi &amp; program")</f>
        <v>1</v>
      </c>
      <c r="CF142" s="426">
        <f t="shared" ref="CF142:CF159" si="26">COUNTIF(BS142,"additional program")</f>
        <v>0</v>
      </c>
      <c r="CG142" s="426">
        <f t="shared" ref="CG142:CG159" si="27">COUNTIF(BS142,"migration")</f>
        <v>0</v>
      </c>
      <c r="CH142" s="426">
        <f t="shared" ref="CH142:CH159" si="28">SUM(CE142:CG142)</f>
        <v>1</v>
      </c>
      <c r="CI142" s="425" t="b">
        <f t="shared" ref="CI142:CI159" si="29">COUNTIF($AA$3:$AA1976,$AA142)&gt;1</f>
        <v>0</v>
      </c>
    </row>
    <row r="143" spans="1:96" ht="15.75" customHeight="1">
      <c r="A143" s="174" t="s">
        <v>10</v>
      </c>
      <c r="B143" s="174" t="s">
        <v>11</v>
      </c>
      <c r="C143" s="174" t="s">
        <v>28</v>
      </c>
      <c r="D143" s="63" t="s">
        <v>13</v>
      </c>
      <c r="E143" s="63" t="s">
        <v>3756</v>
      </c>
      <c r="F143" s="315" t="str">
        <f t="array" ref="F143">IFERROR(INDEX(UIID!$K$2:$K1001, MATCH(CONCATENATE(B143,D143,G143,J143), UIID!$B$2:$B1001&amp;UIID!$D$2:$D1001&amp;UIID!$G$2:$G1001&amp;UIID!$H$2:$H1001, 0),), "Not Found")</f>
        <v>0722-0245</v>
      </c>
      <c r="G143" s="174" t="s">
        <v>3970</v>
      </c>
      <c r="H143" s="174"/>
      <c r="I143" s="174" t="s">
        <v>7477</v>
      </c>
      <c r="J143" s="174" t="s">
        <v>3971</v>
      </c>
      <c r="K143" s="174">
        <v>10.2952081021319</v>
      </c>
      <c r="L143" s="174">
        <v>123.89551397843501</v>
      </c>
      <c r="M143" s="174" t="s">
        <v>7478</v>
      </c>
      <c r="N143" s="174" t="s">
        <v>7479</v>
      </c>
      <c r="O143" s="63" t="s">
        <v>15</v>
      </c>
      <c r="P143" s="63" t="s">
        <v>16</v>
      </c>
      <c r="Q143" s="174"/>
      <c r="R143" s="174" t="s">
        <v>35</v>
      </c>
      <c r="S143" s="63" t="s">
        <v>2222</v>
      </c>
      <c r="T143" s="174" t="s">
        <v>2563</v>
      </c>
      <c r="U143" s="174"/>
      <c r="V143" s="174"/>
      <c r="W143" s="174" t="s">
        <v>7480</v>
      </c>
      <c r="X143" s="63" t="s">
        <v>4164</v>
      </c>
      <c r="Y143" s="174"/>
      <c r="Z143" s="174" t="s">
        <v>7481</v>
      </c>
      <c r="AA143" s="174" t="s">
        <v>7482</v>
      </c>
      <c r="AB143" s="429">
        <v>45905</v>
      </c>
      <c r="AC143" s="430">
        <v>47732</v>
      </c>
      <c r="AD143" s="63" t="s">
        <v>4158</v>
      </c>
      <c r="AE143" s="174"/>
      <c r="AF143" s="63" t="s">
        <v>4168</v>
      </c>
      <c r="AG143" s="63"/>
      <c r="AH143" s="174" t="s">
        <v>7483</v>
      </c>
      <c r="AI143" s="174" t="s">
        <v>7484</v>
      </c>
      <c r="AJ143" s="466">
        <v>47306</v>
      </c>
      <c r="AK143" s="174"/>
      <c r="AL143" s="174"/>
      <c r="AM143" s="174"/>
      <c r="AN143" s="174"/>
      <c r="AO143" s="174"/>
      <c r="AP143" s="174"/>
      <c r="AQ143" s="174"/>
      <c r="AR143" s="174"/>
      <c r="AS143" s="174"/>
      <c r="AT143" s="174"/>
      <c r="AU143" s="174"/>
      <c r="AV143" s="174"/>
      <c r="AW143" s="174"/>
      <c r="AX143" s="174"/>
      <c r="AY143" s="174"/>
      <c r="AZ143" s="174"/>
      <c r="BA143" s="174"/>
      <c r="BB143" s="174"/>
      <c r="BC143" s="174"/>
      <c r="BD143" s="174"/>
      <c r="BE143" s="174"/>
      <c r="BF143" s="174"/>
      <c r="BG143" s="174"/>
      <c r="BH143" s="174"/>
      <c r="BI143" s="174"/>
      <c r="BJ143" s="174"/>
      <c r="BK143" s="174"/>
      <c r="BL143" s="174"/>
      <c r="BM143" s="174"/>
      <c r="BN143" s="416" t="b">
        <v>1</v>
      </c>
      <c r="BO143" s="417" t="b">
        <v>0</v>
      </c>
      <c r="BP143" s="174" t="s">
        <v>2327</v>
      </c>
      <c r="BQ143" s="174">
        <v>2025</v>
      </c>
      <c r="BR143" s="415">
        <v>45910</v>
      </c>
      <c r="BS143" s="174" t="s">
        <v>2307</v>
      </c>
      <c r="BT143" s="437"/>
      <c r="BU143" s="523"/>
      <c r="BV143" s="524"/>
      <c r="BW143" s="422"/>
      <c r="BX143" s="524"/>
      <c r="BY143" s="524"/>
      <c r="BZ143" s="422"/>
      <c r="CA143" s="524"/>
      <c r="CB143" s="523"/>
      <c r="CC143" s="524">
        <v>1</v>
      </c>
      <c r="CD143" s="525"/>
      <c r="CE143" s="426">
        <f t="shared" si="25"/>
        <v>1</v>
      </c>
      <c r="CF143" s="426">
        <f t="shared" si="26"/>
        <v>0</v>
      </c>
      <c r="CG143" s="426">
        <f t="shared" si="27"/>
        <v>0</v>
      </c>
      <c r="CH143" s="426">
        <f t="shared" si="28"/>
        <v>1</v>
      </c>
      <c r="CI143" s="425" t="b">
        <f t="shared" si="29"/>
        <v>0</v>
      </c>
    </row>
    <row r="144" spans="1:96" ht="15.75" customHeight="1">
      <c r="A144" s="174" t="s">
        <v>10</v>
      </c>
      <c r="B144" s="174" t="s">
        <v>11</v>
      </c>
      <c r="C144" s="174" t="s">
        <v>123</v>
      </c>
      <c r="D144" s="63" t="s">
        <v>977</v>
      </c>
      <c r="E144" s="63" t="s">
        <v>28</v>
      </c>
      <c r="F144" s="315" t="str">
        <f t="array" ref="F144">IFERROR(INDEX(UIID!$K$2:$K1001, MATCH(CONCATENATE(B144,D144,G144,J144), UIID!$B$2:$B1001&amp;UIID!$D$2:$D1001&amp;UIID!$G$2:$G1001&amp;UIID!$H$2:$H1001, 0),), "Not Found")</f>
        <v>0722-0093</v>
      </c>
      <c r="G144" s="174" t="s">
        <v>2198</v>
      </c>
      <c r="H144" s="174"/>
      <c r="I144" s="174" t="s">
        <v>7485</v>
      </c>
      <c r="J144" s="174" t="s">
        <v>2199</v>
      </c>
      <c r="K144" s="174">
        <v>10.244986207806701</v>
      </c>
      <c r="L144" s="174">
        <v>123.794367680888</v>
      </c>
      <c r="M144" s="174" t="s">
        <v>7486</v>
      </c>
      <c r="N144" s="174" t="s">
        <v>7487</v>
      </c>
      <c r="O144" s="63" t="s">
        <v>15</v>
      </c>
      <c r="P144" s="63" t="s">
        <v>16</v>
      </c>
      <c r="Q144" s="174"/>
      <c r="R144" s="174" t="s">
        <v>35</v>
      </c>
      <c r="S144" s="63" t="s">
        <v>104</v>
      </c>
      <c r="T144" s="174" t="s">
        <v>105</v>
      </c>
      <c r="U144" s="174"/>
      <c r="V144" s="174"/>
      <c r="W144" s="174" t="s">
        <v>5019</v>
      </c>
      <c r="X144" s="63" t="s">
        <v>4164</v>
      </c>
      <c r="Y144" s="174"/>
      <c r="Z144" s="174" t="s">
        <v>7488</v>
      </c>
      <c r="AA144" s="174" t="s">
        <v>7489</v>
      </c>
      <c r="AB144" s="429">
        <v>45910</v>
      </c>
      <c r="AC144" s="430">
        <v>47737</v>
      </c>
      <c r="AD144" s="63" t="s">
        <v>4158</v>
      </c>
      <c r="AE144" s="174"/>
      <c r="AF144" s="63" t="s">
        <v>4159</v>
      </c>
      <c r="AG144" s="63"/>
      <c r="AH144" s="174" t="s">
        <v>7490</v>
      </c>
      <c r="AI144" s="174" t="s">
        <v>7491</v>
      </c>
      <c r="AJ144" s="466">
        <v>47104</v>
      </c>
      <c r="AK144" s="174"/>
      <c r="AL144" s="174"/>
      <c r="AM144" s="174"/>
      <c r="AN144" s="174"/>
      <c r="AO144" s="174"/>
      <c r="AP144" s="174"/>
      <c r="AQ144" s="174"/>
      <c r="AR144" s="174"/>
      <c r="AS144" s="174"/>
      <c r="AT144" s="174"/>
      <c r="AU144" s="174"/>
      <c r="AV144" s="174"/>
      <c r="AW144" s="174"/>
      <c r="AX144" s="174"/>
      <c r="AY144" s="174"/>
      <c r="AZ144" s="174"/>
      <c r="BA144" s="174"/>
      <c r="BB144" s="174"/>
      <c r="BC144" s="174"/>
      <c r="BD144" s="174"/>
      <c r="BE144" s="174"/>
      <c r="BF144" s="174"/>
      <c r="BG144" s="174"/>
      <c r="BH144" s="174"/>
      <c r="BI144" s="174"/>
      <c r="BJ144" s="174"/>
      <c r="BK144" s="174"/>
      <c r="BL144" s="174"/>
      <c r="BM144" s="174"/>
      <c r="BN144" s="416" t="b">
        <v>1</v>
      </c>
      <c r="BO144" s="417" t="b">
        <v>0</v>
      </c>
      <c r="BP144" s="174" t="s">
        <v>2327</v>
      </c>
      <c r="BQ144" s="174">
        <v>2025</v>
      </c>
      <c r="BR144" s="415">
        <v>45915</v>
      </c>
      <c r="BS144" s="174" t="s">
        <v>2310</v>
      </c>
      <c r="BT144" s="437"/>
      <c r="BU144" s="523"/>
      <c r="BV144" s="524"/>
      <c r="BW144" s="422"/>
      <c r="BX144" s="524"/>
      <c r="BY144" s="524"/>
      <c r="BZ144" s="422"/>
      <c r="CA144" s="524"/>
      <c r="CB144" s="523"/>
      <c r="CC144" s="524"/>
      <c r="CD144" s="525"/>
      <c r="CE144" s="426">
        <f t="shared" si="25"/>
        <v>0</v>
      </c>
      <c r="CF144" s="426">
        <f t="shared" si="26"/>
        <v>1</v>
      </c>
      <c r="CG144" s="426">
        <f t="shared" si="27"/>
        <v>0</v>
      </c>
      <c r="CH144" s="426">
        <f t="shared" si="28"/>
        <v>1</v>
      </c>
      <c r="CI144" s="425" t="b">
        <f t="shared" si="29"/>
        <v>0</v>
      </c>
    </row>
    <row r="145" spans="1:90" ht="15.75" customHeight="1">
      <c r="A145" s="174" t="s">
        <v>10</v>
      </c>
      <c r="B145" s="174" t="s">
        <v>11</v>
      </c>
      <c r="C145" s="174" t="s">
        <v>123</v>
      </c>
      <c r="D145" s="63" t="s">
        <v>977</v>
      </c>
      <c r="E145" s="63" t="s">
        <v>28</v>
      </c>
      <c r="F145" s="315" t="str">
        <f t="array" ref="F145">IFERROR(INDEX(UIID!$K$2:$K1001, MATCH(CONCATENATE(B145,D145,G145,J145), UIID!$B$2:$B1001&amp;UIID!$D$2:$D1001&amp;UIID!$G$2:$G1001&amp;UIID!$H$2:$H1001, 0),), "Not Found")</f>
        <v>0722-0093</v>
      </c>
      <c r="G145" s="174" t="s">
        <v>2198</v>
      </c>
      <c r="H145" s="174"/>
      <c r="I145" s="174" t="s">
        <v>7485</v>
      </c>
      <c r="J145" s="174" t="s">
        <v>2199</v>
      </c>
      <c r="K145" s="174">
        <v>10.244986207806701</v>
      </c>
      <c r="L145" s="174">
        <v>123.794367680888</v>
      </c>
      <c r="M145" s="174" t="s">
        <v>7486</v>
      </c>
      <c r="N145" s="174" t="s">
        <v>7487</v>
      </c>
      <c r="O145" s="63" t="s">
        <v>15</v>
      </c>
      <c r="P145" s="63" t="s">
        <v>16</v>
      </c>
      <c r="Q145" s="174"/>
      <c r="R145" s="174" t="s">
        <v>35</v>
      </c>
      <c r="S145" s="63" t="s">
        <v>87</v>
      </c>
      <c r="T145" s="174" t="s">
        <v>88</v>
      </c>
      <c r="U145" s="174"/>
      <c r="V145" s="174"/>
      <c r="W145" s="174" t="s">
        <v>4668</v>
      </c>
      <c r="X145" s="63" t="s">
        <v>4164</v>
      </c>
      <c r="Y145" s="174"/>
      <c r="Z145" s="174" t="s">
        <v>7492</v>
      </c>
      <c r="AA145" s="174" t="s">
        <v>7493</v>
      </c>
      <c r="AB145" s="429">
        <v>45910</v>
      </c>
      <c r="AC145" s="430">
        <v>47737</v>
      </c>
      <c r="AD145" s="63" t="s">
        <v>4158</v>
      </c>
      <c r="AE145" s="174"/>
      <c r="AF145" s="63" t="s">
        <v>4159</v>
      </c>
      <c r="AG145" s="63"/>
      <c r="AH145" s="174" t="s">
        <v>7494</v>
      </c>
      <c r="AI145" s="174" t="s">
        <v>7495</v>
      </c>
      <c r="AJ145" s="466">
        <v>46712</v>
      </c>
      <c r="AK145" s="174"/>
      <c r="AL145" s="174"/>
      <c r="AM145" s="174"/>
      <c r="AN145" s="174"/>
      <c r="AO145" s="174"/>
      <c r="AP145" s="174"/>
      <c r="AQ145" s="174"/>
      <c r="AR145" s="174"/>
      <c r="AS145" s="174"/>
      <c r="AT145" s="174"/>
      <c r="AU145" s="174"/>
      <c r="AV145" s="174"/>
      <c r="AW145" s="174"/>
      <c r="AX145" s="174"/>
      <c r="AY145" s="174"/>
      <c r="AZ145" s="174"/>
      <c r="BA145" s="174"/>
      <c r="BB145" s="174"/>
      <c r="BC145" s="174"/>
      <c r="BD145" s="174"/>
      <c r="BE145" s="174"/>
      <c r="BF145" s="174"/>
      <c r="BG145" s="174"/>
      <c r="BH145" s="174"/>
      <c r="BI145" s="174"/>
      <c r="BJ145" s="174"/>
      <c r="BK145" s="174"/>
      <c r="BL145" s="174"/>
      <c r="BM145" s="174"/>
      <c r="BN145" s="416" t="b">
        <v>1</v>
      </c>
      <c r="BO145" s="417" t="b">
        <v>0</v>
      </c>
      <c r="BP145" s="174" t="s">
        <v>2327</v>
      </c>
      <c r="BQ145" s="174">
        <v>2025</v>
      </c>
      <c r="BR145" s="415">
        <v>45915</v>
      </c>
      <c r="BS145" s="174" t="s">
        <v>2310</v>
      </c>
      <c r="BT145" s="437"/>
      <c r="BU145" s="523"/>
      <c r="BV145" s="524"/>
      <c r="BW145" s="422"/>
      <c r="BX145" s="524"/>
      <c r="BY145" s="524"/>
      <c r="BZ145" s="422"/>
      <c r="CA145" s="524"/>
      <c r="CB145" s="523"/>
      <c r="CC145" s="524"/>
      <c r="CD145" s="525"/>
      <c r="CE145" s="426">
        <f t="shared" si="25"/>
        <v>0</v>
      </c>
      <c r="CF145" s="426">
        <f t="shared" si="26"/>
        <v>1</v>
      </c>
      <c r="CG145" s="426">
        <f t="shared" si="27"/>
        <v>0</v>
      </c>
      <c r="CH145" s="426">
        <f t="shared" si="28"/>
        <v>1</v>
      </c>
      <c r="CI145" s="425" t="b">
        <f t="shared" si="29"/>
        <v>0</v>
      </c>
    </row>
    <row r="146" spans="1:90" ht="15.75" customHeight="1">
      <c r="A146" s="174" t="s">
        <v>10</v>
      </c>
      <c r="B146" s="174" t="s">
        <v>11</v>
      </c>
      <c r="C146" s="174" t="s">
        <v>28</v>
      </c>
      <c r="D146" s="63" t="s">
        <v>13</v>
      </c>
      <c r="E146" s="63" t="s">
        <v>3756</v>
      </c>
      <c r="F146" s="315" t="str">
        <f t="array" ref="F146">IFERROR(INDEX(UIID!$K$2:$K1001, MATCH(CONCATENATE(B146,D146,G146,J146), UIID!$B$2:$B1001&amp;UIID!$D$2:$D1001&amp;UIID!$G$2:$G1001&amp;UIID!$H$2:$H1001, 0),), "Not Found")</f>
        <v>0722-0162</v>
      </c>
      <c r="G146" s="63" t="s">
        <v>854</v>
      </c>
      <c r="H146" s="63"/>
      <c r="I146" s="63" t="s">
        <v>5315</v>
      </c>
      <c r="J146" s="63" t="s">
        <v>855</v>
      </c>
      <c r="K146" s="63">
        <v>10.343322871213299</v>
      </c>
      <c r="L146" s="63">
        <v>123.916668892476</v>
      </c>
      <c r="M146" s="63" t="s">
        <v>856</v>
      </c>
      <c r="N146" s="63" t="s">
        <v>5316</v>
      </c>
      <c r="O146" s="63" t="s">
        <v>15</v>
      </c>
      <c r="P146" s="63" t="s">
        <v>16</v>
      </c>
      <c r="Q146" s="174"/>
      <c r="R146" s="174" t="s">
        <v>35</v>
      </c>
      <c r="S146" s="63" t="s">
        <v>32</v>
      </c>
      <c r="T146" s="174" t="s">
        <v>1362</v>
      </c>
      <c r="U146" s="174"/>
      <c r="V146" s="174"/>
      <c r="W146" s="174" t="s">
        <v>4497</v>
      </c>
      <c r="X146" s="63" t="s">
        <v>4164</v>
      </c>
      <c r="Y146" s="174"/>
      <c r="Z146" s="174" t="s">
        <v>7496</v>
      </c>
      <c r="AA146" s="174" t="s">
        <v>7497</v>
      </c>
      <c r="AB146" s="429">
        <v>45912</v>
      </c>
      <c r="AC146" s="430">
        <v>47211</v>
      </c>
      <c r="AD146" s="63" t="s">
        <v>1605</v>
      </c>
      <c r="AE146" s="174"/>
      <c r="AF146" s="63" t="s">
        <v>4159</v>
      </c>
      <c r="AG146" s="63"/>
      <c r="AH146" s="624" t="s">
        <v>7498</v>
      </c>
      <c r="AI146" s="624" t="s">
        <v>7499</v>
      </c>
      <c r="AJ146" s="632">
        <v>47000</v>
      </c>
      <c r="AK146" s="174"/>
      <c r="AL146" s="174"/>
      <c r="AM146" s="174"/>
      <c r="AN146" s="174"/>
      <c r="AO146" s="174"/>
      <c r="AP146" s="174"/>
      <c r="AQ146" s="174"/>
      <c r="AR146" s="174"/>
      <c r="AS146" s="174"/>
      <c r="AT146" s="174"/>
      <c r="AU146" s="174"/>
      <c r="AV146" s="174"/>
      <c r="AW146" s="174"/>
      <c r="AX146" s="174"/>
      <c r="AY146" s="174"/>
      <c r="AZ146" s="174"/>
      <c r="BA146" s="174"/>
      <c r="BB146" s="174"/>
      <c r="BC146" s="174"/>
      <c r="BD146" s="174"/>
      <c r="BE146" s="174"/>
      <c r="BF146" s="174"/>
      <c r="BG146" s="174"/>
      <c r="BH146" s="174"/>
      <c r="BI146" s="174"/>
      <c r="BJ146" s="174"/>
      <c r="BK146" s="174"/>
      <c r="BL146" s="174"/>
      <c r="BM146" s="174"/>
      <c r="BN146" s="416" t="b">
        <v>1</v>
      </c>
      <c r="BO146" s="417" t="b">
        <v>0</v>
      </c>
      <c r="BP146" s="174" t="s">
        <v>2327</v>
      </c>
      <c r="BQ146" s="174">
        <v>2025</v>
      </c>
      <c r="BR146" s="415">
        <v>45915</v>
      </c>
      <c r="BS146" s="174" t="s">
        <v>2310</v>
      </c>
      <c r="BT146" s="437"/>
      <c r="BU146" s="523"/>
      <c r="BV146" s="524"/>
      <c r="BW146" s="422"/>
      <c r="BX146" s="524"/>
      <c r="BY146" s="524"/>
      <c r="BZ146" s="422"/>
      <c r="CA146" s="524"/>
      <c r="CB146" s="523"/>
      <c r="CC146" s="524"/>
      <c r="CD146" s="525"/>
      <c r="CE146" s="426">
        <f t="shared" si="25"/>
        <v>0</v>
      </c>
      <c r="CF146" s="426">
        <f t="shared" si="26"/>
        <v>1</v>
      </c>
      <c r="CG146" s="426">
        <f t="shared" si="27"/>
        <v>0</v>
      </c>
      <c r="CH146" s="426">
        <f t="shared" si="28"/>
        <v>1</v>
      </c>
      <c r="CI146" s="425" t="b">
        <f t="shared" si="29"/>
        <v>0</v>
      </c>
    </row>
    <row r="147" spans="1:90" ht="15.75" customHeight="1">
      <c r="A147" s="174" t="s">
        <v>10</v>
      </c>
      <c r="B147" s="174" t="s">
        <v>11</v>
      </c>
      <c r="C147" s="174" t="s">
        <v>28</v>
      </c>
      <c r="D147" s="63" t="s">
        <v>13</v>
      </c>
      <c r="E147" s="63" t="s">
        <v>3756</v>
      </c>
      <c r="F147" s="315" t="str">
        <f t="array" ref="F147">IFERROR(INDEX(UIID!$K$2:$K1001, MATCH(CONCATENATE(B147,D147,G147,J147), UIID!$B$2:$B1001&amp;UIID!$D$2:$D1001&amp;UIID!$G$2:$G1001&amp;UIID!$H$2:$H1001, 0),), "Not Found")</f>
        <v>0722-0246</v>
      </c>
      <c r="G147" s="174" t="s">
        <v>3972</v>
      </c>
      <c r="H147" s="174"/>
      <c r="I147" s="174" t="s">
        <v>7500</v>
      </c>
      <c r="J147" s="174" t="s">
        <v>3973</v>
      </c>
      <c r="K147" s="174">
        <v>10.3439949085459</v>
      </c>
      <c r="L147" s="174">
        <v>123.911703341568</v>
      </c>
      <c r="M147" s="174" t="s">
        <v>7501</v>
      </c>
      <c r="N147" s="174" t="s">
        <v>7502</v>
      </c>
      <c r="O147" s="63" t="s">
        <v>15</v>
      </c>
      <c r="P147" s="63" t="s">
        <v>16</v>
      </c>
      <c r="Q147" s="174"/>
      <c r="R147" s="174" t="s">
        <v>4262</v>
      </c>
      <c r="S147" s="63" t="s">
        <v>3006</v>
      </c>
      <c r="T147" s="174"/>
      <c r="U147" s="174" t="s">
        <v>2753</v>
      </c>
      <c r="V147" s="174"/>
      <c r="W147" s="174"/>
      <c r="X147" s="63"/>
      <c r="Y147" s="174"/>
      <c r="Z147" s="174" t="s">
        <v>5087</v>
      </c>
      <c r="AA147" s="174" t="s">
        <v>7503</v>
      </c>
      <c r="AB147" s="429">
        <v>45915</v>
      </c>
      <c r="AC147" s="430">
        <v>47743</v>
      </c>
      <c r="AD147" s="63" t="s">
        <v>4158</v>
      </c>
      <c r="AE147" s="174"/>
      <c r="AF147" s="63" t="s">
        <v>4159</v>
      </c>
      <c r="AG147" s="63"/>
      <c r="AH147" s="342" t="s">
        <v>5768</v>
      </c>
      <c r="AI147" s="342" t="s">
        <v>7504</v>
      </c>
      <c r="AJ147" s="514">
        <v>47436</v>
      </c>
      <c r="AK147" s="174"/>
      <c r="AL147" s="174"/>
      <c r="AM147" s="174"/>
      <c r="AN147" s="174"/>
      <c r="AO147" s="174"/>
      <c r="AP147" s="174"/>
      <c r="AQ147" s="174"/>
      <c r="AR147" s="174"/>
      <c r="AS147" s="174"/>
      <c r="AT147" s="174"/>
      <c r="AU147" s="174"/>
      <c r="AV147" s="174"/>
      <c r="AW147" s="174"/>
      <c r="AX147" s="174"/>
      <c r="AY147" s="174"/>
      <c r="AZ147" s="174"/>
      <c r="BA147" s="174"/>
      <c r="BB147" s="174"/>
      <c r="BC147" s="174"/>
      <c r="BD147" s="174"/>
      <c r="BE147" s="174"/>
      <c r="BF147" s="174"/>
      <c r="BG147" s="174"/>
      <c r="BH147" s="174"/>
      <c r="BI147" s="174"/>
      <c r="BJ147" s="174"/>
      <c r="BK147" s="174"/>
      <c r="BL147" s="174"/>
      <c r="BM147" s="174"/>
      <c r="BN147" s="416" t="b">
        <v>0</v>
      </c>
      <c r="BO147" s="417" t="b">
        <v>1</v>
      </c>
      <c r="BP147" s="174" t="s">
        <v>2327</v>
      </c>
      <c r="BQ147" s="174">
        <v>2025</v>
      </c>
      <c r="BR147" s="415">
        <v>45929</v>
      </c>
      <c r="BS147" s="174" t="s">
        <v>2307</v>
      </c>
      <c r="BT147" s="437"/>
      <c r="BU147" s="523"/>
      <c r="BV147" s="524"/>
      <c r="BW147" s="422"/>
      <c r="BX147" s="524"/>
      <c r="BY147" s="524"/>
      <c r="BZ147" s="422"/>
      <c r="CA147" s="524"/>
      <c r="CB147" s="523"/>
      <c r="CC147" s="524">
        <v>1</v>
      </c>
      <c r="CD147" s="525"/>
      <c r="CE147" s="426">
        <f t="shared" si="25"/>
        <v>1</v>
      </c>
      <c r="CF147" s="426">
        <f t="shared" si="26"/>
        <v>0</v>
      </c>
      <c r="CG147" s="426">
        <f t="shared" si="27"/>
        <v>0</v>
      </c>
      <c r="CH147" s="426">
        <f t="shared" si="28"/>
        <v>1</v>
      </c>
      <c r="CI147" s="425" t="b">
        <f t="shared" si="29"/>
        <v>0</v>
      </c>
    </row>
    <row r="148" spans="1:90" ht="15.75" customHeight="1">
      <c r="A148" s="174" t="s">
        <v>10</v>
      </c>
      <c r="B148" s="174" t="s">
        <v>11</v>
      </c>
      <c r="C148" s="174" t="s">
        <v>28</v>
      </c>
      <c r="D148" s="63" t="s">
        <v>13</v>
      </c>
      <c r="E148" s="63" t="s">
        <v>3756</v>
      </c>
      <c r="F148" s="315" t="str">
        <f t="array" ref="F148">IFERROR(INDEX(UIID!$K$2:$K1001, MATCH(CONCATENATE(B148,D148,G148,J148), UIID!$B$2:$B1001&amp;UIID!$D$2:$D1001&amp;UIID!$G$2:$G1001&amp;UIID!$H$2:$H1001, 0),), "Not Found")</f>
        <v>0722-0247</v>
      </c>
      <c r="G148" s="174" t="s">
        <v>3974</v>
      </c>
      <c r="H148" s="174"/>
      <c r="I148" s="174" t="s">
        <v>7505</v>
      </c>
      <c r="J148" s="174" t="s">
        <v>3975</v>
      </c>
      <c r="K148" s="174">
        <v>10.343994884297301</v>
      </c>
      <c r="L148" s="174">
        <v>123.908876816682</v>
      </c>
      <c r="M148" s="174" t="s">
        <v>7506</v>
      </c>
      <c r="N148" s="494" t="s">
        <v>7507</v>
      </c>
      <c r="O148" s="63" t="s">
        <v>15</v>
      </c>
      <c r="P148" s="63" t="s">
        <v>16</v>
      </c>
      <c r="Q148" s="174"/>
      <c r="R148" s="174" t="s">
        <v>4262</v>
      </c>
      <c r="S148" s="63" t="s">
        <v>3006</v>
      </c>
      <c r="T148" s="174"/>
      <c r="U148" s="174" t="s">
        <v>2753</v>
      </c>
      <c r="V148" s="174"/>
      <c r="W148" s="174"/>
      <c r="X148" s="63"/>
      <c r="Y148" s="174"/>
      <c r="Z148" s="174" t="s">
        <v>5087</v>
      </c>
      <c r="AA148" s="174" t="s">
        <v>7508</v>
      </c>
      <c r="AB148" s="429">
        <v>45915</v>
      </c>
      <c r="AC148" s="430">
        <v>47743</v>
      </c>
      <c r="AD148" s="63" t="s">
        <v>4158</v>
      </c>
      <c r="AE148" s="174"/>
      <c r="AF148" s="63" t="s">
        <v>4159</v>
      </c>
      <c r="AG148" s="63"/>
      <c r="AH148" s="342" t="s">
        <v>7509</v>
      </c>
      <c r="AI148" s="342" t="s">
        <v>7510</v>
      </c>
      <c r="AJ148" s="342" t="s">
        <v>22</v>
      </c>
      <c r="AK148" s="174"/>
      <c r="AL148" s="174"/>
      <c r="AM148" s="174"/>
      <c r="AN148" s="174"/>
      <c r="AO148" s="174"/>
      <c r="AP148" s="174"/>
      <c r="AQ148" s="174"/>
      <c r="AR148" s="174"/>
      <c r="AS148" s="174"/>
      <c r="AT148" s="174"/>
      <c r="AU148" s="174"/>
      <c r="AV148" s="174"/>
      <c r="AW148" s="174"/>
      <c r="AX148" s="174"/>
      <c r="AY148" s="174"/>
      <c r="AZ148" s="174"/>
      <c r="BA148" s="174"/>
      <c r="BB148" s="174"/>
      <c r="BC148" s="174"/>
      <c r="BD148" s="174"/>
      <c r="BE148" s="174"/>
      <c r="BF148" s="174"/>
      <c r="BG148" s="174"/>
      <c r="BH148" s="174"/>
      <c r="BI148" s="174"/>
      <c r="BJ148" s="174"/>
      <c r="BK148" s="174"/>
      <c r="BL148" s="174"/>
      <c r="BM148" s="174"/>
      <c r="BN148" s="416" t="b">
        <v>0</v>
      </c>
      <c r="BO148" s="417" t="b">
        <v>1</v>
      </c>
      <c r="BP148" s="174" t="s">
        <v>2327</v>
      </c>
      <c r="BQ148" s="174">
        <v>2025</v>
      </c>
      <c r="BR148" s="415">
        <v>45929</v>
      </c>
      <c r="BS148" s="174" t="s">
        <v>2307</v>
      </c>
      <c r="BT148" s="437"/>
      <c r="BU148" s="523"/>
      <c r="BV148" s="524"/>
      <c r="BW148" s="422"/>
      <c r="BX148" s="524"/>
      <c r="BY148" s="524"/>
      <c r="BZ148" s="422"/>
      <c r="CA148" s="524"/>
      <c r="CB148" s="523"/>
      <c r="CC148" s="524">
        <v>1</v>
      </c>
      <c r="CD148" s="525"/>
      <c r="CE148" s="426">
        <f t="shared" si="25"/>
        <v>1</v>
      </c>
      <c r="CF148" s="426">
        <f t="shared" si="26"/>
        <v>0</v>
      </c>
      <c r="CG148" s="426">
        <f t="shared" si="27"/>
        <v>0</v>
      </c>
      <c r="CH148" s="426">
        <f t="shared" si="28"/>
        <v>1</v>
      </c>
      <c r="CI148" s="425" t="b">
        <f t="shared" si="29"/>
        <v>0</v>
      </c>
    </row>
    <row r="149" spans="1:90" ht="15.75" customHeight="1">
      <c r="A149" s="174" t="s">
        <v>10</v>
      </c>
      <c r="B149" s="174" t="s">
        <v>11</v>
      </c>
      <c r="C149" s="174" t="s">
        <v>123</v>
      </c>
      <c r="D149" s="63" t="s">
        <v>513</v>
      </c>
      <c r="E149" s="63" t="s">
        <v>28</v>
      </c>
      <c r="F149" s="315" t="str">
        <f t="array" ref="F149">IFERROR(INDEX(UIID!$K$2:$K1001, MATCH(CONCATENATE(B149,D149,G149,J149), UIID!$B$2:$B1001&amp;UIID!$D$2:$D1001&amp;UIID!$G$2:$G1001&amp;UIID!$H$2:$H1001, 0),), "Not Found")</f>
        <v>0722-0083</v>
      </c>
      <c r="G149" s="63" t="s">
        <v>1892</v>
      </c>
      <c r="H149" s="63"/>
      <c r="I149" s="63" t="s">
        <v>7511</v>
      </c>
      <c r="J149" s="63" t="s">
        <v>1893</v>
      </c>
      <c r="K149" s="63">
        <v>10.5126433671649</v>
      </c>
      <c r="L149" s="63">
        <v>123.72945855390201</v>
      </c>
      <c r="M149" s="63" t="s">
        <v>7512</v>
      </c>
      <c r="N149" s="63" t="s">
        <v>5877</v>
      </c>
      <c r="O149" s="63" t="s">
        <v>15</v>
      </c>
      <c r="P149" s="63" t="s">
        <v>16</v>
      </c>
      <c r="Q149" s="174"/>
      <c r="R149" s="174" t="s">
        <v>35</v>
      </c>
      <c r="S149" s="63" t="s">
        <v>125</v>
      </c>
      <c r="T149" s="174" t="s">
        <v>1023</v>
      </c>
      <c r="U149" s="174"/>
      <c r="V149" s="174"/>
      <c r="W149" s="174" t="s">
        <v>5074</v>
      </c>
      <c r="X149" s="63" t="s">
        <v>4164</v>
      </c>
      <c r="Y149" s="174"/>
      <c r="Z149" s="174" t="s">
        <v>7513</v>
      </c>
      <c r="AA149" s="174" t="s">
        <v>7514</v>
      </c>
      <c r="AB149" s="429">
        <v>45917</v>
      </c>
      <c r="AC149" s="430">
        <v>47744</v>
      </c>
      <c r="AD149" s="63" t="s">
        <v>4158</v>
      </c>
      <c r="AE149" s="174"/>
      <c r="AF149" s="63" t="s">
        <v>4159</v>
      </c>
      <c r="AG149" s="63"/>
      <c r="AH149" s="342" t="s">
        <v>7515</v>
      </c>
      <c r="AI149" s="342" t="s">
        <v>7516</v>
      </c>
      <c r="AJ149" s="514">
        <v>46155</v>
      </c>
      <c r="AK149" s="174"/>
      <c r="AL149" s="174"/>
      <c r="AM149" s="174"/>
      <c r="AN149" s="174"/>
      <c r="AO149" s="174"/>
      <c r="AP149" s="174"/>
      <c r="AQ149" s="174"/>
      <c r="AR149" s="174"/>
      <c r="AS149" s="174"/>
      <c r="AT149" s="174"/>
      <c r="AU149" s="174"/>
      <c r="AV149" s="174"/>
      <c r="AW149" s="174"/>
      <c r="AX149" s="174"/>
      <c r="AY149" s="174"/>
      <c r="AZ149" s="174"/>
      <c r="BA149" s="174"/>
      <c r="BB149" s="174"/>
      <c r="BC149" s="174"/>
      <c r="BD149" s="174"/>
      <c r="BE149" s="174"/>
      <c r="BF149" s="174"/>
      <c r="BG149" s="174"/>
      <c r="BH149" s="174"/>
      <c r="BI149" s="174"/>
      <c r="BJ149" s="174"/>
      <c r="BK149" s="174"/>
      <c r="BL149" s="174"/>
      <c r="BM149" s="174"/>
      <c r="BN149" s="416" t="b">
        <v>1</v>
      </c>
      <c r="BO149" s="417" t="b">
        <v>0</v>
      </c>
      <c r="BP149" s="174" t="s">
        <v>2327</v>
      </c>
      <c r="BQ149" s="174">
        <v>2025</v>
      </c>
      <c r="BR149" s="415">
        <v>45929</v>
      </c>
      <c r="BS149" s="174" t="s">
        <v>2310</v>
      </c>
      <c r="BT149" s="437"/>
      <c r="BU149" s="523"/>
      <c r="BV149" s="524"/>
      <c r="BW149" s="422"/>
      <c r="BX149" s="524"/>
      <c r="BY149" s="524"/>
      <c r="BZ149" s="422"/>
      <c r="CA149" s="524"/>
      <c r="CB149" s="523"/>
      <c r="CC149" s="524"/>
      <c r="CD149" s="525"/>
      <c r="CE149" s="426">
        <f t="shared" si="25"/>
        <v>0</v>
      </c>
      <c r="CF149" s="426">
        <f t="shared" si="26"/>
        <v>1</v>
      </c>
      <c r="CG149" s="426">
        <f t="shared" si="27"/>
        <v>0</v>
      </c>
      <c r="CH149" s="426">
        <f t="shared" si="28"/>
        <v>1</v>
      </c>
      <c r="CI149" s="425" t="b">
        <f t="shared" si="29"/>
        <v>0</v>
      </c>
    </row>
    <row r="150" spans="1:90" ht="15.75" customHeight="1">
      <c r="A150" s="174" t="s">
        <v>10</v>
      </c>
      <c r="B150" s="174" t="s">
        <v>11</v>
      </c>
      <c r="C150" s="174" t="s">
        <v>123</v>
      </c>
      <c r="D150" s="63" t="s">
        <v>513</v>
      </c>
      <c r="E150" s="63" t="s">
        <v>28</v>
      </c>
      <c r="F150" s="315" t="str">
        <f t="array" ref="F150">IFERROR(INDEX(UIID!$K$2:$K1001, MATCH(CONCATENATE(B150,D150,G150,J150), UIID!$B$2:$B1001&amp;UIID!$D$2:$D1001&amp;UIID!$G$2:$G1001&amp;UIID!$H$2:$H1001, 0),), "Not Found")</f>
        <v>0722-0083</v>
      </c>
      <c r="G150" s="63" t="s">
        <v>1892</v>
      </c>
      <c r="H150" s="174"/>
      <c r="I150" s="63" t="s">
        <v>7511</v>
      </c>
      <c r="J150" s="63" t="s">
        <v>1893</v>
      </c>
      <c r="K150" s="63">
        <v>10.5126433671649</v>
      </c>
      <c r="L150" s="63">
        <v>123.72945855390201</v>
      </c>
      <c r="M150" s="63" t="s">
        <v>7512</v>
      </c>
      <c r="N150" s="63" t="s">
        <v>5877</v>
      </c>
      <c r="O150" s="63" t="s">
        <v>15</v>
      </c>
      <c r="P150" s="63" t="s">
        <v>16</v>
      </c>
      <c r="Q150" s="174"/>
      <c r="R150" s="174" t="s">
        <v>35</v>
      </c>
      <c r="S150" s="63" t="s">
        <v>87</v>
      </c>
      <c r="T150" s="174" t="s">
        <v>434</v>
      </c>
      <c r="U150" s="174"/>
      <c r="V150" s="174"/>
      <c r="W150" s="174" t="s">
        <v>4697</v>
      </c>
      <c r="X150" s="63" t="s">
        <v>4164</v>
      </c>
      <c r="Y150" s="174"/>
      <c r="Z150" s="174" t="s">
        <v>7443</v>
      </c>
      <c r="AA150" s="174" t="s">
        <v>7517</v>
      </c>
      <c r="AB150" s="429">
        <v>45917</v>
      </c>
      <c r="AC150" s="430">
        <v>47744</v>
      </c>
      <c r="AD150" s="63" t="s">
        <v>4158</v>
      </c>
      <c r="AE150" s="174"/>
      <c r="AF150" s="63" t="s">
        <v>4159</v>
      </c>
      <c r="AG150" s="63"/>
      <c r="AH150" s="174" t="s">
        <v>7518</v>
      </c>
      <c r="AI150" s="174" t="s">
        <v>7519</v>
      </c>
      <c r="AJ150" s="466">
        <v>47624</v>
      </c>
      <c r="AK150" s="174"/>
      <c r="AL150" s="174"/>
      <c r="AM150" s="174"/>
      <c r="AN150" s="174"/>
      <c r="AO150" s="174"/>
      <c r="AP150" s="174"/>
      <c r="AQ150" s="174"/>
      <c r="AR150" s="174"/>
      <c r="AS150" s="174"/>
      <c r="AT150" s="174"/>
      <c r="AU150" s="174"/>
      <c r="AV150" s="174"/>
      <c r="AW150" s="174"/>
      <c r="AX150" s="174"/>
      <c r="AY150" s="174"/>
      <c r="AZ150" s="174"/>
      <c r="BA150" s="174"/>
      <c r="BB150" s="174"/>
      <c r="BC150" s="174"/>
      <c r="BD150" s="174"/>
      <c r="BE150" s="174"/>
      <c r="BF150" s="174"/>
      <c r="BG150" s="174"/>
      <c r="BH150" s="174"/>
      <c r="BI150" s="174"/>
      <c r="BJ150" s="174"/>
      <c r="BK150" s="174"/>
      <c r="BL150" s="174"/>
      <c r="BM150" s="174"/>
      <c r="BN150" s="416" t="b">
        <v>1</v>
      </c>
      <c r="BO150" s="417" t="b">
        <v>0</v>
      </c>
      <c r="BP150" s="174" t="s">
        <v>2327</v>
      </c>
      <c r="BQ150" s="174">
        <v>2025</v>
      </c>
      <c r="BR150" s="415">
        <v>45929</v>
      </c>
      <c r="BS150" s="174" t="s">
        <v>2310</v>
      </c>
      <c r="BT150" s="437"/>
      <c r="BU150" s="523"/>
      <c r="BV150" s="524"/>
      <c r="BW150" s="422"/>
      <c r="BX150" s="524"/>
      <c r="BY150" s="524"/>
      <c r="BZ150" s="422"/>
      <c r="CA150" s="524"/>
      <c r="CB150" s="523"/>
      <c r="CC150" s="524"/>
      <c r="CD150" s="525"/>
      <c r="CE150" s="426">
        <f t="shared" si="25"/>
        <v>0</v>
      </c>
      <c r="CF150" s="426">
        <f t="shared" si="26"/>
        <v>1</v>
      </c>
      <c r="CG150" s="426">
        <f t="shared" si="27"/>
        <v>0</v>
      </c>
      <c r="CH150" s="426">
        <f t="shared" si="28"/>
        <v>1</v>
      </c>
      <c r="CI150" s="425" t="b">
        <f t="shared" si="29"/>
        <v>0</v>
      </c>
    </row>
    <row r="151" spans="1:90" ht="15.75" customHeight="1">
      <c r="A151" s="174" t="s">
        <v>10</v>
      </c>
      <c r="B151" s="174" t="s">
        <v>11</v>
      </c>
      <c r="C151" s="174" t="s">
        <v>123</v>
      </c>
      <c r="D151" s="63" t="s">
        <v>513</v>
      </c>
      <c r="E151" s="63" t="s">
        <v>28</v>
      </c>
      <c r="F151" s="315" t="str">
        <f t="array" ref="F151">IFERROR(INDEX(UIID!$K$2:$K1001, MATCH(CONCATENATE(B151,D151,G151,J151), UIID!$B$2:$B1001&amp;UIID!$D$2:$D1001&amp;UIID!$G$2:$G1001&amp;UIID!$H$2:$H1001, 0),), "Not Found")</f>
        <v>0722-0083</v>
      </c>
      <c r="G151" s="63" t="s">
        <v>1892</v>
      </c>
      <c r="H151" s="174"/>
      <c r="I151" s="63" t="s">
        <v>7511</v>
      </c>
      <c r="J151" s="63" t="s">
        <v>1893</v>
      </c>
      <c r="K151" s="63">
        <v>10.5126433671649</v>
      </c>
      <c r="L151" s="63">
        <v>123.72945855390201</v>
      </c>
      <c r="M151" s="63" t="s">
        <v>7512</v>
      </c>
      <c r="N151" s="63" t="s">
        <v>5877</v>
      </c>
      <c r="O151" s="63" t="s">
        <v>15</v>
      </c>
      <c r="P151" s="63" t="s">
        <v>16</v>
      </c>
      <c r="Q151" s="174"/>
      <c r="R151" s="174" t="s">
        <v>35</v>
      </c>
      <c r="S151" s="63" t="s">
        <v>143</v>
      </c>
      <c r="T151" s="174" t="s">
        <v>144</v>
      </c>
      <c r="U151" s="174"/>
      <c r="V151" s="174"/>
      <c r="W151" s="174" t="s">
        <v>6467</v>
      </c>
      <c r="X151" s="63" t="s">
        <v>4164</v>
      </c>
      <c r="Y151" s="174"/>
      <c r="Z151" s="174" t="s">
        <v>4993</v>
      </c>
      <c r="AA151" s="174" t="s">
        <v>7520</v>
      </c>
      <c r="AB151" s="429">
        <v>45917</v>
      </c>
      <c r="AC151" s="430">
        <v>47744</v>
      </c>
      <c r="AD151" s="63" t="s">
        <v>4158</v>
      </c>
      <c r="AE151" s="174"/>
      <c r="AF151" s="63" t="s">
        <v>4159</v>
      </c>
      <c r="AG151" s="63"/>
      <c r="AH151" s="342" t="s">
        <v>6729</v>
      </c>
      <c r="AI151" s="342" t="s">
        <v>7521</v>
      </c>
      <c r="AJ151" s="514">
        <v>47616</v>
      </c>
      <c r="AK151" s="174"/>
      <c r="AL151" s="174"/>
      <c r="AM151" s="174"/>
      <c r="AN151" s="174"/>
      <c r="AO151" s="174"/>
      <c r="AP151" s="174"/>
      <c r="AQ151" s="174"/>
      <c r="AR151" s="174"/>
      <c r="AS151" s="174"/>
      <c r="AT151" s="174"/>
      <c r="AU151" s="174"/>
      <c r="AV151" s="174"/>
      <c r="AW151" s="174"/>
      <c r="AX151" s="174"/>
      <c r="AY151" s="174"/>
      <c r="AZ151" s="174"/>
      <c r="BA151" s="174"/>
      <c r="BB151" s="174"/>
      <c r="BC151" s="174"/>
      <c r="BD151" s="174"/>
      <c r="BE151" s="174"/>
      <c r="BF151" s="174"/>
      <c r="BG151" s="174"/>
      <c r="BH151" s="174"/>
      <c r="BI151" s="174"/>
      <c r="BJ151" s="174"/>
      <c r="BK151" s="174"/>
      <c r="BL151" s="174"/>
      <c r="BM151" s="174"/>
      <c r="BN151" s="416" t="b">
        <v>1</v>
      </c>
      <c r="BO151" s="417" t="b">
        <v>0</v>
      </c>
      <c r="BP151" s="174" t="s">
        <v>2327</v>
      </c>
      <c r="BQ151" s="174">
        <v>2025</v>
      </c>
      <c r="BR151" s="415">
        <v>45929</v>
      </c>
      <c r="BS151" s="174" t="s">
        <v>2310</v>
      </c>
      <c r="BT151" s="437"/>
      <c r="BU151" s="523"/>
      <c r="BV151" s="524"/>
      <c r="BW151" s="422"/>
      <c r="BX151" s="524"/>
      <c r="BY151" s="524"/>
      <c r="BZ151" s="422"/>
      <c r="CA151" s="524"/>
      <c r="CB151" s="523"/>
      <c r="CC151" s="524"/>
      <c r="CD151" s="525"/>
      <c r="CE151" s="426">
        <f t="shared" si="25"/>
        <v>0</v>
      </c>
      <c r="CF151" s="426">
        <f t="shared" si="26"/>
        <v>1</v>
      </c>
      <c r="CG151" s="426">
        <f t="shared" si="27"/>
        <v>0</v>
      </c>
      <c r="CH151" s="426">
        <f t="shared" si="28"/>
        <v>1</v>
      </c>
      <c r="CI151" s="425" t="b">
        <f t="shared" si="29"/>
        <v>0</v>
      </c>
    </row>
    <row r="152" spans="1:90" ht="15.75" customHeight="1">
      <c r="A152" s="174" t="s">
        <v>10</v>
      </c>
      <c r="B152" s="174" t="s">
        <v>11</v>
      </c>
      <c r="C152" s="174" t="s">
        <v>176</v>
      </c>
      <c r="D152" s="63" t="s">
        <v>3997</v>
      </c>
      <c r="E152" s="63" t="s">
        <v>3756</v>
      </c>
      <c r="F152" s="315" t="str">
        <f t="array" ref="F152">IFERROR(INDEX(UIID!$K$2:$K1001, MATCH(CONCATENATE(B152,D152,G152,J152), UIID!$B$2:$B1001&amp;UIID!$D$2:$D1001&amp;UIID!$G$2:$G1001&amp;UIID!$H$2:$H1001, 0),), "Not Found")</f>
        <v>0722-0203</v>
      </c>
      <c r="G152" s="174" t="s">
        <v>3518</v>
      </c>
      <c r="H152" s="174"/>
      <c r="I152" s="174" t="s">
        <v>6960</v>
      </c>
      <c r="J152" s="174" t="s">
        <v>3907</v>
      </c>
      <c r="K152" s="176">
        <v>10.305154841843899</v>
      </c>
      <c r="L152" s="176">
        <v>123.986453731512</v>
      </c>
      <c r="M152" s="580" t="s">
        <v>6961</v>
      </c>
      <c r="N152" s="174" t="s">
        <v>6962</v>
      </c>
      <c r="O152" s="63" t="s">
        <v>15</v>
      </c>
      <c r="P152" s="63" t="s">
        <v>16</v>
      </c>
      <c r="Q152" s="174"/>
      <c r="R152" s="174" t="s">
        <v>35</v>
      </c>
      <c r="S152" s="63" t="s">
        <v>32</v>
      </c>
      <c r="T152" s="174" t="s">
        <v>43</v>
      </c>
      <c r="U152" s="174"/>
      <c r="V152" s="174"/>
      <c r="W152" s="174" t="s">
        <v>4640</v>
      </c>
      <c r="X152" s="63" t="s">
        <v>4164</v>
      </c>
      <c r="Y152" s="174"/>
      <c r="Z152" s="174" t="s">
        <v>5038</v>
      </c>
      <c r="AA152" s="174" t="s">
        <v>7522</v>
      </c>
      <c r="AB152" s="429">
        <v>45918</v>
      </c>
      <c r="AC152" s="430">
        <v>47375</v>
      </c>
      <c r="AD152" s="63" t="s">
        <v>1605</v>
      </c>
      <c r="AE152" s="174"/>
      <c r="AF152" s="63" t="s">
        <v>4159</v>
      </c>
      <c r="AG152" s="63"/>
      <c r="AH152" s="624" t="s">
        <v>5228</v>
      </c>
      <c r="AI152" s="624" t="s">
        <v>6964</v>
      </c>
      <c r="AJ152" s="633">
        <v>46337</v>
      </c>
      <c r="AK152" s="174"/>
      <c r="AL152" s="174"/>
      <c r="AM152" s="174"/>
      <c r="AN152" s="174"/>
      <c r="AO152" s="174"/>
      <c r="AP152" s="174"/>
      <c r="AQ152" s="174"/>
      <c r="AR152" s="174"/>
      <c r="AS152" s="174"/>
      <c r="AT152" s="174"/>
      <c r="AU152" s="174"/>
      <c r="AV152" s="174"/>
      <c r="AW152" s="174"/>
      <c r="AX152" s="174"/>
      <c r="AY152" s="174"/>
      <c r="AZ152" s="174"/>
      <c r="BA152" s="174"/>
      <c r="BB152" s="174"/>
      <c r="BC152" s="174"/>
      <c r="BD152" s="174"/>
      <c r="BE152" s="174"/>
      <c r="BF152" s="174"/>
      <c r="BG152" s="174"/>
      <c r="BH152" s="174"/>
      <c r="BI152" s="174"/>
      <c r="BJ152" s="174"/>
      <c r="BK152" s="174"/>
      <c r="BL152" s="174"/>
      <c r="BM152" s="174"/>
      <c r="BN152" s="416" t="b">
        <v>1</v>
      </c>
      <c r="BO152" s="417" t="b">
        <v>0</v>
      </c>
      <c r="BP152" s="174" t="s">
        <v>2327</v>
      </c>
      <c r="BQ152" s="174">
        <v>2025</v>
      </c>
      <c r="BR152" s="415">
        <v>45929</v>
      </c>
      <c r="BS152" s="174" t="s">
        <v>2310</v>
      </c>
      <c r="BT152" s="437"/>
      <c r="BU152" s="523"/>
      <c r="BV152" s="524"/>
      <c r="BW152" s="422"/>
      <c r="BX152" s="524"/>
      <c r="BY152" s="524"/>
      <c r="BZ152" s="422"/>
      <c r="CA152" s="524"/>
      <c r="CB152" s="523"/>
      <c r="CC152" s="524"/>
      <c r="CD152" s="525"/>
      <c r="CE152" s="426">
        <f t="shared" si="25"/>
        <v>0</v>
      </c>
      <c r="CF152" s="426">
        <f t="shared" si="26"/>
        <v>1</v>
      </c>
      <c r="CG152" s="426">
        <f t="shared" si="27"/>
        <v>0</v>
      </c>
      <c r="CH152" s="426">
        <f t="shared" si="28"/>
        <v>1</v>
      </c>
      <c r="CI152" s="425" t="b">
        <f t="shared" si="29"/>
        <v>0</v>
      </c>
    </row>
    <row r="153" spans="1:90" ht="15.75" customHeight="1">
      <c r="A153" s="174" t="s">
        <v>10</v>
      </c>
      <c r="B153" s="174" t="s">
        <v>11</v>
      </c>
      <c r="C153" s="174" t="s">
        <v>176</v>
      </c>
      <c r="D153" s="63" t="s">
        <v>3997</v>
      </c>
      <c r="E153" s="63" t="s">
        <v>3756</v>
      </c>
      <c r="F153" s="315" t="str">
        <f t="array" ref="F153">IFERROR(INDEX(UIID!$K$2:$K1001, MATCH(CONCATENATE(B153,D153,G153,J153), UIID!$B$2:$B1001&amp;UIID!$D$2:$D1001&amp;UIID!$G$2:$G1001&amp;UIID!$H$2:$H1001, 0),), "Not Found")</f>
        <v>0722-0203</v>
      </c>
      <c r="G153" s="174" t="s">
        <v>3518</v>
      </c>
      <c r="H153" s="174"/>
      <c r="I153" s="174" t="s">
        <v>6960</v>
      </c>
      <c r="J153" s="174" t="s">
        <v>3907</v>
      </c>
      <c r="K153" s="176">
        <v>10.305154841843899</v>
      </c>
      <c r="L153" s="176">
        <v>123.986453731512</v>
      </c>
      <c r="M153" s="580" t="s">
        <v>6961</v>
      </c>
      <c r="N153" s="174" t="s">
        <v>6962</v>
      </c>
      <c r="O153" s="63" t="s">
        <v>15</v>
      </c>
      <c r="P153" s="63" t="s">
        <v>16</v>
      </c>
      <c r="Q153" s="174"/>
      <c r="R153" s="174" t="s">
        <v>35</v>
      </c>
      <c r="S153" s="63" t="s">
        <v>32</v>
      </c>
      <c r="T153" s="174" t="s">
        <v>45</v>
      </c>
      <c r="U153" s="174"/>
      <c r="V153" s="174"/>
      <c r="W153" s="174" t="s">
        <v>4652</v>
      </c>
      <c r="X153" s="63" t="s">
        <v>4164</v>
      </c>
      <c r="Y153" s="174"/>
      <c r="Z153" s="174" t="s">
        <v>7523</v>
      </c>
      <c r="AA153" s="174" t="s">
        <v>7524</v>
      </c>
      <c r="AB153" s="429">
        <v>45918</v>
      </c>
      <c r="AC153" s="430">
        <v>47375</v>
      </c>
      <c r="AD153" s="63" t="s">
        <v>1605</v>
      </c>
      <c r="AE153" s="174"/>
      <c r="AF153" s="63" t="s">
        <v>4159</v>
      </c>
      <c r="AG153" s="63"/>
      <c r="AH153" s="624" t="s">
        <v>6966</v>
      </c>
      <c r="AI153" s="624" t="s">
        <v>6967</v>
      </c>
      <c r="AJ153" s="632">
        <v>46334</v>
      </c>
      <c r="AK153" s="174"/>
      <c r="AL153" s="174"/>
      <c r="AM153" s="174"/>
      <c r="AN153" s="174"/>
      <c r="AO153" s="174"/>
      <c r="AP153" s="174"/>
      <c r="AQ153" s="174"/>
      <c r="AR153" s="174"/>
      <c r="AS153" s="174"/>
      <c r="AT153" s="174"/>
      <c r="AU153" s="174"/>
      <c r="AV153" s="174"/>
      <c r="AW153" s="174"/>
      <c r="AX153" s="174"/>
      <c r="AY153" s="174"/>
      <c r="AZ153" s="174"/>
      <c r="BA153" s="174"/>
      <c r="BB153" s="174"/>
      <c r="BC153" s="174"/>
      <c r="BD153" s="174"/>
      <c r="BE153" s="174"/>
      <c r="BF153" s="174"/>
      <c r="BG153" s="174"/>
      <c r="BH153" s="174"/>
      <c r="BI153" s="174"/>
      <c r="BJ153" s="174"/>
      <c r="BK153" s="174"/>
      <c r="BL153" s="174"/>
      <c r="BM153" s="174"/>
      <c r="BN153" s="416" t="b">
        <v>1</v>
      </c>
      <c r="BO153" s="417" t="b">
        <v>0</v>
      </c>
      <c r="BP153" s="174" t="s">
        <v>2327</v>
      </c>
      <c r="BQ153" s="174">
        <v>2025</v>
      </c>
      <c r="BR153" s="415">
        <v>45929</v>
      </c>
      <c r="BS153" s="174" t="s">
        <v>2310</v>
      </c>
      <c r="BT153" s="437"/>
      <c r="BU153" s="523"/>
      <c r="BV153" s="524"/>
      <c r="BW153" s="422"/>
      <c r="BX153" s="524"/>
      <c r="BY153" s="524"/>
      <c r="BZ153" s="422"/>
      <c r="CA153" s="524"/>
      <c r="CB153" s="523"/>
      <c r="CC153" s="524"/>
      <c r="CD153" s="525"/>
      <c r="CE153" s="426">
        <f t="shared" si="25"/>
        <v>0</v>
      </c>
      <c r="CF153" s="426">
        <f t="shared" si="26"/>
        <v>1</v>
      </c>
      <c r="CG153" s="426">
        <f t="shared" si="27"/>
        <v>0</v>
      </c>
      <c r="CH153" s="426">
        <f t="shared" si="28"/>
        <v>1</v>
      </c>
      <c r="CI153" s="425" t="b">
        <f t="shared" si="29"/>
        <v>0</v>
      </c>
    </row>
    <row r="154" spans="1:90" ht="15.75" customHeight="1">
      <c r="A154" s="174" t="s">
        <v>10</v>
      </c>
      <c r="B154" s="174" t="s">
        <v>11</v>
      </c>
      <c r="C154" s="174" t="s">
        <v>176</v>
      </c>
      <c r="D154" s="63" t="s">
        <v>3997</v>
      </c>
      <c r="E154" s="63" t="s">
        <v>3756</v>
      </c>
      <c r="F154" s="315" t="str">
        <f t="array" ref="F154">IFERROR(INDEX(UIID!$K$2:$K1001, MATCH(CONCATENATE(B154,D154,G154,J154), UIID!$B$2:$B1001&amp;UIID!$D$2:$D1001&amp;UIID!$G$2:$G1001&amp;UIID!$H$2:$H1001, 0),), "Not Found")</f>
        <v>0722-0238</v>
      </c>
      <c r="G154" s="174" t="s">
        <v>3958</v>
      </c>
      <c r="H154" s="174"/>
      <c r="I154" s="174" t="s">
        <v>7332</v>
      </c>
      <c r="J154" s="174" t="s">
        <v>3959</v>
      </c>
      <c r="K154" s="174">
        <v>10.3053341051431</v>
      </c>
      <c r="L154" s="174">
        <v>123.98643570972401</v>
      </c>
      <c r="M154" s="174" t="s">
        <v>7333</v>
      </c>
      <c r="N154" s="174" t="s">
        <v>7334</v>
      </c>
      <c r="O154" s="63" t="s">
        <v>15</v>
      </c>
      <c r="P154" s="63" t="s">
        <v>16</v>
      </c>
      <c r="Q154" s="174"/>
      <c r="R154" s="174" t="s">
        <v>35</v>
      </c>
      <c r="S154" s="63" t="s">
        <v>87</v>
      </c>
      <c r="T154" s="174" t="s">
        <v>683</v>
      </c>
      <c r="U154" s="174"/>
      <c r="V154" s="174"/>
      <c r="W154" s="174" t="s">
        <v>4697</v>
      </c>
      <c r="X154" s="63" t="s">
        <v>4164</v>
      </c>
      <c r="Y154" s="174"/>
      <c r="Z154" s="174" t="s">
        <v>7443</v>
      </c>
      <c r="AA154" s="174" t="s">
        <v>7525</v>
      </c>
      <c r="AB154" s="429">
        <v>45922</v>
      </c>
      <c r="AC154" s="430">
        <v>47610</v>
      </c>
      <c r="AD154" s="63" t="s">
        <v>1605</v>
      </c>
      <c r="AE154" s="174"/>
      <c r="AF154" s="63" t="s">
        <v>4159</v>
      </c>
      <c r="AG154" s="63"/>
      <c r="AH154" s="634" t="s">
        <v>7336</v>
      </c>
      <c r="AI154" s="635" t="s">
        <v>7337</v>
      </c>
      <c r="AJ154" s="636">
        <v>47155</v>
      </c>
      <c r="AK154" s="174"/>
      <c r="AL154" s="174"/>
      <c r="AM154" s="174"/>
      <c r="AN154" s="174"/>
      <c r="AO154" s="174"/>
      <c r="AP154" s="174"/>
      <c r="AQ154" s="174"/>
      <c r="AR154" s="174"/>
      <c r="AS154" s="174"/>
      <c r="AT154" s="174"/>
      <c r="AU154" s="174"/>
      <c r="AV154" s="174"/>
      <c r="AW154" s="174"/>
      <c r="AX154" s="174"/>
      <c r="AY154" s="174"/>
      <c r="AZ154" s="174"/>
      <c r="BA154" s="174"/>
      <c r="BB154" s="174"/>
      <c r="BC154" s="174"/>
      <c r="BD154" s="174"/>
      <c r="BE154" s="174"/>
      <c r="BF154" s="174"/>
      <c r="BG154" s="174"/>
      <c r="BH154" s="174"/>
      <c r="BI154" s="174"/>
      <c r="BJ154" s="174"/>
      <c r="BK154" s="174"/>
      <c r="BL154" s="174"/>
      <c r="BM154" s="174"/>
      <c r="BN154" s="416" t="b">
        <v>1</v>
      </c>
      <c r="BO154" s="417" t="b">
        <v>0</v>
      </c>
      <c r="BP154" s="174" t="s">
        <v>2327</v>
      </c>
      <c r="BQ154" s="174">
        <v>2025</v>
      </c>
      <c r="BR154" s="415">
        <v>45929</v>
      </c>
      <c r="BS154" s="174" t="s">
        <v>2310</v>
      </c>
      <c r="BT154" s="437"/>
      <c r="BU154" s="523"/>
      <c r="BV154" s="524"/>
      <c r="BW154" s="422"/>
      <c r="BX154" s="524"/>
      <c r="BY154" s="524"/>
      <c r="BZ154" s="422"/>
      <c r="CA154" s="524"/>
      <c r="CB154" s="523"/>
      <c r="CC154" s="524"/>
      <c r="CD154" s="525"/>
      <c r="CE154" s="426">
        <f t="shared" si="25"/>
        <v>0</v>
      </c>
      <c r="CF154" s="426">
        <f t="shared" si="26"/>
        <v>1</v>
      </c>
      <c r="CG154" s="426">
        <f t="shared" si="27"/>
        <v>0</v>
      </c>
      <c r="CH154" s="426">
        <f t="shared" si="28"/>
        <v>1</v>
      </c>
      <c r="CI154" s="425" t="b">
        <f t="shared" si="29"/>
        <v>0</v>
      </c>
    </row>
    <row r="155" spans="1:90" ht="15.75" customHeight="1">
      <c r="A155" s="174" t="s">
        <v>10</v>
      </c>
      <c r="B155" s="174" t="s">
        <v>11</v>
      </c>
      <c r="C155" s="174" t="s">
        <v>176</v>
      </c>
      <c r="D155" s="63" t="s">
        <v>374</v>
      </c>
      <c r="E155" s="63" t="s">
        <v>3756</v>
      </c>
      <c r="F155" s="315" t="str">
        <f t="array" ref="F155">IFERROR(INDEX(UIID!$K$2:$K1001, MATCH(CONCATENATE(B155,D155,G155,J155), UIID!$B$2:$B1001&amp;UIID!$D$2:$D1001&amp;UIID!$G$2:$G1001&amp;UIID!$H$2:$H1001, 0),), "Not Found")</f>
        <v>0722-0248</v>
      </c>
      <c r="G155" s="174" t="s">
        <v>3976</v>
      </c>
      <c r="H155" s="174"/>
      <c r="I155" s="174" t="s">
        <v>7526</v>
      </c>
      <c r="J155" s="174" t="s">
        <v>3977</v>
      </c>
      <c r="K155" s="174">
        <v>10.3432812498503</v>
      </c>
      <c r="L155" s="174">
        <v>123.919282129186</v>
      </c>
      <c r="M155" s="174" t="s">
        <v>7527</v>
      </c>
      <c r="N155" s="174" t="s">
        <v>7528</v>
      </c>
      <c r="O155" s="63" t="s">
        <v>15</v>
      </c>
      <c r="P155" s="63" t="s">
        <v>16</v>
      </c>
      <c r="Q155" s="174"/>
      <c r="R155" s="174" t="s">
        <v>35</v>
      </c>
      <c r="S155" s="63" t="s">
        <v>87</v>
      </c>
      <c r="T155" s="174" t="s">
        <v>434</v>
      </c>
      <c r="U155" s="174"/>
      <c r="V155" s="174"/>
      <c r="W155" s="174" t="s">
        <v>4697</v>
      </c>
      <c r="X155" s="63" t="s">
        <v>4164</v>
      </c>
      <c r="Y155" s="174"/>
      <c r="Z155" s="174" t="s">
        <v>7443</v>
      </c>
      <c r="AA155" s="174" t="s">
        <v>7529</v>
      </c>
      <c r="AB155" s="429">
        <v>45922</v>
      </c>
      <c r="AC155" s="430">
        <v>47749</v>
      </c>
      <c r="AD155" s="63" t="s">
        <v>4158</v>
      </c>
      <c r="AE155" s="174"/>
      <c r="AF155" s="63" t="s">
        <v>4168</v>
      </c>
      <c r="AG155" s="63"/>
      <c r="AH155" s="174" t="s">
        <v>5200</v>
      </c>
      <c r="AI155" s="174" t="s">
        <v>6241</v>
      </c>
      <c r="AJ155" s="466">
        <v>46694</v>
      </c>
      <c r="AK155" s="174"/>
      <c r="AL155" s="174"/>
      <c r="AM155" s="174"/>
      <c r="AN155" s="174"/>
      <c r="AO155" s="174"/>
      <c r="AP155" s="174"/>
      <c r="AQ155" s="174"/>
      <c r="AR155" s="174"/>
      <c r="AS155" s="174"/>
      <c r="AT155" s="174"/>
      <c r="AU155" s="174"/>
      <c r="AV155" s="174"/>
      <c r="AW155" s="174"/>
      <c r="AX155" s="174"/>
      <c r="AY155" s="174"/>
      <c r="AZ155" s="174"/>
      <c r="BA155" s="174"/>
      <c r="BB155" s="174"/>
      <c r="BC155" s="174"/>
      <c r="BD155" s="174"/>
      <c r="BE155" s="174"/>
      <c r="BF155" s="174"/>
      <c r="BG155" s="174"/>
      <c r="BH155" s="174"/>
      <c r="BI155" s="174"/>
      <c r="BJ155" s="174"/>
      <c r="BK155" s="174"/>
      <c r="BL155" s="174"/>
      <c r="BM155" s="174"/>
      <c r="BN155" s="416" t="b">
        <v>1</v>
      </c>
      <c r="BO155" s="417" t="b">
        <v>0</v>
      </c>
      <c r="BP155" s="174" t="s">
        <v>2327</v>
      </c>
      <c r="BQ155" s="174">
        <v>2025</v>
      </c>
      <c r="BR155" s="415">
        <v>45929</v>
      </c>
      <c r="BS155" s="174" t="s">
        <v>2307</v>
      </c>
      <c r="BT155" s="437"/>
      <c r="BU155" s="523"/>
      <c r="BV155" s="524"/>
      <c r="BW155" s="422"/>
      <c r="BX155" s="524"/>
      <c r="BY155" s="524"/>
      <c r="BZ155" s="422"/>
      <c r="CA155" s="524"/>
      <c r="CB155" s="523"/>
      <c r="CC155" s="524">
        <v>1</v>
      </c>
      <c r="CD155" s="525"/>
      <c r="CE155" s="426">
        <f t="shared" si="25"/>
        <v>1</v>
      </c>
      <c r="CF155" s="426">
        <f t="shared" si="26"/>
        <v>0</v>
      </c>
      <c r="CG155" s="426">
        <f t="shared" si="27"/>
        <v>0</v>
      </c>
      <c r="CH155" s="426">
        <f t="shared" si="28"/>
        <v>1</v>
      </c>
      <c r="CI155" s="425" t="b">
        <f t="shared" si="29"/>
        <v>0</v>
      </c>
    </row>
    <row r="156" spans="1:90" ht="15.75" customHeight="1">
      <c r="A156" s="174" t="s">
        <v>10</v>
      </c>
      <c r="B156" s="174" t="s">
        <v>11</v>
      </c>
      <c r="C156" s="174" t="s">
        <v>176</v>
      </c>
      <c r="D156" s="63" t="s">
        <v>374</v>
      </c>
      <c r="E156" s="63" t="s">
        <v>3756</v>
      </c>
      <c r="F156" s="315" t="str">
        <f t="array" ref="F156">IFERROR(INDEX(UIID!$K$2:$K1001, MATCH(CONCATENATE(B156,D156,G156,J156), UIID!$B$2:$B1001&amp;UIID!$D$2:$D1001&amp;UIID!$G$2:$G1001&amp;UIID!$H$2:$H1001, 0),), "Not Found")</f>
        <v>0722-0248</v>
      </c>
      <c r="G156" s="174" t="s">
        <v>3976</v>
      </c>
      <c r="H156" s="174"/>
      <c r="I156" s="174" t="s">
        <v>7526</v>
      </c>
      <c r="J156" s="174" t="s">
        <v>3977</v>
      </c>
      <c r="K156" s="174">
        <v>10.3432812498503</v>
      </c>
      <c r="L156" s="174">
        <v>123.919282129186</v>
      </c>
      <c r="M156" s="174" t="s">
        <v>7527</v>
      </c>
      <c r="N156" s="174" t="s">
        <v>7528</v>
      </c>
      <c r="O156" s="63" t="s">
        <v>15</v>
      </c>
      <c r="P156" s="63" t="s">
        <v>16</v>
      </c>
      <c r="Q156" s="174"/>
      <c r="R156" s="174" t="s">
        <v>4262</v>
      </c>
      <c r="S156" s="63" t="s">
        <v>2222</v>
      </c>
      <c r="T156" s="174"/>
      <c r="U156" s="174" t="s">
        <v>2839</v>
      </c>
      <c r="V156" s="174"/>
      <c r="W156" s="174"/>
      <c r="X156" s="63" t="s">
        <v>4979</v>
      </c>
      <c r="Y156" s="174"/>
      <c r="Z156" s="174" t="s">
        <v>7530</v>
      </c>
      <c r="AA156" s="174" t="s">
        <v>7531</v>
      </c>
      <c r="AB156" s="429">
        <v>45922</v>
      </c>
      <c r="AC156" s="430">
        <v>47749</v>
      </c>
      <c r="AD156" s="63" t="s">
        <v>4158</v>
      </c>
      <c r="AE156" s="174"/>
      <c r="AF156" s="63" t="s">
        <v>4168</v>
      </c>
      <c r="AG156" s="63"/>
      <c r="AH156" s="174" t="s">
        <v>7532</v>
      </c>
      <c r="AI156" s="174" t="s">
        <v>7533</v>
      </c>
      <c r="AJ156" s="466">
        <v>46903</v>
      </c>
      <c r="AK156" s="174"/>
      <c r="AL156" s="174"/>
      <c r="AM156" s="174"/>
      <c r="AN156" s="174"/>
      <c r="AO156" s="174"/>
      <c r="AP156" s="174"/>
      <c r="AQ156" s="174"/>
      <c r="AR156" s="174"/>
      <c r="AS156" s="174"/>
      <c r="AT156" s="174"/>
      <c r="AU156" s="174"/>
      <c r="AV156" s="174"/>
      <c r="AW156" s="174"/>
      <c r="AX156" s="174"/>
      <c r="AY156" s="174"/>
      <c r="AZ156" s="174"/>
      <c r="BA156" s="174"/>
      <c r="BB156" s="174"/>
      <c r="BC156" s="174"/>
      <c r="BD156" s="174"/>
      <c r="BE156" s="174"/>
      <c r="BF156" s="174"/>
      <c r="BG156" s="174"/>
      <c r="BH156" s="174"/>
      <c r="BI156" s="174"/>
      <c r="BJ156" s="174"/>
      <c r="BK156" s="174"/>
      <c r="BL156" s="174"/>
      <c r="BM156" s="174"/>
      <c r="BN156" s="416" t="b">
        <v>0</v>
      </c>
      <c r="BO156" s="417" t="b">
        <v>1</v>
      </c>
      <c r="BP156" s="174" t="s">
        <v>2327</v>
      </c>
      <c r="BQ156" s="174">
        <v>2025</v>
      </c>
      <c r="BR156" s="415">
        <v>45929</v>
      </c>
      <c r="BS156" s="174" t="s">
        <v>2310</v>
      </c>
      <c r="BT156" s="437"/>
      <c r="BU156" s="523"/>
      <c r="BV156" s="524"/>
      <c r="BW156" s="422"/>
      <c r="BX156" s="524"/>
      <c r="BY156" s="524"/>
      <c r="BZ156" s="422"/>
      <c r="CA156" s="524"/>
      <c r="CB156" s="523"/>
      <c r="CC156" s="524"/>
      <c r="CD156" s="525"/>
      <c r="CE156" s="426">
        <f t="shared" si="25"/>
        <v>0</v>
      </c>
      <c r="CF156" s="426">
        <f t="shared" si="26"/>
        <v>1</v>
      </c>
      <c r="CG156" s="426">
        <f t="shared" si="27"/>
        <v>0</v>
      </c>
      <c r="CH156" s="426">
        <f t="shared" si="28"/>
        <v>1</v>
      </c>
      <c r="CI156" s="425" t="b">
        <f t="shared" si="29"/>
        <v>0</v>
      </c>
    </row>
    <row r="157" spans="1:90" ht="15.75" customHeight="1">
      <c r="A157" s="174" t="s">
        <v>10</v>
      </c>
      <c r="B157" s="174" t="s">
        <v>11</v>
      </c>
      <c r="C157" s="174" t="s">
        <v>176</v>
      </c>
      <c r="D157" s="63" t="s">
        <v>374</v>
      </c>
      <c r="E157" s="63" t="s">
        <v>3756</v>
      </c>
      <c r="F157" s="315" t="str">
        <f t="array" ref="F157">IFERROR(INDEX(UIID!$K$2:$K1001, MATCH(CONCATENATE(B157,D157,G157,J157), UIID!$B$2:$B1001&amp;UIID!$D$2:$D1001&amp;UIID!$G$2:$G1001&amp;UIID!$H$2:$H1001, 0),), "Not Found")</f>
        <v>0722-0248</v>
      </c>
      <c r="G157" s="174" t="s">
        <v>3976</v>
      </c>
      <c r="H157" s="174"/>
      <c r="I157" s="174" t="s">
        <v>7526</v>
      </c>
      <c r="J157" s="174" t="s">
        <v>3977</v>
      </c>
      <c r="K157" s="174">
        <v>10.3432812498503</v>
      </c>
      <c r="L157" s="174">
        <v>123.919282129186</v>
      </c>
      <c r="M157" s="174" t="s">
        <v>7527</v>
      </c>
      <c r="N157" s="174" t="s">
        <v>7528</v>
      </c>
      <c r="O157" s="63" t="s">
        <v>15</v>
      </c>
      <c r="P157" s="63" t="s">
        <v>16</v>
      </c>
      <c r="Q157" s="174"/>
      <c r="R157" s="174" t="s">
        <v>4262</v>
      </c>
      <c r="S157" s="63" t="s">
        <v>2222</v>
      </c>
      <c r="T157" s="174"/>
      <c r="U157" s="174" t="s">
        <v>2821</v>
      </c>
      <c r="V157" s="174"/>
      <c r="W157" s="174"/>
      <c r="X157" s="63" t="s">
        <v>4306</v>
      </c>
      <c r="Y157" s="174"/>
      <c r="Z157" s="174" t="s">
        <v>5049</v>
      </c>
      <c r="AA157" s="174" t="s">
        <v>7534</v>
      </c>
      <c r="AB157" s="429">
        <v>45922</v>
      </c>
      <c r="AC157" s="430">
        <v>47749</v>
      </c>
      <c r="AD157" s="63" t="s">
        <v>4158</v>
      </c>
      <c r="AE157" s="174"/>
      <c r="AF157" s="63" t="s">
        <v>4168</v>
      </c>
      <c r="AG157" s="63"/>
      <c r="AH157" s="174" t="s">
        <v>7532</v>
      </c>
      <c r="AI157" s="174" t="s">
        <v>7533</v>
      </c>
      <c r="AJ157" s="466">
        <v>46903</v>
      </c>
      <c r="AK157" s="174"/>
      <c r="AL157" s="174"/>
      <c r="AM157" s="174"/>
      <c r="AN157" s="174"/>
      <c r="AO157" s="174"/>
      <c r="AP157" s="174"/>
      <c r="AQ157" s="174"/>
      <c r="AR157" s="174"/>
      <c r="AS157" s="174"/>
      <c r="AT157" s="174"/>
      <c r="AU157" s="174"/>
      <c r="AV157" s="174"/>
      <c r="AW157" s="174"/>
      <c r="AX157" s="174"/>
      <c r="AY157" s="174"/>
      <c r="AZ157" s="174"/>
      <c r="BA157" s="174"/>
      <c r="BB157" s="174"/>
      <c r="BC157" s="174"/>
      <c r="BD157" s="174"/>
      <c r="BE157" s="174"/>
      <c r="BF157" s="174"/>
      <c r="BG157" s="174"/>
      <c r="BH157" s="174"/>
      <c r="BI157" s="174"/>
      <c r="BJ157" s="174"/>
      <c r="BK157" s="174"/>
      <c r="BL157" s="174"/>
      <c r="BM157" s="174"/>
      <c r="BN157" s="416" t="b">
        <v>0</v>
      </c>
      <c r="BO157" s="417" t="b">
        <v>1</v>
      </c>
      <c r="BP157" s="174" t="s">
        <v>2327</v>
      </c>
      <c r="BQ157" s="174">
        <v>2025</v>
      </c>
      <c r="BR157" s="415">
        <v>45929</v>
      </c>
      <c r="BS157" s="174" t="s">
        <v>2310</v>
      </c>
      <c r="BT157" s="437"/>
      <c r="BU157" s="523"/>
      <c r="BV157" s="524"/>
      <c r="BW157" s="422"/>
      <c r="BX157" s="524"/>
      <c r="BY157" s="524"/>
      <c r="BZ157" s="422"/>
      <c r="CA157" s="524"/>
      <c r="CB157" s="523"/>
      <c r="CC157" s="524"/>
      <c r="CD157" s="525"/>
      <c r="CE157" s="426">
        <f t="shared" si="25"/>
        <v>0</v>
      </c>
      <c r="CF157" s="426">
        <f t="shared" si="26"/>
        <v>1</v>
      </c>
      <c r="CG157" s="426">
        <f t="shared" si="27"/>
        <v>0</v>
      </c>
      <c r="CH157" s="426">
        <f t="shared" si="28"/>
        <v>1</v>
      </c>
      <c r="CI157" s="425" t="b">
        <f t="shared" si="29"/>
        <v>0</v>
      </c>
    </row>
    <row r="158" spans="1:90" ht="15.75" customHeight="1">
      <c r="A158" s="174" t="s">
        <v>10</v>
      </c>
      <c r="B158" s="174" t="s">
        <v>11</v>
      </c>
      <c r="C158" s="174" t="s">
        <v>176</v>
      </c>
      <c r="D158" s="63" t="s">
        <v>374</v>
      </c>
      <c r="E158" s="63" t="s">
        <v>3756</v>
      </c>
      <c r="F158" s="315" t="str">
        <f t="array" ref="F158">IFERROR(INDEX(UIID!$K$2:$K1001, MATCH(CONCATENATE(B158,D158,G158,J158), UIID!$B$2:$B1001&amp;UIID!$D$2:$D1001&amp;UIID!$G$2:$G1001&amp;UIID!$H$2:$H1001, 0),), "Not Found")</f>
        <v>0722-0248</v>
      </c>
      <c r="G158" s="174" t="s">
        <v>3976</v>
      </c>
      <c r="H158" s="174"/>
      <c r="I158" s="174" t="s">
        <v>7526</v>
      </c>
      <c r="J158" s="174" t="s">
        <v>3977</v>
      </c>
      <c r="K158" s="174">
        <v>10.3432812498503</v>
      </c>
      <c r="L158" s="174">
        <v>123.919282129186</v>
      </c>
      <c r="M158" s="174" t="s">
        <v>7527</v>
      </c>
      <c r="N158" s="174" t="s">
        <v>7528</v>
      </c>
      <c r="O158" s="63" t="s">
        <v>15</v>
      </c>
      <c r="P158" s="63" t="s">
        <v>16</v>
      </c>
      <c r="Q158" s="174"/>
      <c r="R158" s="174" t="s">
        <v>4262</v>
      </c>
      <c r="S158" s="63" t="s">
        <v>2222</v>
      </c>
      <c r="T158" s="174"/>
      <c r="U158" s="174" t="s">
        <v>2823</v>
      </c>
      <c r="V158" s="174"/>
      <c r="W158" s="174"/>
      <c r="X158" s="63" t="s">
        <v>4979</v>
      </c>
      <c r="Y158" s="174"/>
      <c r="Z158" s="174" t="s">
        <v>5049</v>
      </c>
      <c r="AA158" s="174" t="s">
        <v>7535</v>
      </c>
      <c r="AB158" s="429">
        <v>45922</v>
      </c>
      <c r="AC158" s="430">
        <v>47749</v>
      </c>
      <c r="AD158" s="63" t="s">
        <v>4158</v>
      </c>
      <c r="AE158" s="174"/>
      <c r="AF158" s="63" t="s">
        <v>4168</v>
      </c>
      <c r="AG158" s="63"/>
      <c r="AH158" s="174" t="s">
        <v>5200</v>
      </c>
      <c r="AI158" s="174" t="s">
        <v>7536</v>
      </c>
      <c r="AJ158" s="466">
        <v>46694</v>
      </c>
      <c r="AK158" s="174"/>
      <c r="AL158" s="174"/>
      <c r="AM158" s="174"/>
      <c r="AN158" s="174"/>
      <c r="AO158" s="174"/>
      <c r="AP158" s="174"/>
      <c r="AQ158" s="174"/>
      <c r="AR158" s="174"/>
      <c r="AS158" s="174"/>
      <c r="AT158" s="174"/>
      <c r="AU158" s="174"/>
      <c r="AV158" s="174"/>
      <c r="AW158" s="174"/>
      <c r="AX158" s="174"/>
      <c r="AY158" s="174"/>
      <c r="AZ158" s="174"/>
      <c r="BA158" s="174"/>
      <c r="BB158" s="174"/>
      <c r="BC158" s="174"/>
      <c r="BD158" s="174"/>
      <c r="BE158" s="174"/>
      <c r="BF158" s="174"/>
      <c r="BG158" s="174"/>
      <c r="BH158" s="174"/>
      <c r="BI158" s="174"/>
      <c r="BJ158" s="174"/>
      <c r="BK158" s="174"/>
      <c r="BL158" s="174"/>
      <c r="BM158" s="174"/>
      <c r="BN158" s="416" t="b">
        <v>0</v>
      </c>
      <c r="BO158" s="417" t="b">
        <v>1</v>
      </c>
      <c r="BP158" s="174" t="s">
        <v>2327</v>
      </c>
      <c r="BQ158" s="174">
        <v>2025</v>
      </c>
      <c r="BR158" s="415">
        <v>45929</v>
      </c>
      <c r="BS158" s="174" t="s">
        <v>2310</v>
      </c>
      <c r="BT158" s="437"/>
      <c r="BU158" s="523"/>
      <c r="BV158" s="524"/>
      <c r="BW158" s="422"/>
      <c r="BX158" s="524"/>
      <c r="BY158" s="524"/>
      <c r="BZ158" s="422"/>
      <c r="CA158" s="524"/>
      <c r="CB158" s="523"/>
      <c r="CC158" s="524"/>
      <c r="CD158" s="525"/>
      <c r="CE158" s="426">
        <f t="shared" si="25"/>
        <v>0</v>
      </c>
      <c r="CF158" s="426">
        <f t="shared" si="26"/>
        <v>1</v>
      </c>
      <c r="CG158" s="426">
        <f t="shared" si="27"/>
        <v>0</v>
      </c>
      <c r="CH158" s="426">
        <f t="shared" si="28"/>
        <v>1</v>
      </c>
      <c r="CI158" s="425" t="b">
        <f t="shared" si="29"/>
        <v>0</v>
      </c>
    </row>
    <row r="159" spans="1:90" ht="15.75" customHeight="1">
      <c r="A159" s="319" t="s">
        <v>10</v>
      </c>
      <c r="B159" s="319" t="s">
        <v>11</v>
      </c>
      <c r="C159" s="319" t="s">
        <v>176</v>
      </c>
      <c r="D159" s="356" t="s">
        <v>3997</v>
      </c>
      <c r="E159" s="356" t="s">
        <v>3756</v>
      </c>
      <c r="F159" s="359" t="str">
        <f t="array" ref="F159">IFERROR(INDEX(UIID!$K$2:$K1001, MATCH(CONCATENATE(B159,D159,G159,J159), UIID!$B$2:$B1001&amp;UIID!$D$2:$D1001&amp;UIID!$G$2:$G1001&amp;UIID!$H$2:$H1001, 0),), "Not Found")</f>
        <v>0722-0203</v>
      </c>
      <c r="G159" s="319" t="s">
        <v>3518</v>
      </c>
      <c r="H159" s="319"/>
      <c r="I159" s="319" t="s">
        <v>7537</v>
      </c>
      <c r="J159" s="319" t="s">
        <v>3907</v>
      </c>
      <c r="K159" s="319">
        <v>10.305154841843899</v>
      </c>
      <c r="L159" s="319">
        <v>123.986453731512</v>
      </c>
      <c r="M159" s="484" t="s">
        <v>6961</v>
      </c>
      <c r="N159" s="319" t="s">
        <v>6962</v>
      </c>
      <c r="O159" s="356" t="s">
        <v>15</v>
      </c>
      <c r="P159" s="356" t="s">
        <v>16</v>
      </c>
      <c r="Q159" s="319"/>
      <c r="R159" s="319" t="s">
        <v>35</v>
      </c>
      <c r="S159" s="356" t="s">
        <v>87</v>
      </c>
      <c r="T159" s="319" t="s">
        <v>434</v>
      </c>
      <c r="U159" s="319"/>
      <c r="V159" s="319"/>
      <c r="W159" s="319" t="s">
        <v>4697</v>
      </c>
      <c r="X159" s="356" t="s">
        <v>4164</v>
      </c>
      <c r="Y159" s="319"/>
      <c r="Z159" s="319" t="s">
        <v>7538</v>
      </c>
      <c r="AA159" s="319" t="s">
        <v>7539</v>
      </c>
      <c r="AB159" s="475">
        <v>45925</v>
      </c>
      <c r="AC159" s="476">
        <v>47752</v>
      </c>
      <c r="AD159" s="356" t="s">
        <v>4158</v>
      </c>
      <c r="AE159" s="319"/>
      <c r="AF159" s="356" t="s">
        <v>4168</v>
      </c>
      <c r="AG159" s="356"/>
      <c r="AH159" s="319" t="s">
        <v>7540</v>
      </c>
      <c r="AI159" s="319" t="s">
        <v>7541</v>
      </c>
      <c r="AJ159" s="491">
        <v>46628</v>
      </c>
      <c r="AK159" s="319"/>
      <c r="AL159" s="319"/>
      <c r="AM159" s="319"/>
      <c r="AN159" s="319"/>
      <c r="AO159" s="319"/>
      <c r="AP159" s="319"/>
      <c r="AQ159" s="319"/>
      <c r="AR159" s="319"/>
      <c r="AS159" s="319"/>
      <c r="AT159" s="319"/>
      <c r="AU159" s="319"/>
      <c r="AV159" s="319"/>
      <c r="AW159" s="319"/>
      <c r="AX159" s="319"/>
      <c r="AY159" s="319"/>
      <c r="AZ159" s="319"/>
      <c r="BA159" s="319"/>
      <c r="BB159" s="319"/>
      <c r="BC159" s="319"/>
      <c r="BD159" s="319"/>
      <c r="BE159" s="319"/>
      <c r="BF159" s="319"/>
      <c r="BG159" s="319"/>
      <c r="BH159" s="319"/>
      <c r="BI159" s="319"/>
      <c r="BJ159" s="319"/>
      <c r="BK159" s="319"/>
      <c r="BL159" s="319"/>
      <c r="BM159" s="319"/>
      <c r="BN159" s="497" t="b">
        <v>1</v>
      </c>
      <c r="BO159" s="513" t="b">
        <v>0</v>
      </c>
      <c r="BP159" s="319" t="s">
        <v>2327</v>
      </c>
      <c r="BQ159" s="319">
        <v>2025</v>
      </c>
      <c r="BR159" s="477">
        <v>45929</v>
      </c>
      <c r="BS159" s="319" t="s">
        <v>2310</v>
      </c>
      <c r="BT159" s="347"/>
      <c r="BU159" s="615"/>
      <c r="BV159" s="608"/>
      <c r="BW159" s="487"/>
      <c r="BX159" s="608"/>
      <c r="BY159" s="608"/>
      <c r="BZ159" s="487"/>
      <c r="CA159" s="608"/>
      <c r="CB159" s="615"/>
      <c r="CC159" s="608"/>
      <c r="CD159" s="608"/>
      <c r="CE159" s="479">
        <f t="shared" si="25"/>
        <v>0</v>
      </c>
      <c r="CF159" s="479">
        <f t="shared" si="26"/>
        <v>1</v>
      </c>
      <c r="CG159" s="479">
        <f t="shared" si="27"/>
        <v>0</v>
      </c>
      <c r="CH159" s="479">
        <f t="shared" si="28"/>
        <v>1</v>
      </c>
      <c r="CI159" s="480" t="b">
        <f t="shared" si="29"/>
        <v>0</v>
      </c>
    </row>
    <row r="160" spans="1:90" ht="15.75" customHeight="1">
      <c r="A160" s="174" t="s">
        <v>10</v>
      </c>
      <c r="B160" s="174" t="s">
        <v>49</v>
      </c>
      <c r="C160" s="174" t="s">
        <v>50</v>
      </c>
      <c r="D160" s="174" t="s">
        <v>451</v>
      </c>
      <c r="E160" s="174" t="s">
        <v>30</v>
      </c>
      <c r="F160" s="315" t="str">
        <f t="array" ref="F160">IFERROR(INDEX(UIID!$K$2:$K1001, MATCH(CONCATENATE(B160,D160,G160,J160), UIID!$B$2:$B1001&amp;UIID!$D$2:$D1001&amp;UIID!$G$2:$G1001&amp;UIID!$H$2:$H1001, 0),), "Not Found")</f>
        <v>0746-0035</v>
      </c>
      <c r="G160" s="174" t="s">
        <v>452</v>
      </c>
      <c r="H160" s="174"/>
      <c r="I160" s="174" t="s">
        <v>7978</v>
      </c>
      <c r="J160" s="174" t="s">
        <v>453</v>
      </c>
      <c r="K160" s="174">
        <v>9.6299170436141797</v>
      </c>
      <c r="L160" s="174">
        <v>123.097848036645</v>
      </c>
      <c r="M160" s="174" t="s">
        <v>454</v>
      </c>
      <c r="N160" s="174" t="s">
        <v>7979</v>
      </c>
      <c r="O160" s="174" t="s">
        <v>15</v>
      </c>
      <c r="P160" s="174" t="s">
        <v>16</v>
      </c>
      <c r="Q160" s="174"/>
      <c r="R160" s="174" t="s">
        <v>35</v>
      </c>
      <c r="S160" s="174" t="s">
        <v>32</v>
      </c>
      <c r="T160" s="174" t="s">
        <v>43</v>
      </c>
      <c r="U160" s="174"/>
      <c r="V160" s="174"/>
      <c r="W160" s="174" t="s">
        <v>4640</v>
      </c>
      <c r="X160" s="174" t="s">
        <v>4164</v>
      </c>
      <c r="Y160" s="174"/>
      <c r="Z160" s="174" t="s">
        <v>8528</v>
      </c>
      <c r="AA160" s="174" t="s">
        <v>8529</v>
      </c>
      <c r="AB160" s="466">
        <v>45929</v>
      </c>
      <c r="AC160" s="418">
        <v>47195</v>
      </c>
      <c r="AD160" s="174" t="s">
        <v>1605</v>
      </c>
      <c r="AE160" s="174"/>
      <c r="AF160" s="174" t="s">
        <v>4159</v>
      </c>
      <c r="AG160" s="174"/>
      <c r="AH160" s="518" t="s">
        <v>8530</v>
      </c>
      <c r="AI160" s="518" t="s">
        <v>8531</v>
      </c>
      <c r="AJ160" s="518" t="s">
        <v>8532</v>
      </c>
      <c r="AK160" s="174"/>
      <c r="AL160" s="174"/>
      <c r="AM160" s="174"/>
      <c r="AN160" s="174"/>
      <c r="AO160" s="174"/>
      <c r="AP160" s="174"/>
      <c r="AQ160" s="174"/>
      <c r="AR160" s="174"/>
      <c r="AS160" s="174"/>
      <c r="AT160" s="174"/>
      <c r="AU160" s="174"/>
      <c r="AV160" s="174"/>
      <c r="AW160" s="174"/>
      <c r="AX160" s="174"/>
      <c r="AY160" s="174"/>
      <c r="AZ160" s="174"/>
      <c r="BA160" s="174"/>
      <c r="BB160" s="174"/>
      <c r="BC160" s="174"/>
      <c r="BD160" s="174"/>
      <c r="BE160" s="174"/>
      <c r="BF160" s="174"/>
      <c r="BG160" s="174"/>
      <c r="BH160" s="174"/>
      <c r="BI160" s="174"/>
      <c r="BJ160" s="174"/>
      <c r="BK160" s="174"/>
      <c r="BL160" s="174"/>
      <c r="BM160" s="174"/>
      <c r="BN160" s="416" t="b">
        <v>1</v>
      </c>
      <c r="BO160" s="417" t="b">
        <v>0</v>
      </c>
      <c r="BP160" s="174" t="s">
        <v>2327</v>
      </c>
      <c r="BQ160" s="174">
        <v>2025</v>
      </c>
      <c r="BR160" s="415">
        <v>45930</v>
      </c>
      <c r="BS160" s="174" t="s">
        <v>2310</v>
      </c>
      <c r="BT160" s="437"/>
      <c r="BU160" s="663"/>
      <c r="BV160" s="665"/>
      <c r="BW160" s="422"/>
      <c r="BX160" s="665"/>
      <c r="BY160" s="665"/>
      <c r="BZ160" s="422"/>
      <c r="CA160" s="665"/>
      <c r="CB160" s="663"/>
      <c r="CC160" s="665"/>
      <c r="CD160" s="438"/>
      <c r="CE160" s="426"/>
      <c r="CF160" s="426"/>
      <c r="CG160" s="426"/>
      <c r="CH160" s="426"/>
      <c r="CI160" s="425"/>
      <c r="CJ160" s="425"/>
      <c r="CK160" s="425"/>
      <c r="CL160" s="425"/>
    </row>
    <row r="161" spans="1:90" ht="15.75" customHeight="1">
      <c r="A161" s="174" t="s">
        <v>10</v>
      </c>
      <c r="B161" s="174" t="s">
        <v>49</v>
      </c>
      <c r="C161" s="174" t="s">
        <v>50</v>
      </c>
      <c r="D161" s="174" t="s">
        <v>451</v>
      </c>
      <c r="E161" s="174" t="s">
        <v>30</v>
      </c>
      <c r="F161" s="315" t="str">
        <f t="array" ref="F161">IFERROR(INDEX(UIID!$K$2:$K1001, MATCH(CONCATENATE(B161,D161,G161,J161), UIID!$B$2:$B1001&amp;UIID!$D$2:$D1001&amp;UIID!$G$2:$G1001&amp;UIID!$H$2:$H1001, 0),), "Not Found")</f>
        <v>0746-0035</v>
      </c>
      <c r="G161" s="174" t="s">
        <v>452</v>
      </c>
      <c r="H161" s="174"/>
      <c r="I161" s="174" t="s">
        <v>7978</v>
      </c>
      <c r="J161" s="174" t="s">
        <v>453</v>
      </c>
      <c r="K161" s="174">
        <v>9.6299170436141797</v>
      </c>
      <c r="L161" s="174">
        <v>123.097848036645</v>
      </c>
      <c r="M161" s="174" t="s">
        <v>454</v>
      </c>
      <c r="N161" s="174" t="s">
        <v>7979</v>
      </c>
      <c r="O161" s="174" t="s">
        <v>15</v>
      </c>
      <c r="P161" s="174" t="s">
        <v>16</v>
      </c>
      <c r="Q161" s="174"/>
      <c r="R161" s="174" t="s">
        <v>35</v>
      </c>
      <c r="S161" s="174" t="s">
        <v>2230</v>
      </c>
      <c r="T161" s="174" t="s">
        <v>1795</v>
      </c>
      <c r="U161" s="174"/>
      <c r="V161" s="174"/>
      <c r="W161" s="174" t="s">
        <v>4806</v>
      </c>
      <c r="X161" s="174" t="s">
        <v>4157</v>
      </c>
      <c r="Y161" s="174"/>
      <c r="Z161" s="174" t="s">
        <v>8533</v>
      </c>
      <c r="AA161" s="174" t="s">
        <v>8534</v>
      </c>
      <c r="AB161" s="466">
        <v>45929</v>
      </c>
      <c r="AC161" s="418">
        <v>47438</v>
      </c>
      <c r="AD161" s="174" t="s">
        <v>1605</v>
      </c>
      <c r="AE161" s="174"/>
      <c r="AF161" s="174" t="s">
        <v>4159</v>
      </c>
      <c r="AG161" s="174"/>
      <c r="AH161" s="333" t="s">
        <v>8535</v>
      </c>
      <c r="AI161" s="334" t="s">
        <v>8536</v>
      </c>
      <c r="AJ161" s="687">
        <v>47326</v>
      </c>
      <c r="AK161" s="174"/>
      <c r="AL161" s="174"/>
      <c r="AM161" s="174"/>
      <c r="AN161" s="174"/>
      <c r="AO161" s="174"/>
      <c r="AP161" s="174"/>
      <c r="AQ161" s="174"/>
      <c r="AR161" s="174"/>
      <c r="AS161" s="174"/>
      <c r="AT161" s="174"/>
      <c r="AU161" s="174"/>
      <c r="AV161" s="174"/>
      <c r="AW161" s="174"/>
      <c r="AX161" s="174"/>
      <c r="AY161" s="174"/>
      <c r="AZ161" s="174"/>
      <c r="BA161" s="174"/>
      <c r="BB161" s="174"/>
      <c r="BC161" s="174"/>
      <c r="BD161" s="174"/>
      <c r="BE161" s="174"/>
      <c r="BF161" s="174"/>
      <c r="BG161" s="174"/>
      <c r="BH161" s="174"/>
      <c r="BI161" s="174"/>
      <c r="BJ161" s="174"/>
      <c r="BK161" s="174"/>
      <c r="BL161" s="174"/>
      <c r="BM161" s="174"/>
      <c r="BN161" s="416" t="b">
        <v>1</v>
      </c>
      <c r="BO161" s="417" t="b">
        <v>0</v>
      </c>
      <c r="BP161" s="174" t="s">
        <v>2327</v>
      </c>
      <c r="BQ161" s="174">
        <v>2025</v>
      </c>
      <c r="BR161" s="415">
        <v>45930</v>
      </c>
      <c r="BS161" s="174" t="s">
        <v>2310</v>
      </c>
      <c r="BT161" s="437"/>
      <c r="BU161" s="663"/>
      <c r="BV161" s="665"/>
      <c r="BW161" s="422"/>
      <c r="BX161" s="665"/>
      <c r="BY161" s="665"/>
      <c r="BZ161" s="422"/>
      <c r="CA161" s="665"/>
      <c r="CB161" s="663"/>
      <c r="CC161" s="665"/>
      <c r="CD161" s="438"/>
      <c r="CE161" s="426"/>
      <c r="CF161" s="426"/>
      <c r="CG161" s="426"/>
      <c r="CH161" s="426"/>
      <c r="CI161" s="425"/>
      <c r="CJ161" s="425"/>
      <c r="CK161" s="425"/>
      <c r="CL161" s="425"/>
    </row>
    <row r="162" spans="1:90" ht="15.75" customHeight="1">
      <c r="A162" s="319" t="s">
        <v>10</v>
      </c>
      <c r="B162" s="319" t="s">
        <v>49</v>
      </c>
      <c r="C162" s="319" t="s">
        <v>50</v>
      </c>
      <c r="D162" s="319" t="s">
        <v>451</v>
      </c>
      <c r="E162" s="319" t="s">
        <v>30</v>
      </c>
      <c r="F162" s="359" t="str">
        <f t="array" ref="F162">IFERROR(INDEX(UIID!$K$2:$K1001, MATCH(CONCATENATE(B162,D162,G162,J162), UIID!$B$2:$B1001&amp;UIID!$D$2:$D1001&amp;UIID!$G$2:$G1001&amp;UIID!$H$2:$H1001, 0),), "Not Found")</f>
        <v>0746-0035</v>
      </c>
      <c r="G162" s="319" t="s">
        <v>452</v>
      </c>
      <c r="H162" s="319"/>
      <c r="I162" s="319" t="s">
        <v>7978</v>
      </c>
      <c r="J162" s="319" t="s">
        <v>453</v>
      </c>
      <c r="K162" s="319">
        <v>9.6299170436141797</v>
      </c>
      <c r="L162" s="319">
        <v>123.097848036645</v>
      </c>
      <c r="M162" s="319" t="s">
        <v>454</v>
      </c>
      <c r="N162" s="319" t="s">
        <v>7979</v>
      </c>
      <c r="O162" s="319" t="s">
        <v>15</v>
      </c>
      <c r="P162" s="319" t="s">
        <v>16</v>
      </c>
      <c r="Q162" s="319"/>
      <c r="R162" s="319" t="s">
        <v>35</v>
      </c>
      <c r="S162" s="319" t="s">
        <v>87</v>
      </c>
      <c r="T162" s="319" t="s">
        <v>737</v>
      </c>
      <c r="U162" s="319"/>
      <c r="V162" s="319"/>
      <c r="W162" s="319" t="s">
        <v>4668</v>
      </c>
      <c r="X162" s="319" t="s">
        <v>4164</v>
      </c>
      <c r="Y162" s="319"/>
      <c r="Z162" s="319" t="s">
        <v>7492</v>
      </c>
      <c r="AA162" s="319" t="s">
        <v>8537</v>
      </c>
      <c r="AB162" s="491">
        <v>45929</v>
      </c>
      <c r="AC162" s="492">
        <v>47387</v>
      </c>
      <c r="AD162" s="319" t="s">
        <v>1605</v>
      </c>
      <c r="AE162" s="319"/>
      <c r="AF162" s="319" t="s">
        <v>4159</v>
      </c>
      <c r="AG162" s="319"/>
      <c r="AH162" s="688" t="s">
        <v>8538</v>
      </c>
      <c r="AI162" s="689" t="s">
        <v>8539</v>
      </c>
      <c r="AJ162" s="689" t="s">
        <v>8540</v>
      </c>
      <c r="AK162" s="319"/>
      <c r="AL162" s="319"/>
      <c r="AM162" s="319"/>
      <c r="AN162" s="319"/>
      <c r="AO162" s="319"/>
      <c r="AP162" s="319"/>
      <c r="AQ162" s="319"/>
      <c r="AR162" s="319"/>
      <c r="AS162" s="319"/>
      <c r="AT162" s="319"/>
      <c r="AU162" s="319"/>
      <c r="AV162" s="319"/>
      <c r="AW162" s="319"/>
      <c r="AX162" s="319"/>
      <c r="AY162" s="319"/>
      <c r="AZ162" s="319"/>
      <c r="BA162" s="319"/>
      <c r="BB162" s="319"/>
      <c r="BC162" s="319"/>
      <c r="BD162" s="319"/>
      <c r="BE162" s="319"/>
      <c r="BF162" s="319"/>
      <c r="BG162" s="319"/>
      <c r="BH162" s="319"/>
      <c r="BI162" s="319"/>
      <c r="BJ162" s="319"/>
      <c r="BK162" s="319"/>
      <c r="BL162" s="319"/>
      <c r="BM162" s="319"/>
      <c r="BN162" s="497" t="b">
        <v>1</v>
      </c>
      <c r="BO162" s="513" t="b">
        <v>0</v>
      </c>
      <c r="BP162" s="319" t="s">
        <v>2327</v>
      </c>
      <c r="BQ162" s="319">
        <v>2025</v>
      </c>
      <c r="BR162" s="477">
        <v>45930</v>
      </c>
      <c r="BS162" s="319" t="s">
        <v>2310</v>
      </c>
      <c r="BT162" s="347"/>
      <c r="BU162" s="669"/>
      <c r="BV162" s="479"/>
      <c r="BW162" s="487"/>
      <c r="BX162" s="479"/>
      <c r="BY162" s="479"/>
      <c r="BZ162" s="487"/>
      <c r="CA162" s="479"/>
      <c r="CB162" s="669"/>
      <c r="CC162" s="479"/>
      <c r="CD162" s="479"/>
      <c r="CE162" s="479"/>
      <c r="CF162" s="479"/>
      <c r="CG162" s="479"/>
      <c r="CH162" s="479"/>
      <c r="CI162" s="480"/>
      <c r="CJ162" s="480"/>
      <c r="CK162" s="480"/>
      <c r="CL162" s="480"/>
    </row>
    <row r="163" spans="1:90">
      <c r="A163" s="865" t="s">
        <v>10180</v>
      </c>
      <c r="B163" s="866">
        <f>COUNTA(B142:B162)</f>
        <v>21</v>
      </c>
    </row>
    <row r="164" spans="1:90" ht="15.75" customHeight="1">
      <c r="A164" s="174" t="s">
        <v>10</v>
      </c>
      <c r="B164" s="174" t="s">
        <v>27</v>
      </c>
      <c r="C164" s="174" t="s">
        <v>123</v>
      </c>
      <c r="D164" s="63" t="s">
        <v>3748</v>
      </c>
      <c r="E164" s="63" t="s">
        <v>509</v>
      </c>
      <c r="F164" s="315" t="str">
        <f t="array" ref="F164">IFERROR(INDEX(UIID!$K$2:$K1001, MATCH(CONCATENATE(B164,D164,G164,J164), UIID!$B$2:$B1001&amp;UIID!$D$2:$D1001&amp;UIID!$G$2:$G1001&amp;UIID!$H$2:$H1001, 0),), "Not Found")</f>
        <v>0712-0057</v>
      </c>
      <c r="G164" s="174" t="s">
        <v>3749</v>
      </c>
      <c r="H164" s="174"/>
      <c r="I164" s="174" t="s">
        <v>5007</v>
      </c>
      <c r="J164" s="174" t="s">
        <v>3750</v>
      </c>
      <c r="K164" s="174">
        <v>9.8661503075012398</v>
      </c>
      <c r="L164" s="174">
        <v>124.52279778491101</v>
      </c>
      <c r="M164" s="174" t="s">
        <v>5008</v>
      </c>
      <c r="N164" s="174" t="s">
        <v>5009</v>
      </c>
      <c r="O164" s="63" t="s">
        <v>15</v>
      </c>
      <c r="P164" s="63" t="s">
        <v>16</v>
      </c>
      <c r="Q164" s="174"/>
      <c r="R164" s="63" t="s">
        <v>35</v>
      </c>
      <c r="S164" s="63" t="s">
        <v>32</v>
      </c>
      <c r="T164" s="174" t="s">
        <v>47</v>
      </c>
      <c r="U164" s="174"/>
      <c r="V164" s="174"/>
      <c r="W164" s="174" t="s">
        <v>4491</v>
      </c>
      <c r="X164" s="63" t="s">
        <v>4164</v>
      </c>
      <c r="Y164" s="174"/>
      <c r="Z164" s="174" t="s">
        <v>91</v>
      </c>
      <c r="AA164" s="174" t="s">
        <v>5010</v>
      </c>
      <c r="AB164" s="429">
        <v>45959</v>
      </c>
      <c r="AC164" s="430">
        <v>47786</v>
      </c>
      <c r="AD164" s="63" t="s">
        <v>4158</v>
      </c>
      <c r="AE164" s="174"/>
      <c r="AF164" s="63" t="s">
        <v>4168</v>
      </c>
      <c r="AG164" s="63"/>
      <c r="AH164" s="342" t="s">
        <v>5011</v>
      </c>
      <c r="AI164" s="342" t="s">
        <v>5012</v>
      </c>
      <c r="AJ164" s="514">
        <v>46244</v>
      </c>
      <c r="AK164" s="174"/>
      <c r="AL164" s="174"/>
      <c r="AM164" s="174"/>
      <c r="AN164" s="174"/>
      <c r="AO164" s="174"/>
      <c r="AP164" s="174"/>
      <c r="AQ164" s="174"/>
      <c r="AR164" s="174"/>
      <c r="AS164" s="174"/>
      <c r="AT164" s="174"/>
      <c r="AU164" s="174"/>
      <c r="AV164" s="174"/>
      <c r="AW164" s="174"/>
      <c r="AX164" s="174"/>
      <c r="AY164" s="174"/>
      <c r="AZ164" s="174"/>
      <c r="BA164" s="174"/>
      <c r="BB164" s="174"/>
      <c r="BC164" s="174"/>
      <c r="BD164" s="174"/>
      <c r="BE164" s="174"/>
      <c r="BF164" s="174"/>
      <c r="BG164" s="174"/>
      <c r="BH164" s="174"/>
      <c r="BI164" s="174"/>
      <c r="BJ164" s="174"/>
      <c r="BK164" s="174"/>
      <c r="BL164" s="174"/>
      <c r="BM164" s="174"/>
      <c r="BN164" s="416" t="b">
        <v>1</v>
      </c>
      <c r="BO164" s="417" t="b">
        <v>0</v>
      </c>
      <c r="BP164" s="174" t="s">
        <v>2330</v>
      </c>
      <c r="BQ164" s="174">
        <v>2025</v>
      </c>
      <c r="BR164" s="415">
        <v>45960</v>
      </c>
      <c r="BS164" s="174" t="s">
        <v>2307</v>
      </c>
      <c r="BT164" s="437"/>
      <c r="BU164" s="471"/>
      <c r="BV164" s="473"/>
      <c r="BW164" s="422"/>
      <c r="BX164" s="473"/>
      <c r="BY164" s="473"/>
      <c r="BZ164" s="422"/>
      <c r="CA164" s="473"/>
      <c r="CB164" s="471"/>
      <c r="CC164" s="473">
        <v>1</v>
      </c>
      <c r="CD164" s="438"/>
      <c r="CE164" s="426"/>
      <c r="CF164" s="426"/>
      <c r="CG164" s="426"/>
      <c r="CH164" s="426"/>
      <c r="CI164" s="425"/>
      <c r="CJ164" s="425"/>
      <c r="CK164" s="425"/>
      <c r="CL164" s="425"/>
    </row>
    <row r="165" spans="1:90" ht="15.75" customHeight="1">
      <c r="A165" s="174" t="s">
        <v>10</v>
      </c>
      <c r="B165" s="174" t="s">
        <v>11</v>
      </c>
      <c r="C165" s="174" t="s">
        <v>28</v>
      </c>
      <c r="D165" s="63" t="s">
        <v>13</v>
      </c>
      <c r="E165" s="63" t="s">
        <v>3756</v>
      </c>
      <c r="F165" s="315" t="str">
        <f t="array" ref="F165">IFERROR(INDEX(UIID!$K$2:$K1001, MATCH(CONCATENATE(B165,D165,G165,J165), UIID!$B$2:$B1001&amp;UIID!$D$2:$D1001&amp;UIID!$G$2:$G1001&amp;UIID!$H$2:$H1001, 0),), "Not Found")</f>
        <v>0722-0177</v>
      </c>
      <c r="G165" s="338" t="s">
        <v>3464</v>
      </c>
      <c r="H165" s="174"/>
      <c r="I165" s="174" t="s">
        <v>6816</v>
      </c>
      <c r="J165" s="338" t="s">
        <v>3872</v>
      </c>
      <c r="K165" s="174">
        <v>10.2948515999362</v>
      </c>
      <c r="L165" s="174">
        <v>123.884745207818</v>
      </c>
      <c r="M165" s="174" t="s">
        <v>6817</v>
      </c>
      <c r="N165" s="174" t="s">
        <v>6818</v>
      </c>
      <c r="O165" s="63" t="s">
        <v>15</v>
      </c>
      <c r="P165" s="63" t="s">
        <v>16</v>
      </c>
      <c r="Q165" s="174" t="s">
        <v>4156</v>
      </c>
      <c r="R165" s="174" t="s">
        <v>35</v>
      </c>
      <c r="S165" s="63" t="s">
        <v>32</v>
      </c>
      <c r="T165" s="174" t="s">
        <v>422</v>
      </c>
      <c r="U165" s="174"/>
      <c r="V165" s="174"/>
      <c r="W165" s="174" t="s">
        <v>4491</v>
      </c>
      <c r="X165" s="63" t="s">
        <v>4164</v>
      </c>
      <c r="Y165" s="174"/>
      <c r="Z165" s="174" t="s">
        <v>7542</v>
      </c>
      <c r="AA165" s="174" t="s">
        <v>7543</v>
      </c>
      <c r="AB165" s="429">
        <v>45933</v>
      </c>
      <c r="AC165" s="430">
        <v>47184</v>
      </c>
      <c r="AD165" s="63" t="s">
        <v>1605</v>
      </c>
      <c r="AE165" s="174"/>
      <c r="AF165" s="63" t="s">
        <v>4159</v>
      </c>
      <c r="AG165" s="63"/>
      <c r="AH165" s="518" t="s">
        <v>7544</v>
      </c>
      <c r="AI165" s="518" t="s">
        <v>7545</v>
      </c>
      <c r="AJ165" s="632">
        <v>46463</v>
      </c>
      <c r="AK165" s="174"/>
      <c r="AL165" s="174"/>
      <c r="AM165" s="174"/>
      <c r="AN165" s="174"/>
      <c r="AO165" s="174"/>
      <c r="AP165" s="174"/>
      <c r="AQ165" s="174"/>
      <c r="AR165" s="174"/>
      <c r="AS165" s="174"/>
      <c r="AT165" s="174"/>
      <c r="AU165" s="174"/>
      <c r="AV165" s="174"/>
      <c r="AW165" s="174"/>
      <c r="AX165" s="174"/>
      <c r="AY165" s="174"/>
      <c r="AZ165" s="174"/>
      <c r="BA165" s="174"/>
      <c r="BB165" s="174"/>
      <c r="BC165" s="174"/>
      <c r="BD165" s="174"/>
      <c r="BE165" s="174"/>
      <c r="BF165" s="174"/>
      <c r="BG165" s="174"/>
      <c r="BH165" s="174"/>
      <c r="BI165" s="174"/>
      <c r="BJ165" s="174"/>
      <c r="BK165" s="174"/>
      <c r="BL165" s="174"/>
      <c r="BM165" s="174"/>
      <c r="BN165" s="416" t="b">
        <v>1</v>
      </c>
      <c r="BO165" s="417" t="b">
        <v>0</v>
      </c>
      <c r="BP165" s="174" t="s">
        <v>2330</v>
      </c>
      <c r="BQ165" s="174">
        <v>2025</v>
      </c>
      <c r="BR165" s="415">
        <v>45960</v>
      </c>
      <c r="BS165" s="174" t="s">
        <v>2310</v>
      </c>
      <c r="BT165" s="437"/>
      <c r="BU165" s="523"/>
      <c r="BV165" s="524"/>
      <c r="BW165" s="422"/>
      <c r="BX165" s="524"/>
      <c r="BY165" s="524"/>
      <c r="BZ165" s="422"/>
      <c r="CA165" s="524"/>
      <c r="CB165" s="523"/>
      <c r="CC165" s="524"/>
      <c r="CD165" s="525"/>
      <c r="CE165" s="426">
        <f t="shared" ref="CE165:CE182" si="30">COUNTIF(BS165,"new tvi &amp; program")</f>
        <v>0</v>
      </c>
      <c r="CF165" s="426">
        <f t="shared" ref="CF165:CF182" si="31">COUNTIF(BS165,"additional program")</f>
        <v>1</v>
      </c>
      <c r="CG165" s="426">
        <f t="shared" ref="CG165:CG182" si="32">COUNTIF(BS165,"migration")</f>
        <v>0</v>
      </c>
      <c r="CH165" s="426">
        <f t="shared" ref="CH165:CH182" si="33">SUM(CE165:CG165)</f>
        <v>1</v>
      </c>
      <c r="CI165" s="425" t="b">
        <f t="shared" ref="CI165:CI182" si="34">COUNTIF($AA$3:$AA1999,$AA165)&gt;1</f>
        <v>0</v>
      </c>
    </row>
    <row r="166" spans="1:90" ht="15.75" customHeight="1">
      <c r="A166" s="174" t="s">
        <v>10</v>
      </c>
      <c r="B166" s="174" t="s">
        <v>11</v>
      </c>
      <c r="C166" s="174" t="s">
        <v>176</v>
      </c>
      <c r="D166" s="63" t="s">
        <v>3997</v>
      </c>
      <c r="E166" s="63" t="s">
        <v>3756</v>
      </c>
      <c r="F166" s="315" t="str">
        <f t="array" ref="F166">IFERROR(INDEX(UIID!$K$2:$K1001, MATCH(CONCATENATE(B166,D166,G166,J166), UIID!$B$2:$B1001&amp;UIID!$D$2:$D1001&amp;UIID!$G$2:$G1001&amp;UIID!$H$2:$H1001, 0),), "Not Found")</f>
        <v>0722-0249</v>
      </c>
      <c r="G166" s="174" t="s">
        <v>3978</v>
      </c>
      <c r="H166" s="174"/>
      <c r="I166" s="174" t="s">
        <v>7546</v>
      </c>
      <c r="J166" s="174" t="s">
        <v>3979</v>
      </c>
      <c r="K166" s="174">
        <v>10.3008568589033</v>
      </c>
      <c r="L166" s="174">
        <v>124.007868380837</v>
      </c>
      <c r="M166" s="174" t="s">
        <v>7547</v>
      </c>
      <c r="N166" s="174" t="s">
        <v>7548</v>
      </c>
      <c r="O166" s="63" t="s">
        <v>15</v>
      </c>
      <c r="P166" s="63" t="s">
        <v>16</v>
      </c>
      <c r="Q166" s="174"/>
      <c r="R166" s="174" t="s">
        <v>4262</v>
      </c>
      <c r="S166" s="63" t="s">
        <v>3006</v>
      </c>
      <c r="T166" s="174"/>
      <c r="U166" s="174" t="s">
        <v>2753</v>
      </c>
      <c r="V166" s="174"/>
      <c r="W166" s="174"/>
      <c r="X166" s="63" t="s">
        <v>22</v>
      </c>
      <c r="Y166" s="174"/>
      <c r="Z166" s="174" t="s">
        <v>7549</v>
      </c>
      <c r="AA166" s="174" t="s">
        <v>7550</v>
      </c>
      <c r="AB166" s="429">
        <v>45937</v>
      </c>
      <c r="AC166" s="430">
        <v>47764</v>
      </c>
      <c r="AD166" s="63" t="s">
        <v>4158</v>
      </c>
      <c r="AE166" s="174"/>
      <c r="AF166" s="63" t="s">
        <v>4168</v>
      </c>
      <c r="AG166" s="63"/>
      <c r="AH166" s="342" t="s">
        <v>7551</v>
      </c>
      <c r="AI166" s="342" t="s">
        <v>7552</v>
      </c>
      <c r="AJ166" s="514">
        <v>47216</v>
      </c>
      <c r="AK166" s="174"/>
      <c r="AL166" s="174"/>
      <c r="AM166" s="174"/>
      <c r="AN166" s="174"/>
      <c r="AO166" s="174"/>
      <c r="AP166" s="174"/>
      <c r="AQ166" s="174"/>
      <c r="AR166" s="174"/>
      <c r="AS166" s="174"/>
      <c r="AT166" s="174"/>
      <c r="AU166" s="174"/>
      <c r="AV166" s="174"/>
      <c r="AW166" s="174"/>
      <c r="AX166" s="174"/>
      <c r="AY166" s="174"/>
      <c r="AZ166" s="174"/>
      <c r="BA166" s="174"/>
      <c r="BB166" s="174"/>
      <c r="BC166" s="174"/>
      <c r="BD166" s="174"/>
      <c r="BE166" s="174"/>
      <c r="BF166" s="174"/>
      <c r="BG166" s="174"/>
      <c r="BH166" s="174"/>
      <c r="BI166" s="174"/>
      <c r="BJ166" s="174"/>
      <c r="BK166" s="174"/>
      <c r="BL166" s="174"/>
      <c r="BM166" s="174"/>
      <c r="BN166" s="416" t="b">
        <v>0</v>
      </c>
      <c r="BO166" s="417" t="b">
        <v>1</v>
      </c>
      <c r="BP166" s="174" t="s">
        <v>2330</v>
      </c>
      <c r="BQ166" s="174">
        <v>2025</v>
      </c>
      <c r="BR166" s="415">
        <v>45960</v>
      </c>
      <c r="BS166" s="174" t="s">
        <v>2307</v>
      </c>
      <c r="BT166" s="437"/>
      <c r="BU166" s="523"/>
      <c r="BV166" s="524"/>
      <c r="BW166" s="422"/>
      <c r="BX166" s="524"/>
      <c r="BY166" s="524"/>
      <c r="BZ166" s="422"/>
      <c r="CA166" s="524"/>
      <c r="CB166" s="523"/>
      <c r="CC166" s="524">
        <v>1</v>
      </c>
      <c r="CD166" s="525"/>
      <c r="CE166" s="426">
        <f t="shared" si="30"/>
        <v>1</v>
      </c>
      <c r="CF166" s="426">
        <f t="shared" si="31"/>
        <v>0</v>
      </c>
      <c r="CG166" s="426">
        <f t="shared" si="32"/>
        <v>0</v>
      </c>
      <c r="CH166" s="426">
        <f t="shared" si="33"/>
        <v>1</v>
      </c>
      <c r="CI166" s="425" t="b">
        <f t="shared" si="34"/>
        <v>0</v>
      </c>
    </row>
    <row r="167" spans="1:90" ht="15.75" customHeight="1">
      <c r="A167" s="174" t="s">
        <v>10</v>
      </c>
      <c r="B167" s="174" t="s">
        <v>11</v>
      </c>
      <c r="C167" s="174" t="s">
        <v>50</v>
      </c>
      <c r="D167" s="63" t="s">
        <v>13</v>
      </c>
      <c r="E167" s="63" t="s">
        <v>3756</v>
      </c>
      <c r="F167" s="315" t="str">
        <f t="array" ref="F167">IFERROR(INDEX(UIID!$K$2:$K1001, MATCH(CONCATENATE(B167,D167,G167,J167), UIID!$B$2:$B1001&amp;UIID!$D$2:$D1001&amp;UIID!$G$2:$G1001&amp;UIID!$H$2:$H1001, 0),), "Not Found")</f>
        <v>0722-0088</v>
      </c>
      <c r="G167" s="63" t="s">
        <v>3653</v>
      </c>
      <c r="H167" s="63"/>
      <c r="I167" s="174" t="s">
        <v>5933</v>
      </c>
      <c r="J167" s="63" t="s">
        <v>2111</v>
      </c>
      <c r="K167" s="63">
        <v>10.3445364055261</v>
      </c>
      <c r="L167" s="63">
        <v>123.831453307819</v>
      </c>
      <c r="M167" s="63" t="s">
        <v>2112</v>
      </c>
      <c r="N167" s="63" t="s">
        <v>5934</v>
      </c>
      <c r="O167" s="63" t="s">
        <v>15</v>
      </c>
      <c r="P167" s="63" t="s">
        <v>1449</v>
      </c>
      <c r="Q167" s="63" t="s">
        <v>5215</v>
      </c>
      <c r="R167" s="63" t="s">
        <v>4262</v>
      </c>
      <c r="S167" s="63" t="s">
        <v>125</v>
      </c>
      <c r="T167" s="174"/>
      <c r="U167" s="174" t="s">
        <v>2725</v>
      </c>
      <c r="V167" s="174"/>
      <c r="W167" s="174"/>
      <c r="X167" s="63" t="s">
        <v>4890</v>
      </c>
      <c r="Y167" s="174"/>
      <c r="Z167" s="174" t="s">
        <v>7553</v>
      </c>
      <c r="AA167" s="174" t="s">
        <v>7554</v>
      </c>
      <c r="AB167" s="429">
        <v>45940</v>
      </c>
      <c r="AC167" s="430">
        <v>47767</v>
      </c>
      <c r="AD167" s="63" t="s">
        <v>4158</v>
      </c>
      <c r="AE167" s="174"/>
      <c r="AF167" s="63" t="s">
        <v>4159</v>
      </c>
      <c r="AG167" s="63"/>
      <c r="AH167" s="176" t="s">
        <v>7555</v>
      </c>
      <c r="AI167" s="176" t="s">
        <v>7556</v>
      </c>
      <c r="AJ167" s="488">
        <v>47269</v>
      </c>
      <c r="AK167" s="174"/>
      <c r="AL167" s="174"/>
      <c r="AM167" s="174"/>
      <c r="AN167" s="174"/>
      <c r="AO167" s="174"/>
      <c r="AP167" s="174"/>
      <c r="AQ167" s="174"/>
      <c r="AR167" s="174"/>
      <c r="AS167" s="174"/>
      <c r="AT167" s="174"/>
      <c r="AU167" s="174"/>
      <c r="AV167" s="174"/>
      <c r="AW167" s="174"/>
      <c r="AX167" s="174"/>
      <c r="AY167" s="174"/>
      <c r="AZ167" s="174"/>
      <c r="BA167" s="174"/>
      <c r="BB167" s="174"/>
      <c r="BC167" s="174"/>
      <c r="BD167" s="174"/>
      <c r="BE167" s="174"/>
      <c r="BF167" s="174"/>
      <c r="BG167" s="174"/>
      <c r="BH167" s="174"/>
      <c r="BI167" s="174"/>
      <c r="BJ167" s="174"/>
      <c r="BK167" s="174"/>
      <c r="BL167" s="174"/>
      <c r="BM167" s="174"/>
      <c r="BN167" s="416" t="b">
        <v>0</v>
      </c>
      <c r="BO167" s="417" t="b">
        <v>1</v>
      </c>
      <c r="BP167" s="174" t="s">
        <v>2330</v>
      </c>
      <c r="BQ167" s="174">
        <v>2025</v>
      </c>
      <c r="BR167" s="415">
        <v>45960</v>
      </c>
      <c r="BS167" s="174" t="s">
        <v>2310</v>
      </c>
      <c r="BT167" s="437"/>
      <c r="BU167" s="523"/>
      <c r="BV167" s="524"/>
      <c r="BW167" s="422"/>
      <c r="BX167" s="524"/>
      <c r="BY167" s="524"/>
      <c r="BZ167" s="422"/>
      <c r="CA167" s="524"/>
      <c r="CB167" s="523"/>
      <c r="CC167" s="524"/>
      <c r="CD167" s="525"/>
      <c r="CE167" s="426">
        <f t="shared" si="30"/>
        <v>0</v>
      </c>
      <c r="CF167" s="426">
        <f t="shared" si="31"/>
        <v>1</v>
      </c>
      <c r="CG167" s="426">
        <f t="shared" si="32"/>
        <v>0</v>
      </c>
      <c r="CH167" s="426">
        <f t="shared" si="33"/>
        <v>1</v>
      </c>
      <c r="CI167" s="425" t="b">
        <f t="shared" si="34"/>
        <v>0</v>
      </c>
    </row>
    <row r="168" spans="1:90" ht="15.75" customHeight="1">
      <c r="A168" s="174" t="s">
        <v>10</v>
      </c>
      <c r="B168" s="174" t="s">
        <v>11</v>
      </c>
      <c r="C168" s="174" t="s">
        <v>28</v>
      </c>
      <c r="D168" s="63" t="s">
        <v>13</v>
      </c>
      <c r="E168" s="63" t="s">
        <v>3756</v>
      </c>
      <c r="F168" s="315" t="str">
        <f t="array" ref="F168">IFERROR(INDEX(UIID!$K$2:$K1001, MATCH(CONCATENATE(B168,D168,G168,J168), UIID!$B$2:$B1001&amp;UIID!$D$2:$D1001&amp;UIID!$G$2:$G1001&amp;UIID!$H$2:$H1001, 0),), "Not Found")</f>
        <v>0722-0165</v>
      </c>
      <c r="G168" s="313" t="s">
        <v>3654</v>
      </c>
      <c r="H168" s="63"/>
      <c r="I168" s="63" t="s">
        <v>5333</v>
      </c>
      <c r="J168" s="63" t="s">
        <v>915</v>
      </c>
      <c r="K168" s="63">
        <v>10.294790068340401</v>
      </c>
      <c r="L168" s="63">
        <v>123.90402275014701</v>
      </c>
      <c r="M168" s="63" t="s">
        <v>916</v>
      </c>
      <c r="N168" s="63" t="s">
        <v>7557</v>
      </c>
      <c r="O168" s="63" t="s">
        <v>15</v>
      </c>
      <c r="P168" s="63" t="s">
        <v>16</v>
      </c>
      <c r="Q168" s="63" t="s">
        <v>4156</v>
      </c>
      <c r="R168" s="63" t="s">
        <v>35</v>
      </c>
      <c r="S168" s="63" t="s">
        <v>87</v>
      </c>
      <c r="T168" s="174" t="s">
        <v>434</v>
      </c>
      <c r="U168" s="174"/>
      <c r="V168" s="174"/>
      <c r="W168" s="174" t="s">
        <v>4697</v>
      </c>
      <c r="X168" s="63" t="s">
        <v>4164</v>
      </c>
      <c r="Y168" s="174"/>
      <c r="Z168" s="174" t="s">
        <v>7443</v>
      </c>
      <c r="AA168" s="174" t="s">
        <v>7558</v>
      </c>
      <c r="AB168" s="429">
        <v>45943</v>
      </c>
      <c r="AC168" s="430">
        <v>47770</v>
      </c>
      <c r="AD168" s="63" t="s">
        <v>4158</v>
      </c>
      <c r="AE168" s="174"/>
      <c r="AF168" s="63" t="s">
        <v>4168</v>
      </c>
      <c r="AG168" s="63"/>
      <c r="AH168" s="174" t="s">
        <v>6698</v>
      </c>
      <c r="AI168" s="174" t="s">
        <v>6699</v>
      </c>
      <c r="AJ168" s="466">
        <v>46440</v>
      </c>
      <c r="AK168" s="174"/>
      <c r="AL168" s="174"/>
      <c r="AM168" s="174"/>
      <c r="AN168" s="174"/>
      <c r="AO168" s="174"/>
      <c r="AP168" s="174"/>
      <c r="AQ168" s="174"/>
      <c r="AR168" s="174"/>
      <c r="AS168" s="174"/>
      <c r="AT168" s="174"/>
      <c r="AU168" s="174"/>
      <c r="AV168" s="174"/>
      <c r="AW168" s="174"/>
      <c r="AX168" s="174"/>
      <c r="AY168" s="174"/>
      <c r="AZ168" s="174"/>
      <c r="BA168" s="174"/>
      <c r="BB168" s="174"/>
      <c r="BC168" s="174"/>
      <c r="BD168" s="174"/>
      <c r="BE168" s="174"/>
      <c r="BF168" s="174"/>
      <c r="BG168" s="174"/>
      <c r="BH168" s="174"/>
      <c r="BI168" s="174"/>
      <c r="BJ168" s="174"/>
      <c r="BK168" s="174"/>
      <c r="BL168" s="174"/>
      <c r="BM168" s="174"/>
      <c r="BN168" s="416" t="b">
        <v>1</v>
      </c>
      <c r="BO168" s="417" t="b">
        <v>0</v>
      </c>
      <c r="BP168" s="174" t="s">
        <v>2330</v>
      </c>
      <c r="BQ168" s="174">
        <v>2025</v>
      </c>
      <c r="BR168" s="415">
        <v>45960</v>
      </c>
      <c r="BS168" s="174" t="s">
        <v>2310</v>
      </c>
      <c r="BT168" s="437"/>
      <c r="BU168" s="523"/>
      <c r="BV168" s="524"/>
      <c r="BW168" s="422"/>
      <c r="BX168" s="524"/>
      <c r="BY168" s="524"/>
      <c r="BZ168" s="422"/>
      <c r="CA168" s="524"/>
      <c r="CB168" s="523"/>
      <c r="CC168" s="524"/>
      <c r="CD168" s="525"/>
      <c r="CE168" s="426">
        <f t="shared" si="30"/>
        <v>0</v>
      </c>
      <c r="CF168" s="426">
        <f t="shared" si="31"/>
        <v>1</v>
      </c>
      <c r="CG168" s="426">
        <f t="shared" si="32"/>
        <v>0</v>
      </c>
      <c r="CH168" s="426">
        <f t="shared" si="33"/>
        <v>1</v>
      </c>
      <c r="CI168" s="425" t="b">
        <f t="shared" si="34"/>
        <v>0</v>
      </c>
    </row>
    <row r="169" spans="1:90" ht="15.75" customHeight="1">
      <c r="A169" s="174" t="s">
        <v>10</v>
      </c>
      <c r="B169" s="174" t="s">
        <v>11</v>
      </c>
      <c r="C169" s="174" t="s">
        <v>378</v>
      </c>
      <c r="D169" s="63" t="s">
        <v>909</v>
      </c>
      <c r="E169" s="63" t="s">
        <v>123</v>
      </c>
      <c r="F169" s="315" t="str">
        <f t="array" ref="F169">IFERROR(INDEX(UIID!$K$2:$K1001, MATCH(CONCATENATE(B169,D169,G169,J169), UIID!$B$2:$B1001&amp;UIID!$D$2:$D1001&amp;UIID!$G$2:$G1001&amp;UIID!$H$2:$H1001, 0),), "Not Found")</f>
        <v>0722-0250</v>
      </c>
      <c r="G169" s="313" t="s">
        <v>3654</v>
      </c>
      <c r="H169" s="174"/>
      <c r="I169" s="63" t="s">
        <v>5333</v>
      </c>
      <c r="J169" s="174" t="s">
        <v>3980</v>
      </c>
      <c r="K169" s="174">
        <v>10.2514103407406</v>
      </c>
      <c r="L169" s="174">
        <v>123.94092332008201</v>
      </c>
      <c r="M169" s="63" t="s">
        <v>916</v>
      </c>
      <c r="N169" s="174" t="s">
        <v>7559</v>
      </c>
      <c r="O169" s="63" t="s">
        <v>15</v>
      </c>
      <c r="P169" s="63" t="s">
        <v>16</v>
      </c>
      <c r="Q169" s="174"/>
      <c r="R169" s="174" t="s">
        <v>35</v>
      </c>
      <c r="S169" s="63" t="s">
        <v>117</v>
      </c>
      <c r="T169" s="174" t="s">
        <v>200</v>
      </c>
      <c r="U169" s="174"/>
      <c r="V169" s="174"/>
      <c r="W169" s="174" t="s">
        <v>7560</v>
      </c>
      <c r="X169" s="63" t="s">
        <v>4164</v>
      </c>
      <c r="Y169" s="174"/>
      <c r="Z169" s="174" t="s">
        <v>7561</v>
      </c>
      <c r="AA169" s="174" t="s">
        <v>7562</v>
      </c>
      <c r="AB169" s="429">
        <v>45943</v>
      </c>
      <c r="AC169" s="430">
        <v>47770</v>
      </c>
      <c r="AD169" s="63" t="s">
        <v>4158</v>
      </c>
      <c r="AE169" s="174"/>
      <c r="AF169" s="63" t="s">
        <v>4168</v>
      </c>
      <c r="AG169" s="63"/>
      <c r="AH169" s="341" t="s">
        <v>7563</v>
      </c>
      <c r="AI169" s="341" t="s">
        <v>7564</v>
      </c>
      <c r="AJ169" s="517">
        <v>47602</v>
      </c>
      <c r="AK169" s="174"/>
      <c r="AL169" s="174"/>
      <c r="AM169" s="174"/>
      <c r="AN169" s="174"/>
      <c r="AO169" s="174"/>
      <c r="AP169" s="174"/>
      <c r="AQ169" s="174"/>
      <c r="AR169" s="174"/>
      <c r="AS169" s="174"/>
      <c r="AT169" s="174"/>
      <c r="AU169" s="174"/>
      <c r="AV169" s="174"/>
      <c r="AW169" s="174"/>
      <c r="AX169" s="174"/>
      <c r="AY169" s="174"/>
      <c r="AZ169" s="174"/>
      <c r="BA169" s="174"/>
      <c r="BB169" s="174"/>
      <c r="BC169" s="174"/>
      <c r="BD169" s="174"/>
      <c r="BE169" s="174"/>
      <c r="BF169" s="174"/>
      <c r="BG169" s="174"/>
      <c r="BH169" s="174"/>
      <c r="BI169" s="174"/>
      <c r="BJ169" s="174"/>
      <c r="BK169" s="174"/>
      <c r="BL169" s="174"/>
      <c r="BM169" s="174"/>
      <c r="BN169" s="416" t="b">
        <v>1</v>
      </c>
      <c r="BO169" s="417" t="b">
        <v>0</v>
      </c>
      <c r="BP169" s="174" t="s">
        <v>2330</v>
      </c>
      <c r="BQ169" s="174">
        <v>2025</v>
      </c>
      <c r="BR169" s="415">
        <v>45960</v>
      </c>
      <c r="BS169" s="174" t="s">
        <v>2307</v>
      </c>
      <c r="BT169" s="437"/>
      <c r="BU169" s="523"/>
      <c r="BV169" s="524"/>
      <c r="BW169" s="422"/>
      <c r="BX169" s="524"/>
      <c r="BY169" s="524"/>
      <c r="BZ169" s="422"/>
      <c r="CA169" s="524"/>
      <c r="CB169" s="523"/>
      <c r="CC169" s="524">
        <v>1</v>
      </c>
      <c r="CD169" s="525"/>
      <c r="CE169" s="426">
        <f t="shared" si="30"/>
        <v>1</v>
      </c>
      <c r="CF169" s="426">
        <f t="shared" si="31"/>
        <v>0</v>
      </c>
      <c r="CG169" s="426">
        <f t="shared" si="32"/>
        <v>0</v>
      </c>
      <c r="CH169" s="426">
        <f t="shared" si="33"/>
        <v>1</v>
      </c>
      <c r="CI169" s="425" t="b">
        <f t="shared" si="34"/>
        <v>0</v>
      </c>
    </row>
    <row r="170" spans="1:90" ht="15.75" customHeight="1">
      <c r="A170" s="174" t="s">
        <v>10</v>
      </c>
      <c r="B170" s="174" t="s">
        <v>11</v>
      </c>
      <c r="C170" s="174" t="s">
        <v>176</v>
      </c>
      <c r="D170" s="63" t="s">
        <v>374</v>
      </c>
      <c r="E170" s="63" t="s">
        <v>3756</v>
      </c>
      <c r="F170" s="315" t="str">
        <f t="array" ref="F170">IFERROR(INDEX(UIID!$K$2:$K1001, MATCH(CONCATENATE(B170,D170,G170,J170), UIID!$B$2:$B1001&amp;UIID!$D$2:$D1001&amp;UIID!$G$2:$G1001&amp;UIID!$H$2:$H1001, 0),), "Not Found")</f>
        <v>0722-0251</v>
      </c>
      <c r="G170" s="174" t="s">
        <v>3981</v>
      </c>
      <c r="H170" s="174"/>
      <c r="I170" s="174" t="s">
        <v>7565</v>
      </c>
      <c r="J170" s="174" t="s">
        <v>3982</v>
      </c>
      <c r="K170" s="174">
        <v>10.3321854128505</v>
      </c>
      <c r="L170" s="174">
        <v>123.935818442139</v>
      </c>
      <c r="M170" s="174"/>
      <c r="N170" s="174"/>
      <c r="O170" s="63" t="s">
        <v>15</v>
      </c>
      <c r="P170" s="63" t="s">
        <v>16</v>
      </c>
      <c r="Q170" s="174"/>
      <c r="R170" s="174" t="s">
        <v>4262</v>
      </c>
      <c r="S170" s="63" t="s">
        <v>2222</v>
      </c>
      <c r="T170" s="174"/>
      <c r="U170" s="174" t="s">
        <v>2858</v>
      </c>
      <c r="V170" s="174"/>
      <c r="W170" s="174"/>
      <c r="X170" s="63" t="s">
        <v>4979</v>
      </c>
      <c r="Y170" s="174"/>
      <c r="Z170" s="174" t="s">
        <v>7129</v>
      </c>
      <c r="AA170" s="174" t="s">
        <v>7566</v>
      </c>
      <c r="AB170" s="429">
        <v>45945</v>
      </c>
      <c r="AC170" s="430">
        <v>47772</v>
      </c>
      <c r="AD170" s="63" t="s">
        <v>4158</v>
      </c>
      <c r="AE170" s="174"/>
      <c r="AF170" s="63" t="s">
        <v>4168</v>
      </c>
      <c r="AG170" s="63"/>
      <c r="AH170" s="342" t="s">
        <v>7567</v>
      </c>
      <c r="AI170" s="342" t="s">
        <v>7510</v>
      </c>
      <c r="AJ170" s="342" t="s">
        <v>22</v>
      </c>
      <c r="AK170" s="174"/>
      <c r="AL170" s="174"/>
      <c r="AM170" s="174"/>
      <c r="AN170" s="174"/>
      <c r="AO170" s="174"/>
      <c r="AP170" s="174"/>
      <c r="AQ170" s="174"/>
      <c r="AR170" s="174"/>
      <c r="AS170" s="174"/>
      <c r="AT170" s="174"/>
      <c r="AU170" s="174"/>
      <c r="AV170" s="174"/>
      <c r="AW170" s="174"/>
      <c r="AX170" s="174"/>
      <c r="AY170" s="174"/>
      <c r="AZ170" s="174"/>
      <c r="BA170" s="174"/>
      <c r="BB170" s="174"/>
      <c r="BC170" s="174"/>
      <c r="BD170" s="174"/>
      <c r="BE170" s="174"/>
      <c r="BF170" s="174"/>
      <c r="BG170" s="174"/>
      <c r="BH170" s="174"/>
      <c r="BI170" s="174"/>
      <c r="BJ170" s="174"/>
      <c r="BK170" s="174"/>
      <c r="BL170" s="174"/>
      <c r="BM170" s="174"/>
      <c r="BN170" s="416" t="b">
        <v>0</v>
      </c>
      <c r="BO170" s="417" t="b">
        <v>1</v>
      </c>
      <c r="BP170" s="174" t="s">
        <v>2330</v>
      </c>
      <c r="BQ170" s="174">
        <v>2025</v>
      </c>
      <c r="BR170" s="415">
        <v>45960</v>
      </c>
      <c r="BS170" s="174" t="s">
        <v>2307</v>
      </c>
      <c r="BT170" s="437"/>
      <c r="BU170" s="523"/>
      <c r="BV170" s="524"/>
      <c r="BW170" s="422"/>
      <c r="BX170" s="524"/>
      <c r="BY170" s="524"/>
      <c r="BZ170" s="422"/>
      <c r="CA170" s="524"/>
      <c r="CB170" s="523"/>
      <c r="CC170" s="524">
        <v>1</v>
      </c>
      <c r="CD170" s="525"/>
      <c r="CE170" s="426">
        <f t="shared" si="30"/>
        <v>1</v>
      </c>
      <c r="CF170" s="426">
        <f t="shared" si="31"/>
        <v>0</v>
      </c>
      <c r="CG170" s="426">
        <f t="shared" si="32"/>
        <v>0</v>
      </c>
      <c r="CH170" s="426">
        <f t="shared" si="33"/>
        <v>1</v>
      </c>
      <c r="CI170" s="425" t="b">
        <f t="shared" si="34"/>
        <v>0</v>
      </c>
    </row>
    <row r="171" spans="1:90" ht="15.75" customHeight="1">
      <c r="A171" s="174" t="s">
        <v>10</v>
      </c>
      <c r="B171" s="174" t="s">
        <v>11</v>
      </c>
      <c r="C171" s="174" t="s">
        <v>28</v>
      </c>
      <c r="D171" s="63" t="s">
        <v>13</v>
      </c>
      <c r="E171" s="63" t="s">
        <v>3756</v>
      </c>
      <c r="F171" s="315" t="str">
        <f t="array" ref="F171">IFERROR(INDEX(UIID!$K$2:$K1001, MATCH(CONCATENATE(B171,D171,G171,J171), UIID!$B$2:$B1001&amp;UIID!$D$2:$D1001&amp;UIID!$G$2:$G1001&amp;UIID!$H$2:$H1001, 0),), "Not Found")</f>
        <v>0722-0252</v>
      </c>
      <c r="G171" s="174" t="s">
        <v>3983</v>
      </c>
      <c r="H171" s="174"/>
      <c r="I171" s="174" t="s">
        <v>7568</v>
      </c>
      <c r="J171" s="174" t="s">
        <v>3984</v>
      </c>
      <c r="K171" s="174">
        <v>10.2945674075436</v>
      </c>
      <c r="L171" s="174">
        <v>123.89597956078001</v>
      </c>
      <c r="M171" s="174" t="s">
        <v>7569</v>
      </c>
      <c r="N171" s="174" t="s">
        <v>7570</v>
      </c>
      <c r="O171" s="63" t="s">
        <v>15</v>
      </c>
      <c r="P171" s="63" t="s">
        <v>16</v>
      </c>
      <c r="Q171" s="174"/>
      <c r="R171" s="174" t="s">
        <v>35</v>
      </c>
      <c r="S171" s="63" t="s">
        <v>32</v>
      </c>
      <c r="T171" s="174" t="s">
        <v>33</v>
      </c>
      <c r="U171" s="174"/>
      <c r="V171" s="174"/>
      <c r="W171" s="174" t="s">
        <v>4652</v>
      </c>
      <c r="X171" s="63" t="s">
        <v>4164</v>
      </c>
      <c r="Y171" s="174"/>
      <c r="Z171" s="174" t="s">
        <v>7523</v>
      </c>
      <c r="AA171" s="174" t="s">
        <v>7571</v>
      </c>
      <c r="AB171" s="429">
        <v>45947</v>
      </c>
      <c r="AC171" s="430">
        <v>47774</v>
      </c>
      <c r="AD171" s="63" t="s">
        <v>4158</v>
      </c>
      <c r="AE171" s="174"/>
      <c r="AF171" s="63" t="s">
        <v>4168</v>
      </c>
      <c r="AG171" s="63"/>
      <c r="AH171" s="342" t="s">
        <v>4821</v>
      </c>
      <c r="AI171" s="342" t="s">
        <v>7353</v>
      </c>
      <c r="AJ171" s="514">
        <v>47232</v>
      </c>
      <c r="AK171" s="174"/>
      <c r="AL171" s="174"/>
      <c r="AM171" s="174"/>
      <c r="AN171" s="174"/>
      <c r="AO171" s="174"/>
      <c r="AP171" s="174"/>
      <c r="AQ171" s="174"/>
      <c r="AR171" s="174"/>
      <c r="AS171" s="174"/>
      <c r="AT171" s="174"/>
      <c r="AU171" s="174"/>
      <c r="AV171" s="174"/>
      <c r="AW171" s="174"/>
      <c r="AX171" s="174"/>
      <c r="AY171" s="174"/>
      <c r="AZ171" s="174"/>
      <c r="BA171" s="174"/>
      <c r="BB171" s="174"/>
      <c r="BC171" s="174"/>
      <c r="BD171" s="174"/>
      <c r="BE171" s="174"/>
      <c r="BF171" s="174"/>
      <c r="BG171" s="174"/>
      <c r="BH171" s="174"/>
      <c r="BI171" s="174"/>
      <c r="BJ171" s="174"/>
      <c r="BK171" s="174"/>
      <c r="BL171" s="174"/>
      <c r="BM171" s="174"/>
      <c r="BN171" s="416" t="b">
        <v>1</v>
      </c>
      <c r="BO171" s="417" t="b">
        <v>0</v>
      </c>
      <c r="BP171" s="174" t="s">
        <v>2330</v>
      </c>
      <c r="BQ171" s="174">
        <v>2025</v>
      </c>
      <c r="BR171" s="415">
        <v>45960</v>
      </c>
      <c r="BS171" s="174" t="s">
        <v>2307</v>
      </c>
      <c r="BT171" s="437"/>
      <c r="BU171" s="523"/>
      <c r="BV171" s="524"/>
      <c r="BW171" s="422"/>
      <c r="BX171" s="524"/>
      <c r="BY171" s="524"/>
      <c r="BZ171" s="422"/>
      <c r="CA171" s="524"/>
      <c r="CB171" s="523"/>
      <c r="CC171" s="524">
        <v>1</v>
      </c>
      <c r="CD171" s="525"/>
      <c r="CE171" s="426">
        <f t="shared" si="30"/>
        <v>1</v>
      </c>
      <c r="CF171" s="426">
        <f t="shared" si="31"/>
        <v>0</v>
      </c>
      <c r="CG171" s="426">
        <f t="shared" si="32"/>
        <v>0</v>
      </c>
      <c r="CH171" s="426">
        <f t="shared" si="33"/>
        <v>1</v>
      </c>
      <c r="CI171" s="425" t="b">
        <f t="shared" si="34"/>
        <v>0</v>
      </c>
    </row>
    <row r="172" spans="1:90" ht="15.75" customHeight="1">
      <c r="A172" s="174" t="s">
        <v>10</v>
      </c>
      <c r="B172" s="174" t="s">
        <v>11</v>
      </c>
      <c r="C172" s="174" t="s">
        <v>28</v>
      </c>
      <c r="D172" s="63" t="s">
        <v>13</v>
      </c>
      <c r="E172" s="63" t="s">
        <v>3756</v>
      </c>
      <c r="F172" s="315" t="str">
        <f t="array" ref="F172">IFERROR(INDEX(UIID!$K$2:$K1001, MATCH(CONCATENATE(B172,D172,G172,J172), UIID!$B$2:$B1001&amp;UIID!$D$2:$D1001&amp;UIID!$G$2:$G1001&amp;UIID!$H$2:$H1001, 0),), "Not Found")</f>
        <v>0722-0252</v>
      </c>
      <c r="G172" s="174" t="s">
        <v>3983</v>
      </c>
      <c r="H172" s="174"/>
      <c r="I172" s="174" t="s">
        <v>7568</v>
      </c>
      <c r="J172" s="174" t="s">
        <v>3984</v>
      </c>
      <c r="K172" s="174">
        <v>10.2945674075436</v>
      </c>
      <c r="L172" s="174">
        <v>123.89597956078001</v>
      </c>
      <c r="M172" s="174" t="s">
        <v>7569</v>
      </c>
      <c r="N172" s="174" t="s">
        <v>7570</v>
      </c>
      <c r="O172" s="63" t="s">
        <v>15</v>
      </c>
      <c r="P172" s="63" t="s">
        <v>16</v>
      </c>
      <c r="Q172" s="174"/>
      <c r="R172" s="174" t="s">
        <v>35</v>
      </c>
      <c r="S172" s="63" t="s">
        <v>32</v>
      </c>
      <c r="T172" s="174" t="s">
        <v>47</v>
      </c>
      <c r="U172" s="174"/>
      <c r="V172" s="174"/>
      <c r="W172" s="174" t="s">
        <v>4491</v>
      </c>
      <c r="X172" s="63" t="s">
        <v>4164</v>
      </c>
      <c r="Y172" s="174"/>
      <c r="Z172" s="174" t="s">
        <v>7572</v>
      </c>
      <c r="AA172" s="174" t="s">
        <v>7573</v>
      </c>
      <c r="AB172" s="429">
        <v>45947</v>
      </c>
      <c r="AC172" s="430">
        <v>47774</v>
      </c>
      <c r="AD172" s="63" t="s">
        <v>4158</v>
      </c>
      <c r="AE172" s="174"/>
      <c r="AF172" s="63" t="s">
        <v>4168</v>
      </c>
      <c r="AG172" s="63"/>
      <c r="AH172" s="176" t="s">
        <v>7574</v>
      </c>
      <c r="AI172" s="176" t="s">
        <v>7575</v>
      </c>
      <c r="AJ172" s="176" t="s">
        <v>7576</v>
      </c>
      <c r="AK172" s="174"/>
      <c r="AL172" s="174"/>
      <c r="AM172" s="174"/>
      <c r="AN172" s="174"/>
      <c r="AO172" s="174"/>
      <c r="AP172" s="174"/>
      <c r="AQ172" s="174"/>
      <c r="AR172" s="174"/>
      <c r="AS172" s="174"/>
      <c r="AT172" s="174"/>
      <c r="AU172" s="174"/>
      <c r="AV172" s="174"/>
      <c r="AW172" s="174"/>
      <c r="AX172" s="174"/>
      <c r="AY172" s="174"/>
      <c r="AZ172" s="174"/>
      <c r="BA172" s="174"/>
      <c r="BB172" s="174"/>
      <c r="BC172" s="174"/>
      <c r="BD172" s="174"/>
      <c r="BE172" s="174"/>
      <c r="BF172" s="174"/>
      <c r="BG172" s="174"/>
      <c r="BH172" s="174"/>
      <c r="BI172" s="174"/>
      <c r="BJ172" s="174"/>
      <c r="BK172" s="174"/>
      <c r="BL172" s="174"/>
      <c r="BM172" s="174"/>
      <c r="BN172" s="416" t="b">
        <v>1</v>
      </c>
      <c r="BO172" s="417" t="b">
        <v>0</v>
      </c>
      <c r="BP172" s="174" t="s">
        <v>2330</v>
      </c>
      <c r="BQ172" s="174">
        <v>2025</v>
      </c>
      <c r="BR172" s="415">
        <v>45960</v>
      </c>
      <c r="BS172" s="174" t="s">
        <v>2310</v>
      </c>
      <c r="BT172" s="437"/>
      <c r="BU172" s="523"/>
      <c r="BV172" s="524"/>
      <c r="BW172" s="422"/>
      <c r="BX172" s="524"/>
      <c r="BY172" s="524"/>
      <c r="BZ172" s="422"/>
      <c r="CA172" s="524"/>
      <c r="CB172" s="523"/>
      <c r="CC172" s="524"/>
      <c r="CD172" s="525"/>
      <c r="CE172" s="426">
        <f t="shared" si="30"/>
        <v>0</v>
      </c>
      <c r="CF172" s="426">
        <f t="shared" si="31"/>
        <v>1</v>
      </c>
      <c r="CG172" s="426">
        <f t="shared" si="32"/>
        <v>0</v>
      </c>
      <c r="CH172" s="426">
        <f t="shared" si="33"/>
        <v>1</v>
      </c>
      <c r="CI172" s="425" t="b">
        <f t="shared" si="34"/>
        <v>0</v>
      </c>
    </row>
    <row r="173" spans="1:90" ht="15.75" customHeight="1">
      <c r="A173" s="174" t="s">
        <v>10</v>
      </c>
      <c r="B173" s="174" t="s">
        <v>11</v>
      </c>
      <c r="C173" s="174" t="s">
        <v>28</v>
      </c>
      <c r="D173" s="63" t="s">
        <v>13</v>
      </c>
      <c r="E173" s="63" t="s">
        <v>3756</v>
      </c>
      <c r="F173" s="315" t="str">
        <f t="array" ref="F173">IFERROR(INDEX(UIID!$K$2:$K1001, MATCH(CONCATENATE(B173,D173,G173,J173), UIID!$B$2:$B1001&amp;UIID!$D$2:$D1001&amp;UIID!$G$2:$G1001&amp;UIID!$H$2:$H1001, 0),), "Not Found")</f>
        <v>0722-0252</v>
      </c>
      <c r="G173" s="174" t="s">
        <v>3983</v>
      </c>
      <c r="H173" s="174"/>
      <c r="I173" s="174" t="s">
        <v>7568</v>
      </c>
      <c r="J173" s="174" t="s">
        <v>3984</v>
      </c>
      <c r="K173" s="174">
        <v>10.2945674075436</v>
      </c>
      <c r="L173" s="174">
        <v>123.89597956078001</v>
      </c>
      <c r="M173" s="174" t="s">
        <v>7569</v>
      </c>
      <c r="N173" s="174" t="s">
        <v>7570</v>
      </c>
      <c r="O173" s="63" t="s">
        <v>15</v>
      </c>
      <c r="P173" s="63" t="s">
        <v>16</v>
      </c>
      <c r="Q173" s="174"/>
      <c r="R173" s="174" t="s">
        <v>35</v>
      </c>
      <c r="S173" s="63" t="s">
        <v>32</v>
      </c>
      <c r="T173" s="174" t="s">
        <v>36</v>
      </c>
      <c r="U173" s="174"/>
      <c r="V173" s="174"/>
      <c r="W173" s="174" t="s">
        <v>4497</v>
      </c>
      <c r="X173" s="63" t="s">
        <v>4164</v>
      </c>
      <c r="Y173" s="174"/>
      <c r="Z173" s="174" t="s">
        <v>7496</v>
      </c>
      <c r="AA173" s="174" t="s">
        <v>7577</v>
      </c>
      <c r="AB173" s="429">
        <v>45947</v>
      </c>
      <c r="AC173" s="430">
        <v>47774</v>
      </c>
      <c r="AD173" s="63" t="s">
        <v>4158</v>
      </c>
      <c r="AE173" s="174"/>
      <c r="AF173" s="63" t="s">
        <v>4168</v>
      </c>
      <c r="AG173" s="63"/>
      <c r="AH173" s="342" t="s">
        <v>4821</v>
      </c>
      <c r="AI173" s="342" t="s">
        <v>6252</v>
      </c>
      <c r="AJ173" s="514">
        <v>45937</v>
      </c>
      <c r="AK173" s="174"/>
      <c r="AL173" s="174"/>
      <c r="AM173" s="174"/>
      <c r="AN173" s="174"/>
      <c r="AO173" s="174"/>
      <c r="AP173" s="174"/>
      <c r="AQ173" s="174"/>
      <c r="AR173" s="174"/>
      <c r="AS173" s="174"/>
      <c r="AT173" s="174"/>
      <c r="AU173" s="174"/>
      <c r="AV173" s="174"/>
      <c r="AW173" s="174"/>
      <c r="AX173" s="174"/>
      <c r="AY173" s="174"/>
      <c r="AZ173" s="174"/>
      <c r="BA173" s="174"/>
      <c r="BB173" s="174"/>
      <c r="BC173" s="174"/>
      <c r="BD173" s="174"/>
      <c r="BE173" s="174"/>
      <c r="BF173" s="174"/>
      <c r="BG173" s="174"/>
      <c r="BH173" s="174"/>
      <c r="BI173" s="174"/>
      <c r="BJ173" s="174"/>
      <c r="BK173" s="174"/>
      <c r="BL173" s="174"/>
      <c r="BM173" s="174"/>
      <c r="BN173" s="416" t="b">
        <v>1</v>
      </c>
      <c r="BO173" s="417" t="b">
        <v>0</v>
      </c>
      <c r="BP173" s="174" t="s">
        <v>2330</v>
      </c>
      <c r="BQ173" s="174">
        <v>2025</v>
      </c>
      <c r="BR173" s="415">
        <v>45960</v>
      </c>
      <c r="BS173" s="174" t="s">
        <v>2310</v>
      </c>
      <c r="BT173" s="437"/>
      <c r="BU173" s="523"/>
      <c r="BV173" s="524"/>
      <c r="BW173" s="422"/>
      <c r="BX173" s="524"/>
      <c r="BY173" s="524"/>
      <c r="BZ173" s="422"/>
      <c r="CA173" s="524"/>
      <c r="CB173" s="523"/>
      <c r="CC173" s="524"/>
      <c r="CD173" s="525"/>
      <c r="CE173" s="426">
        <f t="shared" si="30"/>
        <v>0</v>
      </c>
      <c r="CF173" s="426">
        <f t="shared" si="31"/>
        <v>1</v>
      </c>
      <c r="CG173" s="426">
        <f t="shared" si="32"/>
        <v>0</v>
      </c>
      <c r="CH173" s="426">
        <f t="shared" si="33"/>
        <v>1</v>
      </c>
      <c r="CI173" s="425" t="b">
        <f t="shared" si="34"/>
        <v>0</v>
      </c>
    </row>
    <row r="174" spans="1:90" ht="15.75" customHeight="1">
      <c r="A174" s="174" t="s">
        <v>10</v>
      </c>
      <c r="B174" s="174" t="s">
        <v>11</v>
      </c>
      <c r="C174" s="174" t="s">
        <v>28</v>
      </c>
      <c r="D174" s="63" t="s">
        <v>13</v>
      </c>
      <c r="E174" s="63" t="s">
        <v>3756</v>
      </c>
      <c r="F174" s="315" t="str">
        <f t="array" ref="F174">IFERROR(INDEX(UIID!$K$2:$K1001, MATCH(CONCATENATE(B174,D174,G174,J174), UIID!$B$2:$B1001&amp;UIID!$D$2:$D1001&amp;UIID!$G$2:$G1001&amp;UIID!$H$2:$H1001, 0),), "Not Found")</f>
        <v>0722-0253</v>
      </c>
      <c r="G174" s="174" t="s">
        <v>3985</v>
      </c>
      <c r="H174" s="174"/>
      <c r="I174" s="174" t="s">
        <v>7578</v>
      </c>
      <c r="J174" s="174" t="s">
        <v>3986</v>
      </c>
      <c r="K174" s="174">
        <v>10.3201433328222</v>
      </c>
      <c r="L174" s="174">
        <v>123.91276436131299</v>
      </c>
      <c r="M174" s="174" t="s">
        <v>7579</v>
      </c>
      <c r="N174" s="174" t="s">
        <v>7580</v>
      </c>
      <c r="O174" s="63" t="s">
        <v>15</v>
      </c>
      <c r="P174" s="63" t="s">
        <v>16</v>
      </c>
      <c r="Q174" s="174"/>
      <c r="R174" s="174" t="s">
        <v>35</v>
      </c>
      <c r="S174" s="63" t="s">
        <v>107</v>
      </c>
      <c r="T174" s="174" t="s">
        <v>108</v>
      </c>
      <c r="U174" s="174"/>
      <c r="V174" s="174"/>
      <c r="W174" s="174" t="s">
        <v>4852</v>
      </c>
      <c r="X174" s="63" t="s">
        <v>4164</v>
      </c>
      <c r="Y174" s="174"/>
      <c r="Z174" s="174" t="s">
        <v>6327</v>
      </c>
      <c r="AA174" s="174" t="s">
        <v>7581</v>
      </c>
      <c r="AB174" s="429">
        <v>45951</v>
      </c>
      <c r="AC174" s="430">
        <v>47778</v>
      </c>
      <c r="AD174" s="63" t="s">
        <v>4158</v>
      </c>
      <c r="AE174" s="174"/>
      <c r="AF174" s="63" t="s">
        <v>4168</v>
      </c>
      <c r="AG174" s="63"/>
      <c r="AH174" s="176" t="s">
        <v>6035</v>
      </c>
      <c r="AI174" s="176" t="s">
        <v>7582</v>
      </c>
      <c r="AJ174" s="488">
        <v>46943</v>
      </c>
      <c r="AK174" s="174"/>
      <c r="AL174" s="174"/>
      <c r="AM174" s="174"/>
      <c r="AN174" s="174"/>
      <c r="AO174" s="174"/>
      <c r="AP174" s="174"/>
      <c r="AQ174" s="174"/>
      <c r="AR174" s="174"/>
      <c r="AS174" s="174"/>
      <c r="AT174" s="174"/>
      <c r="AU174" s="174"/>
      <c r="AV174" s="174"/>
      <c r="AW174" s="174"/>
      <c r="AX174" s="174"/>
      <c r="AY174" s="174"/>
      <c r="AZ174" s="174"/>
      <c r="BA174" s="174"/>
      <c r="BB174" s="174"/>
      <c r="BC174" s="174"/>
      <c r="BD174" s="174"/>
      <c r="BE174" s="174"/>
      <c r="BF174" s="174"/>
      <c r="BG174" s="174"/>
      <c r="BH174" s="174"/>
      <c r="BI174" s="174"/>
      <c r="BJ174" s="174"/>
      <c r="BK174" s="174"/>
      <c r="BL174" s="174"/>
      <c r="BM174" s="174"/>
      <c r="BN174" s="416" t="b">
        <v>1</v>
      </c>
      <c r="BO174" s="417" t="b">
        <v>0</v>
      </c>
      <c r="BP174" s="174" t="s">
        <v>2330</v>
      </c>
      <c r="BQ174" s="174">
        <v>2025</v>
      </c>
      <c r="BR174" s="415">
        <v>45960</v>
      </c>
      <c r="BS174" s="174" t="s">
        <v>2307</v>
      </c>
      <c r="BT174" s="437"/>
      <c r="BU174" s="523"/>
      <c r="BV174" s="524"/>
      <c r="BW174" s="422"/>
      <c r="BX174" s="524"/>
      <c r="BY174" s="524"/>
      <c r="BZ174" s="422"/>
      <c r="CA174" s="524"/>
      <c r="CB174" s="523"/>
      <c r="CC174" s="524">
        <v>1</v>
      </c>
      <c r="CD174" s="525"/>
      <c r="CE174" s="426">
        <f t="shared" si="30"/>
        <v>1</v>
      </c>
      <c r="CF174" s="426">
        <f t="shared" si="31"/>
        <v>0</v>
      </c>
      <c r="CG174" s="426">
        <f t="shared" si="32"/>
        <v>0</v>
      </c>
      <c r="CH174" s="426">
        <f t="shared" si="33"/>
        <v>1</v>
      </c>
      <c r="CI174" s="425" t="b">
        <f t="shared" si="34"/>
        <v>0</v>
      </c>
    </row>
    <row r="175" spans="1:90" ht="15.75" customHeight="1">
      <c r="A175" s="174" t="s">
        <v>10</v>
      </c>
      <c r="B175" s="174" t="s">
        <v>11</v>
      </c>
      <c r="C175" s="174" t="s">
        <v>50</v>
      </c>
      <c r="D175" s="63" t="s">
        <v>3987</v>
      </c>
      <c r="E175" s="63" t="s">
        <v>509</v>
      </c>
      <c r="F175" s="315" t="str">
        <f t="array" ref="F175">IFERROR(INDEX(UIID!$K$2:$K1001, MATCH(CONCATENATE(B175,D175,G175,J175), UIID!$B$2:$B1001&amp;UIID!$D$2:$D1001&amp;UIID!$G$2:$G1001&amp;UIID!$H$2:$H1001, 0),), "Not Found")</f>
        <v>0722-0254</v>
      </c>
      <c r="G175" s="174" t="s">
        <v>3988</v>
      </c>
      <c r="H175" s="174"/>
      <c r="I175" s="174" t="s">
        <v>7583</v>
      </c>
      <c r="J175" s="174" t="s">
        <v>3989</v>
      </c>
      <c r="K175" s="174">
        <v>9.4190103219227694</v>
      </c>
      <c r="L175" s="174">
        <v>123.321540925059</v>
      </c>
      <c r="M175" s="174" t="s">
        <v>7584</v>
      </c>
      <c r="N175" s="174" t="s">
        <v>7585</v>
      </c>
      <c r="O175" s="63" t="s">
        <v>15</v>
      </c>
      <c r="P175" s="63" t="s">
        <v>16</v>
      </c>
      <c r="Q175" s="174"/>
      <c r="R175" s="174" t="s">
        <v>35</v>
      </c>
      <c r="S175" s="63" t="s">
        <v>32</v>
      </c>
      <c r="T175" s="174" t="s">
        <v>39</v>
      </c>
      <c r="U175" s="174"/>
      <c r="V175" s="174"/>
      <c r="W175" s="174" t="s">
        <v>4640</v>
      </c>
      <c r="X175" s="63" t="s">
        <v>4164</v>
      </c>
      <c r="Y175" s="174"/>
      <c r="Z175" s="174" t="s">
        <v>5038</v>
      </c>
      <c r="AA175" s="174" t="s">
        <v>7586</v>
      </c>
      <c r="AB175" s="429">
        <v>45951</v>
      </c>
      <c r="AC175" s="430">
        <v>47778</v>
      </c>
      <c r="AD175" s="63" t="s">
        <v>4158</v>
      </c>
      <c r="AE175" s="174"/>
      <c r="AF175" s="63" t="s">
        <v>4168</v>
      </c>
      <c r="AG175" s="63"/>
      <c r="AH175" s="342" t="s">
        <v>6244</v>
      </c>
      <c r="AI175" s="342" t="s">
        <v>7587</v>
      </c>
      <c r="AJ175" s="514">
        <v>47370</v>
      </c>
      <c r="AK175" s="174"/>
      <c r="AL175" s="174"/>
      <c r="AM175" s="174"/>
      <c r="AN175" s="174"/>
      <c r="AO175" s="174"/>
      <c r="AP175" s="174"/>
      <c r="AQ175" s="174"/>
      <c r="AR175" s="174"/>
      <c r="AS175" s="174"/>
      <c r="AT175" s="174"/>
      <c r="AU175" s="174"/>
      <c r="AV175" s="174"/>
      <c r="AW175" s="174"/>
      <c r="AX175" s="174"/>
      <c r="AY175" s="174"/>
      <c r="AZ175" s="174"/>
      <c r="BA175" s="174"/>
      <c r="BB175" s="174"/>
      <c r="BC175" s="174"/>
      <c r="BD175" s="174"/>
      <c r="BE175" s="174"/>
      <c r="BF175" s="174"/>
      <c r="BG175" s="174"/>
      <c r="BH175" s="174"/>
      <c r="BI175" s="174"/>
      <c r="BJ175" s="174"/>
      <c r="BK175" s="174"/>
      <c r="BL175" s="174"/>
      <c r="BM175" s="174"/>
      <c r="BN175" s="416" t="b">
        <v>1</v>
      </c>
      <c r="BO175" s="417" t="b">
        <v>0</v>
      </c>
      <c r="BP175" s="174" t="s">
        <v>2330</v>
      </c>
      <c r="BQ175" s="174">
        <v>2025</v>
      </c>
      <c r="BR175" s="415">
        <v>45960</v>
      </c>
      <c r="BS175" s="174" t="s">
        <v>2307</v>
      </c>
      <c r="BT175" s="437"/>
      <c r="BU175" s="523"/>
      <c r="BV175" s="524"/>
      <c r="BW175" s="422"/>
      <c r="BX175" s="524"/>
      <c r="BY175" s="524"/>
      <c r="BZ175" s="422"/>
      <c r="CA175" s="524"/>
      <c r="CB175" s="523"/>
      <c r="CC175" s="524">
        <v>1</v>
      </c>
      <c r="CD175" s="525"/>
      <c r="CE175" s="426">
        <f t="shared" si="30"/>
        <v>1</v>
      </c>
      <c r="CF175" s="426">
        <f t="shared" si="31"/>
        <v>0</v>
      </c>
      <c r="CG175" s="426">
        <f t="shared" si="32"/>
        <v>0</v>
      </c>
      <c r="CH175" s="426">
        <f t="shared" si="33"/>
        <v>1</v>
      </c>
      <c r="CI175" s="425" t="b">
        <f t="shared" si="34"/>
        <v>0</v>
      </c>
    </row>
    <row r="176" spans="1:90" ht="15.75" customHeight="1">
      <c r="A176" s="174" t="s">
        <v>10</v>
      </c>
      <c r="B176" s="174" t="s">
        <v>11</v>
      </c>
      <c r="C176" s="174" t="s">
        <v>50</v>
      </c>
      <c r="D176" s="63" t="s">
        <v>13</v>
      </c>
      <c r="E176" s="63" t="s">
        <v>3756</v>
      </c>
      <c r="F176" s="315" t="str">
        <f t="array" ref="F176">IFERROR(INDEX(UIID!$K$2:$K1001, MATCH(CONCATENATE(B176,D176,G176,J176), UIID!$B$2:$B1001&amp;UIID!$D$2:$D1001&amp;UIID!$G$2:$G1001&amp;UIID!$H$2:$H1001, 0),), "Not Found")</f>
        <v>0722-0255</v>
      </c>
      <c r="G176" s="174" t="s">
        <v>3988</v>
      </c>
      <c r="H176" s="174"/>
      <c r="I176" s="174" t="s">
        <v>7583</v>
      </c>
      <c r="J176" s="174" t="s">
        <v>3990</v>
      </c>
      <c r="K176" s="174">
        <v>10.3316453631817</v>
      </c>
      <c r="L176" s="174">
        <v>123.888336864734</v>
      </c>
      <c r="M176" s="174" t="s">
        <v>7588</v>
      </c>
      <c r="N176" s="174" t="s">
        <v>7589</v>
      </c>
      <c r="O176" s="63" t="s">
        <v>15</v>
      </c>
      <c r="P176" s="63" t="s">
        <v>16</v>
      </c>
      <c r="Q176" s="174"/>
      <c r="R176" s="174" t="s">
        <v>35</v>
      </c>
      <c r="S176" s="63" t="s">
        <v>2230</v>
      </c>
      <c r="T176" s="174" t="s">
        <v>161</v>
      </c>
      <c r="U176" s="174"/>
      <c r="V176" s="174"/>
      <c r="W176" s="174" t="s">
        <v>4806</v>
      </c>
      <c r="X176" s="63" t="s">
        <v>4157</v>
      </c>
      <c r="Y176" s="174"/>
      <c r="Z176" s="174" t="s">
        <v>957</v>
      </c>
      <c r="AA176" s="174" t="s">
        <v>7590</v>
      </c>
      <c r="AB176" s="429">
        <v>45951</v>
      </c>
      <c r="AC176" s="430">
        <v>47778</v>
      </c>
      <c r="AD176" s="63" t="s">
        <v>4158</v>
      </c>
      <c r="AE176" s="174"/>
      <c r="AF176" s="63" t="s">
        <v>4168</v>
      </c>
      <c r="AG176" s="63"/>
      <c r="AH176" s="341" t="s">
        <v>7591</v>
      </c>
      <c r="AI176" s="341" t="s">
        <v>7592</v>
      </c>
      <c r="AJ176" s="517">
        <v>46462</v>
      </c>
      <c r="AK176" s="174"/>
      <c r="AL176" s="174"/>
      <c r="AM176" s="174"/>
      <c r="AN176" s="174"/>
      <c r="AO176" s="174"/>
      <c r="AP176" s="174"/>
      <c r="AQ176" s="174"/>
      <c r="AR176" s="174"/>
      <c r="AS176" s="174"/>
      <c r="AT176" s="174"/>
      <c r="AU176" s="174"/>
      <c r="AV176" s="174"/>
      <c r="AW176" s="174"/>
      <c r="AX176" s="174"/>
      <c r="AY176" s="174"/>
      <c r="AZ176" s="174"/>
      <c r="BA176" s="174"/>
      <c r="BB176" s="174"/>
      <c r="BC176" s="174"/>
      <c r="BD176" s="174"/>
      <c r="BE176" s="174"/>
      <c r="BF176" s="174"/>
      <c r="BG176" s="174"/>
      <c r="BH176" s="174"/>
      <c r="BI176" s="174"/>
      <c r="BJ176" s="174"/>
      <c r="BK176" s="174"/>
      <c r="BL176" s="174"/>
      <c r="BM176" s="174"/>
      <c r="BN176" s="416" t="b">
        <v>1</v>
      </c>
      <c r="BO176" s="417" t="b">
        <v>0</v>
      </c>
      <c r="BP176" s="174" t="s">
        <v>2330</v>
      </c>
      <c r="BQ176" s="174">
        <v>2025</v>
      </c>
      <c r="BR176" s="415">
        <v>45960</v>
      </c>
      <c r="BS176" s="174" t="s">
        <v>2307</v>
      </c>
      <c r="BT176" s="437"/>
      <c r="BU176" s="523"/>
      <c r="BV176" s="524"/>
      <c r="BW176" s="422"/>
      <c r="BX176" s="524"/>
      <c r="BY176" s="524"/>
      <c r="BZ176" s="422"/>
      <c r="CA176" s="524"/>
      <c r="CB176" s="523"/>
      <c r="CC176" s="524">
        <v>1</v>
      </c>
      <c r="CD176" s="525"/>
      <c r="CE176" s="426">
        <f t="shared" si="30"/>
        <v>1</v>
      </c>
      <c r="CF176" s="426">
        <f t="shared" si="31"/>
        <v>0</v>
      </c>
      <c r="CG176" s="426">
        <f t="shared" si="32"/>
        <v>0</v>
      </c>
      <c r="CH176" s="426">
        <f t="shared" si="33"/>
        <v>1</v>
      </c>
      <c r="CI176" s="425" t="b">
        <f t="shared" si="34"/>
        <v>0</v>
      </c>
    </row>
    <row r="177" spans="1:90" ht="15.75" customHeight="1">
      <c r="A177" s="174" t="s">
        <v>10</v>
      </c>
      <c r="B177" s="174" t="s">
        <v>11</v>
      </c>
      <c r="C177" s="174" t="s">
        <v>50</v>
      </c>
      <c r="D177" s="63" t="s">
        <v>13</v>
      </c>
      <c r="E177" s="63" t="s">
        <v>3756</v>
      </c>
      <c r="F177" s="315" t="str">
        <f t="array" ref="F177">IFERROR(INDEX(UIID!$K$2:$K1001, MATCH(CONCATENATE(B177,D177,G177,J177), UIID!$B$2:$B1001&amp;UIID!$D$2:$D1001&amp;UIID!$G$2:$G1001&amp;UIID!$H$2:$H1001, 0),), "Not Found")</f>
        <v>0722-0255</v>
      </c>
      <c r="G177" s="174" t="s">
        <v>3988</v>
      </c>
      <c r="H177" s="174"/>
      <c r="I177" s="174" t="s">
        <v>7583</v>
      </c>
      <c r="J177" s="174" t="s">
        <v>3990</v>
      </c>
      <c r="K177" s="174">
        <v>10.3316453631817</v>
      </c>
      <c r="L177" s="174">
        <v>123.888336864734</v>
      </c>
      <c r="M177" s="174" t="s">
        <v>7588</v>
      </c>
      <c r="N177" s="174" t="s">
        <v>7589</v>
      </c>
      <c r="O177" s="63" t="s">
        <v>15</v>
      </c>
      <c r="P177" s="63" t="s">
        <v>16</v>
      </c>
      <c r="Q177" s="174"/>
      <c r="R177" s="174" t="s">
        <v>35</v>
      </c>
      <c r="S177" s="63" t="s">
        <v>32</v>
      </c>
      <c r="T177" s="174" t="s">
        <v>228</v>
      </c>
      <c r="U177" s="174"/>
      <c r="V177" s="174"/>
      <c r="W177" s="174" t="s">
        <v>4858</v>
      </c>
      <c r="X177" s="63" t="s">
        <v>4157</v>
      </c>
      <c r="Y177" s="174"/>
      <c r="Z177" s="174" t="s">
        <v>4859</v>
      </c>
      <c r="AA177" s="174" t="s">
        <v>7593</v>
      </c>
      <c r="AB177" s="429">
        <v>45951</v>
      </c>
      <c r="AC177" s="430">
        <v>47778</v>
      </c>
      <c r="AD177" s="63" t="s">
        <v>4158</v>
      </c>
      <c r="AE177" s="174"/>
      <c r="AF177" s="63" t="s">
        <v>4168</v>
      </c>
      <c r="AG177" s="63"/>
      <c r="AH177" s="342" t="s">
        <v>7594</v>
      </c>
      <c r="AI177" s="342" t="s">
        <v>7595</v>
      </c>
      <c r="AJ177" s="514">
        <v>47221</v>
      </c>
      <c r="AK177" s="174"/>
      <c r="AL177" s="174"/>
      <c r="AM177" s="174"/>
      <c r="AN177" s="174"/>
      <c r="AO177" s="174"/>
      <c r="AP177" s="174"/>
      <c r="AQ177" s="174"/>
      <c r="AR177" s="174"/>
      <c r="AS177" s="174"/>
      <c r="AT177" s="174"/>
      <c r="AU177" s="174"/>
      <c r="AV177" s="174"/>
      <c r="AW177" s="174"/>
      <c r="AX177" s="174"/>
      <c r="AY177" s="174"/>
      <c r="AZ177" s="174"/>
      <c r="BA177" s="174"/>
      <c r="BB177" s="174"/>
      <c r="BC177" s="174"/>
      <c r="BD177" s="174"/>
      <c r="BE177" s="174"/>
      <c r="BF177" s="174"/>
      <c r="BG177" s="174"/>
      <c r="BH177" s="174"/>
      <c r="BI177" s="174"/>
      <c r="BJ177" s="174"/>
      <c r="BK177" s="174"/>
      <c r="BL177" s="174"/>
      <c r="BM177" s="174"/>
      <c r="BN177" s="416" t="b">
        <v>1</v>
      </c>
      <c r="BO177" s="417" t="b">
        <v>0</v>
      </c>
      <c r="BP177" s="174" t="s">
        <v>2330</v>
      </c>
      <c r="BQ177" s="174">
        <v>2025</v>
      </c>
      <c r="BR177" s="415">
        <v>45960</v>
      </c>
      <c r="BS177" s="174" t="s">
        <v>2310</v>
      </c>
      <c r="BT177" s="437"/>
      <c r="BU177" s="523"/>
      <c r="BV177" s="524"/>
      <c r="BW177" s="422"/>
      <c r="BX177" s="524"/>
      <c r="BY177" s="524"/>
      <c r="BZ177" s="422"/>
      <c r="CA177" s="524"/>
      <c r="CB177" s="523"/>
      <c r="CC177" s="524"/>
      <c r="CD177" s="525"/>
      <c r="CE177" s="426">
        <f t="shared" si="30"/>
        <v>0</v>
      </c>
      <c r="CF177" s="426">
        <f t="shared" si="31"/>
        <v>1</v>
      </c>
      <c r="CG177" s="426">
        <f t="shared" si="32"/>
        <v>0</v>
      </c>
      <c r="CH177" s="426">
        <f t="shared" si="33"/>
        <v>1</v>
      </c>
      <c r="CI177" s="425" t="b">
        <f t="shared" si="34"/>
        <v>0</v>
      </c>
    </row>
    <row r="178" spans="1:90" ht="15.75" customHeight="1">
      <c r="A178" s="174" t="s">
        <v>10</v>
      </c>
      <c r="B178" s="174" t="s">
        <v>11</v>
      </c>
      <c r="C178" s="174" t="s">
        <v>123</v>
      </c>
      <c r="D178" s="63" t="s">
        <v>513</v>
      </c>
      <c r="E178" s="63" t="s">
        <v>28</v>
      </c>
      <c r="F178" s="315" t="str">
        <f t="array" ref="F178">IFERROR(INDEX(UIID!$K$2:$K1001, MATCH(CONCATENATE(B178,D178,G178,J178), UIID!$B$2:$B1001&amp;UIID!$D$2:$D1001&amp;UIID!$G$2:$G1001&amp;UIID!$H$2:$H1001, 0),), "Not Found")</f>
        <v>0722-0083</v>
      </c>
      <c r="G178" s="63" t="s">
        <v>1892</v>
      </c>
      <c r="H178" s="63"/>
      <c r="I178" s="63" t="s">
        <v>5857</v>
      </c>
      <c r="J178" s="63" t="s">
        <v>1893</v>
      </c>
      <c r="K178" s="63">
        <v>10.5126433671649</v>
      </c>
      <c r="L178" s="63">
        <v>123.72945855390201</v>
      </c>
      <c r="M178" s="63" t="s">
        <v>1894</v>
      </c>
      <c r="N178" s="63" t="s">
        <v>5877</v>
      </c>
      <c r="O178" s="63" t="s">
        <v>15</v>
      </c>
      <c r="P178" s="63" t="s">
        <v>16</v>
      </c>
      <c r="Q178" s="174"/>
      <c r="R178" s="174" t="s">
        <v>35</v>
      </c>
      <c r="S178" s="63" t="s">
        <v>272</v>
      </c>
      <c r="T178" s="174" t="s">
        <v>2649</v>
      </c>
      <c r="U178" s="174"/>
      <c r="V178" s="174"/>
      <c r="W178" s="174" t="s">
        <v>4705</v>
      </c>
      <c r="X178" s="63" t="s">
        <v>4306</v>
      </c>
      <c r="Y178" s="174"/>
      <c r="Z178" s="174" t="s">
        <v>5068</v>
      </c>
      <c r="AA178" s="174" t="s">
        <v>7596</v>
      </c>
      <c r="AB178" s="429">
        <v>45953</v>
      </c>
      <c r="AC178" s="430">
        <v>47780</v>
      </c>
      <c r="AD178" s="63" t="s">
        <v>4158</v>
      </c>
      <c r="AE178" s="174"/>
      <c r="AF178" s="63" t="s">
        <v>4168</v>
      </c>
      <c r="AG178" s="63"/>
      <c r="AH178" s="341" t="s">
        <v>7597</v>
      </c>
      <c r="AI178" s="341" t="s">
        <v>7598</v>
      </c>
      <c r="AJ178" s="517">
        <v>46411</v>
      </c>
      <c r="AK178" s="174"/>
      <c r="AL178" s="174"/>
      <c r="AM178" s="174"/>
      <c r="AN178" s="174"/>
      <c r="AO178" s="174"/>
      <c r="AP178" s="174"/>
      <c r="AQ178" s="174"/>
      <c r="AR178" s="174"/>
      <c r="AS178" s="174"/>
      <c r="AT178" s="174"/>
      <c r="AU178" s="174"/>
      <c r="AV178" s="174"/>
      <c r="AW178" s="174"/>
      <c r="AX178" s="174"/>
      <c r="AY178" s="174"/>
      <c r="AZ178" s="174"/>
      <c r="BA178" s="174"/>
      <c r="BB178" s="174"/>
      <c r="BC178" s="174"/>
      <c r="BD178" s="174"/>
      <c r="BE178" s="174"/>
      <c r="BF178" s="174"/>
      <c r="BG178" s="174"/>
      <c r="BH178" s="174"/>
      <c r="BI178" s="174"/>
      <c r="BJ178" s="174"/>
      <c r="BK178" s="174"/>
      <c r="BL178" s="174"/>
      <c r="BM178" s="174"/>
      <c r="BN178" s="416" t="b">
        <v>1</v>
      </c>
      <c r="BO178" s="417" t="b">
        <v>0</v>
      </c>
      <c r="BP178" s="174" t="s">
        <v>2330</v>
      </c>
      <c r="BQ178" s="174">
        <v>2025</v>
      </c>
      <c r="BR178" s="415">
        <v>45960</v>
      </c>
      <c r="BS178" s="174" t="s">
        <v>2310</v>
      </c>
      <c r="BT178" s="437"/>
      <c r="BU178" s="523"/>
      <c r="BV178" s="524"/>
      <c r="BW178" s="422"/>
      <c r="BX178" s="524"/>
      <c r="BY178" s="524"/>
      <c r="BZ178" s="422"/>
      <c r="CA178" s="524"/>
      <c r="CB178" s="523"/>
      <c r="CC178" s="524"/>
      <c r="CD178" s="525"/>
      <c r="CE178" s="426">
        <f t="shared" si="30"/>
        <v>0</v>
      </c>
      <c r="CF178" s="426">
        <f t="shared" si="31"/>
        <v>1</v>
      </c>
      <c r="CG178" s="426">
        <f t="shared" si="32"/>
        <v>0</v>
      </c>
      <c r="CH178" s="426">
        <f t="shared" si="33"/>
        <v>1</v>
      </c>
      <c r="CI178" s="425" t="b">
        <f t="shared" si="34"/>
        <v>0</v>
      </c>
    </row>
    <row r="179" spans="1:90" ht="15.75" customHeight="1">
      <c r="A179" s="174" t="s">
        <v>10</v>
      </c>
      <c r="B179" s="174" t="s">
        <v>11</v>
      </c>
      <c r="C179" s="174" t="s">
        <v>176</v>
      </c>
      <c r="D179" s="63" t="s">
        <v>3997</v>
      </c>
      <c r="E179" s="63" t="s">
        <v>3756</v>
      </c>
      <c r="F179" s="315" t="str">
        <f t="array" ref="F179">IFERROR(INDEX(UIID!$K$2:$K1001, MATCH(CONCATENATE(B179,D179,G179,J179), UIID!$B$2:$B1001&amp;UIID!$D$2:$D1001&amp;UIID!$G$2:$G1001&amp;UIID!$H$2:$H1001, 0),), "Not Found")</f>
        <v>0722-0188</v>
      </c>
      <c r="G179" s="176" t="s">
        <v>3463</v>
      </c>
      <c r="H179" s="174"/>
      <c r="I179" s="174" t="s">
        <v>6808</v>
      </c>
      <c r="J179" s="174" t="s">
        <v>3890</v>
      </c>
      <c r="K179" s="498">
        <v>10.284964</v>
      </c>
      <c r="L179" s="498">
        <v>123.99601199999999</v>
      </c>
      <c r="M179" s="174" t="s">
        <v>6809</v>
      </c>
      <c r="N179" s="494" t="s">
        <v>6810</v>
      </c>
      <c r="O179" s="63" t="s">
        <v>15</v>
      </c>
      <c r="P179" s="63" t="s">
        <v>16</v>
      </c>
      <c r="Q179" s="174"/>
      <c r="R179" s="174" t="s">
        <v>35</v>
      </c>
      <c r="S179" s="63" t="s">
        <v>117</v>
      </c>
      <c r="T179" s="174" t="s">
        <v>315</v>
      </c>
      <c r="U179" s="174"/>
      <c r="V179" s="174"/>
      <c r="W179" s="174" t="s">
        <v>6353</v>
      </c>
      <c r="X179" s="63" t="s">
        <v>4164</v>
      </c>
      <c r="Y179" s="174"/>
      <c r="Z179" s="174" t="s">
        <v>5049</v>
      </c>
      <c r="AA179" s="174" t="s">
        <v>7599</v>
      </c>
      <c r="AB179" s="429">
        <v>45958</v>
      </c>
      <c r="AC179" s="430">
        <v>47183</v>
      </c>
      <c r="AD179" s="63" t="s">
        <v>1605</v>
      </c>
      <c r="AE179" s="174"/>
      <c r="AF179" s="63" t="s">
        <v>4159</v>
      </c>
      <c r="AG179" s="63"/>
      <c r="AH179" s="520" t="s">
        <v>6812</v>
      </c>
      <c r="AI179" s="520" t="s">
        <v>6813</v>
      </c>
      <c r="AJ179" s="637">
        <v>46757</v>
      </c>
      <c r="AK179" s="174"/>
      <c r="AL179" s="174"/>
      <c r="AM179" s="174"/>
      <c r="AN179" s="174"/>
      <c r="AO179" s="174"/>
      <c r="AP179" s="174"/>
      <c r="AQ179" s="174"/>
      <c r="AR179" s="174"/>
      <c r="AS179" s="174"/>
      <c r="AT179" s="174"/>
      <c r="AU179" s="174"/>
      <c r="AV179" s="174"/>
      <c r="AW179" s="174"/>
      <c r="AX179" s="174"/>
      <c r="AY179" s="174"/>
      <c r="AZ179" s="174"/>
      <c r="BA179" s="174"/>
      <c r="BB179" s="174"/>
      <c r="BC179" s="174"/>
      <c r="BD179" s="174"/>
      <c r="BE179" s="174"/>
      <c r="BF179" s="174"/>
      <c r="BG179" s="174"/>
      <c r="BH179" s="174"/>
      <c r="BI179" s="174"/>
      <c r="BJ179" s="174"/>
      <c r="BK179" s="174"/>
      <c r="BL179" s="174"/>
      <c r="BM179" s="174"/>
      <c r="BN179" s="416" t="b">
        <v>1</v>
      </c>
      <c r="BO179" s="417" t="b">
        <v>0</v>
      </c>
      <c r="BP179" s="174" t="s">
        <v>2330</v>
      </c>
      <c r="BQ179" s="174">
        <v>2025</v>
      </c>
      <c r="BR179" s="415">
        <v>45960</v>
      </c>
      <c r="BS179" s="174" t="s">
        <v>2310</v>
      </c>
      <c r="BT179" s="437"/>
      <c r="BU179" s="523"/>
      <c r="BV179" s="524"/>
      <c r="BW179" s="422"/>
      <c r="BX179" s="524"/>
      <c r="BY179" s="524"/>
      <c r="BZ179" s="422"/>
      <c r="CA179" s="524"/>
      <c r="CB179" s="523"/>
      <c r="CC179" s="524"/>
      <c r="CD179" s="525"/>
      <c r="CE179" s="426">
        <f t="shared" si="30"/>
        <v>0</v>
      </c>
      <c r="CF179" s="426">
        <f t="shared" si="31"/>
        <v>1</v>
      </c>
      <c r="CG179" s="426">
        <f t="shared" si="32"/>
        <v>0</v>
      </c>
      <c r="CH179" s="426">
        <f t="shared" si="33"/>
        <v>1</v>
      </c>
      <c r="CI179" s="425" t="b">
        <f t="shared" si="34"/>
        <v>0</v>
      </c>
    </row>
    <row r="180" spans="1:90" ht="15.75" customHeight="1">
      <c r="A180" s="174" t="s">
        <v>10</v>
      </c>
      <c r="B180" s="174" t="s">
        <v>11</v>
      </c>
      <c r="C180" s="174" t="s">
        <v>28</v>
      </c>
      <c r="D180" s="63" t="s">
        <v>1011</v>
      </c>
      <c r="E180" s="63" t="s">
        <v>30</v>
      </c>
      <c r="F180" s="315" t="str">
        <f t="array" ref="F180">IFERROR(INDEX(UIID!$K$2:$K1001, MATCH(CONCATENATE(B180,D180,G180,J180), UIID!$B$2:$B1001&amp;UIID!$D$2:$D1001&amp;UIID!$G$2:$G1001&amp;UIID!$H$2:$H1001, 0),), "Not Found")</f>
        <v>0722-0071</v>
      </c>
      <c r="G180" s="63" t="s">
        <v>1734</v>
      </c>
      <c r="H180" s="63"/>
      <c r="I180" s="63" t="s">
        <v>5796</v>
      </c>
      <c r="J180" s="63" t="s">
        <v>1735</v>
      </c>
      <c r="K180" s="63">
        <v>10.2068440347034</v>
      </c>
      <c r="L180" s="63">
        <v>123.757356850146</v>
      </c>
      <c r="M180" s="63" t="s">
        <v>1736</v>
      </c>
      <c r="N180" s="63" t="s">
        <v>5797</v>
      </c>
      <c r="O180" s="63" t="s">
        <v>15</v>
      </c>
      <c r="P180" s="63" t="s">
        <v>16</v>
      </c>
      <c r="Q180" s="174"/>
      <c r="R180" s="174" t="s">
        <v>35</v>
      </c>
      <c r="S180" s="63" t="s">
        <v>107</v>
      </c>
      <c r="T180" s="174" t="s">
        <v>108</v>
      </c>
      <c r="U180" s="174"/>
      <c r="V180" s="174"/>
      <c r="W180" s="174" t="s">
        <v>4713</v>
      </c>
      <c r="X180" s="63" t="s">
        <v>4164</v>
      </c>
      <c r="Y180" s="174"/>
      <c r="Z180" s="174" t="s">
        <v>5017</v>
      </c>
      <c r="AA180" s="174" t="s">
        <v>7600</v>
      </c>
      <c r="AB180" s="429">
        <v>45959</v>
      </c>
      <c r="AC180" s="430">
        <v>47786</v>
      </c>
      <c r="AD180" s="63" t="s">
        <v>4158</v>
      </c>
      <c r="AE180" s="174"/>
      <c r="AF180" s="63" t="s">
        <v>4168</v>
      </c>
      <c r="AG180" s="63"/>
      <c r="AH180" s="341" t="s">
        <v>7601</v>
      </c>
      <c r="AI180" s="341" t="s">
        <v>7602</v>
      </c>
      <c r="AJ180" s="517">
        <v>46683</v>
      </c>
      <c r="AK180" s="174"/>
      <c r="AL180" s="174"/>
      <c r="AM180" s="174"/>
      <c r="AN180" s="174"/>
      <c r="AO180" s="174"/>
      <c r="AP180" s="174"/>
      <c r="AQ180" s="174"/>
      <c r="AR180" s="174"/>
      <c r="AS180" s="174"/>
      <c r="AT180" s="174"/>
      <c r="AU180" s="174"/>
      <c r="AV180" s="174"/>
      <c r="AW180" s="174"/>
      <c r="AX180" s="174"/>
      <c r="AY180" s="174"/>
      <c r="AZ180" s="174"/>
      <c r="BA180" s="174"/>
      <c r="BB180" s="174"/>
      <c r="BC180" s="174"/>
      <c r="BD180" s="174"/>
      <c r="BE180" s="174"/>
      <c r="BF180" s="174"/>
      <c r="BG180" s="174"/>
      <c r="BH180" s="174"/>
      <c r="BI180" s="174"/>
      <c r="BJ180" s="174"/>
      <c r="BK180" s="174"/>
      <c r="BL180" s="174"/>
      <c r="BM180" s="174"/>
      <c r="BN180" s="416" t="b">
        <v>1</v>
      </c>
      <c r="BO180" s="417" t="b">
        <v>0</v>
      </c>
      <c r="BP180" s="174" t="s">
        <v>2330</v>
      </c>
      <c r="BQ180" s="174">
        <v>2025</v>
      </c>
      <c r="BR180" s="415">
        <v>45960</v>
      </c>
      <c r="BS180" s="174" t="s">
        <v>2310</v>
      </c>
      <c r="BT180" s="437"/>
      <c r="BU180" s="523"/>
      <c r="BV180" s="524"/>
      <c r="BW180" s="422"/>
      <c r="BX180" s="524"/>
      <c r="BY180" s="524"/>
      <c r="BZ180" s="422"/>
      <c r="CA180" s="524"/>
      <c r="CB180" s="523"/>
      <c r="CC180" s="524"/>
      <c r="CD180" s="525"/>
      <c r="CE180" s="426">
        <f t="shared" si="30"/>
        <v>0</v>
      </c>
      <c r="CF180" s="426">
        <f t="shared" si="31"/>
        <v>1</v>
      </c>
      <c r="CG180" s="426">
        <f t="shared" si="32"/>
        <v>0</v>
      </c>
      <c r="CH180" s="426">
        <f t="shared" si="33"/>
        <v>1</v>
      </c>
      <c r="CI180" s="425" t="b">
        <f t="shared" si="34"/>
        <v>0</v>
      </c>
    </row>
    <row r="181" spans="1:90" ht="15.75" customHeight="1">
      <c r="A181" s="174" t="s">
        <v>10</v>
      </c>
      <c r="B181" s="174" t="s">
        <v>11</v>
      </c>
      <c r="C181" s="174" t="s">
        <v>28</v>
      </c>
      <c r="D181" s="63" t="s">
        <v>1011</v>
      </c>
      <c r="E181" s="63" t="s">
        <v>30</v>
      </c>
      <c r="F181" s="315" t="str">
        <f t="array" ref="F181">IFERROR(INDEX(UIID!$K$2:$K1001, MATCH(CONCATENATE(B181,D181,G181,J181), UIID!$B$2:$B1001&amp;UIID!$D$2:$D1001&amp;UIID!$G$2:$G1001&amp;UIID!$H$2:$H1001, 0),), "Not Found")</f>
        <v>0722-0071</v>
      </c>
      <c r="G181" s="63" t="s">
        <v>1734</v>
      </c>
      <c r="H181" s="174"/>
      <c r="I181" s="63" t="s">
        <v>5796</v>
      </c>
      <c r="J181" s="63" t="s">
        <v>1735</v>
      </c>
      <c r="K181" s="63">
        <v>10.2068440347034</v>
      </c>
      <c r="L181" s="63">
        <v>123.757356850146</v>
      </c>
      <c r="M181" s="63" t="s">
        <v>1736</v>
      </c>
      <c r="N181" s="63" t="s">
        <v>5797</v>
      </c>
      <c r="O181" s="63" t="s">
        <v>15</v>
      </c>
      <c r="P181" s="63" t="s">
        <v>16</v>
      </c>
      <c r="Q181" s="174"/>
      <c r="R181" s="174" t="s">
        <v>35</v>
      </c>
      <c r="S181" s="63" t="s">
        <v>107</v>
      </c>
      <c r="T181" s="174" t="s">
        <v>666</v>
      </c>
      <c r="U181" s="174"/>
      <c r="V181" s="174"/>
      <c r="W181" s="174" t="s">
        <v>4852</v>
      </c>
      <c r="X181" s="63" t="s">
        <v>4164</v>
      </c>
      <c r="Y181" s="174"/>
      <c r="Z181" s="174" t="s">
        <v>5017</v>
      </c>
      <c r="AA181" s="174" t="s">
        <v>7603</v>
      </c>
      <c r="AB181" s="429">
        <v>45959</v>
      </c>
      <c r="AC181" s="430">
        <v>47786</v>
      </c>
      <c r="AD181" s="63" t="s">
        <v>4158</v>
      </c>
      <c r="AE181" s="174"/>
      <c r="AF181" s="63" t="s">
        <v>4168</v>
      </c>
      <c r="AG181" s="63"/>
      <c r="AH181" s="342" t="s">
        <v>6035</v>
      </c>
      <c r="AI181" s="342" t="s">
        <v>7582</v>
      </c>
      <c r="AJ181" s="514">
        <v>46943</v>
      </c>
      <c r="AK181" s="174"/>
      <c r="AL181" s="174"/>
      <c r="AM181" s="174"/>
      <c r="AN181" s="174"/>
      <c r="AO181" s="174"/>
      <c r="AP181" s="174"/>
      <c r="AQ181" s="174"/>
      <c r="AR181" s="174"/>
      <c r="AS181" s="174"/>
      <c r="AT181" s="174"/>
      <c r="AU181" s="174"/>
      <c r="AV181" s="174"/>
      <c r="AW181" s="174"/>
      <c r="AX181" s="174"/>
      <c r="AY181" s="174"/>
      <c r="AZ181" s="174"/>
      <c r="BA181" s="174"/>
      <c r="BB181" s="174"/>
      <c r="BC181" s="174"/>
      <c r="BD181" s="174"/>
      <c r="BE181" s="174"/>
      <c r="BF181" s="174"/>
      <c r="BG181" s="174"/>
      <c r="BH181" s="174"/>
      <c r="BI181" s="174"/>
      <c r="BJ181" s="174"/>
      <c r="BK181" s="174"/>
      <c r="BL181" s="174"/>
      <c r="BM181" s="174"/>
      <c r="BN181" s="416" t="b">
        <v>1</v>
      </c>
      <c r="BO181" s="417" t="b">
        <v>0</v>
      </c>
      <c r="BP181" s="174" t="s">
        <v>2330</v>
      </c>
      <c r="BQ181" s="174">
        <v>2025</v>
      </c>
      <c r="BR181" s="415">
        <v>45960</v>
      </c>
      <c r="BS181" s="174" t="s">
        <v>2310</v>
      </c>
      <c r="BT181" s="437"/>
      <c r="BU181" s="523"/>
      <c r="BV181" s="524"/>
      <c r="BW181" s="422"/>
      <c r="BX181" s="524"/>
      <c r="BY181" s="524"/>
      <c r="BZ181" s="422"/>
      <c r="CA181" s="524"/>
      <c r="CB181" s="523"/>
      <c r="CC181" s="524"/>
      <c r="CD181" s="525"/>
      <c r="CE181" s="426">
        <f t="shared" si="30"/>
        <v>0</v>
      </c>
      <c r="CF181" s="426">
        <f t="shared" si="31"/>
        <v>1</v>
      </c>
      <c r="CG181" s="426">
        <f t="shared" si="32"/>
        <v>0</v>
      </c>
      <c r="CH181" s="426">
        <f t="shared" si="33"/>
        <v>1</v>
      </c>
      <c r="CI181" s="425" t="b">
        <f t="shared" si="34"/>
        <v>0</v>
      </c>
    </row>
    <row r="182" spans="1:90" ht="15.75" customHeight="1">
      <c r="A182" s="319" t="s">
        <v>10</v>
      </c>
      <c r="B182" s="319" t="s">
        <v>11</v>
      </c>
      <c r="C182" s="319" t="s">
        <v>28</v>
      </c>
      <c r="D182" s="356" t="s">
        <v>13</v>
      </c>
      <c r="E182" s="356" t="s">
        <v>3756</v>
      </c>
      <c r="F182" s="359" t="str">
        <f t="array" ref="F182">IFERROR(INDEX(UIID!$K$2:$K1001, MATCH(CONCATENATE(B182,D182,G182,J182), UIID!$B$2:$B1001&amp;UIID!$D$2:$D1001&amp;UIID!$G$2:$G1001&amp;UIID!$H$2:$H1001, 0),), "Not Found")</f>
        <v>0722-0247</v>
      </c>
      <c r="G182" s="319" t="s">
        <v>3974</v>
      </c>
      <c r="H182" s="319"/>
      <c r="I182" s="319" t="s">
        <v>7505</v>
      </c>
      <c r="J182" s="319" t="s">
        <v>3975</v>
      </c>
      <c r="K182" s="319">
        <v>10.343994884297301</v>
      </c>
      <c r="L182" s="319">
        <v>123.908876816682</v>
      </c>
      <c r="M182" s="319" t="s">
        <v>7506</v>
      </c>
      <c r="N182" s="495" t="s">
        <v>7507</v>
      </c>
      <c r="O182" s="356" t="s">
        <v>15</v>
      </c>
      <c r="P182" s="356" t="s">
        <v>16</v>
      </c>
      <c r="Q182" s="319"/>
      <c r="R182" s="319" t="s">
        <v>4262</v>
      </c>
      <c r="S182" s="356" t="s">
        <v>3006</v>
      </c>
      <c r="T182" s="319"/>
      <c r="U182" s="319" t="s">
        <v>2731</v>
      </c>
      <c r="V182" s="319"/>
      <c r="W182" s="319"/>
      <c r="X182" s="356" t="s">
        <v>22</v>
      </c>
      <c r="Y182" s="319"/>
      <c r="Z182" s="319" t="s">
        <v>7604</v>
      </c>
      <c r="AA182" s="319" t="s">
        <v>7605</v>
      </c>
      <c r="AB182" s="475">
        <v>45959</v>
      </c>
      <c r="AC182" s="476">
        <v>47786</v>
      </c>
      <c r="AD182" s="356" t="s">
        <v>4158</v>
      </c>
      <c r="AE182" s="319"/>
      <c r="AF182" s="356" t="s">
        <v>4168</v>
      </c>
      <c r="AG182" s="356"/>
      <c r="AH182" s="500" t="s">
        <v>7509</v>
      </c>
      <c r="AI182" s="500" t="s">
        <v>7510</v>
      </c>
      <c r="AJ182" s="500" t="s">
        <v>22</v>
      </c>
      <c r="AK182" s="319"/>
      <c r="AL182" s="319"/>
      <c r="AM182" s="319"/>
      <c r="AN182" s="319"/>
      <c r="AO182" s="319"/>
      <c r="AP182" s="319"/>
      <c r="AQ182" s="319"/>
      <c r="AR182" s="319"/>
      <c r="AS182" s="319"/>
      <c r="AT182" s="319"/>
      <c r="AU182" s="319"/>
      <c r="AV182" s="319"/>
      <c r="AW182" s="319"/>
      <c r="AX182" s="319"/>
      <c r="AY182" s="319"/>
      <c r="AZ182" s="319"/>
      <c r="BA182" s="319"/>
      <c r="BB182" s="319"/>
      <c r="BC182" s="319"/>
      <c r="BD182" s="319"/>
      <c r="BE182" s="319"/>
      <c r="BF182" s="319"/>
      <c r="BG182" s="319"/>
      <c r="BH182" s="319"/>
      <c r="BI182" s="319"/>
      <c r="BJ182" s="319"/>
      <c r="BK182" s="319"/>
      <c r="BL182" s="319"/>
      <c r="BM182" s="319"/>
      <c r="BN182" s="497" t="b">
        <v>0</v>
      </c>
      <c r="BO182" s="513" t="b">
        <v>1</v>
      </c>
      <c r="BP182" s="319" t="s">
        <v>2330</v>
      </c>
      <c r="BQ182" s="319">
        <v>2025</v>
      </c>
      <c r="BR182" s="477">
        <v>45960</v>
      </c>
      <c r="BS182" s="319" t="s">
        <v>2310</v>
      </c>
      <c r="BT182" s="347"/>
      <c r="BU182" s="615"/>
      <c r="BV182" s="608"/>
      <c r="BW182" s="487"/>
      <c r="BX182" s="608"/>
      <c r="BY182" s="608"/>
      <c r="BZ182" s="487"/>
      <c r="CA182" s="608"/>
      <c r="CB182" s="615"/>
      <c r="CC182" s="608"/>
      <c r="CD182" s="608"/>
      <c r="CE182" s="479">
        <f t="shared" si="30"/>
        <v>0</v>
      </c>
      <c r="CF182" s="479">
        <f t="shared" si="31"/>
        <v>1</v>
      </c>
      <c r="CG182" s="479">
        <f t="shared" si="32"/>
        <v>0</v>
      </c>
      <c r="CH182" s="479">
        <f t="shared" si="33"/>
        <v>1</v>
      </c>
      <c r="CI182" s="480" t="b">
        <f t="shared" si="34"/>
        <v>0</v>
      </c>
    </row>
    <row r="183" spans="1:90">
      <c r="A183" s="865" t="s">
        <v>10181</v>
      </c>
      <c r="B183" s="866">
        <f>COUNTA(B164:B182)</f>
        <v>19</v>
      </c>
    </row>
    <row r="184" spans="1:90" ht="63.75">
      <c r="A184" s="172" t="s">
        <v>10</v>
      </c>
      <c r="B184" s="172" t="s">
        <v>11</v>
      </c>
      <c r="C184" s="172" t="s">
        <v>50</v>
      </c>
      <c r="D184" s="172" t="s">
        <v>13</v>
      </c>
      <c r="E184" s="172" t="s">
        <v>3756</v>
      </c>
      <c r="F184" s="868" t="str">
        <f t="array" ref="F184">IFERROR(INDEX(UIID!$K$2:$K1001, MATCH(CONCATENATE(B184,D184,G184,J184), UIID!$B$2:$B1001&amp;UIID!$D$2:$D1001&amp;UIID!$G$2:$G1001&amp;UIID!$H$2:$H1001, 0),), "Not Found")</f>
        <v>0722-0255</v>
      </c>
      <c r="G184" s="172" t="s">
        <v>3988</v>
      </c>
      <c r="H184" s="299"/>
      <c r="I184" s="172" t="s">
        <v>7583</v>
      </c>
      <c r="J184" s="172" t="s">
        <v>3990</v>
      </c>
      <c r="K184" s="172">
        <v>10.3316453631817</v>
      </c>
      <c r="L184" s="172">
        <v>123.888336864734</v>
      </c>
      <c r="M184" s="172" t="s">
        <v>7588</v>
      </c>
      <c r="N184" s="172" t="s">
        <v>7589</v>
      </c>
      <c r="O184" s="172" t="s">
        <v>15</v>
      </c>
      <c r="P184" s="172" t="s">
        <v>16</v>
      </c>
      <c r="Q184" s="299"/>
      <c r="R184" s="172" t="s">
        <v>4262</v>
      </c>
      <c r="S184" s="172" t="s">
        <v>2230</v>
      </c>
      <c r="T184" s="299"/>
      <c r="U184" s="172" t="s">
        <v>3659</v>
      </c>
      <c r="V184" s="299"/>
      <c r="W184" s="299"/>
      <c r="X184" s="172" t="s">
        <v>7195</v>
      </c>
      <c r="Y184" s="299"/>
      <c r="Z184" s="172" t="s">
        <v>7606</v>
      </c>
      <c r="AA184" s="172" t="s">
        <v>7607</v>
      </c>
      <c r="AB184" s="869">
        <v>45951</v>
      </c>
      <c r="AC184" s="870">
        <v>47778</v>
      </c>
      <c r="AD184" s="172" t="s">
        <v>4158</v>
      </c>
      <c r="AE184" s="299"/>
      <c r="AF184" s="172" t="s">
        <v>4159</v>
      </c>
      <c r="AG184" s="299"/>
      <c r="AH184" s="871" t="s">
        <v>7608</v>
      </c>
      <c r="AI184" s="871" t="s">
        <v>7609</v>
      </c>
      <c r="AJ184" s="871" t="s">
        <v>22</v>
      </c>
      <c r="AK184" s="299"/>
      <c r="AL184" s="299"/>
      <c r="AM184" s="299"/>
      <c r="AN184" s="299"/>
      <c r="AO184" s="299"/>
      <c r="AP184" s="299"/>
      <c r="AQ184" s="299"/>
      <c r="AR184" s="299"/>
      <c r="AS184" s="299"/>
      <c r="AT184" s="299"/>
      <c r="AU184" s="299"/>
      <c r="AV184" s="299"/>
      <c r="AW184" s="299"/>
      <c r="AX184" s="299"/>
      <c r="AY184" s="299"/>
      <c r="AZ184" s="299"/>
      <c r="BA184" s="299"/>
      <c r="BB184" s="299"/>
      <c r="BC184" s="299"/>
      <c r="BD184" s="299"/>
      <c r="BE184" s="299"/>
      <c r="BF184" s="299"/>
      <c r="BG184" s="299"/>
      <c r="BH184" s="299"/>
      <c r="BI184" s="299"/>
      <c r="BJ184" s="299"/>
      <c r="BK184" s="299"/>
      <c r="BL184" s="299"/>
      <c r="BM184" s="299"/>
      <c r="BN184" s="417" t="b">
        <v>0</v>
      </c>
      <c r="BO184" s="417" t="b">
        <v>1</v>
      </c>
      <c r="BP184" s="172" t="s">
        <v>2333</v>
      </c>
      <c r="BQ184" s="172">
        <v>2025</v>
      </c>
      <c r="BR184" s="872">
        <v>45985</v>
      </c>
      <c r="BS184" s="172" t="s">
        <v>2310</v>
      </c>
      <c r="BT184" s="873"/>
      <c r="BU184" s="874"/>
      <c r="BV184" s="875"/>
      <c r="BW184" s="422"/>
      <c r="BX184" s="875"/>
      <c r="BY184" s="875"/>
      <c r="BZ184" s="422"/>
      <c r="CA184" s="875"/>
      <c r="CB184" s="874"/>
      <c r="CC184" s="875"/>
      <c r="CD184" s="17"/>
      <c r="CE184" s="875">
        <f t="shared" ref="CE184:CE185" si="35">COUNTIF(BS184,"new tvi &amp; program")</f>
        <v>0</v>
      </c>
      <c r="CF184" s="875">
        <f t="shared" ref="CF184:CF185" si="36">COUNTIF(BS184,"additional program")</f>
        <v>1</v>
      </c>
      <c r="CG184" s="875">
        <f t="shared" ref="CG184:CG185" si="37">COUNTIF(BS184,"migration")</f>
        <v>0</v>
      </c>
      <c r="CH184" s="875">
        <f t="shared" ref="CH184:CH185" si="38">SUM(CE184:CG184)</f>
        <v>1</v>
      </c>
      <c r="CI184" s="7" t="b">
        <f t="shared" ref="CI184:CI185" si="39">COUNTIF($AA$3:$AA2018,$AA184)&gt;1</f>
        <v>0</v>
      </c>
    </row>
    <row r="185" spans="1:90" ht="63.75">
      <c r="A185" s="876" t="s">
        <v>10</v>
      </c>
      <c r="B185" s="876" t="s">
        <v>11</v>
      </c>
      <c r="C185" s="876" t="s">
        <v>28</v>
      </c>
      <c r="D185" s="876" t="s">
        <v>581</v>
      </c>
      <c r="E185" s="876" t="s">
        <v>30</v>
      </c>
      <c r="F185" s="877" t="str">
        <f t="array" ref="F185">IFERROR(INDEX(UIID!$K$2:$K1001, MATCH(CONCATENATE(B185,D185,G185,J185), UIID!$B$2:$B1001&amp;UIID!$D$2:$D1001&amp;UIID!$G$2:$G1001&amp;UIID!$H$2:$H1001, 0),), "Not Found")</f>
        <v>0722-0256</v>
      </c>
      <c r="G185" s="876" t="s">
        <v>3991</v>
      </c>
      <c r="H185" s="877"/>
      <c r="I185" s="876" t="s">
        <v>7610</v>
      </c>
      <c r="J185" s="876" t="s">
        <v>3992</v>
      </c>
      <c r="K185" s="876">
        <v>10.104238288231601</v>
      </c>
      <c r="L185" s="876">
        <v>123.638515422745</v>
      </c>
      <c r="M185" s="876" t="s">
        <v>7611</v>
      </c>
      <c r="N185" s="876" t="s">
        <v>7612</v>
      </c>
      <c r="O185" s="876" t="s">
        <v>15</v>
      </c>
      <c r="P185" s="876" t="s">
        <v>16</v>
      </c>
      <c r="Q185" s="877"/>
      <c r="R185" s="876" t="s">
        <v>35</v>
      </c>
      <c r="S185" s="876" t="s">
        <v>117</v>
      </c>
      <c r="T185" s="876" t="s">
        <v>118</v>
      </c>
      <c r="U185" s="877"/>
      <c r="V185" s="877"/>
      <c r="W185" s="876" t="s">
        <v>4901</v>
      </c>
      <c r="X185" s="876" t="s">
        <v>4164</v>
      </c>
      <c r="Y185" s="877"/>
      <c r="Z185" s="876" t="s">
        <v>7613</v>
      </c>
      <c r="AA185" s="876" t="s">
        <v>7614</v>
      </c>
      <c r="AB185" s="878">
        <v>45964</v>
      </c>
      <c r="AC185" s="879">
        <v>47791</v>
      </c>
      <c r="AD185" s="876" t="s">
        <v>4158</v>
      </c>
      <c r="AE185" s="877"/>
      <c r="AF185" s="876" t="s">
        <v>4159</v>
      </c>
      <c r="AG185" s="877"/>
      <c r="AH185" s="880" t="s">
        <v>7615</v>
      </c>
      <c r="AI185" s="880" t="s">
        <v>7616</v>
      </c>
      <c r="AJ185" s="881">
        <v>47397</v>
      </c>
      <c r="AK185" s="877"/>
      <c r="AL185" s="877"/>
      <c r="AM185" s="877"/>
      <c r="AN185" s="877"/>
      <c r="AO185" s="877"/>
      <c r="AP185" s="877"/>
      <c r="AQ185" s="877"/>
      <c r="AR185" s="877"/>
      <c r="AS185" s="877"/>
      <c r="AT185" s="877"/>
      <c r="AU185" s="877"/>
      <c r="AV185" s="877"/>
      <c r="AW185" s="877"/>
      <c r="AX185" s="877"/>
      <c r="AY185" s="877"/>
      <c r="AZ185" s="877"/>
      <c r="BA185" s="877"/>
      <c r="BB185" s="877"/>
      <c r="BC185" s="877"/>
      <c r="BD185" s="877"/>
      <c r="BE185" s="877"/>
      <c r="BF185" s="877"/>
      <c r="BG185" s="877"/>
      <c r="BH185" s="877"/>
      <c r="BI185" s="877"/>
      <c r="BJ185" s="877"/>
      <c r="BK185" s="877"/>
      <c r="BL185" s="877"/>
      <c r="BM185" s="877"/>
      <c r="BN185" s="638" t="b">
        <v>1</v>
      </c>
      <c r="BO185" s="638" t="b">
        <v>0</v>
      </c>
      <c r="BP185" s="876" t="s">
        <v>2333</v>
      </c>
      <c r="BQ185" s="876">
        <v>2025</v>
      </c>
      <c r="BR185" s="882">
        <v>45985</v>
      </c>
      <c r="BS185" s="876" t="s">
        <v>2307</v>
      </c>
      <c r="BT185" s="883"/>
      <c r="BU185" s="884"/>
      <c r="BV185" s="17"/>
      <c r="BW185" s="422"/>
      <c r="BX185" s="17"/>
      <c r="BY185" s="17"/>
      <c r="BZ185" s="422"/>
      <c r="CA185" s="17"/>
      <c r="CB185" s="884"/>
      <c r="CC185" s="17">
        <v>1</v>
      </c>
      <c r="CD185" s="17"/>
      <c r="CE185" s="17">
        <f t="shared" si="35"/>
        <v>1</v>
      </c>
      <c r="CF185" s="17">
        <f t="shared" si="36"/>
        <v>0</v>
      </c>
      <c r="CG185" s="17">
        <f t="shared" si="37"/>
        <v>0</v>
      </c>
      <c r="CH185" s="17">
        <f t="shared" si="38"/>
        <v>1</v>
      </c>
      <c r="CI185" s="17" t="b">
        <f t="shared" si="39"/>
        <v>0</v>
      </c>
    </row>
    <row r="186" spans="1:90" ht="15.75" customHeight="1">
      <c r="A186" s="174" t="s">
        <v>10</v>
      </c>
      <c r="B186" s="174" t="s">
        <v>27</v>
      </c>
      <c r="C186" s="174" t="s">
        <v>28</v>
      </c>
      <c r="D186" s="63" t="s">
        <v>29</v>
      </c>
      <c r="E186" s="63" t="s">
        <v>30</v>
      </c>
      <c r="F186" s="315" t="str">
        <f t="array" ref="F186">IFERROR(INDEX(UIID!$K$2:$K1001, MATCH(CONCATENATE(B186,D186,G186,J186), UIID!$B$2:$B1001&amp;UIID!$D$2:$D1001&amp;UIID!$G$2:$G1001&amp;UIID!$H$2:$H1001, 0),), "Not Found")</f>
        <v>0712-0015</v>
      </c>
      <c r="G186" s="63" t="s">
        <v>1805</v>
      </c>
      <c r="H186" s="63"/>
      <c r="I186" s="63" t="s">
        <v>4517</v>
      </c>
      <c r="J186" s="63" t="s">
        <v>3707</v>
      </c>
      <c r="K186" s="63">
        <v>9.6450429112988108</v>
      </c>
      <c r="L186" s="63">
        <v>123.862470952048</v>
      </c>
      <c r="M186" s="63" t="s">
        <v>1807</v>
      </c>
      <c r="N186" s="63" t="s">
        <v>4518</v>
      </c>
      <c r="O186" s="63" t="s">
        <v>15</v>
      </c>
      <c r="P186" s="63" t="s">
        <v>16</v>
      </c>
      <c r="Q186" s="174"/>
      <c r="R186" s="63" t="s">
        <v>35</v>
      </c>
      <c r="S186" s="63" t="s">
        <v>32</v>
      </c>
      <c r="T186" s="174" t="s">
        <v>1008</v>
      </c>
      <c r="U186" s="174"/>
      <c r="V186" s="174"/>
      <c r="W186" s="174" t="s">
        <v>5013</v>
      </c>
      <c r="X186" s="63" t="s">
        <v>4164</v>
      </c>
      <c r="Y186" s="174"/>
      <c r="Z186" s="174" t="s">
        <v>5014</v>
      </c>
      <c r="AA186" s="174" t="s">
        <v>5015</v>
      </c>
      <c r="AB186" s="429">
        <v>45967</v>
      </c>
      <c r="AC186" s="430">
        <v>47794</v>
      </c>
      <c r="AD186" s="63" t="s">
        <v>4158</v>
      </c>
      <c r="AE186" s="174"/>
      <c r="AF186" s="63" t="s">
        <v>4159</v>
      </c>
      <c r="AG186" s="63"/>
      <c r="AH186" s="176" t="s">
        <v>4930</v>
      </c>
      <c r="AI186" s="176" t="s">
        <v>5016</v>
      </c>
      <c r="AJ186" s="488">
        <v>47510</v>
      </c>
      <c r="AK186" s="174"/>
      <c r="AL186" s="174"/>
      <c r="AM186" s="174"/>
      <c r="AN186" s="174"/>
      <c r="AO186" s="174"/>
      <c r="AP186" s="174"/>
      <c r="AQ186" s="174"/>
      <c r="AR186" s="174"/>
      <c r="AS186" s="174"/>
      <c r="AT186" s="174"/>
      <c r="AU186" s="174"/>
      <c r="AV186" s="174"/>
      <c r="AW186" s="174"/>
      <c r="AX186" s="174"/>
      <c r="AY186" s="174"/>
      <c r="AZ186" s="174"/>
      <c r="BA186" s="174"/>
      <c r="BB186" s="174"/>
      <c r="BC186" s="174"/>
      <c r="BD186" s="174"/>
      <c r="BE186" s="174"/>
      <c r="BF186" s="174"/>
      <c r="BG186" s="174"/>
      <c r="BH186" s="174"/>
      <c r="BI186" s="174"/>
      <c r="BJ186" s="174"/>
      <c r="BK186" s="174"/>
      <c r="BL186" s="174"/>
      <c r="BM186" s="174"/>
      <c r="BN186" s="416" t="b">
        <v>1</v>
      </c>
      <c r="BO186" s="417" t="b">
        <v>0</v>
      </c>
      <c r="BP186" s="174" t="s">
        <v>2333</v>
      </c>
      <c r="BQ186" s="174">
        <v>2025</v>
      </c>
      <c r="BR186" s="415">
        <v>45988</v>
      </c>
      <c r="BS186" s="174" t="s">
        <v>2310</v>
      </c>
      <c r="BT186" s="437"/>
      <c r="BU186" s="471"/>
      <c r="BV186" s="473"/>
      <c r="BW186" s="422"/>
      <c r="BX186" s="473"/>
      <c r="BY186" s="473"/>
      <c r="BZ186" s="422"/>
      <c r="CA186" s="473"/>
      <c r="CB186" s="471"/>
      <c r="CC186" s="473"/>
      <c r="CD186" s="438"/>
      <c r="CE186" s="426"/>
      <c r="CF186" s="426"/>
      <c r="CG186" s="426"/>
      <c r="CH186" s="426"/>
      <c r="CI186" s="425"/>
      <c r="CJ186" s="425"/>
      <c r="CK186" s="425"/>
      <c r="CL186" s="425"/>
    </row>
    <row r="187" spans="1:90" ht="15.75" customHeight="1">
      <c r="A187" s="174" t="s">
        <v>10</v>
      </c>
      <c r="B187" s="174" t="s">
        <v>27</v>
      </c>
      <c r="C187" s="174" t="s">
        <v>28</v>
      </c>
      <c r="D187" s="63" t="s">
        <v>29</v>
      </c>
      <c r="E187" s="63" t="s">
        <v>30</v>
      </c>
      <c r="F187" s="315" t="str">
        <f t="array" ref="F187">IFERROR(INDEX(UIID!$K$2:$K1001, MATCH(CONCATENATE(B187,D187,G187,J187), UIID!$B$2:$B1001&amp;UIID!$D$2:$D1001&amp;UIID!$G$2:$G1001&amp;UIID!$H$2:$H1001, 0),), "Not Found")</f>
        <v>0712-0010</v>
      </c>
      <c r="G187" s="313" t="s">
        <v>163</v>
      </c>
      <c r="H187" s="174"/>
      <c r="I187" s="313" t="s">
        <v>4471</v>
      </c>
      <c r="J187" s="63" t="s">
        <v>3706</v>
      </c>
      <c r="K187" s="313">
        <v>9.6895627850084391</v>
      </c>
      <c r="L187" s="313">
        <v>123.861600352049</v>
      </c>
      <c r="M187" s="313" t="s">
        <v>164</v>
      </c>
      <c r="N187" s="313" t="s">
        <v>4472</v>
      </c>
      <c r="O187" s="313" t="s">
        <v>15</v>
      </c>
      <c r="P187" s="313" t="s">
        <v>16</v>
      </c>
      <c r="Q187" s="313"/>
      <c r="R187" s="313" t="s">
        <v>35</v>
      </c>
      <c r="S187" s="63" t="s">
        <v>107</v>
      </c>
      <c r="T187" s="174" t="s">
        <v>108</v>
      </c>
      <c r="U187" s="174"/>
      <c r="V187" s="174"/>
      <c r="W187" s="174" t="s">
        <v>4713</v>
      </c>
      <c r="X187" s="63" t="s">
        <v>4164</v>
      </c>
      <c r="Y187" s="174"/>
      <c r="Z187" s="174" t="s">
        <v>5017</v>
      </c>
      <c r="AA187" s="174" t="s">
        <v>5018</v>
      </c>
      <c r="AB187" s="429">
        <v>45967</v>
      </c>
      <c r="AC187" s="430">
        <v>47794</v>
      </c>
      <c r="AD187" s="63" t="s">
        <v>4158</v>
      </c>
      <c r="AE187" s="174"/>
      <c r="AF187" s="63" t="s">
        <v>4159</v>
      </c>
      <c r="AG187" s="63"/>
      <c r="AH187" s="342" t="s">
        <v>4715</v>
      </c>
      <c r="AI187" s="342" t="s">
        <v>4716</v>
      </c>
      <c r="AJ187" s="514">
        <v>46952</v>
      </c>
      <c r="AK187" s="174"/>
      <c r="AL187" s="174"/>
      <c r="AM187" s="174"/>
      <c r="AN187" s="174"/>
      <c r="AO187" s="174"/>
      <c r="AP187" s="174"/>
      <c r="AQ187" s="174"/>
      <c r="AR187" s="174"/>
      <c r="AS187" s="174"/>
      <c r="AT187" s="174"/>
      <c r="AU187" s="174"/>
      <c r="AV187" s="174"/>
      <c r="AW187" s="174"/>
      <c r="AX187" s="174"/>
      <c r="AY187" s="174"/>
      <c r="AZ187" s="174"/>
      <c r="BA187" s="174"/>
      <c r="BB187" s="174"/>
      <c r="BC187" s="174"/>
      <c r="BD187" s="174"/>
      <c r="BE187" s="174"/>
      <c r="BF187" s="174"/>
      <c r="BG187" s="174"/>
      <c r="BH187" s="174"/>
      <c r="BI187" s="174"/>
      <c r="BJ187" s="174"/>
      <c r="BK187" s="174"/>
      <c r="BL187" s="174"/>
      <c r="BM187" s="174"/>
      <c r="BN187" s="416" t="b">
        <v>1</v>
      </c>
      <c r="BO187" s="417" t="b">
        <v>0</v>
      </c>
      <c r="BP187" s="174" t="s">
        <v>2333</v>
      </c>
      <c r="BQ187" s="174">
        <v>2025</v>
      </c>
      <c r="BR187" s="415">
        <v>45988</v>
      </c>
      <c r="BS187" s="174" t="s">
        <v>2310</v>
      </c>
      <c r="BT187" s="437"/>
      <c r="BU187" s="471"/>
      <c r="BV187" s="473"/>
      <c r="BW187" s="422"/>
      <c r="BX187" s="473"/>
      <c r="BY187" s="473"/>
      <c r="BZ187" s="422"/>
      <c r="CA187" s="473"/>
      <c r="CB187" s="471"/>
      <c r="CC187" s="473"/>
      <c r="CD187" s="438"/>
      <c r="CE187" s="426"/>
      <c r="CF187" s="426"/>
      <c r="CG187" s="426"/>
      <c r="CH187" s="426"/>
      <c r="CI187" s="425"/>
      <c r="CJ187" s="425"/>
      <c r="CK187" s="425"/>
      <c r="CL187" s="425"/>
    </row>
    <row r="188" spans="1:90" ht="15.75" customHeight="1">
      <c r="A188" s="174" t="s">
        <v>10</v>
      </c>
      <c r="B188" s="174" t="s">
        <v>27</v>
      </c>
      <c r="C188" s="174" t="s">
        <v>28</v>
      </c>
      <c r="D188" s="63" t="s">
        <v>299</v>
      </c>
      <c r="E188" s="63" t="s">
        <v>28</v>
      </c>
      <c r="F188" s="315" t="str">
        <f t="array" ref="F188">IFERROR(INDEX(UIID!$K$2:$K1001, MATCH(CONCATENATE(B188,D188,G188,J188), UIID!$B$2:$B1001&amp;UIID!$D$2:$D1001&amp;UIID!$G$2:$G1001&amp;UIID!$H$2:$H1001, 0),), "Not Found")</f>
        <v>0712-0001</v>
      </c>
      <c r="G188" s="63" t="s">
        <v>3508</v>
      </c>
      <c r="H188" s="63"/>
      <c r="I188" s="63" t="s">
        <v>4442</v>
      </c>
      <c r="J188" s="63" t="s">
        <v>301</v>
      </c>
      <c r="K188" s="63">
        <v>9.9612859268488005</v>
      </c>
      <c r="L188" s="63">
        <v>123.955908234931</v>
      </c>
      <c r="M188" s="63" t="s">
        <v>302</v>
      </c>
      <c r="N188" s="63" t="s">
        <v>4443</v>
      </c>
      <c r="O188" s="63" t="s">
        <v>113</v>
      </c>
      <c r="P188" s="63" t="s">
        <v>2229</v>
      </c>
      <c r="Q188" s="174"/>
      <c r="R188" s="63" t="s">
        <v>35</v>
      </c>
      <c r="S188" s="63" t="s">
        <v>104</v>
      </c>
      <c r="T188" s="174" t="s">
        <v>173</v>
      </c>
      <c r="U188" s="174"/>
      <c r="V188" s="174"/>
      <c r="W188" s="174" t="s">
        <v>5019</v>
      </c>
      <c r="X188" s="63" t="s">
        <v>4164</v>
      </c>
      <c r="Y188" s="174"/>
      <c r="Z188" s="174" t="s">
        <v>5020</v>
      </c>
      <c r="AA188" s="174" t="s">
        <v>5021</v>
      </c>
      <c r="AB188" s="429">
        <v>45988</v>
      </c>
      <c r="AC188" s="430">
        <v>47270</v>
      </c>
      <c r="AD188" s="63" t="s">
        <v>1605</v>
      </c>
      <c r="AE188" s="174"/>
      <c r="AF188" s="63" t="s">
        <v>4159</v>
      </c>
      <c r="AG188" s="63"/>
      <c r="AH188" s="340" t="s">
        <v>4452</v>
      </c>
      <c r="AI188" s="340" t="s">
        <v>5022</v>
      </c>
      <c r="AJ188" s="515" t="s">
        <v>5023</v>
      </c>
      <c r="AK188" s="174"/>
      <c r="AL188" s="174"/>
      <c r="AM188" s="174"/>
      <c r="AN188" s="174"/>
      <c r="AO188" s="174"/>
      <c r="AP188" s="174"/>
      <c r="AQ188" s="174"/>
      <c r="AR188" s="174"/>
      <c r="AS188" s="174"/>
      <c r="AT188" s="174"/>
      <c r="AU188" s="174"/>
      <c r="AV188" s="174"/>
      <c r="AW188" s="174"/>
      <c r="AX188" s="174"/>
      <c r="AY188" s="174"/>
      <c r="AZ188" s="174"/>
      <c r="BA188" s="174"/>
      <c r="BB188" s="174"/>
      <c r="BC188" s="174"/>
      <c r="BD188" s="174"/>
      <c r="BE188" s="174"/>
      <c r="BF188" s="174"/>
      <c r="BG188" s="174"/>
      <c r="BH188" s="174"/>
      <c r="BI188" s="174"/>
      <c r="BJ188" s="174"/>
      <c r="BK188" s="174"/>
      <c r="BL188" s="174"/>
      <c r="BM188" s="174"/>
      <c r="BN188" s="416" t="b">
        <v>1</v>
      </c>
      <c r="BO188" s="417" t="b">
        <v>0</v>
      </c>
      <c r="BP188" s="174" t="s">
        <v>2333</v>
      </c>
      <c r="BQ188" s="174">
        <v>2025</v>
      </c>
      <c r="BR188" s="415">
        <v>47085</v>
      </c>
      <c r="BS188" s="174" t="s">
        <v>2310</v>
      </c>
      <c r="BT188" s="437"/>
      <c r="BU188" s="471"/>
      <c r="BV188" s="473"/>
      <c r="BW188" s="422"/>
      <c r="BX188" s="473"/>
      <c r="BY188" s="473"/>
      <c r="BZ188" s="422"/>
      <c r="CA188" s="473"/>
      <c r="CB188" s="471"/>
      <c r="CC188" s="473"/>
      <c r="CD188" s="438"/>
      <c r="CE188" s="426"/>
      <c r="CF188" s="426"/>
      <c r="CG188" s="426"/>
      <c r="CH188" s="426"/>
      <c r="CI188" s="425"/>
      <c r="CJ188" s="425"/>
      <c r="CK188" s="425"/>
      <c r="CL188" s="425"/>
    </row>
    <row r="189" spans="1:90" ht="15.75" customHeight="1">
      <c r="A189" s="174" t="s">
        <v>10</v>
      </c>
      <c r="B189" s="174" t="s">
        <v>27</v>
      </c>
      <c r="C189" s="174" t="s">
        <v>28</v>
      </c>
      <c r="D189" s="63" t="s">
        <v>299</v>
      </c>
      <c r="E189" s="63" t="s">
        <v>28</v>
      </c>
      <c r="F189" s="315" t="str">
        <f t="array" ref="F189">IFERROR(INDEX(UIID!$K$2:$K1001, MATCH(CONCATENATE(B189,D189,G189,J189), UIID!$B$2:$B1001&amp;UIID!$D$2:$D1001&amp;UIID!$G$2:$G1001&amp;UIID!$H$2:$H1001, 0),), "Not Found")</f>
        <v>0712-0001</v>
      </c>
      <c r="G189" s="63" t="s">
        <v>3508</v>
      </c>
      <c r="H189" s="63"/>
      <c r="I189" s="63" t="s">
        <v>4442</v>
      </c>
      <c r="J189" s="63" t="s">
        <v>301</v>
      </c>
      <c r="K189" s="63">
        <v>9.9612859268488005</v>
      </c>
      <c r="L189" s="63">
        <v>123.955908234931</v>
      </c>
      <c r="M189" s="63" t="s">
        <v>302</v>
      </c>
      <c r="N189" s="63" t="s">
        <v>4443</v>
      </c>
      <c r="O189" s="63" t="s">
        <v>113</v>
      </c>
      <c r="P189" s="63" t="s">
        <v>2229</v>
      </c>
      <c r="Q189" s="174"/>
      <c r="R189" s="63" t="s">
        <v>35</v>
      </c>
      <c r="S189" s="63" t="s">
        <v>107</v>
      </c>
      <c r="T189" s="174" t="s">
        <v>1610</v>
      </c>
      <c r="U189" s="174"/>
      <c r="V189" s="174"/>
      <c r="W189" s="174" t="s">
        <v>4592</v>
      </c>
      <c r="X189" s="63" t="s">
        <v>4164</v>
      </c>
      <c r="Y189" s="174"/>
      <c r="Z189" s="174" t="s">
        <v>5024</v>
      </c>
      <c r="AA189" s="174" t="s">
        <v>5025</v>
      </c>
      <c r="AB189" s="429">
        <v>45988</v>
      </c>
      <c r="AC189" s="430">
        <v>46719</v>
      </c>
      <c r="AD189" s="63" t="s">
        <v>1605</v>
      </c>
      <c r="AE189" s="174"/>
      <c r="AF189" s="63" t="s">
        <v>4159</v>
      </c>
      <c r="AG189" s="63"/>
      <c r="AH189" s="340" t="s">
        <v>4594</v>
      </c>
      <c r="AI189" s="340" t="s">
        <v>5026</v>
      </c>
      <c r="AJ189" s="516">
        <v>47649</v>
      </c>
      <c r="AK189" s="174"/>
      <c r="AL189" s="174"/>
      <c r="AM189" s="174"/>
      <c r="AN189" s="174"/>
      <c r="AO189" s="174"/>
      <c r="AP189" s="174"/>
      <c r="AQ189" s="174"/>
      <c r="AR189" s="174"/>
      <c r="AS189" s="174"/>
      <c r="AT189" s="174"/>
      <c r="AU189" s="174"/>
      <c r="AV189" s="174"/>
      <c r="AW189" s="174"/>
      <c r="AX189" s="174"/>
      <c r="AY189" s="174"/>
      <c r="AZ189" s="174"/>
      <c r="BA189" s="174"/>
      <c r="BB189" s="174"/>
      <c r="BC189" s="174"/>
      <c r="BD189" s="174"/>
      <c r="BE189" s="174"/>
      <c r="BF189" s="174"/>
      <c r="BG189" s="174"/>
      <c r="BH189" s="174"/>
      <c r="BI189" s="174"/>
      <c r="BJ189" s="174"/>
      <c r="BK189" s="174"/>
      <c r="BL189" s="174"/>
      <c r="BM189" s="174"/>
      <c r="BN189" s="416" t="b">
        <v>1</v>
      </c>
      <c r="BO189" s="417" t="b">
        <v>0</v>
      </c>
      <c r="BP189" s="174" t="s">
        <v>2333</v>
      </c>
      <c r="BQ189" s="174">
        <v>2025</v>
      </c>
      <c r="BR189" s="415">
        <v>47085</v>
      </c>
      <c r="BS189" s="174" t="s">
        <v>2310</v>
      </c>
      <c r="BT189" s="437"/>
      <c r="BU189" s="471"/>
      <c r="BV189" s="473"/>
      <c r="BW189" s="422"/>
      <c r="BX189" s="473"/>
      <c r="BY189" s="473"/>
      <c r="BZ189" s="422"/>
      <c r="CA189" s="473"/>
      <c r="CB189" s="471"/>
      <c r="CC189" s="473"/>
      <c r="CD189" s="438"/>
      <c r="CE189" s="426"/>
      <c r="CF189" s="426"/>
      <c r="CG189" s="426"/>
      <c r="CH189" s="426"/>
      <c r="CI189" s="425"/>
      <c r="CJ189" s="425"/>
      <c r="CK189" s="425"/>
      <c r="CL189" s="425"/>
    </row>
    <row r="190" spans="1:90" ht="15.75" customHeight="1">
      <c r="A190" s="319" t="s">
        <v>10</v>
      </c>
      <c r="B190" s="319" t="s">
        <v>27</v>
      </c>
      <c r="C190" s="319" t="s">
        <v>28</v>
      </c>
      <c r="D190" s="356" t="s">
        <v>29</v>
      </c>
      <c r="E190" s="356" t="s">
        <v>30</v>
      </c>
      <c r="F190" s="359" t="str">
        <f t="array" ref="F190">IFERROR(INDEX(UIID!$K$2:$K1001, MATCH(CONCATENATE(B190,D190,G190,J190), UIID!$B$2:$B1001&amp;UIID!$D$2:$D1001&amp;UIID!$G$2:$G1001&amp;UIID!$H$2:$H1001, 0),), "Not Found")</f>
        <v>0712-0015</v>
      </c>
      <c r="G190" s="356" t="s">
        <v>1805</v>
      </c>
      <c r="H190" s="356"/>
      <c r="I190" s="356" t="s">
        <v>4517</v>
      </c>
      <c r="J190" s="356" t="s">
        <v>3707</v>
      </c>
      <c r="K190" s="356">
        <v>9.6450429112988108</v>
      </c>
      <c r="L190" s="356">
        <v>123.862470952048</v>
      </c>
      <c r="M190" s="356" t="s">
        <v>1807</v>
      </c>
      <c r="N190" s="356" t="s">
        <v>4518</v>
      </c>
      <c r="O190" s="356" t="s">
        <v>15</v>
      </c>
      <c r="P190" s="356" t="s">
        <v>16</v>
      </c>
      <c r="Q190" s="319"/>
      <c r="R190" s="356" t="s">
        <v>35</v>
      </c>
      <c r="S190" s="356" t="s">
        <v>2230</v>
      </c>
      <c r="T190" s="319" t="s">
        <v>3284</v>
      </c>
      <c r="U190" s="319"/>
      <c r="V190" s="319"/>
      <c r="W190" s="319" t="s">
        <v>5027</v>
      </c>
      <c r="X190" s="356" t="s">
        <v>4157</v>
      </c>
      <c r="Y190" s="319"/>
      <c r="Z190" s="319" t="s">
        <v>4996</v>
      </c>
      <c r="AA190" s="319" t="s">
        <v>5028</v>
      </c>
      <c r="AB190" s="475">
        <v>45989</v>
      </c>
      <c r="AC190" s="476">
        <v>47816</v>
      </c>
      <c r="AD190" s="356" t="s">
        <v>4158</v>
      </c>
      <c r="AE190" s="319"/>
      <c r="AF190" s="356" t="s">
        <v>4159</v>
      </c>
      <c r="AG190" s="356"/>
      <c r="AH190" s="319" t="s">
        <v>5029</v>
      </c>
      <c r="AI190" s="319" t="s">
        <v>5030</v>
      </c>
      <c r="AJ190" s="491">
        <v>47770</v>
      </c>
      <c r="AK190" s="319"/>
      <c r="AL190" s="319"/>
      <c r="AM190" s="319"/>
      <c r="AN190" s="319"/>
      <c r="AO190" s="319"/>
      <c r="AP190" s="319"/>
      <c r="AQ190" s="319"/>
      <c r="AR190" s="319"/>
      <c r="AS190" s="319"/>
      <c r="AT190" s="319"/>
      <c r="AU190" s="319"/>
      <c r="AV190" s="319"/>
      <c r="AW190" s="319"/>
      <c r="AX190" s="319"/>
      <c r="AY190" s="319"/>
      <c r="AZ190" s="319"/>
      <c r="BA190" s="319"/>
      <c r="BB190" s="319"/>
      <c r="BC190" s="319"/>
      <c r="BD190" s="319"/>
      <c r="BE190" s="319"/>
      <c r="BF190" s="319"/>
      <c r="BG190" s="319"/>
      <c r="BH190" s="319"/>
      <c r="BI190" s="319"/>
      <c r="BJ190" s="319"/>
      <c r="BK190" s="319"/>
      <c r="BL190" s="319"/>
      <c r="BM190" s="319"/>
      <c r="BN190" s="497" t="b">
        <v>1</v>
      </c>
      <c r="BO190" s="513" t="b">
        <v>0</v>
      </c>
      <c r="BP190" s="319" t="s">
        <v>2333</v>
      </c>
      <c r="BQ190" s="319">
        <v>2025</v>
      </c>
      <c r="BR190" s="477">
        <v>47085</v>
      </c>
      <c r="BS190" s="319" t="s">
        <v>2310</v>
      </c>
      <c r="BT190" s="347"/>
      <c r="BU190" s="486"/>
      <c r="BV190" s="478"/>
      <c r="BW190" s="487"/>
      <c r="BX190" s="478"/>
      <c r="BY190" s="478"/>
      <c r="BZ190" s="487"/>
      <c r="CA190" s="478"/>
      <c r="CB190" s="486"/>
      <c r="CC190" s="478"/>
      <c r="CD190" s="479"/>
      <c r="CE190" s="479"/>
      <c r="CF190" s="479"/>
      <c r="CG190" s="479"/>
      <c r="CH190" s="479"/>
      <c r="CI190" s="480"/>
      <c r="CJ190" s="480"/>
      <c r="CK190" s="480"/>
      <c r="CL190" s="480"/>
    </row>
    <row r="191" spans="1:90" ht="15.75" customHeight="1">
      <c r="A191" s="174" t="s">
        <v>10</v>
      </c>
      <c r="B191" s="174" t="s">
        <v>11</v>
      </c>
      <c r="C191" s="174" t="s">
        <v>123</v>
      </c>
      <c r="D191" s="63" t="s">
        <v>2267</v>
      </c>
      <c r="E191" s="63" t="s">
        <v>123</v>
      </c>
      <c r="F191" s="315" t="str">
        <f t="array" ref="F191">IFERROR(INDEX(UIID!$K$2:$K1001, MATCH(CONCATENATE(B191,D191,G191,J191), UIID!$B$2:$B1001&amp;UIID!$D$2:$D1001&amp;UIID!$G$2:$G1001&amp;UIID!$H$2:$H1001, 0),), "Not Found")</f>
        <v>0722-0197</v>
      </c>
      <c r="G191" s="174" t="s">
        <v>3502</v>
      </c>
      <c r="H191" s="174"/>
      <c r="I191" s="174" t="s">
        <v>6905</v>
      </c>
      <c r="J191" s="174" t="s">
        <v>3900</v>
      </c>
      <c r="K191" s="174">
        <v>10.557032081481999</v>
      </c>
      <c r="L191" s="174">
        <v>123.714781193863</v>
      </c>
      <c r="M191" s="174" t="s">
        <v>6906</v>
      </c>
      <c r="N191" s="174" t="s">
        <v>6907</v>
      </c>
      <c r="O191" s="63" t="s">
        <v>15</v>
      </c>
      <c r="P191" s="63" t="s">
        <v>16</v>
      </c>
      <c r="Q191" s="174"/>
      <c r="R191" s="174" t="s">
        <v>35</v>
      </c>
      <c r="S191" s="63" t="s">
        <v>117</v>
      </c>
      <c r="T191" s="174" t="s">
        <v>120</v>
      </c>
      <c r="U191" s="174"/>
      <c r="V191" s="174"/>
      <c r="W191" s="174" t="s">
        <v>4587</v>
      </c>
      <c r="X191" s="63" t="s">
        <v>4164</v>
      </c>
      <c r="Y191" s="174"/>
      <c r="Z191" s="174" t="s">
        <v>7617</v>
      </c>
      <c r="AA191" s="174" t="s">
        <v>7618</v>
      </c>
      <c r="AB191" s="429">
        <v>45978</v>
      </c>
      <c r="AC191" s="430">
        <v>47805</v>
      </c>
      <c r="AD191" s="63" t="s">
        <v>4158</v>
      </c>
      <c r="AE191" s="174"/>
      <c r="AF191" s="63" t="s">
        <v>4159</v>
      </c>
      <c r="AG191" s="63"/>
      <c r="AH191" s="342" t="s">
        <v>6909</v>
      </c>
      <c r="AI191" s="342" t="s">
        <v>7619</v>
      </c>
      <c r="AJ191" s="514">
        <v>47674</v>
      </c>
      <c r="AK191" s="174"/>
      <c r="AL191" s="174"/>
      <c r="AM191" s="174"/>
      <c r="AN191" s="174"/>
      <c r="AO191" s="174"/>
      <c r="AP191" s="174"/>
      <c r="AQ191" s="174"/>
      <c r="AR191" s="174"/>
      <c r="AS191" s="174"/>
      <c r="AT191" s="174"/>
      <c r="AU191" s="174"/>
      <c r="AV191" s="174"/>
      <c r="AW191" s="174"/>
      <c r="AX191" s="174"/>
      <c r="AY191" s="174"/>
      <c r="AZ191" s="174"/>
      <c r="BA191" s="174"/>
      <c r="BB191" s="174"/>
      <c r="BC191" s="174"/>
      <c r="BD191" s="174"/>
      <c r="BE191" s="174"/>
      <c r="BF191" s="174"/>
      <c r="BG191" s="174"/>
      <c r="BH191" s="174"/>
      <c r="BI191" s="174"/>
      <c r="BJ191" s="174"/>
      <c r="BK191" s="174"/>
      <c r="BL191" s="174"/>
      <c r="BM191" s="174"/>
      <c r="BN191" s="416" t="b">
        <v>1</v>
      </c>
      <c r="BO191" s="417" t="b">
        <v>0</v>
      </c>
      <c r="BP191" s="174" t="s">
        <v>2333</v>
      </c>
      <c r="BQ191" s="176">
        <v>2025</v>
      </c>
      <c r="BR191" s="415">
        <v>45988</v>
      </c>
      <c r="BS191" s="174" t="s">
        <v>2310</v>
      </c>
      <c r="BT191" s="437"/>
      <c r="BU191" s="523"/>
      <c r="BV191" s="524"/>
      <c r="BW191" s="422"/>
      <c r="BX191" s="524"/>
      <c r="BY191" s="524"/>
      <c r="BZ191" s="422"/>
      <c r="CA191" s="524"/>
      <c r="CB191" s="523"/>
      <c r="CC191" s="524"/>
      <c r="CD191" s="525"/>
      <c r="CE191" s="426">
        <f t="shared" ref="CE191:CE195" si="40">COUNTIF(BS191,"new tvi &amp; program")</f>
        <v>0</v>
      </c>
      <c r="CF191" s="426">
        <f t="shared" ref="CF191:CF195" si="41">COUNTIF(BS191,"additional program")</f>
        <v>1</v>
      </c>
      <c r="CG191" s="426">
        <f t="shared" ref="CG191:CG195" si="42">COUNTIF(BS191,"migration")</f>
        <v>0</v>
      </c>
      <c r="CH191" s="426">
        <f t="shared" ref="CH191:CH195" si="43">SUM(CE191:CG191)</f>
        <v>1</v>
      </c>
      <c r="CI191" s="425" t="b">
        <f t="shared" ref="CI191:CI195" si="44">COUNTIF($AA$3:$AA2025,$AA191)&gt;1</f>
        <v>0</v>
      </c>
    </row>
    <row r="192" spans="1:90" ht="15.75" customHeight="1">
      <c r="A192" s="174" t="s">
        <v>10</v>
      </c>
      <c r="B192" s="174" t="s">
        <v>11</v>
      </c>
      <c r="C192" s="174" t="s">
        <v>28</v>
      </c>
      <c r="D192" s="63" t="s">
        <v>13</v>
      </c>
      <c r="E192" s="63" t="s">
        <v>3756</v>
      </c>
      <c r="F192" s="315" t="str">
        <f t="array" ref="F192">IFERROR(INDEX(UIID!$K$2:$K1001, MATCH(CONCATENATE(B192,D192,G192,J192), UIID!$B$2:$B1001&amp;UIID!$D$2:$D1001&amp;UIID!$G$2:$G1001&amp;UIID!$H$2:$H1001, 0),), "Not Found")</f>
        <v>0722-0077</v>
      </c>
      <c r="G192" s="63" t="s">
        <v>1766</v>
      </c>
      <c r="H192" s="63"/>
      <c r="I192" s="63" t="s">
        <v>5802</v>
      </c>
      <c r="J192" s="63" t="s">
        <v>3795</v>
      </c>
      <c r="K192" s="63">
        <v>10.3244329810623</v>
      </c>
      <c r="L192" s="63">
        <v>123.890733776613</v>
      </c>
      <c r="M192" s="63" t="s">
        <v>1768</v>
      </c>
      <c r="N192" s="63" t="s">
        <v>5803</v>
      </c>
      <c r="O192" s="63" t="s">
        <v>15</v>
      </c>
      <c r="P192" s="63" t="s">
        <v>16</v>
      </c>
      <c r="Q192" s="174"/>
      <c r="R192" s="174" t="s">
        <v>35</v>
      </c>
      <c r="S192" s="63" t="s">
        <v>272</v>
      </c>
      <c r="T192" s="174" t="s">
        <v>2649</v>
      </c>
      <c r="U192" s="174"/>
      <c r="V192" s="174"/>
      <c r="W192" s="174" t="s">
        <v>4705</v>
      </c>
      <c r="X192" s="63" t="s">
        <v>4306</v>
      </c>
      <c r="Y192" s="174"/>
      <c r="Z192" s="174" t="s">
        <v>7620</v>
      </c>
      <c r="AA192" s="174" t="s">
        <v>7621</v>
      </c>
      <c r="AB192" s="429">
        <v>45980</v>
      </c>
      <c r="AC192" s="430">
        <v>47807</v>
      </c>
      <c r="AD192" s="63" t="s">
        <v>4158</v>
      </c>
      <c r="AE192" s="174"/>
      <c r="AF192" s="63" t="s">
        <v>4159</v>
      </c>
      <c r="AG192" s="63"/>
      <c r="AH192" s="341" t="s">
        <v>7622</v>
      </c>
      <c r="AI192" s="341" t="s">
        <v>7623</v>
      </c>
      <c r="AJ192" s="517">
        <v>46621</v>
      </c>
      <c r="AK192" s="174"/>
      <c r="AL192" s="174"/>
      <c r="AM192" s="174"/>
      <c r="AN192" s="174"/>
      <c r="AO192" s="174"/>
      <c r="AP192" s="174"/>
      <c r="AQ192" s="174"/>
      <c r="AR192" s="174"/>
      <c r="AS192" s="174"/>
      <c r="AT192" s="174"/>
      <c r="AU192" s="174"/>
      <c r="AV192" s="174"/>
      <c r="AW192" s="174"/>
      <c r="AX192" s="174"/>
      <c r="AY192" s="174"/>
      <c r="AZ192" s="174"/>
      <c r="BA192" s="174"/>
      <c r="BB192" s="174"/>
      <c r="BC192" s="174"/>
      <c r="BD192" s="174"/>
      <c r="BE192" s="174"/>
      <c r="BF192" s="174"/>
      <c r="BG192" s="174"/>
      <c r="BH192" s="174"/>
      <c r="BI192" s="174"/>
      <c r="BJ192" s="174"/>
      <c r="BK192" s="174"/>
      <c r="BL192" s="174"/>
      <c r="BM192" s="174"/>
      <c r="BN192" s="416" t="b">
        <v>1</v>
      </c>
      <c r="BO192" s="417" t="b">
        <v>0</v>
      </c>
      <c r="BP192" s="174" t="s">
        <v>2333</v>
      </c>
      <c r="BQ192" s="176">
        <v>2025</v>
      </c>
      <c r="BR192" s="415">
        <v>45988</v>
      </c>
      <c r="BS192" s="174" t="s">
        <v>2310</v>
      </c>
      <c r="BT192" s="437"/>
      <c r="BU192" s="523"/>
      <c r="BV192" s="524"/>
      <c r="BW192" s="422"/>
      <c r="BX192" s="524"/>
      <c r="BY192" s="524"/>
      <c r="BZ192" s="422"/>
      <c r="CA192" s="524"/>
      <c r="CB192" s="523"/>
      <c r="CC192" s="524"/>
      <c r="CD192" s="525"/>
      <c r="CE192" s="426">
        <f t="shared" si="40"/>
        <v>0</v>
      </c>
      <c r="CF192" s="426">
        <f t="shared" si="41"/>
        <v>1</v>
      </c>
      <c r="CG192" s="426">
        <f t="shared" si="42"/>
        <v>0</v>
      </c>
      <c r="CH192" s="426">
        <f t="shared" si="43"/>
        <v>1</v>
      </c>
      <c r="CI192" s="425" t="b">
        <f t="shared" si="44"/>
        <v>0</v>
      </c>
    </row>
    <row r="193" spans="1:90" ht="15.75" customHeight="1">
      <c r="A193" s="174" t="s">
        <v>10</v>
      </c>
      <c r="B193" s="174" t="s">
        <v>11</v>
      </c>
      <c r="C193" s="174" t="s">
        <v>28</v>
      </c>
      <c r="D193" s="63" t="s">
        <v>13</v>
      </c>
      <c r="E193" s="63" t="s">
        <v>3756</v>
      </c>
      <c r="F193" s="315" t="str">
        <f t="array" ref="F193">IFERROR(INDEX(UIID!$K$2:$K1001, MATCH(CONCATENATE(B193,D193,G193,J193), UIID!$B$2:$B1001&amp;UIID!$D$2:$D1001&amp;UIID!$G$2:$G1001&amp;UIID!$H$2:$H1001, 0),), "Not Found")</f>
        <v>0722-0257</v>
      </c>
      <c r="G193" s="174" t="s">
        <v>3993</v>
      </c>
      <c r="H193" s="174"/>
      <c r="I193" s="174" t="s">
        <v>7624</v>
      </c>
      <c r="J193" s="174" t="s">
        <v>3994</v>
      </c>
      <c r="K193" s="174">
        <v>10.3058332605613</v>
      </c>
      <c r="L193" s="174">
        <v>123.91204632506501</v>
      </c>
      <c r="M193" s="174" t="s">
        <v>7625</v>
      </c>
      <c r="N193" s="174" t="s">
        <v>7626</v>
      </c>
      <c r="O193" s="63" t="s">
        <v>15</v>
      </c>
      <c r="P193" s="63" t="s">
        <v>16</v>
      </c>
      <c r="Q193" s="174"/>
      <c r="R193" s="174" t="s">
        <v>35</v>
      </c>
      <c r="S193" s="63" t="s">
        <v>922</v>
      </c>
      <c r="T193" s="174" t="s">
        <v>925</v>
      </c>
      <c r="U193" s="174"/>
      <c r="V193" s="174"/>
      <c r="W193" s="174" t="s">
        <v>6091</v>
      </c>
      <c r="X193" s="63" t="s">
        <v>4213</v>
      </c>
      <c r="Y193" s="174"/>
      <c r="Z193" s="174" t="s">
        <v>7627</v>
      </c>
      <c r="AA193" s="174" t="s">
        <v>7628</v>
      </c>
      <c r="AB193" s="429">
        <v>45985</v>
      </c>
      <c r="AC193" s="430">
        <v>47812</v>
      </c>
      <c r="AD193" s="63" t="s">
        <v>4158</v>
      </c>
      <c r="AE193" s="174"/>
      <c r="AF193" s="63" t="s">
        <v>4159</v>
      </c>
      <c r="AG193" s="63"/>
      <c r="AH193" s="341" t="s">
        <v>7629</v>
      </c>
      <c r="AI193" s="341" t="s">
        <v>7630</v>
      </c>
      <c r="AJ193" s="517">
        <v>47081</v>
      </c>
      <c r="AK193" s="174"/>
      <c r="AL193" s="174"/>
      <c r="AM193" s="174"/>
      <c r="AN193" s="174"/>
      <c r="AO193" s="174"/>
      <c r="AP193" s="174"/>
      <c r="AQ193" s="174"/>
      <c r="AR193" s="174"/>
      <c r="AS193" s="174"/>
      <c r="AT193" s="174"/>
      <c r="AU193" s="174"/>
      <c r="AV193" s="174"/>
      <c r="AW193" s="174"/>
      <c r="AX193" s="174"/>
      <c r="AY193" s="174"/>
      <c r="AZ193" s="174"/>
      <c r="BA193" s="174"/>
      <c r="BB193" s="174"/>
      <c r="BC193" s="174"/>
      <c r="BD193" s="174"/>
      <c r="BE193" s="174"/>
      <c r="BF193" s="174"/>
      <c r="BG193" s="174"/>
      <c r="BH193" s="174"/>
      <c r="BI193" s="174"/>
      <c r="BJ193" s="174"/>
      <c r="BK193" s="174"/>
      <c r="BL193" s="174"/>
      <c r="BM193" s="174"/>
      <c r="BN193" s="416" t="b">
        <v>1</v>
      </c>
      <c r="BO193" s="417" t="b">
        <v>0</v>
      </c>
      <c r="BP193" s="174" t="s">
        <v>2333</v>
      </c>
      <c r="BQ193" s="176">
        <v>2025</v>
      </c>
      <c r="BR193" s="415">
        <v>45988</v>
      </c>
      <c r="BS193" s="174" t="s">
        <v>2307</v>
      </c>
      <c r="BT193" s="437"/>
      <c r="BU193" s="523"/>
      <c r="BV193" s="524"/>
      <c r="BW193" s="422"/>
      <c r="BX193" s="524"/>
      <c r="BY193" s="524"/>
      <c r="BZ193" s="422"/>
      <c r="CA193" s="524"/>
      <c r="CB193" s="523"/>
      <c r="CC193" s="524">
        <v>1</v>
      </c>
      <c r="CD193" s="525"/>
      <c r="CE193" s="426">
        <f t="shared" si="40"/>
        <v>1</v>
      </c>
      <c r="CF193" s="426">
        <f t="shared" si="41"/>
        <v>0</v>
      </c>
      <c r="CG193" s="426">
        <f t="shared" si="42"/>
        <v>0</v>
      </c>
      <c r="CH193" s="426">
        <f t="shared" si="43"/>
        <v>1</v>
      </c>
      <c r="CI193" s="425" t="b">
        <f t="shared" si="44"/>
        <v>0</v>
      </c>
    </row>
    <row r="194" spans="1:90" ht="15.75" customHeight="1">
      <c r="A194" s="174" t="s">
        <v>10</v>
      </c>
      <c r="B194" s="174" t="s">
        <v>11</v>
      </c>
      <c r="C194" s="174" t="s">
        <v>509</v>
      </c>
      <c r="D194" s="63" t="s">
        <v>1026</v>
      </c>
      <c r="E194" s="63" t="s">
        <v>28</v>
      </c>
      <c r="F194" s="315" t="str">
        <f t="array" ref="F194">IFERROR(INDEX(UIID!$K$2:$K1001, MATCH(CONCATENATE(B194,D194,G194,J194), UIID!$B$2:$B1001&amp;UIID!$D$2:$D1001&amp;UIID!$G$2:$G1001&amp;UIID!$H$2:$H1001, 0),), "Not Found")</f>
        <v>0722-0076</v>
      </c>
      <c r="G194" s="63" t="s">
        <v>1027</v>
      </c>
      <c r="H194" s="63"/>
      <c r="I194" s="63" t="s">
        <v>5413</v>
      </c>
      <c r="J194" s="63" t="s">
        <v>1028</v>
      </c>
      <c r="K194" s="63">
        <v>11.2537426850758</v>
      </c>
      <c r="L194" s="63">
        <v>124.00586130968099</v>
      </c>
      <c r="M194" s="63" t="s">
        <v>1029</v>
      </c>
      <c r="N194" s="63" t="s">
        <v>5414</v>
      </c>
      <c r="O194" s="63" t="s">
        <v>113</v>
      </c>
      <c r="P194" s="63" t="s">
        <v>2229</v>
      </c>
      <c r="Q194" s="174"/>
      <c r="R194" s="174" t="s">
        <v>35</v>
      </c>
      <c r="S194" s="63" t="s">
        <v>125</v>
      </c>
      <c r="T194" s="174" t="s">
        <v>3099</v>
      </c>
      <c r="U194" s="174"/>
      <c r="V194" s="174"/>
      <c r="W194" s="174" t="s">
        <v>7631</v>
      </c>
      <c r="X194" s="63" t="s">
        <v>4164</v>
      </c>
      <c r="Y194" s="174"/>
      <c r="Z194" s="174" t="s">
        <v>7632</v>
      </c>
      <c r="AA194" s="174" t="s">
        <v>7633</v>
      </c>
      <c r="AB194" s="429">
        <v>45985</v>
      </c>
      <c r="AC194" s="430">
        <v>47252</v>
      </c>
      <c r="AD194" s="63" t="s">
        <v>1605</v>
      </c>
      <c r="AE194" s="174"/>
      <c r="AF194" s="63" t="s">
        <v>4159</v>
      </c>
      <c r="AG194" s="63"/>
      <c r="AH194" s="340" t="s">
        <v>5422</v>
      </c>
      <c r="AI194" s="515" t="s">
        <v>7634</v>
      </c>
      <c r="AJ194" s="639">
        <v>46038</v>
      </c>
      <c r="AK194" s="174"/>
      <c r="AL194" s="174"/>
      <c r="AM194" s="174"/>
      <c r="AN194" s="174"/>
      <c r="AO194" s="174"/>
      <c r="AP194" s="174"/>
      <c r="AQ194" s="174"/>
      <c r="AR194" s="174"/>
      <c r="AS194" s="174"/>
      <c r="AT194" s="174"/>
      <c r="AU194" s="174"/>
      <c r="AV194" s="174"/>
      <c r="AW194" s="174"/>
      <c r="AX194" s="174"/>
      <c r="AY194" s="174"/>
      <c r="AZ194" s="174"/>
      <c r="BA194" s="174"/>
      <c r="BB194" s="174"/>
      <c r="BC194" s="174"/>
      <c r="BD194" s="174"/>
      <c r="BE194" s="174"/>
      <c r="BF194" s="174"/>
      <c r="BG194" s="174"/>
      <c r="BH194" s="174"/>
      <c r="BI194" s="174"/>
      <c r="BJ194" s="174"/>
      <c r="BK194" s="174"/>
      <c r="BL194" s="174"/>
      <c r="BM194" s="174"/>
      <c r="BN194" s="416" t="b">
        <v>1</v>
      </c>
      <c r="BO194" s="417" t="b">
        <v>0</v>
      </c>
      <c r="BP194" s="174" t="s">
        <v>2333</v>
      </c>
      <c r="BQ194" s="176">
        <v>2025</v>
      </c>
      <c r="BR194" s="415">
        <v>45988</v>
      </c>
      <c r="BS194" s="174" t="s">
        <v>2310</v>
      </c>
      <c r="BT194" s="437"/>
      <c r="BU194" s="523"/>
      <c r="BV194" s="524"/>
      <c r="BW194" s="422"/>
      <c r="BX194" s="524"/>
      <c r="BY194" s="524"/>
      <c r="BZ194" s="422"/>
      <c r="CA194" s="524"/>
      <c r="CB194" s="523"/>
      <c r="CC194" s="524"/>
      <c r="CD194" s="525"/>
      <c r="CE194" s="426">
        <f t="shared" si="40"/>
        <v>0</v>
      </c>
      <c r="CF194" s="426">
        <f t="shared" si="41"/>
        <v>1</v>
      </c>
      <c r="CG194" s="426">
        <f t="shared" si="42"/>
        <v>0</v>
      </c>
      <c r="CH194" s="426">
        <f t="shared" si="43"/>
        <v>1</v>
      </c>
      <c r="CI194" s="425" t="b">
        <f t="shared" si="44"/>
        <v>0</v>
      </c>
    </row>
    <row r="195" spans="1:90" ht="15.75" customHeight="1">
      <c r="A195" s="319" t="s">
        <v>10</v>
      </c>
      <c r="B195" s="319" t="s">
        <v>11</v>
      </c>
      <c r="C195" s="319" t="s">
        <v>28</v>
      </c>
      <c r="D195" s="356" t="s">
        <v>458</v>
      </c>
      <c r="E195" s="356" t="s">
        <v>30</v>
      </c>
      <c r="F195" s="359" t="str">
        <f t="array" ref="F195">IFERROR(INDEX(UIID!$K$2:$K1001, MATCH(CONCATENATE(B195,D195,G195,J195), UIID!$B$2:$B1001&amp;UIID!$D$2:$D1001&amp;UIID!$G$2:$G1001&amp;UIID!$H$2:$H1001, 0),), "Not Found")</f>
        <v>0722-0020</v>
      </c>
      <c r="G195" s="356" t="s">
        <v>2226</v>
      </c>
      <c r="H195" s="356"/>
      <c r="I195" s="356" t="s">
        <v>5090</v>
      </c>
      <c r="J195" s="356" t="s">
        <v>3765</v>
      </c>
      <c r="K195" s="356">
        <v>10.2597173075652</v>
      </c>
      <c r="L195" s="356">
        <v>123.845349938559</v>
      </c>
      <c r="M195" s="356" t="s">
        <v>459</v>
      </c>
      <c r="N195" s="356" t="s">
        <v>5091</v>
      </c>
      <c r="O195" s="356" t="s">
        <v>15</v>
      </c>
      <c r="P195" s="356" t="s">
        <v>16</v>
      </c>
      <c r="Q195" s="319"/>
      <c r="R195" s="319" t="s">
        <v>35</v>
      </c>
      <c r="S195" s="356" t="s">
        <v>117</v>
      </c>
      <c r="T195" s="319" t="s">
        <v>315</v>
      </c>
      <c r="U195" s="319"/>
      <c r="V195" s="319"/>
      <c r="W195" s="319" t="s">
        <v>6353</v>
      </c>
      <c r="X195" s="356" t="s">
        <v>4164</v>
      </c>
      <c r="Y195" s="319"/>
      <c r="Z195" s="319" t="s">
        <v>5049</v>
      </c>
      <c r="AA195" s="319" t="s">
        <v>7635</v>
      </c>
      <c r="AB195" s="475">
        <v>45986</v>
      </c>
      <c r="AC195" s="476">
        <v>47129</v>
      </c>
      <c r="AD195" s="356" t="s">
        <v>1605</v>
      </c>
      <c r="AE195" s="319"/>
      <c r="AF195" s="356" t="s">
        <v>4159</v>
      </c>
      <c r="AG195" s="356"/>
      <c r="AH195" s="640" t="s">
        <v>7636</v>
      </c>
      <c r="AI195" s="640" t="s">
        <v>7637</v>
      </c>
      <c r="AJ195" s="641">
        <v>47432</v>
      </c>
      <c r="AK195" s="319"/>
      <c r="AL195" s="319"/>
      <c r="AM195" s="319"/>
      <c r="AN195" s="319"/>
      <c r="AO195" s="319"/>
      <c r="AP195" s="319"/>
      <c r="AQ195" s="319"/>
      <c r="AR195" s="319"/>
      <c r="AS195" s="319"/>
      <c r="AT195" s="319"/>
      <c r="AU195" s="319"/>
      <c r="AV195" s="319"/>
      <c r="AW195" s="319"/>
      <c r="AX195" s="319"/>
      <c r="AY195" s="319"/>
      <c r="AZ195" s="319"/>
      <c r="BA195" s="319"/>
      <c r="BB195" s="319"/>
      <c r="BC195" s="319"/>
      <c r="BD195" s="319"/>
      <c r="BE195" s="319"/>
      <c r="BF195" s="319"/>
      <c r="BG195" s="319"/>
      <c r="BH195" s="319"/>
      <c r="BI195" s="319"/>
      <c r="BJ195" s="319"/>
      <c r="BK195" s="319"/>
      <c r="BL195" s="319"/>
      <c r="BM195" s="319"/>
      <c r="BN195" s="497" t="b">
        <v>0</v>
      </c>
      <c r="BO195" s="513" t="b">
        <v>0</v>
      </c>
      <c r="BP195" s="319" t="s">
        <v>2333</v>
      </c>
      <c r="BQ195" s="319">
        <v>2025</v>
      </c>
      <c r="BR195" s="477">
        <v>45988</v>
      </c>
      <c r="BS195" s="319" t="s">
        <v>2310</v>
      </c>
      <c r="BT195" s="347"/>
      <c r="BU195" s="615"/>
      <c r="BV195" s="608"/>
      <c r="BW195" s="487"/>
      <c r="BX195" s="608"/>
      <c r="BY195" s="608"/>
      <c r="BZ195" s="487"/>
      <c r="CA195" s="608"/>
      <c r="CB195" s="615"/>
      <c r="CC195" s="608"/>
      <c r="CD195" s="608"/>
      <c r="CE195" s="479">
        <f t="shared" si="40"/>
        <v>0</v>
      </c>
      <c r="CF195" s="479">
        <f t="shared" si="41"/>
        <v>1</v>
      </c>
      <c r="CG195" s="479">
        <f t="shared" si="42"/>
        <v>0</v>
      </c>
      <c r="CH195" s="479">
        <f t="shared" si="43"/>
        <v>1</v>
      </c>
      <c r="CI195" s="480" t="b">
        <f t="shared" si="44"/>
        <v>0</v>
      </c>
    </row>
    <row r="196" spans="1:90" ht="15.75" customHeight="1">
      <c r="A196" s="174" t="s">
        <v>10</v>
      </c>
      <c r="B196" s="174" t="s">
        <v>49</v>
      </c>
      <c r="C196" s="174" t="s">
        <v>50</v>
      </c>
      <c r="D196" s="174" t="s">
        <v>1447</v>
      </c>
      <c r="E196" s="174" t="s">
        <v>30</v>
      </c>
      <c r="F196" s="315" t="str">
        <f t="array" ref="F196">IFERROR(INDEX(UIID!$K$2:$K1001, MATCH(CONCATENATE(B196,D196,G196,J196), UIID!$B$2:$B1001&amp;UIID!$D$2:$D1001&amp;UIID!$G$2:$G1001&amp;UIID!$H$2:$H1001, 0),), "Not Found")</f>
        <v>0746-0045</v>
      </c>
      <c r="G196" s="174" t="s">
        <v>3559</v>
      </c>
      <c r="H196" s="174"/>
      <c r="I196" s="174" t="s">
        <v>8431</v>
      </c>
      <c r="J196" s="174" t="s">
        <v>4063</v>
      </c>
      <c r="K196" s="174">
        <v>9.3888007383951795</v>
      </c>
      <c r="L196" s="174">
        <v>122.79562694427899</v>
      </c>
      <c r="M196" s="174" t="s">
        <v>8432</v>
      </c>
      <c r="N196" s="174" t="s">
        <v>8433</v>
      </c>
      <c r="O196" s="174" t="s">
        <v>15</v>
      </c>
      <c r="P196" s="174" t="s">
        <v>16</v>
      </c>
      <c r="Q196" s="174"/>
      <c r="R196" s="174" t="s">
        <v>35</v>
      </c>
      <c r="S196" s="174" t="s">
        <v>125</v>
      </c>
      <c r="T196" s="174" t="s">
        <v>3099</v>
      </c>
      <c r="U196" s="174"/>
      <c r="V196" s="174"/>
      <c r="W196" s="174" t="s">
        <v>7631</v>
      </c>
      <c r="X196" s="174" t="s">
        <v>4164</v>
      </c>
      <c r="Y196" s="174"/>
      <c r="Z196" s="174" t="s">
        <v>7632</v>
      </c>
      <c r="AA196" s="174" t="s">
        <v>8541</v>
      </c>
      <c r="AB196" s="466">
        <v>45968</v>
      </c>
      <c r="AC196" s="418">
        <v>47466</v>
      </c>
      <c r="AD196" s="174" t="s">
        <v>1605</v>
      </c>
      <c r="AE196" s="174"/>
      <c r="AF196" s="174" t="s">
        <v>4159</v>
      </c>
      <c r="AG196" s="174"/>
      <c r="AH196" s="690" t="s">
        <v>8435</v>
      </c>
      <c r="AI196" s="340" t="s">
        <v>8436</v>
      </c>
      <c r="AJ196" s="691">
        <v>47268</v>
      </c>
      <c r="AK196" s="174"/>
      <c r="AL196" s="174"/>
      <c r="AM196" s="174"/>
      <c r="AN196" s="174"/>
      <c r="AO196" s="174"/>
      <c r="AP196" s="174"/>
      <c r="AQ196" s="174"/>
      <c r="AR196" s="174"/>
      <c r="AS196" s="174"/>
      <c r="AT196" s="174"/>
      <c r="AU196" s="174"/>
      <c r="AV196" s="174"/>
      <c r="AW196" s="174"/>
      <c r="AX196" s="174"/>
      <c r="AY196" s="174"/>
      <c r="AZ196" s="174"/>
      <c r="BA196" s="174"/>
      <c r="BB196" s="174"/>
      <c r="BC196" s="174"/>
      <c r="BD196" s="174"/>
      <c r="BE196" s="174"/>
      <c r="BF196" s="174"/>
      <c r="BG196" s="174"/>
      <c r="BH196" s="174"/>
      <c r="BI196" s="174"/>
      <c r="BJ196" s="174"/>
      <c r="BK196" s="174"/>
      <c r="BL196" s="174"/>
      <c r="BM196" s="174"/>
      <c r="BN196" s="416" t="b">
        <v>1</v>
      </c>
      <c r="BO196" s="417" t="b">
        <v>0</v>
      </c>
      <c r="BP196" s="174" t="s">
        <v>2333</v>
      </c>
      <c r="BQ196" s="174">
        <v>2025</v>
      </c>
      <c r="BR196" s="415">
        <v>45988</v>
      </c>
      <c r="BS196" s="174" t="s">
        <v>2310</v>
      </c>
      <c r="BT196" s="437"/>
      <c r="BU196" s="663"/>
      <c r="BV196" s="665"/>
      <c r="BW196" s="422"/>
      <c r="BX196" s="665"/>
      <c r="BY196" s="665"/>
      <c r="BZ196" s="422"/>
      <c r="CA196" s="665"/>
      <c r="CB196" s="663"/>
      <c r="CC196" s="665"/>
      <c r="CD196" s="438"/>
      <c r="CE196" s="426"/>
      <c r="CF196" s="426"/>
      <c r="CG196" s="426"/>
      <c r="CH196" s="426"/>
      <c r="CI196" s="425"/>
      <c r="CJ196" s="425"/>
      <c r="CK196" s="425"/>
      <c r="CL196" s="425"/>
    </row>
    <row r="197" spans="1:90" ht="15.75" customHeight="1">
      <c r="A197" s="174" t="s">
        <v>10</v>
      </c>
      <c r="B197" s="174" t="s">
        <v>49</v>
      </c>
      <c r="C197" s="174" t="s">
        <v>50</v>
      </c>
      <c r="D197" s="174" t="s">
        <v>1447</v>
      </c>
      <c r="E197" s="174" t="s">
        <v>30</v>
      </c>
      <c r="F197" s="315" t="str">
        <f t="array" ref="F197">IFERROR(INDEX(UIID!$K$2:$K1001, MATCH(CONCATENATE(B197,D197,G197,J197), UIID!$B$2:$B1001&amp;UIID!$D$2:$D1001&amp;UIID!$G$2:$G1001&amp;UIID!$H$2:$H1001, 0),), "Not Found")</f>
        <v>0746-0045</v>
      </c>
      <c r="G197" s="174" t="s">
        <v>3559</v>
      </c>
      <c r="H197" s="174"/>
      <c r="I197" s="174" t="s">
        <v>8431</v>
      </c>
      <c r="J197" s="174" t="s">
        <v>4063</v>
      </c>
      <c r="K197" s="174">
        <v>9.3888007383951795</v>
      </c>
      <c r="L197" s="174">
        <v>122.79562694427899</v>
      </c>
      <c r="M197" s="174" t="s">
        <v>8432</v>
      </c>
      <c r="N197" s="174" t="s">
        <v>8433</v>
      </c>
      <c r="O197" s="174" t="s">
        <v>15</v>
      </c>
      <c r="P197" s="174" t="s">
        <v>16</v>
      </c>
      <c r="Q197" s="174"/>
      <c r="R197" s="174" t="s">
        <v>35</v>
      </c>
      <c r="S197" s="174" t="s">
        <v>2230</v>
      </c>
      <c r="T197" s="174" t="s">
        <v>1795</v>
      </c>
      <c r="U197" s="174"/>
      <c r="V197" s="174"/>
      <c r="W197" s="174" t="s">
        <v>4806</v>
      </c>
      <c r="X197" s="174" t="s">
        <v>4157</v>
      </c>
      <c r="Y197" s="174"/>
      <c r="Z197" s="174" t="s">
        <v>8542</v>
      </c>
      <c r="AA197" s="174" t="s">
        <v>8543</v>
      </c>
      <c r="AB197" s="466">
        <v>45968</v>
      </c>
      <c r="AC197" s="418">
        <v>47466</v>
      </c>
      <c r="AD197" s="174" t="s">
        <v>1605</v>
      </c>
      <c r="AE197" s="174"/>
      <c r="AF197" s="174" t="s">
        <v>4159</v>
      </c>
      <c r="AG197" s="174"/>
      <c r="AH197" s="690" t="s">
        <v>8435</v>
      </c>
      <c r="AI197" s="624" t="s">
        <v>8544</v>
      </c>
      <c r="AJ197" s="692">
        <v>46457</v>
      </c>
      <c r="AK197" s="174"/>
      <c r="AL197" s="174"/>
      <c r="AM197" s="174"/>
      <c r="AN197" s="174"/>
      <c r="AO197" s="174"/>
      <c r="AP197" s="174"/>
      <c r="AQ197" s="174"/>
      <c r="AR197" s="174"/>
      <c r="AS197" s="174"/>
      <c r="AT197" s="174"/>
      <c r="AU197" s="174"/>
      <c r="AV197" s="174"/>
      <c r="AW197" s="174"/>
      <c r="AX197" s="174"/>
      <c r="AY197" s="174"/>
      <c r="AZ197" s="174"/>
      <c r="BA197" s="174"/>
      <c r="BB197" s="174"/>
      <c r="BC197" s="174"/>
      <c r="BD197" s="174"/>
      <c r="BE197" s="174"/>
      <c r="BF197" s="174"/>
      <c r="BG197" s="174"/>
      <c r="BH197" s="174"/>
      <c r="BI197" s="174"/>
      <c r="BJ197" s="174"/>
      <c r="BK197" s="174"/>
      <c r="BL197" s="174"/>
      <c r="BM197" s="174"/>
      <c r="BN197" s="416" t="b">
        <v>1</v>
      </c>
      <c r="BO197" s="417" t="b">
        <v>0</v>
      </c>
      <c r="BP197" s="174" t="s">
        <v>2333</v>
      </c>
      <c r="BQ197" s="174">
        <v>2025</v>
      </c>
      <c r="BR197" s="415">
        <v>45988</v>
      </c>
      <c r="BS197" s="174" t="s">
        <v>2310</v>
      </c>
      <c r="BT197" s="437"/>
      <c r="BU197" s="663"/>
      <c r="BV197" s="665"/>
      <c r="BW197" s="422"/>
      <c r="BX197" s="665"/>
      <c r="BY197" s="665"/>
      <c r="BZ197" s="422"/>
      <c r="CA197" s="665"/>
      <c r="CB197" s="663"/>
      <c r="CC197" s="665"/>
      <c r="CD197" s="438"/>
      <c r="CE197" s="426"/>
      <c r="CF197" s="426"/>
      <c r="CG197" s="426"/>
      <c r="CH197" s="426"/>
      <c r="CI197" s="425"/>
      <c r="CJ197" s="425"/>
      <c r="CK197" s="425"/>
      <c r="CL197" s="425"/>
    </row>
    <row r="198" spans="1:90" ht="15.75" customHeight="1">
      <c r="A198" s="174" t="s">
        <v>10</v>
      </c>
      <c r="B198" s="174" t="s">
        <v>49</v>
      </c>
      <c r="C198" s="174" t="s">
        <v>50</v>
      </c>
      <c r="D198" s="174" t="s">
        <v>1447</v>
      </c>
      <c r="E198" s="174" t="s">
        <v>30</v>
      </c>
      <c r="F198" s="315" t="str">
        <f t="array" ref="F198">IFERROR(INDEX(UIID!$K$2:$K1001, MATCH(CONCATENATE(B198,D198,G198,J198), UIID!$B$2:$B1001&amp;UIID!$D$2:$D1001&amp;UIID!$G$2:$G1001&amp;UIID!$H$2:$H1001, 0),), "Not Found")</f>
        <v>0746-0045</v>
      </c>
      <c r="G198" s="174" t="s">
        <v>3559</v>
      </c>
      <c r="H198" s="174"/>
      <c r="I198" s="174" t="s">
        <v>8431</v>
      </c>
      <c r="J198" s="174" t="s">
        <v>4063</v>
      </c>
      <c r="K198" s="174">
        <v>9.3888007383951795</v>
      </c>
      <c r="L198" s="174">
        <v>122.79562694427899</v>
      </c>
      <c r="M198" s="174" t="s">
        <v>8432</v>
      </c>
      <c r="N198" s="174" t="s">
        <v>8433</v>
      </c>
      <c r="O198" s="174" t="s">
        <v>15</v>
      </c>
      <c r="P198" s="174" t="s">
        <v>16</v>
      </c>
      <c r="Q198" s="174"/>
      <c r="R198" s="174" t="s">
        <v>35</v>
      </c>
      <c r="S198" s="174" t="s">
        <v>104</v>
      </c>
      <c r="T198" s="174" t="s">
        <v>173</v>
      </c>
      <c r="U198" s="174"/>
      <c r="V198" s="174"/>
      <c r="W198" s="174" t="s">
        <v>4661</v>
      </c>
      <c r="X198" s="174" t="s">
        <v>4164</v>
      </c>
      <c r="Y198" s="174"/>
      <c r="Z198" s="174" t="s">
        <v>7488</v>
      </c>
      <c r="AA198" s="174" t="s">
        <v>8545</v>
      </c>
      <c r="AB198" s="466">
        <v>45968</v>
      </c>
      <c r="AC198" s="418">
        <v>47466</v>
      </c>
      <c r="AD198" s="174" t="s">
        <v>1605</v>
      </c>
      <c r="AE198" s="174"/>
      <c r="AF198" s="174" t="s">
        <v>4159</v>
      </c>
      <c r="AG198" s="174"/>
      <c r="AH198" s="690" t="s">
        <v>8435</v>
      </c>
      <c r="AI198" s="624" t="s">
        <v>8546</v>
      </c>
      <c r="AJ198" s="692">
        <v>46632</v>
      </c>
      <c r="AK198" s="174"/>
      <c r="AL198" s="174"/>
      <c r="AM198" s="174"/>
      <c r="AN198" s="174"/>
      <c r="AO198" s="174"/>
      <c r="AP198" s="174"/>
      <c r="AQ198" s="174"/>
      <c r="AR198" s="174"/>
      <c r="AS198" s="174"/>
      <c r="AT198" s="174"/>
      <c r="AU198" s="174"/>
      <c r="AV198" s="174"/>
      <c r="AW198" s="174"/>
      <c r="AX198" s="174"/>
      <c r="AY198" s="174"/>
      <c r="AZ198" s="174"/>
      <c r="BA198" s="174"/>
      <c r="BB198" s="174"/>
      <c r="BC198" s="174"/>
      <c r="BD198" s="174"/>
      <c r="BE198" s="174"/>
      <c r="BF198" s="174"/>
      <c r="BG198" s="174"/>
      <c r="BH198" s="174"/>
      <c r="BI198" s="174"/>
      <c r="BJ198" s="174"/>
      <c r="BK198" s="174"/>
      <c r="BL198" s="174"/>
      <c r="BM198" s="174"/>
      <c r="BN198" s="416" t="b">
        <v>1</v>
      </c>
      <c r="BO198" s="417" t="b">
        <v>0</v>
      </c>
      <c r="BP198" s="174" t="s">
        <v>2333</v>
      </c>
      <c r="BQ198" s="174">
        <v>2025</v>
      </c>
      <c r="BR198" s="415">
        <v>45988</v>
      </c>
      <c r="BS198" s="174" t="s">
        <v>2310</v>
      </c>
      <c r="BT198" s="437"/>
      <c r="BU198" s="663"/>
      <c r="BV198" s="665"/>
      <c r="BW198" s="422"/>
      <c r="BX198" s="665"/>
      <c r="BY198" s="665"/>
      <c r="BZ198" s="422"/>
      <c r="CA198" s="665"/>
      <c r="CB198" s="663"/>
      <c r="CC198" s="665"/>
      <c r="CD198" s="438"/>
      <c r="CE198" s="426"/>
      <c r="CF198" s="426"/>
      <c r="CG198" s="426"/>
      <c r="CH198" s="426"/>
      <c r="CI198" s="425"/>
      <c r="CJ198" s="425"/>
      <c r="CK198" s="425"/>
      <c r="CL198" s="425"/>
    </row>
    <row r="199" spans="1:90" ht="15.75" customHeight="1">
      <c r="A199" s="319" t="s">
        <v>10</v>
      </c>
      <c r="B199" s="319" t="s">
        <v>49</v>
      </c>
      <c r="C199" s="319" t="s">
        <v>50</v>
      </c>
      <c r="D199" s="319" t="s">
        <v>51</v>
      </c>
      <c r="E199" s="319" t="s">
        <v>30</v>
      </c>
      <c r="F199" s="359" t="str">
        <f t="array" ref="F199">IFERROR(INDEX(UIID!$K$2:$K1001, MATCH(CONCATENATE(B199,D199,G199,J199), UIID!$B$2:$B1001&amp;UIID!$D$2:$D1001&amp;UIID!$G$2:$G1001&amp;UIID!$H$2:$H1001, 0),), "Not Found")</f>
        <v>0746-0048</v>
      </c>
      <c r="G199" s="319" t="s">
        <v>4068</v>
      </c>
      <c r="H199" s="319"/>
      <c r="I199" s="319" t="s">
        <v>8520</v>
      </c>
      <c r="J199" s="319" t="s">
        <v>4069</v>
      </c>
      <c r="K199" s="319">
        <v>9.3179079230518695</v>
      </c>
      <c r="L199" s="319">
        <v>123.28588153531599</v>
      </c>
      <c r="M199" s="319" t="s">
        <v>8521</v>
      </c>
      <c r="N199" s="319" t="s">
        <v>8522</v>
      </c>
      <c r="O199" s="319" t="s">
        <v>15</v>
      </c>
      <c r="P199" s="319" t="s">
        <v>16</v>
      </c>
      <c r="Q199" s="319"/>
      <c r="R199" s="319" t="s">
        <v>35</v>
      </c>
      <c r="S199" s="319" t="s">
        <v>87</v>
      </c>
      <c r="T199" s="319" t="s">
        <v>388</v>
      </c>
      <c r="U199" s="319"/>
      <c r="V199" s="319"/>
      <c r="W199" s="319" t="s">
        <v>6805</v>
      </c>
      <c r="X199" s="319" t="s">
        <v>4164</v>
      </c>
      <c r="Y199" s="319"/>
      <c r="Z199" s="319" t="s">
        <v>8547</v>
      </c>
      <c r="AA199" s="319" t="s">
        <v>8548</v>
      </c>
      <c r="AB199" s="491">
        <v>45982</v>
      </c>
      <c r="AC199" s="492">
        <v>47809</v>
      </c>
      <c r="AD199" s="319" t="s">
        <v>4158</v>
      </c>
      <c r="AE199" s="319"/>
      <c r="AF199" s="319" t="s">
        <v>4159</v>
      </c>
      <c r="AG199" s="319"/>
      <c r="AH199" s="500" t="s">
        <v>8549</v>
      </c>
      <c r="AI199" s="500" t="s">
        <v>8550</v>
      </c>
      <c r="AJ199" s="693">
        <v>47182</v>
      </c>
      <c r="AK199" s="319"/>
      <c r="AL199" s="319"/>
      <c r="AM199" s="319"/>
      <c r="AN199" s="319"/>
      <c r="AO199" s="319"/>
      <c r="AP199" s="319"/>
      <c r="AQ199" s="319"/>
      <c r="AR199" s="319"/>
      <c r="AS199" s="319"/>
      <c r="AT199" s="319"/>
      <c r="AU199" s="319"/>
      <c r="AV199" s="319"/>
      <c r="AW199" s="319"/>
      <c r="AX199" s="319"/>
      <c r="AY199" s="319"/>
      <c r="AZ199" s="319"/>
      <c r="BA199" s="319"/>
      <c r="BB199" s="319"/>
      <c r="BC199" s="319"/>
      <c r="BD199" s="319"/>
      <c r="BE199" s="319"/>
      <c r="BF199" s="319"/>
      <c r="BG199" s="319"/>
      <c r="BH199" s="319"/>
      <c r="BI199" s="319"/>
      <c r="BJ199" s="319"/>
      <c r="BK199" s="319"/>
      <c r="BL199" s="319"/>
      <c r="BM199" s="319"/>
      <c r="BN199" s="497" t="b">
        <v>1</v>
      </c>
      <c r="BO199" s="513" t="b">
        <v>0</v>
      </c>
      <c r="BP199" s="319" t="s">
        <v>2333</v>
      </c>
      <c r="BQ199" s="319">
        <v>2025</v>
      </c>
      <c r="BR199" s="477">
        <v>45988</v>
      </c>
      <c r="BS199" s="319" t="s">
        <v>2310</v>
      </c>
      <c r="BT199" s="347"/>
      <c r="BU199" s="669"/>
      <c r="BV199" s="479"/>
      <c r="BW199" s="487"/>
      <c r="BX199" s="479"/>
      <c r="BY199" s="479"/>
      <c r="BZ199" s="487"/>
      <c r="CA199" s="479"/>
      <c r="CB199" s="669"/>
      <c r="CC199" s="479"/>
      <c r="CD199" s="479"/>
      <c r="CE199" s="479"/>
      <c r="CF199" s="479"/>
      <c r="CG199" s="479"/>
      <c r="CH199" s="479"/>
      <c r="CI199" s="480"/>
      <c r="CJ199" s="480"/>
      <c r="CK199" s="480"/>
      <c r="CL199" s="480"/>
    </row>
    <row r="200" spans="1:90" ht="15.75" customHeight="1">
      <c r="A200" s="356" t="s">
        <v>10</v>
      </c>
      <c r="B200" s="356" t="s">
        <v>400</v>
      </c>
      <c r="C200" s="356" t="s">
        <v>176</v>
      </c>
      <c r="D200" s="356" t="s">
        <v>783</v>
      </c>
      <c r="E200" s="356" t="s">
        <v>146</v>
      </c>
      <c r="F200" s="359" t="str">
        <f t="array" ref="F200">IFERROR(INDEX(UIID!$K$2:$K1001, MATCH(CONCATENATE(B200,D200,G200,J200), UIID!$B$2:$B1001&amp;UIID!$D$2:$D1001&amp;UIID!$G$2:$G1001&amp;UIID!$H$2:$H1001, 0),), "Not Found")</f>
        <v>0761-0006</v>
      </c>
      <c r="G200" s="799" t="s">
        <v>784</v>
      </c>
      <c r="H200" s="799"/>
      <c r="I200" s="799" t="s">
        <v>9815</v>
      </c>
      <c r="J200" s="799" t="s">
        <v>785</v>
      </c>
      <c r="K200" s="799">
        <v>9.1713401523513305</v>
      </c>
      <c r="L200" s="799">
        <v>123.527118670539</v>
      </c>
      <c r="M200" s="799" t="s">
        <v>10105</v>
      </c>
      <c r="N200" s="356" t="s">
        <v>10106</v>
      </c>
      <c r="O200" s="356" t="s">
        <v>15</v>
      </c>
      <c r="P200" s="356" t="s">
        <v>1449</v>
      </c>
      <c r="Q200" s="356"/>
      <c r="R200" s="356" t="s">
        <v>35</v>
      </c>
      <c r="S200" s="356" t="s">
        <v>125</v>
      </c>
      <c r="T200" s="356" t="s">
        <v>1033</v>
      </c>
      <c r="U200" s="356"/>
      <c r="V200" s="356"/>
      <c r="W200" s="356" t="s">
        <v>7631</v>
      </c>
      <c r="X200" s="356" t="s">
        <v>4164</v>
      </c>
      <c r="Y200" s="356"/>
      <c r="Z200" s="356" t="s">
        <v>8558</v>
      </c>
      <c r="AA200" s="356" t="s">
        <v>10107</v>
      </c>
      <c r="AB200" s="475">
        <v>45975</v>
      </c>
      <c r="AC200" s="476">
        <v>47802</v>
      </c>
      <c r="AD200" s="356" t="s">
        <v>4158</v>
      </c>
      <c r="AE200" s="356"/>
      <c r="AF200" s="356" t="s">
        <v>4159</v>
      </c>
      <c r="AG200" s="356"/>
      <c r="AH200" s="500" t="s">
        <v>9815</v>
      </c>
      <c r="AI200" s="500" t="s">
        <v>10108</v>
      </c>
      <c r="AJ200" s="512">
        <v>47110</v>
      </c>
      <c r="AK200" s="319"/>
      <c r="AL200" s="319"/>
      <c r="AM200" s="319"/>
      <c r="AN200" s="319"/>
      <c r="AO200" s="319"/>
      <c r="AP200" s="319"/>
      <c r="AQ200" s="319"/>
      <c r="AR200" s="319"/>
      <c r="AS200" s="319"/>
      <c r="AT200" s="319"/>
      <c r="AU200" s="319"/>
      <c r="AV200" s="319"/>
      <c r="AW200" s="319"/>
      <c r="AX200" s="319"/>
      <c r="AY200" s="319"/>
      <c r="AZ200" s="319"/>
      <c r="BA200" s="319"/>
      <c r="BB200" s="319"/>
      <c r="BC200" s="319"/>
      <c r="BD200" s="319"/>
      <c r="BE200" s="319"/>
      <c r="BF200" s="319"/>
      <c r="BG200" s="319"/>
      <c r="BH200" s="319"/>
      <c r="BI200" s="319"/>
      <c r="BJ200" s="319"/>
      <c r="BK200" s="319"/>
      <c r="BL200" s="319"/>
      <c r="BM200" s="857" t="b">
        <v>1</v>
      </c>
      <c r="BN200" s="319"/>
      <c r="BO200" s="513" t="b">
        <v>0</v>
      </c>
      <c r="BP200" s="319" t="s">
        <v>2333</v>
      </c>
      <c r="BQ200" s="319">
        <v>2025</v>
      </c>
      <c r="BR200" s="477">
        <v>45988</v>
      </c>
      <c r="BS200" s="319" t="s">
        <v>2310</v>
      </c>
      <c r="BT200" s="347"/>
      <c r="BU200" s="800"/>
      <c r="BV200" s="796"/>
      <c r="BW200" s="487"/>
      <c r="BX200" s="796"/>
      <c r="BY200" s="796"/>
      <c r="BZ200" s="487"/>
      <c r="CA200" s="796"/>
      <c r="CB200" s="800"/>
      <c r="CC200" s="796"/>
      <c r="CD200" s="479"/>
      <c r="CE200" s="479">
        <f>COUNTIF(BS200,"new tvi &amp; program")</f>
        <v>0</v>
      </c>
      <c r="CF200" s="479">
        <f>COUNTIF(BS200,"additional program")</f>
        <v>1</v>
      </c>
      <c r="CG200" s="479">
        <f>COUNTIF(BS200,"migration")</f>
        <v>0</v>
      </c>
      <c r="CH200" s="479">
        <f>SUM(CE200:CG200)</f>
        <v>1</v>
      </c>
      <c r="CI200" s="797"/>
      <c r="CJ200" s="797" t="b">
        <f>COUNTIF($AA$3:$AA336,$AA200)&gt;1</f>
        <v>0</v>
      </c>
    </row>
    <row r="201" spans="1:90">
      <c r="A201" s="865" t="s">
        <v>10182</v>
      </c>
      <c r="B201" s="866">
        <f>COUNTA(B184:B200)</f>
        <v>17</v>
      </c>
    </row>
    <row r="202" spans="1:90" ht="15.75" customHeight="1">
      <c r="A202" s="174" t="s">
        <v>10</v>
      </c>
      <c r="B202" s="174" t="s">
        <v>27</v>
      </c>
      <c r="C202" s="174" t="s">
        <v>28</v>
      </c>
      <c r="D202" s="63" t="s">
        <v>29</v>
      </c>
      <c r="E202" s="63" t="s">
        <v>30</v>
      </c>
      <c r="F202" s="315" t="str">
        <f t="array" ref="F202">IFERROR(INDEX(UIID!$K$2:$K1001, MATCH(CONCATENATE(B202,D202,G202,J202), UIID!$B$2:$B1001&amp;UIID!$D$2:$D1001&amp;UIID!$G$2:$G1001&amp;UIID!$H$2:$H1001, 0),), "Not Found")</f>
        <v>0712-0010</v>
      </c>
      <c r="G202" s="313" t="s">
        <v>163</v>
      </c>
      <c r="H202" s="174"/>
      <c r="I202" s="313" t="s">
        <v>4471</v>
      </c>
      <c r="J202" s="63" t="s">
        <v>3706</v>
      </c>
      <c r="K202" s="313">
        <v>9.6895627850084391</v>
      </c>
      <c r="L202" s="313">
        <v>123.861600352049</v>
      </c>
      <c r="M202" s="313" t="s">
        <v>164</v>
      </c>
      <c r="N202" s="313" t="s">
        <v>4472</v>
      </c>
      <c r="O202" s="313" t="s">
        <v>15</v>
      </c>
      <c r="P202" s="63" t="s">
        <v>16</v>
      </c>
      <c r="Q202" s="174"/>
      <c r="R202" s="63" t="s">
        <v>35</v>
      </c>
      <c r="S202" s="63" t="s">
        <v>107</v>
      </c>
      <c r="T202" s="174" t="s">
        <v>666</v>
      </c>
      <c r="U202" s="174"/>
      <c r="V202" s="174"/>
      <c r="W202" s="174" t="s">
        <v>4852</v>
      </c>
      <c r="X202" s="63" t="s">
        <v>4164</v>
      </c>
      <c r="Y202" s="174"/>
      <c r="Z202" s="174" t="s">
        <v>5017</v>
      </c>
      <c r="AA202" s="174" t="s">
        <v>5031</v>
      </c>
      <c r="AB202" s="429">
        <v>45992</v>
      </c>
      <c r="AC202" s="430">
        <v>47819</v>
      </c>
      <c r="AD202" s="63" t="s">
        <v>4158</v>
      </c>
      <c r="AE202" s="174"/>
      <c r="AF202" s="63" t="s">
        <v>4159</v>
      </c>
      <c r="AG202" s="63"/>
      <c r="AH202" s="341" t="s">
        <v>5032</v>
      </c>
      <c r="AI202" s="341" t="s">
        <v>5033</v>
      </c>
      <c r="AJ202" s="517">
        <v>46229</v>
      </c>
      <c r="AK202" s="174"/>
      <c r="AL202" s="174"/>
      <c r="AM202" s="174"/>
      <c r="AN202" s="174"/>
      <c r="AO202" s="174"/>
      <c r="AP202" s="174"/>
      <c r="AQ202" s="174"/>
      <c r="AR202" s="174"/>
      <c r="AS202" s="174"/>
      <c r="AT202" s="174"/>
      <c r="AU202" s="174"/>
      <c r="AV202" s="174"/>
      <c r="AW202" s="174"/>
      <c r="AX202" s="174"/>
      <c r="AY202" s="174"/>
      <c r="AZ202" s="174"/>
      <c r="BA202" s="174"/>
      <c r="BB202" s="174"/>
      <c r="BC202" s="174"/>
      <c r="BD202" s="174"/>
      <c r="BE202" s="174"/>
      <c r="BF202" s="174"/>
      <c r="BG202" s="174"/>
      <c r="BH202" s="174"/>
      <c r="BI202" s="174"/>
      <c r="BJ202" s="174"/>
      <c r="BK202" s="174"/>
      <c r="BL202" s="174"/>
      <c r="BM202" s="174"/>
      <c r="BN202" s="416" t="b">
        <v>1</v>
      </c>
      <c r="BO202" s="417" t="b">
        <v>0</v>
      </c>
      <c r="BP202" s="174" t="s">
        <v>2335</v>
      </c>
      <c r="BQ202" s="174">
        <v>2025</v>
      </c>
      <c r="BR202" s="415">
        <v>46000</v>
      </c>
      <c r="BS202" s="174" t="s">
        <v>2310</v>
      </c>
      <c r="BT202" s="437"/>
      <c r="BU202" s="471"/>
      <c r="BV202" s="473"/>
      <c r="BW202" s="422"/>
      <c r="BX202" s="473"/>
      <c r="BY202" s="473"/>
      <c r="BZ202" s="422"/>
      <c r="CA202" s="473"/>
      <c r="CB202" s="471"/>
      <c r="CC202" s="473"/>
      <c r="CD202" s="438"/>
      <c r="CE202" s="426"/>
      <c r="CF202" s="426"/>
      <c r="CG202" s="426"/>
      <c r="CH202" s="426"/>
      <c r="CI202" s="425"/>
      <c r="CJ202" s="425"/>
      <c r="CK202" s="425"/>
      <c r="CL202" s="425"/>
    </row>
    <row r="203" spans="1:90" ht="15.75" customHeight="1">
      <c r="A203" s="174" t="s">
        <v>10</v>
      </c>
      <c r="B203" s="174" t="s">
        <v>27</v>
      </c>
      <c r="C203" s="174" t="s">
        <v>123</v>
      </c>
      <c r="D203" s="63" t="s">
        <v>124</v>
      </c>
      <c r="E203" s="63" t="s">
        <v>509</v>
      </c>
      <c r="F203" s="315" t="str">
        <f t="array" ref="F203">IFERROR(INDEX(UIID!$K$2:$K1001, MATCH(CONCATENATE(B203,D203,G203,J203), UIID!$B$2:$B1001&amp;UIID!$D$2:$D1001&amp;UIID!$G$2:$G1001&amp;UIID!$H$2:$H1001, 0),), "Not Found")</f>
        <v>0712-0003</v>
      </c>
      <c r="G203" s="63" t="s">
        <v>3460</v>
      </c>
      <c r="H203" s="63"/>
      <c r="I203" s="63" t="s">
        <v>4328</v>
      </c>
      <c r="J203" s="63" t="s">
        <v>227</v>
      </c>
      <c r="K203" s="63">
        <v>9.7021431242957092</v>
      </c>
      <c r="L203" s="63">
        <v>124.10275016739</v>
      </c>
      <c r="M203" s="63" t="s">
        <v>4329</v>
      </c>
      <c r="N203" s="63" t="s">
        <v>4330</v>
      </c>
      <c r="O203" s="63" t="s">
        <v>113</v>
      </c>
      <c r="P203" s="63" t="s">
        <v>2229</v>
      </c>
      <c r="Q203" s="63" t="s">
        <v>4156</v>
      </c>
      <c r="R203" s="63" t="s">
        <v>35</v>
      </c>
      <c r="S203" s="63" t="s">
        <v>2230</v>
      </c>
      <c r="T203" s="174" t="s">
        <v>3287</v>
      </c>
      <c r="U203" s="174"/>
      <c r="V203" s="174"/>
      <c r="W203" s="174" t="s">
        <v>5027</v>
      </c>
      <c r="X203" s="63" t="s">
        <v>4157</v>
      </c>
      <c r="Y203" s="174"/>
      <c r="Z203" s="174" t="s">
        <v>4996</v>
      </c>
      <c r="AA203" s="174" t="s">
        <v>5034</v>
      </c>
      <c r="AB203" s="429">
        <v>46003</v>
      </c>
      <c r="AC203" s="430">
        <v>47686</v>
      </c>
      <c r="AD203" s="63" t="s">
        <v>1605</v>
      </c>
      <c r="AE203" s="174"/>
      <c r="AF203" s="63" t="s">
        <v>4159</v>
      </c>
      <c r="AG203" s="63"/>
      <c r="AH203" s="518" t="s">
        <v>4998</v>
      </c>
      <c r="AI203" s="518" t="s">
        <v>4999</v>
      </c>
      <c r="AJ203" s="519">
        <v>47651</v>
      </c>
      <c r="AK203" s="174"/>
      <c r="AL203" s="174"/>
      <c r="AM203" s="174"/>
      <c r="AN203" s="174"/>
      <c r="AO203" s="174"/>
      <c r="AP203" s="174"/>
      <c r="AQ203" s="174"/>
      <c r="AR203" s="174"/>
      <c r="AS203" s="174"/>
      <c r="AT203" s="174"/>
      <c r="AU203" s="174"/>
      <c r="AV203" s="174"/>
      <c r="AW203" s="174"/>
      <c r="AX203" s="174"/>
      <c r="AY203" s="174"/>
      <c r="AZ203" s="174"/>
      <c r="BA203" s="174"/>
      <c r="BB203" s="174"/>
      <c r="BC203" s="174"/>
      <c r="BD203" s="174"/>
      <c r="BE203" s="174"/>
      <c r="BF203" s="174"/>
      <c r="BG203" s="174"/>
      <c r="BH203" s="174"/>
      <c r="BI203" s="174"/>
      <c r="BJ203" s="174"/>
      <c r="BK203" s="174"/>
      <c r="BL203" s="174"/>
      <c r="BM203" s="174"/>
      <c r="BN203" s="416" t="b">
        <v>1</v>
      </c>
      <c r="BO203" s="417" t="b">
        <v>0</v>
      </c>
      <c r="BP203" s="174" t="s">
        <v>2335</v>
      </c>
      <c r="BQ203" s="174">
        <v>2025</v>
      </c>
      <c r="BR203" s="415">
        <v>46017</v>
      </c>
      <c r="BS203" s="174" t="s">
        <v>2310</v>
      </c>
      <c r="BT203" s="437"/>
      <c r="BU203" s="471"/>
      <c r="BV203" s="473"/>
      <c r="BW203" s="422"/>
      <c r="BX203" s="473"/>
      <c r="BY203" s="473"/>
      <c r="BZ203" s="422"/>
      <c r="CA203" s="473"/>
      <c r="CB203" s="471"/>
      <c r="CC203" s="473"/>
      <c r="CD203" s="438"/>
      <c r="CE203" s="426"/>
      <c r="CF203" s="426"/>
      <c r="CG203" s="426"/>
      <c r="CH203" s="426"/>
      <c r="CI203" s="425"/>
      <c r="CJ203" s="425"/>
      <c r="CK203" s="425"/>
      <c r="CL203" s="425"/>
    </row>
    <row r="204" spans="1:90" ht="15.75" customHeight="1">
      <c r="A204" s="174" t="s">
        <v>10</v>
      </c>
      <c r="B204" s="174" t="s">
        <v>27</v>
      </c>
      <c r="C204" s="174" t="s">
        <v>123</v>
      </c>
      <c r="D204" s="63" t="s">
        <v>270</v>
      </c>
      <c r="E204" s="63" t="s">
        <v>123</v>
      </c>
      <c r="F204" s="315" t="str">
        <f t="array" ref="F204">IFERROR(INDEX(UIID!$K$2:$K1001, MATCH(CONCATENATE(B204,D204,G204,J204), UIID!$B$2:$B1001&amp;UIID!$D$2:$D1001&amp;UIID!$G$2:$G1001&amp;UIID!$H$2:$H1001, 0),), "Not Found")</f>
        <v>0712-0013</v>
      </c>
      <c r="G204" s="63" t="s">
        <v>3677</v>
      </c>
      <c r="H204" s="63"/>
      <c r="I204" s="63" t="s">
        <v>5035</v>
      </c>
      <c r="J204" s="63" t="s">
        <v>271</v>
      </c>
      <c r="K204" s="63">
        <v>9.6667974582748997</v>
      </c>
      <c r="L204" s="63">
        <v>124.36827289016099</v>
      </c>
      <c r="M204" s="63" t="s">
        <v>4388</v>
      </c>
      <c r="N204" s="63" t="s">
        <v>4389</v>
      </c>
      <c r="O204" s="63" t="s">
        <v>113</v>
      </c>
      <c r="P204" s="63" t="s">
        <v>2229</v>
      </c>
      <c r="Q204" s="63" t="s">
        <v>4156</v>
      </c>
      <c r="R204" s="63" t="s">
        <v>35</v>
      </c>
      <c r="S204" s="63" t="s">
        <v>84</v>
      </c>
      <c r="T204" s="174" t="s">
        <v>167</v>
      </c>
      <c r="U204" s="174"/>
      <c r="V204" s="174"/>
      <c r="W204" s="174" t="s">
        <v>4623</v>
      </c>
      <c r="X204" s="63" t="s">
        <v>4164</v>
      </c>
      <c r="Y204" s="174"/>
      <c r="Z204" s="174" t="s">
        <v>94</v>
      </c>
      <c r="AA204" s="174" t="s">
        <v>5036</v>
      </c>
      <c r="AB204" s="429">
        <v>46003</v>
      </c>
      <c r="AC204" s="430">
        <v>46884</v>
      </c>
      <c r="AD204" s="63" t="s">
        <v>1605</v>
      </c>
      <c r="AE204" s="174"/>
      <c r="AF204" s="63" t="s">
        <v>4159</v>
      </c>
      <c r="AG204" s="63"/>
      <c r="AH204" s="520" t="s">
        <v>4406</v>
      </c>
      <c r="AI204" s="520" t="s">
        <v>5037</v>
      </c>
      <c r="AJ204" s="516">
        <v>47688</v>
      </c>
      <c r="AK204" s="174"/>
      <c r="AL204" s="174"/>
      <c r="AM204" s="174"/>
      <c r="AN204" s="174"/>
      <c r="AO204" s="174"/>
      <c r="AP204" s="174"/>
      <c r="AQ204" s="174"/>
      <c r="AR204" s="174"/>
      <c r="AS204" s="174"/>
      <c r="AT204" s="174"/>
      <c r="AU204" s="174"/>
      <c r="AV204" s="174"/>
      <c r="AW204" s="174"/>
      <c r="AX204" s="174"/>
      <c r="AY204" s="174"/>
      <c r="AZ204" s="174"/>
      <c r="BA204" s="174"/>
      <c r="BB204" s="174"/>
      <c r="BC204" s="174"/>
      <c r="BD204" s="174"/>
      <c r="BE204" s="174"/>
      <c r="BF204" s="174"/>
      <c r="BG204" s="174"/>
      <c r="BH204" s="174"/>
      <c r="BI204" s="174"/>
      <c r="BJ204" s="174"/>
      <c r="BK204" s="174"/>
      <c r="BL204" s="174"/>
      <c r="BM204" s="174"/>
      <c r="BN204" s="416" t="b">
        <v>1</v>
      </c>
      <c r="BO204" s="417" t="b">
        <v>0</v>
      </c>
      <c r="BP204" s="174" t="s">
        <v>2335</v>
      </c>
      <c r="BQ204" s="174">
        <v>2025</v>
      </c>
      <c r="BR204" s="415">
        <v>46017</v>
      </c>
      <c r="BS204" s="174" t="s">
        <v>2310</v>
      </c>
      <c r="BT204" s="437"/>
      <c r="BU204" s="471"/>
      <c r="BV204" s="473"/>
      <c r="BW204" s="422"/>
      <c r="BX204" s="473"/>
      <c r="BY204" s="473"/>
      <c r="BZ204" s="422"/>
      <c r="CA204" s="473"/>
      <c r="CB204" s="471"/>
      <c r="CC204" s="473"/>
      <c r="CD204" s="438"/>
      <c r="CE204" s="426"/>
      <c r="CF204" s="426"/>
      <c r="CG204" s="426"/>
      <c r="CH204" s="426"/>
      <c r="CI204" s="425"/>
      <c r="CJ204" s="425"/>
      <c r="CK204" s="425"/>
      <c r="CL204" s="425"/>
    </row>
    <row r="205" spans="1:90" ht="15.75" customHeight="1">
      <c r="A205" s="174" t="s">
        <v>10</v>
      </c>
      <c r="B205" s="174" t="s">
        <v>27</v>
      </c>
      <c r="C205" s="174" t="s">
        <v>123</v>
      </c>
      <c r="D205" s="63" t="s">
        <v>285</v>
      </c>
      <c r="E205" s="63" t="s">
        <v>509</v>
      </c>
      <c r="F205" s="315" t="str">
        <f t="array" ref="F205">IFERROR(INDEX(UIID!$K$2:$K1001, MATCH(CONCATENATE(B205,D205,G205,J205), UIID!$B$2:$B1001&amp;UIID!$D$2:$D1001&amp;UIID!$G$2:$G1001&amp;UIID!$H$2:$H1001, 0),), "Not Found")</f>
        <v>0712-0005</v>
      </c>
      <c r="G205" s="63" t="s">
        <v>3529</v>
      </c>
      <c r="H205" s="63"/>
      <c r="I205" s="63" t="s">
        <v>4412</v>
      </c>
      <c r="J205" s="63" t="s">
        <v>286</v>
      </c>
      <c r="K205" s="63">
        <v>9.8567162226397809</v>
      </c>
      <c r="L205" s="63">
        <v>124.336426906886</v>
      </c>
      <c r="M205" s="63" t="s">
        <v>287</v>
      </c>
      <c r="N205" s="63" t="s">
        <v>4413</v>
      </c>
      <c r="O205" s="63" t="s">
        <v>113</v>
      </c>
      <c r="P205" s="63" t="s">
        <v>2229</v>
      </c>
      <c r="Q205" s="63" t="s">
        <v>4156</v>
      </c>
      <c r="R205" s="63" t="s">
        <v>35</v>
      </c>
      <c r="S205" s="63" t="s">
        <v>32</v>
      </c>
      <c r="T205" s="174" t="s">
        <v>43</v>
      </c>
      <c r="U205" s="174"/>
      <c r="V205" s="174"/>
      <c r="W205" s="174" t="s">
        <v>4640</v>
      </c>
      <c r="X205" s="63" t="s">
        <v>4164</v>
      </c>
      <c r="Y205" s="174"/>
      <c r="Z205" s="174" t="s">
        <v>5038</v>
      </c>
      <c r="AA205" s="174" t="s">
        <v>5039</v>
      </c>
      <c r="AB205" s="429">
        <v>46003</v>
      </c>
      <c r="AC205" s="430">
        <v>47157</v>
      </c>
      <c r="AD205" s="63" t="s">
        <v>1605</v>
      </c>
      <c r="AE205" s="174"/>
      <c r="AF205" s="63" t="s">
        <v>4159</v>
      </c>
      <c r="AG205" s="63"/>
      <c r="AH205" s="340" t="s">
        <v>5040</v>
      </c>
      <c r="AI205" s="340" t="s">
        <v>5041</v>
      </c>
      <c r="AJ205" s="515" t="s">
        <v>5042</v>
      </c>
      <c r="AK205" s="174"/>
      <c r="AL205" s="174"/>
      <c r="AM205" s="174"/>
      <c r="AN205" s="174"/>
      <c r="AO205" s="174"/>
      <c r="AP205" s="174"/>
      <c r="AQ205" s="174"/>
      <c r="AR205" s="174"/>
      <c r="AS205" s="174"/>
      <c r="AT205" s="174"/>
      <c r="AU205" s="174"/>
      <c r="AV205" s="174"/>
      <c r="AW205" s="174"/>
      <c r="AX205" s="174"/>
      <c r="AY205" s="174"/>
      <c r="AZ205" s="174"/>
      <c r="BA205" s="174"/>
      <c r="BB205" s="174"/>
      <c r="BC205" s="174"/>
      <c r="BD205" s="174"/>
      <c r="BE205" s="174"/>
      <c r="BF205" s="174"/>
      <c r="BG205" s="174"/>
      <c r="BH205" s="174"/>
      <c r="BI205" s="174"/>
      <c r="BJ205" s="174"/>
      <c r="BK205" s="174"/>
      <c r="BL205" s="174"/>
      <c r="BM205" s="174"/>
      <c r="BN205" s="416" t="b">
        <v>1</v>
      </c>
      <c r="BO205" s="417" t="b">
        <v>0</v>
      </c>
      <c r="BP205" s="174" t="s">
        <v>2335</v>
      </c>
      <c r="BQ205" s="174">
        <v>2025</v>
      </c>
      <c r="BR205" s="415">
        <v>46017</v>
      </c>
      <c r="BS205" s="174" t="s">
        <v>2310</v>
      </c>
      <c r="BT205" s="437"/>
      <c r="BU205" s="471"/>
      <c r="BV205" s="473"/>
      <c r="BW205" s="422"/>
      <c r="BX205" s="473"/>
      <c r="BY205" s="473"/>
      <c r="BZ205" s="422"/>
      <c r="CA205" s="473"/>
      <c r="CB205" s="471"/>
      <c r="CC205" s="473"/>
      <c r="CD205" s="438"/>
      <c r="CE205" s="426"/>
      <c r="CF205" s="426"/>
      <c r="CG205" s="426"/>
      <c r="CH205" s="426"/>
      <c r="CI205" s="425"/>
      <c r="CJ205" s="425"/>
      <c r="CK205" s="425"/>
      <c r="CL205" s="425"/>
    </row>
    <row r="206" spans="1:90" ht="15.75" customHeight="1">
      <c r="A206" s="174" t="s">
        <v>10</v>
      </c>
      <c r="B206" s="174" t="s">
        <v>27</v>
      </c>
      <c r="C206" s="174" t="s">
        <v>123</v>
      </c>
      <c r="D206" s="63" t="s">
        <v>285</v>
      </c>
      <c r="E206" s="63" t="s">
        <v>509</v>
      </c>
      <c r="F206" s="315" t="str">
        <f t="array" ref="F206">IFERROR(INDEX(UIID!$K$2:$K1001, MATCH(CONCATENATE(B206,D206,G206,J206), UIID!$B$2:$B1001&amp;UIID!$D$2:$D1001&amp;UIID!$G$2:$G1001&amp;UIID!$H$2:$H1001, 0),), "Not Found")</f>
        <v>0712-0005</v>
      </c>
      <c r="G206" s="63" t="s">
        <v>3529</v>
      </c>
      <c r="H206" s="174"/>
      <c r="I206" s="63" t="s">
        <v>4412</v>
      </c>
      <c r="J206" s="63" t="s">
        <v>286</v>
      </c>
      <c r="K206" s="63">
        <v>9.8567162226397809</v>
      </c>
      <c r="L206" s="63">
        <v>124.336426906886</v>
      </c>
      <c r="M206" s="63" t="s">
        <v>287</v>
      </c>
      <c r="N206" s="63" t="s">
        <v>4413</v>
      </c>
      <c r="O206" s="63" t="s">
        <v>113</v>
      </c>
      <c r="P206" s="63" t="s">
        <v>2229</v>
      </c>
      <c r="Q206" s="63" t="s">
        <v>4156</v>
      </c>
      <c r="R206" s="63" t="s">
        <v>35</v>
      </c>
      <c r="S206" s="63" t="s">
        <v>87</v>
      </c>
      <c r="T206" s="174" t="s">
        <v>3102</v>
      </c>
      <c r="U206" s="174"/>
      <c r="V206" s="174"/>
      <c r="W206" s="174" t="s">
        <v>5043</v>
      </c>
      <c r="X206" s="63" t="s">
        <v>4157</v>
      </c>
      <c r="Y206" s="174"/>
      <c r="Z206" s="174" t="s">
        <v>5044</v>
      </c>
      <c r="AA206" s="174" t="s">
        <v>5045</v>
      </c>
      <c r="AB206" s="429">
        <v>46003</v>
      </c>
      <c r="AC206" s="430">
        <v>47157</v>
      </c>
      <c r="AD206" s="63" t="s">
        <v>1605</v>
      </c>
      <c r="AE206" s="174"/>
      <c r="AF206" s="63" t="s">
        <v>4159</v>
      </c>
      <c r="AG206" s="63"/>
      <c r="AH206" s="518" t="s">
        <v>4417</v>
      </c>
      <c r="AI206" s="518" t="s">
        <v>5046</v>
      </c>
      <c r="AJ206" s="519">
        <v>46441</v>
      </c>
      <c r="AK206" s="174"/>
      <c r="AL206" s="174"/>
      <c r="AM206" s="174"/>
      <c r="AN206" s="174"/>
      <c r="AO206" s="174"/>
      <c r="AP206" s="174"/>
      <c r="AQ206" s="174"/>
      <c r="AR206" s="174"/>
      <c r="AS206" s="174"/>
      <c r="AT206" s="174"/>
      <c r="AU206" s="174"/>
      <c r="AV206" s="174"/>
      <c r="AW206" s="174"/>
      <c r="AX206" s="174"/>
      <c r="AY206" s="174"/>
      <c r="AZ206" s="174"/>
      <c r="BA206" s="174"/>
      <c r="BB206" s="174"/>
      <c r="BC206" s="174"/>
      <c r="BD206" s="174"/>
      <c r="BE206" s="174"/>
      <c r="BF206" s="174"/>
      <c r="BG206" s="174"/>
      <c r="BH206" s="174"/>
      <c r="BI206" s="174"/>
      <c r="BJ206" s="174"/>
      <c r="BK206" s="174"/>
      <c r="BL206" s="174"/>
      <c r="BM206" s="174"/>
      <c r="BN206" s="416" t="b">
        <v>1</v>
      </c>
      <c r="BO206" s="417" t="b">
        <v>0</v>
      </c>
      <c r="BP206" s="174" t="s">
        <v>2335</v>
      </c>
      <c r="BQ206" s="174">
        <v>2025</v>
      </c>
      <c r="BR206" s="415">
        <v>46017</v>
      </c>
      <c r="BS206" s="174" t="s">
        <v>2310</v>
      </c>
      <c r="BT206" s="437"/>
      <c r="BU206" s="471"/>
      <c r="BV206" s="473"/>
      <c r="BW206" s="422"/>
      <c r="BX206" s="473"/>
      <c r="BY206" s="473"/>
      <c r="BZ206" s="422"/>
      <c r="CA206" s="473"/>
      <c r="CB206" s="471"/>
      <c r="CC206" s="473"/>
      <c r="CD206" s="438"/>
      <c r="CE206" s="426"/>
      <c r="CF206" s="426"/>
      <c r="CG206" s="426"/>
      <c r="CH206" s="426"/>
      <c r="CI206" s="425"/>
      <c r="CJ206" s="425"/>
      <c r="CK206" s="425"/>
      <c r="CL206" s="425"/>
    </row>
    <row r="207" spans="1:90" ht="15.75" customHeight="1">
      <c r="A207" s="174" t="s">
        <v>10</v>
      </c>
      <c r="B207" s="174" t="s">
        <v>27</v>
      </c>
      <c r="C207" s="174" t="s">
        <v>50</v>
      </c>
      <c r="D207" s="63" t="s">
        <v>248</v>
      </c>
      <c r="E207" s="63" t="s">
        <v>123</v>
      </c>
      <c r="F207" s="315" t="str">
        <f t="array" ref="F207">IFERROR(INDEX(UIID!$K$2:$K1001, MATCH(CONCATENATE(B207,D207,G207,J207), UIID!$B$2:$B1001&amp;UIID!$D$2:$D1001&amp;UIID!$G$2:$G1001&amp;UIID!$H$2:$H1001, 0),), "Not Found")</f>
        <v>0712-0004</v>
      </c>
      <c r="G207" s="313" t="s">
        <v>3513</v>
      </c>
      <c r="H207" s="63"/>
      <c r="I207" s="63" t="s">
        <v>5047</v>
      </c>
      <c r="J207" s="63" t="s">
        <v>250</v>
      </c>
      <c r="K207" s="63">
        <v>10.051349891515599</v>
      </c>
      <c r="L207" s="63">
        <v>124.079209349663</v>
      </c>
      <c r="M207" s="63" t="s">
        <v>251</v>
      </c>
      <c r="N207" s="63" t="s">
        <v>4364</v>
      </c>
      <c r="O207" s="63" t="s">
        <v>113</v>
      </c>
      <c r="P207" s="63" t="s">
        <v>2229</v>
      </c>
      <c r="Q207" s="63" t="s">
        <v>4156</v>
      </c>
      <c r="R207" s="63" t="s">
        <v>35</v>
      </c>
      <c r="S207" s="63" t="s">
        <v>87</v>
      </c>
      <c r="T207" s="174" t="s">
        <v>3102</v>
      </c>
      <c r="U207" s="174"/>
      <c r="V207" s="174"/>
      <c r="W207" s="174" t="s">
        <v>5043</v>
      </c>
      <c r="X207" s="63" t="s">
        <v>4157</v>
      </c>
      <c r="Y207" s="174"/>
      <c r="Z207" s="174" t="s">
        <v>5044</v>
      </c>
      <c r="AA207" s="174" t="s">
        <v>5048</v>
      </c>
      <c r="AB207" s="429">
        <v>46010</v>
      </c>
      <c r="AC207" s="430">
        <v>47192</v>
      </c>
      <c r="AD207" s="63" t="s">
        <v>1605</v>
      </c>
      <c r="AE207" s="174"/>
      <c r="AF207" s="63" t="s">
        <v>4159</v>
      </c>
      <c r="AG207" s="63"/>
      <c r="AH207" s="521" t="s">
        <v>4369</v>
      </c>
      <c r="AI207" s="520" t="s">
        <v>4379</v>
      </c>
      <c r="AJ207" s="516">
        <v>46483</v>
      </c>
      <c r="AK207" s="174"/>
      <c r="AL207" s="174"/>
      <c r="AM207" s="174"/>
      <c r="AN207" s="174"/>
      <c r="AO207" s="174"/>
      <c r="AP207" s="174"/>
      <c r="AQ207" s="174"/>
      <c r="AR207" s="174"/>
      <c r="AS207" s="174"/>
      <c r="AT207" s="174"/>
      <c r="AU207" s="174"/>
      <c r="AV207" s="174"/>
      <c r="AW207" s="174"/>
      <c r="AX207" s="174"/>
      <c r="AY207" s="174"/>
      <c r="AZ207" s="174"/>
      <c r="BA207" s="174"/>
      <c r="BB207" s="174"/>
      <c r="BC207" s="174"/>
      <c r="BD207" s="174"/>
      <c r="BE207" s="174"/>
      <c r="BF207" s="174"/>
      <c r="BG207" s="174"/>
      <c r="BH207" s="174"/>
      <c r="BI207" s="174"/>
      <c r="BJ207" s="174"/>
      <c r="BK207" s="174"/>
      <c r="BL207" s="174"/>
      <c r="BM207" s="174"/>
      <c r="BN207" s="416" t="b">
        <v>1</v>
      </c>
      <c r="BO207" s="417" t="b">
        <v>0</v>
      </c>
      <c r="BP207" s="174" t="s">
        <v>2335</v>
      </c>
      <c r="BQ207" s="174">
        <v>2025</v>
      </c>
      <c r="BR207" s="415">
        <v>46017</v>
      </c>
      <c r="BS207" s="174" t="s">
        <v>2310</v>
      </c>
      <c r="BT207" s="437"/>
      <c r="BU207" s="471"/>
      <c r="BV207" s="473"/>
      <c r="BW207" s="422"/>
      <c r="BX207" s="473"/>
      <c r="BY207" s="473"/>
      <c r="BZ207" s="422"/>
      <c r="CA207" s="473"/>
      <c r="CB207" s="471"/>
      <c r="CC207" s="473"/>
      <c r="CD207" s="438"/>
      <c r="CE207" s="426"/>
      <c r="CF207" s="426"/>
      <c r="CG207" s="426"/>
      <c r="CH207" s="426"/>
      <c r="CI207" s="425"/>
      <c r="CJ207" s="425"/>
      <c r="CK207" s="425"/>
      <c r="CL207" s="425"/>
    </row>
    <row r="208" spans="1:90" ht="15.75" customHeight="1">
      <c r="A208" s="174" t="s">
        <v>10</v>
      </c>
      <c r="B208" s="174" t="s">
        <v>27</v>
      </c>
      <c r="C208" s="174" t="s">
        <v>50</v>
      </c>
      <c r="D208" s="63" t="s">
        <v>248</v>
      </c>
      <c r="E208" s="63" t="s">
        <v>123</v>
      </c>
      <c r="F208" s="315" t="str">
        <f t="array" ref="F208">IFERROR(INDEX(UIID!$K$2:$K1001, MATCH(CONCATENATE(B208,D208,G208,J208), UIID!$B$2:$B1001&amp;UIID!$D$2:$D1001&amp;UIID!$G$2:$G1001&amp;UIID!$H$2:$H1001, 0),), "Not Found")</f>
        <v>0712-0004</v>
      </c>
      <c r="G208" s="313" t="s">
        <v>3513</v>
      </c>
      <c r="H208" s="174"/>
      <c r="I208" s="63" t="s">
        <v>5047</v>
      </c>
      <c r="J208" s="63" t="s">
        <v>250</v>
      </c>
      <c r="K208" s="63">
        <v>10.051349891515599</v>
      </c>
      <c r="L208" s="63">
        <v>124.079209349663</v>
      </c>
      <c r="M208" s="63" t="s">
        <v>251</v>
      </c>
      <c r="N208" s="63" t="s">
        <v>4364</v>
      </c>
      <c r="O208" s="63" t="s">
        <v>113</v>
      </c>
      <c r="P208" s="63" t="s">
        <v>2229</v>
      </c>
      <c r="Q208" s="63" t="s">
        <v>4156</v>
      </c>
      <c r="R208" s="63" t="s">
        <v>35</v>
      </c>
      <c r="S208" s="63" t="s">
        <v>84</v>
      </c>
      <c r="T208" s="174" t="s">
        <v>1154</v>
      </c>
      <c r="U208" s="174"/>
      <c r="V208" s="174"/>
      <c r="W208" s="174" t="s">
        <v>5002</v>
      </c>
      <c r="X208" s="63" t="s">
        <v>4157</v>
      </c>
      <c r="Y208" s="174"/>
      <c r="Z208" s="174" t="s">
        <v>5049</v>
      </c>
      <c r="AA208" s="174" t="s">
        <v>5050</v>
      </c>
      <c r="AB208" s="429">
        <v>46010</v>
      </c>
      <c r="AC208" s="430">
        <v>47192</v>
      </c>
      <c r="AD208" s="63" t="s">
        <v>1605</v>
      </c>
      <c r="AE208" s="174"/>
      <c r="AF208" s="63" t="s">
        <v>4159</v>
      </c>
      <c r="AG208" s="63"/>
      <c r="AH208" s="518" t="s">
        <v>5051</v>
      </c>
      <c r="AI208" s="518" t="s">
        <v>5052</v>
      </c>
      <c r="AJ208" s="519">
        <v>46267</v>
      </c>
      <c r="AK208" s="174"/>
      <c r="AL208" s="174"/>
      <c r="AM208" s="174"/>
      <c r="AN208" s="174"/>
      <c r="AO208" s="174"/>
      <c r="AP208" s="174"/>
      <c r="AQ208" s="174"/>
      <c r="AR208" s="174"/>
      <c r="AS208" s="174"/>
      <c r="AT208" s="174"/>
      <c r="AU208" s="174"/>
      <c r="AV208" s="174"/>
      <c r="AW208" s="174"/>
      <c r="AX208" s="174"/>
      <c r="AY208" s="174"/>
      <c r="AZ208" s="174"/>
      <c r="BA208" s="174"/>
      <c r="BB208" s="174"/>
      <c r="BC208" s="174"/>
      <c r="BD208" s="174"/>
      <c r="BE208" s="174"/>
      <c r="BF208" s="174"/>
      <c r="BG208" s="174"/>
      <c r="BH208" s="174"/>
      <c r="BI208" s="174"/>
      <c r="BJ208" s="174"/>
      <c r="BK208" s="174"/>
      <c r="BL208" s="174"/>
      <c r="BM208" s="174"/>
      <c r="BN208" s="416" t="b">
        <v>1</v>
      </c>
      <c r="BO208" s="417" t="b">
        <v>0</v>
      </c>
      <c r="BP208" s="174" t="s">
        <v>2335</v>
      </c>
      <c r="BQ208" s="174">
        <v>2025</v>
      </c>
      <c r="BR208" s="415">
        <v>46017</v>
      </c>
      <c r="BS208" s="174" t="s">
        <v>2310</v>
      </c>
      <c r="BT208" s="437"/>
      <c r="BU208" s="471"/>
      <c r="BV208" s="473"/>
      <c r="BW208" s="422"/>
      <c r="BX208" s="473"/>
      <c r="BY208" s="473"/>
      <c r="BZ208" s="422"/>
      <c r="CA208" s="473"/>
      <c r="CB208" s="471"/>
      <c r="CC208" s="473"/>
      <c r="CD208" s="438"/>
      <c r="CE208" s="426"/>
      <c r="CF208" s="426"/>
      <c r="CG208" s="426"/>
      <c r="CH208" s="426"/>
      <c r="CI208" s="425"/>
      <c r="CJ208" s="425"/>
      <c r="CK208" s="425"/>
      <c r="CL208" s="425"/>
    </row>
    <row r="209" spans="1:90" ht="15.75" customHeight="1">
      <c r="A209" s="174" t="s">
        <v>10</v>
      </c>
      <c r="B209" s="174" t="s">
        <v>27</v>
      </c>
      <c r="C209" s="174" t="s">
        <v>50</v>
      </c>
      <c r="D209" s="63" t="s">
        <v>248</v>
      </c>
      <c r="E209" s="63" t="s">
        <v>123</v>
      </c>
      <c r="F209" s="315" t="str">
        <f t="array" ref="F209">IFERROR(INDEX(UIID!$K$2:$K1001, MATCH(CONCATENATE(B209,D209,G209,J209), UIID!$B$2:$B1001&amp;UIID!$D$2:$D1001&amp;UIID!$G$2:$G1001&amp;UIID!$H$2:$H1001, 0),), "Not Found")</f>
        <v>0712-0004</v>
      </c>
      <c r="G209" s="313" t="s">
        <v>3513</v>
      </c>
      <c r="H209" s="174"/>
      <c r="I209" s="63" t="s">
        <v>5047</v>
      </c>
      <c r="J209" s="63" t="s">
        <v>250</v>
      </c>
      <c r="K209" s="63">
        <v>10.051349891515599</v>
      </c>
      <c r="L209" s="63">
        <v>124.079209349663</v>
      </c>
      <c r="M209" s="63" t="s">
        <v>251</v>
      </c>
      <c r="N209" s="63" t="s">
        <v>4364</v>
      </c>
      <c r="O209" s="63" t="s">
        <v>113</v>
      </c>
      <c r="P209" s="63" t="s">
        <v>2229</v>
      </c>
      <c r="Q209" s="63" t="s">
        <v>4156</v>
      </c>
      <c r="R209" s="63" t="s">
        <v>35</v>
      </c>
      <c r="S209" s="63" t="s">
        <v>2230</v>
      </c>
      <c r="T209" s="174" t="s">
        <v>3284</v>
      </c>
      <c r="U209" s="174"/>
      <c r="V209" s="174"/>
      <c r="W209" s="174" t="s">
        <v>5027</v>
      </c>
      <c r="X209" s="63" t="s">
        <v>4157</v>
      </c>
      <c r="Y209" s="174"/>
      <c r="Z209" s="174" t="s">
        <v>5053</v>
      </c>
      <c r="AA209" s="174" t="s">
        <v>5054</v>
      </c>
      <c r="AB209" s="429">
        <v>46013</v>
      </c>
      <c r="AC209" s="430">
        <v>47840</v>
      </c>
      <c r="AD209" s="63" t="s">
        <v>4158</v>
      </c>
      <c r="AE209" s="174"/>
      <c r="AF209" s="63" t="s">
        <v>4159</v>
      </c>
      <c r="AG209" s="63"/>
      <c r="AH209" s="341" t="s">
        <v>5055</v>
      </c>
      <c r="AI209" s="341" t="s">
        <v>5056</v>
      </c>
      <c r="AJ209" s="517">
        <v>47814</v>
      </c>
      <c r="AK209" s="174"/>
      <c r="AL209" s="174"/>
      <c r="AM209" s="174"/>
      <c r="AN209" s="174"/>
      <c r="AO209" s="174"/>
      <c r="AP209" s="174"/>
      <c r="AQ209" s="174"/>
      <c r="AR209" s="174"/>
      <c r="AS209" s="174"/>
      <c r="AT209" s="174"/>
      <c r="AU209" s="174"/>
      <c r="AV209" s="174"/>
      <c r="AW209" s="174"/>
      <c r="AX209" s="174"/>
      <c r="AY209" s="174"/>
      <c r="AZ209" s="174"/>
      <c r="BA209" s="174"/>
      <c r="BB209" s="174"/>
      <c r="BC209" s="174"/>
      <c r="BD209" s="174"/>
      <c r="BE209" s="174"/>
      <c r="BF209" s="174"/>
      <c r="BG209" s="174"/>
      <c r="BH209" s="174"/>
      <c r="BI209" s="174"/>
      <c r="BJ209" s="174"/>
      <c r="BK209" s="174"/>
      <c r="BL209" s="174"/>
      <c r="BM209" s="174"/>
      <c r="BN209" s="416" t="b">
        <v>1</v>
      </c>
      <c r="BO209" s="417" t="b">
        <v>0</v>
      </c>
      <c r="BP209" s="174" t="s">
        <v>2335</v>
      </c>
      <c r="BQ209" s="174">
        <v>2025</v>
      </c>
      <c r="BR209" s="415">
        <v>46017</v>
      </c>
      <c r="BS209" s="174" t="s">
        <v>2310</v>
      </c>
      <c r="BT209" s="437"/>
      <c r="BU209" s="471"/>
      <c r="BV209" s="473"/>
      <c r="BW209" s="422"/>
      <c r="BX209" s="473"/>
      <c r="BY209" s="473"/>
      <c r="BZ209" s="422"/>
      <c r="CA209" s="473"/>
      <c r="CB209" s="471"/>
      <c r="CC209" s="473"/>
      <c r="CD209" s="438"/>
      <c r="CE209" s="426"/>
      <c r="CF209" s="426"/>
      <c r="CG209" s="426"/>
      <c r="CH209" s="426"/>
      <c r="CI209" s="425"/>
      <c r="CJ209" s="425"/>
      <c r="CK209" s="425"/>
      <c r="CL209" s="425"/>
    </row>
    <row r="210" spans="1:90" ht="15.75" customHeight="1">
      <c r="A210" s="174" t="s">
        <v>10</v>
      </c>
      <c r="B210" s="174" t="s">
        <v>27</v>
      </c>
      <c r="C210" s="174" t="s">
        <v>123</v>
      </c>
      <c r="D210" s="63" t="s">
        <v>270</v>
      </c>
      <c r="E210" s="63" t="s">
        <v>123</v>
      </c>
      <c r="F210" s="315" t="str">
        <f t="array" ref="F210">IFERROR(INDEX(UIID!$K$2:$K1001, MATCH(CONCATENATE(B210,D210,G210,J210), UIID!$B$2:$B1001&amp;UIID!$D$2:$D1001&amp;UIID!$G$2:$G1001&amp;UIID!$H$2:$H1001, 0),), "Not Found")</f>
        <v>0712-0013</v>
      </c>
      <c r="G210" s="63" t="s">
        <v>3677</v>
      </c>
      <c r="H210" s="63"/>
      <c r="I210" s="63" t="s">
        <v>5035</v>
      </c>
      <c r="J210" s="63" t="s">
        <v>271</v>
      </c>
      <c r="K210" s="63">
        <v>9.6667974582748997</v>
      </c>
      <c r="L210" s="63">
        <v>124.36827289016099</v>
      </c>
      <c r="M210" s="63" t="s">
        <v>4388</v>
      </c>
      <c r="N210" s="63" t="s">
        <v>4389</v>
      </c>
      <c r="O210" s="63" t="s">
        <v>113</v>
      </c>
      <c r="P210" s="63" t="s">
        <v>2229</v>
      </c>
      <c r="Q210" s="63" t="s">
        <v>4156</v>
      </c>
      <c r="R210" s="63" t="s">
        <v>35</v>
      </c>
      <c r="S210" s="63" t="s">
        <v>2230</v>
      </c>
      <c r="T210" s="174" t="s">
        <v>3284</v>
      </c>
      <c r="U210" s="174"/>
      <c r="V210" s="174"/>
      <c r="W210" s="174" t="s">
        <v>5027</v>
      </c>
      <c r="X210" s="63" t="s">
        <v>4157</v>
      </c>
      <c r="Y210" s="174"/>
      <c r="Z210" s="174" t="s">
        <v>5053</v>
      </c>
      <c r="AA210" s="174" t="s">
        <v>5057</v>
      </c>
      <c r="AB210" s="429">
        <v>46013</v>
      </c>
      <c r="AC210" s="430">
        <v>47840</v>
      </c>
      <c r="AD210" s="63" t="s">
        <v>4158</v>
      </c>
      <c r="AE210" s="174"/>
      <c r="AF210" s="63" t="s">
        <v>4159</v>
      </c>
      <c r="AG210" s="63"/>
      <c r="AH210" s="342" t="s">
        <v>5058</v>
      </c>
      <c r="AI210" s="342" t="s">
        <v>5059</v>
      </c>
      <c r="AJ210" s="514">
        <v>47814</v>
      </c>
      <c r="AK210" s="174"/>
      <c r="AL210" s="174"/>
      <c r="AM210" s="174"/>
      <c r="AN210" s="174"/>
      <c r="AO210" s="174"/>
      <c r="AP210" s="174"/>
      <c r="AQ210" s="174"/>
      <c r="AR210" s="174"/>
      <c r="AS210" s="174"/>
      <c r="AT210" s="174"/>
      <c r="AU210" s="174"/>
      <c r="AV210" s="174"/>
      <c r="AW210" s="174"/>
      <c r="AX210" s="174"/>
      <c r="AY210" s="174"/>
      <c r="AZ210" s="174"/>
      <c r="BA210" s="174"/>
      <c r="BB210" s="174"/>
      <c r="BC210" s="174"/>
      <c r="BD210" s="174"/>
      <c r="BE210" s="174"/>
      <c r="BF210" s="174"/>
      <c r="BG210" s="174"/>
      <c r="BH210" s="174"/>
      <c r="BI210" s="174"/>
      <c r="BJ210" s="174"/>
      <c r="BK210" s="174"/>
      <c r="BL210" s="174"/>
      <c r="BM210" s="174"/>
      <c r="BN210" s="416" t="b">
        <v>1</v>
      </c>
      <c r="BO210" s="417" t="b">
        <v>0</v>
      </c>
      <c r="BP210" s="174" t="s">
        <v>2335</v>
      </c>
      <c r="BQ210" s="174">
        <v>2025</v>
      </c>
      <c r="BR210" s="415">
        <v>46017</v>
      </c>
      <c r="BS210" s="174" t="s">
        <v>2310</v>
      </c>
      <c r="BT210" s="437"/>
      <c r="BU210" s="471"/>
      <c r="BV210" s="473"/>
      <c r="BW210" s="422"/>
      <c r="BX210" s="473"/>
      <c r="BY210" s="473"/>
      <c r="BZ210" s="422"/>
      <c r="CA210" s="473"/>
      <c r="CB210" s="471"/>
      <c r="CC210" s="473"/>
      <c r="CD210" s="438"/>
      <c r="CE210" s="426"/>
      <c r="CF210" s="426"/>
      <c r="CG210" s="426"/>
      <c r="CH210" s="426"/>
      <c r="CI210" s="425"/>
      <c r="CJ210" s="425"/>
      <c r="CK210" s="425"/>
      <c r="CL210" s="425"/>
    </row>
    <row r="211" spans="1:90" ht="15.75" customHeight="1">
      <c r="A211" s="174" t="s">
        <v>10</v>
      </c>
      <c r="B211" s="174" t="s">
        <v>27</v>
      </c>
      <c r="C211" s="174" t="s">
        <v>123</v>
      </c>
      <c r="D211" s="63" t="s">
        <v>285</v>
      </c>
      <c r="E211" s="63" t="s">
        <v>509</v>
      </c>
      <c r="F211" s="315" t="str">
        <f t="array" ref="F211">IFERROR(INDEX(UIID!$K$2:$K1001, MATCH(CONCATENATE(B211,D211,G211,J211), UIID!$B$2:$B1001&amp;UIID!$D$2:$D1001&amp;UIID!$G$2:$G1001&amp;UIID!$H$2:$H1001, 0),), "Not Found")</f>
        <v>0712-0005</v>
      </c>
      <c r="G211" s="63" t="s">
        <v>3529</v>
      </c>
      <c r="H211" s="174"/>
      <c r="I211" s="63" t="s">
        <v>4412</v>
      </c>
      <c r="J211" s="63" t="s">
        <v>286</v>
      </c>
      <c r="K211" s="63">
        <v>9.8567162226397809</v>
      </c>
      <c r="L211" s="63">
        <v>124.336426906886</v>
      </c>
      <c r="M211" s="63" t="s">
        <v>287</v>
      </c>
      <c r="N211" s="63" t="s">
        <v>4413</v>
      </c>
      <c r="O211" s="63" t="s">
        <v>113</v>
      </c>
      <c r="P211" s="63" t="s">
        <v>2229</v>
      </c>
      <c r="Q211" s="63" t="s">
        <v>4156</v>
      </c>
      <c r="R211" s="63" t="s">
        <v>35</v>
      </c>
      <c r="S211" s="63" t="s">
        <v>2230</v>
      </c>
      <c r="T211" s="174" t="s">
        <v>3284</v>
      </c>
      <c r="U211" s="174"/>
      <c r="V211" s="174"/>
      <c r="W211" s="174" t="s">
        <v>5027</v>
      </c>
      <c r="X211" s="63" t="s">
        <v>4157</v>
      </c>
      <c r="Y211" s="174"/>
      <c r="Z211" s="174" t="s">
        <v>5053</v>
      </c>
      <c r="AA211" s="174" t="s">
        <v>5060</v>
      </c>
      <c r="AB211" s="429">
        <v>46013</v>
      </c>
      <c r="AC211" s="430">
        <v>47840</v>
      </c>
      <c r="AD211" s="63" t="s">
        <v>4158</v>
      </c>
      <c r="AE211" s="174"/>
      <c r="AF211" s="63" t="s">
        <v>4159</v>
      </c>
      <c r="AG211" s="63"/>
      <c r="AH211" s="342" t="s">
        <v>5058</v>
      </c>
      <c r="AI211" s="342" t="s">
        <v>5059</v>
      </c>
      <c r="AJ211" s="514">
        <v>47814</v>
      </c>
      <c r="AK211" s="174"/>
      <c r="AL211" s="174"/>
      <c r="AM211" s="174"/>
      <c r="AN211" s="174"/>
      <c r="AO211" s="174"/>
      <c r="AP211" s="174"/>
      <c r="AQ211" s="174"/>
      <c r="AR211" s="174"/>
      <c r="AS211" s="174"/>
      <c r="AT211" s="174"/>
      <c r="AU211" s="174"/>
      <c r="AV211" s="174"/>
      <c r="AW211" s="174"/>
      <c r="AX211" s="174"/>
      <c r="AY211" s="174"/>
      <c r="AZ211" s="174"/>
      <c r="BA211" s="174"/>
      <c r="BB211" s="174"/>
      <c r="BC211" s="174"/>
      <c r="BD211" s="174"/>
      <c r="BE211" s="174"/>
      <c r="BF211" s="174"/>
      <c r="BG211" s="174"/>
      <c r="BH211" s="174"/>
      <c r="BI211" s="174"/>
      <c r="BJ211" s="174"/>
      <c r="BK211" s="174"/>
      <c r="BL211" s="174"/>
      <c r="BM211" s="174"/>
      <c r="BN211" s="416" t="b">
        <v>1</v>
      </c>
      <c r="BO211" s="417" t="b">
        <v>0</v>
      </c>
      <c r="BP211" s="174" t="s">
        <v>2335</v>
      </c>
      <c r="BQ211" s="174">
        <v>2025</v>
      </c>
      <c r="BR211" s="415">
        <v>46017</v>
      </c>
      <c r="BS211" s="174" t="s">
        <v>2310</v>
      </c>
      <c r="BT211" s="437"/>
      <c r="BU211" s="471"/>
      <c r="BV211" s="473"/>
      <c r="BW211" s="422"/>
      <c r="BX211" s="473"/>
      <c r="BY211" s="473"/>
      <c r="BZ211" s="422"/>
      <c r="CA211" s="473"/>
      <c r="CB211" s="471"/>
      <c r="CC211" s="473"/>
      <c r="CD211" s="438"/>
      <c r="CE211" s="426"/>
      <c r="CF211" s="426"/>
      <c r="CG211" s="426"/>
      <c r="CH211" s="426"/>
      <c r="CI211" s="425"/>
      <c r="CJ211" s="425"/>
      <c r="CK211" s="425"/>
      <c r="CL211" s="425"/>
    </row>
    <row r="212" spans="1:90" ht="15.75" customHeight="1">
      <c r="A212" s="174" t="s">
        <v>10</v>
      </c>
      <c r="B212" s="174" t="s">
        <v>27</v>
      </c>
      <c r="C212" s="174" t="s">
        <v>28</v>
      </c>
      <c r="D212" s="63" t="s">
        <v>299</v>
      </c>
      <c r="E212" s="63" t="s">
        <v>28</v>
      </c>
      <c r="F212" s="315" t="str">
        <f t="array" ref="F212">IFERROR(INDEX(UIID!$K$2:$K1001, MATCH(CONCATENATE(B212,D212,G212,J212), UIID!$B$2:$B1001&amp;UIID!$D$2:$D1001&amp;UIID!$G$2:$G1001&amp;UIID!$H$2:$H1001, 0),), "Not Found")</f>
        <v>0712-0001</v>
      </c>
      <c r="G212" s="63" t="s">
        <v>3508</v>
      </c>
      <c r="H212" s="63"/>
      <c r="I212" s="63" t="s">
        <v>4644</v>
      </c>
      <c r="J212" s="63" t="s">
        <v>301</v>
      </c>
      <c r="K212" s="63">
        <v>9.9612859268488005</v>
      </c>
      <c r="L212" s="63">
        <v>123.955908234931</v>
      </c>
      <c r="M212" s="63" t="s">
        <v>302</v>
      </c>
      <c r="N212" s="63" t="s">
        <v>4443</v>
      </c>
      <c r="O212" s="63" t="s">
        <v>113</v>
      </c>
      <c r="P212" s="63" t="s">
        <v>2229</v>
      </c>
      <c r="Q212" s="174"/>
      <c r="R212" s="63" t="s">
        <v>35</v>
      </c>
      <c r="S212" s="63" t="s">
        <v>2230</v>
      </c>
      <c r="T212" s="174" t="s">
        <v>3284</v>
      </c>
      <c r="U212" s="174"/>
      <c r="V212" s="174"/>
      <c r="W212" s="174" t="s">
        <v>5027</v>
      </c>
      <c r="X212" s="63" t="s">
        <v>4157</v>
      </c>
      <c r="Y212" s="174"/>
      <c r="Z212" s="174" t="s">
        <v>5053</v>
      </c>
      <c r="AA212" s="174" t="s">
        <v>5061</v>
      </c>
      <c r="AB212" s="429">
        <v>46013</v>
      </c>
      <c r="AC212" s="430">
        <v>47840</v>
      </c>
      <c r="AD212" s="63" t="s">
        <v>4158</v>
      </c>
      <c r="AE212" s="174"/>
      <c r="AF212" s="63" t="s">
        <v>4159</v>
      </c>
      <c r="AG212" s="63"/>
      <c r="AH212" s="342" t="s">
        <v>5055</v>
      </c>
      <c r="AI212" s="342" t="s">
        <v>5056</v>
      </c>
      <c r="AJ212" s="514">
        <v>47814</v>
      </c>
      <c r="AK212" s="174"/>
      <c r="AL212" s="174"/>
      <c r="AM212" s="174"/>
      <c r="AN212" s="174"/>
      <c r="AO212" s="174"/>
      <c r="AP212" s="174"/>
      <c r="AQ212" s="174"/>
      <c r="AR212" s="174"/>
      <c r="AS212" s="174"/>
      <c r="AT212" s="174"/>
      <c r="AU212" s="174"/>
      <c r="AV212" s="174"/>
      <c r="AW212" s="174"/>
      <c r="AX212" s="174"/>
      <c r="AY212" s="174"/>
      <c r="AZ212" s="174"/>
      <c r="BA212" s="174"/>
      <c r="BB212" s="174"/>
      <c r="BC212" s="174"/>
      <c r="BD212" s="174"/>
      <c r="BE212" s="174"/>
      <c r="BF212" s="174"/>
      <c r="BG212" s="174"/>
      <c r="BH212" s="174"/>
      <c r="BI212" s="174"/>
      <c r="BJ212" s="174"/>
      <c r="BK212" s="174"/>
      <c r="BL212" s="174"/>
      <c r="BM212" s="174"/>
      <c r="BN212" s="416" t="b">
        <v>1</v>
      </c>
      <c r="BO212" s="417" t="b">
        <v>0</v>
      </c>
      <c r="BP212" s="174" t="s">
        <v>2335</v>
      </c>
      <c r="BQ212" s="174">
        <v>2025</v>
      </c>
      <c r="BR212" s="415">
        <v>46017</v>
      </c>
      <c r="BS212" s="174" t="s">
        <v>2310</v>
      </c>
      <c r="BT212" s="437"/>
      <c r="BU212" s="471"/>
      <c r="BV212" s="473"/>
      <c r="BW212" s="422"/>
      <c r="BX212" s="473"/>
      <c r="BY212" s="473"/>
      <c r="BZ212" s="422"/>
      <c r="CA212" s="473"/>
      <c r="CB212" s="471"/>
      <c r="CC212" s="473"/>
      <c r="CD212" s="438"/>
      <c r="CE212" s="426"/>
      <c r="CF212" s="426"/>
      <c r="CG212" s="426"/>
      <c r="CH212" s="426"/>
      <c r="CI212" s="425"/>
      <c r="CJ212" s="425"/>
      <c r="CK212" s="425"/>
      <c r="CL212" s="425"/>
    </row>
    <row r="213" spans="1:90" ht="15.75" customHeight="1">
      <c r="A213" s="174" t="s">
        <v>10</v>
      </c>
      <c r="B213" s="174" t="s">
        <v>27</v>
      </c>
      <c r="C213" s="174" t="s">
        <v>28</v>
      </c>
      <c r="D213" s="63" t="s">
        <v>29</v>
      </c>
      <c r="E213" s="63" t="s">
        <v>30</v>
      </c>
      <c r="F213" s="315" t="str">
        <f t="array" ref="F213">IFERROR(INDEX(UIID!$K$2:$K1001, MATCH(CONCATENATE(B213,D213,G213,J213), UIID!$B$2:$B1001&amp;UIID!$D$2:$D1001&amp;UIID!$G$2:$G1001&amp;UIID!$H$2:$H1001, 0),), "Not Found")</f>
        <v>0712-0015</v>
      </c>
      <c r="G213" s="63" t="s">
        <v>1805</v>
      </c>
      <c r="H213" s="63"/>
      <c r="I213" s="63" t="s">
        <v>4517</v>
      </c>
      <c r="J213" s="63" t="s">
        <v>3707</v>
      </c>
      <c r="K213" s="63">
        <v>9.6450429112988108</v>
      </c>
      <c r="L213" s="63">
        <v>123.862470952048</v>
      </c>
      <c r="M213" s="63" t="s">
        <v>1807</v>
      </c>
      <c r="N213" s="63" t="s">
        <v>4518</v>
      </c>
      <c r="O213" s="63" t="s">
        <v>15</v>
      </c>
      <c r="P213" s="63" t="s">
        <v>16</v>
      </c>
      <c r="Q213" s="63" t="s">
        <v>4156</v>
      </c>
      <c r="R213" s="63" t="s">
        <v>35</v>
      </c>
      <c r="S213" s="63" t="s">
        <v>32</v>
      </c>
      <c r="T213" s="174" t="s">
        <v>1631</v>
      </c>
      <c r="U213" s="174"/>
      <c r="V213" s="174"/>
      <c r="W213" s="174" t="s">
        <v>4909</v>
      </c>
      <c r="X213" s="63" t="s">
        <v>4164</v>
      </c>
      <c r="Y213" s="174"/>
      <c r="Z213" s="174" t="s">
        <v>5062</v>
      </c>
      <c r="AA213" s="174" t="s">
        <v>5063</v>
      </c>
      <c r="AB213" s="429">
        <v>46014</v>
      </c>
      <c r="AC213" s="430">
        <v>47490</v>
      </c>
      <c r="AD213" s="63" t="s">
        <v>1605</v>
      </c>
      <c r="AE213" s="174"/>
      <c r="AF213" s="63" t="s">
        <v>4159</v>
      </c>
      <c r="AG213" s="63"/>
      <c r="AH213" s="520" t="s">
        <v>5064</v>
      </c>
      <c r="AI213" s="520" t="s">
        <v>5065</v>
      </c>
      <c r="AJ213" s="520" t="s">
        <v>5066</v>
      </c>
      <c r="AK213" s="174"/>
      <c r="AL213" s="174"/>
      <c r="AM213" s="174"/>
      <c r="AN213" s="174"/>
      <c r="AO213" s="174"/>
      <c r="AP213" s="174"/>
      <c r="AQ213" s="174"/>
      <c r="AR213" s="174"/>
      <c r="AS213" s="174"/>
      <c r="AT213" s="174"/>
      <c r="AU213" s="174"/>
      <c r="AV213" s="174"/>
      <c r="AW213" s="174"/>
      <c r="AX213" s="174"/>
      <c r="AY213" s="174"/>
      <c r="AZ213" s="174"/>
      <c r="BA213" s="174"/>
      <c r="BB213" s="174"/>
      <c r="BC213" s="174"/>
      <c r="BD213" s="174"/>
      <c r="BE213" s="174"/>
      <c r="BF213" s="174"/>
      <c r="BG213" s="174"/>
      <c r="BH213" s="174"/>
      <c r="BI213" s="174"/>
      <c r="BJ213" s="174"/>
      <c r="BK213" s="174"/>
      <c r="BL213" s="174"/>
      <c r="BM213" s="174"/>
      <c r="BN213" s="416" t="b">
        <v>1</v>
      </c>
      <c r="BO213" s="417" t="b">
        <v>0</v>
      </c>
      <c r="BP213" s="174" t="s">
        <v>2335</v>
      </c>
      <c r="BQ213" s="174">
        <v>2025</v>
      </c>
      <c r="BR213" s="415">
        <v>46017</v>
      </c>
      <c r="BS213" s="174" t="s">
        <v>2310</v>
      </c>
      <c r="BT213" s="437"/>
      <c r="BU213" s="471"/>
      <c r="BV213" s="473"/>
      <c r="BW213" s="422"/>
      <c r="BX213" s="473"/>
      <c r="BY213" s="473"/>
      <c r="BZ213" s="422"/>
      <c r="CA213" s="473"/>
      <c r="CB213" s="471"/>
      <c r="CC213" s="473"/>
      <c r="CD213" s="438"/>
      <c r="CE213" s="426"/>
      <c r="CF213" s="426"/>
      <c r="CG213" s="426"/>
      <c r="CH213" s="426"/>
      <c r="CI213" s="425"/>
      <c r="CJ213" s="425"/>
      <c r="CK213" s="425"/>
      <c r="CL213" s="425"/>
    </row>
    <row r="214" spans="1:90" ht="15.75" customHeight="1">
      <c r="A214" s="319" t="s">
        <v>10</v>
      </c>
      <c r="B214" s="319" t="s">
        <v>27</v>
      </c>
      <c r="C214" s="319" t="s">
        <v>123</v>
      </c>
      <c r="D214" s="356" t="s">
        <v>124</v>
      </c>
      <c r="E214" s="356" t="s">
        <v>509</v>
      </c>
      <c r="F214" s="359" t="str">
        <f t="array" ref="F214">IFERROR(INDEX(UIID!$K$2:$K1001, MATCH(CONCATENATE(B214,D214,G214,J214), UIID!$B$2:$B1001&amp;UIID!$D$2:$D1001&amp;UIID!$G$2:$G1001&amp;UIID!$H$2:$H1001, 0),), "Not Found")</f>
        <v>0712-0003</v>
      </c>
      <c r="G214" s="356" t="s">
        <v>3460</v>
      </c>
      <c r="H214" s="356"/>
      <c r="I214" s="356" t="s">
        <v>4328</v>
      </c>
      <c r="J214" s="356" t="s">
        <v>227</v>
      </c>
      <c r="K214" s="356">
        <v>9.7021431242957092</v>
      </c>
      <c r="L214" s="356">
        <v>124.10275016739</v>
      </c>
      <c r="M214" s="356" t="s">
        <v>4329</v>
      </c>
      <c r="N214" s="356" t="s">
        <v>4330</v>
      </c>
      <c r="O214" s="356" t="s">
        <v>113</v>
      </c>
      <c r="P214" s="356" t="s">
        <v>2229</v>
      </c>
      <c r="Q214" s="356" t="s">
        <v>4156</v>
      </c>
      <c r="R214" s="356" t="s">
        <v>35</v>
      </c>
      <c r="S214" s="356" t="s">
        <v>32</v>
      </c>
      <c r="T214" s="319" t="s">
        <v>2666</v>
      </c>
      <c r="U214" s="319"/>
      <c r="V214" s="319"/>
      <c r="W214" s="319" t="s">
        <v>5067</v>
      </c>
      <c r="X214" s="356" t="s">
        <v>4157</v>
      </c>
      <c r="Y214" s="319"/>
      <c r="Z214" s="319" t="s">
        <v>5068</v>
      </c>
      <c r="AA214" s="319" t="s">
        <v>5069</v>
      </c>
      <c r="AB214" s="475">
        <v>46017</v>
      </c>
      <c r="AC214" s="476">
        <v>47844</v>
      </c>
      <c r="AD214" s="356" t="s">
        <v>4158</v>
      </c>
      <c r="AE214" s="319"/>
      <c r="AF214" s="356" t="s">
        <v>4159</v>
      </c>
      <c r="AG214" s="356"/>
      <c r="AH214" s="319" t="s">
        <v>4337</v>
      </c>
      <c r="AI214" s="319" t="s">
        <v>5070</v>
      </c>
      <c r="AJ214" s="491">
        <v>46678</v>
      </c>
      <c r="AK214" s="319"/>
      <c r="AL214" s="319"/>
      <c r="AM214" s="319"/>
      <c r="AN214" s="319"/>
      <c r="AO214" s="319"/>
      <c r="AP214" s="319"/>
      <c r="AQ214" s="319"/>
      <c r="AR214" s="319"/>
      <c r="AS214" s="319"/>
      <c r="AT214" s="319"/>
      <c r="AU214" s="319"/>
      <c r="AV214" s="319"/>
      <c r="AW214" s="319"/>
      <c r="AX214" s="319"/>
      <c r="AY214" s="319"/>
      <c r="AZ214" s="319"/>
      <c r="BA214" s="319"/>
      <c r="BB214" s="319"/>
      <c r="BC214" s="319"/>
      <c r="BD214" s="319"/>
      <c r="BE214" s="319"/>
      <c r="BF214" s="319"/>
      <c r="BG214" s="319"/>
      <c r="BH214" s="319"/>
      <c r="BI214" s="319"/>
      <c r="BJ214" s="319"/>
      <c r="BK214" s="319"/>
      <c r="BL214" s="319"/>
      <c r="BM214" s="319"/>
      <c r="BN214" s="497" t="b">
        <v>1</v>
      </c>
      <c r="BO214" s="513" t="b">
        <v>0</v>
      </c>
      <c r="BP214" s="319" t="s">
        <v>2335</v>
      </c>
      <c r="BQ214" s="319">
        <v>2025</v>
      </c>
      <c r="BR214" s="477">
        <v>46017</v>
      </c>
      <c r="BS214" s="319" t="s">
        <v>2310</v>
      </c>
      <c r="BT214" s="347"/>
      <c r="BU214" s="486"/>
      <c r="BV214" s="478"/>
      <c r="BW214" s="487"/>
      <c r="BX214" s="478"/>
      <c r="BY214" s="478"/>
      <c r="BZ214" s="487"/>
      <c r="CA214" s="478"/>
      <c r="CB214" s="486"/>
      <c r="CC214" s="478"/>
      <c r="CD214" s="479"/>
      <c r="CE214" s="479"/>
      <c r="CF214" s="479"/>
      <c r="CG214" s="479"/>
      <c r="CH214" s="479"/>
      <c r="CI214" s="480"/>
      <c r="CJ214" s="480"/>
      <c r="CK214" s="480"/>
      <c r="CL214" s="480"/>
    </row>
    <row r="215" spans="1:90" ht="15.75" customHeight="1">
      <c r="A215" s="174" t="s">
        <v>10</v>
      </c>
      <c r="B215" s="174" t="s">
        <v>11</v>
      </c>
      <c r="C215" s="174" t="s">
        <v>28</v>
      </c>
      <c r="D215" s="63" t="s">
        <v>13</v>
      </c>
      <c r="E215" s="63" t="s">
        <v>3756</v>
      </c>
      <c r="F215" s="315" t="str">
        <f t="array" ref="F215">IFERROR(INDEX(UIID!$K$2:$K1001, MATCH(CONCATENATE(B215,D215,G215,J215), UIID!$B$2:$B1001&amp;UIID!$D$2:$D1001&amp;UIID!$G$2:$G1001&amp;UIID!$H$2:$H1001, 0),), "Not Found")</f>
        <v>0722-0247</v>
      </c>
      <c r="G215" s="174" t="s">
        <v>3974</v>
      </c>
      <c r="H215" s="174"/>
      <c r="I215" s="176" t="s">
        <v>7505</v>
      </c>
      <c r="J215" s="176" t="s">
        <v>3975</v>
      </c>
      <c r="K215" s="176">
        <v>10.343994884297301</v>
      </c>
      <c r="L215" s="176">
        <v>123.908876816682</v>
      </c>
      <c r="M215" s="176" t="s">
        <v>7506</v>
      </c>
      <c r="N215" s="642" t="s">
        <v>7507</v>
      </c>
      <c r="O215" s="313" t="s">
        <v>15</v>
      </c>
      <c r="P215" s="313" t="s">
        <v>16</v>
      </c>
      <c r="Q215" s="174"/>
      <c r="R215" s="174" t="s">
        <v>4262</v>
      </c>
      <c r="S215" s="63" t="s">
        <v>3006</v>
      </c>
      <c r="T215" s="174"/>
      <c r="U215" s="174" t="s">
        <v>2757</v>
      </c>
      <c r="V215" s="174"/>
      <c r="W215" s="174" t="s">
        <v>22</v>
      </c>
      <c r="X215" s="63"/>
      <c r="Y215" s="174"/>
      <c r="Z215" s="174" t="s">
        <v>7416</v>
      </c>
      <c r="AA215" s="174" t="s">
        <v>7638</v>
      </c>
      <c r="AB215" s="429">
        <v>45971</v>
      </c>
      <c r="AC215" s="430">
        <v>47798</v>
      </c>
      <c r="AD215" s="63" t="s">
        <v>4158</v>
      </c>
      <c r="AE215" s="174"/>
      <c r="AF215" s="63" t="s">
        <v>4159</v>
      </c>
      <c r="AG215" s="63"/>
      <c r="AH215" s="341" t="s">
        <v>7509</v>
      </c>
      <c r="AI215" s="341" t="s">
        <v>7510</v>
      </c>
      <c r="AJ215" s="341" t="s">
        <v>22</v>
      </c>
      <c r="AK215" s="174"/>
      <c r="AL215" s="174"/>
      <c r="AM215" s="174"/>
      <c r="AN215" s="174"/>
      <c r="AO215" s="174"/>
      <c r="AP215" s="174"/>
      <c r="AQ215" s="174"/>
      <c r="AR215" s="174"/>
      <c r="AS215" s="174"/>
      <c r="AT215" s="174"/>
      <c r="AU215" s="174"/>
      <c r="AV215" s="174"/>
      <c r="AW215" s="174"/>
      <c r="AX215" s="174"/>
      <c r="AY215" s="174"/>
      <c r="AZ215" s="174"/>
      <c r="BA215" s="174"/>
      <c r="BB215" s="174"/>
      <c r="BC215" s="174"/>
      <c r="BD215" s="174"/>
      <c r="BE215" s="174"/>
      <c r="BF215" s="174"/>
      <c r="BG215" s="174"/>
      <c r="BH215" s="174"/>
      <c r="BI215" s="174"/>
      <c r="BJ215" s="174"/>
      <c r="BK215" s="174"/>
      <c r="BL215" s="174"/>
      <c r="BM215" s="174"/>
      <c r="BN215" s="416" t="b">
        <v>0</v>
      </c>
      <c r="BO215" s="417" t="b">
        <v>1</v>
      </c>
      <c r="BP215" s="174" t="s">
        <v>2335</v>
      </c>
      <c r="BQ215" s="174">
        <v>2025</v>
      </c>
      <c r="BR215" s="415">
        <v>45997</v>
      </c>
      <c r="BS215" s="174" t="s">
        <v>2310</v>
      </c>
      <c r="BT215" s="437"/>
      <c r="BU215" s="523"/>
      <c r="BV215" s="524"/>
      <c r="BW215" s="422"/>
      <c r="BX215" s="524"/>
      <c r="BY215" s="524"/>
      <c r="BZ215" s="422"/>
      <c r="CA215" s="524"/>
      <c r="CB215" s="523"/>
      <c r="CC215" s="524"/>
      <c r="CD215" s="525"/>
      <c r="CE215" s="426">
        <f t="shared" ref="CE215:CE234" si="45">COUNTIF(BS215,"new tvi &amp; program")</f>
        <v>0</v>
      </c>
      <c r="CF215" s="426">
        <f t="shared" ref="CF215:CF234" si="46">COUNTIF(BS215,"additional program")</f>
        <v>1</v>
      </c>
      <c r="CG215" s="426">
        <f t="shared" ref="CG215:CG234" si="47">COUNTIF(BS215,"migration")</f>
        <v>0</v>
      </c>
      <c r="CH215" s="426">
        <f t="shared" ref="CH215:CH234" si="48">SUM(CE215:CG215)</f>
        <v>1</v>
      </c>
      <c r="CI215" s="425" t="b">
        <f t="shared" ref="CI215:CI234" si="49">COUNTIF($AA$3:$AA2049,$AA215)&gt;1</f>
        <v>0</v>
      </c>
    </row>
    <row r="216" spans="1:90" ht="15.75" customHeight="1">
      <c r="A216" s="174" t="s">
        <v>10</v>
      </c>
      <c r="B216" s="174" t="s">
        <v>11</v>
      </c>
      <c r="C216" s="174" t="s">
        <v>509</v>
      </c>
      <c r="D216" s="63" t="s">
        <v>1026</v>
      </c>
      <c r="E216" s="63" t="s">
        <v>28</v>
      </c>
      <c r="F216" s="315" t="str">
        <f t="array" ref="F216">IFERROR(INDEX(UIID!$K$2:$K1001, MATCH(CONCATENATE(B216,D216,G216,J216), UIID!$B$2:$B1001&amp;UIID!$D$2:$D1001&amp;UIID!$G$2:$G1001&amp;UIID!$H$2:$H1001, 0),), "Not Found")</f>
        <v>0722-0258</v>
      </c>
      <c r="G216" s="174" t="s">
        <v>3995</v>
      </c>
      <c r="H216" s="174"/>
      <c r="I216" s="174" t="s">
        <v>7639</v>
      </c>
      <c r="J216" s="174" t="s">
        <v>3996</v>
      </c>
      <c r="K216" s="174">
        <v>11.2747426810053</v>
      </c>
      <c r="L216" s="174">
        <v>124.05191585206001</v>
      </c>
      <c r="M216" s="174" t="s">
        <v>7640</v>
      </c>
      <c r="N216" s="174" t="s">
        <v>7641</v>
      </c>
      <c r="O216" s="63" t="s">
        <v>15</v>
      </c>
      <c r="P216" s="313" t="s">
        <v>16</v>
      </c>
      <c r="Q216" s="174"/>
      <c r="R216" s="174" t="s">
        <v>35</v>
      </c>
      <c r="S216" s="63" t="s">
        <v>32</v>
      </c>
      <c r="T216" s="174" t="s">
        <v>39</v>
      </c>
      <c r="U216" s="174"/>
      <c r="V216" s="174"/>
      <c r="W216" s="174" t="s">
        <v>4640</v>
      </c>
      <c r="X216" s="63" t="s">
        <v>4164</v>
      </c>
      <c r="Y216" s="174"/>
      <c r="Z216" s="174" t="s">
        <v>5038</v>
      </c>
      <c r="AA216" s="174" t="s">
        <v>7642</v>
      </c>
      <c r="AB216" s="429">
        <v>45992</v>
      </c>
      <c r="AC216" s="430">
        <v>47819</v>
      </c>
      <c r="AD216" s="63" t="s">
        <v>4158</v>
      </c>
      <c r="AE216" s="174"/>
      <c r="AF216" s="63" t="s">
        <v>4159</v>
      </c>
      <c r="AG216" s="63"/>
      <c r="AH216" s="174" t="s">
        <v>5409</v>
      </c>
      <c r="AI216" s="174" t="s">
        <v>7643</v>
      </c>
      <c r="AJ216" s="466">
        <v>47366</v>
      </c>
      <c r="AK216" s="174"/>
      <c r="AL216" s="174"/>
      <c r="AM216" s="174"/>
      <c r="AN216" s="174"/>
      <c r="AO216" s="174"/>
      <c r="AP216" s="174"/>
      <c r="AQ216" s="174"/>
      <c r="AR216" s="174"/>
      <c r="AS216" s="174"/>
      <c r="AT216" s="174"/>
      <c r="AU216" s="174"/>
      <c r="AV216" s="174"/>
      <c r="AW216" s="174"/>
      <c r="AX216" s="174"/>
      <c r="AY216" s="174"/>
      <c r="AZ216" s="174"/>
      <c r="BA216" s="174"/>
      <c r="BB216" s="174"/>
      <c r="BC216" s="174"/>
      <c r="BD216" s="174"/>
      <c r="BE216" s="174"/>
      <c r="BF216" s="174"/>
      <c r="BG216" s="174"/>
      <c r="BH216" s="174"/>
      <c r="BI216" s="174"/>
      <c r="BJ216" s="174"/>
      <c r="BK216" s="174"/>
      <c r="BL216" s="174"/>
      <c r="BM216" s="174"/>
      <c r="BN216" s="416" t="b">
        <v>1</v>
      </c>
      <c r="BO216" s="417" t="b">
        <v>0</v>
      </c>
      <c r="BP216" s="174" t="s">
        <v>2335</v>
      </c>
      <c r="BQ216" s="174">
        <v>2025</v>
      </c>
      <c r="BR216" s="415">
        <v>45997</v>
      </c>
      <c r="BS216" s="174" t="s">
        <v>2307</v>
      </c>
      <c r="BT216" s="437"/>
      <c r="BU216" s="523"/>
      <c r="BV216" s="524"/>
      <c r="BW216" s="422"/>
      <c r="BX216" s="524"/>
      <c r="BY216" s="524"/>
      <c r="BZ216" s="422"/>
      <c r="CA216" s="524"/>
      <c r="CB216" s="523"/>
      <c r="CC216" s="524">
        <v>1</v>
      </c>
      <c r="CD216" s="525"/>
      <c r="CE216" s="426">
        <f t="shared" si="45"/>
        <v>1</v>
      </c>
      <c r="CF216" s="426">
        <f t="shared" si="46"/>
        <v>0</v>
      </c>
      <c r="CG216" s="426">
        <f t="shared" si="47"/>
        <v>0</v>
      </c>
      <c r="CH216" s="426">
        <f t="shared" si="48"/>
        <v>1</v>
      </c>
      <c r="CI216" s="425" t="b">
        <f t="shared" si="49"/>
        <v>0</v>
      </c>
    </row>
    <row r="217" spans="1:90" ht="15.75" customHeight="1">
      <c r="A217" s="174" t="s">
        <v>10</v>
      </c>
      <c r="B217" s="174" t="s">
        <v>11</v>
      </c>
      <c r="C217" s="174" t="s">
        <v>509</v>
      </c>
      <c r="D217" s="63" t="s">
        <v>1026</v>
      </c>
      <c r="E217" s="63" t="s">
        <v>28</v>
      </c>
      <c r="F217" s="315" t="str">
        <f t="array" ref="F217">IFERROR(INDEX(UIID!$K$2:$K1001, MATCH(CONCATENATE(B217,D217,G217,J217), UIID!$B$2:$B1001&amp;UIID!$D$2:$D1001&amp;UIID!$G$2:$G1001&amp;UIID!$H$2:$H1001, 0),), "Not Found")</f>
        <v>0722-0258</v>
      </c>
      <c r="G217" s="174" t="s">
        <v>3995</v>
      </c>
      <c r="H217" s="174"/>
      <c r="I217" s="174" t="s">
        <v>7639</v>
      </c>
      <c r="J217" s="174" t="s">
        <v>3996</v>
      </c>
      <c r="K217" s="174">
        <v>11.2747426810053</v>
      </c>
      <c r="L217" s="174">
        <v>124.05191585206001</v>
      </c>
      <c r="M217" s="174" t="s">
        <v>7640</v>
      </c>
      <c r="N217" s="174" t="s">
        <v>7641</v>
      </c>
      <c r="O217" s="63" t="s">
        <v>15</v>
      </c>
      <c r="P217" s="313" t="s">
        <v>16</v>
      </c>
      <c r="Q217" s="174"/>
      <c r="R217" s="174" t="s">
        <v>35</v>
      </c>
      <c r="S217" s="63" t="s">
        <v>104</v>
      </c>
      <c r="T217" s="174" t="s">
        <v>105</v>
      </c>
      <c r="U217" s="174"/>
      <c r="V217" s="174"/>
      <c r="W217" s="174" t="s">
        <v>4661</v>
      </c>
      <c r="X217" s="63" t="s">
        <v>4164</v>
      </c>
      <c r="Y217" s="174"/>
      <c r="Z217" s="174" t="s">
        <v>7488</v>
      </c>
      <c r="AA217" s="174" t="s">
        <v>7644</v>
      </c>
      <c r="AB217" s="429">
        <v>45992</v>
      </c>
      <c r="AC217" s="430">
        <v>47819</v>
      </c>
      <c r="AD217" s="63" t="s">
        <v>4158</v>
      </c>
      <c r="AE217" s="174"/>
      <c r="AF217" s="63" t="s">
        <v>4159</v>
      </c>
      <c r="AG217" s="63"/>
      <c r="AH217" s="176" t="s">
        <v>5400</v>
      </c>
      <c r="AI217" s="176" t="s">
        <v>7645</v>
      </c>
      <c r="AJ217" s="488">
        <v>46050</v>
      </c>
      <c r="AK217" s="174"/>
      <c r="AL217" s="174"/>
      <c r="AM217" s="174"/>
      <c r="AN217" s="174"/>
      <c r="AO217" s="174"/>
      <c r="AP217" s="174"/>
      <c r="AQ217" s="174"/>
      <c r="AR217" s="174"/>
      <c r="AS217" s="174"/>
      <c r="AT217" s="174"/>
      <c r="AU217" s="174"/>
      <c r="AV217" s="174"/>
      <c r="AW217" s="174"/>
      <c r="AX217" s="174"/>
      <c r="AY217" s="174"/>
      <c r="AZ217" s="174"/>
      <c r="BA217" s="174"/>
      <c r="BB217" s="174"/>
      <c r="BC217" s="174"/>
      <c r="BD217" s="174"/>
      <c r="BE217" s="174"/>
      <c r="BF217" s="174"/>
      <c r="BG217" s="174"/>
      <c r="BH217" s="174"/>
      <c r="BI217" s="174"/>
      <c r="BJ217" s="174"/>
      <c r="BK217" s="174"/>
      <c r="BL217" s="174"/>
      <c r="BM217" s="174"/>
      <c r="BN217" s="416" t="b">
        <v>1</v>
      </c>
      <c r="BO217" s="417" t="b">
        <v>0</v>
      </c>
      <c r="BP217" s="174" t="s">
        <v>2335</v>
      </c>
      <c r="BQ217" s="174">
        <v>2025</v>
      </c>
      <c r="BR217" s="415">
        <v>45997</v>
      </c>
      <c r="BS217" s="174" t="s">
        <v>2310</v>
      </c>
      <c r="BT217" s="437"/>
      <c r="BU217" s="523"/>
      <c r="BV217" s="524"/>
      <c r="BW217" s="422"/>
      <c r="BX217" s="524"/>
      <c r="BY217" s="524"/>
      <c r="BZ217" s="422"/>
      <c r="CA217" s="524"/>
      <c r="CB217" s="523"/>
      <c r="CC217" s="524"/>
      <c r="CD217" s="525"/>
      <c r="CE217" s="426">
        <f t="shared" si="45"/>
        <v>0</v>
      </c>
      <c r="CF217" s="426">
        <f t="shared" si="46"/>
        <v>1</v>
      </c>
      <c r="CG217" s="426">
        <f t="shared" si="47"/>
        <v>0</v>
      </c>
      <c r="CH217" s="426">
        <f t="shared" si="48"/>
        <v>1</v>
      </c>
      <c r="CI217" s="425" t="b">
        <f t="shared" si="49"/>
        <v>0</v>
      </c>
    </row>
    <row r="218" spans="1:90" ht="15.75" customHeight="1">
      <c r="A218" s="174" t="s">
        <v>10</v>
      </c>
      <c r="B218" s="174" t="s">
        <v>11</v>
      </c>
      <c r="C218" s="174" t="s">
        <v>509</v>
      </c>
      <c r="D218" s="63" t="s">
        <v>1026</v>
      </c>
      <c r="E218" s="63" t="s">
        <v>28</v>
      </c>
      <c r="F218" s="315" t="str">
        <f t="array" ref="F218">IFERROR(INDEX(UIID!$K$2:$K1001, MATCH(CONCATENATE(B218,D218,G218,J218), UIID!$B$2:$B1001&amp;UIID!$D$2:$D1001&amp;UIID!$G$2:$G1001&amp;UIID!$H$2:$H1001, 0),), "Not Found")</f>
        <v>0722-0258</v>
      </c>
      <c r="G218" s="174" t="s">
        <v>3995</v>
      </c>
      <c r="H218" s="174"/>
      <c r="I218" s="174" t="s">
        <v>7639</v>
      </c>
      <c r="J218" s="174" t="s">
        <v>3996</v>
      </c>
      <c r="K218" s="174">
        <v>11.2747426810053</v>
      </c>
      <c r="L218" s="174">
        <v>124.05191585206001</v>
      </c>
      <c r="M218" s="174" t="s">
        <v>7640</v>
      </c>
      <c r="N218" s="174" t="s">
        <v>7641</v>
      </c>
      <c r="O218" s="63" t="s">
        <v>15</v>
      </c>
      <c r="P218" s="313" t="s">
        <v>16</v>
      </c>
      <c r="Q218" s="174"/>
      <c r="R218" s="174" t="s">
        <v>35</v>
      </c>
      <c r="S218" s="63" t="s">
        <v>84</v>
      </c>
      <c r="T218" s="174" t="s">
        <v>93</v>
      </c>
      <c r="U218" s="174"/>
      <c r="V218" s="174"/>
      <c r="W218" s="174" t="s">
        <v>4618</v>
      </c>
      <c r="X218" s="63" t="s">
        <v>4213</v>
      </c>
      <c r="Y218" s="174"/>
      <c r="Z218" s="174" t="s">
        <v>7411</v>
      </c>
      <c r="AA218" s="174" t="s">
        <v>7646</v>
      </c>
      <c r="AB218" s="429">
        <v>45992</v>
      </c>
      <c r="AC218" s="430">
        <v>47819</v>
      </c>
      <c r="AD218" s="63" t="s">
        <v>4158</v>
      </c>
      <c r="AE218" s="174"/>
      <c r="AF218" s="63" t="s">
        <v>4159</v>
      </c>
      <c r="AG218" s="63"/>
      <c r="AH218" s="342" t="s">
        <v>6343</v>
      </c>
      <c r="AI218" s="342" t="s">
        <v>7647</v>
      </c>
      <c r="AJ218" s="342" t="s">
        <v>7648</v>
      </c>
      <c r="AK218" s="174"/>
      <c r="AL218" s="174"/>
      <c r="AM218" s="174"/>
      <c r="AN218" s="174"/>
      <c r="AO218" s="174"/>
      <c r="AP218" s="174"/>
      <c r="AQ218" s="174"/>
      <c r="AR218" s="174"/>
      <c r="AS218" s="174"/>
      <c r="AT218" s="174"/>
      <c r="AU218" s="174"/>
      <c r="AV218" s="174"/>
      <c r="AW218" s="174"/>
      <c r="AX218" s="174"/>
      <c r="AY218" s="174"/>
      <c r="AZ218" s="174"/>
      <c r="BA218" s="174"/>
      <c r="BB218" s="174"/>
      <c r="BC218" s="174"/>
      <c r="BD218" s="174"/>
      <c r="BE218" s="174"/>
      <c r="BF218" s="174"/>
      <c r="BG218" s="174"/>
      <c r="BH218" s="174"/>
      <c r="BI218" s="174"/>
      <c r="BJ218" s="174"/>
      <c r="BK218" s="174"/>
      <c r="BL218" s="174"/>
      <c r="BM218" s="174"/>
      <c r="BN218" s="416" t="b">
        <v>1</v>
      </c>
      <c r="BO218" s="417" t="b">
        <v>0</v>
      </c>
      <c r="BP218" s="174" t="s">
        <v>2335</v>
      </c>
      <c r="BQ218" s="174">
        <v>2025</v>
      </c>
      <c r="BR218" s="415">
        <v>45997</v>
      </c>
      <c r="BS218" s="174" t="s">
        <v>2310</v>
      </c>
      <c r="BT218" s="437"/>
      <c r="BU218" s="523"/>
      <c r="BV218" s="524"/>
      <c r="BW218" s="422"/>
      <c r="BX218" s="524"/>
      <c r="BY218" s="524"/>
      <c r="BZ218" s="422"/>
      <c r="CA218" s="524"/>
      <c r="CB218" s="523"/>
      <c r="CC218" s="524"/>
      <c r="CD218" s="525"/>
      <c r="CE218" s="426">
        <f t="shared" si="45"/>
        <v>0</v>
      </c>
      <c r="CF218" s="426">
        <f t="shared" si="46"/>
        <v>1</v>
      </c>
      <c r="CG218" s="426">
        <f t="shared" si="47"/>
        <v>0</v>
      </c>
      <c r="CH218" s="426">
        <f t="shared" si="48"/>
        <v>1</v>
      </c>
      <c r="CI218" s="425" t="b">
        <f t="shared" si="49"/>
        <v>0</v>
      </c>
    </row>
    <row r="219" spans="1:90" ht="15.75" customHeight="1">
      <c r="A219" s="174" t="s">
        <v>10</v>
      </c>
      <c r="B219" s="174" t="s">
        <v>11</v>
      </c>
      <c r="C219" s="174" t="s">
        <v>509</v>
      </c>
      <c r="D219" s="63" t="s">
        <v>1026</v>
      </c>
      <c r="E219" s="63" t="s">
        <v>28</v>
      </c>
      <c r="F219" s="315" t="str">
        <f t="array" ref="F219">IFERROR(INDEX(UIID!$K$2:$K1001, MATCH(CONCATENATE(B219,D219,G219,J219), UIID!$B$2:$B1001&amp;UIID!$D$2:$D1001&amp;UIID!$G$2:$G1001&amp;UIID!$H$2:$H1001, 0),), "Not Found")</f>
        <v>0722-0258</v>
      </c>
      <c r="G219" s="174" t="s">
        <v>3995</v>
      </c>
      <c r="H219" s="174"/>
      <c r="I219" s="174" t="s">
        <v>7639</v>
      </c>
      <c r="J219" s="174" t="s">
        <v>3996</v>
      </c>
      <c r="K219" s="174">
        <v>11.2747426810053</v>
      </c>
      <c r="L219" s="174">
        <v>124.05191585206001</v>
      </c>
      <c r="M219" s="174" t="s">
        <v>7640</v>
      </c>
      <c r="N219" s="174" t="s">
        <v>7641</v>
      </c>
      <c r="O219" s="63" t="s">
        <v>15</v>
      </c>
      <c r="P219" s="313" t="s">
        <v>16</v>
      </c>
      <c r="Q219" s="174"/>
      <c r="R219" s="174" t="s">
        <v>35</v>
      </c>
      <c r="S219" s="63" t="s">
        <v>84</v>
      </c>
      <c r="T219" s="174" t="s">
        <v>85</v>
      </c>
      <c r="U219" s="174"/>
      <c r="V219" s="174"/>
      <c r="W219" s="174" t="s">
        <v>4623</v>
      </c>
      <c r="X219" s="63" t="s">
        <v>4164</v>
      </c>
      <c r="Y219" s="174"/>
      <c r="Z219" s="174" t="s">
        <v>7411</v>
      </c>
      <c r="AA219" s="174" t="s">
        <v>7649</v>
      </c>
      <c r="AB219" s="429">
        <v>45992</v>
      </c>
      <c r="AC219" s="430">
        <v>47819</v>
      </c>
      <c r="AD219" s="63" t="s">
        <v>4158</v>
      </c>
      <c r="AE219" s="174"/>
      <c r="AF219" s="63" t="s">
        <v>4159</v>
      </c>
      <c r="AG219" s="63"/>
      <c r="AH219" s="176" t="s">
        <v>7650</v>
      </c>
      <c r="AI219" s="176" t="s">
        <v>7651</v>
      </c>
      <c r="AJ219" s="488">
        <v>47212</v>
      </c>
      <c r="AK219" s="174"/>
      <c r="AL219" s="174"/>
      <c r="AM219" s="174"/>
      <c r="AN219" s="174"/>
      <c r="AO219" s="174"/>
      <c r="AP219" s="174"/>
      <c r="AQ219" s="174"/>
      <c r="AR219" s="174"/>
      <c r="AS219" s="174"/>
      <c r="AT219" s="174"/>
      <c r="AU219" s="174"/>
      <c r="AV219" s="174"/>
      <c r="AW219" s="174"/>
      <c r="AX219" s="174"/>
      <c r="AY219" s="174"/>
      <c r="AZ219" s="174"/>
      <c r="BA219" s="174"/>
      <c r="BB219" s="174"/>
      <c r="BC219" s="174"/>
      <c r="BD219" s="174"/>
      <c r="BE219" s="174"/>
      <c r="BF219" s="174"/>
      <c r="BG219" s="174"/>
      <c r="BH219" s="174"/>
      <c r="BI219" s="174"/>
      <c r="BJ219" s="174"/>
      <c r="BK219" s="174"/>
      <c r="BL219" s="174"/>
      <c r="BM219" s="174"/>
      <c r="BN219" s="416" t="b">
        <v>1</v>
      </c>
      <c r="BO219" s="417" t="b">
        <v>0</v>
      </c>
      <c r="BP219" s="174" t="s">
        <v>2335</v>
      </c>
      <c r="BQ219" s="174">
        <v>2025</v>
      </c>
      <c r="BR219" s="415">
        <v>45997</v>
      </c>
      <c r="BS219" s="174" t="s">
        <v>2310</v>
      </c>
      <c r="BT219" s="437"/>
      <c r="BU219" s="523"/>
      <c r="BV219" s="524"/>
      <c r="BW219" s="422"/>
      <c r="BX219" s="524"/>
      <c r="BY219" s="524"/>
      <c r="BZ219" s="422"/>
      <c r="CA219" s="524"/>
      <c r="CB219" s="523"/>
      <c r="CC219" s="524"/>
      <c r="CD219" s="525"/>
      <c r="CE219" s="426">
        <f t="shared" si="45"/>
        <v>0</v>
      </c>
      <c r="CF219" s="426">
        <f t="shared" si="46"/>
        <v>1</v>
      </c>
      <c r="CG219" s="426">
        <f t="shared" si="47"/>
        <v>0</v>
      </c>
      <c r="CH219" s="426">
        <f t="shared" si="48"/>
        <v>1</v>
      </c>
      <c r="CI219" s="425" t="b">
        <f t="shared" si="49"/>
        <v>0</v>
      </c>
    </row>
    <row r="220" spans="1:90" ht="15.75" customHeight="1">
      <c r="A220" s="174" t="s">
        <v>10</v>
      </c>
      <c r="B220" s="174" t="s">
        <v>11</v>
      </c>
      <c r="C220" s="174" t="s">
        <v>509</v>
      </c>
      <c r="D220" s="63" t="s">
        <v>1026</v>
      </c>
      <c r="E220" s="63" t="s">
        <v>28</v>
      </c>
      <c r="F220" s="315" t="str">
        <f t="array" ref="F220">IFERROR(INDEX(UIID!$K$2:$K1001, MATCH(CONCATENATE(B220,D220,G220,J220), UIID!$B$2:$B1001&amp;UIID!$D$2:$D1001&amp;UIID!$G$2:$G1001&amp;UIID!$H$2:$H1001, 0),), "Not Found")</f>
        <v>0722-0076</v>
      </c>
      <c r="G220" s="313" t="s">
        <v>1027</v>
      </c>
      <c r="H220" s="174"/>
      <c r="I220" s="174" t="s">
        <v>7652</v>
      </c>
      <c r="J220" s="63" t="s">
        <v>1028</v>
      </c>
      <c r="K220" s="63">
        <v>11.2537426850758</v>
      </c>
      <c r="L220" s="63">
        <v>124.00586130968099</v>
      </c>
      <c r="M220" s="63" t="s">
        <v>1031</v>
      </c>
      <c r="N220" s="63" t="s">
        <v>5414</v>
      </c>
      <c r="O220" s="63" t="s">
        <v>113</v>
      </c>
      <c r="P220" s="63" t="s">
        <v>2229</v>
      </c>
      <c r="Q220" s="174"/>
      <c r="R220" s="174" t="s">
        <v>35</v>
      </c>
      <c r="S220" s="63" t="s">
        <v>125</v>
      </c>
      <c r="T220" s="174" t="s">
        <v>1194</v>
      </c>
      <c r="U220" s="174"/>
      <c r="V220" s="174"/>
      <c r="W220" s="174" t="s">
        <v>7653</v>
      </c>
      <c r="X220" s="63" t="s">
        <v>4157</v>
      </c>
      <c r="Y220" s="174"/>
      <c r="Z220" s="174" t="s">
        <v>7654</v>
      </c>
      <c r="AA220" s="174" t="s">
        <v>7655</v>
      </c>
      <c r="AB220" s="429">
        <v>46000</v>
      </c>
      <c r="AC220" s="430">
        <v>46001</v>
      </c>
      <c r="AD220" s="63" t="s">
        <v>4158</v>
      </c>
      <c r="AE220" s="174"/>
      <c r="AF220" s="63" t="s">
        <v>4159</v>
      </c>
      <c r="AG220" s="63"/>
      <c r="AH220" s="342" t="s">
        <v>5422</v>
      </c>
      <c r="AI220" s="342" t="s">
        <v>7656</v>
      </c>
      <c r="AJ220" s="514">
        <v>47578</v>
      </c>
      <c r="AK220" s="174"/>
      <c r="AL220" s="174"/>
      <c r="AM220" s="174"/>
      <c r="AN220" s="174"/>
      <c r="AO220" s="174"/>
      <c r="AP220" s="174"/>
      <c r="AQ220" s="174"/>
      <c r="AR220" s="174"/>
      <c r="AS220" s="174"/>
      <c r="AT220" s="174"/>
      <c r="AU220" s="174"/>
      <c r="AV220" s="174"/>
      <c r="AW220" s="174"/>
      <c r="AX220" s="174"/>
      <c r="AY220" s="174"/>
      <c r="AZ220" s="174"/>
      <c r="BA220" s="174"/>
      <c r="BB220" s="174"/>
      <c r="BC220" s="174"/>
      <c r="BD220" s="174"/>
      <c r="BE220" s="174"/>
      <c r="BF220" s="174"/>
      <c r="BG220" s="174"/>
      <c r="BH220" s="174"/>
      <c r="BI220" s="174"/>
      <c r="BJ220" s="174"/>
      <c r="BK220" s="174"/>
      <c r="BL220" s="174"/>
      <c r="BM220" s="174"/>
      <c r="BN220" s="416" t="b">
        <v>1</v>
      </c>
      <c r="BO220" s="417" t="b">
        <v>0</v>
      </c>
      <c r="BP220" s="174" t="s">
        <v>2335</v>
      </c>
      <c r="BQ220" s="174">
        <v>2025</v>
      </c>
      <c r="BR220" s="415">
        <v>46017</v>
      </c>
      <c r="BS220" s="174" t="s">
        <v>2310</v>
      </c>
      <c r="BT220" s="437"/>
      <c r="BU220" s="523"/>
      <c r="BV220" s="524"/>
      <c r="BW220" s="422"/>
      <c r="BX220" s="524"/>
      <c r="BY220" s="524"/>
      <c r="BZ220" s="422"/>
      <c r="CA220" s="524"/>
      <c r="CB220" s="523"/>
      <c r="CC220" s="524"/>
      <c r="CD220" s="525"/>
      <c r="CE220" s="426">
        <f t="shared" si="45"/>
        <v>0</v>
      </c>
      <c r="CF220" s="426">
        <f t="shared" si="46"/>
        <v>1</v>
      </c>
      <c r="CG220" s="426">
        <f t="shared" si="47"/>
        <v>0</v>
      </c>
      <c r="CH220" s="426">
        <f t="shared" si="48"/>
        <v>1</v>
      </c>
      <c r="CI220" s="425" t="b">
        <f t="shared" si="49"/>
        <v>0</v>
      </c>
    </row>
    <row r="221" spans="1:90" ht="15.75" customHeight="1">
      <c r="A221" s="174" t="s">
        <v>10</v>
      </c>
      <c r="B221" s="174" t="s">
        <v>11</v>
      </c>
      <c r="C221" s="174" t="s">
        <v>28</v>
      </c>
      <c r="D221" s="63" t="s">
        <v>13</v>
      </c>
      <c r="E221" s="63" t="s">
        <v>3756</v>
      </c>
      <c r="F221" s="315" t="str">
        <f t="array" ref="F221">IFERROR(INDEX(UIID!$K$2:$K1001, MATCH(CONCATENATE(B221,D221,G221,J221), UIID!$B$2:$B1001&amp;UIID!$D$2:$D1001&amp;UIID!$G$2:$G1001&amp;UIID!$H$2:$H1001, 0),), "Not Found")</f>
        <v>0722-0163</v>
      </c>
      <c r="G221" s="313" t="s">
        <v>3450</v>
      </c>
      <c r="H221" s="313"/>
      <c r="I221" s="313" t="s">
        <v>6777</v>
      </c>
      <c r="J221" s="313" t="s">
        <v>186</v>
      </c>
      <c r="K221" s="313">
        <v>10.309392424260601</v>
      </c>
      <c r="L221" s="313">
        <v>123.90447328083199</v>
      </c>
      <c r="M221" s="313" t="s">
        <v>5515</v>
      </c>
      <c r="N221" s="313" t="s">
        <v>5516</v>
      </c>
      <c r="O221" s="313" t="s">
        <v>15</v>
      </c>
      <c r="P221" s="313" t="s">
        <v>16</v>
      </c>
      <c r="Q221" s="313" t="s">
        <v>5215</v>
      </c>
      <c r="R221" s="313" t="s">
        <v>35</v>
      </c>
      <c r="S221" s="63" t="s">
        <v>107</v>
      </c>
      <c r="T221" s="174" t="s">
        <v>666</v>
      </c>
      <c r="U221" s="174"/>
      <c r="V221" s="174"/>
      <c r="W221" s="174" t="s">
        <v>4852</v>
      </c>
      <c r="X221" s="63" t="s">
        <v>4164</v>
      </c>
      <c r="Y221" s="174"/>
      <c r="Z221" s="174" t="s">
        <v>5017</v>
      </c>
      <c r="AA221" s="174" t="s">
        <v>7657</v>
      </c>
      <c r="AB221" s="429">
        <v>46002</v>
      </c>
      <c r="AC221" s="430">
        <v>47829</v>
      </c>
      <c r="AD221" s="63" t="s">
        <v>4158</v>
      </c>
      <c r="AE221" s="174"/>
      <c r="AF221" s="63" t="s">
        <v>4159</v>
      </c>
      <c r="AG221" s="63"/>
      <c r="AH221" s="341" t="s">
        <v>7658</v>
      </c>
      <c r="AI221" s="341" t="s">
        <v>7659</v>
      </c>
      <c r="AJ221" s="517">
        <v>46455</v>
      </c>
      <c r="AK221" s="174"/>
      <c r="AL221" s="174"/>
      <c r="AM221" s="174"/>
      <c r="AN221" s="174"/>
      <c r="AO221" s="174"/>
      <c r="AP221" s="174"/>
      <c r="AQ221" s="174"/>
      <c r="AR221" s="174"/>
      <c r="AS221" s="174"/>
      <c r="AT221" s="174"/>
      <c r="AU221" s="174"/>
      <c r="AV221" s="174"/>
      <c r="AW221" s="174"/>
      <c r="AX221" s="174"/>
      <c r="AY221" s="174"/>
      <c r="AZ221" s="174"/>
      <c r="BA221" s="174"/>
      <c r="BB221" s="174"/>
      <c r="BC221" s="174"/>
      <c r="BD221" s="174"/>
      <c r="BE221" s="174"/>
      <c r="BF221" s="174"/>
      <c r="BG221" s="174"/>
      <c r="BH221" s="174"/>
      <c r="BI221" s="174"/>
      <c r="BJ221" s="174"/>
      <c r="BK221" s="174"/>
      <c r="BL221" s="174"/>
      <c r="BM221" s="174"/>
      <c r="BN221" s="416" t="b">
        <v>1</v>
      </c>
      <c r="BO221" s="417" t="b">
        <v>0</v>
      </c>
      <c r="BP221" s="174" t="s">
        <v>2335</v>
      </c>
      <c r="BQ221" s="174">
        <v>2025</v>
      </c>
      <c r="BR221" s="415">
        <v>46017</v>
      </c>
      <c r="BS221" s="174" t="s">
        <v>2310</v>
      </c>
      <c r="BT221" s="437"/>
      <c r="BU221" s="523"/>
      <c r="BV221" s="524"/>
      <c r="BW221" s="422"/>
      <c r="BX221" s="524"/>
      <c r="BY221" s="524"/>
      <c r="BZ221" s="422"/>
      <c r="CA221" s="524"/>
      <c r="CB221" s="523"/>
      <c r="CC221" s="524"/>
      <c r="CD221" s="525"/>
      <c r="CE221" s="426">
        <f t="shared" si="45"/>
        <v>0</v>
      </c>
      <c r="CF221" s="426">
        <f t="shared" si="46"/>
        <v>1</v>
      </c>
      <c r="CG221" s="426">
        <f t="shared" si="47"/>
        <v>0</v>
      </c>
      <c r="CH221" s="426">
        <f t="shared" si="48"/>
        <v>1</v>
      </c>
      <c r="CI221" s="425" t="b">
        <f t="shared" si="49"/>
        <v>0</v>
      </c>
    </row>
    <row r="222" spans="1:90" ht="15.75" customHeight="1">
      <c r="A222" s="174" t="s">
        <v>10</v>
      </c>
      <c r="B222" s="174" t="s">
        <v>11</v>
      </c>
      <c r="C222" s="174" t="s">
        <v>28</v>
      </c>
      <c r="D222" s="63" t="s">
        <v>13</v>
      </c>
      <c r="E222" s="63" t="s">
        <v>3756</v>
      </c>
      <c r="F222" s="315" t="str">
        <f t="array" ref="F222">IFERROR(INDEX(UIID!$K$2:$K1001, MATCH(CONCATENATE(B222,D222,G222,J222), UIID!$B$2:$B1001&amp;UIID!$D$2:$D1001&amp;UIID!$G$2:$G1001&amp;UIID!$H$2:$H1001, 0),), "Not Found")</f>
        <v>0722-0163</v>
      </c>
      <c r="G222" s="313" t="s">
        <v>3450</v>
      </c>
      <c r="H222" s="174"/>
      <c r="I222" s="313" t="s">
        <v>6777</v>
      </c>
      <c r="J222" s="313" t="s">
        <v>186</v>
      </c>
      <c r="K222" s="313">
        <v>10.309392424260601</v>
      </c>
      <c r="L222" s="313">
        <v>123.90447328083199</v>
      </c>
      <c r="M222" s="313" t="s">
        <v>5515</v>
      </c>
      <c r="N222" s="313" t="s">
        <v>5516</v>
      </c>
      <c r="O222" s="313" t="s">
        <v>15</v>
      </c>
      <c r="P222" s="313" t="s">
        <v>16</v>
      </c>
      <c r="Q222" s="313" t="s">
        <v>5215</v>
      </c>
      <c r="R222" s="313" t="s">
        <v>35</v>
      </c>
      <c r="S222" s="63" t="s">
        <v>107</v>
      </c>
      <c r="T222" s="174" t="s">
        <v>2440</v>
      </c>
      <c r="U222" s="174"/>
      <c r="V222" s="174"/>
      <c r="W222" s="174" t="s">
        <v>7660</v>
      </c>
      <c r="X222" s="63" t="s">
        <v>4157</v>
      </c>
      <c r="Y222" s="174"/>
      <c r="Z222" s="174" t="s">
        <v>1024</v>
      </c>
      <c r="AA222" s="174" t="s">
        <v>7661</v>
      </c>
      <c r="AB222" s="429">
        <v>46002</v>
      </c>
      <c r="AC222" s="430">
        <v>47829</v>
      </c>
      <c r="AD222" s="63" t="s">
        <v>4158</v>
      </c>
      <c r="AE222" s="174"/>
      <c r="AF222" s="63" t="s">
        <v>4159</v>
      </c>
      <c r="AG222" s="63"/>
      <c r="AH222" s="341" t="s">
        <v>4568</v>
      </c>
      <c r="AI222" s="341" t="s">
        <v>7662</v>
      </c>
      <c r="AJ222" s="517">
        <v>47224</v>
      </c>
      <c r="AK222" s="174"/>
      <c r="AL222" s="174"/>
      <c r="AM222" s="174"/>
      <c r="AN222" s="174"/>
      <c r="AO222" s="174"/>
      <c r="AP222" s="174"/>
      <c r="AQ222" s="174"/>
      <c r="AR222" s="174"/>
      <c r="AS222" s="174"/>
      <c r="AT222" s="174"/>
      <c r="AU222" s="174"/>
      <c r="AV222" s="174"/>
      <c r="AW222" s="174"/>
      <c r="AX222" s="174"/>
      <c r="AY222" s="174"/>
      <c r="AZ222" s="174"/>
      <c r="BA222" s="174"/>
      <c r="BB222" s="174"/>
      <c r="BC222" s="174"/>
      <c r="BD222" s="174"/>
      <c r="BE222" s="174"/>
      <c r="BF222" s="174"/>
      <c r="BG222" s="174"/>
      <c r="BH222" s="174"/>
      <c r="BI222" s="174"/>
      <c r="BJ222" s="174"/>
      <c r="BK222" s="174"/>
      <c r="BL222" s="174"/>
      <c r="BM222" s="174"/>
      <c r="BN222" s="416" t="b">
        <v>1</v>
      </c>
      <c r="BO222" s="417" t="b">
        <v>0</v>
      </c>
      <c r="BP222" s="174" t="s">
        <v>2335</v>
      </c>
      <c r="BQ222" s="174">
        <v>2025</v>
      </c>
      <c r="BR222" s="415">
        <v>46017</v>
      </c>
      <c r="BS222" s="174" t="s">
        <v>2310</v>
      </c>
      <c r="BT222" s="437"/>
      <c r="BU222" s="523"/>
      <c r="BV222" s="524"/>
      <c r="BW222" s="422"/>
      <c r="BX222" s="524"/>
      <c r="BY222" s="524"/>
      <c r="BZ222" s="422"/>
      <c r="CA222" s="524"/>
      <c r="CB222" s="523"/>
      <c r="CC222" s="524"/>
      <c r="CD222" s="525"/>
      <c r="CE222" s="426">
        <f t="shared" si="45"/>
        <v>0</v>
      </c>
      <c r="CF222" s="426">
        <f t="shared" si="46"/>
        <v>1</v>
      </c>
      <c r="CG222" s="426">
        <f t="shared" si="47"/>
        <v>0</v>
      </c>
      <c r="CH222" s="426">
        <f t="shared" si="48"/>
        <v>1</v>
      </c>
      <c r="CI222" s="425" t="b">
        <f t="shared" si="49"/>
        <v>0</v>
      </c>
    </row>
    <row r="223" spans="1:90" ht="15.75" customHeight="1">
      <c r="A223" s="174" t="s">
        <v>10</v>
      </c>
      <c r="B223" s="174" t="s">
        <v>11</v>
      </c>
      <c r="C223" s="174" t="s">
        <v>28</v>
      </c>
      <c r="D223" s="63" t="s">
        <v>13</v>
      </c>
      <c r="E223" s="63" t="s">
        <v>3756</v>
      </c>
      <c r="F223" s="315" t="str">
        <f t="array" ref="F223">IFERROR(INDEX(UIID!$K$2:$K1001, MATCH(CONCATENATE(B223,D223,G223,J223), UIID!$B$2:$B1001&amp;UIID!$D$2:$D1001&amp;UIID!$G$2:$G1001&amp;UIID!$H$2:$H1001, 0),), "Not Found")</f>
        <v>0722-0163</v>
      </c>
      <c r="G223" s="313" t="s">
        <v>3450</v>
      </c>
      <c r="H223" s="174"/>
      <c r="I223" s="313" t="s">
        <v>6777</v>
      </c>
      <c r="J223" s="313" t="s">
        <v>186</v>
      </c>
      <c r="K223" s="313">
        <v>10.309392424260601</v>
      </c>
      <c r="L223" s="313">
        <v>123.90447328083199</v>
      </c>
      <c r="M223" s="313" t="s">
        <v>5515</v>
      </c>
      <c r="N223" s="313" t="s">
        <v>5516</v>
      </c>
      <c r="O223" s="313" t="s">
        <v>15</v>
      </c>
      <c r="P223" s="313" t="s">
        <v>16</v>
      </c>
      <c r="Q223" s="313" t="s">
        <v>5215</v>
      </c>
      <c r="R223" s="313" t="s">
        <v>35</v>
      </c>
      <c r="S223" s="63" t="s">
        <v>107</v>
      </c>
      <c r="T223" s="174" t="s">
        <v>2461</v>
      </c>
      <c r="U223" s="174"/>
      <c r="V223" s="174"/>
      <c r="W223" s="174" t="s">
        <v>7663</v>
      </c>
      <c r="X223" s="63" t="s">
        <v>4157</v>
      </c>
      <c r="Y223" s="174"/>
      <c r="Z223" s="174" t="s">
        <v>7620</v>
      </c>
      <c r="AA223" s="174" t="s">
        <v>7664</v>
      </c>
      <c r="AB223" s="429">
        <v>46002</v>
      </c>
      <c r="AC223" s="430">
        <v>47829</v>
      </c>
      <c r="AD223" s="63" t="s">
        <v>4158</v>
      </c>
      <c r="AE223" s="174"/>
      <c r="AF223" s="63" t="s">
        <v>4159</v>
      </c>
      <c r="AG223" s="63"/>
      <c r="AH223" s="341" t="s">
        <v>5523</v>
      </c>
      <c r="AI223" s="341" t="s">
        <v>7665</v>
      </c>
      <c r="AJ223" s="517">
        <v>47415</v>
      </c>
      <c r="AK223" s="174"/>
      <c r="AL223" s="174"/>
      <c r="AM223" s="174"/>
      <c r="AN223" s="174"/>
      <c r="AO223" s="174"/>
      <c r="AP223" s="174"/>
      <c r="AQ223" s="174"/>
      <c r="AR223" s="174"/>
      <c r="AS223" s="174"/>
      <c r="AT223" s="174"/>
      <c r="AU223" s="174"/>
      <c r="AV223" s="174"/>
      <c r="AW223" s="174"/>
      <c r="AX223" s="174"/>
      <c r="AY223" s="174"/>
      <c r="AZ223" s="174"/>
      <c r="BA223" s="174"/>
      <c r="BB223" s="174"/>
      <c r="BC223" s="174"/>
      <c r="BD223" s="174"/>
      <c r="BE223" s="174"/>
      <c r="BF223" s="174"/>
      <c r="BG223" s="174"/>
      <c r="BH223" s="174"/>
      <c r="BI223" s="174"/>
      <c r="BJ223" s="174"/>
      <c r="BK223" s="174"/>
      <c r="BL223" s="174"/>
      <c r="BM223" s="174"/>
      <c r="BN223" s="416" t="b">
        <v>1</v>
      </c>
      <c r="BO223" s="417" t="b">
        <v>0</v>
      </c>
      <c r="BP223" s="174" t="s">
        <v>2335</v>
      </c>
      <c r="BQ223" s="174">
        <v>2025</v>
      </c>
      <c r="BR223" s="415">
        <v>46017</v>
      </c>
      <c r="BS223" s="174" t="s">
        <v>2310</v>
      </c>
      <c r="BT223" s="437"/>
      <c r="BU223" s="523"/>
      <c r="BV223" s="524"/>
      <c r="BW223" s="422"/>
      <c r="BX223" s="524"/>
      <c r="BY223" s="524"/>
      <c r="BZ223" s="422"/>
      <c r="CA223" s="524"/>
      <c r="CB223" s="523"/>
      <c r="CC223" s="524"/>
      <c r="CD223" s="525"/>
      <c r="CE223" s="426">
        <f t="shared" si="45"/>
        <v>0</v>
      </c>
      <c r="CF223" s="426">
        <f t="shared" si="46"/>
        <v>1</v>
      </c>
      <c r="CG223" s="426">
        <f t="shared" si="47"/>
        <v>0</v>
      </c>
      <c r="CH223" s="426">
        <f t="shared" si="48"/>
        <v>1</v>
      </c>
      <c r="CI223" s="425" t="b">
        <f t="shared" si="49"/>
        <v>0</v>
      </c>
    </row>
    <row r="224" spans="1:90" ht="15.75" customHeight="1">
      <c r="A224" s="174" t="s">
        <v>10</v>
      </c>
      <c r="B224" s="174" t="s">
        <v>11</v>
      </c>
      <c r="C224" s="174" t="s">
        <v>28</v>
      </c>
      <c r="D224" s="63" t="s">
        <v>13</v>
      </c>
      <c r="E224" s="63" t="s">
        <v>3756</v>
      </c>
      <c r="F224" s="315" t="str">
        <f t="array" ref="F224">IFERROR(INDEX(UIID!$K$2:$K1001, MATCH(CONCATENATE(B224,D224,G224,J224), UIID!$B$2:$B1001&amp;UIID!$D$2:$D1001&amp;UIID!$G$2:$G1001&amp;UIID!$H$2:$H1001, 0),), "Not Found")</f>
        <v>0722-0163</v>
      </c>
      <c r="G224" s="313" t="s">
        <v>3450</v>
      </c>
      <c r="H224" s="174"/>
      <c r="I224" s="313" t="s">
        <v>6777</v>
      </c>
      <c r="J224" s="313" t="s">
        <v>186</v>
      </c>
      <c r="K224" s="313">
        <v>10.309392424260601</v>
      </c>
      <c r="L224" s="313">
        <v>123.90447328083199</v>
      </c>
      <c r="M224" s="313" t="s">
        <v>5515</v>
      </c>
      <c r="N224" s="313" t="s">
        <v>5516</v>
      </c>
      <c r="O224" s="313" t="s">
        <v>15</v>
      </c>
      <c r="P224" s="313" t="s">
        <v>16</v>
      </c>
      <c r="Q224" s="313" t="s">
        <v>5215</v>
      </c>
      <c r="R224" s="313" t="s">
        <v>35</v>
      </c>
      <c r="S224" s="63" t="s">
        <v>107</v>
      </c>
      <c r="T224" s="174" t="s">
        <v>2464</v>
      </c>
      <c r="U224" s="174"/>
      <c r="V224" s="174"/>
      <c r="W224" s="174" t="s">
        <v>7666</v>
      </c>
      <c r="X224" s="63" t="s">
        <v>4157</v>
      </c>
      <c r="Y224" s="174"/>
      <c r="Z224" s="174" t="s">
        <v>7620</v>
      </c>
      <c r="AA224" s="174" t="s">
        <v>7667</v>
      </c>
      <c r="AB224" s="429">
        <v>46002</v>
      </c>
      <c r="AC224" s="430">
        <v>47829</v>
      </c>
      <c r="AD224" s="63" t="s">
        <v>4158</v>
      </c>
      <c r="AE224" s="174"/>
      <c r="AF224" s="63" t="s">
        <v>4159</v>
      </c>
      <c r="AG224" s="63"/>
      <c r="AH224" s="342" t="s">
        <v>5523</v>
      </c>
      <c r="AI224" s="342" t="s">
        <v>7668</v>
      </c>
      <c r="AJ224" s="514">
        <v>47309</v>
      </c>
      <c r="AK224" s="174"/>
      <c r="AL224" s="174"/>
      <c r="AM224" s="174"/>
      <c r="AN224" s="174"/>
      <c r="AO224" s="174"/>
      <c r="AP224" s="174"/>
      <c r="AQ224" s="174"/>
      <c r="AR224" s="174"/>
      <c r="AS224" s="174"/>
      <c r="AT224" s="174"/>
      <c r="AU224" s="174"/>
      <c r="AV224" s="174"/>
      <c r="AW224" s="174"/>
      <c r="AX224" s="174"/>
      <c r="AY224" s="174"/>
      <c r="AZ224" s="174"/>
      <c r="BA224" s="174"/>
      <c r="BB224" s="174"/>
      <c r="BC224" s="174"/>
      <c r="BD224" s="174"/>
      <c r="BE224" s="174"/>
      <c r="BF224" s="174"/>
      <c r="BG224" s="174"/>
      <c r="BH224" s="174"/>
      <c r="BI224" s="174"/>
      <c r="BJ224" s="174"/>
      <c r="BK224" s="174"/>
      <c r="BL224" s="174"/>
      <c r="BM224" s="174"/>
      <c r="BN224" s="416" t="b">
        <v>1</v>
      </c>
      <c r="BO224" s="417" t="b">
        <v>0</v>
      </c>
      <c r="BP224" s="174" t="s">
        <v>2335</v>
      </c>
      <c r="BQ224" s="174">
        <v>2025</v>
      </c>
      <c r="BR224" s="415">
        <v>46017</v>
      </c>
      <c r="BS224" s="174" t="s">
        <v>2310</v>
      </c>
      <c r="BT224" s="437"/>
      <c r="BU224" s="523"/>
      <c r="BV224" s="524"/>
      <c r="BW224" s="422"/>
      <c r="BX224" s="524"/>
      <c r="BY224" s="524"/>
      <c r="BZ224" s="422"/>
      <c r="CA224" s="524"/>
      <c r="CB224" s="523"/>
      <c r="CC224" s="524"/>
      <c r="CD224" s="525"/>
      <c r="CE224" s="426">
        <f t="shared" si="45"/>
        <v>0</v>
      </c>
      <c r="CF224" s="426">
        <f t="shared" si="46"/>
        <v>1</v>
      </c>
      <c r="CG224" s="426">
        <f t="shared" si="47"/>
        <v>0</v>
      </c>
      <c r="CH224" s="426">
        <f t="shared" si="48"/>
        <v>1</v>
      </c>
      <c r="CI224" s="425" t="b">
        <f t="shared" si="49"/>
        <v>0</v>
      </c>
    </row>
    <row r="225" spans="1:90" ht="15.75" customHeight="1">
      <c r="A225" s="174" t="s">
        <v>10</v>
      </c>
      <c r="B225" s="174" t="s">
        <v>11</v>
      </c>
      <c r="C225" s="174" t="s">
        <v>28</v>
      </c>
      <c r="D225" s="63" t="s">
        <v>13</v>
      </c>
      <c r="E225" s="63" t="s">
        <v>3756</v>
      </c>
      <c r="F225" s="315" t="str">
        <f t="array" ref="F225">IFERROR(INDEX(UIID!$K$2:$K1001, MATCH(CONCATENATE(B225,D225,G225,J225), UIID!$B$2:$B1001&amp;UIID!$D$2:$D1001&amp;UIID!$G$2:$G1001&amp;UIID!$H$2:$H1001, 0),), "Not Found")</f>
        <v>0722-0163</v>
      </c>
      <c r="G225" s="313" t="s">
        <v>3450</v>
      </c>
      <c r="H225" s="174"/>
      <c r="I225" s="313" t="s">
        <v>6777</v>
      </c>
      <c r="J225" s="313" t="s">
        <v>186</v>
      </c>
      <c r="K225" s="313">
        <v>10.309392424260601</v>
      </c>
      <c r="L225" s="313">
        <v>123.90447328083199</v>
      </c>
      <c r="M225" s="313" t="s">
        <v>5515</v>
      </c>
      <c r="N225" s="313" t="s">
        <v>5516</v>
      </c>
      <c r="O225" s="313" t="s">
        <v>15</v>
      </c>
      <c r="P225" s="313" t="s">
        <v>16</v>
      </c>
      <c r="Q225" s="313" t="s">
        <v>5215</v>
      </c>
      <c r="R225" s="313" t="s">
        <v>35</v>
      </c>
      <c r="S225" s="63" t="s">
        <v>107</v>
      </c>
      <c r="T225" s="174" t="s">
        <v>2471</v>
      </c>
      <c r="U225" s="174"/>
      <c r="V225" s="174"/>
      <c r="W225" s="174" t="s">
        <v>7669</v>
      </c>
      <c r="X225" s="63" t="s">
        <v>4157</v>
      </c>
      <c r="Y225" s="174"/>
      <c r="Z225" s="174" t="s">
        <v>7670</v>
      </c>
      <c r="AA225" s="174" t="s">
        <v>7671</v>
      </c>
      <c r="AB225" s="429">
        <v>46002</v>
      </c>
      <c r="AC225" s="430">
        <v>47829</v>
      </c>
      <c r="AD225" s="63" t="s">
        <v>4158</v>
      </c>
      <c r="AE225" s="174"/>
      <c r="AF225" s="63" t="s">
        <v>4159</v>
      </c>
      <c r="AG225" s="63"/>
      <c r="AH225" s="176" t="s">
        <v>4568</v>
      </c>
      <c r="AI225" s="176" t="s">
        <v>7672</v>
      </c>
      <c r="AJ225" s="488">
        <v>47495</v>
      </c>
      <c r="AK225" s="174"/>
      <c r="AL225" s="174"/>
      <c r="AM225" s="174"/>
      <c r="AN225" s="174"/>
      <c r="AO225" s="174"/>
      <c r="AP225" s="174"/>
      <c r="AQ225" s="174"/>
      <c r="AR225" s="174"/>
      <c r="AS225" s="174"/>
      <c r="AT225" s="174"/>
      <c r="AU225" s="174"/>
      <c r="AV225" s="174"/>
      <c r="AW225" s="174"/>
      <c r="AX225" s="174"/>
      <c r="AY225" s="174"/>
      <c r="AZ225" s="174"/>
      <c r="BA225" s="174"/>
      <c r="BB225" s="174"/>
      <c r="BC225" s="174"/>
      <c r="BD225" s="174"/>
      <c r="BE225" s="174"/>
      <c r="BF225" s="174"/>
      <c r="BG225" s="174"/>
      <c r="BH225" s="174"/>
      <c r="BI225" s="174"/>
      <c r="BJ225" s="174"/>
      <c r="BK225" s="174"/>
      <c r="BL225" s="174"/>
      <c r="BM225" s="174"/>
      <c r="BN225" s="416" t="b">
        <v>1</v>
      </c>
      <c r="BO225" s="417" t="b">
        <v>0</v>
      </c>
      <c r="BP225" s="174" t="s">
        <v>2335</v>
      </c>
      <c r="BQ225" s="174">
        <v>2025</v>
      </c>
      <c r="BR225" s="415">
        <v>46017</v>
      </c>
      <c r="BS225" s="174" t="s">
        <v>2310</v>
      </c>
      <c r="BT225" s="437"/>
      <c r="BU225" s="523"/>
      <c r="BV225" s="524"/>
      <c r="BW225" s="422"/>
      <c r="BX225" s="524"/>
      <c r="BY225" s="524"/>
      <c r="BZ225" s="422"/>
      <c r="CA225" s="524"/>
      <c r="CB225" s="523"/>
      <c r="CC225" s="524"/>
      <c r="CD225" s="525"/>
      <c r="CE225" s="426">
        <f t="shared" si="45"/>
        <v>0</v>
      </c>
      <c r="CF225" s="426">
        <f t="shared" si="46"/>
        <v>1</v>
      </c>
      <c r="CG225" s="426">
        <f t="shared" si="47"/>
        <v>0</v>
      </c>
      <c r="CH225" s="426">
        <f t="shared" si="48"/>
        <v>1</v>
      </c>
      <c r="CI225" s="425" t="b">
        <f t="shared" si="49"/>
        <v>0</v>
      </c>
    </row>
    <row r="226" spans="1:90" ht="15.75" customHeight="1">
      <c r="A226" s="174" t="s">
        <v>10</v>
      </c>
      <c r="B226" s="174" t="s">
        <v>11</v>
      </c>
      <c r="C226" s="174" t="s">
        <v>28</v>
      </c>
      <c r="D226" s="63" t="s">
        <v>13</v>
      </c>
      <c r="E226" s="63" t="s">
        <v>3756</v>
      </c>
      <c r="F226" s="315" t="str">
        <f t="array" ref="F226">IFERROR(INDEX(UIID!$K$2:$K1001, MATCH(CONCATENATE(B226,D226,G226,J226), UIID!$B$2:$B1001&amp;UIID!$D$2:$D1001&amp;UIID!$G$2:$G1001&amp;UIID!$H$2:$H1001, 0),), "Not Found")</f>
        <v>0722-0163</v>
      </c>
      <c r="G226" s="313" t="s">
        <v>3450</v>
      </c>
      <c r="H226" s="174"/>
      <c r="I226" s="313" t="s">
        <v>6777</v>
      </c>
      <c r="J226" s="313" t="s">
        <v>186</v>
      </c>
      <c r="K226" s="313">
        <v>10.309392424260601</v>
      </c>
      <c r="L226" s="313">
        <v>123.90447328083199</v>
      </c>
      <c r="M226" s="313" t="s">
        <v>5515</v>
      </c>
      <c r="N226" s="313" t="s">
        <v>5516</v>
      </c>
      <c r="O226" s="313" t="s">
        <v>15</v>
      </c>
      <c r="P226" s="313" t="s">
        <v>16</v>
      </c>
      <c r="Q226" s="313" t="s">
        <v>5215</v>
      </c>
      <c r="R226" s="313" t="s">
        <v>35</v>
      </c>
      <c r="S226" s="63" t="s">
        <v>107</v>
      </c>
      <c r="T226" s="174" t="s">
        <v>2475</v>
      </c>
      <c r="U226" s="174"/>
      <c r="V226" s="174"/>
      <c r="W226" s="174" t="s">
        <v>7673</v>
      </c>
      <c r="X226" s="63" t="s">
        <v>4157</v>
      </c>
      <c r="Y226" s="174"/>
      <c r="Z226" s="174" t="s">
        <v>7674</v>
      </c>
      <c r="AA226" s="174" t="s">
        <v>7675</v>
      </c>
      <c r="AB226" s="429">
        <v>46002</v>
      </c>
      <c r="AC226" s="430">
        <v>47829</v>
      </c>
      <c r="AD226" s="63" t="s">
        <v>4158</v>
      </c>
      <c r="AE226" s="174"/>
      <c r="AF226" s="63" t="s">
        <v>4159</v>
      </c>
      <c r="AG226" s="63"/>
      <c r="AH226" s="342" t="s">
        <v>5528</v>
      </c>
      <c r="AI226" s="342" t="s">
        <v>7676</v>
      </c>
      <c r="AJ226" s="514">
        <v>46159</v>
      </c>
      <c r="AK226" s="174"/>
      <c r="AL226" s="174"/>
      <c r="AM226" s="174"/>
      <c r="AN226" s="174"/>
      <c r="AO226" s="174"/>
      <c r="AP226" s="174"/>
      <c r="AQ226" s="174"/>
      <c r="AR226" s="174"/>
      <c r="AS226" s="174"/>
      <c r="AT226" s="174"/>
      <c r="AU226" s="174"/>
      <c r="AV226" s="174"/>
      <c r="AW226" s="174"/>
      <c r="AX226" s="174"/>
      <c r="AY226" s="174"/>
      <c r="AZ226" s="174"/>
      <c r="BA226" s="174"/>
      <c r="BB226" s="174"/>
      <c r="BC226" s="174"/>
      <c r="BD226" s="174"/>
      <c r="BE226" s="174"/>
      <c r="BF226" s="174"/>
      <c r="BG226" s="174"/>
      <c r="BH226" s="174"/>
      <c r="BI226" s="174"/>
      <c r="BJ226" s="174"/>
      <c r="BK226" s="174"/>
      <c r="BL226" s="174"/>
      <c r="BM226" s="174"/>
      <c r="BN226" s="416" t="b">
        <v>1</v>
      </c>
      <c r="BO226" s="417" t="b">
        <v>0</v>
      </c>
      <c r="BP226" s="174" t="s">
        <v>2335</v>
      </c>
      <c r="BQ226" s="174">
        <v>2025</v>
      </c>
      <c r="BR226" s="415">
        <v>46017</v>
      </c>
      <c r="BS226" s="174" t="s">
        <v>2310</v>
      </c>
      <c r="BT226" s="437"/>
      <c r="BU226" s="523"/>
      <c r="BV226" s="524"/>
      <c r="BW226" s="422"/>
      <c r="BX226" s="524"/>
      <c r="BY226" s="524"/>
      <c r="BZ226" s="422"/>
      <c r="CA226" s="524"/>
      <c r="CB226" s="523"/>
      <c r="CC226" s="524"/>
      <c r="CD226" s="525"/>
      <c r="CE226" s="426">
        <f t="shared" si="45"/>
        <v>0</v>
      </c>
      <c r="CF226" s="426">
        <f t="shared" si="46"/>
        <v>1</v>
      </c>
      <c r="CG226" s="426">
        <f t="shared" si="47"/>
        <v>0</v>
      </c>
      <c r="CH226" s="426">
        <f t="shared" si="48"/>
        <v>1</v>
      </c>
      <c r="CI226" s="425" t="b">
        <f t="shared" si="49"/>
        <v>0</v>
      </c>
    </row>
    <row r="227" spans="1:90" ht="15.75" customHeight="1">
      <c r="A227" s="174" t="s">
        <v>10</v>
      </c>
      <c r="B227" s="174" t="s">
        <v>11</v>
      </c>
      <c r="C227" s="174" t="s">
        <v>176</v>
      </c>
      <c r="D227" s="63" t="s">
        <v>3997</v>
      </c>
      <c r="E227" s="63" t="s">
        <v>3756</v>
      </c>
      <c r="F227" s="315" t="str">
        <f t="array" ref="F227">IFERROR(INDEX(UIID!$K$2:$K1001, MATCH(CONCATENATE(B227,D227,G227,J227), UIID!$B$2:$B1001&amp;UIID!$D$2:$D1001&amp;UIID!$G$2:$G1001&amp;UIID!$H$2:$H1001, 0),), "Not Found")</f>
        <v>0722-0259</v>
      </c>
      <c r="G227" s="174" t="s">
        <v>3998</v>
      </c>
      <c r="H227" s="174"/>
      <c r="I227" s="174" t="s">
        <v>7677</v>
      </c>
      <c r="J227" s="174" t="s">
        <v>3999</v>
      </c>
      <c r="K227" s="174">
        <v>10.307939870621199</v>
      </c>
      <c r="L227" s="174">
        <v>124.015091301392</v>
      </c>
      <c r="M227" s="174" t="s">
        <v>7678</v>
      </c>
      <c r="N227" s="174" t="s">
        <v>7679</v>
      </c>
      <c r="O227" s="313" t="s">
        <v>15</v>
      </c>
      <c r="P227" s="313" t="s">
        <v>16</v>
      </c>
      <c r="Q227" s="174"/>
      <c r="R227" s="174" t="s">
        <v>4262</v>
      </c>
      <c r="S227" s="63" t="s">
        <v>3006</v>
      </c>
      <c r="T227" s="174"/>
      <c r="U227" s="174" t="s">
        <v>2753</v>
      </c>
      <c r="V227" s="174"/>
      <c r="W227" s="174" t="s">
        <v>5086</v>
      </c>
      <c r="X227" s="63" t="s">
        <v>22</v>
      </c>
      <c r="Y227" s="174"/>
      <c r="Z227" s="174" t="s">
        <v>5087</v>
      </c>
      <c r="AA227" s="174" t="s">
        <v>7680</v>
      </c>
      <c r="AB227" s="429">
        <v>46002</v>
      </c>
      <c r="AC227" s="430">
        <v>47829</v>
      </c>
      <c r="AD227" s="63" t="s">
        <v>4158</v>
      </c>
      <c r="AE227" s="174"/>
      <c r="AF227" s="63" t="s">
        <v>4159</v>
      </c>
      <c r="AG227" s="63"/>
      <c r="AH227" s="341" t="s">
        <v>7681</v>
      </c>
      <c r="AI227" s="341" t="s">
        <v>4828</v>
      </c>
      <c r="AJ227" s="466"/>
      <c r="AK227" s="174"/>
      <c r="AL227" s="174"/>
      <c r="AM227" s="174"/>
      <c r="AN227" s="174"/>
      <c r="AO227" s="174"/>
      <c r="AP227" s="174"/>
      <c r="AQ227" s="174"/>
      <c r="AR227" s="174"/>
      <c r="AS227" s="174"/>
      <c r="AT227" s="174"/>
      <c r="AU227" s="174"/>
      <c r="AV227" s="174"/>
      <c r="AW227" s="174"/>
      <c r="AX227" s="174"/>
      <c r="AY227" s="174"/>
      <c r="AZ227" s="174"/>
      <c r="BA227" s="174"/>
      <c r="BB227" s="174"/>
      <c r="BC227" s="174"/>
      <c r="BD227" s="174"/>
      <c r="BE227" s="174"/>
      <c r="BF227" s="174"/>
      <c r="BG227" s="174"/>
      <c r="BH227" s="174"/>
      <c r="BI227" s="174"/>
      <c r="BJ227" s="174"/>
      <c r="BK227" s="174"/>
      <c r="BL227" s="174"/>
      <c r="BM227" s="174"/>
      <c r="BN227" s="416" t="b">
        <v>0</v>
      </c>
      <c r="BO227" s="417" t="b">
        <v>1</v>
      </c>
      <c r="BP227" s="174" t="s">
        <v>2335</v>
      </c>
      <c r="BQ227" s="174">
        <v>2025</v>
      </c>
      <c r="BR227" s="415">
        <v>46017</v>
      </c>
      <c r="BS227" s="174" t="s">
        <v>2307</v>
      </c>
      <c r="BT227" s="437"/>
      <c r="BU227" s="523"/>
      <c r="BV227" s="524"/>
      <c r="BW227" s="422"/>
      <c r="BX227" s="524"/>
      <c r="BY227" s="524"/>
      <c r="BZ227" s="422"/>
      <c r="CA227" s="524"/>
      <c r="CB227" s="523"/>
      <c r="CC227" s="524">
        <v>1</v>
      </c>
      <c r="CD227" s="525"/>
      <c r="CE227" s="426">
        <f t="shared" si="45"/>
        <v>1</v>
      </c>
      <c r="CF227" s="426">
        <f t="shared" si="46"/>
        <v>0</v>
      </c>
      <c r="CG227" s="426">
        <f t="shared" si="47"/>
        <v>0</v>
      </c>
      <c r="CH227" s="426">
        <f t="shared" si="48"/>
        <v>1</v>
      </c>
      <c r="CI227" s="425" t="b">
        <f t="shared" si="49"/>
        <v>0</v>
      </c>
    </row>
    <row r="228" spans="1:90" ht="15.75" customHeight="1">
      <c r="A228" s="174" t="s">
        <v>10</v>
      </c>
      <c r="B228" s="174" t="s">
        <v>11</v>
      </c>
      <c r="C228" s="174" t="s">
        <v>176</v>
      </c>
      <c r="D228" s="63" t="s">
        <v>374</v>
      </c>
      <c r="E228" s="63" t="s">
        <v>3756</v>
      </c>
      <c r="F228" s="315" t="str">
        <f t="array" ref="F228">IFERROR(INDEX(UIID!$K$2:$K1001, MATCH(CONCATENATE(B228,D228,G228,J228), UIID!$B$2:$B1001&amp;UIID!$D$2:$D1001&amp;UIID!$G$2:$G1001&amp;UIID!$H$2:$H1001, 0),), "Not Found")</f>
        <v>0722-0195</v>
      </c>
      <c r="G228" s="63" t="s">
        <v>1885</v>
      </c>
      <c r="H228" s="63"/>
      <c r="I228" s="63" t="s">
        <v>7682</v>
      </c>
      <c r="J228" s="313" t="s">
        <v>3898</v>
      </c>
      <c r="K228" s="63">
        <v>10.3488743200052</v>
      </c>
      <c r="L228" s="63">
        <v>123.921716338</v>
      </c>
      <c r="M228" s="63" t="s">
        <v>1887</v>
      </c>
      <c r="N228" s="63" t="s">
        <v>5874</v>
      </c>
      <c r="O228" s="63" t="s">
        <v>15</v>
      </c>
      <c r="P228" s="63" t="s">
        <v>16</v>
      </c>
      <c r="Q228" s="174"/>
      <c r="R228" s="174" t="s">
        <v>35</v>
      </c>
      <c r="S228" s="63" t="s">
        <v>117</v>
      </c>
      <c r="T228" s="174" t="s">
        <v>315</v>
      </c>
      <c r="U228" s="174"/>
      <c r="V228" s="174"/>
      <c r="W228" s="174" t="s">
        <v>6353</v>
      </c>
      <c r="X228" s="63" t="s">
        <v>4164</v>
      </c>
      <c r="Y228" s="174"/>
      <c r="Z228" s="174" t="s">
        <v>5049</v>
      </c>
      <c r="AA228" s="174" t="s">
        <v>7683</v>
      </c>
      <c r="AB228" s="429">
        <v>46006</v>
      </c>
      <c r="AC228" s="430">
        <v>47102</v>
      </c>
      <c r="AD228" s="63" t="s">
        <v>1605</v>
      </c>
      <c r="AE228" s="174"/>
      <c r="AF228" s="63" t="s">
        <v>4159</v>
      </c>
      <c r="AG228" s="63"/>
      <c r="AH228" s="518" t="s">
        <v>7684</v>
      </c>
      <c r="AI228" s="518" t="s">
        <v>7685</v>
      </c>
      <c r="AJ228" s="643" t="s">
        <v>7686</v>
      </c>
      <c r="AK228" s="174"/>
      <c r="AL228" s="174"/>
      <c r="AM228" s="174"/>
      <c r="AN228" s="174"/>
      <c r="AO228" s="174"/>
      <c r="AP228" s="174"/>
      <c r="AQ228" s="174"/>
      <c r="AR228" s="174"/>
      <c r="AS228" s="174"/>
      <c r="AT228" s="174"/>
      <c r="AU228" s="174"/>
      <c r="AV228" s="174"/>
      <c r="AW228" s="174"/>
      <c r="AX228" s="174"/>
      <c r="AY228" s="174"/>
      <c r="AZ228" s="174"/>
      <c r="BA228" s="174"/>
      <c r="BB228" s="174"/>
      <c r="BC228" s="174"/>
      <c r="BD228" s="174"/>
      <c r="BE228" s="174"/>
      <c r="BF228" s="174"/>
      <c r="BG228" s="174"/>
      <c r="BH228" s="174"/>
      <c r="BI228" s="174"/>
      <c r="BJ228" s="174"/>
      <c r="BK228" s="174"/>
      <c r="BL228" s="174"/>
      <c r="BM228" s="174"/>
      <c r="BN228" s="416" t="b">
        <v>1</v>
      </c>
      <c r="BO228" s="417" t="b">
        <v>0</v>
      </c>
      <c r="BP228" s="174" t="s">
        <v>2335</v>
      </c>
      <c r="BQ228" s="174">
        <v>2025</v>
      </c>
      <c r="BR228" s="415">
        <v>46017</v>
      </c>
      <c r="BS228" s="174" t="s">
        <v>2310</v>
      </c>
      <c r="BT228" s="437"/>
      <c r="BU228" s="523"/>
      <c r="BV228" s="524"/>
      <c r="BW228" s="422"/>
      <c r="BX228" s="524"/>
      <c r="BY228" s="524"/>
      <c r="BZ228" s="422"/>
      <c r="CA228" s="524"/>
      <c r="CB228" s="523"/>
      <c r="CC228" s="524"/>
      <c r="CD228" s="525"/>
      <c r="CE228" s="426">
        <f t="shared" si="45"/>
        <v>0</v>
      </c>
      <c r="CF228" s="426">
        <f t="shared" si="46"/>
        <v>1</v>
      </c>
      <c r="CG228" s="426">
        <f t="shared" si="47"/>
        <v>0</v>
      </c>
      <c r="CH228" s="426">
        <f t="shared" si="48"/>
        <v>1</v>
      </c>
      <c r="CI228" s="425" t="b">
        <f t="shared" si="49"/>
        <v>0</v>
      </c>
    </row>
    <row r="229" spans="1:90" ht="15.75" customHeight="1">
      <c r="A229" s="174" t="s">
        <v>10</v>
      </c>
      <c r="B229" s="174" t="s">
        <v>11</v>
      </c>
      <c r="C229" s="174" t="s">
        <v>50</v>
      </c>
      <c r="D229" s="63" t="s">
        <v>1054</v>
      </c>
      <c r="E229" s="63" t="s">
        <v>146</v>
      </c>
      <c r="F229" s="315" t="str">
        <f t="array" ref="F229">IFERROR(INDEX(UIID!$K$2:$K1001, MATCH(CONCATENATE(B229,D229,G229,J229), UIID!$B$2:$B1001&amp;UIID!$D$2:$D1001&amp;UIID!$G$2:$G1001&amp;UIID!$H$2:$H1001, 0),), "Not Found")</f>
        <v>0722-0055</v>
      </c>
      <c r="G229" s="63" t="s">
        <v>1055</v>
      </c>
      <c r="H229" s="63"/>
      <c r="I229" s="63" t="s">
        <v>5450</v>
      </c>
      <c r="J229" s="63" t="s">
        <v>1056</v>
      </c>
      <c r="K229" s="63">
        <v>9.5534578656574993</v>
      </c>
      <c r="L229" s="63">
        <v>123.308575778535</v>
      </c>
      <c r="M229" s="63" t="s">
        <v>1057</v>
      </c>
      <c r="N229" s="63" t="s">
        <v>5451</v>
      </c>
      <c r="O229" s="63" t="s">
        <v>113</v>
      </c>
      <c r="P229" s="63" t="s">
        <v>2229</v>
      </c>
      <c r="Q229" s="174"/>
      <c r="R229" s="174" t="s">
        <v>4262</v>
      </c>
      <c r="S229" s="63" t="s">
        <v>1255</v>
      </c>
      <c r="T229" s="174"/>
      <c r="U229" s="174" t="s">
        <v>2798</v>
      </c>
      <c r="V229" s="174"/>
      <c r="W229" s="174" t="s">
        <v>7687</v>
      </c>
      <c r="X229" s="63" t="s">
        <v>7195</v>
      </c>
      <c r="Y229" s="174"/>
      <c r="Z229" s="174" t="s">
        <v>7688</v>
      </c>
      <c r="AA229" s="174" t="s">
        <v>7689</v>
      </c>
      <c r="AB229" s="429">
        <v>46006</v>
      </c>
      <c r="AC229" s="430">
        <v>47833</v>
      </c>
      <c r="AD229" s="63" t="s">
        <v>4158</v>
      </c>
      <c r="AE229" s="174"/>
      <c r="AF229" s="63" t="s">
        <v>4159</v>
      </c>
      <c r="AG229" s="63"/>
      <c r="AH229" s="341" t="s">
        <v>7690</v>
      </c>
      <c r="AI229" s="341" t="s">
        <v>7691</v>
      </c>
      <c r="AJ229" s="341" t="s">
        <v>7692</v>
      </c>
      <c r="AK229" s="174"/>
      <c r="AL229" s="174"/>
      <c r="AM229" s="174"/>
      <c r="AN229" s="174"/>
      <c r="AO229" s="174"/>
      <c r="AP229" s="174"/>
      <c r="AQ229" s="174"/>
      <c r="AR229" s="174"/>
      <c r="AS229" s="174"/>
      <c r="AT229" s="174"/>
      <c r="AU229" s="174"/>
      <c r="AV229" s="174"/>
      <c r="AW229" s="174"/>
      <c r="AX229" s="174"/>
      <c r="AY229" s="174"/>
      <c r="AZ229" s="174"/>
      <c r="BA229" s="174"/>
      <c r="BB229" s="174"/>
      <c r="BC229" s="174"/>
      <c r="BD229" s="174"/>
      <c r="BE229" s="174"/>
      <c r="BF229" s="174"/>
      <c r="BG229" s="174"/>
      <c r="BH229" s="174"/>
      <c r="BI229" s="174"/>
      <c r="BJ229" s="174"/>
      <c r="BK229" s="174"/>
      <c r="BL229" s="174"/>
      <c r="BM229" s="174"/>
      <c r="BN229" s="416" t="b">
        <v>0</v>
      </c>
      <c r="BO229" s="417" t="b">
        <v>1</v>
      </c>
      <c r="BP229" s="174" t="s">
        <v>2335</v>
      </c>
      <c r="BQ229" s="174">
        <v>2025</v>
      </c>
      <c r="BR229" s="415">
        <v>46017</v>
      </c>
      <c r="BS229" s="174" t="s">
        <v>2310</v>
      </c>
      <c r="BT229" s="437"/>
      <c r="BU229" s="523"/>
      <c r="BV229" s="524"/>
      <c r="BW229" s="422"/>
      <c r="BX229" s="524"/>
      <c r="BY229" s="524"/>
      <c r="BZ229" s="422"/>
      <c r="CA229" s="524"/>
      <c r="CB229" s="523"/>
      <c r="CC229" s="524"/>
      <c r="CD229" s="525"/>
      <c r="CE229" s="426">
        <f t="shared" si="45"/>
        <v>0</v>
      </c>
      <c r="CF229" s="426">
        <f t="shared" si="46"/>
        <v>1</v>
      </c>
      <c r="CG229" s="426">
        <f t="shared" si="47"/>
        <v>0</v>
      </c>
      <c r="CH229" s="426">
        <f t="shared" si="48"/>
        <v>1</v>
      </c>
      <c r="CI229" s="425" t="b">
        <f t="shared" si="49"/>
        <v>0</v>
      </c>
    </row>
    <row r="230" spans="1:90" ht="15.75" customHeight="1">
      <c r="A230" s="174" t="s">
        <v>10</v>
      </c>
      <c r="B230" s="174" t="s">
        <v>11</v>
      </c>
      <c r="C230" s="174" t="s">
        <v>50</v>
      </c>
      <c r="D230" s="63" t="s">
        <v>13</v>
      </c>
      <c r="E230" s="63" t="s">
        <v>3756</v>
      </c>
      <c r="F230" s="315" t="str">
        <f t="array" ref="F230">IFERROR(INDEX(UIID!$K$2:$K1001, MATCH(CONCATENATE(B230,D230,G230,J230), UIID!$B$2:$B1001&amp;UIID!$D$2:$D1001&amp;UIID!$G$2:$G1001&amp;UIID!$H$2:$H1001, 0),), "Not Found")</f>
        <v>0722-0133</v>
      </c>
      <c r="G230" s="338" t="s">
        <v>3842</v>
      </c>
      <c r="H230" s="174" t="s">
        <v>6003</v>
      </c>
      <c r="I230" s="174" t="s">
        <v>6004</v>
      </c>
      <c r="J230" s="338" t="s">
        <v>2238</v>
      </c>
      <c r="K230" s="174">
        <v>10.299645658470499</v>
      </c>
      <c r="L230" s="174">
        <v>123.869651818634</v>
      </c>
      <c r="M230" s="174" t="s">
        <v>2239</v>
      </c>
      <c r="N230" s="494" t="s">
        <v>7693</v>
      </c>
      <c r="O230" s="63" t="s">
        <v>15</v>
      </c>
      <c r="P230" s="63" t="s">
        <v>16</v>
      </c>
      <c r="Q230" s="174"/>
      <c r="R230" s="174" t="s">
        <v>35</v>
      </c>
      <c r="S230" s="63" t="s">
        <v>2230</v>
      </c>
      <c r="T230" s="174" t="s">
        <v>3284</v>
      </c>
      <c r="U230" s="174"/>
      <c r="V230" s="174"/>
      <c r="W230" s="174" t="s">
        <v>5027</v>
      </c>
      <c r="X230" s="63" t="s">
        <v>4157</v>
      </c>
      <c r="Y230" s="174"/>
      <c r="Z230" s="174" t="s">
        <v>5053</v>
      </c>
      <c r="AA230" s="174" t="s">
        <v>7694</v>
      </c>
      <c r="AB230" s="429">
        <v>46008</v>
      </c>
      <c r="AC230" s="430">
        <v>47835</v>
      </c>
      <c r="AD230" s="63" t="s">
        <v>4158</v>
      </c>
      <c r="AE230" s="174"/>
      <c r="AF230" s="63" t="s">
        <v>4159</v>
      </c>
      <c r="AG230" s="63"/>
      <c r="AH230" s="341" t="s">
        <v>5029</v>
      </c>
      <c r="AI230" s="341" t="s">
        <v>5030</v>
      </c>
      <c r="AJ230" s="517">
        <v>47770</v>
      </c>
      <c r="AK230" s="174"/>
      <c r="AL230" s="174"/>
      <c r="AM230" s="174"/>
      <c r="AN230" s="174"/>
      <c r="AO230" s="174"/>
      <c r="AP230" s="174"/>
      <c r="AQ230" s="174"/>
      <c r="AR230" s="174"/>
      <c r="AS230" s="174"/>
      <c r="AT230" s="174"/>
      <c r="AU230" s="174"/>
      <c r="AV230" s="174"/>
      <c r="AW230" s="174"/>
      <c r="AX230" s="174"/>
      <c r="AY230" s="174"/>
      <c r="AZ230" s="174"/>
      <c r="BA230" s="174"/>
      <c r="BB230" s="174"/>
      <c r="BC230" s="174"/>
      <c r="BD230" s="174"/>
      <c r="BE230" s="174"/>
      <c r="BF230" s="174"/>
      <c r="BG230" s="174"/>
      <c r="BH230" s="174"/>
      <c r="BI230" s="174"/>
      <c r="BJ230" s="174"/>
      <c r="BK230" s="174"/>
      <c r="BL230" s="174"/>
      <c r="BM230" s="174"/>
      <c r="BN230" s="416" t="b">
        <v>1</v>
      </c>
      <c r="BO230" s="417" t="b">
        <v>0</v>
      </c>
      <c r="BP230" s="174" t="s">
        <v>2335</v>
      </c>
      <c r="BQ230" s="174">
        <v>2025</v>
      </c>
      <c r="BR230" s="415">
        <v>46017</v>
      </c>
      <c r="BS230" s="174" t="s">
        <v>2310</v>
      </c>
      <c r="BT230" s="437"/>
      <c r="BU230" s="523"/>
      <c r="BV230" s="524"/>
      <c r="BW230" s="422"/>
      <c r="BX230" s="524"/>
      <c r="BY230" s="524"/>
      <c r="BZ230" s="422"/>
      <c r="CA230" s="524"/>
      <c r="CB230" s="523"/>
      <c r="CC230" s="524"/>
      <c r="CD230" s="525"/>
      <c r="CE230" s="426">
        <f t="shared" si="45"/>
        <v>0</v>
      </c>
      <c r="CF230" s="426">
        <f t="shared" si="46"/>
        <v>1</v>
      </c>
      <c r="CG230" s="426">
        <f t="shared" si="47"/>
        <v>0</v>
      </c>
      <c r="CH230" s="426">
        <f t="shared" si="48"/>
        <v>1</v>
      </c>
      <c r="CI230" s="425" t="b">
        <f t="shared" si="49"/>
        <v>0</v>
      </c>
    </row>
    <row r="231" spans="1:90" ht="15.75" customHeight="1">
      <c r="A231" s="174" t="s">
        <v>10</v>
      </c>
      <c r="B231" s="174" t="s">
        <v>11</v>
      </c>
      <c r="C231" s="174" t="s">
        <v>28</v>
      </c>
      <c r="D231" s="63" t="s">
        <v>458</v>
      </c>
      <c r="E231" s="63" t="s">
        <v>3756</v>
      </c>
      <c r="F231" s="315" t="str">
        <f t="array" ref="F231">IFERROR(INDEX(UIID!$K$2:$K1001, MATCH(CONCATENATE(B231,D231,G231,J231), UIID!$B$2:$B1001&amp;UIID!$D$2:$D1001&amp;UIID!$G$2:$G1001&amp;UIID!$H$2:$H1001, 0),), "Not Found")</f>
        <v>0722-0159</v>
      </c>
      <c r="G231" s="313" t="s">
        <v>3602</v>
      </c>
      <c r="H231" s="63"/>
      <c r="I231" s="174" t="s">
        <v>5701</v>
      </c>
      <c r="J231" s="63" t="s">
        <v>1234</v>
      </c>
      <c r="K231" s="63">
        <v>10.262368233914</v>
      </c>
      <c r="L231" s="63">
        <v>123.84127420966701</v>
      </c>
      <c r="M231" s="63" t="s">
        <v>1235</v>
      </c>
      <c r="N231" s="63" t="s">
        <v>5702</v>
      </c>
      <c r="O231" s="63" t="s">
        <v>15</v>
      </c>
      <c r="P231" s="63" t="s">
        <v>16</v>
      </c>
      <c r="Q231" s="63" t="s">
        <v>4156</v>
      </c>
      <c r="R231" s="63" t="s">
        <v>35</v>
      </c>
      <c r="S231" s="63" t="s">
        <v>272</v>
      </c>
      <c r="T231" s="174" t="s">
        <v>2649</v>
      </c>
      <c r="U231" s="174"/>
      <c r="V231" s="174"/>
      <c r="W231" s="174" t="s">
        <v>4705</v>
      </c>
      <c r="X231" s="63" t="s">
        <v>4306</v>
      </c>
      <c r="Y231" s="174"/>
      <c r="Z231" s="174" t="s">
        <v>5068</v>
      </c>
      <c r="AA231" s="174" t="s">
        <v>7695</v>
      </c>
      <c r="AB231" s="429">
        <v>46008</v>
      </c>
      <c r="AC231" s="430">
        <v>47835</v>
      </c>
      <c r="AD231" s="63" t="s">
        <v>4158</v>
      </c>
      <c r="AE231" s="174"/>
      <c r="AF231" s="63" t="s">
        <v>4159</v>
      </c>
      <c r="AG231" s="63"/>
      <c r="AH231" s="342" t="s">
        <v>6720</v>
      </c>
      <c r="AI231" s="342" t="s">
        <v>7696</v>
      </c>
      <c r="AJ231" s="514">
        <v>46628</v>
      </c>
      <c r="AK231" s="174"/>
      <c r="AL231" s="174"/>
      <c r="AM231" s="174"/>
      <c r="AN231" s="174"/>
      <c r="AO231" s="174"/>
      <c r="AP231" s="174"/>
      <c r="AQ231" s="174"/>
      <c r="AR231" s="174"/>
      <c r="AS231" s="174"/>
      <c r="AT231" s="174"/>
      <c r="AU231" s="174"/>
      <c r="AV231" s="174"/>
      <c r="AW231" s="174"/>
      <c r="AX231" s="174"/>
      <c r="AY231" s="174"/>
      <c r="AZ231" s="174"/>
      <c r="BA231" s="174"/>
      <c r="BB231" s="174"/>
      <c r="BC231" s="174"/>
      <c r="BD231" s="174"/>
      <c r="BE231" s="174"/>
      <c r="BF231" s="174"/>
      <c r="BG231" s="174"/>
      <c r="BH231" s="174"/>
      <c r="BI231" s="174"/>
      <c r="BJ231" s="174"/>
      <c r="BK231" s="174"/>
      <c r="BL231" s="174"/>
      <c r="BM231" s="174"/>
      <c r="BN231" s="416" t="b">
        <v>0</v>
      </c>
      <c r="BO231" s="417" t="b">
        <v>0</v>
      </c>
      <c r="BP231" s="174" t="s">
        <v>2335</v>
      </c>
      <c r="BQ231" s="174">
        <v>2025</v>
      </c>
      <c r="BR231" s="415">
        <v>46017</v>
      </c>
      <c r="BS231" s="174" t="s">
        <v>2310</v>
      </c>
      <c r="BT231" s="437"/>
      <c r="BU231" s="523"/>
      <c r="BV231" s="524"/>
      <c r="BW231" s="422"/>
      <c r="BX231" s="524"/>
      <c r="BY231" s="524"/>
      <c r="BZ231" s="422"/>
      <c r="CA231" s="524"/>
      <c r="CB231" s="523"/>
      <c r="CC231" s="524"/>
      <c r="CD231" s="525"/>
      <c r="CE231" s="426">
        <f t="shared" si="45"/>
        <v>0</v>
      </c>
      <c r="CF231" s="426">
        <f t="shared" si="46"/>
        <v>1</v>
      </c>
      <c r="CG231" s="426">
        <f t="shared" si="47"/>
        <v>0</v>
      </c>
      <c r="CH231" s="426">
        <f t="shared" si="48"/>
        <v>1</v>
      </c>
      <c r="CI231" s="425" t="b">
        <f t="shared" si="49"/>
        <v>0</v>
      </c>
    </row>
    <row r="232" spans="1:90" ht="15.75" customHeight="1">
      <c r="A232" s="174" t="s">
        <v>10</v>
      </c>
      <c r="B232" s="174" t="s">
        <v>11</v>
      </c>
      <c r="C232" s="174" t="s">
        <v>50</v>
      </c>
      <c r="D232" s="63" t="s">
        <v>13</v>
      </c>
      <c r="E232" s="63" t="s">
        <v>3756</v>
      </c>
      <c r="F232" s="315" t="str">
        <f t="array" ref="F232">IFERROR(INDEX(UIID!$K$2:$K1001, MATCH(CONCATENATE(B232,D232,G232,J232), UIID!$B$2:$B1001&amp;UIID!$D$2:$D1001&amp;UIID!$G$2:$G1001&amp;UIID!$H$2:$H1001, 0),), "Not Found")</f>
        <v>0722-0063</v>
      </c>
      <c r="G232" s="63" t="s">
        <v>3540</v>
      </c>
      <c r="H232" s="63" t="s">
        <v>311</v>
      </c>
      <c r="I232" s="174" t="s">
        <v>5119</v>
      </c>
      <c r="J232" s="63" t="s">
        <v>312</v>
      </c>
      <c r="K232" s="63">
        <v>10.300025934385699</v>
      </c>
      <c r="L232" s="63">
        <v>123.867005202915</v>
      </c>
      <c r="M232" s="63" t="s">
        <v>5120</v>
      </c>
      <c r="N232" s="63" t="s">
        <v>5121</v>
      </c>
      <c r="O232" s="63" t="s">
        <v>15</v>
      </c>
      <c r="P232" s="63" t="s">
        <v>16</v>
      </c>
      <c r="Q232" s="63" t="s">
        <v>4156</v>
      </c>
      <c r="R232" s="63" t="s">
        <v>35</v>
      </c>
      <c r="S232" s="63" t="s">
        <v>2230</v>
      </c>
      <c r="T232" s="174" t="s">
        <v>3044</v>
      </c>
      <c r="U232" s="174"/>
      <c r="V232" s="174"/>
      <c r="W232" s="174" t="s">
        <v>7120</v>
      </c>
      <c r="X232" s="63" t="s">
        <v>4164</v>
      </c>
      <c r="Y232" s="174"/>
      <c r="Z232" s="174" t="s">
        <v>7697</v>
      </c>
      <c r="AA232" s="174" t="s">
        <v>7698</v>
      </c>
      <c r="AB232" s="429">
        <v>46010</v>
      </c>
      <c r="AC232" s="429">
        <v>47651</v>
      </c>
      <c r="AD232" s="63" t="s">
        <v>1605</v>
      </c>
      <c r="AE232" s="174"/>
      <c r="AF232" s="63" t="s">
        <v>4159</v>
      </c>
      <c r="AG232" s="63"/>
      <c r="AH232" s="518" t="s">
        <v>7398</v>
      </c>
      <c r="AI232" s="518" t="s">
        <v>7399</v>
      </c>
      <c r="AJ232" s="644">
        <v>47417</v>
      </c>
      <c r="AK232" s="174"/>
      <c r="AL232" s="174"/>
      <c r="AM232" s="174"/>
      <c r="AN232" s="174"/>
      <c r="AO232" s="174"/>
      <c r="AP232" s="174"/>
      <c r="AQ232" s="174"/>
      <c r="AR232" s="174"/>
      <c r="AS232" s="174"/>
      <c r="AT232" s="174"/>
      <c r="AU232" s="174"/>
      <c r="AV232" s="174"/>
      <c r="AW232" s="174"/>
      <c r="AX232" s="174"/>
      <c r="AY232" s="174"/>
      <c r="AZ232" s="174"/>
      <c r="BA232" s="174"/>
      <c r="BB232" s="174"/>
      <c r="BC232" s="174"/>
      <c r="BD232" s="174"/>
      <c r="BE232" s="174"/>
      <c r="BF232" s="174"/>
      <c r="BG232" s="174"/>
      <c r="BH232" s="174"/>
      <c r="BI232" s="174"/>
      <c r="BJ232" s="174"/>
      <c r="BK232" s="174"/>
      <c r="BL232" s="174"/>
      <c r="BM232" s="174"/>
      <c r="BN232" s="416" t="b">
        <v>1</v>
      </c>
      <c r="BO232" s="417" t="b">
        <v>0</v>
      </c>
      <c r="BP232" s="174" t="s">
        <v>2335</v>
      </c>
      <c r="BQ232" s="174">
        <v>2025</v>
      </c>
      <c r="BR232" s="415">
        <v>46017</v>
      </c>
      <c r="BS232" s="174" t="s">
        <v>2310</v>
      </c>
      <c r="BT232" s="437"/>
      <c r="BU232" s="523"/>
      <c r="BV232" s="524"/>
      <c r="BW232" s="422"/>
      <c r="BX232" s="524"/>
      <c r="BY232" s="524"/>
      <c r="BZ232" s="422"/>
      <c r="CA232" s="524"/>
      <c r="CB232" s="523"/>
      <c r="CC232" s="524"/>
      <c r="CD232" s="525"/>
      <c r="CE232" s="426">
        <f t="shared" si="45"/>
        <v>0</v>
      </c>
      <c r="CF232" s="426">
        <f t="shared" si="46"/>
        <v>1</v>
      </c>
      <c r="CG232" s="426">
        <f t="shared" si="47"/>
        <v>0</v>
      </c>
      <c r="CH232" s="426">
        <f t="shared" si="48"/>
        <v>1</v>
      </c>
      <c r="CI232" s="425" t="b">
        <f t="shared" si="49"/>
        <v>0</v>
      </c>
    </row>
    <row r="233" spans="1:90" ht="15.75" customHeight="1">
      <c r="A233" s="174" t="s">
        <v>10</v>
      </c>
      <c r="B233" s="174" t="s">
        <v>11</v>
      </c>
      <c r="C233" s="174" t="s">
        <v>28</v>
      </c>
      <c r="D233" s="63" t="s">
        <v>977</v>
      </c>
      <c r="E233" s="63" t="s">
        <v>28</v>
      </c>
      <c r="F233" s="315" t="str">
        <f t="array" ref="F233">IFERROR(INDEX(UIID!$K$2:$K1001, MATCH(CONCATENATE(B233,D233,G233,J233), UIID!$B$2:$B1001&amp;UIID!$D$2:$D1001&amp;UIID!$G$2:$G1001&amp;UIID!$H$2:$H1001, 0),), "Not Found")</f>
        <v>0722-0019</v>
      </c>
      <c r="G233" s="63" t="s">
        <v>1042</v>
      </c>
      <c r="H233" s="63"/>
      <c r="I233" s="63" t="s">
        <v>7424</v>
      </c>
      <c r="J233" s="63" t="s">
        <v>1043</v>
      </c>
      <c r="K233" s="63">
        <v>10.2393458355067</v>
      </c>
      <c r="L233" s="63">
        <v>123.804914342475</v>
      </c>
      <c r="M233" s="63" t="s">
        <v>1044</v>
      </c>
      <c r="N233" s="63" t="s">
        <v>5438</v>
      </c>
      <c r="O233" s="63" t="s">
        <v>113</v>
      </c>
      <c r="P233" s="63" t="s">
        <v>2229</v>
      </c>
      <c r="Q233" s="63" t="s">
        <v>4156</v>
      </c>
      <c r="R233" s="63" t="s">
        <v>35</v>
      </c>
      <c r="S233" s="63" t="s">
        <v>2230</v>
      </c>
      <c r="T233" s="174" t="s">
        <v>161</v>
      </c>
      <c r="U233" s="174"/>
      <c r="V233" s="174"/>
      <c r="W233" s="174" t="s">
        <v>4806</v>
      </c>
      <c r="X233" s="63" t="s">
        <v>4157</v>
      </c>
      <c r="Y233" s="174"/>
      <c r="Z233" s="174" t="s">
        <v>7699</v>
      </c>
      <c r="AA233" s="174" t="s">
        <v>7700</v>
      </c>
      <c r="AB233" s="429">
        <v>46010</v>
      </c>
      <c r="AC233" s="430">
        <v>47837</v>
      </c>
      <c r="AD233" s="63" t="s">
        <v>4158</v>
      </c>
      <c r="AE233" s="174"/>
      <c r="AF233" s="63" t="s">
        <v>4159</v>
      </c>
      <c r="AG233" s="63"/>
      <c r="AH233" s="645" t="s">
        <v>7701</v>
      </c>
      <c r="AI233" s="645" t="s">
        <v>7702</v>
      </c>
      <c r="AJ233" s="646">
        <v>46716</v>
      </c>
      <c r="AK233" s="174"/>
      <c r="AL233" s="174"/>
      <c r="AM233" s="174"/>
      <c r="AN233" s="174"/>
      <c r="AO233" s="174"/>
      <c r="AP233" s="174"/>
      <c r="AQ233" s="174"/>
      <c r="AR233" s="174"/>
      <c r="AS233" s="174"/>
      <c r="AT233" s="174"/>
      <c r="AU233" s="174"/>
      <c r="AV233" s="174"/>
      <c r="AW233" s="174"/>
      <c r="AX233" s="174"/>
      <c r="AY233" s="174"/>
      <c r="AZ233" s="174"/>
      <c r="BA233" s="174"/>
      <c r="BB233" s="174"/>
      <c r="BC233" s="174"/>
      <c r="BD233" s="174"/>
      <c r="BE233" s="174"/>
      <c r="BF233" s="174"/>
      <c r="BG233" s="174"/>
      <c r="BH233" s="174"/>
      <c r="BI233" s="174"/>
      <c r="BJ233" s="174"/>
      <c r="BK233" s="174"/>
      <c r="BL233" s="174"/>
      <c r="BM233" s="174"/>
      <c r="BN233" s="416" t="b">
        <v>1</v>
      </c>
      <c r="BO233" s="417" t="b">
        <v>0</v>
      </c>
      <c r="BP233" s="174" t="s">
        <v>2335</v>
      </c>
      <c r="BQ233" s="174">
        <v>2025</v>
      </c>
      <c r="BR233" s="415">
        <v>46017</v>
      </c>
      <c r="BS233" s="174" t="s">
        <v>2310</v>
      </c>
      <c r="BT233" s="437"/>
      <c r="BU233" s="523"/>
      <c r="BV233" s="524"/>
      <c r="BW233" s="422"/>
      <c r="BX233" s="524"/>
      <c r="BY233" s="524"/>
      <c r="BZ233" s="422"/>
      <c r="CA233" s="524"/>
      <c r="CB233" s="523"/>
      <c r="CC233" s="524"/>
      <c r="CD233" s="525"/>
      <c r="CE233" s="426">
        <f t="shared" si="45"/>
        <v>0</v>
      </c>
      <c r="CF233" s="426">
        <f t="shared" si="46"/>
        <v>1</v>
      </c>
      <c r="CG233" s="426">
        <f t="shared" si="47"/>
        <v>0</v>
      </c>
      <c r="CH233" s="426">
        <f t="shared" si="48"/>
        <v>1</v>
      </c>
      <c r="CI233" s="425" t="b">
        <f t="shared" si="49"/>
        <v>0</v>
      </c>
    </row>
    <row r="234" spans="1:90" ht="15.75" customHeight="1">
      <c r="A234" s="319" t="s">
        <v>10</v>
      </c>
      <c r="B234" s="319" t="s">
        <v>11</v>
      </c>
      <c r="C234" s="319" t="s">
        <v>50</v>
      </c>
      <c r="D234" s="356" t="s">
        <v>13</v>
      </c>
      <c r="E234" s="356" t="s">
        <v>3756</v>
      </c>
      <c r="F234" s="359" t="str">
        <f t="array" ref="F234">IFERROR(INDEX(UIID!$K$2:$K1001, MATCH(CONCATENATE(B234,D234,G234,J234), UIID!$B$2:$B1001&amp;UIID!$D$2:$D1001&amp;UIID!$G$2:$G1001&amp;UIID!$H$2:$H1001, 0),), "Not Found")</f>
        <v>0722-0260</v>
      </c>
      <c r="G234" s="319" t="s">
        <v>4000</v>
      </c>
      <c r="H234" s="319"/>
      <c r="I234" s="319" t="s">
        <v>7703</v>
      </c>
      <c r="J234" s="319" t="s">
        <v>4001</v>
      </c>
      <c r="K234" s="319">
        <v>10.3104536328521</v>
      </c>
      <c r="L234" s="319">
        <v>123.914807696094</v>
      </c>
      <c r="M234" s="319" t="s">
        <v>7704</v>
      </c>
      <c r="N234" s="319" t="s">
        <v>7705</v>
      </c>
      <c r="O234" s="356" t="s">
        <v>15</v>
      </c>
      <c r="P234" s="356" t="s">
        <v>2288</v>
      </c>
      <c r="Q234" s="319"/>
      <c r="R234" s="319" t="s">
        <v>4935</v>
      </c>
      <c r="S234" s="356" t="s">
        <v>107</v>
      </c>
      <c r="T234" s="319" t="s">
        <v>3686</v>
      </c>
      <c r="U234" s="319"/>
      <c r="V234" s="319"/>
      <c r="W234" s="319"/>
      <c r="X234" s="356"/>
      <c r="Y234" s="319"/>
      <c r="Z234" s="319" t="s">
        <v>7706</v>
      </c>
      <c r="AA234" s="319" t="s">
        <v>7707</v>
      </c>
      <c r="AB234" s="475">
        <v>46013</v>
      </c>
      <c r="AC234" s="476">
        <v>47840</v>
      </c>
      <c r="AD234" s="511" t="s">
        <v>4327</v>
      </c>
      <c r="AE234" s="319"/>
      <c r="AF234" s="356" t="s">
        <v>4159</v>
      </c>
      <c r="AG234" s="356"/>
      <c r="AH234" s="500" t="s">
        <v>7708</v>
      </c>
      <c r="AI234" s="500" t="s">
        <v>7709</v>
      </c>
      <c r="AJ234" s="491"/>
      <c r="AK234" s="319"/>
      <c r="AL234" s="319"/>
      <c r="AM234" s="319"/>
      <c r="AN234" s="319"/>
      <c r="AO234" s="319"/>
      <c r="AP234" s="319"/>
      <c r="AQ234" s="319"/>
      <c r="AR234" s="319"/>
      <c r="AS234" s="319"/>
      <c r="AT234" s="319"/>
      <c r="AU234" s="319"/>
      <c r="AV234" s="319"/>
      <c r="AW234" s="319"/>
      <c r="AX234" s="319"/>
      <c r="AY234" s="319"/>
      <c r="AZ234" s="319"/>
      <c r="BA234" s="319"/>
      <c r="BB234" s="319"/>
      <c r="BC234" s="319"/>
      <c r="BD234" s="319"/>
      <c r="BE234" s="319"/>
      <c r="BF234" s="319"/>
      <c r="BG234" s="319"/>
      <c r="BH234" s="319"/>
      <c r="BI234" s="319"/>
      <c r="BJ234" s="319"/>
      <c r="BK234" s="319"/>
      <c r="BL234" s="319"/>
      <c r="BM234" s="319"/>
      <c r="BN234" s="497" t="b">
        <v>0</v>
      </c>
      <c r="BO234" s="513" t="b">
        <v>0</v>
      </c>
      <c r="BP234" s="319" t="s">
        <v>2335</v>
      </c>
      <c r="BQ234" s="319">
        <v>2025</v>
      </c>
      <c r="BR234" s="477">
        <v>46017</v>
      </c>
      <c r="BS234" s="319" t="s">
        <v>2307</v>
      </c>
      <c r="BT234" s="493" t="s">
        <v>4327</v>
      </c>
      <c r="BU234" s="615"/>
      <c r="BV234" s="608"/>
      <c r="BW234" s="487"/>
      <c r="BX234" s="608"/>
      <c r="BY234" s="608"/>
      <c r="BZ234" s="487"/>
      <c r="CA234" s="608"/>
      <c r="CB234" s="615"/>
      <c r="CC234" s="608">
        <v>1</v>
      </c>
      <c r="CD234" s="608"/>
      <c r="CE234" s="479">
        <f t="shared" si="45"/>
        <v>1</v>
      </c>
      <c r="CF234" s="479">
        <f t="shared" si="46"/>
        <v>0</v>
      </c>
      <c r="CG234" s="479">
        <f t="shared" si="47"/>
        <v>0</v>
      </c>
      <c r="CH234" s="479">
        <f t="shared" si="48"/>
        <v>1</v>
      </c>
      <c r="CI234" s="480" t="b">
        <f t="shared" si="49"/>
        <v>0</v>
      </c>
    </row>
    <row r="235" spans="1:90" ht="15.75" customHeight="1">
      <c r="A235" s="174" t="s">
        <v>10</v>
      </c>
      <c r="B235" s="174" t="s">
        <v>49</v>
      </c>
      <c r="C235" s="174" t="s">
        <v>123</v>
      </c>
      <c r="D235" s="174" t="s">
        <v>1447</v>
      </c>
      <c r="E235" s="174" t="s">
        <v>30</v>
      </c>
      <c r="F235" s="315" t="str">
        <f t="array" ref="F235">IFERROR(INDEX(UIID!$K$2:$K1001, MATCH(CONCATENATE(B235,D235,G235,J235), UIID!$B$2:$B1001&amp;UIID!$D$2:$D1001&amp;UIID!$G$2:$G1001&amp;UIID!$H$2:$H1001, 0),), "Not Found")</f>
        <v>0746-0002</v>
      </c>
      <c r="G235" s="174" t="s">
        <v>1483</v>
      </c>
      <c r="H235" s="174"/>
      <c r="I235" s="518" t="s">
        <v>8551</v>
      </c>
      <c r="J235" s="174" t="s">
        <v>1488</v>
      </c>
      <c r="K235" s="174">
        <v>9.3590637068537301</v>
      </c>
      <c r="L235" s="174">
        <v>122.82148521945</v>
      </c>
      <c r="M235" s="174" t="s">
        <v>1484</v>
      </c>
      <c r="N235" s="174" t="s">
        <v>8011</v>
      </c>
      <c r="O235" s="174" t="s">
        <v>15</v>
      </c>
      <c r="P235" s="174" t="s">
        <v>16</v>
      </c>
      <c r="Q235" s="174"/>
      <c r="R235" s="174" t="s">
        <v>35</v>
      </c>
      <c r="S235" s="174" t="s">
        <v>2230</v>
      </c>
      <c r="T235" s="174" t="s">
        <v>1795</v>
      </c>
      <c r="U235" s="174"/>
      <c r="V235" s="174"/>
      <c r="W235" s="174" t="s">
        <v>4806</v>
      </c>
      <c r="X235" s="174" t="s">
        <v>4157</v>
      </c>
      <c r="Y235" s="174"/>
      <c r="Z235" s="174" t="s">
        <v>162</v>
      </c>
      <c r="AA235" s="174" t="s">
        <v>8552</v>
      </c>
      <c r="AB235" s="466">
        <v>46001</v>
      </c>
      <c r="AC235" s="418">
        <v>47099</v>
      </c>
      <c r="AD235" s="174" t="s">
        <v>1605</v>
      </c>
      <c r="AE235" s="174"/>
      <c r="AF235" s="174" t="s">
        <v>4159</v>
      </c>
      <c r="AG235" s="174"/>
      <c r="AH235" s="518" t="s">
        <v>8553</v>
      </c>
      <c r="AI235" s="518" t="s">
        <v>8554</v>
      </c>
      <c r="AJ235" s="519">
        <v>46855</v>
      </c>
      <c r="AK235" s="174"/>
      <c r="AL235" s="174"/>
      <c r="AM235" s="174"/>
      <c r="AN235" s="174"/>
      <c r="AO235" s="174"/>
      <c r="AP235" s="174"/>
      <c r="AQ235" s="174"/>
      <c r="AR235" s="174"/>
      <c r="AS235" s="174"/>
      <c r="AT235" s="174"/>
      <c r="AU235" s="174"/>
      <c r="AV235" s="174"/>
      <c r="AW235" s="174"/>
      <c r="AX235" s="174"/>
      <c r="AY235" s="174"/>
      <c r="AZ235" s="174"/>
      <c r="BA235" s="174"/>
      <c r="BB235" s="174"/>
      <c r="BC235" s="174"/>
      <c r="BD235" s="174"/>
      <c r="BE235" s="174"/>
      <c r="BF235" s="174"/>
      <c r="BG235" s="174"/>
      <c r="BH235" s="174"/>
      <c r="BI235" s="174"/>
      <c r="BJ235" s="174"/>
      <c r="BK235" s="174"/>
      <c r="BL235" s="174"/>
      <c r="BM235" s="174"/>
      <c r="BN235" s="416" t="b">
        <v>1</v>
      </c>
      <c r="BO235" s="417" t="b">
        <v>0</v>
      </c>
      <c r="BP235" s="174" t="s">
        <v>2335</v>
      </c>
      <c r="BQ235" s="174">
        <v>2025</v>
      </c>
      <c r="BR235" s="415">
        <v>46017</v>
      </c>
      <c r="BS235" s="174" t="s">
        <v>2310</v>
      </c>
      <c r="BT235" s="437"/>
      <c r="BU235" s="663"/>
      <c r="BV235" s="665"/>
      <c r="BW235" s="422"/>
      <c r="BX235" s="665"/>
      <c r="BY235" s="665"/>
      <c r="BZ235" s="422"/>
      <c r="CA235" s="665"/>
      <c r="CB235" s="663"/>
      <c r="CC235" s="665"/>
      <c r="CD235" s="438"/>
      <c r="CE235" s="426"/>
      <c r="CF235" s="426"/>
      <c r="CG235" s="426"/>
      <c r="CH235" s="426"/>
      <c r="CI235" s="425"/>
      <c r="CJ235" s="425"/>
      <c r="CK235" s="425"/>
      <c r="CL235" s="425"/>
    </row>
    <row r="236" spans="1:90" ht="15.75" customHeight="1">
      <c r="A236" s="174" t="s">
        <v>10</v>
      </c>
      <c r="B236" s="174" t="s">
        <v>49</v>
      </c>
      <c r="C236" s="174" t="s">
        <v>123</v>
      </c>
      <c r="D236" s="174" t="s">
        <v>1447</v>
      </c>
      <c r="E236" s="174" t="s">
        <v>30</v>
      </c>
      <c r="F236" s="315" t="str">
        <f t="array" ref="F236">IFERROR(INDEX(UIID!$K$2:$K1001, MATCH(CONCATENATE(B236,D236,G236,J236), UIID!$B$2:$B1001&amp;UIID!$D$2:$D1001&amp;UIID!$G$2:$G1001&amp;UIID!$H$2:$H1001, 0),), "Not Found")</f>
        <v>0746-0002</v>
      </c>
      <c r="G236" s="174" t="s">
        <v>1483</v>
      </c>
      <c r="H236" s="174"/>
      <c r="I236" s="518" t="s">
        <v>8551</v>
      </c>
      <c r="J236" s="174" t="s">
        <v>1488</v>
      </c>
      <c r="K236" s="174">
        <v>9.3590637068537301</v>
      </c>
      <c r="L236" s="174">
        <v>122.82148521945</v>
      </c>
      <c r="M236" s="174" t="s">
        <v>1484</v>
      </c>
      <c r="N236" s="174" t="s">
        <v>8011</v>
      </c>
      <c r="O236" s="174" t="s">
        <v>15</v>
      </c>
      <c r="P236" s="174" t="s">
        <v>16</v>
      </c>
      <c r="Q236" s="174"/>
      <c r="R236" s="174" t="s">
        <v>35</v>
      </c>
      <c r="S236" s="174" t="s">
        <v>87</v>
      </c>
      <c r="T236" s="174" t="s">
        <v>683</v>
      </c>
      <c r="U236" s="174"/>
      <c r="V236" s="174"/>
      <c r="W236" s="174" t="s">
        <v>4697</v>
      </c>
      <c r="X236" s="174" t="s">
        <v>4164</v>
      </c>
      <c r="Y236" s="174"/>
      <c r="Z236" s="174" t="s">
        <v>7443</v>
      </c>
      <c r="AA236" s="174" t="s">
        <v>8555</v>
      </c>
      <c r="AB236" s="466">
        <v>46001</v>
      </c>
      <c r="AC236" s="418">
        <v>47099</v>
      </c>
      <c r="AD236" s="174" t="s">
        <v>1605</v>
      </c>
      <c r="AE236" s="174"/>
      <c r="AF236" s="174" t="s">
        <v>4159</v>
      </c>
      <c r="AG236" s="174"/>
      <c r="AH236" s="520" t="s">
        <v>8556</v>
      </c>
      <c r="AI236" s="520" t="s">
        <v>8557</v>
      </c>
      <c r="AJ236" s="516">
        <v>47359</v>
      </c>
      <c r="AK236" s="174"/>
      <c r="AL236" s="174"/>
      <c r="AM236" s="174"/>
      <c r="AN236" s="174"/>
      <c r="AO236" s="174"/>
      <c r="AP236" s="174"/>
      <c r="AQ236" s="174"/>
      <c r="AR236" s="174"/>
      <c r="AS236" s="174"/>
      <c r="AT236" s="174"/>
      <c r="AU236" s="174"/>
      <c r="AV236" s="174"/>
      <c r="AW236" s="174"/>
      <c r="AX236" s="174"/>
      <c r="AY236" s="174"/>
      <c r="AZ236" s="174"/>
      <c r="BA236" s="174"/>
      <c r="BB236" s="174"/>
      <c r="BC236" s="174"/>
      <c r="BD236" s="174"/>
      <c r="BE236" s="174"/>
      <c r="BF236" s="174"/>
      <c r="BG236" s="174"/>
      <c r="BH236" s="174"/>
      <c r="BI236" s="174"/>
      <c r="BJ236" s="174"/>
      <c r="BK236" s="174"/>
      <c r="BL236" s="174"/>
      <c r="BM236" s="174"/>
      <c r="BN236" s="416" t="b">
        <v>1</v>
      </c>
      <c r="BO236" s="417" t="b">
        <v>0</v>
      </c>
      <c r="BP236" s="174" t="s">
        <v>2335</v>
      </c>
      <c r="BQ236" s="174">
        <v>2025</v>
      </c>
      <c r="BR236" s="415">
        <v>46017</v>
      </c>
      <c r="BS236" s="174" t="s">
        <v>2310</v>
      </c>
      <c r="BT236" s="437"/>
      <c r="BU236" s="663"/>
      <c r="BV236" s="665"/>
      <c r="BW236" s="422"/>
      <c r="BX236" s="665"/>
      <c r="BY236" s="665"/>
      <c r="BZ236" s="422"/>
      <c r="CA236" s="665"/>
      <c r="CB236" s="663"/>
      <c r="CC236" s="665"/>
      <c r="CD236" s="438"/>
      <c r="CE236" s="426"/>
      <c r="CF236" s="426"/>
      <c r="CG236" s="426"/>
      <c r="CH236" s="426"/>
      <c r="CI236" s="425"/>
      <c r="CJ236" s="425"/>
      <c r="CK236" s="425"/>
      <c r="CL236" s="425"/>
    </row>
    <row r="237" spans="1:90" ht="15.75" customHeight="1">
      <c r="A237" s="174" t="s">
        <v>10</v>
      </c>
      <c r="B237" s="174" t="s">
        <v>49</v>
      </c>
      <c r="C237" s="174" t="s">
        <v>50</v>
      </c>
      <c r="D237" s="174" t="s">
        <v>51</v>
      </c>
      <c r="E237" s="174" t="s">
        <v>30</v>
      </c>
      <c r="F237" s="315" t="str">
        <f t="array" ref="F237">IFERROR(INDEX(UIID!$K$2:$K1001, MATCH(CONCATENATE(B237,D237,G237,J237), UIID!$B$2:$B1001&amp;UIID!$D$2:$D1001&amp;UIID!$G$2:$G1001&amp;UIID!$H$2:$H1001, 0),), "Not Found")</f>
        <v>0746-0011</v>
      </c>
      <c r="G237" s="174" t="s">
        <v>1788</v>
      </c>
      <c r="H237" s="174"/>
      <c r="I237" s="174" t="s">
        <v>8441</v>
      </c>
      <c r="J237" s="174" t="s">
        <v>1789</v>
      </c>
      <c r="K237" s="174">
        <v>9.3263962717227002</v>
      </c>
      <c r="L237" s="174">
        <v>123.297094098249</v>
      </c>
      <c r="M237" s="174" t="s">
        <v>8442</v>
      </c>
      <c r="N237" s="174" t="s">
        <v>8443</v>
      </c>
      <c r="O237" s="174" t="s">
        <v>15</v>
      </c>
      <c r="P237" s="174" t="s">
        <v>16</v>
      </c>
      <c r="Q237" s="174"/>
      <c r="R237" s="174" t="s">
        <v>35</v>
      </c>
      <c r="S237" s="174" t="s">
        <v>125</v>
      </c>
      <c r="T237" s="174" t="s">
        <v>3099</v>
      </c>
      <c r="U237" s="174"/>
      <c r="V237" s="174"/>
      <c r="W237" s="174" t="s">
        <v>7631</v>
      </c>
      <c r="X237" s="174" t="s">
        <v>4164</v>
      </c>
      <c r="Y237" s="174"/>
      <c r="Z237" s="174" t="s">
        <v>8558</v>
      </c>
      <c r="AA237" s="174" t="s">
        <v>8559</v>
      </c>
      <c r="AB237" s="466">
        <v>46001</v>
      </c>
      <c r="AC237" s="418">
        <v>46008</v>
      </c>
      <c r="AD237" s="174" t="s">
        <v>1605</v>
      </c>
      <c r="AE237" s="174"/>
      <c r="AF237" s="174" t="s">
        <v>4159</v>
      </c>
      <c r="AG237" s="174"/>
      <c r="AH237" s="624" t="s">
        <v>8560</v>
      </c>
      <c r="AI237" s="624" t="s">
        <v>8561</v>
      </c>
      <c r="AJ237" s="643" t="s">
        <v>8562</v>
      </c>
      <c r="AK237" s="174"/>
      <c r="AL237" s="174"/>
      <c r="AM237" s="174"/>
      <c r="AN237" s="174"/>
      <c r="AO237" s="174"/>
      <c r="AP237" s="174"/>
      <c r="AQ237" s="174"/>
      <c r="AR237" s="174"/>
      <c r="AS237" s="174"/>
      <c r="AT237" s="174"/>
      <c r="AU237" s="174"/>
      <c r="AV237" s="174"/>
      <c r="AW237" s="174"/>
      <c r="AX237" s="174"/>
      <c r="AY237" s="174"/>
      <c r="AZ237" s="174"/>
      <c r="BA237" s="174"/>
      <c r="BB237" s="174"/>
      <c r="BC237" s="174"/>
      <c r="BD237" s="174"/>
      <c r="BE237" s="174"/>
      <c r="BF237" s="174"/>
      <c r="BG237" s="174"/>
      <c r="BH237" s="174"/>
      <c r="BI237" s="174"/>
      <c r="BJ237" s="174"/>
      <c r="BK237" s="174"/>
      <c r="BL237" s="174"/>
      <c r="BM237" s="174"/>
      <c r="BN237" s="416" t="b">
        <v>1</v>
      </c>
      <c r="BO237" s="417" t="b">
        <v>0</v>
      </c>
      <c r="BP237" s="174" t="s">
        <v>2335</v>
      </c>
      <c r="BQ237" s="174">
        <v>2025</v>
      </c>
      <c r="BR237" s="415">
        <v>46017</v>
      </c>
      <c r="BS237" s="174" t="s">
        <v>2310</v>
      </c>
      <c r="BT237" s="437"/>
      <c r="BU237" s="663"/>
      <c r="BV237" s="665"/>
      <c r="BW237" s="422"/>
      <c r="BX237" s="665"/>
      <c r="BY237" s="665"/>
      <c r="BZ237" s="422"/>
      <c r="CA237" s="665"/>
      <c r="CB237" s="663"/>
      <c r="CC237" s="665"/>
      <c r="CD237" s="438"/>
      <c r="CE237" s="426"/>
      <c r="CF237" s="426"/>
      <c r="CG237" s="426"/>
      <c r="CH237" s="426"/>
      <c r="CI237" s="425"/>
      <c r="CJ237" s="425"/>
      <c r="CK237" s="425"/>
      <c r="CL237" s="425"/>
    </row>
    <row r="238" spans="1:90" ht="15.75" customHeight="1">
      <c r="A238" s="174" t="s">
        <v>10</v>
      </c>
      <c r="B238" s="174" t="s">
        <v>49</v>
      </c>
      <c r="C238" s="174" t="s">
        <v>50</v>
      </c>
      <c r="D238" s="174" t="s">
        <v>51</v>
      </c>
      <c r="E238" s="174" t="s">
        <v>30</v>
      </c>
      <c r="F238" s="315" t="str">
        <f t="array" ref="F238">IFERROR(INDEX(UIID!$K$2:$K1001, MATCH(CONCATENATE(B238,D238,G238,J238), UIID!$B$2:$B1001&amp;UIID!$D$2:$D1001&amp;UIID!$G$2:$G1001&amp;UIID!$H$2:$H1001, 0),), "Not Found")</f>
        <v>0746-0021</v>
      </c>
      <c r="G238" s="176" t="s">
        <v>4038</v>
      </c>
      <c r="H238" s="174" t="s">
        <v>8118</v>
      </c>
      <c r="I238" s="174" t="s">
        <v>8119</v>
      </c>
      <c r="J238" s="174" t="s">
        <v>4039</v>
      </c>
      <c r="K238" s="174">
        <v>9.3091008402901494</v>
      </c>
      <c r="L238" s="174">
        <v>123.29116752353499</v>
      </c>
      <c r="M238" s="174" t="s">
        <v>1492</v>
      </c>
      <c r="N238" s="174" t="s">
        <v>8120</v>
      </c>
      <c r="O238" s="174" t="s">
        <v>15</v>
      </c>
      <c r="P238" s="174" t="s">
        <v>16</v>
      </c>
      <c r="Q238" s="174"/>
      <c r="R238" s="174" t="s">
        <v>35</v>
      </c>
      <c r="S238" s="174" t="s">
        <v>272</v>
      </c>
      <c r="T238" s="174" t="s">
        <v>3046</v>
      </c>
      <c r="U238" s="174"/>
      <c r="V238" s="174"/>
      <c r="W238" s="174" t="s">
        <v>4705</v>
      </c>
      <c r="X238" s="174" t="s">
        <v>4306</v>
      </c>
      <c r="Y238" s="174"/>
      <c r="Z238" s="174" t="s">
        <v>5068</v>
      </c>
      <c r="AA238" s="174" t="s">
        <v>8563</v>
      </c>
      <c r="AB238" s="466">
        <v>46001</v>
      </c>
      <c r="AC238" s="418">
        <v>46676</v>
      </c>
      <c r="AD238" s="174" t="s">
        <v>1605</v>
      </c>
      <c r="AE238" s="174"/>
      <c r="AF238" s="174" t="s">
        <v>4159</v>
      </c>
      <c r="AG238" s="174"/>
      <c r="AH238" s="174" t="s">
        <v>8564</v>
      </c>
      <c r="AI238" s="174" t="s">
        <v>8565</v>
      </c>
      <c r="AJ238" s="174" t="s">
        <v>8566</v>
      </c>
      <c r="AK238" s="174"/>
      <c r="AL238" s="174"/>
      <c r="AM238" s="174"/>
      <c r="AN238" s="174"/>
      <c r="AO238" s="174"/>
      <c r="AP238" s="174"/>
      <c r="AQ238" s="174"/>
      <c r="AR238" s="174"/>
      <c r="AS238" s="174"/>
      <c r="AT238" s="174"/>
      <c r="AU238" s="174"/>
      <c r="AV238" s="174"/>
      <c r="AW238" s="174"/>
      <c r="AX238" s="174"/>
      <c r="AY238" s="174"/>
      <c r="AZ238" s="174"/>
      <c r="BA238" s="174"/>
      <c r="BB238" s="174"/>
      <c r="BC238" s="174"/>
      <c r="BD238" s="174"/>
      <c r="BE238" s="174"/>
      <c r="BF238" s="174"/>
      <c r="BG238" s="174"/>
      <c r="BH238" s="174"/>
      <c r="BI238" s="174"/>
      <c r="BJ238" s="174"/>
      <c r="BK238" s="174"/>
      <c r="BL238" s="174"/>
      <c r="BM238" s="174"/>
      <c r="BN238" s="416" t="b">
        <v>0</v>
      </c>
      <c r="BO238" s="417" t="b">
        <v>0</v>
      </c>
      <c r="BP238" s="174" t="s">
        <v>2335</v>
      </c>
      <c r="BQ238" s="174">
        <v>2025</v>
      </c>
      <c r="BR238" s="415">
        <v>46017</v>
      </c>
      <c r="BS238" s="174" t="s">
        <v>2310</v>
      </c>
      <c r="BT238" s="437"/>
      <c r="BU238" s="663"/>
      <c r="BV238" s="665"/>
      <c r="BW238" s="422"/>
      <c r="BX238" s="665"/>
      <c r="BY238" s="665"/>
      <c r="BZ238" s="422"/>
      <c r="CA238" s="665"/>
      <c r="CB238" s="663"/>
      <c r="CC238" s="665"/>
      <c r="CD238" s="438"/>
      <c r="CE238" s="426"/>
      <c r="CF238" s="426"/>
      <c r="CG238" s="426"/>
      <c r="CH238" s="426"/>
      <c r="CI238" s="425"/>
      <c r="CJ238" s="425"/>
      <c r="CK238" s="425"/>
      <c r="CL238" s="425"/>
    </row>
    <row r="239" spans="1:90" ht="15.75" customHeight="1">
      <c r="A239" s="174" t="s">
        <v>10</v>
      </c>
      <c r="B239" s="174" t="s">
        <v>49</v>
      </c>
      <c r="C239" s="174" t="s">
        <v>50</v>
      </c>
      <c r="D239" s="174" t="s">
        <v>51</v>
      </c>
      <c r="E239" s="174" t="s">
        <v>30</v>
      </c>
      <c r="F239" s="315" t="str">
        <f t="array" ref="F239">IFERROR(INDEX(UIID!$K$2:$K1001, MATCH(CONCATENATE(B239,D239,G239,J239), UIID!$B$2:$B1001&amp;UIID!$D$2:$D1001&amp;UIID!$G$2:$G1001&amp;UIID!$H$2:$H1001, 0),), "Not Found")</f>
        <v>0746-0049</v>
      </c>
      <c r="G239" s="174" t="s">
        <v>4070</v>
      </c>
      <c r="H239" s="174"/>
      <c r="I239" s="174" t="s">
        <v>8567</v>
      </c>
      <c r="J239" s="174" t="s">
        <v>4071</v>
      </c>
      <c r="K239" s="174">
        <v>9.3035743921594491</v>
      </c>
      <c r="L239" s="174">
        <v>123.287273541342</v>
      </c>
      <c r="M239" s="174" t="s">
        <v>8568</v>
      </c>
      <c r="N239" s="494" t="s">
        <v>8569</v>
      </c>
      <c r="O239" s="174" t="s">
        <v>15</v>
      </c>
      <c r="P239" s="174" t="s">
        <v>16</v>
      </c>
      <c r="Q239" s="174"/>
      <c r="R239" s="174" t="s">
        <v>4262</v>
      </c>
      <c r="S239" s="174" t="s">
        <v>3006</v>
      </c>
      <c r="T239" s="174"/>
      <c r="U239" s="174" t="s">
        <v>2753</v>
      </c>
      <c r="V239" s="174"/>
      <c r="W239" s="174" t="s">
        <v>5086</v>
      </c>
      <c r="X239" s="174" t="s">
        <v>22</v>
      </c>
      <c r="Y239" s="174"/>
      <c r="Z239" s="174" t="s">
        <v>5087</v>
      </c>
      <c r="AA239" s="174" t="s">
        <v>8570</v>
      </c>
      <c r="AB239" s="466">
        <v>46009</v>
      </c>
      <c r="AC239" s="418">
        <v>47836</v>
      </c>
      <c r="AD239" s="174" t="s">
        <v>4158</v>
      </c>
      <c r="AE239" s="174"/>
      <c r="AF239" s="174" t="s">
        <v>4159</v>
      </c>
      <c r="AG239" s="174"/>
      <c r="AH239" s="342" t="s">
        <v>8571</v>
      </c>
      <c r="AI239" s="342" t="s">
        <v>8572</v>
      </c>
      <c r="AJ239" s="694">
        <v>47248</v>
      </c>
      <c r="AK239" s="174"/>
      <c r="AL239" s="174"/>
      <c r="AM239" s="174"/>
      <c r="AN239" s="174"/>
      <c r="AO239" s="174"/>
      <c r="AP239" s="174"/>
      <c r="AQ239" s="174"/>
      <c r="AR239" s="174"/>
      <c r="AS239" s="174"/>
      <c r="AT239" s="174"/>
      <c r="AU239" s="174"/>
      <c r="AV239" s="174"/>
      <c r="AW239" s="174"/>
      <c r="AX239" s="174"/>
      <c r="AY239" s="174"/>
      <c r="AZ239" s="174"/>
      <c r="BA239" s="174"/>
      <c r="BB239" s="174"/>
      <c r="BC239" s="174"/>
      <c r="BD239" s="174"/>
      <c r="BE239" s="174"/>
      <c r="BF239" s="174"/>
      <c r="BG239" s="174"/>
      <c r="BH239" s="174"/>
      <c r="BI239" s="174"/>
      <c r="BJ239" s="174"/>
      <c r="BK239" s="174"/>
      <c r="BL239" s="174"/>
      <c r="BM239" s="174"/>
      <c r="BN239" s="416" t="b">
        <v>0</v>
      </c>
      <c r="BO239" s="417" t="b">
        <v>1</v>
      </c>
      <c r="BP239" s="174" t="s">
        <v>2335</v>
      </c>
      <c r="BQ239" s="174">
        <v>2025</v>
      </c>
      <c r="BR239" s="415">
        <v>46017</v>
      </c>
      <c r="BS239" s="174" t="s">
        <v>2307</v>
      </c>
      <c r="BT239" s="437"/>
      <c r="BU239" s="663"/>
      <c r="BV239" s="665"/>
      <c r="BW239" s="422"/>
      <c r="BX239" s="665"/>
      <c r="BY239" s="665"/>
      <c r="BZ239" s="422"/>
      <c r="CA239" s="665"/>
      <c r="CB239" s="663"/>
      <c r="CC239" s="665">
        <v>1</v>
      </c>
      <c r="CD239" s="438"/>
      <c r="CE239" s="426"/>
      <c r="CF239" s="426"/>
      <c r="CG239" s="426"/>
      <c r="CH239" s="426"/>
      <c r="CI239" s="425"/>
      <c r="CJ239" s="425"/>
      <c r="CK239" s="425"/>
      <c r="CL239" s="425"/>
    </row>
    <row r="240" spans="1:90" ht="15.75" customHeight="1">
      <c r="A240" s="174" t="s">
        <v>10</v>
      </c>
      <c r="B240" s="174" t="s">
        <v>49</v>
      </c>
      <c r="C240" s="174" t="s">
        <v>50</v>
      </c>
      <c r="D240" s="174" t="s">
        <v>51</v>
      </c>
      <c r="E240" s="174" t="s">
        <v>30</v>
      </c>
      <c r="F240" s="315" t="str">
        <f t="array" ref="F240">IFERROR(INDEX(UIID!$K$2:$K1001, MATCH(CONCATENATE(B240,D240,G240,J240), UIID!$B$2:$B1001&amp;UIID!$D$2:$D1001&amp;UIID!$G$2:$G1001&amp;UIID!$H$2:$H1001, 0),), "Not Found")</f>
        <v>0746-0050</v>
      </c>
      <c r="G240" s="174" t="s">
        <v>4072</v>
      </c>
      <c r="H240" s="174"/>
      <c r="I240" s="174"/>
      <c r="J240" s="174" t="s">
        <v>4073</v>
      </c>
      <c r="K240" s="174">
        <v>9.3019817522249806</v>
      </c>
      <c r="L240" s="174">
        <v>123.301809863909</v>
      </c>
      <c r="M240" s="174" t="s">
        <v>8574</v>
      </c>
      <c r="N240" s="174" t="s">
        <v>8575</v>
      </c>
      <c r="O240" s="174" t="s">
        <v>15</v>
      </c>
      <c r="P240" s="174" t="s">
        <v>16</v>
      </c>
      <c r="Q240" s="174"/>
      <c r="R240" s="174" t="s">
        <v>35</v>
      </c>
      <c r="S240" s="174" t="s">
        <v>87</v>
      </c>
      <c r="T240" s="174" t="s">
        <v>434</v>
      </c>
      <c r="U240" s="174"/>
      <c r="V240" s="174"/>
      <c r="W240" s="174" t="s">
        <v>4697</v>
      </c>
      <c r="X240" s="174" t="s">
        <v>4164</v>
      </c>
      <c r="Y240" s="174"/>
      <c r="Z240" s="174" t="s">
        <v>7443</v>
      </c>
      <c r="AA240" s="174" t="s">
        <v>8576</v>
      </c>
      <c r="AB240" s="466">
        <v>46010</v>
      </c>
      <c r="AC240" s="418">
        <v>47837</v>
      </c>
      <c r="AD240" s="174" t="s">
        <v>4158</v>
      </c>
      <c r="AE240" s="174"/>
      <c r="AF240" s="174" t="s">
        <v>4159</v>
      </c>
      <c r="AG240" s="174"/>
      <c r="AH240" s="341" t="s">
        <v>8577</v>
      </c>
      <c r="AI240" s="341" t="s">
        <v>8578</v>
      </c>
      <c r="AJ240" s="695">
        <v>47665</v>
      </c>
      <c r="AK240" s="174"/>
      <c r="AL240" s="174"/>
      <c r="AM240" s="174"/>
      <c r="AN240" s="174"/>
      <c r="AO240" s="174"/>
      <c r="AP240" s="174"/>
      <c r="AQ240" s="174"/>
      <c r="AR240" s="174"/>
      <c r="AS240" s="174"/>
      <c r="AT240" s="174"/>
      <c r="AU240" s="174"/>
      <c r="AV240" s="174"/>
      <c r="AW240" s="174"/>
      <c r="AX240" s="174"/>
      <c r="AY240" s="174"/>
      <c r="AZ240" s="174"/>
      <c r="BA240" s="174"/>
      <c r="BB240" s="174"/>
      <c r="BC240" s="174"/>
      <c r="BD240" s="174"/>
      <c r="BE240" s="174"/>
      <c r="BF240" s="174"/>
      <c r="BG240" s="174"/>
      <c r="BH240" s="174"/>
      <c r="BI240" s="174"/>
      <c r="BJ240" s="174"/>
      <c r="BK240" s="174"/>
      <c r="BL240" s="174"/>
      <c r="BM240" s="174"/>
      <c r="BN240" s="416" t="b">
        <v>1</v>
      </c>
      <c r="BO240" s="417" t="b">
        <v>0</v>
      </c>
      <c r="BP240" s="174" t="s">
        <v>2335</v>
      </c>
      <c r="BQ240" s="174">
        <v>2025</v>
      </c>
      <c r="BR240" s="415">
        <v>46017</v>
      </c>
      <c r="BS240" s="174" t="s">
        <v>2307</v>
      </c>
      <c r="BT240" s="437"/>
      <c r="BU240" s="663"/>
      <c r="BV240" s="665"/>
      <c r="BW240" s="422"/>
      <c r="BX240" s="665"/>
      <c r="BY240" s="665"/>
      <c r="BZ240" s="422"/>
      <c r="CA240" s="665"/>
      <c r="CB240" s="663"/>
      <c r="CC240" s="665">
        <v>1</v>
      </c>
      <c r="CD240" s="438"/>
      <c r="CE240" s="426"/>
      <c r="CF240" s="426"/>
      <c r="CG240" s="426"/>
      <c r="CH240" s="426"/>
      <c r="CI240" s="425"/>
      <c r="CJ240" s="425"/>
      <c r="CK240" s="425"/>
      <c r="CL240" s="425"/>
    </row>
    <row r="241" spans="1:90" ht="15.75" customHeight="1">
      <c r="A241" s="174" t="s">
        <v>10</v>
      </c>
      <c r="B241" s="174" t="s">
        <v>49</v>
      </c>
      <c r="C241" s="174" t="s">
        <v>50</v>
      </c>
      <c r="D241" s="174" t="s">
        <v>51</v>
      </c>
      <c r="E241" s="174" t="s">
        <v>30</v>
      </c>
      <c r="F241" s="315" t="str">
        <f t="array" ref="F241">IFERROR(INDEX(UIID!$K$2:$K1001, MATCH(CONCATENATE(B241,D241,G241,J241), UIID!$B$2:$B1001&amp;UIID!$D$2:$D1001&amp;UIID!$G$2:$G1001&amp;UIID!$H$2:$H1001, 0),), "Not Found")</f>
        <v>0746-0013</v>
      </c>
      <c r="G241" s="174" t="s">
        <v>1986</v>
      </c>
      <c r="H241" s="174"/>
      <c r="I241" s="174" t="s">
        <v>8063</v>
      </c>
      <c r="J241" s="174" t="s">
        <v>4033</v>
      </c>
      <c r="K241" s="174">
        <v>9.3212505603453</v>
      </c>
      <c r="L241" s="174">
        <v>123.259606360169</v>
      </c>
      <c r="M241" s="174" t="s">
        <v>8064</v>
      </c>
      <c r="N241" s="174" t="s">
        <v>8065</v>
      </c>
      <c r="O241" s="174" t="s">
        <v>113</v>
      </c>
      <c r="P241" s="174" t="s">
        <v>2229</v>
      </c>
      <c r="Q241" s="174" t="s">
        <v>4156</v>
      </c>
      <c r="R241" s="174" t="s">
        <v>35</v>
      </c>
      <c r="S241" s="174" t="s">
        <v>125</v>
      </c>
      <c r="T241" s="174" t="s">
        <v>1194</v>
      </c>
      <c r="U241" s="174"/>
      <c r="V241" s="174"/>
      <c r="W241" s="174" t="s">
        <v>7653</v>
      </c>
      <c r="X241" s="174" t="s">
        <v>4157</v>
      </c>
      <c r="Y241" s="174"/>
      <c r="Z241" s="174" t="s">
        <v>7654</v>
      </c>
      <c r="AA241" s="174" t="s">
        <v>8579</v>
      </c>
      <c r="AB241" s="466">
        <v>46014</v>
      </c>
      <c r="AC241" s="418">
        <v>47843</v>
      </c>
      <c r="AD241" s="174" t="s">
        <v>4158</v>
      </c>
      <c r="AE241" s="174"/>
      <c r="AF241" s="174" t="s">
        <v>4159</v>
      </c>
      <c r="AG241" s="174"/>
      <c r="AH241" s="341" t="s">
        <v>8084</v>
      </c>
      <c r="AI241" s="341" t="s">
        <v>8580</v>
      </c>
      <c r="AJ241" s="695">
        <v>47457</v>
      </c>
      <c r="AK241" s="174"/>
      <c r="AL241" s="174"/>
      <c r="AM241" s="174"/>
      <c r="AN241" s="174"/>
      <c r="AO241" s="174"/>
      <c r="AP241" s="174"/>
      <c r="AQ241" s="174"/>
      <c r="AR241" s="174"/>
      <c r="AS241" s="174"/>
      <c r="AT241" s="174"/>
      <c r="AU241" s="174"/>
      <c r="AV241" s="174"/>
      <c r="AW241" s="174"/>
      <c r="AX241" s="174"/>
      <c r="AY241" s="174"/>
      <c r="AZ241" s="174"/>
      <c r="BA241" s="174"/>
      <c r="BB241" s="174"/>
      <c r="BC241" s="174"/>
      <c r="BD241" s="174"/>
      <c r="BE241" s="174"/>
      <c r="BF241" s="174"/>
      <c r="BG241" s="174"/>
      <c r="BH241" s="174"/>
      <c r="BI241" s="174"/>
      <c r="BJ241" s="174"/>
      <c r="BK241" s="174"/>
      <c r="BL241" s="174"/>
      <c r="BM241" s="174"/>
      <c r="BN241" s="416" t="b">
        <v>1</v>
      </c>
      <c r="BO241" s="417" t="b">
        <v>0</v>
      </c>
      <c r="BP241" s="174" t="s">
        <v>2335</v>
      </c>
      <c r="BQ241" s="174">
        <v>2025</v>
      </c>
      <c r="BR241" s="415">
        <v>46017</v>
      </c>
      <c r="BS241" s="174" t="s">
        <v>2310</v>
      </c>
      <c r="BT241" s="437"/>
      <c r="BU241" s="663"/>
      <c r="BV241" s="665"/>
      <c r="BW241" s="422"/>
      <c r="BX241" s="665"/>
      <c r="BY241" s="665"/>
      <c r="BZ241" s="422"/>
      <c r="CA241" s="665"/>
      <c r="CB241" s="663"/>
      <c r="CC241" s="665"/>
      <c r="CD241" s="438"/>
      <c r="CE241" s="426"/>
      <c r="CF241" s="426"/>
      <c r="CG241" s="426"/>
      <c r="CH241" s="426"/>
      <c r="CI241" s="425"/>
      <c r="CJ241" s="425"/>
      <c r="CK241" s="425"/>
      <c r="CL241" s="425"/>
    </row>
    <row r="242" spans="1:90" ht="15.75" customHeight="1">
      <c r="A242" s="174" t="s">
        <v>10</v>
      </c>
      <c r="B242" s="174" t="s">
        <v>49</v>
      </c>
      <c r="C242" s="174" t="s">
        <v>50</v>
      </c>
      <c r="D242" s="174" t="s">
        <v>51</v>
      </c>
      <c r="E242" s="174" t="s">
        <v>30</v>
      </c>
      <c r="F242" s="315" t="str">
        <f t="array" ref="F242">IFERROR(INDEX(UIID!$K$2:$K1001, MATCH(CONCATENATE(B242,D242,G242,J242), UIID!$B$2:$B1001&amp;UIID!$D$2:$D1001&amp;UIID!$G$2:$G1001&amp;UIID!$H$2:$H1001, 0),), "Not Found")</f>
        <v>0746-0013</v>
      </c>
      <c r="G242" s="174" t="s">
        <v>1986</v>
      </c>
      <c r="H242" s="174"/>
      <c r="I242" s="174" t="s">
        <v>8063</v>
      </c>
      <c r="J242" s="174" t="s">
        <v>4033</v>
      </c>
      <c r="K242" s="174">
        <v>9.3212505603453</v>
      </c>
      <c r="L242" s="174">
        <v>123.259606360169</v>
      </c>
      <c r="M242" s="174" t="s">
        <v>8064</v>
      </c>
      <c r="N242" s="174" t="s">
        <v>8065</v>
      </c>
      <c r="O242" s="174" t="s">
        <v>113</v>
      </c>
      <c r="P242" s="174" t="s">
        <v>2229</v>
      </c>
      <c r="Q242" s="174" t="s">
        <v>4156</v>
      </c>
      <c r="R242" s="174" t="s">
        <v>35</v>
      </c>
      <c r="S242" s="174" t="s">
        <v>32</v>
      </c>
      <c r="T242" s="174" t="s">
        <v>228</v>
      </c>
      <c r="U242" s="174"/>
      <c r="V242" s="174"/>
      <c r="W242" s="174" t="s">
        <v>4858</v>
      </c>
      <c r="X242" s="174" t="s">
        <v>4157</v>
      </c>
      <c r="Y242" s="174"/>
      <c r="Z242" s="174" t="s">
        <v>4859</v>
      </c>
      <c r="AA242" s="174" t="s">
        <v>8581</v>
      </c>
      <c r="AB242" s="466">
        <v>46014</v>
      </c>
      <c r="AC242" s="418">
        <v>47843</v>
      </c>
      <c r="AD242" s="174" t="s">
        <v>4158</v>
      </c>
      <c r="AE242" s="174"/>
      <c r="AF242" s="174" t="s">
        <v>4159</v>
      </c>
      <c r="AG242" s="174"/>
      <c r="AH242" s="342" t="s">
        <v>8582</v>
      </c>
      <c r="AI242" s="342" t="s">
        <v>8583</v>
      </c>
      <c r="AJ242" s="696">
        <v>46206</v>
      </c>
      <c r="AK242" s="174"/>
      <c r="AL242" s="174"/>
      <c r="AM242" s="174"/>
      <c r="AN242" s="174"/>
      <c r="AO242" s="174"/>
      <c r="AP242" s="174"/>
      <c r="AQ242" s="174"/>
      <c r="AR242" s="174"/>
      <c r="AS242" s="174"/>
      <c r="AT242" s="174"/>
      <c r="AU242" s="174"/>
      <c r="AV242" s="174"/>
      <c r="AW242" s="174"/>
      <c r="AX242" s="174"/>
      <c r="AY242" s="174"/>
      <c r="AZ242" s="174"/>
      <c r="BA242" s="174"/>
      <c r="BB242" s="174"/>
      <c r="BC242" s="174"/>
      <c r="BD242" s="174"/>
      <c r="BE242" s="174"/>
      <c r="BF242" s="174"/>
      <c r="BG242" s="174"/>
      <c r="BH242" s="174"/>
      <c r="BI242" s="174"/>
      <c r="BJ242" s="174"/>
      <c r="BK242" s="174"/>
      <c r="BL242" s="174"/>
      <c r="BM242" s="174"/>
      <c r="BN242" s="416" t="b">
        <v>1</v>
      </c>
      <c r="BO242" s="417" t="b">
        <v>0</v>
      </c>
      <c r="BP242" s="174" t="s">
        <v>2335</v>
      </c>
      <c r="BQ242" s="174">
        <v>2025</v>
      </c>
      <c r="BR242" s="415">
        <v>46017</v>
      </c>
      <c r="BS242" s="174" t="s">
        <v>2310</v>
      </c>
      <c r="BT242" s="437"/>
      <c r="BU242" s="663"/>
      <c r="BV242" s="665"/>
      <c r="BW242" s="422"/>
      <c r="BX242" s="665"/>
      <c r="BY242" s="665"/>
      <c r="BZ242" s="422"/>
      <c r="CA242" s="665"/>
      <c r="CB242" s="663"/>
      <c r="CC242" s="665"/>
      <c r="CD242" s="438"/>
      <c r="CE242" s="426"/>
      <c r="CF242" s="426"/>
      <c r="CG242" s="426"/>
      <c r="CH242" s="426"/>
      <c r="CI242" s="425"/>
      <c r="CJ242" s="425"/>
      <c r="CK242" s="425"/>
      <c r="CL242" s="425"/>
    </row>
    <row r="243" spans="1:90" ht="15.75" customHeight="1">
      <c r="A243" s="174" t="s">
        <v>10</v>
      </c>
      <c r="B243" s="174" t="s">
        <v>49</v>
      </c>
      <c r="C243" s="174" t="s">
        <v>123</v>
      </c>
      <c r="D243" s="174" t="s">
        <v>1447</v>
      </c>
      <c r="E243" s="174" t="s">
        <v>30</v>
      </c>
      <c r="F243" s="315" t="str">
        <f t="array" ref="F243">IFERROR(INDEX(UIID!$K$2:$K1001, MATCH(CONCATENATE(B243,D243,G243,J243), UIID!$B$2:$B1001&amp;UIID!$D$2:$D1001&amp;UIID!$G$2:$G1001&amp;UIID!$H$2:$H1001, 0),), "Not Found")</f>
        <v>0746-0002</v>
      </c>
      <c r="G243" s="174" t="s">
        <v>1483</v>
      </c>
      <c r="H243" s="174"/>
      <c r="I243" s="518" t="s">
        <v>8551</v>
      </c>
      <c r="J243" s="174" t="s">
        <v>1488</v>
      </c>
      <c r="K243" s="174">
        <v>9.3590637068537301</v>
      </c>
      <c r="L243" s="174">
        <v>122.82148521945</v>
      </c>
      <c r="M243" s="174" t="s">
        <v>1484</v>
      </c>
      <c r="N243" s="174" t="s">
        <v>8011</v>
      </c>
      <c r="O243" s="174" t="s">
        <v>15</v>
      </c>
      <c r="P243" s="174" t="s">
        <v>16</v>
      </c>
      <c r="Q243" s="174"/>
      <c r="R243" s="174" t="s">
        <v>35</v>
      </c>
      <c r="S243" s="174" t="s">
        <v>125</v>
      </c>
      <c r="T243" s="174" t="s">
        <v>1033</v>
      </c>
      <c r="U243" s="174"/>
      <c r="V243" s="174"/>
      <c r="W243" s="174" t="s">
        <v>7631</v>
      </c>
      <c r="X243" s="174" t="s">
        <v>4164</v>
      </c>
      <c r="Y243" s="174"/>
      <c r="Z243" s="174" t="s">
        <v>8558</v>
      </c>
      <c r="AA243" s="174" t="s">
        <v>8584</v>
      </c>
      <c r="AB243" s="466">
        <v>46017</v>
      </c>
      <c r="AC243" s="418">
        <v>47844</v>
      </c>
      <c r="AD243" s="174" t="s">
        <v>4158</v>
      </c>
      <c r="AE243" s="174"/>
      <c r="AF243" s="174" t="s">
        <v>4159</v>
      </c>
      <c r="AG243" s="174"/>
      <c r="AH243" s="174" t="s">
        <v>8553</v>
      </c>
      <c r="AI243" s="174" t="s">
        <v>8585</v>
      </c>
      <c r="AJ243" s="418">
        <v>46750</v>
      </c>
      <c r="AK243" s="174"/>
      <c r="AL243" s="174"/>
      <c r="AM243" s="174"/>
      <c r="AN243" s="174"/>
      <c r="AO243" s="174"/>
      <c r="AP243" s="174"/>
      <c r="AQ243" s="174"/>
      <c r="AR243" s="174"/>
      <c r="AS243" s="174"/>
      <c r="AT243" s="174"/>
      <c r="AU243" s="174"/>
      <c r="AV243" s="174"/>
      <c r="AW243" s="174"/>
      <c r="AX243" s="174"/>
      <c r="AY243" s="174"/>
      <c r="AZ243" s="174"/>
      <c r="BA243" s="174"/>
      <c r="BB243" s="174"/>
      <c r="BC243" s="174"/>
      <c r="BD243" s="174"/>
      <c r="BE243" s="174"/>
      <c r="BF243" s="174"/>
      <c r="BG243" s="174"/>
      <c r="BH243" s="174"/>
      <c r="BI243" s="174"/>
      <c r="BJ243" s="174"/>
      <c r="BK243" s="174"/>
      <c r="BL243" s="174"/>
      <c r="BM243" s="174"/>
      <c r="BN243" s="416" t="b">
        <v>1</v>
      </c>
      <c r="BO243" s="417" t="b">
        <v>0</v>
      </c>
      <c r="BP243" s="174" t="s">
        <v>2335</v>
      </c>
      <c r="BQ243" s="174">
        <v>2025</v>
      </c>
      <c r="BR243" s="415">
        <v>46017</v>
      </c>
      <c r="BS243" s="174" t="s">
        <v>2310</v>
      </c>
      <c r="BT243" s="437"/>
      <c r="BU243" s="663"/>
      <c r="BV243" s="665"/>
      <c r="BW243" s="422"/>
      <c r="BX243" s="665"/>
      <c r="BY243" s="665"/>
      <c r="BZ243" s="422"/>
      <c r="CA243" s="665"/>
      <c r="CB243" s="663"/>
      <c r="CC243" s="665"/>
      <c r="CD243" s="438"/>
      <c r="CE243" s="426"/>
      <c r="CF243" s="426"/>
      <c r="CG243" s="426"/>
      <c r="CH243" s="426"/>
      <c r="CI243" s="425"/>
      <c r="CJ243" s="425"/>
      <c r="CK243" s="425"/>
      <c r="CL243" s="425"/>
    </row>
    <row r="244" spans="1:90" ht="15.75" customHeight="1">
      <c r="A244" s="174" t="s">
        <v>10</v>
      </c>
      <c r="B244" s="174" t="s">
        <v>49</v>
      </c>
      <c r="C244" s="174" t="s">
        <v>123</v>
      </c>
      <c r="D244" s="174" t="s">
        <v>1447</v>
      </c>
      <c r="E244" s="174" t="s">
        <v>30</v>
      </c>
      <c r="F244" s="315" t="str">
        <f t="array" ref="F244">IFERROR(INDEX(UIID!$K$2:$K1001, MATCH(CONCATENATE(B244,D244,G244,J244), UIID!$B$2:$B1001&amp;UIID!$D$2:$D1001&amp;UIID!$G$2:$G1001&amp;UIID!$H$2:$H1001, 0),), "Not Found")</f>
        <v>0746-0002</v>
      </c>
      <c r="G244" s="174" t="s">
        <v>1483</v>
      </c>
      <c r="H244" s="174"/>
      <c r="I244" s="518" t="s">
        <v>8551</v>
      </c>
      <c r="J244" s="174" t="s">
        <v>1488</v>
      </c>
      <c r="K244" s="174">
        <v>9.3590637068537301</v>
      </c>
      <c r="L244" s="174">
        <v>122.82148521945</v>
      </c>
      <c r="M244" s="174" t="s">
        <v>1484</v>
      </c>
      <c r="N244" s="174" t="s">
        <v>8011</v>
      </c>
      <c r="O244" s="174" t="s">
        <v>15</v>
      </c>
      <c r="P244" s="174" t="s">
        <v>16</v>
      </c>
      <c r="Q244" s="174"/>
      <c r="R244" s="174" t="s">
        <v>35</v>
      </c>
      <c r="S244" s="174" t="s">
        <v>125</v>
      </c>
      <c r="T244" s="174" t="s">
        <v>1194</v>
      </c>
      <c r="U244" s="174"/>
      <c r="V244" s="174"/>
      <c r="W244" s="174" t="s">
        <v>7653</v>
      </c>
      <c r="X244" s="174" t="s">
        <v>4157</v>
      </c>
      <c r="Y244" s="174"/>
      <c r="Z244" s="174" t="s">
        <v>8586</v>
      </c>
      <c r="AA244" s="174" t="s">
        <v>8587</v>
      </c>
      <c r="AB244" s="466">
        <v>46017</v>
      </c>
      <c r="AC244" s="418">
        <v>47844</v>
      </c>
      <c r="AD244" s="174" t="s">
        <v>4158</v>
      </c>
      <c r="AE244" s="174"/>
      <c r="AF244" s="174" t="s">
        <v>4159</v>
      </c>
      <c r="AG244" s="174"/>
      <c r="AH244" s="174" t="s">
        <v>8553</v>
      </c>
      <c r="AI244" s="341" t="s">
        <v>8588</v>
      </c>
      <c r="AJ244" s="695">
        <v>47458</v>
      </c>
      <c r="AK244" s="174"/>
      <c r="AL244" s="174"/>
      <c r="AM244" s="174"/>
      <c r="AN244" s="174"/>
      <c r="AO244" s="174"/>
      <c r="AP244" s="174"/>
      <c r="AQ244" s="174"/>
      <c r="AR244" s="174"/>
      <c r="AS244" s="174"/>
      <c r="AT244" s="174"/>
      <c r="AU244" s="174"/>
      <c r="AV244" s="174"/>
      <c r="AW244" s="174"/>
      <c r="AX244" s="174"/>
      <c r="AY244" s="174"/>
      <c r="AZ244" s="174"/>
      <c r="BA244" s="174"/>
      <c r="BB244" s="174"/>
      <c r="BC244" s="174"/>
      <c r="BD244" s="174"/>
      <c r="BE244" s="174"/>
      <c r="BF244" s="174"/>
      <c r="BG244" s="174"/>
      <c r="BH244" s="174"/>
      <c r="BI244" s="174"/>
      <c r="BJ244" s="174"/>
      <c r="BK244" s="174"/>
      <c r="BL244" s="174"/>
      <c r="BM244" s="174"/>
      <c r="BN244" s="416" t="b">
        <v>1</v>
      </c>
      <c r="BO244" s="417" t="b">
        <v>0</v>
      </c>
      <c r="BP244" s="174" t="s">
        <v>2335</v>
      </c>
      <c r="BQ244" s="174">
        <v>2025</v>
      </c>
      <c r="BR244" s="415">
        <v>46017</v>
      </c>
      <c r="BS244" s="174" t="s">
        <v>2310</v>
      </c>
      <c r="BT244" s="437"/>
      <c r="BU244" s="663"/>
      <c r="BV244" s="665"/>
      <c r="BW244" s="422"/>
      <c r="BX244" s="665"/>
      <c r="BY244" s="665"/>
      <c r="BZ244" s="422"/>
      <c r="CA244" s="665"/>
      <c r="CB244" s="663"/>
      <c r="CC244" s="665"/>
      <c r="CD244" s="438"/>
      <c r="CE244" s="426"/>
      <c r="CF244" s="426"/>
      <c r="CG244" s="426"/>
      <c r="CH244" s="426"/>
      <c r="CI244" s="425"/>
      <c r="CJ244" s="425"/>
      <c r="CK244" s="425"/>
      <c r="CL244" s="425"/>
    </row>
    <row r="245" spans="1:90" ht="15.75" customHeight="1">
      <c r="A245" s="174" t="s">
        <v>10</v>
      </c>
      <c r="B245" s="174" t="s">
        <v>49</v>
      </c>
      <c r="C245" s="174" t="s">
        <v>123</v>
      </c>
      <c r="D245" s="174" t="s">
        <v>1447</v>
      </c>
      <c r="E245" s="174" t="s">
        <v>30</v>
      </c>
      <c r="F245" s="315" t="str">
        <f t="array" ref="F245">IFERROR(INDEX(UIID!$K$2:$K1001, MATCH(CONCATENATE(B245,D245,G245,J245), UIID!$B$2:$B1001&amp;UIID!$D$2:$D1001&amp;UIID!$G$2:$G1001&amp;UIID!$H$2:$H1001, 0),), "Not Found")</f>
        <v>0746-0002</v>
      </c>
      <c r="G245" s="174" t="s">
        <v>1483</v>
      </c>
      <c r="H245" s="174"/>
      <c r="I245" s="518" t="s">
        <v>8551</v>
      </c>
      <c r="J245" s="174" t="s">
        <v>1488</v>
      </c>
      <c r="K245" s="174">
        <v>9.3590637068537301</v>
      </c>
      <c r="L245" s="174">
        <v>122.82148521945</v>
      </c>
      <c r="M245" s="174" t="s">
        <v>1484</v>
      </c>
      <c r="N245" s="174" t="s">
        <v>8011</v>
      </c>
      <c r="O245" s="174" t="s">
        <v>15</v>
      </c>
      <c r="P245" s="174" t="s">
        <v>16</v>
      </c>
      <c r="Q245" s="174"/>
      <c r="R245" s="174" t="s">
        <v>35</v>
      </c>
      <c r="S245" s="174" t="s">
        <v>272</v>
      </c>
      <c r="T245" s="174" t="s">
        <v>2649</v>
      </c>
      <c r="U245" s="174"/>
      <c r="V245" s="174"/>
      <c r="W245" s="174" t="s">
        <v>4705</v>
      </c>
      <c r="X245" s="174" t="s">
        <v>4306</v>
      </c>
      <c r="Y245" s="174"/>
      <c r="Z245" s="174" t="s">
        <v>5068</v>
      </c>
      <c r="AA245" s="174" t="s">
        <v>8589</v>
      </c>
      <c r="AB245" s="466">
        <v>46017</v>
      </c>
      <c r="AC245" s="418">
        <v>47844</v>
      </c>
      <c r="AD245" s="174" t="s">
        <v>4158</v>
      </c>
      <c r="AE245" s="174"/>
      <c r="AF245" s="174" t="s">
        <v>4159</v>
      </c>
      <c r="AG245" s="174"/>
      <c r="AH245" s="342" t="s">
        <v>8010</v>
      </c>
      <c r="AI245" s="342" t="s">
        <v>8590</v>
      </c>
      <c r="AJ245" s="514">
        <v>45973</v>
      </c>
      <c r="AK245" s="174"/>
      <c r="AL245" s="174"/>
      <c r="AM245" s="174"/>
      <c r="AN245" s="174"/>
      <c r="AO245" s="174"/>
      <c r="AP245" s="174"/>
      <c r="AQ245" s="174"/>
      <c r="AR245" s="174"/>
      <c r="AS245" s="174"/>
      <c r="AT245" s="174"/>
      <c r="AU245" s="174"/>
      <c r="AV245" s="174"/>
      <c r="AW245" s="174"/>
      <c r="AX245" s="174"/>
      <c r="AY245" s="174"/>
      <c r="AZ245" s="174"/>
      <c r="BA245" s="174"/>
      <c r="BB245" s="174"/>
      <c r="BC245" s="174"/>
      <c r="BD245" s="174"/>
      <c r="BE245" s="174"/>
      <c r="BF245" s="174"/>
      <c r="BG245" s="174"/>
      <c r="BH245" s="174"/>
      <c r="BI245" s="174"/>
      <c r="BJ245" s="174"/>
      <c r="BK245" s="174"/>
      <c r="BL245" s="174"/>
      <c r="BM245" s="174"/>
      <c r="BN245" s="416" t="b">
        <v>1</v>
      </c>
      <c r="BO245" s="417" t="b">
        <v>0</v>
      </c>
      <c r="BP245" s="174" t="s">
        <v>2335</v>
      </c>
      <c r="BQ245" s="174">
        <v>2025</v>
      </c>
      <c r="BR245" s="415">
        <v>46017</v>
      </c>
      <c r="BS245" s="174" t="s">
        <v>2310</v>
      </c>
      <c r="BT245" s="437"/>
      <c r="BU245" s="663"/>
      <c r="BV245" s="665"/>
      <c r="BW245" s="422"/>
      <c r="BX245" s="665"/>
      <c r="BY245" s="665"/>
      <c r="BZ245" s="422"/>
      <c r="CA245" s="665"/>
      <c r="CB245" s="663"/>
      <c r="CC245" s="665"/>
      <c r="CD245" s="438"/>
      <c r="CE245" s="426"/>
      <c r="CF245" s="426"/>
      <c r="CG245" s="426"/>
      <c r="CH245" s="426"/>
      <c r="CI245" s="425"/>
      <c r="CJ245" s="425"/>
      <c r="CK245" s="425"/>
      <c r="CL245" s="425"/>
    </row>
    <row r="246" spans="1:90" ht="15.75" customHeight="1">
      <c r="A246" s="174" t="s">
        <v>10</v>
      </c>
      <c r="B246" s="174" t="s">
        <v>49</v>
      </c>
      <c r="C246" s="174" t="s">
        <v>123</v>
      </c>
      <c r="D246" s="174" t="s">
        <v>1447</v>
      </c>
      <c r="E246" s="174" t="s">
        <v>30</v>
      </c>
      <c r="F246" s="315" t="str">
        <f t="array" ref="F246">IFERROR(INDEX(UIID!$K$2:$K1001, MATCH(CONCATENATE(B246,D246,G246,J246), UIID!$B$2:$B1001&amp;UIID!$D$2:$D1001&amp;UIID!$G$2:$G1001&amp;UIID!$H$2:$H1001, 0),), "Not Found")</f>
        <v>0746-0051</v>
      </c>
      <c r="G246" s="174" t="s">
        <v>4074</v>
      </c>
      <c r="H246" s="174"/>
      <c r="I246" s="174" t="s">
        <v>8591</v>
      </c>
      <c r="J246" s="174" t="s">
        <v>4075</v>
      </c>
      <c r="K246" s="174">
        <v>9.3766646539067295</v>
      </c>
      <c r="L246" s="174">
        <v>122.81042696055</v>
      </c>
      <c r="M246" s="174" t="s">
        <v>8592</v>
      </c>
      <c r="N246" s="174" t="s">
        <v>8593</v>
      </c>
      <c r="O246" s="174" t="s">
        <v>15</v>
      </c>
      <c r="P246" s="174" t="s">
        <v>16</v>
      </c>
      <c r="Q246" s="174"/>
      <c r="R246" s="174" t="s">
        <v>35</v>
      </c>
      <c r="S246" s="174" t="s">
        <v>117</v>
      </c>
      <c r="T246" s="174" t="s">
        <v>200</v>
      </c>
      <c r="U246" s="174"/>
      <c r="V246" s="174"/>
      <c r="W246" s="174" t="s">
        <v>6353</v>
      </c>
      <c r="X246" s="174" t="s">
        <v>4164</v>
      </c>
      <c r="Y246" s="174"/>
      <c r="Z246" s="174" t="s">
        <v>235</v>
      </c>
      <c r="AA246" s="174" t="s">
        <v>8594</v>
      </c>
      <c r="AB246" s="466">
        <v>46017</v>
      </c>
      <c r="AC246" s="418">
        <v>47844</v>
      </c>
      <c r="AD246" s="174" t="s">
        <v>4158</v>
      </c>
      <c r="AE246" s="174"/>
      <c r="AF246" s="174" t="s">
        <v>4159</v>
      </c>
      <c r="AG246" s="174"/>
      <c r="AH246" s="697" t="s">
        <v>8595</v>
      </c>
      <c r="AI246" s="697" t="s">
        <v>8596</v>
      </c>
      <c r="AJ246" s="698">
        <v>46946</v>
      </c>
      <c r="AK246" s="174"/>
      <c r="AL246" s="174"/>
      <c r="AM246" s="174"/>
      <c r="AN246" s="174"/>
      <c r="AO246" s="174"/>
      <c r="AP246" s="174"/>
      <c r="AQ246" s="174"/>
      <c r="AR246" s="174"/>
      <c r="AS246" s="174"/>
      <c r="AT246" s="174"/>
      <c r="AU246" s="174"/>
      <c r="AV246" s="174"/>
      <c r="AW246" s="174"/>
      <c r="AX246" s="174"/>
      <c r="AY246" s="174"/>
      <c r="AZ246" s="174"/>
      <c r="BA246" s="174"/>
      <c r="BB246" s="174"/>
      <c r="BC246" s="174"/>
      <c r="BD246" s="174"/>
      <c r="BE246" s="174"/>
      <c r="BF246" s="174"/>
      <c r="BG246" s="174"/>
      <c r="BH246" s="174"/>
      <c r="BI246" s="174"/>
      <c r="BJ246" s="174"/>
      <c r="BK246" s="174"/>
      <c r="BL246" s="174"/>
      <c r="BM246" s="174"/>
      <c r="BN246" s="416" t="b">
        <v>1</v>
      </c>
      <c r="BO246" s="417" t="b">
        <v>0</v>
      </c>
      <c r="BP246" s="174" t="s">
        <v>2335</v>
      </c>
      <c r="BQ246" s="174">
        <v>2025</v>
      </c>
      <c r="BR246" s="415">
        <v>46017</v>
      </c>
      <c r="BS246" s="174" t="s">
        <v>2307</v>
      </c>
      <c r="BT246" s="437"/>
      <c r="BU246" s="663"/>
      <c r="BV246" s="665"/>
      <c r="BW246" s="422"/>
      <c r="BX246" s="665"/>
      <c r="BY246" s="665"/>
      <c r="BZ246" s="422"/>
      <c r="CA246" s="665"/>
      <c r="CB246" s="663"/>
      <c r="CC246" s="665">
        <v>1</v>
      </c>
      <c r="CD246" s="438"/>
      <c r="CE246" s="426"/>
      <c r="CF246" s="426"/>
      <c r="CG246" s="426"/>
      <c r="CH246" s="426"/>
      <c r="CI246" s="425"/>
      <c r="CJ246" s="425"/>
      <c r="CK246" s="425"/>
      <c r="CL246" s="425"/>
    </row>
    <row r="247" spans="1:90" ht="15.75" customHeight="1">
      <c r="A247" s="174" t="s">
        <v>10</v>
      </c>
      <c r="B247" s="174" t="s">
        <v>49</v>
      </c>
      <c r="C247" s="174" t="s">
        <v>50</v>
      </c>
      <c r="D247" s="174" t="s">
        <v>51</v>
      </c>
      <c r="E247" s="174" t="s">
        <v>30</v>
      </c>
      <c r="F247" s="315" t="str">
        <f t="array" ref="F247">IFERROR(INDEX(UIID!$K$2:$K1001, MATCH(CONCATENATE(B247,D247,G247,J247), UIID!$B$2:$B1001&amp;UIID!$D$2:$D1001&amp;UIID!$G$2:$G1001&amp;UIID!$H$2:$H1001, 0),), "Not Found")</f>
        <v>0746-0052</v>
      </c>
      <c r="G247" s="174" t="s">
        <v>4076</v>
      </c>
      <c r="H247" s="174"/>
      <c r="I247" s="174" t="s">
        <v>8597</v>
      </c>
      <c r="J247" s="174" t="s">
        <v>4077</v>
      </c>
      <c r="K247" s="174">
        <v>9.3136499575657297</v>
      </c>
      <c r="L247" s="174">
        <v>123.303654050551</v>
      </c>
      <c r="M247" s="174" t="s">
        <v>8598</v>
      </c>
      <c r="N247" s="174" t="s">
        <v>8599</v>
      </c>
      <c r="O247" s="174" t="s">
        <v>15</v>
      </c>
      <c r="P247" s="174" t="s">
        <v>16</v>
      </c>
      <c r="Q247" s="174"/>
      <c r="R247" s="174" t="s">
        <v>35</v>
      </c>
      <c r="S247" s="174" t="s">
        <v>32</v>
      </c>
      <c r="T247" s="174" t="s">
        <v>47</v>
      </c>
      <c r="U247" s="174"/>
      <c r="V247" s="174"/>
      <c r="W247" s="174" t="s">
        <v>4491</v>
      </c>
      <c r="X247" s="174" t="s">
        <v>4164</v>
      </c>
      <c r="Y247" s="174"/>
      <c r="Z247" s="174" t="s">
        <v>7572</v>
      </c>
      <c r="AA247" s="174" t="s">
        <v>8600</v>
      </c>
      <c r="AB247" s="466">
        <v>46017</v>
      </c>
      <c r="AC247" s="418">
        <v>47844</v>
      </c>
      <c r="AD247" s="174" t="s">
        <v>4158</v>
      </c>
      <c r="AE247" s="174"/>
      <c r="AF247" s="174" t="s">
        <v>4159</v>
      </c>
      <c r="AG247" s="174"/>
      <c r="AH247" s="174" t="s">
        <v>5962</v>
      </c>
      <c r="AI247" s="174" t="s">
        <v>5964</v>
      </c>
      <c r="AJ247" s="466">
        <v>46096</v>
      </c>
      <c r="AK247" s="174"/>
      <c r="AL247" s="174"/>
      <c r="AM247" s="174"/>
      <c r="AN247" s="174"/>
      <c r="AO247" s="174"/>
      <c r="AP247" s="174"/>
      <c r="AQ247" s="174"/>
      <c r="AR247" s="174"/>
      <c r="AS247" s="174"/>
      <c r="AT247" s="174"/>
      <c r="AU247" s="174"/>
      <c r="AV247" s="174"/>
      <c r="AW247" s="174"/>
      <c r="AX247" s="174"/>
      <c r="AY247" s="174"/>
      <c r="AZ247" s="174"/>
      <c r="BA247" s="174"/>
      <c r="BB247" s="174"/>
      <c r="BC247" s="174"/>
      <c r="BD247" s="174"/>
      <c r="BE247" s="174"/>
      <c r="BF247" s="174"/>
      <c r="BG247" s="174"/>
      <c r="BH247" s="174"/>
      <c r="BI247" s="174"/>
      <c r="BJ247" s="174"/>
      <c r="BK247" s="174"/>
      <c r="BL247" s="174"/>
      <c r="BM247" s="174"/>
      <c r="BN247" s="416" t="b">
        <v>1</v>
      </c>
      <c r="BO247" s="417" t="b">
        <v>0</v>
      </c>
      <c r="BP247" s="174" t="s">
        <v>2335</v>
      </c>
      <c r="BQ247" s="174">
        <v>2025</v>
      </c>
      <c r="BR247" s="415">
        <v>46017</v>
      </c>
      <c r="BS247" s="174" t="s">
        <v>2307</v>
      </c>
      <c r="BT247" s="437"/>
      <c r="BU247" s="663"/>
      <c r="BV247" s="665"/>
      <c r="BW247" s="422"/>
      <c r="BX247" s="665"/>
      <c r="BY247" s="665"/>
      <c r="BZ247" s="422"/>
      <c r="CA247" s="665"/>
      <c r="CB247" s="663"/>
      <c r="CC247" s="665">
        <v>1</v>
      </c>
      <c r="CD247" s="438"/>
      <c r="CE247" s="426"/>
      <c r="CF247" s="426"/>
      <c r="CG247" s="426"/>
      <c r="CH247" s="426"/>
      <c r="CI247" s="425"/>
      <c r="CJ247" s="425"/>
      <c r="CK247" s="425"/>
      <c r="CL247" s="425"/>
    </row>
    <row r="248" spans="1:90" ht="15.75" customHeight="1">
      <c r="A248" s="174" t="s">
        <v>10</v>
      </c>
      <c r="B248" s="174" t="s">
        <v>49</v>
      </c>
      <c r="C248" s="174" t="s">
        <v>50</v>
      </c>
      <c r="D248" s="174" t="s">
        <v>51</v>
      </c>
      <c r="E248" s="174" t="s">
        <v>30</v>
      </c>
      <c r="F248" s="315" t="str">
        <f t="array" ref="F248">IFERROR(INDEX(UIID!$K$2:$K1001, MATCH(CONCATENATE(B248,D248,G248,J248), UIID!$B$2:$B1001&amp;UIID!$D$2:$D1001&amp;UIID!$G$2:$G1001&amp;UIID!$H$2:$H1001, 0),), "Not Found")</f>
        <v>0746-0052</v>
      </c>
      <c r="G248" s="174" t="s">
        <v>4076</v>
      </c>
      <c r="H248" s="174"/>
      <c r="I248" s="174" t="s">
        <v>8597</v>
      </c>
      <c r="J248" s="174" t="s">
        <v>4077</v>
      </c>
      <c r="K248" s="174">
        <v>9.3136499575657297</v>
      </c>
      <c r="L248" s="174">
        <v>123.303654050551</v>
      </c>
      <c r="M248" s="174" t="s">
        <v>8598</v>
      </c>
      <c r="N248" s="174" t="s">
        <v>8599</v>
      </c>
      <c r="O248" s="174" t="s">
        <v>15</v>
      </c>
      <c r="P248" s="174" t="s">
        <v>16</v>
      </c>
      <c r="Q248" s="174"/>
      <c r="R248" s="174" t="s">
        <v>35</v>
      </c>
      <c r="S248" s="174" t="s">
        <v>32</v>
      </c>
      <c r="T248" s="174" t="s">
        <v>486</v>
      </c>
      <c r="U248" s="174"/>
      <c r="V248" s="174"/>
      <c r="W248" s="174" t="s">
        <v>4909</v>
      </c>
      <c r="X248" s="174" t="s">
        <v>4164</v>
      </c>
      <c r="Y248" s="174"/>
      <c r="Z248" s="174" t="s">
        <v>5062</v>
      </c>
      <c r="AA248" s="174" t="s">
        <v>8601</v>
      </c>
      <c r="AB248" s="466">
        <v>46017</v>
      </c>
      <c r="AC248" s="418">
        <v>47844</v>
      </c>
      <c r="AD248" s="174" t="s">
        <v>4158</v>
      </c>
      <c r="AE248" s="174"/>
      <c r="AF248" s="174" t="s">
        <v>4159</v>
      </c>
      <c r="AG248" s="174"/>
      <c r="AH248" s="341" t="s">
        <v>8602</v>
      </c>
      <c r="AI248" s="341" t="s">
        <v>8603</v>
      </c>
      <c r="AJ248" s="695">
        <v>47090</v>
      </c>
      <c r="AK248" s="174"/>
      <c r="AL248" s="174"/>
      <c r="AM248" s="174"/>
      <c r="AN248" s="174"/>
      <c r="AO248" s="174"/>
      <c r="AP248" s="174"/>
      <c r="AQ248" s="174"/>
      <c r="AR248" s="174"/>
      <c r="AS248" s="174"/>
      <c r="AT248" s="174"/>
      <c r="AU248" s="174"/>
      <c r="AV248" s="174"/>
      <c r="AW248" s="174"/>
      <c r="AX248" s="174"/>
      <c r="AY248" s="174"/>
      <c r="AZ248" s="174"/>
      <c r="BA248" s="174"/>
      <c r="BB248" s="174"/>
      <c r="BC248" s="174"/>
      <c r="BD248" s="174"/>
      <c r="BE248" s="174"/>
      <c r="BF248" s="174"/>
      <c r="BG248" s="174"/>
      <c r="BH248" s="174"/>
      <c r="BI248" s="174"/>
      <c r="BJ248" s="174"/>
      <c r="BK248" s="174"/>
      <c r="BL248" s="174"/>
      <c r="BM248" s="174"/>
      <c r="BN248" s="416" t="b">
        <v>1</v>
      </c>
      <c r="BO248" s="417" t="b">
        <v>0</v>
      </c>
      <c r="BP248" s="174" t="s">
        <v>2335</v>
      </c>
      <c r="BQ248" s="174">
        <v>2025</v>
      </c>
      <c r="BR248" s="415">
        <v>46017</v>
      </c>
      <c r="BS248" s="174" t="s">
        <v>2310</v>
      </c>
      <c r="BT248" s="437"/>
      <c r="BU248" s="663"/>
      <c r="BV248" s="665"/>
      <c r="BW248" s="422"/>
      <c r="BX248" s="665"/>
      <c r="BY248" s="665"/>
      <c r="BZ248" s="422"/>
      <c r="CA248" s="665"/>
      <c r="CB248" s="663"/>
      <c r="CC248" s="665"/>
      <c r="CD248" s="438"/>
      <c r="CE248" s="426"/>
      <c r="CF248" s="426"/>
      <c r="CG248" s="426"/>
      <c r="CH248" s="426"/>
      <c r="CI248" s="425"/>
      <c r="CJ248" s="425"/>
      <c r="CK248" s="425"/>
      <c r="CL248" s="425"/>
    </row>
    <row r="249" spans="1:90" ht="15.75" customHeight="1">
      <c r="A249" s="174" t="s">
        <v>10</v>
      </c>
      <c r="B249" s="174" t="s">
        <v>49</v>
      </c>
      <c r="C249" s="174" t="s">
        <v>50</v>
      </c>
      <c r="D249" s="174" t="s">
        <v>51</v>
      </c>
      <c r="E249" s="174" t="s">
        <v>30</v>
      </c>
      <c r="F249" s="315" t="str">
        <f t="array" ref="F249">IFERROR(INDEX(UIID!$K$2:$K1001, MATCH(CONCATENATE(B249,D249,G249,J249), UIID!$B$2:$B1001&amp;UIID!$D$2:$D1001&amp;UIID!$G$2:$G1001&amp;UIID!$H$2:$H1001, 0),), "Not Found")</f>
        <v>0746-0052</v>
      </c>
      <c r="G249" s="174" t="s">
        <v>4076</v>
      </c>
      <c r="H249" s="174"/>
      <c r="I249" s="174" t="s">
        <v>8597</v>
      </c>
      <c r="J249" s="174" t="s">
        <v>4077</v>
      </c>
      <c r="K249" s="174">
        <v>9.3136499575657297</v>
      </c>
      <c r="L249" s="174">
        <v>123.303654050551</v>
      </c>
      <c r="M249" s="174" t="s">
        <v>8598</v>
      </c>
      <c r="N249" s="174" t="s">
        <v>8599</v>
      </c>
      <c r="O249" s="174" t="s">
        <v>15</v>
      </c>
      <c r="P249" s="174" t="s">
        <v>16</v>
      </c>
      <c r="Q249" s="174"/>
      <c r="R249" s="174" t="s">
        <v>35</v>
      </c>
      <c r="S249" s="174" t="s">
        <v>32</v>
      </c>
      <c r="T249" s="174" t="s">
        <v>228</v>
      </c>
      <c r="U249" s="174"/>
      <c r="V249" s="174"/>
      <c r="W249" s="174" t="s">
        <v>4858</v>
      </c>
      <c r="X249" s="174" t="s">
        <v>4157</v>
      </c>
      <c r="Y249" s="174"/>
      <c r="Z249" s="174" t="s">
        <v>4859</v>
      </c>
      <c r="AA249" s="174" t="s">
        <v>8604</v>
      </c>
      <c r="AB249" s="466">
        <v>46017</v>
      </c>
      <c r="AC249" s="418">
        <v>47844</v>
      </c>
      <c r="AD249" s="174" t="s">
        <v>4158</v>
      </c>
      <c r="AE249" s="174"/>
      <c r="AF249" s="174" t="s">
        <v>4159</v>
      </c>
      <c r="AG249" s="174"/>
      <c r="AH249" s="342" t="s">
        <v>8605</v>
      </c>
      <c r="AI249" s="342" t="s">
        <v>8606</v>
      </c>
      <c r="AJ249" s="696">
        <v>47486</v>
      </c>
      <c r="AK249" s="174"/>
      <c r="AL249" s="174"/>
      <c r="AM249" s="174"/>
      <c r="AN249" s="174"/>
      <c r="AO249" s="174"/>
      <c r="AP249" s="174"/>
      <c r="AQ249" s="174"/>
      <c r="AR249" s="174"/>
      <c r="AS249" s="174"/>
      <c r="AT249" s="174"/>
      <c r="AU249" s="174"/>
      <c r="AV249" s="174"/>
      <c r="AW249" s="174"/>
      <c r="AX249" s="174"/>
      <c r="AY249" s="174"/>
      <c r="AZ249" s="174"/>
      <c r="BA249" s="174"/>
      <c r="BB249" s="174"/>
      <c r="BC249" s="174"/>
      <c r="BD249" s="174"/>
      <c r="BE249" s="174"/>
      <c r="BF249" s="174"/>
      <c r="BG249" s="174"/>
      <c r="BH249" s="174"/>
      <c r="BI249" s="174"/>
      <c r="BJ249" s="174"/>
      <c r="BK249" s="174"/>
      <c r="BL249" s="174"/>
      <c r="BM249" s="174"/>
      <c r="BN249" s="416" t="b">
        <v>1</v>
      </c>
      <c r="BO249" s="417" t="b">
        <v>0</v>
      </c>
      <c r="BP249" s="174" t="s">
        <v>2335</v>
      </c>
      <c r="BQ249" s="174">
        <v>2025</v>
      </c>
      <c r="BR249" s="415">
        <v>46017</v>
      </c>
      <c r="BS249" s="174" t="s">
        <v>2310</v>
      </c>
      <c r="BT249" s="437"/>
      <c r="BU249" s="663"/>
      <c r="BV249" s="665"/>
      <c r="BW249" s="422"/>
      <c r="BX249" s="665"/>
      <c r="BY249" s="665"/>
      <c r="BZ249" s="422"/>
      <c r="CA249" s="665"/>
      <c r="CB249" s="663"/>
      <c r="CC249" s="665"/>
      <c r="CD249" s="438"/>
      <c r="CE249" s="426"/>
      <c r="CF249" s="426"/>
      <c r="CG249" s="426"/>
      <c r="CH249" s="426"/>
      <c r="CI249" s="425"/>
      <c r="CJ249" s="425"/>
      <c r="CK249" s="425"/>
      <c r="CL249" s="425"/>
    </row>
    <row r="250" spans="1:90" ht="15.75" customHeight="1">
      <c r="A250" s="319" t="s">
        <v>10</v>
      </c>
      <c r="B250" s="319" t="s">
        <v>49</v>
      </c>
      <c r="C250" s="319" t="s">
        <v>50</v>
      </c>
      <c r="D250" s="319" t="s">
        <v>51</v>
      </c>
      <c r="E250" s="319" t="s">
        <v>30</v>
      </c>
      <c r="F250" s="359" t="str">
        <f t="array" ref="F250">IFERROR(INDEX(UIID!$K$2:$K1001, MATCH(CONCATENATE(B250,D250,G250,J250), UIID!$B$2:$B1001&amp;UIID!$D$2:$D1001&amp;UIID!$G$2:$G1001&amp;UIID!$H$2:$H1001, 0),), "Not Found")</f>
        <v>0746-0009</v>
      </c>
      <c r="G250" s="319" t="s">
        <v>4029</v>
      </c>
      <c r="H250" s="319"/>
      <c r="I250" s="319" t="s">
        <v>8607</v>
      </c>
      <c r="J250" s="319" t="s">
        <v>4030</v>
      </c>
      <c r="K250" s="319">
        <v>9.3118850897358794</v>
      </c>
      <c r="L250" s="319">
        <v>123.30727830971701</v>
      </c>
      <c r="M250" s="319" t="s">
        <v>8608</v>
      </c>
      <c r="N250" s="319" t="s">
        <v>8609</v>
      </c>
      <c r="O250" s="319" t="s">
        <v>15</v>
      </c>
      <c r="P250" s="319" t="s">
        <v>525</v>
      </c>
      <c r="Q250" s="319"/>
      <c r="R250" s="319" t="s">
        <v>35</v>
      </c>
      <c r="S250" s="319" t="s">
        <v>2230</v>
      </c>
      <c r="T250" s="319" t="s">
        <v>3284</v>
      </c>
      <c r="U250" s="319"/>
      <c r="V250" s="319"/>
      <c r="W250" s="319" t="s">
        <v>5027</v>
      </c>
      <c r="X250" s="319" t="s">
        <v>4157</v>
      </c>
      <c r="Y250" s="319"/>
      <c r="Z250" s="319" t="s">
        <v>4996</v>
      </c>
      <c r="AA250" s="319" t="s">
        <v>8610</v>
      </c>
      <c r="AB250" s="491">
        <v>46017</v>
      </c>
      <c r="AC250" s="492">
        <v>47844</v>
      </c>
      <c r="AD250" s="319" t="s">
        <v>4158</v>
      </c>
      <c r="AE250" s="319"/>
      <c r="AF250" s="319" t="s">
        <v>4159</v>
      </c>
      <c r="AG250" s="319"/>
      <c r="AH250" s="500" t="s">
        <v>8485</v>
      </c>
      <c r="AI250" s="500" t="s">
        <v>8611</v>
      </c>
      <c r="AJ250" s="693">
        <v>47763</v>
      </c>
      <c r="AK250" s="319"/>
      <c r="AL250" s="319"/>
      <c r="AM250" s="319"/>
      <c r="AN250" s="319"/>
      <c r="AO250" s="319"/>
      <c r="AP250" s="319"/>
      <c r="AQ250" s="319"/>
      <c r="AR250" s="319"/>
      <c r="AS250" s="319"/>
      <c r="AT250" s="319"/>
      <c r="AU250" s="319"/>
      <c r="AV250" s="319"/>
      <c r="AW250" s="319"/>
      <c r="AX250" s="319"/>
      <c r="AY250" s="319"/>
      <c r="AZ250" s="319"/>
      <c r="BA250" s="319"/>
      <c r="BB250" s="319"/>
      <c r="BC250" s="319"/>
      <c r="BD250" s="319"/>
      <c r="BE250" s="319"/>
      <c r="BF250" s="319"/>
      <c r="BG250" s="319"/>
      <c r="BH250" s="319"/>
      <c r="BI250" s="319"/>
      <c r="BJ250" s="319"/>
      <c r="BK250" s="319"/>
      <c r="BL250" s="319"/>
      <c r="BM250" s="319"/>
      <c r="BN250" s="497" t="b">
        <v>1</v>
      </c>
      <c r="BO250" s="513" t="b">
        <v>0</v>
      </c>
      <c r="BP250" s="319" t="s">
        <v>2335</v>
      </c>
      <c r="BQ250" s="319">
        <v>2025</v>
      </c>
      <c r="BR250" s="477">
        <v>46017</v>
      </c>
      <c r="BS250" s="319" t="s">
        <v>2310</v>
      </c>
      <c r="BT250" s="347"/>
      <c r="BU250" s="669"/>
      <c r="BV250" s="479"/>
      <c r="BW250" s="487"/>
      <c r="BX250" s="479"/>
      <c r="BY250" s="479"/>
      <c r="BZ250" s="487"/>
      <c r="CA250" s="479"/>
      <c r="CB250" s="669"/>
      <c r="CC250" s="479"/>
      <c r="CD250" s="479"/>
      <c r="CE250" s="479"/>
      <c r="CF250" s="479"/>
      <c r="CG250" s="479"/>
      <c r="CH250" s="479"/>
      <c r="CI250" s="480"/>
      <c r="CJ250" s="480"/>
      <c r="CK250" s="480"/>
      <c r="CL250" s="480"/>
    </row>
    <row r="251" spans="1:90" ht="15.75" customHeight="1">
      <c r="A251" s="63" t="s">
        <v>10</v>
      </c>
      <c r="B251" s="63" t="s">
        <v>400</v>
      </c>
      <c r="C251" s="63" t="s">
        <v>176</v>
      </c>
      <c r="D251" s="63" t="s">
        <v>401</v>
      </c>
      <c r="E251" s="63" t="s">
        <v>509</v>
      </c>
      <c r="F251" s="315" t="str">
        <f t="array" ref="F251">IFERROR(INDEX(UIID!$K$2:$K1001, MATCH(CONCATENATE(B251,D251,G251,J251), UIID!$B$2:$B1001&amp;UIID!$D$2:$D1001&amp;UIID!$G$2:$G1001&amp;UIID!$H$2:$H1001, 0),), "Not Found")</f>
        <v>0761-0001</v>
      </c>
      <c r="G251" s="63" t="s">
        <v>3466</v>
      </c>
      <c r="H251" s="63"/>
      <c r="I251" s="793" t="s">
        <v>9983</v>
      </c>
      <c r="J251" s="793" t="s">
        <v>403</v>
      </c>
      <c r="K251" s="63">
        <v>9.1318986623698599</v>
      </c>
      <c r="L251" s="63">
        <v>123.63226450971599</v>
      </c>
      <c r="M251" s="63" t="s">
        <v>404</v>
      </c>
      <c r="N251" s="63" t="s">
        <v>9822</v>
      </c>
      <c r="O251" s="63" t="s">
        <v>113</v>
      </c>
      <c r="P251" s="63" t="s">
        <v>2229</v>
      </c>
      <c r="Q251" s="63"/>
      <c r="R251" s="63" t="s">
        <v>4935</v>
      </c>
      <c r="S251" s="63" t="s">
        <v>125</v>
      </c>
      <c r="T251" s="174" t="s">
        <v>2301</v>
      </c>
      <c r="U251" s="63"/>
      <c r="V251" s="63"/>
      <c r="W251" s="63"/>
      <c r="X251" s="63" t="s">
        <v>4157</v>
      </c>
      <c r="Y251" s="63"/>
      <c r="Z251" s="63" t="s">
        <v>10109</v>
      </c>
      <c r="AA251" s="63" t="s">
        <v>10110</v>
      </c>
      <c r="AB251" s="429">
        <v>46003</v>
      </c>
      <c r="AC251" s="430">
        <v>46004</v>
      </c>
      <c r="AD251" s="63" t="s">
        <v>4327</v>
      </c>
      <c r="AE251" s="63"/>
      <c r="AF251" s="63" t="s">
        <v>4159</v>
      </c>
      <c r="AG251" s="63"/>
      <c r="AH251" s="174" t="s">
        <v>10111</v>
      </c>
      <c r="AI251" s="174" t="s">
        <v>10112</v>
      </c>
      <c r="AJ251" s="858">
        <v>46971</v>
      </c>
      <c r="AK251" s="174"/>
      <c r="AL251" s="174"/>
      <c r="AM251" s="174"/>
      <c r="AN251" s="174"/>
      <c r="AO251" s="174"/>
      <c r="AP251" s="174"/>
      <c r="AQ251" s="174"/>
      <c r="AR251" s="174"/>
      <c r="AS251" s="174"/>
      <c r="AT251" s="174"/>
      <c r="AU251" s="174"/>
      <c r="AV251" s="174"/>
      <c r="AW251" s="174"/>
      <c r="AX251" s="174"/>
      <c r="AY251" s="174"/>
      <c r="AZ251" s="174"/>
      <c r="BA251" s="174"/>
      <c r="BB251" s="174"/>
      <c r="BC251" s="174"/>
      <c r="BD251" s="174"/>
      <c r="BE251" s="174"/>
      <c r="BF251" s="174"/>
      <c r="BG251" s="174"/>
      <c r="BH251" s="174"/>
      <c r="BI251" s="174"/>
      <c r="BJ251" s="174"/>
      <c r="BK251" s="174"/>
      <c r="BL251" s="174"/>
      <c r="BM251" s="857" t="b">
        <v>1</v>
      </c>
      <c r="BN251" s="174"/>
      <c r="BO251" s="417" t="b">
        <v>0</v>
      </c>
      <c r="BP251" s="174" t="s">
        <v>2335</v>
      </c>
      <c r="BQ251" s="174">
        <v>2025</v>
      </c>
      <c r="BR251" s="415">
        <v>46017</v>
      </c>
      <c r="BS251" s="174" t="s">
        <v>2310</v>
      </c>
      <c r="BT251" s="437"/>
      <c r="BU251" s="787"/>
      <c r="BV251" s="788"/>
      <c r="BW251" s="422"/>
      <c r="BX251" s="788"/>
      <c r="BY251" s="788"/>
      <c r="BZ251" s="422"/>
      <c r="CA251" s="788"/>
      <c r="CB251" s="787"/>
      <c r="CC251" s="788"/>
      <c r="CD251" s="438"/>
      <c r="CE251" s="426">
        <f t="shared" ref="CE251:CE253" si="50">COUNTIF(BS251,"new tvi &amp; program")</f>
        <v>0</v>
      </c>
      <c r="CF251" s="426">
        <f t="shared" ref="CF251:CF253" si="51">COUNTIF(BS251,"additional program")</f>
        <v>1</v>
      </c>
      <c r="CG251" s="426">
        <f t="shared" ref="CG251:CG253" si="52">COUNTIF(BS251,"migration")</f>
        <v>0</v>
      </c>
      <c r="CH251" s="426">
        <f t="shared" ref="CH251:CH253" si="53">SUM(CE251:CG251)</f>
        <v>1</v>
      </c>
      <c r="CI251" s="761"/>
      <c r="CJ251" s="761" t="b">
        <f>COUNTIF($AA$3:$AA386,$AA251)&gt;1</f>
        <v>0</v>
      </c>
    </row>
    <row r="252" spans="1:90" ht="15.75" customHeight="1">
      <c r="A252" s="63" t="s">
        <v>10</v>
      </c>
      <c r="B252" s="63" t="s">
        <v>400</v>
      </c>
      <c r="C252" s="63" t="s">
        <v>176</v>
      </c>
      <c r="D252" s="63" t="s">
        <v>401</v>
      </c>
      <c r="E252" s="63" t="s">
        <v>509</v>
      </c>
      <c r="F252" s="315" t="str">
        <f t="array" ref="F252">IFERROR(INDEX(UIID!$K$2:$K1001, MATCH(CONCATENATE(B252,D252,G252,J252), UIID!$B$2:$B1001&amp;UIID!$D$2:$D1001&amp;UIID!$G$2:$G1001&amp;UIID!$H$2:$H1001, 0),), "Not Found")</f>
        <v>0761-0001</v>
      </c>
      <c r="G252" s="63" t="s">
        <v>3466</v>
      </c>
      <c r="H252" s="63"/>
      <c r="I252" s="793" t="s">
        <v>9983</v>
      </c>
      <c r="J252" s="793" t="s">
        <v>403</v>
      </c>
      <c r="K252" s="63">
        <v>9.1318986623698599</v>
      </c>
      <c r="L252" s="63">
        <v>123.63226450971599</v>
      </c>
      <c r="M252" s="63" t="s">
        <v>404</v>
      </c>
      <c r="N252" s="63" t="s">
        <v>9822</v>
      </c>
      <c r="O252" s="63" t="s">
        <v>113</v>
      </c>
      <c r="P252" s="63" t="s">
        <v>2229</v>
      </c>
      <c r="Q252" s="63"/>
      <c r="R252" s="63" t="s">
        <v>4935</v>
      </c>
      <c r="S252" s="63" t="s">
        <v>125</v>
      </c>
      <c r="T252" s="174" t="s">
        <v>3679</v>
      </c>
      <c r="U252" s="63"/>
      <c r="V252" s="63"/>
      <c r="W252" s="63"/>
      <c r="X252" s="63" t="s">
        <v>4157</v>
      </c>
      <c r="Y252" s="63"/>
      <c r="Z252" s="63" t="s">
        <v>10113</v>
      </c>
      <c r="AA252" s="63" t="s">
        <v>10114</v>
      </c>
      <c r="AB252" s="429">
        <v>46003</v>
      </c>
      <c r="AC252" s="430">
        <v>46004</v>
      </c>
      <c r="AD252" s="63" t="s">
        <v>4327</v>
      </c>
      <c r="AE252" s="63"/>
      <c r="AF252" s="63" t="s">
        <v>4159</v>
      </c>
      <c r="AG252" s="63"/>
      <c r="AH252" s="174" t="s">
        <v>10111</v>
      </c>
      <c r="AI252" s="174" t="s">
        <v>10112</v>
      </c>
      <c r="AJ252" s="858">
        <v>46971</v>
      </c>
      <c r="AK252" s="174"/>
      <c r="AL252" s="174"/>
      <c r="AM252" s="174"/>
      <c r="AN252" s="174"/>
      <c r="AO252" s="174"/>
      <c r="AP252" s="174"/>
      <c r="AQ252" s="174"/>
      <c r="AR252" s="174"/>
      <c r="AS252" s="174"/>
      <c r="AT252" s="174"/>
      <c r="AU252" s="174"/>
      <c r="AV252" s="174"/>
      <c r="AW252" s="174"/>
      <c r="AX252" s="174"/>
      <c r="AY252" s="174"/>
      <c r="AZ252" s="174"/>
      <c r="BA252" s="174"/>
      <c r="BB252" s="174"/>
      <c r="BC252" s="174"/>
      <c r="BD252" s="174"/>
      <c r="BE252" s="174"/>
      <c r="BF252" s="174"/>
      <c r="BG252" s="174"/>
      <c r="BH252" s="174"/>
      <c r="BI252" s="174"/>
      <c r="BJ252" s="174"/>
      <c r="BK252" s="174"/>
      <c r="BL252" s="174"/>
      <c r="BM252" s="857" t="b">
        <v>1</v>
      </c>
      <c r="BN252" s="174"/>
      <c r="BO252" s="417" t="b">
        <v>0</v>
      </c>
      <c r="BP252" s="174" t="s">
        <v>2335</v>
      </c>
      <c r="BQ252" s="174">
        <v>2025</v>
      </c>
      <c r="BR252" s="415">
        <v>46017</v>
      </c>
      <c r="BS252" s="174" t="s">
        <v>2310</v>
      </c>
      <c r="BT252" s="437"/>
      <c r="BU252" s="787"/>
      <c r="BV252" s="788"/>
      <c r="BW252" s="422"/>
      <c r="BX252" s="788"/>
      <c r="BY252" s="788"/>
      <c r="BZ252" s="422"/>
      <c r="CA252" s="788"/>
      <c r="CB252" s="787"/>
      <c r="CC252" s="788"/>
      <c r="CD252" s="438"/>
      <c r="CE252" s="426">
        <f t="shared" si="50"/>
        <v>0</v>
      </c>
      <c r="CF252" s="426">
        <f t="shared" si="51"/>
        <v>1</v>
      </c>
      <c r="CG252" s="426">
        <f t="shared" si="52"/>
        <v>0</v>
      </c>
      <c r="CH252" s="426">
        <f t="shared" si="53"/>
        <v>1</v>
      </c>
      <c r="CI252" s="761"/>
      <c r="CJ252" s="761" t="b">
        <f>COUNTIF($AA$3:$AA386,$AA252)&gt;1</f>
        <v>0</v>
      </c>
    </row>
    <row r="253" spans="1:90" ht="15.75" customHeight="1">
      <c r="A253" s="319" t="s">
        <v>10</v>
      </c>
      <c r="B253" s="319" t="s">
        <v>400</v>
      </c>
      <c r="C253" s="319" t="s">
        <v>176</v>
      </c>
      <c r="D253" s="319" t="s">
        <v>401</v>
      </c>
      <c r="E253" s="319" t="s">
        <v>509</v>
      </c>
      <c r="F253" s="359" t="str">
        <f t="array" ref="F253">IFERROR(INDEX(UIID!$K$2:$K1001, MATCH(CONCATENATE(B253,D253,G253,J253), UIID!$B$2:$B1001&amp;UIID!$D$2:$D1001&amp;UIID!$G$2:$G1001&amp;UIID!$H$2:$H1001, 0),), "Not Found")</f>
        <v>0761-0003</v>
      </c>
      <c r="G253" s="685" t="s">
        <v>2049</v>
      </c>
      <c r="H253" s="685"/>
      <c r="I253" s="319" t="s">
        <v>10115</v>
      </c>
      <c r="J253" s="685" t="s">
        <v>2050</v>
      </c>
      <c r="K253" s="685">
        <v>9.1316466767705595</v>
      </c>
      <c r="L253" s="685">
        <v>123.631011711564</v>
      </c>
      <c r="M253" s="685">
        <v>9171300181</v>
      </c>
      <c r="N253" s="685" t="s">
        <v>9919</v>
      </c>
      <c r="O253" s="685" t="s">
        <v>113</v>
      </c>
      <c r="P253" s="685" t="s">
        <v>2229</v>
      </c>
      <c r="Q253" s="685" t="s">
        <v>4156</v>
      </c>
      <c r="R253" s="319" t="s">
        <v>5421</v>
      </c>
      <c r="S253" s="319" t="s">
        <v>272</v>
      </c>
      <c r="T253" s="859" t="s">
        <v>3690</v>
      </c>
      <c r="U253" s="319"/>
      <c r="V253" s="319"/>
      <c r="W253" s="319"/>
      <c r="X253" s="319" t="s">
        <v>4890</v>
      </c>
      <c r="Y253" s="319"/>
      <c r="Z253" s="319" t="s">
        <v>6033</v>
      </c>
      <c r="AA253" s="319" t="s">
        <v>10116</v>
      </c>
      <c r="AB253" s="491">
        <v>46017</v>
      </c>
      <c r="AC253" s="492">
        <v>47844</v>
      </c>
      <c r="AD253" s="319" t="s">
        <v>4158</v>
      </c>
      <c r="AE253" s="319"/>
      <c r="AF253" s="319" t="s">
        <v>4159</v>
      </c>
      <c r="AG253" s="319"/>
      <c r="AH253" s="319" t="s">
        <v>9870</v>
      </c>
      <c r="AI253" s="319" t="s">
        <v>10117</v>
      </c>
      <c r="AJ253" s="491">
        <v>47566</v>
      </c>
      <c r="AK253" s="319"/>
      <c r="AL253" s="319"/>
      <c r="AM253" s="319"/>
      <c r="AN253" s="319"/>
      <c r="AO253" s="319"/>
      <c r="AP253" s="319"/>
      <c r="AQ253" s="319"/>
      <c r="AR253" s="319"/>
      <c r="AS253" s="319"/>
      <c r="AT253" s="319"/>
      <c r="AU253" s="319"/>
      <c r="AV253" s="319"/>
      <c r="AW253" s="319"/>
      <c r="AX253" s="319"/>
      <c r="AY253" s="319"/>
      <c r="AZ253" s="319"/>
      <c r="BA253" s="319"/>
      <c r="BB253" s="319"/>
      <c r="BC253" s="319"/>
      <c r="BD253" s="319"/>
      <c r="BE253" s="319"/>
      <c r="BF253" s="319"/>
      <c r="BG253" s="319"/>
      <c r="BH253" s="319"/>
      <c r="BI253" s="319"/>
      <c r="BJ253" s="319"/>
      <c r="BK253" s="319"/>
      <c r="BL253" s="319"/>
      <c r="BM253" s="857" t="b">
        <v>1</v>
      </c>
      <c r="BN253" s="319"/>
      <c r="BO253" s="860" t="b">
        <v>0</v>
      </c>
      <c r="BP253" s="319" t="s">
        <v>2335</v>
      </c>
      <c r="BQ253" s="319">
        <v>2025</v>
      </c>
      <c r="BR253" s="477">
        <v>46386</v>
      </c>
      <c r="BS253" s="319" t="s">
        <v>2310</v>
      </c>
      <c r="BT253" s="347"/>
      <c r="BU253" s="800"/>
      <c r="BV253" s="796"/>
      <c r="BW253" s="861"/>
      <c r="BX253" s="796"/>
      <c r="BY253" s="796"/>
      <c r="BZ253" s="861"/>
      <c r="CA253" s="796"/>
      <c r="CB253" s="800"/>
      <c r="CC253" s="796"/>
      <c r="CD253" s="479"/>
      <c r="CE253" s="479">
        <f t="shared" si="50"/>
        <v>0</v>
      </c>
      <c r="CF253" s="479">
        <f t="shared" si="51"/>
        <v>1</v>
      </c>
      <c r="CG253" s="479">
        <f t="shared" si="52"/>
        <v>0</v>
      </c>
      <c r="CH253" s="479">
        <f t="shared" si="53"/>
        <v>1</v>
      </c>
      <c r="CI253" s="862"/>
      <c r="CJ253" s="862" t="b">
        <f>COUNTIF($AA$3:$AA386,$AA253)&gt;1</f>
        <v>0</v>
      </c>
    </row>
    <row r="254" spans="1:90" ht="15.75" customHeight="1">
      <c r="A254" s="174" t="s">
        <v>10</v>
      </c>
      <c r="B254" s="174" t="s">
        <v>49</v>
      </c>
      <c r="C254" s="174" t="s">
        <v>50</v>
      </c>
      <c r="D254" s="174" t="s">
        <v>1447</v>
      </c>
      <c r="E254" s="174" t="s">
        <v>30</v>
      </c>
      <c r="F254" s="315" t="str">
        <f t="array" ref="F254">IFERROR(INDEX(UIID!$K$2:$K1001, MATCH(CONCATENATE(B254,D254,G254,J254), UIID!$B$2:$B1001&amp;UIID!$D$2:$D1001&amp;UIID!$G$2:$G1001&amp;UIID!$H$2:$H1001, 0),), "Not Found")</f>
        <v>0746-0041</v>
      </c>
      <c r="G254" s="174" t="s">
        <v>3455</v>
      </c>
      <c r="H254" s="174"/>
      <c r="I254" s="174" t="s">
        <v>8308</v>
      </c>
      <c r="J254" s="174" t="s">
        <v>4058</v>
      </c>
      <c r="K254" s="668">
        <v>9.5107599999999994</v>
      </c>
      <c r="L254" s="668">
        <v>122.80732</v>
      </c>
      <c r="M254" s="174" t="s">
        <v>8309</v>
      </c>
      <c r="N254" s="174" t="s">
        <v>8310</v>
      </c>
      <c r="O254" s="174" t="s">
        <v>15</v>
      </c>
      <c r="P254" s="174" t="s">
        <v>16</v>
      </c>
      <c r="Q254" s="174"/>
      <c r="R254" s="174" t="s">
        <v>35</v>
      </c>
      <c r="S254" s="174" t="s">
        <v>125</v>
      </c>
      <c r="T254" s="174" t="s">
        <v>1849</v>
      </c>
      <c r="U254" s="174"/>
      <c r="V254" s="174"/>
      <c r="W254" s="174" t="s">
        <v>4582</v>
      </c>
      <c r="X254" s="174" t="s">
        <v>4164</v>
      </c>
      <c r="Y254" s="174"/>
      <c r="Z254" s="174" t="s">
        <v>127</v>
      </c>
      <c r="AA254" s="624" t="s">
        <v>8612</v>
      </c>
      <c r="AB254" s="488">
        <v>46017</v>
      </c>
      <c r="AC254" s="418">
        <v>47172</v>
      </c>
      <c r="AD254" s="174" t="s">
        <v>1605</v>
      </c>
      <c r="AE254" s="174"/>
      <c r="AF254" s="174" t="s">
        <v>4159</v>
      </c>
      <c r="AG254" s="174"/>
      <c r="AH254" s="518" t="s">
        <v>8613</v>
      </c>
      <c r="AI254" s="699" t="s">
        <v>8614</v>
      </c>
      <c r="AJ254" s="700" t="s">
        <v>8615</v>
      </c>
      <c r="AK254" s="174"/>
      <c r="AL254" s="174"/>
      <c r="AM254" s="174"/>
      <c r="AN254" s="174"/>
      <c r="AO254" s="174"/>
      <c r="AP254" s="174"/>
      <c r="AQ254" s="174"/>
      <c r="AR254" s="174"/>
      <c r="AS254" s="174"/>
      <c r="AT254" s="174"/>
      <c r="AU254" s="174"/>
      <c r="AV254" s="174"/>
      <c r="AW254" s="174"/>
      <c r="AX254" s="174"/>
      <c r="AY254" s="174"/>
      <c r="AZ254" s="174"/>
      <c r="BA254" s="174"/>
      <c r="BB254" s="174"/>
      <c r="BC254" s="174"/>
      <c r="BD254" s="174"/>
      <c r="BE254" s="174"/>
      <c r="BF254" s="174"/>
      <c r="BG254" s="174"/>
      <c r="BH254" s="174"/>
      <c r="BI254" s="174"/>
      <c r="BJ254" s="174"/>
      <c r="BK254" s="174"/>
      <c r="BL254" s="174"/>
      <c r="BM254" s="174"/>
      <c r="BN254" s="416" t="b">
        <v>0</v>
      </c>
      <c r="BO254" s="417" t="b">
        <v>0</v>
      </c>
      <c r="BP254" s="174" t="s">
        <v>2335</v>
      </c>
      <c r="BQ254" s="174">
        <v>2025</v>
      </c>
      <c r="BR254" s="415">
        <v>46017</v>
      </c>
      <c r="BS254" s="174" t="s">
        <v>2310</v>
      </c>
      <c r="BT254" s="437"/>
      <c r="BU254" s="663"/>
      <c r="BV254" s="665"/>
      <c r="BW254" s="422"/>
      <c r="BX254" s="665"/>
      <c r="BY254" s="665"/>
      <c r="BZ254" s="422"/>
      <c r="CA254" s="665"/>
      <c r="CB254" s="663"/>
      <c r="CC254" s="665"/>
      <c r="CD254" s="438"/>
      <c r="CE254" s="426"/>
      <c r="CF254" s="426"/>
      <c r="CG254" s="426"/>
      <c r="CH254" s="426"/>
      <c r="CI254" s="425"/>
      <c r="CJ254" s="425"/>
      <c r="CK254" s="425"/>
      <c r="CL254" s="425"/>
    </row>
    <row r="255" spans="1:90">
      <c r="A255" s="865" t="s">
        <v>10183</v>
      </c>
      <c r="B255" s="866">
        <f>COUNTA(B202:B254)</f>
        <v>53</v>
      </c>
    </row>
  </sheetData>
  <conditionalFormatting sqref="A2:AA4 AD2:AD4 A13:AA13 AD13 A25:S26 U25:AA26 AD25:AD26 T26 A74:AA77 AD74:AD77 A82:AA82 AD82 A116:AA122 AD116:AD122">
    <cfRule type="expression" dxfId="97" priority="9">
      <formula>COUNTIF($Z$3:$Z361,$Z2)&gt;1</formula>
    </cfRule>
  </conditionalFormatting>
  <conditionalFormatting sqref="A164:AB164 AE164 A186:AB190 AE186:AE190 A202:AB214 AE202:AE214">
    <cfRule type="expression" dxfId="96" priority="3">
      <formula>COUNTIF($AA$3:$AA523,$AA164)&gt;1</formula>
    </cfRule>
  </conditionalFormatting>
  <conditionalFormatting sqref="F5:F10 F14:F19 F27:F65 F78:F80 F83:F100 F105:F112 F123:F134">
    <cfRule type="expression" dxfId="95" priority="8">
      <formula>COUNTIF($Z$3:$Z261,$Z5)&gt;1</formula>
    </cfRule>
  </conditionalFormatting>
  <conditionalFormatting sqref="F11 F20:F22 F66:F71 F101:F103 F113:F114">
    <cfRule type="expression" dxfId="94" priority="7">
      <formula>COUNTIF($Z$3:$Z367,$Z11)&gt;1</formula>
    </cfRule>
  </conditionalFormatting>
  <conditionalFormatting sqref="F23 F72 F135">
    <cfRule type="expression" dxfId="93" priority="6">
      <formula>COUNTIF($Z$3:$Z416,$Z23)&gt;1</formula>
    </cfRule>
  </conditionalFormatting>
  <conditionalFormatting sqref="F137:F139 F142:F159 F165:F182 F191:F195 F215:F234">
    <cfRule type="expression" dxfId="92" priority="5">
      <formula>COUNTIF($AA$3:$AA393,$AA137)&gt;1</formula>
    </cfRule>
  </conditionalFormatting>
  <conditionalFormatting sqref="F140 F160:F162 F196:F199 F235:F250">
    <cfRule type="expression" dxfId="91" priority="4">
      <formula>COUNTIF($AA$3:$AA496,$AA140)&gt;1</formula>
    </cfRule>
  </conditionalFormatting>
  <conditionalFormatting sqref="F200 F251:F254">
    <cfRule type="expression" dxfId="90" priority="2">
      <formula>COUNTIF($AA$3:$AA593,$AA200)&gt;1</formula>
    </cfRule>
  </conditionalFormatting>
  <conditionalFormatting sqref="F254">
    <cfRule type="expression" dxfId="89" priority="1">
      <formula>COUNTIF($AA$3:$AA609,$AA254)&gt;1</formula>
    </cfRule>
  </conditionalFormatting>
  <dataValidations count="26">
    <dataValidation type="list" allowBlank="1" showErrorMessage="1" sqref="R2:R10 R13:R19 R25:R65 R74:R80 R82:R100 R105:R112 R116:R134" xr:uid="{00000000-0002-0000-1700-000000000000}">
      <formula1>"WTR,NTR,Bundled Program,CoC"</formula1>
    </dataValidation>
    <dataValidation type="list" allowBlank="1" showErrorMessage="1" sqref="P2:P11 P13:P23 P66:P72 P101:P103 P113:P114 P135 P140" xr:uid="{00000000-0002-0000-1700-000002000000}">
      <formula1>"TVI,HEI,NGO,LUC,NGA,SUC,LGU,Farm School,TESDA Technology Institution"</formula1>
    </dataValidation>
    <dataValidation type="list" allowBlank="1" showErrorMessage="1" sqref="CC2:CC11 CF2:CF11 CC13:CC23 CF13:CF23 CC25:CC72 CF25:CF72 CC74:CC80 CF74:CF80 CC82:CC103 CF82:CF103 CC105:CC114 CF105:CF114 CC116:CC135 CF116:CF135 BW137:BW140 BZ137:BZ140 BW142:BW162 BZ142:BZ162 BW164:BW182 BZ164:BZ182 BW184:BW200 BZ184:BZ200 BW202:BW254 BZ202:BZ254" xr:uid="{00000000-0002-0000-1700-000003000000}">
      <formula1>"C,NC,CLOSED"</formula1>
    </dataValidation>
    <dataValidation type="custom" allowBlank="1" showDropDown="1" showInputMessage="1" showErrorMessage="1" prompt="Enter a valid date (MM/DD/YYYY)" sqref="BX2:BX11 BX13:BX23 BX25:BX72 BX74:BX80 BX82:BX103 BX105:BX114 BX116:BX135 BR137:BR140 BR142:BR162 BR164:BR182 BR184:BR200 BR202:BR254" xr:uid="{00000000-0002-0000-1700-000005000000}">
      <formula1>OR(NOT(ISERROR(DATEVALUE(BR2))), AND(ISNUMBER(BR2), LEFT(CELL("format", BR2))="D"))</formula1>
    </dataValidation>
    <dataValidation type="list" allowBlank="1" showErrorMessage="1" sqref="E2:E11 E13:E23 E25:E72 E74:E80 E82:E103 E105:E114 E116:E135 E137:E140 E142:E162 E164:E182 E184:E200 E202:E254" xr:uid="{00000000-0002-0000-1700-000006000000}">
      <formula1>"1st,2nd,3rd,4th,5th,Component,HUC"</formula1>
    </dataValidation>
    <dataValidation type="list" allowBlank="1" showErrorMessage="1" sqref="X11" xr:uid="{00000000-0002-0000-1700-000007000000}">
      <formula1>"NC I,NC II,NC III,NC IV,Level I,Level II,N/A,Level III,Level IV"</formula1>
    </dataValidation>
    <dataValidation type="list" allowBlank="1" showErrorMessage="1" sqref="P25:P65 P74:P80 P82:P100 P105:P112 P116:P134 P137:P139" xr:uid="{00000000-0002-0000-1700-000008000000}">
      <formula1>"TVI,HEI,NGO,LUC,NGA,SUC,LGU,Farm School,TESDA Technology Institution,Enterprise"</formula1>
    </dataValidation>
    <dataValidation type="list" allowBlank="1" showErrorMessage="1" sqref="P142:P159 P164:P182 P184:P195 P202:P234" xr:uid="{00000000-0002-0000-1700-00000B000000}">
      <formula1>"TVI,HEI,NGO,LUC,NGA,SUC,LGU,Farm School,TTI,Enterprise"</formula1>
    </dataValidation>
    <dataValidation type="custom" allowBlank="1" showDropDown="1" showInputMessage="1" showErrorMessage="1" prompt="Enter a valid date (mm/dd/yyyy)" sqref="AB2:AB11 AL2:AL11 AQ2:AR11 AB13:AB23 AL13:AL23 AQ13:AR23 AB25:AB72 AL25:AL72 AQ25:AR72 AB74:AB80 AL74:AL80 AQ74:AR80 AB82:AB103 AL82:AL103 AQ82:AR103 AB105:AB114 AL105:AL114 AQ105:AR114 AB116:AB135 AL116:AL135 AQ116:AR135 AC137:AC140 AM137:AM140 AR137:AU140 AC142:AC162 AM142:AM162 AR142:AU162 AC164:AC182 AM164:AM182 AR164:AU182 AC184:AC200 AM184:AM200 AR184:AU200 AC202:AC254 AM202:AM254 AR202:AU254" xr:uid="{00000000-0002-0000-1700-00000E000000}">
      <formula1>OR(NOT(ISERROR(DATEVALUE(AB2))), AND(ISNUMBER(AB2), LEFT(CELL("format", AB2))="D"))</formula1>
    </dataValidation>
    <dataValidation type="list" allowBlank="1" showErrorMessage="1" sqref="X5:X10" xr:uid="{00000000-0002-0000-1700-000010000000}">
      <formula1>"NC I,NC II,NC III,NC IV,Level I,Level II,N/A,Level III"</formula1>
    </dataValidation>
    <dataValidation type="list" allowBlank="1" showErrorMessage="1" sqref="R11 R20:R23 R66:R72 R101:R103 R113:R114 R135 R140" xr:uid="{00000000-0002-0000-1700-000011000000}">
      <formula1>"WTR,NTR,Bundled Program"</formula1>
    </dataValidation>
    <dataValidation type="list" allowBlank="1" showErrorMessage="1" sqref="AF2:AF4 AF11" xr:uid="{00000000-0002-0000-1700-000012000000}">
      <formula1>"Yes,No"</formula1>
    </dataValidation>
    <dataValidation type="list" allowBlank="1" showErrorMessage="1" sqref="AC2:AC11" xr:uid="{00000000-0002-0000-1700-000013000000}">
      <formula1>"IBT,EBT,CBT,MCC"</formula1>
    </dataValidation>
    <dataValidation type="list" allowBlank="1" showErrorMessage="1" sqref="AC13:AC23 BZ34:BZ41 BZ45:BZ51 AC25:AC72 AC74:AC80 AC82:AC103 AC105:AC114 AC116:AC135 AD137:AD140 AD142:AD162 AD164:AD182 AD184:AD200 AD202:AD254" xr:uid="{00000000-0002-0000-1700-000016000000}">
      <formula1>"IBT,EBT,CBT,MCC,MTP"</formula1>
    </dataValidation>
    <dataValidation type="list" allowBlank="1" showErrorMessage="1" sqref="P160:P162 P196:P200 P235:P254" xr:uid="{00000000-0002-0000-1700-000017000000}">
      <formula1>"TVI,HEI,NGO,LUC,NGA,SUC,LGU,Farm School,TTI"</formula1>
    </dataValidation>
    <dataValidation type="list" allowBlank="1" showErrorMessage="1" sqref="X2:X4" xr:uid="{00000000-0002-0000-1700-000018000000}">
      <formula1>"NC I,NC II,NC III,NC IV,Level I,Level II,N/A"</formula1>
    </dataValidation>
    <dataValidation type="list" allowBlank="1" showErrorMessage="1" sqref="AS2:AS11 AS13:AS23 AS25:AS72 AS74:AS80 AS82:AS103 AS105:AS114 AS116:AS135 AV137:AV140 AV142:AV162 AV164:AV182 AV184:AV200 AV202:AV254" xr:uid="{00000000-0002-0000-1700-000019000000}">
      <formula1>"Migration to Updated TR,Migration from NTR to WTR"</formula1>
    </dataValidation>
    <dataValidation type="list" allowBlank="1" showErrorMessage="1" sqref="R164 R186:R190 R202:R214" xr:uid="{00000000-0002-0000-1700-00001A000000}">
      <formula1>"WTR,RTP,CoC,Bundled Programs,WTR-MCC,RTP-MCC"</formula1>
    </dataValidation>
    <dataValidation type="list" allowBlank="1" showErrorMessage="1" sqref="O2:O11 O13:O23 O25:O72 O74:O80 O82:O103 O105:O114 O116:O135 O137:O140 O142:O162 O164:O182 O184:O200 O202:O254" xr:uid="{00000000-0002-0000-1700-00001B000000}">
      <formula1>"Private,Public"</formula1>
    </dataValidation>
    <dataValidation type="custom" allowBlank="1" showDropDown="1" showInputMessage="1" showErrorMessage="1" prompt="Enter a valid date (mm/dd/yyy)" sqref="AA2:AA11 AA13:AA23 AA25:AA72 AA74:AA80 AA82:AA103 AA105:AA114 AA116:AA135 AB137:AB140 AB142:AB162 AB164:AB182 AB184:AB200 AB202:AB254" xr:uid="{00000000-0002-0000-1700-00001C000000}">
      <formula1>OR(NOT(ISERROR(DATEVALUE(AA2))), AND(ISNUMBER(AA2), LEFT(CELL("format", AA2))="D"))</formula1>
    </dataValidation>
    <dataValidation type="list" allowBlank="1" showErrorMessage="1" sqref="R200 R251:R253" xr:uid="{00000000-0002-0000-1700-00001D000000}">
      <formula1>"WTR,RTP,Bundled Program,CoC,WTR-MCC,RTP-MCC"</formula1>
    </dataValidation>
    <dataValidation type="list" allowBlank="1" showErrorMessage="1" sqref="BW2:BW11 BW13:BW23 BW25:BW72 BW74:BW80 BW82:BW103 BW105:BW114 BW116:BW135 BQ137:BQ140 BQ142:BQ162 BQ164:BQ182 BQ184:BQ200 BQ202:BQ254" xr:uid="{00000000-0002-0000-1700-00001E000000}">
      <formula1>"2025,2024,2023"</formula1>
    </dataValidation>
    <dataValidation type="list" allowBlank="1" showErrorMessage="1" sqref="AE2:AE11 AE13:AE23 AE25:AE72 AE74:AE80 AE82:AE103 AE105:AE114 AE116:AE135 AF137:AF140 AF142:AF162 AF164:AF182 AF184:AF200 AF202:AF254" xr:uid="{00000000-0002-0000-1700-00001F000000}">
      <formula1>"F2F,BL,DL,Pure Online,Combination,BL/DL,F2F/BL,F2F/DL,F2F/Combination,BL/DL/Combination,ALL"</formula1>
    </dataValidation>
    <dataValidation type="list" allowBlank="1" showErrorMessage="1" sqref="BT2:BT11 BT13:BT22 BU23 BT25:BT71 BU72 BT74:BT80 BT82:BT103 BT105:BT114 BT116:BT134 BU135 BM137:BM140 BM142:BM162 BM164:BM182 BM184:BM199 BN200 BM202:BM250 BN251:BN253 BM254" xr:uid="{00000000-0002-0000-1700-000020000000}">
      <formula1>"PAFSE,RCEF,PAFSE and RCEF"</formula1>
    </dataValidation>
    <dataValidation type="list" allowBlank="1" showErrorMessage="1" sqref="X13:X23 X25:X72 X74:X80 X82:X103 X105:X114 X116:X135 X137:X140 X142:X162 X164:X182 X184:X200 X202:X254" xr:uid="{00000000-0002-0000-1700-000023000000}">
      <formula1>"NC I,NC II,NC III,NC IV,Level I,Level II,Level III,Level IV,N/A"</formula1>
    </dataValidation>
    <dataValidation type="list" allowBlank="1" showErrorMessage="1" sqref="R137:R139 R142:R162 R165:R182 R184:R185 R191:R199 R215:R250 R254" xr:uid="{00000000-0002-0000-1700-000024000000}">
      <formula1>"WTR,RTP,CoC,Bundled Program,WTR-MCC,RTP-MCC"</formula1>
    </dataValidation>
  </dataValidations>
  <hyperlinks>
    <hyperlink ref="N15" r:id="rId1" xr:uid="{00000000-0004-0000-1700-000000000000}"/>
    <hyperlink ref="N30" r:id="rId2" xr:uid="{00000000-0004-0000-1700-000001000000}"/>
    <hyperlink ref="N32" r:id="rId3" xr:uid="{00000000-0004-0000-1700-000002000000}"/>
    <hyperlink ref="N43" r:id="rId4" xr:uid="{00000000-0004-0000-1700-000003000000}"/>
    <hyperlink ref="N44" r:id="rId5" xr:uid="{00000000-0004-0000-1700-000004000000}"/>
    <hyperlink ref="N50" r:id="rId6" xr:uid="{00000000-0004-0000-1700-000005000000}"/>
    <hyperlink ref="N66" r:id="rId7" xr:uid="{00000000-0004-0000-1700-000006000000}"/>
    <hyperlink ref="N67" r:id="rId8" xr:uid="{00000000-0004-0000-1700-000007000000}"/>
    <hyperlink ref="N69" r:id="rId9" xr:uid="{00000000-0004-0000-1700-000008000000}"/>
    <hyperlink ref="N70" r:id="rId10" xr:uid="{00000000-0004-0000-1700-000009000000}"/>
    <hyperlink ref="N71" r:id="rId11" xr:uid="{00000000-0004-0000-1700-00000A000000}"/>
    <hyperlink ref="N94" r:id="rId12" xr:uid="{00000000-0004-0000-1700-00000B000000}"/>
    <hyperlink ref="N95" r:id="rId13" xr:uid="{00000000-0004-0000-1700-00000C000000}"/>
    <hyperlink ref="N96" r:id="rId14" xr:uid="{00000000-0004-0000-1700-00000D000000}"/>
    <hyperlink ref="N101" r:id="rId15" xr:uid="{00000000-0004-0000-1700-00000E000000}"/>
    <hyperlink ref="N102" r:id="rId16" xr:uid="{00000000-0004-0000-1700-00000F000000}"/>
    <hyperlink ref="N105" r:id="rId17" xr:uid="{00000000-0004-0000-1700-000010000000}"/>
    <hyperlink ref="N109" r:id="rId18" xr:uid="{00000000-0004-0000-1700-000011000000}"/>
    <hyperlink ref="N112" r:id="rId19" xr:uid="{00000000-0004-0000-1700-000012000000}"/>
    <hyperlink ref="N113" r:id="rId20" xr:uid="{00000000-0004-0000-1700-000013000000}"/>
    <hyperlink ref="N148" r:id="rId21" xr:uid="{00000000-0004-0000-1700-000014000000}"/>
    <hyperlink ref="N179" r:id="rId22" xr:uid="{00000000-0004-0000-1700-000015000000}"/>
    <hyperlink ref="N182" r:id="rId23" xr:uid="{00000000-0004-0000-1700-000016000000}"/>
    <hyperlink ref="N215" r:id="rId24" xr:uid="{00000000-0004-0000-1700-000017000000}"/>
    <hyperlink ref="N230" r:id="rId25" xr:uid="{00000000-0004-0000-1700-000018000000}"/>
    <hyperlink ref="N239" r:id="rId26" xr:uid="{00000000-0004-0000-1700-000019000000}"/>
  </hyperlinks>
  <pageMargins left="0.7" right="0.7" top="0.75" bottom="0.75" header="0.3" footer="0.3"/>
  <extLst>
    <ext xmlns:x14="http://schemas.microsoft.com/office/spreadsheetml/2009/9/main" uri="{CCE6A557-97BC-4b89-ADB6-D9C93CAAB3DF}">
      <x14:dataValidations xmlns:xm="http://schemas.microsoft.com/office/excel/2006/main" count="11">
        <x14:dataValidation type="list" allowBlank="1" showErrorMessage="1" xr:uid="{00000000-0002-0000-1700-000001000000}">
          <x14:formula1>
            <xm:f>Ref!$H$15:$H$28</xm:f>
          </x14:formula1>
          <xm:sqref>C2:C11 C13:C22 C25:C72 C74:C80 C82:C103 C105:C114 C116:C134 C137:C140 C142:C162 C164:C182 C184:C199 C202:C250 C254</xm:sqref>
        </x14:dataValidation>
        <x14:dataValidation type="list" allowBlank="1" showErrorMessage="1" xr:uid="{00000000-0002-0000-1700-000004000000}">
          <x14:formula1>
            <xm:f>Ref!$G$15:$G$26</xm:f>
          </x14:formula1>
          <xm:sqref>BV2:BV11 BV13:BV23 BV25:BV72 BV74:BV80 BV82:BV103 BV105:BV114 BV116:BV135 BP137:BP140 BP142:BP162 BP164:BP182 BP184:BP200 BP202:BP254</xm:sqref>
        </x14:dataValidation>
        <x14:dataValidation type="list" allowBlank="1" showErrorMessage="1" xr:uid="{00000000-0002-0000-1700-000009000000}">
          <x14:formula1>
            <xm:f>Ref!$I$2:$I$14</xm:f>
          </x14:formula1>
          <xm:sqref>AN137:AN140 AN142:AN162 AN164:AN182 AN184:AN200 AN202:AN254</xm:sqref>
        </x14:dataValidation>
        <x14:dataValidation type="list" allowBlank="1" showErrorMessage="1" xr:uid="{00000000-0002-0000-1700-00000A000000}">
          <x14:formula1>
            <xm:f>Ref!$J$15:$J$25</xm:f>
          </x14:formula1>
          <xm:sqref>BY25:BY72 BY74:BY80 BY82:BY103 BY105:BY114 BY116:BY135 BS137:BS140 BS142:BS162 BS164:BS182 BS184:BS200 BS202:BS254</xm:sqref>
        </x14:dataValidation>
        <x14:dataValidation type="list" allowBlank="1" showErrorMessage="1" xr:uid="{00000000-0002-0000-1700-00000C000000}">
          <x14:formula1>
            <xm:f>Ref!$B$2:$B$718</xm:f>
          </x14:formula1>
          <xm:sqref>S2:S11 S13:S23 S25:S72 S74:S80 S82:S103 S105:S114 S116:S135 S137:S140 S142:S162 S164:S182 S184:S200 S202:S254</xm:sqref>
        </x14:dataValidation>
        <x14:dataValidation type="list" allowBlank="1" showErrorMessage="1" xr:uid="{00000000-0002-0000-1700-00000D000000}">
          <x14:formula1>
            <xm:f>Ref!$J$15:$J$23</xm:f>
          </x14:formula1>
          <xm:sqref>BY2:BY4 BY13 BY23</xm:sqref>
        </x14:dataValidation>
        <x14:dataValidation type="list" allowBlank="1" showErrorMessage="1" xr:uid="{00000000-0002-0000-1700-00000F000000}">
          <x14:formula1>
            <xm:f>Ref!$I$2:$I$12</xm:f>
          </x14:formula1>
          <xm:sqref>AM2:AM11 AM13:AM23 AM25:AM72 AM74:AM80 AM82:AM103 AM105:AM114 AM116:AM135</xm:sqref>
        </x14:dataValidation>
        <x14:dataValidation type="list" allowBlank="1" showErrorMessage="1" xr:uid="{00000000-0002-0000-1700-000014000000}">
          <x14:formula1>
            <xm:f>Ref!$J$15:$J$24</xm:f>
          </x14:formula1>
          <xm:sqref>BY5:BY11 BY14:BY22</xm:sqref>
        </x14:dataValidation>
        <x14:dataValidation type="list" allowBlank="1" xr:uid="{00000000-0002-0000-1700-000015000000}">
          <x14:formula1>
            <xm:f>Ref!$I$467:$I$556</xm:f>
          </x14:formula1>
          <xm:sqref>U2:U11 U13:U23 U25:U72 U74:U80 U82:U103 U105:U114 U116:U135 U137:U140 U142:U162 U164:U182 U184:U200 U202:U254</xm:sqref>
        </x14:dataValidation>
        <x14:dataValidation type="list" allowBlank="1" showErrorMessage="1" xr:uid="{00000000-0002-0000-1700-000021000000}">
          <x14:formula1>
            <xm:f>'Ref2'!$A$2:$Z$200</xm:f>
          </x14:formula1>
          <xm:sqref>T2:T4 T13 T26 T74:T77 T82 T116:T122 T164 T186:T190 T202:T214</xm:sqref>
        </x14:dataValidation>
        <x14:dataValidation type="list" allowBlank="1" showErrorMessage="1" xr:uid="{00000000-0002-0000-1700-000022000000}">
          <x14:formula1>
            <xm:f>'Ref2'!$A$2:$Z$181</xm:f>
          </x14:formula1>
          <xm:sqref>T5:T11 T14:T23 T27:T72 T78:T80 T83:T103 T105:T114 T123 T125:T135 T137:T140 T142:T162 T165:T182 T184:T185 T191:T200 T215:T254</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CT42"/>
  <sheetViews>
    <sheetView workbookViewId="0"/>
  </sheetViews>
  <sheetFormatPr defaultColWidth="12.5703125" defaultRowHeight="15" customHeight="1"/>
  <cols>
    <col min="1" max="1" width="9.28515625" customWidth="1"/>
    <col min="2" max="2" width="9.7109375" customWidth="1"/>
    <col min="7" max="7" width="22.42578125" customWidth="1"/>
    <col min="10" max="10" width="19.42578125" customWidth="1"/>
    <col min="20" max="20" width="26.42578125" customWidth="1"/>
    <col min="22" max="22" width="22.85546875" customWidth="1"/>
    <col min="26" max="26" width="18.7109375" customWidth="1"/>
    <col min="39" max="39" width="21.140625" customWidth="1"/>
    <col min="78" max="78" width="30.140625" customWidth="1"/>
  </cols>
  <sheetData>
    <row r="1" spans="1:98" ht="15.75" customHeight="1">
      <c r="A1" s="394" t="s">
        <v>0</v>
      </c>
      <c r="B1" s="394" t="s">
        <v>1</v>
      </c>
      <c r="C1" s="394" t="s">
        <v>3694</v>
      </c>
      <c r="D1" s="394" t="s">
        <v>3695</v>
      </c>
      <c r="E1" s="394" t="s">
        <v>3696</v>
      </c>
      <c r="F1" s="395" t="s">
        <v>3697</v>
      </c>
      <c r="G1" s="394" t="s">
        <v>2</v>
      </c>
      <c r="H1" s="396" t="s">
        <v>4101</v>
      </c>
      <c r="I1" s="394" t="s">
        <v>4102</v>
      </c>
      <c r="J1" s="394" t="s">
        <v>3698</v>
      </c>
      <c r="K1" s="394" t="s">
        <v>4103</v>
      </c>
      <c r="L1" s="394" t="s">
        <v>4104</v>
      </c>
      <c r="M1" s="394" t="s">
        <v>3</v>
      </c>
      <c r="N1" s="394" t="s">
        <v>4105</v>
      </c>
      <c r="O1" s="394" t="s">
        <v>4106</v>
      </c>
      <c r="P1" s="394" t="s">
        <v>4107</v>
      </c>
      <c r="Q1" s="396" t="s">
        <v>4108</v>
      </c>
      <c r="R1" s="394" t="s">
        <v>8</v>
      </c>
      <c r="S1" s="394" t="s">
        <v>4</v>
      </c>
      <c r="T1" s="397" t="s">
        <v>4109</v>
      </c>
      <c r="U1" s="398" t="s">
        <v>4110</v>
      </c>
      <c r="V1" s="396" t="s">
        <v>4111</v>
      </c>
      <c r="W1" s="394" t="s">
        <v>4112</v>
      </c>
      <c r="X1" s="394" t="s">
        <v>7826</v>
      </c>
      <c r="Y1" s="394" t="s">
        <v>6</v>
      </c>
      <c r="Z1" s="394" t="s">
        <v>4114</v>
      </c>
      <c r="AA1" s="394" t="s">
        <v>7</v>
      </c>
      <c r="AB1" s="394" t="s">
        <v>4115</v>
      </c>
      <c r="AC1" s="394" t="s">
        <v>8662</v>
      </c>
      <c r="AD1" s="396" t="s">
        <v>4116</v>
      </c>
      <c r="AE1" s="394" t="s">
        <v>8663</v>
      </c>
      <c r="AF1" s="399" t="s">
        <v>4117</v>
      </c>
      <c r="AG1" s="394" t="s">
        <v>4118</v>
      </c>
      <c r="AH1" s="394" t="s">
        <v>4119</v>
      </c>
      <c r="AI1" s="394" t="s">
        <v>8664</v>
      </c>
      <c r="AJ1" s="400" t="s">
        <v>4121</v>
      </c>
      <c r="AK1" s="400" t="s">
        <v>4122</v>
      </c>
      <c r="AL1" s="400" t="s">
        <v>4123</v>
      </c>
      <c r="AM1" s="400" t="s">
        <v>4124</v>
      </c>
      <c r="AN1" s="394" t="s">
        <v>4125</v>
      </c>
      <c r="AO1" s="394" t="s">
        <v>4126</v>
      </c>
      <c r="AP1" s="394" t="s">
        <v>4127</v>
      </c>
      <c r="AQ1" s="394" t="s">
        <v>7</v>
      </c>
      <c r="AR1" s="394" t="s">
        <v>8661</v>
      </c>
      <c r="AS1" s="394" t="s">
        <v>4129</v>
      </c>
      <c r="AT1" s="401" t="s">
        <v>4130</v>
      </c>
      <c r="AU1" s="402" t="s">
        <v>4131</v>
      </c>
      <c r="AV1" s="402" t="s">
        <v>4132</v>
      </c>
      <c r="AW1" s="402"/>
      <c r="AX1" s="402" t="s">
        <v>4130</v>
      </c>
      <c r="AY1" s="402" t="s">
        <v>4131</v>
      </c>
      <c r="AZ1" s="402"/>
      <c r="BA1" s="402" t="s">
        <v>4132</v>
      </c>
      <c r="BB1" s="402" t="s">
        <v>4130</v>
      </c>
      <c r="BC1" s="402" t="s">
        <v>4131</v>
      </c>
      <c r="BD1" s="402" t="s">
        <v>4132</v>
      </c>
      <c r="BE1" s="863"/>
      <c r="BF1" s="401" t="s">
        <v>4133</v>
      </c>
      <c r="BG1" s="402" t="s">
        <v>4134</v>
      </c>
      <c r="BH1" s="402" t="s">
        <v>4128</v>
      </c>
      <c r="BI1" s="402" t="s">
        <v>4135</v>
      </c>
      <c r="BJ1" s="402" t="s">
        <v>4136</v>
      </c>
      <c r="BK1" s="402" t="s">
        <v>4128</v>
      </c>
      <c r="BL1" s="402" t="s">
        <v>10121</v>
      </c>
      <c r="BM1" s="402" t="s">
        <v>10122</v>
      </c>
      <c r="BN1" s="402" t="s">
        <v>10123</v>
      </c>
      <c r="BO1" s="402" t="s">
        <v>10124</v>
      </c>
      <c r="BP1" s="402" t="s">
        <v>10125</v>
      </c>
      <c r="BQ1" s="402" t="s">
        <v>10126</v>
      </c>
      <c r="BR1" s="402" t="s">
        <v>10127</v>
      </c>
      <c r="BS1" s="864" t="s">
        <v>10128</v>
      </c>
      <c r="BT1" s="400" t="s">
        <v>4137</v>
      </c>
      <c r="BU1" s="403" t="s">
        <v>4138</v>
      </c>
      <c r="BV1" s="403" t="s">
        <v>4139</v>
      </c>
      <c r="BW1" s="404" t="s">
        <v>4140</v>
      </c>
      <c r="BX1" s="404" t="s">
        <v>4141</v>
      </c>
      <c r="BY1" s="400" t="s">
        <v>4142</v>
      </c>
      <c r="BZ1" s="405" t="s">
        <v>9</v>
      </c>
      <c r="CA1" s="406"/>
      <c r="CB1" s="407" t="s">
        <v>4143</v>
      </c>
      <c r="CC1" s="407" t="s">
        <v>4144</v>
      </c>
      <c r="CD1" s="407" t="s">
        <v>4145</v>
      </c>
      <c r="CE1" s="407" t="s">
        <v>4143</v>
      </c>
      <c r="CF1" s="407" t="s">
        <v>4144</v>
      </c>
      <c r="CG1" s="408" t="s">
        <v>4145</v>
      </c>
      <c r="CH1" s="409"/>
      <c r="CI1" s="410" t="s">
        <v>4146</v>
      </c>
      <c r="CJ1" s="411" t="s">
        <v>4147</v>
      </c>
      <c r="CK1" s="410" t="s">
        <v>4148</v>
      </c>
      <c r="CL1" s="410" t="s">
        <v>4149</v>
      </c>
      <c r="CM1" s="410" t="s">
        <v>4150</v>
      </c>
      <c r="CN1" s="410" t="s">
        <v>4151</v>
      </c>
      <c r="CO1" s="412" t="s">
        <v>4152</v>
      </c>
      <c r="CP1" s="412" t="s">
        <v>2273</v>
      </c>
      <c r="CQ1" s="412" t="s">
        <v>35</v>
      </c>
      <c r="CR1" s="412" t="s">
        <v>21</v>
      </c>
      <c r="CS1" s="412"/>
      <c r="CT1" s="412"/>
    </row>
    <row r="2" spans="1:98" ht="15.75" customHeight="1">
      <c r="A2" s="63" t="s">
        <v>10</v>
      </c>
      <c r="B2" s="63" t="s">
        <v>27</v>
      </c>
      <c r="C2" s="63" t="s">
        <v>123</v>
      </c>
      <c r="D2" s="63" t="s">
        <v>124</v>
      </c>
      <c r="E2" s="63" t="s">
        <v>509</v>
      </c>
      <c r="F2" s="315" t="str">
        <f t="array" ref="F2">IFERROR(INDEX(UIID!$K$2:$K998, MATCH(CONCATENATE(B2,D2,G2,J2), UIID!$B$2:$B998&amp;UIID!$D$2:$D998&amp;UIID!$G$2:$G998&amp;UIID!$H$2:$H998, 0),), "Not Found")</f>
        <v>0712-0003</v>
      </c>
      <c r="G2" s="63" t="s">
        <v>3460</v>
      </c>
      <c r="H2" s="63">
        <v>1</v>
      </c>
      <c r="I2" s="63" t="s">
        <v>10184</v>
      </c>
      <c r="J2" s="63" t="s">
        <v>227</v>
      </c>
      <c r="K2" s="63">
        <v>9.7021431242957092</v>
      </c>
      <c r="L2" s="63">
        <v>124.10275016739</v>
      </c>
      <c r="M2" s="63" t="s">
        <v>4329</v>
      </c>
      <c r="N2" s="63" t="s">
        <v>4330</v>
      </c>
      <c r="O2" s="63" t="s">
        <v>113</v>
      </c>
      <c r="P2" s="63" t="s">
        <v>226</v>
      </c>
      <c r="Q2" s="63" t="s">
        <v>4156</v>
      </c>
      <c r="R2" s="63" t="s">
        <v>5421</v>
      </c>
      <c r="S2" s="63" t="s">
        <v>125</v>
      </c>
      <c r="T2" s="63" t="s">
        <v>3404</v>
      </c>
      <c r="U2" s="63"/>
      <c r="V2" s="413" t="s">
        <v>4331</v>
      </c>
      <c r="W2" s="63"/>
      <c r="X2" s="63" t="s">
        <v>4164</v>
      </c>
      <c r="Y2" s="63" t="s">
        <v>237</v>
      </c>
      <c r="Z2" s="63" t="s">
        <v>238</v>
      </c>
      <c r="AA2" s="429">
        <v>45342</v>
      </c>
      <c r="AB2" s="430">
        <v>47170</v>
      </c>
      <c r="AC2" s="63" t="s">
        <v>4158</v>
      </c>
      <c r="AD2" s="63"/>
      <c r="AE2" s="63" t="s">
        <v>4168</v>
      </c>
      <c r="AF2" s="63" t="s">
        <v>8732</v>
      </c>
      <c r="AG2" s="63" t="s">
        <v>4552</v>
      </c>
      <c r="AH2" s="63" t="s">
        <v>8733</v>
      </c>
      <c r="AI2" s="430">
        <v>46127</v>
      </c>
      <c r="AJ2" s="174"/>
      <c r="AK2" s="174"/>
      <c r="AL2" s="418">
        <v>45673</v>
      </c>
      <c r="AM2" s="174" t="s">
        <v>2291</v>
      </c>
      <c r="AN2" s="174"/>
      <c r="AO2" s="174"/>
      <c r="AP2" s="174"/>
      <c r="AQ2" s="174"/>
      <c r="AR2" s="174"/>
      <c r="AS2" s="174"/>
      <c r="AT2" s="174"/>
      <c r="AU2" s="174"/>
      <c r="AV2" s="174"/>
      <c r="AW2" s="174"/>
      <c r="AX2" s="174"/>
      <c r="AY2" s="174"/>
      <c r="AZ2" s="174"/>
      <c r="BA2" s="174"/>
      <c r="BB2" s="174"/>
      <c r="BC2" s="174"/>
      <c r="BD2" s="174"/>
      <c r="BE2" s="174"/>
      <c r="BF2" s="174"/>
      <c r="BG2" s="174"/>
      <c r="BH2" s="174"/>
      <c r="BI2" s="174"/>
      <c r="BJ2" s="174"/>
      <c r="BK2" s="174"/>
      <c r="BL2" s="174"/>
      <c r="BM2" s="174"/>
      <c r="BN2" s="174"/>
      <c r="BO2" s="174"/>
      <c r="BP2" s="174"/>
      <c r="BQ2" s="174"/>
      <c r="BR2" s="174"/>
      <c r="BS2" s="174"/>
      <c r="BT2" s="174"/>
      <c r="BU2" s="416" t="b">
        <v>1</v>
      </c>
      <c r="BV2" s="174" t="s">
        <v>2306</v>
      </c>
      <c r="BW2" s="174">
        <v>2025</v>
      </c>
      <c r="BX2" s="415">
        <v>45674</v>
      </c>
      <c r="BY2" s="174" t="s">
        <v>2323</v>
      </c>
      <c r="BZ2" s="419"/>
      <c r="CA2" s="424"/>
      <c r="CB2" s="425"/>
      <c r="CC2" s="422"/>
      <c r="CD2" s="425"/>
      <c r="CE2" s="425"/>
      <c r="CF2" s="422"/>
      <c r="CG2" s="425"/>
      <c r="CH2" s="424"/>
      <c r="CI2" s="425"/>
      <c r="CJ2" s="428">
        <v>44123</v>
      </c>
      <c r="CK2" s="426">
        <f t="shared" ref="CK2:CK5" si="0">COUNTIF(BY2,"new tvi &amp; program")</f>
        <v>0</v>
      </c>
      <c r="CL2" s="426">
        <f t="shared" ref="CL2:CL5" si="1">COUNTIF(BY2,"additional program")</f>
        <v>0</v>
      </c>
      <c r="CM2" s="426">
        <f t="shared" ref="CM2:CM5" si="2">COUNTIF(BY2,"migration")</f>
        <v>0</v>
      </c>
      <c r="CN2" s="426">
        <f t="shared" ref="CN2:CN5" si="3">SUM(CK2:CM2)</f>
        <v>0</v>
      </c>
      <c r="CO2" s="425" t="b">
        <f>COUNTIF($Z$3:$Z316,$Z2)&gt;1</f>
        <v>0</v>
      </c>
      <c r="CP2" s="425"/>
      <c r="CQ2" s="425"/>
      <c r="CR2" s="425"/>
      <c r="CS2" s="425"/>
      <c r="CT2" s="425"/>
    </row>
    <row r="3" spans="1:98" ht="15.75" customHeight="1">
      <c r="A3" s="174" t="s">
        <v>10</v>
      </c>
      <c r="B3" s="63" t="s">
        <v>11</v>
      </c>
      <c r="C3" s="63" t="s">
        <v>509</v>
      </c>
      <c r="D3" s="63" t="s">
        <v>1177</v>
      </c>
      <c r="E3" s="63" t="s">
        <v>123</v>
      </c>
      <c r="F3" s="315" t="str">
        <f t="array" ref="F3">IFERROR(INDEX(UIID!$K$2:$K998, MATCH(CONCATENATE(B3,D3,G3,J3), UIID!$B$2:$B998&amp;UIID!$D$2:$D998&amp;UIID!$G$2:$G998&amp;UIID!$H$2:$H998, 0),), "Not Found")</f>
        <v>0722-0017</v>
      </c>
      <c r="G3" s="885" t="s">
        <v>1178</v>
      </c>
      <c r="H3" s="63">
        <v>1</v>
      </c>
      <c r="I3" s="63" t="s">
        <v>10185</v>
      </c>
      <c r="J3" s="63" t="s">
        <v>1179</v>
      </c>
      <c r="K3" s="498">
        <v>10.912817</v>
      </c>
      <c r="L3" s="498">
        <v>124.027939</v>
      </c>
      <c r="M3" s="63" t="s">
        <v>1180</v>
      </c>
      <c r="N3" s="63"/>
      <c r="O3" s="63" t="s">
        <v>15</v>
      </c>
      <c r="P3" s="63" t="s">
        <v>16</v>
      </c>
      <c r="Q3" s="63" t="s">
        <v>4156</v>
      </c>
      <c r="R3" s="63" t="s">
        <v>35</v>
      </c>
      <c r="S3" s="63" t="s">
        <v>84</v>
      </c>
      <c r="T3" s="63" t="s">
        <v>85</v>
      </c>
      <c r="U3" s="63"/>
      <c r="V3" s="413" t="s">
        <v>10186</v>
      </c>
      <c r="W3" s="63"/>
      <c r="X3" s="63" t="s">
        <v>4164</v>
      </c>
      <c r="Y3" s="63" t="s">
        <v>86</v>
      </c>
      <c r="Z3" s="63">
        <v>907022007</v>
      </c>
      <c r="AA3" s="429">
        <v>45436</v>
      </c>
      <c r="AB3" s="429">
        <v>47265</v>
      </c>
      <c r="AC3" s="63" t="s">
        <v>4158</v>
      </c>
      <c r="AD3" s="63"/>
      <c r="AE3" s="63" t="s">
        <v>4159</v>
      </c>
      <c r="AF3" s="63"/>
      <c r="AG3" s="63" t="s">
        <v>5504</v>
      </c>
      <c r="AH3" s="63" t="s">
        <v>9375</v>
      </c>
      <c r="AI3" s="430">
        <v>45315</v>
      </c>
      <c r="AJ3" s="174"/>
      <c r="AK3" s="174"/>
      <c r="AL3" s="418">
        <v>45666</v>
      </c>
      <c r="AM3" s="174" t="s">
        <v>129</v>
      </c>
      <c r="AN3" s="174"/>
      <c r="AO3" s="174"/>
      <c r="AP3" s="174"/>
      <c r="AQ3" s="174"/>
      <c r="AR3" s="174"/>
      <c r="AS3" s="174"/>
      <c r="AT3" s="174"/>
      <c r="AU3" s="174"/>
      <c r="AV3" s="174"/>
      <c r="AW3" s="174"/>
      <c r="AX3" s="174"/>
      <c r="AY3" s="174"/>
      <c r="AZ3" s="174"/>
      <c r="BA3" s="174"/>
      <c r="BB3" s="174"/>
      <c r="BC3" s="174"/>
      <c r="BD3" s="174"/>
      <c r="BE3" s="174"/>
      <c r="BF3" s="174"/>
      <c r="BG3" s="174"/>
      <c r="BH3" s="174"/>
      <c r="BI3" s="174"/>
      <c r="BJ3" s="174"/>
      <c r="BK3" s="174"/>
      <c r="BL3" s="174"/>
      <c r="BM3" s="174"/>
      <c r="BN3" s="174"/>
      <c r="BO3" s="174"/>
      <c r="BP3" s="174"/>
      <c r="BQ3" s="174"/>
      <c r="BR3" s="174"/>
      <c r="BS3" s="174"/>
      <c r="BT3" s="174"/>
      <c r="BU3" s="416" t="b">
        <v>1</v>
      </c>
      <c r="BV3" s="174" t="s">
        <v>2306</v>
      </c>
      <c r="BW3" s="174">
        <v>2025</v>
      </c>
      <c r="BX3" s="415">
        <v>45666</v>
      </c>
      <c r="BY3" s="174" t="s">
        <v>2323</v>
      </c>
      <c r="BZ3" s="419" t="s">
        <v>10187</v>
      </c>
      <c r="CA3" s="424"/>
      <c r="CB3" s="462"/>
      <c r="CC3" s="422" t="s">
        <v>2323</v>
      </c>
      <c r="CD3" s="530" t="s">
        <v>10188</v>
      </c>
      <c r="CE3" s="530"/>
      <c r="CF3" s="422"/>
      <c r="CG3" s="530"/>
      <c r="CH3" s="424"/>
      <c r="CI3" s="462">
        <v>1</v>
      </c>
      <c r="CJ3" s="428">
        <v>39869</v>
      </c>
      <c r="CK3" s="426">
        <f t="shared" si="0"/>
        <v>0</v>
      </c>
      <c r="CL3" s="426">
        <f t="shared" si="1"/>
        <v>0</v>
      </c>
      <c r="CM3" s="426">
        <f t="shared" si="2"/>
        <v>0</v>
      </c>
      <c r="CN3" s="426">
        <f t="shared" si="3"/>
        <v>0</v>
      </c>
      <c r="CO3" s="425" t="b">
        <f t="shared" ref="CO3:CO4" si="4">COUNTIF($Z$3:$Z1897,$Z3)&gt;1</f>
        <v>0</v>
      </c>
    </row>
    <row r="4" spans="1:98" ht="15.75" customHeight="1">
      <c r="A4" s="174" t="s">
        <v>10</v>
      </c>
      <c r="B4" s="63" t="s">
        <v>11</v>
      </c>
      <c r="C4" s="63" t="s">
        <v>509</v>
      </c>
      <c r="D4" s="63" t="s">
        <v>1177</v>
      </c>
      <c r="E4" s="63" t="s">
        <v>123</v>
      </c>
      <c r="F4" s="315" t="str">
        <f t="array" ref="F4">IFERROR(INDEX(UIID!$K$2:$K998, MATCH(CONCATENATE(B4,D4,G4,J4), UIID!$B$2:$B998&amp;UIID!$D$2:$D998&amp;UIID!$G$2:$G998&amp;UIID!$H$2:$H998, 0),), "Not Found")</f>
        <v>0722-0017</v>
      </c>
      <c r="G4" s="885" t="s">
        <v>1178</v>
      </c>
      <c r="H4" s="63">
        <v>1</v>
      </c>
      <c r="I4" s="63" t="s">
        <v>10185</v>
      </c>
      <c r="J4" s="63" t="s">
        <v>1179</v>
      </c>
      <c r="K4" s="342">
        <v>10.912817</v>
      </c>
      <c r="L4" s="342">
        <v>124.027939</v>
      </c>
      <c r="M4" s="63" t="s">
        <v>1180</v>
      </c>
      <c r="N4" s="63"/>
      <c r="O4" s="63" t="s">
        <v>15</v>
      </c>
      <c r="P4" s="63" t="s">
        <v>16</v>
      </c>
      <c r="Q4" s="63" t="s">
        <v>4156</v>
      </c>
      <c r="R4" s="63" t="s">
        <v>35</v>
      </c>
      <c r="S4" s="63" t="s">
        <v>143</v>
      </c>
      <c r="T4" s="63" t="s">
        <v>144</v>
      </c>
      <c r="U4" s="63"/>
      <c r="V4" s="413" t="s">
        <v>10186</v>
      </c>
      <c r="W4" s="63"/>
      <c r="X4" s="63" t="s">
        <v>4164</v>
      </c>
      <c r="Y4" s="63" t="s">
        <v>308</v>
      </c>
      <c r="Z4" s="63">
        <v>907022008</v>
      </c>
      <c r="AA4" s="429">
        <v>45436</v>
      </c>
      <c r="AB4" s="429">
        <v>47265</v>
      </c>
      <c r="AC4" s="63" t="s">
        <v>4158</v>
      </c>
      <c r="AD4" s="63"/>
      <c r="AE4" s="63" t="s">
        <v>4159</v>
      </c>
      <c r="AF4" s="63"/>
      <c r="AG4" s="63" t="s">
        <v>4283</v>
      </c>
      <c r="AH4" s="63" t="s">
        <v>4283</v>
      </c>
      <c r="AI4" s="63" t="s">
        <v>4283</v>
      </c>
      <c r="AJ4" s="174"/>
      <c r="AK4" s="174"/>
      <c r="AL4" s="418">
        <v>45666</v>
      </c>
      <c r="AM4" s="174" t="s">
        <v>129</v>
      </c>
      <c r="AN4" s="174"/>
      <c r="AO4" s="174"/>
      <c r="AP4" s="174"/>
      <c r="AQ4" s="174"/>
      <c r="AR4" s="174"/>
      <c r="AS4" s="174"/>
      <c r="AT4" s="174"/>
      <c r="AU4" s="174"/>
      <c r="AV4" s="174"/>
      <c r="AW4" s="174"/>
      <c r="AX4" s="174"/>
      <c r="AY4" s="174"/>
      <c r="AZ4" s="174"/>
      <c r="BA4" s="174"/>
      <c r="BB4" s="174"/>
      <c r="BC4" s="174"/>
      <c r="BD4" s="174"/>
      <c r="BE4" s="174"/>
      <c r="BF4" s="174"/>
      <c r="BG4" s="174"/>
      <c r="BH4" s="174"/>
      <c r="BI4" s="174"/>
      <c r="BJ4" s="174"/>
      <c r="BK4" s="174"/>
      <c r="BL4" s="174"/>
      <c r="BM4" s="174"/>
      <c r="BN4" s="174"/>
      <c r="BO4" s="174"/>
      <c r="BP4" s="174"/>
      <c r="BQ4" s="174"/>
      <c r="BR4" s="174"/>
      <c r="BS4" s="174"/>
      <c r="BT4" s="174"/>
      <c r="BU4" s="416" t="b">
        <v>1</v>
      </c>
      <c r="BV4" s="174" t="s">
        <v>2306</v>
      </c>
      <c r="BW4" s="174">
        <v>2025</v>
      </c>
      <c r="BX4" s="415">
        <v>45666</v>
      </c>
      <c r="BY4" s="174" t="s">
        <v>2323</v>
      </c>
      <c r="BZ4" s="419" t="s">
        <v>10189</v>
      </c>
      <c r="CA4" s="424"/>
      <c r="CB4" s="462"/>
      <c r="CC4" s="422" t="s">
        <v>2323</v>
      </c>
      <c r="CD4" s="530" t="s">
        <v>10188</v>
      </c>
      <c r="CE4" s="530"/>
      <c r="CF4" s="422"/>
      <c r="CG4" s="530"/>
      <c r="CH4" s="424"/>
      <c r="CI4" s="462"/>
      <c r="CJ4" s="428">
        <v>39869</v>
      </c>
      <c r="CK4" s="426">
        <f t="shared" si="0"/>
        <v>0</v>
      </c>
      <c r="CL4" s="426">
        <f t="shared" si="1"/>
        <v>0</v>
      </c>
      <c r="CM4" s="426">
        <f t="shared" si="2"/>
        <v>0</v>
      </c>
      <c r="CN4" s="426">
        <f t="shared" si="3"/>
        <v>0</v>
      </c>
      <c r="CO4" s="425" t="b">
        <f t="shared" si="4"/>
        <v>0</v>
      </c>
    </row>
    <row r="5" spans="1:98" ht="15.75" customHeight="1">
      <c r="A5" s="174" t="s">
        <v>10</v>
      </c>
      <c r="B5" s="174" t="s">
        <v>11</v>
      </c>
      <c r="C5" s="174" t="s">
        <v>28</v>
      </c>
      <c r="D5" s="63" t="s">
        <v>458</v>
      </c>
      <c r="E5" s="63" t="s">
        <v>30</v>
      </c>
      <c r="F5" s="315" t="str">
        <f t="array" ref="F5">IFERROR(INDEX(UIID!$K$2:$K998, MATCH(CONCATENATE(B5,D5,G5,J5), UIID!$B$2:$B998&amp;UIID!$D$2:$D998&amp;UIID!$G$2:$G998&amp;UIID!$H$2:$H998, 0),), "Not Found")</f>
        <v>0722-0100</v>
      </c>
      <c r="G5" s="886" t="s">
        <v>3811</v>
      </c>
      <c r="H5" s="63">
        <v>1</v>
      </c>
      <c r="I5" s="174" t="s">
        <v>5644</v>
      </c>
      <c r="J5" s="174" t="s">
        <v>2248</v>
      </c>
      <c r="K5" s="174">
        <v>10.2674777882937</v>
      </c>
      <c r="L5" s="174">
        <v>123.832472713366</v>
      </c>
      <c r="M5" s="63" t="s">
        <v>2249</v>
      </c>
      <c r="N5" s="174"/>
      <c r="O5" s="63" t="s">
        <v>113</v>
      </c>
      <c r="P5" s="63" t="s">
        <v>132</v>
      </c>
      <c r="Q5" s="174" t="s">
        <v>4156</v>
      </c>
      <c r="R5" s="174" t="s">
        <v>35</v>
      </c>
      <c r="S5" s="63" t="s">
        <v>8666</v>
      </c>
      <c r="T5" s="174" t="s">
        <v>228</v>
      </c>
      <c r="U5" s="174"/>
      <c r="V5" s="153"/>
      <c r="W5" s="174" t="s">
        <v>4858</v>
      </c>
      <c r="X5" s="63" t="s">
        <v>4157</v>
      </c>
      <c r="Y5" s="174">
        <v>148</v>
      </c>
      <c r="Z5" s="174" t="s">
        <v>9603</v>
      </c>
      <c r="AA5" s="429">
        <v>44924</v>
      </c>
      <c r="AB5" s="429">
        <v>46749</v>
      </c>
      <c r="AC5" s="63" t="s">
        <v>4158</v>
      </c>
      <c r="AD5" s="174"/>
      <c r="AE5" s="63" t="s">
        <v>4159</v>
      </c>
      <c r="AF5" s="63"/>
      <c r="AG5" s="174" t="s">
        <v>9604</v>
      </c>
      <c r="AH5" s="174" t="s">
        <v>9605</v>
      </c>
      <c r="AI5" s="466">
        <v>45275</v>
      </c>
      <c r="AJ5" s="174"/>
      <c r="AK5" s="174"/>
      <c r="AL5" s="174"/>
      <c r="AM5" s="174" t="s">
        <v>8685</v>
      </c>
      <c r="AN5" s="174"/>
      <c r="AO5" s="174"/>
      <c r="AP5" s="174"/>
      <c r="AQ5" s="174"/>
      <c r="AR5" s="174"/>
      <c r="AS5" s="174"/>
      <c r="AT5" s="174"/>
      <c r="AU5" s="174"/>
      <c r="AV5" s="174"/>
      <c r="AW5" s="174"/>
      <c r="AX5" s="174"/>
      <c r="AY5" s="174"/>
      <c r="AZ5" s="174"/>
      <c r="BA5" s="174"/>
      <c r="BB5" s="174"/>
      <c r="BC5" s="174"/>
      <c r="BD5" s="174"/>
      <c r="BE5" s="174"/>
      <c r="BF5" s="174"/>
      <c r="BG5" s="174"/>
      <c r="BH5" s="174"/>
      <c r="BI5" s="174"/>
      <c r="BJ5" s="174"/>
      <c r="BK5" s="174"/>
      <c r="BL5" s="174"/>
      <c r="BM5" s="174"/>
      <c r="BN5" s="174"/>
      <c r="BO5" s="174"/>
      <c r="BP5" s="174"/>
      <c r="BQ5" s="174"/>
      <c r="BR5" s="174"/>
      <c r="BS5" s="174"/>
      <c r="BT5" s="174"/>
      <c r="BU5" s="416" t="b">
        <v>1</v>
      </c>
      <c r="BV5" s="174" t="s">
        <v>2306</v>
      </c>
      <c r="BW5" s="174">
        <v>2025</v>
      </c>
      <c r="BX5" s="415">
        <v>45665</v>
      </c>
      <c r="BY5" s="174" t="s">
        <v>2323</v>
      </c>
      <c r="BZ5" s="437"/>
      <c r="CA5" s="570"/>
      <c r="CB5" s="571">
        <v>45432</v>
      </c>
      <c r="CC5" s="422" t="s">
        <v>2323</v>
      </c>
      <c r="CD5" s="572" t="s">
        <v>10190</v>
      </c>
      <c r="CE5" s="572"/>
      <c r="CF5" s="422"/>
      <c r="CG5" s="572"/>
      <c r="CH5" s="570"/>
      <c r="CI5" s="572"/>
      <c r="CJ5" s="438"/>
      <c r="CK5" s="426">
        <f t="shared" si="0"/>
        <v>0</v>
      </c>
      <c r="CL5" s="426">
        <f t="shared" si="1"/>
        <v>0</v>
      </c>
      <c r="CM5" s="426">
        <f t="shared" si="2"/>
        <v>0</v>
      </c>
      <c r="CN5" s="426">
        <f t="shared" si="3"/>
        <v>0</v>
      </c>
      <c r="CO5" s="425" t="b">
        <f>COUNTIF($Z$3:$Z1984,$Z5)&gt;1</f>
        <v>0</v>
      </c>
    </row>
    <row r="6" spans="1:98">
      <c r="A6" s="865" t="s">
        <v>10134</v>
      </c>
      <c r="B6" s="866">
        <f>COUNTA(B2:B5)</f>
        <v>4</v>
      </c>
    </row>
    <row r="7" spans="1:98">
      <c r="A7" s="865" t="s">
        <v>10138</v>
      </c>
      <c r="B7" s="866">
        <v>0</v>
      </c>
    </row>
    <row r="8" spans="1:98" ht="15.75" customHeight="1">
      <c r="A8" s="174" t="s">
        <v>10</v>
      </c>
      <c r="B8" s="63" t="s">
        <v>11</v>
      </c>
      <c r="C8" s="63" t="s">
        <v>28</v>
      </c>
      <c r="D8" s="63" t="s">
        <v>13</v>
      </c>
      <c r="E8" s="63" t="s">
        <v>3756</v>
      </c>
      <c r="F8" s="315" t="str">
        <f t="array" ref="F8">IFERROR(INDEX(UIID!$K$2:$K998, MATCH(CONCATENATE(B8,D8,G8,J8), UIID!$B$2:$B998&amp;UIID!$D$2:$D998&amp;UIID!$G$2:$G998&amp;UIID!$H$2:$H998, 0),), "Not Found")</f>
        <v>0722-0069</v>
      </c>
      <c r="G8" s="885" t="s">
        <v>876</v>
      </c>
      <c r="H8" s="63">
        <v>1</v>
      </c>
      <c r="I8" s="63" t="s">
        <v>10191</v>
      </c>
      <c r="J8" s="310" t="s">
        <v>3789</v>
      </c>
      <c r="K8" s="63">
        <v>10.3125590781914</v>
      </c>
      <c r="L8" s="63">
        <v>123.890629780832</v>
      </c>
      <c r="M8" s="63" t="s">
        <v>878</v>
      </c>
      <c r="N8" s="63" t="s">
        <v>9154</v>
      </c>
      <c r="O8" s="63" t="s">
        <v>15</v>
      </c>
      <c r="P8" s="63" t="s">
        <v>16</v>
      </c>
      <c r="Q8" s="63" t="s">
        <v>4156</v>
      </c>
      <c r="R8" s="63" t="s">
        <v>35</v>
      </c>
      <c r="S8" s="63" t="s">
        <v>8666</v>
      </c>
      <c r="T8" s="63" t="s">
        <v>486</v>
      </c>
      <c r="U8" s="63"/>
      <c r="V8" s="413" t="s">
        <v>10192</v>
      </c>
      <c r="W8" s="63"/>
      <c r="X8" s="63" t="s">
        <v>4164</v>
      </c>
      <c r="Y8" s="63" t="s">
        <v>487</v>
      </c>
      <c r="Z8" s="63" t="s">
        <v>879</v>
      </c>
      <c r="AA8" s="429">
        <v>45420</v>
      </c>
      <c r="AB8" s="429">
        <v>47247</v>
      </c>
      <c r="AC8" s="63" t="s">
        <v>4158</v>
      </c>
      <c r="AD8" s="63"/>
      <c r="AE8" s="63" t="s">
        <v>4168</v>
      </c>
      <c r="AF8" s="63" t="s">
        <v>9155</v>
      </c>
      <c r="AG8" s="63" t="s">
        <v>8269</v>
      </c>
      <c r="AH8" s="63" t="s">
        <v>9156</v>
      </c>
      <c r="AI8" s="435">
        <v>45215</v>
      </c>
      <c r="AJ8" s="174"/>
      <c r="AK8" s="174"/>
      <c r="AL8" s="418">
        <v>45721</v>
      </c>
      <c r="AM8" s="174" t="s">
        <v>2296</v>
      </c>
      <c r="AN8" s="174"/>
      <c r="AO8" s="174"/>
      <c r="AP8" s="174"/>
      <c r="AQ8" s="174"/>
      <c r="AR8" s="174"/>
      <c r="AS8" s="174"/>
      <c r="AT8" s="174"/>
      <c r="AU8" s="174"/>
      <c r="AV8" s="174"/>
      <c r="AW8" s="174"/>
      <c r="AX8" s="174"/>
      <c r="AY8" s="174"/>
      <c r="AZ8" s="174"/>
      <c r="BA8" s="174"/>
      <c r="BB8" s="174"/>
      <c r="BC8" s="174"/>
      <c r="BD8" s="174"/>
      <c r="BE8" s="174"/>
      <c r="BF8" s="174"/>
      <c r="BG8" s="174"/>
      <c r="BH8" s="174"/>
      <c r="BI8" s="174"/>
      <c r="BJ8" s="174"/>
      <c r="BK8" s="174"/>
      <c r="BL8" s="174"/>
      <c r="BM8" s="174"/>
      <c r="BN8" s="174"/>
      <c r="BO8" s="174"/>
      <c r="BP8" s="174"/>
      <c r="BQ8" s="174"/>
      <c r="BR8" s="174"/>
      <c r="BS8" s="174"/>
      <c r="BT8" s="174"/>
      <c r="BU8" s="416" t="b">
        <v>1</v>
      </c>
      <c r="BV8" s="174" t="s">
        <v>2312</v>
      </c>
      <c r="BW8" s="174">
        <v>2025</v>
      </c>
      <c r="BX8" s="415">
        <v>45721</v>
      </c>
      <c r="BY8" s="174" t="s">
        <v>2323</v>
      </c>
      <c r="BZ8" s="419"/>
      <c r="CA8" s="424"/>
      <c r="CB8" s="465">
        <v>45518</v>
      </c>
      <c r="CC8" s="422" t="s">
        <v>4163</v>
      </c>
      <c r="CD8" s="530"/>
      <c r="CE8" s="530"/>
      <c r="CF8" s="422"/>
      <c r="CG8" s="530"/>
      <c r="CH8" s="424"/>
      <c r="CI8" s="462"/>
      <c r="CJ8" s="428">
        <v>43636</v>
      </c>
      <c r="CK8" s="426">
        <f t="shared" ref="CK8:CK13" si="5">COUNTIF(BY8,"new tvi &amp; program")</f>
        <v>0</v>
      </c>
      <c r="CL8" s="426">
        <f t="shared" ref="CL8:CL13" si="6">COUNTIF(BY8,"additional program")</f>
        <v>0</v>
      </c>
      <c r="CM8" s="426">
        <f t="shared" ref="CM8:CM13" si="7">COUNTIF(BY8,"migration")</f>
        <v>0</v>
      </c>
      <c r="CN8" s="426">
        <f t="shared" ref="CN8:CN13" si="8">SUM(CK8:CM8)</f>
        <v>0</v>
      </c>
      <c r="CO8" s="425" t="b">
        <f t="shared" ref="CO8:CO11" si="9">COUNTIF($Z$3:$Z1820,$Z8)&gt;1</f>
        <v>0</v>
      </c>
    </row>
    <row r="9" spans="1:98" ht="15.75" customHeight="1">
      <c r="A9" s="174" t="s">
        <v>10</v>
      </c>
      <c r="B9" s="63" t="s">
        <v>11</v>
      </c>
      <c r="C9" s="63" t="s">
        <v>28</v>
      </c>
      <c r="D9" s="63" t="s">
        <v>13</v>
      </c>
      <c r="E9" s="63" t="s">
        <v>3756</v>
      </c>
      <c r="F9" s="315" t="str">
        <f t="array" ref="F9">IFERROR(INDEX(UIID!$K$2:$K998, MATCH(CONCATENATE(B9,D9,G9,J9), UIID!$B$2:$B998&amp;UIID!$D$2:$D998&amp;UIID!$G$2:$G998&amp;UIID!$H$2:$H998, 0),), "Not Found")</f>
        <v>0722-0069</v>
      </c>
      <c r="G9" s="885" t="s">
        <v>876</v>
      </c>
      <c r="H9" s="63">
        <v>1</v>
      </c>
      <c r="I9" s="63" t="s">
        <v>10191</v>
      </c>
      <c r="J9" s="310" t="s">
        <v>3789</v>
      </c>
      <c r="K9" s="63">
        <v>10.3125590781914</v>
      </c>
      <c r="L9" s="63">
        <v>123.890629780832</v>
      </c>
      <c r="M9" s="63" t="s">
        <v>9159</v>
      </c>
      <c r="N9" s="63" t="s">
        <v>9154</v>
      </c>
      <c r="O9" s="63" t="s">
        <v>15</v>
      </c>
      <c r="P9" s="63" t="s">
        <v>16</v>
      </c>
      <c r="Q9" s="63" t="s">
        <v>4156</v>
      </c>
      <c r="R9" s="63" t="s">
        <v>35</v>
      </c>
      <c r="S9" s="63" t="s">
        <v>8666</v>
      </c>
      <c r="T9" s="63" t="s">
        <v>228</v>
      </c>
      <c r="U9" s="63"/>
      <c r="V9" s="413" t="s">
        <v>10192</v>
      </c>
      <c r="W9" s="63"/>
      <c r="X9" s="63" t="s">
        <v>4157</v>
      </c>
      <c r="Y9" s="63" t="s">
        <v>880</v>
      </c>
      <c r="Z9" s="63" t="s">
        <v>9160</v>
      </c>
      <c r="AA9" s="429">
        <v>45420</v>
      </c>
      <c r="AB9" s="429">
        <v>47247</v>
      </c>
      <c r="AC9" s="63" t="s">
        <v>4158</v>
      </c>
      <c r="AD9" s="63"/>
      <c r="AE9" s="63" t="s">
        <v>4168</v>
      </c>
      <c r="AF9" s="63" t="s">
        <v>9161</v>
      </c>
      <c r="AG9" s="63" t="s">
        <v>8269</v>
      </c>
      <c r="AH9" s="63" t="s">
        <v>9162</v>
      </c>
      <c r="AI9" s="429">
        <v>44070</v>
      </c>
      <c r="AJ9" s="174"/>
      <c r="AK9" s="174"/>
      <c r="AL9" s="418">
        <v>45721</v>
      </c>
      <c r="AM9" s="174" t="s">
        <v>2296</v>
      </c>
      <c r="AN9" s="174"/>
      <c r="AO9" s="174"/>
      <c r="AP9" s="174"/>
      <c r="AQ9" s="174"/>
      <c r="AR9" s="174"/>
      <c r="AS9" s="174"/>
      <c r="AT9" s="174"/>
      <c r="AU9" s="174"/>
      <c r="AV9" s="174"/>
      <c r="AW9" s="174"/>
      <c r="AX9" s="174"/>
      <c r="AY9" s="174"/>
      <c r="AZ9" s="174"/>
      <c r="BA9" s="174"/>
      <c r="BB9" s="174"/>
      <c r="BC9" s="174"/>
      <c r="BD9" s="174"/>
      <c r="BE9" s="174"/>
      <c r="BF9" s="174"/>
      <c r="BG9" s="174"/>
      <c r="BH9" s="174"/>
      <c r="BI9" s="174"/>
      <c r="BJ9" s="174"/>
      <c r="BK9" s="174"/>
      <c r="BL9" s="174"/>
      <c r="BM9" s="174"/>
      <c r="BN9" s="174"/>
      <c r="BO9" s="174"/>
      <c r="BP9" s="174"/>
      <c r="BQ9" s="174"/>
      <c r="BR9" s="174"/>
      <c r="BS9" s="174"/>
      <c r="BT9" s="174"/>
      <c r="BU9" s="416" t="b">
        <v>1</v>
      </c>
      <c r="BV9" s="174" t="s">
        <v>2312</v>
      </c>
      <c r="BW9" s="174">
        <v>2025</v>
      </c>
      <c r="BX9" s="415">
        <v>45721</v>
      </c>
      <c r="BY9" s="174" t="s">
        <v>2323</v>
      </c>
      <c r="BZ9" s="419"/>
      <c r="CA9" s="424"/>
      <c r="CB9" s="465">
        <v>45518</v>
      </c>
      <c r="CC9" s="422" t="s">
        <v>4163</v>
      </c>
      <c r="CD9" s="530"/>
      <c r="CE9" s="530"/>
      <c r="CF9" s="422"/>
      <c r="CG9" s="530"/>
      <c r="CH9" s="424"/>
      <c r="CI9" s="462">
        <v>1</v>
      </c>
      <c r="CJ9" s="428">
        <v>42863</v>
      </c>
      <c r="CK9" s="426">
        <f t="shared" si="5"/>
        <v>0</v>
      </c>
      <c r="CL9" s="426">
        <f t="shared" si="6"/>
        <v>0</v>
      </c>
      <c r="CM9" s="426">
        <f t="shared" si="7"/>
        <v>0</v>
      </c>
      <c r="CN9" s="426">
        <f t="shared" si="8"/>
        <v>0</v>
      </c>
      <c r="CO9" s="425" t="b">
        <f t="shared" si="9"/>
        <v>0</v>
      </c>
    </row>
    <row r="10" spans="1:98" ht="15.75" customHeight="1">
      <c r="A10" s="174" t="s">
        <v>10</v>
      </c>
      <c r="B10" s="63" t="s">
        <v>11</v>
      </c>
      <c r="C10" s="63" t="s">
        <v>28</v>
      </c>
      <c r="D10" s="63" t="s">
        <v>13</v>
      </c>
      <c r="E10" s="63" t="s">
        <v>3756</v>
      </c>
      <c r="F10" s="315" t="str">
        <f t="array" ref="F10">IFERROR(INDEX(UIID!$K$2:$K998, MATCH(CONCATENATE(B10,D10,G10,J10), UIID!$B$2:$B998&amp;UIID!$D$2:$D998&amp;UIID!$G$2:$G998&amp;UIID!$H$2:$H998, 0),), "Not Found")</f>
        <v>0722-0069</v>
      </c>
      <c r="G10" s="885" t="s">
        <v>876</v>
      </c>
      <c r="H10" s="63">
        <v>1</v>
      </c>
      <c r="I10" s="63" t="s">
        <v>10191</v>
      </c>
      <c r="J10" s="310" t="s">
        <v>3789</v>
      </c>
      <c r="K10" s="63">
        <v>10.3125590781914</v>
      </c>
      <c r="L10" s="63">
        <v>123.890629780832</v>
      </c>
      <c r="M10" s="63" t="s">
        <v>9159</v>
      </c>
      <c r="N10" s="63" t="s">
        <v>9154</v>
      </c>
      <c r="O10" s="63" t="s">
        <v>15</v>
      </c>
      <c r="P10" s="63" t="s">
        <v>16</v>
      </c>
      <c r="Q10" s="63" t="s">
        <v>4156</v>
      </c>
      <c r="R10" s="63" t="s">
        <v>35</v>
      </c>
      <c r="S10" s="63" t="s">
        <v>272</v>
      </c>
      <c r="T10" s="63" t="s">
        <v>2649</v>
      </c>
      <c r="U10" s="63"/>
      <c r="V10" s="413" t="s">
        <v>10192</v>
      </c>
      <c r="W10" s="63"/>
      <c r="X10" s="63" t="s">
        <v>4306</v>
      </c>
      <c r="Y10" s="63" t="s">
        <v>366</v>
      </c>
      <c r="Z10" s="63" t="s">
        <v>881</v>
      </c>
      <c r="AA10" s="429">
        <v>43376</v>
      </c>
      <c r="AB10" s="429">
        <v>46860</v>
      </c>
      <c r="AC10" s="63" t="s">
        <v>4158</v>
      </c>
      <c r="AD10" s="63"/>
      <c r="AE10" s="63" t="s">
        <v>4168</v>
      </c>
      <c r="AF10" s="63" t="s">
        <v>9164</v>
      </c>
      <c r="AG10" s="63" t="s">
        <v>9165</v>
      </c>
      <c r="AH10" s="63" t="s">
        <v>9166</v>
      </c>
      <c r="AI10" s="63" t="s">
        <v>9167</v>
      </c>
      <c r="AJ10" s="174"/>
      <c r="AK10" s="174"/>
      <c r="AL10" s="418">
        <v>45721</v>
      </c>
      <c r="AM10" s="174" t="s">
        <v>2296</v>
      </c>
      <c r="AN10" s="174"/>
      <c r="AO10" s="174"/>
      <c r="AP10" s="174"/>
      <c r="AQ10" s="174"/>
      <c r="AR10" s="174"/>
      <c r="AS10" s="174"/>
      <c r="AT10" s="174"/>
      <c r="AU10" s="174"/>
      <c r="AV10" s="174"/>
      <c r="AW10" s="174"/>
      <c r="AX10" s="174"/>
      <c r="AY10" s="174"/>
      <c r="AZ10" s="174"/>
      <c r="BA10" s="174"/>
      <c r="BB10" s="174"/>
      <c r="BC10" s="174"/>
      <c r="BD10" s="174"/>
      <c r="BE10" s="174"/>
      <c r="BF10" s="174"/>
      <c r="BG10" s="174"/>
      <c r="BH10" s="174"/>
      <c r="BI10" s="174"/>
      <c r="BJ10" s="174"/>
      <c r="BK10" s="174"/>
      <c r="BL10" s="174"/>
      <c r="BM10" s="174"/>
      <c r="BN10" s="174"/>
      <c r="BO10" s="174"/>
      <c r="BP10" s="174"/>
      <c r="BQ10" s="174"/>
      <c r="BR10" s="174"/>
      <c r="BS10" s="174"/>
      <c r="BT10" s="174"/>
      <c r="BU10" s="416" t="b">
        <v>1</v>
      </c>
      <c r="BV10" s="174" t="s">
        <v>2312</v>
      </c>
      <c r="BW10" s="174">
        <v>2025</v>
      </c>
      <c r="BX10" s="415">
        <v>45721</v>
      </c>
      <c r="BY10" s="174" t="s">
        <v>2323</v>
      </c>
      <c r="BZ10" s="419"/>
      <c r="CA10" s="424"/>
      <c r="CB10" s="462"/>
      <c r="CC10" s="422"/>
      <c r="CD10" s="530"/>
      <c r="CE10" s="530"/>
      <c r="CF10" s="422"/>
      <c r="CG10" s="530"/>
      <c r="CH10" s="424"/>
      <c r="CI10" s="462"/>
      <c r="CJ10" s="428">
        <v>43376</v>
      </c>
      <c r="CK10" s="426">
        <f t="shared" si="5"/>
        <v>0</v>
      </c>
      <c r="CL10" s="426">
        <f t="shared" si="6"/>
        <v>0</v>
      </c>
      <c r="CM10" s="426">
        <f t="shared" si="7"/>
        <v>0</v>
      </c>
      <c r="CN10" s="426">
        <f t="shared" si="8"/>
        <v>0</v>
      </c>
      <c r="CO10" s="425" t="b">
        <f t="shared" si="9"/>
        <v>0</v>
      </c>
    </row>
    <row r="11" spans="1:98" ht="15.75" customHeight="1">
      <c r="A11" s="174" t="s">
        <v>10</v>
      </c>
      <c r="B11" s="63" t="s">
        <v>11</v>
      </c>
      <c r="C11" s="63" t="s">
        <v>28</v>
      </c>
      <c r="D11" s="63" t="s">
        <v>13</v>
      </c>
      <c r="E11" s="63" t="s">
        <v>3756</v>
      </c>
      <c r="F11" s="315" t="str">
        <f t="array" ref="F11">IFERROR(INDEX(UIID!$K$2:$K998, MATCH(CONCATENATE(B11,D11,G11,J11), UIID!$B$2:$B998&amp;UIID!$D$2:$D998&amp;UIID!$G$2:$G998&amp;UIID!$H$2:$H998, 0),), "Not Found")</f>
        <v>0722-0069</v>
      </c>
      <c r="G11" s="885" t="s">
        <v>876</v>
      </c>
      <c r="H11" s="63">
        <v>1</v>
      </c>
      <c r="I11" s="63" t="s">
        <v>10191</v>
      </c>
      <c r="J11" s="310" t="s">
        <v>3789</v>
      </c>
      <c r="K11" s="63">
        <v>10.3125590781914</v>
      </c>
      <c r="L11" s="63">
        <v>123.890629780832</v>
      </c>
      <c r="M11" s="63" t="s">
        <v>9159</v>
      </c>
      <c r="N11" s="63" t="s">
        <v>9154</v>
      </c>
      <c r="O11" s="63" t="s">
        <v>15</v>
      </c>
      <c r="P11" s="63" t="s">
        <v>16</v>
      </c>
      <c r="Q11" s="63" t="s">
        <v>4156</v>
      </c>
      <c r="R11" s="63" t="s">
        <v>35</v>
      </c>
      <c r="S11" s="63" t="s">
        <v>2230</v>
      </c>
      <c r="T11" s="63" t="s">
        <v>161</v>
      </c>
      <c r="U11" s="63"/>
      <c r="V11" s="413" t="s">
        <v>10192</v>
      </c>
      <c r="W11" s="63"/>
      <c r="X11" s="63" t="s">
        <v>4157</v>
      </c>
      <c r="Y11" s="63" t="s">
        <v>364</v>
      </c>
      <c r="Z11" s="63" t="s">
        <v>9169</v>
      </c>
      <c r="AA11" s="429">
        <v>45420</v>
      </c>
      <c r="AB11" s="429">
        <v>47247</v>
      </c>
      <c r="AC11" s="63" t="s">
        <v>4158</v>
      </c>
      <c r="AD11" s="63"/>
      <c r="AE11" s="63" t="s">
        <v>4168</v>
      </c>
      <c r="AF11" s="63" t="s">
        <v>9170</v>
      </c>
      <c r="AG11" s="63" t="s">
        <v>9171</v>
      </c>
      <c r="AH11" s="63" t="s">
        <v>9172</v>
      </c>
      <c r="AI11" s="429">
        <v>44126</v>
      </c>
      <c r="AJ11" s="174"/>
      <c r="AK11" s="174"/>
      <c r="AL11" s="418">
        <v>45721</v>
      </c>
      <c r="AM11" s="174" t="s">
        <v>2296</v>
      </c>
      <c r="AN11" s="174"/>
      <c r="AO11" s="174"/>
      <c r="AP11" s="174"/>
      <c r="AQ11" s="174"/>
      <c r="AR11" s="174"/>
      <c r="AS11" s="174"/>
      <c r="AT11" s="174"/>
      <c r="AU11" s="174"/>
      <c r="AV11" s="174"/>
      <c r="AW11" s="174"/>
      <c r="AX11" s="174"/>
      <c r="AY11" s="174"/>
      <c r="AZ11" s="174"/>
      <c r="BA11" s="174"/>
      <c r="BB11" s="174"/>
      <c r="BC11" s="174"/>
      <c r="BD11" s="174"/>
      <c r="BE11" s="174"/>
      <c r="BF11" s="174"/>
      <c r="BG11" s="174"/>
      <c r="BH11" s="174"/>
      <c r="BI11" s="174"/>
      <c r="BJ11" s="174"/>
      <c r="BK11" s="174"/>
      <c r="BL11" s="174"/>
      <c r="BM11" s="174"/>
      <c r="BN11" s="174"/>
      <c r="BO11" s="174"/>
      <c r="BP11" s="174"/>
      <c r="BQ11" s="174"/>
      <c r="BR11" s="174"/>
      <c r="BS11" s="174"/>
      <c r="BT11" s="174"/>
      <c r="BU11" s="416" t="b">
        <v>1</v>
      </c>
      <c r="BV11" s="174" t="s">
        <v>2312</v>
      </c>
      <c r="BW11" s="174">
        <v>2025</v>
      </c>
      <c r="BX11" s="415">
        <v>45721</v>
      </c>
      <c r="BY11" s="174" t="s">
        <v>2323</v>
      </c>
      <c r="BZ11" s="419"/>
      <c r="CA11" s="424"/>
      <c r="CB11" s="465">
        <v>45518</v>
      </c>
      <c r="CC11" s="422" t="s">
        <v>4163</v>
      </c>
      <c r="CD11" s="530"/>
      <c r="CE11" s="530"/>
      <c r="CF11" s="422"/>
      <c r="CG11" s="530"/>
      <c r="CH11" s="424"/>
      <c r="CI11" s="462"/>
      <c r="CJ11" s="428">
        <v>42907</v>
      </c>
      <c r="CK11" s="426">
        <f t="shared" si="5"/>
        <v>0</v>
      </c>
      <c r="CL11" s="426">
        <f t="shared" si="6"/>
        <v>0</v>
      </c>
      <c r="CM11" s="426">
        <f t="shared" si="7"/>
        <v>0</v>
      </c>
      <c r="CN11" s="426">
        <f t="shared" si="8"/>
        <v>0</v>
      </c>
      <c r="CO11" s="425" t="b">
        <f t="shared" si="9"/>
        <v>0</v>
      </c>
    </row>
    <row r="12" spans="1:98" ht="15.75" customHeight="1">
      <c r="A12" s="174" t="s">
        <v>10</v>
      </c>
      <c r="B12" s="63" t="s">
        <v>11</v>
      </c>
      <c r="C12" s="63" t="s">
        <v>28</v>
      </c>
      <c r="D12" s="63" t="s">
        <v>977</v>
      </c>
      <c r="E12" s="63" t="s">
        <v>28</v>
      </c>
      <c r="F12" s="315" t="str">
        <f t="array" ref="F12">IFERROR(INDEX(UIID!$K$2:$K998, MATCH(CONCATENATE(B12,D12,G12,J12), UIID!$B$2:$B998&amp;UIID!$D$2:$D998&amp;UIID!$G$2:$G998&amp;UIID!$H$2:$H998, 0),), "Not Found")</f>
        <v>0722-0019</v>
      </c>
      <c r="G12" s="885" t="s">
        <v>1042</v>
      </c>
      <c r="H12" s="63">
        <v>1</v>
      </c>
      <c r="I12" s="63" t="s">
        <v>5437</v>
      </c>
      <c r="J12" s="63" t="s">
        <v>1043</v>
      </c>
      <c r="K12" s="63">
        <v>10.2393458355067</v>
      </c>
      <c r="L12" s="63">
        <v>123.804914342475</v>
      </c>
      <c r="M12" s="63" t="s">
        <v>1044</v>
      </c>
      <c r="N12" s="63" t="s">
        <v>5438</v>
      </c>
      <c r="O12" s="63" t="s">
        <v>113</v>
      </c>
      <c r="P12" s="63" t="s">
        <v>226</v>
      </c>
      <c r="Q12" s="63" t="s">
        <v>4156</v>
      </c>
      <c r="R12" s="63" t="s">
        <v>5421</v>
      </c>
      <c r="S12" s="63" t="s">
        <v>125</v>
      </c>
      <c r="T12" s="63" t="s">
        <v>3404</v>
      </c>
      <c r="U12" s="63"/>
      <c r="V12" s="413" t="s">
        <v>5439</v>
      </c>
      <c r="W12" s="63"/>
      <c r="X12" s="63" t="s">
        <v>4164</v>
      </c>
      <c r="Y12" s="63" t="s">
        <v>237</v>
      </c>
      <c r="Z12" s="63" t="s">
        <v>1046</v>
      </c>
      <c r="AA12" s="429">
        <v>45348</v>
      </c>
      <c r="AB12" s="429">
        <v>47176</v>
      </c>
      <c r="AC12" s="63" t="s">
        <v>4158</v>
      </c>
      <c r="AD12" s="63"/>
      <c r="AE12" s="63" t="s">
        <v>4159</v>
      </c>
      <c r="AF12" s="63"/>
      <c r="AG12" s="63" t="s">
        <v>5422</v>
      </c>
      <c r="AH12" s="63" t="s">
        <v>5423</v>
      </c>
      <c r="AI12" s="435">
        <v>44907</v>
      </c>
      <c r="AJ12" s="174"/>
      <c r="AK12" s="174"/>
      <c r="AL12" s="418">
        <v>45721</v>
      </c>
      <c r="AM12" s="174" t="s">
        <v>8685</v>
      </c>
      <c r="AN12" s="174"/>
      <c r="AO12" s="174"/>
      <c r="AP12" s="174"/>
      <c r="AQ12" s="174"/>
      <c r="AR12" s="174"/>
      <c r="AS12" s="174"/>
      <c r="AT12" s="174"/>
      <c r="AU12" s="174"/>
      <c r="AV12" s="174"/>
      <c r="AW12" s="174"/>
      <c r="AX12" s="174"/>
      <c r="AY12" s="174"/>
      <c r="AZ12" s="174"/>
      <c r="BA12" s="174"/>
      <c r="BB12" s="174"/>
      <c r="BC12" s="174"/>
      <c r="BD12" s="174"/>
      <c r="BE12" s="174"/>
      <c r="BF12" s="174"/>
      <c r="BG12" s="174"/>
      <c r="BH12" s="174"/>
      <c r="BI12" s="174"/>
      <c r="BJ12" s="174"/>
      <c r="BK12" s="174"/>
      <c r="BL12" s="174"/>
      <c r="BM12" s="174"/>
      <c r="BN12" s="174"/>
      <c r="BO12" s="174"/>
      <c r="BP12" s="174"/>
      <c r="BQ12" s="174"/>
      <c r="BR12" s="174"/>
      <c r="BS12" s="174"/>
      <c r="BT12" s="174"/>
      <c r="BU12" s="416" t="b">
        <v>1</v>
      </c>
      <c r="BV12" s="174" t="s">
        <v>2312</v>
      </c>
      <c r="BW12" s="174">
        <v>2025</v>
      </c>
      <c r="BX12" s="415">
        <v>45721</v>
      </c>
      <c r="BY12" s="174" t="s">
        <v>2323</v>
      </c>
      <c r="BZ12" s="419" t="s">
        <v>10193</v>
      </c>
      <c r="CA12" s="424"/>
      <c r="CB12" s="462"/>
      <c r="CC12" s="422"/>
      <c r="CD12" s="530"/>
      <c r="CE12" s="530"/>
      <c r="CF12" s="422"/>
      <c r="CG12" s="530"/>
      <c r="CH12" s="424"/>
      <c r="CI12" s="462"/>
      <c r="CJ12" s="428">
        <v>44181</v>
      </c>
      <c r="CK12" s="426">
        <f t="shared" si="5"/>
        <v>0</v>
      </c>
      <c r="CL12" s="426">
        <f t="shared" si="6"/>
        <v>0</v>
      </c>
      <c r="CM12" s="426">
        <f t="shared" si="7"/>
        <v>0</v>
      </c>
      <c r="CN12" s="426">
        <f t="shared" si="8"/>
        <v>0</v>
      </c>
      <c r="CO12" s="425" t="b">
        <f>COUNTIF($Z$3:$Z1853,$Z12)&gt;1</f>
        <v>0</v>
      </c>
    </row>
    <row r="13" spans="1:98" ht="15.75" customHeight="1">
      <c r="A13" s="174" t="s">
        <v>10</v>
      </c>
      <c r="B13" s="63" t="s">
        <v>11</v>
      </c>
      <c r="C13" s="63" t="s">
        <v>28</v>
      </c>
      <c r="D13" s="63" t="s">
        <v>977</v>
      </c>
      <c r="E13" s="63" t="s">
        <v>28</v>
      </c>
      <c r="F13" s="315" t="str">
        <f t="array" ref="F13">IFERROR(INDEX(UIID!$K$2:$K998, MATCH(CONCATENATE(B13,D13,G13,J13), UIID!$B$2:$B998&amp;UIID!$D$2:$D998&amp;UIID!$G$2:$G998&amp;UIID!$H$2:$H998, 0),), "Not Found")</f>
        <v>0722-0019</v>
      </c>
      <c r="G13" s="885" t="s">
        <v>1042</v>
      </c>
      <c r="H13" s="63">
        <v>1</v>
      </c>
      <c r="I13" s="63" t="s">
        <v>5437</v>
      </c>
      <c r="J13" s="63" t="s">
        <v>1043</v>
      </c>
      <c r="K13" s="63">
        <v>10.2393458355067</v>
      </c>
      <c r="L13" s="63">
        <v>123.804914342475</v>
      </c>
      <c r="M13" s="63" t="s">
        <v>1044</v>
      </c>
      <c r="N13" s="63" t="s">
        <v>5438</v>
      </c>
      <c r="O13" s="63" t="s">
        <v>113</v>
      </c>
      <c r="P13" s="63" t="s">
        <v>226</v>
      </c>
      <c r="Q13" s="63" t="s">
        <v>4156</v>
      </c>
      <c r="R13" s="63" t="s">
        <v>35</v>
      </c>
      <c r="S13" s="63" t="s">
        <v>125</v>
      </c>
      <c r="T13" s="63" t="s">
        <v>1033</v>
      </c>
      <c r="U13" s="63"/>
      <c r="V13" s="413" t="s">
        <v>5439</v>
      </c>
      <c r="W13" s="63"/>
      <c r="X13" s="63" t="s">
        <v>4164</v>
      </c>
      <c r="Y13" s="63" t="s">
        <v>1034</v>
      </c>
      <c r="Z13" s="63" t="s">
        <v>1051</v>
      </c>
      <c r="AA13" s="429">
        <v>45301</v>
      </c>
      <c r="AB13" s="429">
        <v>47129</v>
      </c>
      <c r="AC13" s="63" t="s">
        <v>4158</v>
      </c>
      <c r="AD13" s="63"/>
      <c r="AE13" s="63" t="s">
        <v>4159</v>
      </c>
      <c r="AF13" s="63"/>
      <c r="AG13" s="63" t="s">
        <v>5419</v>
      </c>
      <c r="AH13" s="63" t="s">
        <v>5420</v>
      </c>
      <c r="AI13" s="433">
        <v>45414</v>
      </c>
      <c r="AJ13" s="174"/>
      <c r="AK13" s="174"/>
      <c r="AL13" s="418">
        <v>45721</v>
      </c>
      <c r="AM13" s="174" t="s">
        <v>8685</v>
      </c>
      <c r="AN13" s="174"/>
      <c r="AO13" s="174"/>
      <c r="AP13" s="174"/>
      <c r="AQ13" s="174"/>
      <c r="AR13" s="174"/>
      <c r="AS13" s="174"/>
      <c r="AT13" s="174"/>
      <c r="AU13" s="174"/>
      <c r="AV13" s="174"/>
      <c r="AW13" s="174"/>
      <c r="AX13" s="174"/>
      <c r="AY13" s="174"/>
      <c r="AZ13" s="174"/>
      <c r="BA13" s="174"/>
      <c r="BB13" s="174"/>
      <c r="BC13" s="174"/>
      <c r="BD13" s="174"/>
      <c r="BE13" s="174"/>
      <c r="BF13" s="174"/>
      <c r="BG13" s="174"/>
      <c r="BH13" s="174"/>
      <c r="BI13" s="174"/>
      <c r="BJ13" s="174"/>
      <c r="BK13" s="174"/>
      <c r="BL13" s="174"/>
      <c r="BM13" s="174"/>
      <c r="BN13" s="174"/>
      <c r="BO13" s="174"/>
      <c r="BP13" s="174"/>
      <c r="BQ13" s="174"/>
      <c r="BR13" s="174"/>
      <c r="BS13" s="174"/>
      <c r="BT13" s="174"/>
      <c r="BU13" s="416" t="b">
        <v>1</v>
      </c>
      <c r="BV13" s="174" t="s">
        <v>2312</v>
      </c>
      <c r="BW13" s="174">
        <v>2025</v>
      </c>
      <c r="BX13" s="415">
        <v>45721</v>
      </c>
      <c r="BY13" s="174" t="s">
        <v>2323</v>
      </c>
      <c r="BZ13" s="419" t="s">
        <v>10194</v>
      </c>
      <c r="CA13" s="424"/>
      <c r="CB13" s="465">
        <v>45394</v>
      </c>
      <c r="CC13" s="422" t="s">
        <v>4163</v>
      </c>
      <c r="CD13" s="530"/>
      <c r="CE13" s="530"/>
      <c r="CF13" s="422"/>
      <c r="CG13" s="530"/>
      <c r="CH13" s="424"/>
      <c r="CI13" s="462"/>
      <c r="CJ13" s="428">
        <v>43752</v>
      </c>
      <c r="CK13" s="426">
        <f t="shared" si="5"/>
        <v>0</v>
      </c>
      <c r="CL13" s="426">
        <f t="shared" si="6"/>
        <v>0</v>
      </c>
      <c r="CM13" s="426">
        <f t="shared" si="7"/>
        <v>0</v>
      </c>
      <c r="CN13" s="426">
        <f t="shared" si="8"/>
        <v>0</v>
      </c>
      <c r="CO13" s="425" t="b">
        <f>COUNTIF($Z$3:$Z1855,$Z13)&gt;1</f>
        <v>0</v>
      </c>
    </row>
    <row r="14" spans="1:98">
      <c r="A14" s="865" t="s">
        <v>10129</v>
      </c>
      <c r="B14" s="866">
        <f>COUNTA(B8:B13)</f>
        <v>6</v>
      </c>
    </row>
    <row r="15" spans="1:98" ht="15.75" customHeight="1">
      <c r="A15" s="63" t="s">
        <v>10</v>
      </c>
      <c r="B15" s="63" t="s">
        <v>27</v>
      </c>
      <c r="C15" s="63" t="s">
        <v>123</v>
      </c>
      <c r="D15" s="63" t="s">
        <v>159</v>
      </c>
      <c r="E15" s="63" t="s">
        <v>509</v>
      </c>
      <c r="F15" s="315" t="str">
        <f t="array" ref="F15">IFERROR(INDEX(UIID!$K$2:$K998, MATCH(CONCATENATE(B15,D15,G15,J15), UIID!$B$2:$B998&amp;UIID!$D$2:$D998&amp;UIID!$G$2:$G998&amp;UIID!$H$2:$H998, 0),), "Not Found")</f>
        <v>0712-0016</v>
      </c>
      <c r="G15" s="63" t="s">
        <v>8823</v>
      </c>
      <c r="H15" s="63">
        <v>1</v>
      </c>
      <c r="I15" s="63" t="s">
        <v>4527</v>
      </c>
      <c r="J15" s="63" t="s">
        <v>2033</v>
      </c>
      <c r="K15" s="63">
        <v>9.6092663937095608</v>
      </c>
      <c r="L15" s="63">
        <v>124.15756261212699</v>
      </c>
      <c r="M15" s="63">
        <v>9753950543</v>
      </c>
      <c r="N15" s="63"/>
      <c r="O15" s="63" t="s">
        <v>15</v>
      </c>
      <c r="P15" s="63" t="s">
        <v>1449</v>
      </c>
      <c r="Q15" s="63" t="s">
        <v>4156</v>
      </c>
      <c r="R15" s="63" t="s">
        <v>5421</v>
      </c>
      <c r="S15" s="63" t="s">
        <v>125</v>
      </c>
      <c r="T15" s="63" t="s">
        <v>962</v>
      </c>
      <c r="U15" s="63"/>
      <c r="V15" s="413" t="s">
        <v>10195</v>
      </c>
      <c r="W15" s="63"/>
      <c r="X15" s="63" t="s">
        <v>4164</v>
      </c>
      <c r="Y15" s="63" t="s">
        <v>8824</v>
      </c>
      <c r="Z15" s="63" t="s">
        <v>2036</v>
      </c>
      <c r="AA15" s="429">
        <v>45050</v>
      </c>
      <c r="AB15" s="430">
        <v>46877</v>
      </c>
      <c r="AC15" s="63" t="s">
        <v>4158</v>
      </c>
      <c r="AD15" s="63"/>
      <c r="AE15" s="63" t="s">
        <v>4159</v>
      </c>
      <c r="AF15" s="63"/>
      <c r="AG15" s="63" t="s">
        <v>8825</v>
      </c>
      <c r="AH15" s="63" t="s">
        <v>8826</v>
      </c>
      <c r="AI15" s="63" t="s">
        <v>8827</v>
      </c>
      <c r="AJ15" s="174"/>
      <c r="AK15" s="174"/>
      <c r="AL15" s="418">
        <v>45779</v>
      </c>
      <c r="AM15" s="174" t="s">
        <v>8675</v>
      </c>
      <c r="AN15" s="174"/>
      <c r="AO15" s="174"/>
      <c r="AP15" s="174"/>
      <c r="AQ15" s="174"/>
      <c r="AR15" s="174"/>
      <c r="AS15" s="174"/>
      <c r="AT15" s="174"/>
      <c r="AU15" s="174"/>
      <c r="AV15" s="174"/>
      <c r="AW15" s="174"/>
      <c r="AX15" s="174"/>
      <c r="AY15" s="174"/>
      <c r="AZ15" s="174"/>
      <c r="BA15" s="174"/>
      <c r="BB15" s="174"/>
      <c r="BC15" s="174"/>
      <c r="BD15" s="174"/>
      <c r="BE15" s="174"/>
      <c r="BF15" s="174"/>
      <c r="BG15" s="174"/>
      <c r="BH15" s="174"/>
      <c r="BI15" s="174"/>
      <c r="BJ15" s="174"/>
      <c r="BK15" s="174"/>
      <c r="BL15" s="174"/>
      <c r="BM15" s="174"/>
      <c r="BN15" s="174"/>
      <c r="BO15" s="174"/>
      <c r="BP15" s="174"/>
      <c r="BQ15" s="174"/>
      <c r="BR15" s="174"/>
      <c r="BS15" s="174" t="s">
        <v>4515</v>
      </c>
      <c r="BT15" s="174" t="s">
        <v>4516</v>
      </c>
      <c r="BU15" s="416" t="b">
        <v>0</v>
      </c>
      <c r="BV15" s="174" t="s">
        <v>2315</v>
      </c>
      <c r="BW15" s="174">
        <v>2025</v>
      </c>
      <c r="BX15" s="415">
        <v>45779</v>
      </c>
      <c r="BY15" s="174" t="s">
        <v>2323</v>
      </c>
      <c r="BZ15" s="419"/>
      <c r="CA15" s="424"/>
      <c r="CB15" s="425"/>
      <c r="CC15" s="422"/>
      <c r="CD15" s="425"/>
      <c r="CE15" s="425"/>
      <c r="CF15" s="422"/>
      <c r="CG15" s="425"/>
      <c r="CH15" s="424"/>
      <c r="CI15" s="425"/>
      <c r="CJ15" s="428">
        <v>43847</v>
      </c>
      <c r="CK15" s="426">
        <f t="shared" ref="CK15:CK18" si="10">COUNTIF(BY15,"new tvi &amp; program")</f>
        <v>0</v>
      </c>
      <c r="CL15" s="426">
        <f t="shared" ref="CL15:CL18" si="11">COUNTIF(BY15,"additional program")</f>
        <v>0</v>
      </c>
      <c r="CM15" s="426">
        <f t="shared" ref="CM15:CM18" si="12">COUNTIF(BY15,"migration")</f>
        <v>0</v>
      </c>
      <c r="CN15" s="426">
        <f t="shared" ref="CN15:CN18" si="13">SUM(CK15:CM15)</f>
        <v>0</v>
      </c>
      <c r="CO15" s="425" t="b">
        <f>COUNTIF($Z$3:$Z273,$Z15)&gt;1</f>
        <v>0</v>
      </c>
      <c r="CP15" s="425"/>
      <c r="CQ15" s="425"/>
      <c r="CR15" s="425"/>
    </row>
    <row r="16" spans="1:98" ht="15.75" customHeight="1">
      <c r="A16" s="63" t="s">
        <v>10</v>
      </c>
      <c r="B16" s="63" t="s">
        <v>27</v>
      </c>
      <c r="C16" s="63" t="s">
        <v>123</v>
      </c>
      <c r="D16" s="63" t="s">
        <v>159</v>
      </c>
      <c r="E16" s="63" t="s">
        <v>509</v>
      </c>
      <c r="F16" s="315" t="str">
        <f t="array" ref="F16">IFERROR(INDEX(UIID!$K$2:$K998, MATCH(CONCATENATE(B16,D16,G16,J16), UIID!$B$2:$B998&amp;UIID!$D$2:$D998&amp;UIID!$G$2:$G998&amp;UIID!$H$2:$H998, 0),), "Not Found")</f>
        <v>0712-0016</v>
      </c>
      <c r="G16" s="63" t="s">
        <v>8823</v>
      </c>
      <c r="H16" s="63">
        <v>1</v>
      </c>
      <c r="I16" s="63" t="s">
        <v>4527</v>
      </c>
      <c r="J16" s="63" t="s">
        <v>2033</v>
      </c>
      <c r="K16" s="63">
        <v>9.6092663937095608</v>
      </c>
      <c r="L16" s="63">
        <v>124.15756261212699</v>
      </c>
      <c r="M16" s="63">
        <v>9753950543</v>
      </c>
      <c r="N16" s="63"/>
      <c r="O16" s="63" t="s">
        <v>15</v>
      </c>
      <c r="P16" s="63" t="s">
        <v>1449</v>
      </c>
      <c r="Q16" s="63" t="s">
        <v>4156</v>
      </c>
      <c r="R16" s="63" t="s">
        <v>5421</v>
      </c>
      <c r="S16" s="63" t="s">
        <v>125</v>
      </c>
      <c r="T16" s="63" t="s">
        <v>3404</v>
      </c>
      <c r="U16" s="63"/>
      <c r="V16" s="413" t="s">
        <v>4528</v>
      </c>
      <c r="W16" s="63"/>
      <c r="X16" s="63" t="s">
        <v>4164</v>
      </c>
      <c r="Y16" s="63" t="s">
        <v>2037</v>
      </c>
      <c r="Z16" s="63" t="s">
        <v>2040</v>
      </c>
      <c r="AA16" s="429">
        <v>45010</v>
      </c>
      <c r="AB16" s="430">
        <v>46838</v>
      </c>
      <c r="AC16" s="63" t="s">
        <v>4158</v>
      </c>
      <c r="AD16" s="63"/>
      <c r="AE16" s="63" t="s">
        <v>4159</v>
      </c>
      <c r="AF16" s="63"/>
      <c r="AG16" s="63" t="s">
        <v>8825</v>
      </c>
      <c r="AH16" s="63" t="s">
        <v>8826</v>
      </c>
      <c r="AI16" s="63" t="s">
        <v>8827</v>
      </c>
      <c r="AJ16" s="174"/>
      <c r="AK16" s="174"/>
      <c r="AL16" s="418">
        <v>45779</v>
      </c>
      <c r="AM16" s="174" t="s">
        <v>8675</v>
      </c>
      <c r="AN16" s="174"/>
      <c r="AO16" s="174"/>
      <c r="AP16" s="174"/>
      <c r="AQ16" s="174"/>
      <c r="AR16" s="174"/>
      <c r="AS16" s="174"/>
      <c r="AT16" s="174"/>
      <c r="AU16" s="174"/>
      <c r="AV16" s="174"/>
      <c r="AW16" s="174"/>
      <c r="AX16" s="174"/>
      <c r="AY16" s="174"/>
      <c r="AZ16" s="174"/>
      <c r="BA16" s="174"/>
      <c r="BB16" s="174"/>
      <c r="BC16" s="174"/>
      <c r="BD16" s="174"/>
      <c r="BE16" s="174"/>
      <c r="BF16" s="174"/>
      <c r="BG16" s="174"/>
      <c r="BH16" s="174"/>
      <c r="BI16" s="174"/>
      <c r="BJ16" s="174"/>
      <c r="BK16" s="174"/>
      <c r="BL16" s="174"/>
      <c r="BM16" s="174"/>
      <c r="BN16" s="174"/>
      <c r="BO16" s="174"/>
      <c r="BP16" s="174"/>
      <c r="BQ16" s="174"/>
      <c r="BR16" s="174"/>
      <c r="BS16" s="174" t="s">
        <v>4515</v>
      </c>
      <c r="BT16" s="174" t="s">
        <v>4516</v>
      </c>
      <c r="BU16" s="416" t="b">
        <v>0</v>
      </c>
      <c r="BV16" s="174" t="s">
        <v>2315</v>
      </c>
      <c r="BW16" s="174">
        <v>2025</v>
      </c>
      <c r="BX16" s="415">
        <v>45779</v>
      </c>
      <c r="BY16" s="174" t="s">
        <v>2323</v>
      </c>
      <c r="BZ16" s="419"/>
      <c r="CA16" s="467"/>
      <c r="CB16" s="468"/>
      <c r="CC16" s="422"/>
      <c r="CD16" s="468"/>
      <c r="CE16" s="468"/>
      <c r="CF16" s="422"/>
      <c r="CG16" s="468"/>
      <c r="CH16" s="467"/>
      <c r="CI16" s="468"/>
      <c r="CJ16" s="428">
        <v>43847</v>
      </c>
      <c r="CK16" s="426">
        <f t="shared" si="10"/>
        <v>0</v>
      </c>
      <c r="CL16" s="426">
        <f t="shared" si="11"/>
        <v>0</v>
      </c>
      <c r="CM16" s="426">
        <f t="shared" si="12"/>
        <v>0</v>
      </c>
      <c r="CN16" s="426">
        <f t="shared" si="13"/>
        <v>0</v>
      </c>
      <c r="CO16" s="425" t="b">
        <f>COUNTIF($Z$3:$Z273,$Z16)&gt;1</f>
        <v>0</v>
      </c>
      <c r="CP16" s="425"/>
      <c r="CQ16" s="425"/>
      <c r="CR16" s="425"/>
    </row>
    <row r="17" spans="1:96" ht="15.75" customHeight="1">
      <c r="A17" s="174" t="s">
        <v>10</v>
      </c>
      <c r="B17" s="63" t="s">
        <v>11</v>
      </c>
      <c r="C17" s="63" t="s">
        <v>28</v>
      </c>
      <c r="D17" s="63" t="s">
        <v>13</v>
      </c>
      <c r="E17" s="63" t="s">
        <v>3756</v>
      </c>
      <c r="F17" s="315" t="str">
        <f t="array" ref="F17">IFERROR(INDEX(UIID!$K$2:$K998, MATCH(CONCATENATE(B17,D17,G17,J17), UIID!$B$2:$B998&amp;UIID!$D$2:$D998&amp;UIID!$G$2:$G998&amp;UIID!$H$2:$H998, 0),), "Not Found")</f>
        <v>0722-0117</v>
      </c>
      <c r="G17" s="885" t="s">
        <v>346</v>
      </c>
      <c r="H17" s="63">
        <v>1</v>
      </c>
      <c r="I17" s="63" t="s">
        <v>5321</v>
      </c>
      <c r="J17" s="63" t="s">
        <v>351</v>
      </c>
      <c r="K17" s="63">
        <v>10.317247074005699</v>
      </c>
      <c r="L17" s="63">
        <v>123.915328694325</v>
      </c>
      <c r="M17" s="63" t="s">
        <v>348</v>
      </c>
      <c r="N17" s="63" t="s">
        <v>5323</v>
      </c>
      <c r="O17" s="63" t="s">
        <v>15</v>
      </c>
      <c r="P17" s="63" t="s">
        <v>16</v>
      </c>
      <c r="Q17" s="63" t="s">
        <v>4163</v>
      </c>
      <c r="R17" s="63" t="s">
        <v>21</v>
      </c>
      <c r="S17" s="63" t="s">
        <v>3006</v>
      </c>
      <c r="T17" s="63"/>
      <c r="U17" s="63" t="s">
        <v>354</v>
      </c>
      <c r="V17" s="413" t="s">
        <v>5324</v>
      </c>
      <c r="W17" s="63"/>
      <c r="X17" s="63" t="s">
        <v>22</v>
      </c>
      <c r="Y17" s="63" t="s">
        <v>355</v>
      </c>
      <c r="Z17" s="63" t="s">
        <v>356</v>
      </c>
      <c r="AA17" s="429">
        <v>42492</v>
      </c>
      <c r="AB17" s="429">
        <v>46934</v>
      </c>
      <c r="AC17" s="63" t="s">
        <v>4158</v>
      </c>
      <c r="AD17" s="63"/>
      <c r="AE17" s="63" t="s">
        <v>4159</v>
      </c>
      <c r="AF17" s="63"/>
      <c r="AG17" s="63" t="s">
        <v>5325</v>
      </c>
      <c r="AH17" s="63" t="s">
        <v>5326</v>
      </c>
      <c r="AI17" s="63" t="s">
        <v>4283</v>
      </c>
      <c r="AJ17" s="174"/>
      <c r="AK17" s="174"/>
      <c r="AL17" s="418">
        <v>45758</v>
      </c>
      <c r="AM17" s="174" t="s">
        <v>8685</v>
      </c>
      <c r="AN17" s="174"/>
      <c r="AO17" s="174"/>
      <c r="AP17" s="174"/>
      <c r="AQ17" s="174"/>
      <c r="AR17" s="174"/>
      <c r="AS17" s="174"/>
      <c r="AT17" s="174"/>
      <c r="AU17" s="174"/>
      <c r="AV17" s="174"/>
      <c r="AW17" s="174"/>
      <c r="AX17" s="174"/>
      <c r="AY17" s="174"/>
      <c r="AZ17" s="174"/>
      <c r="BA17" s="174"/>
      <c r="BB17" s="174"/>
      <c r="BC17" s="174"/>
      <c r="BD17" s="174"/>
      <c r="BE17" s="174"/>
      <c r="BF17" s="174"/>
      <c r="BG17" s="174"/>
      <c r="BH17" s="174"/>
      <c r="BI17" s="174"/>
      <c r="BJ17" s="174"/>
      <c r="BK17" s="174"/>
      <c r="BL17" s="174"/>
      <c r="BM17" s="174"/>
      <c r="BN17" s="174"/>
      <c r="BO17" s="174"/>
      <c r="BP17" s="174"/>
      <c r="BQ17" s="174"/>
      <c r="BR17" s="174"/>
      <c r="BS17" s="174"/>
      <c r="BT17" s="174"/>
      <c r="BU17" s="416" t="b">
        <v>0</v>
      </c>
      <c r="BV17" s="174" t="s">
        <v>2315</v>
      </c>
      <c r="BW17" s="174">
        <v>2025</v>
      </c>
      <c r="BX17" s="415">
        <v>45758</v>
      </c>
      <c r="BY17" s="174" t="s">
        <v>2323</v>
      </c>
      <c r="BZ17" s="419"/>
      <c r="CA17" s="424"/>
      <c r="CB17" s="462"/>
      <c r="CC17" s="422"/>
      <c r="CD17" s="530"/>
      <c r="CE17" s="530"/>
      <c r="CF17" s="422"/>
      <c r="CG17" s="530"/>
      <c r="CH17" s="424"/>
      <c r="CI17" s="462"/>
      <c r="CJ17" s="428">
        <v>42492</v>
      </c>
      <c r="CK17" s="426">
        <f t="shared" si="10"/>
        <v>0</v>
      </c>
      <c r="CL17" s="426">
        <f t="shared" si="11"/>
        <v>0</v>
      </c>
      <c r="CM17" s="426">
        <f t="shared" si="12"/>
        <v>0</v>
      </c>
      <c r="CN17" s="426">
        <f t="shared" si="13"/>
        <v>0</v>
      </c>
      <c r="CO17" s="425" t="b">
        <f t="shared" ref="CO17:CO18" si="14">COUNTIF($Z$3:$Z1825,$Z17)&gt;1</f>
        <v>0</v>
      </c>
    </row>
    <row r="18" spans="1:96" ht="15.75" customHeight="1">
      <c r="A18" s="174" t="s">
        <v>10</v>
      </c>
      <c r="B18" s="63" t="s">
        <v>11</v>
      </c>
      <c r="C18" s="63" t="s">
        <v>28</v>
      </c>
      <c r="D18" s="63" t="s">
        <v>13</v>
      </c>
      <c r="E18" s="63" t="s">
        <v>3756</v>
      </c>
      <c r="F18" s="315" t="str">
        <f t="array" ref="F18">IFERROR(INDEX(UIID!$K$2:$K998, MATCH(CONCATENATE(B18,D18,G18,J18), UIID!$B$2:$B998&amp;UIID!$D$2:$D998&amp;UIID!$G$2:$G998&amp;UIID!$H$2:$H998, 0),), "Not Found")</f>
        <v>0722-0117</v>
      </c>
      <c r="G18" s="885" t="s">
        <v>346</v>
      </c>
      <c r="H18" s="63">
        <v>1</v>
      </c>
      <c r="I18" s="63" t="s">
        <v>5321</v>
      </c>
      <c r="J18" s="63" t="s">
        <v>351</v>
      </c>
      <c r="K18" s="63">
        <v>10.317247074005699</v>
      </c>
      <c r="L18" s="63">
        <v>123.915328694325</v>
      </c>
      <c r="M18" s="63" t="s">
        <v>348</v>
      </c>
      <c r="N18" s="63" t="s">
        <v>5323</v>
      </c>
      <c r="O18" s="63" t="s">
        <v>15</v>
      </c>
      <c r="P18" s="63" t="s">
        <v>16</v>
      </c>
      <c r="Q18" s="63" t="s">
        <v>4163</v>
      </c>
      <c r="R18" s="63" t="s">
        <v>21</v>
      </c>
      <c r="S18" s="63" t="s">
        <v>3006</v>
      </c>
      <c r="T18" s="63"/>
      <c r="U18" s="63" t="s">
        <v>357</v>
      </c>
      <c r="V18" s="413" t="s">
        <v>5324</v>
      </c>
      <c r="W18" s="63"/>
      <c r="X18" s="63" t="s">
        <v>22</v>
      </c>
      <c r="Y18" s="63" t="s">
        <v>355</v>
      </c>
      <c r="Z18" s="63" t="s">
        <v>358</v>
      </c>
      <c r="AA18" s="429">
        <v>42492</v>
      </c>
      <c r="AB18" s="429">
        <v>46934</v>
      </c>
      <c r="AC18" s="63" t="s">
        <v>4158</v>
      </c>
      <c r="AD18" s="63"/>
      <c r="AE18" s="63" t="s">
        <v>4159</v>
      </c>
      <c r="AF18" s="63"/>
      <c r="AG18" s="63" t="s">
        <v>5325</v>
      </c>
      <c r="AH18" s="63" t="s">
        <v>5326</v>
      </c>
      <c r="AI18" s="63" t="s">
        <v>4283</v>
      </c>
      <c r="AJ18" s="174"/>
      <c r="AK18" s="174"/>
      <c r="AL18" s="418">
        <v>45758</v>
      </c>
      <c r="AM18" s="174" t="s">
        <v>8685</v>
      </c>
      <c r="AN18" s="174"/>
      <c r="AO18" s="174"/>
      <c r="AP18" s="174"/>
      <c r="AQ18" s="174"/>
      <c r="AR18" s="174"/>
      <c r="AS18" s="174"/>
      <c r="AT18" s="174"/>
      <c r="AU18" s="174"/>
      <c r="AV18" s="174"/>
      <c r="AW18" s="174"/>
      <c r="AX18" s="174"/>
      <c r="AY18" s="174"/>
      <c r="AZ18" s="174"/>
      <c r="BA18" s="174"/>
      <c r="BB18" s="174"/>
      <c r="BC18" s="174"/>
      <c r="BD18" s="174"/>
      <c r="BE18" s="174"/>
      <c r="BF18" s="174"/>
      <c r="BG18" s="174"/>
      <c r="BH18" s="174"/>
      <c r="BI18" s="174"/>
      <c r="BJ18" s="174"/>
      <c r="BK18" s="174"/>
      <c r="BL18" s="174"/>
      <c r="BM18" s="174"/>
      <c r="BN18" s="174"/>
      <c r="BO18" s="174"/>
      <c r="BP18" s="174"/>
      <c r="BQ18" s="174"/>
      <c r="BR18" s="174"/>
      <c r="BS18" s="174"/>
      <c r="BT18" s="174"/>
      <c r="BU18" s="416" t="b">
        <v>0</v>
      </c>
      <c r="BV18" s="174" t="s">
        <v>2315</v>
      </c>
      <c r="BW18" s="174">
        <v>2025</v>
      </c>
      <c r="BX18" s="415">
        <v>45758</v>
      </c>
      <c r="BY18" s="174" t="s">
        <v>2323</v>
      </c>
      <c r="BZ18" s="419"/>
      <c r="CA18" s="424"/>
      <c r="CB18" s="462"/>
      <c r="CC18" s="422"/>
      <c r="CD18" s="530"/>
      <c r="CE18" s="530"/>
      <c r="CF18" s="422"/>
      <c r="CG18" s="530"/>
      <c r="CH18" s="424"/>
      <c r="CI18" s="462"/>
      <c r="CJ18" s="428">
        <v>42492</v>
      </c>
      <c r="CK18" s="426">
        <f t="shared" si="10"/>
        <v>0</v>
      </c>
      <c r="CL18" s="426">
        <f t="shared" si="11"/>
        <v>0</v>
      </c>
      <c r="CM18" s="426">
        <f t="shared" si="12"/>
        <v>0</v>
      </c>
      <c r="CN18" s="426">
        <f t="shared" si="13"/>
        <v>0</v>
      </c>
      <c r="CO18" s="425" t="b">
        <f t="shared" si="14"/>
        <v>0</v>
      </c>
    </row>
    <row r="19" spans="1:96">
      <c r="A19" s="865" t="s">
        <v>10130</v>
      </c>
      <c r="B19" s="866">
        <f>COUNTA(B15:B18)</f>
        <v>4</v>
      </c>
    </row>
    <row r="20" spans="1:96">
      <c r="A20" s="865" t="s">
        <v>10170</v>
      </c>
      <c r="B20" s="866">
        <v>0</v>
      </c>
    </row>
    <row r="21" spans="1:96" ht="15.75" customHeight="1">
      <c r="A21" s="63" t="s">
        <v>10</v>
      </c>
      <c r="B21" s="63" t="s">
        <v>27</v>
      </c>
      <c r="C21" s="63" t="s">
        <v>50</v>
      </c>
      <c r="D21" s="63" t="s">
        <v>248</v>
      </c>
      <c r="E21" s="63" t="s">
        <v>123</v>
      </c>
      <c r="F21" s="315" t="str">
        <f t="array" ref="F21">IFERROR(INDEX(UIID!$K$2:$K998, MATCH(CONCATENATE(B21,D21,G21,J21), UIID!$B$2:$B998&amp;UIID!$D$2:$D998&amp;UIID!$G$2:$G998&amp;UIID!$H$2:$H998, 0),), "Not Found")</f>
        <v>0712-0004</v>
      </c>
      <c r="G21" s="310" t="s">
        <v>3513</v>
      </c>
      <c r="H21" s="63">
        <v>1</v>
      </c>
      <c r="I21" s="63" t="s">
        <v>4644</v>
      </c>
      <c r="J21" s="63" t="s">
        <v>250</v>
      </c>
      <c r="K21" s="63">
        <v>10.051349891515599</v>
      </c>
      <c r="L21" s="63">
        <v>124.079209349663</v>
      </c>
      <c r="M21" s="63" t="s">
        <v>251</v>
      </c>
      <c r="N21" s="63" t="s">
        <v>4364</v>
      </c>
      <c r="O21" s="63" t="s">
        <v>113</v>
      </c>
      <c r="P21" s="63" t="s">
        <v>226</v>
      </c>
      <c r="Q21" s="63" t="s">
        <v>4156</v>
      </c>
      <c r="R21" s="63" t="s">
        <v>5421</v>
      </c>
      <c r="S21" s="63" t="s">
        <v>125</v>
      </c>
      <c r="T21" s="63" t="s">
        <v>3404</v>
      </c>
      <c r="U21" s="63"/>
      <c r="V21" s="413" t="s">
        <v>4365</v>
      </c>
      <c r="W21" s="63"/>
      <c r="X21" s="63" t="s">
        <v>4164</v>
      </c>
      <c r="Y21" s="63" t="s">
        <v>237</v>
      </c>
      <c r="Z21" s="63" t="s">
        <v>252</v>
      </c>
      <c r="AA21" s="429">
        <v>45365</v>
      </c>
      <c r="AB21" s="430">
        <v>47192</v>
      </c>
      <c r="AC21" s="63" t="s">
        <v>4158</v>
      </c>
      <c r="AD21" s="63"/>
      <c r="AE21" s="63" t="s">
        <v>4159</v>
      </c>
      <c r="AF21" s="63"/>
      <c r="AG21" s="63" t="s">
        <v>8742</v>
      </c>
      <c r="AH21" s="63" t="s">
        <v>8743</v>
      </c>
      <c r="AI21" s="63" t="s">
        <v>8744</v>
      </c>
      <c r="AJ21" s="174"/>
      <c r="AK21" s="174"/>
      <c r="AL21" s="418">
        <v>45818</v>
      </c>
      <c r="AM21" s="174" t="s">
        <v>8675</v>
      </c>
      <c r="AN21" s="174"/>
      <c r="AO21" s="174"/>
      <c r="AP21" s="174"/>
      <c r="AQ21" s="174"/>
      <c r="AR21" s="174"/>
      <c r="AS21" s="174"/>
      <c r="AT21" s="174"/>
      <c r="AU21" s="174"/>
      <c r="AV21" s="174"/>
      <c r="AW21" s="174"/>
      <c r="AX21" s="174"/>
      <c r="AY21" s="174"/>
      <c r="AZ21" s="174"/>
      <c r="BA21" s="174"/>
      <c r="BB21" s="174"/>
      <c r="BC21" s="174"/>
      <c r="BD21" s="174"/>
      <c r="BE21" s="174"/>
      <c r="BF21" s="174"/>
      <c r="BG21" s="174"/>
      <c r="BH21" s="174"/>
      <c r="BI21" s="174"/>
      <c r="BJ21" s="174"/>
      <c r="BK21" s="174"/>
      <c r="BL21" s="174"/>
      <c r="BM21" s="174"/>
      <c r="BN21" s="174"/>
      <c r="BO21" s="174"/>
      <c r="BP21" s="174"/>
      <c r="BQ21" s="174"/>
      <c r="BR21" s="174"/>
      <c r="BS21" s="174"/>
      <c r="BT21" s="174"/>
      <c r="BU21" s="416" t="b">
        <v>1</v>
      </c>
      <c r="BV21" s="174" t="s">
        <v>2319</v>
      </c>
      <c r="BW21" s="174">
        <v>2025</v>
      </c>
      <c r="BX21" s="415">
        <v>45818</v>
      </c>
      <c r="BY21" s="174" t="s">
        <v>2323</v>
      </c>
      <c r="BZ21" s="437" t="s">
        <v>10196</v>
      </c>
      <c r="CA21" s="424"/>
      <c r="CB21" s="425"/>
      <c r="CC21" s="422"/>
      <c r="CD21" s="425"/>
      <c r="CE21" s="425"/>
      <c r="CF21" s="422"/>
      <c r="CG21" s="425"/>
      <c r="CH21" s="424"/>
      <c r="CI21" s="425"/>
      <c r="CJ21" s="428">
        <v>44179</v>
      </c>
      <c r="CK21" s="426">
        <f t="shared" ref="CK21:CK23" si="15">COUNTIF(BY21,"new tvi &amp; program")</f>
        <v>0</v>
      </c>
      <c r="CL21" s="426">
        <f t="shared" ref="CL21:CL23" si="16">COUNTIF(BY21,"additional program")</f>
        <v>0</v>
      </c>
      <c r="CM21" s="426">
        <f t="shared" ref="CM21:CM23" si="17">COUNTIF(BY21,"migration")</f>
        <v>0</v>
      </c>
      <c r="CN21" s="426">
        <f t="shared" ref="CN21:CN23" si="18">SUM(CK21:CM21)</f>
        <v>0</v>
      </c>
      <c r="CO21" s="425" t="b">
        <f>COUNTIF($Z$3:$Z329,$Z21)&gt;1</f>
        <v>0</v>
      </c>
      <c r="CP21" s="425"/>
      <c r="CQ21" s="425"/>
      <c r="CR21" s="425"/>
    </row>
    <row r="22" spans="1:96" ht="15.75" customHeight="1">
      <c r="A22" s="63" t="s">
        <v>10</v>
      </c>
      <c r="B22" s="63" t="s">
        <v>27</v>
      </c>
      <c r="C22" s="63" t="s">
        <v>50</v>
      </c>
      <c r="D22" s="63" t="s">
        <v>248</v>
      </c>
      <c r="E22" s="63" t="s">
        <v>123</v>
      </c>
      <c r="F22" s="315" t="str">
        <f t="array" ref="F22">IFERROR(INDEX(UIID!$K$2:$K998, MATCH(CONCATENATE(B22,D22,G22,J22), UIID!$B$2:$B998&amp;UIID!$D$2:$D998&amp;UIID!$G$2:$G998&amp;UIID!$H$2:$H998, 0),), "Not Found")</f>
        <v>0712-0004</v>
      </c>
      <c r="G22" s="310" t="s">
        <v>3513</v>
      </c>
      <c r="H22" s="63">
        <v>1</v>
      </c>
      <c r="I22" s="63" t="s">
        <v>4644</v>
      </c>
      <c r="J22" s="63" t="s">
        <v>250</v>
      </c>
      <c r="K22" s="63">
        <v>10.051349891515599</v>
      </c>
      <c r="L22" s="63">
        <v>124.079209349663</v>
      </c>
      <c r="M22" s="63" t="s">
        <v>256</v>
      </c>
      <c r="N22" s="63" t="s">
        <v>4364</v>
      </c>
      <c r="O22" s="63" t="s">
        <v>113</v>
      </c>
      <c r="P22" s="63" t="s">
        <v>226</v>
      </c>
      <c r="Q22" s="63" t="s">
        <v>4156</v>
      </c>
      <c r="R22" s="63" t="s">
        <v>5421</v>
      </c>
      <c r="S22" s="63" t="s">
        <v>125</v>
      </c>
      <c r="T22" s="174" t="s">
        <v>3405</v>
      </c>
      <c r="U22" s="153"/>
      <c r="V22" s="174"/>
      <c r="W22" s="174" t="s">
        <v>8863</v>
      </c>
      <c r="X22" s="63" t="s">
        <v>22</v>
      </c>
      <c r="Y22" s="174" t="s">
        <v>237</v>
      </c>
      <c r="Z22" s="174" t="s">
        <v>8864</v>
      </c>
      <c r="AA22" s="429">
        <v>45365</v>
      </c>
      <c r="AB22" s="430">
        <v>47192</v>
      </c>
      <c r="AC22" s="63" t="s">
        <v>4646</v>
      </c>
      <c r="AD22" s="63"/>
      <c r="AE22" s="63" t="s">
        <v>4159</v>
      </c>
      <c r="AF22" s="63"/>
      <c r="AG22" s="174" t="s">
        <v>8865</v>
      </c>
      <c r="AH22" s="174" t="s">
        <v>8866</v>
      </c>
      <c r="AI22" s="430">
        <v>45315</v>
      </c>
      <c r="AJ22" s="174"/>
      <c r="AK22" s="174"/>
      <c r="AL22" s="418">
        <v>45818</v>
      </c>
      <c r="AM22" s="174" t="s">
        <v>8675</v>
      </c>
      <c r="AN22" s="174"/>
      <c r="AO22" s="174"/>
      <c r="AP22" s="174"/>
      <c r="AQ22" s="174"/>
      <c r="AR22" s="174"/>
      <c r="AS22" s="174"/>
      <c r="AT22" s="174"/>
      <c r="AU22" s="174"/>
      <c r="AV22" s="174"/>
      <c r="AW22" s="174"/>
      <c r="AX22" s="174"/>
      <c r="AY22" s="174"/>
      <c r="AZ22" s="174"/>
      <c r="BA22" s="174"/>
      <c r="BB22" s="174"/>
      <c r="BC22" s="174"/>
      <c r="BD22" s="174"/>
      <c r="BE22" s="174"/>
      <c r="BF22" s="174"/>
      <c r="BG22" s="174"/>
      <c r="BH22" s="174"/>
      <c r="BI22" s="174"/>
      <c r="BJ22" s="174"/>
      <c r="BK22" s="174"/>
      <c r="BL22" s="174"/>
      <c r="BM22" s="174"/>
      <c r="BN22" s="174"/>
      <c r="BO22" s="174"/>
      <c r="BP22" s="174"/>
      <c r="BQ22" s="174"/>
      <c r="BR22" s="174"/>
      <c r="BS22" s="174"/>
      <c r="BT22" s="174"/>
      <c r="BU22" s="416" t="b">
        <v>1</v>
      </c>
      <c r="BV22" s="174" t="s">
        <v>2319</v>
      </c>
      <c r="BW22" s="174">
        <v>2025</v>
      </c>
      <c r="BX22" s="415">
        <v>45818</v>
      </c>
      <c r="BY22" s="174" t="s">
        <v>2323</v>
      </c>
      <c r="BZ22" s="437" t="s">
        <v>10197</v>
      </c>
      <c r="CA22" s="471"/>
      <c r="CB22" s="472">
        <v>45495</v>
      </c>
      <c r="CC22" s="422" t="s">
        <v>4163</v>
      </c>
      <c r="CD22" s="473"/>
      <c r="CE22" s="473"/>
      <c r="CF22" s="422"/>
      <c r="CG22" s="473"/>
      <c r="CH22" s="471"/>
      <c r="CI22" s="473"/>
      <c r="CJ22" s="438"/>
      <c r="CK22" s="426">
        <f t="shared" si="15"/>
        <v>0</v>
      </c>
      <c r="CL22" s="426">
        <f t="shared" si="16"/>
        <v>0</v>
      </c>
      <c r="CM22" s="426">
        <f t="shared" si="17"/>
        <v>0</v>
      </c>
      <c r="CN22" s="426">
        <f t="shared" si="18"/>
        <v>0</v>
      </c>
      <c r="CO22" s="425" t="b">
        <f>COUNTIF($Z$3:$Z238,$Z22)&gt;1</f>
        <v>0</v>
      </c>
      <c r="CP22" s="425"/>
      <c r="CQ22" s="425"/>
      <c r="CR22" s="425"/>
    </row>
    <row r="23" spans="1:96" ht="15.75" customHeight="1">
      <c r="A23" s="174" t="s">
        <v>10</v>
      </c>
      <c r="B23" s="63" t="s">
        <v>11</v>
      </c>
      <c r="C23" s="63" t="s">
        <v>146</v>
      </c>
      <c r="D23" s="63" t="s">
        <v>1017</v>
      </c>
      <c r="E23" s="63" t="s">
        <v>123</v>
      </c>
      <c r="F23" s="315" t="str">
        <f t="array" ref="F23">IFERROR(INDEX(UIID!$K$2:$K998, MATCH(CONCATENATE(B23,D23,G23,J23), UIID!$B$2:$B998&amp;UIID!$D$2:$D998&amp;UIID!$G$2:$G998&amp;UIID!$H$2:$H998, 0),), "Not Found")</f>
        <v>0722-0004</v>
      </c>
      <c r="G23" s="885" t="s">
        <v>1018</v>
      </c>
      <c r="H23" s="63">
        <v>1</v>
      </c>
      <c r="I23" s="63" t="s">
        <v>5397</v>
      </c>
      <c r="J23" s="63" t="s">
        <v>1019</v>
      </c>
      <c r="K23" s="63">
        <v>10.588089474368299</v>
      </c>
      <c r="L23" s="63">
        <v>124.016935380836</v>
      </c>
      <c r="M23" s="63" t="s">
        <v>1020</v>
      </c>
      <c r="N23" s="63" t="s">
        <v>5398</v>
      </c>
      <c r="O23" s="63" t="s">
        <v>113</v>
      </c>
      <c r="P23" s="63" t="s">
        <v>226</v>
      </c>
      <c r="Q23" s="63" t="s">
        <v>4156</v>
      </c>
      <c r="R23" s="63" t="s">
        <v>21</v>
      </c>
      <c r="S23" s="63" t="s">
        <v>117</v>
      </c>
      <c r="T23" s="63"/>
      <c r="U23" s="63" t="s">
        <v>234</v>
      </c>
      <c r="V23" s="413" t="s">
        <v>5399</v>
      </c>
      <c r="W23" s="63"/>
      <c r="X23" s="63" t="s">
        <v>22</v>
      </c>
      <c r="Y23" s="63" t="s">
        <v>235</v>
      </c>
      <c r="Z23" s="63" t="s">
        <v>1021</v>
      </c>
      <c r="AA23" s="429">
        <v>45014</v>
      </c>
      <c r="AB23" s="429">
        <v>46842</v>
      </c>
      <c r="AC23" s="63" t="s">
        <v>4158</v>
      </c>
      <c r="AD23" s="63"/>
      <c r="AE23" s="63" t="s">
        <v>4168</v>
      </c>
      <c r="AF23" s="63" t="s">
        <v>9221</v>
      </c>
      <c r="AG23" s="63" t="s">
        <v>6122</v>
      </c>
      <c r="AH23" s="63" t="s">
        <v>6123</v>
      </c>
      <c r="AI23" s="435">
        <v>45531</v>
      </c>
      <c r="AJ23" s="174"/>
      <c r="AK23" s="174"/>
      <c r="AL23" s="418">
        <v>45867</v>
      </c>
      <c r="AM23" s="174" t="s">
        <v>2286</v>
      </c>
      <c r="AN23" s="174"/>
      <c r="AO23" s="174"/>
      <c r="AP23" s="174"/>
      <c r="AQ23" s="174"/>
      <c r="AR23" s="174"/>
      <c r="AS23" s="174"/>
      <c r="AT23" s="174"/>
      <c r="AU23" s="174"/>
      <c r="AV23" s="174"/>
      <c r="AW23" s="174"/>
      <c r="AX23" s="174"/>
      <c r="AY23" s="174"/>
      <c r="AZ23" s="174"/>
      <c r="BA23" s="174"/>
      <c r="BB23" s="174"/>
      <c r="BC23" s="174"/>
      <c r="BD23" s="174"/>
      <c r="BE23" s="174"/>
      <c r="BF23" s="174"/>
      <c r="BG23" s="174"/>
      <c r="BH23" s="174"/>
      <c r="BI23" s="174"/>
      <c r="BJ23" s="174"/>
      <c r="BK23" s="174"/>
      <c r="BL23" s="174"/>
      <c r="BM23" s="174"/>
      <c r="BN23" s="174"/>
      <c r="BO23" s="174"/>
      <c r="BP23" s="174"/>
      <c r="BQ23" s="174"/>
      <c r="BR23" s="174"/>
      <c r="BS23" s="174"/>
      <c r="BT23" s="174"/>
      <c r="BU23" s="416" t="b">
        <v>1</v>
      </c>
      <c r="BV23" s="174" t="s">
        <v>2322</v>
      </c>
      <c r="BW23" s="174">
        <v>2025</v>
      </c>
      <c r="BX23" s="415">
        <v>45867</v>
      </c>
      <c r="BY23" s="174" t="s">
        <v>2323</v>
      </c>
      <c r="BZ23" s="419"/>
      <c r="CA23" s="424"/>
      <c r="CB23" s="462"/>
      <c r="CC23" s="422"/>
      <c r="CD23" s="530"/>
      <c r="CE23" s="530"/>
      <c r="CF23" s="422"/>
      <c r="CG23" s="530"/>
      <c r="CH23" s="424"/>
      <c r="CI23" s="462"/>
      <c r="CJ23" s="428">
        <v>44180</v>
      </c>
      <c r="CK23" s="426">
        <f t="shared" si="15"/>
        <v>0</v>
      </c>
      <c r="CL23" s="426">
        <f t="shared" si="16"/>
        <v>0</v>
      </c>
      <c r="CM23" s="426">
        <f t="shared" si="17"/>
        <v>0</v>
      </c>
      <c r="CN23" s="426">
        <f t="shared" si="18"/>
        <v>0</v>
      </c>
      <c r="CO23" s="425" t="b">
        <f>COUNTIF($Z$3:$Z1864,$Z23)&gt;1</f>
        <v>0</v>
      </c>
    </row>
    <row r="24" spans="1:96">
      <c r="A24" s="865" t="s">
        <v>10178</v>
      </c>
      <c r="B24" s="866">
        <v>3</v>
      </c>
    </row>
    <row r="25" spans="1:96" ht="15.75" customHeight="1">
      <c r="A25" s="313" t="s">
        <v>10</v>
      </c>
      <c r="B25" s="792" t="s">
        <v>400</v>
      </c>
      <c r="C25" s="318" t="s">
        <v>176</v>
      </c>
      <c r="D25" s="313" t="s">
        <v>401</v>
      </c>
      <c r="E25" s="313" t="s">
        <v>509</v>
      </c>
      <c r="F25" s="315" t="str">
        <f t="array" ref="F25">IFERROR(INDEX(UIID!$K$2:$K998, MATCH(CONCATENATE(B25,D25,G25,J25), UIID!$B$2:$B998&amp;UIID!$D$2:$D998&amp;UIID!$G$2:$G998&amp;UIID!$H$2:$H998, 0),), "Not Found")</f>
        <v>0761-0002</v>
      </c>
      <c r="G25" s="310" t="s">
        <v>3482</v>
      </c>
      <c r="H25" s="63">
        <v>1</v>
      </c>
      <c r="I25" s="313" t="s">
        <v>9963</v>
      </c>
      <c r="J25" s="313" t="s">
        <v>1950</v>
      </c>
      <c r="K25" s="763">
        <v>9.2186919481347207</v>
      </c>
      <c r="L25" s="763">
        <v>123.51891037107301</v>
      </c>
      <c r="M25" s="793" t="s">
        <v>9912</v>
      </c>
      <c r="N25" s="63" t="s">
        <v>9913</v>
      </c>
      <c r="O25" s="313" t="s">
        <v>15</v>
      </c>
      <c r="P25" s="313" t="s">
        <v>16</v>
      </c>
      <c r="Q25" s="313" t="s">
        <v>4156</v>
      </c>
      <c r="R25" s="313" t="s">
        <v>35</v>
      </c>
      <c r="S25" s="313" t="s">
        <v>2230</v>
      </c>
      <c r="T25" s="313" t="s">
        <v>161</v>
      </c>
      <c r="U25" s="313"/>
      <c r="V25" s="454" t="s">
        <v>10082</v>
      </c>
      <c r="W25" s="313" t="s">
        <v>4806</v>
      </c>
      <c r="X25" s="313" t="s">
        <v>4157</v>
      </c>
      <c r="Y25" s="313"/>
      <c r="Z25" s="313" t="s">
        <v>2223</v>
      </c>
      <c r="AA25" s="313" t="s">
        <v>9964</v>
      </c>
      <c r="AB25" s="429">
        <v>45288</v>
      </c>
      <c r="AC25" s="758">
        <v>47116</v>
      </c>
      <c r="AD25" s="313" t="s">
        <v>4158</v>
      </c>
      <c r="AE25" s="313"/>
      <c r="AF25" s="313" t="s">
        <v>4159</v>
      </c>
      <c r="AG25" s="313"/>
      <c r="AH25" s="313" t="s">
        <v>9965</v>
      </c>
      <c r="AI25" s="313" t="s">
        <v>9966</v>
      </c>
      <c r="AJ25" s="489">
        <v>46551</v>
      </c>
      <c r="AK25" s="176"/>
      <c r="AL25" s="176"/>
      <c r="AM25" s="490">
        <v>45856</v>
      </c>
      <c r="AN25" s="176" t="s">
        <v>2291</v>
      </c>
      <c r="AO25" s="176"/>
      <c r="AP25" s="176"/>
      <c r="AQ25" s="176"/>
      <c r="AR25" s="176"/>
      <c r="AS25" s="176"/>
      <c r="AT25" s="176"/>
      <c r="AU25" s="176"/>
      <c r="AV25" s="176"/>
      <c r="AW25" s="176"/>
      <c r="AX25" s="176"/>
      <c r="AY25" s="176"/>
      <c r="AZ25" s="176"/>
      <c r="BA25" s="176"/>
      <c r="BB25" s="176"/>
      <c r="BC25" s="176"/>
      <c r="BD25" s="176"/>
      <c r="BE25" s="176"/>
      <c r="BF25" s="176"/>
      <c r="BG25" s="176"/>
      <c r="BH25" s="176"/>
      <c r="BI25" s="176"/>
      <c r="BJ25" s="176"/>
      <c r="BK25" s="176"/>
      <c r="BL25" s="176"/>
      <c r="BM25" s="855" t="b">
        <v>1</v>
      </c>
      <c r="BN25" s="176"/>
      <c r="BO25" s="417" t="b">
        <v>0</v>
      </c>
      <c r="BP25" s="176" t="s">
        <v>2324</v>
      </c>
      <c r="BQ25" s="176">
        <v>2025</v>
      </c>
      <c r="BR25" s="458">
        <v>45897</v>
      </c>
      <c r="BS25" s="176" t="s">
        <v>2323</v>
      </c>
      <c r="BT25" s="459"/>
      <c r="BU25" s="787"/>
      <c r="BV25" s="794"/>
      <c r="BW25" s="422"/>
      <c r="BX25" s="794"/>
      <c r="BY25" s="794"/>
      <c r="BZ25" s="422"/>
      <c r="CA25" s="794"/>
      <c r="CB25" s="787"/>
      <c r="CC25" s="794"/>
      <c r="CD25" s="428">
        <v>44911</v>
      </c>
      <c r="CE25" s="426">
        <f>COUNTIF(BS25,"new tvi &amp; program")</f>
        <v>0</v>
      </c>
      <c r="CF25" s="426">
        <f>COUNTIF(BS25,"additional program")</f>
        <v>0</v>
      </c>
      <c r="CG25" s="426">
        <f>COUNTIF(BS25,"migration")</f>
        <v>0</v>
      </c>
      <c r="CH25" s="426">
        <f>SUM(CE25:CG25)</f>
        <v>0</v>
      </c>
      <c r="CI25" s="795"/>
      <c r="CJ25" s="795" t="b">
        <f>COUNTIF($AA$3:$AA180,$AA25)&gt;1</f>
        <v>0</v>
      </c>
    </row>
    <row r="26" spans="1:96">
      <c r="A26" s="865" t="s">
        <v>10179</v>
      </c>
      <c r="B26" s="866">
        <v>1</v>
      </c>
    </row>
    <row r="27" spans="1:96">
      <c r="A27" s="865" t="s">
        <v>10180</v>
      </c>
      <c r="B27" s="866">
        <v>0</v>
      </c>
    </row>
    <row r="28" spans="1:96" ht="15.75" customHeight="1">
      <c r="A28" s="63" t="s">
        <v>10</v>
      </c>
      <c r="B28" s="63" t="s">
        <v>27</v>
      </c>
      <c r="C28" s="63" t="s">
        <v>28</v>
      </c>
      <c r="D28" s="63" t="s">
        <v>299</v>
      </c>
      <c r="E28" s="63" t="s">
        <v>28</v>
      </c>
      <c r="F28" s="315" t="str">
        <f t="array" ref="F28">IFERROR(INDEX(UIID!$K$2:$K998, MATCH(CONCATENATE(B28,D28,G28,J28), UIID!$B$2:$B998&amp;UIID!$D$2:$D998&amp;UIID!$G$2:$G998&amp;UIID!$H$2:$H998, 0),), "Not Found")</f>
        <v>0712-0001</v>
      </c>
      <c r="G28" s="174" t="s">
        <v>3508</v>
      </c>
      <c r="H28" s="63">
        <v>1</v>
      </c>
      <c r="I28" s="174" t="s">
        <v>4644</v>
      </c>
      <c r="J28" s="174" t="s">
        <v>301</v>
      </c>
      <c r="K28" s="63">
        <v>9.9612859268488005</v>
      </c>
      <c r="L28" s="63">
        <v>123.955908234931</v>
      </c>
      <c r="M28" s="63" t="s">
        <v>10198</v>
      </c>
      <c r="N28" s="63" t="s">
        <v>4443</v>
      </c>
      <c r="O28" s="63" t="s">
        <v>113</v>
      </c>
      <c r="P28" s="63" t="s">
        <v>2229</v>
      </c>
      <c r="Q28" s="174"/>
      <c r="R28" s="63" t="s">
        <v>35</v>
      </c>
      <c r="S28" s="63" t="s">
        <v>272</v>
      </c>
      <c r="T28" s="174" t="s">
        <v>2649</v>
      </c>
      <c r="U28" s="174"/>
      <c r="V28" s="174"/>
      <c r="W28" s="174" t="s">
        <v>4705</v>
      </c>
      <c r="X28" s="63" t="s">
        <v>4306</v>
      </c>
      <c r="Y28" s="174"/>
      <c r="Z28" s="174" t="s">
        <v>276</v>
      </c>
      <c r="AA28" s="174" t="s">
        <v>10199</v>
      </c>
      <c r="AB28" s="429">
        <v>45512</v>
      </c>
      <c r="AC28" s="430">
        <v>47339</v>
      </c>
      <c r="AD28" s="63" t="s">
        <v>4158</v>
      </c>
      <c r="AE28" s="174"/>
      <c r="AF28" s="63" t="s">
        <v>4159</v>
      </c>
      <c r="AG28" s="63"/>
      <c r="AH28" s="174" t="s">
        <v>10200</v>
      </c>
      <c r="AI28" s="317" t="s">
        <v>10201</v>
      </c>
      <c r="AJ28" s="682">
        <v>45571</v>
      </c>
      <c r="AK28" s="174"/>
      <c r="AL28" s="174"/>
      <c r="AM28" s="418">
        <v>45959</v>
      </c>
      <c r="AN28" s="174"/>
      <c r="AO28" s="174"/>
      <c r="AP28" s="174"/>
      <c r="AQ28" s="174"/>
      <c r="AR28" s="174"/>
      <c r="AS28" s="174"/>
      <c r="AT28" s="174"/>
      <c r="AU28" s="174"/>
      <c r="AV28" s="174"/>
      <c r="AW28" s="174"/>
      <c r="AX28" s="174"/>
      <c r="AY28" s="174"/>
      <c r="AZ28" s="174"/>
      <c r="BA28" s="174"/>
      <c r="BB28" s="174"/>
      <c r="BC28" s="174"/>
      <c r="BD28" s="174"/>
      <c r="BE28" s="174"/>
      <c r="BF28" s="174"/>
      <c r="BG28" s="174"/>
      <c r="BH28" s="174"/>
      <c r="BI28" s="174"/>
      <c r="BJ28" s="174"/>
      <c r="BK28" s="174"/>
      <c r="BL28" s="174"/>
      <c r="BM28" s="174"/>
      <c r="BN28" s="416" t="b">
        <v>1</v>
      </c>
      <c r="BO28" s="417" t="b">
        <v>0</v>
      </c>
      <c r="BP28" s="174" t="s">
        <v>2330</v>
      </c>
      <c r="BQ28" s="174">
        <v>2025</v>
      </c>
      <c r="BR28" s="415">
        <v>45959</v>
      </c>
      <c r="BS28" s="174" t="s">
        <v>2323</v>
      </c>
      <c r="BT28" s="437" t="s">
        <v>8780</v>
      </c>
      <c r="BU28" s="471"/>
      <c r="BV28" s="473"/>
      <c r="BW28" s="422"/>
      <c r="BX28" s="473"/>
      <c r="BY28" s="473"/>
      <c r="BZ28" s="422"/>
      <c r="CA28" s="473"/>
      <c r="CB28" s="471"/>
      <c r="CC28" s="473"/>
      <c r="CD28" s="438"/>
      <c r="CE28" s="426">
        <f>COUNTIF(BS28,"new tvi &amp; program")</f>
        <v>0</v>
      </c>
      <c r="CF28" s="426">
        <f>COUNTIF(BS28,"additional program")</f>
        <v>0</v>
      </c>
      <c r="CG28" s="426">
        <f>COUNTIF(BS28,"migration")</f>
        <v>0</v>
      </c>
      <c r="CH28" s="426">
        <f>SUM(CE28:CG28)</f>
        <v>0</v>
      </c>
      <c r="CI28" s="425" t="b">
        <f>COUNTIF($AA$3:$AA220,$AA28)&gt;1</f>
        <v>0</v>
      </c>
      <c r="CJ28" s="425"/>
      <c r="CK28" s="425"/>
      <c r="CL28" s="425"/>
    </row>
    <row r="29" spans="1:96">
      <c r="A29" s="865" t="s">
        <v>10181</v>
      </c>
      <c r="B29" s="866">
        <v>1</v>
      </c>
    </row>
    <row r="30" spans="1:96" ht="15.75" customHeight="1">
      <c r="A30" s="174" t="s">
        <v>10</v>
      </c>
      <c r="B30" s="174" t="s">
        <v>27</v>
      </c>
      <c r="C30" s="174" t="s">
        <v>28</v>
      </c>
      <c r="D30" s="63" t="s">
        <v>299</v>
      </c>
      <c r="E30" s="63" t="s">
        <v>28</v>
      </c>
      <c r="F30" s="315" t="str">
        <f t="array" ref="F30">IFERROR(INDEX(UIID!$K$2:$K998, MATCH(CONCATENATE(B30,D30,G30,J30), UIID!$B$2:$B998&amp;UIID!$D$2:$D998&amp;UIID!$G$2:$G998&amp;UIID!$H$2:$H998, 0),), "Not Found")</f>
        <v>0712-0001</v>
      </c>
      <c r="G30" s="174" t="s">
        <v>3508</v>
      </c>
      <c r="H30" s="63">
        <v>1</v>
      </c>
      <c r="I30" s="174" t="s">
        <v>4647</v>
      </c>
      <c r="J30" s="174" t="s">
        <v>301</v>
      </c>
      <c r="K30" s="63">
        <v>9.9612859268488005</v>
      </c>
      <c r="L30" s="63">
        <v>123.955908234931</v>
      </c>
      <c r="M30" s="63" t="s">
        <v>302</v>
      </c>
      <c r="N30" s="174" t="s">
        <v>4443</v>
      </c>
      <c r="O30" s="63" t="s">
        <v>113</v>
      </c>
      <c r="P30" s="63" t="s">
        <v>2229</v>
      </c>
      <c r="Q30" s="174" t="s">
        <v>4156</v>
      </c>
      <c r="R30" s="63" t="s">
        <v>35</v>
      </c>
      <c r="S30" s="63" t="s">
        <v>143</v>
      </c>
      <c r="T30" s="174" t="s">
        <v>418</v>
      </c>
      <c r="U30" s="153"/>
      <c r="V30" s="174"/>
      <c r="W30" s="174" t="s">
        <v>8856</v>
      </c>
      <c r="X30" s="63" t="s">
        <v>4164</v>
      </c>
      <c r="Y30" s="174"/>
      <c r="Z30" s="174">
        <v>275</v>
      </c>
      <c r="AA30" s="174" t="s">
        <v>8857</v>
      </c>
      <c r="AB30" s="429">
        <v>45443</v>
      </c>
      <c r="AC30" s="430">
        <v>47270</v>
      </c>
      <c r="AD30" s="63" t="s">
        <v>4646</v>
      </c>
      <c r="AE30" s="174"/>
      <c r="AF30" s="63" t="s">
        <v>4159</v>
      </c>
      <c r="AG30" s="63"/>
      <c r="AH30" s="174" t="s">
        <v>8858</v>
      </c>
      <c r="AI30" s="174" t="s">
        <v>8859</v>
      </c>
      <c r="AJ30" s="63" t="s">
        <v>8860</v>
      </c>
      <c r="AK30" s="174"/>
      <c r="AL30" s="174"/>
      <c r="AM30" s="418">
        <v>45974</v>
      </c>
      <c r="AN30" s="174"/>
      <c r="AO30" s="174"/>
      <c r="AP30" s="174"/>
      <c r="AQ30" s="174"/>
      <c r="AR30" s="174"/>
      <c r="AS30" s="174"/>
      <c r="AT30" s="174"/>
      <c r="AU30" s="174"/>
      <c r="AV30" s="174"/>
      <c r="AW30" s="174"/>
      <c r="AX30" s="174"/>
      <c r="AY30" s="174"/>
      <c r="AZ30" s="174"/>
      <c r="BA30" s="174"/>
      <c r="BB30" s="174"/>
      <c r="BC30" s="174"/>
      <c r="BD30" s="174"/>
      <c r="BE30" s="174"/>
      <c r="BF30" s="174"/>
      <c r="BG30" s="174"/>
      <c r="BH30" s="174"/>
      <c r="BI30" s="174"/>
      <c r="BJ30" s="174"/>
      <c r="BK30" s="174"/>
      <c r="BL30" s="174"/>
      <c r="BM30" s="174"/>
      <c r="BN30" s="416" t="b">
        <v>1</v>
      </c>
      <c r="BO30" s="417" t="b">
        <v>0</v>
      </c>
      <c r="BP30" s="174" t="s">
        <v>2333</v>
      </c>
      <c r="BQ30" s="174">
        <v>2025</v>
      </c>
      <c r="BR30" s="415">
        <v>45975</v>
      </c>
      <c r="BS30" s="174" t="s">
        <v>2323</v>
      </c>
      <c r="BT30" s="437" t="s">
        <v>10202</v>
      </c>
      <c r="BU30" s="471"/>
      <c r="BV30" s="472">
        <v>45443</v>
      </c>
      <c r="BW30" s="422" t="s">
        <v>4163</v>
      </c>
      <c r="BX30" s="473"/>
      <c r="BY30" s="473"/>
      <c r="BZ30" s="422"/>
      <c r="CA30" s="473"/>
      <c r="CB30" s="471"/>
      <c r="CC30" s="473"/>
      <c r="CD30" s="438"/>
      <c r="CE30" s="426">
        <f t="shared" ref="CE30:CE33" si="19">COUNTIF(BS30,"new tvi &amp; program")</f>
        <v>0</v>
      </c>
      <c r="CF30" s="426">
        <f t="shared" ref="CF30:CF33" si="20">COUNTIF(BS30,"additional program")</f>
        <v>0</v>
      </c>
      <c r="CG30" s="426">
        <f t="shared" ref="CG30:CG33" si="21">COUNTIF(BS30,"migration")</f>
        <v>0</v>
      </c>
      <c r="CH30" s="426">
        <f t="shared" ref="CH30:CH33" si="22">SUM(CE30:CG30)</f>
        <v>0</v>
      </c>
      <c r="CI30" s="425" t="b">
        <f>COUNTIF($AA$3:$AA260,$AA30)&gt;1</f>
        <v>0</v>
      </c>
      <c r="CJ30" s="425"/>
      <c r="CK30" s="425"/>
      <c r="CL30" s="425"/>
    </row>
    <row r="31" spans="1:96" ht="15.75" customHeight="1">
      <c r="A31" s="174" t="s">
        <v>10</v>
      </c>
      <c r="B31" s="174" t="s">
        <v>27</v>
      </c>
      <c r="C31" s="174" t="s">
        <v>28</v>
      </c>
      <c r="D31" s="63" t="s">
        <v>299</v>
      </c>
      <c r="E31" s="63" t="s">
        <v>28</v>
      </c>
      <c r="F31" s="315" t="str">
        <f t="array" ref="F31">IFERROR(INDEX(UIID!$K$2:$K998, MATCH(CONCATENATE(B31,D31,G31,J31), UIID!$B$2:$B998&amp;UIID!$D$2:$D998&amp;UIID!$G$2:$G998&amp;UIID!$H$2:$H998, 0),), "Not Found")</f>
        <v>0712-0001</v>
      </c>
      <c r="G31" s="174" t="s">
        <v>3508</v>
      </c>
      <c r="H31" s="63">
        <v>1</v>
      </c>
      <c r="I31" s="174" t="s">
        <v>4647</v>
      </c>
      <c r="J31" s="174" t="s">
        <v>301</v>
      </c>
      <c r="K31" s="63">
        <v>9.9612859268488005</v>
      </c>
      <c r="L31" s="63">
        <v>123.955908234931</v>
      </c>
      <c r="M31" s="63" t="s">
        <v>302</v>
      </c>
      <c r="N31" s="174" t="s">
        <v>4443</v>
      </c>
      <c r="O31" s="63" t="s">
        <v>113</v>
      </c>
      <c r="P31" s="63" t="s">
        <v>2229</v>
      </c>
      <c r="Q31" s="174" t="s">
        <v>4156</v>
      </c>
      <c r="R31" s="63" t="s">
        <v>35</v>
      </c>
      <c r="S31" s="63" t="s">
        <v>143</v>
      </c>
      <c r="T31" s="174" t="s">
        <v>413</v>
      </c>
      <c r="U31" s="153"/>
      <c r="V31" s="174"/>
      <c r="W31" s="174" t="s">
        <v>6467</v>
      </c>
      <c r="X31" s="63" t="s">
        <v>4164</v>
      </c>
      <c r="Y31" s="174"/>
      <c r="Z31" s="174">
        <v>275</v>
      </c>
      <c r="AA31" s="174" t="s">
        <v>8862</v>
      </c>
      <c r="AB31" s="429">
        <v>45075</v>
      </c>
      <c r="AC31" s="430">
        <v>46842</v>
      </c>
      <c r="AD31" s="63" t="s">
        <v>4646</v>
      </c>
      <c r="AE31" s="174"/>
      <c r="AF31" s="63" t="s">
        <v>4159</v>
      </c>
      <c r="AG31" s="63"/>
      <c r="AH31" s="174" t="s">
        <v>8858</v>
      </c>
      <c r="AI31" s="174" t="s">
        <v>8859</v>
      </c>
      <c r="AJ31" s="63" t="s">
        <v>8860</v>
      </c>
      <c r="AK31" s="174"/>
      <c r="AL31" s="174"/>
      <c r="AM31" s="418">
        <v>45974</v>
      </c>
      <c r="AN31" s="174"/>
      <c r="AO31" s="174"/>
      <c r="AP31" s="174"/>
      <c r="AQ31" s="174"/>
      <c r="AR31" s="174"/>
      <c r="AS31" s="174"/>
      <c r="AT31" s="174"/>
      <c r="AU31" s="174"/>
      <c r="AV31" s="174"/>
      <c r="AW31" s="174"/>
      <c r="AX31" s="174"/>
      <c r="AY31" s="174"/>
      <c r="AZ31" s="174"/>
      <c r="BA31" s="174"/>
      <c r="BB31" s="174"/>
      <c r="BC31" s="174"/>
      <c r="BD31" s="174"/>
      <c r="BE31" s="174"/>
      <c r="BF31" s="174"/>
      <c r="BG31" s="174"/>
      <c r="BH31" s="174"/>
      <c r="BI31" s="174"/>
      <c r="BJ31" s="174"/>
      <c r="BK31" s="174"/>
      <c r="BL31" s="174"/>
      <c r="BM31" s="174"/>
      <c r="BN31" s="416" t="b">
        <v>1</v>
      </c>
      <c r="BO31" s="417" t="b">
        <v>0</v>
      </c>
      <c r="BP31" s="174" t="s">
        <v>2333</v>
      </c>
      <c r="BQ31" s="174">
        <v>2025</v>
      </c>
      <c r="BR31" s="415">
        <v>45975</v>
      </c>
      <c r="BS31" s="174" t="s">
        <v>2323</v>
      </c>
      <c r="BT31" s="437" t="s">
        <v>10202</v>
      </c>
      <c r="BU31" s="471"/>
      <c r="BV31" s="472">
        <v>45443</v>
      </c>
      <c r="BW31" s="422" t="s">
        <v>4163</v>
      </c>
      <c r="BX31" s="473"/>
      <c r="BY31" s="473"/>
      <c r="BZ31" s="422"/>
      <c r="CA31" s="473"/>
      <c r="CB31" s="471"/>
      <c r="CC31" s="473"/>
      <c r="CD31" s="438"/>
      <c r="CE31" s="426">
        <f t="shared" si="19"/>
        <v>0</v>
      </c>
      <c r="CF31" s="426">
        <f t="shared" si="20"/>
        <v>0</v>
      </c>
      <c r="CG31" s="426">
        <f t="shared" si="21"/>
        <v>0</v>
      </c>
      <c r="CH31" s="426">
        <f t="shared" si="22"/>
        <v>0</v>
      </c>
      <c r="CI31" s="425" t="b">
        <f>COUNTIF($AA$3:$AA259,$AA31)&gt;1</f>
        <v>0</v>
      </c>
      <c r="CJ31" s="425"/>
      <c r="CK31" s="425"/>
      <c r="CL31" s="425"/>
    </row>
    <row r="32" spans="1:96" ht="15.75" customHeight="1">
      <c r="A32" s="174" t="s">
        <v>10</v>
      </c>
      <c r="B32" s="174" t="s">
        <v>49</v>
      </c>
      <c r="C32" s="174" t="s">
        <v>50</v>
      </c>
      <c r="D32" s="174" t="s">
        <v>51</v>
      </c>
      <c r="E32" s="174" t="s">
        <v>30</v>
      </c>
      <c r="F32" s="315" t="str">
        <f t="array" ref="F32">IFERROR(INDEX(UIID!$K$2:$K998, MATCH(CONCATENATE(B32,D32,G32,J32), UIID!$B$2:$B998&amp;UIID!$D$2:$D998&amp;UIID!$G$2:$G998&amp;UIID!$H$2:$H998, 0),), "Not Found")</f>
        <v>0746-0021</v>
      </c>
      <c r="G32" s="470" t="s">
        <v>4038</v>
      </c>
      <c r="H32" s="63">
        <v>1</v>
      </c>
      <c r="I32" s="174" t="s">
        <v>8119</v>
      </c>
      <c r="J32" s="174" t="s">
        <v>4039</v>
      </c>
      <c r="K32" s="174">
        <v>9.3091008402901494</v>
      </c>
      <c r="L32" s="174">
        <v>123.29116752353499</v>
      </c>
      <c r="M32" s="174" t="s">
        <v>1492</v>
      </c>
      <c r="N32" s="174" t="s">
        <v>9770</v>
      </c>
      <c r="O32" s="174" t="s">
        <v>15</v>
      </c>
      <c r="P32" s="174" t="s">
        <v>16</v>
      </c>
      <c r="Q32" s="174" t="s">
        <v>4156</v>
      </c>
      <c r="R32" s="174" t="s">
        <v>35</v>
      </c>
      <c r="S32" s="174" t="s">
        <v>32</v>
      </c>
      <c r="T32" s="174" t="s">
        <v>2657</v>
      </c>
      <c r="U32" s="174"/>
      <c r="V32" s="413" t="s">
        <v>8121</v>
      </c>
      <c r="W32" s="174" t="s">
        <v>9772</v>
      </c>
      <c r="X32" s="174" t="s">
        <v>4157</v>
      </c>
      <c r="Y32" s="174"/>
      <c r="Z32" s="174" t="s">
        <v>9773</v>
      </c>
      <c r="AA32" s="174" t="s">
        <v>9774</v>
      </c>
      <c r="AB32" s="466">
        <v>45436</v>
      </c>
      <c r="AC32" s="415">
        <v>47265</v>
      </c>
      <c r="AD32" s="174" t="s">
        <v>4158</v>
      </c>
      <c r="AE32" s="174"/>
      <c r="AF32" s="174" t="s">
        <v>4159</v>
      </c>
      <c r="AG32" s="174"/>
      <c r="AH32" s="174" t="s">
        <v>8156</v>
      </c>
      <c r="AI32" s="174" t="s">
        <v>9775</v>
      </c>
      <c r="AJ32" s="174" t="s">
        <v>8177</v>
      </c>
      <c r="AK32" s="174"/>
      <c r="AL32" s="174"/>
      <c r="AM32" s="418">
        <v>45975</v>
      </c>
      <c r="AN32" s="174" t="s">
        <v>2286</v>
      </c>
      <c r="AO32" s="174"/>
      <c r="AP32" s="174"/>
      <c r="AQ32" s="174"/>
      <c r="AR32" s="174"/>
      <c r="AS32" s="174"/>
      <c r="AT32" s="174"/>
      <c r="AU32" s="174"/>
      <c r="AV32" s="174"/>
      <c r="AW32" s="174"/>
      <c r="AX32" s="174"/>
      <c r="AY32" s="174"/>
      <c r="AZ32" s="174"/>
      <c r="BA32" s="174"/>
      <c r="BB32" s="174"/>
      <c r="BC32" s="174"/>
      <c r="BD32" s="174"/>
      <c r="BE32" s="174"/>
      <c r="BF32" s="174"/>
      <c r="BG32" s="174"/>
      <c r="BH32" s="174"/>
      <c r="BI32" s="174"/>
      <c r="BJ32" s="174"/>
      <c r="BK32" s="174"/>
      <c r="BL32" s="174"/>
      <c r="BM32" s="174"/>
      <c r="BN32" s="416" t="b">
        <v>1</v>
      </c>
      <c r="BO32" s="417" t="b">
        <v>0</v>
      </c>
      <c r="BP32" s="174" t="s">
        <v>2333</v>
      </c>
      <c r="BQ32" s="174">
        <v>2025</v>
      </c>
      <c r="BR32" s="415">
        <v>45978</v>
      </c>
      <c r="BS32" s="174" t="s">
        <v>2323</v>
      </c>
      <c r="BT32" s="419"/>
      <c r="BU32" s="663"/>
      <c r="BV32" s="664">
        <v>45449</v>
      </c>
      <c r="BW32" s="422" t="s">
        <v>4163</v>
      </c>
      <c r="BX32" s="665"/>
      <c r="BY32" s="665"/>
      <c r="BZ32" s="422"/>
      <c r="CA32" s="665"/>
      <c r="CB32" s="663"/>
      <c r="CC32" s="665"/>
      <c r="CD32" s="656">
        <v>44851</v>
      </c>
      <c r="CE32" s="426">
        <f t="shared" si="19"/>
        <v>0</v>
      </c>
      <c r="CF32" s="426">
        <f t="shared" si="20"/>
        <v>0</v>
      </c>
      <c r="CG32" s="426">
        <f t="shared" si="21"/>
        <v>0</v>
      </c>
      <c r="CH32" s="426">
        <f t="shared" si="22"/>
        <v>0</v>
      </c>
      <c r="CI32" s="425" t="b">
        <f>COUNTIF($AA$3:$AA304,$AA32)&gt;1</f>
        <v>0</v>
      </c>
      <c r="CJ32" s="425"/>
      <c r="CK32" s="425"/>
      <c r="CL32" s="425"/>
    </row>
    <row r="33" spans="1:90" ht="15.75" customHeight="1">
      <c r="A33" s="174" t="s">
        <v>10</v>
      </c>
      <c r="B33" s="174" t="s">
        <v>49</v>
      </c>
      <c r="C33" s="174" t="s">
        <v>50</v>
      </c>
      <c r="D33" s="174" t="s">
        <v>51</v>
      </c>
      <c r="E33" s="174" t="s">
        <v>30</v>
      </c>
      <c r="F33" s="315" t="str">
        <f t="array" ref="F33">IFERROR(INDEX(UIID!$K$2:$K998, MATCH(CONCATENATE(B33,D33,G33,J33), UIID!$B$2:$B998&amp;UIID!$D$2:$D998&amp;UIID!$G$2:$G998&amp;UIID!$H$2:$H998, 0),), "Not Found")</f>
        <v>0746-0021</v>
      </c>
      <c r="G33" s="470" t="s">
        <v>4038</v>
      </c>
      <c r="H33" s="63">
        <v>1</v>
      </c>
      <c r="I33" s="174" t="s">
        <v>8119</v>
      </c>
      <c r="J33" s="174" t="s">
        <v>4039</v>
      </c>
      <c r="K33" s="174">
        <v>9.3091008402901494</v>
      </c>
      <c r="L33" s="174">
        <v>123.29116752353499</v>
      </c>
      <c r="M33" s="174" t="s">
        <v>1492</v>
      </c>
      <c r="N33" s="174" t="s">
        <v>8126</v>
      </c>
      <c r="O33" s="174" t="s">
        <v>15</v>
      </c>
      <c r="P33" s="174" t="s">
        <v>16</v>
      </c>
      <c r="Q33" s="174" t="s">
        <v>4156</v>
      </c>
      <c r="R33" s="174" t="s">
        <v>35</v>
      </c>
      <c r="S33" s="174" t="s">
        <v>32</v>
      </c>
      <c r="T33" s="174" t="s">
        <v>2658</v>
      </c>
      <c r="U33" s="174"/>
      <c r="V33" s="413" t="s">
        <v>8121</v>
      </c>
      <c r="W33" s="174" t="s">
        <v>9778</v>
      </c>
      <c r="X33" s="174" t="s">
        <v>4938</v>
      </c>
      <c r="Y33" s="174"/>
      <c r="Z33" s="174" t="s">
        <v>780</v>
      </c>
      <c r="AA33" s="174" t="s">
        <v>9779</v>
      </c>
      <c r="AB33" s="466">
        <v>45436</v>
      </c>
      <c r="AC33" s="415">
        <v>47265</v>
      </c>
      <c r="AD33" s="174" t="s">
        <v>4158</v>
      </c>
      <c r="AE33" s="174"/>
      <c r="AF33" s="174" t="s">
        <v>4159</v>
      </c>
      <c r="AG33" s="174"/>
      <c r="AH33" s="174" t="s">
        <v>8269</v>
      </c>
      <c r="AI33" s="174" t="s">
        <v>9780</v>
      </c>
      <c r="AJ33" s="418">
        <v>44999</v>
      </c>
      <c r="AK33" s="174"/>
      <c r="AL33" s="174"/>
      <c r="AM33" s="418">
        <v>45975</v>
      </c>
      <c r="AN33" s="174" t="s">
        <v>2286</v>
      </c>
      <c r="AO33" s="174"/>
      <c r="AP33" s="174"/>
      <c r="AQ33" s="174"/>
      <c r="AR33" s="174"/>
      <c r="AS33" s="174"/>
      <c r="AT33" s="174"/>
      <c r="AU33" s="174"/>
      <c r="AV33" s="174"/>
      <c r="AW33" s="174"/>
      <c r="AX33" s="174"/>
      <c r="AY33" s="174"/>
      <c r="AZ33" s="174"/>
      <c r="BA33" s="174"/>
      <c r="BB33" s="174"/>
      <c r="BC33" s="174"/>
      <c r="BD33" s="174"/>
      <c r="BE33" s="174"/>
      <c r="BF33" s="174"/>
      <c r="BG33" s="174"/>
      <c r="BH33" s="174"/>
      <c r="BI33" s="174"/>
      <c r="BJ33" s="174"/>
      <c r="BK33" s="174"/>
      <c r="BL33" s="174"/>
      <c r="BM33" s="174"/>
      <c r="BN33" s="416" t="b">
        <v>1</v>
      </c>
      <c r="BO33" s="417" t="b">
        <v>0</v>
      </c>
      <c r="BP33" s="174" t="s">
        <v>2333</v>
      </c>
      <c r="BQ33" s="174">
        <v>2025</v>
      </c>
      <c r="BR33" s="415">
        <v>45978</v>
      </c>
      <c r="BS33" s="174" t="s">
        <v>2323</v>
      </c>
      <c r="BT33" s="419"/>
      <c r="BU33" s="663"/>
      <c r="BV33" s="664">
        <v>45449</v>
      </c>
      <c r="BW33" s="422" t="s">
        <v>4163</v>
      </c>
      <c r="BX33" s="665"/>
      <c r="BY33" s="665"/>
      <c r="BZ33" s="422"/>
      <c r="CA33" s="665"/>
      <c r="CB33" s="663"/>
      <c r="CC33" s="665"/>
      <c r="CD33" s="656">
        <v>44851</v>
      </c>
      <c r="CE33" s="426">
        <f t="shared" si="19"/>
        <v>0</v>
      </c>
      <c r="CF33" s="426">
        <f t="shared" si="20"/>
        <v>0</v>
      </c>
      <c r="CG33" s="426">
        <f t="shared" si="21"/>
        <v>0</v>
      </c>
      <c r="CH33" s="426">
        <f t="shared" si="22"/>
        <v>0</v>
      </c>
      <c r="CI33" s="425" t="b">
        <f>COUNTIF($AA$3:$AA304,$AA33)&gt;1</f>
        <v>0</v>
      </c>
      <c r="CJ33" s="425"/>
      <c r="CK33" s="425"/>
      <c r="CL33" s="425"/>
    </row>
    <row r="34" spans="1:90">
      <c r="A34" s="865" t="s">
        <v>10182</v>
      </c>
      <c r="B34" s="866">
        <f>COUNTA(B30:B33)</f>
        <v>4</v>
      </c>
    </row>
    <row r="35" spans="1:90" ht="15.75" customHeight="1">
      <c r="A35" s="174" t="s">
        <v>10</v>
      </c>
      <c r="B35" s="63" t="s">
        <v>11</v>
      </c>
      <c r="C35" s="63" t="s">
        <v>146</v>
      </c>
      <c r="D35" s="63" t="s">
        <v>1017</v>
      </c>
      <c r="E35" s="63" t="s">
        <v>123</v>
      </c>
      <c r="F35" s="315" t="str">
        <f t="array" ref="F35">IFERROR(INDEX(UIID!$K$2:$K998, MATCH(CONCATENATE(B35,D35,G35,J35), UIID!$B$2:$B998&amp;UIID!$D$2:$D998&amp;UIID!$G$2:$G998&amp;UIID!$H$2:$H998, 0),), "Not Found")</f>
        <v>0722-0004</v>
      </c>
      <c r="G35" s="885" t="s">
        <v>1018</v>
      </c>
      <c r="H35" s="63">
        <v>1</v>
      </c>
      <c r="I35" s="63" t="s">
        <v>5397</v>
      </c>
      <c r="J35" s="63" t="s">
        <v>1019</v>
      </c>
      <c r="K35" s="63">
        <v>10.588089474368299</v>
      </c>
      <c r="L35" s="63">
        <v>124.016935380836</v>
      </c>
      <c r="M35" s="63" t="s">
        <v>1020</v>
      </c>
      <c r="N35" s="63" t="s">
        <v>5398</v>
      </c>
      <c r="O35" s="63" t="s">
        <v>113</v>
      </c>
      <c r="P35" s="63" t="s">
        <v>2229</v>
      </c>
      <c r="Q35" s="63" t="s">
        <v>4156</v>
      </c>
      <c r="R35" s="63" t="s">
        <v>5421</v>
      </c>
      <c r="S35" s="63" t="s">
        <v>125</v>
      </c>
      <c r="T35" s="63" t="s">
        <v>3404</v>
      </c>
      <c r="U35" s="63"/>
      <c r="V35" s="413" t="s">
        <v>5399</v>
      </c>
      <c r="W35" s="63"/>
      <c r="X35" s="63" t="s">
        <v>4164</v>
      </c>
      <c r="Y35" s="63"/>
      <c r="Z35" s="63" t="s">
        <v>237</v>
      </c>
      <c r="AA35" s="63" t="s">
        <v>1022</v>
      </c>
      <c r="AB35" s="429">
        <v>45014</v>
      </c>
      <c r="AC35" s="429">
        <v>46842</v>
      </c>
      <c r="AD35" s="63" t="s">
        <v>4158</v>
      </c>
      <c r="AE35" s="63"/>
      <c r="AF35" s="63" t="s">
        <v>4159</v>
      </c>
      <c r="AG35" s="63"/>
      <c r="AH35" s="63" t="s">
        <v>5422</v>
      </c>
      <c r="AI35" s="63" t="s">
        <v>5423</v>
      </c>
      <c r="AJ35" s="435">
        <v>44907</v>
      </c>
      <c r="AK35" s="174"/>
      <c r="AL35" s="174"/>
      <c r="AM35" s="418">
        <v>46008</v>
      </c>
      <c r="AN35" s="174" t="s">
        <v>2282</v>
      </c>
      <c r="AO35" s="174"/>
      <c r="AP35" s="174"/>
      <c r="AQ35" s="174"/>
      <c r="AR35" s="174"/>
      <c r="AS35" s="174"/>
      <c r="AT35" s="174"/>
      <c r="AU35" s="174"/>
      <c r="AV35" s="174"/>
      <c r="AW35" s="174"/>
      <c r="AX35" s="174"/>
      <c r="AY35" s="174"/>
      <c r="AZ35" s="174"/>
      <c r="BA35" s="174"/>
      <c r="BB35" s="174"/>
      <c r="BC35" s="174"/>
      <c r="BD35" s="174"/>
      <c r="BE35" s="174"/>
      <c r="BF35" s="174"/>
      <c r="BG35" s="174"/>
      <c r="BH35" s="174"/>
      <c r="BI35" s="174"/>
      <c r="BJ35" s="174"/>
      <c r="BK35" s="174"/>
      <c r="BL35" s="174"/>
      <c r="BM35" s="174"/>
      <c r="BN35" s="416" t="b">
        <v>1</v>
      </c>
      <c r="BO35" s="417" t="b">
        <v>0</v>
      </c>
      <c r="BP35" s="174" t="s">
        <v>2335</v>
      </c>
      <c r="BQ35" s="174">
        <v>2025</v>
      </c>
      <c r="BR35" s="415">
        <v>46008</v>
      </c>
      <c r="BS35" s="174" t="s">
        <v>2323</v>
      </c>
      <c r="BT35" s="419"/>
      <c r="BU35" s="424"/>
      <c r="BV35" s="463">
        <v>45877</v>
      </c>
      <c r="BW35" s="422" t="s">
        <v>4163</v>
      </c>
      <c r="BX35" s="530"/>
      <c r="BY35" s="530"/>
      <c r="BZ35" s="422"/>
      <c r="CA35" s="530"/>
      <c r="CB35" s="424"/>
      <c r="CC35" s="462"/>
      <c r="CD35" s="428">
        <v>44181</v>
      </c>
      <c r="CE35" s="426">
        <f t="shared" ref="CE35:CE36" si="23">COUNTIF(BS35,"new tvi &amp; program")</f>
        <v>0</v>
      </c>
      <c r="CF35" s="426">
        <f t="shared" ref="CF35:CF36" si="24">COUNTIF(BS35,"additional program")</f>
        <v>0</v>
      </c>
      <c r="CG35" s="426">
        <f t="shared" ref="CG35:CG36" si="25">COUNTIF(BS35,"migration")</f>
        <v>0</v>
      </c>
      <c r="CH35" s="426">
        <f t="shared" ref="CH35:CH36" si="26">SUM(CE35:CG35)</f>
        <v>0</v>
      </c>
      <c r="CI35" s="425" t="b">
        <f>COUNTIF($AA$3:$AA1876,$AA35)&gt;1</f>
        <v>0</v>
      </c>
    </row>
    <row r="36" spans="1:90" ht="15.75" customHeight="1">
      <c r="A36" s="63" t="s">
        <v>10</v>
      </c>
      <c r="B36" s="63" t="s">
        <v>11</v>
      </c>
      <c r="C36" s="63" t="s">
        <v>28</v>
      </c>
      <c r="D36" s="63" t="s">
        <v>13</v>
      </c>
      <c r="E36" s="63" t="s">
        <v>3756</v>
      </c>
      <c r="F36" s="315" t="str">
        <f t="array" ref="F36">IFERROR(INDEX(UIID!$K$2:$K998, MATCH(CONCATENATE(B36,D36,G36,J36), UIID!$B$2:$B998&amp;UIID!$D$2:$D998&amp;UIID!$G$2:$G998&amp;UIID!$H$2:$H998, 0),), "Not Found")</f>
        <v>0722-0018</v>
      </c>
      <c r="G36" s="885" t="s">
        <v>2210</v>
      </c>
      <c r="H36" s="63">
        <v>1</v>
      </c>
      <c r="I36" s="63" t="s">
        <v>4321</v>
      </c>
      <c r="J36" s="310" t="s">
        <v>588</v>
      </c>
      <c r="K36" s="63">
        <v>10.311030190164001</v>
      </c>
      <c r="L36" s="63">
        <v>123.89675499623</v>
      </c>
      <c r="M36" s="63" t="s">
        <v>5152</v>
      </c>
      <c r="N36" s="63" t="s">
        <v>5153</v>
      </c>
      <c r="O36" s="63" t="s">
        <v>15</v>
      </c>
      <c r="P36" s="63" t="s">
        <v>16</v>
      </c>
      <c r="Q36" s="63" t="s">
        <v>4156</v>
      </c>
      <c r="R36" s="63" t="s">
        <v>4262</v>
      </c>
      <c r="S36" s="63" t="s">
        <v>2222</v>
      </c>
      <c r="T36" s="174"/>
      <c r="U36" s="174" t="s">
        <v>1382</v>
      </c>
      <c r="V36" s="413" t="s">
        <v>5154</v>
      </c>
      <c r="W36" s="174"/>
      <c r="X36" s="63" t="s">
        <v>22</v>
      </c>
      <c r="Y36" s="174"/>
      <c r="Z36" s="174" t="s">
        <v>1197</v>
      </c>
      <c r="AA36" s="174" t="s">
        <v>1383</v>
      </c>
      <c r="AB36" s="429">
        <v>44440</v>
      </c>
      <c r="AC36" s="429">
        <v>46855</v>
      </c>
      <c r="AD36" s="63" t="s">
        <v>4158</v>
      </c>
      <c r="AE36" s="63"/>
      <c r="AF36" s="63" t="s">
        <v>4168</v>
      </c>
      <c r="AG36" s="63" t="s">
        <v>9002</v>
      </c>
      <c r="AH36" s="63" t="s">
        <v>9003</v>
      </c>
      <c r="AI36" s="63" t="s">
        <v>9004</v>
      </c>
      <c r="AJ36" s="174" t="s">
        <v>9005</v>
      </c>
      <c r="AK36" s="174"/>
      <c r="AL36" s="174"/>
      <c r="AM36" s="418">
        <v>46003</v>
      </c>
      <c r="AN36" s="174" t="s">
        <v>2286</v>
      </c>
      <c r="AO36" s="174"/>
      <c r="AP36" s="174"/>
      <c r="AQ36" s="174"/>
      <c r="AR36" s="174"/>
      <c r="AS36" s="174"/>
      <c r="AT36" s="174"/>
      <c r="AU36" s="174"/>
      <c r="AV36" s="174"/>
      <c r="AW36" s="174"/>
      <c r="AX36" s="174"/>
      <c r="AY36" s="174"/>
      <c r="AZ36" s="174"/>
      <c r="BA36" s="174"/>
      <c r="BB36" s="174"/>
      <c r="BC36" s="174"/>
      <c r="BD36" s="174"/>
      <c r="BE36" s="174"/>
      <c r="BF36" s="174"/>
      <c r="BG36" s="174"/>
      <c r="BH36" s="174"/>
      <c r="BI36" s="174"/>
      <c r="BJ36" s="174"/>
      <c r="BK36" s="174"/>
      <c r="BL36" s="174"/>
      <c r="BM36" s="174"/>
      <c r="BN36" s="416" t="b">
        <v>0</v>
      </c>
      <c r="BO36" s="417" t="b">
        <v>0</v>
      </c>
      <c r="BP36" s="174" t="s">
        <v>2335</v>
      </c>
      <c r="BQ36" s="174">
        <v>2025</v>
      </c>
      <c r="BR36" s="415">
        <v>46003</v>
      </c>
      <c r="BS36" s="174" t="s">
        <v>2323</v>
      </c>
      <c r="BT36" s="419"/>
      <c r="BU36" s="424"/>
      <c r="BV36" s="465">
        <v>45464</v>
      </c>
      <c r="BW36" s="422" t="s">
        <v>4163</v>
      </c>
      <c r="BX36" s="530"/>
      <c r="BY36" s="530"/>
      <c r="BZ36" s="422"/>
      <c r="CA36" s="530"/>
      <c r="CB36" s="424"/>
      <c r="CC36" s="462"/>
      <c r="CD36" s="428">
        <v>44440</v>
      </c>
      <c r="CE36" s="426">
        <f t="shared" si="23"/>
        <v>0</v>
      </c>
      <c r="CF36" s="426">
        <f t="shared" si="24"/>
        <v>0</v>
      </c>
      <c r="CG36" s="426">
        <f t="shared" si="25"/>
        <v>0</v>
      </c>
      <c r="CH36" s="426">
        <f t="shared" si="26"/>
        <v>0</v>
      </c>
      <c r="CI36" s="425" t="b">
        <f>COUNTIF($AA$3:$AA1792,$AA36)&gt;1</f>
        <v>0</v>
      </c>
    </row>
    <row r="37" spans="1:90">
      <c r="A37" s="865" t="s">
        <v>10183</v>
      </c>
      <c r="B37" s="866">
        <v>2</v>
      </c>
    </row>
    <row r="39" spans="1:90" ht="12.75">
      <c r="A39" s="887" t="s">
        <v>10203</v>
      </c>
      <c r="B39" s="11">
        <f>SUM(B37,B34,B29,B27,B26,B24,B20,B19,B14,B7,B6)</f>
        <v>25</v>
      </c>
      <c r="G39" s="11">
        <f>COUNTA(G2:G37)</f>
        <v>25</v>
      </c>
      <c r="H39" s="11">
        <f>SUBTOTAL(9,H2:H38)</f>
        <v>25</v>
      </c>
    </row>
    <row r="42" spans="1:90" ht="15.75" customHeight="1">
      <c r="A42" s="441" t="s">
        <v>10</v>
      </c>
      <c r="B42" s="441" t="s">
        <v>11</v>
      </c>
      <c r="C42" s="441" t="s">
        <v>28</v>
      </c>
      <c r="D42" s="441" t="s">
        <v>13</v>
      </c>
      <c r="E42" s="441" t="s">
        <v>3756</v>
      </c>
      <c r="F42" s="442" t="str">
        <f t="array" ref="F42">IFERROR(INDEX(UIID!$K$2:$K998, MATCH(CONCATENATE(B42,D42,G42,J42), UIID!$B$2:$B998&amp;UIID!$D$2:$D998&amp;UIID!$G$2:$G998&amp;UIID!$H$2:$H998, 0),), "Not Found")</f>
        <v>0722-0121</v>
      </c>
      <c r="G42" s="441" t="s">
        <v>1617</v>
      </c>
      <c r="H42" s="441"/>
      <c r="I42" s="441" t="s">
        <v>10204</v>
      </c>
      <c r="J42" s="441" t="s">
        <v>3835</v>
      </c>
      <c r="K42" s="441">
        <v>10.322728803840601</v>
      </c>
      <c r="L42" s="441">
        <v>123.91210196549</v>
      </c>
      <c r="M42" s="888" t="s">
        <v>1619</v>
      </c>
      <c r="N42" s="441" t="s">
        <v>9361</v>
      </c>
      <c r="O42" s="441" t="s">
        <v>15</v>
      </c>
      <c r="P42" s="441" t="s">
        <v>16</v>
      </c>
      <c r="Q42" s="441" t="s">
        <v>4163</v>
      </c>
      <c r="R42" s="441" t="s">
        <v>4262</v>
      </c>
      <c r="S42" s="441" t="s">
        <v>3006</v>
      </c>
      <c r="T42" s="441"/>
      <c r="U42" s="441" t="s">
        <v>376</v>
      </c>
      <c r="V42" s="443" t="s">
        <v>10205</v>
      </c>
      <c r="W42" s="441"/>
      <c r="X42" s="441" t="s">
        <v>22</v>
      </c>
      <c r="Y42" s="441"/>
      <c r="Z42" s="441" t="s">
        <v>506</v>
      </c>
      <c r="AA42" s="441" t="s">
        <v>1620</v>
      </c>
      <c r="AB42" s="444">
        <v>45349</v>
      </c>
      <c r="AC42" s="444">
        <v>47177</v>
      </c>
      <c r="AD42" s="441" t="s">
        <v>4158</v>
      </c>
      <c r="AE42" s="441"/>
      <c r="AF42" s="441" t="s">
        <v>4159</v>
      </c>
      <c r="AG42" s="441"/>
      <c r="AH42" s="441" t="s">
        <v>9362</v>
      </c>
      <c r="AI42" s="441" t="s">
        <v>9363</v>
      </c>
      <c r="AJ42" s="441" t="s">
        <v>9364</v>
      </c>
      <c r="AK42" s="441"/>
      <c r="AL42" s="441"/>
      <c r="AM42" s="445">
        <v>45846</v>
      </c>
      <c r="AN42" s="441" t="s">
        <v>2304</v>
      </c>
      <c r="AO42" s="441"/>
      <c r="AP42" s="441"/>
      <c r="AQ42" s="441"/>
      <c r="AR42" s="441"/>
      <c r="AS42" s="441"/>
      <c r="AT42" s="441"/>
      <c r="AU42" s="441"/>
      <c r="AV42" s="441"/>
      <c r="AW42" s="441"/>
      <c r="AX42" s="441"/>
      <c r="AY42" s="441"/>
      <c r="AZ42" s="441"/>
      <c r="BA42" s="441"/>
      <c r="BB42" s="441"/>
      <c r="BC42" s="441"/>
      <c r="BD42" s="441"/>
      <c r="BE42" s="441"/>
      <c r="BF42" s="441"/>
      <c r="BG42" s="441"/>
      <c r="BH42" s="441"/>
      <c r="BI42" s="441"/>
      <c r="BJ42" s="441"/>
      <c r="BK42" s="441"/>
      <c r="BL42" s="441"/>
      <c r="BM42" s="441"/>
      <c r="BN42" s="446" t="b">
        <v>0</v>
      </c>
      <c r="BO42" s="447" t="b">
        <v>0</v>
      </c>
      <c r="BP42" s="441" t="s">
        <v>2324</v>
      </c>
      <c r="BQ42" s="441">
        <v>2025</v>
      </c>
      <c r="BR42" s="448">
        <v>45897</v>
      </c>
      <c r="BS42" s="441" t="s">
        <v>1190</v>
      </c>
      <c r="BT42" s="419" t="s">
        <v>10206</v>
      </c>
      <c r="BU42" s="449"/>
      <c r="BV42" s="889">
        <v>45546</v>
      </c>
      <c r="BW42" s="451" t="s">
        <v>4163</v>
      </c>
      <c r="BX42" s="534"/>
      <c r="BY42" s="534"/>
      <c r="BZ42" s="451"/>
      <c r="CA42" s="534"/>
      <c r="CB42" s="449"/>
      <c r="CC42" s="533"/>
      <c r="CD42" s="452">
        <v>42893</v>
      </c>
      <c r="CE42" s="453">
        <f>COUNTIF(BS42,"new tvi &amp; program")</f>
        <v>0</v>
      </c>
      <c r="CF42" s="453">
        <f>COUNTIF(BS42,"additional program")</f>
        <v>0</v>
      </c>
      <c r="CG42" s="453">
        <f>COUNTIF(BS42,"migration")</f>
        <v>0</v>
      </c>
      <c r="CH42" s="453">
        <f>SUM(CE42:CG42)</f>
        <v>0</v>
      </c>
      <c r="CI42" s="450" t="b">
        <f>COUNTIF($AA$3:$AA1931,$AA42)&gt;1</f>
        <v>0</v>
      </c>
    </row>
  </sheetData>
  <autoFilter ref="A1:AV37" xr:uid="{00000000-0009-0000-0000-000018000000}"/>
  <conditionalFormatting sqref="A2:AA2 AD2 A15:AA16 AD15:AD16 H21 A21:G22 I21:AA22 AD21:AD22">
    <cfRule type="expression" dxfId="88" priority="8">
      <formula>COUNTIF($Z$3:$Z358,$Z2)&gt;1</formula>
    </cfRule>
  </conditionalFormatting>
  <conditionalFormatting sqref="A28:AB28 AE28 H30 A30:G31 I30:AB31 AE30:AE31">
    <cfRule type="expression" dxfId="87" priority="3">
      <formula>COUNTIF($AA$3:$AA386,$AA28)&gt;1</formula>
    </cfRule>
  </conditionalFormatting>
  <conditionalFormatting sqref="F3:F5 F8:F11 F13 F17:F18 F23">
    <cfRule type="expression" dxfId="86" priority="6">
      <formula>COUNTIF($Z$3:$Z256,$Z3)&gt;1</formula>
    </cfRule>
  </conditionalFormatting>
  <conditionalFormatting sqref="F25 F35:F36">
    <cfRule type="expression" dxfId="85" priority="5">
      <formula>COUNTIF($AA$3:$AA280,$AA25)&gt;1</formula>
    </cfRule>
  </conditionalFormatting>
  <conditionalFormatting sqref="F25">
    <cfRule type="expression" dxfId="84" priority="4">
      <formula>COUNTIF($AA$3:$AA417,$AA25)&gt;1</formula>
    </cfRule>
  </conditionalFormatting>
  <conditionalFormatting sqref="F32:F33">
    <cfRule type="expression" dxfId="83" priority="2">
      <formula>COUNTIF($AA$3:$AA387,$AA32)&gt;1</formula>
    </cfRule>
  </conditionalFormatting>
  <conditionalFormatting sqref="F42">
    <cfRule type="expression" dxfId="82" priority="1">
      <formula>COUNTIF($AA$3:$AA286,$AA42)&gt;1</formula>
    </cfRule>
  </conditionalFormatting>
  <dataValidations count="25">
    <dataValidation type="list" allowBlank="1" showErrorMessage="1" sqref="R2:R5 R8:R13 R15:R18 R21:R23" xr:uid="{00000000-0002-0000-1800-000000000000}">
      <formula1>"WTR,NTR,Bundled Program,CoC"</formula1>
    </dataValidation>
    <dataValidation type="list" allowBlank="1" showErrorMessage="1" sqref="P2:P5" xr:uid="{00000000-0002-0000-1800-000002000000}">
      <formula1>"TVI,HEI,NGO,LUC,NGA,SUC,LGU,Farm School,TESDA Technology Institution"</formula1>
    </dataValidation>
    <dataValidation type="list" allowBlank="1" showErrorMessage="1" sqref="CC2:CC5 CF2:CF5 CC8:CC13 CF8:CF13 CC15:CC18 CF15:CF18 CC21:CC23 CF21:CF23 BW25 BZ25 BW28 BZ28 BW30:BW33 BZ30:BZ33 BW35:BW36 BZ35:BZ36 BW42 BZ42" xr:uid="{00000000-0002-0000-1800-000003000000}">
      <formula1>"C,NC,CLOSED"</formula1>
    </dataValidation>
    <dataValidation type="custom" allowBlank="1" showDropDown="1" showInputMessage="1" showErrorMessage="1" prompt="Enter a valid date (MM/DD/YYYY)" sqref="BX2:BX5 BX8:BX13 BX15:BX18 BX21:BX23 BR25 BR28 BR30:BR33 BR35:BR36 BR42" xr:uid="{00000000-0002-0000-1800-000005000000}">
      <formula1>OR(NOT(ISERROR(DATEVALUE(BR2))), AND(ISNUMBER(BR2), LEFT(CELL("format", BR2))="D"))</formula1>
    </dataValidation>
    <dataValidation type="list" allowBlank="1" showErrorMessage="1" sqref="E2:E5 E8:E13 E15:E18 E21:E23 E25 E28 E30:E33 E35:E36 E42" xr:uid="{00000000-0002-0000-1800-000006000000}">
      <formula1>"1st,2nd,3rd,4th,5th,Component,HUC"</formula1>
    </dataValidation>
    <dataValidation type="list" allowBlank="1" showErrorMessage="1" sqref="P8:P13 P15:P18 P21:P23" xr:uid="{00000000-0002-0000-1800-000007000000}">
      <formula1>"TVI,HEI,NGO,LUC,NGA,SUC,LGU,Farm School,TESDA Technology Institution,Enterprise"</formula1>
    </dataValidation>
    <dataValidation type="list" allowBlank="1" showErrorMessage="1" sqref="P28 P30:P31 P35:P36 P42" xr:uid="{00000000-0002-0000-1800-00000A000000}">
      <formula1>"TVI,HEI,NGO,LUC,NGA,SUC,LGU,Farm School,TTI,Enterprise"</formula1>
    </dataValidation>
    <dataValidation type="custom" allowBlank="1" showDropDown="1" showInputMessage="1" showErrorMessage="1" prompt="Enter a valid date (mm/dd/yyyy)" sqref="AB2:AB5 AL2:AL5 AQ2:AR5 AB8:AB13 AL8:AL13 AQ8:AR13 AB15:AB18 AL15:AL18 AQ15:AR18 AB21:AB23 AL21:AL23 AQ21:AR23 AC25 AM25 AR25:AU25 AC28 AM28 AR28:AU28 AC30:AC33 AM30:AM33 AR30:AU33 AC35:AC36 AM35:AM36 AR35:AU36 AC42 AM42 AR42:AU42" xr:uid="{00000000-0002-0000-1800-00000D000000}">
      <formula1>OR(NOT(ISERROR(DATEVALUE(AB2))), AND(ISNUMBER(AB2), LEFT(CELL("format", AB2))="D"))</formula1>
    </dataValidation>
    <dataValidation type="list" allowBlank="1" showErrorMessage="1" sqref="X3:X5" xr:uid="{00000000-0002-0000-1800-00000F000000}">
      <formula1>"NC I,NC II,NC III,NC IV,Level I,Level II,N/A,Level III"</formula1>
    </dataValidation>
    <dataValidation type="list" allowBlank="1" showErrorMessage="1" sqref="R25" xr:uid="{00000000-0002-0000-1800-000010000000}">
      <formula1>"WTR,NTR,Bundled Program"</formula1>
    </dataValidation>
    <dataValidation type="list" allowBlank="1" showErrorMessage="1" sqref="AF2:AF5" xr:uid="{00000000-0002-0000-1800-000011000000}">
      <formula1>"Yes,No"</formula1>
    </dataValidation>
    <dataValidation type="list" allowBlank="1" showErrorMessage="1" sqref="AC2:AC5" xr:uid="{00000000-0002-0000-1800-000012000000}">
      <formula1>"IBT,EBT,CBT,MCC"</formula1>
    </dataValidation>
    <dataValidation type="list" allowBlank="1" showErrorMessage="1" sqref="AC8:AC13 AC15:AC18 AC21:AC23 AD25 AD28 AD30:AD33 AD35:AD36 AD42" xr:uid="{00000000-0002-0000-1800-000015000000}">
      <formula1>"IBT,EBT,CBT,MCC,MTP"</formula1>
    </dataValidation>
    <dataValidation type="list" allowBlank="1" showErrorMessage="1" sqref="P25 P32:P33" xr:uid="{00000000-0002-0000-1800-000016000000}">
      <formula1>"TVI,HEI,NGO,LUC,NGA,SUC,LGU,Farm School,TTI"</formula1>
    </dataValidation>
    <dataValidation type="list" allowBlank="1" showErrorMessage="1" sqref="X2" xr:uid="{00000000-0002-0000-1800-000017000000}">
      <formula1>"NC I,NC II,NC III,NC IV,Level I,Level II,N/A"</formula1>
    </dataValidation>
    <dataValidation type="list" allowBlank="1" showErrorMessage="1" sqref="AS2:AS5 AS8:AS13 AS15:AS18 AS21:AS23 AV25 AV28 AV30:AV33 AV35:AV36 AV42" xr:uid="{00000000-0002-0000-1800-000018000000}">
      <formula1>"Migration to Updated TR,Migration from NTR to WTR"</formula1>
    </dataValidation>
    <dataValidation type="list" allowBlank="1" showErrorMessage="1" sqref="R28 R30:R31" xr:uid="{00000000-0002-0000-1800-000019000000}">
      <formula1>"WTR,RTP,CoC,Bundled Programs,WTR-MCC,RTP-MCC"</formula1>
    </dataValidation>
    <dataValidation type="list" allowBlank="1" showErrorMessage="1" sqref="BQ42" xr:uid="{00000000-0002-0000-1800-00001A000000}">
      <formula1>"2026,2025,2024,2023,2022"</formula1>
    </dataValidation>
    <dataValidation type="list" allowBlank="1" showErrorMessage="1" sqref="O2:O5 O8:O13 O15:O18 O21:O23 O25 O28 O30:O33 O35:O36 O42" xr:uid="{00000000-0002-0000-1800-00001B000000}">
      <formula1>"Private,Public"</formula1>
    </dataValidation>
    <dataValidation type="custom" allowBlank="1" showDropDown="1" showInputMessage="1" showErrorMessage="1" prompt="Enter a valid date (mm/dd/yyy)" sqref="CJ2:CJ4 AA2:AA5 AA8:AA13 CJ8:CJ13 AA15:AA18 CJ15:CJ18 CJ21 AA21:AA23 CJ23 AB25 CD25 AB28 AB30:AB33 CD32:CD33 AB35:AB36 CD35:CD36 AB42 CD42" xr:uid="{00000000-0002-0000-1800-00001C000000}">
      <formula1>OR(NOT(ISERROR(DATEVALUE(AA2))), AND(ISNUMBER(AA2), LEFT(CELL("format", AA2))="D"))</formula1>
    </dataValidation>
    <dataValidation type="list" allowBlank="1" showErrorMessage="1" sqref="BW2:BW5 BW8:BW13 BW15:BW18 BW21:BW23 BQ25 BQ28 BQ30:BQ33 BQ35:BQ36" xr:uid="{00000000-0002-0000-1800-00001D000000}">
      <formula1>"2025,2024,2023"</formula1>
    </dataValidation>
    <dataValidation type="list" allowBlank="1" showErrorMessage="1" sqref="AE2:AE5 AE8:AE13 AE15:AE18 AE21:AE23 AF25 AF28 AF30:AF33 AF35:AF36 AF42" xr:uid="{00000000-0002-0000-1800-00001E000000}">
      <formula1>"F2F,BL,DL,Pure Online,Combination,BL/DL,F2F/BL,F2F/DL,F2F/Combination,BL/DL/Combination,ALL"</formula1>
    </dataValidation>
    <dataValidation type="list" allowBlank="1" showErrorMessage="1" sqref="BT2:BT5 BT8:BT13 BT15:BT18 BT21:BT23 BN25 BM28 BM30:BM33 BM35:BM36 BM42" xr:uid="{00000000-0002-0000-1800-00001F000000}">
      <formula1>"PAFSE,RCEF,PAFSE and RCEF"</formula1>
    </dataValidation>
    <dataValidation type="list" allowBlank="1" showErrorMessage="1" sqref="X8:X13 X15:X18 X21:X23 X25 X28 X30:X33 X35:X36 X42" xr:uid="{00000000-0002-0000-1800-000022000000}">
      <formula1>"NC I,NC II,NC III,NC IV,Level I,Level II,Level III,Level IV,N/A"</formula1>
    </dataValidation>
    <dataValidation type="list" allowBlank="1" showErrorMessage="1" sqref="R32:R33 R35:R36 R42" xr:uid="{00000000-0002-0000-1800-000023000000}">
      <formula1>"WTR,RTP,CoC,Bundled Program,WTR-MCC,RTP-MCC"</formula1>
    </dataValidation>
  </dataValidations>
  <hyperlinks>
    <hyperlink ref="V2" r:id="rId1" xr:uid="{00000000-0004-0000-1800-000000000000}"/>
    <hyperlink ref="V3" r:id="rId2" xr:uid="{00000000-0004-0000-1800-000001000000}"/>
    <hyperlink ref="V4" r:id="rId3" xr:uid="{00000000-0004-0000-1800-000002000000}"/>
    <hyperlink ref="V8" r:id="rId4" xr:uid="{00000000-0004-0000-1800-000003000000}"/>
    <hyperlink ref="V9" r:id="rId5" xr:uid="{00000000-0004-0000-1800-000004000000}"/>
    <hyperlink ref="V10" r:id="rId6" xr:uid="{00000000-0004-0000-1800-000005000000}"/>
    <hyperlink ref="V11" r:id="rId7" xr:uid="{00000000-0004-0000-1800-000006000000}"/>
    <hyperlink ref="V12" r:id="rId8" xr:uid="{00000000-0004-0000-1800-000007000000}"/>
    <hyperlink ref="V13" r:id="rId9" xr:uid="{00000000-0004-0000-1800-000008000000}"/>
    <hyperlink ref="V15" r:id="rId10" xr:uid="{00000000-0004-0000-1800-000009000000}"/>
    <hyperlink ref="V16" r:id="rId11" xr:uid="{00000000-0004-0000-1800-00000A000000}"/>
    <hyperlink ref="V17" r:id="rId12" xr:uid="{00000000-0004-0000-1800-00000B000000}"/>
    <hyperlink ref="V18" r:id="rId13" xr:uid="{00000000-0004-0000-1800-00000C000000}"/>
    <hyperlink ref="V21" r:id="rId14" xr:uid="{00000000-0004-0000-1800-00000D000000}"/>
    <hyperlink ref="V23" r:id="rId15" xr:uid="{00000000-0004-0000-1800-00000E000000}"/>
    <hyperlink ref="V25" r:id="rId16" xr:uid="{00000000-0004-0000-1800-00000F000000}"/>
    <hyperlink ref="V32" r:id="rId17" xr:uid="{00000000-0004-0000-1800-000010000000}"/>
    <hyperlink ref="V33" r:id="rId18" xr:uid="{00000000-0004-0000-1800-000011000000}"/>
    <hyperlink ref="V35" r:id="rId19" xr:uid="{00000000-0004-0000-1800-000012000000}"/>
    <hyperlink ref="V36" r:id="rId20" xr:uid="{00000000-0004-0000-1800-000013000000}"/>
    <hyperlink ref="V42" r:id="rId21" xr:uid="{00000000-0004-0000-1800-000014000000}"/>
  </hyperlinks>
  <pageMargins left="0.7" right="0.7" top="0.75" bottom="0.75" header="0.3" footer="0.3"/>
  <extLst>
    <ext xmlns:x14="http://schemas.microsoft.com/office/spreadsheetml/2009/9/main" uri="{CCE6A557-97BC-4b89-ADB6-D9C93CAAB3DF}">
      <x14:dataValidations xmlns:xm="http://schemas.microsoft.com/office/excel/2006/main" count="11">
        <x14:dataValidation type="list" allowBlank="1" showErrorMessage="1" xr:uid="{00000000-0002-0000-1800-000001000000}">
          <x14:formula1>
            <xm:f>Ref!$H$15:$H$28</xm:f>
          </x14:formula1>
          <xm:sqref>C2:C5 C8:C13 C15:C18 C21:C23 C25 C28 C30:C33 C35:C36 C42</xm:sqref>
        </x14:dataValidation>
        <x14:dataValidation type="list" allowBlank="1" showErrorMessage="1" xr:uid="{00000000-0002-0000-1800-000004000000}">
          <x14:formula1>
            <xm:f>Ref!$G$15:$G$26</xm:f>
          </x14:formula1>
          <xm:sqref>BV2:BV5 BV8:BV13 BV15:BV18 BV21:BV23 BP25 BP28 BP30:BP33 BP35:BP36 BP42</xm:sqref>
        </x14:dataValidation>
        <x14:dataValidation type="list" allowBlank="1" showErrorMessage="1" xr:uid="{00000000-0002-0000-1800-000008000000}">
          <x14:formula1>
            <xm:f>Ref!$I$2:$I$14</xm:f>
          </x14:formula1>
          <xm:sqref>AN25 AN28 AN30:AN33 AN35:AN36 AN42</xm:sqref>
        </x14:dataValidation>
        <x14:dataValidation type="list" allowBlank="1" showErrorMessage="1" xr:uid="{00000000-0002-0000-1800-000009000000}">
          <x14:formula1>
            <xm:f>Ref!$J$15:$J$25</xm:f>
          </x14:formula1>
          <xm:sqref>BY8:BY13 BY15:BY18 BY21:BY23 BS25 BS28 BS30:BS33 BS35:BS36 BS42</xm:sqref>
        </x14:dataValidation>
        <x14:dataValidation type="list" allowBlank="1" showErrorMessage="1" xr:uid="{00000000-0002-0000-1800-00000B000000}">
          <x14:formula1>
            <xm:f>Ref!$B$2:$B$718</xm:f>
          </x14:formula1>
          <xm:sqref>S2:S5 S8:S13 S15:S18 S21:S23 S25 S28 S30:S33 S35:S36 S42</xm:sqref>
        </x14:dataValidation>
        <x14:dataValidation type="list" allowBlank="1" showErrorMessage="1" xr:uid="{00000000-0002-0000-1800-00000C000000}">
          <x14:formula1>
            <xm:f>Ref!$J$15:$J$23</xm:f>
          </x14:formula1>
          <xm:sqref>BY2</xm:sqref>
        </x14:dataValidation>
        <x14:dataValidation type="list" allowBlank="1" showErrorMessage="1" xr:uid="{00000000-0002-0000-1800-00000E000000}">
          <x14:formula1>
            <xm:f>Ref!$I$2:$I$12</xm:f>
          </x14:formula1>
          <xm:sqref>AM2:AM5 AM8:AM13 AM15:AM18 AM21:AM23</xm:sqref>
        </x14:dataValidation>
        <x14:dataValidation type="list" allowBlank="1" showErrorMessage="1" xr:uid="{00000000-0002-0000-1800-000013000000}">
          <x14:formula1>
            <xm:f>Ref!$J$15:$J$24</xm:f>
          </x14:formula1>
          <xm:sqref>BY3:BY5</xm:sqref>
        </x14:dataValidation>
        <x14:dataValidation type="list" allowBlank="1" xr:uid="{00000000-0002-0000-1800-000014000000}">
          <x14:formula1>
            <xm:f>Ref!$I$467:$I$556</xm:f>
          </x14:formula1>
          <xm:sqref>U2:U5 U8:U13 U15:U18 U21 U22:V22 U23 U25 U28 U30:V31 U32:U33 U35:U36 U42</xm:sqref>
        </x14:dataValidation>
        <x14:dataValidation type="list" allowBlank="1" showErrorMessage="1" xr:uid="{00000000-0002-0000-1800-000020000000}">
          <x14:formula1>
            <xm:f>'Ref2'!$A$2:$Z$200</xm:f>
          </x14:formula1>
          <xm:sqref>T2 T15:T16 T21:T22 T28 T30:T31</xm:sqref>
        </x14:dataValidation>
        <x14:dataValidation type="list" allowBlank="1" showErrorMessage="1" xr:uid="{00000000-0002-0000-1800-000021000000}">
          <x14:formula1>
            <xm:f>'Ref2'!$A$2:$Z$181</xm:f>
          </x14:formula1>
          <xm:sqref>T3:T5 T8:T13 T17:T18 T23 T25 T32:T33 T35:T36 T42</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CP354"/>
  <sheetViews>
    <sheetView workbookViewId="0"/>
  </sheetViews>
  <sheetFormatPr defaultColWidth="12.5703125" defaultRowHeight="15" customHeight="1"/>
  <cols>
    <col min="7" max="7" width="23.140625" customWidth="1"/>
    <col min="9" max="9" width="17.28515625" customWidth="1"/>
    <col min="10" max="10" width="31.7109375" customWidth="1"/>
    <col min="14" max="14" width="17.42578125" customWidth="1"/>
    <col min="20" max="20" width="21.85546875" customWidth="1"/>
    <col min="21" max="21" width="21.42578125" customWidth="1"/>
    <col min="33" max="33" width="19.85546875" customWidth="1"/>
    <col min="34" max="34" width="21" customWidth="1"/>
    <col min="39" max="39" width="21.42578125" customWidth="1"/>
    <col min="76" max="76" width="25.140625" customWidth="1"/>
  </cols>
  <sheetData>
    <row r="1" spans="1:94" ht="15.75" customHeight="1">
      <c r="A1" s="394" t="s">
        <v>0</v>
      </c>
      <c r="B1" s="394" t="s">
        <v>1</v>
      </c>
      <c r="C1" s="394" t="s">
        <v>3694</v>
      </c>
      <c r="D1" s="394" t="s">
        <v>3695</v>
      </c>
      <c r="E1" s="394" t="s">
        <v>3696</v>
      </c>
      <c r="F1" s="395" t="s">
        <v>3697</v>
      </c>
      <c r="G1" s="394" t="s">
        <v>2</v>
      </c>
      <c r="H1" s="396" t="s">
        <v>4101</v>
      </c>
      <c r="I1" s="394" t="s">
        <v>4102</v>
      </c>
      <c r="J1" s="394" t="s">
        <v>3698</v>
      </c>
      <c r="K1" s="394" t="s">
        <v>4103</v>
      </c>
      <c r="L1" s="394" t="s">
        <v>4104</v>
      </c>
      <c r="M1" s="394" t="s">
        <v>3</v>
      </c>
      <c r="N1" s="394" t="s">
        <v>4105</v>
      </c>
      <c r="O1" s="394" t="s">
        <v>4106</v>
      </c>
      <c r="P1" s="394" t="s">
        <v>4107</v>
      </c>
      <c r="Q1" s="396" t="s">
        <v>4108</v>
      </c>
      <c r="R1" s="394" t="s">
        <v>8</v>
      </c>
      <c r="S1" s="394" t="s">
        <v>4</v>
      </c>
      <c r="T1" s="397" t="s">
        <v>4109</v>
      </c>
      <c r="U1" s="398" t="s">
        <v>4110</v>
      </c>
      <c r="V1" s="396" t="s">
        <v>4111</v>
      </c>
      <c r="W1" s="394" t="s">
        <v>4112</v>
      </c>
      <c r="X1" s="394" t="s">
        <v>7826</v>
      </c>
      <c r="Y1" s="394" t="s">
        <v>6</v>
      </c>
      <c r="Z1" s="394" t="s">
        <v>4114</v>
      </c>
      <c r="AA1" s="394" t="s">
        <v>7</v>
      </c>
      <c r="AB1" s="394" t="s">
        <v>4115</v>
      </c>
      <c r="AC1" s="394" t="s">
        <v>8662</v>
      </c>
      <c r="AD1" s="396" t="s">
        <v>4116</v>
      </c>
      <c r="AE1" s="394" t="s">
        <v>8663</v>
      </c>
      <c r="AF1" s="399" t="s">
        <v>4117</v>
      </c>
      <c r="AG1" s="394" t="s">
        <v>4118</v>
      </c>
      <c r="AH1" s="394" t="s">
        <v>4119</v>
      </c>
      <c r="AI1" s="394" t="s">
        <v>8664</v>
      </c>
      <c r="AJ1" s="400" t="s">
        <v>4121</v>
      </c>
      <c r="AK1" s="400" t="s">
        <v>4122</v>
      </c>
      <c r="AL1" s="400" t="s">
        <v>4123</v>
      </c>
      <c r="AM1" s="400" t="s">
        <v>4124</v>
      </c>
      <c r="AN1" s="394" t="s">
        <v>4125</v>
      </c>
      <c r="AO1" s="394" t="s">
        <v>4126</v>
      </c>
      <c r="AP1" s="394" t="s">
        <v>4127</v>
      </c>
      <c r="AQ1" s="394" t="s">
        <v>7</v>
      </c>
      <c r="AR1" s="394" t="s">
        <v>8661</v>
      </c>
      <c r="AS1" s="394" t="s">
        <v>4129</v>
      </c>
      <c r="AT1" s="401" t="s">
        <v>4130</v>
      </c>
      <c r="AU1" s="402" t="s">
        <v>4131</v>
      </c>
      <c r="AV1" s="402" t="s">
        <v>4132</v>
      </c>
      <c r="AW1" s="402" t="s">
        <v>4130</v>
      </c>
      <c r="AX1" s="402" t="s">
        <v>4131</v>
      </c>
      <c r="AY1" s="402" t="s">
        <v>4132</v>
      </c>
      <c r="AZ1" s="402" t="s">
        <v>4130</v>
      </c>
      <c r="BA1" s="402" t="s">
        <v>4131</v>
      </c>
      <c r="BB1" s="402" t="s">
        <v>4132</v>
      </c>
      <c r="BC1" s="863"/>
      <c r="BD1" s="401" t="s">
        <v>4133</v>
      </c>
      <c r="BE1" s="402" t="s">
        <v>4134</v>
      </c>
      <c r="BF1" s="402" t="s">
        <v>4128</v>
      </c>
      <c r="BG1" s="402" t="s">
        <v>4135</v>
      </c>
      <c r="BH1" s="402" t="s">
        <v>4136</v>
      </c>
      <c r="BI1" s="402" t="s">
        <v>4128</v>
      </c>
      <c r="BJ1" s="402" t="s">
        <v>10121</v>
      </c>
      <c r="BK1" s="402" t="s">
        <v>10122</v>
      </c>
      <c r="BL1" s="402" t="s">
        <v>10123</v>
      </c>
      <c r="BM1" s="402" t="s">
        <v>10124</v>
      </c>
      <c r="BN1" s="402" t="s">
        <v>10125</v>
      </c>
      <c r="BO1" s="402" t="s">
        <v>10126</v>
      </c>
      <c r="BP1" s="402" t="s">
        <v>10127</v>
      </c>
      <c r="BQ1" s="864" t="s">
        <v>10128</v>
      </c>
      <c r="BR1" s="400" t="s">
        <v>4137</v>
      </c>
      <c r="BS1" s="403" t="s">
        <v>4138</v>
      </c>
      <c r="BT1" s="403" t="s">
        <v>4139</v>
      </c>
      <c r="BU1" s="404" t="s">
        <v>4140</v>
      </c>
      <c r="BV1" s="404" t="s">
        <v>4141</v>
      </c>
      <c r="BW1" s="400" t="s">
        <v>4142</v>
      </c>
      <c r="BX1" s="405" t="s">
        <v>9</v>
      </c>
      <c r="BY1" s="406"/>
      <c r="BZ1" s="407" t="s">
        <v>4143</v>
      </c>
      <c r="CA1" s="407" t="s">
        <v>4144</v>
      </c>
      <c r="CB1" s="407" t="s">
        <v>4145</v>
      </c>
      <c r="CC1" s="407" t="s">
        <v>4143</v>
      </c>
      <c r="CD1" s="407" t="s">
        <v>4144</v>
      </c>
      <c r="CE1" s="408" t="s">
        <v>4145</v>
      </c>
      <c r="CF1" s="409"/>
      <c r="CG1" s="410" t="s">
        <v>4146</v>
      </c>
      <c r="CH1" s="411" t="s">
        <v>4147</v>
      </c>
      <c r="CI1" s="410" t="s">
        <v>4148</v>
      </c>
      <c r="CJ1" s="410" t="s">
        <v>4149</v>
      </c>
      <c r="CK1" s="410" t="s">
        <v>4150</v>
      </c>
      <c r="CL1" s="410" t="s">
        <v>4151</v>
      </c>
      <c r="CM1" s="412" t="s">
        <v>4152</v>
      </c>
      <c r="CN1" s="412" t="s">
        <v>2273</v>
      </c>
      <c r="CO1" s="412" t="s">
        <v>35</v>
      </c>
      <c r="CP1" s="412" t="s">
        <v>21</v>
      </c>
    </row>
    <row r="2" spans="1:94" ht="15.75" customHeight="1">
      <c r="A2" s="703" t="s">
        <v>10</v>
      </c>
      <c r="B2" s="703" t="s">
        <v>27</v>
      </c>
      <c r="C2" s="703" t="s">
        <v>28</v>
      </c>
      <c r="D2" s="63" t="s">
        <v>29</v>
      </c>
      <c r="E2" s="703" t="s">
        <v>30</v>
      </c>
      <c r="F2" s="315" t="str">
        <f t="array" ref="F2">IFERROR(INDEX(UIID!$K$2:$K999, MATCH(CONCATENATE(B2,D2,G2,J2), UIID!$B$2:$B999&amp;UIID!$D$2:$D999&amp;UIID!$G$2:$G999&amp;UIID!$H$2:$H999, 0),), "Not Found")</f>
        <v>Not Found</v>
      </c>
      <c r="G2" s="703" t="s">
        <v>1649</v>
      </c>
      <c r="H2" s="703"/>
      <c r="I2" s="703"/>
      <c r="J2" s="703" t="s">
        <v>1650</v>
      </c>
      <c r="K2" s="703"/>
      <c r="L2" s="703"/>
      <c r="M2" s="703" t="s">
        <v>1651</v>
      </c>
      <c r="N2" s="703"/>
      <c r="O2" s="703" t="s">
        <v>15</v>
      </c>
      <c r="P2" s="703" t="s">
        <v>16</v>
      </c>
      <c r="Q2" s="703"/>
      <c r="R2" s="703" t="s">
        <v>35</v>
      </c>
      <c r="S2" s="703" t="s">
        <v>8666</v>
      </c>
      <c r="T2" s="703" t="s">
        <v>228</v>
      </c>
      <c r="U2" s="703"/>
      <c r="V2" s="703"/>
      <c r="W2" s="703"/>
      <c r="X2" s="703" t="s">
        <v>4157</v>
      </c>
      <c r="Y2" s="703" t="s">
        <v>1918</v>
      </c>
      <c r="Z2" s="703" t="s">
        <v>8670</v>
      </c>
      <c r="AA2" s="704">
        <v>44589</v>
      </c>
      <c r="AB2" s="703"/>
      <c r="AC2" s="703" t="s">
        <v>4158</v>
      </c>
      <c r="AD2" s="703"/>
      <c r="AE2" s="703" t="s">
        <v>4168</v>
      </c>
      <c r="AF2" s="703" t="s">
        <v>8671</v>
      </c>
      <c r="AG2" s="703" t="s">
        <v>8672</v>
      </c>
      <c r="AH2" s="703" t="s">
        <v>8673</v>
      </c>
      <c r="AI2" s="703" t="s">
        <v>8674</v>
      </c>
      <c r="AJ2" s="703"/>
      <c r="AK2" s="703"/>
      <c r="AL2" s="705">
        <v>44993</v>
      </c>
      <c r="AM2" s="703" t="s">
        <v>8675</v>
      </c>
      <c r="AN2" s="703"/>
      <c r="AO2" s="703"/>
      <c r="AP2" s="703"/>
      <c r="AQ2" s="703"/>
      <c r="AR2" s="703"/>
      <c r="AS2" s="703"/>
      <c r="AT2" s="703"/>
      <c r="AU2" s="703"/>
      <c r="AV2" s="703"/>
      <c r="AW2" s="703"/>
      <c r="AX2" s="703"/>
      <c r="AY2" s="703"/>
      <c r="AZ2" s="703"/>
      <c r="BA2" s="703"/>
      <c r="BB2" s="703"/>
      <c r="BC2" s="703"/>
      <c r="BD2" s="703"/>
      <c r="BE2" s="703"/>
      <c r="BF2" s="703"/>
      <c r="BG2" s="703"/>
      <c r="BH2" s="703"/>
      <c r="BI2" s="703"/>
      <c r="BJ2" s="703"/>
      <c r="BK2" s="703"/>
      <c r="BL2" s="703"/>
      <c r="BM2" s="703"/>
      <c r="BN2" s="703"/>
      <c r="BO2" s="703"/>
      <c r="BP2" s="703"/>
      <c r="BQ2" s="703"/>
      <c r="BR2" s="703"/>
      <c r="BS2" s="416" t="b">
        <v>0</v>
      </c>
      <c r="BT2" s="703" t="s">
        <v>2312</v>
      </c>
      <c r="BU2" s="703">
        <v>2023</v>
      </c>
      <c r="BV2" s="706">
        <v>44999</v>
      </c>
      <c r="BW2" s="703" t="s">
        <v>2323</v>
      </c>
      <c r="BX2" s="707" t="s">
        <v>8676</v>
      </c>
      <c r="BY2" s="708"/>
      <c r="BZ2" s="709"/>
      <c r="CA2" s="422"/>
      <c r="CB2" s="709"/>
      <c r="CC2" s="709"/>
      <c r="CD2" s="422"/>
      <c r="CE2" s="709"/>
      <c r="CF2" s="708"/>
      <c r="CG2" s="709"/>
      <c r="CH2" s="890"/>
      <c r="CI2" s="710">
        <f t="shared" ref="CI2:CI256" si="0">COUNTIF(BW2,"new tvi &amp; program")</f>
        <v>0</v>
      </c>
      <c r="CJ2" s="710">
        <f t="shared" ref="CJ2:CJ256" si="1">COUNTIF(BW2,"additional program")</f>
        <v>0</v>
      </c>
      <c r="CK2" s="710">
        <f t="shared" ref="CK2:CK256" si="2">COUNTIF(BW2,"migration")</f>
        <v>0</v>
      </c>
      <c r="CL2" s="710">
        <f t="shared" ref="CL2:CL256" si="3">SUM(CI2:CK2)</f>
        <v>0</v>
      </c>
      <c r="CM2" s="709" t="b">
        <f>COUNTIF($Z$3:$Z402,$Z2)&gt;1</f>
        <v>0</v>
      </c>
      <c r="CN2" s="709"/>
      <c r="CO2" s="709"/>
      <c r="CP2" s="709"/>
    </row>
    <row r="3" spans="1:94" ht="15.75" customHeight="1">
      <c r="A3" s="703" t="s">
        <v>10</v>
      </c>
      <c r="B3" s="703" t="s">
        <v>27</v>
      </c>
      <c r="C3" s="703" t="s">
        <v>28</v>
      </c>
      <c r="D3" s="63" t="s">
        <v>29</v>
      </c>
      <c r="E3" s="703" t="s">
        <v>30</v>
      </c>
      <c r="F3" s="315" t="str">
        <f t="array" ref="F3">IFERROR(INDEX(UIID!$K$2:$K999, MATCH(CONCATENATE(B3,D3,G3,J3), UIID!$B$2:$B999&amp;UIID!$D$2:$D999&amp;UIID!$G$2:$G999&amp;UIID!$H$2:$H999, 0),), "Not Found")</f>
        <v>Not Found</v>
      </c>
      <c r="G3" s="703" t="s">
        <v>1649</v>
      </c>
      <c r="H3" s="703"/>
      <c r="I3" s="703"/>
      <c r="J3" s="703" t="s">
        <v>1650</v>
      </c>
      <c r="K3" s="703"/>
      <c r="L3" s="703"/>
      <c r="M3" s="703" t="s">
        <v>1651</v>
      </c>
      <c r="N3" s="703"/>
      <c r="O3" s="703" t="s">
        <v>15</v>
      </c>
      <c r="P3" s="703" t="s">
        <v>16</v>
      </c>
      <c r="Q3" s="703"/>
      <c r="R3" s="703" t="s">
        <v>35</v>
      </c>
      <c r="S3" s="703" t="s">
        <v>272</v>
      </c>
      <c r="T3" s="703" t="s">
        <v>2649</v>
      </c>
      <c r="U3" s="703"/>
      <c r="V3" s="703"/>
      <c r="W3" s="703"/>
      <c r="X3" s="703" t="s">
        <v>4306</v>
      </c>
      <c r="Y3" s="703" t="s">
        <v>8677</v>
      </c>
      <c r="Z3" s="703" t="s">
        <v>8678</v>
      </c>
      <c r="AA3" s="704">
        <v>44601</v>
      </c>
      <c r="AB3" s="703"/>
      <c r="AC3" s="703" t="s">
        <v>4158</v>
      </c>
      <c r="AD3" s="703"/>
      <c r="AE3" s="703" t="s">
        <v>4168</v>
      </c>
      <c r="AF3" s="703" t="s">
        <v>8679</v>
      </c>
      <c r="AG3" s="703" t="s">
        <v>4988</v>
      </c>
      <c r="AH3" s="703" t="s">
        <v>8680</v>
      </c>
      <c r="AI3" s="704">
        <v>43739</v>
      </c>
      <c r="AJ3" s="703"/>
      <c r="AK3" s="703"/>
      <c r="AL3" s="705">
        <v>44993</v>
      </c>
      <c r="AM3" s="703" t="s">
        <v>8675</v>
      </c>
      <c r="AN3" s="703"/>
      <c r="AO3" s="703"/>
      <c r="AP3" s="703"/>
      <c r="AQ3" s="703"/>
      <c r="AR3" s="703"/>
      <c r="AS3" s="703"/>
      <c r="AT3" s="703"/>
      <c r="AU3" s="703"/>
      <c r="AV3" s="703"/>
      <c r="AW3" s="703"/>
      <c r="AX3" s="703"/>
      <c r="AY3" s="703"/>
      <c r="AZ3" s="703"/>
      <c r="BA3" s="703"/>
      <c r="BB3" s="703"/>
      <c r="BC3" s="703"/>
      <c r="BD3" s="703"/>
      <c r="BE3" s="703"/>
      <c r="BF3" s="703"/>
      <c r="BG3" s="703"/>
      <c r="BH3" s="703"/>
      <c r="BI3" s="703"/>
      <c r="BJ3" s="703"/>
      <c r="BK3" s="703"/>
      <c r="BL3" s="703"/>
      <c r="BM3" s="703"/>
      <c r="BN3" s="703"/>
      <c r="BO3" s="703"/>
      <c r="BP3" s="703"/>
      <c r="BQ3" s="703"/>
      <c r="BR3" s="703"/>
      <c r="BS3" s="416" t="b">
        <v>0</v>
      </c>
      <c r="BT3" s="703" t="s">
        <v>2312</v>
      </c>
      <c r="BU3" s="703">
        <v>2023</v>
      </c>
      <c r="BV3" s="706">
        <v>44999</v>
      </c>
      <c r="BW3" s="703" t="s">
        <v>2323</v>
      </c>
      <c r="BX3" s="707" t="s">
        <v>8676</v>
      </c>
      <c r="BY3" s="708"/>
      <c r="BZ3" s="709"/>
      <c r="CA3" s="422"/>
      <c r="CB3" s="709"/>
      <c r="CC3" s="709"/>
      <c r="CD3" s="422"/>
      <c r="CE3" s="709"/>
      <c r="CF3" s="708"/>
      <c r="CG3" s="709"/>
      <c r="CH3" s="890"/>
      <c r="CI3" s="710">
        <f t="shared" si="0"/>
        <v>0</v>
      </c>
      <c r="CJ3" s="710">
        <f t="shared" si="1"/>
        <v>0</v>
      </c>
      <c r="CK3" s="710">
        <f t="shared" si="2"/>
        <v>0</v>
      </c>
      <c r="CL3" s="710">
        <f t="shared" si="3"/>
        <v>0</v>
      </c>
      <c r="CM3" s="709" t="b">
        <f>COUNTIF($Z$3:$Z402,$Z3)&gt;1</f>
        <v>0</v>
      </c>
      <c r="CN3" s="709"/>
      <c r="CO3" s="709"/>
      <c r="CP3" s="709"/>
    </row>
    <row r="4" spans="1:94" ht="15.75" customHeight="1">
      <c r="A4" s="703" t="s">
        <v>10</v>
      </c>
      <c r="B4" s="703" t="s">
        <v>27</v>
      </c>
      <c r="C4" s="703" t="s">
        <v>28</v>
      </c>
      <c r="D4" s="63" t="s">
        <v>29</v>
      </c>
      <c r="E4" s="703" t="s">
        <v>30</v>
      </c>
      <c r="F4" s="315" t="str">
        <f t="array" ref="F4">IFERROR(INDEX(UIID!$K$2:$K999, MATCH(CONCATENATE(B4,D4,G4,J4), UIID!$B$2:$B999&amp;UIID!$D$2:$D999&amp;UIID!$G$2:$G999&amp;UIID!$H$2:$H999, 0),), "Not Found")</f>
        <v>0712-0007</v>
      </c>
      <c r="G4" s="703" t="s">
        <v>31</v>
      </c>
      <c r="H4" s="703"/>
      <c r="I4" s="703"/>
      <c r="J4" s="703" t="s">
        <v>3703</v>
      </c>
      <c r="K4" s="703"/>
      <c r="L4" s="703"/>
      <c r="M4" s="703" t="s">
        <v>4174</v>
      </c>
      <c r="N4" s="703"/>
      <c r="O4" s="703" t="s">
        <v>15</v>
      </c>
      <c r="P4" s="703" t="s">
        <v>16</v>
      </c>
      <c r="Q4" s="703"/>
      <c r="R4" s="703" t="s">
        <v>21</v>
      </c>
      <c r="S4" s="703" t="s">
        <v>8666</v>
      </c>
      <c r="T4" s="703"/>
      <c r="U4" s="703" t="s">
        <v>41</v>
      </c>
      <c r="V4" s="703"/>
      <c r="W4" s="703"/>
      <c r="X4" s="703" t="s">
        <v>22</v>
      </c>
      <c r="Y4" s="703" t="s">
        <v>42</v>
      </c>
      <c r="Z4" s="703">
        <v>201507010028</v>
      </c>
      <c r="AA4" s="704">
        <v>42052</v>
      </c>
      <c r="AB4" s="703"/>
      <c r="AC4" s="703" t="s">
        <v>4158</v>
      </c>
      <c r="AD4" s="703"/>
      <c r="AE4" s="703" t="s">
        <v>4159</v>
      </c>
      <c r="AF4" s="703"/>
      <c r="AG4" s="703" t="s">
        <v>8684</v>
      </c>
      <c r="AH4" s="711">
        <v>141407000000000</v>
      </c>
      <c r="AI4" s="703" t="s">
        <v>4283</v>
      </c>
      <c r="AJ4" s="703"/>
      <c r="AK4" s="703"/>
      <c r="AL4" s="705">
        <v>45252</v>
      </c>
      <c r="AM4" s="703" t="s">
        <v>8685</v>
      </c>
      <c r="AN4" s="703"/>
      <c r="AO4" s="703"/>
      <c r="AP4" s="703"/>
      <c r="AQ4" s="703"/>
      <c r="AR4" s="703"/>
      <c r="AS4" s="703"/>
      <c r="AT4" s="703"/>
      <c r="AU4" s="703"/>
      <c r="AV4" s="703"/>
      <c r="AW4" s="703"/>
      <c r="AX4" s="703"/>
      <c r="AY4" s="703"/>
      <c r="AZ4" s="703"/>
      <c r="BA4" s="703"/>
      <c r="BB4" s="703"/>
      <c r="BC4" s="703"/>
      <c r="BD4" s="703"/>
      <c r="BE4" s="703"/>
      <c r="BF4" s="703"/>
      <c r="BG4" s="703"/>
      <c r="BH4" s="703"/>
      <c r="BI4" s="703"/>
      <c r="BJ4" s="703"/>
      <c r="BK4" s="703"/>
      <c r="BL4" s="703"/>
      <c r="BM4" s="703"/>
      <c r="BN4" s="703"/>
      <c r="BO4" s="703"/>
      <c r="BP4" s="703"/>
      <c r="BQ4" s="703"/>
      <c r="BR4" s="703"/>
      <c r="BS4" s="416" t="b">
        <v>0</v>
      </c>
      <c r="BT4" s="703" t="s">
        <v>2333</v>
      </c>
      <c r="BU4" s="703">
        <v>2023</v>
      </c>
      <c r="BV4" s="706">
        <v>45259</v>
      </c>
      <c r="BW4" s="703" t="s">
        <v>2323</v>
      </c>
      <c r="BX4" s="707"/>
      <c r="BY4" s="708"/>
      <c r="BZ4" s="709"/>
      <c r="CA4" s="422"/>
      <c r="CB4" s="709"/>
      <c r="CC4" s="709"/>
      <c r="CD4" s="422"/>
      <c r="CE4" s="709"/>
      <c r="CF4" s="708"/>
      <c r="CG4" s="709"/>
      <c r="CH4" s="890"/>
      <c r="CI4" s="710">
        <f t="shared" si="0"/>
        <v>0</v>
      </c>
      <c r="CJ4" s="710">
        <f t="shared" si="1"/>
        <v>0</v>
      </c>
      <c r="CK4" s="710">
        <f t="shared" si="2"/>
        <v>0</v>
      </c>
      <c r="CL4" s="710">
        <f t="shared" si="3"/>
        <v>0</v>
      </c>
      <c r="CM4" s="709" t="b">
        <f>COUNTIF($Z$3:$Z399,$Z4)&gt;1</f>
        <v>0</v>
      </c>
      <c r="CN4" s="709"/>
      <c r="CO4" s="709"/>
      <c r="CP4" s="709"/>
    </row>
    <row r="5" spans="1:94" ht="15.75" customHeight="1">
      <c r="A5" s="703" t="s">
        <v>10</v>
      </c>
      <c r="B5" s="703" t="s">
        <v>27</v>
      </c>
      <c r="C5" s="703" t="s">
        <v>28</v>
      </c>
      <c r="D5" s="63" t="s">
        <v>29</v>
      </c>
      <c r="E5" s="703" t="s">
        <v>30</v>
      </c>
      <c r="F5" s="315" t="str">
        <f t="array" ref="F5">IFERROR(INDEX(UIID!$K$2:$K999, MATCH(CONCATENATE(B5,D5,G5,J5), UIID!$B$2:$B999&amp;UIID!$D$2:$D999&amp;UIID!$G$2:$G999&amp;UIID!$H$2:$H999, 0),), "Not Found")</f>
        <v>0712-0007</v>
      </c>
      <c r="G5" s="703" t="s">
        <v>31</v>
      </c>
      <c r="H5" s="703"/>
      <c r="I5" s="703"/>
      <c r="J5" s="703" t="s">
        <v>3703</v>
      </c>
      <c r="K5" s="703"/>
      <c r="L5" s="703"/>
      <c r="M5" s="703" t="s">
        <v>4174</v>
      </c>
      <c r="N5" s="703"/>
      <c r="O5" s="703" t="s">
        <v>15</v>
      </c>
      <c r="P5" s="703" t="s">
        <v>16</v>
      </c>
      <c r="Q5" s="703"/>
      <c r="R5" s="703" t="s">
        <v>35</v>
      </c>
      <c r="S5" s="703" t="s">
        <v>8666</v>
      </c>
      <c r="T5" s="703" t="s">
        <v>45</v>
      </c>
      <c r="U5" s="703"/>
      <c r="V5" s="703"/>
      <c r="W5" s="703"/>
      <c r="X5" s="703" t="s">
        <v>4164</v>
      </c>
      <c r="Y5" s="703" t="s">
        <v>34</v>
      </c>
      <c r="Z5" s="703" t="s">
        <v>46</v>
      </c>
      <c r="AA5" s="704">
        <v>43768</v>
      </c>
      <c r="AB5" s="703"/>
      <c r="AC5" s="703" t="s">
        <v>4646</v>
      </c>
      <c r="AD5" s="703"/>
      <c r="AE5" s="703" t="s">
        <v>4168</v>
      </c>
      <c r="AF5" s="703" t="s">
        <v>8686</v>
      </c>
      <c r="AG5" s="703" t="s">
        <v>8687</v>
      </c>
      <c r="AH5" s="703" t="s">
        <v>8688</v>
      </c>
      <c r="AI5" s="703" t="s">
        <v>8689</v>
      </c>
      <c r="AJ5" s="703"/>
      <c r="AK5" s="703"/>
      <c r="AL5" s="705">
        <v>45007</v>
      </c>
      <c r="AM5" s="703" t="s">
        <v>8675</v>
      </c>
      <c r="AN5" s="703"/>
      <c r="AO5" s="703"/>
      <c r="AP5" s="703"/>
      <c r="AQ5" s="703"/>
      <c r="AR5" s="703"/>
      <c r="AS5" s="703"/>
      <c r="AT5" s="703"/>
      <c r="AU5" s="703"/>
      <c r="AV5" s="703"/>
      <c r="AW5" s="703"/>
      <c r="AX5" s="703"/>
      <c r="AY5" s="703"/>
      <c r="AZ5" s="703"/>
      <c r="BA5" s="703"/>
      <c r="BB5" s="703"/>
      <c r="BC5" s="703"/>
      <c r="BD5" s="703"/>
      <c r="BE5" s="703"/>
      <c r="BF5" s="703"/>
      <c r="BG5" s="703"/>
      <c r="BH5" s="703"/>
      <c r="BI5" s="703"/>
      <c r="BJ5" s="703"/>
      <c r="BK5" s="703"/>
      <c r="BL5" s="703"/>
      <c r="BM5" s="703"/>
      <c r="BN5" s="703"/>
      <c r="BO5" s="703"/>
      <c r="BP5" s="703"/>
      <c r="BQ5" s="703"/>
      <c r="BR5" s="703"/>
      <c r="BS5" s="416" t="b">
        <v>0</v>
      </c>
      <c r="BT5" s="703" t="s">
        <v>2315</v>
      </c>
      <c r="BU5" s="703">
        <v>2023</v>
      </c>
      <c r="BV5" s="706">
        <v>45030</v>
      </c>
      <c r="BW5" s="703" t="s">
        <v>2323</v>
      </c>
      <c r="BX5" s="707" t="s">
        <v>8690</v>
      </c>
      <c r="BY5" s="708"/>
      <c r="BZ5" s="709"/>
      <c r="CA5" s="422"/>
      <c r="CB5" s="709"/>
      <c r="CC5" s="709"/>
      <c r="CD5" s="422"/>
      <c r="CE5" s="709"/>
      <c r="CF5" s="708"/>
      <c r="CG5" s="709"/>
      <c r="CH5" s="890"/>
      <c r="CI5" s="710">
        <f t="shared" si="0"/>
        <v>0</v>
      </c>
      <c r="CJ5" s="710">
        <f t="shared" si="1"/>
        <v>0</v>
      </c>
      <c r="CK5" s="710">
        <f t="shared" si="2"/>
        <v>0</v>
      </c>
      <c r="CL5" s="710">
        <f t="shared" si="3"/>
        <v>0</v>
      </c>
      <c r="CM5" s="709" t="b">
        <f>COUNTIF($Z$3:$Z399,$Z5)&gt;1</f>
        <v>0</v>
      </c>
      <c r="CN5" s="709"/>
      <c r="CO5" s="709"/>
      <c r="CP5" s="709"/>
    </row>
    <row r="6" spans="1:94" ht="15.75" customHeight="1">
      <c r="A6" s="703" t="s">
        <v>10</v>
      </c>
      <c r="B6" s="703" t="s">
        <v>27</v>
      </c>
      <c r="C6" s="703" t="s">
        <v>28</v>
      </c>
      <c r="D6" s="63" t="s">
        <v>29</v>
      </c>
      <c r="E6" s="703" t="s">
        <v>30</v>
      </c>
      <c r="F6" s="315" t="str">
        <f t="array" ref="F6">IFERROR(INDEX(UIID!$K$2:$K999, MATCH(CONCATENATE(B6,D6,G6,J6), UIID!$B$2:$B999&amp;UIID!$D$2:$D999&amp;UIID!$G$2:$G999&amp;UIID!$H$2:$H999, 0),), "Not Found")</f>
        <v>0712-0007</v>
      </c>
      <c r="G6" s="703" t="s">
        <v>31</v>
      </c>
      <c r="H6" s="703"/>
      <c r="I6" s="703"/>
      <c r="J6" s="703" t="s">
        <v>3703</v>
      </c>
      <c r="K6" s="703"/>
      <c r="L6" s="703"/>
      <c r="M6" s="703" t="s">
        <v>4174</v>
      </c>
      <c r="N6" s="703"/>
      <c r="O6" s="703" t="s">
        <v>15</v>
      </c>
      <c r="P6" s="703" t="s">
        <v>16</v>
      </c>
      <c r="Q6" s="703"/>
      <c r="R6" s="703" t="s">
        <v>35</v>
      </c>
      <c r="S6" s="703" t="s">
        <v>8666</v>
      </c>
      <c r="T6" s="703" t="s">
        <v>43</v>
      </c>
      <c r="U6" s="703"/>
      <c r="V6" s="703"/>
      <c r="W6" s="703"/>
      <c r="X6" s="703" t="s">
        <v>4164</v>
      </c>
      <c r="Y6" s="703" t="s">
        <v>40</v>
      </c>
      <c r="Z6" s="703" t="s">
        <v>44</v>
      </c>
      <c r="AA6" s="704">
        <v>43768</v>
      </c>
      <c r="AB6" s="703"/>
      <c r="AC6" s="703" t="s">
        <v>4646</v>
      </c>
      <c r="AD6" s="703"/>
      <c r="AE6" s="703" t="s">
        <v>4168</v>
      </c>
      <c r="AF6" s="703" t="s">
        <v>8691</v>
      </c>
      <c r="AG6" s="703" t="s">
        <v>8692</v>
      </c>
      <c r="AH6" s="703" t="s">
        <v>8693</v>
      </c>
      <c r="AI6" s="703" t="s">
        <v>8694</v>
      </c>
      <c r="AJ6" s="703"/>
      <c r="AK6" s="703"/>
      <c r="AL6" s="705">
        <v>45007</v>
      </c>
      <c r="AM6" s="703" t="s">
        <v>8675</v>
      </c>
      <c r="AN6" s="703"/>
      <c r="AO6" s="703"/>
      <c r="AP6" s="703"/>
      <c r="AQ6" s="703"/>
      <c r="AR6" s="703"/>
      <c r="AS6" s="703"/>
      <c r="AT6" s="703"/>
      <c r="AU6" s="703"/>
      <c r="AV6" s="703"/>
      <c r="AW6" s="703"/>
      <c r="AX6" s="703"/>
      <c r="AY6" s="703"/>
      <c r="AZ6" s="703"/>
      <c r="BA6" s="703"/>
      <c r="BB6" s="703"/>
      <c r="BC6" s="703"/>
      <c r="BD6" s="703"/>
      <c r="BE6" s="703"/>
      <c r="BF6" s="703"/>
      <c r="BG6" s="703"/>
      <c r="BH6" s="703"/>
      <c r="BI6" s="703"/>
      <c r="BJ6" s="703"/>
      <c r="BK6" s="703"/>
      <c r="BL6" s="703"/>
      <c r="BM6" s="703"/>
      <c r="BN6" s="703"/>
      <c r="BO6" s="703"/>
      <c r="BP6" s="703"/>
      <c r="BQ6" s="703"/>
      <c r="BR6" s="703"/>
      <c r="BS6" s="416" t="b">
        <v>0</v>
      </c>
      <c r="BT6" s="703" t="s">
        <v>2315</v>
      </c>
      <c r="BU6" s="703">
        <v>2023</v>
      </c>
      <c r="BV6" s="706">
        <v>45030</v>
      </c>
      <c r="BW6" s="703" t="s">
        <v>2323</v>
      </c>
      <c r="BX6" s="707" t="s">
        <v>8690</v>
      </c>
      <c r="BY6" s="708"/>
      <c r="BZ6" s="709"/>
      <c r="CA6" s="422"/>
      <c r="CB6" s="709"/>
      <c r="CC6" s="709"/>
      <c r="CD6" s="422"/>
      <c r="CE6" s="709"/>
      <c r="CF6" s="708"/>
      <c r="CG6" s="709"/>
      <c r="CH6" s="890"/>
      <c r="CI6" s="710">
        <f t="shared" si="0"/>
        <v>0</v>
      </c>
      <c r="CJ6" s="710">
        <f t="shared" si="1"/>
        <v>0</v>
      </c>
      <c r="CK6" s="710">
        <f t="shared" si="2"/>
        <v>0</v>
      </c>
      <c r="CL6" s="710">
        <f t="shared" si="3"/>
        <v>0</v>
      </c>
      <c r="CM6" s="709" t="b">
        <f>COUNTIF($Z$3:$Z399,$Z6)&gt;1</f>
        <v>0</v>
      </c>
      <c r="CN6" s="709"/>
      <c r="CO6" s="709"/>
      <c r="CP6" s="709"/>
    </row>
    <row r="7" spans="1:94" ht="15.75" customHeight="1">
      <c r="A7" s="703" t="s">
        <v>10</v>
      </c>
      <c r="B7" s="703" t="s">
        <v>27</v>
      </c>
      <c r="C7" s="703" t="s">
        <v>28</v>
      </c>
      <c r="D7" s="703" t="s">
        <v>111</v>
      </c>
      <c r="E7" s="703" t="s">
        <v>123</v>
      </c>
      <c r="F7" s="315" t="str">
        <f t="array" ref="F7">IFERROR(INDEX(UIID!$K$2:$K999, MATCH(CONCATENATE(B7,D7,G7,J7), UIID!$B$2:$B999&amp;UIID!$D$2:$D999&amp;UIID!$G$2:$G999&amp;UIID!$H$2:$H999, 0),), "Not Found")</f>
        <v>Not Found</v>
      </c>
      <c r="G7" s="703" t="s">
        <v>112</v>
      </c>
      <c r="H7" s="703"/>
      <c r="I7" s="703"/>
      <c r="J7" s="703" t="s">
        <v>115</v>
      </c>
      <c r="K7" s="703"/>
      <c r="L7" s="703"/>
      <c r="M7" s="703" t="s">
        <v>116</v>
      </c>
      <c r="N7" s="703"/>
      <c r="O7" s="703" t="s">
        <v>113</v>
      </c>
      <c r="P7" s="703" t="s">
        <v>114</v>
      </c>
      <c r="Q7" s="703"/>
      <c r="R7" s="703" t="s">
        <v>35</v>
      </c>
      <c r="S7" s="703" t="s">
        <v>117</v>
      </c>
      <c r="T7" s="703" t="s">
        <v>118</v>
      </c>
      <c r="U7" s="703"/>
      <c r="V7" s="703"/>
      <c r="W7" s="703"/>
      <c r="X7" s="703" t="s">
        <v>4164</v>
      </c>
      <c r="Y7" s="703" t="s">
        <v>119</v>
      </c>
      <c r="Z7" s="703">
        <v>201307012157</v>
      </c>
      <c r="AA7" s="704">
        <v>41549</v>
      </c>
      <c r="AB7" s="703"/>
      <c r="AC7" s="703" t="s">
        <v>4158</v>
      </c>
      <c r="AD7" s="703"/>
      <c r="AE7" s="703" t="s">
        <v>4159</v>
      </c>
      <c r="AF7" s="703"/>
      <c r="AG7" s="703" t="s">
        <v>8698</v>
      </c>
      <c r="AH7" s="703">
        <v>161507121200029</v>
      </c>
      <c r="AI7" s="712">
        <v>43761</v>
      </c>
      <c r="AJ7" s="703"/>
      <c r="AK7" s="703"/>
      <c r="AL7" s="703"/>
      <c r="AM7" s="703" t="s">
        <v>129</v>
      </c>
      <c r="AN7" s="703"/>
      <c r="AO7" s="703"/>
      <c r="AP7" s="703"/>
      <c r="AQ7" s="703"/>
      <c r="AR7" s="703"/>
      <c r="AS7" s="703"/>
      <c r="AT7" s="703"/>
      <c r="AU7" s="703"/>
      <c r="AV7" s="703"/>
      <c r="AW7" s="703"/>
      <c r="AX7" s="703"/>
      <c r="AY7" s="703"/>
      <c r="AZ7" s="703"/>
      <c r="BA7" s="703"/>
      <c r="BB7" s="703"/>
      <c r="BC7" s="703"/>
      <c r="BD7" s="703"/>
      <c r="BE7" s="703"/>
      <c r="BF7" s="703"/>
      <c r="BG7" s="703"/>
      <c r="BH7" s="703"/>
      <c r="BI7" s="703"/>
      <c r="BJ7" s="703"/>
      <c r="BK7" s="703"/>
      <c r="BL7" s="703"/>
      <c r="BM7" s="703"/>
      <c r="BN7" s="703"/>
      <c r="BO7" s="703"/>
      <c r="BP7" s="703"/>
      <c r="BQ7" s="703"/>
      <c r="BR7" s="703"/>
      <c r="BS7" s="416" t="b">
        <v>0</v>
      </c>
      <c r="BT7" s="703" t="s">
        <v>2309</v>
      </c>
      <c r="BU7" s="703">
        <v>2024</v>
      </c>
      <c r="BV7" s="706">
        <v>45337</v>
      </c>
      <c r="BW7" s="703" t="s">
        <v>2323</v>
      </c>
      <c r="BX7" s="707" t="s">
        <v>8699</v>
      </c>
      <c r="BY7" s="713"/>
      <c r="BZ7" s="709"/>
      <c r="CA7" s="714"/>
      <c r="CB7" s="709"/>
      <c r="CC7" s="709"/>
      <c r="CD7" s="714"/>
      <c r="CE7" s="709"/>
      <c r="CF7" s="713"/>
      <c r="CG7" s="709"/>
      <c r="CH7" s="890"/>
      <c r="CI7" s="710">
        <f t="shared" si="0"/>
        <v>0</v>
      </c>
      <c r="CJ7" s="710">
        <f t="shared" si="1"/>
        <v>0</v>
      </c>
      <c r="CK7" s="710">
        <f t="shared" si="2"/>
        <v>0</v>
      </c>
      <c r="CL7" s="710">
        <f t="shared" si="3"/>
        <v>0</v>
      </c>
      <c r="CM7" s="709" t="b">
        <f>COUNTIF($Z$3:$Z396,$Z7)&gt;1</f>
        <v>0</v>
      </c>
      <c r="CN7" s="709"/>
      <c r="CO7" s="709"/>
      <c r="CP7" s="709"/>
    </row>
    <row r="8" spans="1:94" ht="15.75" customHeight="1">
      <c r="A8" s="703" t="s">
        <v>10</v>
      </c>
      <c r="B8" s="703" t="s">
        <v>27</v>
      </c>
      <c r="C8" s="703" t="s">
        <v>28</v>
      </c>
      <c r="D8" s="703" t="s">
        <v>111</v>
      </c>
      <c r="E8" s="703" t="s">
        <v>123</v>
      </c>
      <c r="F8" s="315" t="str">
        <f t="array" ref="F8">IFERROR(INDEX(UIID!$K$2:$K999, MATCH(CONCATENATE(B8,D8,G8,J8), UIID!$B$2:$B999&amp;UIID!$D$2:$D999&amp;UIID!$G$2:$G999&amp;UIID!$H$2:$H999, 0),), "Not Found")</f>
        <v>Not Found</v>
      </c>
      <c r="G8" s="703" t="s">
        <v>112</v>
      </c>
      <c r="H8" s="703"/>
      <c r="I8" s="703"/>
      <c r="J8" s="703" t="s">
        <v>115</v>
      </c>
      <c r="K8" s="703"/>
      <c r="L8" s="703"/>
      <c r="M8" s="703" t="s">
        <v>116</v>
      </c>
      <c r="N8" s="703"/>
      <c r="O8" s="703" t="s">
        <v>113</v>
      </c>
      <c r="P8" s="703" t="s">
        <v>114</v>
      </c>
      <c r="Q8" s="703"/>
      <c r="R8" s="703" t="s">
        <v>35</v>
      </c>
      <c r="S8" s="703" t="s">
        <v>117</v>
      </c>
      <c r="T8" s="63" t="s">
        <v>120</v>
      </c>
      <c r="U8" s="703"/>
      <c r="V8" s="703"/>
      <c r="W8" s="703"/>
      <c r="X8" s="703" t="s">
        <v>4164</v>
      </c>
      <c r="Y8" s="703" t="s">
        <v>121</v>
      </c>
      <c r="Z8" s="703" t="s">
        <v>122</v>
      </c>
      <c r="AA8" s="704">
        <v>42391</v>
      </c>
      <c r="AB8" s="703"/>
      <c r="AC8" s="703" t="s">
        <v>4158</v>
      </c>
      <c r="AD8" s="703"/>
      <c r="AE8" s="703" t="s">
        <v>4168</v>
      </c>
      <c r="AF8" s="703" t="s">
        <v>8700</v>
      </c>
      <c r="AG8" s="703" t="s">
        <v>8701</v>
      </c>
      <c r="AH8" s="703" t="s">
        <v>8702</v>
      </c>
      <c r="AI8" s="703" t="s">
        <v>8703</v>
      </c>
      <c r="AJ8" s="703"/>
      <c r="AK8" s="703"/>
      <c r="AL8" s="703"/>
      <c r="AM8" s="703" t="s">
        <v>129</v>
      </c>
      <c r="AN8" s="703"/>
      <c r="AO8" s="703"/>
      <c r="AP8" s="703"/>
      <c r="AQ8" s="703"/>
      <c r="AR8" s="703"/>
      <c r="AS8" s="703"/>
      <c r="AT8" s="703"/>
      <c r="AU8" s="703"/>
      <c r="AV8" s="703"/>
      <c r="AW8" s="703"/>
      <c r="AX8" s="703"/>
      <c r="AY8" s="703"/>
      <c r="AZ8" s="703"/>
      <c r="BA8" s="703"/>
      <c r="BB8" s="703"/>
      <c r="BC8" s="703"/>
      <c r="BD8" s="703"/>
      <c r="BE8" s="703"/>
      <c r="BF8" s="703"/>
      <c r="BG8" s="703"/>
      <c r="BH8" s="703"/>
      <c r="BI8" s="703"/>
      <c r="BJ8" s="703"/>
      <c r="BK8" s="703"/>
      <c r="BL8" s="703"/>
      <c r="BM8" s="703"/>
      <c r="BN8" s="703"/>
      <c r="BO8" s="703"/>
      <c r="BP8" s="703"/>
      <c r="BQ8" s="703"/>
      <c r="BR8" s="703"/>
      <c r="BS8" s="416" t="b">
        <v>0</v>
      </c>
      <c r="BT8" s="703" t="s">
        <v>2309</v>
      </c>
      <c r="BU8" s="703">
        <v>2024</v>
      </c>
      <c r="BV8" s="706">
        <v>45337</v>
      </c>
      <c r="BW8" s="703" t="s">
        <v>2323</v>
      </c>
      <c r="BX8" s="707" t="s">
        <v>8699</v>
      </c>
      <c r="BY8" s="713"/>
      <c r="BZ8" s="709"/>
      <c r="CA8" s="714"/>
      <c r="CB8" s="709"/>
      <c r="CC8" s="709"/>
      <c r="CD8" s="714"/>
      <c r="CE8" s="709"/>
      <c r="CF8" s="713"/>
      <c r="CG8" s="709"/>
      <c r="CH8" s="890"/>
      <c r="CI8" s="710">
        <f t="shared" si="0"/>
        <v>0</v>
      </c>
      <c r="CJ8" s="710">
        <f t="shared" si="1"/>
        <v>0</v>
      </c>
      <c r="CK8" s="710">
        <f t="shared" si="2"/>
        <v>0</v>
      </c>
      <c r="CL8" s="710">
        <f t="shared" si="3"/>
        <v>0</v>
      </c>
      <c r="CM8" s="709" t="b">
        <f>COUNTIF($Z$3:$Z396,$Z8)&gt;1</f>
        <v>0</v>
      </c>
      <c r="CN8" s="709"/>
      <c r="CO8" s="709"/>
      <c r="CP8" s="709"/>
    </row>
    <row r="9" spans="1:94" ht="15.75" customHeight="1">
      <c r="A9" s="703" t="s">
        <v>10</v>
      </c>
      <c r="B9" s="703" t="s">
        <v>27</v>
      </c>
      <c r="C9" s="703" t="s">
        <v>28</v>
      </c>
      <c r="D9" s="63" t="s">
        <v>29</v>
      </c>
      <c r="E9" s="703" t="s">
        <v>30</v>
      </c>
      <c r="F9" s="315" t="str">
        <f t="array" ref="F9">IFERROR(INDEX(UIID!$K$2:$K999, MATCH(CONCATENATE(B9,D9,G9,J9), UIID!$B$2:$B999&amp;UIID!$D$2:$D999&amp;UIID!$G$2:$G999&amp;UIID!$H$2:$H999, 0),), "Not Found")</f>
        <v>0712-0008</v>
      </c>
      <c r="G9" s="703" t="s">
        <v>3704</v>
      </c>
      <c r="H9" s="703"/>
      <c r="I9" s="703"/>
      <c r="J9" s="703" t="s">
        <v>97</v>
      </c>
      <c r="K9" s="703"/>
      <c r="L9" s="703"/>
      <c r="M9" s="703" t="s">
        <v>98</v>
      </c>
      <c r="N9" s="703"/>
      <c r="O9" s="703" t="s">
        <v>15</v>
      </c>
      <c r="P9" s="703" t="s">
        <v>16</v>
      </c>
      <c r="Q9" s="703"/>
      <c r="R9" s="703" t="s">
        <v>35</v>
      </c>
      <c r="S9" s="703" t="s">
        <v>8666</v>
      </c>
      <c r="T9" s="703" t="s">
        <v>45</v>
      </c>
      <c r="U9" s="703"/>
      <c r="V9" s="703"/>
      <c r="W9" s="703"/>
      <c r="X9" s="703" t="s">
        <v>4164</v>
      </c>
      <c r="Y9" s="703" t="s">
        <v>34</v>
      </c>
      <c r="Z9" s="703" t="s">
        <v>101</v>
      </c>
      <c r="AA9" s="704">
        <v>43768</v>
      </c>
      <c r="AB9" s="703"/>
      <c r="AC9" s="703"/>
      <c r="AD9" s="703"/>
      <c r="AE9" s="703" t="s">
        <v>4168</v>
      </c>
      <c r="AF9" s="703" t="s">
        <v>8709</v>
      </c>
      <c r="AG9" s="703" t="s">
        <v>8710</v>
      </c>
      <c r="AH9" s="703">
        <v>211807121200063</v>
      </c>
      <c r="AI9" s="712">
        <v>46039</v>
      </c>
      <c r="AJ9" s="703"/>
      <c r="AK9" s="703"/>
      <c r="AL9" s="705">
        <v>45007</v>
      </c>
      <c r="AM9" s="703" t="s">
        <v>8675</v>
      </c>
      <c r="AN9" s="703"/>
      <c r="AO9" s="703"/>
      <c r="AP9" s="703"/>
      <c r="AQ9" s="703"/>
      <c r="AR9" s="703"/>
      <c r="AS9" s="703"/>
      <c r="AT9" s="703"/>
      <c r="AU9" s="703"/>
      <c r="AV9" s="703"/>
      <c r="AW9" s="703"/>
      <c r="AX9" s="703"/>
      <c r="AY9" s="703"/>
      <c r="AZ9" s="703"/>
      <c r="BA9" s="703"/>
      <c r="BB9" s="703"/>
      <c r="BC9" s="703"/>
      <c r="BD9" s="703"/>
      <c r="BE9" s="703"/>
      <c r="BF9" s="703"/>
      <c r="BG9" s="703"/>
      <c r="BH9" s="703"/>
      <c r="BI9" s="703"/>
      <c r="BJ9" s="703"/>
      <c r="BK9" s="703"/>
      <c r="BL9" s="703"/>
      <c r="BM9" s="703"/>
      <c r="BN9" s="703"/>
      <c r="BO9" s="703"/>
      <c r="BP9" s="703"/>
      <c r="BQ9" s="703"/>
      <c r="BR9" s="703"/>
      <c r="BS9" s="416" t="b">
        <v>0</v>
      </c>
      <c r="BT9" s="703" t="s">
        <v>2315</v>
      </c>
      <c r="BU9" s="703">
        <v>2023</v>
      </c>
      <c r="BV9" s="706">
        <v>45029</v>
      </c>
      <c r="BW9" s="703" t="s">
        <v>2323</v>
      </c>
      <c r="BX9" s="715" t="s">
        <v>8711</v>
      </c>
      <c r="BY9" s="708"/>
      <c r="BZ9" s="709"/>
      <c r="CA9" s="422"/>
      <c r="CB9" s="709"/>
      <c r="CC9" s="709"/>
      <c r="CD9" s="422"/>
      <c r="CE9" s="709"/>
      <c r="CF9" s="708"/>
      <c r="CG9" s="709"/>
      <c r="CH9" s="890"/>
      <c r="CI9" s="710">
        <f t="shared" si="0"/>
        <v>0</v>
      </c>
      <c r="CJ9" s="710">
        <f t="shared" si="1"/>
        <v>0</v>
      </c>
      <c r="CK9" s="710">
        <f t="shared" si="2"/>
        <v>0</v>
      </c>
      <c r="CL9" s="710">
        <f t="shared" si="3"/>
        <v>0</v>
      </c>
      <c r="CM9" s="709" t="b">
        <f>COUNTIF($Z$3:$Z388,$Z9)&gt;1</f>
        <v>0</v>
      </c>
      <c r="CN9" s="709"/>
      <c r="CO9" s="709"/>
      <c r="CP9" s="709"/>
    </row>
    <row r="10" spans="1:94" ht="15.75" customHeight="1">
      <c r="A10" s="703" t="s">
        <v>10</v>
      </c>
      <c r="B10" s="703" t="s">
        <v>27</v>
      </c>
      <c r="C10" s="703" t="s">
        <v>28</v>
      </c>
      <c r="D10" s="703" t="s">
        <v>29</v>
      </c>
      <c r="E10" s="703" t="s">
        <v>30</v>
      </c>
      <c r="F10" s="891" t="str">
        <f t="array" ref="F10">IFERROR(INDEX(UIID!$K$2:$K999, MATCH(CONCATENATE(B10,D10,G10,J10), UIID!$B$2:$B999&amp;UIID!$D$2:$D999&amp;UIID!$G$2:$G999&amp;UIID!$H$2:$H999, 0),), "Not Found")</f>
        <v>0712-0009</v>
      </c>
      <c r="G10" s="703" t="s">
        <v>3705</v>
      </c>
      <c r="H10" s="703"/>
      <c r="I10" s="703" t="s">
        <v>10207</v>
      </c>
      <c r="J10" s="703" t="s">
        <v>818</v>
      </c>
      <c r="K10" s="703">
        <v>9.6609529361880604</v>
      </c>
      <c r="L10" s="703">
        <v>123.856965962212</v>
      </c>
      <c r="M10" s="703" t="s">
        <v>8718</v>
      </c>
      <c r="N10" s="703" t="s">
        <v>8719</v>
      </c>
      <c r="O10" s="703" t="s">
        <v>15</v>
      </c>
      <c r="P10" s="703" t="s">
        <v>16</v>
      </c>
      <c r="Q10" s="703" t="s">
        <v>4156</v>
      </c>
      <c r="R10" s="703" t="s">
        <v>35</v>
      </c>
      <c r="S10" s="703" t="s">
        <v>117</v>
      </c>
      <c r="T10" s="703" t="s">
        <v>120</v>
      </c>
      <c r="U10" s="703"/>
      <c r="V10" s="892" t="s">
        <v>10208</v>
      </c>
      <c r="W10" s="703"/>
      <c r="X10" s="703" t="s">
        <v>4164</v>
      </c>
      <c r="Y10" s="703" t="s">
        <v>121</v>
      </c>
      <c r="Z10" s="703">
        <v>201507012143</v>
      </c>
      <c r="AA10" s="704">
        <v>45329</v>
      </c>
      <c r="AB10" s="705">
        <v>47157</v>
      </c>
      <c r="AC10" s="703" t="s">
        <v>4158</v>
      </c>
      <c r="AD10" s="703"/>
      <c r="AE10" s="703" t="s">
        <v>4168</v>
      </c>
      <c r="AF10" s="703" t="s">
        <v>8720</v>
      </c>
      <c r="AG10" s="703" t="s">
        <v>8721</v>
      </c>
      <c r="AH10" s="703">
        <v>202007121200226</v>
      </c>
      <c r="AI10" s="712">
        <v>45851</v>
      </c>
      <c r="AJ10" s="703"/>
      <c r="AK10" s="703"/>
      <c r="AL10" s="705">
        <v>45502</v>
      </c>
      <c r="AM10" s="703" t="s">
        <v>10209</v>
      </c>
      <c r="AN10" s="703"/>
      <c r="AO10" s="703"/>
      <c r="AP10" s="703"/>
      <c r="AQ10" s="703"/>
      <c r="AR10" s="703"/>
      <c r="AS10" s="703"/>
      <c r="AT10" s="703"/>
      <c r="AU10" s="703"/>
      <c r="AV10" s="703"/>
      <c r="AW10" s="703"/>
      <c r="AX10" s="703"/>
      <c r="AY10" s="703"/>
      <c r="AZ10" s="703"/>
      <c r="BA10" s="703"/>
      <c r="BB10" s="703"/>
      <c r="BC10" s="703"/>
      <c r="BD10" s="703"/>
      <c r="BE10" s="703"/>
      <c r="BF10" s="703"/>
      <c r="BG10" s="703"/>
      <c r="BH10" s="703"/>
      <c r="BI10" s="703"/>
      <c r="BJ10" s="703"/>
      <c r="BK10" s="703"/>
      <c r="BL10" s="703"/>
      <c r="BM10" s="703"/>
      <c r="BN10" s="703"/>
      <c r="BO10" s="703"/>
      <c r="BP10" s="703"/>
      <c r="BQ10" s="703"/>
      <c r="BR10" s="703"/>
      <c r="BS10" s="416" t="b">
        <v>0</v>
      </c>
      <c r="BT10" s="703" t="s">
        <v>2322</v>
      </c>
      <c r="BU10" s="703">
        <v>2024</v>
      </c>
      <c r="BV10" s="706">
        <v>45502</v>
      </c>
      <c r="BW10" s="703" t="s">
        <v>2323</v>
      </c>
      <c r="BX10" s="707"/>
      <c r="BY10" s="713"/>
      <c r="BZ10" s="709"/>
      <c r="CA10" s="714"/>
      <c r="CB10" s="709"/>
      <c r="CC10" s="709"/>
      <c r="CD10" s="714"/>
      <c r="CE10" s="709"/>
      <c r="CF10" s="713"/>
      <c r="CG10" s="709"/>
      <c r="CH10" s="704">
        <v>42227</v>
      </c>
      <c r="CI10" s="710">
        <f t="shared" si="0"/>
        <v>0</v>
      </c>
      <c r="CJ10" s="710">
        <f t="shared" si="1"/>
        <v>0</v>
      </c>
      <c r="CK10" s="710">
        <f t="shared" si="2"/>
        <v>0</v>
      </c>
      <c r="CL10" s="710">
        <f t="shared" si="3"/>
        <v>0</v>
      </c>
      <c r="CM10" s="709" t="b">
        <f>COUNTIF($Z$3:$Z376,$Z10)&gt;1</f>
        <v>0</v>
      </c>
      <c r="CN10" s="709"/>
      <c r="CO10" s="709"/>
      <c r="CP10" s="709"/>
    </row>
    <row r="11" spans="1:94" ht="15.75" customHeight="1">
      <c r="A11" s="703" t="s">
        <v>10</v>
      </c>
      <c r="B11" s="703" t="s">
        <v>27</v>
      </c>
      <c r="C11" s="703" t="s">
        <v>123</v>
      </c>
      <c r="D11" s="703" t="s">
        <v>130</v>
      </c>
      <c r="E11" s="703" t="s">
        <v>509</v>
      </c>
      <c r="F11" s="315" t="str">
        <f t="array" ref="F11">IFERROR(INDEX(UIID!$K$2:$K999, MATCH(CONCATENATE(B11,D11,G11,J11), UIID!$B$2:$B999&amp;UIID!$D$2:$D999&amp;UIID!$G$2:$G999&amp;UIID!$H$2:$H999, 0),), "Not Found")</f>
        <v>Not Found</v>
      </c>
      <c r="G11" s="703" t="s">
        <v>131</v>
      </c>
      <c r="H11" s="703"/>
      <c r="I11" s="703"/>
      <c r="J11" s="703" t="s">
        <v>133</v>
      </c>
      <c r="K11" s="703"/>
      <c r="L11" s="703"/>
      <c r="M11" s="703">
        <v>9190659149</v>
      </c>
      <c r="N11" s="703" t="s">
        <v>4784</v>
      </c>
      <c r="O11" s="703" t="s">
        <v>113</v>
      </c>
      <c r="P11" s="703" t="s">
        <v>132</v>
      </c>
      <c r="Q11" s="703"/>
      <c r="R11" s="703" t="s">
        <v>35</v>
      </c>
      <c r="S11" s="703" t="s">
        <v>8666</v>
      </c>
      <c r="T11" s="703" t="s">
        <v>99</v>
      </c>
      <c r="U11" s="703"/>
      <c r="V11" s="703"/>
      <c r="W11" s="703"/>
      <c r="X11" s="703" t="s">
        <v>4164</v>
      </c>
      <c r="Y11" s="703" t="s">
        <v>134</v>
      </c>
      <c r="Z11" s="703" t="s">
        <v>135</v>
      </c>
      <c r="AA11" s="704">
        <v>45010</v>
      </c>
      <c r="AB11" s="705">
        <v>46838</v>
      </c>
      <c r="AC11" s="703" t="s">
        <v>4158</v>
      </c>
      <c r="AD11" s="703"/>
      <c r="AE11" s="703" t="s">
        <v>4159</v>
      </c>
      <c r="AF11" s="703"/>
      <c r="AG11" s="703" t="s">
        <v>4786</v>
      </c>
      <c r="AH11" s="703" t="s">
        <v>4787</v>
      </c>
      <c r="AI11" s="712">
        <v>46076</v>
      </c>
      <c r="AJ11" s="703"/>
      <c r="AK11" s="703"/>
      <c r="AL11" s="703"/>
      <c r="AM11" s="703"/>
      <c r="AN11" s="703" t="s">
        <v>99</v>
      </c>
      <c r="AO11" s="703" t="s">
        <v>4785</v>
      </c>
      <c r="AP11" s="703">
        <v>326</v>
      </c>
      <c r="AQ11" s="705">
        <v>45356</v>
      </c>
      <c r="AR11" s="705">
        <v>47183</v>
      </c>
      <c r="AS11" s="703"/>
      <c r="AT11" s="703"/>
      <c r="AU11" s="703"/>
      <c r="AV11" s="703"/>
      <c r="AW11" s="703"/>
      <c r="AX11" s="703"/>
      <c r="AY11" s="703"/>
      <c r="AZ11" s="703"/>
      <c r="BA11" s="703"/>
      <c r="BB11" s="703"/>
      <c r="BC11" s="703"/>
      <c r="BD11" s="703"/>
      <c r="BE11" s="703"/>
      <c r="BF11" s="703"/>
      <c r="BG11" s="703"/>
      <c r="BH11" s="703"/>
      <c r="BI11" s="703"/>
      <c r="BJ11" s="703"/>
      <c r="BK11" s="703"/>
      <c r="BL11" s="703"/>
      <c r="BM11" s="703"/>
      <c r="BN11" s="703"/>
      <c r="BO11" s="703"/>
      <c r="BP11" s="703"/>
      <c r="BQ11" s="703"/>
      <c r="BR11" s="703"/>
      <c r="BS11" s="416" t="b">
        <v>0</v>
      </c>
      <c r="BT11" s="703" t="s">
        <v>2312</v>
      </c>
      <c r="BU11" s="703">
        <v>2024</v>
      </c>
      <c r="BV11" s="706">
        <v>45378</v>
      </c>
      <c r="BW11" s="703" t="s">
        <v>2320</v>
      </c>
      <c r="BX11" s="707" t="s">
        <v>10210</v>
      </c>
      <c r="BY11" s="713"/>
      <c r="BZ11" s="709"/>
      <c r="CA11" s="714"/>
      <c r="CB11" s="709"/>
      <c r="CC11" s="709"/>
      <c r="CD11" s="714"/>
      <c r="CE11" s="709"/>
      <c r="CF11" s="713"/>
      <c r="CG11" s="709"/>
      <c r="CH11" s="893">
        <v>43320</v>
      </c>
      <c r="CI11" s="710">
        <f t="shared" si="0"/>
        <v>0</v>
      </c>
      <c r="CJ11" s="710">
        <f t="shared" si="1"/>
        <v>0</v>
      </c>
      <c r="CK11" s="710">
        <f t="shared" si="2"/>
        <v>0</v>
      </c>
      <c r="CL11" s="710">
        <f t="shared" si="3"/>
        <v>0</v>
      </c>
      <c r="CM11" s="709" t="b">
        <f>COUNTIF($Z$3:$Z372,$Z11)&gt;1</f>
        <v>0</v>
      </c>
      <c r="CN11" s="709"/>
      <c r="CO11" s="709"/>
      <c r="CP11" s="709"/>
    </row>
    <row r="12" spans="1:94" ht="15.75" customHeight="1">
      <c r="A12" s="703" t="s">
        <v>10</v>
      </c>
      <c r="B12" s="703" t="s">
        <v>27</v>
      </c>
      <c r="C12" s="703" t="s">
        <v>123</v>
      </c>
      <c r="D12" s="703" t="s">
        <v>130</v>
      </c>
      <c r="E12" s="703" t="s">
        <v>509</v>
      </c>
      <c r="F12" s="315" t="str">
        <f t="array" ref="F12">IFERROR(INDEX(UIID!$K$2:$K999, MATCH(CONCATENATE(B12,D12,G12,J12), UIID!$B$2:$B999&amp;UIID!$D$2:$D999&amp;UIID!$G$2:$G999&amp;UIID!$H$2:$H999, 0),), "Not Found")</f>
        <v>Not Found</v>
      </c>
      <c r="G12" s="703" t="s">
        <v>131</v>
      </c>
      <c r="H12" s="703"/>
      <c r="I12" s="703"/>
      <c r="J12" s="703" t="s">
        <v>133</v>
      </c>
      <c r="K12" s="703"/>
      <c r="L12" s="703"/>
      <c r="M12" s="703">
        <v>9190659149</v>
      </c>
      <c r="N12" s="703" t="s">
        <v>4784</v>
      </c>
      <c r="O12" s="703" t="s">
        <v>113</v>
      </c>
      <c r="P12" s="703" t="s">
        <v>132</v>
      </c>
      <c r="Q12" s="703"/>
      <c r="R12" s="703" t="s">
        <v>35</v>
      </c>
      <c r="S12" s="703" t="s">
        <v>8666</v>
      </c>
      <c r="T12" s="703" t="s">
        <v>47</v>
      </c>
      <c r="U12" s="703"/>
      <c r="V12" s="703"/>
      <c r="W12" s="703"/>
      <c r="X12" s="703" t="s">
        <v>4164</v>
      </c>
      <c r="Y12" s="703" t="s">
        <v>78</v>
      </c>
      <c r="Z12" s="703" t="s">
        <v>136</v>
      </c>
      <c r="AA12" s="704">
        <v>45005</v>
      </c>
      <c r="AB12" s="705">
        <v>46833</v>
      </c>
      <c r="AC12" s="703" t="s">
        <v>4158</v>
      </c>
      <c r="AD12" s="703"/>
      <c r="AE12" s="703" t="s">
        <v>4159</v>
      </c>
      <c r="AF12" s="703"/>
      <c r="AG12" s="703" t="s">
        <v>4789</v>
      </c>
      <c r="AH12" s="703" t="s">
        <v>4790</v>
      </c>
      <c r="AI12" s="712">
        <v>45708</v>
      </c>
      <c r="AJ12" s="703"/>
      <c r="AK12" s="703"/>
      <c r="AL12" s="703"/>
      <c r="AM12" s="703"/>
      <c r="AN12" s="716" t="s">
        <v>47</v>
      </c>
      <c r="AO12" s="717" t="s">
        <v>4788</v>
      </c>
      <c r="AP12" s="718">
        <v>356</v>
      </c>
      <c r="AQ12" s="705">
        <v>45356</v>
      </c>
      <c r="AR12" s="705">
        <v>47183</v>
      </c>
      <c r="AS12" s="703"/>
      <c r="AT12" s="716"/>
      <c r="AU12" s="716"/>
      <c r="AV12" s="716"/>
      <c r="AW12" s="716"/>
      <c r="AX12" s="716"/>
      <c r="AY12" s="716"/>
      <c r="AZ12" s="716"/>
      <c r="BA12" s="716"/>
      <c r="BB12" s="716"/>
      <c r="BC12" s="716"/>
      <c r="BD12" s="716"/>
      <c r="BE12" s="716"/>
      <c r="BF12" s="716"/>
      <c r="BG12" s="716"/>
      <c r="BH12" s="716"/>
      <c r="BI12" s="716"/>
      <c r="BJ12" s="716"/>
      <c r="BK12" s="716"/>
      <c r="BL12" s="716"/>
      <c r="BM12" s="716"/>
      <c r="BN12" s="716"/>
      <c r="BO12" s="716"/>
      <c r="BP12" s="716"/>
      <c r="BQ12" s="716"/>
      <c r="BR12" s="703"/>
      <c r="BS12" s="416" t="b">
        <v>0</v>
      </c>
      <c r="BT12" s="703" t="s">
        <v>2312</v>
      </c>
      <c r="BU12" s="703">
        <v>2024</v>
      </c>
      <c r="BV12" s="706">
        <v>45378</v>
      </c>
      <c r="BW12" s="703" t="s">
        <v>2320</v>
      </c>
      <c r="BX12" s="707" t="s">
        <v>10211</v>
      </c>
      <c r="BY12" s="719"/>
      <c r="BZ12" s="720"/>
      <c r="CA12" s="714"/>
      <c r="CB12" s="720"/>
      <c r="CC12" s="720"/>
      <c r="CD12" s="714"/>
      <c r="CE12" s="720"/>
      <c r="CF12" s="719"/>
      <c r="CG12" s="720"/>
      <c r="CH12" s="893">
        <v>43320</v>
      </c>
      <c r="CI12" s="710">
        <f t="shared" si="0"/>
        <v>0</v>
      </c>
      <c r="CJ12" s="710">
        <f t="shared" si="1"/>
        <v>0</v>
      </c>
      <c r="CK12" s="710">
        <f t="shared" si="2"/>
        <v>0</v>
      </c>
      <c r="CL12" s="710">
        <f t="shared" si="3"/>
        <v>0</v>
      </c>
      <c r="CM12" s="709" t="b">
        <f>COUNTIF($Z$3:$Z372,$Z12)&gt;1</f>
        <v>0</v>
      </c>
      <c r="CN12" s="709"/>
      <c r="CO12" s="709"/>
      <c r="CP12" s="709"/>
    </row>
    <row r="13" spans="1:94" ht="15.75" customHeight="1">
      <c r="A13" s="703" t="s">
        <v>10</v>
      </c>
      <c r="B13" s="703" t="s">
        <v>27</v>
      </c>
      <c r="C13" s="703" t="s">
        <v>123</v>
      </c>
      <c r="D13" s="703" t="s">
        <v>130</v>
      </c>
      <c r="E13" s="703" t="s">
        <v>509</v>
      </c>
      <c r="F13" s="315" t="str">
        <f t="array" ref="F13">IFERROR(INDEX(UIID!$K$2:$K999, MATCH(CONCATENATE(B13,D13,G13,J13), UIID!$B$2:$B999&amp;UIID!$D$2:$D999&amp;UIID!$G$2:$G999&amp;UIID!$H$2:$H999, 0),), "Not Found")</f>
        <v>Not Found</v>
      </c>
      <c r="G13" s="703" t="s">
        <v>131</v>
      </c>
      <c r="H13" s="703"/>
      <c r="I13" s="703"/>
      <c r="J13" s="703" t="s">
        <v>133</v>
      </c>
      <c r="K13" s="703"/>
      <c r="L13" s="703"/>
      <c r="M13" s="703">
        <v>9190659149</v>
      </c>
      <c r="N13" s="703" t="s">
        <v>4784</v>
      </c>
      <c r="O13" s="703" t="s">
        <v>113</v>
      </c>
      <c r="P13" s="703" t="s">
        <v>132</v>
      </c>
      <c r="Q13" s="703"/>
      <c r="R13" s="703" t="s">
        <v>35</v>
      </c>
      <c r="S13" s="703" t="s">
        <v>8666</v>
      </c>
      <c r="T13" s="703" t="s">
        <v>36</v>
      </c>
      <c r="U13" s="703"/>
      <c r="V13" s="703"/>
      <c r="W13" s="703"/>
      <c r="X13" s="703" t="s">
        <v>4164</v>
      </c>
      <c r="Y13" s="703" t="s">
        <v>37</v>
      </c>
      <c r="Z13" s="703" t="s">
        <v>137</v>
      </c>
      <c r="AA13" s="704">
        <v>45005</v>
      </c>
      <c r="AB13" s="705">
        <v>46833</v>
      </c>
      <c r="AC13" s="703" t="s">
        <v>4158</v>
      </c>
      <c r="AD13" s="703"/>
      <c r="AE13" s="703" t="s">
        <v>4159</v>
      </c>
      <c r="AF13" s="703"/>
      <c r="AG13" s="703" t="s">
        <v>4792</v>
      </c>
      <c r="AH13" s="703" t="s">
        <v>4793</v>
      </c>
      <c r="AI13" s="704">
        <v>46076</v>
      </c>
      <c r="AJ13" s="703"/>
      <c r="AK13" s="703"/>
      <c r="AL13" s="703"/>
      <c r="AM13" s="703"/>
      <c r="AN13" s="703" t="s">
        <v>36</v>
      </c>
      <c r="AO13" s="703" t="s">
        <v>4791</v>
      </c>
      <c r="AP13" s="703" t="s">
        <v>91</v>
      </c>
      <c r="AQ13" s="705">
        <v>45356</v>
      </c>
      <c r="AR13" s="705">
        <v>47183</v>
      </c>
      <c r="AS13" s="703"/>
      <c r="AT13" s="703"/>
      <c r="AU13" s="703"/>
      <c r="AV13" s="703"/>
      <c r="AW13" s="703"/>
      <c r="AX13" s="703"/>
      <c r="AY13" s="703"/>
      <c r="AZ13" s="703"/>
      <c r="BA13" s="703"/>
      <c r="BB13" s="703"/>
      <c r="BC13" s="703"/>
      <c r="BD13" s="703"/>
      <c r="BE13" s="703"/>
      <c r="BF13" s="703"/>
      <c r="BG13" s="703"/>
      <c r="BH13" s="703"/>
      <c r="BI13" s="703"/>
      <c r="BJ13" s="703"/>
      <c r="BK13" s="703"/>
      <c r="BL13" s="703"/>
      <c r="BM13" s="703"/>
      <c r="BN13" s="703"/>
      <c r="BO13" s="703"/>
      <c r="BP13" s="703"/>
      <c r="BQ13" s="703"/>
      <c r="BR13" s="703"/>
      <c r="BS13" s="416" t="b">
        <v>0</v>
      </c>
      <c r="BT13" s="703" t="s">
        <v>2312</v>
      </c>
      <c r="BU13" s="703">
        <v>2024</v>
      </c>
      <c r="BV13" s="706">
        <v>45378</v>
      </c>
      <c r="BW13" s="703" t="s">
        <v>2320</v>
      </c>
      <c r="BX13" s="707" t="s">
        <v>10212</v>
      </c>
      <c r="BY13" s="719"/>
      <c r="BZ13" s="720"/>
      <c r="CA13" s="714"/>
      <c r="CB13" s="720"/>
      <c r="CC13" s="720"/>
      <c r="CD13" s="714"/>
      <c r="CE13" s="720"/>
      <c r="CF13" s="719"/>
      <c r="CG13" s="720"/>
      <c r="CH13" s="893">
        <v>43077</v>
      </c>
      <c r="CI13" s="710">
        <f t="shared" si="0"/>
        <v>0</v>
      </c>
      <c r="CJ13" s="710">
        <f t="shared" si="1"/>
        <v>0</v>
      </c>
      <c r="CK13" s="710">
        <f t="shared" si="2"/>
        <v>0</v>
      </c>
      <c r="CL13" s="710">
        <f t="shared" si="3"/>
        <v>0</v>
      </c>
      <c r="CM13" s="709" t="b">
        <f>COUNTIF($Z$3:$Z372,$Z13)&gt;1</f>
        <v>0</v>
      </c>
      <c r="CN13" s="709"/>
      <c r="CO13" s="709"/>
      <c r="CP13" s="709"/>
    </row>
    <row r="14" spans="1:94" ht="15.75" customHeight="1">
      <c r="A14" s="703" t="s">
        <v>10</v>
      </c>
      <c r="B14" s="703" t="s">
        <v>27</v>
      </c>
      <c r="C14" s="703" t="s">
        <v>123</v>
      </c>
      <c r="D14" s="703" t="s">
        <v>124</v>
      </c>
      <c r="E14" s="703" t="s">
        <v>509</v>
      </c>
      <c r="F14" s="315" t="str">
        <f t="array" ref="F14">IFERROR(INDEX(UIID!$K$2:$K999, MATCH(CONCATENATE(B14,D14,G14,J14), UIID!$B$2:$B999&amp;UIID!$D$2:$D999&amp;UIID!$G$2:$G999&amp;UIID!$H$2:$H999, 0),), "Not Found")</f>
        <v>0712-0003</v>
      </c>
      <c r="G14" s="703" t="s">
        <v>3460</v>
      </c>
      <c r="H14" s="703"/>
      <c r="I14" s="703" t="s">
        <v>10184</v>
      </c>
      <c r="J14" s="703" t="s">
        <v>227</v>
      </c>
      <c r="K14" s="703">
        <v>9.7021431242957092</v>
      </c>
      <c r="L14" s="703">
        <v>124.10275016739</v>
      </c>
      <c r="M14" s="703" t="s">
        <v>4329</v>
      </c>
      <c r="N14" s="703" t="s">
        <v>4330</v>
      </c>
      <c r="O14" s="703" t="s">
        <v>113</v>
      </c>
      <c r="P14" s="703" t="s">
        <v>226</v>
      </c>
      <c r="Q14" s="703"/>
      <c r="R14" s="703" t="s">
        <v>21</v>
      </c>
      <c r="S14" s="703" t="s">
        <v>117</v>
      </c>
      <c r="T14" s="703"/>
      <c r="U14" s="703" t="s">
        <v>234</v>
      </c>
      <c r="V14" s="703"/>
      <c r="W14" s="703"/>
      <c r="X14" s="703" t="s">
        <v>22</v>
      </c>
      <c r="Y14" s="703" t="s">
        <v>235</v>
      </c>
      <c r="Z14" s="703" t="s">
        <v>236</v>
      </c>
      <c r="AA14" s="704">
        <v>45010</v>
      </c>
      <c r="AB14" s="705">
        <v>46838</v>
      </c>
      <c r="AC14" s="703" t="s">
        <v>4158</v>
      </c>
      <c r="AD14" s="703"/>
      <c r="AE14" s="703" t="s">
        <v>4168</v>
      </c>
      <c r="AF14" s="703" t="s">
        <v>8729</v>
      </c>
      <c r="AG14" s="703" t="s">
        <v>4812</v>
      </c>
      <c r="AH14" s="703" t="s">
        <v>8730</v>
      </c>
      <c r="AI14" s="723">
        <v>45139</v>
      </c>
      <c r="AJ14" s="703"/>
      <c r="AK14" s="703"/>
      <c r="AL14" s="705">
        <v>45467</v>
      </c>
      <c r="AM14" s="703" t="s">
        <v>2291</v>
      </c>
      <c r="AN14" s="703"/>
      <c r="AO14" s="703"/>
      <c r="AP14" s="703"/>
      <c r="AQ14" s="703"/>
      <c r="AR14" s="703"/>
      <c r="AS14" s="703"/>
      <c r="AT14" s="703"/>
      <c r="AU14" s="703"/>
      <c r="AV14" s="703"/>
      <c r="AW14" s="703"/>
      <c r="AX14" s="703"/>
      <c r="AY14" s="703"/>
      <c r="AZ14" s="703"/>
      <c r="BA14" s="703"/>
      <c r="BB14" s="703"/>
      <c r="BC14" s="703"/>
      <c r="BD14" s="703"/>
      <c r="BE14" s="703"/>
      <c r="BF14" s="703"/>
      <c r="BG14" s="703"/>
      <c r="BH14" s="703"/>
      <c r="BI14" s="703"/>
      <c r="BJ14" s="703"/>
      <c r="BK14" s="703"/>
      <c r="BL14" s="703"/>
      <c r="BM14" s="703"/>
      <c r="BN14" s="703"/>
      <c r="BO14" s="703"/>
      <c r="BP14" s="703"/>
      <c r="BQ14" s="703"/>
      <c r="BR14" s="703"/>
      <c r="BS14" s="416" t="b">
        <v>0</v>
      </c>
      <c r="BT14" s="703" t="s">
        <v>2319</v>
      </c>
      <c r="BU14" s="703">
        <v>2024</v>
      </c>
      <c r="BV14" s="706">
        <v>45467</v>
      </c>
      <c r="BW14" s="703" t="s">
        <v>2323</v>
      </c>
      <c r="BX14" s="707"/>
      <c r="BY14" s="713"/>
      <c r="BZ14" s="709"/>
      <c r="CA14" s="714"/>
      <c r="CB14" s="709"/>
      <c r="CC14" s="709"/>
      <c r="CD14" s="714"/>
      <c r="CE14" s="709"/>
      <c r="CF14" s="713"/>
      <c r="CG14" s="709"/>
      <c r="CH14" s="704">
        <v>44161</v>
      </c>
      <c r="CI14" s="710">
        <f t="shared" si="0"/>
        <v>0</v>
      </c>
      <c r="CJ14" s="710">
        <f t="shared" si="1"/>
        <v>0</v>
      </c>
      <c r="CK14" s="710">
        <f t="shared" si="2"/>
        <v>0</v>
      </c>
      <c r="CL14" s="710">
        <f t="shared" si="3"/>
        <v>0</v>
      </c>
      <c r="CM14" s="709" t="b">
        <f>COUNTIF($Z$3:$Z363,$Z14)&gt;1</f>
        <v>0</v>
      </c>
      <c r="CN14" s="709"/>
      <c r="CO14" s="709"/>
      <c r="CP14" s="709"/>
    </row>
    <row r="15" spans="1:94" ht="15.75" customHeight="1">
      <c r="A15" s="703" t="s">
        <v>10</v>
      </c>
      <c r="B15" s="703" t="s">
        <v>27</v>
      </c>
      <c r="C15" s="703" t="s">
        <v>50</v>
      </c>
      <c r="D15" s="703" t="s">
        <v>248</v>
      </c>
      <c r="E15" s="703" t="s">
        <v>123</v>
      </c>
      <c r="F15" s="891" t="str">
        <f t="array" ref="F15">IFERROR(INDEX(UIID!$K$2:$K999, MATCH(CONCATENATE(B15,D15,G15,J15), UIID!$B$2:$B999&amp;UIID!$D$2:$D999&amp;UIID!$G$2:$G999&amp;UIID!$H$2:$H999, 0),), "Not Found")</f>
        <v>0712-0004</v>
      </c>
      <c r="G15" s="703" t="s">
        <v>3513</v>
      </c>
      <c r="H15" s="703"/>
      <c r="I15" s="703" t="s">
        <v>4644</v>
      </c>
      <c r="J15" s="703" t="s">
        <v>250</v>
      </c>
      <c r="K15" s="703">
        <v>10.051349891515599</v>
      </c>
      <c r="L15" s="703">
        <v>124.079209349663</v>
      </c>
      <c r="M15" s="703" t="s">
        <v>251</v>
      </c>
      <c r="N15" s="703" t="s">
        <v>4364</v>
      </c>
      <c r="O15" s="703" t="s">
        <v>113</v>
      </c>
      <c r="P15" s="703" t="s">
        <v>226</v>
      </c>
      <c r="Q15" s="703" t="s">
        <v>4156</v>
      </c>
      <c r="R15" s="703" t="s">
        <v>35</v>
      </c>
      <c r="S15" s="703" t="s">
        <v>107</v>
      </c>
      <c r="T15" s="703" t="s">
        <v>262</v>
      </c>
      <c r="U15" s="703"/>
      <c r="V15" s="892" t="s">
        <v>4365</v>
      </c>
      <c r="W15" s="703"/>
      <c r="X15" s="703" t="s">
        <v>4213</v>
      </c>
      <c r="Y15" s="703" t="s">
        <v>263</v>
      </c>
      <c r="Z15" s="703" t="s">
        <v>264</v>
      </c>
      <c r="AA15" s="704">
        <v>45010</v>
      </c>
      <c r="AB15" s="705">
        <v>46838</v>
      </c>
      <c r="AC15" s="703" t="s">
        <v>4158</v>
      </c>
      <c r="AD15" s="703"/>
      <c r="AE15" s="703" t="s">
        <v>4168</v>
      </c>
      <c r="AF15" s="703" t="s">
        <v>8752</v>
      </c>
      <c r="AG15" s="703" t="s">
        <v>4351</v>
      </c>
      <c r="AH15" s="703" t="s">
        <v>4372</v>
      </c>
      <c r="AI15" s="737">
        <v>45434</v>
      </c>
      <c r="AJ15" s="703"/>
      <c r="AK15" s="703"/>
      <c r="AL15" s="705">
        <v>45635</v>
      </c>
      <c r="AM15" s="703" t="s">
        <v>8675</v>
      </c>
      <c r="AN15" s="703"/>
      <c r="AO15" s="703"/>
      <c r="AP15" s="703"/>
      <c r="AQ15" s="703"/>
      <c r="AR15" s="703"/>
      <c r="AS15" s="703"/>
      <c r="AT15" s="703"/>
      <c r="AU15" s="703"/>
      <c r="AV15" s="703"/>
      <c r="AW15" s="703"/>
      <c r="AX15" s="703"/>
      <c r="AY15" s="703"/>
      <c r="AZ15" s="703"/>
      <c r="BA15" s="703"/>
      <c r="BB15" s="703"/>
      <c r="BC15" s="703"/>
      <c r="BD15" s="703"/>
      <c r="BE15" s="703"/>
      <c r="BF15" s="703"/>
      <c r="BG15" s="703"/>
      <c r="BH15" s="703"/>
      <c r="BI15" s="703"/>
      <c r="BJ15" s="703"/>
      <c r="BK15" s="703"/>
      <c r="BL15" s="703"/>
      <c r="BM15" s="703"/>
      <c r="BN15" s="703"/>
      <c r="BO15" s="703"/>
      <c r="BP15" s="703"/>
      <c r="BQ15" s="703"/>
      <c r="BR15" s="703"/>
      <c r="BS15" s="894" t="b">
        <v>1</v>
      </c>
      <c r="BT15" s="703" t="s">
        <v>2335</v>
      </c>
      <c r="BU15" s="703">
        <v>2024</v>
      </c>
      <c r="BV15" s="706">
        <v>45635</v>
      </c>
      <c r="BW15" s="703" t="s">
        <v>2323</v>
      </c>
      <c r="BX15" s="707" t="s">
        <v>10197</v>
      </c>
      <c r="BY15" s="713"/>
      <c r="BZ15" s="709"/>
      <c r="CA15" s="714"/>
      <c r="CB15" s="709"/>
      <c r="CC15" s="709"/>
      <c r="CD15" s="714"/>
      <c r="CE15" s="709"/>
      <c r="CF15" s="713"/>
      <c r="CG15" s="709"/>
      <c r="CH15" s="704">
        <v>43889</v>
      </c>
      <c r="CI15" s="710">
        <f t="shared" si="0"/>
        <v>0</v>
      </c>
      <c r="CJ15" s="710">
        <f t="shared" si="1"/>
        <v>0</v>
      </c>
      <c r="CK15" s="710">
        <f t="shared" si="2"/>
        <v>0</v>
      </c>
      <c r="CL15" s="710">
        <f t="shared" si="3"/>
        <v>0</v>
      </c>
      <c r="CM15" s="709" t="b">
        <f>COUNTIF($Z$3:$Z348,$Z15)&gt;1</f>
        <v>0</v>
      </c>
      <c r="CN15" s="709"/>
      <c r="CO15" s="709"/>
      <c r="CP15" s="709"/>
    </row>
    <row r="16" spans="1:94" ht="15.75" customHeight="1">
      <c r="A16" s="703" t="s">
        <v>10</v>
      </c>
      <c r="B16" s="703" t="s">
        <v>27</v>
      </c>
      <c r="C16" s="703" t="s">
        <v>50</v>
      </c>
      <c r="D16" s="703" t="s">
        <v>248</v>
      </c>
      <c r="E16" s="703" t="s">
        <v>123</v>
      </c>
      <c r="F16" s="315" t="str">
        <f t="array" ref="F16">IFERROR(INDEX(UIID!$K$2:$K999, MATCH(CONCATENATE(B16,D16,G16,J16), UIID!$B$2:$B999&amp;UIID!$D$2:$D999&amp;UIID!$G$2:$G999&amp;UIID!$H$2:$H999, 0),), "Not Found")</f>
        <v>Not Found</v>
      </c>
      <c r="G16" s="310" t="s">
        <v>249</v>
      </c>
      <c r="H16" s="703"/>
      <c r="I16" s="703"/>
      <c r="J16" s="703" t="s">
        <v>250</v>
      </c>
      <c r="K16" s="703"/>
      <c r="L16" s="703"/>
      <c r="M16" s="703" t="s">
        <v>251</v>
      </c>
      <c r="N16" s="703"/>
      <c r="O16" s="703" t="s">
        <v>113</v>
      </c>
      <c r="P16" s="703" t="s">
        <v>226</v>
      </c>
      <c r="Q16" s="731"/>
      <c r="R16" s="703" t="s">
        <v>35</v>
      </c>
      <c r="S16" s="703" t="s">
        <v>2515</v>
      </c>
      <c r="T16" s="703" t="s">
        <v>8754</v>
      </c>
      <c r="U16" s="703"/>
      <c r="V16" s="703"/>
      <c r="W16" s="703"/>
      <c r="X16" s="703" t="s">
        <v>4164</v>
      </c>
      <c r="Y16" s="703" t="s">
        <v>266</v>
      </c>
      <c r="Z16" s="703" t="s">
        <v>267</v>
      </c>
      <c r="AA16" s="704">
        <v>42341</v>
      </c>
      <c r="AB16" s="703"/>
      <c r="AC16" s="703" t="s">
        <v>4158</v>
      </c>
      <c r="AD16" s="703"/>
      <c r="AE16" s="703" t="s">
        <v>4168</v>
      </c>
      <c r="AF16" s="703" t="s">
        <v>8755</v>
      </c>
      <c r="AG16" s="703" t="s">
        <v>8756</v>
      </c>
      <c r="AH16" s="703" t="s">
        <v>8757</v>
      </c>
      <c r="AI16" s="712">
        <v>45669</v>
      </c>
      <c r="AJ16" s="703"/>
      <c r="AK16" s="703"/>
      <c r="AL16" s="705">
        <v>45209</v>
      </c>
      <c r="AM16" s="703" t="s">
        <v>2291</v>
      </c>
      <c r="AN16" s="703"/>
      <c r="AO16" s="703"/>
      <c r="AP16" s="703"/>
      <c r="AQ16" s="703"/>
      <c r="AR16" s="703"/>
      <c r="AS16" s="703"/>
      <c r="AT16" s="703"/>
      <c r="AU16" s="703"/>
      <c r="AV16" s="703"/>
      <c r="AW16" s="703"/>
      <c r="AX16" s="703"/>
      <c r="AY16" s="703"/>
      <c r="AZ16" s="703"/>
      <c r="BA16" s="703"/>
      <c r="BB16" s="703"/>
      <c r="BC16" s="703"/>
      <c r="BD16" s="703"/>
      <c r="BE16" s="703"/>
      <c r="BF16" s="703"/>
      <c r="BG16" s="703"/>
      <c r="BH16" s="703"/>
      <c r="BI16" s="703"/>
      <c r="BJ16" s="703"/>
      <c r="BK16" s="703"/>
      <c r="BL16" s="703"/>
      <c r="BM16" s="703"/>
      <c r="BN16" s="703"/>
      <c r="BO16" s="703"/>
      <c r="BP16" s="703"/>
      <c r="BQ16" s="703"/>
      <c r="BR16" s="703"/>
      <c r="BS16" s="416" t="b">
        <v>0</v>
      </c>
      <c r="BT16" s="703" t="s">
        <v>2330</v>
      </c>
      <c r="BU16" s="703">
        <v>2023</v>
      </c>
      <c r="BV16" s="706">
        <v>45212</v>
      </c>
      <c r="BW16" s="703" t="s">
        <v>2323</v>
      </c>
      <c r="BX16" s="707"/>
      <c r="BY16" s="708"/>
      <c r="BZ16" s="709"/>
      <c r="CA16" s="422"/>
      <c r="CB16" s="709"/>
      <c r="CC16" s="709"/>
      <c r="CD16" s="422"/>
      <c r="CE16" s="709"/>
      <c r="CF16" s="708"/>
      <c r="CG16" s="709"/>
      <c r="CH16" s="890"/>
      <c r="CI16" s="710">
        <f t="shared" si="0"/>
        <v>0</v>
      </c>
      <c r="CJ16" s="710">
        <f t="shared" si="1"/>
        <v>0</v>
      </c>
      <c r="CK16" s="710">
        <f t="shared" si="2"/>
        <v>0</v>
      </c>
      <c r="CL16" s="710">
        <f t="shared" si="3"/>
        <v>0</v>
      </c>
      <c r="CM16" s="709" t="b">
        <f>COUNTIF($Z$3:$Z348,$Z16)&gt;1</f>
        <v>0</v>
      </c>
      <c r="CN16" s="709"/>
      <c r="CO16" s="709"/>
      <c r="CP16" s="709"/>
    </row>
    <row r="17" spans="1:94" ht="15.75" customHeight="1">
      <c r="A17" s="703" t="s">
        <v>10</v>
      </c>
      <c r="B17" s="703" t="s">
        <v>27</v>
      </c>
      <c r="C17" s="703" t="s">
        <v>28</v>
      </c>
      <c r="D17" s="703" t="s">
        <v>299</v>
      </c>
      <c r="E17" s="703" t="s">
        <v>28</v>
      </c>
      <c r="F17" s="315" t="str">
        <f t="array" ref="F17">IFERROR(INDEX(UIID!$K$2:$K999, MATCH(CONCATENATE(B17,D17,G17,J17), UIID!$B$2:$B999&amp;UIID!$D$2:$D999&amp;UIID!$G$2:$G999&amp;UIID!$H$2:$H999, 0),), "Not Found")</f>
        <v>0712-0001</v>
      </c>
      <c r="G17" s="703" t="s">
        <v>3508</v>
      </c>
      <c r="H17" s="703"/>
      <c r="I17" s="703"/>
      <c r="J17" s="703" t="s">
        <v>301</v>
      </c>
      <c r="K17" s="703"/>
      <c r="L17" s="703"/>
      <c r="M17" s="703" t="s">
        <v>302</v>
      </c>
      <c r="N17" s="703"/>
      <c r="O17" s="703" t="s">
        <v>113</v>
      </c>
      <c r="P17" s="703" t="s">
        <v>226</v>
      </c>
      <c r="Q17" s="703"/>
      <c r="R17" s="703" t="s">
        <v>21</v>
      </c>
      <c r="S17" s="703" t="s">
        <v>117</v>
      </c>
      <c r="T17" s="703"/>
      <c r="U17" s="703" t="s">
        <v>234</v>
      </c>
      <c r="V17" s="703"/>
      <c r="W17" s="703"/>
      <c r="X17" s="703" t="s">
        <v>22</v>
      </c>
      <c r="Y17" s="703" t="s">
        <v>235</v>
      </c>
      <c r="Z17" s="703" t="s">
        <v>303</v>
      </c>
      <c r="AA17" s="704">
        <v>44168</v>
      </c>
      <c r="AB17" s="703"/>
      <c r="AC17" s="703" t="s">
        <v>4158</v>
      </c>
      <c r="AD17" s="703"/>
      <c r="AE17" s="703" t="s">
        <v>4168</v>
      </c>
      <c r="AF17" s="703" t="s">
        <v>8769</v>
      </c>
      <c r="AG17" s="703" t="s">
        <v>8770</v>
      </c>
      <c r="AH17" s="703" t="s">
        <v>8771</v>
      </c>
      <c r="AI17" s="703" t="s">
        <v>22</v>
      </c>
      <c r="AJ17" s="703"/>
      <c r="AK17" s="703"/>
      <c r="AL17" s="705">
        <v>45149</v>
      </c>
      <c r="AM17" s="703" t="s">
        <v>2291</v>
      </c>
      <c r="AN17" s="703"/>
      <c r="AO17" s="703"/>
      <c r="AP17" s="703"/>
      <c r="AQ17" s="703"/>
      <c r="AR17" s="703"/>
      <c r="AS17" s="703"/>
      <c r="AT17" s="703"/>
      <c r="AU17" s="703"/>
      <c r="AV17" s="703"/>
      <c r="AW17" s="703"/>
      <c r="AX17" s="703"/>
      <c r="AY17" s="703"/>
      <c r="AZ17" s="703"/>
      <c r="BA17" s="703"/>
      <c r="BB17" s="703"/>
      <c r="BC17" s="703"/>
      <c r="BD17" s="703"/>
      <c r="BE17" s="703"/>
      <c r="BF17" s="703"/>
      <c r="BG17" s="703"/>
      <c r="BH17" s="703"/>
      <c r="BI17" s="703"/>
      <c r="BJ17" s="703"/>
      <c r="BK17" s="703"/>
      <c r="BL17" s="703"/>
      <c r="BM17" s="703"/>
      <c r="BN17" s="703"/>
      <c r="BO17" s="703"/>
      <c r="BP17" s="703"/>
      <c r="BQ17" s="703"/>
      <c r="BR17" s="703"/>
      <c r="BS17" s="416" t="b">
        <v>0</v>
      </c>
      <c r="BT17" s="703" t="s">
        <v>2324</v>
      </c>
      <c r="BU17" s="703">
        <v>2023</v>
      </c>
      <c r="BV17" s="706">
        <v>45156</v>
      </c>
      <c r="BW17" s="703" t="s">
        <v>2323</v>
      </c>
      <c r="BX17" s="707"/>
      <c r="BY17" s="708"/>
      <c r="BZ17" s="709"/>
      <c r="CA17" s="422"/>
      <c r="CB17" s="709"/>
      <c r="CC17" s="709"/>
      <c r="CD17" s="422"/>
      <c r="CE17" s="709"/>
      <c r="CF17" s="708"/>
      <c r="CG17" s="709"/>
      <c r="CH17" s="893">
        <v>44168</v>
      </c>
      <c r="CI17" s="710">
        <f t="shared" si="0"/>
        <v>0</v>
      </c>
      <c r="CJ17" s="710">
        <f t="shared" si="1"/>
        <v>0</v>
      </c>
      <c r="CK17" s="710">
        <f t="shared" si="2"/>
        <v>0</v>
      </c>
      <c r="CL17" s="710">
        <f t="shared" si="3"/>
        <v>0</v>
      </c>
      <c r="CM17" s="709" t="b">
        <f>COUNTIF($Z$3:$Z328,$Z17)&gt;1</f>
        <v>0</v>
      </c>
      <c r="CN17" s="709"/>
      <c r="CO17" s="709"/>
      <c r="CP17" s="709"/>
    </row>
    <row r="18" spans="1:94" ht="15.75" customHeight="1">
      <c r="A18" s="703" t="s">
        <v>10</v>
      </c>
      <c r="B18" s="703" t="s">
        <v>27</v>
      </c>
      <c r="C18" s="703" t="s">
        <v>28</v>
      </c>
      <c r="D18" s="703" t="s">
        <v>299</v>
      </c>
      <c r="E18" s="703" t="s">
        <v>28</v>
      </c>
      <c r="F18" s="891" t="str">
        <f t="array" ref="F18">IFERROR(INDEX(UIID!$K$2:$K999, MATCH(CONCATENATE(B18,D18,G18,J18), UIID!$B$2:$B999&amp;UIID!$D$2:$D999&amp;UIID!$G$2:$G999&amp;UIID!$H$2:$H999, 0),), "Not Found")</f>
        <v>0712-0001</v>
      </c>
      <c r="G18" s="703" t="s">
        <v>3508</v>
      </c>
      <c r="H18" s="703"/>
      <c r="I18" s="703" t="s">
        <v>4442</v>
      </c>
      <c r="J18" s="703" t="s">
        <v>301</v>
      </c>
      <c r="K18" s="703">
        <v>9.9612859268488005</v>
      </c>
      <c r="L18" s="703">
        <v>123.955908234931</v>
      </c>
      <c r="M18" s="703" t="s">
        <v>302</v>
      </c>
      <c r="N18" s="703" t="s">
        <v>4443</v>
      </c>
      <c r="O18" s="703" t="s">
        <v>113</v>
      </c>
      <c r="P18" s="703" t="s">
        <v>226</v>
      </c>
      <c r="Q18" s="703" t="s">
        <v>4156</v>
      </c>
      <c r="R18" s="703" t="s">
        <v>5421</v>
      </c>
      <c r="S18" s="703" t="s">
        <v>125</v>
      </c>
      <c r="T18" s="703" t="s">
        <v>3404</v>
      </c>
      <c r="U18" s="703"/>
      <c r="V18" s="892" t="s">
        <v>4444</v>
      </c>
      <c r="W18" s="703"/>
      <c r="X18" s="703" t="s">
        <v>4164</v>
      </c>
      <c r="Y18" s="703" t="s">
        <v>237</v>
      </c>
      <c r="Z18" s="703" t="s">
        <v>304</v>
      </c>
      <c r="AA18" s="704">
        <v>45440</v>
      </c>
      <c r="AB18" s="705">
        <v>47267</v>
      </c>
      <c r="AC18" s="703" t="s">
        <v>4158</v>
      </c>
      <c r="AD18" s="703"/>
      <c r="AE18" s="703" t="s">
        <v>4159</v>
      </c>
      <c r="AF18" s="703"/>
      <c r="AG18" s="703" t="s">
        <v>8772</v>
      </c>
      <c r="AH18" s="703" t="s">
        <v>8773</v>
      </c>
      <c r="AI18" s="712"/>
      <c r="AJ18" s="703"/>
      <c r="AK18" s="703"/>
      <c r="AL18" s="705">
        <v>45548</v>
      </c>
      <c r="AM18" s="703" t="s">
        <v>2291</v>
      </c>
      <c r="AN18" s="703"/>
      <c r="AO18" s="703"/>
      <c r="AP18" s="703"/>
      <c r="AQ18" s="703"/>
      <c r="AR18" s="703"/>
      <c r="AS18" s="703"/>
      <c r="AT18" s="703"/>
      <c r="AU18" s="703"/>
      <c r="AV18" s="703"/>
      <c r="AW18" s="703"/>
      <c r="AX18" s="703"/>
      <c r="AY18" s="703"/>
      <c r="AZ18" s="703"/>
      <c r="BA18" s="703"/>
      <c r="BB18" s="703"/>
      <c r="BC18" s="703"/>
      <c r="BD18" s="703"/>
      <c r="BE18" s="703"/>
      <c r="BF18" s="703"/>
      <c r="BG18" s="703"/>
      <c r="BH18" s="703"/>
      <c r="BI18" s="703"/>
      <c r="BJ18" s="703"/>
      <c r="BK18" s="703"/>
      <c r="BL18" s="703"/>
      <c r="BM18" s="703"/>
      <c r="BN18" s="703"/>
      <c r="BO18" s="703"/>
      <c r="BP18" s="703"/>
      <c r="BQ18" s="703"/>
      <c r="BR18" s="703"/>
      <c r="BS18" s="894" t="b">
        <v>0</v>
      </c>
      <c r="BT18" s="703" t="s">
        <v>2327</v>
      </c>
      <c r="BU18" s="703">
        <v>2024</v>
      </c>
      <c r="BV18" s="706">
        <v>45551</v>
      </c>
      <c r="BW18" s="703" t="s">
        <v>2323</v>
      </c>
      <c r="BX18" s="707"/>
      <c r="BY18" s="713"/>
      <c r="BZ18" s="709"/>
      <c r="CA18" s="714"/>
      <c r="CB18" s="709"/>
      <c r="CC18" s="709"/>
      <c r="CD18" s="714"/>
      <c r="CE18" s="709"/>
      <c r="CF18" s="713"/>
      <c r="CG18" s="709"/>
      <c r="CH18" s="704">
        <v>44111</v>
      </c>
      <c r="CI18" s="710">
        <f t="shared" si="0"/>
        <v>0</v>
      </c>
      <c r="CJ18" s="710">
        <f t="shared" si="1"/>
        <v>0</v>
      </c>
      <c r="CK18" s="710">
        <f t="shared" si="2"/>
        <v>0</v>
      </c>
      <c r="CL18" s="710">
        <f t="shared" si="3"/>
        <v>0</v>
      </c>
      <c r="CM18" s="709" t="b">
        <f>COUNTIF($Z$3:$Z328,$Z18)&gt;1</f>
        <v>0</v>
      </c>
      <c r="CN18" s="709"/>
      <c r="CO18" s="709"/>
      <c r="CP18" s="709"/>
    </row>
    <row r="19" spans="1:94" ht="15.75" customHeight="1">
      <c r="A19" s="703" t="s">
        <v>10</v>
      </c>
      <c r="B19" s="703" t="s">
        <v>27</v>
      </c>
      <c r="C19" s="703" t="s">
        <v>28</v>
      </c>
      <c r="D19" s="703" t="s">
        <v>299</v>
      </c>
      <c r="E19" s="703" t="s">
        <v>28</v>
      </c>
      <c r="F19" s="891" t="str">
        <f t="array" ref="F19">IFERROR(INDEX(UIID!$K$2:$K999, MATCH(CONCATENATE(B19,D19,G19,J19), UIID!$B$2:$B999&amp;UIID!$D$2:$D999&amp;UIID!$G$2:$G999&amp;UIID!$H$2:$H999, 0),), "Not Found")</f>
        <v>0712-0001</v>
      </c>
      <c r="G19" s="703" t="s">
        <v>3508</v>
      </c>
      <c r="H19" s="703"/>
      <c r="I19" s="703" t="s">
        <v>4442</v>
      </c>
      <c r="J19" s="703" t="s">
        <v>301</v>
      </c>
      <c r="K19" s="703">
        <v>9.9612859268488005</v>
      </c>
      <c r="L19" s="703">
        <v>123.955908234931</v>
      </c>
      <c r="M19" s="703" t="s">
        <v>302</v>
      </c>
      <c r="N19" s="703" t="s">
        <v>4443</v>
      </c>
      <c r="O19" s="703" t="s">
        <v>113</v>
      </c>
      <c r="P19" s="703" t="s">
        <v>226</v>
      </c>
      <c r="Q19" s="703" t="s">
        <v>4156</v>
      </c>
      <c r="R19" s="703" t="s">
        <v>35</v>
      </c>
      <c r="S19" s="703" t="s">
        <v>107</v>
      </c>
      <c r="T19" s="703" t="s">
        <v>262</v>
      </c>
      <c r="U19" s="703"/>
      <c r="V19" s="892" t="s">
        <v>4444</v>
      </c>
      <c r="W19" s="703"/>
      <c r="X19" s="703" t="s">
        <v>4213</v>
      </c>
      <c r="Y19" s="703" t="s">
        <v>263</v>
      </c>
      <c r="Z19" s="703" t="s">
        <v>305</v>
      </c>
      <c r="AA19" s="704">
        <v>45014</v>
      </c>
      <c r="AB19" s="705">
        <v>46842</v>
      </c>
      <c r="AC19" s="703" t="s">
        <v>4158</v>
      </c>
      <c r="AD19" s="703"/>
      <c r="AE19" s="703" t="s">
        <v>4168</v>
      </c>
      <c r="AF19" s="703" t="s">
        <v>8775</v>
      </c>
      <c r="AG19" s="703" t="s">
        <v>4594</v>
      </c>
      <c r="AH19" s="703" t="s">
        <v>4595</v>
      </c>
      <c r="AI19" s="723">
        <v>45875</v>
      </c>
      <c r="AJ19" s="703"/>
      <c r="AK19" s="703"/>
      <c r="AL19" s="705">
        <v>45635</v>
      </c>
      <c r="AM19" s="703" t="s">
        <v>8675</v>
      </c>
      <c r="AN19" s="703"/>
      <c r="AO19" s="703"/>
      <c r="AP19" s="703"/>
      <c r="AQ19" s="703"/>
      <c r="AR19" s="703"/>
      <c r="AS19" s="703"/>
      <c r="AT19" s="703"/>
      <c r="AU19" s="703"/>
      <c r="AV19" s="703"/>
      <c r="AW19" s="703"/>
      <c r="AX19" s="703"/>
      <c r="AY19" s="703"/>
      <c r="AZ19" s="703"/>
      <c r="BA19" s="703"/>
      <c r="BB19" s="703"/>
      <c r="BC19" s="703"/>
      <c r="BD19" s="703"/>
      <c r="BE19" s="703"/>
      <c r="BF19" s="703"/>
      <c r="BG19" s="703"/>
      <c r="BH19" s="703"/>
      <c r="BI19" s="703"/>
      <c r="BJ19" s="703"/>
      <c r="BK19" s="703"/>
      <c r="BL19" s="703"/>
      <c r="BM19" s="703"/>
      <c r="BN19" s="703"/>
      <c r="BO19" s="703"/>
      <c r="BP19" s="703"/>
      <c r="BQ19" s="703"/>
      <c r="BR19" s="703"/>
      <c r="BS19" s="894" t="b">
        <v>1</v>
      </c>
      <c r="BT19" s="703" t="s">
        <v>2335</v>
      </c>
      <c r="BU19" s="703">
        <v>2024</v>
      </c>
      <c r="BV19" s="706">
        <v>45653</v>
      </c>
      <c r="BW19" s="703" t="s">
        <v>2323</v>
      </c>
      <c r="BX19" s="707" t="s">
        <v>10213</v>
      </c>
      <c r="BY19" s="713"/>
      <c r="BZ19" s="709"/>
      <c r="CA19" s="714"/>
      <c r="CB19" s="709"/>
      <c r="CC19" s="709"/>
      <c r="CD19" s="714"/>
      <c r="CE19" s="709"/>
      <c r="CF19" s="713"/>
      <c r="CG19" s="709"/>
      <c r="CH19" s="704">
        <v>44130</v>
      </c>
      <c r="CI19" s="710">
        <f t="shared" si="0"/>
        <v>0</v>
      </c>
      <c r="CJ19" s="710">
        <f t="shared" si="1"/>
        <v>0</v>
      </c>
      <c r="CK19" s="710">
        <f t="shared" si="2"/>
        <v>0</v>
      </c>
      <c r="CL19" s="710">
        <f t="shared" si="3"/>
        <v>0</v>
      </c>
      <c r="CM19" s="709" t="b">
        <f>COUNTIF($Z$3:$Z328,$Z19)&gt;1</f>
        <v>0</v>
      </c>
      <c r="CN19" s="709"/>
      <c r="CO19" s="709"/>
      <c r="CP19" s="709"/>
    </row>
    <row r="20" spans="1:94" ht="15.75" customHeight="1">
      <c r="A20" s="703" t="s">
        <v>10</v>
      </c>
      <c r="B20" s="703" t="s">
        <v>27</v>
      </c>
      <c r="C20" s="703" t="s">
        <v>28</v>
      </c>
      <c r="D20" s="703" t="s">
        <v>299</v>
      </c>
      <c r="E20" s="703" t="s">
        <v>28</v>
      </c>
      <c r="F20" s="315" t="str">
        <f t="array" ref="F20">IFERROR(INDEX(UIID!$K$2:$K999, MATCH(CONCATENATE(B20,D20,G20,J20), UIID!$B$2:$B999&amp;UIID!$D$2:$D999&amp;UIID!$G$2:$G999&amp;UIID!$H$2:$H999, 0),), "Not Found")</f>
        <v>0712-0001</v>
      </c>
      <c r="G20" s="703" t="s">
        <v>3508</v>
      </c>
      <c r="H20" s="703"/>
      <c r="I20" s="703"/>
      <c r="J20" s="703" t="s">
        <v>301</v>
      </c>
      <c r="K20" s="703"/>
      <c r="L20" s="703"/>
      <c r="M20" s="703" t="s">
        <v>302</v>
      </c>
      <c r="N20" s="703" t="s">
        <v>4443</v>
      </c>
      <c r="O20" s="703" t="s">
        <v>113</v>
      </c>
      <c r="P20" s="703" t="s">
        <v>226</v>
      </c>
      <c r="Q20" s="703"/>
      <c r="R20" s="703" t="s">
        <v>21</v>
      </c>
      <c r="S20" s="703" t="s">
        <v>125</v>
      </c>
      <c r="T20" s="703"/>
      <c r="U20" s="703" t="s">
        <v>306</v>
      </c>
      <c r="V20" s="703"/>
      <c r="W20" s="703"/>
      <c r="X20" s="703" t="s">
        <v>22</v>
      </c>
      <c r="Y20" s="703" t="s">
        <v>235</v>
      </c>
      <c r="Z20" s="703" t="s">
        <v>307</v>
      </c>
      <c r="AA20" s="704">
        <v>45027</v>
      </c>
      <c r="AB20" s="721">
        <v>46855</v>
      </c>
      <c r="AC20" s="703" t="s">
        <v>4158</v>
      </c>
      <c r="AD20" s="703"/>
      <c r="AE20" s="703" t="s">
        <v>4159</v>
      </c>
      <c r="AF20" s="703"/>
      <c r="AG20" s="703" t="s">
        <v>8777</v>
      </c>
      <c r="AH20" s="703" t="s">
        <v>8778</v>
      </c>
      <c r="AI20" s="703" t="s">
        <v>8779</v>
      </c>
      <c r="AJ20" s="703"/>
      <c r="AK20" s="703"/>
      <c r="AL20" s="705">
        <v>45400</v>
      </c>
      <c r="AM20" s="703" t="s">
        <v>8675</v>
      </c>
      <c r="AN20" s="703"/>
      <c r="AO20" s="703"/>
      <c r="AP20" s="703"/>
      <c r="AQ20" s="703"/>
      <c r="AR20" s="703"/>
      <c r="AS20" s="703"/>
      <c r="AT20" s="703"/>
      <c r="AU20" s="703"/>
      <c r="AV20" s="703"/>
      <c r="AW20" s="703"/>
      <c r="AX20" s="703"/>
      <c r="AY20" s="703"/>
      <c r="AZ20" s="703"/>
      <c r="BA20" s="703"/>
      <c r="BB20" s="703"/>
      <c r="BC20" s="703"/>
      <c r="BD20" s="703"/>
      <c r="BE20" s="703"/>
      <c r="BF20" s="703"/>
      <c r="BG20" s="703"/>
      <c r="BH20" s="703"/>
      <c r="BI20" s="703"/>
      <c r="BJ20" s="703"/>
      <c r="BK20" s="703"/>
      <c r="BL20" s="703"/>
      <c r="BM20" s="703"/>
      <c r="BN20" s="703"/>
      <c r="BO20" s="703"/>
      <c r="BP20" s="703"/>
      <c r="BQ20" s="703"/>
      <c r="BR20" s="703"/>
      <c r="BS20" s="416" t="b">
        <v>0</v>
      </c>
      <c r="BT20" s="703" t="s">
        <v>2315</v>
      </c>
      <c r="BU20" s="703">
        <v>2024</v>
      </c>
      <c r="BV20" s="706">
        <v>45400</v>
      </c>
      <c r="BW20" s="703" t="s">
        <v>2323</v>
      </c>
      <c r="BX20" s="707" t="s">
        <v>8780</v>
      </c>
      <c r="BY20" s="719"/>
      <c r="BZ20" s="720"/>
      <c r="CA20" s="714"/>
      <c r="CB20" s="720"/>
      <c r="CC20" s="720"/>
      <c r="CD20" s="714"/>
      <c r="CE20" s="720"/>
      <c r="CF20" s="719"/>
      <c r="CG20" s="720"/>
      <c r="CH20" s="893">
        <v>43752</v>
      </c>
      <c r="CI20" s="710">
        <f t="shared" si="0"/>
        <v>0</v>
      </c>
      <c r="CJ20" s="710">
        <f t="shared" si="1"/>
        <v>0</v>
      </c>
      <c r="CK20" s="710">
        <f t="shared" si="2"/>
        <v>0</v>
      </c>
      <c r="CL20" s="710">
        <f t="shared" si="3"/>
        <v>0</v>
      </c>
      <c r="CM20" s="709" t="b">
        <f>COUNTIF($Z$3:$Z328,$Z20)&gt;1</f>
        <v>0</v>
      </c>
      <c r="CN20" s="709"/>
      <c r="CO20" s="709"/>
      <c r="CP20" s="709"/>
    </row>
    <row r="21" spans="1:94" ht="15.75" customHeight="1">
      <c r="A21" s="703" t="s">
        <v>10</v>
      </c>
      <c r="B21" s="703" t="s">
        <v>27</v>
      </c>
      <c r="C21" s="703" t="s">
        <v>123</v>
      </c>
      <c r="D21" s="703" t="s">
        <v>159</v>
      </c>
      <c r="E21" s="703" t="s">
        <v>509</v>
      </c>
      <c r="F21" s="315" t="str">
        <f t="array" ref="F21">IFERROR(INDEX(UIID!$K$2:$K999, MATCH(CONCATENATE(B21,D21,G21,J21), UIID!$B$2:$B999&amp;UIID!$D$2:$D999&amp;UIID!$G$2:$G999&amp;UIID!$H$2:$H999, 0),), "Not Found")</f>
        <v>Not Found</v>
      </c>
      <c r="G21" s="703" t="s">
        <v>8791</v>
      </c>
      <c r="H21" s="703"/>
      <c r="I21" s="703"/>
      <c r="J21" s="703" t="s">
        <v>160</v>
      </c>
      <c r="K21" s="703"/>
      <c r="L21" s="703"/>
      <c r="M21" s="703" t="s">
        <v>8792</v>
      </c>
      <c r="N21" s="703"/>
      <c r="O21" s="703" t="s">
        <v>15</v>
      </c>
      <c r="P21" s="703" t="s">
        <v>16</v>
      </c>
      <c r="Q21" s="703"/>
      <c r="R21" s="703" t="s">
        <v>35</v>
      </c>
      <c r="S21" s="703" t="s">
        <v>2230</v>
      </c>
      <c r="T21" s="703" t="s">
        <v>161</v>
      </c>
      <c r="U21" s="703"/>
      <c r="V21" s="703"/>
      <c r="W21" s="703"/>
      <c r="X21" s="703" t="s">
        <v>4157</v>
      </c>
      <c r="Y21" s="703" t="s">
        <v>162</v>
      </c>
      <c r="Z21" s="703">
        <v>1207012005</v>
      </c>
      <c r="AA21" s="704">
        <v>40910</v>
      </c>
      <c r="AB21" s="705">
        <v>46833</v>
      </c>
      <c r="AC21" s="703" t="s">
        <v>4158</v>
      </c>
      <c r="AD21" s="703"/>
      <c r="AE21" s="703" t="s">
        <v>4159</v>
      </c>
      <c r="AF21" s="703"/>
      <c r="AG21" s="703" t="s">
        <v>8793</v>
      </c>
      <c r="AH21" s="703" t="s">
        <v>8794</v>
      </c>
      <c r="AI21" s="705">
        <v>46483</v>
      </c>
      <c r="AJ21" s="703"/>
      <c r="AK21" s="703"/>
      <c r="AL21" s="705">
        <v>45054</v>
      </c>
      <c r="AM21" s="703" t="s">
        <v>2289</v>
      </c>
      <c r="AN21" s="703"/>
      <c r="AO21" s="703"/>
      <c r="AP21" s="703"/>
      <c r="AQ21" s="703"/>
      <c r="AR21" s="703"/>
      <c r="AS21" s="703"/>
      <c r="AT21" s="703"/>
      <c r="AU21" s="703"/>
      <c r="AV21" s="703"/>
      <c r="AW21" s="703"/>
      <c r="AX21" s="703"/>
      <c r="AY21" s="703"/>
      <c r="AZ21" s="703"/>
      <c r="BA21" s="703"/>
      <c r="BB21" s="703"/>
      <c r="BC21" s="703"/>
      <c r="BD21" s="703"/>
      <c r="BE21" s="703"/>
      <c r="BF21" s="703"/>
      <c r="BG21" s="703"/>
      <c r="BH21" s="703"/>
      <c r="BI21" s="703"/>
      <c r="BJ21" s="703"/>
      <c r="BK21" s="703"/>
      <c r="BL21" s="703"/>
      <c r="BM21" s="703"/>
      <c r="BN21" s="703"/>
      <c r="BO21" s="703"/>
      <c r="BP21" s="703"/>
      <c r="BQ21" s="703"/>
      <c r="BR21" s="703"/>
      <c r="BS21" s="416" t="b">
        <v>0</v>
      </c>
      <c r="BT21" s="703" t="s">
        <v>2319</v>
      </c>
      <c r="BU21" s="703">
        <v>2023</v>
      </c>
      <c r="BV21" s="706">
        <v>45107</v>
      </c>
      <c r="BW21" s="703" t="s">
        <v>2323</v>
      </c>
      <c r="BX21" s="707" t="s">
        <v>8795</v>
      </c>
      <c r="BY21" s="708"/>
      <c r="BZ21" s="709"/>
      <c r="CA21" s="422"/>
      <c r="CB21" s="709"/>
      <c r="CC21" s="709"/>
      <c r="CD21" s="422"/>
      <c r="CE21" s="709"/>
      <c r="CF21" s="708"/>
      <c r="CG21" s="709"/>
      <c r="CH21" s="893">
        <v>40910</v>
      </c>
      <c r="CI21" s="710">
        <f t="shared" si="0"/>
        <v>0</v>
      </c>
      <c r="CJ21" s="710">
        <f t="shared" si="1"/>
        <v>0</v>
      </c>
      <c r="CK21" s="710">
        <f t="shared" si="2"/>
        <v>0</v>
      </c>
      <c r="CL21" s="710">
        <f t="shared" si="3"/>
        <v>0</v>
      </c>
      <c r="CM21" s="709" t="b">
        <f>COUNTIF($Z$3:$Z320,$Z21)&gt;1</f>
        <v>0</v>
      </c>
      <c r="CN21" s="709"/>
      <c r="CO21" s="709"/>
      <c r="CP21" s="709"/>
    </row>
    <row r="22" spans="1:94" ht="15.75" customHeight="1">
      <c r="A22" s="703" t="s">
        <v>10</v>
      </c>
      <c r="B22" s="703" t="s">
        <v>27</v>
      </c>
      <c r="C22" s="703" t="s">
        <v>28</v>
      </c>
      <c r="D22" s="63" t="s">
        <v>29</v>
      </c>
      <c r="E22" s="703" t="s">
        <v>30</v>
      </c>
      <c r="F22" s="315" t="str">
        <f t="array" ref="F22">IFERROR(INDEX(UIID!$K$2:$K999, MATCH(CONCATENATE(B22,D22,G22,J22), UIID!$B$2:$B999&amp;UIID!$D$2:$D999&amp;UIID!$G$2:$G999&amp;UIID!$H$2:$H999, 0),), "Not Found")</f>
        <v>0712-0010</v>
      </c>
      <c r="G22" s="703" t="s">
        <v>163</v>
      </c>
      <c r="H22" s="703"/>
      <c r="I22" s="703"/>
      <c r="J22" s="703" t="s">
        <v>3706</v>
      </c>
      <c r="K22" s="703"/>
      <c r="L22" s="703"/>
      <c r="M22" s="703" t="s">
        <v>4481</v>
      </c>
      <c r="N22" s="703"/>
      <c r="O22" s="703" t="s">
        <v>15</v>
      </c>
      <c r="P22" s="703" t="s">
        <v>16</v>
      </c>
      <c r="Q22" s="703"/>
      <c r="R22" s="703" t="s">
        <v>35</v>
      </c>
      <c r="S22" s="703" t="s">
        <v>84</v>
      </c>
      <c r="T22" s="703" t="s">
        <v>167</v>
      </c>
      <c r="U22" s="703"/>
      <c r="V22" s="703"/>
      <c r="W22" s="703"/>
      <c r="X22" s="703" t="s">
        <v>4164</v>
      </c>
      <c r="Y22" s="703" t="s">
        <v>94</v>
      </c>
      <c r="Z22" s="703" t="s">
        <v>168</v>
      </c>
      <c r="AA22" s="704">
        <v>43753</v>
      </c>
      <c r="AB22" s="703"/>
      <c r="AC22" s="703" t="s">
        <v>4646</v>
      </c>
      <c r="AD22" s="703"/>
      <c r="AE22" s="703" t="s">
        <v>4168</v>
      </c>
      <c r="AF22" s="703" t="s">
        <v>8796</v>
      </c>
      <c r="AG22" s="703" t="s">
        <v>8797</v>
      </c>
      <c r="AH22" s="703" t="s">
        <v>8798</v>
      </c>
      <c r="AI22" s="703" t="s">
        <v>8799</v>
      </c>
      <c r="AJ22" s="703"/>
      <c r="AK22" s="703"/>
      <c r="AL22" s="705">
        <v>45007</v>
      </c>
      <c r="AM22" s="703" t="s">
        <v>8675</v>
      </c>
      <c r="AN22" s="703"/>
      <c r="AO22" s="703"/>
      <c r="AP22" s="703"/>
      <c r="AQ22" s="703"/>
      <c r="AR22" s="703"/>
      <c r="AS22" s="703"/>
      <c r="AT22" s="703"/>
      <c r="AU22" s="703"/>
      <c r="AV22" s="703"/>
      <c r="AW22" s="703"/>
      <c r="AX22" s="703"/>
      <c r="AY22" s="703"/>
      <c r="AZ22" s="703"/>
      <c r="BA22" s="703"/>
      <c r="BB22" s="703"/>
      <c r="BC22" s="703"/>
      <c r="BD22" s="703"/>
      <c r="BE22" s="703"/>
      <c r="BF22" s="703"/>
      <c r="BG22" s="703"/>
      <c r="BH22" s="703"/>
      <c r="BI22" s="703"/>
      <c r="BJ22" s="703"/>
      <c r="BK22" s="703"/>
      <c r="BL22" s="703"/>
      <c r="BM22" s="703"/>
      <c r="BN22" s="703"/>
      <c r="BO22" s="703"/>
      <c r="BP22" s="703"/>
      <c r="BQ22" s="703"/>
      <c r="BR22" s="703"/>
      <c r="BS22" s="416" t="b">
        <v>0</v>
      </c>
      <c r="BT22" s="703" t="s">
        <v>2315</v>
      </c>
      <c r="BU22" s="703">
        <v>2023</v>
      </c>
      <c r="BV22" s="706">
        <v>45029</v>
      </c>
      <c r="BW22" s="703" t="s">
        <v>2323</v>
      </c>
      <c r="BX22" s="707" t="s">
        <v>8711</v>
      </c>
      <c r="BY22" s="708"/>
      <c r="BZ22" s="709"/>
      <c r="CA22" s="422"/>
      <c r="CB22" s="709"/>
      <c r="CC22" s="709"/>
      <c r="CD22" s="422"/>
      <c r="CE22" s="709"/>
      <c r="CF22" s="708"/>
      <c r="CG22" s="709"/>
      <c r="CH22" s="890"/>
      <c r="CI22" s="710">
        <f t="shared" si="0"/>
        <v>0</v>
      </c>
      <c r="CJ22" s="710">
        <f t="shared" si="1"/>
        <v>0</v>
      </c>
      <c r="CK22" s="710">
        <f t="shared" si="2"/>
        <v>0</v>
      </c>
      <c r="CL22" s="710">
        <f t="shared" si="3"/>
        <v>0</v>
      </c>
      <c r="CM22" s="709" t="b">
        <f>COUNTIF($Z$3:$Z318,$Z22)&gt;1</f>
        <v>0</v>
      </c>
      <c r="CN22" s="709"/>
      <c r="CO22" s="709"/>
      <c r="CP22" s="709"/>
    </row>
    <row r="23" spans="1:94" ht="15.75" customHeight="1">
      <c r="A23" s="703" t="s">
        <v>10</v>
      </c>
      <c r="B23" s="703" t="s">
        <v>27</v>
      </c>
      <c r="C23" s="703" t="s">
        <v>28</v>
      </c>
      <c r="D23" s="63" t="s">
        <v>29</v>
      </c>
      <c r="E23" s="703" t="s">
        <v>30</v>
      </c>
      <c r="F23" s="315" t="str">
        <f t="array" ref="F23">IFERROR(INDEX(UIID!$K$2:$K999, MATCH(CONCATENATE(B23,D23,G23,J23), UIID!$B$2:$B999&amp;UIID!$D$2:$D999&amp;UIID!$G$2:$G999&amp;UIID!$H$2:$H999, 0),), "Not Found")</f>
        <v>0712-0010</v>
      </c>
      <c r="G23" s="703" t="s">
        <v>163</v>
      </c>
      <c r="H23" s="703"/>
      <c r="I23" s="703"/>
      <c r="J23" s="703" t="s">
        <v>3706</v>
      </c>
      <c r="K23" s="703"/>
      <c r="L23" s="703"/>
      <c r="M23" s="703" t="s">
        <v>4481</v>
      </c>
      <c r="N23" s="703"/>
      <c r="O23" s="703" t="s">
        <v>15</v>
      </c>
      <c r="P23" s="703" t="s">
        <v>16</v>
      </c>
      <c r="Q23" s="703"/>
      <c r="R23" s="703" t="s">
        <v>35</v>
      </c>
      <c r="S23" s="703" t="s">
        <v>84</v>
      </c>
      <c r="T23" s="703" t="s">
        <v>170</v>
      </c>
      <c r="U23" s="703"/>
      <c r="V23" s="703"/>
      <c r="W23" s="703"/>
      <c r="X23" s="703" t="s">
        <v>4213</v>
      </c>
      <c r="Y23" s="703" t="s">
        <v>94</v>
      </c>
      <c r="Z23" s="703" t="s">
        <v>171</v>
      </c>
      <c r="AA23" s="704">
        <v>43745</v>
      </c>
      <c r="AB23" s="703"/>
      <c r="AC23" s="703" t="s">
        <v>4646</v>
      </c>
      <c r="AD23" s="703"/>
      <c r="AE23" s="703" t="s">
        <v>4168</v>
      </c>
      <c r="AF23" s="703" t="s">
        <v>8800</v>
      </c>
      <c r="AG23" s="703" t="s">
        <v>8797</v>
      </c>
      <c r="AH23" s="703" t="s">
        <v>8801</v>
      </c>
      <c r="AI23" s="703" t="s">
        <v>8799</v>
      </c>
      <c r="AJ23" s="703"/>
      <c r="AK23" s="703"/>
      <c r="AL23" s="705">
        <v>45007</v>
      </c>
      <c r="AM23" s="703" t="s">
        <v>8675</v>
      </c>
      <c r="AN23" s="703"/>
      <c r="AO23" s="703"/>
      <c r="AP23" s="703"/>
      <c r="AQ23" s="703"/>
      <c r="AR23" s="703"/>
      <c r="AS23" s="703"/>
      <c r="AT23" s="703"/>
      <c r="AU23" s="703"/>
      <c r="AV23" s="703"/>
      <c r="AW23" s="703"/>
      <c r="AX23" s="703"/>
      <c r="AY23" s="703"/>
      <c r="AZ23" s="703"/>
      <c r="BA23" s="703"/>
      <c r="BB23" s="703"/>
      <c r="BC23" s="703"/>
      <c r="BD23" s="703"/>
      <c r="BE23" s="703"/>
      <c r="BF23" s="703"/>
      <c r="BG23" s="703"/>
      <c r="BH23" s="703"/>
      <c r="BI23" s="703"/>
      <c r="BJ23" s="703"/>
      <c r="BK23" s="703"/>
      <c r="BL23" s="703"/>
      <c r="BM23" s="703"/>
      <c r="BN23" s="703"/>
      <c r="BO23" s="703"/>
      <c r="BP23" s="703"/>
      <c r="BQ23" s="703"/>
      <c r="BR23" s="703"/>
      <c r="BS23" s="416" t="b">
        <v>0</v>
      </c>
      <c r="BT23" s="703" t="s">
        <v>2315</v>
      </c>
      <c r="BU23" s="703">
        <v>2023</v>
      </c>
      <c r="BV23" s="706">
        <v>45029</v>
      </c>
      <c r="BW23" s="703" t="s">
        <v>2323</v>
      </c>
      <c r="BX23" s="707" t="s">
        <v>8711</v>
      </c>
      <c r="BY23" s="708"/>
      <c r="BZ23" s="709"/>
      <c r="CA23" s="422"/>
      <c r="CB23" s="709"/>
      <c r="CC23" s="709"/>
      <c r="CD23" s="422"/>
      <c r="CE23" s="709"/>
      <c r="CF23" s="708"/>
      <c r="CG23" s="709"/>
      <c r="CH23" s="890"/>
      <c r="CI23" s="710">
        <f t="shared" si="0"/>
        <v>0</v>
      </c>
      <c r="CJ23" s="710">
        <f t="shared" si="1"/>
        <v>0</v>
      </c>
      <c r="CK23" s="710">
        <f t="shared" si="2"/>
        <v>0</v>
      </c>
      <c r="CL23" s="710">
        <f t="shared" si="3"/>
        <v>0</v>
      </c>
      <c r="CM23" s="709" t="b">
        <f>COUNTIF($Z$3:$Z318,$Z23)&gt;1</f>
        <v>0</v>
      </c>
      <c r="CN23" s="709"/>
      <c r="CO23" s="709"/>
      <c r="CP23" s="709"/>
    </row>
    <row r="24" spans="1:94" ht="15.75" customHeight="1">
      <c r="A24" s="703" t="s">
        <v>10</v>
      </c>
      <c r="B24" s="703" t="s">
        <v>27</v>
      </c>
      <c r="C24" s="703" t="s">
        <v>28</v>
      </c>
      <c r="D24" s="63" t="s">
        <v>29</v>
      </c>
      <c r="E24" s="703" t="s">
        <v>30</v>
      </c>
      <c r="F24" s="315" t="str">
        <f t="array" ref="F24">IFERROR(INDEX(UIID!$K$2:$K999, MATCH(CONCATENATE(B24,D24,G24,J24), UIID!$B$2:$B999&amp;UIID!$D$2:$D999&amp;UIID!$G$2:$G999&amp;UIID!$H$2:$H999, 0),), "Not Found")</f>
        <v>0712-0010</v>
      </c>
      <c r="G24" s="703" t="s">
        <v>163</v>
      </c>
      <c r="H24" s="703"/>
      <c r="I24" s="703"/>
      <c r="J24" s="703" t="s">
        <v>3706</v>
      </c>
      <c r="K24" s="703"/>
      <c r="L24" s="703"/>
      <c r="M24" s="703" t="s">
        <v>4481</v>
      </c>
      <c r="N24" s="703"/>
      <c r="O24" s="703" t="s">
        <v>15</v>
      </c>
      <c r="P24" s="703" t="s">
        <v>16</v>
      </c>
      <c r="Q24" s="703"/>
      <c r="R24" s="703" t="s">
        <v>35</v>
      </c>
      <c r="S24" s="703" t="s">
        <v>104</v>
      </c>
      <c r="T24" s="703" t="s">
        <v>173</v>
      </c>
      <c r="U24" s="703"/>
      <c r="V24" s="703"/>
      <c r="W24" s="703"/>
      <c r="X24" s="703" t="s">
        <v>4164</v>
      </c>
      <c r="Y24" s="703" t="s">
        <v>106</v>
      </c>
      <c r="Z24" s="703" t="s">
        <v>174</v>
      </c>
      <c r="AA24" s="704">
        <v>43745</v>
      </c>
      <c r="AB24" s="703"/>
      <c r="AC24" s="703"/>
      <c r="AD24" s="703"/>
      <c r="AE24" s="703" t="s">
        <v>4159</v>
      </c>
      <c r="AF24" s="703"/>
      <c r="AG24" s="703" t="s">
        <v>4482</v>
      </c>
      <c r="AH24" s="703" t="s">
        <v>8802</v>
      </c>
      <c r="AI24" s="703" t="s">
        <v>8803</v>
      </c>
      <c r="AJ24" s="703"/>
      <c r="AK24" s="703"/>
      <c r="AL24" s="705">
        <v>45007</v>
      </c>
      <c r="AM24" s="703" t="s">
        <v>8675</v>
      </c>
      <c r="AN24" s="703"/>
      <c r="AO24" s="703"/>
      <c r="AP24" s="703"/>
      <c r="AQ24" s="703"/>
      <c r="AR24" s="703"/>
      <c r="AS24" s="703"/>
      <c r="AT24" s="703"/>
      <c r="AU24" s="703"/>
      <c r="AV24" s="703"/>
      <c r="AW24" s="703"/>
      <c r="AX24" s="703"/>
      <c r="AY24" s="703"/>
      <c r="AZ24" s="703"/>
      <c r="BA24" s="703"/>
      <c r="BB24" s="703"/>
      <c r="BC24" s="703"/>
      <c r="BD24" s="703"/>
      <c r="BE24" s="703"/>
      <c r="BF24" s="703"/>
      <c r="BG24" s="703"/>
      <c r="BH24" s="703"/>
      <c r="BI24" s="703"/>
      <c r="BJ24" s="703"/>
      <c r="BK24" s="703"/>
      <c r="BL24" s="703"/>
      <c r="BM24" s="703"/>
      <c r="BN24" s="703"/>
      <c r="BO24" s="703"/>
      <c r="BP24" s="703"/>
      <c r="BQ24" s="703"/>
      <c r="BR24" s="703"/>
      <c r="BS24" s="416" t="b">
        <v>0</v>
      </c>
      <c r="BT24" s="703" t="s">
        <v>2315</v>
      </c>
      <c r="BU24" s="703">
        <v>2023</v>
      </c>
      <c r="BV24" s="706">
        <v>45029</v>
      </c>
      <c r="BW24" s="703" t="s">
        <v>2323</v>
      </c>
      <c r="BX24" s="707" t="s">
        <v>8711</v>
      </c>
      <c r="BY24" s="708"/>
      <c r="BZ24" s="709"/>
      <c r="CA24" s="422"/>
      <c r="CB24" s="709"/>
      <c r="CC24" s="709"/>
      <c r="CD24" s="422"/>
      <c r="CE24" s="709"/>
      <c r="CF24" s="708"/>
      <c r="CG24" s="709"/>
      <c r="CH24" s="890"/>
      <c r="CI24" s="710">
        <f t="shared" si="0"/>
        <v>0</v>
      </c>
      <c r="CJ24" s="710">
        <f t="shared" si="1"/>
        <v>0</v>
      </c>
      <c r="CK24" s="710">
        <f t="shared" si="2"/>
        <v>0</v>
      </c>
      <c r="CL24" s="710">
        <f t="shared" si="3"/>
        <v>0</v>
      </c>
      <c r="CM24" s="709" t="b">
        <f>COUNTIF($Z$3:$Z318,$Z24)&gt;1</f>
        <v>0</v>
      </c>
      <c r="CN24" s="709"/>
      <c r="CO24" s="709"/>
      <c r="CP24" s="709"/>
    </row>
    <row r="25" spans="1:94" ht="15.75" customHeight="1">
      <c r="A25" s="703" t="s">
        <v>10</v>
      </c>
      <c r="B25" s="703" t="s">
        <v>27</v>
      </c>
      <c r="C25" s="703" t="s">
        <v>28</v>
      </c>
      <c r="D25" s="703" t="s">
        <v>1745</v>
      </c>
      <c r="E25" s="703" t="s">
        <v>509</v>
      </c>
      <c r="F25" s="315" t="str">
        <f t="array" ref="F25">IFERROR(INDEX(UIID!$K$2:$K999, MATCH(CONCATENATE(B25,D25,G25,J25), UIID!$B$2:$B999&amp;UIID!$D$2:$D999&amp;UIID!$G$2:$G999&amp;UIID!$H$2:$H999, 0),), "Not Found")</f>
        <v>0712-0014</v>
      </c>
      <c r="G25" s="703" t="s">
        <v>1746</v>
      </c>
      <c r="H25" s="703"/>
      <c r="I25" s="703"/>
      <c r="J25" s="703" t="s">
        <v>1747</v>
      </c>
      <c r="K25" s="703"/>
      <c r="L25" s="703"/>
      <c r="M25" s="703">
        <v>9176240668</v>
      </c>
      <c r="N25" s="703"/>
      <c r="O25" s="703" t="s">
        <v>15</v>
      </c>
      <c r="P25" s="703" t="s">
        <v>16</v>
      </c>
      <c r="Q25" s="703"/>
      <c r="R25" s="703" t="s">
        <v>5421</v>
      </c>
      <c r="S25" s="703" t="s">
        <v>125</v>
      </c>
      <c r="T25" s="703" t="s">
        <v>962</v>
      </c>
      <c r="U25" s="703"/>
      <c r="V25" s="703"/>
      <c r="W25" s="703"/>
      <c r="X25" s="703" t="s">
        <v>4164</v>
      </c>
      <c r="Y25" s="703" t="s">
        <v>1749</v>
      </c>
      <c r="Z25" s="703" t="s">
        <v>1750</v>
      </c>
      <c r="AA25" s="704">
        <v>45010</v>
      </c>
      <c r="AB25" s="705">
        <v>46838</v>
      </c>
      <c r="AC25" s="703" t="s">
        <v>4158</v>
      </c>
      <c r="AD25" s="703"/>
      <c r="AE25" s="703" t="s">
        <v>4159</v>
      </c>
      <c r="AF25" s="703"/>
      <c r="AG25" s="703" t="s">
        <v>4513</v>
      </c>
      <c r="AH25" s="703" t="s">
        <v>8809</v>
      </c>
      <c r="AI25" s="712">
        <v>45099</v>
      </c>
      <c r="AJ25" s="703"/>
      <c r="AK25" s="703"/>
      <c r="AL25" s="705">
        <v>45162</v>
      </c>
      <c r="AM25" s="703" t="s">
        <v>8675</v>
      </c>
      <c r="AN25" s="703"/>
      <c r="AO25" s="703"/>
      <c r="AP25" s="703"/>
      <c r="AQ25" s="703"/>
      <c r="AR25" s="703"/>
      <c r="AS25" s="703"/>
      <c r="AT25" s="703"/>
      <c r="AU25" s="703"/>
      <c r="AV25" s="703"/>
      <c r="AW25" s="703"/>
      <c r="AX25" s="703"/>
      <c r="AY25" s="703"/>
      <c r="AZ25" s="703"/>
      <c r="BA25" s="703"/>
      <c r="BB25" s="703"/>
      <c r="BC25" s="703"/>
      <c r="BD25" s="703"/>
      <c r="BE25" s="703"/>
      <c r="BF25" s="703"/>
      <c r="BG25" s="703"/>
      <c r="BH25" s="703"/>
      <c r="BI25" s="703"/>
      <c r="BJ25" s="703"/>
      <c r="BK25" s="703"/>
      <c r="BL25" s="703"/>
      <c r="BM25" s="703"/>
      <c r="BN25" s="703"/>
      <c r="BO25" s="703"/>
      <c r="BP25" s="703"/>
      <c r="BQ25" s="703"/>
      <c r="BR25" s="703" t="s">
        <v>4516</v>
      </c>
      <c r="BS25" s="416" t="b">
        <v>0</v>
      </c>
      <c r="BT25" s="703" t="s">
        <v>2327</v>
      </c>
      <c r="BU25" s="703">
        <v>2023</v>
      </c>
      <c r="BV25" s="706">
        <v>45190</v>
      </c>
      <c r="BW25" s="703" t="s">
        <v>2323</v>
      </c>
      <c r="BX25" s="707" t="s">
        <v>8810</v>
      </c>
      <c r="BY25" s="722"/>
      <c r="BZ25" s="720"/>
      <c r="CA25" s="422"/>
      <c r="CB25" s="720"/>
      <c r="CC25" s="720"/>
      <c r="CD25" s="422"/>
      <c r="CE25" s="720"/>
      <c r="CF25" s="722"/>
      <c r="CG25" s="720"/>
      <c r="CH25" s="893">
        <v>43360</v>
      </c>
      <c r="CI25" s="710">
        <f t="shared" si="0"/>
        <v>0</v>
      </c>
      <c r="CJ25" s="710">
        <f t="shared" si="1"/>
        <v>0</v>
      </c>
      <c r="CK25" s="710">
        <f t="shared" si="2"/>
        <v>0</v>
      </c>
      <c r="CL25" s="710">
        <f t="shared" si="3"/>
        <v>0</v>
      </c>
      <c r="CM25" s="709" t="b">
        <f>COUNTIF($Z$3:$Z309,$Z25)&gt;1</f>
        <v>0</v>
      </c>
      <c r="CN25" s="709"/>
      <c r="CO25" s="709"/>
      <c r="CP25" s="709"/>
    </row>
    <row r="26" spans="1:94" ht="15.75" customHeight="1">
      <c r="A26" s="703" t="s">
        <v>10</v>
      </c>
      <c r="B26" s="703" t="s">
        <v>27</v>
      </c>
      <c r="C26" s="703" t="s">
        <v>28</v>
      </c>
      <c r="D26" s="703" t="s">
        <v>1745</v>
      </c>
      <c r="E26" s="703" t="s">
        <v>509</v>
      </c>
      <c r="F26" s="315" t="str">
        <f t="array" ref="F26">IFERROR(INDEX(UIID!$K$2:$K999, MATCH(CONCATENATE(B26,D26,G26,J26), UIID!$B$2:$B999&amp;UIID!$D$2:$D999&amp;UIID!$G$2:$G999&amp;UIID!$H$2:$H999, 0),), "Not Found")</f>
        <v>0712-0014</v>
      </c>
      <c r="G26" s="703" t="s">
        <v>1746</v>
      </c>
      <c r="H26" s="703"/>
      <c r="I26" s="703"/>
      <c r="J26" s="703" t="s">
        <v>1747</v>
      </c>
      <c r="K26" s="703"/>
      <c r="L26" s="703"/>
      <c r="M26" s="703">
        <v>9176240668</v>
      </c>
      <c r="N26" s="703"/>
      <c r="O26" s="703" t="s">
        <v>15</v>
      </c>
      <c r="P26" s="703" t="s">
        <v>16</v>
      </c>
      <c r="Q26" s="703"/>
      <c r="R26" s="703" t="s">
        <v>5421</v>
      </c>
      <c r="S26" s="703" t="s">
        <v>125</v>
      </c>
      <c r="T26" s="703" t="s">
        <v>973</v>
      </c>
      <c r="U26" s="703"/>
      <c r="V26" s="703"/>
      <c r="W26" s="703"/>
      <c r="X26" s="703" t="s">
        <v>4164</v>
      </c>
      <c r="Y26" s="703" t="s">
        <v>1751</v>
      </c>
      <c r="Z26" s="703" t="s">
        <v>1752</v>
      </c>
      <c r="AA26" s="704">
        <v>45010</v>
      </c>
      <c r="AB26" s="705">
        <v>46838</v>
      </c>
      <c r="AC26" s="703" t="s">
        <v>4158</v>
      </c>
      <c r="AD26" s="703"/>
      <c r="AE26" s="703" t="s">
        <v>4159</v>
      </c>
      <c r="AF26" s="703"/>
      <c r="AG26" s="703" t="s">
        <v>4513</v>
      </c>
      <c r="AH26" s="703" t="s">
        <v>8809</v>
      </c>
      <c r="AI26" s="712">
        <v>45099</v>
      </c>
      <c r="AJ26" s="703"/>
      <c r="AK26" s="703"/>
      <c r="AL26" s="705">
        <v>45162</v>
      </c>
      <c r="AM26" s="703" t="s">
        <v>8675</v>
      </c>
      <c r="AN26" s="703"/>
      <c r="AO26" s="703"/>
      <c r="AP26" s="703"/>
      <c r="AQ26" s="703"/>
      <c r="AR26" s="703"/>
      <c r="AS26" s="703"/>
      <c r="AT26" s="703"/>
      <c r="AU26" s="703"/>
      <c r="AV26" s="703"/>
      <c r="AW26" s="703"/>
      <c r="AX26" s="703"/>
      <c r="AY26" s="703"/>
      <c r="AZ26" s="703"/>
      <c r="BA26" s="703"/>
      <c r="BB26" s="703"/>
      <c r="BC26" s="703"/>
      <c r="BD26" s="703"/>
      <c r="BE26" s="703"/>
      <c r="BF26" s="703"/>
      <c r="BG26" s="703"/>
      <c r="BH26" s="703"/>
      <c r="BI26" s="703"/>
      <c r="BJ26" s="703"/>
      <c r="BK26" s="703"/>
      <c r="BL26" s="703"/>
      <c r="BM26" s="703"/>
      <c r="BN26" s="703"/>
      <c r="BO26" s="703"/>
      <c r="BP26" s="703"/>
      <c r="BQ26" s="703"/>
      <c r="BR26" s="703" t="s">
        <v>4516</v>
      </c>
      <c r="BS26" s="416" t="b">
        <v>0</v>
      </c>
      <c r="BT26" s="703" t="s">
        <v>2327</v>
      </c>
      <c r="BU26" s="703">
        <v>2023</v>
      </c>
      <c r="BV26" s="706">
        <v>45190</v>
      </c>
      <c r="BW26" s="703" t="s">
        <v>2323</v>
      </c>
      <c r="BX26" s="707" t="s">
        <v>8810</v>
      </c>
      <c r="BY26" s="722"/>
      <c r="BZ26" s="720"/>
      <c r="CA26" s="422"/>
      <c r="CB26" s="720"/>
      <c r="CC26" s="720"/>
      <c r="CD26" s="422"/>
      <c r="CE26" s="720"/>
      <c r="CF26" s="722"/>
      <c r="CG26" s="720"/>
      <c r="CH26" s="893">
        <v>43360</v>
      </c>
      <c r="CI26" s="710">
        <f t="shared" si="0"/>
        <v>0</v>
      </c>
      <c r="CJ26" s="710">
        <f t="shared" si="1"/>
        <v>0</v>
      </c>
      <c r="CK26" s="710">
        <f t="shared" si="2"/>
        <v>0</v>
      </c>
      <c r="CL26" s="710">
        <f t="shared" si="3"/>
        <v>0</v>
      </c>
      <c r="CM26" s="709" t="b">
        <f>COUNTIF($Z$3:$Z309,$Z26)&gt;1</f>
        <v>0</v>
      </c>
      <c r="CN26" s="709"/>
      <c r="CO26" s="709"/>
      <c r="CP26" s="709"/>
    </row>
    <row r="27" spans="1:94" ht="15.75" customHeight="1">
      <c r="A27" s="703" t="s">
        <v>10</v>
      </c>
      <c r="B27" s="703" t="s">
        <v>27</v>
      </c>
      <c r="C27" s="703" t="s">
        <v>28</v>
      </c>
      <c r="D27" s="703" t="s">
        <v>1745</v>
      </c>
      <c r="E27" s="703" t="s">
        <v>509</v>
      </c>
      <c r="F27" s="315" t="str">
        <f t="array" ref="F27">IFERROR(INDEX(UIID!$K$2:$K999, MATCH(CONCATENATE(B27,D27,G27,J27), UIID!$B$2:$B999&amp;UIID!$D$2:$D999&amp;UIID!$G$2:$G999&amp;UIID!$H$2:$H999, 0),), "Not Found")</f>
        <v>0712-0014</v>
      </c>
      <c r="G27" s="703" t="s">
        <v>1746</v>
      </c>
      <c r="H27" s="703"/>
      <c r="I27" s="703"/>
      <c r="J27" s="703" t="s">
        <v>1747</v>
      </c>
      <c r="K27" s="703"/>
      <c r="L27" s="703"/>
      <c r="M27" s="703">
        <v>9176240668</v>
      </c>
      <c r="N27" s="703"/>
      <c r="O27" s="703" t="s">
        <v>15</v>
      </c>
      <c r="P27" s="703" t="s">
        <v>16</v>
      </c>
      <c r="Q27" s="703"/>
      <c r="R27" s="703" t="s">
        <v>5421</v>
      </c>
      <c r="S27" s="703" t="s">
        <v>125</v>
      </c>
      <c r="T27" s="703" t="s">
        <v>3407</v>
      </c>
      <c r="U27" s="703"/>
      <c r="V27" s="703"/>
      <c r="W27" s="703"/>
      <c r="X27" s="703" t="s">
        <v>4164</v>
      </c>
      <c r="Y27" s="703" t="s">
        <v>1751</v>
      </c>
      <c r="Z27" s="703" t="s">
        <v>1753</v>
      </c>
      <c r="AA27" s="704">
        <v>45010</v>
      </c>
      <c r="AB27" s="705">
        <v>46838</v>
      </c>
      <c r="AC27" s="703" t="s">
        <v>4158</v>
      </c>
      <c r="AD27" s="703"/>
      <c r="AE27" s="703" t="s">
        <v>4159</v>
      </c>
      <c r="AF27" s="703"/>
      <c r="AG27" s="703" t="s">
        <v>4513</v>
      </c>
      <c r="AH27" s="703" t="s">
        <v>8809</v>
      </c>
      <c r="AI27" s="712">
        <v>45099</v>
      </c>
      <c r="AJ27" s="703"/>
      <c r="AK27" s="703"/>
      <c r="AL27" s="705">
        <v>45162</v>
      </c>
      <c r="AM27" s="703" t="s">
        <v>8675</v>
      </c>
      <c r="AN27" s="703"/>
      <c r="AO27" s="703"/>
      <c r="AP27" s="703"/>
      <c r="AQ27" s="703"/>
      <c r="AR27" s="703"/>
      <c r="AS27" s="703"/>
      <c r="AT27" s="703"/>
      <c r="AU27" s="703"/>
      <c r="AV27" s="703"/>
      <c r="AW27" s="703"/>
      <c r="AX27" s="703"/>
      <c r="AY27" s="703"/>
      <c r="AZ27" s="703"/>
      <c r="BA27" s="703"/>
      <c r="BB27" s="703"/>
      <c r="BC27" s="703"/>
      <c r="BD27" s="703"/>
      <c r="BE27" s="703"/>
      <c r="BF27" s="703"/>
      <c r="BG27" s="703"/>
      <c r="BH27" s="703"/>
      <c r="BI27" s="703"/>
      <c r="BJ27" s="703"/>
      <c r="BK27" s="703"/>
      <c r="BL27" s="703"/>
      <c r="BM27" s="703"/>
      <c r="BN27" s="703"/>
      <c r="BO27" s="703"/>
      <c r="BP27" s="703"/>
      <c r="BQ27" s="703"/>
      <c r="BR27" s="703" t="s">
        <v>4516</v>
      </c>
      <c r="BS27" s="416" t="b">
        <v>0</v>
      </c>
      <c r="BT27" s="703" t="s">
        <v>2327</v>
      </c>
      <c r="BU27" s="703">
        <v>2023</v>
      </c>
      <c r="BV27" s="706">
        <v>45190</v>
      </c>
      <c r="BW27" s="703" t="s">
        <v>2323</v>
      </c>
      <c r="BX27" s="707" t="s">
        <v>8810</v>
      </c>
      <c r="BY27" s="722"/>
      <c r="BZ27" s="720"/>
      <c r="CA27" s="422"/>
      <c r="CB27" s="720"/>
      <c r="CC27" s="720"/>
      <c r="CD27" s="422"/>
      <c r="CE27" s="720"/>
      <c r="CF27" s="722"/>
      <c r="CG27" s="720"/>
      <c r="CH27" s="893">
        <v>43360</v>
      </c>
      <c r="CI27" s="710">
        <f t="shared" si="0"/>
        <v>0</v>
      </c>
      <c r="CJ27" s="710">
        <f t="shared" si="1"/>
        <v>0</v>
      </c>
      <c r="CK27" s="710">
        <f t="shared" si="2"/>
        <v>0</v>
      </c>
      <c r="CL27" s="710">
        <f t="shared" si="3"/>
        <v>0</v>
      </c>
      <c r="CM27" s="709" t="b">
        <f>COUNTIF($Z$3:$Z309,$Z27)&gt;1</f>
        <v>0</v>
      </c>
      <c r="CN27" s="709"/>
      <c r="CO27" s="709"/>
      <c r="CP27" s="709"/>
    </row>
    <row r="28" spans="1:94" ht="15.75" customHeight="1">
      <c r="A28" s="703" t="s">
        <v>10</v>
      </c>
      <c r="B28" s="703" t="s">
        <v>27</v>
      </c>
      <c r="C28" s="703" t="s">
        <v>28</v>
      </c>
      <c r="D28" s="703" t="s">
        <v>1745</v>
      </c>
      <c r="E28" s="703" t="s">
        <v>509</v>
      </c>
      <c r="F28" s="315" t="str">
        <f t="array" ref="F28">IFERROR(INDEX(UIID!$K$2:$K999, MATCH(CONCATENATE(B28,D28,G28,J28), UIID!$B$2:$B999&amp;UIID!$D$2:$D999&amp;UIID!$G$2:$G999&amp;UIID!$H$2:$H999, 0),), "Not Found")</f>
        <v>0712-0014</v>
      </c>
      <c r="G28" s="703" t="s">
        <v>1746</v>
      </c>
      <c r="H28" s="703"/>
      <c r="I28" s="703"/>
      <c r="J28" s="703" t="s">
        <v>1747</v>
      </c>
      <c r="K28" s="703"/>
      <c r="L28" s="703"/>
      <c r="M28" s="703">
        <v>9176240668</v>
      </c>
      <c r="N28" s="703"/>
      <c r="O28" s="703" t="s">
        <v>15</v>
      </c>
      <c r="P28" s="703" t="s">
        <v>16</v>
      </c>
      <c r="Q28" s="703"/>
      <c r="R28" s="703" t="s">
        <v>5421</v>
      </c>
      <c r="S28" s="703" t="s">
        <v>125</v>
      </c>
      <c r="T28" s="703" t="s">
        <v>3404</v>
      </c>
      <c r="U28" s="703"/>
      <c r="V28" s="703"/>
      <c r="W28" s="703"/>
      <c r="X28" s="703" t="s">
        <v>4164</v>
      </c>
      <c r="Y28" s="703" t="s">
        <v>691</v>
      </c>
      <c r="Z28" s="703" t="s">
        <v>1754</v>
      </c>
      <c r="AA28" s="704">
        <v>45010</v>
      </c>
      <c r="AB28" s="705">
        <v>46838</v>
      </c>
      <c r="AC28" s="703" t="s">
        <v>4158</v>
      </c>
      <c r="AD28" s="703"/>
      <c r="AE28" s="703" t="s">
        <v>4159</v>
      </c>
      <c r="AF28" s="703"/>
      <c r="AG28" s="703" t="s">
        <v>4513</v>
      </c>
      <c r="AH28" s="703" t="s">
        <v>8809</v>
      </c>
      <c r="AI28" s="712">
        <v>45099</v>
      </c>
      <c r="AJ28" s="703"/>
      <c r="AK28" s="703"/>
      <c r="AL28" s="705">
        <v>45162</v>
      </c>
      <c r="AM28" s="703" t="s">
        <v>8675</v>
      </c>
      <c r="AN28" s="703"/>
      <c r="AO28" s="703"/>
      <c r="AP28" s="703"/>
      <c r="AQ28" s="703"/>
      <c r="AR28" s="703"/>
      <c r="AS28" s="703"/>
      <c r="AT28" s="703"/>
      <c r="AU28" s="703"/>
      <c r="AV28" s="703"/>
      <c r="AW28" s="703"/>
      <c r="AX28" s="703"/>
      <c r="AY28" s="703"/>
      <c r="AZ28" s="703"/>
      <c r="BA28" s="703"/>
      <c r="BB28" s="703"/>
      <c r="BC28" s="703"/>
      <c r="BD28" s="703"/>
      <c r="BE28" s="703"/>
      <c r="BF28" s="703"/>
      <c r="BG28" s="703"/>
      <c r="BH28" s="703"/>
      <c r="BI28" s="703"/>
      <c r="BJ28" s="703"/>
      <c r="BK28" s="703"/>
      <c r="BL28" s="703"/>
      <c r="BM28" s="703"/>
      <c r="BN28" s="703"/>
      <c r="BO28" s="703"/>
      <c r="BP28" s="703"/>
      <c r="BQ28" s="703"/>
      <c r="BR28" s="703" t="s">
        <v>4516</v>
      </c>
      <c r="BS28" s="416" t="b">
        <v>0</v>
      </c>
      <c r="BT28" s="703" t="s">
        <v>2327</v>
      </c>
      <c r="BU28" s="703">
        <v>2023</v>
      </c>
      <c r="BV28" s="706">
        <v>45190</v>
      </c>
      <c r="BW28" s="703" t="s">
        <v>2323</v>
      </c>
      <c r="BX28" s="707" t="s">
        <v>8810</v>
      </c>
      <c r="BY28" s="722"/>
      <c r="BZ28" s="720"/>
      <c r="CA28" s="422"/>
      <c r="CB28" s="720"/>
      <c r="CC28" s="720"/>
      <c r="CD28" s="422"/>
      <c r="CE28" s="720"/>
      <c r="CF28" s="722"/>
      <c r="CG28" s="720"/>
      <c r="CH28" s="893">
        <v>43360</v>
      </c>
      <c r="CI28" s="710">
        <f t="shared" si="0"/>
        <v>0</v>
      </c>
      <c r="CJ28" s="710">
        <f t="shared" si="1"/>
        <v>0</v>
      </c>
      <c r="CK28" s="710">
        <f t="shared" si="2"/>
        <v>0</v>
      </c>
      <c r="CL28" s="710">
        <f t="shared" si="3"/>
        <v>0</v>
      </c>
      <c r="CM28" s="709" t="b">
        <f>COUNTIF($Z$3:$Z309,$Z28)&gt;1</f>
        <v>0</v>
      </c>
      <c r="CN28" s="709"/>
      <c r="CO28" s="709"/>
      <c r="CP28" s="709"/>
    </row>
    <row r="29" spans="1:94" ht="15.75" customHeight="1">
      <c r="A29" s="703" t="s">
        <v>10</v>
      </c>
      <c r="B29" s="703" t="s">
        <v>27</v>
      </c>
      <c r="C29" s="703" t="s">
        <v>28</v>
      </c>
      <c r="D29" s="703" t="s">
        <v>1745</v>
      </c>
      <c r="E29" s="703" t="s">
        <v>509</v>
      </c>
      <c r="F29" s="315" t="str">
        <f t="array" ref="F29">IFERROR(INDEX(UIID!$K$2:$K999, MATCH(CONCATENATE(B29,D29,G29,J29), UIID!$B$2:$B999&amp;UIID!$D$2:$D999&amp;UIID!$G$2:$G999&amp;UIID!$H$2:$H999, 0),), "Not Found")</f>
        <v>0712-0014</v>
      </c>
      <c r="G29" s="703" t="s">
        <v>1746</v>
      </c>
      <c r="H29" s="703"/>
      <c r="I29" s="703"/>
      <c r="J29" s="703" t="s">
        <v>1747</v>
      </c>
      <c r="K29" s="703"/>
      <c r="L29" s="703"/>
      <c r="M29" s="703">
        <v>9176240668</v>
      </c>
      <c r="N29" s="703"/>
      <c r="O29" s="703" t="s">
        <v>15</v>
      </c>
      <c r="P29" s="703" t="s">
        <v>16</v>
      </c>
      <c r="Q29" s="703"/>
      <c r="R29" s="703" t="s">
        <v>5421</v>
      </c>
      <c r="S29" s="703" t="s">
        <v>125</v>
      </c>
      <c r="T29" s="703" t="s">
        <v>965</v>
      </c>
      <c r="U29" s="703"/>
      <c r="V29" s="703"/>
      <c r="W29" s="703"/>
      <c r="X29" s="703" t="s">
        <v>4164</v>
      </c>
      <c r="Y29" s="703" t="s">
        <v>691</v>
      </c>
      <c r="Z29" s="703" t="s">
        <v>1755</v>
      </c>
      <c r="AA29" s="704">
        <v>45010</v>
      </c>
      <c r="AB29" s="705">
        <v>46838</v>
      </c>
      <c r="AC29" s="703" t="s">
        <v>4158</v>
      </c>
      <c r="AD29" s="703"/>
      <c r="AE29" s="703" t="s">
        <v>4159</v>
      </c>
      <c r="AF29" s="703"/>
      <c r="AG29" s="703" t="s">
        <v>4513</v>
      </c>
      <c r="AH29" s="703" t="s">
        <v>8809</v>
      </c>
      <c r="AI29" s="712">
        <v>45099</v>
      </c>
      <c r="AJ29" s="703"/>
      <c r="AK29" s="703"/>
      <c r="AL29" s="705">
        <v>45162</v>
      </c>
      <c r="AM29" s="703" t="s">
        <v>8675</v>
      </c>
      <c r="AN29" s="703"/>
      <c r="AO29" s="703"/>
      <c r="AP29" s="703"/>
      <c r="AQ29" s="703"/>
      <c r="AR29" s="703"/>
      <c r="AS29" s="703"/>
      <c r="AT29" s="703"/>
      <c r="AU29" s="703"/>
      <c r="AV29" s="703"/>
      <c r="AW29" s="703"/>
      <c r="AX29" s="703"/>
      <c r="AY29" s="703"/>
      <c r="AZ29" s="703"/>
      <c r="BA29" s="703"/>
      <c r="BB29" s="703"/>
      <c r="BC29" s="703"/>
      <c r="BD29" s="703"/>
      <c r="BE29" s="703"/>
      <c r="BF29" s="703"/>
      <c r="BG29" s="703"/>
      <c r="BH29" s="703"/>
      <c r="BI29" s="703"/>
      <c r="BJ29" s="703"/>
      <c r="BK29" s="703"/>
      <c r="BL29" s="703"/>
      <c r="BM29" s="703"/>
      <c r="BN29" s="703"/>
      <c r="BO29" s="703"/>
      <c r="BP29" s="703"/>
      <c r="BQ29" s="703"/>
      <c r="BR29" s="703" t="s">
        <v>4516</v>
      </c>
      <c r="BS29" s="416" t="b">
        <v>0</v>
      </c>
      <c r="BT29" s="703" t="s">
        <v>2327</v>
      </c>
      <c r="BU29" s="703">
        <v>2023</v>
      </c>
      <c r="BV29" s="706">
        <v>45190</v>
      </c>
      <c r="BW29" s="703" t="s">
        <v>2323</v>
      </c>
      <c r="BX29" s="707" t="s">
        <v>8810</v>
      </c>
      <c r="BY29" s="722"/>
      <c r="BZ29" s="720"/>
      <c r="CA29" s="422"/>
      <c r="CB29" s="720"/>
      <c r="CC29" s="720"/>
      <c r="CD29" s="422"/>
      <c r="CE29" s="720"/>
      <c r="CF29" s="722"/>
      <c r="CG29" s="720"/>
      <c r="CH29" s="893">
        <v>43360</v>
      </c>
      <c r="CI29" s="710">
        <f t="shared" si="0"/>
        <v>0</v>
      </c>
      <c r="CJ29" s="710">
        <f t="shared" si="1"/>
        <v>0</v>
      </c>
      <c r="CK29" s="710">
        <f t="shared" si="2"/>
        <v>0</v>
      </c>
      <c r="CL29" s="710">
        <f t="shared" si="3"/>
        <v>0</v>
      </c>
      <c r="CM29" s="709" t="b">
        <f>COUNTIF($Z$3:$Z309,$Z29)&gt;1</f>
        <v>0</v>
      </c>
      <c r="CN29" s="709"/>
      <c r="CO29" s="709"/>
      <c r="CP29" s="709"/>
    </row>
    <row r="30" spans="1:94" ht="15.75" customHeight="1">
      <c r="A30" s="703" t="s">
        <v>10</v>
      </c>
      <c r="B30" s="703" t="s">
        <v>27</v>
      </c>
      <c r="C30" s="703" t="s">
        <v>28</v>
      </c>
      <c r="D30" s="703" t="s">
        <v>1745</v>
      </c>
      <c r="E30" s="703" t="s">
        <v>509</v>
      </c>
      <c r="F30" s="315" t="str">
        <f t="array" ref="F30">IFERROR(INDEX(UIID!$K$2:$K999, MATCH(CONCATENATE(B30,D30,G30,J30), UIID!$B$2:$B999&amp;UIID!$D$2:$D999&amp;UIID!$G$2:$G999&amp;UIID!$H$2:$H999, 0),), "Not Found")</f>
        <v>0712-0014</v>
      </c>
      <c r="G30" s="703" t="s">
        <v>1746</v>
      </c>
      <c r="H30" s="703"/>
      <c r="I30" s="703"/>
      <c r="J30" s="703" t="s">
        <v>1747</v>
      </c>
      <c r="K30" s="703"/>
      <c r="L30" s="703"/>
      <c r="M30" s="703">
        <v>9176240668</v>
      </c>
      <c r="N30" s="703"/>
      <c r="O30" s="703" t="s">
        <v>15</v>
      </c>
      <c r="P30" s="703" t="s">
        <v>16</v>
      </c>
      <c r="Q30" s="703"/>
      <c r="R30" s="703" t="s">
        <v>5421</v>
      </c>
      <c r="S30" s="703" t="s">
        <v>125</v>
      </c>
      <c r="T30" s="703" t="s">
        <v>968</v>
      </c>
      <c r="U30" s="703"/>
      <c r="V30" s="703"/>
      <c r="W30" s="703"/>
      <c r="X30" s="703" t="s">
        <v>4164</v>
      </c>
      <c r="Y30" s="703" t="s">
        <v>1749</v>
      </c>
      <c r="Z30" s="703" t="s">
        <v>1756</v>
      </c>
      <c r="AA30" s="704">
        <v>45010</v>
      </c>
      <c r="AB30" s="705">
        <v>46838</v>
      </c>
      <c r="AC30" s="703" t="s">
        <v>4158</v>
      </c>
      <c r="AD30" s="703"/>
      <c r="AE30" s="703" t="s">
        <v>4159</v>
      </c>
      <c r="AF30" s="703"/>
      <c r="AG30" s="703" t="s">
        <v>4513</v>
      </c>
      <c r="AH30" s="703" t="s">
        <v>8809</v>
      </c>
      <c r="AI30" s="712">
        <v>45099</v>
      </c>
      <c r="AJ30" s="703"/>
      <c r="AK30" s="703"/>
      <c r="AL30" s="705">
        <v>45162</v>
      </c>
      <c r="AM30" s="703" t="s">
        <v>8675</v>
      </c>
      <c r="AN30" s="703"/>
      <c r="AO30" s="703"/>
      <c r="AP30" s="703"/>
      <c r="AQ30" s="703"/>
      <c r="AR30" s="703"/>
      <c r="AS30" s="703"/>
      <c r="AT30" s="703"/>
      <c r="AU30" s="703"/>
      <c r="AV30" s="703"/>
      <c r="AW30" s="703"/>
      <c r="AX30" s="703"/>
      <c r="AY30" s="703"/>
      <c r="AZ30" s="703"/>
      <c r="BA30" s="703"/>
      <c r="BB30" s="703"/>
      <c r="BC30" s="703"/>
      <c r="BD30" s="703"/>
      <c r="BE30" s="703"/>
      <c r="BF30" s="703"/>
      <c r="BG30" s="703"/>
      <c r="BH30" s="703"/>
      <c r="BI30" s="703"/>
      <c r="BJ30" s="703"/>
      <c r="BK30" s="703"/>
      <c r="BL30" s="703"/>
      <c r="BM30" s="703"/>
      <c r="BN30" s="703"/>
      <c r="BO30" s="703"/>
      <c r="BP30" s="703"/>
      <c r="BQ30" s="703"/>
      <c r="BR30" s="703" t="s">
        <v>4516</v>
      </c>
      <c r="BS30" s="416" t="b">
        <v>0</v>
      </c>
      <c r="BT30" s="703" t="s">
        <v>2327</v>
      </c>
      <c r="BU30" s="703">
        <v>2023</v>
      </c>
      <c r="BV30" s="706">
        <v>45190</v>
      </c>
      <c r="BW30" s="703" t="s">
        <v>2323</v>
      </c>
      <c r="BX30" s="707" t="s">
        <v>8810</v>
      </c>
      <c r="BY30" s="722"/>
      <c r="BZ30" s="720"/>
      <c r="CA30" s="422"/>
      <c r="CB30" s="720"/>
      <c r="CC30" s="720"/>
      <c r="CD30" s="422"/>
      <c r="CE30" s="720"/>
      <c r="CF30" s="722"/>
      <c r="CG30" s="720"/>
      <c r="CH30" s="893">
        <v>43360</v>
      </c>
      <c r="CI30" s="710">
        <f t="shared" si="0"/>
        <v>0</v>
      </c>
      <c r="CJ30" s="710">
        <f t="shared" si="1"/>
        <v>0</v>
      </c>
      <c r="CK30" s="710">
        <f t="shared" si="2"/>
        <v>0</v>
      </c>
      <c r="CL30" s="710">
        <f t="shared" si="3"/>
        <v>0</v>
      </c>
      <c r="CM30" s="709" t="b">
        <f>COUNTIF($Z$3:$Z309,$Z30)&gt;1</f>
        <v>0</v>
      </c>
      <c r="CN30" s="709"/>
      <c r="CO30" s="709"/>
      <c r="CP30" s="709"/>
    </row>
    <row r="31" spans="1:94" ht="15.75" customHeight="1">
      <c r="A31" s="703" t="s">
        <v>10</v>
      </c>
      <c r="B31" s="703" t="s">
        <v>27</v>
      </c>
      <c r="C31" s="703" t="s">
        <v>28</v>
      </c>
      <c r="D31" s="703"/>
      <c r="E31" s="703" t="s">
        <v>509</v>
      </c>
      <c r="F31" s="315" t="str">
        <f t="array" ref="F31">IFERROR(INDEX(UIID!$K$2:$K999, MATCH(CONCATENATE(B31,D31,G31,J31), UIID!$B$2:$B999&amp;UIID!$D$2:$D999&amp;UIID!$G$2:$G999&amp;UIID!$H$2:$H999, 0),), "Not Found")</f>
        <v>Not Found</v>
      </c>
      <c r="G31" s="703" t="s">
        <v>960</v>
      </c>
      <c r="H31" s="703"/>
      <c r="I31" s="703"/>
      <c r="J31" s="703" t="s">
        <v>961</v>
      </c>
      <c r="K31" s="703"/>
      <c r="L31" s="703"/>
      <c r="M31" s="703">
        <v>9352200616</v>
      </c>
      <c r="N31" s="703"/>
      <c r="O31" s="703" t="s">
        <v>15</v>
      </c>
      <c r="P31" s="703" t="s">
        <v>16</v>
      </c>
      <c r="Q31" s="703"/>
      <c r="R31" s="703" t="s">
        <v>35</v>
      </c>
      <c r="S31" s="703" t="s">
        <v>125</v>
      </c>
      <c r="T31" s="703" t="s">
        <v>279</v>
      </c>
      <c r="U31" s="703"/>
      <c r="V31" s="703"/>
      <c r="W31" s="703"/>
      <c r="X31" s="703" t="s">
        <v>4164</v>
      </c>
      <c r="Y31" s="703" t="s">
        <v>421</v>
      </c>
      <c r="Z31" s="703" t="s">
        <v>1817</v>
      </c>
      <c r="AA31" s="704">
        <v>43887</v>
      </c>
      <c r="AB31" s="703"/>
      <c r="AC31" s="703" t="s">
        <v>4158</v>
      </c>
      <c r="AD31" s="703"/>
      <c r="AE31" s="703" t="s">
        <v>4159</v>
      </c>
      <c r="AF31" s="703"/>
      <c r="AG31" s="703" t="s">
        <v>8811</v>
      </c>
      <c r="AH31" s="703" t="s">
        <v>8812</v>
      </c>
      <c r="AI31" s="723">
        <v>43898</v>
      </c>
      <c r="AJ31" s="703"/>
      <c r="AK31" s="703"/>
      <c r="AL31" s="705">
        <v>44924</v>
      </c>
      <c r="AM31" s="703" t="s">
        <v>2296</v>
      </c>
      <c r="AN31" s="703"/>
      <c r="AO31" s="703"/>
      <c r="AP31" s="703"/>
      <c r="AQ31" s="703"/>
      <c r="AR31" s="703"/>
      <c r="AS31" s="703"/>
      <c r="AT31" s="703"/>
      <c r="AU31" s="703"/>
      <c r="AV31" s="703"/>
      <c r="AW31" s="703"/>
      <c r="AX31" s="703"/>
      <c r="AY31" s="703"/>
      <c r="AZ31" s="703"/>
      <c r="BA31" s="703"/>
      <c r="BB31" s="703"/>
      <c r="BC31" s="703"/>
      <c r="BD31" s="703"/>
      <c r="BE31" s="703"/>
      <c r="BF31" s="703"/>
      <c r="BG31" s="703"/>
      <c r="BH31" s="703"/>
      <c r="BI31" s="703"/>
      <c r="BJ31" s="703"/>
      <c r="BK31" s="703"/>
      <c r="BL31" s="703"/>
      <c r="BM31" s="703"/>
      <c r="BN31" s="703"/>
      <c r="BO31" s="703"/>
      <c r="BP31" s="703"/>
      <c r="BQ31" s="703"/>
      <c r="BR31" s="703" t="s">
        <v>4516</v>
      </c>
      <c r="BS31" s="416" t="b">
        <v>0</v>
      </c>
      <c r="BT31" s="703" t="s">
        <v>2306</v>
      </c>
      <c r="BU31" s="703">
        <v>2023</v>
      </c>
      <c r="BV31" s="706">
        <v>44951</v>
      </c>
      <c r="BW31" s="703" t="s">
        <v>2323</v>
      </c>
      <c r="BX31" s="707" t="s">
        <v>2300</v>
      </c>
      <c r="BY31" s="708"/>
      <c r="BZ31" s="709"/>
      <c r="CA31" s="422"/>
      <c r="CB31" s="709"/>
      <c r="CC31" s="709"/>
      <c r="CD31" s="422"/>
      <c r="CE31" s="709"/>
      <c r="CF31" s="708"/>
      <c r="CG31" s="709"/>
      <c r="CH31" s="890"/>
      <c r="CI31" s="710">
        <f t="shared" si="0"/>
        <v>0</v>
      </c>
      <c r="CJ31" s="710">
        <f t="shared" si="1"/>
        <v>0</v>
      </c>
      <c r="CK31" s="710">
        <f t="shared" si="2"/>
        <v>0</v>
      </c>
      <c r="CL31" s="710">
        <f t="shared" si="3"/>
        <v>0</v>
      </c>
      <c r="CM31" s="709" t="b">
        <f>COUNTIF($Z$3:$Z307,$Z31)&gt;1</f>
        <v>0</v>
      </c>
      <c r="CN31" s="709"/>
      <c r="CO31" s="709"/>
      <c r="CP31" s="709"/>
    </row>
    <row r="32" spans="1:94" ht="15.75" customHeight="1">
      <c r="A32" s="703" t="s">
        <v>10</v>
      </c>
      <c r="B32" s="703" t="s">
        <v>27</v>
      </c>
      <c r="C32" s="703" t="s">
        <v>28</v>
      </c>
      <c r="D32" s="63" t="s">
        <v>29</v>
      </c>
      <c r="E32" s="703" t="s">
        <v>30</v>
      </c>
      <c r="F32" s="315" t="str">
        <f t="array" ref="F32">IFERROR(INDEX(UIID!$K$2:$K999, MATCH(CONCATENATE(B32,D32,G32,J32), UIID!$B$2:$B999&amp;UIID!$D$2:$D999&amp;UIID!$G$2:$G999&amp;UIID!$H$2:$H999, 0),), "Not Found")</f>
        <v>Not Found</v>
      </c>
      <c r="G32" s="703" t="s">
        <v>1836</v>
      </c>
      <c r="H32" s="703"/>
      <c r="I32" s="703"/>
      <c r="J32" s="703" t="s">
        <v>1837</v>
      </c>
      <c r="K32" s="703"/>
      <c r="L32" s="703"/>
      <c r="M32" s="703">
        <v>9702573244</v>
      </c>
      <c r="N32" s="703"/>
      <c r="O32" s="703" t="s">
        <v>15</v>
      </c>
      <c r="P32" s="703" t="s">
        <v>16</v>
      </c>
      <c r="Q32" s="703"/>
      <c r="R32" s="703" t="s">
        <v>21</v>
      </c>
      <c r="S32" s="703" t="s">
        <v>3006</v>
      </c>
      <c r="T32" s="703"/>
      <c r="U32" s="703" t="s">
        <v>822</v>
      </c>
      <c r="V32" s="703"/>
      <c r="W32" s="703"/>
      <c r="X32" s="703" t="s">
        <v>22</v>
      </c>
      <c r="Y32" s="703" t="s">
        <v>1239</v>
      </c>
      <c r="Z32" s="703" t="s">
        <v>1838</v>
      </c>
      <c r="AA32" s="704">
        <v>43553</v>
      </c>
      <c r="AB32" s="703"/>
      <c r="AC32" s="703" t="s">
        <v>4158</v>
      </c>
      <c r="AD32" s="703"/>
      <c r="AE32" s="703" t="s">
        <v>4168</v>
      </c>
      <c r="AF32" s="703" t="s">
        <v>8813</v>
      </c>
      <c r="AG32" s="703" t="s">
        <v>8814</v>
      </c>
      <c r="AH32" s="703" t="s">
        <v>8815</v>
      </c>
      <c r="AI32" s="712">
        <v>45162</v>
      </c>
      <c r="AJ32" s="703"/>
      <c r="AK32" s="703"/>
      <c r="AL32" s="705">
        <v>44993</v>
      </c>
      <c r="AM32" s="703" t="s">
        <v>8675</v>
      </c>
      <c r="AN32" s="703"/>
      <c r="AO32" s="703"/>
      <c r="AP32" s="703"/>
      <c r="AQ32" s="703"/>
      <c r="AR32" s="703"/>
      <c r="AS32" s="703"/>
      <c r="AT32" s="703"/>
      <c r="AU32" s="703"/>
      <c r="AV32" s="703"/>
      <c r="AW32" s="703"/>
      <c r="AX32" s="703"/>
      <c r="AY32" s="703"/>
      <c r="AZ32" s="703"/>
      <c r="BA32" s="703"/>
      <c r="BB32" s="703"/>
      <c r="BC32" s="703"/>
      <c r="BD32" s="703"/>
      <c r="BE32" s="703"/>
      <c r="BF32" s="703"/>
      <c r="BG32" s="703"/>
      <c r="BH32" s="703"/>
      <c r="BI32" s="703"/>
      <c r="BJ32" s="703"/>
      <c r="BK32" s="703"/>
      <c r="BL32" s="703"/>
      <c r="BM32" s="703"/>
      <c r="BN32" s="703"/>
      <c r="BO32" s="703"/>
      <c r="BP32" s="703"/>
      <c r="BQ32" s="703"/>
      <c r="BR32" s="703"/>
      <c r="BS32" s="416" t="b">
        <v>0</v>
      </c>
      <c r="BT32" s="703" t="s">
        <v>2312</v>
      </c>
      <c r="BU32" s="703">
        <v>2023</v>
      </c>
      <c r="BV32" s="706">
        <v>44999</v>
      </c>
      <c r="BW32" s="703" t="s">
        <v>2323</v>
      </c>
      <c r="BX32" s="707" t="s">
        <v>8816</v>
      </c>
      <c r="BY32" s="708"/>
      <c r="BZ32" s="709"/>
      <c r="CA32" s="422"/>
      <c r="CB32" s="709"/>
      <c r="CC32" s="709"/>
      <c r="CD32" s="422"/>
      <c r="CE32" s="709"/>
      <c r="CF32" s="708"/>
      <c r="CG32" s="709"/>
      <c r="CH32" s="890"/>
      <c r="CI32" s="710">
        <f t="shared" si="0"/>
        <v>0</v>
      </c>
      <c r="CJ32" s="710">
        <f t="shared" si="1"/>
        <v>0</v>
      </c>
      <c r="CK32" s="710">
        <f t="shared" si="2"/>
        <v>0</v>
      </c>
      <c r="CL32" s="710">
        <f t="shared" si="3"/>
        <v>0</v>
      </c>
      <c r="CM32" s="709" t="b">
        <f>COUNTIF($Z$3:$Z307,$Z32)&gt;1</f>
        <v>0</v>
      </c>
      <c r="CN32" s="709"/>
      <c r="CO32" s="709"/>
      <c r="CP32" s="709"/>
    </row>
    <row r="33" spans="1:94" ht="15.75" customHeight="1">
      <c r="A33" s="703" t="s">
        <v>10</v>
      </c>
      <c r="B33" s="703" t="s">
        <v>27</v>
      </c>
      <c r="C33" s="703" t="s">
        <v>123</v>
      </c>
      <c r="D33" s="703" t="s">
        <v>130</v>
      </c>
      <c r="E33" s="703" t="s">
        <v>509</v>
      </c>
      <c r="F33" s="315" t="str">
        <f t="array" ref="F33">IFERROR(INDEX(UIID!$K$2:$K999, MATCH(CONCATENATE(B33,D33,G33,J33), UIID!$B$2:$B999&amp;UIID!$D$2:$D999&amp;UIID!$G$2:$G999&amp;UIID!$H$2:$H999, 0),), "Not Found")</f>
        <v>Not Found</v>
      </c>
      <c r="G33" s="703" t="s">
        <v>1877</v>
      </c>
      <c r="H33" s="703"/>
      <c r="I33" s="703"/>
      <c r="J33" s="703" t="s">
        <v>1878</v>
      </c>
      <c r="K33" s="703"/>
      <c r="L33" s="703"/>
      <c r="M33" s="703">
        <v>9757961532</v>
      </c>
      <c r="N33" s="703"/>
      <c r="O33" s="703" t="s">
        <v>15</v>
      </c>
      <c r="P33" s="703" t="s">
        <v>16</v>
      </c>
      <c r="Q33" s="703"/>
      <c r="R33" s="703" t="s">
        <v>21</v>
      </c>
      <c r="S33" s="703" t="s">
        <v>3006</v>
      </c>
      <c r="T33" s="703"/>
      <c r="U33" s="703" t="s">
        <v>1879</v>
      </c>
      <c r="V33" s="703"/>
      <c r="W33" s="703"/>
      <c r="X33" s="703" t="s">
        <v>22</v>
      </c>
      <c r="Y33" s="703" t="s">
        <v>232</v>
      </c>
      <c r="Z33" s="703" t="s">
        <v>1880</v>
      </c>
      <c r="AA33" s="704">
        <v>43602</v>
      </c>
      <c r="AB33" s="703"/>
      <c r="AC33" s="703" t="s">
        <v>4158</v>
      </c>
      <c r="AD33" s="703"/>
      <c r="AE33" s="703" t="s">
        <v>4159</v>
      </c>
      <c r="AF33" s="703"/>
      <c r="AG33" s="703" t="s">
        <v>8817</v>
      </c>
      <c r="AH33" s="703" t="s">
        <v>8818</v>
      </c>
      <c r="AI33" s="723">
        <v>44470</v>
      </c>
      <c r="AJ33" s="703"/>
      <c r="AK33" s="703"/>
      <c r="AL33" s="705">
        <v>45202</v>
      </c>
      <c r="AM33" s="703" t="s">
        <v>2297</v>
      </c>
      <c r="AN33" s="703"/>
      <c r="AO33" s="703"/>
      <c r="AP33" s="703"/>
      <c r="AQ33" s="703"/>
      <c r="AR33" s="703"/>
      <c r="AS33" s="703"/>
      <c r="AT33" s="703"/>
      <c r="AU33" s="703"/>
      <c r="AV33" s="703"/>
      <c r="AW33" s="703"/>
      <c r="AX33" s="703"/>
      <c r="AY33" s="703"/>
      <c r="AZ33" s="703"/>
      <c r="BA33" s="703"/>
      <c r="BB33" s="703"/>
      <c r="BC33" s="703"/>
      <c r="BD33" s="703"/>
      <c r="BE33" s="703"/>
      <c r="BF33" s="703"/>
      <c r="BG33" s="703"/>
      <c r="BH33" s="703"/>
      <c r="BI33" s="703"/>
      <c r="BJ33" s="703"/>
      <c r="BK33" s="703"/>
      <c r="BL33" s="703"/>
      <c r="BM33" s="703"/>
      <c r="BN33" s="703"/>
      <c r="BO33" s="703"/>
      <c r="BP33" s="703"/>
      <c r="BQ33" s="703"/>
      <c r="BR33" s="703"/>
      <c r="BS33" s="416" t="b">
        <v>0</v>
      </c>
      <c r="BT33" s="703" t="s">
        <v>2330</v>
      </c>
      <c r="BU33" s="703">
        <v>2023</v>
      </c>
      <c r="BV33" s="706">
        <v>45202</v>
      </c>
      <c r="BW33" s="703" t="s">
        <v>2323</v>
      </c>
      <c r="BX33" s="707"/>
      <c r="BY33" s="708"/>
      <c r="BZ33" s="709"/>
      <c r="CA33" s="422"/>
      <c r="CB33" s="709"/>
      <c r="CC33" s="709"/>
      <c r="CD33" s="422"/>
      <c r="CE33" s="709"/>
      <c r="CF33" s="708"/>
      <c r="CG33" s="709"/>
      <c r="CH33" s="890"/>
      <c r="CI33" s="710">
        <f t="shared" si="0"/>
        <v>0</v>
      </c>
      <c r="CJ33" s="710">
        <f t="shared" si="1"/>
        <v>0</v>
      </c>
      <c r="CK33" s="710">
        <f t="shared" si="2"/>
        <v>0</v>
      </c>
      <c r="CL33" s="710">
        <f t="shared" si="3"/>
        <v>0</v>
      </c>
      <c r="CM33" s="709" t="b">
        <f>COUNTIF($Z$3:$Z307,$Z33)&gt;1</f>
        <v>0</v>
      </c>
      <c r="CN33" s="709"/>
      <c r="CO33" s="709"/>
      <c r="CP33" s="709"/>
    </row>
    <row r="34" spans="1:94" ht="15.75" customHeight="1">
      <c r="A34" s="703" t="s">
        <v>10</v>
      </c>
      <c r="B34" s="703" t="s">
        <v>27</v>
      </c>
      <c r="C34" s="703" t="s">
        <v>28</v>
      </c>
      <c r="D34" s="703" t="s">
        <v>29</v>
      </c>
      <c r="E34" s="703" t="s">
        <v>30</v>
      </c>
      <c r="F34" s="315" t="str">
        <f t="array" ref="F34">IFERROR(INDEX(UIID!$K$2:$K999, MATCH(CONCATENATE(B34,D34,G34,J34), UIID!$B$2:$B999&amp;UIID!$D$2:$D999&amp;UIID!$G$2:$G999&amp;UIID!$H$2:$H999, 0),), "Not Found")</f>
        <v>Not Found</v>
      </c>
      <c r="G34" s="703" t="s">
        <v>2023</v>
      </c>
      <c r="H34" s="703"/>
      <c r="I34" s="703"/>
      <c r="J34" s="703" t="s">
        <v>2024</v>
      </c>
      <c r="K34" s="703"/>
      <c r="L34" s="703"/>
      <c r="M34" s="703" t="s">
        <v>2025</v>
      </c>
      <c r="N34" s="703" t="s">
        <v>8819</v>
      </c>
      <c r="O34" s="703" t="s">
        <v>15</v>
      </c>
      <c r="P34" s="703" t="s">
        <v>16</v>
      </c>
      <c r="Q34" s="703"/>
      <c r="R34" s="703" t="s">
        <v>21</v>
      </c>
      <c r="S34" s="703" t="s">
        <v>3006</v>
      </c>
      <c r="T34" s="703"/>
      <c r="U34" s="703" t="s">
        <v>2026</v>
      </c>
      <c r="V34" s="703"/>
      <c r="W34" s="703"/>
      <c r="X34" s="703" t="s">
        <v>22</v>
      </c>
      <c r="Y34" s="703" t="s">
        <v>2027</v>
      </c>
      <c r="Z34" s="703" t="s">
        <v>2028</v>
      </c>
      <c r="AA34" s="704">
        <v>45029</v>
      </c>
      <c r="AB34" s="705">
        <v>46857</v>
      </c>
      <c r="AC34" s="703" t="s">
        <v>4158</v>
      </c>
      <c r="AD34" s="703"/>
      <c r="AE34" s="703" t="s">
        <v>4159</v>
      </c>
      <c r="AF34" s="703"/>
      <c r="AG34" s="703" t="s">
        <v>8820</v>
      </c>
      <c r="AH34" s="703" t="s">
        <v>8821</v>
      </c>
      <c r="AI34" s="712">
        <v>45502</v>
      </c>
      <c r="AJ34" s="703"/>
      <c r="AK34" s="703"/>
      <c r="AL34" s="705">
        <v>45429</v>
      </c>
      <c r="AM34" s="703" t="s">
        <v>2296</v>
      </c>
      <c r="AN34" s="703"/>
      <c r="AO34" s="703"/>
      <c r="AP34" s="703"/>
      <c r="AQ34" s="703"/>
      <c r="AR34" s="703"/>
      <c r="AS34" s="703"/>
      <c r="AT34" s="703"/>
      <c r="AU34" s="703"/>
      <c r="AV34" s="703"/>
      <c r="AW34" s="703"/>
      <c r="AX34" s="703"/>
      <c r="AY34" s="703"/>
      <c r="AZ34" s="703"/>
      <c r="BA34" s="703"/>
      <c r="BB34" s="703"/>
      <c r="BC34" s="703"/>
      <c r="BD34" s="703"/>
      <c r="BE34" s="703"/>
      <c r="BF34" s="703"/>
      <c r="BG34" s="703"/>
      <c r="BH34" s="703"/>
      <c r="BI34" s="703"/>
      <c r="BJ34" s="703"/>
      <c r="BK34" s="703"/>
      <c r="BL34" s="703"/>
      <c r="BM34" s="703"/>
      <c r="BN34" s="703"/>
      <c r="BO34" s="703"/>
      <c r="BP34" s="703"/>
      <c r="BQ34" s="703"/>
      <c r="BR34" s="703"/>
      <c r="BS34" s="416" t="b">
        <v>0</v>
      </c>
      <c r="BT34" s="703" t="s">
        <v>2317</v>
      </c>
      <c r="BU34" s="703">
        <v>2024</v>
      </c>
      <c r="BV34" s="706">
        <v>45432</v>
      </c>
      <c r="BW34" s="703" t="s">
        <v>2323</v>
      </c>
      <c r="BX34" s="707" t="s">
        <v>4233</v>
      </c>
      <c r="BY34" s="713"/>
      <c r="BZ34" s="709"/>
      <c r="CA34" s="714"/>
      <c r="CB34" s="709"/>
      <c r="CC34" s="709"/>
      <c r="CD34" s="714"/>
      <c r="CE34" s="709"/>
      <c r="CF34" s="713"/>
      <c r="CG34" s="709"/>
      <c r="CH34" s="893">
        <v>43790</v>
      </c>
      <c r="CI34" s="710">
        <f t="shared" si="0"/>
        <v>0</v>
      </c>
      <c r="CJ34" s="710">
        <f t="shared" si="1"/>
        <v>0</v>
      </c>
      <c r="CK34" s="710">
        <f t="shared" si="2"/>
        <v>0</v>
      </c>
      <c r="CL34" s="710">
        <f t="shared" si="3"/>
        <v>0</v>
      </c>
      <c r="CM34" s="709" t="b">
        <f>COUNTIF($Z$3:$Z307,$Z34)&gt;1</f>
        <v>0</v>
      </c>
      <c r="CN34" s="709"/>
      <c r="CO34" s="709"/>
      <c r="CP34" s="709"/>
    </row>
    <row r="35" spans="1:94" ht="15.75" customHeight="1">
      <c r="A35" s="703" t="s">
        <v>10</v>
      </c>
      <c r="B35" s="703" t="s">
        <v>27</v>
      </c>
      <c r="C35" s="703" t="s">
        <v>123</v>
      </c>
      <c r="D35" s="703" t="s">
        <v>159</v>
      </c>
      <c r="E35" s="703" t="s">
        <v>509</v>
      </c>
      <c r="F35" s="315" t="str">
        <f t="array" ref="F35">IFERROR(INDEX(UIID!$K$2:$K999, MATCH(CONCATENATE(B35,D35,G35,J35), UIID!$B$2:$B999&amp;UIID!$D$2:$D999&amp;UIID!$G$2:$G999&amp;UIID!$H$2:$H999, 0),), "Not Found")</f>
        <v>0712-0016</v>
      </c>
      <c r="G35" s="703" t="s">
        <v>8823</v>
      </c>
      <c r="H35" s="703"/>
      <c r="I35" s="703"/>
      <c r="J35" s="703" t="s">
        <v>2033</v>
      </c>
      <c r="K35" s="703"/>
      <c r="L35" s="703"/>
      <c r="M35" s="703">
        <v>9753950543</v>
      </c>
      <c r="N35" s="703"/>
      <c r="O35" s="703" t="s">
        <v>15</v>
      </c>
      <c r="P35" s="703" t="s">
        <v>1449</v>
      </c>
      <c r="Q35" s="703"/>
      <c r="R35" s="703" t="s">
        <v>5421</v>
      </c>
      <c r="S35" s="703" t="s">
        <v>125</v>
      </c>
      <c r="T35" s="703" t="s">
        <v>973</v>
      </c>
      <c r="U35" s="703"/>
      <c r="V35" s="703"/>
      <c r="W35" s="703"/>
      <c r="X35" s="703" t="s">
        <v>4164</v>
      </c>
      <c r="Y35" s="703" t="s">
        <v>2037</v>
      </c>
      <c r="Z35" s="703" t="s">
        <v>2038</v>
      </c>
      <c r="AA35" s="704">
        <v>45010</v>
      </c>
      <c r="AB35" s="705">
        <v>46838</v>
      </c>
      <c r="AC35" s="703" t="s">
        <v>4158</v>
      </c>
      <c r="AD35" s="703"/>
      <c r="AE35" s="703" t="s">
        <v>4159</v>
      </c>
      <c r="AF35" s="703"/>
      <c r="AG35" s="703" t="s">
        <v>8825</v>
      </c>
      <c r="AH35" s="703" t="s">
        <v>8826</v>
      </c>
      <c r="AI35" s="703" t="s">
        <v>8827</v>
      </c>
      <c r="AJ35" s="703"/>
      <c r="AK35" s="703"/>
      <c r="AL35" s="705">
        <v>45420</v>
      </c>
      <c r="AM35" s="703" t="s">
        <v>8675</v>
      </c>
      <c r="AN35" s="703"/>
      <c r="AO35" s="703"/>
      <c r="AP35" s="703"/>
      <c r="AQ35" s="703"/>
      <c r="AR35" s="703"/>
      <c r="AS35" s="703"/>
      <c r="AT35" s="703"/>
      <c r="AU35" s="703"/>
      <c r="AV35" s="703"/>
      <c r="AW35" s="703"/>
      <c r="AX35" s="703"/>
      <c r="AY35" s="703"/>
      <c r="AZ35" s="703"/>
      <c r="BA35" s="703"/>
      <c r="BB35" s="703"/>
      <c r="BC35" s="703"/>
      <c r="BD35" s="703"/>
      <c r="BE35" s="703"/>
      <c r="BF35" s="703"/>
      <c r="BG35" s="703"/>
      <c r="BH35" s="703"/>
      <c r="BI35" s="703"/>
      <c r="BJ35" s="703"/>
      <c r="BK35" s="703"/>
      <c r="BL35" s="703"/>
      <c r="BM35" s="703"/>
      <c r="BN35" s="703"/>
      <c r="BO35" s="703"/>
      <c r="BP35" s="703"/>
      <c r="BQ35" s="703"/>
      <c r="BR35" s="703" t="s">
        <v>4516</v>
      </c>
      <c r="BS35" s="416" t="b">
        <v>0</v>
      </c>
      <c r="BT35" s="703" t="s">
        <v>2317</v>
      </c>
      <c r="BU35" s="703">
        <v>2024</v>
      </c>
      <c r="BV35" s="706">
        <v>45421</v>
      </c>
      <c r="BW35" s="703" t="s">
        <v>2323</v>
      </c>
      <c r="BX35" s="707" t="s">
        <v>8829</v>
      </c>
      <c r="BY35" s="724"/>
      <c r="BZ35" s="725"/>
      <c r="CA35" s="714"/>
      <c r="CB35" s="725"/>
      <c r="CC35" s="725"/>
      <c r="CD35" s="714"/>
      <c r="CE35" s="725"/>
      <c r="CF35" s="724"/>
      <c r="CG35" s="725"/>
      <c r="CH35" s="893">
        <v>43847</v>
      </c>
      <c r="CI35" s="710">
        <f t="shared" si="0"/>
        <v>0</v>
      </c>
      <c r="CJ35" s="710">
        <f t="shared" si="1"/>
        <v>0</v>
      </c>
      <c r="CK35" s="710">
        <f t="shared" si="2"/>
        <v>0</v>
      </c>
      <c r="CL35" s="710">
        <f t="shared" si="3"/>
        <v>0</v>
      </c>
      <c r="CM35" s="709" t="b">
        <f>COUNTIF($Z$3:$Z305,$Z35)&gt;1</f>
        <v>0</v>
      </c>
      <c r="CN35" s="709"/>
      <c r="CO35" s="709"/>
      <c r="CP35" s="709"/>
    </row>
    <row r="36" spans="1:94" ht="15.75" customHeight="1">
      <c r="A36" s="703" t="s">
        <v>10</v>
      </c>
      <c r="B36" s="703" t="s">
        <v>27</v>
      </c>
      <c r="C36" s="703" t="s">
        <v>123</v>
      </c>
      <c r="D36" s="703" t="s">
        <v>159</v>
      </c>
      <c r="E36" s="703" t="s">
        <v>509</v>
      </c>
      <c r="F36" s="315" t="str">
        <f t="array" ref="F36">IFERROR(INDEX(UIID!$K$2:$K999, MATCH(CONCATENATE(B36,D36,G36,J36), UIID!$B$2:$B999&amp;UIID!$D$2:$D999&amp;UIID!$G$2:$G999&amp;UIID!$H$2:$H999, 0),), "Not Found")</f>
        <v>0712-0016</v>
      </c>
      <c r="G36" s="703" t="s">
        <v>8823</v>
      </c>
      <c r="H36" s="703"/>
      <c r="I36" s="703"/>
      <c r="J36" s="703" t="s">
        <v>2033</v>
      </c>
      <c r="K36" s="703"/>
      <c r="L36" s="703"/>
      <c r="M36" s="703">
        <v>9753950543</v>
      </c>
      <c r="N36" s="703"/>
      <c r="O36" s="703" t="s">
        <v>15</v>
      </c>
      <c r="P36" s="703" t="s">
        <v>1449</v>
      </c>
      <c r="Q36" s="703"/>
      <c r="R36" s="703" t="s">
        <v>5421</v>
      </c>
      <c r="S36" s="703" t="s">
        <v>125</v>
      </c>
      <c r="T36" s="703" t="s">
        <v>3407</v>
      </c>
      <c r="U36" s="703"/>
      <c r="V36" s="703"/>
      <c r="W36" s="703"/>
      <c r="X36" s="703" t="s">
        <v>4164</v>
      </c>
      <c r="Y36" s="703" t="s">
        <v>2037</v>
      </c>
      <c r="Z36" s="703" t="s">
        <v>2039</v>
      </c>
      <c r="AA36" s="704">
        <v>45010</v>
      </c>
      <c r="AB36" s="705">
        <v>46838</v>
      </c>
      <c r="AC36" s="703" t="s">
        <v>4158</v>
      </c>
      <c r="AD36" s="703"/>
      <c r="AE36" s="703" t="s">
        <v>4159</v>
      </c>
      <c r="AF36" s="703"/>
      <c r="AG36" s="703" t="s">
        <v>8825</v>
      </c>
      <c r="AH36" s="703" t="s">
        <v>8826</v>
      </c>
      <c r="AI36" s="703" t="s">
        <v>8827</v>
      </c>
      <c r="AJ36" s="703"/>
      <c r="AK36" s="703"/>
      <c r="AL36" s="705">
        <v>45420</v>
      </c>
      <c r="AM36" s="703" t="s">
        <v>8675</v>
      </c>
      <c r="AN36" s="703"/>
      <c r="AO36" s="703"/>
      <c r="AP36" s="703"/>
      <c r="AQ36" s="703"/>
      <c r="AR36" s="703"/>
      <c r="AS36" s="703"/>
      <c r="AT36" s="703"/>
      <c r="AU36" s="703"/>
      <c r="AV36" s="703"/>
      <c r="AW36" s="703"/>
      <c r="AX36" s="703"/>
      <c r="AY36" s="703"/>
      <c r="AZ36" s="703"/>
      <c r="BA36" s="703"/>
      <c r="BB36" s="703"/>
      <c r="BC36" s="703"/>
      <c r="BD36" s="703"/>
      <c r="BE36" s="703"/>
      <c r="BF36" s="703"/>
      <c r="BG36" s="703"/>
      <c r="BH36" s="703"/>
      <c r="BI36" s="703"/>
      <c r="BJ36" s="703"/>
      <c r="BK36" s="703"/>
      <c r="BL36" s="703"/>
      <c r="BM36" s="703"/>
      <c r="BN36" s="703"/>
      <c r="BO36" s="703"/>
      <c r="BP36" s="703"/>
      <c r="BQ36" s="703"/>
      <c r="BR36" s="703" t="s">
        <v>4516</v>
      </c>
      <c r="BS36" s="416" t="b">
        <v>0</v>
      </c>
      <c r="BT36" s="703" t="s">
        <v>2317</v>
      </c>
      <c r="BU36" s="703">
        <v>2024</v>
      </c>
      <c r="BV36" s="706">
        <v>45421</v>
      </c>
      <c r="BW36" s="703" t="s">
        <v>2323</v>
      </c>
      <c r="BX36" s="707" t="s">
        <v>8829</v>
      </c>
      <c r="BY36" s="724"/>
      <c r="BZ36" s="725"/>
      <c r="CA36" s="714"/>
      <c r="CB36" s="725"/>
      <c r="CC36" s="725"/>
      <c r="CD36" s="714"/>
      <c r="CE36" s="725"/>
      <c r="CF36" s="724"/>
      <c r="CG36" s="725"/>
      <c r="CH36" s="893">
        <v>43847</v>
      </c>
      <c r="CI36" s="710">
        <f t="shared" si="0"/>
        <v>0</v>
      </c>
      <c r="CJ36" s="710">
        <f t="shared" si="1"/>
        <v>0</v>
      </c>
      <c r="CK36" s="710">
        <f t="shared" si="2"/>
        <v>0</v>
      </c>
      <c r="CL36" s="710">
        <f t="shared" si="3"/>
        <v>0</v>
      </c>
      <c r="CM36" s="709" t="b">
        <f>COUNTIF($Z$3:$Z305,$Z36)&gt;1</f>
        <v>0</v>
      </c>
      <c r="CN36" s="709"/>
      <c r="CO36" s="709"/>
      <c r="CP36" s="709"/>
    </row>
    <row r="37" spans="1:94" ht="15.75" customHeight="1">
      <c r="A37" s="703" t="s">
        <v>10</v>
      </c>
      <c r="B37" s="703" t="s">
        <v>27</v>
      </c>
      <c r="C37" s="703" t="s">
        <v>123</v>
      </c>
      <c r="D37" s="703" t="s">
        <v>159</v>
      </c>
      <c r="E37" s="703" t="s">
        <v>509</v>
      </c>
      <c r="F37" s="315" t="str">
        <f t="array" ref="F37">IFERROR(INDEX(UIID!$K$2:$K999, MATCH(CONCATENATE(B37,D37,G37,J37), UIID!$B$2:$B999&amp;UIID!$D$2:$D999&amp;UIID!$G$2:$G999&amp;UIID!$H$2:$H999, 0),), "Not Found")</f>
        <v>0712-0016</v>
      </c>
      <c r="G37" s="703" t="s">
        <v>8823</v>
      </c>
      <c r="H37" s="703"/>
      <c r="I37" s="703"/>
      <c r="J37" s="703" t="s">
        <v>2033</v>
      </c>
      <c r="K37" s="703"/>
      <c r="L37" s="703"/>
      <c r="M37" s="703">
        <v>9753950543</v>
      </c>
      <c r="N37" s="703"/>
      <c r="O37" s="703" t="s">
        <v>15</v>
      </c>
      <c r="P37" s="703" t="s">
        <v>1449</v>
      </c>
      <c r="Q37" s="703"/>
      <c r="R37" s="703" t="s">
        <v>5421</v>
      </c>
      <c r="S37" s="703" t="s">
        <v>125</v>
      </c>
      <c r="T37" s="703" t="s">
        <v>965</v>
      </c>
      <c r="U37" s="703"/>
      <c r="V37" s="703"/>
      <c r="W37" s="703"/>
      <c r="X37" s="703" t="s">
        <v>4164</v>
      </c>
      <c r="Y37" s="703" t="s">
        <v>2041</v>
      </c>
      <c r="Z37" s="703" t="s">
        <v>2042</v>
      </c>
      <c r="AA37" s="704">
        <v>45010</v>
      </c>
      <c r="AB37" s="705">
        <v>46838</v>
      </c>
      <c r="AC37" s="703" t="s">
        <v>4158</v>
      </c>
      <c r="AD37" s="703"/>
      <c r="AE37" s="703" t="s">
        <v>4159</v>
      </c>
      <c r="AF37" s="703"/>
      <c r="AG37" s="703" t="s">
        <v>8831</v>
      </c>
      <c r="AH37" s="703" t="s">
        <v>8832</v>
      </c>
      <c r="AI37" s="712">
        <v>45549</v>
      </c>
      <c r="AJ37" s="703"/>
      <c r="AK37" s="703"/>
      <c r="AL37" s="705">
        <v>45420</v>
      </c>
      <c r="AM37" s="703" t="s">
        <v>8675</v>
      </c>
      <c r="AN37" s="703"/>
      <c r="AO37" s="703"/>
      <c r="AP37" s="703"/>
      <c r="AQ37" s="703"/>
      <c r="AR37" s="703"/>
      <c r="AS37" s="703"/>
      <c r="AT37" s="703"/>
      <c r="AU37" s="703"/>
      <c r="AV37" s="703"/>
      <c r="AW37" s="703"/>
      <c r="AX37" s="703"/>
      <c r="AY37" s="703"/>
      <c r="AZ37" s="703"/>
      <c r="BA37" s="703"/>
      <c r="BB37" s="703"/>
      <c r="BC37" s="703"/>
      <c r="BD37" s="703"/>
      <c r="BE37" s="703"/>
      <c r="BF37" s="703"/>
      <c r="BG37" s="703"/>
      <c r="BH37" s="703"/>
      <c r="BI37" s="703"/>
      <c r="BJ37" s="703"/>
      <c r="BK37" s="703"/>
      <c r="BL37" s="703"/>
      <c r="BM37" s="703"/>
      <c r="BN37" s="703"/>
      <c r="BO37" s="703"/>
      <c r="BP37" s="703"/>
      <c r="BQ37" s="703"/>
      <c r="BR37" s="703" t="s">
        <v>4516</v>
      </c>
      <c r="BS37" s="416" t="b">
        <v>0</v>
      </c>
      <c r="BT37" s="703" t="s">
        <v>2317</v>
      </c>
      <c r="BU37" s="703">
        <v>2024</v>
      </c>
      <c r="BV37" s="706">
        <v>45421</v>
      </c>
      <c r="BW37" s="703" t="s">
        <v>2323</v>
      </c>
      <c r="BX37" s="707" t="s">
        <v>8829</v>
      </c>
      <c r="BY37" s="724"/>
      <c r="BZ37" s="725"/>
      <c r="CA37" s="714"/>
      <c r="CB37" s="725"/>
      <c r="CC37" s="725"/>
      <c r="CD37" s="714"/>
      <c r="CE37" s="725"/>
      <c r="CF37" s="724"/>
      <c r="CG37" s="725"/>
      <c r="CH37" s="893">
        <v>43847</v>
      </c>
      <c r="CI37" s="710">
        <f t="shared" si="0"/>
        <v>0</v>
      </c>
      <c r="CJ37" s="710">
        <f t="shared" si="1"/>
        <v>0</v>
      </c>
      <c r="CK37" s="710">
        <f t="shared" si="2"/>
        <v>0</v>
      </c>
      <c r="CL37" s="710">
        <f t="shared" si="3"/>
        <v>0</v>
      </c>
      <c r="CM37" s="709" t="b">
        <f>COUNTIF($Z$3:$Z304,$Z37)&gt;1</f>
        <v>0</v>
      </c>
      <c r="CN37" s="709"/>
      <c r="CO37" s="709"/>
      <c r="CP37" s="709"/>
    </row>
    <row r="38" spans="1:94" ht="15.75" customHeight="1">
      <c r="A38" s="703" t="s">
        <v>10</v>
      </c>
      <c r="B38" s="703" t="s">
        <v>27</v>
      </c>
      <c r="C38" s="703" t="s">
        <v>123</v>
      </c>
      <c r="D38" s="703" t="s">
        <v>159</v>
      </c>
      <c r="E38" s="703" t="s">
        <v>509</v>
      </c>
      <c r="F38" s="315" t="str">
        <f t="array" ref="F38">IFERROR(INDEX(UIID!$K$2:$K999, MATCH(CONCATENATE(B38,D38,G38,J38), UIID!$B$2:$B999&amp;UIID!$D$2:$D999&amp;UIID!$G$2:$G999&amp;UIID!$H$2:$H999, 0),), "Not Found")</f>
        <v>0712-0016</v>
      </c>
      <c r="G38" s="703" t="s">
        <v>8823</v>
      </c>
      <c r="H38" s="703"/>
      <c r="I38" s="703"/>
      <c r="J38" s="703" t="s">
        <v>2033</v>
      </c>
      <c r="K38" s="703"/>
      <c r="L38" s="703"/>
      <c r="M38" s="703">
        <v>9753950543</v>
      </c>
      <c r="N38" s="703"/>
      <c r="O38" s="703" t="s">
        <v>15</v>
      </c>
      <c r="P38" s="703" t="s">
        <v>1449</v>
      </c>
      <c r="Q38" s="703"/>
      <c r="R38" s="703" t="s">
        <v>5421</v>
      </c>
      <c r="S38" s="703" t="s">
        <v>125</v>
      </c>
      <c r="T38" s="703" t="s">
        <v>968</v>
      </c>
      <c r="U38" s="703"/>
      <c r="V38" s="703"/>
      <c r="W38" s="703"/>
      <c r="X38" s="703" t="s">
        <v>4164</v>
      </c>
      <c r="Y38" s="703" t="s">
        <v>2037</v>
      </c>
      <c r="Z38" s="703" t="s">
        <v>2043</v>
      </c>
      <c r="AA38" s="704">
        <v>45010</v>
      </c>
      <c r="AB38" s="705">
        <v>46838</v>
      </c>
      <c r="AC38" s="703" t="s">
        <v>4158</v>
      </c>
      <c r="AD38" s="703"/>
      <c r="AE38" s="703" t="s">
        <v>4159</v>
      </c>
      <c r="AF38" s="703"/>
      <c r="AG38" s="703" t="s">
        <v>8833</v>
      </c>
      <c r="AH38" s="703" t="s">
        <v>8834</v>
      </c>
      <c r="AI38" s="712">
        <v>45549</v>
      </c>
      <c r="AJ38" s="703"/>
      <c r="AK38" s="703"/>
      <c r="AL38" s="705">
        <v>45420</v>
      </c>
      <c r="AM38" s="703" t="s">
        <v>8675</v>
      </c>
      <c r="AN38" s="703"/>
      <c r="AO38" s="703"/>
      <c r="AP38" s="703"/>
      <c r="AQ38" s="703"/>
      <c r="AR38" s="703"/>
      <c r="AS38" s="703"/>
      <c r="AT38" s="703"/>
      <c r="AU38" s="703"/>
      <c r="AV38" s="703"/>
      <c r="AW38" s="703"/>
      <c r="AX38" s="703"/>
      <c r="AY38" s="703"/>
      <c r="AZ38" s="703"/>
      <c r="BA38" s="703"/>
      <c r="BB38" s="703"/>
      <c r="BC38" s="703"/>
      <c r="BD38" s="703"/>
      <c r="BE38" s="703"/>
      <c r="BF38" s="703"/>
      <c r="BG38" s="703"/>
      <c r="BH38" s="703"/>
      <c r="BI38" s="703"/>
      <c r="BJ38" s="703"/>
      <c r="BK38" s="703"/>
      <c r="BL38" s="703"/>
      <c r="BM38" s="703"/>
      <c r="BN38" s="703"/>
      <c r="BO38" s="703"/>
      <c r="BP38" s="703"/>
      <c r="BQ38" s="703"/>
      <c r="BR38" s="703" t="s">
        <v>4516</v>
      </c>
      <c r="BS38" s="416" t="b">
        <v>0</v>
      </c>
      <c r="BT38" s="703" t="s">
        <v>2317</v>
      </c>
      <c r="BU38" s="703">
        <v>2024</v>
      </c>
      <c r="BV38" s="706">
        <v>45421</v>
      </c>
      <c r="BW38" s="703" t="s">
        <v>2323</v>
      </c>
      <c r="BX38" s="707" t="s">
        <v>8829</v>
      </c>
      <c r="BY38" s="724"/>
      <c r="BZ38" s="725"/>
      <c r="CA38" s="714"/>
      <c r="CB38" s="725"/>
      <c r="CC38" s="725"/>
      <c r="CD38" s="714"/>
      <c r="CE38" s="725"/>
      <c r="CF38" s="724"/>
      <c r="CG38" s="725"/>
      <c r="CH38" s="893">
        <v>43847</v>
      </c>
      <c r="CI38" s="710">
        <f t="shared" si="0"/>
        <v>0</v>
      </c>
      <c r="CJ38" s="710">
        <f t="shared" si="1"/>
        <v>0</v>
      </c>
      <c r="CK38" s="710">
        <f t="shared" si="2"/>
        <v>0</v>
      </c>
      <c r="CL38" s="710">
        <f t="shared" si="3"/>
        <v>0</v>
      </c>
      <c r="CM38" s="709" t="b">
        <f>COUNTIF($Z$3:$Z304,$Z38)&gt;1</f>
        <v>0</v>
      </c>
      <c r="CN38" s="709"/>
      <c r="CO38" s="709"/>
      <c r="CP38" s="709"/>
    </row>
    <row r="39" spans="1:94" ht="15.75" customHeight="1">
      <c r="A39" s="703" t="s">
        <v>10</v>
      </c>
      <c r="B39" s="703" t="s">
        <v>27</v>
      </c>
      <c r="C39" s="703" t="s">
        <v>28</v>
      </c>
      <c r="D39" s="703" t="s">
        <v>2149</v>
      </c>
      <c r="E39" s="703" t="s">
        <v>146</v>
      </c>
      <c r="F39" s="315" t="str">
        <f t="array" ref="F39">IFERROR(INDEX(UIID!$K$2:$K999, MATCH(CONCATENATE(B39,D39,G39,J39), UIID!$B$2:$B999&amp;UIID!$D$2:$D999&amp;UIID!$G$2:$G999&amp;UIID!$H$2:$H999, 0),), "Not Found")</f>
        <v>0712-0020</v>
      </c>
      <c r="G39" s="703" t="s">
        <v>2150</v>
      </c>
      <c r="H39" s="703"/>
      <c r="I39" s="703"/>
      <c r="J39" s="703" t="s">
        <v>2151</v>
      </c>
      <c r="K39" s="703"/>
      <c r="L39" s="703"/>
      <c r="M39" s="703">
        <v>9422952781</v>
      </c>
      <c r="N39" s="703" t="s">
        <v>4553</v>
      </c>
      <c r="O39" s="703" t="s">
        <v>15</v>
      </c>
      <c r="P39" s="703" t="s">
        <v>1449</v>
      </c>
      <c r="Q39" s="703"/>
      <c r="R39" s="703" t="s">
        <v>5421</v>
      </c>
      <c r="S39" s="703" t="s">
        <v>125</v>
      </c>
      <c r="T39" s="703" t="s">
        <v>968</v>
      </c>
      <c r="U39" s="703"/>
      <c r="V39" s="703"/>
      <c r="W39" s="703"/>
      <c r="X39" s="703" t="s">
        <v>4164</v>
      </c>
      <c r="Y39" s="703" t="s">
        <v>2037</v>
      </c>
      <c r="Z39" s="703" t="s">
        <v>2152</v>
      </c>
      <c r="AA39" s="704">
        <v>45083</v>
      </c>
      <c r="AB39" s="705">
        <v>46911</v>
      </c>
      <c r="AC39" s="703" t="s">
        <v>4158</v>
      </c>
      <c r="AD39" s="703"/>
      <c r="AE39" s="703" t="s">
        <v>4159</v>
      </c>
      <c r="AF39" s="703"/>
      <c r="AG39" s="703" t="s">
        <v>8840</v>
      </c>
      <c r="AH39" s="703" t="s">
        <v>8841</v>
      </c>
      <c r="AI39" s="703" t="s">
        <v>8842</v>
      </c>
      <c r="AJ39" s="703"/>
      <c r="AK39" s="703"/>
      <c r="AL39" s="705">
        <v>45362</v>
      </c>
      <c r="AM39" s="703" t="s">
        <v>8675</v>
      </c>
      <c r="AN39" s="703"/>
      <c r="AO39" s="703"/>
      <c r="AP39" s="703"/>
      <c r="AQ39" s="703"/>
      <c r="AR39" s="703"/>
      <c r="AS39" s="703"/>
      <c r="AT39" s="703"/>
      <c r="AU39" s="703"/>
      <c r="AV39" s="703"/>
      <c r="AW39" s="703"/>
      <c r="AX39" s="703"/>
      <c r="AY39" s="703"/>
      <c r="AZ39" s="703"/>
      <c r="BA39" s="703"/>
      <c r="BB39" s="703"/>
      <c r="BC39" s="703"/>
      <c r="BD39" s="703"/>
      <c r="BE39" s="703"/>
      <c r="BF39" s="703"/>
      <c r="BG39" s="703"/>
      <c r="BH39" s="703"/>
      <c r="BI39" s="703"/>
      <c r="BJ39" s="703"/>
      <c r="BK39" s="703"/>
      <c r="BL39" s="703"/>
      <c r="BM39" s="703"/>
      <c r="BN39" s="703"/>
      <c r="BO39" s="703"/>
      <c r="BP39" s="703"/>
      <c r="BQ39" s="703"/>
      <c r="BR39" s="703" t="s">
        <v>4516</v>
      </c>
      <c r="BS39" s="416" t="b">
        <v>0</v>
      </c>
      <c r="BT39" s="703" t="s">
        <v>2312</v>
      </c>
      <c r="BU39" s="703">
        <v>2024</v>
      </c>
      <c r="BV39" s="706">
        <v>45364</v>
      </c>
      <c r="BW39" s="703" t="s">
        <v>2323</v>
      </c>
      <c r="BX39" s="707" t="s">
        <v>8843</v>
      </c>
      <c r="BY39" s="719"/>
      <c r="BZ39" s="720"/>
      <c r="CA39" s="714"/>
      <c r="CB39" s="720"/>
      <c r="CC39" s="720"/>
      <c r="CD39" s="714"/>
      <c r="CE39" s="720"/>
      <c r="CF39" s="719"/>
      <c r="CG39" s="720"/>
      <c r="CH39" s="893">
        <v>44459</v>
      </c>
      <c r="CI39" s="710">
        <f t="shared" si="0"/>
        <v>0</v>
      </c>
      <c r="CJ39" s="710">
        <f t="shared" si="1"/>
        <v>0</v>
      </c>
      <c r="CK39" s="710">
        <f t="shared" si="2"/>
        <v>0</v>
      </c>
      <c r="CL39" s="710">
        <f t="shared" si="3"/>
        <v>0</v>
      </c>
      <c r="CM39" s="709" t="b">
        <f>COUNTIF($Z$3:$Z297,$Z39)&gt;1</f>
        <v>0</v>
      </c>
      <c r="CN39" s="709"/>
      <c r="CO39" s="709"/>
      <c r="CP39" s="709"/>
    </row>
    <row r="40" spans="1:94" ht="15.75" customHeight="1">
      <c r="A40" s="703" t="s">
        <v>10</v>
      </c>
      <c r="B40" s="703" t="s">
        <v>27</v>
      </c>
      <c r="C40" s="703" t="s">
        <v>28</v>
      </c>
      <c r="D40" s="703" t="s">
        <v>2149</v>
      </c>
      <c r="E40" s="703" t="s">
        <v>146</v>
      </c>
      <c r="F40" s="315" t="str">
        <f t="array" ref="F40">IFERROR(INDEX(UIID!$K$2:$K999, MATCH(CONCATENATE(B40,D40,G40,J40), UIID!$B$2:$B999&amp;UIID!$D$2:$D999&amp;UIID!$G$2:$G999&amp;UIID!$H$2:$H999, 0),), "Not Found")</f>
        <v>0712-0020</v>
      </c>
      <c r="G40" s="703" t="s">
        <v>2150</v>
      </c>
      <c r="H40" s="703"/>
      <c r="I40" s="703"/>
      <c r="J40" s="703" t="s">
        <v>2151</v>
      </c>
      <c r="K40" s="703"/>
      <c r="L40" s="703"/>
      <c r="M40" s="703">
        <v>9422952781</v>
      </c>
      <c r="N40" s="703" t="s">
        <v>4553</v>
      </c>
      <c r="O40" s="703" t="s">
        <v>15</v>
      </c>
      <c r="P40" s="703" t="s">
        <v>1449</v>
      </c>
      <c r="Q40" s="703"/>
      <c r="R40" s="703" t="s">
        <v>5421</v>
      </c>
      <c r="S40" s="703" t="s">
        <v>125</v>
      </c>
      <c r="T40" s="703" t="s">
        <v>962</v>
      </c>
      <c r="U40" s="703"/>
      <c r="V40" s="703"/>
      <c r="W40" s="703"/>
      <c r="X40" s="703" t="s">
        <v>4164</v>
      </c>
      <c r="Y40" s="703" t="s">
        <v>2035</v>
      </c>
      <c r="Z40" s="703" t="s">
        <v>2153</v>
      </c>
      <c r="AA40" s="704">
        <v>45083</v>
      </c>
      <c r="AB40" s="705">
        <v>46911</v>
      </c>
      <c r="AC40" s="703" t="s">
        <v>4158</v>
      </c>
      <c r="AD40" s="703"/>
      <c r="AE40" s="703" t="s">
        <v>4159</v>
      </c>
      <c r="AF40" s="703"/>
      <c r="AG40" s="703" t="s">
        <v>8844</v>
      </c>
      <c r="AH40" s="703" t="s">
        <v>8845</v>
      </c>
      <c r="AI40" s="703" t="s">
        <v>8846</v>
      </c>
      <c r="AJ40" s="703"/>
      <c r="AK40" s="703"/>
      <c r="AL40" s="705">
        <v>45362</v>
      </c>
      <c r="AM40" s="703" t="s">
        <v>8675</v>
      </c>
      <c r="AN40" s="703"/>
      <c r="AO40" s="703"/>
      <c r="AP40" s="703"/>
      <c r="AQ40" s="703"/>
      <c r="AR40" s="703"/>
      <c r="AS40" s="703"/>
      <c r="AT40" s="703"/>
      <c r="AU40" s="703"/>
      <c r="AV40" s="703"/>
      <c r="AW40" s="703"/>
      <c r="AX40" s="703"/>
      <c r="AY40" s="703"/>
      <c r="AZ40" s="703"/>
      <c r="BA40" s="703"/>
      <c r="BB40" s="703"/>
      <c r="BC40" s="703"/>
      <c r="BD40" s="703"/>
      <c r="BE40" s="703"/>
      <c r="BF40" s="703"/>
      <c r="BG40" s="703"/>
      <c r="BH40" s="703"/>
      <c r="BI40" s="703"/>
      <c r="BJ40" s="703"/>
      <c r="BK40" s="703"/>
      <c r="BL40" s="703"/>
      <c r="BM40" s="703"/>
      <c r="BN40" s="703"/>
      <c r="BO40" s="703"/>
      <c r="BP40" s="703"/>
      <c r="BQ40" s="703"/>
      <c r="BR40" s="703" t="s">
        <v>4516</v>
      </c>
      <c r="BS40" s="416" t="b">
        <v>0</v>
      </c>
      <c r="BT40" s="703" t="s">
        <v>2312</v>
      </c>
      <c r="BU40" s="703">
        <v>2024</v>
      </c>
      <c r="BV40" s="706">
        <v>45364</v>
      </c>
      <c r="BW40" s="703" t="s">
        <v>2323</v>
      </c>
      <c r="BX40" s="707" t="s">
        <v>8843</v>
      </c>
      <c r="BY40" s="713"/>
      <c r="BZ40" s="709"/>
      <c r="CA40" s="714"/>
      <c r="CB40" s="709"/>
      <c r="CC40" s="709"/>
      <c r="CD40" s="714"/>
      <c r="CE40" s="709"/>
      <c r="CF40" s="713"/>
      <c r="CG40" s="709"/>
      <c r="CH40" s="893">
        <v>44333</v>
      </c>
      <c r="CI40" s="710">
        <f t="shared" si="0"/>
        <v>0</v>
      </c>
      <c r="CJ40" s="710">
        <f t="shared" si="1"/>
        <v>0</v>
      </c>
      <c r="CK40" s="710">
        <f t="shared" si="2"/>
        <v>0</v>
      </c>
      <c r="CL40" s="710">
        <f t="shared" si="3"/>
        <v>0</v>
      </c>
      <c r="CM40" s="709" t="b">
        <f>COUNTIF($Z$3:$Z297,$Z40)&gt;1</f>
        <v>0</v>
      </c>
      <c r="CN40" s="709"/>
      <c r="CO40" s="709"/>
      <c r="CP40" s="709"/>
    </row>
    <row r="41" spans="1:94" ht="15.75" customHeight="1">
      <c r="A41" s="703" t="s">
        <v>10</v>
      </c>
      <c r="B41" s="703" t="s">
        <v>27</v>
      </c>
      <c r="C41" s="703" t="s">
        <v>28</v>
      </c>
      <c r="D41" s="703" t="s">
        <v>2149</v>
      </c>
      <c r="E41" s="703" t="s">
        <v>146</v>
      </c>
      <c r="F41" s="315" t="str">
        <f t="array" ref="F41">IFERROR(INDEX(UIID!$K$2:$K999, MATCH(CONCATENATE(B41,D41,G41,J41), UIID!$B$2:$B999&amp;UIID!$D$2:$D999&amp;UIID!$G$2:$G999&amp;UIID!$H$2:$H999, 0),), "Not Found")</f>
        <v>0712-0020</v>
      </c>
      <c r="G41" s="703" t="s">
        <v>2150</v>
      </c>
      <c r="H41" s="703"/>
      <c r="I41" s="703"/>
      <c r="J41" s="703" t="s">
        <v>2151</v>
      </c>
      <c r="K41" s="703"/>
      <c r="L41" s="703"/>
      <c r="M41" s="703">
        <v>9422952781</v>
      </c>
      <c r="N41" s="703" t="s">
        <v>4553</v>
      </c>
      <c r="O41" s="703" t="s">
        <v>15</v>
      </c>
      <c r="P41" s="703" t="s">
        <v>1449</v>
      </c>
      <c r="Q41" s="703"/>
      <c r="R41" s="703" t="s">
        <v>5421</v>
      </c>
      <c r="S41" s="703" t="s">
        <v>125</v>
      </c>
      <c r="T41" s="703" t="s">
        <v>973</v>
      </c>
      <c r="U41" s="703"/>
      <c r="V41" s="703"/>
      <c r="W41" s="703"/>
      <c r="X41" s="703" t="s">
        <v>4164</v>
      </c>
      <c r="Y41" s="703" t="s">
        <v>2037</v>
      </c>
      <c r="Z41" s="703" t="s">
        <v>2154</v>
      </c>
      <c r="AA41" s="704">
        <v>45083</v>
      </c>
      <c r="AB41" s="705">
        <v>46911</v>
      </c>
      <c r="AC41" s="703" t="s">
        <v>4158</v>
      </c>
      <c r="AD41" s="703"/>
      <c r="AE41" s="703" t="s">
        <v>4159</v>
      </c>
      <c r="AF41" s="703"/>
      <c r="AG41" s="703" t="s">
        <v>8844</v>
      </c>
      <c r="AH41" s="703" t="s">
        <v>8845</v>
      </c>
      <c r="AI41" s="703" t="s">
        <v>8846</v>
      </c>
      <c r="AJ41" s="703"/>
      <c r="AK41" s="703"/>
      <c r="AL41" s="705">
        <v>45362</v>
      </c>
      <c r="AM41" s="703" t="s">
        <v>8675</v>
      </c>
      <c r="AN41" s="703"/>
      <c r="AO41" s="703"/>
      <c r="AP41" s="703"/>
      <c r="AQ41" s="703"/>
      <c r="AR41" s="703"/>
      <c r="AS41" s="703"/>
      <c r="AT41" s="703"/>
      <c r="AU41" s="703"/>
      <c r="AV41" s="703"/>
      <c r="AW41" s="703"/>
      <c r="AX41" s="703"/>
      <c r="AY41" s="703"/>
      <c r="AZ41" s="703"/>
      <c r="BA41" s="703"/>
      <c r="BB41" s="703"/>
      <c r="BC41" s="703"/>
      <c r="BD41" s="703"/>
      <c r="BE41" s="703"/>
      <c r="BF41" s="703"/>
      <c r="BG41" s="703"/>
      <c r="BH41" s="703"/>
      <c r="BI41" s="703"/>
      <c r="BJ41" s="703"/>
      <c r="BK41" s="703"/>
      <c r="BL41" s="703"/>
      <c r="BM41" s="703"/>
      <c r="BN41" s="703"/>
      <c r="BO41" s="703"/>
      <c r="BP41" s="703"/>
      <c r="BQ41" s="703"/>
      <c r="BR41" s="703" t="s">
        <v>4516</v>
      </c>
      <c r="BS41" s="416" t="b">
        <v>0</v>
      </c>
      <c r="BT41" s="703" t="s">
        <v>2312</v>
      </c>
      <c r="BU41" s="703">
        <v>2024</v>
      </c>
      <c r="BV41" s="706">
        <v>45364</v>
      </c>
      <c r="BW41" s="703" t="s">
        <v>2323</v>
      </c>
      <c r="BX41" s="707" t="s">
        <v>8843</v>
      </c>
      <c r="BY41" s="719"/>
      <c r="BZ41" s="720"/>
      <c r="CA41" s="714"/>
      <c r="CB41" s="720"/>
      <c r="CC41" s="720"/>
      <c r="CD41" s="714"/>
      <c r="CE41" s="720"/>
      <c r="CF41" s="719"/>
      <c r="CG41" s="720"/>
      <c r="CH41" s="893">
        <v>44333</v>
      </c>
      <c r="CI41" s="710">
        <f t="shared" si="0"/>
        <v>0</v>
      </c>
      <c r="CJ41" s="710">
        <f t="shared" si="1"/>
        <v>0</v>
      </c>
      <c r="CK41" s="710">
        <f t="shared" si="2"/>
        <v>0</v>
      </c>
      <c r="CL41" s="710">
        <f t="shared" si="3"/>
        <v>0</v>
      </c>
      <c r="CM41" s="709" t="b">
        <f>COUNTIF($Z$3:$Z297,$Z41)&gt;1</f>
        <v>0</v>
      </c>
      <c r="CN41" s="709"/>
      <c r="CO41" s="709"/>
      <c r="CP41" s="709"/>
    </row>
    <row r="42" spans="1:94" ht="15.75" customHeight="1">
      <c r="A42" s="703" t="s">
        <v>10</v>
      </c>
      <c r="B42" s="703" t="s">
        <v>27</v>
      </c>
      <c r="C42" s="703" t="s">
        <v>28</v>
      </c>
      <c r="D42" s="703" t="s">
        <v>2149</v>
      </c>
      <c r="E42" s="703" t="s">
        <v>146</v>
      </c>
      <c r="F42" s="315" t="str">
        <f t="array" ref="F42">IFERROR(INDEX(UIID!$K$2:$K999, MATCH(CONCATENATE(B42,D42,G42,J42), UIID!$B$2:$B999&amp;UIID!$D$2:$D999&amp;UIID!$G$2:$G999&amp;UIID!$H$2:$H999, 0),), "Not Found")</f>
        <v>0712-0020</v>
      </c>
      <c r="G42" s="703" t="s">
        <v>2150</v>
      </c>
      <c r="H42" s="703"/>
      <c r="I42" s="703"/>
      <c r="J42" s="703" t="s">
        <v>2151</v>
      </c>
      <c r="K42" s="703"/>
      <c r="L42" s="703"/>
      <c r="M42" s="703">
        <v>9422952781</v>
      </c>
      <c r="N42" s="703" t="s">
        <v>4553</v>
      </c>
      <c r="O42" s="703" t="s">
        <v>15</v>
      </c>
      <c r="P42" s="703" t="s">
        <v>1449</v>
      </c>
      <c r="Q42" s="703"/>
      <c r="R42" s="703" t="s">
        <v>5421</v>
      </c>
      <c r="S42" s="703" t="s">
        <v>125</v>
      </c>
      <c r="T42" s="703" t="s">
        <v>3407</v>
      </c>
      <c r="U42" s="703"/>
      <c r="V42" s="703"/>
      <c r="W42" s="703"/>
      <c r="X42" s="703" t="s">
        <v>4164</v>
      </c>
      <c r="Y42" s="703" t="s">
        <v>2037</v>
      </c>
      <c r="Z42" s="703" t="s">
        <v>2155</v>
      </c>
      <c r="AA42" s="704">
        <v>45083</v>
      </c>
      <c r="AB42" s="705">
        <v>46911</v>
      </c>
      <c r="AC42" s="703" t="s">
        <v>4158</v>
      </c>
      <c r="AD42" s="703"/>
      <c r="AE42" s="703" t="s">
        <v>4159</v>
      </c>
      <c r="AF42" s="703"/>
      <c r="AG42" s="703" t="s">
        <v>8844</v>
      </c>
      <c r="AH42" s="703" t="s">
        <v>8845</v>
      </c>
      <c r="AI42" s="703" t="s">
        <v>8846</v>
      </c>
      <c r="AJ42" s="703"/>
      <c r="AK42" s="703"/>
      <c r="AL42" s="705">
        <v>45362</v>
      </c>
      <c r="AM42" s="703" t="s">
        <v>8675</v>
      </c>
      <c r="AN42" s="703"/>
      <c r="AO42" s="703"/>
      <c r="AP42" s="703"/>
      <c r="AQ42" s="703"/>
      <c r="AR42" s="703"/>
      <c r="AS42" s="703"/>
      <c r="AT42" s="703"/>
      <c r="AU42" s="703"/>
      <c r="AV42" s="703"/>
      <c r="AW42" s="703"/>
      <c r="AX42" s="703"/>
      <c r="AY42" s="703"/>
      <c r="AZ42" s="703"/>
      <c r="BA42" s="703"/>
      <c r="BB42" s="703"/>
      <c r="BC42" s="703"/>
      <c r="BD42" s="703"/>
      <c r="BE42" s="703"/>
      <c r="BF42" s="703"/>
      <c r="BG42" s="703"/>
      <c r="BH42" s="703"/>
      <c r="BI42" s="703"/>
      <c r="BJ42" s="703"/>
      <c r="BK42" s="703"/>
      <c r="BL42" s="703"/>
      <c r="BM42" s="703"/>
      <c r="BN42" s="703"/>
      <c r="BO42" s="703"/>
      <c r="BP42" s="703"/>
      <c r="BQ42" s="703"/>
      <c r="BR42" s="703" t="s">
        <v>4516</v>
      </c>
      <c r="BS42" s="416" t="b">
        <v>0</v>
      </c>
      <c r="BT42" s="703" t="s">
        <v>2312</v>
      </c>
      <c r="BU42" s="703">
        <v>2024</v>
      </c>
      <c r="BV42" s="706">
        <v>45364</v>
      </c>
      <c r="BW42" s="703" t="s">
        <v>2323</v>
      </c>
      <c r="BX42" s="707" t="s">
        <v>8843</v>
      </c>
      <c r="BY42" s="719"/>
      <c r="BZ42" s="720"/>
      <c r="CA42" s="714"/>
      <c r="CB42" s="720"/>
      <c r="CC42" s="720"/>
      <c r="CD42" s="714"/>
      <c r="CE42" s="720"/>
      <c r="CF42" s="719"/>
      <c r="CG42" s="720"/>
      <c r="CH42" s="893">
        <v>44333</v>
      </c>
      <c r="CI42" s="710">
        <f t="shared" si="0"/>
        <v>0</v>
      </c>
      <c r="CJ42" s="710">
        <f t="shared" si="1"/>
        <v>0</v>
      </c>
      <c r="CK42" s="710">
        <f t="shared" si="2"/>
        <v>0</v>
      </c>
      <c r="CL42" s="710">
        <f t="shared" si="3"/>
        <v>0</v>
      </c>
      <c r="CM42" s="709" t="b">
        <f>COUNTIF($Z$3:$Z297,$Z42)&gt;1</f>
        <v>0</v>
      </c>
      <c r="CN42" s="709"/>
      <c r="CO42" s="709"/>
      <c r="CP42" s="709"/>
    </row>
    <row r="43" spans="1:94" ht="15.75" customHeight="1">
      <c r="A43" s="703" t="s">
        <v>10</v>
      </c>
      <c r="B43" s="703" t="s">
        <v>27</v>
      </c>
      <c r="C43" s="703" t="s">
        <v>28</v>
      </c>
      <c r="D43" s="703" t="s">
        <v>2149</v>
      </c>
      <c r="E43" s="703" t="s">
        <v>146</v>
      </c>
      <c r="F43" s="315" t="str">
        <f t="array" ref="F43">IFERROR(INDEX(UIID!$K$2:$K999, MATCH(CONCATENATE(B43,D43,G43,J43), UIID!$B$2:$B999&amp;UIID!$D$2:$D999&amp;UIID!$G$2:$G999&amp;UIID!$H$2:$H999, 0),), "Not Found")</f>
        <v>0712-0020</v>
      </c>
      <c r="G43" s="703" t="s">
        <v>2150</v>
      </c>
      <c r="H43" s="703"/>
      <c r="I43" s="703"/>
      <c r="J43" s="703" t="s">
        <v>2151</v>
      </c>
      <c r="K43" s="703"/>
      <c r="L43" s="703"/>
      <c r="M43" s="703">
        <v>9422952781</v>
      </c>
      <c r="N43" s="703" t="s">
        <v>4553</v>
      </c>
      <c r="O43" s="703" t="s">
        <v>15</v>
      </c>
      <c r="P43" s="703" t="s">
        <v>1449</v>
      </c>
      <c r="Q43" s="703"/>
      <c r="R43" s="703" t="s">
        <v>5421</v>
      </c>
      <c r="S43" s="703" t="s">
        <v>125</v>
      </c>
      <c r="T43" s="703" t="s">
        <v>3404</v>
      </c>
      <c r="U43" s="703"/>
      <c r="V43" s="703"/>
      <c r="W43" s="703"/>
      <c r="X43" s="703" t="s">
        <v>4164</v>
      </c>
      <c r="Y43" s="703" t="s">
        <v>2037</v>
      </c>
      <c r="Z43" s="703" t="s">
        <v>2156</v>
      </c>
      <c r="AA43" s="704">
        <v>45083</v>
      </c>
      <c r="AB43" s="705">
        <v>46911</v>
      </c>
      <c r="AC43" s="703" t="s">
        <v>4158</v>
      </c>
      <c r="AD43" s="703"/>
      <c r="AE43" s="703" t="s">
        <v>4159</v>
      </c>
      <c r="AF43" s="703"/>
      <c r="AG43" s="703" t="s">
        <v>8844</v>
      </c>
      <c r="AH43" s="703" t="s">
        <v>8845</v>
      </c>
      <c r="AI43" s="703" t="s">
        <v>8846</v>
      </c>
      <c r="AJ43" s="703"/>
      <c r="AK43" s="703"/>
      <c r="AL43" s="705">
        <v>45362</v>
      </c>
      <c r="AM43" s="703" t="s">
        <v>8675</v>
      </c>
      <c r="AN43" s="703"/>
      <c r="AO43" s="703"/>
      <c r="AP43" s="703"/>
      <c r="AQ43" s="703"/>
      <c r="AR43" s="703"/>
      <c r="AS43" s="703"/>
      <c r="AT43" s="703"/>
      <c r="AU43" s="703"/>
      <c r="AV43" s="703"/>
      <c r="AW43" s="703"/>
      <c r="AX43" s="703"/>
      <c r="AY43" s="703"/>
      <c r="AZ43" s="703"/>
      <c r="BA43" s="703"/>
      <c r="BB43" s="703"/>
      <c r="BC43" s="703"/>
      <c r="BD43" s="703"/>
      <c r="BE43" s="703"/>
      <c r="BF43" s="703"/>
      <c r="BG43" s="703"/>
      <c r="BH43" s="703"/>
      <c r="BI43" s="703"/>
      <c r="BJ43" s="703"/>
      <c r="BK43" s="703"/>
      <c r="BL43" s="703"/>
      <c r="BM43" s="703"/>
      <c r="BN43" s="703"/>
      <c r="BO43" s="703"/>
      <c r="BP43" s="703"/>
      <c r="BQ43" s="703"/>
      <c r="BR43" s="703" t="s">
        <v>4516</v>
      </c>
      <c r="BS43" s="416" t="b">
        <v>0</v>
      </c>
      <c r="BT43" s="703" t="s">
        <v>2312</v>
      </c>
      <c r="BU43" s="703">
        <v>2024</v>
      </c>
      <c r="BV43" s="706">
        <v>45364</v>
      </c>
      <c r="BW43" s="703" t="s">
        <v>2323</v>
      </c>
      <c r="BX43" s="707" t="s">
        <v>8843</v>
      </c>
      <c r="BY43" s="719"/>
      <c r="BZ43" s="720"/>
      <c r="CA43" s="714"/>
      <c r="CB43" s="720"/>
      <c r="CC43" s="720"/>
      <c r="CD43" s="714"/>
      <c r="CE43" s="720"/>
      <c r="CF43" s="719"/>
      <c r="CG43" s="720"/>
      <c r="CH43" s="893">
        <v>44333</v>
      </c>
      <c r="CI43" s="710">
        <f t="shared" si="0"/>
        <v>0</v>
      </c>
      <c r="CJ43" s="710">
        <f t="shared" si="1"/>
        <v>0</v>
      </c>
      <c r="CK43" s="710">
        <f t="shared" si="2"/>
        <v>0</v>
      </c>
      <c r="CL43" s="710">
        <f t="shared" si="3"/>
        <v>0</v>
      </c>
      <c r="CM43" s="709" t="b">
        <f>COUNTIF($Z$3:$Z297,$Z43)&gt;1</f>
        <v>0</v>
      </c>
      <c r="CN43" s="709"/>
      <c r="CO43" s="709"/>
      <c r="CP43" s="709"/>
    </row>
    <row r="44" spans="1:94" ht="15.75" customHeight="1">
      <c r="A44" s="703" t="s">
        <v>10</v>
      </c>
      <c r="B44" s="703" t="s">
        <v>27</v>
      </c>
      <c r="C44" s="703" t="s">
        <v>28</v>
      </c>
      <c r="D44" s="703" t="s">
        <v>2149</v>
      </c>
      <c r="E44" s="703" t="s">
        <v>146</v>
      </c>
      <c r="F44" s="315" t="str">
        <f t="array" ref="F44">IFERROR(INDEX(UIID!$K$2:$K999, MATCH(CONCATENATE(B44,D44,G44,J44), UIID!$B$2:$B999&amp;UIID!$D$2:$D999&amp;UIID!$G$2:$G999&amp;UIID!$H$2:$H999, 0),), "Not Found")</f>
        <v>0712-0020</v>
      </c>
      <c r="G44" s="703" t="s">
        <v>2150</v>
      </c>
      <c r="H44" s="703"/>
      <c r="I44" s="703"/>
      <c r="J44" s="703" t="s">
        <v>2151</v>
      </c>
      <c r="K44" s="703"/>
      <c r="L44" s="703"/>
      <c r="M44" s="703">
        <v>9422952781</v>
      </c>
      <c r="N44" s="703" t="s">
        <v>4553</v>
      </c>
      <c r="O44" s="703" t="s">
        <v>15</v>
      </c>
      <c r="P44" s="703" t="s">
        <v>1449</v>
      </c>
      <c r="Q44" s="703"/>
      <c r="R44" s="703" t="s">
        <v>5421</v>
      </c>
      <c r="S44" s="703" t="s">
        <v>125</v>
      </c>
      <c r="T44" s="703" t="s">
        <v>965</v>
      </c>
      <c r="U44" s="703"/>
      <c r="V44" s="703"/>
      <c r="W44" s="703"/>
      <c r="X44" s="703" t="s">
        <v>4164</v>
      </c>
      <c r="Y44" s="703" t="s">
        <v>810</v>
      </c>
      <c r="Z44" s="703" t="s">
        <v>2157</v>
      </c>
      <c r="AA44" s="704">
        <v>45083</v>
      </c>
      <c r="AB44" s="705">
        <v>46911</v>
      </c>
      <c r="AC44" s="703" t="s">
        <v>4158</v>
      </c>
      <c r="AD44" s="703"/>
      <c r="AE44" s="703" t="s">
        <v>4159</v>
      </c>
      <c r="AF44" s="703"/>
      <c r="AG44" s="703" t="s">
        <v>8844</v>
      </c>
      <c r="AH44" s="703" t="s">
        <v>8845</v>
      </c>
      <c r="AI44" s="703" t="s">
        <v>8846</v>
      </c>
      <c r="AJ44" s="703"/>
      <c r="AK44" s="703"/>
      <c r="AL44" s="705">
        <v>45362</v>
      </c>
      <c r="AM44" s="703" t="s">
        <v>8675</v>
      </c>
      <c r="AN44" s="703"/>
      <c r="AO44" s="703"/>
      <c r="AP44" s="703"/>
      <c r="AQ44" s="703"/>
      <c r="AR44" s="703"/>
      <c r="AS44" s="703"/>
      <c r="AT44" s="703"/>
      <c r="AU44" s="703"/>
      <c r="AV44" s="703"/>
      <c r="AW44" s="703"/>
      <c r="AX44" s="703"/>
      <c r="AY44" s="703"/>
      <c r="AZ44" s="703"/>
      <c r="BA44" s="703"/>
      <c r="BB44" s="703"/>
      <c r="BC44" s="703"/>
      <c r="BD44" s="703"/>
      <c r="BE44" s="703"/>
      <c r="BF44" s="703"/>
      <c r="BG44" s="703"/>
      <c r="BH44" s="703"/>
      <c r="BI44" s="703"/>
      <c r="BJ44" s="703"/>
      <c r="BK44" s="703"/>
      <c r="BL44" s="703"/>
      <c r="BM44" s="703"/>
      <c r="BN44" s="703"/>
      <c r="BO44" s="703"/>
      <c r="BP44" s="703"/>
      <c r="BQ44" s="703"/>
      <c r="BR44" s="703" t="s">
        <v>4516</v>
      </c>
      <c r="BS44" s="416" t="b">
        <v>0</v>
      </c>
      <c r="BT44" s="703" t="s">
        <v>2312</v>
      </c>
      <c r="BU44" s="703">
        <v>2024</v>
      </c>
      <c r="BV44" s="706">
        <v>45364</v>
      </c>
      <c r="BW44" s="703" t="s">
        <v>2323</v>
      </c>
      <c r="BX44" s="707" t="s">
        <v>8843</v>
      </c>
      <c r="BY44" s="719"/>
      <c r="BZ44" s="720"/>
      <c r="CA44" s="714"/>
      <c r="CB44" s="720"/>
      <c r="CC44" s="720"/>
      <c r="CD44" s="714"/>
      <c r="CE44" s="720"/>
      <c r="CF44" s="719"/>
      <c r="CG44" s="720"/>
      <c r="CH44" s="893">
        <v>44333</v>
      </c>
      <c r="CI44" s="710">
        <f t="shared" si="0"/>
        <v>0</v>
      </c>
      <c r="CJ44" s="710">
        <f t="shared" si="1"/>
        <v>0</v>
      </c>
      <c r="CK44" s="710">
        <f t="shared" si="2"/>
        <v>0</v>
      </c>
      <c r="CL44" s="710">
        <f t="shared" si="3"/>
        <v>0</v>
      </c>
      <c r="CM44" s="709" t="b">
        <f>COUNTIF($Z$3:$Z297,$Z44)&gt;1</f>
        <v>0</v>
      </c>
      <c r="CN44" s="709"/>
      <c r="CO44" s="709"/>
      <c r="CP44" s="709"/>
    </row>
    <row r="45" spans="1:94" ht="15.75" customHeight="1">
      <c r="A45" s="703" t="s">
        <v>10</v>
      </c>
      <c r="B45" s="703" t="s">
        <v>27</v>
      </c>
      <c r="C45" s="703" t="s">
        <v>50</v>
      </c>
      <c r="D45" s="703" t="s">
        <v>248</v>
      </c>
      <c r="E45" s="703" t="s">
        <v>123</v>
      </c>
      <c r="F45" s="891" t="str">
        <f t="array" ref="F45">IFERROR(INDEX(UIID!$K$2:$K999, MATCH(CONCATENATE(B45,D45,G45,J45), UIID!$B$2:$B999&amp;UIID!$D$2:$D999&amp;UIID!$G$2:$G999&amp;UIID!$H$2:$H999, 0),), "Not Found")</f>
        <v>0712-0004</v>
      </c>
      <c r="G45" s="703" t="s">
        <v>3513</v>
      </c>
      <c r="H45" s="703"/>
      <c r="I45" s="703" t="s">
        <v>4644</v>
      </c>
      <c r="J45" s="703" t="s">
        <v>250</v>
      </c>
      <c r="K45" s="703">
        <v>10.051349891515599</v>
      </c>
      <c r="L45" s="703">
        <v>124.079209349663</v>
      </c>
      <c r="M45" s="703" t="s">
        <v>251</v>
      </c>
      <c r="N45" s="703" t="s">
        <v>4364</v>
      </c>
      <c r="O45" s="703" t="s">
        <v>113</v>
      </c>
      <c r="P45" s="703" t="s">
        <v>226</v>
      </c>
      <c r="Q45" s="703" t="s">
        <v>4156</v>
      </c>
      <c r="R45" s="703" t="s">
        <v>35</v>
      </c>
      <c r="S45" s="703" t="s">
        <v>107</v>
      </c>
      <c r="T45" s="703" t="s">
        <v>3304</v>
      </c>
      <c r="U45" s="895"/>
      <c r="V45" s="703"/>
      <c r="W45" s="703" t="s">
        <v>4659</v>
      </c>
      <c r="X45" s="703" t="s">
        <v>4213</v>
      </c>
      <c r="Y45" s="703">
        <v>123</v>
      </c>
      <c r="Z45" s="703" t="s">
        <v>8855</v>
      </c>
      <c r="AA45" s="704">
        <v>45072</v>
      </c>
      <c r="AB45" s="705">
        <v>46838</v>
      </c>
      <c r="AC45" s="703" t="s">
        <v>4646</v>
      </c>
      <c r="AD45" s="703"/>
      <c r="AE45" s="703" t="s">
        <v>4159</v>
      </c>
      <c r="AF45" s="703"/>
      <c r="AG45" s="703" t="s">
        <v>4351</v>
      </c>
      <c r="AH45" s="703" t="s">
        <v>4372</v>
      </c>
      <c r="AI45" s="705">
        <v>45434</v>
      </c>
      <c r="AJ45" s="703"/>
      <c r="AK45" s="703"/>
      <c r="AL45" s="704">
        <v>45635</v>
      </c>
      <c r="AM45" s="703" t="s">
        <v>8675</v>
      </c>
      <c r="AN45" s="703"/>
      <c r="AO45" s="703"/>
      <c r="AP45" s="703"/>
      <c r="AQ45" s="703"/>
      <c r="AR45" s="703"/>
      <c r="AS45" s="703"/>
      <c r="AT45" s="703"/>
      <c r="AU45" s="703"/>
      <c r="AV45" s="703"/>
      <c r="AW45" s="703"/>
      <c r="AX45" s="703"/>
      <c r="AY45" s="703"/>
      <c r="AZ45" s="703"/>
      <c r="BA45" s="703"/>
      <c r="BB45" s="703"/>
      <c r="BC45" s="703"/>
      <c r="BD45" s="703"/>
      <c r="BE45" s="703"/>
      <c r="BF45" s="703"/>
      <c r="BG45" s="703"/>
      <c r="BH45" s="703"/>
      <c r="BI45" s="703"/>
      <c r="BJ45" s="703"/>
      <c r="BK45" s="703"/>
      <c r="BL45" s="703"/>
      <c r="BM45" s="703"/>
      <c r="BN45" s="703"/>
      <c r="BO45" s="703"/>
      <c r="BP45" s="703"/>
      <c r="BQ45" s="703"/>
      <c r="BR45" s="703"/>
      <c r="BS45" s="894" t="b">
        <v>1</v>
      </c>
      <c r="BT45" s="703" t="s">
        <v>2335</v>
      </c>
      <c r="BU45" s="703">
        <v>2024</v>
      </c>
      <c r="BV45" s="706">
        <v>45635</v>
      </c>
      <c r="BW45" s="703" t="s">
        <v>2323</v>
      </c>
      <c r="BX45" s="707" t="s">
        <v>10214</v>
      </c>
      <c r="BY45" s="727"/>
      <c r="BZ45" s="896">
        <v>45495</v>
      </c>
      <c r="CA45" s="714" t="s">
        <v>4163</v>
      </c>
      <c r="CB45" s="728"/>
      <c r="CC45" s="728"/>
      <c r="CD45" s="714"/>
      <c r="CE45" s="728"/>
      <c r="CF45" s="727"/>
      <c r="CG45" s="728"/>
      <c r="CH45" s="710"/>
      <c r="CI45" s="710">
        <f t="shared" si="0"/>
        <v>0</v>
      </c>
      <c r="CJ45" s="710">
        <f t="shared" si="1"/>
        <v>0</v>
      </c>
      <c r="CK45" s="710">
        <f t="shared" si="2"/>
        <v>0</v>
      </c>
      <c r="CL45" s="710">
        <f t="shared" si="3"/>
        <v>0</v>
      </c>
      <c r="CM45" s="709" t="b">
        <f>COUNTIF($Z$3:$Z279,$Z45)&gt;1</f>
        <v>0</v>
      </c>
      <c r="CN45" s="709"/>
      <c r="CO45" s="709"/>
      <c r="CP45" s="709"/>
    </row>
    <row r="46" spans="1:94" ht="15.75" customHeight="1">
      <c r="A46" s="703" t="s">
        <v>10</v>
      </c>
      <c r="B46" s="703" t="s">
        <v>27</v>
      </c>
      <c r="C46" s="703" t="s">
        <v>28</v>
      </c>
      <c r="D46" s="703" t="s">
        <v>299</v>
      </c>
      <c r="E46" s="703" t="s">
        <v>28</v>
      </c>
      <c r="F46" s="891" t="str">
        <f t="array" ref="F46">IFERROR(INDEX(UIID!$K$2:$K999, MATCH(CONCATENATE(B46,D46,G46,J46), UIID!$B$2:$B999&amp;UIID!$D$2:$D999&amp;UIID!$G$2:$G999&amp;UIID!$H$2:$H999, 0),), "Not Found")</f>
        <v>0712-0001</v>
      </c>
      <c r="G46" s="703" t="s">
        <v>3508</v>
      </c>
      <c r="H46" s="703"/>
      <c r="I46" s="703" t="s">
        <v>4647</v>
      </c>
      <c r="J46" s="703" t="s">
        <v>301</v>
      </c>
      <c r="K46" s="703">
        <v>9.9612859268488005</v>
      </c>
      <c r="L46" s="703">
        <v>123.955908234931</v>
      </c>
      <c r="M46" s="703" t="s">
        <v>302</v>
      </c>
      <c r="N46" s="703" t="s">
        <v>4443</v>
      </c>
      <c r="O46" s="703" t="s">
        <v>113</v>
      </c>
      <c r="P46" s="703" t="s">
        <v>226</v>
      </c>
      <c r="Q46" s="703" t="s">
        <v>4156</v>
      </c>
      <c r="R46" s="703" t="s">
        <v>35</v>
      </c>
      <c r="S46" s="703" t="s">
        <v>107</v>
      </c>
      <c r="T46" s="703" t="s">
        <v>3304</v>
      </c>
      <c r="U46" s="895"/>
      <c r="V46" s="703"/>
      <c r="W46" s="703" t="s">
        <v>4659</v>
      </c>
      <c r="X46" s="703" t="s">
        <v>4213</v>
      </c>
      <c r="Y46" s="703">
        <v>123</v>
      </c>
      <c r="Z46" s="703" t="s">
        <v>8861</v>
      </c>
      <c r="AA46" s="704">
        <v>45075</v>
      </c>
      <c r="AB46" s="705">
        <v>46842</v>
      </c>
      <c r="AC46" s="703" t="s">
        <v>4646</v>
      </c>
      <c r="AD46" s="703"/>
      <c r="AE46" s="703" t="s">
        <v>4159</v>
      </c>
      <c r="AF46" s="703"/>
      <c r="AG46" s="703" t="s">
        <v>4594</v>
      </c>
      <c r="AH46" s="703" t="s">
        <v>4595</v>
      </c>
      <c r="AI46" s="705">
        <v>45875</v>
      </c>
      <c r="AJ46" s="703"/>
      <c r="AK46" s="703"/>
      <c r="AL46" s="704">
        <v>45635</v>
      </c>
      <c r="AM46" s="703" t="s">
        <v>8675</v>
      </c>
      <c r="AN46" s="703"/>
      <c r="AO46" s="703"/>
      <c r="AP46" s="703"/>
      <c r="AQ46" s="703"/>
      <c r="AR46" s="703"/>
      <c r="AS46" s="703"/>
      <c r="AT46" s="703"/>
      <c r="AU46" s="703"/>
      <c r="AV46" s="703"/>
      <c r="AW46" s="703"/>
      <c r="AX46" s="703"/>
      <c r="AY46" s="703"/>
      <c r="AZ46" s="703"/>
      <c r="BA46" s="703"/>
      <c r="BB46" s="703"/>
      <c r="BC46" s="703"/>
      <c r="BD46" s="703"/>
      <c r="BE46" s="703"/>
      <c r="BF46" s="703"/>
      <c r="BG46" s="703"/>
      <c r="BH46" s="703"/>
      <c r="BI46" s="703"/>
      <c r="BJ46" s="703"/>
      <c r="BK46" s="703"/>
      <c r="BL46" s="703"/>
      <c r="BM46" s="703"/>
      <c r="BN46" s="703"/>
      <c r="BO46" s="703"/>
      <c r="BP46" s="703"/>
      <c r="BQ46" s="703"/>
      <c r="BR46" s="703"/>
      <c r="BS46" s="894" t="b">
        <v>1</v>
      </c>
      <c r="BT46" s="703" t="s">
        <v>2335</v>
      </c>
      <c r="BU46" s="703">
        <v>2024</v>
      </c>
      <c r="BV46" s="706">
        <v>45653</v>
      </c>
      <c r="BW46" s="703" t="s">
        <v>2323</v>
      </c>
      <c r="BX46" s="707" t="s">
        <v>10213</v>
      </c>
      <c r="BY46" s="727"/>
      <c r="BZ46" s="896">
        <v>45443</v>
      </c>
      <c r="CA46" s="714" t="s">
        <v>4163</v>
      </c>
      <c r="CB46" s="728"/>
      <c r="CC46" s="728"/>
      <c r="CD46" s="714"/>
      <c r="CE46" s="728"/>
      <c r="CF46" s="727"/>
      <c r="CG46" s="728"/>
      <c r="CH46" s="710"/>
      <c r="CI46" s="710">
        <f t="shared" si="0"/>
        <v>0</v>
      </c>
      <c r="CJ46" s="710">
        <f t="shared" si="1"/>
        <v>0</v>
      </c>
      <c r="CK46" s="710">
        <f t="shared" si="2"/>
        <v>0</v>
      </c>
      <c r="CL46" s="710">
        <f t="shared" si="3"/>
        <v>0</v>
      </c>
      <c r="CM46" s="709" t="b">
        <f>COUNTIF($Z$3:$Z277,$Z46)&gt;1</f>
        <v>0</v>
      </c>
      <c r="CN46" s="709"/>
      <c r="CO46" s="709"/>
      <c r="CP46" s="709"/>
    </row>
    <row r="47" spans="1:94" ht="15.75" customHeight="1">
      <c r="A47" s="703" t="s">
        <v>10</v>
      </c>
      <c r="B47" s="703" t="s">
        <v>27</v>
      </c>
      <c r="C47" s="703" t="s">
        <v>123</v>
      </c>
      <c r="D47" s="703" t="s">
        <v>130</v>
      </c>
      <c r="E47" s="703" t="s">
        <v>509</v>
      </c>
      <c r="F47" s="315" t="str">
        <f t="array" ref="F47">IFERROR(INDEX(UIID!$K$2:$K999, MATCH(CONCATENATE(B47,D47,G47,J47), UIID!$B$2:$B999&amp;UIID!$D$2:$D999&amp;UIID!$G$2:$G999&amp;UIID!$H$2:$H999, 0),), "Not Found")</f>
        <v>Not Found</v>
      </c>
      <c r="G47" s="703" t="s">
        <v>131</v>
      </c>
      <c r="H47" s="703"/>
      <c r="I47" s="703"/>
      <c r="J47" s="703" t="s">
        <v>133</v>
      </c>
      <c r="K47" s="703"/>
      <c r="L47" s="703"/>
      <c r="M47" s="703">
        <v>9190659149</v>
      </c>
      <c r="N47" s="703" t="s">
        <v>4794</v>
      </c>
      <c r="O47" s="703" t="s">
        <v>113</v>
      </c>
      <c r="P47" s="703" t="s">
        <v>132</v>
      </c>
      <c r="Q47" s="703"/>
      <c r="R47" s="703" t="s">
        <v>35</v>
      </c>
      <c r="S47" s="703" t="s">
        <v>8666</v>
      </c>
      <c r="T47" s="703" t="s">
        <v>39</v>
      </c>
      <c r="U47" s="153"/>
      <c r="V47" s="703"/>
      <c r="W47" s="703" t="s">
        <v>4640</v>
      </c>
      <c r="X47" s="703" t="s">
        <v>4164</v>
      </c>
      <c r="Y47" s="703" t="s">
        <v>253</v>
      </c>
      <c r="Z47" s="703" t="s">
        <v>8868</v>
      </c>
      <c r="AA47" s="704">
        <v>45106</v>
      </c>
      <c r="AB47" s="705">
        <v>45107</v>
      </c>
      <c r="AC47" s="703" t="s">
        <v>4158</v>
      </c>
      <c r="AD47" s="703"/>
      <c r="AE47" s="703" t="s">
        <v>4159</v>
      </c>
      <c r="AF47" s="703"/>
      <c r="AG47" s="703" t="s">
        <v>4796</v>
      </c>
      <c r="AH47" s="703" t="s">
        <v>4797</v>
      </c>
      <c r="AI47" s="705">
        <v>45687</v>
      </c>
      <c r="AJ47" s="703"/>
      <c r="AK47" s="703"/>
      <c r="AL47" s="703"/>
      <c r="AM47" s="703"/>
      <c r="AN47" s="703" t="s">
        <v>8869</v>
      </c>
      <c r="AO47" s="703" t="s">
        <v>4795</v>
      </c>
      <c r="AP47" s="703" t="s">
        <v>253</v>
      </c>
      <c r="AQ47" s="705">
        <v>45356</v>
      </c>
      <c r="AR47" s="705">
        <v>47183</v>
      </c>
      <c r="AS47" s="703"/>
      <c r="AT47" s="703"/>
      <c r="AU47" s="703"/>
      <c r="AV47" s="703"/>
      <c r="AW47" s="703"/>
      <c r="AX47" s="703"/>
      <c r="AY47" s="703"/>
      <c r="AZ47" s="703"/>
      <c r="BA47" s="703"/>
      <c r="BB47" s="703"/>
      <c r="BC47" s="703"/>
      <c r="BD47" s="703"/>
      <c r="BE47" s="703"/>
      <c r="BF47" s="703"/>
      <c r="BG47" s="703"/>
      <c r="BH47" s="703"/>
      <c r="BI47" s="703"/>
      <c r="BJ47" s="703"/>
      <c r="BK47" s="703"/>
      <c r="BL47" s="703"/>
      <c r="BM47" s="703"/>
      <c r="BN47" s="703"/>
      <c r="BO47" s="703"/>
      <c r="BP47" s="703"/>
      <c r="BQ47" s="703"/>
      <c r="BR47" s="703"/>
      <c r="BS47" s="416" t="b">
        <v>0</v>
      </c>
      <c r="BT47" s="703" t="s">
        <v>2312</v>
      </c>
      <c r="BU47" s="703">
        <v>2024</v>
      </c>
      <c r="BV47" s="706">
        <v>45378</v>
      </c>
      <c r="BW47" s="703" t="s">
        <v>2320</v>
      </c>
      <c r="BX47" s="707" t="s">
        <v>10215</v>
      </c>
      <c r="BY47" s="727"/>
      <c r="BZ47" s="728"/>
      <c r="CA47" s="714"/>
      <c r="CB47" s="728"/>
      <c r="CC47" s="728"/>
      <c r="CD47" s="714"/>
      <c r="CE47" s="728"/>
      <c r="CF47" s="727"/>
      <c r="CG47" s="728"/>
      <c r="CH47" s="893">
        <v>45106</v>
      </c>
      <c r="CI47" s="710">
        <f t="shared" si="0"/>
        <v>0</v>
      </c>
      <c r="CJ47" s="710">
        <f t="shared" si="1"/>
        <v>0</v>
      </c>
      <c r="CK47" s="710">
        <f t="shared" si="2"/>
        <v>0</v>
      </c>
      <c r="CL47" s="710">
        <f t="shared" si="3"/>
        <v>0</v>
      </c>
      <c r="CM47" s="709" t="b">
        <f>COUNTIF($Z$3:$Z264,$Z47)&gt;1</f>
        <v>0</v>
      </c>
      <c r="CN47" s="709"/>
      <c r="CO47" s="709"/>
      <c r="CP47" s="709"/>
    </row>
    <row r="48" spans="1:94" ht="15.75" customHeight="1">
      <c r="A48" s="703" t="s">
        <v>10</v>
      </c>
      <c r="B48" s="703" t="s">
        <v>11</v>
      </c>
      <c r="C48" s="703" t="s">
        <v>12</v>
      </c>
      <c r="D48" s="703" t="s">
        <v>13</v>
      </c>
      <c r="E48" s="703" t="s">
        <v>28</v>
      </c>
      <c r="F48" s="315" t="str">
        <f t="array" ref="F48">IFERROR(INDEX(UIID!$K$2:$K999, MATCH(CONCATENATE(B48,D48,G48,J48), UIID!$B$2:$B999&amp;UIID!$D$2:$D999&amp;UIID!$G$2:$G999&amp;UIID!$H$2:$H999, 0),), "Not Found")</f>
        <v>Not Found</v>
      </c>
      <c r="G48" s="703" t="s">
        <v>14</v>
      </c>
      <c r="H48" s="703"/>
      <c r="I48" s="703"/>
      <c r="J48" s="703" t="s">
        <v>17</v>
      </c>
      <c r="K48" s="703"/>
      <c r="L48" s="703"/>
      <c r="M48" s="703">
        <v>6332.2307989999999</v>
      </c>
      <c r="N48" s="703"/>
      <c r="O48" s="703" t="s">
        <v>15</v>
      </c>
      <c r="P48" s="703" t="s">
        <v>16</v>
      </c>
      <c r="Q48" s="703"/>
      <c r="R48" s="703" t="s">
        <v>21</v>
      </c>
      <c r="S48" s="703" t="s">
        <v>3006</v>
      </c>
      <c r="T48" s="703"/>
      <c r="U48" s="703" t="s">
        <v>18</v>
      </c>
      <c r="V48" s="703"/>
      <c r="W48" s="703"/>
      <c r="X48" s="703" t="s">
        <v>22</v>
      </c>
      <c r="Y48" s="703" t="s">
        <v>19</v>
      </c>
      <c r="Z48" s="703" t="s">
        <v>20</v>
      </c>
      <c r="AA48" s="704">
        <v>42914</v>
      </c>
      <c r="AB48" s="703"/>
      <c r="AC48" s="703" t="s">
        <v>4158</v>
      </c>
      <c r="AD48" s="703"/>
      <c r="AE48" s="703" t="s">
        <v>4159</v>
      </c>
      <c r="AF48" s="703"/>
      <c r="AG48" s="703" t="s">
        <v>8926</v>
      </c>
      <c r="AH48" s="703" t="s">
        <v>8927</v>
      </c>
      <c r="AI48" s="703" t="s">
        <v>8928</v>
      </c>
      <c r="AJ48" s="703"/>
      <c r="AK48" s="703"/>
      <c r="AL48" s="705">
        <v>45202</v>
      </c>
      <c r="AM48" s="703" t="s">
        <v>8929</v>
      </c>
      <c r="AN48" s="703"/>
      <c r="AO48" s="703"/>
      <c r="AP48" s="703"/>
      <c r="AQ48" s="703"/>
      <c r="AR48" s="703"/>
      <c r="AS48" s="703"/>
      <c r="AT48" s="703"/>
      <c r="AU48" s="703"/>
      <c r="AV48" s="703"/>
      <c r="AW48" s="703"/>
      <c r="AX48" s="703"/>
      <c r="AY48" s="703"/>
      <c r="AZ48" s="703"/>
      <c r="BA48" s="703"/>
      <c r="BB48" s="703"/>
      <c r="BC48" s="703"/>
      <c r="BD48" s="703"/>
      <c r="BE48" s="703"/>
      <c r="BF48" s="703"/>
      <c r="BG48" s="703"/>
      <c r="BH48" s="703"/>
      <c r="BI48" s="703"/>
      <c r="BJ48" s="703"/>
      <c r="BK48" s="703"/>
      <c r="BL48" s="703"/>
      <c r="BM48" s="703"/>
      <c r="BN48" s="703"/>
      <c r="BO48" s="703"/>
      <c r="BP48" s="703"/>
      <c r="BQ48" s="703"/>
      <c r="BR48" s="703"/>
      <c r="BS48" s="416" t="b">
        <v>0</v>
      </c>
      <c r="BT48" s="703" t="s">
        <v>2330</v>
      </c>
      <c r="BU48" s="703">
        <v>2023</v>
      </c>
      <c r="BV48" s="706">
        <v>45203</v>
      </c>
      <c r="BW48" s="703" t="s">
        <v>2323</v>
      </c>
      <c r="BX48" s="707"/>
      <c r="BY48" s="708"/>
      <c r="BZ48" s="709"/>
      <c r="CA48" s="422"/>
      <c r="CB48" s="730"/>
      <c r="CC48" s="730"/>
      <c r="CD48" s="422"/>
      <c r="CE48" s="730"/>
      <c r="CF48" s="708"/>
      <c r="CG48" s="709"/>
      <c r="CH48" s="890"/>
      <c r="CI48" s="710">
        <f t="shared" si="0"/>
        <v>0</v>
      </c>
      <c r="CJ48" s="710">
        <f t="shared" si="1"/>
        <v>0</v>
      </c>
      <c r="CK48" s="710">
        <f t="shared" si="2"/>
        <v>0</v>
      </c>
      <c r="CL48" s="710">
        <f t="shared" si="3"/>
        <v>0</v>
      </c>
      <c r="CM48" s="709" t="b">
        <f t="shared" ref="CM48:CM293" si="4">COUNTIF($Z$3:$Z2030,$Z48)&gt;1</f>
        <v>0</v>
      </c>
    </row>
    <row r="49" spans="1:91" ht="15.75" customHeight="1">
      <c r="A49" s="703" t="s">
        <v>10</v>
      </c>
      <c r="B49" s="703" t="s">
        <v>11</v>
      </c>
      <c r="C49" s="703" t="s">
        <v>12</v>
      </c>
      <c r="D49" s="703" t="s">
        <v>13</v>
      </c>
      <c r="E49" s="703" t="s">
        <v>28</v>
      </c>
      <c r="F49" s="315" t="str">
        <f t="array" ref="F49">IFERROR(INDEX(UIID!$K$2:$K999, MATCH(CONCATENATE(B49,D49,G49,J49), UIID!$B$2:$B999&amp;UIID!$D$2:$D999&amp;UIID!$G$2:$G999&amp;UIID!$H$2:$H999, 0),), "Not Found")</f>
        <v>Not Found</v>
      </c>
      <c r="G49" s="703" t="s">
        <v>14</v>
      </c>
      <c r="H49" s="703"/>
      <c r="I49" s="703"/>
      <c r="J49" s="703" t="s">
        <v>17</v>
      </c>
      <c r="K49" s="703"/>
      <c r="L49" s="703"/>
      <c r="M49" s="703">
        <v>6332.2307989999999</v>
      </c>
      <c r="N49" s="703"/>
      <c r="O49" s="703" t="s">
        <v>15</v>
      </c>
      <c r="P49" s="703" t="s">
        <v>16</v>
      </c>
      <c r="Q49" s="703"/>
      <c r="R49" s="703" t="s">
        <v>21</v>
      </c>
      <c r="S49" s="703" t="s">
        <v>3006</v>
      </c>
      <c r="T49" s="703"/>
      <c r="U49" s="703" t="s">
        <v>23</v>
      </c>
      <c r="V49" s="703"/>
      <c r="W49" s="703"/>
      <c r="X49" s="703" t="s">
        <v>22</v>
      </c>
      <c r="Y49" s="703" t="s">
        <v>19</v>
      </c>
      <c r="Z49" s="703" t="s">
        <v>24</v>
      </c>
      <c r="AA49" s="704">
        <v>42914</v>
      </c>
      <c r="AB49" s="703"/>
      <c r="AC49" s="703" t="s">
        <v>4158</v>
      </c>
      <c r="AD49" s="703"/>
      <c r="AE49" s="703" t="s">
        <v>4159</v>
      </c>
      <c r="AF49" s="703"/>
      <c r="AG49" s="703" t="s">
        <v>8926</v>
      </c>
      <c r="AH49" s="711" t="s">
        <v>8927</v>
      </c>
      <c r="AI49" s="703" t="s">
        <v>8928</v>
      </c>
      <c r="AJ49" s="703"/>
      <c r="AK49" s="703"/>
      <c r="AL49" s="705">
        <v>45202</v>
      </c>
      <c r="AM49" s="703" t="s">
        <v>8929</v>
      </c>
      <c r="AN49" s="703"/>
      <c r="AO49" s="703"/>
      <c r="AP49" s="703"/>
      <c r="AQ49" s="703"/>
      <c r="AR49" s="703"/>
      <c r="AS49" s="703"/>
      <c r="AT49" s="703"/>
      <c r="AU49" s="703"/>
      <c r="AV49" s="703"/>
      <c r="AW49" s="703"/>
      <c r="AX49" s="703"/>
      <c r="AY49" s="703"/>
      <c r="AZ49" s="703"/>
      <c r="BA49" s="703"/>
      <c r="BB49" s="703"/>
      <c r="BC49" s="703"/>
      <c r="BD49" s="703"/>
      <c r="BE49" s="703"/>
      <c r="BF49" s="703"/>
      <c r="BG49" s="703"/>
      <c r="BH49" s="703"/>
      <c r="BI49" s="703"/>
      <c r="BJ49" s="703"/>
      <c r="BK49" s="703"/>
      <c r="BL49" s="703"/>
      <c r="BM49" s="703"/>
      <c r="BN49" s="703"/>
      <c r="BO49" s="703"/>
      <c r="BP49" s="703"/>
      <c r="BQ49" s="703"/>
      <c r="BR49" s="703"/>
      <c r="BS49" s="416" t="b">
        <v>0</v>
      </c>
      <c r="BT49" s="703" t="s">
        <v>2330</v>
      </c>
      <c r="BU49" s="703">
        <v>2023</v>
      </c>
      <c r="BV49" s="706">
        <v>45203</v>
      </c>
      <c r="BW49" s="703" t="s">
        <v>2323</v>
      </c>
      <c r="BX49" s="707"/>
      <c r="BY49" s="708"/>
      <c r="BZ49" s="709"/>
      <c r="CA49" s="422"/>
      <c r="CB49" s="730"/>
      <c r="CC49" s="730"/>
      <c r="CD49" s="422"/>
      <c r="CE49" s="730"/>
      <c r="CF49" s="708"/>
      <c r="CG49" s="709"/>
      <c r="CH49" s="890"/>
      <c r="CI49" s="710">
        <f t="shared" si="0"/>
        <v>0</v>
      </c>
      <c r="CJ49" s="710">
        <f t="shared" si="1"/>
        <v>0</v>
      </c>
      <c r="CK49" s="710">
        <f t="shared" si="2"/>
        <v>0</v>
      </c>
      <c r="CL49" s="710">
        <f t="shared" si="3"/>
        <v>0</v>
      </c>
      <c r="CM49" s="709" t="b">
        <f t="shared" si="4"/>
        <v>0</v>
      </c>
    </row>
    <row r="50" spans="1:91" ht="15.75" customHeight="1">
      <c r="A50" s="703" t="s">
        <v>10</v>
      </c>
      <c r="B50" s="703" t="s">
        <v>11</v>
      </c>
      <c r="C50" s="703" t="s">
        <v>12</v>
      </c>
      <c r="D50" s="703" t="s">
        <v>13</v>
      </c>
      <c r="E50" s="703" t="s">
        <v>28</v>
      </c>
      <c r="F50" s="315" t="str">
        <f t="array" ref="F50">IFERROR(INDEX(UIID!$K$2:$K999, MATCH(CONCATENATE(B50,D50,G50,J50), UIID!$B$2:$B999&amp;UIID!$D$2:$D999&amp;UIID!$G$2:$G999&amp;UIID!$H$2:$H999, 0),), "Not Found")</f>
        <v>Not Found</v>
      </c>
      <c r="G50" s="703" t="s">
        <v>14</v>
      </c>
      <c r="H50" s="703"/>
      <c r="I50" s="703"/>
      <c r="J50" s="703" t="s">
        <v>17</v>
      </c>
      <c r="K50" s="703"/>
      <c r="L50" s="703"/>
      <c r="M50" s="703">
        <v>6332.2307989999999</v>
      </c>
      <c r="N50" s="703"/>
      <c r="O50" s="703" t="s">
        <v>15</v>
      </c>
      <c r="P50" s="703" t="s">
        <v>16</v>
      </c>
      <c r="Q50" s="703"/>
      <c r="R50" s="703" t="s">
        <v>21</v>
      </c>
      <c r="S50" s="703" t="s">
        <v>3006</v>
      </c>
      <c r="T50" s="703"/>
      <c r="U50" s="703" t="s">
        <v>25</v>
      </c>
      <c r="V50" s="703"/>
      <c r="W50" s="703"/>
      <c r="X50" s="703" t="s">
        <v>22</v>
      </c>
      <c r="Y50" s="703" t="s">
        <v>19</v>
      </c>
      <c r="Z50" s="703" t="s">
        <v>26</v>
      </c>
      <c r="AA50" s="704">
        <v>42914</v>
      </c>
      <c r="AB50" s="703"/>
      <c r="AC50" s="703" t="s">
        <v>4158</v>
      </c>
      <c r="AD50" s="703"/>
      <c r="AE50" s="703" t="s">
        <v>4159</v>
      </c>
      <c r="AF50" s="703"/>
      <c r="AG50" s="703" t="s">
        <v>8926</v>
      </c>
      <c r="AH50" s="703" t="s">
        <v>8927</v>
      </c>
      <c r="AI50" s="703" t="s">
        <v>8928</v>
      </c>
      <c r="AJ50" s="703"/>
      <c r="AK50" s="703"/>
      <c r="AL50" s="705">
        <v>45202</v>
      </c>
      <c r="AM50" s="703" t="s">
        <v>8929</v>
      </c>
      <c r="AN50" s="703"/>
      <c r="AO50" s="703"/>
      <c r="AP50" s="703"/>
      <c r="AQ50" s="703"/>
      <c r="AR50" s="703"/>
      <c r="AS50" s="703"/>
      <c r="AT50" s="703"/>
      <c r="AU50" s="703"/>
      <c r="AV50" s="703"/>
      <c r="AW50" s="703"/>
      <c r="AX50" s="703"/>
      <c r="AY50" s="703"/>
      <c r="AZ50" s="703"/>
      <c r="BA50" s="703"/>
      <c r="BB50" s="703"/>
      <c r="BC50" s="703"/>
      <c r="BD50" s="703"/>
      <c r="BE50" s="703"/>
      <c r="BF50" s="703"/>
      <c r="BG50" s="703"/>
      <c r="BH50" s="703"/>
      <c r="BI50" s="703"/>
      <c r="BJ50" s="703"/>
      <c r="BK50" s="703"/>
      <c r="BL50" s="703"/>
      <c r="BM50" s="703"/>
      <c r="BN50" s="703"/>
      <c r="BO50" s="703"/>
      <c r="BP50" s="703"/>
      <c r="BQ50" s="703"/>
      <c r="BR50" s="703"/>
      <c r="BS50" s="416" t="b">
        <v>0</v>
      </c>
      <c r="BT50" s="703" t="s">
        <v>2330</v>
      </c>
      <c r="BU50" s="703">
        <v>2023</v>
      </c>
      <c r="BV50" s="706">
        <v>45203</v>
      </c>
      <c r="BW50" s="703" t="s">
        <v>2323</v>
      </c>
      <c r="BX50" s="707"/>
      <c r="BY50" s="708"/>
      <c r="BZ50" s="709"/>
      <c r="CA50" s="422"/>
      <c r="CB50" s="730"/>
      <c r="CC50" s="730"/>
      <c r="CD50" s="422"/>
      <c r="CE50" s="730"/>
      <c r="CF50" s="708"/>
      <c r="CG50" s="709"/>
      <c r="CH50" s="890"/>
      <c r="CI50" s="710">
        <f t="shared" si="0"/>
        <v>0</v>
      </c>
      <c r="CJ50" s="710">
        <f t="shared" si="1"/>
        <v>0</v>
      </c>
      <c r="CK50" s="710">
        <f t="shared" si="2"/>
        <v>0</v>
      </c>
      <c r="CL50" s="710">
        <f t="shared" si="3"/>
        <v>0</v>
      </c>
      <c r="CM50" s="709" t="b">
        <f t="shared" si="4"/>
        <v>0</v>
      </c>
    </row>
    <row r="51" spans="1:91" ht="15.75" customHeight="1">
      <c r="A51" s="703" t="s">
        <v>10</v>
      </c>
      <c r="B51" s="703" t="s">
        <v>11</v>
      </c>
      <c r="C51" s="703" t="s">
        <v>12</v>
      </c>
      <c r="D51" s="703" t="s">
        <v>13</v>
      </c>
      <c r="E51" s="703" t="s">
        <v>3756</v>
      </c>
      <c r="F51" s="315" t="str">
        <f t="array" ref="F51">IFERROR(INDEX(UIID!$K$2:$K999, MATCH(CONCATENATE(B51,D51,G51,J51), UIID!$B$2:$B999&amp;UIID!$D$2:$D999&amp;UIID!$G$2:$G999&amp;UIID!$H$2:$H999, 0),), "Not Found")</f>
        <v>0722-0170</v>
      </c>
      <c r="G51" s="703" t="s">
        <v>489</v>
      </c>
      <c r="H51" s="703"/>
      <c r="I51" s="703"/>
      <c r="J51" s="703" t="s">
        <v>490</v>
      </c>
      <c r="K51" s="703"/>
      <c r="L51" s="703"/>
      <c r="M51" s="703" t="s">
        <v>491</v>
      </c>
      <c r="N51" s="703"/>
      <c r="O51" s="703" t="s">
        <v>15</v>
      </c>
      <c r="P51" s="703" t="s">
        <v>16</v>
      </c>
      <c r="Q51" s="703"/>
      <c r="R51" s="703" t="s">
        <v>35</v>
      </c>
      <c r="S51" s="703" t="s">
        <v>117</v>
      </c>
      <c r="T51" s="703" t="s">
        <v>315</v>
      </c>
      <c r="U51" s="703"/>
      <c r="V51" s="703"/>
      <c r="W51" s="703"/>
      <c r="X51" s="703" t="s">
        <v>4164</v>
      </c>
      <c r="Y51" s="703" t="s">
        <v>235</v>
      </c>
      <c r="Z51" s="703" t="s">
        <v>495</v>
      </c>
      <c r="AA51" s="704">
        <v>43805</v>
      </c>
      <c r="AB51" s="414"/>
      <c r="AC51" s="731" t="s">
        <v>4646</v>
      </c>
      <c r="AD51" s="703"/>
      <c r="AE51" s="703" t="s">
        <v>4159</v>
      </c>
      <c r="AF51" s="703"/>
      <c r="AG51" s="703" t="s">
        <v>8931</v>
      </c>
      <c r="AH51" s="703" t="s">
        <v>8932</v>
      </c>
      <c r="AI51" s="703" t="s">
        <v>8933</v>
      </c>
      <c r="AJ51" s="703"/>
      <c r="AK51" s="703"/>
      <c r="AL51" s="705">
        <v>45054</v>
      </c>
      <c r="AM51" s="703" t="s">
        <v>8675</v>
      </c>
      <c r="AN51" s="703"/>
      <c r="AO51" s="703"/>
      <c r="AP51" s="703"/>
      <c r="AQ51" s="703"/>
      <c r="AR51" s="703"/>
      <c r="AS51" s="703"/>
      <c r="AT51" s="703"/>
      <c r="AU51" s="703"/>
      <c r="AV51" s="703"/>
      <c r="AW51" s="703"/>
      <c r="AX51" s="703"/>
      <c r="AY51" s="703"/>
      <c r="AZ51" s="703"/>
      <c r="BA51" s="703"/>
      <c r="BB51" s="703"/>
      <c r="BC51" s="703"/>
      <c r="BD51" s="703"/>
      <c r="BE51" s="703"/>
      <c r="BF51" s="703"/>
      <c r="BG51" s="703"/>
      <c r="BH51" s="703"/>
      <c r="BI51" s="703"/>
      <c r="BJ51" s="703"/>
      <c r="BK51" s="703"/>
      <c r="BL51" s="703"/>
      <c r="BM51" s="703"/>
      <c r="BN51" s="703"/>
      <c r="BO51" s="703"/>
      <c r="BP51" s="703"/>
      <c r="BQ51" s="703"/>
      <c r="BR51" s="703"/>
      <c r="BS51" s="416" t="b">
        <v>0</v>
      </c>
      <c r="BT51" s="703" t="s">
        <v>2333</v>
      </c>
      <c r="BU51" s="703">
        <v>2023</v>
      </c>
      <c r="BV51" s="706">
        <v>45238</v>
      </c>
      <c r="BW51" s="703" t="s">
        <v>2323</v>
      </c>
      <c r="BX51" s="707" t="s">
        <v>8934</v>
      </c>
      <c r="BY51" s="708"/>
      <c r="BZ51" s="709"/>
      <c r="CA51" s="422"/>
      <c r="CB51" s="730"/>
      <c r="CC51" s="730"/>
      <c r="CD51" s="422"/>
      <c r="CE51" s="730"/>
      <c r="CF51" s="708"/>
      <c r="CG51" s="709"/>
      <c r="CH51" s="890"/>
      <c r="CI51" s="710">
        <f t="shared" si="0"/>
        <v>0</v>
      </c>
      <c r="CJ51" s="710">
        <f t="shared" si="1"/>
        <v>0</v>
      </c>
      <c r="CK51" s="710">
        <f t="shared" si="2"/>
        <v>0</v>
      </c>
      <c r="CL51" s="710">
        <f t="shared" si="3"/>
        <v>0</v>
      </c>
      <c r="CM51" s="709" t="b">
        <f t="shared" si="4"/>
        <v>0</v>
      </c>
    </row>
    <row r="52" spans="1:91" ht="15.75" customHeight="1">
      <c r="A52" s="703" t="s">
        <v>10</v>
      </c>
      <c r="B52" s="703" t="s">
        <v>11</v>
      </c>
      <c r="C52" s="703" t="s">
        <v>310</v>
      </c>
      <c r="D52" s="703" t="s">
        <v>13</v>
      </c>
      <c r="E52" s="703" t="s">
        <v>28</v>
      </c>
      <c r="F52" s="315" t="str">
        <f t="array" ref="F52">IFERROR(INDEX(UIID!$K$2:$K999, MATCH(CONCATENATE(B52,D52,G52,J52), UIID!$B$2:$B999&amp;UIID!$D$2:$D999&amp;UIID!$G$2:$G999&amp;UIID!$H$2:$H999, 0),), "Not Found")</f>
        <v>Not Found</v>
      </c>
      <c r="G52" s="703" t="s">
        <v>311</v>
      </c>
      <c r="H52" s="703"/>
      <c r="I52" s="703"/>
      <c r="J52" s="703" t="s">
        <v>312</v>
      </c>
      <c r="K52" s="703"/>
      <c r="L52" s="703"/>
      <c r="M52" s="703" t="s">
        <v>5120</v>
      </c>
      <c r="N52" s="703"/>
      <c r="O52" s="703" t="s">
        <v>15</v>
      </c>
      <c r="P52" s="703" t="s">
        <v>16</v>
      </c>
      <c r="Q52" s="703"/>
      <c r="R52" s="703" t="s">
        <v>35</v>
      </c>
      <c r="S52" s="703" t="s">
        <v>2230</v>
      </c>
      <c r="T52" s="703" t="s">
        <v>8938</v>
      </c>
      <c r="U52" s="703"/>
      <c r="V52" s="703"/>
      <c r="W52" s="703"/>
      <c r="X52" s="703" t="s">
        <v>4164</v>
      </c>
      <c r="Y52" s="703" t="s">
        <v>313</v>
      </c>
      <c r="Z52" s="703" t="s">
        <v>314</v>
      </c>
      <c r="AA52" s="704">
        <v>44454</v>
      </c>
      <c r="AB52" s="429"/>
      <c r="AC52" s="703" t="s">
        <v>4158</v>
      </c>
      <c r="AD52" s="703"/>
      <c r="AE52" s="703" t="s">
        <v>4159</v>
      </c>
      <c r="AF52" s="703"/>
      <c r="AG52" s="703" t="s">
        <v>7821</v>
      </c>
      <c r="AH52" s="703" t="s">
        <v>8939</v>
      </c>
      <c r="AI52" s="704">
        <v>45696</v>
      </c>
      <c r="AJ52" s="703"/>
      <c r="AK52" s="703"/>
      <c r="AL52" s="705">
        <v>45133</v>
      </c>
      <c r="AM52" s="703" t="s">
        <v>2286</v>
      </c>
      <c r="AN52" s="703"/>
      <c r="AO52" s="703"/>
      <c r="AP52" s="703"/>
      <c r="AQ52" s="703"/>
      <c r="AR52" s="703"/>
      <c r="AS52" s="703"/>
      <c r="AT52" s="703"/>
      <c r="AU52" s="703"/>
      <c r="AV52" s="703"/>
      <c r="AW52" s="703"/>
      <c r="AX52" s="703"/>
      <c r="AY52" s="703"/>
      <c r="AZ52" s="703"/>
      <c r="BA52" s="703"/>
      <c r="BB52" s="703"/>
      <c r="BC52" s="703"/>
      <c r="BD52" s="703"/>
      <c r="BE52" s="703"/>
      <c r="BF52" s="703"/>
      <c r="BG52" s="703"/>
      <c r="BH52" s="703"/>
      <c r="BI52" s="703"/>
      <c r="BJ52" s="703"/>
      <c r="BK52" s="703"/>
      <c r="BL52" s="703"/>
      <c r="BM52" s="703"/>
      <c r="BN52" s="703"/>
      <c r="BO52" s="703"/>
      <c r="BP52" s="703"/>
      <c r="BQ52" s="703"/>
      <c r="BR52" s="703"/>
      <c r="BS52" s="416" t="b">
        <v>0</v>
      </c>
      <c r="BT52" s="703" t="s">
        <v>2322</v>
      </c>
      <c r="BU52" s="703">
        <v>2023</v>
      </c>
      <c r="BV52" s="706">
        <v>45134</v>
      </c>
      <c r="BW52" s="703" t="s">
        <v>2323</v>
      </c>
      <c r="BX52" s="707"/>
      <c r="BY52" s="708"/>
      <c r="BZ52" s="709"/>
      <c r="CA52" s="422"/>
      <c r="CB52" s="730"/>
      <c r="CC52" s="730"/>
      <c r="CD52" s="422"/>
      <c r="CE52" s="730"/>
      <c r="CF52" s="708"/>
      <c r="CG52" s="709"/>
      <c r="CH52" s="890"/>
      <c r="CI52" s="710">
        <f t="shared" si="0"/>
        <v>0</v>
      </c>
      <c r="CJ52" s="710">
        <f t="shared" si="1"/>
        <v>0</v>
      </c>
      <c r="CK52" s="710">
        <f t="shared" si="2"/>
        <v>0</v>
      </c>
      <c r="CL52" s="710">
        <f t="shared" si="3"/>
        <v>0</v>
      </c>
      <c r="CM52" s="709" t="b">
        <f t="shared" si="4"/>
        <v>0</v>
      </c>
    </row>
    <row r="53" spans="1:91" ht="15.75" customHeight="1">
      <c r="A53" s="703" t="s">
        <v>10</v>
      </c>
      <c r="B53" s="703" t="s">
        <v>11</v>
      </c>
      <c r="C53" s="703" t="s">
        <v>310</v>
      </c>
      <c r="D53" s="703" t="s">
        <v>13</v>
      </c>
      <c r="E53" s="703" t="s">
        <v>28</v>
      </c>
      <c r="F53" s="315" t="str">
        <f t="array" ref="F53">IFERROR(INDEX(UIID!$K$2:$K999, MATCH(CONCATENATE(B53,D53,G53,J53), UIID!$B$2:$B999&amp;UIID!$D$2:$D999&amp;UIID!$G$2:$G999&amp;UIID!$H$2:$H999, 0),), "Not Found")</f>
        <v>Not Found</v>
      </c>
      <c r="G53" s="703" t="s">
        <v>311</v>
      </c>
      <c r="H53" s="703"/>
      <c r="I53" s="703"/>
      <c r="J53" s="703" t="s">
        <v>312</v>
      </c>
      <c r="K53" s="703"/>
      <c r="L53" s="703"/>
      <c r="M53" s="703" t="s">
        <v>5120</v>
      </c>
      <c r="N53" s="703"/>
      <c r="O53" s="703" t="s">
        <v>15</v>
      </c>
      <c r="P53" s="703" t="s">
        <v>16</v>
      </c>
      <c r="Q53" s="703"/>
      <c r="R53" s="703" t="s">
        <v>35</v>
      </c>
      <c r="S53" s="703" t="s">
        <v>117</v>
      </c>
      <c r="T53" s="703" t="s">
        <v>315</v>
      </c>
      <c r="U53" s="703"/>
      <c r="V53" s="703"/>
      <c r="W53" s="703"/>
      <c r="X53" s="703" t="s">
        <v>4164</v>
      </c>
      <c r="Y53" s="703" t="s">
        <v>181</v>
      </c>
      <c r="Z53" s="703" t="s">
        <v>316</v>
      </c>
      <c r="AA53" s="704">
        <v>43745</v>
      </c>
      <c r="AB53" s="429"/>
      <c r="AC53" s="731" t="s">
        <v>4646</v>
      </c>
      <c r="AD53" s="703"/>
      <c r="AE53" s="703" t="s">
        <v>4159</v>
      </c>
      <c r="AF53" s="703"/>
      <c r="AG53" s="703" t="s">
        <v>8941</v>
      </c>
      <c r="AH53" s="703" t="s">
        <v>8942</v>
      </c>
      <c r="AI53" s="703" t="s">
        <v>8943</v>
      </c>
      <c r="AJ53" s="703"/>
      <c r="AK53" s="703"/>
      <c r="AL53" s="705">
        <v>45049</v>
      </c>
      <c r="AM53" s="703" t="s">
        <v>8675</v>
      </c>
      <c r="AN53" s="703"/>
      <c r="AO53" s="703"/>
      <c r="AP53" s="703"/>
      <c r="AQ53" s="703"/>
      <c r="AR53" s="703"/>
      <c r="AS53" s="703"/>
      <c r="AT53" s="703"/>
      <c r="AU53" s="703"/>
      <c r="AV53" s="703"/>
      <c r="AW53" s="703"/>
      <c r="AX53" s="703"/>
      <c r="AY53" s="703"/>
      <c r="AZ53" s="703"/>
      <c r="BA53" s="703"/>
      <c r="BB53" s="703"/>
      <c r="BC53" s="703"/>
      <c r="BD53" s="703"/>
      <c r="BE53" s="703"/>
      <c r="BF53" s="703"/>
      <c r="BG53" s="703"/>
      <c r="BH53" s="703"/>
      <c r="BI53" s="703"/>
      <c r="BJ53" s="703"/>
      <c r="BK53" s="703"/>
      <c r="BL53" s="703"/>
      <c r="BM53" s="703"/>
      <c r="BN53" s="703"/>
      <c r="BO53" s="703"/>
      <c r="BP53" s="703"/>
      <c r="BQ53" s="703"/>
      <c r="BR53" s="703"/>
      <c r="BS53" s="416" t="b">
        <v>0</v>
      </c>
      <c r="BT53" s="703" t="s">
        <v>2317</v>
      </c>
      <c r="BU53" s="703">
        <v>2023</v>
      </c>
      <c r="BV53" s="706">
        <v>45061</v>
      </c>
      <c r="BW53" s="703" t="s">
        <v>2323</v>
      </c>
      <c r="BX53" s="707" t="s">
        <v>8934</v>
      </c>
      <c r="BY53" s="708"/>
      <c r="BZ53" s="709"/>
      <c r="CA53" s="422"/>
      <c r="CB53" s="730"/>
      <c r="CC53" s="730"/>
      <c r="CD53" s="422"/>
      <c r="CE53" s="730"/>
      <c r="CF53" s="708"/>
      <c r="CG53" s="709"/>
      <c r="CH53" s="890"/>
      <c r="CI53" s="710">
        <f t="shared" si="0"/>
        <v>0</v>
      </c>
      <c r="CJ53" s="710">
        <f t="shared" si="1"/>
        <v>0</v>
      </c>
      <c r="CK53" s="710">
        <f t="shared" si="2"/>
        <v>0</v>
      </c>
      <c r="CL53" s="710">
        <f t="shared" si="3"/>
        <v>0</v>
      </c>
      <c r="CM53" s="709" t="b">
        <f t="shared" si="4"/>
        <v>0</v>
      </c>
    </row>
    <row r="54" spans="1:91" ht="15.75" customHeight="1">
      <c r="A54" s="703" t="s">
        <v>10</v>
      </c>
      <c r="B54" s="703" t="s">
        <v>11</v>
      </c>
      <c r="C54" s="703" t="s">
        <v>310</v>
      </c>
      <c r="D54" s="703" t="s">
        <v>13</v>
      </c>
      <c r="E54" s="703" t="s">
        <v>28</v>
      </c>
      <c r="F54" s="315" t="str">
        <f t="array" ref="F54">IFERROR(INDEX(UIID!$K$2:$K999, MATCH(CONCATENATE(B54,D54,G54,J54), UIID!$B$2:$B999&amp;UIID!$D$2:$D999&amp;UIID!$G$2:$G999&amp;UIID!$H$2:$H999, 0),), "Not Found")</f>
        <v>Not Found</v>
      </c>
      <c r="G54" s="703" t="s">
        <v>311</v>
      </c>
      <c r="H54" s="703"/>
      <c r="I54" s="703"/>
      <c r="J54" s="703" t="s">
        <v>312</v>
      </c>
      <c r="K54" s="703"/>
      <c r="L54" s="703"/>
      <c r="M54" s="703" t="s">
        <v>5120</v>
      </c>
      <c r="N54" s="703"/>
      <c r="O54" s="703" t="s">
        <v>15</v>
      </c>
      <c r="P54" s="703" t="s">
        <v>16</v>
      </c>
      <c r="Q54" s="703"/>
      <c r="R54" s="703" t="s">
        <v>35</v>
      </c>
      <c r="S54" s="703" t="s">
        <v>2230</v>
      </c>
      <c r="T54" s="703" t="s">
        <v>8944</v>
      </c>
      <c r="U54" s="703"/>
      <c r="V54" s="703"/>
      <c r="W54" s="703"/>
      <c r="X54" s="703" t="s">
        <v>4164</v>
      </c>
      <c r="Y54" s="703" t="s">
        <v>317</v>
      </c>
      <c r="Z54" s="703" t="s">
        <v>318</v>
      </c>
      <c r="AA54" s="704">
        <v>45021</v>
      </c>
      <c r="AB54" s="429">
        <v>46849</v>
      </c>
      <c r="AC54" s="703" t="s">
        <v>4158</v>
      </c>
      <c r="AD54" s="703"/>
      <c r="AE54" s="703" t="s">
        <v>4159</v>
      </c>
      <c r="AF54" s="703"/>
      <c r="AG54" s="703" t="s">
        <v>4283</v>
      </c>
      <c r="AH54" s="703" t="s">
        <v>4283</v>
      </c>
      <c r="AI54" s="703" t="s">
        <v>4283</v>
      </c>
      <c r="AJ54" s="703"/>
      <c r="AK54" s="703"/>
      <c r="AL54" s="705">
        <v>45133</v>
      </c>
      <c r="AM54" s="703" t="s">
        <v>8685</v>
      </c>
      <c r="AN54" s="703"/>
      <c r="AO54" s="703"/>
      <c r="AP54" s="703"/>
      <c r="AQ54" s="703"/>
      <c r="AR54" s="703"/>
      <c r="AS54" s="703"/>
      <c r="AT54" s="703"/>
      <c r="AU54" s="703"/>
      <c r="AV54" s="703"/>
      <c r="AW54" s="703"/>
      <c r="AX54" s="703"/>
      <c r="AY54" s="703"/>
      <c r="AZ54" s="703"/>
      <c r="BA54" s="703"/>
      <c r="BB54" s="703"/>
      <c r="BC54" s="703"/>
      <c r="BD54" s="703"/>
      <c r="BE54" s="703"/>
      <c r="BF54" s="703"/>
      <c r="BG54" s="703"/>
      <c r="BH54" s="703"/>
      <c r="BI54" s="703"/>
      <c r="BJ54" s="703"/>
      <c r="BK54" s="703"/>
      <c r="BL54" s="703"/>
      <c r="BM54" s="703"/>
      <c r="BN54" s="703"/>
      <c r="BO54" s="703"/>
      <c r="BP54" s="703"/>
      <c r="BQ54" s="703"/>
      <c r="BR54" s="703"/>
      <c r="BS54" s="416" t="b">
        <v>0</v>
      </c>
      <c r="BT54" s="703" t="s">
        <v>2322</v>
      </c>
      <c r="BU54" s="703">
        <v>2023</v>
      </c>
      <c r="BV54" s="706">
        <v>45134</v>
      </c>
      <c r="BW54" s="703" t="s">
        <v>2323</v>
      </c>
      <c r="BX54" s="707" t="s">
        <v>10216</v>
      </c>
      <c r="BY54" s="708"/>
      <c r="BZ54" s="709"/>
      <c r="CA54" s="422"/>
      <c r="CB54" s="730"/>
      <c r="CC54" s="730"/>
      <c r="CD54" s="422"/>
      <c r="CE54" s="730"/>
      <c r="CF54" s="708"/>
      <c r="CG54" s="709"/>
      <c r="CH54" s="893">
        <v>42590</v>
      </c>
      <c r="CI54" s="710">
        <f t="shared" si="0"/>
        <v>0</v>
      </c>
      <c r="CJ54" s="710">
        <f t="shared" si="1"/>
        <v>0</v>
      </c>
      <c r="CK54" s="710">
        <f t="shared" si="2"/>
        <v>0</v>
      </c>
      <c r="CL54" s="710">
        <f t="shared" si="3"/>
        <v>0</v>
      </c>
      <c r="CM54" s="709" t="b">
        <f t="shared" si="4"/>
        <v>0</v>
      </c>
    </row>
    <row r="55" spans="1:91" ht="15.75" customHeight="1">
      <c r="A55" s="703" t="s">
        <v>10</v>
      </c>
      <c r="B55" s="703" t="s">
        <v>11</v>
      </c>
      <c r="C55" s="703" t="s">
        <v>310</v>
      </c>
      <c r="D55" s="703" t="s">
        <v>13</v>
      </c>
      <c r="E55" s="703" t="s">
        <v>28</v>
      </c>
      <c r="F55" s="315" t="str">
        <f t="array" ref="F55">IFERROR(INDEX(UIID!$K$2:$K999, MATCH(CONCATENATE(B55,D55,G55,J55), UIID!$B$2:$B999&amp;UIID!$D$2:$D999&amp;UIID!$G$2:$G999&amp;UIID!$H$2:$H999, 0),), "Not Found")</f>
        <v>Not Found</v>
      </c>
      <c r="G55" s="703" t="s">
        <v>311</v>
      </c>
      <c r="H55" s="703"/>
      <c r="I55" s="703"/>
      <c r="J55" s="703" t="s">
        <v>312</v>
      </c>
      <c r="K55" s="703"/>
      <c r="L55" s="703"/>
      <c r="M55" s="703" t="s">
        <v>5120</v>
      </c>
      <c r="N55" s="703"/>
      <c r="O55" s="703" t="s">
        <v>15</v>
      </c>
      <c r="P55" s="703" t="s">
        <v>16</v>
      </c>
      <c r="Q55" s="703"/>
      <c r="R55" s="703" t="s">
        <v>35</v>
      </c>
      <c r="S55" s="703" t="s">
        <v>2230</v>
      </c>
      <c r="T55" s="703" t="s">
        <v>8946</v>
      </c>
      <c r="U55" s="703"/>
      <c r="V55" s="703"/>
      <c r="W55" s="703"/>
      <c r="X55" s="703" t="s">
        <v>4164</v>
      </c>
      <c r="Y55" s="703" t="s">
        <v>317</v>
      </c>
      <c r="Z55" s="703" t="s">
        <v>319</v>
      </c>
      <c r="AA55" s="704">
        <v>43805</v>
      </c>
      <c r="AB55" s="429"/>
      <c r="AC55" s="731" t="s">
        <v>4646</v>
      </c>
      <c r="AD55" s="703"/>
      <c r="AE55" s="703" t="s">
        <v>4159</v>
      </c>
      <c r="AF55" s="703"/>
      <c r="AG55" s="703" t="s">
        <v>7821</v>
      </c>
      <c r="AH55" s="703" t="s">
        <v>8947</v>
      </c>
      <c r="AI55" s="705">
        <v>44349</v>
      </c>
      <c r="AJ55" s="703"/>
      <c r="AK55" s="703"/>
      <c r="AL55" s="705">
        <v>45049</v>
      </c>
      <c r="AM55" s="703" t="s">
        <v>8675</v>
      </c>
      <c r="AN55" s="703"/>
      <c r="AO55" s="703"/>
      <c r="AP55" s="703"/>
      <c r="AQ55" s="703"/>
      <c r="AR55" s="703"/>
      <c r="AS55" s="703"/>
      <c r="AT55" s="703"/>
      <c r="AU55" s="703"/>
      <c r="AV55" s="703"/>
      <c r="AW55" s="703"/>
      <c r="AX55" s="703"/>
      <c r="AY55" s="703"/>
      <c r="AZ55" s="703"/>
      <c r="BA55" s="703"/>
      <c r="BB55" s="703"/>
      <c r="BC55" s="703"/>
      <c r="BD55" s="703"/>
      <c r="BE55" s="703"/>
      <c r="BF55" s="703"/>
      <c r="BG55" s="703"/>
      <c r="BH55" s="703"/>
      <c r="BI55" s="703"/>
      <c r="BJ55" s="703"/>
      <c r="BK55" s="703"/>
      <c r="BL55" s="703"/>
      <c r="BM55" s="703"/>
      <c r="BN55" s="703"/>
      <c r="BO55" s="703"/>
      <c r="BP55" s="703"/>
      <c r="BQ55" s="703"/>
      <c r="BR55" s="703"/>
      <c r="BS55" s="416" t="b">
        <v>0</v>
      </c>
      <c r="BT55" s="703" t="s">
        <v>2319</v>
      </c>
      <c r="BU55" s="703">
        <v>2023</v>
      </c>
      <c r="BV55" s="706">
        <v>45107</v>
      </c>
      <c r="BW55" s="703" t="s">
        <v>2323</v>
      </c>
      <c r="BX55" s="707" t="s">
        <v>8934</v>
      </c>
      <c r="BY55" s="708"/>
      <c r="BZ55" s="709"/>
      <c r="CA55" s="422"/>
      <c r="CB55" s="730"/>
      <c r="CC55" s="730"/>
      <c r="CD55" s="422"/>
      <c r="CE55" s="730"/>
      <c r="CF55" s="708"/>
      <c r="CG55" s="709"/>
      <c r="CH55" s="890"/>
      <c r="CI55" s="710">
        <f t="shared" si="0"/>
        <v>0</v>
      </c>
      <c r="CJ55" s="710">
        <f t="shared" si="1"/>
        <v>0</v>
      </c>
      <c r="CK55" s="710">
        <f t="shared" si="2"/>
        <v>0</v>
      </c>
      <c r="CL55" s="710">
        <f t="shared" si="3"/>
        <v>0</v>
      </c>
      <c r="CM55" s="709" t="b">
        <f t="shared" si="4"/>
        <v>0</v>
      </c>
    </row>
    <row r="56" spans="1:91" ht="15.75" customHeight="1">
      <c r="A56" s="703" t="s">
        <v>10</v>
      </c>
      <c r="B56" s="703" t="s">
        <v>11</v>
      </c>
      <c r="C56" s="703" t="s">
        <v>509</v>
      </c>
      <c r="D56" s="703" t="s">
        <v>8949</v>
      </c>
      <c r="E56" s="703" t="s">
        <v>509</v>
      </c>
      <c r="F56" s="315" t="str">
        <f t="array" ref="F56">IFERROR(INDEX(UIID!$K$2:$K999, MATCH(CONCATENATE(B56,D56,G56,J56), UIID!$B$2:$B999&amp;UIID!$D$2:$D999&amp;UIID!$G$2:$G999&amp;UIID!$H$2:$H999, 0),), "Not Found")</f>
        <v>Not Found</v>
      </c>
      <c r="G56" s="703" t="s">
        <v>510</v>
      </c>
      <c r="H56" s="703"/>
      <c r="I56" s="703"/>
      <c r="J56" s="703" t="s">
        <v>511</v>
      </c>
      <c r="K56" s="703"/>
      <c r="L56" s="703"/>
      <c r="M56" s="703" t="s">
        <v>396</v>
      </c>
      <c r="N56" s="703"/>
      <c r="O56" s="703" t="s">
        <v>15</v>
      </c>
      <c r="P56" s="703" t="s">
        <v>16</v>
      </c>
      <c r="Q56" s="703"/>
      <c r="R56" s="703" t="s">
        <v>35</v>
      </c>
      <c r="S56" s="703" t="s">
        <v>8666</v>
      </c>
      <c r="T56" s="703" t="s">
        <v>33</v>
      </c>
      <c r="U56" s="703"/>
      <c r="V56" s="703"/>
      <c r="W56" s="703"/>
      <c r="X56" s="703" t="s">
        <v>4164</v>
      </c>
      <c r="Y56" s="703" t="s">
        <v>34</v>
      </c>
      <c r="Z56" s="703" t="s">
        <v>512</v>
      </c>
      <c r="AA56" s="704">
        <v>42668</v>
      </c>
      <c r="AB56" s="429"/>
      <c r="AC56" s="703" t="s">
        <v>4158</v>
      </c>
      <c r="AD56" s="703"/>
      <c r="AE56" s="703" t="s">
        <v>4159</v>
      </c>
      <c r="AF56" s="703"/>
      <c r="AG56" s="703" t="s">
        <v>4283</v>
      </c>
      <c r="AH56" s="703" t="s">
        <v>4283</v>
      </c>
      <c r="AI56" s="703" t="s">
        <v>4283</v>
      </c>
      <c r="AJ56" s="703"/>
      <c r="AK56" s="703"/>
      <c r="AL56" s="703"/>
      <c r="AM56" s="703" t="s">
        <v>2297</v>
      </c>
      <c r="AN56" s="703"/>
      <c r="AO56" s="703"/>
      <c r="AP56" s="703"/>
      <c r="AQ56" s="703"/>
      <c r="AR56" s="703"/>
      <c r="AS56" s="703"/>
      <c r="AT56" s="703"/>
      <c r="AU56" s="703"/>
      <c r="AV56" s="703"/>
      <c r="AW56" s="703"/>
      <c r="AX56" s="703"/>
      <c r="AY56" s="703"/>
      <c r="AZ56" s="703"/>
      <c r="BA56" s="703"/>
      <c r="BB56" s="703"/>
      <c r="BC56" s="703"/>
      <c r="BD56" s="703"/>
      <c r="BE56" s="703"/>
      <c r="BF56" s="703"/>
      <c r="BG56" s="703"/>
      <c r="BH56" s="703"/>
      <c r="BI56" s="703"/>
      <c r="BJ56" s="703"/>
      <c r="BK56" s="703"/>
      <c r="BL56" s="703"/>
      <c r="BM56" s="703"/>
      <c r="BN56" s="703"/>
      <c r="BO56" s="703"/>
      <c r="BP56" s="703"/>
      <c r="BQ56" s="703"/>
      <c r="BR56" s="703"/>
      <c r="BS56" s="416" t="b">
        <v>0</v>
      </c>
      <c r="BT56" s="703" t="s">
        <v>2335</v>
      </c>
      <c r="BU56" s="703">
        <v>2023</v>
      </c>
      <c r="BV56" s="706">
        <v>45289</v>
      </c>
      <c r="BW56" s="703" t="s">
        <v>2323</v>
      </c>
      <c r="BX56" s="707"/>
      <c r="BY56" s="708"/>
      <c r="BZ56" s="709"/>
      <c r="CA56" s="422"/>
      <c r="CB56" s="730"/>
      <c r="CC56" s="730"/>
      <c r="CD56" s="422"/>
      <c r="CE56" s="730"/>
      <c r="CF56" s="708"/>
      <c r="CG56" s="709"/>
      <c r="CH56" s="890"/>
      <c r="CI56" s="710">
        <f t="shared" si="0"/>
        <v>0</v>
      </c>
      <c r="CJ56" s="710">
        <f t="shared" si="1"/>
        <v>0</v>
      </c>
      <c r="CK56" s="710">
        <f t="shared" si="2"/>
        <v>0</v>
      </c>
      <c r="CL56" s="710">
        <f t="shared" si="3"/>
        <v>0</v>
      </c>
      <c r="CM56" s="709" t="b">
        <f t="shared" si="4"/>
        <v>0</v>
      </c>
    </row>
    <row r="57" spans="1:91" ht="15.75" customHeight="1">
      <c r="A57" s="703" t="s">
        <v>10</v>
      </c>
      <c r="B57" s="703" t="s">
        <v>11</v>
      </c>
      <c r="C57" s="703" t="s">
        <v>378</v>
      </c>
      <c r="D57" s="703" t="s">
        <v>8958</v>
      </c>
      <c r="E57" s="703" t="s">
        <v>28</v>
      </c>
      <c r="F57" s="315" t="str">
        <f t="array" ref="F57">IFERROR(INDEX(UIID!$K$2:$K999, MATCH(CONCATENATE(B57,D57,G57,J57), UIID!$B$2:$B999&amp;UIID!$D$2:$D999&amp;UIID!$G$2:$G999&amp;UIID!$H$2:$H999, 0),), "Not Found")</f>
        <v>Not Found</v>
      </c>
      <c r="G57" s="703" t="s">
        <v>524</v>
      </c>
      <c r="H57" s="703"/>
      <c r="I57" s="703"/>
      <c r="J57" s="703" t="s">
        <v>3782</v>
      </c>
      <c r="K57" s="703"/>
      <c r="L57" s="703"/>
      <c r="M57" s="703" t="s">
        <v>526</v>
      </c>
      <c r="N57" s="703"/>
      <c r="O57" s="703" t="s">
        <v>15</v>
      </c>
      <c r="P57" s="703" t="s">
        <v>525</v>
      </c>
      <c r="Q57" s="731"/>
      <c r="R57" s="703" t="s">
        <v>35</v>
      </c>
      <c r="S57" s="703" t="s">
        <v>8666</v>
      </c>
      <c r="T57" s="703" t="s">
        <v>45</v>
      </c>
      <c r="U57" s="703"/>
      <c r="V57" s="703"/>
      <c r="W57" s="703"/>
      <c r="X57" s="703" t="s">
        <v>4164</v>
      </c>
      <c r="Y57" s="703" t="s">
        <v>34</v>
      </c>
      <c r="Z57" s="703" t="s">
        <v>527</v>
      </c>
      <c r="AA57" s="704">
        <v>43805</v>
      </c>
      <c r="AB57" s="429"/>
      <c r="AC57" s="731" t="s">
        <v>4646</v>
      </c>
      <c r="AD57" s="703"/>
      <c r="AE57" s="703" t="s">
        <v>4159</v>
      </c>
      <c r="AF57" s="703"/>
      <c r="AG57" s="703" t="s">
        <v>8959</v>
      </c>
      <c r="AH57" s="703" t="s">
        <v>8960</v>
      </c>
      <c r="AI57" s="712">
        <v>45410</v>
      </c>
      <c r="AJ57" s="703"/>
      <c r="AK57" s="703"/>
      <c r="AL57" s="705">
        <v>45049</v>
      </c>
      <c r="AM57" s="703" t="s">
        <v>8675</v>
      </c>
      <c r="AN57" s="703"/>
      <c r="AO57" s="703"/>
      <c r="AP57" s="703"/>
      <c r="AQ57" s="703"/>
      <c r="AR57" s="703"/>
      <c r="AS57" s="703"/>
      <c r="AT57" s="703"/>
      <c r="AU57" s="703"/>
      <c r="AV57" s="703"/>
      <c r="AW57" s="703"/>
      <c r="AX57" s="703"/>
      <c r="AY57" s="703"/>
      <c r="AZ57" s="703"/>
      <c r="BA57" s="703"/>
      <c r="BB57" s="703"/>
      <c r="BC57" s="703"/>
      <c r="BD57" s="703"/>
      <c r="BE57" s="703"/>
      <c r="BF57" s="703"/>
      <c r="BG57" s="703"/>
      <c r="BH57" s="703"/>
      <c r="BI57" s="703"/>
      <c r="BJ57" s="703"/>
      <c r="BK57" s="703"/>
      <c r="BL57" s="703"/>
      <c r="BM57" s="703"/>
      <c r="BN57" s="703"/>
      <c r="BO57" s="703"/>
      <c r="BP57" s="703"/>
      <c r="BQ57" s="703"/>
      <c r="BR57" s="703"/>
      <c r="BS57" s="416" t="b">
        <v>0</v>
      </c>
      <c r="BT57" s="703" t="s">
        <v>2317</v>
      </c>
      <c r="BU57" s="703">
        <v>2023</v>
      </c>
      <c r="BV57" s="706">
        <v>45051</v>
      </c>
      <c r="BW57" s="703" t="s">
        <v>2323</v>
      </c>
      <c r="BX57" s="707" t="s">
        <v>8961</v>
      </c>
      <c r="BY57" s="708"/>
      <c r="BZ57" s="709"/>
      <c r="CA57" s="422"/>
      <c r="CB57" s="730"/>
      <c r="CC57" s="730"/>
      <c r="CD57" s="422"/>
      <c r="CE57" s="730"/>
      <c r="CF57" s="708"/>
      <c r="CG57" s="709"/>
      <c r="CH57" s="890"/>
      <c r="CI57" s="710">
        <f t="shared" si="0"/>
        <v>0</v>
      </c>
      <c r="CJ57" s="710">
        <f t="shared" si="1"/>
        <v>0</v>
      </c>
      <c r="CK57" s="710">
        <f t="shared" si="2"/>
        <v>0</v>
      </c>
      <c r="CL57" s="710">
        <f t="shared" si="3"/>
        <v>0</v>
      </c>
      <c r="CM57" s="709" t="b">
        <f t="shared" si="4"/>
        <v>0</v>
      </c>
    </row>
    <row r="58" spans="1:91" ht="15.75" customHeight="1">
      <c r="A58" s="703" t="s">
        <v>10</v>
      </c>
      <c r="B58" s="703" t="s">
        <v>11</v>
      </c>
      <c r="C58" s="703" t="s">
        <v>378</v>
      </c>
      <c r="D58" s="703" t="s">
        <v>8958</v>
      </c>
      <c r="E58" s="703" t="s">
        <v>28</v>
      </c>
      <c r="F58" s="315" t="str">
        <f t="array" ref="F58">IFERROR(INDEX(UIID!$K$2:$K999, MATCH(CONCATENATE(B58,D58,G58,J58), UIID!$B$2:$B999&amp;UIID!$D$2:$D999&amp;UIID!$G$2:$G999&amp;UIID!$H$2:$H999, 0),), "Not Found")</f>
        <v>Not Found</v>
      </c>
      <c r="G58" s="703" t="s">
        <v>524</v>
      </c>
      <c r="H58" s="703"/>
      <c r="I58" s="703"/>
      <c r="J58" s="703" t="s">
        <v>3782</v>
      </c>
      <c r="K58" s="703"/>
      <c r="L58" s="703"/>
      <c r="M58" s="703" t="s">
        <v>526</v>
      </c>
      <c r="N58" s="703"/>
      <c r="O58" s="703" t="s">
        <v>15</v>
      </c>
      <c r="P58" s="703" t="s">
        <v>525</v>
      </c>
      <c r="Q58" s="703"/>
      <c r="R58" s="703" t="s">
        <v>35</v>
      </c>
      <c r="S58" s="703" t="s">
        <v>8666</v>
      </c>
      <c r="T58" s="703" t="s">
        <v>43</v>
      </c>
      <c r="U58" s="703"/>
      <c r="V58" s="703"/>
      <c r="W58" s="703"/>
      <c r="X58" s="703" t="s">
        <v>4164</v>
      </c>
      <c r="Y58" s="703" t="s">
        <v>40</v>
      </c>
      <c r="Z58" s="703" t="s">
        <v>529</v>
      </c>
      <c r="AA58" s="704">
        <v>43805</v>
      </c>
      <c r="AB58" s="429"/>
      <c r="AC58" s="731" t="s">
        <v>4646</v>
      </c>
      <c r="AD58" s="703"/>
      <c r="AE58" s="703" t="s">
        <v>4159</v>
      </c>
      <c r="AF58" s="703"/>
      <c r="AG58" s="703" t="s">
        <v>6509</v>
      </c>
      <c r="AH58" s="703" t="s">
        <v>8962</v>
      </c>
      <c r="AI58" s="712">
        <v>44028</v>
      </c>
      <c r="AJ58" s="703"/>
      <c r="AK58" s="703"/>
      <c r="AL58" s="705">
        <v>45049</v>
      </c>
      <c r="AM58" s="703" t="s">
        <v>8675</v>
      </c>
      <c r="AN58" s="703"/>
      <c r="AO58" s="703"/>
      <c r="AP58" s="703"/>
      <c r="AQ58" s="703"/>
      <c r="AR58" s="703"/>
      <c r="AS58" s="703"/>
      <c r="AT58" s="703"/>
      <c r="AU58" s="703"/>
      <c r="AV58" s="703"/>
      <c r="AW58" s="703"/>
      <c r="AX58" s="703"/>
      <c r="AY58" s="703"/>
      <c r="AZ58" s="703"/>
      <c r="BA58" s="703"/>
      <c r="BB58" s="703"/>
      <c r="BC58" s="703"/>
      <c r="BD58" s="703"/>
      <c r="BE58" s="703"/>
      <c r="BF58" s="703"/>
      <c r="BG58" s="703"/>
      <c r="BH58" s="703"/>
      <c r="BI58" s="703"/>
      <c r="BJ58" s="703"/>
      <c r="BK58" s="703"/>
      <c r="BL58" s="703"/>
      <c r="BM58" s="703"/>
      <c r="BN58" s="703"/>
      <c r="BO58" s="703"/>
      <c r="BP58" s="703"/>
      <c r="BQ58" s="703"/>
      <c r="BR58" s="703"/>
      <c r="BS58" s="416" t="b">
        <v>0</v>
      </c>
      <c r="BT58" s="703" t="s">
        <v>2317</v>
      </c>
      <c r="BU58" s="703">
        <v>2023</v>
      </c>
      <c r="BV58" s="706">
        <v>45051</v>
      </c>
      <c r="BW58" s="703" t="s">
        <v>2323</v>
      </c>
      <c r="BX58" s="707" t="s">
        <v>8961</v>
      </c>
      <c r="BY58" s="708"/>
      <c r="BZ58" s="709"/>
      <c r="CA58" s="422"/>
      <c r="CB58" s="730"/>
      <c r="CC58" s="730"/>
      <c r="CD58" s="422"/>
      <c r="CE58" s="730"/>
      <c r="CF58" s="708"/>
      <c r="CG58" s="709"/>
      <c r="CH58" s="890"/>
      <c r="CI58" s="710">
        <f t="shared" si="0"/>
        <v>0</v>
      </c>
      <c r="CJ58" s="710">
        <f t="shared" si="1"/>
        <v>0</v>
      </c>
      <c r="CK58" s="710">
        <f t="shared" si="2"/>
        <v>0</v>
      </c>
      <c r="CL58" s="710">
        <f t="shared" si="3"/>
        <v>0</v>
      </c>
      <c r="CM58" s="709" t="b">
        <f t="shared" si="4"/>
        <v>0</v>
      </c>
    </row>
    <row r="59" spans="1:91" ht="15.75" customHeight="1">
      <c r="A59" s="537" t="s">
        <v>10</v>
      </c>
      <c r="B59" s="537" t="s">
        <v>11</v>
      </c>
      <c r="C59" s="63" t="s">
        <v>28</v>
      </c>
      <c r="D59" s="537" t="s">
        <v>13</v>
      </c>
      <c r="E59" s="537" t="s">
        <v>3756</v>
      </c>
      <c r="F59" s="538" t="str">
        <f t="array" ref="F59">IFERROR(INDEX(UIID!$K$2:$K999, MATCH(CONCATENATE(B59,D59,G59,J59), UIID!$B$2:$B999&amp;UIID!$D$2:$D999&amp;UIID!$G$2:$G999&amp;UIID!$H$2:$H999, 0),), "Not Found")</f>
        <v>0722-0168</v>
      </c>
      <c r="G59" s="537" t="s">
        <v>530</v>
      </c>
      <c r="H59" s="537"/>
      <c r="I59" s="537"/>
      <c r="J59" s="537" t="s">
        <v>531</v>
      </c>
      <c r="K59" s="537">
        <v>10.305425205085999</v>
      </c>
      <c r="L59" s="537">
        <v>123.89514480384599</v>
      </c>
      <c r="M59" s="537" t="s">
        <v>532</v>
      </c>
      <c r="N59" s="537"/>
      <c r="O59" s="537" t="s">
        <v>15</v>
      </c>
      <c r="P59" s="537" t="s">
        <v>16</v>
      </c>
      <c r="Q59" s="537"/>
      <c r="R59" s="537" t="s">
        <v>35</v>
      </c>
      <c r="S59" s="537" t="s">
        <v>87</v>
      </c>
      <c r="T59" s="537" t="s">
        <v>434</v>
      </c>
      <c r="U59" s="537"/>
      <c r="V59" s="537"/>
      <c r="W59" s="537"/>
      <c r="X59" s="537" t="s">
        <v>4164</v>
      </c>
      <c r="Y59" s="537" t="s">
        <v>152</v>
      </c>
      <c r="Z59" s="537" t="s">
        <v>533</v>
      </c>
      <c r="AA59" s="540">
        <v>42978</v>
      </c>
      <c r="AB59" s="540"/>
      <c r="AC59" s="537" t="s">
        <v>4158</v>
      </c>
      <c r="AD59" s="537"/>
      <c r="AE59" s="537" t="s">
        <v>4159</v>
      </c>
      <c r="AF59" s="537"/>
      <c r="AG59" s="537" t="s">
        <v>8969</v>
      </c>
      <c r="AH59" s="537" t="s">
        <v>8970</v>
      </c>
      <c r="AI59" s="540">
        <v>44467</v>
      </c>
      <c r="AJ59" s="541"/>
      <c r="AK59" s="541"/>
      <c r="AL59" s="541"/>
      <c r="AM59" s="541"/>
      <c r="AN59" s="541"/>
      <c r="AO59" s="541"/>
      <c r="AP59" s="541"/>
      <c r="AQ59" s="541"/>
      <c r="AR59" s="541"/>
      <c r="AS59" s="541"/>
      <c r="AT59" s="541"/>
      <c r="AU59" s="541"/>
      <c r="AV59" s="541"/>
      <c r="AW59" s="541"/>
      <c r="AX59" s="541"/>
      <c r="AY59" s="541"/>
      <c r="AZ59" s="541"/>
      <c r="BA59" s="541"/>
      <c r="BB59" s="541"/>
      <c r="BC59" s="541"/>
      <c r="BD59" s="541"/>
      <c r="BE59" s="541"/>
      <c r="BF59" s="541"/>
      <c r="BG59" s="541"/>
      <c r="BH59" s="541"/>
      <c r="BI59" s="541"/>
      <c r="BJ59" s="541"/>
      <c r="BK59" s="541"/>
      <c r="BL59" s="541"/>
      <c r="BM59" s="541"/>
      <c r="BN59" s="541"/>
      <c r="BO59" s="541"/>
      <c r="BP59" s="541"/>
      <c r="BQ59" s="541"/>
      <c r="BR59" s="541"/>
      <c r="BS59" s="416" t="b">
        <v>1</v>
      </c>
      <c r="BT59" s="541"/>
      <c r="BU59" s="541"/>
      <c r="BV59" s="542"/>
      <c r="BW59" s="541" t="s">
        <v>10217</v>
      </c>
      <c r="BX59" s="543" t="s">
        <v>10218</v>
      </c>
      <c r="BY59" s="544"/>
      <c r="BZ59" s="897">
        <v>45540</v>
      </c>
      <c r="CA59" s="546" t="s">
        <v>2323</v>
      </c>
      <c r="CB59" s="547"/>
      <c r="CC59" s="547"/>
      <c r="CD59" s="546"/>
      <c r="CE59" s="547"/>
      <c r="CF59" s="544"/>
      <c r="CG59" s="545"/>
      <c r="CH59" s="548"/>
      <c r="CI59" s="548">
        <f t="shared" si="0"/>
        <v>0</v>
      </c>
      <c r="CJ59" s="548">
        <f t="shared" si="1"/>
        <v>0</v>
      </c>
      <c r="CK59" s="548">
        <f t="shared" si="2"/>
        <v>0</v>
      </c>
      <c r="CL59" s="548">
        <f t="shared" si="3"/>
        <v>0</v>
      </c>
      <c r="CM59" s="545" t="b">
        <f t="shared" si="4"/>
        <v>0</v>
      </c>
    </row>
    <row r="60" spans="1:91" ht="15.75" customHeight="1">
      <c r="A60" s="703" t="s">
        <v>10</v>
      </c>
      <c r="B60" s="703" t="s">
        <v>11</v>
      </c>
      <c r="C60" s="703" t="s">
        <v>12</v>
      </c>
      <c r="D60" s="703" t="s">
        <v>13</v>
      </c>
      <c r="E60" s="703" t="s">
        <v>3756</v>
      </c>
      <c r="F60" s="315" t="str">
        <f t="array" ref="F60">IFERROR(INDEX(UIID!$K$2:$K999, MATCH(CONCATENATE(B60,D60,G60,J60), UIID!$B$2:$B999&amp;UIID!$D$2:$D999&amp;UIID!$G$2:$G999&amp;UIID!$H$2:$H999, 0),), "Not Found")</f>
        <v>Not Found</v>
      </c>
      <c r="G60" s="703" t="s">
        <v>538</v>
      </c>
      <c r="H60" s="703"/>
      <c r="I60" s="703"/>
      <c r="J60" s="703" t="s">
        <v>539</v>
      </c>
      <c r="K60" s="703"/>
      <c r="L60" s="703"/>
      <c r="M60" s="703" t="s">
        <v>540</v>
      </c>
      <c r="N60" s="703"/>
      <c r="O60" s="703" t="s">
        <v>15</v>
      </c>
      <c r="P60" s="703" t="s">
        <v>16</v>
      </c>
      <c r="Q60" s="703"/>
      <c r="R60" s="703" t="s">
        <v>35</v>
      </c>
      <c r="S60" s="703" t="s">
        <v>8666</v>
      </c>
      <c r="T60" s="703" t="s">
        <v>36</v>
      </c>
      <c r="U60" s="703"/>
      <c r="V60" s="703"/>
      <c r="W60" s="703"/>
      <c r="X60" s="703" t="s">
        <v>4164</v>
      </c>
      <c r="Y60" s="703" t="s">
        <v>91</v>
      </c>
      <c r="Z60" s="703" t="s">
        <v>541</v>
      </c>
      <c r="AA60" s="704">
        <v>42606</v>
      </c>
      <c r="AB60" s="429"/>
      <c r="AC60" s="703" t="s">
        <v>4158</v>
      </c>
      <c r="AD60" s="703"/>
      <c r="AE60" s="703" t="s">
        <v>4159</v>
      </c>
      <c r="AF60" s="703"/>
      <c r="AG60" s="703" t="s">
        <v>4283</v>
      </c>
      <c r="AH60" s="703" t="s">
        <v>4283</v>
      </c>
      <c r="AI60" s="703" t="s">
        <v>4283</v>
      </c>
      <c r="AJ60" s="703"/>
      <c r="AK60" s="703"/>
      <c r="AL60" s="703"/>
      <c r="AM60" s="703" t="s">
        <v>2297</v>
      </c>
      <c r="AN60" s="703"/>
      <c r="AO60" s="703"/>
      <c r="AP60" s="703"/>
      <c r="AQ60" s="703"/>
      <c r="AR60" s="703"/>
      <c r="AS60" s="703"/>
      <c r="AT60" s="703"/>
      <c r="AU60" s="703"/>
      <c r="AV60" s="703"/>
      <c r="AW60" s="703"/>
      <c r="AX60" s="703"/>
      <c r="AY60" s="703"/>
      <c r="AZ60" s="703"/>
      <c r="BA60" s="703"/>
      <c r="BB60" s="703"/>
      <c r="BC60" s="703"/>
      <c r="BD60" s="703"/>
      <c r="BE60" s="703"/>
      <c r="BF60" s="703"/>
      <c r="BG60" s="703"/>
      <c r="BH60" s="703"/>
      <c r="BI60" s="703"/>
      <c r="BJ60" s="703"/>
      <c r="BK60" s="703"/>
      <c r="BL60" s="703"/>
      <c r="BM60" s="703"/>
      <c r="BN60" s="703"/>
      <c r="BO60" s="703"/>
      <c r="BP60" s="703"/>
      <c r="BQ60" s="703"/>
      <c r="BR60" s="703"/>
      <c r="BS60" s="416" t="b">
        <v>0</v>
      </c>
      <c r="BT60" s="703" t="s">
        <v>2335</v>
      </c>
      <c r="BU60" s="703">
        <v>2023</v>
      </c>
      <c r="BV60" s="706">
        <v>45289</v>
      </c>
      <c r="BW60" s="703" t="s">
        <v>2323</v>
      </c>
      <c r="BX60" s="707"/>
      <c r="BY60" s="708"/>
      <c r="BZ60" s="709"/>
      <c r="CA60" s="422"/>
      <c r="CB60" s="730"/>
      <c r="CC60" s="730"/>
      <c r="CD60" s="422"/>
      <c r="CE60" s="730"/>
      <c r="CF60" s="708"/>
      <c r="CG60" s="709"/>
      <c r="CH60" s="890"/>
      <c r="CI60" s="710">
        <f t="shared" si="0"/>
        <v>0</v>
      </c>
      <c r="CJ60" s="710">
        <f t="shared" si="1"/>
        <v>0</v>
      </c>
      <c r="CK60" s="710">
        <f t="shared" si="2"/>
        <v>0</v>
      </c>
      <c r="CL60" s="710">
        <f t="shared" si="3"/>
        <v>0</v>
      </c>
      <c r="CM60" s="709" t="b">
        <f t="shared" si="4"/>
        <v>0</v>
      </c>
    </row>
    <row r="61" spans="1:91" ht="15.75" customHeight="1">
      <c r="A61" s="703" t="s">
        <v>10</v>
      </c>
      <c r="B61" s="703" t="s">
        <v>11</v>
      </c>
      <c r="C61" s="703" t="s">
        <v>12</v>
      </c>
      <c r="D61" s="703" t="s">
        <v>13</v>
      </c>
      <c r="E61" s="703" t="s">
        <v>28</v>
      </c>
      <c r="F61" s="315" t="str">
        <f t="array" ref="F61">IFERROR(INDEX(UIID!$K$2:$K999, MATCH(CONCATENATE(B61,D61,G61,J61), UIID!$B$2:$B999&amp;UIID!$D$2:$D999&amp;UIID!$G$2:$G999&amp;UIID!$H$2:$H999, 0),), "Not Found")</f>
        <v>Not Found</v>
      </c>
      <c r="G61" s="703" t="s">
        <v>542</v>
      </c>
      <c r="H61" s="703"/>
      <c r="I61" s="703"/>
      <c r="J61" s="703" t="s">
        <v>543</v>
      </c>
      <c r="K61" s="703"/>
      <c r="L61" s="703"/>
      <c r="M61" s="703" t="s">
        <v>544</v>
      </c>
      <c r="N61" s="703"/>
      <c r="O61" s="703" t="s">
        <v>15</v>
      </c>
      <c r="P61" s="703" t="s">
        <v>16</v>
      </c>
      <c r="Q61" s="703"/>
      <c r="R61" s="703" t="s">
        <v>35</v>
      </c>
      <c r="S61" s="703" t="s">
        <v>107</v>
      </c>
      <c r="T61" s="703" t="s">
        <v>8977</v>
      </c>
      <c r="U61" s="703"/>
      <c r="V61" s="703"/>
      <c r="W61" s="703"/>
      <c r="X61" s="703" t="s">
        <v>4164</v>
      </c>
      <c r="Y61" s="703" t="s">
        <v>549</v>
      </c>
      <c r="Z61" s="703">
        <v>201407022049</v>
      </c>
      <c r="AA61" s="704">
        <v>41690</v>
      </c>
      <c r="AB61" s="429"/>
      <c r="AC61" s="703" t="s">
        <v>4158</v>
      </c>
      <c r="AD61" s="703"/>
      <c r="AE61" s="703" t="s">
        <v>4159</v>
      </c>
      <c r="AF61" s="703"/>
      <c r="AG61" s="703" t="s">
        <v>4283</v>
      </c>
      <c r="AH61" s="703" t="s">
        <v>4283</v>
      </c>
      <c r="AI61" s="703" t="s">
        <v>4283</v>
      </c>
      <c r="AJ61" s="703"/>
      <c r="AK61" s="703"/>
      <c r="AL61" s="705">
        <v>44956</v>
      </c>
      <c r="AM61" s="703" t="s">
        <v>2286</v>
      </c>
      <c r="AN61" s="703"/>
      <c r="AO61" s="703"/>
      <c r="AP61" s="703"/>
      <c r="AQ61" s="703"/>
      <c r="AR61" s="703"/>
      <c r="AS61" s="703"/>
      <c r="AT61" s="703"/>
      <c r="AU61" s="703"/>
      <c r="AV61" s="703"/>
      <c r="AW61" s="703"/>
      <c r="AX61" s="703"/>
      <c r="AY61" s="703"/>
      <c r="AZ61" s="703"/>
      <c r="BA61" s="703"/>
      <c r="BB61" s="703"/>
      <c r="BC61" s="703"/>
      <c r="BD61" s="703"/>
      <c r="BE61" s="703"/>
      <c r="BF61" s="703"/>
      <c r="BG61" s="703"/>
      <c r="BH61" s="703"/>
      <c r="BI61" s="703"/>
      <c r="BJ61" s="703"/>
      <c r="BK61" s="703"/>
      <c r="BL61" s="703"/>
      <c r="BM61" s="703"/>
      <c r="BN61" s="703"/>
      <c r="BO61" s="703"/>
      <c r="BP61" s="703"/>
      <c r="BQ61" s="703"/>
      <c r="BR61" s="703"/>
      <c r="BS61" s="416" t="b">
        <v>0</v>
      </c>
      <c r="BT61" s="703" t="s">
        <v>2306</v>
      </c>
      <c r="BU61" s="703">
        <v>2023</v>
      </c>
      <c r="BV61" s="706">
        <v>44956</v>
      </c>
      <c r="BW61" s="703" t="s">
        <v>2323</v>
      </c>
      <c r="BX61" s="707"/>
      <c r="BY61" s="708"/>
      <c r="BZ61" s="709"/>
      <c r="CA61" s="422"/>
      <c r="CB61" s="730"/>
      <c r="CC61" s="730"/>
      <c r="CD61" s="422"/>
      <c r="CE61" s="730"/>
      <c r="CF61" s="708"/>
      <c r="CG61" s="709"/>
      <c r="CH61" s="890"/>
      <c r="CI61" s="710">
        <f t="shared" si="0"/>
        <v>0</v>
      </c>
      <c r="CJ61" s="710">
        <f t="shared" si="1"/>
        <v>0</v>
      </c>
      <c r="CK61" s="710">
        <f t="shared" si="2"/>
        <v>0</v>
      </c>
      <c r="CL61" s="710">
        <f t="shared" si="3"/>
        <v>0</v>
      </c>
      <c r="CM61" s="709" t="b">
        <f t="shared" si="4"/>
        <v>0</v>
      </c>
    </row>
    <row r="62" spans="1:91" ht="15.75" customHeight="1">
      <c r="A62" s="703" t="s">
        <v>10</v>
      </c>
      <c r="B62" s="703" t="s">
        <v>11</v>
      </c>
      <c r="C62" s="703" t="s">
        <v>28</v>
      </c>
      <c r="D62" s="703" t="s">
        <v>8987</v>
      </c>
      <c r="E62" s="703" t="s">
        <v>30</v>
      </c>
      <c r="F62" s="315" t="str">
        <f t="array" ref="F62">IFERROR(INDEX(UIID!$K$2:$K999, MATCH(CONCATENATE(B62,D62,G62,J62), UIID!$B$2:$B999&amp;UIID!$D$2:$D999&amp;UIID!$G$2:$G999&amp;UIID!$H$2:$H999, 0),), "Not Found")</f>
        <v>Not Found</v>
      </c>
      <c r="G62" s="703" t="s">
        <v>568</v>
      </c>
      <c r="H62" s="703"/>
      <c r="I62" s="703"/>
      <c r="J62" s="703" t="s">
        <v>569</v>
      </c>
      <c r="K62" s="703"/>
      <c r="L62" s="703"/>
      <c r="M62" s="703" t="s">
        <v>570</v>
      </c>
      <c r="N62" s="703"/>
      <c r="O62" s="703" t="s">
        <v>15</v>
      </c>
      <c r="P62" s="703" t="s">
        <v>16</v>
      </c>
      <c r="Q62" s="703"/>
      <c r="R62" s="703" t="s">
        <v>35</v>
      </c>
      <c r="S62" s="703" t="s">
        <v>2230</v>
      </c>
      <c r="T62" s="703" t="s">
        <v>571</v>
      </c>
      <c r="U62" s="703"/>
      <c r="V62" s="703"/>
      <c r="W62" s="703"/>
      <c r="X62" s="703" t="s">
        <v>4213</v>
      </c>
      <c r="Y62" s="703" t="s">
        <v>572</v>
      </c>
      <c r="Z62" s="703">
        <v>201507021042</v>
      </c>
      <c r="AA62" s="704">
        <v>42082</v>
      </c>
      <c r="AB62" s="429"/>
      <c r="AC62" s="703" t="s">
        <v>4158</v>
      </c>
      <c r="AD62" s="703"/>
      <c r="AE62" s="703" t="s">
        <v>4159</v>
      </c>
      <c r="AF62" s="703"/>
      <c r="AG62" s="703" t="s">
        <v>4283</v>
      </c>
      <c r="AH62" s="703" t="s">
        <v>4283</v>
      </c>
      <c r="AI62" s="703" t="s">
        <v>4283</v>
      </c>
      <c r="AJ62" s="703"/>
      <c r="AK62" s="703"/>
      <c r="AL62" s="705">
        <v>45212</v>
      </c>
      <c r="AM62" s="703" t="s">
        <v>8685</v>
      </c>
      <c r="AN62" s="703"/>
      <c r="AO62" s="703"/>
      <c r="AP62" s="703"/>
      <c r="AQ62" s="703"/>
      <c r="AR62" s="703"/>
      <c r="AS62" s="703"/>
      <c r="AT62" s="703"/>
      <c r="AU62" s="703"/>
      <c r="AV62" s="703"/>
      <c r="AW62" s="703"/>
      <c r="AX62" s="703"/>
      <c r="AY62" s="703"/>
      <c r="AZ62" s="703"/>
      <c r="BA62" s="703"/>
      <c r="BB62" s="703"/>
      <c r="BC62" s="703"/>
      <c r="BD62" s="703"/>
      <c r="BE62" s="703"/>
      <c r="BF62" s="703"/>
      <c r="BG62" s="703"/>
      <c r="BH62" s="703"/>
      <c r="BI62" s="703"/>
      <c r="BJ62" s="703"/>
      <c r="BK62" s="703"/>
      <c r="BL62" s="703"/>
      <c r="BM62" s="703"/>
      <c r="BN62" s="703"/>
      <c r="BO62" s="703"/>
      <c r="BP62" s="703"/>
      <c r="BQ62" s="703"/>
      <c r="BR62" s="703"/>
      <c r="BS62" s="416" t="b">
        <v>0</v>
      </c>
      <c r="BT62" s="703"/>
      <c r="BU62" s="703"/>
      <c r="BV62" s="706"/>
      <c r="BW62" s="703" t="s">
        <v>2323</v>
      </c>
      <c r="BX62" s="707"/>
      <c r="BY62" s="708"/>
      <c r="BZ62" s="709"/>
      <c r="CA62" s="422"/>
      <c r="CB62" s="730"/>
      <c r="CC62" s="730"/>
      <c r="CD62" s="422"/>
      <c r="CE62" s="730"/>
      <c r="CF62" s="708"/>
      <c r="CG62" s="709"/>
      <c r="CH62" s="890"/>
      <c r="CI62" s="710">
        <f t="shared" si="0"/>
        <v>0</v>
      </c>
      <c r="CJ62" s="710">
        <f t="shared" si="1"/>
        <v>0</v>
      </c>
      <c r="CK62" s="710">
        <f t="shared" si="2"/>
        <v>0</v>
      </c>
      <c r="CL62" s="710">
        <f t="shared" si="3"/>
        <v>0</v>
      </c>
      <c r="CM62" s="709" t="b">
        <f t="shared" si="4"/>
        <v>0</v>
      </c>
    </row>
    <row r="63" spans="1:91" ht="15.75" customHeight="1">
      <c r="A63" s="703" t="s">
        <v>10</v>
      </c>
      <c r="B63" s="703" t="s">
        <v>11</v>
      </c>
      <c r="C63" s="703" t="s">
        <v>28</v>
      </c>
      <c r="D63" s="703" t="s">
        <v>8987</v>
      </c>
      <c r="E63" s="703" t="s">
        <v>30</v>
      </c>
      <c r="F63" s="315" t="str">
        <f t="array" ref="F63">IFERROR(INDEX(UIID!$K$2:$K999, MATCH(CONCATENATE(B63,D63,G63,J63), UIID!$B$2:$B999&amp;UIID!$D$2:$D999&amp;UIID!$G$2:$G999&amp;UIID!$H$2:$H999, 0),), "Not Found")</f>
        <v>Not Found</v>
      </c>
      <c r="G63" s="703" t="s">
        <v>568</v>
      </c>
      <c r="H63" s="703"/>
      <c r="I63" s="703"/>
      <c r="J63" s="703" t="s">
        <v>569</v>
      </c>
      <c r="K63" s="703"/>
      <c r="L63" s="703"/>
      <c r="M63" s="703" t="s">
        <v>570</v>
      </c>
      <c r="N63" s="703"/>
      <c r="O63" s="703" t="s">
        <v>15</v>
      </c>
      <c r="P63" s="703" t="s">
        <v>16</v>
      </c>
      <c r="Q63" s="703"/>
      <c r="R63" s="703" t="s">
        <v>35</v>
      </c>
      <c r="S63" s="703" t="s">
        <v>2230</v>
      </c>
      <c r="T63" s="703" t="s">
        <v>573</v>
      </c>
      <c r="U63" s="703"/>
      <c r="V63" s="703"/>
      <c r="W63" s="703"/>
      <c r="X63" s="703" t="s">
        <v>4164</v>
      </c>
      <c r="Y63" s="703" t="s">
        <v>574</v>
      </c>
      <c r="Z63" s="703">
        <v>201507022043</v>
      </c>
      <c r="AA63" s="704">
        <v>42082</v>
      </c>
      <c r="AB63" s="429"/>
      <c r="AC63" s="703" t="s">
        <v>4158</v>
      </c>
      <c r="AD63" s="703"/>
      <c r="AE63" s="703" t="s">
        <v>4159</v>
      </c>
      <c r="AF63" s="703"/>
      <c r="AG63" s="703" t="s">
        <v>4283</v>
      </c>
      <c r="AH63" s="703" t="s">
        <v>4283</v>
      </c>
      <c r="AI63" s="703" t="s">
        <v>4283</v>
      </c>
      <c r="AJ63" s="703"/>
      <c r="AK63" s="703"/>
      <c r="AL63" s="705">
        <v>45212</v>
      </c>
      <c r="AM63" s="703" t="s">
        <v>8685</v>
      </c>
      <c r="AN63" s="703"/>
      <c r="AO63" s="703"/>
      <c r="AP63" s="703"/>
      <c r="AQ63" s="703"/>
      <c r="AR63" s="703"/>
      <c r="AS63" s="703"/>
      <c r="AT63" s="703"/>
      <c r="AU63" s="703"/>
      <c r="AV63" s="703"/>
      <c r="AW63" s="703"/>
      <c r="AX63" s="703"/>
      <c r="AY63" s="703"/>
      <c r="AZ63" s="703"/>
      <c r="BA63" s="703"/>
      <c r="BB63" s="703"/>
      <c r="BC63" s="703"/>
      <c r="BD63" s="703"/>
      <c r="BE63" s="703"/>
      <c r="BF63" s="703"/>
      <c r="BG63" s="703"/>
      <c r="BH63" s="703"/>
      <c r="BI63" s="703"/>
      <c r="BJ63" s="703"/>
      <c r="BK63" s="703"/>
      <c r="BL63" s="703"/>
      <c r="BM63" s="703"/>
      <c r="BN63" s="703"/>
      <c r="BO63" s="703"/>
      <c r="BP63" s="703"/>
      <c r="BQ63" s="703"/>
      <c r="BR63" s="703"/>
      <c r="BS63" s="416" t="b">
        <v>0</v>
      </c>
      <c r="BT63" s="703"/>
      <c r="BU63" s="703"/>
      <c r="BV63" s="706"/>
      <c r="BW63" s="703" t="s">
        <v>2323</v>
      </c>
      <c r="BX63" s="707"/>
      <c r="BY63" s="708"/>
      <c r="BZ63" s="709"/>
      <c r="CA63" s="422"/>
      <c r="CB63" s="730"/>
      <c r="CC63" s="730"/>
      <c r="CD63" s="422"/>
      <c r="CE63" s="730"/>
      <c r="CF63" s="708"/>
      <c r="CG63" s="709"/>
      <c r="CH63" s="890"/>
      <c r="CI63" s="710">
        <f t="shared" si="0"/>
        <v>0</v>
      </c>
      <c r="CJ63" s="710">
        <f t="shared" si="1"/>
        <v>0</v>
      </c>
      <c r="CK63" s="710">
        <f t="shared" si="2"/>
        <v>0</v>
      </c>
      <c r="CL63" s="710">
        <f t="shared" si="3"/>
        <v>0</v>
      </c>
      <c r="CM63" s="709" t="b">
        <f t="shared" si="4"/>
        <v>0</v>
      </c>
    </row>
    <row r="64" spans="1:91" ht="15.75" customHeight="1">
      <c r="A64" s="703" t="s">
        <v>10</v>
      </c>
      <c r="B64" s="703" t="s">
        <v>11</v>
      </c>
      <c r="C64" s="703" t="s">
        <v>12</v>
      </c>
      <c r="D64" s="703" t="s">
        <v>13</v>
      </c>
      <c r="E64" s="703" t="s">
        <v>3756</v>
      </c>
      <c r="F64" s="891" t="str">
        <f t="array" ref="F64">IFERROR(INDEX(UIID!$K$2:$K999, MATCH(CONCATENATE(B64,D64,G64,J64), UIID!$B$2:$B999&amp;UIID!$D$2:$D999&amp;UIID!$G$2:$G999&amp;UIID!$H$2:$H999, 0),), "Not Found")</f>
        <v>0722-0018</v>
      </c>
      <c r="G64" s="703" t="s">
        <v>2210</v>
      </c>
      <c r="H64" s="703"/>
      <c r="I64" s="703" t="s">
        <v>4321</v>
      </c>
      <c r="J64" s="703" t="s">
        <v>588</v>
      </c>
      <c r="K64" s="703">
        <v>10.311030190164001</v>
      </c>
      <c r="L64" s="703">
        <v>123.89675499623</v>
      </c>
      <c r="M64" s="703" t="s">
        <v>5152</v>
      </c>
      <c r="N64" s="703" t="s">
        <v>5153</v>
      </c>
      <c r="O64" s="703" t="s">
        <v>15</v>
      </c>
      <c r="P64" s="703" t="s">
        <v>16</v>
      </c>
      <c r="Q64" s="703" t="s">
        <v>4156</v>
      </c>
      <c r="R64" s="703" t="s">
        <v>21</v>
      </c>
      <c r="S64" s="703" t="s">
        <v>2222</v>
      </c>
      <c r="T64" s="703"/>
      <c r="U64" s="703" t="s">
        <v>589</v>
      </c>
      <c r="V64" s="892" t="s">
        <v>5154</v>
      </c>
      <c r="W64" s="703"/>
      <c r="X64" s="703" t="s">
        <v>4164</v>
      </c>
      <c r="Y64" s="703" t="s">
        <v>560</v>
      </c>
      <c r="Z64" s="703">
        <v>907022023</v>
      </c>
      <c r="AA64" s="704">
        <v>39923</v>
      </c>
      <c r="AB64" s="429"/>
      <c r="AC64" s="703" t="s">
        <v>4158</v>
      </c>
      <c r="AD64" s="703"/>
      <c r="AE64" s="703" t="s">
        <v>4159</v>
      </c>
      <c r="AF64" s="703"/>
      <c r="AG64" s="703" t="s">
        <v>8988</v>
      </c>
      <c r="AH64" s="703" t="s">
        <v>4283</v>
      </c>
      <c r="AI64" s="703" t="s">
        <v>4283</v>
      </c>
      <c r="AJ64" s="703"/>
      <c r="AK64" s="703"/>
      <c r="AL64" s="705">
        <v>45484</v>
      </c>
      <c r="AM64" s="703" t="s">
        <v>8675</v>
      </c>
      <c r="AN64" s="703"/>
      <c r="AO64" s="703"/>
      <c r="AP64" s="703"/>
      <c r="AQ64" s="703"/>
      <c r="AR64" s="703"/>
      <c r="AS64" s="703"/>
      <c r="AT64" s="703"/>
      <c r="AU64" s="703"/>
      <c r="AV64" s="703"/>
      <c r="AW64" s="703"/>
      <c r="AX64" s="703"/>
      <c r="AY64" s="703"/>
      <c r="AZ64" s="703"/>
      <c r="BA64" s="703"/>
      <c r="BB64" s="703"/>
      <c r="BC64" s="703"/>
      <c r="BD64" s="703"/>
      <c r="BE64" s="703"/>
      <c r="BF64" s="703"/>
      <c r="BG64" s="703"/>
      <c r="BH64" s="703"/>
      <c r="BI64" s="703"/>
      <c r="BJ64" s="703"/>
      <c r="BK64" s="703"/>
      <c r="BL64" s="703"/>
      <c r="BM64" s="703"/>
      <c r="BN64" s="703"/>
      <c r="BO64" s="703"/>
      <c r="BP64" s="703"/>
      <c r="BQ64" s="703"/>
      <c r="BR64" s="703"/>
      <c r="BS64" s="416" t="b">
        <v>0</v>
      </c>
      <c r="BT64" s="703" t="s">
        <v>2322</v>
      </c>
      <c r="BU64" s="703">
        <v>2024</v>
      </c>
      <c r="BV64" s="706">
        <v>45484</v>
      </c>
      <c r="BW64" s="703" t="s">
        <v>2323</v>
      </c>
      <c r="BX64" s="707" t="s">
        <v>10219</v>
      </c>
      <c r="BY64" s="713"/>
      <c r="BZ64" s="709"/>
      <c r="CA64" s="714"/>
      <c r="CB64" s="730"/>
      <c r="CC64" s="730"/>
      <c r="CD64" s="714"/>
      <c r="CE64" s="730"/>
      <c r="CF64" s="713"/>
      <c r="CG64" s="709"/>
      <c r="CH64" s="710"/>
      <c r="CI64" s="710">
        <f t="shared" si="0"/>
        <v>0</v>
      </c>
      <c r="CJ64" s="710">
        <f t="shared" si="1"/>
        <v>0</v>
      </c>
      <c r="CK64" s="710">
        <f t="shared" si="2"/>
        <v>0</v>
      </c>
      <c r="CL64" s="710">
        <f t="shared" si="3"/>
        <v>0</v>
      </c>
      <c r="CM64" s="709" t="b">
        <f t="shared" si="4"/>
        <v>0</v>
      </c>
    </row>
    <row r="65" spans="1:91" ht="15.75" customHeight="1">
      <c r="A65" s="703" t="s">
        <v>10</v>
      </c>
      <c r="B65" s="703" t="s">
        <v>11</v>
      </c>
      <c r="C65" s="703" t="s">
        <v>12</v>
      </c>
      <c r="D65" s="703" t="s">
        <v>13</v>
      </c>
      <c r="E65" s="703" t="s">
        <v>28</v>
      </c>
      <c r="F65" s="315" t="str">
        <f t="array" ref="F65">IFERROR(INDEX(UIID!$K$2:$K999, MATCH(CONCATENATE(B65,D65,G65,J65), UIID!$B$2:$B999&amp;UIID!$D$2:$D999&amp;UIID!$G$2:$G999&amp;UIID!$H$2:$H999, 0),), "Not Found")</f>
        <v>Not Found</v>
      </c>
      <c r="G65" s="703" t="s">
        <v>587</v>
      </c>
      <c r="H65" s="703"/>
      <c r="I65" s="703"/>
      <c r="J65" s="703" t="s">
        <v>588</v>
      </c>
      <c r="K65" s="703"/>
      <c r="L65" s="703"/>
      <c r="M65" s="703" t="s">
        <v>5152</v>
      </c>
      <c r="N65" s="703"/>
      <c r="O65" s="703" t="s">
        <v>15</v>
      </c>
      <c r="P65" s="703" t="s">
        <v>16</v>
      </c>
      <c r="Q65" s="703"/>
      <c r="R65" s="703" t="s">
        <v>35</v>
      </c>
      <c r="S65" s="703" t="s">
        <v>2222</v>
      </c>
      <c r="T65" s="703" t="s">
        <v>590</v>
      </c>
      <c r="U65" s="703"/>
      <c r="V65" s="703"/>
      <c r="W65" s="703"/>
      <c r="X65" s="703" t="s">
        <v>4164</v>
      </c>
      <c r="Y65" s="703" t="s">
        <v>591</v>
      </c>
      <c r="Z65" s="703" t="s">
        <v>592</v>
      </c>
      <c r="AA65" s="704">
        <v>43805</v>
      </c>
      <c r="AB65" s="429"/>
      <c r="AC65" s="731" t="s">
        <v>4646</v>
      </c>
      <c r="AD65" s="703"/>
      <c r="AE65" s="703" t="s">
        <v>4159</v>
      </c>
      <c r="AF65" s="703"/>
      <c r="AG65" s="703" t="s">
        <v>8989</v>
      </c>
      <c r="AH65" s="703" t="s">
        <v>8990</v>
      </c>
      <c r="AI65" s="723">
        <v>45476</v>
      </c>
      <c r="AJ65" s="703"/>
      <c r="AK65" s="703"/>
      <c r="AL65" s="705">
        <v>45049</v>
      </c>
      <c r="AM65" s="703" t="s">
        <v>8675</v>
      </c>
      <c r="AN65" s="703"/>
      <c r="AO65" s="703"/>
      <c r="AP65" s="703"/>
      <c r="AQ65" s="703"/>
      <c r="AR65" s="703"/>
      <c r="AS65" s="703"/>
      <c r="AT65" s="703"/>
      <c r="AU65" s="703"/>
      <c r="AV65" s="703"/>
      <c r="AW65" s="703"/>
      <c r="AX65" s="703"/>
      <c r="AY65" s="703"/>
      <c r="AZ65" s="703"/>
      <c r="BA65" s="703"/>
      <c r="BB65" s="703"/>
      <c r="BC65" s="703"/>
      <c r="BD65" s="703"/>
      <c r="BE65" s="703"/>
      <c r="BF65" s="703"/>
      <c r="BG65" s="703"/>
      <c r="BH65" s="703"/>
      <c r="BI65" s="703"/>
      <c r="BJ65" s="703"/>
      <c r="BK65" s="703"/>
      <c r="BL65" s="703"/>
      <c r="BM65" s="703"/>
      <c r="BN65" s="703"/>
      <c r="BO65" s="703"/>
      <c r="BP65" s="703"/>
      <c r="BQ65" s="703"/>
      <c r="BR65" s="703"/>
      <c r="BS65" s="416" t="b">
        <v>0</v>
      </c>
      <c r="BT65" s="703" t="s">
        <v>2317</v>
      </c>
      <c r="BU65" s="703">
        <v>2023</v>
      </c>
      <c r="BV65" s="706">
        <v>45051</v>
      </c>
      <c r="BW65" s="703" t="s">
        <v>2323</v>
      </c>
      <c r="BX65" s="707" t="s">
        <v>8961</v>
      </c>
      <c r="BY65" s="708"/>
      <c r="BZ65" s="709"/>
      <c r="CA65" s="422"/>
      <c r="CB65" s="730"/>
      <c r="CC65" s="730"/>
      <c r="CD65" s="422"/>
      <c r="CE65" s="730"/>
      <c r="CF65" s="708"/>
      <c r="CG65" s="709"/>
      <c r="CH65" s="890"/>
      <c r="CI65" s="710">
        <f t="shared" si="0"/>
        <v>0</v>
      </c>
      <c r="CJ65" s="710">
        <f t="shared" si="1"/>
        <v>0</v>
      </c>
      <c r="CK65" s="710">
        <f t="shared" si="2"/>
        <v>0</v>
      </c>
      <c r="CL65" s="710">
        <f t="shared" si="3"/>
        <v>0</v>
      </c>
      <c r="CM65" s="709" t="b">
        <f t="shared" si="4"/>
        <v>0</v>
      </c>
    </row>
    <row r="66" spans="1:91" ht="15.75" customHeight="1">
      <c r="A66" s="703" t="s">
        <v>10</v>
      </c>
      <c r="B66" s="703" t="s">
        <v>11</v>
      </c>
      <c r="C66" s="703" t="s">
        <v>378</v>
      </c>
      <c r="D66" s="703" t="s">
        <v>8958</v>
      </c>
      <c r="E66" s="703" t="s">
        <v>28</v>
      </c>
      <c r="F66" s="315" t="str">
        <f t="array" ref="F66">IFERROR(INDEX(UIID!$K$2:$K999, MATCH(CONCATENATE(B66,D66,G66,J66), UIID!$B$2:$B999&amp;UIID!$D$2:$D999&amp;UIID!$G$2:$G999&amp;UIID!$H$2:$H999, 0),), "Not Found")</f>
        <v>Not Found</v>
      </c>
      <c r="G66" s="703" t="s">
        <v>1370</v>
      </c>
      <c r="H66" s="703"/>
      <c r="I66" s="703"/>
      <c r="J66" s="703" t="s">
        <v>1371</v>
      </c>
      <c r="K66" s="703"/>
      <c r="L66" s="703"/>
      <c r="M66" s="703" t="s">
        <v>1372</v>
      </c>
      <c r="N66" s="703"/>
      <c r="O66" s="703" t="s">
        <v>15</v>
      </c>
      <c r="P66" s="703" t="s">
        <v>16</v>
      </c>
      <c r="Q66" s="703"/>
      <c r="R66" s="703" t="s">
        <v>21</v>
      </c>
      <c r="S66" s="703" t="s">
        <v>3006</v>
      </c>
      <c r="T66" s="703"/>
      <c r="U66" s="703" t="s">
        <v>651</v>
      </c>
      <c r="V66" s="703"/>
      <c r="W66" s="703"/>
      <c r="X66" s="703" t="s">
        <v>22</v>
      </c>
      <c r="Y66" s="703" t="s">
        <v>235</v>
      </c>
      <c r="Z66" s="703" t="s">
        <v>1373</v>
      </c>
      <c r="AA66" s="704">
        <v>42822</v>
      </c>
      <c r="AB66" s="429"/>
      <c r="AC66" s="703" t="s">
        <v>4158</v>
      </c>
      <c r="AD66" s="703"/>
      <c r="AE66" s="703" t="s">
        <v>4159</v>
      </c>
      <c r="AF66" s="703"/>
      <c r="AG66" s="703" t="s">
        <v>8995</v>
      </c>
      <c r="AH66" s="703" t="s">
        <v>4283</v>
      </c>
      <c r="AI66" s="703" t="s">
        <v>4283</v>
      </c>
      <c r="AJ66" s="703"/>
      <c r="AK66" s="703"/>
      <c r="AL66" s="705">
        <v>44935</v>
      </c>
      <c r="AM66" s="703" t="s">
        <v>2297</v>
      </c>
      <c r="AN66" s="703"/>
      <c r="AO66" s="703"/>
      <c r="AP66" s="703"/>
      <c r="AQ66" s="703"/>
      <c r="AR66" s="703"/>
      <c r="AS66" s="703"/>
      <c r="AT66" s="703"/>
      <c r="AU66" s="703"/>
      <c r="AV66" s="703"/>
      <c r="AW66" s="703"/>
      <c r="AX66" s="703"/>
      <c r="AY66" s="703"/>
      <c r="AZ66" s="703"/>
      <c r="BA66" s="703"/>
      <c r="BB66" s="703"/>
      <c r="BC66" s="703"/>
      <c r="BD66" s="703"/>
      <c r="BE66" s="703"/>
      <c r="BF66" s="703"/>
      <c r="BG66" s="703"/>
      <c r="BH66" s="703"/>
      <c r="BI66" s="703"/>
      <c r="BJ66" s="703"/>
      <c r="BK66" s="703"/>
      <c r="BL66" s="703"/>
      <c r="BM66" s="703"/>
      <c r="BN66" s="703"/>
      <c r="BO66" s="703"/>
      <c r="BP66" s="703"/>
      <c r="BQ66" s="703"/>
      <c r="BR66" s="703"/>
      <c r="BS66" s="416" t="b">
        <v>0</v>
      </c>
      <c r="BT66" s="703" t="s">
        <v>2306</v>
      </c>
      <c r="BU66" s="703">
        <v>2023</v>
      </c>
      <c r="BV66" s="706">
        <v>44951</v>
      </c>
      <c r="BW66" s="703" t="s">
        <v>2323</v>
      </c>
      <c r="BX66" s="707" t="s">
        <v>8996</v>
      </c>
      <c r="BY66" s="708"/>
      <c r="BZ66" s="709"/>
      <c r="CA66" s="422"/>
      <c r="CB66" s="730"/>
      <c r="CC66" s="730"/>
      <c r="CD66" s="422"/>
      <c r="CE66" s="730"/>
      <c r="CF66" s="708"/>
      <c r="CG66" s="709"/>
      <c r="CH66" s="890"/>
      <c r="CI66" s="710">
        <f t="shared" si="0"/>
        <v>0</v>
      </c>
      <c r="CJ66" s="710">
        <f t="shared" si="1"/>
        <v>0</v>
      </c>
      <c r="CK66" s="710">
        <f t="shared" si="2"/>
        <v>0</v>
      </c>
      <c r="CL66" s="710">
        <f t="shared" si="3"/>
        <v>0</v>
      </c>
      <c r="CM66" s="709" t="b">
        <f t="shared" si="4"/>
        <v>0</v>
      </c>
    </row>
    <row r="67" spans="1:91" ht="15.75" customHeight="1">
      <c r="A67" s="537" t="s">
        <v>10</v>
      </c>
      <c r="B67" s="537" t="s">
        <v>11</v>
      </c>
      <c r="C67" s="63" t="s">
        <v>28</v>
      </c>
      <c r="D67" s="537" t="s">
        <v>13</v>
      </c>
      <c r="E67" s="537" t="s">
        <v>3756</v>
      </c>
      <c r="F67" s="538" t="str">
        <f t="array" ref="F67">IFERROR(INDEX(UIID!$K$2:$K999, MATCH(CONCATENATE(B67,D67,G67,J67), UIID!$B$2:$B999&amp;UIID!$D$2:$D999&amp;UIID!$G$2:$G999&amp;UIID!$H$2:$H999, 0),), "Not Found")</f>
        <v>0722-0018</v>
      </c>
      <c r="G67" s="537" t="s">
        <v>2210</v>
      </c>
      <c r="H67" s="537"/>
      <c r="I67" s="537" t="s">
        <v>4321</v>
      </c>
      <c r="J67" s="537" t="s">
        <v>588</v>
      </c>
      <c r="K67" s="537">
        <v>10.311030190164001</v>
      </c>
      <c r="L67" s="537">
        <v>123.89675499623</v>
      </c>
      <c r="M67" s="537" t="s">
        <v>5152</v>
      </c>
      <c r="N67" s="537" t="s">
        <v>5153</v>
      </c>
      <c r="O67" s="537" t="s">
        <v>15</v>
      </c>
      <c r="P67" s="537" t="s">
        <v>16</v>
      </c>
      <c r="Q67" s="537" t="s">
        <v>4156</v>
      </c>
      <c r="R67" s="537" t="s">
        <v>21</v>
      </c>
      <c r="S67" s="537" t="s">
        <v>2222</v>
      </c>
      <c r="T67" s="541"/>
      <c r="U67" s="541" t="s">
        <v>2211</v>
      </c>
      <c r="V67" s="539" t="s">
        <v>5154</v>
      </c>
      <c r="W67" s="541"/>
      <c r="X67" s="537" t="s">
        <v>22</v>
      </c>
      <c r="Y67" s="537" t="s">
        <v>469</v>
      </c>
      <c r="Z67" s="541" t="s">
        <v>9000</v>
      </c>
      <c r="AA67" s="540">
        <v>44564</v>
      </c>
      <c r="AB67" s="540"/>
      <c r="AC67" s="537" t="s">
        <v>4158</v>
      </c>
      <c r="AD67" s="537"/>
      <c r="AE67" s="537" t="s">
        <v>4159</v>
      </c>
      <c r="AF67" s="537"/>
      <c r="AG67" s="537" t="s">
        <v>9001</v>
      </c>
      <c r="AH67" s="537" t="s">
        <v>22</v>
      </c>
      <c r="AI67" s="537" t="s">
        <v>4283</v>
      </c>
      <c r="AJ67" s="541"/>
      <c r="AK67" s="541"/>
      <c r="AL67" s="541"/>
      <c r="AM67" s="541"/>
      <c r="AN67" s="541"/>
      <c r="AO67" s="541"/>
      <c r="AP67" s="541"/>
      <c r="AQ67" s="541"/>
      <c r="AR67" s="541"/>
      <c r="AS67" s="541"/>
      <c r="AT67" s="541"/>
      <c r="AU67" s="541"/>
      <c r="AV67" s="541"/>
      <c r="AW67" s="541"/>
      <c r="AX67" s="541"/>
      <c r="AY67" s="541"/>
      <c r="AZ67" s="541"/>
      <c r="BA67" s="541"/>
      <c r="BB67" s="541"/>
      <c r="BC67" s="541"/>
      <c r="BD67" s="541"/>
      <c r="BE67" s="541"/>
      <c r="BF67" s="541"/>
      <c r="BG67" s="541"/>
      <c r="BH67" s="541"/>
      <c r="BI67" s="541"/>
      <c r="BJ67" s="541"/>
      <c r="BK67" s="541"/>
      <c r="BL67" s="541"/>
      <c r="BM67" s="541"/>
      <c r="BN67" s="541"/>
      <c r="BO67" s="541"/>
      <c r="BP67" s="541"/>
      <c r="BQ67" s="541"/>
      <c r="BR67" s="541"/>
      <c r="BS67" s="416" t="b">
        <v>1</v>
      </c>
      <c r="BT67" s="541"/>
      <c r="BU67" s="541"/>
      <c r="BV67" s="542"/>
      <c r="BW67" s="541" t="s">
        <v>10217</v>
      </c>
      <c r="BX67" s="543" t="s">
        <v>10218</v>
      </c>
      <c r="BY67" s="544"/>
      <c r="BZ67" s="545"/>
      <c r="CA67" s="546"/>
      <c r="CB67" s="547"/>
      <c r="CC67" s="547"/>
      <c r="CD67" s="546"/>
      <c r="CE67" s="547"/>
      <c r="CF67" s="544"/>
      <c r="CG67" s="545"/>
      <c r="CH67" s="548"/>
      <c r="CI67" s="548">
        <f t="shared" si="0"/>
        <v>0</v>
      </c>
      <c r="CJ67" s="548">
        <f t="shared" si="1"/>
        <v>0</v>
      </c>
      <c r="CK67" s="548">
        <f t="shared" si="2"/>
        <v>0</v>
      </c>
      <c r="CL67" s="548">
        <f t="shared" si="3"/>
        <v>0</v>
      </c>
      <c r="CM67" s="545" t="b">
        <f t="shared" si="4"/>
        <v>0</v>
      </c>
    </row>
    <row r="68" spans="1:91" ht="15.75" customHeight="1">
      <c r="A68" s="703" t="s">
        <v>10</v>
      </c>
      <c r="B68" s="703" t="s">
        <v>11</v>
      </c>
      <c r="C68" s="703" t="s">
        <v>12</v>
      </c>
      <c r="D68" s="703" t="s">
        <v>13</v>
      </c>
      <c r="E68" s="703" t="s">
        <v>3756</v>
      </c>
      <c r="F68" s="315" t="str">
        <f t="array" ref="F68">IFERROR(INDEX(UIID!$K$2:$K999, MATCH(CONCATENATE(B68,D68,G68,J68), UIID!$B$2:$B999&amp;UIID!$D$2:$D999&amp;UIID!$G$2:$G999&amp;UIID!$H$2:$H999, 0),), "Not Found")</f>
        <v>Not Found</v>
      </c>
      <c r="G68" s="703" t="s">
        <v>587</v>
      </c>
      <c r="H68" s="703"/>
      <c r="I68" s="703"/>
      <c r="J68" s="703" t="s">
        <v>1381</v>
      </c>
      <c r="K68" s="703"/>
      <c r="L68" s="703"/>
      <c r="M68" s="703" t="s">
        <v>5152</v>
      </c>
      <c r="N68" s="703" t="s">
        <v>5153</v>
      </c>
      <c r="O68" s="703" t="s">
        <v>15</v>
      </c>
      <c r="P68" s="703" t="s">
        <v>16</v>
      </c>
      <c r="Q68" s="703"/>
      <c r="R68" s="703" t="s">
        <v>35</v>
      </c>
      <c r="S68" s="703" t="s">
        <v>2222</v>
      </c>
      <c r="T68" s="703" t="s">
        <v>1387</v>
      </c>
      <c r="U68" s="703"/>
      <c r="V68" s="703"/>
      <c r="W68" s="703"/>
      <c r="X68" s="703" t="s">
        <v>4164</v>
      </c>
      <c r="Y68" s="703" t="s">
        <v>1388</v>
      </c>
      <c r="Z68" s="703" t="s">
        <v>1389</v>
      </c>
      <c r="AA68" s="704">
        <v>42367</v>
      </c>
      <c r="AB68" s="429">
        <v>46855</v>
      </c>
      <c r="AC68" s="703" t="s">
        <v>4158</v>
      </c>
      <c r="AD68" s="703"/>
      <c r="AE68" s="703" t="s">
        <v>4168</v>
      </c>
      <c r="AF68" s="703" t="s">
        <v>9009</v>
      </c>
      <c r="AG68" s="703" t="s">
        <v>4988</v>
      </c>
      <c r="AH68" s="703" t="s">
        <v>9010</v>
      </c>
      <c r="AI68" s="703" t="s">
        <v>4283</v>
      </c>
      <c r="AJ68" s="703"/>
      <c r="AK68" s="703"/>
      <c r="AL68" s="705">
        <v>45435</v>
      </c>
      <c r="AM68" s="703" t="s">
        <v>2291</v>
      </c>
      <c r="AN68" s="703"/>
      <c r="AO68" s="703"/>
      <c r="AP68" s="703"/>
      <c r="AQ68" s="703"/>
      <c r="AR68" s="703"/>
      <c r="AS68" s="703"/>
      <c r="AT68" s="703"/>
      <c r="AU68" s="703"/>
      <c r="AV68" s="703"/>
      <c r="AW68" s="703"/>
      <c r="AX68" s="703"/>
      <c r="AY68" s="703"/>
      <c r="AZ68" s="703"/>
      <c r="BA68" s="703"/>
      <c r="BB68" s="703"/>
      <c r="BC68" s="703"/>
      <c r="BD68" s="703"/>
      <c r="BE68" s="703"/>
      <c r="BF68" s="703"/>
      <c r="BG68" s="703"/>
      <c r="BH68" s="703"/>
      <c r="BI68" s="703"/>
      <c r="BJ68" s="703"/>
      <c r="BK68" s="703"/>
      <c r="BL68" s="703"/>
      <c r="BM68" s="703"/>
      <c r="BN68" s="703"/>
      <c r="BO68" s="703"/>
      <c r="BP68" s="703"/>
      <c r="BQ68" s="703"/>
      <c r="BR68" s="703"/>
      <c r="BS68" s="416" t="b">
        <v>0</v>
      </c>
      <c r="BT68" s="703" t="s">
        <v>2317</v>
      </c>
      <c r="BU68" s="703">
        <v>2024</v>
      </c>
      <c r="BV68" s="706">
        <v>45436</v>
      </c>
      <c r="BW68" s="703" t="s">
        <v>2323</v>
      </c>
      <c r="BX68" s="707"/>
      <c r="BY68" s="713"/>
      <c r="BZ68" s="709"/>
      <c r="CA68" s="714"/>
      <c r="CB68" s="730"/>
      <c r="CC68" s="730"/>
      <c r="CD68" s="714"/>
      <c r="CE68" s="730"/>
      <c r="CF68" s="713"/>
      <c r="CG68" s="709"/>
      <c r="CH68" s="893">
        <v>42367</v>
      </c>
      <c r="CI68" s="710">
        <f t="shared" si="0"/>
        <v>0</v>
      </c>
      <c r="CJ68" s="710">
        <f t="shared" si="1"/>
        <v>0</v>
      </c>
      <c r="CK68" s="710">
        <f t="shared" si="2"/>
        <v>0</v>
      </c>
      <c r="CL68" s="710">
        <f t="shared" si="3"/>
        <v>0</v>
      </c>
      <c r="CM68" s="709" t="b">
        <f t="shared" si="4"/>
        <v>0</v>
      </c>
    </row>
    <row r="69" spans="1:91" ht="15.75" customHeight="1">
      <c r="A69" s="537" t="s">
        <v>10</v>
      </c>
      <c r="B69" s="537" t="s">
        <v>11</v>
      </c>
      <c r="C69" s="63" t="s">
        <v>176</v>
      </c>
      <c r="D69" s="537" t="s">
        <v>374</v>
      </c>
      <c r="E69" s="537" t="s">
        <v>3756</v>
      </c>
      <c r="F69" s="538" t="str">
        <f t="array" ref="F69">IFERROR(INDEX(UIID!$K$2:$K999, MATCH(CONCATENATE(B69,D69,G69,J69), UIID!$B$2:$B999&amp;UIID!$D$2:$D999&amp;UIID!$G$2:$G999&amp;UIID!$H$2:$H999, 0),), "Not Found")</f>
        <v>0722-0119</v>
      </c>
      <c r="G69" s="898" t="s">
        <v>597</v>
      </c>
      <c r="H69" s="537"/>
      <c r="I69" s="537"/>
      <c r="J69" s="537" t="s">
        <v>598</v>
      </c>
      <c r="K69" s="537"/>
      <c r="L69" s="537"/>
      <c r="M69" s="537" t="s">
        <v>599</v>
      </c>
      <c r="N69" s="537"/>
      <c r="O69" s="537" t="s">
        <v>15</v>
      </c>
      <c r="P69" s="537" t="s">
        <v>16</v>
      </c>
      <c r="Q69" s="537"/>
      <c r="R69" s="537" t="s">
        <v>21</v>
      </c>
      <c r="S69" s="537" t="s">
        <v>3006</v>
      </c>
      <c r="T69" s="537"/>
      <c r="U69" s="537" t="s">
        <v>180</v>
      </c>
      <c r="V69" s="537"/>
      <c r="W69" s="537"/>
      <c r="X69" s="537" t="s">
        <v>22</v>
      </c>
      <c r="Y69" s="537" t="s">
        <v>469</v>
      </c>
      <c r="Z69" s="537" t="s">
        <v>600</v>
      </c>
      <c r="AA69" s="540">
        <v>42587</v>
      </c>
      <c r="AB69" s="540"/>
      <c r="AC69" s="537" t="s">
        <v>4158</v>
      </c>
      <c r="AD69" s="537"/>
      <c r="AE69" s="537" t="s">
        <v>4159</v>
      </c>
      <c r="AF69" s="537"/>
      <c r="AG69" s="537" t="s">
        <v>4283</v>
      </c>
      <c r="AH69" s="537" t="s">
        <v>4283</v>
      </c>
      <c r="AI69" s="537" t="s">
        <v>4283</v>
      </c>
      <c r="AJ69" s="541"/>
      <c r="AK69" s="541"/>
      <c r="AL69" s="541"/>
      <c r="AM69" s="541"/>
      <c r="AN69" s="541"/>
      <c r="AO69" s="541"/>
      <c r="AP69" s="541"/>
      <c r="AQ69" s="541"/>
      <c r="AR69" s="541"/>
      <c r="AS69" s="541"/>
      <c r="AT69" s="541"/>
      <c r="AU69" s="541"/>
      <c r="AV69" s="541"/>
      <c r="AW69" s="541"/>
      <c r="AX69" s="541"/>
      <c r="AY69" s="541"/>
      <c r="AZ69" s="541"/>
      <c r="BA69" s="541"/>
      <c r="BB69" s="541"/>
      <c r="BC69" s="541"/>
      <c r="BD69" s="541"/>
      <c r="BE69" s="541"/>
      <c r="BF69" s="541"/>
      <c r="BG69" s="541"/>
      <c r="BH69" s="541"/>
      <c r="BI69" s="541"/>
      <c r="BJ69" s="541"/>
      <c r="BK69" s="541"/>
      <c r="BL69" s="541"/>
      <c r="BM69" s="541"/>
      <c r="BN69" s="541"/>
      <c r="BO69" s="541"/>
      <c r="BP69" s="541"/>
      <c r="BQ69" s="541"/>
      <c r="BR69" s="541"/>
      <c r="BS69" s="416" t="b">
        <v>1</v>
      </c>
      <c r="BT69" s="541"/>
      <c r="BU69" s="541"/>
      <c r="BV69" s="542"/>
      <c r="BW69" s="541" t="s">
        <v>10217</v>
      </c>
      <c r="BX69" s="899" t="s">
        <v>10220</v>
      </c>
      <c r="BY69" s="544"/>
      <c r="BZ69" s="545"/>
      <c r="CA69" s="546"/>
      <c r="CB69" s="547"/>
      <c r="CC69" s="547"/>
      <c r="CD69" s="546"/>
      <c r="CE69" s="547"/>
      <c r="CF69" s="544"/>
      <c r="CG69" s="545"/>
      <c r="CH69" s="548"/>
      <c r="CI69" s="548">
        <f t="shared" si="0"/>
        <v>0</v>
      </c>
      <c r="CJ69" s="548">
        <f t="shared" si="1"/>
        <v>0</v>
      </c>
      <c r="CK69" s="548">
        <f t="shared" si="2"/>
        <v>0</v>
      </c>
      <c r="CL69" s="548">
        <f t="shared" si="3"/>
        <v>0</v>
      </c>
      <c r="CM69" s="545" t="b">
        <f t="shared" si="4"/>
        <v>0</v>
      </c>
    </row>
    <row r="70" spans="1:91" ht="15.75" customHeight="1">
      <c r="A70" s="703" t="s">
        <v>10</v>
      </c>
      <c r="B70" s="703" t="s">
        <v>11</v>
      </c>
      <c r="C70" s="703" t="s">
        <v>12</v>
      </c>
      <c r="D70" s="703" t="s">
        <v>13</v>
      </c>
      <c r="E70" s="703" t="s">
        <v>28</v>
      </c>
      <c r="F70" s="315" t="str">
        <f t="array" ref="F70">IFERROR(INDEX(UIID!$K$2:$K999, MATCH(CONCATENATE(B70,D70,G70,J70), UIID!$B$2:$B999&amp;UIID!$D$2:$D999&amp;UIID!$G$2:$G999&amp;UIID!$H$2:$H999, 0),), "Not Found")</f>
        <v>Not Found</v>
      </c>
      <c r="G70" s="703" t="s">
        <v>618</v>
      </c>
      <c r="H70" s="703"/>
      <c r="I70" s="703"/>
      <c r="J70" s="703" t="s">
        <v>619</v>
      </c>
      <c r="K70" s="703"/>
      <c r="L70" s="703"/>
      <c r="M70" s="703" t="s">
        <v>620</v>
      </c>
      <c r="N70" s="703"/>
      <c r="O70" s="703" t="s">
        <v>15</v>
      </c>
      <c r="P70" s="703" t="s">
        <v>16</v>
      </c>
      <c r="Q70" s="703"/>
      <c r="R70" s="703" t="s">
        <v>21</v>
      </c>
      <c r="S70" s="703" t="s">
        <v>3006</v>
      </c>
      <c r="T70" s="703"/>
      <c r="U70" s="703" t="s">
        <v>180</v>
      </c>
      <c r="V70" s="703"/>
      <c r="W70" s="703"/>
      <c r="X70" s="703" t="s">
        <v>22</v>
      </c>
      <c r="Y70" s="703" t="s">
        <v>19</v>
      </c>
      <c r="Z70" s="703" t="s">
        <v>621</v>
      </c>
      <c r="AA70" s="704">
        <v>42569</v>
      </c>
      <c r="AB70" s="429"/>
      <c r="AC70" s="703" t="s">
        <v>4158</v>
      </c>
      <c r="AD70" s="703"/>
      <c r="AE70" s="703" t="s">
        <v>4159</v>
      </c>
      <c r="AF70" s="703"/>
      <c r="AG70" s="703" t="s">
        <v>4283</v>
      </c>
      <c r="AH70" s="703" t="s">
        <v>4283</v>
      </c>
      <c r="AI70" s="703" t="s">
        <v>4283</v>
      </c>
      <c r="AJ70" s="703"/>
      <c r="AK70" s="703"/>
      <c r="AL70" s="705">
        <v>45114</v>
      </c>
      <c r="AM70" s="703" t="s">
        <v>8685</v>
      </c>
      <c r="AN70" s="703"/>
      <c r="AO70" s="703"/>
      <c r="AP70" s="703"/>
      <c r="AQ70" s="703"/>
      <c r="AR70" s="703"/>
      <c r="AS70" s="703"/>
      <c r="AT70" s="703"/>
      <c r="AU70" s="703"/>
      <c r="AV70" s="703"/>
      <c r="AW70" s="703"/>
      <c r="AX70" s="703"/>
      <c r="AY70" s="703"/>
      <c r="AZ70" s="703"/>
      <c r="BA70" s="703"/>
      <c r="BB70" s="703"/>
      <c r="BC70" s="703"/>
      <c r="BD70" s="703"/>
      <c r="BE70" s="703"/>
      <c r="BF70" s="703"/>
      <c r="BG70" s="703"/>
      <c r="BH70" s="703"/>
      <c r="BI70" s="703"/>
      <c r="BJ70" s="703"/>
      <c r="BK70" s="703"/>
      <c r="BL70" s="703"/>
      <c r="BM70" s="703"/>
      <c r="BN70" s="703"/>
      <c r="BO70" s="703"/>
      <c r="BP70" s="703"/>
      <c r="BQ70" s="703"/>
      <c r="BR70" s="703"/>
      <c r="BS70" s="416" t="b">
        <v>0</v>
      </c>
      <c r="BT70" s="703" t="s">
        <v>2322</v>
      </c>
      <c r="BU70" s="703">
        <v>2023</v>
      </c>
      <c r="BV70" s="706">
        <v>45124</v>
      </c>
      <c r="BW70" s="703" t="s">
        <v>2323</v>
      </c>
      <c r="BX70" s="707"/>
      <c r="BY70" s="708"/>
      <c r="BZ70" s="709"/>
      <c r="CA70" s="422"/>
      <c r="CB70" s="730"/>
      <c r="CC70" s="730"/>
      <c r="CD70" s="422"/>
      <c r="CE70" s="730"/>
      <c r="CF70" s="708"/>
      <c r="CG70" s="709"/>
      <c r="CH70" s="890"/>
      <c r="CI70" s="710">
        <f t="shared" si="0"/>
        <v>0</v>
      </c>
      <c r="CJ70" s="710">
        <f t="shared" si="1"/>
        <v>0</v>
      </c>
      <c r="CK70" s="710">
        <f t="shared" si="2"/>
        <v>0</v>
      </c>
      <c r="CL70" s="710">
        <f t="shared" si="3"/>
        <v>0</v>
      </c>
      <c r="CM70" s="709" t="b">
        <f t="shared" si="4"/>
        <v>0</v>
      </c>
    </row>
    <row r="71" spans="1:91" ht="15.75" customHeight="1">
      <c r="A71" s="703" t="s">
        <v>10</v>
      </c>
      <c r="B71" s="703" t="s">
        <v>11</v>
      </c>
      <c r="C71" s="703" t="s">
        <v>28</v>
      </c>
      <c r="D71" s="703" t="s">
        <v>13</v>
      </c>
      <c r="E71" s="703" t="s">
        <v>3756</v>
      </c>
      <c r="F71" s="891" t="str">
        <f t="array" ref="F71">IFERROR(INDEX(UIID!$K$2:$K999, MATCH(CONCATENATE(B71,D71,G71,J71), UIID!$B$2:$B999&amp;UIID!$D$2:$D999&amp;UIID!$G$2:$G999&amp;UIID!$H$2:$H999, 0),), "Not Found")</f>
        <v>0722-0056</v>
      </c>
      <c r="G71" s="703" t="s">
        <v>638</v>
      </c>
      <c r="H71" s="703"/>
      <c r="I71" s="703" t="s">
        <v>5183</v>
      </c>
      <c r="J71" s="703" t="s">
        <v>3784</v>
      </c>
      <c r="K71" s="703">
        <v>10.374514800264301</v>
      </c>
      <c r="L71" s="703">
        <v>123.91884098854</v>
      </c>
      <c r="M71" s="703" t="s">
        <v>640</v>
      </c>
      <c r="N71" s="703"/>
      <c r="O71" s="703" t="s">
        <v>15</v>
      </c>
      <c r="P71" s="703" t="s">
        <v>16</v>
      </c>
      <c r="Q71" s="703" t="s">
        <v>4156</v>
      </c>
      <c r="R71" s="703" t="s">
        <v>35</v>
      </c>
      <c r="S71" s="703" t="s">
        <v>8666</v>
      </c>
      <c r="T71" s="703" t="s">
        <v>36</v>
      </c>
      <c r="U71" s="703"/>
      <c r="V71" s="892" t="s">
        <v>5184</v>
      </c>
      <c r="W71" s="703"/>
      <c r="X71" s="703" t="s">
        <v>4164</v>
      </c>
      <c r="Y71" s="703" t="s">
        <v>37</v>
      </c>
      <c r="Z71" s="703" t="s">
        <v>641</v>
      </c>
      <c r="AA71" s="704">
        <v>45433</v>
      </c>
      <c r="AB71" s="704">
        <v>47260</v>
      </c>
      <c r="AC71" s="703" t="s">
        <v>4158</v>
      </c>
      <c r="AD71" s="703"/>
      <c r="AE71" s="703" t="s">
        <v>4159</v>
      </c>
      <c r="AF71" s="703"/>
      <c r="AG71" s="703" t="s">
        <v>5228</v>
      </c>
      <c r="AH71" s="703" t="s">
        <v>9019</v>
      </c>
      <c r="AI71" s="704">
        <v>44456</v>
      </c>
      <c r="AJ71" s="703"/>
      <c r="AK71" s="703"/>
      <c r="AL71" s="705">
        <v>45601</v>
      </c>
      <c r="AM71" s="703" t="s">
        <v>8685</v>
      </c>
      <c r="AN71" s="703"/>
      <c r="AO71" s="703"/>
      <c r="AP71" s="703"/>
      <c r="AQ71" s="703"/>
      <c r="AR71" s="703"/>
      <c r="AS71" s="703"/>
      <c r="AT71" s="703"/>
      <c r="AU71" s="703"/>
      <c r="AV71" s="703"/>
      <c r="AW71" s="703"/>
      <c r="AX71" s="703"/>
      <c r="AY71" s="703"/>
      <c r="AZ71" s="703"/>
      <c r="BA71" s="703"/>
      <c r="BB71" s="703"/>
      <c r="BC71" s="703"/>
      <c r="BD71" s="703"/>
      <c r="BE71" s="703"/>
      <c r="BF71" s="703"/>
      <c r="BG71" s="703"/>
      <c r="BH71" s="703"/>
      <c r="BI71" s="703"/>
      <c r="BJ71" s="703"/>
      <c r="BK71" s="703"/>
      <c r="BL71" s="703"/>
      <c r="BM71" s="703"/>
      <c r="BN71" s="703"/>
      <c r="BO71" s="703"/>
      <c r="BP71" s="703"/>
      <c r="BQ71" s="703"/>
      <c r="BR71" s="703"/>
      <c r="BS71" s="894" t="b">
        <v>1</v>
      </c>
      <c r="BT71" s="703" t="s">
        <v>2333</v>
      </c>
      <c r="BU71" s="703">
        <v>2024</v>
      </c>
      <c r="BV71" s="706">
        <v>45601</v>
      </c>
      <c r="BW71" s="703" t="s">
        <v>2323</v>
      </c>
      <c r="BX71" s="707" t="s">
        <v>10221</v>
      </c>
      <c r="BY71" s="713"/>
      <c r="BZ71" s="709"/>
      <c r="CA71" s="714"/>
      <c r="CB71" s="730"/>
      <c r="CC71" s="730"/>
      <c r="CD71" s="714"/>
      <c r="CE71" s="730"/>
      <c r="CF71" s="713"/>
      <c r="CG71" s="709"/>
      <c r="CH71" s="704">
        <v>44302</v>
      </c>
      <c r="CI71" s="710">
        <f t="shared" si="0"/>
        <v>0</v>
      </c>
      <c r="CJ71" s="710">
        <f t="shared" si="1"/>
        <v>0</v>
      </c>
      <c r="CK71" s="710">
        <f t="shared" si="2"/>
        <v>0</v>
      </c>
      <c r="CL71" s="710">
        <f t="shared" si="3"/>
        <v>0</v>
      </c>
      <c r="CM71" s="709" t="b">
        <f t="shared" si="4"/>
        <v>0</v>
      </c>
    </row>
    <row r="72" spans="1:91" ht="15.75" customHeight="1">
      <c r="A72" s="703" t="s">
        <v>10</v>
      </c>
      <c r="B72" s="703" t="s">
        <v>11</v>
      </c>
      <c r="C72" s="703" t="s">
        <v>12</v>
      </c>
      <c r="D72" s="703" t="s">
        <v>13</v>
      </c>
      <c r="E72" s="703" t="s">
        <v>28</v>
      </c>
      <c r="F72" s="315" t="str">
        <f t="array" ref="F72">IFERROR(INDEX(UIID!$K$2:$K999, MATCH(CONCATENATE(B72,D72,G72,J72), UIID!$B$2:$B999&amp;UIID!$D$2:$D999&amp;UIID!$G$2:$G999&amp;UIID!$H$2:$H999, 0),), "Not Found")</f>
        <v>Not Found</v>
      </c>
      <c r="G72" s="731" t="s">
        <v>644</v>
      </c>
      <c r="H72" s="703"/>
      <c r="I72" s="703"/>
      <c r="J72" s="703" t="s">
        <v>645</v>
      </c>
      <c r="K72" s="703"/>
      <c r="L72" s="703"/>
      <c r="M72" s="703" t="s">
        <v>646</v>
      </c>
      <c r="N72" s="703"/>
      <c r="O72" s="703" t="s">
        <v>15</v>
      </c>
      <c r="P72" s="703" t="s">
        <v>16</v>
      </c>
      <c r="Q72" s="703"/>
      <c r="R72" s="703" t="s">
        <v>21</v>
      </c>
      <c r="S72" s="703" t="s">
        <v>3006</v>
      </c>
      <c r="T72" s="703"/>
      <c r="U72" s="703" t="s">
        <v>647</v>
      </c>
      <c r="V72" s="703"/>
      <c r="W72" s="703"/>
      <c r="X72" s="703" t="s">
        <v>22</v>
      </c>
      <c r="Y72" s="703" t="s">
        <v>506</v>
      </c>
      <c r="Z72" s="703">
        <v>1207020044</v>
      </c>
      <c r="AA72" s="704">
        <v>40998</v>
      </c>
      <c r="AB72" s="429"/>
      <c r="AC72" s="703" t="s">
        <v>4158</v>
      </c>
      <c r="AD72" s="703"/>
      <c r="AE72" s="703" t="s">
        <v>4159</v>
      </c>
      <c r="AF72" s="703"/>
      <c r="AG72" s="703" t="s">
        <v>4283</v>
      </c>
      <c r="AH72" s="703" t="s">
        <v>4283</v>
      </c>
      <c r="AI72" s="703" t="s">
        <v>4283</v>
      </c>
      <c r="AJ72" s="703"/>
      <c r="AK72" s="703"/>
      <c r="AL72" s="703"/>
      <c r="AM72" s="703"/>
      <c r="AN72" s="703"/>
      <c r="AO72" s="703"/>
      <c r="AP72" s="703"/>
      <c r="AQ72" s="703"/>
      <c r="AR72" s="703"/>
      <c r="AS72" s="703"/>
      <c r="AT72" s="703"/>
      <c r="AU72" s="703"/>
      <c r="AV72" s="703"/>
      <c r="AW72" s="703"/>
      <c r="AX72" s="703"/>
      <c r="AY72" s="703"/>
      <c r="AZ72" s="703"/>
      <c r="BA72" s="703"/>
      <c r="BB72" s="703"/>
      <c r="BC72" s="703"/>
      <c r="BD72" s="703"/>
      <c r="BE72" s="703"/>
      <c r="BF72" s="703"/>
      <c r="BG72" s="703"/>
      <c r="BH72" s="703"/>
      <c r="BI72" s="703"/>
      <c r="BJ72" s="703"/>
      <c r="BK72" s="703"/>
      <c r="BL72" s="703"/>
      <c r="BM72" s="703"/>
      <c r="BN72" s="703"/>
      <c r="BO72" s="703"/>
      <c r="BP72" s="703"/>
      <c r="BQ72" s="703"/>
      <c r="BR72" s="703"/>
      <c r="BS72" s="416" t="b">
        <v>0</v>
      </c>
      <c r="BT72" s="703" t="s">
        <v>2315</v>
      </c>
      <c r="BU72" s="703">
        <v>2023</v>
      </c>
      <c r="BV72" s="706"/>
      <c r="BW72" s="703" t="s">
        <v>2323</v>
      </c>
      <c r="BX72" s="707" t="s">
        <v>9024</v>
      </c>
      <c r="BY72" s="708"/>
      <c r="BZ72" s="709"/>
      <c r="CA72" s="422"/>
      <c r="CB72" s="730"/>
      <c r="CC72" s="730"/>
      <c r="CD72" s="422"/>
      <c r="CE72" s="730"/>
      <c r="CF72" s="708"/>
      <c r="CG72" s="709"/>
      <c r="CH72" s="890"/>
      <c r="CI72" s="710">
        <f t="shared" si="0"/>
        <v>0</v>
      </c>
      <c r="CJ72" s="710">
        <f t="shared" si="1"/>
        <v>0</v>
      </c>
      <c r="CK72" s="710">
        <f t="shared" si="2"/>
        <v>0</v>
      </c>
      <c r="CL72" s="710">
        <f t="shared" si="3"/>
        <v>0</v>
      </c>
      <c r="CM72" s="709" t="b">
        <f t="shared" si="4"/>
        <v>0</v>
      </c>
    </row>
    <row r="73" spans="1:91" ht="15.75" customHeight="1">
      <c r="A73" s="703" t="s">
        <v>10</v>
      </c>
      <c r="B73" s="703" t="s">
        <v>11</v>
      </c>
      <c r="C73" s="703" t="s">
        <v>146</v>
      </c>
      <c r="D73" s="703" t="s">
        <v>656</v>
      </c>
      <c r="E73" s="703" t="s">
        <v>28</v>
      </c>
      <c r="F73" s="315" t="str">
        <f t="array" ref="F73">IFERROR(INDEX(UIID!$K$2:$K999, MATCH(CONCATENATE(B73,D73,G73,J73), UIID!$B$2:$B999&amp;UIID!$D$2:$D999&amp;UIID!$G$2:$G999&amp;UIID!$H$2:$H999, 0),), "Not Found")</f>
        <v>Not Found</v>
      </c>
      <c r="G73" s="703" t="s">
        <v>657</v>
      </c>
      <c r="H73" s="703"/>
      <c r="I73" s="703"/>
      <c r="J73" s="703" t="s">
        <v>658</v>
      </c>
      <c r="K73" s="703"/>
      <c r="L73" s="703"/>
      <c r="M73" s="731" t="s">
        <v>659</v>
      </c>
      <c r="N73" s="703"/>
      <c r="O73" s="703" t="s">
        <v>15</v>
      </c>
      <c r="P73" s="703" t="s">
        <v>16</v>
      </c>
      <c r="Q73" s="703"/>
      <c r="R73" s="703" t="s">
        <v>35</v>
      </c>
      <c r="S73" s="703" t="s">
        <v>84</v>
      </c>
      <c r="T73" s="703" t="s">
        <v>2585</v>
      </c>
      <c r="U73" s="703"/>
      <c r="V73" s="703"/>
      <c r="W73" s="703"/>
      <c r="X73" s="703" t="s">
        <v>4213</v>
      </c>
      <c r="Y73" s="703" t="s">
        <v>109</v>
      </c>
      <c r="Z73" s="703">
        <v>707021141</v>
      </c>
      <c r="AA73" s="704">
        <v>39290</v>
      </c>
      <c r="AB73" s="429"/>
      <c r="AC73" s="703" t="s">
        <v>4158</v>
      </c>
      <c r="AD73" s="703"/>
      <c r="AE73" s="703" t="s">
        <v>4159</v>
      </c>
      <c r="AF73" s="703"/>
      <c r="AG73" s="703" t="s">
        <v>4283</v>
      </c>
      <c r="AH73" s="703" t="s">
        <v>4283</v>
      </c>
      <c r="AI73" s="703" t="s">
        <v>4283</v>
      </c>
      <c r="AJ73" s="703"/>
      <c r="AK73" s="703"/>
      <c r="AL73" s="705">
        <v>44970</v>
      </c>
      <c r="AM73" s="703" t="s">
        <v>8685</v>
      </c>
      <c r="AN73" s="703"/>
      <c r="AO73" s="703"/>
      <c r="AP73" s="703"/>
      <c r="AQ73" s="703"/>
      <c r="AR73" s="703"/>
      <c r="AS73" s="703"/>
      <c r="AT73" s="703"/>
      <c r="AU73" s="703"/>
      <c r="AV73" s="703"/>
      <c r="AW73" s="703"/>
      <c r="AX73" s="703"/>
      <c r="AY73" s="703"/>
      <c r="AZ73" s="703"/>
      <c r="BA73" s="703"/>
      <c r="BB73" s="703"/>
      <c r="BC73" s="703"/>
      <c r="BD73" s="703"/>
      <c r="BE73" s="703"/>
      <c r="BF73" s="703"/>
      <c r="BG73" s="703"/>
      <c r="BH73" s="703"/>
      <c r="BI73" s="703"/>
      <c r="BJ73" s="703"/>
      <c r="BK73" s="703"/>
      <c r="BL73" s="703"/>
      <c r="BM73" s="703"/>
      <c r="BN73" s="703"/>
      <c r="BO73" s="703"/>
      <c r="BP73" s="703"/>
      <c r="BQ73" s="703"/>
      <c r="BR73" s="703"/>
      <c r="BS73" s="416" t="b">
        <v>0</v>
      </c>
      <c r="BT73" s="703" t="s">
        <v>2309</v>
      </c>
      <c r="BU73" s="703">
        <v>2023</v>
      </c>
      <c r="BV73" s="706">
        <v>44985</v>
      </c>
      <c r="BW73" s="703" t="s">
        <v>2323</v>
      </c>
      <c r="BX73" s="707"/>
      <c r="BY73" s="708"/>
      <c r="BZ73" s="709"/>
      <c r="CA73" s="422"/>
      <c r="CB73" s="730"/>
      <c r="CC73" s="730"/>
      <c r="CD73" s="422"/>
      <c r="CE73" s="730"/>
      <c r="CF73" s="708"/>
      <c r="CG73" s="709"/>
      <c r="CH73" s="890"/>
      <c r="CI73" s="710">
        <f t="shared" si="0"/>
        <v>0</v>
      </c>
      <c r="CJ73" s="710">
        <f t="shared" si="1"/>
        <v>0</v>
      </c>
      <c r="CK73" s="710">
        <f t="shared" si="2"/>
        <v>0</v>
      </c>
      <c r="CL73" s="710">
        <f t="shared" si="3"/>
        <v>0</v>
      </c>
      <c r="CM73" s="709" t="b">
        <f t="shared" si="4"/>
        <v>0</v>
      </c>
    </row>
    <row r="74" spans="1:91" ht="15.75" customHeight="1">
      <c r="A74" s="703" t="s">
        <v>10</v>
      </c>
      <c r="B74" s="703" t="s">
        <v>11</v>
      </c>
      <c r="C74" s="703" t="s">
        <v>146</v>
      </c>
      <c r="D74" s="703" t="s">
        <v>656</v>
      </c>
      <c r="E74" s="703" t="s">
        <v>28</v>
      </c>
      <c r="F74" s="315" t="str">
        <f t="array" ref="F74">IFERROR(INDEX(UIID!$K$2:$K999, MATCH(CONCATENATE(B74,D74,G74,J74), UIID!$B$2:$B999&amp;UIID!$D$2:$D999&amp;UIID!$G$2:$G999&amp;UIID!$H$2:$H999, 0),), "Not Found")</f>
        <v>Not Found</v>
      </c>
      <c r="G74" s="703" t="s">
        <v>657</v>
      </c>
      <c r="H74" s="703"/>
      <c r="I74" s="703"/>
      <c r="J74" s="703" t="s">
        <v>658</v>
      </c>
      <c r="K74" s="703"/>
      <c r="L74" s="703"/>
      <c r="M74" s="703" t="s">
        <v>659</v>
      </c>
      <c r="N74" s="703"/>
      <c r="O74" s="703" t="s">
        <v>15</v>
      </c>
      <c r="P74" s="703" t="s">
        <v>16</v>
      </c>
      <c r="Q74" s="703"/>
      <c r="R74" s="703" t="s">
        <v>35</v>
      </c>
      <c r="S74" s="703" t="s">
        <v>84</v>
      </c>
      <c r="T74" s="703" t="s">
        <v>1778</v>
      </c>
      <c r="U74" s="703"/>
      <c r="V74" s="703"/>
      <c r="W74" s="703"/>
      <c r="X74" s="703" t="s">
        <v>4164</v>
      </c>
      <c r="Y74" s="703" t="s">
        <v>94</v>
      </c>
      <c r="Z74" s="703">
        <v>707022142</v>
      </c>
      <c r="AA74" s="704">
        <v>39290</v>
      </c>
      <c r="AB74" s="429"/>
      <c r="AC74" s="703" t="s">
        <v>4158</v>
      </c>
      <c r="AD74" s="703"/>
      <c r="AE74" s="703" t="s">
        <v>4159</v>
      </c>
      <c r="AF74" s="703"/>
      <c r="AG74" s="703" t="s">
        <v>9028</v>
      </c>
      <c r="AH74" s="703" t="s">
        <v>9029</v>
      </c>
      <c r="AI74" s="703" t="s">
        <v>4283</v>
      </c>
      <c r="AJ74" s="703"/>
      <c r="AK74" s="703"/>
      <c r="AL74" s="705">
        <v>44970</v>
      </c>
      <c r="AM74" s="703" t="s">
        <v>8685</v>
      </c>
      <c r="AN74" s="703"/>
      <c r="AO74" s="703"/>
      <c r="AP74" s="703"/>
      <c r="AQ74" s="703"/>
      <c r="AR74" s="703"/>
      <c r="AS74" s="703"/>
      <c r="AT74" s="703"/>
      <c r="AU74" s="703"/>
      <c r="AV74" s="703"/>
      <c r="AW74" s="703"/>
      <c r="AX74" s="703"/>
      <c r="AY74" s="703"/>
      <c r="AZ74" s="703"/>
      <c r="BA74" s="703"/>
      <c r="BB74" s="703"/>
      <c r="BC74" s="703"/>
      <c r="BD74" s="703"/>
      <c r="BE74" s="703"/>
      <c r="BF74" s="703"/>
      <c r="BG74" s="703"/>
      <c r="BH74" s="703"/>
      <c r="BI74" s="703"/>
      <c r="BJ74" s="703"/>
      <c r="BK74" s="703"/>
      <c r="BL74" s="703"/>
      <c r="BM74" s="703"/>
      <c r="BN74" s="703"/>
      <c r="BO74" s="703"/>
      <c r="BP74" s="703"/>
      <c r="BQ74" s="703"/>
      <c r="BR74" s="703"/>
      <c r="BS74" s="416" t="b">
        <v>0</v>
      </c>
      <c r="BT74" s="703" t="s">
        <v>2309</v>
      </c>
      <c r="BU74" s="703">
        <v>2023</v>
      </c>
      <c r="BV74" s="706">
        <v>44985</v>
      </c>
      <c r="BW74" s="703" t="s">
        <v>2323</v>
      </c>
      <c r="BX74" s="707"/>
      <c r="BY74" s="708"/>
      <c r="BZ74" s="709"/>
      <c r="CA74" s="422"/>
      <c r="CB74" s="730"/>
      <c r="CC74" s="730"/>
      <c r="CD74" s="422"/>
      <c r="CE74" s="730"/>
      <c r="CF74" s="708"/>
      <c r="CG74" s="709"/>
      <c r="CH74" s="890"/>
      <c r="CI74" s="710">
        <f t="shared" si="0"/>
        <v>0</v>
      </c>
      <c r="CJ74" s="710">
        <f t="shared" si="1"/>
        <v>0</v>
      </c>
      <c r="CK74" s="710">
        <f t="shared" si="2"/>
        <v>0</v>
      </c>
      <c r="CL74" s="710">
        <f t="shared" si="3"/>
        <v>0</v>
      </c>
      <c r="CM74" s="709" t="b">
        <f t="shared" si="4"/>
        <v>0</v>
      </c>
    </row>
    <row r="75" spans="1:91" ht="15.75" customHeight="1">
      <c r="A75" s="703" t="s">
        <v>10</v>
      </c>
      <c r="B75" s="703" t="s">
        <v>11</v>
      </c>
      <c r="C75" s="703" t="s">
        <v>146</v>
      </c>
      <c r="D75" s="703" t="s">
        <v>656</v>
      </c>
      <c r="E75" s="703" t="s">
        <v>28</v>
      </c>
      <c r="F75" s="315" t="str">
        <f t="array" ref="F75">IFERROR(INDEX(UIID!$K$2:$K999, MATCH(CONCATENATE(B75,D75,G75,J75), UIID!$B$2:$B999&amp;UIID!$D$2:$D999&amp;UIID!$G$2:$G999&amp;UIID!$H$2:$H999, 0),), "Not Found")</f>
        <v>Not Found</v>
      </c>
      <c r="G75" s="703" t="s">
        <v>657</v>
      </c>
      <c r="H75" s="703"/>
      <c r="I75" s="703"/>
      <c r="J75" s="703" t="s">
        <v>658</v>
      </c>
      <c r="K75" s="703"/>
      <c r="L75" s="703"/>
      <c r="M75" s="703" t="s">
        <v>659</v>
      </c>
      <c r="N75" s="703"/>
      <c r="O75" s="703" t="s">
        <v>15</v>
      </c>
      <c r="P75" s="703" t="s">
        <v>16</v>
      </c>
      <c r="Q75" s="703"/>
      <c r="R75" s="703" t="s">
        <v>35</v>
      </c>
      <c r="S75" s="703" t="s">
        <v>84</v>
      </c>
      <c r="T75" s="703" t="s">
        <v>660</v>
      </c>
      <c r="U75" s="703"/>
      <c r="V75" s="703"/>
      <c r="W75" s="703"/>
      <c r="X75" s="703" t="s">
        <v>4213</v>
      </c>
      <c r="Y75" s="703" t="s">
        <v>94</v>
      </c>
      <c r="Z75" s="703">
        <v>707021136</v>
      </c>
      <c r="AA75" s="704">
        <v>39290</v>
      </c>
      <c r="AB75" s="429"/>
      <c r="AC75" s="703" t="s">
        <v>4158</v>
      </c>
      <c r="AD75" s="703"/>
      <c r="AE75" s="703" t="s">
        <v>4159</v>
      </c>
      <c r="AF75" s="703"/>
      <c r="AG75" s="703" t="s">
        <v>4283</v>
      </c>
      <c r="AH75" s="703" t="s">
        <v>4283</v>
      </c>
      <c r="AI75" s="703" t="s">
        <v>4283</v>
      </c>
      <c r="AJ75" s="703"/>
      <c r="AK75" s="703"/>
      <c r="AL75" s="705">
        <v>44970</v>
      </c>
      <c r="AM75" s="703" t="s">
        <v>8685</v>
      </c>
      <c r="AN75" s="703"/>
      <c r="AO75" s="703"/>
      <c r="AP75" s="703"/>
      <c r="AQ75" s="703"/>
      <c r="AR75" s="703"/>
      <c r="AS75" s="703"/>
      <c r="AT75" s="703"/>
      <c r="AU75" s="703"/>
      <c r="AV75" s="703"/>
      <c r="AW75" s="703"/>
      <c r="AX75" s="703"/>
      <c r="AY75" s="703"/>
      <c r="AZ75" s="703"/>
      <c r="BA75" s="703"/>
      <c r="BB75" s="703"/>
      <c r="BC75" s="703"/>
      <c r="BD75" s="703"/>
      <c r="BE75" s="703"/>
      <c r="BF75" s="703"/>
      <c r="BG75" s="703"/>
      <c r="BH75" s="703"/>
      <c r="BI75" s="703"/>
      <c r="BJ75" s="703"/>
      <c r="BK75" s="703"/>
      <c r="BL75" s="703"/>
      <c r="BM75" s="703"/>
      <c r="BN75" s="703"/>
      <c r="BO75" s="703"/>
      <c r="BP75" s="703"/>
      <c r="BQ75" s="703"/>
      <c r="BR75" s="703"/>
      <c r="BS75" s="416" t="b">
        <v>0</v>
      </c>
      <c r="BT75" s="703" t="s">
        <v>2309</v>
      </c>
      <c r="BU75" s="703">
        <v>2023</v>
      </c>
      <c r="BV75" s="706">
        <v>44985</v>
      </c>
      <c r="BW75" s="703" t="s">
        <v>2323</v>
      </c>
      <c r="BX75" s="707"/>
      <c r="BY75" s="708"/>
      <c r="BZ75" s="709"/>
      <c r="CA75" s="422"/>
      <c r="CB75" s="730"/>
      <c r="CC75" s="730"/>
      <c r="CD75" s="422"/>
      <c r="CE75" s="730"/>
      <c r="CF75" s="708"/>
      <c r="CG75" s="709"/>
      <c r="CH75" s="890"/>
      <c r="CI75" s="710">
        <f t="shared" si="0"/>
        <v>0</v>
      </c>
      <c r="CJ75" s="710">
        <f t="shared" si="1"/>
        <v>0</v>
      </c>
      <c r="CK75" s="710">
        <f t="shared" si="2"/>
        <v>0</v>
      </c>
      <c r="CL75" s="710">
        <f t="shared" si="3"/>
        <v>0</v>
      </c>
      <c r="CM75" s="709" t="b">
        <f t="shared" si="4"/>
        <v>0</v>
      </c>
    </row>
    <row r="76" spans="1:91" ht="15.75" customHeight="1">
      <c r="A76" s="703" t="s">
        <v>10</v>
      </c>
      <c r="B76" s="703" t="s">
        <v>11</v>
      </c>
      <c r="C76" s="703" t="s">
        <v>146</v>
      </c>
      <c r="D76" s="703" t="s">
        <v>656</v>
      </c>
      <c r="E76" s="703" t="s">
        <v>28</v>
      </c>
      <c r="F76" s="315" t="str">
        <f t="array" ref="F76">IFERROR(INDEX(UIID!$K$2:$K999, MATCH(CONCATENATE(B76,D76,G76,J76), UIID!$B$2:$B999&amp;UIID!$D$2:$D999&amp;UIID!$G$2:$G999&amp;UIID!$H$2:$H999, 0),), "Not Found")</f>
        <v>Not Found</v>
      </c>
      <c r="G76" s="703" t="s">
        <v>657</v>
      </c>
      <c r="H76" s="703"/>
      <c r="I76" s="703"/>
      <c r="J76" s="703" t="s">
        <v>658</v>
      </c>
      <c r="K76" s="703"/>
      <c r="L76" s="703"/>
      <c r="M76" s="703" t="s">
        <v>659</v>
      </c>
      <c r="N76" s="703"/>
      <c r="O76" s="703" t="s">
        <v>15</v>
      </c>
      <c r="P76" s="703" t="s">
        <v>16</v>
      </c>
      <c r="Q76" s="703"/>
      <c r="R76" s="703" t="s">
        <v>35</v>
      </c>
      <c r="S76" s="703" t="s">
        <v>84</v>
      </c>
      <c r="T76" s="703" t="s">
        <v>550</v>
      </c>
      <c r="U76" s="703"/>
      <c r="V76" s="703"/>
      <c r="W76" s="703"/>
      <c r="X76" s="703" t="s">
        <v>4164</v>
      </c>
      <c r="Y76" s="703" t="s">
        <v>94</v>
      </c>
      <c r="Z76" s="703">
        <v>707022137</v>
      </c>
      <c r="AA76" s="704">
        <v>39290</v>
      </c>
      <c r="AB76" s="429"/>
      <c r="AC76" s="703" t="s">
        <v>4158</v>
      </c>
      <c r="AD76" s="703"/>
      <c r="AE76" s="703" t="s">
        <v>4159</v>
      </c>
      <c r="AF76" s="703"/>
      <c r="AG76" s="703" t="s">
        <v>4283</v>
      </c>
      <c r="AH76" s="703" t="s">
        <v>4283</v>
      </c>
      <c r="AI76" s="703" t="s">
        <v>4283</v>
      </c>
      <c r="AJ76" s="703"/>
      <c r="AK76" s="703"/>
      <c r="AL76" s="705">
        <v>44970</v>
      </c>
      <c r="AM76" s="703" t="s">
        <v>8685</v>
      </c>
      <c r="AN76" s="703"/>
      <c r="AO76" s="703"/>
      <c r="AP76" s="703"/>
      <c r="AQ76" s="703"/>
      <c r="AR76" s="703"/>
      <c r="AS76" s="703"/>
      <c r="AT76" s="703"/>
      <c r="AU76" s="703"/>
      <c r="AV76" s="703"/>
      <c r="AW76" s="703"/>
      <c r="AX76" s="703"/>
      <c r="AY76" s="703"/>
      <c r="AZ76" s="703"/>
      <c r="BA76" s="703"/>
      <c r="BB76" s="703"/>
      <c r="BC76" s="703"/>
      <c r="BD76" s="703"/>
      <c r="BE76" s="703"/>
      <c r="BF76" s="703"/>
      <c r="BG76" s="703"/>
      <c r="BH76" s="703"/>
      <c r="BI76" s="703"/>
      <c r="BJ76" s="703"/>
      <c r="BK76" s="703"/>
      <c r="BL76" s="703"/>
      <c r="BM76" s="703"/>
      <c r="BN76" s="703"/>
      <c r="BO76" s="703"/>
      <c r="BP76" s="703"/>
      <c r="BQ76" s="703"/>
      <c r="BR76" s="703"/>
      <c r="BS76" s="416" t="b">
        <v>0</v>
      </c>
      <c r="BT76" s="703" t="s">
        <v>2309</v>
      </c>
      <c r="BU76" s="703">
        <v>2023</v>
      </c>
      <c r="BV76" s="706">
        <v>44985</v>
      </c>
      <c r="BW76" s="703" t="s">
        <v>2323</v>
      </c>
      <c r="BX76" s="707"/>
      <c r="BY76" s="708"/>
      <c r="BZ76" s="709"/>
      <c r="CA76" s="422"/>
      <c r="CB76" s="730"/>
      <c r="CC76" s="730"/>
      <c r="CD76" s="422"/>
      <c r="CE76" s="730"/>
      <c r="CF76" s="708"/>
      <c r="CG76" s="709"/>
      <c r="CH76" s="890"/>
      <c r="CI76" s="710">
        <f t="shared" si="0"/>
        <v>0</v>
      </c>
      <c r="CJ76" s="710">
        <f t="shared" si="1"/>
        <v>0</v>
      </c>
      <c r="CK76" s="710">
        <f t="shared" si="2"/>
        <v>0</v>
      </c>
      <c r="CL76" s="710">
        <f t="shared" si="3"/>
        <v>0</v>
      </c>
      <c r="CM76" s="709" t="b">
        <f t="shared" si="4"/>
        <v>0</v>
      </c>
    </row>
    <row r="77" spans="1:91" ht="15.75" customHeight="1">
      <c r="A77" s="703" t="s">
        <v>10</v>
      </c>
      <c r="B77" s="703" t="s">
        <v>11</v>
      </c>
      <c r="C77" s="703" t="s">
        <v>146</v>
      </c>
      <c r="D77" s="703" t="s">
        <v>656</v>
      </c>
      <c r="E77" s="703" t="s">
        <v>28</v>
      </c>
      <c r="F77" s="315" t="str">
        <f t="array" ref="F77">IFERROR(INDEX(UIID!$K$2:$K999, MATCH(CONCATENATE(B77,D77,G77,J77), UIID!$B$2:$B999&amp;UIID!$D$2:$D999&amp;UIID!$G$2:$G999&amp;UIID!$H$2:$H999, 0),), "Not Found")</f>
        <v>Not Found</v>
      </c>
      <c r="G77" s="703" t="s">
        <v>657</v>
      </c>
      <c r="H77" s="703"/>
      <c r="I77" s="703"/>
      <c r="J77" s="703" t="s">
        <v>658</v>
      </c>
      <c r="K77" s="703"/>
      <c r="L77" s="703"/>
      <c r="M77" s="703" t="s">
        <v>661</v>
      </c>
      <c r="N77" s="703"/>
      <c r="O77" s="703" t="s">
        <v>15</v>
      </c>
      <c r="P77" s="703" t="s">
        <v>16</v>
      </c>
      <c r="Q77" s="703"/>
      <c r="R77" s="703" t="s">
        <v>35</v>
      </c>
      <c r="S77" s="703" t="s">
        <v>107</v>
      </c>
      <c r="T77" s="703" t="s">
        <v>662</v>
      </c>
      <c r="U77" s="703"/>
      <c r="V77" s="703"/>
      <c r="W77" s="703"/>
      <c r="X77" s="703" t="s">
        <v>4164</v>
      </c>
      <c r="Y77" s="703" t="s">
        <v>663</v>
      </c>
      <c r="Z77" s="703">
        <v>1107022079</v>
      </c>
      <c r="AA77" s="704">
        <v>40702</v>
      </c>
      <c r="AB77" s="429"/>
      <c r="AC77" s="703" t="s">
        <v>4158</v>
      </c>
      <c r="AD77" s="703"/>
      <c r="AE77" s="703" t="s">
        <v>4159</v>
      </c>
      <c r="AF77" s="703"/>
      <c r="AG77" s="703" t="s">
        <v>4283</v>
      </c>
      <c r="AH77" s="703" t="s">
        <v>4283</v>
      </c>
      <c r="AI77" s="703" t="s">
        <v>4283</v>
      </c>
      <c r="AJ77" s="703"/>
      <c r="AK77" s="703"/>
      <c r="AL77" s="705">
        <v>44965</v>
      </c>
      <c r="AM77" s="703" t="s">
        <v>8685</v>
      </c>
      <c r="AN77" s="703"/>
      <c r="AO77" s="703"/>
      <c r="AP77" s="703"/>
      <c r="AQ77" s="703"/>
      <c r="AR77" s="703"/>
      <c r="AS77" s="703"/>
      <c r="AT77" s="703"/>
      <c r="AU77" s="703"/>
      <c r="AV77" s="703"/>
      <c r="AW77" s="703"/>
      <c r="AX77" s="703"/>
      <c r="AY77" s="703"/>
      <c r="AZ77" s="703"/>
      <c r="BA77" s="703"/>
      <c r="BB77" s="703"/>
      <c r="BC77" s="703"/>
      <c r="BD77" s="703"/>
      <c r="BE77" s="703"/>
      <c r="BF77" s="703"/>
      <c r="BG77" s="703"/>
      <c r="BH77" s="703"/>
      <c r="BI77" s="703"/>
      <c r="BJ77" s="703"/>
      <c r="BK77" s="703"/>
      <c r="BL77" s="703"/>
      <c r="BM77" s="703"/>
      <c r="BN77" s="703"/>
      <c r="BO77" s="703"/>
      <c r="BP77" s="703"/>
      <c r="BQ77" s="703"/>
      <c r="BR77" s="703"/>
      <c r="BS77" s="416" t="b">
        <v>0</v>
      </c>
      <c r="BT77" s="703" t="s">
        <v>2309</v>
      </c>
      <c r="BU77" s="703">
        <v>2023</v>
      </c>
      <c r="BV77" s="706">
        <v>44966</v>
      </c>
      <c r="BW77" s="703" t="s">
        <v>2323</v>
      </c>
      <c r="BX77" s="707"/>
      <c r="BY77" s="708"/>
      <c r="BZ77" s="709"/>
      <c r="CA77" s="422"/>
      <c r="CB77" s="730"/>
      <c r="CC77" s="730"/>
      <c r="CD77" s="422"/>
      <c r="CE77" s="730"/>
      <c r="CF77" s="708"/>
      <c r="CG77" s="709"/>
      <c r="CH77" s="890"/>
      <c r="CI77" s="710">
        <f t="shared" si="0"/>
        <v>0</v>
      </c>
      <c r="CJ77" s="710">
        <f t="shared" si="1"/>
        <v>0</v>
      </c>
      <c r="CK77" s="710">
        <f t="shared" si="2"/>
        <v>0</v>
      </c>
      <c r="CL77" s="710">
        <f t="shared" si="3"/>
        <v>0</v>
      </c>
      <c r="CM77" s="709" t="b">
        <f t="shared" si="4"/>
        <v>0</v>
      </c>
    </row>
    <row r="78" spans="1:91" ht="15.75" customHeight="1">
      <c r="A78" s="703" t="s">
        <v>10</v>
      </c>
      <c r="B78" s="703" t="s">
        <v>11</v>
      </c>
      <c r="C78" s="703" t="s">
        <v>146</v>
      </c>
      <c r="D78" s="703" t="s">
        <v>656</v>
      </c>
      <c r="E78" s="703" t="s">
        <v>28</v>
      </c>
      <c r="F78" s="315" t="str">
        <f t="array" ref="F78">IFERROR(INDEX(UIID!$K$2:$K999, MATCH(CONCATENATE(B78,D78,G78,J78), UIID!$B$2:$B999&amp;UIID!$D$2:$D999&amp;UIID!$G$2:$G999&amp;UIID!$H$2:$H999, 0),), "Not Found")</f>
        <v>Not Found</v>
      </c>
      <c r="G78" s="703" t="s">
        <v>657</v>
      </c>
      <c r="H78" s="703"/>
      <c r="I78" s="703"/>
      <c r="J78" s="703" t="s">
        <v>658</v>
      </c>
      <c r="K78" s="703"/>
      <c r="L78" s="703"/>
      <c r="M78" s="703" t="s">
        <v>661</v>
      </c>
      <c r="N78" s="703"/>
      <c r="O78" s="703" t="s">
        <v>15</v>
      </c>
      <c r="P78" s="703" t="s">
        <v>16</v>
      </c>
      <c r="Q78" s="703"/>
      <c r="R78" s="703" t="s">
        <v>35</v>
      </c>
      <c r="S78" s="703" t="s">
        <v>107</v>
      </c>
      <c r="T78" s="703" t="s">
        <v>9032</v>
      </c>
      <c r="U78" s="703"/>
      <c r="V78" s="703"/>
      <c r="W78" s="703"/>
      <c r="X78" s="703" t="s">
        <v>4164</v>
      </c>
      <c r="Y78" s="703" t="s">
        <v>313</v>
      </c>
      <c r="Z78" s="703">
        <v>1107022080</v>
      </c>
      <c r="AA78" s="704">
        <v>40702</v>
      </c>
      <c r="AB78" s="429"/>
      <c r="AC78" s="703" t="s">
        <v>4158</v>
      </c>
      <c r="AD78" s="703"/>
      <c r="AE78" s="703" t="s">
        <v>4159</v>
      </c>
      <c r="AF78" s="703"/>
      <c r="AG78" s="703" t="s">
        <v>4283</v>
      </c>
      <c r="AH78" s="703" t="s">
        <v>4283</v>
      </c>
      <c r="AI78" s="703" t="s">
        <v>4283</v>
      </c>
      <c r="AJ78" s="703"/>
      <c r="AK78" s="703"/>
      <c r="AL78" s="705">
        <v>44965</v>
      </c>
      <c r="AM78" s="703" t="s">
        <v>8685</v>
      </c>
      <c r="AN78" s="703"/>
      <c r="AO78" s="703"/>
      <c r="AP78" s="703"/>
      <c r="AQ78" s="703"/>
      <c r="AR78" s="703"/>
      <c r="AS78" s="703"/>
      <c r="AT78" s="703"/>
      <c r="AU78" s="703"/>
      <c r="AV78" s="703"/>
      <c r="AW78" s="703"/>
      <c r="AX78" s="703"/>
      <c r="AY78" s="703"/>
      <c r="AZ78" s="703"/>
      <c r="BA78" s="703"/>
      <c r="BB78" s="703"/>
      <c r="BC78" s="703"/>
      <c r="BD78" s="703"/>
      <c r="BE78" s="703"/>
      <c r="BF78" s="703"/>
      <c r="BG78" s="703"/>
      <c r="BH78" s="703"/>
      <c r="BI78" s="703"/>
      <c r="BJ78" s="703"/>
      <c r="BK78" s="703"/>
      <c r="BL78" s="703"/>
      <c r="BM78" s="703"/>
      <c r="BN78" s="703"/>
      <c r="BO78" s="703"/>
      <c r="BP78" s="703"/>
      <c r="BQ78" s="703"/>
      <c r="BR78" s="703"/>
      <c r="BS78" s="416" t="b">
        <v>0</v>
      </c>
      <c r="BT78" s="703" t="s">
        <v>2309</v>
      </c>
      <c r="BU78" s="703">
        <v>2023</v>
      </c>
      <c r="BV78" s="706">
        <v>44966</v>
      </c>
      <c r="BW78" s="703" t="s">
        <v>2323</v>
      </c>
      <c r="BX78" s="707"/>
      <c r="BY78" s="708"/>
      <c r="BZ78" s="709"/>
      <c r="CA78" s="422"/>
      <c r="CB78" s="730"/>
      <c r="CC78" s="730"/>
      <c r="CD78" s="422"/>
      <c r="CE78" s="730"/>
      <c r="CF78" s="708"/>
      <c r="CG78" s="709"/>
      <c r="CH78" s="890"/>
      <c r="CI78" s="710">
        <f t="shared" si="0"/>
        <v>0</v>
      </c>
      <c r="CJ78" s="710">
        <f t="shared" si="1"/>
        <v>0</v>
      </c>
      <c r="CK78" s="710">
        <f t="shared" si="2"/>
        <v>0</v>
      </c>
      <c r="CL78" s="710">
        <f t="shared" si="3"/>
        <v>0</v>
      </c>
      <c r="CM78" s="709" t="b">
        <f t="shared" si="4"/>
        <v>0</v>
      </c>
    </row>
    <row r="79" spans="1:91" ht="15.75" customHeight="1">
      <c r="A79" s="703" t="s">
        <v>10</v>
      </c>
      <c r="B79" s="703" t="s">
        <v>11</v>
      </c>
      <c r="C79" s="703" t="s">
        <v>146</v>
      </c>
      <c r="D79" s="703" t="s">
        <v>656</v>
      </c>
      <c r="E79" s="703" t="s">
        <v>28</v>
      </c>
      <c r="F79" s="315" t="str">
        <f t="array" ref="F79">IFERROR(INDEX(UIID!$K$2:$K999, MATCH(CONCATENATE(B79,D79,G79,J79), UIID!$B$2:$B999&amp;UIID!$D$2:$D999&amp;UIID!$G$2:$G999&amp;UIID!$H$2:$H999, 0),), "Not Found")</f>
        <v>Not Found</v>
      </c>
      <c r="G79" s="703" t="s">
        <v>657</v>
      </c>
      <c r="H79" s="703"/>
      <c r="I79" s="703"/>
      <c r="J79" s="703" t="s">
        <v>658</v>
      </c>
      <c r="K79" s="703"/>
      <c r="L79" s="703"/>
      <c r="M79" s="703" t="s">
        <v>661</v>
      </c>
      <c r="N79" s="703"/>
      <c r="O79" s="703" t="s">
        <v>15</v>
      </c>
      <c r="P79" s="703" t="s">
        <v>16</v>
      </c>
      <c r="Q79" s="703"/>
      <c r="R79" s="703" t="s">
        <v>35</v>
      </c>
      <c r="S79" s="703" t="s">
        <v>107</v>
      </c>
      <c r="T79" s="703" t="s">
        <v>664</v>
      </c>
      <c r="U79" s="703"/>
      <c r="V79" s="703"/>
      <c r="W79" s="703"/>
      <c r="X79" s="703" t="s">
        <v>4164</v>
      </c>
      <c r="Y79" s="703" t="s">
        <v>313</v>
      </c>
      <c r="Z79" s="703">
        <v>1107022083</v>
      </c>
      <c r="AA79" s="704">
        <v>40702</v>
      </c>
      <c r="AB79" s="429"/>
      <c r="AC79" s="703" t="s">
        <v>4158</v>
      </c>
      <c r="AD79" s="703"/>
      <c r="AE79" s="703" t="s">
        <v>4159</v>
      </c>
      <c r="AF79" s="703"/>
      <c r="AG79" s="703" t="s">
        <v>4283</v>
      </c>
      <c r="AH79" s="703" t="s">
        <v>4283</v>
      </c>
      <c r="AI79" s="703" t="s">
        <v>4283</v>
      </c>
      <c r="AJ79" s="703"/>
      <c r="AK79" s="703"/>
      <c r="AL79" s="705">
        <v>44965</v>
      </c>
      <c r="AM79" s="703" t="s">
        <v>8685</v>
      </c>
      <c r="AN79" s="703"/>
      <c r="AO79" s="703"/>
      <c r="AP79" s="703"/>
      <c r="AQ79" s="703"/>
      <c r="AR79" s="703"/>
      <c r="AS79" s="703"/>
      <c r="AT79" s="703"/>
      <c r="AU79" s="703"/>
      <c r="AV79" s="703"/>
      <c r="AW79" s="703"/>
      <c r="AX79" s="703"/>
      <c r="AY79" s="703"/>
      <c r="AZ79" s="703"/>
      <c r="BA79" s="703"/>
      <c r="BB79" s="703"/>
      <c r="BC79" s="703"/>
      <c r="BD79" s="703"/>
      <c r="BE79" s="703"/>
      <c r="BF79" s="703"/>
      <c r="BG79" s="703"/>
      <c r="BH79" s="703"/>
      <c r="BI79" s="703"/>
      <c r="BJ79" s="703"/>
      <c r="BK79" s="703"/>
      <c r="BL79" s="703"/>
      <c r="BM79" s="703"/>
      <c r="BN79" s="703"/>
      <c r="BO79" s="703"/>
      <c r="BP79" s="703"/>
      <c r="BQ79" s="703"/>
      <c r="BR79" s="703"/>
      <c r="BS79" s="416" t="b">
        <v>0</v>
      </c>
      <c r="BT79" s="703" t="s">
        <v>2309</v>
      </c>
      <c r="BU79" s="703">
        <v>2023</v>
      </c>
      <c r="BV79" s="706">
        <v>44966</v>
      </c>
      <c r="BW79" s="703" t="s">
        <v>2323</v>
      </c>
      <c r="BX79" s="707"/>
      <c r="BY79" s="708"/>
      <c r="BZ79" s="709"/>
      <c r="CA79" s="422"/>
      <c r="CB79" s="730"/>
      <c r="CC79" s="730"/>
      <c r="CD79" s="422"/>
      <c r="CE79" s="730"/>
      <c r="CF79" s="708"/>
      <c r="CG79" s="709"/>
      <c r="CH79" s="890"/>
      <c r="CI79" s="710">
        <f t="shared" si="0"/>
        <v>0</v>
      </c>
      <c r="CJ79" s="710">
        <f t="shared" si="1"/>
        <v>0</v>
      </c>
      <c r="CK79" s="710">
        <f t="shared" si="2"/>
        <v>0</v>
      </c>
      <c r="CL79" s="710">
        <f t="shared" si="3"/>
        <v>0</v>
      </c>
      <c r="CM79" s="709" t="b">
        <f t="shared" si="4"/>
        <v>0</v>
      </c>
    </row>
    <row r="80" spans="1:91" ht="15.75" customHeight="1">
      <c r="A80" s="703" t="s">
        <v>10</v>
      </c>
      <c r="B80" s="703" t="s">
        <v>11</v>
      </c>
      <c r="C80" s="703" t="s">
        <v>146</v>
      </c>
      <c r="D80" s="703" t="s">
        <v>656</v>
      </c>
      <c r="E80" s="703" t="s">
        <v>28</v>
      </c>
      <c r="F80" s="315" t="str">
        <f t="array" ref="F80">IFERROR(INDEX(UIID!$K$2:$K999, MATCH(CONCATENATE(B80,D80,G80,J80), UIID!$B$2:$B999&amp;UIID!$D$2:$D999&amp;UIID!$G$2:$G999&amp;UIID!$H$2:$H999, 0),), "Not Found")</f>
        <v>Not Found</v>
      </c>
      <c r="G80" s="703" t="s">
        <v>657</v>
      </c>
      <c r="H80" s="703"/>
      <c r="I80" s="703"/>
      <c r="J80" s="703" t="s">
        <v>658</v>
      </c>
      <c r="K80" s="703"/>
      <c r="L80" s="703"/>
      <c r="M80" s="703" t="s">
        <v>661</v>
      </c>
      <c r="N80" s="703"/>
      <c r="O80" s="703" t="s">
        <v>15</v>
      </c>
      <c r="P80" s="703" t="s">
        <v>16</v>
      </c>
      <c r="Q80" s="703"/>
      <c r="R80" s="703" t="s">
        <v>35</v>
      </c>
      <c r="S80" s="703" t="s">
        <v>107</v>
      </c>
      <c r="T80" s="703" t="s">
        <v>665</v>
      </c>
      <c r="U80" s="703"/>
      <c r="V80" s="703"/>
      <c r="W80" s="703"/>
      <c r="X80" s="703" t="s">
        <v>4164</v>
      </c>
      <c r="Y80" s="703" t="s">
        <v>663</v>
      </c>
      <c r="Z80" s="703">
        <v>1107022084</v>
      </c>
      <c r="AA80" s="704">
        <v>40702</v>
      </c>
      <c r="AB80" s="429"/>
      <c r="AC80" s="703" t="s">
        <v>4158</v>
      </c>
      <c r="AD80" s="703"/>
      <c r="AE80" s="703" t="s">
        <v>4159</v>
      </c>
      <c r="AF80" s="703"/>
      <c r="AG80" s="703" t="s">
        <v>4283</v>
      </c>
      <c r="AH80" s="703" t="s">
        <v>4283</v>
      </c>
      <c r="AI80" s="703" t="s">
        <v>4283</v>
      </c>
      <c r="AJ80" s="703"/>
      <c r="AK80" s="703"/>
      <c r="AL80" s="705">
        <v>44965</v>
      </c>
      <c r="AM80" s="703" t="s">
        <v>8685</v>
      </c>
      <c r="AN80" s="703"/>
      <c r="AO80" s="703"/>
      <c r="AP80" s="703"/>
      <c r="AQ80" s="703"/>
      <c r="AR80" s="703"/>
      <c r="AS80" s="703"/>
      <c r="AT80" s="703"/>
      <c r="AU80" s="703"/>
      <c r="AV80" s="703"/>
      <c r="AW80" s="703"/>
      <c r="AX80" s="703"/>
      <c r="AY80" s="703"/>
      <c r="AZ80" s="703"/>
      <c r="BA80" s="703"/>
      <c r="BB80" s="703"/>
      <c r="BC80" s="703"/>
      <c r="BD80" s="703"/>
      <c r="BE80" s="703"/>
      <c r="BF80" s="703"/>
      <c r="BG80" s="703"/>
      <c r="BH80" s="703"/>
      <c r="BI80" s="703"/>
      <c r="BJ80" s="703"/>
      <c r="BK80" s="703"/>
      <c r="BL80" s="703"/>
      <c r="BM80" s="703"/>
      <c r="BN80" s="703"/>
      <c r="BO80" s="703"/>
      <c r="BP80" s="703"/>
      <c r="BQ80" s="703"/>
      <c r="BR80" s="703"/>
      <c r="BS80" s="416" t="b">
        <v>0</v>
      </c>
      <c r="BT80" s="703" t="s">
        <v>2309</v>
      </c>
      <c r="BU80" s="703">
        <v>2023</v>
      </c>
      <c r="BV80" s="706">
        <v>44966</v>
      </c>
      <c r="BW80" s="703" t="s">
        <v>2323</v>
      </c>
      <c r="BX80" s="707"/>
      <c r="BY80" s="708"/>
      <c r="BZ80" s="709"/>
      <c r="CA80" s="422"/>
      <c r="CB80" s="730"/>
      <c r="CC80" s="730"/>
      <c r="CD80" s="422"/>
      <c r="CE80" s="730"/>
      <c r="CF80" s="708"/>
      <c r="CG80" s="709"/>
      <c r="CH80" s="890"/>
      <c r="CI80" s="710">
        <f t="shared" si="0"/>
        <v>0</v>
      </c>
      <c r="CJ80" s="710">
        <f t="shared" si="1"/>
        <v>0</v>
      </c>
      <c r="CK80" s="710">
        <f t="shared" si="2"/>
        <v>0</v>
      </c>
      <c r="CL80" s="710">
        <f t="shared" si="3"/>
        <v>0</v>
      </c>
      <c r="CM80" s="709" t="b">
        <f t="shared" si="4"/>
        <v>0</v>
      </c>
    </row>
    <row r="81" spans="1:91" ht="15.75" customHeight="1">
      <c r="A81" s="703" t="s">
        <v>10</v>
      </c>
      <c r="B81" s="703" t="s">
        <v>11</v>
      </c>
      <c r="C81" s="703" t="s">
        <v>146</v>
      </c>
      <c r="D81" s="703" t="s">
        <v>656</v>
      </c>
      <c r="E81" s="703" t="s">
        <v>28</v>
      </c>
      <c r="F81" s="315" t="str">
        <f t="array" ref="F81">IFERROR(INDEX(UIID!$K$2:$K999, MATCH(CONCATENATE(B81,D81,G81,J81), UIID!$B$2:$B999&amp;UIID!$D$2:$D999&amp;UIID!$G$2:$G999&amp;UIID!$H$2:$H999, 0),), "Not Found")</f>
        <v>Not Found</v>
      </c>
      <c r="G81" s="703" t="s">
        <v>657</v>
      </c>
      <c r="H81" s="703"/>
      <c r="I81" s="703"/>
      <c r="J81" s="703" t="s">
        <v>658</v>
      </c>
      <c r="K81" s="703"/>
      <c r="L81" s="703"/>
      <c r="M81" s="703" t="s">
        <v>661</v>
      </c>
      <c r="N81" s="703"/>
      <c r="O81" s="703" t="s">
        <v>15</v>
      </c>
      <c r="P81" s="703" t="s">
        <v>16</v>
      </c>
      <c r="Q81" s="703"/>
      <c r="R81" s="703" t="s">
        <v>35</v>
      </c>
      <c r="S81" s="703" t="s">
        <v>107</v>
      </c>
      <c r="T81" s="703" t="s">
        <v>9033</v>
      </c>
      <c r="U81" s="703"/>
      <c r="V81" s="703"/>
      <c r="W81" s="703"/>
      <c r="X81" s="703" t="s">
        <v>4164</v>
      </c>
      <c r="Y81" s="703" t="s">
        <v>663</v>
      </c>
      <c r="Z81" s="703">
        <v>1107022095</v>
      </c>
      <c r="AA81" s="704">
        <v>40715</v>
      </c>
      <c r="AB81" s="429"/>
      <c r="AC81" s="703" t="s">
        <v>4158</v>
      </c>
      <c r="AD81" s="703"/>
      <c r="AE81" s="703" t="s">
        <v>4159</v>
      </c>
      <c r="AF81" s="703"/>
      <c r="AG81" s="703" t="s">
        <v>4283</v>
      </c>
      <c r="AH81" s="703" t="s">
        <v>4283</v>
      </c>
      <c r="AI81" s="703" t="s">
        <v>4283</v>
      </c>
      <c r="AJ81" s="703"/>
      <c r="AK81" s="703"/>
      <c r="AL81" s="705">
        <v>44965</v>
      </c>
      <c r="AM81" s="703" t="s">
        <v>8685</v>
      </c>
      <c r="AN81" s="703"/>
      <c r="AO81" s="703"/>
      <c r="AP81" s="703"/>
      <c r="AQ81" s="703"/>
      <c r="AR81" s="703"/>
      <c r="AS81" s="703"/>
      <c r="AT81" s="703"/>
      <c r="AU81" s="703"/>
      <c r="AV81" s="703"/>
      <c r="AW81" s="703"/>
      <c r="AX81" s="703"/>
      <c r="AY81" s="703"/>
      <c r="AZ81" s="703"/>
      <c r="BA81" s="703"/>
      <c r="BB81" s="703"/>
      <c r="BC81" s="703"/>
      <c r="BD81" s="703"/>
      <c r="BE81" s="703"/>
      <c r="BF81" s="703"/>
      <c r="BG81" s="703"/>
      <c r="BH81" s="703"/>
      <c r="BI81" s="703"/>
      <c r="BJ81" s="703"/>
      <c r="BK81" s="703"/>
      <c r="BL81" s="703"/>
      <c r="BM81" s="703"/>
      <c r="BN81" s="703"/>
      <c r="BO81" s="703"/>
      <c r="BP81" s="703"/>
      <c r="BQ81" s="703"/>
      <c r="BR81" s="703"/>
      <c r="BS81" s="416" t="b">
        <v>0</v>
      </c>
      <c r="BT81" s="703" t="s">
        <v>2309</v>
      </c>
      <c r="BU81" s="703">
        <v>2023</v>
      </c>
      <c r="BV81" s="706">
        <v>44966</v>
      </c>
      <c r="BW81" s="703" t="s">
        <v>2323</v>
      </c>
      <c r="BX81" s="707"/>
      <c r="BY81" s="708"/>
      <c r="BZ81" s="709"/>
      <c r="CA81" s="422"/>
      <c r="CB81" s="730"/>
      <c r="CC81" s="730"/>
      <c r="CD81" s="422"/>
      <c r="CE81" s="730"/>
      <c r="CF81" s="708"/>
      <c r="CG81" s="709"/>
      <c r="CH81" s="890"/>
      <c r="CI81" s="710">
        <f t="shared" si="0"/>
        <v>0</v>
      </c>
      <c r="CJ81" s="710">
        <f t="shared" si="1"/>
        <v>0</v>
      </c>
      <c r="CK81" s="710">
        <f t="shared" si="2"/>
        <v>0</v>
      </c>
      <c r="CL81" s="710">
        <f t="shared" si="3"/>
        <v>0</v>
      </c>
      <c r="CM81" s="709" t="b">
        <f t="shared" si="4"/>
        <v>0</v>
      </c>
    </row>
    <row r="82" spans="1:91" ht="15.75" customHeight="1">
      <c r="A82" s="703" t="s">
        <v>10</v>
      </c>
      <c r="B82" s="703" t="s">
        <v>11</v>
      </c>
      <c r="C82" s="703" t="s">
        <v>146</v>
      </c>
      <c r="D82" s="703" t="s">
        <v>656</v>
      </c>
      <c r="E82" s="703" t="s">
        <v>28</v>
      </c>
      <c r="F82" s="315" t="str">
        <f t="array" ref="F82">IFERROR(INDEX(UIID!$K$2:$K999, MATCH(CONCATENATE(B82,D82,G82,J82), UIID!$B$2:$B999&amp;UIID!$D$2:$D999&amp;UIID!$G$2:$G999&amp;UIID!$H$2:$H999, 0),), "Not Found")</f>
        <v>Not Found</v>
      </c>
      <c r="G82" s="703" t="s">
        <v>657</v>
      </c>
      <c r="H82" s="703"/>
      <c r="I82" s="703"/>
      <c r="J82" s="703" t="s">
        <v>658</v>
      </c>
      <c r="K82" s="703"/>
      <c r="L82" s="703"/>
      <c r="M82" s="703" t="s">
        <v>661</v>
      </c>
      <c r="N82" s="703"/>
      <c r="O82" s="703" t="s">
        <v>15</v>
      </c>
      <c r="P82" s="703" t="s">
        <v>16</v>
      </c>
      <c r="Q82" s="703"/>
      <c r="R82" s="703" t="s">
        <v>35</v>
      </c>
      <c r="S82" s="703" t="s">
        <v>84</v>
      </c>
      <c r="T82" s="703" t="s">
        <v>268</v>
      </c>
      <c r="U82" s="703"/>
      <c r="V82" s="703"/>
      <c r="W82" s="703"/>
      <c r="X82" s="703" t="s">
        <v>4164</v>
      </c>
      <c r="Y82" s="703" t="s">
        <v>181</v>
      </c>
      <c r="Z82" s="703" t="s">
        <v>667</v>
      </c>
      <c r="AA82" s="704">
        <v>42438</v>
      </c>
      <c r="AB82" s="429"/>
      <c r="AC82" s="703" t="s">
        <v>4158</v>
      </c>
      <c r="AD82" s="703"/>
      <c r="AE82" s="703" t="s">
        <v>4159</v>
      </c>
      <c r="AF82" s="703"/>
      <c r="AG82" s="703" t="s">
        <v>4283</v>
      </c>
      <c r="AH82" s="703" t="s">
        <v>4283</v>
      </c>
      <c r="AI82" s="703" t="s">
        <v>4283</v>
      </c>
      <c r="AJ82" s="703"/>
      <c r="AK82" s="703"/>
      <c r="AL82" s="705">
        <v>44965</v>
      </c>
      <c r="AM82" s="703" t="s">
        <v>8685</v>
      </c>
      <c r="AN82" s="703"/>
      <c r="AO82" s="703"/>
      <c r="AP82" s="703"/>
      <c r="AQ82" s="703"/>
      <c r="AR82" s="703"/>
      <c r="AS82" s="703"/>
      <c r="AT82" s="703"/>
      <c r="AU82" s="703"/>
      <c r="AV82" s="703"/>
      <c r="AW82" s="703"/>
      <c r="AX82" s="703"/>
      <c r="AY82" s="703"/>
      <c r="AZ82" s="703"/>
      <c r="BA82" s="703"/>
      <c r="BB82" s="703"/>
      <c r="BC82" s="703"/>
      <c r="BD82" s="703"/>
      <c r="BE82" s="703"/>
      <c r="BF82" s="703"/>
      <c r="BG82" s="703"/>
      <c r="BH82" s="703"/>
      <c r="BI82" s="703"/>
      <c r="BJ82" s="703"/>
      <c r="BK82" s="703"/>
      <c r="BL82" s="703"/>
      <c r="BM82" s="703"/>
      <c r="BN82" s="703"/>
      <c r="BO82" s="703"/>
      <c r="BP82" s="703"/>
      <c r="BQ82" s="703"/>
      <c r="BR82" s="703"/>
      <c r="BS82" s="416" t="b">
        <v>0</v>
      </c>
      <c r="BT82" s="703" t="s">
        <v>2309</v>
      </c>
      <c r="BU82" s="703">
        <v>2023</v>
      </c>
      <c r="BV82" s="706">
        <v>44985</v>
      </c>
      <c r="BW82" s="703" t="s">
        <v>2323</v>
      </c>
      <c r="BX82" s="707"/>
      <c r="BY82" s="708"/>
      <c r="BZ82" s="709"/>
      <c r="CA82" s="422"/>
      <c r="CB82" s="730"/>
      <c r="CC82" s="730"/>
      <c r="CD82" s="422"/>
      <c r="CE82" s="730"/>
      <c r="CF82" s="708"/>
      <c r="CG82" s="709"/>
      <c r="CH82" s="890"/>
      <c r="CI82" s="710">
        <f t="shared" si="0"/>
        <v>0</v>
      </c>
      <c r="CJ82" s="710">
        <f t="shared" si="1"/>
        <v>0</v>
      </c>
      <c r="CK82" s="710">
        <f t="shared" si="2"/>
        <v>0</v>
      </c>
      <c r="CL82" s="710">
        <f t="shared" si="3"/>
        <v>0</v>
      </c>
      <c r="CM82" s="709" t="b">
        <f t="shared" si="4"/>
        <v>0</v>
      </c>
    </row>
    <row r="83" spans="1:91" ht="15.75" customHeight="1">
      <c r="A83" s="703" t="s">
        <v>10</v>
      </c>
      <c r="B83" s="703" t="s">
        <v>11</v>
      </c>
      <c r="C83" s="703" t="s">
        <v>310</v>
      </c>
      <c r="D83" s="703" t="s">
        <v>13</v>
      </c>
      <c r="E83" s="703" t="s">
        <v>28</v>
      </c>
      <c r="F83" s="315" t="str">
        <f t="array" ref="F83">IFERROR(INDEX(UIID!$K$2:$K999, MATCH(CONCATENATE(B83,D83,G83,J83), UIID!$B$2:$B999&amp;UIID!$D$2:$D999&amp;UIID!$G$2:$G999&amp;UIID!$H$2:$H999, 0),), "Not Found")</f>
        <v>Not Found</v>
      </c>
      <c r="G83" s="703" t="s">
        <v>675</v>
      </c>
      <c r="H83" s="703"/>
      <c r="I83" s="703"/>
      <c r="J83" s="703" t="s">
        <v>676</v>
      </c>
      <c r="K83" s="703"/>
      <c r="L83" s="703"/>
      <c r="M83" s="703" t="s">
        <v>5202</v>
      </c>
      <c r="N83" s="703"/>
      <c r="O83" s="703" t="s">
        <v>15</v>
      </c>
      <c r="P83" s="703" t="s">
        <v>16</v>
      </c>
      <c r="Q83" s="703"/>
      <c r="R83" s="703" t="s">
        <v>35</v>
      </c>
      <c r="S83" s="703" t="s">
        <v>87</v>
      </c>
      <c r="T83" s="703" t="s">
        <v>683</v>
      </c>
      <c r="U83" s="703"/>
      <c r="V83" s="703"/>
      <c r="W83" s="703"/>
      <c r="X83" s="703" t="s">
        <v>4164</v>
      </c>
      <c r="Y83" s="703" t="s">
        <v>152</v>
      </c>
      <c r="Z83" s="703" t="s">
        <v>684</v>
      </c>
      <c r="AA83" s="704">
        <v>43627</v>
      </c>
      <c r="AB83" s="429"/>
      <c r="AC83" s="731" t="s">
        <v>4646</v>
      </c>
      <c r="AD83" s="703"/>
      <c r="AE83" s="703" t="s">
        <v>4159</v>
      </c>
      <c r="AF83" s="703"/>
      <c r="AG83" s="703" t="s">
        <v>9036</v>
      </c>
      <c r="AH83" s="703" t="s">
        <v>9037</v>
      </c>
      <c r="AI83" s="712">
        <v>44315</v>
      </c>
      <c r="AJ83" s="703"/>
      <c r="AK83" s="703"/>
      <c r="AL83" s="705">
        <v>45049</v>
      </c>
      <c r="AM83" s="703" t="s">
        <v>8675</v>
      </c>
      <c r="AN83" s="703"/>
      <c r="AO83" s="703"/>
      <c r="AP83" s="703"/>
      <c r="AQ83" s="703"/>
      <c r="AR83" s="703"/>
      <c r="AS83" s="703"/>
      <c r="AT83" s="703"/>
      <c r="AU83" s="703"/>
      <c r="AV83" s="703"/>
      <c r="AW83" s="703"/>
      <c r="AX83" s="703"/>
      <c r="AY83" s="703"/>
      <c r="AZ83" s="703"/>
      <c r="BA83" s="703"/>
      <c r="BB83" s="703"/>
      <c r="BC83" s="703"/>
      <c r="BD83" s="703"/>
      <c r="BE83" s="703"/>
      <c r="BF83" s="703"/>
      <c r="BG83" s="703"/>
      <c r="BH83" s="703"/>
      <c r="BI83" s="703"/>
      <c r="BJ83" s="703"/>
      <c r="BK83" s="703"/>
      <c r="BL83" s="703"/>
      <c r="BM83" s="703"/>
      <c r="BN83" s="703"/>
      <c r="BO83" s="703"/>
      <c r="BP83" s="703"/>
      <c r="BQ83" s="703"/>
      <c r="BR83" s="703"/>
      <c r="BS83" s="416" t="b">
        <v>0</v>
      </c>
      <c r="BT83" s="703" t="s">
        <v>2317</v>
      </c>
      <c r="BU83" s="703">
        <v>2023</v>
      </c>
      <c r="BV83" s="706">
        <v>45051</v>
      </c>
      <c r="BW83" s="703" t="s">
        <v>2323</v>
      </c>
      <c r="BX83" s="707" t="s">
        <v>8961</v>
      </c>
      <c r="BY83" s="708"/>
      <c r="BZ83" s="709"/>
      <c r="CA83" s="422"/>
      <c r="CB83" s="730"/>
      <c r="CC83" s="730"/>
      <c r="CD83" s="422"/>
      <c r="CE83" s="730"/>
      <c r="CF83" s="708"/>
      <c r="CG83" s="709"/>
      <c r="CH83" s="890"/>
      <c r="CI83" s="710">
        <f t="shared" si="0"/>
        <v>0</v>
      </c>
      <c r="CJ83" s="710">
        <f t="shared" si="1"/>
        <v>0</v>
      </c>
      <c r="CK83" s="710">
        <f t="shared" si="2"/>
        <v>0</v>
      </c>
      <c r="CL83" s="710">
        <f t="shared" si="3"/>
        <v>0</v>
      </c>
      <c r="CM83" s="709" t="b">
        <f t="shared" si="4"/>
        <v>0</v>
      </c>
    </row>
    <row r="84" spans="1:91" ht="15.75" customHeight="1">
      <c r="A84" s="703" t="s">
        <v>10</v>
      </c>
      <c r="B84" s="703" t="s">
        <v>11</v>
      </c>
      <c r="C84" s="703" t="s">
        <v>146</v>
      </c>
      <c r="D84" s="703" t="s">
        <v>668</v>
      </c>
      <c r="E84" s="703" t="s">
        <v>30</v>
      </c>
      <c r="F84" s="315" t="str">
        <f t="array" ref="F84">IFERROR(INDEX(UIID!$K$2:$K999, MATCH(CONCATENATE(B84,D84,G84,J84), UIID!$B$2:$B999&amp;UIID!$D$2:$D999&amp;UIID!$G$2:$G999&amp;UIID!$H$2:$H999, 0),), "Not Found")</f>
        <v>Not Found</v>
      </c>
      <c r="G84" s="703" t="s">
        <v>669</v>
      </c>
      <c r="H84" s="703"/>
      <c r="I84" s="703"/>
      <c r="J84" s="703" t="s">
        <v>670</v>
      </c>
      <c r="K84" s="703"/>
      <c r="L84" s="703"/>
      <c r="M84" s="703" t="s">
        <v>671</v>
      </c>
      <c r="N84" s="703"/>
      <c r="O84" s="703" t="s">
        <v>113</v>
      </c>
      <c r="P84" s="703" t="s">
        <v>114</v>
      </c>
      <c r="Q84" s="703"/>
      <c r="R84" s="703" t="s">
        <v>35</v>
      </c>
      <c r="S84" s="703" t="s">
        <v>87</v>
      </c>
      <c r="T84" s="703" t="s">
        <v>434</v>
      </c>
      <c r="U84" s="703"/>
      <c r="V84" s="703"/>
      <c r="W84" s="703"/>
      <c r="X84" s="703" t="s">
        <v>4164</v>
      </c>
      <c r="Y84" s="703" t="s">
        <v>9038</v>
      </c>
      <c r="Z84" s="703" t="s">
        <v>672</v>
      </c>
      <c r="AA84" s="704">
        <v>42697</v>
      </c>
      <c r="AB84" s="429"/>
      <c r="AC84" s="703" t="s">
        <v>4158</v>
      </c>
      <c r="AD84" s="703"/>
      <c r="AE84" s="703" t="s">
        <v>4159</v>
      </c>
      <c r="AF84" s="703"/>
      <c r="AG84" s="703" t="s">
        <v>9039</v>
      </c>
      <c r="AH84" s="703" t="s">
        <v>4283</v>
      </c>
      <c r="AI84" s="703" t="s">
        <v>4283</v>
      </c>
      <c r="AJ84" s="703"/>
      <c r="AK84" s="703"/>
      <c r="AL84" s="703"/>
      <c r="AM84" s="703" t="s">
        <v>129</v>
      </c>
      <c r="AN84" s="703"/>
      <c r="AO84" s="703"/>
      <c r="AP84" s="703"/>
      <c r="AQ84" s="703"/>
      <c r="AR84" s="703"/>
      <c r="AS84" s="703"/>
      <c r="AT84" s="703"/>
      <c r="AU84" s="703"/>
      <c r="AV84" s="703"/>
      <c r="AW84" s="703"/>
      <c r="AX84" s="703"/>
      <c r="AY84" s="703"/>
      <c r="AZ84" s="703"/>
      <c r="BA84" s="703"/>
      <c r="BB84" s="703"/>
      <c r="BC84" s="703"/>
      <c r="BD84" s="703"/>
      <c r="BE84" s="703"/>
      <c r="BF84" s="703"/>
      <c r="BG84" s="703"/>
      <c r="BH84" s="703"/>
      <c r="BI84" s="703"/>
      <c r="BJ84" s="703"/>
      <c r="BK84" s="703"/>
      <c r="BL84" s="703"/>
      <c r="BM84" s="703"/>
      <c r="BN84" s="703"/>
      <c r="BO84" s="703"/>
      <c r="BP84" s="703"/>
      <c r="BQ84" s="703"/>
      <c r="BR84" s="703"/>
      <c r="BS84" s="416" t="b">
        <v>0</v>
      </c>
      <c r="BT84" s="703" t="s">
        <v>2335</v>
      </c>
      <c r="BU84" s="703">
        <v>2023</v>
      </c>
      <c r="BV84" s="706">
        <v>45289</v>
      </c>
      <c r="BW84" s="703" t="s">
        <v>2323</v>
      </c>
      <c r="BX84" s="707"/>
      <c r="BY84" s="708"/>
      <c r="BZ84" s="709"/>
      <c r="CA84" s="422"/>
      <c r="CB84" s="730"/>
      <c r="CC84" s="730"/>
      <c r="CD84" s="422"/>
      <c r="CE84" s="730"/>
      <c r="CF84" s="708"/>
      <c r="CG84" s="709"/>
      <c r="CH84" s="890"/>
      <c r="CI84" s="710">
        <f t="shared" si="0"/>
        <v>0</v>
      </c>
      <c r="CJ84" s="710">
        <f t="shared" si="1"/>
        <v>0</v>
      </c>
      <c r="CK84" s="710">
        <f t="shared" si="2"/>
        <v>0</v>
      </c>
      <c r="CL84" s="710">
        <f t="shared" si="3"/>
        <v>0</v>
      </c>
      <c r="CM84" s="709" t="b">
        <f t="shared" si="4"/>
        <v>0</v>
      </c>
    </row>
    <row r="85" spans="1:91" ht="15.75" customHeight="1">
      <c r="A85" s="703" t="s">
        <v>10</v>
      </c>
      <c r="B85" s="703" t="s">
        <v>11</v>
      </c>
      <c r="C85" s="703" t="s">
        <v>378</v>
      </c>
      <c r="D85" s="703" t="s">
        <v>8958</v>
      </c>
      <c r="E85" s="703" t="s">
        <v>28</v>
      </c>
      <c r="F85" s="315" t="str">
        <f t="array" ref="F85">IFERROR(INDEX(UIID!$K$2:$K999, MATCH(CONCATENATE(B85,D85,G85,J85), UIID!$B$2:$B999&amp;UIID!$D$2:$D999&amp;UIID!$G$2:$G999&amp;UIID!$H$2:$H999, 0),), "Not Found")</f>
        <v>Not Found</v>
      </c>
      <c r="G85" s="703" t="s">
        <v>685</v>
      </c>
      <c r="H85" s="703"/>
      <c r="I85" s="703"/>
      <c r="J85" s="703" t="s">
        <v>3758</v>
      </c>
      <c r="K85" s="703"/>
      <c r="L85" s="703"/>
      <c r="M85" s="703" t="s">
        <v>687</v>
      </c>
      <c r="N85" s="703"/>
      <c r="O85" s="703" t="s">
        <v>15</v>
      </c>
      <c r="P85" s="703" t="s">
        <v>16</v>
      </c>
      <c r="Q85" s="703"/>
      <c r="R85" s="703" t="s">
        <v>35</v>
      </c>
      <c r="S85" s="703" t="s">
        <v>117</v>
      </c>
      <c r="T85" s="703" t="s">
        <v>9044</v>
      </c>
      <c r="U85" s="703"/>
      <c r="V85" s="703"/>
      <c r="W85" s="703"/>
      <c r="X85" s="703" t="s">
        <v>4164</v>
      </c>
      <c r="Y85" s="703" t="s">
        <v>461</v>
      </c>
      <c r="Z85" s="703">
        <v>201407022016</v>
      </c>
      <c r="AA85" s="704">
        <v>41668</v>
      </c>
      <c r="AB85" s="429"/>
      <c r="AC85" s="703" t="s">
        <v>4158</v>
      </c>
      <c r="AD85" s="703"/>
      <c r="AE85" s="703" t="s">
        <v>4159</v>
      </c>
      <c r="AF85" s="703"/>
      <c r="AG85" s="703" t="s">
        <v>4283</v>
      </c>
      <c r="AH85" s="703" t="s">
        <v>4283</v>
      </c>
      <c r="AI85" s="703" t="s">
        <v>4283</v>
      </c>
      <c r="AJ85" s="703"/>
      <c r="AK85" s="703"/>
      <c r="AL85" s="705">
        <v>44935</v>
      </c>
      <c r="AM85" s="703" t="s">
        <v>2286</v>
      </c>
      <c r="AN85" s="703"/>
      <c r="AO85" s="703"/>
      <c r="AP85" s="703"/>
      <c r="AQ85" s="703"/>
      <c r="AR85" s="703"/>
      <c r="AS85" s="703"/>
      <c r="AT85" s="703"/>
      <c r="AU85" s="703"/>
      <c r="AV85" s="703"/>
      <c r="AW85" s="703"/>
      <c r="AX85" s="703"/>
      <c r="AY85" s="703"/>
      <c r="AZ85" s="703"/>
      <c r="BA85" s="703"/>
      <c r="BB85" s="703"/>
      <c r="BC85" s="703"/>
      <c r="BD85" s="703"/>
      <c r="BE85" s="703"/>
      <c r="BF85" s="703"/>
      <c r="BG85" s="703"/>
      <c r="BH85" s="703"/>
      <c r="BI85" s="703"/>
      <c r="BJ85" s="703"/>
      <c r="BK85" s="703"/>
      <c r="BL85" s="703"/>
      <c r="BM85" s="703"/>
      <c r="BN85" s="703"/>
      <c r="BO85" s="703"/>
      <c r="BP85" s="703"/>
      <c r="BQ85" s="703"/>
      <c r="BR85" s="703"/>
      <c r="BS85" s="416" t="b">
        <v>0</v>
      </c>
      <c r="BT85" s="703" t="s">
        <v>2306</v>
      </c>
      <c r="BU85" s="703">
        <v>2023</v>
      </c>
      <c r="BV85" s="706">
        <v>44951</v>
      </c>
      <c r="BW85" s="703" t="s">
        <v>2323</v>
      </c>
      <c r="BX85" s="707"/>
      <c r="BY85" s="708"/>
      <c r="BZ85" s="709"/>
      <c r="CA85" s="422"/>
      <c r="CB85" s="730"/>
      <c r="CC85" s="730"/>
      <c r="CD85" s="422"/>
      <c r="CE85" s="730"/>
      <c r="CF85" s="708"/>
      <c r="CG85" s="709"/>
      <c r="CH85" s="890"/>
      <c r="CI85" s="710">
        <f t="shared" si="0"/>
        <v>0</v>
      </c>
      <c r="CJ85" s="710">
        <f t="shared" si="1"/>
        <v>0</v>
      </c>
      <c r="CK85" s="710">
        <f t="shared" si="2"/>
        <v>0</v>
      </c>
      <c r="CL85" s="710">
        <f t="shared" si="3"/>
        <v>0</v>
      </c>
      <c r="CM85" s="709" t="b">
        <f t="shared" si="4"/>
        <v>0</v>
      </c>
    </row>
    <row r="86" spans="1:91" ht="15.75" customHeight="1">
      <c r="A86" s="703" t="s">
        <v>10</v>
      </c>
      <c r="B86" s="703" t="s">
        <v>11</v>
      </c>
      <c r="C86" s="703" t="s">
        <v>378</v>
      </c>
      <c r="D86" s="703" t="s">
        <v>374</v>
      </c>
      <c r="E86" s="703" t="s">
        <v>3756</v>
      </c>
      <c r="F86" s="315" t="str">
        <f t="array" ref="F86">IFERROR(INDEX(UIID!$K$2:$K999, MATCH(CONCATENATE(B86,D86,G86,J86), UIID!$B$2:$B999&amp;UIID!$D$2:$D999&amp;UIID!$G$2:$G999&amp;UIID!$H$2:$H999, 0),), "Not Found")</f>
        <v>0722-0002</v>
      </c>
      <c r="G86" s="703" t="s">
        <v>685</v>
      </c>
      <c r="H86" s="703"/>
      <c r="I86" s="703"/>
      <c r="J86" s="703" t="s">
        <v>3758</v>
      </c>
      <c r="K86" s="703"/>
      <c r="L86" s="703"/>
      <c r="M86" s="703" t="s">
        <v>687</v>
      </c>
      <c r="N86" s="703" t="s">
        <v>5207</v>
      </c>
      <c r="O86" s="703" t="s">
        <v>15</v>
      </c>
      <c r="P86" s="703" t="s">
        <v>16</v>
      </c>
      <c r="Q86" s="703"/>
      <c r="R86" s="703" t="s">
        <v>35</v>
      </c>
      <c r="S86" s="703" t="s">
        <v>117</v>
      </c>
      <c r="T86" s="703" t="s">
        <v>689</v>
      </c>
      <c r="U86" s="703"/>
      <c r="V86" s="703"/>
      <c r="W86" s="703"/>
      <c r="X86" s="703" t="s">
        <v>4164</v>
      </c>
      <c r="Y86" s="703" t="s">
        <v>323</v>
      </c>
      <c r="Z86" s="703">
        <v>201407022017</v>
      </c>
      <c r="AA86" s="704">
        <v>45014</v>
      </c>
      <c r="AB86" s="429">
        <v>46842</v>
      </c>
      <c r="AC86" s="703" t="s">
        <v>4158</v>
      </c>
      <c r="AD86" s="703"/>
      <c r="AE86" s="703" t="s">
        <v>4159</v>
      </c>
      <c r="AF86" s="703"/>
      <c r="AG86" s="703" t="s">
        <v>4283</v>
      </c>
      <c r="AH86" s="703" t="s">
        <v>4283</v>
      </c>
      <c r="AI86" s="703" t="s">
        <v>4283</v>
      </c>
      <c r="AJ86" s="703"/>
      <c r="AK86" s="703"/>
      <c r="AL86" s="705">
        <v>45435</v>
      </c>
      <c r="AM86" s="703" t="s">
        <v>2286</v>
      </c>
      <c r="AN86" s="703"/>
      <c r="AO86" s="703"/>
      <c r="AP86" s="703"/>
      <c r="AQ86" s="703"/>
      <c r="AR86" s="703"/>
      <c r="AS86" s="703"/>
      <c r="AT86" s="703"/>
      <c r="AU86" s="703"/>
      <c r="AV86" s="703"/>
      <c r="AW86" s="703"/>
      <c r="AX86" s="703"/>
      <c r="AY86" s="703"/>
      <c r="AZ86" s="703"/>
      <c r="BA86" s="703"/>
      <c r="BB86" s="703"/>
      <c r="BC86" s="703"/>
      <c r="BD86" s="703"/>
      <c r="BE86" s="703"/>
      <c r="BF86" s="703"/>
      <c r="BG86" s="703"/>
      <c r="BH86" s="703"/>
      <c r="BI86" s="703"/>
      <c r="BJ86" s="703"/>
      <c r="BK86" s="703"/>
      <c r="BL86" s="703"/>
      <c r="BM86" s="703"/>
      <c r="BN86" s="703"/>
      <c r="BO86" s="703"/>
      <c r="BP86" s="703"/>
      <c r="BQ86" s="703"/>
      <c r="BR86" s="703"/>
      <c r="BS86" s="416" t="b">
        <v>0</v>
      </c>
      <c r="BT86" s="703" t="s">
        <v>2317</v>
      </c>
      <c r="BU86" s="703">
        <v>2024</v>
      </c>
      <c r="BV86" s="706">
        <v>45439</v>
      </c>
      <c r="BW86" s="703" t="s">
        <v>2323</v>
      </c>
      <c r="BX86" s="707"/>
      <c r="BY86" s="713"/>
      <c r="BZ86" s="709"/>
      <c r="CA86" s="714"/>
      <c r="CB86" s="730"/>
      <c r="CC86" s="730"/>
      <c r="CD86" s="714"/>
      <c r="CE86" s="730"/>
      <c r="CF86" s="713"/>
      <c r="CG86" s="709"/>
      <c r="CH86" s="893">
        <v>41668</v>
      </c>
      <c r="CI86" s="710">
        <f t="shared" si="0"/>
        <v>0</v>
      </c>
      <c r="CJ86" s="710">
        <f t="shared" si="1"/>
        <v>0</v>
      </c>
      <c r="CK86" s="710">
        <f t="shared" si="2"/>
        <v>0</v>
      </c>
      <c r="CL86" s="710">
        <f t="shared" si="3"/>
        <v>0</v>
      </c>
      <c r="CM86" s="709" t="b">
        <f t="shared" si="4"/>
        <v>0</v>
      </c>
    </row>
    <row r="87" spans="1:91" ht="15.75" customHeight="1">
      <c r="A87" s="537" t="s">
        <v>10</v>
      </c>
      <c r="B87" s="537" t="s">
        <v>11</v>
      </c>
      <c r="C87" s="63" t="s">
        <v>176</v>
      </c>
      <c r="D87" s="537" t="s">
        <v>374</v>
      </c>
      <c r="E87" s="537" t="s">
        <v>3756</v>
      </c>
      <c r="F87" s="538" t="str">
        <f t="array" ref="F87">IFERROR(INDEX(UIID!$K$2:$K999, MATCH(CONCATENATE(B87,D87,G87,J87), UIID!$B$2:$B999&amp;UIID!$D$2:$D999&amp;UIID!$G$2:$G999&amp;UIID!$H$2:$H999, 0),), "Not Found")</f>
        <v>0722-0002</v>
      </c>
      <c r="G87" s="537" t="s">
        <v>685</v>
      </c>
      <c r="H87" s="537" t="s">
        <v>5205</v>
      </c>
      <c r="I87" s="537" t="s">
        <v>5206</v>
      </c>
      <c r="J87" s="537" t="s">
        <v>3758</v>
      </c>
      <c r="K87" s="537">
        <v>10.3319266775288</v>
      </c>
      <c r="L87" s="537">
        <v>123.945461978983</v>
      </c>
      <c r="M87" s="537" t="s">
        <v>687</v>
      </c>
      <c r="N87" s="537" t="s">
        <v>5207</v>
      </c>
      <c r="O87" s="537" t="s">
        <v>15</v>
      </c>
      <c r="P87" s="537" t="s">
        <v>16</v>
      </c>
      <c r="Q87" s="537" t="s">
        <v>4156</v>
      </c>
      <c r="R87" s="537" t="s">
        <v>21</v>
      </c>
      <c r="S87" s="537" t="s">
        <v>3006</v>
      </c>
      <c r="T87" s="537"/>
      <c r="U87" s="537" t="s">
        <v>690</v>
      </c>
      <c r="V87" s="539" t="s">
        <v>5208</v>
      </c>
      <c r="W87" s="537"/>
      <c r="X87" s="537" t="s">
        <v>22</v>
      </c>
      <c r="Y87" s="537" t="s">
        <v>691</v>
      </c>
      <c r="Z87" s="537">
        <v>607020079</v>
      </c>
      <c r="AA87" s="540">
        <v>38961</v>
      </c>
      <c r="AB87" s="540"/>
      <c r="AC87" s="537" t="s">
        <v>4158</v>
      </c>
      <c r="AD87" s="537"/>
      <c r="AE87" s="537" t="s">
        <v>4159</v>
      </c>
      <c r="AF87" s="537"/>
      <c r="AG87" s="537" t="s">
        <v>4283</v>
      </c>
      <c r="AH87" s="537" t="s">
        <v>4283</v>
      </c>
      <c r="AI87" s="537" t="s">
        <v>4283</v>
      </c>
      <c r="AJ87" s="541"/>
      <c r="AK87" s="541"/>
      <c r="AL87" s="541"/>
      <c r="AM87" s="541"/>
      <c r="AN87" s="541"/>
      <c r="AO87" s="541"/>
      <c r="AP87" s="541"/>
      <c r="AQ87" s="541"/>
      <c r="AR87" s="541"/>
      <c r="AS87" s="541"/>
      <c r="AT87" s="541"/>
      <c r="AU87" s="541"/>
      <c r="AV87" s="541"/>
      <c r="AW87" s="541"/>
      <c r="AX87" s="541"/>
      <c r="AY87" s="541"/>
      <c r="AZ87" s="541"/>
      <c r="BA87" s="541"/>
      <c r="BB87" s="541"/>
      <c r="BC87" s="541"/>
      <c r="BD87" s="541"/>
      <c r="BE87" s="541"/>
      <c r="BF87" s="541"/>
      <c r="BG87" s="541"/>
      <c r="BH87" s="541"/>
      <c r="BI87" s="541"/>
      <c r="BJ87" s="541"/>
      <c r="BK87" s="541"/>
      <c r="BL87" s="541"/>
      <c r="BM87" s="541"/>
      <c r="BN87" s="541"/>
      <c r="BO87" s="541"/>
      <c r="BP87" s="541"/>
      <c r="BQ87" s="541"/>
      <c r="BR87" s="541"/>
      <c r="BS87" s="416" t="b">
        <v>1</v>
      </c>
      <c r="BT87" s="541"/>
      <c r="BU87" s="541"/>
      <c r="BV87" s="542"/>
      <c r="BW87" s="541" t="s">
        <v>10217</v>
      </c>
      <c r="BX87" s="543" t="s">
        <v>10218</v>
      </c>
      <c r="BY87" s="544"/>
      <c r="BZ87" s="545"/>
      <c r="CA87" s="546"/>
      <c r="CB87" s="547"/>
      <c r="CC87" s="547"/>
      <c r="CD87" s="546"/>
      <c r="CE87" s="547"/>
      <c r="CF87" s="544"/>
      <c r="CG87" s="545"/>
      <c r="CH87" s="548"/>
      <c r="CI87" s="548">
        <f t="shared" si="0"/>
        <v>0</v>
      </c>
      <c r="CJ87" s="548">
        <f t="shared" si="1"/>
        <v>0</v>
      </c>
      <c r="CK87" s="548">
        <f t="shared" si="2"/>
        <v>0</v>
      </c>
      <c r="CL87" s="548">
        <f t="shared" si="3"/>
        <v>0</v>
      </c>
      <c r="CM87" s="545" t="b">
        <f t="shared" si="4"/>
        <v>0</v>
      </c>
    </row>
    <row r="88" spans="1:91" ht="15.75" customHeight="1">
      <c r="A88" s="537" t="s">
        <v>10</v>
      </c>
      <c r="B88" s="537" t="s">
        <v>11</v>
      </c>
      <c r="C88" s="63" t="s">
        <v>176</v>
      </c>
      <c r="D88" s="537" t="s">
        <v>374</v>
      </c>
      <c r="E88" s="537" t="s">
        <v>3756</v>
      </c>
      <c r="F88" s="538" t="str">
        <f t="array" ref="F88">IFERROR(INDEX(UIID!$K$2:$K999, MATCH(CONCATENATE(B88,D88,G88,J88), UIID!$B$2:$B999&amp;UIID!$D$2:$D999&amp;UIID!$G$2:$G999&amp;UIID!$H$2:$H999, 0),), "Not Found")</f>
        <v>0722-0002</v>
      </c>
      <c r="G88" s="537" t="s">
        <v>685</v>
      </c>
      <c r="H88" s="537" t="s">
        <v>5205</v>
      </c>
      <c r="I88" s="537" t="s">
        <v>5206</v>
      </c>
      <c r="J88" s="537" t="s">
        <v>3758</v>
      </c>
      <c r="K88" s="537">
        <v>10.3319266775288</v>
      </c>
      <c r="L88" s="537">
        <v>123.945461978983</v>
      </c>
      <c r="M88" s="537" t="s">
        <v>687</v>
      </c>
      <c r="N88" s="537" t="s">
        <v>5207</v>
      </c>
      <c r="O88" s="537" t="s">
        <v>15</v>
      </c>
      <c r="P88" s="537" t="s">
        <v>16</v>
      </c>
      <c r="Q88" s="537" t="s">
        <v>4156</v>
      </c>
      <c r="R88" s="537" t="s">
        <v>21</v>
      </c>
      <c r="S88" s="537" t="s">
        <v>3006</v>
      </c>
      <c r="T88" s="537"/>
      <c r="U88" s="537" t="s">
        <v>692</v>
      </c>
      <c r="V88" s="539" t="s">
        <v>5208</v>
      </c>
      <c r="W88" s="537"/>
      <c r="X88" s="537" t="s">
        <v>22</v>
      </c>
      <c r="Y88" s="537" t="s">
        <v>693</v>
      </c>
      <c r="Z88" s="537">
        <v>607020080</v>
      </c>
      <c r="AA88" s="540">
        <v>38961</v>
      </c>
      <c r="AB88" s="540"/>
      <c r="AC88" s="537" t="s">
        <v>4158</v>
      </c>
      <c r="AD88" s="537"/>
      <c r="AE88" s="537" t="s">
        <v>4159</v>
      </c>
      <c r="AF88" s="537"/>
      <c r="AG88" s="537" t="s">
        <v>4283</v>
      </c>
      <c r="AH88" s="537" t="s">
        <v>4283</v>
      </c>
      <c r="AI88" s="537" t="s">
        <v>4283</v>
      </c>
      <c r="AJ88" s="541"/>
      <c r="AK88" s="541"/>
      <c r="AL88" s="541"/>
      <c r="AM88" s="541"/>
      <c r="AN88" s="541"/>
      <c r="AO88" s="541"/>
      <c r="AP88" s="541"/>
      <c r="AQ88" s="541"/>
      <c r="AR88" s="541"/>
      <c r="AS88" s="541"/>
      <c r="AT88" s="541"/>
      <c r="AU88" s="541"/>
      <c r="AV88" s="541"/>
      <c r="AW88" s="541"/>
      <c r="AX88" s="541"/>
      <c r="AY88" s="541"/>
      <c r="AZ88" s="541"/>
      <c r="BA88" s="541"/>
      <c r="BB88" s="541"/>
      <c r="BC88" s="541"/>
      <c r="BD88" s="541"/>
      <c r="BE88" s="541"/>
      <c r="BF88" s="541"/>
      <c r="BG88" s="541"/>
      <c r="BH88" s="541"/>
      <c r="BI88" s="541"/>
      <c r="BJ88" s="541"/>
      <c r="BK88" s="541"/>
      <c r="BL88" s="541"/>
      <c r="BM88" s="541"/>
      <c r="BN88" s="541"/>
      <c r="BO88" s="541"/>
      <c r="BP88" s="541"/>
      <c r="BQ88" s="541"/>
      <c r="BR88" s="541"/>
      <c r="BS88" s="416" t="b">
        <v>1</v>
      </c>
      <c r="BT88" s="541"/>
      <c r="BU88" s="541"/>
      <c r="BV88" s="542"/>
      <c r="BW88" s="541" t="s">
        <v>10217</v>
      </c>
      <c r="BX88" s="543" t="s">
        <v>10218</v>
      </c>
      <c r="BY88" s="544"/>
      <c r="BZ88" s="545"/>
      <c r="CA88" s="546"/>
      <c r="CB88" s="547"/>
      <c r="CC88" s="547"/>
      <c r="CD88" s="546"/>
      <c r="CE88" s="547"/>
      <c r="CF88" s="544"/>
      <c r="CG88" s="545"/>
      <c r="CH88" s="548"/>
      <c r="CI88" s="548">
        <f t="shared" si="0"/>
        <v>0</v>
      </c>
      <c r="CJ88" s="548">
        <f t="shared" si="1"/>
        <v>0</v>
      </c>
      <c r="CK88" s="548">
        <f t="shared" si="2"/>
        <v>0</v>
      </c>
      <c r="CL88" s="548">
        <f t="shared" si="3"/>
        <v>0</v>
      </c>
      <c r="CM88" s="545" t="b">
        <f t="shared" si="4"/>
        <v>0</v>
      </c>
    </row>
    <row r="89" spans="1:91" ht="15.75" customHeight="1">
      <c r="A89" s="537" t="s">
        <v>10</v>
      </c>
      <c r="B89" s="537" t="s">
        <v>11</v>
      </c>
      <c r="C89" s="63" t="s">
        <v>176</v>
      </c>
      <c r="D89" s="537" t="s">
        <v>374</v>
      </c>
      <c r="E89" s="537" t="s">
        <v>3756</v>
      </c>
      <c r="F89" s="538" t="str">
        <f t="array" ref="F89">IFERROR(INDEX(UIID!$K$2:$K999, MATCH(CONCATENATE(B89,D89,G89,J89), UIID!$B$2:$B999&amp;UIID!$D$2:$D999&amp;UIID!$G$2:$G999&amp;UIID!$H$2:$H999, 0),), "Not Found")</f>
        <v>0722-0002</v>
      </c>
      <c r="G89" s="537" t="s">
        <v>685</v>
      </c>
      <c r="H89" s="537" t="s">
        <v>5205</v>
      </c>
      <c r="I89" s="537" t="s">
        <v>5206</v>
      </c>
      <c r="J89" s="537" t="s">
        <v>3758</v>
      </c>
      <c r="K89" s="537">
        <v>10.3319266775288</v>
      </c>
      <c r="L89" s="537">
        <v>123.945461978983</v>
      </c>
      <c r="M89" s="537" t="s">
        <v>687</v>
      </c>
      <c r="N89" s="537" t="s">
        <v>5207</v>
      </c>
      <c r="O89" s="537" t="s">
        <v>15</v>
      </c>
      <c r="P89" s="537" t="s">
        <v>16</v>
      </c>
      <c r="Q89" s="537" t="s">
        <v>4156</v>
      </c>
      <c r="R89" s="537" t="s">
        <v>21</v>
      </c>
      <c r="S89" s="537" t="s">
        <v>3006</v>
      </c>
      <c r="T89" s="537"/>
      <c r="U89" s="537" t="s">
        <v>694</v>
      </c>
      <c r="V89" s="539" t="s">
        <v>5208</v>
      </c>
      <c r="W89" s="537"/>
      <c r="X89" s="537" t="s">
        <v>22</v>
      </c>
      <c r="Y89" s="537" t="s">
        <v>695</v>
      </c>
      <c r="Z89" s="537">
        <v>607020081</v>
      </c>
      <c r="AA89" s="540">
        <v>38961</v>
      </c>
      <c r="AB89" s="540"/>
      <c r="AC89" s="537" t="s">
        <v>4158</v>
      </c>
      <c r="AD89" s="537"/>
      <c r="AE89" s="537" t="s">
        <v>4159</v>
      </c>
      <c r="AF89" s="537"/>
      <c r="AG89" s="537" t="s">
        <v>4283</v>
      </c>
      <c r="AH89" s="537" t="s">
        <v>4283</v>
      </c>
      <c r="AI89" s="537" t="s">
        <v>4283</v>
      </c>
      <c r="AJ89" s="541"/>
      <c r="AK89" s="541"/>
      <c r="AL89" s="541"/>
      <c r="AM89" s="541"/>
      <c r="AN89" s="541"/>
      <c r="AO89" s="541"/>
      <c r="AP89" s="541"/>
      <c r="AQ89" s="541"/>
      <c r="AR89" s="541"/>
      <c r="AS89" s="541"/>
      <c r="AT89" s="541"/>
      <c r="AU89" s="541"/>
      <c r="AV89" s="541"/>
      <c r="AW89" s="541"/>
      <c r="AX89" s="541"/>
      <c r="AY89" s="541"/>
      <c r="AZ89" s="541"/>
      <c r="BA89" s="541"/>
      <c r="BB89" s="541"/>
      <c r="BC89" s="541"/>
      <c r="BD89" s="541"/>
      <c r="BE89" s="541"/>
      <c r="BF89" s="541"/>
      <c r="BG89" s="541"/>
      <c r="BH89" s="541"/>
      <c r="BI89" s="541"/>
      <c r="BJ89" s="541"/>
      <c r="BK89" s="541"/>
      <c r="BL89" s="541"/>
      <c r="BM89" s="541"/>
      <c r="BN89" s="541"/>
      <c r="BO89" s="541"/>
      <c r="BP89" s="541"/>
      <c r="BQ89" s="541"/>
      <c r="BR89" s="541"/>
      <c r="BS89" s="416" t="b">
        <v>1</v>
      </c>
      <c r="BT89" s="541"/>
      <c r="BU89" s="541"/>
      <c r="BV89" s="542"/>
      <c r="BW89" s="541" t="s">
        <v>10217</v>
      </c>
      <c r="BX89" s="543" t="s">
        <v>10218</v>
      </c>
      <c r="BY89" s="544"/>
      <c r="BZ89" s="545"/>
      <c r="CA89" s="546"/>
      <c r="CB89" s="547"/>
      <c r="CC89" s="547"/>
      <c r="CD89" s="546"/>
      <c r="CE89" s="547"/>
      <c r="CF89" s="544"/>
      <c r="CG89" s="545"/>
      <c r="CH89" s="548"/>
      <c r="CI89" s="548">
        <f t="shared" si="0"/>
        <v>0</v>
      </c>
      <c r="CJ89" s="548">
        <f t="shared" si="1"/>
        <v>0</v>
      </c>
      <c r="CK89" s="548">
        <f t="shared" si="2"/>
        <v>0</v>
      </c>
      <c r="CL89" s="548">
        <f t="shared" si="3"/>
        <v>0</v>
      </c>
      <c r="CM89" s="545" t="b">
        <f t="shared" si="4"/>
        <v>0</v>
      </c>
    </row>
    <row r="90" spans="1:91" ht="15.75" customHeight="1">
      <c r="A90" s="703" t="s">
        <v>10</v>
      </c>
      <c r="B90" s="703" t="s">
        <v>11</v>
      </c>
      <c r="C90" s="703" t="s">
        <v>378</v>
      </c>
      <c r="D90" s="703" t="s">
        <v>374</v>
      </c>
      <c r="E90" s="703" t="s">
        <v>3756</v>
      </c>
      <c r="F90" s="891" t="str">
        <f t="array" ref="F90">IFERROR(INDEX(UIID!$K$2:$K999, MATCH(CONCATENATE(B90,D90,G90,J90), UIID!$B$2:$B999&amp;UIID!$D$2:$D999&amp;UIID!$G$2:$G999&amp;UIID!$H$2:$H999, 0),), "Not Found")</f>
        <v>0722-0002</v>
      </c>
      <c r="G90" s="703" t="s">
        <v>685</v>
      </c>
      <c r="H90" s="703" t="s">
        <v>5205</v>
      </c>
      <c r="I90" s="703" t="s">
        <v>5206</v>
      </c>
      <c r="J90" s="703" t="s">
        <v>3758</v>
      </c>
      <c r="K90" s="703">
        <v>10.3319266775288</v>
      </c>
      <c r="L90" s="703">
        <v>123.945461978983</v>
      </c>
      <c r="M90" s="703" t="s">
        <v>687</v>
      </c>
      <c r="N90" s="703" t="s">
        <v>5207</v>
      </c>
      <c r="O90" s="703" t="s">
        <v>15</v>
      </c>
      <c r="P90" s="703" t="s">
        <v>16</v>
      </c>
      <c r="Q90" s="703" t="s">
        <v>4156</v>
      </c>
      <c r="R90" s="703" t="s">
        <v>21</v>
      </c>
      <c r="S90" s="703" t="s">
        <v>3006</v>
      </c>
      <c r="T90" s="703"/>
      <c r="U90" s="703" t="s">
        <v>696</v>
      </c>
      <c r="V90" s="892" t="s">
        <v>5208</v>
      </c>
      <c r="W90" s="703"/>
      <c r="X90" s="703" t="s">
        <v>22</v>
      </c>
      <c r="Y90" s="703" t="s">
        <v>232</v>
      </c>
      <c r="Z90" s="703">
        <v>707020091</v>
      </c>
      <c r="AA90" s="704">
        <v>39259</v>
      </c>
      <c r="AB90" s="429"/>
      <c r="AC90" s="703" t="s">
        <v>4158</v>
      </c>
      <c r="AD90" s="703"/>
      <c r="AE90" s="703" t="s">
        <v>4159</v>
      </c>
      <c r="AF90" s="703"/>
      <c r="AG90" s="703" t="s">
        <v>4283</v>
      </c>
      <c r="AH90" s="703" t="s">
        <v>4283</v>
      </c>
      <c r="AI90" s="703" t="s">
        <v>4283</v>
      </c>
      <c r="AJ90" s="703"/>
      <c r="AK90" s="703"/>
      <c r="AL90" s="705">
        <v>45496</v>
      </c>
      <c r="AM90" s="703" t="s">
        <v>8685</v>
      </c>
      <c r="AN90" s="703"/>
      <c r="AO90" s="703"/>
      <c r="AP90" s="703"/>
      <c r="AQ90" s="703"/>
      <c r="AR90" s="703"/>
      <c r="AS90" s="703"/>
      <c r="AT90" s="703"/>
      <c r="AU90" s="703"/>
      <c r="AV90" s="703"/>
      <c r="AW90" s="703"/>
      <c r="AX90" s="703"/>
      <c r="AY90" s="703"/>
      <c r="AZ90" s="703"/>
      <c r="BA90" s="703"/>
      <c r="BB90" s="703"/>
      <c r="BC90" s="703"/>
      <c r="BD90" s="703"/>
      <c r="BE90" s="703"/>
      <c r="BF90" s="703"/>
      <c r="BG90" s="703"/>
      <c r="BH90" s="703"/>
      <c r="BI90" s="703"/>
      <c r="BJ90" s="703"/>
      <c r="BK90" s="703"/>
      <c r="BL90" s="703"/>
      <c r="BM90" s="703"/>
      <c r="BN90" s="703"/>
      <c r="BO90" s="703"/>
      <c r="BP90" s="703"/>
      <c r="BQ90" s="703"/>
      <c r="BR90" s="703"/>
      <c r="BS90" s="416" t="b">
        <v>0</v>
      </c>
      <c r="BT90" s="703" t="s">
        <v>2322</v>
      </c>
      <c r="BU90" s="703">
        <v>2024</v>
      </c>
      <c r="BV90" s="706">
        <v>45496</v>
      </c>
      <c r="BW90" s="703" t="s">
        <v>2323</v>
      </c>
      <c r="BX90" s="707"/>
      <c r="BY90" s="713"/>
      <c r="BZ90" s="709"/>
      <c r="CA90" s="714"/>
      <c r="CB90" s="730"/>
      <c r="CC90" s="730"/>
      <c r="CD90" s="714"/>
      <c r="CE90" s="730"/>
      <c r="CF90" s="713"/>
      <c r="CG90" s="709"/>
      <c r="CH90" s="710"/>
      <c r="CI90" s="710">
        <f t="shared" si="0"/>
        <v>0</v>
      </c>
      <c r="CJ90" s="710">
        <f t="shared" si="1"/>
        <v>0</v>
      </c>
      <c r="CK90" s="710">
        <f t="shared" si="2"/>
        <v>0</v>
      </c>
      <c r="CL90" s="710">
        <f t="shared" si="3"/>
        <v>0</v>
      </c>
      <c r="CM90" s="709" t="b">
        <f t="shared" si="4"/>
        <v>0</v>
      </c>
    </row>
    <row r="91" spans="1:91" ht="15.75" customHeight="1">
      <c r="A91" s="703" t="s">
        <v>10</v>
      </c>
      <c r="B91" s="703" t="s">
        <v>11</v>
      </c>
      <c r="C91" s="703" t="s">
        <v>378</v>
      </c>
      <c r="D91" s="703" t="s">
        <v>374</v>
      </c>
      <c r="E91" s="703" t="s">
        <v>3756</v>
      </c>
      <c r="F91" s="891" t="str">
        <f t="array" ref="F91">IFERROR(INDEX(UIID!$K$2:$K999, MATCH(CONCATENATE(B91,D91,G91,J91), UIID!$B$2:$B999&amp;UIID!$D$2:$D999&amp;UIID!$G$2:$G999&amp;UIID!$H$2:$H999, 0),), "Not Found")</f>
        <v>0722-0002</v>
      </c>
      <c r="G91" s="703" t="s">
        <v>685</v>
      </c>
      <c r="H91" s="703" t="s">
        <v>5205</v>
      </c>
      <c r="I91" s="703" t="s">
        <v>5206</v>
      </c>
      <c r="J91" s="703" t="s">
        <v>3758</v>
      </c>
      <c r="K91" s="703">
        <v>10.3319266775288</v>
      </c>
      <c r="L91" s="703">
        <v>123.945461978983</v>
      </c>
      <c r="M91" s="703" t="s">
        <v>687</v>
      </c>
      <c r="N91" s="703" t="s">
        <v>5207</v>
      </c>
      <c r="O91" s="703" t="s">
        <v>15</v>
      </c>
      <c r="P91" s="703" t="s">
        <v>16</v>
      </c>
      <c r="Q91" s="703" t="s">
        <v>4156</v>
      </c>
      <c r="R91" s="703" t="s">
        <v>21</v>
      </c>
      <c r="S91" s="703" t="s">
        <v>3006</v>
      </c>
      <c r="T91" s="703"/>
      <c r="U91" s="703" t="s">
        <v>697</v>
      </c>
      <c r="V91" s="892" t="s">
        <v>5208</v>
      </c>
      <c r="W91" s="703"/>
      <c r="X91" s="703" t="s">
        <v>22</v>
      </c>
      <c r="Y91" s="703" t="s">
        <v>232</v>
      </c>
      <c r="Z91" s="703">
        <v>707020088</v>
      </c>
      <c r="AA91" s="704">
        <v>39259</v>
      </c>
      <c r="AB91" s="429"/>
      <c r="AC91" s="703" t="s">
        <v>4158</v>
      </c>
      <c r="AD91" s="703"/>
      <c r="AE91" s="703" t="s">
        <v>4159</v>
      </c>
      <c r="AF91" s="703"/>
      <c r="AG91" s="703" t="s">
        <v>4283</v>
      </c>
      <c r="AH91" s="703" t="s">
        <v>4283</v>
      </c>
      <c r="AI91" s="703" t="s">
        <v>4283</v>
      </c>
      <c r="AJ91" s="703"/>
      <c r="AK91" s="703"/>
      <c r="AL91" s="705">
        <v>45496</v>
      </c>
      <c r="AM91" s="703" t="s">
        <v>8685</v>
      </c>
      <c r="AN91" s="703"/>
      <c r="AO91" s="703"/>
      <c r="AP91" s="703"/>
      <c r="AQ91" s="703"/>
      <c r="AR91" s="703"/>
      <c r="AS91" s="703"/>
      <c r="AT91" s="703"/>
      <c r="AU91" s="703"/>
      <c r="AV91" s="703"/>
      <c r="AW91" s="703"/>
      <c r="AX91" s="703"/>
      <c r="AY91" s="703"/>
      <c r="AZ91" s="703"/>
      <c r="BA91" s="703"/>
      <c r="BB91" s="703"/>
      <c r="BC91" s="703"/>
      <c r="BD91" s="703"/>
      <c r="BE91" s="703"/>
      <c r="BF91" s="703"/>
      <c r="BG91" s="703"/>
      <c r="BH91" s="703"/>
      <c r="BI91" s="703"/>
      <c r="BJ91" s="703"/>
      <c r="BK91" s="703"/>
      <c r="BL91" s="703"/>
      <c r="BM91" s="703"/>
      <c r="BN91" s="703"/>
      <c r="BO91" s="703"/>
      <c r="BP91" s="703"/>
      <c r="BQ91" s="703"/>
      <c r="BR91" s="703"/>
      <c r="BS91" s="416" t="b">
        <v>0</v>
      </c>
      <c r="BT91" s="703" t="s">
        <v>2322</v>
      </c>
      <c r="BU91" s="703">
        <v>2024</v>
      </c>
      <c r="BV91" s="706">
        <v>45496</v>
      </c>
      <c r="BW91" s="703" t="s">
        <v>2323</v>
      </c>
      <c r="BX91" s="707"/>
      <c r="BY91" s="713"/>
      <c r="BZ91" s="709"/>
      <c r="CA91" s="714"/>
      <c r="CB91" s="730"/>
      <c r="CC91" s="730"/>
      <c r="CD91" s="714"/>
      <c r="CE91" s="730"/>
      <c r="CF91" s="713"/>
      <c r="CG91" s="709"/>
      <c r="CH91" s="710"/>
      <c r="CI91" s="710">
        <f t="shared" si="0"/>
        <v>0</v>
      </c>
      <c r="CJ91" s="710">
        <f t="shared" si="1"/>
        <v>0</v>
      </c>
      <c r="CK91" s="710">
        <f t="shared" si="2"/>
        <v>0</v>
      </c>
      <c r="CL91" s="710">
        <f t="shared" si="3"/>
        <v>0</v>
      </c>
      <c r="CM91" s="709" t="b">
        <f t="shared" si="4"/>
        <v>0</v>
      </c>
    </row>
    <row r="92" spans="1:91" ht="15.75" customHeight="1">
      <c r="A92" s="703" t="s">
        <v>10</v>
      </c>
      <c r="B92" s="703" t="s">
        <v>11</v>
      </c>
      <c r="C92" s="703" t="s">
        <v>378</v>
      </c>
      <c r="D92" s="703" t="s">
        <v>374</v>
      </c>
      <c r="E92" s="703" t="s">
        <v>3756</v>
      </c>
      <c r="F92" s="891" t="str">
        <f t="array" ref="F92">IFERROR(INDEX(UIID!$K$2:$K999, MATCH(CONCATENATE(B92,D92,G92,J92), UIID!$B$2:$B999&amp;UIID!$D$2:$D999&amp;UIID!$G$2:$G999&amp;UIID!$H$2:$H999, 0),), "Not Found")</f>
        <v>0722-0002</v>
      </c>
      <c r="G92" s="703" t="s">
        <v>685</v>
      </c>
      <c r="H92" s="703" t="s">
        <v>5205</v>
      </c>
      <c r="I92" s="703" t="s">
        <v>5206</v>
      </c>
      <c r="J92" s="703" t="s">
        <v>3758</v>
      </c>
      <c r="K92" s="703">
        <v>10.3319266775288</v>
      </c>
      <c r="L92" s="703">
        <v>123.945461978983</v>
      </c>
      <c r="M92" s="703" t="s">
        <v>687</v>
      </c>
      <c r="N92" s="703" t="s">
        <v>5207</v>
      </c>
      <c r="O92" s="703" t="s">
        <v>15</v>
      </c>
      <c r="P92" s="703" t="s">
        <v>16</v>
      </c>
      <c r="Q92" s="703" t="s">
        <v>4156</v>
      </c>
      <c r="R92" s="703" t="s">
        <v>21</v>
      </c>
      <c r="S92" s="703" t="s">
        <v>3006</v>
      </c>
      <c r="T92" s="703"/>
      <c r="U92" s="703" t="s">
        <v>698</v>
      </c>
      <c r="V92" s="892" t="s">
        <v>5208</v>
      </c>
      <c r="W92" s="703"/>
      <c r="X92" s="703" t="s">
        <v>22</v>
      </c>
      <c r="Y92" s="703" t="s">
        <v>232</v>
      </c>
      <c r="Z92" s="703">
        <v>707020089</v>
      </c>
      <c r="AA92" s="704">
        <v>39259</v>
      </c>
      <c r="AB92" s="429"/>
      <c r="AC92" s="703" t="s">
        <v>4158</v>
      </c>
      <c r="AD92" s="703"/>
      <c r="AE92" s="703" t="s">
        <v>4159</v>
      </c>
      <c r="AF92" s="703"/>
      <c r="AG92" s="703" t="s">
        <v>4283</v>
      </c>
      <c r="AH92" s="703" t="s">
        <v>4283</v>
      </c>
      <c r="AI92" s="703" t="s">
        <v>4283</v>
      </c>
      <c r="AJ92" s="703"/>
      <c r="AK92" s="703"/>
      <c r="AL92" s="705">
        <v>45496</v>
      </c>
      <c r="AM92" s="703" t="s">
        <v>8685</v>
      </c>
      <c r="AN92" s="703"/>
      <c r="AO92" s="703"/>
      <c r="AP92" s="703"/>
      <c r="AQ92" s="703"/>
      <c r="AR92" s="703"/>
      <c r="AS92" s="703"/>
      <c r="AT92" s="703"/>
      <c r="AU92" s="703"/>
      <c r="AV92" s="703"/>
      <c r="AW92" s="703"/>
      <c r="AX92" s="703"/>
      <c r="AY92" s="703"/>
      <c r="AZ92" s="703"/>
      <c r="BA92" s="703"/>
      <c r="BB92" s="703"/>
      <c r="BC92" s="703"/>
      <c r="BD92" s="703"/>
      <c r="BE92" s="703"/>
      <c r="BF92" s="703"/>
      <c r="BG92" s="703"/>
      <c r="BH92" s="703"/>
      <c r="BI92" s="703"/>
      <c r="BJ92" s="703"/>
      <c r="BK92" s="703"/>
      <c r="BL92" s="703"/>
      <c r="BM92" s="703"/>
      <c r="BN92" s="703"/>
      <c r="BO92" s="703"/>
      <c r="BP92" s="703"/>
      <c r="BQ92" s="703"/>
      <c r="BR92" s="703"/>
      <c r="BS92" s="416" t="b">
        <v>0</v>
      </c>
      <c r="BT92" s="703" t="s">
        <v>2322</v>
      </c>
      <c r="BU92" s="703">
        <v>2024</v>
      </c>
      <c r="BV92" s="706">
        <v>45496</v>
      </c>
      <c r="BW92" s="703" t="s">
        <v>2323</v>
      </c>
      <c r="BX92" s="707"/>
      <c r="BY92" s="713"/>
      <c r="BZ92" s="709"/>
      <c r="CA92" s="714"/>
      <c r="CB92" s="730"/>
      <c r="CC92" s="730"/>
      <c r="CD92" s="714"/>
      <c r="CE92" s="730"/>
      <c r="CF92" s="713"/>
      <c r="CG92" s="709"/>
      <c r="CH92" s="710"/>
      <c r="CI92" s="710">
        <f t="shared" si="0"/>
        <v>0</v>
      </c>
      <c r="CJ92" s="710">
        <f t="shared" si="1"/>
        <v>0</v>
      </c>
      <c r="CK92" s="710">
        <f t="shared" si="2"/>
        <v>0</v>
      </c>
      <c r="CL92" s="710">
        <f t="shared" si="3"/>
        <v>0</v>
      </c>
      <c r="CM92" s="709" t="b">
        <f t="shared" si="4"/>
        <v>0</v>
      </c>
    </row>
    <row r="93" spans="1:91" ht="15.75" customHeight="1">
      <c r="A93" s="703" t="s">
        <v>10</v>
      </c>
      <c r="B93" s="703" t="s">
        <v>11</v>
      </c>
      <c r="C93" s="703" t="s">
        <v>378</v>
      </c>
      <c r="D93" s="703" t="s">
        <v>374</v>
      </c>
      <c r="E93" s="703" t="s">
        <v>3756</v>
      </c>
      <c r="F93" s="891" t="str">
        <f t="array" ref="F93">IFERROR(INDEX(UIID!$K$2:$K999, MATCH(CONCATENATE(B93,D93,G93,J93), UIID!$B$2:$B999&amp;UIID!$D$2:$D999&amp;UIID!$G$2:$G999&amp;UIID!$H$2:$H999, 0),), "Not Found")</f>
        <v>0722-0002</v>
      </c>
      <c r="G93" s="703" t="s">
        <v>685</v>
      </c>
      <c r="H93" s="703" t="s">
        <v>5205</v>
      </c>
      <c r="I93" s="703" t="s">
        <v>5206</v>
      </c>
      <c r="J93" s="703" t="s">
        <v>3758</v>
      </c>
      <c r="K93" s="703">
        <v>10.3319266775288</v>
      </c>
      <c r="L93" s="703">
        <v>123.945461978983</v>
      </c>
      <c r="M93" s="703" t="s">
        <v>687</v>
      </c>
      <c r="N93" s="703" t="s">
        <v>5207</v>
      </c>
      <c r="O93" s="703" t="s">
        <v>15</v>
      </c>
      <c r="P93" s="703" t="s">
        <v>16</v>
      </c>
      <c r="Q93" s="703" t="s">
        <v>4156</v>
      </c>
      <c r="R93" s="703" t="s">
        <v>21</v>
      </c>
      <c r="S93" s="703" t="s">
        <v>3006</v>
      </c>
      <c r="T93" s="703"/>
      <c r="U93" s="703" t="s">
        <v>699</v>
      </c>
      <c r="V93" s="892" t="s">
        <v>5208</v>
      </c>
      <c r="W93" s="703"/>
      <c r="X93" s="703" t="s">
        <v>22</v>
      </c>
      <c r="Y93" s="703" t="s">
        <v>232</v>
      </c>
      <c r="Z93" s="703">
        <v>707020090</v>
      </c>
      <c r="AA93" s="704">
        <v>39259</v>
      </c>
      <c r="AB93" s="429"/>
      <c r="AC93" s="703" t="s">
        <v>4158</v>
      </c>
      <c r="AD93" s="703"/>
      <c r="AE93" s="703" t="s">
        <v>4159</v>
      </c>
      <c r="AF93" s="703"/>
      <c r="AG93" s="703" t="s">
        <v>4283</v>
      </c>
      <c r="AH93" s="703" t="s">
        <v>4283</v>
      </c>
      <c r="AI93" s="703" t="s">
        <v>4283</v>
      </c>
      <c r="AJ93" s="703"/>
      <c r="AK93" s="703"/>
      <c r="AL93" s="705">
        <v>45496</v>
      </c>
      <c r="AM93" s="703" t="s">
        <v>8685</v>
      </c>
      <c r="AN93" s="703"/>
      <c r="AO93" s="703"/>
      <c r="AP93" s="703"/>
      <c r="AQ93" s="703"/>
      <c r="AR93" s="703"/>
      <c r="AS93" s="703"/>
      <c r="AT93" s="703"/>
      <c r="AU93" s="703"/>
      <c r="AV93" s="703"/>
      <c r="AW93" s="703"/>
      <c r="AX93" s="703"/>
      <c r="AY93" s="703"/>
      <c r="AZ93" s="703"/>
      <c r="BA93" s="703"/>
      <c r="BB93" s="703"/>
      <c r="BC93" s="703"/>
      <c r="BD93" s="703"/>
      <c r="BE93" s="703"/>
      <c r="BF93" s="703"/>
      <c r="BG93" s="703"/>
      <c r="BH93" s="703"/>
      <c r="BI93" s="703"/>
      <c r="BJ93" s="703"/>
      <c r="BK93" s="703"/>
      <c r="BL93" s="703"/>
      <c r="BM93" s="703"/>
      <c r="BN93" s="703"/>
      <c r="BO93" s="703"/>
      <c r="BP93" s="703"/>
      <c r="BQ93" s="703"/>
      <c r="BR93" s="703"/>
      <c r="BS93" s="416" t="b">
        <v>0</v>
      </c>
      <c r="BT93" s="703" t="s">
        <v>2322</v>
      </c>
      <c r="BU93" s="703">
        <v>2024</v>
      </c>
      <c r="BV93" s="706">
        <v>45496</v>
      </c>
      <c r="BW93" s="703" t="s">
        <v>2323</v>
      </c>
      <c r="BX93" s="707"/>
      <c r="BY93" s="713"/>
      <c r="BZ93" s="709"/>
      <c r="CA93" s="714"/>
      <c r="CB93" s="730"/>
      <c r="CC93" s="730"/>
      <c r="CD93" s="714"/>
      <c r="CE93" s="730"/>
      <c r="CF93" s="713"/>
      <c r="CG93" s="709"/>
      <c r="CH93" s="710"/>
      <c r="CI93" s="710">
        <f t="shared" si="0"/>
        <v>0</v>
      </c>
      <c r="CJ93" s="710">
        <f t="shared" si="1"/>
        <v>0</v>
      </c>
      <c r="CK93" s="710">
        <f t="shared" si="2"/>
        <v>0</v>
      </c>
      <c r="CL93" s="710">
        <f t="shared" si="3"/>
        <v>0</v>
      </c>
      <c r="CM93" s="709" t="b">
        <f t="shared" si="4"/>
        <v>0</v>
      </c>
    </row>
    <row r="94" spans="1:91" ht="15.75" customHeight="1">
      <c r="A94" s="703" t="s">
        <v>10</v>
      </c>
      <c r="B94" s="703" t="s">
        <v>11</v>
      </c>
      <c r="C94" s="703" t="s">
        <v>12</v>
      </c>
      <c r="D94" s="703" t="s">
        <v>13</v>
      </c>
      <c r="E94" s="703" t="s">
        <v>3756</v>
      </c>
      <c r="F94" s="315" t="str">
        <f t="array" ref="F94">IFERROR(INDEX(UIID!$K$2:$K999, MATCH(CONCATENATE(B94,D94,G94,J94), UIID!$B$2:$B999&amp;UIID!$D$2:$D999&amp;UIID!$G$2:$G999&amp;UIID!$H$2:$H999, 0),), "Not Found")</f>
        <v>Not Found</v>
      </c>
      <c r="G94" s="703" t="s">
        <v>700</v>
      </c>
      <c r="H94" s="703"/>
      <c r="I94" s="703"/>
      <c r="J94" s="703" t="s">
        <v>701</v>
      </c>
      <c r="K94" s="703"/>
      <c r="L94" s="703"/>
      <c r="M94" s="703" t="s">
        <v>702</v>
      </c>
      <c r="N94" s="703" t="s">
        <v>5214</v>
      </c>
      <c r="O94" s="703" t="s">
        <v>15</v>
      </c>
      <c r="P94" s="703" t="s">
        <v>16</v>
      </c>
      <c r="Q94" s="703"/>
      <c r="R94" s="703" t="s">
        <v>35</v>
      </c>
      <c r="S94" s="703" t="s">
        <v>84</v>
      </c>
      <c r="T94" s="703" t="s">
        <v>705</v>
      </c>
      <c r="U94" s="703"/>
      <c r="V94" s="703"/>
      <c r="W94" s="703"/>
      <c r="X94" s="703" t="s">
        <v>4164</v>
      </c>
      <c r="Y94" s="703" t="s">
        <v>706</v>
      </c>
      <c r="Z94" s="703">
        <v>907022048</v>
      </c>
      <c r="AA94" s="704">
        <v>45017</v>
      </c>
      <c r="AB94" s="429">
        <v>46845</v>
      </c>
      <c r="AC94" s="703" t="s">
        <v>4158</v>
      </c>
      <c r="AD94" s="703"/>
      <c r="AE94" s="703" t="s">
        <v>4159</v>
      </c>
      <c r="AF94" s="703"/>
      <c r="AG94" s="703" t="s">
        <v>4283</v>
      </c>
      <c r="AH94" s="703" t="s">
        <v>4283</v>
      </c>
      <c r="AI94" s="703" t="s">
        <v>4283</v>
      </c>
      <c r="AJ94" s="703"/>
      <c r="AK94" s="703"/>
      <c r="AL94" s="705">
        <v>45369</v>
      </c>
      <c r="AM94" s="703" t="s">
        <v>8685</v>
      </c>
      <c r="AN94" s="703"/>
      <c r="AO94" s="703"/>
      <c r="AP94" s="703"/>
      <c r="AQ94" s="703"/>
      <c r="AR94" s="703"/>
      <c r="AS94" s="703"/>
      <c r="AT94" s="703"/>
      <c r="AU94" s="703"/>
      <c r="AV94" s="703"/>
      <c r="AW94" s="703"/>
      <c r="AX94" s="703"/>
      <c r="AY94" s="703"/>
      <c r="AZ94" s="703"/>
      <c r="BA94" s="703"/>
      <c r="BB94" s="703"/>
      <c r="BC94" s="703"/>
      <c r="BD94" s="703"/>
      <c r="BE94" s="703"/>
      <c r="BF94" s="703"/>
      <c r="BG94" s="703"/>
      <c r="BH94" s="703"/>
      <c r="BI94" s="703"/>
      <c r="BJ94" s="703"/>
      <c r="BK94" s="703"/>
      <c r="BL94" s="703"/>
      <c r="BM94" s="703"/>
      <c r="BN94" s="703"/>
      <c r="BO94" s="703"/>
      <c r="BP94" s="703"/>
      <c r="BQ94" s="703"/>
      <c r="BR94" s="703"/>
      <c r="BS94" s="416" t="b">
        <v>0</v>
      </c>
      <c r="BT94" s="703" t="s">
        <v>2312</v>
      </c>
      <c r="BU94" s="703">
        <v>2024</v>
      </c>
      <c r="BV94" s="706">
        <v>45369</v>
      </c>
      <c r="BW94" s="703" t="s">
        <v>2323</v>
      </c>
      <c r="BX94" s="707"/>
      <c r="BY94" s="713"/>
      <c r="BZ94" s="709"/>
      <c r="CA94" s="714"/>
      <c r="CB94" s="730"/>
      <c r="CC94" s="730"/>
      <c r="CD94" s="714"/>
      <c r="CE94" s="730"/>
      <c r="CF94" s="713"/>
      <c r="CG94" s="709"/>
      <c r="CH94" s="893">
        <v>39939</v>
      </c>
      <c r="CI94" s="710">
        <f t="shared" si="0"/>
        <v>0</v>
      </c>
      <c r="CJ94" s="710">
        <f t="shared" si="1"/>
        <v>0</v>
      </c>
      <c r="CK94" s="710">
        <f t="shared" si="2"/>
        <v>0</v>
      </c>
      <c r="CL94" s="710">
        <f t="shared" si="3"/>
        <v>0</v>
      </c>
      <c r="CM94" s="709" t="b">
        <f t="shared" si="4"/>
        <v>0</v>
      </c>
    </row>
    <row r="95" spans="1:91" ht="15.75" customHeight="1">
      <c r="A95" s="703" t="s">
        <v>10</v>
      </c>
      <c r="B95" s="703" t="s">
        <v>11</v>
      </c>
      <c r="C95" s="703" t="s">
        <v>310</v>
      </c>
      <c r="D95" s="703" t="s">
        <v>13</v>
      </c>
      <c r="E95" s="703" t="s">
        <v>28</v>
      </c>
      <c r="F95" s="315" t="str">
        <f t="array" ref="F95">IFERROR(INDEX(UIID!$K$2:$K999, MATCH(CONCATENATE(B95,D95,G95,J95), UIID!$B$2:$B999&amp;UIID!$D$2:$D999&amp;UIID!$G$2:$G999&amp;UIID!$H$2:$H999, 0),), "Not Found")</f>
        <v>0722-0058</v>
      </c>
      <c r="G95" s="703" t="s">
        <v>733</v>
      </c>
      <c r="H95" s="703"/>
      <c r="I95" s="703"/>
      <c r="J95" s="703" t="s">
        <v>734</v>
      </c>
      <c r="K95" s="703"/>
      <c r="L95" s="703"/>
      <c r="M95" s="703" t="s">
        <v>735</v>
      </c>
      <c r="N95" s="703"/>
      <c r="O95" s="703" t="s">
        <v>15</v>
      </c>
      <c r="P95" s="703" t="s">
        <v>16</v>
      </c>
      <c r="Q95" s="703"/>
      <c r="R95" s="703" t="s">
        <v>35</v>
      </c>
      <c r="S95" s="703" t="s">
        <v>87</v>
      </c>
      <c r="T95" s="703" t="s">
        <v>737</v>
      </c>
      <c r="U95" s="703"/>
      <c r="V95" s="703"/>
      <c r="W95" s="703"/>
      <c r="X95" s="703" t="s">
        <v>4164</v>
      </c>
      <c r="Y95" s="703" t="s">
        <v>165</v>
      </c>
      <c r="Z95" s="703" t="s">
        <v>738</v>
      </c>
      <c r="AA95" s="704">
        <v>43704</v>
      </c>
      <c r="AB95" s="429"/>
      <c r="AC95" s="731" t="s">
        <v>4646</v>
      </c>
      <c r="AD95" s="703"/>
      <c r="AE95" s="703" t="s">
        <v>4159</v>
      </c>
      <c r="AF95" s="703"/>
      <c r="AG95" s="703" t="s">
        <v>5235</v>
      </c>
      <c r="AH95" s="703" t="s">
        <v>5236</v>
      </c>
      <c r="AI95" s="712">
        <v>44802</v>
      </c>
      <c r="AJ95" s="703"/>
      <c r="AK95" s="703"/>
      <c r="AL95" s="705">
        <v>45049</v>
      </c>
      <c r="AM95" s="703" t="s">
        <v>8675</v>
      </c>
      <c r="AN95" s="703"/>
      <c r="AO95" s="703"/>
      <c r="AP95" s="703"/>
      <c r="AQ95" s="703"/>
      <c r="AR95" s="703"/>
      <c r="AS95" s="703"/>
      <c r="AT95" s="703"/>
      <c r="AU95" s="703"/>
      <c r="AV95" s="703"/>
      <c r="AW95" s="703"/>
      <c r="AX95" s="703"/>
      <c r="AY95" s="703"/>
      <c r="AZ95" s="703"/>
      <c r="BA95" s="703"/>
      <c r="BB95" s="703"/>
      <c r="BC95" s="703"/>
      <c r="BD95" s="703"/>
      <c r="BE95" s="703"/>
      <c r="BF95" s="703"/>
      <c r="BG95" s="703"/>
      <c r="BH95" s="703"/>
      <c r="BI95" s="703"/>
      <c r="BJ95" s="703"/>
      <c r="BK95" s="703"/>
      <c r="BL95" s="703"/>
      <c r="BM95" s="703"/>
      <c r="BN95" s="703"/>
      <c r="BO95" s="703"/>
      <c r="BP95" s="703"/>
      <c r="BQ95" s="703"/>
      <c r="BR95" s="703"/>
      <c r="BS95" s="416" t="b">
        <v>0</v>
      </c>
      <c r="BT95" s="703" t="s">
        <v>2317</v>
      </c>
      <c r="BU95" s="703">
        <v>2023</v>
      </c>
      <c r="BV95" s="706">
        <v>45051</v>
      </c>
      <c r="BW95" s="703" t="s">
        <v>2323</v>
      </c>
      <c r="BX95" s="707" t="s">
        <v>8961</v>
      </c>
      <c r="BY95" s="708"/>
      <c r="BZ95" s="709"/>
      <c r="CA95" s="422"/>
      <c r="CB95" s="730"/>
      <c r="CC95" s="730"/>
      <c r="CD95" s="422"/>
      <c r="CE95" s="730"/>
      <c r="CF95" s="708"/>
      <c r="CG95" s="709"/>
      <c r="CH95" s="890"/>
      <c r="CI95" s="710">
        <f t="shared" si="0"/>
        <v>0</v>
      </c>
      <c r="CJ95" s="710">
        <f t="shared" si="1"/>
        <v>0</v>
      </c>
      <c r="CK95" s="710">
        <f t="shared" si="2"/>
        <v>0</v>
      </c>
      <c r="CL95" s="710">
        <f t="shared" si="3"/>
        <v>0</v>
      </c>
      <c r="CM95" s="709" t="b">
        <f t="shared" si="4"/>
        <v>0</v>
      </c>
    </row>
    <row r="96" spans="1:91" ht="15.75" customHeight="1">
      <c r="A96" s="703" t="s">
        <v>10</v>
      </c>
      <c r="B96" s="703" t="s">
        <v>11</v>
      </c>
      <c r="C96" s="703" t="s">
        <v>310</v>
      </c>
      <c r="D96" s="703" t="s">
        <v>13</v>
      </c>
      <c r="E96" s="703" t="s">
        <v>28</v>
      </c>
      <c r="F96" s="315" t="str">
        <f t="array" ref="F96">IFERROR(INDEX(UIID!$K$2:$K999, MATCH(CONCATENATE(B96,D96,G96,J96), UIID!$B$2:$B999&amp;UIID!$D$2:$D999&amp;UIID!$G$2:$G999&amp;UIID!$H$2:$H999, 0),), "Not Found")</f>
        <v>0722-0058</v>
      </c>
      <c r="G96" s="703" t="s">
        <v>733</v>
      </c>
      <c r="H96" s="703"/>
      <c r="I96" s="703"/>
      <c r="J96" s="703" t="s">
        <v>734</v>
      </c>
      <c r="K96" s="703"/>
      <c r="L96" s="703"/>
      <c r="M96" s="703" t="s">
        <v>735</v>
      </c>
      <c r="N96" s="703"/>
      <c r="O96" s="703" t="s">
        <v>15</v>
      </c>
      <c r="P96" s="703" t="s">
        <v>16</v>
      </c>
      <c r="Q96" s="731"/>
      <c r="R96" s="703" t="s">
        <v>35</v>
      </c>
      <c r="S96" s="703" t="s">
        <v>2515</v>
      </c>
      <c r="T96" s="703" t="s">
        <v>8754</v>
      </c>
      <c r="U96" s="703"/>
      <c r="V96" s="703"/>
      <c r="W96" s="703"/>
      <c r="X96" s="703" t="s">
        <v>4164</v>
      </c>
      <c r="Y96" s="703" t="s">
        <v>266</v>
      </c>
      <c r="Z96" s="703">
        <v>201507022163</v>
      </c>
      <c r="AA96" s="704">
        <v>42258</v>
      </c>
      <c r="AB96" s="429"/>
      <c r="AC96" s="703" t="s">
        <v>4158</v>
      </c>
      <c r="AD96" s="703"/>
      <c r="AE96" s="703" t="s">
        <v>4159</v>
      </c>
      <c r="AF96" s="703"/>
      <c r="AG96" s="703" t="s">
        <v>4283</v>
      </c>
      <c r="AH96" s="703" t="s">
        <v>4283</v>
      </c>
      <c r="AI96" s="703" t="s">
        <v>4283</v>
      </c>
      <c r="AJ96" s="703"/>
      <c r="AK96" s="703"/>
      <c r="AL96" s="705">
        <v>45119</v>
      </c>
      <c r="AM96" s="703" t="s">
        <v>2286</v>
      </c>
      <c r="AN96" s="703"/>
      <c r="AO96" s="703"/>
      <c r="AP96" s="703"/>
      <c r="AQ96" s="703"/>
      <c r="AR96" s="703"/>
      <c r="AS96" s="703"/>
      <c r="AT96" s="703"/>
      <c r="AU96" s="703"/>
      <c r="AV96" s="703"/>
      <c r="AW96" s="703"/>
      <c r="AX96" s="703"/>
      <c r="AY96" s="703"/>
      <c r="AZ96" s="703"/>
      <c r="BA96" s="703"/>
      <c r="BB96" s="703"/>
      <c r="BC96" s="703"/>
      <c r="BD96" s="703"/>
      <c r="BE96" s="703"/>
      <c r="BF96" s="703"/>
      <c r="BG96" s="703"/>
      <c r="BH96" s="703"/>
      <c r="BI96" s="703"/>
      <c r="BJ96" s="703"/>
      <c r="BK96" s="703"/>
      <c r="BL96" s="703"/>
      <c r="BM96" s="703"/>
      <c r="BN96" s="703"/>
      <c r="BO96" s="703"/>
      <c r="BP96" s="703"/>
      <c r="BQ96" s="703"/>
      <c r="BR96" s="703"/>
      <c r="BS96" s="416" t="b">
        <v>0</v>
      </c>
      <c r="BT96" s="703" t="s">
        <v>2322</v>
      </c>
      <c r="BU96" s="703">
        <v>2023</v>
      </c>
      <c r="BV96" s="706">
        <v>45119</v>
      </c>
      <c r="BW96" s="703" t="s">
        <v>2323</v>
      </c>
      <c r="BX96" s="707"/>
      <c r="BY96" s="708"/>
      <c r="BZ96" s="709"/>
      <c r="CA96" s="422"/>
      <c r="CB96" s="730"/>
      <c r="CC96" s="730"/>
      <c r="CD96" s="422"/>
      <c r="CE96" s="730"/>
      <c r="CF96" s="708"/>
      <c r="CG96" s="709"/>
      <c r="CH96" s="890"/>
      <c r="CI96" s="710">
        <f t="shared" si="0"/>
        <v>0</v>
      </c>
      <c r="CJ96" s="710">
        <f t="shared" si="1"/>
        <v>0</v>
      </c>
      <c r="CK96" s="710">
        <f t="shared" si="2"/>
        <v>0</v>
      </c>
      <c r="CL96" s="710">
        <f t="shared" si="3"/>
        <v>0</v>
      </c>
      <c r="CM96" s="709" t="b">
        <f t="shared" si="4"/>
        <v>0</v>
      </c>
    </row>
    <row r="97" spans="1:91" ht="15.75" customHeight="1">
      <c r="A97" s="703" t="s">
        <v>10</v>
      </c>
      <c r="B97" s="703" t="s">
        <v>11</v>
      </c>
      <c r="C97" s="703" t="s">
        <v>310</v>
      </c>
      <c r="D97" s="703" t="s">
        <v>13</v>
      </c>
      <c r="E97" s="703" t="s">
        <v>28</v>
      </c>
      <c r="F97" s="315" t="str">
        <f t="array" ref="F97">IFERROR(INDEX(UIID!$K$2:$K999, MATCH(CONCATENATE(B97,D97,G97,J97), UIID!$B$2:$B999&amp;UIID!$D$2:$D999&amp;UIID!$G$2:$G999&amp;UIID!$H$2:$H999, 0),), "Not Found")</f>
        <v>0722-0058</v>
      </c>
      <c r="G97" s="703" t="s">
        <v>733</v>
      </c>
      <c r="H97" s="703"/>
      <c r="I97" s="703"/>
      <c r="J97" s="703" t="s">
        <v>734</v>
      </c>
      <c r="K97" s="703"/>
      <c r="L97" s="703"/>
      <c r="M97" s="703" t="s">
        <v>735</v>
      </c>
      <c r="N97" s="703"/>
      <c r="O97" s="703" t="s">
        <v>15</v>
      </c>
      <c r="P97" s="703" t="s">
        <v>16</v>
      </c>
      <c r="Q97" s="703"/>
      <c r="R97" s="703" t="s">
        <v>35</v>
      </c>
      <c r="S97" s="703" t="s">
        <v>104</v>
      </c>
      <c r="T97" s="703" t="s">
        <v>9060</v>
      </c>
      <c r="U97" s="703"/>
      <c r="V97" s="703"/>
      <c r="W97" s="703"/>
      <c r="X97" s="703" t="s">
        <v>4164</v>
      </c>
      <c r="Y97" s="703" t="s">
        <v>109</v>
      </c>
      <c r="Z97" s="703" t="s">
        <v>743</v>
      </c>
      <c r="AA97" s="704">
        <v>42733</v>
      </c>
      <c r="AB97" s="429"/>
      <c r="AC97" s="703" t="s">
        <v>4158</v>
      </c>
      <c r="AD97" s="703"/>
      <c r="AE97" s="703" t="s">
        <v>4159</v>
      </c>
      <c r="AF97" s="703"/>
      <c r="AG97" s="703" t="s">
        <v>4283</v>
      </c>
      <c r="AH97" s="703" t="s">
        <v>4283</v>
      </c>
      <c r="AI97" s="703" t="s">
        <v>4283</v>
      </c>
      <c r="AJ97" s="703"/>
      <c r="AK97" s="703"/>
      <c r="AL97" s="705">
        <v>45119</v>
      </c>
      <c r="AM97" s="703" t="s">
        <v>2286</v>
      </c>
      <c r="AN97" s="703"/>
      <c r="AO97" s="703"/>
      <c r="AP97" s="703"/>
      <c r="AQ97" s="703"/>
      <c r="AR97" s="703"/>
      <c r="AS97" s="703"/>
      <c r="AT97" s="703"/>
      <c r="AU97" s="703"/>
      <c r="AV97" s="703"/>
      <c r="AW97" s="703"/>
      <c r="AX97" s="703"/>
      <c r="AY97" s="703"/>
      <c r="AZ97" s="703"/>
      <c r="BA97" s="703"/>
      <c r="BB97" s="703"/>
      <c r="BC97" s="703"/>
      <c r="BD97" s="703"/>
      <c r="BE97" s="703"/>
      <c r="BF97" s="703"/>
      <c r="BG97" s="703"/>
      <c r="BH97" s="703"/>
      <c r="BI97" s="703"/>
      <c r="BJ97" s="703"/>
      <c r="BK97" s="703"/>
      <c r="BL97" s="703"/>
      <c r="BM97" s="703"/>
      <c r="BN97" s="703"/>
      <c r="BO97" s="703"/>
      <c r="BP97" s="703"/>
      <c r="BQ97" s="703"/>
      <c r="BR97" s="703"/>
      <c r="BS97" s="416" t="b">
        <v>0</v>
      </c>
      <c r="BT97" s="703" t="s">
        <v>2322</v>
      </c>
      <c r="BU97" s="703">
        <v>2023</v>
      </c>
      <c r="BV97" s="706">
        <v>45124</v>
      </c>
      <c r="BW97" s="703" t="s">
        <v>2323</v>
      </c>
      <c r="BX97" s="707"/>
      <c r="BY97" s="708"/>
      <c r="BZ97" s="709"/>
      <c r="CA97" s="422"/>
      <c r="CB97" s="730"/>
      <c r="CC97" s="730"/>
      <c r="CD97" s="422"/>
      <c r="CE97" s="730"/>
      <c r="CF97" s="708"/>
      <c r="CG97" s="709"/>
      <c r="CH97" s="890"/>
      <c r="CI97" s="710">
        <f t="shared" si="0"/>
        <v>0</v>
      </c>
      <c r="CJ97" s="710">
        <f t="shared" si="1"/>
        <v>0</v>
      </c>
      <c r="CK97" s="710">
        <f t="shared" si="2"/>
        <v>0</v>
      </c>
      <c r="CL97" s="710">
        <f t="shared" si="3"/>
        <v>0</v>
      </c>
      <c r="CM97" s="709" t="b">
        <f t="shared" si="4"/>
        <v>0</v>
      </c>
    </row>
    <row r="98" spans="1:91" ht="15.75" customHeight="1">
      <c r="A98" s="703" t="s">
        <v>10</v>
      </c>
      <c r="B98" s="703" t="s">
        <v>11</v>
      </c>
      <c r="C98" s="703" t="s">
        <v>310</v>
      </c>
      <c r="D98" s="703" t="s">
        <v>13</v>
      </c>
      <c r="E98" s="703" t="s">
        <v>28</v>
      </c>
      <c r="F98" s="315" t="str">
        <f t="array" ref="F98">IFERROR(INDEX(UIID!$K$2:$K999, MATCH(CONCATENATE(B98,D98,G98,J98), UIID!$B$2:$B999&amp;UIID!$D$2:$D999&amp;UIID!$G$2:$G999&amp;UIID!$H$2:$H999, 0),), "Not Found")</f>
        <v>0722-0058</v>
      </c>
      <c r="G98" s="703" t="s">
        <v>733</v>
      </c>
      <c r="H98" s="703"/>
      <c r="I98" s="703"/>
      <c r="J98" s="703" t="s">
        <v>734</v>
      </c>
      <c r="K98" s="703"/>
      <c r="L98" s="703"/>
      <c r="M98" s="703" t="s">
        <v>735</v>
      </c>
      <c r="N98" s="703"/>
      <c r="O98" s="703" t="s">
        <v>15</v>
      </c>
      <c r="P98" s="703" t="s">
        <v>16</v>
      </c>
      <c r="Q98" s="703"/>
      <c r="R98" s="703" t="s">
        <v>35</v>
      </c>
      <c r="S98" s="703" t="s">
        <v>104</v>
      </c>
      <c r="T98" s="703" t="s">
        <v>9061</v>
      </c>
      <c r="U98" s="703"/>
      <c r="V98" s="703"/>
      <c r="W98" s="703"/>
      <c r="X98" s="703" t="s">
        <v>4164</v>
      </c>
      <c r="Y98" s="703" t="s">
        <v>744</v>
      </c>
      <c r="Z98" s="703" t="s">
        <v>745</v>
      </c>
      <c r="AA98" s="704">
        <v>42733</v>
      </c>
      <c r="AB98" s="429"/>
      <c r="AC98" s="703" t="s">
        <v>4158</v>
      </c>
      <c r="AD98" s="703"/>
      <c r="AE98" s="703" t="s">
        <v>4159</v>
      </c>
      <c r="AF98" s="703"/>
      <c r="AG98" s="703" t="s">
        <v>4283</v>
      </c>
      <c r="AH98" s="703" t="s">
        <v>4283</v>
      </c>
      <c r="AI98" s="703" t="s">
        <v>4283</v>
      </c>
      <c r="AJ98" s="703"/>
      <c r="AK98" s="703"/>
      <c r="AL98" s="705">
        <v>45119</v>
      </c>
      <c r="AM98" s="703" t="s">
        <v>2286</v>
      </c>
      <c r="AN98" s="703"/>
      <c r="AO98" s="703"/>
      <c r="AP98" s="703"/>
      <c r="AQ98" s="703"/>
      <c r="AR98" s="703"/>
      <c r="AS98" s="703"/>
      <c r="AT98" s="703"/>
      <c r="AU98" s="703"/>
      <c r="AV98" s="703"/>
      <c r="AW98" s="703"/>
      <c r="AX98" s="703"/>
      <c r="AY98" s="703"/>
      <c r="AZ98" s="703"/>
      <c r="BA98" s="703"/>
      <c r="BB98" s="703"/>
      <c r="BC98" s="703"/>
      <c r="BD98" s="703"/>
      <c r="BE98" s="703"/>
      <c r="BF98" s="703"/>
      <c r="BG98" s="703"/>
      <c r="BH98" s="703"/>
      <c r="BI98" s="703"/>
      <c r="BJ98" s="703"/>
      <c r="BK98" s="703"/>
      <c r="BL98" s="703"/>
      <c r="BM98" s="703"/>
      <c r="BN98" s="703"/>
      <c r="BO98" s="703"/>
      <c r="BP98" s="703"/>
      <c r="BQ98" s="703"/>
      <c r="BR98" s="703"/>
      <c r="BS98" s="416" t="b">
        <v>0</v>
      </c>
      <c r="BT98" s="703" t="s">
        <v>2322</v>
      </c>
      <c r="BU98" s="703">
        <v>2023</v>
      </c>
      <c r="BV98" s="706">
        <v>45124</v>
      </c>
      <c r="BW98" s="703" t="s">
        <v>2323</v>
      </c>
      <c r="BX98" s="707"/>
      <c r="BY98" s="708"/>
      <c r="BZ98" s="709"/>
      <c r="CA98" s="422"/>
      <c r="CB98" s="730"/>
      <c r="CC98" s="730"/>
      <c r="CD98" s="422"/>
      <c r="CE98" s="730"/>
      <c r="CF98" s="708"/>
      <c r="CG98" s="709"/>
      <c r="CH98" s="890"/>
      <c r="CI98" s="710">
        <f t="shared" si="0"/>
        <v>0</v>
      </c>
      <c r="CJ98" s="710">
        <f t="shared" si="1"/>
        <v>0</v>
      </c>
      <c r="CK98" s="710">
        <f t="shared" si="2"/>
        <v>0</v>
      </c>
      <c r="CL98" s="710">
        <f t="shared" si="3"/>
        <v>0</v>
      </c>
      <c r="CM98" s="709" t="b">
        <f t="shared" si="4"/>
        <v>0</v>
      </c>
    </row>
    <row r="99" spans="1:91" ht="15.75" customHeight="1">
      <c r="A99" s="703" t="s">
        <v>10</v>
      </c>
      <c r="B99" s="703" t="s">
        <v>11</v>
      </c>
      <c r="C99" s="703" t="s">
        <v>146</v>
      </c>
      <c r="D99" s="703" t="s">
        <v>656</v>
      </c>
      <c r="E99" s="703" t="s">
        <v>28</v>
      </c>
      <c r="F99" s="315" t="str">
        <f t="array" ref="F99">IFERROR(INDEX(UIID!$K$2:$K999, MATCH(CONCATENATE(B99,D99,G99,J99), UIID!$B$2:$B999&amp;UIID!$D$2:$D999&amp;UIID!$G$2:$G999&amp;UIID!$H$2:$H999, 0),), "Not Found")</f>
        <v>0722-0172</v>
      </c>
      <c r="G99" s="703" t="s">
        <v>746</v>
      </c>
      <c r="H99" s="703"/>
      <c r="I99" s="703"/>
      <c r="J99" s="703" t="s">
        <v>747</v>
      </c>
      <c r="K99" s="703"/>
      <c r="L99" s="703"/>
      <c r="M99" s="703" t="s">
        <v>748</v>
      </c>
      <c r="N99" s="703"/>
      <c r="O99" s="703" t="s">
        <v>15</v>
      </c>
      <c r="P99" s="703" t="s">
        <v>16</v>
      </c>
      <c r="Q99" s="703"/>
      <c r="R99" s="703" t="s">
        <v>35</v>
      </c>
      <c r="S99" s="703" t="s">
        <v>107</v>
      </c>
      <c r="T99" s="703" t="s">
        <v>8977</v>
      </c>
      <c r="U99" s="703"/>
      <c r="V99" s="703"/>
      <c r="W99" s="703"/>
      <c r="X99" s="703" t="s">
        <v>4164</v>
      </c>
      <c r="Y99" s="703" t="s">
        <v>204</v>
      </c>
      <c r="Z99" s="703" t="s">
        <v>749</v>
      </c>
      <c r="AA99" s="704">
        <v>42814</v>
      </c>
      <c r="AB99" s="429"/>
      <c r="AC99" s="703" t="s">
        <v>4158</v>
      </c>
      <c r="AD99" s="703"/>
      <c r="AE99" s="703" t="s">
        <v>4159</v>
      </c>
      <c r="AF99" s="703"/>
      <c r="AG99" s="703" t="s">
        <v>9028</v>
      </c>
      <c r="AH99" s="703" t="s">
        <v>9065</v>
      </c>
      <c r="AI99" s="703" t="s">
        <v>4283</v>
      </c>
      <c r="AJ99" s="703"/>
      <c r="AK99" s="703"/>
      <c r="AL99" s="705">
        <v>44956</v>
      </c>
      <c r="AM99" s="703" t="s">
        <v>8685</v>
      </c>
      <c r="AN99" s="703"/>
      <c r="AO99" s="703"/>
      <c r="AP99" s="703"/>
      <c r="AQ99" s="703"/>
      <c r="AR99" s="703"/>
      <c r="AS99" s="703"/>
      <c r="AT99" s="703"/>
      <c r="AU99" s="703"/>
      <c r="AV99" s="703"/>
      <c r="AW99" s="703"/>
      <c r="AX99" s="703"/>
      <c r="AY99" s="703"/>
      <c r="AZ99" s="703"/>
      <c r="BA99" s="703"/>
      <c r="BB99" s="703"/>
      <c r="BC99" s="703"/>
      <c r="BD99" s="703"/>
      <c r="BE99" s="703"/>
      <c r="BF99" s="703"/>
      <c r="BG99" s="703"/>
      <c r="BH99" s="703"/>
      <c r="BI99" s="703"/>
      <c r="BJ99" s="703"/>
      <c r="BK99" s="703"/>
      <c r="BL99" s="703"/>
      <c r="BM99" s="703"/>
      <c r="BN99" s="703"/>
      <c r="BO99" s="703"/>
      <c r="BP99" s="703"/>
      <c r="BQ99" s="703"/>
      <c r="BR99" s="703"/>
      <c r="BS99" s="416" t="b">
        <v>0</v>
      </c>
      <c r="BT99" s="703" t="s">
        <v>2306</v>
      </c>
      <c r="BU99" s="703">
        <v>2023</v>
      </c>
      <c r="BV99" s="706">
        <v>44956</v>
      </c>
      <c r="BW99" s="703" t="s">
        <v>2323</v>
      </c>
      <c r="BX99" s="707" t="s">
        <v>9066</v>
      </c>
      <c r="BY99" s="708"/>
      <c r="BZ99" s="709"/>
      <c r="CA99" s="422"/>
      <c r="CB99" s="730"/>
      <c r="CC99" s="730"/>
      <c r="CD99" s="422"/>
      <c r="CE99" s="730"/>
      <c r="CF99" s="708"/>
      <c r="CG99" s="709"/>
      <c r="CH99" s="890"/>
      <c r="CI99" s="710">
        <f t="shared" si="0"/>
        <v>0</v>
      </c>
      <c r="CJ99" s="710">
        <f t="shared" si="1"/>
        <v>0</v>
      </c>
      <c r="CK99" s="710">
        <f t="shared" si="2"/>
        <v>0</v>
      </c>
      <c r="CL99" s="710">
        <f t="shared" si="3"/>
        <v>0</v>
      </c>
      <c r="CM99" s="709" t="b">
        <f t="shared" si="4"/>
        <v>0</v>
      </c>
    </row>
    <row r="100" spans="1:91" ht="15.75" customHeight="1">
      <c r="A100" s="703" t="s">
        <v>10</v>
      </c>
      <c r="B100" s="703" t="s">
        <v>11</v>
      </c>
      <c r="C100" s="703" t="s">
        <v>146</v>
      </c>
      <c r="D100" s="703" t="s">
        <v>656</v>
      </c>
      <c r="E100" s="703" t="s">
        <v>28</v>
      </c>
      <c r="F100" s="315" t="str">
        <f t="array" ref="F100">IFERROR(INDEX(UIID!$K$2:$K999, MATCH(CONCATENATE(B100,D100,G100,J100), UIID!$B$2:$B999&amp;UIID!$D$2:$D999&amp;UIID!$G$2:$G999&amp;UIID!$H$2:$H999, 0),), "Not Found")</f>
        <v>0722-0172</v>
      </c>
      <c r="G100" s="703" t="s">
        <v>746</v>
      </c>
      <c r="H100" s="703"/>
      <c r="I100" s="703"/>
      <c r="J100" s="703" t="s">
        <v>747</v>
      </c>
      <c r="K100" s="703"/>
      <c r="L100" s="703"/>
      <c r="M100" s="703" t="s">
        <v>748</v>
      </c>
      <c r="N100" s="703"/>
      <c r="O100" s="703" t="s">
        <v>15</v>
      </c>
      <c r="P100" s="703" t="s">
        <v>16</v>
      </c>
      <c r="Q100" s="703"/>
      <c r="R100" s="703" t="s">
        <v>35</v>
      </c>
      <c r="S100" s="703" t="s">
        <v>84</v>
      </c>
      <c r="T100" s="703" t="s">
        <v>93</v>
      </c>
      <c r="U100" s="703"/>
      <c r="V100" s="703"/>
      <c r="W100" s="703"/>
      <c r="X100" s="703" t="s">
        <v>4213</v>
      </c>
      <c r="Y100" s="703" t="s">
        <v>261</v>
      </c>
      <c r="Z100" s="703" t="s">
        <v>750</v>
      </c>
      <c r="AA100" s="704">
        <v>42828</v>
      </c>
      <c r="AB100" s="429"/>
      <c r="AC100" s="703" t="s">
        <v>4158</v>
      </c>
      <c r="AD100" s="703"/>
      <c r="AE100" s="703" t="s">
        <v>4159</v>
      </c>
      <c r="AF100" s="703"/>
      <c r="AG100" s="703" t="s">
        <v>5887</v>
      </c>
      <c r="AH100" s="703" t="s">
        <v>9067</v>
      </c>
      <c r="AI100" s="704">
        <v>43543</v>
      </c>
      <c r="AJ100" s="703"/>
      <c r="AK100" s="703"/>
      <c r="AL100" s="705">
        <v>44956</v>
      </c>
      <c r="AM100" s="703" t="s">
        <v>8685</v>
      </c>
      <c r="AN100" s="703"/>
      <c r="AO100" s="703"/>
      <c r="AP100" s="703"/>
      <c r="AQ100" s="703"/>
      <c r="AR100" s="703"/>
      <c r="AS100" s="703"/>
      <c r="AT100" s="703"/>
      <c r="AU100" s="703"/>
      <c r="AV100" s="703"/>
      <c r="AW100" s="703"/>
      <c r="AX100" s="703"/>
      <c r="AY100" s="703"/>
      <c r="AZ100" s="703"/>
      <c r="BA100" s="703"/>
      <c r="BB100" s="703"/>
      <c r="BC100" s="703"/>
      <c r="BD100" s="703"/>
      <c r="BE100" s="703"/>
      <c r="BF100" s="703"/>
      <c r="BG100" s="703"/>
      <c r="BH100" s="703"/>
      <c r="BI100" s="703"/>
      <c r="BJ100" s="703"/>
      <c r="BK100" s="703"/>
      <c r="BL100" s="703"/>
      <c r="BM100" s="703"/>
      <c r="BN100" s="703"/>
      <c r="BO100" s="703"/>
      <c r="BP100" s="703"/>
      <c r="BQ100" s="703"/>
      <c r="BR100" s="703"/>
      <c r="BS100" s="416" t="b">
        <v>0</v>
      </c>
      <c r="BT100" s="703" t="s">
        <v>2306</v>
      </c>
      <c r="BU100" s="703">
        <v>2023</v>
      </c>
      <c r="BV100" s="706">
        <v>44956</v>
      </c>
      <c r="BW100" s="703" t="s">
        <v>2323</v>
      </c>
      <c r="BX100" s="707" t="s">
        <v>9066</v>
      </c>
      <c r="BY100" s="708"/>
      <c r="BZ100" s="709"/>
      <c r="CA100" s="422"/>
      <c r="CB100" s="730"/>
      <c r="CC100" s="730"/>
      <c r="CD100" s="422"/>
      <c r="CE100" s="730"/>
      <c r="CF100" s="708"/>
      <c r="CG100" s="709"/>
      <c r="CH100" s="890"/>
      <c r="CI100" s="710">
        <f t="shared" si="0"/>
        <v>0</v>
      </c>
      <c r="CJ100" s="710">
        <f t="shared" si="1"/>
        <v>0</v>
      </c>
      <c r="CK100" s="710">
        <f t="shared" si="2"/>
        <v>0</v>
      </c>
      <c r="CL100" s="710">
        <f t="shared" si="3"/>
        <v>0</v>
      </c>
      <c r="CM100" s="709" t="b">
        <f t="shared" si="4"/>
        <v>0</v>
      </c>
    </row>
    <row r="101" spans="1:91" ht="15.75" customHeight="1">
      <c r="A101" s="703" t="s">
        <v>10</v>
      </c>
      <c r="B101" s="703" t="s">
        <v>11</v>
      </c>
      <c r="C101" s="703" t="s">
        <v>146</v>
      </c>
      <c r="D101" s="703" t="s">
        <v>656</v>
      </c>
      <c r="E101" s="703" t="s">
        <v>28</v>
      </c>
      <c r="F101" s="315" t="str">
        <f t="array" ref="F101">IFERROR(INDEX(UIID!$K$2:$K999, MATCH(CONCATENATE(B101,D101,G101,J101), UIID!$B$2:$B999&amp;UIID!$D$2:$D999&amp;UIID!$G$2:$G999&amp;UIID!$H$2:$H999, 0),), "Not Found")</f>
        <v>0722-0172</v>
      </c>
      <c r="G101" s="703" t="s">
        <v>746</v>
      </c>
      <c r="H101" s="703"/>
      <c r="I101" s="703"/>
      <c r="J101" s="703" t="s">
        <v>747</v>
      </c>
      <c r="K101" s="703"/>
      <c r="L101" s="703"/>
      <c r="M101" s="703" t="s">
        <v>748</v>
      </c>
      <c r="N101" s="703"/>
      <c r="O101" s="703" t="s">
        <v>15</v>
      </c>
      <c r="P101" s="703" t="s">
        <v>16</v>
      </c>
      <c r="Q101" s="703"/>
      <c r="R101" s="703" t="s">
        <v>35</v>
      </c>
      <c r="S101" s="703" t="s">
        <v>84</v>
      </c>
      <c r="T101" s="703" t="s">
        <v>85</v>
      </c>
      <c r="U101" s="703"/>
      <c r="V101" s="703"/>
      <c r="W101" s="703"/>
      <c r="X101" s="703" t="s">
        <v>4164</v>
      </c>
      <c r="Y101" s="703" t="s">
        <v>261</v>
      </c>
      <c r="Z101" s="703" t="s">
        <v>751</v>
      </c>
      <c r="AA101" s="704">
        <v>42828</v>
      </c>
      <c r="AB101" s="429"/>
      <c r="AC101" s="703" t="s">
        <v>4158</v>
      </c>
      <c r="AD101" s="703"/>
      <c r="AE101" s="703" t="s">
        <v>4159</v>
      </c>
      <c r="AF101" s="703"/>
      <c r="AG101" s="703" t="s">
        <v>5887</v>
      </c>
      <c r="AH101" s="703" t="s">
        <v>9067</v>
      </c>
      <c r="AI101" s="704">
        <v>43543</v>
      </c>
      <c r="AJ101" s="703"/>
      <c r="AK101" s="703"/>
      <c r="AL101" s="705">
        <v>44956</v>
      </c>
      <c r="AM101" s="703" t="s">
        <v>8685</v>
      </c>
      <c r="AN101" s="703"/>
      <c r="AO101" s="703"/>
      <c r="AP101" s="703"/>
      <c r="AQ101" s="703"/>
      <c r="AR101" s="703"/>
      <c r="AS101" s="703"/>
      <c r="AT101" s="703"/>
      <c r="AU101" s="703"/>
      <c r="AV101" s="703"/>
      <c r="AW101" s="703"/>
      <c r="AX101" s="703"/>
      <c r="AY101" s="703"/>
      <c r="AZ101" s="703"/>
      <c r="BA101" s="703"/>
      <c r="BB101" s="703"/>
      <c r="BC101" s="703"/>
      <c r="BD101" s="703"/>
      <c r="BE101" s="703"/>
      <c r="BF101" s="703"/>
      <c r="BG101" s="703"/>
      <c r="BH101" s="703"/>
      <c r="BI101" s="703"/>
      <c r="BJ101" s="703"/>
      <c r="BK101" s="703"/>
      <c r="BL101" s="703"/>
      <c r="BM101" s="703"/>
      <c r="BN101" s="703"/>
      <c r="BO101" s="703"/>
      <c r="BP101" s="703"/>
      <c r="BQ101" s="703"/>
      <c r="BR101" s="703"/>
      <c r="BS101" s="416" t="b">
        <v>0</v>
      </c>
      <c r="BT101" s="703" t="s">
        <v>2306</v>
      </c>
      <c r="BU101" s="703">
        <v>2023</v>
      </c>
      <c r="BV101" s="706">
        <v>44956</v>
      </c>
      <c r="BW101" s="703" t="s">
        <v>2323</v>
      </c>
      <c r="BX101" s="707" t="s">
        <v>9066</v>
      </c>
      <c r="BY101" s="708"/>
      <c r="BZ101" s="709"/>
      <c r="CA101" s="422"/>
      <c r="CB101" s="730"/>
      <c r="CC101" s="730"/>
      <c r="CD101" s="422"/>
      <c r="CE101" s="730"/>
      <c r="CF101" s="708"/>
      <c r="CG101" s="709"/>
      <c r="CH101" s="890"/>
      <c r="CI101" s="710">
        <f t="shared" si="0"/>
        <v>0</v>
      </c>
      <c r="CJ101" s="710">
        <f t="shared" si="1"/>
        <v>0</v>
      </c>
      <c r="CK101" s="710">
        <f t="shared" si="2"/>
        <v>0</v>
      </c>
      <c r="CL101" s="710">
        <f t="shared" si="3"/>
        <v>0</v>
      </c>
      <c r="CM101" s="709" t="b">
        <f t="shared" si="4"/>
        <v>0</v>
      </c>
    </row>
    <row r="102" spans="1:91" ht="15.75" customHeight="1">
      <c r="A102" s="703" t="s">
        <v>10</v>
      </c>
      <c r="B102" s="703" t="s">
        <v>11</v>
      </c>
      <c r="C102" s="703" t="s">
        <v>146</v>
      </c>
      <c r="D102" s="703" t="s">
        <v>656</v>
      </c>
      <c r="E102" s="703" t="s">
        <v>28</v>
      </c>
      <c r="F102" s="315" t="str">
        <f t="array" ref="F102">IFERROR(INDEX(UIID!$K$2:$K999, MATCH(CONCATENATE(B102,D102,G102,J102), UIID!$B$2:$B999&amp;UIID!$D$2:$D999&amp;UIID!$G$2:$G999&amp;UIID!$H$2:$H999, 0),), "Not Found")</f>
        <v>0722-0172</v>
      </c>
      <c r="G102" s="703" t="s">
        <v>746</v>
      </c>
      <c r="H102" s="703"/>
      <c r="I102" s="703"/>
      <c r="J102" s="703" t="s">
        <v>747</v>
      </c>
      <c r="K102" s="703"/>
      <c r="L102" s="703"/>
      <c r="M102" s="703" t="s">
        <v>748</v>
      </c>
      <c r="N102" s="703"/>
      <c r="O102" s="703" t="s">
        <v>15</v>
      </c>
      <c r="P102" s="703" t="s">
        <v>16</v>
      </c>
      <c r="Q102" s="703"/>
      <c r="R102" s="703" t="s">
        <v>35</v>
      </c>
      <c r="S102" s="703" t="s">
        <v>84</v>
      </c>
      <c r="T102" s="703" t="s">
        <v>268</v>
      </c>
      <c r="U102" s="703"/>
      <c r="V102" s="703"/>
      <c r="W102" s="703"/>
      <c r="X102" s="703" t="s">
        <v>4164</v>
      </c>
      <c r="Y102" s="703" t="s">
        <v>181</v>
      </c>
      <c r="Z102" s="703" t="s">
        <v>752</v>
      </c>
      <c r="AA102" s="704">
        <v>42828</v>
      </c>
      <c r="AB102" s="429"/>
      <c r="AC102" s="703" t="s">
        <v>4158</v>
      </c>
      <c r="AD102" s="703"/>
      <c r="AE102" s="703" t="s">
        <v>4159</v>
      </c>
      <c r="AF102" s="703"/>
      <c r="AG102" s="703" t="s">
        <v>9068</v>
      </c>
      <c r="AH102" s="703" t="s">
        <v>9069</v>
      </c>
      <c r="AI102" s="704">
        <v>43543</v>
      </c>
      <c r="AJ102" s="703"/>
      <c r="AK102" s="703"/>
      <c r="AL102" s="705">
        <v>44956</v>
      </c>
      <c r="AM102" s="703" t="s">
        <v>8685</v>
      </c>
      <c r="AN102" s="703"/>
      <c r="AO102" s="703"/>
      <c r="AP102" s="703"/>
      <c r="AQ102" s="703"/>
      <c r="AR102" s="703"/>
      <c r="AS102" s="703"/>
      <c r="AT102" s="703"/>
      <c r="AU102" s="703"/>
      <c r="AV102" s="703"/>
      <c r="AW102" s="703"/>
      <c r="AX102" s="703"/>
      <c r="AY102" s="703"/>
      <c r="AZ102" s="703"/>
      <c r="BA102" s="703"/>
      <c r="BB102" s="703"/>
      <c r="BC102" s="703"/>
      <c r="BD102" s="703"/>
      <c r="BE102" s="703"/>
      <c r="BF102" s="703"/>
      <c r="BG102" s="703"/>
      <c r="BH102" s="703"/>
      <c r="BI102" s="703"/>
      <c r="BJ102" s="703"/>
      <c r="BK102" s="703"/>
      <c r="BL102" s="703"/>
      <c r="BM102" s="703"/>
      <c r="BN102" s="703"/>
      <c r="BO102" s="703"/>
      <c r="BP102" s="703"/>
      <c r="BQ102" s="703"/>
      <c r="BR102" s="703"/>
      <c r="BS102" s="416" t="b">
        <v>0</v>
      </c>
      <c r="BT102" s="703" t="s">
        <v>2306</v>
      </c>
      <c r="BU102" s="703">
        <v>2023</v>
      </c>
      <c r="BV102" s="706">
        <v>44956</v>
      </c>
      <c r="BW102" s="703" t="s">
        <v>2323</v>
      </c>
      <c r="BX102" s="707" t="s">
        <v>9066</v>
      </c>
      <c r="BY102" s="708"/>
      <c r="BZ102" s="709"/>
      <c r="CA102" s="422"/>
      <c r="CB102" s="730"/>
      <c r="CC102" s="730"/>
      <c r="CD102" s="422"/>
      <c r="CE102" s="730"/>
      <c r="CF102" s="708"/>
      <c r="CG102" s="709"/>
      <c r="CH102" s="890"/>
      <c r="CI102" s="710">
        <f t="shared" si="0"/>
        <v>0</v>
      </c>
      <c r="CJ102" s="710">
        <f t="shared" si="1"/>
        <v>0</v>
      </c>
      <c r="CK102" s="710">
        <f t="shared" si="2"/>
        <v>0</v>
      </c>
      <c r="CL102" s="710">
        <f t="shared" si="3"/>
        <v>0</v>
      </c>
      <c r="CM102" s="709" t="b">
        <f t="shared" si="4"/>
        <v>0</v>
      </c>
    </row>
    <row r="103" spans="1:91" ht="15.75" customHeight="1">
      <c r="A103" s="703" t="s">
        <v>10</v>
      </c>
      <c r="B103" s="703" t="s">
        <v>11</v>
      </c>
      <c r="C103" s="703" t="s">
        <v>146</v>
      </c>
      <c r="D103" s="703" t="s">
        <v>656</v>
      </c>
      <c r="E103" s="703" t="s">
        <v>28</v>
      </c>
      <c r="F103" s="315" t="str">
        <f t="array" ref="F103">IFERROR(INDEX(UIID!$K$2:$K999, MATCH(CONCATENATE(B103,D103,G103,J103), UIID!$B$2:$B999&amp;UIID!$D$2:$D999&amp;UIID!$G$2:$G999&amp;UIID!$H$2:$H999, 0),), "Not Found")</f>
        <v>0722-0172</v>
      </c>
      <c r="G103" s="703" t="s">
        <v>746</v>
      </c>
      <c r="H103" s="703"/>
      <c r="I103" s="703"/>
      <c r="J103" s="703" t="s">
        <v>747</v>
      </c>
      <c r="K103" s="703"/>
      <c r="L103" s="703"/>
      <c r="M103" s="703" t="s">
        <v>748</v>
      </c>
      <c r="N103" s="703"/>
      <c r="O103" s="703" t="s">
        <v>15</v>
      </c>
      <c r="P103" s="703" t="s">
        <v>16</v>
      </c>
      <c r="Q103" s="703"/>
      <c r="R103" s="703" t="s">
        <v>35</v>
      </c>
      <c r="S103" s="703" t="s">
        <v>8666</v>
      </c>
      <c r="T103" s="703" t="s">
        <v>33</v>
      </c>
      <c r="U103" s="703"/>
      <c r="V103" s="703"/>
      <c r="W103" s="703"/>
      <c r="X103" s="703" t="s">
        <v>4164</v>
      </c>
      <c r="Y103" s="703" t="s">
        <v>34</v>
      </c>
      <c r="Z103" s="703" t="s">
        <v>754</v>
      </c>
      <c r="AA103" s="704">
        <v>42835</v>
      </c>
      <c r="AB103" s="429"/>
      <c r="AC103" s="703" t="s">
        <v>4158</v>
      </c>
      <c r="AD103" s="703"/>
      <c r="AE103" s="703" t="s">
        <v>4159</v>
      </c>
      <c r="AF103" s="703"/>
      <c r="AG103" s="703" t="s">
        <v>9071</v>
      </c>
      <c r="AH103" s="703" t="s">
        <v>9072</v>
      </c>
      <c r="AI103" s="732">
        <v>43822</v>
      </c>
      <c r="AJ103" s="703"/>
      <c r="AK103" s="703"/>
      <c r="AL103" s="705">
        <v>44956</v>
      </c>
      <c r="AM103" s="703" t="s">
        <v>8685</v>
      </c>
      <c r="AN103" s="703"/>
      <c r="AO103" s="703"/>
      <c r="AP103" s="703"/>
      <c r="AQ103" s="703"/>
      <c r="AR103" s="703"/>
      <c r="AS103" s="703"/>
      <c r="AT103" s="703"/>
      <c r="AU103" s="703"/>
      <c r="AV103" s="703"/>
      <c r="AW103" s="703"/>
      <c r="AX103" s="703"/>
      <c r="AY103" s="703"/>
      <c r="AZ103" s="703"/>
      <c r="BA103" s="703"/>
      <c r="BB103" s="703"/>
      <c r="BC103" s="703"/>
      <c r="BD103" s="703"/>
      <c r="BE103" s="703"/>
      <c r="BF103" s="703"/>
      <c r="BG103" s="703"/>
      <c r="BH103" s="703"/>
      <c r="BI103" s="703"/>
      <c r="BJ103" s="703"/>
      <c r="BK103" s="703"/>
      <c r="BL103" s="703"/>
      <c r="BM103" s="703"/>
      <c r="BN103" s="703"/>
      <c r="BO103" s="703"/>
      <c r="BP103" s="703"/>
      <c r="BQ103" s="703"/>
      <c r="BR103" s="703"/>
      <c r="BS103" s="416" t="b">
        <v>0</v>
      </c>
      <c r="BT103" s="703" t="s">
        <v>2306</v>
      </c>
      <c r="BU103" s="703">
        <v>2023</v>
      </c>
      <c r="BV103" s="706">
        <v>44956</v>
      </c>
      <c r="BW103" s="703" t="s">
        <v>2323</v>
      </c>
      <c r="BX103" s="707" t="s">
        <v>9066</v>
      </c>
      <c r="BY103" s="708"/>
      <c r="BZ103" s="709"/>
      <c r="CA103" s="422"/>
      <c r="CB103" s="730"/>
      <c r="CC103" s="730"/>
      <c r="CD103" s="422"/>
      <c r="CE103" s="730"/>
      <c r="CF103" s="708"/>
      <c r="CG103" s="709"/>
      <c r="CH103" s="890"/>
      <c r="CI103" s="710">
        <f t="shared" si="0"/>
        <v>0</v>
      </c>
      <c r="CJ103" s="710">
        <f t="shared" si="1"/>
        <v>0</v>
      </c>
      <c r="CK103" s="710">
        <f t="shared" si="2"/>
        <v>0</v>
      </c>
      <c r="CL103" s="710">
        <f t="shared" si="3"/>
        <v>0</v>
      </c>
      <c r="CM103" s="709" t="b">
        <f t="shared" si="4"/>
        <v>0</v>
      </c>
    </row>
    <row r="104" spans="1:91" ht="15.75" customHeight="1">
      <c r="A104" s="703" t="s">
        <v>10</v>
      </c>
      <c r="B104" s="703" t="s">
        <v>11</v>
      </c>
      <c r="C104" s="703" t="s">
        <v>146</v>
      </c>
      <c r="D104" s="703" t="s">
        <v>656</v>
      </c>
      <c r="E104" s="703" t="s">
        <v>28</v>
      </c>
      <c r="F104" s="315" t="str">
        <f t="array" ref="F104">IFERROR(INDEX(UIID!$K$2:$K999, MATCH(CONCATENATE(B104,D104,G104,J104), UIID!$B$2:$B999&amp;UIID!$D$2:$D999&amp;UIID!$G$2:$G999&amp;UIID!$H$2:$H999, 0),), "Not Found")</f>
        <v>0722-0172</v>
      </c>
      <c r="G104" s="703" t="s">
        <v>746</v>
      </c>
      <c r="H104" s="703"/>
      <c r="I104" s="703"/>
      <c r="J104" s="703" t="s">
        <v>747</v>
      </c>
      <c r="K104" s="703"/>
      <c r="L104" s="703"/>
      <c r="M104" s="703" t="s">
        <v>748</v>
      </c>
      <c r="N104" s="703"/>
      <c r="O104" s="703" t="s">
        <v>15</v>
      </c>
      <c r="P104" s="703" t="s">
        <v>16</v>
      </c>
      <c r="Q104" s="703"/>
      <c r="R104" s="703" t="s">
        <v>35</v>
      </c>
      <c r="S104" s="703" t="s">
        <v>117</v>
      </c>
      <c r="T104" s="63" t="s">
        <v>120</v>
      </c>
      <c r="U104" s="703"/>
      <c r="V104" s="703"/>
      <c r="W104" s="703"/>
      <c r="X104" s="703" t="s">
        <v>4164</v>
      </c>
      <c r="Y104" s="703" t="s">
        <v>121</v>
      </c>
      <c r="Z104" s="703" t="s">
        <v>756</v>
      </c>
      <c r="AA104" s="704">
        <v>42922</v>
      </c>
      <c r="AB104" s="429"/>
      <c r="AC104" s="703" t="s">
        <v>4158</v>
      </c>
      <c r="AD104" s="703"/>
      <c r="AE104" s="703" t="s">
        <v>4159</v>
      </c>
      <c r="AF104" s="703"/>
      <c r="AG104" s="703" t="s">
        <v>5921</v>
      </c>
      <c r="AH104" s="703" t="s">
        <v>9074</v>
      </c>
      <c r="AI104" s="704">
        <v>43858</v>
      </c>
      <c r="AJ104" s="703"/>
      <c r="AK104" s="703"/>
      <c r="AL104" s="705">
        <v>44956</v>
      </c>
      <c r="AM104" s="703" t="s">
        <v>8685</v>
      </c>
      <c r="AN104" s="703"/>
      <c r="AO104" s="703"/>
      <c r="AP104" s="703"/>
      <c r="AQ104" s="703"/>
      <c r="AR104" s="703"/>
      <c r="AS104" s="703"/>
      <c r="AT104" s="703"/>
      <c r="AU104" s="703"/>
      <c r="AV104" s="703"/>
      <c r="AW104" s="703"/>
      <c r="AX104" s="703"/>
      <c r="AY104" s="703"/>
      <c r="AZ104" s="703"/>
      <c r="BA104" s="703"/>
      <c r="BB104" s="703"/>
      <c r="BC104" s="703"/>
      <c r="BD104" s="703"/>
      <c r="BE104" s="703"/>
      <c r="BF104" s="703"/>
      <c r="BG104" s="703"/>
      <c r="BH104" s="703"/>
      <c r="BI104" s="703"/>
      <c r="BJ104" s="703"/>
      <c r="BK104" s="703"/>
      <c r="BL104" s="703"/>
      <c r="BM104" s="703"/>
      <c r="BN104" s="703"/>
      <c r="BO104" s="703"/>
      <c r="BP104" s="703"/>
      <c r="BQ104" s="703"/>
      <c r="BR104" s="703"/>
      <c r="BS104" s="416" t="b">
        <v>0</v>
      </c>
      <c r="BT104" s="703" t="s">
        <v>2306</v>
      </c>
      <c r="BU104" s="703">
        <v>2023</v>
      </c>
      <c r="BV104" s="706">
        <v>44956</v>
      </c>
      <c r="BW104" s="703" t="s">
        <v>2323</v>
      </c>
      <c r="BX104" s="707" t="s">
        <v>9066</v>
      </c>
      <c r="BY104" s="708"/>
      <c r="BZ104" s="709"/>
      <c r="CA104" s="422"/>
      <c r="CB104" s="730"/>
      <c r="CC104" s="730"/>
      <c r="CD104" s="422"/>
      <c r="CE104" s="730"/>
      <c r="CF104" s="708"/>
      <c r="CG104" s="709"/>
      <c r="CH104" s="890"/>
      <c r="CI104" s="710">
        <f t="shared" si="0"/>
        <v>0</v>
      </c>
      <c r="CJ104" s="710">
        <f t="shared" si="1"/>
        <v>0</v>
      </c>
      <c r="CK104" s="710">
        <f t="shared" si="2"/>
        <v>0</v>
      </c>
      <c r="CL104" s="710">
        <f t="shared" si="3"/>
        <v>0</v>
      </c>
      <c r="CM104" s="709" t="b">
        <f t="shared" si="4"/>
        <v>0</v>
      </c>
    </row>
    <row r="105" spans="1:91" ht="15.75" customHeight="1">
      <c r="A105" s="703" t="s">
        <v>10</v>
      </c>
      <c r="B105" s="703" t="s">
        <v>11</v>
      </c>
      <c r="C105" s="703" t="s">
        <v>176</v>
      </c>
      <c r="D105" s="703" t="s">
        <v>9075</v>
      </c>
      <c r="E105" s="703" t="s">
        <v>28</v>
      </c>
      <c r="F105" s="315" t="str">
        <f t="array" ref="F105">IFERROR(INDEX(UIID!$K$2:$K999, MATCH(CONCATENATE(B105,D105,G105,J105), UIID!$B$2:$B999&amp;UIID!$D$2:$D999&amp;UIID!$G$2:$G999&amp;UIID!$H$2:$H999, 0),), "Not Found")</f>
        <v>Not Found</v>
      </c>
      <c r="G105" s="703" t="s">
        <v>1656</v>
      </c>
      <c r="H105" s="703"/>
      <c r="I105" s="703"/>
      <c r="J105" s="703" t="s">
        <v>1657</v>
      </c>
      <c r="K105" s="703"/>
      <c r="L105" s="703"/>
      <c r="M105" s="703" t="s">
        <v>1658</v>
      </c>
      <c r="N105" s="703"/>
      <c r="O105" s="703" t="s">
        <v>15</v>
      </c>
      <c r="P105" s="703" t="s">
        <v>16</v>
      </c>
      <c r="Q105" s="703"/>
      <c r="R105" s="703" t="s">
        <v>35</v>
      </c>
      <c r="S105" s="703" t="s">
        <v>8666</v>
      </c>
      <c r="T105" s="703" t="s">
        <v>47</v>
      </c>
      <c r="U105" s="703"/>
      <c r="V105" s="703"/>
      <c r="W105" s="703"/>
      <c r="X105" s="703" t="s">
        <v>4164</v>
      </c>
      <c r="Y105" s="703" t="s">
        <v>1659</v>
      </c>
      <c r="Z105" s="703" t="s">
        <v>1660</v>
      </c>
      <c r="AA105" s="704">
        <v>43167</v>
      </c>
      <c r="AB105" s="429"/>
      <c r="AC105" s="703" t="s">
        <v>4158</v>
      </c>
      <c r="AD105" s="703"/>
      <c r="AE105" s="703" t="s">
        <v>4159</v>
      </c>
      <c r="AF105" s="703"/>
      <c r="AG105" s="703" t="s">
        <v>9076</v>
      </c>
      <c r="AH105" s="703" t="s">
        <v>9077</v>
      </c>
      <c r="AI105" s="704">
        <v>44255</v>
      </c>
      <c r="AJ105" s="703"/>
      <c r="AK105" s="703"/>
      <c r="AL105" s="705">
        <v>45017</v>
      </c>
      <c r="AM105" s="703" t="s">
        <v>129</v>
      </c>
      <c r="AN105" s="703"/>
      <c r="AO105" s="703"/>
      <c r="AP105" s="703"/>
      <c r="AQ105" s="703"/>
      <c r="AR105" s="703"/>
      <c r="AS105" s="703"/>
      <c r="AT105" s="703"/>
      <c r="AU105" s="703"/>
      <c r="AV105" s="703"/>
      <c r="AW105" s="703"/>
      <c r="AX105" s="703"/>
      <c r="AY105" s="703"/>
      <c r="AZ105" s="703"/>
      <c r="BA105" s="703"/>
      <c r="BB105" s="703"/>
      <c r="BC105" s="703"/>
      <c r="BD105" s="703"/>
      <c r="BE105" s="703"/>
      <c r="BF105" s="703"/>
      <c r="BG105" s="703"/>
      <c r="BH105" s="703"/>
      <c r="BI105" s="703"/>
      <c r="BJ105" s="703"/>
      <c r="BK105" s="703"/>
      <c r="BL105" s="703"/>
      <c r="BM105" s="703"/>
      <c r="BN105" s="703"/>
      <c r="BO105" s="703"/>
      <c r="BP105" s="703"/>
      <c r="BQ105" s="703"/>
      <c r="BR105" s="703"/>
      <c r="BS105" s="416" t="b">
        <v>0</v>
      </c>
      <c r="BT105" s="703" t="s">
        <v>2315</v>
      </c>
      <c r="BU105" s="703">
        <v>2023</v>
      </c>
      <c r="BV105" s="706"/>
      <c r="BW105" s="703" t="s">
        <v>2323</v>
      </c>
      <c r="BX105" s="707" t="s">
        <v>9078</v>
      </c>
      <c r="BY105" s="708"/>
      <c r="BZ105" s="709"/>
      <c r="CA105" s="422"/>
      <c r="CB105" s="730"/>
      <c r="CC105" s="730"/>
      <c r="CD105" s="422"/>
      <c r="CE105" s="730"/>
      <c r="CF105" s="708"/>
      <c r="CG105" s="709"/>
      <c r="CH105" s="890"/>
      <c r="CI105" s="710">
        <f t="shared" si="0"/>
        <v>0</v>
      </c>
      <c r="CJ105" s="710">
        <f t="shared" si="1"/>
        <v>0</v>
      </c>
      <c r="CK105" s="710">
        <f t="shared" si="2"/>
        <v>0</v>
      </c>
      <c r="CL105" s="710">
        <f t="shared" si="3"/>
        <v>0</v>
      </c>
      <c r="CM105" s="709" t="b">
        <f t="shared" si="4"/>
        <v>0</v>
      </c>
    </row>
    <row r="106" spans="1:91" ht="15.75" customHeight="1">
      <c r="A106" s="703" t="s">
        <v>10</v>
      </c>
      <c r="B106" s="703" t="s">
        <v>11</v>
      </c>
      <c r="C106" s="703" t="s">
        <v>176</v>
      </c>
      <c r="D106" s="703" t="s">
        <v>9075</v>
      </c>
      <c r="E106" s="703" t="s">
        <v>28</v>
      </c>
      <c r="F106" s="315" t="str">
        <f t="array" ref="F106">IFERROR(INDEX(UIID!$K$2:$K999, MATCH(CONCATENATE(B106,D106,G106,J106), UIID!$B$2:$B999&amp;UIID!$D$2:$D999&amp;UIID!$G$2:$G999&amp;UIID!$H$2:$H999, 0),), "Not Found")</f>
        <v>Not Found</v>
      </c>
      <c r="G106" s="703" t="s">
        <v>1656</v>
      </c>
      <c r="H106" s="703"/>
      <c r="I106" s="703"/>
      <c r="J106" s="703" t="s">
        <v>1657</v>
      </c>
      <c r="K106" s="703"/>
      <c r="L106" s="703"/>
      <c r="M106" s="703" t="s">
        <v>1658</v>
      </c>
      <c r="N106" s="703"/>
      <c r="O106" s="703" t="s">
        <v>15</v>
      </c>
      <c r="P106" s="703" t="s">
        <v>16</v>
      </c>
      <c r="Q106" s="703"/>
      <c r="R106" s="703" t="s">
        <v>35</v>
      </c>
      <c r="S106" s="703" t="s">
        <v>8666</v>
      </c>
      <c r="T106" s="703" t="s">
        <v>36</v>
      </c>
      <c r="U106" s="703"/>
      <c r="V106" s="703"/>
      <c r="W106" s="703"/>
      <c r="X106" s="703" t="s">
        <v>4164</v>
      </c>
      <c r="Y106" s="703" t="s">
        <v>78</v>
      </c>
      <c r="Z106" s="703" t="s">
        <v>1661</v>
      </c>
      <c r="AA106" s="704">
        <v>43172</v>
      </c>
      <c r="AB106" s="429"/>
      <c r="AC106" s="703" t="s">
        <v>4158</v>
      </c>
      <c r="AD106" s="703"/>
      <c r="AE106" s="703" t="s">
        <v>4159</v>
      </c>
      <c r="AF106" s="703"/>
      <c r="AG106" s="703" t="s">
        <v>9076</v>
      </c>
      <c r="AH106" s="703" t="s">
        <v>9079</v>
      </c>
      <c r="AI106" s="704">
        <v>44255</v>
      </c>
      <c r="AJ106" s="703"/>
      <c r="AK106" s="703"/>
      <c r="AL106" s="705">
        <v>45017</v>
      </c>
      <c r="AM106" s="703" t="s">
        <v>129</v>
      </c>
      <c r="AN106" s="703"/>
      <c r="AO106" s="703"/>
      <c r="AP106" s="703"/>
      <c r="AQ106" s="703"/>
      <c r="AR106" s="703"/>
      <c r="AS106" s="703"/>
      <c r="AT106" s="703"/>
      <c r="AU106" s="703"/>
      <c r="AV106" s="703"/>
      <c r="AW106" s="703"/>
      <c r="AX106" s="703"/>
      <c r="AY106" s="703"/>
      <c r="AZ106" s="703"/>
      <c r="BA106" s="703"/>
      <c r="BB106" s="703"/>
      <c r="BC106" s="703"/>
      <c r="BD106" s="703"/>
      <c r="BE106" s="703"/>
      <c r="BF106" s="703"/>
      <c r="BG106" s="703"/>
      <c r="BH106" s="703"/>
      <c r="BI106" s="703"/>
      <c r="BJ106" s="703"/>
      <c r="BK106" s="703"/>
      <c r="BL106" s="703"/>
      <c r="BM106" s="703"/>
      <c r="BN106" s="703"/>
      <c r="BO106" s="703"/>
      <c r="BP106" s="703"/>
      <c r="BQ106" s="703"/>
      <c r="BR106" s="703"/>
      <c r="BS106" s="416" t="b">
        <v>0</v>
      </c>
      <c r="BT106" s="703" t="s">
        <v>2315</v>
      </c>
      <c r="BU106" s="703">
        <v>2023</v>
      </c>
      <c r="BV106" s="706"/>
      <c r="BW106" s="703" t="s">
        <v>2323</v>
      </c>
      <c r="BX106" s="707" t="s">
        <v>9078</v>
      </c>
      <c r="BY106" s="722"/>
      <c r="BZ106" s="720"/>
      <c r="CA106" s="422"/>
      <c r="CB106" s="733"/>
      <c r="CC106" s="733"/>
      <c r="CD106" s="422"/>
      <c r="CE106" s="733"/>
      <c r="CF106" s="722"/>
      <c r="CG106" s="720"/>
      <c r="CH106" s="890"/>
      <c r="CI106" s="710">
        <f t="shared" si="0"/>
        <v>0</v>
      </c>
      <c r="CJ106" s="710">
        <f t="shared" si="1"/>
        <v>0</v>
      </c>
      <c r="CK106" s="710">
        <f t="shared" si="2"/>
        <v>0</v>
      </c>
      <c r="CL106" s="710">
        <f t="shared" si="3"/>
        <v>0</v>
      </c>
      <c r="CM106" s="709" t="b">
        <f t="shared" si="4"/>
        <v>0</v>
      </c>
    </row>
    <row r="107" spans="1:91" ht="15.75" customHeight="1">
      <c r="A107" s="703" t="s">
        <v>10</v>
      </c>
      <c r="B107" s="703" t="s">
        <v>11</v>
      </c>
      <c r="C107" s="703" t="s">
        <v>378</v>
      </c>
      <c r="D107" s="703" t="s">
        <v>374</v>
      </c>
      <c r="E107" s="703" t="s">
        <v>3756</v>
      </c>
      <c r="F107" s="315" t="str">
        <f t="array" ref="F107">IFERROR(INDEX(UIID!$K$2:$K999, MATCH(CONCATENATE(B107,D107,G107,J107), UIID!$B$2:$B999&amp;UIID!$D$2:$D999&amp;UIID!$G$2:$G999&amp;UIID!$H$2:$H999, 0),), "Not Found")</f>
        <v>Not Found</v>
      </c>
      <c r="G107" s="703" t="s">
        <v>802</v>
      </c>
      <c r="H107" s="703"/>
      <c r="I107" s="703"/>
      <c r="J107" s="703" t="s">
        <v>803</v>
      </c>
      <c r="K107" s="703"/>
      <c r="L107" s="703"/>
      <c r="M107" s="703" t="s">
        <v>804</v>
      </c>
      <c r="N107" s="703"/>
      <c r="O107" s="703" t="s">
        <v>15</v>
      </c>
      <c r="P107" s="703" t="s">
        <v>16</v>
      </c>
      <c r="Q107" s="703"/>
      <c r="R107" s="703" t="s">
        <v>35</v>
      </c>
      <c r="S107" s="703" t="s">
        <v>117</v>
      </c>
      <c r="T107" s="703" t="s">
        <v>689</v>
      </c>
      <c r="U107" s="703"/>
      <c r="V107" s="703"/>
      <c r="W107" s="703"/>
      <c r="X107" s="703" t="s">
        <v>4164</v>
      </c>
      <c r="Y107" s="703" t="s">
        <v>323</v>
      </c>
      <c r="Z107" s="703" t="s">
        <v>805</v>
      </c>
      <c r="AA107" s="704">
        <v>42636</v>
      </c>
      <c r="AB107" s="429">
        <v>46994</v>
      </c>
      <c r="AC107" s="703" t="s">
        <v>4158</v>
      </c>
      <c r="AD107" s="703"/>
      <c r="AE107" s="703" t="s">
        <v>4159</v>
      </c>
      <c r="AF107" s="703"/>
      <c r="AG107" s="703" t="s">
        <v>9109</v>
      </c>
      <c r="AH107" s="703" t="s">
        <v>9110</v>
      </c>
      <c r="AI107" s="705">
        <v>45505</v>
      </c>
      <c r="AJ107" s="703"/>
      <c r="AK107" s="703"/>
      <c r="AL107" s="705">
        <v>45419</v>
      </c>
      <c r="AM107" s="703" t="s">
        <v>2286</v>
      </c>
      <c r="AN107" s="703"/>
      <c r="AO107" s="703"/>
      <c r="AP107" s="703"/>
      <c r="AQ107" s="703"/>
      <c r="AR107" s="703"/>
      <c r="AS107" s="703"/>
      <c r="AT107" s="703"/>
      <c r="AU107" s="703"/>
      <c r="AV107" s="703"/>
      <c r="AW107" s="703"/>
      <c r="AX107" s="703"/>
      <c r="AY107" s="703"/>
      <c r="AZ107" s="703"/>
      <c r="BA107" s="703"/>
      <c r="BB107" s="703"/>
      <c r="BC107" s="703"/>
      <c r="BD107" s="703"/>
      <c r="BE107" s="703"/>
      <c r="BF107" s="703"/>
      <c r="BG107" s="703"/>
      <c r="BH107" s="703"/>
      <c r="BI107" s="703"/>
      <c r="BJ107" s="703"/>
      <c r="BK107" s="703"/>
      <c r="BL107" s="703"/>
      <c r="BM107" s="703"/>
      <c r="BN107" s="703"/>
      <c r="BO107" s="703"/>
      <c r="BP107" s="703"/>
      <c r="BQ107" s="703"/>
      <c r="BR107" s="703"/>
      <c r="BS107" s="416" t="b">
        <v>0</v>
      </c>
      <c r="BT107" s="703" t="s">
        <v>2317</v>
      </c>
      <c r="BU107" s="703">
        <v>2024</v>
      </c>
      <c r="BV107" s="706">
        <v>45419</v>
      </c>
      <c r="BW107" s="703" t="s">
        <v>2323</v>
      </c>
      <c r="BX107" s="707" t="s">
        <v>9111</v>
      </c>
      <c r="BY107" s="713"/>
      <c r="BZ107" s="709"/>
      <c r="CA107" s="714"/>
      <c r="CB107" s="730"/>
      <c r="CC107" s="730"/>
      <c r="CD107" s="714"/>
      <c r="CE107" s="730"/>
      <c r="CF107" s="713"/>
      <c r="CG107" s="709"/>
      <c r="CH107" s="893">
        <v>42636</v>
      </c>
      <c r="CI107" s="710">
        <f t="shared" si="0"/>
        <v>0</v>
      </c>
      <c r="CJ107" s="710">
        <f t="shared" si="1"/>
        <v>0</v>
      </c>
      <c r="CK107" s="710">
        <f t="shared" si="2"/>
        <v>0</v>
      </c>
      <c r="CL107" s="710">
        <f t="shared" si="3"/>
        <v>0</v>
      </c>
      <c r="CM107" s="709" t="b">
        <f t="shared" si="4"/>
        <v>0</v>
      </c>
    </row>
    <row r="108" spans="1:91" ht="15.75" customHeight="1">
      <c r="A108" s="703" t="s">
        <v>10</v>
      </c>
      <c r="B108" s="703" t="s">
        <v>11</v>
      </c>
      <c r="C108" s="703" t="s">
        <v>12</v>
      </c>
      <c r="D108" s="703" t="s">
        <v>13</v>
      </c>
      <c r="E108" s="703" t="s">
        <v>3756</v>
      </c>
      <c r="F108" s="891" t="str">
        <f t="array" ref="F108">IFERROR(INDEX(UIID!$K$2:$K999, MATCH(CONCATENATE(B108,D108,G108,J108), UIID!$B$2:$B999&amp;UIID!$D$2:$D999&amp;UIID!$G$2:$G999&amp;UIID!$H$2:$H999, 0),), "Not Found")</f>
        <v>0722-0031</v>
      </c>
      <c r="G108" s="703" t="s">
        <v>795</v>
      </c>
      <c r="H108" s="703"/>
      <c r="I108" s="703"/>
      <c r="J108" s="703" t="s">
        <v>796</v>
      </c>
      <c r="K108" s="703"/>
      <c r="L108" s="703"/>
      <c r="M108" s="703" t="s">
        <v>797</v>
      </c>
      <c r="N108" s="703"/>
      <c r="O108" s="703" t="s">
        <v>15</v>
      </c>
      <c r="P108" s="703" t="s">
        <v>16</v>
      </c>
      <c r="Q108" s="703"/>
      <c r="R108" s="703" t="s">
        <v>21</v>
      </c>
      <c r="S108" s="703" t="s">
        <v>3006</v>
      </c>
      <c r="T108" s="703"/>
      <c r="U108" s="703" t="s">
        <v>798</v>
      </c>
      <c r="V108" s="703"/>
      <c r="W108" s="703"/>
      <c r="X108" s="703" t="s">
        <v>22</v>
      </c>
      <c r="Y108" s="703" t="s">
        <v>506</v>
      </c>
      <c r="Z108" s="703">
        <v>1107020175</v>
      </c>
      <c r="AA108" s="704">
        <v>40835</v>
      </c>
      <c r="AB108" s="429"/>
      <c r="AC108" s="703" t="s">
        <v>4158</v>
      </c>
      <c r="AD108" s="703"/>
      <c r="AE108" s="703" t="s">
        <v>4159</v>
      </c>
      <c r="AF108" s="703"/>
      <c r="AG108" s="703" t="s">
        <v>4283</v>
      </c>
      <c r="AH108" s="703" t="s">
        <v>4283</v>
      </c>
      <c r="AI108" s="703" t="s">
        <v>4283</v>
      </c>
      <c r="AJ108" s="703"/>
      <c r="AK108" s="703"/>
      <c r="AL108" s="703"/>
      <c r="AM108" s="703"/>
      <c r="AN108" s="703"/>
      <c r="AO108" s="703"/>
      <c r="AP108" s="703"/>
      <c r="AQ108" s="703"/>
      <c r="AR108" s="703"/>
      <c r="AS108" s="703"/>
      <c r="AT108" s="703"/>
      <c r="AU108" s="703"/>
      <c r="AV108" s="703"/>
      <c r="AW108" s="703"/>
      <c r="AX108" s="703"/>
      <c r="AY108" s="703"/>
      <c r="AZ108" s="703"/>
      <c r="BA108" s="703"/>
      <c r="BB108" s="703"/>
      <c r="BC108" s="703"/>
      <c r="BD108" s="703"/>
      <c r="BE108" s="703"/>
      <c r="BF108" s="703"/>
      <c r="BG108" s="703"/>
      <c r="BH108" s="703"/>
      <c r="BI108" s="703"/>
      <c r="BJ108" s="703"/>
      <c r="BK108" s="703"/>
      <c r="BL108" s="703"/>
      <c r="BM108" s="703"/>
      <c r="BN108" s="703"/>
      <c r="BO108" s="703"/>
      <c r="BP108" s="703"/>
      <c r="BQ108" s="703"/>
      <c r="BR108" s="703"/>
      <c r="BS108" s="416" t="b">
        <v>0</v>
      </c>
      <c r="BT108" s="703"/>
      <c r="BU108" s="703"/>
      <c r="BV108" s="706"/>
      <c r="BW108" s="703" t="s">
        <v>2323</v>
      </c>
      <c r="BX108" s="707" t="s">
        <v>10222</v>
      </c>
      <c r="BY108" s="713"/>
      <c r="BZ108" s="709"/>
      <c r="CA108" s="714"/>
      <c r="CB108" s="730"/>
      <c r="CC108" s="730"/>
      <c r="CD108" s="714"/>
      <c r="CE108" s="730"/>
      <c r="CF108" s="713"/>
      <c r="CG108" s="709"/>
      <c r="CH108" s="710"/>
      <c r="CI108" s="710">
        <f t="shared" si="0"/>
        <v>0</v>
      </c>
      <c r="CJ108" s="710">
        <f t="shared" si="1"/>
        <v>0</v>
      </c>
      <c r="CK108" s="710">
        <f t="shared" si="2"/>
        <v>0</v>
      </c>
      <c r="CL108" s="710">
        <f t="shared" si="3"/>
        <v>0</v>
      </c>
      <c r="CM108" s="709" t="b">
        <f t="shared" si="4"/>
        <v>0</v>
      </c>
    </row>
    <row r="109" spans="1:91" ht="15.75" customHeight="1">
      <c r="A109" s="703" t="s">
        <v>10</v>
      </c>
      <c r="B109" s="703" t="s">
        <v>11</v>
      </c>
      <c r="C109" s="703" t="s">
        <v>12</v>
      </c>
      <c r="D109" s="703" t="s">
        <v>13</v>
      </c>
      <c r="E109" s="703" t="s">
        <v>3756</v>
      </c>
      <c r="F109" s="891" t="str">
        <f t="array" ref="F109">IFERROR(INDEX(UIID!$K$2:$K999, MATCH(CONCATENATE(B109,D109,G109,J109), UIID!$B$2:$B999&amp;UIID!$D$2:$D999&amp;UIID!$G$2:$G999&amp;UIID!$H$2:$H999, 0),), "Not Found")</f>
        <v>0722-0031</v>
      </c>
      <c r="G109" s="703" t="s">
        <v>795</v>
      </c>
      <c r="H109" s="703"/>
      <c r="I109" s="703"/>
      <c r="J109" s="703" t="s">
        <v>796</v>
      </c>
      <c r="K109" s="703"/>
      <c r="L109" s="703"/>
      <c r="M109" s="703" t="s">
        <v>797</v>
      </c>
      <c r="N109" s="703"/>
      <c r="O109" s="703" t="s">
        <v>15</v>
      </c>
      <c r="P109" s="703" t="s">
        <v>16</v>
      </c>
      <c r="Q109" s="703"/>
      <c r="R109" s="703" t="s">
        <v>21</v>
      </c>
      <c r="S109" s="703" t="s">
        <v>3006</v>
      </c>
      <c r="T109" s="703"/>
      <c r="U109" s="703" t="s">
        <v>799</v>
      </c>
      <c r="V109" s="703"/>
      <c r="W109" s="703"/>
      <c r="X109" s="703" t="s">
        <v>22</v>
      </c>
      <c r="Y109" s="703" t="s">
        <v>506</v>
      </c>
      <c r="Z109" s="703">
        <v>1107020176</v>
      </c>
      <c r="AA109" s="704">
        <v>40835</v>
      </c>
      <c r="AB109" s="429"/>
      <c r="AC109" s="703" t="s">
        <v>4158</v>
      </c>
      <c r="AD109" s="703"/>
      <c r="AE109" s="703" t="s">
        <v>4159</v>
      </c>
      <c r="AF109" s="703"/>
      <c r="AG109" s="703" t="s">
        <v>4283</v>
      </c>
      <c r="AH109" s="703" t="s">
        <v>4283</v>
      </c>
      <c r="AI109" s="703" t="s">
        <v>4283</v>
      </c>
      <c r="AJ109" s="703"/>
      <c r="AK109" s="703"/>
      <c r="AL109" s="703"/>
      <c r="AM109" s="703"/>
      <c r="AN109" s="703"/>
      <c r="AO109" s="703"/>
      <c r="AP109" s="703"/>
      <c r="AQ109" s="703"/>
      <c r="AR109" s="703"/>
      <c r="AS109" s="703"/>
      <c r="AT109" s="703"/>
      <c r="AU109" s="703"/>
      <c r="AV109" s="703"/>
      <c r="AW109" s="703"/>
      <c r="AX109" s="703"/>
      <c r="AY109" s="703"/>
      <c r="AZ109" s="703"/>
      <c r="BA109" s="703"/>
      <c r="BB109" s="703"/>
      <c r="BC109" s="703"/>
      <c r="BD109" s="703"/>
      <c r="BE109" s="703"/>
      <c r="BF109" s="703"/>
      <c r="BG109" s="703"/>
      <c r="BH109" s="703"/>
      <c r="BI109" s="703"/>
      <c r="BJ109" s="703"/>
      <c r="BK109" s="703"/>
      <c r="BL109" s="703"/>
      <c r="BM109" s="703"/>
      <c r="BN109" s="703"/>
      <c r="BO109" s="703"/>
      <c r="BP109" s="703"/>
      <c r="BQ109" s="703"/>
      <c r="BR109" s="703"/>
      <c r="BS109" s="416" t="b">
        <v>0</v>
      </c>
      <c r="BT109" s="703"/>
      <c r="BU109" s="703"/>
      <c r="BV109" s="706"/>
      <c r="BW109" s="703" t="s">
        <v>2323</v>
      </c>
      <c r="BX109" s="707" t="s">
        <v>10222</v>
      </c>
      <c r="BY109" s="713"/>
      <c r="BZ109" s="709"/>
      <c r="CA109" s="714"/>
      <c r="CB109" s="730"/>
      <c r="CC109" s="730"/>
      <c r="CD109" s="714"/>
      <c r="CE109" s="730"/>
      <c r="CF109" s="713"/>
      <c r="CG109" s="709"/>
      <c r="CH109" s="710"/>
      <c r="CI109" s="710">
        <f t="shared" si="0"/>
        <v>0</v>
      </c>
      <c r="CJ109" s="710">
        <f t="shared" si="1"/>
        <v>0</v>
      </c>
      <c r="CK109" s="710">
        <f t="shared" si="2"/>
        <v>0</v>
      </c>
      <c r="CL109" s="710">
        <f t="shared" si="3"/>
        <v>0</v>
      </c>
      <c r="CM109" s="709" t="b">
        <f t="shared" si="4"/>
        <v>0</v>
      </c>
    </row>
    <row r="110" spans="1:91" ht="15.75" customHeight="1">
      <c r="A110" s="703" t="s">
        <v>10</v>
      </c>
      <c r="B110" s="703" t="s">
        <v>11</v>
      </c>
      <c r="C110" s="703" t="s">
        <v>12</v>
      </c>
      <c r="D110" s="703" t="s">
        <v>13</v>
      </c>
      <c r="E110" s="703" t="s">
        <v>3756</v>
      </c>
      <c r="F110" s="891" t="str">
        <f t="array" ref="F110">IFERROR(INDEX(UIID!$K$2:$K999, MATCH(CONCATENATE(B110,D110,G110,J110), UIID!$B$2:$B999&amp;UIID!$D$2:$D999&amp;UIID!$G$2:$G999&amp;UIID!$H$2:$H999, 0),), "Not Found")</f>
        <v>0722-0031</v>
      </c>
      <c r="G110" s="703" t="s">
        <v>795</v>
      </c>
      <c r="H110" s="703"/>
      <c r="I110" s="703"/>
      <c r="J110" s="703" t="s">
        <v>796</v>
      </c>
      <c r="K110" s="703"/>
      <c r="L110" s="703"/>
      <c r="M110" s="703" t="s">
        <v>797</v>
      </c>
      <c r="N110" s="703"/>
      <c r="O110" s="703" t="s">
        <v>15</v>
      </c>
      <c r="P110" s="703" t="s">
        <v>16</v>
      </c>
      <c r="Q110" s="703"/>
      <c r="R110" s="703" t="s">
        <v>21</v>
      </c>
      <c r="S110" s="703" t="s">
        <v>3006</v>
      </c>
      <c r="T110" s="703"/>
      <c r="U110" s="703" t="s">
        <v>800</v>
      </c>
      <c r="V110" s="703"/>
      <c r="W110" s="703"/>
      <c r="X110" s="703" t="s">
        <v>22</v>
      </c>
      <c r="Y110" s="703" t="s">
        <v>506</v>
      </c>
      <c r="Z110" s="703">
        <v>1107020177</v>
      </c>
      <c r="AA110" s="704">
        <v>40835</v>
      </c>
      <c r="AB110" s="429"/>
      <c r="AC110" s="703" t="s">
        <v>4158</v>
      </c>
      <c r="AD110" s="703"/>
      <c r="AE110" s="703" t="s">
        <v>4159</v>
      </c>
      <c r="AF110" s="703"/>
      <c r="AG110" s="703" t="s">
        <v>4283</v>
      </c>
      <c r="AH110" s="703" t="s">
        <v>4283</v>
      </c>
      <c r="AI110" s="703" t="s">
        <v>4283</v>
      </c>
      <c r="AJ110" s="703"/>
      <c r="AK110" s="703"/>
      <c r="AL110" s="703"/>
      <c r="AM110" s="703"/>
      <c r="AN110" s="703"/>
      <c r="AO110" s="703"/>
      <c r="AP110" s="703"/>
      <c r="AQ110" s="703"/>
      <c r="AR110" s="703"/>
      <c r="AS110" s="703"/>
      <c r="AT110" s="703"/>
      <c r="AU110" s="703"/>
      <c r="AV110" s="703"/>
      <c r="AW110" s="703"/>
      <c r="AX110" s="703"/>
      <c r="AY110" s="703"/>
      <c r="AZ110" s="703"/>
      <c r="BA110" s="703"/>
      <c r="BB110" s="703"/>
      <c r="BC110" s="703"/>
      <c r="BD110" s="703"/>
      <c r="BE110" s="703"/>
      <c r="BF110" s="703"/>
      <c r="BG110" s="703"/>
      <c r="BH110" s="703"/>
      <c r="BI110" s="703"/>
      <c r="BJ110" s="703"/>
      <c r="BK110" s="703"/>
      <c r="BL110" s="703"/>
      <c r="BM110" s="703"/>
      <c r="BN110" s="703"/>
      <c r="BO110" s="703"/>
      <c r="BP110" s="703"/>
      <c r="BQ110" s="703"/>
      <c r="BR110" s="703"/>
      <c r="BS110" s="416" t="b">
        <v>0</v>
      </c>
      <c r="BT110" s="703"/>
      <c r="BU110" s="703"/>
      <c r="BV110" s="706"/>
      <c r="BW110" s="703" t="s">
        <v>2323</v>
      </c>
      <c r="BX110" s="707" t="s">
        <v>10222</v>
      </c>
      <c r="BY110" s="713"/>
      <c r="BZ110" s="709"/>
      <c r="CA110" s="714"/>
      <c r="CB110" s="730"/>
      <c r="CC110" s="730"/>
      <c r="CD110" s="714"/>
      <c r="CE110" s="730"/>
      <c r="CF110" s="713"/>
      <c r="CG110" s="709"/>
      <c r="CH110" s="710"/>
      <c r="CI110" s="710">
        <f t="shared" si="0"/>
        <v>0</v>
      </c>
      <c r="CJ110" s="710">
        <f t="shared" si="1"/>
        <v>0</v>
      </c>
      <c r="CK110" s="710">
        <f t="shared" si="2"/>
        <v>0</v>
      </c>
      <c r="CL110" s="710">
        <f t="shared" si="3"/>
        <v>0</v>
      </c>
      <c r="CM110" s="709" t="b">
        <f t="shared" si="4"/>
        <v>0</v>
      </c>
    </row>
    <row r="111" spans="1:91" ht="15.75" customHeight="1">
      <c r="A111" s="703" t="s">
        <v>10</v>
      </c>
      <c r="B111" s="703" t="s">
        <v>11</v>
      </c>
      <c r="C111" s="703" t="s">
        <v>12</v>
      </c>
      <c r="D111" s="703" t="s">
        <v>13</v>
      </c>
      <c r="E111" s="703" t="s">
        <v>3756</v>
      </c>
      <c r="F111" s="891" t="str">
        <f t="array" ref="F111">IFERROR(INDEX(UIID!$K$2:$K999, MATCH(CONCATENATE(B111,D111,G111,J111), UIID!$B$2:$B999&amp;UIID!$D$2:$D999&amp;UIID!$G$2:$G999&amp;UIID!$H$2:$H999, 0),), "Not Found")</f>
        <v>0722-0031</v>
      </c>
      <c r="G111" s="703" t="s">
        <v>795</v>
      </c>
      <c r="H111" s="703"/>
      <c r="I111" s="703"/>
      <c r="J111" s="703" t="s">
        <v>796</v>
      </c>
      <c r="K111" s="703"/>
      <c r="L111" s="703"/>
      <c r="M111" s="703" t="s">
        <v>797</v>
      </c>
      <c r="N111" s="703"/>
      <c r="O111" s="703" t="s">
        <v>15</v>
      </c>
      <c r="P111" s="703" t="s">
        <v>16</v>
      </c>
      <c r="Q111" s="703"/>
      <c r="R111" s="703" t="s">
        <v>21</v>
      </c>
      <c r="S111" s="703" t="s">
        <v>3006</v>
      </c>
      <c r="T111" s="703"/>
      <c r="U111" s="703" t="s">
        <v>801</v>
      </c>
      <c r="V111" s="703"/>
      <c r="W111" s="703"/>
      <c r="X111" s="703" t="s">
        <v>22</v>
      </c>
      <c r="Y111" s="703" t="s">
        <v>506</v>
      </c>
      <c r="Z111" s="703">
        <v>1107020178</v>
      </c>
      <c r="AA111" s="704">
        <v>40835</v>
      </c>
      <c r="AB111" s="429"/>
      <c r="AC111" s="703" t="s">
        <v>4158</v>
      </c>
      <c r="AD111" s="703"/>
      <c r="AE111" s="703" t="s">
        <v>4159</v>
      </c>
      <c r="AF111" s="703"/>
      <c r="AG111" s="703" t="s">
        <v>4283</v>
      </c>
      <c r="AH111" s="703" t="s">
        <v>4283</v>
      </c>
      <c r="AI111" s="703" t="s">
        <v>4283</v>
      </c>
      <c r="AJ111" s="703"/>
      <c r="AK111" s="703"/>
      <c r="AL111" s="703"/>
      <c r="AM111" s="703"/>
      <c r="AN111" s="703"/>
      <c r="AO111" s="703"/>
      <c r="AP111" s="703"/>
      <c r="AQ111" s="703"/>
      <c r="AR111" s="703"/>
      <c r="AS111" s="703"/>
      <c r="AT111" s="703"/>
      <c r="AU111" s="703"/>
      <c r="AV111" s="703"/>
      <c r="AW111" s="703"/>
      <c r="AX111" s="703"/>
      <c r="AY111" s="703"/>
      <c r="AZ111" s="703"/>
      <c r="BA111" s="703"/>
      <c r="BB111" s="703"/>
      <c r="BC111" s="703"/>
      <c r="BD111" s="703"/>
      <c r="BE111" s="703"/>
      <c r="BF111" s="703"/>
      <c r="BG111" s="703"/>
      <c r="BH111" s="703"/>
      <c r="BI111" s="703"/>
      <c r="BJ111" s="703"/>
      <c r="BK111" s="703"/>
      <c r="BL111" s="703"/>
      <c r="BM111" s="703"/>
      <c r="BN111" s="703"/>
      <c r="BO111" s="703"/>
      <c r="BP111" s="703"/>
      <c r="BQ111" s="703"/>
      <c r="BR111" s="703"/>
      <c r="BS111" s="416" t="b">
        <v>0</v>
      </c>
      <c r="BT111" s="703"/>
      <c r="BU111" s="703"/>
      <c r="BV111" s="706"/>
      <c r="BW111" s="703" t="s">
        <v>2323</v>
      </c>
      <c r="BX111" s="707" t="s">
        <v>10222</v>
      </c>
      <c r="BY111" s="713"/>
      <c r="BZ111" s="709"/>
      <c r="CA111" s="714"/>
      <c r="CB111" s="730"/>
      <c r="CC111" s="730"/>
      <c r="CD111" s="714"/>
      <c r="CE111" s="730"/>
      <c r="CF111" s="713"/>
      <c r="CG111" s="709"/>
      <c r="CH111" s="710"/>
      <c r="CI111" s="710">
        <f t="shared" si="0"/>
        <v>0</v>
      </c>
      <c r="CJ111" s="710">
        <f t="shared" si="1"/>
        <v>0</v>
      </c>
      <c r="CK111" s="710">
        <f t="shared" si="2"/>
        <v>0</v>
      </c>
      <c r="CL111" s="710">
        <f t="shared" si="3"/>
        <v>0</v>
      </c>
      <c r="CM111" s="709" t="b">
        <f t="shared" si="4"/>
        <v>0</v>
      </c>
    </row>
    <row r="112" spans="1:91" ht="15.75" customHeight="1">
      <c r="A112" s="703" t="s">
        <v>10</v>
      </c>
      <c r="B112" s="703" t="s">
        <v>11</v>
      </c>
      <c r="C112" s="703" t="s">
        <v>378</v>
      </c>
      <c r="D112" s="703" t="s">
        <v>374</v>
      </c>
      <c r="E112" s="703" t="s">
        <v>3756</v>
      </c>
      <c r="F112" s="315" t="str">
        <f t="array" ref="F112">IFERROR(INDEX(UIID!$K$2:$K999, MATCH(CONCATENATE(B112,D112,G112,J112), UIID!$B$2:$B999&amp;UIID!$D$2:$D999&amp;UIID!$G$2:$G999&amp;UIID!$H$2:$H999, 0),), "Not Found")</f>
        <v>Not Found</v>
      </c>
      <c r="G112" s="703" t="s">
        <v>819</v>
      </c>
      <c r="H112" s="703"/>
      <c r="I112" s="703"/>
      <c r="J112" s="703" t="s">
        <v>820</v>
      </c>
      <c r="K112" s="703"/>
      <c r="L112" s="703"/>
      <c r="M112" s="703" t="s">
        <v>821</v>
      </c>
      <c r="N112" s="703"/>
      <c r="O112" s="703" t="s">
        <v>15</v>
      </c>
      <c r="P112" s="703" t="s">
        <v>16</v>
      </c>
      <c r="Q112" s="703"/>
      <c r="R112" s="703" t="s">
        <v>21</v>
      </c>
      <c r="S112" s="703" t="s">
        <v>3006</v>
      </c>
      <c r="T112" s="703"/>
      <c r="U112" s="703" t="s">
        <v>822</v>
      </c>
      <c r="V112" s="703"/>
      <c r="W112" s="703"/>
      <c r="X112" s="703" t="s">
        <v>22</v>
      </c>
      <c r="Y112" s="703" t="s">
        <v>823</v>
      </c>
      <c r="Z112" s="703" t="s">
        <v>824</v>
      </c>
      <c r="AA112" s="704">
        <v>41911</v>
      </c>
      <c r="AB112" s="429"/>
      <c r="AC112" s="703" t="s">
        <v>4158</v>
      </c>
      <c r="AD112" s="703"/>
      <c r="AE112" s="703" t="s">
        <v>4159</v>
      </c>
      <c r="AF112" s="703"/>
      <c r="AG112" s="703" t="s">
        <v>9122</v>
      </c>
      <c r="AH112" s="703" t="s">
        <v>9123</v>
      </c>
      <c r="AI112" s="734">
        <v>43671</v>
      </c>
      <c r="AJ112" s="703"/>
      <c r="AK112" s="703"/>
      <c r="AL112" s="703"/>
      <c r="AM112" s="703" t="s">
        <v>129</v>
      </c>
      <c r="AN112" s="703"/>
      <c r="AO112" s="703"/>
      <c r="AP112" s="703"/>
      <c r="AQ112" s="703"/>
      <c r="AR112" s="703"/>
      <c r="AS112" s="703"/>
      <c r="AT112" s="703"/>
      <c r="AU112" s="703"/>
      <c r="AV112" s="703"/>
      <c r="AW112" s="703"/>
      <c r="AX112" s="703"/>
      <c r="AY112" s="703"/>
      <c r="AZ112" s="703"/>
      <c r="BA112" s="703"/>
      <c r="BB112" s="703"/>
      <c r="BC112" s="703"/>
      <c r="BD112" s="703"/>
      <c r="BE112" s="703"/>
      <c r="BF112" s="703"/>
      <c r="BG112" s="703"/>
      <c r="BH112" s="703"/>
      <c r="BI112" s="703"/>
      <c r="BJ112" s="703"/>
      <c r="BK112" s="703"/>
      <c r="BL112" s="703"/>
      <c r="BM112" s="703"/>
      <c r="BN112" s="703"/>
      <c r="BO112" s="703"/>
      <c r="BP112" s="703"/>
      <c r="BQ112" s="703"/>
      <c r="BR112" s="703"/>
      <c r="BS112" s="416" t="b">
        <v>0</v>
      </c>
      <c r="BT112" s="703" t="s">
        <v>2335</v>
      </c>
      <c r="BU112" s="703">
        <v>2023</v>
      </c>
      <c r="BV112" s="706">
        <v>45289</v>
      </c>
      <c r="BW112" s="703" t="s">
        <v>2323</v>
      </c>
      <c r="BX112" s="707"/>
      <c r="BY112" s="708"/>
      <c r="BZ112" s="709"/>
      <c r="CA112" s="422"/>
      <c r="CB112" s="730"/>
      <c r="CC112" s="730"/>
      <c r="CD112" s="422"/>
      <c r="CE112" s="730"/>
      <c r="CF112" s="708"/>
      <c r="CG112" s="709"/>
      <c r="CH112" s="890"/>
      <c r="CI112" s="710">
        <f t="shared" si="0"/>
        <v>0</v>
      </c>
      <c r="CJ112" s="710">
        <f t="shared" si="1"/>
        <v>0</v>
      </c>
      <c r="CK112" s="710">
        <f t="shared" si="2"/>
        <v>0</v>
      </c>
      <c r="CL112" s="710">
        <f t="shared" si="3"/>
        <v>0</v>
      </c>
      <c r="CM112" s="709" t="b">
        <f t="shared" si="4"/>
        <v>0</v>
      </c>
    </row>
    <row r="113" spans="1:91" ht="15.75" customHeight="1">
      <c r="A113" s="703" t="s">
        <v>10</v>
      </c>
      <c r="B113" s="703" t="s">
        <v>11</v>
      </c>
      <c r="C113" s="703" t="s">
        <v>12</v>
      </c>
      <c r="D113" s="703" t="s">
        <v>13</v>
      </c>
      <c r="E113" s="703" t="s">
        <v>3756</v>
      </c>
      <c r="F113" s="891" t="str">
        <f t="array" ref="F113">IFERROR(INDEX(UIID!$K$2:$K999, MATCH(CONCATENATE(B113,D113,G113,J113), UIID!$B$2:$B999&amp;UIID!$D$2:$D999&amp;UIID!$G$2:$G999&amp;UIID!$H$2:$H999, 0),), "Not Found")</f>
        <v>0722-0048</v>
      </c>
      <c r="G113" s="703" t="s">
        <v>826</v>
      </c>
      <c r="H113" s="703"/>
      <c r="I113" s="703"/>
      <c r="J113" s="703" t="s">
        <v>827</v>
      </c>
      <c r="K113" s="703"/>
      <c r="L113" s="703"/>
      <c r="M113" s="703" t="s">
        <v>828</v>
      </c>
      <c r="N113" s="703"/>
      <c r="O113" s="703" t="s">
        <v>15</v>
      </c>
      <c r="P113" s="703" t="s">
        <v>16</v>
      </c>
      <c r="Q113" s="703"/>
      <c r="R113" s="703" t="s">
        <v>21</v>
      </c>
      <c r="S113" s="703" t="s">
        <v>2230</v>
      </c>
      <c r="T113" s="703"/>
      <c r="U113" s="703" t="s">
        <v>829</v>
      </c>
      <c r="V113" s="703"/>
      <c r="W113" s="703"/>
      <c r="X113" s="703" t="s">
        <v>22</v>
      </c>
      <c r="Y113" s="703" t="s">
        <v>830</v>
      </c>
      <c r="Z113" s="703">
        <v>201407020091</v>
      </c>
      <c r="AA113" s="704">
        <v>41781</v>
      </c>
      <c r="AB113" s="429"/>
      <c r="AC113" s="703" t="s">
        <v>4158</v>
      </c>
      <c r="AD113" s="703"/>
      <c r="AE113" s="703" t="s">
        <v>4159</v>
      </c>
      <c r="AF113" s="703"/>
      <c r="AG113" s="703" t="s">
        <v>4283</v>
      </c>
      <c r="AH113" s="703" t="s">
        <v>4283</v>
      </c>
      <c r="AI113" s="703" t="s">
        <v>4283</v>
      </c>
      <c r="AJ113" s="703"/>
      <c r="AK113" s="703"/>
      <c r="AL113" s="703"/>
      <c r="AM113" s="703"/>
      <c r="AN113" s="703"/>
      <c r="AO113" s="703"/>
      <c r="AP113" s="703"/>
      <c r="AQ113" s="703"/>
      <c r="AR113" s="703"/>
      <c r="AS113" s="703"/>
      <c r="AT113" s="703"/>
      <c r="AU113" s="703"/>
      <c r="AV113" s="703"/>
      <c r="AW113" s="703"/>
      <c r="AX113" s="703"/>
      <c r="AY113" s="703"/>
      <c r="AZ113" s="703"/>
      <c r="BA113" s="703"/>
      <c r="BB113" s="703"/>
      <c r="BC113" s="703"/>
      <c r="BD113" s="703"/>
      <c r="BE113" s="703"/>
      <c r="BF113" s="703"/>
      <c r="BG113" s="703"/>
      <c r="BH113" s="703"/>
      <c r="BI113" s="703"/>
      <c r="BJ113" s="703"/>
      <c r="BK113" s="703"/>
      <c r="BL113" s="703"/>
      <c r="BM113" s="703"/>
      <c r="BN113" s="703"/>
      <c r="BO113" s="703"/>
      <c r="BP113" s="703"/>
      <c r="BQ113" s="703"/>
      <c r="BR113" s="703"/>
      <c r="BS113" s="416" t="b">
        <v>0</v>
      </c>
      <c r="BT113" s="703"/>
      <c r="BU113" s="703"/>
      <c r="BV113" s="706"/>
      <c r="BW113" s="703" t="s">
        <v>2323</v>
      </c>
      <c r="BX113" s="707" t="s">
        <v>10223</v>
      </c>
      <c r="BY113" s="713"/>
      <c r="BZ113" s="709"/>
      <c r="CA113" s="714"/>
      <c r="CB113" s="730"/>
      <c r="CC113" s="730"/>
      <c r="CD113" s="714"/>
      <c r="CE113" s="730"/>
      <c r="CF113" s="713"/>
      <c r="CG113" s="709"/>
      <c r="CH113" s="710"/>
      <c r="CI113" s="710">
        <f t="shared" si="0"/>
        <v>0</v>
      </c>
      <c r="CJ113" s="710">
        <f t="shared" si="1"/>
        <v>0</v>
      </c>
      <c r="CK113" s="710">
        <f t="shared" si="2"/>
        <v>0</v>
      </c>
      <c r="CL113" s="710">
        <f t="shared" si="3"/>
        <v>0</v>
      </c>
      <c r="CM113" s="709" t="b">
        <f t="shared" si="4"/>
        <v>0</v>
      </c>
    </row>
    <row r="114" spans="1:91" ht="15.75" customHeight="1">
      <c r="A114" s="703" t="s">
        <v>10</v>
      </c>
      <c r="B114" s="703" t="s">
        <v>11</v>
      </c>
      <c r="C114" s="703" t="s">
        <v>12</v>
      </c>
      <c r="D114" s="703" t="s">
        <v>13</v>
      </c>
      <c r="E114" s="703" t="s">
        <v>3756</v>
      </c>
      <c r="F114" s="891" t="str">
        <f t="array" ref="F114">IFERROR(INDEX(UIID!$K$2:$K999, MATCH(CONCATENATE(B114,D114,G114,J114), UIID!$B$2:$B999&amp;UIID!$D$2:$D999&amp;UIID!$G$2:$G999&amp;UIID!$H$2:$H999, 0),), "Not Found")</f>
        <v>0722-0048</v>
      </c>
      <c r="G114" s="703" t="s">
        <v>826</v>
      </c>
      <c r="H114" s="703"/>
      <c r="I114" s="703"/>
      <c r="J114" s="703" t="s">
        <v>827</v>
      </c>
      <c r="K114" s="703"/>
      <c r="L114" s="703"/>
      <c r="M114" s="703" t="s">
        <v>828</v>
      </c>
      <c r="N114" s="703"/>
      <c r="O114" s="703" t="s">
        <v>15</v>
      </c>
      <c r="P114" s="703" t="s">
        <v>16</v>
      </c>
      <c r="Q114" s="703"/>
      <c r="R114" s="703" t="s">
        <v>35</v>
      </c>
      <c r="S114" s="703" t="s">
        <v>2222</v>
      </c>
      <c r="T114" s="703" t="s">
        <v>9124</v>
      </c>
      <c r="U114" s="703"/>
      <c r="V114" s="703"/>
      <c r="W114" s="703"/>
      <c r="X114" s="703" t="s">
        <v>4157</v>
      </c>
      <c r="Y114" s="703" t="s">
        <v>832</v>
      </c>
      <c r="Z114" s="703" t="s">
        <v>833</v>
      </c>
      <c r="AA114" s="704">
        <v>42577</v>
      </c>
      <c r="AB114" s="429"/>
      <c r="AC114" s="703" t="s">
        <v>4158</v>
      </c>
      <c r="AD114" s="703"/>
      <c r="AE114" s="703" t="s">
        <v>4159</v>
      </c>
      <c r="AF114" s="703"/>
      <c r="AG114" s="703" t="s">
        <v>4283</v>
      </c>
      <c r="AH114" s="703" t="s">
        <v>4283</v>
      </c>
      <c r="AI114" s="703" t="s">
        <v>4283</v>
      </c>
      <c r="AJ114" s="703"/>
      <c r="AK114" s="703"/>
      <c r="AL114" s="703"/>
      <c r="AM114" s="703"/>
      <c r="AN114" s="703"/>
      <c r="AO114" s="703"/>
      <c r="AP114" s="703"/>
      <c r="AQ114" s="703"/>
      <c r="AR114" s="703"/>
      <c r="AS114" s="703"/>
      <c r="AT114" s="703"/>
      <c r="AU114" s="703"/>
      <c r="AV114" s="703"/>
      <c r="AW114" s="703"/>
      <c r="AX114" s="703"/>
      <c r="AY114" s="703"/>
      <c r="AZ114" s="703"/>
      <c r="BA114" s="703"/>
      <c r="BB114" s="703"/>
      <c r="BC114" s="703"/>
      <c r="BD114" s="703"/>
      <c r="BE114" s="703"/>
      <c r="BF114" s="703"/>
      <c r="BG114" s="703"/>
      <c r="BH114" s="703"/>
      <c r="BI114" s="703"/>
      <c r="BJ114" s="703"/>
      <c r="BK114" s="703"/>
      <c r="BL114" s="703"/>
      <c r="BM114" s="703"/>
      <c r="BN114" s="703"/>
      <c r="BO114" s="703"/>
      <c r="BP114" s="703"/>
      <c r="BQ114" s="703"/>
      <c r="BR114" s="703"/>
      <c r="BS114" s="416" t="b">
        <v>0</v>
      </c>
      <c r="BT114" s="703"/>
      <c r="BU114" s="703"/>
      <c r="BV114" s="706"/>
      <c r="BW114" s="703" t="s">
        <v>2323</v>
      </c>
      <c r="BX114" s="707" t="s">
        <v>10223</v>
      </c>
      <c r="BY114" s="713"/>
      <c r="BZ114" s="709"/>
      <c r="CA114" s="714"/>
      <c r="CB114" s="730"/>
      <c r="CC114" s="730"/>
      <c r="CD114" s="714"/>
      <c r="CE114" s="730"/>
      <c r="CF114" s="713"/>
      <c r="CG114" s="709"/>
      <c r="CH114" s="710"/>
      <c r="CI114" s="710">
        <f t="shared" si="0"/>
        <v>0</v>
      </c>
      <c r="CJ114" s="710">
        <f t="shared" si="1"/>
        <v>0</v>
      </c>
      <c r="CK114" s="710">
        <f t="shared" si="2"/>
        <v>0</v>
      </c>
      <c r="CL114" s="710">
        <f t="shared" si="3"/>
        <v>0</v>
      </c>
      <c r="CM114" s="709" t="b">
        <f t="shared" si="4"/>
        <v>0</v>
      </c>
    </row>
    <row r="115" spans="1:91" ht="15.75" customHeight="1">
      <c r="A115" s="703" t="s">
        <v>10</v>
      </c>
      <c r="B115" s="703" t="s">
        <v>11</v>
      </c>
      <c r="C115" s="703" t="s">
        <v>28</v>
      </c>
      <c r="D115" s="703" t="s">
        <v>13</v>
      </c>
      <c r="E115" s="703" t="s">
        <v>3756</v>
      </c>
      <c r="F115" s="891" t="str">
        <f t="array" ref="F115">IFERROR(INDEX(UIID!$K$2:$K999, MATCH(CONCATENATE(B115,D115,G115,J115), UIID!$B$2:$B999&amp;UIID!$D$2:$D999&amp;UIID!$G$2:$G999&amp;UIID!$H$2:$H999, 0),), "Not Found")</f>
        <v>0722-0123</v>
      </c>
      <c r="G115" s="703" t="s">
        <v>834</v>
      </c>
      <c r="H115" s="703"/>
      <c r="I115" s="703" t="s">
        <v>10224</v>
      </c>
      <c r="J115" s="703" t="s">
        <v>835</v>
      </c>
      <c r="K115" s="703">
        <v>10.3398871914856</v>
      </c>
      <c r="L115" s="703">
        <v>123.91183175131</v>
      </c>
      <c r="M115" s="703" t="s">
        <v>836</v>
      </c>
      <c r="N115" s="703"/>
      <c r="O115" s="703" t="s">
        <v>15</v>
      </c>
      <c r="P115" s="703" t="s">
        <v>16</v>
      </c>
      <c r="Q115" s="703" t="s">
        <v>4163</v>
      </c>
      <c r="R115" s="703" t="s">
        <v>21</v>
      </c>
      <c r="S115" s="703" t="s">
        <v>3006</v>
      </c>
      <c r="T115" s="703"/>
      <c r="U115" s="703" t="s">
        <v>837</v>
      </c>
      <c r="V115" s="892" t="s">
        <v>10225</v>
      </c>
      <c r="W115" s="703"/>
      <c r="X115" s="703" t="s">
        <v>22</v>
      </c>
      <c r="Y115" s="703" t="s">
        <v>838</v>
      </c>
      <c r="Z115" s="703" t="s">
        <v>839</v>
      </c>
      <c r="AA115" s="704">
        <v>45075</v>
      </c>
      <c r="AB115" s="704">
        <v>46903</v>
      </c>
      <c r="AC115" s="703" t="s">
        <v>4158</v>
      </c>
      <c r="AD115" s="703"/>
      <c r="AE115" s="703" t="s">
        <v>4168</v>
      </c>
      <c r="AF115" s="703" t="s">
        <v>9125</v>
      </c>
      <c r="AG115" s="703" t="s">
        <v>9126</v>
      </c>
      <c r="AH115" s="703" t="s">
        <v>9127</v>
      </c>
      <c r="AI115" s="703"/>
      <c r="AJ115" s="703"/>
      <c r="AK115" s="703"/>
      <c r="AL115" s="705">
        <v>45554</v>
      </c>
      <c r="AM115" s="703" t="s">
        <v>2296</v>
      </c>
      <c r="AN115" s="703"/>
      <c r="AO115" s="703"/>
      <c r="AP115" s="703"/>
      <c r="AQ115" s="703"/>
      <c r="AR115" s="703"/>
      <c r="AS115" s="703"/>
      <c r="AT115" s="703"/>
      <c r="AU115" s="703"/>
      <c r="AV115" s="703"/>
      <c r="AW115" s="703"/>
      <c r="AX115" s="703"/>
      <c r="AY115" s="703"/>
      <c r="AZ115" s="703"/>
      <c r="BA115" s="703"/>
      <c r="BB115" s="703"/>
      <c r="BC115" s="703"/>
      <c r="BD115" s="703"/>
      <c r="BE115" s="703"/>
      <c r="BF115" s="703"/>
      <c r="BG115" s="703"/>
      <c r="BH115" s="703"/>
      <c r="BI115" s="703"/>
      <c r="BJ115" s="703"/>
      <c r="BK115" s="703"/>
      <c r="BL115" s="703"/>
      <c r="BM115" s="703"/>
      <c r="BN115" s="703"/>
      <c r="BO115" s="703"/>
      <c r="BP115" s="703"/>
      <c r="BQ115" s="703"/>
      <c r="BR115" s="703"/>
      <c r="BS115" s="894" t="b">
        <v>0</v>
      </c>
      <c r="BT115" s="703" t="s">
        <v>2327</v>
      </c>
      <c r="BU115" s="703">
        <v>2024</v>
      </c>
      <c r="BV115" s="706">
        <v>45554</v>
      </c>
      <c r="BW115" s="703" t="s">
        <v>2323</v>
      </c>
      <c r="BX115" s="707"/>
      <c r="BY115" s="713"/>
      <c r="BZ115" s="709"/>
      <c r="CA115" s="714"/>
      <c r="CB115" s="730"/>
      <c r="CC115" s="730"/>
      <c r="CD115" s="714"/>
      <c r="CE115" s="730"/>
      <c r="CF115" s="713"/>
      <c r="CG115" s="709"/>
      <c r="CH115" s="704">
        <v>43005</v>
      </c>
      <c r="CI115" s="710">
        <f t="shared" si="0"/>
        <v>0</v>
      </c>
      <c r="CJ115" s="710">
        <f t="shared" si="1"/>
        <v>0</v>
      </c>
      <c r="CK115" s="710">
        <f t="shared" si="2"/>
        <v>0</v>
      </c>
      <c r="CL115" s="710">
        <f t="shared" si="3"/>
        <v>0</v>
      </c>
      <c r="CM115" s="709" t="b">
        <f t="shared" si="4"/>
        <v>0</v>
      </c>
    </row>
    <row r="116" spans="1:91" ht="15.75" customHeight="1">
      <c r="A116" s="703" t="s">
        <v>10</v>
      </c>
      <c r="B116" s="703" t="s">
        <v>11</v>
      </c>
      <c r="C116" s="703" t="s">
        <v>28</v>
      </c>
      <c r="D116" s="703" t="s">
        <v>13</v>
      </c>
      <c r="E116" s="703" t="s">
        <v>3756</v>
      </c>
      <c r="F116" s="891" t="str">
        <f t="array" ref="F116">IFERROR(INDEX(UIID!$K$2:$K999, MATCH(CONCATENATE(B116,D116,G116,J116), UIID!$B$2:$B999&amp;UIID!$D$2:$D999&amp;UIID!$G$2:$G999&amp;UIID!$H$2:$H999, 0),), "Not Found")</f>
        <v>0722-0123</v>
      </c>
      <c r="G116" s="703" t="s">
        <v>834</v>
      </c>
      <c r="H116" s="703"/>
      <c r="I116" s="703" t="s">
        <v>10224</v>
      </c>
      <c r="J116" s="703" t="s">
        <v>835</v>
      </c>
      <c r="K116" s="703">
        <v>10.3398871914856</v>
      </c>
      <c r="L116" s="703">
        <v>123.91183175131</v>
      </c>
      <c r="M116" s="703" t="s">
        <v>836</v>
      </c>
      <c r="N116" s="703"/>
      <c r="O116" s="703" t="s">
        <v>15</v>
      </c>
      <c r="P116" s="703" t="s">
        <v>16</v>
      </c>
      <c r="Q116" s="703" t="s">
        <v>4163</v>
      </c>
      <c r="R116" s="703" t="s">
        <v>21</v>
      </c>
      <c r="S116" s="703" t="s">
        <v>3006</v>
      </c>
      <c r="T116" s="703"/>
      <c r="U116" s="703" t="s">
        <v>840</v>
      </c>
      <c r="V116" s="892" t="s">
        <v>10225</v>
      </c>
      <c r="W116" s="703"/>
      <c r="X116" s="703" t="s">
        <v>22</v>
      </c>
      <c r="Y116" s="703" t="s">
        <v>838</v>
      </c>
      <c r="Z116" s="703" t="s">
        <v>841</v>
      </c>
      <c r="AA116" s="704">
        <v>45075</v>
      </c>
      <c r="AB116" s="704">
        <v>46903</v>
      </c>
      <c r="AC116" s="703" t="s">
        <v>4158</v>
      </c>
      <c r="AD116" s="703"/>
      <c r="AE116" s="703" t="s">
        <v>4168</v>
      </c>
      <c r="AF116" s="703" t="s">
        <v>9129</v>
      </c>
      <c r="AG116" s="703" t="s">
        <v>9130</v>
      </c>
      <c r="AH116" s="703" t="s">
        <v>9131</v>
      </c>
      <c r="AI116" s="703" t="s">
        <v>9132</v>
      </c>
      <c r="AJ116" s="703"/>
      <c r="AK116" s="703"/>
      <c r="AL116" s="705">
        <v>45554</v>
      </c>
      <c r="AM116" s="703" t="s">
        <v>2296</v>
      </c>
      <c r="AN116" s="703"/>
      <c r="AO116" s="703"/>
      <c r="AP116" s="703"/>
      <c r="AQ116" s="703"/>
      <c r="AR116" s="703"/>
      <c r="AS116" s="703"/>
      <c r="AT116" s="703"/>
      <c r="AU116" s="703"/>
      <c r="AV116" s="703"/>
      <c r="AW116" s="703"/>
      <c r="AX116" s="703"/>
      <c r="AY116" s="703"/>
      <c r="AZ116" s="703"/>
      <c r="BA116" s="703"/>
      <c r="BB116" s="703"/>
      <c r="BC116" s="703"/>
      <c r="BD116" s="703"/>
      <c r="BE116" s="703"/>
      <c r="BF116" s="703"/>
      <c r="BG116" s="703"/>
      <c r="BH116" s="703"/>
      <c r="BI116" s="703"/>
      <c r="BJ116" s="703"/>
      <c r="BK116" s="703"/>
      <c r="BL116" s="703"/>
      <c r="BM116" s="703"/>
      <c r="BN116" s="703"/>
      <c r="BO116" s="703"/>
      <c r="BP116" s="703"/>
      <c r="BQ116" s="703"/>
      <c r="BR116" s="703"/>
      <c r="BS116" s="894" t="b">
        <v>0</v>
      </c>
      <c r="BT116" s="703" t="s">
        <v>2327</v>
      </c>
      <c r="BU116" s="703">
        <v>2024</v>
      </c>
      <c r="BV116" s="706">
        <v>45554</v>
      </c>
      <c r="BW116" s="703" t="s">
        <v>2323</v>
      </c>
      <c r="BX116" s="707"/>
      <c r="BY116" s="713"/>
      <c r="BZ116" s="709"/>
      <c r="CA116" s="714"/>
      <c r="CB116" s="730"/>
      <c r="CC116" s="730"/>
      <c r="CD116" s="714"/>
      <c r="CE116" s="730"/>
      <c r="CF116" s="713"/>
      <c r="CG116" s="709"/>
      <c r="CH116" s="710"/>
      <c r="CI116" s="710">
        <f t="shared" si="0"/>
        <v>0</v>
      </c>
      <c r="CJ116" s="710">
        <f t="shared" si="1"/>
        <v>0</v>
      </c>
      <c r="CK116" s="710">
        <f t="shared" si="2"/>
        <v>0</v>
      </c>
      <c r="CL116" s="710">
        <f t="shared" si="3"/>
        <v>0</v>
      </c>
      <c r="CM116" s="709" t="b">
        <f t="shared" si="4"/>
        <v>0</v>
      </c>
    </row>
    <row r="117" spans="1:91" ht="15.75" customHeight="1">
      <c r="A117" s="703" t="s">
        <v>10</v>
      </c>
      <c r="B117" s="703" t="s">
        <v>11</v>
      </c>
      <c r="C117" s="703" t="s">
        <v>12</v>
      </c>
      <c r="D117" s="703" t="s">
        <v>13</v>
      </c>
      <c r="E117" s="703" t="s">
        <v>28</v>
      </c>
      <c r="F117" s="315" t="str">
        <f t="array" ref="F117">IFERROR(INDEX(UIID!$K$2:$K999, MATCH(CONCATENATE(B117,D117,G117,J117), UIID!$B$2:$B999&amp;UIID!$D$2:$D999&amp;UIID!$G$2:$G999&amp;UIID!$H$2:$H999, 0),), "Not Found")</f>
        <v>Not Found</v>
      </c>
      <c r="G117" s="703" t="s">
        <v>842</v>
      </c>
      <c r="H117" s="703"/>
      <c r="I117" s="703"/>
      <c r="J117" s="703" t="s">
        <v>843</v>
      </c>
      <c r="K117" s="703"/>
      <c r="L117" s="703"/>
      <c r="M117" s="703" t="s">
        <v>844</v>
      </c>
      <c r="N117" s="703"/>
      <c r="O117" s="703" t="s">
        <v>15</v>
      </c>
      <c r="P117" s="703" t="s">
        <v>16</v>
      </c>
      <c r="Q117" s="703"/>
      <c r="R117" s="703" t="s">
        <v>21</v>
      </c>
      <c r="S117" s="703" t="s">
        <v>3006</v>
      </c>
      <c r="T117" s="703"/>
      <c r="U117" s="703" t="s">
        <v>845</v>
      </c>
      <c r="V117" s="703"/>
      <c r="W117" s="703"/>
      <c r="X117" s="703" t="s">
        <v>22</v>
      </c>
      <c r="Y117" s="703" t="s">
        <v>506</v>
      </c>
      <c r="Z117" s="703" t="s">
        <v>846</v>
      </c>
      <c r="AA117" s="704">
        <v>43003</v>
      </c>
      <c r="AB117" s="429"/>
      <c r="AC117" s="703" t="s">
        <v>4158</v>
      </c>
      <c r="AD117" s="703"/>
      <c r="AE117" s="703" t="s">
        <v>4159</v>
      </c>
      <c r="AF117" s="703"/>
      <c r="AG117" s="703" t="s">
        <v>7104</v>
      </c>
      <c r="AH117" s="703" t="s">
        <v>9133</v>
      </c>
      <c r="AI117" s="704">
        <v>43696</v>
      </c>
      <c r="AJ117" s="703"/>
      <c r="AK117" s="703"/>
      <c r="AL117" s="703"/>
      <c r="AM117" s="703" t="s">
        <v>2297</v>
      </c>
      <c r="AN117" s="703"/>
      <c r="AO117" s="703"/>
      <c r="AP117" s="703"/>
      <c r="AQ117" s="703"/>
      <c r="AR117" s="703"/>
      <c r="AS117" s="703"/>
      <c r="AT117" s="703"/>
      <c r="AU117" s="703"/>
      <c r="AV117" s="703"/>
      <c r="AW117" s="703"/>
      <c r="AX117" s="703"/>
      <c r="AY117" s="703"/>
      <c r="AZ117" s="703"/>
      <c r="BA117" s="703"/>
      <c r="BB117" s="703"/>
      <c r="BC117" s="703"/>
      <c r="BD117" s="703"/>
      <c r="BE117" s="703"/>
      <c r="BF117" s="703"/>
      <c r="BG117" s="703"/>
      <c r="BH117" s="703"/>
      <c r="BI117" s="703"/>
      <c r="BJ117" s="703"/>
      <c r="BK117" s="703"/>
      <c r="BL117" s="703"/>
      <c r="BM117" s="703"/>
      <c r="BN117" s="703"/>
      <c r="BO117" s="703"/>
      <c r="BP117" s="703"/>
      <c r="BQ117" s="703"/>
      <c r="BR117" s="703"/>
      <c r="BS117" s="416" t="b">
        <v>0</v>
      </c>
      <c r="BT117" s="703" t="s">
        <v>2306</v>
      </c>
      <c r="BU117" s="703">
        <v>2023</v>
      </c>
      <c r="BV117" s="706">
        <v>44951</v>
      </c>
      <c r="BW117" s="703" t="s">
        <v>2323</v>
      </c>
      <c r="BX117" s="707" t="s">
        <v>8996</v>
      </c>
      <c r="BY117" s="708"/>
      <c r="BZ117" s="709"/>
      <c r="CA117" s="422"/>
      <c r="CB117" s="730"/>
      <c r="CC117" s="730"/>
      <c r="CD117" s="422"/>
      <c r="CE117" s="730"/>
      <c r="CF117" s="708"/>
      <c r="CG117" s="709"/>
      <c r="CH117" s="890"/>
      <c r="CI117" s="710">
        <f t="shared" si="0"/>
        <v>0</v>
      </c>
      <c r="CJ117" s="710">
        <f t="shared" si="1"/>
        <v>0</v>
      </c>
      <c r="CK117" s="710">
        <f t="shared" si="2"/>
        <v>0</v>
      </c>
      <c r="CL117" s="710">
        <f t="shared" si="3"/>
        <v>0</v>
      </c>
      <c r="CM117" s="709" t="b">
        <f t="shared" si="4"/>
        <v>0</v>
      </c>
    </row>
    <row r="118" spans="1:91" ht="15.75" customHeight="1">
      <c r="A118" s="703" t="s">
        <v>10</v>
      </c>
      <c r="B118" s="703" t="s">
        <v>11</v>
      </c>
      <c r="C118" s="703" t="s">
        <v>176</v>
      </c>
      <c r="D118" s="703" t="s">
        <v>3759</v>
      </c>
      <c r="E118" s="703" t="s">
        <v>3756</v>
      </c>
      <c r="F118" s="315" t="str">
        <f t="array" ref="F118">IFERROR(INDEX(UIID!$K$2:$K999, MATCH(CONCATENATE(B118,D118,G118,J118), UIID!$B$2:$B999&amp;UIID!$D$2:$D999&amp;UIID!$G$2:$G999&amp;UIID!$H$2:$H999, 0),), "Not Found")</f>
        <v>Not Found</v>
      </c>
      <c r="G118" s="703" t="s">
        <v>847</v>
      </c>
      <c r="H118" s="703"/>
      <c r="I118" s="703"/>
      <c r="J118" s="703" t="s">
        <v>848</v>
      </c>
      <c r="K118" s="703"/>
      <c r="L118" s="703"/>
      <c r="M118" s="703" t="s">
        <v>396</v>
      </c>
      <c r="N118" s="703"/>
      <c r="O118" s="703" t="s">
        <v>15</v>
      </c>
      <c r="P118" s="703" t="s">
        <v>16</v>
      </c>
      <c r="Q118" s="703"/>
      <c r="R118" s="703" t="s">
        <v>21</v>
      </c>
      <c r="S118" s="703" t="s">
        <v>3006</v>
      </c>
      <c r="T118" s="703"/>
      <c r="U118" s="703" t="s">
        <v>180</v>
      </c>
      <c r="V118" s="703"/>
      <c r="W118" s="703"/>
      <c r="X118" s="703" t="s">
        <v>22</v>
      </c>
      <c r="Y118" s="703" t="s">
        <v>560</v>
      </c>
      <c r="Z118" s="703" t="s">
        <v>849</v>
      </c>
      <c r="AA118" s="704">
        <v>42660</v>
      </c>
      <c r="AB118" s="429"/>
      <c r="AC118" s="703" t="s">
        <v>4158</v>
      </c>
      <c r="AD118" s="703"/>
      <c r="AE118" s="703" t="s">
        <v>4159</v>
      </c>
      <c r="AF118" s="703"/>
      <c r="AG118" s="703" t="s">
        <v>4283</v>
      </c>
      <c r="AH118" s="703" t="s">
        <v>4283</v>
      </c>
      <c r="AI118" s="703" t="s">
        <v>4283</v>
      </c>
      <c r="AJ118" s="703"/>
      <c r="AK118" s="703"/>
      <c r="AL118" s="703"/>
      <c r="AM118" s="703" t="s">
        <v>129</v>
      </c>
      <c r="AN118" s="703"/>
      <c r="AO118" s="703"/>
      <c r="AP118" s="703"/>
      <c r="AQ118" s="703"/>
      <c r="AR118" s="703"/>
      <c r="AS118" s="703"/>
      <c r="AT118" s="703"/>
      <c r="AU118" s="703"/>
      <c r="AV118" s="703"/>
      <c r="AW118" s="703"/>
      <c r="AX118" s="703"/>
      <c r="AY118" s="703"/>
      <c r="AZ118" s="703"/>
      <c r="BA118" s="703"/>
      <c r="BB118" s="703"/>
      <c r="BC118" s="703"/>
      <c r="BD118" s="703"/>
      <c r="BE118" s="703"/>
      <c r="BF118" s="703"/>
      <c r="BG118" s="703"/>
      <c r="BH118" s="703"/>
      <c r="BI118" s="703"/>
      <c r="BJ118" s="703"/>
      <c r="BK118" s="703"/>
      <c r="BL118" s="703"/>
      <c r="BM118" s="703"/>
      <c r="BN118" s="703"/>
      <c r="BO118" s="703"/>
      <c r="BP118" s="703"/>
      <c r="BQ118" s="703"/>
      <c r="BR118" s="703"/>
      <c r="BS118" s="416" t="b">
        <v>0</v>
      </c>
      <c r="BT118" s="703" t="s">
        <v>2312</v>
      </c>
      <c r="BU118" s="703">
        <v>2024</v>
      </c>
      <c r="BV118" s="706">
        <v>45356</v>
      </c>
      <c r="BW118" s="703" t="s">
        <v>2323</v>
      </c>
      <c r="BX118" s="707"/>
      <c r="BY118" s="713"/>
      <c r="BZ118" s="709"/>
      <c r="CA118" s="714"/>
      <c r="CB118" s="730"/>
      <c r="CC118" s="730"/>
      <c r="CD118" s="714"/>
      <c r="CE118" s="730"/>
      <c r="CF118" s="713"/>
      <c r="CG118" s="709"/>
      <c r="CH118" s="890"/>
      <c r="CI118" s="710">
        <f t="shared" si="0"/>
        <v>0</v>
      </c>
      <c r="CJ118" s="710">
        <f t="shared" si="1"/>
        <v>0</v>
      </c>
      <c r="CK118" s="710">
        <f t="shared" si="2"/>
        <v>0</v>
      </c>
      <c r="CL118" s="710">
        <f t="shared" si="3"/>
        <v>0</v>
      </c>
      <c r="CM118" s="709" t="b">
        <f t="shared" si="4"/>
        <v>0</v>
      </c>
    </row>
    <row r="119" spans="1:91" ht="15.75" customHeight="1">
      <c r="A119" s="703" t="s">
        <v>10</v>
      </c>
      <c r="B119" s="703" t="s">
        <v>11</v>
      </c>
      <c r="C119" s="703" t="s">
        <v>310</v>
      </c>
      <c r="D119" s="703" t="s">
        <v>13</v>
      </c>
      <c r="E119" s="703" t="s">
        <v>28</v>
      </c>
      <c r="F119" s="315" t="str">
        <f t="array" ref="F119">IFERROR(INDEX(UIID!$K$2:$K999, MATCH(CONCATENATE(B119,D119,G119,J119), UIID!$B$2:$B999&amp;UIID!$D$2:$D999&amp;UIID!$G$2:$G999&amp;UIID!$H$2:$H999, 0),), "Not Found")</f>
        <v>Not Found</v>
      </c>
      <c r="G119" s="703" t="s">
        <v>1652</v>
      </c>
      <c r="H119" s="703"/>
      <c r="I119" s="703"/>
      <c r="J119" s="703" t="s">
        <v>1653</v>
      </c>
      <c r="K119" s="703"/>
      <c r="L119" s="703"/>
      <c r="M119" s="703" t="s">
        <v>1654</v>
      </c>
      <c r="N119" s="703"/>
      <c r="O119" s="703" t="s">
        <v>15</v>
      </c>
      <c r="P119" s="703" t="s">
        <v>16</v>
      </c>
      <c r="Q119" s="703"/>
      <c r="R119" s="703" t="s">
        <v>21</v>
      </c>
      <c r="S119" s="703" t="s">
        <v>3006</v>
      </c>
      <c r="T119" s="703"/>
      <c r="U119" s="703" t="s">
        <v>151</v>
      </c>
      <c r="V119" s="703"/>
      <c r="W119" s="703"/>
      <c r="X119" s="703" t="s">
        <v>22</v>
      </c>
      <c r="Y119" s="703" t="s">
        <v>1378</v>
      </c>
      <c r="Z119" s="703" t="s">
        <v>1655</v>
      </c>
      <c r="AA119" s="704">
        <v>43145</v>
      </c>
      <c r="AB119" s="429"/>
      <c r="AC119" s="703" t="s">
        <v>4158</v>
      </c>
      <c r="AD119" s="703"/>
      <c r="AE119" s="703" t="s">
        <v>4159</v>
      </c>
      <c r="AF119" s="703"/>
      <c r="AG119" s="703" t="s">
        <v>9134</v>
      </c>
      <c r="AH119" s="703" t="s">
        <v>9135</v>
      </c>
      <c r="AI119" s="703" t="s">
        <v>9136</v>
      </c>
      <c r="AJ119" s="703"/>
      <c r="AK119" s="703"/>
      <c r="AL119" s="703"/>
      <c r="AM119" s="703"/>
      <c r="AN119" s="703"/>
      <c r="AO119" s="703"/>
      <c r="AP119" s="703"/>
      <c r="AQ119" s="703"/>
      <c r="AR119" s="703"/>
      <c r="AS119" s="703"/>
      <c r="AT119" s="703"/>
      <c r="AU119" s="703"/>
      <c r="AV119" s="703"/>
      <c r="AW119" s="703"/>
      <c r="AX119" s="703"/>
      <c r="AY119" s="703"/>
      <c r="AZ119" s="703"/>
      <c r="BA119" s="703"/>
      <c r="BB119" s="703"/>
      <c r="BC119" s="703"/>
      <c r="BD119" s="703"/>
      <c r="BE119" s="703"/>
      <c r="BF119" s="703"/>
      <c r="BG119" s="703"/>
      <c r="BH119" s="703"/>
      <c r="BI119" s="703"/>
      <c r="BJ119" s="703"/>
      <c r="BK119" s="703"/>
      <c r="BL119" s="703"/>
      <c r="BM119" s="703"/>
      <c r="BN119" s="703"/>
      <c r="BO119" s="703"/>
      <c r="BP119" s="703"/>
      <c r="BQ119" s="703"/>
      <c r="BR119" s="703"/>
      <c r="BS119" s="416" t="b">
        <v>0</v>
      </c>
      <c r="BT119" s="703" t="s">
        <v>2322</v>
      </c>
      <c r="BU119" s="703">
        <v>2023</v>
      </c>
      <c r="BV119" s="706"/>
      <c r="BW119" s="703" t="s">
        <v>2323</v>
      </c>
      <c r="BX119" s="707" t="s">
        <v>9137</v>
      </c>
      <c r="BY119" s="708"/>
      <c r="BZ119" s="709"/>
      <c r="CA119" s="422"/>
      <c r="CB119" s="730"/>
      <c r="CC119" s="730"/>
      <c r="CD119" s="422"/>
      <c r="CE119" s="730"/>
      <c r="CF119" s="708"/>
      <c r="CG119" s="709"/>
      <c r="CH119" s="890"/>
      <c r="CI119" s="710">
        <f t="shared" si="0"/>
        <v>0</v>
      </c>
      <c r="CJ119" s="710">
        <f t="shared" si="1"/>
        <v>0</v>
      </c>
      <c r="CK119" s="710">
        <f t="shared" si="2"/>
        <v>0</v>
      </c>
      <c r="CL119" s="710">
        <f t="shared" si="3"/>
        <v>0</v>
      </c>
      <c r="CM119" s="709" t="b">
        <f t="shared" si="4"/>
        <v>0</v>
      </c>
    </row>
    <row r="120" spans="1:91" ht="15.75" customHeight="1">
      <c r="A120" s="703" t="s">
        <v>10</v>
      </c>
      <c r="B120" s="703" t="s">
        <v>11</v>
      </c>
      <c r="C120" s="703" t="s">
        <v>12</v>
      </c>
      <c r="D120" s="703" t="s">
        <v>13</v>
      </c>
      <c r="E120" s="703" t="s">
        <v>28</v>
      </c>
      <c r="F120" s="315" t="str">
        <f t="array" ref="F120">IFERROR(INDEX(UIID!$K$2:$K999, MATCH(CONCATENATE(B120,D120,G120,J120), UIID!$B$2:$B999&amp;UIID!$D$2:$D999&amp;UIID!$G$2:$G999&amp;UIID!$H$2:$H999, 0),), "Not Found")</f>
        <v>Not Found</v>
      </c>
      <c r="G120" s="703" t="s">
        <v>368</v>
      </c>
      <c r="H120" s="703"/>
      <c r="I120" s="703"/>
      <c r="J120" s="703" t="s">
        <v>369</v>
      </c>
      <c r="K120" s="703"/>
      <c r="L120" s="703"/>
      <c r="M120" s="703" t="s">
        <v>370</v>
      </c>
      <c r="N120" s="703"/>
      <c r="O120" s="703" t="s">
        <v>15</v>
      </c>
      <c r="P120" s="703" t="s">
        <v>16</v>
      </c>
      <c r="Q120" s="703"/>
      <c r="R120" s="703" t="s">
        <v>21</v>
      </c>
      <c r="S120" s="703" t="s">
        <v>3006</v>
      </c>
      <c r="T120" s="703"/>
      <c r="U120" s="703" t="s">
        <v>371</v>
      </c>
      <c r="V120" s="703"/>
      <c r="W120" s="703"/>
      <c r="X120" s="703" t="s">
        <v>22</v>
      </c>
      <c r="Y120" s="703" t="s">
        <v>372</v>
      </c>
      <c r="Z120" s="703" t="s">
        <v>373</v>
      </c>
      <c r="AA120" s="704">
        <v>42417</v>
      </c>
      <c r="AB120" s="429"/>
      <c r="AC120" s="703" t="s">
        <v>4158</v>
      </c>
      <c r="AD120" s="703"/>
      <c r="AE120" s="703" t="s">
        <v>4159</v>
      </c>
      <c r="AF120" s="703"/>
      <c r="AG120" s="703" t="s">
        <v>4283</v>
      </c>
      <c r="AH120" s="703" t="s">
        <v>4283</v>
      </c>
      <c r="AI120" s="703" t="s">
        <v>4283</v>
      </c>
      <c r="AJ120" s="703"/>
      <c r="AK120" s="703"/>
      <c r="AL120" s="703"/>
      <c r="AM120" s="703" t="s">
        <v>8929</v>
      </c>
      <c r="AN120" s="703"/>
      <c r="AO120" s="703"/>
      <c r="AP120" s="703"/>
      <c r="AQ120" s="703"/>
      <c r="AR120" s="703"/>
      <c r="AS120" s="703"/>
      <c r="AT120" s="703"/>
      <c r="AU120" s="703"/>
      <c r="AV120" s="703"/>
      <c r="AW120" s="703"/>
      <c r="AX120" s="703"/>
      <c r="AY120" s="703"/>
      <c r="AZ120" s="703"/>
      <c r="BA120" s="703"/>
      <c r="BB120" s="703"/>
      <c r="BC120" s="703"/>
      <c r="BD120" s="703"/>
      <c r="BE120" s="703"/>
      <c r="BF120" s="703"/>
      <c r="BG120" s="703"/>
      <c r="BH120" s="703"/>
      <c r="BI120" s="703"/>
      <c r="BJ120" s="703"/>
      <c r="BK120" s="703"/>
      <c r="BL120" s="703"/>
      <c r="BM120" s="703"/>
      <c r="BN120" s="703"/>
      <c r="BO120" s="703"/>
      <c r="BP120" s="703"/>
      <c r="BQ120" s="703"/>
      <c r="BR120" s="703"/>
      <c r="BS120" s="416" t="b">
        <v>0</v>
      </c>
      <c r="BT120" s="703" t="s">
        <v>2306</v>
      </c>
      <c r="BU120" s="703">
        <v>2023</v>
      </c>
      <c r="BV120" s="706">
        <v>44957</v>
      </c>
      <c r="BW120" s="703" t="s">
        <v>2323</v>
      </c>
      <c r="BX120" s="707" t="s">
        <v>9146</v>
      </c>
      <c r="BY120" s="708"/>
      <c r="BZ120" s="709"/>
      <c r="CA120" s="422"/>
      <c r="CB120" s="730"/>
      <c r="CC120" s="730"/>
      <c r="CD120" s="422"/>
      <c r="CE120" s="730"/>
      <c r="CF120" s="708"/>
      <c r="CG120" s="709"/>
      <c r="CH120" s="890"/>
      <c r="CI120" s="710">
        <f t="shared" si="0"/>
        <v>0</v>
      </c>
      <c r="CJ120" s="710">
        <f t="shared" si="1"/>
        <v>0</v>
      </c>
      <c r="CK120" s="710">
        <f t="shared" si="2"/>
        <v>0</v>
      </c>
      <c r="CL120" s="710">
        <f t="shared" si="3"/>
        <v>0</v>
      </c>
      <c r="CM120" s="709" t="b">
        <f t="shared" si="4"/>
        <v>0</v>
      </c>
    </row>
    <row r="121" spans="1:91" ht="15.75" customHeight="1">
      <c r="A121" s="703" t="s">
        <v>10</v>
      </c>
      <c r="B121" s="703" t="s">
        <v>11</v>
      </c>
      <c r="C121" s="703" t="s">
        <v>28</v>
      </c>
      <c r="D121" s="703" t="s">
        <v>13</v>
      </c>
      <c r="E121" s="703" t="s">
        <v>3756</v>
      </c>
      <c r="F121" s="891" t="str">
        <f t="array" ref="F121">IFERROR(INDEX(UIID!$K$2:$K999, MATCH(CONCATENATE(B121,D121,G121,J121), UIID!$B$2:$B999&amp;UIID!$D$2:$D999&amp;UIID!$G$2:$G999&amp;UIID!$H$2:$H999, 0),), "Not Found")</f>
        <v>0722-0122</v>
      </c>
      <c r="G121" s="703" t="s">
        <v>368</v>
      </c>
      <c r="H121" s="703"/>
      <c r="I121" s="703" t="s">
        <v>10226</v>
      </c>
      <c r="J121" s="703" t="s">
        <v>3836</v>
      </c>
      <c r="K121" s="900">
        <v>10.325951</v>
      </c>
      <c r="L121" s="900">
        <v>123.9323</v>
      </c>
      <c r="M121" s="703" t="s">
        <v>375</v>
      </c>
      <c r="N121" s="703" t="s">
        <v>9147</v>
      </c>
      <c r="O121" s="703" t="s">
        <v>15</v>
      </c>
      <c r="P121" s="703" t="s">
        <v>16</v>
      </c>
      <c r="Q121" s="703" t="s">
        <v>4156</v>
      </c>
      <c r="R121" s="703" t="s">
        <v>21</v>
      </c>
      <c r="S121" s="703" t="s">
        <v>3006</v>
      </c>
      <c r="T121" s="703"/>
      <c r="U121" s="703" t="s">
        <v>376</v>
      </c>
      <c r="V121" s="892" t="s">
        <v>10227</v>
      </c>
      <c r="W121" s="703"/>
      <c r="X121" s="703" t="s">
        <v>22</v>
      </c>
      <c r="Y121" s="703" t="s">
        <v>355</v>
      </c>
      <c r="Z121" s="703" t="s">
        <v>377</v>
      </c>
      <c r="AA121" s="704">
        <v>45288</v>
      </c>
      <c r="AB121" s="704">
        <v>47116</v>
      </c>
      <c r="AC121" s="703" t="s">
        <v>4158</v>
      </c>
      <c r="AD121" s="703"/>
      <c r="AE121" s="703" t="s">
        <v>4159</v>
      </c>
      <c r="AF121" s="703"/>
      <c r="AG121" s="703" t="s">
        <v>6005</v>
      </c>
      <c r="AH121" s="703" t="s">
        <v>9148</v>
      </c>
      <c r="AI121" s="704">
        <v>44835</v>
      </c>
      <c r="AJ121" s="703"/>
      <c r="AK121" s="703"/>
      <c r="AL121" s="705">
        <v>45610</v>
      </c>
      <c r="AM121" s="703" t="s">
        <v>8675</v>
      </c>
      <c r="AN121" s="703"/>
      <c r="AO121" s="703"/>
      <c r="AP121" s="703"/>
      <c r="AQ121" s="703"/>
      <c r="AR121" s="703"/>
      <c r="AS121" s="703"/>
      <c r="AT121" s="703"/>
      <c r="AU121" s="703"/>
      <c r="AV121" s="703"/>
      <c r="AW121" s="703"/>
      <c r="AX121" s="703"/>
      <c r="AY121" s="703"/>
      <c r="AZ121" s="703"/>
      <c r="BA121" s="703"/>
      <c r="BB121" s="703"/>
      <c r="BC121" s="703"/>
      <c r="BD121" s="703"/>
      <c r="BE121" s="703"/>
      <c r="BF121" s="703"/>
      <c r="BG121" s="703"/>
      <c r="BH121" s="703"/>
      <c r="BI121" s="703"/>
      <c r="BJ121" s="703"/>
      <c r="BK121" s="703"/>
      <c r="BL121" s="703"/>
      <c r="BM121" s="703"/>
      <c r="BN121" s="703"/>
      <c r="BO121" s="703"/>
      <c r="BP121" s="703"/>
      <c r="BQ121" s="703"/>
      <c r="BR121" s="703"/>
      <c r="BS121" s="894" t="b">
        <v>0</v>
      </c>
      <c r="BT121" s="703" t="s">
        <v>2333</v>
      </c>
      <c r="BU121" s="703">
        <v>2024</v>
      </c>
      <c r="BV121" s="706">
        <v>45610</v>
      </c>
      <c r="BW121" s="703" t="s">
        <v>2323</v>
      </c>
      <c r="BX121" s="707" t="s">
        <v>10228</v>
      </c>
      <c r="BY121" s="713"/>
      <c r="BZ121" s="709"/>
      <c r="CA121" s="714"/>
      <c r="CB121" s="730"/>
      <c r="CC121" s="730"/>
      <c r="CD121" s="714"/>
      <c r="CE121" s="730"/>
      <c r="CF121" s="713"/>
      <c r="CG121" s="709"/>
      <c r="CH121" s="704">
        <v>42893</v>
      </c>
      <c r="CI121" s="710">
        <f t="shared" si="0"/>
        <v>0</v>
      </c>
      <c r="CJ121" s="710">
        <f t="shared" si="1"/>
        <v>0</v>
      </c>
      <c r="CK121" s="710">
        <f t="shared" si="2"/>
        <v>0</v>
      </c>
      <c r="CL121" s="710">
        <f t="shared" si="3"/>
        <v>0</v>
      </c>
      <c r="CM121" s="709" t="b">
        <f t="shared" si="4"/>
        <v>0</v>
      </c>
    </row>
    <row r="122" spans="1:91" ht="15.75" customHeight="1">
      <c r="A122" s="703" t="s">
        <v>10</v>
      </c>
      <c r="B122" s="703" t="s">
        <v>11</v>
      </c>
      <c r="C122" s="703" t="s">
        <v>12</v>
      </c>
      <c r="D122" s="703" t="s">
        <v>13</v>
      </c>
      <c r="E122" s="703" t="s">
        <v>3756</v>
      </c>
      <c r="F122" s="315" t="str">
        <f t="array" ref="F122">IFERROR(INDEX(UIID!$K$2:$K999, MATCH(CONCATENATE(B122,D122,G122,J122), UIID!$B$2:$B999&amp;UIID!$D$2:$D999&amp;UIID!$G$2:$G999&amp;UIID!$H$2:$H999, 0),), "Not Found")</f>
        <v>Not Found</v>
      </c>
      <c r="G122" s="703" t="s">
        <v>359</v>
      </c>
      <c r="H122" s="703"/>
      <c r="I122" s="703"/>
      <c r="J122" s="703" t="s">
        <v>360</v>
      </c>
      <c r="K122" s="703"/>
      <c r="L122" s="703"/>
      <c r="M122" s="703" t="s">
        <v>361</v>
      </c>
      <c r="N122" s="703"/>
      <c r="O122" s="703" t="s">
        <v>15</v>
      </c>
      <c r="P122" s="703" t="s">
        <v>16</v>
      </c>
      <c r="Q122" s="703"/>
      <c r="R122" s="703" t="s">
        <v>35</v>
      </c>
      <c r="S122" s="703" t="s">
        <v>8666</v>
      </c>
      <c r="T122" s="703" t="s">
        <v>228</v>
      </c>
      <c r="U122" s="703"/>
      <c r="V122" s="703"/>
      <c r="W122" s="703"/>
      <c r="X122" s="703" t="s">
        <v>4157</v>
      </c>
      <c r="Y122" s="703" t="s">
        <v>362</v>
      </c>
      <c r="Z122" s="703" t="s">
        <v>363</v>
      </c>
      <c r="AA122" s="704">
        <v>43378</v>
      </c>
      <c r="AB122" s="429"/>
      <c r="AC122" s="703" t="s">
        <v>4158</v>
      </c>
      <c r="AD122" s="703"/>
      <c r="AE122" s="703" t="s">
        <v>4159</v>
      </c>
      <c r="AF122" s="703"/>
      <c r="AG122" s="703" t="s">
        <v>9150</v>
      </c>
      <c r="AH122" s="703" t="s">
        <v>9151</v>
      </c>
      <c r="AI122" s="712">
        <v>47216</v>
      </c>
      <c r="AJ122" s="703"/>
      <c r="AK122" s="703"/>
      <c r="AL122" s="703"/>
      <c r="AM122" s="703" t="s">
        <v>2297</v>
      </c>
      <c r="AN122" s="703"/>
      <c r="AO122" s="703"/>
      <c r="AP122" s="703"/>
      <c r="AQ122" s="703"/>
      <c r="AR122" s="703"/>
      <c r="AS122" s="703"/>
      <c r="AT122" s="703"/>
      <c r="AU122" s="703"/>
      <c r="AV122" s="703"/>
      <c r="AW122" s="703"/>
      <c r="AX122" s="703"/>
      <c r="AY122" s="703"/>
      <c r="AZ122" s="703"/>
      <c r="BA122" s="703"/>
      <c r="BB122" s="703"/>
      <c r="BC122" s="703"/>
      <c r="BD122" s="703"/>
      <c r="BE122" s="703"/>
      <c r="BF122" s="703"/>
      <c r="BG122" s="703"/>
      <c r="BH122" s="703"/>
      <c r="BI122" s="703"/>
      <c r="BJ122" s="703"/>
      <c r="BK122" s="703"/>
      <c r="BL122" s="703"/>
      <c r="BM122" s="703"/>
      <c r="BN122" s="703"/>
      <c r="BO122" s="703"/>
      <c r="BP122" s="703"/>
      <c r="BQ122" s="703"/>
      <c r="BR122" s="703"/>
      <c r="BS122" s="416" t="b">
        <v>0</v>
      </c>
      <c r="BT122" s="703" t="s">
        <v>2335</v>
      </c>
      <c r="BU122" s="703">
        <v>2023</v>
      </c>
      <c r="BV122" s="706">
        <v>45289</v>
      </c>
      <c r="BW122" s="703" t="s">
        <v>2323</v>
      </c>
      <c r="BX122" s="707"/>
      <c r="BY122" s="708"/>
      <c r="BZ122" s="709"/>
      <c r="CA122" s="422"/>
      <c r="CB122" s="730"/>
      <c r="CC122" s="730"/>
      <c r="CD122" s="422"/>
      <c r="CE122" s="730"/>
      <c r="CF122" s="708"/>
      <c r="CG122" s="709"/>
      <c r="CH122" s="890"/>
      <c r="CI122" s="710">
        <f t="shared" si="0"/>
        <v>0</v>
      </c>
      <c r="CJ122" s="710">
        <f t="shared" si="1"/>
        <v>0</v>
      </c>
      <c r="CK122" s="710">
        <f t="shared" si="2"/>
        <v>0</v>
      </c>
      <c r="CL122" s="710">
        <f t="shared" si="3"/>
        <v>0</v>
      </c>
      <c r="CM122" s="709" t="b">
        <f t="shared" si="4"/>
        <v>0</v>
      </c>
    </row>
    <row r="123" spans="1:91" ht="15.75" customHeight="1">
      <c r="A123" s="703" t="s">
        <v>10</v>
      </c>
      <c r="B123" s="703" t="s">
        <v>11</v>
      </c>
      <c r="C123" s="703" t="s">
        <v>12</v>
      </c>
      <c r="D123" s="703" t="s">
        <v>13</v>
      </c>
      <c r="E123" s="703" t="s">
        <v>3756</v>
      </c>
      <c r="F123" s="315" t="str">
        <f t="array" ref="F123">IFERROR(INDEX(UIID!$K$2:$K999, MATCH(CONCATENATE(B123,D123,G123,J123), UIID!$B$2:$B999&amp;UIID!$D$2:$D999&amp;UIID!$G$2:$G999&amp;UIID!$H$2:$H999, 0),), "Not Found")</f>
        <v>Not Found</v>
      </c>
      <c r="G123" s="703" t="s">
        <v>359</v>
      </c>
      <c r="H123" s="703"/>
      <c r="I123" s="703"/>
      <c r="J123" s="703" t="s">
        <v>360</v>
      </c>
      <c r="K123" s="703"/>
      <c r="L123" s="703"/>
      <c r="M123" s="703" t="s">
        <v>361</v>
      </c>
      <c r="N123" s="703"/>
      <c r="O123" s="703" t="s">
        <v>15</v>
      </c>
      <c r="P123" s="703" t="s">
        <v>16</v>
      </c>
      <c r="Q123" s="703"/>
      <c r="R123" s="703" t="s">
        <v>35</v>
      </c>
      <c r="S123" s="703" t="s">
        <v>2230</v>
      </c>
      <c r="T123" s="703" t="s">
        <v>161</v>
      </c>
      <c r="U123" s="703"/>
      <c r="V123" s="703"/>
      <c r="W123" s="703"/>
      <c r="X123" s="703" t="s">
        <v>4157</v>
      </c>
      <c r="Y123" s="703" t="s">
        <v>364</v>
      </c>
      <c r="Z123" s="703" t="s">
        <v>365</v>
      </c>
      <c r="AA123" s="704">
        <v>43378</v>
      </c>
      <c r="AB123" s="429"/>
      <c r="AC123" s="703" t="s">
        <v>4158</v>
      </c>
      <c r="AD123" s="703"/>
      <c r="AE123" s="703" t="s">
        <v>4159</v>
      </c>
      <c r="AF123" s="703"/>
      <c r="AG123" s="703" t="s">
        <v>9152</v>
      </c>
      <c r="AH123" s="703" t="s">
        <v>9153</v>
      </c>
      <c r="AI123" s="712">
        <v>44143</v>
      </c>
      <c r="AJ123" s="703"/>
      <c r="AK123" s="703"/>
      <c r="AL123" s="703"/>
      <c r="AM123" s="703" t="s">
        <v>2297</v>
      </c>
      <c r="AN123" s="703"/>
      <c r="AO123" s="703"/>
      <c r="AP123" s="703"/>
      <c r="AQ123" s="703"/>
      <c r="AR123" s="703"/>
      <c r="AS123" s="703"/>
      <c r="AT123" s="703"/>
      <c r="AU123" s="703"/>
      <c r="AV123" s="703"/>
      <c r="AW123" s="703"/>
      <c r="AX123" s="703"/>
      <c r="AY123" s="703"/>
      <c r="AZ123" s="703"/>
      <c r="BA123" s="703"/>
      <c r="BB123" s="703"/>
      <c r="BC123" s="703"/>
      <c r="BD123" s="703"/>
      <c r="BE123" s="703"/>
      <c r="BF123" s="703"/>
      <c r="BG123" s="703"/>
      <c r="BH123" s="703"/>
      <c r="BI123" s="703"/>
      <c r="BJ123" s="703"/>
      <c r="BK123" s="703"/>
      <c r="BL123" s="703"/>
      <c r="BM123" s="703"/>
      <c r="BN123" s="703"/>
      <c r="BO123" s="703"/>
      <c r="BP123" s="703"/>
      <c r="BQ123" s="703"/>
      <c r="BR123" s="703"/>
      <c r="BS123" s="416" t="b">
        <v>0</v>
      </c>
      <c r="BT123" s="703" t="s">
        <v>2335</v>
      </c>
      <c r="BU123" s="703">
        <v>2023</v>
      </c>
      <c r="BV123" s="706">
        <v>45289</v>
      </c>
      <c r="BW123" s="703" t="s">
        <v>2323</v>
      </c>
      <c r="BX123" s="707"/>
      <c r="BY123" s="708"/>
      <c r="BZ123" s="709"/>
      <c r="CA123" s="422"/>
      <c r="CB123" s="730"/>
      <c r="CC123" s="730"/>
      <c r="CD123" s="422"/>
      <c r="CE123" s="730"/>
      <c r="CF123" s="708"/>
      <c r="CG123" s="709"/>
      <c r="CH123" s="890"/>
      <c r="CI123" s="710">
        <f t="shared" si="0"/>
        <v>0</v>
      </c>
      <c r="CJ123" s="710">
        <f t="shared" si="1"/>
        <v>0</v>
      </c>
      <c r="CK123" s="710">
        <f t="shared" si="2"/>
        <v>0</v>
      </c>
      <c r="CL123" s="710">
        <f t="shared" si="3"/>
        <v>0</v>
      </c>
      <c r="CM123" s="709" t="b">
        <f t="shared" si="4"/>
        <v>0</v>
      </c>
    </row>
    <row r="124" spans="1:91" ht="15.75" customHeight="1">
      <c r="A124" s="703" t="s">
        <v>10</v>
      </c>
      <c r="B124" s="703" t="s">
        <v>11</v>
      </c>
      <c r="C124" s="703" t="s">
        <v>12</v>
      </c>
      <c r="D124" s="703" t="s">
        <v>13</v>
      </c>
      <c r="E124" s="703" t="s">
        <v>3756</v>
      </c>
      <c r="F124" s="315" t="str">
        <f t="array" ref="F124">IFERROR(INDEX(UIID!$K$2:$K999, MATCH(CONCATENATE(B124,D124,G124,J124), UIID!$B$2:$B999&amp;UIID!$D$2:$D999&amp;UIID!$G$2:$G999&amp;UIID!$H$2:$H999, 0),), "Not Found")</f>
        <v>Not Found</v>
      </c>
      <c r="G124" s="703" t="s">
        <v>359</v>
      </c>
      <c r="H124" s="703"/>
      <c r="I124" s="703"/>
      <c r="J124" s="703" t="s">
        <v>360</v>
      </c>
      <c r="K124" s="703"/>
      <c r="L124" s="703"/>
      <c r="M124" s="703" t="s">
        <v>361</v>
      </c>
      <c r="N124" s="703"/>
      <c r="O124" s="703" t="s">
        <v>15</v>
      </c>
      <c r="P124" s="703" t="s">
        <v>16</v>
      </c>
      <c r="Q124" s="703"/>
      <c r="R124" s="703" t="s">
        <v>35</v>
      </c>
      <c r="S124" s="703" t="s">
        <v>272</v>
      </c>
      <c r="T124" s="703" t="s">
        <v>2649</v>
      </c>
      <c r="U124" s="703"/>
      <c r="V124" s="703"/>
      <c r="W124" s="703"/>
      <c r="X124" s="703" t="s">
        <v>4306</v>
      </c>
      <c r="Y124" s="703" t="s">
        <v>366</v>
      </c>
      <c r="Z124" s="703" t="s">
        <v>367</v>
      </c>
      <c r="AA124" s="704">
        <v>42618</v>
      </c>
      <c r="AB124" s="429"/>
      <c r="AC124" s="703" t="s">
        <v>4158</v>
      </c>
      <c r="AD124" s="703"/>
      <c r="AE124" s="703" t="s">
        <v>4159</v>
      </c>
      <c r="AF124" s="703"/>
      <c r="AG124" s="703" t="s">
        <v>4283</v>
      </c>
      <c r="AH124" s="703" t="s">
        <v>4283</v>
      </c>
      <c r="AI124" s="703" t="s">
        <v>4283</v>
      </c>
      <c r="AJ124" s="703"/>
      <c r="AK124" s="703"/>
      <c r="AL124" s="703"/>
      <c r="AM124" s="703" t="s">
        <v>2297</v>
      </c>
      <c r="AN124" s="703"/>
      <c r="AO124" s="703"/>
      <c r="AP124" s="703"/>
      <c r="AQ124" s="703"/>
      <c r="AR124" s="703"/>
      <c r="AS124" s="703"/>
      <c r="AT124" s="703"/>
      <c r="AU124" s="703"/>
      <c r="AV124" s="703"/>
      <c r="AW124" s="703"/>
      <c r="AX124" s="703"/>
      <c r="AY124" s="703"/>
      <c r="AZ124" s="703"/>
      <c r="BA124" s="703"/>
      <c r="BB124" s="703"/>
      <c r="BC124" s="703"/>
      <c r="BD124" s="703"/>
      <c r="BE124" s="703"/>
      <c r="BF124" s="703"/>
      <c r="BG124" s="703"/>
      <c r="BH124" s="703"/>
      <c r="BI124" s="703"/>
      <c r="BJ124" s="703"/>
      <c r="BK124" s="703"/>
      <c r="BL124" s="703"/>
      <c r="BM124" s="703"/>
      <c r="BN124" s="703"/>
      <c r="BO124" s="703"/>
      <c r="BP124" s="703"/>
      <c r="BQ124" s="703"/>
      <c r="BR124" s="703"/>
      <c r="BS124" s="416" t="b">
        <v>0</v>
      </c>
      <c r="BT124" s="703" t="s">
        <v>2335</v>
      </c>
      <c r="BU124" s="703">
        <v>2023</v>
      </c>
      <c r="BV124" s="706">
        <v>45289</v>
      </c>
      <c r="BW124" s="703" t="s">
        <v>2323</v>
      </c>
      <c r="BX124" s="707"/>
      <c r="BY124" s="708"/>
      <c r="BZ124" s="709"/>
      <c r="CA124" s="422"/>
      <c r="CB124" s="730"/>
      <c r="CC124" s="730"/>
      <c r="CD124" s="422"/>
      <c r="CE124" s="730"/>
      <c r="CF124" s="708"/>
      <c r="CG124" s="709"/>
      <c r="CH124" s="890"/>
      <c r="CI124" s="710">
        <f t="shared" si="0"/>
        <v>0</v>
      </c>
      <c r="CJ124" s="710">
        <f t="shared" si="1"/>
        <v>0</v>
      </c>
      <c r="CK124" s="710">
        <f t="shared" si="2"/>
        <v>0</v>
      </c>
      <c r="CL124" s="710">
        <f t="shared" si="3"/>
        <v>0</v>
      </c>
      <c r="CM124" s="709" t="b">
        <f t="shared" si="4"/>
        <v>0</v>
      </c>
    </row>
    <row r="125" spans="1:91" ht="15.75" customHeight="1">
      <c r="A125" s="703" t="s">
        <v>10</v>
      </c>
      <c r="B125" s="703" t="s">
        <v>11</v>
      </c>
      <c r="C125" s="703" t="s">
        <v>378</v>
      </c>
      <c r="D125" s="703" t="s">
        <v>374</v>
      </c>
      <c r="E125" s="703" t="s">
        <v>3756</v>
      </c>
      <c r="F125" s="315" t="str">
        <f t="array" ref="F125">IFERROR(INDEX(UIID!$K$2:$K999, MATCH(CONCATENATE(B125,D125,G125,J125), UIID!$B$2:$B999&amp;UIID!$D$2:$D999&amp;UIID!$G$2:$G999&amp;UIID!$H$2:$H999, 0),), "Not Found")</f>
        <v>Not Found</v>
      </c>
      <c r="G125" s="703" t="s">
        <v>866</v>
      </c>
      <c r="H125" s="703"/>
      <c r="I125" s="703"/>
      <c r="J125" s="703" t="s">
        <v>867</v>
      </c>
      <c r="K125" s="703"/>
      <c r="L125" s="703"/>
      <c r="M125" s="703" t="s">
        <v>868</v>
      </c>
      <c r="N125" s="703"/>
      <c r="O125" s="703" t="s">
        <v>15</v>
      </c>
      <c r="P125" s="703" t="s">
        <v>16</v>
      </c>
      <c r="Q125" s="703"/>
      <c r="R125" s="703" t="s">
        <v>35</v>
      </c>
      <c r="S125" s="703" t="s">
        <v>2222</v>
      </c>
      <c r="T125" s="703" t="s">
        <v>156</v>
      </c>
      <c r="U125" s="703"/>
      <c r="V125" s="703"/>
      <c r="W125" s="703"/>
      <c r="X125" s="703" t="s">
        <v>4164</v>
      </c>
      <c r="Y125" s="703" t="s">
        <v>591</v>
      </c>
      <c r="Z125" s="703" t="s">
        <v>869</v>
      </c>
      <c r="AA125" s="704">
        <v>42731</v>
      </c>
      <c r="AB125" s="429"/>
      <c r="AC125" s="703" t="s">
        <v>4158</v>
      </c>
      <c r="AD125" s="703"/>
      <c r="AE125" s="703" t="s">
        <v>4159</v>
      </c>
      <c r="AF125" s="703"/>
      <c r="AG125" s="703" t="s">
        <v>4283</v>
      </c>
      <c r="AH125" s="703" t="s">
        <v>4283</v>
      </c>
      <c r="AI125" s="703" t="s">
        <v>4283</v>
      </c>
      <c r="AJ125" s="703"/>
      <c r="AK125" s="703"/>
      <c r="AL125" s="703"/>
      <c r="AM125" s="703" t="s">
        <v>2297</v>
      </c>
      <c r="AN125" s="703"/>
      <c r="AO125" s="703"/>
      <c r="AP125" s="703"/>
      <c r="AQ125" s="703"/>
      <c r="AR125" s="703"/>
      <c r="AS125" s="703"/>
      <c r="AT125" s="703"/>
      <c r="AU125" s="703"/>
      <c r="AV125" s="703"/>
      <c r="AW125" s="703"/>
      <c r="AX125" s="703"/>
      <c r="AY125" s="703"/>
      <c r="AZ125" s="703"/>
      <c r="BA125" s="703"/>
      <c r="BB125" s="703"/>
      <c r="BC125" s="703"/>
      <c r="BD125" s="703"/>
      <c r="BE125" s="703"/>
      <c r="BF125" s="703"/>
      <c r="BG125" s="703"/>
      <c r="BH125" s="703"/>
      <c r="BI125" s="703"/>
      <c r="BJ125" s="703"/>
      <c r="BK125" s="703"/>
      <c r="BL125" s="703"/>
      <c r="BM125" s="703"/>
      <c r="BN125" s="703"/>
      <c r="BO125" s="703"/>
      <c r="BP125" s="703"/>
      <c r="BQ125" s="703"/>
      <c r="BR125" s="703"/>
      <c r="BS125" s="416" t="b">
        <v>0</v>
      </c>
      <c r="BT125" s="703" t="s">
        <v>2335</v>
      </c>
      <c r="BU125" s="703">
        <v>2023</v>
      </c>
      <c r="BV125" s="706">
        <v>45289</v>
      </c>
      <c r="BW125" s="703" t="s">
        <v>2323</v>
      </c>
      <c r="BX125" s="707"/>
      <c r="BY125" s="708"/>
      <c r="BZ125" s="709"/>
      <c r="CA125" s="422"/>
      <c r="CB125" s="730"/>
      <c r="CC125" s="730"/>
      <c r="CD125" s="422"/>
      <c r="CE125" s="730"/>
      <c r="CF125" s="708"/>
      <c r="CG125" s="709"/>
      <c r="CH125" s="890"/>
      <c r="CI125" s="710">
        <f t="shared" si="0"/>
        <v>0</v>
      </c>
      <c r="CJ125" s="710">
        <f t="shared" si="1"/>
        <v>0</v>
      </c>
      <c r="CK125" s="710">
        <f t="shared" si="2"/>
        <v>0</v>
      </c>
      <c r="CL125" s="710">
        <f t="shared" si="3"/>
        <v>0</v>
      </c>
      <c r="CM125" s="709" t="b">
        <f t="shared" si="4"/>
        <v>0</v>
      </c>
    </row>
    <row r="126" spans="1:91" ht="15.75" customHeight="1">
      <c r="A126" s="703" t="s">
        <v>10</v>
      </c>
      <c r="B126" s="703" t="s">
        <v>11</v>
      </c>
      <c r="C126" s="703" t="s">
        <v>378</v>
      </c>
      <c r="D126" s="703" t="s">
        <v>374</v>
      </c>
      <c r="E126" s="703" t="s">
        <v>3756</v>
      </c>
      <c r="F126" s="315" t="str">
        <f t="array" ref="F126">IFERROR(INDEX(UIID!$K$2:$K999, MATCH(CONCATENATE(B126,D126,G126,J126), UIID!$B$2:$B999&amp;UIID!$D$2:$D999&amp;UIID!$G$2:$G999&amp;UIID!$H$2:$H999, 0),), "Not Found")</f>
        <v>Not Found</v>
      </c>
      <c r="G126" s="703" t="s">
        <v>1390</v>
      </c>
      <c r="H126" s="703"/>
      <c r="I126" s="703"/>
      <c r="J126" s="703" t="s">
        <v>1391</v>
      </c>
      <c r="K126" s="703"/>
      <c r="L126" s="703"/>
      <c r="M126" s="703" t="s">
        <v>1392</v>
      </c>
      <c r="N126" s="703"/>
      <c r="O126" s="703" t="s">
        <v>15</v>
      </c>
      <c r="P126" s="703" t="s">
        <v>16</v>
      </c>
      <c r="Q126" s="703"/>
      <c r="R126" s="703" t="s">
        <v>21</v>
      </c>
      <c r="S126" s="703" t="s">
        <v>3006</v>
      </c>
      <c r="T126" s="703"/>
      <c r="U126" s="703" t="s">
        <v>1393</v>
      </c>
      <c r="V126" s="703"/>
      <c r="W126" s="703"/>
      <c r="X126" s="703" t="s">
        <v>22</v>
      </c>
      <c r="Y126" s="703" t="s">
        <v>631</v>
      </c>
      <c r="Z126" s="703">
        <v>1207020162</v>
      </c>
      <c r="AA126" s="704">
        <v>41222</v>
      </c>
      <c r="AB126" s="429"/>
      <c r="AC126" s="703" t="s">
        <v>4158</v>
      </c>
      <c r="AD126" s="703"/>
      <c r="AE126" s="703" t="s">
        <v>4159</v>
      </c>
      <c r="AF126" s="703"/>
      <c r="AG126" s="703" t="s">
        <v>4283</v>
      </c>
      <c r="AH126" s="703" t="s">
        <v>4283</v>
      </c>
      <c r="AI126" s="703" t="s">
        <v>4283</v>
      </c>
      <c r="AJ126" s="703"/>
      <c r="AK126" s="703"/>
      <c r="AL126" s="703"/>
      <c r="AM126" s="703" t="s">
        <v>2297</v>
      </c>
      <c r="AN126" s="703"/>
      <c r="AO126" s="703"/>
      <c r="AP126" s="703"/>
      <c r="AQ126" s="703"/>
      <c r="AR126" s="703"/>
      <c r="AS126" s="703"/>
      <c r="AT126" s="703"/>
      <c r="AU126" s="703"/>
      <c r="AV126" s="703"/>
      <c r="AW126" s="703"/>
      <c r="AX126" s="703"/>
      <c r="AY126" s="703"/>
      <c r="AZ126" s="703"/>
      <c r="BA126" s="703"/>
      <c r="BB126" s="703"/>
      <c r="BC126" s="703"/>
      <c r="BD126" s="703"/>
      <c r="BE126" s="703"/>
      <c r="BF126" s="703"/>
      <c r="BG126" s="703"/>
      <c r="BH126" s="703"/>
      <c r="BI126" s="703"/>
      <c r="BJ126" s="703"/>
      <c r="BK126" s="703"/>
      <c r="BL126" s="703"/>
      <c r="BM126" s="703"/>
      <c r="BN126" s="703"/>
      <c r="BO126" s="703"/>
      <c r="BP126" s="703"/>
      <c r="BQ126" s="703"/>
      <c r="BR126" s="703"/>
      <c r="BS126" s="416" t="b">
        <v>0</v>
      </c>
      <c r="BT126" s="703" t="s">
        <v>2335</v>
      </c>
      <c r="BU126" s="703">
        <v>2023</v>
      </c>
      <c r="BV126" s="706">
        <v>45289</v>
      </c>
      <c r="BW126" s="703" t="s">
        <v>2323</v>
      </c>
      <c r="BX126" s="707"/>
      <c r="BY126" s="708"/>
      <c r="BZ126" s="709"/>
      <c r="CA126" s="422"/>
      <c r="CB126" s="730"/>
      <c r="CC126" s="730"/>
      <c r="CD126" s="422"/>
      <c r="CE126" s="730"/>
      <c r="CF126" s="708"/>
      <c r="CG126" s="709"/>
      <c r="CH126" s="890"/>
      <c r="CI126" s="710">
        <f t="shared" si="0"/>
        <v>0</v>
      </c>
      <c r="CJ126" s="710">
        <f t="shared" si="1"/>
        <v>0</v>
      </c>
      <c r="CK126" s="710">
        <f t="shared" si="2"/>
        <v>0</v>
      </c>
      <c r="CL126" s="710">
        <f t="shared" si="3"/>
        <v>0</v>
      </c>
      <c r="CM126" s="709" t="b">
        <f t="shared" si="4"/>
        <v>0</v>
      </c>
    </row>
    <row r="127" spans="1:91" ht="15.75" customHeight="1">
      <c r="A127" s="703" t="s">
        <v>10</v>
      </c>
      <c r="B127" s="703" t="s">
        <v>11</v>
      </c>
      <c r="C127" s="703" t="s">
        <v>378</v>
      </c>
      <c r="D127" s="703" t="s">
        <v>374</v>
      </c>
      <c r="E127" s="703" t="s">
        <v>3756</v>
      </c>
      <c r="F127" s="315" t="str">
        <f t="array" ref="F127">IFERROR(INDEX(UIID!$K$2:$K999, MATCH(CONCATENATE(B127,D127,G127,J127), UIID!$B$2:$B999&amp;UIID!$D$2:$D999&amp;UIID!$G$2:$G999&amp;UIID!$H$2:$H999, 0),), "Not Found")</f>
        <v>Not Found</v>
      </c>
      <c r="G127" s="703" t="s">
        <v>1390</v>
      </c>
      <c r="H127" s="703"/>
      <c r="I127" s="703"/>
      <c r="J127" s="703" t="s">
        <v>1391</v>
      </c>
      <c r="K127" s="703"/>
      <c r="L127" s="703"/>
      <c r="M127" s="703" t="s">
        <v>1392</v>
      </c>
      <c r="N127" s="703"/>
      <c r="O127" s="703" t="s">
        <v>15</v>
      </c>
      <c r="P127" s="703" t="s">
        <v>16</v>
      </c>
      <c r="Q127" s="703"/>
      <c r="R127" s="703" t="s">
        <v>21</v>
      </c>
      <c r="S127" s="703" t="s">
        <v>3006</v>
      </c>
      <c r="T127" s="703"/>
      <c r="U127" s="703" t="s">
        <v>1394</v>
      </c>
      <c r="V127" s="703"/>
      <c r="W127" s="703"/>
      <c r="X127" s="703" t="s">
        <v>22</v>
      </c>
      <c r="Y127" s="703" t="s">
        <v>631</v>
      </c>
      <c r="Z127" s="703">
        <v>1207020163</v>
      </c>
      <c r="AA127" s="704">
        <v>41222</v>
      </c>
      <c r="AB127" s="429"/>
      <c r="AC127" s="703" t="s">
        <v>4158</v>
      </c>
      <c r="AD127" s="703"/>
      <c r="AE127" s="703" t="s">
        <v>4159</v>
      </c>
      <c r="AF127" s="703"/>
      <c r="AG127" s="703" t="s">
        <v>4283</v>
      </c>
      <c r="AH127" s="703" t="s">
        <v>4283</v>
      </c>
      <c r="AI127" s="703" t="s">
        <v>4283</v>
      </c>
      <c r="AJ127" s="703"/>
      <c r="AK127" s="703"/>
      <c r="AL127" s="703"/>
      <c r="AM127" s="703" t="s">
        <v>2297</v>
      </c>
      <c r="AN127" s="703"/>
      <c r="AO127" s="703"/>
      <c r="AP127" s="703"/>
      <c r="AQ127" s="703"/>
      <c r="AR127" s="703"/>
      <c r="AS127" s="703"/>
      <c r="AT127" s="703"/>
      <c r="AU127" s="703"/>
      <c r="AV127" s="703"/>
      <c r="AW127" s="703"/>
      <c r="AX127" s="703"/>
      <c r="AY127" s="703"/>
      <c r="AZ127" s="703"/>
      <c r="BA127" s="703"/>
      <c r="BB127" s="703"/>
      <c r="BC127" s="703"/>
      <c r="BD127" s="703"/>
      <c r="BE127" s="703"/>
      <c r="BF127" s="703"/>
      <c r="BG127" s="703"/>
      <c r="BH127" s="703"/>
      <c r="BI127" s="703"/>
      <c r="BJ127" s="703"/>
      <c r="BK127" s="703"/>
      <c r="BL127" s="703"/>
      <c r="BM127" s="703"/>
      <c r="BN127" s="703"/>
      <c r="BO127" s="703"/>
      <c r="BP127" s="703"/>
      <c r="BQ127" s="703"/>
      <c r="BR127" s="703"/>
      <c r="BS127" s="416" t="b">
        <v>0</v>
      </c>
      <c r="BT127" s="703" t="s">
        <v>2335</v>
      </c>
      <c r="BU127" s="703">
        <v>2023</v>
      </c>
      <c r="BV127" s="706">
        <v>45289</v>
      </c>
      <c r="BW127" s="703" t="s">
        <v>2323</v>
      </c>
      <c r="BX127" s="707"/>
      <c r="BY127" s="708"/>
      <c r="BZ127" s="709"/>
      <c r="CA127" s="422"/>
      <c r="CB127" s="730"/>
      <c r="CC127" s="730"/>
      <c r="CD127" s="422"/>
      <c r="CE127" s="730"/>
      <c r="CF127" s="708"/>
      <c r="CG127" s="709"/>
      <c r="CH127" s="890"/>
      <c r="CI127" s="710">
        <f t="shared" si="0"/>
        <v>0</v>
      </c>
      <c r="CJ127" s="710">
        <f t="shared" si="1"/>
        <v>0</v>
      </c>
      <c r="CK127" s="710">
        <f t="shared" si="2"/>
        <v>0</v>
      </c>
      <c r="CL127" s="710">
        <f t="shared" si="3"/>
        <v>0</v>
      </c>
      <c r="CM127" s="709" t="b">
        <f t="shared" si="4"/>
        <v>0</v>
      </c>
    </row>
    <row r="128" spans="1:91" ht="15.75" customHeight="1">
      <c r="A128" s="703" t="s">
        <v>10</v>
      </c>
      <c r="B128" s="703" t="s">
        <v>11</v>
      </c>
      <c r="C128" s="703" t="s">
        <v>378</v>
      </c>
      <c r="D128" s="703" t="s">
        <v>374</v>
      </c>
      <c r="E128" s="703" t="s">
        <v>3756</v>
      </c>
      <c r="F128" s="315" t="str">
        <f t="array" ref="F128">IFERROR(INDEX(UIID!$K$2:$K999, MATCH(CONCATENATE(B128,D128,G128,J128), UIID!$B$2:$B999&amp;UIID!$D$2:$D999&amp;UIID!$G$2:$G999&amp;UIID!$H$2:$H999, 0),), "Not Found")</f>
        <v>Not Found</v>
      </c>
      <c r="G128" s="703" t="s">
        <v>1390</v>
      </c>
      <c r="H128" s="703"/>
      <c r="I128" s="703"/>
      <c r="J128" s="703" t="s">
        <v>1391</v>
      </c>
      <c r="K128" s="703"/>
      <c r="L128" s="703"/>
      <c r="M128" s="703" t="s">
        <v>1392</v>
      </c>
      <c r="N128" s="703"/>
      <c r="O128" s="703" t="s">
        <v>15</v>
      </c>
      <c r="P128" s="703" t="s">
        <v>16</v>
      </c>
      <c r="Q128" s="703"/>
      <c r="R128" s="703" t="s">
        <v>21</v>
      </c>
      <c r="S128" s="703" t="s">
        <v>3006</v>
      </c>
      <c r="T128" s="703"/>
      <c r="U128" s="703" t="s">
        <v>1395</v>
      </c>
      <c r="V128" s="703"/>
      <c r="W128" s="703"/>
      <c r="X128" s="703" t="s">
        <v>22</v>
      </c>
      <c r="Y128" s="703" t="s">
        <v>631</v>
      </c>
      <c r="Z128" s="703">
        <v>1207020164</v>
      </c>
      <c r="AA128" s="704">
        <v>41222</v>
      </c>
      <c r="AB128" s="429"/>
      <c r="AC128" s="703" t="s">
        <v>4158</v>
      </c>
      <c r="AD128" s="703"/>
      <c r="AE128" s="703" t="s">
        <v>4159</v>
      </c>
      <c r="AF128" s="703"/>
      <c r="AG128" s="703" t="s">
        <v>4283</v>
      </c>
      <c r="AH128" s="703" t="s">
        <v>4283</v>
      </c>
      <c r="AI128" s="703" t="s">
        <v>4283</v>
      </c>
      <c r="AJ128" s="703"/>
      <c r="AK128" s="703"/>
      <c r="AL128" s="703"/>
      <c r="AM128" s="703" t="s">
        <v>2297</v>
      </c>
      <c r="AN128" s="703"/>
      <c r="AO128" s="703"/>
      <c r="AP128" s="703"/>
      <c r="AQ128" s="703"/>
      <c r="AR128" s="703"/>
      <c r="AS128" s="703"/>
      <c r="AT128" s="703"/>
      <c r="AU128" s="703"/>
      <c r="AV128" s="703"/>
      <c r="AW128" s="703"/>
      <c r="AX128" s="703"/>
      <c r="AY128" s="703"/>
      <c r="AZ128" s="703"/>
      <c r="BA128" s="703"/>
      <c r="BB128" s="703"/>
      <c r="BC128" s="703"/>
      <c r="BD128" s="703"/>
      <c r="BE128" s="703"/>
      <c r="BF128" s="703"/>
      <c r="BG128" s="703"/>
      <c r="BH128" s="703"/>
      <c r="BI128" s="703"/>
      <c r="BJ128" s="703"/>
      <c r="BK128" s="703"/>
      <c r="BL128" s="703"/>
      <c r="BM128" s="703"/>
      <c r="BN128" s="703"/>
      <c r="BO128" s="703"/>
      <c r="BP128" s="703"/>
      <c r="BQ128" s="703"/>
      <c r="BR128" s="703"/>
      <c r="BS128" s="416" t="b">
        <v>0</v>
      </c>
      <c r="BT128" s="703" t="s">
        <v>2335</v>
      </c>
      <c r="BU128" s="703">
        <v>2023</v>
      </c>
      <c r="BV128" s="706">
        <v>45289</v>
      </c>
      <c r="BW128" s="703" t="s">
        <v>2323</v>
      </c>
      <c r="BX128" s="707"/>
      <c r="BY128" s="708"/>
      <c r="BZ128" s="709"/>
      <c r="CA128" s="422"/>
      <c r="CB128" s="730"/>
      <c r="CC128" s="730"/>
      <c r="CD128" s="422"/>
      <c r="CE128" s="730"/>
      <c r="CF128" s="708"/>
      <c r="CG128" s="709"/>
      <c r="CH128" s="890"/>
      <c r="CI128" s="710">
        <f t="shared" si="0"/>
        <v>0</v>
      </c>
      <c r="CJ128" s="710">
        <f t="shared" si="1"/>
        <v>0</v>
      </c>
      <c r="CK128" s="710">
        <f t="shared" si="2"/>
        <v>0</v>
      </c>
      <c r="CL128" s="710">
        <f t="shared" si="3"/>
        <v>0</v>
      </c>
      <c r="CM128" s="709" t="b">
        <f t="shared" si="4"/>
        <v>0</v>
      </c>
    </row>
    <row r="129" spans="1:91" ht="15.75" customHeight="1">
      <c r="A129" s="703" t="s">
        <v>10</v>
      </c>
      <c r="B129" s="703" t="s">
        <v>11</v>
      </c>
      <c r="C129" s="703" t="s">
        <v>378</v>
      </c>
      <c r="D129" s="703" t="s">
        <v>8958</v>
      </c>
      <c r="E129" s="703" t="s">
        <v>28</v>
      </c>
      <c r="F129" s="315" t="str">
        <f t="array" ref="F129">IFERROR(INDEX(UIID!$K$2:$K999, MATCH(CONCATENATE(B129,D129,G129,J129), UIID!$B$2:$B999&amp;UIID!$D$2:$D999&amp;UIID!$G$2:$G999&amp;UIID!$H$2:$H999, 0),), "Not Found")</f>
        <v>Not Found</v>
      </c>
      <c r="G129" s="703" t="s">
        <v>901</v>
      </c>
      <c r="H129" s="703"/>
      <c r="I129" s="703"/>
      <c r="J129" s="703" t="s">
        <v>902</v>
      </c>
      <c r="K129" s="703"/>
      <c r="L129" s="703"/>
      <c r="M129" s="703" t="s">
        <v>903</v>
      </c>
      <c r="N129" s="703"/>
      <c r="O129" s="703" t="s">
        <v>15</v>
      </c>
      <c r="P129" s="703" t="s">
        <v>16</v>
      </c>
      <c r="Q129" s="703"/>
      <c r="R129" s="703" t="s">
        <v>21</v>
      </c>
      <c r="S129" s="703" t="s">
        <v>3006</v>
      </c>
      <c r="T129" s="703"/>
      <c r="U129" s="703" t="s">
        <v>180</v>
      </c>
      <c r="V129" s="703"/>
      <c r="W129" s="703"/>
      <c r="X129" s="703" t="s">
        <v>22</v>
      </c>
      <c r="Y129" s="703" t="s">
        <v>181</v>
      </c>
      <c r="Z129" s="703">
        <v>201407020008</v>
      </c>
      <c r="AA129" s="704">
        <v>41663</v>
      </c>
      <c r="AB129" s="429"/>
      <c r="AC129" s="703" t="s">
        <v>4158</v>
      </c>
      <c r="AD129" s="703"/>
      <c r="AE129" s="703" t="s">
        <v>4159</v>
      </c>
      <c r="AF129" s="703"/>
      <c r="AG129" s="703" t="s">
        <v>4283</v>
      </c>
      <c r="AH129" s="703" t="s">
        <v>4283</v>
      </c>
      <c r="AI129" s="703" t="s">
        <v>4283</v>
      </c>
      <c r="AJ129" s="703"/>
      <c r="AK129" s="703"/>
      <c r="AL129" s="703"/>
      <c r="AM129" s="703"/>
      <c r="AN129" s="703"/>
      <c r="AO129" s="703"/>
      <c r="AP129" s="703"/>
      <c r="AQ129" s="703"/>
      <c r="AR129" s="703"/>
      <c r="AS129" s="703"/>
      <c r="AT129" s="703"/>
      <c r="AU129" s="703"/>
      <c r="AV129" s="703"/>
      <c r="AW129" s="703"/>
      <c r="AX129" s="703"/>
      <c r="AY129" s="703"/>
      <c r="AZ129" s="703"/>
      <c r="BA129" s="703"/>
      <c r="BB129" s="703"/>
      <c r="BC129" s="703"/>
      <c r="BD129" s="703"/>
      <c r="BE129" s="703"/>
      <c r="BF129" s="703"/>
      <c r="BG129" s="703"/>
      <c r="BH129" s="703"/>
      <c r="BI129" s="703"/>
      <c r="BJ129" s="703"/>
      <c r="BK129" s="703"/>
      <c r="BL129" s="703"/>
      <c r="BM129" s="703"/>
      <c r="BN129" s="703"/>
      <c r="BO129" s="703"/>
      <c r="BP129" s="703"/>
      <c r="BQ129" s="703"/>
      <c r="BR129" s="703"/>
      <c r="BS129" s="416" t="b">
        <v>0</v>
      </c>
      <c r="BT129" s="703" t="s">
        <v>2322</v>
      </c>
      <c r="BU129" s="703">
        <v>2023</v>
      </c>
      <c r="BV129" s="706"/>
      <c r="BW129" s="703" t="s">
        <v>2323</v>
      </c>
      <c r="BX129" s="707" t="s">
        <v>9137</v>
      </c>
      <c r="BY129" s="708"/>
      <c r="BZ129" s="709"/>
      <c r="CA129" s="422"/>
      <c r="CB129" s="730"/>
      <c r="CC129" s="730"/>
      <c r="CD129" s="422"/>
      <c r="CE129" s="730"/>
      <c r="CF129" s="708"/>
      <c r="CG129" s="709"/>
      <c r="CH129" s="890"/>
      <c r="CI129" s="710">
        <f t="shared" si="0"/>
        <v>0</v>
      </c>
      <c r="CJ129" s="710">
        <f t="shared" si="1"/>
        <v>0</v>
      </c>
      <c r="CK129" s="710">
        <f t="shared" si="2"/>
        <v>0</v>
      </c>
      <c r="CL129" s="710">
        <f t="shared" si="3"/>
        <v>0</v>
      </c>
      <c r="CM129" s="709" t="b">
        <f t="shared" si="4"/>
        <v>0</v>
      </c>
    </row>
    <row r="130" spans="1:91" ht="15.75" customHeight="1">
      <c r="A130" s="703" t="s">
        <v>10</v>
      </c>
      <c r="B130" s="703" t="s">
        <v>11</v>
      </c>
      <c r="C130" s="703" t="s">
        <v>378</v>
      </c>
      <c r="D130" s="703" t="s">
        <v>8958</v>
      </c>
      <c r="E130" s="703" t="s">
        <v>28</v>
      </c>
      <c r="F130" s="315" t="str">
        <f t="array" ref="F130">IFERROR(INDEX(UIID!$K$2:$K999, MATCH(CONCATENATE(B130,D130,G130,J130), UIID!$B$2:$B999&amp;UIID!$D$2:$D999&amp;UIID!$G$2:$G999&amp;UIID!$H$2:$H999, 0),), "Not Found")</f>
        <v>Not Found</v>
      </c>
      <c r="G130" s="703" t="s">
        <v>901</v>
      </c>
      <c r="H130" s="703"/>
      <c r="I130" s="703"/>
      <c r="J130" s="703" t="s">
        <v>902</v>
      </c>
      <c r="K130" s="703"/>
      <c r="L130" s="703"/>
      <c r="M130" s="703" t="s">
        <v>903</v>
      </c>
      <c r="N130" s="703"/>
      <c r="O130" s="703" t="s">
        <v>15</v>
      </c>
      <c r="P130" s="703" t="s">
        <v>16</v>
      </c>
      <c r="Q130" s="703"/>
      <c r="R130" s="703" t="s">
        <v>21</v>
      </c>
      <c r="S130" s="703" t="s">
        <v>3006</v>
      </c>
      <c r="T130" s="703"/>
      <c r="U130" s="703" t="s">
        <v>183</v>
      </c>
      <c r="V130" s="703"/>
      <c r="W130" s="703"/>
      <c r="X130" s="703" t="s">
        <v>22</v>
      </c>
      <c r="Y130" s="703" t="s">
        <v>181</v>
      </c>
      <c r="Z130" s="703">
        <v>201407020009</v>
      </c>
      <c r="AA130" s="704">
        <v>41663</v>
      </c>
      <c r="AB130" s="429"/>
      <c r="AC130" s="703" t="s">
        <v>4158</v>
      </c>
      <c r="AD130" s="703"/>
      <c r="AE130" s="703" t="s">
        <v>4159</v>
      </c>
      <c r="AF130" s="703"/>
      <c r="AG130" s="703" t="s">
        <v>4283</v>
      </c>
      <c r="AH130" s="703" t="s">
        <v>4283</v>
      </c>
      <c r="AI130" s="703" t="s">
        <v>4283</v>
      </c>
      <c r="AJ130" s="703"/>
      <c r="AK130" s="703"/>
      <c r="AL130" s="703"/>
      <c r="AM130" s="703"/>
      <c r="AN130" s="703"/>
      <c r="AO130" s="703"/>
      <c r="AP130" s="703"/>
      <c r="AQ130" s="703"/>
      <c r="AR130" s="703"/>
      <c r="AS130" s="703"/>
      <c r="AT130" s="703"/>
      <c r="AU130" s="703"/>
      <c r="AV130" s="703"/>
      <c r="AW130" s="703"/>
      <c r="AX130" s="703"/>
      <c r="AY130" s="703"/>
      <c r="AZ130" s="703"/>
      <c r="BA130" s="703"/>
      <c r="BB130" s="703"/>
      <c r="BC130" s="703"/>
      <c r="BD130" s="703"/>
      <c r="BE130" s="703"/>
      <c r="BF130" s="703"/>
      <c r="BG130" s="703"/>
      <c r="BH130" s="703"/>
      <c r="BI130" s="703"/>
      <c r="BJ130" s="703"/>
      <c r="BK130" s="703"/>
      <c r="BL130" s="703"/>
      <c r="BM130" s="703"/>
      <c r="BN130" s="703"/>
      <c r="BO130" s="703"/>
      <c r="BP130" s="703"/>
      <c r="BQ130" s="703"/>
      <c r="BR130" s="703"/>
      <c r="BS130" s="416" t="b">
        <v>0</v>
      </c>
      <c r="BT130" s="703" t="s">
        <v>2322</v>
      </c>
      <c r="BU130" s="703">
        <v>2023</v>
      </c>
      <c r="BV130" s="706"/>
      <c r="BW130" s="703" t="s">
        <v>2323</v>
      </c>
      <c r="BX130" s="707" t="s">
        <v>9137</v>
      </c>
      <c r="BY130" s="708"/>
      <c r="BZ130" s="709"/>
      <c r="CA130" s="422"/>
      <c r="CB130" s="730"/>
      <c r="CC130" s="730"/>
      <c r="CD130" s="422"/>
      <c r="CE130" s="730"/>
      <c r="CF130" s="708"/>
      <c r="CG130" s="709"/>
      <c r="CH130" s="890"/>
      <c r="CI130" s="710">
        <f t="shared" si="0"/>
        <v>0</v>
      </c>
      <c r="CJ130" s="710">
        <f t="shared" si="1"/>
        <v>0</v>
      </c>
      <c r="CK130" s="710">
        <f t="shared" si="2"/>
        <v>0</v>
      </c>
      <c r="CL130" s="710">
        <f t="shared" si="3"/>
        <v>0</v>
      </c>
      <c r="CM130" s="709" t="b">
        <f t="shared" si="4"/>
        <v>0</v>
      </c>
    </row>
    <row r="131" spans="1:91" ht="15.75" customHeight="1">
      <c r="A131" s="703" t="s">
        <v>10</v>
      </c>
      <c r="B131" s="703" t="s">
        <v>11</v>
      </c>
      <c r="C131" s="703" t="s">
        <v>378</v>
      </c>
      <c r="D131" s="703" t="s">
        <v>8958</v>
      </c>
      <c r="E131" s="703" t="s">
        <v>28</v>
      </c>
      <c r="F131" s="315" t="str">
        <f t="array" ref="F131">IFERROR(INDEX(UIID!$K$2:$K999, MATCH(CONCATENATE(B131,D131,G131,J131), UIID!$B$2:$B999&amp;UIID!$D$2:$D999&amp;UIID!$G$2:$G999&amp;UIID!$H$2:$H999, 0),), "Not Found")</f>
        <v>Not Found</v>
      </c>
      <c r="G131" s="703" t="s">
        <v>901</v>
      </c>
      <c r="H131" s="703"/>
      <c r="I131" s="703"/>
      <c r="J131" s="703" t="s">
        <v>902</v>
      </c>
      <c r="K131" s="703"/>
      <c r="L131" s="703"/>
      <c r="M131" s="703" t="s">
        <v>903</v>
      </c>
      <c r="N131" s="703"/>
      <c r="O131" s="703" t="s">
        <v>15</v>
      </c>
      <c r="P131" s="703" t="s">
        <v>16</v>
      </c>
      <c r="Q131" s="703"/>
      <c r="R131" s="703" t="s">
        <v>21</v>
      </c>
      <c r="S131" s="703" t="s">
        <v>3006</v>
      </c>
      <c r="T131" s="703"/>
      <c r="U131" s="703" t="s">
        <v>344</v>
      </c>
      <c r="V131" s="703"/>
      <c r="W131" s="703"/>
      <c r="X131" s="703" t="s">
        <v>22</v>
      </c>
      <c r="Y131" s="703" t="s">
        <v>181</v>
      </c>
      <c r="Z131" s="703">
        <v>201407020010</v>
      </c>
      <c r="AA131" s="704">
        <v>41663</v>
      </c>
      <c r="AB131" s="429"/>
      <c r="AC131" s="703" t="s">
        <v>4158</v>
      </c>
      <c r="AD131" s="703"/>
      <c r="AE131" s="703" t="s">
        <v>4159</v>
      </c>
      <c r="AF131" s="703"/>
      <c r="AG131" s="703" t="s">
        <v>4283</v>
      </c>
      <c r="AH131" s="703" t="s">
        <v>4283</v>
      </c>
      <c r="AI131" s="703" t="s">
        <v>4283</v>
      </c>
      <c r="AJ131" s="703"/>
      <c r="AK131" s="703"/>
      <c r="AL131" s="703"/>
      <c r="AM131" s="703"/>
      <c r="AN131" s="703"/>
      <c r="AO131" s="703"/>
      <c r="AP131" s="703"/>
      <c r="AQ131" s="703"/>
      <c r="AR131" s="703"/>
      <c r="AS131" s="703"/>
      <c r="AT131" s="703"/>
      <c r="AU131" s="703"/>
      <c r="AV131" s="703"/>
      <c r="AW131" s="703"/>
      <c r="AX131" s="703"/>
      <c r="AY131" s="703"/>
      <c r="AZ131" s="703"/>
      <c r="BA131" s="703"/>
      <c r="BB131" s="703"/>
      <c r="BC131" s="703"/>
      <c r="BD131" s="703"/>
      <c r="BE131" s="703"/>
      <c r="BF131" s="703"/>
      <c r="BG131" s="703"/>
      <c r="BH131" s="703"/>
      <c r="BI131" s="703"/>
      <c r="BJ131" s="703"/>
      <c r="BK131" s="703"/>
      <c r="BL131" s="703"/>
      <c r="BM131" s="703"/>
      <c r="BN131" s="703"/>
      <c r="BO131" s="703"/>
      <c r="BP131" s="703"/>
      <c r="BQ131" s="703"/>
      <c r="BR131" s="703"/>
      <c r="BS131" s="416" t="b">
        <v>0</v>
      </c>
      <c r="BT131" s="703" t="s">
        <v>2322</v>
      </c>
      <c r="BU131" s="703">
        <v>2023</v>
      </c>
      <c r="BV131" s="706"/>
      <c r="BW131" s="703" t="s">
        <v>2323</v>
      </c>
      <c r="BX131" s="707" t="s">
        <v>9137</v>
      </c>
      <c r="BY131" s="708"/>
      <c r="BZ131" s="709"/>
      <c r="CA131" s="422"/>
      <c r="CB131" s="730"/>
      <c r="CC131" s="730"/>
      <c r="CD131" s="422"/>
      <c r="CE131" s="730"/>
      <c r="CF131" s="708"/>
      <c r="CG131" s="709"/>
      <c r="CH131" s="890"/>
      <c r="CI131" s="710">
        <f t="shared" si="0"/>
        <v>0</v>
      </c>
      <c r="CJ131" s="710">
        <f t="shared" si="1"/>
        <v>0</v>
      </c>
      <c r="CK131" s="710">
        <f t="shared" si="2"/>
        <v>0</v>
      </c>
      <c r="CL131" s="710">
        <f t="shared" si="3"/>
        <v>0</v>
      </c>
      <c r="CM131" s="709" t="b">
        <f t="shared" si="4"/>
        <v>0</v>
      </c>
    </row>
    <row r="132" spans="1:91" ht="15.75" customHeight="1">
      <c r="A132" s="703" t="s">
        <v>10</v>
      </c>
      <c r="B132" s="703" t="s">
        <v>11</v>
      </c>
      <c r="C132" s="703" t="s">
        <v>378</v>
      </c>
      <c r="D132" s="703" t="s">
        <v>909</v>
      </c>
      <c r="E132" s="703" t="s">
        <v>123</v>
      </c>
      <c r="F132" s="315" t="str">
        <f t="array" ref="F132">IFERROR(INDEX(UIID!$K$2:$K999, MATCH(CONCATENATE(B132,D132,G132,J132), UIID!$B$2:$B999&amp;UIID!$D$2:$D999&amp;UIID!$G$2:$G999&amp;UIID!$H$2:$H999, 0),), "Not Found")</f>
        <v>Not Found</v>
      </c>
      <c r="G132" s="703" t="s">
        <v>904</v>
      </c>
      <c r="H132" s="703"/>
      <c r="I132" s="703"/>
      <c r="J132" s="703" t="s">
        <v>910</v>
      </c>
      <c r="K132" s="703"/>
      <c r="L132" s="703"/>
      <c r="M132" s="703" t="s">
        <v>911</v>
      </c>
      <c r="N132" s="703"/>
      <c r="O132" s="703" t="s">
        <v>15</v>
      </c>
      <c r="P132" s="703" t="s">
        <v>16</v>
      </c>
      <c r="Q132" s="703"/>
      <c r="R132" s="703" t="s">
        <v>35</v>
      </c>
      <c r="S132" s="703" t="s">
        <v>87</v>
      </c>
      <c r="T132" s="703" t="s">
        <v>88</v>
      </c>
      <c r="U132" s="703"/>
      <c r="V132" s="703"/>
      <c r="W132" s="703"/>
      <c r="X132" s="703" t="s">
        <v>4164</v>
      </c>
      <c r="Y132" s="703" t="s">
        <v>89</v>
      </c>
      <c r="Z132" s="703" t="s">
        <v>912</v>
      </c>
      <c r="AA132" s="704">
        <v>44237</v>
      </c>
      <c r="AB132" s="429"/>
      <c r="AC132" s="703" t="s">
        <v>4158</v>
      </c>
      <c r="AD132" s="703"/>
      <c r="AE132" s="703" t="s">
        <v>4159</v>
      </c>
      <c r="AF132" s="703"/>
      <c r="AG132" s="703" t="s">
        <v>6218</v>
      </c>
      <c r="AH132" s="703" t="s">
        <v>6219</v>
      </c>
      <c r="AI132" s="705">
        <v>45247</v>
      </c>
      <c r="AJ132" s="703"/>
      <c r="AK132" s="703"/>
      <c r="AL132" s="705">
        <v>44995</v>
      </c>
      <c r="AM132" s="703" t="s">
        <v>8675</v>
      </c>
      <c r="AN132" s="703" t="s">
        <v>88</v>
      </c>
      <c r="AO132" s="703" t="s">
        <v>6217</v>
      </c>
      <c r="AP132" s="703" t="s">
        <v>2257</v>
      </c>
      <c r="AQ132" s="705">
        <v>44995</v>
      </c>
      <c r="AR132" s="705">
        <v>46821</v>
      </c>
      <c r="AS132" s="703"/>
      <c r="AT132" s="703"/>
      <c r="AU132" s="703"/>
      <c r="AV132" s="703"/>
      <c r="AW132" s="703"/>
      <c r="AX132" s="703"/>
      <c r="AY132" s="703"/>
      <c r="AZ132" s="703"/>
      <c r="BA132" s="703"/>
      <c r="BB132" s="703"/>
      <c r="BC132" s="703"/>
      <c r="BD132" s="703"/>
      <c r="BE132" s="703"/>
      <c r="BF132" s="703"/>
      <c r="BG132" s="703"/>
      <c r="BH132" s="703"/>
      <c r="BI132" s="703"/>
      <c r="BJ132" s="703"/>
      <c r="BK132" s="703"/>
      <c r="BL132" s="703"/>
      <c r="BM132" s="703"/>
      <c r="BN132" s="703"/>
      <c r="BO132" s="703"/>
      <c r="BP132" s="703"/>
      <c r="BQ132" s="703"/>
      <c r="BR132" s="703"/>
      <c r="BS132" s="416" t="b">
        <v>0</v>
      </c>
      <c r="BT132" s="703" t="s">
        <v>2312</v>
      </c>
      <c r="BU132" s="703">
        <v>2023</v>
      </c>
      <c r="BV132" s="706">
        <v>44998</v>
      </c>
      <c r="BW132" s="703" t="s">
        <v>2320</v>
      </c>
      <c r="BX132" s="707" t="s">
        <v>10229</v>
      </c>
      <c r="BY132" s="708"/>
      <c r="BZ132" s="709"/>
      <c r="CA132" s="422"/>
      <c r="CB132" s="730"/>
      <c r="CC132" s="730"/>
      <c r="CD132" s="422"/>
      <c r="CE132" s="730"/>
      <c r="CF132" s="708"/>
      <c r="CG132" s="709"/>
      <c r="CH132" s="893">
        <v>44237</v>
      </c>
      <c r="CI132" s="710">
        <f t="shared" si="0"/>
        <v>0</v>
      </c>
      <c r="CJ132" s="710">
        <f t="shared" si="1"/>
        <v>0</v>
      </c>
      <c r="CK132" s="710">
        <f t="shared" si="2"/>
        <v>0</v>
      </c>
      <c r="CL132" s="710">
        <f t="shared" si="3"/>
        <v>0</v>
      </c>
      <c r="CM132" s="709" t="b">
        <f t="shared" si="4"/>
        <v>0</v>
      </c>
    </row>
    <row r="133" spans="1:91" ht="15.75" customHeight="1">
      <c r="A133" s="703" t="s">
        <v>10</v>
      </c>
      <c r="B133" s="703" t="s">
        <v>11</v>
      </c>
      <c r="C133" s="703" t="s">
        <v>378</v>
      </c>
      <c r="D133" s="703" t="s">
        <v>909</v>
      </c>
      <c r="E133" s="703" t="s">
        <v>123</v>
      </c>
      <c r="F133" s="315" t="str">
        <f t="array" ref="F133">IFERROR(INDEX(UIID!$K$2:$K999, MATCH(CONCATENATE(B133,D133,G133,J133), UIID!$B$2:$B999&amp;UIID!$D$2:$D999&amp;UIID!$G$2:$G999&amp;UIID!$H$2:$H999, 0),), "Not Found")</f>
        <v>Not Found</v>
      </c>
      <c r="G133" s="703" t="s">
        <v>904</v>
      </c>
      <c r="H133" s="703"/>
      <c r="I133" s="703"/>
      <c r="J133" s="703" t="s">
        <v>910</v>
      </c>
      <c r="K133" s="703"/>
      <c r="L133" s="703"/>
      <c r="M133" s="703" t="s">
        <v>911</v>
      </c>
      <c r="N133" s="703"/>
      <c r="O133" s="703" t="s">
        <v>15</v>
      </c>
      <c r="P133" s="703" t="s">
        <v>16</v>
      </c>
      <c r="Q133" s="703"/>
      <c r="R133" s="703" t="s">
        <v>35</v>
      </c>
      <c r="S133" s="703" t="s">
        <v>84</v>
      </c>
      <c r="T133" s="703" t="s">
        <v>93</v>
      </c>
      <c r="U133" s="703"/>
      <c r="V133" s="703"/>
      <c r="W133" s="703"/>
      <c r="X133" s="703" t="s">
        <v>4213</v>
      </c>
      <c r="Y133" s="703" t="s">
        <v>94</v>
      </c>
      <c r="Z133" s="703" t="s">
        <v>913</v>
      </c>
      <c r="AA133" s="704">
        <v>43768</v>
      </c>
      <c r="AB133" s="429"/>
      <c r="AC133" s="703" t="s">
        <v>4158</v>
      </c>
      <c r="AD133" s="703"/>
      <c r="AE133" s="703" t="s">
        <v>4159</v>
      </c>
      <c r="AF133" s="703"/>
      <c r="AG133" s="703" t="s">
        <v>6221</v>
      </c>
      <c r="AH133" s="703" t="s">
        <v>6222</v>
      </c>
      <c r="AI133" s="712">
        <v>44420</v>
      </c>
      <c r="AJ133" s="703"/>
      <c r="AK133" s="703"/>
      <c r="AL133" s="705">
        <v>44995</v>
      </c>
      <c r="AM133" s="703" t="s">
        <v>8675</v>
      </c>
      <c r="AN133" s="703" t="s">
        <v>93</v>
      </c>
      <c r="AO133" s="703" t="s">
        <v>6220</v>
      </c>
      <c r="AP133" s="703" t="s">
        <v>2237</v>
      </c>
      <c r="AQ133" s="705">
        <v>44995</v>
      </c>
      <c r="AR133" s="705">
        <v>46821</v>
      </c>
      <c r="AS133" s="703"/>
      <c r="AT133" s="703"/>
      <c r="AU133" s="703"/>
      <c r="AV133" s="703"/>
      <c r="AW133" s="703"/>
      <c r="AX133" s="703"/>
      <c r="AY133" s="703"/>
      <c r="AZ133" s="703"/>
      <c r="BA133" s="703"/>
      <c r="BB133" s="703"/>
      <c r="BC133" s="703"/>
      <c r="BD133" s="703"/>
      <c r="BE133" s="703"/>
      <c r="BF133" s="703"/>
      <c r="BG133" s="703"/>
      <c r="BH133" s="703"/>
      <c r="BI133" s="703"/>
      <c r="BJ133" s="703"/>
      <c r="BK133" s="703"/>
      <c r="BL133" s="703"/>
      <c r="BM133" s="703"/>
      <c r="BN133" s="703"/>
      <c r="BO133" s="703"/>
      <c r="BP133" s="703"/>
      <c r="BQ133" s="703"/>
      <c r="BR133" s="703"/>
      <c r="BS133" s="416" t="b">
        <v>0</v>
      </c>
      <c r="BT133" s="703" t="s">
        <v>2312</v>
      </c>
      <c r="BU133" s="703">
        <v>2023</v>
      </c>
      <c r="BV133" s="706">
        <v>44998</v>
      </c>
      <c r="BW133" s="703" t="s">
        <v>2320</v>
      </c>
      <c r="BX133" s="707" t="s">
        <v>10230</v>
      </c>
      <c r="BY133" s="708"/>
      <c r="BZ133" s="709"/>
      <c r="CA133" s="422"/>
      <c r="CB133" s="730"/>
      <c r="CC133" s="730"/>
      <c r="CD133" s="422"/>
      <c r="CE133" s="730"/>
      <c r="CF133" s="708"/>
      <c r="CG133" s="709"/>
      <c r="CH133" s="893">
        <v>43768</v>
      </c>
      <c r="CI133" s="710">
        <f t="shared" si="0"/>
        <v>0</v>
      </c>
      <c r="CJ133" s="710">
        <f t="shared" si="1"/>
        <v>0</v>
      </c>
      <c r="CK133" s="710">
        <f t="shared" si="2"/>
        <v>0</v>
      </c>
      <c r="CL133" s="710">
        <f t="shared" si="3"/>
        <v>0</v>
      </c>
      <c r="CM133" s="709" t="b">
        <f t="shared" si="4"/>
        <v>0</v>
      </c>
    </row>
    <row r="134" spans="1:91" ht="15.75" customHeight="1">
      <c r="A134" s="703" t="s">
        <v>10</v>
      </c>
      <c r="B134" s="703" t="s">
        <v>11</v>
      </c>
      <c r="C134" s="703" t="s">
        <v>378</v>
      </c>
      <c r="D134" s="703" t="s">
        <v>909</v>
      </c>
      <c r="E134" s="703" t="s">
        <v>123</v>
      </c>
      <c r="F134" s="315" t="str">
        <f t="array" ref="F134">IFERROR(INDEX(UIID!$K$2:$K999, MATCH(CONCATENATE(B134,D134,G134,J134), UIID!$B$2:$B999&amp;UIID!$D$2:$D999&amp;UIID!$G$2:$G999&amp;UIID!$H$2:$H999, 0),), "Not Found")</f>
        <v>Not Found</v>
      </c>
      <c r="G134" s="703" t="s">
        <v>904</v>
      </c>
      <c r="H134" s="703"/>
      <c r="I134" s="703"/>
      <c r="J134" s="703" t="s">
        <v>910</v>
      </c>
      <c r="K134" s="703"/>
      <c r="L134" s="703"/>
      <c r="M134" s="703" t="s">
        <v>911</v>
      </c>
      <c r="N134" s="703"/>
      <c r="O134" s="703" t="s">
        <v>15</v>
      </c>
      <c r="P134" s="703" t="s">
        <v>16</v>
      </c>
      <c r="Q134" s="703"/>
      <c r="R134" s="703" t="s">
        <v>35</v>
      </c>
      <c r="S134" s="703" t="s">
        <v>84</v>
      </c>
      <c r="T134" s="703" t="s">
        <v>85</v>
      </c>
      <c r="U134" s="703"/>
      <c r="V134" s="703"/>
      <c r="W134" s="703"/>
      <c r="X134" s="703" t="s">
        <v>4164</v>
      </c>
      <c r="Y134" s="703" t="s">
        <v>94</v>
      </c>
      <c r="Z134" s="703" t="s">
        <v>914</v>
      </c>
      <c r="AA134" s="704">
        <v>43768</v>
      </c>
      <c r="AB134" s="429"/>
      <c r="AC134" s="703" t="s">
        <v>4158</v>
      </c>
      <c r="AD134" s="703"/>
      <c r="AE134" s="703" t="s">
        <v>4159</v>
      </c>
      <c r="AF134" s="703"/>
      <c r="AG134" s="703" t="s">
        <v>6221</v>
      </c>
      <c r="AH134" s="703" t="s">
        <v>6222</v>
      </c>
      <c r="AI134" s="712">
        <v>44420</v>
      </c>
      <c r="AJ134" s="703"/>
      <c r="AK134" s="703"/>
      <c r="AL134" s="705">
        <v>44995</v>
      </c>
      <c r="AM134" s="703" t="s">
        <v>8675</v>
      </c>
      <c r="AN134" s="703" t="s">
        <v>85</v>
      </c>
      <c r="AO134" s="703" t="s">
        <v>6223</v>
      </c>
      <c r="AP134" s="703" t="s">
        <v>2237</v>
      </c>
      <c r="AQ134" s="705">
        <v>44995</v>
      </c>
      <c r="AR134" s="705">
        <v>46821</v>
      </c>
      <c r="AS134" s="703"/>
      <c r="AT134" s="703"/>
      <c r="AU134" s="703"/>
      <c r="AV134" s="703"/>
      <c r="AW134" s="703"/>
      <c r="AX134" s="703"/>
      <c r="AY134" s="703"/>
      <c r="AZ134" s="703"/>
      <c r="BA134" s="703"/>
      <c r="BB134" s="703"/>
      <c r="BC134" s="703"/>
      <c r="BD134" s="703"/>
      <c r="BE134" s="703"/>
      <c r="BF134" s="703"/>
      <c r="BG134" s="703"/>
      <c r="BH134" s="703"/>
      <c r="BI134" s="703"/>
      <c r="BJ134" s="703"/>
      <c r="BK134" s="703"/>
      <c r="BL134" s="703"/>
      <c r="BM134" s="703"/>
      <c r="BN134" s="703"/>
      <c r="BO134" s="703"/>
      <c r="BP134" s="703"/>
      <c r="BQ134" s="703"/>
      <c r="BR134" s="703"/>
      <c r="BS134" s="416" t="b">
        <v>0</v>
      </c>
      <c r="BT134" s="703" t="s">
        <v>2312</v>
      </c>
      <c r="BU134" s="703">
        <v>2023</v>
      </c>
      <c r="BV134" s="706">
        <v>44998</v>
      </c>
      <c r="BW134" s="703" t="s">
        <v>2320</v>
      </c>
      <c r="BX134" s="707" t="s">
        <v>10231</v>
      </c>
      <c r="BY134" s="722"/>
      <c r="BZ134" s="720"/>
      <c r="CA134" s="422"/>
      <c r="CB134" s="733"/>
      <c r="CC134" s="733"/>
      <c r="CD134" s="422"/>
      <c r="CE134" s="733"/>
      <c r="CF134" s="722"/>
      <c r="CG134" s="720"/>
      <c r="CH134" s="893">
        <v>43768</v>
      </c>
      <c r="CI134" s="710">
        <f t="shared" si="0"/>
        <v>0</v>
      </c>
      <c r="CJ134" s="710">
        <f t="shared" si="1"/>
        <v>0</v>
      </c>
      <c r="CK134" s="710">
        <f t="shared" si="2"/>
        <v>0</v>
      </c>
      <c r="CL134" s="710">
        <f t="shared" si="3"/>
        <v>0</v>
      </c>
      <c r="CM134" s="709" t="b">
        <f t="shared" si="4"/>
        <v>0</v>
      </c>
    </row>
    <row r="135" spans="1:91" ht="15.75" customHeight="1">
      <c r="A135" s="703" t="s">
        <v>10</v>
      </c>
      <c r="B135" s="703" t="s">
        <v>11</v>
      </c>
      <c r="C135" s="703" t="s">
        <v>28</v>
      </c>
      <c r="D135" s="703" t="s">
        <v>13</v>
      </c>
      <c r="E135" s="703" t="s">
        <v>3756</v>
      </c>
      <c r="F135" s="891" t="str">
        <f t="array" ref="F135">IFERROR(INDEX(UIID!$K$2:$K999, MATCH(CONCATENATE(B135,D135,G135,J135), UIID!$B$2:$B999&amp;UIID!$D$2:$D999&amp;UIID!$G$2:$G999&amp;UIID!$H$2:$H999, 0),), "Not Found")</f>
        <v>0722-0165</v>
      </c>
      <c r="G135" s="703" t="s">
        <v>3654</v>
      </c>
      <c r="H135" s="703"/>
      <c r="I135" s="703" t="s">
        <v>5333</v>
      </c>
      <c r="J135" s="703" t="s">
        <v>915</v>
      </c>
      <c r="K135" s="703">
        <v>10.294790068340401</v>
      </c>
      <c r="L135" s="703">
        <v>123.90402275014701</v>
      </c>
      <c r="M135" s="703" t="s">
        <v>916</v>
      </c>
      <c r="N135" s="703" t="s">
        <v>5334</v>
      </c>
      <c r="O135" s="703" t="s">
        <v>15</v>
      </c>
      <c r="P135" s="703" t="s">
        <v>16</v>
      </c>
      <c r="Q135" s="703" t="s">
        <v>4156</v>
      </c>
      <c r="R135" s="703" t="s">
        <v>35</v>
      </c>
      <c r="S135" s="703" t="s">
        <v>8666</v>
      </c>
      <c r="T135" s="703" t="s">
        <v>36</v>
      </c>
      <c r="U135" s="703"/>
      <c r="V135" s="892" t="s">
        <v>5337</v>
      </c>
      <c r="W135" s="703"/>
      <c r="X135" s="703" t="s">
        <v>4164</v>
      </c>
      <c r="Y135" s="703" t="s">
        <v>37</v>
      </c>
      <c r="Z135" s="703" t="s">
        <v>917</v>
      </c>
      <c r="AA135" s="704">
        <v>45363</v>
      </c>
      <c r="AB135" s="704">
        <v>47190</v>
      </c>
      <c r="AC135" s="703" t="s">
        <v>4158</v>
      </c>
      <c r="AD135" s="703"/>
      <c r="AE135" s="703" t="s">
        <v>4159</v>
      </c>
      <c r="AF135" s="703"/>
      <c r="AG135" s="703" t="s">
        <v>9179</v>
      </c>
      <c r="AH135" s="703" t="s">
        <v>9180</v>
      </c>
      <c r="AI135" s="737">
        <v>45439</v>
      </c>
      <c r="AJ135" s="703"/>
      <c r="AK135" s="703"/>
      <c r="AL135" s="705">
        <v>45554</v>
      </c>
      <c r="AM135" s="703" t="s">
        <v>8675</v>
      </c>
      <c r="AN135" s="703"/>
      <c r="AO135" s="703"/>
      <c r="AP135" s="703"/>
      <c r="AQ135" s="703"/>
      <c r="AR135" s="703"/>
      <c r="AS135" s="703"/>
      <c r="AT135" s="703"/>
      <c r="AU135" s="703"/>
      <c r="AV135" s="703"/>
      <c r="AW135" s="703"/>
      <c r="AX135" s="703"/>
      <c r="AY135" s="703"/>
      <c r="AZ135" s="703"/>
      <c r="BA135" s="703"/>
      <c r="BB135" s="703"/>
      <c r="BC135" s="703"/>
      <c r="BD135" s="703"/>
      <c r="BE135" s="703"/>
      <c r="BF135" s="703"/>
      <c r="BG135" s="703"/>
      <c r="BH135" s="703"/>
      <c r="BI135" s="703"/>
      <c r="BJ135" s="703"/>
      <c r="BK135" s="703"/>
      <c r="BL135" s="703"/>
      <c r="BM135" s="703"/>
      <c r="BN135" s="703"/>
      <c r="BO135" s="703"/>
      <c r="BP135" s="703"/>
      <c r="BQ135" s="703"/>
      <c r="BR135" s="703"/>
      <c r="BS135" s="894" t="b">
        <v>1</v>
      </c>
      <c r="BT135" s="703" t="s">
        <v>2327</v>
      </c>
      <c r="BU135" s="703">
        <v>2024</v>
      </c>
      <c r="BV135" s="706">
        <v>45554</v>
      </c>
      <c r="BW135" s="703" t="s">
        <v>2323</v>
      </c>
      <c r="BX135" s="707" t="s">
        <v>10232</v>
      </c>
      <c r="BY135" s="713"/>
      <c r="BZ135" s="709"/>
      <c r="CA135" s="714"/>
      <c r="CB135" s="730"/>
      <c r="CC135" s="730"/>
      <c r="CD135" s="714"/>
      <c r="CE135" s="730"/>
      <c r="CF135" s="713"/>
      <c r="CG135" s="709"/>
      <c r="CH135" s="704">
        <v>43742</v>
      </c>
      <c r="CI135" s="710">
        <f t="shared" si="0"/>
        <v>0</v>
      </c>
      <c r="CJ135" s="710">
        <f t="shared" si="1"/>
        <v>0</v>
      </c>
      <c r="CK135" s="710">
        <f t="shared" si="2"/>
        <v>0</v>
      </c>
      <c r="CL135" s="710">
        <f t="shared" si="3"/>
        <v>0</v>
      </c>
      <c r="CM135" s="709" t="b">
        <f t="shared" si="4"/>
        <v>0</v>
      </c>
    </row>
    <row r="136" spans="1:91" ht="15.75" customHeight="1">
      <c r="A136" s="703" t="s">
        <v>10</v>
      </c>
      <c r="B136" s="703" t="s">
        <v>11</v>
      </c>
      <c r="C136" s="703" t="s">
        <v>12</v>
      </c>
      <c r="D136" s="703" t="s">
        <v>13</v>
      </c>
      <c r="E136" s="703" t="s">
        <v>3756</v>
      </c>
      <c r="F136" s="315" t="str">
        <f t="array" ref="F136">IFERROR(INDEX(UIID!$K$2:$K999, MATCH(CONCATENATE(B136,D136,G136,J136), UIID!$B$2:$B999&amp;UIID!$D$2:$D999&amp;UIID!$G$2:$G999&amp;UIID!$H$2:$H999, 0),), "Not Found")</f>
        <v>Not Found</v>
      </c>
      <c r="G136" s="703" t="s">
        <v>904</v>
      </c>
      <c r="H136" s="703"/>
      <c r="I136" s="703"/>
      <c r="J136" s="703" t="s">
        <v>915</v>
      </c>
      <c r="K136" s="703"/>
      <c r="L136" s="703"/>
      <c r="M136" s="703" t="s">
        <v>916</v>
      </c>
      <c r="N136" s="703"/>
      <c r="O136" s="703" t="s">
        <v>15</v>
      </c>
      <c r="P136" s="703" t="s">
        <v>16</v>
      </c>
      <c r="Q136" s="703"/>
      <c r="R136" s="703" t="s">
        <v>35</v>
      </c>
      <c r="S136" s="703" t="s">
        <v>8666</v>
      </c>
      <c r="T136" s="703" t="s">
        <v>45</v>
      </c>
      <c r="U136" s="703"/>
      <c r="V136" s="703"/>
      <c r="W136" s="703"/>
      <c r="X136" s="703" t="s">
        <v>4164</v>
      </c>
      <c r="Y136" s="703" t="s">
        <v>34</v>
      </c>
      <c r="Z136" s="703" t="s">
        <v>920</v>
      </c>
      <c r="AA136" s="704">
        <v>43580</v>
      </c>
      <c r="AB136" s="429"/>
      <c r="AC136" s="731" t="s">
        <v>4646</v>
      </c>
      <c r="AD136" s="703"/>
      <c r="AE136" s="703" t="s">
        <v>4159</v>
      </c>
      <c r="AF136" s="703"/>
      <c r="AG136" s="703" t="s">
        <v>9179</v>
      </c>
      <c r="AH136" s="703" t="s">
        <v>9185</v>
      </c>
      <c r="AI136" s="723">
        <v>45109</v>
      </c>
      <c r="AJ136" s="703"/>
      <c r="AK136" s="703"/>
      <c r="AL136" s="705">
        <v>45012</v>
      </c>
      <c r="AM136" s="703" t="s">
        <v>8675</v>
      </c>
      <c r="AN136" s="703"/>
      <c r="AO136" s="703"/>
      <c r="AP136" s="703"/>
      <c r="AQ136" s="703"/>
      <c r="AR136" s="703"/>
      <c r="AS136" s="703"/>
      <c r="AT136" s="703"/>
      <c r="AU136" s="703"/>
      <c r="AV136" s="703"/>
      <c r="AW136" s="703"/>
      <c r="AX136" s="703"/>
      <c r="AY136" s="703"/>
      <c r="AZ136" s="703"/>
      <c r="BA136" s="703"/>
      <c r="BB136" s="703"/>
      <c r="BC136" s="703"/>
      <c r="BD136" s="703"/>
      <c r="BE136" s="703"/>
      <c r="BF136" s="703"/>
      <c r="BG136" s="703"/>
      <c r="BH136" s="703"/>
      <c r="BI136" s="703"/>
      <c r="BJ136" s="703"/>
      <c r="BK136" s="703"/>
      <c r="BL136" s="703"/>
      <c r="BM136" s="703"/>
      <c r="BN136" s="703"/>
      <c r="BO136" s="703"/>
      <c r="BP136" s="703"/>
      <c r="BQ136" s="703"/>
      <c r="BR136" s="703"/>
      <c r="BS136" s="416" t="b">
        <v>0</v>
      </c>
      <c r="BT136" s="703" t="s">
        <v>2333</v>
      </c>
      <c r="BU136" s="703">
        <v>2023</v>
      </c>
      <c r="BV136" s="706">
        <v>45238</v>
      </c>
      <c r="BW136" s="703" t="s">
        <v>2323</v>
      </c>
      <c r="BX136" s="707" t="s">
        <v>9186</v>
      </c>
      <c r="BY136" s="708"/>
      <c r="BZ136" s="709"/>
      <c r="CA136" s="422"/>
      <c r="CB136" s="730"/>
      <c r="CC136" s="730"/>
      <c r="CD136" s="422"/>
      <c r="CE136" s="730"/>
      <c r="CF136" s="708"/>
      <c r="CG136" s="709"/>
      <c r="CH136" s="890"/>
      <c r="CI136" s="710">
        <f t="shared" si="0"/>
        <v>0</v>
      </c>
      <c r="CJ136" s="710">
        <f t="shared" si="1"/>
        <v>0</v>
      </c>
      <c r="CK136" s="710">
        <f t="shared" si="2"/>
        <v>0</v>
      </c>
      <c r="CL136" s="710">
        <f t="shared" si="3"/>
        <v>0</v>
      </c>
      <c r="CM136" s="709" t="b">
        <f t="shared" si="4"/>
        <v>0</v>
      </c>
    </row>
    <row r="137" spans="1:91" ht="15.75" customHeight="1">
      <c r="A137" s="703" t="s">
        <v>10</v>
      </c>
      <c r="B137" s="703" t="s">
        <v>11</v>
      </c>
      <c r="C137" s="703" t="s">
        <v>12</v>
      </c>
      <c r="D137" s="703" t="s">
        <v>13</v>
      </c>
      <c r="E137" s="703" t="s">
        <v>28</v>
      </c>
      <c r="F137" s="315" t="str">
        <f t="array" ref="F137">IFERROR(INDEX(UIID!$K$2:$K999, MATCH(CONCATENATE(B137,D137,G137,J137), UIID!$B$2:$B999&amp;UIID!$D$2:$D999&amp;UIID!$G$2:$G999&amp;UIID!$H$2:$H999, 0),), "Not Found")</f>
        <v>Not Found</v>
      </c>
      <c r="G137" s="703" t="s">
        <v>904</v>
      </c>
      <c r="H137" s="703"/>
      <c r="I137" s="703"/>
      <c r="J137" s="703" t="s">
        <v>915</v>
      </c>
      <c r="K137" s="703"/>
      <c r="L137" s="703"/>
      <c r="M137" s="703" t="s">
        <v>916</v>
      </c>
      <c r="N137" s="703"/>
      <c r="O137" s="703" t="s">
        <v>15</v>
      </c>
      <c r="P137" s="703" t="s">
        <v>16</v>
      </c>
      <c r="Q137" s="703"/>
      <c r="R137" s="703" t="s">
        <v>35</v>
      </c>
      <c r="S137" s="703" t="s">
        <v>8666</v>
      </c>
      <c r="T137" s="703" t="s">
        <v>43</v>
      </c>
      <c r="U137" s="703"/>
      <c r="V137" s="703"/>
      <c r="W137" s="703"/>
      <c r="X137" s="703" t="s">
        <v>4164</v>
      </c>
      <c r="Y137" s="703" t="s">
        <v>40</v>
      </c>
      <c r="Z137" s="703" t="s">
        <v>921</v>
      </c>
      <c r="AA137" s="704">
        <v>43580</v>
      </c>
      <c r="AB137" s="429"/>
      <c r="AC137" s="731" t="s">
        <v>4646</v>
      </c>
      <c r="AD137" s="703"/>
      <c r="AE137" s="703" t="s">
        <v>4159</v>
      </c>
      <c r="AF137" s="703"/>
      <c r="AG137" s="703" t="s">
        <v>9187</v>
      </c>
      <c r="AH137" s="703" t="s">
        <v>9188</v>
      </c>
      <c r="AI137" s="723">
        <v>44652</v>
      </c>
      <c r="AJ137" s="703"/>
      <c r="AK137" s="703"/>
      <c r="AL137" s="705">
        <v>45049</v>
      </c>
      <c r="AM137" s="703" t="s">
        <v>8675</v>
      </c>
      <c r="AN137" s="703"/>
      <c r="AO137" s="703"/>
      <c r="AP137" s="703"/>
      <c r="AQ137" s="703"/>
      <c r="AR137" s="703"/>
      <c r="AS137" s="703"/>
      <c r="AT137" s="703"/>
      <c r="AU137" s="703"/>
      <c r="AV137" s="703"/>
      <c r="AW137" s="703"/>
      <c r="AX137" s="703"/>
      <c r="AY137" s="703"/>
      <c r="AZ137" s="703"/>
      <c r="BA137" s="703"/>
      <c r="BB137" s="703"/>
      <c r="BC137" s="703"/>
      <c r="BD137" s="703"/>
      <c r="BE137" s="703"/>
      <c r="BF137" s="703"/>
      <c r="BG137" s="703"/>
      <c r="BH137" s="703"/>
      <c r="BI137" s="703"/>
      <c r="BJ137" s="703"/>
      <c r="BK137" s="703"/>
      <c r="BL137" s="703"/>
      <c r="BM137" s="703"/>
      <c r="BN137" s="703"/>
      <c r="BO137" s="703"/>
      <c r="BP137" s="703"/>
      <c r="BQ137" s="703"/>
      <c r="BR137" s="703"/>
      <c r="BS137" s="416" t="b">
        <v>0</v>
      </c>
      <c r="BT137" s="703" t="s">
        <v>2317</v>
      </c>
      <c r="BU137" s="703">
        <v>2023</v>
      </c>
      <c r="BV137" s="706">
        <v>45061</v>
      </c>
      <c r="BW137" s="703" t="s">
        <v>2323</v>
      </c>
      <c r="BX137" s="707" t="s">
        <v>9186</v>
      </c>
      <c r="BY137" s="708"/>
      <c r="BZ137" s="709"/>
      <c r="CA137" s="422"/>
      <c r="CB137" s="730"/>
      <c r="CC137" s="730"/>
      <c r="CD137" s="422"/>
      <c r="CE137" s="730"/>
      <c r="CF137" s="708"/>
      <c r="CG137" s="709"/>
      <c r="CH137" s="890"/>
      <c r="CI137" s="710">
        <f t="shared" si="0"/>
        <v>0</v>
      </c>
      <c r="CJ137" s="710">
        <f t="shared" si="1"/>
        <v>0</v>
      </c>
      <c r="CK137" s="710">
        <f t="shared" si="2"/>
        <v>0</v>
      </c>
      <c r="CL137" s="710">
        <f t="shared" si="3"/>
        <v>0</v>
      </c>
      <c r="CM137" s="709" t="b">
        <f t="shared" si="4"/>
        <v>0</v>
      </c>
    </row>
    <row r="138" spans="1:91" ht="15.75" customHeight="1">
      <c r="A138" s="703" t="s">
        <v>10</v>
      </c>
      <c r="B138" s="703" t="s">
        <v>11</v>
      </c>
      <c r="C138" s="703" t="s">
        <v>12</v>
      </c>
      <c r="D138" s="703" t="s">
        <v>13</v>
      </c>
      <c r="E138" s="703" t="s">
        <v>3756</v>
      </c>
      <c r="F138" s="315" t="str">
        <f t="array" ref="F138">IFERROR(INDEX(UIID!$K$2:$K999, MATCH(CONCATENATE(B138,D138,G138,J138), UIID!$B$2:$B999&amp;UIID!$D$2:$D999&amp;UIID!$G$2:$G999&amp;UIID!$H$2:$H999, 0),), "Not Found")</f>
        <v>Not Found</v>
      </c>
      <c r="G138" s="703" t="s">
        <v>928</v>
      </c>
      <c r="H138" s="703"/>
      <c r="I138" s="703"/>
      <c r="J138" s="703" t="s">
        <v>929</v>
      </c>
      <c r="K138" s="703"/>
      <c r="L138" s="703"/>
      <c r="M138" s="703" t="s">
        <v>930</v>
      </c>
      <c r="N138" s="703"/>
      <c r="O138" s="703" t="s">
        <v>15</v>
      </c>
      <c r="P138" s="703" t="s">
        <v>16</v>
      </c>
      <c r="Q138" s="703"/>
      <c r="R138" s="703" t="s">
        <v>35</v>
      </c>
      <c r="S138" s="703" t="s">
        <v>2230</v>
      </c>
      <c r="T138" s="703" t="s">
        <v>571</v>
      </c>
      <c r="U138" s="703"/>
      <c r="V138" s="703"/>
      <c r="W138" s="703"/>
      <c r="X138" s="703" t="s">
        <v>4213</v>
      </c>
      <c r="Y138" s="703" t="s">
        <v>931</v>
      </c>
      <c r="Z138" s="703" t="s">
        <v>932</v>
      </c>
      <c r="AA138" s="704">
        <v>42305</v>
      </c>
      <c r="AB138" s="429"/>
      <c r="AC138" s="703" t="s">
        <v>4158</v>
      </c>
      <c r="AD138" s="703"/>
      <c r="AE138" s="703" t="s">
        <v>4159</v>
      </c>
      <c r="AF138" s="703"/>
      <c r="AG138" s="703" t="s">
        <v>4283</v>
      </c>
      <c r="AH138" s="703" t="s">
        <v>4283</v>
      </c>
      <c r="AI138" s="703" t="s">
        <v>4283</v>
      </c>
      <c r="AJ138" s="703"/>
      <c r="AK138" s="703"/>
      <c r="AL138" s="705">
        <v>45435</v>
      </c>
      <c r="AM138" s="703" t="s">
        <v>8685</v>
      </c>
      <c r="AN138" s="703"/>
      <c r="AO138" s="703"/>
      <c r="AP138" s="703"/>
      <c r="AQ138" s="703"/>
      <c r="AR138" s="703"/>
      <c r="AS138" s="703"/>
      <c r="AT138" s="703"/>
      <c r="AU138" s="703"/>
      <c r="AV138" s="703"/>
      <c r="AW138" s="703"/>
      <c r="AX138" s="703"/>
      <c r="AY138" s="703"/>
      <c r="AZ138" s="703"/>
      <c r="BA138" s="703"/>
      <c r="BB138" s="703"/>
      <c r="BC138" s="703"/>
      <c r="BD138" s="703"/>
      <c r="BE138" s="703"/>
      <c r="BF138" s="703"/>
      <c r="BG138" s="703"/>
      <c r="BH138" s="703"/>
      <c r="BI138" s="703"/>
      <c r="BJ138" s="703"/>
      <c r="BK138" s="703"/>
      <c r="BL138" s="703"/>
      <c r="BM138" s="703"/>
      <c r="BN138" s="703"/>
      <c r="BO138" s="703"/>
      <c r="BP138" s="703"/>
      <c r="BQ138" s="703"/>
      <c r="BR138" s="703"/>
      <c r="BS138" s="416" t="b">
        <v>0</v>
      </c>
      <c r="BT138" s="703" t="s">
        <v>2317</v>
      </c>
      <c r="BU138" s="703">
        <v>2024</v>
      </c>
      <c r="BV138" s="706">
        <v>45436</v>
      </c>
      <c r="BW138" s="703" t="s">
        <v>2323</v>
      </c>
      <c r="BX138" s="707"/>
      <c r="BY138" s="713"/>
      <c r="BZ138" s="709"/>
      <c r="CA138" s="714"/>
      <c r="CB138" s="730"/>
      <c r="CC138" s="730"/>
      <c r="CD138" s="714"/>
      <c r="CE138" s="730"/>
      <c r="CF138" s="713"/>
      <c r="CG138" s="709"/>
      <c r="CH138" s="890"/>
      <c r="CI138" s="710">
        <f t="shared" si="0"/>
        <v>0</v>
      </c>
      <c r="CJ138" s="710">
        <f t="shared" si="1"/>
        <v>0</v>
      </c>
      <c r="CK138" s="710">
        <f t="shared" si="2"/>
        <v>0</v>
      </c>
      <c r="CL138" s="710">
        <f t="shared" si="3"/>
        <v>0</v>
      </c>
      <c r="CM138" s="709" t="b">
        <f t="shared" si="4"/>
        <v>0</v>
      </c>
    </row>
    <row r="139" spans="1:91" ht="15.75" customHeight="1">
      <c r="A139" s="703" t="s">
        <v>10</v>
      </c>
      <c r="B139" s="703" t="s">
        <v>11</v>
      </c>
      <c r="C139" s="703" t="s">
        <v>12</v>
      </c>
      <c r="D139" s="703" t="s">
        <v>13</v>
      </c>
      <c r="E139" s="703" t="s">
        <v>3756</v>
      </c>
      <c r="F139" s="315" t="str">
        <f t="array" ref="F139">IFERROR(INDEX(UIID!$K$2:$K999, MATCH(CONCATENATE(B139,D139,G139,J139), UIID!$B$2:$B999&amp;UIID!$D$2:$D999&amp;UIID!$G$2:$G999&amp;UIID!$H$2:$H999, 0),), "Not Found")</f>
        <v>Not Found</v>
      </c>
      <c r="G139" s="703" t="s">
        <v>928</v>
      </c>
      <c r="H139" s="703"/>
      <c r="I139" s="703"/>
      <c r="J139" s="703" t="s">
        <v>929</v>
      </c>
      <c r="K139" s="703"/>
      <c r="L139" s="703"/>
      <c r="M139" s="703" t="s">
        <v>930</v>
      </c>
      <c r="N139" s="703"/>
      <c r="O139" s="703" t="s">
        <v>15</v>
      </c>
      <c r="P139" s="703" t="s">
        <v>16</v>
      </c>
      <c r="Q139" s="703"/>
      <c r="R139" s="703" t="s">
        <v>35</v>
      </c>
      <c r="S139" s="703" t="s">
        <v>2230</v>
      </c>
      <c r="T139" s="703" t="s">
        <v>573</v>
      </c>
      <c r="U139" s="703"/>
      <c r="V139" s="703"/>
      <c r="W139" s="703"/>
      <c r="X139" s="703" t="s">
        <v>4164</v>
      </c>
      <c r="Y139" s="703" t="s">
        <v>933</v>
      </c>
      <c r="Z139" s="703" t="s">
        <v>934</v>
      </c>
      <c r="AA139" s="704">
        <v>42305</v>
      </c>
      <c r="AB139" s="429"/>
      <c r="AC139" s="703" t="s">
        <v>4158</v>
      </c>
      <c r="AD139" s="703"/>
      <c r="AE139" s="703" t="s">
        <v>4159</v>
      </c>
      <c r="AF139" s="703"/>
      <c r="AG139" s="703" t="s">
        <v>4283</v>
      </c>
      <c r="AH139" s="703" t="s">
        <v>4283</v>
      </c>
      <c r="AI139" s="703" t="s">
        <v>4283</v>
      </c>
      <c r="AJ139" s="703"/>
      <c r="AK139" s="703"/>
      <c r="AL139" s="705">
        <v>45435</v>
      </c>
      <c r="AM139" s="703" t="s">
        <v>8685</v>
      </c>
      <c r="AN139" s="703"/>
      <c r="AO139" s="703"/>
      <c r="AP139" s="703"/>
      <c r="AQ139" s="703"/>
      <c r="AR139" s="703"/>
      <c r="AS139" s="703"/>
      <c r="AT139" s="703"/>
      <c r="AU139" s="703"/>
      <c r="AV139" s="703"/>
      <c r="AW139" s="703"/>
      <c r="AX139" s="703"/>
      <c r="AY139" s="703"/>
      <c r="AZ139" s="703"/>
      <c r="BA139" s="703"/>
      <c r="BB139" s="703"/>
      <c r="BC139" s="703"/>
      <c r="BD139" s="703"/>
      <c r="BE139" s="703"/>
      <c r="BF139" s="703"/>
      <c r="BG139" s="703"/>
      <c r="BH139" s="703"/>
      <c r="BI139" s="703"/>
      <c r="BJ139" s="703"/>
      <c r="BK139" s="703"/>
      <c r="BL139" s="703"/>
      <c r="BM139" s="703"/>
      <c r="BN139" s="703"/>
      <c r="BO139" s="703"/>
      <c r="BP139" s="703"/>
      <c r="BQ139" s="703"/>
      <c r="BR139" s="703"/>
      <c r="BS139" s="416" t="b">
        <v>0</v>
      </c>
      <c r="BT139" s="703" t="s">
        <v>2317</v>
      </c>
      <c r="BU139" s="703">
        <v>2024</v>
      </c>
      <c r="BV139" s="706">
        <v>45436</v>
      </c>
      <c r="BW139" s="703" t="s">
        <v>2323</v>
      </c>
      <c r="BX139" s="707"/>
      <c r="BY139" s="713"/>
      <c r="BZ139" s="709"/>
      <c r="CA139" s="714"/>
      <c r="CB139" s="730"/>
      <c r="CC139" s="730"/>
      <c r="CD139" s="714"/>
      <c r="CE139" s="730"/>
      <c r="CF139" s="713"/>
      <c r="CG139" s="709"/>
      <c r="CH139" s="890"/>
      <c r="CI139" s="710">
        <f t="shared" si="0"/>
        <v>0</v>
      </c>
      <c r="CJ139" s="710">
        <f t="shared" si="1"/>
        <v>0</v>
      </c>
      <c r="CK139" s="710">
        <f t="shared" si="2"/>
        <v>0</v>
      </c>
      <c r="CL139" s="710">
        <f t="shared" si="3"/>
        <v>0</v>
      </c>
      <c r="CM139" s="709" t="b">
        <f t="shared" si="4"/>
        <v>0</v>
      </c>
    </row>
    <row r="140" spans="1:91" ht="15.75" customHeight="1">
      <c r="A140" s="703" t="s">
        <v>10</v>
      </c>
      <c r="B140" s="703" t="s">
        <v>11</v>
      </c>
      <c r="C140" s="703" t="s">
        <v>28</v>
      </c>
      <c r="D140" s="703" t="s">
        <v>13</v>
      </c>
      <c r="E140" s="703" t="s">
        <v>3756</v>
      </c>
      <c r="F140" s="891" t="str">
        <f t="array" ref="F140">IFERROR(INDEX(UIID!$K$2:$K999, MATCH(CONCATENATE(B140,D140,G140,J140), UIID!$B$2:$B999&amp;UIID!$D$2:$D999&amp;UIID!$G$2:$G999&amp;UIID!$H$2:$H999, 0),), "Not Found")</f>
        <v>Not Found</v>
      </c>
      <c r="G140" s="703" t="s">
        <v>1694</v>
      </c>
      <c r="H140" s="703"/>
      <c r="I140" s="703"/>
      <c r="J140" s="703" t="s">
        <v>1695</v>
      </c>
      <c r="K140" s="703"/>
      <c r="L140" s="703"/>
      <c r="M140" s="703">
        <v>9325718743</v>
      </c>
      <c r="N140" s="703"/>
      <c r="O140" s="703" t="s">
        <v>15</v>
      </c>
      <c r="P140" s="703" t="s">
        <v>16</v>
      </c>
      <c r="Q140" s="703"/>
      <c r="R140" s="703" t="s">
        <v>21</v>
      </c>
      <c r="S140" s="703" t="s">
        <v>3006</v>
      </c>
      <c r="T140" s="703"/>
      <c r="U140" s="703" t="s">
        <v>1696</v>
      </c>
      <c r="V140" s="703"/>
      <c r="W140" s="703"/>
      <c r="X140" s="703" t="s">
        <v>22</v>
      </c>
      <c r="Y140" s="703" t="s">
        <v>259</v>
      </c>
      <c r="Z140" s="703" t="s">
        <v>1697</v>
      </c>
      <c r="AA140" s="704">
        <v>43237</v>
      </c>
      <c r="AB140" s="429"/>
      <c r="AC140" s="703" t="s">
        <v>4158</v>
      </c>
      <c r="AD140" s="703"/>
      <c r="AE140" s="703" t="s">
        <v>4159</v>
      </c>
      <c r="AF140" s="703"/>
      <c r="AG140" s="703" t="s">
        <v>9194</v>
      </c>
      <c r="AH140" s="703" t="s">
        <v>9195</v>
      </c>
      <c r="AI140" s="712">
        <v>44530</v>
      </c>
      <c r="AJ140" s="703"/>
      <c r="AK140" s="703"/>
      <c r="AL140" s="705">
        <v>45448</v>
      </c>
      <c r="AM140" s="703" t="s">
        <v>2289</v>
      </c>
      <c r="AN140" s="703"/>
      <c r="AO140" s="703"/>
      <c r="AP140" s="703"/>
      <c r="AQ140" s="703"/>
      <c r="AR140" s="703"/>
      <c r="AS140" s="703"/>
      <c r="AT140" s="703"/>
      <c r="AU140" s="703"/>
      <c r="AV140" s="703"/>
      <c r="AW140" s="703"/>
      <c r="AX140" s="703"/>
      <c r="AY140" s="703"/>
      <c r="AZ140" s="703"/>
      <c r="BA140" s="703"/>
      <c r="BB140" s="703"/>
      <c r="BC140" s="703"/>
      <c r="BD140" s="703"/>
      <c r="BE140" s="703"/>
      <c r="BF140" s="703"/>
      <c r="BG140" s="703"/>
      <c r="BH140" s="703"/>
      <c r="BI140" s="703"/>
      <c r="BJ140" s="703"/>
      <c r="BK140" s="703"/>
      <c r="BL140" s="703"/>
      <c r="BM140" s="703"/>
      <c r="BN140" s="703"/>
      <c r="BO140" s="703"/>
      <c r="BP140" s="703"/>
      <c r="BQ140" s="703"/>
      <c r="BR140" s="703"/>
      <c r="BS140" s="416" t="b">
        <v>0</v>
      </c>
      <c r="BT140" s="703" t="s">
        <v>2319</v>
      </c>
      <c r="BU140" s="703">
        <v>2024</v>
      </c>
      <c r="BV140" s="706">
        <v>45448</v>
      </c>
      <c r="BW140" s="703" t="s">
        <v>2323</v>
      </c>
      <c r="BX140" s="707" t="s">
        <v>9196</v>
      </c>
      <c r="BY140" s="713"/>
      <c r="BZ140" s="709"/>
      <c r="CA140" s="714"/>
      <c r="CB140" s="730"/>
      <c r="CC140" s="730"/>
      <c r="CD140" s="714"/>
      <c r="CE140" s="730"/>
      <c r="CF140" s="713"/>
      <c r="CG140" s="709"/>
      <c r="CH140" s="710"/>
      <c r="CI140" s="710">
        <f t="shared" si="0"/>
        <v>0</v>
      </c>
      <c r="CJ140" s="710">
        <f t="shared" si="1"/>
        <v>0</v>
      </c>
      <c r="CK140" s="710">
        <f t="shared" si="2"/>
        <v>0</v>
      </c>
      <c r="CL140" s="710">
        <f t="shared" si="3"/>
        <v>0</v>
      </c>
      <c r="CM140" s="709" t="b">
        <f t="shared" si="4"/>
        <v>0</v>
      </c>
    </row>
    <row r="141" spans="1:91" ht="15.75" customHeight="1">
      <c r="A141" s="703" t="s">
        <v>10</v>
      </c>
      <c r="B141" s="703" t="s">
        <v>11</v>
      </c>
      <c r="C141" s="703" t="s">
        <v>28</v>
      </c>
      <c r="D141" s="703" t="s">
        <v>13</v>
      </c>
      <c r="E141" s="703" t="s">
        <v>3756</v>
      </c>
      <c r="F141" s="891" t="str">
        <f t="array" ref="F141">IFERROR(INDEX(UIID!$K$2:$K999, MATCH(CONCATENATE(B141,D141,G141,J141), UIID!$B$2:$B999&amp;UIID!$D$2:$D999&amp;UIID!$G$2:$G999&amp;UIID!$H$2:$H999, 0),), "Not Found")</f>
        <v>Not Found</v>
      </c>
      <c r="G141" s="703" t="s">
        <v>1694</v>
      </c>
      <c r="H141" s="703"/>
      <c r="I141" s="703"/>
      <c r="J141" s="703" t="s">
        <v>1695</v>
      </c>
      <c r="K141" s="703"/>
      <c r="L141" s="703"/>
      <c r="M141" s="703">
        <v>9325718743</v>
      </c>
      <c r="N141" s="703"/>
      <c r="O141" s="703" t="s">
        <v>15</v>
      </c>
      <c r="P141" s="703" t="s">
        <v>16</v>
      </c>
      <c r="Q141" s="703"/>
      <c r="R141" s="703" t="s">
        <v>21</v>
      </c>
      <c r="S141" s="703" t="s">
        <v>3006</v>
      </c>
      <c r="T141" s="703"/>
      <c r="U141" s="703" t="s">
        <v>1698</v>
      </c>
      <c r="V141" s="703"/>
      <c r="W141" s="703"/>
      <c r="X141" s="703" t="s">
        <v>22</v>
      </c>
      <c r="Y141" s="703" t="s">
        <v>259</v>
      </c>
      <c r="Z141" s="703" t="s">
        <v>1699</v>
      </c>
      <c r="AA141" s="704">
        <v>43237</v>
      </c>
      <c r="AB141" s="429"/>
      <c r="AC141" s="703" t="s">
        <v>4158</v>
      </c>
      <c r="AD141" s="703"/>
      <c r="AE141" s="703" t="s">
        <v>4159</v>
      </c>
      <c r="AF141" s="703"/>
      <c r="AG141" s="703" t="s">
        <v>9194</v>
      </c>
      <c r="AH141" s="703" t="s">
        <v>9195</v>
      </c>
      <c r="AI141" s="712">
        <v>44530</v>
      </c>
      <c r="AJ141" s="703"/>
      <c r="AK141" s="703"/>
      <c r="AL141" s="705">
        <v>45448</v>
      </c>
      <c r="AM141" s="703" t="s">
        <v>2289</v>
      </c>
      <c r="AN141" s="703"/>
      <c r="AO141" s="703"/>
      <c r="AP141" s="703"/>
      <c r="AQ141" s="703"/>
      <c r="AR141" s="703"/>
      <c r="AS141" s="703"/>
      <c r="AT141" s="703"/>
      <c r="AU141" s="703"/>
      <c r="AV141" s="703"/>
      <c r="AW141" s="703"/>
      <c r="AX141" s="703"/>
      <c r="AY141" s="703"/>
      <c r="AZ141" s="703"/>
      <c r="BA141" s="703"/>
      <c r="BB141" s="703"/>
      <c r="BC141" s="703"/>
      <c r="BD141" s="703"/>
      <c r="BE141" s="703"/>
      <c r="BF141" s="703"/>
      <c r="BG141" s="703"/>
      <c r="BH141" s="703"/>
      <c r="BI141" s="703"/>
      <c r="BJ141" s="703"/>
      <c r="BK141" s="703"/>
      <c r="BL141" s="703"/>
      <c r="BM141" s="703"/>
      <c r="BN141" s="703"/>
      <c r="BO141" s="703"/>
      <c r="BP141" s="703"/>
      <c r="BQ141" s="703"/>
      <c r="BR141" s="703"/>
      <c r="BS141" s="416" t="b">
        <v>0</v>
      </c>
      <c r="BT141" s="703" t="s">
        <v>2319</v>
      </c>
      <c r="BU141" s="703">
        <v>2024</v>
      </c>
      <c r="BV141" s="706">
        <v>45448</v>
      </c>
      <c r="BW141" s="703" t="s">
        <v>2323</v>
      </c>
      <c r="BX141" s="707" t="s">
        <v>9196</v>
      </c>
      <c r="BY141" s="713"/>
      <c r="BZ141" s="709"/>
      <c r="CA141" s="714"/>
      <c r="CB141" s="730"/>
      <c r="CC141" s="730"/>
      <c r="CD141" s="714"/>
      <c r="CE141" s="730"/>
      <c r="CF141" s="713"/>
      <c r="CG141" s="709"/>
      <c r="CH141" s="710"/>
      <c r="CI141" s="710">
        <f t="shared" si="0"/>
        <v>0</v>
      </c>
      <c r="CJ141" s="710">
        <f t="shared" si="1"/>
        <v>0</v>
      </c>
      <c r="CK141" s="710">
        <f t="shared" si="2"/>
        <v>0</v>
      </c>
      <c r="CL141" s="710">
        <f t="shared" si="3"/>
        <v>0</v>
      </c>
      <c r="CM141" s="709" t="b">
        <f t="shared" si="4"/>
        <v>0</v>
      </c>
    </row>
    <row r="142" spans="1:91" ht="15.75" customHeight="1">
      <c r="A142" s="703" t="s">
        <v>10</v>
      </c>
      <c r="B142" s="703" t="s">
        <v>11</v>
      </c>
      <c r="C142" s="703" t="s">
        <v>28</v>
      </c>
      <c r="D142" s="703" t="s">
        <v>13</v>
      </c>
      <c r="E142" s="703" t="s">
        <v>3756</v>
      </c>
      <c r="F142" s="891" t="str">
        <f t="array" ref="F142">IFERROR(INDEX(UIID!$K$2:$K999, MATCH(CONCATENATE(B142,D142,G142,J142), UIID!$B$2:$B999&amp;UIID!$D$2:$D999&amp;UIID!$G$2:$G999&amp;UIID!$H$2:$H999, 0),), "Not Found")</f>
        <v>Not Found</v>
      </c>
      <c r="G142" s="703" t="s">
        <v>1694</v>
      </c>
      <c r="H142" s="703"/>
      <c r="I142" s="703"/>
      <c r="J142" s="703" t="s">
        <v>1695</v>
      </c>
      <c r="K142" s="703"/>
      <c r="L142" s="703"/>
      <c r="M142" s="703">
        <v>9325718743</v>
      </c>
      <c r="N142" s="703"/>
      <c r="O142" s="703" t="s">
        <v>15</v>
      </c>
      <c r="P142" s="703" t="s">
        <v>16</v>
      </c>
      <c r="Q142" s="703"/>
      <c r="R142" s="703" t="s">
        <v>21</v>
      </c>
      <c r="S142" s="703" t="s">
        <v>3006</v>
      </c>
      <c r="T142" s="703"/>
      <c r="U142" s="703" t="s">
        <v>1700</v>
      </c>
      <c r="V142" s="703"/>
      <c r="W142" s="703"/>
      <c r="X142" s="703" t="s">
        <v>22</v>
      </c>
      <c r="Y142" s="703" t="s">
        <v>259</v>
      </c>
      <c r="Z142" s="703" t="s">
        <v>1701</v>
      </c>
      <c r="AA142" s="704">
        <v>43237</v>
      </c>
      <c r="AB142" s="429"/>
      <c r="AC142" s="703" t="s">
        <v>4158</v>
      </c>
      <c r="AD142" s="703"/>
      <c r="AE142" s="703" t="s">
        <v>4159</v>
      </c>
      <c r="AF142" s="703"/>
      <c r="AG142" s="703" t="s">
        <v>9194</v>
      </c>
      <c r="AH142" s="703" t="s">
        <v>9195</v>
      </c>
      <c r="AI142" s="712">
        <v>44530</v>
      </c>
      <c r="AJ142" s="703"/>
      <c r="AK142" s="703"/>
      <c r="AL142" s="705">
        <v>45448</v>
      </c>
      <c r="AM142" s="703" t="s">
        <v>2289</v>
      </c>
      <c r="AN142" s="703"/>
      <c r="AO142" s="703"/>
      <c r="AP142" s="703"/>
      <c r="AQ142" s="703"/>
      <c r="AR142" s="703"/>
      <c r="AS142" s="703"/>
      <c r="AT142" s="703"/>
      <c r="AU142" s="703"/>
      <c r="AV142" s="703"/>
      <c r="AW142" s="703"/>
      <c r="AX142" s="703"/>
      <c r="AY142" s="703"/>
      <c r="AZ142" s="703"/>
      <c r="BA142" s="703"/>
      <c r="BB142" s="703"/>
      <c r="BC142" s="703"/>
      <c r="BD142" s="703"/>
      <c r="BE142" s="703"/>
      <c r="BF142" s="703"/>
      <c r="BG142" s="703"/>
      <c r="BH142" s="703"/>
      <c r="BI142" s="703"/>
      <c r="BJ142" s="703"/>
      <c r="BK142" s="703"/>
      <c r="BL142" s="703"/>
      <c r="BM142" s="703"/>
      <c r="BN142" s="703"/>
      <c r="BO142" s="703"/>
      <c r="BP142" s="703"/>
      <c r="BQ142" s="703"/>
      <c r="BR142" s="703"/>
      <c r="BS142" s="416" t="b">
        <v>0</v>
      </c>
      <c r="BT142" s="703" t="s">
        <v>2319</v>
      </c>
      <c r="BU142" s="703">
        <v>2024</v>
      </c>
      <c r="BV142" s="706">
        <v>45448</v>
      </c>
      <c r="BW142" s="703" t="s">
        <v>2323</v>
      </c>
      <c r="BX142" s="707" t="s">
        <v>9196</v>
      </c>
      <c r="BY142" s="713"/>
      <c r="BZ142" s="709"/>
      <c r="CA142" s="714"/>
      <c r="CB142" s="730"/>
      <c r="CC142" s="730"/>
      <c r="CD142" s="714"/>
      <c r="CE142" s="730"/>
      <c r="CF142" s="713"/>
      <c r="CG142" s="709"/>
      <c r="CH142" s="710"/>
      <c r="CI142" s="710">
        <f t="shared" si="0"/>
        <v>0</v>
      </c>
      <c r="CJ142" s="710">
        <f t="shared" si="1"/>
        <v>0</v>
      </c>
      <c r="CK142" s="710">
        <f t="shared" si="2"/>
        <v>0</v>
      </c>
      <c r="CL142" s="710">
        <f t="shared" si="3"/>
        <v>0</v>
      </c>
      <c r="CM142" s="709" t="b">
        <f t="shared" si="4"/>
        <v>0</v>
      </c>
    </row>
    <row r="143" spans="1:91" ht="15.75" customHeight="1">
      <c r="A143" s="541" t="s">
        <v>10</v>
      </c>
      <c r="B143" s="537" t="s">
        <v>11</v>
      </c>
      <c r="C143" s="537" t="s">
        <v>28</v>
      </c>
      <c r="D143" s="537" t="s">
        <v>977</v>
      </c>
      <c r="E143" s="537" t="s">
        <v>28</v>
      </c>
      <c r="F143" s="538" t="str">
        <f t="array" ref="F143">IFERROR(INDEX(UIID!$K$2:$K999, MATCH(CONCATENATE(B143,D143,G143,J143), UIID!$B$2:$B999&amp;UIID!$D$2:$D999&amp;UIID!$G$2:$G999&amp;UIID!$H$2:$H999, 0),), "Not Found")</f>
        <v>0722-0006</v>
      </c>
      <c r="G143" s="537" t="s">
        <v>978</v>
      </c>
      <c r="H143" s="537"/>
      <c r="I143" s="537" t="s">
        <v>5373</v>
      </c>
      <c r="J143" s="537" t="s">
        <v>979</v>
      </c>
      <c r="K143" s="537">
        <v>10.240751790415899</v>
      </c>
      <c r="L143" s="537">
        <v>123.782118194324</v>
      </c>
      <c r="M143" s="537" t="s">
        <v>980</v>
      </c>
      <c r="N143" s="537" t="s">
        <v>5374</v>
      </c>
      <c r="O143" s="537" t="s">
        <v>15</v>
      </c>
      <c r="P143" s="537" t="s">
        <v>16</v>
      </c>
      <c r="Q143" s="537" t="s">
        <v>4156</v>
      </c>
      <c r="R143" s="537" t="s">
        <v>21</v>
      </c>
      <c r="S143" s="537" t="s">
        <v>2230</v>
      </c>
      <c r="T143" s="537"/>
      <c r="U143" s="537" t="s">
        <v>981</v>
      </c>
      <c r="V143" s="539" t="s">
        <v>5375</v>
      </c>
      <c r="W143" s="537"/>
      <c r="X143" s="537" t="s">
        <v>22</v>
      </c>
      <c r="Y143" s="537" t="s">
        <v>982</v>
      </c>
      <c r="Z143" s="537">
        <v>707020123</v>
      </c>
      <c r="AA143" s="540">
        <v>39266</v>
      </c>
      <c r="AB143" s="540"/>
      <c r="AC143" s="537" t="s">
        <v>4158</v>
      </c>
      <c r="AD143" s="537"/>
      <c r="AE143" s="537" t="s">
        <v>4159</v>
      </c>
      <c r="AF143" s="537"/>
      <c r="AG143" s="537" t="s">
        <v>4283</v>
      </c>
      <c r="AH143" s="537" t="s">
        <v>4283</v>
      </c>
      <c r="AI143" s="537" t="s">
        <v>4283</v>
      </c>
      <c r="AJ143" s="541"/>
      <c r="AK143" s="541"/>
      <c r="AL143" s="541"/>
      <c r="AM143" s="541"/>
      <c r="AN143" s="541"/>
      <c r="AO143" s="541"/>
      <c r="AP143" s="541"/>
      <c r="AQ143" s="541"/>
      <c r="AR143" s="541"/>
      <c r="AS143" s="541"/>
      <c r="AT143" s="541"/>
      <c r="AU143" s="541"/>
      <c r="AV143" s="541"/>
      <c r="AW143" s="541"/>
      <c r="AX143" s="541"/>
      <c r="AY143" s="541"/>
      <c r="AZ143" s="541"/>
      <c r="BA143" s="541"/>
      <c r="BB143" s="541"/>
      <c r="BC143" s="541"/>
      <c r="BD143" s="541"/>
      <c r="BE143" s="541"/>
      <c r="BF143" s="541"/>
      <c r="BG143" s="541"/>
      <c r="BH143" s="541"/>
      <c r="BI143" s="541"/>
      <c r="BJ143" s="541"/>
      <c r="BK143" s="541"/>
      <c r="BL143" s="541"/>
      <c r="BM143" s="541"/>
      <c r="BN143" s="541"/>
      <c r="BO143" s="541"/>
      <c r="BP143" s="541"/>
      <c r="BQ143" s="541"/>
      <c r="BR143" s="541"/>
      <c r="BS143" s="416" t="b">
        <v>1</v>
      </c>
      <c r="BT143" s="541"/>
      <c r="BU143" s="541"/>
      <c r="BV143" s="542"/>
      <c r="BW143" s="541" t="s">
        <v>10217</v>
      </c>
      <c r="BX143" s="543" t="s">
        <v>10218</v>
      </c>
      <c r="BY143" s="544"/>
      <c r="BZ143" s="545"/>
      <c r="CA143" s="546"/>
      <c r="CB143" s="547"/>
      <c r="CC143" s="547"/>
      <c r="CD143" s="546"/>
      <c r="CE143" s="547"/>
      <c r="CF143" s="544"/>
      <c r="CG143" s="545"/>
      <c r="CH143" s="548"/>
      <c r="CI143" s="548">
        <f t="shared" si="0"/>
        <v>0</v>
      </c>
      <c r="CJ143" s="548">
        <f t="shared" si="1"/>
        <v>0</v>
      </c>
      <c r="CK143" s="548">
        <f t="shared" si="2"/>
        <v>0</v>
      </c>
      <c r="CL143" s="548">
        <f t="shared" si="3"/>
        <v>0</v>
      </c>
      <c r="CM143" s="545" t="b">
        <f t="shared" si="4"/>
        <v>0</v>
      </c>
    </row>
    <row r="144" spans="1:91" ht="15.75" customHeight="1">
      <c r="A144" s="703" t="s">
        <v>10</v>
      </c>
      <c r="B144" s="703" t="s">
        <v>11</v>
      </c>
      <c r="C144" s="703" t="s">
        <v>378</v>
      </c>
      <c r="D144" s="703" t="s">
        <v>8958</v>
      </c>
      <c r="E144" s="703" t="s">
        <v>28</v>
      </c>
      <c r="F144" s="315" t="str">
        <f t="array" ref="F144">IFERROR(INDEX(UIID!$K$2:$K999, MATCH(CONCATENATE(B144,D144,G144,J144), UIID!$B$2:$B999&amp;UIID!$D$2:$D999&amp;UIID!$G$2:$G999&amp;UIID!$H$2:$H999, 0),), "Not Found")</f>
        <v>Not Found</v>
      </c>
      <c r="G144" s="703" t="s">
        <v>379</v>
      </c>
      <c r="H144" s="703"/>
      <c r="I144" s="703"/>
      <c r="J144" s="703" t="s">
        <v>380</v>
      </c>
      <c r="K144" s="703"/>
      <c r="L144" s="703"/>
      <c r="M144" s="703" t="s">
        <v>381</v>
      </c>
      <c r="N144" s="703"/>
      <c r="O144" s="703" t="s">
        <v>15</v>
      </c>
      <c r="P144" s="703" t="s">
        <v>16</v>
      </c>
      <c r="Q144" s="731"/>
      <c r="R144" s="703" t="s">
        <v>35</v>
      </c>
      <c r="S144" s="703" t="s">
        <v>87</v>
      </c>
      <c r="T144" s="703" t="s">
        <v>385</v>
      </c>
      <c r="U144" s="703"/>
      <c r="V144" s="703"/>
      <c r="W144" s="703"/>
      <c r="X144" s="703" t="s">
        <v>4164</v>
      </c>
      <c r="Y144" s="703" t="s">
        <v>386</v>
      </c>
      <c r="Z144" s="703" t="s">
        <v>387</v>
      </c>
      <c r="AA144" s="704">
        <v>43805</v>
      </c>
      <c r="AB144" s="429"/>
      <c r="AC144" s="731" t="s">
        <v>4646</v>
      </c>
      <c r="AD144" s="703"/>
      <c r="AE144" s="703" t="s">
        <v>4159</v>
      </c>
      <c r="AF144" s="703"/>
      <c r="AG144" s="703" t="s">
        <v>5383</v>
      </c>
      <c r="AH144" s="703" t="s">
        <v>5384</v>
      </c>
      <c r="AI144" s="723">
        <v>45208</v>
      </c>
      <c r="AJ144" s="703"/>
      <c r="AK144" s="703"/>
      <c r="AL144" s="705">
        <v>45049</v>
      </c>
      <c r="AM144" s="703" t="s">
        <v>8675</v>
      </c>
      <c r="AN144" s="703"/>
      <c r="AO144" s="703"/>
      <c r="AP144" s="703"/>
      <c r="AQ144" s="703"/>
      <c r="AR144" s="703"/>
      <c r="AS144" s="703"/>
      <c r="AT144" s="703"/>
      <c r="AU144" s="703"/>
      <c r="AV144" s="703"/>
      <c r="AW144" s="703"/>
      <c r="AX144" s="703"/>
      <c r="AY144" s="703"/>
      <c r="AZ144" s="703"/>
      <c r="BA144" s="703"/>
      <c r="BB144" s="703"/>
      <c r="BC144" s="703"/>
      <c r="BD144" s="703"/>
      <c r="BE144" s="703"/>
      <c r="BF144" s="703"/>
      <c r="BG144" s="703"/>
      <c r="BH144" s="703"/>
      <c r="BI144" s="703"/>
      <c r="BJ144" s="703"/>
      <c r="BK144" s="703"/>
      <c r="BL144" s="703"/>
      <c r="BM144" s="703"/>
      <c r="BN144" s="703"/>
      <c r="BO144" s="703"/>
      <c r="BP144" s="703"/>
      <c r="BQ144" s="703"/>
      <c r="BR144" s="703"/>
      <c r="BS144" s="416" t="b">
        <v>0</v>
      </c>
      <c r="BT144" s="703" t="s">
        <v>2317</v>
      </c>
      <c r="BU144" s="703">
        <v>2023</v>
      </c>
      <c r="BV144" s="706">
        <v>45051</v>
      </c>
      <c r="BW144" s="703" t="s">
        <v>2323</v>
      </c>
      <c r="BX144" s="707" t="s">
        <v>8961</v>
      </c>
      <c r="BY144" s="708"/>
      <c r="BZ144" s="709"/>
      <c r="CA144" s="422"/>
      <c r="CB144" s="730"/>
      <c r="CC144" s="730"/>
      <c r="CD144" s="422"/>
      <c r="CE144" s="730"/>
      <c r="CF144" s="708"/>
      <c r="CG144" s="709"/>
      <c r="CH144" s="890"/>
      <c r="CI144" s="710">
        <f t="shared" si="0"/>
        <v>0</v>
      </c>
      <c r="CJ144" s="710">
        <f t="shared" si="1"/>
        <v>0</v>
      </c>
      <c r="CK144" s="710">
        <f t="shared" si="2"/>
        <v>0</v>
      </c>
      <c r="CL144" s="710">
        <f t="shared" si="3"/>
        <v>0</v>
      </c>
      <c r="CM144" s="709" t="b">
        <f t="shared" si="4"/>
        <v>0</v>
      </c>
    </row>
    <row r="145" spans="1:91" ht="15.75" customHeight="1">
      <c r="A145" s="703" t="s">
        <v>10</v>
      </c>
      <c r="B145" s="703" t="s">
        <v>11</v>
      </c>
      <c r="C145" s="703" t="s">
        <v>12</v>
      </c>
      <c r="D145" s="703" t="s">
        <v>13</v>
      </c>
      <c r="E145" s="703" t="s">
        <v>28</v>
      </c>
      <c r="F145" s="315" t="str">
        <f t="array" ref="F145">IFERROR(INDEX(UIID!$K$2:$K999, MATCH(CONCATENATE(B145,D145,G145,J145), UIID!$B$2:$B999&amp;UIID!$D$2:$D999&amp;UIID!$G$2:$G999&amp;UIID!$H$2:$H999, 0),), "Not Found")</f>
        <v>Not Found</v>
      </c>
      <c r="G145" s="703" t="s">
        <v>1353</v>
      </c>
      <c r="H145" s="703"/>
      <c r="I145" s="703"/>
      <c r="J145" s="703" t="s">
        <v>1354</v>
      </c>
      <c r="K145" s="703"/>
      <c r="L145" s="703"/>
      <c r="M145" s="703" t="s">
        <v>1355</v>
      </c>
      <c r="N145" s="703"/>
      <c r="O145" s="703" t="s">
        <v>15</v>
      </c>
      <c r="P145" s="703" t="s">
        <v>16</v>
      </c>
      <c r="Q145" s="731"/>
      <c r="R145" s="703" t="s">
        <v>35</v>
      </c>
      <c r="S145" s="703" t="s">
        <v>8666</v>
      </c>
      <c r="T145" s="703" t="s">
        <v>43</v>
      </c>
      <c r="U145" s="703"/>
      <c r="V145" s="703"/>
      <c r="W145" s="703"/>
      <c r="X145" s="703" t="s">
        <v>4164</v>
      </c>
      <c r="Y145" s="703" t="s">
        <v>253</v>
      </c>
      <c r="Z145" s="703" t="s">
        <v>1356</v>
      </c>
      <c r="AA145" s="704">
        <v>43762</v>
      </c>
      <c r="AB145" s="429"/>
      <c r="AC145" s="731" t="s">
        <v>4646</v>
      </c>
      <c r="AD145" s="703"/>
      <c r="AE145" s="703" t="s">
        <v>4159</v>
      </c>
      <c r="AF145" s="703"/>
      <c r="AG145" s="703" t="s">
        <v>9206</v>
      </c>
      <c r="AH145" s="703" t="s">
        <v>9207</v>
      </c>
      <c r="AI145" s="712">
        <v>45249</v>
      </c>
      <c r="AJ145" s="703"/>
      <c r="AK145" s="703"/>
      <c r="AL145" s="705">
        <v>45049</v>
      </c>
      <c r="AM145" s="703" t="s">
        <v>8675</v>
      </c>
      <c r="AN145" s="703"/>
      <c r="AO145" s="703"/>
      <c r="AP145" s="703"/>
      <c r="AQ145" s="703"/>
      <c r="AR145" s="703"/>
      <c r="AS145" s="703"/>
      <c r="AT145" s="703"/>
      <c r="AU145" s="703"/>
      <c r="AV145" s="703"/>
      <c r="AW145" s="703"/>
      <c r="AX145" s="703"/>
      <c r="AY145" s="703"/>
      <c r="AZ145" s="703"/>
      <c r="BA145" s="703"/>
      <c r="BB145" s="703"/>
      <c r="BC145" s="703"/>
      <c r="BD145" s="703"/>
      <c r="BE145" s="703"/>
      <c r="BF145" s="703"/>
      <c r="BG145" s="703"/>
      <c r="BH145" s="703"/>
      <c r="BI145" s="703"/>
      <c r="BJ145" s="703"/>
      <c r="BK145" s="703"/>
      <c r="BL145" s="703"/>
      <c r="BM145" s="703"/>
      <c r="BN145" s="703"/>
      <c r="BO145" s="703"/>
      <c r="BP145" s="703"/>
      <c r="BQ145" s="703"/>
      <c r="BR145" s="703"/>
      <c r="BS145" s="416" t="b">
        <v>0</v>
      </c>
      <c r="BT145" s="703" t="s">
        <v>2317</v>
      </c>
      <c r="BU145" s="703">
        <v>2023</v>
      </c>
      <c r="BV145" s="706">
        <v>45051</v>
      </c>
      <c r="BW145" s="703" t="s">
        <v>2323</v>
      </c>
      <c r="BX145" s="707" t="s">
        <v>8961</v>
      </c>
      <c r="BY145" s="708"/>
      <c r="BZ145" s="709"/>
      <c r="CA145" s="422"/>
      <c r="CB145" s="730"/>
      <c r="CC145" s="730"/>
      <c r="CD145" s="422"/>
      <c r="CE145" s="730"/>
      <c r="CF145" s="708"/>
      <c r="CG145" s="709"/>
      <c r="CH145" s="890"/>
      <c r="CI145" s="710">
        <f t="shared" si="0"/>
        <v>0</v>
      </c>
      <c r="CJ145" s="710">
        <f t="shared" si="1"/>
        <v>0</v>
      </c>
      <c r="CK145" s="710">
        <f t="shared" si="2"/>
        <v>0</v>
      </c>
      <c r="CL145" s="710">
        <f t="shared" si="3"/>
        <v>0</v>
      </c>
      <c r="CM145" s="709" t="b">
        <f t="shared" si="4"/>
        <v>0</v>
      </c>
    </row>
    <row r="146" spans="1:91" ht="15.75" customHeight="1">
      <c r="A146" s="703" t="s">
        <v>10</v>
      </c>
      <c r="B146" s="703" t="s">
        <v>11</v>
      </c>
      <c r="C146" s="703" t="s">
        <v>12</v>
      </c>
      <c r="D146" s="703" t="s">
        <v>13</v>
      </c>
      <c r="E146" s="703" t="s">
        <v>28</v>
      </c>
      <c r="F146" s="315" t="str">
        <f t="array" ref="F146">IFERROR(INDEX(UIID!$K$2:$K999, MATCH(CONCATENATE(B146,D146,G146,J146), UIID!$B$2:$B999&amp;UIID!$D$2:$D999&amp;UIID!$G$2:$G999&amp;UIID!$H$2:$H999, 0),), "Not Found")</f>
        <v>Not Found</v>
      </c>
      <c r="G146" s="703" t="s">
        <v>1353</v>
      </c>
      <c r="H146" s="703"/>
      <c r="I146" s="703"/>
      <c r="J146" s="703" t="s">
        <v>1354</v>
      </c>
      <c r="K146" s="703"/>
      <c r="L146" s="703"/>
      <c r="M146" s="703" t="s">
        <v>1355</v>
      </c>
      <c r="N146" s="703"/>
      <c r="O146" s="703" t="s">
        <v>15</v>
      </c>
      <c r="P146" s="703" t="s">
        <v>16</v>
      </c>
      <c r="Q146" s="703"/>
      <c r="R146" s="703" t="s">
        <v>35</v>
      </c>
      <c r="S146" s="703" t="s">
        <v>8666</v>
      </c>
      <c r="T146" s="703" t="s">
        <v>45</v>
      </c>
      <c r="U146" s="703"/>
      <c r="V146" s="703"/>
      <c r="W146" s="703"/>
      <c r="X146" s="703" t="s">
        <v>4164</v>
      </c>
      <c r="Y146" s="703" t="s">
        <v>37</v>
      </c>
      <c r="Z146" s="703" t="s">
        <v>1357</v>
      </c>
      <c r="AA146" s="704">
        <v>43805</v>
      </c>
      <c r="AB146" s="429"/>
      <c r="AC146" s="731" t="s">
        <v>4646</v>
      </c>
      <c r="AD146" s="703"/>
      <c r="AE146" s="703" t="s">
        <v>4159</v>
      </c>
      <c r="AF146" s="703"/>
      <c r="AG146" s="703" t="s">
        <v>7544</v>
      </c>
      <c r="AH146" s="703" t="s">
        <v>9208</v>
      </c>
      <c r="AI146" s="703" t="s">
        <v>4283</v>
      </c>
      <c r="AJ146" s="703"/>
      <c r="AK146" s="703"/>
      <c r="AL146" s="705">
        <v>45049</v>
      </c>
      <c r="AM146" s="703" t="s">
        <v>8675</v>
      </c>
      <c r="AN146" s="703"/>
      <c r="AO146" s="703"/>
      <c r="AP146" s="703"/>
      <c r="AQ146" s="703"/>
      <c r="AR146" s="703"/>
      <c r="AS146" s="703"/>
      <c r="AT146" s="703"/>
      <c r="AU146" s="703"/>
      <c r="AV146" s="703"/>
      <c r="AW146" s="703"/>
      <c r="AX146" s="703"/>
      <c r="AY146" s="703"/>
      <c r="AZ146" s="703"/>
      <c r="BA146" s="703"/>
      <c r="BB146" s="703"/>
      <c r="BC146" s="703"/>
      <c r="BD146" s="703"/>
      <c r="BE146" s="703"/>
      <c r="BF146" s="703"/>
      <c r="BG146" s="703"/>
      <c r="BH146" s="703"/>
      <c r="BI146" s="703"/>
      <c r="BJ146" s="703"/>
      <c r="BK146" s="703"/>
      <c r="BL146" s="703"/>
      <c r="BM146" s="703"/>
      <c r="BN146" s="703"/>
      <c r="BO146" s="703"/>
      <c r="BP146" s="703"/>
      <c r="BQ146" s="703"/>
      <c r="BR146" s="703"/>
      <c r="BS146" s="416" t="b">
        <v>0</v>
      </c>
      <c r="BT146" s="703" t="s">
        <v>2317</v>
      </c>
      <c r="BU146" s="703">
        <v>2023</v>
      </c>
      <c r="BV146" s="706">
        <v>45051</v>
      </c>
      <c r="BW146" s="703" t="s">
        <v>2323</v>
      </c>
      <c r="BX146" s="707" t="s">
        <v>8961</v>
      </c>
      <c r="BY146" s="708"/>
      <c r="BZ146" s="709"/>
      <c r="CA146" s="422"/>
      <c r="CB146" s="730"/>
      <c r="CC146" s="730"/>
      <c r="CD146" s="422"/>
      <c r="CE146" s="730"/>
      <c r="CF146" s="708"/>
      <c r="CG146" s="709"/>
      <c r="CH146" s="890"/>
      <c r="CI146" s="710">
        <f t="shared" si="0"/>
        <v>0</v>
      </c>
      <c r="CJ146" s="710">
        <f t="shared" si="1"/>
        <v>0</v>
      </c>
      <c r="CK146" s="710">
        <f t="shared" si="2"/>
        <v>0</v>
      </c>
      <c r="CL146" s="710">
        <f t="shared" si="3"/>
        <v>0</v>
      </c>
      <c r="CM146" s="709" t="b">
        <f t="shared" si="4"/>
        <v>0</v>
      </c>
    </row>
    <row r="147" spans="1:91" ht="15.75" customHeight="1">
      <c r="A147" s="703" t="s">
        <v>10</v>
      </c>
      <c r="B147" s="703" t="s">
        <v>11</v>
      </c>
      <c r="C147" s="703" t="s">
        <v>12</v>
      </c>
      <c r="D147" s="703" t="s">
        <v>13</v>
      </c>
      <c r="E147" s="703" t="s">
        <v>28</v>
      </c>
      <c r="F147" s="315" t="str">
        <f t="array" ref="F147">IFERROR(INDEX(UIID!$K$2:$K999, MATCH(CONCATENATE(B147,D147,G147,J147), UIID!$B$2:$B999&amp;UIID!$D$2:$D999&amp;UIID!$G$2:$G999&amp;UIID!$H$2:$H999, 0),), "Not Found")</f>
        <v>Not Found</v>
      </c>
      <c r="G147" s="703" t="s">
        <v>1353</v>
      </c>
      <c r="H147" s="703"/>
      <c r="I147" s="703"/>
      <c r="J147" s="703" t="s">
        <v>1354</v>
      </c>
      <c r="K147" s="703"/>
      <c r="L147" s="703"/>
      <c r="M147" s="703" t="s">
        <v>1355</v>
      </c>
      <c r="N147" s="703"/>
      <c r="O147" s="703" t="s">
        <v>15</v>
      </c>
      <c r="P147" s="703" t="s">
        <v>16</v>
      </c>
      <c r="Q147" s="703"/>
      <c r="R147" s="703" t="s">
        <v>35</v>
      </c>
      <c r="S147" s="703" t="s">
        <v>8666</v>
      </c>
      <c r="T147" s="703" t="s">
        <v>422</v>
      </c>
      <c r="U147" s="703"/>
      <c r="V147" s="703"/>
      <c r="W147" s="703"/>
      <c r="X147" s="703" t="s">
        <v>4164</v>
      </c>
      <c r="Y147" s="703" t="s">
        <v>78</v>
      </c>
      <c r="Z147" s="703" t="s">
        <v>1360</v>
      </c>
      <c r="AA147" s="704">
        <v>43805</v>
      </c>
      <c r="AB147" s="429"/>
      <c r="AC147" s="731" t="s">
        <v>4646</v>
      </c>
      <c r="AD147" s="703"/>
      <c r="AE147" s="703" t="s">
        <v>4159</v>
      </c>
      <c r="AF147" s="703"/>
      <c r="AG147" s="703" t="s">
        <v>9209</v>
      </c>
      <c r="AH147" s="703" t="s">
        <v>9210</v>
      </c>
      <c r="AI147" s="712">
        <v>44376</v>
      </c>
      <c r="AJ147" s="703"/>
      <c r="AK147" s="703"/>
      <c r="AL147" s="705">
        <v>45049</v>
      </c>
      <c r="AM147" s="703" t="s">
        <v>8675</v>
      </c>
      <c r="AN147" s="703"/>
      <c r="AO147" s="703"/>
      <c r="AP147" s="703"/>
      <c r="AQ147" s="703"/>
      <c r="AR147" s="703"/>
      <c r="AS147" s="703"/>
      <c r="AT147" s="703"/>
      <c r="AU147" s="703"/>
      <c r="AV147" s="703"/>
      <c r="AW147" s="703"/>
      <c r="AX147" s="703"/>
      <c r="AY147" s="703"/>
      <c r="AZ147" s="703"/>
      <c r="BA147" s="703"/>
      <c r="BB147" s="703"/>
      <c r="BC147" s="703"/>
      <c r="BD147" s="703"/>
      <c r="BE147" s="703"/>
      <c r="BF147" s="703"/>
      <c r="BG147" s="703"/>
      <c r="BH147" s="703"/>
      <c r="BI147" s="703"/>
      <c r="BJ147" s="703"/>
      <c r="BK147" s="703"/>
      <c r="BL147" s="703"/>
      <c r="BM147" s="703"/>
      <c r="BN147" s="703"/>
      <c r="BO147" s="703"/>
      <c r="BP147" s="703"/>
      <c r="BQ147" s="703"/>
      <c r="BR147" s="703"/>
      <c r="BS147" s="416" t="b">
        <v>0</v>
      </c>
      <c r="BT147" s="703" t="s">
        <v>2317</v>
      </c>
      <c r="BU147" s="703">
        <v>2023</v>
      </c>
      <c r="BV147" s="706">
        <v>45051</v>
      </c>
      <c r="BW147" s="703" t="s">
        <v>2323</v>
      </c>
      <c r="BX147" s="707" t="s">
        <v>8961</v>
      </c>
      <c r="BY147" s="708"/>
      <c r="BZ147" s="709"/>
      <c r="CA147" s="422"/>
      <c r="CB147" s="730"/>
      <c r="CC147" s="730"/>
      <c r="CD147" s="422"/>
      <c r="CE147" s="730"/>
      <c r="CF147" s="708"/>
      <c r="CG147" s="709"/>
      <c r="CH147" s="890"/>
      <c r="CI147" s="710">
        <f t="shared" si="0"/>
        <v>0</v>
      </c>
      <c r="CJ147" s="710">
        <f t="shared" si="1"/>
        <v>0</v>
      </c>
      <c r="CK147" s="710">
        <f t="shared" si="2"/>
        <v>0</v>
      </c>
      <c r="CL147" s="710">
        <f t="shared" si="3"/>
        <v>0</v>
      </c>
      <c r="CM147" s="709" t="b">
        <f t="shared" si="4"/>
        <v>0</v>
      </c>
    </row>
    <row r="148" spans="1:91" ht="15.75" customHeight="1">
      <c r="A148" s="703" t="s">
        <v>10</v>
      </c>
      <c r="B148" s="703" t="s">
        <v>11</v>
      </c>
      <c r="C148" s="703" t="s">
        <v>12</v>
      </c>
      <c r="D148" s="703" t="s">
        <v>13</v>
      </c>
      <c r="E148" s="703" t="s">
        <v>28</v>
      </c>
      <c r="F148" s="315" t="str">
        <f t="array" ref="F148">IFERROR(INDEX(UIID!$K$2:$K999, MATCH(CONCATENATE(B148,D148,G148,J148), UIID!$B$2:$B999&amp;UIID!$D$2:$D999&amp;UIID!$G$2:$G999&amp;UIID!$H$2:$H999, 0),), "Not Found")</f>
        <v>Not Found</v>
      </c>
      <c r="G148" s="703" t="s">
        <v>1353</v>
      </c>
      <c r="H148" s="703"/>
      <c r="I148" s="703"/>
      <c r="J148" s="703" t="s">
        <v>1354</v>
      </c>
      <c r="K148" s="703"/>
      <c r="L148" s="703"/>
      <c r="M148" s="703" t="s">
        <v>1355</v>
      </c>
      <c r="N148" s="703"/>
      <c r="O148" s="703" t="s">
        <v>15</v>
      </c>
      <c r="P148" s="703" t="s">
        <v>16</v>
      </c>
      <c r="Q148" s="731"/>
      <c r="R148" s="703" t="s">
        <v>35</v>
      </c>
      <c r="S148" s="703" t="s">
        <v>8666</v>
      </c>
      <c r="T148" s="703" t="s">
        <v>1362</v>
      </c>
      <c r="U148" s="703"/>
      <c r="V148" s="703"/>
      <c r="W148" s="703"/>
      <c r="X148" s="703" t="s">
        <v>4164</v>
      </c>
      <c r="Y148" s="703" t="s">
        <v>37</v>
      </c>
      <c r="Z148" s="703" t="s">
        <v>1363</v>
      </c>
      <c r="AA148" s="704">
        <v>43804</v>
      </c>
      <c r="AB148" s="429"/>
      <c r="AC148" s="731" t="s">
        <v>4646</v>
      </c>
      <c r="AD148" s="703"/>
      <c r="AE148" s="703" t="s">
        <v>4159</v>
      </c>
      <c r="AF148" s="703"/>
      <c r="AG148" s="703" t="s">
        <v>6406</v>
      </c>
      <c r="AH148" s="703" t="s">
        <v>9213</v>
      </c>
      <c r="AI148" s="723">
        <v>44258</v>
      </c>
      <c r="AJ148" s="703"/>
      <c r="AK148" s="703"/>
      <c r="AL148" s="705">
        <v>45049</v>
      </c>
      <c r="AM148" s="703" t="s">
        <v>8675</v>
      </c>
      <c r="AN148" s="703"/>
      <c r="AO148" s="703"/>
      <c r="AP148" s="703"/>
      <c r="AQ148" s="703"/>
      <c r="AR148" s="703"/>
      <c r="AS148" s="703"/>
      <c r="AT148" s="703"/>
      <c r="AU148" s="703"/>
      <c r="AV148" s="703"/>
      <c r="AW148" s="703"/>
      <c r="AX148" s="703"/>
      <c r="AY148" s="703"/>
      <c r="AZ148" s="703"/>
      <c r="BA148" s="703"/>
      <c r="BB148" s="703"/>
      <c r="BC148" s="703"/>
      <c r="BD148" s="703"/>
      <c r="BE148" s="703"/>
      <c r="BF148" s="703"/>
      <c r="BG148" s="703"/>
      <c r="BH148" s="703"/>
      <c r="BI148" s="703"/>
      <c r="BJ148" s="703"/>
      <c r="BK148" s="703"/>
      <c r="BL148" s="703"/>
      <c r="BM148" s="703"/>
      <c r="BN148" s="703"/>
      <c r="BO148" s="703"/>
      <c r="BP148" s="703"/>
      <c r="BQ148" s="703"/>
      <c r="BR148" s="703"/>
      <c r="BS148" s="416" t="b">
        <v>0</v>
      </c>
      <c r="BT148" s="703" t="s">
        <v>2317</v>
      </c>
      <c r="BU148" s="703">
        <v>2023</v>
      </c>
      <c r="BV148" s="706">
        <v>45051</v>
      </c>
      <c r="BW148" s="703" t="s">
        <v>2323</v>
      </c>
      <c r="BX148" s="707" t="s">
        <v>8961</v>
      </c>
      <c r="BY148" s="708"/>
      <c r="BZ148" s="709"/>
      <c r="CA148" s="422"/>
      <c r="CB148" s="730"/>
      <c r="CC148" s="730"/>
      <c r="CD148" s="422"/>
      <c r="CE148" s="730"/>
      <c r="CF148" s="708"/>
      <c r="CG148" s="709"/>
      <c r="CH148" s="890"/>
      <c r="CI148" s="710">
        <f t="shared" si="0"/>
        <v>0</v>
      </c>
      <c r="CJ148" s="710">
        <f t="shared" si="1"/>
        <v>0</v>
      </c>
      <c r="CK148" s="710">
        <f t="shared" si="2"/>
        <v>0</v>
      </c>
      <c r="CL148" s="710">
        <f t="shared" si="3"/>
        <v>0</v>
      </c>
      <c r="CM148" s="709" t="b">
        <f t="shared" si="4"/>
        <v>0</v>
      </c>
    </row>
    <row r="149" spans="1:91" ht="15.75" customHeight="1">
      <c r="A149" s="703" t="s">
        <v>10</v>
      </c>
      <c r="B149" s="703" t="s">
        <v>11</v>
      </c>
      <c r="C149" s="703" t="s">
        <v>12</v>
      </c>
      <c r="D149" s="703" t="s">
        <v>13</v>
      </c>
      <c r="E149" s="703" t="s">
        <v>28</v>
      </c>
      <c r="F149" s="315" t="str">
        <f t="array" ref="F149">IFERROR(INDEX(UIID!$K$2:$K999, MATCH(CONCATENATE(B149,D149,G149,J149), UIID!$B$2:$B999&amp;UIID!$D$2:$D999&amp;UIID!$G$2:$G999&amp;UIID!$H$2:$H999, 0),), "Not Found")</f>
        <v>Not Found</v>
      </c>
      <c r="G149" s="703" t="s">
        <v>988</v>
      </c>
      <c r="H149" s="703"/>
      <c r="I149" s="703"/>
      <c r="J149" s="703" t="s">
        <v>989</v>
      </c>
      <c r="K149" s="703"/>
      <c r="L149" s="703"/>
      <c r="M149" s="703" t="s">
        <v>990</v>
      </c>
      <c r="N149" s="703"/>
      <c r="O149" s="703" t="s">
        <v>15</v>
      </c>
      <c r="P149" s="703" t="s">
        <v>16</v>
      </c>
      <c r="Q149" s="703"/>
      <c r="R149" s="703" t="s">
        <v>21</v>
      </c>
      <c r="S149" s="703" t="s">
        <v>3006</v>
      </c>
      <c r="T149" s="703"/>
      <c r="U149" s="703" t="s">
        <v>376</v>
      </c>
      <c r="V149" s="703"/>
      <c r="W149" s="703"/>
      <c r="X149" s="703" t="s">
        <v>22</v>
      </c>
      <c r="Y149" s="703" t="s">
        <v>469</v>
      </c>
      <c r="Z149" s="703" t="s">
        <v>991</v>
      </c>
      <c r="AA149" s="704">
        <v>43017</v>
      </c>
      <c r="AB149" s="429"/>
      <c r="AC149" s="703" t="s">
        <v>4158</v>
      </c>
      <c r="AD149" s="703"/>
      <c r="AE149" s="703" t="s">
        <v>4159</v>
      </c>
      <c r="AF149" s="703"/>
      <c r="AG149" s="703" t="s">
        <v>6005</v>
      </c>
      <c r="AH149" s="703" t="s">
        <v>9148</v>
      </c>
      <c r="AI149" s="732">
        <v>44615</v>
      </c>
      <c r="AJ149" s="703"/>
      <c r="AK149" s="703"/>
      <c r="AL149" s="705">
        <v>44935</v>
      </c>
      <c r="AM149" s="703" t="s">
        <v>8675</v>
      </c>
      <c r="AN149" s="703"/>
      <c r="AO149" s="703"/>
      <c r="AP149" s="703"/>
      <c r="AQ149" s="703"/>
      <c r="AR149" s="703"/>
      <c r="AS149" s="703"/>
      <c r="AT149" s="703"/>
      <c r="AU149" s="703"/>
      <c r="AV149" s="703"/>
      <c r="AW149" s="703"/>
      <c r="AX149" s="703"/>
      <c r="AY149" s="703"/>
      <c r="AZ149" s="703"/>
      <c r="BA149" s="703"/>
      <c r="BB149" s="703"/>
      <c r="BC149" s="703"/>
      <c r="BD149" s="703"/>
      <c r="BE149" s="703"/>
      <c r="BF149" s="703"/>
      <c r="BG149" s="703"/>
      <c r="BH149" s="703"/>
      <c r="BI149" s="703"/>
      <c r="BJ149" s="703"/>
      <c r="BK149" s="703"/>
      <c r="BL149" s="703"/>
      <c r="BM149" s="703"/>
      <c r="BN149" s="703"/>
      <c r="BO149" s="703"/>
      <c r="BP149" s="703"/>
      <c r="BQ149" s="703"/>
      <c r="BR149" s="703"/>
      <c r="BS149" s="416" t="b">
        <v>0</v>
      </c>
      <c r="BT149" s="703" t="s">
        <v>2306</v>
      </c>
      <c r="BU149" s="703">
        <v>2023</v>
      </c>
      <c r="BV149" s="706">
        <v>44951</v>
      </c>
      <c r="BW149" s="703" t="s">
        <v>2323</v>
      </c>
      <c r="BX149" s="707" t="s">
        <v>9214</v>
      </c>
      <c r="BY149" s="708"/>
      <c r="BZ149" s="709"/>
      <c r="CA149" s="422"/>
      <c r="CB149" s="730"/>
      <c r="CC149" s="730"/>
      <c r="CD149" s="422"/>
      <c r="CE149" s="730"/>
      <c r="CF149" s="708"/>
      <c r="CG149" s="709"/>
      <c r="CH149" s="890"/>
      <c r="CI149" s="710">
        <f t="shared" si="0"/>
        <v>0</v>
      </c>
      <c r="CJ149" s="710">
        <f t="shared" si="1"/>
        <v>0</v>
      </c>
      <c r="CK149" s="710">
        <f t="shared" si="2"/>
        <v>0</v>
      </c>
      <c r="CL149" s="710">
        <f t="shared" si="3"/>
        <v>0</v>
      </c>
      <c r="CM149" s="709" t="b">
        <f t="shared" si="4"/>
        <v>0</v>
      </c>
    </row>
    <row r="150" spans="1:91" ht="15.75" customHeight="1">
      <c r="A150" s="703" t="s">
        <v>10</v>
      </c>
      <c r="B150" s="703" t="s">
        <v>11</v>
      </c>
      <c r="C150" s="703" t="s">
        <v>378</v>
      </c>
      <c r="D150" s="703" t="s">
        <v>374</v>
      </c>
      <c r="E150" s="703" t="s">
        <v>3756</v>
      </c>
      <c r="F150" s="315" t="str">
        <f t="array" ref="F150">IFERROR(INDEX(UIID!$K$2:$K999, MATCH(CONCATENATE(B150,D150,G150,J150), UIID!$B$2:$B999&amp;UIID!$D$2:$D999&amp;UIID!$G$2:$G999&amp;UIID!$H$2:$H999, 0),), "Not Found")</f>
        <v>Not Found</v>
      </c>
      <c r="G150" s="703" t="s">
        <v>992</v>
      </c>
      <c r="H150" s="703"/>
      <c r="I150" s="703"/>
      <c r="J150" s="703" t="s">
        <v>993</v>
      </c>
      <c r="K150" s="703"/>
      <c r="L150" s="703"/>
      <c r="M150" s="703" t="s">
        <v>994</v>
      </c>
      <c r="N150" s="703"/>
      <c r="O150" s="703" t="s">
        <v>15</v>
      </c>
      <c r="P150" s="703" t="s">
        <v>16</v>
      </c>
      <c r="Q150" s="703"/>
      <c r="R150" s="703" t="s">
        <v>35</v>
      </c>
      <c r="S150" s="703" t="s">
        <v>8666</v>
      </c>
      <c r="T150" s="703" t="s">
        <v>36</v>
      </c>
      <c r="U150" s="703"/>
      <c r="V150" s="703"/>
      <c r="W150" s="703"/>
      <c r="X150" s="703" t="s">
        <v>4164</v>
      </c>
      <c r="Y150" s="703" t="s">
        <v>91</v>
      </c>
      <c r="Z150" s="703" t="s">
        <v>995</v>
      </c>
      <c r="AA150" s="704">
        <v>42699</v>
      </c>
      <c r="AB150" s="429"/>
      <c r="AC150" s="703" t="s">
        <v>4158</v>
      </c>
      <c r="AD150" s="703"/>
      <c r="AE150" s="703" t="s">
        <v>4159</v>
      </c>
      <c r="AF150" s="703"/>
      <c r="AG150" s="703" t="s">
        <v>4283</v>
      </c>
      <c r="AH150" s="703" t="s">
        <v>4283</v>
      </c>
      <c r="AI150" s="703" t="s">
        <v>4283</v>
      </c>
      <c r="AJ150" s="703"/>
      <c r="AK150" s="703"/>
      <c r="AL150" s="703"/>
      <c r="AM150" s="703" t="s">
        <v>2297</v>
      </c>
      <c r="AN150" s="703"/>
      <c r="AO150" s="703"/>
      <c r="AP150" s="703"/>
      <c r="AQ150" s="703"/>
      <c r="AR150" s="703"/>
      <c r="AS150" s="703"/>
      <c r="AT150" s="703"/>
      <c r="AU150" s="703"/>
      <c r="AV150" s="703"/>
      <c r="AW150" s="703"/>
      <c r="AX150" s="703"/>
      <c r="AY150" s="703"/>
      <c r="AZ150" s="703"/>
      <c r="BA150" s="703"/>
      <c r="BB150" s="703"/>
      <c r="BC150" s="703"/>
      <c r="BD150" s="703"/>
      <c r="BE150" s="703"/>
      <c r="BF150" s="703"/>
      <c r="BG150" s="703"/>
      <c r="BH150" s="703"/>
      <c r="BI150" s="703"/>
      <c r="BJ150" s="703"/>
      <c r="BK150" s="703"/>
      <c r="BL150" s="703"/>
      <c r="BM150" s="703"/>
      <c r="BN150" s="703"/>
      <c r="BO150" s="703"/>
      <c r="BP150" s="703"/>
      <c r="BQ150" s="703"/>
      <c r="BR150" s="703"/>
      <c r="BS150" s="416" t="b">
        <v>0</v>
      </c>
      <c r="BT150" s="703" t="s">
        <v>2335</v>
      </c>
      <c r="BU150" s="703">
        <v>2023</v>
      </c>
      <c r="BV150" s="706">
        <v>45289</v>
      </c>
      <c r="BW150" s="703" t="s">
        <v>2323</v>
      </c>
      <c r="BX150" s="707"/>
      <c r="BY150" s="708"/>
      <c r="BZ150" s="709"/>
      <c r="CA150" s="422"/>
      <c r="CB150" s="730"/>
      <c r="CC150" s="730"/>
      <c r="CD150" s="422"/>
      <c r="CE150" s="730"/>
      <c r="CF150" s="708"/>
      <c r="CG150" s="709"/>
      <c r="CH150" s="890"/>
      <c r="CI150" s="710">
        <f t="shared" si="0"/>
        <v>0</v>
      </c>
      <c r="CJ150" s="710">
        <f t="shared" si="1"/>
        <v>0</v>
      </c>
      <c r="CK150" s="710">
        <f t="shared" si="2"/>
        <v>0</v>
      </c>
      <c r="CL150" s="710">
        <f t="shared" si="3"/>
        <v>0</v>
      </c>
      <c r="CM150" s="709" t="b">
        <f t="shared" si="4"/>
        <v>0</v>
      </c>
    </row>
    <row r="151" spans="1:91" ht="15.75" customHeight="1">
      <c r="A151" s="703" t="s">
        <v>10</v>
      </c>
      <c r="B151" s="703" t="s">
        <v>11</v>
      </c>
      <c r="C151" s="703" t="s">
        <v>176</v>
      </c>
      <c r="D151" s="703" t="s">
        <v>3759</v>
      </c>
      <c r="E151" s="703" t="s">
        <v>3756</v>
      </c>
      <c r="F151" s="315" t="str">
        <f t="array" ref="F151">IFERROR(INDEX(UIID!$K$2:$K999, MATCH(CONCATENATE(B151,D151,G151,J151), UIID!$B$2:$B999&amp;UIID!$D$2:$D999&amp;UIID!$G$2:$G999&amp;UIID!$H$2:$H999, 0),), "Not Found")</f>
        <v>Not Found</v>
      </c>
      <c r="G151" s="703" t="s">
        <v>394</v>
      </c>
      <c r="H151" s="703"/>
      <c r="I151" s="703"/>
      <c r="J151" s="703" t="s">
        <v>395</v>
      </c>
      <c r="K151" s="703"/>
      <c r="L151" s="703"/>
      <c r="M151" s="703" t="s">
        <v>396</v>
      </c>
      <c r="N151" s="703"/>
      <c r="O151" s="703" t="s">
        <v>15</v>
      </c>
      <c r="P151" s="703" t="s">
        <v>16</v>
      </c>
      <c r="Q151" s="703"/>
      <c r="R151" s="703" t="s">
        <v>21</v>
      </c>
      <c r="S151" s="703" t="s">
        <v>3006</v>
      </c>
      <c r="T151" s="703"/>
      <c r="U151" s="703" t="s">
        <v>397</v>
      </c>
      <c r="V151" s="703"/>
      <c r="W151" s="703"/>
      <c r="X151" s="703" t="s">
        <v>22</v>
      </c>
      <c r="Y151" s="703" t="s">
        <v>355</v>
      </c>
      <c r="Z151" s="703">
        <v>201507020116</v>
      </c>
      <c r="AA151" s="704">
        <v>42185</v>
      </c>
      <c r="AB151" s="429"/>
      <c r="AC151" s="703" t="s">
        <v>4158</v>
      </c>
      <c r="AD151" s="703"/>
      <c r="AE151" s="703" t="s">
        <v>4159</v>
      </c>
      <c r="AF151" s="703"/>
      <c r="AG151" s="703" t="s">
        <v>4283</v>
      </c>
      <c r="AH151" s="703" t="s">
        <v>4283</v>
      </c>
      <c r="AI151" s="703" t="s">
        <v>4283</v>
      </c>
      <c r="AJ151" s="703"/>
      <c r="AK151" s="703"/>
      <c r="AL151" s="705">
        <v>45429</v>
      </c>
      <c r="AM151" s="703" t="s">
        <v>8675</v>
      </c>
      <c r="AN151" s="703"/>
      <c r="AO151" s="703"/>
      <c r="AP151" s="703"/>
      <c r="AQ151" s="703"/>
      <c r="AR151" s="703"/>
      <c r="AS151" s="703"/>
      <c r="AT151" s="703"/>
      <c r="AU151" s="703"/>
      <c r="AV151" s="703"/>
      <c r="AW151" s="703"/>
      <c r="AX151" s="703"/>
      <c r="AY151" s="703"/>
      <c r="AZ151" s="703"/>
      <c r="BA151" s="703"/>
      <c r="BB151" s="703"/>
      <c r="BC151" s="703"/>
      <c r="BD151" s="703"/>
      <c r="BE151" s="703"/>
      <c r="BF151" s="703"/>
      <c r="BG151" s="703"/>
      <c r="BH151" s="703"/>
      <c r="BI151" s="703"/>
      <c r="BJ151" s="703"/>
      <c r="BK151" s="703"/>
      <c r="BL151" s="703"/>
      <c r="BM151" s="703"/>
      <c r="BN151" s="703"/>
      <c r="BO151" s="703"/>
      <c r="BP151" s="703"/>
      <c r="BQ151" s="703"/>
      <c r="BR151" s="703"/>
      <c r="BS151" s="416" t="b">
        <v>0</v>
      </c>
      <c r="BT151" s="703" t="s">
        <v>2317</v>
      </c>
      <c r="BU151" s="703">
        <v>2024</v>
      </c>
      <c r="BV151" s="706">
        <v>45432</v>
      </c>
      <c r="BW151" s="703" t="s">
        <v>2323</v>
      </c>
      <c r="BX151" s="707" t="s">
        <v>9215</v>
      </c>
      <c r="BY151" s="713"/>
      <c r="BZ151" s="709"/>
      <c r="CA151" s="714"/>
      <c r="CB151" s="730"/>
      <c r="CC151" s="730"/>
      <c r="CD151" s="714"/>
      <c r="CE151" s="730"/>
      <c r="CF151" s="713"/>
      <c r="CG151" s="709"/>
      <c r="CH151" s="890"/>
      <c r="CI151" s="710">
        <f t="shared" si="0"/>
        <v>0</v>
      </c>
      <c r="CJ151" s="710">
        <f t="shared" si="1"/>
        <v>0</v>
      </c>
      <c r="CK151" s="710">
        <f t="shared" si="2"/>
        <v>0</v>
      </c>
      <c r="CL151" s="710">
        <f t="shared" si="3"/>
        <v>0</v>
      </c>
      <c r="CM151" s="709" t="b">
        <f t="shared" si="4"/>
        <v>0</v>
      </c>
    </row>
    <row r="152" spans="1:91" ht="15.75" customHeight="1">
      <c r="A152" s="703" t="s">
        <v>10</v>
      </c>
      <c r="B152" s="703" t="s">
        <v>11</v>
      </c>
      <c r="C152" s="703" t="s">
        <v>176</v>
      </c>
      <c r="D152" s="703" t="s">
        <v>3759</v>
      </c>
      <c r="E152" s="703" t="s">
        <v>3756</v>
      </c>
      <c r="F152" s="315" t="str">
        <f t="array" ref="F152">IFERROR(INDEX(UIID!$K$2:$K999, MATCH(CONCATENATE(B152,D152,G152,J152), UIID!$B$2:$B999&amp;UIID!$D$2:$D999&amp;UIID!$G$2:$G999&amp;UIID!$H$2:$H999, 0),), "Not Found")</f>
        <v>Not Found</v>
      </c>
      <c r="G152" s="703" t="s">
        <v>394</v>
      </c>
      <c r="H152" s="703"/>
      <c r="I152" s="703"/>
      <c r="J152" s="703" t="s">
        <v>395</v>
      </c>
      <c r="K152" s="703"/>
      <c r="L152" s="703"/>
      <c r="M152" s="703" t="s">
        <v>396</v>
      </c>
      <c r="N152" s="703"/>
      <c r="O152" s="703" t="s">
        <v>15</v>
      </c>
      <c r="P152" s="703" t="s">
        <v>16</v>
      </c>
      <c r="Q152" s="703"/>
      <c r="R152" s="703" t="s">
        <v>21</v>
      </c>
      <c r="S152" s="703" t="s">
        <v>3006</v>
      </c>
      <c r="T152" s="703"/>
      <c r="U152" s="703" t="s">
        <v>398</v>
      </c>
      <c r="V152" s="703"/>
      <c r="W152" s="703"/>
      <c r="X152" s="703" t="s">
        <v>22</v>
      </c>
      <c r="Y152" s="703" t="s">
        <v>355</v>
      </c>
      <c r="Z152" s="735" t="s">
        <v>399</v>
      </c>
      <c r="AA152" s="704">
        <v>42185</v>
      </c>
      <c r="AB152" s="429"/>
      <c r="AC152" s="703" t="s">
        <v>4158</v>
      </c>
      <c r="AD152" s="703"/>
      <c r="AE152" s="703" t="s">
        <v>4159</v>
      </c>
      <c r="AF152" s="703"/>
      <c r="AG152" s="703" t="s">
        <v>9216</v>
      </c>
      <c r="AH152" s="703" t="s">
        <v>9217</v>
      </c>
      <c r="AI152" s="703" t="s">
        <v>9218</v>
      </c>
      <c r="AJ152" s="703"/>
      <c r="AK152" s="703"/>
      <c r="AL152" s="705">
        <v>45429</v>
      </c>
      <c r="AM152" s="703" t="s">
        <v>8675</v>
      </c>
      <c r="AN152" s="703"/>
      <c r="AO152" s="703"/>
      <c r="AP152" s="703"/>
      <c r="AQ152" s="703"/>
      <c r="AR152" s="703"/>
      <c r="AS152" s="703"/>
      <c r="AT152" s="703"/>
      <c r="AU152" s="703"/>
      <c r="AV152" s="703"/>
      <c r="AW152" s="703"/>
      <c r="AX152" s="703"/>
      <c r="AY152" s="703"/>
      <c r="AZ152" s="703"/>
      <c r="BA152" s="703"/>
      <c r="BB152" s="703"/>
      <c r="BC152" s="703"/>
      <c r="BD152" s="703"/>
      <c r="BE152" s="703"/>
      <c r="BF152" s="703"/>
      <c r="BG152" s="703"/>
      <c r="BH152" s="703"/>
      <c r="BI152" s="703"/>
      <c r="BJ152" s="703"/>
      <c r="BK152" s="703"/>
      <c r="BL152" s="703"/>
      <c r="BM152" s="703"/>
      <c r="BN152" s="703"/>
      <c r="BO152" s="703"/>
      <c r="BP152" s="703"/>
      <c r="BQ152" s="703"/>
      <c r="BR152" s="703"/>
      <c r="BS152" s="416" t="b">
        <v>0</v>
      </c>
      <c r="BT152" s="703" t="s">
        <v>2317</v>
      </c>
      <c r="BU152" s="703">
        <v>2024</v>
      </c>
      <c r="BV152" s="706">
        <v>45432</v>
      </c>
      <c r="BW152" s="703" t="s">
        <v>2323</v>
      </c>
      <c r="BX152" s="707" t="s">
        <v>9215</v>
      </c>
      <c r="BY152" s="713"/>
      <c r="BZ152" s="709"/>
      <c r="CA152" s="714"/>
      <c r="CB152" s="730"/>
      <c r="CC152" s="730"/>
      <c r="CD152" s="714"/>
      <c r="CE152" s="730"/>
      <c r="CF152" s="713"/>
      <c r="CG152" s="709"/>
      <c r="CH152" s="890"/>
      <c r="CI152" s="710">
        <f t="shared" si="0"/>
        <v>0</v>
      </c>
      <c r="CJ152" s="710">
        <f t="shared" si="1"/>
        <v>0</v>
      </c>
      <c r="CK152" s="710">
        <f t="shared" si="2"/>
        <v>0</v>
      </c>
      <c r="CL152" s="710">
        <f t="shared" si="3"/>
        <v>0</v>
      </c>
      <c r="CM152" s="709" t="b">
        <f t="shared" si="4"/>
        <v>0</v>
      </c>
    </row>
    <row r="153" spans="1:91" ht="15.75" customHeight="1">
      <c r="A153" s="703" t="s">
        <v>10</v>
      </c>
      <c r="B153" s="703" t="s">
        <v>11</v>
      </c>
      <c r="C153" s="703" t="s">
        <v>509</v>
      </c>
      <c r="D153" s="703" t="s">
        <v>1026</v>
      </c>
      <c r="E153" s="703" t="s">
        <v>28</v>
      </c>
      <c r="F153" s="315" t="str">
        <f t="array" ref="F153">IFERROR(INDEX(UIID!$K$2:$K999, MATCH(CONCATENATE(B153,D153,G153,J153), UIID!$B$2:$B999&amp;UIID!$D$2:$D999&amp;UIID!$G$2:$G999&amp;UIID!$H$2:$H999, 0),), "Not Found")</f>
        <v>0722-0076</v>
      </c>
      <c r="G153" s="703" t="s">
        <v>1027</v>
      </c>
      <c r="H153" s="703"/>
      <c r="I153" s="703"/>
      <c r="J153" s="703" t="s">
        <v>1028</v>
      </c>
      <c r="K153" s="703"/>
      <c r="L153" s="703"/>
      <c r="M153" s="703" t="s">
        <v>1031</v>
      </c>
      <c r="N153" s="703" t="s">
        <v>5414</v>
      </c>
      <c r="O153" s="703" t="s">
        <v>113</v>
      </c>
      <c r="P153" s="703" t="s">
        <v>226</v>
      </c>
      <c r="Q153" s="703"/>
      <c r="R153" s="703" t="s">
        <v>21</v>
      </c>
      <c r="S153" s="703" t="s">
        <v>117</v>
      </c>
      <c r="T153" s="703"/>
      <c r="U153" s="703" t="s">
        <v>234</v>
      </c>
      <c r="V153" s="703"/>
      <c r="W153" s="703"/>
      <c r="X153" s="703" t="s">
        <v>22</v>
      </c>
      <c r="Y153" s="703" t="s">
        <v>235</v>
      </c>
      <c r="Z153" s="703" t="s">
        <v>1038</v>
      </c>
      <c r="AA153" s="704">
        <v>45014</v>
      </c>
      <c r="AB153" s="429">
        <v>46842</v>
      </c>
      <c r="AC153" s="703" t="s">
        <v>4158</v>
      </c>
      <c r="AD153" s="703"/>
      <c r="AE153" s="703" t="s">
        <v>4168</v>
      </c>
      <c r="AF153" s="703" t="s">
        <v>9234</v>
      </c>
      <c r="AG153" s="703" t="s">
        <v>6122</v>
      </c>
      <c r="AH153" s="703" t="s">
        <v>6123</v>
      </c>
      <c r="AI153" s="712">
        <v>45531</v>
      </c>
      <c r="AJ153" s="703"/>
      <c r="AK153" s="703"/>
      <c r="AL153" s="705">
        <v>45338</v>
      </c>
      <c r="AM153" s="703" t="s">
        <v>2286</v>
      </c>
      <c r="AN153" s="703"/>
      <c r="AO153" s="703"/>
      <c r="AP153" s="703"/>
      <c r="AQ153" s="703"/>
      <c r="AR153" s="703"/>
      <c r="AS153" s="703"/>
      <c r="AT153" s="703"/>
      <c r="AU153" s="703"/>
      <c r="AV153" s="703"/>
      <c r="AW153" s="703"/>
      <c r="AX153" s="703"/>
      <c r="AY153" s="703"/>
      <c r="AZ153" s="703"/>
      <c r="BA153" s="703"/>
      <c r="BB153" s="703"/>
      <c r="BC153" s="703"/>
      <c r="BD153" s="703"/>
      <c r="BE153" s="703"/>
      <c r="BF153" s="703"/>
      <c r="BG153" s="703"/>
      <c r="BH153" s="703"/>
      <c r="BI153" s="703"/>
      <c r="BJ153" s="703"/>
      <c r="BK153" s="703"/>
      <c r="BL153" s="703"/>
      <c r="BM153" s="703"/>
      <c r="BN153" s="703"/>
      <c r="BO153" s="703"/>
      <c r="BP153" s="703"/>
      <c r="BQ153" s="703"/>
      <c r="BR153" s="703"/>
      <c r="BS153" s="416" t="b">
        <v>0</v>
      </c>
      <c r="BT153" s="703" t="s">
        <v>2309</v>
      </c>
      <c r="BU153" s="703">
        <v>2024</v>
      </c>
      <c r="BV153" s="706">
        <v>45338</v>
      </c>
      <c r="BW153" s="703" t="s">
        <v>2323</v>
      </c>
      <c r="BX153" s="707"/>
      <c r="BY153" s="713"/>
      <c r="BZ153" s="709"/>
      <c r="CA153" s="714"/>
      <c r="CB153" s="730"/>
      <c r="CC153" s="730"/>
      <c r="CD153" s="714"/>
      <c r="CE153" s="730"/>
      <c r="CF153" s="713"/>
      <c r="CG153" s="709"/>
      <c r="CH153" s="893">
        <v>44180</v>
      </c>
      <c r="CI153" s="710">
        <f t="shared" si="0"/>
        <v>0</v>
      </c>
      <c r="CJ153" s="710">
        <f t="shared" si="1"/>
        <v>0</v>
      </c>
      <c r="CK153" s="710">
        <f t="shared" si="2"/>
        <v>0</v>
      </c>
      <c r="CL153" s="710">
        <f t="shared" si="3"/>
        <v>0</v>
      </c>
      <c r="CM153" s="709" t="b">
        <f t="shared" si="4"/>
        <v>0</v>
      </c>
    </row>
    <row r="154" spans="1:91" ht="15.75" customHeight="1">
      <c r="A154" s="703" t="s">
        <v>10</v>
      </c>
      <c r="B154" s="703" t="s">
        <v>11</v>
      </c>
      <c r="C154" s="703" t="s">
        <v>28</v>
      </c>
      <c r="D154" s="703" t="s">
        <v>977</v>
      </c>
      <c r="E154" s="703" t="s">
        <v>28</v>
      </c>
      <c r="F154" s="315" t="str">
        <f t="array" ref="F154">IFERROR(INDEX(UIID!$K$2:$K999, MATCH(CONCATENATE(B154,D154,G154,J154), UIID!$B$2:$B999&amp;UIID!$D$2:$D999&amp;UIID!$G$2:$G999&amp;UIID!$H$2:$H999, 0),), "Not Found")</f>
        <v>0722-0019</v>
      </c>
      <c r="G154" s="703" t="s">
        <v>1042</v>
      </c>
      <c r="H154" s="703"/>
      <c r="I154" s="703"/>
      <c r="J154" s="703" t="s">
        <v>1043</v>
      </c>
      <c r="K154" s="703"/>
      <c r="L154" s="703"/>
      <c r="M154" s="703" t="s">
        <v>1044</v>
      </c>
      <c r="N154" s="703"/>
      <c r="O154" s="703" t="s">
        <v>113</v>
      </c>
      <c r="P154" s="703" t="s">
        <v>226</v>
      </c>
      <c r="Q154" s="703"/>
      <c r="R154" s="703" t="s">
        <v>21</v>
      </c>
      <c r="S154" s="703" t="s">
        <v>117</v>
      </c>
      <c r="T154" s="703"/>
      <c r="U154" s="703" t="s">
        <v>234</v>
      </c>
      <c r="V154" s="703"/>
      <c r="W154" s="703"/>
      <c r="X154" s="703" t="s">
        <v>22</v>
      </c>
      <c r="Y154" s="703" t="s">
        <v>235</v>
      </c>
      <c r="Z154" s="703" t="s">
        <v>1045</v>
      </c>
      <c r="AA154" s="704">
        <v>45017</v>
      </c>
      <c r="AB154" s="429">
        <v>46845</v>
      </c>
      <c r="AC154" s="703" t="s">
        <v>4158</v>
      </c>
      <c r="AD154" s="703"/>
      <c r="AE154" s="703" t="s">
        <v>4168</v>
      </c>
      <c r="AF154" s="703" t="s">
        <v>9241</v>
      </c>
      <c r="AG154" s="703" t="s">
        <v>6122</v>
      </c>
      <c r="AH154" s="703" t="s">
        <v>6123</v>
      </c>
      <c r="AI154" s="712">
        <v>45531</v>
      </c>
      <c r="AJ154" s="703"/>
      <c r="AK154" s="703"/>
      <c r="AL154" s="705">
        <v>45170</v>
      </c>
      <c r="AM154" s="703" t="s">
        <v>8685</v>
      </c>
      <c r="AN154" s="703"/>
      <c r="AO154" s="703"/>
      <c r="AP154" s="703"/>
      <c r="AQ154" s="703"/>
      <c r="AR154" s="703"/>
      <c r="AS154" s="703"/>
      <c r="AT154" s="703"/>
      <c r="AU154" s="703"/>
      <c r="AV154" s="703"/>
      <c r="AW154" s="703"/>
      <c r="AX154" s="703"/>
      <c r="AY154" s="703"/>
      <c r="AZ154" s="703"/>
      <c r="BA154" s="703"/>
      <c r="BB154" s="703"/>
      <c r="BC154" s="703"/>
      <c r="BD154" s="703"/>
      <c r="BE154" s="703"/>
      <c r="BF154" s="703"/>
      <c r="BG154" s="703"/>
      <c r="BH154" s="703"/>
      <c r="BI154" s="703"/>
      <c r="BJ154" s="703"/>
      <c r="BK154" s="703"/>
      <c r="BL154" s="703"/>
      <c r="BM154" s="703"/>
      <c r="BN154" s="703"/>
      <c r="BO154" s="703"/>
      <c r="BP154" s="703"/>
      <c r="BQ154" s="703"/>
      <c r="BR154" s="703"/>
      <c r="BS154" s="416" t="b">
        <v>0</v>
      </c>
      <c r="BT154" s="703" t="s">
        <v>2327</v>
      </c>
      <c r="BU154" s="703">
        <v>2023</v>
      </c>
      <c r="BV154" s="706">
        <v>45190</v>
      </c>
      <c r="BW154" s="703" t="s">
        <v>2323</v>
      </c>
      <c r="BX154" s="707"/>
      <c r="BY154" s="708"/>
      <c r="BZ154" s="709"/>
      <c r="CA154" s="422"/>
      <c r="CB154" s="730"/>
      <c r="CC154" s="730"/>
      <c r="CD154" s="422"/>
      <c r="CE154" s="730"/>
      <c r="CF154" s="708"/>
      <c r="CG154" s="709"/>
      <c r="CH154" s="893">
        <v>44180</v>
      </c>
      <c r="CI154" s="710">
        <f t="shared" si="0"/>
        <v>0</v>
      </c>
      <c r="CJ154" s="710">
        <f t="shared" si="1"/>
        <v>0</v>
      </c>
      <c r="CK154" s="710">
        <f t="shared" si="2"/>
        <v>0</v>
      </c>
      <c r="CL154" s="710">
        <f t="shared" si="3"/>
        <v>0</v>
      </c>
      <c r="CM154" s="709" t="b">
        <f t="shared" si="4"/>
        <v>0</v>
      </c>
    </row>
    <row r="155" spans="1:91" ht="15.75" customHeight="1">
      <c r="A155" s="703" t="s">
        <v>10</v>
      </c>
      <c r="B155" s="703" t="s">
        <v>11</v>
      </c>
      <c r="C155" s="703" t="s">
        <v>28</v>
      </c>
      <c r="D155" s="703" t="s">
        <v>977</v>
      </c>
      <c r="E155" s="703" t="s">
        <v>28</v>
      </c>
      <c r="F155" s="315" t="str">
        <f t="array" ref="F155">IFERROR(INDEX(UIID!$K$2:$K999, MATCH(CONCATENATE(B155,D155,G155,J155), UIID!$B$2:$B999&amp;UIID!$D$2:$D999&amp;UIID!$G$2:$G999&amp;UIID!$H$2:$H999, 0),), "Not Found")</f>
        <v>0722-0019</v>
      </c>
      <c r="G155" s="703" t="s">
        <v>1042</v>
      </c>
      <c r="H155" s="703"/>
      <c r="I155" s="703"/>
      <c r="J155" s="703" t="s">
        <v>1043</v>
      </c>
      <c r="K155" s="703"/>
      <c r="L155" s="703"/>
      <c r="M155" s="703" t="s">
        <v>1044</v>
      </c>
      <c r="N155" s="703"/>
      <c r="O155" s="703" t="s">
        <v>113</v>
      </c>
      <c r="P155" s="703" t="s">
        <v>226</v>
      </c>
      <c r="Q155" s="703"/>
      <c r="R155" s="703" t="s">
        <v>21</v>
      </c>
      <c r="S155" s="703" t="s">
        <v>3006</v>
      </c>
      <c r="T155" s="703"/>
      <c r="U155" s="703" t="s">
        <v>1047</v>
      </c>
      <c r="V155" s="703"/>
      <c r="W155" s="703"/>
      <c r="X155" s="703" t="s">
        <v>22</v>
      </c>
      <c r="Y155" s="703" t="s">
        <v>1048</v>
      </c>
      <c r="Z155" s="703" t="s">
        <v>1049</v>
      </c>
      <c r="AA155" s="704">
        <v>45017</v>
      </c>
      <c r="AB155" s="429">
        <v>46845</v>
      </c>
      <c r="AC155" s="703" t="s">
        <v>4158</v>
      </c>
      <c r="AD155" s="703"/>
      <c r="AE155" s="703" t="s">
        <v>4159</v>
      </c>
      <c r="AF155" s="703"/>
      <c r="AG155" s="703" t="s">
        <v>9243</v>
      </c>
      <c r="AH155" s="703" t="s">
        <v>9244</v>
      </c>
      <c r="AI155" s="712">
        <v>44971</v>
      </c>
      <c r="AJ155" s="703"/>
      <c r="AK155" s="703"/>
      <c r="AL155" s="705">
        <v>45170</v>
      </c>
      <c r="AM155" s="703" t="s">
        <v>8685</v>
      </c>
      <c r="AN155" s="703"/>
      <c r="AO155" s="703"/>
      <c r="AP155" s="703"/>
      <c r="AQ155" s="703"/>
      <c r="AR155" s="703"/>
      <c r="AS155" s="703"/>
      <c r="AT155" s="703"/>
      <c r="AU155" s="703"/>
      <c r="AV155" s="703"/>
      <c r="AW155" s="703"/>
      <c r="AX155" s="703"/>
      <c r="AY155" s="703"/>
      <c r="AZ155" s="703"/>
      <c r="BA155" s="703"/>
      <c r="BB155" s="703"/>
      <c r="BC155" s="703"/>
      <c r="BD155" s="703"/>
      <c r="BE155" s="703"/>
      <c r="BF155" s="703"/>
      <c r="BG155" s="703"/>
      <c r="BH155" s="703"/>
      <c r="BI155" s="703"/>
      <c r="BJ155" s="703"/>
      <c r="BK155" s="703"/>
      <c r="BL155" s="703"/>
      <c r="BM155" s="703"/>
      <c r="BN155" s="703"/>
      <c r="BO155" s="703"/>
      <c r="BP155" s="703"/>
      <c r="BQ155" s="703"/>
      <c r="BR155" s="703"/>
      <c r="BS155" s="416" t="b">
        <v>0</v>
      </c>
      <c r="BT155" s="703" t="s">
        <v>2327</v>
      </c>
      <c r="BU155" s="703">
        <v>2023</v>
      </c>
      <c r="BV155" s="706">
        <v>45190</v>
      </c>
      <c r="BW155" s="703" t="s">
        <v>2323</v>
      </c>
      <c r="BX155" s="707"/>
      <c r="BY155" s="708"/>
      <c r="BZ155" s="709"/>
      <c r="CA155" s="422"/>
      <c r="CB155" s="730"/>
      <c r="CC155" s="730"/>
      <c r="CD155" s="422"/>
      <c r="CE155" s="730"/>
      <c r="CF155" s="708"/>
      <c r="CG155" s="709"/>
      <c r="CH155" s="893">
        <v>44186</v>
      </c>
      <c r="CI155" s="710">
        <f t="shared" si="0"/>
        <v>0</v>
      </c>
      <c r="CJ155" s="710">
        <f t="shared" si="1"/>
        <v>0</v>
      </c>
      <c r="CK155" s="710">
        <f t="shared" si="2"/>
        <v>0</v>
      </c>
      <c r="CL155" s="710">
        <f t="shared" si="3"/>
        <v>0</v>
      </c>
      <c r="CM155" s="709" t="b">
        <f t="shared" si="4"/>
        <v>0</v>
      </c>
    </row>
    <row r="156" spans="1:91" ht="15.75" customHeight="1">
      <c r="A156" s="703" t="s">
        <v>10</v>
      </c>
      <c r="B156" s="703" t="s">
        <v>11</v>
      </c>
      <c r="C156" s="703" t="s">
        <v>28</v>
      </c>
      <c r="D156" s="703" t="s">
        <v>977</v>
      </c>
      <c r="E156" s="703" t="s">
        <v>28</v>
      </c>
      <c r="F156" s="315" t="str">
        <f t="array" ref="F156">IFERROR(INDEX(UIID!$K$2:$K999, MATCH(CONCATENATE(B156,D156,G156,J156), UIID!$B$2:$B999&amp;UIID!$D$2:$D999&amp;UIID!$G$2:$G999&amp;UIID!$H$2:$H999, 0),), "Not Found")</f>
        <v>0722-0019</v>
      </c>
      <c r="G156" s="703" t="s">
        <v>1042</v>
      </c>
      <c r="H156" s="703"/>
      <c r="I156" s="703"/>
      <c r="J156" s="703" t="s">
        <v>1043</v>
      </c>
      <c r="K156" s="703"/>
      <c r="L156" s="703"/>
      <c r="M156" s="703" t="s">
        <v>1044</v>
      </c>
      <c r="N156" s="703"/>
      <c r="O156" s="703" t="s">
        <v>113</v>
      </c>
      <c r="P156" s="703" t="s">
        <v>226</v>
      </c>
      <c r="Q156" s="703"/>
      <c r="R156" s="703" t="s">
        <v>35</v>
      </c>
      <c r="S156" s="703" t="s">
        <v>107</v>
      </c>
      <c r="T156" s="703" t="s">
        <v>8977</v>
      </c>
      <c r="U156" s="703"/>
      <c r="V156" s="703"/>
      <c r="W156" s="703"/>
      <c r="X156" s="703" t="s">
        <v>4164</v>
      </c>
      <c r="Y156" s="703" t="s">
        <v>549</v>
      </c>
      <c r="Z156" s="703" t="s">
        <v>1052</v>
      </c>
      <c r="AA156" s="704">
        <v>43763</v>
      </c>
      <c r="AB156" s="429"/>
      <c r="AC156" s="703" t="s">
        <v>4158</v>
      </c>
      <c r="AD156" s="703"/>
      <c r="AE156" s="703" t="s">
        <v>4159</v>
      </c>
      <c r="AF156" s="703"/>
      <c r="AG156" s="703" t="s">
        <v>5441</v>
      </c>
      <c r="AH156" s="703" t="s">
        <v>9248</v>
      </c>
      <c r="AI156" s="723">
        <v>45082</v>
      </c>
      <c r="AJ156" s="703"/>
      <c r="AK156" s="703"/>
      <c r="AL156" s="703"/>
      <c r="AM156" s="703" t="s">
        <v>2286</v>
      </c>
      <c r="AN156" s="703"/>
      <c r="AO156" s="703"/>
      <c r="AP156" s="703"/>
      <c r="AQ156" s="703"/>
      <c r="AR156" s="703"/>
      <c r="AS156" s="703"/>
      <c r="AT156" s="703"/>
      <c r="AU156" s="703"/>
      <c r="AV156" s="703"/>
      <c r="AW156" s="703"/>
      <c r="AX156" s="703"/>
      <c r="AY156" s="703"/>
      <c r="AZ156" s="703"/>
      <c r="BA156" s="703"/>
      <c r="BB156" s="703"/>
      <c r="BC156" s="703"/>
      <c r="BD156" s="703"/>
      <c r="BE156" s="703"/>
      <c r="BF156" s="703"/>
      <c r="BG156" s="703"/>
      <c r="BH156" s="703"/>
      <c r="BI156" s="703"/>
      <c r="BJ156" s="703"/>
      <c r="BK156" s="703"/>
      <c r="BL156" s="703"/>
      <c r="BM156" s="703"/>
      <c r="BN156" s="703"/>
      <c r="BO156" s="703"/>
      <c r="BP156" s="703"/>
      <c r="BQ156" s="703"/>
      <c r="BR156" s="703"/>
      <c r="BS156" s="416" t="b">
        <v>0</v>
      </c>
      <c r="BT156" s="703" t="s">
        <v>2309</v>
      </c>
      <c r="BU156" s="703">
        <v>2024</v>
      </c>
      <c r="BV156" s="706">
        <v>45327</v>
      </c>
      <c r="BW156" s="703" t="s">
        <v>2323</v>
      </c>
      <c r="BX156" s="707"/>
      <c r="BY156" s="713"/>
      <c r="BZ156" s="709"/>
      <c r="CA156" s="714"/>
      <c r="CB156" s="730"/>
      <c r="CC156" s="730"/>
      <c r="CD156" s="714"/>
      <c r="CE156" s="730"/>
      <c r="CF156" s="713"/>
      <c r="CG156" s="709"/>
      <c r="CH156" s="890"/>
      <c r="CI156" s="710">
        <f t="shared" si="0"/>
        <v>0</v>
      </c>
      <c r="CJ156" s="710">
        <f t="shared" si="1"/>
        <v>0</v>
      </c>
      <c r="CK156" s="710">
        <f t="shared" si="2"/>
        <v>0</v>
      </c>
      <c r="CL156" s="710">
        <f t="shared" si="3"/>
        <v>0</v>
      </c>
      <c r="CM156" s="709" t="b">
        <f t="shared" si="4"/>
        <v>0</v>
      </c>
    </row>
    <row r="157" spans="1:91" ht="15.75" customHeight="1">
      <c r="A157" s="703" t="s">
        <v>10</v>
      </c>
      <c r="B157" s="703" t="s">
        <v>11</v>
      </c>
      <c r="C157" s="703" t="s">
        <v>50</v>
      </c>
      <c r="D157" s="703" t="s">
        <v>1054</v>
      </c>
      <c r="E157" s="703" t="s">
        <v>146</v>
      </c>
      <c r="F157" s="315" t="str">
        <f t="array" ref="F157">IFERROR(INDEX(UIID!$K$2:$K999, MATCH(CONCATENATE(B157,D157,G157,J157), UIID!$B$2:$B999&amp;UIID!$D$2:$D999&amp;UIID!$G$2:$G999&amp;UIID!$H$2:$H999, 0),), "Not Found")</f>
        <v>0722-0055</v>
      </c>
      <c r="G157" s="703" t="s">
        <v>1055</v>
      </c>
      <c r="H157" s="703"/>
      <c r="I157" s="703"/>
      <c r="J157" s="703" t="s">
        <v>1056</v>
      </c>
      <c r="K157" s="703"/>
      <c r="L157" s="703"/>
      <c r="M157" s="703" t="s">
        <v>1057</v>
      </c>
      <c r="N157" s="703"/>
      <c r="O157" s="703" t="s">
        <v>113</v>
      </c>
      <c r="P157" s="703" t="s">
        <v>226</v>
      </c>
      <c r="Q157" s="703"/>
      <c r="R157" s="703" t="s">
        <v>35</v>
      </c>
      <c r="S157" s="703" t="s">
        <v>87</v>
      </c>
      <c r="T157" s="703" t="s">
        <v>737</v>
      </c>
      <c r="U157" s="703"/>
      <c r="V157" s="703"/>
      <c r="W157" s="703"/>
      <c r="X157" s="703" t="s">
        <v>4164</v>
      </c>
      <c r="Y157" s="703" t="s">
        <v>89</v>
      </c>
      <c r="Z157" s="703" t="s">
        <v>1061</v>
      </c>
      <c r="AA157" s="704">
        <v>44273</v>
      </c>
      <c r="AB157" s="429"/>
      <c r="AC157" s="731" t="s">
        <v>4646</v>
      </c>
      <c r="AD157" s="703"/>
      <c r="AE157" s="703" t="s">
        <v>4159</v>
      </c>
      <c r="AF157" s="703"/>
      <c r="AG157" s="703" t="s">
        <v>9253</v>
      </c>
      <c r="AH157" s="703" t="s">
        <v>9254</v>
      </c>
      <c r="AI157" s="703" t="s">
        <v>9255</v>
      </c>
      <c r="AJ157" s="703"/>
      <c r="AK157" s="703"/>
      <c r="AL157" s="705">
        <v>45049</v>
      </c>
      <c r="AM157" s="703" t="s">
        <v>8675</v>
      </c>
      <c r="AN157" s="703"/>
      <c r="AO157" s="703"/>
      <c r="AP157" s="703"/>
      <c r="AQ157" s="703"/>
      <c r="AR157" s="703"/>
      <c r="AS157" s="703"/>
      <c r="AT157" s="703"/>
      <c r="AU157" s="703"/>
      <c r="AV157" s="703"/>
      <c r="AW157" s="703"/>
      <c r="AX157" s="703"/>
      <c r="AY157" s="703"/>
      <c r="AZ157" s="703"/>
      <c r="BA157" s="703"/>
      <c r="BB157" s="703"/>
      <c r="BC157" s="703"/>
      <c r="BD157" s="703"/>
      <c r="BE157" s="703"/>
      <c r="BF157" s="703"/>
      <c r="BG157" s="703"/>
      <c r="BH157" s="703"/>
      <c r="BI157" s="703"/>
      <c r="BJ157" s="703"/>
      <c r="BK157" s="703"/>
      <c r="BL157" s="703"/>
      <c r="BM157" s="703"/>
      <c r="BN157" s="703"/>
      <c r="BO157" s="703"/>
      <c r="BP157" s="703"/>
      <c r="BQ157" s="703"/>
      <c r="BR157" s="703"/>
      <c r="BS157" s="416" t="b">
        <v>0</v>
      </c>
      <c r="BT157" s="703" t="s">
        <v>2317</v>
      </c>
      <c r="BU157" s="703">
        <v>2023</v>
      </c>
      <c r="BV157" s="706">
        <v>45051</v>
      </c>
      <c r="BW157" s="703" t="s">
        <v>2323</v>
      </c>
      <c r="BX157" s="707" t="s">
        <v>8961</v>
      </c>
      <c r="BY157" s="708"/>
      <c r="BZ157" s="709"/>
      <c r="CA157" s="422"/>
      <c r="CB157" s="730"/>
      <c r="CC157" s="730"/>
      <c r="CD157" s="422"/>
      <c r="CE157" s="730"/>
      <c r="CF157" s="708"/>
      <c r="CG157" s="709"/>
      <c r="CH157" s="890"/>
      <c r="CI157" s="710">
        <f t="shared" si="0"/>
        <v>0</v>
      </c>
      <c r="CJ157" s="710">
        <f t="shared" si="1"/>
        <v>0</v>
      </c>
      <c r="CK157" s="710">
        <f t="shared" si="2"/>
        <v>0</v>
      </c>
      <c r="CL157" s="710">
        <f t="shared" si="3"/>
        <v>0</v>
      </c>
      <c r="CM157" s="709" t="b">
        <f t="shared" si="4"/>
        <v>0</v>
      </c>
    </row>
    <row r="158" spans="1:91" ht="15.75" customHeight="1">
      <c r="A158" s="703" t="s">
        <v>10</v>
      </c>
      <c r="B158" s="703" t="s">
        <v>11</v>
      </c>
      <c r="C158" s="703" t="s">
        <v>50</v>
      </c>
      <c r="D158" s="703" t="s">
        <v>1054</v>
      </c>
      <c r="E158" s="703" t="s">
        <v>146</v>
      </c>
      <c r="F158" s="315" t="str">
        <f t="array" ref="F158">IFERROR(INDEX(UIID!$K$2:$K999, MATCH(CONCATENATE(B158,D158,G158,J158), UIID!$B$2:$B999&amp;UIID!$D$2:$D999&amp;UIID!$G$2:$G999&amp;UIID!$H$2:$H999, 0),), "Not Found")</f>
        <v>0722-0055</v>
      </c>
      <c r="G158" s="703" t="s">
        <v>1055</v>
      </c>
      <c r="H158" s="703"/>
      <c r="I158" s="703"/>
      <c r="J158" s="703" t="s">
        <v>1056</v>
      </c>
      <c r="K158" s="703"/>
      <c r="L158" s="703"/>
      <c r="M158" s="703" t="s">
        <v>1057</v>
      </c>
      <c r="N158" s="703"/>
      <c r="O158" s="703" t="s">
        <v>113</v>
      </c>
      <c r="P158" s="703" t="s">
        <v>226</v>
      </c>
      <c r="Q158" s="703"/>
      <c r="R158" s="703" t="s">
        <v>35</v>
      </c>
      <c r="S158" s="703" t="s">
        <v>8666</v>
      </c>
      <c r="T158" s="703" t="s">
        <v>45</v>
      </c>
      <c r="U158" s="703"/>
      <c r="V158" s="703"/>
      <c r="W158" s="703"/>
      <c r="X158" s="703" t="s">
        <v>4164</v>
      </c>
      <c r="Y158" s="703" t="s">
        <v>34</v>
      </c>
      <c r="Z158" s="703" t="s">
        <v>1062</v>
      </c>
      <c r="AA158" s="704">
        <v>44273</v>
      </c>
      <c r="AB158" s="429"/>
      <c r="AC158" s="731" t="s">
        <v>4646</v>
      </c>
      <c r="AD158" s="703"/>
      <c r="AE158" s="703" t="s">
        <v>4159</v>
      </c>
      <c r="AF158" s="703"/>
      <c r="AG158" s="703" t="s">
        <v>9256</v>
      </c>
      <c r="AH158" s="703" t="s">
        <v>9257</v>
      </c>
      <c r="AI158" s="734">
        <v>44679</v>
      </c>
      <c r="AJ158" s="703"/>
      <c r="AK158" s="703"/>
      <c r="AL158" s="705">
        <v>45068</v>
      </c>
      <c r="AM158" s="703" t="s">
        <v>8675</v>
      </c>
      <c r="AN158" s="703"/>
      <c r="AO158" s="703"/>
      <c r="AP158" s="703"/>
      <c r="AQ158" s="703"/>
      <c r="AR158" s="703"/>
      <c r="AS158" s="703"/>
      <c r="AT158" s="703"/>
      <c r="AU158" s="703"/>
      <c r="AV158" s="703"/>
      <c r="AW158" s="703"/>
      <c r="AX158" s="703"/>
      <c r="AY158" s="703"/>
      <c r="AZ158" s="703"/>
      <c r="BA158" s="703"/>
      <c r="BB158" s="703"/>
      <c r="BC158" s="703"/>
      <c r="BD158" s="703"/>
      <c r="BE158" s="703"/>
      <c r="BF158" s="703"/>
      <c r="BG158" s="703"/>
      <c r="BH158" s="703"/>
      <c r="BI158" s="703"/>
      <c r="BJ158" s="703"/>
      <c r="BK158" s="703"/>
      <c r="BL158" s="703"/>
      <c r="BM158" s="703"/>
      <c r="BN158" s="703"/>
      <c r="BO158" s="703"/>
      <c r="BP158" s="703"/>
      <c r="BQ158" s="703"/>
      <c r="BR158" s="703"/>
      <c r="BS158" s="416" t="b">
        <v>0</v>
      </c>
      <c r="BT158" s="703" t="s">
        <v>2333</v>
      </c>
      <c r="BU158" s="703">
        <v>2023</v>
      </c>
      <c r="BV158" s="706">
        <v>45238</v>
      </c>
      <c r="BW158" s="703" t="s">
        <v>2323</v>
      </c>
      <c r="BX158" s="707" t="s">
        <v>8961</v>
      </c>
      <c r="BY158" s="708"/>
      <c r="BZ158" s="709"/>
      <c r="CA158" s="422"/>
      <c r="CB158" s="730"/>
      <c r="CC158" s="730"/>
      <c r="CD158" s="422"/>
      <c r="CE158" s="730"/>
      <c r="CF158" s="708"/>
      <c r="CG158" s="709"/>
      <c r="CH158" s="890"/>
      <c r="CI158" s="710">
        <f t="shared" si="0"/>
        <v>0</v>
      </c>
      <c r="CJ158" s="710">
        <f t="shared" si="1"/>
        <v>0</v>
      </c>
      <c r="CK158" s="710">
        <f t="shared" si="2"/>
        <v>0</v>
      </c>
      <c r="CL158" s="710">
        <f t="shared" si="3"/>
        <v>0</v>
      </c>
      <c r="CM158" s="709" t="b">
        <f t="shared" si="4"/>
        <v>0</v>
      </c>
    </row>
    <row r="159" spans="1:91" ht="15.75" customHeight="1">
      <c r="A159" s="703" t="s">
        <v>10</v>
      </c>
      <c r="B159" s="703" t="s">
        <v>11</v>
      </c>
      <c r="C159" s="703" t="s">
        <v>50</v>
      </c>
      <c r="D159" s="703" t="s">
        <v>1054</v>
      </c>
      <c r="E159" s="703" t="s">
        <v>146</v>
      </c>
      <c r="F159" s="315" t="str">
        <f t="array" ref="F159">IFERROR(INDEX(UIID!$K$2:$K999, MATCH(CONCATENATE(B159,D159,G159,J159), UIID!$B$2:$B999&amp;UIID!$D$2:$D999&amp;UIID!$G$2:$G999&amp;UIID!$H$2:$H999, 0),), "Not Found")</f>
        <v>0722-0055</v>
      </c>
      <c r="G159" s="703" t="s">
        <v>1055</v>
      </c>
      <c r="H159" s="703"/>
      <c r="I159" s="703"/>
      <c r="J159" s="703" t="s">
        <v>1056</v>
      </c>
      <c r="K159" s="703"/>
      <c r="L159" s="703"/>
      <c r="M159" s="703" t="s">
        <v>1057</v>
      </c>
      <c r="N159" s="703"/>
      <c r="O159" s="703" t="s">
        <v>113</v>
      </c>
      <c r="P159" s="703" t="s">
        <v>226</v>
      </c>
      <c r="Q159" s="703"/>
      <c r="R159" s="703" t="s">
        <v>21</v>
      </c>
      <c r="S159" s="703" t="s">
        <v>117</v>
      </c>
      <c r="T159" s="703"/>
      <c r="U159" s="703" t="s">
        <v>234</v>
      </c>
      <c r="V159" s="703"/>
      <c r="W159" s="703"/>
      <c r="X159" s="703" t="s">
        <v>22</v>
      </c>
      <c r="Y159" s="703" t="s">
        <v>235</v>
      </c>
      <c r="Z159" s="703" t="s">
        <v>1064</v>
      </c>
      <c r="AA159" s="704">
        <v>44180</v>
      </c>
      <c r="AB159" s="429"/>
      <c r="AC159" s="703" t="s">
        <v>4158</v>
      </c>
      <c r="AD159" s="703"/>
      <c r="AE159" s="703" t="s">
        <v>4168</v>
      </c>
      <c r="AF159" s="703" t="s">
        <v>9259</v>
      </c>
      <c r="AG159" s="703" t="s">
        <v>6122</v>
      </c>
      <c r="AH159" s="703" t="s">
        <v>6123</v>
      </c>
      <c r="AI159" s="712">
        <v>45531</v>
      </c>
      <c r="AJ159" s="703"/>
      <c r="AK159" s="703"/>
      <c r="AL159" s="705">
        <v>45133</v>
      </c>
      <c r="AM159" s="703" t="s">
        <v>8685</v>
      </c>
      <c r="AN159" s="703"/>
      <c r="AO159" s="703"/>
      <c r="AP159" s="703"/>
      <c r="AQ159" s="703"/>
      <c r="AR159" s="703"/>
      <c r="AS159" s="703"/>
      <c r="AT159" s="703"/>
      <c r="AU159" s="703"/>
      <c r="AV159" s="703"/>
      <c r="AW159" s="703"/>
      <c r="AX159" s="703"/>
      <c r="AY159" s="703"/>
      <c r="AZ159" s="703"/>
      <c r="BA159" s="703"/>
      <c r="BB159" s="703"/>
      <c r="BC159" s="703"/>
      <c r="BD159" s="703"/>
      <c r="BE159" s="703"/>
      <c r="BF159" s="703"/>
      <c r="BG159" s="703"/>
      <c r="BH159" s="703"/>
      <c r="BI159" s="703"/>
      <c r="BJ159" s="703"/>
      <c r="BK159" s="703"/>
      <c r="BL159" s="703"/>
      <c r="BM159" s="703"/>
      <c r="BN159" s="703"/>
      <c r="BO159" s="703"/>
      <c r="BP159" s="703"/>
      <c r="BQ159" s="703"/>
      <c r="BR159" s="703"/>
      <c r="BS159" s="416" t="b">
        <v>0</v>
      </c>
      <c r="BT159" s="703" t="s">
        <v>2324</v>
      </c>
      <c r="BU159" s="703">
        <v>2023</v>
      </c>
      <c r="BV159" s="706">
        <v>45146</v>
      </c>
      <c r="BW159" s="703" t="s">
        <v>2323</v>
      </c>
      <c r="BX159" s="707"/>
      <c r="BY159" s="708"/>
      <c r="BZ159" s="709"/>
      <c r="CA159" s="422"/>
      <c r="CB159" s="730"/>
      <c r="CC159" s="730"/>
      <c r="CD159" s="422"/>
      <c r="CE159" s="730"/>
      <c r="CF159" s="708"/>
      <c r="CG159" s="709"/>
      <c r="CH159" s="890"/>
      <c r="CI159" s="710">
        <f t="shared" si="0"/>
        <v>0</v>
      </c>
      <c r="CJ159" s="710">
        <f t="shared" si="1"/>
        <v>0</v>
      </c>
      <c r="CK159" s="710">
        <f t="shared" si="2"/>
        <v>0</v>
      </c>
      <c r="CL159" s="710">
        <f t="shared" si="3"/>
        <v>0</v>
      </c>
      <c r="CM159" s="709" t="b">
        <f t="shared" si="4"/>
        <v>0</v>
      </c>
    </row>
    <row r="160" spans="1:91" ht="15.75" customHeight="1">
      <c r="A160" s="703" t="s">
        <v>10</v>
      </c>
      <c r="B160" s="703" t="s">
        <v>11</v>
      </c>
      <c r="C160" s="703" t="s">
        <v>50</v>
      </c>
      <c r="D160" s="703" t="s">
        <v>1054</v>
      </c>
      <c r="E160" s="703" t="s">
        <v>146</v>
      </c>
      <c r="F160" s="315" t="str">
        <f t="array" ref="F160">IFERROR(INDEX(UIID!$K$2:$K999, MATCH(CONCATENATE(B160,D160,G160,J160), UIID!$B$2:$B999&amp;UIID!$D$2:$D999&amp;UIID!$G$2:$G999&amp;UIID!$H$2:$H999, 0),), "Not Found")</f>
        <v>0722-0055</v>
      </c>
      <c r="G160" s="703" t="s">
        <v>1055</v>
      </c>
      <c r="H160" s="703"/>
      <c r="I160" s="703"/>
      <c r="J160" s="703" t="s">
        <v>1056</v>
      </c>
      <c r="K160" s="703"/>
      <c r="L160" s="703"/>
      <c r="M160" s="703" t="s">
        <v>1057</v>
      </c>
      <c r="N160" s="703"/>
      <c r="O160" s="703" t="s">
        <v>113</v>
      </c>
      <c r="P160" s="703" t="s">
        <v>226</v>
      </c>
      <c r="Q160" s="703"/>
      <c r="R160" s="703" t="s">
        <v>21</v>
      </c>
      <c r="S160" s="703" t="s">
        <v>3006</v>
      </c>
      <c r="T160" s="703"/>
      <c r="U160" s="703" t="s">
        <v>1047</v>
      </c>
      <c r="V160" s="703"/>
      <c r="W160" s="703"/>
      <c r="X160" s="703" t="s">
        <v>22</v>
      </c>
      <c r="Y160" s="703" t="s">
        <v>1048</v>
      </c>
      <c r="Z160" s="703" t="s">
        <v>1065</v>
      </c>
      <c r="AA160" s="704">
        <v>44076</v>
      </c>
      <c r="AB160" s="429"/>
      <c r="AC160" s="703" t="s">
        <v>4158</v>
      </c>
      <c r="AD160" s="703"/>
      <c r="AE160" s="703" t="s">
        <v>4159</v>
      </c>
      <c r="AF160" s="703"/>
      <c r="AG160" s="703" t="s">
        <v>9260</v>
      </c>
      <c r="AH160" s="703" t="s">
        <v>9261</v>
      </c>
      <c r="AI160" s="712">
        <v>44974</v>
      </c>
      <c r="AJ160" s="703"/>
      <c r="AK160" s="703"/>
      <c r="AL160" s="705">
        <v>45133</v>
      </c>
      <c r="AM160" s="703" t="s">
        <v>8685</v>
      </c>
      <c r="AN160" s="703"/>
      <c r="AO160" s="703"/>
      <c r="AP160" s="703"/>
      <c r="AQ160" s="703"/>
      <c r="AR160" s="703"/>
      <c r="AS160" s="703"/>
      <c r="AT160" s="703"/>
      <c r="AU160" s="703"/>
      <c r="AV160" s="703"/>
      <c r="AW160" s="703"/>
      <c r="AX160" s="703"/>
      <c r="AY160" s="703"/>
      <c r="AZ160" s="703"/>
      <c r="BA160" s="703"/>
      <c r="BB160" s="703"/>
      <c r="BC160" s="703"/>
      <c r="BD160" s="703"/>
      <c r="BE160" s="703"/>
      <c r="BF160" s="703"/>
      <c r="BG160" s="703"/>
      <c r="BH160" s="703"/>
      <c r="BI160" s="703"/>
      <c r="BJ160" s="703"/>
      <c r="BK160" s="703"/>
      <c r="BL160" s="703"/>
      <c r="BM160" s="703"/>
      <c r="BN160" s="703"/>
      <c r="BO160" s="703"/>
      <c r="BP160" s="703"/>
      <c r="BQ160" s="703"/>
      <c r="BR160" s="703"/>
      <c r="BS160" s="416" t="b">
        <v>0</v>
      </c>
      <c r="BT160" s="703" t="s">
        <v>2324</v>
      </c>
      <c r="BU160" s="703">
        <v>2023</v>
      </c>
      <c r="BV160" s="706">
        <v>45146</v>
      </c>
      <c r="BW160" s="703" t="s">
        <v>2323</v>
      </c>
      <c r="BX160" s="707"/>
      <c r="BY160" s="708"/>
      <c r="BZ160" s="709"/>
      <c r="CA160" s="422"/>
      <c r="CB160" s="730"/>
      <c r="CC160" s="730"/>
      <c r="CD160" s="422"/>
      <c r="CE160" s="730"/>
      <c r="CF160" s="708"/>
      <c r="CG160" s="709"/>
      <c r="CH160" s="890"/>
      <c r="CI160" s="710">
        <f t="shared" si="0"/>
        <v>0</v>
      </c>
      <c r="CJ160" s="710">
        <f t="shared" si="1"/>
        <v>0</v>
      </c>
      <c r="CK160" s="710">
        <f t="shared" si="2"/>
        <v>0</v>
      </c>
      <c r="CL160" s="710">
        <f t="shared" si="3"/>
        <v>0</v>
      </c>
      <c r="CM160" s="709" t="b">
        <f t="shared" si="4"/>
        <v>0</v>
      </c>
    </row>
    <row r="161" spans="1:91" ht="15.75" customHeight="1">
      <c r="A161" s="703" t="s">
        <v>10</v>
      </c>
      <c r="B161" s="703" t="s">
        <v>11</v>
      </c>
      <c r="C161" s="703" t="s">
        <v>123</v>
      </c>
      <c r="D161" s="703" t="s">
        <v>9266</v>
      </c>
      <c r="E161" s="703" t="s">
        <v>30</v>
      </c>
      <c r="F161" s="315" t="str">
        <f t="array" ref="F161">IFERROR(INDEX(UIID!$K$2:$K999, MATCH(CONCATENATE(B161,D161,G161,J161), UIID!$B$2:$B999&amp;UIID!$D$2:$D999&amp;UIID!$G$2:$G999&amp;UIID!$H$2:$H999, 0),), "Not Found")</f>
        <v>Not Found</v>
      </c>
      <c r="G161" s="703" t="s">
        <v>1070</v>
      </c>
      <c r="H161" s="703"/>
      <c r="I161" s="703"/>
      <c r="J161" s="703" t="s">
        <v>1071</v>
      </c>
      <c r="K161" s="703"/>
      <c r="L161" s="703"/>
      <c r="M161" s="703" t="s">
        <v>1072</v>
      </c>
      <c r="N161" s="703"/>
      <c r="O161" s="703" t="s">
        <v>113</v>
      </c>
      <c r="P161" s="703" t="s">
        <v>226</v>
      </c>
      <c r="Q161" s="703"/>
      <c r="R161" s="703" t="s">
        <v>5421</v>
      </c>
      <c r="S161" s="703" t="s">
        <v>125</v>
      </c>
      <c r="T161" s="703" t="s">
        <v>3404</v>
      </c>
      <c r="U161" s="703"/>
      <c r="V161" s="703"/>
      <c r="W161" s="703"/>
      <c r="X161" s="703" t="s">
        <v>4164</v>
      </c>
      <c r="Y161" s="703" t="s">
        <v>237</v>
      </c>
      <c r="Z161" s="703" t="s">
        <v>1074</v>
      </c>
      <c r="AA161" s="704">
        <v>44175</v>
      </c>
      <c r="AB161" s="429"/>
      <c r="AC161" s="703" t="s">
        <v>4158</v>
      </c>
      <c r="AD161" s="703"/>
      <c r="AE161" s="703" t="s">
        <v>4159</v>
      </c>
      <c r="AF161" s="703"/>
      <c r="AG161" s="703" t="s">
        <v>5419</v>
      </c>
      <c r="AH161" s="703" t="s">
        <v>9267</v>
      </c>
      <c r="AI161" s="723">
        <v>44805</v>
      </c>
      <c r="AJ161" s="703"/>
      <c r="AK161" s="703"/>
      <c r="AL161" s="705">
        <v>45041</v>
      </c>
      <c r="AM161" s="703" t="s">
        <v>8685</v>
      </c>
      <c r="AN161" s="703"/>
      <c r="AO161" s="703"/>
      <c r="AP161" s="703"/>
      <c r="AQ161" s="703"/>
      <c r="AR161" s="703"/>
      <c r="AS161" s="703"/>
      <c r="AT161" s="703"/>
      <c r="AU161" s="703"/>
      <c r="AV161" s="703"/>
      <c r="AW161" s="703"/>
      <c r="AX161" s="703"/>
      <c r="AY161" s="703"/>
      <c r="AZ161" s="703"/>
      <c r="BA161" s="703"/>
      <c r="BB161" s="703"/>
      <c r="BC161" s="703"/>
      <c r="BD161" s="703"/>
      <c r="BE161" s="703"/>
      <c r="BF161" s="703"/>
      <c r="BG161" s="703"/>
      <c r="BH161" s="703"/>
      <c r="BI161" s="703"/>
      <c r="BJ161" s="703"/>
      <c r="BK161" s="703"/>
      <c r="BL161" s="703"/>
      <c r="BM161" s="703"/>
      <c r="BN161" s="703"/>
      <c r="BO161" s="703"/>
      <c r="BP161" s="703"/>
      <c r="BQ161" s="703"/>
      <c r="BR161" s="703"/>
      <c r="BS161" s="416" t="b">
        <v>0</v>
      </c>
      <c r="BT161" s="703" t="s">
        <v>2319</v>
      </c>
      <c r="BU161" s="703">
        <v>2023</v>
      </c>
      <c r="BV161" s="706">
        <v>45107</v>
      </c>
      <c r="BW161" s="703" t="s">
        <v>2323</v>
      </c>
      <c r="BX161" s="707"/>
      <c r="BY161" s="708"/>
      <c r="BZ161" s="709"/>
      <c r="CA161" s="422"/>
      <c r="CB161" s="730"/>
      <c r="CC161" s="730"/>
      <c r="CD161" s="422"/>
      <c r="CE161" s="730"/>
      <c r="CF161" s="708"/>
      <c r="CG161" s="709"/>
      <c r="CH161" s="890"/>
      <c r="CI161" s="710">
        <f t="shared" si="0"/>
        <v>0</v>
      </c>
      <c r="CJ161" s="710">
        <f t="shared" si="1"/>
        <v>0</v>
      </c>
      <c r="CK161" s="710">
        <f t="shared" si="2"/>
        <v>0</v>
      </c>
      <c r="CL161" s="710">
        <f t="shared" si="3"/>
        <v>0</v>
      </c>
      <c r="CM161" s="709" t="b">
        <f t="shared" si="4"/>
        <v>0</v>
      </c>
    </row>
    <row r="162" spans="1:91" ht="15.75" customHeight="1">
      <c r="A162" s="703" t="s">
        <v>10</v>
      </c>
      <c r="B162" s="703" t="s">
        <v>11</v>
      </c>
      <c r="C162" s="703" t="s">
        <v>123</v>
      </c>
      <c r="D162" s="703" t="s">
        <v>9266</v>
      </c>
      <c r="E162" s="703" t="s">
        <v>30</v>
      </c>
      <c r="F162" s="315" t="str">
        <f t="array" ref="F162">IFERROR(INDEX(UIID!$K$2:$K999, MATCH(CONCATENATE(B162,D162,G162,J162), UIID!$B$2:$B999&amp;UIID!$D$2:$D999&amp;UIID!$G$2:$G999&amp;UIID!$H$2:$H999, 0),), "Not Found")</f>
        <v>Not Found</v>
      </c>
      <c r="G162" s="703" t="s">
        <v>1070</v>
      </c>
      <c r="H162" s="703"/>
      <c r="I162" s="703"/>
      <c r="J162" s="703" t="s">
        <v>1071</v>
      </c>
      <c r="K162" s="703"/>
      <c r="L162" s="703"/>
      <c r="M162" s="703" t="s">
        <v>1072</v>
      </c>
      <c r="N162" s="703"/>
      <c r="O162" s="703" t="s">
        <v>113</v>
      </c>
      <c r="P162" s="703" t="s">
        <v>226</v>
      </c>
      <c r="Q162" s="703"/>
      <c r="R162" s="703" t="s">
        <v>21</v>
      </c>
      <c r="S162" s="703" t="s">
        <v>117</v>
      </c>
      <c r="T162" s="703"/>
      <c r="U162" s="703" t="s">
        <v>234</v>
      </c>
      <c r="V162" s="703"/>
      <c r="W162" s="703"/>
      <c r="X162" s="703" t="s">
        <v>22</v>
      </c>
      <c r="Y162" s="703" t="s">
        <v>235</v>
      </c>
      <c r="Z162" s="703" t="s">
        <v>1075</v>
      </c>
      <c r="AA162" s="704">
        <v>44180</v>
      </c>
      <c r="AB162" s="429"/>
      <c r="AC162" s="703" t="s">
        <v>4158</v>
      </c>
      <c r="AD162" s="703"/>
      <c r="AE162" s="703" t="s">
        <v>4168</v>
      </c>
      <c r="AF162" s="703" t="s">
        <v>9268</v>
      </c>
      <c r="AG162" s="703" t="s">
        <v>6122</v>
      </c>
      <c r="AH162" s="703" t="s">
        <v>6123</v>
      </c>
      <c r="AI162" s="712">
        <v>45531</v>
      </c>
      <c r="AJ162" s="703"/>
      <c r="AK162" s="703"/>
      <c r="AL162" s="705">
        <v>45041</v>
      </c>
      <c r="AM162" s="703" t="s">
        <v>8685</v>
      </c>
      <c r="AN162" s="703"/>
      <c r="AO162" s="703"/>
      <c r="AP162" s="703"/>
      <c r="AQ162" s="703"/>
      <c r="AR162" s="703"/>
      <c r="AS162" s="703"/>
      <c r="AT162" s="703"/>
      <c r="AU162" s="703"/>
      <c r="AV162" s="703"/>
      <c r="AW162" s="703"/>
      <c r="AX162" s="703"/>
      <c r="AY162" s="703"/>
      <c r="AZ162" s="703"/>
      <c r="BA162" s="703"/>
      <c r="BB162" s="703"/>
      <c r="BC162" s="703"/>
      <c r="BD162" s="703"/>
      <c r="BE162" s="703"/>
      <c r="BF162" s="703"/>
      <c r="BG162" s="703"/>
      <c r="BH162" s="703"/>
      <c r="BI162" s="703"/>
      <c r="BJ162" s="703"/>
      <c r="BK162" s="703"/>
      <c r="BL162" s="703"/>
      <c r="BM162" s="703"/>
      <c r="BN162" s="703"/>
      <c r="BO162" s="703"/>
      <c r="BP162" s="703"/>
      <c r="BQ162" s="703"/>
      <c r="BR162" s="703"/>
      <c r="BS162" s="416" t="b">
        <v>0</v>
      </c>
      <c r="BT162" s="703" t="s">
        <v>2319</v>
      </c>
      <c r="BU162" s="703">
        <v>2023</v>
      </c>
      <c r="BV162" s="706">
        <v>45107</v>
      </c>
      <c r="BW162" s="703" t="s">
        <v>2323</v>
      </c>
      <c r="BX162" s="707"/>
      <c r="BY162" s="708"/>
      <c r="BZ162" s="709"/>
      <c r="CA162" s="422"/>
      <c r="CB162" s="730"/>
      <c r="CC162" s="730"/>
      <c r="CD162" s="422"/>
      <c r="CE162" s="730"/>
      <c r="CF162" s="708"/>
      <c r="CG162" s="709"/>
      <c r="CH162" s="890"/>
      <c r="CI162" s="710">
        <f t="shared" si="0"/>
        <v>0</v>
      </c>
      <c r="CJ162" s="710">
        <f t="shared" si="1"/>
        <v>0</v>
      </c>
      <c r="CK162" s="710">
        <f t="shared" si="2"/>
        <v>0</v>
      </c>
      <c r="CL162" s="710">
        <f t="shared" si="3"/>
        <v>0</v>
      </c>
      <c r="CM162" s="709" t="b">
        <f t="shared" si="4"/>
        <v>0</v>
      </c>
    </row>
    <row r="163" spans="1:91" ht="15.75" customHeight="1">
      <c r="A163" s="703" t="s">
        <v>10</v>
      </c>
      <c r="B163" s="703" t="s">
        <v>11</v>
      </c>
      <c r="C163" s="703" t="s">
        <v>123</v>
      </c>
      <c r="D163" s="703" t="s">
        <v>9266</v>
      </c>
      <c r="E163" s="703" t="s">
        <v>30</v>
      </c>
      <c r="F163" s="315" t="str">
        <f t="array" ref="F163">IFERROR(INDEX(UIID!$K$2:$K999, MATCH(CONCATENATE(B163,D163,G163,J163), UIID!$B$2:$B999&amp;UIID!$D$2:$D999&amp;UIID!$G$2:$G999&amp;UIID!$H$2:$H999, 0),), "Not Found")</f>
        <v>Not Found</v>
      </c>
      <c r="G163" s="703" t="s">
        <v>1070</v>
      </c>
      <c r="H163" s="703"/>
      <c r="I163" s="703"/>
      <c r="J163" s="703" t="s">
        <v>1071</v>
      </c>
      <c r="K163" s="703"/>
      <c r="L163" s="703"/>
      <c r="M163" s="703" t="s">
        <v>1072</v>
      </c>
      <c r="N163" s="703"/>
      <c r="O163" s="703" t="s">
        <v>113</v>
      </c>
      <c r="P163" s="703" t="s">
        <v>226</v>
      </c>
      <c r="Q163" s="703"/>
      <c r="R163" s="703" t="s">
        <v>21</v>
      </c>
      <c r="S163" s="703" t="s">
        <v>3006</v>
      </c>
      <c r="T163" s="703"/>
      <c r="U163" s="703" t="s">
        <v>1047</v>
      </c>
      <c r="V163" s="703"/>
      <c r="W163" s="703"/>
      <c r="X163" s="703" t="s">
        <v>22</v>
      </c>
      <c r="Y163" s="703" t="s">
        <v>1048</v>
      </c>
      <c r="Z163" s="703" t="s">
        <v>1076</v>
      </c>
      <c r="AA163" s="704">
        <v>44182</v>
      </c>
      <c r="AB163" s="429"/>
      <c r="AC163" s="703" t="s">
        <v>4158</v>
      </c>
      <c r="AD163" s="703"/>
      <c r="AE163" s="703" t="s">
        <v>4159</v>
      </c>
      <c r="AF163" s="703"/>
      <c r="AG163" s="703" t="s">
        <v>9269</v>
      </c>
      <c r="AH163" s="703" t="s">
        <v>9270</v>
      </c>
      <c r="AI163" s="723">
        <v>45902</v>
      </c>
      <c r="AJ163" s="703"/>
      <c r="AK163" s="703"/>
      <c r="AL163" s="705">
        <v>45041</v>
      </c>
      <c r="AM163" s="703" t="s">
        <v>8685</v>
      </c>
      <c r="AN163" s="703"/>
      <c r="AO163" s="703"/>
      <c r="AP163" s="703"/>
      <c r="AQ163" s="703"/>
      <c r="AR163" s="703"/>
      <c r="AS163" s="703"/>
      <c r="AT163" s="703"/>
      <c r="AU163" s="703"/>
      <c r="AV163" s="703"/>
      <c r="AW163" s="703"/>
      <c r="AX163" s="703"/>
      <c r="AY163" s="703"/>
      <c r="AZ163" s="703"/>
      <c r="BA163" s="703"/>
      <c r="BB163" s="703"/>
      <c r="BC163" s="703"/>
      <c r="BD163" s="703"/>
      <c r="BE163" s="703"/>
      <c r="BF163" s="703"/>
      <c r="BG163" s="703"/>
      <c r="BH163" s="703"/>
      <c r="BI163" s="703"/>
      <c r="BJ163" s="703"/>
      <c r="BK163" s="703"/>
      <c r="BL163" s="703"/>
      <c r="BM163" s="703"/>
      <c r="BN163" s="703"/>
      <c r="BO163" s="703"/>
      <c r="BP163" s="703"/>
      <c r="BQ163" s="703"/>
      <c r="BR163" s="703"/>
      <c r="BS163" s="416" t="b">
        <v>0</v>
      </c>
      <c r="BT163" s="703" t="s">
        <v>2319</v>
      </c>
      <c r="BU163" s="703">
        <v>2023</v>
      </c>
      <c r="BV163" s="706">
        <v>45107</v>
      </c>
      <c r="BW163" s="703" t="s">
        <v>2323</v>
      </c>
      <c r="BX163" s="707"/>
      <c r="BY163" s="708"/>
      <c r="BZ163" s="709"/>
      <c r="CA163" s="422"/>
      <c r="CB163" s="730"/>
      <c r="CC163" s="730"/>
      <c r="CD163" s="422"/>
      <c r="CE163" s="730"/>
      <c r="CF163" s="708"/>
      <c r="CG163" s="709"/>
      <c r="CH163" s="890"/>
      <c r="CI163" s="710">
        <f t="shared" si="0"/>
        <v>0</v>
      </c>
      <c r="CJ163" s="710">
        <f t="shared" si="1"/>
        <v>0</v>
      </c>
      <c r="CK163" s="710">
        <f t="shared" si="2"/>
        <v>0</v>
      </c>
      <c r="CL163" s="710">
        <f t="shared" si="3"/>
        <v>0</v>
      </c>
      <c r="CM163" s="709" t="b">
        <f t="shared" si="4"/>
        <v>0</v>
      </c>
    </row>
    <row r="164" spans="1:91" ht="15.75" customHeight="1">
      <c r="A164" s="703" t="s">
        <v>10</v>
      </c>
      <c r="B164" s="703" t="s">
        <v>11</v>
      </c>
      <c r="C164" s="703" t="s">
        <v>123</v>
      </c>
      <c r="D164" s="703" t="s">
        <v>1069</v>
      </c>
      <c r="E164" s="703" t="s">
        <v>30</v>
      </c>
      <c r="F164" s="315" t="str">
        <f t="array" ref="F164">IFERROR(INDEX(UIID!$K$2:$K999, MATCH(CONCATENATE(B164,D164,G164,J164), UIID!$B$2:$B999&amp;UIID!$D$2:$D999&amp;UIID!$G$2:$G999&amp;UIID!$H$2:$H999, 0),), "Not Found")</f>
        <v>0722-0003</v>
      </c>
      <c r="G164" s="703" t="s">
        <v>1070</v>
      </c>
      <c r="H164" s="703"/>
      <c r="I164" s="703"/>
      <c r="J164" s="703" t="s">
        <v>1071</v>
      </c>
      <c r="K164" s="703"/>
      <c r="L164" s="703"/>
      <c r="M164" s="703" t="s">
        <v>1072</v>
      </c>
      <c r="N164" s="703"/>
      <c r="O164" s="703" t="s">
        <v>113</v>
      </c>
      <c r="P164" s="703" t="s">
        <v>226</v>
      </c>
      <c r="Q164" s="703"/>
      <c r="R164" s="703" t="s">
        <v>35</v>
      </c>
      <c r="S164" s="703" t="s">
        <v>125</v>
      </c>
      <c r="T164" s="703" t="s">
        <v>1033</v>
      </c>
      <c r="U164" s="703"/>
      <c r="V164" s="703"/>
      <c r="W164" s="703"/>
      <c r="X164" s="703" t="s">
        <v>4164</v>
      </c>
      <c r="Y164" s="703" t="s">
        <v>1078</v>
      </c>
      <c r="Z164" s="703" t="s">
        <v>1079</v>
      </c>
      <c r="AA164" s="704">
        <v>43710</v>
      </c>
      <c r="AB164" s="429"/>
      <c r="AC164" s="703" t="s">
        <v>4158</v>
      </c>
      <c r="AD164" s="703"/>
      <c r="AE164" s="703" t="s">
        <v>4159</v>
      </c>
      <c r="AF164" s="703"/>
      <c r="AG164" s="703" t="s">
        <v>5419</v>
      </c>
      <c r="AH164" s="703" t="s">
        <v>5420</v>
      </c>
      <c r="AI164" s="736">
        <v>45414</v>
      </c>
      <c r="AJ164" s="703"/>
      <c r="AK164" s="703"/>
      <c r="AL164" s="705">
        <v>45271</v>
      </c>
      <c r="AM164" s="703" t="s">
        <v>2291</v>
      </c>
      <c r="AN164" s="703"/>
      <c r="AO164" s="703"/>
      <c r="AP164" s="703"/>
      <c r="AQ164" s="703"/>
      <c r="AR164" s="703"/>
      <c r="AS164" s="703"/>
      <c r="AT164" s="703"/>
      <c r="AU164" s="703"/>
      <c r="AV164" s="703"/>
      <c r="AW164" s="703"/>
      <c r="AX164" s="703"/>
      <c r="AY164" s="703"/>
      <c r="AZ164" s="703"/>
      <c r="BA164" s="703"/>
      <c r="BB164" s="703"/>
      <c r="BC164" s="703"/>
      <c r="BD164" s="703"/>
      <c r="BE164" s="703"/>
      <c r="BF164" s="703"/>
      <c r="BG164" s="703"/>
      <c r="BH164" s="703"/>
      <c r="BI164" s="703"/>
      <c r="BJ164" s="703"/>
      <c r="BK164" s="703"/>
      <c r="BL164" s="703"/>
      <c r="BM164" s="703"/>
      <c r="BN164" s="703"/>
      <c r="BO164" s="703"/>
      <c r="BP164" s="703"/>
      <c r="BQ164" s="703"/>
      <c r="BR164" s="703"/>
      <c r="BS164" s="416" t="b">
        <v>0</v>
      </c>
      <c r="BT164" s="703" t="s">
        <v>2333</v>
      </c>
      <c r="BU164" s="703">
        <v>2023</v>
      </c>
      <c r="BV164" s="706">
        <v>45271</v>
      </c>
      <c r="BW164" s="703" t="s">
        <v>2323</v>
      </c>
      <c r="BX164" s="707"/>
      <c r="BY164" s="708"/>
      <c r="BZ164" s="709"/>
      <c r="CA164" s="422"/>
      <c r="CB164" s="730"/>
      <c r="CC164" s="730"/>
      <c r="CD164" s="422"/>
      <c r="CE164" s="730"/>
      <c r="CF164" s="708"/>
      <c r="CG164" s="709"/>
      <c r="CH164" s="890"/>
      <c r="CI164" s="710">
        <f t="shared" si="0"/>
        <v>0</v>
      </c>
      <c r="CJ164" s="710">
        <f t="shared" si="1"/>
        <v>0</v>
      </c>
      <c r="CK164" s="710">
        <f t="shared" si="2"/>
        <v>0</v>
      </c>
      <c r="CL164" s="710">
        <f t="shared" si="3"/>
        <v>0</v>
      </c>
      <c r="CM164" s="709" t="b">
        <f t="shared" si="4"/>
        <v>0</v>
      </c>
    </row>
    <row r="165" spans="1:91" ht="15.75" customHeight="1">
      <c r="A165" s="703" t="s">
        <v>10</v>
      </c>
      <c r="B165" s="703" t="s">
        <v>11</v>
      </c>
      <c r="C165" s="703" t="s">
        <v>12</v>
      </c>
      <c r="D165" s="703" t="s">
        <v>13</v>
      </c>
      <c r="E165" s="703" t="s">
        <v>28</v>
      </c>
      <c r="F165" s="315" t="str">
        <f t="array" ref="F165">IFERROR(INDEX(UIID!$K$2:$K999, MATCH(CONCATENATE(B165,D165,G165,J165), UIID!$B$2:$B999&amp;UIID!$D$2:$D999&amp;UIID!$G$2:$G999&amp;UIID!$H$2:$H999, 0),), "Not Found")</f>
        <v>Not Found</v>
      </c>
      <c r="G165" s="703" t="s">
        <v>2105</v>
      </c>
      <c r="H165" s="703"/>
      <c r="I165" s="703"/>
      <c r="J165" s="703" t="s">
        <v>2106</v>
      </c>
      <c r="K165" s="703"/>
      <c r="L165" s="703"/>
      <c r="M165" s="703" t="s">
        <v>2107</v>
      </c>
      <c r="N165" s="703"/>
      <c r="O165" s="703" t="s">
        <v>15</v>
      </c>
      <c r="P165" s="703" t="s">
        <v>16</v>
      </c>
      <c r="Q165" s="703"/>
      <c r="R165" s="703" t="s">
        <v>35</v>
      </c>
      <c r="S165" s="703" t="s">
        <v>2230</v>
      </c>
      <c r="T165" s="703" t="s">
        <v>571</v>
      </c>
      <c r="U165" s="703"/>
      <c r="V165" s="703"/>
      <c r="W165" s="703"/>
      <c r="X165" s="703" t="s">
        <v>4213</v>
      </c>
      <c r="Y165" s="703" t="s">
        <v>572</v>
      </c>
      <c r="Z165" s="703">
        <v>201407021012</v>
      </c>
      <c r="AA165" s="704">
        <v>41667</v>
      </c>
      <c r="AB165" s="429"/>
      <c r="AC165" s="703" t="s">
        <v>4158</v>
      </c>
      <c r="AD165" s="703"/>
      <c r="AE165" s="703" t="s">
        <v>4159</v>
      </c>
      <c r="AF165" s="703"/>
      <c r="AG165" s="703" t="s">
        <v>4283</v>
      </c>
      <c r="AH165" s="703" t="s">
        <v>4283</v>
      </c>
      <c r="AI165" s="703" t="s">
        <v>4283</v>
      </c>
      <c r="AJ165" s="703"/>
      <c r="AK165" s="703"/>
      <c r="AL165" s="703"/>
      <c r="AM165" s="703"/>
      <c r="AN165" s="703"/>
      <c r="AO165" s="703"/>
      <c r="AP165" s="703"/>
      <c r="AQ165" s="703"/>
      <c r="AR165" s="703"/>
      <c r="AS165" s="703"/>
      <c r="AT165" s="703"/>
      <c r="AU165" s="703"/>
      <c r="AV165" s="703"/>
      <c r="AW165" s="703"/>
      <c r="AX165" s="703"/>
      <c r="AY165" s="703"/>
      <c r="AZ165" s="703"/>
      <c r="BA165" s="703"/>
      <c r="BB165" s="703"/>
      <c r="BC165" s="703"/>
      <c r="BD165" s="703"/>
      <c r="BE165" s="703"/>
      <c r="BF165" s="703"/>
      <c r="BG165" s="703"/>
      <c r="BH165" s="703"/>
      <c r="BI165" s="703"/>
      <c r="BJ165" s="703"/>
      <c r="BK165" s="703"/>
      <c r="BL165" s="703"/>
      <c r="BM165" s="703"/>
      <c r="BN165" s="703"/>
      <c r="BO165" s="703"/>
      <c r="BP165" s="703"/>
      <c r="BQ165" s="703"/>
      <c r="BR165" s="703"/>
      <c r="BS165" s="416" t="b">
        <v>0</v>
      </c>
      <c r="BT165" s="703" t="s">
        <v>2322</v>
      </c>
      <c r="BU165" s="703">
        <v>2023</v>
      </c>
      <c r="BV165" s="706"/>
      <c r="BW165" s="703" t="s">
        <v>2323</v>
      </c>
      <c r="BX165" s="707" t="s">
        <v>9137</v>
      </c>
      <c r="BY165" s="708"/>
      <c r="BZ165" s="709"/>
      <c r="CA165" s="422"/>
      <c r="CB165" s="730"/>
      <c r="CC165" s="730"/>
      <c r="CD165" s="422"/>
      <c r="CE165" s="730"/>
      <c r="CF165" s="708"/>
      <c r="CG165" s="709"/>
      <c r="CH165" s="890"/>
      <c r="CI165" s="710">
        <f t="shared" si="0"/>
        <v>0</v>
      </c>
      <c r="CJ165" s="710">
        <f t="shared" si="1"/>
        <v>0</v>
      </c>
      <c r="CK165" s="710">
        <f t="shared" si="2"/>
        <v>0</v>
      </c>
      <c r="CL165" s="710">
        <f t="shared" si="3"/>
        <v>0</v>
      </c>
      <c r="CM165" s="709" t="b">
        <f t="shared" si="4"/>
        <v>0</v>
      </c>
    </row>
    <row r="166" spans="1:91" ht="15.75" customHeight="1">
      <c r="A166" s="703" t="s">
        <v>10</v>
      </c>
      <c r="B166" s="703" t="s">
        <v>11</v>
      </c>
      <c r="C166" s="703" t="s">
        <v>12</v>
      </c>
      <c r="D166" s="703" t="s">
        <v>13</v>
      </c>
      <c r="E166" s="703" t="s">
        <v>28</v>
      </c>
      <c r="F166" s="315" t="str">
        <f t="array" ref="F166">IFERROR(INDEX(UIID!$K$2:$K999, MATCH(CONCATENATE(B166,D166,G166,J166), UIID!$B$2:$B999&amp;UIID!$D$2:$D999&amp;UIID!$G$2:$G999&amp;UIID!$H$2:$H999, 0),), "Not Found")</f>
        <v>Not Found</v>
      </c>
      <c r="G166" s="703" t="s">
        <v>2105</v>
      </c>
      <c r="H166" s="703"/>
      <c r="I166" s="703"/>
      <c r="J166" s="703" t="s">
        <v>2106</v>
      </c>
      <c r="K166" s="703"/>
      <c r="L166" s="703"/>
      <c r="M166" s="703" t="s">
        <v>2107</v>
      </c>
      <c r="N166" s="703"/>
      <c r="O166" s="703" t="s">
        <v>15</v>
      </c>
      <c r="P166" s="703" t="s">
        <v>16</v>
      </c>
      <c r="Q166" s="703"/>
      <c r="R166" s="703" t="s">
        <v>35</v>
      </c>
      <c r="S166" s="703" t="s">
        <v>2230</v>
      </c>
      <c r="T166" s="703" t="s">
        <v>573</v>
      </c>
      <c r="U166" s="703"/>
      <c r="V166" s="703"/>
      <c r="W166" s="703"/>
      <c r="X166" s="703" t="s">
        <v>4164</v>
      </c>
      <c r="Y166" s="703" t="s">
        <v>574</v>
      </c>
      <c r="Z166" s="703">
        <v>201407022013</v>
      </c>
      <c r="AA166" s="704">
        <v>41667</v>
      </c>
      <c r="AB166" s="429"/>
      <c r="AC166" s="703" t="s">
        <v>4158</v>
      </c>
      <c r="AD166" s="703"/>
      <c r="AE166" s="703" t="s">
        <v>4159</v>
      </c>
      <c r="AF166" s="703"/>
      <c r="AG166" s="703" t="s">
        <v>4283</v>
      </c>
      <c r="AH166" s="703" t="s">
        <v>4283</v>
      </c>
      <c r="AI166" s="703" t="s">
        <v>4283</v>
      </c>
      <c r="AJ166" s="703"/>
      <c r="AK166" s="703"/>
      <c r="AL166" s="703"/>
      <c r="AM166" s="703"/>
      <c r="AN166" s="703"/>
      <c r="AO166" s="703"/>
      <c r="AP166" s="703"/>
      <c r="AQ166" s="703"/>
      <c r="AR166" s="703"/>
      <c r="AS166" s="703"/>
      <c r="AT166" s="703"/>
      <c r="AU166" s="703"/>
      <c r="AV166" s="703"/>
      <c r="AW166" s="703"/>
      <c r="AX166" s="703"/>
      <c r="AY166" s="703"/>
      <c r="AZ166" s="703"/>
      <c r="BA166" s="703"/>
      <c r="BB166" s="703"/>
      <c r="BC166" s="703"/>
      <c r="BD166" s="703"/>
      <c r="BE166" s="703"/>
      <c r="BF166" s="703"/>
      <c r="BG166" s="703"/>
      <c r="BH166" s="703"/>
      <c r="BI166" s="703"/>
      <c r="BJ166" s="703"/>
      <c r="BK166" s="703"/>
      <c r="BL166" s="703"/>
      <c r="BM166" s="703"/>
      <c r="BN166" s="703"/>
      <c r="BO166" s="703"/>
      <c r="BP166" s="703"/>
      <c r="BQ166" s="703"/>
      <c r="BR166" s="703"/>
      <c r="BS166" s="416" t="b">
        <v>0</v>
      </c>
      <c r="BT166" s="703" t="s">
        <v>2322</v>
      </c>
      <c r="BU166" s="703">
        <v>2023</v>
      </c>
      <c r="BV166" s="706"/>
      <c r="BW166" s="703" t="s">
        <v>2323</v>
      </c>
      <c r="BX166" s="707" t="s">
        <v>9137</v>
      </c>
      <c r="BY166" s="708"/>
      <c r="BZ166" s="709"/>
      <c r="CA166" s="422"/>
      <c r="CB166" s="730"/>
      <c r="CC166" s="730"/>
      <c r="CD166" s="422"/>
      <c r="CE166" s="730"/>
      <c r="CF166" s="708"/>
      <c r="CG166" s="709"/>
      <c r="CH166" s="890"/>
      <c r="CI166" s="710">
        <f t="shared" si="0"/>
        <v>0</v>
      </c>
      <c r="CJ166" s="710">
        <f t="shared" si="1"/>
        <v>0</v>
      </c>
      <c r="CK166" s="710">
        <f t="shared" si="2"/>
        <v>0</v>
      </c>
      <c r="CL166" s="710">
        <f t="shared" si="3"/>
        <v>0</v>
      </c>
      <c r="CM166" s="709" t="b">
        <f t="shared" si="4"/>
        <v>0</v>
      </c>
    </row>
    <row r="167" spans="1:91" ht="15.75" customHeight="1">
      <c r="A167" s="541" t="s">
        <v>10</v>
      </c>
      <c r="B167" s="537" t="s">
        <v>11</v>
      </c>
      <c r="C167" s="63" t="s">
        <v>176</v>
      </c>
      <c r="D167" s="537" t="s">
        <v>3759</v>
      </c>
      <c r="E167" s="537" t="s">
        <v>3756</v>
      </c>
      <c r="F167" s="538" t="str">
        <f t="array" ref="F167">IFERROR(INDEX(UIID!$K$2:$K999, MATCH(CONCATENATE(B167,D167,G167,J167), UIID!$B$2:$B999&amp;UIID!$D$2:$D999&amp;UIID!$G$2:$G999&amp;UIID!$H$2:$H999, 0),), "Not Found")</f>
        <v>0722-0005</v>
      </c>
      <c r="G167" s="898" t="s">
        <v>1082</v>
      </c>
      <c r="H167" s="537"/>
      <c r="I167" s="537"/>
      <c r="J167" s="537" t="s">
        <v>1083</v>
      </c>
      <c r="K167" s="537">
        <v>10.2847066895862</v>
      </c>
      <c r="L167" s="537">
        <v>123.94374809925201</v>
      </c>
      <c r="M167" s="537" t="s">
        <v>1084</v>
      </c>
      <c r="N167" s="537"/>
      <c r="O167" s="537" t="s">
        <v>15</v>
      </c>
      <c r="P167" s="537" t="s">
        <v>16</v>
      </c>
      <c r="Q167" s="537"/>
      <c r="R167" s="537" t="s">
        <v>21</v>
      </c>
      <c r="S167" s="537" t="s">
        <v>3006</v>
      </c>
      <c r="T167" s="537"/>
      <c r="U167" s="537" t="s">
        <v>1085</v>
      </c>
      <c r="V167" s="537"/>
      <c r="W167" s="537"/>
      <c r="X167" s="537" t="s">
        <v>22</v>
      </c>
      <c r="Y167" s="537" t="s">
        <v>823</v>
      </c>
      <c r="Z167" s="537">
        <v>707020037</v>
      </c>
      <c r="AA167" s="540">
        <v>39183</v>
      </c>
      <c r="AB167" s="540"/>
      <c r="AC167" s="537" t="s">
        <v>4158</v>
      </c>
      <c r="AD167" s="537"/>
      <c r="AE167" s="537" t="s">
        <v>4159</v>
      </c>
      <c r="AF167" s="537"/>
      <c r="AG167" s="537" t="s">
        <v>4283</v>
      </c>
      <c r="AH167" s="537" t="s">
        <v>4283</v>
      </c>
      <c r="AI167" s="537" t="s">
        <v>4283</v>
      </c>
      <c r="AJ167" s="541"/>
      <c r="AK167" s="541"/>
      <c r="AL167" s="541"/>
      <c r="AM167" s="541"/>
      <c r="AN167" s="541"/>
      <c r="AO167" s="541"/>
      <c r="AP167" s="541"/>
      <c r="AQ167" s="541"/>
      <c r="AR167" s="541"/>
      <c r="AS167" s="541"/>
      <c r="AT167" s="541"/>
      <c r="AU167" s="541"/>
      <c r="AV167" s="541"/>
      <c r="AW167" s="541"/>
      <c r="AX167" s="541"/>
      <c r="AY167" s="541"/>
      <c r="AZ167" s="541"/>
      <c r="BA167" s="541"/>
      <c r="BB167" s="541"/>
      <c r="BC167" s="541"/>
      <c r="BD167" s="541"/>
      <c r="BE167" s="541"/>
      <c r="BF167" s="541"/>
      <c r="BG167" s="541"/>
      <c r="BH167" s="541"/>
      <c r="BI167" s="541"/>
      <c r="BJ167" s="541"/>
      <c r="BK167" s="541"/>
      <c r="BL167" s="541"/>
      <c r="BM167" s="541"/>
      <c r="BN167" s="541"/>
      <c r="BO167" s="541"/>
      <c r="BP167" s="541"/>
      <c r="BQ167" s="541"/>
      <c r="BR167" s="541"/>
      <c r="BS167" s="416" t="b">
        <v>1</v>
      </c>
      <c r="BT167" s="541"/>
      <c r="BU167" s="541"/>
      <c r="BV167" s="542"/>
      <c r="BW167" s="541" t="s">
        <v>10217</v>
      </c>
      <c r="BX167" s="899" t="s">
        <v>10233</v>
      </c>
      <c r="BY167" s="544"/>
      <c r="BZ167" s="545"/>
      <c r="CA167" s="546"/>
      <c r="CB167" s="547"/>
      <c r="CC167" s="547"/>
      <c r="CD167" s="546"/>
      <c r="CE167" s="547"/>
      <c r="CF167" s="544"/>
      <c r="CG167" s="545"/>
      <c r="CH167" s="548"/>
      <c r="CI167" s="548">
        <f t="shared" si="0"/>
        <v>0</v>
      </c>
      <c r="CJ167" s="548">
        <f t="shared" si="1"/>
        <v>0</v>
      </c>
      <c r="CK167" s="548">
        <f t="shared" si="2"/>
        <v>0</v>
      </c>
      <c r="CL167" s="548">
        <f t="shared" si="3"/>
        <v>0</v>
      </c>
      <c r="CM167" s="545" t="b">
        <f t="shared" si="4"/>
        <v>0</v>
      </c>
    </row>
    <row r="168" spans="1:91" ht="15.75" customHeight="1">
      <c r="A168" s="541" t="s">
        <v>10</v>
      </c>
      <c r="B168" s="537" t="s">
        <v>11</v>
      </c>
      <c r="C168" s="63" t="s">
        <v>176</v>
      </c>
      <c r="D168" s="537" t="s">
        <v>3759</v>
      </c>
      <c r="E168" s="537" t="s">
        <v>3756</v>
      </c>
      <c r="F168" s="538" t="str">
        <f t="array" ref="F168">IFERROR(INDEX(UIID!$K$2:$K999, MATCH(CONCATENATE(B168,D168,G168,J168), UIID!$B$2:$B999&amp;UIID!$D$2:$D999&amp;UIID!$G$2:$G999&amp;UIID!$H$2:$H999, 0),), "Not Found")</f>
        <v>0722-0005</v>
      </c>
      <c r="G168" s="898" t="s">
        <v>1082</v>
      </c>
      <c r="H168" s="537"/>
      <c r="I168" s="537"/>
      <c r="J168" s="537" t="s">
        <v>1083</v>
      </c>
      <c r="K168" s="537">
        <v>10.2847066895862</v>
      </c>
      <c r="L168" s="537">
        <v>123.94374809925201</v>
      </c>
      <c r="M168" s="537" t="s">
        <v>1084</v>
      </c>
      <c r="N168" s="537"/>
      <c r="O168" s="537" t="s">
        <v>15</v>
      </c>
      <c r="P168" s="537" t="s">
        <v>16</v>
      </c>
      <c r="Q168" s="537"/>
      <c r="R168" s="537" t="s">
        <v>21</v>
      </c>
      <c r="S168" s="537" t="s">
        <v>3006</v>
      </c>
      <c r="T168" s="537"/>
      <c r="U168" s="537" t="s">
        <v>1086</v>
      </c>
      <c r="V168" s="537"/>
      <c r="W168" s="537"/>
      <c r="X168" s="537" t="s">
        <v>22</v>
      </c>
      <c r="Y168" s="537" t="s">
        <v>506</v>
      </c>
      <c r="Z168" s="537">
        <v>707020038</v>
      </c>
      <c r="AA168" s="540">
        <v>39183</v>
      </c>
      <c r="AB168" s="540"/>
      <c r="AC168" s="537" t="s">
        <v>4158</v>
      </c>
      <c r="AD168" s="537"/>
      <c r="AE168" s="537" t="s">
        <v>4159</v>
      </c>
      <c r="AF168" s="537"/>
      <c r="AG168" s="537" t="s">
        <v>4283</v>
      </c>
      <c r="AH168" s="537" t="s">
        <v>4283</v>
      </c>
      <c r="AI168" s="537" t="s">
        <v>4283</v>
      </c>
      <c r="AJ168" s="541"/>
      <c r="AK168" s="541"/>
      <c r="AL168" s="541"/>
      <c r="AM168" s="541"/>
      <c r="AN168" s="541"/>
      <c r="AO168" s="541"/>
      <c r="AP168" s="541"/>
      <c r="AQ168" s="541"/>
      <c r="AR168" s="541"/>
      <c r="AS168" s="541"/>
      <c r="AT168" s="541"/>
      <c r="AU168" s="541"/>
      <c r="AV168" s="541"/>
      <c r="AW168" s="541"/>
      <c r="AX168" s="541"/>
      <c r="AY168" s="541"/>
      <c r="AZ168" s="541"/>
      <c r="BA168" s="541"/>
      <c r="BB168" s="541"/>
      <c r="BC168" s="541"/>
      <c r="BD168" s="541"/>
      <c r="BE168" s="541"/>
      <c r="BF168" s="541"/>
      <c r="BG168" s="541"/>
      <c r="BH168" s="541"/>
      <c r="BI168" s="541"/>
      <c r="BJ168" s="541"/>
      <c r="BK168" s="541"/>
      <c r="BL168" s="541"/>
      <c r="BM168" s="541"/>
      <c r="BN168" s="541"/>
      <c r="BO168" s="541"/>
      <c r="BP168" s="541"/>
      <c r="BQ168" s="541"/>
      <c r="BR168" s="541"/>
      <c r="BS168" s="416" t="b">
        <v>1</v>
      </c>
      <c r="BT168" s="541"/>
      <c r="BU168" s="541"/>
      <c r="BV168" s="542"/>
      <c r="BW168" s="541" t="s">
        <v>10217</v>
      </c>
      <c r="BX168" s="543" t="s">
        <v>10218</v>
      </c>
      <c r="BY168" s="544"/>
      <c r="BZ168" s="545"/>
      <c r="CA168" s="546"/>
      <c r="CB168" s="547"/>
      <c r="CC168" s="547"/>
      <c r="CD168" s="546"/>
      <c r="CE168" s="547"/>
      <c r="CF168" s="544"/>
      <c r="CG168" s="545"/>
      <c r="CH168" s="548"/>
      <c r="CI168" s="548">
        <f t="shared" si="0"/>
        <v>0</v>
      </c>
      <c r="CJ168" s="548">
        <f t="shared" si="1"/>
        <v>0</v>
      </c>
      <c r="CK168" s="548">
        <f t="shared" si="2"/>
        <v>0</v>
      </c>
      <c r="CL168" s="548">
        <f t="shared" si="3"/>
        <v>0</v>
      </c>
      <c r="CM168" s="545" t="b">
        <f t="shared" si="4"/>
        <v>0</v>
      </c>
    </row>
    <row r="169" spans="1:91" ht="15.75" customHeight="1">
      <c r="A169" s="541" t="s">
        <v>10</v>
      </c>
      <c r="B169" s="537" t="s">
        <v>11</v>
      </c>
      <c r="C169" s="63" t="s">
        <v>176</v>
      </c>
      <c r="D169" s="537" t="s">
        <v>3759</v>
      </c>
      <c r="E169" s="537" t="s">
        <v>3756</v>
      </c>
      <c r="F169" s="538" t="str">
        <f t="array" ref="F169">IFERROR(INDEX(UIID!$K$2:$K999, MATCH(CONCATENATE(B169,D169,G169,J169), UIID!$B$2:$B999&amp;UIID!$D$2:$D999&amp;UIID!$G$2:$G999&amp;UIID!$H$2:$H999, 0),), "Not Found")</f>
        <v>0722-0005</v>
      </c>
      <c r="G169" s="898" t="s">
        <v>1082</v>
      </c>
      <c r="H169" s="537"/>
      <c r="I169" s="537"/>
      <c r="J169" s="537" t="s">
        <v>1083</v>
      </c>
      <c r="K169" s="537">
        <v>10.2847066895862</v>
      </c>
      <c r="L169" s="537">
        <v>123.94374809925201</v>
      </c>
      <c r="M169" s="537" t="s">
        <v>1084</v>
      </c>
      <c r="N169" s="537"/>
      <c r="O169" s="537" t="s">
        <v>15</v>
      </c>
      <c r="P169" s="537" t="s">
        <v>16</v>
      </c>
      <c r="Q169" s="537"/>
      <c r="R169" s="537" t="s">
        <v>21</v>
      </c>
      <c r="S169" s="537" t="s">
        <v>3006</v>
      </c>
      <c r="T169" s="537"/>
      <c r="U169" s="537" t="s">
        <v>1087</v>
      </c>
      <c r="V169" s="537"/>
      <c r="W169" s="537"/>
      <c r="X169" s="537" t="s">
        <v>22</v>
      </c>
      <c r="Y169" s="537" t="s">
        <v>506</v>
      </c>
      <c r="Z169" s="537">
        <v>707020039</v>
      </c>
      <c r="AA169" s="540">
        <v>39183</v>
      </c>
      <c r="AB169" s="540"/>
      <c r="AC169" s="537" t="s">
        <v>4158</v>
      </c>
      <c r="AD169" s="537"/>
      <c r="AE169" s="537" t="s">
        <v>4159</v>
      </c>
      <c r="AF169" s="537"/>
      <c r="AG169" s="537" t="s">
        <v>4283</v>
      </c>
      <c r="AH169" s="537" t="s">
        <v>4283</v>
      </c>
      <c r="AI169" s="537" t="s">
        <v>4283</v>
      </c>
      <c r="AJ169" s="541"/>
      <c r="AK169" s="541"/>
      <c r="AL169" s="541"/>
      <c r="AM169" s="541"/>
      <c r="AN169" s="541"/>
      <c r="AO169" s="541"/>
      <c r="AP169" s="541"/>
      <c r="AQ169" s="541"/>
      <c r="AR169" s="541"/>
      <c r="AS169" s="541"/>
      <c r="AT169" s="541"/>
      <c r="AU169" s="541"/>
      <c r="AV169" s="541"/>
      <c r="AW169" s="541"/>
      <c r="AX169" s="541"/>
      <c r="AY169" s="541"/>
      <c r="AZ169" s="541"/>
      <c r="BA169" s="541"/>
      <c r="BB169" s="541"/>
      <c r="BC169" s="541"/>
      <c r="BD169" s="541"/>
      <c r="BE169" s="541"/>
      <c r="BF169" s="541"/>
      <c r="BG169" s="541"/>
      <c r="BH169" s="541"/>
      <c r="BI169" s="541"/>
      <c r="BJ169" s="541"/>
      <c r="BK169" s="541"/>
      <c r="BL169" s="541"/>
      <c r="BM169" s="541"/>
      <c r="BN169" s="541"/>
      <c r="BO169" s="541"/>
      <c r="BP169" s="541"/>
      <c r="BQ169" s="541"/>
      <c r="BR169" s="541"/>
      <c r="BS169" s="416" t="b">
        <v>1</v>
      </c>
      <c r="BT169" s="541"/>
      <c r="BU169" s="541"/>
      <c r="BV169" s="542"/>
      <c r="BW169" s="541" t="s">
        <v>10217</v>
      </c>
      <c r="BX169" s="543" t="s">
        <v>10218</v>
      </c>
      <c r="BY169" s="544"/>
      <c r="BZ169" s="545"/>
      <c r="CA169" s="546"/>
      <c r="CB169" s="547"/>
      <c r="CC169" s="547"/>
      <c r="CD169" s="546"/>
      <c r="CE169" s="547"/>
      <c r="CF169" s="544"/>
      <c r="CG169" s="545"/>
      <c r="CH169" s="548"/>
      <c r="CI169" s="548">
        <f t="shared" si="0"/>
        <v>0</v>
      </c>
      <c r="CJ169" s="548">
        <f t="shared" si="1"/>
        <v>0</v>
      </c>
      <c r="CK169" s="548">
        <f t="shared" si="2"/>
        <v>0</v>
      </c>
      <c r="CL169" s="548">
        <f t="shared" si="3"/>
        <v>0</v>
      </c>
      <c r="CM169" s="545" t="b">
        <f t="shared" si="4"/>
        <v>0</v>
      </c>
    </row>
    <row r="170" spans="1:91" ht="15.75" customHeight="1">
      <c r="A170" s="703" t="s">
        <v>10</v>
      </c>
      <c r="B170" s="703" t="s">
        <v>11</v>
      </c>
      <c r="C170" s="703" t="s">
        <v>310</v>
      </c>
      <c r="D170" s="703" t="s">
        <v>13</v>
      </c>
      <c r="E170" s="703" t="s">
        <v>28</v>
      </c>
      <c r="F170" s="315" t="str">
        <f t="array" ref="F170">IFERROR(INDEX(UIID!$K$2:$K999, MATCH(CONCATENATE(B170,D170,G170,J170), UIID!$B$2:$B999&amp;UIID!$D$2:$D999&amp;UIID!$G$2:$G999&amp;UIID!$H$2:$H999, 0),), "Not Found")</f>
        <v>Not Found</v>
      </c>
      <c r="G170" s="703" t="s">
        <v>1088</v>
      </c>
      <c r="H170" s="703"/>
      <c r="I170" s="703"/>
      <c r="J170" s="703" t="s">
        <v>1089</v>
      </c>
      <c r="K170" s="703"/>
      <c r="L170" s="703"/>
      <c r="M170" s="703" t="s">
        <v>1090</v>
      </c>
      <c r="N170" s="703"/>
      <c r="O170" s="703" t="s">
        <v>15</v>
      </c>
      <c r="P170" s="703" t="s">
        <v>16</v>
      </c>
      <c r="Q170" s="703"/>
      <c r="R170" s="703" t="s">
        <v>35</v>
      </c>
      <c r="S170" s="703" t="s">
        <v>8666</v>
      </c>
      <c r="T170" s="703" t="s">
        <v>99</v>
      </c>
      <c r="U170" s="703"/>
      <c r="V170" s="703"/>
      <c r="W170" s="703"/>
      <c r="X170" s="703" t="s">
        <v>4164</v>
      </c>
      <c r="Y170" s="703" t="s">
        <v>957</v>
      </c>
      <c r="Z170" s="703" t="s">
        <v>1091</v>
      </c>
      <c r="AA170" s="704">
        <v>42367</v>
      </c>
      <c r="AB170" s="429"/>
      <c r="AC170" s="703" t="s">
        <v>4158</v>
      </c>
      <c r="AD170" s="703"/>
      <c r="AE170" s="703" t="s">
        <v>4159</v>
      </c>
      <c r="AF170" s="703"/>
      <c r="AG170" s="703" t="s">
        <v>4283</v>
      </c>
      <c r="AH170" s="703" t="s">
        <v>4283</v>
      </c>
      <c r="AI170" s="703" t="s">
        <v>4283</v>
      </c>
      <c r="AJ170" s="703"/>
      <c r="AK170" s="703"/>
      <c r="AL170" s="705">
        <v>45209</v>
      </c>
      <c r="AM170" s="703" t="s">
        <v>8685</v>
      </c>
      <c r="AN170" s="703"/>
      <c r="AO170" s="703"/>
      <c r="AP170" s="703"/>
      <c r="AQ170" s="703"/>
      <c r="AR170" s="703"/>
      <c r="AS170" s="703"/>
      <c r="AT170" s="703"/>
      <c r="AU170" s="703"/>
      <c r="AV170" s="703"/>
      <c r="AW170" s="703"/>
      <c r="AX170" s="703"/>
      <c r="AY170" s="703"/>
      <c r="AZ170" s="703"/>
      <c r="BA170" s="703"/>
      <c r="BB170" s="703"/>
      <c r="BC170" s="703"/>
      <c r="BD170" s="703"/>
      <c r="BE170" s="703"/>
      <c r="BF170" s="703"/>
      <c r="BG170" s="703"/>
      <c r="BH170" s="703"/>
      <c r="BI170" s="703"/>
      <c r="BJ170" s="703"/>
      <c r="BK170" s="703"/>
      <c r="BL170" s="703"/>
      <c r="BM170" s="703"/>
      <c r="BN170" s="703"/>
      <c r="BO170" s="703"/>
      <c r="BP170" s="703"/>
      <c r="BQ170" s="703"/>
      <c r="BR170" s="703"/>
      <c r="BS170" s="416" t="b">
        <v>0</v>
      </c>
      <c r="BT170" s="703" t="s">
        <v>2327</v>
      </c>
      <c r="BU170" s="703">
        <v>2023</v>
      </c>
      <c r="BV170" s="706">
        <v>45212</v>
      </c>
      <c r="BW170" s="703" t="s">
        <v>2323</v>
      </c>
      <c r="BX170" s="707"/>
      <c r="BY170" s="708"/>
      <c r="BZ170" s="709"/>
      <c r="CA170" s="422"/>
      <c r="CB170" s="730"/>
      <c r="CC170" s="730"/>
      <c r="CD170" s="422"/>
      <c r="CE170" s="730"/>
      <c r="CF170" s="708"/>
      <c r="CG170" s="709"/>
      <c r="CH170" s="890"/>
      <c r="CI170" s="710">
        <f t="shared" si="0"/>
        <v>0</v>
      </c>
      <c r="CJ170" s="710">
        <f t="shared" si="1"/>
        <v>0</v>
      </c>
      <c r="CK170" s="710">
        <f t="shared" si="2"/>
        <v>0</v>
      </c>
      <c r="CL170" s="710">
        <f t="shared" si="3"/>
        <v>0</v>
      </c>
      <c r="CM170" s="709" t="b">
        <f t="shared" si="4"/>
        <v>0</v>
      </c>
    </row>
    <row r="171" spans="1:91" ht="15.75" customHeight="1">
      <c r="A171" s="703" t="s">
        <v>10</v>
      </c>
      <c r="B171" s="703" t="s">
        <v>11</v>
      </c>
      <c r="C171" s="703" t="s">
        <v>310</v>
      </c>
      <c r="D171" s="703" t="s">
        <v>13</v>
      </c>
      <c r="E171" s="703" t="s">
        <v>28</v>
      </c>
      <c r="F171" s="315" t="str">
        <f t="array" ref="F171">IFERROR(INDEX(UIID!$K$2:$K999, MATCH(CONCATENATE(B171,D171,G171,J171), UIID!$B$2:$B999&amp;UIID!$D$2:$D999&amp;UIID!$G$2:$G999&amp;UIID!$H$2:$H999, 0),), "Not Found")</f>
        <v>Not Found</v>
      </c>
      <c r="G171" s="703" t="s">
        <v>1088</v>
      </c>
      <c r="H171" s="703"/>
      <c r="I171" s="703"/>
      <c r="J171" s="703" t="s">
        <v>1089</v>
      </c>
      <c r="K171" s="703"/>
      <c r="L171" s="703"/>
      <c r="M171" s="703" t="s">
        <v>1090</v>
      </c>
      <c r="N171" s="703"/>
      <c r="O171" s="703" t="s">
        <v>15</v>
      </c>
      <c r="P171" s="703" t="s">
        <v>16</v>
      </c>
      <c r="Q171" s="703"/>
      <c r="R171" s="703" t="s">
        <v>35</v>
      </c>
      <c r="S171" s="703" t="s">
        <v>8666</v>
      </c>
      <c r="T171" s="703" t="s">
        <v>39</v>
      </c>
      <c r="U171" s="703"/>
      <c r="V171" s="703"/>
      <c r="W171" s="703"/>
      <c r="X171" s="703" t="s">
        <v>4164</v>
      </c>
      <c r="Y171" s="703" t="s">
        <v>40</v>
      </c>
      <c r="Z171" s="703" t="s">
        <v>1092</v>
      </c>
      <c r="AA171" s="704">
        <v>42367</v>
      </c>
      <c r="AB171" s="429"/>
      <c r="AC171" s="703" t="s">
        <v>4158</v>
      </c>
      <c r="AD171" s="703"/>
      <c r="AE171" s="703" t="s">
        <v>4159</v>
      </c>
      <c r="AF171" s="703"/>
      <c r="AG171" s="703" t="s">
        <v>4283</v>
      </c>
      <c r="AH171" s="703" t="s">
        <v>4283</v>
      </c>
      <c r="AI171" s="703" t="s">
        <v>4283</v>
      </c>
      <c r="AJ171" s="703"/>
      <c r="AK171" s="703"/>
      <c r="AL171" s="705">
        <v>45209</v>
      </c>
      <c r="AM171" s="703" t="s">
        <v>8685</v>
      </c>
      <c r="AN171" s="703"/>
      <c r="AO171" s="703"/>
      <c r="AP171" s="703"/>
      <c r="AQ171" s="703"/>
      <c r="AR171" s="703"/>
      <c r="AS171" s="703"/>
      <c r="AT171" s="703"/>
      <c r="AU171" s="703"/>
      <c r="AV171" s="703"/>
      <c r="AW171" s="703"/>
      <c r="AX171" s="703"/>
      <c r="AY171" s="703"/>
      <c r="AZ171" s="703"/>
      <c r="BA171" s="703"/>
      <c r="BB171" s="703"/>
      <c r="BC171" s="703"/>
      <c r="BD171" s="703"/>
      <c r="BE171" s="703"/>
      <c r="BF171" s="703"/>
      <c r="BG171" s="703"/>
      <c r="BH171" s="703"/>
      <c r="BI171" s="703"/>
      <c r="BJ171" s="703"/>
      <c r="BK171" s="703"/>
      <c r="BL171" s="703"/>
      <c r="BM171" s="703"/>
      <c r="BN171" s="703"/>
      <c r="BO171" s="703"/>
      <c r="BP171" s="703"/>
      <c r="BQ171" s="703"/>
      <c r="BR171" s="703"/>
      <c r="BS171" s="416" t="b">
        <v>0</v>
      </c>
      <c r="BT171" s="703" t="s">
        <v>2327</v>
      </c>
      <c r="BU171" s="703">
        <v>2023</v>
      </c>
      <c r="BV171" s="706">
        <v>45212</v>
      </c>
      <c r="BW171" s="703" t="s">
        <v>2323</v>
      </c>
      <c r="BX171" s="707"/>
      <c r="BY171" s="708"/>
      <c r="BZ171" s="709"/>
      <c r="CA171" s="422"/>
      <c r="CB171" s="730"/>
      <c r="CC171" s="730"/>
      <c r="CD171" s="422"/>
      <c r="CE171" s="730"/>
      <c r="CF171" s="708"/>
      <c r="CG171" s="709"/>
      <c r="CH171" s="890"/>
      <c r="CI171" s="710">
        <f t="shared" si="0"/>
        <v>0</v>
      </c>
      <c r="CJ171" s="710">
        <f t="shared" si="1"/>
        <v>0</v>
      </c>
      <c r="CK171" s="710">
        <f t="shared" si="2"/>
        <v>0</v>
      </c>
      <c r="CL171" s="710">
        <f t="shared" si="3"/>
        <v>0</v>
      </c>
      <c r="CM171" s="709" t="b">
        <f t="shared" si="4"/>
        <v>0</v>
      </c>
    </row>
    <row r="172" spans="1:91" ht="15.75" customHeight="1">
      <c r="A172" s="703" t="s">
        <v>10</v>
      </c>
      <c r="B172" s="703" t="s">
        <v>11</v>
      </c>
      <c r="C172" s="703" t="s">
        <v>310</v>
      </c>
      <c r="D172" s="703" t="s">
        <v>13</v>
      </c>
      <c r="E172" s="703" t="s">
        <v>28</v>
      </c>
      <c r="F172" s="315" t="str">
        <f t="array" ref="F172">IFERROR(INDEX(UIID!$K$2:$K999, MATCH(CONCATENATE(B172,D172,G172,J172), UIID!$B$2:$B999&amp;UIID!$D$2:$D999&amp;UIID!$G$2:$G999&amp;UIID!$H$2:$H999, 0),), "Not Found")</f>
        <v>Not Found</v>
      </c>
      <c r="G172" s="703" t="s">
        <v>1088</v>
      </c>
      <c r="H172" s="703"/>
      <c r="I172" s="703"/>
      <c r="J172" s="703" t="s">
        <v>1089</v>
      </c>
      <c r="K172" s="703"/>
      <c r="L172" s="703"/>
      <c r="M172" s="703" t="s">
        <v>1090</v>
      </c>
      <c r="N172" s="703"/>
      <c r="O172" s="703" t="s">
        <v>15</v>
      </c>
      <c r="P172" s="703" t="s">
        <v>16</v>
      </c>
      <c r="Q172" s="703"/>
      <c r="R172" s="703" t="s">
        <v>35</v>
      </c>
      <c r="S172" s="703" t="s">
        <v>8666</v>
      </c>
      <c r="T172" s="703" t="s">
        <v>33</v>
      </c>
      <c r="U172" s="703"/>
      <c r="V172" s="703"/>
      <c r="W172" s="703"/>
      <c r="X172" s="703" t="s">
        <v>4164</v>
      </c>
      <c r="Y172" s="703" t="s">
        <v>34</v>
      </c>
      <c r="Z172" s="703" t="s">
        <v>1093</v>
      </c>
      <c r="AA172" s="704">
        <v>42367</v>
      </c>
      <c r="AB172" s="429"/>
      <c r="AC172" s="703" t="s">
        <v>4158</v>
      </c>
      <c r="AD172" s="703"/>
      <c r="AE172" s="703" t="s">
        <v>4159</v>
      </c>
      <c r="AF172" s="703"/>
      <c r="AG172" s="703" t="s">
        <v>4283</v>
      </c>
      <c r="AH172" s="703" t="s">
        <v>4283</v>
      </c>
      <c r="AI172" s="703" t="s">
        <v>4283</v>
      </c>
      <c r="AJ172" s="703"/>
      <c r="AK172" s="703"/>
      <c r="AL172" s="705">
        <v>45209</v>
      </c>
      <c r="AM172" s="703" t="s">
        <v>8685</v>
      </c>
      <c r="AN172" s="703"/>
      <c r="AO172" s="703"/>
      <c r="AP172" s="703"/>
      <c r="AQ172" s="703"/>
      <c r="AR172" s="703"/>
      <c r="AS172" s="703"/>
      <c r="AT172" s="703"/>
      <c r="AU172" s="703"/>
      <c r="AV172" s="703"/>
      <c r="AW172" s="703"/>
      <c r="AX172" s="703"/>
      <c r="AY172" s="703"/>
      <c r="AZ172" s="703"/>
      <c r="BA172" s="703"/>
      <c r="BB172" s="703"/>
      <c r="BC172" s="703"/>
      <c r="BD172" s="703"/>
      <c r="BE172" s="703"/>
      <c r="BF172" s="703"/>
      <c r="BG172" s="703"/>
      <c r="BH172" s="703"/>
      <c r="BI172" s="703"/>
      <c r="BJ172" s="703"/>
      <c r="BK172" s="703"/>
      <c r="BL172" s="703"/>
      <c r="BM172" s="703"/>
      <c r="BN172" s="703"/>
      <c r="BO172" s="703"/>
      <c r="BP172" s="703"/>
      <c r="BQ172" s="703"/>
      <c r="BR172" s="703"/>
      <c r="BS172" s="416" t="b">
        <v>0</v>
      </c>
      <c r="BT172" s="703" t="s">
        <v>2330</v>
      </c>
      <c r="BU172" s="703">
        <v>2023</v>
      </c>
      <c r="BV172" s="706">
        <v>45212</v>
      </c>
      <c r="BW172" s="703" t="s">
        <v>2323</v>
      </c>
      <c r="BX172" s="707"/>
      <c r="BY172" s="708"/>
      <c r="BZ172" s="709"/>
      <c r="CA172" s="422"/>
      <c r="CB172" s="730"/>
      <c r="CC172" s="730"/>
      <c r="CD172" s="422"/>
      <c r="CE172" s="730"/>
      <c r="CF172" s="708"/>
      <c r="CG172" s="709"/>
      <c r="CH172" s="890"/>
      <c r="CI172" s="710">
        <f t="shared" si="0"/>
        <v>0</v>
      </c>
      <c r="CJ172" s="710">
        <f t="shared" si="1"/>
        <v>0</v>
      </c>
      <c r="CK172" s="710">
        <f t="shared" si="2"/>
        <v>0</v>
      </c>
      <c r="CL172" s="710">
        <f t="shared" si="3"/>
        <v>0</v>
      </c>
      <c r="CM172" s="709" t="b">
        <f t="shared" si="4"/>
        <v>0</v>
      </c>
    </row>
    <row r="173" spans="1:91" ht="15.75" customHeight="1">
      <c r="A173" s="703" t="s">
        <v>10</v>
      </c>
      <c r="B173" s="703" t="s">
        <v>11</v>
      </c>
      <c r="C173" s="703" t="s">
        <v>310</v>
      </c>
      <c r="D173" s="703" t="s">
        <v>13</v>
      </c>
      <c r="E173" s="703" t="s">
        <v>28</v>
      </c>
      <c r="F173" s="315" t="str">
        <f t="array" ref="F173">IFERROR(INDEX(UIID!$K$2:$K999, MATCH(CONCATENATE(B173,D173,G173,J173), UIID!$B$2:$B999&amp;UIID!$D$2:$D999&amp;UIID!$G$2:$G999&amp;UIID!$H$2:$H999, 0),), "Not Found")</f>
        <v>Not Found</v>
      </c>
      <c r="G173" s="703" t="s">
        <v>1088</v>
      </c>
      <c r="H173" s="703"/>
      <c r="I173" s="703"/>
      <c r="J173" s="703" t="s">
        <v>1089</v>
      </c>
      <c r="K173" s="703"/>
      <c r="L173" s="703"/>
      <c r="M173" s="703" t="s">
        <v>1090</v>
      </c>
      <c r="N173" s="703"/>
      <c r="O173" s="703" t="s">
        <v>15</v>
      </c>
      <c r="P173" s="703" t="s">
        <v>16</v>
      </c>
      <c r="Q173" s="703"/>
      <c r="R173" s="703" t="s">
        <v>35</v>
      </c>
      <c r="S173" s="703" t="s">
        <v>2230</v>
      </c>
      <c r="T173" s="703" t="s">
        <v>8938</v>
      </c>
      <c r="U173" s="703"/>
      <c r="V173" s="703"/>
      <c r="W173" s="703"/>
      <c r="X173" s="703" t="s">
        <v>4164</v>
      </c>
      <c r="Y173" s="703" t="s">
        <v>1094</v>
      </c>
      <c r="Z173" s="703" t="s">
        <v>1095</v>
      </c>
      <c r="AA173" s="704">
        <v>42447</v>
      </c>
      <c r="AB173" s="429"/>
      <c r="AC173" s="703" t="s">
        <v>4158</v>
      </c>
      <c r="AD173" s="703"/>
      <c r="AE173" s="703" t="s">
        <v>4159</v>
      </c>
      <c r="AF173" s="703"/>
      <c r="AG173" s="703" t="s">
        <v>4283</v>
      </c>
      <c r="AH173" s="703" t="s">
        <v>4283</v>
      </c>
      <c r="AI173" s="703" t="s">
        <v>4283</v>
      </c>
      <c r="AJ173" s="703"/>
      <c r="AK173" s="703"/>
      <c r="AL173" s="705">
        <v>45209</v>
      </c>
      <c r="AM173" s="703" t="s">
        <v>8685</v>
      </c>
      <c r="AN173" s="703"/>
      <c r="AO173" s="703"/>
      <c r="AP173" s="703"/>
      <c r="AQ173" s="703"/>
      <c r="AR173" s="703"/>
      <c r="AS173" s="703"/>
      <c r="AT173" s="703"/>
      <c r="AU173" s="703"/>
      <c r="AV173" s="703"/>
      <c r="AW173" s="703"/>
      <c r="AX173" s="703"/>
      <c r="AY173" s="703"/>
      <c r="AZ173" s="703"/>
      <c r="BA173" s="703"/>
      <c r="BB173" s="703"/>
      <c r="BC173" s="703"/>
      <c r="BD173" s="703"/>
      <c r="BE173" s="703"/>
      <c r="BF173" s="703"/>
      <c r="BG173" s="703"/>
      <c r="BH173" s="703"/>
      <c r="BI173" s="703"/>
      <c r="BJ173" s="703"/>
      <c r="BK173" s="703"/>
      <c r="BL173" s="703"/>
      <c r="BM173" s="703"/>
      <c r="BN173" s="703"/>
      <c r="BO173" s="703"/>
      <c r="BP173" s="703"/>
      <c r="BQ173" s="703"/>
      <c r="BR173" s="703"/>
      <c r="BS173" s="416" t="b">
        <v>0</v>
      </c>
      <c r="BT173" s="703" t="s">
        <v>2330</v>
      </c>
      <c r="BU173" s="703">
        <v>2023</v>
      </c>
      <c r="BV173" s="706">
        <v>45212</v>
      </c>
      <c r="BW173" s="703" t="s">
        <v>2323</v>
      </c>
      <c r="BX173" s="707"/>
      <c r="BY173" s="708"/>
      <c r="BZ173" s="709"/>
      <c r="CA173" s="422"/>
      <c r="CB173" s="730"/>
      <c r="CC173" s="730"/>
      <c r="CD173" s="422"/>
      <c r="CE173" s="730"/>
      <c r="CF173" s="708"/>
      <c r="CG173" s="709"/>
      <c r="CH173" s="890"/>
      <c r="CI173" s="710">
        <f t="shared" si="0"/>
        <v>0</v>
      </c>
      <c r="CJ173" s="710">
        <f t="shared" si="1"/>
        <v>0</v>
      </c>
      <c r="CK173" s="710">
        <f t="shared" si="2"/>
        <v>0</v>
      </c>
      <c r="CL173" s="710">
        <f t="shared" si="3"/>
        <v>0</v>
      </c>
      <c r="CM173" s="709" t="b">
        <f t="shared" si="4"/>
        <v>0</v>
      </c>
    </row>
    <row r="174" spans="1:91" ht="15.75" customHeight="1">
      <c r="A174" s="703" t="s">
        <v>10</v>
      </c>
      <c r="B174" s="703" t="s">
        <v>11</v>
      </c>
      <c r="C174" s="703" t="s">
        <v>310</v>
      </c>
      <c r="D174" s="703" t="s">
        <v>13</v>
      </c>
      <c r="E174" s="703" t="s">
        <v>28</v>
      </c>
      <c r="F174" s="315" t="str">
        <f t="array" ref="F174">IFERROR(INDEX(UIID!$K$2:$K999, MATCH(CONCATENATE(B174,D174,G174,J174), UIID!$B$2:$B999&amp;UIID!$D$2:$D999&amp;UIID!$G$2:$G999&amp;UIID!$H$2:$H999, 0),), "Not Found")</f>
        <v>Not Found</v>
      </c>
      <c r="G174" s="703" t="s">
        <v>1088</v>
      </c>
      <c r="H174" s="703"/>
      <c r="I174" s="703"/>
      <c r="J174" s="703" t="s">
        <v>1089</v>
      </c>
      <c r="K174" s="703"/>
      <c r="L174" s="703"/>
      <c r="M174" s="703" t="s">
        <v>1090</v>
      </c>
      <c r="N174" s="703"/>
      <c r="O174" s="703" t="s">
        <v>15</v>
      </c>
      <c r="P174" s="703" t="s">
        <v>16</v>
      </c>
      <c r="Q174" s="703"/>
      <c r="R174" s="703" t="s">
        <v>35</v>
      </c>
      <c r="S174" s="703" t="s">
        <v>2230</v>
      </c>
      <c r="T174" s="703" t="s">
        <v>9279</v>
      </c>
      <c r="U174" s="703"/>
      <c r="V174" s="703"/>
      <c r="W174" s="703"/>
      <c r="X174" s="703" t="s">
        <v>4164</v>
      </c>
      <c r="Y174" s="703" t="s">
        <v>1097</v>
      </c>
      <c r="Z174" s="703" t="s">
        <v>1098</v>
      </c>
      <c r="AA174" s="704">
        <v>42447</v>
      </c>
      <c r="AB174" s="429"/>
      <c r="AC174" s="703" t="s">
        <v>4158</v>
      </c>
      <c r="AD174" s="703"/>
      <c r="AE174" s="703" t="s">
        <v>4159</v>
      </c>
      <c r="AF174" s="703"/>
      <c r="AG174" s="703" t="s">
        <v>4283</v>
      </c>
      <c r="AH174" s="703" t="s">
        <v>4283</v>
      </c>
      <c r="AI174" s="703" t="s">
        <v>4283</v>
      </c>
      <c r="AJ174" s="703"/>
      <c r="AK174" s="703"/>
      <c r="AL174" s="705">
        <v>45209</v>
      </c>
      <c r="AM174" s="703" t="s">
        <v>8685</v>
      </c>
      <c r="AN174" s="703"/>
      <c r="AO174" s="703"/>
      <c r="AP174" s="703"/>
      <c r="AQ174" s="703"/>
      <c r="AR174" s="703"/>
      <c r="AS174" s="703"/>
      <c r="AT174" s="703"/>
      <c r="AU174" s="703"/>
      <c r="AV174" s="703"/>
      <c r="AW174" s="703"/>
      <c r="AX174" s="703"/>
      <c r="AY174" s="703"/>
      <c r="AZ174" s="703"/>
      <c r="BA174" s="703"/>
      <c r="BB174" s="703"/>
      <c r="BC174" s="703"/>
      <c r="BD174" s="703"/>
      <c r="BE174" s="703"/>
      <c r="BF174" s="703"/>
      <c r="BG174" s="703"/>
      <c r="BH174" s="703"/>
      <c r="BI174" s="703"/>
      <c r="BJ174" s="703"/>
      <c r="BK174" s="703"/>
      <c r="BL174" s="703"/>
      <c r="BM174" s="703"/>
      <c r="BN174" s="703"/>
      <c r="BO174" s="703"/>
      <c r="BP174" s="703"/>
      <c r="BQ174" s="703"/>
      <c r="BR174" s="703"/>
      <c r="BS174" s="416" t="b">
        <v>0</v>
      </c>
      <c r="BT174" s="703" t="s">
        <v>2330</v>
      </c>
      <c r="BU174" s="703">
        <v>2023</v>
      </c>
      <c r="BV174" s="706">
        <v>45212</v>
      </c>
      <c r="BW174" s="703" t="s">
        <v>2323</v>
      </c>
      <c r="BX174" s="707"/>
      <c r="BY174" s="708"/>
      <c r="BZ174" s="709"/>
      <c r="CA174" s="422"/>
      <c r="CB174" s="730"/>
      <c r="CC174" s="730"/>
      <c r="CD174" s="422"/>
      <c r="CE174" s="730"/>
      <c r="CF174" s="708"/>
      <c r="CG174" s="709"/>
      <c r="CH174" s="890"/>
      <c r="CI174" s="710">
        <f t="shared" si="0"/>
        <v>0</v>
      </c>
      <c r="CJ174" s="710">
        <f t="shared" si="1"/>
        <v>0</v>
      </c>
      <c r="CK174" s="710">
        <f t="shared" si="2"/>
        <v>0</v>
      </c>
      <c r="CL174" s="710">
        <f t="shared" si="3"/>
        <v>0</v>
      </c>
      <c r="CM174" s="709" t="b">
        <f t="shared" si="4"/>
        <v>0</v>
      </c>
    </row>
    <row r="175" spans="1:91" ht="15.75" customHeight="1">
      <c r="A175" s="703" t="s">
        <v>10</v>
      </c>
      <c r="B175" s="703" t="s">
        <v>11</v>
      </c>
      <c r="C175" s="703" t="s">
        <v>310</v>
      </c>
      <c r="D175" s="703" t="s">
        <v>13</v>
      </c>
      <c r="E175" s="703" t="s">
        <v>28</v>
      </c>
      <c r="F175" s="315" t="str">
        <f t="array" ref="F175">IFERROR(INDEX(UIID!$K$2:$K999, MATCH(CONCATENATE(B175,D175,G175,J175), UIID!$B$2:$B999&amp;UIID!$D$2:$D999&amp;UIID!$G$2:$G999&amp;UIID!$H$2:$H999, 0),), "Not Found")</f>
        <v>Not Found</v>
      </c>
      <c r="G175" s="703" t="s">
        <v>1088</v>
      </c>
      <c r="H175" s="703"/>
      <c r="I175" s="703"/>
      <c r="J175" s="703" t="s">
        <v>1089</v>
      </c>
      <c r="K175" s="703"/>
      <c r="L175" s="703"/>
      <c r="M175" s="703" t="s">
        <v>1090</v>
      </c>
      <c r="N175" s="703"/>
      <c r="O175" s="703" t="s">
        <v>15</v>
      </c>
      <c r="P175" s="703" t="s">
        <v>16</v>
      </c>
      <c r="Q175" s="703"/>
      <c r="R175" s="703" t="s">
        <v>35</v>
      </c>
      <c r="S175" s="703" t="s">
        <v>8666</v>
      </c>
      <c r="T175" s="703" t="s">
        <v>47</v>
      </c>
      <c r="U175" s="703"/>
      <c r="V175" s="703"/>
      <c r="W175" s="703"/>
      <c r="X175" s="703" t="s">
        <v>4164</v>
      </c>
      <c r="Y175" s="703" t="s">
        <v>78</v>
      </c>
      <c r="Z175" s="703" t="s">
        <v>1099</v>
      </c>
      <c r="AA175" s="704">
        <v>42559</v>
      </c>
      <c r="AB175" s="429"/>
      <c r="AC175" s="703" t="s">
        <v>4158</v>
      </c>
      <c r="AD175" s="703"/>
      <c r="AE175" s="703" t="s">
        <v>4159</v>
      </c>
      <c r="AF175" s="703"/>
      <c r="AG175" s="703" t="s">
        <v>4283</v>
      </c>
      <c r="AH175" s="703" t="s">
        <v>4283</v>
      </c>
      <c r="AI175" s="703" t="s">
        <v>4283</v>
      </c>
      <c r="AJ175" s="703"/>
      <c r="AK175" s="703"/>
      <c r="AL175" s="705">
        <v>45124</v>
      </c>
      <c r="AM175" s="703" t="s">
        <v>8685</v>
      </c>
      <c r="AN175" s="703"/>
      <c r="AO175" s="703"/>
      <c r="AP175" s="703"/>
      <c r="AQ175" s="703"/>
      <c r="AR175" s="703"/>
      <c r="AS175" s="703"/>
      <c r="AT175" s="703"/>
      <c r="AU175" s="703"/>
      <c r="AV175" s="703"/>
      <c r="AW175" s="703"/>
      <c r="AX175" s="703"/>
      <c r="AY175" s="703"/>
      <c r="AZ175" s="703"/>
      <c r="BA175" s="703"/>
      <c r="BB175" s="703"/>
      <c r="BC175" s="703"/>
      <c r="BD175" s="703"/>
      <c r="BE175" s="703"/>
      <c r="BF175" s="703"/>
      <c r="BG175" s="703"/>
      <c r="BH175" s="703"/>
      <c r="BI175" s="703"/>
      <c r="BJ175" s="703"/>
      <c r="BK175" s="703"/>
      <c r="BL175" s="703"/>
      <c r="BM175" s="703"/>
      <c r="BN175" s="703"/>
      <c r="BO175" s="703"/>
      <c r="BP175" s="703"/>
      <c r="BQ175" s="703"/>
      <c r="BR175" s="703"/>
      <c r="BS175" s="416" t="b">
        <v>0</v>
      </c>
      <c r="BT175" s="703" t="s">
        <v>2322</v>
      </c>
      <c r="BU175" s="703">
        <v>2023</v>
      </c>
      <c r="BV175" s="706">
        <v>45128</v>
      </c>
      <c r="BW175" s="703" t="s">
        <v>2323</v>
      </c>
      <c r="BX175" s="707"/>
      <c r="BY175" s="708"/>
      <c r="BZ175" s="709"/>
      <c r="CA175" s="422"/>
      <c r="CB175" s="730"/>
      <c r="CC175" s="730"/>
      <c r="CD175" s="422"/>
      <c r="CE175" s="730"/>
      <c r="CF175" s="708"/>
      <c r="CG175" s="709"/>
      <c r="CH175" s="890"/>
      <c r="CI175" s="710">
        <f t="shared" si="0"/>
        <v>0</v>
      </c>
      <c r="CJ175" s="710">
        <f t="shared" si="1"/>
        <v>0</v>
      </c>
      <c r="CK175" s="710">
        <f t="shared" si="2"/>
        <v>0</v>
      </c>
      <c r="CL175" s="710">
        <f t="shared" si="3"/>
        <v>0</v>
      </c>
      <c r="CM175" s="709" t="b">
        <f t="shared" si="4"/>
        <v>0</v>
      </c>
    </row>
    <row r="176" spans="1:91" ht="15.75" customHeight="1">
      <c r="A176" s="703" t="s">
        <v>10</v>
      </c>
      <c r="B176" s="703" t="s">
        <v>11</v>
      </c>
      <c r="C176" s="703" t="s">
        <v>12</v>
      </c>
      <c r="D176" s="703" t="s">
        <v>13</v>
      </c>
      <c r="E176" s="703" t="s">
        <v>3756</v>
      </c>
      <c r="F176" s="891" t="str">
        <f t="array" ref="F176">IFERROR(INDEX(UIID!$K$2:$K999, MATCH(CONCATENATE(B176,D176,G176,J176), UIID!$B$2:$B999&amp;UIID!$D$2:$D999&amp;UIID!$G$2:$G999&amp;UIID!$H$2:$H999, 0),), "Not Found")</f>
        <v>0722-0046</v>
      </c>
      <c r="G176" s="703" t="s">
        <v>1100</v>
      </c>
      <c r="H176" s="703"/>
      <c r="I176" s="703"/>
      <c r="J176" s="703" t="s">
        <v>1101</v>
      </c>
      <c r="K176" s="703"/>
      <c r="L176" s="703"/>
      <c r="M176" s="703" t="s">
        <v>1102</v>
      </c>
      <c r="N176" s="703"/>
      <c r="O176" s="703" t="s">
        <v>15</v>
      </c>
      <c r="P176" s="703" t="s">
        <v>16</v>
      </c>
      <c r="Q176" s="703"/>
      <c r="R176" s="703" t="s">
        <v>35</v>
      </c>
      <c r="S176" s="703" t="s">
        <v>2230</v>
      </c>
      <c r="T176" s="703" t="s">
        <v>8944</v>
      </c>
      <c r="U176" s="703"/>
      <c r="V176" s="703"/>
      <c r="W176" s="703"/>
      <c r="X176" s="703" t="s">
        <v>4164</v>
      </c>
      <c r="Y176" s="703" t="s">
        <v>317</v>
      </c>
      <c r="Z176" s="703">
        <v>201307022098</v>
      </c>
      <c r="AA176" s="704">
        <v>41444</v>
      </c>
      <c r="AB176" s="429"/>
      <c r="AC176" s="703" t="s">
        <v>4158</v>
      </c>
      <c r="AD176" s="703"/>
      <c r="AE176" s="703" t="s">
        <v>4159</v>
      </c>
      <c r="AF176" s="703"/>
      <c r="AG176" s="703" t="s">
        <v>5306</v>
      </c>
      <c r="AH176" s="703" t="s">
        <v>5306</v>
      </c>
      <c r="AI176" s="703" t="s">
        <v>5306</v>
      </c>
      <c r="AJ176" s="703"/>
      <c r="AK176" s="703"/>
      <c r="AL176" s="703"/>
      <c r="AM176" s="703"/>
      <c r="AN176" s="703"/>
      <c r="AO176" s="703"/>
      <c r="AP176" s="703"/>
      <c r="AQ176" s="703"/>
      <c r="AR176" s="703"/>
      <c r="AS176" s="703"/>
      <c r="AT176" s="703"/>
      <c r="AU176" s="703"/>
      <c r="AV176" s="703"/>
      <c r="AW176" s="703"/>
      <c r="AX176" s="703"/>
      <c r="AY176" s="703"/>
      <c r="AZ176" s="703"/>
      <c r="BA176" s="703"/>
      <c r="BB176" s="703"/>
      <c r="BC176" s="703"/>
      <c r="BD176" s="703"/>
      <c r="BE176" s="703"/>
      <c r="BF176" s="703"/>
      <c r="BG176" s="703"/>
      <c r="BH176" s="703"/>
      <c r="BI176" s="703"/>
      <c r="BJ176" s="703"/>
      <c r="BK176" s="703"/>
      <c r="BL176" s="703"/>
      <c r="BM176" s="703"/>
      <c r="BN176" s="703"/>
      <c r="BO176" s="703"/>
      <c r="BP176" s="703"/>
      <c r="BQ176" s="703"/>
      <c r="BR176" s="703"/>
      <c r="BS176" s="416" t="b">
        <v>0</v>
      </c>
      <c r="BT176" s="703"/>
      <c r="BU176" s="703"/>
      <c r="BV176" s="706"/>
      <c r="BW176" s="703" t="s">
        <v>2323</v>
      </c>
      <c r="BX176" s="707" t="s">
        <v>10234</v>
      </c>
      <c r="BY176" s="713"/>
      <c r="BZ176" s="709"/>
      <c r="CA176" s="714"/>
      <c r="CB176" s="730"/>
      <c r="CC176" s="730"/>
      <c r="CD176" s="714"/>
      <c r="CE176" s="730"/>
      <c r="CF176" s="713"/>
      <c r="CG176" s="709"/>
      <c r="CH176" s="710"/>
      <c r="CI176" s="710">
        <f t="shared" si="0"/>
        <v>0</v>
      </c>
      <c r="CJ176" s="710">
        <f t="shared" si="1"/>
        <v>0</v>
      </c>
      <c r="CK176" s="710">
        <f t="shared" si="2"/>
        <v>0</v>
      </c>
      <c r="CL176" s="710">
        <f t="shared" si="3"/>
        <v>0</v>
      </c>
      <c r="CM176" s="709" t="b">
        <f t="shared" si="4"/>
        <v>0</v>
      </c>
    </row>
    <row r="177" spans="1:91" ht="15.75" customHeight="1">
      <c r="A177" s="703" t="s">
        <v>10</v>
      </c>
      <c r="B177" s="703" t="s">
        <v>11</v>
      </c>
      <c r="C177" s="703" t="s">
        <v>12</v>
      </c>
      <c r="D177" s="703" t="s">
        <v>13</v>
      </c>
      <c r="E177" s="703" t="s">
        <v>3756</v>
      </c>
      <c r="F177" s="891" t="str">
        <f t="array" ref="F177">IFERROR(INDEX(UIID!$K$2:$K999, MATCH(CONCATENATE(B177,D177,G177,J177), UIID!$B$2:$B999&amp;UIID!$D$2:$D999&amp;UIID!$G$2:$G999&amp;UIID!$H$2:$H999, 0),), "Not Found")</f>
        <v>0722-0046</v>
      </c>
      <c r="G177" s="703" t="s">
        <v>1100</v>
      </c>
      <c r="H177" s="703"/>
      <c r="I177" s="703"/>
      <c r="J177" s="703" t="s">
        <v>1101</v>
      </c>
      <c r="K177" s="703"/>
      <c r="L177" s="703"/>
      <c r="M177" s="703" t="s">
        <v>1102</v>
      </c>
      <c r="N177" s="703"/>
      <c r="O177" s="703" t="s">
        <v>15</v>
      </c>
      <c r="P177" s="703" t="s">
        <v>16</v>
      </c>
      <c r="Q177" s="703"/>
      <c r="R177" s="703" t="s">
        <v>35</v>
      </c>
      <c r="S177" s="703" t="s">
        <v>2230</v>
      </c>
      <c r="T177" s="703" t="s">
        <v>8938</v>
      </c>
      <c r="U177" s="703"/>
      <c r="V177" s="703"/>
      <c r="W177" s="703"/>
      <c r="X177" s="703" t="s">
        <v>4164</v>
      </c>
      <c r="Y177" s="703" t="s">
        <v>1094</v>
      </c>
      <c r="Z177" s="703" t="s">
        <v>1105</v>
      </c>
      <c r="AA177" s="704">
        <v>43494</v>
      </c>
      <c r="AB177" s="429"/>
      <c r="AC177" s="703" t="s">
        <v>4158</v>
      </c>
      <c r="AD177" s="703"/>
      <c r="AE177" s="703" t="s">
        <v>4159</v>
      </c>
      <c r="AF177" s="703"/>
      <c r="AG177" s="703" t="s">
        <v>6197</v>
      </c>
      <c r="AH177" s="703" t="s">
        <v>9280</v>
      </c>
      <c r="AI177" s="712">
        <v>44798</v>
      </c>
      <c r="AJ177" s="703"/>
      <c r="AK177" s="703"/>
      <c r="AL177" s="703"/>
      <c r="AM177" s="703"/>
      <c r="AN177" s="703"/>
      <c r="AO177" s="703"/>
      <c r="AP177" s="703"/>
      <c r="AQ177" s="703"/>
      <c r="AR177" s="703"/>
      <c r="AS177" s="703"/>
      <c r="AT177" s="703"/>
      <c r="AU177" s="703"/>
      <c r="AV177" s="703"/>
      <c r="AW177" s="703"/>
      <c r="AX177" s="703"/>
      <c r="AY177" s="703"/>
      <c r="AZ177" s="703"/>
      <c r="BA177" s="703"/>
      <c r="BB177" s="703"/>
      <c r="BC177" s="703"/>
      <c r="BD177" s="703"/>
      <c r="BE177" s="703"/>
      <c r="BF177" s="703"/>
      <c r="BG177" s="703"/>
      <c r="BH177" s="703"/>
      <c r="BI177" s="703"/>
      <c r="BJ177" s="703"/>
      <c r="BK177" s="703"/>
      <c r="BL177" s="703"/>
      <c r="BM177" s="703"/>
      <c r="BN177" s="703"/>
      <c r="BO177" s="703"/>
      <c r="BP177" s="703"/>
      <c r="BQ177" s="703"/>
      <c r="BR177" s="703"/>
      <c r="BS177" s="416" t="b">
        <v>0</v>
      </c>
      <c r="BT177" s="703"/>
      <c r="BU177" s="703"/>
      <c r="BV177" s="706"/>
      <c r="BW177" s="703" t="s">
        <v>2323</v>
      </c>
      <c r="BX177" s="707" t="s">
        <v>10234</v>
      </c>
      <c r="BY177" s="713"/>
      <c r="BZ177" s="709"/>
      <c r="CA177" s="714"/>
      <c r="CB177" s="730"/>
      <c r="CC177" s="730"/>
      <c r="CD177" s="714"/>
      <c r="CE177" s="730"/>
      <c r="CF177" s="713"/>
      <c r="CG177" s="709"/>
      <c r="CH177" s="710"/>
      <c r="CI177" s="710">
        <f t="shared" si="0"/>
        <v>0</v>
      </c>
      <c r="CJ177" s="710">
        <f t="shared" si="1"/>
        <v>0</v>
      </c>
      <c r="CK177" s="710">
        <f t="shared" si="2"/>
        <v>0</v>
      </c>
      <c r="CL177" s="710">
        <f t="shared" si="3"/>
        <v>0</v>
      </c>
      <c r="CM177" s="709" t="b">
        <f t="shared" si="4"/>
        <v>0</v>
      </c>
    </row>
    <row r="178" spans="1:91" ht="15.75" customHeight="1">
      <c r="A178" s="703" t="s">
        <v>10</v>
      </c>
      <c r="B178" s="703" t="s">
        <v>11</v>
      </c>
      <c r="C178" s="703" t="s">
        <v>12</v>
      </c>
      <c r="D178" s="703" t="s">
        <v>13</v>
      </c>
      <c r="E178" s="703" t="s">
        <v>3756</v>
      </c>
      <c r="F178" s="891" t="str">
        <f t="array" ref="F178">IFERROR(INDEX(UIID!$K$2:$K999, MATCH(CONCATENATE(B178,D178,G178,J178), UIID!$B$2:$B999&amp;UIID!$D$2:$D999&amp;UIID!$G$2:$G999&amp;UIID!$H$2:$H999, 0),), "Not Found")</f>
        <v>0722-0046</v>
      </c>
      <c r="G178" s="703" t="s">
        <v>1100</v>
      </c>
      <c r="H178" s="703"/>
      <c r="I178" s="703"/>
      <c r="J178" s="703" t="s">
        <v>1101</v>
      </c>
      <c r="K178" s="703"/>
      <c r="L178" s="703"/>
      <c r="M178" s="703" t="s">
        <v>1102</v>
      </c>
      <c r="N178" s="703"/>
      <c r="O178" s="703" t="s">
        <v>15</v>
      </c>
      <c r="P178" s="703" t="s">
        <v>16</v>
      </c>
      <c r="Q178" s="703"/>
      <c r="R178" s="703" t="s">
        <v>35</v>
      </c>
      <c r="S178" s="703" t="s">
        <v>2230</v>
      </c>
      <c r="T178" s="703" t="s">
        <v>9279</v>
      </c>
      <c r="U178" s="703"/>
      <c r="V178" s="703"/>
      <c r="W178" s="703"/>
      <c r="X178" s="703" t="s">
        <v>4164</v>
      </c>
      <c r="Y178" s="703" t="s">
        <v>1097</v>
      </c>
      <c r="Z178" s="703">
        <v>201307022099</v>
      </c>
      <c r="AA178" s="704">
        <v>41444</v>
      </c>
      <c r="AB178" s="429"/>
      <c r="AC178" s="703" t="s">
        <v>4158</v>
      </c>
      <c r="AD178" s="703"/>
      <c r="AE178" s="703" t="s">
        <v>4159</v>
      </c>
      <c r="AF178" s="703"/>
      <c r="AG178" s="703" t="s">
        <v>9281</v>
      </c>
      <c r="AH178" s="703" t="s">
        <v>9282</v>
      </c>
      <c r="AI178" s="703" t="s">
        <v>9283</v>
      </c>
      <c r="AJ178" s="703"/>
      <c r="AK178" s="703"/>
      <c r="AL178" s="703"/>
      <c r="AM178" s="703"/>
      <c r="AN178" s="703"/>
      <c r="AO178" s="703"/>
      <c r="AP178" s="703"/>
      <c r="AQ178" s="703"/>
      <c r="AR178" s="703"/>
      <c r="AS178" s="703"/>
      <c r="AT178" s="703"/>
      <c r="AU178" s="703"/>
      <c r="AV178" s="703"/>
      <c r="AW178" s="703"/>
      <c r="AX178" s="703"/>
      <c r="AY178" s="703"/>
      <c r="AZ178" s="703"/>
      <c r="BA178" s="703"/>
      <c r="BB178" s="703"/>
      <c r="BC178" s="703"/>
      <c r="BD178" s="703"/>
      <c r="BE178" s="703"/>
      <c r="BF178" s="703"/>
      <c r="BG178" s="703"/>
      <c r="BH178" s="703"/>
      <c r="BI178" s="703"/>
      <c r="BJ178" s="703"/>
      <c r="BK178" s="703"/>
      <c r="BL178" s="703"/>
      <c r="BM178" s="703"/>
      <c r="BN178" s="703"/>
      <c r="BO178" s="703"/>
      <c r="BP178" s="703"/>
      <c r="BQ178" s="703"/>
      <c r="BR178" s="703"/>
      <c r="BS178" s="416" t="b">
        <v>0</v>
      </c>
      <c r="BT178" s="703"/>
      <c r="BU178" s="703"/>
      <c r="BV178" s="706"/>
      <c r="BW178" s="703" t="s">
        <v>2323</v>
      </c>
      <c r="BX178" s="707" t="s">
        <v>10234</v>
      </c>
      <c r="BY178" s="713"/>
      <c r="BZ178" s="709"/>
      <c r="CA178" s="714"/>
      <c r="CB178" s="730"/>
      <c r="CC178" s="730"/>
      <c r="CD178" s="714"/>
      <c r="CE178" s="730"/>
      <c r="CF178" s="713"/>
      <c r="CG178" s="709"/>
      <c r="CH178" s="710"/>
      <c r="CI178" s="710">
        <f t="shared" si="0"/>
        <v>0</v>
      </c>
      <c r="CJ178" s="710">
        <f t="shared" si="1"/>
        <v>0</v>
      </c>
      <c r="CK178" s="710">
        <f t="shared" si="2"/>
        <v>0</v>
      </c>
      <c r="CL178" s="710">
        <f t="shared" si="3"/>
        <v>0</v>
      </c>
      <c r="CM178" s="709" t="b">
        <f t="shared" si="4"/>
        <v>0</v>
      </c>
    </row>
    <row r="179" spans="1:91" ht="15.75" customHeight="1">
      <c r="A179" s="703" t="s">
        <v>10</v>
      </c>
      <c r="B179" s="703" t="s">
        <v>11</v>
      </c>
      <c r="C179" s="703" t="s">
        <v>12</v>
      </c>
      <c r="D179" s="703" t="s">
        <v>13</v>
      </c>
      <c r="E179" s="703" t="s">
        <v>3756</v>
      </c>
      <c r="F179" s="315" t="str">
        <f t="array" ref="F179">IFERROR(INDEX(UIID!$K$2:$K999, MATCH(CONCATENATE(B179,D179,G179,J179), UIID!$B$2:$B999&amp;UIID!$D$2:$D999&amp;UIID!$G$2:$G999&amp;UIID!$H$2:$H999, 0),), "Not Found")</f>
        <v>0722-0046</v>
      </c>
      <c r="G179" s="703" t="s">
        <v>1100</v>
      </c>
      <c r="H179" s="703"/>
      <c r="I179" s="703"/>
      <c r="J179" s="703" t="s">
        <v>1101</v>
      </c>
      <c r="K179" s="703"/>
      <c r="L179" s="703"/>
      <c r="M179" s="703" t="s">
        <v>1102</v>
      </c>
      <c r="N179" s="703"/>
      <c r="O179" s="703" t="s">
        <v>15</v>
      </c>
      <c r="P179" s="703" t="s">
        <v>16</v>
      </c>
      <c r="Q179" s="703"/>
      <c r="R179" s="703" t="s">
        <v>35</v>
      </c>
      <c r="S179" s="703" t="s">
        <v>117</v>
      </c>
      <c r="T179" s="703" t="s">
        <v>200</v>
      </c>
      <c r="U179" s="703"/>
      <c r="V179" s="703"/>
      <c r="W179" s="703"/>
      <c r="X179" s="703" t="s">
        <v>4164</v>
      </c>
      <c r="Y179" s="703" t="s">
        <v>181</v>
      </c>
      <c r="Z179" s="703">
        <v>201407022211</v>
      </c>
      <c r="AA179" s="704">
        <v>41978</v>
      </c>
      <c r="AB179" s="429"/>
      <c r="AC179" s="703" t="s">
        <v>4158</v>
      </c>
      <c r="AD179" s="703"/>
      <c r="AE179" s="703" t="s">
        <v>4159</v>
      </c>
      <c r="AF179" s="703"/>
      <c r="AG179" s="703" t="s">
        <v>5306</v>
      </c>
      <c r="AH179" s="703" t="s">
        <v>5306</v>
      </c>
      <c r="AI179" s="703" t="s">
        <v>5306</v>
      </c>
      <c r="AJ179" s="703"/>
      <c r="AK179" s="703"/>
      <c r="AL179" s="703"/>
      <c r="AM179" s="703" t="s">
        <v>2297</v>
      </c>
      <c r="AN179" s="703"/>
      <c r="AO179" s="703"/>
      <c r="AP179" s="703"/>
      <c r="AQ179" s="703"/>
      <c r="AR179" s="703"/>
      <c r="AS179" s="703"/>
      <c r="AT179" s="703"/>
      <c r="AU179" s="703"/>
      <c r="AV179" s="703"/>
      <c r="AW179" s="703"/>
      <c r="AX179" s="703"/>
      <c r="AY179" s="703"/>
      <c r="AZ179" s="703"/>
      <c r="BA179" s="703"/>
      <c r="BB179" s="703"/>
      <c r="BC179" s="703"/>
      <c r="BD179" s="703"/>
      <c r="BE179" s="703"/>
      <c r="BF179" s="703"/>
      <c r="BG179" s="703"/>
      <c r="BH179" s="703"/>
      <c r="BI179" s="703"/>
      <c r="BJ179" s="703"/>
      <c r="BK179" s="703"/>
      <c r="BL179" s="703"/>
      <c r="BM179" s="703"/>
      <c r="BN179" s="703"/>
      <c r="BO179" s="703"/>
      <c r="BP179" s="703"/>
      <c r="BQ179" s="703"/>
      <c r="BR179" s="703"/>
      <c r="BS179" s="416" t="b">
        <v>0</v>
      </c>
      <c r="BT179" s="703" t="s">
        <v>2335</v>
      </c>
      <c r="BU179" s="703">
        <v>2023</v>
      </c>
      <c r="BV179" s="706">
        <v>45289</v>
      </c>
      <c r="BW179" s="703" t="s">
        <v>2323</v>
      </c>
      <c r="BX179" s="707"/>
      <c r="BY179" s="708"/>
      <c r="BZ179" s="709"/>
      <c r="CA179" s="422"/>
      <c r="CB179" s="730"/>
      <c r="CC179" s="730"/>
      <c r="CD179" s="422"/>
      <c r="CE179" s="730"/>
      <c r="CF179" s="708"/>
      <c r="CG179" s="709"/>
      <c r="CH179" s="890"/>
      <c r="CI179" s="710">
        <f t="shared" si="0"/>
        <v>0</v>
      </c>
      <c r="CJ179" s="710">
        <f t="shared" si="1"/>
        <v>0</v>
      </c>
      <c r="CK179" s="710">
        <f t="shared" si="2"/>
        <v>0</v>
      </c>
      <c r="CL179" s="710">
        <f t="shared" si="3"/>
        <v>0</v>
      </c>
      <c r="CM179" s="709" t="b">
        <f t="shared" si="4"/>
        <v>0</v>
      </c>
    </row>
    <row r="180" spans="1:91" ht="15.75" customHeight="1">
      <c r="A180" s="703" t="s">
        <v>10</v>
      </c>
      <c r="B180" s="703" t="s">
        <v>11</v>
      </c>
      <c r="C180" s="703" t="s">
        <v>12</v>
      </c>
      <c r="D180" s="703" t="s">
        <v>13</v>
      </c>
      <c r="E180" s="703" t="s">
        <v>3756</v>
      </c>
      <c r="F180" s="891" t="str">
        <f t="array" ref="F180">IFERROR(INDEX(UIID!$K$2:$K999, MATCH(CONCATENATE(B180,D180,G180,J180), UIID!$B$2:$B999&amp;UIID!$D$2:$D999&amp;UIID!$G$2:$G999&amp;UIID!$H$2:$H999, 0),), "Not Found")</f>
        <v>0722-0046</v>
      </c>
      <c r="G180" s="703" t="s">
        <v>1100</v>
      </c>
      <c r="H180" s="703"/>
      <c r="I180" s="703"/>
      <c r="J180" s="703" t="s">
        <v>1101</v>
      </c>
      <c r="K180" s="703"/>
      <c r="L180" s="703"/>
      <c r="M180" s="703" t="s">
        <v>1102</v>
      </c>
      <c r="N180" s="703"/>
      <c r="O180" s="703" t="s">
        <v>15</v>
      </c>
      <c r="P180" s="703" t="s">
        <v>16</v>
      </c>
      <c r="Q180" s="703"/>
      <c r="R180" s="703" t="s">
        <v>35</v>
      </c>
      <c r="S180" s="703" t="s">
        <v>2230</v>
      </c>
      <c r="T180" s="703" t="s">
        <v>9284</v>
      </c>
      <c r="U180" s="703"/>
      <c r="V180" s="703"/>
      <c r="W180" s="703"/>
      <c r="X180" s="703" t="s">
        <v>4164</v>
      </c>
      <c r="Y180" s="703" t="s">
        <v>1097</v>
      </c>
      <c r="Z180" s="703" t="s">
        <v>1108</v>
      </c>
      <c r="AA180" s="704">
        <v>43805</v>
      </c>
      <c r="AB180" s="429"/>
      <c r="AC180" s="703" t="s">
        <v>4646</v>
      </c>
      <c r="AD180" s="703"/>
      <c r="AE180" s="703" t="s">
        <v>4159</v>
      </c>
      <c r="AF180" s="703"/>
      <c r="AG180" s="703" t="s">
        <v>9285</v>
      </c>
      <c r="AH180" s="703" t="s">
        <v>9286</v>
      </c>
      <c r="AI180" s="703" t="s">
        <v>4283</v>
      </c>
      <c r="AJ180" s="703"/>
      <c r="AK180" s="703"/>
      <c r="AL180" s="703"/>
      <c r="AM180" s="703"/>
      <c r="AN180" s="703"/>
      <c r="AO180" s="703"/>
      <c r="AP180" s="703"/>
      <c r="AQ180" s="703"/>
      <c r="AR180" s="703"/>
      <c r="AS180" s="703"/>
      <c r="AT180" s="703"/>
      <c r="AU180" s="703"/>
      <c r="AV180" s="703"/>
      <c r="AW180" s="703"/>
      <c r="AX180" s="703"/>
      <c r="AY180" s="703"/>
      <c r="AZ180" s="703"/>
      <c r="BA180" s="703"/>
      <c r="BB180" s="703"/>
      <c r="BC180" s="703"/>
      <c r="BD180" s="703"/>
      <c r="BE180" s="703"/>
      <c r="BF180" s="703"/>
      <c r="BG180" s="703"/>
      <c r="BH180" s="703"/>
      <c r="BI180" s="703"/>
      <c r="BJ180" s="703"/>
      <c r="BK180" s="703"/>
      <c r="BL180" s="703"/>
      <c r="BM180" s="703"/>
      <c r="BN180" s="703"/>
      <c r="BO180" s="703"/>
      <c r="BP180" s="703"/>
      <c r="BQ180" s="703"/>
      <c r="BR180" s="703"/>
      <c r="BS180" s="416" t="b">
        <v>0</v>
      </c>
      <c r="BT180" s="703"/>
      <c r="BU180" s="703"/>
      <c r="BV180" s="706"/>
      <c r="BW180" s="703" t="s">
        <v>2323</v>
      </c>
      <c r="BX180" s="707" t="s">
        <v>10234</v>
      </c>
      <c r="BY180" s="713"/>
      <c r="BZ180" s="709"/>
      <c r="CA180" s="714"/>
      <c r="CB180" s="730"/>
      <c r="CC180" s="730"/>
      <c r="CD180" s="714"/>
      <c r="CE180" s="730"/>
      <c r="CF180" s="713"/>
      <c r="CG180" s="709"/>
      <c r="CH180" s="710"/>
      <c r="CI180" s="710">
        <f t="shared" si="0"/>
        <v>0</v>
      </c>
      <c r="CJ180" s="710">
        <f t="shared" si="1"/>
        <v>0</v>
      </c>
      <c r="CK180" s="710">
        <f t="shared" si="2"/>
        <v>0</v>
      </c>
      <c r="CL180" s="710">
        <f t="shared" si="3"/>
        <v>0</v>
      </c>
      <c r="CM180" s="709" t="b">
        <f t="shared" si="4"/>
        <v>0</v>
      </c>
    </row>
    <row r="181" spans="1:91" ht="15.75" customHeight="1">
      <c r="A181" s="703" t="s">
        <v>10</v>
      </c>
      <c r="B181" s="703" t="s">
        <v>11</v>
      </c>
      <c r="C181" s="703" t="s">
        <v>12</v>
      </c>
      <c r="D181" s="703" t="s">
        <v>13</v>
      </c>
      <c r="E181" s="703" t="s">
        <v>3756</v>
      </c>
      <c r="F181" s="891" t="str">
        <f t="array" ref="F181">IFERROR(INDEX(UIID!$K$2:$K999, MATCH(CONCATENATE(B181,D181,G181,J181), UIID!$B$2:$B999&amp;UIID!$D$2:$D999&amp;UIID!$G$2:$G999&amp;UIID!$H$2:$H999, 0),), "Not Found")</f>
        <v>0722-0046</v>
      </c>
      <c r="G181" s="703" t="s">
        <v>1100</v>
      </c>
      <c r="H181" s="703"/>
      <c r="I181" s="703"/>
      <c r="J181" s="703" t="s">
        <v>1101</v>
      </c>
      <c r="K181" s="703"/>
      <c r="L181" s="703"/>
      <c r="M181" s="703" t="s">
        <v>1102</v>
      </c>
      <c r="N181" s="703"/>
      <c r="O181" s="703" t="s">
        <v>15</v>
      </c>
      <c r="P181" s="703" t="s">
        <v>16</v>
      </c>
      <c r="Q181" s="703"/>
      <c r="R181" s="703" t="s">
        <v>35</v>
      </c>
      <c r="S181" s="703" t="s">
        <v>2230</v>
      </c>
      <c r="T181" s="703" t="s">
        <v>9287</v>
      </c>
      <c r="U181" s="703"/>
      <c r="V181" s="703"/>
      <c r="W181" s="703"/>
      <c r="X181" s="703" t="s">
        <v>4164</v>
      </c>
      <c r="Y181" s="703" t="s">
        <v>317</v>
      </c>
      <c r="Z181" s="703" t="s">
        <v>1106</v>
      </c>
      <c r="AA181" s="704">
        <v>43805</v>
      </c>
      <c r="AB181" s="429"/>
      <c r="AC181" s="703" t="s">
        <v>4646</v>
      </c>
      <c r="AD181" s="703"/>
      <c r="AE181" s="703" t="s">
        <v>4159</v>
      </c>
      <c r="AF181" s="703"/>
      <c r="AG181" s="703" t="s">
        <v>9288</v>
      </c>
      <c r="AH181" s="703" t="s">
        <v>9289</v>
      </c>
      <c r="AI181" s="703" t="s">
        <v>9290</v>
      </c>
      <c r="AJ181" s="703"/>
      <c r="AK181" s="703"/>
      <c r="AL181" s="703"/>
      <c r="AM181" s="703"/>
      <c r="AN181" s="703"/>
      <c r="AO181" s="703"/>
      <c r="AP181" s="703"/>
      <c r="AQ181" s="703"/>
      <c r="AR181" s="703"/>
      <c r="AS181" s="703"/>
      <c r="AT181" s="703"/>
      <c r="AU181" s="703"/>
      <c r="AV181" s="703"/>
      <c r="AW181" s="703"/>
      <c r="AX181" s="703"/>
      <c r="AY181" s="703"/>
      <c r="AZ181" s="703"/>
      <c r="BA181" s="703"/>
      <c r="BB181" s="703"/>
      <c r="BC181" s="703"/>
      <c r="BD181" s="703"/>
      <c r="BE181" s="703"/>
      <c r="BF181" s="703"/>
      <c r="BG181" s="703"/>
      <c r="BH181" s="703"/>
      <c r="BI181" s="703"/>
      <c r="BJ181" s="703"/>
      <c r="BK181" s="703"/>
      <c r="BL181" s="703"/>
      <c r="BM181" s="703"/>
      <c r="BN181" s="703"/>
      <c r="BO181" s="703"/>
      <c r="BP181" s="703"/>
      <c r="BQ181" s="703"/>
      <c r="BR181" s="703"/>
      <c r="BS181" s="416" t="b">
        <v>0</v>
      </c>
      <c r="BT181" s="703"/>
      <c r="BU181" s="703"/>
      <c r="BV181" s="706"/>
      <c r="BW181" s="703" t="s">
        <v>2323</v>
      </c>
      <c r="BX181" s="707" t="s">
        <v>10234</v>
      </c>
      <c r="BY181" s="713"/>
      <c r="BZ181" s="709"/>
      <c r="CA181" s="714"/>
      <c r="CB181" s="730"/>
      <c r="CC181" s="730"/>
      <c r="CD181" s="714"/>
      <c r="CE181" s="730"/>
      <c r="CF181" s="713"/>
      <c r="CG181" s="709"/>
      <c r="CH181" s="710"/>
      <c r="CI181" s="710">
        <f t="shared" si="0"/>
        <v>0</v>
      </c>
      <c r="CJ181" s="710">
        <f t="shared" si="1"/>
        <v>0</v>
      </c>
      <c r="CK181" s="710">
        <f t="shared" si="2"/>
        <v>0</v>
      </c>
      <c r="CL181" s="710">
        <f t="shared" si="3"/>
        <v>0</v>
      </c>
      <c r="CM181" s="709" t="b">
        <f t="shared" si="4"/>
        <v>0</v>
      </c>
    </row>
    <row r="182" spans="1:91" ht="15.75" customHeight="1">
      <c r="A182" s="703" t="s">
        <v>10</v>
      </c>
      <c r="B182" s="703" t="s">
        <v>11</v>
      </c>
      <c r="C182" s="703" t="s">
        <v>12</v>
      </c>
      <c r="D182" s="703" t="s">
        <v>13</v>
      </c>
      <c r="E182" s="703" t="s">
        <v>3756</v>
      </c>
      <c r="F182" s="891" t="str">
        <f t="array" ref="F182">IFERROR(INDEX(UIID!$K$2:$K999, MATCH(CONCATENATE(B182,D182,G182,J182), UIID!$B$2:$B999&amp;UIID!$D$2:$D999&amp;UIID!$G$2:$G999&amp;UIID!$H$2:$H999, 0),), "Not Found")</f>
        <v>0722-0046</v>
      </c>
      <c r="G182" s="703" t="s">
        <v>1100</v>
      </c>
      <c r="H182" s="703"/>
      <c r="I182" s="703"/>
      <c r="J182" s="703" t="s">
        <v>1101</v>
      </c>
      <c r="K182" s="703"/>
      <c r="L182" s="703"/>
      <c r="M182" s="703" t="s">
        <v>1102</v>
      </c>
      <c r="N182" s="703"/>
      <c r="O182" s="703" t="s">
        <v>15</v>
      </c>
      <c r="P182" s="703" t="s">
        <v>16</v>
      </c>
      <c r="Q182" s="703"/>
      <c r="R182" s="703" t="s">
        <v>35</v>
      </c>
      <c r="S182" s="703" t="s">
        <v>117</v>
      </c>
      <c r="T182" s="703" t="s">
        <v>1103</v>
      </c>
      <c r="U182" s="703"/>
      <c r="V182" s="703"/>
      <c r="W182" s="703"/>
      <c r="X182" s="703" t="s">
        <v>4157</v>
      </c>
      <c r="Y182" s="703" t="s">
        <v>1104</v>
      </c>
      <c r="Z182" s="703" t="s">
        <v>9291</v>
      </c>
      <c r="AA182" s="704">
        <v>42937</v>
      </c>
      <c r="AB182" s="429"/>
      <c r="AC182" s="703" t="s">
        <v>4158</v>
      </c>
      <c r="AD182" s="703"/>
      <c r="AE182" s="703" t="s">
        <v>4159</v>
      </c>
      <c r="AF182" s="703"/>
      <c r="AG182" s="703" t="s">
        <v>9292</v>
      </c>
      <c r="AH182" s="703" t="s">
        <v>9293</v>
      </c>
      <c r="AI182" s="704">
        <v>44600</v>
      </c>
      <c r="AJ182" s="703"/>
      <c r="AK182" s="703"/>
      <c r="AL182" s="703"/>
      <c r="AM182" s="703"/>
      <c r="AN182" s="703"/>
      <c r="AO182" s="703"/>
      <c r="AP182" s="703"/>
      <c r="AQ182" s="703"/>
      <c r="AR182" s="703"/>
      <c r="AS182" s="703"/>
      <c r="AT182" s="703"/>
      <c r="AU182" s="703"/>
      <c r="AV182" s="703"/>
      <c r="AW182" s="703"/>
      <c r="AX182" s="703"/>
      <c r="AY182" s="703"/>
      <c r="AZ182" s="703"/>
      <c r="BA182" s="703"/>
      <c r="BB182" s="703"/>
      <c r="BC182" s="703"/>
      <c r="BD182" s="703"/>
      <c r="BE182" s="703"/>
      <c r="BF182" s="703"/>
      <c r="BG182" s="703"/>
      <c r="BH182" s="703"/>
      <c r="BI182" s="703"/>
      <c r="BJ182" s="703"/>
      <c r="BK182" s="703"/>
      <c r="BL182" s="703"/>
      <c r="BM182" s="703"/>
      <c r="BN182" s="703"/>
      <c r="BO182" s="703"/>
      <c r="BP182" s="703"/>
      <c r="BQ182" s="703"/>
      <c r="BR182" s="703"/>
      <c r="BS182" s="416" t="b">
        <v>0</v>
      </c>
      <c r="BT182" s="703"/>
      <c r="BU182" s="703"/>
      <c r="BV182" s="706"/>
      <c r="BW182" s="703" t="s">
        <v>2323</v>
      </c>
      <c r="BX182" s="707" t="s">
        <v>10234</v>
      </c>
      <c r="BY182" s="713"/>
      <c r="BZ182" s="709"/>
      <c r="CA182" s="714"/>
      <c r="CB182" s="730"/>
      <c r="CC182" s="730"/>
      <c r="CD182" s="714"/>
      <c r="CE182" s="730"/>
      <c r="CF182" s="713"/>
      <c r="CG182" s="709"/>
      <c r="CH182" s="710"/>
      <c r="CI182" s="710">
        <f t="shared" si="0"/>
        <v>0</v>
      </c>
      <c r="CJ182" s="710">
        <f t="shared" si="1"/>
        <v>0</v>
      </c>
      <c r="CK182" s="710">
        <f t="shared" si="2"/>
        <v>0</v>
      </c>
      <c r="CL182" s="710">
        <f t="shared" si="3"/>
        <v>0</v>
      </c>
      <c r="CM182" s="709" t="b">
        <f t="shared" si="4"/>
        <v>0</v>
      </c>
    </row>
    <row r="183" spans="1:91" ht="15.75" customHeight="1">
      <c r="A183" s="703" t="s">
        <v>10</v>
      </c>
      <c r="B183" s="703" t="s">
        <v>11</v>
      </c>
      <c r="C183" s="703" t="s">
        <v>146</v>
      </c>
      <c r="D183" s="703" t="s">
        <v>147</v>
      </c>
      <c r="E183" s="703" t="s">
        <v>123</v>
      </c>
      <c r="F183" s="315" t="str">
        <f t="array" ref="F183">IFERROR(INDEX(UIID!$K$2:$K999, MATCH(CONCATENATE(B183,D183,G183,J183), UIID!$B$2:$B999&amp;UIID!$D$2:$D999&amp;UIID!$G$2:$G999&amp;UIID!$H$2:$H999, 0),), "Not Found")</f>
        <v>0722-0015</v>
      </c>
      <c r="G183" s="703" t="s">
        <v>2264</v>
      </c>
      <c r="H183" s="703"/>
      <c r="I183" s="703"/>
      <c r="J183" s="703" t="s">
        <v>1112</v>
      </c>
      <c r="K183" s="703"/>
      <c r="L183" s="703"/>
      <c r="M183" s="703" t="s">
        <v>1117</v>
      </c>
      <c r="N183" s="703"/>
      <c r="O183" s="703" t="s">
        <v>15</v>
      </c>
      <c r="P183" s="703" t="s">
        <v>16</v>
      </c>
      <c r="Q183" s="703"/>
      <c r="R183" s="703" t="s">
        <v>35</v>
      </c>
      <c r="S183" s="703" t="s">
        <v>84</v>
      </c>
      <c r="T183" s="703" t="s">
        <v>170</v>
      </c>
      <c r="U183" s="703"/>
      <c r="V183" s="703"/>
      <c r="W183" s="703"/>
      <c r="X183" s="703" t="s">
        <v>4213</v>
      </c>
      <c r="Y183" s="703" t="s">
        <v>261</v>
      </c>
      <c r="Z183" s="703" t="s">
        <v>1118</v>
      </c>
      <c r="AA183" s="704">
        <v>43805</v>
      </c>
      <c r="AB183" s="429"/>
      <c r="AC183" s="731" t="s">
        <v>4646</v>
      </c>
      <c r="AD183" s="703"/>
      <c r="AE183" s="703" t="s">
        <v>4159</v>
      </c>
      <c r="AF183" s="703"/>
      <c r="AG183" s="703" t="s">
        <v>5474</v>
      </c>
      <c r="AH183" s="703" t="s">
        <v>9299</v>
      </c>
      <c r="AI183" s="712">
        <v>44753</v>
      </c>
      <c r="AJ183" s="703"/>
      <c r="AK183" s="703"/>
      <c r="AL183" s="705">
        <v>45049</v>
      </c>
      <c r="AM183" s="703" t="s">
        <v>8675</v>
      </c>
      <c r="AN183" s="703"/>
      <c r="AO183" s="703"/>
      <c r="AP183" s="703"/>
      <c r="AQ183" s="703"/>
      <c r="AR183" s="703"/>
      <c r="AS183" s="703"/>
      <c r="AT183" s="703"/>
      <c r="AU183" s="703"/>
      <c r="AV183" s="703"/>
      <c r="AW183" s="703"/>
      <c r="AX183" s="703"/>
      <c r="AY183" s="703"/>
      <c r="AZ183" s="703"/>
      <c r="BA183" s="703"/>
      <c r="BB183" s="703"/>
      <c r="BC183" s="703"/>
      <c r="BD183" s="703"/>
      <c r="BE183" s="703"/>
      <c r="BF183" s="703"/>
      <c r="BG183" s="703"/>
      <c r="BH183" s="703"/>
      <c r="BI183" s="703"/>
      <c r="BJ183" s="703"/>
      <c r="BK183" s="703"/>
      <c r="BL183" s="703"/>
      <c r="BM183" s="703"/>
      <c r="BN183" s="703"/>
      <c r="BO183" s="703"/>
      <c r="BP183" s="703"/>
      <c r="BQ183" s="703"/>
      <c r="BR183" s="703"/>
      <c r="BS183" s="416" t="b">
        <v>0</v>
      </c>
      <c r="BT183" s="703" t="s">
        <v>2317</v>
      </c>
      <c r="BU183" s="703">
        <v>2023</v>
      </c>
      <c r="BV183" s="706">
        <v>45051</v>
      </c>
      <c r="BW183" s="703" t="s">
        <v>2323</v>
      </c>
      <c r="BX183" s="707" t="s">
        <v>8961</v>
      </c>
      <c r="BY183" s="708"/>
      <c r="BZ183" s="709"/>
      <c r="CA183" s="422"/>
      <c r="CB183" s="730"/>
      <c r="CC183" s="730"/>
      <c r="CD183" s="422"/>
      <c r="CE183" s="730"/>
      <c r="CF183" s="708"/>
      <c r="CG183" s="709"/>
      <c r="CH183" s="890"/>
      <c r="CI183" s="710">
        <f t="shared" si="0"/>
        <v>0</v>
      </c>
      <c r="CJ183" s="710">
        <f t="shared" si="1"/>
        <v>0</v>
      </c>
      <c r="CK183" s="710">
        <f t="shared" si="2"/>
        <v>0</v>
      </c>
      <c r="CL183" s="710">
        <f t="shared" si="3"/>
        <v>0</v>
      </c>
      <c r="CM183" s="709" t="b">
        <f t="shared" si="4"/>
        <v>0</v>
      </c>
    </row>
    <row r="184" spans="1:91" ht="15.75" customHeight="1">
      <c r="A184" s="703" t="s">
        <v>10</v>
      </c>
      <c r="B184" s="703" t="s">
        <v>11</v>
      </c>
      <c r="C184" s="703" t="s">
        <v>146</v>
      </c>
      <c r="D184" s="703" t="s">
        <v>147</v>
      </c>
      <c r="E184" s="703" t="s">
        <v>123</v>
      </c>
      <c r="F184" s="315" t="str">
        <f t="array" ref="F184">IFERROR(INDEX(UIID!$K$2:$K999, MATCH(CONCATENATE(B184,D184,G184,J184), UIID!$B$2:$B999&amp;UIID!$D$2:$D999&amp;UIID!$G$2:$G999&amp;UIID!$H$2:$H999, 0),), "Not Found")</f>
        <v>0722-0015</v>
      </c>
      <c r="G184" s="703" t="s">
        <v>2264</v>
      </c>
      <c r="H184" s="703"/>
      <c r="I184" s="703"/>
      <c r="J184" s="703" t="s">
        <v>1112</v>
      </c>
      <c r="K184" s="703"/>
      <c r="L184" s="703"/>
      <c r="M184" s="703" t="s">
        <v>1117</v>
      </c>
      <c r="N184" s="703"/>
      <c r="O184" s="703" t="s">
        <v>15</v>
      </c>
      <c r="P184" s="703" t="s">
        <v>16</v>
      </c>
      <c r="Q184" s="703"/>
      <c r="R184" s="703" t="s">
        <v>35</v>
      </c>
      <c r="S184" s="703" t="s">
        <v>84</v>
      </c>
      <c r="T184" s="703" t="s">
        <v>167</v>
      </c>
      <c r="U184" s="703"/>
      <c r="V184" s="703"/>
      <c r="W184" s="703"/>
      <c r="X184" s="703" t="s">
        <v>4164</v>
      </c>
      <c r="Y184" s="703" t="s">
        <v>94</v>
      </c>
      <c r="Z184" s="703" t="s">
        <v>1153</v>
      </c>
      <c r="AA184" s="704">
        <v>43805</v>
      </c>
      <c r="AB184" s="429"/>
      <c r="AC184" s="731" t="s">
        <v>4646</v>
      </c>
      <c r="AD184" s="703"/>
      <c r="AE184" s="703" t="s">
        <v>4159</v>
      </c>
      <c r="AF184" s="703"/>
      <c r="AG184" s="703" t="s">
        <v>9300</v>
      </c>
      <c r="AH184" s="703" t="s">
        <v>9301</v>
      </c>
      <c r="AI184" s="712">
        <v>44726</v>
      </c>
      <c r="AJ184" s="703"/>
      <c r="AK184" s="703"/>
      <c r="AL184" s="705">
        <v>45049</v>
      </c>
      <c r="AM184" s="703" t="s">
        <v>8675</v>
      </c>
      <c r="AN184" s="703"/>
      <c r="AO184" s="703"/>
      <c r="AP184" s="703"/>
      <c r="AQ184" s="703"/>
      <c r="AR184" s="703"/>
      <c r="AS184" s="703"/>
      <c r="AT184" s="703"/>
      <c r="AU184" s="703"/>
      <c r="AV184" s="703"/>
      <c r="AW184" s="703"/>
      <c r="AX184" s="703"/>
      <c r="AY184" s="703"/>
      <c r="AZ184" s="703"/>
      <c r="BA184" s="703"/>
      <c r="BB184" s="703"/>
      <c r="BC184" s="703"/>
      <c r="BD184" s="703"/>
      <c r="BE184" s="703"/>
      <c r="BF184" s="703"/>
      <c r="BG184" s="703"/>
      <c r="BH184" s="703"/>
      <c r="BI184" s="703"/>
      <c r="BJ184" s="703"/>
      <c r="BK184" s="703"/>
      <c r="BL184" s="703"/>
      <c r="BM184" s="703"/>
      <c r="BN184" s="703"/>
      <c r="BO184" s="703"/>
      <c r="BP184" s="703"/>
      <c r="BQ184" s="703"/>
      <c r="BR184" s="703"/>
      <c r="BS184" s="416" t="b">
        <v>0</v>
      </c>
      <c r="BT184" s="703" t="s">
        <v>2317</v>
      </c>
      <c r="BU184" s="703">
        <v>2023</v>
      </c>
      <c r="BV184" s="706">
        <v>45051</v>
      </c>
      <c r="BW184" s="703" t="s">
        <v>2323</v>
      </c>
      <c r="BX184" s="707" t="s">
        <v>8961</v>
      </c>
      <c r="BY184" s="708"/>
      <c r="BZ184" s="709"/>
      <c r="CA184" s="422"/>
      <c r="CB184" s="730"/>
      <c r="CC184" s="730"/>
      <c r="CD184" s="422"/>
      <c r="CE184" s="730"/>
      <c r="CF184" s="708"/>
      <c r="CG184" s="709"/>
      <c r="CH184" s="890"/>
      <c r="CI184" s="710">
        <f t="shared" si="0"/>
        <v>0</v>
      </c>
      <c r="CJ184" s="710">
        <f t="shared" si="1"/>
        <v>0</v>
      </c>
      <c r="CK184" s="710">
        <f t="shared" si="2"/>
        <v>0</v>
      </c>
      <c r="CL184" s="710">
        <f t="shared" si="3"/>
        <v>0</v>
      </c>
      <c r="CM184" s="709" t="b">
        <f t="shared" si="4"/>
        <v>0</v>
      </c>
    </row>
    <row r="185" spans="1:91" ht="15.75" customHeight="1">
      <c r="A185" s="703" t="s">
        <v>10</v>
      </c>
      <c r="B185" s="703" t="s">
        <v>11</v>
      </c>
      <c r="C185" s="703" t="s">
        <v>146</v>
      </c>
      <c r="D185" s="703" t="s">
        <v>147</v>
      </c>
      <c r="E185" s="703" t="s">
        <v>123</v>
      </c>
      <c r="F185" s="315" t="str">
        <f t="array" ref="F185">IFERROR(INDEX(UIID!$K$2:$K999, MATCH(CONCATENATE(B185,D185,G185,J185), UIID!$B$2:$B999&amp;UIID!$D$2:$D999&amp;UIID!$G$2:$G999&amp;UIID!$H$2:$H999, 0),), "Not Found")</f>
        <v>0722-0015</v>
      </c>
      <c r="G185" s="703" t="s">
        <v>2264</v>
      </c>
      <c r="H185" s="703"/>
      <c r="I185" s="703"/>
      <c r="J185" s="703" t="s">
        <v>1112</v>
      </c>
      <c r="K185" s="703"/>
      <c r="L185" s="703"/>
      <c r="M185" s="703" t="s">
        <v>1117</v>
      </c>
      <c r="N185" s="703"/>
      <c r="O185" s="703" t="s">
        <v>15</v>
      </c>
      <c r="P185" s="703" t="s">
        <v>16</v>
      </c>
      <c r="Q185" s="703"/>
      <c r="R185" s="703" t="s">
        <v>35</v>
      </c>
      <c r="S185" s="703" t="s">
        <v>84</v>
      </c>
      <c r="T185" s="703" t="s">
        <v>1154</v>
      </c>
      <c r="U185" s="703"/>
      <c r="V185" s="703"/>
      <c r="W185" s="703"/>
      <c r="X185" s="703" t="s">
        <v>4164</v>
      </c>
      <c r="Y185" s="703" t="s">
        <v>235</v>
      </c>
      <c r="Z185" s="703" t="s">
        <v>1155</v>
      </c>
      <c r="AA185" s="704">
        <v>43805</v>
      </c>
      <c r="AB185" s="429"/>
      <c r="AC185" s="731" t="s">
        <v>4646</v>
      </c>
      <c r="AD185" s="703"/>
      <c r="AE185" s="703" t="s">
        <v>4159</v>
      </c>
      <c r="AF185" s="703"/>
      <c r="AG185" s="703" t="s">
        <v>7046</v>
      </c>
      <c r="AH185" s="703" t="s">
        <v>9302</v>
      </c>
      <c r="AI185" s="712">
        <v>44359</v>
      </c>
      <c r="AJ185" s="703"/>
      <c r="AK185" s="703"/>
      <c r="AL185" s="705">
        <v>45049</v>
      </c>
      <c r="AM185" s="703" t="s">
        <v>8675</v>
      </c>
      <c r="AN185" s="703"/>
      <c r="AO185" s="703"/>
      <c r="AP185" s="703"/>
      <c r="AQ185" s="703"/>
      <c r="AR185" s="703"/>
      <c r="AS185" s="703"/>
      <c r="AT185" s="703"/>
      <c r="AU185" s="703"/>
      <c r="AV185" s="703"/>
      <c r="AW185" s="703"/>
      <c r="AX185" s="703"/>
      <c r="AY185" s="703"/>
      <c r="AZ185" s="703"/>
      <c r="BA185" s="703"/>
      <c r="BB185" s="703"/>
      <c r="BC185" s="703"/>
      <c r="BD185" s="703"/>
      <c r="BE185" s="703"/>
      <c r="BF185" s="703"/>
      <c r="BG185" s="703"/>
      <c r="BH185" s="703"/>
      <c r="BI185" s="703"/>
      <c r="BJ185" s="703"/>
      <c r="BK185" s="703"/>
      <c r="BL185" s="703"/>
      <c r="BM185" s="703"/>
      <c r="BN185" s="703"/>
      <c r="BO185" s="703"/>
      <c r="BP185" s="703"/>
      <c r="BQ185" s="703"/>
      <c r="BR185" s="703"/>
      <c r="BS185" s="416" t="b">
        <v>0</v>
      </c>
      <c r="BT185" s="703" t="s">
        <v>2317</v>
      </c>
      <c r="BU185" s="703">
        <v>2023</v>
      </c>
      <c r="BV185" s="706">
        <v>45051</v>
      </c>
      <c r="BW185" s="703" t="s">
        <v>2323</v>
      </c>
      <c r="BX185" s="707" t="s">
        <v>8961</v>
      </c>
      <c r="BY185" s="708"/>
      <c r="BZ185" s="709"/>
      <c r="CA185" s="422"/>
      <c r="CB185" s="730"/>
      <c r="CC185" s="730"/>
      <c r="CD185" s="422"/>
      <c r="CE185" s="730"/>
      <c r="CF185" s="708"/>
      <c r="CG185" s="709"/>
      <c r="CH185" s="890"/>
      <c r="CI185" s="710">
        <f t="shared" si="0"/>
        <v>0</v>
      </c>
      <c r="CJ185" s="710">
        <f t="shared" si="1"/>
        <v>0</v>
      </c>
      <c r="CK185" s="710">
        <f t="shared" si="2"/>
        <v>0</v>
      </c>
      <c r="CL185" s="710">
        <f t="shared" si="3"/>
        <v>0</v>
      </c>
      <c r="CM185" s="709" t="b">
        <f t="shared" si="4"/>
        <v>0</v>
      </c>
    </row>
    <row r="186" spans="1:91" ht="15.75" customHeight="1">
      <c r="A186" s="703" t="s">
        <v>10</v>
      </c>
      <c r="B186" s="703" t="s">
        <v>11</v>
      </c>
      <c r="C186" s="703" t="s">
        <v>146</v>
      </c>
      <c r="D186" s="703" t="s">
        <v>147</v>
      </c>
      <c r="E186" s="703" t="s">
        <v>123</v>
      </c>
      <c r="F186" s="315" t="str">
        <f t="array" ref="F186">IFERROR(INDEX(UIID!$K$2:$K999, MATCH(CONCATENATE(B186,D186,G186,J186), UIID!$B$2:$B999&amp;UIID!$D$2:$D999&amp;UIID!$G$2:$G999&amp;UIID!$H$2:$H999, 0),), "Not Found")</f>
        <v>0722-0015</v>
      </c>
      <c r="G186" s="703" t="s">
        <v>2264</v>
      </c>
      <c r="H186" s="703"/>
      <c r="I186" s="703"/>
      <c r="J186" s="703" t="s">
        <v>1112</v>
      </c>
      <c r="K186" s="703"/>
      <c r="L186" s="703"/>
      <c r="M186" s="703" t="s">
        <v>1117</v>
      </c>
      <c r="N186" s="703"/>
      <c r="O186" s="703" t="s">
        <v>15</v>
      </c>
      <c r="P186" s="703" t="s">
        <v>16</v>
      </c>
      <c r="Q186" s="703"/>
      <c r="R186" s="703" t="s">
        <v>35</v>
      </c>
      <c r="S186" s="703" t="s">
        <v>84</v>
      </c>
      <c r="T186" s="703" t="s">
        <v>1158</v>
      </c>
      <c r="U186" s="703"/>
      <c r="V186" s="703"/>
      <c r="W186" s="703"/>
      <c r="X186" s="703" t="s">
        <v>4164</v>
      </c>
      <c r="Y186" s="703" t="s">
        <v>94</v>
      </c>
      <c r="Z186" s="703" t="s">
        <v>1159</v>
      </c>
      <c r="AA186" s="704">
        <v>43805</v>
      </c>
      <c r="AB186" s="429"/>
      <c r="AC186" s="731" t="s">
        <v>4646</v>
      </c>
      <c r="AD186" s="703"/>
      <c r="AE186" s="703" t="s">
        <v>4159</v>
      </c>
      <c r="AF186" s="703"/>
      <c r="AG186" s="703" t="s">
        <v>9300</v>
      </c>
      <c r="AH186" s="703" t="s">
        <v>9303</v>
      </c>
      <c r="AI186" s="723">
        <v>45628</v>
      </c>
      <c r="AJ186" s="703"/>
      <c r="AK186" s="703"/>
      <c r="AL186" s="705">
        <v>45049</v>
      </c>
      <c r="AM186" s="703" t="s">
        <v>8675</v>
      </c>
      <c r="AN186" s="703"/>
      <c r="AO186" s="703"/>
      <c r="AP186" s="703"/>
      <c r="AQ186" s="703"/>
      <c r="AR186" s="703"/>
      <c r="AS186" s="703"/>
      <c r="AT186" s="703"/>
      <c r="AU186" s="703"/>
      <c r="AV186" s="703"/>
      <c r="AW186" s="703"/>
      <c r="AX186" s="703"/>
      <c r="AY186" s="703"/>
      <c r="AZ186" s="703"/>
      <c r="BA186" s="703"/>
      <c r="BB186" s="703"/>
      <c r="BC186" s="703"/>
      <c r="BD186" s="703"/>
      <c r="BE186" s="703"/>
      <c r="BF186" s="703"/>
      <c r="BG186" s="703"/>
      <c r="BH186" s="703"/>
      <c r="BI186" s="703"/>
      <c r="BJ186" s="703"/>
      <c r="BK186" s="703"/>
      <c r="BL186" s="703"/>
      <c r="BM186" s="703"/>
      <c r="BN186" s="703"/>
      <c r="BO186" s="703"/>
      <c r="BP186" s="703"/>
      <c r="BQ186" s="703"/>
      <c r="BR186" s="703"/>
      <c r="BS186" s="416" t="b">
        <v>0</v>
      </c>
      <c r="BT186" s="703" t="s">
        <v>2317</v>
      </c>
      <c r="BU186" s="703">
        <v>2023</v>
      </c>
      <c r="BV186" s="706">
        <v>45051</v>
      </c>
      <c r="BW186" s="703" t="s">
        <v>2323</v>
      </c>
      <c r="BX186" s="707" t="s">
        <v>8961</v>
      </c>
      <c r="BY186" s="708"/>
      <c r="BZ186" s="709"/>
      <c r="CA186" s="422"/>
      <c r="CB186" s="730"/>
      <c r="CC186" s="730"/>
      <c r="CD186" s="422"/>
      <c r="CE186" s="730"/>
      <c r="CF186" s="708"/>
      <c r="CG186" s="709"/>
      <c r="CH186" s="890"/>
      <c r="CI186" s="710">
        <f t="shared" si="0"/>
        <v>0</v>
      </c>
      <c r="CJ186" s="710">
        <f t="shared" si="1"/>
        <v>0</v>
      </c>
      <c r="CK186" s="710">
        <f t="shared" si="2"/>
        <v>0</v>
      </c>
      <c r="CL186" s="710">
        <f t="shared" si="3"/>
        <v>0</v>
      </c>
      <c r="CM186" s="709" t="b">
        <f t="shared" si="4"/>
        <v>0</v>
      </c>
    </row>
    <row r="187" spans="1:91" ht="15.75" customHeight="1">
      <c r="A187" s="703" t="s">
        <v>10</v>
      </c>
      <c r="B187" s="703" t="s">
        <v>11</v>
      </c>
      <c r="C187" s="703" t="s">
        <v>12</v>
      </c>
      <c r="D187" s="703" t="s">
        <v>13</v>
      </c>
      <c r="E187" s="703" t="s">
        <v>28</v>
      </c>
      <c r="F187" s="315" t="str">
        <f t="array" ref="F187">IFERROR(INDEX(UIID!$K$2:$K999, MATCH(CONCATENATE(B187,D187,G187,J187), UIID!$B$2:$B999&amp;UIID!$D$2:$D999&amp;UIID!$G$2:$G999&amp;UIID!$H$2:$H999, 0),), "Not Found")</f>
        <v>Not Found</v>
      </c>
      <c r="G187" s="703" t="s">
        <v>185</v>
      </c>
      <c r="H187" s="703"/>
      <c r="I187" s="703"/>
      <c r="J187" s="703" t="s">
        <v>186</v>
      </c>
      <c r="K187" s="703"/>
      <c r="L187" s="703"/>
      <c r="M187" s="703" t="s">
        <v>5515</v>
      </c>
      <c r="N187" s="703"/>
      <c r="O187" s="703" t="s">
        <v>15</v>
      </c>
      <c r="P187" s="703" t="s">
        <v>16</v>
      </c>
      <c r="Q187" s="731"/>
      <c r="R187" s="703" t="s">
        <v>35</v>
      </c>
      <c r="S187" s="703" t="s">
        <v>8666</v>
      </c>
      <c r="T187" s="703" t="s">
        <v>422</v>
      </c>
      <c r="U187" s="703"/>
      <c r="V187" s="703"/>
      <c r="W187" s="703"/>
      <c r="X187" s="703" t="s">
        <v>4164</v>
      </c>
      <c r="Y187" s="703" t="s">
        <v>78</v>
      </c>
      <c r="Z187" s="703" t="s">
        <v>996</v>
      </c>
      <c r="AA187" s="704">
        <v>43451</v>
      </c>
      <c r="AB187" s="429"/>
      <c r="AC187" s="731" t="s">
        <v>4646</v>
      </c>
      <c r="AD187" s="703"/>
      <c r="AE187" s="703" t="s">
        <v>4159</v>
      </c>
      <c r="AF187" s="703"/>
      <c r="AG187" s="703" t="s">
        <v>5319</v>
      </c>
      <c r="AH187" s="703" t="s">
        <v>9324</v>
      </c>
      <c r="AI187" s="712">
        <v>43943</v>
      </c>
      <c r="AJ187" s="703"/>
      <c r="AK187" s="703"/>
      <c r="AL187" s="705">
        <v>45041</v>
      </c>
      <c r="AM187" s="703" t="s">
        <v>8675</v>
      </c>
      <c r="AN187" s="703"/>
      <c r="AO187" s="703"/>
      <c r="AP187" s="703"/>
      <c r="AQ187" s="703"/>
      <c r="AR187" s="703"/>
      <c r="AS187" s="703"/>
      <c r="AT187" s="703"/>
      <c r="AU187" s="703"/>
      <c r="AV187" s="703"/>
      <c r="AW187" s="703"/>
      <c r="AX187" s="703"/>
      <c r="AY187" s="703"/>
      <c r="AZ187" s="703"/>
      <c r="BA187" s="703"/>
      <c r="BB187" s="703"/>
      <c r="BC187" s="703"/>
      <c r="BD187" s="703"/>
      <c r="BE187" s="703"/>
      <c r="BF187" s="703"/>
      <c r="BG187" s="703"/>
      <c r="BH187" s="703"/>
      <c r="BI187" s="703"/>
      <c r="BJ187" s="703"/>
      <c r="BK187" s="703"/>
      <c r="BL187" s="703"/>
      <c r="BM187" s="703"/>
      <c r="BN187" s="703"/>
      <c r="BO187" s="703"/>
      <c r="BP187" s="703"/>
      <c r="BQ187" s="703"/>
      <c r="BR187" s="703"/>
      <c r="BS187" s="416" t="b">
        <v>0</v>
      </c>
      <c r="BT187" s="703" t="s">
        <v>2319</v>
      </c>
      <c r="BU187" s="703">
        <v>2023</v>
      </c>
      <c r="BV187" s="706">
        <v>45107</v>
      </c>
      <c r="BW187" s="703" t="s">
        <v>2323</v>
      </c>
      <c r="BX187" s="707" t="s">
        <v>8934</v>
      </c>
      <c r="BY187" s="708"/>
      <c r="BZ187" s="709"/>
      <c r="CA187" s="422"/>
      <c r="CB187" s="730"/>
      <c r="CC187" s="730"/>
      <c r="CD187" s="422"/>
      <c r="CE187" s="730"/>
      <c r="CF187" s="708"/>
      <c r="CG187" s="709"/>
      <c r="CH187" s="890"/>
      <c r="CI187" s="710">
        <f t="shared" si="0"/>
        <v>0</v>
      </c>
      <c r="CJ187" s="710">
        <f t="shared" si="1"/>
        <v>0</v>
      </c>
      <c r="CK187" s="710">
        <f t="shared" si="2"/>
        <v>0</v>
      </c>
      <c r="CL187" s="710">
        <f t="shared" si="3"/>
        <v>0</v>
      </c>
      <c r="CM187" s="709" t="b">
        <f t="shared" si="4"/>
        <v>0</v>
      </c>
    </row>
    <row r="188" spans="1:91" ht="15.75" customHeight="1">
      <c r="A188" s="703" t="s">
        <v>10</v>
      </c>
      <c r="B188" s="703" t="s">
        <v>11</v>
      </c>
      <c r="C188" s="703" t="s">
        <v>12</v>
      </c>
      <c r="D188" s="703" t="s">
        <v>13</v>
      </c>
      <c r="E188" s="703" t="s">
        <v>3756</v>
      </c>
      <c r="F188" s="315" t="str">
        <f t="array" ref="F188">IFERROR(INDEX(UIID!$K$2:$K999, MATCH(CONCATENATE(B188,D188,G188,J188), UIID!$B$2:$B999&amp;UIID!$D$2:$D999&amp;UIID!$G$2:$G999&amp;UIID!$H$2:$H999, 0),), "Not Found")</f>
        <v>Not Found</v>
      </c>
      <c r="G188" s="703" t="s">
        <v>185</v>
      </c>
      <c r="H188" s="703"/>
      <c r="I188" s="703"/>
      <c r="J188" s="703" t="s">
        <v>186</v>
      </c>
      <c r="K188" s="703"/>
      <c r="L188" s="703"/>
      <c r="M188" s="703" t="s">
        <v>5515</v>
      </c>
      <c r="N188" s="703" t="s">
        <v>5516</v>
      </c>
      <c r="O188" s="703" t="s">
        <v>15</v>
      </c>
      <c r="P188" s="703" t="s">
        <v>16</v>
      </c>
      <c r="Q188" s="703"/>
      <c r="R188" s="703" t="s">
        <v>35</v>
      </c>
      <c r="S188" s="703" t="s">
        <v>107</v>
      </c>
      <c r="T188" s="703" t="s">
        <v>9326</v>
      </c>
      <c r="U188" s="703"/>
      <c r="V188" s="703"/>
      <c r="W188" s="703"/>
      <c r="X188" s="703" t="s">
        <v>4164</v>
      </c>
      <c r="Y188" s="703" t="s">
        <v>109</v>
      </c>
      <c r="Z188" s="703" t="s">
        <v>998</v>
      </c>
      <c r="AA188" s="704">
        <v>42914</v>
      </c>
      <c r="AB188" s="429">
        <v>46855</v>
      </c>
      <c r="AC188" s="703" t="s">
        <v>4158</v>
      </c>
      <c r="AD188" s="703"/>
      <c r="AE188" s="703" t="s">
        <v>4159</v>
      </c>
      <c r="AF188" s="703"/>
      <c r="AG188" s="703" t="s">
        <v>4283</v>
      </c>
      <c r="AH188" s="703" t="s">
        <v>4283</v>
      </c>
      <c r="AI188" s="703" t="s">
        <v>4283</v>
      </c>
      <c r="AJ188" s="703"/>
      <c r="AK188" s="703"/>
      <c r="AL188" s="705">
        <v>45435</v>
      </c>
      <c r="AM188" s="703" t="s">
        <v>8675</v>
      </c>
      <c r="AN188" s="703"/>
      <c r="AO188" s="703"/>
      <c r="AP188" s="703"/>
      <c r="AQ188" s="703"/>
      <c r="AR188" s="703"/>
      <c r="AS188" s="703"/>
      <c r="AT188" s="703"/>
      <c r="AU188" s="703"/>
      <c r="AV188" s="703"/>
      <c r="AW188" s="703"/>
      <c r="AX188" s="703"/>
      <c r="AY188" s="703"/>
      <c r="AZ188" s="703"/>
      <c r="BA188" s="703"/>
      <c r="BB188" s="703"/>
      <c r="BC188" s="703"/>
      <c r="BD188" s="703"/>
      <c r="BE188" s="703"/>
      <c r="BF188" s="703"/>
      <c r="BG188" s="703"/>
      <c r="BH188" s="703"/>
      <c r="BI188" s="703"/>
      <c r="BJ188" s="703"/>
      <c r="BK188" s="703"/>
      <c r="BL188" s="703"/>
      <c r="BM188" s="703"/>
      <c r="BN188" s="703"/>
      <c r="BO188" s="703"/>
      <c r="BP188" s="703"/>
      <c r="BQ188" s="703"/>
      <c r="BR188" s="703"/>
      <c r="BS188" s="416" t="b">
        <v>0</v>
      </c>
      <c r="BT188" s="703" t="s">
        <v>2317</v>
      </c>
      <c r="BU188" s="703">
        <v>2024</v>
      </c>
      <c r="BV188" s="706">
        <v>45436</v>
      </c>
      <c r="BW188" s="703" t="s">
        <v>2323</v>
      </c>
      <c r="BX188" s="707" t="s">
        <v>9327</v>
      </c>
      <c r="BY188" s="713"/>
      <c r="BZ188" s="709"/>
      <c r="CA188" s="714"/>
      <c r="CB188" s="730"/>
      <c r="CC188" s="730"/>
      <c r="CD188" s="714"/>
      <c r="CE188" s="730"/>
      <c r="CF188" s="713"/>
      <c r="CG188" s="709"/>
      <c r="CH188" s="893">
        <v>42914</v>
      </c>
      <c r="CI188" s="710">
        <f t="shared" si="0"/>
        <v>0</v>
      </c>
      <c r="CJ188" s="710">
        <f t="shared" si="1"/>
        <v>0</v>
      </c>
      <c r="CK188" s="710">
        <f t="shared" si="2"/>
        <v>0</v>
      </c>
      <c r="CL188" s="710">
        <f t="shared" si="3"/>
        <v>0</v>
      </c>
      <c r="CM188" s="709" t="b">
        <f t="shared" si="4"/>
        <v>0</v>
      </c>
    </row>
    <row r="189" spans="1:91" ht="15.75" customHeight="1">
      <c r="A189" s="703" t="s">
        <v>10</v>
      </c>
      <c r="B189" s="703" t="s">
        <v>11</v>
      </c>
      <c r="C189" s="703" t="s">
        <v>12</v>
      </c>
      <c r="D189" s="703" t="s">
        <v>13</v>
      </c>
      <c r="E189" s="703" t="s">
        <v>3756</v>
      </c>
      <c r="F189" s="315" t="str">
        <f t="array" ref="F189">IFERROR(INDEX(UIID!$K$2:$K999, MATCH(CONCATENATE(B189,D189,G189,J189), UIID!$B$2:$B999&amp;UIID!$D$2:$D999&amp;UIID!$G$2:$G999&amp;UIID!$H$2:$H999, 0),), "Not Found")</f>
        <v>Not Found</v>
      </c>
      <c r="G189" s="703" t="s">
        <v>185</v>
      </c>
      <c r="H189" s="703"/>
      <c r="I189" s="703"/>
      <c r="J189" s="703" t="s">
        <v>186</v>
      </c>
      <c r="K189" s="703"/>
      <c r="L189" s="703"/>
      <c r="M189" s="703" t="s">
        <v>5515</v>
      </c>
      <c r="N189" s="703" t="s">
        <v>5516</v>
      </c>
      <c r="O189" s="703" t="s">
        <v>15</v>
      </c>
      <c r="P189" s="703" t="s">
        <v>16</v>
      </c>
      <c r="Q189" s="703"/>
      <c r="R189" s="703" t="s">
        <v>35</v>
      </c>
      <c r="S189" s="703" t="s">
        <v>107</v>
      </c>
      <c r="T189" s="703" t="s">
        <v>9328</v>
      </c>
      <c r="U189" s="703"/>
      <c r="V189" s="703"/>
      <c r="W189" s="703"/>
      <c r="X189" s="703" t="s">
        <v>4164</v>
      </c>
      <c r="Y189" s="703" t="s">
        <v>109</v>
      </c>
      <c r="Z189" s="703" t="s">
        <v>999</v>
      </c>
      <c r="AA189" s="704">
        <v>42914</v>
      </c>
      <c r="AB189" s="429">
        <v>46855</v>
      </c>
      <c r="AC189" s="703" t="s">
        <v>4158</v>
      </c>
      <c r="AD189" s="703"/>
      <c r="AE189" s="703" t="s">
        <v>4159</v>
      </c>
      <c r="AF189" s="703"/>
      <c r="AG189" s="703" t="s">
        <v>5523</v>
      </c>
      <c r="AH189" s="703" t="s">
        <v>9329</v>
      </c>
      <c r="AI189" s="705">
        <v>45941</v>
      </c>
      <c r="AJ189" s="703"/>
      <c r="AK189" s="703"/>
      <c r="AL189" s="705">
        <v>45435</v>
      </c>
      <c r="AM189" s="703" t="s">
        <v>8675</v>
      </c>
      <c r="AN189" s="703"/>
      <c r="AO189" s="703"/>
      <c r="AP189" s="703"/>
      <c r="AQ189" s="703"/>
      <c r="AR189" s="703"/>
      <c r="AS189" s="703"/>
      <c r="AT189" s="703"/>
      <c r="AU189" s="703"/>
      <c r="AV189" s="703"/>
      <c r="AW189" s="703"/>
      <c r="AX189" s="703"/>
      <c r="AY189" s="703"/>
      <c r="AZ189" s="703"/>
      <c r="BA189" s="703"/>
      <c r="BB189" s="703"/>
      <c r="BC189" s="703"/>
      <c r="BD189" s="703"/>
      <c r="BE189" s="703"/>
      <c r="BF189" s="703"/>
      <c r="BG189" s="703"/>
      <c r="BH189" s="703"/>
      <c r="BI189" s="703"/>
      <c r="BJ189" s="703"/>
      <c r="BK189" s="703"/>
      <c r="BL189" s="703"/>
      <c r="BM189" s="703"/>
      <c r="BN189" s="703"/>
      <c r="BO189" s="703"/>
      <c r="BP189" s="703"/>
      <c r="BQ189" s="703"/>
      <c r="BR189" s="703"/>
      <c r="BS189" s="416" t="b">
        <v>0</v>
      </c>
      <c r="BT189" s="703" t="s">
        <v>2317</v>
      </c>
      <c r="BU189" s="703">
        <v>2024</v>
      </c>
      <c r="BV189" s="706">
        <v>45436</v>
      </c>
      <c r="BW189" s="703" t="s">
        <v>2323</v>
      </c>
      <c r="BX189" s="707" t="s">
        <v>9327</v>
      </c>
      <c r="BY189" s="713"/>
      <c r="BZ189" s="709"/>
      <c r="CA189" s="714"/>
      <c r="CB189" s="730"/>
      <c r="CC189" s="730"/>
      <c r="CD189" s="714"/>
      <c r="CE189" s="730"/>
      <c r="CF189" s="713"/>
      <c r="CG189" s="709"/>
      <c r="CH189" s="893">
        <v>42914</v>
      </c>
      <c r="CI189" s="710">
        <f t="shared" si="0"/>
        <v>0</v>
      </c>
      <c r="CJ189" s="710">
        <f t="shared" si="1"/>
        <v>0</v>
      </c>
      <c r="CK189" s="710">
        <f t="shared" si="2"/>
        <v>0</v>
      </c>
      <c r="CL189" s="710">
        <f t="shared" si="3"/>
        <v>0</v>
      </c>
      <c r="CM189" s="709" t="b">
        <f t="shared" si="4"/>
        <v>0</v>
      </c>
    </row>
    <row r="190" spans="1:91" ht="15.75" customHeight="1">
      <c r="A190" s="703" t="s">
        <v>10</v>
      </c>
      <c r="B190" s="703" t="s">
        <v>11</v>
      </c>
      <c r="C190" s="703" t="s">
        <v>12</v>
      </c>
      <c r="D190" s="703" t="s">
        <v>13</v>
      </c>
      <c r="E190" s="703" t="s">
        <v>3756</v>
      </c>
      <c r="F190" s="315" t="str">
        <f t="array" ref="F190">IFERROR(INDEX(UIID!$K$2:$K999, MATCH(CONCATENATE(B190,D190,G190,J190), UIID!$B$2:$B999&amp;UIID!$D$2:$D999&amp;UIID!$G$2:$G999&amp;UIID!$H$2:$H999, 0),), "Not Found")</f>
        <v>Not Found</v>
      </c>
      <c r="G190" s="703" t="s">
        <v>185</v>
      </c>
      <c r="H190" s="703"/>
      <c r="I190" s="703"/>
      <c r="J190" s="703" t="s">
        <v>186</v>
      </c>
      <c r="K190" s="703"/>
      <c r="L190" s="703"/>
      <c r="M190" s="703" t="s">
        <v>5515</v>
      </c>
      <c r="N190" s="703" t="s">
        <v>5516</v>
      </c>
      <c r="O190" s="703" t="s">
        <v>15</v>
      </c>
      <c r="P190" s="703" t="s">
        <v>16</v>
      </c>
      <c r="Q190" s="703"/>
      <c r="R190" s="703" t="s">
        <v>35</v>
      </c>
      <c r="S190" s="703" t="s">
        <v>107</v>
      </c>
      <c r="T190" s="703" t="s">
        <v>9033</v>
      </c>
      <c r="U190" s="703"/>
      <c r="V190" s="703"/>
      <c r="W190" s="703"/>
      <c r="X190" s="703" t="s">
        <v>4164</v>
      </c>
      <c r="Y190" s="703" t="s">
        <v>109</v>
      </c>
      <c r="Z190" s="735" t="s">
        <v>1000</v>
      </c>
      <c r="AA190" s="704">
        <v>42919</v>
      </c>
      <c r="AB190" s="429">
        <v>46855</v>
      </c>
      <c r="AC190" s="703" t="s">
        <v>4158</v>
      </c>
      <c r="AD190" s="703"/>
      <c r="AE190" s="703" t="s">
        <v>4159</v>
      </c>
      <c r="AF190" s="703"/>
      <c r="AG190" s="703" t="s">
        <v>9330</v>
      </c>
      <c r="AH190" s="703" t="s">
        <v>9331</v>
      </c>
      <c r="AI190" s="703" t="s">
        <v>9332</v>
      </c>
      <c r="AJ190" s="703"/>
      <c r="AK190" s="703"/>
      <c r="AL190" s="705">
        <v>45435</v>
      </c>
      <c r="AM190" s="703" t="s">
        <v>8675</v>
      </c>
      <c r="AN190" s="703"/>
      <c r="AO190" s="703"/>
      <c r="AP190" s="703"/>
      <c r="AQ190" s="703"/>
      <c r="AR190" s="703"/>
      <c r="AS190" s="703"/>
      <c r="AT190" s="703"/>
      <c r="AU190" s="703"/>
      <c r="AV190" s="703"/>
      <c r="AW190" s="703"/>
      <c r="AX190" s="703"/>
      <c r="AY190" s="703"/>
      <c r="AZ190" s="703"/>
      <c r="BA190" s="703"/>
      <c r="BB190" s="703"/>
      <c r="BC190" s="703"/>
      <c r="BD190" s="703"/>
      <c r="BE190" s="703"/>
      <c r="BF190" s="703"/>
      <c r="BG190" s="703"/>
      <c r="BH190" s="703"/>
      <c r="BI190" s="703"/>
      <c r="BJ190" s="703"/>
      <c r="BK190" s="703"/>
      <c r="BL190" s="703"/>
      <c r="BM190" s="703"/>
      <c r="BN190" s="703"/>
      <c r="BO190" s="703"/>
      <c r="BP190" s="703"/>
      <c r="BQ190" s="703"/>
      <c r="BR190" s="703"/>
      <c r="BS190" s="416" t="b">
        <v>0</v>
      </c>
      <c r="BT190" s="703" t="s">
        <v>2317</v>
      </c>
      <c r="BU190" s="703">
        <v>2024</v>
      </c>
      <c r="BV190" s="706">
        <v>45436</v>
      </c>
      <c r="BW190" s="703" t="s">
        <v>2323</v>
      </c>
      <c r="BX190" s="707" t="s">
        <v>9327</v>
      </c>
      <c r="BY190" s="713"/>
      <c r="BZ190" s="709"/>
      <c r="CA190" s="714"/>
      <c r="CB190" s="730"/>
      <c r="CC190" s="730"/>
      <c r="CD190" s="714"/>
      <c r="CE190" s="730"/>
      <c r="CF190" s="713"/>
      <c r="CG190" s="709"/>
      <c r="CH190" s="893">
        <v>42919</v>
      </c>
      <c r="CI190" s="710">
        <f t="shared" si="0"/>
        <v>0</v>
      </c>
      <c r="CJ190" s="710">
        <f t="shared" si="1"/>
        <v>0</v>
      </c>
      <c r="CK190" s="710">
        <f t="shared" si="2"/>
        <v>0</v>
      </c>
      <c r="CL190" s="710">
        <f t="shared" si="3"/>
        <v>0</v>
      </c>
      <c r="CM190" s="709" t="b">
        <f t="shared" si="4"/>
        <v>0</v>
      </c>
    </row>
    <row r="191" spans="1:91" ht="15.75" customHeight="1">
      <c r="A191" s="703" t="s">
        <v>10</v>
      </c>
      <c r="B191" s="703" t="s">
        <v>11</v>
      </c>
      <c r="C191" s="703" t="s">
        <v>12</v>
      </c>
      <c r="D191" s="703" t="s">
        <v>13</v>
      </c>
      <c r="E191" s="703" t="s">
        <v>28</v>
      </c>
      <c r="F191" s="315" t="str">
        <f t="array" ref="F191">IFERROR(INDEX(UIID!$K$2:$K999, MATCH(CONCATENATE(B191,D191,G191,J191), UIID!$B$2:$B999&amp;UIID!$D$2:$D999&amp;UIID!$G$2:$G999&amp;UIID!$H$2:$H999, 0),), "Not Found")</f>
        <v>Not Found</v>
      </c>
      <c r="G191" s="703" t="s">
        <v>185</v>
      </c>
      <c r="H191" s="703"/>
      <c r="I191" s="703"/>
      <c r="J191" s="703" t="s">
        <v>186</v>
      </c>
      <c r="K191" s="703"/>
      <c r="L191" s="703"/>
      <c r="M191" s="703" t="s">
        <v>5515</v>
      </c>
      <c r="N191" s="703"/>
      <c r="O191" s="703" t="s">
        <v>15</v>
      </c>
      <c r="P191" s="703" t="s">
        <v>16</v>
      </c>
      <c r="Q191" s="703"/>
      <c r="R191" s="703" t="s">
        <v>35</v>
      </c>
      <c r="S191" s="703" t="s">
        <v>107</v>
      </c>
      <c r="T191" s="703" t="s">
        <v>9032</v>
      </c>
      <c r="U191" s="703"/>
      <c r="V191" s="703"/>
      <c r="W191" s="703"/>
      <c r="X191" s="703" t="s">
        <v>4164</v>
      </c>
      <c r="Y191" s="703" t="s">
        <v>109</v>
      </c>
      <c r="Z191" s="703" t="s">
        <v>1001</v>
      </c>
      <c r="AA191" s="704">
        <v>42921</v>
      </c>
      <c r="AB191" s="429"/>
      <c r="AC191" s="703" t="s">
        <v>4158</v>
      </c>
      <c r="AD191" s="703"/>
      <c r="AE191" s="703" t="s">
        <v>4159</v>
      </c>
      <c r="AF191" s="703"/>
      <c r="AG191" s="703" t="s">
        <v>4283</v>
      </c>
      <c r="AH191" s="703" t="s">
        <v>4283</v>
      </c>
      <c r="AI191" s="703" t="s">
        <v>4283</v>
      </c>
      <c r="AJ191" s="703"/>
      <c r="AK191" s="703"/>
      <c r="AL191" s="705">
        <v>45041</v>
      </c>
      <c r="AM191" s="703" t="s">
        <v>2286</v>
      </c>
      <c r="AN191" s="703"/>
      <c r="AO191" s="703"/>
      <c r="AP191" s="703"/>
      <c r="AQ191" s="703"/>
      <c r="AR191" s="703"/>
      <c r="AS191" s="703"/>
      <c r="AT191" s="703"/>
      <c r="AU191" s="703"/>
      <c r="AV191" s="703"/>
      <c r="AW191" s="703"/>
      <c r="AX191" s="703"/>
      <c r="AY191" s="703"/>
      <c r="AZ191" s="703"/>
      <c r="BA191" s="703"/>
      <c r="BB191" s="703"/>
      <c r="BC191" s="703"/>
      <c r="BD191" s="703"/>
      <c r="BE191" s="703"/>
      <c r="BF191" s="703"/>
      <c r="BG191" s="703"/>
      <c r="BH191" s="703"/>
      <c r="BI191" s="703"/>
      <c r="BJ191" s="703"/>
      <c r="BK191" s="703"/>
      <c r="BL191" s="703"/>
      <c r="BM191" s="703"/>
      <c r="BN191" s="703"/>
      <c r="BO191" s="703"/>
      <c r="BP191" s="703"/>
      <c r="BQ191" s="703"/>
      <c r="BR191" s="703"/>
      <c r="BS191" s="416" t="b">
        <v>0</v>
      </c>
      <c r="BT191" s="703" t="s">
        <v>2319</v>
      </c>
      <c r="BU191" s="703">
        <v>2023</v>
      </c>
      <c r="BV191" s="706">
        <v>45107</v>
      </c>
      <c r="BW191" s="703" t="s">
        <v>2323</v>
      </c>
      <c r="BX191" s="707" t="s">
        <v>10235</v>
      </c>
      <c r="BY191" s="708"/>
      <c r="BZ191" s="709"/>
      <c r="CA191" s="422"/>
      <c r="CB191" s="730"/>
      <c r="CC191" s="730"/>
      <c r="CD191" s="422"/>
      <c r="CE191" s="730"/>
      <c r="CF191" s="708"/>
      <c r="CG191" s="709"/>
      <c r="CH191" s="890"/>
      <c r="CI191" s="710">
        <f t="shared" si="0"/>
        <v>0</v>
      </c>
      <c r="CJ191" s="710">
        <f t="shared" si="1"/>
        <v>0</v>
      </c>
      <c r="CK191" s="710">
        <f t="shared" si="2"/>
        <v>0</v>
      </c>
      <c r="CL191" s="710">
        <f t="shared" si="3"/>
        <v>0</v>
      </c>
      <c r="CM191" s="709" t="b">
        <f t="shared" si="4"/>
        <v>0</v>
      </c>
    </row>
    <row r="192" spans="1:91" ht="15.75" customHeight="1">
      <c r="A192" s="703" t="s">
        <v>10</v>
      </c>
      <c r="B192" s="703" t="s">
        <v>11</v>
      </c>
      <c r="C192" s="703" t="s">
        <v>12</v>
      </c>
      <c r="D192" s="703" t="s">
        <v>13</v>
      </c>
      <c r="E192" s="703" t="s">
        <v>3756</v>
      </c>
      <c r="F192" s="315" t="str">
        <f t="array" ref="F192">IFERROR(INDEX(UIID!$K$2:$K999, MATCH(CONCATENATE(B192,D192,G192,J192), UIID!$B$2:$B999&amp;UIID!$D$2:$D999&amp;UIID!$G$2:$G999&amp;UIID!$H$2:$H999, 0),), "Not Found")</f>
        <v>Not Found</v>
      </c>
      <c r="G192" s="703" t="s">
        <v>185</v>
      </c>
      <c r="H192" s="703"/>
      <c r="I192" s="703"/>
      <c r="J192" s="703" t="s">
        <v>186</v>
      </c>
      <c r="K192" s="703"/>
      <c r="L192" s="703"/>
      <c r="M192" s="703" t="s">
        <v>5515</v>
      </c>
      <c r="N192" s="703" t="s">
        <v>5516</v>
      </c>
      <c r="O192" s="703" t="s">
        <v>15</v>
      </c>
      <c r="P192" s="703" t="s">
        <v>16</v>
      </c>
      <c r="Q192" s="703"/>
      <c r="R192" s="703" t="s">
        <v>21</v>
      </c>
      <c r="S192" s="703" t="s">
        <v>3006</v>
      </c>
      <c r="T192" s="703"/>
      <c r="U192" s="703" t="s">
        <v>1002</v>
      </c>
      <c r="V192" s="703"/>
      <c r="W192" s="703"/>
      <c r="X192" s="703" t="s">
        <v>22</v>
      </c>
      <c r="Y192" s="703" t="s">
        <v>469</v>
      </c>
      <c r="Z192" s="703" t="s">
        <v>1003</v>
      </c>
      <c r="AA192" s="704">
        <v>43005</v>
      </c>
      <c r="AB192" s="429"/>
      <c r="AC192" s="703" t="s">
        <v>4158</v>
      </c>
      <c r="AD192" s="703"/>
      <c r="AE192" s="703" t="s">
        <v>4159</v>
      </c>
      <c r="AF192" s="703"/>
      <c r="AG192" s="703" t="s">
        <v>9334</v>
      </c>
      <c r="AH192" s="703" t="s">
        <v>9335</v>
      </c>
      <c r="AI192" s="704">
        <v>40554</v>
      </c>
      <c r="AJ192" s="703"/>
      <c r="AK192" s="703"/>
      <c r="AL192" s="705">
        <v>45435</v>
      </c>
      <c r="AM192" s="703" t="s">
        <v>8685</v>
      </c>
      <c r="AN192" s="703"/>
      <c r="AO192" s="703"/>
      <c r="AP192" s="703"/>
      <c r="AQ192" s="703"/>
      <c r="AR192" s="703"/>
      <c r="AS192" s="703"/>
      <c r="AT192" s="703"/>
      <c r="AU192" s="703"/>
      <c r="AV192" s="703"/>
      <c r="AW192" s="703"/>
      <c r="AX192" s="703"/>
      <c r="AY192" s="703"/>
      <c r="AZ192" s="703"/>
      <c r="BA192" s="703"/>
      <c r="BB192" s="703"/>
      <c r="BC192" s="703"/>
      <c r="BD192" s="703"/>
      <c r="BE192" s="703"/>
      <c r="BF192" s="703"/>
      <c r="BG192" s="703"/>
      <c r="BH192" s="703"/>
      <c r="BI192" s="703"/>
      <c r="BJ192" s="703"/>
      <c r="BK192" s="703"/>
      <c r="BL192" s="703"/>
      <c r="BM192" s="703"/>
      <c r="BN192" s="703"/>
      <c r="BO192" s="703"/>
      <c r="BP192" s="703"/>
      <c r="BQ192" s="703"/>
      <c r="BR192" s="703"/>
      <c r="BS192" s="416" t="b">
        <v>0</v>
      </c>
      <c r="BT192" s="703" t="s">
        <v>2317</v>
      </c>
      <c r="BU192" s="703">
        <v>2024</v>
      </c>
      <c r="BV192" s="706">
        <v>45435</v>
      </c>
      <c r="BW192" s="703" t="s">
        <v>2323</v>
      </c>
      <c r="BX192" s="707"/>
      <c r="BY192" s="713"/>
      <c r="BZ192" s="709"/>
      <c r="CA192" s="714"/>
      <c r="CB192" s="730"/>
      <c r="CC192" s="730"/>
      <c r="CD192" s="714"/>
      <c r="CE192" s="730"/>
      <c r="CF192" s="713"/>
      <c r="CG192" s="709"/>
      <c r="CH192" s="890"/>
      <c r="CI192" s="710">
        <f t="shared" si="0"/>
        <v>0</v>
      </c>
      <c r="CJ192" s="710">
        <f t="shared" si="1"/>
        <v>0</v>
      </c>
      <c r="CK192" s="710">
        <f t="shared" si="2"/>
        <v>0</v>
      </c>
      <c r="CL192" s="710">
        <f t="shared" si="3"/>
        <v>0</v>
      </c>
      <c r="CM192" s="709" t="b">
        <f t="shared" si="4"/>
        <v>0</v>
      </c>
    </row>
    <row r="193" spans="1:91" ht="15.75" customHeight="1">
      <c r="A193" s="703" t="s">
        <v>10</v>
      </c>
      <c r="B193" s="703" t="s">
        <v>11</v>
      </c>
      <c r="C193" s="703" t="s">
        <v>12</v>
      </c>
      <c r="D193" s="703" t="s">
        <v>13</v>
      </c>
      <c r="E193" s="703" t="s">
        <v>3756</v>
      </c>
      <c r="F193" s="315" t="str">
        <f t="array" ref="F193">IFERROR(INDEX(UIID!$K$2:$K999, MATCH(CONCATENATE(B193,D193,G193,J193), UIID!$B$2:$B999&amp;UIID!$D$2:$D999&amp;UIID!$G$2:$G999&amp;UIID!$H$2:$H999, 0),), "Not Found")</f>
        <v>Not Found</v>
      </c>
      <c r="G193" s="703" t="s">
        <v>185</v>
      </c>
      <c r="H193" s="703"/>
      <c r="I193" s="703"/>
      <c r="J193" s="703" t="s">
        <v>186</v>
      </c>
      <c r="K193" s="703"/>
      <c r="L193" s="703"/>
      <c r="M193" s="703" t="s">
        <v>5515</v>
      </c>
      <c r="N193" s="703" t="s">
        <v>5516</v>
      </c>
      <c r="O193" s="703" t="s">
        <v>15</v>
      </c>
      <c r="P193" s="703" t="s">
        <v>16</v>
      </c>
      <c r="Q193" s="703"/>
      <c r="R193" s="703" t="s">
        <v>21</v>
      </c>
      <c r="S193" s="703" t="s">
        <v>3006</v>
      </c>
      <c r="T193" s="703"/>
      <c r="U193" s="703" t="s">
        <v>1004</v>
      </c>
      <c r="V193" s="703"/>
      <c r="W193" s="703"/>
      <c r="X193" s="703" t="s">
        <v>22</v>
      </c>
      <c r="Y193" s="703" t="s">
        <v>469</v>
      </c>
      <c r="Z193" s="703" t="s">
        <v>1005</v>
      </c>
      <c r="AA193" s="704">
        <v>43005</v>
      </c>
      <c r="AB193" s="429"/>
      <c r="AC193" s="703" t="s">
        <v>4158</v>
      </c>
      <c r="AD193" s="703"/>
      <c r="AE193" s="703" t="s">
        <v>4159</v>
      </c>
      <c r="AF193" s="703"/>
      <c r="AG193" s="703" t="s">
        <v>9334</v>
      </c>
      <c r="AH193" s="703" t="s">
        <v>9335</v>
      </c>
      <c r="AI193" s="704">
        <v>40554</v>
      </c>
      <c r="AJ193" s="703"/>
      <c r="AK193" s="703"/>
      <c r="AL193" s="705">
        <v>45435</v>
      </c>
      <c r="AM193" s="703" t="s">
        <v>8685</v>
      </c>
      <c r="AN193" s="703"/>
      <c r="AO193" s="703"/>
      <c r="AP193" s="703"/>
      <c r="AQ193" s="703"/>
      <c r="AR193" s="703"/>
      <c r="AS193" s="703"/>
      <c r="AT193" s="703"/>
      <c r="AU193" s="703"/>
      <c r="AV193" s="703"/>
      <c r="AW193" s="703"/>
      <c r="AX193" s="703"/>
      <c r="AY193" s="703"/>
      <c r="AZ193" s="703"/>
      <c r="BA193" s="703"/>
      <c r="BB193" s="703"/>
      <c r="BC193" s="703"/>
      <c r="BD193" s="703"/>
      <c r="BE193" s="703"/>
      <c r="BF193" s="703"/>
      <c r="BG193" s="703"/>
      <c r="BH193" s="703"/>
      <c r="BI193" s="703"/>
      <c r="BJ193" s="703"/>
      <c r="BK193" s="703"/>
      <c r="BL193" s="703"/>
      <c r="BM193" s="703"/>
      <c r="BN193" s="703"/>
      <c r="BO193" s="703"/>
      <c r="BP193" s="703"/>
      <c r="BQ193" s="703"/>
      <c r="BR193" s="703"/>
      <c r="BS193" s="416" t="b">
        <v>0</v>
      </c>
      <c r="BT193" s="703" t="s">
        <v>2317</v>
      </c>
      <c r="BU193" s="703">
        <v>2024</v>
      </c>
      <c r="BV193" s="706">
        <v>45435</v>
      </c>
      <c r="BW193" s="703" t="s">
        <v>2323</v>
      </c>
      <c r="BX193" s="707"/>
      <c r="BY193" s="713"/>
      <c r="BZ193" s="709"/>
      <c r="CA193" s="714"/>
      <c r="CB193" s="730"/>
      <c r="CC193" s="730"/>
      <c r="CD193" s="714"/>
      <c r="CE193" s="730"/>
      <c r="CF193" s="713"/>
      <c r="CG193" s="709"/>
      <c r="CH193" s="890"/>
      <c r="CI193" s="710">
        <f t="shared" si="0"/>
        <v>0</v>
      </c>
      <c r="CJ193" s="710">
        <f t="shared" si="1"/>
        <v>0</v>
      </c>
      <c r="CK193" s="710">
        <f t="shared" si="2"/>
        <v>0</v>
      </c>
      <c r="CL193" s="710">
        <f t="shared" si="3"/>
        <v>0</v>
      </c>
      <c r="CM193" s="709" t="b">
        <f t="shared" si="4"/>
        <v>0</v>
      </c>
    </row>
    <row r="194" spans="1:91" ht="15.75" customHeight="1">
      <c r="A194" s="703" t="s">
        <v>10</v>
      </c>
      <c r="B194" s="703" t="s">
        <v>11</v>
      </c>
      <c r="C194" s="703" t="s">
        <v>12</v>
      </c>
      <c r="D194" s="703" t="s">
        <v>13</v>
      </c>
      <c r="E194" s="703" t="s">
        <v>3756</v>
      </c>
      <c r="F194" s="315" t="str">
        <f t="array" ref="F194">IFERROR(INDEX(UIID!$K$2:$K999, MATCH(CONCATENATE(B194,D194,G194,J194), UIID!$B$2:$B999&amp;UIID!$D$2:$D999&amp;UIID!$G$2:$G999&amp;UIID!$H$2:$H999, 0),), "Not Found")</f>
        <v>Not Found</v>
      </c>
      <c r="G194" s="703" t="s">
        <v>185</v>
      </c>
      <c r="H194" s="703"/>
      <c r="I194" s="703"/>
      <c r="J194" s="703" t="s">
        <v>186</v>
      </c>
      <c r="K194" s="703"/>
      <c r="L194" s="703"/>
      <c r="M194" s="703" t="s">
        <v>5515</v>
      </c>
      <c r="N194" s="703" t="s">
        <v>5516</v>
      </c>
      <c r="O194" s="703" t="s">
        <v>15</v>
      </c>
      <c r="P194" s="703" t="s">
        <v>16</v>
      </c>
      <c r="Q194" s="703"/>
      <c r="R194" s="703" t="s">
        <v>21</v>
      </c>
      <c r="S194" s="703" t="s">
        <v>3006</v>
      </c>
      <c r="T194" s="703"/>
      <c r="U194" s="703" t="s">
        <v>1006</v>
      </c>
      <c r="V194" s="703"/>
      <c r="W194" s="703"/>
      <c r="X194" s="703" t="s">
        <v>22</v>
      </c>
      <c r="Y194" s="703" t="s">
        <v>469</v>
      </c>
      <c r="Z194" s="703" t="s">
        <v>1007</v>
      </c>
      <c r="AA194" s="704">
        <v>43005</v>
      </c>
      <c r="AB194" s="429"/>
      <c r="AC194" s="703" t="s">
        <v>4158</v>
      </c>
      <c r="AD194" s="703"/>
      <c r="AE194" s="703" t="s">
        <v>4159</v>
      </c>
      <c r="AF194" s="703"/>
      <c r="AG194" s="703" t="s">
        <v>9334</v>
      </c>
      <c r="AH194" s="703" t="s">
        <v>9335</v>
      </c>
      <c r="AI194" s="704">
        <v>40554</v>
      </c>
      <c r="AJ194" s="703"/>
      <c r="AK194" s="703"/>
      <c r="AL194" s="705">
        <v>45435</v>
      </c>
      <c r="AM194" s="703" t="s">
        <v>8685</v>
      </c>
      <c r="AN194" s="703"/>
      <c r="AO194" s="703"/>
      <c r="AP194" s="703"/>
      <c r="AQ194" s="703"/>
      <c r="AR194" s="703"/>
      <c r="AS194" s="703"/>
      <c r="AT194" s="703"/>
      <c r="AU194" s="703"/>
      <c r="AV194" s="703"/>
      <c r="AW194" s="703"/>
      <c r="AX194" s="703"/>
      <c r="AY194" s="703"/>
      <c r="AZ194" s="703"/>
      <c r="BA194" s="703"/>
      <c r="BB194" s="703"/>
      <c r="BC194" s="703"/>
      <c r="BD194" s="703"/>
      <c r="BE194" s="703"/>
      <c r="BF194" s="703"/>
      <c r="BG194" s="703"/>
      <c r="BH194" s="703"/>
      <c r="BI194" s="703"/>
      <c r="BJ194" s="703"/>
      <c r="BK194" s="703"/>
      <c r="BL194" s="703"/>
      <c r="BM194" s="703"/>
      <c r="BN194" s="703"/>
      <c r="BO194" s="703"/>
      <c r="BP194" s="703"/>
      <c r="BQ194" s="703"/>
      <c r="BR194" s="703"/>
      <c r="BS194" s="416" t="b">
        <v>0</v>
      </c>
      <c r="BT194" s="703" t="s">
        <v>2317</v>
      </c>
      <c r="BU194" s="703">
        <v>2024</v>
      </c>
      <c r="BV194" s="706">
        <v>45435</v>
      </c>
      <c r="BW194" s="703" t="s">
        <v>2323</v>
      </c>
      <c r="BX194" s="707"/>
      <c r="BY194" s="713"/>
      <c r="BZ194" s="709"/>
      <c r="CA194" s="714"/>
      <c r="CB194" s="730"/>
      <c r="CC194" s="730"/>
      <c r="CD194" s="714"/>
      <c r="CE194" s="730"/>
      <c r="CF194" s="713"/>
      <c r="CG194" s="709"/>
      <c r="CH194" s="890"/>
      <c r="CI194" s="710">
        <f t="shared" si="0"/>
        <v>0</v>
      </c>
      <c r="CJ194" s="710">
        <f t="shared" si="1"/>
        <v>0</v>
      </c>
      <c r="CK194" s="710">
        <f t="shared" si="2"/>
        <v>0</v>
      </c>
      <c r="CL194" s="710">
        <f t="shared" si="3"/>
        <v>0</v>
      </c>
      <c r="CM194" s="709" t="b">
        <f t="shared" si="4"/>
        <v>0</v>
      </c>
    </row>
    <row r="195" spans="1:91" ht="15.75" customHeight="1">
      <c r="A195" s="703" t="s">
        <v>10</v>
      </c>
      <c r="B195" s="703" t="s">
        <v>11</v>
      </c>
      <c r="C195" s="703" t="s">
        <v>12</v>
      </c>
      <c r="D195" s="703" t="s">
        <v>13</v>
      </c>
      <c r="E195" s="703" t="s">
        <v>3756</v>
      </c>
      <c r="F195" s="891" t="str">
        <f t="array" ref="F195">IFERROR(INDEX(UIID!$K$2:$K999, MATCH(CONCATENATE(B195,D195,G195,J195), UIID!$B$2:$B999&amp;UIID!$D$2:$D999&amp;UIID!$G$2:$G999&amp;UIID!$H$2:$H999, 0),), "Not Found")</f>
        <v>0722-0163</v>
      </c>
      <c r="G195" s="703" t="s">
        <v>3450</v>
      </c>
      <c r="H195" s="703"/>
      <c r="I195" s="703" t="s">
        <v>5514</v>
      </c>
      <c r="J195" s="703" t="s">
        <v>186</v>
      </c>
      <c r="K195" s="703">
        <v>10.309392424260601</v>
      </c>
      <c r="L195" s="703">
        <v>123.90447328083199</v>
      </c>
      <c r="M195" s="703" t="s">
        <v>5515</v>
      </c>
      <c r="N195" s="703" t="s">
        <v>5516</v>
      </c>
      <c r="O195" s="703" t="s">
        <v>15</v>
      </c>
      <c r="P195" s="703" t="s">
        <v>16</v>
      </c>
      <c r="Q195" s="703" t="s">
        <v>5215</v>
      </c>
      <c r="R195" s="703" t="s">
        <v>35</v>
      </c>
      <c r="S195" s="703" t="s">
        <v>8666</v>
      </c>
      <c r="T195" s="703" t="s">
        <v>1008</v>
      </c>
      <c r="U195" s="703"/>
      <c r="V195" s="892" t="s">
        <v>5517</v>
      </c>
      <c r="W195" s="703"/>
      <c r="X195" s="703" t="s">
        <v>4164</v>
      </c>
      <c r="Y195" s="703" t="s">
        <v>1009</v>
      </c>
      <c r="Z195" s="703" t="s">
        <v>1010</v>
      </c>
      <c r="AA195" s="704">
        <v>45267</v>
      </c>
      <c r="AB195" s="429">
        <v>47098</v>
      </c>
      <c r="AC195" s="703" t="s">
        <v>4158</v>
      </c>
      <c r="AD195" s="703"/>
      <c r="AE195" s="703" t="s">
        <v>4159</v>
      </c>
      <c r="AF195" s="703"/>
      <c r="AG195" s="703" t="s">
        <v>9336</v>
      </c>
      <c r="AH195" s="703" t="s">
        <v>9337</v>
      </c>
      <c r="AI195" s="704">
        <v>44578</v>
      </c>
      <c r="AJ195" s="703"/>
      <c r="AK195" s="703"/>
      <c r="AL195" s="705">
        <v>45484</v>
      </c>
      <c r="AM195" s="703" t="s">
        <v>8685</v>
      </c>
      <c r="AN195" s="703"/>
      <c r="AO195" s="703"/>
      <c r="AP195" s="703"/>
      <c r="AQ195" s="703"/>
      <c r="AR195" s="703"/>
      <c r="AS195" s="703"/>
      <c r="AT195" s="703"/>
      <c r="AU195" s="703"/>
      <c r="AV195" s="703"/>
      <c r="AW195" s="703"/>
      <c r="AX195" s="703"/>
      <c r="AY195" s="703"/>
      <c r="AZ195" s="703"/>
      <c r="BA195" s="703"/>
      <c r="BB195" s="703"/>
      <c r="BC195" s="703"/>
      <c r="BD195" s="703"/>
      <c r="BE195" s="703"/>
      <c r="BF195" s="703"/>
      <c r="BG195" s="703"/>
      <c r="BH195" s="703"/>
      <c r="BI195" s="703"/>
      <c r="BJ195" s="703"/>
      <c r="BK195" s="703"/>
      <c r="BL195" s="703"/>
      <c r="BM195" s="703"/>
      <c r="BN195" s="703"/>
      <c r="BO195" s="703"/>
      <c r="BP195" s="703"/>
      <c r="BQ195" s="703"/>
      <c r="BR195" s="703"/>
      <c r="BS195" s="416" t="b">
        <v>0</v>
      </c>
      <c r="BT195" s="703" t="s">
        <v>2322</v>
      </c>
      <c r="BU195" s="703">
        <v>2024</v>
      </c>
      <c r="BV195" s="706">
        <v>45484</v>
      </c>
      <c r="BW195" s="703" t="s">
        <v>2323</v>
      </c>
      <c r="BX195" s="707"/>
      <c r="BY195" s="713"/>
      <c r="BZ195" s="709"/>
      <c r="CA195" s="714"/>
      <c r="CB195" s="730"/>
      <c r="CC195" s="730"/>
      <c r="CD195" s="714"/>
      <c r="CE195" s="730"/>
      <c r="CF195" s="713"/>
      <c r="CG195" s="709"/>
      <c r="CH195" s="704">
        <v>43021</v>
      </c>
      <c r="CI195" s="710">
        <f t="shared" si="0"/>
        <v>0</v>
      </c>
      <c r="CJ195" s="710">
        <f t="shared" si="1"/>
        <v>0</v>
      </c>
      <c r="CK195" s="710">
        <f t="shared" si="2"/>
        <v>0</v>
      </c>
      <c r="CL195" s="710">
        <f t="shared" si="3"/>
        <v>0</v>
      </c>
      <c r="CM195" s="709" t="b">
        <f t="shared" si="4"/>
        <v>0</v>
      </c>
    </row>
    <row r="196" spans="1:91" ht="15.75" customHeight="1">
      <c r="A196" s="703" t="s">
        <v>10</v>
      </c>
      <c r="B196" s="703" t="s">
        <v>11</v>
      </c>
      <c r="C196" s="703" t="s">
        <v>146</v>
      </c>
      <c r="D196" s="703" t="s">
        <v>656</v>
      </c>
      <c r="E196" s="703" t="s">
        <v>28</v>
      </c>
      <c r="F196" s="315" t="str">
        <f t="array" ref="F196">IFERROR(INDEX(UIID!$K$2:$K999, MATCH(CONCATENATE(B196,D196,G196,J196), UIID!$B$2:$B999&amp;UIID!$D$2:$D999&amp;UIID!$G$2:$G999&amp;UIID!$H$2:$H999, 0),), "Not Found")</f>
        <v>Not Found</v>
      </c>
      <c r="G196" s="703" t="s">
        <v>1124</v>
      </c>
      <c r="H196" s="703"/>
      <c r="I196" s="703"/>
      <c r="J196" s="703" t="s">
        <v>1125</v>
      </c>
      <c r="K196" s="703"/>
      <c r="L196" s="703"/>
      <c r="M196" s="703" t="s">
        <v>396</v>
      </c>
      <c r="N196" s="703"/>
      <c r="O196" s="703" t="s">
        <v>15</v>
      </c>
      <c r="P196" s="703" t="s">
        <v>16</v>
      </c>
      <c r="Q196" s="703"/>
      <c r="R196" s="703" t="s">
        <v>21</v>
      </c>
      <c r="S196" s="703" t="s">
        <v>3006</v>
      </c>
      <c r="T196" s="703"/>
      <c r="U196" s="703" t="s">
        <v>812</v>
      </c>
      <c r="V196" s="703"/>
      <c r="W196" s="703"/>
      <c r="X196" s="703" t="s">
        <v>22</v>
      </c>
      <c r="Y196" s="703" t="s">
        <v>332</v>
      </c>
      <c r="Z196" s="703">
        <v>1207020038</v>
      </c>
      <c r="AA196" s="704">
        <v>40973</v>
      </c>
      <c r="AB196" s="429"/>
      <c r="AC196" s="703" t="s">
        <v>4158</v>
      </c>
      <c r="AD196" s="703"/>
      <c r="AE196" s="703" t="s">
        <v>4159</v>
      </c>
      <c r="AF196" s="703"/>
      <c r="AG196" s="703" t="s">
        <v>4283</v>
      </c>
      <c r="AH196" s="703" t="s">
        <v>4283</v>
      </c>
      <c r="AI196" s="703" t="s">
        <v>4283</v>
      </c>
      <c r="AJ196" s="703"/>
      <c r="AK196" s="703"/>
      <c r="AL196" s="703"/>
      <c r="AM196" s="703"/>
      <c r="AN196" s="703"/>
      <c r="AO196" s="703"/>
      <c r="AP196" s="703"/>
      <c r="AQ196" s="703"/>
      <c r="AR196" s="703"/>
      <c r="AS196" s="703"/>
      <c r="AT196" s="703"/>
      <c r="AU196" s="703"/>
      <c r="AV196" s="703"/>
      <c r="AW196" s="703"/>
      <c r="AX196" s="703"/>
      <c r="AY196" s="703"/>
      <c r="AZ196" s="703"/>
      <c r="BA196" s="703"/>
      <c r="BB196" s="703"/>
      <c r="BC196" s="703"/>
      <c r="BD196" s="703"/>
      <c r="BE196" s="703"/>
      <c r="BF196" s="703"/>
      <c r="BG196" s="703"/>
      <c r="BH196" s="703"/>
      <c r="BI196" s="703"/>
      <c r="BJ196" s="703"/>
      <c r="BK196" s="703"/>
      <c r="BL196" s="703"/>
      <c r="BM196" s="703"/>
      <c r="BN196" s="703"/>
      <c r="BO196" s="703"/>
      <c r="BP196" s="703"/>
      <c r="BQ196" s="703"/>
      <c r="BR196" s="703"/>
      <c r="BS196" s="416" t="b">
        <v>0</v>
      </c>
      <c r="BT196" s="703" t="s">
        <v>2322</v>
      </c>
      <c r="BU196" s="703">
        <v>2023</v>
      </c>
      <c r="BV196" s="706"/>
      <c r="BW196" s="703" t="s">
        <v>2323</v>
      </c>
      <c r="BX196" s="707" t="s">
        <v>9137</v>
      </c>
      <c r="BY196" s="708"/>
      <c r="BZ196" s="709"/>
      <c r="CA196" s="422"/>
      <c r="CB196" s="730"/>
      <c r="CC196" s="730"/>
      <c r="CD196" s="422"/>
      <c r="CE196" s="730"/>
      <c r="CF196" s="708"/>
      <c r="CG196" s="709"/>
      <c r="CH196" s="890"/>
      <c r="CI196" s="710">
        <f t="shared" si="0"/>
        <v>0</v>
      </c>
      <c r="CJ196" s="710">
        <f t="shared" si="1"/>
        <v>0</v>
      </c>
      <c r="CK196" s="710">
        <f t="shared" si="2"/>
        <v>0</v>
      </c>
      <c r="CL196" s="710">
        <f t="shared" si="3"/>
        <v>0</v>
      </c>
      <c r="CM196" s="709" t="b">
        <f t="shared" si="4"/>
        <v>0</v>
      </c>
    </row>
    <row r="197" spans="1:91" ht="15.75" customHeight="1">
      <c r="A197" s="703" t="s">
        <v>10</v>
      </c>
      <c r="B197" s="703" t="s">
        <v>11</v>
      </c>
      <c r="C197" s="703" t="s">
        <v>12</v>
      </c>
      <c r="D197" s="703" t="s">
        <v>13</v>
      </c>
      <c r="E197" s="703" t="s">
        <v>28</v>
      </c>
      <c r="F197" s="315" t="str">
        <f t="array" ref="F197">IFERROR(INDEX(UIID!$K$2:$K999, MATCH(CONCATENATE(B197,D197,G197,J197), UIID!$B$2:$B999&amp;UIID!$D$2:$D999&amp;UIID!$G$2:$G999&amp;UIID!$H$2:$H999, 0),), "Not Found")</f>
        <v>Not Found</v>
      </c>
      <c r="G197" s="703" t="s">
        <v>3780</v>
      </c>
      <c r="H197" s="703"/>
      <c r="I197" s="703"/>
      <c r="J197" s="703" t="s">
        <v>1146</v>
      </c>
      <c r="K197" s="703"/>
      <c r="L197" s="703"/>
      <c r="M197" s="703" t="s">
        <v>1147</v>
      </c>
      <c r="N197" s="703"/>
      <c r="O197" s="703" t="s">
        <v>15</v>
      </c>
      <c r="P197" s="703" t="s">
        <v>16</v>
      </c>
      <c r="Q197" s="703"/>
      <c r="R197" s="703" t="s">
        <v>21</v>
      </c>
      <c r="S197" s="703" t="s">
        <v>3006</v>
      </c>
      <c r="T197" s="703"/>
      <c r="U197" s="703" t="s">
        <v>1148</v>
      </c>
      <c r="V197" s="703"/>
      <c r="W197" s="703"/>
      <c r="X197" s="703" t="s">
        <v>22</v>
      </c>
      <c r="Y197" s="703" t="s">
        <v>235</v>
      </c>
      <c r="Z197" s="703" t="s">
        <v>1149</v>
      </c>
      <c r="AA197" s="704">
        <v>43581</v>
      </c>
      <c r="AB197" s="429"/>
      <c r="AC197" s="703" t="s">
        <v>4158</v>
      </c>
      <c r="AD197" s="703"/>
      <c r="AE197" s="703" t="s">
        <v>4159</v>
      </c>
      <c r="AF197" s="703"/>
      <c r="AG197" s="703" t="s">
        <v>9344</v>
      </c>
      <c r="AH197" s="703" t="s">
        <v>9345</v>
      </c>
      <c r="AI197" s="703" t="s">
        <v>9346</v>
      </c>
      <c r="AJ197" s="703"/>
      <c r="AK197" s="703"/>
      <c r="AL197" s="705">
        <v>44956</v>
      </c>
      <c r="AM197" s="703" t="s">
        <v>2296</v>
      </c>
      <c r="AN197" s="703"/>
      <c r="AO197" s="703"/>
      <c r="AP197" s="703"/>
      <c r="AQ197" s="703"/>
      <c r="AR197" s="703"/>
      <c r="AS197" s="703"/>
      <c r="AT197" s="703"/>
      <c r="AU197" s="703"/>
      <c r="AV197" s="703"/>
      <c r="AW197" s="703"/>
      <c r="AX197" s="703"/>
      <c r="AY197" s="703"/>
      <c r="AZ197" s="703"/>
      <c r="BA197" s="703"/>
      <c r="BB197" s="703"/>
      <c r="BC197" s="703"/>
      <c r="BD197" s="703"/>
      <c r="BE197" s="703"/>
      <c r="BF197" s="703"/>
      <c r="BG197" s="703"/>
      <c r="BH197" s="703"/>
      <c r="BI197" s="703"/>
      <c r="BJ197" s="703"/>
      <c r="BK197" s="703"/>
      <c r="BL197" s="703"/>
      <c r="BM197" s="703"/>
      <c r="BN197" s="703"/>
      <c r="BO197" s="703"/>
      <c r="BP197" s="703"/>
      <c r="BQ197" s="703"/>
      <c r="BR197" s="703"/>
      <c r="BS197" s="416" t="b">
        <v>0</v>
      </c>
      <c r="BT197" s="703" t="s">
        <v>2306</v>
      </c>
      <c r="BU197" s="703">
        <v>2023</v>
      </c>
      <c r="BV197" s="706">
        <v>44956</v>
      </c>
      <c r="BW197" s="703" t="s">
        <v>2323</v>
      </c>
      <c r="BX197" s="707" t="s">
        <v>9146</v>
      </c>
      <c r="BY197" s="708"/>
      <c r="BZ197" s="709"/>
      <c r="CA197" s="422"/>
      <c r="CB197" s="730"/>
      <c r="CC197" s="730"/>
      <c r="CD197" s="422"/>
      <c r="CE197" s="730"/>
      <c r="CF197" s="708"/>
      <c r="CG197" s="709"/>
      <c r="CH197" s="890"/>
      <c r="CI197" s="710">
        <f t="shared" si="0"/>
        <v>0</v>
      </c>
      <c r="CJ197" s="710">
        <f t="shared" si="1"/>
        <v>0</v>
      </c>
      <c r="CK197" s="710">
        <f t="shared" si="2"/>
        <v>0</v>
      </c>
      <c r="CL197" s="710">
        <f t="shared" si="3"/>
        <v>0</v>
      </c>
      <c r="CM197" s="709" t="b">
        <f t="shared" si="4"/>
        <v>0</v>
      </c>
    </row>
    <row r="198" spans="1:91" ht="15.75" customHeight="1">
      <c r="A198" s="703" t="s">
        <v>10</v>
      </c>
      <c r="B198" s="703" t="s">
        <v>11</v>
      </c>
      <c r="C198" s="703" t="s">
        <v>378</v>
      </c>
      <c r="D198" s="703" t="s">
        <v>8958</v>
      </c>
      <c r="E198" s="703" t="s">
        <v>28</v>
      </c>
      <c r="F198" s="315" t="str">
        <f t="array" ref="F198">IFERROR(INDEX(UIID!$K$2:$K999, MATCH(CONCATENATE(B198,D198,G198,J198), UIID!$B$2:$B999&amp;UIID!$D$2:$D999&amp;UIID!$G$2:$G999&amp;UIID!$H$2:$H999, 0),), "Not Found")</f>
        <v>Not Found</v>
      </c>
      <c r="G198" s="703" t="s">
        <v>1396</v>
      </c>
      <c r="H198" s="703"/>
      <c r="I198" s="703"/>
      <c r="J198" s="703" t="s">
        <v>1397</v>
      </c>
      <c r="K198" s="703"/>
      <c r="L198" s="703"/>
      <c r="M198" s="703" t="s">
        <v>1398</v>
      </c>
      <c r="N198" s="703"/>
      <c r="O198" s="703" t="s">
        <v>15</v>
      </c>
      <c r="P198" s="703" t="s">
        <v>16</v>
      </c>
      <c r="Q198" s="703"/>
      <c r="R198" s="703" t="s">
        <v>21</v>
      </c>
      <c r="S198" s="703" t="s">
        <v>3006</v>
      </c>
      <c r="T198" s="703"/>
      <c r="U198" s="703" t="s">
        <v>1399</v>
      </c>
      <c r="V198" s="703"/>
      <c r="W198" s="703"/>
      <c r="X198" s="703" t="s">
        <v>22</v>
      </c>
      <c r="Y198" s="703" t="s">
        <v>232</v>
      </c>
      <c r="Z198" s="703" t="s">
        <v>1400</v>
      </c>
      <c r="AA198" s="704">
        <v>42286</v>
      </c>
      <c r="AB198" s="429"/>
      <c r="AC198" s="703" t="s">
        <v>4158</v>
      </c>
      <c r="AD198" s="703"/>
      <c r="AE198" s="703" t="s">
        <v>4159</v>
      </c>
      <c r="AF198" s="703"/>
      <c r="AG198" s="703" t="s">
        <v>4283</v>
      </c>
      <c r="AH198" s="703" t="s">
        <v>4283</v>
      </c>
      <c r="AI198" s="703" t="s">
        <v>4283</v>
      </c>
      <c r="AJ198" s="703"/>
      <c r="AK198" s="703"/>
      <c r="AL198" s="705">
        <v>44935</v>
      </c>
      <c r="AM198" s="703" t="s">
        <v>2297</v>
      </c>
      <c r="AN198" s="703"/>
      <c r="AO198" s="703"/>
      <c r="AP198" s="703"/>
      <c r="AQ198" s="703"/>
      <c r="AR198" s="703"/>
      <c r="AS198" s="703"/>
      <c r="AT198" s="703"/>
      <c r="AU198" s="703"/>
      <c r="AV198" s="703"/>
      <c r="AW198" s="703"/>
      <c r="AX198" s="703"/>
      <c r="AY198" s="703"/>
      <c r="AZ198" s="703"/>
      <c r="BA198" s="703"/>
      <c r="BB198" s="703"/>
      <c r="BC198" s="703"/>
      <c r="BD198" s="703"/>
      <c r="BE198" s="703"/>
      <c r="BF198" s="703"/>
      <c r="BG198" s="703"/>
      <c r="BH198" s="703"/>
      <c r="BI198" s="703"/>
      <c r="BJ198" s="703"/>
      <c r="BK198" s="703"/>
      <c r="BL198" s="703"/>
      <c r="BM198" s="703"/>
      <c r="BN198" s="703"/>
      <c r="BO198" s="703"/>
      <c r="BP198" s="703"/>
      <c r="BQ198" s="703"/>
      <c r="BR198" s="703"/>
      <c r="BS198" s="416" t="b">
        <v>0</v>
      </c>
      <c r="BT198" s="703" t="s">
        <v>2306</v>
      </c>
      <c r="BU198" s="703">
        <v>2023</v>
      </c>
      <c r="BV198" s="706">
        <v>44951</v>
      </c>
      <c r="BW198" s="703" t="s">
        <v>2323</v>
      </c>
      <c r="BX198" s="707" t="s">
        <v>8996</v>
      </c>
      <c r="BY198" s="708"/>
      <c r="BZ198" s="709"/>
      <c r="CA198" s="422"/>
      <c r="CB198" s="730"/>
      <c r="CC198" s="730"/>
      <c r="CD198" s="422"/>
      <c r="CE198" s="730"/>
      <c r="CF198" s="708"/>
      <c r="CG198" s="709"/>
      <c r="CH198" s="890"/>
      <c r="CI198" s="710">
        <f t="shared" si="0"/>
        <v>0</v>
      </c>
      <c r="CJ198" s="710">
        <f t="shared" si="1"/>
        <v>0</v>
      </c>
      <c r="CK198" s="710">
        <f t="shared" si="2"/>
        <v>0</v>
      </c>
      <c r="CL198" s="710">
        <f t="shared" si="3"/>
        <v>0</v>
      </c>
      <c r="CM198" s="709" t="b">
        <f t="shared" si="4"/>
        <v>0</v>
      </c>
    </row>
    <row r="199" spans="1:91" ht="15.75" customHeight="1">
      <c r="A199" s="703" t="s">
        <v>10</v>
      </c>
      <c r="B199" s="703" t="s">
        <v>11</v>
      </c>
      <c r="C199" s="703" t="s">
        <v>12</v>
      </c>
      <c r="D199" s="703" t="s">
        <v>13</v>
      </c>
      <c r="E199" s="703" t="s">
        <v>28</v>
      </c>
      <c r="F199" s="315" t="str">
        <f t="array" ref="F199">IFERROR(INDEX(UIID!$K$2:$K999, MATCH(CONCATENATE(B199,D199,G199,J199), UIID!$B$2:$B999&amp;UIID!$D$2:$D999&amp;UIID!$G$2:$G999&amp;UIID!$H$2:$H999, 0),), "Not Found")</f>
        <v>Not Found</v>
      </c>
      <c r="G199" s="703" t="s">
        <v>1396</v>
      </c>
      <c r="H199" s="703"/>
      <c r="I199" s="703"/>
      <c r="J199" s="703" t="s">
        <v>1401</v>
      </c>
      <c r="K199" s="703"/>
      <c r="L199" s="703"/>
      <c r="M199" s="703" t="s">
        <v>1402</v>
      </c>
      <c r="N199" s="703"/>
      <c r="O199" s="703" t="s">
        <v>15</v>
      </c>
      <c r="P199" s="703" t="s">
        <v>16</v>
      </c>
      <c r="Q199" s="703"/>
      <c r="R199" s="703" t="s">
        <v>21</v>
      </c>
      <c r="S199" s="703" t="s">
        <v>3006</v>
      </c>
      <c r="T199" s="703"/>
      <c r="U199" s="703" t="s">
        <v>1399</v>
      </c>
      <c r="V199" s="703"/>
      <c r="W199" s="703"/>
      <c r="X199" s="703" t="s">
        <v>22</v>
      </c>
      <c r="Y199" s="703" t="s">
        <v>232</v>
      </c>
      <c r="Z199" s="703" t="s">
        <v>1403</v>
      </c>
      <c r="AA199" s="704">
        <v>43517</v>
      </c>
      <c r="AB199" s="429"/>
      <c r="AC199" s="703" t="s">
        <v>4158</v>
      </c>
      <c r="AD199" s="703"/>
      <c r="AE199" s="703" t="s">
        <v>4159</v>
      </c>
      <c r="AF199" s="703"/>
      <c r="AG199" s="703" t="s">
        <v>9349</v>
      </c>
      <c r="AH199" s="703" t="s">
        <v>9350</v>
      </c>
      <c r="AI199" s="712">
        <v>44098</v>
      </c>
      <c r="AJ199" s="703"/>
      <c r="AK199" s="703"/>
      <c r="AL199" s="705">
        <v>44935</v>
      </c>
      <c r="AM199" s="703" t="s">
        <v>2297</v>
      </c>
      <c r="AN199" s="703"/>
      <c r="AO199" s="703"/>
      <c r="AP199" s="703"/>
      <c r="AQ199" s="703"/>
      <c r="AR199" s="703"/>
      <c r="AS199" s="703"/>
      <c r="AT199" s="703"/>
      <c r="AU199" s="703"/>
      <c r="AV199" s="703"/>
      <c r="AW199" s="703"/>
      <c r="AX199" s="703"/>
      <c r="AY199" s="703"/>
      <c r="AZ199" s="703"/>
      <c r="BA199" s="703"/>
      <c r="BB199" s="703"/>
      <c r="BC199" s="703"/>
      <c r="BD199" s="703"/>
      <c r="BE199" s="703"/>
      <c r="BF199" s="703"/>
      <c r="BG199" s="703"/>
      <c r="BH199" s="703"/>
      <c r="BI199" s="703"/>
      <c r="BJ199" s="703"/>
      <c r="BK199" s="703"/>
      <c r="BL199" s="703"/>
      <c r="BM199" s="703"/>
      <c r="BN199" s="703"/>
      <c r="BO199" s="703"/>
      <c r="BP199" s="703"/>
      <c r="BQ199" s="703"/>
      <c r="BR199" s="703"/>
      <c r="BS199" s="416" t="b">
        <v>0</v>
      </c>
      <c r="BT199" s="703" t="s">
        <v>2306</v>
      </c>
      <c r="BU199" s="703">
        <v>2023</v>
      </c>
      <c r="BV199" s="706">
        <v>44951</v>
      </c>
      <c r="BW199" s="703" t="s">
        <v>2323</v>
      </c>
      <c r="BX199" s="707" t="s">
        <v>8996</v>
      </c>
      <c r="BY199" s="708"/>
      <c r="BZ199" s="709"/>
      <c r="CA199" s="422"/>
      <c r="CB199" s="730"/>
      <c r="CC199" s="730"/>
      <c r="CD199" s="422"/>
      <c r="CE199" s="730"/>
      <c r="CF199" s="708"/>
      <c r="CG199" s="709"/>
      <c r="CH199" s="890"/>
      <c r="CI199" s="710">
        <f t="shared" si="0"/>
        <v>0</v>
      </c>
      <c r="CJ199" s="710">
        <f t="shared" si="1"/>
        <v>0</v>
      </c>
      <c r="CK199" s="710">
        <f t="shared" si="2"/>
        <v>0</v>
      </c>
      <c r="CL199" s="710">
        <f t="shared" si="3"/>
        <v>0</v>
      </c>
      <c r="CM199" s="709" t="b">
        <f t="shared" si="4"/>
        <v>0</v>
      </c>
    </row>
    <row r="200" spans="1:91" ht="15.75" customHeight="1">
      <c r="A200" s="703" t="s">
        <v>10</v>
      </c>
      <c r="B200" s="703" t="s">
        <v>11</v>
      </c>
      <c r="C200" s="703" t="s">
        <v>12</v>
      </c>
      <c r="D200" s="703" t="s">
        <v>13</v>
      </c>
      <c r="E200" s="703" t="s">
        <v>28</v>
      </c>
      <c r="F200" s="315" t="str">
        <f t="array" ref="F200">IFERROR(INDEX(UIID!$K$2:$K999, MATCH(CONCATENATE(B200,D200,G200,J200), UIID!$B$2:$B999&amp;UIID!$D$2:$D999&amp;UIID!$G$2:$G999&amp;UIID!$H$2:$H999, 0),), "Not Found")</f>
        <v>Not Found</v>
      </c>
      <c r="G200" s="703" t="s">
        <v>1396</v>
      </c>
      <c r="H200" s="703"/>
      <c r="I200" s="703"/>
      <c r="J200" s="703" t="s">
        <v>1404</v>
      </c>
      <c r="K200" s="703"/>
      <c r="L200" s="703"/>
      <c r="M200" s="703" t="s">
        <v>396</v>
      </c>
      <c r="N200" s="703"/>
      <c r="O200" s="703" t="s">
        <v>15</v>
      </c>
      <c r="P200" s="703" t="s">
        <v>16</v>
      </c>
      <c r="Q200" s="703"/>
      <c r="R200" s="703" t="s">
        <v>21</v>
      </c>
      <c r="S200" s="703" t="s">
        <v>3006</v>
      </c>
      <c r="T200" s="703"/>
      <c r="U200" s="703" t="s">
        <v>1405</v>
      </c>
      <c r="V200" s="703"/>
      <c r="W200" s="703"/>
      <c r="X200" s="703" t="s">
        <v>22</v>
      </c>
      <c r="Y200" s="703" t="s">
        <v>232</v>
      </c>
      <c r="Z200" s="703" t="s">
        <v>1406</v>
      </c>
      <c r="AA200" s="704">
        <v>42341</v>
      </c>
      <c r="AB200" s="429"/>
      <c r="AC200" s="703" t="s">
        <v>4158</v>
      </c>
      <c r="AD200" s="703"/>
      <c r="AE200" s="703" t="s">
        <v>4159</v>
      </c>
      <c r="AF200" s="703"/>
      <c r="AG200" s="703" t="s">
        <v>4283</v>
      </c>
      <c r="AH200" s="703" t="s">
        <v>4283</v>
      </c>
      <c r="AI200" s="703" t="s">
        <v>4283</v>
      </c>
      <c r="AJ200" s="703"/>
      <c r="AK200" s="703"/>
      <c r="AL200" s="705">
        <v>44935</v>
      </c>
      <c r="AM200" s="703" t="s">
        <v>2297</v>
      </c>
      <c r="AN200" s="703"/>
      <c r="AO200" s="703"/>
      <c r="AP200" s="703"/>
      <c r="AQ200" s="703"/>
      <c r="AR200" s="703"/>
      <c r="AS200" s="703"/>
      <c r="AT200" s="703"/>
      <c r="AU200" s="703"/>
      <c r="AV200" s="703"/>
      <c r="AW200" s="703"/>
      <c r="AX200" s="703"/>
      <c r="AY200" s="703"/>
      <c r="AZ200" s="703"/>
      <c r="BA200" s="703"/>
      <c r="BB200" s="703"/>
      <c r="BC200" s="703"/>
      <c r="BD200" s="703"/>
      <c r="BE200" s="703"/>
      <c r="BF200" s="703"/>
      <c r="BG200" s="703"/>
      <c r="BH200" s="703"/>
      <c r="BI200" s="703"/>
      <c r="BJ200" s="703"/>
      <c r="BK200" s="703"/>
      <c r="BL200" s="703"/>
      <c r="BM200" s="703"/>
      <c r="BN200" s="703"/>
      <c r="BO200" s="703"/>
      <c r="BP200" s="703"/>
      <c r="BQ200" s="703"/>
      <c r="BR200" s="703"/>
      <c r="BS200" s="416" t="b">
        <v>0</v>
      </c>
      <c r="BT200" s="703" t="s">
        <v>2306</v>
      </c>
      <c r="BU200" s="703">
        <v>2023</v>
      </c>
      <c r="BV200" s="706">
        <v>44951</v>
      </c>
      <c r="BW200" s="703" t="s">
        <v>2323</v>
      </c>
      <c r="BX200" s="707" t="s">
        <v>8996</v>
      </c>
      <c r="BY200" s="708"/>
      <c r="BZ200" s="709"/>
      <c r="CA200" s="422"/>
      <c r="CB200" s="730"/>
      <c r="CC200" s="730"/>
      <c r="CD200" s="422"/>
      <c r="CE200" s="730"/>
      <c r="CF200" s="708"/>
      <c r="CG200" s="709"/>
      <c r="CH200" s="890"/>
      <c r="CI200" s="710">
        <f t="shared" si="0"/>
        <v>0</v>
      </c>
      <c r="CJ200" s="710">
        <f t="shared" si="1"/>
        <v>0</v>
      </c>
      <c r="CK200" s="710">
        <f t="shared" si="2"/>
        <v>0</v>
      </c>
      <c r="CL200" s="710">
        <f t="shared" si="3"/>
        <v>0</v>
      </c>
      <c r="CM200" s="709" t="b">
        <f t="shared" si="4"/>
        <v>0</v>
      </c>
    </row>
    <row r="201" spans="1:91" ht="15.75" customHeight="1">
      <c r="A201" s="703" t="s">
        <v>10</v>
      </c>
      <c r="B201" s="703" t="s">
        <v>11</v>
      </c>
      <c r="C201" s="703" t="s">
        <v>146</v>
      </c>
      <c r="D201" s="703" t="s">
        <v>147</v>
      </c>
      <c r="E201" s="703" t="s">
        <v>123</v>
      </c>
      <c r="F201" s="315" t="str">
        <f t="array" ref="F201">IFERROR(INDEX(UIID!$K$2:$K999, MATCH(CONCATENATE(B201,D201,G201,J201), UIID!$B$2:$B999&amp;UIID!$D$2:$D999&amp;UIID!$G$2:$G999&amp;UIID!$H$2:$H999, 0),), "Not Found")</f>
        <v>0722-0015</v>
      </c>
      <c r="G201" s="703" t="s">
        <v>2264</v>
      </c>
      <c r="H201" s="703"/>
      <c r="I201" s="703"/>
      <c r="J201" s="703" t="s">
        <v>1112</v>
      </c>
      <c r="K201" s="703"/>
      <c r="L201" s="703"/>
      <c r="M201" s="703" t="s">
        <v>1152</v>
      </c>
      <c r="N201" s="703" t="s">
        <v>5492</v>
      </c>
      <c r="O201" s="703" t="s">
        <v>15</v>
      </c>
      <c r="P201" s="703" t="s">
        <v>16</v>
      </c>
      <c r="Q201" s="703"/>
      <c r="R201" s="703" t="s">
        <v>35</v>
      </c>
      <c r="S201" s="703" t="s">
        <v>84</v>
      </c>
      <c r="T201" s="703" t="s">
        <v>1156</v>
      </c>
      <c r="U201" s="703"/>
      <c r="V201" s="703"/>
      <c r="W201" s="703"/>
      <c r="X201" s="703" t="s">
        <v>4157</v>
      </c>
      <c r="Y201" s="703" t="s">
        <v>1157</v>
      </c>
      <c r="Z201" s="703">
        <v>907023072</v>
      </c>
      <c r="AA201" s="704">
        <v>45014</v>
      </c>
      <c r="AB201" s="429">
        <v>46842</v>
      </c>
      <c r="AC201" s="703" t="s">
        <v>4158</v>
      </c>
      <c r="AD201" s="703"/>
      <c r="AE201" s="703" t="s">
        <v>4159</v>
      </c>
      <c r="AF201" s="703"/>
      <c r="AG201" s="703" t="s">
        <v>4283</v>
      </c>
      <c r="AH201" s="703" t="s">
        <v>4283</v>
      </c>
      <c r="AI201" s="703" t="s">
        <v>4283</v>
      </c>
      <c r="AJ201" s="703"/>
      <c r="AK201" s="703"/>
      <c r="AL201" s="705">
        <v>45436</v>
      </c>
      <c r="AM201" s="703" t="s">
        <v>8685</v>
      </c>
      <c r="AN201" s="703"/>
      <c r="AO201" s="703"/>
      <c r="AP201" s="703"/>
      <c r="AQ201" s="703"/>
      <c r="AR201" s="703"/>
      <c r="AS201" s="703"/>
      <c r="AT201" s="703"/>
      <c r="AU201" s="703"/>
      <c r="AV201" s="703"/>
      <c r="AW201" s="703"/>
      <c r="AX201" s="703"/>
      <c r="AY201" s="703"/>
      <c r="AZ201" s="703"/>
      <c r="BA201" s="703"/>
      <c r="BB201" s="703"/>
      <c r="BC201" s="703"/>
      <c r="BD201" s="703"/>
      <c r="BE201" s="703"/>
      <c r="BF201" s="703"/>
      <c r="BG201" s="703"/>
      <c r="BH201" s="703"/>
      <c r="BI201" s="703"/>
      <c r="BJ201" s="703"/>
      <c r="BK201" s="703"/>
      <c r="BL201" s="703"/>
      <c r="BM201" s="703"/>
      <c r="BN201" s="703"/>
      <c r="BO201" s="703"/>
      <c r="BP201" s="703"/>
      <c r="BQ201" s="703"/>
      <c r="BR201" s="703"/>
      <c r="BS201" s="416" t="b">
        <v>0</v>
      </c>
      <c r="BT201" s="703" t="s">
        <v>2317</v>
      </c>
      <c r="BU201" s="703">
        <v>2024</v>
      </c>
      <c r="BV201" s="706">
        <v>45436</v>
      </c>
      <c r="BW201" s="703" t="s">
        <v>2323</v>
      </c>
      <c r="BX201" s="707"/>
      <c r="BY201" s="713"/>
      <c r="BZ201" s="709"/>
      <c r="CA201" s="714"/>
      <c r="CB201" s="730"/>
      <c r="CC201" s="730"/>
      <c r="CD201" s="714"/>
      <c r="CE201" s="730"/>
      <c r="CF201" s="713"/>
      <c r="CG201" s="709"/>
      <c r="CH201" s="893">
        <v>39969</v>
      </c>
      <c r="CI201" s="710">
        <f t="shared" si="0"/>
        <v>0</v>
      </c>
      <c r="CJ201" s="710">
        <f t="shared" si="1"/>
        <v>0</v>
      </c>
      <c r="CK201" s="710">
        <f t="shared" si="2"/>
        <v>0</v>
      </c>
      <c r="CL201" s="710">
        <f t="shared" si="3"/>
        <v>0</v>
      </c>
      <c r="CM201" s="709" t="b">
        <f t="shared" si="4"/>
        <v>0</v>
      </c>
    </row>
    <row r="202" spans="1:91" ht="15.75" customHeight="1">
      <c r="A202" s="703" t="s">
        <v>10</v>
      </c>
      <c r="B202" s="703" t="s">
        <v>11</v>
      </c>
      <c r="C202" s="703" t="s">
        <v>146</v>
      </c>
      <c r="D202" s="703" t="s">
        <v>147</v>
      </c>
      <c r="E202" s="703" t="s">
        <v>123</v>
      </c>
      <c r="F202" s="315" t="str">
        <f t="array" ref="F202">IFERROR(INDEX(UIID!$K$2:$K999, MATCH(CONCATENATE(B202,D202,G202,J202), UIID!$B$2:$B999&amp;UIID!$D$2:$D999&amp;UIID!$G$2:$G999&amp;UIID!$H$2:$H999, 0),), "Not Found")</f>
        <v>0722-0015</v>
      </c>
      <c r="G202" s="703" t="s">
        <v>2264</v>
      </c>
      <c r="H202" s="703"/>
      <c r="I202" s="703"/>
      <c r="J202" s="703" t="s">
        <v>1112</v>
      </c>
      <c r="K202" s="703"/>
      <c r="L202" s="703"/>
      <c r="M202" s="703" t="s">
        <v>1152</v>
      </c>
      <c r="N202" s="703" t="s">
        <v>5492</v>
      </c>
      <c r="O202" s="703" t="s">
        <v>15</v>
      </c>
      <c r="P202" s="703" t="s">
        <v>16</v>
      </c>
      <c r="Q202" s="703"/>
      <c r="R202" s="703" t="s">
        <v>35</v>
      </c>
      <c r="S202" s="703" t="s">
        <v>84</v>
      </c>
      <c r="T202" s="703" t="s">
        <v>547</v>
      </c>
      <c r="U202" s="703"/>
      <c r="V202" s="703"/>
      <c r="W202" s="703"/>
      <c r="X202" s="703" t="s">
        <v>4164</v>
      </c>
      <c r="Y202" s="703" t="s">
        <v>1161</v>
      </c>
      <c r="Z202" s="703">
        <v>907022067</v>
      </c>
      <c r="AA202" s="704">
        <v>45014</v>
      </c>
      <c r="AB202" s="429">
        <v>46842</v>
      </c>
      <c r="AC202" s="703" t="s">
        <v>4158</v>
      </c>
      <c r="AD202" s="703"/>
      <c r="AE202" s="703" t="s">
        <v>4159</v>
      </c>
      <c r="AF202" s="703"/>
      <c r="AG202" s="703" t="s">
        <v>4283</v>
      </c>
      <c r="AH202" s="703" t="s">
        <v>4283</v>
      </c>
      <c r="AI202" s="703" t="s">
        <v>4283</v>
      </c>
      <c r="AJ202" s="703"/>
      <c r="AK202" s="703"/>
      <c r="AL202" s="705">
        <v>45436</v>
      </c>
      <c r="AM202" s="703" t="s">
        <v>8685</v>
      </c>
      <c r="AN202" s="703"/>
      <c r="AO202" s="703"/>
      <c r="AP202" s="703"/>
      <c r="AQ202" s="703"/>
      <c r="AR202" s="703"/>
      <c r="AS202" s="703"/>
      <c r="AT202" s="703"/>
      <c r="AU202" s="703"/>
      <c r="AV202" s="703"/>
      <c r="AW202" s="703"/>
      <c r="AX202" s="703"/>
      <c r="AY202" s="703"/>
      <c r="AZ202" s="703"/>
      <c r="BA202" s="703"/>
      <c r="BB202" s="703"/>
      <c r="BC202" s="703"/>
      <c r="BD202" s="703"/>
      <c r="BE202" s="703"/>
      <c r="BF202" s="703"/>
      <c r="BG202" s="703"/>
      <c r="BH202" s="703"/>
      <c r="BI202" s="703"/>
      <c r="BJ202" s="703"/>
      <c r="BK202" s="703"/>
      <c r="BL202" s="703"/>
      <c r="BM202" s="703"/>
      <c r="BN202" s="703"/>
      <c r="BO202" s="703"/>
      <c r="BP202" s="703"/>
      <c r="BQ202" s="703"/>
      <c r="BR202" s="703"/>
      <c r="BS202" s="416" t="b">
        <v>0</v>
      </c>
      <c r="BT202" s="703" t="s">
        <v>2317</v>
      </c>
      <c r="BU202" s="703">
        <v>2024</v>
      </c>
      <c r="BV202" s="706">
        <v>45436</v>
      </c>
      <c r="BW202" s="703" t="s">
        <v>2323</v>
      </c>
      <c r="BX202" s="707"/>
      <c r="BY202" s="713"/>
      <c r="BZ202" s="709"/>
      <c r="CA202" s="714"/>
      <c r="CB202" s="730"/>
      <c r="CC202" s="730"/>
      <c r="CD202" s="714"/>
      <c r="CE202" s="730"/>
      <c r="CF202" s="713"/>
      <c r="CG202" s="709"/>
      <c r="CH202" s="893">
        <v>39969</v>
      </c>
      <c r="CI202" s="710">
        <f t="shared" si="0"/>
        <v>0</v>
      </c>
      <c r="CJ202" s="710">
        <f t="shared" si="1"/>
        <v>0</v>
      </c>
      <c r="CK202" s="710">
        <f t="shared" si="2"/>
        <v>0</v>
      </c>
      <c r="CL202" s="710">
        <f t="shared" si="3"/>
        <v>0</v>
      </c>
      <c r="CM202" s="709" t="b">
        <f t="shared" si="4"/>
        <v>0</v>
      </c>
    </row>
    <row r="203" spans="1:91" ht="15.75" customHeight="1">
      <c r="A203" s="703" t="s">
        <v>10</v>
      </c>
      <c r="B203" s="703" t="s">
        <v>11</v>
      </c>
      <c r="C203" s="703" t="s">
        <v>146</v>
      </c>
      <c r="D203" s="703" t="s">
        <v>147</v>
      </c>
      <c r="E203" s="703" t="s">
        <v>123</v>
      </c>
      <c r="F203" s="891" t="str">
        <f t="array" ref="F203">IFERROR(INDEX(UIID!$K$2:$K999, MATCH(CONCATENATE(B203,D203,G203,J203), UIID!$B$2:$B999&amp;UIID!$D$2:$D999&amp;UIID!$G$2:$G999&amp;UIID!$H$2:$H999, 0),), "Not Found")</f>
        <v>0722-0015</v>
      </c>
      <c r="G203" s="703" t="s">
        <v>2264</v>
      </c>
      <c r="H203" s="703"/>
      <c r="I203" s="703" t="s">
        <v>5491</v>
      </c>
      <c r="J203" s="703" t="s">
        <v>1112</v>
      </c>
      <c r="K203" s="703">
        <v>10.450952355911699</v>
      </c>
      <c r="L203" s="703">
        <v>124.011937765491</v>
      </c>
      <c r="M203" s="703" t="s">
        <v>1152</v>
      </c>
      <c r="N203" s="703" t="s">
        <v>5492</v>
      </c>
      <c r="O203" s="703" t="s">
        <v>15</v>
      </c>
      <c r="P203" s="703" t="s">
        <v>16</v>
      </c>
      <c r="Q203" s="703" t="s">
        <v>4156</v>
      </c>
      <c r="R203" s="703" t="s">
        <v>35</v>
      </c>
      <c r="S203" s="703" t="s">
        <v>84</v>
      </c>
      <c r="T203" s="703" t="s">
        <v>2585</v>
      </c>
      <c r="U203" s="703"/>
      <c r="V203" s="892" t="s">
        <v>5493</v>
      </c>
      <c r="W203" s="703"/>
      <c r="X203" s="703" t="s">
        <v>4213</v>
      </c>
      <c r="Y203" s="703" t="s">
        <v>109</v>
      </c>
      <c r="Z203" s="703">
        <v>907021074</v>
      </c>
      <c r="AA203" s="704">
        <v>45014</v>
      </c>
      <c r="AB203" s="429">
        <v>46842</v>
      </c>
      <c r="AC203" s="703" t="s">
        <v>4158</v>
      </c>
      <c r="AD203" s="703"/>
      <c r="AE203" s="703" t="s">
        <v>4159</v>
      </c>
      <c r="AF203" s="703"/>
      <c r="AG203" s="703" t="s">
        <v>4283</v>
      </c>
      <c r="AH203" s="703" t="s">
        <v>4283</v>
      </c>
      <c r="AI203" s="703" t="s">
        <v>4283</v>
      </c>
      <c r="AJ203" s="703"/>
      <c r="AK203" s="703"/>
      <c r="AL203" s="705">
        <v>45448</v>
      </c>
      <c r="AM203" s="703" t="s">
        <v>8685</v>
      </c>
      <c r="AN203" s="703"/>
      <c r="AO203" s="703"/>
      <c r="AP203" s="703"/>
      <c r="AQ203" s="703"/>
      <c r="AR203" s="703"/>
      <c r="AS203" s="703"/>
      <c r="AT203" s="703"/>
      <c r="AU203" s="703"/>
      <c r="AV203" s="703"/>
      <c r="AW203" s="703"/>
      <c r="AX203" s="703"/>
      <c r="AY203" s="703"/>
      <c r="AZ203" s="703"/>
      <c r="BA203" s="703"/>
      <c r="BB203" s="703"/>
      <c r="BC203" s="703"/>
      <c r="BD203" s="703"/>
      <c r="BE203" s="703"/>
      <c r="BF203" s="703"/>
      <c r="BG203" s="703"/>
      <c r="BH203" s="703"/>
      <c r="BI203" s="703"/>
      <c r="BJ203" s="703"/>
      <c r="BK203" s="703"/>
      <c r="BL203" s="703"/>
      <c r="BM203" s="703"/>
      <c r="BN203" s="703"/>
      <c r="BO203" s="703"/>
      <c r="BP203" s="703"/>
      <c r="BQ203" s="703"/>
      <c r="BR203" s="703"/>
      <c r="BS203" s="416" t="b">
        <v>0</v>
      </c>
      <c r="BT203" s="703" t="s">
        <v>2319</v>
      </c>
      <c r="BU203" s="703">
        <v>2024</v>
      </c>
      <c r="BV203" s="706">
        <v>45448</v>
      </c>
      <c r="BW203" s="703" t="s">
        <v>2323</v>
      </c>
      <c r="BX203" s="707"/>
      <c r="BY203" s="713"/>
      <c r="BZ203" s="709"/>
      <c r="CA203" s="714"/>
      <c r="CB203" s="730"/>
      <c r="CC203" s="730"/>
      <c r="CD203" s="714"/>
      <c r="CE203" s="730"/>
      <c r="CF203" s="713"/>
      <c r="CG203" s="709"/>
      <c r="CH203" s="704">
        <v>39969</v>
      </c>
      <c r="CI203" s="710">
        <f t="shared" si="0"/>
        <v>0</v>
      </c>
      <c r="CJ203" s="710">
        <f t="shared" si="1"/>
        <v>0</v>
      </c>
      <c r="CK203" s="710">
        <f t="shared" si="2"/>
        <v>0</v>
      </c>
      <c r="CL203" s="710">
        <f t="shared" si="3"/>
        <v>0</v>
      </c>
      <c r="CM203" s="709" t="b">
        <f t="shared" si="4"/>
        <v>0</v>
      </c>
    </row>
    <row r="204" spans="1:91" ht="15.75" customHeight="1">
      <c r="A204" s="703" t="s">
        <v>10</v>
      </c>
      <c r="B204" s="703" t="s">
        <v>11</v>
      </c>
      <c r="C204" s="703" t="s">
        <v>509</v>
      </c>
      <c r="D204" s="703" t="s">
        <v>9368</v>
      </c>
      <c r="E204" s="703" t="s">
        <v>30</v>
      </c>
      <c r="F204" s="315" t="str">
        <f t="array" ref="F204">IFERROR(INDEX(UIID!$K$2:$K999, MATCH(CONCATENATE(B204,D204,G204,J204), UIID!$B$2:$B999&amp;UIID!$D$2:$D999&amp;UIID!$G$2:$G999&amp;UIID!$H$2:$H999, 0),), "Not Found")</f>
        <v>Not Found</v>
      </c>
      <c r="G204" s="703" t="s">
        <v>1662</v>
      </c>
      <c r="H204" s="703"/>
      <c r="I204" s="703"/>
      <c r="J204" s="703" t="s">
        <v>1663</v>
      </c>
      <c r="K204" s="703"/>
      <c r="L204" s="703"/>
      <c r="M204" s="703" t="s">
        <v>5607</v>
      </c>
      <c r="N204" s="703"/>
      <c r="O204" s="703" t="s">
        <v>15</v>
      </c>
      <c r="P204" s="703" t="s">
        <v>16</v>
      </c>
      <c r="Q204" s="703"/>
      <c r="R204" s="703" t="s">
        <v>35</v>
      </c>
      <c r="S204" s="703" t="s">
        <v>117</v>
      </c>
      <c r="T204" s="703" t="s">
        <v>315</v>
      </c>
      <c r="U204" s="703"/>
      <c r="V204" s="703"/>
      <c r="W204" s="703"/>
      <c r="X204" s="703" t="s">
        <v>4164</v>
      </c>
      <c r="Y204" s="703" t="s">
        <v>235</v>
      </c>
      <c r="Z204" s="703" t="s">
        <v>1669</v>
      </c>
      <c r="AA204" s="704">
        <v>43753</v>
      </c>
      <c r="AB204" s="429"/>
      <c r="AC204" s="731" t="s">
        <v>4646</v>
      </c>
      <c r="AD204" s="703"/>
      <c r="AE204" s="703" t="s">
        <v>4159</v>
      </c>
      <c r="AF204" s="703"/>
      <c r="AG204" s="703" t="s">
        <v>5602</v>
      </c>
      <c r="AH204" s="703" t="s">
        <v>9369</v>
      </c>
      <c r="AI204" s="712">
        <v>43948</v>
      </c>
      <c r="AJ204" s="703"/>
      <c r="AK204" s="703"/>
      <c r="AL204" s="705">
        <v>45019</v>
      </c>
      <c r="AM204" s="703"/>
      <c r="AN204" s="703"/>
      <c r="AO204" s="703"/>
      <c r="AP204" s="703"/>
      <c r="AQ204" s="703"/>
      <c r="AR204" s="703"/>
      <c r="AS204" s="703"/>
      <c r="AT204" s="703"/>
      <c r="AU204" s="703"/>
      <c r="AV204" s="703"/>
      <c r="AW204" s="703"/>
      <c r="AX204" s="703"/>
      <c r="AY204" s="703"/>
      <c r="AZ204" s="703"/>
      <c r="BA204" s="703"/>
      <c r="BB204" s="703"/>
      <c r="BC204" s="703"/>
      <c r="BD204" s="703"/>
      <c r="BE204" s="703"/>
      <c r="BF204" s="703"/>
      <c r="BG204" s="703"/>
      <c r="BH204" s="703"/>
      <c r="BI204" s="703"/>
      <c r="BJ204" s="703"/>
      <c r="BK204" s="703"/>
      <c r="BL204" s="703"/>
      <c r="BM204" s="703"/>
      <c r="BN204" s="703"/>
      <c r="BO204" s="703"/>
      <c r="BP204" s="703"/>
      <c r="BQ204" s="703"/>
      <c r="BR204" s="703"/>
      <c r="BS204" s="416" t="b">
        <v>0</v>
      </c>
      <c r="BT204" s="703" t="s">
        <v>2319</v>
      </c>
      <c r="BU204" s="703">
        <v>2023</v>
      </c>
      <c r="BV204" s="706">
        <v>45107</v>
      </c>
      <c r="BW204" s="703" t="s">
        <v>2323</v>
      </c>
      <c r="BX204" s="707" t="s">
        <v>8961</v>
      </c>
      <c r="BY204" s="722"/>
      <c r="BZ204" s="720"/>
      <c r="CA204" s="422"/>
      <c r="CB204" s="733"/>
      <c r="CC204" s="733"/>
      <c r="CD204" s="422"/>
      <c r="CE204" s="733"/>
      <c r="CF204" s="722"/>
      <c r="CG204" s="720"/>
      <c r="CH204" s="890"/>
      <c r="CI204" s="710">
        <f t="shared" si="0"/>
        <v>0</v>
      </c>
      <c r="CJ204" s="710">
        <f t="shared" si="1"/>
        <v>0</v>
      </c>
      <c r="CK204" s="710">
        <f t="shared" si="2"/>
        <v>0</v>
      </c>
      <c r="CL204" s="710">
        <f t="shared" si="3"/>
        <v>0</v>
      </c>
      <c r="CM204" s="709" t="b">
        <f t="shared" si="4"/>
        <v>0</v>
      </c>
    </row>
    <row r="205" spans="1:91" ht="15.75" customHeight="1">
      <c r="A205" s="703" t="s">
        <v>10</v>
      </c>
      <c r="B205" s="703" t="s">
        <v>11</v>
      </c>
      <c r="C205" s="703" t="s">
        <v>509</v>
      </c>
      <c r="D205" s="703" t="s">
        <v>551</v>
      </c>
      <c r="E205" s="703" t="s">
        <v>30</v>
      </c>
      <c r="F205" s="891" t="str">
        <f t="array" ref="F205">IFERROR(INDEX(UIID!$K$2:$K999, MATCH(CONCATENATE(B205,D205,G205,J205), UIID!$B$2:$B999&amp;UIID!$D$2:$D999&amp;UIID!$G$2:$G999&amp;UIID!$H$2:$H999, 0),), "Not Found")</f>
        <v>0722-0073</v>
      </c>
      <c r="G205" s="703" t="s">
        <v>1662</v>
      </c>
      <c r="H205" s="703"/>
      <c r="I205" s="703" t="s">
        <v>5599</v>
      </c>
      <c r="J205" s="901" t="s">
        <v>3791</v>
      </c>
      <c r="K205" s="703">
        <v>11.0339924212638</v>
      </c>
      <c r="L205" s="703">
        <v>124.00110840782899</v>
      </c>
      <c r="M205" s="703" t="s">
        <v>5607</v>
      </c>
      <c r="N205" s="703" t="s">
        <v>5600</v>
      </c>
      <c r="O205" s="703" t="s">
        <v>15</v>
      </c>
      <c r="P205" s="703" t="s">
        <v>16</v>
      </c>
      <c r="Q205" s="703" t="s">
        <v>4156</v>
      </c>
      <c r="R205" s="703" t="s">
        <v>35</v>
      </c>
      <c r="S205" s="703" t="s">
        <v>2230</v>
      </c>
      <c r="T205" s="703" t="s">
        <v>8944</v>
      </c>
      <c r="U205" s="703"/>
      <c r="V205" s="892" t="s">
        <v>5601</v>
      </c>
      <c r="W205" s="703"/>
      <c r="X205" s="703" t="s">
        <v>4164</v>
      </c>
      <c r="Y205" s="703" t="s">
        <v>1528</v>
      </c>
      <c r="Z205" s="703" t="s">
        <v>1670</v>
      </c>
      <c r="AA205" s="704">
        <v>45362</v>
      </c>
      <c r="AB205" s="704">
        <v>47189</v>
      </c>
      <c r="AC205" s="703" t="s">
        <v>4158</v>
      </c>
      <c r="AD205" s="703"/>
      <c r="AE205" s="703" t="s">
        <v>4159</v>
      </c>
      <c r="AF205" s="703"/>
      <c r="AG205" s="703" t="s">
        <v>6193</v>
      </c>
      <c r="AH205" s="703" t="s">
        <v>9370</v>
      </c>
      <c r="AI205" s="737">
        <v>43596</v>
      </c>
      <c r="AJ205" s="703"/>
      <c r="AK205" s="703"/>
      <c r="AL205" s="703"/>
      <c r="AM205" s="703"/>
      <c r="AN205" s="703"/>
      <c r="AO205" s="703"/>
      <c r="AP205" s="703"/>
      <c r="AQ205" s="703"/>
      <c r="AR205" s="703"/>
      <c r="AS205" s="703"/>
      <c r="AT205" s="703"/>
      <c r="AU205" s="703"/>
      <c r="AV205" s="703"/>
      <c r="AW205" s="703"/>
      <c r="AX205" s="703"/>
      <c r="AY205" s="703"/>
      <c r="AZ205" s="703"/>
      <c r="BA205" s="703"/>
      <c r="BB205" s="703"/>
      <c r="BC205" s="703"/>
      <c r="BD205" s="703"/>
      <c r="BE205" s="703"/>
      <c r="BF205" s="703"/>
      <c r="BG205" s="703"/>
      <c r="BH205" s="703"/>
      <c r="BI205" s="703"/>
      <c r="BJ205" s="703"/>
      <c r="BK205" s="703"/>
      <c r="BL205" s="703"/>
      <c r="BM205" s="703"/>
      <c r="BN205" s="703"/>
      <c r="BO205" s="703"/>
      <c r="BP205" s="703"/>
      <c r="BQ205" s="703"/>
      <c r="BR205" s="703"/>
      <c r="BS205" s="894" t="b">
        <v>1</v>
      </c>
      <c r="BT205" s="703" t="s">
        <v>2315</v>
      </c>
      <c r="BU205" s="703">
        <v>2023</v>
      </c>
      <c r="BV205" s="706">
        <v>45029</v>
      </c>
      <c r="BW205" s="703" t="s">
        <v>2323</v>
      </c>
      <c r="BX205" s="707" t="s">
        <v>10236</v>
      </c>
      <c r="BY205" s="719"/>
      <c r="BZ205" s="720"/>
      <c r="CA205" s="714"/>
      <c r="CB205" s="733"/>
      <c r="CC205" s="733"/>
      <c r="CD205" s="714"/>
      <c r="CE205" s="733"/>
      <c r="CF205" s="719"/>
      <c r="CG205" s="720"/>
      <c r="CH205" s="704">
        <v>43224</v>
      </c>
      <c r="CI205" s="710">
        <f t="shared" si="0"/>
        <v>0</v>
      </c>
      <c r="CJ205" s="710">
        <f t="shared" si="1"/>
        <v>0</v>
      </c>
      <c r="CK205" s="710">
        <f t="shared" si="2"/>
        <v>0</v>
      </c>
      <c r="CL205" s="710">
        <f t="shared" si="3"/>
        <v>0</v>
      </c>
      <c r="CM205" s="709" t="b">
        <f t="shared" si="4"/>
        <v>0</v>
      </c>
    </row>
    <row r="206" spans="1:91" ht="15.75" customHeight="1">
      <c r="A206" s="703" t="s">
        <v>10</v>
      </c>
      <c r="B206" s="703" t="s">
        <v>11</v>
      </c>
      <c r="C206" s="703" t="s">
        <v>509</v>
      </c>
      <c r="D206" s="703" t="s">
        <v>551</v>
      </c>
      <c r="E206" s="703" t="s">
        <v>30</v>
      </c>
      <c r="F206" s="315" t="str">
        <f t="array" ref="F206">IFERROR(INDEX(UIID!$K$2:$K999, MATCH(CONCATENATE(B206,D206,G206,J206), UIID!$B$2:$B999&amp;UIID!$D$2:$D999&amp;UIID!$G$2:$G999&amp;UIID!$H$2:$H999, 0),), "Not Found")</f>
        <v>Not Found</v>
      </c>
      <c r="G206" s="703" t="s">
        <v>1662</v>
      </c>
      <c r="H206" s="703"/>
      <c r="I206" s="703"/>
      <c r="J206" s="703" t="s">
        <v>1663</v>
      </c>
      <c r="K206" s="703"/>
      <c r="L206" s="703"/>
      <c r="M206" s="703" t="s">
        <v>5607</v>
      </c>
      <c r="N206" s="703" t="s">
        <v>5600</v>
      </c>
      <c r="O206" s="703" t="s">
        <v>15</v>
      </c>
      <c r="P206" s="703" t="s">
        <v>16</v>
      </c>
      <c r="Q206" s="703"/>
      <c r="R206" s="703" t="s">
        <v>35</v>
      </c>
      <c r="S206" s="703" t="s">
        <v>2230</v>
      </c>
      <c r="T206" s="703" t="s">
        <v>9279</v>
      </c>
      <c r="U206" s="703"/>
      <c r="V206" s="703"/>
      <c r="W206" s="703"/>
      <c r="X206" s="703" t="s">
        <v>4164</v>
      </c>
      <c r="Y206" s="703" t="s">
        <v>1534</v>
      </c>
      <c r="Z206" s="703" t="s">
        <v>1671</v>
      </c>
      <c r="AA206" s="704">
        <v>43214</v>
      </c>
      <c r="AB206" s="429"/>
      <c r="AC206" s="703" t="s">
        <v>4158</v>
      </c>
      <c r="AD206" s="703"/>
      <c r="AE206" s="703" t="s">
        <v>4159</v>
      </c>
      <c r="AF206" s="703"/>
      <c r="AG206" s="703" t="s">
        <v>9372</v>
      </c>
      <c r="AH206" s="703" t="s">
        <v>9373</v>
      </c>
      <c r="AI206" s="737">
        <v>43599</v>
      </c>
      <c r="AJ206" s="703"/>
      <c r="AK206" s="703"/>
      <c r="AL206" s="705">
        <v>45356</v>
      </c>
      <c r="AM206" s="703" t="s">
        <v>8675</v>
      </c>
      <c r="AN206" s="703"/>
      <c r="AO206" s="703"/>
      <c r="AP206" s="703"/>
      <c r="AQ206" s="703"/>
      <c r="AR206" s="703"/>
      <c r="AS206" s="703"/>
      <c r="AT206" s="703"/>
      <c r="AU206" s="703"/>
      <c r="AV206" s="703"/>
      <c r="AW206" s="703"/>
      <c r="AX206" s="703"/>
      <c r="AY206" s="703"/>
      <c r="AZ206" s="703"/>
      <c r="BA206" s="703"/>
      <c r="BB206" s="703"/>
      <c r="BC206" s="703"/>
      <c r="BD206" s="703"/>
      <c r="BE206" s="703"/>
      <c r="BF206" s="703"/>
      <c r="BG206" s="703"/>
      <c r="BH206" s="703"/>
      <c r="BI206" s="703"/>
      <c r="BJ206" s="703"/>
      <c r="BK206" s="703"/>
      <c r="BL206" s="703"/>
      <c r="BM206" s="703"/>
      <c r="BN206" s="703"/>
      <c r="BO206" s="703"/>
      <c r="BP206" s="703"/>
      <c r="BQ206" s="703"/>
      <c r="BR206" s="703"/>
      <c r="BS206" s="416" t="b">
        <v>0</v>
      </c>
      <c r="BT206" s="703" t="s">
        <v>2312</v>
      </c>
      <c r="BU206" s="703">
        <v>2024</v>
      </c>
      <c r="BV206" s="706">
        <v>45356</v>
      </c>
      <c r="BW206" s="703" t="s">
        <v>1190</v>
      </c>
      <c r="BX206" s="707" t="s">
        <v>9374</v>
      </c>
      <c r="BY206" s="719"/>
      <c r="BZ206" s="720"/>
      <c r="CA206" s="714"/>
      <c r="CB206" s="733"/>
      <c r="CC206" s="733"/>
      <c r="CD206" s="714"/>
      <c r="CE206" s="733"/>
      <c r="CF206" s="719"/>
      <c r="CG206" s="720"/>
      <c r="CH206" s="890"/>
      <c r="CI206" s="710">
        <f t="shared" si="0"/>
        <v>0</v>
      </c>
      <c r="CJ206" s="710">
        <f t="shared" si="1"/>
        <v>0</v>
      </c>
      <c r="CK206" s="710">
        <f t="shared" si="2"/>
        <v>0</v>
      </c>
      <c r="CL206" s="710">
        <f t="shared" si="3"/>
        <v>0</v>
      </c>
      <c r="CM206" s="709" t="b">
        <f t="shared" si="4"/>
        <v>0</v>
      </c>
    </row>
    <row r="207" spans="1:91" ht="15.75" customHeight="1">
      <c r="A207" s="703" t="s">
        <v>10</v>
      </c>
      <c r="B207" s="703" t="s">
        <v>11</v>
      </c>
      <c r="C207" s="703" t="s">
        <v>12</v>
      </c>
      <c r="D207" s="703" t="s">
        <v>13</v>
      </c>
      <c r="E207" s="703" t="s">
        <v>28</v>
      </c>
      <c r="F207" s="315" t="str">
        <f t="array" ref="F207">IFERROR(INDEX(UIID!$K$2:$K999, MATCH(CONCATENATE(B207,D207,G207,J207), UIID!$B$2:$B999&amp;UIID!$D$2:$D999&amp;UIID!$G$2:$G999&amp;UIID!$H$2:$H999, 0),), "Not Found")</f>
        <v>Not Found</v>
      </c>
      <c r="G207" s="703" t="s">
        <v>1173</v>
      </c>
      <c r="H207" s="703"/>
      <c r="I207" s="703"/>
      <c r="J207" s="703" t="s">
        <v>1174</v>
      </c>
      <c r="K207" s="703"/>
      <c r="L207" s="703"/>
      <c r="M207" s="703" t="s">
        <v>1175</v>
      </c>
      <c r="N207" s="703"/>
      <c r="O207" s="703" t="s">
        <v>15</v>
      </c>
      <c r="P207" s="703" t="s">
        <v>16</v>
      </c>
      <c r="Q207" s="703"/>
      <c r="R207" s="703" t="s">
        <v>21</v>
      </c>
      <c r="S207" s="703" t="s">
        <v>3006</v>
      </c>
      <c r="T207" s="703"/>
      <c r="U207" s="703" t="s">
        <v>1176</v>
      </c>
      <c r="V207" s="703"/>
      <c r="W207" s="703"/>
      <c r="X207" s="703" t="s">
        <v>22</v>
      </c>
      <c r="Y207" s="703" t="s">
        <v>235</v>
      </c>
      <c r="Z207" s="703">
        <v>907020022</v>
      </c>
      <c r="AA207" s="704">
        <v>39923</v>
      </c>
      <c r="AB207" s="429"/>
      <c r="AC207" s="703" t="s">
        <v>4158</v>
      </c>
      <c r="AD207" s="703"/>
      <c r="AE207" s="703" t="s">
        <v>4159</v>
      </c>
      <c r="AF207" s="703"/>
      <c r="AG207" s="703" t="s">
        <v>4283</v>
      </c>
      <c r="AH207" s="703" t="s">
        <v>4283</v>
      </c>
      <c r="AI207" s="703" t="s">
        <v>4283</v>
      </c>
      <c r="AJ207" s="703"/>
      <c r="AK207" s="703"/>
      <c r="AL207" s="705">
        <v>44935</v>
      </c>
      <c r="AM207" s="703" t="s">
        <v>2297</v>
      </c>
      <c r="AN207" s="703"/>
      <c r="AO207" s="703"/>
      <c r="AP207" s="703"/>
      <c r="AQ207" s="703"/>
      <c r="AR207" s="703"/>
      <c r="AS207" s="703"/>
      <c r="AT207" s="703"/>
      <c r="AU207" s="703"/>
      <c r="AV207" s="703"/>
      <c r="AW207" s="703"/>
      <c r="AX207" s="703"/>
      <c r="AY207" s="703"/>
      <c r="AZ207" s="703"/>
      <c r="BA207" s="703"/>
      <c r="BB207" s="703"/>
      <c r="BC207" s="703"/>
      <c r="BD207" s="703"/>
      <c r="BE207" s="703"/>
      <c r="BF207" s="703"/>
      <c r="BG207" s="703"/>
      <c r="BH207" s="703"/>
      <c r="BI207" s="703"/>
      <c r="BJ207" s="703"/>
      <c r="BK207" s="703"/>
      <c r="BL207" s="703"/>
      <c r="BM207" s="703"/>
      <c r="BN207" s="703"/>
      <c r="BO207" s="703"/>
      <c r="BP207" s="703"/>
      <c r="BQ207" s="703"/>
      <c r="BR207" s="703"/>
      <c r="BS207" s="416" t="b">
        <v>0</v>
      </c>
      <c r="BT207" s="703" t="s">
        <v>2306</v>
      </c>
      <c r="BU207" s="703">
        <v>2023</v>
      </c>
      <c r="BV207" s="706">
        <v>44951</v>
      </c>
      <c r="BW207" s="703" t="s">
        <v>2323</v>
      </c>
      <c r="BX207" s="707" t="s">
        <v>8996</v>
      </c>
      <c r="BY207" s="708"/>
      <c r="BZ207" s="709"/>
      <c r="CA207" s="422"/>
      <c r="CB207" s="730"/>
      <c r="CC207" s="730"/>
      <c r="CD207" s="422"/>
      <c r="CE207" s="730"/>
      <c r="CF207" s="708"/>
      <c r="CG207" s="709"/>
      <c r="CH207" s="890"/>
      <c r="CI207" s="710">
        <f t="shared" si="0"/>
        <v>0</v>
      </c>
      <c r="CJ207" s="710">
        <f t="shared" si="1"/>
        <v>0</v>
      </c>
      <c r="CK207" s="710">
        <f t="shared" si="2"/>
        <v>0</v>
      </c>
      <c r="CL207" s="710">
        <f t="shared" si="3"/>
        <v>0</v>
      </c>
      <c r="CM207" s="709" t="b">
        <f t="shared" si="4"/>
        <v>0</v>
      </c>
    </row>
    <row r="208" spans="1:91" ht="15.75" customHeight="1">
      <c r="A208" s="541" t="s">
        <v>10</v>
      </c>
      <c r="B208" s="537" t="s">
        <v>11</v>
      </c>
      <c r="C208" s="63" t="s">
        <v>28</v>
      </c>
      <c r="D208" s="537" t="s">
        <v>13</v>
      </c>
      <c r="E208" s="537" t="s">
        <v>3756</v>
      </c>
      <c r="F208" s="538" t="str">
        <f t="array" ref="F208">IFERROR(INDEX(UIID!$K$2:$K999, MATCH(CONCATENATE(B208,D208,G208,J208), UIID!$B$2:$B999&amp;UIID!$D$2:$D999&amp;UIID!$G$2:$G999&amp;UIID!$H$2:$H999, 0),), "Not Found")</f>
        <v>0722-0032</v>
      </c>
      <c r="G208" s="537" t="s">
        <v>1186</v>
      </c>
      <c r="H208" s="537"/>
      <c r="I208" s="541" t="s">
        <v>5609</v>
      </c>
      <c r="J208" s="537" t="s">
        <v>1187</v>
      </c>
      <c r="K208" s="537">
        <v>10.326306333009599</v>
      </c>
      <c r="L208" s="537">
        <v>123.906346830495</v>
      </c>
      <c r="M208" s="537" t="s">
        <v>1188</v>
      </c>
      <c r="N208" s="537" t="s">
        <v>5610</v>
      </c>
      <c r="O208" s="537" t="s">
        <v>113</v>
      </c>
      <c r="P208" s="537" t="s">
        <v>226</v>
      </c>
      <c r="Q208" s="537" t="s">
        <v>5215</v>
      </c>
      <c r="R208" s="537" t="s">
        <v>21</v>
      </c>
      <c r="S208" s="537" t="s">
        <v>117</v>
      </c>
      <c r="T208" s="537"/>
      <c r="U208" s="537" t="s">
        <v>234</v>
      </c>
      <c r="V208" s="539" t="s">
        <v>5611</v>
      </c>
      <c r="W208" s="537"/>
      <c r="X208" s="537" t="s">
        <v>22</v>
      </c>
      <c r="Y208" s="537" t="s">
        <v>235</v>
      </c>
      <c r="Z208" s="537" t="s">
        <v>1191</v>
      </c>
      <c r="AA208" s="540">
        <v>44180</v>
      </c>
      <c r="AB208" s="540"/>
      <c r="AC208" s="537" t="s">
        <v>4158</v>
      </c>
      <c r="AD208" s="537"/>
      <c r="AE208" s="537" t="s">
        <v>4159</v>
      </c>
      <c r="AF208" s="537"/>
      <c r="AG208" s="537" t="s">
        <v>5653</v>
      </c>
      <c r="AH208" s="537" t="s">
        <v>5654</v>
      </c>
      <c r="AI208" s="902">
        <v>45715</v>
      </c>
      <c r="AJ208" s="541"/>
      <c r="AK208" s="541"/>
      <c r="AL208" s="541"/>
      <c r="AM208" s="541"/>
      <c r="AN208" s="541"/>
      <c r="AO208" s="541"/>
      <c r="AP208" s="541"/>
      <c r="AQ208" s="541"/>
      <c r="AR208" s="541"/>
      <c r="AS208" s="541"/>
      <c r="AT208" s="541"/>
      <c r="AU208" s="541"/>
      <c r="AV208" s="541"/>
      <c r="AW208" s="541"/>
      <c r="AX208" s="541"/>
      <c r="AY208" s="541"/>
      <c r="AZ208" s="541"/>
      <c r="BA208" s="541"/>
      <c r="BB208" s="541"/>
      <c r="BC208" s="541"/>
      <c r="BD208" s="541"/>
      <c r="BE208" s="541"/>
      <c r="BF208" s="541"/>
      <c r="BG208" s="541"/>
      <c r="BH208" s="541"/>
      <c r="BI208" s="541"/>
      <c r="BJ208" s="541"/>
      <c r="BK208" s="541"/>
      <c r="BL208" s="541"/>
      <c r="BM208" s="541"/>
      <c r="BN208" s="541"/>
      <c r="BO208" s="541"/>
      <c r="BP208" s="541"/>
      <c r="BQ208" s="541"/>
      <c r="BR208" s="541"/>
      <c r="BS208" s="416" t="b">
        <v>1</v>
      </c>
      <c r="BT208" s="541"/>
      <c r="BU208" s="541"/>
      <c r="BV208" s="542"/>
      <c r="BW208" s="541" t="s">
        <v>10217</v>
      </c>
      <c r="BX208" s="543" t="s">
        <v>10218</v>
      </c>
      <c r="BY208" s="544"/>
      <c r="BZ208" s="545"/>
      <c r="CA208" s="546"/>
      <c r="CB208" s="547"/>
      <c r="CC208" s="547"/>
      <c r="CD208" s="546"/>
      <c r="CE208" s="547"/>
      <c r="CF208" s="544"/>
      <c r="CG208" s="545"/>
      <c r="CH208" s="548"/>
      <c r="CI208" s="548">
        <f t="shared" si="0"/>
        <v>0</v>
      </c>
      <c r="CJ208" s="548">
        <f t="shared" si="1"/>
        <v>0</v>
      </c>
      <c r="CK208" s="548">
        <f t="shared" si="2"/>
        <v>0</v>
      </c>
      <c r="CL208" s="548">
        <f t="shared" si="3"/>
        <v>0</v>
      </c>
      <c r="CM208" s="545" t="b">
        <f t="shared" si="4"/>
        <v>0</v>
      </c>
    </row>
    <row r="209" spans="1:91" ht="15.75" customHeight="1">
      <c r="A209" s="703" t="s">
        <v>10</v>
      </c>
      <c r="B209" s="703" t="s">
        <v>11</v>
      </c>
      <c r="C209" s="63" t="s">
        <v>28</v>
      </c>
      <c r="D209" s="703" t="s">
        <v>13</v>
      </c>
      <c r="E209" s="703" t="s">
        <v>3756</v>
      </c>
      <c r="F209" s="891" t="str">
        <f t="array" ref="F209">IFERROR(INDEX(UIID!$K$2:$K999, MATCH(CONCATENATE(B209,D209,G209,J209), UIID!$B$2:$B999&amp;UIID!$D$2:$D999&amp;UIID!$G$2:$G999&amp;UIID!$H$2:$H999, 0),), "Not Found")</f>
        <v>0722-0032</v>
      </c>
      <c r="G209" s="703" t="s">
        <v>1186</v>
      </c>
      <c r="H209" s="703"/>
      <c r="I209" s="703" t="s">
        <v>5609</v>
      </c>
      <c r="J209" s="703" t="s">
        <v>1187</v>
      </c>
      <c r="K209" s="703">
        <v>10.326306333009599</v>
      </c>
      <c r="L209" s="703">
        <v>123.906346830495</v>
      </c>
      <c r="M209" s="703" t="s">
        <v>1188</v>
      </c>
      <c r="N209" s="703" t="s">
        <v>5610</v>
      </c>
      <c r="O209" s="703" t="s">
        <v>113</v>
      </c>
      <c r="P209" s="703" t="s">
        <v>226</v>
      </c>
      <c r="Q209" s="703" t="s">
        <v>5215</v>
      </c>
      <c r="R209" s="703" t="s">
        <v>5421</v>
      </c>
      <c r="S209" s="703" t="s">
        <v>125</v>
      </c>
      <c r="T209" s="703" t="s">
        <v>3404</v>
      </c>
      <c r="U209" s="703"/>
      <c r="V209" s="892" t="s">
        <v>5611</v>
      </c>
      <c r="W209" s="703"/>
      <c r="X209" s="703" t="s">
        <v>4164</v>
      </c>
      <c r="Y209" s="703" t="s">
        <v>237</v>
      </c>
      <c r="Z209" s="703" t="s">
        <v>1192</v>
      </c>
      <c r="AA209" s="704">
        <v>45274</v>
      </c>
      <c r="AB209" s="429">
        <v>47102</v>
      </c>
      <c r="AC209" s="703" t="s">
        <v>4158</v>
      </c>
      <c r="AD209" s="703"/>
      <c r="AE209" s="703" t="s">
        <v>4159</v>
      </c>
      <c r="AF209" s="703"/>
      <c r="AG209" s="703" t="s">
        <v>5419</v>
      </c>
      <c r="AH209" s="703" t="s">
        <v>9267</v>
      </c>
      <c r="AI209" s="703" t="s">
        <v>4283</v>
      </c>
      <c r="AJ209" s="703"/>
      <c r="AK209" s="703"/>
      <c r="AL209" s="705">
        <v>45484</v>
      </c>
      <c r="AM209" s="703" t="s">
        <v>8685</v>
      </c>
      <c r="AN209" s="703"/>
      <c r="AO209" s="703"/>
      <c r="AP209" s="703"/>
      <c r="AQ209" s="703"/>
      <c r="AR209" s="703"/>
      <c r="AS209" s="703"/>
      <c r="AT209" s="703"/>
      <c r="AU209" s="703"/>
      <c r="AV209" s="703"/>
      <c r="AW209" s="703"/>
      <c r="AX209" s="703"/>
      <c r="AY209" s="703"/>
      <c r="AZ209" s="703"/>
      <c r="BA209" s="703"/>
      <c r="BB209" s="703"/>
      <c r="BC209" s="703"/>
      <c r="BD209" s="703"/>
      <c r="BE209" s="703"/>
      <c r="BF209" s="703"/>
      <c r="BG209" s="703"/>
      <c r="BH209" s="703"/>
      <c r="BI209" s="703"/>
      <c r="BJ209" s="703"/>
      <c r="BK209" s="703"/>
      <c r="BL209" s="703"/>
      <c r="BM209" s="703"/>
      <c r="BN209" s="703"/>
      <c r="BO209" s="703"/>
      <c r="BP209" s="703"/>
      <c r="BQ209" s="703"/>
      <c r="BR209" s="703"/>
      <c r="BS209" s="416" t="b">
        <v>0</v>
      </c>
      <c r="BT209" s="703" t="s">
        <v>2322</v>
      </c>
      <c r="BU209" s="703">
        <v>2024</v>
      </c>
      <c r="BV209" s="706">
        <v>45484</v>
      </c>
      <c r="BW209" s="703" t="s">
        <v>2323</v>
      </c>
      <c r="BX209" s="707"/>
      <c r="BY209" s="713"/>
      <c r="BZ209" s="709"/>
      <c r="CA209" s="714"/>
      <c r="CB209" s="730"/>
      <c r="CC209" s="730"/>
      <c r="CD209" s="714"/>
      <c r="CE209" s="730"/>
      <c r="CF209" s="713"/>
      <c r="CG209" s="709"/>
      <c r="CH209" s="710"/>
      <c r="CI209" s="710">
        <f t="shared" si="0"/>
        <v>0</v>
      </c>
      <c r="CJ209" s="710">
        <f t="shared" si="1"/>
        <v>0</v>
      </c>
      <c r="CK209" s="710">
        <f t="shared" si="2"/>
        <v>0</v>
      </c>
      <c r="CL209" s="710">
        <f t="shared" si="3"/>
        <v>0</v>
      </c>
      <c r="CM209" s="709" t="b">
        <f t="shared" si="4"/>
        <v>0</v>
      </c>
    </row>
    <row r="210" spans="1:91" ht="15.75" customHeight="1">
      <c r="A210" s="703" t="s">
        <v>10</v>
      </c>
      <c r="B210" s="703" t="s">
        <v>11</v>
      </c>
      <c r="C210" s="63" t="s">
        <v>28</v>
      </c>
      <c r="D210" s="703" t="s">
        <v>13</v>
      </c>
      <c r="E210" s="703" t="s">
        <v>3756</v>
      </c>
      <c r="F210" s="891" t="str">
        <f t="array" ref="F210">IFERROR(INDEX(UIID!$K$2:$K999, MATCH(CONCATENATE(B210,D210,G210,J210), UIID!$B$2:$B999&amp;UIID!$D$2:$D999&amp;UIID!$G$2:$G999&amp;UIID!$H$2:$H999, 0),), "Not Found")</f>
        <v>0722-0032</v>
      </c>
      <c r="G210" s="703" t="s">
        <v>1186</v>
      </c>
      <c r="H210" s="703"/>
      <c r="I210" s="703" t="s">
        <v>5609</v>
      </c>
      <c r="J210" s="703" t="s">
        <v>1187</v>
      </c>
      <c r="K210" s="703">
        <v>10.326306333009599</v>
      </c>
      <c r="L210" s="703">
        <v>123.906346830495</v>
      </c>
      <c r="M210" s="703" t="s">
        <v>1188</v>
      </c>
      <c r="N210" s="703" t="s">
        <v>5610</v>
      </c>
      <c r="O210" s="703" t="s">
        <v>113</v>
      </c>
      <c r="P210" s="703" t="s">
        <v>226</v>
      </c>
      <c r="Q210" s="703" t="s">
        <v>5215</v>
      </c>
      <c r="R210" s="703" t="s">
        <v>35</v>
      </c>
      <c r="S210" s="703" t="s">
        <v>125</v>
      </c>
      <c r="T210" s="703" t="s">
        <v>1194</v>
      </c>
      <c r="U210" s="703"/>
      <c r="V210" s="892" t="s">
        <v>5611</v>
      </c>
      <c r="W210" s="703"/>
      <c r="X210" s="703" t="s">
        <v>4157</v>
      </c>
      <c r="Y210" s="703" t="s">
        <v>1195</v>
      </c>
      <c r="Z210" s="703" t="s">
        <v>1196</v>
      </c>
      <c r="AA210" s="704">
        <v>45274</v>
      </c>
      <c r="AB210" s="429">
        <v>47102</v>
      </c>
      <c r="AC210" s="703" t="s">
        <v>4158</v>
      </c>
      <c r="AD210" s="703"/>
      <c r="AE210" s="703" t="s">
        <v>4159</v>
      </c>
      <c r="AF210" s="703"/>
      <c r="AG210" s="703" t="s">
        <v>5345</v>
      </c>
      <c r="AH210" s="703" t="s">
        <v>5794</v>
      </c>
      <c r="AI210" s="723">
        <v>44781</v>
      </c>
      <c r="AJ210" s="703"/>
      <c r="AK210" s="703"/>
      <c r="AL210" s="705">
        <v>45484</v>
      </c>
      <c r="AM210" s="703" t="s">
        <v>8685</v>
      </c>
      <c r="AN210" s="703"/>
      <c r="AO210" s="703"/>
      <c r="AP210" s="703"/>
      <c r="AQ210" s="703"/>
      <c r="AR210" s="703"/>
      <c r="AS210" s="703"/>
      <c r="AT210" s="703"/>
      <c r="AU210" s="703"/>
      <c r="AV210" s="703"/>
      <c r="AW210" s="703"/>
      <c r="AX210" s="703"/>
      <c r="AY210" s="703"/>
      <c r="AZ210" s="703"/>
      <c r="BA210" s="703"/>
      <c r="BB210" s="703"/>
      <c r="BC210" s="703"/>
      <c r="BD210" s="703"/>
      <c r="BE210" s="703"/>
      <c r="BF210" s="703"/>
      <c r="BG210" s="703"/>
      <c r="BH210" s="703"/>
      <c r="BI210" s="703"/>
      <c r="BJ210" s="703"/>
      <c r="BK210" s="703"/>
      <c r="BL210" s="703"/>
      <c r="BM210" s="703"/>
      <c r="BN210" s="703"/>
      <c r="BO210" s="703"/>
      <c r="BP210" s="703"/>
      <c r="BQ210" s="703"/>
      <c r="BR210" s="703"/>
      <c r="BS210" s="416" t="b">
        <v>0</v>
      </c>
      <c r="BT210" s="703" t="s">
        <v>2322</v>
      </c>
      <c r="BU210" s="703">
        <v>2024</v>
      </c>
      <c r="BV210" s="706">
        <v>45484</v>
      </c>
      <c r="BW210" s="703" t="s">
        <v>2323</v>
      </c>
      <c r="BX210" s="707"/>
      <c r="BY210" s="713"/>
      <c r="BZ210" s="709"/>
      <c r="CA210" s="714"/>
      <c r="CB210" s="730"/>
      <c r="CC210" s="730"/>
      <c r="CD210" s="714"/>
      <c r="CE210" s="730"/>
      <c r="CF210" s="713"/>
      <c r="CG210" s="709"/>
      <c r="CH210" s="710"/>
      <c r="CI210" s="710">
        <f t="shared" si="0"/>
        <v>0</v>
      </c>
      <c r="CJ210" s="710">
        <f t="shared" si="1"/>
        <v>0</v>
      </c>
      <c r="CK210" s="710">
        <f t="shared" si="2"/>
        <v>0</v>
      </c>
      <c r="CL210" s="710">
        <f t="shared" si="3"/>
        <v>0</v>
      </c>
      <c r="CM210" s="709" t="b">
        <f t="shared" si="4"/>
        <v>0</v>
      </c>
    </row>
    <row r="211" spans="1:91" ht="15.75" customHeight="1">
      <c r="A211" s="703" t="s">
        <v>10</v>
      </c>
      <c r="B211" s="703" t="s">
        <v>11</v>
      </c>
      <c r="C211" s="703" t="s">
        <v>12</v>
      </c>
      <c r="D211" s="703" t="s">
        <v>13</v>
      </c>
      <c r="E211" s="703" t="s">
        <v>28</v>
      </c>
      <c r="F211" s="315" t="str">
        <f t="array" ref="F211">IFERROR(INDEX(UIID!$K$2:$K999, MATCH(CONCATENATE(B211,D211,G211,J211), UIID!$B$2:$B999&amp;UIID!$D$2:$D999&amp;UIID!$G$2:$G999&amp;UIID!$H$2:$H999, 0),), "Not Found")</f>
        <v>Not Found</v>
      </c>
      <c r="G211" s="703" t="s">
        <v>209</v>
      </c>
      <c r="H211" s="703"/>
      <c r="I211" s="703"/>
      <c r="J211" s="703" t="s">
        <v>210</v>
      </c>
      <c r="K211" s="703"/>
      <c r="L211" s="703"/>
      <c r="M211" s="703">
        <v>9430511962</v>
      </c>
      <c r="N211" s="703"/>
      <c r="O211" s="703" t="s">
        <v>15</v>
      </c>
      <c r="P211" s="703" t="s">
        <v>16</v>
      </c>
      <c r="Q211" s="703"/>
      <c r="R211" s="703" t="s">
        <v>21</v>
      </c>
      <c r="S211" s="703" t="s">
        <v>3006</v>
      </c>
      <c r="T211" s="703"/>
      <c r="U211" s="703" t="s">
        <v>211</v>
      </c>
      <c r="V211" s="703"/>
      <c r="W211" s="703"/>
      <c r="X211" s="703" t="s">
        <v>22</v>
      </c>
      <c r="Y211" s="703" t="s">
        <v>181</v>
      </c>
      <c r="Z211" s="703" t="s">
        <v>212</v>
      </c>
      <c r="AA211" s="704">
        <v>42719</v>
      </c>
      <c r="AB211" s="429"/>
      <c r="AC211" s="703" t="s">
        <v>4158</v>
      </c>
      <c r="AD211" s="703"/>
      <c r="AE211" s="703" t="s">
        <v>4159</v>
      </c>
      <c r="AF211" s="703"/>
      <c r="AG211" s="703" t="s">
        <v>4283</v>
      </c>
      <c r="AH211" s="703" t="s">
        <v>4283</v>
      </c>
      <c r="AI211" s="703" t="s">
        <v>4283</v>
      </c>
      <c r="AJ211" s="703"/>
      <c r="AK211" s="703"/>
      <c r="AL211" s="705">
        <v>45043</v>
      </c>
      <c r="AM211" s="703" t="s">
        <v>8929</v>
      </c>
      <c r="AN211" s="703"/>
      <c r="AO211" s="703"/>
      <c r="AP211" s="703"/>
      <c r="AQ211" s="703"/>
      <c r="AR211" s="703"/>
      <c r="AS211" s="703"/>
      <c r="AT211" s="703"/>
      <c r="AU211" s="703"/>
      <c r="AV211" s="703"/>
      <c r="AW211" s="703"/>
      <c r="AX211" s="703"/>
      <c r="AY211" s="703"/>
      <c r="AZ211" s="703"/>
      <c r="BA211" s="703"/>
      <c r="BB211" s="703"/>
      <c r="BC211" s="703"/>
      <c r="BD211" s="703"/>
      <c r="BE211" s="703"/>
      <c r="BF211" s="703"/>
      <c r="BG211" s="703"/>
      <c r="BH211" s="703"/>
      <c r="BI211" s="703"/>
      <c r="BJ211" s="703"/>
      <c r="BK211" s="703"/>
      <c r="BL211" s="703"/>
      <c r="BM211" s="703"/>
      <c r="BN211" s="703"/>
      <c r="BO211" s="703"/>
      <c r="BP211" s="703"/>
      <c r="BQ211" s="703"/>
      <c r="BR211" s="703"/>
      <c r="BS211" s="416" t="b">
        <v>0</v>
      </c>
      <c r="BT211" s="703" t="s">
        <v>2319</v>
      </c>
      <c r="BU211" s="703">
        <v>2023</v>
      </c>
      <c r="BV211" s="706">
        <v>45107</v>
      </c>
      <c r="BW211" s="703" t="s">
        <v>2323</v>
      </c>
      <c r="BX211" s="707"/>
      <c r="BY211" s="708"/>
      <c r="BZ211" s="709"/>
      <c r="CA211" s="422"/>
      <c r="CB211" s="730"/>
      <c r="CC211" s="730"/>
      <c r="CD211" s="422"/>
      <c r="CE211" s="730"/>
      <c r="CF211" s="708"/>
      <c r="CG211" s="709"/>
      <c r="CH211" s="890"/>
      <c r="CI211" s="710">
        <f t="shared" si="0"/>
        <v>0</v>
      </c>
      <c r="CJ211" s="710">
        <f t="shared" si="1"/>
        <v>0</v>
      </c>
      <c r="CK211" s="710">
        <f t="shared" si="2"/>
        <v>0</v>
      </c>
      <c r="CL211" s="710">
        <f t="shared" si="3"/>
        <v>0</v>
      </c>
      <c r="CM211" s="709" t="b">
        <f t="shared" si="4"/>
        <v>0</v>
      </c>
    </row>
    <row r="212" spans="1:91" ht="15.75" customHeight="1">
      <c r="A212" s="703" t="s">
        <v>10</v>
      </c>
      <c r="B212" s="703" t="s">
        <v>11</v>
      </c>
      <c r="C212" s="703" t="s">
        <v>28</v>
      </c>
      <c r="D212" s="703" t="s">
        <v>8987</v>
      </c>
      <c r="E212" s="703" t="s">
        <v>30</v>
      </c>
      <c r="F212" s="315" t="str">
        <f t="array" ref="F212">IFERROR(INDEX(UIID!$K$2:$K999, MATCH(CONCATENATE(B212,D212,G212,J212), UIID!$B$2:$B999&amp;UIID!$D$2:$D999&amp;UIID!$G$2:$G999&amp;UIID!$H$2:$H999, 0),), "Not Found")</f>
        <v>Not Found</v>
      </c>
      <c r="G212" s="703" t="s">
        <v>1181</v>
      </c>
      <c r="H212" s="703"/>
      <c r="I212" s="703"/>
      <c r="J212" s="703" t="s">
        <v>1182</v>
      </c>
      <c r="K212" s="703"/>
      <c r="L212" s="703"/>
      <c r="M212" s="703" t="s">
        <v>1183</v>
      </c>
      <c r="N212" s="703"/>
      <c r="O212" s="703" t="s">
        <v>113</v>
      </c>
      <c r="P212" s="703" t="s">
        <v>132</v>
      </c>
      <c r="Q212" s="703"/>
      <c r="R212" s="703" t="s">
        <v>35</v>
      </c>
      <c r="S212" s="703" t="s">
        <v>8666</v>
      </c>
      <c r="T212" s="703" t="s">
        <v>36</v>
      </c>
      <c r="U212" s="703"/>
      <c r="V212" s="703"/>
      <c r="W212" s="703"/>
      <c r="X212" s="703" t="s">
        <v>4164</v>
      </c>
      <c r="Y212" s="703" t="s">
        <v>37</v>
      </c>
      <c r="Z212" s="703" t="s">
        <v>1185</v>
      </c>
      <c r="AA212" s="704">
        <v>43087</v>
      </c>
      <c r="AB212" s="429"/>
      <c r="AC212" s="703" t="s">
        <v>4158</v>
      </c>
      <c r="AD212" s="703"/>
      <c r="AE212" s="703" t="s">
        <v>4159</v>
      </c>
      <c r="AF212" s="703"/>
      <c r="AG212" s="703" t="s">
        <v>9380</v>
      </c>
      <c r="AH212" s="703" t="s">
        <v>9381</v>
      </c>
      <c r="AI212" s="704">
        <v>43455</v>
      </c>
      <c r="AJ212" s="703"/>
      <c r="AK212" s="703"/>
      <c r="AL212" s="705">
        <v>45119</v>
      </c>
      <c r="AM212" s="703" t="s">
        <v>8675</v>
      </c>
      <c r="AN212" s="703"/>
      <c r="AO212" s="703"/>
      <c r="AP212" s="703"/>
      <c r="AQ212" s="703"/>
      <c r="AR212" s="703"/>
      <c r="AS212" s="703"/>
      <c r="AT212" s="703"/>
      <c r="AU212" s="703"/>
      <c r="AV212" s="703"/>
      <c r="AW212" s="703"/>
      <c r="AX212" s="703"/>
      <c r="AY212" s="703"/>
      <c r="AZ212" s="703"/>
      <c r="BA212" s="703"/>
      <c r="BB212" s="703"/>
      <c r="BC212" s="703"/>
      <c r="BD212" s="703"/>
      <c r="BE212" s="703"/>
      <c r="BF212" s="703"/>
      <c r="BG212" s="703"/>
      <c r="BH212" s="703"/>
      <c r="BI212" s="703"/>
      <c r="BJ212" s="703"/>
      <c r="BK212" s="703"/>
      <c r="BL212" s="703"/>
      <c r="BM212" s="703"/>
      <c r="BN212" s="703"/>
      <c r="BO212" s="703"/>
      <c r="BP212" s="703"/>
      <c r="BQ212" s="703"/>
      <c r="BR212" s="703"/>
      <c r="BS212" s="416" t="b">
        <v>0</v>
      </c>
      <c r="BT212" s="703" t="s">
        <v>2322</v>
      </c>
      <c r="BU212" s="703">
        <v>2023</v>
      </c>
      <c r="BV212" s="706">
        <v>45124</v>
      </c>
      <c r="BW212" s="703" t="s">
        <v>2323</v>
      </c>
      <c r="BX212" s="707" t="s">
        <v>9382</v>
      </c>
      <c r="BY212" s="708"/>
      <c r="BZ212" s="709"/>
      <c r="CA212" s="422"/>
      <c r="CB212" s="730"/>
      <c r="CC212" s="730"/>
      <c r="CD212" s="422"/>
      <c r="CE212" s="730"/>
      <c r="CF212" s="708"/>
      <c r="CG212" s="709"/>
      <c r="CH212" s="890"/>
      <c r="CI212" s="710">
        <f t="shared" si="0"/>
        <v>0</v>
      </c>
      <c r="CJ212" s="710">
        <f t="shared" si="1"/>
        <v>0</v>
      </c>
      <c r="CK212" s="710">
        <f t="shared" si="2"/>
        <v>0</v>
      </c>
      <c r="CL212" s="710">
        <f t="shared" si="3"/>
        <v>0</v>
      </c>
      <c r="CM212" s="709" t="b">
        <f t="shared" si="4"/>
        <v>0</v>
      </c>
    </row>
    <row r="213" spans="1:91" ht="15.75" customHeight="1">
      <c r="A213" s="541" t="s">
        <v>10</v>
      </c>
      <c r="B213" s="537" t="s">
        <v>11</v>
      </c>
      <c r="C213" s="63" t="s">
        <v>28</v>
      </c>
      <c r="D213" s="537" t="s">
        <v>13</v>
      </c>
      <c r="E213" s="537" t="s">
        <v>3756</v>
      </c>
      <c r="F213" s="538" t="str">
        <f t="array" ref="F213">IFERROR(INDEX(UIID!$K$2:$K999, MATCH(CONCATENATE(B213,D213,G213,J213), UIID!$B$2:$B999&amp;UIID!$D$2:$D999&amp;UIID!$G$2:$G999&amp;UIID!$H$2:$H999, 0),), "Not Found")</f>
        <v>0722-0125</v>
      </c>
      <c r="G213" s="537" t="s">
        <v>1632</v>
      </c>
      <c r="H213" s="537"/>
      <c r="I213" s="537" t="s">
        <v>10237</v>
      </c>
      <c r="J213" s="537" t="s">
        <v>1633</v>
      </c>
      <c r="K213" s="537">
        <v>10.320151239926499</v>
      </c>
      <c r="L213" s="537">
        <v>123.90571606549</v>
      </c>
      <c r="M213" s="537" t="s">
        <v>1634</v>
      </c>
      <c r="N213" s="537"/>
      <c r="O213" s="537" t="s">
        <v>15</v>
      </c>
      <c r="P213" s="537" t="s">
        <v>16</v>
      </c>
      <c r="Q213" s="537" t="s">
        <v>4163</v>
      </c>
      <c r="R213" s="537" t="s">
        <v>21</v>
      </c>
      <c r="S213" s="537" t="s">
        <v>3006</v>
      </c>
      <c r="T213" s="537"/>
      <c r="U213" s="537" t="s">
        <v>1635</v>
      </c>
      <c r="V213" s="539" t="s">
        <v>10238</v>
      </c>
      <c r="W213" s="537"/>
      <c r="X213" s="537" t="s">
        <v>22</v>
      </c>
      <c r="Y213" s="537" t="s">
        <v>693</v>
      </c>
      <c r="Z213" s="537" t="s">
        <v>1636</v>
      </c>
      <c r="AA213" s="540">
        <v>43123</v>
      </c>
      <c r="AB213" s="540"/>
      <c r="AC213" s="537" t="s">
        <v>4158</v>
      </c>
      <c r="AD213" s="537"/>
      <c r="AE213" s="537" t="s">
        <v>4159</v>
      </c>
      <c r="AF213" s="537"/>
      <c r="AG213" s="537" t="s">
        <v>9383</v>
      </c>
      <c r="AH213" s="537" t="s">
        <v>9384</v>
      </c>
      <c r="AI213" s="540">
        <v>43726</v>
      </c>
      <c r="AJ213" s="541"/>
      <c r="AK213" s="541"/>
      <c r="AL213" s="903">
        <v>45548</v>
      </c>
      <c r="AM213" s="541" t="s">
        <v>8675</v>
      </c>
      <c r="AN213" s="541"/>
      <c r="AO213" s="541"/>
      <c r="AP213" s="541"/>
      <c r="AQ213" s="541"/>
      <c r="AR213" s="541"/>
      <c r="AS213" s="541"/>
      <c r="AT213" s="541"/>
      <c r="AU213" s="541"/>
      <c r="AV213" s="541"/>
      <c r="AW213" s="541"/>
      <c r="AX213" s="541"/>
      <c r="AY213" s="541"/>
      <c r="AZ213" s="541"/>
      <c r="BA213" s="541"/>
      <c r="BB213" s="541"/>
      <c r="BC213" s="541"/>
      <c r="BD213" s="541"/>
      <c r="BE213" s="541"/>
      <c r="BF213" s="541"/>
      <c r="BG213" s="541"/>
      <c r="BH213" s="541"/>
      <c r="BI213" s="541"/>
      <c r="BJ213" s="541"/>
      <c r="BK213" s="541"/>
      <c r="BL213" s="541"/>
      <c r="BM213" s="541"/>
      <c r="BN213" s="541"/>
      <c r="BO213" s="541"/>
      <c r="BP213" s="541"/>
      <c r="BQ213" s="541"/>
      <c r="BR213" s="541"/>
      <c r="BS213" s="416" t="b">
        <v>1</v>
      </c>
      <c r="BT213" s="541"/>
      <c r="BU213" s="541"/>
      <c r="BV213" s="542"/>
      <c r="BW213" s="541" t="s">
        <v>10217</v>
      </c>
      <c r="BX213" s="543" t="s">
        <v>10218</v>
      </c>
      <c r="BY213" s="544"/>
      <c r="BZ213" s="545"/>
      <c r="CA213" s="546"/>
      <c r="CB213" s="547"/>
      <c r="CC213" s="547"/>
      <c r="CD213" s="546"/>
      <c r="CE213" s="547"/>
      <c r="CF213" s="544"/>
      <c r="CG213" s="545"/>
      <c r="CH213" s="548"/>
      <c r="CI213" s="548">
        <f t="shared" si="0"/>
        <v>0</v>
      </c>
      <c r="CJ213" s="548">
        <f t="shared" si="1"/>
        <v>0</v>
      </c>
      <c r="CK213" s="548">
        <f t="shared" si="2"/>
        <v>0</v>
      </c>
      <c r="CL213" s="548">
        <f t="shared" si="3"/>
        <v>0</v>
      </c>
      <c r="CM213" s="545" t="b">
        <f t="shared" si="4"/>
        <v>0</v>
      </c>
    </row>
    <row r="214" spans="1:91" ht="15.75" customHeight="1">
      <c r="A214" s="541" t="s">
        <v>10</v>
      </c>
      <c r="B214" s="537" t="s">
        <v>11</v>
      </c>
      <c r="C214" s="63" t="s">
        <v>28</v>
      </c>
      <c r="D214" s="537" t="s">
        <v>13</v>
      </c>
      <c r="E214" s="537" t="s">
        <v>3756</v>
      </c>
      <c r="F214" s="538" t="str">
        <f t="array" ref="F214">IFERROR(INDEX(UIID!$K$2:$K999, MATCH(CONCATENATE(B214,D214,G214,J214), UIID!$B$2:$B999&amp;UIID!$D$2:$D999&amp;UIID!$G$2:$G999&amp;UIID!$H$2:$H999, 0),), "Not Found")</f>
        <v>0722-0125</v>
      </c>
      <c r="G214" s="537" t="s">
        <v>1632</v>
      </c>
      <c r="H214" s="537"/>
      <c r="I214" s="537" t="s">
        <v>10237</v>
      </c>
      <c r="J214" s="537" t="s">
        <v>1633</v>
      </c>
      <c r="K214" s="537">
        <v>10.320151239926499</v>
      </c>
      <c r="L214" s="537">
        <v>123.90571606549</v>
      </c>
      <c r="M214" s="537" t="s">
        <v>1634</v>
      </c>
      <c r="N214" s="537"/>
      <c r="O214" s="537" t="s">
        <v>15</v>
      </c>
      <c r="P214" s="537" t="s">
        <v>16</v>
      </c>
      <c r="Q214" s="537" t="s">
        <v>4163</v>
      </c>
      <c r="R214" s="537" t="s">
        <v>21</v>
      </c>
      <c r="S214" s="537" t="s">
        <v>3006</v>
      </c>
      <c r="T214" s="537"/>
      <c r="U214" s="537" t="s">
        <v>1637</v>
      </c>
      <c r="V214" s="539" t="s">
        <v>10238</v>
      </c>
      <c r="W214" s="537"/>
      <c r="X214" s="537" t="s">
        <v>22</v>
      </c>
      <c r="Y214" s="537" t="s">
        <v>693</v>
      </c>
      <c r="Z214" s="537" t="s">
        <v>1638</v>
      </c>
      <c r="AA214" s="540">
        <v>43123</v>
      </c>
      <c r="AB214" s="540"/>
      <c r="AC214" s="537" t="s">
        <v>4158</v>
      </c>
      <c r="AD214" s="537"/>
      <c r="AE214" s="537" t="s">
        <v>4159</v>
      </c>
      <c r="AF214" s="537"/>
      <c r="AG214" s="537" t="s">
        <v>9383</v>
      </c>
      <c r="AH214" s="537" t="s">
        <v>9384</v>
      </c>
      <c r="AI214" s="540">
        <v>43726</v>
      </c>
      <c r="AJ214" s="541"/>
      <c r="AK214" s="541"/>
      <c r="AL214" s="903">
        <v>45548</v>
      </c>
      <c r="AM214" s="541" t="s">
        <v>8675</v>
      </c>
      <c r="AN214" s="541"/>
      <c r="AO214" s="541"/>
      <c r="AP214" s="541"/>
      <c r="AQ214" s="541"/>
      <c r="AR214" s="541"/>
      <c r="AS214" s="541"/>
      <c r="AT214" s="541"/>
      <c r="AU214" s="541"/>
      <c r="AV214" s="541"/>
      <c r="AW214" s="541"/>
      <c r="AX214" s="541"/>
      <c r="AY214" s="541"/>
      <c r="AZ214" s="541"/>
      <c r="BA214" s="541"/>
      <c r="BB214" s="541"/>
      <c r="BC214" s="541"/>
      <c r="BD214" s="541"/>
      <c r="BE214" s="541"/>
      <c r="BF214" s="541"/>
      <c r="BG214" s="541"/>
      <c r="BH214" s="541"/>
      <c r="BI214" s="541"/>
      <c r="BJ214" s="541"/>
      <c r="BK214" s="541"/>
      <c r="BL214" s="541"/>
      <c r="BM214" s="541"/>
      <c r="BN214" s="541"/>
      <c r="BO214" s="541"/>
      <c r="BP214" s="541"/>
      <c r="BQ214" s="541"/>
      <c r="BR214" s="541"/>
      <c r="BS214" s="416" t="b">
        <v>1</v>
      </c>
      <c r="BT214" s="541"/>
      <c r="BU214" s="541"/>
      <c r="BV214" s="542"/>
      <c r="BW214" s="541" t="s">
        <v>10217</v>
      </c>
      <c r="BX214" s="543" t="s">
        <v>10218</v>
      </c>
      <c r="BY214" s="544"/>
      <c r="BZ214" s="545"/>
      <c r="CA214" s="546"/>
      <c r="CB214" s="547"/>
      <c r="CC214" s="547"/>
      <c r="CD214" s="546"/>
      <c r="CE214" s="547"/>
      <c r="CF214" s="544"/>
      <c r="CG214" s="545"/>
      <c r="CH214" s="548"/>
      <c r="CI214" s="548">
        <f t="shared" si="0"/>
        <v>0</v>
      </c>
      <c r="CJ214" s="548">
        <f t="shared" si="1"/>
        <v>0</v>
      </c>
      <c r="CK214" s="548">
        <f t="shared" si="2"/>
        <v>0</v>
      </c>
      <c r="CL214" s="548">
        <f t="shared" si="3"/>
        <v>0</v>
      </c>
      <c r="CM214" s="545" t="b">
        <f t="shared" si="4"/>
        <v>0</v>
      </c>
    </row>
    <row r="215" spans="1:91" ht="15.75" customHeight="1">
      <c r="A215" s="703" t="s">
        <v>10</v>
      </c>
      <c r="B215" s="703" t="s">
        <v>11</v>
      </c>
      <c r="C215" s="703" t="s">
        <v>12</v>
      </c>
      <c r="D215" s="703" t="s">
        <v>13</v>
      </c>
      <c r="E215" s="703" t="s">
        <v>28</v>
      </c>
      <c r="F215" s="315" t="str">
        <f t="array" ref="F215">IFERROR(INDEX(UIID!$K$2:$K999, MATCH(CONCATENATE(B215,D215,G215,J215), UIID!$B$2:$B999&amp;UIID!$D$2:$D999&amp;UIID!$G$2:$G999&amp;UIID!$H$2:$H999, 0),), "Not Found")</f>
        <v>Not Found</v>
      </c>
      <c r="G215" s="703" t="s">
        <v>1212</v>
      </c>
      <c r="H215" s="703"/>
      <c r="I215" s="703"/>
      <c r="J215" s="703" t="s">
        <v>1213</v>
      </c>
      <c r="K215" s="703"/>
      <c r="L215" s="703"/>
      <c r="M215" s="703" t="s">
        <v>1214</v>
      </c>
      <c r="N215" s="703"/>
      <c r="O215" s="703" t="s">
        <v>113</v>
      </c>
      <c r="P215" s="703" t="s">
        <v>226</v>
      </c>
      <c r="Q215" s="703"/>
      <c r="R215" s="703" t="s">
        <v>21</v>
      </c>
      <c r="S215" s="703" t="s">
        <v>3006</v>
      </c>
      <c r="T215" s="703"/>
      <c r="U215" s="703" t="s">
        <v>1217</v>
      </c>
      <c r="V215" s="703"/>
      <c r="W215" s="703"/>
      <c r="X215" s="703" t="s">
        <v>22</v>
      </c>
      <c r="Y215" s="703" t="s">
        <v>1048</v>
      </c>
      <c r="Z215" s="703">
        <v>807020064</v>
      </c>
      <c r="AA215" s="704">
        <v>39646</v>
      </c>
      <c r="AB215" s="429"/>
      <c r="AC215" s="703" t="s">
        <v>4158</v>
      </c>
      <c r="AD215" s="703"/>
      <c r="AE215" s="703" t="s">
        <v>4159</v>
      </c>
      <c r="AF215" s="703"/>
      <c r="AG215" s="703" t="s">
        <v>5656</v>
      </c>
      <c r="AH215" s="703" t="s">
        <v>5657</v>
      </c>
      <c r="AI215" s="703" t="s">
        <v>4283</v>
      </c>
      <c r="AJ215" s="703"/>
      <c r="AK215" s="703"/>
      <c r="AL215" s="705">
        <v>45119</v>
      </c>
      <c r="AM215" s="703" t="s">
        <v>8685</v>
      </c>
      <c r="AN215" s="703"/>
      <c r="AO215" s="703"/>
      <c r="AP215" s="703"/>
      <c r="AQ215" s="703"/>
      <c r="AR215" s="703"/>
      <c r="AS215" s="703"/>
      <c r="AT215" s="703"/>
      <c r="AU215" s="703"/>
      <c r="AV215" s="703"/>
      <c r="AW215" s="703"/>
      <c r="AX215" s="703"/>
      <c r="AY215" s="703"/>
      <c r="AZ215" s="703"/>
      <c r="BA215" s="703"/>
      <c r="BB215" s="703"/>
      <c r="BC215" s="703"/>
      <c r="BD215" s="703"/>
      <c r="BE215" s="703"/>
      <c r="BF215" s="703"/>
      <c r="BG215" s="703"/>
      <c r="BH215" s="703"/>
      <c r="BI215" s="703"/>
      <c r="BJ215" s="703"/>
      <c r="BK215" s="703"/>
      <c r="BL215" s="703"/>
      <c r="BM215" s="703"/>
      <c r="BN215" s="703"/>
      <c r="BO215" s="703"/>
      <c r="BP215" s="703"/>
      <c r="BQ215" s="703"/>
      <c r="BR215" s="703"/>
      <c r="BS215" s="416" t="b">
        <v>0</v>
      </c>
      <c r="BT215" s="703" t="s">
        <v>2322</v>
      </c>
      <c r="BU215" s="703">
        <v>2023</v>
      </c>
      <c r="BV215" s="706">
        <v>45124</v>
      </c>
      <c r="BW215" s="703" t="s">
        <v>2323</v>
      </c>
      <c r="BX215" s="707"/>
      <c r="BY215" s="708"/>
      <c r="BZ215" s="709"/>
      <c r="CA215" s="422"/>
      <c r="CB215" s="730"/>
      <c r="CC215" s="730"/>
      <c r="CD215" s="422"/>
      <c r="CE215" s="730"/>
      <c r="CF215" s="708"/>
      <c r="CG215" s="709"/>
      <c r="CH215" s="890"/>
      <c r="CI215" s="710">
        <f t="shared" si="0"/>
        <v>0</v>
      </c>
      <c r="CJ215" s="710">
        <f t="shared" si="1"/>
        <v>0</v>
      </c>
      <c r="CK215" s="710">
        <f t="shared" si="2"/>
        <v>0</v>
      </c>
      <c r="CL215" s="710">
        <f t="shared" si="3"/>
        <v>0</v>
      </c>
      <c r="CM215" s="709" t="b">
        <f t="shared" si="4"/>
        <v>0</v>
      </c>
    </row>
    <row r="216" spans="1:91" ht="15.75" customHeight="1">
      <c r="A216" s="703" t="s">
        <v>10</v>
      </c>
      <c r="B216" s="703" t="s">
        <v>11</v>
      </c>
      <c r="C216" s="63" t="s">
        <v>28</v>
      </c>
      <c r="D216" s="703" t="s">
        <v>13</v>
      </c>
      <c r="E216" s="703" t="s">
        <v>28</v>
      </c>
      <c r="F216" s="315" t="str">
        <f t="array" ref="F216">IFERROR(INDEX(UIID!$K$2:$K999, MATCH(CONCATENATE(B216,D216,G216,J216), UIID!$B$2:$B999&amp;UIID!$D$2:$D999&amp;UIID!$G$2:$G999&amp;UIID!$H$2:$H999, 0),), "Not Found")</f>
        <v>0722-0032</v>
      </c>
      <c r="G216" s="703" t="s">
        <v>1199</v>
      </c>
      <c r="H216" s="703"/>
      <c r="I216" s="703"/>
      <c r="J216" s="703" t="s">
        <v>1200</v>
      </c>
      <c r="K216" s="703"/>
      <c r="L216" s="703"/>
      <c r="M216" s="703" t="s">
        <v>1202</v>
      </c>
      <c r="N216" s="703"/>
      <c r="O216" s="703" t="s">
        <v>113</v>
      </c>
      <c r="P216" s="703" t="s">
        <v>226</v>
      </c>
      <c r="Q216" s="703"/>
      <c r="R216" s="703" t="s">
        <v>35</v>
      </c>
      <c r="S216" s="703" t="s">
        <v>104</v>
      </c>
      <c r="T216" s="703" t="s">
        <v>9060</v>
      </c>
      <c r="U216" s="703"/>
      <c r="V216" s="703"/>
      <c r="W216" s="703"/>
      <c r="X216" s="703" t="s">
        <v>4164</v>
      </c>
      <c r="Y216" s="703" t="s">
        <v>109</v>
      </c>
      <c r="Z216" s="703" t="s">
        <v>1224</v>
      </c>
      <c r="AA216" s="704">
        <v>42412</v>
      </c>
      <c r="AB216" s="429"/>
      <c r="AC216" s="703" t="s">
        <v>4158</v>
      </c>
      <c r="AD216" s="703"/>
      <c r="AE216" s="703" t="s">
        <v>4159</v>
      </c>
      <c r="AF216" s="703"/>
      <c r="AG216" s="703" t="s">
        <v>5626</v>
      </c>
      <c r="AH216" s="703" t="s">
        <v>5627</v>
      </c>
      <c r="AI216" s="703" t="s">
        <v>4283</v>
      </c>
      <c r="AJ216" s="703"/>
      <c r="AK216" s="703"/>
      <c r="AL216" s="705">
        <v>44970</v>
      </c>
      <c r="AM216" s="703" t="s">
        <v>8675</v>
      </c>
      <c r="AN216" s="703"/>
      <c r="AO216" s="703"/>
      <c r="AP216" s="703"/>
      <c r="AQ216" s="703"/>
      <c r="AR216" s="703"/>
      <c r="AS216" s="703" t="s">
        <v>5740</v>
      </c>
      <c r="AT216" s="703"/>
      <c r="AU216" s="703"/>
      <c r="AV216" s="703"/>
      <c r="AW216" s="703"/>
      <c r="AX216" s="703"/>
      <c r="AY216" s="703"/>
      <c r="AZ216" s="703"/>
      <c r="BA216" s="703"/>
      <c r="BB216" s="703"/>
      <c r="BC216" s="703"/>
      <c r="BD216" s="703"/>
      <c r="BE216" s="703"/>
      <c r="BF216" s="703"/>
      <c r="BG216" s="703"/>
      <c r="BH216" s="703"/>
      <c r="BI216" s="703"/>
      <c r="BJ216" s="703"/>
      <c r="BK216" s="703"/>
      <c r="BL216" s="703"/>
      <c r="BM216" s="703"/>
      <c r="BN216" s="703"/>
      <c r="BO216" s="703"/>
      <c r="BP216" s="703"/>
      <c r="BQ216" s="703"/>
      <c r="BR216" s="703"/>
      <c r="BS216" s="416" t="b">
        <v>0</v>
      </c>
      <c r="BT216" s="703" t="s">
        <v>2309</v>
      </c>
      <c r="BU216" s="703">
        <v>2023</v>
      </c>
      <c r="BV216" s="706">
        <v>44985</v>
      </c>
      <c r="BW216" s="703" t="s">
        <v>2320</v>
      </c>
      <c r="BX216" s="707" t="s">
        <v>9387</v>
      </c>
      <c r="BY216" s="708"/>
      <c r="BZ216" s="709"/>
      <c r="CA216" s="422"/>
      <c r="CB216" s="730"/>
      <c r="CC216" s="730"/>
      <c r="CD216" s="422"/>
      <c r="CE216" s="730"/>
      <c r="CF216" s="708"/>
      <c r="CG216" s="709"/>
      <c r="CH216" s="893">
        <v>42412</v>
      </c>
      <c r="CI216" s="710">
        <f t="shared" si="0"/>
        <v>0</v>
      </c>
      <c r="CJ216" s="710">
        <f t="shared" si="1"/>
        <v>0</v>
      </c>
      <c r="CK216" s="710">
        <f t="shared" si="2"/>
        <v>0</v>
      </c>
      <c r="CL216" s="710">
        <f t="shared" si="3"/>
        <v>0</v>
      </c>
      <c r="CM216" s="709" t="b">
        <f t="shared" si="4"/>
        <v>0</v>
      </c>
    </row>
    <row r="217" spans="1:91" ht="15.75" customHeight="1">
      <c r="A217" s="703" t="s">
        <v>10</v>
      </c>
      <c r="B217" s="703" t="s">
        <v>11</v>
      </c>
      <c r="C217" s="63" t="s">
        <v>28</v>
      </c>
      <c r="D217" s="703" t="s">
        <v>13</v>
      </c>
      <c r="E217" s="703" t="s">
        <v>28</v>
      </c>
      <c r="F217" s="315" t="str">
        <f t="array" ref="F217">IFERROR(INDEX(UIID!$K$2:$K999, MATCH(CONCATENATE(B217,D217,G217,J217), UIID!$B$2:$B999&amp;UIID!$D$2:$D999&amp;UIID!$G$2:$G999&amp;UIID!$H$2:$H999, 0),), "Not Found")</f>
        <v>0722-0032</v>
      </c>
      <c r="G217" s="703" t="s">
        <v>1199</v>
      </c>
      <c r="H217" s="703"/>
      <c r="I217" s="703"/>
      <c r="J217" s="703" t="s">
        <v>1200</v>
      </c>
      <c r="K217" s="703"/>
      <c r="L217" s="703"/>
      <c r="M217" s="703" t="s">
        <v>1202</v>
      </c>
      <c r="N217" s="703"/>
      <c r="O217" s="703" t="s">
        <v>113</v>
      </c>
      <c r="P217" s="703" t="s">
        <v>226</v>
      </c>
      <c r="Q217" s="703"/>
      <c r="R217" s="703" t="s">
        <v>35</v>
      </c>
      <c r="S217" s="703" t="s">
        <v>104</v>
      </c>
      <c r="T217" s="703" t="s">
        <v>9061</v>
      </c>
      <c r="U217" s="703"/>
      <c r="V217" s="703"/>
      <c r="W217" s="703"/>
      <c r="X217" s="703" t="s">
        <v>4164</v>
      </c>
      <c r="Y217" s="703" t="s">
        <v>744</v>
      </c>
      <c r="Z217" s="703" t="s">
        <v>1225</v>
      </c>
      <c r="AA217" s="704">
        <v>42412</v>
      </c>
      <c r="AB217" s="429"/>
      <c r="AC217" s="703" t="s">
        <v>4158</v>
      </c>
      <c r="AD217" s="703"/>
      <c r="AE217" s="703" t="s">
        <v>4168</v>
      </c>
      <c r="AF217" s="703" t="s">
        <v>9388</v>
      </c>
      <c r="AG217" s="703" t="s">
        <v>5626</v>
      </c>
      <c r="AH217" s="703" t="s">
        <v>5627</v>
      </c>
      <c r="AI217" s="703" t="s">
        <v>4283</v>
      </c>
      <c r="AJ217" s="703"/>
      <c r="AK217" s="703"/>
      <c r="AL217" s="705">
        <v>44970</v>
      </c>
      <c r="AM217" s="703" t="s">
        <v>8675</v>
      </c>
      <c r="AN217" s="703"/>
      <c r="AO217" s="703"/>
      <c r="AP217" s="703"/>
      <c r="AQ217" s="703"/>
      <c r="AR217" s="703"/>
      <c r="AS217" s="703" t="s">
        <v>5740</v>
      </c>
      <c r="AT217" s="703"/>
      <c r="AU217" s="703"/>
      <c r="AV217" s="703"/>
      <c r="AW217" s="703"/>
      <c r="AX217" s="703"/>
      <c r="AY217" s="703"/>
      <c r="AZ217" s="703"/>
      <c r="BA217" s="703"/>
      <c r="BB217" s="703"/>
      <c r="BC217" s="703"/>
      <c r="BD217" s="703"/>
      <c r="BE217" s="703"/>
      <c r="BF217" s="703"/>
      <c r="BG217" s="703"/>
      <c r="BH217" s="703"/>
      <c r="BI217" s="703"/>
      <c r="BJ217" s="703"/>
      <c r="BK217" s="703"/>
      <c r="BL217" s="703"/>
      <c r="BM217" s="703"/>
      <c r="BN217" s="703"/>
      <c r="BO217" s="703"/>
      <c r="BP217" s="703"/>
      <c r="BQ217" s="703"/>
      <c r="BR217" s="703"/>
      <c r="BS217" s="416" t="b">
        <v>0</v>
      </c>
      <c r="BT217" s="703" t="s">
        <v>2309</v>
      </c>
      <c r="BU217" s="703">
        <v>2023</v>
      </c>
      <c r="BV217" s="706">
        <v>44985</v>
      </c>
      <c r="BW217" s="703" t="s">
        <v>2320</v>
      </c>
      <c r="BX217" s="707" t="s">
        <v>9387</v>
      </c>
      <c r="BY217" s="708"/>
      <c r="BZ217" s="709"/>
      <c r="CA217" s="422"/>
      <c r="CB217" s="730"/>
      <c r="CC217" s="730"/>
      <c r="CD217" s="422"/>
      <c r="CE217" s="730"/>
      <c r="CF217" s="708"/>
      <c r="CG217" s="709"/>
      <c r="CH217" s="893">
        <v>42412</v>
      </c>
      <c r="CI217" s="710">
        <f t="shared" si="0"/>
        <v>0</v>
      </c>
      <c r="CJ217" s="710">
        <f t="shared" si="1"/>
        <v>0</v>
      </c>
      <c r="CK217" s="710">
        <f t="shared" si="2"/>
        <v>0</v>
      </c>
      <c r="CL217" s="710">
        <f t="shared" si="3"/>
        <v>0</v>
      </c>
      <c r="CM217" s="709" t="b">
        <f t="shared" si="4"/>
        <v>0</v>
      </c>
    </row>
    <row r="218" spans="1:91" ht="15.75" customHeight="1">
      <c r="A218" s="703" t="s">
        <v>10</v>
      </c>
      <c r="B218" s="703" t="s">
        <v>11</v>
      </c>
      <c r="C218" s="703" t="s">
        <v>12</v>
      </c>
      <c r="D218" s="703" t="s">
        <v>13</v>
      </c>
      <c r="E218" s="703" t="s">
        <v>3756</v>
      </c>
      <c r="F218" s="891" t="str">
        <f t="array" ref="F218">IFERROR(INDEX(UIID!$K$2:$K999, MATCH(CONCATENATE(B218,D218,G218,J218), UIID!$B$2:$B999&amp;UIID!$D$2:$D999&amp;UIID!$G$2:$G999&amp;UIID!$H$2:$H999, 0),), "Not Found")</f>
        <v>0722-0032</v>
      </c>
      <c r="G218" s="703" t="s">
        <v>1199</v>
      </c>
      <c r="H218" s="703"/>
      <c r="I218" s="703"/>
      <c r="J218" s="703" t="s">
        <v>1200</v>
      </c>
      <c r="K218" s="703"/>
      <c r="L218" s="703"/>
      <c r="M218" s="703" t="s">
        <v>1202</v>
      </c>
      <c r="N218" s="703" t="s">
        <v>5610</v>
      </c>
      <c r="O218" s="703" t="s">
        <v>113</v>
      </c>
      <c r="P218" s="703" t="s">
        <v>226</v>
      </c>
      <c r="Q218" s="703"/>
      <c r="R218" s="703" t="s">
        <v>35</v>
      </c>
      <c r="S218" s="703" t="s">
        <v>2230</v>
      </c>
      <c r="T218" s="703" t="s">
        <v>9389</v>
      </c>
      <c r="U218" s="703"/>
      <c r="V218" s="703"/>
      <c r="W218" s="703"/>
      <c r="X218" s="703" t="s">
        <v>4164</v>
      </c>
      <c r="Y218" s="703" t="s">
        <v>1229</v>
      </c>
      <c r="Z218" s="703" t="s">
        <v>1230</v>
      </c>
      <c r="AA218" s="704">
        <v>44473</v>
      </c>
      <c r="AB218" s="429"/>
      <c r="AC218" s="703" t="s">
        <v>4158</v>
      </c>
      <c r="AD218" s="703"/>
      <c r="AE218" s="703" t="s">
        <v>4168</v>
      </c>
      <c r="AF218" s="703" t="s">
        <v>9390</v>
      </c>
      <c r="AG218" s="703" t="s">
        <v>9391</v>
      </c>
      <c r="AH218" s="703" t="s">
        <v>9392</v>
      </c>
      <c r="AI218" s="734">
        <v>45909</v>
      </c>
      <c r="AJ218" s="703"/>
      <c r="AK218" s="703"/>
      <c r="AL218" s="705">
        <v>45484</v>
      </c>
      <c r="AM218" s="703" t="s">
        <v>2286</v>
      </c>
      <c r="AN218" s="703"/>
      <c r="AO218" s="703"/>
      <c r="AP218" s="703"/>
      <c r="AQ218" s="703"/>
      <c r="AR218" s="703"/>
      <c r="AS218" s="703"/>
      <c r="AT218" s="703"/>
      <c r="AU218" s="703"/>
      <c r="AV218" s="703"/>
      <c r="AW218" s="703"/>
      <c r="AX218" s="703"/>
      <c r="AY218" s="703"/>
      <c r="AZ218" s="703"/>
      <c r="BA218" s="703"/>
      <c r="BB218" s="703"/>
      <c r="BC218" s="703"/>
      <c r="BD218" s="703"/>
      <c r="BE218" s="703"/>
      <c r="BF218" s="703"/>
      <c r="BG218" s="703"/>
      <c r="BH218" s="703"/>
      <c r="BI218" s="703"/>
      <c r="BJ218" s="703"/>
      <c r="BK218" s="703"/>
      <c r="BL218" s="703"/>
      <c r="BM218" s="703"/>
      <c r="BN218" s="703"/>
      <c r="BO218" s="703"/>
      <c r="BP218" s="703"/>
      <c r="BQ218" s="703"/>
      <c r="BR218" s="703"/>
      <c r="BS218" s="416" t="b">
        <v>0</v>
      </c>
      <c r="BT218" s="703" t="s">
        <v>2322</v>
      </c>
      <c r="BU218" s="703">
        <v>2024</v>
      </c>
      <c r="BV218" s="706">
        <v>45484</v>
      </c>
      <c r="BW218" s="703" t="s">
        <v>2323</v>
      </c>
      <c r="BX218" s="707"/>
      <c r="BY218" s="713"/>
      <c r="BZ218" s="709"/>
      <c r="CA218" s="714"/>
      <c r="CB218" s="730"/>
      <c r="CC218" s="730"/>
      <c r="CD218" s="714"/>
      <c r="CE218" s="730"/>
      <c r="CF218" s="713"/>
      <c r="CG218" s="709"/>
      <c r="CH218" s="710"/>
      <c r="CI218" s="710">
        <f t="shared" si="0"/>
        <v>0</v>
      </c>
      <c r="CJ218" s="710">
        <f t="shared" si="1"/>
        <v>0</v>
      </c>
      <c r="CK218" s="710">
        <f t="shared" si="2"/>
        <v>0</v>
      </c>
      <c r="CL218" s="710">
        <f t="shared" si="3"/>
        <v>0</v>
      </c>
      <c r="CM218" s="709" t="b">
        <f t="shared" si="4"/>
        <v>0</v>
      </c>
    </row>
    <row r="219" spans="1:91" ht="15.75" customHeight="1">
      <c r="A219" s="703" t="s">
        <v>10</v>
      </c>
      <c r="B219" s="703" t="s">
        <v>11</v>
      </c>
      <c r="C219" s="703" t="s">
        <v>28</v>
      </c>
      <c r="D219" s="703" t="s">
        <v>8987</v>
      </c>
      <c r="E219" s="703" t="s">
        <v>30</v>
      </c>
      <c r="F219" s="315" t="str">
        <f t="array" ref="F219">IFERROR(INDEX(UIID!$K$2:$K999, MATCH(CONCATENATE(B219,D219,G219,J219), UIID!$B$2:$B999&amp;UIID!$D$2:$D999&amp;UIID!$G$2:$G999&amp;UIID!$H$2:$H999, 0),), "Not Found")</f>
        <v>Not Found</v>
      </c>
      <c r="G219" s="703" t="s">
        <v>1233</v>
      </c>
      <c r="H219" s="703"/>
      <c r="I219" s="703"/>
      <c r="J219" s="703" t="s">
        <v>1234</v>
      </c>
      <c r="K219" s="703"/>
      <c r="L219" s="703"/>
      <c r="M219" s="703" t="s">
        <v>1235</v>
      </c>
      <c r="N219" s="703"/>
      <c r="O219" s="703" t="s">
        <v>15</v>
      </c>
      <c r="P219" s="703" t="s">
        <v>16</v>
      </c>
      <c r="Q219" s="703"/>
      <c r="R219" s="703" t="s">
        <v>35</v>
      </c>
      <c r="S219" s="703" t="s">
        <v>8666</v>
      </c>
      <c r="T219" s="703" t="s">
        <v>43</v>
      </c>
      <c r="U219" s="703"/>
      <c r="V219" s="703"/>
      <c r="W219" s="703"/>
      <c r="X219" s="703" t="s">
        <v>4164</v>
      </c>
      <c r="Y219" s="703" t="s">
        <v>40</v>
      </c>
      <c r="Z219" s="703" t="s">
        <v>1238</v>
      </c>
      <c r="AA219" s="704">
        <v>43776</v>
      </c>
      <c r="AB219" s="429"/>
      <c r="AC219" s="731" t="s">
        <v>4646</v>
      </c>
      <c r="AD219" s="703"/>
      <c r="AE219" s="703" t="s">
        <v>4159</v>
      </c>
      <c r="AF219" s="703"/>
      <c r="AG219" s="703" t="s">
        <v>9404</v>
      </c>
      <c r="AH219" s="703" t="s">
        <v>9405</v>
      </c>
      <c r="AI219" s="723">
        <v>44653</v>
      </c>
      <c r="AJ219" s="703"/>
      <c r="AK219" s="703"/>
      <c r="AL219" s="705">
        <v>45049</v>
      </c>
      <c r="AM219" s="703" t="s">
        <v>8675</v>
      </c>
      <c r="AN219" s="703"/>
      <c r="AO219" s="703"/>
      <c r="AP219" s="703"/>
      <c r="AQ219" s="703"/>
      <c r="AR219" s="703"/>
      <c r="AS219" s="703"/>
      <c r="AT219" s="703"/>
      <c r="AU219" s="703"/>
      <c r="AV219" s="703"/>
      <c r="AW219" s="703"/>
      <c r="AX219" s="703"/>
      <c r="AY219" s="703"/>
      <c r="AZ219" s="703"/>
      <c r="BA219" s="703"/>
      <c r="BB219" s="703"/>
      <c r="BC219" s="703"/>
      <c r="BD219" s="703"/>
      <c r="BE219" s="703"/>
      <c r="BF219" s="703"/>
      <c r="BG219" s="703"/>
      <c r="BH219" s="703"/>
      <c r="BI219" s="703"/>
      <c r="BJ219" s="703"/>
      <c r="BK219" s="703"/>
      <c r="BL219" s="703"/>
      <c r="BM219" s="703"/>
      <c r="BN219" s="703"/>
      <c r="BO219" s="703"/>
      <c r="BP219" s="703"/>
      <c r="BQ219" s="703"/>
      <c r="BR219" s="703"/>
      <c r="BS219" s="416" t="b">
        <v>0</v>
      </c>
      <c r="BT219" s="703" t="s">
        <v>2317</v>
      </c>
      <c r="BU219" s="703">
        <v>2023</v>
      </c>
      <c r="BV219" s="706">
        <v>45061</v>
      </c>
      <c r="BW219" s="703" t="s">
        <v>2323</v>
      </c>
      <c r="BX219" s="707" t="s">
        <v>8934</v>
      </c>
      <c r="BY219" s="708"/>
      <c r="BZ219" s="709"/>
      <c r="CA219" s="422"/>
      <c r="CB219" s="730"/>
      <c r="CC219" s="730"/>
      <c r="CD219" s="422"/>
      <c r="CE219" s="730"/>
      <c r="CF219" s="708"/>
      <c r="CG219" s="709"/>
      <c r="CH219" s="890"/>
      <c r="CI219" s="710">
        <f t="shared" si="0"/>
        <v>0</v>
      </c>
      <c r="CJ219" s="710">
        <f t="shared" si="1"/>
        <v>0</v>
      </c>
      <c r="CK219" s="710">
        <f t="shared" si="2"/>
        <v>0</v>
      </c>
      <c r="CL219" s="710">
        <f t="shared" si="3"/>
        <v>0</v>
      </c>
      <c r="CM219" s="709" t="b">
        <f t="shared" si="4"/>
        <v>0</v>
      </c>
    </row>
    <row r="220" spans="1:91" ht="15.75" customHeight="1">
      <c r="A220" s="703" t="s">
        <v>10</v>
      </c>
      <c r="B220" s="703" t="s">
        <v>11</v>
      </c>
      <c r="C220" s="703" t="s">
        <v>378</v>
      </c>
      <c r="D220" s="703" t="s">
        <v>374</v>
      </c>
      <c r="E220" s="703" t="s">
        <v>3756</v>
      </c>
      <c r="F220" s="315" t="str">
        <f t="array" ref="F220">IFERROR(INDEX(UIID!$K$2:$K999, MATCH(CONCATENATE(B220,D220,G220,J220), UIID!$B$2:$B999&amp;UIID!$D$2:$D999&amp;UIID!$G$2:$G999&amp;UIID!$H$2:$H999, 0),), "Not Found")</f>
        <v>Not Found</v>
      </c>
      <c r="G220" s="703" t="s">
        <v>1251</v>
      </c>
      <c r="H220" s="703"/>
      <c r="I220" s="703"/>
      <c r="J220" s="703" t="s">
        <v>1252</v>
      </c>
      <c r="K220" s="703"/>
      <c r="L220" s="703"/>
      <c r="M220" s="703" t="s">
        <v>1253</v>
      </c>
      <c r="N220" s="703" t="s">
        <v>5718</v>
      </c>
      <c r="O220" s="703" t="s">
        <v>15</v>
      </c>
      <c r="P220" s="703" t="s">
        <v>525</v>
      </c>
      <c r="Q220" s="703"/>
      <c r="R220" s="703" t="s">
        <v>35</v>
      </c>
      <c r="S220" s="703" t="s">
        <v>240</v>
      </c>
      <c r="T220" s="703" t="s">
        <v>241</v>
      </c>
      <c r="U220" s="703"/>
      <c r="V220" s="703"/>
      <c r="W220" s="703"/>
      <c r="X220" s="703" t="s">
        <v>4164</v>
      </c>
      <c r="Y220" s="703" t="s">
        <v>1254</v>
      </c>
      <c r="Z220" s="703">
        <v>707022201</v>
      </c>
      <c r="AA220" s="704">
        <v>45014</v>
      </c>
      <c r="AB220" s="429">
        <v>46842</v>
      </c>
      <c r="AC220" s="703" t="s">
        <v>4158</v>
      </c>
      <c r="AD220" s="703"/>
      <c r="AE220" s="703" t="s">
        <v>4159</v>
      </c>
      <c r="AF220" s="703"/>
      <c r="AG220" s="703" t="s">
        <v>4283</v>
      </c>
      <c r="AH220" s="703" t="s">
        <v>4283</v>
      </c>
      <c r="AI220" s="703" t="s">
        <v>4283</v>
      </c>
      <c r="AJ220" s="703"/>
      <c r="AK220" s="703"/>
      <c r="AL220" s="705">
        <v>45435</v>
      </c>
      <c r="AM220" s="703" t="s">
        <v>2291</v>
      </c>
      <c r="AN220" s="703"/>
      <c r="AO220" s="703"/>
      <c r="AP220" s="703"/>
      <c r="AQ220" s="703"/>
      <c r="AR220" s="703"/>
      <c r="AS220" s="703"/>
      <c r="AT220" s="703"/>
      <c r="AU220" s="703"/>
      <c r="AV220" s="703"/>
      <c r="AW220" s="703"/>
      <c r="AX220" s="703"/>
      <c r="AY220" s="703"/>
      <c r="AZ220" s="703"/>
      <c r="BA220" s="703"/>
      <c r="BB220" s="703"/>
      <c r="BC220" s="703"/>
      <c r="BD220" s="703"/>
      <c r="BE220" s="703"/>
      <c r="BF220" s="703"/>
      <c r="BG220" s="703"/>
      <c r="BH220" s="703"/>
      <c r="BI220" s="703"/>
      <c r="BJ220" s="703"/>
      <c r="BK220" s="703"/>
      <c r="BL220" s="703"/>
      <c r="BM220" s="703"/>
      <c r="BN220" s="703"/>
      <c r="BO220" s="703"/>
      <c r="BP220" s="703"/>
      <c r="BQ220" s="703"/>
      <c r="BR220" s="703"/>
      <c r="BS220" s="416" t="b">
        <v>0</v>
      </c>
      <c r="BT220" s="703" t="s">
        <v>2317</v>
      </c>
      <c r="BU220" s="703">
        <v>2024</v>
      </c>
      <c r="BV220" s="706">
        <v>45435</v>
      </c>
      <c r="BW220" s="703" t="s">
        <v>2323</v>
      </c>
      <c r="BX220" s="707"/>
      <c r="BY220" s="713"/>
      <c r="BZ220" s="709"/>
      <c r="CA220" s="714"/>
      <c r="CB220" s="730"/>
      <c r="CC220" s="730"/>
      <c r="CD220" s="714"/>
      <c r="CE220" s="730"/>
      <c r="CF220" s="713"/>
      <c r="CG220" s="709"/>
      <c r="CH220" s="893">
        <v>39436</v>
      </c>
      <c r="CI220" s="710">
        <f t="shared" si="0"/>
        <v>0</v>
      </c>
      <c r="CJ220" s="710">
        <f t="shared" si="1"/>
        <v>0</v>
      </c>
      <c r="CK220" s="710">
        <f t="shared" si="2"/>
        <v>0</v>
      </c>
      <c r="CL220" s="710">
        <f t="shared" si="3"/>
        <v>0</v>
      </c>
      <c r="CM220" s="709" t="b">
        <f t="shared" si="4"/>
        <v>0</v>
      </c>
    </row>
    <row r="221" spans="1:91" ht="15.75" customHeight="1">
      <c r="A221" s="703" t="s">
        <v>10</v>
      </c>
      <c r="B221" s="703" t="s">
        <v>11</v>
      </c>
      <c r="C221" s="703" t="s">
        <v>378</v>
      </c>
      <c r="D221" s="703" t="s">
        <v>374</v>
      </c>
      <c r="E221" s="703" t="s">
        <v>3756</v>
      </c>
      <c r="F221" s="315" t="str">
        <f t="array" ref="F221">IFERROR(INDEX(UIID!$K$2:$K999, MATCH(CONCATENATE(B221,D221,G221,J221), UIID!$B$2:$B999&amp;UIID!$D$2:$D999&amp;UIID!$G$2:$G999&amp;UIID!$H$2:$H999, 0),), "Not Found")</f>
        <v>Not Found</v>
      </c>
      <c r="G221" s="703" t="s">
        <v>1251</v>
      </c>
      <c r="H221" s="703"/>
      <c r="I221" s="703"/>
      <c r="J221" s="703" t="s">
        <v>1252</v>
      </c>
      <c r="K221" s="703"/>
      <c r="L221" s="703"/>
      <c r="M221" s="703" t="s">
        <v>1253</v>
      </c>
      <c r="N221" s="703"/>
      <c r="O221" s="703" t="s">
        <v>15</v>
      </c>
      <c r="P221" s="703" t="s">
        <v>525</v>
      </c>
      <c r="Q221" s="703"/>
      <c r="R221" s="703" t="s">
        <v>35</v>
      </c>
      <c r="S221" s="703" t="s">
        <v>1255</v>
      </c>
      <c r="T221" s="703" t="s">
        <v>1256</v>
      </c>
      <c r="U221" s="703"/>
      <c r="V221" s="703"/>
      <c r="W221" s="703"/>
      <c r="X221" s="703" t="s">
        <v>4164</v>
      </c>
      <c r="Y221" s="703" t="s">
        <v>1223</v>
      </c>
      <c r="Z221" s="703">
        <v>201407022179</v>
      </c>
      <c r="AA221" s="704">
        <v>45014</v>
      </c>
      <c r="AB221" s="429">
        <v>46842</v>
      </c>
      <c r="AC221" s="703" t="s">
        <v>4158</v>
      </c>
      <c r="AD221" s="703"/>
      <c r="AE221" s="703" t="s">
        <v>4159</v>
      </c>
      <c r="AF221" s="703"/>
      <c r="AG221" s="703" t="s">
        <v>4283</v>
      </c>
      <c r="AH221" s="703" t="s">
        <v>4283</v>
      </c>
      <c r="AI221" s="703" t="s">
        <v>4283</v>
      </c>
      <c r="AJ221" s="703"/>
      <c r="AK221" s="703"/>
      <c r="AL221" s="705">
        <v>45224</v>
      </c>
      <c r="AM221" s="703" t="s">
        <v>2291</v>
      </c>
      <c r="AN221" s="703"/>
      <c r="AO221" s="703"/>
      <c r="AP221" s="703"/>
      <c r="AQ221" s="703"/>
      <c r="AR221" s="703"/>
      <c r="AS221" s="703"/>
      <c r="AT221" s="703"/>
      <c r="AU221" s="703"/>
      <c r="AV221" s="703"/>
      <c r="AW221" s="703"/>
      <c r="AX221" s="703"/>
      <c r="AY221" s="703"/>
      <c r="AZ221" s="703"/>
      <c r="BA221" s="703"/>
      <c r="BB221" s="703"/>
      <c r="BC221" s="703"/>
      <c r="BD221" s="703"/>
      <c r="BE221" s="703"/>
      <c r="BF221" s="703"/>
      <c r="BG221" s="703"/>
      <c r="BH221" s="703"/>
      <c r="BI221" s="703"/>
      <c r="BJ221" s="703"/>
      <c r="BK221" s="703"/>
      <c r="BL221" s="703"/>
      <c r="BM221" s="703"/>
      <c r="BN221" s="703"/>
      <c r="BO221" s="703"/>
      <c r="BP221" s="703"/>
      <c r="BQ221" s="703"/>
      <c r="BR221" s="703"/>
      <c r="BS221" s="416" t="b">
        <v>0</v>
      </c>
      <c r="BT221" s="703" t="s">
        <v>2330</v>
      </c>
      <c r="BU221" s="703">
        <v>2023</v>
      </c>
      <c r="BV221" s="706">
        <v>45225</v>
      </c>
      <c r="BW221" s="703" t="s">
        <v>2323</v>
      </c>
      <c r="BX221" s="707"/>
      <c r="BY221" s="708"/>
      <c r="BZ221" s="709"/>
      <c r="CA221" s="422"/>
      <c r="CB221" s="730"/>
      <c r="CC221" s="730"/>
      <c r="CD221" s="422"/>
      <c r="CE221" s="730"/>
      <c r="CF221" s="708"/>
      <c r="CG221" s="709"/>
      <c r="CH221" s="893">
        <v>41925</v>
      </c>
      <c r="CI221" s="710">
        <f t="shared" si="0"/>
        <v>0</v>
      </c>
      <c r="CJ221" s="710">
        <f t="shared" si="1"/>
        <v>0</v>
      </c>
      <c r="CK221" s="710">
        <f t="shared" si="2"/>
        <v>0</v>
      </c>
      <c r="CL221" s="710">
        <f t="shared" si="3"/>
        <v>0</v>
      </c>
      <c r="CM221" s="709" t="b">
        <f t="shared" si="4"/>
        <v>0</v>
      </c>
    </row>
    <row r="222" spans="1:91" ht="15.75" customHeight="1">
      <c r="A222" s="703" t="s">
        <v>10</v>
      </c>
      <c r="B222" s="703" t="s">
        <v>11</v>
      </c>
      <c r="C222" s="703" t="s">
        <v>378</v>
      </c>
      <c r="D222" s="703" t="s">
        <v>8958</v>
      </c>
      <c r="E222" s="703" t="s">
        <v>28</v>
      </c>
      <c r="F222" s="315" t="str">
        <f t="array" ref="F222">IFERROR(INDEX(UIID!$K$2:$K999, MATCH(CONCATENATE(B222,D222,G222,J222), UIID!$B$2:$B999&amp;UIID!$D$2:$D999&amp;UIID!$G$2:$G999&amp;UIID!$H$2:$H999, 0),), "Not Found")</f>
        <v>Not Found</v>
      </c>
      <c r="G222" s="703" t="s">
        <v>1251</v>
      </c>
      <c r="H222" s="703"/>
      <c r="I222" s="703"/>
      <c r="J222" s="703" t="s">
        <v>1252</v>
      </c>
      <c r="K222" s="703"/>
      <c r="L222" s="703"/>
      <c r="M222" s="703" t="s">
        <v>1253</v>
      </c>
      <c r="N222" s="703"/>
      <c r="O222" s="703" t="s">
        <v>15</v>
      </c>
      <c r="P222" s="703" t="s">
        <v>525</v>
      </c>
      <c r="Q222" s="703"/>
      <c r="R222" s="703" t="s">
        <v>35</v>
      </c>
      <c r="S222" s="703" t="s">
        <v>2230</v>
      </c>
      <c r="T222" s="703" t="s">
        <v>161</v>
      </c>
      <c r="U222" s="703"/>
      <c r="V222" s="703"/>
      <c r="W222" s="703"/>
      <c r="X222" s="703" t="s">
        <v>4157</v>
      </c>
      <c r="Y222" s="703" t="s">
        <v>364</v>
      </c>
      <c r="Z222" s="703">
        <v>201507023072</v>
      </c>
      <c r="AA222" s="704">
        <v>42131</v>
      </c>
      <c r="AB222" s="429"/>
      <c r="AC222" s="703" t="s">
        <v>4158</v>
      </c>
      <c r="AD222" s="703"/>
      <c r="AE222" s="703" t="s">
        <v>4159</v>
      </c>
      <c r="AF222" s="703"/>
      <c r="AG222" s="703" t="s">
        <v>4283</v>
      </c>
      <c r="AH222" s="703" t="s">
        <v>4283</v>
      </c>
      <c r="AI222" s="703" t="s">
        <v>4283</v>
      </c>
      <c r="AJ222" s="703"/>
      <c r="AK222" s="703"/>
      <c r="AL222" s="705">
        <v>44935</v>
      </c>
      <c r="AM222" s="703" t="s">
        <v>2291</v>
      </c>
      <c r="AN222" s="703"/>
      <c r="AO222" s="703"/>
      <c r="AP222" s="703"/>
      <c r="AQ222" s="703"/>
      <c r="AR222" s="703"/>
      <c r="AS222" s="703"/>
      <c r="AT222" s="703"/>
      <c r="AU222" s="703"/>
      <c r="AV222" s="703"/>
      <c r="AW222" s="703"/>
      <c r="AX222" s="703"/>
      <c r="AY222" s="703"/>
      <c r="AZ222" s="703"/>
      <c r="BA222" s="703"/>
      <c r="BB222" s="703"/>
      <c r="BC222" s="703"/>
      <c r="BD222" s="703"/>
      <c r="BE222" s="703"/>
      <c r="BF222" s="703"/>
      <c r="BG222" s="703"/>
      <c r="BH222" s="703"/>
      <c r="BI222" s="703"/>
      <c r="BJ222" s="703"/>
      <c r="BK222" s="703"/>
      <c r="BL222" s="703"/>
      <c r="BM222" s="703"/>
      <c r="BN222" s="703"/>
      <c r="BO222" s="703"/>
      <c r="BP222" s="703"/>
      <c r="BQ222" s="703"/>
      <c r="BR222" s="703"/>
      <c r="BS222" s="416" t="b">
        <v>0</v>
      </c>
      <c r="BT222" s="703" t="s">
        <v>2306</v>
      </c>
      <c r="BU222" s="703">
        <v>2023</v>
      </c>
      <c r="BV222" s="706">
        <v>44951</v>
      </c>
      <c r="BW222" s="703" t="s">
        <v>2323</v>
      </c>
      <c r="BX222" s="707"/>
      <c r="BY222" s="708"/>
      <c r="BZ222" s="709"/>
      <c r="CA222" s="422"/>
      <c r="CB222" s="730"/>
      <c r="CC222" s="730"/>
      <c r="CD222" s="422"/>
      <c r="CE222" s="730"/>
      <c r="CF222" s="708"/>
      <c r="CG222" s="709"/>
      <c r="CH222" s="890"/>
      <c r="CI222" s="710">
        <f t="shared" si="0"/>
        <v>0</v>
      </c>
      <c r="CJ222" s="710">
        <f t="shared" si="1"/>
        <v>0</v>
      </c>
      <c r="CK222" s="710">
        <f t="shared" si="2"/>
        <v>0</v>
      </c>
      <c r="CL222" s="710">
        <f t="shared" si="3"/>
        <v>0</v>
      </c>
      <c r="CM222" s="709" t="b">
        <f t="shared" si="4"/>
        <v>0</v>
      </c>
    </row>
    <row r="223" spans="1:91" ht="15.75" customHeight="1">
      <c r="A223" s="703" t="s">
        <v>10</v>
      </c>
      <c r="B223" s="703" t="s">
        <v>11</v>
      </c>
      <c r="C223" s="703" t="s">
        <v>378</v>
      </c>
      <c r="D223" s="703" t="s">
        <v>374</v>
      </c>
      <c r="E223" s="703" t="s">
        <v>3756</v>
      </c>
      <c r="F223" s="315" t="str">
        <f t="array" ref="F223">IFERROR(INDEX(UIID!$K$2:$K999, MATCH(CONCATENATE(B223,D223,G223,J223), UIID!$B$2:$B999&amp;UIID!$D$2:$D999&amp;UIID!$G$2:$G999&amp;UIID!$H$2:$H999, 0),), "Not Found")</f>
        <v>Not Found</v>
      </c>
      <c r="G223" s="703" t="s">
        <v>1251</v>
      </c>
      <c r="H223" s="703"/>
      <c r="I223" s="703"/>
      <c r="J223" s="703" t="s">
        <v>1252</v>
      </c>
      <c r="K223" s="703"/>
      <c r="L223" s="703"/>
      <c r="M223" s="703" t="s">
        <v>1253</v>
      </c>
      <c r="N223" s="703" t="s">
        <v>5718</v>
      </c>
      <c r="O223" s="703" t="s">
        <v>15</v>
      </c>
      <c r="P223" s="703" t="s">
        <v>525</v>
      </c>
      <c r="Q223" s="703"/>
      <c r="R223" s="703" t="s">
        <v>35</v>
      </c>
      <c r="S223" s="703" t="s">
        <v>107</v>
      </c>
      <c r="T223" s="703" t="s">
        <v>1142</v>
      </c>
      <c r="U223" s="703"/>
      <c r="V223" s="703"/>
      <c r="W223" s="703"/>
      <c r="X223" s="703" t="s">
        <v>4164</v>
      </c>
      <c r="Y223" s="703" t="s">
        <v>1257</v>
      </c>
      <c r="Z223" s="703">
        <v>201507022073</v>
      </c>
      <c r="AA223" s="704">
        <v>42131</v>
      </c>
      <c r="AB223" s="429">
        <v>46855</v>
      </c>
      <c r="AC223" s="703" t="s">
        <v>4158</v>
      </c>
      <c r="AD223" s="703"/>
      <c r="AE223" s="703" t="s">
        <v>4159</v>
      </c>
      <c r="AF223" s="703"/>
      <c r="AG223" s="703" t="s">
        <v>4283</v>
      </c>
      <c r="AH223" s="703" t="s">
        <v>4283</v>
      </c>
      <c r="AI223" s="703" t="s">
        <v>4283</v>
      </c>
      <c r="AJ223" s="703"/>
      <c r="AK223" s="703"/>
      <c r="AL223" s="705">
        <v>45435</v>
      </c>
      <c r="AM223" s="703" t="s">
        <v>2291</v>
      </c>
      <c r="AN223" s="703"/>
      <c r="AO223" s="703"/>
      <c r="AP223" s="703"/>
      <c r="AQ223" s="703"/>
      <c r="AR223" s="703"/>
      <c r="AS223" s="703"/>
      <c r="AT223" s="703"/>
      <c r="AU223" s="703"/>
      <c r="AV223" s="703"/>
      <c r="AW223" s="703"/>
      <c r="AX223" s="703"/>
      <c r="AY223" s="703"/>
      <c r="AZ223" s="703"/>
      <c r="BA223" s="703"/>
      <c r="BB223" s="703"/>
      <c r="BC223" s="703"/>
      <c r="BD223" s="703"/>
      <c r="BE223" s="703"/>
      <c r="BF223" s="703"/>
      <c r="BG223" s="703"/>
      <c r="BH223" s="703"/>
      <c r="BI223" s="703"/>
      <c r="BJ223" s="703"/>
      <c r="BK223" s="703"/>
      <c r="BL223" s="703"/>
      <c r="BM223" s="703"/>
      <c r="BN223" s="703"/>
      <c r="BO223" s="703"/>
      <c r="BP223" s="703"/>
      <c r="BQ223" s="703"/>
      <c r="BR223" s="703"/>
      <c r="BS223" s="416" t="b">
        <v>0</v>
      </c>
      <c r="BT223" s="703" t="s">
        <v>2317</v>
      </c>
      <c r="BU223" s="703">
        <v>2024</v>
      </c>
      <c r="BV223" s="706">
        <v>45435</v>
      </c>
      <c r="BW223" s="703" t="s">
        <v>2323</v>
      </c>
      <c r="BX223" s="707"/>
      <c r="BY223" s="713"/>
      <c r="BZ223" s="709"/>
      <c r="CA223" s="714"/>
      <c r="CB223" s="730"/>
      <c r="CC223" s="730"/>
      <c r="CD223" s="714"/>
      <c r="CE223" s="730"/>
      <c r="CF223" s="713"/>
      <c r="CG223" s="709"/>
      <c r="CH223" s="893">
        <v>42131</v>
      </c>
      <c r="CI223" s="710">
        <f t="shared" si="0"/>
        <v>0</v>
      </c>
      <c r="CJ223" s="710">
        <f t="shared" si="1"/>
        <v>0</v>
      </c>
      <c r="CK223" s="710">
        <f t="shared" si="2"/>
        <v>0</v>
      </c>
      <c r="CL223" s="710">
        <f t="shared" si="3"/>
        <v>0</v>
      </c>
      <c r="CM223" s="709" t="b">
        <f t="shared" si="4"/>
        <v>0</v>
      </c>
    </row>
    <row r="224" spans="1:91" ht="15.75" customHeight="1">
      <c r="A224" s="703" t="s">
        <v>10</v>
      </c>
      <c r="B224" s="703" t="s">
        <v>11</v>
      </c>
      <c r="C224" s="703" t="s">
        <v>378</v>
      </c>
      <c r="D224" s="703" t="s">
        <v>8958</v>
      </c>
      <c r="E224" s="703" t="s">
        <v>28</v>
      </c>
      <c r="F224" s="315" t="str">
        <f t="array" ref="F224">IFERROR(INDEX(UIID!$K$2:$K999, MATCH(CONCATENATE(B224,D224,G224,J224), UIID!$B$2:$B999&amp;UIID!$D$2:$D999&amp;UIID!$G$2:$G999&amp;UIID!$H$2:$H999, 0),), "Not Found")</f>
        <v>Not Found</v>
      </c>
      <c r="G224" s="703" t="s">
        <v>1251</v>
      </c>
      <c r="H224" s="703"/>
      <c r="I224" s="703"/>
      <c r="J224" s="703" t="s">
        <v>1252</v>
      </c>
      <c r="K224" s="703"/>
      <c r="L224" s="703"/>
      <c r="M224" s="703" t="s">
        <v>1253</v>
      </c>
      <c r="N224" s="703"/>
      <c r="O224" s="703" t="s">
        <v>15</v>
      </c>
      <c r="P224" s="703" t="s">
        <v>525</v>
      </c>
      <c r="Q224" s="703"/>
      <c r="R224" s="703" t="s">
        <v>35</v>
      </c>
      <c r="S224" s="703" t="s">
        <v>8666</v>
      </c>
      <c r="T224" s="703" t="s">
        <v>47</v>
      </c>
      <c r="U224" s="703"/>
      <c r="V224" s="703"/>
      <c r="W224" s="703"/>
      <c r="X224" s="703" t="s">
        <v>4164</v>
      </c>
      <c r="Y224" s="703" t="s">
        <v>78</v>
      </c>
      <c r="Z224" s="703" t="s">
        <v>1258</v>
      </c>
      <c r="AA224" s="704">
        <v>42719</v>
      </c>
      <c r="AB224" s="429"/>
      <c r="AC224" s="703" t="s">
        <v>4158</v>
      </c>
      <c r="AD224" s="703"/>
      <c r="AE224" s="703" t="s">
        <v>4159</v>
      </c>
      <c r="AF224" s="703"/>
      <c r="AG224" s="703" t="s">
        <v>4283</v>
      </c>
      <c r="AH224" s="703" t="s">
        <v>4283</v>
      </c>
      <c r="AI224" s="703" t="s">
        <v>4283</v>
      </c>
      <c r="AJ224" s="703"/>
      <c r="AK224" s="703"/>
      <c r="AL224" s="705">
        <v>44935</v>
      </c>
      <c r="AM224" s="703" t="s">
        <v>2291</v>
      </c>
      <c r="AN224" s="703"/>
      <c r="AO224" s="703"/>
      <c r="AP224" s="703"/>
      <c r="AQ224" s="703"/>
      <c r="AR224" s="703"/>
      <c r="AS224" s="703"/>
      <c r="AT224" s="703"/>
      <c r="AU224" s="703"/>
      <c r="AV224" s="703"/>
      <c r="AW224" s="703"/>
      <c r="AX224" s="703"/>
      <c r="AY224" s="703"/>
      <c r="AZ224" s="703"/>
      <c r="BA224" s="703"/>
      <c r="BB224" s="703"/>
      <c r="BC224" s="703"/>
      <c r="BD224" s="703"/>
      <c r="BE224" s="703"/>
      <c r="BF224" s="703"/>
      <c r="BG224" s="703"/>
      <c r="BH224" s="703"/>
      <c r="BI224" s="703"/>
      <c r="BJ224" s="703"/>
      <c r="BK224" s="703"/>
      <c r="BL224" s="703"/>
      <c r="BM224" s="703"/>
      <c r="BN224" s="703"/>
      <c r="BO224" s="703"/>
      <c r="BP224" s="703"/>
      <c r="BQ224" s="703"/>
      <c r="BR224" s="703"/>
      <c r="BS224" s="416" t="b">
        <v>0</v>
      </c>
      <c r="BT224" s="703" t="s">
        <v>2306</v>
      </c>
      <c r="BU224" s="703">
        <v>2023</v>
      </c>
      <c r="BV224" s="706">
        <v>44951</v>
      </c>
      <c r="BW224" s="703" t="s">
        <v>2323</v>
      </c>
      <c r="BX224" s="707"/>
      <c r="BY224" s="708"/>
      <c r="BZ224" s="709"/>
      <c r="CA224" s="422"/>
      <c r="CB224" s="730"/>
      <c r="CC224" s="730"/>
      <c r="CD224" s="422"/>
      <c r="CE224" s="730"/>
      <c r="CF224" s="708"/>
      <c r="CG224" s="709"/>
      <c r="CH224" s="890"/>
      <c r="CI224" s="710">
        <f t="shared" si="0"/>
        <v>0</v>
      </c>
      <c r="CJ224" s="710">
        <f t="shared" si="1"/>
        <v>0</v>
      </c>
      <c r="CK224" s="710">
        <f t="shared" si="2"/>
        <v>0</v>
      </c>
      <c r="CL224" s="710">
        <f t="shared" si="3"/>
        <v>0</v>
      </c>
      <c r="CM224" s="709" t="b">
        <f t="shared" si="4"/>
        <v>0</v>
      </c>
    </row>
    <row r="225" spans="1:91" ht="15.75" customHeight="1">
      <c r="A225" s="703" t="s">
        <v>10</v>
      </c>
      <c r="B225" s="703" t="s">
        <v>11</v>
      </c>
      <c r="C225" s="703" t="s">
        <v>378</v>
      </c>
      <c r="D225" s="703" t="s">
        <v>8958</v>
      </c>
      <c r="E225" s="703" t="s">
        <v>28</v>
      </c>
      <c r="F225" s="315" t="str">
        <f t="array" ref="F225">IFERROR(INDEX(UIID!$K$2:$K999, MATCH(CONCATENATE(B225,D225,G225,J225), UIID!$B$2:$B999&amp;UIID!$D$2:$D999&amp;UIID!$G$2:$G999&amp;UIID!$H$2:$H999, 0),), "Not Found")</f>
        <v>Not Found</v>
      </c>
      <c r="G225" s="703" t="s">
        <v>1251</v>
      </c>
      <c r="H225" s="703"/>
      <c r="I225" s="703"/>
      <c r="J225" s="703" t="s">
        <v>1252</v>
      </c>
      <c r="K225" s="703"/>
      <c r="L225" s="703"/>
      <c r="M225" s="703" t="s">
        <v>1253</v>
      </c>
      <c r="N225" s="703"/>
      <c r="O225" s="703" t="s">
        <v>15</v>
      </c>
      <c r="P225" s="703" t="s">
        <v>525</v>
      </c>
      <c r="Q225" s="703"/>
      <c r="R225" s="703" t="s">
        <v>35</v>
      </c>
      <c r="S225" s="703" t="s">
        <v>8666</v>
      </c>
      <c r="T225" s="703" t="s">
        <v>99</v>
      </c>
      <c r="U225" s="703"/>
      <c r="V225" s="703"/>
      <c r="W225" s="703"/>
      <c r="X225" s="703" t="s">
        <v>4164</v>
      </c>
      <c r="Y225" s="703" t="s">
        <v>134</v>
      </c>
      <c r="Z225" s="703" t="s">
        <v>1259</v>
      </c>
      <c r="AA225" s="704">
        <v>42933</v>
      </c>
      <c r="AB225" s="429"/>
      <c r="AC225" s="703" t="s">
        <v>4158</v>
      </c>
      <c r="AD225" s="703"/>
      <c r="AE225" s="703" t="s">
        <v>4159</v>
      </c>
      <c r="AF225" s="703"/>
      <c r="AG225" s="703" t="s">
        <v>9412</v>
      </c>
      <c r="AH225" s="703" t="s">
        <v>9413</v>
      </c>
      <c r="AI225" s="704">
        <v>43980</v>
      </c>
      <c r="AJ225" s="703"/>
      <c r="AK225" s="703"/>
      <c r="AL225" s="705">
        <v>44935</v>
      </c>
      <c r="AM225" s="703" t="s">
        <v>2291</v>
      </c>
      <c r="AN225" s="703"/>
      <c r="AO225" s="703"/>
      <c r="AP225" s="703"/>
      <c r="AQ225" s="703"/>
      <c r="AR225" s="703"/>
      <c r="AS225" s="703"/>
      <c r="AT225" s="703"/>
      <c r="AU225" s="703"/>
      <c r="AV225" s="703"/>
      <c r="AW225" s="703"/>
      <c r="AX225" s="703"/>
      <c r="AY225" s="703"/>
      <c r="AZ225" s="703"/>
      <c r="BA225" s="703"/>
      <c r="BB225" s="703"/>
      <c r="BC225" s="703"/>
      <c r="BD225" s="703"/>
      <c r="BE225" s="703"/>
      <c r="BF225" s="703"/>
      <c r="BG225" s="703"/>
      <c r="BH225" s="703"/>
      <c r="BI225" s="703"/>
      <c r="BJ225" s="703"/>
      <c r="BK225" s="703"/>
      <c r="BL225" s="703"/>
      <c r="BM225" s="703"/>
      <c r="BN225" s="703"/>
      <c r="BO225" s="703"/>
      <c r="BP225" s="703"/>
      <c r="BQ225" s="703"/>
      <c r="BR225" s="703"/>
      <c r="BS225" s="416" t="b">
        <v>0</v>
      </c>
      <c r="BT225" s="703" t="s">
        <v>2306</v>
      </c>
      <c r="BU225" s="703">
        <v>2023</v>
      </c>
      <c r="BV225" s="706">
        <v>44951</v>
      </c>
      <c r="BW225" s="703" t="s">
        <v>2323</v>
      </c>
      <c r="BX225" s="707"/>
      <c r="BY225" s="708"/>
      <c r="BZ225" s="709"/>
      <c r="CA225" s="422"/>
      <c r="CB225" s="730"/>
      <c r="CC225" s="730"/>
      <c r="CD225" s="422"/>
      <c r="CE225" s="730"/>
      <c r="CF225" s="708"/>
      <c r="CG225" s="709"/>
      <c r="CH225" s="890"/>
      <c r="CI225" s="710">
        <f t="shared" si="0"/>
        <v>0</v>
      </c>
      <c r="CJ225" s="710">
        <f t="shared" si="1"/>
        <v>0</v>
      </c>
      <c r="CK225" s="710">
        <f t="shared" si="2"/>
        <v>0</v>
      </c>
      <c r="CL225" s="710">
        <f t="shared" si="3"/>
        <v>0</v>
      </c>
      <c r="CM225" s="709" t="b">
        <f t="shared" si="4"/>
        <v>0</v>
      </c>
    </row>
    <row r="226" spans="1:91" ht="15.75" customHeight="1">
      <c r="A226" s="703" t="s">
        <v>10</v>
      </c>
      <c r="B226" s="703" t="s">
        <v>11</v>
      </c>
      <c r="C226" s="703" t="s">
        <v>310</v>
      </c>
      <c r="D226" s="703" t="s">
        <v>13</v>
      </c>
      <c r="E226" s="703" t="s">
        <v>3756</v>
      </c>
      <c r="F226" s="315" t="str">
        <f t="array" ref="F226">IFERROR(INDEX(UIID!$K$2:$K999, MATCH(CONCATENATE(B226,D226,G226,J226), UIID!$B$2:$B999&amp;UIID!$D$2:$D999&amp;UIID!$G$2:$G999&amp;UIID!$H$2:$H999, 0),), "Not Found")</f>
        <v>0722-0043</v>
      </c>
      <c r="G226" s="703" t="s">
        <v>1265</v>
      </c>
      <c r="H226" s="703"/>
      <c r="I226" s="703"/>
      <c r="J226" s="703" t="s">
        <v>1266</v>
      </c>
      <c r="K226" s="703"/>
      <c r="L226" s="703"/>
      <c r="M226" s="703" t="s">
        <v>1267</v>
      </c>
      <c r="N226" s="703"/>
      <c r="O226" s="703" t="s">
        <v>15</v>
      </c>
      <c r="P226" s="703" t="s">
        <v>525</v>
      </c>
      <c r="Q226" s="703"/>
      <c r="R226" s="703" t="s">
        <v>35</v>
      </c>
      <c r="S226" s="703" t="s">
        <v>84</v>
      </c>
      <c r="T226" s="703" t="s">
        <v>705</v>
      </c>
      <c r="U226" s="703"/>
      <c r="V226" s="703"/>
      <c r="W226" s="703"/>
      <c r="X226" s="703" t="s">
        <v>4164</v>
      </c>
      <c r="Y226" s="703" t="s">
        <v>707</v>
      </c>
      <c r="Z226" s="703">
        <v>201407022200</v>
      </c>
      <c r="AA226" s="704">
        <v>41961</v>
      </c>
      <c r="AB226" s="429"/>
      <c r="AC226" s="703" t="s">
        <v>4158</v>
      </c>
      <c r="AD226" s="703"/>
      <c r="AE226" s="703" t="s">
        <v>4159</v>
      </c>
      <c r="AF226" s="703"/>
      <c r="AG226" s="703" t="s">
        <v>4283</v>
      </c>
      <c r="AH226" s="703" t="s">
        <v>4283</v>
      </c>
      <c r="AI226" s="703" t="s">
        <v>4283</v>
      </c>
      <c r="AJ226" s="703"/>
      <c r="AK226" s="703"/>
      <c r="AL226" s="705">
        <v>45258</v>
      </c>
      <c r="AM226" s="703" t="s">
        <v>8685</v>
      </c>
      <c r="AN226" s="703"/>
      <c r="AO226" s="703"/>
      <c r="AP226" s="703"/>
      <c r="AQ226" s="703"/>
      <c r="AR226" s="703"/>
      <c r="AS226" s="703"/>
      <c r="AT226" s="703"/>
      <c r="AU226" s="703"/>
      <c r="AV226" s="703"/>
      <c r="AW226" s="703"/>
      <c r="AX226" s="703"/>
      <c r="AY226" s="703"/>
      <c r="AZ226" s="703"/>
      <c r="BA226" s="703"/>
      <c r="BB226" s="703"/>
      <c r="BC226" s="703"/>
      <c r="BD226" s="703"/>
      <c r="BE226" s="703"/>
      <c r="BF226" s="703"/>
      <c r="BG226" s="703"/>
      <c r="BH226" s="703"/>
      <c r="BI226" s="703"/>
      <c r="BJ226" s="703"/>
      <c r="BK226" s="703"/>
      <c r="BL226" s="703"/>
      <c r="BM226" s="703"/>
      <c r="BN226" s="703"/>
      <c r="BO226" s="703"/>
      <c r="BP226" s="703"/>
      <c r="BQ226" s="703"/>
      <c r="BR226" s="703"/>
      <c r="BS226" s="416" t="b">
        <v>0</v>
      </c>
      <c r="BT226" s="703" t="s">
        <v>2333</v>
      </c>
      <c r="BU226" s="703">
        <v>2023</v>
      </c>
      <c r="BV226" s="706">
        <v>45259</v>
      </c>
      <c r="BW226" s="703" t="s">
        <v>2323</v>
      </c>
      <c r="BX226" s="707"/>
      <c r="BY226" s="708"/>
      <c r="BZ226" s="709"/>
      <c r="CA226" s="422"/>
      <c r="CB226" s="730"/>
      <c r="CC226" s="730"/>
      <c r="CD226" s="422"/>
      <c r="CE226" s="730"/>
      <c r="CF226" s="708"/>
      <c r="CG226" s="709"/>
      <c r="CH226" s="890"/>
      <c r="CI226" s="710">
        <f t="shared" si="0"/>
        <v>0</v>
      </c>
      <c r="CJ226" s="710">
        <f t="shared" si="1"/>
        <v>0</v>
      </c>
      <c r="CK226" s="710">
        <f t="shared" si="2"/>
        <v>0</v>
      </c>
      <c r="CL226" s="710">
        <f t="shared" si="3"/>
        <v>0</v>
      </c>
      <c r="CM226" s="709" t="b">
        <f t="shared" si="4"/>
        <v>0</v>
      </c>
    </row>
    <row r="227" spans="1:91" ht="15.75" customHeight="1">
      <c r="A227" s="703" t="s">
        <v>10</v>
      </c>
      <c r="B227" s="703" t="s">
        <v>11</v>
      </c>
      <c r="C227" s="703" t="s">
        <v>310</v>
      </c>
      <c r="D227" s="703" t="s">
        <v>13</v>
      </c>
      <c r="E227" s="703" t="s">
        <v>3756</v>
      </c>
      <c r="F227" s="315" t="str">
        <f t="array" ref="F227">IFERROR(INDEX(UIID!$K$2:$K999, MATCH(CONCATENATE(B227,D227,G227,J227), UIID!$B$2:$B999&amp;UIID!$D$2:$D999&amp;UIID!$G$2:$G999&amp;UIID!$H$2:$H999, 0),), "Not Found")</f>
        <v>0722-0043</v>
      </c>
      <c r="G227" s="703" t="s">
        <v>1265</v>
      </c>
      <c r="H227" s="703"/>
      <c r="I227" s="703"/>
      <c r="J227" s="703" t="s">
        <v>1266</v>
      </c>
      <c r="K227" s="703"/>
      <c r="L227" s="703"/>
      <c r="M227" s="703" t="s">
        <v>1267</v>
      </c>
      <c r="N227" s="703" t="s">
        <v>5725</v>
      </c>
      <c r="O227" s="703" t="s">
        <v>15</v>
      </c>
      <c r="P227" s="703" t="s">
        <v>525</v>
      </c>
      <c r="Q227" s="703"/>
      <c r="R227" s="703" t="s">
        <v>35</v>
      </c>
      <c r="S227" s="703" t="s">
        <v>107</v>
      </c>
      <c r="T227" s="703" t="s">
        <v>1142</v>
      </c>
      <c r="U227" s="703"/>
      <c r="V227" s="703"/>
      <c r="W227" s="703"/>
      <c r="X227" s="703" t="s">
        <v>4164</v>
      </c>
      <c r="Y227" s="703" t="s">
        <v>1268</v>
      </c>
      <c r="Z227" s="703">
        <v>201507022021</v>
      </c>
      <c r="AA227" s="704">
        <v>42051</v>
      </c>
      <c r="AB227" s="429"/>
      <c r="AC227" s="703" t="s">
        <v>4158</v>
      </c>
      <c r="AD227" s="703"/>
      <c r="AE227" s="703" t="s">
        <v>4159</v>
      </c>
      <c r="AF227" s="703"/>
      <c r="AG227" s="703" t="s">
        <v>4283</v>
      </c>
      <c r="AH227" s="703" t="s">
        <v>4283</v>
      </c>
      <c r="AI227" s="703" t="s">
        <v>4283</v>
      </c>
      <c r="AJ227" s="703"/>
      <c r="AK227" s="703"/>
      <c r="AL227" s="705">
        <v>45436</v>
      </c>
      <c r="AM227" s="703" t="s">
        <v>8685</v>
      </c>
      <c r="AN227" s="703"/>
      <c r="AO227" s="703"/>
      <c r="AP227" s="703"/>
      <c r="AQ227" s="703"/>
      <c r="AR227" s="703"/>
      <c r="AS227" s="703"/>
      <c r="AT227" s="703"/>
      <c r="AU227" s="703"/>
      <c r="AV227" s="703"/>
      <c r="AW227" s="703"/>
      <c r="AX227" s="703"/>
      <c r="AY227" s="703"/>
      <c r="AZ227" s="703"/>
      <c r="BA227" s="703"/>
      <c r="BB227" s="703"/>
      <c r="BC227" s="703"/>
      <c r="BD227" s="703"/>
      <c r="BE227" s="703"/>
      <c r="BF227" s="703"/>
      <c r="BG227" s="703"/>
      <c r="BH227" s="703"/>
      <c r="BI227" s="703"/>
      <c r="BJ227" s="703"/>
      <c r="BK227" s="703"/>
      <c r="BL227" s="703"/>
      <c r="BM227" s="703"/>
      <c r="BN227" s="703"/>
      <c r="BO227" s="703"/>
      <c r="BP227" s="703"/>
      <c r="BQ227" s="703"/>
      <c r="BR227" s="703"/>
      <c r="BS227" s="416" t="b">
        <v>0</v>
      </c>
      <c r="BT227" s="703" t="s">
        <v>2317</v>
      </c>
      <c r="BU227" s="703">
        <v>2024</v>
      </c>
      <c r="BV227" s="706">
        <v>45436</v>
      </c>
      <c r="BW227" s="703" t="s">
        <v>2323</v>
      </c>
      <c r="BX227" s="707"/>
      <c r="BY227" s="713"/>
      <c r="BZ227" s="709"/>
      <c r="CA227" s="714"/>
      <c r="CB227" s="730"/>
      <c r="CC227" s="730"/>
      <c r="CD227" s="714"/>
      <c r="CE227" s="730"/>
      <c r="CF227" s="713"/>
      <c r="CG227" s="709"/>
      <c r="CH227" s="890"/>
      <c r="CI227" s="710">
        <f t="shared" si="0"/>
        <v>0</v>
      </c>
      <c r="CJ227" s="710">
        <f t="shared" si="1"/>
        <v>0</v>
      </c>
      <c r="CK227" s="710">
        <f t="shared" si="2"/>
        <v>0</v>
      </c>
      <c r="CL227" s="710">
        <f t="shared" si="3"/>
        <v>0</v>
      </c>
      <c r="CM227" s="709" t="b">
        <f t="shared" si="4"/>
        <v>0</v>
      </c>
    </row>
    <row r="228" spans="1:91" ht="15.75" customHeight="1">
      <c r="A228" s="703" t="s">
        <v>10</v>
      </c>
      <c r="B228" s="703" t="s">
        <v>11</v>
      </c>
      <c r="C228" s="703" t="s">
        <v>310</v>
      </c>
      <c r="D228" s="703" t="s">
        <v>13</v>
      </c>
      <c r="E228" s="703" t="s">
        <v>28</v>
      </c>
      <c r="F228" s="315" t="str">
        <f t="array" ref="F228">IFERROR(INDEX(UIID!$K$2:$K999, MATCH(CONCATENATE(B228,D228,G228,J228), UIID!$B$2:$B999&amp;UIID!$D$2:$D999&amp;UIID!$G$2:$G999&amp;UIID!$H$2:$H999, 0),), "Not Found")</f>
        <v>0722-0043</v>
      </c>
      <c r="G228" s="703" t="s">
        <v>1265</v>
      </c>
      <c r="H228" s="703"/>
      <c r="I228" s="703"/>
      <c r="J228" s="703" t="s">
        <v>1266</v>
      </c>
      <c r="K228" s="703"/>
      <c r="L228" s="703"/>
      <c r="M228" s="703" t="s">
        <v>1267</v>
      </c>
      <c r="N228" s="703"/>
      <c r="O228" s="703" t="s">
        <v>15</v>
      </c>
      <c r="P228" s="703" t="s">
        <v>525</v>
      </c>
      <c r="Q228" s="703"/>
      <c r="R228" s="703" t="s">
        <v>35</v>
      </c>
      <c r="S228" s="703" t="s">
        <v>8666</v>
      </c>
      <c r="T228" s="703" t="s">
        <v>47</v>
      </c>
      <c r="U228" s="703"/>
      <c r="V228" s="703"/>
      <c r="W228" s="703"/>
      <c r="X228" s="703" t="s">
        <v>4164</v>
      </c>
      <c r="Y228" s="703" t="s">
        <v>78</v>
      </c>
      <c r="Z228" s="703" t="s">
        <v>1269</v>
      </c>
      <c r="AA228" s="704">
        <v>42716</v>
      </c>
      <c r="AB228" s="429"/>
      <c r="AC228" s="703" t="s">
        <v>4158</v>
      </c>
      <c r="AD228" s="703"/>
      <c r="AE228" s="703" t="s">
        <v>4159</v>
      </c>
      <c r="AF228" s="703"/>
      <c r="AG228" s="703" t="s">
        <v>4283</v>
      </c>
      <c r="AH228" s="703" t="s">
        <v>4283</v>
      </c>
      <c r="AI228" s="703" t="s">
        <v>4283</v>
      </c>
      <c r="AJ228" s="703"/>
      <c r="AK228" s="703"/>
      <c r="AL228" s="705">
        <v>44935</v>
      </c>
      <c r="AM228" s="703" t="s">
        <v>2291</v>
      </c>
      <c r="AN228" s="703"/>
      <c r="AO228" s="703"/>
      <c r="AP228" s="703"/>
      <c r="AQ228" s="703"/>
      <c r="AR228" s="703"/>
      <c r="AS228" s="703"/>
      <c r="AT228" s="703"/>
      <c r="AU228" s="703"/>
      <c r="AV228" s="703"/>
      <c r="AW228" s="703"/>
      <c r="AX228" s="703"/>
      <c r="AY228" s="703"/>
      <c r="AZ228" s="703"/>
      <c r="BA228" s="703"/>
      <c r="BB228" s="703"/>
      <c r="BC228" s="703"/>
      <c r="BD228" s="703"/>
      <c r="BE228" s="703"/>
      <c r="BF228" s="703"/>
      <c r="BG228" s="703"/>
      <c r="BH228" s="703"/>
      <c r="BI228" s="703"/>
      <c r="BJ228" s="703"/>
      <c r="BK228" s="703"/>
      <c r="BL228" s="703"/>
      <c r="BM228" s="703"/>
      <c r="BN228" s="703"/>
      <c r="BO228" s="703"/>
      <c r="BP228" s="703"/>
      <c r="BQ228" s="703"/>
      <c r="BR228" s="703"/>
      <c r="BS228" s="416" t="b">
        <v>0</v>
      </c>
      <c r="BT228" s="703" t="s">
        <v>2306</v>
      </c>
      <c r="BU228" s="703">
        <v>2023</v>
      </c>
      <c r="BV228" s="706">
        <v>44951</v>
      </c>
      <c r="BW228" s="703" t="s">
        <v>2323</v>
      </c>
      <c r="BX228" s="707"/>
      <c r="BY228" s="708"/>
      <c r="BZ228" s="709"/>
      <c r="CA228" s="422"/>
      <c r="CB228" s="730"/>
      <c r="CC228" s="730"/>
      <c r="CD228" s="422"/>
      <c r="CE228" s="730"/>
      <c r="CF228" s="708"/>
      <c r="CG228" s="709"/>
      <c r="CH228" s="890"/>
      <c r="CI228" s="710">
        <f t="shared" si="0"/>
        <v>0</v>
      </c>
      <c r="CJ228" s="710">
        <f t="shared" si="1"/>
        <v>0</v>
      </c>
      <c r="CK228" s="710">
        <f t="shared" si="2"/>
        <v>0</v>
      </c>
      <c r="CL228" s="710">
        <f t="shared" si="3"/>
        <v>0</v>
      </c>
      <c r="CM228" s="709" t="b">
        <f t="shared" si="4"/>
        <v>0</v>
      </c>
    </row>
    <row r="229" spans="1:91" ht="15.75" customHeight="1">
      <c r="A229" s="703" t="s">
        <v>10</v>
      </c>
      <c r="B229" s="703" t="s">
        <v>11</v>
      </c>
      <c r="C229" s="703" t="s">
        <v>310</v>
      </c>
      <c r="D229" s="703" t="s">
        <v>13</v>
      </c>
      <c r="E229" s="703" t="s">
        <v>3756</v>
      </c>
      <c r="F229" s="891" t="str">
        <f t="array" ref="F229">IFERROR(INDEX(UIID!$K$2:$K999, MATCH(CONCATENATE(B229,D229,G229,J229), UIID!$B$2:$B999&amp;UIID!$D$2:$D999&amp;UIID!$G$2:$G999&amp;UIID!$H$2:$H999, 0),), "Not Found")</f>
        <v>0722-0043</v>
      </c>
      <c r="G229" s="703" t="s">
        <v>1265</v>
      </c>
      <c r="H229" s="703"/>
      <c r="I229" s="703" t="s">
        <v>5724</v>
      </c>
      <c r="J229" s="703" t="s">
        <v>1266</v>
      </c>
      <c r="K229" s="703">
        <v>10.2972588105629</v>
      </c>
      <c r="L229" s="703">
        <v>123.896642536654</v>
      </c>
      <c r="M229" s="703" t="s">
        <v>1267</v>
      </c>
      <c r="N229" s="703" t="s">
        <v>5725</v>
      </c>
      <c r="O229" s="703" t="s">
        <v>15</v>
      </c>
      <c r="P229" s="703" t="s">
        <v>525</v>
      </c>
      <c r="Q229" s="703" t="s">
        <v>5215</v>
      </c>
      <c r="R229" s="703" t="s">
        <v>35</v>
      </c>
      <c r="S229" s="703" t="s">
        <v>8666</v>
      </c>
      <c r="T229" s="703" t="s">
        <v>1008</v>
      </c>
      <c r="U229" s="703"/>
      <c r="V229" s="892" t="s">
        <v>5726</v>
      </c>
      <c r="W229" s="703"/>
      <c r="X229" s="703" t="s">
        <v>4164</v>
      </c>
      <c r="Y229" s="703" t="s">
        <v>1009</v>
      </c>
      <c r="Z229" s="703" t="s">
        <v>1270</v>
      </c>
      <c r="AA229" s="704">
        <v>45436</v>
      </c>
      <c r="AB229" s="704">
        <v>47265</v>
      </c>
      <c r="AC229" s="703" t="s">
        <v>4158</v>
      </c>
      <c r="AD229" s="703"/>
      <c r="AE229" s="703" t="s">
        <v>4159</v>
      </c>
      <c r="AF229" s="703"/>
      <c r="AG229" s="703" t="s">
        <v>5727</v>
      </c>
      <c r="AH229" s="703" t="s">
        <v>4283</v>
      </c>
      <c r="AI229" s="703" t="s">
        <v>4283</v>
      </c>
      <c r="AJ229" s="703"/>
      <c r="AK229" s="703"/>
      <c r="AL229" s="705">
        <v>45532</v>
      </c>
      <c r="AM229" s="703" t="s">
        <v>8685</v>
      </c>
      <c r="AN229" s="703"/>
      <c r="AO229" s="703"/>
      <c r="AP229" s="703"/>
      <c r="AQ229" s="703"/>
      <c r="AR229" s="703"/>
      <c r="AS229" s="703"/>
      <c r="AT229" s="703"/>
      <c r="AU229" s="703"/>
      <c r="AV229" s="703"/>
      <c r="AW229" s="703"/>
      <c r="AX229" s="703"/>
      <c r="AY229" s="703"/>
      <c r="AZ229" s="703"/>
      <c r="BA229" s="703"/>
      <c r="BB229" s="703"/>
      <c r="BC229" s="703"/>
      <c r="BD229" s="703"/>
      <c r="BE229" s="703"/>
      <c r="BF229" s="703"/>
      <c r="BG229" s="703"/>
      <c r="BH229" s="703"/>
      <c r="BI229" s="703"/>
      <c r="BJ229" s="703"/>
      <c r="BK229" s="703"/>
      <c r="BL229" s="703"/>
      <c r="BM229" s="703"/>
      <c r="BN229" s="703"/>
      <c r="BO229" s="703"/>
      <c r="BP229" s="703"/>
      <c r="BQ229" s="703"/>
      <c r="BR229" s="703"/>
      <c r="BS229" s="416" t="b">
        <v>0</v>
      </c>
      <c r="BT229" s="703" t="s">
        <v>2324</v>
      </c>
      <c r="BU229" s="703">
        <v>2024</v>
      </c>
      <c r="BV229" s="706">
        <v>45532</v>
      </c>
      <c r="BW229" s="703" t="s">
        <v>2323</v>
      </c>
      <c r="BX229" s="707"/>
      <c r="BY229" s="713"/>
      <c r="BZ229" s="709"/>
      <c r="CA229" s="714"/>
      <c r="CB229" s="730"/>
      <c r="CC229" s="730"/>
      <c r="CD229" s="714"/>
      <c r="CE229" s="730"/>
      <c r="CF229" s="713"/>
      <c r="CG229" s="709"/>
      <c r="CH229" s="710"/>
      <c r="CI229" s="710">
        <f t="shared" si="0"/>
        <v>0</v>
      </c>
      <c r="CJ229" s="710">
        <f t="shared" si="1"/>
        <v>0</v>
      </c>
      <c r="CK229" s="710">
        <f t="shared" si="2"/>
        <v>0</v>
      </c>
      <c r="CL229" s="710">
        <f t="shared" si="3"/>
        <v>0</v>
      </c>
      <c r="CM229" s="709" t="b">
        <f t="shared" si="4"/>
        <v>0</v>
      </c>
    </row>
    <row r="230" spans="1:91" ht="15.75" customHeight="1">
      <c r="A230" s="703" t="s">
        <v>10</v>
      </c>
      <c r="B230" s="703" t="s">
        <v>11</v>
      </c>
      <c r="C230" s="703" t="s">
        <v>378</v>
      </c>
      <c r="D230" s="703" t="s">
        <v>8958</v>
      </c>
      <c r="E230" s="703" t="s">
        <v>28</v>
      </c>
      <c r="F230" s="315" t="str">
        <f t="array" ref="F230">IFERROR(INDEX(UIID!$K$2:$K999, MATCH(CONCATENATE(B230,D230,G230,J230), UIID!$B$2:$B999&amp;UIID!$D$2:$D999&amp;UIID!$G$2:$G999&amp;UIID!$H$2:$H999, 0),), "Not Found")</f>
        <v>Not Found</v>
      </c>
      <c r="G230" s="703" t="s">
        <v>1304</v>
      </c>
      <c r="H230" s="703"/>
      <c r="I230" s="703"/>
      <c r="J230" s="703" t="s">
        <v>1308</v>
      </c>
      <c r="K230" s="703"/>
      <c r="L230" s="703"/>
      <c r="M230" s="703" t="s">
        <v>1309</v>
      </c>
      <c r="N230" s="703"/>
      <c r="O230" s="703" t="s">
        <v>15</v>
      </c>
      <c r="P230" s="703" t="s">
        <v>16</v>
      </c>
      <c r="Q230" s="703"/>
      <c r="R230" s="703" t="s">
        <v>21</v>
      </c>
      <c r="S230" s="703" t="s">
        <v>3006</v>
      </c>
      <c r="T230" s="703"/>
      <c r="U230" s="703" t="s">
        <v>822</v>
      </c>
      <c r="V230" s="703"/>
      <c r="W230" s="703"/>
      <c r="X230" s="703" t="s">
        <v>22</v>
      </c>
      <c r="Y230" s="703" t="s">
        <v>355</v>
      </c>
      <c r="Z230" s="703" t="s">
        <v>1310</v>
      </c>
      <c r="AA230" s="704">
        <v>42608</v>
      </c>
      <c r="AB230" s="429"/>
      <c r="AC230" s="703" t="s">
        <v>4158</v>
      </c>
      <c r="AD230" s="703"/>
      <c r="AE230" s="703" t="s">
        <v>4159</v>
      </c>
      <c r="AF230" s="703"/>
      <c r="AG230" s="703" t="s">
        <v>4283</v>
      </c>
      <c r="AH230" s="703" t="s">
        <v>4283</v>
      </c>
      <c r="AI230" s="703" t="s">
        <v>4283</v>
      </c>
      <c r="AJ230" s="703"/>
      <c r="AK230" s="703"/>
      <c r="AL230" s="703"/>
      <c r="AM230" s="703" t="s">
        <v>8675</v>
      </c>
      <c r="AN230" s="703"/>
      <c r="AO230" s="703"/>
      <c r="AP230" s="703"/>
      <c r="AQ230" s="703"/>
      <c r="AR230" s="703"/>
      <c r="AS230" s="703"/>
      <c r="AT230" s="703"/>
      <c r="AU230" s="703"/>
      <c r="AV230" s="703"/>
      <c r="AW230" s="703"/>
      <c r="AX230" s="703"/>
      <c r="AY230" s="703"/>
      <c r="AZ230" s="703"/>
      <c r="BA230" s="703"/>
      <c r="BB230" s="703"/>
      <c r="BC230" s="703"/>
      <c r="BD230" s="703"/>
      <c r="BE230" s="703"/>
      <c r="BF230" s="703"/>
      <c r="BG230" s="703"/>
      <c r="BH230" s="703"/>
      <c r="BI230" s="703"/>
      <c r="BJ230" s="703"/>
      <c r="BK230" s="703"/>
      <c r="BL230" s="703"/>
      <c r="BM230" s="703"/>
      <c r="BN230" s="703"/>
      <c r="BO230" s="703"/>
      <c r="BP230" s="703"/>
      <c r="BQ230" s="703"/>
      <c r="BR230" s="703"/>
      <c r="BS230" s="416" t="b">
        <v>0</v>
      </c>
      <c r="BT230" s="703" t="s">
        <v>2306</v>
      </c>
      <c r="BU230" s="703">
        <v>2023</v>
      </c>
      <c r="BV230" s="706">
        <v>44957</v>
      </c>
      <c r="BW230" s="703" t="s">
        <v>2323</v>
      </c>
      <c r="BX230" s="707" t="s">
        <v>9429</v>
      </c>
      <c r="BY230" s="708"/>
      <c r="BZ230" s="709"/>
      <c r="CA230" s="422"/>
      <c r="CB230" s="730"/>
      <c r="CC230" s="730"/>
      <c r="CD230" s="422"/>
      <c r="CE230" s="730"/>
      <c r="CF230" s="708"/>
      <c r="CG230" s="709"/>
      <c r="CH230" s="890"/>
      <c r="CI230" s="710">
        <f t="shared" si="0"/>
        <v>0</v>
      </c>
      <c r="CJ230" s="710">
        <f t="shared" si="1"/>
        <v>0</v>
      </c>
      <c r="CK230" s="710">
        <f t="shared" si="2"/>
        <v>0</v>
      </c>
      <c r="CL230" s="710">
        <f t="shared" si="3"/>
        <v>0</v>
      </c>
      <c r="CM230" s="709" t="b">
        <f t="shared" si="4"/>
        <v>0</v>
      </c>
    </row>
    <row r="231" spans="1:91" ht="15.75" customHeight="1">
      <c r="A231" s="703" t="s">
        <v>10</v>
      </c>
      <c r="B231" s="703" t="s">
        <v>11</v>
      </c>
      <c r="C231" s="703" t="s">
        <v>12</v>
      </c>
      <c r="D231" s="703" t="s">
        <v>13</v>
      </c>
      <c r="E231" s="703" t="s">
        <v>28</v>
      </c>
      <c r="F231" s="315" t="str">
        <f t="array" ref="F231">IFERROR(INDEX(UIID!$K$2:$K999, MATCH(CONCATENATE(B231,D231,G231,J231), UIID!$B$2:$B999&amp;UIID!$D$2:$D999&amp;UIID!$G$2:$G999&amp;UIID!$H$2:$H999, 0),), "Not Found")</f>
        <v>Not Found</v>
      </c>
      <c r="G231" s="703" t="s">
        <v>1501</v>
      </c>
      <c r="H231" s="703"/>
      <c r="I231" s="703"/>
      <c r="J231" s="703" t="s">
        <v>1502</v>
      </c>
      <c r="K231" s="703"/>
      <c r="L231" s="703"/>
      <c r="M231" s="703" t="s">
        <v>1503</v>
      </c>
      <c r="N231" s="703"/>
      <c r="O231" s="703" t="s">
        <v>15</v>
      </c>
      <c r="P231" s="703" t="s">
        <v>16</v>
      </c>
      <c r="Q231" s="703"/>
      <c r="R231" s="703" t="s">
        <v>21</v>
      </c>
      <c r="S231" s="703" t="s">
        <v>3006</v>
      </c>
      <c r="T231" s="703"/>
      <c r="U231" s="703" t="s">
        <v>1504</v>
      </c>
      <c r="V231" s="703"/>
      <c r="W231" s="703"/>
      <c r="X231" s="703" t="s">
        <v>22</v>
      </c>
      <c r="Y231" s="703" t="s">
        <v>810</v>
      </c>
      <c r="Z231" s="703" t="s">
        <v>1505</v>
      </c>
      <c r="AA231" s="704">
        <v>43000</v>
      </c>
      <c r="AB231" s="429"/>
      <c r="AC231" s="703" t="s">
        <v>4158</v>
      </c>
      <c r="AD231" s="703"/>
      <c r="AE231" s="703" t="s">
        <v>4159</v>
      </c>
      <c r="AF231" s="703"/>
      <c r="AG231" s="703" t="s">
        <v>9430</v>
      </c>
      <c r="AH231" s="703" t="s">
        <v>9431</v>
      </c>
      <c r="AI231" s="704">
        <v>43941</v>
      </c>
      <c r="AJ231" s="703"/>
      <c r="AK231" s="703"/>
      <c r="AL231" s="705">
        <v>44935</v>
      </c>
      <c r="AM231" s="703" t="s">
        <v>2297</v>
      </c>
      <c r="AN231" s="703"/>
      <c r="AO231" s="703"/>
      <c r="AP231" s="703"/>
      <c r="AQ231" s="703"/>
      <c r="AR231" s="703"/>
      <c r="AS231" s="703"/>
      <c r="AT231" s="703"/>
      <c r="AU231" s="703"/>
      <c r="AV231" s="703"/>
      <c r="AW231" s="703"/>
      <c r="AX231" s="703"/>
      <c r="AY231" s="703"/>
      <c r="AZ231" s="703"/>
      <c r="BA231" s="703"/>
      <c r="BB231" s="703"/>
      <c r="BC231" s="703"/>
      <c r="BD231" s="703"/>
      <c r="BE231" s="703"/>
      <c r="BF231" s="703"/>
      <c r="BG231" s="703"/>
      <c r="BH231" s="703"/>
      <c r="BI231" s="703"/>
      <c r="BJ231" s="703"/>
      <c r="BK231" s="703"/>
      <c r="BL231" s="703"/>
      <c r="BM231" s="703"/>
      <c r="BN231" s="703"/>
      <c r="BO231" s="703"/>
      <c r="BP231" s="703"/>
      <c r="BQ231" s="703"/>
      <c r="BR231" s="703"/>
      <c r="BS231" s="416" t="b">
        <v>0</v>
      </c>
      <c r="BT231" s="703" t="s">
        <v>2306</v>
      </c>
      <c r="BU231" s="703">
        <v>2023</v>
      </c>
      <c r="BV231" s="706">
        <v>44951</v>
      </c>
      <c r="BW231" s="703" t="s">
        <v>2323</v>
      </c>
      <c r="BX231" s="707" t="s">
        <v>8996</v>
      </c>
      <c r="BY231" s="708"/>
      <c r="BZ231" s="709"/>
      <c r="CA231" s="422"/>
      <c r="CB231" s="730"/>
      <c r="CC231" s="730"/>
      <c r="CD231" s="422"/>
      <c r="CE231" s="730"/>
      <c r="CF231" s="708"/>
      <c r="CG231" s="709"/>
      <c r="CH231" s="890"/>
      <c r="CI231" s="710">
        <f t="shared" si="0"/>
        <v>0</v>
      </c>
      <c r="CJ231" s="710">
        <f t="shared" si="1"/>
        <v>0</v>
      </c>
      <c r="CK231" s="710">
        <f t="shared" si="2"/>
        <v>0</v>
      </c>
      <c r="CL231" s="710">
        <f t="shared" si="3"/>
        <v>0</v>
      </c>
      <c r="CM231" s="709" t="b">
        <f t="shared" si="4"/>
        <v>0</v>
      </c>
    </row>
    <row r="232" spans="1:91" ht="15.75" customHeight="1">
      <c r="A232" s="703" t="s">
        <v>10</v>
      </c>
      <c r="B232" s="703" t="s">
        <v>11</v>
      </c>
      <c r="C232" s="703" t="s">
        <v>310</v>
      </c>
      <c r="D232" s="703" t="s">
        <v>13</v>
      </c>
      <c r="E232" s="703" t="s">
        <v>3756</v>
      </c>
      <c r="F232" s="315" t="str">
        <f t="array" ref="F232">IFERROR(INDEX(UIID!$K$2:$K999, MATCH(CONCATENATE(B232,D232,G232,J232), UIID!$B$2:$B999&amp;UIID!$D$2:$D999&amp;UIID!$G$2:$G999&amp;UIID!$H$2:$H999, 0),), "Not Found")</f>
        <v>Not Found</v>
      </c>
      <c r="G232" s="703" t="s">
        <v>1319</v>
      </c>
      <c r="H232" s="703"/>
      <c r="I232" s="703"/>
      <c r="J232" s="703" t="s">
        <v>1320</v>
      </c>
      <c r="K232" s="703"/>
      <c r="L232" s="703"/>
      <c r="M232" s="703" t="s">
        <v>396</v>
      </c>
      <c r="N232" s="703"/>
      <c r="O232" s="703" t="s">
        <v>15</v>
      </c>
      <c r="P232" s="703" t="s">
        <v>16</v>
      </c>
      <c r="Q232" s="703"/>
      <c r="R232" s="703" t="s">
        <v>35</v>
      </c>
      <c r="S232" s="703" t="s">
        <v>2230</v>
      </c>
      <c r="T232" s="703" t="s">
        <v>9389</v>
      </c>
      <c r="U232" s="703"/>
      <c r="V232" s="703"/>
      <c r="W232" s="703"/>
      <c r="X232" s="703" t="s">
        <v>4164</v>
      </c>
      <c r="Y232" s="703" t="s">
        <v>1321</v>
      </c>
      <c r="Z232" s="703" t="s">
        <v>1322</v>
      </c>
      <c r="AA232" s="704">
        <v>43084</v>
      </c>
      <c r="AB232" s="429"/>
      <c r="AC232" s="703" t="s">
        <v>4158</v>
      </c>
      <c r="AD232" s="703"/>
      <c r="AE232" s="703" t="s">
        <v>4159</v>
      </c>
      <c r="AF232" s="703"/>
      <c r="AG232" s="703" t="s">
        <v>9432</v>
      </c>
      <c r="AH232" s="703" t="s">
        <v>9433</v>
      </c>
      <c r="AI232" s="704">
        <v>44480</v>
      </c>
      <c r="AJ232" s="703"/>
      <c r="AK232" s="703"/>
      <c r="AL232" s="703"/>
      <c r="AM232" s="703" t="s">
        <v>2297</v>
      </c>
      <c r="AN232" s="703"/>
      <c r="AO232" s="703"/>
      <c r="AP232" s="703"/>
      <c r="AQ232" s="703"/>
      <c r="AR232" s="703"/>
      <c r="AS232" s="703"/>
      <c r="AT232" s="703"/>
      <c r="AU232" s="703"/>
      <c r="AV232" s="703"/>
      <c r="AW232" s="703"/>
      <c r="AX232" s="703"/>
      <c r="AY232" s="703"/>
      <c r="AZ232" s="703"/>
      <c r="BA232" s="703"/>
      <c r="BB232" s="703"/>
      <c r="BC232" s="703"/>
      <c r="BD232" s="703"/>
      <c r="BE232" s="703"/>
      <c r="BF232" s="703"/>
      <c r="BG232" s="703"/>
      <c r="BH232" s="703"/>
      <c r="BI232" s="703"/>
      <c r="BJ232" s="703"/>
      <c r="BK232" s="703"/>
      <c r="BL232" s="703"/>
      <c r="BM232" s="703"/>
      <c r="BN232" s="703"/>
      <c r="BO232" s="703"/>
      <c r="BP232" s="703"/>
      <c r="BQ232" s="703"/>
      <c r="BR232" s="703"/>
      <c r="BS232" s="416" t="b">
        <v>0</v>
      </c>
      <c r="BT232" s="703" t="s">
        <v>2309</v>
      </c>
      <c r="BU232" s="703">
        <v>2024</v>
      </c>
      <c r="BV232" s="706">
        <v>45329</v>
      </c>
      <c r="BW232" s="703" t="s">
        <v>2323</v>
      </c>
      <c r="BX232" s="707"/>
      <c r="BY232" s="713"/>
      <c r="BZ232" s="709"/>
      <c r="CA232" s="714"/>
      <c r="CB232" s="730"/>
      <c r="CC232" s="730"/>
      <c r="CD232" s="714"/>
      <c r="CE232" s="730"/>
      <c r="CF232" s="713"/>
      <c r="CG232" s="709"/>
      <c r="CH232" s="890"/>
      <c r="CI232" s="710">
        <f t="shared" si="0"/>
        <v>0</v>
      </c>
      <c r="CJ232" s="710">
        <f t="shared" si="1"/>
        <v>0</v>
      </c>
      <c r="CK232" s="710">
        <f t="shared" si="2"/>
        <v>0</v>
      </c>
      <c r="CL232" s="710">
        <f t="shared" si="3"/>
        <v>0</v>
      </c>
      <c r="CM232" s="709" t="b">
        <f t="shared" si="4"/>
        <v>0</v>
      </c>
    </row>
    <row r="233" spans="1:91" ht="15.75" customHeight="1">
      <c r="A233" s="703" t="s">
        <v>10</v>
      </c>
      <c r="B233" s="703" t="s">
        <v>11</v>
      </c>
      <c r="C233" s="703" t="s">
        <v>12</v>
      </c>
      <c r="D233" s="703" t="s">
        <v>13</v>
      </c>
      <c r="E233" s="703" t="s">
        <v>3756</v>
      </c>
      <c r="F233" s="891" t="str">
        <f t="array" ref="F233">IFERROR(INDEX(UIID!$K$2:$K999, MATCH(CONCATENATE(B233,D233,G233,J233), UIID!$B$2:$B999&amp;UIID!$D$2:$D999&amp;UIID!$G$2:$G999&amp;UIID!$H$2:$H999, 0),), "Not Found")</f>
        <v>0722-0038</v>
      </c>
      <c r="G233" s="703" t="s">
        <v>3775</v>
      </c>
      <c r="H233" s="703"/>
      <c r="I233" s="703" t="s">
        <v>5763</v>
      </c>
      <c r="J233" s="703" t="s">
        <v>1332</v>
      </c>
      <c r="K233" s="703">
        <v>10.306716407251299</v>
      </c>
      <c r="L233" s="703">
        <v>123.89660283661</v>
      </c>
      <c r="M233" s="703" t="s">
        <v>396</v>
      </c>
      <c r="N233" s="703" t="s">
        <v>5764</v>
      </c>
      <c r="O233" s="703" t="s">
        <v>15</v>
      </c>
      <c r="P233" s="703" t="s">
        <v>16</v>
      </c>
      <c r="Q233" s="703" t="s">
        <v>4163</v>
      </c>
      <c r="R233" s="703" t="s">
        <v>21</v>
      </c>
      <c r="S233" s="703" t="s">
        <v>3006</v>
      </c>
      <c r="T233" s="703"/>
      <c r="U233" s="703" t="s">
        <v>1334</v>
      </c>
      <c r="V233" s="892" t="s">
        <v>5765</v>
      </c>
      <c r="W233" s="703"/>
      <c r="X233" s="703" t="s">
        <v>22</v>
      </c>
      <c r="Y233" s="703" t="s">
        <v>326</v>
      </c>
      <c r="Z233" s="703">
        <v>201307020078</v>
      </c>
      <c r="AA233" s="704">
        <v>45440</v>
      </c>
      <c r="AB233" s="704">
        <v>47267</v>
      </c>
      <c r="AC233" s="703" t="s">
        <v>4158</v>
      </c>
      <c r="AD233" s="703"/>
      <c r="AE233" s="703" t="s">
        <v>4159</v>
      </c>
      <c r="AF233" s="703"/>
      <c r="AG233" s="703" t="s">
        <v>5766</v>
      </c>
      <c r="AH233" s="703" t="s">
        <v>22</v>
      </c>
      <c r="AI233" s="703"/>
      <c r="AJ233" s="703"/>
      <c r="AK233" s="703"/>
      <c r="AL233" s="705">
        <v>45512</v>
      </c>
      <c r="AM233" s="703" t="s">
        <v>8685</v>
      </c>
      <c r="AN233" s="703"/>
      <c r="AO233" s="703"/>
      <c r="AP233" s="703"/>
      <c r="AQ233" s="703"/>
      <c r="AR233" s="703"/>
      <c r="AS233" s="703"/>
      <c r="AT233" s="703"/>
      <c r="AU233" s="703"/>
      <c r="AV233" s="703"/>
      <c r="AW233" s="703"/>
      <c r="AX233" s="703"/>
      <c r="AY233" s="703"/>
      <c r="AZ233" s="703"/>
      <c r="BA233" s="703"/>
      <c r="BB233" s="703"/>
      <c r="BC233" s="703"/>
      <c r="BD233" s="703"/>
      <c r="BE233" s="703"/>
      <c r="BF233" s="703"/>
      <c r="BG233" s="703"/>
      <c r="BH233" s="703"/>
      <c r="BI233" s="703"/>
      <c r="BJ233" s="703"/>
      <c r="BK233" s="703"/>
      <c r="BL233" s="703"/>
      <c r="BM233" s="703"/>
      <c r="BN233" s="703"/>
      <c r="BO233" s="703"/>
      <c r="BP233" s="703"/>
      <c r="BQ233" s="703"/>
      <c r="BR233" s="703"/>
      <c r="BS233" s="416" t="b">
        <v>0</v>
      </c>
      <c r="BT233" s="703" t="s">
        <v>2324</v>
      </c>
      <c r="BU233" s="703">
        <v>2024</v>
      </c>
      <c r="BV233" s="706">
        <v>45512</v>
      </c>
      <c r="BW233" s="703" t="s">
        <v>2323</v>
      </c>
      <c r="BX233" s="707"/>
      <c r="BY233" s="713"/>
      <c r="BZ233" s="709"/>
      <c r="CA233" s="714"/>
      <c r="CB233" s="730"/>
      <c r="CC233" s="730"/>
      <c r="CD233" s="714"/>
      <c r="CE233" s="730"/>
      <c r="CF233" s="713"/>
      <c r="CG233" s="709"/>
      <c r="CH233" s="704">
        <v>41410</v>
      </c>
      <c r="CI233" s="710">
        <f t="shared" si="0"/>
        <v>0</v>
      </c>
      <c r="CJ233" s="710">
        <f t="shared" si="1"/>
        <v>0</v>
      </c>
      <c r="CK233" s="710">
        <f t="shared" si="2"/>
        <v>0</v>
      </c>
      <c r="CL233" s="710">
        <f t="shared" si="3"/>
        <v>0</v>
      </c>
      <c r="CM233" s="709" t="b">
        <f t="shared" si="4"/>
        <v>0</v>
      </c>
    </row>
    <row r="234" spans="1:91" ht="15.75" customHeight="1">
      <c r="A234" s="703" t="s">
        <v>10</v>
      </c>
      <c r="B234" s="703" t="s">
        <v>11</v>
      </c>
      <c r="C234" s="703" t="s">
        <v>12</v>
      </c>
      <c r="D234" s="703" t="s">
        <v>13</v>
      </c>
      <c r="E234" s="703" t="s">
        <v>3756</v>
      </c>
      <c r="F234" s="891" t="str">
        <f t="array" ref="F234">IFERROR(INDEX(UIID!$K$2:$K999, MATCH(CONCATENATE(B234,D234,G234,J234), UIID!$B$2:$B999&amp;UIID!$D$2:$D999&amp;UIID!$G$2:$G999&amp;UIID!$H$2:$H999, 0),), "Not Found")</f>
        <v>0722-0038</v>
      </c>
      <c r="G234" s="703" t="s">
        <v>3775</v>
      </c>
      <c r="H234" s="703"/>
      <c r="I234" s="703" t="s">
        <v>5763</v>
      </c>
      <c r="J234" s="703" t="s">
        <v>1332</v>
      </c>
      <c r="K234" s="703">
        <v>10.306716407251299</v>
      </c>
      <c r="L234" s="703">
        <v>123.89660283661</v>
      </c>
      <c r="M234" s="703" t="s">
        <v>396</v>
      </c>
      <c r="N234" s="703" t="s">
        <v>5764</v>
      </c>
      <c r="O234" s="703" t="s">
        <v>15</v>
      </c>
      <c r="P234" s="703" t="s">
        <v>16</v>
      </c>
      <c r="Q234" s="703" t="s">
        <v>4163</v>
      </c>
      <c r="R234" s="703" t="s">
        <v>21</v>
      </c>
      <c r="S234" s="703" t="s">
        <v>3006</v>
      </c>
      <c r="T234" s="703"/>
      <c r="U234" s="703" t="s">
        <v>1335</v>
      </c>
      <c r="V234" s="892" t="s">
        <v>5765</v>
      </c>
      <c r="W234" s="703"/>
      <c r="X234" s="703" t="s">
        <v>22</v>
      </c>
      <c r="Y234" s="703" t="s">
        <v>505</v>
      </c>
      <c r="Z234" s="703">
        <v>201307020079</v>
      </c>
      <c r="AA234" s="704">
        <v>45440</v>
      </c>
      <c r="AB234" s="704">
        <v>47267</v>
      </c>
      <c r="AC234" s="703" t="s">
        <v>4158</v>
      </c>
      <c r="AD234" s="703"/>
      <c r="AE234" s="703" t="s">
        <v>4159</v>
      </c>
      <c r="AF234" s="703"/>
      <c r="AG234" s="703" t="s">
        <v>5766</v>
      </c>
      <c r="AH234" s="703" t="s">
        <v>22</v>
      </c>
      <c r="AI234" s="703"/>
      <c r="AJ234" s="703"/>
      <c r="AK234" s="703"/>
      <c r="AL234" s="705">
        <v>45512</v>
      </c>
      <c r="AM234" s="703" t="s">
        <v>8685</v>
      </c>
      <c r="AN234" s="703"/>
      <c r="AO234" s="703"/>
      <c r="AP234" s="703"/>
      <c r="AQ234" s="703"/>
      <c r="AR234" s="703"/>
      <c r="AS234" s="703"/>
      <c r="AT234" s="703"/>
      <c r="AU234" s="703"/>
      <c r="AV234" s="703"/>
      <c r="AW234" s="703"/>
      <c r="AX234" s="703"/>
      <c r="AY234" s="703"/>
      <c r="AZ234" s="703"/>
      <c r="BA234" s="703"/>
      <c r="BB234" s="703"/>
      <c r="BC234" s="703"/>
      <c r="BD234" s="703"/>
      <c r="BE234" s="703"/>
      <c r="BF234" s="703"/>
      <c r="BG234" s="703"/>
      <c r="BH234" s="703"/>
      <c r="BI234" s="703"/>
      <c r="BJ234" s="703"/>
      <c r="BK234" s="703"/>
      <c r="BL234" s="703"/>
      <c r="BM234" s="703"/>
      <c r="BN234" s="703"/>
      <c r="BO234" s="703"/>
      <c r="BP234" s="703"/>
      <c r="BQ234" s="703"/>
      <c r="BR234" s="703"/>
      <c r="BS234" s="416" t="b">
        <v>0</v>
      </c>
      <c r="BT234" s="703" t="s">
        <v>2324</v>
      </c>
      <c r="BU234" s="703">
        <v>2024</v>
      </c>
      <c r="BV234" s="706">
        <v>45512</v>
      </c>
      <c r="BW234" s="703" t="s">
        <v>2323</v>
      </c>
      <c r="BX234" s="707"/>
      <c r="BY234" s="713"/>
      <c r="BZ234" s="709"/>
      <c r="CA234" s="714"/>
      <c r="CB234" s="730"/>
      <c r="CC234" s="730"/>
      <c r="CD234" s="714"/>
      <c r="CE234" s="730"/>
      <c r="CF234" s="713"/>
      <c r="CG234" s="709"/>
      <c r="CH234" s="704">
        <v>41410</v>
      </c>
      <c r="CI234" s="710">
        <f t="shared" si="0"/>
        <v>0</v>
      </c>
      <c r="CJ234" s="710">
        <f t="shared" si="1"/>
        <v>0</v>
      </c>
      <c r="CK234" s="710">
        <f t="shared" si="2"/>
        <v>0</v>
      </c>
      <c r="CL234" s="710">
        <f t="shared" si="3"/>
        <v>0</v>
      </c>
      <c r="CM234" s="709" t="b">
        <f t="shared" si="4"/>
        <v>0</v>
      </c>
    </row>
    <row r="235" spans="1:91" ht="15.75" customHeight="1">
      <c r="A235" s="703" t="s">
        <v>10</v>
      </c>
      <c r="B235" s="703" t="s">
        <v>11</v>
      </c>
      <c r="C235" s="703" t="s">
        <v>12</v>
      </c>
      <c r="D235" s="703" t="s">
        <v>13</v>
      </c>
      <c r="E235" s="703" t="s">
        <v>3756</v>
      </c>
      <c r="F235" s="315" t="str">
        <f t="array" ref="F235">IFERROR(INDEX(UIID!$K$2:$K999, MATCH(CONCATENATE(B235,D235,G235,J235), UIID!$B$2:$B999&amp;UIID!$D$2:$D999&amp;UIID!$G$2:$G999&amp;UIID!$H$2:$H999, 0),), "Not Found")</f>
        <v>Not Found</v>
      </c>
      <c r="G235" s="703" t="s">
        <v>1311</v>
      </c>
      <c r="H235" s="703"/>
      <c r="I235" s="703"/>
      <c r="J235" s="703" t="s">
        <v>1312</v>
      </c>
      <c r="K235" s="703"/>
      <c r="L235" s="703"/>
      <c r="M235" s="703" t="s">
        <v>9434</v>
      </c>
      <c r="N235" s="703"/>
      <c r="O235" s="703" t="s">
        <v>15</v>
      </c>
      <c r="P235" s="703" t="s">
        <v>16</v>
      </c>
      <c r="Q235" s="703"/>
      <c r="R235" s="703" t="s">
        <v>21</v>
      </c>
      <c r="S235" s="703" t="s">
        <v>3006</v>
      </c>
      <c r="T235" s="703"/>
      <c r="U235" s="703" t="s">
        <v>1313</v>
      </c>
      <c r="V235" s="703"/>
      <c r="W235" s="703"/>
      <c r="X235" s="703" t="s">
        <v>22</v>
      </c>
      <c r="Y235" s="703" t="s">
        <v>631</v>
      </c>
      <c r="Z235" s="703" t="s">
        <v>1314</v>
      </c>
      <c r="AA235" s="704">
        <v>43180</v>
      </c>
      <c r="AB235" s="429"/>
      <c r="AC235" s="703" t="s">
        <v>4158</v>
      </c>
      <c r="AD235" s="703"/>
      <c r="AE235" s="703" t="s">
        <v>4159</v>
      </c>
      <c r="AF235" s="703"/>
      <c r="AG235" s="703" t="s">
        <v>9435</v>
      </c>
      <c r="AH235" s="703" t="s">
        <v>9436</v>
      </c>
      <c r="AI235" s="712">
        <v>44935</v>
      </c>
      <c r="AJ235" s="703"/>
      <c r="AK235" s="703"/>
      <c r="AL235" s="703"/>
      <c r="AM235" s="703" t="s">
        <v>2297</v>
      </c>
      <c r="AN235" s="703"/>
      <c r="AO235" s="703"/>
      <c r="AP235" s="703"/>
      <c r="AQ235" s="703"/>
      <c r="AR235" s="703"/>
      <c r="AS235" s="703"/>
      <c r="AT235" s="703"/>
      <c r="AU235" s="703"/>
      <c r="AV235" s="703"/>
      <c r="AW235" s="703"/>
      <c r="AX235" s="703"/>
      <c r="AY235" s="703"/>
      <c r="AZ235" s="703"/>
      <c r="BA235" s="703"/>
      <c r="BB235" s="703"/>
      <c r="BC235" s="703"/>
      <c r="BD235" s="703"/>
      <c r="BE235" s="703"/>
      <c r="BF235" s="703"/>
      <c r="BG235" s="703"/>
      <c r="BH235" s="703"/>
      <c r="BI235" s="703"/>
      <c r="BJ235" s="703"/>
      <c r="BK235" s="703"/>
      <c r="BL235" s="703"/>
      <c r="BM235" s="703"/>
      <c r="BN235" s="703"/>
      <c r="BO235" s="703"/>
      <c r="BP235" s="703"/>
      <c r="BQ235" s="703"/>
      <c r="BR235" s="703"/>
      <c r="BS235" s="416" t="b">
        <v>0</v>
      </c>
      <c r="BT235" s="703" t="s">
        <v>2335</v>
      </c>
      <c r="BU235" s="703">
        <v>2023</v>
      </c>
      <c r="BV235" s="706">
        <v>45282</v>
      </c>
      <c r="BW235" s="703" t="s">
        <v>2323</v>
      </c>
      <c r="BX235" s="707"/>
      <c r="BY235" s="708"/>
      <c r="BZ235" s="709"/>
      <c r="CA235" s="422"/>
      <c r="CB235" s="730"/>
      <c r="CC235" s="730"/>
      <c r="CD235" s="422"/>
      <c r="CE235" s="730"/>
      <c r="CF235" s="708"/>
      <c r="CG235" s="709"/>
      <c r="CH235" s="890"/>
      <c r="CI235" s="710">
        <f t="shared" si="0"/>
        <v>0</v>
      </c>
      <c r="CJ235" s="710">
        <f t="shared" si="1"/>
        <v>0</v>
      </c>
      <c r="CK235" s="710">
        <f t="shared" si="2"/>
        <v>0</v>
      </c>
      <c r="CL235" s="710">
        <f t="shared" si="3"/>
        <v>0</v>
      </c>
      <c r="CM235" s="709" t="b">
        <f t="shared" si="4"/>
        <v>0</v>
      </c>
    </row>
    <row r="236" spans="1:91" ht="15.75" customHeight="1">
      <c r="A236" s="703" t="s">
        <v>10</v>
      </c>
      <c r="B236" s="703" t="s">
        <v>11</v>
      </c>
      <c r="C236" s="703" t="s">
        <v>12</v>
      </c>
      <c r="D236" s="703" t="s">
        <v>13</v>
      </c>
      <c r="E236" s="703" t="s">
        <v>3756</v>
      </c>
      <c r="F236" s="315" t="str">
        <f t="array" ref="F236">IFERROR(INDEX(UIID!$K$2:$K999, MATCH(CONCATENATE(B236,D236,G236,J236), UIID!$B$2:$B999&amp;UIID!$D$2:$D999&amp;UIID!$G$2:$G999&amp;UIID!$H$2:$H999, 0),), "Not Found")</f>
        <v>Not Found</v>
      </c>
      <c r="G236" s="703" t="s">
        <v>1311</v>
      </c>
      <c r="H236" s="703"/>
      <c r="I236" s="703"/>
      <c r="J236" s="703" t="s">
        <v>1312</v>
      </c>
      <c r="K236" s="703"/>
      <c r="L236" s="703"/>
      <c r="M236" s="703" t="s">
        <v>9434</v>
      </c>
      <c r="N236" s="703"/>
      <c r="O236" s="703" t="s">
        <v>15</v>
      </c>
      <c r="P236" s="703" t="s">
        <v>16</v>
      </c>
      <c r="Q236" s="703"/>
      <c r="R236" s="703" t="s">
        <v>21</v>
      </c>
      <c r="S236" s="703" t="s">
        <v>3006</v>
      </c>
      <c r="T236" s="703"/>
      <c r="U236" s="703" t="s">
        <v>23</v>
      </c>
      <c r="V236" s="703"/>
      <c r="W236" s="703"/>
      <c r="X236" s="703" t="s">
        <v>22</v>
      </c>
      <c r="Y236" s="703" t="s">
        <v>631</v>
      </c>
      <c r="Z236" s="703" t="s">
        <v>1315</v>
      </c>
      <c r="AA236" s="704">
        <v>43180</v>
      </c>
      <c r="AB236" s="429"/>
      <c r="AC236" s="703" t="s">
        <v>4158</v>
      </c>
      <c r="AD236" s="703"/>
      <c r="AE236" s="703" t="s">
        <v>4159</v>
      </c>
      <c r="AF236" s="703"/>
      <c r="AG236" s="703" t="s">
        <v>9435</v>
      </c>
      <c r="AH236" s="703" t="s">
        <v>9436</v>
      </c>
      <c r="AI236" s="712">
        <v>44935</v>
      </c>
      <c r="AJ236" s="703"/>
      <c r="AK236" s="703"/>
      <c r="AL236" s="703"/>
      <c r="AM236" s="703" t="s">
        <v>2297</v>
      </c>
      <c r="AN236" s="703"/>
      <c r="AO236" s="703"/>
      <c r="AP236" s="703"/>
      <c r="AQ236" s="703"/>
      <c r="AR236" s="703"/>
      <c r="AS236" s="703"/>
      <c r="AT236" s="703"/>
      <c r="AU236" s="703"/>
      <c r="AV236" s="703"/>
      <c r="AW236" s="703"/>
      <c r="AX236" s="703"/>
      <c r="AY236" s="703"/>
      <c r="AZ236" s="703"/>
      <c r="BA236" s="703"/>
      <c r="BB236" s="703"/>
      <c r="BC236" s="703"/>
      <c r="BD236" s="703"/>
      <c r="BE236" s="703"/>
      <c r="BF236" s="703"/>
      <c r="BG236" s="703"/>
      <c r="BH236" s="703"/>
      <c r="BI236" s="703"/>
      <c r="BJ236" s="703"/>
      <c r="BK236" s="703"/>
      <c r="BL236" s="703"/>
      <c r="BM236" s="703"/>
      <c r="BN236" s="703"/>
      <c r="BO236" s="703"/>
      <c r="BP236" s="703"/>
      <c r="BQ236" s="703"/>
      <c r="BR236" s="703"/>
      <c r="BS236" s="416" t="b">
        <v>0</v>
      </c>
      <c r="BT236" s="703" t="s">
        <v>2335</v>
      </c>
      <c r="BU236" s="703">
        <v>2023</v>
      </c>
      <c r="BV236" s="706">
        <v>45282</v>
      </c>
      <c r="BW236" s="703" t="s">
        <v>2323</v>
      </c>
      <c r="BX236" s="707"/>
      <c r="BY236" s="708"/>
      <c r="BZ236" s="709"/>
      <c r="CA236" s="422"/>
      <c r="CB236" s="730"/>
      <c r="CC236" s="730"/>
      <c r="CD236" s="422"/>
      <c r="CE236" s="730"/>
      <c r="CF236" s="708"/>
      <c r="CG236" s="709"/>
      <c r="CH236" s="890"/>
      <c r="CI236" s="710">
        <f t="shared" si="0"/>
        <v>0</v>
      </c>
      <c r="CJ236" s="710">
        <f t="shared" si="1"/>
        <v>0</v>
      </c>
      <c r="CK236" s="710">
        <f t="shared" si="2"/>
        <v>0</v>
      </c>
      <c r="CL236" s="710">
        <f t="shared" si="3"/>
        <v>0</v>
      </c>
      <c r="CM236" s="709" t="b">
        <f t="shared" si="4"/>
        <v>0</v>
      </c>
    </row>
    <row r="237" spans="1:91" ht="15.75" customHeight="1">
      <c r="A237" s="703" t="s">
        <v>10</v>
      </c>
      <c r="B237" s="703" t="s">
        <v>11</v>
      </c>
      <c r="C237" s="703" t="s">
        <v>12</v>
      </c>
      <c r="D237" s="703" t="s">
        <v>13</v>
      </c>
      <c r="E237" s="703" t="s">
        <v>3756</v>
      </c>
      <c r="F237" s="315" t="str">
        <f t="array" ref="F237">IFERROR(INDEX(UIID!$K$2:$K999, MATCH(CONCATENATE(B237,D237,G237,J237), UIID!$B$2:$B999&amp;UIID!$D$2:$D999&amp;UIID!$G$2:$G999&amp;UIID!$H$2:$H999, 0),), "Not Found")</f>
        <v>Not Found</v>
      </c>
      <c r="G237" s="703" t="s">
        <v>1311</v>
      </c>
      <c r="H237" s="703"/>
      <c r="I237" s="703"/>
      <c r="J237" s="703" t="s">
        <v>1312</v>
      </c>
      <c r="K237" s="703"/>
      <c r="L237" s="703"/>
      <c r="M237" s="703" t="s">
        <v>9434</v>
      </c>
      <c r="N237" s="703"/>
      <c r="O237" s="703" t="s">
        <v>15</v>
      </c>
      <c r="P237" s="703" t="s">
        <v>16</v>
      </c>
      <c r="Q237" s="703"/>
      <c r="R237" s="703" t="s">
        <v>21</v>
      </c>
      <c r="S237" s="703" t="s">
        <v>3006</v>
      </c>
      <c r="T237" s="703"/>
      <c r="U237" s="703" t="s">
        <v>1316</v>
      </c>
      <c r="V237" s="703"/>
      <c r="W237" s="703"/>
      <c r="X237" s="703" t="s">
        <v>22</v>
      </c>
      <c r="Y237" s="703" t="s">
        <v>631</v>
      </c>
      <c r="Z237" s="703" t="s">
        <v>1317</v>
      </c>
      <c r="AA237" s="704">
        <v>43208</v>
      </c>
      <c r="AB237" s="429"/>
      <c r="AC237" s="703" t="s">
        <v>4158</v>
      </c>
      <c r="AD237" s="703"/>
      <c r="AE237" s="703" t="s">
        <v>4159</v>
      </c>
      <c r="AF237" s="703"/>
      <c r="AG237" s="703" t="s">
        <v>9435</v>
      </c>
      <c r="AH237" s="703" t="s">
        <v>9436</v>
      </c>
      <c r="AI237" s="712">
        <v>44935</v>
      </c>
      <c r="AJ237" s="703"/>
      <c r="AK237" s="703"/>
      <c r="AL237" s="703"/>
      <c r="AM237" s="703" t="s">
        <v>2297</v>
      </c>
      <c r="AN237" s="703"/>
      <c r="AO237" s="703"/>
      <c r="AP237" s="703"/>
      <c r="AQ237" s="703"/>
      <c r="AR237" s="703"/>
      <c r="AS237" s="703"/>
      <c r="AT237" s="703"/>
      <c r="AU237" s="703"/>
      <c r="AV237" s="703"/>
      <c r="AW237" s="703"/>
      <c r="AX237" s="703"/>
      <c r="AY237" s="703"/>
      <c r="AZ237" s="703"/>
      <c r="BA237" s="703"/>
      <c r="BB237" s="703"/>
      <c r="BC237" s="703"/>
      <c r="BD237" s="703"/>
      <c r="BE237" s="703"/>
      <c r="BF237" s="703"/>
      <c r="BG237" s="703"/>
      <c r="BH237" s="703"/>
      <c r="BI237" s="703"/>
      <c r="BJ237" s="703"/>
      <c r="BK237" s="703"/>
      <c r="BL237" s="703"/>
      <c r="BM237" s="703"/>
      <c r="BN237" s="703"/>
      <c r="BO237" s="703"/>
      <c r="BP237" s="703"/>
      <c r="BQ237" s="703"/>
      <c r="BR237" s="703"/>
      <c r="BS237" s="416" t="b">
        <v>0</v>
      </c>
      <c r="BT237" s="703" t="s">
        <v>2335</v>
      </c>
      <c r="BU237" s="703">
        <v>2023</v>
      </c>
      <c r="BV237" s="706">
        <v>45282</v>
      </c>
      <c r="BW237" s="703" t="s">
        <v>2323</v>
      </c>
      <c r="BX237" s="707"/>
      <c r="BY237" s="708"/>
      <c r="BZ237" s="709"/>
      <c r="CA237" s="422"/>
      <c r="CB237" s="730"/>
      <c r="CC237" s="730"/>
      <c r="CD237" s="422"/>
      <c r="CE237" s="730"/>
      <c r="CF237" s="708"/>
      <c r="CG237" s="709"/>
      <c r="CH237" s="890"/>
      <c r="CI237" s="710">
        <f t="shared" si="0"/>
        <v>0</v>
      </c>
      <c r="CJ237" s="710">
        <f t="shared" si="1"/>
        <v>0</v>
      </c>
      <c r="CK237" s="710">
        <f t="shared" si="2"/>
        <v>0</v>
      </c>
      <c r="CL237" s="710">
        <f t="shared" si="3"/>
        <v>0</v>
      </c>
      <c r="CM237" s="709" t="b">
        <f t="shared" si="4"/>
        <v>0</v>
      </c>
    </row>
    <row r="238" spans="1:91" ht="15.75" customHeight="1">
      <c r="A238" s="541" t="s">
        <v>10</v>
      </c>
      <c r="B238" s="537" t="s">
        <v>11</v>
      </c>
      <c r="C238" s="63" t="s">
        <v>176</v>
      </c>
      <c r="D238" s="537" t="s">
        <v>374</v>
      </c>
      <c r="E238" s="537" t="s">
        <v>3756</v>
      </c>
      <c r="F238" s="538" t="str">
        <f t="array" ref="F238">IFERROR(INDEX(UIID!$K$2:$K999, MATCH(CONCATENATE(B238,D238,G238,J238), UIID!$B$2:$B999&amp;UIID!$D$2:$D999&amp;UIID!$G$2:$G999&amp;UIID!$H$2:$H999, 0),), "Not Found")</f>
        <v>0722-0044</v>
      </c>
      <c r="G238" s="898" t="s">
        <v>1343</v>
      </c>
      <c r="H238" s="537"/>
      <c r="I238" s="537"/>
      <c r="J238" s="537" t="s">
        <v>3779</v>
      </c>
      <c r="K238" s="537"/>
      <c r="L238" s="537"/>
      <c r="M238" s="537" t="s">
        <v>1344</v>
      </c>
      <c r="N238" s="537" t="s">
        <v>9437</v>
      </c>
      <c r="O238" s="537" t="s">
        <v>15</v>
      </c>
      <c r="P238" s="537" t="s">
        <v>16</v>
      </c>
      <c r="Q238" s="537"/>
      <c r="R238" s="537" t="s">
        <v>35</v>
      </c>
      <c r="S238" s="537" t="s">
        <v>84</v>
      </c>
      <c r="T238" s="537" t="s">
        <v>545</v>
      </c>
      <c r="U238" s="537"/>
      <c r="V238" s="537"/>
      <c r="W238" s="537"/>
      <c r="X238" s="537" t="s">
        <v>4164</v>
      </c>
      <c r="Y238" s="537" t="s">
        <v>94</v>
      </c>
      <c r="Z238" s="537">
        <v>201307022025</v>
      </c>
      <c r="AA238" s="540">
        <v>41324</v>
      </c>
      <c r="AB238" s="540"/>
      <c r="AC238" s="537" t="s">
        <v>4158</v>
      </c>
      <c r="AD238" s="537"/>
      <c r="AE238" s="537" t="s">
        <v>4159</v>
      </c>
      <c r="AF238" s="537"/>
      <c r="AG238" s="537" t="s">
        <v>4283</v>
      </c>
      <c r="AH238" s="537" t="s">
        <v>4283</v>
      </c>
      <c r="AI238" s="537" t="s">
        <v>4283</v>
      </c>
      <c r="AJ238" s="541"/>
      <c r="AK238" s="541"/>
      <c r="AL238" s="541"/>
      <c r="AM238" s="541"/>
      <c r="AN238" s="541"/>
      <c r="AO238" s="541"/>
      <c r="AP238" s="541"/>
      <c r="AQ238" s="541"/>
      <c r="AR238" s="541"/>
      <c r="AS238" s="541"/>
      <c r="AT238" s="541"/>
      <c r="AU238" s="541"/>
      <c r="AV238" s="541"/>
      <c r="AW238" s="541"/>
      <c r="AX238" s="541"/>
      <c r="AY238" s="541"/>
      <c r="AZ238" s="541"/>
      <c r="BA238" s="541"/>
      <c r="BB238" s="541"/>
      <c r="BC238" s="541"/>
      <c r="BD238" s="541"/>
      <c r="BE238" s="541"/>
      <c r="BF238" s="541"/>
      <c r="BG238" s="541"/>
      <c r="BH238" s="541"/>
      <c r="BI238" s="541"/>
      <c r="BJ238" s="541"/>
      <c r="BK238" s="541"/>
      <c r="BL238" s="541"/>
      <c r="BM238" s="541"/>
      <c r="BN238" s="541"/>
      <c r="BO238" s="541"/>
      <c r="BP238" s="541"/>
      <c r="BQ238" s="541"/>
      <c r="BR238" s="541"/>
      <c r="BS238" s="416" t="b">
        <v>1</v>
      </c>
      <c r="BT238" s="541"/>
      <c r="BU238" s="541"/>
      <c r="BV238" s="542"/>
      <c r="BW238" s="541" t="s">
        <v>10217</v>
      </c>
      <c r="BX238" s="899" t="s">
        <v>10239</v>
      </c>
      <c r="BY238" s="544"/>
      <c r="BZ238" s="545"/>
      <c r="CA238" s="546"/>
      <c r="CB238" s="547"/>
      <c r="CC238" s="547"/>
      <c r="CD238" s="546"/>
      <c r="CE238" s="547"/>
      <c r="CF238" s="544"/>
      <c r="CG238" s="545"/>
      <c r="CH238" s="548"/>
      <c r="CI238" s="548">
        <f t="shared" si="0"/>
        <v>0</v>
      </c>
      <c r="CJ238" s="548">
        <f t="shared" si="1"/>
        <v>0</v>
      </c>
      <c r="CK238" s="548">
        <f t="shared" si="2"/>
        <v>0</v>
      </c>
      <c r="CL238" s="548">
        <f t="shared" si="3"/>
        <v>0</v>
      </c>
      <c r="CM238" s="545" t="b">
        <f t="shared" si="4"/>
        <v>0</v>
      </c>
    </row>
    <row r="239" spans="1:91" ht="15.75" customHeight="1">
      <c r="A239" s="541" t="s">
        <v>10</v>
      </c>
      <c r="B239" s="537" t="s">
        <v>11</v>
      </c>
      <c r="C239" s="63" t="s">
        <v>176</v>
      </c>
      <c r="D239" s="537" t="s">
        <v>374</v>
      </c>
      <c r="E239" s="537" t="s">
        <v>3756</v>
      </c>
      <c r="F239" s="538" t="str">
        <f t="array" ref="F239">IFERROR(INDEX(UIID!$K$2:$K999, MATCH(CONCATENATE(B239,D239,G239,J239), UIID!$B$2:$B999&amp;UIID!$D$2:$D999&amp;UIID!$G$2:$G999&amp;UIID!$H$2:$H999, 0),), "Not Found")</f>
        <v>0722-0044</v>
      </c>
      <c r="G239" s="898" t="s">
        <v>1343</v>
      </c>
      <c r="H239" s="537"/>
      <c r="I239" s="537"/>
      <c r="J239" s="537" t="s">
        <v>3779</v>
      </c>
      <c r="K239" s="537"/>
      <c r="L239" s="537"/>
      <c r="M239" s="537" t="s">
        <v>1344</v>
      </c>
      <c r="N239" s="537" t="s">
        <v>9437</v>
      </c>
      <c r="O239" s="537" t="s">
        <v>15</v>
      </c>
      <c r="P239" s="537" t="s">
        <v>16</v>
      </c>
      <c r="Q239" s="537"/>
      <c r="R239" s="537" t="s">
        <v>35</v>
      </c>
      <c r="S239" s="537" t="s">
        <v>107</v>
      </c>
      <c r="T239" s="537" t="s">
        <v>8977</v>
      </c>
      <c r="U239" s="537"/>
      <c r="V239" s="537"/>
      <c r="W239" s="537"/>
      <c r="X239" s="537" t="s">
        <v>4164</v>
      </c>
      <c r="Y239" s="537" t="s">
        <v>204</v>
      </c>
      <c r="Z239" s="537">
        <v>201307022026</v>
      </c>
      <c r="AA239" s="540">
        <v>41324</v>
      </c>
      <c r="AB239" s="540"/>
      <c r="AC239" s="537" t="s">
        <v>4158</v>
      </c>
      <c r="AD239" s="537"/>
      <c r="AE239" s="537" t="s">
        <v>4159</v>
      </c>
      <c r="AF239" s="537"/>
      <c r="AG239" s="537" t="s">
        <v>4283</v>
      </c>
      <c r="AH239" s="537" t="s">
        <v>4283</v>
      </c>
      <c r="AI239" s="537" t="s">
        <v>4283</v>
      </c>
      <c r="AJ239" s="541"/>
      <c r="AK239" s="541"/>
      <c r="AL239" s="541"/>
      <c r="AM239" s="541"/>
      <c r="AN239" s="541"/>
      <c r="AO239" s="541"/>
      <c r="AP239" s="541"/>
      <c r="AQ239" s="541"/>
      <c r="AR239" s="541"/>
      <c r="AS239" s="541"/>
      <c r="AT239" s="541"/>
      <c r="AU239" s="541"/>
      <c r="AV239" s="541"/>
      <c r="AW239" s="541"/>
      <c r="AX239" s="541"/>
      <c r="AY239" s="541"/>
      <c r="AZ239" s="541"/>
      <c r="BA239" s="541"/>
      <c r="BB239" s="541"/>
      <c r="BC239" s="541"/>
      <c r="BD239" s="541"/>
      <c r="BE239" s="541"/>
      <c r="BF239" s="541"/>
      <c r="BG239" s="541"/>
      <c r="BH239" s="541"/>
      <c r="BI239" s="541"/>
      <c r="BJ239" s="541"/>
      <c r="BK239" s="541"/>
      <c r="BL239" s="541"/>
      <c r="BM239" s="541"/>
      <c r="BN239" s="541"/>
      <c r="BO239" s="541"/>
      <c r="BP239" s="541"/>
      <c r="BQ239" s="541"/>
      <c r="BR239" s="541"/>
      <c r="BS239" s="416" t="b">
        <v>1</v>
      </c>
      <c r="BT239" s="541"/>
      <c r="BU239" s="541"/>
      <c r="BV239" s="542"/>
      <c r="BW239" s="541" t="s">
        <v>10217</v>
      </c>
      <c r="BX239" s="899" t="s">
        <v>10240</v>
      </c>
      <c r="BY239" s="544"/>
      <c r="BZ239" s="545"/>
      <c r="CA239" s="546"/>
      <c r="CB239" s="547"/>
      <c r="CC239" s="547"/>
      <c r="CD239" s="546"/>
      <c r="CE239" s="547"/>
      <c r="CF239" s="544"/>
      <c r="CG239" s="545"/>
      <c r="CH239" s="548"/>
      <c r="CI239" s="548">
        <f t="shared" si="0"/>
        <v>0</v>
      </c>
      <c r="CJ239" s="548">
        <f t="shared" si="1"/>
        <v>0</v>
      </c>
      <c r="CK239" s="548">
        <f t="shared" si="2"/>
        <v>0</v>
      </c>
      <c r="CL239" s="548">
        <f t="shared" si="3"/>
        <v>0</v>
      </c>
      <c r="CM239" s="545" t="b">
        <f t="shared" si="4"/>
        <v>0</v>
      </c>
    </row>
    <row r="240" spans="1:91" ht="15.75" customHeight="1">
      <c r="A240" s="541" t="s">
        <v>10</v>
      </c>
      <c r="B240" s="537" t="s">
        <v>11</v>
      </c>
      <c r="C240" s="63" t="s">
        <v>176</v>
      </c>
      <c r="D240" s="537" t="s">
        <v>374</v>
      </c>
      <c r="E240" s="537" t="s">
        <v>3756</v>
      </c>
      <c r="F240" s="538" t="str">
        <f t="array" ref="F240">IFERROR(INDEX(UIID!$K$2:$K999, MATCH(CONCATENATE(B240,D240,G240,J240), UIID!$B$2:$B999&amp;UIID!$D$2:$D999&amp;UIID!$G$2:$G999&amp;UIID!$H$2:$H999, 0),), "Not Found")</f>
        <v>0722-0044</v>
      </c>
      <c r="G240" s="898" t="s">
        <v>1343</v>
      </c>
      <c r="H240" s="537"/>
      <c r="I240" s="537"/>
      <c r="J240" s="537" t="s">
        <v>3779</v>
      </c>
      <c r="K240" s="537"/>
      <c r="L240" s="537"/>
      <c r="M240" s="537" t="s">
        <v>1344</v>
      </c>
      <c r="N240" s="537" t="s">
        <v>9437</v>
      </c>
      <c r="O240" s="537" t="s">
        <v>15</v>
      </c>
      <c r="P240" s="537" t="s">
        <v>16</v>
      </c>
      <c r="Q240" s="537"/>
      <c r="R240" s="537" t="s">
        <v>35</v>
      </c>
      <c r="S240" s="537" t="s">
        <v>84</v>
      </c>
      <c r="T240" s="537" t="s">
        <v>93</v>
      </c>
      <c r="U240" s="537"/>
      <c r="V240" s="537"/>
      <c r="W240" s="537"/>
      <c r="X240" s="537" t="s">
        <v>4213</v>
      </c>
      <c r="Y240" s="537" t="s">
        <v>94</v>
      </c>
      <c r="Z240" s="537">
        <v>201507022086</v>
      </c>
      <c r="AA240" s="540">
        <v>42144</v>
      </c>
      <c r="AB240" s="540"/>
      <c r="AC240" s="537" t="s">
        <v>4158</v>
      </c>
      <c r="AD240" s="537"/>
      <c r="AE240" s="537" t="s">
        <v>4159</v>
      </c>
      <c r="AF240" s="537"/>
      <c r="AG240" s="537" t="s">
        <v>4283</v>
      </c>
      <c r="AH240" s="537" t="s">
        <v>4283</v>
      </c>
      <c r="AI240" s="537" t="s">
        <v>4283</v>
      </c>
      <c r="AJ240" s="541"/>
      <c r="AK240" s="541"/>
      <c r="AL240" s="541"/>
      <c r="AM240" s="541"/>
      <c r="AN240" s="541"/>
      <c r="AO240" s="541"/>
      <c r="AP240" s="541"/>
      <c r="AQ240" s="541"/>
      <c r="AR240" s="541"/>
      <c r="AS240" s="541"/>
      <c r="AT240" s="541"/>
      <c r="AU240" s="541"/>
      <c r="AV240" s="541"/>
      <c r="AW240" s="541"/>
      <c r="AX240" s="541"/>
      <c r="AY240" s="541"/>
      <c r="AZ240" s="541"/>
      <c r="BA240" s="541"/>
      <c r="BB240" s="541"/>
      <c r="BC240" s="541"/>
      <c r="BD240" s="541"/>
      <c r="BE240" s="541"/>
      <c r="BF240" s="541"/>
      <c r="BG240" s="541"/>
      <c r="BH240" s="541"/>
      <c r="BI240" s="541"/>
      <c r="BJ240" s="541"/>
      <c r="BK240" s="541"/>
      <c r="BL240" s="541"/>
      <c r="BM240" s="541"/>
      <c r="BN240" s="541"/>
      <c r="BO240" s="541"/>
      <c r="BP240" s="541"/>
      <c r="BQ240" s="541"/>
      <c r="BR240" s="541"/>
      <c r="BS240" s="416" t="b">
        <v>1</v>
      </c>
      <c r="BT240" s="541"/>
      <c r="BU240" s="541"/>
      <c r="BV240" s="542"/>
      <c r="BW240" s="541" t="s">
        <v>10217</v>
      </c>
      <c r="BX240" s="899" t="s">
        <v>10241</v>
      </c>
      <c r="BY240" s="544"/>
      <c r="BZ240" s="545"/>
      <c r="CA240" s="546"/>
      <c r="CB240" s="547"/>
      <c r="CC240" s="547"/>
      <c r="CD240" s="546"/>
      <c r="CE240" s="547"/>
      <c r="CF240" s="544"/>
      <c r="CG240" s="545"/>
      <c r="CH240" s="548"/>
      <c r="CI240" s="548">
        <f t="shared" si="0"/>
        <v>0</v>
      </c>
      <c r="CJ240" s="548">
        <f t="shared" si="1"/>
        <v>0</v>
      </c>
      <c r="CK240" s="548">
        <f t="shared" si="2"/>
        <v>0</v>
      </c>
      <c r="CL240" s="548">
        <f t="shared" si="3"/>
        <v>0</v>
      </c>
      <c r="CM240" s="545" t="b">
        <f t="shared" si="4"/>
        <v>0</v>
      </c>
    </row>
    <row r="241" spans="1:91" ht="15.75" customHeight="1">
      <c r="A241" s="703" t="s">
        <v>10</v>
      </c>
      <c r="B241" s="703" t="s">
        <v>11</v>
      </c>
      <c r="C241" s="703" t="s">
        <v>378</v>
      </c>
      <c r="D241" s="703" t="s">
        <v>8958</v>
      </c>
      <c r="E241" s="703" t="s">
        <v>28</v>
      </c>
      <c r="F241" s="315" t="str">
        <f t="array" ref="F241">IFERROR(INDEX(UIID!$K$2:$K999, MATCH(CONCATENATE(B241,D241,G241,J241), UIID!$B$2:$B999&amp;UIID!$D$2:$D999&amp;UIID!$G$2:$G999&amp;UIID!$H$2:$H999, 0),), "Not Found")</f>
        <v>Not Found</v>
      </c>
      <c r="G241" s="703" t="s">
        <v>685</v>
      </c>
      <c r="H241" s="703"/>
      <c r="I241" s="703"/>
      <c r="J241" s="703" t="s">
        <v>3758</v>
      </c>
      <c r="K241" s="703"/>
      <c r="L241" s="703"/>
      <c r="M241" s="703" t="s">
        <v>1717</v>
      </c>
      <c r="N241" s="703"/>
      <c r="O241" s="703" t="s">
        <v>15</v>
      </c>
      <c r="P241" s="703" t="s">
        <v>16</v>
      </c>
      <c r="Q241" s="731"/>
      <c r="R241" s="703" t="s">
        <v>35</v>
      </c>
      <c r="S241" s="703" t="s">
        <v>117</v>
      </c>
      <c r="T241" s="703" t="s">
        <v>1103</v>
      </c>
      <c r="U241" s="703"/>
      <c r="V241" s="703"/>
      <c r="W241" s="703"/>
      <c r="X241" s="703" t="s">
        <v>4157</v>
      </c>
      <c r="Y241" s="703" t="s">
        <v>1718</v>
      </c>
      <c r="Z241" s="703" t="s">
        <v>1719</v>
      </c>
      <c r="AA241" s="704">
        <v>45014</v>
      </c>
      <c r="AB241" s="429">
        <v>46842</v>
      </c>
      <c r="AC241" s="703" t="s">
        <v>4158</v>
      </c>
      <c r="AD241" s="703"/>
      <c r="AE241" s="703" t="s">
        <v>4159</v>
      </c>
      <c r="AF241" s="703"/>
      <c r="AG241" s="703" t="s">
        <v>9292</v>
      </c>
      <c r="AH241" s="703" t="s">
        <v>9293</v>
      </c>
      <c r="AI241" s="712">
        <v>44600</v>
      </c>
      <c r="AJ241" s="703"/>
      <c r="AK241" s="703"/>
      <c r="AL241" s="705">
        <v>45120</v>
      </c>
      <c r="AM241" s="703" t="s">
        <v>2291</v>
      </c>
      <c r="AN241" s="703"/>
      <c r="AO241" s="703"/>
      <c r="AP241" s="703"/>
      <c r="AQ241" s="703"/>
      <c r="AR241" s="703"/>
      <c r="AS241" s="703"/>
      <c r="AT241" s="703"/>
      <c r="AU241" s="703"/>
      <c r="AV241" s="703"/>
      <c r="AW241" s="703"/>
      <c r="AX241" s="703"/>
      <c r="AY241" s="703"/>
      <c r="AZ241" s="703"/>
      <c r="BA241" s="703"/>
      <c r="BB241" s="703"/>
      <c r="BC241" s="703"/>
      <c r="BD241" s="703"/>
      <c r="BE241" s="703"/>
      <c r="BF241" s="703"/>
      <c r="BG241" s="703"/>
      <c r="BH241" s="703"/>
      <c r="BI241" s="703"/>
      <c r="BJ241" s="703"/>
      <c r="BK241" s="703"/>
      <c r="BL241" s="703"/>
      <c r="BM241" s="703"/>
      <c r="BN241" s="703"/>
      <c r="BO241" s="703"/>
      <c r="BP241" s="703"/>
      <c r="BQ241" s="703"/>
      <c r="BR241" s="703"/>
      <c r="BS241" s="416" t="b">
        <v>0</v>
      </c>
      <c r="BT241" s="703" t="s">
        <v>2324</v>
      </c>
      <c r="BU241" s="703">
        <v>2023</v>
      </c>
      <c r="BV241" s="706">
        <v>45146</v>
      </c>
      <c r="BW241" s="703" t="s">
        <v>2323</v>
      </c>
      <c r="BX241" s="707"/>
      <c r="BY241" s="708"/>
      <c r="BZ241" s="709"/>
      <c r="CA241" s="422"/>
      <c r="CB241" s="730"/>
      <c r="CC241" s="730"/>
      <c r="CD241" s="422"/>
      <c r="CE241" s="730"/>
      <c r="CF241" s="708"/>
      <c r="CG241" s="709"/>
      <c r="CH241" s="893">
        <v>43294</v>
      </c>
      <c r="CI241" s="710">
        <f t="shared" si="0"/>
        <v>0</v>
      </c>
      <c r="CJ241" s="710">
        <f t="shared" si="1"/>
        <v>0</v>
      </c>
      <c r="CK241" s="710">
        <f t="shared" si="2"/>
        <v>0</v>
      </c>
      <c r="CL241" s="710">
        <f t="shared" si="3"/>
        <v>0</v>
      </c>
      <c r="CM241" s="709" t="b">
        <f t="shared" si="4"/>
        <v>0</v>
      </c>
    </row>
    <row r="242" spans="1:91" ht="15.75" customHeight="1">
      <c r="A242" s="703" t="s">
        <v>10</v>
      </c>
      <c r="B242" s="703" t="s">
        <v>11</v>
      </c>
      <c r="C242" s="703" t="s">
        <v>378</v>
      </c>
      <c r="D242" s="703" t="s">
        <v>374</v>
      </c>
      <c r="E242" s="703" t="s">
        <v>3756</v>
      </c>
      <c r="F242" s="315" t="str">
        <f t="array" ref="F242">IFERROR(INDEX(UIID!$K$2:$K999, MATCH(CONCATENATE(B242,D242,G242,J242), UIID!$B$2:$B999&amp;UIID!$D$2:$D999&amp;UIID!$G$2:$G999&amp;UIID!$H$2:$H999, 0),), "Not Found")</f>
        <v>0722-0002</v>
      </c>
      <c r="G242" s="703" t="s">
        <v>685</v>
      </c>
      <c r="H242" s="703"/>
      <c r="I242" s="703"/>
      <c r="J242" s="703" t="s">
        <v>3758</v>
      </c>
      <c r="K242" s="703"/>
      <c r="L242" s="703"/>
      <c r="M242" s="703" t="s">
        <v>1720</v>
      </c>
      <c r="N242" s="703" t="s">
        <v>5207</v>
      </c>
      <c r="O242" s="703" t="s">
        <v>15</v>
      </c>
      <c r="P242" s="703" t="s">
        <v>16</v>
      </c>
      <c r="Q242" s="703"/>
      <c r="R242" s="703" t="s">
        <v>35</v>
      </c>
      <c r="S242" s="703" t="s">
        <v>117</v>
      </c>
      <c r="T242" s="703" t="s">
        <v>1721</v>
      </c>
      <c r="U242" s="703"/>
      <c r="V242" s="703"/>
      <c r="W242" s="703"/>
      <c r="X242" s="703" t="s">
        <v>4164</v>
      </c>
      <c r="Y242" s="703" t="s">
        <v>323</v>
      </c>
      <c r="Z242" s="703" t="s">
        <v>1722</v>
      </c>
      <c r="AA242" s="704">
        <v>43636</v>
      </c>
      <c r="AB242" s="429"/>
      <c r="AC242" s="703" t="s">
        <v>4646</v>
      </c>
      <c r="AD242" s="703"/>
      <c r="AE242" s="703" t="s">
        <v>4159</v>
      </c>
      <c r="AF242" s="703"/>
      <c r="AG242" s="703" t="s">
        <v>9442</v>
      </c>
      <c r="AH242" s="703" t="s">
        <v>9443</v>
      </c>
      <c r="AI242" s="712">
        <v>44367</v>
      </c>
      <c r="AJ242" s="703"/>
      <c r="AK242" s="703"/>
      <c r="AL242" s="705">
        <v>45435</v>
      </c>
      <c r="AM242" s="703" t="s">
        <v>8675</v>
      </c>
      <c r="AN242" s="703"/>
      <c r="AO242" s="703"/>
      <c r="AP242" s="703"/>
      <c r="AQ242" s="703"/>
      <c r="AR242" s="703"/>
      <c r="AS242" s="703"/>
      <c r="AT242" s="703"/>
      <c r="AU242" s="703"/>
      <c r="AV242" s="703"/>
      <c r="AW242" s="703"/>
      <c r="AX242" s="703"/>
      <c r="AY242" s="703"/>
      <c r="AZ242" s="703"/>
      <c r="BA242" s="703"/>
      <c r="BB242" s="703"/>
      <c r="BC242" s="703"/>
      <c r="BD242" s="703"/>
      <c r="BE242" s="703"/>
      <c r="BF242" s="703"/>
      <c r="BG242" s="703"/>
      <c r="BH242" s="703"/>
      <c r="BI242" s="703"/>
      <c r="BJ242" s="703"/>
      <c r="BK242" s="703"/>
      <c r="BL242" s="703"/>
      <c r="BM242" s="703"/>
      <c r="BN242" s="703"/>
      <c r="BO242" s="703"/>
      <c r="BP242" s="703"/>
      <c r="BQ242" s="703"/>
      <c r="BR242" s="703"/>
      <c r="BS242" s="416" t="b">
        <v>0</v>
      </c>
      <c r="BT242" s="703" t="s">
        <v>2317</v>
      </c>
      <c r="BU242" s="703">
        <v>2024</v>
      </c>
      <c r="BV242" s="706">
        <v>45436</v>
      </c>
      <c r="BW242" s="703" t="s">
        <v>2323</v>
      </c>
      <c r="BX242" s="707"/>
      <c r="BY242" s="713"/>
      <c r="BZ242" s="709"/>
      <c r="CA242" s="714"/>
      <c r="CB242" s="730"/>
      <c r="CC242" s="730"/>
      <c r="CD242" s="714"/>
      <c r="CE242" s="730"/>
      <c r="CF242" s="713"/>
      <c r="CG242" s="709"/>
      <c r="CH242" s="890"/>
      <c r="CI242" s="710">
        <f t="shared" si="0"/>
        <v>0</v>
      </c>
      <c r="CJ242" s="710">
        <f t="shared" si="1"/>
        <v>0</v>
      </c>
      <c r="CK242" s="710">
        <f t="shared" si="2"/>
        <v>0</v>
      </c>
      <c r="CL242" s="710">
        <f t="shared" si="3"/>
        <v>0</v>
      </c>
      <c r="CM242" s="709" t="b">
        <f t="shared" si="4"/>
        <v>0</v>
      </c>
    </row>
    <row r="243" spans="1:91" ht="15.75" customHeight="1">
      <c r="A243" s="703" t="s">
        <v>10</v>
      </c>
      <c r="B243" s="703" t="s">
        <v>11</v>
      </c>
      <c r="C243" s="703" t="s">
        <v>378</v>
      </c>
      <c r="D243" s="703" t="s">
        <v>374</v>
      </c>
      <c r="E243" s="703" t="s">
        <v>3756</v>
      </c>
      <c r="F243" s="891" t="str">
        <f t="array" ref="F243">IFERROR(INDEX(UIID!$K$2:$K999, MATCH(CONCATENATE(B243,D243,G243,J243), UIID!$B$2:$B999&amp;UIID!$D$2:$D999&amp;UIID!$G$2:$G999&amp;UIID!$H$2:$H999, 0),), "Not Found")</f>
        <v>0722-0002</v>
      </c>
      <c r="G243" s="703" t="s">
        <v>685</v>
      </c>
      <c r="H243" s="703" t="s">
        <v>5205</v>
      </c>
      <c r="I243" s="703" t="s">
        <v>5206</v>
      </c>
      <c r="J243" s="703" t="s">
        <v>3758</v>
      </c>
      <c r="K243" s="703">
        <v>10.3319266775288</v>
      </c>
      <c r="L243" s="703">
        <v>123.945461978983</v>
      </c>
      <c r="M243" s="703" t="s">
        <v>1720</v>
      </c>
      <c r="N243" s="703" t="s">
        <v>5207</v>
      </c>
      <c r="O243" s="703" t="s">
        <v>15</v>
      </c>
      <c r="P243" s="703" t="s">
        <v>16</v>
      </c>
      <c r="Q243" s="703" t="s">
        <v>4156</v>
      </c>
      <c r="R243" s="703" t="s">
        <v>35</v>
      </c>
      <c r="S243" s="703" t="s">
        <v>2230</v>
      </c>
      <c r="T243" s="703" t="s">
        <v>9389</v>
      </c>
      <c r="U243" s="703"/>
      <c r="V243" s="892" t="s">
        <v>5208</v>
      </c>
      <c r="W243" s="703"/>
      <c r="X243" s="703" t="s">
        <v>4164</v>
      </c>
      <c r="Y243" s="703" t="s">
        <v>1321</v>
      </c>
      <c r="Z243" s="703" t="s">
        <v>1723</v>
      </c>
      <c r="AA243" s="704">
        <v>43636</v>
      </c>
      <c r="AB243" s="429"/>
      <c r="AC243" s="703" t="s">
        <v>4158</v>
      </c>
      <c r="AD243" s="703"/>
      <c r="AE243" s="703" t="s">
        <v>4159</v>
      </c>
      <c r="AF243" s="703"/>
      <c r="AG243" s="703" t="s">
        <v>9444</v>
      </c>
      <c r="AH243" s="703" t="s">
        <v>9445</v>
      </c>
      <c r="AI243" s="723">
        <v>44382</v>
      </c>
      <c r="AJ243" s="703"/>
      <c r="AK243" s="703"/>
      <c r="AL243" s="705">
        <v>45484</v>
      </c>
      <c r="AM243" s="703" t="s">
        <v>2286</v>
      </c>
      <c r="AN243" s="703"/>
      <c r="AO243" s="703"/>
      <c r="AP243" s="703"/>
      <c r="AQ243" s="703"/>
      <c r="AR243" s="703"/>
      <c r="AS243" s="703"/>
      <c r="AT243" s="703"/>
      <c r="AU243" s="703"/>
      <c r="AV243" s="703"/>
      <c r="AW243" s="703"/>
      <c r="AX243" s="703"/>
      <c r="AY243" s="703"/>
      <c r="AZ243" s="703"/>
      <c r="BA243" s="703"/>
      <c r="BB243" s="703"/>
      <c r="BC243" s="703"/>
      <c r="BD243" s="703"/>
      <c r="BE243" s="703"/>
      <c r="BF243" s="703"/>
      <c r="BG243" s="703"/>
      <c r="BH243" s="703"/>
      <c r="BI243" s="703"/>
      <c r="BJ243" s="703"/>
      <c r="BK243" s="703"/>
      <c r="BL243" s="703"/>
      <c r="BM243" s="703"/>
      <c r="BN243" s="703"/>
      <c r="BO243" s="703"/>
      <c r="BP243" s="703"/>
      <c r="BQ243" s="703"/>
      <c r="BR243" s="703"/>
      <c r="BS243" s="416" t="b">
        <v>0</v>
      </c>
      <c r="BT243" s="703" t="s">
        <v>2322</v>
      </c>
      <c r="BU243" s="703">
        <v>2024</v>
      </c>
      <c r="BV243" s="706">
        <v>45484</v>
      </c>
      <c r="BW243" s="703" t="s">
        <v>2323</v>
      </c>
      <c r="BX243" s="707"/>
      <c r="BY243" s="713"/>
      <c r="BZ243" s="709"/>
      <c r="CA243" s="714"/>
      <c r="CB243" s="730"/>
      <c r="CC243" s="730"/>
      <c r="CD243" s="714"/>
      <c r="CE243" s="730"/>
      <c r="CF243" s="713"/>
      <c r="CG243" s="709"/>
      <c r="CH243" s="710"/>
      <c r="CI243" s="710">
        <f t="shared" si="0"/>
        <v>0</v>
      </c>
      <c r="CJ243" s="710">
        <f t="shared" si="1"/>
        <v>0</v>
      </c>
      <c r="CK243" s="710">
        <f t="shared" si="2"/>
        <v>0</v>
      </c>
      <c r="CL243" s="710">
        <f t="shared" si="3"/>
        <v>0</v>
      </c>
      <c r="CM243" s="709" t="b">
        <f t="shared" si="4"/>
        <v>0</v>
      </c>
    </row>
    <row r="244" spans="1:91" ht="15.75" customHeight="1">
      <c r="A244" s="703" t="s">
        <v>10</v>
      </c>
      <c r="B244" s="703" t="s">
        <v>11</v>
      </c>
      <c r="C244" s="703" t="s">
        <v>378</v>
      </c>
      <c r="D244" s="703" t="s">
        <v>374</v>
      </c>
      <c r="E244" s="703" t="s">
        <v>3756</v>
      </c>
      <c r="F244" s="315" t="str">
        <f t="array" ref="F244">IFERROR(INDEX(UIID!$K$2:$K999, MATCH(CONCATENATE(B244,D244,G244,J244), UIID!$B$2:$B999&amp;UIID!$D$2:$D999&amp;UIID!$G$2:$G999&amp;UIID!$H$2:$H999, 0),), "Not Found")</f>
        <v>0722-0002</v>
      </c>
      <c r="G244" s="703" t="s">
        <v>685</v>
      </c>
      <c r="H244" s="703"/>
      <c r="I244" s="703"/>
      <c r="J244" s="703" t="s">
        <v>3758</v>
      </c>
      <c r="K244" s="703"/>
      <c r="L244" s="703"/>
      <c r="M244" s="703" t="s">
        <v>1720</v>
      </c>
      <c r="N244" s="703" t="s">
        <v>5207</v>
      </c>
      <c r="O244" s="703" t="s">
        <v>15</v>
      </c>
      <c r="P244" s="703" t="s">
        <v>16</v>
      </c>
      <c r="Q244" s="731"/>
      <c r="R244" s="703" t="s">
        <v>35</v>
      </c>
      <c r="S244" s="703" t="s">
        <v>2230</v>
      </c>
      <c r="T244" s="703" t="s">
        <v>8938</v>
      </c>
      <c r="U244" s="703"/>
      <c r="V244" s="703"/>
      <c r="W244" s="703"/>
      <c r="X244" s="703" t="s">
        <v>4164</v>
      </c>
      <c r="Y244" s="703" t="s">
        <v>1724</v>
      </c>
      <c r="Z244" s="703" t="s">
        <v>1725</v>
      </c>
      <c r="AA244" s="704">
        <v>45014</v>
      </c>
      <c r="AB244" s="429">
        <v>46842</v>
      </c>
      <c r="AC244" s="703" t="s">
        <v>4158</v>
      </c>
      <c r="AD244" s="703"/>
      <c r="AE244" s="703" t="s">
        <v>4159</v>
      </c>
      <c r="AF244" s="703"/>
      <c r="AG244" s="703" t="s">
        <v>4283</v>
      </c>
      <c r="AH244" s="703" t="s">
        <v>4283</v>
      </c>
      <c r="AI244" s="703" t="s">
        <v>4283</v>
      </c>
      <c r="AJ244" s="703"/>
      <c r="AK244" s="703"/>
      <c r="AL244" s="705">
        <v>45435</v>
      </c>
      <c r="AM244" s="703" t="s">
        <v>2286</v>
      </c>
      <c r="AN244" s="703"/>
      <c r="AO244" s="703"/>
      <c r="AP244" s="703"/>
      <c r="AQ244" s="703"/>
      <c r="AR244" s="703"/>
      <c r="AS244" s="703"/>
      <c r="AT244" s="703"/>
      <c r="AU244" s="703"/>
      <c r="AV244" s="703"/>
      <c r="AW244" s="703"/>
      <c r="AX244" s="703"/>
      <c r="AY244" s="703"/>
      <c r="AZ244" s="703"/>
      <c r="BA244" s="703"/>
      <c r="BB244" s="703"/>
      <c r="BC244" s="703"/>
      <c r="BD244" s="703"/>
      <c r="BE244" s="703"/>
      <c r="BF244" s="703"/>
      <c r="BG244" s="703"/>
      <c r="BH244" s="703"/>
      <c r="BI244" s="703"/>
      <c r="BJ244" s="703"/>
      <c r="BK244" s="703"/>
      <c r="BL244" s="703"/>
      <c r="BM244" s="703"/>
      <c r="BN244" s="703"/>
      <c r="BO244" s="703"/>
      <c r="BP244" s="703"/>
      <c r="BQ244" s="703"/>
      <c r="BR244" s="703"/>
      <c r="BS244" s="416" t="b">
        <v>0</v>
      </c>
      <c r="BT244" s="703" t="s">
        <v>2317</v>
      </c>
      <c r="BU244" s="703">
        <v>2024</v>
      </c>
      <c r="BV244" s="706">
        <v>45436</v>
      </c>
      <c r="BW244" s="703" t="s">
        <v>2323</v>
      </c>
      <c r="BX244" s="707"/>
      <c r="BY244" s="713"/>
      <c r="BZ244" s="709"/>
      <c r="CA244" s="714"/>
      <c r="CB244" s="730"/>
      <c r="CC244" s="730"/>
      <c r="CD244" s="714"/>
      <c r="CE244" s="730"/>
      <c r="CF244" s="713"/>
      <c r="CG244" s="709"/>
      <c r="CH244" s="893">
        <v>43279</v>
      </c>
      <c r="CI244" s="710">
        <f t="shared" si="0"/>
        <v>0</v>
      </c>
      <c r="CJ244" s="710">
        <f t="shared" si="1"/>
        <v>0</v>
      </c>
      <c r="CK244" s="710">
        <f t="shared" si="2"/>
        <v>0</v>
      </c>
      <c r="CL244" s="710">
        <f t="shared" si="3"/>
        <v>0</v>
      </c>
      <c r="CM244" s="709" t="b">
        <f t="shared" si="4"/>
        <v>0</v>
      </c>
    </row>
    <row r="245" spans="1:91" ht="15.75" customHeight="1">
      <c r="A245" s="703" t="s">
        <v>10</v>
      </c>
      <c r="B245" s="703" t="s">
        <v>11</v>
      </c>
      <c r="C245" s="703" t="s">
        <v>378</v>
      </c>
      <c r="D245" s="703" t="s">
        <v>8958</v>
      </c>
      <c r="E245" s="703" t="s">
        <v>28</v>
      </c>
      <c r="F245" s="315" t="str">
        <f t="array" ref="F245">IFERROR(INDEX(UIID!$K$2:$K999, MATCH(CONCATENATE(B245,D245,G245,J245), UIID!$B$2:$B999&amp;UIID!$D$2:$D999&amp;UIID!$G$2:$G999&amp;UIID!$H$2:$H999, 0),), "Not Found")</f>
        <v>Not Found</v>
      </c>
      <c r="G245" s="703" t="s">
        <v>685</v>
      </c>
      <c r="H245" s="703"/>
      <c r="I245" s="703"/>
      <c r="J245" s="703" t="s">
        <v>3758</v>
      </c>
      <c r="K245" s="703"/>
      <c r="L245" s="703"/>
      <c r="M245" s="703" t="s">
        <v>1720</v>
      </c>
      <c r="N245" s="703"/>
      <c r="O245" s="703" t="s">
        <v>15</v>
      </c>
      <c r="P245" s="703" t="s">
        <v>16</v>
      </c>
      <c r="Q245" s="703"/>
      <c r="R245" s="703" t="s">
        <v>35</v>
      </c>
      <c r="S245" s="703" t="s">
        <v>117</v>
      </c>
      <c r="T245" s="703" t="s">
        <v>315</v>
      </c>
      <c r="U245" s="703"/>
      <c r="V245" s="703"/>
      <c r="W245" s="703"/>
      <c r="X245" s="703" t="s">
        <v>4164</v>
      </c>
      <c r="Y245" s="703" t="s">
        <v>235</v>
      </c>
      <c r="Z245" s="703" t="s">
        <v>1726</v>
      </c>
      <c r="AA245" s="704">
        <v>43591</v>
      </c>
      <c r="AB245" s="429"/>
      <c r="AC245" s="731" t="s">
        <v>4646</v>
      </c>
      <c r="AD245" s="703"/>
      <c r="AE245" s="703" t="s">
        <v>4159</v>
      </c>
      <c r="AF245" s="703"/>
      <c r="AG245" s="703" t="s">
        <v>6713</v>
      </c>
      <c r="AH245" s="703" t="s">
        <v>9446</v>
      </c>
      <c r="AI245" s="712">
        <v>44451</v>
      </c>
      <c r="AJ245" s="703"/>
      <c r="AK245" s="703"/>
      <c r="AL245" s="705">
        <v>45041</v>
      </c>
      <c r="AM245" s="703" t="s">
        <v>8675</v>
      </c>
      <c r="AN245" s="703"/>
      <c r="AO245" s="703"/>
      <c r="AP245" s="703"/>
      <c r="AQ245" s="703"/>
      <c r="AR245" s="703"/>
      <c r="AS245" s="703"/>
      <c r="AT245" s="703"/>
      <c r="AU245" s="703"/>
      <c r="AV245" s="703"/>
      <c r="AW245" s="703"/>
      <c r="AX245" s="703"/>
      <c r="AY245" s="703"/>
      <c r="AZ245" s="703"/>
      <c r="BA245" s="703"/>
      <c r="BB245" s="703"/>
      <c r="BC245" s="703"/>
      <c r="BD245" s="703"/>
      <c r="BE245" s="703"/>
      <c r="BF245" s="703"/>
      <c r="BG245" s="703"/>
      <c r="BH245" s="703"/>
      <c r="BI245" s="703"/>
      <c r="BJ245" s="703"/>
      <c r="BK245" s="703"/>
      <c r="BL245" s="703"/>
      <c r="BM245" s="703"/>
      <c r="BN245" s="703"/>
      <c r="BO245" s="703"/>
      <c r="BP245" s="703"/>
      <c r="BQ245" s="703"/>
      <c r="BR245" s="703"/>
      <c r="BS245" s="416" t="b">
        <v>0</v>
      </c>
      <c r="BT245" s="703" t="s">
        <v>2319</v>
      </c>
      <c r="BU245" s="703">
        <v>2023</v>
      </c>
      <c r="BV245" s="706">
        <v>45107</v>
      </c>
      <c r="BW245" s="703" t="s">
        <v>2323</v>
      </c>
      <c r="BX245" s="707" t="s">
        <v>8934</v>
      </c>
      <c r="BY245" s="708"/>
      <c r="BZ245" s="709"/>
      <c r="CA245" s="422"/>
      <c r="CB245" s="730"/>
      <c r="CC245" s="730"/>
      <c r="CD245" s="422"/>
      <c r="CE245" s="730"/>
      <c r="CF245" s="708"/>
      <c r="CG245" s="709"/>
      <c r="CH245" s="890"/>
      <c r="CI245" s="710">
        <f t="shared" si="0"/>
        <v>0</v>
      </c>
      <c r="CJ245" s="710">
        <f t="shared" si="1"/>
        <v>0</v>
      </c>
      <c r="CK245" s="710">
        <f t="shared" si="2"/>
        <v>0</v>
      </c>
      <c r="CL245" s="710">
        <f t="shared" si="3"/>
        <v>0</v>
      </c>
      <c r="CM245" s="709" t="b">
        <f t="shared" si="4"/>
        <v>0</v>
      </c>
    </row>
    <row r="246" spans="1:91" ht="15.75" customHeight="1">
      <c r="A246" s="703" t="s">
        <v>10</v>
      </c>
      <c r="B246" s="703" t="s">
        <v>11</v>
      </c>
      <c r="C246" s="703" t="s">
        <v>378</v>
      </c>
      <c r="D246" s="703" t="s">
        <v>8958</v>
      </c>
      <c r="E246" s="703" t="s">
        <v>28</v>
      </c>
      <c r="F246" s="315" t="str">
        <f t="array" ref="F246">IFERROR(INDEX(UIID!$K$2:$K999, MATCH(CONCATENATE(B246,D246,G246,J246), UIID!$B$2:$B999&amp;UIID!$D$2:$D999&amp;UIID!$G$2:$G999&amp;UIID!$H$2:$H999, 0),), "Not Found")</f>
        <v>Not Found</v>
      </c>
      <c r="G246" s="703" t="s">
        <v>685</v>
      </c>
      <c r="H246" s="703"/>
      <c r="I246" s="703"/>
      <c r="J246" s="703" t="s">
        <v>3758</v>
      </c>
      <c r="K246" s="703"/>
      <c r="L246" s="703"/>
      <c r="M246" s="703" t="s">
        <v>1720</v>
      </c>
      <c r="N246" s="703"/>
      <c r="O246" s="703" t="s">
        <v>15</v>
      </c>
      <c r="P246" s="703" t="s">
        <v>16</v>
      </c>
      <c r="Q246" s="703"/>
      <c r="R246" s="703" t="s">
        <v>35</v>
      </c>
      <c r="S246" s="703" t="s">
        <v>8666</v>
      </c>
      <c r="T246" s="703" t="s">
        <v>1362</v>
      </c>
      <c r="U246" s="703"/>
      <c r="V246" s="703"/>
      <c r="W246" s="703"/>
      <c r="X246" s="703" t="s">
        <v>4164</v>
      </c>
      <c r="Y246" s="703" t="s">
        <v>37</v>
      </c>
      <c r="Z246" s="703" t="s">
        <v>1727</v>
      </c>
      <c r="AA246" s="704">
        <v>43591</v>
      </c>
      <c r="AB246" s="429"/>
      <c r="AC246" s="731" t="s">
        <v>4646</v>
      </c>
      <c r="AD246" s="703"/>
      <c r="AE246" s="703" t="s">
        <v>4159</v>
      </c>
      <c r="AF246" s="703"/>
      <c r="AG246" s="703" t="s">
        <v>9447</v>
      </c>
      <c r="AH246" s="703" t="s">
        <v>9448</v>
      </c>
      <c r="AI246" s="712">
        <v>44084</v>
      </c>
      <c r="AJ246" s="703"/>
      <c r="AK246" s="703"/>
      <c r="AL246" s="705">
        <v>45041</v>
      </c>
      <c r="AM246" s="703" t="s">
        <v>8675</v>
      </c>
      <c r="AN246" s="703"/>
      <c r="AO246" s="703"/>
      <c r="AP246" s="703"/>
      <c r="AQ246" s="703"/>
      <c r="AR246" s="703"/>
      <c r="AS246" s="703"/>
      <c r="AT246" s="703"/>
      <c r="AU246" s="703"/>
      <c r="AV246" s="703"/>
      <c r="AW246" s="703"/>
      <c r="AX246" s="703"/>
      <c r="AY246" s="703"/>
      <c r="AZ246" s="703"/>
      <c r="BA246" s="703"/>
      <c r="BB246" s="703"/>
      <c r="BC246" s="703"/>
      <c r="BD246" s="703"/>
      <c r="BE246" s="703"/>
      <c r="BF246" s="703"/>
      <c r="BG246" s="703"/>
      <c r="BH246" s="703"/>
      <c r="BI246" s="703"/>
      <c r="BJ246" s="703"/>
      <c r="BK246" s="703"/>
      <c r="BL246" s="703"/>
      <c r="BM246" s="703"/>
      <c r="BN246" s="703"/>
      <c r="BO246" s="703"/>
      <c r="BP246" s="703"/>
      <c r="BQ246" s="703"/>
      <c r="BR246" s="703"/>
      <c r="BS246" s="416" t="b">
        <v>0</v>
      </c>
      <c r="BT246" s="703" t="s">
        <v>2319</v>
      </c>
      <c r="BU246" s="703">
        <v>2023</v>
      </c>
      <c r="BV246" s="706">
        <v>45107</v>
      </c>
      <c r="BW246" s="703" t="s">
        <v>2323</v>
      </c>
      <c r="BX246" s="707" t="s">
        <v>8934</v>
      </c>
      <c r="BY246" s="708"/>
      <c r="BZ246" s="709"/>
      <c r="CA246" s="422"/>
      <c r="CB246" s="730"/>
      <c r="CC246" s="730"/>
      <c r="CD246" s="422"/>
      <c r="CE246" s="730"/>
      <c r="CF246" s="708"/>
      <c r="CG246" s="709"/>
      <c r="CH246" s="890"/>
      <c r="CI246" s="710">
        <f t="shared" si="0"/>
        <v>0</v>
      </c>
      <c r="CJ246" s="710">
        <f t="shared" si="1"/>
        <v>0</v>
      </c>
      <c r="CK246" s="710">
        <f t="shared" si="2"/>
        <v>0</v>
      </c>
      <c r="CL246" s="710">
        <f t="shared" si="3"/>
        <v>0</v>
      </c>
      <c r="CM246" s="709" t="b">
        <f t="shared" si="4"/>
        <v>0</v>
      </c>
    </row>
    <row r="247" spans="1:91" ht="15.75" customHeight="1">
      <c r="A247" s="703" t="s">
        <v>10</v>
      </c>
      <c r="B247" s="703" t="s">
        <v>11</v>
      </c>
      <c r="C247" s="703" t="s">
        <v>378</v>
      </c>
      <c r="D247" s="703" t="s">
        <v>374</v>
      </c>
      <c r="E247" s="703" t="s">
        <v>3756</v>
      </c>
      <c r="F247" s="315" t="str">
        <f t="array" ref="F247">IFERROR(INDEX(UIID!$K$2:$K999, MATCH(CONCATENATE(B247,D247,G247,J247), UIID!$B$2:$B999&amp;UIID!$D$2:$D999&amp;UIID!$G$2:$G999&amp;UIID!$H$2:$H999, 0),), "Not Found")</f>
        <v>0722-0002</v>
      </c>
      <c r="G247" s="703" t="s">
        <v>685</v>
      </c>
      <c r="H247" s="703"/>
      <c r="I247" s="703"/>
      <c r="J247" s="703" t="s">
        <v>3758</v>
      </c>
      <c r="K247" s="703"/>
      <c r="L247" s="703"/>
      <c r="M247" s="703" t="s">
        <v>1720</v>
      </c>
      <c r="N247" s="703"/>
      <c r="O247" s="703" t="s">
        <v>15</v>
      </c>
      <c r="P247" s="703" t="s">
        <v>16</v>
      </c>
      <c r="Q247" s="703"/>
      <c r="R247" s="703" t="s">
        <v>35</v>
      </c>
      <c r="S247" s="703" t="s">
        <v>2230</v>
      </c>
      <c r="T247" s="703" t="s">
        <v>8944</v>
      </c>
      <c r="U247" s="703"/>
      <c r="V247" s="703"/>
      <c r="W247" s="703"/>
      <c r="X247" s="703" t="s">
        <v>4164</v>
      </c>
      <c r="Y247" s="703" t="s">
        <v>1094</v>
      </c>
      <c r="Z247" s="703" t="s">
        <v>1728</v>
      </c>
      <c r="AA247" s="704">
        <v>45014</v>
      </c>
      <c r="AB247" s="429">
        <v>46842</v>
      </c>
      <c r="AC247" s="703" t="s">
        <v>4158</v>
      </c>
      <c r="AD247" s="703"/>
      <c r="AE247" s="703" t="s">
        <v>4159</v>
      </c>
      <c r="AF247" s="703"/>
      <c r="AG247" s="703" t="s">
        <v>4283</v>
      </c>
      <c r="AH247" s="703" t="s">
        <v>4283</v>
      </c>
      <c r="AI247" s="703" t="s">
        <v>4283</v>
      </c>
      <c r="AJ247" s="703"/>
      <c r="AK247" s="703"/>
      <c r="AL247" s="705">
        <v>45120</v>
      </c>
      <c r="AM247" s="703" t="s">
        <v>2291</v>
      </c>
      <c r="AN247" s="703"/>
      <c r="AO247" s="703"/>
      <c r="AP247" s="703"/>
      <c r="AQ247" s="703"/>
      <c r="AR247" s="703"/>
      <c r="AS247" s="703"/>
      <c r="AT247" s="703"/>
      <c r="AU247" s="703"/>
      <c r="AV247" s="703"/>
      <c r="AW247" s="703"/>
      <c r="AX247" s="703"/>
      <c r="AY247" s="703"/>
      <c r="AZ247" s="703"/>
      <c r="BA247" s="703"/>
      <c r="BB247" s="703"/>
      <c r="BC247" s="703"/>
      <c r="BD247" s="703"/>
      <c r="BE247" s="703"/>
      <c r="BF247" s="703"/>
      <c r="BG247" s="703"/>
      <c r="BH247" s="703"/>
      <c r="BI247" s="703"/>
      <c r="BJ247" s="703"/>
      <c r="BK247" s="703"/>
      <c r="BL247" s="703"/>
      <c r="BM247" s="703"/>
      <c r="BN247" s="703"/>
      <c r="BO247" s="703"/>
      <c r="BP247" s="703"/>
      <c r="BQ247" s="703"/>
      <c r="BR247" s="703"/>
      <c r="BS247" s="416" t="b">
        <v>0</v>
      </c>
      <c r="BT247" s="703" t="s">
        <v>2335</v>
      </c>
      <c r="BU247" s="703">
        <v>2023</v>
      </c>
      <c r="BV247" s="706">
        <v>45289</v>
      </c>
      <c r="BW247" s="703" t="s">
        <v>2323</v>
      </c>
      <c r="BX247" s="707"/>
      <c r="BY247" s="708"/>
      <c r="BZ247" s="709"/>
      <c r="CA247" s="422"/>
      <c r="CB247" s="730"/>
      <c r="CC247" s="730"/>
      <c r="CD247" s="422"/>
      <c r="CE247" s="730"/>
      <c r="CF247" s="708"/>
      <c r="CG247" s="709"/>
      <c r="CH247" s="893">
        <v>43279</v>
      </c>
      <c r="CI247" s="710">
        <f t="shared" si="0"/>
        <v>0</v>
      </c>
      <c r="CJ247" s="710">
        <f t="shared" si="1"/>
        <v>0</v>
      </c>
      <c r="CK247" s="710">
        <f t="shared" si="2"/>
        <v>0</v>
      </c>
      <c r="CL247" s="710">
        <f t="shared" si="3"/>
        <v>0</v>
      </c>
      <c r="CM247" s="709" t="b">
        <f t="shared" si="4"/>
        <v>0</v>
      </c>
    </row>
    <row r="248" spans="1:91" ht="15.75" customHeight="1">
      <c r="A248" s="703" t="s">
        <v>10</v>
      </c>
      <c r="B248" s="703" t="s">
        <v>11</v>
      </c>
      <c r="C248" s="703" t="s">
        <v>378</v>
      </c>
      <c r="D248" s="703" t="s">
        <v>8958</v>
      </c>
      <c r="E248" s="703" t="s">
        <v>28</v>
      </c>
      <c r="F248" s="315" t="str">
        <f t="array" ref="F248">IFERROR(INDEX(UIID!$K$2:$K999, MATCH(CONCATENATE(B248,D248,G248,J248), UIID!$B$2:$B999&amp;UIID!$D$2:$D999&amp;UIID!$G$2:$G999&amp;UIID!$H$2:$H999, 0),), "Not Found")</f>
        <v>Not Found</v>
      </c>
      <c r="G248" s="703" t="s">
        <v>685</v>
      </c>
      <c r="H248" s="703"/>
      <c r="I248" s="703"/>
      <c r="J248" s="703" t="s">
        <v>3758</v>
      </c>
      <c r="K248" s="703"/>
      <c r="L248" s="703"/>
      <c r="M248" s="703" t="s">
        <v>1720</v>
      </c>
      <c r="N248" s="703"/>
      <c r="O248" s="703" t="s">
        <v>15</v>
      </c>
      <c r="P248" s="703" t="s">
        <v>16</v>
      </c>
      <c r="Q248" s="703"/>
      <c r="R248" s="703" t="s">
        <v>35</v>
      </c>
      <c r="S248" s="703" t="s">
        <v>2230</v>
      </c>
      <c r="T248" s="703" t="s">
        <v>9279</v>
      </c>
      <c r="U248" s="703"/>
      <c r="V248" s="703"/>
      <c r="W248" s="703"/>
      <c r="X248" s="703" t="s">
        <v>4164</v>
      </c>
      <c r="Y248" s="703" t="s">
        <v>1534</v>
      </c>
      <c r="Z248" s="703" t="s">
        <v>1729</v>
      </c>
      <c r="AA248" s="704">
        <v>43280</v>
      </c>
      <c r="AB248" s="429"/>
      <c r="AC248" s="703" t="s">
        <v>4158</v>
      </c>
      <c r="AD248" s="703"/>
      <c r="AE248" s="703" t="s">
        <v>4159</v>
      </c>
      <c r="AF248" s="703"/>
      <c r="AG248" s="703" t="s">
        <v>9449</v>
      </c>
      <c r="AH248" s="703">
        <v>171709731200135</v>
      </c>
      <c r="AI248" s="712">
        <v>44645</v>
      </c>
      <c r="AJ248" s="703"/>
      <c r="AK248" s="703"/>
      <c r="AL248" s="705">
        <v>45041</v>
      </c>
      <c r="AM248" s="703" t="s">
        <v>2286</v>
      </c>
      <c r="AN248" s="703"/>
      <c r="AO248" s="703"/>
      <c r="AP248" s="703"/>
      <c r="AQ248" s="703"/>
      <c r="AR248" s="703"/>
      <c r="AS248" s="703"/>
      <c r="AT248" s="703"/>
      <c r="AU248" s="703"/>
      <c r="AV248" s="703"/>
      <c r="AW248" s="703"/>
      <c r="AX248" s="703"/>
      <c r="AY248" s="703"/>
      <c r="AZ248" s="703"/>
      <c r="BA248" s="703"/>
      <c r="BB248" s="703"/>
      <c r="BC248" s="703"/>
      <c r="BD248" s="703"/>
      <c r="BE248" s="703"/>
      <c r="BF248" s="703"/>
      <c r="BG248" s="703"/>
      <c r="BH248" s="703"/>
      <c r="BI248" s="703"/>
      <c r="BJ248" s="703"/>
      <c r="BK248" s="703"/>
      <c r="BL248" s="703"/>
      <c r="BM248" s="703"/>
      <c r="BN248" s="703"/>
      <c r="BO248" s="703"/>
      <c r="BP248" s="703"/>
      <c r="BQ248" s="703"/>
      <c r="BR248" s="703"/>
      <c r="BS248" s="416" t="b">
        <v>0</v>
      </c>
      <c r="BT248" s="703" t="s">
        <v>2319</v>
      </c>
      <c r="BU248" s="703">
        <v>2023</v>
      </c>
      <c r="BV248" s="706">
        <v>45107</v>
      </c>
      <c r="BW248" s="703" t="s">
        <v>2323</v>
      </c>
      <c r="BX248" s="707"/>
      <c r="BY248" s="708"/>
      <c r="BZ248" s="709"/>
      <c r="CA248" s="422"/>
      <c r="CB248" s="730"/>
      <c r="CC248" s="730"/>
      <c r="CD248" s="422"/>
      <c r="CE248" s="730"/>
      <c r="CF248" s="708"/>
      <c r="CG248" s="709"/>
      <c r="CH248" s="890"/>
      <c r="CI248" s="710">
        <f t="shared" si="0"/>
        <v>0</v>
      </c>
      <c r="CJ248" s="710">
        <f t="shared" si="1"/>
        <v>0</v>
      </c>
      <c r="CK248" s="710">
        <f t="shared" si="2"/>
        <v>0</v>
      </c>
      <c r="CL248" s="710">
        <f t="shared" si="3"/>
        <v>0</v>
      </c>
      <c r="CM248" s="709" t="b">
        <f t="shared" si="4"/>
        <v>0</v>
      </c>
    </row>
    <row r="249" spans="1:91" ht="15.75" customHeight="1">
      <c r="A249" s="703" t="s">
        <v>10</v>
      </c>
      <c r="B249" s="703" t="s">
        <v>11</v>
      </c>
      <c r="C249" s="703" t="s">
        <v>28</v>
      </c>
      <c r="D249" s="703" t="s">
        <v>9459</v>
      </c>
      <c r="E249" s="703" t="s">
        <v>30</v>
      </c>
      <c r="F249" s="315" t="str">
        <f t="array" ref="F249">IFERROR(INDEX(UIID!$K$2:$K999, MATCH(CONCATENATE(B249,D249,G249,J249), UIID!$B$2:$B999&amp;UIID!$D$2:$D999&amp;UIID!$G$2:$G999&amp;UIID!$H$2:$H999, 0),), "Not Found")</f>
        <v>Not Found</v>
      </c>
      <c r="G249" s="703" t="s">
        <v>1734</v>
      </c>
      <c r="H249" s="703"/>
      <c r="I249" s="703"/>
      <c r="J249" s="703" t="s">
        <v>1735</v>
      </c>
      <c r="K249" s="703"/>
      <c r="L249" s="703"/>
      <c r="M249" s="703" t="s">
        <v>1736</v>
      </c>
      <c r="N249" s="703"/>
      <c r="O249" s="703" t="s">
        <v>15</v>
      </c>
      <c r="P249" s="703" t="s">
        <v>16</v>
      </c>
      <c r="Q249" s="703"/>
      <c r="R249" s="703" t="s">
        <v>35</v>
      </c>
      <c r="S249" s="703" t="s">
        <v>107</v>
      </c>
      <c r="T249" s="703" t="s">
        <v>9032</v>
      </c>
      <c r="U249" s="703"/>
      <c r="V249" s="703"/>
      <c r="W249" s="703"/>
      <c r="X249" s="703" t="s">
        <v>4164</v>
      </c>
      <c r="Y249" s="703" t="s">
        <v>663</v>
      </c>
      <c r="Z249" s="703" t="s">
        <v>1737</v>
      </c>
      <c r="AA249" s="704">
        <v>43346</v>
      </c>
      <c r="AB249" s="429"/>
      <c r="AC249" s="703" t="s">
        <v>4158</v>
      </c>
      <c r="AD249" s="703"/>
      <c r="AE249" s="703" t="s">
        <v>4159</v>
      </c>
      <c r="AF249" s="703"/>
      <c r="AG249" s="703" t="s">
        <v>5798</v>
      </c>
      <c r="AH249" s="703" t="s">
        <v>9460</v>
      </c>
      <c r="AI249" s="712">
        <v>44222</v>
      </c>
      <c r="AJ249" s="703"/>
      <c r="AK249" s="703"/>
      <c r="AL249" s="705">
        <v>45041</v>
      </c>
      <c r="AM249" s="703" t="s">
        <v>2286</v>
      </c>
      <c r="AN249" s="703"/>
      <c r="AO249" s="703"/>
      <c r="AP249" s="703"/>
      <c r="AQ249" s="703"/>
      <c r="AR249" s="703"/>
      <c r="AS249" s="703"/>
      <c r="AT249" s="703"/>
      <c r="AU249" s="703"/>
      <c r="AV249" s="703"/>
      <c r="AW249" s="703"/>
      <c r="AX249" s="703"/>
      <c r="AY249" s="703"/>
      <c r="AZ249" s="703"/>
      <c r="BA249" s="703"/>
      <c r="BB249" s="703"/>
      <c r="BC249" s="703"/>
      <c r="BD249" s="703"/>
      <c r="BE249" s="703"/>
      <c r="BF249" s="703"/>
      <c r="BG249" s="703"/>
      <c r="BH249" s="703"/>
      <c r="BI249" s="703"/>
      <c r="BJ249" s="703"/>
      <c r="BK249" s="703"/>
      <c r="BL249" s="703"/>
      <c r="BM249" s="703"/>
      <c r="BN249" s="703"/>
      <c r="BO249" s="703"/>
      <c r="BP249" s="703"/>
      <c r="BQ249" s="703"/>
      <c r="BR249" s="703"/>
      <c r="BS249" s="416" t="b">
        <v>0</v>
      </c>
      <c r="BT249" s="703" t="s">
        <v>2319</v>
      </c>
      <c r="BU249" s="703">
        <v>2023</v>
      </c>
      <c r="BV249" s="706">
        <v>45107</v>
      </c>
      <c r="BW249" s="703" t="s">
        <v>2323</v>
      </c>
      <c r="BX249" s="707"/>
      <c r="BY249" s="708"/>
      <c r="BZ249" s="709"/>
      <c r="CA249" s="422"/>
      <c r="CB249" s="730"/>
      <c r="CC249" s="730"/>
      <c r="CD249" s="422"/>
      <c r="CE249" s="730"/>
      <c r="CF249" s="708"/>
      <c r="CG249" s="709"/>
      <c r="CH249" s="890"/>
      <c r="CI249" s="710">
        <f t="shared" si="0"/>
        <v>0</v>
      </c>
      <c r="CJ249" s="710">
        <f t="shared" si="1"/>
        <v>0</v>
      </c>
      <c r="CK249" s="710">
        <f t="shared" si="2"/>
        <v>0</v>
      </c>
      <c r="CL249" s="710">
        <f t="shared" si="3"/>
        <v>0</v>
      </c>
      <c r="CM249" s="709" t="b">
        <f t="shared" si="4"/>
        <v>0</v>
      </c>
    </row>
    <row r="250" spans="1:91" ht="15.75" customHeight="1">
      <c r="A250" s="703" t="s">
        <v>10</v>
      </c>
      <c r="B250" s="703" t="s">
        <v>11</v>
      </c>
      <c r="C250" s="703" t="s">
        <v>28</v>
      </c>
      <c r="D250" s="703" t="s">
        <v>9459</v>
      </c>
      <c r="E250" s="703" t="s">
        <v>30</v>
      </c>
      <c r="F250" s="315" t="str">
        <f t="array" ref="F250">IFERROR(INDEX(UIID!$K$2:$K999, MATCH(CONCATENATE(B250,D250,G250,J250), UIID!$B$2:$B999&amp;UIID!$D$2:$D999&amp;UIID!$G$2:$G999&amp;UIID!$H$2:$H999, 0),), "Not Found")</f>
        <v>Not Found</v>
      </c>
      <c r="G250" s="703" t="s">
        <v>1734</v>
      </c>
      <c r="H250" s="703"/>
      <c r="I250" s="703"/>
      <c r="J250" s="703" t="s">
        <v>1735</v>
      </c>
      <c r="K250" s="703"/>
      <c r="L250" s="703"/>
      <c r="M250" s="703" t="s">
        <v>1736</v>
      </c>
      <c r="N250" s="703"/>
      <c r="O250" s="703" t="s">
        <v>15</v>
      </c>
      <c r="P250" s="703" t="s">
        <v>16</v>
      </c>
      <c r="Q250" s="703"/>
      <c r="R250" s="703" t="s">
        <v>35</v>
      </c>
      <c r="S250" s="703" t="s">
        <v>107</v>
      </c>
      <c r="T250" s="703" t="s">
        <v>9461</v>
      </c>
      <c r="U250" s="703"/>
      <c r="V250" s="703"/>
      <c r="W250" s="703"/>
      <c r="X250" s="703" t="s">
        <v>4164</v>
      </c>
      <c r="Y250" s="703" t="s">
        <v>109</v>
      </c>
      <c r="Z250" s="703" t="s">
        <v>1739</v>
      </c>
      <c r="AA250" s="704">
        <v>43732</v>
      </c>
      <c r="AB250" s="429"/>
      <c r="AC250" s="731" t="s">
        <v>4646</v>
      </c>
      <c r="AD250" s="703"/>
      <c r="AE250" s="703" t="s">
        <v>4159</v>
      </c>
      <c r="AF250" s="703"/>
      <c r="AG250" s="703" t="s">
        <v>5798</v>
      </c>
      <c r="AH250" s="703" t="s">
        <v>9460</v>
      </c>
      <c r="AI250" s="712">
        <v>44222</v>
      </c>
      <c r="AJ250" s="703"/>
      <c r="AK250" s="703"/>
      <c r="AL250" s="705">
        <v>45041</v>
      </c>
      <c r="AM250" s="703" t="s">
        <v>8675</v>
      </c>
      <c r="AN250" s="703"/>
      <c r="AO250" s="703"/>
      <c r="AP250" s="703"/>
      <c r="AQ250" s="703"/>
      <c r="AR250" s="703"/>
      <c r="AS250" s="703"/>
      <c r="AT250" s="703"/>
      <c r="AU250" s="703"/>
      <c r="AV250" s="703"/>
      <c r="AW250" s="703"/>
      <c r="AX250" s="703"/>
      <c r="AY250" s="703"/>
      <c r="AZ250" s="703"/>
      <c r="BA250" s="703"/>
      <c r="BB250" s="703"/>
      <c r="BC250" s="703"/>
      <c r="BD250" s="703"/>
      <c r="BE250" s="703"/>
      <c r="BF250" s="703"/>
      <c r="BG250" s="703"/>
      <c r="BH250" s="703"/>
      <c r="BI250" s="703"/>
      <c r="BJ250" s="703"/>
      <c r="BK250" s="703"/>
      <c r="BL250" s="703"/>
      <c r="BM250" s="703"/>
      <c r="BN250" s="703"/>
      <c r="BO250" s="703"/>
      <c r="BP250" s="703"/>
      <c r="BQ250" s="703"/>
      <c r="BR250" s="703"/>
      <c r="BS250" s="416" t="b">
        <v>0</v>
      </c>
      <c r="BT250" s="703" t="s">
        <v>2319</v>
      </c>
      <c r="BU250" s="703">
        <v>2023</v>
      </c>
      <c r="BV250" s="706">
        <v>45107</v>
      </c>
      <c r="BW250" s="703" t="s">
        <v>2323</v>
      </c>
      <c r="BX250" s="707" t="s">
        <v>8934</v>
      </c>
      <c r="BY250" s="722"/>
      <c r="BZ250" s="720"/>
      <c r="CA250" s="422"/>
      <c r="CB250" s="733"/>
      <c r="CC250" s="733"/>
      <c r="CD250" s="422"/>
      <c r="CE250" s="733"/>
      <c r="CF250" s="722"/>
      <c r="CG250" s="720"/>
      <c r="CH250" s="890"/>
      <c r="CI250" s="710">
        <f t="shared" si="0"/>
        <v>0</v>
      </c>
      <c r="CJ250" s="710">
        <f t="shared" si="1"/>
        <v>0</v>
      </c>
      <c r="CK250" s="710">
        <f t="shared" si="2"/>
        <v>0</v>
      </c>
      <c r="CL250" s="710">
        <f t="shared" si="3"/>
        <v>0</v>
      </c>
      <c r="CM250" s="709" t="b">
        <f t="shared" si="4"/>
        <v>0</v>
      </c>
    </row>
    <row r="251" spans="1:91" ht="15.75" customHeight="1">
      <c r="A251" s="703" t="s">
        <v>10</v>
      </c>
      <c r="B251" s="703" t="s">
        <v>11</v>
      </c>
      <c r="C251" s="703" t="s">
        <v>28</v>
      </c>
      <c r="D251" s="703" t="s">
        <v>9459</v>
      </c>
      <c r="E251" s="703" t="s">
        <v>30</v>
      </c>
      <c r="F251" s="315" t="str">
        <f t="array" ref="F251">IFERROR(INDEX(UIID!$K$2:$K999, MATCH(CONCATENATE(B251,D251,G251,J251), UIID!$B$2:$B999&amp;UIID!$D$2:$D999&amp;UIID!$G$2:$G999&amp;UIID!$H$2:$H999, 0),), "Not Found")</f>
        <v>Not Found</v>
      </c>
      <c r="G251" s="703" t="s">
        <v>1734</v>
      </c>
      <c r="H251" s="703"/>
      <c r="I251" s="703"/>
      <c r="J251" s="703" t="s">
        <v>1735</v>
      </c>
      <c r="K251" s="703"/>
      <c r="L251" s="703"/>
      <c r="M251" s="703" t="s">
        <v>1736</v>
      </c>
      <c r="N251" s="703"/>
      <c r="O251" s="703" t="s">
        <v>15</v>
      </c>
      <c r="P251" s="703" t="s">
        <v>16</v>
      </c>
      <c r="Q251" s="703"/>
      <c r="R251" s="703" t="s">
        <v>35</v>
      </c>
      <c r="S251" s="703" t="s">
        <v>107</v>
      </c>
      <c r="T251" s="703" t="s">
        <v>3207</v>
      </c>
      <c r="U251" s="703"/>
      <c r="V251" s="703"/>
      <c r="W251" s="703"/>
      <c r="X251" s="703" t="s">
        <v>4164</v>
      </c>
      <c r="Y251" s="703" t="s">
        <v>109</v>
      </c>
      <c r="Z251" s="703" t="s">
        <v>1740</v>
      </c>
      <c r="AA251" s="704">
        <v>43732</v>
      </c>
      <c r="AB251" s="429"/>
      <c r="AC251" s="731" t="s">
        <v>4646</v>
      </c>
      <c r="AD251" s="703"/>
      <c r="AE251" s="703" t="s">
        <v>4159</v>
      </c>
      <c r="AF251" s="703"/>
      <c r="AG251" s="703" t="s">
        <v>5798</v>
      </c>
      <c r="AH251" s="703" t="s">
        <v>5799</v>
      </c>
      <c r="AI251" s="723">
        <v>43899</v>
      </c>
      <c r="AJ251" s="703"/>
      <c r="AK251" s="703"/>
      <c r="AL251" s="705">
        <v>45041</v>
      </c>
      <c r="AM251" s="703" t="s">
        <v>8675</v>
      </c>
      <c r="AN251" s="703"/>
      <c r="AO251" s="703"/>
      <c r="AP251" s="703"/>
      <c r="AQ251" s="703"/>
      <c r="AR251" s="703"/>
      <c r="AS251" s="703"/>
      <c r="AT251" s="703"/>
      <c r="AU251" s="703"/>
      <c r="AV251" s="703"/>
      <c r="AW251" s="703"/>
      <c r="AX251" s="703"/>
      <c r="AY251" s="703"/>
      <c r="AZ251" s="703"/>
      <c r="BA251" s="703"/>
      <c r="BB251" s="703"/>
      <c r="BC251" s="703"/>
      <c r="BD251" s="703"/>
      <c r="BE251" s="703"/>
      <c r="BF251" s="703"/>
      <c r="BG251" s="703"/>
      <c r="BH251" s="703"/>
      <c r="BI251" s="703"/>
      <c r="BJ251" s="703"/>
      <c r="BK251" s="703"/>
      <c r="BL251" s="703"/>
      <c r="BM251" s="703"/>
      <c r="BN251" s="703"/>
      <c r="BO251" s="703"/>
      <c r="BP251" s="703"/>
      <c r="BQ251" s="703"/>
      <c r="BR251" s="703"/>
      <c r="BS251" s="416" t="b">
        <v>0</v>
      </c>
      <c r="BT251" s="703" t="s">
        <v>2319</v>
      </c>
      <c r="BU251" s="703">
        <v>2023</v>
      </c>
      <c r="BV251" s="706">
        <v>45107</v>
      </c>
      <c r="BW251" s="703" t="s">
        <v>2323</v>
      </c>
      <c r="BX251" s="707" t="s">
        <v>8934</v>
      </c>
      <c r="BY251" s="722"/>
      <c r="BZ251" s="720"/>
      <c r="CA251" s="422"/>
      <c r="CB251" s="733"/>
      <c r="CC251" s="733"/>
      <c r="CD251" s="422"/>
      <c r="CE251" s="733"/>
      <c r="CF251" s="722"/>
      <c r="CG251" s="720"/>
      <c r="CH251" s="890"/>
      <c r="CI251" s="710">
        <f t="shared" si="0"/>
        <v>0</v>
      </c>
      <c r="CJ251" s="710">
        <f t="shared" si="1"/>
        <v>0</v>
      </c>
      <c r="CK251" s="710">
        <f t="shared" si="2"/>
        <v>0</v>
      </c>
      <c r="CL251" s="710">
        <f t="shared" si="3"/>
        <v>0</v>
      </c>
      <c r="CM251" s="709" t="b">
        <f t="shared" si="4"/>
        <v>0</v>
      </c>
    </row>
    <row r="252" spans="1:91" ht="15.75" customHeight="1">
      <c r="A252" s="703" t="s">
        <v>10</v>
      </c>
      <c r="B252" s="703" t="s">
        <v>11</v>
      </c>
      <c r="C252" s="703" t="s">
        <v>28</v>
      </c>
      <c r="D252" s="703" t="s">
        <v>9459</v>
      </c>
      <c r="E252" s="703" t="s">
        <v>30</v>
      </c>
      <c r="F252" s="315" t="str">
        <f t="array" ref="F252">IFERROR(INDEX(UIID!$K$2:$K999, MATCH(CONCATENATE(B252,D252,G252,J252), UIID!$B$2:$B999&amp;UIID!$D$2:$D999&amp;UIID!$G$2:$G999&amp;UIID!$H$2:$H999, 0),), "Not Found")</f>
        <v>Not Found</v>
      </c>
      <c r="G252" s="703" t="s">
        <v>1734</v>
      </c>
      <c r="H252" s="703"/>
      <c r="I252" s="703"/>
      <c r="J252" s="703" t="s">
        <v>1735</v>
      </c>
      <c r="K252" s="703"/>
      <c r="L252" s="703"/>
      <c r="M252" s="703" t="s">
        <v>1736</v>
      </c>
      <c r="N252" s="703"/>
      <c r="O252" s="703" t="s">
        <v>15</v>
      </c>
      <c r="P252" s="703" t="s">
        <v>16</v>
      </c>
      <c r="Q252" s="703"/>
      <c r="R252" s="703" t="s">
        <v>35</v>
      </c>
      <c r="S252" s="703" t="s">
        <v>107</v>
      </c>
      <c r="T252" s="703" t="s">
        <v>1741</v>
      </c>
      <c r="U252" s="703"/>
      <c r="V252" s="703"/>
      <c r="W252" s="703"/>
      <c r="X252" s="703" t="s">
        <v>4164</v>
      </c>
      <c r="Y252" s="703" t="s">
        <v>109</v>
      </c>
      <c r="Z252" s="703" t="s">
        <v>1742</v>
      </c>
      <c r="AA252" s="704">
        <v>43732</v>
      </c>
      <c r="AB252" s="429"/>
      <c r="AC252" s="731" t="s">
        <v>4646</v>
      </c>
      <c r="AD252" s="703"/>
      <c r="AE252" s="703" t="s">
        <v>4159</v>
      </c>
      <c r="AF252" s="703"/>
      <c r="AG252" s="703" t="s">
        <v>5798</v>
      </c>
      <c r="AH252" s="703" t="s">
        <v>5801</v>
      </c>
      <c r="AI252" s="723">
        <v>43899</v>
      </c>
      <c r="AJ252" s="703"/>
      <c r="AK252" s="703"/>
      <c r="AL252" s="705">
        <v>45041</v>
      </c>
      <c r="AM252" s="703" t="s">
        <v>8675</v>
      </c>
      <c r="AN252" s="703"/>
      <c r="AO252" s="703"/>
      <c r="AP252" s="703"/>
      <c r="AQ252" s="703"/>
      <c r="AR252" s="703"/>
      <c r="AS252" s="703"/>
      <c r="AT252" s="703"/>
      <c r="AU252" s="703"/>
      <c r="AV252" s="703"/>
      <c r="AW252" s="703"/>
      <c r="AX252" s="703"/>
      <c r="AY252" s="703"/>
      <c r="AZ252" s="703"/>
      <c r="BA252" s="703"/>
      <c r="BB252" s="703"/>
      <c r="BC252" s="703"/>
      <c r="BD252" s="703"/>
      <c r="BE252" s="703"/>
      <c r="BF252" s="703"/>
      <c r="BG252" s="703"/>
      <c r="BH252" s="703"/>
      <c r="BI252" s="703"/>
      <c r="BJ252" s="703"/>
      <c r="BK252" s="703"/>
      <c r="BL252" s="703"/>
      <c r="BM252" s="703"/>
      <c r="BN252" s="703"/>
      <c r="BO252" s="703"/>
      <c r="BP252" s="703"/>
      <c r="BQ252" s="703"/>
      <c r="BR252" s="703"/>
      <c r="BS252" s="416" t="b">
        <v>0</v>
      </c>
      <c r="BT252" s="703" t="s">
        <v>2319</v>
      </c>
      <c r="BU252" s="703">
        <v>2023</v>
      </c>
      <c r="BV252" s="706">
        <v>45107</v>
      </c>
      <c r="BW252" s="703" t="s">
        <v>2323</v>
      </c>
      <c r="BX252" s="707" t="s">
        <v>8934</v>
      </c>
      <c r="BY252" s="722"/>
      <c r="BZ252" s="720"/>
      <c r="CA252" s="422"/>
      <c r="CB252" s="733"/>
      <c r="CC252" s="733"/>
      <c r="CD252" s="422"/>
      <c r="CE252" s="733"/>
      <c r="CF252" s="722"/>
      <c r="CG252" s="720"/>
      <c r="CH252" s="890"/>
      <c r="CI252" s="710">
        <f t="shared" si="0"/>
        <v>0</v>
      </c>
      <c r="CJ252" s="710">
        <f t="shared" si="1"/>
        <v>0</v>
      </c>
      <c r="CK252" s="710">
        <f t="shared" si="2"/>
        <v>0</v>
      </c>
      <c r="CL252" s="710">
        <f t="shared" si="3"/>
        <v>0</v>
      </c>
      <c r="CM252" s="709" t="b">
        <f t="shared" si="4"/>
        <v>0</v>
      </c>
    </row>
    <row r="253" spans="1:91" ht="15.75" customHeight="1">
      <c r="A253" s="703" t="s">
        <v>10</v>
      </c>
      <c r="B253" s="703" t="s">
        <v>11</v>
      </c>
      <c r="C253" s="703" t="s">
        <v>12</v>
      </c>
      <c r="D253" s="703" t="s">
        <v>3759</v>
      </c>
      <c r="E253" s="703" t="s">
        <v>3756</v>
      </c>
      <c r="F253" s="315" t="str">
        <f t="array" ref="F253">IFERROR(INDEX(UIID!$K$2:$K999, MATCH(CONCATENATE(B253,D253,G253,J253), UIID!$B$2:$B999&amp;UIID!$D$2:$D999&amp;UIID!$G$2:$G999&amp;UIID!$H$2:$H999, 0),), "Not Found")</f>
        <v>Not Found</v>
      </c>
      <c r="G253" s="703" t="s">
        <v>1757</v>
      </c>
      <c r="H253" s="703"/>
      <c r="I253" s="703"/>
      <c r="J253" s="703" t="s">
        <v>1758</v>
      </c>
      <c r="K253" s="703"/>
      <c r="L253" s="703"/>
      <c r="M253" s="703" t="s">
        <v>1759</v>
      </c>
      <c r="N253" s="703"/>
      <c r="O253" s="703" t="s">
        <v>15</v>
      </c>
      <c r="P253" s="703" t="s">
        <v>16</v>
      </c>
      <c r="Q253" s="703"/>
      <c r="R253" s="703" t="s">
        <v>35</v>
      </c>
      <c r="S253" s="703" t="s">
        <v>117</v>
      </c>
      <c r="T253" s="703" t="s">
        <v>200</v>
      </c>
      <c r="U253" s="703"/>
      <c r="V253" s="703"/>
      <c r="W253" s="703"/>
      <c r="X253" s="703" t="s">
        <v>4164</v>
      </c>
      <c r="Y253" s="703" t="s">
        <v>235</v>
      </c>
      <c r="Z253" s="703" t="s">
        <v>1760</v>
      </c>
      <c r="AA253" s="704">
        <v>43395</v>
      </c>
      <c r="AB253" s="429"/>
      <c r="AC253" s="703" t="s">
        <v>4158</v>
      </c>
      <c r="AD253" s="703"/>
      <c r="AE253" s="703" t="s">
        <v>4159</v>
      </c>
      <c r="AF253" s="703"/>
      <c r="AG253" s="703" t="s">
        <v>9464</v>
      </c>
      <c r="AH253" s="703" t="s">
        <v>9465</v>
      </c>
      <c r="AI253" s="703" t="s">
        <v>9466</v>
      </c>
      <c r="AJ253" s="703"/>
      <c r="AK253" s="703"/>
      <c r="AL253" s="703"/>
      <c r="AM253" s="703" t="s">
        <v>2297</v>
      </c>
      <c r="AN253" s="703"/>
      <c r="AO253" s="703"/>
      <c r="AP253" s="703"/>
      <c r="AQ253" s="703"/>
      <c r="AR253" s="703"/>
      <c r="AS253" s="703"/>
      <c r="AT253" s="703"/>
      <c r="AU253" s="703"/>
      <c r="AV253" s="703"/>
      <c r="AW253" s="703"/>
      <c r="AX253" s="703"/>
      <c r="AY253" s="703"/>
      <c r="AZ253" s="703"/>
      <c r="BA253" s="703"/>
      <c r="BB253" s="703"/>
      <c r="BC253" s="703"/>
      <c r="BD253" s="703"/>
      <c r="BE253" s="703"/>
      <c r="BF253" s="703"/>
      <c r="BG253" s="703"/>
      <c r="BH253" s="703"/>
      <c r="BI253" s="703"/>
      <c r="BJ253" s="703"/>
      <c r="BK253" s="703"/>
      <c r="BL253" s="703"/>
      <c r="BM253" s="703"/>
      <c r="BN253" s="703"/>
      <c r="BO253" s="703"/>
      <c r="BP253" s="703"/>
      <c r="BQ253" s="703"/>
      <c r="BR253" s="703"/>
      <c r="BS253" s="416" t="b">
        <v>0</v>
      </c>
      <c r="BT253" s="703" t="s">
        <v>2335</v>
      </c>
      <c r="BU253" s="703">
        <v>2023</v>
      </c>
      <c r="BV253" s="706">
        <v>45289</v>
      </c>
      <c r="BW253" s="703" t="s">
        <v>2323</v>
      </c>
      <c r="BX253" s="707"/>
      <c r="BY253" s="708"/>
      <c r="BZ253" s="709"/>
      <c r="CA253" s="422"/>
      <c r="CB253" s="730"/>
      <c r="CC253" s="730"/>
      <c r="CD253" s="422"/>
      <c r="CE253" s="730"/>
      <c r="CF253" s="708"/>
      <c r="CG253" s="709"/>
      <c r="CH253" s="890"/>
      <c r="CI253" s="710">
        <f t="shared" si="0"/>
        <v>0</v>
      </c>
      <c r="CJ253" s="710">
        <f t="shared" si="1"/>
        <v>0</v>
      </c>
      <c r="CK253" s="710">
        <f t="shared" si="2"/>
        <v>0</v>
      </c>
      <c r="CL253" s="710">
        <f t="shared" si="3"/>
        <v>0</v>
      </c>
      <c r="CM253" s="709" t="b">
        <f t="shared" si="4"/>
        <v>0</v>
      </c>
    </row>
    <row r="254" spans="1:91" ht="15.75" customHeight="1">
      <c r="A254" s="703" t="s">
        <v>10</v>
      </c>
      <c r="B254" s="703" t="s">
        <v>11</v>
      </c>
      <c r="C254" s="703" t="s">
        <v>378</v>
      </c>
      <c r="D254" s="703" t="s">
        <v>374</v>
      </c>
      <c r="E254" s="703" t="s">
        <v>3756</v>
      </c>
      <c r="F254" s="315" t="str">
        <f t="array" ref="F254">IFERROR(INDEX(UIID!$K$2:$K999, MATCH(CONCATENATE(B254,D254,G254,J254), UIID!$B$2:$B999&amp;UIID!$D$2:$D999&amp;UIID!$G$2:$G999&amp;UIID!$H$2:$H999, 0),), "Not Found")</f>
        <v>Not Found</v>
      </c>
      <c r="G254" s="703" t="s">
        <v>1761</v>
      </c>
      <c r="H254" s="703"/>
      <c r="I254" s="703"/>
      <c r="J254" s="703" t="s">
        <v>1762</v>
      </c>
      <c r="K254" s="703"/>
      <c r="L254" s="703"/>
      <c r="M254" s="703" t="s">
        <v>1763</v>
      </c>
      <c r="N254" s="703"/>
      <c r="O254" s="703" t="s">
        <v>15</v>
      </c>
      <c r="P254" s="703" t="s">
        <v>16</v>
      </c>
      <c r="Q254" s="703"/>
      <c r="R254" s="703" t="s">
        <v>21</v>
      </c>
      <c r="S254" s="703" t="s">
        <v>3006</v>
      </c>
      <c r="T254" s="703"/>
      <c r="U254" s="703" t="s">
        <v>1764</v>
      </c>
      <c r="V254" s="703"/>
      <c r="W254" s="703"/>
      <c r="X254" s="703" t="s">
        <v>22</v>
      </c>
      <c r="Y254" s="703" t="s">
        <v>326</v>
      </c>
      <c r="Z254" s="703" t="s">
        <v>1765</v>
      </c>
      <c r="AA254" s="704">
        <v>43413</v>
      </c>
      <c r="AB254" s="429"/>
      <c r="AC254" s="703" t="s">
        <v>4158</v>
      </c>
      <c r="AD254" s="703"/>
      <c r="AE254" s="703" t="s">
        <v>4159</v>
      </c>
      <c r="AF254" s="703"/>
      <c r="AG254" s="703" t="s">
        <v>9467</v>
      </c>
      <c r="AH254" s="703" t="s">
        <v>9468</v>
      </c>
      <c r="AI254" s="737">
        <v>44698</v>
      </c>
      <c r="AJ254" s="703"/>
      <c r="AK254" s="703"/>
      <c r="AL254" s="703"/>
      <c r="AM254" s="703" t="s">
        <v>2297</v>
      </c>
      <c r="AN254" s="703"/>
      <c r="AO254" s="703"/>
      <c r="AP254" s="703"/>
      <c r="AQ254" s="703"/>
      <c r="AR254" s="703"/>
      <c r="AS254" s="703"/>
      <c r="AT254" s="703"/>
      <c r="AU254" s="703"/>
      <c r="AV254" s="703"/>
      <c r="AW254" s="703"/>
      <c r="AX254" s="703"/>
      <c r="AY254" s="703"/>
      <c r="AZ254" s="703"/>
      <c r="BA254" s="703"/>
      <c r="BB254" s="703"/>
      <c r="BC254" s="703"/>
      <c r="BD254" s="703"/>
      <c r="BE254" s="703"/>
      <c r="BF254" s="703"/>
      <c r="BG254" s="703"/>
      <c r="BH254" s="703"/>
      <c r="BI254" s="703"/>
      <c r="BJ254" s="703"/>
      <c r="BK254" s="703"/>
      <c r="BL254" s="703"/>
      <c r="BM254" s="703"/>
      <c r="BN254" s="703"/>
      <c r="BO254" s="703"/>
      <c r="BP254" s="703"/>
      <c r="BQ254" s="703"/>
      <c r="BR254" s="703"/>
      <c r="BS254" s="416" t="b">
        <v>0</v>
      </c>
      <c r="BT254" s="703" t="s">
        <v>2335</v>
      </c>
      <c r="BU254" s="703">
        <v>2023</v>
      </c>
      <c r="BV254" s="706">
        <v>45289</v>
      </c>
      <c r="BW254" s="703" t="s">
        <v>2323</v>
      </c>
      <c r="BX254" s="707"/>
      <c r="BY254" s="708"/>
      <c r="BZ254" s="709"/>
      <c r="CA254" s="422"/>
      <c r="CB254" s="730"/>
      <c r="CC254" s="730"/>
      <c r="CD254" s="422"/>
      <c r="CE254" s="730"/>
      <c r="CF254" s="708"/>
      <c r="CG254" s="709"/>
      <c r="CH254" s="890"/>
      <c r="CI254" s="710">
        <f t="shared" si="0"/>
        <v>0</v>
      </c>
      <c r="CJ254" s="710">
        <f t="shared" si="1"/>
        <v>0</v>
      </c>
      <c r="CK254" s="710">
        <f t="shared" si="2"/>
        <v>0</v>
      </c>
      <c r="CL254" s="710">
        <f t="shared" si="3"/>
        <v>0</v>
      </c>
      <c r="CM254" s="709" t="b">
        <f t="shared" si="4"/>
        <v>0</v>
      </c>
    </row>
    <row r="255" spans="1:91" ht="15.75" customHeight="1">
      <c r="A255" s="703" t="s">
        <v>10</v>
      </c>
      <c r="B255" s="703" t="s">
        <v>11</v>
      </c>
      <c r="C255" s="703" t="s">
        <v>123</v>
      </c>
      <c r="D255" s="703" t="s">
        <v>513</v>
      </c>
      <c r="E255" s="703" t="s">
        <v>28</v>
      </c>
      <c r="F255" s="315" t="str">
        <f t="array" ref="F255">IFERROR(INDEX(UIID!$K$2:$K999, MATCH(CONCATENATE(B255,D255,G255,J255), UIID!$B$2:$B999&amp;UIID!$D$2:$D999&amp;UIID!$G$2:$G999&amp;UIID!$H$2:$H999, 0),), "Not Found")</f>
        <v>0722-0075</v>
      </c>
      <c r="G255" s="703" t="s">
        <v>1775</v>
      </c>
      <c r="H255" s="703"/>
      <c r="I255" s="703"/>
      <c r="J255" s="703" t="s">
        <v>1776</v>
      </c>
      <c r="K255" s="703"/>
      <c r="L255" s="703"/>
      <c r="M255" s="703" t="s">
        <v>1777</v>
      </c>
      <c r="N255" s="703"/>
      <c r="O255" s="703" t="s">
        <v>15</v>
      </c>
      <c r="P255" s="703" t="s">
        <v>16</v>
      </c>
      <c r="Q255" s="703"/>
      <c r="R255" s="703" t="s">
        <v>35</v>
      </c>
      <c r="S255" s="703" t="s">
        <v>84</v>
      </c>
      <c r="T255" s="703" t="s">
        <v>167</v>
      </c>
      <c r="U255" s="703"/>
      <c r="V255" s="703"/>
      <c r="W255" s="703"/>
      <c r="X255" s="703" t="s">
        <v>4164</v>
      </c>
      <c r="Y255" s="703" t="s">
        <v>261</v>
      </c>
      <c r="Z255" s="703" t="s">
        <v>1782</v>
      </c>
      <c r="AA255" s="704">
        <v>43514</v>
      </c>
      <c r="AB255" s="429"/>
      <c r="AC255" s="731" t="s">
        <v>4646</v>
      </c>
      <c r="AD255" s="703"/>
      <c r="AE255" s="703" t="s">
        <v>4159</v>
      </c>
      <c r="AF255" s="703"/>
      <c r="AG255" s="703" t="s">
        <v>5474</v>
      </c>
      <c r="AH255" s="703" t="s">
        <v>9299</v>
      </c>
      <c r="AI255" s="712">
        <v>44753</v>
      </c>
      <c r="AJ255" s="703"/>
      <c r="AK255" s="703"/>
      <c r="AL255" s="705">
        <v>45049</v>
      </c>
      <c r="AM255" s="703" t="s">
        <v>8675</v>
      </c>
      <c r="AN255" s="703"/>
      <c r="AO255" s="703"/>
      <c r="AP255" s="703"/>
      <c r="AQ255" s="703"/>
      <c r="AR255" s="703"/>
      <c r="AS255" s="703"/>
      <c r="AT255" s="703"/>
      <c r="AU255" s="703"/>
      <c r="AV255" s="703"/>
      <c r="AW255" s="703"/>
      <c r="AX255" s="703"/>
      <c r="AY255" s="703"/>
      <c r="AZ255" s="703"/>
      <c r="BA255" s="703"/>
      <c r="BB255" s="703"/>
      <c r="BC255" s="703"/>
      <c r="BD255" s="703"/>
      <c r="BE255" s="703"/>
      <c r="BF255" s="703"/>
      <c r="BG255" s="703"/>
      <c r="BH255" s="703"/>
      <c r="BI255" s="703"/>
      <c r="BJ255" s="703"/>
      <c r="BK255" s="703"/>
      <c r="BL255" s="703"/>
      <c r="BM255" s="703"/>
      <c r="BN255" s="703"/>
      <c r="BO255" s="703"/>
      <c r="BP255" s="703"/>
      <c r="BQ255" s="703"/>
      <c r="BR255" s="703"/>
      <c r="BS255" s="416" t="b">
        <v>0</v>
      </c>
      <c r="BT255" s="703" t="s">
        <v>2317</v>
      </c>
      <c r="BU255" s="703">
        <v>2023</v>
      </c>
      <c r="BV255" s="706">
        <v>45051</v>
      </c>
      <c r="BW255" s="703" t="s">
        <v>2323</v>
      </c>
      <c r="BX255" s="707" t="s">
        <v>8961</v>
      </c>
      <c r="BY255" s="722"/>
      <c r="BZ255" s="720"/>
      <c r="CA255" s="422"/>
      <c r="CB255" s="733"/>
      <c r="CC255" s="733"/>
      <c r="CD255" s="422"/>
      <c r="CE255" s="733"/>
      <c r="CF255" s="722"/>
      <c r="CG255" s="720"/>
      <c r="CH255" s="890"/>
      <c r="CI255" s="710">
        <f t="shared" si="0"/>
        <v>0</v>
      </c>
      <c r="CJ255" s="710">
        <f t="shared" si="1"/>
        <v>0</v>
      </c>
      <c r="CK255" s="710">
        <f t="shared" si="2"/>
        <v>0</v>
      </c>
      <c r="CL255" s="710">
        <f t="shared" si="3"/>
        <v>0</v>
      </c>
      <c r="CM255" s="709" t="b">
        <f t="shared" si="4"/>
        <v>0</v>
      </c>
    </row>
    <row r="256" spans="1:91" ht="15.75" customHeight="1">
      <c r="A256" s="703" t="s">
        <v>10</v>
      </c>
      <c r="B256" s="703" t="s">
        <v>11</v>
      </c>
      <c r="C256" s="703" t="s">
        <v>28</v>
      </c>
      <c r="D256" s="703" t="s">
        <v>13</v>
      </c>
      <c r="E256" s="703" t="s">
        <v>3756</v>
      </c>
      <c r="F256" s="315" t="str">
        <f t="array" ref="F256">IFERROR(INDEX(UIID!$K$2:$K999, MATCH(CONCATENATE(B256,D256,G256,J256), UIID!$B$2:$B999&amp;UIID!$D$2:$D999&amp;UIID!$G$2:$G999&amp;UIID!$H$2:$H999, 0),), "Not Found")</f>
        <v>Not Found</v>
      </c>
      <c r="G256" s="703" t="s">
        <v>1784</v>
      </c>
      <c r="H256" s="703"/>
      <c r="I256" s="703"/>
      <c r="J256" s="703" t="s">
        <v>1785</v>
      </c>
      <c r="K256" s="703"/>
      <c r="L256" s="703"/>
      <c r="M256" s="703" t="s">
        <v>1786</v>
      </c>
      <c r="N256" s="703"/>
      <c r="O256" s="703" t="s">
        <v>15</v>
      </c>
      <c r="P256" s="703" t="s">
        <v>16</v>
      </c>
      <c r="Q256" s="703"/>
      <c r="R256" s="703" t="s">
        <v>35</v>
      </c>
      <c r="S256" s="703" t="s">
        <v>922</v>
      </c>
      <c r="T256" s="703" t="s">
        <v>925</v>
      </c>
      <c r="U256" s="703"/>
      <c r="V256" s="703"/>
      <c r="W256" s="703"/>
      <c r="X256" s="703" t="s">
        <v>4213</v>
      </c>
      <c r="Y256" s="703" t="s">
        <v>1340</v>
      </c>
      <c r="Z256" s="703" t="s">
        <v>1787</v>
      </c>
      <c r="AA256" s="704">
        <v>43427</v>
      </c>
      <c r="AB256" s="429"/>
      <c r="AC256" s="703" t="s">
        <v>4158</v>
      </c>
      <c r="AD256" s="703"/>
      <c r="AE256" s="703" t="s">
        <v>4159</v>
      </c>
      <c r="AF256" s="703"/>
      <c r="AG256" s="703" t="s">
        <v>6009</v>
      </c>
      <c r="AH256" s="703" t="s">
        <v>9480</v>
      </c>
      <c r="AI256" s="712">
        <v>44063</v>
      </c>
      <c r="AJ256" s="703"/>
      <c r="AK256" s="703"/>
      <c r="AL256" s="703"/>
      <c r="AM256" s="703" t="s">
        <v>2297</v>
      </c>
      <c r="AN256" s="703"/>
      <c r="AO256" s="703"/>
      <c r="AP256" s="703"/>
      <c r="AQ256" s="703"/>
      <c r="AR256" s="703"/>
      <c r="AS256" s="703"/>
      <c r="AT256" s="703"/>
      <c r="AU256" s="703"/>
      <c r="AV256" s="703"/>
      <c r="AW256" s="703"/>
      <c r="AX256" s="703"/>
      <c r="AY256" s="703"/>
      <c r="AZ256" s="703"/>
      <c r="BA256" s="703"/>
      <c r="BB256" s="703"/>
      <c r="BC256" s="703"/>
      <c r="BD256" s="703"/>
      <c r="BE256" s="703"/>
      <c r="BF256" s="703"/>
      <c r="BG256" s="703"/>
      <c r="BH256" s="703"/>
      <c r="BI256" s="703"/>
      <c r="BJ256" s="703"/>
      <c r="BK256" s="703"/>
      <c r="BL256" s="703"/>
      <c r="BM256" s="703"/>
      <c r="BN256" s="703"/>
      <c r="BO256" s="703"/>
      <c r="BP256" s="703"/>
      <c r="BQ256" s="703"/>
      <c r="BR256" s="703"/>
      <c r="BS256" s="416" t="b">
        <v>0</v>
      </c>
      <c r="BT256" s="703" t="s">
        <v>2335</v>
      </c>
      <c r="BU256" s="703">
        <v>2023</v>
      </c>
      <c r="BV256" s="706">
        <v>45289</v>
      </c>
      <c r="BW256" s="703" t="s">
        <v>2323</v>
      </c>
      <c r="BX256" s="707"/>
      <c r="BY256" s="708"/>
      <c r="BZ256" s="709"/>
      <c r="CA256" s="422"/>
      <c r="CB256" s="730"/>
      <c r="CC256" s="730"/>
      <c r="CD256" s="422"/>
      <c r="CE256" s="730"/>
      <c r="CF256" s="708"/>
      <c r="CG256" s="709"/>
      <c r="CH256" s="890"/>
      <c r="CI256" s="710">
        <f t="shared" si="0"/>
        <v>0</v>
      </c>
      <c r="CJ256" s="710">
        <f t="shared" si="1"/>
        <v>0</v>
      </c>
      <c r="CK256" s="710">
        <f t="shared" si="2"/>
        <v>0</v>
      </c>
      <c r="CL256" s="710">
        <f t="shared" si="3"/>
        <v>0</v>
      </c>
      <c r="CM256" s="709" t="b">
        <f t="shared" si="4"/>
        <v>0</v>
      </c>
    </row>
    <row r="257" spans="1:91" ht="15.75" customHeight="1">
      <c r="A257" s="703" t="s">
        <v>10</v>
      </c>
      <c r="B257" s="703" t="s">
        <v>11</v>
      </c>
      <c r="C257" s="63" t="s">
        <v>28</v>
      </c>
      <c r="D257" s="703" t="s">
        <v>13</v>
      </c>
      <c r="E257" s="703" t="s">
        <v>28</v>
      </c>
      <c r="F257" s="315" t="str">
        <f t="array" ref="F257">IFERROR(INDEX(UIID!$K$2:$K999, MATCH(CONCATENATE(B257,D257,G257,J257), UIID!$B$2:$B999&amp;UIID!$D$2:$D999&amp;UIID!$G$2:$G999&amp;UIID!$H$2:$H999, 0),), "Not Found")</f>
        <v>0722-0091</v>
      </c>
      <c r="G257" s="703" t="s">
        <v>2114</v>
      </c>
      <c r="H257" s="703"/>
      <c r="I257" s="703"/>
      <c r="J257" s="703" t="s">
        <v>2115</v>
      </c>
      <c r="K257" s="703"/>
      <c r="L257" s="703"/>
      <c r="M257" s="703" t="s">
        <v>2116</v>
      </c>
      <c r="N257" s="703"/>
      <c r="O257" s="703" t="s">
        <v>15</v>
      </c>
      <c r="P257" s="703" t="s">
        <v>16</v>
      </c>
      <c r="Q257" s="703"/>
      <c r="R257" s="703" t="s">
        <v>35</v>
      </c>
      <c r="S257" s="703" t="s">
        <v>87</v>
      </c>
      <c r="T257" s="703" t="s">
        <v>2118</v>
      </c>
      <c r="U257" s="703"/>
      <c r="V257" s="703"/>
      <c r="W257" s="703"/>
      <c r="X257" s="703" t="s">
        <v>4938</v>
      </c>
      <c r="Y257" s="703" t="s">
        <v>2119</v>
      </c>
      <c r="Z257" s="703" t="s">
        <v>2120</v>
      </c>
      <c r="AA257" s="704">
        <v>44321</v>
      </c>
      <c r="AB257" s="429"/>
      <c r="AC257" s="703" t="s">
        <v>4158</v>
      </c>
      <c r="AD257" s="703"/>
      <c r="AE257" s="703" t="s">
        <v>4159</v>
      </c>
      <c r="AF257" s="703"/>
      <c r="AG257" s="703" t="s">
        <v>5845</v>
      </c>
      <c r="AH257" s="703" t="s">
        <v>9482</v>
      </c>
      <c r="AI257" s="712">
        <v>45639</v>
      </c>
      <c r="AJ257" s="703"/>
      <c r="AK257" s="703"/>
      <c r="AL257" s="705">
        <v>45209</v>
      </c>
      <c r="AM257" s="703" t="s">
        <v>8685</v>
      </c>
      <c r="AN257" s="703"/>
      <c r="AO257" s="703"/>
      <c r="AP257" s="703"/>
      <c r="AQ257" s="703"/>
      <c r="AR257" s="703"/>
      <c r="AS257" s="703"/>
      <c r="AT257" s="703"/>
      <c r="AU257" s="703"/>
      <c r="AV257" s="703"/>
      <c r="AW257" s="703"/>
      <c r="AX257" s="703"/>
      <c r="AY257" s="703"/>
      <c r="AZ257" s="703"/>
      <c r="BA257" s="703"/>
      <c r="BB257" s="703"/>
      <c r="BC257" s="703"/>
      <c r="BD257" s="703"/>
      <c r="BE257" s="703"/>
      <c r="BF257" s="703"/>
      <c r="BG257" s="703"/>
      <c r="BH257" s="703"/>
      <c r="BI257" s="703"/>
      <c r="BJ257" s="703"/>
      <c r="BK257" s="703"/>
      <c r="BL257" s="703"/>
      <c r="BM257" s="703"/>
      <c r="BN257" s="703"/>
      <c r="BO257" s="703"/>
      <c r="BP257" s="703"/>
      <c r="BQ257" s="703"/>
      <c r="BR257" s="703"/>
      <c r="BS257" s="416" t="b">
        <v>0</v>
      </c>
      <c r="BT257" s="703" t="s">
        <v>2330</v>
      </c>
      <c r="BU257" s="703">
        <v>2023</v>
      </c>
      <c r="BV257" s="706">
        <v>45212</v>
      </c>
      <c r="BW257" s="703" t="s">
        <v>2323</v>
      </c>
      <c r="BX257" s="707"/>
      <c r="BY257" s="722"/>
      <c r="BZ257" s="720"/>
      <c r="CA257" s="422"/>
      <c r="CB257" s="733"/>
      <c r="CC257" s="733"/>
      <c r="CD257" s="422"/>
      <c r="CE257" s="733"/>
      <c r="CF257" s="722"/>
      <c r="CG257" s="720"/>
      <c r="CH257" s="890"/>
      <c r="CI257" s="710">
        <f t="shared" ref="CI257:CI354" si="5">COUNTIF(BW257,"new tvi &amp; program")</f>
        <v>0</v>
      </c>
      <c r="CJ257" s="710">
        <f t="shared" ref="CJ257:CJ354" si="6">COUNTIF(BW257,"additional program")</f>
        <v>0</v>
      </c>
      <c r="CK257" s="710">
        <f t="shared" ref="CK257:CK354" si="7">COUNTIF(BW257,"migration")</f>
        <v>0</v>
      </c>
      <c r="CL257" s="710">
        <f t="shared" ref="CL257:CL354" si="8">SUM(CI257:CK257)</f>
        <v>0</v>
      </c>
      <c r="CM257" s="709" t="b">
        <f t="shared" si="4"/>
        <v>0</v>
      </c>
    </row>
    <row r="258" spans="1:91" ht="15.75" customHeight="1">
      <c r="A258" s="703" t="s">
        <v>10</v>
      </c>
      <c r="B258" s="703" t="s">
        <v>11</v>
      </c>
      <c r="C258" s="703" t="s">
        <v>378</v>
      </c>
      <c r="D258" s="703" t="s">
        <v>374</v>
      </c>
      <c r="E258" s="703" t="s">
        <v>3756</v>
      </c>
      <c r="F258" s="315" t="str">
        <f t="array" ref="F258">IFERROR(INDEX(UIID!$K$2:$K999, MATCH(CONCATENATE(B258,D258,G258,J258), UIID!$B$2:$B999&amp;UIID!$D$2:$D999&amp;UIID!$G$2:$G999&amp;UIID!$H$2:$H999, 0),), "Not Found")</f>
        <v>Not Found</v>
      </c>
      <c r="G258" s="703" t="s">
        <v>1798</v>
      </c>
      <c r="H258" s="703"/>
      <c r="I258" s="703"/>
      <c r="J258" s="703" t="s">
        <v>1799</v>
      </c>
      <c r="K258" s="703"/>
      <c r="L258" s="703"/>
      <c r="M258" s="703" t="s">
        <v>1800</v>
      </c>
      <c r="N258" s="703"/>
      <c r="O258" s="703" t="s">
        <v>15</v>
      </c>
      <c r="P258" s="703" t="s">
        <v>16</v>
      </c>
      <c r="Q258" s="703"/>
      <c r="R258" s="703" t="s">
        <v>21</v>
      </c>
      <c r="S258" s="703" t="s">
        <v>3006</v>
      </c>
      <c r="T258" s="703"/>
      <c r="U258" s="703" t="s">
        <v>651</v>
      </c>
      <c r="V258" s="703"/>
      <c r="W258" s="703"/>
      <c r="X258" s="703" t="s">
        <v>22</v>
      </c>
      <c r="Y258" s="703" t="s">
        <v>235</v>
      </c>
      <c r="Z258" s="703" t="s">
        <v>1801</v>
      </c>
      <c r="AA258" s="704">
        <v>43453</v>
      </c>
      <c r="AB258" s="429"/>
      <c r="AC258" s="703" t="s">
        <v>4158</v>
      </c>
      <c r="AD258" s="703"/>
      <c r="AE258" s="703" t="s">
        <v>4159</v>
      </c>
      <c r="AF258" s="703"/>
      <c r="AG258" s="703" t="s">
        <v>9484</v>
      </c>
      <c r="AH258" s="703" t="s">
        <v>9485</v>
      </c>
      <c r="AI258" s="712">
        <v>44210</v>
      </c>
      <c r="AJ258" s="703"/>
      <c r="AK258" s="703"/>
      <c r="AL258" s="703"/>
      <c r="AM258" s="703" t="s">
        <v>2297</v>
      </c>
      <c r="AN258" s="703"/>
      <c r="AO258" s="703"/>
      <c r="AP258" s="703"/>
      <c r="AQ258" s="703"/>
      <c r="AR258" s="703"/>
      <c r="AS258" s="703"/>
      <c r="AT258" s="703"/>
      <c r="AU258" s="703"/>
      <c r="AV258" s="703"/>
      <c r="AW258" s="703"/>
      <c r="AX258" s="703"/>
      <c r="AY258" s="703"/>
      <c r="AZ258" s="703"/>
      <c r="BA258" s="703"/>
      <c r="BB258" s="703"/>
      <c r="BC258" s="703"/>
      <c r="BD258" s="703"/>
      <c r="BE258" s="703"/>
      <c r="BF258" s="703"/>
      <c r="BG258" s="703"/>
      <c r="BH258" s="703"/>
      <c r="BI258" s="703"/>
      <c r="BJ258" s="703"/>
      <c r="BK258" s="703"/>
      <c r="BL258" s="703"/>
      <c r="BM258" s="703"/>
      <c r="BN258" s="703"/>
      <c r="BO258" s="703"/>
      <c r="BP258" s="703"/>
      <c r="BQ258" s="703"/>
      <c r="BR258" s="703"/>
      <c r="BS258" s="416" t="b">
        <v>0</v>
      </c>
      <c r="BT258" s="703" t="s">
        <v>2335</v>
      </c>
      <c r="BU258" s="703">
        <v>2023</v>
      </c>
      <c r="BV258" s="706">
        <v>45289</v>
      </c>
      <c r="BW258" s="703" t="s">
        <v>2323</v>
      </c>
      <c r="BX258" s="707"/>
      <c r="BY258" s="708"/>
      <c r="BZ258" s="709"/>
      <c r="CA258" s="422"/>
      <c r="CB258" s="730"/>
      <c r="CC258" s="730"/>
      <c r="CD258" s="422"/>
      <c r="CE258" s="730"/>
      <c r="CF258" s="708"/>
      <c r="CG258" s="709"/>
      <c r="CH258" s="890"/>
      <c r="CI258" s="710">
        <f t="shared" si="5"/>
        <v>0</v>
      </c>
      <c r="CJ258" s="710">
        <f t="shared" si="6"/>
        <v>0</v>
      </c>
      <c r="CK258" s="710">
        <f t="shared" si="7"/>
        <v>0</v>
      </c>
      <c r="CL258" s="710">
        <f t="shared" si="8"/>
        <v>0</v>
      </c>
      <c r="CM258" s="709" t="b">
        <f t="shared" si="4"/>
        <v>0</v>
      </c>
    </row>
    <row r="259" spans="1:91" ht="15.75" customHeight="1">
      <c r="A259" s="703" t="s">
        <v>10</v>
      </c>
      <c r="B259" s="703" t="s">
        <v>11</v>
      </c>
      <c r="C259" s="703" t="s">
        <v>378</v>
      </c>
      <c r="D259" s="703" t="s">
        <v>374</v>
      </c>
      <c r="E259" s="703" t="s">
        <v>3756</v>
      </c>
      <c r="F259" s="315" t="str">
        <f t="array" ref="F259">IFERROR(INDEX(UIID!$K$2:$K999, MATCH(CONCATENATE(B259,D259,G259,J259), UIID!$B$2:$B999&amp;UIID!$D$2:$D999&amp;UIID!$G$2:$G999&amp;UIID!$H$2:$H999, 0),), "Not Found")</f>
        <v>Not Found</v>
      </c>
      <c r="G259" s="703" t="s">
        <v>1798</v>
      </c>
      <c r="H259" s="703"/>
      <c r="I259" s="703"/>
      <c r="J259" s="703" t="s">
        <v>1799</v>
      </c>
      <c r="K259" s="703"/>
      <c r="L259" s="703"/>
      <c r="M259" s="703" t="s">
        <v>1800</v>
      </c>
      <c r="N259" s="703"/>
      <c r="O259" s="703" t="s">
        <v>15</v>
      </c>
      <c r="P259" s="703" t="s">
        <v>16</v>
      </c>
      <c r="Q259" s="703"/>
      <c r="R259" s="703" t="s">
        <v>21</v>
      </c>
      <c r="S259" s="703" t="s">
        <v>3006</v>
      </c>
      <c r="T259" s="703"/>
      <c r="U259" s="703" t="s">
        <v>653</v>
      </c>
      <c r="V259" s="703"/>
      <c r="W259" s="703"/>
      <c r="X259" s="703" t="s">
        <v>22</v>
      </c>
      <c r="Y259" s="703" t="s">
        <v>235</v>
      </c>
      <c r="Z259" s="703" t="s">
        <v>1802</v>
      </c>
      <c r="AA259" s="704">
        <v>43453</v>
      </c>
      <c r="AB259" s="429"/>
      <c r="AC259" s="703" t="s">
        <v>4158</v>
      </c>
      <c r="AD259" s="703"/>
      <c r="AE259" s="703" t="s">
        <v>4159</v>
      </c>
      <c r="AF259" s="703"/>
      <c r="AG259" s="703" t="s">
        <v>9484</v>
      </c>
      <c r="AH259" s="703" t="s">
        <v>9485</v>
      </c>
      <c r="AI259" s="712">
        <v>44210</v>
      </c>
      <c r="AJ259" s="703"/>
      <c r="AK259" s="703"/>
      <c r="AL259" s="703"/>
      <c r="AM259" s="703" t="s">
        <v>2297</v>
      </c>
      <c r="AN259" s="703"/>
      <c r="AO259" s="703"/>
      <c r="AP259" s="703"/>
      <c r="AQ259" s="703"/>
      <c r="AR259" s="703"/>
      <c r="AS259" s="703"/>
      <c r="AT259" s="703"/>
      <c r="AU259" s="703"/>
      <c r="AV259" s="703"/>
      <c r="AW259" s="703"/>
      <c r="AX259" s="703"/>
      <c r="AY259" s="703"/>
      <c r="AZ259" s="703"/>
      <c r="BA259" s="703"/>
      <c r="BB259" s="703"/>
      <c r="BC259" s="703"/>
      <c r="BD259" s="703"/>
      <c r="BE259" s="703"/>
      <c r="BF259" s="703"/>
      <c r="BG259" s="703"/>
      <c r="BH259" s="703"/>
      <c r="BI259" s="703"/>
      <c r="BJ259" s="703"/>
      <c r="BK259" s="703"/>
      <c r="BL259" s="703"/>
      <c r="BM259" s="703"/>
      <c r="BN259" s="703"/>
      <c r="BO259" s="703"/>
      <c r="BP259" s="703"/>
      <c r="BQ259" s="703"/>
      <c r="BR259" s="703"/>
      <c r="BS259" s="416" t="b">
        <v>0</v>
      </c>
      <c r="BT259" s="703" t="s">
        <v>2335</v>
      </c>
      <c r="BU259" s="703">
        <v>2023</v>
      </c>
      <c r="BV259" s="706">
        <v>45289</v>
      </c>
      <c r="BW259" s="703" t="s">
        <v>2323</v>
      </c>
      <c r="BX259" s="707"/>
      <c r="BY259" s="722"/>
      <c r="BZ259" s="720"/>
      <c r="CA259" s="422"/>
      <c r="CB259" s="733"/>
      <c r="CC259" s="733"/>
      <c r="CD259" s="422"/>
      <c r="CE259" s="733"/>
      <c r="CF259" s="722"/>
      <c r="CG259" s="720"/>
      <c r="CH259" s="890"/>
      <c r="CI259" s="710">
        <f t="shared" si="5"/>
        <v>0</v>
      </c>
      <c r="CJ259" s="710">
        <f t="shared" si="6"/>
        <v>0</v>
      </c>
      <c r="CK259" s="710">
        <f t="shared" si="7"/>
        <v>0</v>
      </c>
      <c r="CL259" s="710">
        <f t="shared" si="8"/>
        <v>0</v>
      </c>
      <c r="CM259" s="709" t="b">
        <f t="shared" si="4"/>
        <v>0</v>
      </c>
    </row>
    <row r="260" spans="1:91" ht="15.75" customHeight="1">
      <c r="A260" s="703" t="s">
        <v>10</v>
      </c>
      <c r="B260" s="703" t="s">
        <v>11</v>
      </c>
      <c r="C260" s="703" t="s">
        <v>378</v>
      </c>
      <c r="D260" s="703" t="s">
        <v>374</v>
      </c>
      <c r="E260" s="703" t="s">
        <v>3756</v>
      </c>
      <c r="F260" s="315" t="str">
        <f t="array" ref="F260">IFERROR(INDEX(UIID!$K$2:$K999, MATCH(CONCATENATE(B260,D260,G260,J260), UIID!$B$2:$B999&amp;UIID!$D$2:$D999&amp;UIID!$G$2:$G999&amp;UIID!$H$2:$H999, 0),), "Not Found")</f>
        <v>Not Found</v>
      </c>
      <c r="G260" s="703" t="s">
        <v>1798</v>
      </c>
      <c r="H260" s="703"/>
      <c r="I260" s="703"/>
      <c r="J260" s="703" t="s">
        <v>1799</v>
      </c>
      <c r="K260" s="703"/>
      <c r="L260" s="703"/>
      <c r="M260" s="703" t="s">
        <v>1800</v>
      </c>
      <c r="N260" s="703"/>
      <c r="O260" s="703" t="s">
        <v>15</v>
      </c>
      <c r="P260" s="703" t="s">
        <v>16</v>
      </c>
      <c r="Q260" s="703"/>
      <c r="R260" s="703" t="s">
        <v>21</v>
      </c>
      <c r="S260" s="703" t="s">
        <v>3006</v>
      </c>
      <c r="T260" s="703"/>
      <c r="U260" s="703" t="s">
        <v>637</v>
      </c>
      <c r="V260" s="703"/>
      <c r="W260" s="703"/>
      <c r="X260" s="703" t="s">
        <v>22</v>
      </c>
      <c r="Y260" s="703" t="s">
        <v>235</v>
      </c>
      <c r="Z260" s="703" t="s">
        <v>1803</v>
      </c>
      <c r="AA260" s="704">
        <v>43453</v>
      </c>
      <c r="AB260" s="429"/>
      <c r="AC260" s="703" t="s">
        <v>4158</v>
      </c>
      <c r="AD260" s="703"/>
      <c r="AE260" s="703" t="s">
        <v>4159</v>
      </c>
      <c r="AF260" s="703"/>
      <c r="AG260" s="703" t="s">
        <v>9484</v>
      </c>
      <c r="AH260" s="703" t="s">
        <v>9485</v>
      </c>
      <c r="AI260" s="712">
        <v>44210</v>
      </c>
      <c r="AJ260" s="703"/>
      <c r="AK260" s="703"/>
      <c r="AL260" s="703"/>
      <c r="AM260" s="703" t="s">
        <v>2297</v>
      </c>
      <c r="AN260" s="703"/>
      <c r="AO260" s="703"/>
      <c r="AP260" s="703"/>
      <c r="AQ260" s="703"/>
      <c r="AR260" s="703"/>
      <c r="AS260" s="703"/>
      <c r="AT260" s="703"/>
      <c r="AU260" s="703"/>
      <c r="AV260" s="703"/>
      <c r="AW260" s="703"/>
      <c r="AX260" s="703"/>
      <c r="AY260" s="703"/>
      <c r="AZ260" s="703"/>
      <c r="BA260" s="703"/>
      <c r="BB260" s="703"/>
      <c r="BC260" s="703"/>
      <c r="BD260" s="703"/>
      <c r="BE260" s="703"/>
      <c r="BF260" s="703"/>
      <c r="BG260" s="703"/>
      <c r="BH260" s="703"/>
      <c r="BI260" s="703"/>
      <c r="BJ260" s="703"/>
      <c r="BK260" s="703"/>
      <c r="BL260" s="703"/>
      <c r="BM260" s="703"/>
      <c r="BN260" s="703"/>
      <c r="BO260" s="703"/>
      <c r="BP260" s="703"/>
      <c r="BQ260" s="703"/>
      <c r="BR260" s="703"/>
      <c r="BS260" s="416" t="b">
        <v>0</v>
      </c>
      <c r="BT260" s="703" t="s">
        <v>2335</v>
      </c>
      <c r="BU260" s="703">
        <v>2023</v>
      </c>
      <c r="BV260" s="706">
        <v>45289</v>
      </c>
      <c r="BW260" s="703" t="s">
        <v>2323</v>
      </c>
      <c r="BX260" s="707"/>
      <c r="BY260" s="722"/>
      <c r="BZ260" s="720"/>
      <c r="CA260" s="422"/>
      <c r="CB260" s="733"/>
      <c r="CC260" s="733"/>
      <c r="CD260" s="422"/>
      <c r="CE260" s="733"/>
      <c r="CF260" s="722"/>
      <c r="CG260" s="720"/>
      <c r="CH260" s="890"/>
      <c r="CI260" s="710">
        <f t="shared" si="5"/>
        <v>0</v>
      </c>
      <c r="CJ260" s="710">
        <f t="shared" si="6"/>
        <v>0</v>
      </c>
      <c r="CK260" s="710">
        <f t="shared" si="7"/>
        <v>0</v>
      </c>
      <c r="CL260" s="710">
        <f t="shared" si="8"/>
        <v>0</v>
      </c>
      <c r="CM260" s="709" t="b">
        <f t="shared" si="4"/>
        <v>0</v>
      </c>
    </row>
    <row r="261" spans="1:91" ht="15.75" customHeight="1">
      <c r="A261" s="541" t="s">
        <v>10</v>
      </c>
      <c r="B261" s="537" t="s">
        <v>11</v>
      </c>
      <c r="C261" s="63" t="s">
        <v>28</v>
      </c>
      <c r="D261" s="537" t="s">
        <v>13</v>
      </c>
      <c r="E261" s="537" t="s">
        <v>3756</v>
      </c>
      <c r="F261" s="538" t="str">
        <f t="array" ref="F261">IFERROR(INDEX(UIID!$K$2:$K999, MATCH(CONCATENATE(B261,D261,G261,J261), UIID!$B$2:$B999&amp;UIID!$D$2:$D999&amp;UIID!$G$2:$G999&amp;UIID!$H$2:$H999, 0),), "Not Found")</f>
        <v>0722-0130</v>
      </c>
      <c r="G261" s="537" t="s">
        <v>3840</v>
      </c>
      <c r="H261" s="537"/>
      <c r="I261" s="537"/>
      <c r="J261" s="537" t="s">
        <v>1813</v>
      </c>
      <c r="K261" s="537">
        <v>10.3435998901736</v>
      </c>
      <c r="L261" s="537">
        <v>123.91052069220299</v>
      </c>
      <c r="M261" s="537" t="s">
        <v>1814</v>
      </c>
      <c r="N261" s="537"/>
      <c r="O261" s="537" t="s">
        <v>15</v>
      </c>
      <c r="P261" s="537" t="s">
        <v>16</v>
      </c>
      <c r="Q261" s="537"/>
      <c r="R261" s="537" t="s">
        <v>21</v>
      </c>
      <c r="S261" s="537" t="s">
        <v>3006</v>
      </c>
      <c r="T261" s="537"/>
      <c r="U261" s="537" t="s">
        <v>1815</v>
      </c>
      <c r="V261" s="537"/>
      <c r="W261" s="537"/>
      <c r="X261" s="537" t="s">
        <v>22</v>
      </c>
      <c r="Y261" s="537" t="s">
        <v>259</v>
      </c>
      <c r="Z261" s="537" t="s">
        <v>1816</v>
      </c>
      <c r="AA261" s="540">
        <v>43525</v>
      </c>
      <c r="AB261" s="540"/>
      <c r="AC261" s="537" t="s">
        <v>4158</v>
      </c>
      <c r="AD261" s="537"/>
      <c r="AE261" s="537" t="s">
        <v>4159</v>
      </c>
      <c r="AF261" s="537"/>
      <c r="AG261" s="537" t="s">
        <v>9486</v>
      </c>
      <c r="AH261" s="537" t="s">
        <v>9487</v>
      </c>
      <c r="AI261" s="902">
        <v>44754</v>
      </c>
      <c r="AJ261" s="541"/>
      <c r="AK261" s="541"/>
      <c r="AL261" s="541"/>
      <c r="AM261" s="541"/>
      <c r="AN261" s="541"/>
      <c r="AO261" s="541"/>
      <c r="AP261" s="541"/>
      <c r="AQ261" s="541"/>
      <c r="AR261" s="541"/>
      <c r="AS261" s="541"/>
      <c r="AT261" s="541"/>
      <c r="AU261" s="541"/>
      <c r="AV261" s="541"/>
      <c r="AW261" s="541"/>
      <c r="AX261" s="541"/>
      <c r="AY261" s="541"/>
      <c r="AZ261" s="541"/>
      <c r="BA261" s="541"/>
      <c r="BB261" s="541"/>
      <c r="BC261" s="541"/>
      <c r="BD261" s="541"/>
      <c r="BE261" s="541"/>
      <c r="BF261" s="541"/>
      <c r="BG261" s="541"/>
      <c r="BH261" s="541"/>
      <c r="BI261" s="541"/>
      <c r="BJ261" s="541"/>
      <c r="BK261" s="541"/>
      <c r="BL261" s="541"/>
      <c r="BM261" s="541"/>
      <c r="BN261" s="541"/>
      <c r="BO261" s="541"/>
      <c r="BP261" s="541"/>
      <c r="BQ261" s="541"/>
      <c r="BR261" s="541"/>
      <c r="BS261" s="416" t="b">
        <v>1</v>
      </c>
      <c r="BT261" s="541"/>
      <c r="BU261" s="541"/>
      <c r="BV261" s="542"/>
      <c r="BW261" s="541" t="s">
        <v>10217</v>
      </c>
      <c r="BX261" s="543" t="s">
        <v>10218</v>
      </c>
      <c r="BY261" s="544"/>
      <c r="BZ261" s="545"/>
      <c r="CA261" s="546"/>
      <c r="CB261" s="547"/>
      <c r="CC261" s="547"/>
      <c r="CD261" s="546"/>
      <c r="CE261" s="547"/>
      <c r="CF261" s="544"/>
      <c r="CG261" s="545"/>
      <c r="CH261" s="548"/>
      <c r="CI261" s="548">
        <f t="shared" si="5"/>
        <v>0</v>
      </c>
      <c r="CJ261" s="548">
        <f t="shared" si="6"/>
        <v>0</v>
      </c>
      <c r="CK261" s="548">
        <f t="shared" si="7"/>
        <v>0</v>
      </c>
      <c r="CL261" s="548">
        <f t="shared" si="8"/>
        <v>0</v>
      </c>
      <c r="CM261" s="545" t="b">
        <f t="shared" si="4"/>
        <v>0</v>
      </c>
    </row>
    <row r="262" spans="1:91" ht="15.75" customHeight="1">
      <c r="A262" s="703" t="s">
        <v>10</v>
      </c>
      <c r="B262" s="703" t="s">
        <v>11</v>
      </c>
      <c r="C262" s="703" t="s">
        <v>12</v>
      </c>
      <c r="D262" s="703" t="s">
        <v>13</v>
      </c>
      <c r="E262" s="703" t="s">
        <v>28</v>
      </c>
      <c r="F262" s="315" t="str">
        <f t="array" ref="F262">IFERROR(INDEX(UIID!$K$2:$K999, MATCH(CONCATENATE(B262,D262,G262,J262), UIID!$B$2:$B999&amp;UIID!$D$2:$D999&amp;UIID!$G$2:$G999&amp;UIID!$H$2:$H999, 0),), "Not Found")</f>
        <v>Not Found</v>
      </c>
      <c r="G262" s="703" t="s">
        <v>1826</v>
      </c>
      <c r="H262" s="703"/>
      <c r="I262" s="703"/>
      <c r="J262" s="703" t="s">
        <v>1827</v>
      </c>
      <c r="K262" s="703"/>
      <c r="L262" s="703"/>
      <c r="M262" s="703" t="s">
        <v>1828</v>
      </c>
      <c r="N262" s="703"/>
      <c r="O262" s="703" t="s">
        <v>15</v>
      </c>
      <c r="P262" s="703" t="s">
        <v>16</v>
      </c>
      <c r="Q262" s="703"/>
      <c r="R262" s="703" t="s">
        <v>21</v>
      </c>
      <c r="S262" s="703" t="s">
        <v>3006</v>
      </c>
      <c r="T262" s="703"/>
      <c r="U262" s="703" t="s">
        <v>1829</v>
      </c>
      <c r="V262" s="703"/>
      <c r="W262" s="703"/>
      <c r="X262" s="703" t="s">
        <v>22</v>
      </c>
      <c r="Y262" s="703" t="s">
        <v>560</v>
      </c>
      <c r="Z262" s="703" t="s">
        <v>1830</v>
      </c>
      <c r="AA262" s="704">
        <v>43539</v>
      </c>
      <c r="AB262" s="429"/>
      <c r="AC262" s="703" t="s">
        <v>4158</v>
      </c>
      <c r="AD262" s="703"/>
      <c r="AE262" s="703" t="s">
        <v>4159</v>
      </c>
      <c r="AF262" s="703"/>
      <c r="AG262" s="703" t="s">
        <v>9488</v>
      </c>
      <c r="AH262" s="703" t="s">
        <v>9489</v>
      </c>
      <c r="AI262" s="723">
        <v>45085</v>
      </c>
      <c r="AJ262" s="703"/>
      <c r="AK262" s="703"/>
      <c r="AL262" s="705">
        <v>44935</v>
      </c>
      <c r="AM262" s="703" t="s">
        <v>2297</v>
      </c>
      <c r="AN262" s="703"/>
      <c r="AO262" s="703"/>
      <c r="AP262" s="703"/>
      <c r="AQ262" s="703"/>
      <c r="AR262" s="703"/>
      <c r="AS262" s="703"/>
      <c r="AT262" s="703"/>
      <c r="AU262" s="703"/>
      <c r="AV262" s="703"/>
      <c r="AW262" s="703"/>
      <c r="AX262" s="703"/>
      <c r="AY262" s="703"/>
      <c r="AZ262" s="703"/>
      <c r="BA262" s="703"/>
      <c r="BB262" s="703"/>
      <c r="BC262" s="703"/>
      <c r="BD262" s="703"/>
      <c r="BE262" s="703"/>
      <c r="BF262" s="703"/>
      <c r="BG262" s="703"/>
      <c r="BH262" s="703"/>
      <c r="BI262" s="703"/>
      <c r="BJ262" s="703"/>
      <c r="BK262" s="703"/>
      <c r="BL262" s="703"/>
      <c r="BM262" s="703"/>
      <c r="BN262" s="703"/>
      <c r="BO262" s="703"/>
      <c r="BP262" s="703"/>
      <c r="BQ262" s="703"/>
      <c r="BR262" s="703"/>
      <c r="BS262" s="416" t="b">
        <v>0</v>
      </c>
      <c r="BT262" s="703" t="s">
        <v>2306</v>
      </c>
      <c r="BU262" s="703">
        <v>2023</v>
      </c>
      <c r="BV262" s="706">
        <v>44951</v>
      </c>
      <c r="BW262" s="703" t="s">
        <v>2323</v>
      </c>
      <c r="BX262" s="707" t="s">
        <v>9146</v>
      </c>
      <c r="BY262" s="708"/>
      <c r="BZ262" s="709"/>
      <c r="CA262" s="422"/>
      <c r="CB262" s="730"/>
      <c r="CC262" s="730"/>
      <c r="CD262" s="422"/>
      <c r="CE262" s="730"/>
      <c r="CF262" s="708"/>
      <c r="CG262" s="709"/>
      <c r="CH262" s="890"/>
      <c r="CI262" s="710">
        <f t="shared" si="5"/>
        <v>0</v>
      </c>
      <c r="CJ262" s="710">
        <f t="shared" si="6"/>
        <v>0</v>
      </c>
      <c r="CK262" s="710">
        <f t="shared" si="7"/>
        <v>0</v>
      </c>
      <c r="CL262" s="710">
        <f t="shared" si="8"/>
        <v>0</v>
      </c>
      <c r="CM262" s="709" t="b">
        <f t="shared" si="4"/>
        <v>0</v>
      </c>
    </row>
    <row r="263" spans="1:91" ht="15.75" customHeight="1">
      <c r="A263" s="703" t="s">
        <v>10</v>
      </c>
      <c r="B263" s="703" t="s">
        <v>11</v>
      </c>
      <c r="C263" s="703" t="s">
        <v>123</v>
      </c>
      <c r="D263" s="703" t="s">
        <v>513</v>
      </c>
      <c r="E263" s="703" t="s">
        <v>28</v>
      </c>
      <c r="F263" s="315" t="str">
        <f t="array" ref="F263">IFERROR(INDEX(UIID!$K$2:$K999, MATCH(CONCATENATE(B263,D263,G263,J263), UIID!$B$2:$B999&amp;UIID!$D$2:$D999&amp;UIID!$G$2:$G999&amp;UIID!$H$2:$H999, 0),), "Not Found")</f>
        <v>0722-0078</v>
      </c>
      <c r="G263" s="703" t="s">
        <v>1845</v>
      </c>
      <c r="H263" s="703"/>
      <c r="I263" s="703"/>
      <c r="J263" s="703" t="s">
        <v>1846</v>
      </c>
      <c r="K263" s="703"/>
      <c r="L263" s="703"/>
      <c r="M263" s="703" t="s">
        <v>1847</v>
      </c>
      <c r="N263" s="703"/>
      <c r="O263" s="703" t="s">
        <v>15</v>
      </c>
      <c r="P263" s="703" t="s">
        <v>1449</v>
      </c>
      <c r="Q263" s="703"/>
      <c r="R263" s="703" t="s">
        <v>35</v>
      </c>
      <c r="S263" s="703" t="s">
        <v>125</v>
      </c>
      <c r="T263" s="703" t="s">
        <v>1849</v>
      </c>
      <c r="U263" s="703"/>
      <c r="V263" s="703"/>
      <c r="W263" s="703"/>
      <c r="X263" s="703" t="s">
        <v>4164</v>
      </c>
      <c r="Y263" s="703" t="s">
        <v>421</v>
      </c>
      <c r="Z263" s="703" t="s">
        <v>1850</v>
      </c>
      <c r="AA263" s="704">
        <v>43710</v>
      </c>
      <c r="AB263" s="429"/>
      <c r="AC263" s="731" t="s">
        <v>4646</v>
      </c>
      <c r="AD263" s="703"/>
      <c r="AE263" s="703" t="s">
        <v>4159</v>
      </c>
      <c r="AF263" s="703"/>
      <c r="AG263" s="703" t="s">
        <v>9493</v>
      </c>
      <c r="AH263" s="703" t="s">
        <v>9494</v>
      </c>
      <c r="AI263" s="703" t="s">
        <v>4283</v>
      </c>
      <c r="AJ263" s="703"/>
      <c r="AK263" s="703"/>
      <c r="AL263" s="705">
        <v>45082</v>
      </c>
      <c r="AM263" s="703" t="s">
        <v>8675</v>
      </c>
      <c r="AN263" s="703"/>
      <c r="AO263" s="703"/>
      <c r="AP263" s="703"/>
      <c r="AQ263" s="703"/>
      <c r="AR263" s="703"/>
      <c r="AS263" s="703"/>
      <c r="AT263" s="703"/>
      <c r="AU263" s="703"/>
      <c r="AV263" s="703"/>
      <c r="AW263" s="703"/>
      <c r="AX263" s="703"/>
      <c r="AY263" s="703"/>
      <c r="AZ263" s="703"/>
      <c r="BA263" s="703"/>
      <c r="BB263" s="703"/>
      <c r="BC263" s="703"/>
      <c r="BD263" s="703"/>
      <c r="BE263" s="703"/>
      <c r="BF263" s="703"/>
      <c r="BG263" s="703"/>
      <c r="BH263" s="703"/>
      <c r="BI263" s="703"/>
      <c r="BJ263" s="703"/>
      <c r="BK263" s="703"/>
      <c r="BL263" s="703"/>
      <c r="BM263" s="703"/>
      <c r="BN263" s="703"/>
      <c r="BO263" s="703"/>
      <c r="BP263" s="703"/>
      <c r="BQ263" s="703"/>
      <c r="BR263" s="703"/>
      <c r="BS263" s="416" t="b">
        <v>0</v>
      </c>
      <c r="BT263" s="703" t="s">
        <v>2319</v>
      </c>
      <c r="BU263" s="703">
        <v>2023</v>
      </c>
      <c r="BV263" s="706">
        <v>45107</v>
      </c>
      <c r="BW263" s="703" t="s">
        <v>2323</v>
      </c>
      <c r="BX263" s="707" t="s">
        <v>8934</v>
      </c>
      <c r="BY263" s="738"/>
      <c r="BZ263" s="725"/>
      <c r="CA263" s="422"/>
      <c r="CB263" s="739"/>
      <c r="CC263" s="739"/>
      <c r="CD263" s="422"/>
      <c r="CE263" s="739"/>
      <c r="CF263" s="738"/>
      <c r="CG263" s="725"/>
      <c r="CH263" s="890"/>
      <c r="CI263" s="710">
        <f t="shared" si="5"/>
        <v>0</v>
      </c>
      <c r="CJ263" s="710">
        <f t="shared" si="6"/>
        <v>0</v>
      </c>
      <c r="CK263" s="710">
        <f t="shared" si="7"/>
        <v>0</v>
      </c>
      <c r="CL263" s="710">
        <f t="shared" si="8"/>
        <v>0</v>
      </c>
      <c r="CM263" s="709" t="b">
        <f t="shared" si="4"/>
        <v>0</v>
      </c>
    </row>
    <row r="264" spans="1:91" ht="15.75" customHeight="1">
      <c r="A264" s="703" t="s">
        <v>10</v>
      </c>
      <c r="B264" s="703" t="s">
        <v>11</v>
      </c>
      <c r="C264" s="703" t="s">
        <v>123</v>
      </c>
      <c r="D264" s="703" t="s">
        <v>513</v>
      </c>
      <c r="E264" s="703" t="s">
        <v>28</v>
      </c>
      <c r="F264" s="315" t="str">
        <f t="array" ref="F264">IFERROR(INDEX(UIID!$K$2:$K999, MATCH(CONCATENATE(B264,D264,G264,J264), UIID!$B$2:$B999&amp;UIID!$D$2:$D999&amp;UIID!$G$2:$G999&amp;UIID!$H$2:$H999, 0),), "Not Found")</f>
        <v>0722-0078</v>
      </c>
      <c r="G264" s="703" t="s">
        <v>1845</v>
      </c>
      <c r="H264" s="703"/>
      <c r="I264" s="703"/>
      <c r="J264" s="703" t="s">
        <v>1846</v>
      </c>
      <c r="K264" s="703"/>
      <c r="L264" s="703"/>
      <c r="M264" s="703" t="s">
        <v>1847</v>
      </c>
      <c r="N264" s="703"/>
      <c r="O264" s="703" t="s">
        <v>15</v>
      </c>
      <c r="P264" s="703" t="s">
        <v>1449</v>
      </c>
      <c r="Q264" s="703"/>
      <c r="R264" s="703" t="s">
        <v>35</v>
      </c>
      <c r="S264" s="703" t="s">
        <v>125</v>
      </c>
      <c r="T264" s="703" t="s">
        <v>410</v>
      </c>
      <c r="U264" s="703"/>
      <c r="V264" s="703"/>
      <c r="W264" s="703"/>
      <c r="X264" s="703" t="s">
        <v>4164</v>
      </c>
      <c r="Y264" s="703" t="s">
        <v>1222</v>
      </c>
      <c r="Z264" s="703" t="s">
        <v>1851</v>
      </c>
      <c r="AA264" s="704">
        <v>43710</v>
      </c>
      <c r="AB264" s="429"/>
      <c r="AC264" s="731" t="s">
        <v>4646</v>
      </c>
      <c r="AD264" s="703"/>
      <c r="AE264" s="703" t="s">
        <v>4159</v>
      </c>
      <c r="AF264" s="703"/>
      <c r="AG264" s="703" t="s">
        <v>9495</v>
      </c>
      <c r="AH264" s="703" t="s">
        <v>9496</v>
      </c>
      <c r="AI264" s="712">
        <v>45471</v>
      </c>
      <c r="AJ264" s="703"/>
      <c r="AK264" s="703"/>
      <c r="AL264" s="705">
        <v>45082</v>
      </c>
      <c r="AM264" s="703" t="s">
        <v>8675</v>
      </c>
      <c r="AN264" s="703"/>
      <c r="AO264" s="703"/>
      <c r="AP264" s="703"/>
      <c r="AQ264" s="703"/>
      <c r="AR264" s="703"/>
      <c r="AS264" s="703"/>
      <c r="AT264" s="703"/>
      <c r="AU264" s="703"/>
      <c r="AV264" s="703"/>
      <c r="AW264" s="703"/>
      <c r="AX264" s="703"/>
      <c r="AY264" s="703"/>
      <c r="AZ264" s="703"/>
      <c r="BA264" s="703"/>
      <c r="BB264" s="703"/>
      <c r="BC264" s="703"/>
      <c r="BD264" s="703"/>
      <c r="BE264" s="703"/>
      <c r="BF264" s="703"/>
      <c r="BG264" s="703"/>
      <c r="BH264" s="703"/>
      <c r="BI264" s="703"/>
      <c r="BJ264" s="703"/>
      <c r="BK264" s="703"/>
      <c r="BL264" s="703"/>
      <c r="BM264" s="703"/>
      <c r="BN264" s="703"/>
      <c r="BO264" s="703"/>
      <c r="BP264" s="703"/>
      <c r="BQ264" s="703"/>
      <c r="BR264" s="703"/>
      <c r="BS264" s="416" t="b">
        <v>0</v>
      </c>
      <c r="BT264" s="703" t="s">
        <v>2319</v>
      </c>
      <c r="BU264" s="703">
        <v>2023</v>
      </c>
      <c r="BV264" s="706">
        <v>45107</v>
      </c>
      <c r="BW264" s="703" t="s">
        <v>2323</v>
      </c>
      <c r="BX264" s="707" t="s">
        <v>8934</v>
      </c>
      <c r="BY264" s="738"/>
      <c r="BZ264" s="725"/>
      <c r="CA264" s="422"/>
      <c r="CB264" s="739"/>
      <c r="CC264" s="739"/>
      <c r="CD264" s="422"/>
      <c r="CE264" s="739"/>
      <c r="CF264" s="738"/>
      <c r="CG264" s="725"/>
      <c r="CH264" s="890"/>
      <c r="CI264" s="710">
        <f t="shared" si="5"/>
        <v>0</v>
      </c>
      <c r="CJ264" s="710">
        <f t="shared" si="6"/>
        <v>0</v>
      </c>
      <c r="CK264" s="710">
        <f t="shared" si="7"/>
        <v>0</v>
      </c>
      <c r="CL264" s="710">
        <f t="shared" si="8"/>
        <v>0</v>
      </c>
      <c r="CM264" s="709" t="b">
        <f t="shared" si="4"/>
        <v>0</v>
      </c>
    </row>
    <row r="265" spans="1:91" ht="15.75" customHeight="1">
      <c r="A265" s="703" t="s">
        <v>10</v>
      </c>
      <c r="B265" s="703" t="s">
        <v>11</v>
      </c>
      <c r="C265" s="703" t="s">
        <v>123</v>
      </c>
      <c r="D265" s="703" t="s">
        <v>513</v>
      </c>
      <c r="E265" s="703" t="s">
        <v>28</v>
      </c>
      <c r="F265" s="315" t="str">
        <f t="array" ref="F265">IFERROR(INDEX(UIID!$K$2:$K999, MATCH(CONCATENATE(B265,D265,G265,J265), UIID!$B$2:$B999&amp;UIID!$D$2:$D999&amp;UIID!$G$2:$G999&amp;UIID!$H$2:$H999, 0),), "Not Found")</f>
        <v>0722-0078</v>
      </c>
      <c r="G265" s="703" t="s">
        <v>1845</v>
      </c>
      <c r="H265" s="703"/>
      <c r="I265" s="703"/>
      <c r="J265" s="703" t="s">
        <v>1846</v>
      </c>
      <c r="K265" s="703"/>
      <c r="L265" s="703"/>
      <c r="M265" s="703" t="s">
        <v>1847</v>
      </c>
      <c r="N265" s="703"/>
      <c r="O265" s="703" t="s">
        <v>15</v>
      </c>
      <c r="P265" s="703" t="s">
        <v>1449</v>
      </c>
      <c r="Q265" s="703"/>
      <c r="R265" s="703" t="s">
        <v>35</v>
      </c>
      <c r="S265" s="703" t="s">
        <v>125</v>
      </c>
      <c r="T265" s="703" t="s">
        <v>1852</v>
      </c>
      <c r="U265" s="703"/>
      <c r="V265" s="703"/>
      <c r="W265" s="703"/>
      <c r="X265" s="703" t="s">
        <v>4164</v>
      </c>
      <c r="Y265" s="703" t="s">
        <v>416</v>
      </c>
      <c r="Z265" s="703" t="s">
        <v>1853</v>
      </c>
      <c r="AA265" s="704">
        <v>43710</v>
      </c>
      <c r="AB265" s="429"/>
      <c r="AC265" s="731" t="s">
        <v>4646</v>
      </c>
      <c r="AD265" s="703"/>
      <c r="AE265" s="703" t="s">
        <v>4159</v>
      </c>
      <c r="AF265" s="703"/>
      <c r="AG265" s="703" t="s">
        <v>9495</v>
      </c>
      <c r="AH265" s="703" t="s">
        <v>9497</v>
      </c>
      <c r="AI265" s="712">
        <v>45472</v>
      </c>
      <c r="AJ265" s="703"/>
      <c r="AK265" s="703"/>
      <c r="AL265" s="705">
        <v>45082</v>
      </c>
      <c r="AM265" s="703" t="s">
        <v>8675</v>
      </c>
      <c r="AN265" s="703"/>
      <c r="AO265" s="703"/>
      <c r="AP265" s="703"/>
      <c r="AQ265" s="703"/>
      <c r="AR265" s="703"/>
      <c r="AS265" s="703"/>
      <c r="AT265" s="703"/>
      <c r="AU265" s="703"/>
      <c r="AV265" s="703"/>
      <c r="AW265" s="703"/>
      <c r="AX265" s="703"/>
      <c r="AY265" s="703"/>
      <c r="AZ265" s="703"/>
      <c r="BA265" s="703"/>
      <c r="BB265" s="703"/>
      <c r="BC265" s="703"/>
      <c r="BD265" s="703"/>
      <c r="BE265" s="703"/>
      <c r="BF265" s="703"/>
      <c r="BG265" s="703"/>
      <c r="BH265" s="703"/>
      <c r="BI265" s="703"/>
      <c r="BJ265" s="703"/>
      <c r="BK265" s="703"/>
      <c r="BL265" s="703"/>
      <c r="BM265" s="703"/>
      <c r="BN265" s="703"/>
      <c r="BO265" s="703"/>
      <c r="BP265" s="703"/>
      <c r="BQ265" s="703"/>
      <c r="BR265" s="703"/>
      <c r="BS265" s="416" t="b">
        <v>0</v>
      </c>
      <c r="BT265" s="703" t="s">
        <v>2319</v>
      </c>
      <c r="BU265" s="703">
        <v>2023</v>
      </c>
      <c r="BV265" s="706">
        <v>45107</v>
      </c>
      <c r="BW265" s="703" t="s">
        <v>2323</v>
      </c>
      <c r="BX265" s="707" t="s">
        <v>8934</v>
      </c>
      <c r="BY265" s="738"/>
      <c r="BZ265" s="725"/>
      <c r="CA265" s="422"/>
      <c r="CB265" s="739"/>
      <c r="CC265" s="739"/>
      <c r="CD265" s="422"/>
      <c r="CE265" s="739"/>
      <c r="CF265" s="738"/>
      <c r="CG265" s="725"/>
      <c r="CH265" s="890"/>
      <c r="CI265" s="710">
        <f t="shared" si="5"/>
        <v>0</v>
      </c>
      <c r="CJ265" s="710">
        <f t="shared" si="6"/>
        <v>0</v>
      </c>
      <c r="CK265" s="710">
        <f t="shared" si="7"/>
        <v>0</v>
      </c>
      <c r="CL265" s="710">
        <f t="shared" si="8"/>
        <v>0</v>
      </c>
      <c r="CM265" s="709" t="b">
        <f t="shared" si="4"/>
        <v>0</v>
      </c>
    </row>
    <row r="266" spans="1:91" ht="15.75" customHeight="1">
      <c r="A266" s="703" t="s">
        <v>10</v>
      </c>
      <c r="B266" s="703" t="s">
        <v>11</v>
      </c>
      <c r="C266" s="703" t="s">
        <v>123</v>
      </c>
      <c r="D266" s="703" t="s">
        <v>513</v>
      </c>
      <c r="E266" s="703" t="s">
        <v>28</v>
      </c>
      <c r="F266" s="315" t="str">
        <f t="array" ref="F266">IFERROR(INDEX(UIID!$K$2:$K999, MATCH(CONCATENATE(B266,D266,G266,J266), UIID!$B$2:$B999&amp;UIID!$D$2:$D999&amp;UIID!$G$2:$G999&amp;UIID!$H$2:$H999, 0),), "Not Found")</f>
        <v>0722-0078</v>
      </c>
      <c r="G266" s="703" t="s">
        <v>1845</v>
      </c>
      <c r="H266" s="703"/>
      <c r="I266" s="703"/>
      <c r="J266" s="703" t="s">
        <v>1846</v>
      </c>
      <c r="K266" s="703"/>
      <c r="L266" s="703"/>
      <c r="M266" s="703" t="s">
        <v>1847</v>
      </c>
      <c r="N266" s="703"/>
      <c r="O266" s="703" t="s">
        <v>15</v>
      </c>
      <c r="P266" s="703" t="s">
        <v>1449</v>
      </c>
      <c r="Q266" s="703"/>
      <c r="R266" s="703" t="s">
        <v>35</v>
      </c>
      <c r="S266" s="703" t="s">
        <v>125</v>
      </c>
      <c r="T266" s="703" t="s">
        <v>415</v>
      </c>
      <c r="U266" s="703"/>
      <c r="V266" s="703"/>
      <c r="W266" s="703"/>
      <c r="X266" s="703" t="s">
        <v>4164</v>
      </c>
      <c r="Y266" s="703">
        <v>306</v>
      </c>
      <c r="Z266" s="703" t="s">
        <v>1854</v>
      </c>
      <c r="AA266" s="704">
        <v>43710</v>
      </c>
      <c r="AB266" s="429"/>
      <c r="AC266" s="731" t="s">
        <v>4646</v>
      </c>
      <c r="AD266" s="703"/>
      <c r="AE266" s="703" t="s">
        <v>4159</v>
      </c>
      <c r="AF266" s="703"/>
      <c r="AG266" s="703" t="s">
        <v>9495</v>
      </c>
      <c r="AH266" s="703" t="s">
        <v>9498</v>
      </c>
      <c r="AI266" s="712">
        <v>45470</v>
      </c>
      <c r="AJ266" s="703"/>
      <c r="AK266" s="703"/>
      <c r="AL266" s="705">
        <v>45082</v>
      </c>
      <c r="AM266" s="703" t="s">
        <v>8675</v>
      </c>
      <c r="AN266" s="703"/>
      <c r="AO266" s="703"/>
      <c r="AP266" s="703"/>
      <c r="AQ266" s="703"/>
      <c r="AR266" s="703"/>
      <c r="AS266" s="703"/>
      <c r="AT266" s="703"/>
      <c r="AU266" s="703"/>
      <c r="AV266" s="703"/>
      <c r="AW266" s="703"/>
      <c r="AX266" s="703"/>
      <c r="AY266" s="703"/>
      <c r="AZ266" s="703"/>
      <c r="BA266" s="703"/>
      <c r="BB266" s="703"/>
      <c r="BC266" s="703"/>
      <c r="BD266" s="703"/>
      <c r="BE266" s="703"/>
      <c r="BF266" s="703"/>
      <c r="BG266" s="703"/>
      <c r="BH266" s="703"/>
      <c r="BI266" s="703"/>
      <c r="BJ266" s="703"/>
      <c r="BK266" s="703"/>
      <c r="BL266" s="703"/>
      <c r="BM266" s="703"/>
      <c r="BN266" s="703"/>
      <c r="BO266" s="703"/>
      <c r="BP266" s="703"/>
      <c r="BQ266" s="703"/>
      <c r="BR266" s="703"/>
      <c r="BS266" s="416" t="b">
        <v>0</v>
      </c>
      <c r="BT266" s="703" t="s">
        <v>2319</v>
      </c>
      <c r="BU266" s="703">
        <v>2023</v>
      </c>
      <c r="BV266" s="706">
        <v>45107</v>
      </c>
      <c r="BW266" s="703" t="s">
        <v>2323</v>
      </c>
      <c r="BX266" s="707" t="s">
        <v>8934</v>
      </c>
      <c r="BY266" s="738"/>
      <c r="BZ266" s="725"/>
      <c r="CA266" s="422"/>
      <c r="CB266" s="739"/>
      <c r="CC266" s="739"/>
      <c r="CD266" s="422"/>
      <c r="CE266" s="739"/>
      <c r="CF266" s="738"/>
      <c r="CG266" s="725"/>
      <c r="CH266" s="890"/>
      <c r="CI266" s="710">
        <f t="shared" si="5"/>
        <v>0</v>
      </c>
      <c r="CJ266" s="710">
        <f t="shared" si="6"/>
        <v>0</v>
      </c>
      <c r="CK266" s="710">
        <f t="shared" si="7"/>
        <v>0</v>
      </c>
      <c r="CL266" s="710">
        <f t="shared" si="8"/>
        <v>0</v>
      </c>
      <c r="CM266" s="709" t="b">
        <f t="shared" si="4"/>
        <v>0</v>
      </c>
    </row>
    <row r="267" spans="1:91" ht="15.75" customHeight="1">
      <c r="A267" s="703" t="s">
        <v>10</v>
      </c>
      <c r="B267" s="703" t="s">
        <v>11</v>
      </c>
      <c r="C267" s="703" t="s">
        <v>123</v>
      </c>
      <c r="D267" s="703" t="s">
        <v>1069</v>
      </c>
      <c r="E267" s="703" t="s">
        <v>30</v>
      </c>
      <c r="F267" s="315" t="str">
        <f t="array" ref="F267">IFERROR(INDEX(UIID!$K$2:$K999, MATCH(CONCATENATE(B267,D267,G267,J267), UIID!$B$2:$B999&amp;UIID!$D$2:$D999&amp;UIID!$G$2:$G999&amp;UIID!$H$2:$H999, 0),), "Not Found")</f>
        <v>Not Found</v>
      </c>
      <c r="G267" s="703" t="s">
        <v>1859</v>
      </c>
      <c r="H267" s="703"/>
      <c r="I267" s="703"/>
      <c r="J267" s="703" t="s">
        <v>1860</v>
      </c>
      <c r="K267" s="703"/>
      <c r="L267" s="703"/>
      <c r="M267" s="703" t="s">
        <v>1861</v>
      </c>
      <c r="N267" s="703"/>
      <c r="O267" s="703" t="s">
        <v>15</v>
      </c>
      <c r="P267" s="703" t="s">
        <v>16</v>
      </c>
      <c r="Q267" s="703"/>
      <c r="R267" s="703" t="s">
        <v>35</v>
      </c>
      <c r="S267" s="703" t="s">
        <v>87</v>
      </c>
      <c r="T267" s="703" t="s">
        <v>434</v>
      </c>
      <c r="U267" s="703"/>
      <c r="V267" s="703"/>
      <c r="W267" s="703"/>
      <c r="X267" s="703" t="s">
        <v>4164</v>
      </c>
      <c r="Y267" s="703" t="s">
        <v>1139</v>
      </c>
      <c r="Z267" s="703" t="s">
        <v>1862</v>
      </c>
      <c r="AA267" s="704">
        <v>43584</v>
      </c>
      <c r="AB267" s="429"/>
      <c r="AC267" s="703" t="s">
        <v>4158</v>
      </c>
      <c r="AD267" s="703"/>
      <c r="AE267" s="703" t="s">
        <v>4159</v>
      </c>
      <c r="AF267" s="703"/>
      <c r="AG267" s="703" t="s">
        <v>9502</v>
      </c>
      <c r="AH267" s="703" t="s">
        <v>9503</v>
      </c>
      <c r="AI267" s="712">
        <v>44852</v>
      </c>
      <c r="AJ267" s="703"/>
      <c r="AK267" s="703"/>
      <c r="AL267" s="705">
        <v>45435</v>
      </c>
      <c r="AM267" s="703" t="s">
        <v>2296</v>
      </c>
      <c r="AN267" s="703"/>
      <c r="AO267" s="703"/>
      <c r="AP267" s="703"/>
      <c r="AQ267" s="703"/>
      <c r="AR267" s="703"/>
      <c r="AS267" s="703"/>
      <c r="AT267" s="703"/>
      <c r="AU267" s="703"/>
      <c r="AV267" s="703"/>
      <c r="AW267" s="703"/>
      <c r="AX267" s="703"/>
      <c r="AY267" s="703"/>
      <c r="AZ267" s="703"/>
      <c r="BA267" s="703"/>
      <c r="BB267" s="703"/>
      <c r="BC267" s="703"/>
      <c r="BD267" s="703"/>
      <c r="BE267" s="703"/>
      <c r="BF267" s="703"/>
      <c r="BG267" s="703"/>
      <c r="BH267" s="703"/>
      <c r="BI267" s="703"/>
      <c r="BJ267" s="703"/>
      <c r="BK267" s="703"/>
      <c r="BL267" s="703"/>
      <c r="BM267" s="703"/>
      <c r="BN267" s="703"/>
      <c r="BO267" s="703"/>
      <c r="BP267" s="703"/>
      <c r="BQ267" s="703"/>
      <c r="BR267" s="703"/>
      <c r="BS267" s="416" t="b">
        <v>0</v>
      </c>
      <c r="BT267" s="703" t="s">
        <v>2317</v>
      </c>
      <c r="BU267" s="703">
        <v>2024</v>
      </c>
      <c r="BV267" s="706">
        <v>45436</v>
      </c>
      <c r="BW267" s="703" t="s">
        <v>2323</v>
      </c>
      <c r="BX267" s="707"/>
      <c r="BY267" s="713"/>
      <c r="BZ267" s="709"/>
      <c r="CA267" s="714"/>
      <c r="CB267" s="730"/>
      <c r="CC267" s="730"/>
      <c r="CD267" s="714"/>
      <c r="CE267" s="730"/>
      <c r="CF267" s="713"/>
      <c r="CG267" s="709"/>
      <c r="CH267" s="890"/>
      <c r="CI267" s="710">
        <f t="shared" si="5"/>
        <v>0</v>
      </c>
      <c r="CJ267" s="710">
        <f t="shared" si="6"/>
        <v>0</v>
      </c>
      <c r="CK267" s="710">
        <f t="shared" si="7"/>
        <v>0</v>
      </c>
      <c r="CL267" s="710">
        <f t="shared" si="8"/>
        <v>0</v>
      </c>
      <c r="CM267" s="709" t="b">
        <f t="shared" si="4"/>
        <v>0</v>
      </c>
    </row>
    <row r="268" spans="1:91" ht="15.75" customHeight="1">
      <c r="A268" s="703" t="s">
        <v>10</v>
      </c>
      <c r="B268" s="703" t="s">
        <v>11</v>
      </c>
      <c r="C268" s="703" t="s">
        <v>123</v>
      </c>
      <c r="D268" s="703" t="s">
        <v>513</v>
      </c>
      <c r="E268" s="703" t="s">
        <v>28</v>
      </c>
      <c r="F268" s="891" t="str">
        <f t="array" ref="F268">IFERROR(INDEX(UIID!$K$2:$K999, MATCH(CONCATENATE(B268,D268,G268,J268), UIID!$B$2:$B999&amp;UIID!$D$2:$D999&amp;UIID!$G$2:$G999&amp;UIID!$H$2:$H999, 0),), "Not Found")</f>
        <v>0722-0083</v>
      </c>
      <c r="G268" s="703" t="s">
        <v>1892</v>
      </c>
      <c r="H268" s="703"/>
      <c r="I268" s="703" t="s">
        <v>5857</v>
      </c>
      <c r="J268" s="703" t="s">
        <v>1893</v>
      </c>
      <c r="K268" s="703">
        <v>10.5126433671649</v>
      </c>
      <c r="L268" s="703">
        <v>123.72945855390201</v>
      </c>
      <c r="M268" s="703" t="s">
        <v>1894</v>
      </c>
      <c r="N268" s="703" t="s">
        <v>5877</v>
      </c>
      <c r="O268" s="703" t="s">
        <v>15</v>
      </c>
      <c r="P268" s="703" t="s">
        <v>16</v>
      </c>
      <c r="Q268" s="703" t="s">
        <v>5215</v>
      </c>
      <c r="R268" s="703" t="s">
        <v>35</v>
      </c>
      <c r="S268" s="703" t="s">
        <v>84</v>
      </c>
      <c r="T268" s="703" t="s">
        <v>170</v>
      </c>
      <c r="U268" s="703"/>
      <c r="V268" s="892" t="s">
        <v>5878</v>
      </c>
      <c r="W268" s="703"/>
      <c r="X268" s="703" t="s">
        <v>4213</v>
      </c>
      <c r="Y268" s="703" t="s">
        <v>94</v>
      </c>
      <c r="Z268" s="703" t="s">
        <v>1907</v>
      </c>
      <c r="AA268" s="704">
        <v>45107</v>
      </c>
      <c r="AB268" s="429">
        <v>46935</v>
      </c>
      <c r="AC268" s="703" t="s">
        <v>4646</v>
      </c>
      <c r="AD268" s="703"/>
      <c r="AE268" s="703" t="s">
        <v>4159</v>
      </c>
      <c r="AF268" s="703"/>
      <c r="AG268" s="703" t="s">
        <v>5889</v>
      </c>
      <c r="AH268" s="703" t="s">
        <v>5890</v>
      </c>
      <c r="AI268" s="712">
        <v>44085</v>
      </c>
      <c r="AJ268" s="703"/>
      <c r="AK268" s="703"/>
      <c r="AL268" s="705">
        <v>45082</v>
      </c>
      <c r="AM268" s="703" t="s">
        <v>8675</v>
      </c>
      <c r="AN268" s="703"/>
      <c r="AO268" s="703"/>
      <c r="AP268" s="703"/>
      <c r="AQ268" s="703"/>
      <c r="AR268" s="703"/>
      <c r="AS268" s="703"/>
      <c r="AT268" s="703"/>
      <c r="AU268" s="703"/>
      <c r="AV268" s="703"/>
      <c r="AW268" s="703"/>
      <c r="AX268" s="703"/>
      <c r="AY268" s="703"/>
      <c r="AZ268" s="703"/>
      <c r="BA268" s="703"/>
      <c r="BB268" s="703"/>
      <c r="BC268" s="703"/>
      <c r="BD268" s="703"/>
      <c r="BE268" s="703"/>
      <c r="BF268" s="703"/>
      <c r="BG268" s="703"/>
      <c r="BH268" s="703"/>
      <c r="BI268" s="703"/>
      <c r="BJ268" s="703"/>
      <c r="BK268" s="703"/>
      <c r="BL268" s="703"/>
      <c r="BM268" s="703"/>
      <c r="BN268" s="703"/>
      <c r="BO268" s="703"/>
      <c r="BP268" s="703"/>
      <c r="BQ268" s="703"/>
      <c r="BR268" s="703"/>
      <c r="BS268" s="416" t="b">
        <v>0</v>
      </c>
      <c r="BT268" s="703" t="s">
        <v>2319</v>
      </c>
      <c r="BU268" s="703">
        <v>2023</v>
      </c>
      <c r="BV268" s="706">
        <v>45107</v>
      </c>
      <c r="BW268" s="703" t="s">
        <v>2323</v>
      </c>
      <c r="BX268" s="707" t="s">
        <v>10242</v>
      </c>
      <c r="BY268" s="719"/>
      <c r="BZ268" s="720"/>
      <c r="CA268" s="714"/>
      <c r="CB268" s="733"/>
      <c r="CC268" s="733"/>
      <c r="CD268" s="714"/>
      <c r="CE268" s="733"/>
      <c r="CF268" s="719"/>
      <c r="CG268" s="720"/>
      <c r="CH268" s="704">
        <v>43685</v>
      </c>
      <c r="CI268" s="710">
        <f t="shared" si="5"/>
        <v>0</v>
      </c>
      <c r="CJ268" s="710">
        <f t="shared" si="6"/>
        <v>0</v>
      </c>
      <c r="CK268" s="710">
        <f t="shared" si="7"/>
        <v>0</v>
      </c>
      <c r="CL268" s="710">
        <f t="shared" si="8"/>
        <v>0</v>
      </c>
      <c r="CM268" s="709" t="b">
        <f t="shared" si="4"/>
        <v>0</v>
      </c>
    </row>
    <row r="269" spans="1:91" ht="15.75" customHeight="1">
      <c r="A269" s="703" t="s">
        <v>10</v>
      </c>
      <c r="B269" s="703" t="s">
        <v>11</v>
      </c>
      <c r="C269" s="703" t="s">
        <v>123</v>
      </c>
      <c r="D269" s="703" t="s">
        <v>513</v>
      </c>
      <c r="E269" s="703" t="s">
        <v>28</v>
      </c>
      <c r="F269" s="315" t="str">
        <f t="array" ref="F269">IFERROR(INDEX(UIID!$K$2:$K999, MATCH(CONCATENATE(B269,D269,G269,J269), UIID!$B$2:$B999&amp;UIID!$D$2:$D999&amp;UIID!$G$2:$G999&amp;UIID!$H$2:$H999, 0),), "Not Found")</f>
        <v>0722-0083</v>
      </c>
      <c r="G269" s="703" t="s">
        <v>1892</v>
      </c>
      <c r="H269" s="703"/>
      <c r="I269" s="703"/>
      <c r="J269" s="703" t="s">
        <v>1893</v>
      </c>
      <c r="K269" s="703"/>
      <c r="L269" s="703"/>
      <c r="M269" s="703" t="s">
        <v>1894</v>
      </c>
      <c r="N269" s="703"/>
      <c r="O269" s="703" t="s">
        <v>15</v>
      </c>
      <c r="P269" s="703" t="s">
        <v>16</v>
      </c>
      <c r="Q269" s="703"/>
      <c r="R269" s="703" t="s">
        <v>35</v>
      </c>
      <c r="S269" s="703" t="s">
        <v>84</v>
      </c>
      <c r="T269" s="703" t="s">
        <v>167</v>
      </c>
      <c r="U269" s="703"/>
      <c r="V269" s="703"/>
      <c r="W269" s="703"/>
      <c r="X269" s="703" t="s">
        <v>4164</v>
      </c>
      <c r="Y269" s="703" t="s">
        <v>94</v>
      </c>
      <c r="Z269" s="703" t="s">
        <v>1908</v>
      </c>
      <c r="AA269" s="704">
        <v>43685</v>
      </c>
      <c r="AB269" s="429"/>
      <c r="AC269" s="731" t="s">
        <v>4646</v>
      </c>
      <c r="AD269" s="703"/>
      <c r="AE269" s="703" t="s">
        <v>4159</v>
      </c>
      <c r="AF269" s="703"/>
      <c r="AG269" s="703" t="s">
        <v>5889</v>
      </c>
      <c r="AH269" s="703" t="s">
        <v>5890</v>
      </c>
      <c r="AI269" s="712">
        <v>44085</v>
      </c>
      <c r="AJ269" s="703"/>
      <c r="AK269" s="703"/>
      <c r="AL269" s="705">
        <v>45082</v>
      </c>
      <c r="AM269" s="703" t="s">
        <v>8675</v>
      </c>
      <c r="AN269" s="703"/>
      <c r="AO269" s="703"/>
      <c r="AP269" s="703"/>
      <c r="AQ269" s="703"/>
      <c r="AR269" s="703"/>
      <c r="AS269" s="703"/>
      <c r="AT269" s="703"/>
      <c r="AU269" s="703"/>
      <c r="AV269" s="703"/>
      <c r="AW269" s="703"/>
      <c r="AX269" s="703"/>
      <c r="AY269" s="703"/>
      <c r="AZ269" s="703"/>
      <c r="BA269" s="703"/>
      <c r="BB269" s="703"/>
      <c r="BC269" s="703"/>
      <c r="BD269" s="703"/>
      <c r="BE269" s="703"/>
      <c r="BF269" s="703"/>
      <c r="BG269" s="703"/>
      <c r="BH269" s="703"/>
      <c r="BI269" s="703"/>
      <c r="BJ269" s="703"/>
      <c r="BK269" s="703"/>
      <c r="BL269" s="703"/>
      <c r="BM269" s="703"/>
      <c r="BN269" s="703"/>
      <c r="BO269" s="703"/>
      <c r="BP269" s="703"/>
      <c r="BQ269" s="703"/>
      <c r="BR269" s="703"/>
      <c r="BS269" s="416" t="b">
        <v>0</v>
      </c>
      <c r="BT269" s="703" t="s">
        <v>2319</v>
      </c>
      <c r="BU269" s="703">
        <v>2023</v>
      </c>
      <c r="BV269" s="706">
        <v>45107</v>
      </c>
      <c r="BW269" s="703" t="s">
        <v>2323</v>
      </c>
      <c r="BX269" s="707" t="s">
        <v>8961</v>
      </c>
      <c r="BY269" s="722"/>
      <c r="BZ269" s="720"/>
      <c r="CA269" s="422"/>
      <c r="CB269" s="733"/>
      <c r="CC269" s="733"/>
      <c r="CD269" s="422"/>
      <c r="CE269" s="733"/>
      <c r="CF269" s="722"/>
      <c r="CG269" s="720"/>
      <c r="CH269" s="890"/>
      <c r="CI269" s="710">
        <f t="shared" si="5"/>
        <v>0</v>
      </c>
      <c r="CJ269" s="710">
        <f t="shared" si="6"/>
        <v>0</v>
      </c>
      <c r="CK269" s="710">
        <f t="shared" si="7"/>
        <v>0</v>
      </c>
      <c r="CL269" s="710">
        <f t="shared" si="8"/>
        <v>0</v>
      </c>
      <c r="CM269" s="709" t="b">
        <f t="shared" si="4"/>
        <v>0</v>
      </c>
    </row>
    <row r="270" spans="1:91" ht="15.75" customHeight="1">
      <c r="A270" s="703" t="s">
        <v>10</v>
      </c>
      <c r="B270" s="703" t="s">
        <v>11</v>
      </c>
      <c r="C270" s="703" t="s">
        <v>123</v>
      </c>
      <c r="D270" s="703" t="s">
        <v>513</v>
      </c>
      <c r="E270" s="703" t="s">
        <v>28</v>
      </c>
      <c r="F270" s="315" t="str">
        <f t="array" ref="F270">IFERROR(INDEX(UIID!$K$2:$K999, MATCH(CONCATENATE(B270,D270,G270,J270), UIID!$B$2:$B999&amp;UIID!$D$2:$D999&amp;UIID!$G$2:$G999&amp;UIID!$H$2:$H999, 0),), "Not Found")</f>
        <v>0722-0083</v>
      </c>
      <c r="G270" s="703" t="s">
        <v>1892</v>
      </c>
      <c r="H270" s="703"/>
      <c r="I270" s="703"/>
      <c r="J270" s="703" t="s">
        <v>1893</v>
      </c>
      <c r="K270" s="703"/>
      <c r="L270" s="703"/>
      <c r="M270" s="703" t="s">
        <v>1894</v>
      </c>
      <c r="N270" s="703"/>
      <c r="O270" s="703" t="s">
        <v>15</v>
      </c>
      <c r="P270" s="703" t="s">
        <v>16</v>
      </c>
      <c r="Q270" s="703"/>
      <c r="R270" s="703" t="s">
        <v>35</v>
      </c>
      <c r="S270" s="703" t="s">
        <v>84</v>
      </c>
      <c r="T270" s="703" t="s">
        <v>1154</v>
      </c>
      <c r="U270" s="703"/>
      <c r="V270" s="703"/>
      <c r="W270" s="703"/>
      <c r="X270" s="703" t="s">
        <v>4164</v>
      </c>
      <c r="Y270" s="703" t="s">
        <v>235</v>
      </c>
      <c r="Z270" s="703" t="s">
        <v>1909</v>
      </c>
      <c r="AA270" s="704">
        <v>43685</v>
      </c>
      <c r="AB270" s="429"/>
      <c r="AC270" s="731" t="s">
        <v>4646</v>
      </c>
      <c r="AD270" s="703"/>
      <c r="AE270" s="703" t="s">
        <v>4159</v>
      </c>
      <c r="AF270" s="703"/>
      <c r="AG270" s="703" t="s">
        <v>5889</v>
      </c>
      <c r="AH270" s="703" t="s">
        <v>5891</v>
      </c>
      <c r="AI270" s="723">
        <v>44414</v>
      </c>
      <c r="AJ270" s="703"/>
      <c r="AK270" s="703"/>
      <c r="AL270" s="705">
        <v>45082</v>
      </c>
      <c r="AM270" s="703" t="s">
        <v>8675</v>
      </c>
      <c r="AN270" s="703"/>
      <c r="AO270" s="703"/>
      <c r="AP270" s="703"/>
      <c r="AQ270" s="703"/>
      <c r="AR270" s="703"/>
      <c r="AS270" s="703"/>
      <c r="AT270" s="703"/>
      <c r="AU270" s="703"/>
      <c r="AV270" s="703"/>
      <c r="AW270" s="703"/>
      <c r="AX270" s="703"/>
      <c r="AY270" s="703"/>
      <c r="AZ270" s="703"/>
      <c r="BA270" s="703"/>
      <c r="BB270" s="703"/>
      <c r="BC270" s="703"/>
      <c r="BD270" s="703"/>
      <c r="BE270" s="703"/>
      <c r="BF270" s="703"/>
      <c r="BG270" s="703"/>
      <c r="BH270" s="703"/>
      <c r="BI270" s="703"/>
      <c r="BJ270" s="703"/>
      <c r="BK270" s="703"/>
      <c r="BL270" s="703"/>
      <c r="BM270" s="703"/>
      <c r="BN270" s="703"/>
      <c r="BO270" s="703"/>
      <c r="BP270" s="703"/>
      <c r="BQ270" s="703"/>
      <c r="BR270" s="703"/>
      <c r="BS270" s="416" t="b">
        <v>0</v>
      </c>
      <c r="BT270" s="703" t="s">
        <v>2319</v>
      </c>
      <c r="BU270" s="703">
        <v>2023</v>
      </c>
      <c r="BV270" s="706">
        <v>45107</v>
      </c>
      <c r="BW270" s="703" t="s">
        <v>2323</v>
      </c>
      <c r="BX270" s="707" t="s">
        <v>8961</v>
      </c>
      <c r="BY270" s="722"/>
      <c r="BZ270" s="720"/>
      <c r="CA270" s="422"/>
      <c r="CB270" s="733"/>
      <c r="CC270" s="733"/>
      <c r="CD270" s="422"/>
      <c r="CE270" s="733"/>
      <c r="CF270" s="722"/>
      <c r="CG270" s="720"/>
      <c r="CH270" s="890"/>
      <c r="CI270" s="710">
        <f t="shared" si="5"/>
        <v>0</v>
      </c>
      <c r="CJ270" s="710">
        <f t="shared" si="6"/>
        <v>0</v>
      </c>
      <c r="CK270" s="710">
        <f t="shared" si="7"/>
        <v>0</v>
      </c>
      <c r="CL270" s="710">
        <f t="shared" si="8"/>
        <v>0</v>
      </c>
      <c r="CM270" s="709" t="b">
        <f t="shared" si="4"/>
        <v>0</v>
      </c>
    </row>
    <row r="271" spans="1:91" ht="15.75" customHeight="1">
      <c r="A271" s="703" t="s">
        <v>10</v>
      </c>
      <c r="B271" s="703" t="s">
        <v>11</v>
      </c>
      <c r="C271" s="703" t="s">
        <v>123</v>
      </c>
      <c r="D271" s="703" t="s">
        <v>513</v>
      </c>
      <c r="E271" s="703" t="s">
        <v>28</v>
      </c>
      <c r="F271" s="315" t="str">
        <f t="array" ref="F271">IFERROR(INDEX(UIID!$K$2:$K999, MATCH(CONCATENATE(B271,D271,G271,J271), UIID!$B$2:$B999&amp;UIID!$D$2:$D999&amp;UIID!$G$2:$G999&amp;UIID!$H$2:$H999, 0),), "Not Found")</f>
        <v>0722-0083</v>
      </c>
      <c r="G271" s="703" t="s">
        <v>1892</v>
      </c>
      <c r="H271" s="703"/>
      <c r="I271" s="703"/>
      <c r="J271" s="703" t="s">
        <v>1893</v>
      </c>
      <c r="K271" s="703"/>
      <c r="L271" s="703"/>
      <c r="M271" s="703" t="s">
        <v>1894</v>
      </c>
      <c r="N271" s="703"/>
      <c r="O271" s="703" t="s">
        <v>15</v>
      </c>
      <c r="P271" s="703" t="s">
        <v>16</v>
      </c>
      <c r="Q271" s="703"/>
      <c r="R271" s="703" t="s">
        <v>35</v>
      </c>
      <c r="S271" s="703" t="s">
        <v>87</v>
      </c>
      <c r="T271" s="703" t="s">
        <v>737</v>
      </c>
      <c r="U271" s="703"/>
      <c r="V271" s="703"/>
      <c r="W271" s="703"/>
      <c r="X271" s="703" t="s">
        <v>4164</v>
      </c>
      <c r="Y271" s="703" t="s">
        <v>89</v>
      </c>
      <c r="Z271" s="703" t="s">
        <v>1912</v>
      </c>
      <c r="AA271" s="704">
        <v>43685</v>
      </c>
      <c r="AB271" s="429"/>
      <c r="AC271" s="731" t="s">
        <v>4646</v>
      </c>
      <c r="AD271" s="703"/>
      <c r="AE271" s="703" t="s">
        <v>4159</v>
      </c>
      <c r="AF271" s="703"/>
      <c r="AG271" s="703" t="s">
        <v>5894</v>
      </c>
      <c r="AH271" s="703" t="s">
        <v>5895</v>
      </c>
      <c r="AI271" s="712">
        <v>44646</v>
      </c>
      <c r="AJ271" s="703"/>
      <c r="AK271" s="703"/>
      <c r="AL271" s="705">
        <v>45082</v>
      </c>
      <c r="AM271" s="703" t="s">
        <v>8675</v>
      </c>
      <c r="AN271" s="703"/>
      <c r="AO271" s="703"/>
      <c r="AP271" s="703"/>
      <c r="AQ271" s="703"/>
      <c r="AR271" s="703"/>
      <c r="AS271" s="703"/>
      <c r="AT271" s="703"/>
      <c r="AU271" s="703"/>
      <c r="AV271" s="703"/>
      <c r="AW271" s="703"/>
      <c r="AX271" s="703"/>
      <c r="AY271" s="703"/>
      <c r="AZ271" s="703"/>
      <c r="BA271" s="703"/>
      <c r="BB271" s="703"/>
      <c r="BC271" s="703"/>
      <c r="BD271" s="703"/>
      <c r="BE271" s="703"/>
      <c r="BF271" s="703"/>
      <c r="BG271" s="703"/>
      <c r="BH271" s="703"/>
      <c r="BI271" s="703"/>
      <c r="BJ271" s="703"/>
      <c r="BK271" s="703"/>
      <c r="BL271" s="703"/>
      <c r="BM271" s="703"/>
      <c r="BN271" s="703"/>
      <c r="BO271" s="703"/>
      <c r="BP271" s="703"/>
      <c r="BQ271" s="703"/>
      <c r="BR271" s="703"/>
      <c r="BS271" s="416" t="b">
        <v>0</v>
      </c>
      <c r="BT271" s="703" t="s">
        <v>2319</v>
      </c>
      <c r="BU271" s="703">
        <v>2023</v>
      </c>
      <c r="BV271" s="706">
        <v>45107</v>
      </c>
      <c r="BW271" s="703" t="s">
        <v>2323</v>
      </c>
      <c r="BX271" s="707" t="s">
        <v>8961</v>
      </c>
      <c r="BY271" s="722"/>
      <c r="BZ271" s="720"/>
      <c r="CA271" s="422"/>
      <c r="CB271" s="733"/>
      <c r="CC271" s="733"/>
      <c r="CD271" s="422"/>
      <c r="CE271" s="733"/>
      <c r="CF271" s="722"/>
      <c r="CG271" s="720"/>
      <c r="CH271" s="890"/>
      <c r="CI271" s="710">
        <f t="shared" si="5"/>
        <v>0</v>
      </c>
      <c r="CJ271" s="710">
        <f t="shared" si="6"/>
        <v>0</v>
      </c>
      <c r="CK271" s="710">
        <f t="shared" si="7"/>
        <v>0</v>
      </c>
      <c r="CL271" s="710">
        <f t="shared" si="8"/>
        <v>0</v>
      </c>
      <c r="CM271" s="709" t="b">
        <f t="shared" si="4"/>
        <v>0</v>
      </c>
    </row>
    <row r="272" spans="1:91" ht="15.75" customHeight="1">
      <c r="A272" s="541" t="s">
        <v>10</v>
      </c>
      <c r="B272" s="537" t="s">
        <v>11</v>
      </c>
      <c r="C272" s="537" t="s">
        <v>28</v>
      </c>
      <c r="D272" s="537" t="s">
        <v>13</v>
      </c>
      <c r="E272" s="537" t="s">
        <v>3756</v>
      </c>
      <c r="F272" s="538" t="str">
        <f t="array" ref="F272">IFERROR(INDEX(UIID!$K$2:$K999, MATCH(CONCATENATE(B272,D272,G272,J272), UIID!$B$2:$B999&amp;UIID!$D$2:$D999&amp;UIID!$G$2:$G999&amp;UIID!$H$2:$H999, 0),), "Not Found")</f>
        <v>0722-0081</v>
      </c>
      <c r="G272" s="537" t="s">
        <v>1935</v>
      </c>
      <c r="H272" s="537"/>
      <c r="I272" s="537"/>
      <c r="J272" s="537" t="s">
        <v>1936</v>
      </c>
      <c r="K272" s="537"/>
      <c r="L272" s="537"/>
      <c r="M272" s="537" t="s">
        <v>1937</v>
      </c>
      <c r="N272" s="537"/>
      <c r="O272" s="537" t="s">
        <v>15</v>
      </c>
      <c r="P272" s="537" t="s">
        <v>16</v>
      </c>
      <c r="Q272" s="537"/>
      <c r="R272" s="537" t="s">
        <v>35</v>
      </c>
      <c r="S272" s="537" t="s">
        <v>84</v>
      </c>
      <c r="T272" s="537" t="s">
        <v>85</v>
      </c>
      <c r="U272" s="537"/>
      <c r="V272" s="537"/>
      <c r="W272" s="537"/>
      <c r="X272" s="537" t="s">
        <v>4164</v>
      </c>
      <c r="Y272" s="537" t="s">
        <v>94</v>
      </c>
      <c r="Z272" s="537" t="s">
        <v>1938</v>
      </c>
      <c r="AA272" s="540">
        <v>43691</v>
      </c>
      <c r="AB272" s="540"/>
      <c r="AC272" s="537" t="s">
        <v>4158</v>
      </c>
      <c r="AD272" s="537"/>
      <c r="AE272" s="537" t="s">
        <v>4159</v>
      </c>
      <c r="AF272" s="537"/>
      <c r="AG272" s="537" t="s">
        <v>9521</v>
      </c>
      <c r="AH272" s="537" t="s">
        <v>9522</v>
      </c>
      <c r="AI272" s="902">
        <v>44997</v>
      </c>
      <c r="AJ272" s="541"/>
      <c r="AK272" s="541"/>
      <c r="AL272" s="541"/>
      <c r="AM272" s="541"/>
      <c r="AN272" s="541"/>
      <c r="AO272" s="541"/>
      <c r="AP272" s="541"/>
      <c r="AQ272" s="541"/>
      <c r="AR272" s="541"/>
      <c r="AS272" s="541"/>
      <c r="AT272" s="541"/>
      <c r="AU272" s="541"/>
      <c r="AV272" s="541"/>
      <c r="AW272" s="541"/>
      <c r="AX272" s="541"/>
      <c r="AY272" s="541"/>
      <c r="AZ272" s="541"/>
      <c r="BA272" s="541"/>
      <c r="BB272" s="541"/>
      <c r="BC272" s="541"/>
      <c r="BD272" s="541"/>
      <c r="BE272" s="541"/>
      <c r="BF272" s="541"/>
      <c r="BG272" s="541"/>
      <c r="BH272" s="541"/>
      <c r="BI272" s="541"/>
      <c r="BJ272" s="541"/>
      <c r="BK272" s="541"/>
      <c r="BL272" s="541"/>
      <c r="BM272" s="541"/>
      <c r="BN272" s="541"/>
      <c r="BO272" s="541"/>
      <c r="BP272" s="541"/>
      <c r="BQ272" s="541"/>
      <c r="BR272" s="541"/>
      <c r="BS272" s="416" t="b">
        <v>1</v>
      </c>
      <c r="BT272" s="541"/>
      <c r="BU272" s="541"/>
      <c r="BV272" s="542"/>
      <c r="BW272" s="541" t="s">
        <v>10217</v>
      </c>
      <c r="BX272" s="543" t="s">
        <v>10218</v>
      </c>
      <c r="BY272" s="544"/>
      <c r="BZ272" s="897">
        <v>45540</v>
      </c>
      <c r="CA272" s="546" t="s">
        <v>2323</v>
      </c>
      <c r="CB272" s="547"/>
      <c r="CC272" s="547"/>
      <c r="CD272" s="546"/>
      <c r="CE272" s="547"/>
      <c r="CF272" s="544"/>
      <c r="CG272" s="545"/>
      <c r="CH272" s="548"/>
      <c r="CI272" s="548">
        <f t="shared" si="5"/>
        <v>0</v>
      </c>
      <c r="CJ272" s="548">
        <f t="shared" si="6"/>
        <v>0</v>
      </c>
      <c r="CK272" s="548">
        <f t="shared" si="7"/>
        <v>0</v>
      </c>
      <c r="CL272" s="548">
        <f t="shared" si="8"/>
        <v>0</v>
      </c>
      <c r="CM272" s="545" t="b">
        <f t="shared" si="4"/>
        <v>0</v>
      </c>
    </row>
    <row r="273" spans="1:91" ht="15.75" customHeight="1">
      <c r="A273" s="703" t="s">
        <v>10</v>
      </c>
      <c r="B273" s="703" t="s">
        <v>11</v>
      </c>
      <c r="C273" s="63" t="s">
        <v>28</v>
      </c>
      <c r="D273" s="703" t="s">
        <v>13</v>
      </c>
      <c r="E273" s="703" t="s">
        <v>28</v>
      </c>
      <c r="F273" s="315" t="str">
        <f t="array" ref="F273">IFERROR(INDEX(UIID!$K$2:$K999, MATCH(CONCATENATE(B273,D273,G273,J273), UIID!$B$2:$B999&amp;UIID!$D$2:$D999&amp;UIID!$G$2:$G999&amp;UIID!$H$2:$H999, 0),), "Not Found")</f>
        <v>Not Found</v>
      </c>
      <c r="G273" s="703" t="s">
        <v>1939</v>
      </c>
      <c r="H273" s="703"/>
      <c r="I273" s="703"/>
      <c r="J273" s="703" t="s">
        <v>1940</v>
      </c>
      <c r="K273" s="703"/>
      <c r="L273" s="703"/>
      <c r="M273" s="703" t="s">
        <v>1941</v>
      </c>
      <c r="N273" s="703"/>
      <c r="O273" s="703" t="s">
        <v>15</v>
      </c>
      <c r="P273" s="703" t="s">
        <v>16</v>
      </c>
      <c r="Q273" s="703"/>
      <c r="R273" s="703" t="s">
        <v>21</v>
      </c>
      <c r="S273" s="703" t="s">
        <v>3006</v>
      </c>
      <c r="T273" s="703"/>
      <c r="U273" s="703" t="s">
        <v>1942</v>
      </c>
      <c r="V273" s="703"/>
      <c r="W273" s="703"/>
      <c r="X273" s="703" t="s">
        <v>22</v>
      </c>
      <c r="Y273" s="703" t="s">
        <v>235</v>
      </c>
      <c r="Z273" s="703">
        <v>201907220098</v>
      </c>
      <c r="AA273" s="704">
        <v>43697</v>
      </c>
      <c r="AB273" s="429"/>
      <c r="AC273" s="703" t="s">
        <v>4158</v>
      </c>
      <c r="AD273" s="703"/>
      <c r="AE273" s="703" t="s">
        <v>4159</v>
      </c>
      <c r="AF273" s="703"/>
      <c r="AG273" s="703" t="s">
        <v>9523</v>
      </c>
      <c r="AH273" s="703" t="s">
        <v>9524</v>
      </c>
      <c r="AI273" s="712">
        <v>44285</v>
      </c>
      <c r="AJ273" s="703"/>
      <c r="AK273" s="703"/>
      <c r="AL273" s="705">
        <v>44935</v>
      </c>
      <c r="AM273" s="703" t="s">
        <v>2297</v>
      </c>
      <c r="AN273" s="703"/>
      <c r="AO273" s="703"/>
      <c r="AP273" s="703"/>
      <c r="AQ273" s="703"/>
      <c r="AR273" s="703"/>
      <c r="AS273" s="703"/>
      <c r="AT273" s="703"/>
      <c r="AU273" s="703"/>
      <c r="AV273" s="703"/>
      <c r="AW273" s="703"/>
      <c r="AX273" s="703"/>
      <c r="AY273" s="703"/>
      <c r="AZ273" s="703"/>
      <c r="BA273" s="703"/>
      <c r="BB273" s="703"/>
      <c r="BC273" s="703"/>
      <c r="BD273" s="703"/>
      <c r="BE273" s="703"/>
      <c r="BF273" s="703"/>
      <c r="BG273" s="703"/>
      <c r="BH273" s="703"/>
      <c r="BI273" s="703"/>
      <c r="BJ273" s="703"/>
      <c r="BK273" s="703"/>
      <c r="BL273" s="703"/>
      <c r="BM273" s="703"/>
      <c r="BN273" s="703"/>
      <c r="BO273" s="703"/>
      <c r="BP273" s="703"/>
      <c r="BQ273" s="703"/>
      <c r="BR273" s="703"/>
      <c r="BS273" s="416" t="b">
        <v>0</v>
      </c>
      <c r="BT273" s="703" t="s">
        <v>2306</v>
      </c>
      <c r="BU273" s="703">
        <v>2023</v>
      </c>
      <c r="BV273" s="706">
        <v>44951</v>
      </c>
      <c r="BW273" s="703" t="s">
        <v>2323</v>
      </c>
      <c r="BX273" s="707" t="s">
        <v>8996</v>
      </c>
      <c r="BY273" s="708"/>
      <c r="BZ273" s="709"/>
      <c r="CA273" s="422"/>
      <c r="CB273" s="730"/>
      <c r="CC273" s="730"/>
      <c r="CD273" s="422"/>
      <c r="CE273" s="730"/>
      <c r="CF273" s="708"/>
      <c r="CG273" s="709"/>
      <c r="CH273" s="890"/>
      <c r="CI273" s="710">
        <f t="shared" si="5"/>
        <v>0</v>
      </c>
      <c r="CJ273" s="710">
        <f t="shared" si="6"/>
        <v>0</v>
      </c>
      <c r="CK273" s="710">
        <f t="shared" si="7"/>
        <v>0</v>
      </c>
      <c r="CL273" s="710">
        <f t="shared" si="8"/>
        <v>0</v>
      </c>
      <c r="CM273" s="709" t="b">
        <f t="shared" si="4"/>
        <v>0</v>
      </c>
    </row>
    <row r="274" spans="1:91" ht="15.75" customHeight="1">
      <c r="A274" s="703" t="s">
        <v>10</v>
      </c>
      <c r="B274" s="703" t="s">
        <v>11</v>
      </c>
      <c r="C274" s="703" t="s">
        <v>13</v>
      </c>
      <c r="D274" s="703" t="s">
        <v>13</v>
      </c>
      <c r="E274" s="703" t="s">
        <v>28</v>
      </c>
      <c r="F274" s="315" t="str">
        <f t="array" ref="F274">IFERROR(INDEX(UIID!$K$2:$K999, MATCH(CONCATENATE(B274,D274,G274,J274), UIID!$B$2:$B999&amp;UIID!$D$2:$D999&amp;UIID!$G$2:$G999&amp;UIID!$H$2:$H999, 0),), "Not Found")</f>
        <v>Not Found</v>
      </c>
      <c r="G274" s="703" t="s">
        <v>1954</v>
      </c>
      <c r="H274" s="703"/>
      <c r="I274" s="703"/>
      <c r="J274" s="703" t="s">
        <v>1955</v>
      </c>
      <c r="K274" s="703"/>
      <c r="L274" s="703"/>
      <c r="M274" s="703" t="s">
        <v>1956</v>
      </c>
      <c r="N274" s="703"/>
      <c r="O274" s="703" t="s">
        <v>15</v>
      </c>
      <c r="P274" s="703" t="s">
        <v>16</v>
      </c>
      <c r="Q274" s="703"/>
      <c r="R274" s="703" t="s">
        <v>21</v>
      </c>
      <c r="S274" s="703" t="s">
        <v>3006</v>
      </c>
      <c r="T274" s="703"/>
      <c r="U274" s="703" t="s">
        <v>1957</v>
      </c>
      <c r="V274" s="703"/>
      <c r="W274" s="703"/>
      <c r="X274" s="703" t="s">
        <v>22</v>
      </c>
      <c r="Y274" s="703" t="s">
        <v>1958</v>
      </c>
      <c r="Z274" s="703" t="s">
        <v>1959</v>
      </c>
      <c r="AA274" s="704">
        <v>43719</v>
      </c>
      <c r="AB274" s="429"/>
      <c r="AC274" s="703" t="s">
        <v>4158</v>
      </c>
      <c r="AD274" s="703"/>
      <c r="AE274" s="703" t="s">
        <v>4159</v>
      </c>
      <c r="AF274" s="703"/>
      <c r="AG274" s="703" t="s">
        <v>9525</v>
      </c>
      <c r="AH274" s="703" t="s">
        <v>9526</v>
      </c>
      <c r="AI274" s="723">
        <v>44051</v>
      </c>
      <c r="AJ274" s="703"/>
      <c r="AK274" s="703"/>
      <c r="AL274" s="705">
        <v>44935</v>
      </c>
      <c r="AM274" s="703" t="s">
        <v>2297</v>
      </c>
      <c r="AN274" s="703"/>
      <c r="AO274" s="703"/>
      <c r="AP274" s="703"/>
      <c r="AQ274" s="703"/>
      <c r="AR274" s="703"/>
      <c r="AS274" s="703"/>
      <c r="AT274" s="703"/>
      <c r="AU274" s="703"/>
      <c r="AV274" s="703"/>
      <c r="AW274" s="703"/>
      <c r="AX274" s="703"/>
      <c r="AY274" s="703"/>
      <c r="AZ274" s="703"/>
      <c r="BA274" s="703"/>
      <c r="BB274" s="703"/>
      <c r="BC274" s="703"/>
      <c r="BD274" s="703"/>
      <c r="BE274" s="703"/>
      <c r="BF274" s="703"/>
      <c r="BG274" s="703"/>
      <c r="BH274" s="703"/>
      <c r="BI274" s="703"/>
      <c r="BJ274" s="703"/>
      <c r="BK274" s="703"/>
      <c r="BL274" s="703"/>
      <c r="BM274" s="703"/>
      <c r="BN274" s="703"/>
      <c r="BO274" s="703"/>
      <c r="BP274" s="703"/>
      <c r="BQ274" s="703"/>
      <c r="BR274" s="703"/>
      <c r="BS274" s="416" t="b">
        <v>0</v>
      </c>
      <c r="BT274" s="703" t="s">
        <v>2306</v>
      </c>
      <c r="BU274" s="703">
        <v>2023</v>
      </c>
      <c r="BV274" s="706">
        <v>44951</v>
      </c>
      <c r="BW274" s="703" t="s">
        <v>2323</v>
      </c>
      <c r="BX274" s="707" t="s">
        <v>8996</v>
      </c>
      <c r="BY274" s="708"/>
      <c r="BZ274" s="709"/>
      <c r="CA274" s="422"/>
      <c r="CB274" s="730"/>
      <c r="CC274" s="730"/>
      <c r="CD274" s="422"/>
      <c r="CE274" s="730"/>
      <c r="CF274" s="708"/>
      <c r="CG274" s="709"/>
      <c r="CH274" s="890"/>
      <c r="CI274" s="710">
        <f t="shared" si="5"/>
        <v>0</v>
      </c>
      <c r="CJ274" s="710">
        <f t="shared" si="6"/>
        <v>0</v>
      </c>
      <c r="CK274" s="710">
        <f t="shared" si="7"/>
        <v>0</v>
      </c>
      <c r="CL274" s="710">
        <f t="shared" si="8"/>
        <v>0</v>
      </c>
      <c r="CM274" s="709" t="b">
        <f t="shared" si="4"/>
        <v>0</v>
      </c>
    </row>
    <row r="275" spans="1:91" ht="15.75" customHeight="1">
      <c r="A275" s="703" t="s">
        <v>10</v>
      </c>
      <c r="B275" s="703" t="s">
        <v>11</v>
      </c>
      <c r="C275" s="703" t="s">
        <v>13</v>
      </c>
      <c r="D275" s="703" t="s">
        <v>13</v>
      </c>
      <c r="E275" s="703" t="s">
        <v>28</v>
      </c>
      <c r="F275" s="315" t="str">
        <f t="array" ref="F275">IFERROR(INDEX(UIID!$K$2:$K999, MATCH(CONCATENATE(B275,D275,G275,J275), UIID!$B$2:$B999&amp;UIID!$D$2:$D999&amp;UIID!$G$2:$G999&amp;UIID!$H$2:$H999, 0),), "Not Found")</f>
        <v>Not Found</v>
      </c>
      <c r="G275" s="703" t="s">
        <v>1964</v>
      </c>
      <c r="H275" s="703"/>
      <c r="I275" s="703"/>
      <c r="J275" s="703" t="s">
        <v>1965</v>
      </c>
      <c r="K275" s="703"/>
      <c r="L275" s="703"/>
      <c r="M275" s="703" t="s">
        <v>1966</v>
      </c>
      <c r="N275" s="703"/>
      <c r="O275" s="703" t="s">
        <v>15</v>
      </c>
      <c r="P275" s="703" t="s">
        <v>16</v>
      </c>
      <c r="Q275" s="703"/>
      <c r="R275" s="703" t="s">
        <v>21</v>
      </c>
      <c r="S275" s="703" t="s">
        <v>3006</v>
      </c>
      <c r="T275" s="703"/>
      <c r="U275" s="703" t="s">
        <v>604</v>
      </c>
      <c r="V275" s="703"/>
      <c r="W275" s="703"/>
      <c r="X275" s="703" t="s">
        <v>22</v>
      </c>
      <c r="Y275" s="703" t="s">
        <v>291</v>
      </c>
      <c r="Z275" s="703" t="s">
        <v>1967</v>
      </c>
      <c r="AA275" s="704">
        <v>43734</v>
      </c>
      <c r="AB275" s="429"/>
      <c r="AC275" s="703" t="s">
        <v>4158</v>
      </c>
      <c r="AD275" s="703"/>
      <c r="AE275" s="703" t="s">
        <v>4159</v>
      </c>
      <c r="AF275" s="703"/>
      <c r="AG275" s="703" t="s">
        <v>9528</v>
      </c>
      <c r="AH275" s="703" t="s">
        <v>9529</v>
      </c>
      <c r="AI275" s="712">
        <v>45036</v>
      </c>
      <c r="AJ275" s="703"/>
      <c r="AK275" s="703"/>
      <c r="AL275" s="705">
        <v>44935</v>
      </c>
      <c r="AM275" s="703" t="s">
        <v>2297</v>
      </c>
      <c r="AN275" s="703"/>
      <c r="AO275" s="703"/>
      <c r="AP275" s="703"/>
      <c r="AQ275" s="703"/>
      <c r="AR275" s="703"/>
      <c r="AS275" s="703"/>
      <c r="AT275" s="703"/>
      <c r="AU275" s="703"/>
      <c r="AV275" s="703"/>
      <c r="AW275" s="703"/>
      <c r="AX275" s="703"/>
      <c r="AY275" s="703"/>
      <c r="AZ275" s="703"/>
      <c r="BA275" s="703"/>
      <c r="BB275" s="703"/>
      <c r="BC275" s="703"/>
      <c r="BD275" s="703"/>
      <c r="BE275" s="703"/>
      <c r="BF275" s="703"/>
      <c r="BG275" s="703"/>
      <c r="BH275" s="703"/>
      <c r="BI275" s="703"/>
      <c r="BJ275" s="703"/>
      <c r="BK275" s="703"/>
      <c r="BL275" s="703"/>
      <c r="BM275" s="703"/>
      <c r="BN275" s="703"/>
      <c r="BO275" s="703"/>
      <c r="BP275" s="703"/>
      <c r="BQ275" s="703"/>
      <c r="BR275" s="703"/>
      <c r="BS275" s="416" t="b">
        <v>0</v>
      </c>
      <c r="BT275" s="703" t="s">
        <v>2306</v>
      </c>
      <c r="BU275" s="703">
        <v>2023</v>
      </c>
      <c r="BV275" s="706">
        <v>44951</v>
      </c>
      <c r="BW275" s="703" t="s">
        <v>2323</v>
      </c>
      <c r="BX275" s="707" t="s">
        <v>8996</v>
      </c>
      <c r="BY275" s="708"/>
      <c r="BZ275" s="709"/>
      <c r="CA275" s="422"/>
      <c r="CB275" s="730"/>
      <c r="CC275" s="730"/>
      <c r="CD275" s="422"/>
      <c r="CE275" s="730"/>
      <c r="CF275" s="708"/>
      <c r="CG275" s="709"/>
      <c r="CH275" s="890"/>
      <c r="CI275" s="710">
        <f t="shared" si="5"/>
        <v>0</v>
      </c>
      <c r="CJ275" s="710">
        <f t="shared" si="6"/>
        <v>0</v>
      </c>
      <c r="CK275" s="710">
        <f t="shared" si="7"/>
        <v>0</v>
      </c>
      <c r="CL275" s="710">
        <f t="shared" si="8"/>
        <v>0</v>
      </c>
      <c r="CM275" s="709" t="b">
        <f t="shared" si="4"/>
        <v>0</v>
      </c>
    </row>
    <row r="276" spans="1:91" ht="15.75" customHeight="1">
      <c r="A276" s="703" t="s">
        <v>10</v>
      </c>
      <c r="B276" s="703" t="s">
        <v>11</v>
      </c>
      <c r="C276" s="703" t="s">
        <v>13</v>
      </c>
      <c r="D276" s="703" t="s">
        <v>13</v>
      </c>
      <c r="E276" s="703"/>
      <c r="F276" s="315" t="str">
        <f t="array" ref="F276">IFERROR(INDEX(UIID!$K$2:$K999, MATCH(CONCATENATE(B276,D276,G276,J276), UIID!$B$2:$B999&amp;UIID!$D$2:$D999&amp;UIID!$G$2:$G999&amp;UIID!$H$2:$H999, 0),), "Not Found")</f>
        <v>Not Found</v>
      </c>
      <c r="G276" s="703" t="s">
        <v>1968</v>
      </c>
      <c r="H276" s="703"/>
      <c r="I276" s="703"/>
      <c r="J276" s="703" t="s">
        <v>1969</v>
      </c>
      <c r="K276" s="703"/>
      <c r="L276" s="703"/>
      <c r="M276" s="703" t="s">
        <v>1970</v>
      </c>
      <c r="N276" s="703"/>
      <c r="O276" s="703" t="s">
        <v>15</v>
      </c>
      <c r="P276" s="703" t="s">
        <v>16</v>
      </c>
      <c r="Q276" s="703"/>
      <c r="R276" s="703" t="s">
        <v>21</v>
      </c>
      <c r="S276" s="703" t="s">
        <v>3006</v>
      </c>
      <c r="T276" s="703"/>
      <c r="U276" s="703" t="s">
        <v>1971</v>
      </c>
      <c r="V276" s="703"/>
      <c r="W276" s="703"/>
      <c r="X276" s="703" t="s">
        <v>22</v>
      </c>
      <c r="Y276" s="703" t="s">
        <v>235</v>
      </c>
      <c r="Z276" s="703" t="s">
        <v>1972</v>
      </c>
      <c r="AA276" s="704">
        <v>43735</v>
      </c>
      <c r="AB276" s="429"/>
      <c r="AC276" s="703" t="s">
        <v>4158</v>
      </c>
      <c r="AD276" s="703"/>
      <c r="AE276" s="703" t="s">
        <v>4159</v>
      </c>
      <c r="AF276" s="703"/>
      <c r="AG276" s="703" t="s">
        <v>9530</v>
      </c>
      <c r="AH276" s="703" t="s">
        <v>9531</v>
      </c>
      <c r="AI276" s="712">
        <v>45149</v>
      </c>
      <c r="AJ276" s="703"/>
      <c r="AK276" s="703"/>
      <c r="AL276" s="705">
        <v>44935</v>
      </c>
      <c r="AM276" s="703" t="s">
        <v>2297</v>
      </c>
      <c r="AN276" s="703"/>
      <c r="AO276" s="703"/>
      <c r="AP276" s="703"/>
      <c r="AQ276" s="703"/>
      <c r="AR276" s="703"/>
      <c r="AS276" s="703"/>
      <c r="AT276" s="703"/>
      <c r="AU276" s="703"/>
      <c r="AV276" s="703"/>
      <c r="AW276" s="703"/>
      <c r="AX276" s="703"/>
      <c r="AY276" s="703"/>
      <c r="AZ276" s="703"/>
      <c r="BA276" s="703"/>
      <c r="BB276" s="703"/>
      <c r="BC276" s="703"/>
      <c r="BD276" s="703"/>
      <c r="BE276" s="703"/>
      <c r="BF276" s="703"/>
      <c r="BG276" s="703"/>
      <c r="BH276" s="703"/>
      <c r="BI276" s="703"/>
      <c r="BJ276" s="703"/>
      <c r="BK276" s="703"/>
      <c r="BL276" s="703"/>
      <c r="BM276" s="703"/>
      <c r="BN276" s="703"/>
      <c r="BO276" s="703"/>
      <c r="BP276" s="703"/>
      <c r="BQ276" s="703"/>
      <c r="BR276" s="703"/>
      <c r="BS276" s="416" t="b">
        <v>0</v>
      </c>
      <c r="BT276" s="703" t="s">
        <v>2306</v>
      </c>
      <c r="BU276" s="703">
        <v>2023</v>
      </c>
      <c r="BV276" s="706">
        <v>44951</v>
      </c>
      <c r="BW276" s="703" t="s">
        <v>2323</v>
      </c>
      <c r="BX276" s="707" t="s">
        <v>8996</v>
      </c>
      <c r="BY276" s="708"/>
      <c r="BZ276" s="709"/>
      <c r="CA276" s="422"/>
      <c r="CB276" s="730"/>
      <c r="CC276" s="730"/>
      <c r="CD276" s="422"/>
      <c r="CE276" s="730"/>
      <c r="CF276" s="708"/>
      <c r="CG276" s="709"/>
      <c r="CH276" s="890"/>
      <c r="CI276" s="710">
        <f t="shared" si="5"/>
        <v>0</v>
      </c>
      <c r="CJ276" s="710">
        <f t="shared" si="6"/>
        <v>0</v>
      </c>
      <c r="CK276" s="710">
        <f t="shared" si="7"/>
        <v>0</v>
      </c>
      <c r="CL276" s="710">
        <f t="shared" si="8"/>
        <v>0</v>
      </c>
      <c r="CM276" s="709" t="b">
        <f t="shared" si="4"/>
        <v>0</v>
      </c>
    </row>
    <row r="277" spans="1:91" ht="15.75" customHeight="1">
      <c r="A277" s="703" t="s">
        <v>10</v>
      </c>
      <c r="B277" s="703" t="s">
        <v>11</v>
      </c>
      <c r="C277" s="703" t="s">
        <v>378</v>
      </c>
      <c r="D277" s="703" t="s">
        <v>8958</v>
      </c>
      <c r="E277" s="703" t="s">
        <v>28</v>
      </c>
      <c r="F277" s="315" t="str">
        <f t="array" ref="F277">IFERROR(INDEX(UIID!$K$2:$K999, MATCH(CONCATENATE(B277,D277,G277,J277), UIID!$B$2:$B999&amp;UIID!$D$2:$D999&amp;UIID!$G$2:$G999&amp;UIID!$H$2:$H999, 0),), "Not Found")</f>
        <v>Not Found</v>
      </c>
      <c r="G277" s="703" t="s">
        <v>1982</v>
      </c>
      <c r="H277" s="703"/>
      <c r="I277" s="703"/>
      <c r="J277" s="703" t="s">
        <v>1983</v>
      </c>
      <c r="K277" s="703"/>
      <c r="L277" s="703"/>
      <c r="M277" s="703" t="s">
        <v>1984</v>
      </c>
      <c r="N277" s="703"/>
      <c r="O277" s="703" t="s">
        <v>15</v>
      </c>
      <c r="P277" s="703" t="s">
        <v>16</v>
      </c>
      <c r="Q277" s="703"/>
      <c r="R277" s="703" t="s">
        <v>21</v>
      </c>
      <c r="S277" s="703" t="s">
        <v>3006</v>
      </c>
      <c r="T277" s="703"/>
      <c r="U277" s="703" t="s">
        <v>18</v>
      </c>
      <c r="V277" s="703"/>
      <c r="W277" s="703"/>
      <c r="X277" s="703" t="s">
        <v>22</v>
      </c>
      <c r="Y277" s="703" t="s">
        <v>235</v>
      </c>
      <c r="Z277" s="703" t="s">
        <v>1985</v>
      </c>
      <c r="AA277" s="704">
        <v>43746</v>
      </c>
      <c r="AB277" s="429"/>
      <c r="AC277" s="703" t="s">
        <v>4158</v>
      </c>
      <c r="AD277" s="703"/>
      <c r="AE277" s="703" t="s">
        <v>4159</v>
      </c>
      <c r="AF277" s="703"/>
      <c r="AG277" s="703" t="s">
        <v>9532</v>
      </c>
      <c r="AH277" s="703" t="s">
        <v>9533</v>
      </c>
      <c r="AI277" s="712">
        <v>45169</v>
      </c>
      <c r="AJ277" s="703"/>
      <c r="AK277" s="703"/>
      <c r="AL277" s="705">
        <v>44935</v>
      </c>
      <c r="AM277" s="703" t="s">
        <v>2297</v>
      </c>
      <c r="AN277" s="703"/>
      <c r="AO277" s="703"/>
      <c r="AP277" s="703"/>
      <c r="AQ277" s="703"/>
      <c r="AR277" s="703"/>
      <c r="AS277" s="703"/>
      <c r="AT277" s="703"/>
      <c r="AU277" s="703"/>
      <c r="AV277" s="703"/>
      <c r="AW277" s="703"/>
      <c r="AX277" s="703"/>
      <c r="AY277" s="703"/>
      <c r="AZ277" s="703"/>
      <c r="BA277" s="703"/>
      <c r="BB277" s="703"/>
      <c r="BC277" s="703"/>
      <c r="BD277" s="703"/>
      <c r="BE277" s="703"/>
      <c r="BF277" s="703"/>
      <c r="BG277" s="703"/>
      <c r="BH277" s="703"/>
      <c r="BI277" s="703"/>
      <c r="BJ277" s="703"/>
      <c r="BK277" s="703"/>
      <c r="BL277" s="703"/>
      <c r="BM277" s="703"/>
      <c r="BN277" s="703"/>
      <c r="BO277" s="703"/>
      <c r="BP277" s="703"/>
      <c r="BQ277" s="703"/>
      <c r="BR277" s="703"/>
      <c r="BS277" s="416" t="b">
        <v>0</v>
      </c>
      <c r="BT277" s="703" t="s">
        <v>2306</v>
      </c>
      <c r="BU277" s="703">
        <v>2023</v>
      </c>
      <c r="BV277" s="706">
        <v>44951</v>
      </c>
      <c r="BW277" s="703" t="s">
        <v>2323</v>
      </c>
      <c r="BX277" s="707" t="s">
        <v>8996</v>
      </c>
      <c r="BY277" s="708"/>
      <c r="BZ277" s="709"/>
      <c r="CA277" s="422"/>
      <c r="CB277" s="730"/>
      <c r="CC277" s="730"/>
      <c r="CD277" s="422"/>
      <c r="CE277" s="730"/>
      <c r="CF277" s="708"/>
      <c r="CG277" s="709"/>
      <c r="CH277" s="890"/>
      <c r="CI277" s="710">
        <f t="shared" si="5"/>
        <v>0</v>
      </c>
      <c r="CJ277" s="710">
        <f t="shared" si="6"/>
        <v>0</v>
      </c>
      <c r="CK277" s="710">
        <f t="shared" si="7"/>
        <v>0</v>
      </c>
      <c r="CL277" s="710">
        <f t="shared" si="8"/>
        <v>0</v>
      </c>
      <c r="CM277" s="709" t="b">
        <f t="shared" si="4"/>
        <v>0</v>
      </c>
    </row>
    <row r="278" spans="1:91" ht="15.75" customHeight="1">
      <c r="A278" s="703" t="s">
        <v>10</v>
      </c>
      <c r="B278" s="703" t="s">
        <v>11</v>
      </c>
      <c r="C278" s="703" t="s">
        <v>13</v>
      </c>
      <c r="D278" s="703" t="s">
        <v>13</v>
      </c>
      <c r="E278" s="703" t="s">
        <v>28</v>
      </c>
      <c r="F278" s="315" t="str">
        <f t="array" ref="F278">IFERROR(INDEX(UIID!$K$2:$K999, MATCH(CONCATENATE(B278,D278,G278,J278), UIID!$B$2:$B999&amp;UIID!$D$2:$D999&amp;UIID!$G$2:$G999&amp;UIID!$H$2:$H999, 0),), "Not Found")</f>
        <v>Not Found</v>
      </c>
      <c r="G278" s="703" t="s">
        <v>9539</v>
      </c>
      <c r="H278" s="703"/>
      <c r="I278" s="703"/>
      <c r="J278" s="703" t="s">
        <v>2012</v>
      </c>
      <c r="K278" s="703"/>
      <c r="L278" s="703"/>
      <c r="M278" s="703" t="s">
        <v>2013</v>
      </c>
      <c r="N278" s="703"/>
      <c r="O278" s="703" t="s">
        <v>15</v>
      </c>
      <c r="P278" s="703" t="s">
        <v>16</v>
      </c>
      <c r="Q278" s="703"/>
      <c r="R278" s="703" t="s">
        <v>21</v>
      </c>
      <c r="S278" s="703" t="s">
        <v>3006</v>
      </c>
      <c r="T278" s="703"/>
      <c r="U278" s="703" t="s">
        <v>1804</v>
      </c>
      <c r="V278" s="703"/>
      <c r="W278" s="703"/>
      <c r="X278" s="703" t="s">
        <v>22</v>
      </c>
      <c r="Y278" s="703" t="s">
        <v>235</v>
      </c>
      <c r="Z278" s="703" t="s">
        <v>2014</v>
      </c>
      <c r="AA278" s="704">
        <v>43763</v>
      </c>
      <c r="AB278" s="429"/>
      <c r="AC278" s="703" t="s">
        <v>4158</v>
      </c>
      <c r="AD278" s="703"/>
      <c r="AE278" s="703" t="s">
        <v>4159</v>
      </c>
      <c r="AF278" s="703"/>
      <c r="AG278" s="703" t="s">
        <v>9540</v>
      </c>
      <c r="AH278" s="703" t="s">
        <v>9148</v>
      </c>
      <c r="AI278" s="712">
        <v>44615</v>
      </c>
      <c r="AJ278" s="703"/>
      <c r="AK278" s="703"/>
      <c r="AL278" s="705">
        <v>44935</v>
      </c>
      <c r="AM278" s="703" t="s">
        <v>2297</v>
      </c>
      <c r="AN278" s="703"/>
      <c r="AO278" s="703"/>
      <c r="AP278" s="703"/>
      <c r="AQ278" s="703"/>
      <c r="AR278" s="703"/>
      <c r="AS278" s="703"/>
      <c r="AT278" s="703"/>
      <c r="AU278" s="703"/>
      <c r="AV278" s="703"/>
      <c r="AW278" s="703"/>
      <c r="AX278" s="703"/>
      <c r="AY278" s="703"/>
      <c r="AZ278" s="703"/>
      <c r="BA278" s="703"/>
      <c r="BB278" s="703"/>
      <c r="BC278" s="703"/>
      <c r="BD278" s="703"/>
      <c r="BE278" s="703"/>
      <c r="BF278" s="703"/>
      <c r="BG278" s="703"/>
      <c r="BH278" s="703"/>
      <c r="BI278" s="703"/>
      <c r="BJ278" s="703"/>
      <c r="BK278" s="703"/>
      <c r="BL278" s="703"/>
      <c r="BM278" s="703"/>
      <c r="BN278" s="703"/>
      <c r="BO278" s="703"/>
      <c r="BP278" s="703"/>
      <c r="BQ278" s="703"/>
      <c r="BR278" s="703"/>
      <c r="BS278" s="416" t="b">
        <v>0</v>
      </c>
      <c r="BT278" s="703" t="s">
        <v>2306</v>
      </c>
      <c r="BU278" s="703">
        <v>2023</v>
      </c>
      <c r="BV278" s="706">
        <v>44951</v>
      </c>
      <c r="BW278" s="703" t="s">
        <v>2323</v>
      </c>
      <c r="BX278" s="707" t="s">
        <v>8996</v>
      </c>
      <c r="BY278" s="708"/>
      <c r="BZ278" s="709"/>
      <c r="CA278" s="422"/>
      <c r="CB278" s="730"/>
      <c r="CC278" s="730"/>
      <c r="CD278" s="422"/>
      <c r="CE278" s="730"/>
      <c r="CF278" s="708"/>
      <c r="CG278" s="709"/>
      <c r="CH278" s="890"/>
      <c r="CI278" s="710">
        <f t="shared" si="5"/>
        <v>0</v>
      </c>
      <c r="CJ278" s="710">
        <f t="shared" si="6"/>
        <v>0</v>
      </c>
      <c r="CK278" s="710">
        <f t="shared" si="7"/>
        <v>0</v>
      </c>
      <c r="CL278" s="710">
        <f t="shared" si="8"/>
        <v>0</v>
      </c>
      <c r="CM278" s="709" t="b">
        <f t="shared" si="4"/>
        <v>0</v>
      </c>
    </row>
    <row r="279" spans="1:91" ht="15.75" customHeight="1">
      <c r="A279" s="541" t="s">
        <v>10</v>
      </c>
      <c r="B279" s="537" t="s">
        <v>11</v>
      </c>
      <c r="C279" s="537" t="s">
        <v>28</v>
      </c>
      <c r="D279" s="537" t="s">
        <v>977</v>
      </c>
      <c r="E279" s="537" t="s">
        <v>28</v>
      </c>
      <c r="F279" s="538" t="str">
        <f t="array" ref="F279">IFERROR(INDEX(UIID!$K$2:$K999, MATCH(CONCATENATE(B279,D279,G279,J279), UIID!$B$2:$B999&amp;UIID!$D$2:$D999&amp;UIID!$G$2:$G999&amp;UIID!$H$2:$H999, 0),), "Not Found")</f>
        <v>0722-0147</v>
      </c>
      <c r="G279" s="537" t="s">
        <v>2015</v>
      </c>
      <c r="H279" s="537"/>
      <c r="I279" s="537" t="s">
        <v>10243</v>
      </c>
      <c r="J279" s="537" t="s">
        <v>2016</v>
      </c>
      <c r="K279" s="537">
        <v>10.249586985986801</v>
      </c>
      <c r="L279" s="537">
        <v>123.798951025196</v>
      </c>
      <c r="M279" s="537" t="s">
        <v>2017</v>
      </c>
      <c r="N279" s="537"/>
      <c r="O279" s="537" t="s">
        <v>15</v>
      </c>
      <c r="P279" s="537" t="s">
        <v>16</v>
      </c>
      <c r="Q279" s="537" t="s">
        <v>4156</v>
      </c>
      <c r="R279" s="537" t="s">
        <v>21</v>
      </c>
      <c r="S279" s="537" t="s">
        <v>107</v>
      </c>
      <c r="T279" s="537"/>
      <c r="U279" s="537" t="s">
        <v>2020</v>
      </c>
      <c r="V279" s="537"/>
      <c r="W279" s="537"/>
      <c r="X279" s="537" t="s">
        <v>22</v>
      </c>
      <c r="Y279" s="537" t="s">
        <v>2021</v>
      </c>
      <c r="Z279" s="537" t="s">
        <v>2022</v>
      </c>
      <c r="AA279" s="540">
        <v>43768</v>
      </c>
      <c r="AB279" s="540"/>
      <c r="AC279" s="537" t="s">
        <v>4158</v>
      </c>
      <c r="AD279" s="537"/>
      <c r="AE279" s="537" t="s">
        <v>4159</v>
      </c>
      <c r="AF279" s="537"/>
      <c r="AG279" s="537" t="s">
        <v>8304</v>
      </c>
      <c r="AH279" s="537" t="s">
        <v>9541</v>
      </c>
      <c r="AI279" s="537" t="s">
        <v>4283</v>
      </c>
      <c r="AJ279" s="541"/>
      <c r="AK279" s="541"/>
      <c r="AL279" s="541"/>
      <c r="AM279" s="541"/>
      <c r="AN279" s="541"/>
      <c r="AO279" s="541"/>
      <c r="AP279" s="541"/>
      <c r="AQ279" s="541"/>
      <c r="AR279" s="541"/>
      <c r="AS279" s="541"/>
      <c r="AT279" s="541"/>
      <c r="AU279" s="541"/>
      <c r="AV279" s="541"/>
      <c r="AW279" s="541"/>
      <c r="AX279" s="541"/>
      <c r="AY279" s="541"/>
      <c r="AZ279" s="541"/>
      <c r="BA279" s="541"/>
      <c r="BB279" s="541"/>
      <c r="BC279" s="541"/>
      <c r="BD279" s="541"/>
      <c r="BE279" s="541"/>
      <c r="BF279" s="541"/>
      <c r="BG279" s="541"/>
      <c r="BH279" s="541"/>
      <c r="BI279" s="541"/>
      <c r="BJ279" s="541"/>
      <c r="BK279" s="541"/>
      <c r="BL279" s="541"/>
      <c r="BM279" s="541"/>
      <c r="BN279" s="541"/>
      <c r="BO279" s="541"/>
      <c r="BP279" s="541"/>
      <c r="BQ279" s="541"/>
      <c r="BR279" s="541"/>
      <c r="BS279" s="416" t="b">
        <v>1</v>
      </c>
      <c r="BT279" s="541"/>
      <c r="BU279" s="541"/>
      <c r="BV279" s="542"/>
      <c r="BW279" s="541" t="s">
        <v>10217</v>
      </c>
      <c r="BX279" s="899" t="s">
        <v>10244</v>
      </c>
      <c r="BY279" s="544"/>
      <c r="BZ279" s="545"/>
      <c r="CA279" s="546"/>
      <c r="CB279" s="547"/>
      <c r="CC279" s="547"/>
      <c r="CD279" s="546"/>
      <c r="CE279" s="547"/>
      <c r="CF279" s="544"/>
      <c r="CG279" s="545"/>
      <c r="CH279" s="548"/>
      <c r="CI279" s="548">
        <f t="shared" si="5"/>
        <v>0</v>
      </c>
      <c r="CJ279" s="548">
        <f t="shared" si="6"/>
        <v>0</v>
      </c>
      <c r="CK279" s="548">
        <f t="shared" si="7"/>
        <v>0</v>
      </c>
      <c r="CL279" s="548">
        <f t="shared" si="8"/>
        <v>0</v>
      </c>
      <c r="CM279" s="545" t="b">
        <f t="shared" si="4"/>
        <v>0</v>
      </c>
    </row>
    <row r="280" spans="1:91" ht="15.75" customHeight="1">
      <c r="A280" s="703" t="s">
        <v>10</v>
      </c>
      <c r="B280" s="703" t="s">
        <v>11</v>
      </c>
      <c r="C280" s="703" t="s">
        <v>28</v>
      </c>
      <c r="D280" s="703" t="s">
        <v>977</v>
      </c>
      <c r="E280" s="703" t="s">
        <v>28</v>
      </c>
      <c r="F280" s="891" t="str">
        <f t="array" ref="F280">IFERROR(INDEX(UIID!$K$2:$K999, MATCH(CONCATENATE(B280,D280,G280,J280), UIID!$B$2:$B999&amp;UIID!$D$2:$D999&amp;UIID!$G$2:$G999&amp;UIID!$H$2:$H999, 0),), "Not Found")</f>
        <v>0722-0147</v>
      </c>
      <c r="G280" s="703" t="s">
        <v>2015</v>
      </c>
      <c r="H280" s="703"/>
      <c r="I280" s="703" t="s">
        <v>10243</v>
      </c>
      <c r="J280" s="703" t="s">
        <v>2016</v>
      </c>
      <c r="K280" s="703">
        <v>10.249586985986801</v>
      </c>
      <c r="L280" s="703">
        <v>123.798951025196</v>
      </c>
      <c r="M280" s="703" t="s">
        <v>2017</v>
      </c>
      <c r="N280" s="703"/>
      <c r="O280" s="703" t="s">
        <v>15</v>
      </c>
      <c r="P280" s="703" t="s">
        <v>16</v>
      </c>
      <c r="Q280" s="703" t="s">
        <v>4156</v>
      </c>
      <c r="R280" s="703" t="s">
        <v>21</v>
      </c>
      <c r="S280" s="703" t="s">
        <v>107</v>
      </c>
      <c r="T280" s="703"/>
      <c r="U280" s="703" t="s">
        <v>2805</v>
      </c>
      <c r="V280" s="703"/>
      <c r="W280" s="703"/>
      <c r="X280" s="703" t="s">
        <v>22</v>
      </c>
      <c r="Y280" s="703" t="s">
        <v>2018</v>
      </c>
      <c r="Z280" s="703" t="s">
        <v>2019</v>
      </c>
      <c r="AA280" s="704">
        <v>44321</v>
      </c>
      <c r="AB280" s="704">
        <v>46581</v>
      </c>
      <c r="AC280" s="703" t="s">
        <v>4158</v>
      </c>
      <c r="AD280" s="703"/>
      <c r="AE280" s="703" t="s">
        <v>4159</v>
      </c>
      <c r="AF280" s="703"/>
      <c r="AG280" s="703" t="s">
        <v>8304</v>
      </c>
      <c r="AH280" s="703" t="s">
        <v>9543</v>
      </c>
      <c r="AI280" s="703" t="s">
        <v>4283</v>
      </c>
      <c r="AJ280" s="703"/>
      <c r="AK280" s="703"/>
      <c r="AL280" s="703"/>
      <c r="AM280" s="703"/>
      <c r="AN280" s="703"/>
      <c r="AO280" s="703"/>
      <c r="AP280" s="703"/>
      <c r="AQ280" s="703"/>
      <c r="AR280" s="703"/>
      <c r="AS280" s="703"/>
      <c r="AT280" s="703"/>
      <c r="AU280" s="703"/>
      <c r="AV280" s="703"/>
      <c r="AW280" s="703"/>
      <c r="AX280" s="703"/>
      <c r="AY280" s="703"/>
      <c r="AZ280" s="703"/>
      <c r="BA280" s="703"/>
      <c r="BB280" s="703"/>
      <c r="BC280" s="703"/>
      <c r="BD280" s="703"/>
      <c r="BE280" s="703"/>
      <c r="BF280" s="703"/>
      <c r="BG280" s="703"/>
      <c r="BH280" s="703"/>
      <c r="BI280" s="703"/>
      <c r="BJ280" s="703"/>
      <c r="BK280" s="703"/>
      <c r="BL280" s="703"/>
      <c r="BM280" s="703"/>
      <c r="BN280" s="703"/>
      <c r="BO280" s="703"/>
      <c r="BP280" s="703"/>
      <c r="BQ280" s="703"/>
      <c r="BR280" s="703"/>
      <c r="BS280" s="894" t="b">
        <v>1</v>
      </c>
      <c r="BT280" s="731" t="s">
        <v>2335</v>
      </c>
      <c r="BU280" s="731">
        <v>2024</v>
      </c>
      <c r="BV280" s="706"/>
      <c r="BW280" s="703" t="s">
        <v>2323</v>
      </c>
      <c r="BX280" s="707" t="s">
        <v>10245</v>
      </c>
      <c r="BY280" s="719"/>
      <c r="BZ280" s="720"/>
      <c r="CA280" s="714"/>
      <c r="CB280" s="733"/>
      <c r="CC280" s="733"/>
      <c r="CD280" s="714"/>
      <c r="CE280" s="733"/>
      <c r="CF280" s="719"/>
      <c r="CG280" s="720"/>
      <c r="CH280" s="710"/>
      <c r="CI280" s="710">
        <f t="shared" si="5"/>
        <v>0</v>
      </c>
      <c r="CJ280" s="710">
        <f t="shared" si="6"/>
        <v>0</v>
      </c>
      <c r="CK280" s="710">
        <f t="shared" si="7"/>
        <v>0</v>
      </c>
      <c r="CL280" s="710">
        <f t="shared" si="8"/>
        <v>0</v>
      </c>
      <c r="CM280" s="709" t="b">
        <f t="shared" si="4"/>
        <v>0</v>
      </c>
    </row>
    <row r="281" spans="1:91" ht="15.75" customHeight="1">
      <c r="A281" s="703" t="s">
        <v>10</v>
      </c>
      <c r="B281" s="703" t="s">
        <v>11</v>
      </c>
      <c r="C281" s="703" t="s">
        <v>13</v>
      </c>
      <c r="D281" s="703" t="s">
        <v>13</v>
      </c>
      <c r="E281" s="703" t="s">
        <v>28</v>
      </c>
      <c r="F281" s="315" t="str">
        <f t="array" ref="F281">IFERROR(INDEX(UIID!$K$2:$K999, MATCH(CONCATENATE(B281,D281,G281,J281), UIID!$B$2:$B999&amp;UIID!$D$2:$D999&amp;UIID!$G$2:$G999&amp;UIID!$H$2:$H999, 0),), "Not Found")</f>
        <v>Not Found</v>
      </c>
      <c r="G281" s="703" t="s">
        <v>9547</v>
      </c>
      <c r="H281" s="703"/>
      <c r="I281" s="703"/>
      <c r="J281" s="703" t="s">
        <v>2044</v>
      </c>
      <c r="K281" s="703"/>
      <c r="L281" s="703"/>
      <c r="M281" s="703" t="s">
        <v>2045</v>
      </c>
      <c r="N281" s="703"/>
      <c r="O281" s="703" t="s">
        <v>15</v>
      </c>
      <c r="P281" s="703" t="s">
        <v>16</v>
      </c>
      <c r="Q281" s="703"/>
      <c r="R281" s="703" t="s">
        <v>21</v>
      </c>
      <c r="S281" s="703" t="s">
        <v>3006</v>
      </c>
      <c r="T281" s="703"/>
      <c r="U281" s="703" t="s">
        <v>334</v>
      </c>
      <c r="V281" s="703"/>
      <c r="W281" s="703"/>
      <c r="X281" s="703" t="s">
        <v>22</v>
      </c>
      <c r="Y281" s="703" t="s">
        <v>235</v>
      </c>
      <c r="Z281" s="703" t="s">
        <v>2046</v>
      </c>
      <c r="AA281" s="704">
        <v>43851</v>
      </c>
      <c r="AB281" s="429"/>
      <c r="AC281" s="703" t="s">
        <v>4158</v>
      </c>
      <c r="AD281" s="703"/>
      <c r="AE281" s="703" t="s">
        <v>4159</v>
      </c>
      <c r="AF281" s="703"/>
      <c r="AG281" s="703" t="s">
        <v>9548</v>
      </c>
      <c r="AH281" s="703" t="s">
        <v>9549</v>
      </c>
      <c r="AI281" s="712">
        <v>44102</v>
      </c>
      <c r="AJ281" s="703"/>
      <c r="AK281" s="703"/>
      <c r="AL281" s="721">
        <v>45017</v>
      </c>
      <c r="AM281" s="703" t="s">
        <v>129</v>
      </c>
      <c r="AN281" s="703"/>
      <c r="AO281" s="703"/>
      <c r="AP281" s="703"/>
      <c r="AQ281" s="703"/>
      <c r="AR281" s="703"/>
      <c r="AS281" s="703"/>
      <c r="AT281" s="703"/>
      <c r="AU281" s="703"/>
      <c r="AV281" s="703"/>
      <c r="AW281" s="703"/>
      <c r="AX281" s="703"/>
      <c r="AY281" s="703"/>
      <c r="AZ281" s="703"/>
      <c r="BA281" s="703"/>
      <c r="BB281" s="703"/>
      <c r="BC281" s="703"/>
      <c r="BD281" s="703"/>
      <c r="BE281" s="703"/>
      <c r="BF281" s="703"/>
      <c r="BG281" s="703"/>
      <c r="BH281" s="703"/>
      <c r="BI281" s="703"/>
      <c r="BJ281" s="703"/>
      <c r="BK281" s="703"/>
      <c r="BL281" s="703"/>
      <c r="BM281" s="703"/>
      <c r="BN281" s="703"/>
      <c r="BO281" s="703"/>
      <c r="BP281" s="703"/>
      <c r="BQ281" s="703"/>
      <c r="BR281" s="703"/>
      <c r="BS281" s="416" t="b">
        <v>0</v>
      </c>
      <c r="BT281" s="703" t="s">
        <v>2315</v>
      </c>
      <c r="BU281" s="703">
        <v>2023</v>
      </c>
      <c r="BV281" s="706"/>
      <c r="BW281" s="703" t="s">
        <v>2323</v>
      </c>
      <c r="BX281" s="707" t="s">
        <v>9078</v>
      </c>
      <c r="BY281" s="708"/>
      <c r="BZ281" s="709"/>
      <c r="CA281" s="422"/>
      <c r="CB281" s="730"/>
      <c r="CC281" s="730"/>
      <c r="CD281" s="422"/>
      <c r="CE281" s="730"/>
      <c r="CF281" s="708"/>
      <c r="CG281" s="709"/>
      <c r="CH281" s="890"/>
      <c r="CI281" s="710">
        <f t="shared" si="5"/>
        <v>0</v>
      </c>
      <c r="CJ281" s="710">
        <f t="shared" si="6"/>
        <v>0</v>
      </c>
      <c r="CK281" s="710">
        <f t="shared" si="7"/>
        <v>0</v>
      </c>
      <c r="CL281" s="710">
        <f t="shared" si="8"/>
        <v>0</v>
      </c>
      <c r="CM281" s="709" t="b">
        <f t="shared" si="4"/>
        <v>0</v>
      </c>
    </row>
    <row r="282" spans="1:91" ht="15.75" customHeight="1">
      <c r="A282" s="703" t="s">
        <v>10</v>
      </c>
      <c r="B282" s="703" t="s">
        <v>11</v>
      </c>
      <c r="C282" s="703" t="s">
        <v>13</v>
      </c>
      <c r="D282" s="703" t="s">
        <v>13</v>
      </c>
      <c r="E282" s="703" t="s">
        <v>28</v>
      </c>
      <c r="F282" s="315" t="str">
        <f t="array" ref="F282">IFERROR(INDEX(UIID!$K$2:$K999, MATCH(CONCATENATE(B282,D282,G282,J282), UIID!$B$2:$B999&amp;UIID!$D$2:$D999&amp;UIID!$G$2:$G999&amp;UIID!$H$2:$H999, 0),), "Not Found")</f>
        <v>Not Found</v>
      </c>
      <c r="G282" s="703" t="s">
        <v>9547</v>
      </c>
      <c r="H282" s="703"/>
      <c r="I282" s="703"/>
      <c r="J282" s="703" t="s">
        <v>2044</v>
      </c>
      <c r="K282" s="703"/>
      <c r="L282" s="703"/>
      <c r="M282" s="703" t="s">
        <v>2045</v>
      </c>
      <c r="N282" s="703"/>
      <c r="O282" s="703" t="s">
        <v>15</v>
      </c>
      <c r="P282" s="703" t="s">
        <v>16</v>
      </c>
      <c r="Q282" s="703"/>
      <c r="R282" s="703" t="s">
        <v>21</v>
      </c>
      <c r="S282" s="703" t="s">
        <v>3006</v>
      </c>
      <c r="T282" s="703"/>
      <c r="U282" s="703" t="s">
        <v>340</v>
      </c>
      <c r="V282" s="703"/>
      <c r="W282" s="703"/>
      <c r="X282" s="703" t="s">
        <v>22</v>
      </c>
      <c r="Y282" s="703" t="s">
        <v>235</v>
      </c>
      <c r="Z282" s="703" t="s">
        <v>2047</v>
      </c>
      <c r="AA282" s="704">
        <v>43851</v>
      </c>
      <c r="AB282" s="429"/>
      <c r="AC282" s="703" t="s">
        <v>4158</v>
      </c>
      <c r="AD282" s="703"/>
      <c r="AE282" s="703" t="s">
        <v>4159</v>
      </c>
      <c r="AF282" s="703"/>
      <c r="AG282" s="703" t="s">
        <v>9548</v>
      </c>
      <c r="AH282" s="703" t="s">
        <v>9549</v>
      </c>
      <c r="AI282" s="712">
        <v>44102</v>
      </c>
      <c r="AJ282" s="703"/>
      <c r="AK282" s="703"/>
      <c r="AL282" s="721">
        <v>45017</v>
      </c>
      <c r="AM282" s="703" t="s">
        <v>129</v>
      </c>
      <c r="AN282" s="703"/>
      <c r="AO282" s="703"/>
      <c r="AP282" s="703"/>
      <c r="AQ282" s="703"/>
      <c r="AR282" s="703"/>
      <c r="AS282" s="703"/>
      <c r="AT282" s="703"/>
      <c r="AU282" s="703"/>
      <c r="AV282" s="703"/>
      <c r="AW282" s="703"/>
      <c r="AX282" s="703"/>
      <c r="AY282" s="703"/>
      <c r="AZ282" s="703"/>
      <c r="BA282" s="703"/>
      <c r="BB282" s="703"/>
      <c r="BC282" s="703"/>
      <c r="BD282" s="703"/>
      <c r="BE282" s="703"/>
      <c r="BF282" s="703"/>
      <c r="BG282" s="703"/>
      <c r="BH282" s="703"/>
      <c r="BI282" s="703"/>
      <c r="BJ282" s="703"/>
      <c r="BK282" s="703"/>
      <c r="BL282" s="703"/>
      <c r="BM282" s="703"/>
      <c r="BN282" s="703"/>
      <c r="BO282" s="703"/>
      <c r="BP282" s="703"/>
      <c r="BQ282" s="703"/>
      <c r="BR282" s="703"/>
      <c r="BS282" s="416" t="b">
        <v>0</v>
      </c>
      <c r="BT282" s="703" t="s">
        <v>2315</v>
      </c>
      <c r="BU282" s="703">
        <v>2023</v>
      </c>
      <c r="BV282" s="706"/>
      <c r="BW282" s="703" t="s">
        <v>2323</v>
      </c>
      <c r="BX282" s="707" t="s">
        <v>9078</v>
      </c>
      <c r="BY282" s="738"/>
      <c r="BZ282" s="725"/>
      <c r="CA282" s="422"/>
      <c r="CB282" s="739"/>
      <c r="CC282" s="739"/>
      <c r="CD282" s="422"/>
      <c r="CE282" s="739"/>
      <c r="CF282" s="738"/>
      <c r="CG282" s="725"/>
      <c r="CH282" s="890"/>
      <c r="CI282" s="710">
        <f t="shared" si="5"/>
        <v>0</v>
      </c>
      <c r="CJ282" s="710">
        <f t="shared" si="6"/>
        <v>0</v>
      </c>
      <c r="CK282" s="710">
        <f t="shared" si="7"/>
        <v>0</v>
      </c>
      <c r="CL282" s="710">
        <f t="shared" si="8"/>
        <v>0</v>
      </c>
      <c r="CM282" s="709" t="b">
        <f t="shared" si="4"/>
        <v>0</v>
      </c>
    </row>
    <row r="283" spans="1:91" ht="15.75" customHeight="1">
      <c r="A283" s="703" t="s">
        <v>10</v>
      </c>
      <c r="B283" s="703" t="s">
        <v>11</v>
      </c>
      <c r="C283" s="703" t="s">
        <v>13</v>
      </c>
      <c r="D283" s="703" t="s">
        <v>13</v>
      </c>
      <c r="E283" s="703" t="s">
        <v>28</v>
      </c>
      <c r="F283" s="315" t="str">
        <f t="array" ref="F283">IFERROR(INDEX(UIID!$K$2:$K999, MATCH(CONCATENATE(B283,D283,G283,J283), UIID!$B$2:$B999&amp;UIID!$D$2:$D999&amp;UIID!$G$2:$G999&amp;UIID!$H$2:$H999, 0),), "Not Found")</f>
        <v>Not Found</v>
      </c>
      <c r="G283" s="703" t="s">
        <v>9547</v>
      </c>
      <c r="H283" s="703"/>
      <c r="I283" s="703"/>
      <c r="J283" s="703" t="s">
        <v>2044</v>
      </c>
      <c r="K283" s="703"/>
      <c r="L283" s="703"/>
      <c r="M283" s="703" t="s">
        <v>2045</v>
      </c>
      <c r="N283" s="703"/>
      <c r="O283" s="703" t="s">
        <v>15</v>
      </c>
      <c r="P283" s="703" t="s">
        <v>16</v>
      </c>
      <c r="Q283" s="703"/>
      <c r="R283" s="703" t="s">
        <v>21</v>
      </c>
      <c r="S283" s="703" t="s">
        <v>3006</v>
      </c>
      <c r="T283" s="703"/>
      <c r="U283" s="703" t="s">
        <v>342</v>
      </c>
      <c r="V283" s="703"/>
      <c r="W283" s="703"/>
      <c r="X283" s="703" t="s">
        <v>22</v>
      </c>
      <c r="Y283" s="703" t="s">
        <v>235</v>
      </c>
      <c r="Z283" s="703" t="s">
        <v>2048</v>
      </c>
      <c r="AA283" s="704">
        <v>43851</v>
      </c>
      <c r="AB283" s="429"/>
      <c r="AC283" s="703" t="s">
        <v>4158</v>
      </c>
      <c r="AD283" s="703"/>
      <c r="AE283" s="703" t="s">
        <v>4159</v>
      </c>
      <c r="AF283" s="703"/>
      <c r="AG283" s="703" t="s">
        <v>9548</v>
      </c>
      <c r="AH283" s="703" t="s">
        <v>9549</v>
      </c>
      <c r="AI283" s="712">
        <v>44102</v>
      </c>
      <c r="AJ283" s="703"/>
      <c r="AK283" s="703"/>
      <c r="AL283" s="721">
        <v>45017</v>
      </c>
      <c r="AM283" s="703" t="s">
        <v>129</v>
      </c>
      <c r="AN283" s="703"/>
      <c r="AO283" s="703"/>
      <c r="AP283" s="703"/>
      <c r="AQ283" s="703"/>
      <c r="AR283" s="703"/>
      <c r="AS283" s="703"/>
      <c r="AT283" s="703"/>
      <c r="AU283" s="703"/>
      <c r="AV283" s="703"/>
      <c r="AW283" s="703"/>
      <c r="AX283" s="703"/>
      <c r="AY283" s="703"/>
      <c r="AZ283" s="703"/>
      <c r="BA283" s="703"/>
      <c r="BB283" s="703"/>
      <c r="BC283" s="703"/>
      <c r="BD283" s="703"/>
      <c r="BE283" s="703"/>
      <c r="BF283" s="703"/>
      <c r="BG283" s="703"/>
      <c r="BH283" s="703"/>
      <c r="BI283" s="703"/>
      <c r="BJ283" s="703"/>
      <c r="BK283" s="703"/>
      <c r="BL283" s="703"/>
      <c r="BM283" s="703"/>
      <c r="BN283" s="703"/>
      <c r="BO283" s="703"/>
      <c r="BP283" s="703"/>
      <c r="BQ283" s="703"/>
      <c r="BR283" s="703"/>
      <c r="BS283" s="416" t="b">
        <v>0</v>
      </c>
      <c r="BT283" s="703" t="s">
        <v>2315</v>
      </c>
      <c r="BU283" s="703">
        <v>2023</v>
      </c>
      <c r="BV283" s="706"/>
      <c r="BW283" s="703" t="s">
        <v>2323</v>
      </c>
      <c r="BX283" s="707" t="s">
        <v>9078</v>
      </c>
      <c r="BY283" s="738"/>
      <c r="BZ283" s="725"/>
      <c r="CA283" s="422"/>
      <c r="CB283" s="739"/>
      <c r="CC283" s="739"/>
      <c r="CD283" s="422"/>
      <c r="CE283" s="739"/>
      <c r="CF283" s="738"/>
      <c r="CG283" s="725"/>
      <c r="CH283" s="890"/>
      <c r="CI283" s="710">
        <f t="shared" si="5"/>
        <v>0</v>
      </c>
      <c r="CJ283" s="710">
        <f t="shared" si="6"/>
        <v>0</v>
      </c>
      <c r="CK283" s="710">
        <f t="shared" si="7"/>
        <v>0</v>
      </c>
      <c r="CL283" s="710">
        <f t="shared" si="8"/>
        <v>0</v>
      </c>
      <c r="CM283" s="709" t="b">
        <f t="shared" si="4"/>
        <v>0</v>
      </c>
    </row>
    <row r="284" spans="1:91" ht="15.75" customHeight="1">
      <c r="A284" s="703" t="s">
        <v>10</v>
      </c>
      <c r="B284" s="703" t="s">
        <v>11</v>
      </c>
      <c r="C284" s="703" t="s">
        <v>13</v>
      </c>
      <c r="D284" s="703" t="s">
        <v>551</v>
      </c>
      <c r="E284" s="703" t="s">
        <v>30</v>
      </c>
      <c r="F284" s="891" t="str">
        <f t="array" ref="F284">IFERROR(INDEX(UIID!$K$2:$K999, MATCH(CONCATENATE(B284,D284,G284,J284), UIID!$B$2:$B999&amp;UIID!$D$2:$D999&amp;UIID!$G$2:$G999&amp;UIID!$H$2:$H999, 0),), "Not Found")</f>
        <v>Not Found</v>
      </c>
      <c r="G284" s="703" t="s">
        <v>2085</v>
      </c>
      <c r="H284" s="703"/>
      <c r="I284" s="703" t="s">
        <v>5924</v>
      </c>
      <c r="J284" s="703" t="s">
        <v>9551</v>
      </c>
      <c r="K284" s="703"/>
      <c r="L284" s="703"/>
      <c r="M284" s="703">
        <v>9476660333</v>
      </c>
      <c r="N284" s="703"/>
      <c r="O284" s="703" t="s">
        <v>15</v>
      </c>
      <c r="P284" s="703" t="s">
        <v>16</v>
      </c>
      <c r="Q284" s="703"/>
      <c r="R284" s="703" t="s">
        <v>35</v>
      </c>
      <c r="S284" s="703" t="s">
        <v>2230</v>
      </c>
      <c r="T284" s="703" t="s">
        <v>161</v>
      </c>
      <c r="U284" s="703"/>
      <c r="V284" s="703"/>
      <c r="W284" s="703"/>
      <c r="X284" s="703" t="s">
        <v>4157</v>
      </c>
      <c r="Y284" s="703" t="s">
        <v>2086</v>
      </c>
      <c r="Z284" s="703" t="s">
        <v>2087</v>
      </c>
      <c r="AA284" s="704">
        <v>45041</v>
      </c>
      <c r="AB284" s="429">
        <v>46869</v>
      </c>
      <c r="AC284" s="703" t="s">
        <v>4158</v>
      </c>
      <c r="AD284" s="703"/>
      <c r="AE284" s="703" t="s">
        <v>4159</v>
      </c>
      <c r="AF284" s="703"/>
      <c r="AG284" s="703" t="s">
        <v>9552</v>
      </c>
      <c r="AH284" s="703" t="s">
        <v>9553</v>
      </c>
      <c r="AI284" s="737">
        <v>45443</v>
      </c>
      <c r="AJ284" s="703"/>
      <c r="AK284" s="703"/>
      <c r="AL284" s="703"/>
      <c r="AM284" s="703"/>
      <c r="AN284" s="703"/>
      <c r="AO284" s="703"/>
      <c r="AP284" s="703" t="s">
        <v>2086</v>
      </c>
      <c r="AQ284" s="705">
        <v>45041</v>
      </c>
      <c r="AR284" s="705">
        <v>46869</v>
      </c>
      <c r="AS284" s="703"/>
      <c r="AT284" s="703"/>
      <c r="AU284" s="703"/>
      <c r="AV284" s="703"/>
      <c r="AW284" s="703"/>
      <c r="AX284" s="703"/>
      <c r="AY284" s="703"/>
      <c r="AZ284" s="703"/>
      <c r="BA284" s="703"/>
      <c r="BB284" s="703"/>
      <c r="BC284" s="703"/>
      <c r="BD284" s="703"/>
      <c r="BE284" s="703"/>
      <c r="BF284" s="703"/>
      <c r="BG284" s="703"/>
      <c r="BH284" s="703"/>
      <c r="BI284" s="703"/>
      <c r="BJ284" s="703"/>
      <c r="BK284" s="703"/>
      <c r="BL284" s="703"/>
      <c r="BM284" s="703"/>
      <c r="BN284" s="703"/>
      <c r="BO284" s="703"/>
      <c r="BP284" s="703"/>
      <c r="BQ284" s="703"/>
      <c r="BR284" s="703"/>
      <c r="BS284" s="416" t="b">
        <v>0</v>
      </c>
      <c r="BT284" s="703" t="s">
        <v>2319</v>
      </c>
      <c r="BU284" s="703">
        <v>2024</v>
      </c>
      <c r="BV284" s="706"/>
      <c r="BW284" s="703" t="s">
        <v>2323</v>
      </c>
      <c r="BX284" s="707"/>
      <c r="BY284" s="713"/>
      <c r="BZ284" s="709"/>
      <c r="CA284" s="714"/>
      <c r="CB284" s="730"/>
      <c r="CC284" s="730"/>
      <c r="CD284" s="714"/>
      <c r="CE284" s="730"/>
      <c r="CF284" s="713"/>
      <c r="CG284" s="709"/>
      <c r="CH284" s="704">
        <v>44406</v>
      </c>
      <c r="CI284" s="710">
        <f t="shared" si="5"/>
        <v>0</v>
      </c>
      <c r="CJ284" s="710">
        <f t="shared" si="6"/>
        <v>0</v>
      </c>
      <c r="CK284" s="710">
        <f t="shared" si="7"/>
        <v>0</v>
      </c>
      <c r="CL284" s="710">
        <f t="shared" si="8"/>
        <v>0</v>
      </c>
      <c r="CM284" s="709" t="b">
        <f t="shared" si="4"/>
        <v>0</v>
      </c>
    </row>
    <row r="285" spans="1:91" ht="15.75" customHeight="1">
      <c r="A285" s="703" t="s">
        <v>10</v>
      </c>
      <c r="B285" s="703" t="s">
        <v>11</v>
      </c>
      <c r="C285" s="703" t="s">
        <v>378</v>
      </c>
      <c r="D285" s="703" t="s">
        <v>9075</v>
      </c>
      <c r="E285" s="703" t="s">
        <v>28</v>
      </c>
      <c r="F285" s="315" t="str">
        <f t="array" ref="F285">IFERROR(INDEX(UIID!$K$2:$K999, MATCH(CONCATENATE(B285,D285,G285,J285), UIID!$B$2:$B999&amp;UIID!$D$2:$D999&amp;UIID!$G$2:$G999&amp;UIID!$H$2:$H999, 0),), "Not Found")</f>
        <v>Not Found</v>
      </c>
      <c r="G285" s="703" t="s">
        <v>2100</v>
      </c>
      <c r="H285" s="703"/>
      <c r="I285" s="703"/>
      <c r="J285" s="703" t="s">
        <v>2101</v>
      </c>
      <c r="K285" s="703"/>
      <c r="L285" s="703"/>
      <c r="M285" s="703" t="s">
        <v>2070</v>
      </c>
      <c r="N285" s="703"/>
      <c r="O285" s="703" t="s">
        <v>15</v>
      </c>
      <c r="P285" s="703" t="s">
        <v>16</v>
      </c>
      <c r="Q285" s="703"/>
      <c r="R285" s="703" t="s">
        <v>35</v>
      </c>
      <c r="S285" s="703" t="s">
        <v>2222</v>
      </c>
      <c r="T285" s="703" t="s">
        <v>2102</v>
      </c>
      <c r="U285" s="11"/>
      <c r="V285" s="703"/>
      <c r="W285" s="703"/>
      <c r="X285" s="703" t="s">
        <v>4164</v>
      </c>
      <c r="Y285" s="703" t="s">
        <v>2103</v>
      </c>
      <c r="Z285" s="703" t="s">
        <v>2104</v>
      </c>
      <c r="AA285" s="704">
        <v>45017</v>
      </c>
      <c r="AB285" s="429">
        <v>46845</v>
      </c>
      <c r="AC285" s="703" t="s">
        <v>4158</v>
      </c>
      <c r="AD285" s="703"/>
      <c r="AE285" s="703" t="s">
        <v>4159</v>
      </c>
      <c r="AF285" s="703"/>
      <c r="AG285" s="703" t="s">
        <v>9557</v>
      </c>
      <c r="AH285" s="703" t="s">
        <v>9558</v>
      </c>
      <c r="AI285" s="734">
        <v>45718</v>
      </c>
      <c r="AJ285" s="703"/>
      <c r="AK285" s="703"/>
      <c r="AL285" s="705">
        <v>45202</v>
      </c>
      <c r="AM285" s="703" t="s">
        <v>2297</v>
      </c>
      <c r="AN285" s="703"/>
      <c r="AO285" s="703"/>
      <c r="AP285" s="703"/>
      <c r="AQ285" s="703"/>
      <c r="AR285" s="703"/>
      <c r="AS285" s="703"/>
      <c r="AT285" s="703"/>
      <c r="AU285" s="703"/>
      <c r="AV285" s="703"/>
      <c r="AW285" s="703"/>
      <c r="AX285" s="703"/>
      <c r="AY285" s="703"/>
      <c r="AZ285" s="703"/>
      <c r="BA285" s="703"/>
      <c r="BB285" s="703"/>
      <c r="BC285" s="703"/>
      <c r="BD285" s="703"/>
      <c r="BE285" s="703"/>
      <c r="BF285" s="703"/>
      <c r="BG285" s="703"/>
      <c r="BH285" s="703"/>
      <c r="BI285" s="703"/>
      <c r="BJ285" s="703"/>
      <c r="BK285" s="703"/>
      <c r="BL285" s="703"/>
      <c r="BM285" s="703"/>
      <c r="BN285" s="703"/>
      <c r="BO285" s="703"/>
      <c r="BP285" s="703"/>
      <c r="BQ285" s="703"/>
      <c r="BR285" s="703"/>
      <c r="BS285" s="416" t="b">
        <v>0</v>
      </c>
      <c r="BT285" s="703" t="s">
        <v>2330</v>
      </c>
      <c r="BU285" s="703">
        <v>2023</v>
      </c>
      <c r="BV285" s="706">
        <v>45203</v>
      </c>
      <c r="BW285" s="703" t="s">
        <v>2323</v>
      </c>
      <c r="BX285" s="707"/>
      <c r="BY285" s="708"/>
      <c r="BZ285" s="709"/>
      <c r="CA285" s="422"/>
      <c r="CB285" s="730"/>
      <c r="CC285" s="730"/>
      <c r="CD285" s="422"/>
      <c r="CE285" s="730"/>
      <c r="CF285" s="708"/>
      <c r="CG285" s="709"/>
      <c r="CH285" s="893">
        <v>44211</v>
      </c>
      <c r="CI285" s="710">
        <f t="shared" si="5"/>
        <v>0</v>
      </c>
      <c r="CJ285" s="710">
        <f t="shared" si="6"/>
        <v>0</v>
      </c>
      <c r="CK285" s="710">
        <f t="shared" si="7"/>
        <v>0</v>
      </c>
      <c r="CL285" s="710">
        <f t="shared" si="8"/>
        <v>0</v>
      </c>
      <c r="CM285" s="709" t="b">
        <f t="shared" si="4"/>
        <v>0</v>
      </c>
    </row>
    <row r="286" spans="1:91" ht="15.75" customHeight="1">
      <c r="A286" s="703" t="s">
        <v>10</v>
      </c>
      <c r="B286" s="703" t="s">
        <v>11</v>
      </c>
      <c r="C286" s="703" t="s">
        <v>13</v>
      </c>
      <c r="D286" s="703" t="s">
        <v>13</v>
      </c>
      <c r="E286" s="703" t="s">
        <v>3756</v>
      </c>
      <c r="F286" s="315" t="str">
        <f t="array" ref="F286">IFERROR(INDEX(UIID!$K$2:$K999, MATCH(CONCATENATE(B286,D286,G286,J286), UIID!$B$2:$B999&amp;UIID!$D$2:$D999&amp;UIID!$G$2:$G999&amp;UIID!$H$2:$H999, 0),), "Not Found")</f>
        <v>0722-0090</v>
      </c>
      <c r="G286" s="703" t="s">
        <v>2135</v>
      </c>
      <c r="H286" s="703"/>
      <c r="I286" s="703"/>
      <c r="J286" s="703" t="s">
        <v>2136</v>
      </c>
      <c r="K286" s="703"/>
      <c r="L286" s="703"/>
      <c r="M286" s="703" t="s">
        <v>2137</v>
      </c>
      <c r="N286" s="703" t="s">
        <v>5943</v>
      </c>
      <c r="O286" s="703" t="s">
        <v>15</v>
      </c>
      <c r="P286" s="703" t="s">
        <v>16</v>
      </c>
      <c r="Q286" s="703"/>
      <c r="R286" s="703" t="s">
        <v>35</v>
      </c>
      <c r="S286" s="703" t="s">
        <v>107</v>
      </c>
      <c r="T286" s="703" t="s">
        <v>9563</v>
      </c>
      <c r="U286" s="703"/>
      <c r="V286" s="153"/>
      <c r="W286" s="703"/>
      <c r="X286" s="703" t="s">
        <v>4164</v>
      </c>
      <c r="Y286" s="703" t="s">
        <v>194</v>
      </c>
      <c r="Z286" s="703" t="s">
        <v>2139</v>
      </c>
      <c r="AA286" s="704">
        <v>45014</v>
      </c>
      <c r="AB286" s="429">
        <v>46842</v>
      </c>
      <c r="AC286" s="703" t="s">
        <v>4158</v>
      </c>
      <c r="AD286" s="703"/>
      <c r="AE286" s="703" t="s">
        <v>4159</v>
      </c>
      <c r="AF286" s="703"/>
      <c r="AG286" s="703" t="s">
        <v>5946</v>
      </c>
      <c r="AH286" s="703" t="s">
        <v>9564</v>
      </c>
      <c r="AI286" s="723">
        <v>44963</v>
      </c>
      <c r="AJ286" s="703"/>
      <c r="AK286" s="703"/>
      <c r="AL286" s="705">
        <v>45439</v>
      </c>
      <c r="AM286" s="703" t="s">
        <v>8675</v>
      </c>
      <c r="AN286" s="703"/>
      <c r="AO286" s="703"/>
      <c r="AP286" s="703"/>
      <c r="AQ286" s="703"/>
      <c r="AR286" s="703"/>
      <c r="AS286" s="703"/>
      <c r="AT286" s="703"/>
      <c r="AU286" s="703"/>
      <c r="AV286" s="703"/>
      <c r="AW286" s="703"/>
      <c r="AX286" s="703"/>
      <c r="AY286" s="703"/>
      <c r="AZ286" s="703"/>
      <c r="BA286" s="703"/>
      <c r="BB286" s="703"/>
      <c r="BC286" s="703"/>
      <c r="BD286" s="703"/>
      <c r="BE286" s="703"/>
      <c r="BF286" s="703"/>
      <c r="BG286" s="703"/>
      <c r="BH286" s="703"/>
      <c r="BI286" s="703"/>
      <c r="BJ286" s="703"/>
      <c r="BK286" s="703"/>
      <c r="BL286" s="703"/>
      <c r="BM286" s="703"/>
      <c r="BN286" s="703"/>
      <c r="BO286" s="703"/>
      <c r="BP286" s="703"/>
      <c r="BQ286" s="703"/>
      <c r="BR286" s="703"/>
      <c r="BS286" s="416" t="b">
        <v>0</v>
      </c>
      <c r="BT286" s="703" t="s">
        <v>2317</v>
      </c>
      <c r="BU286" s="703">
        <v>2024</v>
      </c>
      <c r="BV286" s="706">
        <v>45439</v>
      </c>
      <c r="BW286" s="703" t="s">
        <v>2323</v>
      </c>
      <c r="BX286" s="707" t="s">
        <v>9327</v>
      </c>
      <c r="BY286" s="719"/>
      <c r="BZ286" s="720"/>
      <c r="CA286" s="714"/>
      <c r="CB286" s="733"/>
      <c r="CC286" s="733"/>
      <c r="CD286" s="714"/>
      <c r="CE286" s="733"/>
      <c r="CF286" s="719"/>
      <c r="CG286" s="720"/>
      <c r="CH286" s="893">
        <v>44461</v>
      </c>
      <c r="CI286" s="710">
        <f t="shared" si="5"/>
        <v>0</v>
      </c>
      <c r="CJ286" s="710">
        <f t="shared" si="6"/>
        <v>0</v>
      </c>
      <c r="CK286" s="710">
        <f t="shared" si="7"/>
        <v>0</v>
      </c>
      <c r="CL286" s="710">
        <f t="shared" si="8"/>
        <v>0</v>
      </c>
      <c r="CM286" s="709" t="b">
        <f t="shared" si="4"/>
        <v>0</v>
      </c>
    </row>
    <row r="287" spans="1:91" ht="15.75" customHeight="1">
      <c r="A287" s="703" t="s">
        <v>10</v>
      </c>
      <c r="B287" s="703" t="s">
        <v>11</v>
      </c>
      <c r="C287" s="703" t="s">
        <v>13</v>
      </c>
      <c r="D287" s="703" t="s">
        <v>13</v>
      </c>
      <c r="E287" s="703" t="s">
        <v>28</v>
      </c>
      <c r="F287" s="315" t="str">
        <f t="array" ref="F287">IFERROR(INDEX(UIID!$K$2:$K999, MATCH(CONCATENATE(B287,D287,G287,J287), UIID!$B$2:$B999&amp;UIID!$D$2:$D999&amp;UIID!$G$2:$G999&amp;UIID!$H$2:$H999, 0),), "Not Found")</f>
        <v>0722-0090</v>
      </c>
      <c r="G287" s="703" t="s">
        <v>2135</v>
      </c>
      <c r="H287" s="703"/>
      <c r="I287" s="703"/>
      <c r="J287" s="703" t="s">
        <v>2136</v>
      </c>
      <c r="K287" s="703"/>
      <c r="L287" s="703"/>
      <c r="M287" s="703" t="s">
        <v>2137</v>
      </c>
      <c r="N287" s="703"/>
      <c r="O287" s="703" t="s">
        <v>15</v>
      </c>
      <c r="P287" s="703" t="s">
        <v>16</v>
      </c>
      <c r="Q287" s="703"/>
      <c r="R287" s="703" t="s">
        <v>35</v>
      </c>
      <c r="S287" s="703" t="s">
        <v>107</v>
      </c>
      <c r="T287" s="703" t="s">
        <v>9032</v>
      </c>
      <c r="U287" s="703"/>
      <c r="V287" s="153"/>
      <c r="W287" s="703"/>
      <c r="X287" s="703" t="s">
        <v>4164</v>
      </c>
      <c r="Y287" s="703" t="s">
        <v>165</v>
      </c>
      <c r="Z287" s="703" t="s">
        <v>2140</v>
      </c>
      <c r="AA287" s="704">
        <v>44461</v>
      </c>
      <c r="AB287" s="429"/>
      <c r="AC287" s="703" t="s">
        <v>4158</v>
      </c>
      <c r="AD287" s="703"/>
      <c r="AE287" s="703" t="s">
        <v>4159</v>
      </c>
      <c r="AF287" s="703"/>
      <c r="AG287" s="703" t="s">
        <v>9565</v>
      </c>
      <c r="AH287" s="703" t="s">
        <v>9566</v>
      </c>
      <c r="AI287" s="712">
        <v>46067</v>
      </c>
      <c r="AJ287" s="703"/>
      <c r="AK287" s="703"/>
      <c r="AL287" s="705">
        <v>45006</v>
      </c>
      <c r="AM287" s="703" t="s">
        <v>2286</v>
      </c>
      <c r="AN287" s="703"/>
      <c r="AO287" s="703"/>
      <c r="AP287" s="703"/>
      <c r="AQ287" s="703"/>
      <c r="AR287" s="703"/>
      <c r="AS287" s="703"/>
      <c r="AT287" s="703"/>
      <c r="AU287" s="703"/>
      <c r="AV287" s="703"/>
      <c r="AW287" s="703"/>
      <c r="AX287" s="703"/>
      <c r="AY287" s="703"/>
      <c r="AZ287" s="703"/>
      <c r="BA287" s="703"/>
      <c r="BB287" s="703"/>
      <c r="BC287" s="703"/>
      <c r="BD287" s="703"/>
      <c r="BE287" s="703"/>
      <c r="BF287" s="703"/>
      <c r="BG287" s="703"/>
      <c r="BH287" s="703"/>
      <c r="BI287" s="703"/>
      <c r="BJ287" s="703"/>
      <c r="BK287" s="703"/>
      <c r="BL287" s="703"/>
      <c r="BM287" s="703"/>
      <c r="BN287" s="703"/>
      <c r="BO287" s="703"/>
      <c r="BP287" s="703"/>
      <c r="BQ287" s="703"/>
      <c r="BR287" s="703"/>
      <c r="BS287" s="416" t="b">
        <v>0</v>
      </c>
      <c r="BT287" s="703" t="s">
        <v>2319</v>
      </c>
      <c r="BU287" s="703">
        <v>2023</v>
      </c>
      <c r="BV287" s="706">
        <v>45092</v>
      </c>
      <c r="BW287" s="703" t="s">
        <v>2323</v>
      </c>
      <c r="BX287" s="707"/>
      <c r="BY287" s="722"/>
      <c r="BZ287" s="720"/>
      <c r="CA287" s="422"/>
      <c r="CB287" s="733"/>
      <c r="CC287" s="733"/>
      <c r="CD287" s="422"/>
      <c r="CE287" s="733"/>
      <c r="CF287" s="722"/>
      <c r="CG287" s="720"/>
      <c r="CH287" s="890"/>
      <c r="CI287" s="710">
        <f t="shared" si="5"/>
        <v>0</v>
      </c>
      <c r="CJ287" s="710">
        <f t="shared" si="6"/>
        <v>0</v>
      </c>
      <c r="CK287" s="710">
        <f t="shared" si="7"/>
        <v>0</v>
      </c>
      <c r="CL287" s="710">
        <f t="shared" si="8"/>
        <v>0</v>
      </c>
      <c r="CM287" s="709" t="b">
        <f t="shared" si="4"/>
        <v>0</v>
      </c>
    </row>
    <row r="288" spans="1:91" ht="15.75" customHeight="1">
      <c r="A288" s="703" t="s">
        <v>10</v>
      </c>
      <c r="B288" s="703" t="s">
        <v>11</v>
      </c>
      <c r="C288" s="703" t="s">
        <v>13</v>
      </c>
      <c r="D288" s="703" t="s">
        <v>13</v>
      </c>
      <c r="E288" s="703" t="s">
        <v>28</v>
      </c>
      <c r="F288" s="315" t="str">
        <f t="array" ref="F288">IFERROR(INDEX(UIID!$K$2:$K999, MATCH(CONCATENATE(B288,D288,G288,J288), UIID!$B$2:$B999&amp;UIID!$D$2:$D999&amp;UIID!$G$2:$G999&amp;UIID!$H$2:$H999, 0),), "Not Found")</f>
        <v>Not Found</v>
      </c>
      <c r="G288" s="703" t="s">
        <v>2144</v>
      </c>
      <c r="H288" s="703"/>
      <c r="I288" s="703"/>
      <c r="J288" s="703" t="s">
        <v>2145</v>
      </c>
      <c r="K288" s="703"/>
      <c r="L288" s="703"/>
      <c r="M288" s="703" t="s">
        <v>2146</v>
      </c>
      <c r="N288" s="703"/>
      <c r="O288" s="703" t="s">
        <v>15</v>
      </c>
      <c r="P288" s="703" t="s">
        <v>16</v>
      </c>
      <c r="Q288" s="703"/>
      <c r="R288" s="703" t="s">
        <v>21</v>
      </c>
      <c r="S288" s="703" t="s">
        <v>3006</v>
      </c>
      <c r="T288" s="703"/>
      <c r="U288" s="703" t="s">
        <v>2147</v>
      </c>
      <c r="V288" s="153"/>
      <c r="W288" s="703"/>
      <c r="X288" s="703" t="s">
        <v>22</v>
      </c>
      <c r="Y288" s="703" t="s">
        <v>235</v>
      </c>
      <c r="Z288" s="703" t="s">
        <v>2148</v>
      </c>
      <c r="AA288" s="704">
        <v>44316</v>
      </c>
      <c r="AB288" s="429"/>
      <c r="AC288" s="703" t="s">
        <v>4158</v>
      </c>
      <c r="AD288" s="703"/>
      <c r="AE288" s="703" t="s">
        <v>4159</v>
      </c>
      <c r="AF288" s="703"/>
      <c r="AG288" s="703" t="s">
        <v>9567</v>
      </c>
      <c r="AH288" s="703" t="s">
        <v>9568</v>
      </c>
      <c r="AI288" s="734">
        <v>45701</v>
      </c>
      <c r="AJ288" s="703"/>
      <c r="AK288" s="703"/>
      <c r="AL288" s="705">
        <v>44935</v>
      </c>
      <c r="AM288" s="703" t="s">
        <v>2297</v>
      </c>
      <c r="AN288" s="703"/>
      <c r="AO288" s="703"/>
      <c r="AP288" s="703"/>
      <c r="AQ288" s="703"/>
      <c r="AR288" s="703"/>
      <c r="AS288" s="703"/>
      <c r="AT288" s="703"/>
      <c r="AU288" s="703"/>
      <c r="AV288" s="703"/>
      <c r="AW288" s="703"/>
      <c r="AX288" s="703"/>
      <c r="AY288" s="703"/>
      <c r="AZ288" s="703"/>
      <c r="BA288" s="703"/>
      <c r="BB288" s="703"/>
      <c r="BC288" s="703"/>
      <c r="BD288" s="703"/>
      <c r="BE288" s="703"/>
      <c r="BF288" s="703"/>
      <c r="BG288" s="703"/>
      <c r="BH288" s="703"/>
      <c r="BI288" s="703"/>
      <c r="BJ288" s="703"/>
      <c r="BK288" s="703"/>
      <c r="BL288" s="703"/>
      <c r="BM288" s="703"/>
      <c r="BN288" s="703"/>
      <c r="BO288" s="703"/>
      <c r="BP288" s="703"/>
      <c r="BQ288" s="703"/>
      <c r="BR288" s="703"/>
      <c r="BS288" s="416" t="b">
        <v>0</v>
      </c>
      <c r="BT288" s="703" t="s">
        <v>2306</v>
      </c>
      <c r="BU288" s="703">
        <v>2023</v>
      </c>
      <c r="BV288" s="706">
        <v>44951</v>
      </c>
      <c r="BW288" s="703" t="s">
        <v>2323</v>
      </c>
      <c r="BX288" s="707" t="s">
        <v>8996</v>
      </c>
      <c r="BY288" s="708"/>
      <c r="BZ288" s="709"/>
      <c r="CA288" s="422"/>
      <c r="CB288" s="730"/>
      <c r="CC288" s="730"/>
      <c r="CD288" s="422"/>
      <c r="CE288" s="730"/>
      <c r="CF288" s="708"/>
      <c r="CG288" s="709"/>
      <c r="CH288" s="890"/>
      <c r="CI288" s="710">
        <f t="shared" si="5"/>
        <v>0</v>
      </c>
      <c r="CJ288" s="710">
        <f t="shared" si="6"/>
        <v>0</v>
      </c>
      <c r="CK288" s="710">
        <f t="shared" si="7"/>
        <v>0</v>
      </c>
      <c r="CL288" s="710">
        <f t="shared" si="8"/>
        <v>0</v>
      </c>
      <c r="CM288" s="709" t="b">
        <f t="shared" si="4"/>
        <v>0</v>
      </c>
    </row>
    <row r="289" spans="1:91" ht="15.75" customHeight="1">
      <c r="A289" s="703" t="s">
        <v>10</v>
      </c>
      <c r="B289" s="703" t="s">
        <v>11</v>
      </c>
      <c r="C289" s="703" t="s">
        <v>28</v>
      </c>
      <c r="D289" s="703" t="s">
        <v>13</v>
      </c>
      <c r="E289" s="703" t="s">
        <v>28</v>
      </c>
      <c r="F289" s="315" t="str">
        <f t="array" ref="F289">IFERROR(INDEX(UIID!$K$2:$K999, MATCH(CONCATENATE(B289,D289,G289,J289), UIID!$B$2:$B999&amp;UIID!$D$2:$D999&amp;UIID!$G$2:$G999&amp;UIID!$H$2:$H999, 0),), "Not Found")</f>
        <v>0722-0174</v>
      </c>
      <c r="G289" s="731" t="s">
        <v>3867</v>
      </c>
      <c r="H289" s="703"/>
      <c r="I289" s="703"/>
      <c r="J289" s="703" t="s">
        <v>3868</v>
      </c>
      <c r="K289" s="703"/>
      <c r="L289" s="703"/>
      <c r="M289" s="703" t="s">
        <v>2183</v>
      </c>
      <c r="N289" s="703"/>
      <c r="O289" s="703" t="s">
        <v>15</v>
      </c>
      <c r="P289" s="703" t="s">
        <v>16</v>
      </c>
      <c r="Q289" s="703"/>
      <c r="R289" s="703" t="s">
        <v>21</v>
      </c>
      <c r="S289" s="703" t="s">
        <v>766</v>
      </c>
      <c r="T289" s="703"/>
      <c r="U289" s="703" t="s">
        <v>767</v>
      </c>
      <c r="V289" s="153"/>
      <c r="W289" s="703"/>
      <c r="X289" s="703" t="s">
        <v>22</v>
      </c>
      <c r="Y289" s="703" t="s">
        <v>42</v>
      </c>
      <c r="Z289" s="703">
        <v>607022109</v>
      </c>
      <c r="AA289" s="704">
        <v>39055</v>
      </c>
      <c r="AB289" s="429"/>
      <c r="AC289" s="703" t="s">
        <v>4158</v>
      </c>
      <c r="AD289" s="703"/>
      <c r="AE289" s="703" t="s">
        <v>4159</v>
      </c>
      <c r="AF289" s="703"/>
      <c r="AG289" s="703" t="s">
        <v>4283</v>
      </c>
      <c r="AH289" s="703" t="s">
        <v>4283</v>
      </c>
      <c r="AI289" s="703" t="s">
        <v>4283</v>
      </c>
      <c r="AJ289" s="703"/>
      <c r="AK289" s="703"/>
      <c r="AL289" s="703"/>
      <c r="AM289" s="703" t="s">
        <v>8675</v>
      </c>
      <c r="AN289" s="703"/>
      <c r="AO289" s="703"/>
      <c r="AP289" s="703"/>
      <c r="AQ289" s="703"/>
      <c r="AR289" s="703"/>
      <c r="AS289" s="703"/>
      <c r="AT289" s="703"/>
      <c r="AU289" s="703"/>
      <c r="AV289" s="703"/>
      <c r="AW289" s="703"/>
      <c r="AX289" s="703"/>
      <c r="AY289" s="703"/>
      <c r="AZ289" s="703"/>
      <c r="BA289" s="703"/>
      <c r="BB289" s="703"/>
      <c r="BC289" s="703"/>
      <c r="BD289" s="703"/>
      <c r="BE289" s="703"/>
      <c r="BF289" s="703"/>
      <c r="BG289" s="703"/>
      <c r="BH289" s="703"/>
      <c r="BI289" s="703"/>
      <c r="BJ289" s="703"/>
      <c r="BK289" s="703"/>
      <c r="BL289" s="703"/>
      <c r="BM289" s="703"/>
      <c r="BN289" s="703"/>
      <c r="BO289" s="703"/>
      <c r="BP289" s="703"/>
      <c r="BQ289" s="703"/>
      <c r="BR289" s="703"/>
      <c r="BS289" s="416" t="b">
        <v>0</v>
      </c>
      <c r="BT289" s="703" t="s">
        <v>2306</v>
      </c>
      <c r="BU289" s="703">
        <v>2023</v>
      </c>
      <c r="BV289" s="706"/>
      <c r="BW289" s="703" t="s">
        <v>2323</v>
      </c>
      <c r="BX289" s="707" t="s">
        <v>8795</v>
      </c>
      <c r="BY289" s="708"/>
      <c r="BZ289" s="709"/>
      <c r="CA289" s="422"/>
      <c r="CB289" s="730"/>
      <c r="CC289" s="730"/>
      <c r="CD289" s="422"/>
      <c r="CE289" s="730"/>
      <c r="CF289" s="708"/>
      <c r="CG289" s="709"/>
      <c r="CH289" s="890"/>
      <c r="CI289" s="710">
        <f t="shared" si="5"/>
        <v>0</v>
      </c>
      <c r="CJ289" s="710">
        <f t="shared" si="6"/>
        <v>0</v>
      </c>
      <c r="CK289" s="710">
        <f t="shared" si="7"/>
        <v>0</v>
      </c>
      <c r="CL289" s="710">
        <f t="shared" si="8"/>
        <v>0</v>
      </c>
      <c r="CM289" s="709" t="b">
        <f t="shared" si="4"/>
        <v>0</v>
      </c>
    </row>
    <row r="290" spans="1:91" ht="15.75" customHeight="1">
      <c r="A290" s="703" t="s">
        <v>10</v>
      </c>
      <c r="B290" s="703" t="s">
        <v>11</v>
      </c>
      <c r="C290" s="703" t="s">
        <v>12</v>
      </c>
      <c r="D290" s="703" t="s">
        <v>13</v>
      </c>
      <c r="E290" s="703" t="s">
        <v>28</v>
      </c>
      <c r="F290" s="315" t="str">
        <f t="array" ref="F290">IFERROR(INDEX(UIID!$K$2:$K999, MATCH(CONCATENATE(B290,D290,G290,J290), UIID!$B$2:$B999&amp;UIID!$D$2:$D999&amp;UIID!$G$2:$G999&amp;UIID!$H$2:$H999, 0),), "Not Found")</f>
        <v>Not Found</v>
      </c>
      <c r="G290" s="703" t="s">
        <v>1145</v>
      </c>
      <c r="H290" s="703"/>
      <c r="I290" s="703"/>
      <c r="J290" s="703" t="s">
        <v>9577</v>
      </c>
      <c r="K290" s="703"/>
      <c r="L290" s="703"/>
      <c r="M290" s="703" t="s">
        <v>1147</v>
      </c>
      <c r="N290" s="703"/>
      <c r="O290" s="703" t="s">
        <v>15</v>
      </c>
      <c r="P290" s="703" t="s">
        <v>16</v>
      </c>
      <c r="Q290" s="703"/>
      <c r="R290" s="703" t="s">
        <v>21</v>
      </c>
      <c r="S290" s="703" t="s">
        <v>3006</v>
      </c>
      <c r="T290" s="703"/>
      <c r="U290" s="703" t="s">
        <v>1148</v>
      </c>
      <c r="V290" s="153"/>
      <c r="W290" s="703"/>
      <c r="X290" s="703" t="s">
        <v>22</v>
      </c>
      <c r="Y290" s="703" t="s">
        <v>235</v>
      </c>
      <c r="Z290" s="703">
        <v>1107020107</v>
      </c>
      <c r="AA290" s="704">
        <v>40730</v>
      </c>
      <c r="AB290" s="429"/>
      <c r="AC290" s="703" t="s">
        <v>4158</v>
      </c>
      <c r="AD290" s="703"/>
      <c r="AE290" s="703" t="s">
        <v>4159</v>
      </c>
      <c r="AF290" s="703"/>
      <c r="AG290" s="703" t="s">
        <v>4283</v>
      </c>
      <c r="AH290" s="703" t="s">
        <v>4283</v>
      </c>
      <c r="AI290" s="703" t="s">
        <v>4283</v>
      </c>
      <c r="AJ290" s="703"/>
      <c r="AK290" s="703"/>
      <c r="AL290" s="705">
        <v>44956</v>
      </c>
      <c r="AM290" s="703" t="s">
        <v>2289</v>
      </c>
      <c r="AN290" s="703"/>
      <c r="AO290" s="703"/>
      <c r="AP290" s="703"/>
      <c r="AQ290" s="703"/>
      <c r="AR290" s="703"/>
      <c r="AS290" s="703"/>
      <c r="AT290" s="703"/>
      <c r="AU290" s="703"/>
      <c r="AV290" s="703"/>
      <c r="AW290" s="703"/>
      <c r="AX290" s="703"/>
      <c r="AY290" s="703"/>
      <c r="AZ290" s="703"/>
      <c r="BA290" s="703"/>
      <c r="BB290" s="703"/>
      <c r="BC290" s="703"/>
      <c r="BD290" s="703"/>
      <c r="BE290" s="703"/>
      <c r="BF290" s="703"/>
      <c r="BG290" s="703"/>
      <c r="BH290" s="703"/>
      <c r="BI290" s="703"/>
      <c r="BJ290" s="703"/>
      <c r="BK290" s="703"/>
      <c r="BL290" s="703"/>
      <c r="BM290" s="703"/>
      <c r="BN290" s="703"/>
      <c r="BO290" s="703"/>
      <c r="BP290" s="703"/>
      <c r="BQ290" s="703"/>
      <c r="BR290" s="703"/>
      <c r="BS290" s="416" t="b">
        <v>0</v>
      </c>
      <c r="BT290" s="703" t="s">
        <v>2306</v>
      </c>
      <c r="BU290" s="703">
        <v>2023</v>
      </c>
      <c r="BV290" s="706">
        <v>44956</v>
      </c>
      <c r="BW290" s="703" t="s">
        <v>2323</v>
      </c>
      <c r="BX290" s="707" t="s">
        <v>9146</v>
      </c>
      <c r="BY290" s="708"/>
      <c r="BZ290" s="709"/>
      <c r="CA290" s="422"/>
      <c r="CB290" s="730"/>
      <c r="CC290" s="730"/>
      <c r="CD290" s="422"/>
      <c r="CE290" s="730"/>
      <c r="CF290" s="708"/>
      <c r="CG290" s="709"/>
      <c r="CH290" s="890"/>
      <c r="CI290" s="710">
        <f t="shared" si="5"/>
        <v>0</v>
      </c>
      <c r="CJ290" s="710">
        <f t="shared" si="6"/>
        <v>0</v>
      </c>
      <c r="CK290" s="710">
        <f t="shared" si="7"/>
        <v>0</v>
      </c>
      <c r="CL290" s="710">
        <f t="shared" si="8"/>
        <v>0</v>
      </c>
      <c r="CM290" s="709" t="b">
        <f t="shared" si="4"/>
        <v>0</v>
      </c>
    </row>
    <row r="291" spans="1:91" ht="15.75" customHeight="1">
      <c r="A291" s="703" t="s">
        <v>10</v>
      </c>
      <c r="B291" s="703" t="s">
        <v>11</v>
      </c>
      <c r="C291" s="703" t="s">
        <v>176</v>
      </c>
      <c r="D291" s="703" t="s">
        <v>9075</v>
      </c>
      <c r="E291" s="703" t="s">
        <v>28</v>
      </c>
      <c r="F291" s="315" t="str">
        <f t="array" ref="F291">IFERROR(INDEX(UIID!$K$2:$K999, MATCH(CONCATENATE(B291,D291,G291,J291), UIID!$B$2:$B999&amp;UIID!$D$2:$D999&amp;UIID!$G$2:$G999&amp;UIID!$H$2:$H999, 0),), "Not Found")</f>
        <v>Not Found</v>
      </c>
      <c r="G291" s="703" t="s">
        <v>3806</v>
      </c>
      <c r="H291" s="703"/>
      <c r="I291" s="703"/>
      <c r="J291" s="703" t="s">
        <v>3807</v>
      </c>
      <c r="K291" s="703"/>
      <c r="L291" s="703"/>
      <c r="M291" s="703" t="s">
        <v>2217</v>
      </c>
      <c r="N291" s="703"/>
      <c r="O291" s="703" t="s">
        <v>15</v>
      </c>
      <c r="P291" s="703" t="s">
        <v>16</v>
      </c>
      <c r="Q291" s="703"/>
      <c r="R291" s="703" t="s">
        <v>35</v>
      </c>
      <c r="S291" s="703" t="s">
        <v>2230</v>
      </c>
      <c r="T291" s="703" t="s">
        <v>9279</v>
      </c>
      <c r="U291" s="703"/>
      <c r="V291" s="153"/>
      <c r="W291" s="703"/>
      <c r="X291" s="703" t="s">
        <v>4164</v>
      </c>
      <c r="Y291" s="703" t="s">
        <v>9579</v>
      </c>
      <c r="Z291" s="703" t="s">
        <v>9580</v>
      </c>
      <c r="AA291" s="704">
        <v>44587</v>
      </c>
      <c r="AB291" s="429">
        <v>46412</v>
      </c>
      <c r="AC291" s="703" t="s">
        <v>4158</v>
      </c>
      <c r="AD291" s="703"/>
      <c r="AE291" s="703" t="s">
        <v>4159</v>
      </c>
      <c r="AF291" s="703"/>
      <c r="AG291" s="703" t="s">
        <v>5970</v>
      </c>
      <c r="AH291" s="703" t="s">
        <v>9581</v>
      </c>
      <c r="AI291" s="723">
        <v>44935</v>
      </c>
      <c r="AJ291" s="703"/>
      <c r="AK291" s="703"/>
      <c r="AL291" s="705">
        <v>45006</v>
      </c>
      <c r="AM291" s="703" t="s">
        <v>8675</v>
      </c>
      <c r="AN291" s="703"/>
      <c r="AO291" s="703"/>
      <c r="AP291" s="703"/>
      <c r="AQ291" s="703"/>
      <c r="AR291" s="703"/>
      <c r="AS291" s="703"/>
      <c r="AT291" s="703"/>
      <c r="AU291" s="703"/>
      <c r="AV291" s="703"/>
      <c r="AW291" s="703"/>
      <c r="AX291" s="703"/>
      <c r="AY291" s="703"/>
      <c r="AZ291" s="703"/>
      <c r="BA291" s="703"/>
      <c r="BB291" s="703"/>
      <c r="BC291" s="703"/>
      <c r="BD291" s="703"/>
      <c r="BE291" s="703"/>
      <c r="BF291" s="703"/>
      <c r="BG291" s="703"/>
      <c r="BH291" s="703"/>
      <c r="BI291" s="703"/>
      <c r="BJ291" s="703"/>
      <c r="BK291" s="703"/>
      <c r="BL291" s="703"/>
      <c r="BM291" s="703"/>
      <c r="BN291" s="703"/>
      <c r="BO291" s="703"/>
      <c r="BP291" s="703"/>
      <c r="BQ291" s="703"/>
      <c r="BR291" s="703"/>
      <c r="BS291" s="416" t="b">
        <v>0</v>
      </c>
      <c r="BT291" s="703" t="s">
        <v>2319</v>
      </c>
      <c r="BU291" s="703">
        <v>2023</v>
      </c>
      <c r="BV291" s="706">
        <v>45092</v>
      </c>
      <c r="BW291" s="703" t="s">
        <v>2323</v>
      </c>
      <c r="BX291" s="707"/>
      <c r="BY291" s="722"/>
      <c r="BZ291" s="720"/>
      <c r="CA291" s="422"/>
      <c r="CB291" s="733"/>
      <c r="CC291" s="733"/>
      <c r="CD291" s="422"/>
      <c r="CE291" s="733"/>
      <c r="CF291" s="722"/>
      <c r="CG291" s="720"/>
      <c r="CH291" s="890"/>
      <c r="CI291" s="710">
        <f t="shared" si="5"/>
        <v>0</v>
      </c>
      <c r="CJ291" s="710">
        <f t="shared" si="6"/>
        <v>0</v>
      </c>
      <c r="CK291" s="710">
        <f t="shared" si="7"/>
        <v>0</v>
      </c>
      <c r="CL291" s="710">
        <f t="shared" si="8"/>
        <v>0</v>
      </c>
      <c r="CM291" s="709" t="b">
        <f t="shared" si="4"/>
        <v>0</v>
      </c>
    </row>
    <row r="292" spans="1:91" ht="15.75" customHeight="1">
      <c r="A292" s="703" t="s">
        <v>10</v>
      </c>
      <c r="B292" s="703" t="s">
        <v>11</v>
      </c>
      <c r="C292" s="703" t="s">
        <v>176</v>
      </c>
      <c r="D292" s="703" t="s">
        <v>9075</v>
      </c>
      <c r="E292" s="703" t="s">
        <v>28</v>
      </c>
      <c r="F292" s="315" t="str">
        <f t="array" ref="F292">IFERROR(INDEX(UIID!$K$2:$K999, MATCH(CONCATENATE(B292,D292,G292,J292), UIID!$B$2:$B999&amp;UIID!$D$2:$D999&amp;UIID!$G$2:$G999&amp;UIID!$H$2:$H999, 0),), "Not Found")</f>
        <v>Not Found</v>
      </c>
      <c r="G292" s="703" t="s">
        <v>3847</v>
      </c>
      <c r="H292" s="703"/>
      <c r="I292" s="703"/>
      <c r="J292" s="703" t="s">
        <v>9588</v>
      </c>
      <c r="K292" s="703"/>
      <c r="L292" s="703"/>
      <c r="M292" s="703" t="s">
        <v>2253</v>
      </c>
      <c r="N292" s="703" t="s">
        <v>6041</v>
      </c>
      <c r="O292" s="703" t="s">
        <v>15</v>
      </c>
      <c r="P292" s="703" t="s">
        <v>16</v>
      </c>
      <c r="Q292" s="703"/>
      <c r="R292" s="703" t="s">
        <v>21</v>
      </c>
      <c r="S292" s="703" t="s">
        <v>3006</v>
      </c>
      <c r="T292" s="703"/>
      <c r="U292" s="703" t="s">
        <v>2254</v>
      </c>
      <c r="V292" s="153"/>
      <c r="W292" s="703"/>
      <c r="X292" s="703" t="s">
        <v>22</v>
      </c>
      <c r="Y292" s="703" t="s">
        <v>693</v>
      </c>
      <c r="Z292" s="703" t="s">
        <v>2255</v>
      </c>
      <c r="AA292" s="704">
        <v>44776</v>
      </c>
      <c r="AB292" s="429"/>
      <c r="AC292" s="703"/>
      <c r="AD292" s="703"/>
      <c r="AE292" s="703"/>
      <c r="AF292" s="703"/>
      <c r="AG292" s="703" t="s">
        <v>9589</v>
      </c>
      <c r="AH292" s="703" t="s">
        <v>9590</v>
      </c>
      <c r="AI292" s="704">
        <v>46478</v>
      </c>
      <c r="AJ292" s="703"/>
      <c r="AK292" s="703"/>
      <c r="AL292" s="705">
        <v>45188</v>
      </c>
      <c r="AM292" s="703" t="s">
        <v>8675</v>
      </c>
      <c r="AN292" s="703"/>
      <c r="AO292" s="703"/>
      <c r="AP292" s="703"/>
      <c r="AQ292" s="703"/>
      <c r="AR292" s="703"/>
      <c r="AS292" s="703"/>
      <c r="AT292" s="703"/>
      <c r="AU292" s="703"/>
      <c r="AV292" s="703"/>
      <c r="AW292" s="703"/>
      <c r="AX292" s="703"/>
      <c r="AY292" s="703"/>
      <c r="AZ292" s="703"/>
      <c r="BA292" s="703"/>
      <c r="BB292" s="703"/>
      <c r="BC292" s="703"/>
      <c r="BD292" s="703"/>
      <c r="BE292" s="703"/>
      <c r="BF292" s="703"/>
      <c r="BG292" s="703"/>
      <c r="BH292" s="703"/>
      <c r="BI292" s="703"/>
      <c r="BJ292" s="703"/>
      <c r="BK292" s="703"/>
      <c r="BL292" s="703"/>
      <c r="BM292" s="703"/>
      <c r="BN292" s="703"/>
      <c r="BO292" s="703"/>
      <c r="BP292" s="703"/>
      <c r="BQ292" s="703"/>
      <c r="BR292" s="703"/>
      <c r="BS292" s="416" t="b">
        <v>0</v>
      </c>
      <c r="BT292" s="703" t="s">
        <v>2327</v>
      </c>
      <c r="BU292" s="703">
        <v>2023</v>
      </c>
      <c r="BV292" s="706">
        <v>45190</v>
      </c>
      <c r="BW292" s="703" t="s">
        <v>2323</v>
      </c>
      <c r="BX292" s="707" t="s">
        <v>9591</v>
      </c>
      <c r="BY292" s="708"/>
      <c r="BZ292" s="709"/>
      <c r="CA292" s="422"/>
      <c r="CB292" s="730"/>
      <c r="CC292" s="730"/>
      <c r="CD292" s="422"/>
      <c r="CE292" s="730"/>
      <c r="CF292" s="708"/>
      <c r="CG292" s="709"/>
      <c r="CH292" s="890"/>
      <c r="CI292" s="710">
        <f t="shared" si="5"/>
        <v>0</v>
      </c>
      <c r="CJ292" s="710">
        <f t="shared" si="6"/>
        <v>0</v>
      </c>
      <c r="CK292" s="710">
        <f t="shared" si="7"/>
        <v>0</v>
      </c>
      <c r="CL292" s="710">
        <f t="shared" si="8"/>
        <v>0</v>
      </c>
      <c r="CM292" s="709" t="b">
        <f t="shared" si="4"/>
        <v>0</v>
      </c>
    </row>
    <row r="293" spans="1:91" ht="15.75" customHeight="1">
      <c r="A293" s="703" t="s">
        <v>10</v>
      </c>
      <c r="B293" s="703" t="s">
        <v>11</v>
      </c>
      <c r="C293" s="703" t="s">
        <v>146</v>
      </c>
      <c r="D293" s="703" t="s">
        <v>668</v>
      </c>
      <c r="E293" s="703" t="s">
        <v>30</v>
      </c>
      <c r="F293" s="891" t="str">
        <f t="array" ref="F293">IFERROR(INDEX(UIID!$K$2:$K999, MATCH(CONCATENATE(B293,D293,G293,J293), UIID!$B$2:$B999&amp;UIID!$D$2:$D999&amp;UIID!$G$2:$G999&amp;UIID!$H$2:$H999, 0),), "Not Found")</f>
        <v>0722-0104</v>
      </c>
      <c r="G293" s="703" t="s">
        <v>3817</v>
      </c>
      <c r="H293" s="703"/>
      <c r="I293" s="703" t="s">
        <v>9617</v>
      </c>
      <c r="J293" s="703" t="s">
        <v>3818</v>
      </c>
      <c r="K293" s="900">
        <v>9.7617159999999998</v>
      </c>
      <c r="L293" s="900">
        <v>123.988164</v>
      </c>
      <c r="M293" s="703" t="s">
        <v>9618</v>
      </c>
      <c r="N293" s="703" t="s">
        <v>9619</v>
      </c>
      <c r="O293" s="703" t="s">
        <v>15</v>
      </c>
      <c r="P293" s="703" t="s">
        <v>16</v>
      </c>
      <c r="Q293" s="703" t="s">
        <v>4156</v>
      </c>
      <c r="R293" s="703" t="s">
        <v>35</v>
      </c>
      <c r="S293" s="703" t="s">
        <v>107</v>
      </c>
      <c r="T293" s="703" t="s">
        <v>2479</v>
      </c>
      <c r="U293" s="895"/>
      <c r="V293" s="703"/>
      <c r="W293" s="703" t="s">
        <v>9620</v>
      </c>
      <c r="X293" s="703" t="s">
        <v>4213</v>
      </c>
      <c r="Y293" s="703" t="s">
        <v>663</v>
      </c>
      <c r="Z293" s="703" t="s">
        <v>9621</v>
      </c>
      <c r="AA293" s="704">
        <v>45351</v>
      </c>
      <c r="AB293" s="704">
        <v>47178</v>
      </c>
      <c r="AC293" s="703" t="s">
        <v>4158</v>
      </c>
      <c r="AD293" s="703"/>
      <c r="AE293" s="703" t="s">
        <v>4159</v>
      </c>
      <c r="AF293" s="703"/>
      <c r="AG293" s="703" t="s">
        <v>8323</v>
      </c>
      <c r="AH293" s="703" t="s">
        <v>9622</v>
      </c>
      <c r="AI293" s="704">
        <v>46585</v>
      </c>
      <c r="AJ293" s="703"/>
      <c r="AK293" s="703"/>
      <c r="AL293" s="705">
        <v>45548</v>
      </c>
      <c r="AM293" s="703" t="s">
        <v>8675</v>
      </c>
      <c r="AN293" s="703"/>
      <c r="AO293" s="703"/>
      <c r="AP293" s="703"/>
      <c r="AQ293" s="703"/>
      <c r="AR293" s="703"/>
      <c r="AS293" s="703"/>
      <c r="AT293" s="703"/>
      <c r="AU293" s="703"/>
      <c r="AV293" s="703"/>
      <c r="AW293" s="703"/>
      <c r="AX293" s="703"/>
      <c r="AY293" s="703"/>
      <c r="AZ293" s="703"/>
      <c r="BA293" s="703"/>
      <c r="BB293" s="703"/>
      <c r="BC293" s="703"/>
      <c r="BD293" s="703"/>
      <c r="BE293" s="703"/>
      <c r="BF293" s="703"/>
      <c r="BG293" s="703"/>
      <c r="BH293" s="703"/>
      <c r="BI293" s="703"/>
      <c r="BJ293" s="703"/>
      <c r="BK293" s="703"/>
      <c r="BL293" s="703"/>
      <c r="BM293" s="703"/>
      <c r="BN293" s="703"/>
      <c r="BO293" s="703"/>
      <c r="BP293" s="703"/>
      <c r="BQ293" s="703"/>
      <c r="BR293" s="703"/>
      <c r="BS293" s="894" t="b">
        <v>0</v>
      </c>
      <c r="BT293" s="703" t="s">
        <v>2327</v>
      </c>
      <c r="BU293" s="703">
        <v>2024</v>
      </c>
      <c r="BV293" s="706">
        <v>45551</v>
      </c>
      <c r="BW293" s="703" t="s">
        <v>2323</v>
      </c>
      <c r="BX293" s="707" t="s">
        <v>10246</v>
      </c>
      <c r="BY293" s="904"/>
      <c r="BZ293" s="905"/>
      <c r="CA293" s="714"/>
      <c r="CB293" s="906"/>
      <c r="CC293" s="906"/>
      <c r="CD293" s="714"/>
      <c r="CE293" s="906"/>
      <c r="CF293" s="904"/>
      <c r="CG293" s="709"/>
      <c r="CH293" s="710"/>
      <c r="CI293" s="710">
        <f t="shared" si="5"/>
        <v>0</v>
      </c>
      <c r="CJ293" s="710">
        <f t="shared" si="6"/>
        <v>0</v>
      </c>
      <c r="CK293" s="710">
        <f t="shared" si="7"/>
        <v>0</v>
      </c>
      <c r="CL293" s="710">
        <f t="shared" si="8"/>
        <v>0</v>
      </c>
      <c r="CM293" s="709" t="b">
        <f t="shared" si="4"/>
        <v>0</v>
      </c>
    </row>
    <row r="294" spans="1:91" ht="15.75" customHeight="1">
      <c r="A294" s="703" t="s">
        <v>10</v>
      </c>
      <c r="B294" s="703" t="s">
        <v>11</v>
      </c>
      <c r="C294" s="703" t="s">
        <v>50</v>
      </c>
      <c r="D294" s="703" t="s">
        <v>13</v>
      </c>
      <c r="E294" s="703" t="s">
        <v>3756</v>
      </c>
      <c r="F294" s="891" t="str">
        <f t="array" ref="F294">IFERROR(INDEX(UIID!$K$2:$K999, MATCH(CONCATENATE(B294,D294,G294,J294), UIID!$B$2:$B999&amp;UIID!$D$2:$D999&amp;UIID!$G$2:$G999&amp;UIID!$H$2:$H999, 0),), "Not Found")</f>
        <v>0722-0163</v>
      </c>
      <c r="G294" s="901" t="s">
        <v>3450</v>
      </c>
      <c r="H294" s="703"/>
      <c r="I294" s="703" t="s">
        <v>6586</v>
      </c>
      <c r="J294" s="703" t="s">
        <v>186</v>
      </c>
      <c r="K294" s="703">
        <v>10.309392424260601</v>
      </c>
      <c r="L294" s="703">
        <v>123.90447328083199</v>
      </c>
      <c r="M294" s="703" t="s">
        <v>5515</v>
      </c>
      <c r="N294" s="703" t="s">
        <v>5516</v>
      </c>
      <c r="O294" s="703" t="s">
        <v>15</v>
      </c>
      <c r="P294" s="703" t="s">
        <v>16</v>
      </c>
      <c r="Q294" s="703" t="s">
        <v>5215</v>
      </c>
      <c r="R294" s="703" t="s">
        <v>35</v>
      </c>
      <c r="S294" s="703" t="s">
        <v>922</v>
      </c>
      <c r="T294" s="703" t="s">
        <v>925</v>
      </c>
      <c r="U294" s="895"/>
      <c r="V294" s="703"/>
      <c r="W294" s="703" t="s">
        <v>6091</v>
      </c>
      <c r="X294" s="703" t="s">
        <v>4213</v>
      </c>
      <c r="Y294" s="703" t="s">
        <v>926</v>
      </c>
      <c r="Z294" s="703" t="s">
        <v>9629</v>
      </c>
      <c r="AA294" s="704">
        <v>45117</v>
      </c>
      <c r="AB294" s="704">
        <v>46945</v>
      </c>
      <c r="AC294" s="703" t="s">
        <v>4158</v>
      </c>
      <c r="AD294" s="703"/>
      <c r="AE294" s="703" t="s">
        <v>4159</v>
      </c>
      <c r="AF294" s="703"/>
      <c r="AG294" s="703" t="s">
        <v>6377</v>
      </c>
      <c r="AH294" s="703" t="s">
        <v>9630</v>
      </c>
      <c r="AI294" s="704">
        <v>45383</v>
      </c>
      <c r="AJ294" s="703"/>
      <c r="AK294" s="703"/>
      <c r="AL294" s="705">
        <v>45538</v>
      </c>
      <c r="AM294" s="703" t="s">
        <v>8675</v>
      </c>
      <c r="AN294" s="703"/>
      <c r="AO294" s="703"/>
      <c r="AP294" s="703"/>
      <c r="AQ294" s="703"/>
      <c r="AR294" s="703"/>
      <c r="AS294" s="703"/>
      <c r="AT294" s="703"/>
      <c r="AU294" s="703"/>
      <c r="AV294" s="703"/>
      <c r="AW294" s="703"/>
      <c r="AX294" s="703"/>
      <c r="AY294" s="703"/>
      <c r="AZ294" s="703"/>
      <c r="BA294" s="703"/>
      <c r="BB294" s="703"/>
      <c r="BC294" s="703"/>
      <c r="BD294" s="703"/>
      <c r="BE294" s="703"/>
      <c r="BF294" s="703"/>
      <c r="BG294" s="703"/>
      <c r="BH294" s="703"/>
      <c r="BI294" s="703"/>
      <c r="BJ294" s="703"/>
      <c r="BK294" s="703"/>
      <c r="BL294" s="703"/>
      <c r="BM294" s="703"/>
      <c r="BN294" s="703"/>
      <c r="BO294" s="703"/>
      <c r="BP294" s="703"/>
      <c r="BQ294" s="703"/>
      <c r="BR294" s="703"/>
      <c r="BS294" s="894" t="b">
        <v>0</v>
      </c>
      <c r="BT294" s="703" t="s">
        <v>2327</v>
      </c>
      <c r="BU294" s="703">
        <v>2024</v>
      </c>
      <c r="BV294" s="706">
        <v>45540</v>
      </c>
      <c r="BW294" s="703" t="s">
        <v>2323</v>
      </c>
      <c r="BX294" s="707" t="s">
        <v>10247</v>
      </c>
      <c r="BY294" s="907"/>
      <c r="BZ294" s="908"/>
      <c r="CA294" s="714"/>
      <c r="CB294" s="908"/>
      <c r="CC294" s="908"/>
      <c r="CD294" s="714"/>
      <c r="CE294" s="908"/>
      <c r="CF294" s="907"/>
      <c r="CG294" s="908"/>
      <c r="CH294" s="908"/>
      <c r="CI294" s="710">
        <f t="shared" si="5"/>
        <v>0</v>
      </c>
      <c r="CJ294" s="710">
        <f t="shared" si="6"/>
        <v>0</v>
      </c>
      <c r="CK294" s="710">
        <f t="shared" si="7"/>
        <v>0</v>
      </c>
      <c r="CL294" s="710">
        <f t="shared" si="8"/>
        <v>0</v>
      </c>
      <c r="CM294" s="709" t="b">
        <f>COUNTIF($Z$3:$Z2275,$Z294)&gt;1</f>
        <v>0</v>
      </c>
    </row>
    <row r="295" spans="1:91" ht="15.75" customHeight="1">
      <c r="A295" s="703" t="s">
        <v>10</v>
      </c>
      <c r="B295" s="703" t="s">
        <v>49</v>
      </c>
      <c r="C295" s="703" t="s">
        <v>50</v>
      </c>
      <c r="D295" s="703" t="s">
        <v>451</v>
      </c>
      <c r="E295" s="703" t="s">
        <v>30</v>
      </c>
      <c r="F295" s="891" t="str">
        <f t="array" ref="F295">IFERROR(INDEX(UIID!$K$2:$K999, MATCH(CONCATENATE(B295,D295,G295,J295), UIID!$B$2:$B999&amp;UIID!$D$2:$D999&amp;UIID!$G$2:$G999&amp;UIID!$H$2:$H999, 0),), "Not Found")</f>
        <v>0746-0012</v>
      </c>
      <c r="G295" s="703" t="s">
        <v>3691</v>
      </c>
      <c r="H295" s="703"/>
      <c r="I295" s="703" t="s">
        <v>7827</v>
      </c>
      <c r="J295" s="703" t="s">
        <v>4032</v>
      </c>
      <c r="K295" s="703">
        <v>9.5916139092621098</v>
      </c>
      <c r="L295" s="703">
        <v>123.121171910729</v>
      </c>
      <c r="M295" s="703" t="s">
        <v>1641</v>
      </c>
      <c r="N295" s="703" t="s">
        <v>7828</v>
      </c>
      <c r="O295" s="703" t="s">
        <v>15</v>
      </c>
      <c r="P295" s="703" t="s">
        <v>16</v>
      </c>
      <c r="Q295" s="703" t="s">
        <v>4156</v>
      </c>
      <c r="R295" s="703" t="s">
        <v>35</v>
      </c>
      <c r="S295" s="703" t="s">
        <v>2222</v>
      </c>
      <c r="T295" s="703" t="s">
        <v>590</v>
      </c>
      <c r="U295" s="703"/>
      <c r="V295" s="892" t="s">
        <v>10248</v>
      </c>
      <c r="W295" s="703"/>
      <c r="X295" s="703" t="s">
        <v>4164</v>
      </c>
      <c r="Y295" s="703" t="s">
        <v>591</v>
      </c>
      <c r="Z295" s="703" t="s">
        <v>1645</v>
      </c>
      <c r="AA295" s="704">
        <v>43894</v>
      </c>
      <c r="AB295" s="703"/>
      <c r="AC295" s="703" t="s">
        <v>4646</v>
      </c>
      <c r="AD295" s="703"/>
      <c r="AE295" s="703"/>
      <c r="AF295" s="703"/>
      <c r="AG295" s="703" t="s">
        <v>7996</v>
      </c>
      <c r="AH295" s="703" t="s">
        <v>9638</v>
      </c>
      <c r="AI295" s="712">
        <v>44572</v>
      </c>
      <c r="AJ295" s="703"/>
      <c r="AK295" s="703"/>
      <c r="AL295" s="703"/>
      <c r="AM295" s="703"/>
      <c r="AN295" s="703"/>
      <c r="AO295" s="703"/>
      <c r="AP295" s="703"/>
      <c r="AQ295" s="703"/>
      <c r="AR295" s="703"/>
      <c r="AS295" s="703"/>
      <c r="AT295" s="703"/>
      <c r="AU295" s="703"/>
      <c r="AV295" s="703"/>
      <c r="AW295" s="703"/>
      <c r="AX295" s="703"/>
      <c r="AY295" s="703"/>
      <c r="AZ295" s="703"/>
      <c r="BA295" s="703"/>
      <c r="BB295" s="703"/>
      <c r="BC295" s="703"/>
      <c r="BD295" s="703"/>
      <c r="BE295" s="703"/>
      <c r="BF295" s="703"/>
      <c r="BG295" s="703"/>
      <c r="BH295" s="703"/>
      <c r="BI295" s="703"/>
      <c r="BJ295" s="703"/>
      <c r="BK295" s="703"/>
      <c r="BL295" s="703"/>
      <c r="BM295" s="703"/>
      <c r="BN295" s="703"/>
      <c r="BO295" s="703"/>
      <c r="BP295" s="703"/>
      <c r="BQ295" s="703"/>
      <c r="BR295" s="703"/>
      <c r="BS295" s="416" t="b">
        <v>0</v>
      </c>
      <c r="BT295" s="703" t="s">
        <v>2319</v>
      </c>
      <c r="BU295" s="703">
        <v>2024</v>
      </c>
      <c r="BV295" s="706">
        <v>45450</v>
      </c>
      <c r="BW295" s="703" t="s">
        <v>2323</v>
      </c>
      <c r="BX295" s="707" t="s">
        <v>9639</v>
      </c>
      <c r="BY295" s="713"/>
      <c r="BZ295" s="747"/>
      <c r="CA295" s="714"/>
      <c r="CB295" s="748"/>
      <c r="CC295" s="748"/>
      <c r="CD295" s="714"/>
      <c r="CE295" s="749"/>
      <c r="CF295" s="713"/>
      <c r="CG295" s="747"/>
      <c r="CH295" s="710"/>
      <c r="CI295" s="710">
        <f t="shared" si="5"/>
        <v>0</v>
      </c>
      <c r="CJ295" s="710">
        <f t="shared" si="6"/>
        <v>0</v>
      </c>
      <c r="CK295" s="710">
        <f t="shared" si="7"/>
        <v>0</v>
      </c>
      <c r="CL295" s="710">
        <f t="shared" si="8"/>
        <v>0</v>
      </c>
      <c r="CM295" s="709" t="b">
        <f>COUNTIF($Z$3:$Z726,$Z295)&gt;1</f>
        <v>0</v>
      </c>
    </row>
    <row r="296" spans="1:91" ht="15.75" customHeight="1">
      <c r="A296" s="703" t="s">
        <v>10</v>
      </c>
      <c r="B296" s="703" t="s">
        <v>49</v>
      </c>
      <c r="C296" s="703" t="s">
        <v>50</v>
      </c>
      <c r="D296" s="703" t="s">
        <v>9648</v>
      </c>
      <c r="E296" s="703" t="s">
        <v>30</v>
      </c>
      <c r="F296" s="315" t="str">
        <f t="array" ref="F296">IFERROR(INDEX(UIID!$K$2:$K999, MATCH(CONCATENATE(B296,D296,G296,J296), UIID!$B$2:$B999&amp;UIID!$D$2:$D999&amp;UIID!$G$2:$G999&amp;UIID!$H$2:$H999, 0),), "Not Found")</f>
        <v>Not Found</v>
      </c>
      <c r="G296" s="703" t="s">
        <v>52</v>
      </c>
      <c r="H296" s="703"/>
      <c r="I296" s="703"/>
      <c r="J296" s="703" t="s">
        <v>53</v>
      </c>
      <c r="K296" s="703"/>
      <c r="L296" s="703"/>
      <c r="M296" s="703" t="s">
        <v>54</v>
      </c>
      <c r="N296" s="703"/>
      <c r="O296" s="703" t="s">
        <v>15</v>
      </c>
      <c r="P296" s="703" t="s">
        <v>16</v>
      </c>
      <c r="Q296" s="703"/>
      <c r="R296" s="703" t="s">
        <v>21</v>
      </c>
      <c r="S296" s="703" t="s">
        <v>3006</v>
      </c>
      <c r="T296" s="703"/>
      <c r="U296" s="703" t="s">
        <v>55</v>
      </c>
      <c r="V296" s="703"/>
      <c r="W296" s="703"/>
      <c r="X296" s="703" t="s">
        <v>22</v>
      </c>
      <c r="Y296" s="703" t="s">
        <v>56</v>
      </c>
      <c r="Z296" s="703" t="s">
        <v>57</v>
      </c>
      <c r="AA296" s="704">
        <v>42937</v>
      </c>
      <c r="AB296" s="703"/>
      <c r="AC296" s="703" t="s">
        <v>4158</v>
      </c>
      <c r="AD296" s="703"/>
      <c r="AE296" s="703" t="s">
        <v>7886</v>
      </c>
      <c r="AF296" s="703" t="s">
        <v>9649</v>
      </c>
      <c r="AG296" s="703" t="s">
        <v>4283</v>
      </c>
      <c r="AH296" s="703" t="s">
        <v>4283</v>
      </c>
      <c r="AI296" s="703" t="s">
        <v>4283</v>
      </c>
      <c r="AJ296" s="703"/>
      <c r="AK296" s="703"/>
      <c r="AL296" s="703"/>
      <c r="AM296" s="703" t="s">
        <v>2297</v>
      </c>
      <c r="AN296" s="703"/>
      <c r="AO296" s="703"/>
      <c r="AP296" s="703"/>
      <c r="AQ296" s="703"/>
      <c r="AR296" s="703"/>
      <c r="AS296" s="703"/>
      <c r="AT296" s="703"/>
      <c r="AU296" s="703"/>
      <c r="AV296" s="703"/>
      <c r="AW296" s="703"/>
      <c r="AX296" s="703"/>
      <c r="AY296" s="703"/>
      <c r="AZ296" s="703"/>
      <c r="BA296" s="703"/>
      <c r="BB296" s="703"/>
      <c r="BC296" s="703"/>
      <c r="BD296" s="703"/>
      <c r="BE296" s="703"/>
      <c r="BF296" s="703"/>
      <c r="BG296" s="703"/>
      <c r="BH296" s="703"/>
      <c r="BI296" s="703"/>
      <c r="BJ296" s="703"/>
      <c r="BK296" s="703"/>
      <c r="BL296" s="703"/>
      <c r="BM296" s="703"/>
      <c r="BN296" s="703"/>
      <c r="BO296" s="703"/>
      <c r="BP296" s="703"/>
      <c r="BQ296" s="703"/>
      <c r="BR296" s="703"/>
      <c r="BS296" s="416" t="b">
        <v>0</v>
      </c>
      <c r="BT296" s="703" t="s">
        <v>2312</v>
      </c>
      <c r="BU296" s="703">
        <v>2023</v>
      </c>
      <c r="BV296" s="706">
        <v>45005</v>
      </c>
      <c r="BW296" s="703" t="s">
        <v>2323</v>
      </c>
      <c r="BX296" s="707"/>
      <c r="BY296" s="708"/>
      <c r="BZ296" s="747"/>
      <c r="CA296" s="422"/>
      <c r="CB296" s="748"/>
      <c r="CC296" s="748"/>
      <c r="CD296" s="422"/>
      <c r="CE296" s="749"/>
      <c r="CF296" s="708"/>
      <c r="CG296" s="747"/>
      <c r="CH296" s="890"/>
      <c r="CI296" s="710">
        <f t="shared" si="5"/>
        <v>0</v>
      </c>
      <c r="CJ296" s="710">
        <f t="shared" si="6"/>
        <v>0</v>
      </c>
      <c r="CK296" s="710">
        <f t="shared" si="7"/>
        <v>0</v>
      </c>
      <c r="CL296" s="710">
        <f t="shared" si="8"/>
        <v>0</v>
      </c>
      <c r="CM296" s="709" t="b">
        <f>COUNTIF($Z$3:$Z716,$Z296)&gt;1</f>
        <v>0</v>
      </c>
    </row>
    <row r="297" spans="1:91" ht="15.75" customHeight="1">
      <c r="A297" s="703" t="s">
        <v>10</v>
      </c>
      <c r="B297" s="703" t="s">
        <v>49</v>
      </c>
      <c r="C297" s="703" t="s">
        <v>50</v>
      </c>
      <c r="D297" s="703" t="s">
        <v>9648</v>
      </c>
      <c r="E297" s="703" t="s">
        <v>30</v>
      </c>
      <c r="F297" s="315" t="str">
        <f t="array" ref="F297">IFERROR(INDEX(UIID!$K$2:$K999, MATCH(CONCATENATE(B297,D297,G297,J297), UIID!$B$2:$B999&amp;UIID!$D$2:$D999&amp;UIID!$G$2:$G999&amp;UIID!$H$2:$H999, 0),), "Not Found")</f>
        <v>Not Found</v>
      </c>
      <c r="G297" s="703" t="s">
        <v>52</v>
      </c>
      <c r="H297" s="703"/>
      <c r="I297" s="703"/>
      <c r="J297" s="703" t="s">
        <v>53</v>
      </c>
      <c r="K297" s="703"/>
      <c r="L297" s="703"/>
      <c r="M297" s="703" t="s">
        <v>54</v>
      </c>
      <c r="N297" s="703"/>
      <c r="O297" s="703" t="s">
        <v>15</v>
      </c>
      <c r="P297" s="703" t="s">
        <v>16</v>
      </c>
      <c r="Q297" s="703"/>
      <c r="R297" s="703" t="s">
        <v>21</v>
      </c>
      <c r="S297" s="703" t="s">
        <v>3006</v>
      </c>
      <c r="T297" s="703"/>
      <c r="U297" s="703" t="s">
        <v>58</v>
      </c>
      <c r="V297" s="703"/>
      <c r="W297" s="703"/>
      <c r="X297" s="703" t="s">
        <v>22</v>
      </c>
      <c r="Y297" s="703" t="s">
        <v>59</v>
      </c>
      <c r="Z297" s="703" t="s">
        <v>60</v>
      </c>
      <c r="AA297" s="704">
        <v>42937</v>
      </c>
      <c r="AB297" s="703"/>
      <c r="AC297" s="703" t="s">
        <v>4158</v>
      </c>
      <c r="AD297" s="703"/>
      <c r="AE297" s="703" t="s">
        <v>7886</v>
      </c>
      <c r="AF297" s="703" t="s">
        <v>9650</v>
      </c>
      <c r="AG297" s="703" t="s">
        <v>4283</v>
      </c>
      <c r="AH297" s="703" t="s">
        <v>4283</v>
      </c>
      <c r="AI297" s="703" t="s">
        <v>4283</v>
      </c>
      <c r="AJ297" s="703"/>
      <c r="AK297" s="703"/>
      <c r="AL297" s="703"/>
      <c r="AM297" s="703" t="s">
        <v>2297</v>
      </c>
      <c r="AN297" s="703"/>
      <c r="AO297" s="703"/>
      <c r="AP297" s="703"/>
      <c r="AQ297" s="703"/>
      <c r="AR297" s="703"/>
      <c r="AS297" s="703"/>
      <c r="AT297" s="703"/>
      <c r="AU297" s="703"/>
      <c r="AV297" s="703"/>
      <c r="AW297" s="703"/>
      <c r="AX297" s="703"/>
      <c r="AY297" s="703"/>
      <c r="AZ297" s="703"/>
      <c r="BA297" s="703"/>
      <c r="BB297" s="703"/>
      <c r="BC297" s="703"/>
      <c r="BD297" s="703"/>
      <c r="BE297" s="703"/>
      <c r="BF297" s="703"/>
      <c r="BG297" s="703"/>
      <c r="BH297" s="703"/>
      <c r="BI297" s="703"/>
      <c r="BJ297" s="703"/>
      <c r="BK297" s="703"/>
      <c r="BL297" s="703"/>
      <c r="BM297" s="703"/>
      <c r="BN297" s="703"/>
      <c r="BO297" s="703"/>
      <c r="BP297" s="703"/>
      <c r="BQ297" s="703"/>
      <c r="BR297" s="703"/>
      <c r="BS297" s="416" t="b">
        <v>0</v>
      </c>
      <c r="BT297" s="703" t="s">
        <v>2312</v>
      </c>
      <c r="BU297" s="703">
        <v>2023</v>
      </c>
      <c r="BV297" s="706">
        <v>45005</v>
      </c>
      <c r="BW297" s="703" t="s">
        <v>2323</v>
      </c>
      <c r="BX297" s="707"/>
      <c r="BY297" s="708"/>
      <c r="BZ297" s="747"/>
      <c r="CA297" s="422"/>
      <c r="CB297" s="748"/>
      <c r="CC297" s="748"/>
      <c r="CD297" s="422"/>
      <c r="CE297" s="749"/>
      <c r="CF297" s="708"/>
      <c r="CG297" s="747"/>
      <c r="CH297" s="890"/>
      <c r="CI297" s="710">
        <f t="shared" si="5"/>
        <v>0</v>
      </c>
      <c r="CJ297" s="710">
        <f t="shared" si="6"/>
        <v>0</v>
      </c>
      <c r="CK297" s="710">
        <f t="shared" si="7"/>
        <v>0</v>
      </c>
      <c r="CL297" s="710">
        <f t="shared" si="8"/>
        <v>0</v>
      </c>
      <c r="CM297" s="709" t="b">
        <f>COUNTIF($Z$3:$Z716,$Z297)&gt;1</f>
        <v>0</v>
      </c>
    </row>
    <row r="298" spans="1:91" ht="15.75" customHeight="1">
      <c r="A298" s="703" t="s">
        <v>10</v>
      </c>
      <c r="B298" s="703" t="s">
        <v>49</v>
      </c>
      <c r="C298" s="703" t="s">
        <v>50</v>
      </c>
      <c r="D298" s="703" t="s">
        <v>9648</v>
      </c>
      <c r="E298" s="703" t="s">
        <v>30</v>
      </c>
      <c r="F298" s="315" t="str">
        <f t="array" ref="F298">IFERROR(INDEX(UIID!$K$2:$K999, MATCH(CONCATENATE(B298,D298,G298,J298), UIID!$B$2:$B999&amp;UIID!$D$2:$D999&amp;UIID!$G$2:$G999&amp;UIID!$H$2:$H999, 0),), "Not Found")</f>
        <v>Not Found</v>
      </c>
      <c r="G298" s="703" t="s">
        <v>52</v>
      </c>
      <c r="H298" s="703"/>
      <c r="I298" s="703"/>
      <c r="J298" s="703" t="s">
        <v>53</v>
      </c>
      <c r="K298" s="703"/>
      <c r="L298" s="703"/>
      <c r="M298" s="703" t="s">
        <v>54</v>
      </c>
      <c r="N298" s="703"/>
      <c r="O298" s="703" t="s">
        <v>15</v>
      </c>
      <c r="P298" s="703" t="s">
        <v>16</v>
      </c>
      <c r="Q298" s="703"/>
      <c r="R298" s="703" t="s">
        <v>21</v>
      </c>
      <c r="S298" s="703" t="s">
        <v>3006</v>
      </c>
      <c r="T298" s="703"/>
      <c r="U298" s="703" t="s">
        <v>61</v>
      </c>
      <c r="V298" s="703"/>
      <c r="W298" s="703"/>
      <c r="X298" s="703" t="s">
        <v>22</v>
      </c>
      <c r="Y298" s="703" t="s">
        <v>56</v>
      </c>
      <c r="Z298" s="703" t="s">
        <v>62</v>
      </c>
      <c r="AA298" s="704">
        <v>42937</v>
      </c>
      <c r="AB298" s="703"/>
      <c r="AC298" s="703" t="s">
        <v>4158</v>
      </c>
      <c r="AD298" s="703"/>
      <c r="AE298" s="703" t="s">
        <v>7886</v>
      </c>
      <c r="AF298" s="703" t="s">
        <v>9651</v>
      </c>
      <c r="AG298" s="703" t="s">
        <v>4283</v>
      </c>
      <c r="AH298" s="703" t="s">
        <v>4283</v>
      </c>
      <c r="AI298" s="703" t="s">
        <v>4283</v>
      </c>
      <c r="AJ298" s="703"/>
      <c r="AK298" s="703"/>
      <c r="AL298" s="703"/>
      <c r="AM298" s="703" t="s">
        <v>2297</v>
      </c>
      <c r="AN298" s="703"/>
      <c r="AO298" s="703"/>
      <c r="AP298" s="703"/>
      <c r="AQ298" s="703"/>
      <c r="AR298" s="703"/>
      <c r="AS298" s="703"/>
      <c r="AT298" s="703"/>
      <c r="AU298" s="703"/>
      <c r="AV298" s="703"/>
      <c r="AW298" s="703"/>
      <c r="AX298" s="703"/>
      <c r="AY298" s="703"/>
      <c r="AZ298" s="703"/>
      <c r="BA298" s="703"/>
      <c r="BB298" s="703"/>
      <c r="BC298" s="703"/>
      <c r="BD298" s="703"/>
      <c r="BE298" s="703"/>
      <c r="BF298" s="703"/>
      <c r="BG298" s="703"/>
      <c r="BH298" s="703"/>
      <c r="BI298" s="703"/>
      <c r="BJ298" s="703"/>
      <c r="BK298" s="703"/>
      <c r="BL298" s="703"/>
      <c r="BM298" s="703"/>
      <c r="BN298" s="703"/>
      <c r="BO298" s="703"/>
      <c r="BP298" s="703"/>
      <c r="BQ298" s="703"/>
      <c r="BR298" s="703"/>
      <c r="BS298" s="416" t="b">
        <v>0</v>
      </c>
      <c r="BT298" s="703" t="s">
        <v>2312</v>
      </c>
      <c r="BU298" s="703">
        <v>2023</v>
      </c>
      <c r="BV298" s="706">
        <v>45005</v>
      </c>
      <c r="BW298" s="703" t="s">
        <v>2323</v>
      </c>
      <c r="BX298" s="707"/>
      <c r="BY298" s="708"/>
      <c r="BZ298" s="747"/>
      <c r="CA298" s="422"/>
      <c r="CB298" s="748"/>
      <c r="CC298" s="748"/>
      <c r="CD298" s="422"/>
      <c r="CE298" s="749"/>
      <c r="CF298" s="708"/>
      <c r="CG298" s="747"/>
      <c r="CH298" s="890"/>
      <c r="CI298" s="710">
        <f t="shared" si="5"/>
        <v>0</v>
      </c>
      <c r="CJ298" s="710">
        <f t="shared" si="6"/>
        <v>0</v>
      </c>
      <c r="CK298" s="710">
        <f t="shared" si="7"/>
        <v>0</v>
      </c>
      <c r="CL298" s="710">
        <f t="shared" si="8"/>
        <v>0</v>
      </c>
      <c r="CM298" s="709" t="b">
        <f>COUNTIF($Z$3:$Z716,$Z298)&gt;1</f>
        <v>0</v>
      </c>
    </row>
    <row r="299" spans="1:91" ht="15.75" customHeight="1">
      <c r="A299" s="703" t="s">
        <v>10</v>
      </c>
      <c r="B299" s="703" t="s">
        <v>49</v>
      </c>
      <c r="C299" s="703" t="s">
        <v>50</v>
      </c>
      <c r="D299" s="703" t="s">
        <v>51</v>
      </c>
      <c r="E299" s="703" t="s">
        <v>30</v>
      </c>
      <c r="F299" s="315" t="str">
        <f t="array" ref="F299">IFERROR(INDEX(UIID!$K$2:$K999, MATCH(CONCATENATE(B299,D299,G299,J299), UIID!$B$2:$B999&amp;UIID!$D$2:$D999&amp;UIID!$G$2:$G999&amp;UIID!$H$2:$H999, 0),), "Not Found")</f>
        <v>Not Found</v>
      </c>
      <c r="G299" s="703" t="s">
        <v>63</v>
      </c>
      <c r="H299" s="703"/>
      <c r="I299" s="703"/>
      <c r="J299" s="703" t="s">
        <v>64</v>
      </c>
      <c r="K299" s="703"/>
      <c r="L299" s="703"/>
      <c r="M299" s="703" t="s">
        <v>65</v>
      </c>
      <c r="N299" s="703"/>
      <c r="O299" s="703" t="s">
        <v>15</v>
      </c>
      <c r="P299" s="703" t="s">
        <v>16</v>
      </c>
      <c r="Q299" s="703"/>
      <c r="R299" s="703" t="s">
        <v>21</v>
      </c>
      <c r="S299" s="703" t="s">
        <v>3006</v>
      </c>
      <c r="T299" s="703"/>
      <c r="U299" s="703" t="s">
        <v>66</v>
      </c>
      <c r="V299" s="703"/>
      <c r="W299" s="703"/>
      <c r="X299" s="703" t="s">
        <v>22</v>
      </c>
      <c r="Y299" s="703" t="s">
        <v>59</v>
      </c>
      <c r="Z299" s="703" t="s">
        <v>67</v>
      </c>
      <c r="AA299" s="704">
        <v>42990</v>
      </c>
      <c r="AB299" s="703"/>
      <c r="AC299" s="703"/>
      <c r="AD299" s="703"/>
      <c r="AE299" s="703"/>
      <c r="AF299" s="703"/>
      <c r="AG299" s="703" t="s">
        <v>9652</v>
      </c>
      <c r="AH299" s="703" t="s">
        <v>9653</v>
      </c>
      <c r="AI299" s="732">
        <v>44059</v>
      </c>
      <c r="AJ299" s="703"/>
      <c r="AK299" s="703"/>
      <c r="AL299" s="705">
        <v>45258</v>
      </c>
      <c r="AM299" s="703" t="s">
        <v>2297</v>
      </c>
      <c r="AN299" s="703"/>
      <c r="AO299" s="703"/>
      <c r="AP299" s="703"/>
      <c r="AQ299" s="703"/>
      <c r="AR299" s="703"/>
      <c r="AS299" s="703"/>
      <c r="AT299" s="703"/>
      <c r="AU299" s="703"/>
      <c r="AV299" s="703"/>
      <c r="AW299" s="703"/>
      <c r="AX299" s="703"/>
      <c r="AY299" s="703"/>
      <c r="AZ299" s="703"/>
      <c r="BA299" s="703"/>
      <c r="BB299" s="703"/>
      <c r="BC299" s="703"/>
      <c r="BD299" s="703"/>
      <c r="BE299" s="703"/>
      <c r="BF299" s="703"/>
      <c r="BG299" s="703"/>
      <c r="BH299" s="703"/>
      <c r="BI299" s="703"/>
      <c r="BJ299" s="703"/>
      <c r="BK299" s="703"/>
      <c r="BL299" s="703"/>
      <c r="BM299" s="703"/>
      <c r="BN299" s="703"/>
      <c r="BO299" s="703"/>
      <c r="BP299" s="703"/>
      <c r="BQ299" s="703"/>
      <c r="BR299" s="703"/>
      <c r="BS299" s="416" t="b">
        <v>0</v>
      </c>
      <c r="BT299" s="703" t="s">
        <v>2333</v>
      </c>
      <c r="BU299" s="703">
        <v>2023</v>
      </c>
      <c r="BV299" s="706">
        <v>45259</v>
      </c>
      <c r="BW299" s="703" t="s">
        <v>2323</v>
      </c>
      <c r="BX299" s="707"/>
      <c r="BY299" s="708"/>
      <c r="BZ299" s="747"/>
      <c r="CA299" s="422"/>
      <c r="CB299" s="748"/>
      <c r="CC299" s="748"/>
      <c r="CD299" s="422"/>
      <c r="CE299" s="749"/>
      <c r="CF299" s="708"/>
      <c r="CG299" s="747"/>
      <c r="CH299" s="890"/>
      <c r="CI299" s="710">
        <f t="shared" si="5"/>
        <v>0</v>
      </c>
      <c r="CJ299" s="710">
        <f t="shared" si="6"/>
        <v>0</v>
      </c>
      <c r="CK299" s="710">
        <f t="shared" si="7"/>
        <v>0</v>
      </c>
      <c r="CL299" s="710">
        <f t="shared" si="8"/>
        <v>0</v>
      </c>
      <c r="CM299" s="709" t="b">
        <f>COUNTIF($Z$3:$Z716,$Z299)&gt;1</f>
        <v>0</v>
      </c>
    </row>
    <row r="300" spans="1:91" ht="15.75" customHeight="1">
      <c r="A300" s="703" t="s">
        <v>10</v>
      </c>
      <c r="B300" s="703" t="s">
        <v>49</v>
      </c>
      <c r="C300" s="703" t="s">
        <v>50</v>
      </c>
      <c r="D300" s="703" t="s">
        <v>51</v>
      </c>
      <c r="E300" s="703" t="s">
        <v>30</v>
      </c>
      <c r="F300" s="315" t="str">
        <f t="array" ref="F300">IFERROR(INDEX(UIID!$K$2:$K999, MATCH(CONCATENATE(B300,D300,G300,J300), UIID!$B$2:$B999&amp;UIID!$D$2:$D999&amp;UIID!$G$2:$G999&amp;UIID!$H$2:$H999, 0),), "Not Found")</f>
        <v>Not Found</v>
      </c>
      <c r="G300" s="703" t="s">
        <v>63</v>
      </c>
      <c r="H300" s="703"/>
      <c r="I300" s="703"/>
      <c r="J300" s="703" t="s">
        <v>64</v>
      </c>
      <c r="K300" s="703"/>
      <c r="L300" s="703"/>
      <c r="M300" s="703" t="s">
        <v>65</v>
      </c>
      <c r="N300" s="703"/>
      <c r="O300" s="703" t="s">
        <v>15</v>
      </c>
      <c r="P300" s="703" t="s">
        <v>16</v>
      </c>
      <c r="Q300" s="703"/>
      <c r="R300" s="703" t="s">
        <v>21</v>
      </c>
      <c r="S300" s="703" t="s">
        <v>3006</v>
      </c>
      <c r="T300" s="703"/>
      <c r="U300" s="703" t="s">
        <v>68</v>
      </c>
      <c r="V300" s="703"/>
      <c r="W300" s="703"/>
      <c r="X300" s="703" t="s">
        <v>22</v>
      </c>
      <c r="Y300" s="703" t="s">
        <v>59</v>
      </c>
      <c r="Z300" s="703" t="s">
        <v>69</v>
      </c>
      <c r="AA300" s="704">
        <v>42990</v>
      </c>
      <c r="AB300" s="703"/>
      <c r="AC300" s="703"/>
      <c r="AD300" s="703"/>
      <c r="AE300" s="703"/>
      <c r="AF300" s="703"/>
      <c r="AG300" s="703" t="s">
        <v>9652</v>
      </c>
      <c r="AH300" s="703" t="s">
        <v>9653</v>
      </c>
      <c r="AI300" s="704">
        <v>44059</v>
      </c>
      <c r="AJ300" s="703"/>
      <c r="AK300" s="703"/>
      <c r="AL300" s="705">
        <v>45258</v>
      </c>
      <c r="AM300" s="703" t="s">
        <v>2297</v>
      </c>
      <c r="AN300" s="703"/>
      <c r="AO300" s="703"/>
      <c r="AP300" s="703"/>
      <c r="AQ300" s="703"/>
      <c r="AR300" s="703"/>
      <c r="AS300" s="703"/>
      <c r="AT300" s="703"/>
      <c r="AU300" s="703"/>
      <c r="AV300" s="703"/>
      <c r="AW300" s="703"/>
      <c r="AX300" s="703"/>
      <c r="AY300" s="703"/>
      <c r="AZ300" s="703"/>
      <c r="BA300" s="703"/>
      <c r="BB300" s="703"/>
      <c r="BC300" s="703"/>
      <c r="BD300" s="703"/>
      <c r="BE300" s="703"/>
      <c r="BF300" s="703"/>
      <c r="BG300" s="703"/>
      <c r="BH300" s="703"/>
      <c r="BI300" s="703"/>
      <c r="BJ300" s="703"/>
      <c r="BK300" s="703"/>
      <c r="BL300" s="703"/>
      <c r="BM300" s="703"/>
      <c r="BN300" s="703"/>
      <c r="BO300" s="703"/>
      <c r="BP300" s="703"/>
      <c r="BQ300" s="703"/>
      <c r="BR300" s="703"/>
      <c r="BS300" s="416" t="b">
        <v>0</v>
      </c>
      <c r="BT300" s="703" t="s">
        <v>2333</v>
      </c>
      <c r="BU300" s="703">
        <v>2023</v>
      </c>
      <c r="BV300" s="706">
        <v>45259</v>
      </c>
      <c r="BW300" s="703" t="s">
        <v>2323</v>
      </c>
      <c r="BX300" s="707"/>
      <c r="BY300" s="708"/>
      <c r="BZ300" s="747"/>
      <c r="CA300" s="422"/>
      <c r="CB300" s="748"/>
      <c r="CC300" s="748"/>
      <c r="CD300" s="422"/>
      <c r="CE300" s="749"/>
      <c r="CF300" s="708"/>
      <c r="CG300" s="747"/>
      <c r="CH300" s="890"/>
      <c r="CI300" s="710">
        <f t="shared" si="5"/>
        <v>0</v>
      </c>
      <c r="CJ300" s="710">
        <f t="shared" si="6"/>
        <v>0</v>
      </c>
      <c r="CK300" s="710">
        <f t="shared" si="7"/>
        <v>0</v>
      </c>
      <c r="CL300" s="710">
        <f t="shared" si="8"/>
        <v>0</v>
      </c>
      <c r="CM300" s="709" t="b">
        <f>COUNTIF($Z$3:$Z716,$Z300)&gt;1</f>
        <v>0</v>
      </c>
    </row>
    <row r="301" spans="1:91" ht="15.75" customHeight="1">
      <c r="A301" s="703" t="s">
        <v>10</v>
      </c>
      <c r="B301" s="703" t="s">
        <v>49</v>
      </c>
      <c r="C301" s="703" t="s">
        <v>50</v>
      </c>
      <c r="D301" s="703" t="s">
        <v>51</v>
      </c>
      <c r="E301" s="703" t="s">
        <v>30</v>
      </c>
      <c r="F301" s="315" t="str">
        <f t="array" ref="F301">IFERROR(INDEX(UIID!$K$2:$K999, MATCH(CONCATENATE(B301,D301,G301,J301), UIID!$B$2:$B999&amp;UIID!$D$2:$D999&amp;UIID!$G$2:$G999&amp;UIID!$H$2:$H999, 0),), "Not Found")</f>
        <v>Not Found</v>
      </c>
      <c r="G301" s="703" t="s">
        <v>63</v>
      </c>
      <c r="H301" s="703"/>
      <c r="I301" s="703"/>
      <c r="J301" s="703" t="s">
        <v>64</v>
      </c>
      <c r="K301" s="703"/>
      <c r="L301" s="703"/>
      <c r="M301" s="703" t="s">
        <v>65</v>
      </c>
      <c r="N301" s="703"/>
      <c r="O301" s="703" t="s">
        <v>15</v>
      </c>
      <c r="P301" s="703" t="s">
        <v>16</v>
      </c>
      <c r="Q301" s="703"/>
      <c r="R301" s="703" t="s">
        <v>21</v>
      </c>
      <c r="S301" s="703" t="s">
        <v>3006</v>
      </c>
      <c r="T301" s="703"/>
      <c r="U301" s="703" t="s">
        <v>70</v>
      </c>
      <c r="V301" s="703"/>
      <c r="W301" s="703"/>
      <c r="X301" s="703" t="s">
        <v>22</v>
      </c>
      <c r="Y301" s="703" t="s">
        <v>59</v>
      </c>
      <c r="Z301" s="703" t="s">
        <v>71</v>
      </c>
      <c r="AA301" s="704">
        <v>42990</v>
      </c>
      <c r="AB301" s="703"/>
      <c r="AC301" s="703"/>
      <c r="AD301" s="703"/>
      <c r="AE301" s="703"/>
      <c r="AF301" s="703"/>
      <c r="AG301" s="703" t="s">
        <v>9652</v>
      </c>
      <c r="AH301" s="703" t="s">
        <v>9653</v>
      </c>
      <c r="AI301" s="712">
        <v>44059</v>
      </c>
      <c r="AJ301" s="703"/>
      <c r="AK301" s="703"/>
      <c r="AL301" s="705">
        <v>45258</v>
      </c>
      <c r="AM301" s="703" t="s">
        <v>2297</v>
      </c>
      <c r="AN301" s="703"/>
      <c r="AO301" s="703"/>
      <c r="AP301" s="703"/>
      <c r="AQ301" s="703"/>
      <c r="AR301" s="703"/>
      <c r="AS301" s="703"/>
      <c r="AT301" s="703"/>
      <c r="AU301" s="703"/>
      <c r="AV301" s="703"/>
      <c r="AW301" s="703"/>
      <c r="AX301" s="703"/>
      <c r="AY301" s="703"/>
      <c r="AZ301" s="703"/>
      <c r="BA301" s="703"/>
      <c r="BB301" s="703"/>
      <c r="BC301" s="703"/>
      <c r="BD301" s="703"/>
      <c r="BE301" s="703"/>
      <c r="BF301" s="703"/>
      <c r="BG301" s="703"/>
      <c r="BH301" s="703"/>
      <c r="BI301" s="703"/>
      <c r="BJ301" s="703"/>
      <c r="BK301" s="703"/>
      <c r="BL301" s="703"/>
      <c r="BM301" s="703"/>
      <c r="BN301" s="703"/>
      <c r="BO301" s="703"/>
      <c r="BP301" s="703"/>
      <c r="BQ301" s="703"/>
      <c r="BR301" s="703"/>
      <c r="BS301" s="416" t="b">
        <v>0</v>
      </c>
      <c r="BT301" s="703" t="s">
        <v>2333</v>
      </c>
      <c r="BU301" s="703">
        <v>2023</v>
      </c>
      <c r="BV301" s="706">
        <v>45259</v>
      </c>
      <c r="BW301" s="703" t="s">
        <v>2323</v>
      </c>
      <c r="BX301" s="707"/>
      <c r="BY301" s="708"/>
      <c r="BZ301" s="747"/>
      <c r="CA301" s="422"/>
      <c r="CB301" s="748"/>
      <c r="CC301" s="748"/>
      <c r="CD301" s="422"/>
      <c r="CE301" s="749"/>
      <c r="CF301" s="708"/>
      <c r="CG301" s="747"/>
      <c r="CH301" s="890"/>
      <c r="CI301" s="710">
        <f t="shared" si="5"/>
        <v>0</v>
      </c>
      <c r="CJ301" s="710">
        <f t="shared" si="6"/>
        <v>0</v>
      </c>
      <c r="CK301" s="710">
        <f t="shared" si="7"/>
        <v>0</v>
      </c>
      <c r="CL301" s="710">
        <f t="shared" si="8"/>
        <v>0</v>
      </c>
      <c r="CM301" s="709" t="b">
        <f>COUNTIF($Z$3:$Z716,$Z301)&gt;1</f>
        <v>0</v>
      </c>
    </row>
    <row r="302" spans="1:91" ht="15.75" customHeight="1">
      <c r="A302" s="703" t="s">
        <v>10</v>
      </c>
      <c r="B302" s="703" t="s">
        <v>49</v>
      </c>
      <c r="C302" s="703" t="s">
        <v>50</v>
      </c>
      <c r="D302" s="703" t="s">
        <v>51</v>
      </c>
      <c r="E302" s="703" t="s">
        <v>30</v>
      </c>
      <c r="F302" s="315" t="str">
        <f t="array" ref="F302">IFERROR(INDEX(UIID!$K$2:$K999, MATCH(CONCATENATE(B302,D302,G302,J302), UIID!$B$2:$B999&amp;UIID!$D$2:$D999&amp;UIID!$G$2:$G999&amp;UIID!$H$2:$H999, 0),), "Not Found")</f>
        <v>Not Found</v>
      </c>
      <c r="G302" s="703" t="s">
        <v>63</v>
      </c>
      <c r="H302" s="703"/>
      <c r="I302" s="703"/>
      <c r="J302" s="703" t="s">
        <v>64</v>
      </c>
      <c r="K302" s="703"/>
      <c r="L302" s="703"/>
      <c r="M302" s="703" t="s">
        <v>65</v>
      </c>
      <c r="N302" s="703"/>
      <c r="O302" s="703" t="s">
        <v>15</v>
      </c>
      <c r="P302" s="703" t="s">
        <v>16</v>
      </c>
      <c r="Q302" s="703"/>
      <c r="R302" s="703" t="s">
        <v>21</v>
      </c>
      <c r="S302" s="703" t="s">
        <v>3006</v>
      </c>
      <c r="T302" s="703"/>
      <c r="U302" s="703" t="s">
        <v>72</v>
      </c>
      <c r="V302" s="703"/>
      <c r="W302" s="703"/>
      <c r="X302" s="703" t="s">
        <v>22</v>
      </c>
      <c r="Y302" s="703" t="s">
        <v>59</v>
      </c>
      <c r="Z302" s="703" t="s">
        <v>73</v>
      </c>
      <c r="AA302" s="704">
        <v>42990</v>
      </c>
      <c r="AB302" s="703"/>
      <c r="AC302" s="703"/>
      <c r="AD302" s="703"/>
      <c r="AE302" s="703"/>
      <c r="AF302" s="703"/>
      <c r="AG302" s="703" t="s">
        <v>9652</v>
      </c>
      <c r="AH302" s="703" t="s">
        <v>9653</v>
      </c>
      <c r="AI302" s="704">
        <v>44059</v>
      </c>
      <c r="AJ302" s="703"/>
      <c r="AK302" s="703"/>
      <c r="AL302" s="705">
        <v>45258</v>
      </c>
      <c r="AM302" s="703" t="s">
        <v>2297</v>
      </c>
      <c r="AN302" s="703"/>
      <c r="AO302" s="703"/>
      <c r="AP302" s="703"/>
      <c r="AQ302" s="703"/>
      <c r="AR302" s="703"/>
      <c r="AS302" s="703"/>
      <c r="AT302" s="703"/>
      <c r="AU302" s="703"/>
      <c r="AV302" s="703"/>
      <c r="AW302" s="703"/>
      <c r="AX302" s="703"/>
      <c r="AY302" s="703"/>
      <c r="AZ302" s="703"/>
      <c r="BA302" s="703"/>
      <c r="BB302" s="703"/>
      <c r="BC302" s="703"/>
      <c r="BD302" s="703"/>
      <c r="BE302" s="703"/>
      <c r="BF302" s="703"/>
      <c r="BG302" s="703"/>
      <c r="BH302" s="703"/>
      <c r="BI302" s="703"/>
      <c r="BJ302" s="703"/>
      <c r="BK302" s="703"/>
      <c r="BL302" s="703"/>
      <c r="BM302" s="703"/>
      <c r="BN302" s="703"/>
      <c r="BO302" s="703"/>
      <c r="BP302" s="703"/>
      <c r="BQ302" s="703"/>
      <c r="BR302" s="703"/>
      <c r="BS302" s="416" t="b">
        <v>0</v>
      </c>
      <c r="BT302" s="703" t="s">
        <v>2333</v>
      </c>
      <c r="BU302" s="703">
        <v>2023</v>
      </c>
      <c r="BV302" s="706">
        <v>45259</v>
      </c>
      <c r="BW302" s="703" t="s">
        <v>2323</v>
      </c>
      <c r="BX302" s="707"/>
      <c r="BY302" s="708"/>
      <c r="BZ302" s="747"/>
      <c r="CA302" s="422"/>
      <c r="CB302" s="748"/>
      <c r="CC302" s="748"/>
      <c r="CD302" s="422"/>
      <c r="CE302" s="749"/>
      <c r="CF302" s="708"/>
      <c r="CG302" s="747"/>
      <c r="CH302" s="890"/>
      <c r="CI302" s="710">
        <f t="shared" si="5"/>
        <v>0</v>
      </c>
      <c r="CJ302" s="710">
        <f t="shared" si="6"/>
        <v>0</v>
      </c>
      <c r="CK302" s="710">
        <f t="shared" si="7"/>
        <v>0</v>
      </c>
      <c r="CL302" s="710">
        <f t="shared" si="8"/>
        <v>0</v>
      </c>
      <c r="CM302" s="709" t="b">
        <f>COUNTIF($Z$3:$Z716,$Z302)&gt;1</f>
        <v>0</v>
      </c>
    </row>
    <row r="303" spans="1:91" ht="15.75" customHeight="1">
      <c r="A303" s="703" t="s">
        <v>10</v>
      </c>
      <c r="B303" s="703" t="s">
        <v>49</v>
      </c>
      <c r="C303" s="703" t="s">
        <v>50</v>
      </c>
      <c r="D303" s="703" t="s">
        <v>51</v>
      </c>
      <c r="E303" s="703" t="s">
        <v>30</v>
      </c>
      <c r="F303" s="315" t="str">
        <f t="array" ref="F303">IFERROR(INDEX(UIID!$K$2:$K999, MATCH(CONCATENATE(B303,D303,G303,J303), UIID!$B$2:$B999&amp;UIID!$D$2:$D999&amp;UIID!$G$2:$G999&amp;UIID!$H$2:$H999, 0),), "Not Found")</f>
        <v>Not Found</v>
      </c>
      <c r="G303" s="703" t="s">
        <v>1520</v>
      </c>
      <c r="H303" s="703"/>
      <c r="I303" s="703"/>
      <c r="J303" s="703" t="s">
        <v>1521</v>
      </c>
      <c r="K303" s="703"/>
      <c r="L303" s="703"/>
      <c r="M303" s="703" t="s">
        <v>1522</v>
      </c>
      <c r="N303" s="703"/>
      <c r="O303" s="703" t="s">
        <v>15</v>
      </c>
      <c r="P303" s="703" t="s">
        <v>16</v>
      </c>
      <c r="Q303" s="703"/>
      <c r="R303" s="703" t="s">
        <v>35</v>
      </c>
      <c r="S303" s="703" t="s">
        <v>2230</v>
      </c>
      <c r="T303" s="703" t="s">
        <v>1523</v>
      </c>
      <c r="U303" s="703"/>
      <c r="V303" s="703"/>
      <c r="W303" s="703"/>
      <c r="X303" s="703" t="s">
        <v>4164</v>
      </c>
      <c r="Y303" s="703" t="s">
        <v>1524</v>
      </c>
      <c r="Z303" s="703" t="s">
        <v>1525</v>
      </c>
      <c r="AA303" s="704">
        <v>45029</v>
      </c>
      <c r="AB303" s="415">
        <v>46857</v>
      </c>
      <c r="AC303" s="703"/>
      <c r="AD303" s="703"/>
      <c r="AE303" s="703"/>
      <c r="AF303" s="703"/>
      <c r="AG303" s="703" t="s">
        <v>9654</v>
      </c>
      <c r="AH303" s="703" t="s">
        <v>9655</v>
      </c>
      <c r="AI303" s="703" t="s">
        <v>9656</v>
      </c>
      <c r="AJ303" s="703"/>
      <c r="AK303" s="703"/>
      <c r="AL303" s="705">
        <v>45308</v>
      </c>
      <c r="AM303" s="703" t="s">
        <v>2291</v>
      </c>
      <c r="AN303" s="703"/>
      <c r="AO303" s="703"/>
      <c r="AP303" s="703"/>
      <c r="AQ303" s="703"/>
      <c r="AR303" s="703"/>
      <c r="AS303" s="703"/>
      <c r="AT303" s="703"/>
      <c r="AU303" s="703"/>
      <c r="AV303" s="703"/>
      <c r="AW303" s="703"/>
      <c r="AX303" s="703"/>
      <c r="AY303" s="703"/>
      <c r="AZ303" s="703"/>
      <c r="BA303" s="703"/>
      <c r="BB303" s="703"/>
      <c r="BC303" s="703"/>
      <c r="BD303" s="703"/>
      <c r="BE303" s="703"/>
      <c r="BF303" s="703"/>
      <c r="BG303" s="703"/>
      <c r="BH303" s="703"/>
      <c r="BI303" s="703"/>
      <c r="BJ303" s="703"/>
      <c r="BK303" s="703"/>
      <c r="BL303" s="703"/>
      <c r="BM303" s="703"/>
      <c r="BN303" s="703"/>
      <c r="BO303" s="703"/>
      <c r="BP303" s="703"/>
      <c r="BQ303" s="703"/>
      <c r="BR303" s="703"/>
      <c r="BS303" s="416" t="b">
        <v>0</v>
      </c>
      <c r="BT303" s="703" t="s">
        <v>2306</v>
      </c>
      <c r="BU303" s="703">
        <v>2024</v>
      </c>
      <c r="BV303" s="706">
        <v>45310</v>
      </c>
      <c r="BW303" s="703" t="s">
        <v>2323</v>
      </c>
      <c r="BX303" s="707"/>
      <c r="BY303" s="713"/>
      <c r="BZ303" s="747"/>
      <c r="CA303" s="714"/>
      <c r="CB303" s="748"/>
      <c r="CC303" s="748"/>
      <c r="CD303" s="714"/>
      <c r="CE303" s="749"/>
      <c r="CF303" s="713"/>
      <c r="CG303" s="747"/>
      <c r="CH303" s="893">
        <v>43418</v>
      </c>
      <c r="CI303" s="710">
        <f t="shared" si="5"/>
        <v>0</v>
      </c>
      <c r="CJ303" s="710">
        <f t="shared" si="6"/>
        <v>0</v>
      </c>
      <c r="CK303" s="710">
        <f t="shared" si="7"/>
        <v>0</v>
      </c>
      <c r="CL303" s="710">
        <f t="shared" si="8"/>
        <v>0</v>
      </c>
      <c r="CM303" s="709" t="b">
        <f>COUNTIF($Z$3:$Z715,$Z303)&gt;1</f>
        <v>0</v>
      </c>
    </row>
    <row r="304" spans="1:91" ht="15.75" customHeight="1">
      <c r="A304" s="703" t="s">
        <v>10</v>
      </c>
      <c r="B304" s="703" t="s">
        <v>49</v>
      </c>
      <c r="C304" s="703" t="s">
        <v>50</v>
      </c>
      <c r="D304" s="703" t="s">
        <v>9648</v>
      </c>
      <c r="E304" s="703" t="s">
        <v>30</v>
      </c>
      <c r="F304" s="315" t="str">
        <f t="array" ref="F304">IFERROR(INDEX(UIID!$K$2:$K999, MATCH(CONCATENATE(B304,D304,G304,J304), UIID!$B$2:$B999&amp;UIID!$D$2:$D999&amp;UIID!$G$2:$G999&amp;UIID!$H$2:$H999, 0),), "Not Found")</f>
        <v>Not Found</v>
      </c>
      <c r="G304" s="703" t="s">
        <v>1520</v>
      </c>
      <c r="H304" s="703"/>
      <c r="I304" s="703"/>
      <c r="J304" s="703" t="s">
        <v>1521</v>
      </c>
      <c r="K304" s="703"/>
      <c r="L304" s="703"/>
      <c r="M304" s="703" t="s">
        <v>1522</v>
      </c>
      <c r="N304" s="703"/>
      <c r="O304" s="703" t="s">
        <v>15</v>
      </c>
      <c r="P304" s="703" t="s">
        <v>16</v>
      </c>
      <c r="Q304" s="703"/>
      <c r="R304" s="703" t="s">
        <v>35</v>
      </c>
      <c r="S304" s="703" t="s">
        <v>2230</v>
      </c>
      <c r="T304" s="703" t="s">
        <v>1526</v>
      </c>
      <c r="U304" s="703"/>
      <c r="V304" s="703"/>
      <c r="W304" s="703"/>
      <c r="X304" s="703" t="s">
        <v>4164</v>
      </c>
      <c r="Y304" s="703" t="s">
        <v>1524</v>
      </c>
      <c r="Z304" s="703" t="s">
        <v>1527</v>
      </c>
      <c r="AA304" s="704">
        <v>43447</v>
      </c>
      <c r="AB304" s="703"/>
      <c r="AC304" s="703"/>
      <c r="AD304" s="703"/>
      <c r="AE304" s="703"/>
      <c r="AF304" s="703"/>
      <c r="AG304" s="703" t="s">
        <v>9657</v>
      </c>
      <c r="AH304" s="703" t="s">
        <v>9658</v>
      </c>
      <c r="AI304" s="712">
        <v>45102</v>
      </c>
      <c r="AJ304" s="703"/>
      <c r="AK304" s="703"/>
      <c r="AL304" s="705">
        <v>45124</v>
      </c>
      <c r="AM304" s="703" t="s">
        <v>8675</v>
      </c>
      <c r="AN304" s="703"/>
      <c r="AO304" s="703"/>
      <c r="AP304" s="703"/>
      <c r="AQ304" s="703"/>
      <c r="AR304" s="703"/>
      <c r="AS304" s="703"/>
      <c r="AT304" s="703"/>
      <c r="AU304" s="703"/>
      <c r="AV304" s="703"/>
      <c r="AW304" s="703"/>
      <c r="AX304" s="703"/>
      <c r="AY304" s="703"/>
      <c r="AZ304" s="703"/>
      <c r="BA304" s="703"/>
      <c r="BB304" s="703"/>
      <c r="BC304" s="703"/>
      <c r="BD304" s="703"/>
      <c r="BE304" s="703"/>
      <c r="BF304" s="703"/>
      <c r="BG304" s="703"/>
      <c r="BH304" s="703"/>
      <c r="BI304" s="703"/>
      <c r="BJ304" s="703"/>
      <c r="BK304" s="703"/>
      <c r="BL304" s="703"/>
      <c r="BM304" s="703"/>
      <c r="BN304" s="703"/>
      <c r="BO304" s="703"/>
      <c r="BP304" s="703"/>
      <c r="BQ304" s="703"/>
      <c r="BR304" s="703"/>
      <c r="BS304" s="416" t="b">
        <v>0</v>
      </c>
      <c r="BT304" s="703" t="s">
        <v>2322</v>
      </c>
      <c r="BU304" s="703">
        <v>2023</v>
      </c>
      <c r="BV304" s="706">
        <v>45133</v>
      </c>
      <c r="BW304" s="703" t="s">
        <v>2323</v>
      </c>
      <c r="BX304" s="707" t="s">
        <v>8934</v>
      </c>
      <c r="BY304" s="708"/>
      <c r="BZ304" s="747"/>
      <c r="CA304" s="422"/>
      <c r="CB304" s="748"/>
      <c r="CC304" s="748"/>
      <c r="CD304" s="422"/>
      <c r="CE304" s="749"/>
      <c r="CF304" s="708"/>
      <c r="CG304" s="747"/>
      <c r="CH304" s="890"/>
      <c r="CI304" s="710">
        <f t="shared" si="5"/>
        <v>0</v>
      </c>
      <c r="CJ304" s="710">
        <f t="shared" si="6"/>
        <v>0</v>
      </c>
      <c r="CK304" s="710">
        <f t="shared" si="7"/>
        <v>0</v>
      </c>
      <c r="CL304" s="710">
        <f t="shared" si="8"/>
        <v>0</v>
      </c>
      <c r="CM304" s="709" t="b">
        <f>COUNTIF($Z$3:$Z715,$Z304)&gt;1</f>
        <v>0</v>
      </c>
    </row>
    <row r="305" spans="1:91" ht="15.75" customHeight="1">
      <c r="A305" s="703" t="s">
        <v>10</v>
      </c>
      <c r="B305" s="703" t="s">
        <v>49</v>
      </c>
      <c r="C305" s="703" t="s">
        <v>50</v>
      </c>
      <c r="D305" s="703" t="s">
        <v>9648</v>
      </c>
      <c r="E305" s="703" t="s">
        <v>30</v>
      </c>
      <c r="F305" s="315" t="str">
        <f t="array" ref="F305">IFERROR(INDEX(UIID!$K$2:$K999, MATCH(CONCATENATE(B305,D305,G305,J305), UIID!$B$2:$B999&amp;UIID!$D$2:$D999&amp;UIID!$G$2:$G999&amp;UIID!$H$2:$H999, 0),), "Not Found")</f>
        <v>Not Found</v>
      </c>
      <c r="G305" s="703" t="s">
        <v>1520</v>
      </c>
      <c r="H305" s="703"/>
      <c r="I305" s="703"/>
      <c r="J305" s="703" t="s">
        <v>1521</v>
      </c>
      <c r="K305" s="703"/>
      <c r="L305" s="703"/>
      <c r="M305" s="703" t="s">
        <v>1522</v>
      </c>
      <c r="N305" s="703"/>
      <c r="O305" s="703" t="s">
        <v>15</v>
      </c>
      <c r="P305" s="703" t="s">
        <v>16</v>
      </c>
      <c r="Q305" s="703"/>
      <c r="R305" s="703" t="s">
        <v>35</v>
      </c>
      <c r="S305" s="703" t="s">
        <v>2230</v>
      </c>
      <c r="T305" s="703" t="s">
        <v>8944</v>
      </c>
      <c r="U305" s="703"/>
      <c r="V305" s="703"/>
      <c r="W305" s="703"/>
      <c r="X305" s="703" t="s">
        <v>4164</v>
      </c>
      <c r="Y305" s="703" t="s">
        <v>1528</v>
      </c>
      <c r="Z305" s="703" t="s">
        <v>1529</v>
      </c>
      <c r="AA305" s="704">
        <v>43181</v>
      </c>
      <c r="AB305" s="703"/>
      <c r="AC305" s="703"/>
      <c r="AD305" s="703"/>
      <c r="AE305" s="703"/>
      <c r="AF305" s="703"/>
      <c r="AG305" s="703" t="s">
        <v>7863</v>
      </c>
      <c r="AH305" s="703" t="s">
        <v>9659</v>
      </c>
      <c r="AI305" s="703" t="s">
        <v>4283</v>
      </c>
      <c r="AJ305" s="703"/>
      <c r="AK305" s="703"/>
      <c r="AL305" s="705">
        <v>45000</v>
      </c>
      <c r="AM305" s="703" t="s">
        <v>2291</v>
      </c>
      <c r="AN305" s="703"/>
      <c r="AO305" s="703"/>
      <c r="AP305" s="703"/>
      <c r="AQ305" s="703"/>
      <c r="AR305" s="703"/>
      <c r="AS305" s="703"/>
      <c r="AT305" s="703"/>
      <c r="AU305" s="703"/>
      <c r="AV305" s="703"/>
      <c r="AW305" s="703"/>
      <c r="AX305" s="703"/>
      <c r="AY305" s="703"/>
      <c r="AZ305" s="703"/>
      <c r="BA305" s="703"/>
      <c r="BB305" s="703"/>
      <c r="BC305" s="703"/>
      <c r="BD305" s="703"/>
      <c r="BE305" s="703"/>
      <c r="BF305" s="703"/>
      <c r="BG305" s="703"/>
      <c r="BH305" s="703"/>
      <c r="BI305" s="703"/>
      <c r="BJ305" s="703"/>
      <c r="BK305" s="703"/>
      <c r="BL305" s="703"/>
      <c r="BM305" s="703"/>
      <c r="BN305" s="703"/>
      <c r="BO305" s="703"/>
      <c r="BP305" s="703"/>
      <c r="BQ305" s="703"/>
      <c r="BR305" s="703"/>
      <c r="BS305" s="416" t="b">
        <v>0</v>
      </c>
      <c r="BT305" s="703" t="s">
        <v>2312</v>
      </c>
      <c r="BU305" s="703">
        <v>2023</v>
      </c>
      <c r="BV305" s="706">
        <v>45005</v>
      </c>
      <c r="BW305" s="703" t="s">
        <v>2323</v>
      </c>
      <c r="BX305" s="707"/>
      <c r="BY305" s="708"/>
      <c r="BZ305" s="747"/>
      <c r="CA305" s="422"/>
      <c r="CB305" s="748"/>
      <c r="CC305" s="748"/>
      <c r="CD305" s="422"/>
      <c r="CE305" s="749"/>
      <c r="CF305" s="708"/>
      <c r="CG305" s="747"/>
      <c r="CH305" s="890"/>
      <c r="CI305" s="710">
        <f t="shared" si="5"/>
        <v>0</v>
      </c>
      <c r="CJ305" s="710">
        <f t="shared" si="6"/>
        <v>0</v>
      </c>
      <c r="CK305" s="710">
        <f t="shared" si="7"/>
        <v>0</v>
      </c>
      <c r="CL305" s="710">
        <f t="shared" si="8"/>
        <v>0</v>
      </c>
      <c r="CM305" s="709" t="b">
        <f>COUNTIF($Z$3:$Z715,$Z305)&gt;1</f>
        <v>0</v>
      </c>
    </row>
    <row r="306" spans="1:91" ht="15.75" customHeight="1">
      <c r="A306" s="703" t="s">
        <v>10</v>
      </c>
      <c r="B306" s="703" t="s">
        <v>49</v>
      </c>
      <c r="C306" s="703" t="s">
        <v>50</v>
      </c>
      <c r="D306" s="703" t="s">
        <v>9648</v>
      </c>
      <c r="E306" s="703" t="s">
        <v>30</v>
      </c>
      <c r="F306" s="315" t="str">
        <f t="array" ref="F306">IFERROR(INDEX(UIID!$K$2:$K999, MATCH(CONCATENATE(B306,D306,G306,J306), UIID!$B$2:$B999&amp;UIID!$D$2:$D999&amp;UIID!$G$2:$G999&amp;UIID!$H$2:$H999, 0),), "Not Found")</f>
        <v>Not Found</v>
      </c>
      <c r="G306" s="703" t="s">
        <v>1520</v>
      </c>
      <c r="H306" s="703"/>
      <c r="I306" s="703"/>
      <c r="J306" s="703" t="s">
        <v>1521</v>
      </c>
      <c r="K306" s="703"/>
      <c r="L306" s="703"/>
      <c r="M306" s="703">
        <v>9157000204</v>
      </c>
      <c r="N306" s="703"/>
      <c r="O306" s="703" t="s">
        <v>15</v>
      </c>
      <c r="P306" s="703" t="s">
        <v>16</v>
      </c>
      <c r="Q306" s="703"/>
      <c r="R306" s="703" t="s">
        <v>35</v>
      </c>
      <c r="S306" s="703" t="s">
        <v>2230</v>
      </c>
      <c r="T306" s="703" t="s">
        <v>8946</v>
      </c>
      <c r="U306" s="703"/>
      <c r="V306" s="703"/>
      <c r="W306" s="703"/>
      <c r="X306" s="703" t="s">
        <v>4164</v>
      </c>
      <c r="Y306" s="703" t="s">
        <v>1528</v>
      </c>
      <c r="Z306" s="703" t="s">
        <v>1532</v>
      </c>
      <c r="AA306" s="704">
        <v>43805</v>
      </c>
      <c r="AB306" s="703"/>
      <c r="AC306" s="703"/>
      <c r="AD306" s="703"/>
      <c r="AE306" s="703"/>
      <c r="AF306" s="703"/>
      <c r="AG306" s="703" t="s">
        <v>9661</v>
      </c>
      <c r="AH306" s="703" t="s">
        <v>9662</v>
      </c>
      <c r="AI306" s="703" t="s">
        <v>4283</v>
      </c>
      <c r="AJ306" s="703"/>
      <c r="AK306" s="703"/>
      <c r="AL306" s="705">
        <v>45000</v>
      </c>
      <c r="AM306" s="703" t="s">
        <v>2291</v>
      </c>
      <c r="AN306" s="703"/>
      <c r="AO306" s="703"/>
      <c r="AP306" s="703"/>
      <c r="AQ306" s="703"/>
      <c r="AR306" s="703"/>
      <c r="AS306" s="703"/>
      <c r="AT306" s="703"/>
      <c r="AU306" s="703"/>
      <c r="AV306" s="703"/>
      <c r="AW306" s="703"/>
      <c r="AX306" s="703"/>
      <c r="AY306" s="703"/>
      <c r="AZ306" s="703"/>
      <c r="BA306" s="703"/>
      <c r="BB306" s="703"/>
      <c r="BC306" s="703"/>
      <c r="BD306" s="703"/>
      <c r="BE306" s="703"/>
      <c r="BF306" s="703"/>
      <c r="BG306" s="703"/>
      <c r="BH306" s="703"/>
      <c r="BI306" s="703"/>
      <c r="BJ306" s="703"/>
      <c r="BK306" s="703"/>
      <c r="BL306" s="703"/>
      <c r="BM306" s="703"/>
      <c r="BN306" s="703"/>
      <c r="BO306" s="703"/>
      <c r="BP306" s="703"/>
      <c r="BQ306" s="703"/>
      <c r="BR306" s="703"/>
      <c r="BS306" s="416" t="b">
        <v>0</v>
      </c>
      <c r="BT306" s="703" t="s">
        <v>2312</v>
      </c>
      <c r="BU306" s="703">
        <v>2023</v>
      </c>
      <c r="BV306" s="706">
        <v>45005</v>
      </c>
      <c r="BW306" s="703" t="s">
        <v>2323</v>
      </c>
      <c r="BX306" s="707"/>
      <c r="BY306" s="708"/>
      <c r="BZ306" s="747"/>
      <c r="CA306" s="422"/>
      <c r="CB306" s="748"/>
      <c r="CC306" s="748"/>
      <c r="CD306" s="422"/>
      <c r="CE306" s="749"/>
      <c r="CF306" s="708"/>
      <c r="CG306" s="747"/>
      <c r="CH306" s="890"/>
      <c r="CI306" s="710">
        <f t="shared" si="5"/>
        <v>0</v>
      </c>
      <c r="CJ306" s="710">
        <f t="shared" si="6"/>
        <v>0</v>
      </c>
      <c r="CK306" s="710">
        <f t="shared" si="7"/>
        <v>0</v>
      </c>
      <c r="CL306" s="710">
        <f t="shared" si="8"/>
        <v>0</v>
      </c>
      <c r="CM306" s="709" t="b">
        <f>COUNTIF($Z$3:$Z714,$Z306)&gt;1</f>
        <v>0</v>
      </c>
    </row>
    <row r="307" spans="1:91" ht="15.75" customHeight="1">
      <c r="A307" s="703" t="s">
        <v>10</v>
      </c>
      <c r="B307" s="703" t="s">
        <v>49</v>
      </c>
      <c r="C307" s="703" t="s">
        <v>50</v>
      </c>
      <c r="D307" s="703" t="s">
        <v>9648</v>
      </c>
      <c r="E307" s="703" t="s">
        <v>30</v>
      </c>
      <c r="F307" s="315" t="str">
        <f t="array" ref="F307">IFERROR(INDEX(UIID!$K$2:$K999, MATCH(CONCATENATE(B307,D307,G307,J307), UIID!$B$2:$B999&amp;UIID!$D$2:$D999&amp;UIID!$G$2:$G999&amp;UIID!$H$2:$H999, 0),), "Not Found")</f>
        <v>Not Found</v>
      </c>
      <c r="G307" s="703" t="s">
        <v>1520</v>
      </c>
      <c r="H307" s="703"/>
      <c r="I307" s="703"/>
      <c r="J307" s="703" t="s">
        <v>1521</v>
      </c>
      <c r="K307" s="703"/>
      <c r="L307" s="703"/>
      <c r="M307" s="703" t="s">
        <v>1522</v>
      </c>
      <c r="N307" s="703"/>
      <c r="O307" s="703" t="s">
        <v>15</v>
      </c>
      <c r="P307" s="703" t="s">
        <v>16</v>
      </c>
      <c r="Q307" s="703"/>
      <c r="R307" s="703" t="s">
        <v>35</v>
      </c>
      <c r="S307" s="703" t="s">
        <v>2230</v>
      </c>
      <c r="T307" s="703" t="s">
        <v>9284</v>
      </c>
      <c r="U307" s="703"/>
      <c r="V307" s="703"/>
      <c r="W307" s="703"/>
      <c r="X307" s="703" t="s">
        <v>4164</v>
      </c>
      <c r="Y307" s="703" t="s">
        <v>1534</v>
      </c>
      <c r="Z307" s="703" t="s">
        <v>1537</v>
      </c>
      <c r="AA307" s="704">
        <v>43805</v>
      </c>
      <c r="AB307" s="703"/>
      <c r="AC307" s="703"/>
      <c r="AD307" s="703"/>
      <c r="AE307" s="703"/>
      <c r="AF307" s="703"/>
      <c r="AG307" s="703" t="s">
        <v>9663</v>
      </c>
      <c r="AH307" s="703" t="s">
        <v>9664</v>
      </c>
      <c r="AI307" s="703" t="s">
        <v>9665</v>
      </c>
      <c r="AJ307" s="703"/>
      <c r="AK307" s="703"/>
      <c r="AL307" s="705">
        <v>45124</v>
      </c>
      <c r="AM307" s="703" t="s">
        <v>8675</v>
      </c>
      <c r="AN307" s="703"/>
      <c r="AO307" s="703"/>
      <c r="AP307" s="703"/>
      <c r="AQ307" s="703"/>
      <c r="AR307" s="703"/>
      <c r="AS307" s="703"/>
      <c r="AT307" s="703"/>
      <c r="AU307" s="703"/>
      <c r="AV307" s="703"/>
      <c r="AW307" s="703"/>
      <c r="AX307" s="703"/>
      <c r="AY307" s="703"/>
      <c r="AZ307" s="703"/>
      <c r="BA307" s="703"/>
      <c r="BB307" s="703"/>
      <c r="BC307" s="703"/>
      <c r="BD307" s="703"/>
      <c r="BE307" s="703"/>
      <c r="BF307" s="703"/>
      <c r="BG307" s="703"/>
      <c r="BH307" s="703"/>
      <c r="BI307" s="703"/>
      <c r="BJ307" s="703"/>
      <c r="BK307" s="703"/>
      <c r="BL307" s="703"/>
      <c r="BM307" s="703"/>
      <c r="BN307" s="703"/>
      <c r="BO307" s="703"/>
      <c r="BP307" s="703"/>
      <c r="BQ307" s="703"/>
      <c r="BR307" s="703"/>
      <c r="BS307" s="416" t="b">
        <v>0</v>
      </c>
      <c r="BT307" s="703" t="s">
        <v>2322</v>
      </c>
      <c r="BU307" s="703">
        <v>2023</v>
      </c>
      <c r="BV307" s="706">
        <v>45133</v>
      </c>
      <c r="BW307" s="703" t="s">
        <v>2323</v>
      </c>
      <c r="BX307" s="707" t="s">
        <v>8934</v>
      </c>
      <c r="BY307" s="708"/>
      <c r="BZ307" s="747"/>
      <c r="CA307" s="422"/>
      <c r="CB307" s="748"/>
      <c r="CC307" s="748"/>
      <c r="CD307" s="422"/>
      <c r="CE307" s="749"/>
      <c r="CF307" s="708"/>
      <c r="CG307" s="747"/>
      <c r="CH307" s="890"/>
      <c r="CI307" s="710">
        <f t="shared" si="5"/>
        <v>0</v>
      </c>
      <c r="CJ307" s="710">
        <f t="shared" si="6"/>
        <v>0</v>
      </c>
      <c r="CK307" s="710">
        <f t="shared" si="7"/>
        <v>0</v>
      </c>
      <c r="CL307" s="710">
        <f t="shared" si="8"/>
        <v>0</v>
      </c>
      <c r="CM307" s="709" t="b">
        <f>COUNTIF($Z$3:$Z714,$Z307)&gt;1</f>
        <v>0</v>
      </c>
    </row>
    <row r="308" spans="1:91" ht="15.75" customHeight="1">
      <c r="A308" s="703" t="s">
        <v>10</v>
      </c>
      <c r="B308" s="703" t="s">
        <v>49</v>
      </c>
      <c r="C308" s="703" t="s">
        <v>50</v>
      </c>
      <c r="D308" s="703" t="s">
        <v>9648</v>
      </c>
      <c r="E308" s="703" t="s">
        <v>30</v>
      </c>
      <c r="F308" s="315" t="str">
        <f t="array" ref="F308">IFERROR(INDEX(UIID!$K$2:$K999, MATCH(CONCATENATE(B308,D308,G308,J308), UIID!$B$2:$B999&amp;UIID!$D$2:$D999&amp;UIID!$G$2:$G999&amp;UIID!$H$2:$H999, 0),), "Not Found")</f>
        <v>Not Found</v>
      </c>
      <c r="G308" s="703" t="s">
        <v>1520</v>
      </c>
      <c r="H308" s="703"/>
      <c r="I308" s="703"/>
      <c r="J308" s="703" t="s">
        <v>1521</v>
      </c>
      <c r="K308" s="703"/>
      <c r="L308" s="703"/>
      <c r="M308" s="703">
        <v>9157000204</v>
      </c>
      <c r="N308" s="703"/>
      <c r="O308" s="703" t="s">
        <v>15</v>
      </c>
      <c r="P308" s="703" t="s">
        <v>16</v>
      </c>
      <c r="Q308" s="703"/>
      <c r="R308" s="703" t="s">
        <v>35</v>
      </c>
      <c r="S308" s="703" t="s">
        <v>117</v>
      </c>
      <c r="T308" s="703" t="s">
        <v>315</v>
      </c>
      <c r="U308" s="703"/>
      <c r="V308" s="703"/>
      <c r="W308" s="703"/>
      <c r="X308" s="703" t="s">
        <v>4164</v>
      </c>
      <c r="Y308" s="703" t="s">
        <v>181</v>
      </c>
      <c r="Z308" s="703" t="s">
        <v>1531</v>
      </c>
      <c r="AA308" s="704">
        <v>43805</v>
      </c>
      <c r="AB308" s="703"/>
      <c r="AC308" s="703"/>
      <c r="AD308" s="703"/>
      <c r="AE308" s="703"/>
      <c r="AF308" s="703"/>
      <c r="AG308" s="703" t="s">
        <v>9666</v>
      </c>
      <c r="AH308" s="703" t="s">
        <v>9667</v>
      </c>
      <c r="AI308" s="703" t="s">
        <v>9668</v>
      </c>
      <c r="AJ308" s="703"/>
      <c r="AK308" s="703"/>
      <c r="AL308" s="705">
        <v>45124</v>
      </c>
      <c r="AM308" s="703" t="s">
        <v>8675</v>
      </c>
      <c r="AN308" s="703"/>
      <c r="AO308" s="703"/>
      <c r="AP308" s="703"/>
      <c r="AQ308" s="703"/>
      <c r="AR308" s="703"/>
      <c r="AS308" s="703"/>
      <c r="AT308" s="703"/>
      <c r="AU308" s="703"/>
      <c r="AV308" s="703"/>
      <c r="AW308" s="703"/>
      <c r="AX308" s="703"/>
      <c r="AY308" s="703"/>
      <c r="AZ308" s="703"/>
      <c r="BA308" s="703"/>
      <c r="BB308" s="703"/>
      <c r="BC308" s="703"/>
      <c r="BD308" s="703"/>
      <c r="BE308" s="703"/>
      <c r="BF308" s="703"/>
      <c r="BG308" s="703"/>
      <c r="BH308" s="703"/>
      <c r="BI308" s="703"/>
      <c r="BJ308" s="703"/>
      <c r="BK308" s="703"/>
      <c r="BL308" s="703"/>
      <c r="BM308" s="703"/>
      <c r="BN308" s="703"/>
      <c r="BO308" s="703"/>
      <c r="BP308" s="703"/>
      <c r="BQ308" s="703"/>
      <c r="BR308" s="703"/>
      <c r="BS308" s="416" t="b">
        <v>0</v>
      </c>
      <c r="BT308" s="703" t="s">
        <v>2322</v>
      </c>
      <c r="BU308" s="703">
        <v>2023</v>
      </c>
      <c r="BV308" s="706">
        <v>45133</v>
      </c>
      <c r="BW308" s="703" t="s">
        <v>2323</v>
      </c>
      <c r="BX308" s="707" t="s">
        <v>8934</v>
      </c>
      <c r="BY308" s="708"/>
      <c r="BZ308" s="747"/>
      <c r="CA308" s="422"/>
      <c r="CB308" s="748"/>
      <c r="CC308" s="748"/>
      <c r="CD308" s="422"/>
      <c r="CE308" s="749"/>
      <c r="CF308" s="708"/>
      <c r="CG308" s="747"/>
      <c r="CH308" s="890"/>
      <c r="CI308" s="710">
        <f t="shared" si="5"/>
        <v>0</v>
      </c>
      <c r="CJ308" s="710">
        <f t="shared" si="6"/>
        <v>0</v>
      </c>
      <c r="CK308" s="710">
        <f t="shared" si="7"/>
        <v>0</v>
      </c>
      <c r="CL308" s="710">
        <f t="shared" si="8"/>
        <v>0</v>
      </c>
      <c r="CM308" s="709" t="b">
        <f>COUNTIF($Z$3:$Z714,$Z308)&gt;1</f>
        <v>0</v>
      </c>
    </row>
    <row r="309" spans="1:91" ht="15.75" customHeight="1">
      <c r="A309" s="703" t="s">
        <v>10</v>
      </c>
      <c r="B309" s="703" t="s">
        <v>49</v>
      </c>
      <c r="C309" s="703" t="s">
        <v>50</v>
      </c>
      <c r="D309" s="703" t="s">
        <v>51</v>
      </c>
      <c r="E309" s="703" t="s">
        <v>30</v>
      </c>
      <c r="F309" s="891" t="str">
        <f t="array" ref="F309">IFERROR(INDEX(UIID!$K$2:$K999, MATCH(CONCATENATE(B309,D309,G309,J309), UIID!$B$2:$B999&amp;UIID!$D$2:$D999&amp;UIID!$G$2:$G999&amp;UIID!$H$2:$H999, 0),), "Not Found")</f>
        <v>Not Found</v>
      </c>
      <c r="G309" s="703" t="s">
        <v>1520</v>
      </c>
      <c r="H309" s="703"/>
      <c r="I309" s="703" t="s">
        <v>7860</v>
      </c>
      <c r="J309" s="703" t="s">
        <v>10249</v>
      </c>
      <c r="K309" s="718">
        <v>9.3019337360000005</v>
      </c>
      <c r="L309" s="909">
        <v>123.3040585</v>
      </c>
      <c r="M309" s="703" t="s">
        <v>1522</v>
      </c>
      <c r="N309" s="703" t="s">
        <v>7861</v>
      </c>
      <c r="O309" s="703" t="s">
        <v>15</v>
      </c>
      <c r="P309" s="703" t="s">
        <v>16</v>
      </c>
      <c r="Q309" s="703" t="s">
        <v>4156</v>
      </c>
      <c r="R309" s="703" t="s">
        <v>35</v>
      </c>
      <c r="S309" s="703" t="s">
        <v>2230</v>
      </c>
      <c r="T309" s="703" t="s">
        <v>8938</v>
      </c>
      <c r="U309" s="703"/>
      <c r="V309" s="892" t="s">
        <v>7862</v>
      </c>
      <c r="W309" s="703"/>
      <c r="X309" s="703" t="s">
        <v>4164</v>
      </c>
      <c r="Y309" s="703" t="s">
        <v>1094</v>
      </c>
      <c r="Z309" s="703" t="s">
        <v>1533</v>
      </c>
      <c r="AA309" s="704">
        <v>45271</v>
      </c>
      <c r="AB309" s="415">
        <v>47099</v>
      </c>
      <c r="AC309" s="703"/>
      <c r="AD309" s="703"/>
      <c r="AE309" s="703"/>
      <c r="AF309" s="703"/>
      <c r="AG309" s="703" t="s">
        <v>8394</v>
      </c>
      <c r="AH309" s="703">
        <v>202007461200194</v>
      </c>
      <c r="AI309" s="705">
        <v>45693</v>
      </c>
      <c r="AJ309" s="703"/>
      <c r="AK309" s="703"/>
      <c r="AL309" s="705">
        <v>45470</v>
      </c>
      <c r="AM309" s="703" t="s">
        <v>2286</v>
      </c>
      <c r="AN309" s="703"/>
      <c r="AO309" s="703"/>
      <c r="AP309" s="703"/>
      <c r="AQ309" s="703"/>
      <c r="AR309" s="703"/>
      <c r="AS309" s="703"/>
      <c r="AT309" s="703"/>
      <c r="AU309" s="703"/>
      <c r="AV309" s="703"/>
      <c r="AW309" s="703"/>
      <c r="AX309" s="703"/>
      <c r="AY309" s="703"/>
      <c r="AZ309" s="703"/>
      <c r="BA309" s="703"/>
      <c r="BB309" s="703"/>
      <c r="BC309" s="703"/>
      <c r="BD309" s="703"/>
      <c r="BE309" s="703"/>
      <c r="BF309" s="703"/>
      <c r="BG309" s="703"/>
      <c r="BH309" s="703"/>
      <c r="BI309" s="703"/>
      <c r="BJ309" s="703"/>
      <c r="BK309" s="703"/>
      <c r="BL309" s="703"/>
      <c r="BM309" s="703"/>
      <c r="BN309" s="703"/>
      <c r="BO309" s="703"/>
      <c r="BP309" s="703"/>
      <c r="BQ309" s="703"/>
      <c r="BR309" s="703"/>
      <c r="BS309" s="416" t="b">
        <v>0</v>
      </c>
      <c r="BT309" s="703" t="s">
        <v>2319</v>
      </c>
      <c r="BU309" s="703">
        <v>2024</v>
      </c>
      <c r="BV309" s="706">
        <v>45470</v>
      </c>
      <c r="BW309" s="703" t="s">
        <v>2323</v>
      </c>
      <c r="BX309" s="707"/>
      <c r="BY309" s="713"/>
      <c r="BZ309" s="747"/>
      <c r="CA309" s="714"/>
      <c r="CB309" s="748"/>
      <c r="CC309" s="748"/>
      <c r="CD309" s="714"/>
      <c r="CE309" s="749"/>
      <c r="CF309" s="713"/>
      <c r="CG309" s="747"/>
      <c r="CH309" s="704">
        <v>42871</v>
      </c>
      <c r="CI309" s="710">
        <f t="shared" si="5"/>
        <v>0</v>
      </c>
      <c r="CJ309" s="710">
        <f t="shared" si="6"/>
        <v>0</v>
      </c>
      <c r="CK309" s="710">
        <f t="shared" si="7"/>
        <v>0</v>
      </c>
      <c r="CL309" s="710">
        <f t="shared" si="8"/>
        <v>0</v>
      </c>
      <c r="CM309" s="709" t="b">
        <f>COUNTIF($Z$3:$Z714,$Z309)&gt;1</f>
        <v>0</v>
      </c>
    </row>
    <row r="310" spans="1:91" ht="15.75" customHeight="1">
      <c r="A310" s="703" t="s">
        <v>10</v>
      </c>
      <c r="B310" s="703" t="s">
        <v>49</v>
      </c>
      <c r="C310" s="703" t="s">
        <v>50</v>
      </c>
      <c r="D310" s="703" t="s">
        <v>51</v>
      </c>
      <c r="E310" s="703" t="s">
        <v>30</v>
      </c>
      <c r="F310" s="891" t="str">
        <f t="array" ref="F310">IFERROR(INDEX(UIID!$K$2:$K999, MATCH(CONCATENATE(B310,D310,G310,J310), UIID!$B$2:$B999&amp;UIID!$D$2:$D999&amp;UIID!$G$2:$G999&amp;UIID!$H$2:$H999, 0),), "Not Found")</f>
        <v>Not Found</v>
      </c>
      <c r="G310" s="703" t="s">
        <v>1520</v>
      </c>
      <c r="H310" s="703"/>
      <c r="I310" s="703" t="s">
        <v>7860</v>
      </c>
      <c r="J310" s="703" t="s">
        <v>10249</v>
      </c>
      <c r="K310" s="718">
        <v>9.3019337360000005</v>
      </c>
      <c r="L310" s="909">
        <v>123.3040585</v>
      </c>
      <c r="M310" s="703" t="s">
        <v>1522</v>
      </c>
      <c r="N310" s="731" t="s">
        <v>7861</v>
      </c>
      <c r="O310" s="703" t="s">
        <v>15</v>
      </c>
      <c r="P310" s="703" t="s">
        <v>16</v>
      </c>
      <c r="Q310" s="703" t="s">
        <v>4156</v>
      </c>
      <c r="R310" s="703" t="s">
        <v>35</v>
      </c>
      <c r="S310" s="703" t="s">
        <v>2230</v>
      </c>
      <c r="T310" s="703" t="s">
        <v>9279</v>
      </c>
      <c r="U310" s="703"/>
      <c r="V310" s="892" t="s">
        <v>7862</v>
      </c>
      <c r="W310" s="703"/>
      <c r="X310" s="703" t="s">
        <v>4164</v>
      </c>
      <c r="Y310" s="703" t="s">
        <v>1534</v>
      </c>
      <c r="Z310" s="703" t="s">
        <v>1535</v>
      </c>
      <c r="AA310" s="704">
        <v>45029</v>
      </c>
      <c r="AB310" s="706">
        <v>46857</v>
      </c>
      <c r="AC310" s="703"/>
      <c r="AD310" s="703"/>
      <c r="AE310" s="703"/>
      <c r="AF310" s="703"/>
      <c r="AG310" s="703" t="s">
        <v>8394</v>
      </c>
      <c r="AH310" s="703">
        <v>161510351200224</v>
      </c>
      <c r="AI310" s="704">
        <v>44246</v>
      </c>
      <c r="AJ310" s="703"/>
      <c r="AK310" s="703"/>
      <c r="AL310" s="703"/>
      <c r="AM310" s="703"/>
      <c r="AN310" s="703"/>
      <c r="AO310" s="703"/>
      <c r="AP310" s="703"/>
      <c r="AQ310" s="703"/>
      <c r="AR310" s="703"/>
      <c r="AS310" s="703"/>
      <c r="AT310" s="703"/>
      <c r="AU310" s="703"/>
      <c r="AV310" s="703"/>
      <c r="AW310" s="703"/>
      <c r="AX310" s="703"/>
      <c r="AY310" s="703"/>
      <c r="AZ310" s="703"/>
      <c r="BA310" s="703"/>
      <c r="BB310" s="703"/>
      <c r="BC310" s="703"/>
      <c r="BD310" s="703"/>
      <c r="BE310" s="703"/>
      <c r="BF310" s="703"/>
      <c r="BG310" s="703"/>
      <c r="BH310" s="703"/>
      <c r="BI310" s="703"/>
      <c r="BJ310" s="703"/>
      <c r="BK310" s="703"/>
      <c r="BL310" s="703"/>
      <c r="BM310" s="703"/>
      <c r="BN310" s="703"/>
      <c r="BO310" s="703"/>
      <c r="BP310" s="703"/>
      <c r="BQ310" s="703"/>
      <c r="BR310" s="703"/>
      <c r="BS310" s="894" t="b">
        <v>0</v>
      </c>
      <c r="BT310" s="703" t="s">
        <v>2319</v>
      </c>
      <c r="BU310" s="703">
        <v>2023</v>
      </c>
      <c r="BV310" s="706">
        <v>45092</v>
      </c>
      <c r="BW310" s="703" t="s">
        <v>2323</v>
      </c>
      <c r="BX310" s="707" t="s">
        <v>10236</v>
      </c>
      <c r="BY310" s="713"/>
      <c r="BZ310" s="747"/>
      <c r="CA310" s="714"/>
      <c r="CB310" s="748"/>
      <c r="CC310" s="748"/>
      <c r="CD310" s="714"/>
      <c r="CE310" s="749"/>
      <c r="CF310" s="713"/>
      <c r="CG310" s="747"/>
      <c r="CH310" s="704">
        <v>42871</v>
      </c>
      <c r="CI310" s="710">
        <f t="shared" si="5"/>
        <v>0</v>
      </c>
      <c r="CJ310" s="710">
        <f t="shared" si="6"/>
        <v>0</v>
      </c>
      <c r="CK310" s="710">
        <f t="shared" si="7"/>
        <v>0</v>
      </c>
      <c r="CL310" s="710">
        <f t="shared" si="8"/>
        <v>0</v>
      </c>
      <c r="CM310" s="709" t="b">
        <f>COUNTIF($Z$3:$Z714,$Z310)&gt;1</f>
        <v>0</v>
      </c>
    </row>
    <row r="311" spans="1:91" ht="15.75" customHeight="1">
      <c r="A311" s="703" t="s">
        <v>10</v>
      </c>
      <c r="B311" s="703" t="s">
        <v>49</v>
      </c>
      <c r="C311" s="703" t="s">
        <v>50</v>
      </c>
      <c r="D311" s="703" t="s">
        <v>9648</v>
      </c>
      <c r="E311" s="703" t="s">
        <v>30</v>
      </c>
      <c r="F311" s="315" t="str">
        <f t="array" ref="F311">IFERROR(INDEX(UIID!$K$2:$K999, MATCH(CONCATENATE(B311,D311,G311,J311), UIID!$B$2:$B999&amp;UIID!$D$2:$D999&amp;UIID!$G$2:$G999&amp;UIID!$H$2:$H999, 0),), "Not Found")</f>
        <v>Not Found</v>
      </c>
      <c r="G311" s="703" t="s">
        <v>1520</v>
      </c>
      <c r="H311" s="703"/>
      <c r="I311" s="703"/>
      <c r="J311" s="703" t="s">
        <v>1521</v>
      </c>
      <c r="K311" s="703"/>
      <c r="L311" s="703"/>
      <c r="M311" s="703" t="s">
        <v>1522</v>
      </c>
      <c r="N311" s="703"/>
      <c r="O311" s="703" t="s">
        <v>15</v>
      </c>
      <c r="P311" s="703" t="s">
        <v>16</v>
      </c>
      <c r="Q311" s="703"/>
      <c r="R311" s="703" t="s">
        <v>35</v>
      </c>
      <c r="S311" s="703" t="s">
        <v>2230</v>
      </c>
      <c r="T311" s="703" t="s">
        <v>9671</v>
      </c>
      <c r="U311" s="703"/>
      <c r="V311" s="703"/>
      <c r="W311" s="703"/>
      <c r="X311" s="703" t="s">
        <v>4164</v>
      </c>
      <c r="Y311" s="703" t="s">
        <v>1094</v>
      </c>
      <c r="Z311" s="703" t="s">
        <v>1536</v>
      </c>
      <c r="AA311" s="704">
        <v>43801</v>
      </c>
      <c r="AB311" s="703"/>
      <c r="AC311" s="703"/>
      <c r="AD311" s="703"/>
      <c r="AE311" s="703"/>
      <c r="AF311" s="703"/>
      <c r="AG311" s="703" t="s">
        <v>9672</v>
      </c>
      <c r="AH311" s="703" t="s">
        <v>9673</v>
      </c>
      <c r="AI311" s="703" t="s">
        <v>9674</v>
      </c>
      <c r="AJ311" s="703"/>
      <c r="AK311" s="703"/>
      <c r="AL311" s="705">
        <v>45124</v>
      </c>
      <c r="AM311" s="703" t="s">
        <v>8675</v>
      </c>
      <c r="AN311" s="703"/>
      <c r="AO311" s="703"/>
      <c r="AP311" s="703"/>
      <c r="AQ311" s="703"/>
      <c r="AR311" s="703"/>
      <c r="AS311" s="703"/>
      <c r="AT311" s="703"/>
      <c r="AU311" s="703"/>
      <c r="AV311" s="703"/>
      <c r="AW311" s="703"/>
      <c r="AX311" s="703"/>
      <c r="AY311" s="703"/>
      <c r="AZ311" s="703"/>
      <c r="BA311" s="703"/>
      <c r="BB311" s="703"/>
      <c r="BC311" s="703"/>
      <c r="BD311" s="703"/>
      <c r="BE311" s="703"/>
      <c r="BF311" s="703"/>
      <c r="BG311" s="703"/>
      <c r="BH311" s="703"/>
      <c r="BI311" s="703"/>
      <c r="BJ311" s="703"/>
      <c r="BK311" s="703"/>
      <c r="BL311" s="703"/>
      <c r="BM311" s="703"/>
      <c r="BN311" s="703"/>
      <c r="BO311" s="703"/>
      <c r="BP311" s="703"/>
      <c r="BQ311" s="703"/>
      <c r="BR311" s="703"/>
      <c r="BS311" s="416" t="b">
        <v>0</v>
      </c>
      <c r="BT311" s="703" t="s">
        <v>2322</v>
      </c>
      <c r="BU311" s="703">
        <v>2023</v>
      </c>
      <c r="BV311" s="706">
        <v>45133</v>
      </c>
      <c r="BW311" s="703" t="s">
        <v>2323</v>
      </c>
      <c r="BX311" s="707" t="s">
        <v>8934</v>
      </c>
      <c r="BY311" s="708"/>
      <c r="BZ311" s="747"/>
      <c r="CA311" s="422"/>
      <c r="CB311" s="748"/>
      <c r="CC311" s="748"/>
      <c r="CD311" s="422"/>
      <c r="CE311" s="749"/>
      <c r="CF311" s="708"/>
      <c r="CG311" s="747"/>
      <c r="CH311" s="890"/>
      <c r="CI311" s="710">
        <f t="shared" si="5"/>
        <v>0</v>
      </c>
      <c r="CJ311" s="710">
        <f t="shared" si="6"/>
        <v>0</v>
      </c>
      <c r="CK311" s="710">
        <f t="shared" si="7"/>
        <v>0</v>
      </c>
      <c r="CL311" s="710">
        <f t="shared" si="8"/>
        <v>0</v>
      </c>
      <c r="CM311" s="709" t="b">
        <f>COUNTIF($Z$3:$Z714,$Z311)&gt;1</f>
        <v>0</v>
      </c>
    </row>
    <row r="312" spans="1:91" ht="15.75" customHeight="1">
      <c r="A312" s="703" t="s">
        <v>10</v>
      </c>
      <c r="B312" s="703" t="s">
        <v>49</v>
      </c>
      <c r="C312" s="703" t="s">
        <v>50</v>
      </c>
      <c r="D312" s="703" t="s">
        <v>51</v>
      </c>
      <c r="E312" s="703" t="s">
        <v>30</v>
      </c>
      <c r="F312" s="315" t="str">
        <f t="array" ref="F312">IFERROR(INDEX(UIID!$K$2:$K999, MATCH(CONCATENATE(B312,D312,G312,J312), UIID!$B$2:$B999&amp;UIID!$D$2:$D999&amp;UIID!$G$2:$G999&amp;UIID!$H$2:$H999, 0),), "Not Found")</f>
        <v>Not Found</v>
      </c>
      <c r="G312" s="703" t="s">
        <v>1427</v>
      </c>
      <c r="H312" s="703"/>
      <c r="I312" s="703"/>
      <c r="J312" s="703" t="s">
        <v>1428</v>
      </c>
      <c r="K312" s="703"/>
      <c r="L312" s="703"/>
      <c r="M312" s="703" t="s">
        <v>1429</v>
      </c>
      <c r="N312" s="703"/>
      <c r="O312" s="703" t="s">
        <v>15</v>
      </c>
      <c r="P312" s="703" t="s">
        <v>16</v>
      </c>
      <c r="Q312" s="703"/>
      <c r="R312" s="703" t="s">
        <v>35</v>
      </c>
      <c r="S312" s="703" t="s">
        <v>240</v>
      </c>
      <c r="T312" s="703" t="s">
        <v>3176</v>
      </c>
      <c r="U312" s="703"/>
      <c r="V312" s="703"/>
      <c r="W312" s="703"/>
      <c r="X312" s="703" t="s">
        <v>4164</v>
      </c>
      <c r="Y312" s="703" t="s">
        <v>1139</v>
      </c>
      <c r="Z312" s="703">
        <v>907032102</v>
      </c>
      <c r="AA312" s="704">
        <v>40000</v>
      </c>
      <c r="AB312" s="703"/>
      <c r="AC312" s="703"/>
      <c r="AD312" s="703"/>
      <c r="AE312" s="703"/>
      <c r="AF312" s="703"/>
      <c r="AG312" s="703" t="s">
        <v>4283</v>
      </c>
      <c r="AH312" s="703" t="s">
        <v>4283</v>
      </c>
      <c r="AI312" s="703" t="s">
        <v>4283</v>
      </c>
      <c r="AJ312" s="703"/>
      <c r="AK312" s="703"/>
      <c r="AL312" s="705">
        <v>45258</v>
      </c>
      <c r="AM312" s="703" t="s">
        <v>2297</v>
      </c>
      <c r="AN312" s="703"/>
      <c r="AO312" s="703"/>
      <c r="AP312" s="703"/>
      <c r="AQ312" s="703"/>
      <c r="AR312" s="703"/>
      <c r="AS312" s="703"/>
      <c r="AT312" s="703"/>
      <c r="AU312" s="703"/>
      <c r="AV312" s="703"/>
      <c r="AW312" s="703"/>
      <c r="AX312" s="703"/>
      <c r="AY312" s="703"/>
      <c r="AZ312" s="703"/>
      <c r="BA312" s="703"/>
      <c r="BB312" s="703"/>
      <c r="BC312" s="703"/>
      <c r="BD312" s="703"/>
      <c r="BE312" s="703"/>
      <c r="BF312" s="703"/>
      <c r="BG312" s="703"/>
      <c r="BH312" s="703"/>
      <c r="BI312" s="703"/>
      <c r="BJ312" s="703"/>
      <c r="BK312" s="703"/>
      <c r="BL312" s="703"/>
      <c r="BM312" s="703"/>
      <c r="BN312" s="703"/>
      <c r="BO312" s="703"/>
      <c r="BP312" s="703"/>
      <c r="BQ312" s="703"/>
      <c r="BR312" s="703"/>
      <c r="BS312" s="416" t="b">
        <v>0</v>
      </c>
      <c r="BT312" s="703" t="s">
        <v>2333</v>
      </c>
      <c r="BU312" s="703">
        <v>2023</v>
      </c>
      <c r="BV312" s="706">
        <v>45259</v>
      </c>
      <c r="BW312" s="703" t="s">
        <v>2323</v>
      </c>
      <c r="BX312" s="707"/>
      <c r="BY312" s="708"/>
      <c r="BZ312" s="747"/>
      <c r="CA312" s="422"/>
      <c r="CB312" s="748"/>
      <c r="CC312" s="748"/>
      <c r="CD312" s="422"/>
      <c r="CE312" s="749"/>
      <c r="CF312" s="708"/>
      <c r="CG312" s="747"/>
      <c r="CH312" s="890"/>
      <c r="CI312" s="710">
        <f t="shared" si="5"/>
        <v>0</v>
      </c>
      <c r="CJ312" s="710">
        <f t="shared" si="6"/>
        <v>0</v>
      </c>
      <c r="CK312" s="710">
        <f t="shared" si="7"/>
        <v>0</v>
      </c>
      <c r="CL312" s="710">
        <f t="shared" si="8"/>
        <v>0</v>
      </c>
      <c r="CM312" s="709" t="b">
        <f>COUNTIF($Z$3:$Z712,$Z312)&gt;1</f>
        <v>0</v>
      </c>
    </row>
    <row r="313" spans="1:91" ht="15.75" customHeight="1">
      <c r="A313" s="703" t="s">
        <v>10</v>
      </c>
      <c r="B313" s="703" t="s">
        <v>49</v>
      </c>
      <c r="C313" s="703" t="s">
        <v>123</v>
      </c>
      <c r="D313" s="703" t="s">
        <v>224</v>
      </c>
      <c r="E313" s="703" t="s">
        <v>28</v>
      </c>
      <c r="F313" s="315" t="str">
        <f t="array" ref="F313">IFERROR(INDEX(UIID!$K$2:$K999, MATCH(CONCATENATE(B313,D313,G313,J313), UIID!$B$2:$B999&amp;UIID!$D$2:$D999&amp;UIID!$G$2:$G999&amp;UIID!$H$2:$H999, 0),), "Not Found")</f>
        <v>Not Found</v>
      </c>
      <c r="G313" s="703" t="s">
        <v>1423</v>
      </c>
      <c r="H313" s="703"/>
      <c r="I313" s="703"/>
      <c r="J313" s="703" t="s">
        <v>1424</v>
      </c>
      <c r="K313" s="703"/>
      <c r="L313" s="703"/>
      <c r="M313" s="703" t="s">
        <v>1425</v>
      </c>
      <c r="N313" s="703"/>
      <c r="O313" s="703" t="s">
        <v>15</v>
      </c>
      <c r="P313" s="703" t="s">
        <v>16</v>
      </c>
      <c r="Q313" s="703"/>
      <c r="R313" s="703" t="s">
        <v>21</v>
      </c>
      <c r="S313" s="703" t="s">
        <v>3006</v>
      </c>
      <c r="T313" s="703"/>
      <c r="U313" s="703" t="s">
        <v>1426</v>
      </c>
      <c r="V313" s="703"/>
      <c r="W313" s="703"/>
      <c r="X313" s="703" t="s">
        <v>22</v>
      </c>
      <c r="Y313" s="703" t="s">
        <v>693</v>
      </c>
      <c r="Z313" s="703">
        <v>907030078</v>
      </c>
      <c r="AA313" s="704">
        <v>39969</v>
      </c>
      <c r="AB313" s="703"/>
      <c r="AC313" s="703"/>
      <c r="AD313" s="703"/>
      <c r="AE313" s="703"/>
      <c r="AF313" s="703"/>
      <c r="AG313" s="703" t="s">
        <v>4283</v>
      </c>
      <c r="AH313" s="703" t="s">
        <v>4283</v>
      </c>
      <c r="AI313" s="703" t="s">
        <v>4283</v>
      </c>
      <c r="AJ313" s="703"/>
      <c r="AK313" s="703"/>
      <c r="AL313" s="705">
        <v>45258</v>
      </c>
      <c r="AM313" s="703" t="s">
        <v>2297</v>
      </c>
      <c r="AN313" s="703"/>
      <c r="AO313" s="703"/>
      <c r="AP313" s="703"/>
      <c r="AQ313" s="703"/>
      <c r="AR313" s="703"/>
      <c r="AS313" s="703"/>
      <c r="AT313" s="703"/>
      <c r="AU313" s="703"/>
      <c r="AV313" s="703"/>
      <c r="AW313" s="703"/>
      <c r="AX313" s="703"/>
      <c r="AY313" s="703"/>
      <c r="AZ313" s="703"/>
      <c r="BA313" s="703"/>
      <c r="BB313" s="703"/>
      <c r="BC313" s="703"/>
      <c r="BD313" s="703"/>
      <c r="BE313" s="703"/>
      <c r="BF313" s="703"/>
      <c r="BG313" s="703"/>
      <c r="BH313" s="703"/>
      <c r="BI313" s="703"/>
      <c r="BJ313" s="703"/>
      <c r="BK313" s="703"/>
      <c r="BL313" s="703"/>
      <c r="BM313" s="703"/>
      <c r="BN313" s="703"/>
      <c r="BO313" s="703"/>
      <c r="BP313" s="703"/>
      <c r="BQ313" s="703"/>
      <c r="BR313" s="703"/>
      <c r="BS313" s="416" t="b">
        <v>0</v>
      </c>
      <c r="BT313" s="703" t="s">
        <v>2333</v>
      </c>
      <c r="BU313" s="703">
        <v>2023</v>
      </c>
      <c r="BV313" s="706">
        <v>45259</v>
      </c>
      <c r="BW313" s="703" t="s">
        <v>2323</v>
      </c>
      <c r="BX313" s="707"/>
      <c r="BY313" s="708"/>
      <c r="BZ313" s="747"/>
      <c r="CA313" s="422"/>
      <c r="CB313" s="748"/>
      <c r="CC313" s="748"/>
      <c r="CD313" s="422"/>
      <c r="CE313" s="749"/>
      <c r="CF313" s="708"/>
      <c r="CG313" s="747"/>
      <c r="CH313" s="890"/>
      <c r="CI313" s="710">
        <f t="shared" si="5"/>
        <v>0</v>
      </c>
      <c r="CJ313" s="710">
        <f t="shared" si="6"/>
        <v>0</v>
      </c>
      <c r="CK313" s="710">
        <f t="shared" si="7"/>
        <v>0</v>
      </c>
      <c r="CL313" s="710">
        <f t="shared" si="8"/>
        <v>0</v>
      </c>
      <c r="CM313" s="709" t="b">
        <f>COUNTIF($Z$3:$Z712,$Z313)&gt;1</f>
        <v>0</v>
      </c>
    </row>
    <row r="314" spans="1:91" ht="15.75" customHeight="1">
      <c r="A314" s="703" t="s">
        <v>10</v>
      </c>
      <c r="B314" s="703" t="s">
        <v>49</v>
      </c>
      <c r="C314" s="703" t="s">
        <v>50</v>
      </c>
      <c r="D314" s="703" t="s">
        <v>9648</v>
      </c>
      <c r="E314" s="703" t="s">
        <v>30</v>
      </c>
      <c r="F314" s="315" t="str">
        <f t="array" ref="F314">IFERROR(INDEX(UIID!$K$2:$K999, MATCH(CONCATENATE(B314,D314,G314,J314), UIID!$B$2:$B999&amp;UIID!$D$2:$D999&amp;UIID!$G$2:$G999&amp;UIID!$H$2:$H999, 0),), "Not Found")</f>
        <v>Not Found</v>
      </c>
      <c r="G314" s="703" t="s">
        <v>1430</v>
      </c>
      <c r="H314" s="703"/>
      <c r="I314" s="703"/>
      <c r="J314" s="703" t="s">
        <v>9675</v>
      </c>
      <c r="K314" s="703"/>
      <c r="L314" s="703"/>
      <c r="M314" s="703" t="s">
        <v>1431</v>
      </c>
      <c r="N314" s="703"/>
      <c r="O314" s="703" t="s">
        <v>15</v>
      </c>
      <c r="P314" s="703" t="s">
        <v>525</v>
      </c>
      <c r="Q314" s="703"/>
      <c r="R314" s="703" t="s">
        <v>35</v>
      </c>
      <c r="S314" s="703" t="s">
        <v>8666</v>
      </c>
      <c r="T314" s="703" t="s">
        <v>43</v>
      </c>
      <c r="U314" s="703"/>
      <c r="V314" s="703"/>
      <c r="W314" s="703"/>
      <c r="X314" s="703" t="s">
        <v>4164</v>
      </c>
      <c r="Y314" s="703" t="s">
        <v>40</v>
      </c>
      <c r="Z314" s="703" t="s">
        <v>1432</v>
      </c>
      <c r="AA314" s="704">
        <v>43801</v>
      </c>
      <c r="AB314" s="703"/>
      <c r="AC314" s="703"/>
      <c r="AD314" s="703"/>
      <c r="AE314" s="703"/>
      <c r="AF314" s="703"/>
      <c r="AG314" s="703" t="s">
        <v>9677</v>
      </c>
      <c r="AH314" s="703" t="s">
        <v>9678</v>
      </c>
      <c r="AI314" s="712">
        <v>44639</v>
      </c>
      <c r="AJ314" s="703"/>
      <c r="AK314" s="703"/>
      <c r="AL314" s="705">
        <v>45119</v>
      </c>
      <c r="AM314" s="703" t="s">
        <v>8675</v>
      </c>
      <c r="AN314" s="703"/>
      <c r="AO314" s="703"/>
      <c r="AP314" s="703"/>
      <c r="AQ314" s="703"/>
      <c r="AR314" s="703"/>
      <c r="AS314" s="703"/>
      <c r="AT314" s="703"/>
      <c r="AU314" s="703"/>
      <c r="AV314" s="703"/>
      <c r="AW314" s="703"/>
      <c r="AX314" s="703"/>
      <c r="AY314" s="703"/>
      <c r="AZ314" s="703"/>
      <c r="BA314" s="703"/>
      <c r="BB314" s="703"/>
      <c r="BC314" s="703"/>
      <c r="BD314" s="703"/>
      <c r="BE314" s="703"/>
      <c r="BF314" s="703"/>
      <c r="BG314" s="703"/>
      <c r="BH314" s="703"/>
      <c r="BI314" s="703"/>
      <c r="BJ314" s="703"/>
      <c r="BK314" s="703"/>
      <c r="BL314" s="703"/>
      <c r="BM314" s="703"/>
      <c r="BN314" s="703"/>
      <c r="BO314" s="703"/>
      <c r="BP314" s="703"/>
      <c r="BQ314" s="703"/>
      <c r="BR314" s="703"/>
      <c r="BS314" s="416" t="b">
        <v>0</v>
      </c>
      <c r="BT314" s="703" t="s">
        <v>2322</v>
      </c>
      <c r="BU314" s="703">
        <v>2023</v>
      </c>
      <c r="BV314" s="706">
        <v>45124</v>
      </c>
      <c r="BW314" s="703" t="s">
        <v>2323</v>
      </c>
      <c r="BX314" s="707" t="s">
        <v>8934</v>
      </c>
      <c r="BY314" s="708"/>
      <c r="BZ314" s="747"/>
      <c r="CA314" s="422"/>
      <c r="CB314" s="748"/>
      <c r="CC314" s="748"/>
      <c r="CD314" s="422"/>
      <c r="CE314" s="749"/>
      <c r="CF314" s="708"/>
      <c r="CG314" s="747"/>
      <c r="CH314" s="890"/>
      <c r="CI314" s="710">
        <f t="shared" si="5"/>
        <v>0</v>
      </c>
      <c r="CJ314" s="710">
        <f t="shared" si="6"/>
        <v>0</v>
      </c>
      <c r="CK314" s="710">
        <f t="shared" si="7"/>
        <v>0</v>
      </c>
      <c r="CL314" s="710">
        <f t="shared" si="8"/>
        <v>0</v>
      </c>
      <c r="CM314" s="709" t="b">
        <f>COUNTIF($Z$3:$Z703,$Z314)&gt;1</f>
        <v>0</v>
      </c>
    </row>
    <row r="315" spans="1:91" ht="15.75" customHeight="1">
      <c r="A315" s="703" t="s">
        <v>10</v>
      </c>
      <c r="B315" s="703" t="s">
        <v>49</v>
      </c>
      <c r="C315" s="703" t="s">
        <v>50</v>
      </c>
      <c r="D315" s="703" t="s">
        <v>51</v>
      </c>
      <c r="E315" s="703" t="s">
        <v>30</v>
      </c>
      <c r="F315" s="891" t="str">
        <f t="array" ref="F315">IFERROR(INDEX(UIID!$K$2:$K999, MATCH(CONCATENATE(B315,D315,G315,J315), UIID!$B$2:$B999&amp;UIID!$D$2:$D999&amp;UIID!$G$2:$G999&amp;UIID!$H$2:$H999, 0),), "Not Found")</f>
        <v>0746-0031</v>
      </c>
      <c r="G315" s="703" t="s">
        <v>1546</v>
      </c>
      <c r="H315" s="703"/>
      <c r="I315" s="703" t="s">
        <v>7912</v>
      </c>
      <c r="J315" s="703" t="s">
        <v>4047</v>
      </c>
      <c r="K315" s="703">
        <v>9.3178528108299794</v>
      </c>
      <c r="L315" s="703">
        <v>123.289132153894</v>
      </c>
      <c r="M315" s="703" t="s">
        <v>1548</v>
      </c>
      <c r="N315" s="703" t="s">
        <v>7913</v>
      </c>
      <c r="O315" s="703" t="s">
        <v>15</v>
      </c>
      <c r="P315" s="703" t="s">
        <v>16</v>
      </c>
      <c r="Q315" s="703" t="s">
        <v>4156</v>
      </c>
      <c r="R315" s="703" t="s">
        <v>35</v>
      </c>
      <c r="S315" s="703" t="s">
        <v>104</v>
      </c>
      <c r="T315" s="703" t="s">
        <v>9060</v>
      </c>
      <c r="U315" s="703"/>
      <c r="V315" s="892" t="s">
        <v>10250</v>
      </c>
      <c r="W315" s="703"/>
      <c r="X315" s="703" t="s">
        <v>4164</v>
      </c>
      <c r="Y315" s="703" t="s">
        <v>109</v>
      </c>
      <c r="Z315" s="703" t="s">
        <v>1549</v>
      </c>
      <c r="AA315" s="704">
        <v>45123</v>
      </c>
      <c r="AB315" s="706">
        <v>46951</v>
      </c>
      <c r="AC315" s="703"/>
      <c r="AD315" s="703"/>
      <c r="AE315" s="703"/>
      <c r="AF315" s="703"/>
      <c r="AG315" s="703" t="s">
        <v>9682</v>
      </c>
      <c r="AH315" s="703">
        <v>201907461200195</v>
      </c>
      <c r="AI315" s="705">
        <v>45680</v>
      </c>
      <c r="AJ315" s="703"/>
      <c r="AK315" s="703"/>
      <c r="AL315" s="703"/>
      <c r="AM315" s="703"/>
      <c r="AN315" s="703"/>
      <c r="AO315" s="703"/>
      <c r="AP315" s="703"/>
      <c r="AQ315" s="703"/>
      <c r="AR315" s="703"/>
      <c r="AS315" s="703"/>
      <c r="AT315" s="703"/>
      <c r="AU315" s="703"/>
      <c r="AV315" s="703"/>
      <c r="AW315" s="703"/>
      <c r="AX315" s="703"/>
      <c r="AY315" s="703"/>
      <c r="AZ315" s="703"/>
      <c r="BA315" s="703"/>
      <c r="BB315" s="703"/>
      <c r="BC315" s="703"/>
      <c r="BD315" s="703"/>
      <c r="BE315" s="703"/>
      <c r="BF315" s="703"/>
      <c r="BG315" s="703"/>
      <c r="BH315" s="703"/>
      <c r="BI315" s="703"/>
      <c r="BJ315" s="703"/>
      <c r="BK315" s="703"/>
      <c r="BL315" s="703"/>
      <c r="BM315" s="703"/>
      <c r="BN315" s="703"/>
      <c r="BO315" s="703"/>
      <c r="BP315" s="703"/>
      <c r="BQ315" s="703"/>
      <c r="BR315" s="703"/>
      <c r="BS315" s="894" t="b">
        <v>0</v>
      </c>
      <c r="BT315" s="703" t="s">
        <v>2322</v>
      </c>
      <c r="BU315" s="703">
        <v>2023</v>
      </c>
      <c r="BV315" s="706">
        <v>45134</v>
      </c>
      <c r="BW315" s="703" t="s">
        <v>2323</v>
      </c>
      <c r="BX315" s="707" t="s">
        <v>10236</v>
      </c>
      <c r="BY315" s="713"/>
      <c r="BZ315" s="747"/>
      <c r="CA315" s="714"/>
      <c r="CB315" s="748"/>
      <c r="CC315" s="748"/>
      <c r="CD315" s="714"/>
      <c r="CE315" s="749"/>
      <c r="CF315" s="713"/>
      <c r="CG315" s="747">
        <v>1</v>
      </c>
      <c r="CH315" s="704">
        <v>43258</v>
      </c>
      <c r="CI315" s="710">
        <f t="shared" si="5"/>
        <v>0</v>
      </c>
      <c r="CJ315" s="710">
        <f t="shared" si="6"/>
        <v>0</v>
      </c>
      <c r="CK315" s="710">
        <f t="shared" si="7"/>
        <v>0</v>
      </c>
      <c r="CL315" s="710">
        <f t="shared" si="8"/>
        <v>0</v>
      </c>
      <c r="CM315" s="709" t="b">
        <f>COUNTIF($Z$3:$Z698,$Z315)&gt;1</f>
        <v>0</v>
      </c>
    </row>
    <row r="316" spans="1:91" ht="15.75" customHeight="1">
      <c r="A316" s="703" t="s">
        <v>10</v>
      </c>
      <c r="B316" s="703" t="s">
        <v>49</v>
      </c>
      <c r="C316" s="703" t="s">
        <v>50</v>
      </c>
      <c r="D316" s="703" t="s">
        <v>9648</v>
      </c>
      <c r="E316" s="703" t="s">
        <v>30</v>
      </c>
      <c r="F316" s="315" t="str">
        <f t="array" ref="F316">IFERROR(INDEX(UIID!$K$2:$K999, MATCH(CONCATENATE(B316,D316,G316,J316), UIID!$B$2:$B999&amp;UIID!$D$2:$D999&amp;UIID!$G$2:$G999&amp;UIID!$H$2:$H999, 0),), "Not Found")</f>
        <v>Not Found</v>
      </c>
      <c r="G316" s="703" t="s">
        <v>1546</v>
      </c>
      <c r="H316" s="703"/>
      <c r="I316" s="703"/>
      <c r="J316" s="703" t="s">
        <v>1547</v>
      </c>
      <c r="K316" s="703"/>
      <c r="L316" s="703"/>
      <c r="M316" s="703" t="s">
        <v>1548</v>
      </c>
      <c r="N316" s="703"/>
      <c r="O316" s="703" t="s">
        <v>15</v>
      </c>
      <c r="P316" s="703" t="s">
        <v>16</v>
      </c>
      <c r="Q316" s="703"/>
      <c r="R316" s="703" t="s">
        <v>35</v>
      </c>
      <c r="S316" s="703" t="s">
        <v>84</v>
      </c>
      <c r="T316" s="703" t="s">
        <v>170</v>
      </c>
      <c r="U316" s="703"/>
      <c r="V316" s="703"/>
      <c r="W316" s="703"/>
      <c r="X316" s="703" t="s">
        <v>4213</v>
      </c>
      <c r="Y316" s="703" t="s">
        <v>94</v>
      </c>
      <c r="Z316" s="703" t="s">
        <v>1553</v>
      </c>
      <c r="AA316" s="704">
        <v>43801</v>
      </c>
      <c r="AB316" s="703"/>
      <c r="AC316" s="703" t="s">
        <v>4158</v>
      </c>
      <c r="AD316" s="703"/>
      <c r="AE316" s="703" t="s">
        <v>4168</v>
      </c>
      <c r="AF316" s="703" t="s">
        <v>9685</v>
      </c>
      <c r="AG316" s="703" t="s">
        <v>9686</v>
      </c>
      <c r="AH316" s="703" t="s">
        <v>9687</v>
      </c>
      <c r="AI316" s="705">
        <v>44880</v>
      </c>
      <c r="AJ316" s="703"/>
      <c r="AK316" s="703"/>
      <c r="AL316" s="705">
        <v>45113</v>
      </c>
      <c r="AM316" s="703" t="s">
        <v>8675</v>
      </c>
      <c r="AN316" s="703"/>
      <c r="AO316" s="703"/>
      <c r="AP316" s="703"/>
      <c r="AQ316" s="703"/>
      <c r="AR316" s="703"/>
      <c r="AS316" s="703"/>
      <c r="AT316" s="703"/>
      <c r="AU316" s="703"/>
      <c r="AV316" s="703"/>
      <c r="AW316" s="703"/>
      <c r="AX316" s="703"/>
      <c r="AY316" s="703"/>
      <c r="AZ316" s="703"/>
      <c r="BA316" s="703"/>
      <c r="BB316" s="703"/>
      <c r="BC316" s="703"/>
      <c r="BD316" s="703"/>
      <c r="BE316" s="703"/>
      <c r="BF316" s="703"/>
      <c r="BG316" s="703"/>
      <c r="BH316" s="703"/>
      <c r="BI316" s="703"/>
      <c r="BJ316" s="703"/>
      <c r="BK316" s="703"/>
      <c r="BL316" s="703"/>
      <c r="BM316" s="703"/>
      <c r="BN316" s="703"/>
      <c r="BO316" s="703"/>
      <c r="BP316" s="703"/>
      <c r="BQ316" s="703"/>
      <c r="BR316" s="703"/>
      <c r="BS316" s="416" t="b">
        <v>0</v>
      </c>
      <c r="BT316" s="703" t="s">
        <v>2322</v>
      </c>
      <c r="BU316" s="703">
        <v>2023</v>
      </c>
      <c r="BV316" s="706">
        <v>45120</v>
      </c>
      <c r="BW316" s="703" t="s">
        <v>2323</v>
      </c>
      <c r="BX316" s="707" t="s">
        <v>8934</v>
      </c>
      <c r="BY316" s="708"/>
      <c r="BZ316" s="747"/>
      <c r="CA316" s="422"/>
      <c r="CB316" s="748"/>
      <c r="CC316" s="748"/>
      <c r="CD316" s="422"/>
      <c r="CE316" s="749"/>
      <c r="CF316" s="708"/>
      <c r="CG316" s="747"/>
      <c r="CH316" s="890"/>
      <c r="CI316" s="710">
        <f t="shared" si="5"/>
        <v>0</v>
      </c>
      <c r="CJ316" s="710">
        <f t="shared" si="6"/>
        <v>0</v>
      </c>
      <c r="CK316" s="710">
        <f t="shared" si="7"/>
        <v>0</v>
      </c>
      <c r="CL316" s="710">
        <f t="shared" si="8"/>
        <v>0</v>
      </c>
      <c r="CM316" s="709" t="b">
        <f>COUNTIF($Z$3:$Z697,$Z316)&gt;1</f>
        <v>0</v>
      </c>
    </row>
    <row r="317" spans="1:91" ht="15.75" customHeight="1">
      <c r="A317" s="703" t="s">
        <v>10</v>
      </c>
      <c r="B317" s="703" t="s">
        <v>49</v>
      </c>
      <c r="C317" s="703" t="s">
        <v>50</v>
      </c>
      <c r="D317" s="703" t="s">
        <v>9648</v>
      </c>
      <c r="E317" s="703" t="s">
        <v>30</v>
      </c>
      <c r="F317" s="315" t="str">
        <f t="array" ref="F317">IFERROR(INDEX(UIID!$K$2:$K999, MATCH(CONCATENATE(B317,D317,G317,J317), UIID!$B$2:$B999&amp;UIID!$D$2:$D999&amp;UIID!$G$2:$G999&amp;UIID!$H$2:$H999, 0),), "Not Found")</f>
        <v>Not Found</v>
      </c>
      <c r="G317" s="703" t="s">
        <v>1546</v>
      </c>
      <c r="H317" s="703"/>
      <c r="I317" s="703"/>
      <c r="J317" s="703" t="s">
        <v>1547</v>
      </c>
      <c r="K317" s="703"/>
      <c r="L317" s="703"/>
      <c r="M317" s="703" t="s">
        <v>1548</v>
      </c>
      <c r="N317" s="703"/>
      <c r="O317" s="703" t="s">
        <v>15</v>
      </c>
      <c r="P317" s="703" t="s">
        <v>16</v>
      </c>
      <c r="Q317" s="703"/>
      <c r="R317" s="703" t="s">
        <v>35</v>
      </c>
      <c r="S317" s="703" t="s">
        <v>84</v>
      </c>
      <c r="T317" s="703" t="s">
        <v>167</v>
      </c>
      <c r="U317" s="703"/>
      <c r="V317" s="703"/>
      <c r="W317" s="703"/>
      <c r="X317" s="703" t="s">
        <v>4164</v>
      </c>
      <c r="Y317" s="703" t="s">
        <v>94</v>
      </c>
      <c r="Z317" s="703" t="s">
        <v>1552</v>
      </c>
      <c r="AA317" s="704">
        <v>43801</v>
      </c>
      <c r="AB317" s="703"/>
      <c r="AC317" s="703"/>
      <c r="AD317" s="703"/>
      <c r="AE317" s="703"/>
      <c r="AF317" s="703"/>
      <c r="AG317" s="703" t="s">
        <v>9686</v>
      </c>
      <c r="AH317" s="703" t="s">
        <v>9687</v>
      </c>
      <c r="AI317" s="705">
        <v>44880</v>
      </c>
      <c r="AJ317" s="703"/>
      <c r="AK317" s="703"/>
      <c r="AL317" s="705">
        <v>45113</v>
      </c>
      <c r="AM317" s="703" t="s">
        <v>8675</v>
      </c>
      <c r="AN317" s="703"/>
      <c r="AO317" s="703"/>
      <c r="AP317" s="703"/>
      <c r="AQ317" s="703"/>
      <c r="AR317" s="703"/>
      <c r="AS317" s="703"/>
      <c r="AT317" s="703"/>
      <c r="AU317" s="703"/>
      <c r="AV317" s="703"/>
      <c r="AW317" s="703"/>
      <c r="AX317" s="703"/>
      <c r="AY317" s="703"/>
      <c r="AZ317" s="703"/>
      <c r="BA317" s="703"/>
      <c r="BB317" s="703"/>
      <c r="BC317" s="703"/>
      <c r="BD317" s="703"/>
      <c r="BE317" s="703"/>
      <c r="BF317" s="703"/>
      <c r="BG317" s="703"/>
      <c r="BH317" s="703"/>
      <c r="BI317" s="703"/>
      <c r="BJ317" s="703"/>
      <c r="BK317" s="703"/>
      <c r="BL317" s="703"/>
      <c r="BM317" s="703"/>
      <c r="BN317" s="703"/>
      <c r="BO317" s="703"/>
      <c r="BP317" s="703"/>
      <c r="BQ317" s="703"/>
      <c r="BR317" s="703"/>
      <c r="BS317" s="416" t="b">
        <v>0</v>
      </c>
      <c r="BT317" s="703" t="s">
        <v>2322</v>
      </c>
      <c r="BU317" s="703">
        <v>2023</v>
      </c>
      <c r="BV317" s="706">
        <v>45120</v>
      </c>
      <c r="BW317" s="703" t="s">
        <v>2323</v>
      </c>
      <c r="BX317" s="707" t="s">
        <v>8934</v>
      </c>
      <c r="BY317" s="708"/>
      <c r="BZ317" s="747"/>
      <c r="CA317" s="422"/>
      <c r="CB317" s="748"/>
      <c r="CC317" s="748"/>
      <c r="CD317" s="422"/>
      <c r="CE317" s="749"/>
      <c r="CF317" s="708"/>
      <c r="CG317" s="747"/>
      <c r="CH317" s="890"/>
      <c r="CI317" s="710">
        <f t="shared" si="5"/>
        <v>0</v>
      </c>
      <c r="CJ317" s="710">
        <f t="shared" si="6"/>
        <v>0</v>
      </c>
      <c r="CK317" s="710">
        <f t="shared" si="7"/>
        <v>0</v>
      </c>
      <c r="CL317" s="710">
        <f t="shared" si="8"/>
        <v>0</v>
      </c>
      <c r="CM317" s="709" t="b">
        <f>COUNTIF($Z$3:$Z697,$Z317)&gt;1</f>
        <v>0</v>
      </c>
    </row>
    <row r="318" spans="1:91" ht="15.75" customHeight="1">
      <c r="A318" s="703" t="s">
        <v>10</v>
      </c>
      <c r="B318" s="703" t="s">
        <v>49</v>
      </c>
      <c r="C318" s="703" t="s">
        <v>28</v>
      </c>
      <c r="D318" s="703" t="s">
        <v>2060</v>
      </c>
      <c r="E318" s="703" t="s">
        <v>30</v>
      </c>
      <c r="F318" s="891" t="str">
        <f t="array" ref="F318">IFERROR(INDEX(UIID!$K$2:$K999, MATCH(CONCATENATE(B318,D318,G318,J318), UIID!$B$2:$B999&amp;UIID!$D$2:$D999&amp;UIID!$G$2:$G999&amp;UIID!$H$2:$H999, 0),), "Not Found")</f>
        <v>0746-0004</v>
      </c>
      <c r="G318" s="703" t="s">
        <v>1442</v>
      </c>
      <c r="H318" s="703"/>
      <c r="I318" s="703" t="s">
        <v>7917</v>
      </c>
      <c r="J318" s="703" t="s">
        <v>4023</v>
      </c>
      <c r="K318" s="703">
        <v>10.131708287543301</v>
      </c>
      <c r="L318" s="703">
        <v>123.273328783182</v>
      </c>
      <c r="M318" s="703" t="s">
        <v>1443</v>
      </c>
      <c r="N318" s="703" t="s">
        <v>7918</v>
      </c>
      <c r="O318" s="703" t="s">
        <v>113</v>
      </c>
      <c r="P318" s="703" t="s">
        <v>132</v>
      </c>
      <c r="Q318" s="703" t="s">
        <v>4156</v>
      </c>
      <c r="R318" s="703" t="s">
        <v>35</v>
      </c>
      <c r="S318" s="703" t="s">
        <v>2230</v>
      </c>
      <c r="T318" s="703" t="s">
        <v>8938</v>
      </c>
      <c r="U318" s="703"/>
      <c r="V318" s="892" t="s">
        <v>7919</v>
      </c>
      <c r="W318" s="703"/>
      <c r="X318" s="703" t="s">
        <v>4164</v>
      </c>
      <c r="Y318" s="703" t="s">
        <v>1094</v>
      </c>
      <c r="Z318" s="703" t="s">
        <v>1446</v>
      </c>
      <c r="AA318" s="704">
        <v>42356</v>
      </c>
      <c r="AB318" s="706">
        <v>46925</v>
      </c>
      <c r="AC318" s="703" t="s">
        <v>4158</v>
      </c>
      <c r="AD318" s="703"/>
      <c r="AE318" s="703"/>
      <c r="AF318" s="703"/>
      <c r="AG318" s="703" t="s">
        <v>4283</v>
      </c>
      <c r="AH318" s="703" t="s">
        <v>4283</v>
      </c>
      <c r="AI318" s="703" t="s">
        <v>4283</v>
      </c>
      <c r="AJ318" s="703"/>
      <c r="AK318" s="703"/>
      <c r="AL318" s="703"/>
      <c r="AM318" s="703"/>
      <c r="AN318" s="703"/>
      <c r="AO318" s="703"/>
      <c r="AP318" s="703"/>
      <c r="AQ318" s="703"/>
      <c r="AR318" s="703"/>
      <c r="AS318" s="703"/>
      <c r="AT318" s="703"/>
      <c r="AU318" s="703"/>
      <c r="AV318" s="703"/>
      <c r="AW318" s="703"/>
      <c r="AX318" s="703"/>
      <c r="AY318" s="703"/>
      <c r="AZ318" s="703"/>
      <c r="BA318" s="703"/>
      <c r="BB318" s="703"/>
      <c r="BC318" s="703"/>
      <c r="BD318" s="703"/>
      <c r="BE318" s="703"/>
      <c r="BF318" s="703"/>
      <c r="BG318" s="703"/>
      <c r="BH318" s="703"/>
      <c r="BI318" s="703"/>
      <c r="BJ318" s="703"/>
      <c r="BK318" s="703"/>
      <c r="BL318" s="703"/>
      <c r="BM318" s="703"/>
      <c r="BN318" s="703"/>
      <c r="BO318" s="703"/>
      <c r="BP318" s="703"/>
      <c r="BQ318" s="703"/>
      <c r="BR318" s="703"/>
      <c r="BS318" s="894" t="b">
        <v>0</v>
      </c>
      <c r="BT318" s="703"/>
      <c r="BU318" s="703"/>
      <c r="BV318" s="706"/>
      <c r="BW318" s="703" t="s">
        <v>2323</v>
      </c>
      <c r="BX318" s="707" t="s">
        <v>10251</v>
      </c>
      <c r="BY318" s="713"/>
      <c r="BZ318" s="747"/>
      <c r="CA318" s="714"/>
      <c r="CB318" s="748"/>
      <c r="CC318" s="748"/>
      <c r="CD318" s="714"/>
      <c r="CE318" s="749"/>
      <c r="CF318" s="713"/>
      <c r="CG318" s="747"/>
      <c r="CH318" s="710"/>
      <c r="CI318" s="710">
        <f t="shared" si="5"/>
        <v>0</v>
      </c>
      <c r="CJ318" s="710">
        <f t="shared" si="6"/>
        <v>0</v>
      </c>
      <c r="CK318" s="710">
        <f t="shared" si="7"/>
        <v>0</v>
      </c>
      <c r="CL318" s="710">
        <f t="shared" si="8"/>
        <v>0</v>
      </c>
      <c r="CM318" s="709" t="b">
        <f>COUNTIF($Z$3:$Z693,$Z318)&gt;1</f>
        <v>0</v>
      </c>
    </row>
    <row r="319" spans="1:91" ht="15.75" customHeight="1">
      <c r="A319" s="541" t="s">
        <v>10</v>
      </c>
      <c r="B319" s="541" t="s">
        <v>49</v>
      </c>
      <c r="C319" s="541" t="s">
        <v>50</v>
      </c>
      <c r="D319" s="541" t="s">
        <v>451</v>
      </c>
      <c r="E319" s="541" t="s">
        <v>30</v>
      </c>
      <c r="F319" s="538" t="str">
        <f t="array" ref="F319">IFERROR(INDEX(UIID!$K$2:$K999, MATCH(CONCATENATE(B319,D319,G319,J319), UIID!$B$2:$B999&amp;UIID!$D$2:$D999&amp;UIID!$G$2:$G999&amp;UIID!$H$2:$H999, 0),), "Not Found")</f>
        <v>0746-0036</v>
      </c>
      <c r="G319" s="541" t="s">
        <v>1555</v>
      </c>
      <c r="H319" s="541"/>
      <c r="I319" s="541"/>
      <c r="J319" s="541" t="s">
        <v>1556</v>
      </c>
      <c r="K319" s="541">
        <v>9.5904607978706409</v>
      </c>
      <c r="L319" s="541">
        <v>123.12274832270801</v>
      </c>
      <c r="M319" s="541" t="s">
        <v>1557</v>
      </c>
      <c r="N319" s="541" t="s">
        <v>9698</v>
      </c>
      <c r="O319" s="541" t="s">
        <v>15</v>
      </c>
      <c r="P319" s="541" t="s">
        <v>525</v>
      </c>
      <c r="Q319" s="541"/>
      <c r="R319" s="541" t="s">
        <v>35</v>
      </c>
      <c r="S319" s="541" t="s">
        <v>8666</v>
      </c>
      <c r="T319" s="541" t="s">
        <v>36</v>
      </c>
      <c r="U319" s="541"/>
      <c r="V319" s="541"/>
      <c r="W319" s="541"/>
      <c r="X319" s="541" t="s">
        <v>4164</v>
      </c>
      <c r="Y319" s="541" t="s">
        <v>37</v>
      </c>
      <c r="Z319" s="541" t="s">
        <v>1558</v>
      </c>
      <c r="AA319" s="910">
        <v>42937</v>
      </c>
      <c r="AB319" s="541"/>
      <c r="AC319" s="541"/>
      <c r="AD319" s="541"/>
      <c r="AE319" s="541"/>
      <c r="AF319" s="541"/>
      <c r="AG319" s="541" t="s">
        <v>9699</v>
      </c>
      <c r="AH319" s="541" t="s">
        <v>9700</v>
      </c>
      <c r="AI319" s="910">
        <v>44239</v>
      </c>
      <c r="AJ319" s="541"/>
      <c r="AK319" s="541"/>
      <c r="AL319" s="541"/>
      <c r="AM319" s="541"/>
      <c r="AN319" s="541"/>
      <c r="AO319" s="541"/>
      <c r="AP319" s="541"/>
      <c r="AQ319" s="541"/>
      <c r="AR319" s="541"/>
      <c r="AS319" s="541"/>
      <c r="AT319" s="541"/>
      <c r="AU319" s="541"/>
      <c r="AV319" s="541"/>
      <c r="AW319" s="541"/>
      <c r="AX319" s="541"/>
      <c r="AY319" s="541"/>
      <c r="AZ319" s="541"/>
      <c r="BA319" s="541"/>
      <c r="BB319" s="541"/>
      <c r="BC319" s="541"/>
      <c r="BD319" s="541"/>
      <c r="BE319" s="541"/>
      <c r="BF319" s="541"/>
      <c r="BG319" s="541"/>
      <c r="BH319" s="541"/>
      <c r="BI319" s="541"/>
      <c r="BJ319" s="541"/>
      <c r="BK319" s="541"/>
      <c r="BL319" s="541"/>
      <c r="BM319" s="541"/>
      <c r="BN319" s="541"/>
      <c r="BO319" s="541"/>
      <c r="BP319" s="541"/>
      <c r="BQ319" s="541"/>
      <c r="BR319" s="541"/>
      <c r="BS319" s="416" t="b">
        <v>0</v>
      </c>
      <c r="BT319" s="541"/>
      <c r="BU319" s="541"/>
      <c r="BV319" s="542"/>
      <c r="BW319" s="541" t="s">
        <v>10217</v>
      </c>
      <c r="BX319" s="543" t="s">
        <v>10218</v>
      </c>
      <c r="BY319" s="544"/>
      <c r="BZ319" s="911"/>
      <c r="CA319" s="546"/>
      <c r="CB319" s="912"/>
      <c r="CC319" s="912"/>
      <c r="CD319" s="546"/>
      <c r="CE319" s="913"/>
      <c r="CF319" s="544"/>
      <c r="CG319" s="911"/>
      <c r="CH319" s="548"/>
      <c r="CI319" s="548">
        <f t="shared" si="5"/>
        <v>0</v>
      </c>
      <c r="CJ319" s="548">
        <f t="shared" si="6"/>
        <v>0</v>
      </c>
      <c r="CK319" s="548">
        <f t="shared" si="7"/>
        <v>0</v>
      </c>
      <c r="CL319" s="548">
        <f t="shared" si="8"/>
        <v>0</v>
      </c>
      <c r="CM319" s="545" t="b">
        <f>COUNTIF($Z$3:$Z686,$Z319)&gt;1</f>
        <v>0</v>
      </c>
    </row>
    <row r="320" spans="1:91" ht="15.75" customHeight="1">
      <c r="A320" s="703" t="s">
        <v>10</v>
      </c>
      <c r="B320" s="703" t="s">
        <v>49</v>
      </c>
      <c r="C320" s="703" t="s">
        <v>50</v>
      </c>
      <c r="D320" s="703" t="s">
        <v>9648</v>
      </c>
      <c r="E320" s="703" t="s">
        <v>30</v>
      </c>
      <c r="F320" s="315" t="str">
        <f t="array" ref="F320">IFERROR(INDEX(UIID!$K$2:$K999, MATCH(CONCATENATE(B320,D320,G320,J320), UIID!$B$2:$B999&amp;UIID!$D$2:$D999&amp;UIID!$G$2:$G999&amp;UIID!$H$2:$H999, 0),), "Not Found")</f>
        <v>Not Found</v>
      </c>
      <c r="G320" s="703" t="s">
        <v>1464</v>
      </c>
      <c r="H320" s="703"/>
      <c r="I320" s="703"/>
      <c r="J320" s="703" t="s">
        <v>1465</v>
      </c>
      <c r="K320" s="703"/>
      <c r="L320" s="703"/>
      <c r="M320" s="703" t="s">
        <v>1466</v>
      </c>
      <c r="N320" s="703"/>
      <c r="O320" s="703" t="s">
        <v>15</v>
      </c>
      <c r="P320" s="703" t="s">
        <v>16</v>
      </c>
      <c r="Q320" s="703"/>
      <c r="R320" s="703" t="s">
        <v>35</v>
      </c>
      <c r="S320" s="703" t="s">
        <v>87</v>
      </c>
      <c r="T320" s="703" t="s">
        <v>683</v>
      </c>
      <c r="U320" s="703"/>
      <c r="V320" s="703"/>
      <c r="W320" s="703"/>
      <c r="X320" s="703" t="s">
        <v>4164</v>
      </c>
      <c r="Y320" s="703" t="s">
        <v>152</v>
      </c>
      <c r="Z320" s="703" t="s">
        <v>1470</v>
      </c>
      <c r="AA320" s="704">
        <v>43801</v>
      </c>
      <c r="AB320" s="703"/>
      <c r="AC320" s="703" t="s">
        <v>4158</v>
      </c>
      <c r="AD320" s="703"/>
      <c r="AE320" s="703" t="s">
        <v>4168</v>
      </c>
      <c r="AF320" s="703" t="s">
        <v>9702</v>
      </c>
      <c r="AG320" s="703" t="s">
        <v>9703</v>
      </c>
      <c r="AH320" s="703" t="s">
        <v>9704</v>
      </c>
      <c r="AI320" s="703" t="s">
        <v>9705</v>
      </c>
      <c r="AJ320" s="703"/>
      <c r="AK320" s="703"/>
      <c r="AL320" s="705">
        <v>45139</v>
      </c>
      <c r="AM320" s="703" t="s">
        <v>8675</v>
      </c>
      <c r="AN320" s="703"/>
      <c r="AO320" s="703"/>
      <c r="AP320" s="703"/>
      <c r="AQ320" s="703"/>
      <c r="AR320" s="703"/>
      <c r="AS320" s="703"/>
      <c r="AT320" s="703"/>
      <c r="AU320" s="703"/>
      <c r="AV320" s="703"/>
      <c r="AW320" s="703"/>
      <c r="AX320" s="703"/>
      <c r="AY320" s="703"/>
      <c r="AZ320" s="703"/>
      <c r="BA320" s="703"/>
      <c r="BB320" s="703"/>
      <c r="BC320" s="703"/>
      <c r="BD320" s="703"/>
      <c r="BE320" s="703"/>
      <c r="BF320" s="703"/>
      <c r="BG320" s="703"/>
      <c r="BH320" s="703"/>
      <c r="BI320" s="703"/>
      <c r="BJ320" s="703"/>
      <c r="BK320" s="703"/>
      <c r="BL320" s="703"/>
      <c r="BM320" s="703"/>
      <c r="BN320" s="703"/>
      <c r="BO320" s="703"/>
      <c r="BP320" s="703"/>
      <c r="BQ320" s="703"/>
      <c r="BR320" s="703"/>
      <c r="BS320" s="416" t="b">
        <v>0</v>
      </c>
      <c r="BT320" s="703" t="s">
        <v>2324</v>
      </c>
      <c r="BU320" s="703">
        <v>2023</v>
      </c>
      <c r="BV320" s="706">
        <v>45142</v>
      </c>
      <c r="BW320" s="703" t="s">
        <v>2323</v>
      </c>
      <c r="BX320" s="707" t="s">
        <v>8934</v>
      </c>
      <c r="BY320" s="708"/>
      <c r="BZ320" s="747"/>
      <c r="CA320" s="422"/>
      <c r="CB320" s="748"/>
      <c r="CC320" s="748"/>
      <c r="CD320" s="422"/>
      <c r="CE320" s="749"/>
      <c r="CF320" s="708"/>
      <c r="CG320" s="747"/>
      <c r="CH320" s="890"/>
      <c r="CI320" s="710">
        <f t="shared" si="5"/>
        <v>0</v>
      </c>
      <c r="CJ320" s="710">
        <f t="shared" si="6"/>
        <v>0</v>
      </c>
      <c r="CK320" s="710">
        <f t="shared" si="7"/>
        <v>0</v>
      </c>
      <c r="CL320" s="710">
        <f t="shared" si="8"/>
        <v>0</v>
      </c>
      <c r="CM320" s="709" t="b">
        <f>COUNTIF($Z$3:$Z683,$Z320)&gt;1</f>
        <v>0</v>
      </c>
    </row>
    <row r="321" spans="1:91" ht="15.75" customHeight="1">
      <c r="A321" s="703" t="s">
        <v>10</v>
      </c>
      <c r="B321" s="703" t="s">
        <v>49</v>
      </c>
      <c r="C321" s="703" t="s">
        <v>50</v>
      </c>
      <c r="D321" s="703" t="s">
        <v>1415</v>
      </c>
      <c r="E321" s="703" t="s">
        <v>50</v>
      </c>
      <c r="F321" s="315" t="str">
        <f t="array" ref="F321">IFERROR(INDEX(UIID!$K$2:$K999, MATCH(CONCATENATE(B321,D321,G321,J321), UIID!$B$2:$B999&amp;UIID!$D$2:$D999&amp;UIID!$G$2:$G999&amp;UIID!$H$2:$H999, 0),), "Not Found")</f>
        <v>Not Found</v>
      </c>
      <c r="G321" s="703" t="s">
        <v>1475</v>
      </c>
      <c r="H321" s="703"/>
      <c r="I321" s="703"/>
      <c r="J321" s="703" t="s">
        <v>1476</v>
      </c>
      <c r="K321" s="703"/>
      <c r="L321" s="703"/>
      <c r="M321" s="703" t="s">
        <v>1477</v>
      </c>
      <c r="N321" s="703"/>
      <c r="O321" s="703" t="s">
        <v>15</v>
      </c>
      <c r="P321" s="703" t="s">
        <v>525</v>
      </c>
      <c r="Q321" s="703"/>
      <c r="R321" s="703" t="s">
        <v>35</v>
      </c>
      <c r="S321" s="703" t="s">
        <v>84</v>
      </c>
      <c r="T321" s="703" t="s">
        <v>93</v>
      </c>
      <c r="U321" s="703"/>
      <c r="V321" s="703"/>
      <c r="W321" s="703"/>
      <c r="X321" s="703" t="s">
        <v>4213</v>
      </c>
      <c r="Y321" s="703" t="s">
        <v>94</v>
      </c>
      <c r="Z321" s="703" t="s">
        <v>1478</v>
      </c>
      <c r="AA321" s="704">
        <v>42327</v>
      </c>
      <c r="AB321" s="703"/>
      <c r="AC321" s="703"/>
      <c r="AD321" s="703"/>
      <c r="AE321" s="703"/>
      <c r="AF321" s="703"/>
      <c r="AG321" s="703" t="s">
        <v>5400</v>
      </c>
      <c r="AH321" s="711">
        <v>121207000000000</v>
      </c>
      <c r="AI321" s="703" t="s">
        <v>4283</v>
      </c>
      <c r="AJ321" s="703"/>
      <c r="AK321" s="703"/>
      <c r="AL321" s="703"/>
      <c r="AM321" s="703" t="s">
        <v>2297</v>
      </c>
      <c r="AN321" s="703"/>
      <c r="AO321" s="703"/>
      <c r="AP321" s="703"/>
      <c r="AQ321" s="703"/>
      <c r="AR321" s="703"/>
      <c r="AS321" s="703"/>
      <c r="AT321" s="703"/>
      <c r="AU321" s="703"/>
      <c r="AV321" s="703"/>
      <c r="AW321" s="703"/>
      <c r="AX321" s="703"/>
      <c r="AY321" s="703"/>
      <c r="AZ321" s="703"/>
      <c r="BA321" s="703"/>
      <c r="BB321" s="703"/>
      <c r="BC321" s="703"/>
      <c r="BD321" s="703"/>
      <c r="BE321" s="703"/>
      <c r="BF321" s="703"/>
      <c r="BG321" s="703"/>
      <c r="BH321" s="703"/>
      <c r="BI321" s="703"/>
      <c r="BJ321" s="703"/>
      <c r="BK321" s="703"/>
      <c r="BL321" s="703"/>
      <c r="BM321" s="703"/>
      <c r="BN321" s="703"/>
      <c r="BO321" s="703"/>
      <c r="BP321" s="703"/>
      <c r="BQ321" s="703"/>
      <c r="BR321" s="703"/>
      <c r="BS321" s="416" t="b">
        <v>0</v>
      </c>
      <c r="BT321" s="703" t="s">
        <v>2312</v>
      </c>
      <c r="BU321" s="703">
        <v>2023</v>
      </c>
      <c r="BV321" s="706">
        <v>45005</v>
      </c>
      <c r="BW321" s="703" t="s">
        <v>2323</v>
      </c>
      <c r="BX321" s="707"/>
      <c r="BY321" s="708"/>
      <c r="BZ321" s="747"/>
      <c r="CA321" s="422"/>
      <c r="CB321" s="748"/>
      <c r="CC321" s="748"/>
      <c r="CD321" s="422"/>
      <c r="CE321" s="749"/>
      <c r="CF321" s="708"/>
      <c r="CG321" s="747"/>
      <c r="CH321" s="890"/>
      <c r="CI321" s="710">
        <f t="shared" si="5"/>
        <v>0</v>
      </c>
      <c r="CJ321" s="710">
        <f t="shared" si="6"/>
        <v>0</v>
      </c>
      <c r="CK321" s="710">
        <f t="shared" si="7"/>
        <v>0</v>
      </c>
      <c r="CL321" s="710">
        <f t="shared" si="8"/>
        <v>0</v>
      </c>
      <c r="CM321" s="709" t="b">
        <f>COUNTIF($Z$3:$Z680,$Z321)&gt;1</f>
        <v>0</v>
      </c>
    </row>
    <row r="322" spans="1:91" ht="15.75" customHeight="1">
      <c r="A322" s="703" t="s">
        <v>10</v>
      </c>
      <c r="B322" s="703" t="s">
        <v>49</v>
      </c>
      <c r="C322" s="703" t="s">
        <v>50</v>
      </c>
      <c r="D322" s="703" t="s">
        <v>1415</v>
      </c>
      <c r="E322" s="703" t="s">
        <v>50</v>
      </c>
      <c r="F322" s="315" t="str">
        <f t="array" ref="F322">IFERROR(INDEX(UIID!$K$2:$K999, MATCH(CONCATENATE(B322,D322,G322,J322), UIID!$B$2:$B999&amp;UIID!$D$2:$D999&amp;UIID!$G$2:$G999&amp;UIID!$H$2:$H999, 0),), "Not Found")</f>
        <v>Not Found</v>
      </c>
      <c r="G322" s="703" t="s">
        <v>1475</v>
      </c>
      <c r="H322" s="703"/>
      <c r="I322" s="703"/>
      <c r="J322" s="703" t="s">
        <v>1476</v>
      </c>
      <c r="K322" s="703"/>
      <c r="L322" s="703"/>
      <c r="M322" s="703" t="s">
        <v>1477</v>
      </c>
      <c r="N322" s="703"/>
      <c r="O322" s="703" t="s">
        <v>15</v>
      </c>
      <c r="P322" s="703" t="s">
        <v>525</v>
      </c>
      <c r="Q322" s="703"/>
      <c r="R322" s="703" t="s">
        <v>35</v>
      </c>
      <c r="S322" s="703" t="s">
        <v>84</v>
      </c>
      <c r="T322" s="703" t="s">
        <v>85</v>
      </c>
      <c r="U322" s="703"/>
      <c r="V322" s="703"/>
      <c r="W322" s="703"/>
      <c r="X322" s="703" t="s">
        <v>4164</v>
      </c>
      <c r="Y322" s="703" t="s">
        <v>94</v>
      </c>
      <c r="Z322" s="703" t="s">
        <v>1479</v>
      </c>
      <c r="AA322" s="704">
        <v>42327</v>
      </c>
      <c r="AB322" s="703"/>
      <c r="AC322" s="703"/>
      <c r="AD322" s="703"/>
      <c r="AE322" s="703"/>
      <c r="AF322" s="703"/>
      <c r="AG322" s="703" t="s">
        <v>5400</v>
      </c>
      <c r="AH322" s="711">
        <v>121207000000000</v>
      </c>
      <c r="AI322" s="703" t="s">
        <v>4283</v>
      </c>
      <c r="AJ322" s="703"/>
      <c r="AK322" s="703"/>
      <c r="AL322" s="703"/>
      <c r="AM322" s="703" t="s">
        <v>2297</v>
      </c>
      <c r="AN322" s="703"/>
      <c r="AO322" s="703"/>
      <c r="AP322" s="703"/>
      <c r="AQ322" s="703"/>
      <c r="AR322" s="703"/>
      <c r="AS322" s="703"/>
      <c r="AT322" s="703"/>
      <c r="AU322" s="703"/>
      <c r="AV322" s="703"/>
      <c r="AW322" s="703"/>
      <c r="AX322" s="703"/>
      <c r="AY322" s="703"/>
      <c r="AZ322" s="703"/>
      <c r="BA322" s="703"/>
      <c r="BB322" s="703"/>
      <c r="BC322" s="703"/>
      <c r="BD322" s="703"/>
      <c r="BE322" s="703"/>
      <c r="BF322" s="703"/>
      <c r="BG322" s="703"/>
      <c r="BH322" s="703"/>
      <c r="BI322" s="703"/>
      <c r="BJ322" s="703"/>
      <c r="BK322" s="703"/>
      <c r="BL322" s="703"/>
      <c r="BM322" s="703"/>
      <c r="BN322" s="703"/>
      <c r="BO322" s="703"/>
      <c r="BP322" s="703"/>
      <c r="BQ322" s="703"/>
      <c r="BR322" s="703"/>
      <c r="BS322" s="416" t="b">
        <v>0</v>
      </c>
      <c r="BT322" s="703" t="s">
        <v>2312</v>
      </c>
      <c r="BU322" s="703">
        <v>2023</v>
      </c>
      <c r="BV322" s="706">
        <v>45005</v>
      </c>
      <c r="BW322" s="703" t="s">
        <v>2323</v>
      </c>
      <c r="BX322" s="707"/>
      <c r="BY322" s="708"/>
      <c r="BZ322" s="747"/>
      <c r="CA322" s="422"/>
      <c r="CB322" s="748"/>
      <c r="CC322" s="748"/>
      <c r="CD322" s="422"/>
      <c r="CE322" s="749"/>
      <c r="CF322" s="708"/>
      <c r="CG322" s="747"/>
      <c r="CH322" s="890"/>
      <c r="CI322" s="710">
        <f t="shared" si="5"/>
        <v>0</v>
      </c>
      <c r="CJ322" s="710">
        <f t="shared" si="6"/>
        <v>0</v>
      </c>
      <c r="CK322" s="710">
        <f t="shared" si="7"/>
        <v>0</v>
      </c>
      <c r="CL322" s="710">
        <f t="shared" si="8"/>
        <v>0</v>
      </c>
      <c r="CM322" s="709" t="b">
        <f>COUNTIF($Z$3:$Z680,$Z322)&gt;1</f>
        <v>0</v>
      </c>
    </row>
    <row r="323" spans="1:91" ht="15.75" customHeight="1">
      <c r="A323" s="703" t="s">
        <v>10</v>
      </c>
      <c r="B323" s="703" t="s">
        <v>49</v>
      </c>
      <c r="C323" s="703" t="s">
        <v>50</v>
      </c>
      <c r="D323" s="703" t="s">
        <v>9648</v>
      </c>
      <c r="E323" s="703" t="s">
        <v>30</v>
      </c>
      <c r="F323" s="315" t="str">
        <f t="array" ref="F323">IFERROR(INDEX(UIID!$K$2:$K999, MATCH(CONCATENATE(B323,D323,G323,J323), UIID!$B$2:$B999&amp;UIID!$D$2:$D999&amp;UIID!$G$2:$G999&amp;UIID!$H$2:$H999, 0),), "Not Found")</f>
        <v>Not Found</v>
      </c>
      <c r="G323" s="703" t="s">
        <v>1561</v>
      </c>
      <c r="H323" s="703"/>
      <c r="I323" s="703"/>
      <c r="J323" s="703" t="s">
        <v>1562</v>
      </c>
      <c r="K323" s="703"/>
      <c r="L323" s="703"/>
      <c r="M323" s="703" t="s">
        <v>1563</v>
      </c>
      <c r="N323" s="703"/>
      <c r="O323" s="703" t="s">
        <v>15</v>
      </c>
      <c r="P323" s="703" t="s">
        <v>16</v>
      </c>
      <c r="Q323" s="703"/>
      <c r="R323" s="703" t="s">
        <v>35</v>
      </c>
      <c r="S323" s="703" t="s">
        <v>2222</v>
      </c>
      <c r="T323" s="703" t="s">
        <v>590</v>
      </c>
      <c r="U323" s="703"/>
      <c r="V323" s="703"/>
      <c r="W323" s="703"/>
      <c r="X323" s="703" t="s">
        <v>4164</v>
      </c>
      <c r="Y323" s="703" t="s">
        <v>591</v>
      </c>
      <c r="Z323" s="703" t="s">
        <v>1567</v>
      </c>
      <c r="AA323" s="704">
        <v>43801</v>
      </c>
      <c r="AB323" s="703"/>
      <c r="AC323" s="703"/>
      <c r="AD323" s="703"/>
      <c r="AE323" s="703"/>
      <c r="AF323" s="703"/>
      <c r="AG323" s="703" t="s">
        <v>9710</v>
      </c>
      <c r="AH323" s="703" t="s">
        <v>9711</v>
      </c>
      <c r="AI323" s="734">
        <v>44935</v>
      </c>
      <c r="AJ323" s="703"/>
      <c r="AK323" s="703"/>
      <c r="AL323" s="705">
        <v>45106</v>
      </c>
      <c r="AM323" s="703" t="s">
        <v>8675</v>
      </c>
      <c r="AN323" s="703"/>
      <c r="AO323" s="703"/>
      <c r="AP323" s="703"/>
      <c r="AQ323" s="703"/>
      <c r="AR323" s="703"/>
      <c r="AS323" s="703"/>
      <c r="AT323" s="703"/>
      <c r="AU323" s="703"/>
      <c r="AV323" s="703"/>
      <c r="AW323" s="703"/>
      <c r="AX323" s="703"/>
      <c r="AY323" s="703"/>
      <c r="AZ323" s="703"/>
      <c r="BA323" s="703"/>
      <c r="BB323" s="703"/>
      <c r="BC323" s="703"/>
      <c r="BD323" s="703"/>
      <c r="BE323" s="703"/>
      <c r="BF323" s="703"/>
      <c r="BG323" s="703"/>
      <c r="BH323" s="703"/>
      <c r="BI323" s="703"/>
      <c r="BJ323" s="703"/>
      <c r="BK323" s="703"/>
      <c r="BL323" s="703"/>
      <c r="BM323" s="703"/>
      <c r="BN323" s="703"/>
      <c r="BO323" s="703"/>
      <c r="BP323" s="703"/>
      <c r="BQ323" s="703"/>
      <c r="BR323" s="703"/>
      <c r="BS323" s="416" t="b">
        <v>0</v>
      </c>
      <c r="BT323" s="703" t="s">
        <v>2322</v>
      </c>
      <c r="BU323" s="703">
        <v>2023</v>
      </c>
      <c r="BV323" s="706">
        <v>45120</v>
      </c>
      <c r="BW323" s="703" t="s">
        <v>2323</v>
      </c>
      <c r="BX323" s="707"/>
      <c r="BY323" s="708"/>
      <c r="BZ323" s="747"/>
      <c r="CA323" s="422"/>
      <c r="CB323" s="748"/>
      <c r="CC323" s="748"/>
      <c r="CD323" s="422"/>
      <c r="CE323" s="749"/>
      <c r="CF323" s="708"/>
      <c r="CG323" s="747"/>
      <c r="CH323" s="890"/>
      <c r="CI323" s="710">
        <f t="shared" si="5"/>
        <v>0</v>
      </c>
      <c r="CJ323" s="710">
        <f t="shared" si="6"/>
        <v>0</v>
      </c>
      <c r="CK323" s="710">
        <f t="shared" si="7"/>
        <v>0</v>
      </c>
      <c r="CL323" s="710">
        <f t="shared" si="8"/>
        <v>0</v>
      </c>
      <c r="CM323" s="709" t="b">
        <f>COUNTIF($Z$3:$Z676,$Z323)&gt;1</f>
        <v>0</v>
      </c>
    </row>
    <row r="324" spans="1:91" ht="15.75" customHeight="1">
      <c r="A324" s="703" t="s">
        <v>10</v>
      </c>
      <c r="B324" s="703" t="s">
        <v>49</v>
      </c>
      <c r="C324" s="703" t="s">
        <v>50</v>
      </c>
      <c r="D324" s="703" t="s">
        <v>9732</v>
      </c>
      <c r="E324" s="703" t="s">
        <v>30</v>
      </c>
      <c r="F324" s="315" t="str">
        <f t="array" ref="F324">IFERROR(INDEX(UIID!$K$2:$K999, MATCH(CONCATENATE(B324,D324,G324,J324), UIID!$B$2:$B999&amp;UIID!$D$2:$D999&amp;UIID!$G$2:$G999&amp;UIID!$H$2:$H999, 0),), "Not Found")</f>
        <v>Not Found</v>
      </c>
      <c r="G324" s="703" t="s">
        <v>1493</v>
      </c>
      <c r="H324" s="703"/>
      <c r="I324" s="703"/>
      <c r="J324" s="703" t="s">
        <v>1494</v>
      </c>
      <c r="K324" s="703"/>
      <c r="L324" s="703"/>
      <c r="M324" s="703" t="s">
        <v>1495</v>
      </c>
      <c r="N324" s="703"/>
      <c r="O324" s="703" t="s">
        <v>15</v>
      </c>
      <c r="P324" s="703" t="s">
        <v>525</v>
      </c>
      <c r="Q324" s="703"/>
      <c r="R324" s="703" t="s">
        <v>35</v>
      </c>
      <c r="S324" s="703" t="s">
        <v>117</v>
      </c>
      <c r="T324" s="703" t="s">
        <v>118</v>
      </c>
      <c r="U324" s="703"/>
      <c r="V324" s="703"/>
      <c r="W324" s="703"/>
      <c r="X324" s="703" t="s">
        <v>4164</v>
      </c>
      <c r="Y324" s="703" t="s">
        <v>1500</v>
      </c>
      <c r="Z324" s="703">
        <v>707032049</v>
      </c>
      <c r="AA324" s="704">
        <v>39290</v>
      </c>
      <c r="AB324" s="703"/>
      <c r="AC324" s="703"/>
      <c r="AD324" s="703"/>
      <c r="AE324" s="703"/>
      <c r="AF324" s="703"/>
      <c r="AG324" s="703" t="s">
        <v>4283</v>
      </c>
      <c r="AH324" s="703" t="s">
        <v>4283</v>
      </c>
      <c r="AI324" s="703" t="s">
        <v>4283</v>
      </c>
      <c r="AJ324" s="703"/>
      <c r="AK324" s="703"/>
      <c r="AL324" s="705">
        <v>44951</v>
      </c>
      <c r="AM324" s="703" t="s">
        <v>129</v>
      </c>
      <c r="AN324" s="703"/>
      <c r="AO324" s="703"/>
      <c r="AP324" s="703"/>
      <c r="AQ324" s="703"/>
      <c r="AR324" s="703"/>
      <c r="AS324" s="703"/>
      <c r="AT324" s="703"/>
      <c r="AU324" s="703"/>
      <c r="AV324" s="703"/>
      <c r="AW324" s="703"/>
      <c r="AX324" s="703"/>
      <c r="AY324" s="703"/>
      <c r="AZ324" s="703"/>
      <c r="BA324" s="703"/>
      <c r="BB324" s="703"/>
      <c r="BC324" s="703"/>
      <c r="BD324" s="703"/>
      <c r="BE324" s="703"/>
      <c r="BF324" s="703"/>
      <c r="BG324" s="703"/>
      <c r="BH324" s="703"/>
      <c r="BI324" s="703"/>
      <c r="BJ324" s="703"/>
      <c r="BK324" s="703"/>
      <c r="BL324" s="703"/>
      <c r="BM324" s="703"/>
      <c r="BN324" s="703"/>
      <c r="BO324" s="703"/>
      <c r="BP324" s="703"/>
      <c r="BQ324" s="703"/>
      <c r="BR324" s="703"/>
      <c r="BS324" s="416" t="b">
        <v>0</v>
      </c>
      <c r="BT324" s="703" t="s">
        <v>2306</v>
      </c>
      <c r="BU324" s="703">
        <v>2023</v>
      </c>
      <c r="BV324" s="706">
        <v>44952</v>
      </c>
      <c r="BW324" s="703" t="s">
        <v>2323</v>
      </c>
      <c r="BX324" s="707" t="s">
        <v>9214</v>
      </c>
      <c r="BY324" s="708"/>
      <c r="BZ324" s="747"/>
      <c r="CA324" s="422"/>
      <c r="CB324" s="748"/>
      <c r="CC324" s="748"/>
      <c r="CD324" s="422"/>
      <c r="CE324" s="749"/>
      <c r="CF324" s="708"/>
      <c r="CG324" s="747"/>
      <c r="CH324" s="890"/>
      <c r="CI324" s="710">
        <f t="shared" si="5"/>
        <v>0</v>
      </c>
      <c r="CJ324" s="710">
        <f t="shared" si="6"/>
        <v>0</v>
      </c>
      <c r="CK324" s="710">
        <f t="shared" si="7"/>
        <v>0</v>
      </c>
      <c r="CL324" s="710">
        <f t="shared" si="8"/>
        <v>0</v>
      </c>
      <c r="CM324" s="709" t="b">
        <f>COUNTIF($Z$3:$Z647,$Z324)&gt;1</f>
        <v>0</v>
      </c>
    </row>
    <row r="325" spans="1:91" ht="15.75" customHeight="1">
      <c r="A325" s="703" t="s">
        <v>10</v>
      </c>
      <c r="B325" s="703" t="s">
        <v>49</v>
      </c>
      <c r="C325" s="703" t="s">
        <v>50</v>
      </c>
      <c r="D325" s="703" t="s">
        <v>9732</v>
      </c>
      <c r="E325" s="703" t="s">
        <v>30</v>
      </c>
      <c r="F325" s="315" t="str">
        <f t="array" ref="F325">IFERROR(INDEX(UIID!$K$2:$K999, MATCH(CONCATENATE(B325,D325,G325,J325), UIID!$B$2:$B999&amp;UIID!$D$2:$D999&amp;UIID!$G$2:$G999&amp;UIID!$H$2:$H999, 0),), "Not Found")</f>
        <v>Not Found</v>
      </c>
      <c r="G325" s="703" t="s">
        <v>1493</v>
      </c>
      <c r="H325" s="703"/>
      <c r="I325" s="703"/>
      <c r="J325" s="703" t="s">
        <v>1494</v>
      </c>
      <c r="K325" s="703"/>
      <c r="L325" s="703"/>
      <c r="M325" s="703" t="s">
        <v>1495</v>
      </c>
      <c r="N325" s="703"/>
      <c r="O325" s="703" t="s">
        <v>15</v>
      </c>
      <c r="P325" s="703" t="s">
        <v>525</v>
      </c>
      <c r="Q325" s="703"/>
      <c r="R325" s="703" t="s">
        <v>35</v>
      </c>
      <c r="S325" s="703" t="s">
        <v>117</v>
      </c>
      <c r="T325" s="703" t="s">
        <v>1497</v>
      </c>
      <c r="U325" s="703"/>
      <c r="V325" s="703"/>
      <c r="W325" s="703"/>
      <c r="X325" s="703" t="s">
        <v>4164</v>
      </c>
      <c r="Y325" s="703" t="s">
        <v>1498</v>
      </c>
      <c r="Z325" s="703" t="s">
        <v>1499</v>
      </c>
      <c r="AA325" s="704">
        <v>43769</v>
      </c>
      <c r="AB325" s="703"/>
      <c r="AC325" s="703"/>
      <c r="AD325" s="703"/>
      <c r="AE325" s="703"/>
      <c r="AF325" s="703"/>
      <c r="AG325" s="703" t="s">
        <v>9733</v>
      </c>
      <c r="AH325" s="703" t="s">
        <v>9734</v>
      </c>
      <c r="AI325" s="712">
        <v>45336</v>
      </c>
      <c r="AJ325" s="703"/>
      <c r="AK325" s="703"/>
      <c r="AL325" s="705">
        <v>44951</v>
      </c>
      <c r="AM325" s="703" t="s">
        <v>129</v>
      </c>
      <c r="AN325" s="703"/>
      <c r="AO325" s="703"/>
      <c r="AP325" s="703"/>
      <c r="AQ325" s="703"/>
      <c r="AR325" s="703"/>
      <c r="AS325" s="703"/>
      <c r="AT325" s="703"/>
      <c r="AU325" s="703"/>
      <c r="AV325" s="703"/>
      <c r="AW325" s="703"/>
      <c r="AX325" s="703"/>
      <c r="AY325" s="703"/>
      <c r="AZ325" s="703"/>
      <c r="BA325" s="703"/>
      <c r="BB325" s="703"/>
      <c r="BC325" s="703"/>
      <c r="BD325" s="703"/>
      <c r="BE325" s="703"/>
      <c r="BF325" s="703"/>
      <c r="BG325" s="703"/>
      <c r="BH325" s="703"/>
      <c r="BI325" s="703"/>
      <c r="BJ325" s="703"/>
      <c r="BK325" s="703"/>
      <c r="BL325" s="703"/>
      <c r="BM325" s="703"/>
      <c r="BN325" s="703"/>
      <c r="BO325" s="703"/>
      <c r="BP325" s="703"/>
      <c r="BQ325" s="703"/>
      <c r="BR325" s="703"/>
      <c r="BS325" s="416" t="b">
        <v>0</v>
      </c>
      <c r="BT325" s="703" t="s">
        <v>2306</v>
      </c>
      <c r="BU325" s="703">
        <v>2023</v>
      </c>
      <c r="BV325" s="706">
        <v>44952</v>
      </c>
      <c r="BW325" s="703" t="s">
        <v>2323</v>
      </c>
      <c r="BX325" s="707" t="s">
        <v>9735</v>
      </c>
      <c r="BY325" s="708"/>
      <c r="BZ325" s="747"/>
      <c r="CA325" s="422"/>
      <c r="CB325" s="748"/>
      <c r="CC325" s="748"/>
      <c r="CD325" s="422"/>
      <c r="CE325" s="749"/>
      <c r="CF325" s="708"/>
      <c r="CG325" s="747"/>
      <c r="CH325" s="890"/>
      <c r="CI325" s="710">
        <f t="shared" si="5"/>
        <v>0</v>
      </c>
      <c r="CJ325" s="710">
        <f t="shared" si="6"/>
        <v>0</v>
      </c>
      <c r="CK325" s="710">
        <f t="shared" si="7"/>
        <v>0</v>
      </c>
      <c r="CL325" s="710">
        <f t="shared" si="8"/>
        <v>0</v>
      </c>
      <c r="CM325" s="709" t="b">
        <f>COUNTIF($Z$3:$Z647,$Z325)&gt;1</f>
        <v>0</v>
      </c>
    </row>
    <row r="326" spans="1:91" ht="15.75" customHeight="1">
      <c r="A326" s="703" t="s">
        <v>10</v>
      </c>
      <c r="B326" s="703" t="s">
        <v>49</v>
      </c>
      <c r="C326" s="703" t="s">
        <v>50</v>
      </c>
      <c r="D326" s="703" t="s">
        <v>9732</v>
      </c>
      <c r="E326" s="703" t="s">
        <v>30</v>
      </c>
      <c r="F326" s="315" t="str">
        <f t="array" ref="F326">IFERROR(INDEX(UIID!$K$2:$K999, MATCH(CONCATENATE(B326,D326,G326,J326), UIID!$B$2:$B999&amp;UIID!$D$2:$D999&amp;UIID!$G$2:$G999&amp;UIID!$H$2:$H999, 0),), "Not Found")</f>
        <v>Not Found</v>
      </c>
      <c r="G326" s="703" t="s">
        <v>1493</v>
      </c>
      <c r="H326" s="703"/>
      <c r="I326" s="703"/>
      <c r="J326" s="703" t="s">
        <v>1494</v>
      </c>
      <c r="K326" s="703"/>
      <c r="L326" s="703"/>
      <c r="M326" s="703" t="s">
        <v>1495</v>
      </c>
      <c r="N326" s="703"/>
      <c r="O326" s="703" t="s">
        <v>15</v>
      </c>
      <c r="P326" s="703" t="s">
        <v>525</v>
      </c>
      <c r="Q326" s="703"/>
      <c r="R326" s="703" t="s">
        <v>35</v>
      </c>
      <c r="S326" s="703" t="s">
        <v>117</v>
      </c>
      <c r="T326" s="703" t="s">
        <v>200</v>
      </c>
      <c r="U326" s="703"/>
      <c r="V326" s="703"/>
      <c r="W326" s="703"/>
      <c r="X326" s="703" t="s">
        <v>4164</v>
      </c>
      <c r="Y326" s="703" t="s">
        <v>235</v>
      </c>
      <c r="Z326" s="703" t="s">
        <v>1496</v>
      </c>
      <c r="AA326" s="704">
        <v>43740</v>
      </c>
      <c r="AB326" s="703"/>
      <c r="AC326" s="703"/>
      <c r="AD326" s="703"/>
      <c r="AE326" s="703"/>
      <c r="AF326" s="703"/>
      <c r="AG326" s="703" t="s">
        <v>9733</v>
      </c>
      <c r="AH326" s="703" t="s">
        <v>9736</v>
      </c>
      <c r="AI326" s="704">
        <v>43918</v>
      </c>
      <c r="AJ326" s="703"/>
      <c r="AK326" s="703"/>
      <c r="AL326" s="705">
        <v>44951</v>
      </c>
      <c r="AM326" s="703" t="s">
        <v>129</v>
      </c>
      <c r="AN326" s="703"/>
      <c r="AO326" s="703"/>
      <c r="AP326" s="703"/>
      <c r="AQ326" s="703"/>
      <c r="AR326" s="703"/>
      <c r="AS326" s="703"/>
      <c r="AT326" s="703"/>
      <c r="AU326" s="703"/>
      <c r="AV326" s="703"/>
      <c r="AW326" s="703"/>
      <c r="AX326" s="703"/>
      <c r="AY326" s="703"/>
      <c r="AZ326" s="703"/>
      <c r="BA326" s="703"/>
      <c r="BB326" s="703"/>
      <c r="BC326" s="703"/>
      <c r="BD326" s="703"/>
      <c r="BE326" s="703"/>
      <c r="BF326" s="703"/>
      <c r="BG326" s="703"/>
      <c r="BH326" s="703"/>
      <c r="BI326" s="703"/>
      <c r="BJ326" s="703"/>
      <c r="BK326" s="703"/>
      <c r="BL326" s="703"/>
      <c r="BM326" s="703"/>
      <c r="BN326" s="703"/>
      <c r="BO326" s="703"/>
      <c r="BP326" s="703"/>
      <c r="BQ326" s="703"/>
      <c r="BR326" s="703"/>
      <c r="BS326" s="416" t="b">
        <v>0</v>
      </c>
      <c r="BT326" s="703" t="s">
        <v>2306</v>
      </c>
      <c r="BU326" s="703">
        <v>2023</v>
      </c>
      <c r="BV326" s="706">
        <v>44952</v>
      </c>
      <c r="BW326" s="703" t="s">
        <v>2323</v>
      </c>
      <c r="BX326" s="707" t="s">
        <v>9735</v>
      </c>
      <c r="BY326" s="708"/>
      <c r="BZ326" s="747"/>
      <c r="CA326" s="422"/>
      <c r="CB326" s="748"/>
      <c r="CC326" s="748"/>
      <c r="CD326" s="422"/>
      <c r="CE326" s="749"/>
      <c r="CF326" s="708"/>
      <c r="CG326" s="747"/>
      <c r="CH326" s="890"/>
      <c r="CI326" s="710">
        <f t="shared" si="5"/>
        <v>0</v>
      </c>
      <c r="CJ326" s="710">
        <f t="shared" si="6"/>
        <v>0</v>
      </c>
      <c r="CK326" s="710">
        <f t="shared" si="7"/>
        <v>0</v>
      </c>
      <c r="CL326" s="710">
        <f t="shared" si="8"/>
        <v>0</v>
      </c>
      <c r="CM326" s="709" t="b">
        <f>COUNTIF($Z$3:$Z647,$Z326)&gt;1</f>
        <v>0</v>
      </c>
    </row>
    <row r="327" spans="1:91" ht="15.75" customHeight="1">
      <c r="A327" s="703" t="s">
        <v>10</v>
      </c>
      <c r="B327" s="703" t="s">
        <v>49</v>
      </c>
      <c r="C327" s="703" t="s">
        <v>50</v>
      </c>
      <c r="D327" s="703" t="s">
        <v>9648</v>
      </c>
      <c r="E327" s="703" t="s">
        <v>30</v>
      </c>
      <c r="F327" s="315" t="str">
        <f t="array" ref="F327">IFERROR(INDEX(UIID!$K$2:$K999, MATCH(CONCATENATE(B327,D327,G327,J327), UIID!$B$2:$B999&amp;UIID!$D$2:$D999&amp;UIID!$G$2:$G999&amp;UIID!$H$2:$H999, 0),), "Not Found")</f>
        <v>Not Found</v>
      </c>
      <c r="G327" s="703" t="s">
        <v>1506</v>
      </c>
      <c r="H327" s="703"/>
      <c r="I327" s="703"/>
      <c r="J327" s="703" t="s">
        <v>1507</v>
      </c>
      <c r="K327" s="703"/>
      <c r="L327" s="703"/>
      <c r="M327" s="703" t="s">
        <v>1508</v>
      </c>
      <c r="N327" s="703"/>
      <c r="O327" s="703" t="s">
        <v>15</v>
      </c>
      <c r="P327" s="703" t="s">
        <v>16</v>
      </c>
      <c r="Q327" s="703"/>
      <c r="R327" s="703" t="s">
        <v>21</v>
      </c>
      <c r="S327" s="703" t="s">
        <v>3006</v>
      </c>
      <c r="T327" s="703"/>
      <c r="U327" s="703" t="s">
        <v>1509</v>
      </c>
      <c r="V327" s="703"/>
      <c r="W327" s="703"/>
      <c r="X327" s="703" t="s">
        <v>22</v>
      </c>
      <c r="Y327" s="703" t="s">
        <v>181</v>
      </c>
      <c r="Z327" s="703">
        <v>201407030004</v>
      </c>
      <c r="AA327" s="704">
        <v>41654</v>
      </c>
      <c r="AB327" s="703"/>
      <c r="AC327" s="703"/>
      <c r="AD327" s="703"/>
      <c r="AE327" s="703"/>
      <c r="AF327" s="703"/>
      <c r="AG327" s="703" t="s">
        <v>4283</v>
      </c>
      <c r="AH327" s="703" t="s">
        <v>4283</v>
      </c>
      <c r="AI327" s="703" t="s">
        <v>4283</v>
      </c>
      <c r="AJ327" s="703"/>
      <c r="AK327" s="703"/>
      <c r="AL327" s="705">
        <v>45128</v>
      </c>
      <c r="AM327" s="703" t="s">
        <v>129</v>
      </c>
      <c r="AN327" s="703"/>
      <c r="AO327" s="703"/>
      <c r="AP327" s="703"/>
      <c r="AQ327" s="703"/>
      <c r="AR327" s="703"/>
      <c r="AS327" s="703"/>
      <c r="AT327" s="703"/>
      <c r="AU327" s="703"/>
      <c r="AV327" s="703"/>
      <c r="AW327" s="703"/>
      <c r="AX327" s="703"/>
      <c r="AY327" s="703"/>
      <c r="AZ327" s="703"/>
      <c r="BA327" s="703"/>
      <c r="BB327" s="703"/>
      <c r="BC327" s="703"/>
      <c r="BD327" s="703"/>
      <c r="BE327" s="703"/>
      <c r="BF327" s="703"/>
      <c r="BG327" s="703"/>
      <c r="BH327" s="703"/>
      <c r="BI327" s="703"/>
      <c r="BJ327" s="703"/>
      <c r="BK327" s="703"/>
      <c r="BL327" s="703"/>
      <c r="BM327" s="703"/>
      <c r="BN327" s="703"/>
      <c r="BO327" s="703"/>
      <c r="BP327" s="703"/>
      <c r="BQ327" s="703"/>
      <c r="BR327" s="703"/>
      <c r="BS327" s="416" t="b">
        <v>0</v>
      </c>
      <c r="BT327" s="703" t="s">
        <v>2322</v>
      </c>
      <c r="BU327" s="703">
        <v>2023</v>
      </c>
      <c r="BV327" s="706">
        <v>45133</v>
      </c>
      <c r="BW327" s="703" t="s">
        <v>2323</v>
      </c>
      <c r="BX327" s="707"/>
      <c r="BY327" s="708"/>
      <c r="BZ327" s="747"/>
      <c r="CA327" s="422"/>
      <c r="CB327" s="748"/>
      <c r="CC327" s="748"/>
      <c r="CD327" s="422"/>
      <c r="CE327" s="749"/>
      <c r="CF327" s="708"/>
      <c r="CG327" s="747"/>
      <c r="CH327" s="890"/>
      <c r="CI327" s="710">
        <f t="shared" si="5"/>
        <v>0</v>
      </c>
      <c r="CJ327" s="710">
        <f t="shared" si="6"/>
        <v>0</v>
      </c>
      <c r="CK327" s="710">
        <f t="shared" si="7"/>
        <v>0</v>
      </c>
      <c r="CL327" s="710">
        <f t="shared" si="8"/>
        <v>0</v>
      </c>
      <c r="CM327" s="709" t="b">
        <f>COUNTIF($Z$3:$Z647,$Z327)&gt;1</f>
        <v>0</v>
      </c>
    </row>
    <row r="328" spans="1:91" ht="15.75" customHeight="1">
      <c r="A328" s="703" t="s">
        <v>10</v>
      </c>
      <c r="B328" s="703" t="s">
        <v>49</v>
      </c>
      <c r="C328" s="703" t="s">
        <v>50</v>
      </c>
      <c r="D328" s="703" t="s">
        <v>51</v>
      </c>
      <c r="E328" s="703" t="s">
        <v>30</v>
      </c>
      <c r="F328" s="315" t="str">
        <f t="array" ref="F328">IFERROR(INDEX(UIID!$K$2:$K999, MATCH(CONCATENATE(B328,D328,G328,J328), UIID!$B$2:$B999&amp;UIID!$D$2:$D999&amp;UIID!$G$2:$G999&amp;UIID!$H$2:$H999, 0),), "Not Found")</f>
        <v>Not Found</v>
      </c>
      <c r="G328" s="703" t="s">
        <v>1510</v>
      </c>
      <c r="H328" s="703"/>
      <c r="I328" s="703"/>
      <c r="J328" s="703" t="s">
        <v>1511</v>
      </c>
      <c r="K328" s="703"/>
      <c r="L328" s="703"/>
      <c r="M328" s="703" t="s">
        <v>1512</v>
      </c>
      <c r="N328" s="703"/>
      <c r="O328" s="703" t="s">
        <v>15</v>
      </c>
      <c r="P328" s="703" t="s">
        <v>16</v>
      </c>
      <c r="Q328" s="703"/>
      <c r="R328" s="703" t="s">
        <v>21</v>
      </c>
      <c r="S328" s="703" t="s">
        <v>3006</v>
      </c>
      <c r="T328" s="703"/>
      <c r="U328" s="703" t="s">
        <v>1513</v>
      </c>
      <c r="V328" s="703"/>
      <c r="W328" s="703"/>
      <c r="X328" s="703" t="s">
        <v>22</v>
      </c>
      <c r="Y328" s="703" t="s">
        <v>1048</v>
      </c>
      <c r="Z328" s="703">
        <v>1107030111</v>
      </c>
      <c r="AA328" s="704">
        <v>40736</v>
      </c>
      <c r="AB328" s="703"/>
      <c r="AC328" s="703"/>
      <c r="AD328" s="703"/>
      <c r="AE328" s="703"/>
      <c r="AF328" s="703"/>
      <c r="AG328" s="703" t="s">
        <v>4283</v>
      </c>
      <c r="AH328" s="703" t="s">
        <v>4283</v>
      </c>
      <c r="AI328" s="703" t="s">
        <v>4283</v>
      </c>
      <c r="AJ328" s="703"/>
      <c r="AK328" s="703"/>
      <c r="AL328" s="705">
        <v>45258</v>
      </c>
      <c r="AM328" s="703" t="s">
        <v>2297</v>
      </c>
      <c r="AN328" s="703"/>
      <c r="AO328" s="703"/>
      <c r="AP328" s="703"/>
      <c r="AQ328" s="703"/>
      <c r="AR328" s="703"/>
      <c r="AS328" s="703"/>
      <c r="AT328" s="703"/>
      <c r="AU328" s="703"/>
      <c r="AV328" s="703"/>
      <c r="AW328" s="703"/>
      <c r="AX328" s="703"/>
      <c r="AY328" s="703"/>
      <c r="AZ328" s="703"/>
      <c r="BA328" s="703"/>
      <c r="BB328" s="703"/>
      <c r="BC328" s="703"/>
      <c r="BD328" s="703"/>
      <c r="BE328" s="703"/>
      <c r="BF328" s="703"/>
      <c r="BG328" s="703"/>
      <c r="BH328" s="703"/>
      <c r="BI328" s="703"/>
      <c r="BJ328" s="703"/>
      <c r="BK328" s="703"/>
      <c r="BL328" s="703"/>
      <c r="BM328" s="703"/>
      <c r="BN328" s="703"/>
      <c r="BO328" s="703"/>
      <c r="BP328" s="703"/>
      <c r="BQ328" s="703"/>
      <c r="BR328" s="703"/>
      <c r="BS328" s="416" t="b">
        <v>0</v>
      </c>
      <c r="BT328" s="703" t="s">
        <v>2333</v>
      </c>
      <c r="BU328" s="703">
        <v>2023</v>
      </c>
      <c r="BV328" s="706">
        <v>45259</v>
      </c>
      <c r="BW328" s="703" t="s">
        <v>2323</v>
      </c>
      <c r="BX328" s="707"/>
      <c r="BY328" s="708"/>
      <c r="BZ328" s="747"/>
      <c r="CA328" s="422"/>
      <c r="CB328" s="748"/>
      <c r="CC328" s="748"/>
      <c r="CD328" s="422"/>
      <c r="CE328" s="749"/>
      <c r="CF328" s="708"/>
      <c r="CG328" s="747"/>
      <c r="CH328" s="890"/>
      <c r="CI328" s="710">
        <f t="shared" si="5"/>
        <v>0</v>
      </c>
      <c r="CJ328" s="710">
        <f t="shared" si="6"/>
        <v>0</v>
      </c>
      <c r="CK328" s="710">
        <f t="shared" si="7"/>
        <v>0</v>
      </c>
      <c r="CL328" s="710">
        <f t="shared" si="8"/>
        <v>0</v>
      </c>
      <c r="CM328" s="709" t="b">
        <f>COUNTIF($Z$3:$Z645,$Z328)&gt;1</f>
        <v>0</v>
      </c>
    </row>
    <row r="329" spans="1:91" ht="15.75" customHeight="1">
      <c r="A329" s="703" t="s">
        <v>10</v>
      </c>
      <c r="B329" s="703" t="s">
        <v>49</v>
      </c>
      <c r="C329" s="703" t="s">
        <v>50</v>
      </c>
      <c r="D329" s="703" t="s">
        <v>51</v>
      </c>
      <c r="E329" s="703" t="s">
        <v>30</v>
      </c>
      <c r="F329" s="315" t="str">
        <f t="array" ref="F329">IFERROR(INDEX(UIID!$K$2:$K999, MATCH(CONCATENATE(B329,D329,G329,J329), UIID!$B$2:$B999&amp;UIID!$D$2:$D999&amp;UIID!$G$2:$G999&amp;UIID!$H$2:$H999, 0),), "Not Found")</f>
        <v>Not Found</v>
      </c>
      <c r="G329" s="703" t="s">
        <v>1510</v>
      </c>
      <c r="H329" s="703"/>
      <c r="I329" s="703"/>
      <c r="J329" s="703" t="s">
        <v>1511</v>
      </c>
      <c r="K329" s="703"/>
      <c r="L329" s="703"/>
      <c r="M329" s="703" t="s">
        <v>1512</v>
      </c>
      <c r="N329" s="703"/>
      <c r="O329" s="703" t="s">
        <v>15</v>
      </c>
      <c r="P329" s="703" t="s">
        <v>16</v>
      </c>
      <c r="Q329" s="703"/>
      <c r="R329" s="703" t="s">
        <v>21</v>
      </c>
      <c r="S329" s="703" t="s">
        <v>3006</v>
      </c>
      <c r="T329" s="703"/>
      <c r="U329" s="703" t="s">
        <v>1514</v>
      </c>
      <c r="V329" s="703"/>
      <c r="W329" s="703"/>
      <c r="X329" s="703" t="s">
        <v>22</v>
      </c>
      <c r="Y329" s="703" t="s">
        <v>1048</v>
      </c>
      <c r="Z329" s="703">
        <v>1107030112</v>
      </c>
      <c r="AA329" s="704">
        <v>40364</v>
      </c>
      <c r="AB329" s="703"/>
      <c r="AC329" s="703"/>
      <c r="AD329" s="703"/>
      <c r="AE329" s="703"/>
      <c r="AF329" s="703"/>
      <c r="AG329" s="703" t="s">
        <v>4283</v>
      </c>
      <c r="AH329" s="703" t="s">
        <v>4283</v>
      </c>
      <c r="AI329" s="703" t="s">
        <v>4283</v>
      </c>
      <c r="AJ329" s="703"/>
      <c r="AK329" s="703"/>
      <c r="AL329" s="705">
        <v>45258</v>
      </c>
      <c r="AM329" s="703" t="s">
        <v>2297</v>
      </c>
      <c r="AN329" s="703"/>
      <c r="AO329" s="703"/>
      <c r="AP329" s="703"/>
      <c r="AQ329" s="703"/>
      <c r="AR329" s="703"/>
      <c r="AS329" s="703"/>
      <c r="AT329" s="703"/>
      <c r="AU329" s="703"/>
      <c r="AV329" s="703"/>
      <c r="AW329" s="703"/>
      <c r="AX329" s="703"/>
      <c r="AY329" s="703"/>
      <c r="AZ329" s="703"/>
      <c r="BA329" s="703"/>
      <c r="BB329" s="703"/>
      <c r="BC329" s="703"/>
      <c r="BD329" s="703"/>
      <c r="BE329" s="703"/>
      <c r="BF329" s="703"/>
      <c r="BG329" s="703"/>
      <c r="BH329" s="703"/>
      <c r="BI329" s="703"/>
      <c r="BJ329" s="703"/>
      <c r="BK329" s="703"/>
      <c r="BL329" s="703"/>
      <c r="BM329" s="703"/>
      <c r="BN329" s="703"/>
      <c r="BO329" s="703"/>
      <c r="BP329" s="703"/>
      <c r="BQ329" s="703"/>
      <c r="BR329" s="703"/>
      <c r="BS329" s="416" t="b">
        <v>0</v>
      </c>
      <c r="BT329" s="703" t="s">
        <v>2333</v>
      </c>
      <c r="BU329" s="703">
        <v>2023</v>
      </c>
      <c r="BV329" s="706">
        <v>45259</v>
      </c>
      <c r="BW329" s="703" t="s">
        <v>2323</v>
      </c>
      <c r="BX329" s="707"/>
      <c r="BY329" s="708"/>
      <c r="BZ329" s="747"/>
      <c r="CA329" s="422"/>
      <c r="CB329" s="748"/>
      <c r="CC329" s="748"/>
      <c r="CD329" s="422"/>
      <c r="CE329" s="749"/>
      <c r="CF329" s="708"/>
      <c r="CG329" s="747"/>
      <c r="CH329" s="890"/>
      <c r="CI329" s="710">
        <f t="shared" si="5"/>
        <v>0</v>
      </c>
      <c r="CJ329" s="710">
        <f t="shared" si="6"/>
        <v>0</v>
      </c>
      <c r="CK329" s="710">
        <f t="shared" si="7"/>
        <v>0</v>
      </c>
      <c r="CL329" s="710">
        <f t="shared" si="8"/>
        <v>0</v>
      </c>
      <c r="CM329" s="709" t="b">
        <f>COUNTIF($Z$3:$Z645,$Z329)&gt;1</f>
        <v>0</v>
      </c>
    </row>
    <row r="330" spans="1:91" ht="15.75" customHeight="1">
      <c r="A330" s="703" t="s">
        <v>10</v>
      </c>
      <c r="B330" s="703" t="s">
        <v>49</v>
      </c>
      <c r="C330" s="703" t="s">
        <v>50</v>
      </c>
      <c r="D330" s="703" t="s">
        <v>51</v>
      </c>
      <c r="E330" s="703" t="s">
        <v>30</v>
      </c>
      <c r="F330" s="315" t="str">
        <f t="array" ref="F330">IFERROR(INDEX(UIID!$K$2:$K999, MATCH(CONCATENATE(B330,D330,G330,J330), UIID!$B$2:$B999&amp;UIID!$D$2:$D999&amp;UIID!$G$2:$G999&amp;UIID!$H$2:$H999, 0),), "Not Found")</f>
        <v>0746-0011</v>
      </c>
      <c r="G330" s="703" t="s">
        <v>1788</v>
      </c>
      <c r="H330" s="703"/>
      <c r="I330" s="703"/>
      <c r="J330" s="703" t="s">
        <v>1789</v>
      </c>
      <c r="K330" s="703"/>
      <c r="L330" s="703"/>
      <c r="M330" s="703" t="s">
        <v>1790</v>
      </c>
      <c r="N330" s="703"/>
      <c r="O330" s="703" t="s">
        <v>15</v>
      </c>
      <c r="P330" s="703" t="s">
        <v>16</v>
      </c>
      <c r="Q330" s="703"/>
      <c r="R330" s="703" t="s">
        <v>35</v>
      </c>
      <c r="S330" s="703" t="s">
        <v>117</v>
      </c>
      <c r="T330" s="703" t="s">
        <v>118</v>
      </c>
      <c r="U330" s="703"/>
      <c r="V330" s="703"/>
      <c r="W330" s="703"/>
      <c r="X330" s="703" t="s">
        <v>4164</v>
      </c>
      <c r="Y330" s="703" t="s">
        <v>119</v>
      </c>
      <c r="Z330" s="703" t="s">
        <v>1793</v>
      </c>
      <c r="AA330" s="704">
        <v>43430</v>
      </c>
      <c r="AB330" s="703"/>
      <c r="AC330" s="703" t="s">
        <v>4158</v>
      </c>
      <c r="AD330" s="703"/>
      <c r="AE330" s="703"/>
      <c r="AF330" s="703"/>
      <c r="AG330" s="703" t="s">
        <v>9737</v>
      </c>
      <c r="AH330" s="703" t="s">
        <v>9738</v>
      </c>
      <c r="AI330" s="712">
        <v>45028</v>
      </c>
      <c r="AJ330" s="703"/>
      <c r="AK330" s="703"/>
      <c r="AL330" s="705">
        <v>45267</v>
      </c>
      <c r="AM330" s="703" t="s">
        <v>2291</v>
      </c>
      <c r="AN330" s="703"/>
      <c r="AO330" s="703"/>
      <c r="AP330" s="703"/>
      <c r="AQ330" s="703"/>
      <c r="AR330" s="703"/>
      <c r="AS330" s="703"/>
      <c r="AT330" s="703"/>
      <c r="AU330" s="703"/>
      <c r="AV330" s="703"/>
      <c r="AW330" s="703"/>
      <c r="AX330" s="703"/>
      <c r="AY330" s="703"/>
      <c r="AZ330" s="703"/>
      <c r="BA330" s="703"/>
      <c r="BB330" s="703"/>
      <c r="BC330" s="703"/>
      <c r="BD330" s="703"/>
      <c r="BE330" s="703"/>
      <c r="BF330" s="703"/>
      <c r="BG330" s="703"/>
      <c r="BH330" s="703"/>
      <c r="BI330" s="703"/>
      <c r="BJ330" s="703"/>
      <c r="BK330" s="703"/>
      <c r="BL330" s="703"/>
      <c r="BM330" s="703"/>
      <c r="BN330" s="703"/>
      <c r="BO330" s="703"/>
      <c r="BP330" s="703"/>
      <c r="BQ330" s="703"/>
      <c r="BR330" s="703"/>
      <c r="BS330" s="416" t="b">
        <v>0</v>
      </c>
      <c r="BT330" s="703" t="s">
        <v>2335</v>
      </c>
      <c r="BU330" s="703">
        <v>2023</v>
      </c>
      <c r="BV330" s="706">
        <v>45268</v>
      </c>
      <c r="BW330" s="703" t="s">
        <v>2323</v>
      </c>
      <c r="BX330" s="707"/>
      <c r="BY330" s="708"/>
      <c r="BZ330" s="747"/>
      <c r="CA330" s="422"/>
      <c r="CB330" s="748"/>
      <c r="CC330" s="748"/>
      <c r="CD330" s="422"/>
      <c r="CE330" s="749"/>
      <c r="CF330" s="708"/>
      <c r="CG330" s="747"/>
      <c r="CH330" s="890"/>
      <c r="CI330" s="710">
        <f t="shared" si="5"/>
        <v>0</v>
      </c>
      <c r="CJ330" s="710">
        <f t="shared" si="6"/>
        <v>0</v>
      </c>
      <c r="CK330" s="710">
        <f t="shared" si="7"/>
        <v>0</v>
      </c>
      <c r="CL330" s="710">
        <f t="shared" si="8"/>
        <v>0</v>
      </c>
      <c r="CM330" s="709" t="b">
        <f>COUNTIF($Z$3:$Z643,$Z330)&gt;1</f>
        <v>0</v>
      </c>
    </row>
    <row r="331" spans="1:91" ht="15.75" customHeight="1">
      <c r="A331" s="703" t="s">
        <v>10</v>
      </c>
      <c r="B331" s="703" t="s">
        <v>49</v>
      </c>
      <c r="C331" s="703" t="s">
        <v>50</v>
      </c>
      <c r="D331" s="703" t="s">
        <v>9648</v>
      </c>
      <c r="E331" s="703" t="s">
        <v>30</v>
      </c>
      <c r="F331" s="315" t="str">
        <f t="array" ref="F331">IFERROR(INDEX(UIID!$K$2:$K999, MATCH(CONCATENATE(B331,D331,G331,J331), UIID!$B$2:$B999&amp;UIID!$D$2:$D999&amp;UIID!$G$2:$G999&amp;UIID!$H$2:$H999, 0),), "Not Found")</f>
        <v>Not Found</v>
      </c>
      <c r="G331" s="703" t="s">
        <v>1788</v>
      </c>
      <c r="H331" s="703"/>
      <c r="I331" s="703"/>
      <c r="J331" s="703" t="s">
        <v>1789</v>
      </c>
      <c r="K331" s="703"/>
      <c r="L331" s="703"/>
      <c r="M331" s="703" t="s">
        <v>1790</v>
      </c>
      <c r="N331" s="703"/>
      <c r="O331" s="703" t="s">
        <v>15</v>
      </c>
      <c r="P331" s="703" t="s">
        <v>16</v>
      </c>
      <c r="Q331" s="703"/>
      <c r="R331" s="703" t="s">
        <v>35</v>
      </c>
      <c r="S331" s="703" t="s">
        <v>2230</v>
      </c>
      <c r="T331" s="703" t="s">
        <v>1795</v>
      </c>
      <c r="U331" s="703"/>
      <c r="V331" s="703"/>
      <c r="W331" s="703"/>
      <c r="X331" s="703" t="s">
        <v>4157</v>
      </c>
      <c r="Y331" s="703" t="s">
        <v>162</v>
      </c>
      <c r="Z331" s="703" t="s">
        <v>1796</v>
      </c>
      <c r="AA331" s="704">
        <v>43514</v>
      </c>
      <c r="AB331" s="703"/>
      <c r="AC331" s="703" t="s">
        <v>4158</v>
      </c>
      <c r="AD331" s="703"/>
      <c r="AE331" s="703" t="s">
        <v>4168</v>
      </c>
      <c r="AF331" s="703" t="s">
        <v>9739</v>
      </c>
      <c r="AG331" s="703" t="s">
        <v>7880</v>
      </c>
      <c r="AH331" s="703" t="s">
        <v>7881</v>
      </c>
      <c r="AI331" s="712">
        <v>44903</v>
      </c>
      <c r="AJ331" s="703"/>
      <c r="AK331" s="703"/>
      <c r="AL331" s="705">
        <v>45149</v>
      </c>
      <c r="AM331" s="703" t="s">
        <v>8675</v>
      </c>
      <c r="AN331" s="703"/>
      <c r="AO331" s="703"/>
      <c r="AP331" s="703"/>
      <c r="AQ331" s="703"/>
      <c r="AR331" s="703"/>
      <c r="AS331" s="703"/>
      <c r="AT331" s="703"/>
      <c r="AU331" s="703"/>
      <c r="AV331" s="703"/>
      <c r="AW331" s="703"/>
      <c r="AX331" s="703"/>
      <c r="AY331" s="703"/>
      <c r="AZ331" s="703"/>
      <c r="BA331" s="703"/>
      <c r="BB331" s="703"/>
      <c r="BC331" s="703"/>
      <c r="BD331" s="703"/>
      <c r="BE331" s="703"/>
      <c r="BF331" s="703"/>
      <c r="BG331" s="703"/>
      <c r="BH331" s="703"/>
      <c r="BI331" s="703"/>
      <c r="BJ331" s="703"/>
      <c r="BK331" s="703"/>
      <c r="BL331" s="703"/>
      <c r="BM331" s="703"/>
      <c r="BN331" s="703"/>
      <c r="BO331" s="703"/>
      <c r="BP331" s="703"/>
      <c r="BQ331" s="703"/>
      <c r="BR331" s="703"/>
      <c r="BS331" s="416" t="b">
        <v>0</v>
      </c>
      <c r="BT331" s="703" t="s">
        <v>2324</v>
      </c>
      <c r="BU331" s="703">
        <v>2023</v>
      </c>
      <c r="BV331" s="706">
        <v>45156</v>
      </c>
      <c r="BW331" s="703" t="s">
        <v>2323</v>
      </c>
      <c r="BX331" s="707" t="s">
        <v>9740</v>
      </c>
      <c r="BY331" s="708"/>
      <c r="BZ331" s="747"/>
      <c r="CA331" s="422"/>
      <c r="CB331" s="748"/>
      <c r="CC331" s="748"/>
      <c r="CD331" s="422"/>
      <c r="CE331" s="749"/>
      <c r="CF331" s="708"/>
      <c r="CG331" s="747"/>
      <c r="CH331" s="890"/>
      <c r="CI331" s="710">
        <f t="shared" si="5"/>
        <v>0</v>
      </c>
      <c r="CJ331" s="710">
        <f t="shared" si="6"/>
        <v>0</v>
      </c>
      <c r="CK331" s="710">
        <f t="shared" si="7"/>
        <v>0</v>
      </c>
      <c r="CL331" s="710">
        <f t="shared" si="8"/>
        <v>0</v>
      </c>
      <c r="CM331" s="709" t="b">
        <f>COUNTIF($Z$3:$Z642,$Z331)&gt;1</f>
        <v>0</v>
      </c>
    </row>
    <row r="332" spans="1:91" ht="15.75" customHeight="1">
      <c r="A332" s="703" t="s">
        <v>10</v>
      </c>
      <c r="B332" s="703" t="s">
        <v>49</v>
      </c>
      <c r="C332" s="703" t="s">
        <v>50</v>
      </c>
      <c r="D332" s="703" t="s">
        <v>51</v>
      </c>
      <c r="E332" s="703" t="s">
        <v>30</v>
      </c>
      <c r="F332" s="315" t="str">
        <f t="array" ref="F332">IFERROR(INDEX(UIID!$K$2:$K999, MATCH(CONCATENATE(B332,D332,G332,J332), UIID!$B$2:$B999&amp;UIID!$D$2:$D999&amp;UIID!$G$2:$G999&amp;UIID!$H$2:$H999, 0),), "Not Found")</f>
        <v>Not Found</v>
      </c>
      <c r="G332" s="703" t="s">
        <v>1932</v>
      </c>
      <c r="H332" s="703"/>
      <c r="I332" s="703"/>
      <c r="J332" s="703" t="s">
        <v>1933</v>
      </c>
      <c r="K332" s="703"/>
      <c r="L332" s="703"/>
      <c r="M332" s="703">
        <v>9771604388</v>
      </c>
      <c r="N332" s="703"/>
      <c r="O332" s="703" t="s">
        <v>15</v>
      </c>
      <c r="P332" s="703" t="s">
        <v>16</v>
      </c>
      <c r="Q332" s="703"/>
      <c r="R332" s="703" t="s">
        <v>35</v>
      </c>
      <c r="S332" s="703" t="s">
        <v>104</v>
      </c>
      <c r="T332" s="703" t="s">
        <v>105</v>
      </c>
      <c r="U332" s="703"/>
      <c r="V332" s="703"/>
      <c r="W332" s="703"/>
      <c r="X332" s="703" t="s">
        <v>4164</v>
      </c>
      <c r="Y332" s="703" t="s">
        <v>408</v>
      </c>
      <c r="Z332" s="703" t="s">
        <v>1934</v>
      </c>
      <c r="AA332" s="704">
        <v>43685</v>
      </c>
      <c r="AB332" s="703"/>
      <c r="AC332" s="703" t="s">
        <v>4158</v>
      </c>
      <c r="AD332" s="703"/>
      <c r="AE332" s="703" t="s">
        <v>4168</v>
      </c>
      <c r="AF332" s="703" t="s">
        <v>9741</v>
      </c>
      <c r="AG332" s="703" t="s">
        <v>9742</v>
      </c>
      <c r="AH332" s="703" t="s">
        <v>9743</v>
      </c>
      <c r="AI332" s="712">
        <v>44915</v>
      </c>
      <c r="AJ332" s="703"/>
      <c r="AK332" s="703"/>
      <c r="AL332" s="705">
        <v>45303</v>
      </c>
      <c r="AM332" s="703" t="s">
        <v>2297</v>
      </c>
      <c r="AN332" s="703"/>
      <c r="AO332" s="703"/>
      <c r="AP332" s="703"/>
      <c r="AQ332" s="703"/>
      <c r="AR332" s="703"/>
      <c r="AS332" s="703"/>
      <c r="AT332" s="703"/>
      <c r="AU332" s="703"/>
      <c r="AV332" s="703"/>
      <c r="AW332" s="703"/>
      <c r="AX332" s="703"/>
      <c r="AY332" s="703"/>
      <c r="AZ332" s="703"/>
      <c r="BA332" s="703"/>
      <c r="BB332" s="703"/>
      <c r="BC332" s="703"/>
      <c r="BD332" s="703"/>
      <c r="BE332" s="703"/>
      <c r="BF332" s="703"/>
      <c r="BG332" s="703"/>
      <c r="BH332" s="703"/>
      <c r="BI332" s="703"/>
      <c r="BJ332" s="703"/>
      <c r="BK332" s="703"/>
      <c r="BL332" s="703"/>
      <c r="BM332" s="703"/>
      <c r="BN332" s="703"/>
      <c r="BO332" s="703"/>
      <c r="BP332" s="703"/>
      <c r="BQ332" s="703"/>
      <c r="BR332" s="703"/>
      <c r="BS332" s="416" t="b">
        <v>0</v>
      </c>
      <c r="BT332" s="703" t="s">
        <v>2306</v>
      </c>
      <c r="BU332" s="703">
        <v>2024</v>
      </c>
      <c r="BV332" s="706">
        <v>45308</v>
      </c>
      <c r="BW332" s="703" t="s">
        <v>2323</v>
      </c>
      <c r="BX332" s="707"/>
      <c r="BY332" s="713"/>
      <c r="BZ332" s="747"/>
      <c r="CA332" s="714"/>
      <c r="CB332" s="748"/>
      <c r="CC332" s="748"/>
      <c r="CD332" s="714"/>
      <c r="CE332" s="749"/>
      <c r="CF332" s="713"/>
      <c r="CG332" s="747"/>
      <c r="CH332" s="890"/>
      <c r="CI332" s="710">
        <f t="shared" si="5"/>
        <v>0</v>
      </c>
      <c r="CJ332" s="710">
        <f t="shared" si="6"/>
        <v>0</v>
      </c>
      <c r="CK332" s="710">
        <f t="shared" si="7"/>
        <v>0</v>
      </c>
      <c r="CL332" s="710">
        <f t="shared" si="8"/>
        <v>0</v>
      </c>
      <c r="CM332" s="709" t="b">
        <f>COUNTIF($Z$3:$Z640,$Z332)&gt;1</f>
        <v>0</v>
      </c>
    </row>
    <row r="333" spans="1:91" ht="15.75" customHeight="1">
      <c r="A333" s="703" t="s">
        <v>10</v>
      </c>
      <c r="B333" s="703" t="s">
        <v>49</v>
      </c>
      <c r="C333" s="703" t="s">
        <v>50</v>
      </c>
      <c r="D333" s="703" t="s">
        <v>51</v>
      </c>
      <c r="E333" s="703" t="s">
        <v>30</v>
      </c>
      <c r="F333" s="315" t="str">
        <f t="array" ref="F333">IFERROR(INDEX(UIID!$K$2:$K999, MATCH(CONCATENATE(B333,D333,G333,J333), UIID!$B$2:$B999&amp;UIID!$D$2:$D999&amp;UIID!$G$2:$G999&amp;UIID!$H$2:$H999, 0),), "Not Found")</f>
        <v>Not Found</v>
      </c>
      <c r="G333" s="703" t="s">
        <v>1943</v>
      </c>
      <c r="H333" s="703"/>
      <c r="I333" s="703"/>
      <c r="J333" s="703" t="s">
        <v>1944</v>
      </c>
      <c r="K333" s="703"/>
      <c r="L333" s="703"/>
      <c r="M333" s="703" t="s">
        <v>1945</v>
      </c>
      <c r="N333" s="703"/>
      <c r="O333" s="703" t="s">
        <v>15</v>
      </c>
      <c r="P333" s="703" t="s">
        <v>16</v>
      </c>
      <c r="Q333" s="703"/>
      <c r="R333" s="703" t="s">
        <v>35</v>
      </c>
      <c r="S333" s="703" t="s">
        <v>117</v>
      </c>
      <c r="T333" s="703" t="s">
        <v>200</v>
      </c>
      <c r="U333" s="703"/>
      <c r="V333" s="703"/>
      <c r="W333" s="703"/>
      <c r="X333" s="703" t="s">
        <v>4164</v>
      </c>
      <c r="Y333" s="703" t="s">
        <v>235</v>
      </c>
      <c r="Z333" s="703" t="s">
        <v>1946</v>
      </c>
      <c r="AA333" s="704">
        <v>43704</v>
      </c>
      <c r="AB333" s="703"/>
      <c r="AC333" s="703" t="s">
        <v>4158</v>
      </c>
      <c r="AD333" s="703"/>
      <c r="AE333" s="703"/>
      <c r="AF333" s="703"/>
      <c r="AG333" s="703" t="s">
        <v>9744</v>
      </c>
      <c r="AH333" s="703" t="s">
        <v>9745</v>
      </c>
      <c r="AI333" s="712">
        <v>44822</v>
      </c>
      <c r="AJ333" s="703"/>
      <c r="AK333" s="703"/>
      <c r="AL333" s="705">
        <v>45303</v>
      </c>
      <c r="AM333" s="703" t="s">
        <v>2297</v>
      </c>
      <c r="AN333" s="703"/>
      <c r="AO333" s="703"/>
      <c r="AP333" s="703"/>
      <c r="AQ333" s="703"/>
      <c r="AR333" s="703"/>
      <c r="AS333" s="703"/>
      <c r="AT333" s="703"/>
      <c r="AU333" s="703"/>
      <c r="AV333" s="703"/>
      <c r="AW333" s="703"/>
      <c r="AX333" s="703"/>
      <c r="AY333" s="703"/>
      <c r="AZ333" s="703"/>
      <c r="BA333" s="703"/>
      <c r="BB333" s="703"/>
      <c r="BC333" s="703"/>
      <c r="BD333" s="703"/>
      <c r="BE333" s="703"/>
      <c r="BF333" s="703"/>
      <c r="BG333" s="703"/>
      <c r="BH333" s="703"/>
      <c r="BI333" s="703"/>
      <c r="BJ333" s="703"/>
      <c r="BK333" s="703"/>
      <c r="BL333" s="703"/>
      <c r="BM333" s="703"/>
      <c r="BN333" s="703"/>
      <c r="BO333" s="703"/>
      <c r="BP333" s="703"/>
      <c r="BQ333" s="703"/>
      <c r="BR333" s="703"/>
      <c r="BS333" s="416" t="b">
        <v>0</v>
      </c>
      <c r="BT333" s="703" t="s">
        <v>2306</v>
      </c>
      <c r="BU333" s="703">
        <v>2024</v>
      </c>
      <c r="BV333" s="706">
        <v>45308</v>
      </c>
      <c r="BW333" s="703" t="s">
        <v>2323</v>
      </c>
      <c r="BX333" s="707"/>
      <c r="BY333" s="713"/>
      <c r="BZ333" s="747"/>
      <c r="CA333" s="714"/>
      <c r="CB333" s="748"/>
      <c r="CC333" s="748"/>
      <c r="CD333" s="714"/>
      <c r="CE333" s="749"/>
      <c r="CF333" s="713"/>
      <c r="CG333" s="747"/>
      <c r="CH333" s="890"/>
      <c r="CI333" s="710">
        <f t="shared" si="5"/>
        <v>0</v>
      </c>
      <c r="CJ333" s="710">
        <f t="shared" si="6"/>
        <v>0</v>
      </c>
      <c r="CK333" s="710">
        <f t="shared" si="7"/>
        <v>0</v>
      </c>
      <c r="CL333" s="710">
        <f t="shared" si="8"/>
        <v>0</v>
      </c>
      <c r="CM333" s="709" t="b">
        <f>COUNTIF($Z$3:$Z640,$Z333)&gt;1</f>
        <v>0</v>
      </c>
    </row>
    <row r="334" spans="1:91" ht="15.75" customHeight="1">
      <c r="A334" s="703" t="s">
        <v>10</v>
      </c>
      <c r="B334" s="703" t="s">
        <v>49</v>
      </c>
      <c r="C334" s="703" t="s">
        <v>50</v>
      </c>
      <c r="D334" s="703" t="s">
        <v>51</v>
      </c>
      <c r="E334" s="703" t="s">
        <v>30</v>
      </c>
      <c r="F334" s="315" t="str">
        <f t="array" ref="F334">IFERROR(INDEX(UIID!$K$2:$K999, MATCH(CONCATENATE(B334,D334,G334,J334), UIID!$B$2:$B999&amp;UIID!$D$2:$D999&amp;UIID!$G$2:$G999&amp;UIID!$H$2:$H999, 0),), "Not Found")</f>
        <v>Not Found</v>
      </c>
      <c r="G334" s="703" t="s">
        <v>1943</v>
      </c>
      <c r="H334" s="703"/>
      <c r="I334" s="703"/>
      <c r="J334" s="703" t="s">
        <v>1944</v>
      </c>
      <c r="K334" s="703"/>
      <c r="L334" s="703"/>
      <c r="M334" s="703" t="s">
        <v>1945</v>
      </c>
      <c r="N334" s="703"/>
      <c r="O334" s="703" t="s">
        <v>15</v>
      </c>
      <c r="P334" s="703" t="s">
        <v>16</v>
      </c>
      <c r="Q334" s="703"/>
      <c r="R334" s="703" t="s">
        <v>35</v>
      </c>
      <c r="S334" s="703" t="s">
        <v>8666</v>
      </c>
      <c r="T334" s="703" t="s">
        <v>36</v>
      </c>
      <c r="U334" s="703"/>
      <c r="V334" s="703"/>
      <c r="W334" s="703"/>
      <c r="X334" s="703" t="s">
        <v>4164</v>
      </c>
      <c r="Y334" s="703" t="s">
        <v>91</v>
      </c>
      <c r="Z334" s="703" t="s">
        <v>1947</v>
      </c>
      <c r="AA334" s="704">
        <v>43712</v>
      </c>
      <c r="AB334" s="703"/>
      <c r="AC334" s="703" t="s">
        <v>4158</v>
      </c>
      <c r="AD334" s="703"/>
      <c r="AE334" s="703" t="s">
        <v>4168</v>
      </c>
      <c r="AF334" s="703" t="s">
        <v>9746</v>
      </c>
      <c r="AG334" s="703" t="s">
        <v>6403</v>
      </c>
      <c r="AH334" s="703" t="s">
        <v>9747</v>
      </c>
      <c r="AI334" s="712">
        <v>44084</v>
      </c>
      <c r="AJ334" s="703"/>
      <c r="AK334" s="703"/>
      <c r="AL334" s="705">
        <v>45303</v>
      </c>
      <c r="AM334" s="703" t="s">
        <v>2297</v>
      </c>
      <c r="AN334" s="703"/>
      <c r="AO334" s="703"/>
      <c r="AP334" s="703"/>
      <c r="AQ334" s="703"/>
      <c r="AR334" s="703"/>
      <c r="AS334" s="703"/>
      <c r="AT334" s="703"/>
      <c r="AU334" s="703"/>
      <c r="AV334" s="703"/>
      <c r="AW334" s="703"/>
      <c r="AX334" s="703"/>
      <c r="AY334" s="703"/>
      <c r="AZ334" s="703"/>
      <c r="BA334" s="703"/>
      <c r="BB334" s="703"/>
      <c r="BC334" s="703"/>
      <c r="BD334" s="703"/>
      <c r="BE334" s="703"/>
      <c r="BF334" s="703"/>
      <c r="BG334" s="703"/>
      <c r="BH334" s="703"/>
      <c r="BI334" s="703"/>
      <c r="BJ334" s="703"/>
      <c r="BK334" s="703"/>
      <c r="BL334" s="703"/>
      <c r="BM334" s="703"/>
      <c r="BN334" s="703"/>
      <c r="BO334" s="703"/>
      <c r="BP334" s="703"/>
      <c r="BQ334" s="703"/>
      <c r="BR334" s="703"/>
      <c r="BS334" s="416" t="b">
        <v>0</v>
      </c>
      <c r="BT334" s="703" t="s">
        <v>2306</v>
      </c>
      <c r="BU334" s="703">
        <v>2024</v>
      </c>
      <c r="BV334" s="706">
        <v>45308</v>
      </c>
      <c r="BW334" s="703" t="s">
        <v>2323</v>
      </c>
      <c r="BX334" s="707"/>
      <c r="BY334" s="713"/>
      <c r="BZ334" s="747"/>
      <c r="CA334" s="714"/>
      <c r="CB334" s="748"/>
      <c r="CC334" s="748"/>
      <c r="CD334" s="714"/>
      <c r="CE334" s="749"/>
      <c r="CF334" s="713"/>
      <c r="CG334" s="747"/>
      <c r="CH334" s="890"/>
      <c r="CI334" s="710">
        <f t="shared" si="5"/>
        <v>0</v>
      </c>
      <c r="CJ334" s="710">
        <f t="shared" si="6"/>
        <v>0</v>
      </c>
      <c r="CK334" s="710">
        <f t="shared" si="7"/>
        <v>0</v>
      </c>
      <c r="CL334" s="710">
        <f t="shared" si="8"/>
        <v>0</v>
      </c>
      <c r="CM334" s="709" t="b">
        <f>COUNTIF($Z$3:$Z640,$Z334)&gt;1</f>
        <v>0</v>
      </c>
    </row>
    <row r="335" spans="1:91" ht="15.75" customHeight="1">
      <c r="A335" s="703" t="s">
        <v>10</v>
      </c>
      <c r="B335" s="703" t="s">
        <v>49</v>
      </c>
      <c r="C335" s="703" t="s">
        <v>50</v>
      </c>
      <c r="D335" s="703" t="s">
        <v>51</v>
      </c>
      <c r="E335" s="703" t="s">
        <v>30</v>
      </c>
      <c r="F335" s="315" t="str">
        <f t="array" ref="F335">IFERROR(INDEX(UIID!$K$2:$K999, MATCH(CONCATENATE(B335,D335,G335,J335), UIID!$B$2:$B999&amp;UIID!$D$2:$D999&amp;UIID!$G$2:$G999&amp;UIID!$H$2:$H999, 0),), "Not Found")</f>
        <v>Not Found</v>
      </c>
      <c r="G335" s="703" t="s">
        <v>1943</v>
      </c>
      <c r="H335" s="703"/>
      <c r="I335" s="703"/>
      <c r="J335" s="703" t="s">
        <v>1944</v>
      </c>
      <c r="K335" s="703"/>
      <c r="L335" s="703"/>
      <c r="M335" s="703" t="s">
        <v>1945</v>
      </c>
      <c r="N335" s="703"/>
      <c r="O335" s="703" t="s">
        <v>15</v>
      </c>
      <c r="P335" s="703" t="s">
        <v>16</v>
      </c>
      <c r="Q335" s="703"/>
      <c r="R335" s="703" t="s">
        <v>35</v>
      </c>
      <c r="S335" s="703" t="s">
        <v>8666</v>
      </c>
      <c r="T335" s="703" t="s">
        <v>47</v>
      </c>
      <c r="U335" s="703"/>
      <c r="V335" s="703"/>
      <c r="W335" s="703"/>
      <c r="X335" s="703" t="s">
        <v>4164</v>
      </c>
      <c r="Y335" s="703" t="s">
        <v>78</v>
      </c>
      <c r="Z335" s="703" t="s">
        <v>1948</v>
      </c>
      <c r="AA335" s="704">
        <v>43704</v>
      </c>
      <c r="AB335" s="703"/>
      <c r="AC335" s="703" t="s">
        <v>4158</v>
      </c>
      <c r="AD335" s="703"/>
      <c r="AE335" s="703" t="s">
        <v>4168</v>
      </c>
      <c r="AF335" s="703" t="s">
        <v>9748</v>
      </c>
      <c r="AG335" s="703" t="s">
        <v>6403</v>
      </c>
      <c r="AH335" s="703" t="s">
        <v>9749</v>
      </c>
      <c r="AI335" s="712">
        <v>44127</v>
      </c>
      <c r="AJ335" s="703"/>
      <c r="AK335" s="703"/>
      <c r="AL335" s="705">
        <v>45303</v>
      </c>
      <c r="AM335" s="703" t="s">
        <v>2297</v>
      </c>
      <c r="AN335" s="703"/>
      <c r="AO335" s="703"/>
      <c r="AP335" s="703"/>
      <c r="AQ335" s="703"/>
      <c r="AR335" s="703"/>
      <c r="AS335" s="703"/>
      <c r="AT335" s="703"/>
      <c r="AU335" s="703"/>
      <c r="AV335" s="703"/>
      <c r="AW335" s="703"/>
      <c r="AX335" s="703"/>
      <c r="AY335" s="703"/>
      <c r="AZ335" s="703"/>
      <c r="BA335" s="703"/>
      <c r="BB335" s="703"/>
      <c r="BC335" s="703"/>
      <c r="BD335" s="703"/>
      <c r="BE335" s="703"/>
      <c r="BF335" s="703"/>
      <c r="BG335" s="703"/>
      <c r="BH335" s="703"/>
      <c r="BI335" s="703"/>
      <c r="BJ335" s="703"/>
      <c r="BK335" s="703"/>
      <c r="BL335" s="703"/>
      <c r="BM335" s="703"/>
      <c r="BN335" s="703"/>
      <c r="BO335" s="703"/>
      <c r="BP335" s="703"/>
      <c r="BQ335" s="703"/>
      <c r="BR335" s="703"/>
      <c r="BS335" s="416" t="b">
        <v>0</v>
      </c>
      <c r="BT335" s="703" t="s">
        <v>2306</v>
      </c>
      <c r="BU335" s="703">
        <v>2024</v>
      </c>
      <c r="BV335" s="706">
        <v>45308</v>
      </c>
      <c r="BW335" s="703" t="s">
        <v>2323</v>
      </c>
      <c r="BX335" s="707"/>
      <c r="BY335" s="713"/>
      <c r="BZ335" s="747"/>
      <c r="CA335" s="714"/>
      <c r="CB335" s="748"/>
      <c r="CC335" s="748"/>
      <c r="CD335" s="714"/>
      <c r="CE335" s="749"/>
      <c r="CF335" s="713"/>
      <c r="CG335" s="747"/>
      <c r="CH335" s="890"/>
      <c r="CI335" s="710">
        <f t="shared" si="5"/>
        <v>0</v>
      </c>
      <c r="CJ335" s="710">
        <f t="shared" si="6"/>
        <v>0</v>
      </c>
      <c r="CK335" s="710">
        <f t="shared" si="7"/>
        <v>0</v>
      </c>
      <c r="CL335" s="710">
        <f t="shared" si="8"/>
        <v>0</v>
      </c>
      <c r="CM335" s="709" t="b">
        <f>COUNTIF($Z$3:$Z640,$Z335)&gt;1</f>
        <v>0</v>
      </c>
    </row>
    <row r="336" spans="1:91" ht="15.75" customHeight="1">
      <c r="A336" s="703" t="s">
        <v>10</v>
      </c>
      <c r="B336" s="703" t="s">
        <v>49</v>
      </c>
      <c r="C336" s="703" t="s">
        <v>50</v>
      </c>
      <c r="D336" s="703" t="s">
        <v>51</v>
      </c>
      <c r="E336" s="703" t="s">
        <v>30</v>
      </c>
      <c r="F336" s="891" t="str">
        <f t="array" ref="F336">IFERROR(INDEX(UIID!$K$2:$K999, MATCH(CONCATENATE(B336,D336,G336,J336), UIID!$B$2:$B999&amp;UIID!$D$2:$D999&amp;UIID!$G$2:$G999&amp;UIID!$H$2:$H999, 0),), "Not Found")</f>
        <v>0746-0013</v>
      </c>
      <c r="G336" s="703" t="s">
        <v>1986</v>
      </c>
      <c r="H336" s="703"/>
      <c r="I336" s="703" t="s">
        <v>8063</v>
      </c>
      <c r="J336" s="703" t="s">
        <v>4033</v>
      </c>
      <c r="K336" s="703">
        <v>9.3212505603453</v>
      </c>
      <c r="L336" s="703">
        <v>123.259606360169</v>
      </c>
      <c r="M336" s="703" t="s">
        <v>1987</v>
      </c>
      <c r="N336" s="703" t="s">
        <v>8065</v>
      </c>
      <c r="O336" s="703" t="s">
        <v>113</v>
      </c>
      <c r="P336" s="703" t="s">
        <v>226</v>
      </c>
      <c r="Q336" s="703" t="s">
        <v>4156</v>
      </c>
      <c r="R336" s="703" t="s">
        <v>35</v>
      </c>
      <c r="S336" s="703" t="s">
        <v>125</v>
      </c>
      <c r="T336" s="703" t="s">
        <v>126</v>
      </c>
      <c r="U336" s="703"/>
      <c r="V336" s="892" t="s">
        <v>8066</v>
      </c>
      <c r="W336" s="703"/>
      <c r="X336" s="703" t="s">
        <v>4164</v>
      </c>
      <c r="Y336" s="703" t="s">
        <v>421</v>
      </c>
      <c r="Z336" s="703" t="s">
        <v>1994</v>
      </c>
      <c r="AA336" s="704">
        <v>45385</v>
      </c>
      <c r="AB336" s="415">
        <v>47212</v>
      </c>
      <c r="AC336" s="703" t="s">
        <v>4158</v>
      </c>
      <c r="AD336" s="703"/>
      <c r="AE336" s="703"/>
      <c r="AF336" s="703"/>
      <c r="AG336" s="703" t="s">
        <v>8070</v>
      </c>
      <c r="AH336" s="703" t="s">
        <v>9750</v>
      </c>
      <c r="AI336" s="703" t="s">
        <v>4283</v>
      </c>
      <c r="AJ336" s="703"/>
      <c r="AK336" s="703"/>
      <c r="AL336" s="705">
        <v>45457</v>
      </c>
      <c r="AM336" s="703" t="s">
        <v>8675</v>
      </c>
      <c r="AN336" s="703"/>
      <c r="AO336" s="703"/>
      <c r="AP336" s="703"/>
      <c r="AQ336" s="703"/>
      <c r="AR336" s="703"/>
      <c r="AS336" s="703"/>
      <c r="AT336" s="703"/>
      <c r="AU336" s="703"/>
      <c r="AV336" s="703"/>
      <c r="AW336" s="703"/>
      <c r="AX336" s="703"/>
      <c r="AY336" s="703"/>
      <c r="AZ336" s="703"/>
      <c r="BA336" s="703"/>
      <c r="BB336" s="703"/>
      <c r="BC336" s="703"/>
      <c r="BD336" s="703"/>
      <c r="BE336" s="703"/>
      <c r="BF336" s="703"/>
      <c r="BG336" s="703"/>
      <c r="BH336" s="703"/>
      <c r="BI336" s="703"/>
      <c r="BJ336" s="703"/>
      <c r="BK336" s="703"/>
      <c r="BL336" s="703"/>
      <c r="BM336" s="703"/>
      <c r="BN336" s="703"/>
      <c r="BO336" s="703"/>
      <c r="BP336" s="703"/>
      <c r="BQ336" s="703"/>
      <c r="BR336" s="703"/>
      <c r="BS336" s="416" t="b">
        <v>0</v>
      </c>
      <c r="BT336" s="703" t="s">
        <v>2319</v>
      </c>
      <c r="BU336" s="703">
        <v>2024</v>
      </c>
      <c r="BV336" s="706">
        <v>45463</v>
      </c>
      <c r="BW336" s="703" t="s">
        <v>2323</v>
      </c>
      <c r="BX336" s="707" t="s">
        <v>10252</v>
      </c>
      <c r="BY336" s="713"/>
      <c r="BZ336" s="747"/>
      <c r="CA336" s="714"/>
      <c r="CB336" s="748"/>
      <c r="CC336" s="748"/>
      <c r="CD336" s="714"/>
      <c r="CE336" s="749"/>
      <c r="CF336" s="713"/>
      <c r="CG336" s="747"/>
      <c r="CH336" s="710"/>
      <c r="CI336" s="710">
        <f t="shared" si="5"/>
        <v>0</v>
      </c>
      <c r="CJ336" s="710">
        <f t="shared" si="6"/>
        <v>0</v>
      </c>
      <c r="CK336" s="710">
        <f t="shared" si="7"/>
        <v>0</v>
      </c>
      <c r="CL336" s="710">
        <f t="shared" si="8"/>
        <v>0</v>
      </c>
      <c r="CM336" s="709" t="b">
        <f>COUNTIF($Z$3:$Z638,$Z336)&gt;1</f>
        <v>0</v>
      </c>
    </row>
    <row r="337" spans="1:92" ht="15.75" customHeight="1">
      <c r="A337" s="703" t="s">
        <v>10</v>
      </c>
      <c r="B337" s="703" t="s">
        <v>49</v>
      </c>
      <c r="C337" s="703" t="s">
        <v>50</v>
      </c>
      <c r="D337" s="703" t="s">
        <v>51</v>
      </c>
      <c r="E337" s="703" t="s">
        <v>30</v>
      </c>
      <c r="F337" s="891" t="str">
        <f t="array" ref="F337">IFERROR(INDEX(UIID!$K$2:$K999, MATCH(CONCATENATE(B337,D337,G337,J337), UIID!$B$2:$B999&amp;UIID!$D$2:$D999&amp;UIID!$G$2:$G999&amp;UIID!$H$2:$H999, 0),), "Not Found")</f>
        <v>0746-0013</v>
      </c>
      <c r="G337" s="703" t="s">
        <v>1986</v>
      </c>
      <c r="H337" s="703"/>
      <c r="I337" s="703" t="s">
        <v>8063</v>
      </c>
      <c r="J337" s="703" t="s">
        <v>4033</v>
      </c>
      <c r="K337" s="703">
        <v>9.3212505603453</v>
      </c>
      <c r="L337" s="703">
        <v>123.259606360169</v>
      </c>
      <c r="M337" s="703" t="s">
        <v>1987</v>
      </c>
      <c r="N337" s="703" t="s">
        <v>8065</v>
      </c>
      <c r="O337" s="703" t="s">
        <v>113</v>
      </c>
      <c r="P337" s="703" t="s">
        <v>226</v>
      </c>
      <c r="Q337" s="703" t="s">
        <v>4156</v>
      </c>
      <c r="R337" s="703" t="s">
        <v>21</v>
      </c>
      <c r="S337" s="703" t="s">
        <v>117</v>
      </c>
      <c r="T337" s="703"/>
      <c r="U337" s="703" t="s">
        <v>234</v>
      </c>
      <c r="V337" s="892" t="s">
        <v>8066</v>
      </c>
      <c r="W337" s="703"/>
      <c r="X337" s="703" t="s">
        <v>4164</v>
      </c>
      <c r="Y337" s="703" t="s">
        <v>181</v>
      </c>
      <c r="Z337" s="703" t="s">
        <v>9751</v>
      </c>
      <c r="AA337" s="704">
        <v>44812</v>
      </c>
      <c r="AB337" s="415">
        <v>46637</v>
      </c>
      <c r="AC337" s="703" t="s">
        <v>4158</v>
      </c>
      <c r="AD337" s="703"/>
      <c r="AE337" s="703" t="s">
        <v>4168</v>
      </c>
      <c r="AF337" s="703" t="s">
        <v>9752</v>
      </c>
      <c r="AG337" s="703" t="s">
        <v>7854</v>
      </c>
      <c r="AH337" s="703" t="s">
        <v>9753</v>
      </c>
      <c r="AI337" s="703" t="s">
        <v>4283</v>
      </c>
      <c r="AJ337" s="703"/>
      <c r="AK337" s="703"/>
      <c r="AL337" s="705">
        <v>45457</v>
      </c>
      <c r="AM337" s="703" t="s">
        <v>8675</v>
      </c>
      <c r="AN337" s="703"/>
      <c r="AO337" s="703"/>
      <c r="AP337" s="703"/>
      <c r="AQ337" s="703"/>
      <c r="AR337" s="703"/>
      <c r="AS337" s="703"/>
      <c r="AT337" s="703"/>
      <c r="AU337" s="703"/>
      <c r="AV337" s="703"/>
      <c r="AW337" s="703"/>
      <c r="AX337" s="703"/>
      <c r="AY337" s="703"/>
      <c r="AZ337" s="703"/>
      <c r="BA337" s="703"/>
      <c r="BB337" s="703"/>
      <c r="BC337" s="703"/>
      <c r="BD337" s="703"/>
      <c r="BE337" s="703"/>
      <c r="BF337" s="703"/>
      <c r="BG337" s="703"/>
      <c r="BH337" s="703"/>
      <c r="BI337" s="703"/>
      <c r="BJ337" s="703"/>
      <c r="BK337" s="703"/>
      <c r="BL337" s="703"/>
      <c r="BM337" s="703"/>
      <c r="BN337" s="703"/>
      <c r="BO337" s="703"/>
      <c r="BP337" s="703"/>
      <c r="BQ337" s="703"/>
      <c r="BR337" s="703"/>
      <c r="BS337" s="416" t="b">
        <v>0</v>
      </c>
      <c r="BT337" s="703" t="s">
        <v>2319</v>
      </c>
      <c r="BU337" s="703">
        <v>2024</v>
      </c>
      <c r="BV337" s="706">
        <v>45461</v>
      </c>
      <c r="BW337" s="703" t="s">
        <v>2323</v>
      </c>
      <c r="BX337" s="707" t="s">
        <v>10253</v>
      </c>
      <c r="BY337" s="713"/>
      <c r="BZ337" s="747"/>
      <c r="CA337" s="714"/>
      <c r="CB337" s="748"/>
      <c r="CC337" s="748"/>
      <c r="CD337" s="714"/>
      <c r="CE337" s="749"/>
      <c r="CF337" s="713"/>
      <c r="CG337" s="747"/>
      <c r="CH337" s="710"/>
      <c r="CI337" s="710">
        <f t="shared" si="5"/>
        <v>0</v>
      </c>
      <c r="CJ337" s="710">
        <f t="shared" si="6"/>
        <v>0</v>
      </c>
      <c r="CK337" s="710">
        <f t="shared" si="7"/>
        <v>0</v>
      </c>
      <c r="CL337" s="710">
        <f t="shared" si="8"/>
        <v>0</v>
      </c>
      <c r="CM337" s="709" t="b">
        <f>COUNTIF($Z$3:$Z634,$Z337)&gt;1</f>
        <v>0</v>
      </c>
    </row>
    <row r="338" spans="1:92" ht="15.75" customHeight="1">
      <c r="A338" s="703" t="s">
        <v>10</v>
      </c>
      <c r="B338" s="703" t="s">
        <v>49</v>
      </c>
      <c r="C338" s="703" t="s">
        <v>50</v>
      </c>
      <c r="D338" s="703" t="s">
        <v>2095</v>
      </c>
      <c r="E338" s="703" t="s">
        <v>50</v>
      </c>
      <c r="F338" s="891" t="str">
        <f t="array" ref="F338">IFERROR(INDEX(UIID!$K$2:$K999, MATCH(CONCATENATE(B338,D338,G338,J338), UIID!$B$2:$B999&amp;UIID!$D$2:$D999&amp;UIID!$G$2:$G999&amp;UIID!$H$2:$H999, 0),), "Not Found")</f>
        <v>0746-0017</v>
      </c>
      <c r="G338" s="703" t="s">
        <v>2096</v>
      </c>
      <c r="H338" s="703"/>
      <c r="I338" s="703" t="s">
        <v>8092</v>
      </c>
      <c r="J338" s="703" t="s">
        <v>2097</v>
      </c>
      <c r="K338" s="718">
        <v>9.8549196660000007</v>
      </c>
      <c r="L338" s="909">
        <v>123.14012990000001</v>
      </c>
      <c r="M338" s="703" t="s">
        <v>9758</v>
      </c>
      <c r="N338" s="703" t="s">
        <v>8093</v>
      </c>
      <c r="O338" s="703" t="s">
        <v>15</v>
      </c>
      <c r="P338" s="703" t="s">
        <v>525</v>
      </c>
      <c r="Q338" s="703" t="s">
        <v>4156</v>
      </c>
      <c r="R338" s="703" t="s">
        <v>35</v>
      </c>
      <c r="S338" s="703" t="s">
        <v>87</v>
      </c>
      <c r="T338" s="703" t="s">
        <v>434</v>
      </c>
      <c r="U338" s="703"/>
      <c r="V338" s="892" t="s">
        <v>8094</v>
      </c>
      <c r="W338" s="703" t="s">
        <v>4697</v>
      </c>
      <c r="X338" s="703" t="s">
        <v>4164</v>
      </c>
      <c r="Y338" s="703" t="s">
        <v>9759</v>
      </c>
      <c r="Z338" s="703" t="s">
        <v>9760</v>
      </c>
      <c r="AA338" s="704">
        <v>44848</v>
      </c>
      <c r="AB338" s="415">
        <v>46673</v>
      </c>
      <c r="AC338" s="703" t="s">
        <v>4158</v>
      </c>
      <c r="AD338" s="703"/>
      <c r="AE338" s="703" t="s">
        <v>4159</v>
      </c>
      <c r="AF338" s="703"/>
      <c r="AG338" s="703" t="s">
        <v>9761</v>
      </c>
      <c r="AH338" s="703" t="s">
        <v>9762</v>
      </c>
      <c r="AI338" s="706">
        <v>45708</v>
      </c>
      <c r="AJ338" s="703"/>
      <c r="AK338" s="703"/>
      <c r="AL338" s="705">
        <v>45470</v>
      </c>
      <c r="AM338" s="703" t="s">
        <v>8675</v>
      </c>
      <c r="AN338" s="703"/>
      <c r="AO338" s="703"/>
      <c r="AP338" s="703"/>
      <c r="AQ338" s="703"/>
      <c r="AR338" s="703"/>
      <c r="AS338" s="703"/>
      <c r="AT338" s="703"/>
      <c r="AU338" s="703"/>
      <c r="AV338" s="703"/>
      <c r="AW338" s="703"/>
      <c r="AX338" s="703"/>
      <c r="AY338" s="703"/>
      <c r="AZ338" s="703"/>
      <c r="BA338" s="703"/>
      <c r="BB338" s="703"/>
      <c r="BC338" s="703"/>
      <c r="BD338" s="703"/>
      <c r="BE338" s="703"/>
      <c r="BF338" s="703"/>
      <c r="BG338" s="703"/>
      <c r="BH338" s="703"/>
      <c r="BI338" s="703"/>
      <c r="BJ338" s="703"/>
      <c r="BK338" s="703"/>
      <c r="BL338" s="703"/>
      <c r="BM338" s="703"/>
      <c r="BN338" s="703"/>
      <c r="BO338" s="703"/>
      <c r="BP338" s="703"/>
      <c r="BQ338" s="703"/>
      <c r="BR338" s="703"/>
      <c r="BS338" s="416" t="b">
        <v>0</v>
      </c>
      <c r="BT338" s="703" t="s">
        <v>2319</v>
      </c>
      <c r="BU338" s="703">
        <v>2024</v>
      </c>
      <c r="BV338" s="706">
        <v>45470</v>
      </c>
      <c r="BW338" s="703" t="s">
        <v>2323</v>
      </c>
      <c r="BX338" s="707" t="s">
        <v>10254</v>
      </c>
      <c r="BY338" s="914"/>
      <c r="BZ338" s="710"/>
      <c r="CA338" s="714"/>
      <c r="CB338" s="710"/>
      <c r="CC338" s="710"/>
      <c r="CD338" s="714"/>
      <c r="CE338" s="710"/>
      <c r="CF338" s="914"/>
      <c r="CG338" s="710"/>
      <c r="CH338" s="710"/>
      <c r="CI338" s="710">
        <f t="shared" si="5"/>
        <v>0</v>
      </c>
      <c r="CJ338" s="710">
        <f t="shared" si="6"/>
        <v>0</v>
      </c>
      <c r="CK338" s="710">
        <f t="shared" si="7"/>
        <v>0</v>
      </c>
      <c r="CL338" s="710">
        <f t="shared" si="8"/>
        <v>0</v>
      </c>
      <c r="CM338" s="709" t="b">
        <f>COUNTIF($Z$3:$Z622,$Z338)&gt;1</f>
        <v>0</v>
      </c>
    </row>
    <row r="339" spans="1:92" ht="15.75" customHeight="1">
      <c r="A339" s="703" t="s">
        <v>10</v>
      </c>
      <c r="B339" s="703" t="s">
        <v>49</v>
      </c>
      <c r="C339" s="703" t="s">
        <v>50</v>
      </c>
      <c r="D339" s="703" t="s">
        <v>9648</v>
      </c>
      <c r="E339" s="703" t="s">
        <v>30</v>
      </c>
      <c r="F339" s="315" t="str">
        <f t="array" ref="F339">IFERROR(INDEX(UIID!$K$2:$K999, MATCH(CONCATENATE(B339,D339,G339,J339), UIID!$B$2:$B999&amp;UIID!$D$2:$D999&amp;UIID!$G$2:$G999&amp;UIID!$H$2:$H999, 0),), "Not Found")</f>
        <v>Not Found</v>
      </c>
      <c r="G339" s="703" t="s">
        <v>9763</v>
      </c>
      <c r="H339" s="703"/>
      <c r="I339" s="703" t="s">
        <v>8119</v>
      </c>
      <c r="J339" s="703" t="s">
        <v>4039</v>
      </c>
      <c r="K339" s="703"/>
      <c r="L339" s="703"/>
      <c r="M339" s="703" t="s">
        <v>1492</v>
      </c>
      <c r="N339" s="703"/>
      <c r="O339" s="703" t="s">
        <v>15</v>
      </c>
      <c r="P339" s="703" t="s">
        <v>16</v>
      </c>
      <c r="Q339" s="703"/>
      <c r="R339" s="703" t="s">
        <v>35</v>
      </c>
      <c r="S339" s="703" t="s">
        <v>8666</v>
      </c>
      <c r="T339" s="703" t="s">
        <v>43</v>
      </c>
      <c r="U339" s="703"/>
      <c r="V339" s="703"/>
      <c r="W339" s="703" t="s">
        <v>4640</v>
      </c>
      <c r="X339" s="703" t="s">
        <v>4164</v>
      </c>
      <c r="Y339" s="703" t="s">
        <v>253</v>
      </c>
      <c r="Z339" s="703" t="s">
        <v>9767</v>
      </c>
      <c r="AA339" s="704">
        <v>44851</v>
      </c>
      <c r="AB339" s="703"/>
      <c r="AC339" s="703" t="s">
        <v>4158</v>
      </c>
      <c r="AD339" s="703"/>
      <c r="AE339" s="703" t="s">
        <v>4159</v>
      </c>
      <c r="AF339" s="703"/>
      <c r="AG339" s="703" t="s">
        <v>8131</v>
      </c>
      <c r="AH339" s="703" t="s">
        <v>8132</v>
      </c>
      <c r="AI339" s="703" t="s">
        <v>8133</v>
      </c>
      <c r="AJ339" s="703"/>
      <c r="AK339" s="703"/>
      <c r="AL339" s="705">
        <v>45113</v>
      </c>
      <c r="AM339" s="703" t="s">
        <v>8675</v>
      </c>
      <c r="AN339" s="703"/>
      <c r="AO339" s="703"/>
      <c r="AP339" s="703"/>
      <c r="AQ339" s="703"/>
      <c r="AR339" s="703"/>
      <c r="AS339" s="703"/>
      <c r="AT339" s="703"/>
      <c r="AU339" s="703"/>
      <c r="AV339" s="703"/>
      <c r="AW339" s="703"/>
      <c r="AX339" s="703"/>
      <c r="AY339" s="703"/>
      <c r="AZ339" s="703"/>
      <c r="BA339" s="703"/>
      <c r="BB339" s="703"/>
      <c r="BC339" s="703"/>
      <c r="BD339" s="703"/>
      <c r="BE339" s="703"/>
      <c r="BF339" s="703"/>
      <c r="BG339" s="703"/>
      <c r="BH339" s="703"/>
      <c r="BI339" s="703"/>
      <c r="BJ339" s="703"/>
      <c r="BK339" s="703"/>
      <c r="BL339" s="703"/>
      <c r="BM339" s="703"/>
      <c r="BN339" s="703"/>
      <c r="BO339" s="703"/>
      <c r="BP339" s="703"/>
      <c r="BQ339" s="703"/>
      <c r="BR339" s="703"/>
      <c r="BS339" s="416" t="b">
        <v>0</v>
      </c>
      <c r="BT339" s="703" t="s">
        <v>2322</v>
      </c>
      <c r="BU339" s="703">
        <v>2023</v>
      </c>
      <c r="BV339" s="706">
        <v>45120</v>
      </c>
      <c r="BW339" s="703" t="s">
        <v>2323</v>
      </c>
      <c r="BX339" s="707" t="s">
        <v>8934</v>
      </c>
      <c r="BY339" s="750"/>
      <c r="BZ339" s="710"/>
      <c r="CA339" s="422"/>
      <c r="CB339" s="710"/>
      <c r="CC339" s="710"/>
      <c r="CD339" s="422"/>
      <c r="CE339" s="710"/>
      <c r="CF339" s="750"/>
      <c r="CG339" s="710"/>
      <c r="CH339" s="893">
        <v>44851</v>
      </c>
      <c r="CI339" s="710">
        <f t="shared" si="5"/>
        <v>0</v>
      </c>
      <c r="CJ339" s="710">
        <f t="shared" si="6"/>
        <v>0</v>
      </c>
      <c r="CK339" s="710">
        <f t="shared" si="7"/>
        <v>0</v>
      </c>
      <c r="CL339" s="710">
        <f t="shared" si="8"/>
        <v>0</v>
      </c>
      <c r="CM339" s="709" t="b">
        <f>COUNTIF($Z$3:$Z617,$Z339)&gt;1</f>
        <v>0</v>
      </c>
    </row>
    <row r="340" spans="1:92" ht="15.75" customHeight="1">
      <c r="A340" s="703" t="s">
        <v>10</v>
      </c>
      <c r="B340" s="703" t="s">
        <v>49</v>
      </c>
      <c r="C340" s="703" t="s">
        <v>50</v>
      </c>
      <c r="D340" s="703" t="s">
        <v>9648</v>
      </c>
      <c r="E340" s="703" t="s">
        <v>30</v>
      </c>
      <c r="F340" s="315" t="str">
        <f t="array" ref="F340">IFERROR(INDEX(UIID!$K$2:$K999, MATCH(CONCATENATE(B340,D340,G340,J340), UIID!$B$2:$B999&amp;UIID!$D$2:$D999&amp;UIID!$G$2:$G999&amp;UIID!$H$2:$H999, 0),), "Not Found")</f>
        <v>Not Found</v>
      </c>
      <c r="G340" s="703" t="s">
        <v>9763</v>
      </c>
      <c r="H340" s="703"/>
      <c r="I340" s="703" t="s">
        <v>8119</v>
      </c>
      <c r="J340" s="703" t="s">
        <v>4039</v>
      </c>
      <c r="K340" s="703"/>
      <c r="L340" s="703"/>
      <c r="M340" s="703" t="s">
        <v>1492</v>
      </c>
      <c r="N340" s="703"/>
      <c r="O340" s="703" t="s">
        <v>15</v>
      </c>
      <c r="P340" s="703" t="s">
        <v>16</v>
      </c>
      <c r="Q340" s="703"/>
      <c r="R340" s="703" t="s">
        <v>35</v>
      </c>
      <c r="S340" s="703" t="s">
        <v>8666</v>
      </c>
      <c r="T340" s="703" t="s">
        <v>45</v>
      </c>
      <c r="U340" s="703"/>
      <c r="V340" s="703"/>
      <c r="W340" s="703" t="s">
        <v>4652</v>
      </c>
      <c r="X340" s="703" t="s">
        <v>4164</v>
      </c>
      <c r="Y340" s="703" t="s">
        <v>1770</v>
      </c>
      <c r="Z340" s="703" t="s">
        <v>9769</v>
      </c>
      <c r="AA340" s="704">
        <v>44851</v>
      </c>
      <c r="AB340" s="703"/>
      <c r="AC340" s="703" t="s">
        <v>4158</v>
      </c>
      <c r="AD340" s="703"/>
      <c r="AE340" s="703" t="s">
        <v>4159</v>
      </c>
      <c r="AF340" s="703"/>
      <c r="AG340" s="703" t="s">
        <v>8139</v>
      </c>
      <c r="AH340" s="703" t="s">
        <v>8140</v>
      </c>
      <c r="AI340" s="703" t="s">
        <v>8141</v>
      </c>
      <c r="AJ340" s="703"/>
      <c r="AK340" s="703"/>
      <c r="AL340" s="705">
        <v>45113</v>
      </c>
      <c r="AM340" s="703" t="s">
        <v>8675</v>
      </c>
      <c r="AN340" s="703"/>
      <c r="AO340" s="703"/>
      <c r="AP340" s="703"/>
      <c r="AQ340" s="703"/>
      <c r="AR340" s="703"/>
      <c r="AS340" s="703"/>
      <c r="AT340" s="703"/>
      <c r="AU340" s="703"/>
      <c r="AV340" s="703"/>
      <c r="AW340" s="703"/>
      <c r="AX340" s="703"/>
      <c r="AY340" s="703"/>
      <c r="AZ340" s="703"/>
      <c r="BA340" s="703"/>
      <c r="BB340" s="703"/>
      <c r="BC340" s="703"/>
      <c r="BD340" s="703"/>
      <c r="BE340" s="703"/>
      <c r="BF340" s="703"/>
      <c r="BG340" s="703"/>
      <c r="BH340" s="703"/>
      <c r="BI340" s="703"/>
      <c r="BJ340" s="703"/>
      <c r="BK340" s="703"/>
      <c r="BL340" s="703"/>
      <c r="BM340" s="703"/>
      <c r="BN340" s="703"/>
      <c r="BO340" s="703"/>
      <c r="BP340" s="703"/>
      <c r="BQ340" s="703"/>
      <c r="BR340" s="703"/>
      <c r="BS340" s="416" t="b">
        <v>0</v>
      </c>
      <c r="BT340" s="703" t="s">
        <v>2322</v>
      </c>
      <c r="BU340" s="703">
        <v>2023</v>
      </c>
      <c r="BV340" s="706">
        <v>45120</v>
      </c>
      <c r="BW340" s="703" t="s">
        <v>2323</v>
      </c>
      <c r="BX340" s="707" t="s">
        <v>8934</v>
      </c>
      <c r="BY340" s="750"/>
      <c r="BZ340" s="710"/>
      <c r="CA340" s="422"/>
      <c r="CB340" s="710"/>
      <c r="CC340" s="710"/>
      <c r="CD340" s="422"/>
      <c r="CE340" s="710"/>
      <c r="CF340" s="750"/>
      <c r="CG340" s="710"/>
      <c r="CH340" s="893">
        <v>44851</v>
      </c>
      <c r="CI340" s="710">
        <f t="shared" si="5"/>
        <v>0</v>
      </c>
      <c r="CJ340" s="710">
        <f t="shared" si="6"/>
        <v>0</v>
      </c>
      <c r="CK340" s="710">
        <f t="shared" si="7"/>
        <v>0</v>
      </c>
      <c r="CL340" s="710">
        <f t="shared" si="8"/>
        <v>0</v>
      </c>
      <c r="CM340" s="709" t="b">
        <f>COUNTIF($Z$3:$Z615,$Z340)&gt;1</f>
        <v>0</v>
      </c>
    </row>
    <row r="341" spans="1:92" ht="15.75" customHeight="1">
      <c r="A341" s="703" t="s">
        <v>10</v>
      </c>
      <c r="B341" s="703" t="s">
        <v>49</v>
      </c>
      <c r="C341" s="703" t="s">
        <v>50</v>
      </c>
      <c r="D341" s="703" t="s">
        <v>9648</v>
      </c>
      <c r="E341" s="703" t="s">
        <v>30</v>
      </c>
      <c r="F341" s="315" t="str">
        <f t="array" ref="F341">IFERROR(INDEX(UIID!$K$2:$K999, MATCH(CONCATENATE(B341,D341,G341,J341), UIID!$B$2:$B999&amp;UIID!$D$2:$D999&amp;UIID!$G$2:$G999&amp;UIID!$H$2:$H999, 0),), "Not Found")</f>
        <v>Not Found</v>
      </c>
      <c r="G341" s="703" t="s">
        <v>9763</v>
      </c>
      <c r="H341" s="703"/>
      <c r="I341" s="703" t="s">
        <v>8119</v>
      </c>
      <c r="J341" s="703" t="s">
        <v>4039</v>
      </c>
      <c r="K341" s="703"/>
      <c r="L341" s="703"/>
      <c r="M341" s="703" t="s">
        <v>1492</v>
      </c>
      <c r="N341" s="703"/>
      <c r="O341" s="703" t="s">
        <v>15</v>
      </c>
      <c r="P341" s="703" t="s">
        <v>16</v>
      </c>
      <c r="Q341" s="703"/>
      <c r="R341" s="703" t="s">
        <v>35</v>
      </c>
      <c r="S341" s="703" t="s">
        <v>8666</v>
      </c>
      <c r="T341" s="703" t="s">
        <v>1362</v>
      </c>
      <c r="U341" s="703"/>
      <c r="V341" s="703"/>
      <c r="W341" s="703" t="s">
        <v>4497</v>
      </c>
      <c r="X341" s="703" t="s">
        <v>4164</v>
      </c>
      <c r="Y341" s="703" t="s">
        <v>91</v>
      </c>
      <c r="Z341" s="703" t="s">
        <v>9787</v>
      </c>
      <c r="AA341" s="704">
        <v>44851</v>
      </c>
      <c r="AB341" s="703"/>
      <c r="AC341" s="703" t="s">
        <v>4158</v>
      </c>
      <c r="AD341" s="703"/>
      <c r="AE341" s="703" t="s">
        <v>4159</v>
      </c>
      <c r="AF341" s="703"/>
      <c r="AG341" s="703" t="s">
        <v>8160</v>
      </c>
      <c r="AH341" s="703" t="s">
        <v>8161</v>
      </c>
      <c r="AI341" s="703" t="s">
        <v>8162</v>
      </c>
      <c r="AJ341" s="703"/>
      <c r="AK341" s="703"/>
      <c r="AL341" s="705">
        <v>45113</v>
      </c>
      <c r="AM341" s="703" t="s">
        <v>8675</v>
      </c>
      <c r="AN341" s="703"/>
      <c r="AO341" s="703"/>
      <c r="AP341" s="703"/>
      <c r="AQ341" s="703"/>
      <c r="AR341" s="703"/>
      <c r="AS341" s="703"/>
      <c r="AT341" s="703"/>
      <c r="AU341" s="703"/>
      <c r="AV341" s="703"/>
      <c r="AW341" s="703"/>
      <c r="AX341" s="703"/>
      <c r="AY341" s="703"/>
      <c r="AZ341" s="703"/>
      <c r="BA341" s="703"/>
      <c r="BB341" s="703"/>
      <c r="BC341" s="703"/>
      <c r="BD341" s="703"/>
      <c r="BE341" s="703"/>
      <c r="BF341" s="703"/>
      <c r="BG341" s="703"/>
      <c r="BH341" s="703"/>
      <c r="BI341" s="703"/>
      <c r="BJ341" s="703"/>
      <c r="BK341" s="703"/>
      <c r="BL341" s="703"/>
      <c r="BM341" s="703"/>
      <c r="BN341" s="703"/>
      <c r="BO341" s="703"/>
      <c r="BP341" s="703"/>
      <c r="BQ341" s="703"/>
      <c r="BR341" s="703"/>
      <c r="BS341" s="416" t="b">
        <v>0</v>
      </c>
      <c r="BT341" s="703" t="s">
        <v>2322</v>
      </c>
      <c r="BU341" s="703">
        <v>2023</v>
      </c>
      <c r="BV341" s="706">
        <v>45120</v>
      </c>
      <c r="BW341" s="703" t="s">
        <v>2323</v>
      </c>
      <c r="BX341" s="707" t="s">
        <v>8934</v>
      </c>
      <c r="BY341" s="750"/>
      <c r="BZ341" s="710"/>
      <c r="CA341" s="422"/>
      <c r="CB341" s="710"/>
      <c r="CC341" s="710"/>
      <c r="CD341" s="422"/>
      <c r="CE341" s="710"/>
      <c r="CF341" s="750"/>
      <c r="CG341" s="710"/>
      <c r="CH341" s="893">
        <v>44851</v>
      </c>
      <c r="CI341" s="710">
        <f t="shared" si="5"/>
        <v>0</v>
      </c>
      <c r="CJ341" s="710">
        <f t="shared" si="6"/>
        <v>0</v>
      </c>
      <c r="CK341" s="710">
        <f t="shared" si="7"/>
        <v>0</v>
      </c>
      <c r="CL341" s="710">
        <f t="shared" si="8"/>
        <v>0</v>
      </c>
      <c r="CM341" s="709" t="b">
        <f>COUNTIF($Z$3:$Z608,$Z341)&gt;1</f>
        <v>0</v>
      </c>
    </row>
    <row r="342" spans="1:92" ht="15.75" customHeight="1">
      <c r="A342" s="703" t="s">
        <v>10</v>
      </c>
      <c r="B342" s="703" t="s">
        <v>49</v>
      </c>
      <c r="C342" s="703" t="s">
        <v>50</v>
      </c>
      <c r="D342" s="703" t="s">
        <v>9648</v>
      </c>
      <c r="E342" s="703" t="s">
        <v>30</v>
      </c>
      <c r="F342" s="315" t="str">
        <f t="array" ref="F342">IFERROR(INDEX(UIID!$K$2:$K999, MATCH(CONCATENATE(B342,D342,G342,J342), UIID!$B$2:$B999&amp;UIID!$D$2:$D999&amp;UIID!$G$2:$G999&amp;UIID!$H$2:$H999, 0),), "Not Found")</f>
        <v>Not Found</v>
      </c>
      <c r="G342" s="703" t="s">
        <v>9763</v>
      </c>
      <c r="H342" s="703"/>
      <c r="I342" s="703" t="s">
        <v>8119</v>
      </c>
      <c r="J342" s="703" t="s">
        <v>4039</v>
      </c>
      <c r="K342" s="703"/>
      <c r="L342" s="703"/>
      <c r="M342" s="703" t="s">
        <v>1492</v>
      </c>
      <c r="N342" s="703"/>
      <c r="O342" s="703" t="s">
        <v>15</v>
      </c>
      <c r="P342" s="703" t="s">
        <v>16</v>
      </c>
      <c r="Q342" s="703"/>
      <c r="R342" s="703" t="s">
        <v>35</v>
      </c>
      <c r="S342" s="703" t="s">
        <v>8666</v>
      </c>
      <c r="T342" s="703" t="s">
        <v>1631</v>
      </c>
      <c r="U342" s="703"/>
      <c r="V342" s="703"/>
      <c r="W342" s="703" t="s">
        <v>4909</v>
      </c>
      <c r="X342" s="703" t="s">
        <v>4164</v>
      </c>
      <c r="Y342" s="703" t="s">
        <v>4910</v>
      </c>
      <c r="Z342" s="703" t="s">
        <v>9791</v>
      </c>
      <c r="AA342" s="704">
        <v>44851</v>
      </c>
      <c r="AB342" s="703"/>
      <c r="AC342" s="703" t="s">
        <v>4158</v>
      </c>
      <c r="AD342" s="703"/>
      <c r="AE342" s="703" t="s">
        <v>4159</v>
      </c>
      <c r="AF342" s="703"/>
      <c r="AG342" s="703" t="s">
        <v>8171</v>
      </c>
      <c r="AH342" s="703" t="s">
        <v>8172</v>
      </c>
      <c r="AI342" s="703" t="s">
        <v>8173</v>
      </c>
      <c r="AJ342" s="703"/>
      <c r="AK342" s="703"/>
      <c r="AL342" s="705">
        <v>45113</v>
      </c>
      <c r="AM342" s="703" t="s">
        <v>8675</v>
      </c>
      <c r="AN342" s="703"/>
      <c r="AO342" s="703"/>
      <c r="AP342" s="703"/>
      <c r="AQ342" s="703"/>
      <c r="AR342" s="703"/>
      <c r="AS342" s="703"/>
      <c r="AT342" s="703"/>
      <c r="AU342" s="703"/>
      <c r="AV342" s="703"/>
      <c r="AW342" s="703"/>
      <c r="AX342" s="703"/>
      <c r="AY342" s="703"/>
      <c r="AZ342" s="703"/>
      <c r="BA342" s="703"/>
      <c r="BB342" s="703"/>
      <c r="BC342" s="703"/>
      <c r="BD342" s="703"/>
      <c r="BE342" s="703"/>
      <c r="BF342" s="703"/>
      <c r="BG342" s="703"/>
      <c r="BH342" s="703"/>
      <c r="BI342" s="703"/>
      <c r="BJ342" s="703"/>
      <c r="BK342" s="703"/>
      <c r="BL342" s="703"/>
      <c r="BM342" s="703"/>
      <c r="BN342" s="703"/>
      <c r="BO342" s="703"/>
      <c r="BP342" s="703"/>
      <c r="BQ342" s="703"/>
      <c r="BR342" s="703"/>
      <c r="BS342" s="416" t="b">
        <v>0</v>
      </c>
      <c r="BT342" s="703" t="s">
        <v>2322</v>
      </c>
      <c r="BU342" s="703">
        <v>2023</v>
      </c>
      <c r="BV342" s="706">
        <v>45120</v>
      </c>
      <c r="BW342" s="703" t="s">
        <v>2323</v>
      </c>
      <c r="BX342" s="707" t="s">
        <v>8934</v>
      </c>
      <c r="BY342" s="750"/>
      <c r="BZ342" s="710"/>
      <c r="CA342" s="422"/>
      <c r="CB342" s="710"/>
      <c r="CC342" s="710"/>
      <c r="CD342" s="422"/>
      <c r="CE342" s="710"/>
      <c r="CF342" s="750"/>
      <c r="CG342" s="710"/>
      <c r="CH342" s="893">
        <v>44851</v>
      </c>
      <c r="CI342" s="710">
        <f t="shared" si="5"/>
        <v>0</v>
      </c>
      <c r="CJ342" s="710">
        <f t="shared" si="6"/>
        <v>0</v>
      </c>
      <c r="CK342" s="710">
        <f t="shared" si="7"/>
        <v>0</v>
      </c>
      <c r="CL342" s="710">
        <f t="shared" si="8"/>
        <v>0</v>
      </c>
      <c r="CM342" s="709" t="b">
        <f>COUNTIF($Z$3:$Z605,$Z342)&gt;1</f>
        <v>0</v>
      </c>
    </row>
    <row r="343" spans="1:92" ht="15.75" customHeight="1">
      <c r="A343" s="703" t="s">
        <v>10</v>
      </c>
      <c r="B343" s="768" t="s">
        <v>400</v>
      </c>
      <c r="C343" s="318" t="s">
        <v>176</v>
      </c>
      <c r="D343" s="769" t="s">
        <v>401</v>
      </c>
      <c r="E343" s="769" t="s">
        <v>509</v>
      </c>
      <c r="F343" s="315" t="str">
        <f t="array" ref="F343">IFERROR(INDEX(UIID!$K$2:$K999, MATCH(CONCATENATE(B343,D343,G343,J343), UIID!$B$2:$B999&amp;UIID!$D$2:$D999&amp;UIID!$G$2:$G999&amp;UIID!$H$2:$H999, 0),), "Not Found")</f>
        <v>Not Found</v>
      </c>
      <c r="G343" s="769" t="s">
        <v>402</v>
      </c>
      <c r="H343" s="769"/>
      <c r="I343" s="769"/>
      <c r="J343" s="769" t="s">
        <v>403</v>
      </c>
      <c r="K343" s="769"/>
      <c r="L343" s="769"/>
      <c r="M343" s="769" t="s">
        <v>404</v>
      </c>
      <c r="N343" s="769"/>
      <c r="O343" s="769" t="s">
        <v>113</v>
      </c>
      <c r="P343" s="769" t="s">
        <v>226</v>
      </c>
      <c r="Q343" s="769"/>
      <c r="R343" s="769" t="s">
        <v>21</v>
      </c>
      <c r="S343" s="769" t="s">
        <v>117</v>
      </c>
      <c r="T343" s="769"/>
      <c r="U343" s="769" t="s">
        <v>234</v>
      </c>
      <c r="V343" s="769"/>
      <c r="W343" s="769"/>
      <c r="X343" s="769" t="s">
        <v>22</v>
      </c>
      <c r="Y343" s="769" t="s">
        <v>235</v>
      </c>
      <c r="Z343" s="769" t="s">
        <v>405</v>
      </c>
      <c r="AA343" s="770">
        <v>44459</v>
      </c>
      <c r="AB343" s="771"/>
      <c r="AC343" s="768" t="s">
        <v>4158</v>
      </c>
      <c r="AD343" s="769"/>
      <c r="AE343" s="769" t="s">
        <v>4168</v>
      </c>
      <c r="AF343" s="769"/>
      <c r="AG343" s="769" t="s">
        <v>9817</v>
      </c>
      <c r="AH343" s="769" t="s">
        <v>9818</v>
      </c>
      <c r="AI343" s="769" t="s">
        <v>4283</v>
      </c>
      <c r="AJ343" s="769"/>
      <c r="AK343" s="769"/>
      <c r="AL343" s="772">
        <v>44993</v>
      </c>
      <c r="AM343" s="769" t="s">
        <v>8675</v>
      </c>
      <c r="AN343" s="769"/>
      <c r="AO343" s="769"/>
      <c r="AP343" s="769"/>
      <c r="AQ343" s="769"/>
      <c r="AR343" s="769"/>
      <c r="AS343" s="769"/>
      <c r="AT343" s="769"/>
      <c r="AU343" s="769"/>
      <c r="AV343" s="769"/>
      <c r="AW343" s="769"/>
      <c r="AX343" s="769"/>
      <c r="AY343" s="769"/>
      <c r="AZ343" s="769"/>
      <c r="BA343" s="769"/>
      <c r="BB343" s="769"/>
      <c r="BC343" s="769"/>
      <c r="BD343" s="769"/>
      <c r="BE343" s="769"/>
      <c r="BF343" s="769"/>
      <c r="BG343" s="769"/>
      <c r="BH343" s="769"/>
      <c r="BI343" s="769"/>
      <c r="BJ343" s="769"/>
      <c r="BK343" s="769"/>
      <c r="BL343" s="769"/>
      <c r="BM343" s="769"/>
      <c r="BN343" s="769"/>
      <c r="BO343" s="769"/>
      <c r="BP343" s="769"/>
      <c r="BQ343" s="769"/>
      <c r="BR343" s="855" t="b">
        <v>0</v>
      </c>
      <c r="BS343" s="769"/>
      <c r="BT343" s="769" t="s">
        <v>2312</v>
      </c>
      <c r="BU343" s="769">
        <v>2023</v>
      </c>
      <c r="BV343" s="773">
        <v>44999</v>
      </c>
      <c r="BW343" s="915" t="s">
        <v>2323</v>
      </c>
      <c r="BX343" s="771" t="s">
        <v>9819</v>
      </c>
      <c r="BY343" s="708"/>
      <c r="BZ343" s="747"/>
      <c r="CA343" s="422"/>
      <c r="CB343" s="747"/>
      <c r="CC343" s="747"/>
      <c r="CD343" s="422"/>
      <c r="CE343" s="774"/>
      <c r="CF343" s="708"/>
      <c r="CG343" s="747"/>
      <c r="CH343" s="890"/>
      <c r="CI343" s="710">
        <f t="shared" si="5"/>
        <v>0</v>
      </c>
      <c r="CJ343" s="710">
        <f t="shared" si="6"/>
        <v>0</v>
      </c>
      <c r="CK343" s="710">
        <f t="shared" si="7"/>
        <v>0</v>
      </c>
      <c r="CL343" s="710">
        <f t="shared" si="8"/>
        <v>0</v>
      </c>
      <c r="CM343" s="775"/>
      <c r="CN343" s="775" t="b">
        <f>COUNTIF($Z$3:$Z533,$Z343)&gt;1</f>
        <v>0</v>
      </c>
    </row>
    <row r="344" spans="1:92" ht="15.75" customHeight="1">
      <c r="A344" s="703" t="s">
        <v>10</v>
      </c>
      <c r="B344" s="768" t="s">
        <v>400</v>
      </c>
      <c r="C344" s="318" t="s">
        <v>176</v>
      </c>
      <c r="D344" s="769" t="s">
        <v>401</v>
      </c>
      <c r="E344" s="769" t="s">
        <v>509</v>
      </c>
      <c r="F344" s="315" t="str">
        <f t="array" ref="F344">IFERROR(INDEX(UIID!$K$2:$K999, MATCH(CONCATENATE(B344,D344,G344,J344), UIID!$B$2:$B999&amp;UIID!$D$2:$D999&amp;UIID!$G$2:$G999&amp;UIID!$H$2:$H999, 0),), "Not Found")</f>
        <v>Not Found</v>
      </c>
      <c r="G344" s="769" t="s">
        <v>402</v>
      </c>
      <c r="H344" s="769"/>
      <c r="I344" s="769"/>
      <c r="J344" s="769" t="s">
        <v>403</v>
      </c>
      <c r="K344" s="769"/>
      <c r="L344" s="769"/>
      <c r="M344" s="769" t="s">
        <v>404</v>
      </c>
      <c r="N344" s="769"/>
      <c r="O344" s="769" t="s">
        <v>113</v>
      </c>
      <c r="P344" s="769" t="s">
        <v>226</v>
      </c>
      <c r="Q344" s="769"/>
      <c r="R344" s="769" t="s">
        <v>35</v>
      </c>
      <c r="S344" s="769" t="s">
        <v>8666</v>
      </c>
      <c r="T344" s="769" t="s">
        <v>43</v>
      </c>
      <c r="U344" s="769"/>
      <c r="V344" s="769"/>
      <c r="W344" s="769"/>
      <c r="X344" s="769" t="s">
        <v>4164</v>
      </c>
      <c r="Y344" s="769" t="s">
        <v>253</v>
      </c>
      <c r="Z344" s="769" t="s">
        <v>420</v>
      </c>
      <c r="AA344" s="770">
        <v>43753</v>
      </c>
      <c r="AB344" s="771"/>
      <c r="AC344" s="768" t="s">
        <v>4158</v>
      </c>
      <c r="AD344" s="769"/>
      <c r="AE344" s="769" t="s">
        <v>4168</v>
      </c>
      <c r="AF344" s="769"/>
      <c r="AG344" s="769" t="s">
        <v>9820</v>
      </c>
      <c r="AH344" s="769" t="s">
        <v>9821</v>
      </c>
      <c r="AI344" s="770">
        <v>45325</v>
      </c>
      <c r="AJ344" s="769"/>
      <c r="AK344" s="769"/>
      <c r="AL344" s="772">
        <v>45006</v>
      </c>
      <c r="AM344" s="769" t="s">
        <v>8675</v>
      </c>
      <c r="AN344" s="769"/>
      <c r="AO344" s="769"/>
      <c r="AP344" s="769"/>
      <c r="AQ344" s="769"/>
      <c r="AR344" s="769"/>
      <c r="AS344" s="769"/>
      <c r="AT344" s="769"/>
      <c r="AU344" s="769"/>
      <c r="AV344" s="769"/>
      <c r="AW344" s="769"/>
      <c r="AX344" s="769"/>
      <c r="AY344" s="769"/>
      <c r="AZ344" s="769"/>
      <c r="BA344" s="769"/>
      <c r="BB344" s="769"/>
      <c r="BC344" s="769"/>
      <c r="BD344" s="769"/>
      <c r="BE344" s="769"/>
      <c r="BF344" s="769"/>
      <c r="BG344" s="769"/>
      <c r="BH344" s="769"/>
      <c r="BI344" s="769"/>
      <c r="BJ344" s="769"/>
      <c r="BK344" s="769"/>
      <c r="BL344" s="769"/>
      <c r="BM344" s="769"/>
      <c r="BN344" s="769"/>
      <c r="BO344" s="769"/>
      <c r="BP344" s="769"/>
      <c r="BQ344" s="769"/>
      <c r="BR344" s="855" t="b">
        <v>0</v>
      </c>
      <c r="BS344" s="769"/>
      <c r="BT344" s="769" t="s">
        <v>2330</v>
      </c>
      <c r="BU344" s="769">
        <v>2023</v>
      </c>
      <c r="BV344" s="773">
        <v>45208</v>
      </c>
      <c r="BW344" s="769" t="s">
        <v>2323</v>
      </c>
      <c r="BX344" s="771" t="s">
        <v>8934</v>
      </c>
      <c r="BY344" s="708"/>
      <c r="BZ344" s="747"/>
      <c r="CA344" s="422"/>
      <c r="CB344" s="747"/>
      <c r="CC344" s="747"/>
      <c r="CD344" s="422"/>
      <c r="CE344" s="774"/>
      <c r="CF344" s="708"/>
      <c r="CG344" s="747"/>
      <c r="CH344" s="890"/>
      <c r="CI344" s="710">
        <f t="shared" si="5"/>
        <v>0</v>
      </c>
      <c r="CJ344" s="710">
        <f t="shared" si="6"/>
        <v>0</v>
      </c>
      <c r="CK344" s="710">
        <f t="shared" si="7"/>
        <v>0</v>
      </c>
      <c r="CL344" s="710">
        <f t="shared" si="8"/>
        <v>0</v>
      </c>
      <c r="CM344" s="775"/>
      <c r="CN344" s="775" t="b">
        <f>COUNTIF($Z$3:$Z533,$Z344)&gt;1</f>
        <v>0</v>
      </c>
    </row>
    <row r="345" spans="1:92" ht="15.75" customHeight="1">
      <c r="A345" s="703" t="s">
        <v>10</v>
      </c>
      <c r="B345" s="768" t="s">
        <v>400</v>
      </c>
      <c r="C345" s="318" t="s">
        <v>176</v>
      </c>
      <c r="D345" s="769" t="s">
        <v>401</v>
      </c>
      <c r="E345" s="769" t="s">
        <v>509</v>
      </c>
      <c r="F345" s="315" t="str">
        <f t="array" ref="F345">IFERROR(INDEX(UIID!$K$2:$K999, MATCH(CONCATENATE(B345,D345,G345,J345), UIID!$B$2:$B999&amp;UIID!$D$2:$D999&amp;UIID!$G$2:$G999&amp;UIID!$H$2:$H999, 0),), "Not Found")</f>
        <v>Not Found</v>
      </c>
      <c r="G345" s="769" t="s">
        <v>402</v>
      </c>
      <c r="H345" s="769"/>
      <c r="I345" s="769"/>
      <c r="J345" s="769" t="s">
        <v>403</v>
      </c>
      <c r="K345" s="769"/>
      <c r="L345" s="769"/>
      <c r="M345" s="769" t="s">
        <v>404</v>
      </c>
      <c r="N345" s="769"/>
      <c r="O345" s="769" t="s">
        <v>113</v>
      </c>
      <c r="P345" s="769" t="s">
        <v>226</v>
      </c>
      <c r="Q345" s="769"/>
      <c r="R345" s="769" t="s">
        <v>35</v>
      </c>
      <c r="S345" s="769" t="s">
        <v>143</v>
      </c>
      <c r="T345" s="769" t="s">
        <v>413</v>
      </c>
      <c r="U345" s="769"/>
      <c r="V345" s="769"/>
      <c r="W345" s="769"/>
      <c r="X345" s="769" t="s">
        <v>4164</v>
      </c>
      <c r="Y345" s="769" t="s">
        <v>308</v>
      </c>
      <c r="Z345" s="769" t="s">
        <v>414</v>
      </c>
      <c r="AA345" s="770">
        <v>43630</v>
      </c>
      <c r="AB345" s="771"/>
      <c r="AC345" s="768" t="s">
        <v>4158</v>
      </c>
      <c r="AD345" s="769"/>
      <c r="AE345" s="769" t="s">
        <v>4168</v>
      </c>
      <c r="AF345" s="769"/>
      <c r="AG345" s="769" t="s">
        <v>9833</v>
      </c>
      <c r="AH345" s="780" t="s">
        <v>9834</v>
      </c>
      <c r="AI345" s="769" t="s">
        <v>9835</v>
      </c>
      <c r="AJ345" s="769"/>
      <c r="AK345" s="769"/>
      <c r="AL345" s="772">
        <v>45006</v>
      </c>
      <c r="AM345" s="769" t="s">
        <v>8675</v>
      </c>
      <c r="AN345" s="769"/>
      <c r="AO345" s="769"/>
      <c r="AP345" s="769"/>
      <c r="AQ345" s="769"/>
      <c r="AR345" s="769"/>
      <c r="AS345" s="769"/>
      <c r="AT345" s="769"/>
      <c r="AU345" s="769"/>
      <c r="AV345" s="769"/>
      <c r="AW345" s="769"/>
      <c r="AX345" s="769"/>
      <c r="AY345" s="769"/>
      <c r="AZ345" s="769"/>
      <c r="BA345" s="769"/>
      <c r="BB345" s="769"/>
      <c r="BC345" s="769"/>
      <c r="BD345" s="769"/>
      <c r="BE345" s="769"/>
      <c r="BF345" s="769"/>
      <c r="BG345" s="769"/>
      <c r="BH345" s="769"/>
      <c r="BI345" s="769"/>
      <c r="BJ345" s="769"/>
      <c r="BK345" s="769"/>
      <c r="BL345" s="769"/>
      <c r="BM345" s="769"/>
      <c r="BN345" s="769"/>
      <c r="BO345" s="769"/>
      <c r="BP345" s="769"/>
      <c r="BQ345" s="769"/>
      <c r="BR345" s="855" t="b">
        <v>0</v>
      </c>
      <c r="BS345" s="769"/>
      <c r="BT345" s="769" t="s">
        <v>2330</v>
      </c>
      <c r="BU345" s="769">
        <v>2023</v>
      </c>
      <c r="BV345" s="773">
        <v>45208</v>
      </c>
      <c r="BW345" s="769" t="s">
        <v>2323</v>
      </c>
      <c r="BX345" s="771" t="s">
        <v>8934</v>
      </c>
      <c r="BY345" s="708"/>
      <c r="BZ345" s="747"/>
      <c r="CA345" s="422"/>
      <c r="CB345" s="747"/>
      <c r="CC345" s="747"/>
      <c r="CD345" s="422"/>
      <c r="CE345" s="774"/>
      <c r="CF345" s="708"/>
      <c r="CG345" s="747"/>
      <c r="CH345" s="890"/>
      <c r="CI345" s="710">
        <f t="shared" si="5"/>
        <v>0</v>
      </c>
      <c r="CJ345" s="710">
        <f t="shared" si="6"/>
        <v>0</v>
      </c>
      <c r="CK345" s="710">
        <f t="shared" si="7"/>
        <v>0</v>
      </c>
      <c r="CL345" s="710">
        <f t="shared" si="8"/>
        <v>0</v>
      </c>
      <c r="CM345" s="775"/>
      <c r="CN345" s="775" t="b">
        <f>COUNTIF($Z$3:$Z531,$Z345)&gt;1</f>
        <v>0</v>
      </c>
    </row>
    <row r="346" spans="1:92" ht="15.75" customHeight="1">
      <c r="A346" s="703" t="s">
        <v>10</v>
      </c>
      <c r="B346" s="768" t="s">
        <v>400</v>
      </c>
      <c r="C346" s="318" t="s">
        <v>176</v>
      </c>
      <c r="D346" s="769" t="s">
        <v>401</v>
      </c>
      <c r="E346" s="769" t="s">
        <v>509</v>
      </c>
      <c r="F346" s="315" t="str">
        <f t="array" ref="F346">IFERROR(INDEX(UIID!$K$2:$K999, MATCH(CONCATENATE(B346,D346,G346,J346), UIID!$B$2:$B999&amp;UIID!$D$2:$D999&amp;UIID!$G$2:$G999&amp;UIID!$H$2:$H999, 0),), "Not Found")</f>
        <v>Not Found</v>
      </c>
      <c r="G346" s="769" t="s">
        <v>402</v>
      </c>
      <c r="H346" s="769"/>
      <c r="I346" s="769"/>
      <c r="J346" s="769" t="s">
        <v>403</v>
      </c>
      <c r="K346" s="769"/>
      <c r="L346" s="769"/>
      <c r="M346" s="769" t="s">
        <v>404</v>
      </c>
      <c r="N346" s="769"/>
      <c r="O346" s="769" t="s">
        <v>113</v>
      </c>
      <c r="P346" s="769" t="s">
        <v>226</v>
      </c>
      <c r="Q346" s="769"/>
      <c r="R346" s="769" t="s">
        <v>35</v>
      </c>
      <c r="S346" s="769" t="s">
        <v>143</v>
      </c>
      <c r="T346" s="769" t="s">
        <v>418</v>
      </c>
      <c r="U346" s="769"/>
      <c r="V346" s="769"/>
      <c r="W346" s="769"/>
      <c r="X346" s="769" t="s">
        <v>4164</v>
      </c>
      <c r="Y346" s="769" t="s">
        <v>308</v>
      </c>
      <c r="Z346" s="769" t="s">
        <v>419</v>
      </c>
      <c r="AA346" s="770">
        <v>43630</v>
      </c>
      <c r="AB346" s="771"/>
      <c r="AC346" s="768" t="s">
        <v>4158</v>
      </c>
      <c r="AD346" s="769"/>
      <c r="AE346" s="769" t="s">
        <v>4168</v>
      </c>
      <c r="AF346" s="769"/>
      <c r="AG346" s="769" t="s">
        <v>9833</v>
      </c>
      <c r="AH346" s="769" t="s">
        <v>9836</v>
      </c>
      <c r="AI346" s="769" t="s">
        <v>9837</v>
      </c>
      <c r="AJ346" s="769"/>
      <c r="AK346" s="769"/>
      <c r="AL346" s="772">
        <v>45006</v>
      </c>
      <c r="AM346" s="769" t="s">
        <v>8675</v>
      </c>
      <c r="AN346" s="769"/>
      <c r="AO346" s="769"/>
      <c r="AP346" s="769"/>
      <c r="AQ346" s="769"/>
      <c r="AR346" s="769"/>
      <c r="AS346" s="769"/>
      <c r="AT346" s="769"/>
      <c r="AU346" s="769"/>
      <c r="AV346" s="769"/>
      <c r="AW346" s="769"/>
      <c r="AX346" s="769"/>
      <c r="AY346" s="769"/>
      <c r="AZ346" s="769"/>
      <c r="BA346" s="769"/>
      <c r="BB346" s="769"/>
      <c r="BC346" s="769"/>
      <c r="BD346" s="769"/>
      <c r="BE346" s="769"/>
      <c r="BF346" s="769"/>
      <c r="BG346" s="769"/>
      <c r="BH346" s="769"/>
      <c r="BI346" s="769"/>
      <c r="BJ346" s="769"/>
      <c r="BK346" s="769"/>
      <c r="BL346" s="769"/>
      <c r="BM346" s="769"/>
      <c r="BN346" s="769"/>
      <c r="BO346" s="769"/>
      <c r="BP346" s="769"/>
      <c r="BQ346" s="769"/>
      <c r="BR346" s="855" t="b">
        <v>0</v>
      </c>
      <c r="BS346" s="769"/>
      <c r="BT346" s="769" t="s">
        <v>2330</v>
      </c>
      <c r="BU346" s="769">
        <v>2023</v>
      </c>
      <c r="BV346" s="773">
        <v>45208</v>
      </c>
      <c r="BW346" s="769" t="s">
        <v>2323</v>
      </c>
      <c r="BX346" s="771" t="s">
        <v>8934</v>
      </c>
      <c r="BY346" s="708"/>
      <c r="BZ346" s="747"/>
      <c r="CA346" s="422"/>
      <c r="CB346" s="747"/>
      <c r="CC346" s="747"/>
      <c r="CD346" s="422"/>
      <c r="CE346" s="774"/>
      <c r="CF346" s="708"/>
      <c r="CG346" s="747"/>
      <c r="CH346" s="890"/>
      <c r="CI346" s="710">
        <f t="shared" si="5"/>
        <v>0</v>
      </c>
      <c r="CJ346" s="710">
        <f t="shared" si="6"/>
        <v>0</v>
      </c>
      <c r="CK346" s="710">
        <f t="shared" si="7"/>
        <v>0</v>
      </c>
      <c r="CL346" s="710">
        <f t="shared" si="8"/>
        <v>0</v>
      </c>
      <c r="CM346" s="775"/>
      <c r="CN346" s="775" t="b">
        <f>COUNTIF($Z$3:$Z531,$Z346)&gt;1</f>
        <v>0</v>
      </c>
    </row>
    <row r="347" spans="1:92" ht="15.75" customHeight="1">
      <c r="A347" s="703" t="s">
        <v>10</v>
      </c>
      <c r="B347" s="768" t="s">
        <v>400</v>
      </c>
      <c r="C347" s="318" t="s">
        <v>176</v>
      </c>
      <c r="D347" s="769" t="s">
        <v>401</v>
      </c>
      <c r="E347" s="769" t="s">
        <v>509</v>
      </c>
      <c r="F347" s="315" t="str">
        <f t="array" ref="F347">IFERROR(INDEX(UIID!$K$2:$K999, MATCH(CONCATENATE(B347,D347,G347,J347), UIID!$B$2:$B999&amp;UIID!$D$2:$D999&amp;UIID!$G$2:$G999&amp;UIID!$H$2:$H999, 0),), "Not Found")</f>
        <v>Not Found</v>
      </c>
      <c r="G347" s="769" t="s">
        <v>402</v>
      </c>
      <c r="H347" s="769"/>
      <c r="I347" s="769"/>
      <c r="J347" s="769" t="s">
        <v>403</v>
      </c>
      <c r="K347" s="769"/>
      <c r="L347" s="769"/>
      <c r="M347" s="769" t="s">
        <v>404</v>
      </c>
      <c r="N347" s="769"/>
      <c r="O347" s="769" t="s">
        <v>113</v>
      </c>
      <c r="P347" s="769" t="s">
        <v>226</v>
      </c>
      <c r="Q347" s="769"/>
      <c r="R347" s="769" t="s">
        <v>35</v>
      </c>
      <c r="S347" s="769" t="s">
        <v>272</v>
      </c>
      <c r="T347" s="769" t="s">
        <v>3046</v>
      </c>
      <c r="U347" s="769"/>
      <c r="V347" s="769"/>
      <c r="W347" s="769"/>
      <c r="X347" s="769" t="s">
        <v>4306</v>
      </c>
      <c r="Y347" s="769" t="s">
        <v>366</v>
      </c>
      <c r="Z347" s="769" t="s">
        <v>425</v>
      </c>
      <c r="AA347" s="770">
        <v>43409</v>
      </c>
      <c r="AB347" s="771"/>
      <c r="AC347" s="768" t="s">
        <v>4158</v>
      </c>
      <c r="AD347" s="769"/>
      <c r="AE347" s="769" t="s">
        <v>4168</v>
      </c>
      <c r="AF347" s="769"/>
      <c r="AG347" s="769" t="s">
        <v>9878</v>
      </c>
      <c r="AH347" s="769" t="s">
        <v>9879</v>
      </c>
      <c r="AI347" s="769" t="s">
        <v>9880</v>
      </c>
      <c r="AJ347" s="769"/>
      <c r="AK347" s="769"/>
      <c r="AL347" s="772">
        <v>45006</v>
      </c>
      <c r="AM347" s="769" t="s">
        <v>8675</v>
      </c>
      <c r="AN347" s="769"/>
      <c r="AO347" s="769"/>
      <c r="AP347" s="769"/>
      <c r="AQ347" s="769"/>
      <c r="AR347" s="769"/>
      <c r="AS347" s="769"/>
      <c r="AT347" s="769"/>
      <c r="AU347" s="769"/>
      <c r="AV347" s="769"/>
      <c r="AW347" s="769"/>
      <c r="AX347" s="769"/>
      <c r="AY347" s="769"/>
      <c r="AZ347" s="769"/>
      <c r="BA347" s="769"/>
      <c r="BB347" s="769"/>
      <c r="BC347" s="769"/>
      <c r="BD347" s="769"/>
      <c r="BE347" s="769"/>
      <c r="BF347" s="769"/>
      <c r="BG347" s="769"/>
      <c r="BH347" s="769"/>
      <c r="BI347" s="769"/>
      <c r="BJ347" s="769"/>
      <c r="BK347" s="769"/>
      <c r="BL347" s="769"/>
      <c r="BM347" s="769"/>
      <c r="BN347" s="769"/>
      <c r="BO347" s="769"/>
      <c r="BP347" s="769"/>
      <c r="BQ347" s="769"/>
      <c r="BR347" s="855" t="b">
        <v>0</v>
      </c>
      <c r="BS347" s="769"/>
      <c r="BT347" s="769" t="s">
        <v>2330</v>
      </c>
      <c r="BU347" s="769">
        <v>2023</v>
      </c>
      <c r="BV347" s="773">
        <v>45208</v>
      </c>
      <c r="BW347" s="769" t="s">
        <v>2323</v>
      </c>
      <c r="BX347" s="771" t="s">
        <v>8934</v>
      </c>
      <c r="BY347" s="708"/>
      <c r="BZ347" s="747"/>
      <c r="CA347" s="422"/>
      <c r="CB347" s="747"/>
      <c r="CC347" s="747"/>
      <c r="CD347" s="422"/>
      <c r="CE347" s="774"/>
      <c r="CF347" s="708"/>
      <c r="CG347" s="747"/>
      <c r="CH347" s="890"/>
      <c r="CI347" s="710">
        <f t="shared" si="5"/>
        <v>0</v>
      </c>
      <c r="CJ347" s="710">
        <f t="shared" si="6"/>
        <v>0</v>
      </c>
      <c r="CK347" s="710">
        <f t="shared" si="7"/>
        <v>0</v>
      </c>
      <c r="CL347" s="710">
        <f t="shared" si="8"/>
        <v>0</v>
      </c>
      <c r="CM347" s="775"/>
      <c r="CN347" s="775" t="b">
        <f>COUNTIF($Z$3:$Z523,$Z347)&gt;1</f>
        <v>0</v>
      </c>
    </row>
    <row r="348" spans="1:92" ht="15.75" customHeight="1">
      <c r="A348" s="703" t="s">
        <v>10</v>
      </c>
      <c r="B348" s="768" t="s">
        <v>400</v>
      </c>
      <c r="C348" s="318" t="s">
        <v>176</v>
      </c>
      <c r="D348" s="769" t="s">
        <v>400</v>
      </c>
      <c r="E348" s="769" t="s">
        <v>509</v>
      </c>
      <c r="F348" s="315" t="str">
        <f t="array" ref="F348">IFERROR(INDEX(UIID!$K$2:$K999, MATCH(CONCATENATE(B348,D348,G348,J348), UIID!$B$2:$B999&amp;UIID!$D$2:$D999&amp;UIID!$G$2:$G999&amp;UIID!$H$2:$H999, 0),), "Not Found")</f>
        <v>Not Found</v>
      </c>
      <c r="G348" s="769" t="s">
        <v>432</v>
      </c>
      <c r="H348" s="769"/>
      <c r="I348" s="769"/>
      <c r="J348" s="769" t="s">
        <v>433</v>
      </c>
      <c r="K348" s="769"/>
      <c r="L348" s="769"/>
      <c r="M348" s="769" t="s">
        <v>9909</v>
      </c>
      <c r="N348" s="769"/>
      <c r="O348" s="769" t="s">
        <v>15</v>
      </c>
      <c r="P348" s="769" t="s">
        <v>16</v>
      </c>
      <c r="Q348" s="769"/>
      <c r="R348" s="769" t="s">
        <v>35</v>
      </c>
      <c r="S348" s="769" t="s">
        <v>87</v>
      </c>
      <c r="T348" s="769" t="s">
        <v>434</v>
      </c>
      <c r="U348" s="769"/>
      <c r="V348" s="769"/>
      <c r="W348" s="769"/>
      <c r="X348" s="769" t="s">
        <v>4164</v>
      </c>
      <c r="Y348" s="769" t="s">
        <v>152</v>
      </c>
      <c r="Z348" s="769" t="s">
        <v>435</v>
      </c>
      <c r="AA348" s="770">
        <v>42489</v>
      </c>
      <c r="AB348" s="771"/>
      <c r="AC348" s="768" t="s">
        <v>4158</v>
      </c>
      <c r="AD348" s="769"/>
      <c r="AE348" s="769" t="s">
        <v>4168</v>
      </c>
      <c r="AF348" s="769"/>
      <c r="AG348" s="769" t="s">
        <v>9910</v>
      </c>
      <c r="AH348" s="769" t="s">
        <v>9911</v>
      </c>
      <c r="AI348" s="781">
        <v>46074</v>
      </c>
      <c r="AJ348" s="769"/>
      <c r="AK348" s="769"/>
      <c r="AL348" s="772">
        <v>44993</v>
      </c>
      <c r="AM348" s="769" t="s">
        <v>2291</v>
      </c>
      <c r="AN348" s="769"/>
      <c r="AO348" s="769"/>
      <c r="AP348" s="769"/>
      <c r="AQ348" s="769"/>
      <c r="AR348" s="769"/>
      <c r="AS348" s="769"/>
      <c r="AT348" s="769"/>
      <c r="AU348" s="769"/>
      <c r="AV348" s="769"/>
      <c r="AW348" s="769"/>
      <c r="AX348" s="769"/>
      <c r="AY348" s="769"/>
      <c r="AZ348" s="769"/>
      <c r="BA348" s="769"/>
      <c r="BB348" s="769"/>
      <c r="BC348" s="769"/>
      <c r="BD348" s="769"/>
      <c r="BE348" s="769"/>
      <c r="BF348" s="769"/>
      <c r="BG348" s="769"/>
      <c r="BH348" s="769"/>
      <c r="BI348" s="769"/>
      <c r="BJ348" s="769"/>
      <c r="BK348" s="769"/>
      <c r="BL348" s="769"/>
      <c r="BM348" s="769"/>
      <c r="BN348" s="769"/>
      <c r="BO348" s="769"/>
      <c r="BP348" s="769"/>
      <c r="BQ348" s="769"/>
      <c r="BR348" s="855" t="b">
        <v>0</v>
      </c>
      <c r="BS348" s="769"/>
      <c r="BT348" s="769" t="s">
        <v>2312</v>
      </c>
      <c r="BU348" s="769">
        <v>2023</v>
      </c>
      <c r="BV348" s="773">
        <v>44999</v>
      </c>
      <c r="BW348" s="769" t="s">
        <v>2323</v>
      </c>
      <c r="BX348" s="771"/>
      <c r="BY348" s="708"/>
      <c r="BZ348" s="747"/>
      <c r="CA348" s="422"/>
      <c r="CB348" s="747"/>
      <c r="CC348" s="747"/>
      <c r="CD348" s="422"/>
      <c r="CE348" s="774"/>
      <c r="CF348" s="708"/>
      <c r="CG348" s="747"/>
      <c r="CH348" s="890"/>
      <c r="CI348" s="710">
        <f t="shared" si="5"/>
        <v>0</v>
      </c>
      <c r="CJ348" s="710">
        <f t="shared" si="6"/>
        <v>0</v>
      </c>
      <c r="CK348" s="710">
        <f t="shared" si="7"/>
        <v>0</v>
      </c>
      <c r="CL348" s="710">
        <f t="shared" si="8"/>
        <v>0</v>
      </c>
      <c r="CM348" s="775"/>
      <c r="CN348" s="775" t="b">
        <f>COUNTIF($Z$3:$Z519,$Z348)&gt;1</f>
        <v>0</v>
      </c>
    </row>
    <row r="349" spans="1:92" ht="15.75" customHeight="1">
      <c r="A349" s="703" t="s">
        <v>10</v>
      </c>
      <c r="B349" s="768" t="s">
        <v>400</v>
      </c>
      <c r="C349" s="318" t="s">
        <v>176</v>
      </c>
      <c r="D349" s="769" t="s">
        <v>401</v>
      </c>
      <c r="E349" s="769" t="s">
        <v>509</v>
      </c>
      <c r="F349" s="315" t="str">
        <f t="array" ref="F349">IFERROR(INDEX(UIID!$K$2:$K999, MATCH(CONCATENATE(B349,D349,G349,J349), UIID!$B$2:$B999&amp;UIID!$D$2:$D999&amp;UIID!$G$2:$G999&amp;UIID!$H$2:$H999, 0),), "Not Found")</f>
        <v>0761-0002</v>
      </c>
      <c r="G349" s="915" t="s">
        <v>3482</v>
      </c>
      <c r="H349" s="769"/>
      <c r="I349" s="769"/>
      <c r="J349" s="769" t="s">
        <v>1950</v>
      </c>
      <c r="K349" s="769"/>
      <c r="L349" s="769"/>
      <c r="M349" s="769" t="s">
        <v>9912</v>
      </c>
      <c r="N349" s="769"/>
      <c r="O349" s="769" t="s">
        <v>15</v>
      </c>
      <c r="P349" s="769" t="s">
        <v>16</v>
      </c>
      <c r="Q349" s="769"/>
      <c r="R349" s="769" t="s">
        <v>35</v>
      </c>
      <c r="S349" s="769" t="s">
        <v>107</v>
      </c>
      <c r="T349" s="769" t="s">
        <v>197</v>
      </c>
      <c r="U349" s="769"/>
      <c r="V349" s="769"/>
      <c r="W349" s="769"/>
      <c r="X349" s="769" t="s">
        <v>4164</v>
      </c>
      <c r="Y349" s="769" t="s">
        <v>1895</v>
      </c>
      <c r="Z349" s="703" t="s">
        <v>1953</v>
      </c>
      <c r="AA349" s="770">
        <v>43710</v>
      </c>
      <c r="AB349" s="771"/>
      <c r="AC349" s="768" t="s">
        <v>4158</v>
      </c>
      <c r="AD349" s="769"/>
      <c r="AE349" s="769" t="s">
        <v>4168</v>
      </c>
      <c r="AF349" s="769" t="s">
        <v>9918</v>
      </c>
      <c r="AG349" s="769" t="s">
        <v>9830</v>
      </c>
      <c r="AH349" s="769" t="s">
        <v>9831</v>
      </c>
      <c r="AI349" s="781">
        <v>45490</v>
      </c>
      <c r="AJ349" s="769"/>
      <c r="AK349" s="769"/>
      <c r="AL349" s="772"/>
      <c r="AM349" s="769" t="s">
        <v>2291</v>
      </c>
      <c r="AN349" s="769" t="s">
        <v>197</v>
      </c>
      <c r="AO349" s="703" t="s">
        <v>9828</v>
      </c>
      <c r="AP349" s="769" t="s">
        <v>1895</v>
      </c>
      <c r="AQ349" s="772">
        <v>44896</v>
      </c>
      <c r="AR349" s="769"/>
      <c r="AS349" s="769"/>
      <c r="AT349" s="769"/>
      <c r="AU349" s="769"/>
      <c r="AV349" s="769"/>
      <c r="AW349" s="769"/>
      <c r="AX349" s="769"/>
      <c r="AY349" s="769"/>
      <c r="AZ349" s="769"/>
      <c r="BA349" s="769"/>
      <c r="BB349" s="769"/>
      <c r="BC349" s="769"/>
      <c r="BD349" s="769"/>
      <c r="BE349" s="769"/>
      <c r="BF349" s="769"/>
      <c r="BG349" s="769"/>
      <c r="BH349" s="769"/>
      <c r="BI349" s="769"/>
      <c r="BJ349" s="769"/>
      <c r="BK349" s="769"/>
      <c r="BL349" s="769"/>
      <c r="BM349" s="769"/>
      <c r="BN349" s="769"/>
      <c r="BO349" s="769"/>
      <c r="BP349" s="769"/>
      <c r="BQ349" s="769"/>
      <c r="BR349" s="855" t="b">
        <v>0</v>
      </c>
      <c r="BS349" s="769"/>
      <c r="BT349" s="769" t="s">
        <v>2306</v>
      </c>
      <c r="BU349" s="769">
        <v>2024</v>
      </c>
      <c r="BV349" s="782">
        <v>45307</v>
      </c>
      <c r="BW349" s="769" t="s">
        <v>2323</v>
      </c>
      <c r="BX349" s="783"/>
      <c r="BY349" s="719"/>
      <c r="BZ349" s="784"/>
      <c r="CA349" s="714"/>
      <c r="CB349" s="784"/>
      <c r="CC349" s="784"/>
      <c r="CD349" s="714"/>
      <c r="CE349" s="785"/>
      <c r="CF349" s="719"/>
      <c r="CG349" s="784"/>
      <c r="CH349" s="916">
        <v>43710</v>
      </c>
      <c r="CI349" s="710">
        <f t="shared" si="5"/>
        <v>0</v>
      </c>
      <c r="CJ349" s="710">
        <f t="shared" si="6"/>
        <v>0</v>
      </c>
      <c r="CK349" s="710">
        <f t="shared" si="7"/>
        <v>0</v>
      </c>
      <c r="CL349" s="710">
        <f t="shared" si="8"/>
        <v>0</v>
      </c>
      <c r="CM349" s="786" t="s">
        <v>5574</v>
      </c>
      <c r="CN349" s="775" t="b">
        <f>COUNTIF($Z$3:$Z518,$Z349)&gt;1</f>
        <v>0</v>
      </c>
    </row>
    <row r="350" spans="1:92" ht="15.75" customHeight="1">
      <c r="A350" s="703" t="s">
        <v>10</v>
      </c>
      <c r="B350" s="768" t="s">
        <v>400</v>
      </c>
      <c r="C350" s="318" t="s">
        <v>176</v>
      </c>
      <c r="D350" s="769" t="s">
        <v>401</v>
      </c>
      <c r="E350" s="769" t="s">
        <v>509</v>
      </c>
      <c r="F350" s="315" t="str">
        <f t="array" ref="F350">IFERROR(INDEX(UIID!$K$2:$K999, MATCH(CONCATENATE(B350,D350,G350,J350), UIID!$B$2:$B999&amp;UIID!$D$2:$D999&amp;UIID!$G$2:$G999&amp;UIID!$H$2:$H999, 0),), "Not Found")</f>
        <v>0761-0003</v>
      </c>
      <c r="G350" s="769" t="s">
        <v>2049</v>
      </c>
      <c r="H350" s="769"/>
      <c r="I350" s="769"/>
      <c r="J350" s="769" t="s">
        <v>2050</v>
      </c>
      <c r="K350" s="769"/>
      <c r="L350" s="769"/>
      <c r="M350" s="769">
        <v>9171300181</v>
      </c>
      <c r="N350" s="769"/>
      <c r="O350" s="769" t="s">
        <v>113</v>
      </c>
      <c r="P350" s="769" t="s">
        <v>226</v>
      </c>
      <c r="Q350" s="769"/>
      <c r="R350" s="769" t="s">
        <v>35</v>
      </c>
      <c r="S350" s="769" t="s">
        <v>107</v>
      </c>
      <c r="T350" s="769" t="s">
        <v>262</v>
      </c>
      <c r="U350" s="769"/>
      <c r="V350" s="769"/>
      <c r="W350" s="769"/>
      <c r="X350" s="769" t="s">
        <v>4213</v>
      </c>
      <c r="Y350" s="769" t="s">
        <v>289</v>
      </c>
      <c r="Z350" s="769" t="s">
        <v>2054</v>
      </c>
      <c r="AA350" s="770">
        <v>44179</v>
      </c>
      <c r="AB350" s="771"/>
      <c r="AC350" s="768" t="s">
        <v>4158</v>
      </c>
      <c r="AD350" s="769"/>
      <c r="AE350" s="769" t="s">
        <v>4159</v>
      </c>
      <c r="AF350" s="769"/>
      <c r="AG350" s="769" t="s">
        <v>9930</v>
      </c>
      <c r="AH350" s="769" t="s">
        <v>9931</v>
      </c>
      <c r="AI350" s="769" t="s">
        <v>4283</v>
      </c>
      <c r="AJ350" s="769"/>
      <c r="AK350" s="769"/>
      <c r="AL350" s="772">
        <v>44931</v>
      </c>
      <c r="AM350" s="769" t="s">
        <v>8675</v>
      </c>
      <c r="AN350" s="769"/>
      <c r="AO350" s="769"/>
      <c r="AP350" s="769"/>
      <c r="AQ350" s="769"/>
      <c r="AR350" s="769"/>
      <c r="AS350" s="769"/>
      <c r="AT350" s="769"/>
      <c r="AU350" s="769"/>
      <c r="AV350" s="769"/>
      <c r="AW350" s="769"/>
      <c r="AX350" s="769"/>
      <c r="AY350" s="769"/>
      <c r="AZ350" s="769"/>
      <c r="BA350" s="769"/>
      <c r="BB350" s="769"/>
      <c r="BC350" s="769"/>
      <c r="BD350" s="769"/>
      <c r="BE350" s="769"/>
      <c r="BF350" s="769"/>
      <c r="BG350" s="769"/>
      <c r="BH350" s="769"/>
      <c r="BI350" s="769"/>
      <c r="BJ350" s="769"/>
      <c r="BK350" s="769"/>
      <c r="BL350" s="769"/>
      <c r="BM350" s="769"/>
      <c r="BN350" s="769"/>
      <c r="BO350" s="769"/>
      <c r="BP350" s="769"/>
      <c r="BQ350" s="769"/>
      <c r="BR350" s="855" t="b">
        <v>0</v>
      </c>
      <c r="BS350" s="769"/>
      <c r="BT350" s="769" t="s">
        <v>2306</v>
      </c>
      <c r="BU350" s="769">
        <v>2023</v>
      </c>
      <c r="BV350" s="773">
        <v>44951</v>
      </c>
      <c r="BW350" s="769" t="s">
        <v>2323</v>
      </c>
      <c r="BX350" s="771" t="s">
        <v>9932</v>
      </c>
      <c r="BY350" s="789"/>
      <c r="BZ350" s="790"/>
      <c r="CA350" s="422"/>
      <c r="CB350" s="790"/>
      <c r="CC350" s="790"/>
      <c r="CD350" s="422"/>
      <c r="CE350" s="790"/>
      <c r="CF350" s="789"/>
      <c r="CG350" s="790"/>
      <c r="CH350" s="890"/>
      <c r="CI350" s="710">
        <f t="shared" si="5"/>
        <v>0</v>
      </c>
      <c r="CJ350" s="710">
        <f t="shared" si="6"/>
        <v>0</v>
      </c>
      <c r="CK350" s="710">
        <f t="shared" si="7"/>
        <v>0</v>
      </c>
      <c r="CL350" s="710">
        <f t="shared" si="8"/>
        <v>0</v>
      </c>
      <c r="CM350" s="775"/>
      <c r="CN350" s="775" t="b">
        <f>COUNTIF($Z$3:$Z516,$Z350)&gt;1</f>
        <v>0</v>
      </c>
    </row>
    <row r="351" spans="1:92" ht="15.75" customHeight="1">
      <c r="A351" s="703" t="s">
        <v>10</v>
      </c>
      <c r="B351" s="768" t="s">
        <v>400</v>
      </c>
      <c r="C351" s="318" t="s">
        <v>176</v>
      </c>
      <c r="D351" s="769" t="s">
        <v>401</v>
      </c>
      <c r="E351" s="769" t="s">
        <v>509</v>
      </c>
      <c r="F351" s="315" t="str">
        <f t="array" ref="F351">IFERROR(INDEX(UIID!$K$2:$K999, MATCH(CONCATENATE(B351,D351,G351,J351), UIID!$B$2:$B999&amp;UIID!$D$2:$D999&amp;UIID!$G$2:$G999&amp;UIID!$H$2:$H999, 0),), "Not Found")</f>
        <v>0761-0003</v>
      </c>
      <c r="G351" s="769" t="s">
        <v>2049</v>
      </c>
      <c r="H351" s="769"/>
      <c r="I351" s="769"/>
      <c r="J351" s="769" t="s">
        <v>2050</v>
      </c>
      <c r="K351" s="769"/>
      <c r="L351" s="769"/>
      <c r="M351" s="769">
        <v>9171300181</v>
      </c>
      <c r="N351" s="769"/>
      <c r="O351" s="769" t="s">
        <v>113</v>
      </c>
      <c r="P351" s="769" t="s">
        <v>226</v>
      </c>
      <c r="Q351" s="769"/>
      <c r="R351" s="769" t="s">
        <v>21</v>
      </c>
      <c r="S351" s="769" t="s">
        <v>117</v>
      </c>
      <c r="T351" s="769"/>
      <c r="U351" s="769" t="s">
        <v>234</v>
      </c>
      <c r="V351" s="769"/>
      <c r="W351" s="769"/>
      <c r="X351" s="769" t="s">
        <v>22</v>
      </c>
      <c r="Y351" s="769" t="s">
        <v>235</v>
      </c>
      <c r="Z351" s="769" t="s">
        <v>2056</v>
      </c>
      <c r="AA351" s="770">
        <v>44179</v>
      </c>
      <c r="AB351" s="771"/>
      <c r="AC351" s="768" t="s">
        <v>4158</v>
      </c>
      <c r="AD351" s="769"/>
      <c r="AE351" s="769" t="s">
        <v>4168</v>
      </c>
      <c r="AF351" s="769" t="s">
        <v>9938</v>
      </c>
      <c r="AG351" s="769" t="s">
        <v>9939</v>
      </c>
      <c r="AH351" s="769" t="s">
        <v>9940</v>
      </c>
      <c r="AI351" s="769" t="s">
        <v>4283</v>
      </c>
      <c r="AJ351" s="769"/>
      <c r="AK351" s="769"/>
      <c r="AL351" s="772">
        <v>45082</v>
      </c>
      <c r="AM351" s="769" t="s">
        <v>2291</v>
      </c>
      <c r="AN351" s="769"/>
      <c r="AO351" s="769"/>
      <c r="AP351" s="769"/>
      <c r="AQ351" s="769"/>
      <c r="AR351" s="769"/>
      <c r="AS351" s="769"/>
      <c r="AT351" s="769"/>
      <c r="AU351" s="769"/>
      <c r="AV351" s="769"/>
      <c r="AW351" s="769"/>
      <c r="AX351" s="769"/>
      <c r="AY351" s="769"/>
      <c r="AZ351" s="769"/>
      <c r="BA351" s="769"/>
      <c r="BB351" s="769"/>
      <c r="BC351" s="769"/>
      <c r="BD351" s="769"/>
      <c r="BE351" s="769"/>
      <c r="BF351" s="769"/>
      <c r="BG351" s="769"/>
      <c r="BH351" s="769"/>
      <c r="BI351" s="769"/>
      <c r="BJ351" s="769"/>
      <c r="BK351" s="769"/>
      <c r="BL351" s="769"/>
      <c r="BM351" s="769"/>
      <c r="BN351" s="769"/>
      <c r="BO351" s="769"/>
      <c r="BP351" s="769"/>
      <c r="BQ351" s="769"/>
      <c r="BR351" s="855" t="b">
        <v>0</v>
      </c>
      <c r="BS351" s="769"/>
      <c r="BT351" s="769" t="s">
        <v>2319</v>
      </c>
      <c r="BU351" s="769">
        <v>2023</v>
      </c>
      <c r="BV351" s="773">
        <v>45107</v>
      </c>
      <c r="BW351" s="769" t="s">
        <v>2323</v>
      </c>
      <c r="BX351" s="771"/>
      <c r="BY351" s="789"/>
      <c r="BZ351" s="790"/>
      <c r="CA351" s="422"/>
      <c r="CB351" s="790"/>
      <c r="CC351" s="790"/>
      <c r="CD351" s="422"/>
      <c r="CE351" s="790"/>
      <c r="CF351" s="789"/>
      <c r="CG351" s="790"/>
      <c r="CH351" s="890"/>
      <c r="CI351" s="710">
        <f t="shared" si="5"/>
        <v>0</v>
      </c>
      <c r="CJ351" s="710">
        <f t="shared" si="6"/>
        <v>0</v>
      </c>
      <c r="CK351" s="710">
        <f t="shared" si="7"/>
        <v>0</v>
      </c>
      <c r="CL351" s="710">
        <f t="shared" si="8"/>
        <v>0</v>
      </c>
      <c r="CM351" s="786"/>
      <c r="CN351" s="775" t="b">
        <f>COUNTIF($Z$3:$Z514,$Z351)&gt;1</f>
        <v>0</v>
      </c>
    </row>
    <row r="352" spans="1:92" ht="15.75" customHeight="1">
      <c r="A352" s="703" t="s">
        <v>10</v>
      </c>
      <c r="B352" s="768" t="s">
        <v>400</v>
      </c>
      <c r="C352" s="318" t="s">
        <v>176</v>
      </c>
      <c r="D352" s="769" t="s">
        <v>401</v>
      </c>
      <c r="E352" s="769" t="s">
        <v>509</v>
      </c>
      <c r="F352" s="315" t="str">
        <f t="array" ref="F352">IFERROR(INDEX(UIID!$K$2:$K999, MATCH(CONCATENATE(B352,D352,G352,J352), UIID!$B$2:$B999&amp;UIID!$D$2:$D999&amp;UIID!$G$2:$G999&amp;UIID!$H$2:$H999, 0),), "Not Found")</f>
        <v>0761-0003</v>
      </c>
      <c r="G352" s="769" t="s">
        <v>2049</v>
      </c>
      <c r="H352" s="769"/>
      <c r="I352" s="769"/>
      <c r="J352" s="769" t="s">
        <v>2050</v>
      </c>
      <c r="K352" s="769"/>
      <c r="L352" s="769"/>
      <c r="M352" s="769">
        <v>9171300181</v>
      </c>
      <c r="N352" s="769"/>
      <c r="O352" s="769" t="s">
        <v>113</v>
      </c>
      <c r="P352" s="769" t="s">
        <v>226</v>
      </c>
      <c r="Q352" s="769"/>
      <c r="R352" s="769" t="s">
        <v>35</v>
      </c>
      <c r="S352" s="769" t="s">
        <v>125</v>
      </c>
      <c r="T352" s="769" t="s">
        <v>973</v>
      </c>
      <c r="U352" s="769"/>
      <c r="V352" s="769"/>
      <c r="W352" s="769"/>
      <c r="X352" s="769" t="s">
        <v>4164</v>
      </c>
      <c r="Y352" s="769" t="s">
        <v>237</v>
      </c>
      <c r="Z352" s="769" t="s">
        <v>2057</v>
      </c>
      <c r="AA352" s="770">
        <v>44123</v>
      </c>
      <c r="AB352" s="771"/>
      <c r="AC352" s="768" t="s">
        <v>4158</v>
      </c>
      <c r="AD352" s="769"/>
      <c r="AE352" s="769" t="s">
        <v>4159</v>
      </c>
      <c r="AF352" s="769"/>
      <c r="AG352" s="769" t="s">
        <v>9941</v>
      </c>
      <c r="AH352" s="769" t="s">
        <v>9942</v>
      </c>
      <c r="AI352" s="769" t="s">
        <v>9943</v>
      </c>
      <c r="AJ352" s="769"/>
      <c r="AK352" s="769"/>
      <c r="AL352" s="772">
        <v>44931</v>
      </c>
      <c r="AM352" s="769" t="s">
        <v>2291</v>
      </c>
      <c r="AN352" s="769"/>
      <c r="AO352" s="769"/>
      <c r="AP352" s="769"/>
      <c r="AQ352" s="769"/>
      <c r="AR352" s="769"/>
      <c r="AS352" s="769"/>
      <c r="AT352" s="769"/>
      <c r="AU352" s="769"/>
      <c r="AV352" s="769"/>
      <c r="AW352" s="769"/>
      <c r="AX352" s="769"/>
      <c r="AY352" s="769"/>
      <c r="AZ352" s="769"/>
      <c r="BA352" s="769"/>
      <c r="BB352" s="769"/>
      <c r="BC352" s="769"/>
      <c r="BD352" s="769"/>
      <c r="BE352" s="769"/>
      <c r="BF352" s="769"/>
      <c r="BG352" s="769"/>
      <c r="BH352" s="769"/>
      <c r="BI352" s="769"/>
      <c r="BJ352" s="769"/>
      <c r="BK352" s="769"/>
      <c r="BL352" s="769"/>
      <c r="BM352" s="769"/>
      <c r="BN352" s="769"/>
      <c r="BO352" s="769"/>
      <c r="BP352" s="769"/>
      <c r="BQ352" s="769"/>
      <c r="BR352" s="855" t="b">
        <v>0</v>
      </c>
      <c r="BS352" s="769"/>
      <c r="BT352" s="769" t="s">
        <v>2306</v>
      </c>
      <c r="BU352" s="769">
        <v>2023</v>
      </c>
      <c r="BV352" s="773">
        <v>44951</v>
      </c>
      <c r="BW352" s="769" t="s">
        <v>2323</v>
      </c>
      <c r="BX352" s="771" t="s">
        <v>9944</v>
      </c>
      <c r="BY352" s="789"/>
      <c r="BZ352" s="790"/>
      <c r="CA352" s="422"/>
      <c r="CB352" s="790"/>
      <c r="CC352" s="790"/>
      <c r="CD352" s="422"/>
      <c r="CE352" s="790"/>
      <c r="CF352" s="789"/>
      <c r="CG352" s="790"/>
      <c r="CH352" s="890"/>
      <c r="CI352" s="710">
        <f t="shared" si="5"/>
        <v>0</v>
      </c>
      <c r="CJ352" s="710">
        <f t="shared" si="6"/>
        <v>0</v>
      </c>
      <c r="CK352" s="710">
        <f t="shared" si="7"/>
        <v>0</v>
      </c>
      <c r="CL352" s="710">
        <f t="shared" si="8"/>
        <v>0</v>
      </c>
      <c r="CM352" s="775"/>
      <c r="CN352" s="775" t="b">
        <f>COUNTIF($Z$3:$Z514,$Z352)&gt;1</f>
        <v>0</v>
      </c>
    </row>
    <row r="353" spans="1:92" ht="15.75" customHeight="1">
      <c r="A353" s="703" t="s">
        <v>10</v>
      </c>
      <c r="B353" s="768" t="s">
        <v>400</v>
      </c>
      <c r="C353" s="318" t="s">
        <v>176</v>
      </c>
      <c r="D353" s="769" t="s">
        <v>401</v>
      </c>
      <c r="E353" s="769" t="s">
        <v>509</v>
      </c>
      <c r="F353" s="315" t="str">
        <f t="array" ref="F353">IFERROR(INDEX(UIID!$K$2:$K999, MATCH(CONCATENATE(B353,D353,G353,J353), UIID!$B$2:$B999&amp;UIID!$D$2:$D999&amp;UIID!$G$2:$G999&amp;UIID!$H$2:$H999, 0),), "Not Found")</f>
        <v>0761-0003</v>
      </c>
      <c r="G353" s="769" t="s">
        <v>2049</v>
      </c>
      <c r="H353" s="769"/>
      <c r="I353" s="769"/>
      <c r="J353" s="769" t="s">
        <v>2050</v>
      </c>
      <c r="K353" s="769"/>
      <c r="L353" s="769"/>
      <c r="M353" s="769">
        <v>9171300181</v>
      </c>
      <c r="N353" s="769"/>
      <c r="O353" s="769" t="s">
        <v>113</v>
      </c>
      <c r="P353" s="769" t="s">
        <v>226</v>
      </c>
      <c r="Q353" s="769"/>
      <c r="R353" s="769" t="s">
        <v>35</v>
      </c>
      <c r="S353" s="769" t="s">
        <v>125</v>
      </c>
      <c r="T353" s="769" t="s">
        <v>3407</v>
      </c>
      <c r="U353" s="769"/>
      <c r="V353" s="769"/>
      <c r="W353" s="769"/>
      <c r="X353" s="769" t="s">
        <v>4164</v>
      </c>
      <c r="Y353" s="769" t="s">
        <v>237</v>
      </c>
      <c r="Z353" s="769" t="s">
        <v>2058</v>
      </c>
      <c r="AA353" s="770">
        <v>44123</v>
      </c>
      <c r="AB353" s="771"/>
      <c r="AC353" s="768" t="s">
        <v>4158</v>
      </c>
      <c r="AD353" s="769"/>
      <c r="AE353" s="769" t="s">
        <v>4159</v>
      </c>
      <c r="AF353" s="769"/>
      <c r="AG353" s="769" t="s">
        <v>9941</v>
      </c>
      <c r="AH353" s="769" t="s">
        <v>9942</v>
      </c>
      <c r="AI353" s="769" t="s">
        <v>9943</v>
      </c>
      <c r="AJ353" s="769"/>
      <c r="AK353" s="769"/>
      <c r="AL353" s="772">
        <v>44931</v>
      </c>
      <c r="AM353" s="769" t="s">
        <v>2291</v>
      </c>
      <c r="AN353" s="769"/>
      <c r="AO353" s="769"/>
      <c r="AP353" s="769"/>
      <c r="AQ353" s="769"/>
      <c r="AR353" s="769"/>
      <c r="AS353" s="769"/>
      <c r="AT353" s="769"/>
      <c r="AU353" s="769"/>
      <c r="AV353" s="769"/>
      <c r="AW353" s="769"/>
      <c r="AX353" s="769"/>
      <c r="AY353" s="769"/>
      <c r="AZ353" s="769"/>
      <c r="BA353" s="769"/>
      <c r="BB353" s="769"/>
      <c r="BC353" s="769"/>
      <c r="BD353" s="769"/>
      <c r="BE353" s="769"/>
      <c r="BF353" s="769"/>
      <c r="BG353" s="769"/>
      <c r="BH353" s="769"/>
      <c r="BI353" s="769"/>
      <c r="BJ353" s="769"/>
      <c r="BK353" s="769"/>
      <c r="BL353" s="769"/>
      <c r="BM353" s="769"/>
      <c r="BN353" s="769"/>
      <c r="BO353" s="769"/>
      <c r="BP353" s="769"/>
      <c r="BQ353" s="769"/>
      <c r="BR353" s="855" t="b">
        <v>0</v>
      </c>
      <c r="BS353" s="769"/>
      <c r="BT353" s="769" t="s">
        <v>2306</v>
      </c>
      <c r="BU353" s="769">
        <v>2023</v>
      </c>
      <c r="BV353" s="773">
        <v>44951</v>
      </c>
      <c r="BW353" s="769" t="s">
        <v>2323</v>
      </c>
      <c r="BX353" s="771" t="s">
        <v>9944</v>
      </c>
      <c r="BY353" s="789"/>
      <c r="BZ353" s="790"/>
      <c r="CA353" s="422"/>
      <c r="CB353" s="790"/>
      <c r="CC353" s="790"/>
      <c r="CD353" s="422"/>
      <c r="CE353" s="790"/>
      <c r="CF353" s="789"/>
      <c r="CG353" s="790"/>
      <c r="CH353" s="890"/>
      <c r="CI353" s="710">
        <f t="shared" si="5"/>
        <v>0</v>
      </c>
      <c r="CJ353" s="710">
        <f t="shared" si="6"/>
        <v>0</v>
      </c>
      <c r="CK353" s="710">
        <f t="shared" si="7"/>
        <v>0</v>
      </c>
      <c r="CL353" s="710">
        <f t="shared" si="8"/>
        <v>0</v>
      </c>
      <c r="CM353" s="775"/>
      <c r="CN353" s="775" t="b">
        <f>COUNTIF($Z$3:$Z514,$Z353)&gt;1</f>
        <v>0</v>
      </c>
    </row>
    <row r="354" spans="1:92" ht="15.75" customHeight="1">
      <c r="A354" s="703" t="s">
        <v>10</v>
      </c>
      <c r="B354" s="768" t="s">
        <v>400</v>
      </c>
      <c r="C354" s="318" t="s">
        <v>176</v>
      </c>
      <c r="D354" s="769" t="s">
        <v>401</v>
      </c>
      <c r="E354" s="769" t="s">
        <v>509</v>
      </c>
      <c r="F354" s="315" t="str">
        <f t="array" ref="F354">IFERROR(INDEX(UIID!$K$2:$K999, MATCH(CONCATENATE(B354,D354,G354,J354), UIID!$B$2:$B999&amp;UIID!$D$2:$D999&amp;UIID!$G$2:$G999&amp;UIID!$H$2:$H999, 0),), "Not Found")</f>
        <v>0761-0003</v>
      </c>
      <c r="G354" s="769" t="s">
        <v>2049</v>
      </c>
      <c r="H354" s="769"/>
      <c r="I354" s="769"/>
      <c r="J354" s="769" t="s">
        <v>2050</v>
      </c>
      <c r="K354" s="769"/>
      <c r="L354" s="769"/>
      <c r="M354" s="769">
        <v>9171300181</v>
      </c>
      <c r="N354" s="769"/>
      <c r="O354" s="769" t="s">
        <v>113</v>
      </c>
      <c r="P354" s="769" t="s">
        <v>226</v>
      </c>
      <c r="Q354" s="769"/>
      <c r="R354" s="769" t="s">
        <v>35</v>
      </c>
      <c r="S354" s="769" t="s">
        <v>125</v>
      </c>
      <c r="T354" s="769" t="s">
        <v>3404</v>
      </c>
      <c r="U354" s="769"/>
      <c r="V354" s="769"/>
      <c r="W354" s="769"/>
      <c r="X354" s="769" t="s">
        <v>4164</v>
      </c>
      <c r="Y354" s="769" t="s">
        <v>237</v>
      </c>
      <c r="Z354" s="769" t="s">
        <v>2059</v>
      </c>
      <c r="AA354" s="770">
        <v>44123</v>
      </c>
      <c r="AB354" s="771"/>
      <c r="AC354" s="768" t="s">
        <v>4158</v>
      </c>
      <c r="AD354" s="769"/>
      <c r="AE354" s="769" t="s">
        <v>4159</v>
      </c>
      <c r="AF354" s="769"/>
      <c r="AG354" s="769" t="s">
        <v>9941</v>
      </c>
      <c r="AH354" s="769" t="s">
        <v>9942</v>
      </c>
      <c r="AI354" s="769" t="s">
        <v>9943</v>
      </c>
      <c r="AJ354" s="769"/>
      <c r="AK354" s="769"/>
      <c r="AL354" s="772">
        <v>44931</v>
      </c>
      <c r="AM354" s="769" t="s">
        <v>2291</v>
      </c>
      <c r="AN354" s="769"/>
      <c r="AO354" s="769"/>
      <c r="AP354" s="769"/>
      <c r="AQ354" s="769"/>
      <c r="AR354" s="769"/>
      <c r="AS354" s="769"/>
      <c r="AT354" s="769"/>
      <c r="AU354" s="769"/>
      <c r="AV354" s="769"/>
      <c r="AW354" s="769"/>
      <c r="AX354" s="769"/>
      <c r="AY354" s="769"/>
      <c r="AZ354" s="769"/>
      <c r="BA354" s="769"/>
      <c r="BB354" s="769"/>
      <c r="BC354" s="769"/>
      <c r="BD354" s="769"/>
      <c r="BE354" s="769"/>
      <c r="BF354" s="769"/>
      <c r="BG354" s="769"/>
      <c r="BH354" s="769"/>
      <c r="BI354" s="769"/>
      <c r="BJ354" s="769"/>
      <c r="BK354" s="769"/>
      <c r="BL354" s="769"/>
      <c r="BM354" s="769"/>
      <c r="BN354" s="769"/>
      <c r="BO354" s="769"/>
      <c r="BP354" s="769"/>
      <c r="BQ354" s="769"/>
      <c r="BR354" s="855" t="b">
        <v>0</v>
      </c>
      <c r="BS354" s="769"/>
      <c r="BT354" s="769" t="s">
        <v>2306</v>
      </c>
      <c r="BU354" s="769">
        <v>2023</v>
      </c>
      <c r="BV354" s="773">
        <v>44951</v>
      </c>
      <c r="BW354" s="769" t="s">
        <v>2323</v>
      </c>
      <c r="BX354" s="771" t="s">
        <v>9944</v>
      </c>
      <c r="BY354" s="789"/>
      <c r="BZ354" s="790"/>
      <c r="CA354" s="422"/>
      <c r="CB354" s="790"/>
      <c r="CC354" s="790"/>
      <c r="CD354" s="422"/>
      <c r="CE354" s="790"/>
      <c r="CF354" s="789"/>
      <c r="CG354" s="790"/>
      <c r="CH354" s="890"/>
      <c r="CI354" s="710">
        <f t="shared" si="5"/>
        <v>0</v>
      </c>
      <c r="CJ354" s="710">
        <f t="shared" si="6"/>
        <v>0</v>
      </c>
      <c r="CK354" s="710">
        <f t="shared" si="7"/>
        <v>0</v>
      </c>
      <c r="CL354" s="710">
        <f t="shared" si="8"/>
        <v>0</v>
      </c>
      <c r="CM354" s="775"/>
      <c r="CN354" s="775" t="b">
        <f>COUNTIF($Z$3:$Z514,$Z354)&gt;1</f>
        <v>0</v>
      </c>
    </row>
  </sheetData>
  <autoFilter ref="A1:CP354" xr:uid="{00000000-0009-0000-0000-000019000000}"/>
  <conditionalFormatting sqref="A2:AA47 AD2:AD47 CH47 F294 F342 F351:F354">
    <cfRule type="expression" dxfId="81" priority="1">
      <formula>COUNTIF($Z$3:$Z405,$Z2)&gt;1</formula>
    </cfRule>
  </conditionalFormatting>
  <conditionalFormatting sqref="CH10">
    <cfRule type="expression" dxfId="80" priority="15">
      <formula>COUNTIF($Z$3:$Z413,$Z10)&gt;1</formula>
    </cfRule>
  </conditionalFormatting>
  <conditionalFormatting sqref="CH18:CH20">
    <cfRule type="expression" dxfId="79" priority="11">
      <formula>COUNTIF($Z$3:$Z421,$Z18)&gt;1</formula>
    </cfRule>
  </conditionalFormatting>
  <conditionalFormatting sqref="CH34">
    <cfRule type="expression" dxfId="78" priority="7">
      <formula>COUNTIF($Z$3:$Z437,$Z34)&gt;1</formula>
    </cfRule>
  </conditionalFormatting>
  <conditionalFormatting sqref="CH39:CH44">
    <cfRule type="expression" dxfId="77" priority="4">
      <formula>COUNTIF($Z$3:$Z442,$Z39)&gt;1</formula>
    </cfRule>
  </conditionalFormatting>
  <dataValidations count="18">
    <dataValidation type="list" allowBlank="1" showErrorMessage="1" sqref="R2:R294" xr:uid="{00000000-0002-0000-1900-000000000000}">
      <formula1>"WTR,NTR,Bundled Program,CoC"</formula1>
    </dataValidation>
    <dataValidation type="list" allowBlank="1" showErrorMessage="1" sqref="BU2:BU47 BU295:BU354" xr:uid="{00000000-0002-0000-1900-000002000000}">
      <formula1>"2024,2023"</formula1>
    </dataValidation>
    <dataValidation type="list" allowBlank="1" showErrorMessage="1" sqref="BU48:BU294" xr:uid="{00000000-0002-0000-1900-000003000000}">
      <formula1>"2024,2023,2025"</formula1>
    </dataValidation>
    <dataValidation type="list" allowBlank="1" showErrorMessage="1" sqref="P2:P354" xr:uid="{00000000-0002-0000-1900-000004000000}">
      <formula1>"TVI,HEI,NGO,LUC,NGA,SUC,LGU,Farm School,TESDA Technology Institution"</formula1>
    </dataValidation>
    <dataValidation type="list" allowBlank="1" showErrorMessage="1" sqref="CA2:CA354 CD2:CD354" xr:uid="{00000000-0002-0000-1900-000006000000}">
      <formula1>"C,NC,CLOSED"</formula1>
    </dataValidation>
    <dataValidation type="custom" allowBlank="1" showDropDown="1" showInputMessage="1" showErrorMessage="1" prompt="Enter a valid date (MM/DD/YYYY)" sqref="BV2:BV354" xr:uid="{00000000-0002-0000-1900-000008000000}">
      <formula1>OR(NOT(ISERROR(DATEVALUE(BV2))), AND(ISNUMBER(BV2), LEFT(CELL("format", BV2))="D"))</formula1>
    </dataValidation>
    <dataValidation type="list" allowBlank="1" showErrorMessage="1" sqref="E2:E354" xr:uid="{00000000-0002-0000-1900-000009000000}">
      <formula1>"1st,2nd,3rd,4th,5th,Component,HUC"</formula1>
    </dataValidation>
    <dataValidation type="list" allowBlank="1" showErrorMessage="1" sqref="X295:X342" xr:uid="{00000000-0002-0000-1900-00000A000000}">
      <formula1>"NC I,NC II,NC III,NC IV,Level I,Level II,N/A,Level III,Level IV"</formula1>
    </dataValidation>
    <dataValidation type="custom" allowBlank="1" showDropDown="1" showInputMessage="1" showErrorMessage="1" prompt="Enter a valid date (mm/dd/yyyy)" sqref="AB2:AB354 AL2:AL354 AQ2:AR354" xr:uid="{00000000-0002-0000-1900-00000D000000}">
      <formula1>OR(NOT(ISERROR(DATEVALUE(AB2))), AND(ISNUMBER(AB2), LEFT(CELL("format", AB2))="D"))</formula1>
    </dataValidation>
    <dataValidation type="list" allowBlank="1" showErrorMessage="1" sqref="R295:R354" xr:uid="{00000000-0002-0000-1900-00000F000000}">
      <formula1>"WTR,NTR,Bundled Program"</formula1>
    </dataValidation>
    <dataValidation type="list" allowBlank="1" showErrorMessage="1" sqref="AF2:AF293 CM349 CM351 AF295:AF354" xr:uid="{00000000-0002-0000-1900-000010000000}">
      <formula1>"Yes,No"</formula1>
    </dataValidation>
    <dataValidation type="list" allowBlank="1" showErrorMessage="1" sqref="AC2:AC354" xr:uid="{00000000-0002-0000-1900-000011000000}">
      <formula1>"IBT,EBT,CBT,MCC"</formula1>
    </dataValidation>
    <dataValidation type="list" allowBlank="1" showErrorMessage="1" sqref="X2:X294 X343:X354" xr:uid="{00000000-0002-0000-1900-000014000000}">
      <formula1>"NC I,NC II,NC III,NC IV,Level I,Level II,N/A"</formula1>
    </dataValidation>
    <dataValidation type="list" allowBlank="1" showErrorMessage="1" sqref="AS2:AS354" xr:uid="{00000000-0002-0000-1900-000015000000}">
      <formula1>"Migration to Updated TR,Migration from NTR to WTR"</formula1>
    </dataValidation>
    <dataValidation type="list" allowBlank="1" showErrorMessage="1" sqref="O2:O354" xr:uid="{00000000-0002-0000-1900-000016000000}">
      <formula1>"Private,Public"</formula1>
    </dataValidation>
    <dataValidation type="custom" allowBlank="1" showDropDown="1" showInputMessage="1" showErrorMessage="1" prompt="Enter a valid date (mm/dd/yyy)" sqref="CH10:CH15 CH17:CH21 CH25:CH30 CH34:CH44 CH47 CH54 CH68 CH71 CH86 CH94 CH107 CH115 CH121 CH132:CH135 CH153:CH155 CH188:CH190 CH195 CH201:CH203 CH205 CH216:CH217 CH220:CH221 CH223 CH233:CH234 CH241 CH244 CH247 CH268 CH284:CH286 CH303 CH309:CH310 CH315 CH339:CH342 CH349 AA2:AA354" xr:uid="{00000000-0002-0000-1900-000017000000}">
      <formula1>OR(NOT(ISERROR(DATEVALUE(AA2))), AND(ISNUMBER(AA2), LEFT(CELL("format", AA2))="D"))</formula1>
    </dataValidation>
    <dataValidation type="list" allowBlank="1" showErrorMessage="1" sqref="AE2:AE354" xr:uid="{00000000-0002-0000-1900-000018000000}">
      <formula1>"F2F,BL,DL,Pure Online,Combination,BL/DL,F2F/BL,F2F/DL,F2F/Combination,BL/DL/Combination,ALL"</formula1>
    </dataValidation>
    <dataValidation type="list" allowBlank="1" showErrorMessage="1" sqref="BR2:BR342 BS343:BS354" xr:uid="{00000000-0002-0000-1900-000019000000}">
      <formula1>"PAFSE,RCEF,PAFSE and RCEF"</formula1>
    </dataValidation>
  </dataValidations>
  <hyperlinks>
    <hyperlink ref="V10" r:id="rId1" xr:uid="{00000000-0004-0000-1900-000000000000}"/>
    <hyperlink ref="V15" r:id="rId2" xr:uid="{00000000-0004-0000-1900-000001000000}"/>
    <hyperlink ref="V18" r:id="rId3" xr:uid="{00000000-0004-0000-1900-000002000000}"/>
    <hyperlink ref="V19" r:id="rId4" xr:uid="{00000000-0004-0000-1900-000003000000}"/>
    <hyperlink ref="V64" r:id="rId5" xr:uid="{00000000-0004-0000-1900-000004000000}"/>
    <hyperlink ref="V67" r:id="rId6" xr:uid="{00000000-0004-0000-1900-000005000000}"/>
    <hyperlink ref="V71" r:id="rId7" xr:uid="{00000000-0004-0000-1900-000006000000}"/>
    <hyperlink ref="V87" r:id="rId8" xr:uid="{00000000-0004-0000-1900-000007000000}"/>
    <hyperlink ref="V88" r:id="rId9" xr:uid="{00000000-0004-0000-1900-000008000000}"/>
    <hyperlink ref="V89" r:id="rId10" xr:uid="{00000000-0004-0000-1900-000009000000}"/>
    <hyperlink ref="V90" r:id="rId11" xr:uid="{00000000-0004-0000-1900-00000A000000}"/>
    <hyperlink ref="V91" r:id="rId12" xr:uid="{00000000-0004-0000-1900-00000B000000}"/>
    <hyperlink ref="V92" r:id="rId13" xr:uid="{00000000-0004-0000-1900-00000C000000}"/>
    <hyperlink ref="V93" r:id="rId14" xr:uid="{00000000-0004-0000-1900-00000D000000}"/>
    <hyperlink ref="V115" r:id="rId15" xr:uid="{00000000-0004-0000-1900-00000E000000}"/>
    <hyperlink ref="V116" r:id="rId16" xr:uid="{00000000-0004-0000-1900-00000F000000}"/>
    <hyperlink ref="V121" r:id="rId17" xr:uid="{00000000-0004-0000-1900-000010000000}"/>
    <hyperlink ref="V135" r:id="rId18" xr:uid="{00000000-0004-0000-1900-000011000000}"/>
    <hyperlink ref="V143" r:id="rId19" xr:uid="{00000000-0004-0000-1900-000012000000}"/>
    <hyperlink ref="V195" r:id="rId20" xr:uid="{00000000-0004-0000-1900-000013000000}"/>
    <hyperlink ref="V203" r:id="rId21" xr:uid="{00000000-0004-0000-1900-000014000000}"/>
    <hyperlink ref="V205" r:id="rId22" xr:uid="{00000000-0004-0000-1900-000015000000}"/>
    <hyperlink ref="V208" r:id="rId23" xr:uid="{00000000-0004-0000-1900-000016000000}"/>
    <hyperlink ref="V209" r:id="rId24" xr:uid="{00000000-0004-0000-1900-000017000000}"/>
    <hyperlink ref="V210" r:id="rId25" xr:uid="{00000000-0004-0000-1900-000018000000}"/>
    <hyperlink ref="V213" r:id="rId26" xr:uid="{00000000-0004-0000-1900-000019000000}"/>
    <hyperlink ref="V214" r:id="rId27" xr:uid="{00000000-0004-0000-1900-00001A000000}"/>
    <hyperlink ref="V229" r:id="rId28" xr:uid="{00000000-0004-0000-1900-00001B000000}"/>
    <hyperlink ref="V233" r:id="rId29" xr:uid="{00000000-0004-0000-1900-00001C000000}"/>
    <hyperlink ref="V234" r:id="rId30" xr:uid="{00000000-0004-0000-1900-00001D000000}"/>
    <hyperlink ref="V243" r:id="rId31" xr:uid="{00000000-0004-0000-1900-00001E000000}"/>
    <hyperlink ref="V268" r:id="rId32" xr:uid="{00000000-0004-0000-1900-00001F000000}"/>
    <hyperlink ref="V295" r:id="rId33" xr:uid="{00000000-0004-0000-1900-000020000000}"/>
    <hyperlink ref="V309" r:id="rId34" xr:uid="{00000000-0004-0000-1900-000021000000}"/>
    <hyperlink ref="V310" r:id="rId35" xr:uid="{00000000-0004-0000-1900-000022000000}"/>
    <hyperlink ref="V315" r:id="rId36" xr:uid="{00000000-0004-0000-1900-000023000000}"/>
    <hyperlink ref="V318" r:id="rId37" xr:uid="{00000000-0004-0000-1900-000024000000}"/>
    <hyperlink ref="V336" r:id="rId38" xr:uid="{00000000-0004-0000-1900-000025000000}"/>
    <hyperlink ref="V337" r:id="rId39" xr:uid="{00000000-0004-0000-1900-000026000000}"/>
    <hyperlink ref="V338" r:id="rId40" xr:uid="{00000000-0004-0000-1900-000027000000}"/>
  </hyperlinks>
  <pageMargins left="0.7" right="0.7" top="0.75" bottom="0.75" header="0.3" footer="0.3"/>
  <extLst>
    <ext xmlns:x14="http://schemas.microsoft.com/office/spreadsheetml/2009/9/main" uri="{CCE6A557-97BC-4b89-ADB6-D9C93CAAB3DF}">
      <x14:dataValidations xmlns:xm="http://schemas.microsoft.com/office/excel/2006/main" count="10">
        <x14:dataValidation type="list" allowBlank="1" showErrorMessage="1" xr:uid="{00000000-0002-0000-1900-000001000000}">
          <x14:formula1>
            <xm:f>Ref!$H$15:$H$28</xm:f>
          </x14:formula1>
          <xm:sqref>C2:C354</xm:sqref>
        </x14:dataValidation>
        <x14:dataValidation type="list" allowBlank="1" xr:uid="{00000000-0002-0000-1900-000005000000}">
          <x14:formula1>
            <xm:f>Ref!$I$467:$I$477</xm:f>
          </x14:formula1>
          <xm:sqref>V285 V293:V294</xm:sqref>
        </x14:dataValidation>
        <x14:dataValidation type="list" allowBlank="1" showErrorMessage="1" xr:uid="{00000000-0002-0000-1900-000007000000}">
          <x14:formula1>
            <xm:f>Ref!$G$15:$G$26</xm:f>
          </x14:formula1>
          <xm:sqref>BT2:BT354</xm:sqref>
        </x14:dataValidation>
        <x14:dataValidation type="list" allowBlank="1" showErrorMessage="1" xr:uid="{00000000-0002-0000-1900-00000B000000}">
          <x14:formula1>
            <xm:f>Ref!$B$2:$B$718</xm:f>
          </x14:formula1>
          <xm:sqref>S2:S354</xm:sqref>
        </x14:dataValidation>
        <x14:dataValidation type="list" allowBlank="1" showErrorMessage="1" xr:uid="{00000000-0002-0000-1900-00000C000000}">
          <x14:formula1>
            <xm:f>Ref!$J$15:$J$23</xm:f>
          </x14:formula1>
          <xm:sqref>BW2:BW47 BW343:BW354</xm:sqref>
        </x14:dataValidation>
        <x14:dataValidation type="list" allowBlank="1" showErrorMessage="1" xr:uid="{00000000-0002-0000-1900-00000E000000}">
          <x14:formula1>
            <xm:f>Ref!$I$2:$I$12</xm:f>
          </x14:formula1>
          <xm:sqref>AM2:AM354</xm:sqref>
        </x14:dataValidation>
        <x14:dataValidation type="list" allowBlank="1" showErrorMessage="1" xr:uid="{00000000-0002-0000-1900-000012000000}">
          <x14:formula1>
            <xm:f>Ref!$J$15:$J$24</xm:f>
          </x14:formula1>
          <xm:sqref>BW48:BW342</xm:sqref>
        </x14:dataValidation>
        <x14:dataValidation type="list" allowBlank="1" xr:uid="{00000000-0002-0000-1900-000013000000}">
          <x14:formula1>
            <xm:f>Ref!$I$467:$I$556</xm:f>
          </x14:formula1>
          <xm:sqref>U2:U44 U45:V47 U48:U354</xm:sqref>
        </x14:dataValidation>
        <x14:dataValidation type="list" allowBlank="1" showErrorMessage="1" xr:uid="{00000000-0002-0000-1900-00001A000000}">
          <x14:formula1>
            <xm:f>'Ref2'!$A$2:$Z$200</xm:f>
          </x14:formula1>
          <xm:sqref>T2:T47</xm:sqref>
        </x14:dataValidation>
        <x14:dataValidation type="list" allowBlank="1" showErrorMessage="1" xr:uid="{00000000-0002-0000-1900-00001B000000}">
          <x14:formula1>
            <xm:f>'Ref2'!$A$2:$Z$181</xm:f>
          </x14:formula1>
          <xm:sqref>T48:T354</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N14"/>
  <sheetViews>
    <sheetView showGridLines="0" workbookViewId="0"/>
  </sheetViews>
  <sheetFormatPr defaultColWidth="12.5703125" defaultRowHeight="15" customHeight="1"/>
  <cols>
    <col min="2" max="2" width="13.5703125" customWidth="1"/>
    <col min="5" max="5" width="75.140625" customWidth="1"/>
    <col min="6" max="6" width="81.5703125" customWidth="1"/>
    <col min="7" max="7" width="24.140625" customWidth="1"/>
    <col min="8" max="8" width="28.28515625" customWidth="1"/>
    <col min="13" max="13" width="29.5703125" customWidth="1"/>
  </cols>
  <sheetData>
    <row r="1" spans="1:14">
      <c r="A1" s="1072" t="s">
        <v>1</v>
      </c>
      <c r="B1" s="1072" t="s">
        <v>3694</v>
      </c>
      <c r="C1" s="1072" t="s">
        <v>3695</v>
      </c>
      <c r="D1" s="1072" t="s">
        <v>3696</v>
      </c>
      <c r="E1" s="1072" t="s">
        <v>2</v>
      </c>
      <c r="F1" s="1072" t="s">
        <v>3698</v>
      </c>
      <c r="G1" s="1072" t="s">
        <v>3697</v>
      </c>
      <c r="H1" s="1073" t="s">
        <v>4107</v>
      </c>
      <c r="K1" s="1072" t="s">
        <v>1</v>
      </c>
      <c r="L1" s="1072" t="s">
        <v>4107</v>
      </c>
      <c r="M1" s="1072" t="s">
        <v>2</v>
      </c>
      <c r="N1" s="1073" t="s">
        <v>3697</v>
      </c>
    </row>
    <row r="2" spans="1:14">
      <c r="A2" s="1077" t="s">
        <v>400</v>
      </c>
      <c r="B2" s="1077" t="s">
        <v>176</v>
      </c>
      <c r="C2" s="1077" t="s">
        <v>4088</v>
      </c>
      <c r="D2" s="1077" t="s">
        <v>146</v>
      </c>
      <c r="E2" s="1077" t="s">
        <v>1805</v>
      </c>
      <c r="F2" s="1077" t="s">
        <v>4089</v>
      </c>
      <c r="G2" s="1077" t="s">
        <v>9800</v>
      </c>
      <c r="H2" s="1078" t="s">
        <v>16</v>
      </c>
      <c r="K2" s="1074" t="s">
        <v>8879</v>
      </c>
      <c r="L2" s="1075"/>
      <c r="M2" s="1075"/>
      <c r="N2" s="1076"/>
    </row>
    <row r="3" spans="1:14">
      <c r="A3" s="1079"/>
      <c r="B3" s="1079"/>
      <c r="C3" s="1079"/>
      <c r="D3" s="1079"/>
      <c r="E3" s="1077" t="s">
        <v>4090</v>
      </c>
      <c r="F3" s="1077" t="s">
        <v>4091</v>
      </c>
      <c r="G3" s="1077" t="s">
        <v>9800</v>
      </c>
      <c r="H3" s="1078" t="s">
        <v>16</v>
      </c>
    </row>
    <row r="4" spans="1:14">
      <c r="A4" s="1079"/>
      <c r="B4" s="1079"/>
      <c r="C4" s="1077" t="s">
        <v>401</v>
      </c>
      <c r="D4" s="1077" t="s">
        <v>509</v>
      </c>
      <c r="E4" s="1077" t="s">
        <v>3466</v>
      </c>
      <c r="F4" s="1077" t="s">
        <v>403</v>
      </c>
      <c r="G4" s="1077" t="s">
        <v>9800</v>
      </c>
      <c r="H4" s="1078" t="s">
        <v>2229</v>
      </c>
    </row>
    <row r="5" spans="1:14">
      <c r="A5" s="1079"/>
      <c r="B5" s="1079"/>
      <c r="C5" s="1079"/>
      <c r="D5" s="1079"/>
      <c r="E5" s="1077" t="s">
        <v>2049</v>
      </c>
      <c r="F5" s="1077" t="s">
        <v>2050</v>
      </c>
      <c r="G5" s="1077" t="s">
        <v>9800</v>
      </c>
      <c r="H5" s="1078" t="s">
        <v>2229</v>
      </c>
    </row>
    <row r="6" spans="1:14">
      <c r="A6" s="1079"/>
      <c r="B6" s="1079"/>
      <c r="C6" s="1079"/>
      <c r="D6" s="1079"/>
      <c r="E6" s="1077" t="s">
        <v>3482</v>
      </c>
      <c r="F6" s="1077" t="s">
        <v>1950</v>
      </c>
      <c r="G6" s="1077" t="s">
        <v>9800</v>
      </c>
      <c r="H6" s="1078" t="s">
        <v>16</v>
      </c>
    </row>
    <row r="7" spans="1:14">
      <c r="A7" s="1079"/>
      <c r="B7" s="1079"/>
      <c r="C7" s="1077" t="s">
        <v>4085</v>
      </c>
      <c r="D7" s="1077" t="s">
        <v>146</v>
      </c>
      <c r="E7" s="1077" t="s">
        <v>4086</v>
      </c>
      <c r="F7" s="1077" t="s">
        <v>4087</v>
      </c>
      <c r="G7" s="1077" t="s">
        <v>9800</v>
      </c>
      <c r="H7" s="1078" t="s">
        <v>132</v>
      </c>
    </row>
    <row r="8" spans="1:14">
      <c r="A8" s="1079"/>
      <c r="B8" s="1079"/>
      <c r="C8" s="1077" t="s">
        <v>783</v>
      </c>
      <c r="D8" s="1077" t="s">
        <v>146</v>
      </c>
      <c r="E8" s="1077" t="s">
        <v>784</v>
      </c>
      <c r="F8" s="1077" t="s">
        <v>785</v>
      </c>
      <c r="G8" s="1077" t="s">
        <v>9800</v>
      </c>
      <c r="H8" s="1078" t="s">
        <v>1449</v>
      </c>
    </row>
    <row r="9" spans="1:14">
      <c r="A9" s="1079"/>
      <c r="B9" s="1079"/>
      <c r="C9" s="1079"/>
      <c r="D9" s="1079"/>
      <c r="E9" s="1077" t="s">
        <v>4083</v>
      </c>
      <c r="F9" s="1077" t="s">
        <v>4084</v>
      </c>
      <c r="G9" s="1077" t="s">
        <v>9800</v>
      </c>
      <c r="H9" s="1078" t="s">
        <v>16</v>
      </c>
    </row>
    <row r="10" spans="1:14">
      <c r="A10" s="1079"/>
      <c r="B10" s="1079"/>
      <c r="C10" s="1077" t="s">
        <v>400</v>
      </c>
      <c r="D10" s="1077" t="s">
        <v>509</v>
      </c>
      <c r="E10" s="1077" t="s">
        <v>585</v>
      </c>
      <c r="F10" s="1077" t="s">
        <v>586</v>
      </c>
      <c r="G10" s="1077" t="s">
        <v>9800</v>
      </c>
      <c r="H10" s="1078" t="s">
        <v>16</v>
      </c>
    </row>
    <row r="11" spans="1:14">
      <c r="A11" s="1074" t="s">
        <v>8879</v>
      </c>
      <c r="B11" s="1075"/>
      <c r="C11" s="1075"/>
      <c r="D11" s="1075"/>
      <c r="E11" s="1075"/>
      <c r="F11" s="1075"/>
      <c r="G11" s="1075"/>
      <c r="H11" s="1076"/>
    </row>
    <row r="12" spans="1:14"/>
    <row r="13" spans="1:14"/>
    <row r="14" spans="1:14"/>
  </sheetData>
  <autoFilter ref="A1:N15" xr:uid="{00000000-0009-0000-0000-00001A000000}"/>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AU1000"/>
  <sheetViews>
    <sheetView workbookViewId="0">
      <pane xSplit="7" ySplit="2" topLeftCell="H3" activePane="bottomRight" state="frozen"/>
      <selection pane="topRight" activeCell="H1" sqref="H1"/>
      <selection pane="bottomLeft" activeCell="A3" sqref="A3"/>
      <selection pane="bottomRight" activeCell="H3" sqref="H3"/>
    </sheetView>
  </sheetViews>
  <sheetFormatPr defaultColWidth="12.5703125" defaultRowHeight="15" customHeight="1"/>
  <cols>
    <col min="1" max="1" width="7.140625" customWidth="1"/>
    <col min="2" max="2" width="10.28515625" customWidth="1"/>
    <col min="3" max="3" width="11" customWidth="1"/>
    <col min="4" max="4" width="11.140625" customWidth="1"/>
    <col min="5" max="5" width="10.140625" customWidth="1"/>
    <col min="6" max="6" width="16.7109375" hidden="1" customWidth="1"/>
    <col min="7" max="7" width="33.42578125" customWidth="1"/>
    <col min="8" max="8" width="15.42578125" customWidth="1"/>
    <col min="9" max="9" width="32.42578125" customWidth="1"/>
    <col min="10" max="10" width="10.28515625" customWidth="1"/>
    <col min="11" max="11" width="10.85546875" customWidth="1"/>
    <col min="12" max="12" width="13.7109375" customWidth="1"/>
    <col min="13" max="13" width="18.7109375" customWidth="1"/>
    <col min="14" max="14" width="9.85546875" customWidth="1"/>
    <col min="15" max="15" width="14.140625" customWidth="1"/>
    <col min="16" max="16" width="9.140625" customWidth="1"/>
    <col min="17" max="17" width="17.28515625" customWidth="1"/>
    <col min="18" max="18" width="26.7109375" customWidth="1"/>
    <col min="19" max="19" width="26.42578125" customWidth="1"/>
    <col min="20" max="20" width="9.42578125" customWidth="1"/>
    <col min="21" max="21" width="8.28515625" customWidth="1"/>
    <col min="22" max="22" width="9.140625" customWidth="1"/>
    <col min="23" max="23" width="21.7109375" customWidth="1"/>
    <col min="24" max="24" width="13.5703125" customWidth="1"/>
    <col min="26" max="26" width="9" customWidth="1"/>
    <col min="27" max="27" width="10.5703125" customWidth="1"/>
    <col min="28" max="28" width="15.7109375" customWidth="1"/>
    <col min="29" max="29" width="17" customWidth="1"/>
    <col min="30" max="30" width="19.5703125" customWidth="1"/>
    <col min="31" max="31" width="13.7109375" customWidth="1"/>
    <col min="32" max="32" width="10.140625" customWidth="1"/>
    <col min="33" max="33" width="9.42578125" customWidth="1"/>
    <col min="34" max="34" width="13.5703125" customWidth="1"/>
    <col min="35" max="35" width="27.5703125" customWidth="1"/>
    <col min="36" max="36" width="25.140625" customWidth="1"/>
    <col min="37" max="37" width="17.42578125" customWidth="1"/>
    <col min="38" max="38" width="9.7109375" customWidth="1"/>
    <col min="39" max="39" width="14.42578125" customWidth="1"/>
    <col min="40" max="40" width="14.28515625" customWidth="1"/>
    <col min="41" max="41" width="16.42578125" customWidth="1"/>
    <col min="42" max="42" width="11.140625" customWidth="1"/>
    <col min="43" max="45" width="13" customWidth="1"/>
    <col min="46" max="46" width="15.85546875" customWidth="1"/>
    <col min="47" max="47" width="35.5703125" customWidth="1"/>
  </cols>
  <sheetData>
    <row r="1" spans="1:47" ht="15.75" customHeight="1">
      <c r="A1" s="375"/>
      <c r="B1" s="376"/>
      <c r="C1" s="376"/>
      <c r="D1" s="376"/>
      <c r="E1" s="376"/>
      <c r="F1" s="376"/>
      <c r="G1" s="376"/>
      <c r="H1" s="376"/>
      <c r="I1" s="376" t="s">
        <v>4092</v>
      </c>
      <c r="J1" s="376"/>
      <c r="K1" s="376"/>
      <c r="L1" s="376"/>
      <c r="M1" s="376"/>
      <c r="N1" s="376"/>
      <c r="O1" s="376"/>
      <c r="P1" s="362"/>
      <c r="Q1" s="377"/>
      <c r="R1" s="377"/>
      <c r="S1" s="377"/>
      <c r="T1" s="377"/>
      <c r="U1" s="377"/>
      <c r="V1" s="377"/>
      <c r="W1" s="377" t="s">
        <v>4093</v>
      </c>
      <c r="X1" s="377"/>
      <c r="Y1" s="377"/>
      <c r="Z1" s="377"/>
      <c r="AA1" s="377"/>
      <c r="AB1" s="377"/>
      <c r="AC1" s="378"/>
      <c r="AD1" s="379" t="s">
        <v>4094</v>
      </c>
      <c r="AE1" s="380"/>
      <c r="AF1" s="381" t="s">
        <v>4095</v>
      </c>
      <c r="AG1" s="382"/>
      <c r="AH1" s="383" t="s">
        <v>4096</v>
      </c>
      <c r="AI1" s="384"/>
      <c r="AJ1" s="385"/>
      <c r="AK1" s="386"/>
      <c r="AL1" s="387" t="s">
        <v>4097</v>
      </c>
      <c r="AM1" s="386"/>
      <c r="AN1" s="386"/>
      <c r="AO1" s="388"/>
      <c r="AP1" s="389"/>
      <c r="AQ1" s="389"/>
      <c r="AR1" s="390"/>
      <c r="AS1" s="390"/>
      <c r="AT1" s="390" t="s">
        <v>4098</v>
      </c>
      <c r="AU1" s="917"/>
    </row>
    <row r="2" spans="1:47" ht="15.75" customHeight="1">
      <c r="A2" s="394" t="s">
        <v>0</v>
      </c>
      <c r="B2" s="394" t="s">
        <v>1</v>
      </c>
      <c r="C2" s="394" t="s">
        <v>3694</v>
      </c>
      <c r="D2" s="394" t="s">
        <v>3695</v>
      </c>
      <c r="E2" s="394" t="s">
        <v>3696</v>
      </c>
      <c r="F2" s="701" t="s">
        <v>8660</v>
      </c>
      <c r="G2" s="394" t="s">
        <v>2</v>
      </c>
      <c r="H2" s="394" t="s">
        <v>4102</v>
      </c>
      <c r="I2" s="394" t="s">
        <v>3698</v>
      </c>
      <c r="J2" s="394" t="s">
        <v>4103</v>
      </c>
      <c r="K2" s="394" t="s">
        <v>4104</v>
      </c>
      <c r="L2" s="394" t="s">
        <v>3</v>
      </c>
      <c r="M2" s="394" t="s">
        <v>4105</v>
      </c>
      <c r="N2" s="394" t="s">
        <v>4106</v>
      </c>
      <c r="O2" s="394" t="s">
        <v>4107</v>
      </c>
      <c r="P2" s="394" t="s">
        <v>8</v>
      </c>
      <c r="Q2" s="394" t="s">
        <v>4</v>
      </c>
      <c r="R2" s="397" t="s">
        <v>4109</v>
      </c>
      <c r="S2" s="398" t="s">
        <v>4110</v>
      </c>
      <c r="T2" s="394" t="s">
        <v>4112</v>
      </c>
      <c r="U2" s="394" t="s">
        <v>7826</v>
      </c>
      <c r="V2" s="394" t="s">
        <v>6</v>
      </c>
      <c r="W2" s="394" t="s">
        <v>4114</v>
      </c>
      <c r="X2" s="394" t="s">
        <v>7</v>
      </c>
      <c r="Y2" s="394" t="s">
        <v>8661</v>
      </c>
      <c r="Z2" s="394" t="s">
        <v>8662</v>
      </c>
      <c r="AA2" s="394" t="s">
        <v>8663</v>
      </c>
      <c r="AB2" s="394" t="s">
        <v>10255</v>
      </c>
      <c r="AC2" s="394" t="s">
        <v>4118</v>
      </c>
      <c r="AD2" s="394" t="s">
        <v>4119</v>
      </c>
      <c r="AE2" s="394" t="s">
        <v>8664</v>
      </c>
      <c r="AF2" s="400" t="s">
        <v>4121</v>
      </c>
      <c r="AG2" s="400" t="s">
        <v>4122</v>
      </c>
      <c r="AH2" s="400" t="s">
        <v>4123</v>
      </c>
      <c r="AI2" s="400" t="s">
        <v>4124</v>
      </c>
      <c r="AJ2" s="394" t="s">
        <v>4125</v>
      </c>
      <c r="AK2" s="394" t="s">
        <v>4126</v>
      </c>
      <c r="AL2" s="394" t="s">
        <v>4127</v>
      </c>
      <c r="AM2" s="394" t="s">
        <v>7</v>
      </c>
      <c r="AN2" s="394" t="s">
        <v>8661</v>
      </c>
      <c r="AO2" s="394" t="s">
        <v>4129</v>
      </c>
      <c r="AP2" s="400" t="s">
        <v>4137</v>
      </c>
      <c r="AQ2" s="403" t="s">
        <v>4139</v>
      </c>
      <c r="AR2" s="404" t="s">
        <v>4140</v>
      </c>
      <c r="AS2" s="404" t="s">
        <v>4141</v>
      </c>
      <c r="AT2" s="400" t="s">
        <v>4142</v>
      </c>
      <c r="AU2" s="400" t="s">
        <v>9</v>
      </c>
    </row>
    <row r="3" spans="1:47" ht="15.75" customHeight="1">
      <c r="A3" s="918" t="s">
        <v>10</v>
      </c>
      <c r="B3" s="918" t="s">
        <v>1604</v>
      </c>
      <c r="C3" s="919" t="s">
        <v>1605</v>
      </c>
      <c r="D3" s="919" t="s">
        <v>10256</v>
      </c>
      <c r="E3" s="919" t="s">
        <v>28</v>
      </c>
      <c r="F3" s="919"/>
      <c r="G3" s="919" t="s">
        <v>1606</v>
      </c>
      <c r="H3" s="919"/>
      <c r="I3" s="919" t="s">
        <v>1607</v>
      </c>
      <c r="J3" s="919"/>
      <c r="K3" s="919"/>
      <c r="L3" s="919" t="s">
        <v>10257</v>
      </c>
      <c r="M3" s="919"/>
      <c r="N3" s="919" t="s">
        <v>15</v>
      </c>
      <c r="O3" s="919" t="s">
        <v>16</v>
      </c>
      <c r="P3" s="919" t="s">
        <v>35</v>
      </c>
      <c r="Q3" s="919" t="s">
        <v>107</v>
      </c>
      <c r="R3" s="919" t="s">
        <v>10258</v>
      </c>
      <c r="S3" s="919"/>
      <c r="T3" s="919"/>
      <c r="U3" s="919" t="s">
        <v>4164</v>
      </c>
      <c r="V3" s="919" t="s">
        <v>194</v>
      </c>
      <c r="W3" s="919" t="s">
        <v>1616</v>
      </c>
      <c r="X3" s="920">
        <v>43775</v>
      </c>
      <c r="Y3" s="920"/>
      <c r="Z3" s="919" t="s">
        <v>4646</v>
      </c>
      <c r="AA3" s="919"/>
      <c r="AB3" s="919"/>
      <c r="AC3" s="919" t="s">
        <v>10259</v>
      </c>
      <c r="AD3" s="919" t="s">
        <v>10260</v>
      </c>
      <c r="AE3" s="919" t="s">
        <v>4283</v>
      </c>
      <c r="AF3" s="921"/>
      <c r="AG3" s="921"/>
      <c r="AH3" s="922"/>
      <c r="AI3" s="921"/>
      <c r="AJ3" s="921"/>
      <c r="AK3" s="921"/>
      <c r="AL3" s="921"/>
      <c r="AM3" s="921"/>
      <c r="AN3" s="921"/>
      <c r="AO3" s="921"/>
      <c r="AP3" s="921"/>
      <c r="AQ3" s="786"/>
      <c r="AR3" s="786"/>
      <c r="AS3" s="782"/>
      <c r="AT3" s="921" t="s">
        <v>2323</v>
      </c>
      <c r="AU3" s="707" t="s">
        <v>8934</v>
      </c>
    </row>
    <row r="4" spans="1:47" ht="15.75" customHeight="1">
      <c r="A4" s="918" t="s">
        <v>10</v>
      </c>
      <c r="B4" s="923" t="s">
        <v>1604</v>
      </c>
      <c r="C4" s="924" t="s">
        <v>1605</v>
      </c>
      <c r="D4" s="924" t="s">
        <v>10256</v>
      </c>
      <c r="E4" s="924" t="s">
        <v>28</v>
      </c>
      <c r="F4" s="924"/>
      <c r="G4" s="924" t="s">
        <v>1606</v>
      </c>
      <c r="H4" s="924"/>
      <c r="I4" s="924" t="s">
        <v>1607</v>
      </c>
      <c r="J4" s="924"/>
      <c r="K4" s="924"/>
      <c r="L4" s="924" t="s">
        <v>10257</v>
      </c>
      <c r="M4" s="924"/>
      <c r="N4" s="924" t="s">
        <v>15</v>
      </c>
      <c r="O4" s="924" t="s">
        <v>16</v>
      </c>
      <c r="P4" s="924" t="s">
        <v>35</v>
      </c>
      <c r="Q4" s="924" t="s">
        <v>107</v>
      </c>
      <c r="R4" s="924" t="s">
        <v>10261</v>
      </c>
      <c r="S4" s="924"/>
      <c r="T4" s="924"/>
      <c r="U4" s="924" t="s">
        <v>4164</v>
      </c>
      <c r="V4" s="924" t="s">
        <v>1611</v>
      </c>
      <c r="W4" s="924" t="s">
        <v>1612</v>
      </c>
      <c r="X4" s="925">
        <v>43775</v>
      </c>
      <c r="Y4" s="924"/>
      <c r="Z4" s="919" t="s">
        <v>4646</v>
      </c>
      <c r="AA4" s="924"/>
      <c r="AB4" s="924"/>
      <c r="AC4" s="924" t="s">
        <v>5596</v>
      </c>
      <c r="AD4" s="924" t="s">
        <v>10262</v>
      </c>
      <c r="AE4" s="924" t="s">
        <v>4283</v>
      </c>
      <c r="AF4" s="926"/>
      <c r="AG4" s="926"/>
      <c r="AH4" s="926"/>
      <c r="AI4" s="926"/>
      <c r="AJ4" s="926"/>
      <c r="AK4" s="926"/>
      <c r="AL4" s="926"/>
      <c r="AM4" s="926"/>
      <c r="AN4" s="926"/>
      <c r="AO4" s="926"/>
      <c r="AP4" s="926"/>
      <c r="AQ4" s="926"/>
      <c r="AR4" s="786"/>
      <c r="AS4" s="926"/>
      <c r="AT4" s="926" t="s">
        <v>2323</v>
      </c>
      <c r="AU4" s="707" t="s">
        <v>8934</v>
      </c>
    </row>
    <row r="5" spans="1:47" ht="15.75" customHeight="1">
      <c r="A5" s="918" t="s">
        <v>10</v>
      </c>
      <c r="B5" s="923" t="s">
        <v>1604</v>
      </c>
      <c r="C5" s="924" t="s">
        <v>1605</v>
      </c>
      <c r="D5" s="924" t="s">
        <v>10256</v>
      </c>
      <c r="E5" s="924" t="s">
        <v>28</v>
      </c>
      <c r="F5" s="924"/>
      <c r="G5" s="924" t="s">
        <v>1606</v>
      </c>
      <c r="H5" s="924"/>
      <c r="I5" s="924" t="s">
        <v>1607</v>
      </c>
      <c r="J5" s="924"/>
      <c r="K5" s="924"/>
      <c r="L5" s="924" t="s">
        <v>10257</v>
      </c>
      <c r="M5" s="924"/>
      <c r="N5" s="924" t="s">
        <v>15</v>
      </c>
      <c r="O5" s="924" t="s">
        <v>16</v>
      </c>
      <c r="P5" s="924" t="s">
        <v>35</v>
      </c>
      <c r="Q5" s="924" t="s">
        <v>107</v>
      </c>
      <c r="R5" s="924" t="s">
        <v>10263</v>
      </c>
      <c r="S5" s="924"/>
      <c r="T5" s="924"/>
      <c r="U5" s="924" t="s">
        <v>4164</v>
      </c>
      <c r="V5" s="924" t="s">
        <v>194</v>
      </c>
      <c r="W5" s="924" t="s">
        <v>1609</v>
      </c>
      <c r="X5" s="925">
        <v>43775</v>
      </c>
      <c r="Y5" s="924"/>
      <c r="Z5" s="919" t="s">
        <v>4646</v>
      </c>
      <c r="AA5" s="924"/>
      <c r="AB5" s="924"/>
      <c r="AC5" s="924" t="s">
        <v>10264</v>
      </c>
      <c r="AD5" s="924" t="s">
        <v>10265</v>
      </c>
      <c r="AE5" s="924" t="s">
        <v>4283</v>
      </c>
      <c r="AF5" s="926"/>
      <c r="AG5" s="926"/>
      <c r="AH5" s="926"/>
      <c r="AI5" s="926"/>
      <c r="AJ5" s="926"/>
      <c r="AK5" s="926"/>
      <c r="AL5" s="926"/>
      <c r="AM5" s="926"/>
      <c r="AN5" s="926"/>
      <c r="AO5" s="926"/>
      <c r="AP5" s="926"/>
      <c r="AQ5" s="926"/>
      <c r="AR5" s="786"/>
      <c r="AS5" s="926"/>
      <c r="AT5" s="926" t="s">
        <v>2323</v>
      </c>
      <c r="AU5" s="707" t="s">
        <v>8934</v>
      </c>
    </row>
    <row r="6" spans="1:47" ht="15.75" customHeight="1">
      <c r="A6" s="918" t="s">
        <v>10</v>
      </c>
      <c r="B6" s="923" t="s">
        <v>1604</v>
      </c>
      <c r="C6" s="924" t="s">
        <v>1605</v>
      </c>
      <c r="D6" s="924" t="s">
        <v>10256</v>
      </c>
      <c r="E6" s="924" t="s">
        <v>28</v>
      </c>
      <c r="F6" s="924"/>
      <c r="G6" s="924" t="s">
        <v>1606</v>
      </c>
      <c r="H6" s="924"/>
      <c r="I6" s="924" t="s">
        <v>1607</v>
      </c>
      <c r="J6" s="924"/>
      <c r="K6" s="924"/>
      <c r="L6" s="924" t="s">
        <v>10257</v>
      </c>
      <c r="M6" s="924"/>
      <c r="N6" s="924" t="s">
        <v>15</v>
      </c>
      <c r="O6" s="924" t="s">
        <v>16</v>
      </c>
      <c r="P6" s="924" t="s">
        <v>35</v>
      </c>
      <c r="Q6" s="924" t="s">
        <v>107</v>
      </c>
      <c r="R6" s="924" t="s">
        <v>10266</v>
      </c>
      <c r="S6" s="924"/>
      <c r="T6" s="924"/>
      <c r="U6" s="924" t="s">
        <v>4164</v>
      </c>
      <c r="V6" s="924" t="s">
        <v>1614</v>
      </c>
      <c r="W6" s="924" t="s">
        <v>1615</v>
      </c>
      <c r="X6" s="925">
        <v>43754</v>
      </c>
      <c r="Y6" s="924"/>
      <c r="Z6" s="919" t="s">
        <v>4646</v>
      </c>
      <c r="AA6" s="924"/>
      <c r="AB6" s="924"/>
      <c r="AC6" s="924" t="s">
        <v>10267</v>
      </c>
      <c r="AD6" s="924" t="s">
        <v>10268</v>
      </c>
      <c r="AE6" s="927">
        <v>45150</v>
      </c>
      <c r="AF6" s="926"/>
      <c r="AG6" s="926"/>
      <c r="AH6" s="926"/>
      <c r="AI6" s="926"/>
      <c r="AJ6" s="926"/>
      <c r="AK6" s="926"/>
      <c r="AL6" s="926"/>
      <c r="AM6" s="926"/>
      <c r="AN6" s="926"/>
      <c r="AO6" s="926"/>
      <c r="AP6" s="926"/>
      <c r="AQ6" s="926"/>
      <c r="AR6" s="786"/>
      <c r="AS6" s="926"/>
      <c r="AT6" s="926" t="s">
        <v>2323</v>
      </c>
      <c r="AU6" s="707" t="s">
        <v>8934</v>
      </c>
    </row>
    <row r="7" spans="1:47" ht="15.75" customHeight="1">
      <c r="A7" s="173" t="s">
        <v>10</v>
      </c>
      <c r="B7" s="928"/>
      <c r="C7" s="929"/>
      <c r="D7" s="929"/>
      <c r="E7" s="929"/>
      <c r="F7" s="929"/>
      <c r="G7" s="929"/>
      <c r="H7" s="929"/>
      <c r="I7" s="929"/>
      <c r="J7" s="929"/>
      <c r="K7" s="929"/>
      <c r="L7" s="929"/>
      <c r="M7" s="929"/>
      <c r="N7" s="929"/>
      <c r="O7" s="929"/>
      <c r="P7" s="929"/>
      <c r="Q7" s="929"/>
      <c r="R7" s="929"/>
      <c r="S7" s="929"/>
      <c r="T7" s="929"/>
      <c r="U7" s="929"/>
      <c r="V7" s="929"/>
      <c r="W7" s="929"/>
      <c r="X7" s="930"/>
      <c r="Y7" s="931"/>
      <c r="Z7" s="928"/>
      <c r="AA7" s="929"/>
      <c r="AB7" s="929"/>
      <c r="AC7" s="929"/>
      <c r="AD7" s="929"/>
      <c r="AE7" s="930"/>
      <c r="AF7" s="932"/>
      <c r="AG7" s="932"/>
      <c r="AH7" s="932"/>
      <c r="AI7" s="932"/>
      <c r="AJ7" s="932"/>
      <c r="AK7" s="932"/>
      <c r="AL7" s="932"/>
      <c r="AM7" s="932"/>
      <c r="AN7" s="932"/>
      <c r="AO7" s="932"/>
      <c r="AP7" s="932"/>
      <c r="AQ7" s="932"/>
      <c r="AR7" s="317"/>
      <c r="AS7" s="932"/>
      <c r="AT7" s="932"/>
      <c r="AU7" s="932"/>
    </row>
    <row r="8" spans="1:47" ht="15.75" customHeight="1">
      <c r="A8" s="173" t="s">
        <v>10</v>
      </c>
      <c r="B8" s="928"/>
      <c r="C8" s="929"/>
      <c r="D8" s="929"/>
      <c r="E8" s="929"/>
      <c r="F8" s="929"/>
      <c r="G8" s="929"/>
      <c r="H8" s="929"/>
      <c r="I8" s="929"/>
      <c r="J8" s="929"/>
      <c r="K8" s="929"/>
      <c r="L8" s="929"/>
      <c r="M8" s="929"/>
      <c r="N8" s="929"/>
      <c r="O8" s="929"/>
      <c r="P8" s="929"/>
      <c r="Q8" s="929"/>
      <c r="R8" s="929"/>
      <c r="S8" s="929"/>
      <c r="T8" s="929"/>
      <c r="U8" s="929"/>
      <c r="V8" s="929"/>
      <c r="W8" s="929"/>
      <c r="X8" s="930"/>
      <c r="Y8" s="931"/>
      <c r="Z8" s="928"/>
      <c r="AA8" s="929"/>
      <c r="AB8" s="929"/>
      <c r="AC8" s="929"/>
      <c r="AD8" s="929"/>
      <c r="AE8" s="933"/>
      <c r="AF8" s="932"/>
      <c r="AG8" s="932"/>
      <c r="AH8" s="932"/>
      <c r="AI8" s="932"/>
      <c r="AJ8" s="932"/>
      <c r="AK8" s="932"/>
      <c r="AL8" s="932"/>
      <c r="AM8" s="932"/>
      <c r="AN8" s="932"/>
      <c r="AO8" s="932"/>
      <c r="AP8" s="932"/>
      <c r="AQ8" s="932"/>
      <c r="AR8" s="317"/>
      <c r="AS8" s="932"/>
      <c r="AT8" s="932"/>
      <c r="AU8" s="932"/>
    </row>
    <row r="9" spans="1:47" ht="15.75" customHeight="1">
      <c r="A9" s="173" t="s">
        <v>10</v>
      </c>
      <c r="B9" s="928"/>
      <c r="C9" s="929"/>
      <c r="D9" s="929"/>
      <c r="E9" s="929"/>
      <c r="F9" s="929"/>
      <c r="G9" s="929"/>
      <c r="H9" s="929"/>
      <c r="I9" s="929"/>
      <c r="J9" s="929"/>
      <c r="K9" s="929"/>
      <c r="L9" s="929"/>
      <c r="M9" s="929"/>
      <c r="N9" s="929"/>
      <c r="O9" s="929"/>
      <c r="P9" s="929"/>
      <c r="Q9" s="929"/>
      <c r="R9" s="929"/>
      <c r="S9" s="929"/>
      <c r="T9" s="929"/>
      <c r="U9" s="929"/>
      <c r="V9" s="929"/>
      <c r="W9" s="929"/>
      <c r="X9" s="930"/>
      <c r="Y9" s="931"/>
      <c r="Z9" s="928"/>
      <c r="AA9" s="929"/>
      <c r="AB9" s="929"/>
      <c r="AC9" s="929"/>
      <c r="AD9" s="929"/>
      <c r="AE9" s="934"/>
      <c r="AF9" s="932"/>
      <c r="AG9" s="932"/>
      <c r="AH9" s="932"/>
      <c r="AI9" s="932"/>
      <c r="AJ9" s="932"/>
      <c r="AK9" s="932"/>
      <c r="AL9" s="932"/>
      <c r="AM9" s="932"/>
      <c r="AN9" s="932"/>
      <c r="AO9" s="932"/>
      <c r="AP9" s="932"/>
      <c r="AQ9" s="932"/>
      <c r="AR9" s="317"/>
      <c r="AS9" s="932"/>
      <c r="AT9" s="932"/>
      <c r="AU9" s="932"/>
    </row>
    <row r="10" spans="1:47" ht="15.75" customHeight="1">
      <c r="A10" s="173" t="s">
        <v>10</v>
      </c>
      <c r="B10" s="928"/>
      <c r="C10" s="929"/>
      <c r="D10" s="929"/>
      <c r="E10" s="929"/>
      <c r="F10" s="929"/>
      <c r="G10" s="929"/>
      <c r="H10" s="929"/>
      <c r="I10" s="929"/>
      <c r="J10" s="929"/>
      <c r="K10" s="929"/>
      <c r="L10" s="929"/>
      <c r="M10" s="929"/>
      <c r="N10" s="929"/>
      <c r="O10" s="929"/>
      <c r="P10" s="929"/>
      <c r="Q10" s="929"/>
      <c r="R10" s="929"/>
      <c r="S10" s="929"/>
      <c r="T10" s="929"/>
      <c r="U10" s="929"/>
      <c r="V10" s="929"/>
      <c r="W10" s="929"/>
      <c r="X10" s="930"/>
      <c r="Y10" s="931"/>
      <c r="Z10" s="928"/>
      <c r="AA10" s="929"/>
      <c r="AB10" s="929"/>
      <c r="AC10" s="929"/>
      <c r="AD10" s="929"/>
      <c r="AE10" s="929"/>
      <c r="AF10" s="932"/>
      <c r="AG10" s="932"/>
      <c r="AH10" s="932"/>
      <c r="AI10" s="932"/>
      <c r="AJ10" s="932"/>
      <c r="AK10" s="932"/>
      <c r="AL10" s="932"/>
      <c r="AM10" s="932"/>
      <c r="AN10" s="932"/>
      <c r="AO10" s="932"/>
      <c r="AP10" s="932"/>
      <c r="AQ10" s="932"/>
      <c r="AR10" s="317"/>
      <c r="AS10" s="932"/>
      <c r="AT10" s="932"/>
      <c r="AU10" s="932"/>
    </row>
    <row r="11" spans="1:47" ht="15.75" customHeight="1">
      <c r="A11" s="173" t="s">
        <v>10</v>
      </c>
      <c r="B11" s="928"/>
      <c r="C11" s="929"/>
      <c r="D11" s="929"/>
      <c r="E11" s="929"/>
      <c r="F11" s="929"/>
      <c r="G11" s="929"/>
      <c r="H11" s="929"/>
      <c r="I11" s="929"/>
      <c r="J11" s="929"/>
      <c r="K11" s="929"/>
      <c r="L11" s="929"/>
      <c r="M11" s="929"/>
      <c r="N11" s="929"/>
      <c r="O11" s="929"/>
      <c r="P11" s="929"/>
      <c r="Q11" s="929"/>
      <c r="R11" s="929"/>
      <c r="S11" s="929"/>
      <c r="T11" s="929"/>
      <c r="U11" s="929"/>
      <c r="V11" s="929"/>
      <c r="W11" s="929"/>
      <c r="X11" s="930"/>
      <c r="Y11" s="931"/>
      <c r="Z11" s="928"/>
      <c r="AA11" s="929"/>
      <c r="AB11" s="929"/>
      <c r="AC11" s="929"/>
      <c r="AD11" s="935"/>
      <c r="AE11" s="929"/>
      <c r="AF11" s="932"/>
      <c r="AG11" s="932"/>
      <c r="AH11" s="932"/>
      <c r="AI11" s="932"/>
      <c r="AJ11" s="932"/>
      <c r="AK11" s="932"/>
      <c r="AL11" s="932"/>
      <c r="AM11" s="932"/>
      <c r="AN11" s="932"/>
      <c r="AO11" s="932"/>
      <c r="AP11" s="932"/>
      <c r="AQ11" s="932"/>
      <c r="AR11" s="317"/>
      <c r="AS11" s="932"/>
      <c r="AT11" s="932"/>
      <c r="AU11" s="932"/>
    </row>
    <row r="12" spans="1:47" ht="15.75" customHeight="1">
      <c r="A12" s="173" t="s">
        <v>10</v>
      </c>
      <c r="B12" s="928"/>
      <c r="C12" s="929"/>
      <c r="D12" s="929"/>
      <c r="E12" s="929"/>
      <c r="F12" s="929"/>
      <c r="G12" s="929"/>
      <c r="H12" s="929"/>
      <c r="I12" s="929"/>
      <c r="J12" s="929"/>
      <c r="K12" s="929"/>
      <c r="L12" s="929"/>
      <c r="M12" s="929"/>
      <c r="N12" s="929"/>
      <c r="O12" s="929"/>
      <c r="P12" s="929"/>
      <c r="Q12" s="929"/>
      <c r="R12" s="929"/>
      <c r="S12" s="929"/>
      <c r="T12" s="929"/>
      <c r="U12" s="929"/>
      <c r="V12" s="929"/>
      <c r="W12" s="929"/>
      <c r="X12" s="930"/>
      <c r="Y12" s="931"/>
      <c r="Z12" s="928"/>
      <c r="AA12" s="929"/>
      <c r="AB12" s="929"/>
      <c r="AC12" s="929"/>
      <c r="AD12" s="929"/>
      <c r="AE12" s="929"/>
      <c r="AF12" s="932"/>
      <c r="AG12" s="932"/>
      <c r="AH12" s="932"/>
      <c r="AI12" s="932"/>
      <c r="AJ12" s="932"/>
      <c r="AK12" s="932"/>
      <c r="AL12" s="932"/>
      <c r="AM12" s="932"/>
      <c r="AN12" s="932"/>
      <c r="AO12" s="932"/>
      <c r="AP12" s="932"/>
      <c r="AQ12" s="932"/>
      <c r="AR12" s="317"/>
      <c r="AS12" s="932"/>
      <c r="AT12" s="932"/>
      <c r="AU12" s="932"/>
    </row>
    <row r="13" spans="1:47" ht="15.75" customHeight="1">
      <c r="A13" s="173" t="s">
        <v>10</v>
      </c>
      <c r="B13" s="928"/>
      <c r="C13" s="929"/>
      <c r="D13" s="929"/>
      <c r="E13" s="929"/>
      <c r="F13" s="929"/>
      <c r="G13" s="929"/>
      <c r="H13" s="929"/>
      <c r="I13" s="929"/>
      <c r="J13" s="929"/>
      <c r="K13" s="929"/>
      <c r="L13" s="929"/>
      <c r="M13" s="929"/>
      <c r="N13" s="929"/>
      <c r="O13" s="929"/>
      <c r="P13" s="929"/>
      <c r="Q13" s="929"/>
      <c r="R13" s="929"/>
      <c r="S13" s="929"/>
      <c r="T13" s="929"/>
      <c r="U13" s="929"/>
      <c r="V13" s="929"/>
      <c r="W13" s="929"/>
      <c r="X13" s="930"/>
      <c r="Y13" s="931"/>
      <c r="Z13" s="928"/>
      <c r="AA13" s="929"/>
      <c r="AB13" s="929"/>
      <c r="AC13" s="929"/>
      <c r="AD13" s="929"/>
      <c r="AE13" s="929"/>
      <c r="AF13" s="932"/>
      <c r="AG13" s="932"/>
      <c r="AH13" s="932"/>
      <c r="AI13" s="932"/>
      <c r="AJ13" s="932"/>
      <c r="AK13" s="932"/>
      <c r="AL13" s="932"/>
      <c r="AM13" s="932"/>
      <c r="AN13" s="932"/>
      <c r="AO13" s="932"/>
      <c r="AP13" s="932"/>
      <c r="AQ13" s="932"/>
      <c r="AR13" s="317"/>
      <c r="AS13" s="932"/>
      <c r="AT13" s="932"/>
      <c r="AU13" s="932"/>
    </row>
    <row r="14" spans="1:47" ht="15.75" customHeight="1">
      <c r="A14" s="173" t="s">
        <v>10</v>
      </c>
      <c r="B14" s="928"/>
      <c r="C14" s="929"/>
      <c r="D14" s="929"/>
      <c r="E14" s="929"/>
      <c r="F14" s="929"/>
      <c r="G14" s="929"/>
      <c r="H14" s="929"/>
      <c r="I14" s="929"/>
      <c r="J14" s="929"/>
      <c r="K14" s="929"/>
      <c r="L14" s="929"/>
      <c r="M14" s="929"/>
      <c r="N14" s="929"/>
      <c r="O14" s="929"/>
      <c r="P14" s="929"/>
      <c r="Q14" s="929"/>
      <c r="R14" s="929"/>
      <c r="S14" s="929"/>
      <c r="T14" s="929"/>
      <c r="U14" s="929"/>
      <c r="V14" s="929"/>
      <c r="W14" s="929"/>
      <c r="X14" s="930"/>
      <c r="Y14" s="931"/>
      <c r="Z14" s="928"/>
      <c r="AA14" s="929"/>
      <c r="AB14" s="929"/>
      <c r="AC14" s="929"/>
      <c r="AD14" s="929"/>
      <c r="AE14" s="929"/>
      <c r="AF14" s="932"/>
      <c r="AG14" s="932"/>
      <c r="AH14" s="932"/>
      <c r="AI14" s="932"/>
      <c r="AJ14" s="932"/>
      <c r="AK14" s="932"/>
      <c r="AL14" s="932"/>
      <c r="AM14" s="932"/>
      <c r="AN14" s="932"/>
      <c r="AO14" s="932"/>
      <c r="AP14" s="932"/>
      <c r="AQ14" s="932"/>
      <c r="AR14" s="317"/>
      <c r="AS14" s="932"/>
      <c r="AT14" s="932"/>
      <c r="AU14" s="932"/>
    </row>
    <row r="15" spans="1:47" ht="15.75" customHeight="1">
      <c r="A15" s="173" t="s">
        <v>10</v>
      </c>
      <c r="B15" s="928"/>
      <c r="C15" s="929"/>
      <c r="D15" s="929"/>
      <c r="E15" s="929"/>
      <c r="F15" s="929"/>
      <c r="G15" s="929"/>
      <c r="H15" s="929"/>
      <c r="I15" s="929"/>
      <c r="J15" s="929"/>
      <c r="K15" s="929"/>
      <c r="L15" s="929"/>
      <c r="M15" s="929"/>
      <c r="N15" s="929"/>
      <c r="O15" s="929"/>
      <c r="P15" s="929"/>
      <c r="Q15" s="929"/>
      <c r="R15" s="929"/>
      <c r="S15" s="929"/>
      <c r="T15" s="929"/>
      <c r="U15" s="929"/>
      <c r="V15" s="929"/>
      <c r="W15" s="929"/>
      <c r="X15" s="930"/>
      <c r="Y15" s="931"/>
      <c r="Z15" s="928"/>
      <c r="AA15" s="929"/>
      <c r="AB15" s="929"/>
      <c r="AC15" s="929"/>
      <c r="AD15" s="929"/>
      <c r="AE15" s="929"/>
      <c r="AF15" s="932"/>
      <c r="AG15" s="932"/>
      <c r="AH15" s="932"/>
      <c r="AI15" s="932"/>
      <c r="AJ15" s="932"/>
      <c r="AK15" s="932"/>
      <c r="AL15" s="932"/>
      <c r="AM15" s="932"/>
      <c r="AN15" s="932"/>
      <c r="AO15" s="932"/>
      <c r="AP15" s="932"/>
      <c r="AQ15" s="932"/>
      <c r="AR15" s="317"/>
      <c r="AS15" s="932"/>
      <c r="AT15" s="932"/>
      <c r="AU15" s="932"/>
    </row>
    <row r="16" spans="1:47" ht="15.75" customHeight="1">
      <c r="A16" s="173" t="s">
        <v>10</v>
      </c>
      <c r="B16" s="928"/>
      <c r="C16" s="929"/>
      <c r="D16" s="929"/>
      <c r="E16" s="929"/>
      <c r="F16" s="929"/>
      <c r="G16" s="929"/>
      <c r="H16" s="929"/>
      <c r="I16" s="929"/>
      <c r="J16" s="929"/>
      <c r="K16" s="929"/>
      <c r="L16" s="929"/>
      <c r="M16" s="929"/>
      <c r="N16" s="929"/>
      <c r="O16" s="929"/>
      <c r="P16" s="929"/>
      <c r="Q16" s="929"/>
      <c r="R16" s="929"/>
      <c r="S16" s="929"/>
      <c r="T16" s="929"/>
      <c r="U16" s="929"/>
      <c r="V16" s="929"/>
      <c r="W16" s="929"/>
      <c r="X16" s="930"/>
      <c r="Y16" s="931"/>
      <c r="Z16" s="928"/>
      <c r="AA16" s="929"/>
      <c r="AB16" s="929"/>
      <c r="AC16" s="929"/>
      <c r="AD16" s="936"/>
      <c r="AE16" s="929"/>
      <c r="AF16" s="932"/>
      <c r="AG16" s="932"/>
      <c r="AH16" s="932"/>
      <c r="AI16" s="932"/>
      <c r="AJ16" s="932"/>
      <c r="AK16" s="932"/>
      <c r="AL16" s="932"/>
      <c r="AM16" s="932"/>
      <c r="AN16" s="932"/>
      <c r="AO16" s="932"/>
      <c r="AP16" s="932"/>
      <c r="AQ16" s="932"/>
      <c r="AR16" s="317"/>
      <c r="AS16" s="932"/>
      <c r="AT16" s="932"/>
      <c r="AU16" s="932"/>
    </row>
    <row r="17" spans="1:47" ht="15.75" customHeight="1">
      <c r="A17" s="173" t="s">
        <v>10</v>
      </c>
      <c r="B17" s="928"/>
      <c r="C17" s="929"/>
      <c r="D17" s="929"/>
      <c r="E17" s="929"/>
      <c r="F17" s="929"/>
      <c r="G17" s="929"/>
      <c r="H17" s="929"/>
      <c r="I17" s="929"/>
      <c r="J17" s="929"/>
      <c r="K17" s="929"/>
      <c r="L17" s="929"/>
      <c r="M17" s="929"/>
      <c r="N17" s="929"/>
      <c r="O17" s="929"/>
      <c r="P17" s="929"/>
      <c r="Q17" s="929"/>
      <c r="R17" s="929"/>
      <c r="S17" s="929"/>
      <c r="T17" s="929"/>
      <c r="U17" s="929"/>
      <c r="V17" s="929"/>
      <c r="W17" s="929"/>
      <c r="X17" s="930"/>
      <c r="Y17" s="931"/>
      <c r="Z17" s="928"/>
      <c r="AA17" s="929"/>
      <c r="AB17" s="929"/>
      <c r="AC17" s="929"/>
      <c r="AD17" s="936"/>
      <c r="AE17" s="929"/>
      <c r="AF17" s="932"/>
      <c r="AG17" s="932"/>
      <c r="AH17" s="932"/>
      <c r="AI17" s="932"/>
      <c r="AJ17" s="932"/>
      <c r="AK17" s="932"/>
      <c r="AL17" s="932"/>
      <c r="AM17" s="932"/>
      <c r="AN17" s="932"/>
      <c r="AO17" s="932"/>
      <c r="AP17" s="932"/>
      <c r="AQ17" s="932"/>
      <c r="AR17" s="317"/>
      <c r="AS17" s="932"/>
      <c r="AT17" s="932"/>
      <c r="AU17" s="932"/>
    </row>
    <row r="18" spans="1:47" ht="15.75" customHeight="1">
      <c r="A18" s="173" t="s">
        <v>10</v>
      </c>
      <c r="B18" s="928"/>
      <c r="C18" s="929"/>
      <c r="D18" s="929"/>
      <c r="E18" s="929"/>
      <c r="F18" s="929"/>
      <c r="G18" s="929"/>
      <c r="H18" s="929"/>
      <c r="I18" s="929"/>
      <c r="J18" s="929"/>
      <c r="K18" s="929"/>
      <c r="L18" s="929"/>
      <c r="M18" s="929"/>
      <c r="N18" s="929"/>
      <c r="O18" s="929"/>
      <c r="P18" s="929"/>
      <c r="Q18" s="929"/>
      <c r="R18" s="929"/>
      <c r="S18" s="929"/>
      <c r="T18" s="929"/>
      <c r="U18" s="929"/>
      <c r="V18" s="929"/>
      <c r="W18" s="929"/>
      <c r="X18" s="930"/>
      <c r="Y18" s="931"/>
      <c r="Z18" s="928"/>
      <c r="AA18" s="929"/>
      <c r="AB18" s="929"/>
      <c r="AC18" s="929"/>
      <c r="AD18" s="929"/>
      <c r="AE18" s="929"/>
      <c r="AF18" s="932"/>
      <c r="AG18" s="932"/>
      <c r="AH18" s="932"/>
      <c r="AI18" s="932"/>
      <c r="AJ18" s="932"/>
      <c r="AK18" s="932"/>
      <c r="AL18" s="932"/>
      <c r="AM18" s="932"/>
      <c r="AN18" s="932"/>
      <c r="AO18" s="932"/>
      <c r="AP18" s="932"/>
      <c r="AQ18" s="932"/>
      <c r="AR18" s="317"/>
      <c r="AS18" s="932"/>
      <c r="AT18" s="932"/>
      <c r="AU18" s="932"/>
    </row>
    <row r="19" spans="1:47" ht="15.75" customHeight="1">
      <c r="A19" s="173" t="s">
        <v>10</v>
      </c>
      <c r="B19" s="928"/>
      <c r="C19" s="929"/>
      <c r="D19" s="929"/>
      <c r="E19" s="929"/>
      <c r="F19" s="929"/>
      <c r="G19" s="929"/>
      <c r="H19" s="929"/>
      <c r="I19" s="929"/>
      <c r="J19" s="929"/>
      <c r="K19" s="929"/>
      <c r="L19" s="929"/>
      <c r="M19" s="929"/>
      <c r="N19" s="929"/>
      <c r="O19" s="929"/>
      <c r="P19" s="929"/>
      <c r="Q19" s="929"/>
      <c r="R19" s="929"/>
      <c r="S19" s="929"/>
      <c r="T19" s="929"/>
      <c r="U19" s="929"/>
      <c r="V19" s="929"/>
      <c r="W19" s="929"/>
      <c r="X19" s="930"/>
      <c r="Y19" s="931"/>
      <c r="Z19" s="928"/>
      <c r="AA19" s="929"/>
      <c r="AB19" s="929"/>
      <c r="AC19" s="929"/>
      <c r="AD19" s="936"/>
      <c r="AE19" s="929"/>
      <c r="AF19" s="932"/>
      <c r="AG19" s="932"/>
      <c r="AH19" s="932"/>
      <c r="AI19" s="932"/>
      <c r="AJ19" s="932"/>
      <c r="AK19" s="932"/>
      <c r="AL19" s="932"/>
      <c r="AM19" s="932"/>
      <c r="AN19" s="932"/>
      <c r="AO19" s="932"/>
      <c r="AP19" s="932"/>
      <c r="AQ19" s="932"/>
      <c r="AR19" s="317"/>
      <c r="AS19" s="932"/>
      <c r="AT19" s="932"/>
      <c r="AU19" s="932"/>
    </row>
    <row r="20" spans="1:47" ht="15.75" customHeight="1">
      <c r="A20" s="173" t="s">
        <v>10</v>
      </c>
      <c r="B20" s="928"/>
      <c r="C20" s="929"/>
      <c r="D20" s="929"/>
      <c r="E20" s="929"/>
      <c r="F20" s="929"/>
      <c r="G20" s="929"/>
      <c r="H20" s="929"/>
      <c r="I20" s="929"/>
      <c r="J20" s="929"/>
      <c r="K20" s="929"/>
      <c r="L20" s="929"/>
      <c r="M20" s="929"/>
      <c r="N20" s="929"/>
      <c r="O20" s="929"/>
      <c r="P20" s="929"/>
      <c r="Q20" s="929"/>
      <c r="R20" s="929"/>
      <c r="S20" s="929"/>
      <c r="T20" s="929"/>
      <c r="U20" s="929"/>
      <c r="V20" s="929"/>
      <c r="W20" s="929"/>
      <c r="X20" s="930"/>
      <c r="Y20" s="931"/>
      <c r="Z20" s="928"/>
      <c r="AA20" s="929"/>
      <c r="AB20" s="929"/>
      <c r="AC20" s="929"/>
      <c r="AD20" s="936"/>
      <c r="AE20" s="929"/>
      <c r="AF20" s="932"/>
      <c r="AG20" s="932"/>
      <c r="AH20" s="932"/>
      <c r="AI20" s="932"/>
      <c r="AJ20" s="932"/>
      <c r="AK20" s="932"/>
      <c r="AL20" s="932"/>
      <c r="AM20" s="932"/>
      <c r="AN20" s="932"/>
      <c r="AO20" s="932"/>
      <c r="AP20" s="932"/>
      <c r="AQ20" s="932"/>
      <c r="AR20" s="317"/>
      <c r="AS20" s="932"/>
      <c r="AT20" s="932"/>
      <c r="AU20" s="932"/>
    </row>
    <row r="21" spans="1:47" ht="15.75" customHeight="1">
      <c r="A21" s="173" t="s">
        <v>10</v>
      </c>
      <c r="B21" s="928"/>
      <c r="C21" s="929"/>
      <c r="D21" s="929"/>
      <c r="E21" s="929"/>
      <c r="F21" s="929"/>
      <c r="G21" s="929"/>
      <c r="H21" s="929"/>
      <c r="I21" s="929"/>
      <c r="J21" s="929"/>
      <c r="K21" s="929"/>
      <c r="L21" s="929"/>
      <c r="M21" s="929"/>
      <c r="N21" s="929"/>
      <c r="O21" s="929"/>
      <c r="P21" s="929"/>
      <c r="Q21" s="929"/>
      <c r="R21" s="929"/>
      <c r="S21" s="929"/>
      <c r="T21" s="929"/>
      <c r="U21" s="929"/>
      <c r="V21" s="929"/>
      <c r="W21" s="929"/>
      <c r="X21" s="930"/>
      <c r="Y21" s="931"/>
      <c r="Z21" s="928"/>
      <c r="AA21" s="929"/>
      <c r="AB21" s="929"/>
      <c r="AC21" s="929"/>
      <c r="AD21" s="936"/>
      <c r="AE21" s="929"/>
      <c r="AF21" s="932"/>
      <c r="AG21" s="932"/>
      <c r="AH21" s="932"/>
      <c r="AI21" s="932"/>
      <c r="AJ21" s="932"/>
      <c r="AK21" s="932"/>
      <c r="AL21" s="932"/>
      <c r="AM21" s="932"/>
      <c r="AN21" s="932"/>
      <c r="AO21" s="932"/>
      <c r="AP21" s="932"/>
      <c r="AQ21" s="932"/>
      <c r="AR21" s="317"/>
      <c r="AS21" s="932"/>
      <c r="AT21" s="932"/>
      <c r="AU21" s="932"/>
    </row>
    <row r="22" spans="1:47" ht="15.75" customHeight="1">
      <c r="A22" s="173" t="s">
        <v>10</v>
      </c>
      <c r="B22" s="928"/>
      <c r="C22" s="929"/>
      <c r="D22" s="929"/>
      <c r="E22" s="929"/>
      <c r="F22" s="929"/>
      <c r="G22" s="929"/>
      <c r="H22" s="929"/>
      <c r="I22" s="929"/>
      <c r="J22" s="929"/>
      <c r="K22" s="929"/>
      <c r="L22" s="929"/>
      <c r="M22" s="929"/>
      <c r="N22" s="929"/>
      <c r="O22" s="929"/>
      <c r="P22" s="929"/>
      <c r="Q22" s="929"/>
      <c r="R22" s="929"/>
      <c r="S22" s="929"/>
      <c r="T22" s="929"/>
      <c r="U22" s="929"/>
      <c r="V22" s="929"/>
      <c r="W22" s="929"/>
      <c r="X22" s="930"/>
      <c r="Y22" s="931"/>
      <c r="Z22" s="928"/>
      <c r="AA22" s="929"/>
      <c r="AB22" s="929"/>
      <c r="AC22" s="929"/>
      <c r="AD22" s="929"/>
      <c r="AE22" s="929"/>
      <c r="AF22" s="932"/>
      <c r="AG22" s="932"/>
      <c r="AH22" s="932"/>
      <c r="AI22" s="932"/>
      <c r="AJ22" s="932"/>
      <c r="AK22" s="932"/>
      <c r="AL22" s="932"/>
      <c r="AM22" s="932"/>
      <c r="AN22" s="932"/>
      <c r="AO22" s="932"/>
      <c r="AP22" s="932"/>
      <c r="AQ22" s="932"/>
      <c r="AR22" s="317"/>
      <c r="AS22" s="932"/>
      <c r="AT22" s="932"/>
      <c r="AU22" s="932"/>
    </row>
    <row r="23" spans="1:47" ht="15.75" customHeight="1">
      <c r="A23" s="173" t="s">
        <v>10</v>
      </c>
      <c r="B23" s="928"/>
      <c r="C23" s="929"/>
      <c r="D23" s="929"/>
      <c r="E23" s="929"/>
      <c r="F23" s="929"/>
      <c r="G23" s="929"/>
      <c r="H23" s="929"/>
      <c r="I23" s="929"/>
      <c r="J23" s="929"/>
      <c r="K23" s="929"/>
      <c r="L23" s="929"/>
      <c r="M23" s="929"/>
      <c r="N23" s="929"/>
      <c r="O23" s="929"/>
      <c r="P23" s="929"/>
      <c r="Q23" s="929"/>
      <c r="R23" s="929"/>
      <c r="S23" s="929"/>
      <c r="T23" s="929"/>
      <c r="U23" s="929"/>
      <c r="V23" s="929"/>
      <c r="W23" s="929"/>
      <c r="X23" s="930"/>
      <c r="Y23" s="931"/>
      <c r="Z23" s="928"/>
      <c r="AA23" s="929"/>
      <c r="AB23" s="929"/>
      <c r="AC23" s="929"/>
      <c r="AD23" s="929"/>
      <c r="AE23" s="929"/>
      <c r="AF23" s="932"/>
      <c r="AG23" s="932"/>
      <c r="AH23" s="932"/>
      <c r="AI23" s="932"/>
      <c r="AJ23" s="932"/>
      <c r="AK23" s="932"/>
      <c r="AL23" s="932"/>
      <c r="AM23" s="932"/>
      <c r="AN23" s="932"/>
      <c r="AO23" s="932"/>
      <c r="AP23" s="932"/>
      <c r="AQ23" s="932"/>
      <c r="AR23" s="317"/>
      <c r="AS23" s="932"/>
      <c r="AT23" s="932"/>
      <c r="AU23" s="932"/>
    </row>
    <row r="24" spans="1:47" ht="15.75" customHeight="1">
      <c r="A24" s="173" t="s">
        <v>10</v>
      </c>
      <c r="B24" s="928"/>
      <c r="C24" s="929"/>
      <c r="D24" s="929"/>
      <c r="E24" s="929"/>
      <c r="F24" s="929"/>
      <c r="G24" s="929"/>
      <c r="H24" s="929"/>
      <c r="I24" s="929"/>
      <c r="J24" s="929"/>
      <c r="K24" s="929"/>
      <c r="L24" s="929"/>
      <c r="M24" s="929"/>
      <c r="N24" s="929"/>
      <c r="O24" s="929"/>
      <c r="P24" s="929"/>
      <c r="Q24" s="929"/>
      <c r="R24" s="929"/>
      <c r="S24" s="929"/>
      <c r="T24" s="929"/>
      <c r="U24" s="929"/>
      <c r="V24" s="929"/>
      <c r="W24" s="929"/>
      <c r="X24" s="930"/>
      <c r="Y24" s="931"/>
      <c r="Z24" s="928"/>
      <c r="AA24" s="929"/>
      <c r="AB24" s="929"/>
      <c r="AC24" s="929"/>
      <c r="AD24" s="929"/>
      <c r="AE24" s="929"/>
      <c r="AF24" s="932"/>
      <c r="AG24" s="932"/>
      <c r="AH24" s="932"/>
      <c r="AI24" s="932"/>
      <c r="AJ24" s="932"/>
      <c r="AK24" s="932"/>
      <c r="AL24" s="932"/>
      <c r="AM24" s="932"/>
      <c r="AN24" s="932"/>
      <c r="AO24" s="932"/>
      <c r="AP24" s="932"/>
      <c r="AQ24" s="932"/>
      <c r="AR24" s="317"/>
      <c r="AS24" s="932"/>
      <c r="AT24" s="932"/>
      <c r="AU24" s="932"/>
    </row>
    <row r="25" spans="1:47" ht="15.75" customHeight="1">
      <c r="A25" s="173" t="s">
        <v>10</v>
      </c>
      <c r="B25" s="928"/>
      <c r="C25" s="929"/>
      <c r="D25" s="929"/>
      <c r="E25" s="929"/>
      <c r="F25" s="929"/>
      <c r="G25" s="929"/>
      <c r="H25" s="929"/>
      <c r="I25" s="929"/>
      <c r="J25" s="929"/>
      <c r="K25" s="929"/>
      <c r="L25" s="929"/>
      <c r="M25" s="929"/>
      <c r="N25" s="929"/>
      <c r="O25" s="929"/>
      <c r="P25" s="929"/>
      <c r="Q25" s="929"/>
      <c r="R25" s="929"/>
      <c r="S25" s="929"/>
      <c r="T25" s="929"/>
      <c r="U25" s="929"/>
      <c r="V25" s="929"/>
      <c r="W25" s="929"/>
      <c r="X25" s="930"/>
      <c r="Y25" s="931"/>
      <c r="Z25" s="928"/>
      <c r="AA25" s="929"/>
      <c r="AB25" s="929"/>
      <c r="AC25" s="929"/>
      <c r="AD25" s="929"/>
      <c r="AE25" s="929"/>
      <c r="AF25" s="932"/>
      <c r="AG25" s="932"/>
      <c r="AH25" s="932"/>
      <c r="AI25" s="932"/>
      <c r="AJ25" s="932"/>
      <c r="AK25" s="932"/>
      <c r="AL25" s="932"/>
      <c r="AM25" s="932"/>
      <c r="AN25" s="932"/>
      <c r="AO25" s="932"/>
      <c r="AP25" s="932"/>
      <c r="AQ25" s="932"/>
      <c r="AR25" s="317"/>
      <c r="AS25" s="932"/>
      <c r="AT25" s="932"/>
      <c r="AU25" s="932"/>
    </row>
    <row r="26" spans="1:47" ht="15.75" customHeight="1">
      <c r="A26" s="173" t="s">
        <v>10</v>
      </c>
      <c r="B26" s="928"/>
      <c r="C26" s="929"/>
      <c r="D26" s="929"/>
      <c r="E26" s="929"/>
      <c r="F26" s="929"/>
      <c r="G26" s="929"/>
      <c r="H26" s="929"/>
      <c r="I26" s="929"/>
      <c r="J26" s="929"/>
      <c r="K26" s="929"/>
      <c r="L26" s="929"/>
      <c r="M26" s="929"/>
      <c r="N26" s="929"/>
      <c r="O26" s="929"/>
      <c r="P26" s="929"/>
      <c r="Q26" s="929"/>
      <c r="R26" s="929"/>
      <c r="S26" s="929"/>
      <c r="T26" s="929"/>
      <c r="U26" s="929"/>
      <c r="V26" s="929"/>
      <c r="W26" s="929"/>
      <c r="X26" s="930"/>
      <c r="Y26" s="931"/>
      <c r="Z26" s="928"/>
      <c r="AA26" s="929"/>
      <c r="AB26" s="929"/>
      <c r="AC26" s="929"/>
      <c r="AD26" s="929"/>
      <c r="AE26" s="929"/>
      <c r="AF26" s="932"/>
      <c r="AG26" s="932"/>
      <c r="AH26" s="932"/>
      <c r="AI26" s="932"/>
      <c r="AJ26" s="932"/>
      <c r="AK26" s="932"/>
      <c r="AL26" s="932"/>
      <c r="AM26" s="932"/>
      <c r="AN26" s="932"/>
      <c r="AO26" s="932"/>
      <c r="AP26" s="932"/>
      <c r="AQ26" s="932"/>
      <c r="AR26" s="317"/>
      <c r="AS26" s="932"/>
      <c r="AT26" s="932"/>
      <c r="AU26" s="932"/>
    </row>
    <row r="27" spans="1:47" ht="15.75" customHeight="1">
      <c r="A27" s="173" t="s">
        <v>10</v>
      </c>
      <c r="B27" s="928"/>
      <c r="C27" s="929"/>
      <c r="D27" s="929"/>
      <c r="E27" s="929"/>
      <c r="F27" s="929"/>
      <c r="G27" s="929"/>
      <c r="H27" s="929"/>
      <c r="I27" s="929"/>
      <c r="J27" s="929"/>
      <c r="K27" s="929"/>
      <c r="L27" s="929"/>
      <c r="M27" s="929"/>
      <c r="N27" s="929"/>
      <c r="O27" s="929"/>
      <c r="P27" s="929"/>
      <c r="Q27" s="929"/>
      <c r="R27" s="929"/>
      <c r="S27" s="929"/>
      <c r="T27" s="929"/>
      <c r="U27" s="929"/>
      <c r="V27" s="929"/>
      <c r="W27" s="929"/>
      <c r="X27" s="930"/>
      <c r="Y27" s="931"/>
      <c r="Z27" s="928"/>
      <c r="AA27" s="929"/>
      <c r="AB27" s="929"/>
      <c r="AC27" s="929"/>
      <c r="AD27" s="929"/>
      <c r="AE27" s="933"/>
      <c r="AF27" s="932"/>
      <c r="AG27" s="932"/>
      <c r="AH27" s="932"/>
      <c r="AI27" s="932"/>
      <c r="AJ27" s="932"/>
      <c r="AK27" s="932"/>
      <c r="AL27" s="932"/>
      <c r="AM27" s="932"/>
      <c r="AN27" s="932"/>
      <c r="AO27" s="932"/>
      <c r="AP27" s="932"/>
      <c r="AQ27" s="932"/>
      <c r="AR27" s="317"/>
      <c r="AS27" s="932"/>
      <c r="AT27" s="932"/>
      <c r="AU27" s="932"/>
    </row>
    <row r="28" spans="1:47" ht="15.75" customHeight="1">
      <c r="A28" s="173" t="s">
        <v>10</v>
      </c>
      <c r="B28" s="928"/>
      <c r="C28" s="929"/>
      <c r="D28" s="929"/>
      <c r="E28" s="929"/>
      <c r="F28" s="929"/>
      <c r="G28" s="929"/>
      <c r="H28" s="929"/>
      <c r="I28" s="929"/>
      <c r="J28" s="929"/>
      <c r="K28" s="929"/>
      <c r="L28" s="929"/>
      <c r="M28" s="929"/>
      <c r="N28" s="929"/>
      <c r="O28" s="929"/>
      <c r="P28" s="929"/>
      <c r="Q28" s="929"/>
      <c r="R28" s="929"/>
      <c r="S28" s="929"/>
      <c r="T28" s="929"/>
      <c r="U28" s="929"/>
      <c r="V28" s="929"/>
      <c r="W28" s="929"/>
      <c r="X28" s="930"/>
      <c r="Y28" s="931"/>
      <c r="Z28" s="928"/>
      <c r="AA28" s="929"/>
      <c r="AB28" s="929"/>
      <c r="AC28" s="929"/>
      <c r="AD28" s="929"/>
      <c r="AE28" s="929"/>
      <c r="AF28" s="932"/>
      <c r="AG28" s="932"/>
      <c r="AH28" s="932"/>
      <c r="AI28" s="932"/>
      <c r="AJ28" s="932"/>
      <c r="AK28" s="932"/>
      <c r="AL28" s="932"/>
      <c r="AM28" s="932"/>
      <c r="AN28" s="932"/>
      <c r="AO28" s="932"/>
      <c r="AP28" s="932"/>
      <c r="AQ28" s="932"/>
      <c r="AR28" s="317"/>
      <c r="AS28" s="932"/>
      <c r="AT28" s="932"/>
      <c r="AU28" s="932"/>
    </row>
    <row r="29" spans="1:47" ht="15.75" customHeight="1">
      <c r="A29" s="173" t="s">
        <v>10</v>
      </c>
      <c r="B29" s="928"/>
      <c r="C29" s="929"/>
      <c r="D29" s="929"/>
      <c r="E29" s="929"/>
      <c r="F29" s="929"/>
      <c r="G29" s="929"/>
      <c r="H29" s="929"/>
      <c r="I29" s="929"/>
      <c r="J29" s="929"/>
      <c r="K29" s="929"/>
      <c r="L29" s="929"/>
      <c r="M29" s="929"/>
      <c r="N29" s="929"/>
      <c r="O29" s="929"/>
      <c r="P29" s="929"/>
      <c r="Q29" s="929"/>
      <c r="R29" s="929"/>
      <c r="S29" s="929"/>
      <c r="T29" s="929"/>
      <c r="U29" s="929"/>
      <c r="V29" s="929"/>
      <c r="W29" s="929"/>
      <c r="X29" s="930"/>
      <c r="Y29" s="931"/>
      <c r="Z29" s="928"/>
      <c r="AA29" s="929"/>
      <c r="AB29" s="929"/>
      <c r="AC29" s="929"/>
      <c r="AD29" s="929"/>
      <c r="AE29" s="930"/>
      <c r="AF29" s="932"/>
      <c r="AG29" s="932"/>
      <c r="AH29" s="932"/>
      <c r="AI29" s="932"/>
      <c r="AJ29" s="932"/>
      <c r="AK29" s="932"/>
      <c r="AL29" s="932"/>
      <c r="AM29" s="932"/>
      <c r="AN29" s="932"/>
      <c r="AO29" s="932"/>
      <c r="AP29" s="932"/>
      <c r="AQ29" s="932"/>
      <c r="AR29" s="317"/>
      <c r="AS29" s="932"/>
      <c r="AT29" s="932"/>
      <c r="AU29" s="932"/>
    </row>
    <row r="30" spans="1:47" ht="15.75" customHeight="1">
      <c r="A30" s="173" t="s">
        <v>10</v>
      </c>
      <c r="B30" s="928"/>
      <c r="C30" s="929"/>
      <c r="D30" s="929"/>
      <c r="E30" s="929"/>
      <c r="F30" s="929"/>
      <c r="G30" s="929"/>
      <c r="H30" s="929"/>
      <c r="I30" s="929"/>
      <c r="J30" s="929"/>
      <c r="K30" s="929"/>
      <c r="L30" s="929"/>
      <c r="M30" s="929"/>
      <c r="N30" s="929"/>
      <c r="O30" s="929"/>
      <c r="P30" s="929"/>
      <c r="Q30" s="929"/>
      <c r="R30" s="929"/>
      <c r="S30" s="929"/>
      <c r="T30" s="929"/>
      <c r="U30" s="929"/>
      <c r="V30" s="929"/>
      <c r="W30" s="929"/>
      <c r="X30" s="930"/>
      <c r="Y30" s="931"/>
      <c r="Z30" s="928"/>
      <c r="AA30" s="929"/>
      <c r="AB30" s="929"/>
      <c r="AC30" s="929"/>
      <c r="AD30" s="929"/>
      <c r="AE30" s="933"/>
      <c r="AF30" s="932"/>
      <c r="AG30" s="932"/>
      <c r="AH30" s="932"/>
      <c r="AI30" s="932"/>
      <c r="AJ30" s="932"/>
      <c r="AK30" s="932"/>
      <c r="AL30" s="932"/>
      <c r="AM30" s="932"/>
      <c r="AN30" s="932"/>
      <c r="AO30" s="932"/>
      <c r="AP30" s="932"/>
      <c r="AQ30" s="932"/>
      <c r="AR30" s="317"/>
      <c r="AS30" s="932"/>
      <c r="AT30" s="932"/>
      <c r="AU30" s="932"/>
    </row>
    <row r="31" spans="1:47" ht="15.75" customHeight="1">
      <c r="A31" s="173" t="s">
        <v>10</v>
      </c>
      <c r="B31" s="928"/>
      <c r="C31" s="929"/>
      <c r="D31" s="929"/>
      <c r="E31" s="929"/>
      <c r="F31" s="929"/>
      <c r="G31" s="929"/>
      <c r="H31" s="929"/>
      <c r="I31" s="929"/>
      <c r="J31" s="929"/>
      <c r="K31" s="929"/>
      <c r="L31" s="929"/>
      <c r="M31" s="929"/>
      <c r="N31" s="929"/>
      <c r="O31" s="929"/>
      <c r="P31" s="929"/>
      <c r="Q31" s="936"/>
      <c r="R31" s="936"/>
      <c r="S31" s="936"/>
      <c r="T31" s="936"/>
      <c r="U31" s="929"/>
      <c r="V31" s="929"/>
      <c r="W31" s="929"/>
      <c r="X31" s="930"/>
      <c r="Y31" s="931"/>
      <c r="Z31" s="928"/>
      <c r="AA31" s="929"/>
      <c r="AB31" s="929"/>
      <c r="AC31" s="929"/>
      <c r="AD31" s="929"/>
      <c r="AE31" s="929"/>
      <c r="AF31" s="932"/>
      <c r="AG31" s="932"/>
      <c r="AH31" s="932"/>
      <c r="AI31" s="932"/>
      <c r="AJ31" s="932"/>
      <c r="AK31" s="932"/>
      <c r="AL31" s="932"/>
      <c r="AM31" s="932"/>
      <c r="AN31" s="932"/>
      <c r="AO31" s="932"/>
      <c r="AP31" s="932"/>
      <c r="AQ31" s="932"/>
      <c r="AR31" s="317"/>
      <c r="AS31" s="932"/>
      <c r="AT31" s="932"/>
      <c r="AU31" s="932"/>
    </row>
    <row r="32" spans="1:47" ht="15.75" customHeight="1">
      <c r="A32" s="173" t="s">
        <v>10</v>
      </c>
      <c r="B32" s="928"/>
      <c r="C32" s="929"/>
      <c r="D32" s="929"/>
      <c r="E32" s="929"/>
      <c r="F32" s="929"/>
      <c r="G32" s="929"/>
      <c r="H32" s="929"/>
      <c r="I32" s="929"/>
      <c r="J32" s="929"/>
      <c r="K32" s="929"/>
      <c r="L32" s="929"/>
      <c r="M32" s="929"/>
      <c r="N32" s="929"/>
      <c r="O32" s="929"/>
      <c r="P32" s="929"/>
      <c r="Q32" s="929"/>
      <c r="R32" s="936"/>
      <c r="S32" s="936"/>
      <c r="T32" s="936"/>
      <c r="U32" s="929"/>
      <c r="V32" s="929"/>
      <c r="W32" s="929"/>
      <c r="X32" s="930"/>
      <c r="Y32" s="931"/>
      <c r="Z32" s="928"/>
      <c r="AA32" s="929"/>
      <c r="AB32" s="929"/>
      <c r="AC32" s="929"/>
      <c r="AD32" s="929"/>
      <c r="AE32" s="929"/>
      <c r="AF32" s="932"/>
      <c r="AG32" s="932"/>
      <c r="AH32" s="932"/>
      <c r="AI32" s="932"/>
      <c r="AJ32" s="932"/>
      <c r="AK32" s="932"/>
      <c r="AL32" s="932"/>
      <c r="AM32" s="932"/>
      <c r="AN32" s="932"/>
      <c r="AO32" s="932"/>
      <c r="AP32" s="932"/>
      <c r="AQ32" s="932"/>
      <c r="AR32" s="317"/>
      <c r="AS32" s="932"/>
      <c r="AT32" s="932"/>
      <c r="AU32" s="932"/>
    </row>
    <row r="33" spans="1:47" ht="15.75" customHeight="1">
      <c r="A33" s="173" t="s">
        <v>10</v>
      </c>
      <c r="B33" s="928"/>
      <c r="C33" s="929"/>
      <c r="D33" s="929"/>
      <c r="E33" s="929"/>
      <c r="F33" s="929"/>
      <c r="G33" s="929"/>
      <c r="H33" s="929"/>
      <c r="I33" s="929"/>
      <c r="J33" s="929"/>
      <c r="K33" s="929"/>
      <c r="L33" s="929"/>
      <c r="M33" s="929"/>
      <c r="N33" s="929"/>
      <c r="O33" s="929"/>
      <c r="P33" s="929"/>
      <c r="Q33" s="929"/>
      <c r="R33" s="929"/>
      <c r="S33" s="929"/>
      <c r="T33" s="929"/>
      <c r="U33" s="929"/>
      <c r="V33" s="929"/>
      <c r="W33" s="929"/>
      <c r="X33" s="930"/>
      <c r="Y33" s="931"/>
      <c r="Z33" s="928"/>
      <c r="AA33" s="929"/>
      <c r="AB33" s="929"/>
      <c r="AC33" s="929"/>
      <c r="AD33" s="929"/>
      <c r="AE33" s="929"/>
      <c r="AF33" s="932"/>
      <c r="AG33" s="932"/>
      <c r="AH33" s="932"/>
      <c r="AI33" s="932"/>
      <c r="AJ33" s="932"/>
      <c r="AK33" s="932"/>
      <c r="AL33" s="932"/>
      <c r="AM33" s="932"/>
      <c r="AN33" s="932"/>
      <c r="AO33" s="932"/>
      <c r="AP33" s="932"/>
      <c r="AQ33" s="932"/>
      <c r="AR33" s="317"/>
      <c r="AS33" s="932"/>
      <c r="AT33" s="932"/>
      <c r="AU33" s="932"/>
    </row>
    <row r="34" spans="1:47" ht="15.75" customHeight="1">
      <c r="A34" s="173" t="s">
        <v>10</v>
      </c>
      <c r="B34" s="928"/>
      <c r="C34" s="929"/>
      <c r="D34" s="929"/>
      <c r="E34" s="929"/>
      <c r="F34" s="929"/>
      <c r="G34" s="929"/>
      <c r="H34" s="929"/>
      <c r="I34" s="929"/>
      <c r="J34" s="929"/>
      <c r="K34" s="929"/>
      <c r="L34" s="929"/>
      <c r="M34" s="929"/>
      <c r="N34" s="929"/>
      <c r="O34" s="929"/>
      <c r="P34" s="929"/>
      <c r="Q34" s="929"/>
      <c r="R34" s="929"/>
      <c r="S34" s="929"/>
      <c r="T34" s="929"/>
      <c r="U34" s="929"/>
      <c r="V34" s="929"/>
      <c r="W34" s="929"/>
      <c r="X34" s="930"/>
      <c r="Y34" s="931"/>
      <c r="Z34" s="928"/>
      <c r="AA34" s="929"/>
      <c r="AB34" s="929"/>
      <c r="AC34" s="929"/>
      <c r="AD34" s="929"/>
      <c r="AE34" s="929"/>
      <c r="AF34" s="932"/>
      <c r="AG34" s="932"/>
      <c r="AH34" s="932"/>
      <c r="AI34" s="932"/>
      <c r="AJ34" s="932"/>
      <c r="AK34" s="932"/>
      <c r="AL34" s="932"/>
      <c r="AM34" s="932"/>
      <c r="AN34" s="932"/>
      <c r="AO34" s="932"/>
      <c r="AP34" s="932"/>
      <c r="AQ34" s="932"/>
      <c r="AR34" s="317"/>
      <c r="AS34" s="932"/>
      <c r="AT34" s="932"/>
      <c r="AU34" s="932"/>
    </row>
    <row r="35" spans="1:47" ht="15.75" customHeight="1">
      <c r="A35" s="173" t="s">
        <v>10</v>
      </c>
      <c r="B35" s="928"/>
      <c r="C35" s="929"/>
      <c r="D35" s="929"/>
      <c r="E35" s="929"/>
      <c r="F35" s="929"/>
      <c r="G35" s="929"/>
      <c r="H35" s="929"/>
      <c r="I35" s="929"/>
      <c r="J35" s="929"/>
      <c r="K35" s="929"/>
      <c r="L35" s="929"/>
      <c r="M35" s="929"/>
      <c r="N35" s="929"/>
      <c r="O35" s="929"/>
      <c r="P35" s="929"/>
      <c r="Q35" s="929"/>
      <c r="R35" s="929"/>
      <c r="S35" s="929"/>
      <c r="T35" s="929"/>
      <c r="U35" s="929"/>
      <c r="V35" s="929"/>
      <c r="W35" s="929"/>
      <c r="X35" s="930"/>
      <c r="Y35" s="931"/>
      <c r="Z35" s="928"/>
      <c r="AA35" s="929"/>
      <c r="AB35" s="929"/>
      <c r="AC35" s="929"/>
      <c r="AD35" s="929"/>
      <c r="AE35" s="937"/>
      <c r="AF35" s="932"/>
      <c r="AG35" s="932"/>
      <c r="AH35" s="932"/>
      <c r="AI35" s="932"/>
      <c r="AJ35" s="932"/>
      <c r="AK35" s="932"/>
      <c r="AL35" s="932"/>
      <c r="AM35" s="932"/>
      <c r="AN35" s="932"/>
      <c r="AO35" s="932"/>
      <c r="AP35" s="932"/>
      <c r="AQ35" s="932"/>
      <c r="AR35" s="317"/>
      <c r="AS35" s="932"/>
      <c r="AT35" s="932"/>
      <c r="AU35" s="932"/>
    </row>
    <row r="36" spans="1:47" ht="15.75" customHeight="1">
      <c r="A36" s="173" t="s">
        <v>10</v>
      </c>
      <c r="B36" s="928"/>
      <c r="C36" s="929"/>
      <c r="D36" s="929"/>
      <c r="E36" s="929"/>
      <c r="F36" s="929"/>
      <c r="G36" s="929"/>
      <c r="H36" s="929"/>
      <c r="I36" s="929"/>
      <c r="J36" s="929"/>
      <c r="K36" s="929"/>
      <c r="L36" s="929"/>
      <c r="M36" s="929"/>
      <c r="N36" s="929"/>
      <c r="O36" s="929"/>
      <c r="P36" s="929"/>
      <c r="Q36" s="929"/>
      <c r="R36" s="929"/>
      <c r="S36" s="929"/>
      <c r="T36" s="929"/>
      <c r="U36" s="929"/>
      <c r="V36" s="929"/>
      <c r="W36" s="929"/>
      <c r="X36" s="930"/>
      <c r="Y36" s="931"/>
      <c r="Z36" s="928"/>
      <c r="AA36" s="929"/>
      <c r="AB36" s="929"/>
      <c r="AC36" s="929"/>
      <c r="AD36" s="929"/>
      <c r="AE36" s="929"/>
      <c r="AF36" s="932"/>
      <c r="AG36" s="932"/>
      <c r="AH36" s="932"/>
      <c r="AI36" s="932"/>
      <c r="AJ36" s="932"/>
      <c r="AK36" s="932"/>
      <c r="AL36" s="932"/>
      <c r="AM36" s="932"/>
      <c r="AN36" s="932"/>
      <c r="AO36" s="932"/>
      <c r="AP36" s="932"/>
      <c r="AQ36" s="932"/>
      <c r="AR36" s="317"/>
      <c r="AS36" s="932"/>
      <c r="AT36" s="932"/>
      <c r="AU36" s="932"/>
    </row>
    <row r="37" spans="1:47" ht="15.75" customHeight="1">
      <c r="A37" s="173" t="s">
        <v>10</v>
      </c>
      <c r="B37" s="928"/>
      <c r="C37" s="929"/>
      <c r="D37" s="929"/>
      <c r="E37" s="929"/>
      <c r="F37" s="929"/>
      <c r="G37" s="929"/>
      <c r="H37" s="929"/>
      <c r="I37" s="929"/>
      <c r="J37" s="929"/>
      <c r="K37" s="929"/>
      <c r="L37" s="929"/>
      <c r="M37" s="929"/>
      <c r="N37" s="929"/>
      <c r="O37" s="929"/>
      <c r="P37" s="929"/>
      <c r="Q37" s="929"/>
      <c r="R37" s="929"/>
      <c r="S37" s="929"/>
      <c r="T37" s="929"/>
      <c r="U37" s="929"/>
      <c r="V37" s="929"/>
      <c r="W37" s="929"/>
      <c r="X37" s="930"/>
      <c r="Y37" s="931"/>
      <c r="Z37" s="928"/>
      <c r="AA37" s="929"/>
      <c r="AB37" s="929"/>
      <c r="AC37" s="929"/>
      <c r="AD37" s="929"/>
      <c r="AE37" s="929"/>
      <c r="AF37" s="932"/>
      <c r="AG37" s="932"/>
      <c r="AH37" s="932"/>
      <c r="AI37" s="932"/>
      <c r="AJ37" s="932"/>
      <c r="AK37" s="932"/>
      <c r="AL37" s="932"/>
      <c r="AM37" s="932"/>
      <c r="AN37" s="932"/>
      <c r="AO37" s="932"/>
      <c r="AP37" s="932"/>
      <c r="AQ37" s="932"/>
      <c r="AR37" s="317"/>
      <c r="AS37" s="932"/>
      <c r="AT37" s="932"/>
      <c r="AU37" s="932"/>
    </row>
    <row r="38" spans="1:47" ht="15.75" customHeight="1">
      <c r="A38" s="173" t="s">
        <v>10</v>
      </c>
      <c r="B38" s="928"/>
      <c r="C38" s="929"/>
      <c r="D38" s="929"/>
      <c r="E38" s="929"/>
      <c r="F38" s="929"/>
      <c r="G38" s="929"/>
      <c r="H38" s="929"/>
      <c r="I38" s="929"/>
      <c r="J38" s="929"/>
      <c r="K38" s="929"/>
      <c r="L38" s="929"/>
      <c r="M38" s="929"/>
      <c r="N38" s="929"/>
      <c r="O38" s="929"/>
      <c r="P38" s="929"/>
      <c r="Q38" s="929"/>
      <c r="R38" s="929"/>
      <c r="S38" s="929"/>
      <c r="T38" s="929"/>
      <c r="U38" s="929"/>
      <c r="V38" s="929"/>
      <c r="W38" s="929"/>
      <c r="X38" s="930"/>
      <c r="Y38" s="931"/>
      <c r="Z38" s="928"/>
      <c r="AA38" s="929"/>
      <c r="AB38" s="929"/>
      <c r="AC38" s="929"/>
      <c r="AD38" s="929"/>
      <c r="AE38" s="929"/>
      <c r="AF38" s="932"/>
      <c r="AG38" s="932"/>
      <c r="AH38" s="932"/>
      <c r="AI38" s="932"/>
      <c r="AJ38" s="932"/>
      <c r="AK38" s="932"/>
      <c r="AL38" s="932"/>
      <c r="AM38" s="932"/>
      <c r="AN38" s="932"/>
      <c r="AO38" s="932"/>
      <c r="AP38" s="932"/>
      <c r="AQ38" s="932"/>
      <c r="AR38" s="317"/>
      <c r="AS38" s="932"/>
      <c r="AT38" s="932"/>
      <c r="AU38" s="932"/>
    </row>
    <row r="39" spans="1:47" ht="15.75" customHeight="1">
      <c r="A39" s="173" t="s">
        <v>10</v>
      </c>
      <c r="B39" s="928"/>
      <c r="C39" s="929"/>
      <c r="D39" s="929"/>
      <c r="E39" s="929"/>
      <c r="F39" s="929"/>
      <c r="G39" s="929"/>
      <c r="H39" s="929"/>
      <c r="I39" s="929"/>
      <c r="J39" s="929"/>
      <c r="K39" s="929"/>
      <c r="L39" s="929"/>
      <c r="M39" s="929"/>
      <c r="N39" s="929"/>
      <c r="O39" s="929"/>
      <c r="P39" s="929"/>
      <c r="Q39" s="929"/>
      <c r="R39" s="929"/>
      <c r="S39" s="929"/>
      <c r="T39" s="929"/>
      <c r="U39" s="929"/>
      <c r="V39" s="929"/>
      <c r="W39" s="929"/>
      <c r="X39" s="930"/>
      <c r="Y39" s="931"/>
      <c r="Z39" s="928"/>
      <c r="AA39" s="929"/>
      <c r="AB39" s="929"/>
      <c r="AC39" s="929"/>
      <c r="AD39" s="929"/>
      <c r="AE39" s="929"/>
      <c r="AF39" s="932"/>
      <c r="AG39" s="932"/>
      <c r="AH39" s="932"/>
      <c r="AI39" s="932"/>
      <c r="AJ39" s="932"/>
      <c r="AK39" s="932"/>
      <c r="AL39" s="932"/>
      <c r="AM39" s="932"/>
      <c r="AN39" s="932"/>
      <c r="AO39" s="932"/>
      <c r="AP39" s="932"/>
      <c r="AQ39" s="932"/>
      <c r="AR39" s="317"/>
      <c r="AS39" s="932"/>
      <c r="AT39" s="932"/>
      <c r="AU39" s="932"/>
    </row>
    <row r="40" spans="1:47" ht="15.75" customHeight="1">
      <c r="A40" s="173" t="s">
        <v>10</v>
      </c>
      <c r="B40" s="173"/>
      <c r="C40" s="173"/>
      <c r="D40" s="173"/>
      <c r="E40" s="173"/>
      <c r="F40" s="173"/>
      <c r="G40" s="173"/>
      <c r="H40" s="173"/>
      <c r="I40" s="173"/>
      <c r="J40" s="173"/>
      <c r="K40" s="173"/>
      <c r="L40" s="173"/>
      <c r="M40" s="173"/>
      <c r="N40" s="173"/>
      <c r="O40" s="173"/>
      <c r="P40" s="173"/>
      <c r="Q40" s="173"/>
      <c r="R40" s="173"/>
      <c r="S40" s="173"/>
      <c r="T40" s="173"/>
      <c r="U40" s="173"/>
      <c r="V40" s="173"/>
      <c r="W40" s="173"/>
      <c r="X40" s="938"/>
      <c r="Y40" s="173"/>
      <c r="Z40" s="173"/>
      <c r="AA40" s="173"/>
      <c r="AB40" s="173"/>
      <c r="AC40" s="173"/>
      <c r="AD40" s="173"/>
      <c r="AE40" s="939"/>
      <c r="AF40" s="940"/>
      <c r="AG40" s="940"/>
      <c r="AH40" s="940"/>
      <c r="AI40" s="940"/>
      <c r="AJ40" s="940"/>
      <c r="AK40" s="940"/>
      <c r="AL40" s="940"/>
      <c r="AM40" s="940"/>
      <c r="AN40" s="940"/>
      <c r="AO40" s="940"/>
      <c r="AP40" s="940"/>
      <c r="AQ40" s="940"/>
      <c r="AR40" s="317"/>
      <c r="AS40" s="940"/>
      <c r="AT40" s="940"/>
      <c r="AU40" s="940"/>
    </row>
    <row r="41" spans="1:47" ht="15.75" customHeight="1">
      <c r="A41" s="173" t="s">
        <v>10</v>
      </c>
      <c r="B41" s="173"/>
      <c r="C41" s="173"/>
      <c r="D41" s="173"/>
      <c r="E41" s="173"/>
      <c r="F41" s="173"/>
      <c r="G41" s="173"/>
      <c r="H41" s="173"/>
      <c r="I41" s="173"/>
      <c r="J41" s="173"/>
      <c r="K41" s="173"/>
      <c r="L41" s="173"/>
      <c r="M41" s="173"/>
      <c r="N41" s="173"/>
      <c r="O41" s="173"/>
      <c r="P41" s="173"/>
      <c r="Q41" s="173"/>
      <c r="R41" s="173"/>
      <c r="S41" s="173"/>
      <c r="T41" s="173"/>
      <c r="U41" s="173"/>
      <c r="V41" s="173"/>
      <c r="W41" s="173"/>
      <c r="X41" s="938"/>
      <c r="Y41" s="173"/>
      <c r="Z41" s="173"/>
      <c r="AA41" s="173"/>
      <c r="AB41" s="173"/>
      <c r="AC41" s="173"/>
      <c r="AD41" s="173"/>
      <c r="AE41" s="173"/>
      <c r="AF41" s="940"/>
      <c r="AG41" s="940"/>
      <c r="AH41" s="940"/>
      <c r="AI41" s="940"/>
      <c r="AJ41" s="940"/>
      <c r="AK41" s="940"/>
      <c r="AL41" s="940"/>
      <c r="AM41" s="940"/>
      <c r="AN41" s="940"/>
      <c r="AO41" s="940"/>
      <c r="AP41" s="940"/>
      <c r="AQ41" s="940"/>
      <c r="AR41" s="317"/>
      <c r="AS41" s="940"/>
      <c r="AT41" s="940"/>
      <c r="AU41" s="940"/>
    </row>
    <row r="42" spans="1:47" ht="15.75" customHeight="1">
      <c r="A42" s="173" t="s">
        <v>10</v>
      </c>
      <c r="B42" s="173"/>
      <c r="C42" s="173"/>
      <c r="D42" s="173"/>
      <c r="E42" s="173"/>
      <c r="F42" s="173"/>
      <c r="G42" s="173"/>
      <c r="H42" s="173"/>
      <c r="I42" s="173"/>
      <c r="J42" s="173"/>
      <c r="K42" s="173"/>
      <c r="L42" s="173"/>
      <c r="M42" s="173"/>
      <c r="N42" s="173"/>
      <c r="O42" s="173"/>
      <c r="P42" s="173"/>
      <c r="Q42" s="173"/>
      <c r="R42" s="173"/>
      <c r="S42" s="173"/>
      <c r="T42" s="173"/>
      <c r="U42" s="173"/>
      <c r="V42" s="173"/>
      <c r="W42" s="173"/>
      <c r="X42" s="938"/>
      <c r="Y42" s="173"/>
      <c r="Z42" s="173"/>
      <c r="AA42" s="173"/>
      <c r="AB42" s="173"/>
      <c r="AC42" s="173"/>
      <c r="AD42" s="173"/>
      <c r="AE42" s="173"/>
      <c r="AF42" s="940"/>
      <c r="AG42" s="940"/>
      <c r="AH42" s="940"/>
      <c r="AI42" s="940"/>
      <c r="AJ42" s="940"/>
      <c r="AK42" s="940"/>
      <c r="AL42" s="940"/>
      <c r="AM42" s="940"/>
      <c r="AN42" s="940"/>
      <c r="AO42" s="940"/>
      <c r="AP42" s="940"/>
      <c r="AQ42" s="940"/>
      <c r="AR42" s="317"/>
      <c r="AS42" s="940"/>
      <c r="AT42" s="940"/>
      <c r="AU42" s="940"/>
    </row>
    <row r="43" spans="1:47" ht="15.75" customHeight="1">
      <c r="A43" s="173" t="s">
        <v>10</v>
      </c>
      <c r="B43" s="173"/>
      <c r="C43" s="173"/>
      <c r="D43" s="173"/>
      <c r="E43" s="173"/>
      <c r="F43" s="173"/>
      <c r="G43" s="173"/>
      <c r="H43" s="173"/>
      <c r="I43" s="173"/>
      <c r="J43" s="173"/>
      <c r="K43" s="173"/>
      <c r="L43" s="173"/>
      <c r="M43" s="173"/>
      <c r="N43" s="173"/>
      <c r="O43" s="173"/>
      <c r="P43" s="173"/>
      <c r="Q43" s="173"/>
      <c r="R43" s="173"/>
      <c r="S43" s="173"/>
      <c r="T43" s="173"/>
      <c r="U43" s="173"/>
      <c r="V43" s="173"/>
      <c r="W43" s="173"/>
      <c r="X43" s="938"/>
      <c r="Y43" s="173"/>
      <c r="Z43" s="173"/>
      <c r="AA43" s="173"/>
      <c r="AB43" s="173"/>
      <c r="AC43" s="173"/>
      <c r="AD43" s="173"/>
      <c r="AE43" s="939"/>
      <c r="AF43" s="940"/>
      <c r="AG43" s="940"/>
      <c r="AH43" s="940"/>
      <c r="AI43" s="940"/>
      <c r="AJ43" s="940"/>
      <c r="AK43" s="940"/>
      <c r="AL43" s="940"/>
      <c r="AM43" s="940"/>
      <c r="AN43" s="940"/>
      <c r="AO43" s="940"/>
      <c r="AP43" s="940"/>
      <c r="AQ43" s="940"/>
      <c r="AR43" s="317"/>
      <c r="AS43" s="940"/>
      <c r="AT43" s="940"/>
      <c r="AU43" s="940"/>
    </row>
    <row r="44" spans="1:47" ht="15.75" customHeight="1">
      <c r="A44" s="173" t="s">
        <v>10</v>
      </c>
      <c r="B44" s="173"/>
      <c r="C44" s="173"/>
      <c r="D44" s="173"/>
      <c r="E44" s="173"/>
      <c r="F44" s="173"/>
      <c r="G44" s="173"/>
      <c r="H44" s="173"/>
      <c r="I44" s="173"/>
      <c r="J44" s="173"/>
      <c r="K44" s="173"/>
      <c r="L44" s="173"/>
      <c r="M44" s="173"/>
      <c r="N44" s="173"/>
      <c r="O44" s="173"/>
      <c r="P44" s="173"/>
      <c r="Q44" s="173"/>
      <c r="R44" s="173"/>
      <c r="S44" s="173"/>
      <c r="T44" s="173"/>
      <c r="U44" s="173"/>
      <c r="V44" s="173"/>
      <c r="W44" s="173"/>
      <c r="X44" s="938"/>
      <c r="Y44" s="173"/>
      <c r="Z44" s="173"/>
      <c r="AA44" s="173"/>
      <c r="AB44" s="173"/>
      <c r="AC44" s="173"/>
      <c r="AD44" s="173"/>
      <c r="AE44" s="939"/>
      <c r="AF44" s="940"/>
      <c r="AG44" s="940"/>
      <c r="AH44" s="940"/>
      <c r="AI44" s="940"/>
      <c r="AJ44" s="940"/>
      <c r="AK44" s="940"/>
      <c r="AL44" s="940"/>
      <c r="AM44" s="940"/>
      <c r="AN44" s="940"/>
      <c r="AO44" s="940"/>
      <c r="AP44" s="940"/>
      <c r="AQ44" s="940"/>
      <c r="AR44" s="317"/>
      <c r="AS44" s="940"/>
      <c r="AT44" s="940"/>
      <c r="AU44" s="940"/>
    </row>
    <row r="45" spans="1:47" ht="15.75" customHeight="1">
      <c r="A45" s="173" t="s">
        <v>10</v>
      </c>
      <c r="B45" s="173"/>
      <c r="C45" s="173"/>
      <c r="D45" s="173"/>
      <c r="E45" s="173"/>
      <c r="F45" s="173"/>
      <c r="G45" s="173"/>
      <c r="H45" s="173"/>
      <c r="I45" s="173"/>
      <c r="J45" s="173"/>
      <c r="K45" s="173"/>
      <c r="L45" s="173"/>
      <c r="M45" s="173"/>
      <c r="N45" s="173"/>
      <c r="O45" s="173"/>
      <c r="P45" s="173"/>
      <c r="Q45" s="173"/>
      <c r="R45" s="173"/>
      <c r="S45" s="173"/>
      <c r="T45" s="173"/>
      <c r="U45" s="173"/>
      <c r="V45" s="173"/>
      <c r="W45" s="173"/>
      <c r="X45" s="938"/>
      <c r="Y45" s="173"/>
      <c r="Z45" s="173"/>
      <c r="AA45" s="173"/>
      <c r="AB45" s="173"/>
      <c r="AC45" s="173"/>
      <c r="AD45" s="173"/>
      <c r="AE45" s="939"/>
      <c r="AF45" s="940"/>
      <c r="AG45" s="940"/>
      <c r="AH45" s="940"/>
      <c r="AI45" s="940"/>
      <c r="AJ45" s="940"/>
      <c r="AK45" s="940"/>
      <c r="AL45" s="940"/>
      <c r="AM45" s="940"/>
      <c r="AN45" s="940"/>
      <c r="AO45" s="940"/>
      <c r="AP45" s="940"/>
      <c r="AQ45" s="940"/>
      <c r="AR45" s="317"/>
      <c r="AS45" s="940"/>
      <c r="AT45" s="940"/>
      <c r="AU45" s="940"/>
    </row>
    <row r="46" spans="1:47" ht="15.75" customHeight="1">
      <c r="A46" s="173" t="s">
        <v>10</v>
      </c>
      <c r="B46" s="173"/>
      <c r="C46" s="173"/>
      <c r="D46" s="173"/>
      <c r="E46" s="173"/>
      <c r="F46" s="173"/>
      <c r="G46" s="173"/>
      <c r="H46" s="173"/>
      <c r="I46" s="173"/>
      <c r="J46" s="173"/>
      <c r="K46" s="173"/>
      <c r="L46" s="173"/>
      <c r="M46" s="173"/>
      <c r="N46" s="173"/>
      <c r="O46" s="173"/>
      <c r="P46" s="173"/>
      <c r="Q46" s="173"/>
      <c r="R46" s="173"/>
      <c r="S46" s="173"/>
      <c r="T46" s="173"/>
      <c r="U46" s="173"/>
      <c r="V46" s="173"/>
      <c r="W46" s="173"/>
      <c r="X46" s="938"/>
      <c r="Y46" s="173"/>
      <c r="Z46" s="173"/>
      <c r="AA46" s="173"/>
      <c r="AB46" s="173"/>
      <c r="AC46" s="173"/>
      <c r="AD46" s="173"/>
      <c r="AE46" s="939"/>
      <c r="AF46" s="940"/>
      <c r="AG46" s="940"/>
      <c r="AH46" s="940"/>
      <c r="AI46" s="940"/>
      <c r="AJ46" s="940"/>
      <c r="AK46" s="940"/>
      <c r="AL46" s="940"/>
      <c r="AM46" s="940"/>
      <c r="AN46" s="940"/>
      <c r="AO46" s="940"/>
      <c r="AP46" s="940"/>
      <c r="AQ46" s="940"/>
      <c r="AR46" s="317"/>
      <c r="AS46" s="940"/>
      <c r="AT46" s="940"/>
      <c r="AU46" s="940"/>
    </row>
    <row r="47" spans="1:47" ht="15.75" customHeight="1">
      <c r="A47" s="173" t="s">
        <v>10</v>
      </c>
      <c r="B47" s="173"/>
      <c r="C47" s="173"/>
      <c r="D47" s="173"/>
      <c r="E47" s="173"/>
      <c r="F47" s="173"/>
      <c r="G47" s="173"/>
      <c r="H47" s="173"/>
      <c r="I47" s="173"/>
      <c r="J47" s="173"/>
      <c r="K47" s="173"/>
      <c r="L47" s="173"/>
      <c r="M47" s="173"/>
      <c r="N47" s="173"/>
      <c r="O47" s="173"/>
      <c r="P47" s="173"/>
      <c r="Q47" s="173"/>
      <c r="R47" s="173"/>
      <c r="S47" s="173"/>
      <c r="T47" s="173"/>
      <c r="U47" s="173"/>
      <c r="V47" s="173"/>
      <c r="W47" s="173"/>
      <c r="X47" s="938"/>
      <c r="Y47" s="173"/>
      <c r="Z47" s="173"/>
      <c r="AA47" s="173"/>
      <c r="AB47" s="173"/>
      <c r="AC47" s="173"/>
      <c r="AD47" s="173"/>
      <c r="AE47" s="173"/>
      <c r="AF47" s="940"/>
      <c r="AG47" s="940"/>
      <c r="AH47" s="940"/>
      <c r="AI47" s="940"/>
      <c r="AJ47" s="940"/>
      <c r="AK47" s="940"/>
      <c r="AL47" s="940"/>
      <c r="AM47" s="940"/>
      <c r="AN47" s="940"/>
      <c r="AO47" s="940"/>
      <c r="AP47" s="940"/>
      <c r="AQ47" s="940"/>
      <c r="AR47" s="317"/>
      <c r="AS47" s="940"/>
      <c r="AT47" s="940"/>
      <c r="AU47" s="940"/>
    </row>
    <row r="48" spans="1:47" ht="15.75" customHeight="1">
      <c r="A48" s="173" t="s">
        <v>10</v>
      </c>
      <c r="B48" s="173"/>
      <c r="C48" s="173"/>
      <c r="D48" s="173"/>
      <c r="E48" s="173"/>
      <c r="F48" s="173"/>
      <c r="G48" s="173"/>
      <c r="H48" s="173"/>
      <c r="I48" s="173"/>
      <c r="J48" s="173"/>
      <c r="K48" s="173"/>
      <c r="L48" s="173"/>
      <c r="M48" s="173"/>
      <c r="N48" s="173"/>
      <c r="O48" s="173"/>
      <c r="P48" s="173"/>
      <c r="Q48" s="173"/>
      <c r="R48" s="173"/>
      <c r="S48" s="173"/>
      <c r="T48" s="173"/>
      <c r="U48" s="173"/>
      <c r="V48" s="173"/>
      <c r="W48" s="173"/>
      <c r="X48" s="938"/>
      <c r="Y48" s="173"/>
      <c r="Z48" s="173"/>
      <c r="AA48" s="173"/>
      <c r="AB48" s="173"/>
      <c r="AC48" s="173"/>
      <c r="AD48" s="173"/>
      <c r="AE48" s="173"/>
      <c r="AF48" s="940"/>
      <c r="AG48" s="940"/>
      <c r="AH48" s="940"/>
      <c r="AI48" s="940"/>
      <c r="AJ48" s="940"/>
      <c r="AK48" s="940"/>
      <c r="AL48" s="940"/>
      <c r="AM48" s="940"/>
      <c r="AN48" s="940"/>
      <c r="AO48" s="940"/>
      <c r="AP48" s="940"/>
      <c r="AQ48" s="940"/>
      <c r="AR48" s="317"/>
      <c r="AS48" s="940"/>
      <c r="AT48" s="940"/>
      <c r="AU48" s="940"/>
    </row>
    <row r="49" spans="1:47" ht="15.75" customHeight="1">
      <c r="A49" s="173" t="s">
        <v>10</v>
      </c>
      <c r="B49" s="173"/>
      <c r="C49" s="173"/>
      <c r="D49" s="173"/>
      <c r="E49" s="173"/>
      <c r="F49" s="173"/>
      <c r="G49" s="173"/>
      <c r="H49" s="173"/>
      <c r="I49" s="173"/>
      <c r="J49" s="173"/>
      <c r="K49" s="173"/>
      <c r="L49" s="173"/>
      <c r="M49" s="173"/>
      <c r="N49" s="173"/>
      <c r="O49" s="173"/>
      <c r="P49" s="173"/>
      <c r="Q49" s="173"/>
      <c r="R49" s="173"/>
      <c r="S49" s="173"/>
      <c r="T49" s="173"/>
      <c r="U49" s="173"/>
      <c r="V49" s="173"/>
      <c r="W49" s="173"/>
      <c r="X49" s="938"/>
      <c r="Y49" s="173"/>
      <c r="Z49" s="173"/>
      <c r="AA49" s="173"/>
      <c r="AB49" s="173"/>
      <c r="AC49" s="173"/>
      <c r="AD49" s="173"/>
      <c r="AE49" s="939"/>
      <c r="AF49" s="940"/>
      <c r="AG49" s="940"/>
      <c r="AH49" s="940"/>
      <c r="AI49" s="940"/>
      <c r="AJ49" s="940"/>
      <c r="AK49" s="940"/>
      <c r="AL49" s="940"/>
      <c r="AM49" s="940"/>
      <c r="AN49" s="940"/>
      <c r="AO49" s="940"/>
      <c r="AP49" s="940"/>
      <c r="AQ49" s="940"/>
      <c r="AR49" s="317"/>
      <c r="AS49" s="940"/>
      <c r="AT49" s="940"/>
      <c r="AU49" s="940"/>
    </row>
    <row r="50" spans="1:47" ht="15.75" customHeight="1">
      <c r="A50" s="173" t="s">
        <v>10</v>
      </c>
      <c r="B50" s="173"/>
      <c r="C50" s="173"/>
      <c r="D50" s="173"/>
      <c r="E50" s="173"/>
      <c r="F50" s="173"/>
      <c r="G50" s="173"/>
      <c r="H50" s="173"/>
      <c r="I50" s="173"/>
      <c r="J50" s="173"/>
      <c r="K50" s="173"/>
      <c r="L50" s="173"/>
      <c r="M50" s="173"/>
      <c r="N50" s="173"/>
      <c r="O50" s="173"/>
      <c r="P50" s="173"/>
      <c r="Q50" s="173"/>
      <c r="R50" s="173"/>
      <c r="S50" s="173"/>
      <c r="T50" s="173"/>
      <c r="U50" s="173"/>
      <c r="V50" s="173"/>
      <c r="W50" s="173"/>
      <c r="X50" s="938"/>
      <c r="Y50" s="173"/>
      <c r="Z50" s="173"/>
      <c r="AA50" s="173"/>
      <c r="AB50" s="173"/>
      <c r="AC50" s="173"/>
      <c r="AD50" s="173"/>
      <c r="AE50" s="173"/>
      <c r="AF50" s="940"/>
      <c r="AG50" s="940"/>
      <c r="AH50" s="940"/>
      <c r="AI50" s="940"/>
      <c r="AJ50" s="940"/>
      <c r="AK50" s="940"/>
      <c r="AL50" s="940"/>
      <c r="AM50" s="940"/>
      <c r="AN50" s="940"/>
      <c r="AO50" s="940"/>
      <c r="AP50" s="940"/>
      <c r="AQ50" s="940"/>
      <c r="AR50" s="317"/>
      <c r="AS50" s="940"/>
      <c r="AT50" s="940"/>
      <c r="AU50" s="940"/>
    </row>
    <row r="51" spans="1:47" ht="15.75" customHeight="1">
      <c r="A51" s="173" t="s">
        <v>10</v>
      </c>
      <c r="B51" s="173"/>
      <c r="C51" s="173"/>
      <c r="D51" s="173"/>
      <c r="E51" s="173"/>
      <c r="F51" s="173"/>
      <c r="G51" s="173"/>
      <c r="H51" s="173"/>
      <c r="I51" s="173"/>
      <c r="J51" s="173"/>
      <c r="K51" s="173"/>
      <c r="L51" s="173"/>
      <c r="M51" s="173"/>
      <c r="N51" s="173"/>
      <c r="O51" s="173"/>
      <c r="P51" s="173"/>
      <c r="Q51" s="173"/>
      <c r="R51" s="173"/>
      <c r="S51" s="173"/>
      <c r="T51" s="173"/>
      <c r="U51" s="173"/>
      <c r="V51" s="173"/>
      <c r="W51" s="173"/>
      <c r="X51" s="938"/>
      <c r="Y51" s="173"/>
      <c r="Z51" s="173"/>
      <c r="AA51" s="173"/>
      <c r="AB51" s="173"/>
      <c r="AC51" s="173"/>
      <c r="AD51" s="173"/>
      <c r="AE51" s="173"/>
      <c r="AF51" s="940"/>
      <c r="AG51" s="940"/>
      <c r="AH51" s="940"/>
      <c r="AI51" s="940"/>
      <c r="AJ51" s="940"/>
      <c r="AK51" s="940"/>
      <c r="AL51" s="940"/>
      <c r="AM51" s="940"/>
      <c r="AN51" s="940"/>
      <c r="AO51" s="940"/>
      <c r="AP51" s="940"/>
      <c r="AQ51" s="940"/>
      <c r="AR51" s="317"/>
      <c r="AS51" s="940"/>
      <c r="AT51" s="940"/>
      <c r="AU51" s="940"/>
    </row>
    <row r="52" spans="1:47" ht="15.75" customHeight="1">
      <c r="A52" s="173" t="s">
        <v>10</v>
      </c>
      <c r="B52" s="173"/>
      <c r="C52" s="173"/>
      <c r="D52" s="173"/>
      <c r="E52" s="173"/>
      <c r="F52" s="173"/>
      <c r="G52" s="173"/>
      <c r="H52" s="173"/>
      <c r="I52" s="173"/>
      <c r="J52" s="173"/>
      <c r="K52" s="173"/>
      <c r="L52" s="173"/>
      <c r="M52" s="173"/>
      <c r="N52" s="173"/>
      <c r="O52" s="173"/>
      <c r="P52" s="173"/>
      <c r="Q52" s="173"/>
      <c r="R52" s="173"/>
      <c r="S52" s="173"/>
      <c r="T52" s="173"/>
      <c r="U52" s="173"/>
      <c r="V52" s="173"/>
      <c r="W52" s="173"/>
      <c r="X52" s="938"/>
      <c r="Y52" s="173"/>
      <c r="Z52" s="173"/>
      <c r="AA52" s="173"/>
      <c r="AB52" s="173"/>
      <c r="AC52" s="173"/>
      <c r="AD52" s="173"/>
      <c r="AE52" s="173"/>
      <c r="AF52" s="940"/>
      <c r="AG52" s="940"/>
      <c r="AH52" s="940"/>
      <c r="AI52" s="940"/>
      <c r="AJ52" s="940"/>
      <c r="AK52" s="940"/>
      <c r="AL52" s="940"/>
      <c r="AM52" s="940"/>
      <c r="AN52" s="940"/>
      <c r="AO52" s="940"/>
      <c r="AP52" s="940"/>
      <c r="AQ52" s="940"/>
      <c r="AR52" s="317"/>
      <c r="AS52" s="940"/>
      <c r="AT52" s="940"/>
      <c r="AU52" s="940"/>
    </row>
    <row r="53" spans="1:47" ht="15.75" customHeight="1">
      <c r="A53" s="173" t="s">
        <v>10</v>
      </c>
      <c r="B53" s="173"/>
      <c r="C53" s="173"/>
      <c r="D53" s="173"/>
      <c r="E53" s="173"/>
      <c r="F53" s="173"/>
      <c r="G53" s="173"/>
      <c r="H53" s="173"/>
      <c r="I53" s="173"/>
      <c r="J53" s="173"/>
      <c r="K53" s="173"/>
      <c r="L53" s="173"/>
      <c r="M53" s="173"/>
      <c r="N53" s="173"/>
      <c r="O53" s="173"/>
      <c r="P53" s="173"/>
      <c r="Q53" s="173"/>
      <c r="R53" s="173"/>
      <c r="S53" s="173"/>
      <c r="T53" s="173"/>
      <c r="U53" s="173"/>
      <c r="V53" s="173"/>
      <c r="W53" s="173"/>
      <c r="X53" s="938"/>
      <c r="Y53" s="173"/>
      <c r="Z53" s="173"/>
      <c r="AA53" s="173"/>
      <c r="AB53" s="173"/>
      <c r="AC53" s="173"/>
      <c r="AD53" s="173"/>
      <c r="AE53" s="173"/>
      <c r="AF53" s="940"/>
      <c r="AG53" s="940"/>
      <c r="AH53" s="940"/>
      <c r="AI53" s="940"/>
      <c r="AJ53" s="940"/>
      <c r="AK53" s="940"/>
      <c r="AL53" s="940"/>
      <c r="AM53" s="940"/>
      <c r="AN53" s="940"/>
      <c r="AO53" s="940"/>
      <c r="AP53" s="940"/>
      <c r="AQ53" s="940"/>
      <c r="AR53" s="317"/>
      <c r="AS53" s="940"/>
      <c r="AT53" s="940"/>
      <c r="AU53" s="940"/>
    </row>
    <row r="54" spans="1:47" ht="15.75" customHeight="1">
      <c r="A54" s="173" t="s">
        <v>10</v>
      </c>
      <c r="B54" s="173"/>
      <c r="C54" s="173"/>
      <c r="D54" s="173"/>
      <c r="E54" s="173"/>
      <c r="F54" s="173"/>
      <c r="G54" s="173"/>
      <c r="H54" s="173"/>
      <c r="I54" s="173"/>
      <c r="J54" s="173"/>
      <c r="K54" s="173"/>
      <c r="L54" s="173"/>
      <c r="M54" s="173"/>
      <c r="N54" s="173"/>
      <c r="O54" s="173"/>
      <c r="P54" s="173"/>
      <c r="Q54" s="173"/>
      <c r="R54" s="173"/>
      <c r="S54" s="173"/>
      <c r="T54" s="173"/>
      <c r="U54" s="173"/>
      <c r="V54" s="173"/>
      <c r="W54" s="173"/>
      <c r="X54" s="938"/>
      <c r="Y54" s="173"/>
      <c r="Z54" s="173"/>
      <c r="AA54" s="173"/>
      <c r="AB54" s="173"/>
      <c r="AC54" s="173"/>
      <c r="AD54" s="173"/>
      <c r="AE54" s="804"/>
      <c r="AF54" s="940"/>
      <c r="AG54" s="940"/>
      <c r="AH54" s="940"/>
      <c r="AI54" s="940"/>
      <c r="AJ54" s="940"/>
      <c r="AK54" s="940"/>
      <c r="AL54" s="940"/>
      <c r="AM54" s="940"/>
      <c r="AN54" s="940"/>
      <c r="AO54" s="940"/>
      <c r="AP54" s="940"/>
      <c r="AQ54" s="940"/>
      <c r="AR54" s="317"/>
      <c r="AS54" s="940"/>
      <c r="AT54" s="940"/>
      <c r="AU54" s="940"/>
    </row>
    <row r="55" spans="1:47" ht="15.75" customHeight="1">
      <c r="A55" s="173" t="s">
        <v>10</v>
      </c>
      <c r="B55" s="173"/>
      <c r="C55" s="173"/>
      <c r="D55" s="173"/>
      <c r="E55" s="173"/>
      <c r="F55" s="173"/>
      <c r="G55" s="173"/>
      <c r="H55" s="173"/>
      <c r="I55" s="173"/>
      <c r="J55" s="173"/>
      <c r="K55" s="173"/>
      <c r="L55" s="173"/>
      <c r="M55" s="173"/>
      <c r="N55" s="173"/>
      <c r="O55" s="173"/>
      <c r="P55" s="173"/>
      <c r="Q55" s="173"/>
      <c r="R55" s="173"/>
      <c r="S55" s="173"/>
      <c r="T55" s="173"/>
      <c r="U55" s="173"/>
      <c r="V55" s="173"/>
      <c r="W55" s="173"/>
      <c r="X55" s="938"/>
      <c r="Y55" s="173"/>
      <c r="Z55" s="173"/>
      <c r="AA55" s="173"/>
      <c r="AB55" s="173"/>
      <c r="AC55" s="173"/>
      <c r="AD55" s="173"/>
      <c r="AE55" s="804"/>
      <c r="AF55" s="940"/>
      <c r="AG55" s="940"/>
      <c r="AH55" s="940"/>
      <c r="AI55" s="940"/>
      <c r="AJ55" s="940"/>
      <c r="AK55" s="940"/>
      <c r="AL55" s="940"/>
      <c r="AM55" s="940"/>
      <c r="AN55" s="940"/>
      <c r="AO55" s="940"/>
      <c r="AP55" s="940"/>
      <c r="AQ55" s="940"/>
      <c r="AR55" s="317"/>
      <c r="AS55" s="940"/>
      <c r="AT55" s="940"/>
      <c r="AU55" s="940"/>
    </row>
    <row r="56" spans="1:47" ht="15.75" customHeight="1">
      <c r="A56" s="173" t="s">
        <v>10</v>
      </c>
      <c r="B56" s="173"/>
      <c r="C56" s="173"/>
      <c r="D56" s="173"/>
      <c r="E56" s="173"/>
      <c r="F56" s="173"/>
      <c r="G56" s="173"/>
      <c r="H56" s="173"/>
      <c r="I56" s="173"/>
      <c r="J56" s="173"/>
      <c r="K56" s="173"/>
      <c r="L56" s="173"/>
      <c r="M56" s="173"/>
      <c r="N56" s="173"/>
      <c r="O56" s="173"/>
      <c r="P56" s="173"/>
      <c r="Q56" s="173"/>
      <c r="R56" s="173"/>
      <c r="S56" s="173"/>
      <c r="T56" s="173"/>
      <c r="U56" s="173"/>
      <c r="V56" s="173"/>
      <c r="W56" s="173"/>
      <c r="X56" s="938"/>
      <c r="Y56" s="173"/>
      <c r="Z56" s="173"/>
      <c r="AA56" s="173"/>
      <c r="AB56" s="173"/>
      <c r="AC56" s="173"/>
      <c r="AD56" s="173"/>
      <c r="AE56" s="173"/>
      <c r="AF56" s="940"/>
      <c r="AG56" s="940"/>
      <c r="AH56" s="940"/>
      <c r="AI56" s="940"/>
      <c r="AJ56" s="940"/>
      <c r="AK56" s="940"/>
      <c r="AL56" s="940"/>
      <c r="AM56" s="940"/>
      <c r="AN56" s="940"/>
      <c r="AO56" s="940"/>
      <c r="AP56" s="940"/>
      <c r="AQ56" s="940"/>
      <c r="AR56" s="317"/>
      <c r="AS56" s="940"/>
      <c r="AT56" s="940"/>
      <c r="AU56" s="940"/>
    </row>
    <row r="57" spans="1:47" ht="15.75" customHeight="1">
      <c r="A57" s="173" t="s">
        <v>10</v>
      </c>
      <c r="B57" s="173"/>
      <c r="C57" s="173"/>
      <c r="D57" s="173"/>
      <c r="E57" s="173"/>
      <c r="F57" s="173"/>
      <c r="G57" s="173"/>
      <c r="H57" s="173"/>
      <c r="I57" s="173"/>
      <c r="J57" s="173"/>
      <c r="K57" s="173"/>
      <c r="L57" s="173"/>
      <c r="M57" s="173"/>
      <c r="N57" s="173"/>
      <c r="O57" s="173"/>
      <c r="P57" s="173"/>
      <c r="Q57" s="173"/>
      <c r="R57" s="173"/>
      <c r="S57" s="173"/>
      <c r="T57" s="173"/>
      <c r="U57" s="173"/>
      <c r="V57" s="173"/>
      <c r="W57" s="173"/>
      <c r="X57" s="938"/>
      <c r="Y57" s="173"/>
      <c r="Z57" s="173"/>
      <c r="AA57" s="173"/>
      <c r="AB57" s="173"/>
      <c r="AC57" s="173"/>
      <c r="AD57" s="173"/>
      <c r="AE57" s="804"/>
      <c r="AF57" s="940"/>
      <c r="AG57" s="940"/>
      <c r="AH57" s="940"/>
      <c r="AI57" s="940"/>
      <c r="AJ57" s="940"/>
      <c r="AK57" s="940"/>
      <c r="AL57" s="940"/>
      <c r="AM57" s="940"/>
      <c r="AN57" s="940"/>
      <c r="AO57" s="940"/>
      <c r="AP57" s="940"/>
      <c r="AQ57" s="940"/>
      <c r="AR57" s="317"/>
      <c r="AS57" s="940"/>
      <c r="AT57" s="940"/>
      <c r="AU57" s="940"/>
    </row>
    <row r="58" spans="1:47" ht="15.75" customHeight="1">
      <c r="A58" s="173" t="s">
        <v>10</v>
      </c>
      <c r="B58" s="173"/>
      <c r="C58" s="173"/>
      <c r="D58" s="173"/>
      <c r="E58" s="173"/>
      <c r="F58" s="173"/>
      <c r="G58" s="173"/>
      <c r="H58" s="173"/>
      <c r="I58" s="173"/>
      <c r="J58" s="173"/>
      <c r="K58" s="173"/>
      <c r="L58" s="173"/>
      <c r="M58" s="173"/>
      <c r="N58" s="173"/>
      <c r="O58" s="173"/>
      <c r="P58" s="173"/>
      <c r="Q58" s="173"/>
      <c r="R58" s="173"/>
      <c r="S58" s="173"/>
      <c r="T58" s="173"/>
      <c r="U58" s="173"/>
      <c r="V58" s="173"/>
      <c r="W58" s="173"/>
      <c r="X58" s="938"/>
      <c r="Y58" s="173"/>
      <c r="Z58" s="173"/>
      <c r="AA58" s="173"/>
      <c r="AB58" s="173"/>
      <c r="AC58" s="173"/>
      <c r="AD58" s="173"/>
      <c r="AE58" s="804"/>
      <c r="AF58" s="940"/>
      <c r="AG58" s="940"/>
      <c r="AH58" s="940"/>
      <c r="AI58" s="940"/>
      <c r="AJ58" s="940"/>
      <c r="AK58" s="940"/>
      <c r="AL58" s="940"/>
      <c r="AM58" s="940"/>
      <c r="AN58" s="940"/>
      <c r="AO58" s="940"/>
      <c r="AP58" s="940"/>
      <c r="AQ58" s="940"/>
      <c r="AR58" s="317"/>
      <c r="AS58" s="940"/>
      <c r="AT58" s="940"/>
      <c r="AU58" s="940"/>
    </row>
    <row r="59" spans="1:47" ht="15.75" customHeight="1">
      <c r="A59" s="173" t="s">
        <v>10</v>
      </c>
      <c r="B59" s="173"/>
      <c r="C59" s="173"/>
      <c r="D59" s="173"/>
      <c r="E59" s="173"/>
      <c r="F59" s="173"/>
      <c r="G59" s="173"/>
      <c r="H59" s="173"/>
      <c r="I59" s="173"/>
      <c r="J59" s="173"/>
      <c r="K59" s="173"/>
      <c r="L59" s="173"/>
      <c r="M59" s="173"/>
      <c r="N59" s="173"/>
      <c r="O59" s="173"/>
      <c r="P59" s="173"/>
      <c r="Q59" s="173"/>
      <c r="R59" s="173"/>
      <c r="S59" s="173"/>
      <c r="T59" s="173"/>
      <c r="U59" s="173"/>
      <c r="V59" s="173"/>
      <c r="W59" s="173"/>
      <c r="X59" s="938"/>
      <c r="Y59" s="173"/>
      <c r="Z59" s="173"/>
      <c r="AA59" s="173"/>
      <c r="AB59" s="173"/>
      <c r="AC59" s="173"/>
      <c r="AD59" s="173"/>
      <c r="AE59" s="938"/>
      <c r="AF59" s="940"/>
      <c r="AG59" s="940"/>
      <c r="AH59" s="940"/>
      <c r="AI59" s="940"/>
      <c r="AJ59" s="940"/>
      <c r="AK59" s="940"/>
      <c r="AL59" s="940"/>
      <c r="AM59" s="940"/>
      <c r="AN59" s="940"/>
      <c r="AO59" s="940"/>
      <c r="AP59" s="940"/>
      <c r="AQ59" s="940"/>
      <c r="AR59" s="317"/>
      <c r="AS59" s="940"/>
      <c r="AT59" s="940"/>
      <c r="AU59" s="940"/>
    </row>
    <row r="60" spans="1:47" ht="15.75" customHeight="1">
      <c r="A60" s="173" t="s">
        <v>10</v>
      </c>
      <c r="B60" s="173"/>
      <c r="C60" s="173"/>
      <c r="D60" s="173"/>
      <c r="E60" s="173"/>
      <c r="F60" s="173"/>
      <c r="G60" s="173"/>
      <c r="H60" s="173"/>
      <c r="I60" s="173"/>
      <c r="J60" s="173"/>
      <c r="K60" s="173"/>
      <c r="L60" s="173"/>
      <c r="M60" s="173"/>
      <c r="N60" s="173"/>
      <c r="O60" s="173"/>
      <c r="P60" s="173"/>
      <c r="Q60" s="173"/>
      <c r="R60" s="173"/>
      <c r="S60" s="173"/>
      <c r="T60" s="173"/>
      <c r="U60" s="173"/>
      <c r="V60" s="173"/>
      <c r="W60" s="173"/>
      <c r="X60" s="938"/>
      <c r="Y60" s="173"/>
      <c r="Z60" s="173"/>
      <c r="AA60" s="173"/>
      <c r="AB60" s="173"/>
      <c r="AC60" s="173"/>
      <c r="AD60" s="173"/>
      <c r="AE60" s="173"/>
      <c r="AF60" s="940"/>
      <c r="AG60" s="940"/>
      <c r="AH60" s="940"/>
      <c r="AI60" s="940"/>
      <c r="AJ60" s="940"/>
      <c r="AK60" s="940"/>
      <c r="AL60" s="940"/>
      <c r="AM60" s="940"/>
      <c r="AN60" s="940"/>
      <c r="AO60" s="940"/>
      <c r="AP60" s="940"/>
      <c r="AQ60" s="940"/>
      <c r="AR60" s="317"/>
      <c r="AS60" s="940"/>
      <c r="AT60" s="940"/>
      <c r="AU60" s="940"/>
    </row>
    <row r="61" spans="1:47" ht="15.75" customHeight="1">
      <c r="A61" s="173" t="s">
        <v>10</v>
      </c>
      <c r="B61" s="173"/>
      <c r="C61" s="173"/>
      <c r="D61" s="173"/>
      <c r="E61" s="173"/>
      <c r="F61" s="173"/>
      <c r="G61" s="173"/>
      <c r="H61" s="173"/>
      <c r="I61" s="173"/>
      <c r="J61" s="173"/>
      <c r="K61" s="173"/>
      <c r="L61" s="173"/>
      <c r="M61" s="173"/>
      <c r="N61" s="173"/>
      <c r="O61" s="173"/>
      <c r="P61" s="173"/>
      <c r="Q61" s="173"/>
      <c r="R61" s="173"/>
      <c r="S61" s="173"/>
      <c r="T61" s="173"/>
      <c r="U61" s="173"/>
      <c r="V61" s="173"/>
      <c r="W61" s="173"/>
      <c r="X61" s="938"/>
      <c r="Y61" s="173"/>
      <c r="Z61" s="173"/>
      <c r="AA61" s="173"/>
      <c r="AB61" s="173"/>
      <c r="AC61" s="173"/>
      <c r="AD61" s="173"/>
      <c r="AE61" s="173"/>
      <c r="AF61" s="940"/>
      <c r="AG61" s="940"/>
      <c r="AH61" s="940"/>
      <c r="AI61" s="940"/>
      <c r="AJ61" s="940"/>
      <c r="AK61" s="940"/>
      <c r="AL61" s="940"/>
      <c r="AM61" s="940"/>
      <c r="AN61" s="940"/>
      <c r="AO61" s="940"/>
      <c r="AP61" s="940"/>
      <c r="AQ61" s="940"/>
      <c r="AR61" s="317"/>
      <c r="AS61" s="940"/>
      <c r="AT61" s="940"/>
      <c r="AU61" s="940"/>
    </row>
    <row r="62" spans="1:47" ht="15.75" customHeight="1">
      <c r="A62" s="173" t="s">
        <v>10</v>
      </c>
      <c r="B62" s="173"/>
      <c r="C62" s="173"/>
      <c r="D62" s="173"/>
      <c r="E62" s="173"/>
      <c r="F62" s="173"/>
      <c r="G62" s="173"/>
      <c r="H62" s="173"/>
      <c r="I62" s="173"/>
      <c r="J62" s="173"/>
      <c r="K62" s="173"/>
      <c r="L62" s="173"/>
      <c r="M62" s="173"/>
      <c r="N62" s="173"/>
      <c r="O62" s="173"/>
      <c r="P62" s="173"/>
      <c r="Q62" s="173"/>
      <c r="R62" s="173"/>
      <c r="S62" s="173"/>
      <c r="T62" s="173"/>
      <c r="U62" s="173"/>
      <c r="V62" s="173"/>
      <c r="W62" s="173"/>
      <c r="X62" s="938"/>
      <c r="Y62" s="173"/>
      <c r="Z62" s="173"/>
      <c r="AA62" s="173"/>
      <c r="AB62" s="173"/>
      <c r="AC62" s="173"/>
      <c r="AD62" s="173"/>
      <c r="AE62" s="173"/>
      <c r="AF62" s="940"/>
      <c r="AG62" s="940"/>
      <c r="AH62" s="940"/>
      <c r="AI62" s="940"/>
      <c r="AJ62" s="940"/>
      <c r="AK62" s="940"/>
      <c r="AL62" s="940"/>
      <c r="AM62" s="940"/>
      <c r="AN62" s="940"/>
      <c r="AO62" s="940"/>
      <c r="AP62" s="940"/>
      <c r="AQ62" s="940"/>
      <c r="AR62" s="317"/>
      <c r="AS62" s="940"/>
      <c r="AT62" s="940"/>
      <c r="AU62" s="940"/>
    </row>
    <row r="63" spans="1:47" ht="15.75" customHeight="1">
      <c r="A63" s="173" t="s">
        <v>10</v>
      </c>
      <c r="B63" s="173"/>
      <c r="C63" s="173"/>
      <c r="D63" s="173"/>
      <c r="E63" s="173"/>
      <c r="F63" s="173"/>
      <c r="G63" s="173"/>
      <c r="H63" s="173"/>
      <c r="I63" s="173"/>
      <c r="J63" s="173"/>
      <c r="K63" s="173"/>
      <c r="L63" s="173"/>
      <c r="M63" s="173"/>
      <c r="N63" s="173"/>
      <c r="O63" s="173"/>
      <c r="P63" s="173"/>
      <c r="Q63" s="173"/>
      <c r="R63" s="173"/>
      <c r="S63" s="173"/>
      <c r="T63" s="173"/>
      <c r="U63" s="173"/>
      <c r="V63" s="173"/>
      <c r="W63" s="173"/>
      <c r="X63" s="938"/>
      <c r="Y63" s="173"/>
      <c r="Z63" s="173"/>
      <c r="AA63" s="173"/>
      <c r="AB63" s="173"/>
      <c r="AC63" s="173"/>
      <c r="AD63" s="173"/>
      <c r="AE63" s="173"/>
      <c r="AF63" s="940"/>
      <c r="AG63" s="940"/>
      <c r="AH63" s="940"/>
      <c r="AI63" s="940"/>
      <c r="AJ63" s="940"/>
      <c r="AK63" s="940"/>
      <c r="AL63" s="940"/>
      <c r="AM63" s="940"/>
      <c r="AN63" s="940"/>
      <c r="AO63" s="940"/>
      <c r="AP63" s="940"/>
      <c r="AQ63" s="940"/>
      <c r="AR63" s="317"/>
      <c r="AS63" s="940"/>
      <c r="AT63" s="940"/>
      <c r="AU63" s="940"/>
    </row>
    <row r="64" spans="1:47" ht="15.75" customHeight="1">
      <c r="A64" s="173" t="s">
        <v>10</v>
      </c>
      <c r="B64" s="173"/>
      <c r="C64" s="173"/>
      <c r="D64" s="173"/>
      <c r="E64" s="173"/>
      <c r="F64" s="173"/>
      <c r="G64" s="173"/>
      <c r="H64" s="173"/>
      <c r="I64" s="173"/>
      <c r="J64" s="173"/>
      <c r="K64" s="173"/>
      <c r="L64" s="173"/>
      <c r="M64" s="173"/>
      <c r="N64" s="173"/>
      <c r="O64" s="173"/>
      <c r="P64" s="173"/>
      <c r="Q64" s="173"/>
      <c r="R64" s="173"/>
      <c r="S64" s="173"/>
      <c r="T64" s="173"/>
      <c r="U64" s="173"/>
      <c r="V64" s="173"/>
      <c r="W64" s="173"/>
      <c r="X64" s="938"/>
      <c r="Y64" s="173"/>
      <c r="Z64" s="173"/>
      <c r="AA64" s="173"/>
      <c r="AB64" s="173"/>
      <c r="AC64" s="941"/>
      <c r="AD64" s="941"/>
      <c r="AE64" s="173"/>
      <c r="AF64" s="940"/>
      <c r="AG64" s="940"/>
      <c r="AH64" s="940"/>
      <c r="AI64" s="940"/>
      <c r="AJ64" s="940"/>
      <c r="AK64" s="940"/>
      <c r="AL64" s="940"/>
      <c r="AM64" s="940"/>
      <c r="AN64" s="940"/>
      <c r="AO64" s="940"/>
      <c r="AP64" s="940"/>
      <c r="AQ64" s="940"/>
      <c r="AR64" s="317"/>
      <c r="AS64" s="940"/>
      <c r="AT64" s="940"/>
      <c r="AU64" s="940"/>
    </row>
    <row r="65" spans="1:47" ht="15.75" customHeight="1">
      <c r="A65" s="173" t="s">
        <v>10</v>
      </c>
      <c r="B65" s="173"/>
      <c r="C65" s="173"/>
      <c r="D65" s="173"/>
      <c r="E65" s="173"/>
      <c r="F65" s="173"/>
      <c r="G65" s="173"/>
      <c r="H65" s="173"/>
      <c r="I65" s="173"/>
      <c r="J65" s="173"/>
      <c r="K65" s="173"/>
      <c r="L65" s="173"/>
      <c r="M65" s="173"/>
      <c r="N65" s="173"/>
      <c r="O65" s="173"/>
      <c r="P65" s="173"/>
      <c r="Q65" s="173"/>
      <c r="R65" s="173"/>
      <c r="S65" s="173"/>
      <c r="T65" s="173"/>
      <c r="U65" s="173"/>
      <c r="V65" s="173"/>
      <c r="W65" s="173"/>
      <c r="X65" s="938"/>
      <c r="Y65" s="173"/>
      <c r="Z65" s="173"/>
      <c r="AA65" s="173"/>
      <c r="AB65" s="173"/>
      <c r="AC65" s="941"/>
      <c r="AD65" s="941"/>
      <c r="AE65" s="173"/>
      <c r="AF65" s="940"/>
      <c r="AG65" s="940"/>
      <c r="AH65" s="940"/>
      <c r="AI65" s="940"/>
      <c r="AJ65" s="940"/>
      <c r="AK65" s="940"/>
      <c r="AL65" s="940"/>
      <c r="AM65" s="940"/>
      <c r="AN65" s="940"/>
      <c r="AO65" s="940"/>
      <c r="AP65" s="940"/>
      <c r="AQ65" s="940"/>
      <c r="AR65" s="317"/>
      <c r="AS65" s="940"/>
      <c r="AT65" s="940"/>
      <c r="AU65" s="940"/>
    </row>
    <row r="66" spans="1:47" ht="15.75" customHeight="1">
      <c r="A66" s="173" t="s">
        <v>10</v>
      </c>
      <c r="B66" s="173"/>
      <c r="C66" s="173"/>
      <c r="D66" s="173"/>
      <c r="E66" s="173"/>
      <c r="F66" s="173"/>
      <c r="G66" s="173"/>
      <c r="H66" s="173"/>
      <c r="I66" s="173"/>
      <c r="J66" s="173"/>
      <c r="K66" s="173"/>
      <c r="L66" s="173"/>
      <c r="M66" s="173"/>
      <c r="N66" s="173"/>
      <c r="O66" s="173"/>
      <c r="P66" s="173"/>
      <c r="Q66" s="173"/>
      <c r="R66" s="173"/>
      <c r="S66" s="173"/>
      <c r="T66" s="173"/>
      <c r="U66" s="173"/>
      <c r="V66" s="173"/>
      <c r="W66" s="173"/>
      <c r="X66" s="938"/>
      <c r="Y66" s="173"/>
      <c r="Z66" s="173"/>
      <c r="AA66" s="173"/>
      <c r="AB66" s="173"/>
      <c r="AC66" s="941"/>
      <c r="AD66" s="941"/>
      <c r="AE66" s="173"/>
      <c r="AF66" s="940"/>
      <c r="AG66" s="940"/>
      <c r="AH66" s="940"/>
      <c r="AI66" s="940"/>
      <c r="AJ66" s="940"/>
      <c r="AK66" s="940"/>
      <c r="AL66" s="940"/>
      <c r="AM66" s="940"/>
      <c r="AN66" s="940"/>
      <c r="AO66" s="940"/>
      <c r="AP66" s="940"/>
      <c r="AQ66" s="940"/>
      <c r="AR66" s="317"/>
      <c r="AS66" s="940"/>
      <c r="AT66" s="940"/>
      <c r="AU66" s="940"/>
    </row>
    <row r="67" spans="1:47" ht="15.75" customHeight="1">
      <c r="A67" s="173" t="s">
        <v>10</v>
      </c>
      <c r="B67" s="173"/>
      <c r="C67" s="173"/>
      <c r="D67" s="173"/>
      <c r="E67" s="173"/>
      <c r="F67" s="173"/>
      <c r="G67" s="173"/>
      <c r="H67" s="173"/>
      <c r="I67" s="173"/>
      <c r="J67" s="173"/>
      <c r="K67" s="173"/>
      <c r="L67" s="173"/>
      <c r="M67" s="173"/>
      <c r="N67" s="173"/>
      <c r="O67" s="173"/>
      <c r="P67" s="173"/>
      <c r="Q67" s="173"/>
      <c r="R67" s="173"/>
      <c r="S67" s="173"/>
      <c r="T67" s="173"/>
      <c r="U67" s="173"/>
      <c r="V67" s="173"/>
      <c r="W67" s="173"/>
      <c r="X67" s="938"/>
      <c r="Y67" s="173"/>
      <c r="Z67" s="173"/>
      <c r="AA67" s="173"/>
      <c r="AB67" s="173"/>
      <c r="AC67" s="941"/>
      <c r="AD67" s="941"/>
      <c r="AE67" s="173"/>
      <c r="AF67" s="940"/>
      <c r="AG67" s="940"/>
      <c r="AH67" s="940"/>
      <c r="AI67" s="940"/>
      <c r="AJ67" s="940"/>
      <c r="AK67" s="940"/>
      <c r="AL67" s="940"/>
      <c r="AM67" s="940"/>
      <c r="AN67" s="940"/>
      <c r="AO67" s="940"/>
      <c r="AP67" s="940"/>
      <c r="AQ67" s="940"/>
      <c r="AR67" s="317"/>
      <c r="AS67" s="940"/>
      <c r="AT67" s="940"/>
      <c r="AU67" s="940"/>
    </row>
    <row r="68" spans="1:47" ht="15.75" customHeight="1">
      <c r="A68" s="173" t="s">
        <v>10</v>
      </c>
      <c r="B68" s="173"/>
      <c r="C68" s="173"/>
      <c r="D68" s="173"/>
      <c r="E68" s="173"/>
      <c r="F68" s="173"/>
      <c r="G68" s="173"/>
      <c r="H68" s="173"/>
      <c r="I68" s="173"/>
      <c r="J68" s="173"/>
      <c r="K68" s="173"/>
      <c r="L68" s="173"/>
      <c r="M68" s="173"/>
      <c r="N68" s="173"/>
      <c r="O68" s="173"/>
      <c r="P68" s="173"/>
      <c r="Q68" s="173"/>
      <c r="R68" s="173"/>
      <c r="S68" s="173"/>
      <c r="T68" s="173"/>
      <c r="U68" s="173"/>
      <c r="V68" s="173"/>
      <c r="W68" s="173"/>
      <c r="X68" s="938"/>
      <c r="Y68" s="173"/>
      <c r="Z68" s="173"/>
      <c r="AA68" s="173"/>
      <c r="AB68" s="173"/>
      <c r="AC68" s="941"/>
      <c r="AD68" s="941"/>
      <c r="AE68" s="173"/>
      <c r="AF68" s="940"/>
      <c r="AG68" s="940"/>
      <c r="AH68" s="940"/>
      <c r="AI68" s="940"/>
      <c r="AJ68" s="940"/>
      <c r="AK68" s="940"/>
      <c r="AL68" s="940"/>
      <c r="AM68" s="940"/>
      <c r="AN68" s="940"/>
      <c r="AO68" s="940"/>
      <c r="AP68" s="940"/>
      <c r="AQ68" s="940"/>
      <c r="AR68" s="317"/>
      <c r="AS68" s="940"/>
      <c r="AT68" s="940"/>
      <c r="AU68" s="940"/>
    </row>
    <row r="69" spans="1:47" ht="15.75" customHeight="1">
      <c r="A69" s="173" t="s">
        <v>10</v>
      </c>
      <c r="B69" s="173"/>
      <c r="C69" s="173"/>
      <c r="D69" s="173"/>
      <c r="E69" s="173"/>
      <c r="F69" s="173"/>
      <c r="G69" s="173"/>
      <c r="H69" s="173"/>
      <c r="I69" s="173"/>
      <c r="J69" s="173"/>
      <c r="K69" s="173"/>
      <c r="L69" s="173"/>
      <c r="M69" s="173"/>
      <c r="N69" s="173"/>
      <c r="O69" s="173"/>
      <c r="P69" s="173"/>
      <c r="Q69" s="173"/>
      <c r="R69" s="173"/>
      <c r="S69" s="173"/>
      <c r="T69" s="173"/>
      <c r="U69" s="173"/>
      <c r="V69" s="173"/>
      <c r="W69" s="173"/>
      <c r="X69" s="938"/>
      <c r="Y69" s="173"/>
      <c r="Z69" s="173"/>
      <c r="AA69" s="173"/>
      <c r="AB69" s="173"/>
      <c r="AC69" s="173"/>
      <c r="AD69" s="173"/>
      <c r="AE69" s="173"/>
      <c r="AF69" s="940"/>
      <c r="AG69" s="940"/>
      <c r="AH69" s="940"/>
      <c r="AI69" s="940"/>
      <c r="AJ69" s="940"/>
      <c r="AK69" s="940"/>
      <c r="AL69" s="940"/>
      <c r="AM69" s="940"/>
      <c r="AN69" s="940"/>
      <c r="AO69" s="940"/>
      <c r="AP69" s="940"/>
      <c r="AQ69" s="940"/>
      <c r="AR69" s="317"/>
      <c r="AS69" s="940"/>
      <c r="AT69" s="940"/>
      <c r="AU69" s="940"/>
    </row>
    <row r="70" spans="1:47" ht="15.75" customHeight="1">
      <c r="A70" s="173" t="s">
        <v>10</v>
      </c>
      <c r="B70" s="173"/>
      <c r="C70" s="173"/>
      <c r="D70" s="173"/>
      <c r="E70" s="173"/>
      <c r="F70" s="173"/>
      <c r="G70" s="173"/>
      <c r="H70" s="173"/>
      <c r="I70" s="173"/>
      <c r="J70" s="173"/>
      <c r="K70" s="173"/>
      <c r="L70" s="173"/>
      <c r="M70" s="173"/>
      <c r="N70" s="173"/>
      <c r="O70" s="173"/>
      <c r="P70" s="173"/>
      <c r="Q70" s="173"/>
      <c r="R70" s="173"/>
      <c r="S70" s="173"/>
      <c r="T70" s="173"/>
      <c r="U70" s="173"/>
      <c r="V70" s="173"/>
      <c r="W70" s="173"/>
      <c r="X70" s="938"/>
      <c r="Y70" s="173"/>
      <c r="Z70" s="173"/>
      <c r="AA70" s="173"/>
      <c r="AB70" s="173"/>
      <c r="AC70" s="173"/>
      <c r="AD70" s="173"/>
      <c r="AE70" s="173"/>
      <c r="AF70" s="940"/>
      <c r="AG70" s="940"/>
      <c r="AH70" s="940"/>
      <c r="AI70" s="940"/>
      <c r="AJ70" s="940"/>
      <c r="AK70" s="940"/>
      <c r="AL70" s="940"/>
      <c r="AM70" s="940"/>
      <c r="AN70" s="940"/>
      <c r="AO70" s="940"/>
      <c r="AP70" s="940"/>
      <c r="AQ70" s="940"/>
      <c r="AR70" s="317"/>
      <c r="AS70" s="940"/>
      <c r="AT70" s="940"/>
      <c r="AU70" s="940"/>
    </row>
    <row r="71" spans="1:47" ht="15.75" customHeight="1">
      <c r="A71" s="173" t="s">
        <v>10</v>
      </c>
      <c r="B71" s="173"/>
      <c r="C71" s="173"/>
      <c r="D71" s="173"/>
      <c r="E71" s="173"/>
      <c r="F71" s="173"/>
      <c r="G71" s="173"/>
      <c r="H71" s="173"/>
      <c r="I71" s="173"/>
      <c r="J71" s="173"/>
      <c r="K71" s="173"/>
      <c r="L71" s="173"/>
      <c r="M71" s="173"/>
      <c r="N71" s="173"/>
      <c r="O71" s="173"/>
      <c r="P71" s="173"/>
      <c r="Q71" s="173"/>
      <c r="R71" s="173"/>
      <c r="S71" s="173"/>
      <c r="T71" s="173"/>
      <c r="U71" s="173"/>
      <c r="V71" s="173"/>
      <c r="W71" s="173"/>
      <c r="X71" s="938"/>
      <c r="Y71" s="173"/>
      <c r="Z71" s="173"/>
      <c r="AA71" s="173"/>
      <c r="AB71" s="173"/>
      <c r="AC71" s="173"/>
      <c r="AD71" s="173"/>
      <c r="AE71" s="173"/>
      <c r="AF71" s="940"/>
      <c r="AG71" s="940"/>
      <c r="AH71" s="940"/>
      <c r="AI71" s="940"/>
      <c r="AJ71" s="940"/>
      <c r="AK71" s="940"/>
      <c r="AL71" s="940"/>
      <c r="AM71" s="940"/>
      <c r="AN71" s="940"/>
      <c r="AO71" s="940"/>
      <c r="AP71" s="940"/>
      <c r="AQ71" s="940"/>
      <c r="AR71" s="317"/>
      <c r="AS71" s="940"/>
      <c r="AT71" s="940"/>
      <c r="AU71" s="940"/>
    </row>
    <row r="72" spans="1:47" ht="15.75" customHeight="1">
      <c r="A72" s="173" t="s">
        <v>10</v>
      </c>
      <c r="B72" s="173"/>
      <c r="C72" s="173"/>
      <c r="D72" s="173"/>
      <c r="E72" s="173"/>
      <c r="F72" s="173"/>
      <c r="G72" s="173"/>
      <c r="H72" s="173"/>
      <c r="I72" s="173"/>
      <c r="J72" s="173"/>
      <c r="K72" s="173"/>
      <c r="L72" s="173"/>
      <c r="M72" s="173"/>
      <c r="N72" s="173"/>
      <c r="O72" s="173"/>
      <c r="P72" s="173"/>
      <c r="Q72" s="173"/>
      <c r="R72" s="173"/>
      <c r="S72" s="173"/>
      <c r="T72" s="173"/>
      <c r="U72" s="173"/>
      <c r="V72" s="173"/>
      <c r="W72" s="173"/>
      <c r="X72" s="938"/>
      <c r="Y72" s="173"/>
      <c r="Z72" s="173"/>
      <c r="AA72" s="173"/>
      <c r="AB72" s="173"/>
      <c r="AC72" s="173"/>
      <c r="AD72" s="942"/>
      <c r="AE72" s="943"/>
      <c r="AF72" s="940"/>
      <c r="AG72" s="940"/>
      <c r="AH72" s="940"/>
      <c r="AI72" s="940"/>
      <c r="AJ72" s="940"/>
      <c r="AK72" s="940"/>
      <c r="AL72" s="940"/>
      <c r="AM72" s="940"/>
      <c r="AN72" s="940"/>
      <c r="AO72" s="940"/>
      <c r="AP72" s="940"/>
      <c r="AQ72" s="940"/>
      <c r="AR72" s="317"/>
      <c r="AS72" s="940"/>
      <c r="AT72" s="940"/>
      <c r="AU72" s="940"/>
    </row>
    <row r="73" spans="1:47" ht="15.75" customHeight="1">
      <c r="A73" s="173" t="s">
        <v>10</v>
      </c>
      <c r="B73" s="173"/>
      <c r="C73" s="173"/>
      <c r="D73" s="173"/>
      <c r="E73" s="173"/>
      <c r="F73" s="173"/>
      <c r="G73" s="173"/>
      <c r="H73" s="173"/>
      <c r="I73" s="173"/>
      <c r="J73" s="173"/>
      <c r="K73" s="173"/>
      <c r="L73" s="173"/>
      <c r="M73" s="173"/>
      <c r="N73" s="173"/>
      <c r="O73" s="173"/>
      <c r="P73" s="173"/>
      <c r="Q73" s="173"/>
      <c r="R73" s="173"/>
      <c r="S73" s="173"/>
      <c r="T73" s="173"/>
      <c r="U73" s="173"/>
      <c r="V73" s="173"/>
      <c r="W73" s="173"/>
      <c r="X73" s="938"/>
      <c r="Y73" s="173"/>
      <c r="Z73" s="173"/>
      <c r="AA73" s="173"/>
      <c r="AB73" s="173"/>
      <c r="AC73" s="173"/>
      <c r="AD73" s="173"/>
      <c r="AE73" s="938"/>
      <c r="AF73" s="940"/>
      <c r="AG73" s="940"/>
      <c r="AH73" s="940"/>
      <c r="AI73" s="940"/>
      <c r="AJ73" s="940"/>
      <c r="AK73" s="940"/>
      <c r="AL73" s="940"/>
      <c r="AM73" s="940"/>
      <c r="AN73" s="940"/>
      <c r="AO73" s="940"/>
      <c r="AP73" s="940"/>
      <c r="AQ73" s="940"/>
      <c r="AR73" s="317"/>
      <c r="AS73" s="940"/>
      <c r="AT73" s="940"/>
      <c r="AU73" s="940"/>
    </row>
    <row r="74" spans="1:47" ht="15.75" customHeight="1">
      <c r="A74" s="173" t="s">
        <v>10</v>
      </c>
      <c r="B74" s="173"/>
      <c r="C74" s="173"/>
      <c r="D74" s="173"/>
      <c r="E74" s="173"/>
      <c r="F74" s="173"/>
      <c r="G74" s="173"/>
      <c r="H74" s="173"/>
      <c r="I74" s="173"/>
      <c r="J74" s="173"/>
      <c r="K74" s="173"/>
      <c r="L74" s="173"/>
      <c r="M74" s="173"/>
      <c r="N74" s="173"/>
      <c r="O74" s="173"/>
      <c r="P74" s="173"/>
      <c r="Q74" s="173"/>
      <c r="R74" s="173"/>
      <c r="S74" s="173"/>
      <c r="T74" s="173"/>
      <c r="U74" s="173"/>
      <c r="V74" s="173"/>
      <c r="W74" s="173"/>
      <c r="X74" s="938"/>
      <c r="Y74" s="173"/>
      <c r="Z74" s="173"/>
      <c r="AA74" s="173"/>
      <c r="AB74" s="173"/>
      <c r="AC74" s="173"/>
      <c r="AD74" s="173"/>
      <c r="AE74" s="173"/>
      <c r="AF74" s="940"/>
      <c r="AG74" s="940"/>
      <c r="AH74" s="940"/>
      <c r="AI74" s="940"/>
      <c r="AJ74" s="940"/>
      <c r="AK74" s="940"/>
      <c r="AL74" s="940"/>
      <c r="AM74" s="940"/>
      <c r="AN74" s="940"/>
      <c r="AO74" s="940"/>
      <c r="AP74" s="944"/>
      <c r="AQ74" s="940"/>
      <c r="AR74" s="317"/>
      <c r="AS74" s="940"/>
      <c r="AT74" s="940"/>
      <c r="AU74" s="940"/>
    </row>
    <row r="75" spans="1:47" ht="15.75" customHeight="1">
      <c r="A75" s="173" t="s">
        <v>10</v>
      </c>
      <c r="B75" s="173"/>
      <c r="C75" s="173"/>
      <c r="D75" s="173"/>
      <c r="E75" s="173"/>
      <c r="F75" s="173"/>
      <c r="G75" s="173"/>
      <c r="H75" s="173"/>
      <c r="I75" s="173"/>
      <c r="J75" s="173"/>
      <c r="K75" s="173"/>
      <c r="L75" s="173"/>
      <c r="M75" s="173"/>
      <c r="N75" s="173"/>
      <c r="O75" s="173"/>
      <c r="P75" s="173"/>
      <c r="Q75" s="173"/>
      <c r="R75" s="173"/>
      <c r="S75" s="173"/>
      <c r="T75" s="173"/>
      <c r="U75" s="173"/>
      <c r="V75" s="173"/>
      <c r="W75" s="173"/>
      <c r="X75" s="938"/>
      <c r="Y75" s="173"/>
      <c r="Z75" s="173"/>
      <c r="AA75" s="173"/>
      <c r="AB75" s="173"/>
      <c r="AC75" s="173"/>
      <c r="AD75" s="173"/>
      <c r="AE75" s="173"/>
      <c r="AF75" s="940"/>
      <c r="AG75" s="940"/>
      <c r="AH75" s="940"/>
      <c r="AI75" s="940"/>
      <c r="AJ75" s="940"/>
      <c r="AK75" s="940"/>
      <c r="AL75" s="940"/>
      <c r="AM75" s="940"/>
      <c r="AN75" s="940"/>
      <c r="AO75" s="940"/>
      <c r="AP75" s="944"/>
      <c r="AQ75" s="940"/>
      <c r="AR75" s="317"/>
      <c r="AS75" s="940"/>
      <c r="AT75" s="940"/>
      <c r="AU75" s="940"/>
    </row>
    <row r="76" spans="1:47" ht="15.75" customHeight="1">
      <c r="A76" s="173" t="s">
        <v>10</v>
      </c>
      <c r="B76" s="173"/>
      <c r="C76" s="173"/>
      <c r="D76" s="173"/>
      <c r="E76" s="173"/>
      <c r="F76" s="173"/>
      <c r="G76" s="173"/>
      <c r="H76" s="173"/>
      <c r="I76" s="173"/>
      <c r="J76" s="173"/>
      <c r="K76" s="173"/>
      <c r="L76" s="173"/>
      <c r="M76" s="173"/>
      <c r="N76" s="173"/>
      <c r="O76" s="173"/>
      <c r="P76" s="173"/>
      <c r="Q76" s="173"/>
      <c r="R76" s="941"/>
      <c r="S76" s="941"/>
      <c r="T76" s="941"/>
      <c r="U76" s="173"/>
      <c r="V76" s="173"/>
      <c r="W76" s="941"/>
      <c r="X76" s="938"/>
      <c r="Y76" s="173"/>
      <c r="Z76" s="173"/>
      <c r="AA76" s="173"/>
      <c r="AB76" s="173"/>
      <c r="AC76" s="941"/>
      <c r="AD76" s="941"/>
      <c r="AE76" s="945"/>
      <c r="AF76" s="940"/>
      <c r="AG76" s="940"/>
      <c r="AH76" s="940"/>
      <c r="AI76" s="940"/>
      <c r="AJ76" s="940"/>
      <c r="AK76" s="940"/>
      <c r="AL76" s="940"/>
      <c r="AM76" s="940"/>
      <c r="AN76" s="940"/>
      <c r="AO76" s="940"/>
      <c r="AP76" s="940"/>
      <c r="AQ76" s="940"/>
      <c r="AR76" s="317"/>
      <c r="AS76" s="940"/>
      <c r="AT76" s="940"/>
      <c r="AU76" s="940"/>
    </row>
    <row r="77" spans="1:47" ht="15.75" customHeight="1">
      <c r="A77" s="173" t="s">
        <v>10</v>
      </c>
      <c r="B77" s="173"/>
      <c r="C77" s="173"/>
      <c r="D77" s="173"/>
      <c r="E77" s="173"/>
      <c r="F77" s="173"/>
      <c r="G77" s="173"/>
      <c r="H77" s="173"/>
      <c r="I77" s="173"/>
      <c r="J77" s="173"/>
      <c r="K77" s="173"/>
      <c r="L77" s="173"/>
      <c r="M77" s="173"/>
      <c r="N77" s="173"/>
      <c r="O77" s="173"/>
      <c r="P77" s="173"/>
      <c r="Q77" s="173"/>
      <c r="R77" s="173"/>
      <c r="S77" s="173"/>
      <c r="T77" s="173"/>
      <c r="U77" s="173"/>
      <c r="V77" s="173"/>
      <c r="W77" s="173"/>
      <c r="X77" s="938"/>
      <c r="Y77" s="173"/>
      <c r="Z77" s="173"/>
      <c r="AA77" s="173"/>
      <c r="AB77" s="173"/>
      <c r="AC77" s="173"/>
      <c r="AD77" s="173"/>
      <c r="AE77" s="173"/>
      <c r="AF77" s="940"/>
      <c r="AG77" s="940"/>
      <c r="AH77" s="940"/>
      <c r="AI77" s="940"/>
      <c r="AJ77" s="940"/>
      <c r="AK77" s="940"/>
      <c r="AL77" s="940"/>
      <c r="AM77" s="940"/>
      <c r="AN77" s="940"/>
      <c r="AO77" s="940"/>
      <c r="AP77" s="940"/>
      <c r="AQ77" s="940"/>
      <c r="AR77" s="317"/>
      <c r="AS77" s="940"/>
      <c r="AT77" s="940"/>
      <c r="AU77" s="940"/>
    </row>
    <row r="78" spans="1:47" ht="15.75" customHeight="1">
      <c r="A78" s="173" t="s">
        <v>10</v>
      </c>
      <c r="B78" s="173"/>
      <c r="C78" s="173"/>
      <c r="D78" s="173"/>
      <c r="E78" s="173"/>
      <c r="F78" s="173"/>
      <c r="G78" s="173"/>
      <c r="H78" s="173"/>
      <c r="I78" s="173"/>
      <c r="J78" s="173"/>
      <c r="K78" s="173"/>
      <c r="L78" s="173"/>
      <c r="M78" s="173"/>
      <c r="N78" s="173"/>
      <c r="O78" s="173"/>
      <c r="P78" s="173"/>
      <c r="Q78" s="173"/>
      <c r="R78" s="173"/>
      <c r="S78" s="173"/>
      <c r="T78" s="173"/>
      <c r="U78" s="173"/>
      <c r="V78" s="173"/>
      <c r="W78" s="173"/>
      <c r="X78" s="938"/>
      <c r="Y78" s="173"/>
      <c r="Z78" s="173"/>
      <c r="AA78" s="173"/>
      <c r="AB78" s="173"/>
      <c r="AC78" s="173"/>
      <c r="AD78" s="173"/>
      <c r="AE78" s="943"/>
      <c r="AF78" s="940"/>
      <c r="AG78" s="940"/>
      <c r="AH78" s="940"/>
      <c r="AI78" s="940"/>
      <c r="AJ78" s="940"/>
      <c r="AK78" s="940"/>
      <c r="AL78" s="940"/>
      <c r="AM78" s="940"/>
      <c r="AN78" s="940"/>
      <c r="AO78" s="940"/>
      <c r="AP78" s="940"/>
      <c r="AQ78" s="940"/>
      <c r="AR78" s="317"/>
      <c r="AS78" s="940"/>
      <c r="AT78" s="940"/>
      <c r="AU78" s="940"/>
    </row>
    <row r="79" spans="1:47" ht="15.75" customHeight="1">
      <c r="A79" s="173" t="s">
        <v>10</v>
      </c>
      <c r="B79" s="173"/>
      <c r="C79" s="173"/>
      <c r="D79" s="173"/>
      <c r="E79" s="173"/>
      <c r="F79" s="173"/>
      <c r="G79" s="173"/>
      <c r="H79" s="173"/>
      <c r="I79" s="173"/>
      <c r="J79" s="173"/>
      <c r="K79" s="173"/>
      <c r="L79" s="173"/>
      <c r="M79" s="173"/>
      <c r="N79" s="173"/>
      <c r="O79" s="173"/>
      <c r="P79" s="173"/>
      <c r="Q79" s="173"/>
      <c r="R79" s="173"/>
      <c r="S79" s="173"/>
      <c r="T79" s="173"/>
      <c r="U79" s="173"/>
      <c r="V79" s="173"/>
      <c r="W79" s="173"/>
      <c r="X79" s="938"/>
      <c r="Y79" s="173"/>
      <c r="Z79" s="173"/>
      <c r="AA79" s="173"/>
      <c r="AB79" s="173"/>
      <c r="AC79" s="173"/>
      <c r="AD79" s="173"/>
      <c r="AE79" s="173"/>
      <c r="AF79" s="940"/>
      <c r="AG79" s="940"/>
      <c r="AH79" s="940"/>
      <c r="AI79" s="940"/>
      <c r="AJ79" s="940"/>
      <c r="AK79" s="940"/>
      <c r="AL79" s="940"/>
      <c r="AM79" s="940"/>
      <c r="AN79" s="940"/>
      <c r="AO79" s="940"/>
      <c r="AP79" s="940"/>
      <c r="AQ79" s="940"/>
      <c r="AR79" s="317"/>
      <c r="AS79" s="940"/>
      <c r="AT79" s="940"/>
      <c r="AU79" s="940"/>
    </row>
    <row r="80" spans="1:47" ht="15.75" customHeight="1">
      <c r="A80" s="173" t="s">
        <v>10</v>
      </c>
      <c r="B80" s="173"/>
      <c r="C80" s="173"/>
      <c r="D80" s="173"/>
      <c r="E80" s="173"/>
      <c r="F80" s="173"/>
      <c r="G80" s="173"/>
      <c r="H80" s="173"/>
      <c r="I80" s="173"/>
      <c r="J80" s="173"/>
      <c r="K80" s="173"/>
      <c r="L80" s="173"/>
      <c r="M80" s="173"/>
      <c r="N80" s="173"/>
      <c r="O80" s="173"/>
      <c r="P80" s="173"/>
      <c r="Q80" s="173"/>
      <c r="R80" s="173"/>
      <c r="S80" s="173"/>
      <c r="T80" s="173"/>
      <c r="U80" s="173"/>
      <c r="V80" s="173"/>
      <c r="W80" s="173"/>
      <c r="X80" s="938"/>
      <c r="Y80" s="173"/>
      <c r="Z80" s="173"/>
      <c r="AA80" s="173"/>
      <c r="AB80" s="173"/>
      <c r="AC80" s="173"/>
      <c r="AD80" s="173"/>
      <c r="AE80" s="945"/>
      <c r="AF80" s="940"/>
      <c r="AG80" s="940"/>
      <c r="AH80" s="940"/>
      <c r="AI80" s="940"/>
      <c r="AJ80" s="940"/>
      <c r="AK80" s="940"/>
      <c r="AL80" s="940"/>
      <c r="AM80" s="940"/>
      <c r="AN80" s="940"/>
      <c r="AO80" s="940"/>
      <c r="AP80" s="940"/>
      <c r="AQ80" s="940"/>
      <c r="AR80" s="317"/>
      <c r="AS80" s="940"/>
      <c r="AT80" s="940"/>
      <c r="AU80" s="940"/>
    </row>
    <row r="81" spans="1:47" ht="15.75" customHeight="1">
      <c r="A81" s="173" t="s">
        <v>10</v>
      </c>
      <c r="B81" s="173"/>
      <c r="C81" s="173"/>
      <c r="D81" s="173"/>
      <c r="E81" s="173"/>
      <c r="F81" s="173"/>
      <c r="G81" s="173"/>
      <c r="H81" s="173"/>
      <c r="I81" s="173"/>
      <c r="J81" s="173"/>
      <c r="K81" s="173"/>
      <c r="L81" s="173"/>
      <c r="M81" s="173"/>
      <c r="N81" s="173"/>
      <c r="O81" s="173"/>
      <c r="P81" s="173"/>
      <c r="Q81" s="173"/>
      <c r="R81" s="173"/>
      <c r="S81" s="173"/>
      <c r="T81" s="173"/>
      <c r="U81" s="173"/>
      <c r="V81" s="173"/>
      <c r="W81" s="173"/>
      <c r="X81" s="938"/>
      <c r="Y81" s="173"/>
      <c r="Z81" s="173"/>
      <c r="AA81" s="173"/>
      <c r="AB81" s="173"/>
      <c r="AC81" s="173"/>
      <c r="AD81" s="173"/>
      <c r="AE81" s="939"/>
      <c r="AF81" s="940"/>
      <c r="AG81" s="940"/>
      <c r="AH81" s="940"/>
      <c r="AI81" s="940"/>
      <c r="AJ81" s="940"/>
      <c r="AK81" s="940"/>
      <c r="AL81" s="940"/>
      <c r="AM81" s="940"/>
      <c r="AN81" s="940"/>
      <c r="AO81" s="940"/>
      <c r="AP81" s="940"/>
      <c r="AQ81" s="940"/>
      <c r="AR81" s="317"/>
      <c r="AS81" s="940"/>
      <c r="AT81" s="940"/>
      <c r="AU81" s="940"/>
    </row>
    <row r="82" spans="1:47" ht="15.75" customHeight="1">
      <c r="A82" s="173" t="s">
        <v>10</v>
      </c>
      <c r="B82" s="173"/>
      <c r="C82" s="173"/>
      <c r="D82" s="173"/>
      <c r="E82" s="173"/>
      <c r="F82" s="173"/>
      <c r="G82" s="173"/>
      <c r="H82" s="173"/>
      <c r="I82" s="173"/>
      <c r="J82" s="173"/>
      <c r="K82" s="173"/>
      <c r="L82" s="173"/>
      <c r="M82" s="173"/>
      <c r="N82" s="173"/>
      <c r="O82" s="173"/>
      <c r="P82" s="173"/>
      <c r="Q82" s="173"/>
      <c r="R82" s="173"/>
      <c r="S82" s="173"/>
      <c r="T82" s="173"/>
      <c r="U82" s="173"/>
      <c r="V82" s="173"/>
      <c r="W82" s="173"/>
      <c r="X82" s="938"/>
      <c r="Y82" s="173"/>
      <c r="Z82" s="173"/>
      <c r="AA82" s="173"/>
      <c r="AB82" s="173"/>
      <c r="AC82" s="173"/>
      <c r="AD82" s="173"/>
      <c r="AE82" s="943"/>
      <c r="AF82" s="940"/>
      <c r="AG82" s="940"/>
      <c r="AH82" s="940"/>
      <c r="AI82" s="940"/>
      <c r="AJ82" s="940"/>
      <c r="AK82" s="940"/>
      <c r="AL82" s="940"/>
      <c r="AM82" s="940"/>
      <c r="AN82" s="940"/>
      <c r="AO82" s="940"/>
      <c r="AP82" s="940"/>
      <c r="AQ82" s="940"/>
      <c r="AR82" s="317"/>
      <c r="AS82" s="940"/>
      <c r="AT82" s="940"/>
      <c r="AU82" s="940"/>
    </row>
    <row r="83" spans="1:47" ht="15.75" customHeight="1">
      <c r="A83" s="173" t="s">
        <v>10</v>
      </c>
      <c r="B83" s="173"/>
      <c r="C83" s="173"/>
      <c r="D83" s="173"/>
      <c r="E83" s="173"/>
      <c r="F83" s="173"/>
      <c r="G83" s="173"/>
      <c r="H83" s="173"/>
      <c r="I83" s="173"/>
      <c r="J83" s="173"/>
      <c r="K83" s="173"/>
      <c r="L83" s="173"/>
      <c r="M83" s="173"/>
      <c r="N83" s="173"/>
      <c r="O83" s="173"/>
      <c r="P83" s="173"/>
      <c r="Q83" s="173"/>
      <c r="R83" s="173"/>
      <c r="S83" s="173"/>
      <c r="T83" s="173"/>
      <c r="U83" s="173"/>
      <c r="V83" s="173"/>
      <c r="W83" s="173"/>
      <c r="X83" s="938"/>
      <c r="Y83" s="173"/>
      <c r="Z83" s="173"/>
      <c r="AA83" s="173"/>
      <c r="AB83" s="173"/>
      <c r="AC83" s="941"/>
      <c r="AD83" s="941"/>
      <c r="AE83" s="173"/>
      <c r="AF83" s="940"/>
      <c r="AG83" s="940"/>
      <c r="AH83" s="940"/>
      <c r="AI83" s="940"/>
      <c r="AJ83" s="940"/>
      <c r="AK83" s="940"/>
      <c r="AL83" s="940"/>
      <c r="AM83" s="940"/>
      <c r="AN83" s="940"/>
      <c r="AO83" s="940"/>
      <c r="AP83" s="940"/>
      <c r="AQ83" s="940"/>
      <c r="AR83" s="317"/>
      <c r="AS83" s="940"/>
      <c r="AT83" s="940"/>
      <c r="AU83" s="940"/>
    </row>
    <row r="84" spans="1:47" ht="15.75" customHeight="1">
      <c r="A84" s="173" t="s">
        <v>10</v>
      </c>
      <c r="B84" s="173"/>
      <c r="C84" s="173"/>
      <c r="D84" s="173"/>
      <c r="E84" s="173"/>
      <c r="F84" s="173"/>
      <c r="G84" s="173"/>
      <c r="H84" s="173"/>
      <c r="I84" s="173"/>
      <c r="J84" s="173"/>
      <c r="K84" s="173"/>
      <c r="L84" s="173"/>
      <c r="M84" s="173"/>
      <c r="N84" s="173"/>
      <c r="O84" s="173"/>
      <c r="P84" s="173"/>
      <c r="Q84" s="173"/>
      <c r="R84" s="173"/>
      <c r="S84" s="173"/>
      <c r="T84" s="173"/>
      <c r="U84" s="173"/>
      <c r="V84" s="173"/>
      <c r="W84" s="173"/>
      <c r="X84" s="938"/>
      <c r="Y84" s="173"/>
      <c r="Z84" s="173"/>
      <c r="AA84" s="173"/>
      <c r="AB84" s="173"/>
      <c r="AC84" s="173"/>
      <c r="AD84" s="942"/>
      <c r="AE84" s="173"/>
      <c r="AF84" s="940"/>
      <c r="AG84" s="940"/>
      <c r="AH84" s="940"/>
      <c r="AI84" s="940"/>
      <c r="AJ84" s="940"/>
      <c r="AK84" s="940"/>
      <c r="AL84" s="940"/>
      <c r="AM84" s="940"/>
      <c r="AN84" s="940"/>
      <c r="AO84" s="940"/>
      <c r="AP84" s="940"/>
      <c r="AQ84" s="940"/>
      <c r="AR84" s="317"/>
      <c r="AS84" s="940"/>
      <c r="AT84" s="940"/>
      <c r="AU84" s="940"/>
    </row>
    <row r="85" spans="1:47" ht="15.75" customHeight="1">
      <c r="A85" s="173" t="s">
        <v>10</v>
      </c>
      <c r="B85" s="173"/>
      <c r="C85" s="173"/>
      <c r="D85" s="173"/>
      <c r="E85" s="173"/>
      <c r="F85" s="173"/>
      <c r="G85" s="173"/>
      <c r="H85" s="173"/>
      <c r="I85" s="173"/>
      <c r="J85" s="173"/>
      <c r="K85" s="173"/>
      <c r="L85" s="173"/>
      <c r="M85" s="173"/>
      <c r="N85" s="173"/>
      <c r="O85" s="173"/>
      <c r="P85" s="173"/>
      <c r="Q85" s="173"/>
      <c r="R85" s="173"/>
      <c r="S85" s="173"/>
      <c r="T85" s="173"/>
      <c r="U85" s="173"/>
      <c r="V85" s="173"/>
      <c r="W85" s="173"/>
      <c r="X85" s="938"/>
      <c r="Y85" s="173"/>
      <c r="Z85" s="173"/>
      <c r="AA85" s="173"/>
      <c r="AB85" s="173"/>
      <c r="AC85" s="173"/>
      <c r="AD85" s="942"/>
      <c r="AE85" s="173"/>
      <c r="AF85" s="940"/>
      <c r="AG85" s="940"/>
      <c r="AH85" s="940"/>
      <c r="AI85" s="940"/>
      <c r="AJ85" s="940"/>
      <c r="AK85" s="940"/>
      <c r="AL85" s="940"/>
      <c r="AM85" s="940"/>
      <c r="AN85" s="940"/>
      <c r="AO85" s="940"/>
      <c r="AP85" s="940"/>
      <c r="AQ85" s="940"/>
      <c r="AR85" s="317"/>
      <c r="AS85" s="940"/>
      <c r="AT85" s="940"/>
      <c r="AU85" s="940"/>
    </row>
    <row r="86" spans="1:47" ht="15.75" customHeight="1">
      <c r="A86" s="173" t="s">
        <v>10</v>
      </c>
      <c r="B86" s="173"/>
      <c r="C86" s="173"/>
      <c r="D86" s="173"/>
      <c r="E86" s="173"/>
      <c r="F86" s="173"/>
      <c r="G86" s="173"/>
      <c r="H86" s="173"/>
      <c r="I86" s="173"/>
      <c r="J86" s="173"/>
      <c r="K86" s="173"/>
      <c r="L86" s="173"/>
      <c r="M86" s="173"/>
      <c r="N86" s="173"/>
      <c r="O86" s="173"/>
      <c r="P86" s="173"/>
      <c r="Q86" s="173"/>
      <c r="R86" s="173"/>
      <c r="S86" s="173"/>
      <c r="T86" s="173"/>
      <c r="U86" s="173"/>
      <c r="V86" s="173"/>
      <c r="W86" s="173"/>
      <c r="X86" s="938"/>
      <c r="Y86" s="173"/>
      <c r="Z86" s="173"/>
      <c r="AA86" s="173"/>
      <c r="AB86" s="173"/>
      <c r="AC86" s="173"/>
      <c r="AD86" s="173"/>
      <c r="AE86" s="173"/>
      <c r="AF86" s="940"/>
      <c r="AG86" s="940"/>
      <c r="AH86" s="940"/>
      <c r="AI86" s="940"/>
      <c r="AJ86" s="940"/>
      <c r="AK86" s="940"/>
      <c r="AL86" s="940"/>
      <c r="AM86" s="940"/>
      <c r="AN86" s="940"/>
      <c r="AO86" s="940"/>
      <c r="AP86" s="940"/>
      <c r="AQ86" s="940"/>
      <c r="AR86" s="317"/>
      <c r="AS86" s="940"/>
      <c r="AT86" s="940"/>
      <c r="AU86" s="940"/>
    </row>
    <row r="87" spans="1:47" ht="15.75" customHeight="1">
      <c r="A87" s="173" t="s">
        <v>10</v>
      </c>
      <c r="B87" s="173"/>
      <c r="C87" s="173"/>
      <c r="D87" s="173"/>
      <c r="E87" s="173"/>
      <c r="F87" s="173"/>
      <c r="G87" s="173"/>
      <c r="H87" s="173"/>
      <c r="I87" s="173"/>
      <c r="J87" s="173"/>
      <c r="K87" s="173"/>
      <c r="L87" s="173"/>
      <c r="M87" s="173"/>
      <c r="N87" s="173"/>
      <c r="O87" s="173"/>
      <c r="P87" s="173"/>
      <c r="Q87" s="173"/>
      <c r="R87" s="173"/>
      <c r="S87" s="173"/>
      <c r="T87" s="173"/>
      <c r="U87" s="173"/>
      <c r="V87" s="173"/>
      <c r="W87" s="173"/>
      <c r="X87" s="938"/>
      <c r="Y87" s="173"/>
      <c r="Z87" s="173"/>
      <c r="AA87" s="173"/>
      <c r="AB87" s="173"/>
      <c r="AC87" s="173"/>
      <c r="AD87" s="173"/>
      <c r="AE87" s="173"/>
      <c r="AF87" s="940"/>
      <c r="AG87" s="940"/>
      <c r="AH87" s="940"/>
      <c r="AI87" s="940"/>
      <c r="AJ87" s="940"/>
      <c r="AK87" s="940"/>
      <c r="AL87" s="940"/>
      <c r="AM87" s="940"/>
      <c r="AN87" s="940"/>
      <c r="AO87" s="940"/>
      <c r="AP87" s="940"/>
      <c r="AQ87" s="940"/>
      <c r="AR87" s="317"/>
      <c r="AS87" s="940"/>
      <c r="AT87" s="940"/>
      <c r="AU87" s="940"/>
    </row>
    <row r="88" spans="1:47" ht="15.75" customHeight="1">
      <c r="A88" s="173" t="s">
        <v>10</v>
      </c>
      <c r="B88" s="173"/>
      <c r="C88" s="173"/>
      <c r="D88" s="173"/>
      <c r="E88" s="173"/>
      <c r="F88" s="173"/>
      <c r="G88" s="173"/>
      <c r="H88" s="173"/>
      <c r="I88" s="173"/>
      <c r="J88" s="173"/>
      <c r="K88" s="173"/>
      <c r="L88" s="173"/>
      <c r="M88" s="173"/>
      <c r="N88" s="173"/>
      <c r="O88" s="173"/>
      <c r="P88" s="173"/>
      <c r="Q88" s="173"/>
      <c r="R88" s="173"/>
      <c r="S88" s="173"/>
      <c r="T88" s="173"/>
      <c r="U88" s="173"/>
      <c r="V88" s="173"/>
      <c r="W88" s="173"/>
      <c r="X88" s="938"/>
      <c r="Y88" s="173"/>
      <c r="Z88" s="173"/>
      <c r="AA88" s="173"/>
      <c r="AB88" s="173"/>
      <c r="AC88" s="173"/>
      <c r="AD88" s="173"/>
      <c r="AE88" s="939"/>
      <c r="AF88" s="940"/>
      <c r="AG88" s="940"/>
      <c r="AH88" s="940"/>
      <c r="AI88" s="940"/>
      <c r="AJ88" s="940"/>
      <c r="AK88" s="940"/>
      <c r="AL88" s="940"/>
      <c r="AM88" s="940"/>
      <c r="AN88" s="940"/>
      <c r="AO88" s="940"/>
      <c r="AP88" s="940"/>
      <c r="AQ88" s="940"/>
      <c r="AR88" s="317"/>
      <c r="AS88" s="940"/>
      <c r="AT88" s="940"/>
      <c r="AU88" s="940"/>
    </row>
    <row r="89" spans="1:47" ht="15.75" customHeight="1">
      <c r="A89" s="173" t="s">
        <v>10</v>
      </c>
      <c r="B89" s="173"/>
      <c r="C89" s="173"/>
      <c r="D89" s="173"/>
      <c r="E89" s="173"/>
      <c r="F89" s="173"/>
      <c r="G89" s="173"/>
      <c r="H89" s="173"/>
      <c r="I89" s="173"/>
      <c r="J89" s="173"/>
      <c r="K89" s="173"/>
      <c r="L89" s="173"/>
      <c r="M89" s="173"/>
      <c r="N89" s="173"/>
      <c r="O89" s="173"/>
      <c r="P89" s="173"/>
      <c r="Q89" s="173"/>
      <c r="R89" s="173"/>
      <c r="S89" s="173"/>
      <c r="T89" s="173"/>
      <c r="U89" s="173"/>
      <c r="V89" s="173"/>
      <c r="W89" s="173"/>
      <c r="X89" s="938"/>
      <c r="Y89" s="173"/>
      <c r="Z89" s="173"/>
      <c r="AA89" s="173"/>
      <c r="AB89" s="173"/>
      <c r="AC89" s="173"/>
      <c r="AD89" s="173"/>
      <c r="AE89" s="173"/>
      <c r="AF89" s="940"/>
      <c r="AG89" s="940"/>
      <c r="AH89" s="940"/>
      <c r="AI89" s="940"/>
      <c r="AJ89" s="940"/>
      <c r="AK89" s="940"/>
      <c r="AL89" s="940"/>
      <c r="AM89" s="940"/>
      <c r="AN89" s="940"/>
      <c r="AO89" s="940"/>
      <c r="AP89" s="940"/>
      <c r="AQ89" s="940"/>
      <c r="AR89" s="317"/>
      <c r="AS89" s="940"/>
      <c r="AT89" s="940"/>
      <c r="AU89" s="940"/>
    </row>
    <row r="90" spans="1:47" ht="15.75" customHeight="1">
      <c r="A90" s="173" t="s">
        <v>10</v>
      </c>
      <c r="B90" s="173"/>
      <c r="C90" s="173"/>
      <c r="D90" s="173"/>
      <c r="E90" s="173"/>
      <c r="F90" s="173"/>
      <c r="G90" s="173"/>
      <c r="H90" s="173"/>
      <c r="I90" s="173"/>
      <c r="J90" s="173"/>
      <c r="K90" s="173"/>
      <c r="L90" s="173"/>
      <c r="M90" s="173"/>
      <c r="N90" s="173"/>
      <c r="O90" s="173"/>
      <c r="P90" s="173"/>
      <c r="Q90" s="173"/>
      <c r="R90" s="173"/>
      <c r="S90" s="173"/>
      <c r="T90" s="173"/>
      <c r="U90" s="173"/>
      <c r="V90" s="173"/>
      <c r="W90" s="173"/>
      <c r="X90" s="938"/>
      <c r="Y90" s="173"/>
      <c r="Z90" s="173"/>
      <c r="AA90" s="173"/>
      <c r="AB90" s="173"/>
      <c r="AC90" s="173"/>
      <c r="AD90" s="173"/>
      <c r="AE90" s="946"/>
      <c r="AF90" s="940"/>
      <c r="AG90" s="940"/>
      <c r="AH90" s="940"/>
      <c r="AI90" s="940"/>
      <c r="AJ90" s="940"/>
      <c r="AK90" s="940"/>
      <c r="AL90" s="940"/>
      <c r="AM90" s="940"/>
      <c r="AN90" s="940"/>
      <c r="AO90" s="940"/>
      <c r="AP90" s="940"/>
      <c r="AQ90" s="940"/>
      <c r="AR90" s="317"/>
      <c r="AS90" s="940"/>
      <c r="AT90" s="940"/>
      <c r="AU90" s="940"/>
    </row>
    <row r="91" spans="1:47" ht="15.75" customHeight="1">
      <c r="A91" s="173" t="s">
        <v>10</v>
      </c>
      <c r="B91" s="173"/>
      <c r="C91" s="173"/>
      <c r="D91" s="173"/>
      <c r="E91" s="173"/>
      <c r="F91" s="173"/>
      <c r="G91" s="173"/>
      <c r="H91" s="173"/>
      <c r="I91" s="173"/>
      <c r="J91" s="173"/>
      <c r="K91" s="173"/>
      <c r="L91" s="173"/>
      <c r="M91" s="173"/>
      <c r="N91" s="173"/>
      <c r="O91" s="173"/>
      <c r="P91" s="173"/>
      <c r="Q91" s="173"/>
      <c r="R91" s="173"/>
      <c r="S91" s="173"/>
      <c r="T91" s="173"/>
      <c r="U91" s="173"/>
      <c r="V91" s="173"/>
      <c r="W91" s="173"/>
      <c r="X91" s="938"/>
      <c r="Y91" s="173"/>
      <c r="Z91" s="173"/>
      <c r="AA91" s="173"/>
      <c r="AB91" s="173"/>
      <c r="AC91" s="173"/>
      <c r="AD91" s="173"/>
      <c r="AE91" s="173"/>
      <c r="AF91" s="940"/>
      <c r="AG91" s="940"/>
      <c r="AH91" s="940"/>
      <c r="AI91" s="940"/>
      <c r="AJ91" s="940"/>
      <c r="AK91" s="940"/>
      <c r="AL91" s="940"/>
      <c r="AM91" s="940"/>
      <c r="AN91" s="940"/>
      <c r="AO91" s="940"/>
      <c r="AP91" s="940"/>
      <c r="AQ91" s="940"/>
      <c r="AR91" s="317"/>
      <c r="AS91" s="940"/>
      <c r="AT91" s="940"/>
      <c r="AU91" s="940"/>
    </row>
    <row r="92" spans="1:47" ht="15.75" customHeight="1">
      <c r="A92" s="173" t="s">
        <v>10</v>
      </c>
      <c r="B92" s="173"/>
      <c r="C92" s="173"/>
      <c r="D92" s="173"/>
      <c r="E92" s="173"/>
      <c r="F92" s="173"/>
      <c r="G92" s="173"/>
      <c r="H92" s="173"/>
      <c r="I92" s="173"/>
      <c r="J92" s="173"/>
      <c r="K92" s="173"/>
      <c r="L92" s="173"/>
      <c r="M92" s="173"/>
      <c r="N92" s="173"/>
      <c r="O92" s="173"/>
      <c r="P92" s="173"/>
      <c r="Q92" s="173"/>
      <c r="R92" s="173"/>
      <c r="S92" s="173"/>
      <c r="T92" s="173"/>
      <c r="U92" s="173"/>
      <c r="V92" s="173"/>
      <c r="W92" s="173"/>
      <c r="X92" s="938"/>
      <c r="Y92" s="173"/>
      <c r="Z92" s="173"/>
      <c r="AA92" s="173"/>
      <c r="AB92" s="173"/>
      <c r="AC92" s="173"/>
      <c r="AD92" s="173"/>
      <c r="AE92" s="173"/>
      <c r="AF92" s="940"/>
      <c r="AG92" s="940"/>
      <c r="AH92" s="940"/>
      <c r="AI92" s="940"/>
      <c r="AJ92" s="940"/>
      <c r="AK92" s="940"/>
      <c r="AL92" s="940"/>
      <c r="AM92" s="940"/>
      <c r="AN92" s="940"/>
      <c r="AO92" s="940"/>
      <c r="AP92" s="940"/>
      <c r="AQ92" s="940"/>
      <c r="AR92" s="317"/>
      <c r="AS92" s="940"/>
      <c r="AT92" s="940"/>
      <c r="AU92" s="940"/>
    </row>
    <row r="93" spans="1:47" ht="15.75" customHeight="1">
      <c r="A93" s="173" t="s">
        <v>10</v>
      </c>
      <c r="B93" s="173"/>
      <c r="C93" s="173"/>
      <c r="D93" s="173"/>
      <c r="E93" s="173"/>
      <c r="F93" s="173"/>
      <c r="G93" s="173"/>
      <c r="H93" s="173"/>
      <c r="I93" s="173"/>
      <c r="J93" s="173"/>
      <c r="K93" s="173"/>
      <c r="L93" s="173"/>
      <c r="M93" s="173"/>
      <c r="N93" s="173"/>
      <c r="O93" s="173"/>
      <c r="P93" s="173"/>
      <c r="Q93" s="173"/>
      <c r="R93" s="173"/>
      <c r="S93" s="173"/>
      <c r="T93" s="173"/>
      <c r="U93" s="173"/>
      <c r="V93" s="173"/>
      <c r="W93" s="173"/>
      <c r="X93" s="938"/>
      <c r="Y93" s="173"/>
      <c r="Z93" s="173"/>
      <c r="AA93" s="173"/>
      <c r="AB93" s="173"/>
      <c r="AC93" s="173"/>
      <c r="AD93" s="173"/>
      <c r="AE93" s="173"/>
      <c r="AF93" s="940"/>
      <c r="AG93" s="940"/>
      <c r="AH93" s="940"/>
      <c r="AI93" s="940"/>
      <c r="AJ93" s="940"/>
      <c r="AK93" s="940"/>
      <c r="AL93" s="940"/>
      <c r="AM93" s="940"/>
      <c r="AN93" s="940"/>
      <c r="AO93" s="940"/>
      <c r="AP93" s="940"/>
      <c r="AQ93" s="940"/>
      <c r="AR93" s="317"/>
      <c r="AS93" s="940"/>
      <c r="AT93" s="940"/>
      <c r="AU93" s="940"/>
    </row>
    <row r="94" spans="1:47" ht="15.75" customHeight="1">
      <c r="A94" s="173" t="s">
        <v>10</v>
      </c>
      <c r="B94" s="173"/>
      <c r="C94" s="173"/>
      <c r="D94" s="173"/>
      <c r="E94" s="173"/>
      <c r="F94" s="173"/>
      <c r="G94" s="173"/>
      <c r="H94" s="173"/>
      <c r="I94" s="173"/>
      <c r="J94" s="173"/>
      <c r="K94" s="173"/>
      <c r="L94" s="173"/>
      <c r="M94" s="173"/>
      <c r="N94" s="173"/>
      <c r="O94" s="173"/>
      <c r="P94" s="173"/>
      <c r="Q94" s="173"/>
      <c r="R94" s="173"/>
      <c r="S94" s="173"/>
      <c r="T94" s="173"/>
      <c r="U94" s="173"/>
      <c r="V94" s="173"/>
      <c r="W94" s="173"/>
      <c r="X94" s="938"/>
      <c r="Y94" s="173"/>
      <c r="Z94" s="173"/>
      <c r="AA94" s="173"/>
      <c r="AB94" s="173"/>
      <c r="AC94" s="173"/>
      <c r="AD94" s="173"/>
      <c r="AE94" s="173"/>
      <c r="AF94" s="940"/>
      <c r="AG94" s="940"/>
      <c r="AH94" s="940"/>
      <c r="AI94" s="940"/>
      <c r="AJ94" s="940"/>
      <c r="AK94" s="940"/>
      <c r="AL94" s="940"/>
      <c r="AM94" s="940"/>
      <c r="AN94" s="940"/>
      <c r="AO94" s="940"/>
      <c r="AP94" s="940"/>
      <c r="AQ94" s="940"/>
      <c r="AR94" s="317"/>
      <c r="AS94" s="940"/>
      <c r="AT94" s="940"/>
      <c r="AU94" s="940"/>
    </row>
    <row r="95" spans="1:47" ht="15.75" customHeight="1">
      <c r="A95" s="173" t="s">
        <v>10</v>
      </c>
      <c r="B95" s="173"/>
      <c r="C95" s="173"/>
      <c r="D95" s="173"/>
      <c r="E95" s="173"/>
      <c r="F95" s="173"/>
      <c r="G95" s="173"/>
      <c r="H95" s="173"/>
      <c r="I95" s="173"/>
      <c r="J95" s="173"/>
      <c r="K95" s="173"/>
      <c r="L95" s="173"/>
      <c r="M95" s="173"/>
      <c r="N95" s="173"/>
      <c r="O95" s="173"/>
      <c r="P95" s="173"/>
      <c r="Q95" s="173"/>
      <c r="R95" s="173"/>
      <c r="S95" s="173"/>
      <c r="T95" s="173"/>
      <c r="U95" s="173"/>
      <c r="V95" s="173"/>
      <c r="W95" s="173"/>
      <c r="X95" s="938"/>
      <c r="Y95" s="173"/>
      <c r="Z95" s="173"/>
      <c r="AA95" s="173"/>
      <c r="AB95" s="173"/>
      <c r="AC95" s="173"/>
      <c r="AD95" s="173"/>
      <c r="AE95" s="173"/>
      <c r="AF95" s="940"/>
      <c r="AG95" s="940"/>
      <c r="AH95" s="940"/>
      <c r="AI95" s="940"/>
      <c r="AJ95" s="940"/>
      <c r="AK95" s="940"/>
      <c r="AL95" s="940"/>
      <c r="AM95" s="940"/>
      <c r="AN95" s="940"/>
      <c r="AO95" s="940"/>
      <c r="AP95" s="940"/>
      <c r="AQ95" s="940"/>
      <c r="AR95" s="317"/>
      <c r="AS95" s="940"/>
      <c r="AT95" s="940"/>
      <c r="AU95" s="940"/>
    </row>
    <row r="96" spans="1:47" ht="15.75" customHeight="1">
      <c r="A96" s="173" t="s">
        <v>10</v>
      </c>
      <c r="B96" s="173"/>
      <c r="C96" s="173"/>
      <c r="D96" s="173"/>
      <c r="E96" s="173"/>
      <c r="F96" s="173"/>
      <c r="G96" s="173"/>
      <c r="H96" s="173"/>
      <c r="I96" s="173"/>
      <c r="J96" s="173"/>
      <c r="K96" s="173"/>
      <c r="L96" s="173"/>
      <c r="M96" s="173"/>
      <c r="N96" s="173"/>
      <c r="O96" s="173"/>
      <c r="P96" s="173"/>
      <c r="Q96" s="173"/>
      <c r="R96" s="173"/>
      <c r="S96" s="173"/>
      <c r="T96" s="173"/>
      <c r="U96" s="173"/>
      <c r="V96" s="173"/>
      <c r="W96" s="173"/>
      <c r="X96" s="938"/>
      <c r="Y96" s="173"/>
      <c r="Z96" s="173"/>
      <c r="AA96" s="173"/>
      <c r="AB96" s="173"/>
      <c r="AC96" s="173"/>
      <c r="AD96" s="173"/>
      <c r="AE96" s="173"/>
      <c r="AF96" s="940"/>
      <c r="AG96" s="940"/>
      <c r="AH96" s="940"/>
      <c r="AI96" s="940"/>
      <c r="AJ96" s="940"/>
      <c r="AK96" s="940"/>
      <c r="AL96" s="940"/>
      <c r="AM96" s="940"/>
      <c r="AN96" s="940"/>
      <c r="AO96" s="940"/>
      <c r="AP96" s="940"/>
      <c r="AQ96" s="940"/>
      <c r="AR96" s="317"/>
      <c r="AS96" s="940"/>
      <c r="AT96" s="940"/>
      <c r="AU96" s="940"/>
    </row>
    <row r="97" spans="1:47" ht="15.75" customHeight="1">
      <c r="A97" s="173" t="s">
        <v>10</v>
      </c>
      <c r="B97" s="173"/>
      <c r="C97" s="173"/>
      <c r="D97" s="173"/>
      <c r="E97" s="173"/>
      <c r="F97" s="173"/>
      <c r="G97" s="173"/>
      <c r="H97" s="173"/>
      <c r="I97" s="173"/>
      <c r="J97" s="173"/>
      <c r="K97" s="173"/>
      <c r="L97" s="173"/>
      <c r="M97" s="173"/>
      <c r="N97" s="173"/>
      <c r="O97" s="173"/>
      <c r="P97" s="173"/>
      <c r="Q97" s="173"/>
      <c r="R97" s="173"/>
      <c r="S97" s="173"/>
      <c r="T97" s="173"/>
      <c r="U97" s="173"/>
      <c r="V97" s="173"/>
      <c r="W97" s="173"/>
      <c r="X97" s="938"/>
      <c r="Y97" s="173"/>
      <c r="Z97" s="173"/>
      <c r="AA97" s="173"/>
      <c r="AB97" s="173"/>
      <c r="AC97" s="173"/>
      <c r="AD97" s="173"/>
      <c r="AE97" s="939"/>
      <c r="AF97" s="940"/>
      <c r="AG97" s="940"/>
      <c r="AH97" s="940"/>
      <c r="AI97" s="940"/>
      <c r="AJ97" s="940"/>
      <c r="AK97" s="940"/>
      <c r="AL97" s="940"/>
      <c r="AM97" s="940"/>
      <c r="AN97" s="940"/>
      <c r="AO97" s="940"/>
      <c r="AP97" s="940"/>
      <c r="AQ97" s="940"/>
      <c r="AR97" s="317"/>
      <c r="AS97" s="940"/>
      <c r="AT97" s="940"/>
      <c r="AU97" s="940"/>
    </row>
    <row r="98" spans="1:47" ht="15.75" customHeight="1">
      <c r="A98" s="173" t="s">
        <v>10</v>
      </c>
      <c r="B98" s="173"/>
      <c r="C98" s="173"/>
      <c r="D98" s="173"/>
      <c r="E98" s="173"/>
      <c r="F98" s="173"/>
      <c r="G98" s="173"/>
      <c r="H98" s="173"/>
      <c r="I98" s="173"/>
      <c r="J98" s="173"/>
      <c r="K98" s="173"/>
      <c r="L98" s="173"/>
      <c r="M98" s="173"/>
      <c r="N98" s="173"/>
      <c r="O98" s="173"/>
      <c r="P98" s="173"/>
      <c r="Q98" s="173"/>
      <c r="R98" s="173"/>
      <c r="S98" s="173"/>
      <c r="T98" s="173"/>
      <c r="U98" s="173"/>
      <c r="V98" s="173"/>
      <c r="W98" s="173"/>
      <c r="X98" s="938"/>
      <c r="Y98" s="173"/>
      <c r="Z98" s="173"/>
      <c r="AA98" s="173"/>
      <c r="AB98" s="173"/>
      <c r="AC98" s="173"/>
      <c r="AD98" s="173"/>
      <c r="AE98" s="173"/>
      <c r="AF98" s="940"/>
      <c r="AG98" s="940"/>
      <c r="AH98" s="940"/>
      <c r="AI98" s="940"/>
      <c r="AJ98" s="940"/>
      <c r="AK98" s="940"/>
      <c r="AL98" s="940"/>
      <c r="AM98" s="940"/>
      <c r="AN98" s="940"/>
      <c r="AO98" s="940"/>
      <c r="AP98" s="940"/>
      <c r="AQ98" s="940"/>
      <c r="AR98" s="317"/>
      <c r="AS98" s="940"/>
      <c r="AT98" s="940"/>
      <c r="AU98" s="940"/>
    </row>
    <row r="99" spans="1:47" ht="15.75" customHeight="1">
      <c r="A99" s="173" t="s">
        <v>10</v>
      </c>
      <c r="B99" s="173"/>
      <c r="C99" s="173"/>
      <c r="D99" s="173"/>
      <c r="E99" s="173"/>
      <c r="F99" s="173"/>
      <c r="G99" s="173"/>
      <c r="H99" s="173"/>
      <c r="I99" s="173"/>
      <c r="J99" s="173"/>
      <c r="K99" s="173"/>
      <c r="L99" s="173"/>
      <c r="M99" s="173"/>
      <c r="N99" s="173"/>
      <c r="O99" s="173"/>
      <c r="P99" s="173"/>
      <c r="Q99" s="173"/>
      <c r="R99" s="173"/>
      <c r="S99" s="173"/>
      <c r="T99" s="173"/>
      <c r="U99" s="173"/>
      <c r="V99" s="173"/>
      <c r="W99" s="173"/>
      <c r="X99" s="938"/>
      <c r="Y99" s="173"/>
      <c r="Z99" s="173"/>
      <c r="AA99" s="173"/>
      <c r="AB99" s="173"/>
      <c r="AC99" s="173"/>
      <c r="AD99" s="173"/>
      <c r="AE99" s="939"/>
      <c r="AF99" s="940"/>
      <c r="AG99" s="940"/>
      <c r="AH99" s="940"/>
      <c r="AI99" s="940"/>
      <c r="AJ99" s="940"/>
      <c r="AK99" s="940"/>
      <c r="AL99" s="940"/>
      <c r="AM99" s="940"/>
      <c r="AN99" s="940"/>
      <c r="AO99" s="940"/>
      <c r="AP99" s="940"/>
      <c r="AQ99" s="940"/>
      <c r="AR99" s="317"/>
      <c r="AS99" s="940"/>
      <c r="AT99" s="940"/>
      <c r="AU99" s="940"/>
    </row>
    <row r="100" spans="1:47" ht="15.75" customHeight="1">
      <c r="A100" s="173" t="s">
        <v>10</v>
      </c>
      <c r="B100" s="173"/>
      <c r="C100" s="173"/>
      <c r="D100" s="173"/>
      <c r="E100" s="173"/>
      <c r="F100" s="173"/>
      <c r="G100" s="173"/>
      <c r="H100" s="173"/>
      <c r="I100" s="173"/>
      <c r="J100" s="173"/>
      <c r="K100" s="173"/>
      <c r="L100" s="173"/>
      <c r="M100" s="173"/>
      <c r="N100" s="173"/>
      <c r="O100" s="173"/>
      <c r="P100" s="173"/>
      <c r="Q100" s="173"/>
      <c r="R100" s="173"/>
      <c r="S100" s="173"/>
      <c r="T100" s="173"/>
      <c r="U100" s="173"/>
      <c r="V100" s="173"/>
      <c r="W100" s="173"/>
      <c r="X100" s="938"/>
      <c r="Y100" s="173"/>
      <c r="Z100" s="173"/>
      <c r="AA100" s="173"/>
      <c r="AB100" s="173"/>
      <c r="AC100" s="173"/>
      <c r="AD100" s="173"/>
      <c r="AE100" s="173"/>
      <c r="AF100" s="940"/>
      <c r="AG100" s="940"/>
      <c r="AH100" s="940"/>
      <c r="AI100" s="940"/>
      <c r="AJ100" s="940"/>
      <c r="AK100" s="940"/>
      <c r="AL100" s="940"/>
      <c r="AM100" s="940"/>
      <c r="AN100" s="940"/>
      <c r="AO100" s="940"/>
      <c r="AP100" s="940"/>
      <c r="AQ100" s="940"/>
      <c r="AR100" s="317"/>
      <c r="AS100" s="940"/>
      <c r="AT100" s="940"/>
      <c r="AU100" s="940"/>
    </row>
    <row r="101" spans="1:47" ht="15.75" customHeight="1">
      <c r="A101" s="173" t="s">
        <v>10</v>
      </c>
      <c r="B101" s="173"/>
      <c r="C101" s="173"/>
      <c r="D101" s="173"/>
      <c r="E101" s="173"/>
      <c r="F101" s="173"/>
      <c r="G101" s="173"/>
      <c r="H101" s="173"/>
      <c r="I101" s="173"/>
      <c r="J101" s="173"/>
      <c r="K101" s="173"/>
      <c r="L101" s="173"/>
      <c r="M101" s="173"/>
      <c r="N101" s="173"/>
      <c r="O101" s="173"/>
      <c r="P101" s="173"/>
      <c r="Q101" s="173"/>
      <c r="R101" s="173"/>
      <c r="S101" s="173"/>
      <c r="T101" s="173"/>
      <c r="U101" s="173"/>
      <c r="V101" s="173"/>
      <c r="W101" s="173"/>
      <c r="X101" s="938"/>
      <c r="Y101" s="173"/>
      <c r="Z101" s="173"/>
      <c r="AA101" s="173"/>
      <c r="AB101" s="173"/>
      <c r="AC101" s="173"/>
      <c r="AD101" s="173"/>
      <c r="AE101" s="173"/>
      <c r="AF101" s="940"/>
      <c r="AG101" s="940"/>
      <c r="AH101" s="940"/>
      <c r="AI101" s="940"/>
      <c r="AJ101" s="940"/>
      <c r="AK101" s="940"/>
      <c r="AL101" s="940"/>
      <c r="AM101" s="940"/>
      <c r="AN101" s="940"/>
      <c r="AO101" s="940"/>
      <c r="AP101" s="940"/>
      <c r="AQ101" s="940"/>
      <c r="AR101" s="317"/>
      <c r="AS101" s="940"/>
      <c r="AT101" s="940"/>
      <c r="AU101" s="940"/>
    </row>
    <row r="102" spans="1:47" ht="15.75" customHeight="1">
      <c r="A102" s="173" t="s">
        <v>10</v>
      </c>
      <c r="B102" s="173"/>
      <c r="C102" s="173"/>
      <c r="D102" s="173"/>
      <c r="E102" s="173"/>
      <c r="F102" s="173"/>
      <c r="G102" s="173"/>
      <c r="H102" s="173"/>
      <c r="I102" s="173"/>
      <c r="J102" s="173"/>
      <c r="K102" s="173"/>
      <c r="L102" s="173"/>
      <c r="M102" s="173"/>
      <c r="N102" s="173"/>
      <c r="O102" s="173"/>
      <c r="P102" s="173"/>
      <c r="Q102" s="173"/>
      <c r="R102" s="173"/>
      <c r="S102" s="173"/>
      <c r="T102" s="173"/>
      <c r="U102" s="173"/>
      <c r="V102" s="173"/>
      <c r="W102" s="173"/>
      <c r="X102" s="938"/>
      <c r="Y102" s="173"/>
      <c r="Z102" s="173"/>
      <c r="AA102" s="173"/>
      <c r="AB102" s="173"/>
      <c r="AC102" s="173"/>
      <c r="AD102" s="173"/>
      <c r="AE102" s="938"/>
      <c r="AF102" s="940"/>
      <c r="AG102" s="940"/>
      <c r="AH102" s="940"/>
      <c r="AI102" s="940"/>
      <c r="AJ102" s="940"/>
      <c r="AK102" s="940"/>
      <c r="AL102" s="940"/>
      <c r="AM102" s="940"/>
      <c r="AN102" s="940"/>
      <c r="AO102" s="940"/>
      <c r="AP102" s="940"/>
      <c r="AQ102" s="940"/>
      <c r="AR102" s="317"/>
      <c r="AS102" s="940"/>
      <c r="AT102" s="940"/>
      <c r="AU102" s="940"/>
    </row>
    <row r="103" spans="1:47" ht="15.75" customHeight="1">
      <c r="A103" s="173" t="s">
        <v>10</v>
      </c>
      <c r="B103" s="173"/>
      <c r="C103" s="173"/>
      <c r="D103" s="173"/>
      <c r="E103" s="173"/>
      <c r="F103" s="173"/>
      <c r="G103" s="173"/>
      <c r="H103" s="173"/>
      <c r="I103" s="173"/>
      <c r="J103" s="173"/>
      <c r="K103" s="173"/>
      <c r="L103" s="173"/>
      <c r="M103" s="173"/>
      <c r="N103" s="173"/>
      <c r="O103" s="173"/>
      <c r="P103" s="173"/>
      <c r="Q103" s="173"/>
      <c r="R103" s="173"/>
      <c r="S103" s="173"/>
      <c r="T103" s="173"/>
      <c r="U103" s="173"/>
      <c r="V103" s="173"/>
      <c r="W103" s="173"/>
      <c r="X103" s="938"/>
      <c r="Y103" s="173"/>
      <c r="Z103" s="173"/>
      <c r="AA103" s="173"/>
      <c r="AB103" s="173"/>
      <c r="AC103" s="173"/>
      <c r="AD103" s="173"/>
      <c r="AE103" s="939"/>
      <c r="AF103" s="940"/>
      <c r="AG103" s="940"/>
      <c r="AH103" s="940"/>
      <c r="AI103" s="940"/>
      <c r="AJ103" s="940"/>
      <c r="AK103" s="940"/>
      <c r="AL103" s="940"/>
      <c r="AM103" s="940"/>
      <c r="AN103" s="940"/>
      <c r="AO103" s="940"/>
      <c r="AP103" s="940"/>
      <c r="AQ103" s="940"/>
      <c r="AR103" s="317"/>
      <c r="AS103" s="940"/>
      <c r="AT103" s="940"/>
      <c r="AU103" s="940"/>
    </row>
    <row r="104" spans="1:47" ht="15.75" customHeight="1">
      <c r="A104" s="173" t="s">
        <v>10</v>
      </c>
      <c r="B104" s="173"/>
      <c r="C104" s="173"/>
      <c r="D104" s="173"/>
      <c r="E104" s="173"/>
      <c r="F104" s="173"/>
      <c r="G104" s="173"/>
      <c r="H104" s="173"/>
      <c r="I104" s="173"/>
      <c r="J104" s="173"/>
      <c r="K104" s="173"/>
      <c r="L104" s="173"/>
      <c r="M104" s="173"/>
      <c r="N104" s="173"/>
      <c r="O104" s="173"/>
      <c r="P104" s="173"/>
      <c r="Q104" s="173"/>
      <c r="R104" s="173"/>
      <c r="S104" s="173"/>
      <c r="T104" s="173"/>
      <c r="U104" s="173"/>
      <c r="V104" s="173"/>
      <c r="W104" s="173"/>
      <c r="X104" s="938"/>
      <c r="Y104" s="173"/>
      <c r="Z104" s="173"/>
      <c r="AA104" s="173"/>
      <c r="AB104" s="173"/>
      <c r="AC104" s="173"/>
      <c r="AD104" s="173"/>
      <c r="AE104" s="943"/>
      <c r="AF104" s="940"/>
      <c r="AG104" s="940"/>
      <c r="AH104" s="940"/>
      <c r="AI104" s="940"/>
      <c r="AJ104" s="940"/>
      <c r="AK104" s="940"/>
      <c r="AL104" s="940"/>
      <c r="AM104" s="940"/>
      <c r="AN104" s="940"/>
      <c r="AO104" s="940"/>
      <c r="AP104" s="940"/>
      <c r="AQ104" s="940"/>
      <c r="AR104" s="317"/>
      <c r="AS104" s="940"/>
      <c r="AT104" s="940"/>
      <c r="AU104" s="940"/>
    </row>
    <row r="105" spans="1:47" ht="15.75" customHeight="1">
      <c r="A105" s="173" t="s">
        <v>10</v>
      </c>
      <c r="B105" s="173"/>
      <c r="C105" s="173"/>
      <c r="D105" s="173"/>
      <c r="E105" s="173"/>
      <c r="F105" s="173"/>
      <c r="G105" s="173"/>
      <c r="H105" s="173"/>
      <c r="I105" s="173"/>
      <c r="J105" s="173"/>
      <c r="K105" s="173"/>
      <c r="L105" s="173"/>
      <c r="M105" s="173"/>
      <c r="N105" s="173"/>
      <c r="O105" s="173"/>
      <c r="P105" s="173"/>
      <c r="Q105" s="173"/>
      <c r="R105" s="173"/>
      <c r="S105" s="173"/>
      <c r="T105" s="173"/>
      <c r="U105" s="173"/>
      <c r="V105" s="173"/>
      <c r="W105" s="173"/>
      <c r="X105" s="938"/>
      <c r="Y105" s="173"/>
      <c r="Z105" s="173"/>
      <c r="AA105" s="173"/>
      <c r="AB105" s="173"/>
      <c r="AC105" s="173"/>
      <c r="AD105" s="173"/>
      <c r="AE105" s="939"/>
      <c r="AF105" s="940"/>
      <c r="AG105" s="940"/>
      <c r="AH105" s="940"/>
      <c r="AI105" s="940"/>
      <c r="AJ105" s="940"/>
      <c r="AK105" s="940"/>
      <c r="AL105" s="940"/>
      <c r="AM105" s="940"/>
      <c r="AN105" s="940"/>
      <c r="AO105" s="940"/>
      <c r="AP105" s="940"/>
      <c r="AQ105" s="940"/>
      <c r="AR105" s="317"/>
      <c r="AS105" s="940"/>
      <c r="AT105" s="940"/>
      <c r="AU105" s="940"/>
    </row>
    <row r="106" spans="1:47" ht="15.75" customHeight="1">
      <c r="A106" s="173" t="s">
        <v>10</v>
      </c>
      <c r="B106" s="173"/>
      <c r="C106" s="173"/>
      <c r="D106" s="173"/>
      <c r="E106" s="173"/>
      <c r="F106" s="173"/>
      <c r="G106" s="173"/>
      <c r="H106" s="173"/>
      <c r="I106" s="173"/>
      <c r="J106" s="173"/>
      <c r="K106" s="173"/>
      <c r="L106" s="173"/>
      <c r="M106" s="173"/>
      <c r="N106" s="173"/>
      <c r="O106" s="173"/>
      <c r="P106" s="173"/>
      <c r="Q106" s="173"/>
      <c r="R106" s="173"/>
      <c r="S106" s="173"/>
      <c r="T106" s="173"/>
      <c r="U106" s="173"/>
      <c r="V106" s="173"/>
      <c r="W106" s="173"/>
      <c r="X106" s="938"/>
      <c r="Y106" s="173"/>
      <c r="Z106" s="173"/>
      <c r="AA106" s="173"/>
      <c r="AB106" s="173"/>
      <c r="AC106" s="173"/>
      <c r="AD106" s="173"/>
      <c r="AE106" s="938"/>
      <c r="AF106" s="940"/>
      <c r="AG106" s="940"/>
      <c r="AH106" s="940"/>
      <c r="AI106" s="940"/>
      <c r="AJ106" s="940"/>
      <c r="AK106" s="940"/>
      <c r="AL106" s="940"/>
      <c r="AM106" s="940"/>
      <c r="AN106" s="940"/>
      <c r="AO106" s="940"/>
      <c r="AP106" s="940"/>
      <c r="AQ106" s="940"/>
      <c r="AR106" s="317"/>
      <c r="AS106" s="940"/>
      <c r="AT106" s="940"/>
      <c r="AU106" s="940"/>
    </row>
    <row r="107" spans="1:47" ht="15.75" customHeight="1">
      <c r="A107" s="173" t="s">
        <v>10</v>
      </c>
      <c r="B107" s="173"/>
      <c r="C107" s="173"/>
      <c r="D107" s="173"/>
      <c r="E107" s="173"/>
      <c r="F107" s="173"/>
      <c r="G107" s="173"/>
      <c r="H107" s="173"/>
      <c r="I107" s="173"/>
      <c r="J107" s="173"/>
      <c r="K107" s="173"/>
      <c r="L107" s="173"/>
      <c r="M107" s="173"/>
      <c r="N107" s="173"/>
      <c r="O107" s="173"/>
      <c r="P107" s="173"/>
      <c r="Q107" s="173"/>
      <c r="R107" s="173"/>
      <c r="S107" s="173"/>
      <c r="T107" s="173"/>
      <c r="U107" s="173"/>
      <c r="V107" s="173"/>
      <c r="W107" s="173"/>
      <c r="X107" s="938"/>
      <c r="Y107" s="173"/>
      <c r="Z107" s="173"/>
      <c r="AA107" s="173"/>
      <c r="AB107" s="173"/>
      <c r="AC107" s="173"/>
      <c r="AD107" s="173"/>
      <c r="AE107" s="173"/>
      <c r="AF107" s="940"/>
      <c r="AG107" s="940"/>
      <c r="AH107" s="940"/>
      <c r="AI107" s="940"/>
      <c r="AJ107" s="940"/>
      <c r="AK107" s="940"/>
      <c r="AL107" s="940"/>
      <c r="AM107" s="940"/>
      <c r="AN107" s="940"/>
      <c r="AO107" s="940"/>
      <c r="AP107" s="940"/>
      <c r="AQ107" s="940"/>
      <c r="AR107" s="317"/>
      <c r="AS107" s="940"/>
      <c r="AT107" s="940"/>
      <c r="AU107" s="940"/>
    </row>
    <row r="108" spans="1:47" ht="15.75" customHeight="1">
      <c r="A108" s="173" t="s">
        <v>10</v>
      </c>
      <c r="B108" s="173"/>
      <c r="C108" s="173"/>
      <c r="D108" s="173"/>
      <c r="E108" s="173"/>
      <c r="F108" s="173"/>
      <c r="G108" s="173"/>
      <c r="H108" s="173"/>
      <c r="I108" s="173"/>
      <c r="J108" s="173"/>
      <c r="K108" s="173"/>
      <c r="L108" s="173"/>
      <c r="M108" s="173"/>
      <c r="N108" s="173"/>
      <c r="O108" s="173"/>
      <c r="P108" s="173"/>
      <c r="Q108" s="173"/>
      <c r="R108" s="173"/>
      <c r="S108" s="173"/>
      <c r="T108" s="173"/>
      <c r="U108" s="173"/>
      <c r="V108" s="173"/>
      <c r="W108" s="173"/>
      <c r="X108" s="938"/>
      <c r="Y108" s="173"/>
      <c r="Z108" s="173"/>
      <c r="AA108" s="173"/>
      <c r="AB108" s="173"/>
      <c r="AC108" s="173"/>
      <c r="AD108" s="173"/>
      <c r="AE108" s="173"/>
      <c r="AF108" s="940"/>
      <c r="AG108" s="940"/>
      <c r="AH108" s="940"/>
      <c r="AI108" s="940"/>
      <c r="AJ108" s="940"/>
      <c r="AK108" s="940"/>
      <c r="AL108" s="940"/>
      <c r="AM108" s="940"/>
      <c r="AN108" s="940"/>
      <c r="AO108" s="940"/>
      <c r="AP108" s="940"/>
      <c r="AQ108" s="940"/>
      <c r="AR108" s="317"/>
      <c r="AS108" s="940"/>
      <c r="AT108" s="940"/>
      <c r="AU108" s="940"/>
    </row>
    <row r="109" spans="1:47" ht="15.75" customHeight="1">
      <c r="A109" s="173" t="s">
        <v>10</v>
      </c>
      <c r="B109" s="173"/>
      <c r="C109" s="173"/>
      <c r="D109" s="173"/>
      <c r="E109" s="173"/>
      <c r="F109" s="173"/>
      <c r="G109" s="173"/>
      <c r="H109" s="173"/>
      <c r="I109" s="173"/>
      <c r="J109" s="173"/>
      <c r="K109" s="173"/>
      <c r="L109" s="173"/>
      <c r="M109" s="173"/>
      <c r="N109" s="173"/>
      <c r="O109" s="173"/>
      <c r="P109" s="173"/>
      <c r="Q109" s="173"/>
      <c r="R109" s="173"/>
      <c r="S109" s="173"/>
      <c r="T109" s="173"/>
      <c r="U109" s="173"/>
      <c r="V109" s="173"/>
      <c r="W109" s="173"/>
      <c r="X109" s="938"/>
      <c r="Y109" s="173"/>
      <c r="Z109" s="173"/>
      <c r="AA109" s="173"/>
      <c r="AB109" s="173"/>
      <c r="AC109" s="173"/>
      <c r="AD109" s="173"/>
      <c r="AE109" s="947"/>
      <c r="AF109" s="940"/>
      <c r="AG109" s="940"/>
      <c r="AH109" s="940"/>
      <c r="AI109" s="940"/>
      <c r="AJ109" s="940"/>
      <c r="AK109" s="940"/>
      <c r="AL109" s="940"/>
      <c r="AM109" s="940"/>
      <c r="AN109" s="940"/>
      <c r="AO109" s="940"/>
      <c r="AP109" s="940"/>
      <c r="AQ109" s="940"/>
      <c r="AR109" s="317"/>
      <c r="AS109" s="940"/>
      <c r="AT109" s="940"/>
      <c r="AU109" s="940"/>
    </row>
    <row r="110" spans="1:47" ht="15.75" customHeight="1">
      <c r="A110" s="173" t="s">
        <v>10</v>
      </c>
      <c r="B110" s="173"/>
      <c r="C110" s="173"/>
      <c r="D110" s="173"/>
      <c r="E110" s="173"/>
      <c r="F110" s="173"/>
      <c r="G110" s="173"/>
      <c r="H110" s="173"/>
      <c r="I110" s="173"/>
      <c r="J110" s="173"/>
      <c r="K110" s="173"/>
      <c r="L110" s="173"/>
      <c r="M110" s="173"/>
      <c r="N110" s="173"/>
      <c r="O110" s="173"/>
      <c r="P110" s="173"/>
      <c r="Q110" s="173"/>
      <c r="R110" s="173"/>
      <c r="S110" s="173"/>
      <c r="T110" s="173"/>
      <c r="U110" s="173"/>
      <c r="V110" s="173"/>
      <c r="W110" s="173"/>
      <c r="X110" s="938"/>
      <c r="Y110" s="173"/>
      <c r="Z110" s="173"/>
      <c r="AA110" s="173"/>
      <c r="AB110" s="173"/>
      <c r="AC110" s="173"/>
      <c r="AD110" s="173"/>
      <c r="AE110" s="943"/>
      <c r="AF110" s="940"/>
      <c r="AG110" s="940"/>
      <c r="AH110" s="940"/>
      <c r="AI110" s="940"/>
      <c r="AJ110" s="940"/>
      <c r="AK110" s="940"/>
      <c r="AL110" s="940"/>
      <c r="AM110" s="940"/>
      <c r="AN110" s="940"/>
      <c r="AO110" s="940"/>
      <c r="AP110" s="940"/>
      <c r="AQ110" s="940"/>
      <c r="AR110" s="317"/>
      <c r="AS110" s="940"/>
      <c r="AT110" s="940"/>
      <c r="AU110" s="940"/>
    </row>
    <row r="111" spans="1:47" ht="15.75" customHeight="1">
      <c r="A111" s="173" t="s">
        <v>10</v>
      </c>
      <c r="B111" s="173"/>
      <c r="C111" s="173"/>
      <c r="D111" s="173"/>
      <c r="E111" s="173"/>
      <c r="F111" s="173"/>
      <c r="G111" s="173"/>
      <c r="H111" s="173"/>
      <c r="I111" s="173"/>
      <c r="J111" s="173"/>
      <c r="K111" s="173"/>
      <c r="L111" s="173"/>
      <c r="M111" s="173"/>
      <c r="N111" s="173"/>
      <c r="O111" s="173"/>
      <c r="P111" s="173"/>
      <c r="Q111" s="173"/>
      <c r="R111" s="173"/>
      <c r="S111" s="173"/>
      <c r="T111" s="173"/>
      <c r="U111" s="173"/>
      <c r="V111" s="173"/>
      <c r="W111" s="173"/>
      <c r="X111" s="938"/>
      <c r="Y111" s="173"/>
      <c r="Z111" s="173"/>
      <c r="AA111" s="173"/>
      <c r="AB111" s="173"/>
      <c r="AC111" s="173"/>
      <c r="AD111" s="173"/>
      <c r="AE111" s="173"/>
      <c r="AF111" s="940"/>
      <c r="AG111" s="940"/>
      <c r="AH111" s="940"/>
      <c r="AI111" s="940"/>
      <c r="AJ111" s="940"/>
      <c r="AK111" s="940"/>
      <c r="AL111" s="940"/>
      <c r="AM111" s="940"/>
      <c r="AN111" s="940"/>
      <c r="AO111" s="940"/>
      <c r="AP111" s="940"/>
      <c r="AQ111" s="940"/>
      <c r="AR111" s="317"/>
      <c r="AS111" s="940"/>
      <c r="AT111" s="940"/>
      <c r="AU111" s="940"/>
    </row>
    <row r="112" spans="1:47" ht="15.75" customHeight="1">
      <c r="A112" s="173" t="s">
        <v>10</v>
      </c>
      <c r="B112" s="173"/>
      <c r="C112" s="173"/>
      <c r="D112" s="173"/>
      <c r="E112" s="173"/>
      <c r="F112" s="173"/>
      <c r="G112" s="173"/>
      <c r="H112" s="173"/>
      <c r="I112" s="173"/>
      <c r="J112" s="173"/>
      <c r="K112" s="173"/>
      <c r="L112" s="173"/>
      <c r="M112" s="173"/>
      <c r="N112" s="173"/>
      <c r="O112" s="173"/>
      <c r="P112" s="173"/>
      <c r="Q112" s="173"/>
      <c r="R112" s="173"/>
      <c r="S112" s="173"/>
      <c r="T112" s="173"/>
      <c r="U112" s="173"/>
      <c r="V112" s="173"/>
      <c r="W112" s="173"/>
      <c r="X112" s="938"/>
      <c r="Y112" s="173"/>
      <c r="Z112" s="173"/>
      <c r="AA112" s="173"/>
      <c r="AB112" s="173"/>
      <c r="AC112" s="173"/>
      <c r="AD112" s="173"/>
      <c r="AE112" s="173"/>
      <c r="AF112" s="940"/>
      <c r="AG112" s="940"/>
      <c r="AH112" s="940"/>
      <c r="AI112" s="940"/>
      <c r="AJ112" s="940"/>
      <c r="AK112" s="940"/>
      <c r="AL112" s="940"/>
      <c r="AM112" s="940"/>
      <c r="AN112" s="940"/>
      <c r="AO112" s="940"/>
      <c r="AP112" s="940"/>
      <c r="AQ112" s="940"/>
      <c r="AR112" s="317"/>
      <c r="AS112" s="940"/>
      <c r="AT112" s="940"/>
      <c r="AU112" s="940"/>
    </row>
    <row r="113" spans="1:47" ht="15.75" customHeight="1">
      <c r="A113" s="173" t="s">
        <v>10</v>
      </c>
      <c r="B113" s="173"/>
      <c r="C113" s="173"/>
      <c r="D113" s="173"/>
      <c r="E113" s="173"/>
      <c r="F113" s="173"/>
      <c r="G113" s="173"/>
      <c r="H113" s="173"/>
      <c r="I113" s="173"/>
      <c r="J113" s="173"/>
      <c r="K113" s="173"/>
      <c r="L113" s="173"/>
      <c r="M113" s="173"/>
      <c r="N113" s="173"/>
      <c r="O113" s="173"/>
      <c r="P113" s="173"/>
      <c r="Q113" s="173"/>
      <c r="R113" s="173"/>
      <c r="S113" s="173"/>
      <c r="T113" s="173"/>
      <c r="U113" s="173"/>
      <c r="V113" s="173"/>
      <c r="W113" s="173"/>
      <c r="X113" s="938"/>
      <c r="Y113" s="173"/>
      <c r="Z113" s="173"/>
      <c r="AA113" s="173"/>
      <c r="AB113" s="173"/>
      <c r="AC113" s="173"/>
      <c r="AD113" s="173"/>
      <c r="AE113" s="173"/>
      <c r="AF113" s="940"/>
      <c r="AG113" s="940"/>
      <c r="AH113" s="940"/>
      <c r="AI113" s="940"/>
      <c r="AJ113" s="940"/>
      <c r="AK113" s="940"/>
      <c r="AL113" s="940"/>
      <c r="AM113" s="940"/>
      <c r="AN113" s="940"/>
      <c r="AO113" s="940"/>
      <c r="AP113" s="940"/>
      <c r="AQ113" s="940"/>
      <c r="AR113" s="317"/>
      <c r="AS113" s="940"/>
      <c r="AT113" s="940"/>
      <c r="AU113" s="940"/>
    </row>
    <row r="114" spans="1:47" ht="15.75" customHeight="1">
      <c r="A114" s="173" t="s">
        <v>10</v>
      </c>
      <c r="B114" s="173"/>
      <c r="C114" s="173"/>
      <c r="D114" s="173"/>
      <c r="E114" s="173"/>
      <c r="F114" s="173"/>
      <c r="G114" s="173"/>
      <c r="H114" s="173"/>
      <c r="I114" s="173"/>
      <c r="J114" s="173"/>
      <c r="K114" s="173"/>
      <c r="L114" s="173"/>
      <c r="M114" s="173"/>
      <c r="N114" s="173"/>
      <c r="O114" s="173"/>
      <c r="P114" s="173"/>
      <c r="Q114" s="173"/>
      <c r="R114" s="173"/>
      <c r="S114" s="173"/>
      <c r="T114" s="173"/>
      <c r="U114" s="173"/>
      <c r="V114" s="173"/>
      <c r="W114" s="173"/>
      <c r="X114" s="938"/>
      <c r="Y114" s="173"/>
      <c r="Z114" s="173"/>
      <c r="AA114" s="173"/>
      <c r="AB114" s="173"/>
      <c r="AC114" s="173"/>
      <c r="AD114" s="173"/>
      <c r="AE114" s="173"/>
      <c r="AF114" s="940"/>
      <c r="AG114" s="940"/>
      <c r="AH114" s="940"/>
      <c r="AI114" s="940"/>
      <c r="AJ114" s="940"/>
      <c r="AK114" s="940"/>
      <c r="AL114" s="940"/>
      <c r="AM114" s="940"/>
      <c r="AN114" s="940"/>
      <c r="AO114" s="940"/>
      <c r="AP114" s="940"/>
      <c r="AQ114" s="940"/>
      <c r="AR114" s="317"/>
      <c r="AS114" s="940"/>
      <c r="AT114" s="940"/>
      <c r="AU114" s="940"/>
    </row>
    <row r="115" spans="1:47" ht="15.75" customHeight="1">
      <c r="A115" s="173" t="s">
        <v>10</v>
      </c>
      <c r="B115" s="173"/>
      <c r="C115" s="173"/>
      <c r="D115" s="173"/>
      <c r="E115" s="173"/>
      <c r="F115" s="173"/>
      <c r="G115" s="173"/>
      <c r="H115" s="173"/>
      <c r="I115" s="173"/>
      <c r="J115" s="173"/>
      <c r="K115" s="173"/>
      <c r="L115" s="173"/>
      <c r="M115" s="173"/>
      <c r="N115" s="173"/>
      <c r="O115" s="173"/>
      <c r="P115" s="173"/>
      <c r="Q115" s="173"/>
      <c r="R115" s="173"/>
      <c r="S115" s="173"/>
      <c r="T115" s="173"/>
      <c r="U115" s="173"/>
      <c r="V115" s="173"/>
      <c r="W115" s="173"/>
      <c r="X115" s="938"/>
      <c r="Y115" s="173"/>
      <c r="Z115" s="173"/>
      <c r="AA115" s="173"/>
      <c r="AB115" s="173"/>
      <c r="AC115" s="173"/>
      <c r="AD115" s="173"/>
      <c r="AE115" s="173"/>
      <c r="AF115" s="940"/>
      <c r="AG115" s="940"/>
      <c r="AH115" s="940"/>
      <c r="AI115" s="940"/>
      <c r="AJ115" s="940"/>
      <c r="AK115" s="940"/>
      <c r="AL115" s="940"/>
      <c r="AM115" s="940"/>
      <c r="AN115" s="940"/>
      <c r="AO115" s="940"/>
      <c r="AP115" s="940"/>
      <c r="AQ115" s="940"/>
      <c r="AR115" s="317"/>
      <c r="AS115" s="940"/>
      <c r="AT115" s="940"/>
      <c r="AU115" s="940"/>
    </row>
    <row r="116" spans="1:47" ht="15.75" customHeight="1">
      <c r="A116" s="173" t="s">
        <v>10</v>
      </c>
      <c r="B116" s="173"/>
      <c r="C116" s="173"/>
      <c r="D116" s="173"/>
      <c r="E116" s="173"/>
      <c r="F116" s="173"/>
      <c r="G116" s="173"/>
      <c r="H116" s="173"/>
      <c r="I116" s="173"/>
      <c r="J116" s="173"/>
      <c r="K116" s="173"/>
      <c r="L116" s="173"/>
      <c r="M116" s="173"/>
      <c r="N116" s="173"/>
      <c r="O116" s="173"/>
      <c r="P116" s="173"/>
      <c r="Q116" s="173"/>
      <c r="R116" s="173"/>
      <c r="S116" s="173"/>
      <c r="T116" s="173"/>
      <c r="U116" s="173"/>
      <c r="V116" s="173"/>
      <c r="W116" s="173"/>
      <c r="X116" s="938"/>
      <c r="Y116" s="173"/>
      <c r="Z116" s="173"/>
      <c r="AA116" s="173"/>
      <c r="AB116" s="173"/>
      <c r="AC116" s="173"/>
      <c r="AD116" s="173"/>
      <c r="AE116" s="173"/>
      <c r="AF116" s="940"/>
      <c r="AG116" s="940"/>
      <c r="AH116" s="940"/>
      <c r="AI116" s="940"/>
      <c r="AJ116" s="940"/>
      <c r="AK116" s="940"/>
      <c r="AL116" s="940"/>
      <c r="AM116" s="940"/>
      <c r="AN116" s="940"/>
      <c r="AO116" s="940"/>
      <c r="AP116" s="940"/>
      <c r="AQ116" s="940"/>
      <c r="AR116" s="317"/>
      <c r="AS116" s="940"/>
      <c r="AT116" s="940"/>
      <c r="AU116" s="940"/>
    </row>
    <row r="117" spans="1:47" ht="15.75" customHeight="1">
      <c r="A117" s="173" t="s">
        <v>10</v>
      </c>
      <c r="B117" s="173"/>
      <c r="C117" s="173"/>
      <c r="D117" s="173"/>
      <c r="E117" s="173"/>
      <c r="F117" s="173"/>
      <c r="G117" s="173"/>
      <c r="H117" s="173"/>
      <c r="I117" s="173"/>
      <c r="J117" s="173"/>
      <c r="K117" s="173"/>
      <c r="L117" s="173"/>
      <c r="M117" s="173"/>
      <c r="N117" s="173"/>
      <c r="O117" s="173"/>
      <c r="P117" s="173"/>
      <c r="Q117" s="173"/>
      <c r="R117" s="173"/>
      <c r="S117" s="173"/>
      <c r="T117" s="173"/>
      <c r="U117" s="173"/>
      <c r="V117" s="173"/>
      <c r="W117" s="173"/>
      <c r="X117" s="938"/>
      <c r="Y117" s="173"/>
      <c r="Z117" s="173"/>
      <c r="AA117" s="173"/>
      <c r="AB117" s="173"/>
      <c r="AC117" s="173"/>
      <c r="AD117" s="173"/>
      <c r="AE117" s="173"/>
      <c r="AF117" s="940"/>
      <c r="AG117" s="940"/>
      <c r="AH117" s="940"/>
      <c r="AI117" s="940"/>
      <c r="AJ117" s="940"/>
      <c r="AK117" s="940"/>
      <c r="AL117" s="940"/>
      <c r="AM117" s="940"/>
      <c r="AN117" s="940"/>
      <c r="AO117" s="940"/>
      <c r="AP117" s="940"/>
      <c r="AQ117" s="940"/>
      <c r="AR117" s="317"/>
      <c r="AS117" s="940"/>
      <c r="AT117" s="940"/>
      <c r="AU117" s="940"/>
    </row>
    <row r="118" spans="1:47" ht="15.75" customHeight="1">
      <c r="A118" s="173" t="s">
        <v>10</v>
      </c>
      <c r="B118" s="173"/>
      <c r="C118" s="173"/>
      <c r="D118" s="173"/>
      <c r="E118" s="173"/>
      <c r="F118" s="173"/>
      <c r="G118" s="173"/>
      <c r="H118" s="173"/>
      <c r="I118" s="173"/>
      <c r="J118" s="173"/>
      <c r="K118" s="173"/>
      <c r="L118" s="173"/>
      <c r="M118" s="173"/>
      <c r="N118" s="173"/>
      <c r="O118" s="173"/>
      <c r="P118" s="173"/>
      <c r="Q118" s="173"/>
      <c r="R118" s="173"/>
      <c r="S118" s="173"/>
      <c r="T118" s="173"/>
      <c r="U118" s="173"/>
      <c r="V118" s="173"/>
      <c r="W118" s="173"/>
      <c r="X118" s="938"/>
      <c r="Y118" s="173"/>
      <c r="Z118" s="173"/>
      <c r="AA118" s="173"/>
      <c r="AB118" s="173"/>
      <c r="AC118" s="173"/>
      <c r="AD118" s="173"/>
      <c r="AE118" s="173"/>
      <c r="AF118" s="940"/>
      <c r="AG118" s="940"/>
      <c r="AH118" s="940"/>
      <c r="AI118" s="940"/>
      <c r="AJ118" s="940"/>
      <c r="AK118" s="940"/>
      <c r="AL118" s="940"/>
      <c r="AM118" s="940"/>
      <c r="AN118" s="940"/>
      <c r="AO118" s="940"/>
      <c r="AP118" s="940"/>
      <c r="AQ118" s="940"/>
      <c r="AR118" s="317"/>
      <c r="AS118" s="940"/>
      <c r="AT118" s="940"/>
      <c r="AU118" s="940"/>
    </row>
    <row r="119" spans="1:47" ht="15.75" customHeight="1">
      <c r="A119" s="173" t="s">
        <v>10</v>
      </c>
      <c r="B119" s="173"/>
      <c r="C119" s="173"/>
      <c r="D119" s="173"/>
      <c r="E119" s="173"/>
      <c r="F119" s="173"/>
      <c r="G119" s="173"/>
      <c r="H119" s="173"/>
      <c r="I119" s="173"/>
      <c r="J119" s="173"/>
      <c r="K119" s="173"/>
      <c r="L119" s="173"/>
      <c r="M119" s="173"/>
      <c r="N119" s="173"/>
      <c r="O119" s="173"/>
      <c r="P119" s="173"/>
      <c r="Q119" s="173"/>
      <c r="R119" s="173"/>
      <c r="S119" s="173"/>
      <c r="T119" s="173"/>
      <c r="U119" s="173"/>
      <c r="V119" s="173"/>
      <c r="W119" s="173"/>
      <c r="X119" s="938"/>
      <c r="Y119" s="173"/>
      <c r="Z119" s="173"/>
      <c r="AA119" s="173"/>
      <c r="AB119" s="173"/>
      <c r="AC119" s="173"/>
      <c r="AD119" s="173"/>
      <c r="AE119" s="939"/>
      <c r="AF119" s="940"/>
      <c r="AG119" s="940"/>
      <c r="AH119" s="940"/>
      <c r="AI119" s="940"/>
      <c r="AJ119" s="940"/>
      <c r="AK119" s="940"/>
      <c r="AL119" s="940"/>
      <c r="AM119" s="940"/>
      <c r="AN119" s="940"/>
      <c r="AO119" s="940"/>
      <c r="AP119" s="940"/>
      <c r="AQ119" s="940"/>
      <c r="AR119" s="317"/>
      <c r="AS119" s="940"/>
      <c r="AT119" s="940"/>
      <c r="AU119" s="940"/>
    </row>
    <row r="120" spans="1:47" ht="15.75" customHeight="1">
      <c r="A120" s="173" t="s">
        <v>10</v>
      </c>
      <c r="B120" s="173"/>
      <c r="C120" s="173"/>
      <c r="D120" s="173"/>
      <c r="E120" s="173"/>
      <c r="F120" s="173"/>
      <c r="G120" s="173"/>
      <c r="H120" s="173"/>
      <c r="I120" s="173"/>
      <c r="J120" s="173"/>
      <c r="K120" s="173"/>
      <c r="L120" s="173"/>
      <c r="M120" s="173"/>
      <c r="N120" s="173"/>
      <c r="O120" s="173"/>
      <c r="P120" s="173"/>
      <c r="Q120" s="173"/>
      <c r="R120" s="173"/>
      <c r="S120" s="173"/>
      <c r="T120" s="173"/>
      <c r="U120" s="173"/>
      <c r="V120" s="173"/>
      <c r="W120" s="173"/>
      <c r="X120" s="938"/>
      <c r="Y120" s="173"/>
      <c r="Z120" s="173"/>
      <c r="AA120" s="173"/>
      <c r="AB120" s="173"/>
      <c r="AC120" s="173"/>
      <c r="AD120" s="173"/>
      <c r="AE120" s="804"/>
      <c r="AF120" s="940"/>
      <c r="AG120" s="940"/>
      <c r="AH120" s="940"/>
      <c r="AI120" s="940"/>
      <c r="AJ120" s="940"/>
      <c r="AK120" s="940"/>
      <c r="AL120" s="940"/>
      <c r="AM120" s="940"/>
      <c r="AN120" s="940"/>
      <c r="AO120" s="940"/>
      <c r="AP120" s="940"/>
      <c r="AQ120" s="940"/>
      <c r="AR120" s="317"/>
      <c r="AS120" s="940"/>
      <c r="AT120" s="940"/>
      <c r="AU120" s="940"/>
    </row>
    <row r="121" spans="1:47" ht="15.75" customHeight="1">
      <c r="A121" s="173" t="s">
        <v>10</v>
      </c>
      <c r="B121" s="173"/>
      <c r="C121" s="173"/>
      <c r="D121" s="173"/>
      <c r="E121" s="173"/>
      <c r="F121" s="173"/>
      <c r="G121" s="173"/>
      <c r="H121" s="173"/>
      <c r="I121" s="173"/>
      <c r="J121" s="173"/>
      <c r="K121" s="173"/>
      <c r="L121" s="173"/>
      <c r="M121" s="173"/>
      <c r="N121" s="173"/>
      <c r="O121" s="173"/>
      <c r="P121" s="173"/>
      <c r="Q121" s="173"/>
      <c r="R121" s="173"/>
      <c r="S121" s="173"/>
      <c r="T121" s="173"/>
      <c r="U121" s="173"/>
      <c r="V121" s="173"/>
      <c r="W121" s="173"/>
      <c r="X121" s="938"/>
      <c r="Y121" s="173"/>
      <c r="Z121" s="173"/>
      <c r="AA121" s="173"/>
      <c r="AB121" s="173"/>
      <c r="AC121" s="173"/>
      <c r="AD121" s="173"/>
      <c r="AE121" s="943"/>
      <c r="AF121" s="940"/>
      <c r="AG121" s="940"/>
      <c r="AH121" s="940"/>
      <c r="AI121" s="940"/>
      <c r="AJ121" s="940"/>
      <c r="AK121" s="940"/>
      <c r="AL121" s="940"/>
      <c r="AM121" s="940"/>
      <c r="AN121" s="940"/>
      <c r="AO121" s="940"/>
      <c r="AP121" s="940"/>
      <c r="AQ121" s="940"/>
      <c r="AR121" s="317"/>
      <c r="AS121" s="940"/>
      <c r="AT121" s="940"/>
      <c r="AU121" s="940"/>
    </row>
    <row r="122" spans="1:47" ht="15.75" customHeight="1">
      <c r="A122" s="173" t="s">
        <v>10</v>
      </c>
      <c r="B122" s="173"/>
      <c r="C122" s="173"/>
      <c r="D122" s="173"/>
      <c r="E122" s="173"/>
      <c r="F122" s="173"/>
      <c r="G122" s="173"/>
      <c r="H122" s="173"/>
      <c r="I122" s="173"/>
      <c r="J122" s="173"/>
      <c r="K122" s="173"/>
      <c r="L122" s="173"/>
      <c r="M122" s="173"/>
      <c r="N122" s="173"/>
      <c r="O122" s="173"/>
      <c r="P122" s="173"/>
      <c r="Q122" s="173"/>
      <c r="R122" s="173"/>
      <c r="S122" s="173"/>
      <c r="T122" s="173"/>
      <c r="U122" s="173"/>
      <c r="V122" s="173"/>
      <c r="W122" s="173"/>
      <c r="X122" s="938"/>
      <c r="Y122" s="173"/>
      <c r="Z122" s="173"/>
      <c r="AA122" s="173"/>
      <c r="AB122" s="173"/>
      <c r="AC122" s="173"/>
      <c r="AD122" s="173"/>
      <c r="AE122" s="173"/>
      <c r="AF122" s="940"/>
      <c r="AG122" s="940"/>
      <c r="AH122" s="940"/>
      <c r="AI122" s="940"/>
      <c r="AJ122" s="940"/>
      <c r="AK122" s="940"/>
      <c r="AL122" s="940"/>
      <c r="AM122" s="940"/>
      <c r="AN122" s="940"/>
      <c r="AO122" s="940"/>
      <c r="AP122" s="940"/>
      <c r="AQ122" s="940"/>
      <c r="AR122" s="317"/>
      <c r="AS122" s="940"/>
      <c r="AT122" s="940"/>
      <c r="AU122" s="940"/>
    </row>
    <row r="123" spans="1:47" ht="15.75" customHeight="1">
      <c r="A123" s="173" t="s">
        <v>10</v>
      </c>
      <c r="B123" s="173"/>
      <c r="C123" s="173"/>
      <c r="D123" s="173"/>
      <c r="E123" s="173"/>
      <c r="F123" s="173"/>
      <c r="G123" s="173"/>
      <c r="H123" s="173"/>
      <c r="I123" s="173"/>
      <c r="J123" s="173"/>
      <c r="K123" s="173"/>
      <c r="L123" s="173"/>
      <c r="M123" s="173"/>
      <c r="N123" s="173"/>
      <c r="O123" s="173"/>
      <c r="P123" s="173"/>
      <c r="Q123" s="173"/>
      <c r="R123" s="173"/>
      <c r="S123" s="173"/>
      <c r="T123" s="173"/>
      <c r="U123" s="173"/>
      <c r="V123" s="173"/>
      <c r="W123" s="173"/>
      <c r="X123" s="938"/>
      <c r="Y123" s="173"/>
      <c r="Z123" s="173"/>
      <c r="AA123" s="173"/>
      <c r="AB123" s="173"/>
      <c r="AC123" s="173"/>
      <c r="AD123" s="173"/>
      <c r="AE123" s="939"/>
      <c r="AF123" s="940"/>
      <c r="AG123" s="940"/>
      <c r="AH123" s="940"/>
      <c r="AI123" s="940"/>
      <c r="AJ123" s="940"/>
      <c r="AK123" s="940"/>
      <c r="AL123" s="940"/>
      <c r="AM123" s="940"/>
      <c r="AN123" s="940"/>
      <c r="AO123" s="940"/>
      <c r="AP123" s="940"/>
      <c r="AQ123" s="940"/>
      <c r="AR123" s="317"/>
      <c r="AS123" s="940"/>
      <c r="AT123" s="940"/>
      <c r="AU123" s="940"/>
    </row>
    <row r="124" spans="1:47" ht="15.75" customHeight="1">
      <c r="A124" s="173" t="s">
        <v>10</v>
      </c>
      <c r="B124" s="173"/>
      <c r="C124" s="173"/>
      <c r="D124" s="173"/>
      <c r="E124" s="173"/>
      <c r="F124" s="173"/>
      <c r="G124" s="173"/>
      <c r="H124" s="173"/>
      <c r="I124" s="173"/>
      <c r="J124" s="173"/>
      <c r="K124" s="173"/>
      <c r="L124" s="173"/>
      <c r="M124" s="173"/>
      <c r="N124" s="173"/>
      <c r="O124" s="173"/>
      <c r="P124" s="173"/>
      <c r="Q124" s="173"/>
      <c r="R124" s="173"/>
      <c r="S124" s="173"/>
      <c r="T124" s="173"/>
      <c r="U124" s="173"/>
      <c r="V124" s="173"/>
      <c r="W124" s="173"/>
      <c r="X124" s="938"/>
      <c r="Y124" s="173"/>
      <c r="Z124" s="173"/>
      <c r="AA124" s="173"/>
      <c r="AB124" s="173"/>
      <c r="AC124" s="173"/>
      <c r="AD124" s="173"/>
      <c r="AE124" s="938"/>
      <c r="AF124" s="940"/>
      <c r="AG124" s="940"/>
      <c r="AH124" s="940"/>
      <c r="AI124" s="940"/>
      <c r="AJ124" s="940"/>
      <c r="AK124" s="940"/>
      <c r="AL124" s="940"/>
      <c r="AM124" s="940"/>
      <c r="AN124" s="940"/>
      <c r="AO124" s="940"/>
      <c r="AP124" s="940"/>
      <c r="AQ124" s="940"/>
      <c r="AR124" s="317"/>
      <c r="AS124" s="940"/>
      <c r="AT124" s="940"/>
      <c r="AU124" s="940"/>
    </row>
    <row r="125" spans="1:47" ht="15.75" customHeight="1">
      <c r="A125" s="173" t="s">
        <v>10</v>
      </c>
      <c r="B125" s="173"/>
      <c r="C125" s="173"/>
      <c r="D125" s="173"/>
      <c r="E125" s="173"/>
      <c r="F125" s="173"/>
      <c r="G125" s="173"/>
      <c r="H125" s="173"/>
      <c r="I125" s="173"/>
      <c r="J125" s="173"/>
      <c r="K125" s="173"/>
      <c r="L125" s="173"/>
      <c r="M125" s="173"/>
      <c r="N125" s="173"/>
      <c r="O125" s="173"/>
      <c r="P125" s="173"/>
      <c r="Q125" s="173"/>
      <c r="R125" s="173"/>
      <c r="S125" s="173"/>
      <c r="T125" s="173"/>
      <c r="U125" s="173"/>
      <c r="V125" s="173"/>
      <c r="W125" s="173"/>
      <c r="X125" s="938"/>
      <c r="Y125" s="173"/>
      <c r="Z125" s="173"/>
      <c r="AA125" s="173"/>
      <c r="AB125" s="173"/>
      <c r="AC125" s="173"/>
      <c r="AD125" s="173"/>
      <c r="AE125" s="173"/>
      <c r="AF125" s="940"/>
      <c r="AG125" s="940"/>
      <c r="AH125" s="940"/>
      <c r="AI125" s="940"/>
      <c r="AJ125" s="940"/>
      <c r="AK125" s="940"/>
      <c r="AL125" s="940"/>
      <c r="AM125" s="940"/>
      <c r="AN125" s="940"/>
      <c r="AO125" s="940"/>
      <c r="AP125" s="940"/>
      <c r="AQ125" s="940"/>
      <c r="AR125" s="317"/>
      <c r="AS125" s="940"/>
      <c r="AT125" s="940"/>
      <c r="AU125" s="940"/>
    </row>
    <row r="126" spans="1:47" ht="15.75" customHeight="1">
      <c r="A126" s="173" t="s">
        <v>10</v>
      </c>
      <c r="B126" s="173"/>
      <c r="C126" s="173"/>
      <c r="D126" s="173"/>
      <c r="E126" s="173"/>
      <c r="F126" s="173"/>
      <c r="G126" s="173"/>
      <c r="H126" s="173"/>
      <c r="I126" s="173"/>
      <c r="J126" s="173"/>
      <c r="K126" s="173"/>
      <c r="L126" s="173"/>
      <c r="M126" s="173"/>
      <c r="N126" s="173"/>
      <c r="O126" s="173"/>
      <c r="P126" s="173"/>
      <c r="Q126" s="173"/>
      <c r="R126" s="173"/>
      <c r="S126" s="173"/>
      <c r="T126" s="173"/>
      <c r="U126" s="173"/>
      <c r="V126" s="173"/>
      <c r="W126" s="173"/>
      <c r="X126" s="938"/>
      <c r="Y126" s="173"/>
      <c r="Z126" s="173"/>
      <c r="AA126" s="173"/>
      <c r="AB126" s="173"/>
      <c r="AC126" s="173"/>
      <c r="AD126" s="173"/>
      <c r="AE126" s="946"/>
      <c r="AF126" s="940"/>
      <c r="AG126" s="940"/>
      <c r="AH126" s="940"/>
      <c r="AI126" s="940"/>
      <c r="AJ126" s="940"/>
      <c r="AK126" s="940"/>
      <c r="AL126" s="940"/>
      <c r="AM126" s="940"/>
      <c r="AN126" s="940"/>
      <c r="AO126" s="940"/>
      <c r="AP126" s="940"/>
      <c r="AQ126" s="940"/>
      <c r="AR126" s="317"/>
      <c r="AS126" s="940"/>
      <c r="AT126" s="940"/>
      <c r="AU126" s="940"/>
    </row>
    <row r="127" spans="1:47" ht="15.75" customHeight="1">
      <c r="A127" s="173" t="s">
        <v>10</v>
      </c>
      <c r="B127" s="173"/>
      <c r="C127" s="173"/>
      <c r="D127" s="173"/>
      <c r="E127" s="173"/>
      <c r="F127" s="173"/>
      <c r="G127" s="173"/>
      <c r="H127" s="173"/>
      <c r="I127" s="173"/>
      <c r="J127" s="173"/>
      <c r="K127" s="173"/>
      <c r="L127" s="173"/>
      <c r="M127" s="173"/>
      <c r="N127" s="173"/>
      <c r="O127" s="173"/>
      <c r="P127" s="173"/>
      <c r="Q127" s="173"/>
      <c r="R127" s="173"/>
      <c r="S127" s="173"/>
      <c r="T127" s="173"/>
      <c r="U127" s="173"/>
      <c r="V127" s="173"/>
      <c r="W127" s="173"/>
      <c r="X127" s="938"/>
      <c r="Y127" s="173"/>
      <c r="Z127" s="173"/>
      <c r="AA127" s="173"/>
      <c r="AB127" s="173"/>
      <c r="AC127" s="173"/>
      <c r="AD127" s="173"/>
      <c r="AE127" s="943"/>
      <c r="AF127" s="940"/>
      <c r="AG127" s="940"/>
      <c r="AH127" s="940"/>
      <c r="AI127" s="940"/>
      <c r="AJ127" s="940"/>
      <c r="AK127" s="940"/>
      <c r="AL127" s="940"/>
      <c r="AM127" s="940"/>
      <c r="AN127" s="940"/>
      <c r="AO127" s="940"/>
      <c r="AP127" s="940"/>
      <c r="AQ127" s="940"/>
      <c r="AR127" s="317"/>
      <c r="AS127" s="940"/>
      <c r="AT127" s="940"/>
      <c r="AU127" s="940"/>
    </row>
    <row r="128" spans="1:47" ht="15.75" customHeight="1">
      <c r="A128" s="173" t="s">
        <v>10</v>
      </c>
      <c r="B128" s="173"/>
      <c r="C128" s="173"/>
      <c r="D128" s="173"/>
      <c r="E128" s="173"/>
      <c r="F128" s="173"/>
      <c r="G128" s="173"/>
      <c r="H128" s="173"/>
      <c r="I128" s="173"/>
      <c r="J128" s="173"/>
      <c r="K128" s="173"/>
      <c r="L128" s="173"/>
      <c r="M128" s="173"/>
      <c r="N128" s="173"/>
      <c r="O128" s="173"/>
      <c r="P128" s="173"/>
      <c r="Q128" s="173"/>
      <c r="R128" s="173"/>
      <c r="S128" s="173"/>
      <c r="T128" s="173"/>
      <c r="U128" s="173"/>
      <c r="V128" s="173"/>
      <c r="W128" s="173"/>
      <c r="X128" s="938"/>
      <c r="Y128" s="173"/>
      <c r="Z128" s="173"/>
      <c r="AA128" s="173"/>
      <c r="AB128" s="173"/>
      <c r="AC128" s="173"/>
      <c r="AD128" s="173"/>
      <c r="AE128" s="173"/>
      <c r="AF128" s="940"/>
      <c r="AG128" s="940"/>
      <c r="AH128" s="940"/>
      <c r="AI128" s="940"/>
      <c r="AJ128" s="940"/>
      <c r="AK128" s="940"/>
      <c r="AL128" s="940"/>
      <c r="AM128" s="940"/>
      <c r="AN128" s="940"/>
      <c r="AO128" s="940"/>
      <c r="AP128" s="940"/>
      <c r="AQ128" s="940"/>
      <c r="AR128" s="317"/>
      <c r="AS128" s="940"/>
      <c r="AT128" s="940"/>
      <c r="AU128" s="940"/>
    </row>
    <row r="129" spans="1:47" ht="15.75" customHeight="1">
      <c r="A129" s="173" t="s">
        <v>10</v>
      </c>
      <c r="B129" s="173"/>
      <c r="C129" s="173"/>
      <c r="D129" s="173"/>
      <c r="E129" s="173"/>
      <c r="F129" s="173"/>
      <c r="G129" s="173"/>
      <c r="H129" s="173"/>
      <c r="I129" s="173"/>
      <c r="J129" s="173"/>
      <c r="K129" s="173"/>
      <c r="L129" s="173"/>
      <c r="M129" s="173"/>
      <c r="N129" s="173"/>
      <c r="O129" s="173"/>
      <c r="P129" s="173"/>
      <c r="Q129" s="173"/>
      <c r="R129" s="173"/>
      <c r="S129" s="173"/>
      <c r="T129" s="173"/>
      <c r="U129" s="173"/>
      <c r="V129" s="173"/>
      <c r="W129" s="173"/>
      <c r="X129" s="938"/>
      <c r="Y129" s="173"/>
      <c r="Z129" s="173"/>
      <c r="AA129" s="173"/>
      <c r="AB129" s="173"/>
      <c r="AC129" s="173"/>
      <c r="AD129" s="173"/>
      <c r="AE129" s="173"/>
      <c r="AF129" s="940"/>
      <c r="AG129" s="940"/>
      <c r="AH129" s="940"/>
      <c r="AI129" s="940"/>
      <c r="AJ129" s="940"/>
      <c r="AK129" s="940"/>
      <c r="AL129" s="940"/>
      <c r="AM129" s="940"/>
      <c r="AN129" s="940"/>
      <c r="AO129" s="940"/>
      <c r="AP129" s="940"/>
      <c r="AQ129" s="940"/>
      <c r="AR129" s="317"/>
      <c r="AS129" s="940"/>
      <c r="AT129" s="940"/>
      <c r="AU129" s="940"/>
    </row>
    <row r="130" spans="1:47" ht="15.75" customHeight="1">
      <c r="A130" s="173" t="s">
        <v>10</v>
      </c>
      <c r="B130" s="173"/>
      <c r="C130" s="173"/>
      <c r="D130" s="173"/>
      <c r="E130" s="173"/>
      <c r="F130" s="173"/>
      <c r="G130" s="173"/>
      <c r="H130" s="173"/>
      <c r="I130" s="173"/>
      <c r="J130" s="173"/>
      <c r="K130" s="173"/>
      <c r="L130" s="173"/>
      <c r="M130" s="173"/>
      <c r="N130" s="173"/>
      <c r="O130" s="173"/>
      <c r="P130" s="173"/>
      <c r="Q130" s="173"/>
      <c r="R130" s="173"/>
      <c r="S130" s="173"/>
      <c r="T130" s="173"/>
      <c r="U130" s="173"/>
      <c r="V130" s="173"/>
      <c r="W130" s="173"/>
      <c r="X130" s="938"/>
      <c r="Y130" s="173"/>
      <c r="Z130" s="173"/>
      <c r="AA130" s="173"/>
      <c r="AB130" s="173"/>
      <c r="AC130" s="173"/>
      <c r="AD130" s="173"/>
      <c r="AE130" s="939"/>
      <c r="AF130" s="940"/>
      <c r="AG130" s="940"/>
      <c r="AH130" s="940"/>
      <c r="AI130" s="940"/>
      <c r="AJ130" s="940"/>
      <c r="AK130" s="940"/>
      <c r="AL130" s="940"/>
      <c r="AM130" s="940"/>
      <c r="AN130" s="940"/>
      <c r="AO130" s="940"/>
      <c r="AP130" s="940"/>
      <c r="AQ130" s="940"/>
      <c r="AR130" s="317"/>
      <c r="AS130" s="940"/>
      <c r="AT130" s="940"/>
      <c r="AU130" s="940"/>
    </row>
    <row r="131" spans="1:47" ht="15.75" customHeight="1">
      <c r="A131" s="173" t="s">
        <v>10</v>
      </c>
      <c r="B131" s="173"/>
      <c r="C131" s="173"/>
      <c r="D131" s="173"/>
      <c r="E131" s="173"/>
      <c r="F131" s="173"/>
      <c r="G131" s="173"/>
      <c r="H131" s="173"/>
      <c r="I131" s="173"/>
      <c r="J131" s="173"/>
      <c r="K131" s="173"/>
      <c r="L131" s="173"/>
      <c r="M131" s="173"/>
      <c r="N131" s="173"/>
      <c r="O131" s="173"/>
      <c r="P131" s="173"/>
      <c r="Q131" s="173"/>
      <c r="R131" s="173"/>
      <c r="S131" s="173"/>
      <c r="T131" s="173"/>
      <c r="U131" s="173"/>
      <c r="V131" s="173"/>
      <c r="W131" s="173"/>
      <c r="X131" s="938"/>
      <c r="Y131" s="173"/>
      <c r="Z131" s="173"/>
      <c r="AA131" s="173"/>
      <c r="AB131" s="173"/>
      <c r="AC131" s="173"/>
      <c r="AD131" s="173"/>
      <c r="AE131" s="939"/>
      <c r="AF131" s="940"/>
      <c r="AG131" s="940"/>
      <c r="AH131" s="940"/>
      <c r="AI131" s="940"/>
      <c r="AJ131" s="940"/>
      <c r="AK131" s="940"/>
      <c r="AL131" s="940"/>
      <c r="AM131" s="940"/>
      <c r="AN131" s="940"/>
      <c r="AO131" s="940"/>
      <c r="AP131" s="940"/>
      <c r="AQ131" s="940"/>
      <c r="AR131" s="317"/>
      <c r="AS131" s="940"/>
      <c r="AT131" s="940"/>
      <c r="AU131" s="940"/>
    </row>
    <row r="132" spans="1:47" ht="15.75" customHeight="1">
      <c r="A132" s="173" t="s">
        <v>10</v>
      </c>
      <c r="B132" s="173"/>
      <c r="C132" s="173"/>
      <c r="D132" s="173"/>
      <c r="E132" s="173"/>
      <c r="F132" s="173"/>
      <c r="G132" s="173"/>
      <c r="H132" s="173"/>
      <c r="I132" s="173"/>
      <c r="J132" s="173"/>
      <c r="K132" s="173"/>
      <c r="L132" s="173"/>
      <c r="M132" s="173"/>
      <c r="N132" s="173"/>
      <c r="O132" s="173"/>
      <c r="P132" s="173"/>
      <c r="Q132" s="173"/>
      <c r="R132" s="173"/>
      <c r="S132" s="173"/>
      <c r="T132" s="173"/>
      <c r="U132" s="173"/>
      <c r="V132" s="173"/>
      <c r="W132" s="173"/>
      <c r="X132" s="938"/>
      <c r="Y132" s="173"/>
      <c r="Z132" s="173"/>
      <c r="AA132" s="173"/>
      <c r="AB132" s="173"/>
      <c r="AC132" s="173"/>
      <c r="AD132" s="173"/>
      <c r="AE132" s="939"/>
      <c r="AF132" s="940"/>
      <c r="AG132" s="940"/>
      <c r="AH132" s="940"/>
      <c r="AI132" s="940"/>
      <c r="AJ132" s="940"/>
      <c r="AK132" s="940"/>
      <c r="AL132" s="940"/>
      <c r="AM132" s="940"/>
      <c r="AN132" s="940"/>
      <c r="AO132" s="940"/>
      <c r="AP132" s="940"/>
      <c r="AQ132" s="940"/>
      <c r="AR132" s="317"/>
      <c r="AS132" s="940"/>
      <c r="AT132" s="940"/>
      <c r="AU132" s="940"/>
    </row>
    <row r="133" spans="1:47" ht="15.75" customHeight="1">
      <c r="A133" s="173" t="s">
        <v>10</v>
      </c>
      <c r="B133" s="173"/>
      <c r="C133" s="173"/>
      <c r="D133" s="173"/>
      <c r="E133" s="173"/>
      <c r="F133" s="173"/>
      <c r="G133" s="173"/>
      <c r="H133" s="173"/>
      <c r="I133" s="173"/>
      <c r="J133" s="173"/>
      <c r="K133" s="173"/>
      <c r="L133" s="173"/>
      <c r="M133" s="173"/>
      <c r="N133" s="173"/>
      <c r="O133" s="173"/>
      <c r="P133" s="173"/>
      <c r="Q133" s="173"/>
      <c r="R133" s="173"/>
      <c r="S133" s="173"/>
      <c r="T133" s="173"/>
      <c r="U133" s="173"/>
      <c r="V133" s="173"/>
      <c r="W133" s="173"/>
      <c r="X133" s="938"/>
      <c r="Y133" s="173"/>
      <c r="Z133" s="173"/>
      <c r="AA133" s="173"/>
      <c r="AB133" s="173"/>
      <c r="AC133" s="173"/>
      <c r="AD133" s="173"/>
      <c r="AE133" s="173"/>
      <c r="AF133" s="940"/>
      <c r="AG133" s="940"/>
      <c r="AH133" s="940"/>
      <c r="AI133" s="940"/>
      <c r="AJ133" s="940"/>
      <c r="AK133" s="940"/>
      <c r="AL133" s="940"/>
      <c r="AM133" s="940"/>
      <c r="AN133" s="940"/>
      <c r="AO133" s="940"/>
      <c r="AP133" s="940"/>
      <c r="AQ133" s="940"/>
      <c r="AR133" s="317"/>
      <c r="AS133" s="940"/>
      <c r="AT133" s="940"/>
      <c r="AU133" s="940"/>
    </row>
    <row r="134" spans="1:47" ht="15.75" customHeight="1">
      <c r="A134" s="173" t="s">
        <v>10</v>
      </c>
      <c r="B134" s="173"/>
      <c r="C134" s="173"/>
      <c r="D134" s="173"/>
      <c r="E134" s="173"/>
      <c r="F134" s="173"/>
      <c r="G134" s="173"/>
      <c r="H134" s="173"/>
      <c r="I134" s="173"/>
      <c r="J134" s="173"/>
      <c r="K134" s="173"/>
      <c r="L134" s="173"/>
      <c r="M134" s="173"/>
      <c r="N134" s="173"/>
      <c r="O134" s="173"/>
      <c r="P134" s="173"/>
      <c r="Q134" s="173"/>
      <c r="R134" s="173"/>
      <c r="S134" s="173"/>
      <c r="T134" s="173"/>
      <c r="U134" s="173"/>
      <c r="V134" s="173"/>
      <c r="W134" s="173"/>
      <c r="X134" s="938"/>
      <c r="Y134" s="173"/>
      <c r="Z134" s="173"/>
      <c r="AA134" s="173"/>
      <c r="AB134" s="173"/>
      <c r="AC134" s="173"/>
      <c r="AD134" s="173"/>
      <c r="AE134" s="939"/>
      <c r="AF134" s="940"/>
      <c r="AG134" s="940"/>
      <c r="AH134" s="940"/>
      <c r="AI134" s="940"/>
      <c r="AJ134" s="940"/>
      <c r="AK134" s="940"/>
      <c r="AL134" s="940"/>
      <c r="AM134" s="940"/>
      <c r="AN134" s="940"/>
      <c r="AO134" s="940"/>
      <c r="AP134" s="940"/>
      <c r="AQ134" s="940"/>
      <c r="AR134" s="317"/>
      <c r="AS134" s="940"/>
      <c r="AT134" s="940"/>
      <c r="AU134" s="940"/>
    </row>
    <row r="135" spans="1:47" ht="15.75" customHeight="1">
      <c r="A135" s="173" t="s">
        <v>10</v>
      </c>
      <c r="B135" s="173"/>
      <c r="C135" s="173"/>
      <c r="D135" s="173"/>
      <c r="E135" s="173"/>
      <c r="F135" s="173"/>
      <c r="G135" s="173"/>
      <c r="H135" s="173"/>
      <c r="I135" s="173"/>
      <c r="J135" s="173"/>
      <c r="K135" s="173"/>
      <c r="L135" s="173"/>
      <c r="M135" s="173"/>
      <c r="N135" s="173"/>
      <c r="O135" s="173"/>
      <c r="P135" s="173"/>
      <c r="Q135" s="173"/>
      <c r="R135" s="173"/>
      <c r="S135" s="173"/>
      <c r="T135" s="173"/>
      <c r="U135" s="173"/>
      <c r="V135" s="173"/>
      <c r="W135" s="173"/>
      <c r="X135" s="938"/>
      <c r="Y135" s="173"/>
      <c r="Z135" s="173"/>
      <c r="AA135" s="173"/>
      <c r="AB135" s="173"/>
      <c r="AC135" s="173"/>
      <c r="AD135" s="173"/>
      <c r="AE135" s="939"/>
      <c r="AF135" s="940"/>
      <c r="AG135" s="940"/>
      <c r="AH135" s="940"/>
      <c r="AI135" s="940"/>
      <c r="AJ135" s="940"/>
      <c r="AK135" s="940"/>
      <c r="AL135" s="940"/>
      <c r="AM135" s="940"/>
      <c r="AN135" s="940"/>
      <c r="AO135" s="940"/>
      <c r="AP135" s="940"/>
      <c r="AQ135" s="940"/>
      <c r="AR135" s="317"/>
      <c r="AS135" s="940"/>
      <c r="AT135" s="940"/>
      <c r="AU135" s="940"/>
    </row>
    <row r="136" spans="1:47" ht="15.75" customHeight="1">
      <c r="A136" s="173" t="s">
        <v>10</v>
      </c>
      <c r="B136" s="173"/>
      <c r="C136" s="173"/>
      <c r="D136" s="173"/>
      <c r="E136" s="173"/>
      <c r="F136" s="173"/>
      <c r="G136" s="173"/>
      <c r="H136" s="173"/>
      <c r="I136" s="173"/>
      <c r="J136" s="173"/>
      <c r="K136" s="173"/>
      <c r="L136" s="173"/>
      <c r="M136" s="173"/>
      <c r="N136" s="173"/>
      <c r="O136" s="173"/>
      <c r="P136" s="173"/>
      <c r="Q136" s="173"/>
      <c r="R136" s="173"/>
      <c r="S136" s="173"/>
      <c r="T136" s="173"/>
      <c r="U136" s="173"/>
      <c r="V136" s="173"/>
      <c r="W136" s="173"/>
      <c r="X136" s="938"/>
      <c r="Y136" s="173"/>
      <c r="Z136" s="173"/>
      <c r="AA136" s="173"/>
      <c r="AB136" s="173"/>
      <c r="AC136" s="173"/>
      <c r="AD136" s="173"/>
      <c r="AE136" s="939"/>
      <c r="AF136" s="940"/>
      <c r="AG136" s="940"/>
      <c r="AH136" s="940"/>
      <c r="AI136" s="940"/>
      <c r="AJ136" s="940"/>
      <c r="AK136" s="940"/>
      <c r="AL136" s="940"/>
      <c r="AM136" s="940"/>
      <c r="AN136" s="940"/>
      <c r="AO136" s="940"/>
      <c r="AP136" s="940"/>
      <c r="AQ136" s="940"/>
      <c r="AR136" s="317"/>
      <c r="AS136" s="940"/>
      <c r="AT136" s="940"/>
      <c r="AU136" s="940"/>
    </row>
    <row r="137" spans="1:47" ht="15.75" customHeight="1">
      <c r="A137" s="173" t="s">
        <v>10</v>
      </c>
      <c r="B137" s="173"/>
      <c r="C137" s="173"/>
      <c r="D137" s="173"/>
      <c r="E137" s="173"/>
      <c r="F137" s="173"/>
      <c r="G137" s="173"/>
      <c r="H137" s="173"/>
      <c r="I137" s="173"/>
      <c r="J137" s="173"/>
      <c r="K137" s="173"/>
      <c r="L137" s="173"/>
      <c r="M137" s="173"/>
      <c r="N137" s="173"/>
      <c r="O137" s="173"/>
      <c r="P137" s="173"/>
      <c r="Q137" s="173"/>
      <c r="R137" s="173"/>
      <c r="S137" s="173"/>
      <c r="T137" s="173"/>
      <c r="U137" s="173"/>
      <c r="V137" s="173"/>
      <c r="W137" s="173"/>
      <c r="X137" s="938"/>
      <c r="Y137" s="173"/>
      <c r="Z137" s="173"/>
      <c r="AA137" s="173"/>
      <c r="AB137" s="173"/>
      <c r="AC137" s="173"/>
      <c r="AD137" s="173"/>
      <c r="AE137" s="943"/>
      <c r="AF137" s="940"/>
      <c r="AG137" s="940"/>
      <c r="AH137" s="940"/>
      <c r="AI137" s="940"/>
      <c r="AJ137" s="940"/>
      <c r="AK137" s="940"/>
      <c r="AL137" s="940"/>
      <c r="AM137" s="940"/>
      <c r="AN137" s="940"/>
      <c r="AO137" s="940"/>
      <c r="AP137" s="940"/>
      <c r="AQ137" s="940"/>
      <c r="AR137" s="317"/>
      <c r="AS137" s="940"/>
      <c r="AT137" s="940"/>
      <c r="AU137" s="940"/>
    </row>
    <row r="138" spans="1:47" ht="15.75" customHeight="1">
      <c r="A138" s="173" t="s">
        <v>10</v>
      </c>
      <c r="B138" s="173"/>
      <c r="C138" s="173"/>
      <c r="D138" s="173"/>
      <c r="E138" s="173"/>
      <c r="F138" s="173"/>
      <c r="G138" s="173"/>
      <c r="H138" s="173"/>
      <c r="I138" s="173"/>
      <c r="J138" s="173"/>
      <c r="K138" s="173"/>
      <c r="L138" s="173"/>
      <c r="M138" s="173"/>
      <c r="N138" s="173"/>
      <c r="O138" s="173"/>
      <c r="P138" s="173"/>
      <c r="Q138" s="173"/>
      <c r="R138" s="173"/>
      <c r="S138" s="173"/>
      <c r="T138" s="173"/>
      <c r="U138" s="173"/>
      <c r="V138" s="173"/>
      <c r="W138" s="173"/>
      <c r="X138" s="938"/>
      <c r="Y138" s="173"/>
      <c r="Z138" s="173"/>
      <c r="AA138" s="173"/>
      <c r="AB138" s="173"/>
      <c r="AC138" s="173"/>
      <c r="AD138" s="173"/>
      <c r="AE138" s="943"/>
      <c r="AF138" s="940"/>
      <c r="AG138" s="940"/>
      <c r="AH138" s="940"/>
      <c r="AI138" s="940"/>
      <c r="AJ138" s="940"/>
      <c r="AK138" s="940"/>
      <c r="AL138" s="940"/>
      <c r="AM138" s="940"/>
      <c r="AN138" s="940"/>
      <c r="AO138" s="940"/>
      <c r="AP138" s="940"/>
      <c r="AQ138" s="940"/>
      <c r="AR138" s="317"/>
      <c r="AS138" s="940"/>
      <c r="AT138" s="940"/>
      <c r="AU138" s="940"/>
    </row>
    <row r="139" spans="1:47" ht="15.75" customHeight="1">
      <c r="A139" s="173" t="s">
        <v>10</v>
      </c>
      <c r="B139" s="173"/>
      <c r="C139" s="173"/>
      <c r="D139" s="173"/>
      <c r="E139" s="173"/>
      <c r="F139" s="173"/>
      <c r="G139" s="173"/>
      <c r="H139" s="173"/>
      <c r="I139" s="173"/>
      <c r="J139" s="173"/>
      <c r="K139" s="173"/>
      <c r="L139" s="173"/>
      <c r="M139" s="173"/>
      <c r="N139" s="173"/>
      <c r="O139" s="173"/>
      <c r="P139" s="173"/>
      <c r="Q139" s="173"/>
      <c r="R139" s="173"/>
      <c r="S139" s="173"/>
      <c r="T139" s="173"/>
      <c r="U139" s="173"/>
      <c r="V139" s="173"/>
      <c r="W139" s="173"/>
      <c r="X139" s="938"/>
      <c r="Y139" s="173"/>
      <c r="Z139" s="173"/>
      <c r="AA139" s="173"/>
      <c r="AB139" s="173"/>
      <c r="AC139" s="173"/>
      <c r="AD139" s="173"/>
      <c r="AE139" s="943"/>
      <c r="AF139" s="940"/>
      <c r="AG139" s="940"/>
      <c r="AH139" s="940"/>
      <c r="AI139" s="940"/>
      <c r="AJ139" s="940"/>
      <c r="AK139" s="940"/>
      <c r="AL139" s="940"/>
      <c r="AM139" s="940"/>
      <c r="AN139" s="940"/>
      <c r="AO139" s="940"/>
      <c r="AP139" s="940"/>
      <c r="AQ139" s="940"/>
      <c r="AR139" s="317"/>
      <c r="AS139" s="940"/>
      <c r="AT139" s="940"/>
      <c r="AU139" s="940"/>
    </row>
    <row r="140" spans="1:47" ht="15.75" customHeight="1">
      <c r="A140" s="173" t="s">
        <v>10</v>
      </c>
      <c r="B140" s="173"/>
      <c r="C140" s="173"/>
      <c r="D140" s="173"/>
      <c r="E140" s="173"/>
      <c r="F140" s="173"/>
      <c r="G140" s="173"/>
      <c r="H140" s="173"/>
      <c r="I140" s="173"/>
      <c r="J140" s="173"/>
      <c r="K140" s="173"/>
      <c r="L140" s="173"/>
      <c r="M140" s="173"/>
      <c r="N140" s="173"/>
      <c r="O140" s="173"/>
      <c r="P140" s="173"/>
      <c r="Q140" s="173"/>
      <c r="R140" s="173"/>
      <c r="S140" s="173"/>
      <c r="T140" s="173"/>
      <c r="U140" s="173"/>
      <c r="V140" s="173"/>
      <c r="W140" s="173"/>
      <c r="X140" s="938"/>
      <c r="Y140" s="173"/>
      <c r="Z140" s="173"/>
      <c r="AA140" s="173"/>
      <c r="AB140" s="173"/>
      <c r="AC140" s="173"/>
      <c r="AD140" s="173"/>
      <c r="AE140" s="939"/>
      <c r="AF140" s="940"/>
      <c r="AG140" s="940"/>
      <c r="AH140" s="940"/>
      <c r="AI140" s="940"/>
      <c r="AJ140" s="940"/>
      <c r="AK140" s="940"/>
      <c r="AL140" s="940"/>
      <c r="AM140" s="940"/>
      <c r="AN140" s="940"/>
      <c r="AO140" s="940"/>
      <c r="AP140" s="940"/>
      <c r="AQ140" s="940"/>
      <c r="AR140" s="317"/>
      <c r="AS140" s="940"/>
      <c r="AT140" s="940"/>
      <c r="AU140" s="940"/>
    </row>
    <row r="141" spans="1:47" ht="15.75" customHeight="1">
      <c r="A141" s="173" t="s">
        <v>10</v>
      </c>
      <c r="B141" s="173"/>
      <c r="C141" s="173"/>
      <c r="D141" s="173"/>
      <c r="E141" s="173"/>
      <c r="F141" s="173"/>
      <c r="G141" s="173"/>
      <c r="H141" s="173"/>
      <c r="I141" s="173"/>
      <c r="J141" s="173"/>
      <c r="K141" s="173"/>
      <c r="L141" s="173"/>
      <c r="M141" s="173"/>
      <c r="N141" s="173"/>
      <c r="O141" s="173"/>
      <c r="P141" s="173"/>
      <c r="Q141" s="173"/>
      <c r="R141" s="173"/>
      <c r="S141" s="173"/>
      <c r="T141" s="173"/>
      <c r="U141" s="173"/>
      <c r="V141" s="173"/>
      <c r="W141" s="173"/>
      <c r="X141" s="938"/>
      <c r="Y141" s="173"/>
      <c r="Z141" s="173"/>
      <c r="AA141" s="173"/>
      <c r="AB141" s="173"/>
      <c r="AC141" s="173"/>
      <c r="AD141" s="173"/>
      <c r="AE141" s="173"/>
      <c r="AF141" s="940"/>
      <c r="AG141" s="940"/>
      <c r="AH141" s="940"/>
      <c r="AI141" s="940"/>
      <c r="AJ141" s="940"/>
      <c r="AK141" s="940"/>
      <c r="AL141" s="940"/>
      <c r="AM141" s="940"/>
      <c r="AN141" s="940"/>
      <c r="AO141" s="940"/>
      <c r="AP141" s="940"/>
      <c r="AQ141" s="940"/>
      <c r="AR141" s="317"/>
      <c r="AS141" s="940"/>
      <c r="AT141" s="940"/>
      <c r="AU141" s="940"/>
    </row>
    <row r="142" spans="1:47" ht="15.75" customHeight="1">
      <c r="A142" s="173" t="s">
        <v>10</v>
      </c>
      <c r="B142" s="173"/>
      <c r="C142" s="173"/>
      <c r="D142" s="173"/>
      <c r="E142" s="173"/>
      <c r="F142" s="173"/>
      <c r="G142" s="173"/>
      <c r="H142" s="173"/>
      <c r="I142" s="173"/>
      <c r="J142" s="173"/>
      <c r="K142" s="173"/>
      <c r="L142" s="173"/>
      <c r="M142" s="173"/>
      <c r="N142" s="173"/>
      <c r="O142" s="173"/>
      <c r="P142" s="173"/>
      <c r="Q142" s="173"/>
      <c r="R142" s="173"/>
      <c r="S142" s="173"/>
      <c r="T142" s="173"/>
      <c r="U142" s="173"/>
      <c r="V142" s="173"/>
      <c r="W142" s="173"/>
      <c r="X142" s="938"/>
      <c r="Y142" s="173"/>
      <c r="Z142" s="173"/>
      <c r="AA142" s="173"/>
      <c r="AB142" s="173"/>
      <c r="AC142" s="173"/>
      <c r="AD142" s="173"/>
      <c r="AE142" s="173"/>
      <c r="AF142" s="940"/>
      <c r="AG142" s="940"/>
      <c r="AH142" s="940"/>
      <c r="AI142" s="940"/>
      <c r="AJ142" s="940"/>
      <c r="AK142" s="940"/>
      <c r="AL142" s="940"/>
      <c r="AM142" s="940"/>
      <c r="AN142" s="940"/>
      <c r="AO142" s="940"/>
      <c r="AP142" s="940"/>
      <c r="AQ142" s="940"/>
      <c r="AR142" s="317"/>
      <c r="AS142" s="940"/>
      <c r="AT142" s="940"/>
      <c r="AU142" s="940"/>
    </row>
    <row r="143" spans="1:47" ht="15.75" customHeight="1">
      <c r="A143" s="173" t="s">
        <v>10</v>
      </c>
      <c r="B143" s="173"/>
      <c r="C143" s="173"/>
      <c r="D143" s="173"/>
      <c r="E143" s="173"/>
      <c r="F143" s="173"/>
      <c r="G143" s="173"/>
      <c r="H143" s="173"/>
      <c r="I143" s="173"/>
      <c r="J143" s="173"/>
      <c r="K143" s="173"/>
      <c r="L143" s="173"/>
      <c r="M143" s="173"/>
      <c r="N143" s="173"/>
      <c r="O143" s="173"/>
      <c r="P143" s="173"/>
      <c r="Q143" s="173"/>
      <c r="R143" s="173"/>
      <c r="S143" s="173"/>
      <c r="T143" s="173"/>
      <c r="U143" s="173"/>
      <c r="V143" s="173"/>
      <c r="W143" s="173"/>
      <c r="X143" s="938"/>
      <c r="Y143" s="173"/>
      <c r="Z143" s="173"/>
      <c r="AA143" s="173"/>
      <c r="AB143" s="173"/>
      <c r="AC143" s="173"/>
      <c r="AD143" s="173"/>
      <c r="AE143" s="173"/>
      <c r="AF143" s="940"/>
      <c r="AG143" s="940"/>
      <c r="AH143" s="940"/>
      <c r="AI143" s="940"/>
      <c r="AJ143" s="940"/>
      <c r="AK143" s="940"/>
      <c r="AL143" s="940"/>
      <c r="AM143" s="940"/>
      <c r="AN143" s="940"/>
      <c r="AO143" s="940"/>
      <c r="AP143" s="940"/>
      <c r="AQ143" s="940"/>
      <c r="AR143" s="317"/>
      <c r="AS143" s="940"/>
      <c r="AT143" s="940"/>
      <c r="AU143" s="940"/>
    </row>
    <row r="144" spans="1:47" ht="15.75" customHeight="1">
      <c r="A144" s="173" t="s">
        <v>10</v>
      </c>
      <c r="B144" s="173"/>
      <c r="C144" s="173"/>
      <c r="D144" s="173"/>
      <c r="E144" s="173"/>
      <c r="F144" s="173"/>
      <c r="G144" s="173"/>
      <c r="H144" s="173"/>
      <c r="I144" s="173"/>
      <c r="J144" s="173"/>
      <c r="K144" s="173"/>
      <c r="L144" s="173"/>
      <c r="M144" s="173"/>
      <c r="N144" s="173"/>
      <c r="O144" s="173"/>
      <c r="P144" s="173"/>
      <c r="Q144" s="173"/>
      <c r="R144" s="173"/>
      <c r="S144" s="173"/>
      <c r="T144" s="173"/>
      <c r="U144" s="173"/>
      <c r="V144" s="173"/>
      <c r="W144" s="173"/>
      <c r="X144" s="938"/>
      <c r="Y144" s="173"/>
      <c r="Z144" s="173"/>
      <c r="AA144" s="173"/>
      <c r="AB144" s="173"/>
      <c r="AC144" s="173"/>
      <c r="AD144" s="173"/>
      <c r="AE144" s="939"/>
      <c r="AF144" s="940"/>
      <c r="AG144" s="940"/>
      <c r="AH144" s="940"/>
      <c r="AI144" s="940"/>
      <c r="AJ144" s="940"/>
      <c r="AK144" s="940"/>
      <c r="AL144" s="940"/>
      <c r="AM144" s="940"/>
      <c r="AN144" s="940"/>
      <c r="AO144" s="940"/>
      <c r="AP144" s="940"/>
      <c r="AQ144" s="940"/>
      <c r="AR144" s="317"/>
      <c r="AS144" s="940"/>
      <c r="AT144" s="940"/>
      <c r="AU144" s="940"/>
    </row>
    <row r="145" spans="1:47" ht="15.75" customHeight="1">
      <c r="A145" s="173" t="s">
        <v>10</v>
      </c>
      <c r="B145" s="173"/>
      <c r="C145" s="173"/>
      <c r="D145" s="173"/>
      <c r="E145" s="173"/>
      <c r="F145" s="173"/>
      <c r="G145" s="173"/>
      <c r="H145" s="173"/>
      <c r="I145" s="173"/>
      <c r="J145" s="173"/>
      <c r="K145" s="173"/>
      <c r="L145" s="173"/>
      <c r="M145" s="173"/>
      <c r="N145" s="173"/>
      <c r="O145" s="173"/>
      <c r="P145" s="173"/>
      <c r="Q145" s="173"/>
      <c r="R145" s="173"/>
      <c r="S145" s="173"/>
      <c r="T145" s="173"/>
      <c r="U145" s="173"/>
      <c r="V145" s="173"/>
      <c r="W145" s="173"/>
      <c r="X145" s="938"/>
      <c r="Y145" s="173"/>
      <c r="Z145" s="173"/>
      <c r="AA145" s="173"/>
      <c r="AB145" s="173"/>
      <c r="AC145" s="173"/>
      <c r="AD145" s="173"/>
      <c r="AE145" s="939"/>
      <c r="AF145" s="940"/>
      <c r="AG145" s="940"/>
      <c r="AH145" s="940"/>
      <c r="AI145" s="940"/>
      <c r="AJ145" s="940"/>
      <c r="AK145" s="940"/>
      <c r="AL145" s="940"/>
      <c r="AM145" s="940"/>
      <c r="AN145" s="940"/>
      <c r="AO145" s="940"/>
      <c r="AP145" s="940"/>
      <c r="AQ145" s="940"/>
      <c r="AR145" s="317"/>
      <c r="AS145" s="940"/>
      <c r="AT145" s="940"/>
      <c r="AU145" s="940"/>
    </row>
    <row r="146" spans="1:47" ht="15.75" customHeight="1">
      <c r="A146" s="173" t="s">
        <v>10</v>
      </c>
      <c r="B146" s="173"/>
      <c r="C146" s="173"/>
      <c r="D146" s="173"/>
      <c r="E146" s="173"/>
      <c r="F146" s="173"/>
      <c r="G146" s="173"/>
      <c r="H146" s="173"/>
      <c r="I146" s="173"/>
      <c r="J146" s="173"/>
      <c r="K146" s="173"/>
      <c r="L146" s="173"/>
      <c r="M146" s="173"/>
      <c r="N146" s="173"/>
      <c r="O146" s="173"/>
      <c r="P146" s="173"/>
      <c r="Q146" s="173"/>
      <c r="R146" s="173"/>
      <c r="S146" s="173"/>
      <c r="T146" s="173"/>
      <c r="U146" s="173"/>
      <c r="V146" s="173"/>
      <c r="W146" s="173"/>
      <c r="X146" s="938"/>
      <c r="Y146" s="173"/>
      <c r="Z146" s="173"/>
      <c r="AA146" s="173"/>
      <c r="AB146" s="173"/>
      <c r="AC146" s="173"/>
      <c r="AD146" s="173"/>
      <c r="AE146" s="939"/>
      <c r="AF146" s="940"/>
      <c r="AG146" s="940"/>
      <c r="AH146" s="940"/>
      <c r="AI146" s="940"/>
      <c r="AJ146" s="940"/>
      <c r="AK146" s="940"/>
      <c r="AL146" s="940"/>
      <c r="AM146" s="940"/>
      <c r="AN146" s="940"/>
      <c r="AO146" s="940"/>
      <c r="AP146" s="940"/>
      <c r="AQ146" s="940"/>
      <c r="AR146" s="317"/>
      <c r="AS146" s="940"/>
      <c r="AT146" s="940"/>
      <c r="AU146" s="940"/>
    </row>
    <row r="147" spans="1:47" ht="15.75" customHeight="1">
      <c r="A147" s="173" t="s">
        <v>10</v>
      </c>
      <c r="B147" s="173"/>
      <c r="C147" s="173"/>
      <c r="D147" s="173"/>
      <c r="E147" s="173"/>
      <c r="F147" s="173"/>
      <c r="G147" s="173"/>
      <c r="H147" s="173"/>
      <c r="I147" s="173"/>
      <c r="J147" s="173"/>
      <c r="K147" s="173"/>
      <c r="L147" s="173"/>
      <c r="M147" s="173"/>
      <c r="N147" s="173"/>
      <c r="O147" s="173"/>
      <c r="P147" s="173"/>
      <c r="Q147" s="173"/>
      <c r="R147" s="173"/>
      <c r="S147" s="173"/>
      <c r="T147" s="173"/>
      <c r="U147" s="173"/>
      <c r="V147" s="173"/>
      <c r="W147" s="173"/>
      <c r="X147" s="938"/>
      <c r="Y147" s="173"/>
      <c r="Z147" s="173"/>
      <c r="AA147" s="173"/>
      <c r="AB147" s="173"/>
      <c r="AC147" s="173"/>
      <c r="AD147" s="173"/>
      <c r="AE147" s="939"/>
      <c r="AF147" s="940"/>
      <c r="AG147" s="940"/>
      <c r="AH147" s="940"/>
      <c r="AI147" s="940"/>
      <c r="AJ147" s="940"/>
      <c r="AK147" s="940"/>
      <c r="AL147" s="940"/>
      <c r="AM147" s="940"/>
      <c r="AN147" s="940"/>
      <c r="AO147" s="940"/>
      <c r="AP147" s="940"/>
      <c r="AQ147" s="940"/>
      <c r="AR147" s="317"/>
      <c r="AS147" s="940"/>
      <c r="AT147" s="940"/>
      <c r="AU147" s="940"/>
    </row>
    <row r="148" spans="1:47" ht="15.75" customHeight="1">
      <c r="A148" s="173" t="s">
        <v>10</v>
      </c>
      <c r="B148" s="173"/>
      <c r="C148" s="173"/>
      <c r="D148" s="173"/>
      <c r="E148" s="173"/>
      <c r="F148" s="173"/>
      <c r="G148" s="173"/>
      <c r="H148" s="173"/>
      <c r="I148" s="173"/>
      <c r="J148" s="173"/>
      <c r="K148" s="173"/>
      <c r="L148" s="173"/>
      <c r="M148" s="173"/>
      <c r="N148" s="173"/>
      <c r="O148" s="173"/>
      <c r="P148" s="173"/>
      <c r="Q148" s="173"/>
      <c r="R148" s="173"/>
      <c r="S148" s="173"/>
      <c r="T148" s="173"/>
      <c r="U148" s="173"/>
      <c r="V148" s="173"/>
      <c r="W148" s="173"/>
      <c r="X148" s="938"/>
      <c r="Y148" s="173"/>
      <c r="Z148" s="173"/>
      <c r="AA148" s="173"/>
      <c r="AB148" s="173"/>
      <c r="AC148" s="173"/>
      <c r="AD148" s="173"/>
      <c r="AE148" s="939"/>
      <c r="AF148" s="940"/>
      <c r="AG148" s="940"/>
      <c r="AH148" s="940"/>
      <c r="AI148" s="940"/>
      <c r="AJ148" s="940"/>
      <c r="AK148" s="940"/>
      <c r="AL148" s="940"/>
      <c r="AM148" s="940"/>
      <c r="AN148" s="940"/>
      <c r="AO148" s="940"/>
      <c r="AP148" s="940"/>
      <c r="AQ148" s="940"/>
      <c r="AR148" s="317"/>
      <c r="AS148" s="940"/>
      <c r="AT148" s="940"/>
      <c r="AU148" s="940"/>
    </row>
    <row r="149" spans="1:47" ht="15.75" customHeight="1">
      <c r="A149" s="173" t="s">
        <v>10</v>
      </c>
      <c r="B149" s="173"/>
      <c r="C149" s="173"/>
      <c r="D149" s="173"/>
      <c r="E149" s="173"/>
      <c r="F149" s="173"/>
      <c r="G149" s="173"/>
      <c r="H149" s="173"/>
      <c r="I149" s="941"/>
      <c r="J149" s="941"/>
      <c r="K149" s="941"/>
      <c r="L149" s="941"/>
      <c r="M149" s="941"/>
      <c r="N149" s="173"/>
      <c r="O149" s="173"/>
      <c r="P149" s="173"/>
      <c r="Q149" s="941"/>
      <c r="R149" s="941"/>
      <c r="S149" s="941"/>
      <c r="T149" s="941"/>
      <c r="U149" s="173"/>
      <c r="V149" s="173"/>
      <c r="W149" s="941"/>
      <c r="X149" s="948"/>
      <c r="Y149" s="941"/>
      <c r="Z149" s="173"/>
      <c r="AA149" s="173"/>
      <c r="AB149" s="173"/>
      <c r="AC149" s="941"/>
      <c r="AD149" s="941"/>
      <c r="AE149" s="173"/>
      <c r="AF149" s="940"/>
      <c r="AG149" s="940"/>
      <c r="AH149" s="940"/>
      <c r="AI149" s="940"/>
      <c r="AJ149" s="940"/>
      <c r="AK149" s="940"/>
      <c r="AL149" s="940"/>
      <c r="AM149" s="940"/>
      <c r="AN149" s="940"/>
      <c r="AO149" s="940"/>
      <c r="AP149" s="940"/>
      <c r="AQ149" s="940"/>
      <c r="AR149" s="317"/>
      <c r="AS149" s="940"/>
      <c r="AT149" s="940"/>
      <c r="AU149" s="940"/>
    </row>
    <row r="150" spans="1:47" ht="15.75" customHeight="1">
      <c r="A150" s="173" t="s">
        <v>10</v>
      </c>
      <c r="B150" s="173"/>
      <c r="C150" s="173"/>
      <c r="D150" s="173"/>
      <c r="E150" s="173"/>
      <c r="F150" s="173"/>
      <c r="G150" s="173"/>
      <c r="H150" s="173"/>
      <c r="I150" s="941"/>
      <c r="J150" s="941"/>
      <c r="K150" s="941"/>
      <c r="L150" s="941"/>
      <c r="M150" s="941"/>
      <c r="N150" s="173"/>
      <c r="O150" s="173"/>
      <c r="P150" s="173"/>
      <c r="Q150" s="941"/>
      <c r="R150" s="941"/>
      <c r="S150" s="941"/>
      <c r="T150" s="941"/>
      <c r="U150" s="173"/>
      <c r="V150" s="173"/>
      <c r="W150" s="941"/>
      <c r="X150" s="948"/>
      <c r="Y150" s="941"/>
      <c r="Z150" s="173"/>
      <c r="AA150" s="173"/>
      <c r="AB150" s="173"/>
      <c r="AC150" s="941"/>
      <c r="AD150" s="941"/>
      <c r="AE150" s="948"/>
      <c r="AF150" s="940"/>
      <c r="AG150" s="940"/>
      <c r="AH150" s="940"/>
      <c r="AI150" s="940"/>
      <c r="AJ150" s="940"/>
      <c r="AK150" s="940"/>
      <c r="AL150" s="940"/>
      <c r="AM150" s="940"/>
      <c r="AN150" s="940"/>
      <c r="AO150" s="940"/>
      <c r="AP150" s="940"/>
      <c r="AQ150" s="940"/>
      <c r="AR150" s="317"/>
      <c r="AS150" s="940"/>
      <c r="AT150" s="940"/>
      <c r="AU150" s="940"/>
    </row>
    <row r="151" spans="1:47" ht="15.75" customHeight="1">
      <c r="A151" s="173" t="s">
        <v>10</v>
      </c>
      <c r="B151" s="173"/>
      <c r="C151" s="173"/>
      <c r="D151" s="173"/>
      <c r="E151" s="173"/>
      <c r="F151" s="173"/>
      <c r="G151" s="173"/>
      <c r="H151" s="173"/>
      <c r="I151" s="941"/>
      <c r="J151" s="941"/>
      <c r="K151" s="941"/>
      <c r="L151" s="941"/>
      <c r="M151" s="941"/>
      <c r="N151" s="173"/>
      <c r="O151" s="173"/>
      <c r="P151" s="173"/>
      <c r="Q151" s="941"/>
      <c r="R151" s="941"/>
      <c r="S151" s="941"/>
      <c r="T151" s="941"/>
      <c r="U151" s="173"/>
      <c r="V151" s="173"/>
      <c r="W151" s="941"/>
      <c r="X151" s="948"/>
      <c r="Y151" s="941"/>
      <c r="Z151" s="173"/>
      <c r="AA151" s="173"/>
      <c r="AB151" s="173"/>
      <c r="AC151" s="941"/>
      <c r="AD151" s="941"/>
      <c r="AE151" s="173"/>
      <c r="AF151" s="940"/>
      <c r="AG151" s="940"/>
      <c r="AH151" s="940"/>
      <c r="AI151" s="940"/>
      <c r="AJ151" s="940"/>
      <c r="AK151" s="940"/>
      <c r="AL151" s="940"/>
      <c r="AM151" s="940"/>
      <c r="AN151" s="940"/>
      <c r="AO151" s="940"/>
      <c r="AP151" s="940"/>
      <c r="AQ151" s="940"/>
      <c r="AR151" s="317"/>
      <c r="AS151" s="940"/>
      <c r="AT151" s="940"/>
      <c r="AU151" s="940"/>
    </row>
    <row r="152" spans="1:47" ht="15.75" customHeight="1">
      <c r="A152" s="173" t="s">
        <v>10</v>
      </c>
      <c r="B152" s="173"/>
      <c r="C152" s="173"/>
      <c r="D152" s="173"/>
      <c r="E152" s="173"/>
      <c r="F152" s="173"/>
      <c r="G152" s="173"/>
      <c r="H152" s="173"/>
      <c r="I152" s="941"/>
      <c r="J152" s="941"/>
      <c r="K152" s="941"/>
      <c r="L152" s="941"/>
      <c r="M152" s="941"/>
      <c r="N152" s="173"/>
      <c r="O152" s="173"/>
      <c r="P152" s="173"/>
      <c r="Q152" s="941"/>
      <c r="R152" s="941"/>
      <c r="S152" s="941"/>
      <c r="T152" s="941"/>
      <c r="U152" s="173"/>
      <c r="V152" s="173"/>
      <c r="W152" s="941"/>
      <c r="X152" s="948"/>
      <c r="Y152" s="941"/>
      <c r="Z152" s="173"/>
      <c r="AA152" s="173"/>
      <c r="AB152" s="173"/>
      <c r="AC152" s="941"/>
      <c r="AD152" s="941"/>
      <c r="AE152" s="949"/>
      <c r="AF152" s="940"/>
      <c r="AG152" s="940"/>
      <c r="AH152" s="940"/>
      <c r="AI152" s="940"/>
      <c r="AJ152" s="940"/>
      <c r="AK152" s="940"/>
      <c r="AL152" s="940"/>
      <c r="AM152" s="940"/>
      <c r="AN152" s="940"/>
      <c r="AO152" s="940"/>
      <c r="AP152" s="940"/>
      <c r="AQ152" s="940"/>
      <c r="AR152" s="317"/>
      <c r="AS152" s="940"/>
      <c r="AT152" s="940"/>
      <c r="AU152" s="940"/>
    </row>
    <row r="153" spans="1:47" ht="15.75" customHeight="1">
      <c r="A153" s="173" t="s">
        <v>10</v>
      </c>
      <c r="B153" s="173"/>
      <c r="C153" s="173"/>
      <c r="D153" s="173"/>
      <c r="E153" s="173"/>
      <c r="F153" s="173"/>
      <c r="G153" s="173"/>
      <c r="H153" s="173"/>
      <c r="I153" s="941"/>
      <c r="J153" s="941"/>
      <c r="K153" s="941"/>
      <c r="L153" s="941"/>
      <c r="M153" s="941"/>
      <c r="N153" s="173"/>
      <c r="O153" s="173"/>
      <c r="P153" s="173"/>
      <c r="Q153" s="941"/>
      <c r="R153" s="941"/>
      <c r="S153" s="941"/>
      <c r="T153" s="941"/>
      <c r="U153" s="173"/>
      <c r="V153" s="173"/>
      <c r="W153" s="941"/>
      <c r="X153" s="948"/>
      <c r="Y153" s="941"/>
      <c r="Z153" s="173"/>
      <c r="AA153" s="173"/>
      <c r="AB153" s="173"/>
      <c r="AC153" s="941"/>
      <c r="AD153" s="941"/>
      <c r="AE153" s="949"/>
      <c r="AF153" s="940"/>
      <c r="AG153" s="940"/>
      <c r="AH153" s="940"/>
      <c r="AI153" s="940"/>
      <c r="AJ153" s="940"/>
      <c r="AK153" s="940"/>
      <c r="AL153" s="940"/>
      <c r="AM153" s="940"/>
      <c r="AN153" s="940"/>
      <c r="AO153" s="940"/>
      <c r="AP153" s="940"/>
      <c r="AQ153" s="940"/>
      <c r="AR153" s="317"/>
      <c r="AS153" s="940"/>
      <c r="AT153" s="940"/>
      <c r="AU153" s="940"/>
    </row>
    <row r="154" spans="1:47" ht="15.75" customHeight="1">
      <c r="A154" s="173" t="s">
        <v>10</v>
      </c>
      <c r="B154" s="173"/>
      <c r="C154" s="173"/>
      <c r="D154" s="173"/>
      <c r="E154" s="173"/>
      <c r="F154" s="173"/>
      <c r="G154" s="173"/>
      <c r="H154" s="173"/>
      <c r="I154" s="941"/>
      <c r="J154" s="941"/>
      <c r="K154" s="941"/>
      <c r="L154" s="941"/>
      <c r="M154" s="941"/>
      <c r="N154" s="173"/>
      <c r="O154" s="173"/>
      <c r="P154" s="173"/>
      <c r="Q154" s="941"/>
      <c r="R154" s="941"/>
      <c r="S154" s="941"/>
      <c r="T154" s="941"/>
      <c r="U154" s="173"/>
      <c r="V154" s="173"/>
      <c r="W154" s="941"/>
      <c r="X154" s="948"/>
      <c r="Y154" s="941"/>
      <c r="Z154" s="173"/>
      <c r="AA154" s="173"/>
      <c r="AB154" s="173"/>
      <c r="AC154" s="941"/>
      <c r="AD154" s="941"/>
      <c r="AE154" s="948"/>
      <c r="AF154" s="940"/>
      <c r="AG154" s="940"/>
      <c r="AH154" s="940"/>
      <c r="AI154" s="940"/>
      <c r="AJ154" s="940"/>
      <c r="AK154" s="940"/>
      <c r="AL154" s="940"/>
      <c r="AM154" s="940"/>
      <c r="AN154" s="940"/>
      <c r="AO154" s="940"/>
      <c r="AP154" s="940"/>
      <c r="AQ154" s="940"/>
      <c r="AR154" s="317"/>
      <c r="AS154" s="940"/>
      <c r="AT154" s="940"/>
      <c r="AU154" s="940"/>
    </row>
    <row r="155" spans="1:47" ht="15.75" customHeight="1">
      <c r="A155" s="173" t="s">
        <v>10</v>
      </c>
      <c r="B155" s="173"/>
      <c r="C155" s="173"/>
      <c r="D155" s="173"/>
      <c r="E155" s="173"/>
      <c r="F155" s="173"/>
      <c r="G155" s="173"/>
      <c r="H155" s="173"/>
      <c r="I155" s="941"/>
      <c r="J155" s="941"/>
      <c r="K155" s="941"/>
      <c r="L155" s="941"/>
      <c r="M155" s="941"/>
      <c r="N155" s="173"/>
      <c r="O155" s="173"/>
      <c r="P155" s="173"/>
      <c r="Q155" s="941"/>
      <c r="R155" s="941"/>
      <c r="S155" s="941"/>
      <c r="T155" s="941"/>
      <c r="U155" s="173"/>
      <c r="V155" s="173"/>
      <c r="W155" s="941"/>
      <c r="X155" s="948"/>
      <c r="Y155" s="941"/>
      <c r="Z155" s="173"/>
      <c r="AA155" s="173"/>
      <c r="AB155" s="173"/>
      <c r="AC155" s="941"/>
      <c r="AD155" s="941"/>
      <c r="AE155" s="950"/>
      <c r="AF155" s="940"/>
      <c r="AG155" s="940"/>
      <c r="AH155" s="940"/>
      <c r="AI155" s="940"/>
      <c r="AJ155" s="940"/>
      <c r="AK155" s="940"/>
      <c r="AL155" s="940"/>
      <c r="AM155" s="940"/>
      <c r="AN155" s="940"/>
      <c r="AO155" s="940"/>
      <c r="AP155" s="940"/>
      <c r="AQ155" s="940"/>
      <c r="AR155" s="317"/>
      <c r="AS155" s="940"/>
      <c r="AT155" s="940"/>
      <c r="AU155" s="940"/>
    </row>
    <row r="156" spans="1:47" ht="15.75" customHeight="1">
      <c r="A156" s="173" t="s">
        <v>10</v>
      </c>
      <c r="B156" s="173"/>
      <c r="C156" s="173"/>
      <c r="D156" s="173"/>
      <c r="E156" s="173"/>
      <c r="F156" s="173"/>
      <c r="G156" s="173"/>
      <c r="H156" s="173"/>
      <c r="I156" s="941"/>
      <c r="J156" s="941"/>
      <c r="K156" s="941"/>
      <c r="L156" s="941"/>
      <c r="M156" s="941"/>
      <c r="N156" s="173"/>
      <c r="O156" s="173"/>
      <c r="P156" s="173"/>
      <c r="Q156" s="173"/>
      <c r="R156" s="173"/>
      <c r="S156" s="173"/>
      <c r="T156" s="173"/>
      <c r="U156" s="173"/>
      <c r="V156" s="173"/>
      <c r="W156" s="941"/>
      <c r="X156" s="948"/>
      <c r="Y156" s="941"/>
      <c r="Z156" s="173"/>
      <c r="AA156" s="173"/>
      <c r="AB156" s="173"/>
      <c r="AC156" s="941"/>
      <c r="AD156" s="941"/>
      <c r="AE156" s="173"/>
      <c r="AF156" s="940"/>
      <c r="AG156" s="940"/>
      <c r="AH156" s="940"/>
      <c r="AI156" s="940"/>
      <c r="AJ156" s="940"/>
      <c r="AK156" s="940"/>
      <c r="AL156" s="940"/>
      <c r="AM156" s="940"/>
      <c r="AN156" s="940"/>
      <c r="AO156" s="940"/>
      <c r="AP156" s="940"/>
      <c r="AQ156" s="940"/>
      <c r="AR156" s="317"/>
      <c r="AS156" s="940"/>
      <c r="AT156" s="940"/>
      <c r="AU156" s="940"/>
    </row>
    <row r="157" spans="1:47" ht="15.75" customHeight="1">
      <c r="A157" s="173" t="s">
        <v>10</v>
      </c>
      <c r="B157" s="173"/>
      <c r="C157" s="173"/>
      <c r="D157" s="173"/>
      <c r="E157" s="173"/>
      <c r="F157" s="173"/>
      <c r="G157" s="173"/>
      <c r="H157" s="173"/>
      <c r="I157" s="941"/>
      <c r="J157" s="941"/>
      <c r="K157" s="941"/>
      <c r="L157" s="941"/>
      <c r="M157" s="941"/>
      <c r="N157" s="173"/>
      <c r="O157" s="173"/>
      <c r="P157" s="173"/>
      <c r="Q157" s="941"/>
      <c r="R157" s="941"/>
      <c r="S157" s="941"/>
      <c r="T157" s="941"/>
      <c r="U157" s="173"/>
      <c r="V157" s="173"/>
      <c r="W157" s="941"/>
      <c r="X157" s="948"/>
      <c r="Y157" s="941"/>
      <c r="Z157" s="173"/>
      <c r="AA157" s="173"/>
      <c r="AB157" s="173"/>
      <c r="AC157" s="941"/>
      <c r="AD157" s="941"/>
      <c r="AE157" s="948"/>
      <c r="AF157" s="940"/>
      <c r="AG157" s="940"/>
      <c r="AH157" s="940"/>
      <c r="AI157" s="940"/>
      <c r="AJ157" s="940"/>
      <c r="AK157" s="940"/>
      <c r="AL157" s="940"/>
      <c r="AM157" s="940"/>
      <c r="AN157" s="940"/>
      <c r="AO157" s="940"/>
      <c r="AP157" s="940"/>
      <c r="AQ157" s="940"/>
      <c r="AR157" s="317"/>
      <c r="AS157" s="940"/>
      <c r="AT157" s="940"/>
      <c r="AU157" s="940"/>
    </row>
    <row r="158" spans="1:47" ht="15.75" customHeight="1">
      <c r="A158" s="173" t="s">
        <v>10</v>
      </c>
      <c r="B158" s="173"/>
      <c r="C158" s="173"/>
      <c r="D158" s="173"/>
      <c r="E158" s="173"/>
      <c r="F158" s="173"/>
      <c r="G158" s="173"/>
      <c r="H158" s="173"/>
      <c r="I158" s="941"/>
      <c r="J158" s="941"/>
      <c r="K158" s="941"/>
      <c r="L158" s="941"/>
      <c r="M158" s="941"/>
      <c r="N158" s="173"/>
      <c r="O158" s="173"/>
      <c r="P158" s="173"/>
      <c r="Q158" s="173"/>
      <c r="R158" s="941"/>
      <c r="S158" s="941"/>
      <c r="T158" s="941"/>
      <c r="U158" s="173"/>
      <c r="V158" s="173"/>
      <c r="W158" s="941"/>
      <c r="X158" s="948"/>
      <c r="Y158" s="941"/>
      <c r="Z158" s="173"/>
      <c r="AA158" s="173"/>
      <c r="AB158" s="173"/>
      <c r="AC158" s="941"/>
      <c r="AD158" s="941"/>
      <c r="AE158" s="948"/>
      <c r="AF158" s="940"/>
      <c r="AG158" s="940"/>
      <c r="AH158" s="940"/>
      <c r="AI158" s="940"/>
      <c r="AJ158" s="940"/>
      <c r="AK158" s="940"/>
      <c r="AL158" s="940"/>
      <c r="AM158" s="940"/>
      <c r="AN158" s="940"/>
      <c r="AO158" s="940"/>
      <c r="AP158" s="940"/>
      <c r="AQ158" s="940"/>
      <c r="AR158" s="317"/>
      <c r="AS158" s="940"/>
      <c r="AT158" s="940"/>
      <c r="AU158" s="940"/>
    </row>
    <row r="159" spans="1:47" ht="15.75" customHeight="1">
      <c r="A159" s="173" t="s">
        <v>10</v>
      </c>
      <c r="B159" s="173"/>
      <c r="C159" s="173"/>
      <c r="D159" s="173"/>
      <c r="E159" s="173"/>
      <c r="F159" s="173"/>
      <c r="G159" s="173"/>
      <c r="H159" s="173"/>
      <c r="I159" s="941"/>
      <c r="J159" s="941"/>
      <c r="K159" s="941"/>
      <c r="L159" s="941"/>
      <c r="M159" s="941"/>
      <c r="N159" s="173"/>
      <c r="O159" s="173"/>
      <c r="P159" s="173"/>
      <c r="Q159" s="941"/>
      <c r="R159" s="941"/>
      <c r="S159" s="941"/>
      <c r="T159" s="941"/>
      <c r="U159" s="173"/>
      <c r="V159" s="173"/>
      <c r="W159" s="941"/>
      <c r="X159" s="948"/>
      <c r="Y159" s="941"/>
      <c r="Z159" s="173"/>
      <c r="AA159" s="173"/>
      <c r="AB159" s="173"/>
      <c r="AC159" s="941"/>
      <c r="AD159" s="941"/>
      <c r="AE159" s="948"/>
      <c r="AF159" s="940"/>
      <c r="AG159" s="940"/>
      <c r="AH159" s="940"/>
      <c r="AI159" s="940"/>
      <c r="AJ159" s="940"/>
      <c r="AK159" s="940"/>
      <c r="AL159" s="940"/>
      <c r="AM159" s="940"/>
      <c r="AN159" s="940"/>
      <c r="AO159" s="940"/>
      <c r="AP159" s="940"/>
      <c r="AQ159" s="940"/>
      <c r="AR159" s="317"/>
      <c r="AS159" s="940"/>
      <c r="AT159" s="940"/>
      <c r="AU159" s="940"/>
    </row>
    <row r="160" spans="1:47" ht="15.75" customHeight="1">
      <c r="A160" s="173" t="s">
        <v>10</v>
      </c>
      <c r="B160" s="173"/>
      <c r="C160" s="173"/>
      <c r="D160" s="173"/>
      <c r="E160" s="173"/>
      <c r="F160" s="173"/>
      <c r="G160" s="173"/>
      <c r="H160" s="173"/>
      <c r="I160" s="173"/>
      <c r="J160" s="173"/>
      <c r="K160" s="173"/>
      <c r="L160" s="173"/>
      <c r="M160" s="173"/>
      <c r="N160" s="173"/>
      <c r="O160" s="173"/>
      <c r="P160" s="173"/>
      <c r="Q160" s="173"/>
      <c r="R160" s="173"/>
      <c r="S160" s="173"/>
      <c r="T160" s="173"/>
      <c r="U160" s="173"/>
      <c r="V160" s="173"/>
      <c r="W160" s="173"/>
      <c r="X160" s="938"/>
      <c r="Y160" s="173"/>
      <c r="Z160" s="173"/>
      <c r="AA160" s="173"/>
      <c r="AB160" s="173"/>
      <c r="AC160" s="173"/>
      <c r="AD160" s="173"/>
      <c r="AE160" s="943"/>
      <c r="AF160" s="940"/>
      <c r="AG160" s="940"/>
      <c r="AH160" s="940"/>
      <c r="AI160" s="940"/>
      <c r="AJ160" s="940"/>
      <c r="AK160" s="940"/>
      <c r="AL160" s="940"/>
      <c r="AM160" s="940"/>
      <c r="AN160" s="940"/>
      <c r="AO160" s="940"/>
      <c r="AP160" s="940"/>
      <c r="AQ160" s="940"/>
      <c r="AR160" s="317"/>
      <c r="AS160" s="940"/>
      <c r="AT160" s="940"/>
      <c r="AU160" s="940"/>
    </row>
    <row r="161" spans="1:47" ht="15.75" customHeight="1">
      <c r="A161" s="173" t="s">
        <v>10</v>
      </c>
      <c r="B161" s="173"/>
      <c r="C161" s="173"/>
      <c r="D161" s="173"/>
      <c r="E161" s="173"/>
      <c r="F161" s="173"/>
      <c r="G161" s="173"/>
      <c r="H161" s="173"/>
      <c r="I161" s="173"/>
      <c r="J161" s="173"/>
      <c r="K161" s="173"/>
      <c r="L161" s="173"/>
      <c r="M161" s="173"/>
      <c r="N161" s="173"/>
      <c r="O161" s="173"/>
      <c r="P161" s="173"/>
      <c r="Q161" s="173"/>
      <c r="R161" s="173"/>
      <c r="S161" s="173"/>
      <c r="T161" s="173"/>
      <c r="U161" s="173"/>
      <c r="V161" s="173"/>
      <c r="W161" s="173"/>
      <c r="X161" s="938"/>
      <c r="Y161" s="173"/>
      <c r="Z161" s="173"/>
      <c r="AA161" s="173"/>
      <c r="AB161" s="173"/>
      <c r="AC161" s="173"/>
      <c r="AD161" s="942"/>
      <c r="AE161" s="945"/>
      <c r="AF161" s="940"/>
      <c r="AG161" s="940"/>
      <c r="AH161" s="940"/>
      <c r="AI161" s="940"/>
      <c r="AJ161" s="940"/>
      <c r="AK161" s="940"/>
      <c r="AL161" s="940"/>
      <c r="AM161" s="940"/>
      <c r="AN161" s="940"/>
      <c r="AO161" s="940"/>
      <c r="AP161" s="944"/>
      <c r="AQ161" s="940"/>
      <c r="AR161" s="317"/>
      <c r="AS161" s="940"/>
      <c r="AT161" s="940"/>
      <c r="AU161" s="940"/>
    </row>
    <row r="162" spans="1:47" ht="15.75" customHeight="1">
      <c r="A162" s="173" t="s">
        <v>10</v>
      </c>
      <c r="B162" s="173"/>
      <c r="C162" s="173"/>
      <c r="D162" s="173"/>
      <c r="E162" s="173"/>
      <c r="F162" s="173"/>
      <c r="G162" s="173"/>
      <c r="H162" s="173"/>
      <c r="I162" s="173"/>
      <c r="J162" s="173"/>
      <c r="K162" s="173"/>
      <c r="L162" s="173"/>
      <c r="M162" s="173"/>
      <c r="N162" s="173"/>
      <c r="O162" s="173"/>
      <c r="P162" s="173"/>
      <c r="Q162" s="173"/>
      <c r="R162" s="173"/>
      <c r="S162" s="173"/>
      <c r="T162" s="173"/>
      <c r="U162" s="173"/>
      <c r="V162" s="173"/>
      <c r="W162" s="173"/>
      <c r="X162" s="938"/>
      <c r="Y162" s="173"/>
      <c r="Z162" s="173"/>
      <c r="AA162" s="173"/>
      <c r="AB162" s="173"/>
      <c r="AC162" s="173"/>
      <c r="AD162" s="173"/>
      <c r="AE162" s="939"/>
      <c r="AF162" s="940"/>
      <c r="AG162" s="940"/>
      <c r="AH162" s="940"/>
      <c r="AI162" s="940"/>
      <c r="AJ162" s="940"/>
      <c r="AK162" s="940"/>
      <c r="AL162" s="940"/>
      <c r="AM162" s="940"/>
      <c r="AN162" s="940"/>
      <c r="AO162" s="940"/>
      <c r="AP162" s="940"/>
      <c r="AQ162" s="940"/>
      <c r="AR162" s="317"/>
      <c r="AS162" s="940"/>
      <c r="AT162" s="940"/>
      <c r="AU162" s="940"/>
    </row>
    <row r="163" spans="1:47" ht="15.75" customHeight="1">
      <c r="A163" s="173" t="s">
        <v>10</v>
      </c>
      <c r="B163" s="173"/>
      <c r="C163" s="173"/>
      <c r="D163" s="173"/>
      <c r="E163" s="173"/>
      <c r="F163" s="173"/>
      <c r="G163" s="173"/>
      <c r="H163" s="173"/>
      <c r="I163" s="173"/>
      <c r="J163" s="173"/>
      <c r="K163" s="173"/>
      <c r="L163" s="173"/>
      <c r="M163" s="173"/>
      <c r="N163" s="173"/>
      <c r="O163" s="173"/>
      <c r="P163" s="173"/>
      <c r="Q163" s="173"/>
      <c r="R163" s="173"/>
      <c r="S163" s="173"/>
      <c r="T163" s="173"/>
      <c r="U163" s="173"/>
      <c r="V163" s="173"/>
      <c r="W163" s="173"/>
      <c r="X163" s="938"/>
      <c r="Y163" s="173"/>
      <c r="Z163" s="173"/>
      <c r="AA163" s="173"/>
      <c r="AB163" s="173"/>
      <c r="AC163" s="173"/>
      <c r="AD163" s="173"/>
      <c r="AE163" s="939"/>
      <c r="AF163" s="940"/>
      <c r="AG163" s="940"/>
      <c r="AH163" s="940"/>
      <c r="AI163" s="940"/>
      <c r="AJ163" s="940"/>
      <c r="AK163" s="940"/>
      <c r="AL163" s="940"/>
      <c r="AM163" s="940"/>
      <c r="AN163" s="940"/>
      <c r="AO163" s="940"/>
      <c r="AP163" s="940"/>
      <c r="AQ163" s="940"/>
      <c r="AR163" s="317"/>
      <c r="AS163" s="940"/>
      <c r="AT163" s="940"/>
      <c r="AU163" s="940"/>
    </row>
    <row r="164" spans="1:47" ht="15.75" customHeight="1">
      <c r="A164" s="173" t="s">
        <v>10</v>
      </c>
      <c r="B164" s="173"/>
      <c r="C164" s="173"/>
      <c r="D164" s="173"/>
      <c r="E164" s="173"/>
      <c r="F164" s="173"/>
      <c r="G164" s="941"/>
      <c r="H164" s="941"/>
      <c r="I164" s="941"/>
      <c r="J164" s="941"/>
      <c r="K164" s="941"/>
      <c r="L164" s="941"/>
      <c r="M164" s="941"/>
      <c r="N164" s="173"/>
      <c r="O164" s="173"/>
      <c r="P164" s="173"/>
      <c r="Q164" s="173"/>
      <c r="R164" s="941"/>
      <c r="S164" s="941"/>
      <c r="T164" s="941"/>
      <c r="U164" s="173"/>
      <c r="V164" s="941"/>
      <c r="W164" s="941"/>
      <c r="X164" s="938"/>
      <c r="Y164" s="173"/>
      <c r="Z164" s="173"/>
      <c r="AA164" s="173"/>
      <c r="AB164" s="173"/>
      <c r="AC164" s="941"/>
      <c r="AD164" s="941"/>
      <c r="AE164" s="951"/>
      <c r="AF164" s="940"/>
      <c r="AG164" s="940"/>
      <c r="AH164" s="940"/>
      <c r="AI164" s="940"/>
      <c r="AJ164" s="940"/>
      <c r="AK164" s="940"/>
      <c r="AL164" s="940"/>
      <c r="AM164" s="940"/>
      <c r="AN164" s="940"/>
      <c r="AO164" s="940"/>
      <c r="AP164" s="940"/>
      <c r="AQ164" s="940"/>
      <c r="AR164" s="317"/>
      <c r="AS164" s="940"/>
      <c r="AT164" s="940"/>
      <c r="AU164" s="940"/>
    </row>
    <row r="165" spans="1:47" ht="15.75" customHeight="1">
      <c r="A165" s="173" t="s">
        <v>10</v>
      </c>
      <c r="B165" s="173"/>
      <c r="C165" s="173"/>
      <c r="D165" s="173"/>
      <c r="E165" s="173"/>
      <c r="F165" s="173"/>
      <c r="G165" s="941"/>
      <c r="H165" s="941"/>
      <c r="I165" s="941"/>
      <c r="J165" s="941"/>
      <c r="K165" s="941"/>
      <c r="L165" s="941"/>
      <c r="M165" s="941"/>
      <c r="N165" s="173"/>
      <c r="O165" s="173"/>
      <c r="P165" s="173"/>
      <c r="Q165" s="173"/>
      <c r="R165" s="941"/>
      <c r="S165" s="941"/>
      <c r="T165" s="941"/>
      <c r="U165" s="173"/>
      <c r="V165" s="941"/>
      <c r="W165" s="941"/>
      <c r="X165" s="938"/>
      <c r="Y165" s="173"/>
      <c r="Z165" s="173"/>
      <c r="AA165" s="173"/>
      <c r="AB165" s="173"/>
      <c r="AC165" s="173"/>
      <c r="AD165" s="173"/>
      <c r="AE165" s="173"/>
      <c r="AF165" s="940"/>
      <c r="AG165" s="940"/>
      <c r="AH165" s="940"/>
      <c r="AI165" s="940"/>
      <c r="AJ165" s="940"/>
      <c r="AK165" s="940"/>
      <c r="AL165" s="940"/>
      <c r="AM165" s="940"/>
      <c r="AN165" s="940"/>
      <c r="AO165" s="940"/>
      <c r="AP165" s="940"/>
      <c r="AQ165" s="940"/>
      <c r="AR165" s="317"/>
      <c r="AS165" s="940"/>
      <c r="AT165" s="940"/>
      <c r="AU165" s="940"/>
    </row>
    <row r="166" spans="1:47" ht="15.75" customHeight="1">
      <c r="A166" s="173" t="s">
        <v>10</v>
      </c>
      <c r="B166" s="173"/>
      <c r="C166" s="173"/>
      <c r="D166" s="173"/>
      <c r="E166" s="173"/>
      <c r="F166" s="173"/>
      <c r="G166" s="941"/>
      <c r="H166" s="941"/>
      <c r="I166" s="941"/>
      <c r="J166" s="941"/>
      <c r="K166" s="941"/>
      <c r="L166" s="941"/>
      <c r="M166" s="941"/>
      <c r="N166" s="173"/>
      <c r="O166" s="173"/>
      <c r="P166" s="173"/>
      <c r="Q166" s="173"/>
      <c r="R166" s="941"/>
      <c r="S166" s="941"/>
      <c r="T166" s="941"/>
      <c r="U166" s="173"/>
      <c r="V166" s="941"/>
      <c r="W166" s="941"/>
      <c r="X166" s="938"/>
      <c r="Y166" s="173"/>
      <c r="Z166" s="173"/>
      <c r="AA166" s="173"/>
      <c r="AB166" s="173"/>
      <c r="AC166" s="941"/>
      <c r="AD166" s="941"/>
      <c r="AE166" s="173"/>
      <c r="AF166" s="940"/>
      <c r="AG166" s="940"/>
      <c r="AH166" s="940"/>
      <c r="AI166" s="940"/>
      <c r="AJ166" s="940"/>
      <c r="AK166" s="940"/>
      <c r="AL166" s="940"/>
      <c r="AM166" s="940"/>
      <c r="AN166" s="940"/>
      <c r="AO166" s="940"/>
      <c r="AP166" s="944"/>
      <c r="AQ166" s="940"/>
      <c r="AR166" s="317"/>
      <c r="AS166" s="940"/>
      <c r="AT166" s="940"/>
      <c r="AU166" s="940"/>
    </row>
    <row r="167" spans="1:47" ht="15.75" customHeight="1">
      <c r="A167" s="941" t="s">
        <v>10</v>
      </c>
      <c r="B167" s="941"/>
      <c r="C167" s="941"/>
      <c r="D167" s="173"/>
      <c r="E167" s="173"/>
      <c r="F167" s="941"/>
      <c r="G167" s="941"/>
      <c r="H167" s="941"/>
      <c r="I167" s="941"/>
      <c r="J167" s="941"/>
      <c r="K167" s="941"/>
      <c r="L167" s="941"/>
      <c r="M167" s="941"/>
      <c r="N167" s="941"/>
      <c r="O167" s="941"/>
      <c r="P167" s="173"/>
      <c r="Q167" s="941"/>
      <c r="R167" s="941"/>
      <c r="S167" s="941"/>
      <c r="T167" s="941"/>
      <c r="U167" s="173"/>
      <c r="V167" s="941"/>
      <c r="W167" s="941"/>
      <c r="X167" s="938"/>
      <c r="Y167" s="173"/>
      <c r="Z167" s="173"/>
      <c r="AA167" s="173"/>
      <c r="AB167" s="173"/>
      <c r="AC167" s="173"/>
      <c r="AD167" s="173"/>
      <c r="AE167" s="173"/>
      <c r="AF167" s="940"/>
      <c r="AG167" s="940"/>
      <c r="AH167" s="940"/>
      <c r="AI167" s="940"/>
      <c r="AJ167" s="940"/>
      <c r="AK167" s="940"/>
      <c r="AL167" s="940"/>
      <c r="AM167" s="940"/>
      <c r="AN167" s="940"/>
      <c r="AO167" s="940"/>
      <c r="AP167" s="944"/>
      <c r="AQ167" s="940"/>
      <c r="AR167" s="317"/>
      <c r="AS167" s="940"/>
      <c r="AT167" s="940"/>
      <c r="AU167" s="940"/>
    </row>
    <row r="168" spans="1:47" ht="15.75" customHeight="1">
      <c r="A168" s="941" t="s">
        <v>10</v>
      </c>
      <c r="B168" s="941"/>
      <c r="C168" s="941"/>
      <c r="D168" s="173"/>
      <c r="E168" s="173"/>
      <c r="F168" s="941"/>
      <c r="G168" s="941"/>
      <c r="H168" s="941"/>
      <c r="I168" s="941"/>
      <c r="J168" s="941"/>
      <c r="K168" s="941"/>
      <c r="L168" s="941"/>
      <c r="M168" s="941"/>
      <c r="N168" s="941"/>
      <c r="O168" s="941"/>
      <c r="P168" s="173"/>
      <c r="Q168" s="941"/>
      <c r="R168" s="941"/>
      <c r="S168" s="941"/>
      <c r="T168" s="941"/>
      <c r="U168" s="173"/>
      <c r="V168" s="941"/>
      <c r="W168" s="941"/>
      <c r="X168" s="938"/>
      <c r="Y168" s="173"/>
      <c r="Z168" s="173"/>
      <c r="AA168" s="173"/>
      <c r="AB168" s="173"/>
      <c r="AC168" s="173"/>
      <c r="AD168" s="173"/>
      <c r="AE168" s="173"/>
      <c r="AF168" s="940"/>
      <c r="AG168" s="940"/>
      <c r="AH168" s="940"/>
      <c r="AI168" s="940"/>
      <c r="AJ168" s="940"/>
      <c r="AK168" s="940"/>
      <c r="AL168" s="940"/>
      <c r="AM168" s="940"/>
      <c r="AN168" s="940"/>
      <c r="AO168" s="940"/>
      <c r="AP168" s="944"/>
      <c r="AQ168" s="940"/>
      <c r="AR168" s="317"/>
      <c r="AS168" s="940"/>
      <c r="AT168" s="940"/>
      <c r="AU168" s="940"/>
    </row>
    <row r="169" spans="1:47" ht="15.75" customHeight="1">
      <c r="A169" s="174" t="s">
        <v>10</v>
      </c>
      <c r="B169" s="941"/>
      <c r="C169" s="174"/>
      <c r="D169" s="63"/>
      <c r="E169" s="63"/>
      <c r="F169" s="174"/>
      <c r="G169" s="174"/>
      <c r="H169" s="174"/>
      <c r="I169" s="174"/>
      <c r="J169" s="174"/>
      <c r="K169" s="174"/>
      <c r="L169" s="174"/>
      <c r="M169" s="174"/>
      <c r="N169" s="63"/>
      <c r="O169" s="63"/>
      <c r="P169" s="63"/>
      <c r="Q169" s="63"/>
      <c r="R169" s="174"/>
      <c r="S169" s="174"/>
      <c r="T169" s="174"/>
      <c r="U169" s="63"/>
      <c r="V169" s="174"/>
      <c r="W169" s="174"/>
      <c r="X169" s="429"/>
      <c r="Y169" s="63"/>
      <c r="Z169" s="63"/>
      <c r="AA169" s="63"/>
      <c r="AB169" s="63"/>
      <c r="AC169" s="174"/>
      <c r="AD169" s="174"/>
      <c r="AE169" s="63"/>
      <c r="AF169" s="174"/>
      <c r="AG169" s="174"/>
      <c r="AH169" s="174"/>
      <c r="AI169" s="174"/>
      <c r="AJ169" s="174"/>
      <c r="AK169" s="174"/>
      <c r="AL169" s="174"/>
      <c r="AM169" s="174"/>
      <c r="AN169" s="174"/>
      <c r="AO169" s="174"/>
      <c r="AP169" s="174"/>
      <c r="AQ169" s="174"/>
      <c r="AR169" s="317"/>
      <c r="AS169" s="174"/>
      <c r="AT169" s="174"/>
      <c r="AU169" s="174"/>
    </row>
    <row r="170" spans="1:47" ht="15.75" customHeight="1">
      <c r="A170" s="174" t="s">
        <v>10</v>
      </c>
      <c r="B170" s="941"/>
      <c r="C170" s="174"/>
      <c r="D170" s="63"/>
      <c r="E170" s="63"/>
      <c r="F170" s="174"/>
      <c r="G170" s="174"/>
      <c r="H170" s="174"/>
      <c r="I170" s="174"/>
      <c r="J170" s="174"/>
      <c r="K170" s="174"/>
      <c r="L170" s="174"/>
      <c r="M170" s="174"/>
      <c r="N170" s="63"/>
      <c r="O170" s="63"/>
      <c r="P170" s="63"/>
      <c r="Q170" s="63"/>
      <c r="R170" s="174"/>
      <c r="S170" s="174"/>
      <c r="T170" s="174"/>
      <c r="U170" s="63"/>
      <c r="V170" s="174"/>
      <c r="W170" s="174"/>
      <c r="X170" s="429"/>
      <c r="Y170" s="63"/>
      <c r="Z170" s="63"/>
      <c r="AA170" s="63"/>
      <c r="AB170" s="63"/>
      <c r="AC170" s="174"/>
      <c r="AD170" s="174"/>
      <c r="AE170" s="63"/>
      <c r="AF170" s="174"/>
      <c r="AG170" s="174"/>
      <c r="AH170" s="174"/>
      <c r="AI170" s="174"/>
      <c r="AJ170" s="174"/>
      <c r="AK170" s="174"/>
      <c r="AL170" s="174"/>
      <c r="AM170" s="174"/>
      <c r="AN170" s="174"/>
      <c r="AO170" s="174"/>
      <c r="AP170" s="174"/>
      <c r="AQ170" s="174"/>
      <c r="AR170" s="317"/>
      <c r="AS170" s="174"/>
      <c r="AT170" s="174"/>
      <c r="AU170" s="174"/>
    </row>
    <row r="171" spans="1:47" ht="15.75" customHeight="1">
      <c r="A171" s="174" t="s">
        <v>10</v>
      </c>
      <c r="B171" s="941"/>
      <c r="C171" s="174"/>
      <c r="D171" s="63"/>
      <c r="E171" s="63"/>
      <c r="F171" s="174"/>
      <c r="G171" s="174"/>
      <c r="H171" s="174"/>
      <c r="I171" s="174"/>
      <c r="J171" s="174"/>
      <c r="K171" s="174"/>
      <c r="L171" s="174"/>
      <c r="M171" s="174"/>
      <c r="N171" s="63"/>
      <c r="O171" s="63"/>
      <c r="P171" s="63"/>
      <c r="Q171" s="63"/>
      <c r="R171" s="174"/>
      <c r="S171" s="174"/>
      <c r="T171" s="174"/>
      <c r="U171" s="63"/>
      <c r="V171" s="174"/>
      <c r="W171" s="174"/>
      <c r="X171" s="429"/>
      <c r="Y171" s="63"/>
      <c r="Z171" s="63"/>
      <c r="AA171" s="63"/>
      <c r="AB171" s="63"/>
      <c r="AC171" s="174"/>
      <c r="AD171" s="174"/>
      <c r="AE171" s="63"/>
      <c r="AF171" s="174"/>
      <c r="AG171" s="174"/>
      <c r="AH171" s="174"/>
      <c r="AI171" s="174"/>
      <c r="AJ171" s="174"/>
      <c r="AK171" s="174"/>
      <c r="AL171" s="174"/>
      <c r="AM171" s="174"/>
      <c r="AN171" s="174"/>
      <c r="AO171" s="174"/>
      <c r="AP171" s="174"/>
      <c r="AQ171" s="174"/>
      <c r="AR171" s="317"/>
      <c r="AS171" s="174"/>
      <c r="AT171" s="174"/>
      <c r="AU171" s="174"/>
    </row>
    <row r="172" spans="1:47" ht="15.75" customHeight="1">
      <c r="A172" s="174" t="s">
        <v>10</v>
      </c>
      <c r="B172" s="941"/>
      <c r="C172" s="174"/>
      <c r="D172" s="63"/>
      <c r="E172" s="63"/>
      <c r="F172" s="174"/>
      <c r="G172" s="174"/>
      <c r="H172" s="174"/>
      <c r="I172" s="174"/>
      <c r="J172" s="174"/>
      <c r="K172" s="174"/>
      <c r="L172" s="174"/>
      <c r="M172" s="174"/>
      <c r="N172" s="63"/>
      <c r="O172" s="63"/>
      <c r="P172" s="63"/>
      <c r="Q172" s="63"/>
      <c r="R172" s="174"/>
      <c r="S172" s="174"/>
      <c r="T172" s="174"/>
      <c r="U172" s="63"/>
      <c r="V172" s="174"/>
      <c r="W172" s="174"/>
      <c r="X172" s="429"/>
      <c r="Y172" s="63"/>
      <c r="Z172" s="63"/>
      <c r="AA172" s="63"/>
      <c r="AB172" s="63"/>
      <c r="AC172" s="174"/>
      <c r="AD172" s="174"/>
      <c r="AE172" s="63"/>
      <c r="AF172" s="174"/>
      <c r="AG172" s="174"/>
      <c r="AH172" s="174"/>
      <c r="AI172" s="174"/>
      <c r="AJ172" s="174"/>
      <c r="AK172" s="174"/>
      <c r="AL172" s="174"/>
      <c r="AM172" s="174"/>
      <c r="AN172" s="174"/>
      <c r="AO172" s="174"/>
      <c r="AP172" s="174"/>
      <c r="AQ172" s="174"/>
      <c r="AR172" s="317"/>
      <c r="AS172" s="174"/>
      <c r="AT172" s="174"/>
      <c r="AU172" s="174"/>
    </row>
    <row r="173" spans="1:47" ht="15.75" customHeight="1">
      <c r="A173" s="174" t="s">
        <v>10</v>
      </c>
      <c r="B173" s="941"/>
      <c r="C173" s="174"/>
      <c r="D173" s="63"/>
      <c r="E173" s="63"/>
      <c r="F173" s="174"/>
      <c r="G173" s="174"/>
      <c r="H173" s="174"/>
      <c r="I173" s="174"/>
      <c r="J173" s="174"/>
      <c r="K173" s="174"/>
      <c r="L173" s="174"/>
      <c r="M173" s="174"/>
      <c r="N173" s="63"/>
      <c r="O173" s="63"/>
      <c r="P173" s="63"/>
      <c r="Q173" s="63"/>
      <c r="R173" s="174"/>
      <c r="S173" s="174"/>
      <c r="T173" s="174"/>
      <c r="U173" s="63"/>
      <c r="V173" s="174"/>
      <c r="W173" s="174"/>
      <c r="X173" s="429"/>
      <c r="Y173" s="63"/>
      <c r="Z173" s="63"/>
      <c r="AA173" s="63"/>
      <c r="AB173" s="63"/>
      <c r="AC173" s="174"/>
      <c r="AD173" s="174"/>
      <c r="AE173" s="63"/>
      <c r="AF173" s="174"/>
      <c r="AG173" s="174"/>
      <c r="AH173" s="174"/>
      <c r="AI173" s="174"/>
      <c r="AJ173" s="174"/>
      <c r="AK173" s="174"/>
      <c r="AL173" s="174"/>
      <c r="AM173" s="174"/>
      <c r="AN173" s="174"/>
      <c r="AO173" s="174"/>
      <c r="AP173" s="174"/>
      <c r="AQ173" s="174"/>
      <c r="AR173" s="317"/>
      <c r="AS173" s="174"/>
      <c r="AT173" s="174"/>
      <c r="AU173" s="174"/>
    </row>
    <row r="174" spans="1:47" ht="15.75" customHeight="1">
      <c r="A174" s="174" t="s">
        <v>10</v>
      </c>
      <c r="B174" s="941"/>
      <c r="C174" s="174"/>
      <c r="D174" s="63"/>
      <c r="E174" s="63"/>
      <c r="F174" s="174"/>
      <c r="G174" s="174"/>
      <c r="H174" s="174"/>
      <c r="I174" s="174"/>
      <c r="J174" s="174"/>
      <c r="K174" s="174"/>
      <c r="L174" s="174"/>
      <c r="M174" s="174"/>
      <c r="N174" s="63"/>
      <c r="O174" s="63"/>
      <c r="P174" s="63"/>
      <c r="Q174" s="63"/>
      <c r="R174" s="174"/>
      <c r="S174" s="174"/>
      <c r="T174" s="174"/>
      <c r="U174" s="63"/>
      <c r="V174" s="174"/>
      <c r="W174" s="174"/>
      <c r="X174" s="429"/>
      <c r="Y174" s="63"/>
      <c r="Z174" s="63"/>
      <c r="AA174" s="63"/>
      <c r="AB174" s="63"/>
      <c r="AC174" s="174"/>
      <c r="AD174" s="174"/>
      <c r="AE174" s="63"/>
      <c r="AF174" s="174"/>
      <c r="AG174" s="174"/>
      <c r="AH174" s="174"/>
      <c r="AI174" s="174"/>
      <c r="AJ174" s="174"/>
      <c r="AK174" s="174"/>
      <c r="AL174" s="174"/>
      <c r="AM174" s="174"/>
      <c r="AN174" s="174"/>
      <c r="AO174" s="174"/>
      <c r="AP174" s="174"/>
      <c r="AQ174" s="174"/>
      <c r="AR174" s="317"/>
      <c r="AS174" s="174"/>
      <c r="AT174" s="174"/>
      <c r="AU174" s="174"/>
    </row>
    <row r="175" spans="1:47" ht="15.75" customHeight="1">
      <c r="A175" s="174" t="s">
        <v>10</v>
      </c>
      <c r="B175" s="941"/>
      <c r="C175" s="174"/>
      <c r="D175" s="63"/>
      <c r="E175" s="63"/>
      <c r="F175" s="174"/>
      <c r="G175" s="174"/>
      <c r="H175" s="174"/>
      <c r="I175" s="174"/>
      <c r="J175" s="174"/>
      <c r="K175" s="174"/>
      <c r="L175" s="174"/>
      <c r="M175" s="174"/>
      <c r="N175" s="63"/>
      <c r="O175" s="63"/>
      <c r="P175" s="63"/>
      <c r="Q175" s="63"/>
      <c r="R175" s="174"/>
      <c r="S175" s="174"/>
      <c r="T175" s="174"/>
      <c r="U175" s="63"/>
      <c r="V175" s="174"/>
      <c r="W175" s="174"/>
      <c r="X175" s="429"/>
      <c r="Y175" s="63"/>
      <c r="Z175" s="63"/>
      <c r="AA175" s="63"/>
      <c r="AB175" s="63"/>
      <c r="AC175" s="174"/>
      <c r="AD175" s="174"/>
      <c r="AE175" s="63"/>
      <c r="AF175" s="174"/>
      <c r="AG175" s="174"/>
      <c r="AH175" s="174"/>
      <c r="AI175" s="174"/>
      <c r="AJ175" s="174"/>
      <c r="AK175" s="174"/>
      <c r="AL175" s="174"/>
      <c r="AM175" s="174"/>
      <c r="AN175" s="174"/>
      <c r="AO175" s="174"/>
      <c r="AP175" s="174"/>
      <c r="AQ175" s="174"/>
      <c r="AR175" s="317"/>
      <c r="AS175" s="174"/>
      <c r="AT175" s="174"/>
      <c r="AU175" s="174"/>
    </row>
    <row r="176" spans="1:47" ht="15.75" customHeight="1">
      <c r="A176" s="174" t="s">
        <v>10</v>
      </c>
      <c r="B176" s="941"/>
      <c r="C176" s="174"/>
      <c r="D176" s="63"/>
      <c r="E176" s="63"/>
      <c r="F176" s="174"/>
      <c r="G176" s="174"/>
      <c r="H176" s="174"/>
      <c r="I176" s="174"/>
      <c r="J176" s="174"/>
      <c r="K176" s="174"/>
      <c r="L176" s="174"/>
      <c r="M176" s="174"/>
      <c r="N176" s="63"/>
      <c r="O176" s="63"/>
      <c r="P176" s="63"/>
      <c r="Q176" s="63"/>
      <c r="R176" s="174"/>
      <c r="S176" s="174"/>
      <c r="T176" s="174"/>
      <c r="U176" s="63"/>
      <c r="V176" s="174"/>
      <c r="W176" s="174"/>
      <c r="X176" s="429"/>
      <c r="Y176" s="63"/>
      <c r="Z176" s="63"/>
      <c r="AA176" s="63"/>
      <c r="AB176" s="63"/>
      <c r="AC176" s="174"/>
      <c r="AD176" s="174"/>
      <c r="AE176" s="63"/>
      <c r="AF176" s="174"/>
      <c r="AG176" s="174"/>
      <c r="AH176" s="174"/>
      <c r="AI176" s="174"/>
      <c r="AJ176" s="174"/>
      <c r="AK176" s="174"/>
      <c r="AL176" s="174"/>
      <c r="AM176" s="174"/>
      <c r="AN176" s="174"/>
      <c r="AO176" s="174"/>
      <c r="AP176" s="174"/>
      <c r="AQ176" s="174"/>
      <c r="AR176" s="317"/>
      <c r="AS176" s="174"/>
      <c r="AT176" s="174"/>
      <c r="AU176" s="174"/>
    </row>
    <row r="177" spans="1:47" ht="15.75" customHeight="1">
      <c r="A177" s="174" t="s">
        <v>10</v>
      </c>
      <c r="B177" s="941"/>
      <c r="C177" s="174"/>
      <c r="D177" s="63"/>
      <c r="E177" s="63"/>
      <c r="F177" s="174"/>
      <c r="G177" s="174"/>
      <c r="H177" s="174"/>
      <c r="I177" s="174"/>
      <c r="J177" s="174"/>
      <c r="K177" s="174"/>
      <c r="L177" s="174"/>
      <c r="M177" s="174"/>
      <c r="N177" s="63"/>
      <c r="O177" s="63"/>
      <c r="P177" s="63"/>
      <c r="Q177" s="63"/>
      <c r="R177" s="174"/>
      <c r="S177" s="174"/>
      <c r="T177" s="174"/>
      <c r="U177" s="63"/>
      <c r="V177" s="174"/>
      <c r="W177" s="174"/>
      <c r="X177" s="429"/>
      <c r="Y177" s="63"/>
      <c r="Z177" s="63"/>
      <c r="AA177" s="63"/>
      <c r="AB177" s="63"/>
      <c r="AC177" s="174"/>
      <c r="AD177" s="174"/>
      <c r="AE177" s="63"/>
      <c r="AF177" s="174"/>
      <c r="AG177" s="174"/>
      <c r="AH177" s="174"/>
      <c r="AI177" s="174"/>
      <c r="AJ177" s="174"/>
      <c r="AK177" s="174"/>
      <c r="AL177" s="174"/>
      <c r="AM177" s="174"/>
      <c r="AN177" s="174"/>
      <c r="AO177" s="174"/>
      <c r="AP177" s="174"/>
      <c r="AQ177" s="174"/>
      <c r="AR177" s="317"/>
      <c r="AS177" s="174"/>
      <c r="AT177" s="174"/>
      <c r="AU177" s="174"/>
    </row>
    <row r="178" spans="1:47" ht="15.75" customHeight="1">
      <c r="A178" s="174" t="s">
        <v>10</v>
      </c>
      <c r="B178" s="941"/>
      <c r="C178" s="174"/>
      <c r="D178" s="63"/>
      <c r="E178" s="63"/>
      <c r="F178" s="174"/>
      <c r="G178" s="174"/>
      <c r="H178" s="174"/>
      <c r="I178" s="174"/>
      <c r="J178" s="174"/>
      <c r="K178" s="174"/>
      <c r="L178" s="174"/>
      <c r="M178" s="174"/>
      <c r="N178" s="63"/>
      <c r="O178" s="63"/>
      <c r="P178" s="63"/>
      <c r="Q178" s="63"/>
      <c r="R178" s="174"/>
      <c r="S178" s="174"/>
      <c r="T178" s="174"/>
      <c r="U178" s="63"/>
      <c r="V178" s="174"/>
      <c r="W178" s="174"/>
      <c r="X178" s="429"/>
      <c r="Y178" s="63"/>
      <c r="Z178" s="63"/>
      <c r="AA178" s="63"/>
      <c r="AB178" s="63"/>
      <c r="AC178" s="174"/>
      <c r="AD178" s="174"/>
      <c r="AE178" s="63"/>
      <c r="AF178" s="174"/>
      <c r="AG178" s="174"/>
      <c r="AH178" s="174"/>
      <c r="AI178" s="174"/>
      <c r="AJ178" s="174"/>
      <c r="AK178" s="174"/>
      <c r="AL178" s="174"/>
      <c r="AM178" s="174"/>
      <c r="AN178" s="174"/>
      <c r="AO178" s="174"/>
      <c r="AP178" s="174"/>
      <c r="AQ178" s="174"/>
      <c r="AR178" s="317"/>
      <c r="AS178" s="174"/>
      <c r="AT178" s="174"/>
      <c r="AU178" s="174"/>
    </row>
    <row r="179" spans="1:47" ht="15.75" customHeight="1">
      <c r="A179" s="174" t="s">
        <v>10</v>
      </c>
      <c r="B179" s="941"/>
      <c r="C179" s="174"/>
      <c r="D179" s="63"/>
      <c r="E179" s="63"/>
      <c r="F179" s="174"/>
      <c r="G179" s="174"/>
      <c r="H179" s="174"/>
      <c r="I179" s="174"/>
      <c r="J179" s="174"/>
      <c r="K179" s="174"/>
      <c r="L179" s="174"/>
      <c r="M179" s="174"/>
      <c r="N179" s="63"/>
      <c r="O179" s="63"/>
      <c r="P179" s="63"/>
      <c r="Q179" s="63"/>
      <c r="R179" s="174"/>
      <c r="S179" s="174"/>
      <c r="T179" s="174"/>
      <c r="U179" s="63"/>
      <c r="V179" s="174"/>
      <c r="W179" s="174"/>
      <c r="X179" s="429"/>
      <c r="Y179" s="63"/>
      <c r="Z179" s="63"/>
      <c r="AA179" s="63"/>
      <c r="AB179" s="63"/>
      <c r="AC179" s="174"/>
      <c r="AD179" s="174"/>
      <c r="AE179" s="63"/>
      <c r="AF179" s="174"/>
      <c r="AG179" s="174"/>
      <c r="AH179" s="174"/>
      <c r="AI179" s="174"/>
      <c r="AJ179" s="174"/>
      <c r="AK179" s="174"/>
      <c r="AL179" s="174"/>
      <c r="AM179" s="174"/>
      <c r="AN179" s="174"/>
      <c r="AO179" s="174"/>
      <c r="AP179" s="174"/>
      <c r="AQ179" s="174"/>
      <c r="AR179" s="317"/>
      <c r="AS179" s="174"/>
      <c r="AT179" s="174"/>
      <c r="AU179" s="174"/>
    </row>
    <row r="180" spans="1:47" ht="15.75" customHeight="1">
      <c r="A180" s="174" t="s">
        <v>10</v>
      </c>
      <c r="B180" s="941"/>
      <c r="C180" s="174"/>
      <c r="D180" s="63"/>
      <c r="E180" s="63"/>
      <c r="F180" s="174"/>
      <c r="G180" s="174"/>
      <c r="H180" s="174"/>
      <c r="I180" s="174"/>
      <c r="J180" s="174"/>
      <c r="K180" s="174"/>
      <c r="L180" s="174"/>
      <c r="M180" s="174"/>
      <c r="N180" s="63"/>
      <c r="O180" s="63"/>
      <c r="P180" s="63"/>
      <c r="Q180" s="63"/>
      <c r="R180" s="174"/>
      <c r="S180" s="174"/>
      <c r="T180" s="174"/>
      <c r="U180" s="63"/>
      <c r="V180" s="174"/>
      <c r="W180" s="174"/>
      <c r="X180" s="429"/>
      <c r="Y180" s="63"/>
      <c r="Z180" s="63"/>
      <c r="AA180" s="63"/>
      <c r="AB180" s="63"/>
      <c r="AC180" s="174"/>
      <c r="AD180" s="174"/>
      <c r="AE180" s="63"/>
      <c r="AF180" s="174"/>
      <c r="AG180" s="174"/>
      <c r="AH180" s="174"/>
      <c r="AI180" s="174"/>
      <c r="AJ180" s="174"/>
      <c r="AK180" s="174"/>
      <c r="AL180" s="174"/>
      <c r="AM180" s="174"/>
      <c r="AN180" s="174"/>
      <c r="AO180" s="174"/>
      <c r="AP180" s="174"/>
      <c r="AQ180" s="174"/>
      <c r="AR180" s="317"/>
      <c r="AS180" s="174"/>
      <c r="AT180" s="174"/>
      <c r="AU180" s="174"/>
    </row>
    <row r="181" spans="1:47" ht="15.75" customHeight="1">
      <c r="A181" s="174" t="s">
        <v>10</v>
      </c>
      <c r="B181" s="941"/>
      <c r="C181" s="174"/>
      <c r="D181" s="63"/>
      <c r="E181" s="63"/>
      <c r="F181" s="174"/>
      <c r="G181" s="174"/>
      <c r="H181" s="174"/>
      <c r="I181" s="174"/>
      <c r="J181" s="174"/>
      <c r="K181" s="174"/>
      <c r="L181" s="174"/>
      <c r="M181" s="174"/>
      <c r="N181" s="63"/>
      <c r="O181" s="63"/>
      <c r="P181" s="63"/>
      <c r="Q181" s="63"/>
      <c r="R181" s="174"/>
      <c r="S181" s="174"/>
      <c r="T181" s="174"/>
      <c r="U181" s="63"/>
      <c r="V181" s="174"/>
      <c r="W181" s="174"/>
      <c r="X181" s="429"/>
      <c r="Y181" s="63"/>
      <c r="Z181" s="63"/>
      <c r="AA181" s="63"/>
      <c r="AB181" s="63"/>
      <c r="AC181" s="174"/>
      <c r="AD181" s="174"/>
      <c r="AE181" s="63"/>
      <c r="AF181" s="174"/>
      <c r="AG181" s="174"/>
      <c r="AH181" s="174"/>
      <c r="AI181" s="174"/>
      <c r="AJ181" s="174"/>
      <c r="AK181" s="174"/>
      <c r="AL181" s="174"/>
      <c r="AM181" s="174"/>
      <c r="AN181" s="174"/>
      <c r="AO181" s="174"/>
      <c r="AP181" s="174"/>
      <c r="AQ181" s="174"/>
      <c r="AR181" s="317"/>
      <c r="AS181" s="174"/>
      <c r="AT181" s="174"/>
      <c r="AU181" s="174"/>
    </row>
    <row r="182" spans="1:47" ht="15.75" customHeight="1">
      <c r="A182" s="174" t="s">
        <v>10</v>
      </c>
      <c r="B182" s="941"/>
      <c r="C182" s="174"/>
      <c r="D182" s="63"/>
      <c r="E182" s="63"/>
      <c r="F182" s="174"/>
      <c r="G182" s="174"/>
      <c r="H182" s="174"/>
      <c r="I182" s="174"/>
      <c r="J182" s="174"/>
      <c r="K182" s="174"/>
      <c r="L182" s="174"/>
      <c r="M182" s="174"/>
      <c r="N182" s="63"/>
      <c r="O182" s="63"/>
      <c r="P182" s="63"/>
      <c r="Q182" s="63"/>
      <c r="R182" s="174"/>
      <c r="S182" s="174"/>
      <c r="T182" s="174"/>
      <c r="U182" s="63"/>
      <c r="V182" s="174"/>
      <c r="W182" s="174"/>
      <c r="X182" s="429"/>
      <c r="Y182" s="63"/>
      <c r="Z182" s="63"/>
      <c r="AA182" s="63"/>
      <c r="AB182" s="63"/>
      <c r="AC182" s="174"/>
      <c r="AD182" s="174"/>
      <c r="AE182" s="63"/>
      <c r="AF182" s="174"/>
      <c r="AG182" s="174"/>
      <c r="AH182" s="174"/>
      <c r="AI182" s="174"/>
      <c r="AJ182" s="174"/>
      <c r="AK182" s="174"/>
      <c r="AL182" s="174"/>
      <c r="AM182" s="174"/>
      <c r="AN182" s="174"/>
      <c r="AO182" s="174"/>
      <c r="AP182" s="174"/>
      <c r="AQ182" s="174"/>
      <c r="AR182" s="317"/>
      <c r="AS182" s="174"/>
      <c r="AT182" s="174"/>
      <c r="AU182" s="174"/>
    </row>
    <row r="183" spans="1:47" ht="15.75" customHeight="1">
      <c r="A183" s="174" t="s">
        <v>10</v>
      </c>
      <c r="B183" s="941"/>
      <c r="C183" s="174"/>
      <c r="D183" s="63"/>
      <c r="E183" s="63"/>
      <c r="F183" s="174"/>
      <c r="G183" s="174"/>
      <c r="H183" s="174"/>
      <c r="I183" s="174"/>
      <c r="J183" s="174"/>
      <c r="K183" s="174"/>
      <c r="L183" s="174"/>
      <c r="M183" s="174"/>
      <c r="N183" s="63"/>
      <c r="O183" s="63"/>
      <c r="P183" s="63"/>
      <c r="Q183" s="63"/>
      <c r="R183" s="174"/>
      <c r="S183" s="174"/>
      <c r="T183" s="174"/>
      <c r="U183" s="63"/>
      <c r="V183" s="174"/>
      <c r="W183" s="174"/>
      <c r="X183" s="429"/>
      <c r="Y183" s="63"/>
      <c r="Z183" s="63"/>
      <c r="AA183" s="63"/>
      <c r="AB183" s="63"/>
      <c r="AC183" s="174"/>
      <c r="AD183" s="174"/>
      <c r="AE183" s="63"/>
      <c r="AF183" s="174"/>
      <c r="AG183" s="174"/>
      <c r="AH183" s="174"/>
      <c r="AI183" s="174"/>
      <c r="AJ183" s="174"/>
      <c r="AK183" s="174"/>
      <c r="AL183" s="174"/>
      <c r="AM183" s="174"/>
      <c r="AN183" s="174"/>
      <c r="AO183" s="174"/>
      <c r="AP183" s="174"/>
      <c r="AQ183" s="174"/>
      <c r="AR183" s="317"/>
      <c r="AS183" s="174"/>
      <c r="AT183" s="174"/>
      <c r="AU183" s="174"/>
    </row>
    <row r="184" spans="1:47" ht="15.75" customHeight="1">
      <c r="A184" s="174" t="s">
        <v>10</v>
      </c>
      <c r="B184" s="941"/>
      <c r="C184" s="174"/>
      <c r="D184" s="63"/>
      <c r="E184" s="63"/>
      <c r="F184" s="174"/>
      <c r="G184" s="174"/>
      <c r="H184" s="174"/>
      <c r="I184" s="174"/>
      <c r="J184" s="174"/>
      <c r="K184" s="174"/>
      <c r="L184" s="174"/>
      <c r="M184" s="174"/>
      <c r="N184" s="63"/>
      <c r="O184" s="63"/>
      <c r="P184" s="63"/>
      <c r="Q184" s="63"/>
      <c r="R184" s="174"/>
      <c r="S184" s="174"/>
      <c r="T184" s="174"/>
      <c r="U184" s="63"/>
      <c r="V184" s="174"/>
      <c r="W184" s="174"/>
      <c r="X184" s="429"/>
      <c r="Y184" s="63"/>
      <c r="Z184" s="63"/>
      <c r="AA184" s="63"/>
      <c r="AB184" s="63"/>
      <c r="AC184" s="174"/>
      <c r="AD184" s="174"/>
      <c r="AE184" s="63"/>
      <c r="AF184" s="174"/>
      <c r="AG184" s="174"/>
      <c r="AH184" s="174"/>
      <c r="AI184" s="174"/>
      <c r="AJ184" s="174"/>
      <c r="AK184" s="174"/>
      <c r="AL184" s="174"/>
      <c r="AM184" s="174"/>
      <c r="AN184" s="174"/>
      <c r="AO184" s="174"/>
      <c r="AP184" s="174"/>
      <c r="AQ184" s="174"/>
      <c r="AR184" s="317"/>
      <c r="AS184" s="174"/>
      <c r="AT184" s="174"/>
      <c r="AU184" s="174"/>
    </row>
    <row r="185" spans="1:47" ht="15.75" customHeight="1">
      <c r="A185" s="174" t="s">
        <v>10</v>
      </c>
      <c r="B185" s="941"/>
      <c r="C185" s="174"/>
      <c r="D185" s="63"/>
      <c r="E185" s="63"/>
      <c r="F185" s="174"/>
      <c r="G185" s="174"/>
      <c r="H185" s="174"/>
      <c r="I185" s="174"/>
      <c r="J185" s="174"/>
      <c r="K185" s="174"/>
      <c r="L185" s="174"/>
      <c r="M185" s="174"/>
      <c r="N185" s="63"/>
      <c r="O185" s="63"/>
      <c r="P185" s="63"/>
      <c r="Q185" s="63"/>
      <c r="R185" s="174"/>
      <c r="S185" s="174"/>
      <c r="T185" s="174"/>
      <c r="U185" s="63"/>
      <c r="V185" s="174"/>
      <c r="W185" s="174"/>
      <c r="X185" s="429"/>
      <c r="Y185" s="63"/>
      <c r="Z185" s="63"/>
      <c r="AA185" s="63"/>
      <c r="AB185" s="63"/>
      <c r="AC185" s="174"/>
      <c r="AD185" s="174"/>
      <c r="AE185" s="63"/>
      <c r="AF185" s="174"/>
      <c r="AG185" s="174"/>
      <c r="AH185" s="174"/>
      <c r="AI185" s="174"/>
      <c r="AJ185" s="174"/>
      <c r="AK185" s="174"/>
      <c r="AL185" s="174"/>
      <c r="AM185" s="174"/>
      <c r="AN185" s="174"/>
      <c r="AO185" s="174"/>
      <c r="AP185" s="174"/>
      <c r="AQ185" s="174"/>
      <c r="AR185" s="317"/>
      <c r="AS185" s="174"/>
      <c r="AT185" s="174"/>
      <c r="AU185" s="174"/>
    </row>
    <row r="186" spans="1:47" ht="15.75" customHeight="1">
      <c r="A186" s="174" t="s">
        <v>10</v>
      </c>
      <c r="B186" s="941"/>
      <c r="C186" s="174"/>
      <c r="D186" s="63"/>
      <c r="E186" s="63"/>
      <c r="F186" s="174"/>
      <c r="G186" s="174"/>
      <c r="H186" s="174"/>
      <c r="I186" s="174"/>
      <c r="J186" s="174"/>
      <c r="K186" s="174"/>
      <c r="L186" s="174"/>
      <c r="M186" s="174"/>
      <c r="N186" s="63"/>
      <c r="O186" s="63"/>
      <c r="P186" s="63"/>
      <c r="Q186" s="63"/>
      <c r="R186" s="174"/>
      <c r="S186" s="174"/>
      <c r="T186" s="174"/>
      <c r="U186" s="63"/>
      <c r="V186" s="174"/>
      <c r="W186" s="174"/>
      <c r="X186" s="429"/>
      <c r="Y186" s="63"/>
      <c r="Z186" s="63"/>
      <c r="AA186" s="63"/>
      <c r="AB186" s="63"/>
      <c r="AC186" s="174"/>
      <c r="AD186" s="174"/>
      <c r="AE186" s="63"/>
      <c r="AF186" s="174"/>
      <c r="AG186" s="174"/>
      <c r="AH186" s="174"/>
      <c r="AI186" s="174"/>
      <c r="AJ186" s="174"/>
      <c r="AK186" s="174"/>
      <c r="AL186" s="174"/>
      <c r="AM186" s="174"/>
      <c r="AN186" s="174"/>
      <c r="AO186" s="174"/>
      <c r="AP186" s="174"/>
      <c r="AQ186" s="174"/>
      <c r="AR186" s="317"/>
      <c r="AS186" s="174"/>
      <c r="AT186" s="174"/>
      <c r="AU186" s="174"/>
    </row>
    <row r="187" spans="1:47" ht="15.75" customHeight="1">
      <c r="A187" s="174" t="s">
        <v>10</v>
      </c>
      <c r="B187" s="941"/>
      <c r="C187" s="174"/>
      <c r="D187" s="63"/>
      <c r="E187" s="63"/>
      <c r="F187" s="174"/>
      <c r="G187" s="174"/>
      <c r="H187" s="174"/>
      <c r="I187" s="174"/>
      <c r="J187" s="174"/>
      <c r="K187" s="174"/>
      <c r="L187" s="174"/>
      <c r="M187" s="174"/>
      <c r="N187" s="63"/>
      <c r="O187" s="63"/>
      <c r="P187" s="63"/>
      <c r="Q187" s="63"/>
      <c r="R187" s="174"/>
      <c r="S187" s="174"/>
      <c r="T187" s="174"/>
      <c r="U187" s="63"/>
      <c r="V187" s="174"/>
      <c r="W187" s="174"/>
      <c r="X187" s="429"/>
      <c r="Y187" s="63"/>
      <c r="Z187" s="63"/>
      <c r="AA187" s="63"/>
      <c r="AB187" s="63"/>
      <c r="AC187" s="174"/>
      <c r="AD187" s="174"/>
      <c r="AE187" s="63"/>
      <c r="AF187" s="174"/>
      <c r="AG187" s="174"/>
      <c r="AH187" s="174"/>
      <c r="AI187" s="174"/>
      <c r="AJ187" s="174"/>
      <c r="AK187" s="174"/>
      <c r="AL187" s="174"/>
      <c r="AM187" s="174"/>
      <c r="AN187" s="174"/>
      <c r="AO187" s="174"/>
      <c r="AP187" s="174"/>
      <c r="AQ187" s="174"/>
      <c r="AR187" s="317"/>
      <c r="AS187" s="174"/>
      <c r="AT187" s="174"/>
      <c r="AU187" s="174"/>
    </row>
    <row r="188" spans="1:47" ht="15.75" customHeight="1">
      <c r="A188" s="174" t="s">
        <v>10</v>
      </c>
      <c r="B188" s="941"/>
      <c r="C188" s="174"/>
      <c r="D188" s="63"/>
      <c r="E188" s="63"/>
      <c r="F188" s="174"/>
      <c r="G188" s="174"/>
      <c r="H188" s="174"/>
      <c r="I188" s="174"/>
      <c r="J188" s="174"/>
      <c r="K188" s="174"/>
      <c r="L188" s="174"/>
      <c r="M188" s="174"/>
      <c r="N188" s="63"/>
      <c r="O188" s="63"/>
      <c r="P188" s="63"/>
      <c r="Q188" s="63"/>
      <c r="R188" s="174"/>
      <c r="S188" s="174"/>
      <c r="T188" s="174"/>
      <c r="U188" s="63"/>
      <c r="V188" s="174"/>
      <c r="W188" s="174"/>
      <c r="X188" s="429"/>
      <c r="Y188" s="63"/>
      <c r="Z188" s="63"/>
      <c r="AA188" s="63"/>
      <c r="AB188" s="63"/>
      <c r="AC188" s="174"/>
      <c r="AD188" s="174"/>
      <c r="AE188" s="63"/>
      <c r="AF188" s="174"/>
      <c r="AG188" s="174"/>
      <c r="AH188" s="174"/>
      <c r="AI188" s="174"/>
      <c r="AJ188" s="174"/>
      <c r="AK188" s="174"/>
      <c r="AL188" s="174"/>
      <c r="AM188" s="174"/>
      <c r="AN188" s="174"/>
      <c r="AO188" s="174"/>
      <c r="AP188" s="174"/>
      <c r="AQ188" s="174"/>
      <c r="AR188" s="317"/>
      <c r="AS188" s="174"/>
      <c r="AT188" s="174"/>
      <c r="AU188" s="174"/>
    </row>
    <row r="189" spans="1:47" ht="15.75" customHeight="1">
      <c r="A189" s="174" t="s">
        <v>10</v>
      </c>
      <c r="B189" s="941"/>
      <c r="C189" s="174"/>
      <c r="D189" s="63"/>
      <c r="E189" s="63"/>
      <c r="F189" s="174"/>
      <c r="G189" s="174"/>
      <c r="H189" s="174"/>
      <c r="I189" s="174"/>
      <c r="J189" s="174"/>
      <c r="K189" s="174"/>
      <c r="L189" s="174"/>
      <c r="M189" s="174"/>
      <c r="N189" s="63"/>
      <c r="O189" s="63"/>
      <c r="P189" s="63"/>
      <c r="Q189" s="63"/>
      <c r="R189" s="174"/>
      <c r="S189" s="174"/>
      <c r="T189" s="174"/>
      <c r="U189" s="63"/>
      <c r="V189" s="174"/>
      <c r="W189" s="174"/>
      <c r="X189" s="429"/>
      <c r="Y189" s="63"/>
      <c r="Z189" s="63"/>
      <c r="AA189" s="63"/>
      <c r="AB189" s="63"/>
      <c r="AC189" s="174"/>
      <c r="AD189" s="174"/>
      <c r="AE189" s="63"/>
      <c r="AF189" s="174"/>
      <c r="AG189" s="174"/>
      <c r="AH189" s="174"/>
      <c r="AI189" s="174"/>
      <c r="AJ189" s="174"/>
      <c r="AK189" s="174"/>
      <c r="AL189" s="174"/>
      <c r="AM189" s="174"/>
      <c r="AN189" s="174"/>
      <c r="AO189" s="174"/>
      <c r="AP189" s="174"/>
      <c r="AQ189" s="174"/>
      <c r="AR189" s="317"/>
      <c r="AS189" s="174"/>
      <c r="AT189" s="174"/>
      <c r="AU189" s="174"/>
    </row>
    <row r="190" spans="1:47" ht="15.75" customHeight="1">
      <c r="A190" s="174" t="s">
        <v>10</v>
      </c>
      <c r="B190" s="941"/>
      <c r="C190" s="174"/>
      <c r="D190" s="63"/>
      <c r="E190" s="63"/>
      <c r="F190" s="174"/>
      <c r="G190" s="174"/>
      <c r="H190" s="174"/>
      <c r="I190" s="174"/>
      <c r="J190" s="174"/>
      <c r="K190" s="174"/>
      <c r="L190" s="174"/>
      <c r="M190" s="174"/>
      <c r="N190" s="63"/>
      <c r="O190" s="63"/>
      <c r="P190" s="63"/>
      <c r="Q190" s="63"/>
      <c r="R190" s="174"/>
      <c r="S190" s="174"/>
      <c r="T190" s="174"/>
      <c r="U190" s="63"/>
      <c r="V190" s="174"/>
      <c r="W190" s="174"/>
      <c r="X190" s="429"/>
      <c r="Y190" s="63"/>
      <c r="Z190" s="63"/>
      <c r="AA190" s="63"/>
      <c r="AB190" s="63"/>
      <c r="AC190" s="174"/>
      <c r="AD190" s="174"/>
      <c r="AE190" s="63"/>
      <c r="AF190" s="174"/>
      <c r="AG190" s="174"/>
      <c r="AH190" s="174"/>
      <c r="AI190" s="174"/>
      <c r="AJ190" s="174"/>
      <c r="AK190" s="174"/>
      <c r="AL190" s="174"/>
      <c r="AM190" s="174"/>
      <c r="AN190" s="174"/>
      <c r="AO190" s="174"/>
      <c r="AP190" s="174"/>
      <c r="AQ190" s="174"/>
      <c r="AR190" s="317"/>
      <c r="AS190" s="174"/>
      <c r="AT190" s="174"/>
      <c r="AU190" s="174"/>
    </row>
    <row r="191" spans="1:47" ht="15.75" customHeight="1">
      <c r="A191" s="174" t="s">
        <v>10</v>
      </c>
      <c r="B191" s="941"/>
      <c r="C191" s="174"/>
      <c r="D191" s="63"/>
      <c r="E191" s="63"/>
      <c r="F191" s="174"/>
      <c r="G191" s="174"/>
      <c r="H191" s="174"/>
      <c r="I191" s="174"/>
      <c r="J191" s="174"/>
      <c r="K191" s="174"/>
      <c r="L191" s="174"/>
      <c r="M191" s="174"/>
      <c r="N191" s="63"/>
      <c r="O191" s="63"/>
      <c r="P191" s="63"/>
      <c r="Q191" s="63"/>
      <c r="R191" s="174"/>
      <c r="S191" s="174"/>
      <c r="T191" s="174"/>
      <c r="U191" s="63"/>
      <c r="V191" s="174"/>
      <c r="W191" s="174"/>
      <c r="X191" s="429"/>
      <c r="Y191" s="63"/>
      <c r="Z191" s="63"/>
      <c r="AA191" s="63"/>
      <c r="AB191" s="63"/>
      <c r="AC191" s="174"/>
      <c r="AD191" s="174"/>
      <c r="AE191" s="63"/>
      <c r="AF191" s="174"/>
      <c r="AG191" s="174"/>
      <c r="AH191" s="174"/>
      <c r="AI191" s="174"/>
      <c r="AJ191" s="174"/>
      <c r="AK191" s="174"/>
      <c r="AL191" s="174"/>
      <c r="AM191" s="174"/>
      <c r="AN191" s="174"/>
      <c r="AO191" s="174"/>
      <c r="AP191" s="174"/>
      <c r="AQ191" s="174"/>
      <c r="AR191" s="317"/>
      <c r="AS191" s="174"/>
      <c r="AT191" s="174"/>
      <c r="AU191" s="174"/>
    </row>
    <row r="192" spans="1:47" ht="15.75" customHeight="1">
      <c r="A192" s="174" t="s">
        <v>10</v>
      </c>
      <c r="B192" s="941"/>
      <c r="C192" s="174"/>
      <c r="D192" s="63"/>
      <c r="E192" s="63"/>
      <c r="F192" s="174"/>
      <c r="G192" s="174"/>
      <c r="H192" s="174"/>
      <c r="I192" s="174"/>
      <c r="J192" s="174"/>
      <c r="K192" s="174"/>
      <c r="L192" s="174"/>
      <c r="M192" s="174"/>
      <c r="N192" s="63"/>
      <c r="O192" s="63"/>
      <c r="P192" s="63"/>
      <c r="Q192" s="63"/>
      <c r="R192" s="174"/>
      <c r="S192" s="174"/>
      <c r="T192" s="174"/>
      <c r="U192" s="63"/>
      <c r="V192" s="174"/>
      <c r="W192" s="174"/>
      <c r="X192" s="429"/>
      <c r="Y192" s="63"/>
      <c r="Z192" s="63"/>
      <c r="AA192" s="63"/>
      <c r="AB192" s="63"/>
      <c r="AC192" s="174"/>
      <c r="AD192" s="174"/>
      <c r="AE192" s="63"/>
      <c r="AF192" s="174"/>
      <c r="AG192" s="174"/>
      <c r="AH192" s="174"/>
      <c r="AI192" s="174"/>
      <c r="AJ192" s="174"/>
      <c r="AK192" s="174"/>
      <c r="AL192" s="174"/>
      <c r="AM192" s="174"/>
      <c r="AN192" s="174"/>
      <c r="AO192" s="174"/>
      <c r="AP192" s="174"/>
      <c r="AQ192" s="174"/>
      <c r="AR192" s="317"/>
      <c r="AS192" s="174"/>
      <c r="AT192" s="174"/>
      <c r="AU192" s="174"/>
    </row>
    <row r="193" spans="1:47" ht="15.75" customHeight="1">
      <c r="A193" s="174" t="s">
        <v>10</v>
      </c>
      <c r="B193" s="941"/>
      <c r="C193" s="174"/>
      <c r="D193" s="63"/>
      <c r="E193" s="63"/>
      <c r="F193" s="174"/>
      <c r="G193" s="174"/>
      <c r="H193" s="174"/>
      <c r="I193" s="174"/>
      <c r="J193" s="174"/>
      <c r="K193" s="174"/>
      <c r="L193" s="174"/>
      <c r="M193" s="174"/>
      <c r="N193" s="63"/>
      <c r="O193" s="63"/>
      <c r="P193" s="63"/>
      <c r="Q193" s="63"/>
      <c r="R193" s="174"/>
      <c r="S193" s="174"/>
      <c r="T193" s="174"/>
      <c r="U193" s="63"/>
      <c r="V193" s="174"/>
      <c r="W193" s="174"/>
      <c r="X193" s="429"/>
      <c r="Y193" s="63"/>
      <c r="Z193" s="63"/>
      <c r="AA193" s="63"/>
      <c r="AB193" s="63"/>
      <c r="AC193" s="174"/>
      <c r="AD193" s="174"/>
      <c r="AE193" s="63"/>
      <c r="AF193" s="174"/>
      <c r="AG193" s="174"/>
      <c r="AH193" s="174"/>
      <c r="AI193" s="174"/>
      <c r="AJ193" s="174"/>
      <c r="AK193" s="174"/>
      <c r="AL193" s="174"/>
      <c r="AM193" s="174"/>
      <c r="AN193" s="174"/>
      <c r="AO193" s="174"/>
      <c r="AP193" s="174"/>
      <c r="AQ193" s="174"/>
      <c r="AR193" s="317"/>
      <c r="AS193" s="174"/>
      <c r="AT193" s="174"/>
      <c r="AU193" s="174"/>
    </row>
    <row r="194" spans="1:47" ht="15.75" customHeight="1">
      <c r="A194" s="174" t="s">
        <v>10</v>
      </c>
      <c r="B194" s="941"/>
      <c r="C194" s="174"/>
      <c r="D194" s="63"/>
      <c r="E194" s="63"/>
      <c r="F194" s="174"/>
      <c r="G194" s="174"/>
      <c r="H194" s="174"/>
      <c r="I194" s="174"/>
      <c r="J194" s="174"/>
      <c r="K194" s="174"/>
      <c r="L194" s="174"/>
      <c r="M194" s="174"/>
      <c r="N194" s="63"/>
      <c r="O194" s="63"/>
      <c r="P194" s="63"/>
      <c r="Q194" s="63"/>
      <c r="R194" s="174"/>
      <c r="S194" s="174"/>
      <c r="T194" s="174"/>
      <c r="U194" s="63"/>
      <c r="V194" s="174"/>
      <c r="W194" s="174"/>
      <c r="X194" s="429"/>
      <c r="Y194" s="63"/>
      <c r="Z194" s="63"/>
      <c r="AA194" s="63"/>
      <c r="AB194" s="63"/>
      <c r="AC194" s="174"/>
      <c r="AD194" s="174"/>
      <c r="AE194" s="63"/>
      <c r="AF194" s="174"/>
      <c r="AG194" s="174"/>
      <c r="AH194" s="174"/>
      <c r="AI194" s="174"/>
      <c r="AJ194" s="174"/>
      <c r="AK194" s="174"/>
      <c r="AL194" s="174"/>
      <c r="AM194" s="174"/>
      <c r="AN194" s="174"/>
      <c r="AO194" s="174"/>
      <c r="AP194" s="174"/>
      <c r="AQ194" s="174"/>
      <c r="AR194" s="317"/>
      <c r="AS194" s="174"/>
      <c r="AT194" s="174"/>
      <c r="AU194" s="174"/>
    </row>
    <row r="195" spans="1:47" ht="15.75" customHeight="1">
      <c r="A195" s="174" t="s">
        <v>10</v>
      </c>
      <c r="B195" s="941"/>
      <c r="C195" s="174"/>
      <c r="D195" s="63"/>
      <c r="E195" s="63"/>
      <c r="F195" s="174"/>
      <c r="G195" s="174"/>
      <c r="H195" s="174"/>
      <c r="I195" s="174"/>
      <c r="J195" s="174"/>
      <c r="K195" s="174"/>
      <c r="L195" s="174"/>
      <c r="M195" s="174"/>
      <c r="N195" s="63"/>
      <c r="O195" s="63"/>
      <c r="P195" s="63"/>
      <c r="Q195" s="63"/>
      <c r="R195" s="174"/>
      <c r="S195" s="174"/>
      <c r="T195" s="174"/>
      <c r="U195" s="63"/>
      <c r="V195" s="174"/>
      <c r="W195" s="174"/>
      <c r="X195" s="429"/>
      <c r="Y195" s="63"/>
      <c r="Z195" s="63"/>
      <c r="AA195" s="63"/>
      <c r="AB195" s="63"/>
      <c r="AC195" s="174"/>
      <c r="AD195" s="174"/>
      <c r="AE195" s="63"/>
      <c r="AF195" s="174"/>
      <c r="AG195" s="174"/>
      <c r="AH195" s="174"/>
      <c r="AI195" s="174"/>
      <c r="AJ195" s="174"/>
      <c r="AK195" s="174"/>
      <c r="AL195" s="174"/>
      <c r="AM195" s="174"/>
      <c r="AN195" s="174"/>
      <c r="AO195" s="174"/>
      <c r="AP195" s="174"/>
      <c r="AQ195" s="174"/>
      <c r="AR195" s="317"/>
      <c r="AS195" s="174"/>
      <c r="AT195" s="174"/>
      <c r="AU195" s="174"/>
    </row>
    <row r="196" spans="1:47" ht="15.75" customHeight="1">
      <c r="A196" s="174" t="s">
        <v>10</v>
      </c>
      <c r="B196" s="941"/>
      <c r="C196" s="174"/>
      <c r="D196" s="63"/>
      <c r="E196" s="63"/>
      <c r="F196" s="174"/>
      <c r="G196" s="174"/>
      <c r="H196" s="174"/>
      <c r="I196" s="174"/>
      <c r="J196" s="174"/>
      <c r="K196" s="174"/>
      <c r="L196" s="174"/>
      <c r="M196" s="174"/>
      <c r="N196" s="63"/>
      <c r="O196" s="63"/>
      <c r="P196" s="63"/>
      <c r="Q196" s="63"/>
      <c r="R196" s="174"/>
      <c r="S196" s="174"/>
      <c r="T196" s="174"/>
      <c r="U196" s="63"/>
      <c r="V196" s="174"/>
      <c r="W196" s="174"/>
      <c r="X196" s="429"/>
      <c r="Y196" s="63"/>
      <c r="Z196" s="63"/>
      <c r="AA196" s="63"/>
      <c r="AB196" s="63"/>
      <c r="AC196" s="174"/>
      <c r="AD196" s="174"/>
      <c r="AE196" s="63"/>
      <c r="AF196" s="174"/>
      <c r="AG196" s="174"/>
      <c r="AH196" s="174"/>
      <c r="AI196" s="174"/>
      <c r="AJ196" s="174"/>
      <c r="AK196" s="174"/>
      <c r="AL196" s="174"/>
      <c r="AM196" s="174"/>
      <c r="AN196" s="174"/>
      <c r="AO196" s="174"/>
      <c r="AP196" s="174"/>
      <c r="AQ196" s="174"/>
      <c r="AR196" s="317"/>
      <c r="AS196" s="174"/>
      <c r="AT196" s="174"/>
      <c r="AU196" s="174"/>
    </row>
    <row r="197" spans="1:47" ht="15.75" customHeight="1">
      <c r="A197" s="174" t="s">
        <v>10</v>
      </c>
      <c r="B197" s="941"/>
      <c r="C197" s="174"/>
      <c r="D197" s="63"/>
      <c r="E197" s="63"/>
      <c r="F197" s="174"/>
      <c r="G197" s="174"/>
      <c r="H197" s="174"/>
      <c r="I197" s="174"/>
      <c r="J197" s="174"/>
      <c r="K197" s="174"/>
      <c r="L197" s="174"/>
      <c r="M197" s="174"/>
      <c r="N197" s="63"/>
      <c r="O197" s="63"/>
      <c r="P197" s="63"/>
      <c r="Q197" s="63"/>
      <c r="R197" s="174"/>
      <c r="S197" s="174"/>
      <c r="T197" s="174"/>
      <c r="U197" s="63"/>
      <c r="V197" s="174"/>
      <c r="W197" s="174"/>
      <c r="X197" s="429"/>
      <c r="Y197" s="63"/>
      <c r="Z197" s="63"/>
      <c r="AA197" s="63"/>
      <c r="AB197" s="63"/>
      <c r="AC197" s="174"/>
      <c r="AD197" s="174"/>
      <c r="AE197" s="63"/>
      <c r="AF197" s="174"/>
      <c r="AG197" s="174"/>
      <c r="AH197" s="174"/>
      <c r="AI197" s="174"/>
      <c r="AJ197" s="174"/>
      <c r="AK197" s="174"/>
      <c r="AL197" s="174"/>
      <c r="AM197" s="174"/>
      <c r="AN197" s="174"/>
      <c r="AO197" s="174"/>
      <c r="AP197" s="174"/>
      <c r="AQ197" s="174"/>
      <c r="AR197" s="317"/>
      <c r="AS197" s="174"/>
      <c r="AT197" s="174"/>
      <c r="AU197" s="174"/>
    </row>
    <row r="198" spans="1:47" ht="15.75" customHeight="1">
      <c r="A198" s="174" t="s">
        <v>10</v>
      </c>
      <c r="B198" s="941"/>
      <c r="C198" s="174"/>
      <c r="D198" s="63"/>
      <c r="E198" s="63"/>
      <c r="F198" s="174"/>
      <c r="G198" s="174"/>
      <c r="H198" s="174"/>
      <c r="I198" s="174"/>
      <c r="J198" s="174"/>
      <c r="K198" s="174"/>
      <c r="L198" s="174"/>
      <c r="M198" s="174"/>
      <c r="N198" s="63"/>
      <c r="O198" s="63"/>
      <c r="P198" s="63"/>
      <c r="Q198" s="63"/>
      <c r="R198" s="174"/>
      <c r="S198" s="174"/>
      <c r="T198" s="174"/>
      <c r="U198" s="63"/>
      <c r="V198" s="174"/>
      <c r="W198" s="174"/>
      <c r="X198" s="429"/>
      <c r="Y198" s="63"/>
      <c r="Z198" s="63"/>
      <c r="AA198" s="63"/>
      <c r="AB198" s="63"/>
      <c r="AC198" s="174"/>
      <c r="AD198" s="174"/>
      <c r="AE198" s="63"/>
      <c r="AF198" s="174"/>
      <c r="AG198" s="174"/>
      <c r="AH198" s="174"/>
      <c r="AI198" s="174"/>
      <c r="AJ198" s="174"/>
      <c r="AK198" s="174"/>
      <c r="AL198" s="174"/>
      <c r="AM198" s="174"/>
      <c r="AN198" s="174"/>
      <c r="AO198" s="174"/>
      <c r="AP198" s="174"/>
      <c r="AQ198" s="174"/>
      <c r="AR198" s="317"/>
      <c r="AS198" s="174"/>
      <c r="AT198" s="174"/>
      <c r="AU198" s="174"/>
    </row>
    <row r="199" spans="1:47" ht="15.75" customHeight="1">
      <c r="A199" s="174" t="s">
        <v>10</v>
      </c>
      <c r="B199" s="941"/>
      <c r="C199" s="174"/>
      <c r="D199" s="63"/>
      <c r="E199" s="63"/>
      <c r="F199" s="174"/>
      <c r="G199" s="174"/>
      <c r="H199" s="174"/>
      <c r="I199" s="174"/>
      <c r="J199" s="174"/>
      <c r="K199" s="174"/>
      <c r="L199" s="174"/>
      <c r="M199" s="174"/>
      <c r="N199" s="63"/>
      <c r="O199" s="63"/>
      <c r="P199" s="63"/>
      <c r="Q199" s="63"/>
      <c r="R199" s="174"/>
      <c r="S199" s="174"/>
      <c r="T199" s="174"/>
      <c r="U199" s="63"/>
      <c r="V199" s="174"/>
      <c r="W199" s="174"/>
      <c r="X199" s="429"/>
      <c r="Y199" s="63"/>
      <c r="Z199" s="63"/>
      <c r="AA199" s="63"/>
      <c r="AB199" s="63"/>
      <c r="AC199" s="174"/>
      <c r="AD199" s="174"/>
      <c r="AE199" s="63"/>
      <c r="AF199" s="174"/>
      <c r="AG199" s="174"/>
      <c r="AH199" s="174"/>
      <c r="AI199" s="174"/>
      <c r="AJ199" s="174"/>
      <c r="AK199" s="174"/>
      <c r="AL199" s="174"/>
      <c r="AM199" s="174"/>
      <c r="AN199" s="174"/>
      <c r="AO199" s="174"/>
      <c r="AP199" s="174"/>
      <c r="AQ199" s="174"/>
      <c r="AR199" s="317"/>
      <c r="AS199" s="174"/>
      <c r="AT199" s="174"/>
      <c r="AU199" s="174"/>
    </row>
    <row r="200" spans="1:47" ht="15.75" customHeight="1">
      <c r="A200" s="174" t="s">
        <v>10</v>
      </c>
      <c r="B200" s="941"/>
      <c r="C200" s="174"/>
      <c r="D200" s="63"/>
      <c r="E200" s="63"/>
      <c r="F200" s="174"/>
      <c r="G200" s="174"/>
      <c r="H200" s="174"/>
      <c r="I200" s="174"/>
      <c r="J200" s="174"/>
      <c r="K200" s="174"/>
      <c r="L200" s="174"/>
      <c r="M200" s="174"/>
      <c r="N200" s="63"/>
      <c r="O200" s="63"/>
      <c r="P200" s="63"/>
      <c r="Q200" s="63"/>
      <c r="R200" s="174"/>
      <c r="S200" s="174"/>
      <c r="T200" s="174"/>
      <c r="U200" s="63"/>
      <c r="V200" s="174"/>
      <c r="W200" s="174"/>
      <c r="X200" s="429"/>
      <c r="Y200" s="63"/>
      <c r="Z200" s="63"/>
      <c r="AA200" s="63"/>
      <c r="AB200" s="63"/>
      <c r="AC200" s="174"/>
      <c r="AD200" s="174"/>
      <c r="AE200" s="63"/>
      <c r="AF200" s="174"/>
      <c r="AG200" s="174"/>
      <c r="AH200" s="174"/>
      <c r="AI200" s="174"/>
      <c r="AJ200" s="174"/>
      <c r="AK200" s="174"/>
      <c r="AL200" s="174"/>
      <c r="AM200" s="174"/>
      <c r="AN200" s="174"/>
      <c r="AO200" s="174"/>
      <c r="AP200" s="174"/>
      <c r="AQ200" s="174"/>
      <c r="AR200" s="317"/>
      <c r="AS200" s="174"/>
      <c r="AT200" s="174"/>
      <c r="AU200" s="174"/>
    </row>
    <row r="201" spans="1:47" ht="15.75" customHeight="1"/>
    <row r="202" spans="1:47" ht="15.75" customHeight="1"/>
    <row r="203" spans="1:47" ht="15.75" customHeight="1"/>
    <row r="204" spans="1:47" ht="15.75" customHeight="1"/>
    <row r="205" spans="1:47" ht="15.75" customHeight="1"/>
    <row r="206" spans="1:47" ht="15.75" customHeight="1"/>
    <row r="207" spans="1:47" ht="15.75" customHeight="1"/>
    <row r="208" spans="1:47"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4">
    <dataValidation type="list" allowBlank="1" showErrorMessage="1" sqref="Z3:Z200" xr:uid="{00000000-0002-0000-1B00-000000000000}">
      <formula1>"IBT,EBT,CBT"</formula1>
    </dataValidation>
    <dataValidation type="list" allowBlank="1" showErrorMessage="1" sqref="O3:O200" xr:uid="{00000000-0002-0000-1B00-000001000000}">
      <formula1>"TVI,HEI,NGO,LUC,NGA,SUC,LGU,Farm School,TESDA Technology Institution"</formula1>
    </dataValidation>
    <dataValidation type="list" allowBlank="1" showErrorMessage="1" sqref="U3:U200" xr:uid="{00000000-0002-0000-1B00-000003000000}">
      <formula1>"NC I,NC II,NC III,NC IV,Level I,Level II,N/A"</formula1>
    </dataValidation>
    <dataValidation type="list" allowBlank="1" showErrorMessage="1" sqref="AO3:AO200" xr:uid="{00000000-0002-0000-1B00-000004000000}">
      <formula1>"Migration to Updated TR,Migration from NTR to WTR"</formula1>
    </dataValidation>
    <dataValidation type="list" allowBlank="1" showErrorMessage="1" sqref="AR3:AR200" xr:uid="{00000000-0002-0000-1B00-000006000000}">
      <formula1>"2022,2023"</formula1>
    </dataValidation>
    <dataValidation type="custom" allowBlank="1" showDropDown="1" showInputMessage="1" showErrorMessage="1" prompt="Enter a valid date (MM/DD/YYYY)" sqref="AS3:AS200" xr:uid="{00000000-0002-0000-1B00-000007000000}">
      <formula1>OR(NOT(ISERROR(DATEVALUE(AS3))), AND(ISNUMBER(AS3), LEFT(CELL("format", AS3))="D"))</formula1>
    </dataValidation>
    <dataValidation type="list" allowBlank="1" showErrorMessage="1" sqref="E3:E200" xr:uid="{00000000-0002-0000-1B00-000008000000}">
      <formula1>"1st,2nd,3rd,4th,5th,Component,HUC"</formula1>
    </dataValidation>
    <dataValidation type="list" allowBlank="1" showErrorMessage="1" sqref="N3:N200" xr:uid="{00000000-0002-0000-1B00-000009000000}">
      <formula1>"Private,Public"</formula1>
    </dataValidation>
    <dataValidation type="custom" allowBlank="1" showDropDown="1" showInputMessage="1" showErrorMessage="1" prompt="Enter a valid date (mm/dd/yyy)" sqref="X3:X200" xr:uid="{00000000-0002-0000-1B00-00000A000000}">
      <formula1>OR(NOT(ISERROR(DATEVALUE(X3))), AND(ISNUMBER(X3), LEFT(CELL("format", X3))="D"))</formula1>
    </dataValidation>
    <dataValidation type="list" allowBlank="1" showErrorMessage="1" sqref="AA3:AA200" xr:uid="{00000000-0002-0000-1B00-00000C000000}">
      <formula1>"F2F,BL,DL,Pure Online,Combination,BL/DL,F2F/BL,F2F/DL,F2F/Combination,BL/DL/Combination,ALL"</formula1>
    </dataValidation>
    <dataValidation type="list" allowBlank="1" showErrorMessage="1" sqref="AP3:AP200" xr:uid="{00000000-0002-0000-1B00-00000D000000}">
      <formula1>"PAFSE,RCEF,PAFSE and RCEF"</formula1>
    </dataValidation>
    <dataValidation type="list" allowBlank="1" showErrorMessage="1" sqref="P3:P200" xr:uid="{00000000-0002-0000-1B00-00000E000000}">
      <formula1>"WTR,NTR,Bundled Program"</formula1>
    </dataValidation>
    <dataValidation type="custom" allowBlank="1" showDropDown="1" showInputMessage="1" showErrorMessage="1" prompt="Enter a valid date (mm/dd/yyyy)" sqref="Y3:Y200 AH3:AH200 AM3:AN200" xr:uid="{00000000-0002-0000-1B00-00000F000000}">
      <formula1>OR(NOT(ISERROR(DATEVALUE(Y3))), AND(ISNUMBER(Y3), LEFT(CELL("format", Y3))="D"))</formula1>
    </dataValidation>
    <dataValidation type="list" allowBlank="1" showErrorMessage="1" sqref="AT15:AT200" xr:uid="{00000000-0002-0000-1B00-000011000000}">
      <formula1>"New TVI &amp; Program,Additional Program,Migration,Reissuance,Re-registration,CLOSED,Correction"</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ErrorMessage="1" xr:uid="{00000000-0002-0000-1B00-000002000000}">
          <x14:formula1>
            <xm:f>Ref!$J$15:$J$22</xm:f>
          </x14:formula1>
          <xm:sqref>AT3:AT14</xm:sqref>
        </x14:dataValidation>
        <x14:dataValidation type="list" allowBlank="1" showErrorMessage="1" xr:uid="{00000000-0002-0000-1B00-000005000000}">
          <x14:formula1>
            <xm:f>Ref!$G$15:$G$26</xm:f>
          </x14:formula1>
          <xm:sqref>AQ3:AQ200</xm:sqref>
        </x14:dataValidation>
        <x14:dataValidation type="list" allowBlank="1" showErrorMessage="1" xr:uid="{00000000-0002-0000-1B00-00000B000000}">
          <x14:formula1>
            <xm:f>Ref!$B$2:$B$718</xm:f>
          </x14:formula1>
          <xm:sqref>Q3:Q200</xm:sqref>
        </x14:dataValidation>
        <x14:dataValidation type="list" allowBlank="1" showErrorMessage="1" xr:uid="{00000000-0002-0000-1B00-000010000000}">
          <x14:formula1>
            <xm:f>Ref!$I$2:$I$12</xm:f>
          </x14:formula1>
          <xm:sqref>AI3:AI200</xm:sqref>
        </x14:dataValidation>
        <x14:dataValidation type="list" allowBlank="1" showErrorMessage="1" xr:uid="{00000000-0002-0000-1B00-000012000000}">
          <x14:formula1>
            <xm:f>'Ref2'!$A$2:$Z$181</xm:f>
          </x14:formula1>
          <xm:sqref>R3:R200</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BF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2.5703125" defaultRowHeight="15" customHeight="1"/>
  <cols>
    <col min="1" max="1" width="5.42578125" customWidth="1"/>
    <col min="2" max="3" width="11" customWidth="1"/>
    <col min="4" max="5" width="12.5703125" customWidth="1"/>
    <col min="6" max="6" width="12.5703125" hidden="1" customWidth="1"/>
    <col min="7" max="7" width="30.42578125" customWidth="1"/>
    <col min="8" max="8" width="11.5703125" customWidth="1"/>
    <col min="9" max="9" width="28.85546875" customWidth="1"/>
    <col min="10" max="10" width="8.7109375" customWidth="1"/>
    <col min="11" max="11" width="9.42578125" customWidth="1"/>
    <col min="12" max="12" width="13.7109375" customWidth="1"/>
    <col min="13" max="13" width="18.5703125" customWidth="1"/>
    <col min="14" max="14" width="10.140625" customWidth="1"/>
    <col min="16" max="16" width="7.85546875" customWidth="1"/>
    <col min="17" max="17" width="20.5703125" customWidth="1"/>
    <col min="18" max="19" width="21.7109375" customWidth="1"/>
    <col min="20" max="20" width="9.28515625" customWidth="1"/>
    <col min="21" max="21" width="6.28515625" customWidth="1"/>
    <col min="23" max="23" width="22.42578125" customWidth="1"/>
    <col min="24" max="25" width="15.42578125" customWidth="1"/>
    <col min="26" max="26" width="8" customWidth="1"/>
    <col min="27" max="27" width="9.42578125" customWidth="1"/>
    <col min="30" max="30" width="23.140625" customWidth="1"/>
    <col min="31" max="31" width="28.28515625" customWidth="1"/>
    <col min="46" max="47" width="16.7109375" customWidth="1"/>
  </cols>
  <sheetData>
    <row r="1" spans="1:58" ht="15.75" customHeight="1">
      <c r="A1" s="394" t="s">
        <v>0</v>
      </c>
      <c r="B1" s="394" t="s">
        <v>1</v>
      </c>
      <c r="C1" s="394" t="s">
        <v>3694</v>
      </c>
      <c r="D1" s="394" t="s">
        <v>3695</v>
      </c>
      <c r="E1" s="394" t="s">
        <v>3696</v>
      </c>
      <c r="F1" s="701" t="s">
        <v>8660</v>
      </c>
      <c r="G1" s="394" t="s">
        <v>2</v>
      </c>
      <c r="H1" s="394" t="s">
        <v>4102</v>
      </c>
      <c r="I1" s="394" t="s">
        <v>3698</v>
      </c>
      <c r="J1" s="394" t="s">
        <v>4103</v>
      </c>
      <c r="K1" s="394" t="s">
        <v>4104</v>
      </c>
      <c r="L1" s="394" t="s">
        <v>3</v>
      </c>
      <c r="M1" s="394" t="s">
        <v>4105</v>
      </c>
      <c r="N1" s="394" t="s">
        <v>4106</v>
      </c>
      <c r="O1" s="394" t="s">
        <v>4107</v>
      </c>
      <c r="P1" s="394" t="s">
        <v>8</v>
      </c>
      <c r="Q1" s="394" t="s">
        <v>4</v>
      </c>
      <c r="R1" s="397" t="s">
        <v>4109</v>
      </c>
      <c r="S1" s="398" t="s">
        <v>4110</v>
      </c>
      <c r="T1" s="394" t="s">
        <v>4112</v>
      </c>
      <c r="U1" s="394" t="s">
        <v>7826</v>
      </c>
      <c r="V1" s="394" t="s">
        <v>6</v>
      </c>
      <c r="W1" s="394" t="s">
        <v>4114</v>
      </c>
      <c r="X1" s="394" t="s">
        <v>7</v>
      </c>
      <c r="Y1" s="394" t="s">
        <v>8661</v>
      </c>
      <c r="Z1" s="394" t="s">
        <v>8662</v>
      </c>
      <c r="AA1" s="394" t="s">
        <v>8663</v>
      </c>
      <c r="AB1" s="394" t="s">
        <v>10255</v>
      </c>
      <c r="AC1" s="394" t="s">
        <v>10269</v>
      </c>
      <c r="AD1" s="394" t="s">
        <v>4118</v>
      </c>
      <c r="AE1" s="394" t="s">
        <v>4119</v>
      </c>
      <c r="AF1" s="394" t="s">
        <v>8664</v>
      </c>
      <c r="AG1" s="400" t="s">
        <v>4121</v>
      </c>
      <c r="AH1" s="400" t="s">
        <v>4122</v>
      </c>
      <c r="AI1" s="400" t="s">
        <v>4123</v>
      </c>
      <c r="AJ1" s="400" t="s">
        <v>4124</v>
      </c>
      <c r="AK1" s="394" t="s">
        <v>4125</v>
      </c>
      <c r="AL1" s="394" t="s">
        <v>4126</v>
      </c>
      <c r="AM1" s="394" t="s">
        <v>4127</v>
      </c>
      <c r="AN1" s="394" t="s">
        <v>7</v>
      </c>
      <c r="AO1" s="394" t="s">
        <v>8661</v>
      </c>
      <c r="AP1" s="394" t="s">
        <v>4129</v>
      </c>
      <c r="AQ1" s="400" t="s">
        <v>4137</v>
      </c>
      <c r="AR1" s="403" t="s">
        <v>4139</v>
      </c>
      <c r="AS1" s="404" t="s">
        <v>4140</v>
      </c>
      <c r="AT1" s="404" t="s">
        <v>4141</v>
      </c>
      <c r="AU1" s="400" t="s">
        <v>4142</v>
      </c>
      <c r="AV1" s="400" t="s">
        <v>9</v>
      </c>
      <c r="AW1" s="410" t="s">
        <v>4146</v>
      </c>
      <c r="AX1" s="410" t="s">
        <v>4148</v>
      </c>
      <c r="AY1" s="410" t="s">
        <v>4149</v>
      </c>
      <c r="AZ1" s="410" t="s">
        <v>4150</v>
      </c>
      <c r="BA1" s="410" t="s">
        <v>4151</v>
      </c>
      <c r="BB1" s="410"/>
      <c r="BC1" s="410"/>
      <c r="BD1" s="410"/>
      <c r="BE1" s="410"/>
      <c r="BF1" s="410"/>
    </row>
    <row r="2" spans="1:58" ht="15.75" customHeight="1">
      <c r="A2" s="319" t="s">
        <v>10</v>
      </c>
      <c r="B2" s="319" t="s">
        <v>27</v>
      </c>
      <c r="C2" s="319" t="s">
        <v>123</v>
      </c>
      <c r="D2" s="356" t="s">
        <v>3724</v>
      </c>
      <c r="E2" s="356" t="s">
        <v>509</v>
      </c>
      <c r="F2" s="319"/>
      <c r="G2" s="319" t="s">
        <v>3465</v>
      </c>
      <c r="H2" s="319" t="s">
        <v>4606</v>
      </c>
      <c r="I2" s="319" t="s">
        <v>3725</v>
      </c>
      <c r="J2" s="319"/>
      <c r="K2" s="319"/>
      <c r="L2" s="319" t="s">
        <v>4607</v>
      </c>
      <c r="M2" s="319" t="s">
        <v>4608</v>
      </c>
      <c r="N2" s="356" t="s">
        <v>15</v>
      </c>
      <c r="O2" s="356" t="s">
        <v>16</v>
      </c>
      <c r="P2" s="356" t="s">
        <v>35</v>
      </c>
      <c r="Q2" s="356" t="s">
        <v>8666</v>
      </c>
      <c r="R2" s="319" t="s">
        <v>47</v>
      </c>
      <c r="S2" s="319"/>
      <c r="T2" s="319" t="s">
        <v>4491</v>
      </c>
      <c r="U2" s="356" t="s">
        <v>4164</v>
      </c>
      <c r="V2" s="319">
        <v>436</v>
      </c>
      <c r="W2" s="319" t="s">
        <v>4609</v>
      </c>
      <c r="X2" s="475">
        <v>44944</v>
      </c>
      <c r="Y2" s="356"/>
      <c r="Z2" s="356" t="s">
        <v>4158</v>
      </c>
      <c r="AA2" s="356" t="s">
        <v>4159</v>
      </c>
      <c r="AB2" s="356"/>
      <c r="AC2" s="356"/>
      <c r="AD2" s="319" t="s">
        <v>4610</v>
      </c>
      <c r="AE2" s="319" t="s">
        <v>4611</v>
      </c>
      <c r="AF2" s="476">
        <v>46644</v>
      </c>
      <c r="AG2" s="319"/>
      <c r="AH2" s="319"/>
      <c r="AI2" s="319"/>
      <c r="AJ2" s="319"/>
      <c r="AK2" s="319"/>
      <c r="AL2" s="319"/>
      <c r="AM2" s="319"/>
      <c r="AN2" s="319"/>
      <c r="AO2" s="319"/>
      <c r="AP2" s="319"/>
      <c r="AQ2" s="319"/>
      <c r="AR2" s="319" t="s">
        <v>2306</v>
      </c>
      <c r="AS2" s="319">
        <v>2023</v>
      </c>
      <c r="AT2" s="477">
        <v>44952</v>
      </c>
      <c r="AU2" s="319" t="s">
        <v>2307</v>
      </c>
      <c r="AV2" s="319"/>
      <c r="AW2" s="478">
        <v>1</v>
      </c>
      <c r="AX2" s="479">
        <f t="shared" ref="AX2:AX12" si="0">COUNTIF(AU2,"new tvi &amp; program")</f>
        <v>1</v>
      </c>
      <c r="AY2" s="479">
        <f t="shared" ref="AY2:AY12" si="1">COUNTIF(AU2,"additional program")</f>
        <v>0</v>
      </c>
      <c r="AZ2" s="479">
        <f t="shared" ref="AZ2:AZ12" si="2">COUNTIF(AU2,"migration")</f>
        <v>0</v>
      </c>
      <c r="BA2" s="479">
        <f t="shared" ref="BA2:BA12" si="3">SUM(AX2:AZ2)</f>
        <v>1</v>
      </c>
      <c r="BB2" s="479"/>
      <c r="BC2" s="479"/>
      <c r="BD2" s="479"/>
      <c r="BE2" s="479"/>
      <c r="BF2" s="479"/>
    </row>
    <row r="3" spans="1:58" ht="15.75" customHeight="1">
      <c r="A3" s="174" t="s">
        <v>10</v>
      </c>
      <c r="B3" s="174" t="s">
        <v>11</v>
      </c>
      <c r="C3" s="174" t="s">
        <v>28</v>
      </c>
      <c r="D3" s="63" t="s">
        <v>10270</v>
      </c>
      <c r="E3" s="63" t="s">
        <v>30</v>
      </c>
      <c r="F3" s="174"/>
      <c r="G3" s="174" t="s">
        <v>1515</v>
      </c>
      <c r="H3" s="174" t="s">
        <v>6149</v>
      </c>
      <c r="I3" s="174" t="s">
        <v>3883</v>
      </c>
      <c r="J3" s="174"/>
      <c r="K3" s="174"/>
      <c r="L3" s="174" t="s">
        <v>6150</v>
      </c>
      <c r="M3" s="174"/>
      <c r="N3" s="63" t="s">
        <v>15</v>
      </c>
      <c r="O3" s="63" t="s">
        <v>16</v>
      </c>
      <c r="P3" s="174" t="s">
        <v>35</v>
      </c>
      <c r="Q3" s="63" t="s">
        <v>240</v>
      </c>
      <c r="R3" s="174" t="s">
        <v>2615</v>
      </c>
      <c r="S3" s="174"/>
      <c r="T3" s="174" t="s">
        <v>6152</v>
      </c>
      <c r="U3" s="63" t="s">
        <v>4164</v>
      </c>
      <c r="V3" s="174">
        <v>560</v>
      </c>
      <c r="W3" s="174" t="s">
        <v>6153</v>
      </c>
      <c r="X3" s="429">
        <v>44944</v>
      </c>
      <c r="Y3" s="63"/>
      <c r="Z3" s="63" t="s">
        <v>4158</v>
      </c>
      <c r="AA3" s="63" t="s">
        <v>4159</v>
      </c>
      <c r="AB3" s="63"/>
      <c r="AC3" s="63"/>
      <c r="AD3" s="174" t="s">
        <v>6154</v>
      </c>
      <c r="AE3" s="174" t="s">
        <v>6155</v>
      </c>
      <c r="AF3" s="466">
        <v>45427</v>
      </c>
      <c r="AG3" s="174"/>
      <c r="AH3" s="174"/>
      <c r="AI3" s="174"/>
      <c r="AJ3" s="174"/>
      <c r="AK3" s="174"/>
      <c r="AL3" s="174"/>
      <c r="AM3" s="174"/>
      <c r="AN3" s="174"/>
      <c r="AO3" s="174"/>
      <c r="AP3" s="174"/>
      <c r="AQ3" s="174"/>
      <c r="AR3" s="174" t="s">
        <v>2306</v>
      </c>
      <c r="AS3" s="174">
        <v>2023</v>
      </c>
      <c r="AT3" s="415">
        <v>44952</v>
      </c>
      <c r="AU3" s="174" t="s">
        <v>2307</v>
      </c>
      <c r="AV3" s="174"/>
      <c r="AW3" s="572">
        <v>1</v>
      </c>
      <c r="AX3" s="426">
        <f t="shared" si="0"/>
        <v>1</v>
      </c>
      <c r="AY3" s="426">
        <f t="shared" si="1"/>
        <v>0</v>
      </c>
      <c r="AZ3" s="426">
        <f t="shared" si="2"/>
        <v>0</v>
      </c>
      <c r="BA3" s="426">
        <f t="shared" si="3"/>
        <v>1</v>
      </c>
      <c r="BB3" s="426"/>
      <c r="BC3" s="426"/>
      <c r="BD3" s="426"/>
      <c r="BE3" s="426"/>
      <c r="BF3" s="426"/>
    </row>
    <row r="4" spans="1:58" ht="15.75" customHeight="1">
      <c r="A4" s="174" t="s">
        <v>10</v>
      </c>
      <c r="B4" s="174" t="s">
        <v>11</v>
      </c>
      <c r="C4" s="174" t="s">
        <v>13</v>
      </c>
      <c r="D4" s="63" t="s">
        <v>13</v>
      </c>
      <c r="E4" s="63" t="s">
        <v>28</v>
      </c>
      <c r="F4" s="174"/>
      <c r="G4" s="174" t="s">
        <v>3853</v>
      </c>
      <c r="H4" s="174" t="s">
        <v>6157</v>
      </c>
      <c r="I4" s="174" t="s">
        <v>3854</v>
      </c>
      <c r="J4" s="174"/>
      <c r="K4" s="174"/>
      <c r="L4" s="174" t="s">
        <v>6158</v>
      </c>
      <c r="M4" s="174"/>
      <c r="N4" s="63" t="s">
        <v>15</v>
      </c>
      <c r="O4" s="63" t="s">
        <v>16</v>
      </c>
      <c r="P4" s="174" t="s">
        <v>21</v>
      </c>
      <c r="Q4" s="63" t="s">
        <v>3006</v>
      </c>
      <c r="R4" s="174"/>
      <c r="S4" s="174" t="s">
        <v>180</v>
      </c>
      <c r="T4" s="174"/>
      <c r="U4" s="63" t="s">
        <v>22</v>
      </c>
      <c r="V4" s="174">
        <v>120</v>
      </c>
      <c r="W4" s="174" t="s">
        <v>6160</v>
      </c>
      <c r="X4" s="429">
        <v>44942</v>
      </c>
      <c r="Y4" s="63"/>
      <c r="Z4" s="63" t="s">
        <v>4158</v>
      </c>
      <c r="AA4" s="63" t="s">
        <v>4159</v>
      </c>
      <c r="AB4" s="63"/>
      <c r="AC4" s="63"/>
      <c r="AD4" s="174" t="s">
        <v>6161</v>
      </c>
      <c r="AE4" s="174" t="s">
        <v>6162</v>
      </c>
      <c r="AF4" s="466"/>
      <c r="AG4" s="174"/>
      <c r="AH4" s="174"/>
      <c r="AI4" s="174"/>
      <c r="AJ4" s="174"/>
      <c r="AK4" s="174"/>
      <c r="AL4" s="174"/>
      <c r="AM4" s="174"/>
      <c r="AN4" s="174"/>
      <c r="AO4" s="174"/>
      <c r="AP4" s="174"/>
      <c r="AQ4" s="174"/>
      <c r="AR4" s="174" t="s">
        <v>2306</v>
      </c>
      <c r="AS4" s="174">
        <v>2023</v>
      </c>
      <c r="AT4" s="415">
        <v>44956</v>
      </c>
      <c r="AU4" s="174" t="s">
        <v>2307</v>
      </c>
      <c r="AV4" s="174"/>
      <c r="AW4" s="572">
        <v>1</v>
      </c>
      <c r="AX4" s="426">
        <f t="shared" si="0"/>
        <v>1</v>
      </c>
      <c r="AY4" s="426">
        <f t="shared" si="1"/>
        <v>0</v>
      </c>
      <c r="AZ4" s="426">
        <f t="shared" si="2"/>
        <v>0</v>
      </c>
      <c r="BA4" s="426">
        <f t="shared" si="3"/>
        <v>1</v>
      </c>
      <c r="BB4" s="426"/>
      <c r="BC4" s="426"/>
      <c r="BD4" s="426"/>
      <c r="BE4" s="426"/>
      <c r="BF4" s="426"/>
    </row>
    <row r="5" spans="1:58" ht="15.75" customHeight="1">
      <c r="A5" s="174" t="s">
        <v>10</v>
      </c>
      <c r="B5" s="174" t="s">
        <v>11</v>
      </c>
      <c r="C5" s="174" t="s">
        <v>176</v>
      </c>
      <c r="D5" s="63" t="s">
        <v>9075</v>
      </c>
      <c r="E5" s="63" t="s">
        <v>28</v>
      </c>
      <c r="F5" s="174"/>
      <c r="G5" s="174" t="s">
        <v>6163</v>
      </c>
      <c r="H5" s="174" t="s">
        <v>6164</v>
      </c>
      <c r="I5" s="174" t="s">
        <v>2224</v>
      </c>
      <c r="J5" s="174"/>
      <c r="K5" s="174"/>
      <c r="L5" s="174" t="s">
        <v>2225</v>
      </c>
      <c r="M5" s="174"/>
      <c r="N5" s="63" t="s">
        <v>15</v>
      </c>
      <c r="O5" s="63" t="s">
        <v>16</v>
      </c>
      <c r="P5" s="174" t="s">
        <v>21</v>
      </c>
      <c r="Q5" s="63" t="s">
        <v>3006</v>
      </c>
      <c r="R5" s="174"/>
      <c r="S5" s="174" t="s">
        <v>6166</v>
      </c>
      <c r="T5" s="174"/>
      <c r="U5" s="63" t="s">
        <v>22</v>
      </c>
      <c r="V5" s="174">
        <v>30</v>
      </c>
      <c r="W5" s="174" t="s">
        <v>6167</v>
      </c>
      <c r="X5" s="429">
        <v>44945</v>
      </c>
      <c r="Y5" s="63"/>
      <c r="Z5" s="63" t="s">
        <v>4158</v>
      </c>
      <c r="AA5" s="63" t="s">
        <v>4159</v>
      </c>
      <c r="AB5" s="63"/>
      <c r="AC5" s="63"/>
      <c r="AD5" s="174" t="s">
        <v>5990</v>
      </c>
      <c r="AE5" s="174" t="s">
        <v>6168</v>
      </c>
      <c r="AF5" s="466"/>
      <c r="AG5" s="174"/>
      <c r="AH5" s="174"/>
      <c r="AI5" s="174"/>
      <c r="AJ5" s="174"/>
      <c r="AK5" s="174"/>
      <c r="AL5" s="174"/>
      <c r="AM5" s="174"/>
      <c r="AN5" s="174"/>
      <c r="AO5" s="174"/>
      <c r="AP5" s="174"/>
      <c r="AQ5" s="174"/>
      <c r="AR5" s="174" t="s">
        <v>2306</v>
      </c>
      <c r="AS5" s="174">
        <v>2023</v>
      </c>
      <c r="AT5" s="415">
        <v>44956</v>
      </c>
      <c r="AU5" s="174" t="s">
        <v>2310</v>
      </c>
      <c r="AV5" s="174"/>
      <c r="AW5" s="572"/>
      <c r="AX5" s="426">
        <f t="shared" si="0"/>
        <v>0</v>
      </c>
      <c r="AY5" s="426">
        <f t="shared" si="1"/>
        <v>1</v>
      </c>
      <c r="AZ5" s="426">
        <f t="shared" si="2"/>
        <v>0</v>
      </c>
      <c r="BA5" s="426">
        <f t="shared" si="3"/>
        <v>1</v>
      </c>
      <c r="BB5" s="426"/>
      <c r="BC5" s="426"/>
      <c r="BD5" s="426"/>
      <c r="BE5" s="426"/>
      <c r="BF5" s="426"/>
    </row>
    <row r="6" spans="1:58" ht="15.75" customHeight="1">
      <c r="A6" s="174" t="s">
        <v>10</v>
      </c>
      <c r="B6" s="174" t="s">
        <v>11</v>
      </c>
      <c r="C6" s="174" t="s">
        <v>176</v>
      </c>
      <c r="D6" s="63" t="s">
        <v>9075</v>
      </c>
      <c r="E6" s="63" t="s">
        <v>28</v>
      </c>
      <c r="F6" s="174"/>
      <c r="G6" s="174" t="s">
        <v>6163</v>
      </c>
      <c r="H6" s="174" t="s">
        <v>6164</v>
      </c>
      <c r="I6" s="174" t="s">
        <v>2224</v>
      </c>
      <c r="J6" s="174"/>
      <c r="K6" s="174"/>
      <c r="L6" s="174" t="s">
        <v>2225</v>
      </c>
      <c r="M6" s="174"/>
      <c r="N6" s="63" t="s">
        <v>15</v>
      </c>
      <c r="O6" s="63" t="s">
        <v>16</v>
      </c>
      <c r="P6" s="174" t="s">
        <v>21</v>
      </c>
      <c r="Q6" s="63" t="s">
        <v>3006</v>
      </c>
      <c r="R6" s="174"/>
      <c r="S6" s="174" t="s">
        <v>6169</v>
      </c>
      <c r="T6" s="174"/>
      <c r="U6" s="63" t="s">
        <v>22</v>
      </c>
      <c r="V6" s="174">
        <v>30</v>
      </c>
      <c r="W6" s="174" t="s">
        <v>6170</v>
      </c>
      <c r="X6" s="429">
        <v>44945</v>
      </c>
      <c r="Y6" s="63"/>
      <c r="Z6" s="63" t="s">
        <v>4158</v>
      </c>
      <c r="AA6" s="63" t="s">
        <v>4159</v>
      </c>
      <c r="AB6" s="63"/>
      <c r="AC6" s="63"/>
      <c r="AD6" s="174" t="s">
        <v>5990</v>
      </c>
      <c r="AE6" s="174" t="s">
        <v>6168</v>
      </c>
      <c r="AF6" s="466"/>
      <c r="AG6" s="174"/>
      <c r="AH6" s="174"/>
      <c r="AI6" s="174"/>
      <c r="AJ6" s="174"/>
      <c r="AK6" s="174"/>
      <c r="AL6" s="174"/>
      <c r="AM6" s="174"/>
      <c r="AN6" s="174"/>
      <c r="AO6" s="174"/>
      <c r="AP6" s="174"/>
      <c r="AQ6" s="174"/>
      <c r="AR6" s="174" t="s">
        <v>2306</v>
      </c>
      <c r="AS6" s="174">
        <v>2023</v>
      </c>
      <c r="AT6" s="415">
        <v>44956</v>
      </c>
      <c r="AU6" s="174" t="s">
        <v>2310</v>
      </c>
      <c r="AV6" s="174"/>
      <c r="AW6" s="572"/>
      <c r="AX6" s="426">
        <f t="shared" si="0"/>
        <v>0</v>
      </c>
      <c r="AY6" s="426">
        <f t="shared" si="1"/>
        <v>1</v>
      </c>
      <c r="AZ6" s="426">
        <f t="shared" si="2"/>
        <v>0</v>
      </c>
      <c r="BA6" s="426">
        <f t="shared" si="3"/>
        <v>1</v>
      </c>
      <c r="BB6" s="426"/>
      <c r="BC6" s="426"/>
      <c r="BD6" s="426"/>
      <c r="BE6" s="426"/>
      <c r="BF6" s="426"/>
    </row>
    <row r="7" spans="1:58" ht="15.75" customHeight="1">
      <c r="A7" s="174" t="s">
        <v>10</v>
      </c>
      <c r="B7" s="174" t="s">
        <v>11</v>
      </c>
      <c r="C7" s="174" t="s">
        <v>176</v>
      </c>
      <c r="D7" s="63" t="s">
        <v>9075</v>
      </c>
      <c r="E7" s="63" t="s">
        <v>28</v>
      </c>
      <c r="F7" s="174"/>
      <c r="G7" s="174" t="s">
        <v>6163</v>
      </c>
      <c r="H7" s="174" t="s">
        <v>6164</v>
      </c>
      <c r="I7" s="174" t="s">
        <v>2224</v>
      </c>
      <c r="J7" s="174"/>
      <c r="K7" s="174"/>
      <c r="L7" s="174" t="s">
        <v>2225</v>
      </c>
      <c r="M7" s="174"/>
      <c r="N7" s="63" t="s">
        <v>15</v>
      </c>
      <c r="O7" s="63" t="s">
        <v>16</v>
      </c>
      <c r="P7" s="174" t="s">
        <v>21</v>
      </c>
      <c r="Q7" s="63" t="s">
        <v>3006</v>
      </c>
      <c r="R7" s="174"/>
      <c r="S7" s="174" t="s">
        <v>6171</v>
      </c>
      <c r="T7" s="174"/>
      <c r="U7" s="63" t="s">
        <v>22</v>
      </c>
      <c r="V7" s="174">
        <v>30</v>
      </c>
      <c r="W7" s="174" t="s">
        <v>6172</v>
      </c>
      <c r="X7" s="429">
        <v>44945</v>
      </c>
      <c r="Y7" s="63"/>
      <c r="Z7" s="63" t="s">
        <v>4158</v>
      </c>
      <c r="AA7" s="63" t="s">
        <v>4159</v>
      </c>
      <c r="AB7" s="63"/>
      <c r="AC7" s="63"/>
      <c r="AD7" s="174" t="s">
        <v>5990</v>
      </c>
      <c r="AE7" s="174" t="s">
        <v>6168</v>
      </c>
      <c r="AF7" s="466"/>
      <c r="AG7" s="174"/>
      <c r="AH7" s="174"/>
      <c r="AI7" s="174"/>
      <c r="AJ7" s="174"/>
      <c r="AK7" s="174"/>
      <c r="AL7" s="174"/>
      <c r="AM7" s="174"/>
      <c r="AN7" s="174"/>
      <c r="AO7" s="174"/>
      <c r="AP7" s="174"/>
      <c r="AQ7" s="174"/>
      <c r="AR7" s="174" t="s">
        <v>2306</v>
      </c>
      <c r="AS7" s="174">
        <v>2023</v>
      </c>
      <c r="AT7" s="415">
        <v>44956</v>
      </c>
      <c r="AU7" s="174" t="s">
        <v>2310</v>
      </c>
      <c r="AV7" s="174"/>
      <c r="AW7" s="572"/>
      <c r="AX7" s="426">
        <f t="shared" si="0"/>
        <v>0</v>
      </c>
      <c r="AY7" s="426">
        <f t="shared" si="1"/>
        <v>1</v>
      </c>
      <c r="AZ7" s="426">
        <f t="shared" si="2"/>
        <v>0</v>
      </c>
      <c r="BA7" s="426">
        <f t="shared" si="3"/>
        <v>1</v>
      </c>
      <c r="BB7" s="426"/>
      <c r="BC7" s="426"/>
      <c r="BD7" s="426"/>
      <c r="BE7" s="426"/>
      <c r="BF7" s="426"/>
    </row>
    <row r="8" spans="1:58" ht="15.75" customHeight="1">
      <c r="A8" s="174" t="s">
        <v>10</v>
      </c>
      <c r="B8" s="174" t="s">
        <v>11</v>
      </c>
      <c r="C8" s="174" t="s">
        <v>176</v>
      </c>
      <c r="D8" s="63" t="s">
        <v>9075</v>
      </c>
      <c r="E8" s="63" t="s">
        <v>28</v>
      </c>
      <c r="F8" s="174"/>
      <c r="G8" s="174" t="s">
        <v>6163</v>
      </c>
      <c r="H8" s="174" t="s">
        <v>6164</v>
      </c>
      <c r="I8" s="174" t="s">
        <v>2224</v>
      </c>
      <c r="J8" s="174"/>
      <c r="K8" s="174"/>
      <c r="L8" s="174" t="s">
        <v>2225</v>
      </c>
      <c r="M8" s="174"/>
      <c r="N8" s="63" t="s">
        <v>15</v>
      </c>
      <c r="O8" s="63" t="s">
        <v>16</v>
      </c>
      <c r="P8" s="174" t="s">
        <v>21</v>
      </c>
      <c r="Q8" s="63" t="s">
        <v>3006</v>
      </c>
      <c r="R8" s="174"/>
      <c r="S8" s="174" t="s">
        <v>6173</v>
      </c>
      <c r="T8" s="174"/>
      <c r="U8" s="63" t="s">
        <v>22</v>
      </c>
      <c r="V8" s="174">
        <v>30</v>
      </c>
      <c r="W8" s="174" t="s">
        <v>6174</v>
      </c>
      <c r="X8" s="429">
        <v>44945</v>
      </c>
      <c r="Y8" s="63"/>
      <c r="Z8" s="63" t="s">
        <v>4158</v>
      </c>
      <c r="AA8" s="63" t="s">
        <v>4159</v>
      </c>
      <c r="AB8" s="63"/>
      <c r="AC8" s="63"/>
      <c r="AD8" s="174" t="s">
        <v>5990</v>
      </c>
      <c r="AE8" s="174" t="s">
        <v>6168</v>
      </c>
      <c r="AF8" s="466"/>
      <c r="AG8" s="174"/>
      <c r="AH8" s="174"/>
      <c r="AI8" s="174"/>
      <c r="AJ8" s="174"/>
      <c r="AK8" s="174"/>
      <c r="AL8" s="174"/>
      <c r="AM8" s="174"/>
      <c r="AN8" s="174"/>
      <c r="AO8" s="174"/>
      <c r="AP8" s="174"/>
      <c r="AQ8" s="174"/>
      <c r="AR8" s="174" t="s">
        <v>2306</v>
      </c>
      <c r="AS8" s="174">
        <v>2023</v>
      </c>
      <c r="AT8" s="415">
        <v>44956</v>
      </c>
      <c r="AU8" s="174" t="s">
        <v>2310</v>
      </c>
      <c r="AV8" s="174"/>
      <c r="AW8" s="572"/>
      <c r="AX8" s="426">
        <f t="shared" si="0"/>
        <v>0</v>
      </c>
      <c r="AY8" s="426">
        <f t="shared" si="1"/>
        <v>1</v>
      </c>
      <c r="AZ8" s="426">
        <f t="shared" si="2"/>
        <v>0</v>
      </c>
      <c r="BA8" s="426">
        <f t="shared" si="3"/>
        <v>1</v>
      </c>
      <c r="BB8" s="426"/>
      <c r="BC8" s="426"/>
      <c r="BD8" s="426"/>
      <c r="BE8" s="426"/>
      <c r="BF8" s="426"/>
    </row>
    <row r="9" spans="1:58" ht="15.75" customHeight="1">
      <c r="A9" s="319" t="s">
        <v>10</v>
      </c>
      <c r="B9" s="319" t="s">
        <v>11</v>
      </c>
      <c r="C9" s="319" t="s">
        <v>176</v>
      </c>
      <c r="D9" s="356" t="s">
        <v>9075</v>
      </c>
      <c r="E9" s="356" t="s">
        <v>28</v>
      </c>
      <c r="F9" s="319"/>
      <c r="G9" s="319" t="s">
        <v>6163</v>
      </c>
      <c r="H9" s="319" t="s">
        <v>6164</v>
      </c>
      <c r="I9" s="319" t="s">
        <v>2224</v>
      </c>
      <c r="J9" s="319"/>
      <c r="K9" s="319"/>
      <c r="L9" s="319" t="s">
        <v>2225</v>
      </c>
      <c r="M9" s="319"/>
      <c r="N9" s="356" t="s">
        <v>15</v>
      </c>
      <c r="O9" s="356" t="s">
        <v>16</v>
      </c>
      <c r="P9" s="319" t="s">
        <v>21</v>
      </c>
      <c r="Q9" s="356" t="s">
        <v>3006</v>
      </c>
      <c r="R9" s="319"/>
      <c r="S9" s="319" t="s">
        <v>6175</v>
      </c>
      <c r="T9" s="319"/>
      <c r="U9" s="356" t="s">
        <v>22</v>
      </c>
      <c r="V9" s="319">
        <v>30</v>
      </c>
      <c r="W9" s="319" t="s">
        <v>6176</v>
      </c>
      <c r="X9" s="475">
        <v>44945</v>
      </c>
      <c r="Y9" s="356"/>
      <c r="Z9" s="356" t="s">
        <v>4158</v>
      </c>
      <c r="AA9" s="356" t="s">
        <v>4159</v>
      </c>
      <c r="AB9" s="356"/>
      <c r="AC9" s="356"/>
      <c r="AD9" s="319" t="s">
        <v>5990</v>
      </c>
      <c r="AE9" s="319" t="s">
        <v>6168</v>
      </c>
      <c r="AF9" s="491"/>
      <c r="AG9" s="319"/>
      <c r="AH9" s="319"/>
      <c r="AI9" s="319"/>
      <c r="AJ9" s="319"/>
      <c r="AK9" s="319"/>
      <c r="AL9" s="319"/>
      <c r="AM9" s="319"/>
      <c r="AN9" s="319"/>
      <c r="AO9" s="319"/>
      <c r="AP9" s="319"/>
      <c r="AQ9" s="319"/>
      <c r="AR9" s="319" t="s">
        <v>2306</v>
      </c>
      <c r="AS9" s="319">
        <v>2023</v>
      </c>
      <c r="AT9" s="477">
        <v>44956</v>
      </c>
      <c r="AU9" s="319" t="s">
        <v>2310</v>
      </c>
      <c r="AV9" s="319"/>
      <c r="AW9" s="578"/>
      <c r="AX9" s="479">
        <f t="shared" si="0"/>
        <v>0</v>
      </c>
      <c r="AY9" s="479">
        <f t="shared" si="1"/>
        <v>1</v>
      </c>
      <c r="AZ9" s="479">
        <f t="shared" si="2"/>
        <v>0</v>
      </c>
      <c r="BA9" s="479">
        <f t="shared" si="3"/>
        <v>1</v>
      </c>
      <c r="BB9" s="479"/>
      <c r="BC9" s="479"/>
      <c r="BD9" s="479"/>
      <c r="BE9" s="479"/>
      <c r="BF9" s="479"/>
    </row>
    <row r="10" spans="1:58" ht="15.75" customHeight="1">
      <c r="A10" s="63" t="s">
        <v>10</v>
      </c>
      <c r="B10" s="762" t="s">
        <v>400</v>
      </c>
      <c r="C10" s="63" t="s">
        <v>176</v>
      </c>
      <c r="D10" s="63" t="s">
        <v>783</v>
      </c>
      <c r="E10" s="63" t="s">
        <v>146</v>
      </c>
      <c r="F10" s="63"/>
      <c r="G10" s="63" t="s">
        <v>784</v>
      </c>
      <c r="H10" s="63" t="s">
        <v>9967</v>
      </c>
      <c r="I10" s="63" t="s">
        <v>785</v>
      </c>
      <c r="J10" s="63"/>
      <c r="K10" s="63"/>
      <c r="L10" s="63">
        <v>9264453438</v>
      </c>
      <c r="M10" s="63"/>
      <c r="N10" s="63" t="s">
        <v>15</v>
      </c>
      <c r="O10" s="63" t="s">
        <v>1449</v>
      </c>
      <c r="P10" s="63" t="s">
        <v>35</v>
      </c>
      <c r="Q10" s="63" t="s">
        <v>125</v>
      </c>
      <c r="R10" s="63" t="s">
        <v>426</v>
      </c>
      <c r="S10" s="63"/>
      <c r="T10" s="63" t="s">
        <v>6542</v>
      </c>
      <c r="U10" s="63" t="s">
        <v>4164</v>
      </c>
      <c r="V10" s="63" t="s">
        <v>9881</v>
      </c>
      <c r="W10" s="63" t="s">
        <v>9968</v>
      </c>
      <c r="X10" s="429">
        <v>44935</v>
      </c>
      <c r="Y10" s="63"/>
      <c r="Z10" s="63" t="s">
        <v>4158</v>
      </c>
      <c r="AA10" s="63" t="s">
        <v>4159</v>
      </c>
      <c r="AB10" s="63"/>
      <c r="AC10" s="63"/>
      <c r="AD10" s="63" t="s">
        <v>9815</v>
      </c>
      <c r="AE10" s="63" t="s">
        <v>9969</v>
      </c>
      <c r="AF10" s="435">
        <v>46389</v>
      </c>
      <c r="AG10" s="174"/>
      <c r="AH10" s="174"/>
      <c r="AI10" s="174"/>
      <c r="AJ10" s="174"/>
      <c r="AK10" s="174"/>
      <c r="AL10" s="174"/>
      <c r="AM10" s="174"/>
      <c r="AN10" s="174"/>
      <c r="AO10" s="174"/>
      <c r="AP10" s="174"/>
      <c r="AQ10" s="174" t="s">
        <v>4516</v>
      </c>
      <c r="AR10" s="174" t="s">
        <v>2306</v>
      </c>
      <c r="AS10" s="174">
        <v>2023</v>
      </c>
      <c r="AT10" s="415">
        <v>44952</v>
      </c>
      <c r="AU10" s="174" t="s">
        <v>2310</v>
      </c>
      <c r="AV10" s="174"/>
      <c r="AW10" s="788"/>
      <c r="AX10" s="426">
        <f t="shared" si="0"/>
        <v>0</v>
      </c>
      <c r="AY10" s="426">
        <f t="shared" si="1"/>
        <v>1</v>
      </c>
      <c r="AZ10" s="426">
        <f t="shared" si="2"/>
        <v>0</v>
      </c>
      <c r="BA10" s="426">
        <f t="shared" si="3"/>
        <v>1</v>
      </c>
      <c r="BB10" s="426"/>
      <c r="BC10" s="426"/>
      <c r="BD10" s="426"/>
      <c r="BE10" s="426"/>
      <c r="BF10" s="426"/>
    </row>
    <row r="11" spans="1:58" ht="15.75" customHeight="1">
      <c r="A11" s="63" t="s">
        <v>10</v>
      </c>
      <c r="B11" s="762" t="s">
        <v>400</v>
      </c>
      <c r="C11" s="63" t="s">
        <v>176</v>
      </c>
      <c r="D11" s="63" t="s">
        <v>4088</v>
      </c>
      <c r="E11" s="63" t="s">
        <v>146</v>
      </c>
      <c r="F11" s="63"/>
      <c r="G11" s="63" t="s">
        <v>1805</v>
      </c>
      <c r="H11" s="63" t="s">
        <v>9970</v>
      </c>
      <c r="I11" s="63" t="s">
        <v>4089</v>
      </c>
      <c r="J11" s="63"/>
      <c r="K11" s="63"/>
      <c r="L11" s="63">
        <v>9176710565</v>
      </c>
      <c r="M11" s="63" t="s">
        <v>4518</v>
      </c>
      <c r="N11" s="63" t="s">
        <v>15</v>
      </c>
      <c r="O11" s="63" t="s">
        <v>16</v>
      </c>
      <c r="P11" s="63" t="s">
        <v>35</v>
      </c>
      <c r="Q11" s="63" t="s">
        <v>8666</v>
      </c>
      <c r="R11" s="63" t="s">
        <v>228</v>
      </c>
      <c r="S11" s="63"/>
      <c r="T11" s="63" t="s">
        <v>4858</v>
      </c>
      <c r="U11" s="63" t="s">
        <v>4157</v>
      </c>
      <c r="V11" s="63" t="s">
        <v>4859</v>
      </c>
      <c r="W11" s="63" t="s">
        <v>9971</v>
      </c>
      <c r="X11" s="429">
        <v>44945</v>
      </c>
      <c r="Y11" s="63"/>
      <c r="Z11" s="63" t="s">
        <v>4158</v>
      </c>
      <c r="AA11" s="63" t="s">
        <v>4159</v>
      </c>
      <c r="AB11" s="63"/>
      <c r="AC11" s="63"/>
      <c r="AD11" s="63" t="s">
        <v>4520</v>
      </c>
      <c r="AE11" s="63" t="s">
        <v>4521</v>
      </c>
      <c r="AF11" s="63" t="s">
        <v>9972</v>
      </c>
      <c r="AG11" s="174"/>
      <c r="AH11" s="174"/>
      <c r="AI11" s="174"/>
      <c r="AJ11" s="174"/>
      <c r="AK11" s="174"/>
      <c r="AL11" s="174"/>
      <c r="AM11" s="174"/>
      <c r="AN11" s="174"/>
      <c r="AO11" s="174"/>
      <c r="AP11" s="174"/>
      <c r="AQ11" s="174"/>
      <c r="AR11" s="174" t="s">
        <v>2306</v>
      </c>
      <c r="AS11" s="174">
        <v>2023</v>
      </c>
      <c r="AT11" s="415">
        <v>44952</v>
      </c>
      <c r="AU11" s="174" t="s">
        <v>2307</v>
      </c>
      <c r="AV11" s="174"/>
      <c r="AW11" s="788">
        <v>1</v>
      </c>
      <c r="AX11" s="426">
        <f t="shared" si="0"/>
        <v>1</v>
      </c>
      <c r="AY11" s="426">
        <f t="shared" si="1"/>
        <v>0</v>
      </c>
      <c r="AZ11" s="426">
        <f t="shared" si="2"/>
        <v>0</v>
      </c>
      <c r="BA11" s="426">
        <f t="shared" si="3"/>
        <v>1</v>
      </c>
      <c r="BB11" s="426"/>
      <c r="BC11" s="426"/>
      <c r="BD11" s="426"/>
      <c r="BE11" s="426"/>
      <c r="BF11" s="426"/>
    </row>
    <row r="12" spans="1:58" ht="15.75" customHeight="1">
      <c r="A12" s="63" t="s">
        <v>10</v>
      </c>
      <c r="B12" s="762" t="s">
        <v>400</v>
      </c>
      <c r="C12" s="63" t="s">
        <v>176</v>
      </c>
      <c r="D12" s="63" t="s">
        <v>4088</v>
      </c>
      <c r="E12" s="63" t="s">
        <v>146</v>
      </c>
      <c r="F12" s="63"/>
      <c r="G12" s="63" t="s">
        <v>1805</v>
      </c>
      <c r="H12" s="63" t="s">
        <v>9970</v>
      </c>
      <c r="I12" s="63" t="s">
        <v>4089</v>
      </c>
      <c r="J12" s="63"/>
      <c r="K12" s="63"/>
      <c r="L12" s="63">
        <v>9176710565</v>
      </c>
      <c r="M12" s="63" t="s">
        <v>4518</v>
      </c>
      <c r="N12" s="63" t="s">
        <v>15</v>
      </c>
      <c r="O12" s="63" t="s">
        <v>16</v>
      </c>
      <c r="P12" s="63" t="s">
        <v>35</v>
      </c>
      <c r="Q12" s="63" t="s">
        <v>8666</v>
      </c>
      <c r="R12" s="63" t="s">
        <v>47</v>
      </c>
      <c r="S12" s="63"/>
      <c r="T12" s="63" t="s">
        <v>4491</v>
      </c>
      <c r="U12" s="63" t="s">
        <v>4164</v>
      </c>
      <c r="V12" s="63" t="s">
        <v>91</v>
      </c>
      <c r="W12" s="63" t="s">
        <v>9973</v>
      </c>
      <c r="X12" s="429">
        <v>44945</v>
      </c>
      <c r="Y12" s="63"/>
      <c r="Z12" s="63" t="s">
        <v>4158</v>
      </c>
      <c r="AA12" s="63" t="s">
        <v>4159</v>
      </c>
      <c r="AB12" s="63"/>
      <c r="AC12" s="63"/>
      <c r="AD12" s="63" t="s">
        <v>9974</v>
      </c>
      <c r="AE12" s="63" t="s">
        <v>9975</v>
      </c>
      <c r="AF12" s="430">
        <v>46179</v>
      </c>
      <c r="AG12" s="174"/>
      <c r="AH12" s="174"/>
      <c r="AI12" s="174"/>
      <c r="AJ12" s="174"/>
      <c r="AK12" s="174"/>
      <c r="AL12" s="174"/>
      <c r="AM12" s="174"/>
      <c r="AN12" s="174"/>
      <c r="AO12" s="174"/>
      <c r="AP12" s="174"/>
      <c r="AQ12" s="174"/>
      <c r="AR12" s="174" t="s">
        <v>2306</v>
      </c>
      <c r="AS12" s="174">
        <v>2023</v>
      </c>
      <c r="AT12" s="415">
        <v>44952</v>
      </c>
      <c r="AU12" s="174" t="s">
        <v>2310</v>
      </c>
      <c r="AV12" s="174"/>
      <c r="AW12" s="788"/>
      <c r="AX12" s="426">
        <f t="shared" si="0"/>
        <v>0</v>
      </c>
      <c r="AY12" s="426">
        <f t="shared" si="1"/>
        <v>1</v>
      </c>
      <c r="AZ12" s="426">
        <f t="shared" si="2"/>
        <v>0</v>
      </c>
      <c r="BA12" s="426">
        <f t="shared" si="3"/>
        <v>1</v>
      </c>
      <c r="BB12" s="426"/>
      <c r="BC12" s="426"/>
      <c r="BD12" s="426"/>
      <c r="BE12" s="426"/>
      <c r="BF12" s="426"/>
    </row>
    <row r="13" spans="1:58" ht="15.75" customHeight="1">
      <c r="A13" s="952" t="s">
        <v>10271</v>
      </c>
      <c r="G13" s="953">
        <f>COUNTA(G2:G12)</f>
        <v>11</v>
      </c>
    </row>
    <row r="14" spans="1:58" ht="15.75" customHeight="1">
      <c r="A14" s="174" t="s">
        <v>10</v>
      </c>
      <c r="B14" s="174" t="s">
        <v>27</v>
      </c>
      <c r="C14" s="174" t="s">
        <v>28</v>
      </c>
      <c r="D14" s="63" t="s">
        <v>2149</v>
      </c>
      <c r="E14" s="63" t="s">
        <v>146</v>
      </c>
      <c r="F14" s="174"/>
      <c r="G14" s="174" t="s">
        <v>2150</v>
      </c>
      <c r="H14" s="174" t="s">
        <v>4612</v>
      </c>
      <c r="I14" s="174" t="s">
        <v>2151</v>
      </c>
      <c r="J14" s="174"/>
      <c r="K14" s="174"/>
      <c r="L14" s="174">
        <v>9422952781</v>
      </c>
      <c r="M14" s="174"/>
      <c r="N14" s="63" t="s">
        <v>15</v>
      </c>
      <c r="O14" s="63" t="s">
        <v>1449</v>
      </c>
      <c r="P14" s="63" t="s">
        <v>35</v>
      </c>
      <c r="Q14" s="63" t="s">
        <v>125</v>
      </c>
      <c r="R14" s="174" t="s">
        <v>2276</v>
      </c>
      <c r="S14" s="174"/>
      <c r="T14" s="174" t="s">
        <v>4613</v>
      </c>
      <c r="U14" s="63" t="s">
        <v>4213</v>
      </c>
      <c r="V14" s="174">
        <v>350</v>
      </c>
      <c r="W14" s="174" t="s">
        <v>4614</v>
      </c>
      <c r="X14" s="429">
        <v>44958</v>
      </c>
      <c r="Y14" s="63"/>
      <c r="Z14" s="63" t="s">
        <v>4158</v>
      </c>
      <c r="AA14" s="63" t="s">
        <v>4159</v>
      </c>
      <c r="AB14" s="63"/>
      <c r="AC14" s="63"/>
      <c r="AD14" s="174" t="s">
        <v>4615</v>
      </c>
      <c r="AE14" s="174" t="s">
        <v>4616</v>
      </c>
      <c r="AF14" s="430">
        <v>45067</v>
      </c>
      <c r="AG14" s="174"/>
      <c r="AH14" s="174"/>
      <c r="AI14" s="174"/>
      <c r="AJ14" s="174"/>
      <c r="AK14" s="174"/>
      <c r="AL14" s="174"/>
      <c r="AM14" s="174"/>
      <c r="AN14" s="174"/>
      <c r="AO14" s="174"/>
      <c r="AP14" s="174"/>
      <c r="AQ14" s="174" t="s">
        <v>4516</v>
      </c>
      <c r="AR14" s="174" t="s">
        <v>2309</v>
      </c>
      <c r="AS14" s="174">
        <v>2023</v>
      </c>
      <c r="AT14" s="415">
        <v>44966</v>
      </c>
      <c r="AU14" s="174" t="s">
        <v>2310</v>
      </c>
      <c r="AV14" s="174"/>
      <c r="AW14" s="473"/>
      <c r="AX14" s="426"/>
      <c r="AY14" s="426">
        <f t="shared" ref="AY14:AY20" si="4">COUNTIF(AU14,"new tvi &amp; program")</f>
        <v>0</v>
      </c>
      <c r="AZ14" s="426">
        <f t="shared" ref="AZ14:AZ20" si="5">COUNTIF(AU14,"additional program")</f>
        <v>1</v>
      </c>
      <c r="BA14" s="426">
        <f t="shared" ref="BA14:BA20" si="6">COUNTIF(AU14,"migration")</f>
        <v>0</v>
      </c>
      <c r="BB14" s="426">
        <f t="shared" ref="BB14:BB20" si="7">SUM(AY14:BA14)</f>
        <v>1</v>
      </c>
      <c r="BC14" s="425" t="b">
        <f>COUNTIF($W$3:$W72,$W14)&gt;1</f>
        <v>0</v>
      </c>
      <c r="BD14" s="425"/>
      <c r="BE14" s="425"/>
      <c r="BF14" s="425"/>
    </row>
    <row r="15" spans="1:58" ht="15.75" customHeight="1">
      <c r="A15" s="174" t="s">
        <v>10</v>
      </c>
      <c r="B15" s="174" t="s">
        <v>27</v>
      </c>
      <c r="C15" s="174" t="s">
        <v>28</v>
      </c>
      <c r="D15" s="63" t="s">
        <v>2131</v>
      </c>
      <c r="E15" s="63" t="s">
        <v>50</v>
      </c>
      <c r="F15" s="174"/>
      <c r="G15" s="174" t="s">
        <v>2132</v>
      </c>
      <c r="H15" s="174" t="s">
        <v>4617</v>
      </c>
      <c r="I15" s="174" t="s">
        <v>2133</v>
      </c>
      <c r="J15" s="174"/>
      <c r="K15" s="174"/>
      <c r="L15" s="174">
        <v>9229417436</v>
      </c>
      <c r="M15" s="174" t="s">
        <v>4549</v>
      </c>
      <c r="N15" s="63" t="s">
        <v>113</v>
      </c>
      <c r="O15" s="63" t="s">
        <v>132</v>
      </c>
      <c r="P15" s="63" t="s">
        <v>35</v>
      </c>
      <c r="Q15" s="63" t="s">
        <v>84</v>
      </c>
      <c r="R15" s="174" t="s">
        <v>93</v>
      </c>
      <c r="S15" s="174"/>
      <c r="T15" s="174" t="s">
        <v>4618</v>
      </c>
      <c r="U15" s="63" t="s">
        <v>4213</v>
      </c>
      <c r="V15" s="174">
        <v>308</v>
      </c>
      <c r="W15" s="174" t="s">
        <v>4619</v>
      </c>
      <c r="X15" s="429">
        <v>44964</v>
      </c>
      <c r="Y15" s="63"/>
      <c r="Z15" s="63" t="s">
        <v>4158</v>
      </c>
      <c r="AA15" s="63" t="s">
        <v>4159</v>
      </c>
      <c r="AB15" s="63"/>
      <c r="AC15" s="63"/>
      <c r="AD15" s="174" t="s">
        <v>4620</v>
      </c>
      <c r="AE15" s="174" t="s">
        <v>4621</v>
      </c>
      <c r="AF15" s="430">
        <v>45950</v>
      </c>
      <c r="AG15" s="174"/>
      <c r="AH15" s="174"/>
      <c r="AI15" s="174"/>
      <c r="AJ15" s="174"/>
      <c r="AK15" s="174"/>
      <c r="AL15" s="174"/>
      <c r="AM15" s="174"/>
      <c r="AN15" s="174"/>
      <c r="AO15" s="174"/>
      <c r="AP15" s="174"/>
      <c r="AQ15" s="174"/>
      <c r="AR15" s="174" t="s">
        <v>2309</v>
      </c>
      <c r="AS15" s="174">
        <v>2023</v>
      </c>
      <c r="AT15" s="415">
        <v>44966</v>
      </c>
      <c r="AU15" s="174" t="s">
        <v>2310</v>
      </c>
      <c r="AV15" s="174"/>
      <c r="AW15" s="473"/>
      <c r="AX15" s="426"/>
      <c r="AY15" s="426">
        <f t="shared" si="4"/>
        <v>0</v>
      </c>
      <c r="AZ15" s="426">
        <f t="shared" si="5"/>
        <v>1</v>
      </c>
      <c r="BA15" s="426">
        <f t="shared" si="6"/>
        <v>0</v>
      </c>
      <c r="BB15" s="426">
        <f t="shared" si="7"/>
        <v>1</v>
      </c>
      <c r="BC15" s="425" t="b">
        <f>COUNTIF($W$3:$W72,$W15)&gt;1</f>
        <v>0</v>
      </c>
      <c r="BD15" s="425"/>
      <c r="BE15" s="425"/>
      <c r="BF15" s="425"/>
    </row>
    <row r="16" spans="1:58" ht="15.75" customHeight="1">
      <c r="A16" s="174" t="s">
        <v>10</v>
      </c>
      <c r="B16" s="174" t="s">
        <v>27</v>
      </c>
      <c r="C16" s="174" t="s">
        <v>28</v>
      </c>
      <c r="D16" s="63" t="s">
        <v>2131</v>
      </c>
      <c r="E16" s="63" t="s">
        <v>50</v>
      </c>
      <c r="F16" s="174"/>
      <c r="G16" s="174" t="s">
        <v>2132</v>
      </c>
      <c r="H16" s="174" t="s">
        <v>4617</v>
      </c>
      <c r="I16" s="174" t="s">
        <v>2133</v>
      </c>
      <c r="J16" s="174"/>
      <c r="K16" s="174"/>
      <c r="L16" s="174">
        <v>9229417436</v>
      </c>
      <c r="M16" s="174" t="s">
        <v>4549</v>
      </c>
      <c r="N16" s="63" t="s">
        <v>113</v>
      </c>
      <c r="O16" s="63" t="s">
        <v>132</v>
      </c>
      <c r="P16" s="63" t="s">
        <v>35</v>
      </c>
      <c r="Q16" s="63" t="s">
        <v>84</v>
      </c>
      <c r="R16" s="174" t="s">
        <v>85</v>
      </c>
      <c r="S16" s="174"/>
      <c r="T16" s="174" t="s">
        <v>4623</v>
      </c>
      <c r="U16" s="63" t="s">
        <v>4164</v>
      </c>
      <c r="V16" s="174">
        <v>308</v>
      </c>
      <c r="W16" s="174" t="s">
        <v>4624</v>
      </c>
      <c r="X16" s="429">
        <v>44964</v>
      </c>
      <c r="Y16" s="63"/>
      <c r="Z16" s="63" t="s">
        <v>4158</v>
      </c>
      <c r="AA16" s="63" t="s">
        <v>4159</v>
      </c>
      <c r="AB16" s="63"/>
      <c r="AC16" s="63"/>
      <c r="AD16" s="174" t="s">
        <v>4620</v>
      </c>
      <c r="AE16" s="174" t="s">
        <v>4621</v>
      </c>
      <c r="AF16" s="430">
        <v>45950</v>
      </c>
      <c r="AG16" s="174"/>
      <c r="AH16" s="174"/>
      <c r="AI16" s="174"/>
      <c r="AJ16" s="174"/>
      <c r="AK16" s="174"/>
      <c r="AL16" s="174"/>
      <c r="AM16" s="174"/>
      <c r="AN16" s="174"/>
      <c r="AO16" s="174"/>
      <c r="AP16" s="174"/>
      <c r="AQ16" s="174"/>
      <c r="AR16" s="174" t="s">
        <v>2309</v>
      </c>
      <c r="AS16" s="174">
        <v>2023</v>
      </c>
      <c r="AT16" s="415">
        <v>44966</v>
      </c>
      <c r="AU16" s="174" t="s">
        <v>2310</v>
      </c>
      <c r="AV16" s="174"/>
      <c r="AW16" s="473"/>
      <c r="AX16" s="426"/>
      <c r="AY16" s="426">
        <f t="shared" si="4"/>
        <v>0</v>
      </c>
      <c r="AZ16" s="426">
        <f t="shared" si="5"/>
        <v>1</v>
      </c>
      <c r="BA16" s="426">
        <f t="shared" si="6"/>
        <v>0</v>
      </c>
      <c r="BB16" s="426">
        <f t="shared" si="7"/>
        <v>1</v>
      </c>
      <c r="BC16" s="425" t="b">
        <f>COUNTIF($W$3:$W72,$W16)&gt;1</f>
        <v>0</v>
      </c>
      <c r="BD16" s="425"/>
      <c r="BE16" s="425"/>
      <c r="BF16" s="425"/>
    </row>
    <row r="17" spans="1:55" ht="15.75" customHeight="1">
      <c r="A17" s="174" t="s">
        <v>10</v>
      </c>
      <c r="B17" s="174" t="s">
        <v>11</v>
      </c>
      <c r="C17" s="174" t="s">
        <v>378</v>
      </c>
      <c r="D17" s="63" t="s">
        <v>8958</v>
      </c>
      <c r="E17" s="63" t="s">
        <v>28</v>
      </c>
      <c r="F17" s="174"/>
      <c r="G17" s="174" t="s">
        <v>3884</v>
      </c>
      <c r="H17" s="174" t="s">
        <v>6177</v>
      </c>
      <c r="I17" s="174" t="s">
        <v>3885</v>
      </c>
      <c r="J17" s="174"/>
      <c r="K17" s="174"/>
      <c r="L17" s="174"/>
      <c r="M17" s="174"/>
      <c r="N17" s="63" t="s">
        <v>15</v>
      </c>
      <c r="O17" s="63" t="s">
        <v>16</v>
      </c>
      <c r="P17" s="174" t="s">
        <v>35</v>
      </c>
      <c r="Q17" s="63" t="s">
        <v>8666</v>
      </c>
      <c r="R17" s="174" t="s">
        <v>39</v>
      </c>
      <c r="S17" s="174"/>
      <c r="T17" s="174"/>
      <c r="U17" s="63"/>
      <c r="V17" s="174">
        <v>184</v>
      </c>
      <c r="W17" s="174" t="s">
        <v>6180</v>
      </c>
      <c r="X17" s="429">
        <v>44967</v>
      </c>
      <c r="Y17" s="63"/>
      <c r="Z17" s="63" t="s">
        <v>4158</v>
      </c>
      <c r="AA17" s="63" t="s">
        <v>4159</v>
      </c>
      <c r="AB17" s="63"/>
      <c r="AC17" s="63"/>
      <c r="AD17" s="174" t="s">
        <v>6181</v>
      </c>
      <c r="AE17" s="174" t="s">
        <v>6182</v>
      </c>
      <c r="AF17" s="466"/>
      <c r="AG17" s="174"/>
      <c r="AH17" s="174"/>
      <c r="AI17" s="174"/>
      <c r="AJ17" s="174"/>
      <c r="AK17" s="174"/>
      <c r="AL17" s="174"/>
      <c r="AM17" s="174"/>
      <c r="AN17" s="174"/>
      <c r="AO17" s="174"/>
      <c r="AP17" s="174"/>
      <c r="AQ17" s="174"/>
      <c r="AR17" s="174" t="s">
        <v>2309</v>
      </c>
      <c r="AS17" s="174">
        <v>2023</v>
      </c>
      <c r="AT17" s="415">
        <v>44971</v>
      </c>
      <c r="AU17" s="174" t="s">
        <v>2307</v>
      </c>
      <c r="AV17" s="174"/>
      <c r="AW17" s="572">
        <v>1</v>
      </c>
      <c r="AX17" s="426"/>
      <c r="AY17" s="426">
        <f t="shared" si="4"/>
        <v>1</v>
      </c>
      <c r="AZ17" s="426">
        <f t="shared" si="5"/>
        <v>0</v>
      </c>
      <c r="BA17" s="426">
        <f t="shared" si="6"/>
        <v>0</v>
      </c>
      <c r="BB17" s="426">
        <f t="shared" si="7"/>
        <v>1</v>
      </c>
      <c r="BC17" s="425" t="b">
        <f t="shared" ref="BC17:BC19" si="8">COUNTIF($W$3:$W823,$W17)&gt;1</f>
        <v>0</v>
      </c>
    </row>
    <row r="18" spans="1:55" ht="15.75" customHeight="1">
      <c r="A18" s="174" t="s">
        <v>10</v>
      </c>
      <c r="B18" s="174" t="s">
        <v>11</v>
      </c>
      <c r="C18" s="174" t="s">
        <v>378</v>
      </c>
      <c r="D18" s="63" t="s">
        <v>8958</v>
      </c>
      <c r="E18" s="63" t="s">
        <v>28</v>
      </c>
      <c r="F18" s="174"/>
      <c r="G18" s="174" t="s">
        <v>10017</v>
      </c>
      <c r="H18" s="174" t="s">
        <v>6184</v>
      </c>
      <c r="I18" s="174" t="s">
        <v>3858</v>
      </c>
      <c r="J18" s="174"/>
      <c r="K18" s="174"/>
      <c r="L18" s="174" t="s">
        <v>6185</v>
      </c>
      <c r="M18" s="174" t="s">
        <v>6186</v>
      </c>
      <c r="N18" s="63" t="s">
        <v>15</v>
      </c>
      <c r="O18" s="63" t="s">
        <v>16</v>
      </c>
      <c r="P18" s="174" t="s">
        <v>21</v>
      </c>
      <c r="Q18" s="63" t="s">
        <v>3006</v>
      </c>
      <c r="R18" s="174"/>
      <c r="S18" s="174" t="s">
        <v>6187</v>
      </c>
      <c r="T18" s="174"/>
      <c r="U18" s="63" t="s">
        <v>22</v>
      </c>
      <c r="V18" s="174">
        <v>80</v>
      </c>
      <c r="W18" s="174" t="s">
        <v>10272</v>
      </c>
      <c r="X18" s="429">
        <v>44978</v>
      </c>
      <c r="Y18" s="63"/>
      <c r="Z18" s="63" t="s">
        <v>4158</v>
      </c>
      <c r="AA18" s="63" t="s">
        <v>4159</v>
      </c>
      <c r="AB18" s="63"/>
      <c r="AC18" s="63"/>
      <c r="AD18" s="174" t="s">
        <v>6189</v>
      </c>
      <c r="AE18" s="174" t="s">
        <v>22</v>
      </c>
      <c r="AF18" s="466"/>
      <c r="AG18" s="174"/>
      <c r="AH18" s="174"/>
      <c r="AI18" s="174"/>
      <c r="AJ18" s="174"/>
      <c r="AK18" s="174"/>
      <c r="AL18" s="174"/>
      <c r="AM18" s="174"/>
      <c r="AN18" s="174"/>
      <c r="AO18" s="174"/>
      <c r="AP18" s="174"/>
      <c r="AQ18" s="174"/>
      <c r="AR18" s="174" t="s">
        <v>2309</v>
      </c>
      <c r="AS18" s="174">
        <v>2023</v>
      </c>
      <c r="AT18" s="415">
        <v>44985</v>
      </c>
      <c r="AU18" s="174" t="s">
        <v>2307</v>
      </c>
      <c r="AV18" s="174"/>
      <c r="AW18" s="572">
        <v>1</v>
      </c>
      <c r="AX18" s="426"/>
      <c r="AY18" s="426">
        <f t="shared" si="4"/>
        <v>1</v>
      </c>
      <c r="AZ18" s="426">
        <f t="shared" si="5"/>
        <v>0</v>
      </c>
      <c r="BA18" s="426">
        <f t="shared" si="6"/>
        <v>0</v>
      </c>
      <c r="BB18" s="426">
        <f t="shared" si="7"/>
        <v>1</v>
      </c>
      <c r="BC18" s="425" t="b">
        <f t="shared" si="8"/>
        <v>0</v>
      </c>
    </row>
    <row r="19" spans="1:55" ht="15.75" customHeight="1">
      <c r="A19" s="174" t="s">
        <v>10</v>
      </c>
      <c r="B19" s="174" t="s">
        <v>11</v>
      </c>
      <c r="C19" s="174" t="s">
        <v>378</v>
      </c>
      <c r="D19" s="63" t="s">
        <v>8958</v>
      </c>
      <c r="E19" s="63" t="s">
        <v>28</v>
      </c>
      <c r="F19" s="174"/>
      <c r="G19" s="174" t="s">
        <v>10017</v>
      </c>
      <c r="H19" s="174" t="s">
        <v>6184</v>
      </c>
      <c r="I19" s="174" t="s">
        <v>3858</v>
      </c>
      <c r="J19" s="174"/>
      <c r="K19" s="174"/>
      <c r="L19" s="174" t="s">
        <v>6185</v>
      </c>
      <c r="M19" s="174" t="s">
        <v>6186</v>
      </c>
      <c r="N19" s="63" t="s">
        <v>15</v>
      </c>
      <c r="O19" s="63" t="s">
        <v>16</v>
      </c>
      <c r="P19" s="174" t="s">
        <v>21</v>
      </c>
      <c r="Q19" s="63" t="s">
        <v>3006</v>
      </c>
      <c r="R19" s="174"/>
      <c r="S19" s="174" t="s">
        <v>6190</v>
      </c>
      <c r="T19" s="174"/>
      <c r="U19" s="63" t="s">
        <v>22</v>
      </c>
      <c r="V19" s="174">
        <v>30</v>
      </c>
      <c r="W19" s="174" t="s">
        <v>10273</v>
      </c>
      <c r="X19" s="429">
        <v>44978</v>
      </c>
      <c r="Y19" s="63"/>
      <c r="Z19" s="63" t="s">
        <v>4158</v>
      </c>
      <c r="AA19" s="63" t="s">
        <v>4159</v>
      </c>
      <c r="AB19" s="63"/>
      <c r="AC19" s="63"/>
      <c r="AD19" s="174" t="s">
        <v>6189</v>
      </c>
      <c r="AE19" s="174" t="s">
        <v>22</v>
      </c>
      <c r="AF19" s="466"/>
      <c r="AG19" s="174"/>
      <c r="AH19" s="174"/>
      <c r="AI19" s="174"/>
      <c r="AJ19" s="174"/>
      <c r="AK19" s="174"/>
      <c r="AL19" s="174"/>
      <c r="AM19" s="174"/>
      <c r="AN19" s="174"/>
      <c r="AO19" s="174"/>
      <c r="AP19" s="174"/>
      <c r="AQ19" s="174"/>
      <c r="AR19" s="174" t="s">
        <v>2309</v>
      </c>
      <c r="AS19" s="174">
        <v>2023</v>
      </c>
      <c r="AT19" s="415">
        <v>44985</v>
      </c>
      <c r="AU19" s="174" t="s">
        <v>2310</v>
      </c>
      <c r="AV19" s="174"/>
      <c r="AW19" s="572"/>
      <c r="AX19" s="426"/>
      <c r="AY19" s="426">
        <f t="shared" si="4"/>
        <v>0</v>
      </c>
      <c r="AZ19" s="426">
        <f t="shared" si="5"/>
        <v>1</v>
      </c>
      <c r="BA19" s="426">
        <f t="shared" si="6"/>
        <v>0</v>
      </c>
      <c r="BB19" s="426">
        <f t="shared" si="7"/>
        <v>1</v>
      </c>
      <c r="BC19" s="425" t="b">
        <f t="shared" si="8"/>
        <v>0</v>
      </c>
    </row>
    <row r="20" spans="1:55" ht="15.75" customHeight="1">
      <c r="A20" s="176" t="s">
        <v>10</v>
      </c>
      <c r="B20" s="174" t="s">
        <v>49</v>
      </c>
      <c r="C20" s="174" t="s">
        <v>50</v>
      </c>
      <c r="D20" s="174" t="s">
        <v>10274</v>
      </c>
      <c r="E20" s="174" t="s">
        <v>30</v>
      </c>
      <c r="F20" s="174"/>
      <c r="G20" s="174" t="s">
        <v>4054</v>
      </c>
      <c r="H20" s="174" t="s">
        <v>8197</v>
      </c>
      <c r="I20" s="174" t="s">
        <v>10275</v>
      </c>
      <c r="J20" s="174"/>
      <c r="K20" s="174"/>
      <c r="L20" s="174"/>
      <c r="M20" s="174"/>
      <c r="N20" s="174" t="s">
        <v>113</v>
      </c>
      <c r="O20" s="174" t="s">
        <v>132</v>
      </c>
      <c r="P20" s="174" t="s">
        <v>35</v>
      </c>
      <c r="Q20" s="174" t="s">
        <v>84</v>
      </c>
      <c r="R20" s="174" t="s">
        <v>93</v>
      </c>
      <c r="S20" s="174"/>
      <c r="T20" s="174" t="s">
        <v>4618</v>
      </c>
      <c r="U20" s="174" t="s">
        <v>4213</v>
      </c>
      <c r="V20" s="174" t="s">
        <v>8198</v>
      </c>
      <c r="W20" s="174" t="s">
        <v>8199</v>
      </c>
      <c r="X20" s="466">
        <v>44973</v>
      </c>
      <c r="Y20" s="174"/>
      <c r="Z20" s="174" t="s">
        <v>4158</v>
      </c>
      <c r="AA20" s="174" t="s">
        <v>4159</v>
      </c>
      <c r="AB20" s="174"/>
      <c r="AC20" s="174"/>
      <c r="AD20" s="174" t="s">
        <v>8200</v>
      </c>
      <c r="AE20" s="174" t="s">
        <v>8201</v>
      </c>
      <c r="AF20" s="418">
        <v>46124</v>
      </c>
      <c r="AG20" s="174"/>
      <c r="AH20" s="174"/>
      <c r="AI20" s="174"/>
      <c r="AJ20" s="174"/>
      <c r="AK20" s="174"/>
      <c r="AL20" s="174"/>
      <c r="AM20" s="174"/>
      <c r="AN20" s="174"/>
      <c r="AO20" s="174"/>
      <c r="AP20" s="174"/>
      <c r="AQ20" s="174"/>
      <c r="AR20" s="174" t="s">
        <v>2309</v>
      </c>
      <c r="AS20" s="174">
        <v>2023</v>
      </c>
      <c r="AT20" s="415">
        <v>44985</v>
      </c>
      <c r="AU20" s="174" t="s">
        <v>2307</v>
      </c>
      <c r="AV20" s="174"/>
      <c r="AW20" s="665"/>
      <c r="AX20" s="426"/>
      <c r="AY20" s="426">
        <f t="shared" si="4"/>
        <v>1</v>
      </c>
      <c r="AZ20" s="426">
        <f t="shared" si="5"/>
        <v>0</v>
      </c>
      <c r="BA20" s="426">
        <f t="shared" si="6"/>
        <v>0</v>
      </c>
      <c r="BB20" s="426">
        <f t="shared" si="7"/>
        <v>1</v>
      </c>
      <c r="BC20" s="425" t="b">
        <f>COUNTIF($W$3:$W63,$W20)&gt;1</f>
        <v>0</v>
      </c>
    </row>
    <row r="21" spans="1:55" ht="15.75" customHeight="1">
      <c r="A21" s="952" t="s">
        <v>10276</v>
      </c>
      <c r="G21" s="953">
        <f>COUNTA(G14:G20)</f>
        <v>7</v>
      </c>
    </row>
    <row r="22" spans="1:55" ht="15.75" customHeight="1">
      <c r="A22" s="174" t="s">
        <v>10</v>
      </c>
      <c r="B22" s="174" t="s">
        <v>11</v>
      </c>
      <c r="C22" s="174" t="s">
        <v>509</v>
      </c>
      <c r="D22" s="63" t="s">
        <v>9368</v>
      </c>
      <c r="E22" s="63" t="s">
        <v>30</v>
      </c>
      <c r="F22" s="174"/>
      <c r="G22" s="174" t="s">
        <v>1662</v>
      </c>
      <c r="H22" s="174" t="s">
        <v>6124</v>
      </c>
      <c r="I22" s="174" t="s">
        <v>9610</v>
      </c>
      <c r="J22" s="174"/>
      <c r="K22" s="174"/>
      <c r="L22" s="63" t="s">
        <v>1664</v>
      </c>
      <c r="M22" s="174" t="s">
        <v>6126</v>
      </c>
      <c r="N22" s="63" t="s">
        <v>15</v>
      </c>
      <c r="O22" s="63" t="s">
        <v>16</v>
      </c>
      <c r="P22" s="174" t="s">
        <v>35</v>
      </c>
      <c r="Q22" s="63" t="s">
        <v>2230</v>
      </c>
      <c r="R22" s="174" t="s">
        <v>1096</v>
      </c>
      <c r="S22" s="174"/>
      <c r="T22" s="174"/>
      <c r="U22" s="63" t="s">
        <v>4164</v>
      </c>
      <c r="V22" s="174">
        <v>581</v>
      </c>
      <c r="W22" s="174" t="s">
        <v>6192</v>
      </c>
      <c r="X22" s="429">
        <v>44988</v>
      </c>
      <c r="Y22" s="63"/>
      <c r="Z22" s="63" t="s">
        <v>4158</v>
      </c>
      <c r="AA22" s="63" t="s">
        <v>4159</v>
      </c>
      <c r="AB22" s="63"/>
      <c r="AC22" s="63"/>
      <c r="AD22" s="174" t="s">
        <v>6193</v>
      </c>
      <c r="AE22" s="174" t="s">
        <v>6194</v>
      </c>
      <c r="AF22" s="466">
        <v>46683</v>
      </c>
      <c r="AG22" s="174"/>
      <c r="AH22" s="174"/>
      <c r="AI22" s="174"/>
      <c r="AJ22" s="174"/>
      <c r="AK22" s="174"/>
      <c r="AL22" s="174"/>
      <c r="AM22" s="174"/>
      <c r="AN22" s="174"/>
      <c r="AO22" s="174"/>
      <c r="AP22" s="174"/>
      <c r="AQ22" s="174"/>
      <c r="AR22" s="174" t="s">
        <v>2312</v>
      </c>
      <c r="AS22" s="174">
        <v>2023</v>
      </c>
      <c r="AT22" s="415">
        <v>44998</v>
      </c>
      <c r="AU22" s="174" t="s">
        <v>2310</v>
      </c>
      <c r="AV22" s="174"/>
      <c r="AW22" s="572"/>
      <c r="AX22" s="426"/>
      <c r="AY22" s="426">
        <f t="shared" ref="AY22:AY35" si="9">COUNTIF(AU22,"new tvi &amp; program")</f>
        <v>0</v>
      </c>
      <c r="AZ22" s="426">
        <f t="shared" ref="AZ22:AZ35" si="10">COUNTIF(AU22,"additional program")</f>
        <v>1</v>
      </c>
      <c r="BA22" s="426">
        <f t="shared" ref="BA22:BA35" si="11">COUNTIF(AU22,"migration")</f>
        <v>0</v>
      </c>
      <c r="BB22" s="426">
        <f t="shared" ref="BB22:BB35" si="12">SUM(AY22:BA22)</f>
        <v>1</v>
      </c>
      <c r="BC22" s="425" t="b">
        <f t="shared" ref="BC22:BC34" si="13">COUNTIF($W$3:$W828,$W22)&gt;1</f>
        <v>0</v>
      </c>
    </row>
    <row r="23" spans="1:55" ht="15.75" customHeight="1">
      <c r="A23" s="174" t="s">
        <v>10</v>
      </c>
      <c r="B23" s="174" t="s">
        <v>11</v>
      </c>
      <c r="C23" s="174" t="s">
        <v>176</v>
      </c>
      <c r="D23" s="63" t="s">
        <v>9075</v>
      </c>
      <c r="E23" s="63" t="s">
        <v>28</v>
      </c>
      <c r="F23" s="174"/>
      <c r="G23" s="174" t="s">
        <v>2216</v>
      </c>
      <c r="H23" s="174" t="s">
        <v>9611</v>
      </c>
      <c r="I23" s="174" t="s">
        <v>3807</v>
      </c>
      <c r="J23" s="174"/>
      <c r="K23" s="174"/>
      <c r="L23" s="174" t="s">
        <v>2217</v>
      </c>
      <c r="M23" s="174" t="s">
        <v>6195</v>
      </c>
      <c r="N23" s="63" t="s">
        <v>15</v>
      </c>
      <c r="O23" s="63" t="s">
        <v>16</v>
      </c>
      <c r="P23" s="174" t="s">
        <v>35</v>
      </c>
      <c r="Q23" s="63" t="s">
        <v>2230</v>
      </c>
      <c r="R23" s="174" t="s">
        <v>1096</v>
      </c>
      <c r="S23" s="174"/>
      <c r="T23" s="174"/>
      <c r="U23" s="63" t="s">
        <v>4164</v>
      </c>
      <c r="V23" s="174">
        <v>581</v>
      </c>
      <c r="W23" s="174" t="s">
        <v>6196</v>
      </c>
      <c r="X23" s="429">
        <v>44988</v>
      </c>
      <c r="Y23" s="63"/>
      <c r="Z23" s="63" t="s">
        <v>4158</v>
      </c>
      <c r="AA23" s="63" t="s">
        <v>4159</v>
      </c>
      <c r="AB23" s="63"/>
      <c r="AC23" s="63"/>
      <c r="AD23" s="174" t="s">
        <v>6197</v>
      </c>
      <c r="AE23" s="174" t="s">
        <v>6198</v>
      </c>
      <c r="AF23" s="466">
        <v>46425</v>
      </c>
      <c r="AG23" s="174"/>
      <c r="AH23" s="174"/>
      <c r="AI23" s="174"/>
      <c r="AJ23" s="174"/>
      <c r="AK23" s="174"/>
      <c r="AL23" s="174"/>
      <c r="AM23" s="174"/>
      <c r="AN23" s="174"/>
      <c r="AO23" s="174"/>
      <c r="AP23" s="174"/>
      <c r="AQ23" s="174"/>
      <c r="AR23" s="174" t="s">
        <v>2312</v>
      </c>
      <c r="AS23" s="174">
        <v>2023</v>
      </c>
      <c r="AT23" s="415">
        <v>44998</v>
      </c>
      <c r="AU23" s="174" t="s">
        <v>2310</v>
      </c>
      <c r="AV23" s="174"/>
      <c r="AW23" s="572"/>
      <c r="AX23" s="426"/>
      <c r="AY23" s="426">
        <f t="shared" si="9"/>
        <v>0</v>
      </c>
      <c r="AZ23" s="426">
        <f t="shared" si="10"/>
        <v>1</v>
      </c>
      <c r="BA23" s="426">
        <f t="shared" si="11"/>
        <v>0</v>
      </c>
      <c r="BB23" s="426">
        <f t="shared" si="12"/>
        <v>1</v>
      </c>
      <c r="BC23" s="425" t="b">
        <f t="shared" si="13"/>
        <v>0</v>
      </c>
    </row>
    <row r="24" spans="1:55" ht="15.75" customHeight="1">
      <c r="A24" s="174" t="s">
        <v>10</v>
      </c>
      <c r="B24" s="174" t="s">
        <v>11</v>
      </c>
      <c r="C24" s="174" t="s">
        <v>378</v>
      </c>
      <c r="D24" s="63" t="s">
        <v>3814</v>
      </c>
      <c r="E24" s="63" t="s">
        <v>28</v>
      </c>
      <c r="F24" s="174"/>
      <c r="G24" s="174" t="s">
        <v>3880</v>
      </c>
      <c r="H24" s="174" t="s">
        <v>9612</v>
      </c>
      <c r="I24" s="174" t="s">
        <v>3881</v>
      </c>
      <c r="J24" s="174"/>
      <c r="K24" s="174"/>
      <c r="L24" s="174">
        <v>9777546152</v>
      </c>
      <c r="M24" s="174" t="s">
        <v>6200</v>
      </c>
      <c r="N24" s="63" t="s">
        <v>15</v>
      </c>
      <c r="O24" s="63" t="s">
        <v>16</v>
      </c>
      <c r="P24" s="174" t="s">
        <v>35</v>
      </c>
      <c r="Q24" s="63" t="s">
        <v>84</v>
      </c>
      <c r="R24" s="174" t="s">
        <v>85</v>
      </c>
      <c r="S24" s="174"/>
      <c r="T24" s="174"/>
      <c r="U24" s="63" t="s">
        <v>4164</v>
      </c>
      <c r="V24" s="174">
        <v>495</v>
      </c>
      <c r="W24" s="174" t="s">
        <v>6201</v>
      </c>
      <c r="X24" s="429">
        <v>44991</v>
      </c>
      <c r="Y24" s="63"/>
      <c r="Z24" s="63" t="s">
        <v>4158</v>
      </c>
      <c r="AA24" s="63" t="s">
        <v>4159</v>
      </c>
      <c r="AB24" s="63"/>
      <c r="AC24" s="63"/>
      <c r="AD24" s="174" t="s">
        <v>6202</v>
      </c>
      <c r="AE24" s="174" t="s">
        <v>6203</v>
      </c>
      <c r="AF24" s="466">
        <v>46420</v>
      </c>
      <c r="AG24" s="174"/>
      <c r="AH24" s="174"/>
      <c r="AI24" s="174"/>
      <c r="AJ24" s="174"/>
      <c r="AK24" s="174"/>
      <c r="AL24" s="174"/>
      <c r="AM24" s="174"/>
      <c r="AN24" s="174"/>
      <c r="AO24" s="174"/>
      <c r="AP24" s="174"/>
      <c r="AQ24" s="174"/>
      <c r="AR24" s="174" t="s">
        <v>2312</v>
      </c>
      <c r="AS24" s="174">
        <v>2023</v>
      </c>
      <c r="AT24" s="415">
        <v>44998</v>
      </c>
      <c r="AU24" s="174" t="s">
        <v>2307</v>
      </c>
      <c r="AV24" s="174"/>
      <c r="AW24" s="572">
        <v>1</v>
      </c>
      <c r="AX24" s="426"/>
      <c r="AY24" s="426">
        <f t="shared" si="9"/>
        <v>1</v>
      </c>
      <c r="AZ24" s="426">
        <f t="shared" si="10"/>
        <v>0</v>
      </c>
      <c r="BA24" s="426">
        <f t="shared" si="11"/>
        <v>0</v>
      </c>
      <c r="BB24" s="426">
        <f t="shared" si="12"/>
        <v>1</v>
      </c>
      <c r="BC24" s="425" t="b">
        <f t="shared" si="13"/>
        <v>0</v>
      </c>
    </row>
    <row r="25" spans="1:55" ht="15.75" customHeight="1">
      <c r="A25" s="174" t="s">
        <v>10</v>
      </c>
      <c r="B25" s="174" t="s">
        <v>11</v>
      </c>
      <c r="C25" s="174" t="s">
        <v>176</v>
      </c>
      <c r="D25" s="63" t="s">
        <v>9075</v>
      </c>
      <c r="E25" s="63" t="s">
        <v>28</v>
      </c>
      <c r="F25" s="174"/>
      <c r="G25" s="174" t="s">
        <v>3855</v>
      </c>
      <c r="H25" s="174" t="s">
        <v>6204</v>
      </c>
      <c r="I25" s="174" t="s">
        <v>3856</v>
      </c>
      <c r="J25" s="174"/>
      <c r="K25" s="174"/>
      <c r="L25" s="580" t="s">
        <v>6205</v>
      </c>
      <c r="M25" s="174" t="s">
        <v>6206</v>
      </c>
      <c r="N25" s="63" t="s">
        <v>15</v>
      </c>
      <c r="O25" s="63" t="s">
        <v>16</v>
      </c>
      <c r="P25" s="174" t="s">
        <v>21</v>
      </c>
      <c r="Q25" s="63" t="s">
        <v>3006</v>
      </c>
      <c r="R25" s="174"/>
      <c r="S25" s="174" t="s">
        <v>625</v>
      </c>
      <c r="T25" s="174"/>
      <c r="U25" s="63" t="s">
        <v>22</v>
      </c>
      <c r="V25" s="174">
        <v>120</v>
      </c>
      <c r="W25" s="174" t="s">
        <v>6207</v>
      </c>
      <c r="X25" s="429">
        <v>44995</v>
      </c>
      <c r="Y25" s="63"/>
      <c r="Z25" s="63" t="s">
        <v>4158</v>
      </c>
      <c r="AA25" s="63" t="s">
        <v>4159</v>
      </c>
      <c r="AB25" s="63"/>
      <c r="AC25" s="63"/>
      <c r="AD25" s="174" t="s">
        <v>6208</v>
      </c>
      <c r="AE25" s="174" t="s">
        <v>6209</v>
      </c>
      <c r="AF25" s="466">
        <v>44995</v>
      </c>
      <c r="AG25" s="174"/>
      <c r="AH25" s="174"/>
      <c r="AI25" s="174"/>
      <c r="AJ25" s="174"/>
      <c r="AK25" s="174"/>
      <c r="AL25" s="174"/>
      <c r="AM25" s="174"/>
      <c r="AN25" s="174"/>
      <c r="AO25" s="174"/>
      <c r="AP25" s="174"/>
      <c r="AQ25" s="174"/>
      <c r="AR25" s="174" t="s">
        <v>2312</v>
      </c>
      <c r="AS25" s="174">
        <v>2023</v>
      </c>
      <c r="AT25" s="415">
        <v>44998</v>
      </c>
      <c r="AU25" s="174" t="s">
        <v>2307</v>
      </c>
      <c r="AV25" s="174"/>
      <c r="AW25" s="572">
        <v>1</v>
      </c>
      <c r="AX25" s="426"/>
      <c r="AY25" s="426">
        <f t="shared" si="9"/>
        <v>1</v>
      </c>
      <c r="AZ25" s="426">
        <f t="shared" si="10"/>
        <v>0</v>
      </c>
      <c r="BA25" s="426">
        <f t="shared" si="11"/>
        <v>0</v>
      </c>
      <c r="BB25" s="426">
        <f t="shared" si="12"/>
        <v>1</v>
      </c>
      <c r="BC25" s="425" t="b">
        <f t="shared" si="13"/>
        <v>0</v>
      </c>
    </row>
    <row r="26" spans="1:55" ht="15.75" customHeight="1">
      <c r="A26" s="174" t="s">
        <v>10</v>
      </c>
      <c r="B26" s="174" t="s">
        <v>11</v>
      </c>
      <c r="C26" s="174" t="s">
        <v>176</v>
      </c>
      <c r="D26" s="63" t="s">
        <v>9075</v>
      </c>
      <c r="E26" s="63" t="s">
        <v>28</v>
      </c>
      <c r="F26" s="174"/>
      <c r="G26" s="174" t="s">
        <v>3855</v>
      </c>
      <c r="H26" s="174" t="s">
        <v>6204</v>
      </c>
      <c r="I26" s="174" t="s">
        <v>3856</v>
      </c>
      <c r="J26" s="174"/>
      <c r="K26" s="174"/>
      <c r="L26" s="580" t="s">
        <v>6205</v>
      </c>
      <c r="M26" s="174" t="s">
        <v>6206</v>
      </c>
      <c r="N26" s="63" t="s">
        <v>15</v>
      </c>
      <c r="O26" s="63" t="s">
        <v>16</v>
      </c>
      <c r="P26" s="174" t="s">
        <v>21</v>
      </c>
      <c r="Q26" s="63" t="s">
        <v>3006</v>
      </c>
      <c r="R26" s="174"/>
      <c r="S26" s="174" t="s">
        <v>633</v>
      </c>
      <c r="T26" s="174"/>
      <c r="U26" s="63" t="s">
        <v>22</v>
      </c>
      <c r="V26" s="174">
        <v>120</v>
      </c>
      <c r="W26" s="174" t="s">
        <v>6210</v>
      </c>
      <c r="X26" s="429">
        <v>44995</v>
      </c>
      <c r="Y26" s="63"/>
      <c r="Z26" s="63" t="s">
        <v>4158</v>
      </c>
      <c r="AA26" s="63" t="s">
        <v>4159</v>
      </c>
      <c r="AB26" s="63"/>
      <c r="AC26" s="63"/>
      <c r="AD26" s="174" t="s">
        <v>6208</v>
      </c>
      <c r="AE26" s="174" t="s">
        <v>6209</v>
      </c>
      <c r="AF26" s="466">
        <v>44995</v>
      </c>
      <c r="AG26" s="174"/>
      <c r="AH26" s="174"/>
      <c r="AI26" s="174"/>
      <c r="AJ26" s="174"/>
      <c r="AK26" s="174"/>
      <c r="AL26" s="174"/>
      <c r="AM26" s="174"/>
      <c r="AN26" s="174"/>
      <c r="AO26" s="174"/>
      <c r="AP26" s="174"/>
      <c r="AQ26" s="174"/>
      <c r="AR26" s="174" t="s">
        <v>2312</v>
      </c>
      <c r="AS26" s="174">
        <v>2023</v>
      </c>
      <c r="AT26" s="415">
        <v>44998</v>
      </c>
      <c r="AU26" s="174" t="s">
        <v>2310</v>
      </c>
      <c r="AV26" s="174"/>
      <c r="AW26" s="572"/>
      <c r="AX26" s="426"/>
      <c r="AY26" s="426">
        <f t="shared" si="9"/>
        <v>0</v>
      </c>
      <c r="AZ26" s="426">
        <f t="shared" si="10"/>
        <v>1</v>
      </c>
      <c r="BA26" s="426">
        <f t="shared" si="11"/>
        <v>0</v>
      </c>
      <c r="BB26" s="426">
        <f t="shared" si="12"/>
        <v>1</v>
      </c>
      <c r="BC26" s="425" t="b">
        <f t="shared" si="13"/>
        <v>0</v>
      </c>
    </row>
    <row r="27" spans="1:55" ht="15.75" customHeight="1">
      <c r="A27" s="174" t="s">
        <v>10</v>
      </c>
      <c r="B27" s="174" t="s">
        <v>11</v>
      </c>
      <c r="C27" s="174" t="s">
        <v>176</v>
      </c>
      <c r="D27" s="63" t="s">
        <v>9075</v>
      </c>
      <c r="E27" s="63" t="s">
        <v>28</v>
      </c>
      <c r="F27" s="174"/>
      <c r="G27" s="174" t="s">
        <v>3855</v>
      </c>
      <c r="H27" s="174" t="s">
        <v>6204</v>
      </c>
      <c r="I27" s="174" t="s">
        <v>3856</v>
      </c>
      <c r="J27" s="174"/>
      <c r="K27" s="174"/>
      <c r="L27" s="580" t="s">
        <v>6205</v>
      </c>
      <c r="M27" s="174" t="s">
        <v>6206</v>
      </c>
      <c r="N27" s="63" t="s">
        <v>15</v>
      </c>
      <c r="O27" s="63" t="s">
        <v>16</v>
      </c>
      <c r="P27" s="174" t="s">
        <v>21</v>
      </c>
      <c r="Q27" s="63" t="s">
        <v>3006</v>
      </c>
      <c r="R27" s="174"/>
      <c r="S27" s="174" t="s">
        <v>634</v>
      </c>
      <c r="T27" s="174"/>
      <c r="U27" s="63" t="s">
        <v>22</v>
      </c>
      <c r="V27" s="174">
        <v>120</v>
      </c>
      <c r="W27" s="174" t="s">
        <v>6211</v>
      </c>
      <c r="X27" s="429">
        <v>44995</v>
      </c>
      <c r="Y27" s="63"/>
      <c r="Z27" s="63" t="s">
        <v>4158</v>
      </c>
      <c r="AA27" s="63" t="s">
        <v>4159</v>
      </c>
      <c r="AB27" s="63"/>
      <c r="AC27" s="63"/>
      <c r="AD27" s="174" t="s">
        <v>6208</v>
      </c>
      <c r="AE27" s="174" t="s">
        <v>6209</v>
      </c>
      <c r="AF27" s="466">
        <v>44995</v>
      </c>
      <c r="AG27" s="174"/>
      <c r="AH27" s="174"/>
      <c r="AI27" s="174"/>
      <c r="AJ27" s="174"/>
      <c r="AK27" s="174"/>
      <c r="AL27" s="174"/>
      <c r="AM27" s="174"/>
      <c r="AN27" s="174"/>
      <c r="AO27" s="174"/>
      <c r="AP27" s="174"/>
      <c r="AQ27" s="174"/>
      <c r="AR27" s="174" t="s">
        <v>2312</v>
      </c>
      <c r="AS27" s="174">
        <v>2023</v>
      </c>
      <c r="AT27" s="415">
        <v>44998</v>
      </c>
      <c r="AU27" s="174" t="s">
        <v>2310</v>
      </c>
      <c r="AV27" s="174"/>
      <c r="AW27" s="572"/>
      <c r="AX27" s="426"/>
      <c r="AY27" s="426">
        <f t="shared" si="9"/>
        <v>0</v>
      </c>
      <c r="AZ27" s="426">
        <f t="shared" si="10"/>
        <v>1</v>
      </c>
      <c r="BA27" s="426">
        <f t="shared" si="11"/>
        <v>0</v>
      </c>
      <c r="BB27" s="426">
        <f t="shared" si="12"/>
        <v>1</v>
      </c>
      <c r="BC27" s="425" t="b">
        <f t="shared" si="13"/>
        <v>0</v>
      </c>
    </row>
    <row r="28" spans="1:55" ht="15.75" customHeight="1">
      <c r="A28" s="174" t="s">
        <v>10</v>
      </c>
      <c r="B28" s="174" t="s">
        <v>11</v>
      </c>
      <c r="C28" s="174" t="s">
        <v>176</v>
      </c>
      <c r="D28" s="63" t="s">
        <v>9075</v>
      </c>
      <c r="E28" s="63" t="s">
        <v>28</v>
      </c>
      <c r="F28" s="174"/>
      <c r="G28" s="174" t="s">
        <v>3855</v>
      </c>
      <c r="H28" s="174" t="s">
        <v>6204</v>
      </c>
      <c r="I28" s="174" t="s">
        <v>3856</v>
      </c>
      <c r="J28" s="174"/>
      <c r="K28" s="174"/>
      <c r="L28" s="580" t="s">
        <v>6205</v>
      </c>
      <c r="M28" s="174" t="s">
        <v>6206</v>
      </c>
      <c r="N28" s="63" t="s">
        <v>15</v>
      </c>
      <c r="O28" s="63" t="s">
        <v>16</v>
      </c>
      <c r="P28" s="174" t="s">
        <v>21</v>
      </c>
      <c r="Q28" s="63" t="s">
        <v>3006</v>
      </c>
      <c r="R28" s="174"/>
      <c r="S28" s="174" t="s">
        <v>635</v>
      </c>
      <c r="T28" s="174"/>
      <c r="U28" s="63" t="s">
        <v>22</v>
      </c>
      <c r="V28" s="174">
        <v>120</v>
      </c>
      <c r="W28" s="174" t="s">
        <v>6212</v>
      </c>
      <c r="X28" s="429">
        <v>44995</v>
      </c>
      <c r="Y28" s="63"/>
      <c r="Z28" s="63" t="s">
        <v>4158</v>
      </c>
      <c r="AA28" s="63" t="s">
        <v>4159</v>
      </c>
      <c r="AB28" s="63"/>
      <c r="AC28" s="63"/>
      <c r="AD28" s="174" t="s">
        <v>6208</v>
      </c>
      <c r="AE28" s="174" t="s">
        <v>6209</v>
      </c>
      <c r="AF28" s="466">
        <v>44995</v>
      </c>
      <c r="AG28" s="174"/>
      <c r="AH28" s="174"/>
      <c r="AI28" s="174"/>
      <c r="AJ28" s="174"/>
      <c r="AK28" s="174"/>
      <c r="AL28" s="174"/>
      <c r="AM28" s="174"/>
      <c r="AN28" s="174"/>
      <c r="AO28" s="174"/>
      <c r="AP28" s="174"/>
      <c r="AQ28" s="174"/>
      <c r="AR28" s="174" t="s">
        <v>2312</v>
      </c>
      <c r="AS28" s="174">
        <v>2023</v>
      </c>
      <c r="AT28" s="415">
        <v>44998</v>
      </c>
      <c r="AU28" s="174" t="s">
        <v>2310</v>
      </c>
      <c r="AV28" s="174"/>
      <c r="AW28" s="572"/>
      <c r="AX28" s="426"/>
      <c r="AY28" s="426">
        <f t="shared" si="9"/>
        <v>0</v>
      </c>
      <c r="AZ28" s="426">
        <f t="shared" si="10"/>
        <v>1</v>
      </c>
      <c r="BA28" s="426">
        <f t="shared" si="11"/>
        <v>0</v>
      </c>
      <c r="BB28" s="426">
        <f t="shared" si="12"/>
        <v>1</v>
      </c>
      <c r="BC28" s="425" t="b">
        <f t="shared" si="13"/>
        <v>0</v>
      </c>
    </row>
    <row r="29" spans="1:55" ht="15.75" customHeight="1">
      <c r="A29" s="174" t="s">
        <v>10</v>
      </c>
      <c r="B29" s="174" t="s">
        <v>11</v>
      </c>
      <c r="C29" s="174" t="s">
        <v>176</v>
      </c>
      <c r="D29" s="63" t="s">
        <v>9075</v>
      </c>
      <c r="E29" s="63" t="s">
        <v>28</v>
      </c>
      <c r="F29" s="174"/>
      <c r="G29" s="174" t="s">
        <v>3855</v>
      </c>
      <c r="H29" s="174" t="s">
        <v>6204</v>
      </c>
      <c r="I29" s="174" t="s">
        <v>3856</v>
      </c>
      <c r="J29" s="174"/>
      <c r="K29" s="174"/>
      <c r="L29" s="580" t="s">
        <v>6205</v>
      </c>
      <c r="M29" s="174" t="s">
        <v>6206</v>
      </c>
      <c r="N29" s="63" t="s">
        <v>15</v>
      </c>
      <c r="O29" s="63" t="s">
        <v>16</v>
      </c>
      <c r="P29" s="174" t="s">
        <v>21</v>
      </c>
      <c r="Q29" s="63" t="s">
        <v>3006</v>
      </c>
      <c r="R29" s="174"/>
      <c r="S29" s="174" t="s">
        <v>636</v>
      </c>
      <c r="T29" s="174"/>
      <c r="U29" s="63" t="s">
        <v>22</v>
      </c>
      <c r="V29" s="174">
        <v>120</v>
      </c>
      <c r="W29" s="174" t="s">
        <v>6213</v>
      </c>
      <c r="X29" s="429">
        <v>44995</v>
      </c>
      <c r="Y29" s="63"/>
      <c r="Z29" s="63" t="s">
        <v>4158</v>
      </c>
      <c r="AA29" s="63" t="s">
        <v>4159</v>
      </c>
      <c r="AB29" s="63"/>
      <c r="AC29" s="63"/>
      <c r="AD29" s="174" t="s">
        <v>6208</v>
      </c>
      <c r="AE29" s="174" t="s">
        <v>6209</v>
      </c>
      <c r="AF29" s="466">
        <v>44995</v>
      </c>
      <c r="AG29" s="174"/>
      <c r="AH29" s="174"/>
      <c r="AI29" s="174"/>
      <c r="AJ29" s="174"/>
      <c r="AK29" s="174"/>
      <c r="AL29" s="174"/>
      <c r="AM29" s="174"/>
      <c r="AN29" s="174"/>
      <c r="AO29" s="174"/>
      <c r="AP29" s="174"/>
      <c r="AQ29" s="174"/>
      <c r="AR29" s="174" t="s">
        <v>2312</v>
      </c>
      <c r="AS29" s="174">
        <v>2023</v>
      </c>
      <c r="AT29" s="415">
        <v>44998</v>
      </c>
      <c r="AU29" s="174" t="s">
        <v>2310</v>
      </c>
      <c r="AV29" s="174"/>
      <c r="AW29" s="572"/>
      <c r="AX29" s="426"/>
      <c r="AY29" s="426">
        <f t="shared" si="9"/>
        <v>0</v>
      </c>
      <c r="AZ29" s="426">
        <f t="shared" si="10"/>
        <v>1</v>
      </c>
      <c r="BA29" s="426">
        <f t="shared" si="11"/>
        <v>0</v>
      </c>
      <c r="BB29" s="426">
        <f t="shared" si="12"/>
        <v>1</v>
      </c>
      <c r="BC29" s="425" t="b">
        <f t="shared" si="13"/>
        <v>0</v>
      </c>
    </row>
    <row r="30" spans="1:55" ht="15.75" customHeight="1">
      <c r="A30" s="174" t="s">
        <v>10</v>
      </c>
      <c r="B30" s="174" t="s">
        <v>11</v>
      </c>
      <c r="C30" s="174" t="s">
        <v>176</v>
      </c>
      <c r="D30" s="63" t="s">
        <v>9075</v>
      </c>
      <c r="E30" s="63" t="s">
        <v>28</v>
      </c>
      <c r="F30" s="174"/>
      <c r="G30" s="174" t="s">
        <v>3855</v>
      </c>
      <c r="H30" s="174" t="s">
        <v>6204</v>
      </c>
      <c r="I30" s="174" t="s">
        <v>3856</v>
      </c>
      <c r="J30" s="174"/>
      <c r="K30" s="174"/>
      <c r="L30" s="580" t="s">
        <v>6205</v>
      </c>
      <c r="M30" s="174" t="s">
        <v>6206</v>
      </c>
      <c r="N30" s="63" t="s">
        <v>15</v>
      </c>
      <c r="O30" s="63" t="s">
        <v>16</v>
      </c>
      <c r="P30" s="174" t="s">
        <v>21</v>
      </c>
      <c r="Q30" s="63" t="s">
        <v>3006</v>
      </c>
      <c r="R30" s="174"/>
      <c r="S30" s="174" t="s">
        <v>637</v>
      </c>
      <c r="T30" s="174"/>
      <c r="U30" s="63" t="s">
        <v>22</v>
      </c>
      <c r="V30" s="174">
        <v>120</v>
      </c>
      <c r="W30" s="174" t="s">
        <v>6214</v>
      </c>
      <c r="X30" s="429">
        <v>44995</v>
      </c>
      <c r="Y30" s="63"/>
      <c r="Z30" s="63" t="s">
        <v>4158</v>
      </c>
      <c r="AA30" s="63" t="s">
        <v>4159</v>
      </c>
      <c r="AB30" s="63"/>
      <c r="AC30" s="63"/>
      <c r="AD30" s="174" t="s">
        <v>6208</v>
      </c>
      <c r="AE30" s="174" t="s">
        <v>6209</v>
      </c>
      <c r="AF30" s="466">
        <v>44995</v>
      </c>
      <c r="AG30" s="174"/>
      <c r="AH30" s="174"/>
      <c r="AI30" s="174"/>
      <c r="AJ30" s="174"/>
      <c r="AK30" s="174"/>
      <c r="AL30" s="174"/>
      <c r="AM30" s="174"/>
      <c r="AN30" s="174"/>
      <c r="AO30" s="174"/>
      <c r="AP30" s="174"/>
      <c r="AQ30" s="174"/>
      <c r="AR30" s="174" t="s">
        <v>2312</v>
      </c>
      <c r="AS30" s="174">
        <v>2023</v>
      </c>
      <c r="AT30" s="415">
        <v>44998</v>
      </c>
      <c r="AU30" s="174" t="s">
        <v>2310</v>
      </c>
      <c r="AV30" s="174"/>
      <c r="AW30" s="572"/>
      <c r="AX30" s="426"/>
      <c r="AY30" s="426">
        <f t="shared" si="9"/>
        <v>0</v>
      </c>
      <c r="AZ30" s="426">
        <f t="shared" si="10"/>
        <v>1</v>
      </c>
      <c r="BA30" s="426">
        <f t="shared" si="11"/>
        <v>0</v>
      </c>
      <c r="BB30" s="426">
        <f t="shared" si="12"/>
        <v>1</v>
      </c>
      <c r="BC30" s="425" t="b">
        <f t="shared" si="13"/>
        <v>0</v>
      </c>
    </row>
    <row r="31" spans="1:55" ht="15.75" customHeight="1">
      <c r="A31" s="174" t="s">
        <v>10</v>
      </c>
      <c r="B31" s="174" t="s">
        <v>11</v>
      </c>
      <c r="C31" s="174" t="s">
        <v>176</v>
      </c>
      <c r="D31" s="63" t="s">
        <v>9075</v>
      </c>
      <c r="E31" s="63" t="s">
        <v>28</v>
      </c>
      <c r="F31" s="174"/>
      <c r="G31" s="174" t="s">
        <v>3855</v>
      </c>
      <c r="H31" s="174" t="s">
        <v>6204</v>
      </c>
      <c r="I31" s="174" t="s">
        <v>3856</v>
      </c>
      <c r="J31" s="174"/>
      <c r="K31" s="174"/>
      <c r="L31" s="580" t="s">
        <v>6205</v>
      </c>
      <c r="M31" s="174" t="s">
        <v>6206</v>
      </c>
      <c r="N31" s="63" t="s">
        <v>15</v>
      </c>
      <c r="O31" s="63" t="s">
        <v>16</v>
      </c>
      <c r="P31" s="174" t="s">
        <v>21</v>
      </c>
      <c r="Q31" s="63" t="s">
        <v>3006</v>
      </c>
      <c r="R31" s="174"/>
      <c r="S31" s="174" t="s">
        <v>627</v>
      </c>
      <c r="T31" s="174"/>
      <c r="U31" s="63" t="s">
        <v>22</v>
      </c>
      <c r="V31" s="174">
        <v>130</v>
      </c>
      <c r="W31" s="174" t="s">
        <v>6215</v>
      </c>
      <c r="X31" s="429">
        <v>44995</v>
      </c>
      <c r="Y31" s="63"/>
      <c r="Z31" s="63" t="s">
        <v>4158</v>
      </c>
      <c r="AA31" s="63" t="s">
        <v>4159</v>
      </c>
      <c r="AB31" s="63"/>
      <c r="AC31" s="63"/>
      <c r="AD31" s="174" t="s">
        <v>6208</v>
      </c>
      <c r="AE31" s="174" t="s">
        <v>6209</v>
      </c>
      <c r="AF31" s="466">
        <v>44995</v>
      </c>
      <c r="AG31" s="174"/>
      <c r="AH31" s="174"/>
      <c r="AI31" s="174"/>
      <c r="AJ31" s="174"/>
      <c r="AK31" s="174"/>
      <c r="AL31" s="174"/>
      <c r="AM31" s="174"/>
      <c r="AN31" s="174"/>
      <c r="AO31" s="174"/>
      <c r="AP31" s="174"/>
      <c r="AQ31" s="174"/>
      <c r="AR31" s="174" t="s">
        <v>2312</v>
      </c>
      <c r="AS31" s="174">
        <v>2023</v>
      </c>
      <c r="AT31" s="415">
        <v>44998</v>
      </c>
      <c r="AU31" s="174" t="s">
        <v>2310</v>
      </c>
      <c r="AV31" s="174"/>
      <c r="AW31" s="572"/>
      <c r="AX31" s="426"/>
      <c r="AY31" s="426">
        <f t="shared" si="9"/>
        <v>0</v>
      </c>
      <c r="AZ31" s="426">
        <f t="shared" si="10"/>
        <v>1</v>
      </c>
      <c r="BA31" s="426">
        <f t="shared" si="11"/>
        <v>0</v>
      </c>
      <c r="BB31" s="426">
        <f t="shared" si="12"/>
        <v>1</v>
      </c>
      <c r="BC31" s="425" t="b">
        <f t="shared" si="13"/>
        <v>1</v>
      </c>
    </row>
    <row r="32" spans="1:55" ht="15.75" customHeight="1">
      <c r="A32" s="174" t="s">
        <v>10</v>
      </c>
      <c r="B32" s="174" t="s">
        <v>11</v>
      </c>
      <c r="C32" s="174" t="s">
        <v>176</v>
      </c>
      <c r="D32" s="63" t="s">
        <v>9075</v>
      </c>
      <c r="E32" s="63" t="s">
        <v>28</v>
      </c>
      <c r="F32" s="174"/>
      <c r="G32" s="174" t="s">
        <v>3855</v>
      </c>
      <c r="H32" s="174" t="s">
        <v>6204</v>
      </c>
      <c r="I32" s="174" t="s">
        <v>3856</v>
      </c>
      <c r="J32" s="174"/>
      <c r="K32" s="174"/>
      <c r="L32" s="580" t="s">
        <v>6205</v>
      </c>
      <c r="M32" s="174" t="s">
        <v>6206</v>
      </c>
      <c r="N32" s="63" t="s">
        <v>15</v>
      </c>
      <c r="O32" s="63" t="s">
        <v>16</v>
      </c>
      <c r="P32" s="174" t="s">
        <v>21</v>
      </c>
      <c r="Q32" s="63" t="s">
        <v>3006</v>
      </c>
      <c r="R32" s="174"/>
      <c r="S32" s="174" t="s">
        <v>630</v>
      </c>
      <c r="T32" s="174"/>
      <c r="U32" s="63" t="s">
        <v>22</v>
      </c>
      <c r="V32" s="174">
        <v>150</v>
      </c>
      <c r="W32" s="174" t="s">
        <v>6215</v>
      </c>
      <c r="X32" s="429">
        <v>44995</v>
      </c>
      <c r="Y32" s="63"/>
      <c r="Z32" s="63" t="s">
        <v>4158</v>
      </c>
      <c r="AA32" s="63" t="s">
        <v>4159</v>
      </c>
      <c r="AB32" s="63"/>
      <c r="AC32" s="63"/>
      <c r="AD32" s="174" t="s">
        <v>6208</v>
      </c>
      <c r="AE32" s="174" t="s">
        <v>6209</v>
      </c>
      <c r="AF32" s="466">
        <v>44995</v>
      </c>
      <c r="AG32" s="174"/>
      <c r="AH32" s="174"/>
      <c r="AI32" s="174"/>
      <c r="AJ32" s="174"/>
      <c r="AK32" s="174"/>
      <c r="AL32" s="174"/>
      <c r="AM32" s="174"/>
      <c r="AN32" s="174"/>
      <c r="AO32" s="174"/>
      <c r="AP32" s="174"/>
      <c r="AQ32" s="174"/>
      <c r="AR32" s="174" t="s">
        <v>2312</v>
      </c>
      <c r="AS32" s="174">
        <v>2023</v>
      </c>
      <c r="AT32" s="415">
        <v>44998</v>
      </c>
      <c r="AU32" s="174" t="s">
        <v>2310</v>
      </c>
      <c r="AV32" s="174"/>
      <c r="AW32" s="572"/>
      <c r="AX32" s="426"/>
      <c r="AY32" s="426">
        <f t="shared" si="9"/>
        <v>0</v>
      </c>
      <c r="AZ32" s="426">
        <f t="shared" si="10"/>
        <v>1</v>
      </c>
      <c r="BA32" s="426">
        <f t="shared" si="11"/>
        <v>0</v>
      </c>
      <c r="BB32" s="426">
        <f t="shared" si="12"/>
        <v>1</v>
      </c>
      <c r="BC32" s="425" t="b">
        <f t="shared" si="13"/>
        <v>1</v>
      </c>
    </row>
    <row r="33" spans="1:58" ht="15.75" customHeight="1">
      <c r="A33" s="174" t="s">
        <v>10</v>
      </c>
      <c r="B33" s="174" t="s">
        <v>11</v>
      </c>
      <c r="C33" s="174" t="s">
        <v>13</v>
      </c>
      <c r="D33" s="63" t="s">
        <v>13</v>
      </c>
      <c r="E33" s="63" t="s">
        <v>28</v>
      </c>
      <c r="F33" s="174"/>
      <c r="G33" s="174" t="s">
        <v>10277</v>
      </c>
      <c r="H33" s="174" t="s">
        <v>9631</v>
      </c>
      <c r="I33" s="174" t="s">
        <v>1187</v>
      </c>
      <c r="J33" s="174"/>
      <c r="K33" s="174"/>
      <c r="L33" s="63" t="s">
        <v>1188</v>
      </c>
      <c r="M33" s="174"/>
      <c r="N33" s="63" t="s">
        <v>113</v>
      </c>
      <c r="O33" s="63" t="s">
        <v>226</v>
      </c>
      <c r="P33" s="174" t="s">
        <v>35</v>
      </c>
      <c r="Q33" s="63" t="s">
        <v>2515</v>
      </c>
      <c r="R33" s="174" t="s">
        <v>2517</v>
      </c>
      <c r="S33" s="174"/>
      <c r="T33" s="174" t="s">
        <v>6224</v>
      </c>
      <c r="U33" s="63" t="s">
        <v>4157</v>
      </c>
      <c r="V33" s="174" t="s">
        <v>6225</v>
      </c>
      <c r="W33" s="174" t="s">
        <v>6226</v>
      </c>
      <c r="X33" s="429">
        <v>45000</v>
      </c>
      <c r="Y33" s="430">
        <v>46826</v>
      </c>
      <c r="Z33" s="63" t="s">
        <v>4158</v>
      </c>
      <c r="AA33" s="63" t="s">
        <v>4159</v>
      </c>
      <c r="AB33" s="63"/>
      <c r="AC33" s="63"/>
      <c r="AD33" s="174" t="s">
        <v>5682</v>
      </c>
      <c r="AE33" s="174" t="s">
        <v>6227</v>
      </c>
      <c r="AF33" s="466">
        <v>46531</v>
      </c>
      <c r="AG33" s="174"/>
      <c r="AH33" s="174"/>
      <c r="AI33" s="174"/>
      <c r="AJ33" s="174"/>
      <c r="AK33" s="174"/>
      <c r="AL33" s="174"/>
      <c r="AM33" s="174"/>
      <c r="AN33" s="174"/>
      <c r="AO33" s="174"/>
      <c r="AP33" s="174"/>
      <c r="AQ33" s="174"/>
      <c r="AR33" s="174" t="s">
        <v>2312</v>
      </c>
      <c r="AS33" s="174">
        <v>2023</v>
      </c>
      <c r="AT33" s="415">
        <v>45016</v>
      </c>
      <c r="AU33" s="174" t="s">
        <v>2310</v>
      </c>
      <c r="AV33" s="174"/>
      <c r="AW33" s="572"/>
      <c r="AX33" s="426"/>
      <c r="AY33" s="426">
        <f t="shared" si="9"/>
        <v>0</v>
      </c>
      <c r="AZ33" s="426">
        <f t="shared" si="10"/>
        <v>1</v>
      </c>
      <c r="BA33" s="426">
        <f t="shared" si="11"/>
        <v>0</v>
      </c>
      <c r="BB33" s="426">
        <f t="shared" si="12"/>
        <v>1</v>
      </c>
      <c r="BC33" s="425" t="b">
        <f t="shared" si="13"/>
        <v>0</v>
      </c>
    </row>
    <row r="34" spans="1:58" ht="15.75" customHeight="1">
      <c r="A34" s="174" t="s">
        <v>10</v>
      </c>
      <c r="B34" s="174" t="s">
        <v>11</v>
      </c>
      <c r="C34" s="174" t="s">
        <v>378</v>
      </c>
      <c r="D34" s="63" t="s">
        <v>3814</v>
      </c>
      <c r="E34" s="63" t="s">
        <v>28</v>
      </c>
      <c r="F34" s="174"/>
      <c r="G34" s="174" t="s">
        <v>3815</v>
      </c>
      <c r="H34" s="174" t="s">
        <v>6230</v>
      </c>
      <c r="I34" s="174" t="s">
        <v>3816</v>
      </c>
      <c r="J34" s="174"/>
      <c r="K34" s="174"/>
      <c r="L34" s="174" t="s">
        <v>6231</v>
      </c>
      <c r="M34" s="174" t="s">
        <v>6232</v>
      </c>
      <c r="N34" s="63" t="s">
        <v>15</v>
      </c>
      <c r="O34" s="63" t="s">
        <v>16</v>
      </c>
      <c r="P34" s="174" t="s">
        <v>35</v>
      </c>
      <c r="Q34" s="63" t="s">
        <v>104</v>
      </c>
      <c r="R34" s="174" t="s">
        <v>105</v>
      </c>
      <c r="S34" s="174"/>
      <c r="T34" s="174" t="s">
        <v>4661</v>
      </c>
      <c r="U34" s="63" t="s">
        <v>4164</v>
      </c>
      <c r="V34" s="174" t="s">
        <v>6233</v>
      </c>
      <c r="W34" s="174" t="s">
        <v>6234</v>
      </c>
      <c r="X34" s="429">
        <v>45015</v>
      </c>
      <c r="Y34" s="430">
        <v>46841</v>
      </c>
      <c r="Z34" s="63" t="s">
        <v>4158</v>
      </c>
      <c r="AA34" s="63" t="s">
        <v>4159</v>
      </c>
      <c r="AB34" s="63"/>
      <c r="AC34" s="63"/>
      <c r="AD34" s="174" t="s">
        <v>6235</v>
      </c>
      <c r="AE34" s="174" t="s">
        <v>6236</v>
      </c>
      <c r="AF34" s="466">
        <v>45732</v>
      </c>
      <c r="AG34" s="174"/>
      <c r="AH34" s="174"/>
      <c r="AI34" s="174"/>
      <c r="AJ34" s="174"/>
      <c r="AK34" s="174"/>
      <c r="AL34" s="174"/>
      <c r="AM34" s="174"/>
      <c r="AN34" s="174"/>
      <c r="AO34" s="174"/>
      <c r="AP34" s="174"/>
      <c r="AQ34" s="174"/>
      <c r="AR34" s="174" t="s">
        <v>2312</v>
      </c>
      <c r="AS34" s="174">
        <v>2023</v>
      </c>
      <c r="AT34" s="415">
        <v>45016</v>
      </c>
      <c r="AU34" s="174" t="s">
        <v>2307</v>
      </c>
      <c r="AV34" s="174"/>
      <c r="AW34" s="572">
        <v>1</v>
      </c>
      <c r="AX34" s="426"/>
      <c r="AY34" s="426">
        <f t="shared" si="9"/>
        <v>1</v>
      </c>
      <c r="AZ34" s="426">
        <f t="shared" si="10"/>
        <v>0</v>
      </c>
      <c r="BA34" s="426">
        <f t="shared" si="11"/>
        <v>0</v>
      </c>
      <c r="BB34" s="426">
        <f t="shared" si="12"/>
        <v>1</v>
      </c>
      <c r="BC34" s="425" t="b">
        <f t="shared" si="13"/>
        <v>0</v>
      </c>
    </row>
    <row r="35" spans="1:58" ht="15.75" customHeight="1">
      <c r="A35" s="174" t="s">
        <v>10</v>
      </c>
      <c r="B35" s="174" t="s">
        <v>49</v>
      </c>
      <c r="C35" s="174" t="s">
        <v>50</v>
      </c>
      <c r="D35" s="174" t="s">
        <v>10274</v>
      </c>
      <c r="E35" s="174" t="s">
        <v>30</v>
      </c>
      <c r="F35" s="174"/>
      <c r="G35" s="174" t="s">
        <v>4054</v>
      </c>
      <c r="H35" s="174" t="s">
        <v>8197</v>
      </c>
      <c r="I35" s="174" t="s">
        <v>10275</v>
      </c>
      <c r="J35" s="174"/>
      <c r="K35" s="174"/>
      <c r="L35" s="174"/>
      <c r="M35" s="174"/>
      <c r="N35" s="174" t="s">
        <v>113</v>
      </c>
      <c r="O35" s="174" t="s">
        <v>132</v>
      </c>
      <c r="P35" s="174" t="s">
        <v>35</v>
      </c>
      <c r="Q35" s="174" t="s">
        <v>84</v>
      </c>
      <c r="R35" s="174" t="s">
        <v>85</v>
      </c>
      <c r="S35" s="174"/>
      <c r="T35" s="174" t="s">
        <v>4623</v>
      </c>
      <c r="U35" s="174" t="s">
        <v>4164</v>
      </c>
      <c r="V35" s="174" t="s">
        <v>8198</v>
      </c>
      <c r="W35" s="174" t="s">
        <v>8202</v>
      </c>
      <c r="X35" s="466">
        <v>44991</v>
      </c>
      <c r="Y35" s="174"/>
      <c r="Z35" s="174" t="s">
        <v>4158</v>
      </c>
      <c r="AA35" s="174" t="s">
        <v>4159</v>
      </c>
      <c r="AB35" s="174"/>
      <c r="AC35" s="174"/>
      <c r="AD35" s="174" t="s">
        <v>8200</v>
      </c>
      <c r="AE35" s="174" t="s">
        <v>8201</v>
      </c>
      <c r="AF35" s="418">
        <v>46124</v>
      </c>
      <c r="AG35" s="174"/>
      <c r="AH35" s="174"/>
      <c r="AI35" s="174"/>
      <c r="AJ35" s="174"/>
      <c r="AK35" s="174"/>
      <c r="AL35" s="174"/>
      <c r="AM35" s="174"/>
      <c r="AN35" s="174"/>
      <c r="AO35" s="174"/>
      <c r="AP35" s="174"/>
      <c r="AQ35" s="174"/>
      <c r="AR35" s="174" t="s">
        <v>2312</v>
      </c>
      <c r="AS35" s="174">
        <v>2023</v>
      </c>
      <c r="AT35" s="415">
        <v>44998</v>
      </c>
      <c r="AU35" s="174" t="s">
        <v>2310</v>
      </c>
      <c r="AV35" s="174"/>
      <c r="AW35" s="665"/>
      <c r="AX35" s="426"/>
      <c r="AY35" s="426">
        <f t="shared" si="9"/>
        <v>0</v>
      </c>
      <c r="AZ35" s="426">
        <f t="shared" si="10"/>
        <v>1</v>
      </c>
      <c r="BA35" s="426">
        <f t="shared" si="11"/>
        <v>0</v>
      </c>
      <c r="BB35" s="426">
        <f t="shared" si="12"/>
        <v>1</v>
      </c>
      <c r="BC35" s="425" t="b">
        <f>COUNTIF($W$3:$W77,$W35)&gt;1</f>
        <v>0</v>
      </c>
    </row>
    <row r="36" spans="1:58" ht="15.75" customHeight="1">
      <c r="A36" s="952" t="s">
        <v>10278</v>
      </c>
      <c r="G36" s="953">
        <f>COUNTA(G22:G35)</f>
        <v>14</v>
      </c>
    </row>
    <row r="37" spans="1:58" ht="15.75" customHeight="1">
      <c r="A37" s="174" t="s">
        <v>10</v>
      </c>
      <c r="B37" s="174" t="s">
        <v>27</v>
      </c>
      <c r="C37" s="174" t="s">
        <v>28</v>
      </c>
      <c r="D37" s="63" t="s">
        <v>3708</v>
      </c>
      <c r="E37" s="63" t="s">
        <v>509</v>
      </c>
      <c r="F37" s="174"/>
      <c r="G37" s="174" t="s">
        <v>2212</v>
      </c>
      <c r="H37" s="174" t="s">
        <v>4625</v>
      </c>
      <c r="I37" s="174" t="s">
        <v>3709</v>
      </c>
      <c r="J37" s="174"/>
      <c r="K37" s="174"/>
      <c r="L37" s="174" t="s">
        <v>4569</v>
      </c>
      <c r="M37" s="174" t="s">
        <v>4570</v>
      </c>
      <c r="N37" s="63" t="s">
        <v>15</v>
      </c>
      <c r="O37" s="63" t="s">
        <v>16</v>
      </c>
      <c r="P37" s="63" t="s">
        <v>35</v>
      </c>
      <c r="Q37" s="63" t="s">
        <v>107</v>
      </c>
      <c r="R37" s="174" t="s">
        <v>191</v>
      </c>
      <c r="S37" s="174"/>
      <c r="T37" s="174" t="s">
        <v>4592</v>
      </c>
      <c r="U37" s="63" t="s">
        <v>4164</v>
      </c>
      <c r="V37" s="174">
        <v>261</v>
      </c>
      <c r="W37" s="174" t="s">
        <v>4626</v>
      </c>
      <c r="X37" s="429">
        <v>45040</v>
      </c>
      <c r="Y37" s="430">
        <v>46866</v>
      </c>
      <c r="Z37" s="63" t="s">
        <v>4158</v>
      </c>
      <c r="AA37" s="63" t="s">
        <v>4159</v>
      </c>
      <c r="AB37" s="63"/>
      <c r="AC37" s="63"/>
      <c r="AD37" s="174" t="s">
        <v>4627</v>
      </c>
      <c r="AE37" s="174" t="s">
        <v>4628</v>
      </c>
      <c r="AF37" s="63" t="s">
        <v>4629</v>
      </c>
      <c r="AG37" s="174"/>
      <c r="AH37" s="174"/>
      <c r="AI37" s="174"/>
      <c r="AJ37" s="174"/>
      <c r="AK37" s="174"/>
      <c r="AL37" s="174"/>
      <c r="AM37" s="174"/>
      <c r="AN37" s="174"/>
      <c r="AO37" s="174"/>
      <c r="AP37" s="174"/>
      <c r="AQ37" s="174"/>
      <c r="AR37" s="174" t="s">
        <v>2315</v>
      </c>
      <c r="AS37" s="174">
        <v>2023</v>
      </c>
      <c r="AT37" s="415">
        <v>45044</v>
      </c>
      <c r="AU37" s="174" t="s">
        <v>2310</v>
      </c>
      <c r="AV37" s="174"/>
      <c r="AW37" s="473"/>
      <c r="AX37" s="426"/>
      <c r="AY37" s="426">
        <f t="shared" ref="AY37:AY54" si="14">COUNTIF(AU37,"new tvi &amp; program")</f>
        <v>0</v>
      </c>
      <c r="AZ37" s="426">
        <f t="shared" ref="AZ37:AZ54" si="15">COUNTIF(AU37,"additional program")</f>
        <v>1</v>
      </c>
      <c r="BA37" s="426">
        <f t="shared" ref="BA37:BA54" si="16">COUNTIF(AU37,"migration")</f>
        <v>0</v>
      </c>
      <c r="BB37" s="426">
        <f t="shared" ref="BB37:BB54" si="17">SUM(AY37:BA37)</f>
        <v>1</v>
      </c>
      <c r="BC37" s="425" t="b">
        <f>COUNTIF($W$3:$W92,$W37)&gt;1</f>
        <v>0</v>
      </c>
      <c r="BD37" s="425"/>
      <c r="BE37" s="425"/>
      <c r="BF37" s="425"/>
    </row>
    <row r="38" spans="1:58" ht="15.75" customHeight="1">
      <c r="A38" s="174" t="s">
        <v>10</v>
      </c>
      <c r="B38" s="174" t="s">
        <v>27</v>
      </c>
      <c r="C38" s="174" t="s">
        <v>28</v>
      </c>
      <c r="D38" s="63" t="s">
        <v>3708</v>
      </c>
      <c r="E38" s="63" t="s">
        <v>509</v>
      </c>
      <c r="F38" s="174"/>
      <c r="G38" s="174" t="s">
        <v>2212</v>
      </c>
      <c r="H38" s="174" t="s">
        <v>4625</v>
      </c>
      <c r="I38" s="174" t="s">
        <v>3709</v>
      </c>
      <c r="J38" s="174"/>
      <c r="K38" s="174"/>
      <c r="L38" s="174" t="s">
        <v>4569</v>
      </c>
      <c r="M38" s="174" t="s">
        <v>4570</v>
      </c>
      <c r="N38" s="63" t="s">
        <v>15</v>
      </c>
      <c r="O38" s="63" t="s">
        <v>16</v>
      </c>
      <c r="P38" s="63" t="s">
        <v>35</v>
      </c>
      <c r="Q38" s="63" t="s">
        <v>107</v>
      </c>
      <c r="R38" s="174" t="s">
        <v>193</v>
      </c>
      <c r="S38" s="174"/>
      <c r="T38" s="174" t="s">
        <v>4630</v>
      </c>
      <c r="U38" s="63" t="s">
        <v>4164</v>
      </c>
      <c r="V38" s="174">
        <v>242</v>
      </c>
      <c r="W38" s="174" t="s">
        <v>4631</v>
      </c>
      <c r="X38" s="429">
        <v>45040</v>
      </c>
      <c r="Y38" s="430">
        <v>46866</v>
      </c>
      <c r="Z38" s="63" t="s">
        <v>4158</v>
      </c>
      <c r="AA38" s="63" t="s">
        <v>4159</v>
      </c>
      <c r="AB38" s="63"/>
      <c r="AC38" s="63"/>
      <c r="AD38" s="174" t="s">
        <v>4627</v>
      </c>
      <c r="AE38" s="174" t="s">
        <v>4632</v>
      </c>
      <c r="AF38" s="63" t="s">
        <v>4633</v>
      </c>
      <c r="AG38" s="174"/>
      <c r="AH38" s="174"/>
      <c r="AI38" s="174"/>
      <c r="AJ38" s="174"/>
      <c r="AK38" s="174"/>
      <c r="AL38" s="174"/>
      <c r="AM38" s="174"/>
      <c r="AN38" s="174"/>
      <c r="AO38" s="174"/>
      <c r="AP38" s="174"/>
      <c r="AQ38" s="174"/>
      <c r="AR38" s="174" t="s">
        <v>2315</v>
      </c>
      <c r="AS38" s="174">
        <v>2023</v>
      </c>
      <c r="AT38" s="415">
        <v>45044</v>
      </c>
      <c r="AU38" s="174" t="s">
        <v>2310</v>
      </c>
      <c r="AV38" s="174"/>
      <c r="AW38" s="473"/>
      <c r="AX38" s="426"/>
      <c r="AY38" s="426">
        <f t="shared" si="14"/>
        <v>0</v>
      </c>
      <c r="AZ38" s="426">
        <f t="shared" si="15"/>
        <v>1</v>
      </c>
      <c r="BA38" s="426">
        <f t="shared" si="16"/>
        <v>0</v>
      </c>
      <c r="BB38" s="426">
        <f t="shared" si="17"/>
        <v>1</v>
      </c>
      <c r="BC38" s="425" t="b">
        <f>COUNTIF($W$3:$W92,$W38)&gt;1</f>
        <v>0</v>
      </c>
      <c r="BD38" s="425"/>
      <c r="BE38" s="425"/>
      <c r="BF38" s="425"/>
    </row>
    <row r="39" spans="1:58" ht="15.75" customHeight="1">
      <c r="A39" s="174" t="s">
        <v>10</v>
      </c>
      <c r="B39" s="174" t="s">
        <v>27</v>
      </c>
      <c r="C39" s="174" t="s">
        <v>28</v>
      </c>
      <c r="D39" s="63" t="s">
        <v>3708</v>
      </c>
      <c r="E39" s="63" t="s">
        <v>509</v>
      </c>
      <c r="F39" s="174"/>
      <c r="G39" s="174" t="s">
        <v>2212</v>
      </c>
      <c r="H39" s="174" t="s">
        <v>4625</v>
      </c>
      <c r="I39" s="174" t="s">
        <v>3709</v>
      </c>
      <c r="J39" s="174"/>
      <c r="K39" s="174"/>
      <c r="L39" s="174" t="s">
        <v>4569</v>
      </c>
      <c r="M39" s="174" t="s">
        <v>4570</v>
      </c>
      <c r="N39" s="63" t="s">
        <v>15</v>
      </c>
      <c r="O39" s="63" t="s">
        <v>16</v>
      </c>
      <c r="P39" s="63" t="s">
        <v>35</v>
      </c>
      <c r="Q39" s="63" t="s">
        <v>107</v>
      </c>
      <c r="R39" s="174" t="s">
        <v>492</v>
      </c>
      <c r="S39" s="174"/>
      <c r="T39" s="174" t="s">
        <v>4634</v>
      </c>
      <c r="U39" s="63" t="s">
        <v>4164</v>
      </c>
      <c r="V39" s="174">
        <v>197</v>
      </c>
      <c r="W39" s="174" t="s">
        <v>4635</v>
      </c>
      <c r="X39" s="429">
        <v>45040</v>
      </c>
      <c r="Y39" s="430">
        <v>46866</v>
      </c>
      <c r="Z39" s="63" t="s">
        <v>4158</v>
      </c>
      <c r="AA39" s="63" t="s">
        <v>4159</v>
      </c>
      <c r="AB39" s="63"/>
      <c r="AC39" s="63"/>
      <c r="AD39" s="174" t="s">
        <v>4568</v>
      </c>
      <c r="AE39" s="174" t="s">
        <v>4636</v>
      </c>
      <c r="AF39" s="430">
        <v>45510</v>
      </c>
      <c r="AG39" s="174"/>
      <c r="AH39" s="174"/>
      <c r="AI39" s="174"/>
      <c r="AJ39" s="174"/>
      <c r="AK39" s="174"/>
      <c r="AL39" s="174"/>
      <c r="AM39" s="174"/>
      <c r="AN39" s="174"/>
      <c r="AO39" s="174"/>
      <c r="AP39" s="174"/>
      <c r="AQ39" s="174"/>
      <c r="AR39" s="174" t="s">
        <v>2315</v>
      </c>
      <c r="AS39" s="174">
        <v>2023</v>
      </c>
      <c r="AT39" s="415">
        <v>45044</v>
      </c>
      <c r="AU39" s="174" t="s">
        <v>2310</v>
      </c>
      <c r="AV39" s="174"/>
      <c r="AW39" s="473"/>
      <c r="AX39" s="426"/>
      <c r="AY39" s="426">
        <f t="shared" si="14"/>
        <v>0</v>
      </c>
      <c r="AZ39" s="426">
        <f t="shared" si="15"/>
        <v>1</v>
      </c>
      <c r="BA39" s="426">
        <f t="shared" si="16"/>
        <v>0</v>
      </c>
      <c r="BB39" s="426">
        <f t="shared" si="17"/>
        <v>1</v>
      </c>
      <c r="BC39" s="425" t="b">
        <f>COUNTIF($W$3:$W92,$W39)&gt;1</f>
        <v>0</v>
      </c>
      <c r="BD39" s="425"/>
      <c r="BE39" s="425"/>
      <c r="BF39" s="425"/>
    </row>
    <row r="40" spans="1:58" ht="15.75" customHeight="1">
      <c r="A40" s="174" t="s">
        <v>10</v>
      </c>
      <c r="B40" s="174" t="s">
        <v>11</v>
      </c>
      <c r="C40" s="174" t="s">
        <v>50</v>
      </c>
      <c r="D40" s="63" t="s">
        <v>1054</v>
      </c>
      <c r="E40" s="63" t="s">
        <v>146</v>
      </c>
      <c r="F40" s="174"/>
      <c r="G40" s="174" t="s">
        <v>3828</v>
      </c>
      <c r="H40" s="174" t="s">
        <v>6237</v>
      </c>
      <c r="I40" s="174" t="s">
        <v>3829</v>
      </c>
      <c r="J40" s="174"/>
      <c r="K40" s="174"/>
      <c r="L40" s="174">
        <v>9663004538</v>
      </c>
      <c r="M40" s="174" t="s">
        <v>6238</v>
      </c>
      <c r="N40" s="63" t="s">
        <v>15</v>
      </c>
      <c r="O40" s="63" t="s">
        <v>16</v>
      </c>
      <c r="P40" s="174" t="s">
        <v>35</v>
      </c>
      <c r="Q40" s="63" t="s">
        <v>104</v>
      </c>
      <c r="R40" s="174" t="s">
        <v>105</v>
      </c>
      <c r="S40" s="174"/>
      <c r="T40" s="174" t="s">
        <v>4661</v>
      </c>
      <c r="U40" s="63" t="s">
        <v>4164</v>
      </c>
      <c r="V40" s="174" t="s">
        <v>2189</v>
      </c>
      <c r="W40" s="174" t="s">
        <v>6239</v>
      </c>
      <c r="X40" s="429">
        <v>45027</v>
      </c>
      <c r="Y40" s="430">
        <v>46853</v>
      </c>
      <c r="Z40" s="63" t="s">
        <v>4158</v>
      </c>
      <c r="AA40" s="63" t="s">
        <v>4159</v>
      </c>
      <c r="AB40" s="63"/>
      <c r="AC40" s="63"/>
      <c r="AD40" s="174" t="s">
        <v>5454</v>
      </c>
      <c r="AE40" s="174" t="s">
        <v>5462</v>
      </c>
      <c r="AF40" s="466">
        <v>45324</v>
      </c>
      <c r="AG40" s="174"/>
      <c r="AH40" s="174"/>
      <c r="AI40" s="174"/>
      <c r="AJ40" s="174"/>
      <c r="AK40" s="174"/>
      <c r="AL40" s="174"/>
      <c r="AM40" s="174"/>
      <c r="AN40" s="174"/>
      <c r="AO40" s="174"/>
      <c r="AP40" s="174"/>
      <c r="AQ40" s="174"/>
      <c r="AR40" s="174" t="s">
        <v>2315</v>
      </c>
      <c r="AS40" s="174">
        <v>2023</v>
      </c>
      <c r="AT40" s="415">
        <v>45043</v>
      </c>
      <c r="AU40" s="174" t="s">
        <v>2307</v>
      </c>
      <c r="AV40" s="174"/>
      <c r="AW40" s="572">
        <v>1</v>
      </c>
      <c r="AX40" s="426"/>
      <c r="AY40" s="426">
        <f t="shared" si="14"/>
        <v>1</v>
      </c>
      <c r="AZ40" s="426">
        <f t="shared" si="15"/>
        <v>0</v>
      </c>
      <c r="BA40" s="426">
        <f t="shared" si="16"/>
        <v>0</v>
      </c>
      <c r="BB40" s="426">
        <f t="shared" si="17"/>
        <v>1</v>
      </c>
      <c r="BC40" s="425" t="b">
        <f t="shared" ref="BC40:BC53" si="18">COUNTIF($W$3:$W846,$W40)&gt;1</f>
        <v>0</v>
      </c>
    </row>
    <row r="41" spans="1:58" ht="15.75" customHeight="1">
      <c r="A41" s="174" t="s">
        <v>10</v>
      </c>
      <c r="B41" s="174" t="s">
        <v>11</v>
      </c>
      <c r="C41" s="174" t="s">
        <v>50</v>
      </c>
      <c r="D41" s="63" t="s">
        <v>1054</v>
      </c>
      <c r="E41" s="63" t="s">
        <v>146</v>
      </c>
      <c r="F41" s="174"/>
      <c r="G41" s="174" t="s">
        <v>3828</v>
      </c>
      <c r="H41" s="174" t="s">
        <v>6237</v>
      </c>
      <c r="I41" s="174" t="s">
        <v>3829</v>
      </c>
      <c r="J41" s="174"/>
      <c r="K41" s="174"/>
      <c r="L41" s="174">
        <v>9663004538</v>
      </c>
      <c r="M41" s="174" t="s">
        <v>6238</v>
      </c>
      <c r="N41" s="63" t="s">
        <v>15</v>
      </c>
      <c r="O41" s="63" t="s">
        <v>16</v>
      </c>
      <c r="P41" s="174" t="s">
        <v>35</v>
      </c>
      <c r="Q41" s="63" t="s">
        <v>87</v>
      </c>
      <c r="R41" s="174" t="s">
        <v>434</v>
      </c>
      <c r="S41" s="174"/>
      <c r="T41" s="174" t="s">
        <v>4697</v>
      </c>
      <c r="U41" s="63" t="s">
        <v>4164</v>
      </c>
      <c r="V41" s="174" t="s">
        <v>1417</v>
      </c>
      <c r="W41" s="174" t="s">
        <v>6240</v>
      </c>
      <c r="X41" s="429">
        <v>45027</v>
      </c>
      <c r="Y41" s="430">
        <v>46853</v>
      </c>
      <c r="Z41" s="63" t="s">
        <v>4158</v>
      </c>
      <c r="AA41" s="63" t="s">
        <v>4159</v>
      </c>
      <c r="AB41" s="63"/>
      <c r="AC41" s="63"/>
      <c r="AD41" s="174" t="s">
        <v>5200</v>
      </c>
      <c r="AE41" s="174" t="s">
        <v>6241</v>
      </c>
      <c r="AF41" s="466">
        <v>46694</v>
      </c>
      <c r="AG41" s="174"/>
      <c r="AH41" s="174"/>
      <c r="AI41" s="174"/>
      <c r="AJ41" s="174"/>
      <c r="AK41" s="174"/>
      <c r="AL41" s="174"/>
      <c r="AM41" s="174"/>
      <c r="AN41" s="174"/>
      <c r="AO41" s="174"/>
      <c r="AP41" s="174"/>
      <c r="AQ41" s="174"/>
      <c r="AR41" s="174" t="s">
        <v>2315</v>
      </c>
      <c r="AS41" s="174">
        <v>2023</v>
      </c>
      <c r="AT41" s="415">
        <v>45043</v>
      </c>
      <c r="AU41" s="174" t="s">
        <v>2310</v>
      </c>
      <c r="AV41" s="174"/>
      <c r="AW41" s="572"/>
      <c r="AX41" s="426"/>
      <c r="AY41" s="426">
        <f t="shared" si="14"/>
        <v>0</v>
      </c>
      <c r="AZ41" s="426">
        <f t="shared" si="15"/>
        <v>1</v>
      </c>
      <c r="BA41" s="426">
        <f t="shared" si="16"/>
        <v>0</v>
      </c>
      <c r="BB41" s="426">
        <f t="shared" si="17"/>
        <v>1</v>
      </c>
      <c r="BC41" s="425" t="b">
        <f t="shared" si="18"/>
        <v>0</v>
      </c>
    </row>
    <row r="42" spans="1:58" ht="15.75" customHeight="1">
      <c r="A42" s="174" t="s">
        <v>10</v>
      </c>
      <c r="B42" s="174" t="s">
        <v>11</v>
      </c>
      <c r="C42" s="174" t="s">
        <v>50</v>
      </c>
      <c r="D42" s="63" t="s">
        <v>1054</v>
      </c>
      <c r="E42" s="63" t="s">
        <v>146</v>
      </c>
      <c r="F42" s="174"/>
      <c r="G42" s="174" t="s">
        <v>3828</v>
      </c>
      <c r="H42" s="174" t="s">
        <v>6237</v>
      </c>
      <c r="I42" s="174" t="s">
        <v>3829</v>
      </c>
      <c r="J42" s="174"/>
      <c r="K42" s="174"/>
      <c r="L42" s="174">
        <v>9663004538</v>
      </c>
      <c r="M42" s="174" t="s">
        <v>6238</v>
      </c>
      <c r="N42" s="63" t="s">
        <v>15</v>
      </c>
      <c r="O42" s="63" t="s">
        <v>16</v>
      </c>
      <c r="P42" s="174" t="s">
        <v>35</v>
      </c>
      <c r="Q42" s="63" t="s">
        <v>8666</v>
      </c>
      <c r="R42" s="174" t="s">
        <v>33</v>
      </c>
      <c r="S42" s="174"/>
      <c r="T42" s="174" t="s">
        <v>4652</v>
      </c>
      <c r="U42" s="63" t="s">
        <v>4164</v>
      </c>
      <c r="V42" s="174" t="s">
        <v>6242</v>
      </c>
      <c r="W42" s="174" t="s">
        <v>6243</v>
      </c>
      <c r="X42" s="429">
        <v>45027</v>
      </c>
      <c r="Y42" s="430">
        <v>46853</v>
      </c>
      <c r="Z42" s="63" t="s">
        <v>4158</v>
      </c>
      <c r="AA42" s="63" t="s">
        <v>4159</v>
      </c>
      <c r="AB42" s="63"/>
      <c r="AC42" s="63"/>
      <c r="AD42" s="174" t="s">
        <v>6244</v>
      </c>
      <c r="AE42" s="174" t="s">
        <v>6245</v>
      </c>
      <c r="AF42" s="466">
        <v>46495</v>
      </c>
      <c r="AG42" s="174"/>
      <c r="AH42" s="174"/>
      <c r="AI42" s="174"/>
      <c r="AJ42" s="174"/>
      <c r="AK42" s="174"/>
      <c r="AL42" s="174"/>
      <c r="AM42" s="174"/>
      <c r="AN42" s="174"/>
      <c r="AO42" s="174"/>
      <c r="AP42" s="174"/>
      <c r="AQ42" s="174"/>
      <c r="AR42" s="174" t="s">
        <v>2315</v>
      </c>
      <c r="AS42" s="174">
        <v>2023</v>
      </c>
      <c r="AT42" s="415">
        <v>45043</v>
      </c>
      <c r="AU42" s="174" t="s">
        <v>2310</v>
      </c>
      <c r="AV42" s="174"/>
      <c r="AW42" s="572"/>
      <c r="AX42" s="426"/>
      <c r="AY42" s="426">
        <f t="shared" si="14"/>
        <v>0</v>
      </c>
      <c r="AZ42" s="426">
        <f t="shared" si="15"/>
        <v>1</v>
      </c>
      <c r="BA42" s="426">
        <f t="shared" si="16"/>
        <v>0</v>
      </c>
      <c r="BB42" s="426">
        <f t="shared" si="17"/>
        <v>1</v>
      </c>
      <c r="BC42" s="425" t="b">
        <f t="shared" si="18"/>
        <v>0</v>
      </c>
    </row>
    <row r="43" spans="1:58" ht="15.75" customHeight="1">
      <c r="A43" s="174" t="s">
        <v>10</v>
      </c>
      <c r="B43" s="174" t="s">
        <v>11</v>
      </c>
      <c r="C43" s="174" t="s">
        <v>50</v>
      </c>
      <c r="D43" s="63" t="s">
        <v>1054</v>
      </c>
      <c r="E43" s="63" t="s">
        <v>146</v>
      </c>
      <c r="F43" s="174"/>
      <c r="G43" s="174" t="s">
        <v>3828</v>
      </c>
      <c r="H43" s="174" t="s">
        <v>6237</v>
      </c>
      <c r="I43" s="174" t="s">
        <v>3829</v>
      </c>
      <c r="J43" s="174"/>
      <c r="K43" s="174"/>
      <c r="L43" s="174">
        <v>9663004538</v>
      </c>
      <c r="M43" s="174" t="s">
        <v>6238</v>
      </c>
      <c r="N43" s="63" t="s">
        <v>15</v>
      </c>
      <c r="O43" s="63" t="s">
        <v>16</v>
      </c>
      <c r="P43" s="174" t="s">
        <v>35</v>
      </c>
      <c r="Q43" s="63" t="s">
        <v>8666</v>
      </c>
      <c r="R43" s="174" t="s">
        <v>47</v>
      </c>
      <c r="S43" s="174"/>
      <c r="T43" s="174" t="s">
        <v>4491</v>
      </c>
      <c r="U43" s="63" t="s">
        <v>4164</v>
      </c>
      <c r="V43" s="174" t="s">
        <v>6246</v>
      </c>
      <c r="W43" s="174" t="s">
        <v>6247</v>
      </c>
      <c r="X43" s="429">
        <v>45027</v>
      </c>
      <c r="Y43" s="430">
        <v>46853</v>
      </c>
      <c r="Z43" s="63" t="s">
        <v>4158</v>
      </c>
      <c r="AA43" s="63" t="s">
        <v>4159</v>
      </c>
      <c r="AB43" s="63"/>
      <c r="AC43" s="63"/>
      <c r="AD43" s="174" t="s">
        <v>6248</v>
      </c>
      <c r="AE43" s="174" t="s">
        <v>6249</v>
      </c>
      <c r="AF43" s="466">
        <v>46280</v>
      </c>
      <c r="AG43" s="174"/>
      <c r="AH43" s="174"/>
      <c r="AI43" s="174"/>
      <c r="AJ43" s="174"/>
      <c r="AK43" s="174"/>
      <c r="AL43" s="174"/>
      <c r="AM43" s="174"/>
      <c r="AN43" s="174"/>
      <c r="AO43" s="174"/>
      <c r="AP43" s="174"/>
      <c r="AQ43" s="174"/>
      <c r="AR43" s="174" t="s">
        <v>2315</v>
      </c>
      <c r="AS43" s="174">
        <v>2023</v>
      </c>
      <c r="AT43" s="415">
        <v>45043</v>
      </c>
      <c r="AU43" s="174" t="s">
        <v>2310</v>
      </c>
      <c r="AV43" s="174"/>
      <c r="AW43" s="572"/>
      <c r="AX43" s="426"/>
      <c r="AY43" s="426">
        <f t="shared" si="14"/>
        <v>0</v>
      </c>
      <c r="AZ43" s="426">
        <f t="shared" si="15"/>
        <v>1</v>
      </c>
      <c r="BA43" s="426">
        <f t="shared" si="16"/>
        <v>0</v>
      </c>
      <c r="BB43" s="426">
        <f t="shared" si="17"/>
        <v>1</v>
      </c>
      <c r="BC43" s="425" t="b">
        <f t="shared" si="18"/>
        <v>0</v>
      </c>
    </row>
    <row r="44" spans="1:58" ht="15.75" customHeight="1">
      <c r="A44" s="174" t="s">
        <v>10</v>
      </c>
      <c r="B44" s="174" t="s">
        <v>11</v>
      </c>
      <c r="C44" s="174" t="s">
        <v>50</v>
      </c>
      <c r="D44" s="63" t="s">
        <v>1054</v>
      </c>
      <c r="E44" s="63" t="s">
        <v>146</v>
      </c>
      <c r="F44" s="174"/>
      <c r="G44" s="174" t="s">
        <v>3828</v>
      </c>
      <c r="H44" s="174" t="s">
        <v>6237</v>
      </c>
      <c r="I44" s="174" t="s">
        <v>3829</v>
      </c>
      <c r="J44" s="174"/>
      <c r="K44" s="174"/>
      <c r="L44" s="174">
        <v>9663004538</v>
      </c>
      <c r="M44" s="174" t="s">
        <v>6238</v>
      </c>
      <c r="N44" s="63" t="s">
        <v>15</v>
      </c>
      <c r="O44" s="63" t="s">
        <v>16</v>
      </c>
      <c r="P44" s="174" t="s">
        <v>35</v>
      </c>
      <c r="Q44" s="63" t="s">
        <v>8666</v>
      </c>
      <c r="R44" s="174" t="s">
        <v>36</v>
      </c>
      <c r="S44" s="174"/>
      <c r="T44" s="174" t="s">
        <v>4497</v>
      </c>
      <c r="U44" s="63" t="s">
        <v>4164</v>
      </c>
      <c r="V44" s="174" t="s">
        <v>6250</v>
      </c>
      <c r="W44" s="174" t="s">
        <v>6251</v>
      </c>
      <c r="X44" s="429">
        <v>45027</v>
      </c>
      <c r="Y44" s="430">
        <v>46853</v>
      </c>
      <c r="Z44" s="63" t="s">
        <v>4158</v>
      </c>
      <c r="AA44" s="63" t="s">
        <v>4159</v>
      </c>
      <c r="AB44" s="63"/>
      <c r="AC44" s="63"/>
      <c r="AD44" s="174" t="s">
        <v>4821</v>
      </c>
      <c r="AE44" s="174" t="s">
        <v>6252</v>
      </c>
      <c r="AF44" s="466">
        <v>45937</v>
      </c>
      <c r="AG44" s="174"/>
      <c r="AH44" s="174"/>
      <c r="AI44" s="174"/>
      <c r="AJ44" s="174"/>
      <c r="AK44" s="174"/>
      <c r="AL44" s="174"/>
      <c r="AM44" s="174"/>
      <c r="AN44" s="174"/>
      <c r="AO44" s="174"/>
      <c r="AP44" s="174"/>
      <c r="AQ44" s="174"/>
      <c r="AR44" s="174" t="s">
        <v>2315</v>
      </c>
      <c r="AS44" s="174">
        <v>2023</v>
      </c>
      <c r="AT44" s="415">
        <v>45043</v>
      </c>
      <c r="AU44" s="174" t="s">
        <v>2310</v>
      </c>
      <c r="AV44" s="174"/>
      <c r="AW44" s="572"/>
      <c r="AX44" s="426"/>
      <c r="AY44" s="426">
        <f t="shared" si="14"/>
        <v>0</v>
      </c>
      <c r="AZ44" s="426">
        <f t="shared" si="15"/>
        <v>1</v>
      </c>
      <c r="BA44" s="426">
        <f t="shared" si="16"/>
        <v>0</v>
      </c>
      <c r="BB44" s="426">
        <f t="shared" si="17"/>
        <v>1</v>
      </c>
      <c r="BC44" s="425" t="b">
        <f t="shared" si="18"/>
        <v>0</v>
      </c>
    </row>
    <row r="45" spans="1:58" ht="15.75" customHeight="1">
      <c r="A45" s="174" t="s">
        <v>10</v>
      </c>
      <c r="B45" s="174" t="s">
        <v>11</v>
      </c>
      <c r="C45" s="174" t="s">
        <v>50</v>
      </c>
      <c r="D45" s="63" t="s">
        <v>1054</v>
      </c>
      <c r="E45" s="63" t="s">
        <v>146</v>
      </c>
      <c r="F45" s="174"/>
      <c r="G45" s="174" t="s">
        <v>3828</v>
      </c>
      <c r="H45" s="174" t="s">
        <v>6237</v>
      </c>
      <c r="I45" s="174" t="s">
        <v>3829</v>
      </c>
      <c r="J45" s="174"/>
      <c r="K45" s="174"/>
      <c r="L45" s="174">
        <v>9663004538</v>
      </c>
      <c r="M45" s="174" t="s">
        <v>6238</v>
      </c>
      <c r="N45" s="63" t="s">
        <v>15</v>
      </c>
      <c r="O45" s="63" t="s">
        <v>16</v>
      </c>
      <c r="P45" s="174" t="s">
        <v>35</v>
      </c>
      <c r="Q45" s="63" t="s">
        <v>8666</v>
      </c>
      <c r="R45" s="174" t="s">
        <v>39</v>
      </c>
      <c r="S45" s="174"/>
      <c r="T45" s="174" t="s">
        <v>4640</v>
      </c>
      <c r="U45" s="63" t="s">
        <v>4164</v>
      </c>
      <c r="V45" s="174" t="s">
        <v>6253</v>
      </c>
      <c r="W45" s="174" t="s">
        <v>6254</v>
      </c>
      <c r="X45" s="429">
        <v>45027</v>
      </c>
      <c r="Y45" s="430">
        <v>46853</v>
      </c>
      <c r="Z45" s="63" t="s">
        <v>4158</v>
      </c>
      <c r="AA45" s="63" t="s">
        <v>4159</v>
      </c>
      <c r="AB45" s="63"/>
      <c r="AC45" s="63"/>
      <c r="AD45" s="174" t="s">
        <v>6255</v>
      </c>
      <c r="AE45" s="174" t="s">
        <v>6256</v>
      </c>
      <c r="AF45" s="466">
        <v>46200</v>
      </c>
      <c r="AG45" s="174"/>
      <c r="AH45" s="174"/>
      <c r="AI45" s="174"/>
      <c r="AJ45" s="174"/>
      <c r="AK45" s="174"/>
      <c r="AL45" s="174"/>
      <c r="AM45" s="174"/>
      <c r="AN45" s="174"/>
      <c r="AO45" s="174"/>
      <c r="AP45" s="174"/>
      <c r="AQ45" s="174"/>
      <c r="AR45" s="174" t="s">
        <v>2315</v>
      </c>
      <c r="AS45" s="174">
        <v>2023</v>
      </c>
      <c r="AT45" s="415">
        <v>45043</v>
      </c>
      <c r="AU45" s="174" t="s">
        <v>2310</v>
      </c>
      <c r="AV45" s="174"/>
      <c r="AW45" s="572"/>
      <c r="AX45" s="426"/>
      <c r="AY45" s="426">
        <f t="shared" si="14"/>
        <v>0</v>
      </c>
      <c r="AZ45" s="426">
        <f t="shared" si="15"/>
        <v>1</v>
      </c>
      <c r="BA45" s="426">
        <f t="shared" si="16"/>
        <v>0</v>
      </c>
      <c r="BB45" s="426">
        <f t="shared" si="17"/>
        <v>1</v>
      </c>
      <c r="BC45" s="425" t="b">
        <f t="shared" si="18"/>
        <v>0</v>
      </c>
    </row>
    <row r="46" spans="1:58" ht="15.75" customHeight="1">
      <c r="A46" s="174" t="s">
        <v>10</v>
      </c>
      <c r="B46" s="174" t="s">
        <v>11</v>
      </c>
      <c r="C46" s="174" t="s">
        <v>378</v>
      </c>
      <c r="D46" s="63" t="s">
        <v>8958</v>
      </c>
      <c r="E46" s="63" t="s">
        <v>28</v>
      </c>
      <c r="F46" s="174"/>
      <c r="G46" s="63" t="s">
        <v>3824</v>
      </c>
      <c r="H46" s="174" t="s">
        <v>6257</v>
      </c>
      <c r="I46" s="174" t="s">
        <v>3825</v>
      </c>
      <c r="J46" s="174"/>
      <c r="K46" s="174"/>
      <c r="L46" s="174">
        <v>9175551855</v>
      </c>
      <c r="M46" s="174" t="s">
        <v>6258</v>
      </c>
      <c r="N46" s="63" t="s">
        <v>15</v>
      </c>
      <c r="O46" s="63" t="s">
        <v>16</v>
      </c>
      <c r="P46" s="174" t="s">
        <v>35</v>
      </c>
      <c r="Q46" s="63" t="s">
        <v>84</v>
      </c>
      <c r="R46" s="174" t="s">
        <v>93</v>
      </c>
      <c r="S46" s="174"/>
      <c r="T46" s="174" t="s">
        <v>4618</v>
      </c>
      <c r="U46" s="63" t="s">
        <v>4213</v>
      </c>
      <c r="V46" s="174" t="s">
        <v>6259</v>
      </c>
      <c r="W46" s="174" t="s">
        <v>6260</v>
      </c>
      <c r="X46" s="429">
        <v>45028</v>
      </c>
      <c r="Y46" s="430">
        <v>46854</v>
      </c>
      <c r="Z46" s="63" t="s">
        <v>4158</v>
      </c>
      <c r="AA46" s="63" t="s">
        <v>4159</v>
      </c>
      <c r="AB46" s="63"/>
      <c r="AC46" s="63"/>
      <c r="AD46" s="174" t="s">
        <v>6261</v>
      </c>
      <c r="AE46" s="174" t="s">
        <v>6262</v>
      </c>
      <c r="AF46" s="174" t="s">
        <v>6263</v>
      </c>
      <c r="AG46" s="174"/>
      <c r="AH46" s="174"/>
      <c r="AI46" s="174"/>
      <c r="AJ46" s="174"/>
      <c r="AK46" s="174"/>
      <c r="AL46" s="174"/>
      <c r="AM46" s="174"/>
      <c r="AN46" s="174"/>
      <c r="AO46" s="174"/>
      <c r="AP46" s="174"/>
      <c r="AQ46" s="174"/>
      <c r="AR46" s="174" t="s">
        <v>2315</v>
      </c>
      <c r="AS46" s="174">
        <v>2023</v>
      </c>
      <c r="AT46" s="415">
        <v>45043</v>
      </c>
      <c r="AU46" s="174" t="s">
        <v>2307</v>
      </c>
      <c r="AV46" s="174"/>
      <c r="AW46" s="572">
        <v>1</v>
      </c>
      <c r="AX46" s="426"/>
      <c r="AY46" s="426">
        <f t="shared" si="14"/>
        <v>1</v>
      </c>
      <c r="AZ46" s="426">
        <f t="shared" si="15"/>
        <v>0</v>
      </c>
      <c r="BA46" s="426">
        <f t="shared" si="16"/>
        <v>0</v>
      </c>
      <c r="BB46" s="426">
        <f t="shared" si="17"/>
        <v>1</v>
      </c>
      <c r="BC46" s="425" t="b">
        <f t="shared" si="18"/>
        <v>0</v>
      </c>
    </row>
    <row r="47" spans="1:58" ht="15.75" customHeight="1">
      <c r="A47" s="174" t="s">
        <v>10</v>
      </c>
      <c r="B47" s="174" t="s">
        <v>11</v>
      </c>
      <c r="C47" s="174" t="s">
        <v>378</v>
      </c>
      <c r="D47" s="63" t="s">
        <v>8958</v>
      </c>
      <c r="E47" s="63" t="s">
        <v>28</v>
      </c>
      <c r="F47" s="174"/>
      <c r="G47" s="63" t="s">
        <v>3824</v>
      </c>
      <c r="H47" s="174" t="s">
        <v>6257</v>
      </c>
      <c r="I47" s="174" t="s">
        <v>3825</v>
      </c>
      <c r="J47" s="174"/>
      <c r="K47" s="174"/>
      <c r="L47" s="174">
        <v>9175551855</v>
      </c>
      <c r="M47" s="174" t="s">
        <v>6258</v>
      </c>
      <c r="N47" s="63" t="s">
        <v>15</v>
      </c>
      <c r="O47" s="63" t="s">
        <v>16</v>
      </c>
      <c r="P47" s="174" t="s">
        <v>35</v>
      </c>
      <c r="Q47" s="63" t="s">
        <v>84</v>
      </c>
      <c r="R47" s="174" t="s">
        <v>85</v>
      </c>
      <c r="S47" s="174"/>
      <c r="T47" s="174" t="s">
        <v>4623</v>
      </c>
      <c r="U47" s="63" t="s">
        <v>4164</v>
      </c>
      <c r="V47" s="174" t="s">
        <v>6259</v>
      </c>
      <c r="W47" s="174" t="s">
        <v>6264</v>
      </c>
      <c r="X47" s="429">
        <v>45028</v>
      </c>
      <c r="Y47" s="430">
        <v>46854</v>
      </c>
      <c r="Z47" s="63" t="s">
        <v>4158</v>
      </c>
      <c r="AA47" s="63" t="s">
        <v>4159</v>
      </c>
      <c r="AB47" s="63"/>
      <c r="AC47" s="63"/>
      <c r="AD47" s="174" t="s">
        <v>6261</v>
      </c>
      <c r="AE47" s="174" t="s">
        <v>6262</v>
      </c>
      <c r="AF47" s="174" t="s">
        <v>6263</v>
      </c>
      <c r="AG47" s="174"/>
      <c r="AH47" s="174"/>
      <c r="AI47" s="174"/>
      <c r="AJ47" s="174"/>
      <c r="AK47" s="174"/>
      <c r="AL47" s="174"/>
      <c r="AM47" s="174"/>
      <c r="AN47" s="174"/>
      <c r="AO47" s="174"/>
      <c r="AP47" s="174"/>
      <c r="AQ47" s="174"/>
      <c r="AR47" s="174" t="s">
        <v>2315</v>
      </c>
      <c r="AS47" s="174">
        <v>2023</v>
      </c>
      <c r="AT47" s="415">
        <v>45043</v>
      </c>
      <c r="AU47" s="174" t="s">
        <v>2310</v>
      </c>
      <c r="AV47" s="174"/>
      <c r="AW47" s="572"/>
      <c r="AX47" s="426"/>
      <c r="AY47" s="426">
        <f t="shared" si="14"/>
        <v>0</v>
      </c>
      <c r="AZ47" s="426">
        <f t="shared" si="15"/>
        <v>1</v>
      </c>
      <c r="BA47" s="426">
        <f t="shared" si="16"/>
        <v>0</v>
      </c>
      <c r="BB47" s="426">
        <f t="shared" si="17"/>
        <v>1</v>
      </c>
      <c r="BC47" s="425" t="b">
        <f t="shared" si="18"/>
        <v>0</v>
      </c>
    </row>
    <row r="48" spans="1:58" ht="15.75" customHeight="1">
      <c r="A48" s="174" t="s">
        <v>10</v>
      </c>
      <c r="B48" s="174" t="s">
        <v>11</v>
      </c>
      <c r="C48" s="174" t="s">
        <v>378</v>
      </c>
      <c r="D48" s="63" t="s">
        <v>8958</v>
      </c>
      <c r="E48" s="63" t="s">
        <v>28</v>
      </c>
      <c r="F48" s="174"/>
      <c r="G48" s="63" t="s">
        <v>3824</v>
      </c>
      <c r="H48" s="174" t="s">
        <v>6257</v>
      </c>
      <c r="I48" s="174" t="s">
        <v>3825</v>
      </c>
      <c r="J48" s="174"/>
      <c r="K48" s="174"/>
      <c r="L48" s="174">
        <v>9175551855</v>
      </c>
      <c r="M48" s="174" t="s">
        <v>6258</v>
      </c>
      <c r="N48" s="63" t="s">
        <v>15</v>
      </c>
      <c r="O48" s="63" t="s">
        <v>16</v>
      </c>
      <c r="P48" s="174" t="s">
        <v>35</v>
      </c>
      <c r="Q48" s="63" t="s">
        <v>84</v>
      </c>
      <c r="R48" s="174" t="s">
        <v>550</v>
      </c>
      <c r="S48" s="174"/>
      <c r="T48" s="174" t="s">
        <v>6265</v>
      </c>
      <c r="U48" s="63" t="s">
        <v>4164</v>
      </c>
      <c r="V48" s="174" t="s">
        <v>6259</v>
      </c>
      <c r="W48" s="174" t="s">
        <v>6266</v>
      </c>
      <c r="X48" s="429">
        <v>45028</v>
      </c>
      <c r="Y48" s="430">
        <v>46854</v>
      </c>
      <c r="Z48" s="63" t="s">
        <v>4158</v>
      </c>
      <c r="AA48" s="63" t="s">
        <v>4159</v>
      </c>
      <c r="AB48" s="63"/>
      <c r="AC48" s="63"/>
      <c r="AD48" s="174" t="s">
        <v>6267</v>
      </c>
      <c r="AE48" s="174" t="s">
        <v>6268</v>
      </c>
      <c r="AF48" s="466">
        <v>45305</v>
      </c>
      <c r="AG48" s="174"/>
      <c r="AH48" s="174"/>
      <c r="AI48" s="174"/>
      <c r="AJ48" s="174"/>
      <c r="AK48" s="174"/>
      <c r="AL48" s="174"/>
      <c r="AM48" s="174"/>
      <c r="AN48" s="174"/>
      <c r="AO48" s="174"/>
      <c r="AP48" s="174"/>
      <c r="AQ48" s="174"/>
      <c r="AR48" s="174" t="s">
        <v>2315</v>
      </c>
      <c r="AS48" s="174">
        <v>2023</v>
      </c>
      <c r="AT48" s="415">
        <v>45043</v>
      </c>
      <c r="AU48" s="174" t="s">
        <v>2310</v>
      </c>
      <c r="AV48" s="174"/>
      <c r="AW48" s="572"/>
      <c r="AX48" s="426"/>
      <c r="AY48" s="426">
        <f t="shared" si="14"/>
        <v>0</v>
      </c>
      <c r="AZ48" s="426">
        <f t="shared" si="15"/>
        <v>1</v>
      </c>
      <c r="BA48" s="426">
        <f t="shared" si="16"/>
        <v>0</v>
      </c>
      <c r="BB48" s="426">
        <f t="shared" si="17"/>
        <v>1</v>
      </c>
      <c r="BC48" s="425" t="b">
        <f t="shared" si="18"/>
        <v>0</v>
      </c>
    </row>
    <row r="49" spans="1:58" ht="15.75" customHeight="1">
      <c r="A49" s="174" t="s">
        <v>10</v>
      </c>
      <c r="B49" s="174" t="s">
        <v>11</v>
      </c>
      <c r="C49" s="174" t="s">
        <v>378</v>
      </c>
      <c r="D49" s="63" t="s">
        <v>8958</v>
      </c>
      <c r="E49" s="63" t="s">
        <v>28</v>
      </c>
      <c r="F49" s="174"/>
      <c r="G49" s="63" t="s">
        <v>3824</v>
      </c>
      <c r="H49" s="174" t="s">
        <v>6257</v>
      </c>
      <c r="I49" s="174" t="s">
        <v>3825</v>
      </c>
      <c r="J49" s="174"/>
      <c r="K49" s="174"/>
      <c r="L49" s="174">
        <v>9175551855</v>
      </c>
      <c r="M49" s="174" t="s">
        <v>6258</v>
      </c>
      <c r="N49" s="63" t="s">
        <v>15</v>
      </c>
      <c r="O49" s="63" t="s">
        <v>16</v>
      </c>
      <c r="P49" s="174" t="s">
        <v>35</v>
      </c>
      <c r="Q49" s="63" t="s">
        <v>84</v>
      </c>
      <c r="R49" s="174" t="s">
        <v>545</v>
      </c>
      <c r="S49" s="174"/>
      <c r="T49" s="174" t="s">
        <v>6269</v>
      </c>
      <c r="U49" s="63" t="s">
        <v>4164</v>
      </c>
      <c r="V49" s="174" t="s">
        <v>6259</v>
      </c>
      <c r="W49" s="174" t="s">
        <v>6270</v>
      </c>
      <c r="X49" s="429">
        <v>45028</v>
      </c>
      <c r="Y49" s="430">
        <v>46854</v>
      </c>
      <c r="Z49" s="63" t="s">
        <v>4158</v>
      </c>
      <c r="AA49" s="63" t="s">
        <v>4159</v>
      </c>
      <c r="AB49" s="63"/>
      <c r="AC49" s="63"/>
      <c r="AD49" s="174" t="s">
        <v>6261</v>
      </c>
      <c r="AE49" s="174" t="s">
        <v>6271</v>
      </c>
      <c r="AF49" s="174" t="s">
        <v>6263</v>
      </c>
      <c r="AG49" s="174"/>
      <c r="AH49" s="174"/>
      <c r="AI49" s="174"/>
      <c r="AJ49" s="174"/>
      <c r="AK49" s="174"/>
      <c r="AL49" s="174"/>
      <c r="AM49" s="174"/>
      <c r="AN49" s="174"/>
      <c r="AO49" s="174"/>
      <c r="AP49" s="174"/>
      <c r="AQ49" s="174"/>
      <c r="AR49" s="174" t="s">
        <v>2315</v>
      </c>
      <c r="AS49" s="174">
        <v>2023</v>
      </c>
      <c r="AT49" s="415">
        <v>45043</v>
      </c>
      <c r="AU49" s="174" t="s">
        <v>2310</v>
      </c>
      <c r="AV49" s="174"/>
      <c r="AW49" s="572"/>
      <c r="AX49" s="426"/>
      <c r="AY49" s="426">
        <f t="shared" si="14"/>
        <v>0</v>
      </c>
      <c r="AZ49" s="426">
        <f t="shared" si="15"/>
        <v>1</v>
      </c>
      <c r="BA49" s="426">
        <f t="shared" si="16"/>
        <v>0</v>
      </c>
      <c r="BB49" s="426">
        <f t="shared" si="17"/>
        <v>1</v>
      </c>
      <c r="BC49" s="425" t="b">
        <f t="shared" si="18"/>
        <v>0</v>
      </c>
    </row>
    <row r="50" spans="1:58" ht="15.75" customHeight="1">
      <c r="A50" s="174" t="s">
        <v>10</v>
      </c>
      <c r="B50" s="174" t="s">
        <v>11</v>
      </c>
      <c r="C50" s="174" t="s">
        <v>146</v>
      </c>
      <c r="D50" s="63" t="s">
        <v>10279</v>
      </c>
      <c r="E50" s="63" t="s">
        <v>30</v>
      </c>
      <c r="F50" s="174"/>
      <c r="G50" s="174" t="s">
        <v>3817</v>
      </c>
      <c r="H50" s="174" t="s">
        <v>9617</v>
      </c>
      <c r="I50" s="174" t="s">
        <v>3818</v>
      </c>
      <c r="J50" s="174"/>
      <c r="K50" s="174"/>
      <c r="L50" s="174" t="s">
        <v>9618</v>
      </c>
      <c r="M50" s="174" t="s">
        <v>9619</v>
      </c>
      <c r="N50" s="63" t="s">
        <v>15</v>
      </c>
      <c r="O50" s="63" t="s">
        <v>16</v>
      </c>
      <c r="P50" s="174" t="s">
        <v>35</v>
      </c>
      <c r="Q50" s="63" t="s">
        <v>107</v>
      </c>
      <c r="R50" s="174" t="s">
        <v>2479</v>
      </c>
      <c r="S50" s="174"/>
      <c r="T50" s="174" t="s">
        <v>9620</v>
      </c>
      <c r="U50" s="63" t="s">
        <v>4213</v>
      </c>
      <c r="V50" s="174" t="s">
        <v>663</v>
      </c>
      <c r="W50" s="174" t="s">
        <v>9621</v>
      </c>
      <c r="X50" s="429">
        <v>45042</v>
      </c>
      <c r="Y50" s="430">
        <v>46868</v>
      </c>
      <c r="Z50" s="63" t="s">
        <v>4158</v>
      </c>
      <c r="AA50" s="63" t="s">
        <v>4159</v>
      </c>
      <c r="AB50" s="63"/>
      <c r="AC50" s="63"/>
      <c r="AD50" s="174" t="s">
        <v>8323</v>
      </c>
      <c r="AE50" s="174" t="s">
        <v>9622</v>
      </c>
      <c r="AF50" s="466">
        <v>46585</v>
      </c>
      <c r="AG50" s="174"/>
      <c r="AH50" s="174"/>
      <c r="AI50" s="174"/>
      <c r="AJ50" s="174"/>
      <c r="AK50" s="174"/>
      <c r="AL50" s="174"/>
      <c r="AM50" s="174"/>
      <c r="AN50" s="174"/>
      <c r="AO50" s="174"/>
      <c r="AP50" s="174"/>
      <c r="AQ50" s="174"/>
      <c r="AR50" s="174" t="s">
        <v>2315</v>
      </c>
      <c r="AS50" s="174">
        <v>2023</v>
      </c>
      <c r="AT50" s="415">
        <v>45043</v>
      </c>
      <c r="AU50" s="174" t="s">
        <v>2307</v>
      </c>
      <c r="AV50" s="174"/>
      <c r="AW50" s="572">
        <v>1</v>
      </c>
      <c r="AX50" s="426"/>
      <c r="AY50" s="426">
        <f t="shared" si="14"/>
        <v>1</v>
      </c>
      <c r="AZ50" s="426">
        <f t="shared" si="15"/>
        <v>0</v>
      </c>
      <c r="BA50" s="426">
        <f t="shared" si="16"/>
        <v>0</v>
      </c>
      <c r="BB50" s="426">
        <f t="shared" si="17"/>
        <v>1</v>
      </c>
      <c r="BC50" s="425" t="b">
        <f t="shared" si="18"/>
        <v>0</v>
      </c>
    </row>
    <row r="51" spans="1:58" ht="15.75" customHeight="1">
      <c r="A51" s="174" t="s">
        <v>10</v>
      </c>
      <c r="B51" s="174" t="s">
        <v>11</v>
      </c>
      <c r="C51" s="174" t="s">
        <v>2328</v>
      </c>
      <c r="D51" s="63" t="s">
        <v>3819</v>
      </c>
      <c r="E51" s="63" t="s">
        <v>123</v>
      </c>
      <c r="F51" s="174"/>
      <c r="G51" s="174" t="s">
        <v>3481</v>
      </c>
      <c r="H51" s="174" t="s">
        <v>6272</v>
      </c>
      <c r="I51" s="174" t="s">
        <v>3820</v>
      </c>
      <c r="J51" s="174"/>
      <c r="K51" s="174"/>
      <c r="L51" s="174">
        <v>9606740771</v>
      </c>
      <c r="M51" s="174" t="s">
        <v>6273</v>
      </c>
      <c r="N51" s="63" t="s">
        <v>15</v>
      </c>
      <c r="O51" s="63" t="s">
        <v>16</v>
      </c>
      <c r="P51" s="174" t="s">
        <v>35</v>
      </c>
      <c r="Q51" s="63" t="s">
        <v>87</v>
      </c>
      <c r="R51" s="174" t="s">
        <v>88</v>
      </c>
      <c r="S51" s="174"/>
      <c r="T51" s="174" t="s">
        <v>4668</v>
      </c>
      <c r="U51" s="63" t="s">
        <v>4164</v>
      </c>
      <c r="V51" s="174" t="s">
        <v>6274</v>
      </c>
      <c r="W51" s="174" t="s">
        <v>6275</v>
      </c>
      <c r="X51" s="429">
        <v>45042</v>
      </c>
      <c r="Y51" s="430">
        <v>46868</v>
      </c>
      <c r="Z51" s="63" t="s">
        <v>4158</v>
      </c>
      <c r="AA51" s="63" t="s">
        <v>4159</v>
      </c>
      <c r="AB51" s="63"/>
      <c r="AC51" s="63"/>
      <c r="AD51" s="174" t="s">
        <v>6276</v>
      </c>
      <c r="AE51" s="174" t="s">
        <v>6277</v>
      </c>
      <c r="AF51" s="466">
        <v>46589</v>
      </c>
      <c r="AG51" s="174"/>
      <c r="AH51" s="174"/>
      <c r="AI51" s="174"/>
      <c r="AJ51" s="174"/>
      <c r="AK51" s="174"/>
      <c r="AL51" s="174"/>
      <c r="AM51" s="174"/>
      <c r="AN51" s="174"/>
      <c r="AO51" s="174"/>
      <c r="AP51" s="174"/>
      <c r="AQ51" s="174"/>
      <c r="AR51" s="174" t="s">
        <v>2315</v>
      </c>
      <c r="AS51" s="174">
        <v>2023</v>
      </c>
      <c r="AT51" s="415">
        <v>45043</v>
      </c>
      <c r="AU51" s="174" t="s">
        <v>2307</v>
      </c>
      <c r="AV51" s="174"/>
      <c r="AW51" s="572">
        <v>1</v>
      </c>
      <c r="AX51" s="426"/>
      <c r="AY51" s="426">
        <f t="shared" si="14"/>
        <v>1</v>
      </c>
      <c r="AZ51" s="426">
        <f t="shared" si="15"/>
        <v>0</v>
      </c>
      <c r="BA51" s="426">
        <f t="shared" si="16"/>
        <v>0</v>
      </c>
      <c r="BB51" s="426">
        <f t="shared" si="17"/>
        <v>1</v>
      </c>
      <c r="BC51" s="425" t="b">
        <f t="shared" si="18"/>
        <v>0</v>
      </c>
    </row>
    <row r="52" spans="1:58" ht="15.75" customHeight="1">
      <c r="A52" s="174" t="s">
        <v>10</v>
      </c>
      <c r="B52" s="174" t="s">
        <v>11</v>
      </c>
      <c r="C52" s="174" t="s">
        <v>2328</v>
      </c>
      <c r="D52" s="63" t="s">
        <v>3819</v>
      </c>
      <c r="E52" s="63" t="s">
        <v>123</v>
      </c>
      <c r="F52" s="174"/>
      <c r="G52" s="174" t="s">
        <v>3481</v>
      </c>
      <c r="H52" s="174" t="s">
        <v>6272</v>
      </c>
      <c r="I52" s="174" t="s">
        <v>3820</v>
      </c>
      <c r="J52" s="174"/>
      <c r="K52" s="174"/>
      <c r="L52" s="174">
        <v>9606740771</v>
      </c>
      <c r="M52" s="174" t="s">
        <v>6273</v>
      </c>
      <c r="N52" s="63" t="s">
        <v>15</v>
      </c>
      <c r="O52" s="63" t="s">
        <v>16</v>
      </c>
      <c r="P52" s="174" t="s">
        <v>35</v>
      </c>
      <c r="Q52" s="63" t="s">
        <v>84</v>
      </c>
      <c r="R52" s="174" t="s">
        <v>93</v>
      </c>
      <c r="S52" s="174"/>
      <c r="T52" s="174" t="s">
        <v>4618</v>
      </c>
      <c r="U52" s="63" t="s">
        <v>4213</v>
      </c>
      <c r="V52" s="174" t="s">
        <v>6278</v>
      </c>
      <c r="W52" s="174" t="s">
        <v>6279</v>
      </c>
      <c r="X52" s="429">
        <v>45042</v>
      </c>
      <c r="Y52" s="430">
        <v>46868</v>
      </c>
      <c r="Z52" s="63" t="s">
        <v>4158</v>
      </c>
      <c r="AA52" s="63" t="s">
        <v>4159</v>
      </c>
      <c r="AB52" s="63"/>
      <c r="AC52" s="63"/>
      <c r="AD52" s="174" t="s">
        <v>5838</v>
      </c>
      <c r="AE52" s="174" t="s">
        <v>6280</v>
      </c>
      <c r="AF52" s="466">
        <v>46592</v>
      </c>
      <c r="AG52" s="174"/>
      <c r="AH52" s="174"/>
      <c r="AI52" s="174"/>
      <c r="AJ52" s="174"/>
      <c r="AK52" s="174"/>
      <c r="AL52" s="174"/>
      <c r="AM52" s="174"/>
      <c r="AN52" s="174"/>
      <c r="AO52" s="174"/>
      <c r="AP52" s="174"/>
      <c r="AQ52" s="174"/>
      <c r="AR52" s="174" t="s">
        <v>2315</v>
      </c>
      <c r="AS52" s="174">
        <v>2023</v>
      </c>
      <c r="AT52" s="415">
        <v>45043</v>
      </c>
      <c r="AU52" s="174" t="s">
        <v>2310</v>
      </c>
      <c r="AV52" s="174"/>
      <c r="AW52" s="572"/>
      <c r="AX52" s="426"/>
      <c r="AY52" s="426">
        <f t="shared" si="14"/>
        <v>0</v>
      </c>
      <c r="AZ52" s="426">
        <f t="shared" si="15"/>
        <v>1</v>
      </c>
      <c r="BA52" s="426">
        <f t="shared" si="16"/>
        <v>0</v>
      </c>
      <c r="BB52" s="426">
        <f t="shared" si="17"/>
        <v>1</v>
      </c>
      <c r="BC52" s="425" t="b">
        <f t="shared" si="18"/>
        <v>0</v>
      </c>
    </row>
    <row r="53" spans="1:58" ht="15.75" customHeight="1">
      <c r="A53" s="174" t="s">
        <v>10</v>
      </c>
      <c r="B53" s="174" t="s">
        <v>11</v>
      </c>
      <c r="C53" s="174" t="s">
        <v>2328</v>
      </c>
      <c r="D53" s="63" t="s">
        <v>3819</v>
      </c>
      <c r="E53" s="63" t="s">
        <v>123</v>
      </c>
      <c r="F53" s="174"/>
      <c r="G53" s="174" t="s">
        <v>3481</v>
      </c>
      <c r="H53" s="174" t="s">
        <v>6272</v>
      </c>
      <c r="I53" s="174" t="s">
        <v>3820</v>
      </c>
      <c r="J53" s="174"/>
      <c r="K53" s="174"/>
      <c r="L53" s="174">
        <v>9606740771</v>
      </c>
      <c r="M53" s="174" t="s">
        <v>6273</v>
      </c>
      <c r="N53" s="63" t="s">
        <v>15</v>
      </c>
      <c r="O53" s="63" t="s">
        <v>16</v>
      </c>
      <c r="P53" s="174" t="s">
        <v>35</v>
      </c>
      <c r="Q53" s="63" t="s">
        <v>84</v>
      </c>
      <c r="R53" s="174" t="s">
        <v>85</v>
      </c>
      <c r="S53" s="174"/>
      <c r="T53" s="174" t="s">
        <v>4623</v>
      </c>
      <c r="U53" s="63" t="s">
        <v>4164</v>
      </c>
      <c r="V53" s="174" t="s">
        <v>6278</v>
      </c>
      <c r="W53" s="174" t="s">
        <v>6281</v>
      </c>
      <c r="X53" s="429">
        <v>45042</v>
      </c>
      <c r="Y53" s="430">
        <v>46868</v>
      </c>
      <c r="Z53" s="63" t="s">
        <v>4158</v>
      </c>
      <c r="AA53" s="63" t="s">
        <v>4159</v>
      </c>
      <c r="AB53" s="63"/>
      <c r="AC53" s="63"/>
      <c r="AD53" s="174" t="s">
        <v>5838</v>
      </c>
      <c r="AE53" s="174" t="s">
        <v>6280</v>
      </c>
      <c r="AF53" s="466">
        <v>46592</v>
      </c>
      <c r="AG53" s="174"/>
      <c r="AH53" s="174"/>
      <c r="AI53" s="174"/>
      <c r="AJ53" s="174"/>
      <c r="AK53" s="174"/>
      <c r="AL53" s="174"/>
      <c r="AM53" s="174"/>
      <c r="AN53" s="174"/>
      <c r="AO53" s="174"/>
      <c r="AP53" s="174"/>
      <c r="AQ53" s="174"/>
      <c r="AR53" s="174" t="s">
        <v>2315</v>
      </c>
      <c r="AS53" s="174">
        <v>2023</v>
      </c>
      <c r="AT53" s="415">
        <v>45043</v>
      </c>
      <c r="AU53" s="174" t="s">
        <v>2310</v>
      </c>
      <c r="AV53" s="174"/>
      <c r="AW53" s="572"/>
      <c r="AX53" s="426"/>
      <c r="AY53" s="426">
        <f t="shared" si="14"/>
        <v>0</v>
      </c>
      <c r="AZ53" s="426">
        <f t="shared" si="15"/>
        <v>1</v>
      </c>
      <c r="BA53" s="426">
        <f t="shared" si="16"/>
        <v>0</v>
      </c>
      <c r="BB53" s="426">
        <f t="shared" si="17"/>
        <v>1</v>
      </c>
      <c r="BC53" s="425" t="b">
        <f t="shared" si="18"/>
        <v>0</v>
      </c>
    </row>
    <row r="54" spans="1:58" ht="15.75" customHeight="1">
      <c r="A54" s="63" t="s">
        <v>10</v>
      </c>
      <c r="B54" s="63" t="s">
        <v>400</v>
      </c>
      <c r="C54" s="63" t="s">
        <v>176</v>
      </c>
      <c r="D54" s="63" t="s">
        <v>4088</v>
      </c>
      <c r="E54" s="63" t="s">
        <v>146</v>
      </c>
      <c r="F54" s="63"/>
      <c r="G54" s="63" t="s">
        <v>1805</v>
      </c>
      <c r="H54" s="63" t="s">
        <v>9970</v>
      </c>
      <c r="I54" s="63" t="s">
        <v>4089</v>
      </c>
      <c r="J54" s="63"/>
      <c r="K54" s="63"/>
      <c r="L54" s="63">
        <v>9176710565</v>
      </c>
      <c r="M54" s="63" t="s">
        <v>4518</v>
      </c>
      <c r="N54" s="63" t="s">
        <v>15</v>
      </c>
      <c r="O54" s="63" t="s">
        <v>16</v>
      </c>
      <c r="P54" s="63" t="s">
        <v>35</v>
      </c>
      <c r="Q54" s="63" t="s">
        <v>2230</v>
      </c>
      <c r="R54" s="63" t="s">
        <v>161</v>
      </c>
      <c r="S54" s="63"/>
      <c r="T54" s="63" t="s">
        <v>4806</v>
      </c>
      <c r="U54" s="63" t="s">
        <v>4157</v>
      </c>
      <c r="V54" s="63" t="s">
        <v>9976</v>
      </c>
      <c r="W54" s="63" t="s">
        <v>9977</v>
      </c>
      <c r="X54" s="429">
        <v>45029</v>
      </c>
      <c r="Y54" s="63"/>
      <c r="Z54" s="63" t="s">
        <v>4158</v>
      </c>
      <c r="AA54" s="63" t="s">
        <v>4159</v>
      </c>
      <c r="AB54" s="63"/>
      <c r="AC54" s="63"/>
      <c r="AD54" s="63" t="s">
        <v>9978</v>
      </c>
      <c r="AE54" s="63" t="s">
        <v>9979</v>
      </c>
      <c r="AF54" s="63" t="s">
        <v>9980</v>
      </c>
      <c r="AG54" s="174"/>
      <c r="AH54" s="174"/>
      <c r="AI54" s="174"/>
      <c r="AJ54" s="174"/>
      <c r="AK54" s="174"/>
      <c r="AL54" s="174"/>
      <c r="AM54" s="174"/>
      <c r="AN54" s="174"/>
      <c r="AO54" s="174"/>
      <c r="AP54" s="174"/>
      <c r="AQ54" s="174"/>
      <c r="AR54" s="174" t="s">
        <v>2315</v>
      </c>
      <c r="AS54" s="174">
        <v>2023</v>
      </c>
      <c r="AT54" s="415">
        <v>45043</v>
      </c>
      <c r="AU54" s="174" t="s">
        <v>2310</v>
      </c>
      <c r="AV54" s="174"/>
      <c r="AW54" s="788"/>
      <c r="AX54" s="426"/>
      <c r="AY54" s="426">
        <f t="shared" si="14"/>
        <v>0</v>
      </c>
      <c r="AZ54" s="426">
        <f t="shared" si="15"/>
        <v>1</v>
      </c>
      <c r="BA54" s="426">
        <f t="shared" si="16"/>
        <v>0</v>
      </c>
      <c r="BB54" s="426">
        <f t="shared" si="17"/>
        <v>1</v>
      </c>
      <c r="BC54" s="761"/>
      <c r="BD54" s="761" t="b">
        <f>COUNTIF($W$3:$W205,$W54)&gt;1</f>
        <v>0</v>
      </c>
    </row>
    <row r="55" spans="1:58" ht="15.75" customHeight="1">
      <c r="A55" s="952" t="s">
        <v>10280</v>
      </c>
      <c r="G55" s="953">
        <f>COUNTA(G37:G54)</f>
        <v>18</v>
      </c>
    </row>
    <row r="56" spans="1:58" ht="15.75" customHeight="1">
      <c r="A56" s="174" t="s">
        <v>10</v>
      </c>
      <c r="B56" s="174" t="s">
        <v>27</v>
      </c>
      <c r="C56" s="174" t="s">
        <v>123</v>
      </c>
      <c r="D56" s="63" t="s">
        <v>270</v>
      </c>
      <c r="E56" s="63" t="s">
        <v>123</v>
      </c>
      <c r="F56" s="174"/>
      <c r="G56" s="174" t="s">
        <v>3677</v>
      </c>
      <c r="H56" s="174" t="s">
        <v>4637</v>
      </c>
      <c r="I56" s="174" t="s">
        <v>4638</v>
      </c>
      <c r="J56" s="174"/>
      <c r="K56" s="174"/>
      <c r="L56" s="63" t="s">
        <v>4388</v>
      </c>
      <c r="M56" s="174" t="s">
        <v>4389</v>
      </c>
      <c r="N56" s="63" t="s">
        <v>113</v>
      </c>
      <c r="O56" s="63" t="s">
        <v>226</v>
      </c>
      <c r="P56" s="63" t="s">
        <v>35</v>
      </c>
      <c r="Q56" s="63" t="s">
        <v>84</v>
      </c>
      <c r="R56" s="174" t="s">
        <v>85</v>
      </c>
      <c r="S56" s="174"/>
      <c r="T56" s="174" t="s">
        <v>4623</v>
      </c>
      <c r="U56" s="63" t="s">
        <v>4164</v>
      </c>
      <c r="V56" s="174">
        <v>268</v>
      </c>
      <c r="W56" s="174" t="s">
        <v>4639</v>
      </c>
      <c r="X56" s="429">
        <v>45056</v>
      </c>
      <c r="Y56" s="430">
        <v>46884</v>
      </c>
      <c r="Z56" s="63" t="s">
        <v>4158</v>
      </c>
      <c r="AA56" s="63" t="s">
        <v>4159</v>
      </c>
      <c r="AB56" s="63"/>
      <c r="AC56" s="63"/>
      <c r="AD56" s="174" t="s">
        <v>4406</v>
      </c>
      <c r="AE56" s="564" t="s">
        <v>4407</v>
      </c>
      <c r="AF56" s="430">
        <v>45881</v>
      </c>
      <c r="AG56" s="174"/>
      <c r="AH56" s="174"/>
      <c r="AI56" s="174"/>
      <c r="AJ56" s="174"/>
      <c r="AK56" s="174"/>
      <c r="AL56" s="174"/>
      <c r="AM56" s="174"/>
      <c r="AN56" s="174"/>
      <c r="AO56" s="174"/>
      <c r="AP56" s="174"/>
      <c r="AQ56" s="174"/>
      <c r="AR56" s="174" t="s">
        <v>2317</v>
      </c>
      <c r="AS56" s="174">
        <v>2023</v>
      </c>
      <c r="AT56" s="415">
        <v>45077</v>
      </c>
      <c r="AU56" s="174" t="s">
        <v>2310</v>
      </c>
      <c r="AV56" s="174"/>
      <c r="AW56" s="473"/>
      <c r="AX56" s="426"/>
      <c r="AY56" s="426">
        <f t="shared" ref="AY56:AY63" si="19">COUNTIF(AU56,"new tvi &amp; program")</f>
        <v>0</v>
      </c>
      <c r="AZ56" s="426">
        <f t="shared" ref="AZ56:AZ63" si="20">COUNTIF(AU56,"additional program")</f>
        <v>1</v>
      </c>
      <c r="BA56" s="426">
        <f t="shared" ref="BA56:BA63" si="21">COUNTIF(AU56,"migration")</f>
        <v>0</v>
      </c>
      <c r="BB56" s="426">
        <f t="shared" ref="BB56:BB63" si="22">SUM(AY56:BA56)</f>
        <v>1</v>
      </c>
      <c r="BC56" s="425" t="b">
        <f>COUNTIF($W$3:$W108,$W56)&gt;1</f>
        <v>0</v>
      </c>
      <c r="BD56" s="425"/>
      <c r="BE56" s="425"/>
      <c r="BF56" s="425"/>
    </row>
    <row r="57" spans="1:58" ht="15.75" customHeight="1">
      <c r="A57" s="174" t="s">
        <v>10</v>
      </c>
      <c r="B57" s="174" t="s">
        <v>11</v>
      </c>
      <c r="C57" s="174" t="s">
        <v>123</v>
      </c>
      <c r="D57" s="63" t="s">
        <v>9266</v>
      </c>
      <c r="E57" s="63" t="s">
        <v>30</v>
      </c>
      <c r="F57" s="174"/>
      <c r="G57" s="174" t="s">
        <v>9623</v>
      </c>
      <c r="H57" s="174" t="s">
        <v>6282</v>
      </c>
      <c r="I57" s="581" t="s">
        <v>3887</v>
      </c>
      <c r="J57" s="174"/>
      <c r="K57" s="174"/>
      <c r="L57" s="582" t="s">
        <v>6283</v>
      </c>
      <c r="M57" s="585" t="s">
        <v>6284</v>
      </c>
      <c r="N57" s="63" t="s">
        <v>15</v>
      </c>
      <c r="O57" s="63" t="s">
        <v>16</v>
      </c>
      <c r="P57" s="174" t="s">
        <v>35</v>
      </c>
      <c r="Q57" s="63" t="s">
        <v>8666</v>
      </c>
      <c r="R57" s="174" t="s">
        <v>36</v>
      </c>
      <c r="S57" s="174"/>
      <c r="T57" s="174" t="s">
        <v>4497</v>
      </c>
      <c r="U57" s="63" t="s">
        <v>4164</v>
      </c>
      <c r="V57" s="174" t="s">
        <v>6285</v>
      </c>
      <c r="W57" s="174" t="s">
        <v>6286</v>
      </c>
      <c r="X57" s="429">
        <v>45061</v>
      </c>
      <c r="Y57" s="430">
        <v>46889</v>
      </c>
      <c r="Z57" s="63" t="s">
        <v>4158</v>
      </c>
      <c r="AA57" s="63" t="s">
        <v>4159</v>
      </c>
      <c r="AB57" s="63"/>
      <c r="AC57" s="63"/>
      <c r="AD57" s="174" t="s">
        <v>5820</v>
      </c>
      <c r="AE57" s="174" t="s">
        <v>6287</v>
      </c>
      <c r="AF57" s="466">
        <v>46158</v>
      </c>
      <c r="AG57" s="174"/>
      <c r="AH57" s="174"/>
      <c r="AI57" s="174"/>
      <c r="AJ57" s="174"/>
      <c r="AK57" s="174"/>
      <c r="AL57" s="174"/>
      <c r="AM57" s="174"/>
      <c r="AN57" s="174"/>
      <c r="AO57" s="174"/>
      <c r="AP57" s="174"/>
      <c r="AQ57" s="174"/>
      <c r="AR57" s="174" t="s">
        <v>2317</v>
      </c>
      <c r="AS57" s="174">
        <v>2023</v>
      </c>
      <c r="AT57" s="415">
        <v>45077</v>
      </c>
      <c r="AU57" s="174" t="s">
        <v>2307</v>
      </c>
      <c r="AV57" s="174"/>
      <c r="AW57" s="572">
        <v>1</v>
      </c>
      <c r="AX57" s="426"/>
      <c r="AY57" s="426">
        <f t="shared" si="19"/>
        <v>1</v>
      </c>
      <c r="AZ57" s="426">
        <f t="shared" si="20"/>
        <v>0</v>
      </c>
      <c r="BA57" s="426">
        <f t="shared" si="21"/>
        <v>0</v>
      </c>
      <c r="BB57" s="426">
        <f t="shared" si="22"/>
        <v>1</v>
      </c>
      <c r="BC57" s="425" t="b">
        <f t="shared" ref="BC57:BC63" si="23">COUNTIF($W$3:$W863,$W57)&gt;1</f>
        <v>0</v>
      </c>
    </row>
    <row r="58" spans="1:58" ht="15.75" customHeight="1">
      <c r="A58" s="174" t="s">
        <v>10</v>
      </c>
      <c r="B58" s="174" t="s">
        <v>11</v>
      </c>
      <c r="C58" s="174" t="s">
        <v>123</v>
      </c>
      <c r="D58" s="63" t="s">
        <v>9266</v>
      </c>
      <c r="E58" s="63" t="s">
        <v>30</v>
      </c>
      <c r="F58" s="174"/>
      <c r="G58" s="174" t="s">
        <v>9623</v>
      </c>
      <c r="H58" s="174" t="s">
        <v>6282</v>
      </c>
      <c r="I58" s="584" t="s">
        <v>3887</v>
      </c>
      <c r="J58" s="174"/>
      <c r="K58" s="174"/>
      <c r="L58" s="582" t="s">
        <v>6283</v>
      </c>
      <c r="M58" s="585" t="s">
        <v>6284</v>
      </c>
      <c r="N58" s="63" t="s">
        <v>15</v>
      </c>
      <c r="O58" s="63" t="s">
        <v>16</v>
      </c>
      <c r="P58" s="174" t="s">
        <v>35</v>
      </c>
      <c r="Q58" s="63" t="s">
        <v>117</v>
      </c>
      <c r="R58" s="174" t="s">
        <v>10281</v>
      </c>
      <c r="S58" s="174"/>
      <c r="T58" s="174" t="s">
        <v>4587</v>
      </c>
      <c r="U58" s="63" t="s">
        <v>4164</v>
      </c>
      <c r="V58" s="174" t="s">
        <v>6288</v>
      </c>
      <c r="W58" s="174" t="s">
        <v>6289</v>
      </c>
      <c r="X58" s="429">
        <v>45061</v>
      </c>
      <c r="Y58" s="430">
        <v>46889</v>
      </c>
      <c r="Z58" s="63" t="s">
        <v>4158</v>
      </c>
      <c r="AA58" s="63" t="s">
        <v>4159</v>
      </c>
      <c r="AB58" s="63"/>
      <c r="AC58" s="63"/>
      <c r="AD58" s="174" t="s">
        <v>6290</v>
      </c>
      <c r="AE58" s="174" t="s">
        <v>6291</v>
      </c>
      <c r="AF58" s="466">
        <v>45880</v>
      </c>
      <c r="AG58" s="174"/>
      <c r="AH58" s="174"/>
      <c r="AI58" s="174"/>
      <c r="AJ58" s="174"/>
      <c r="AK58" s="174"/>
      <c r="AL58" s="174"/>
      <c r="AM58" s="174"/>
      <c r="AN58" s="174"/>
      <c r="AO58" s="174"/>
      <c r="AP58" s="174"/>
      <c r="AQ58" s="174"/>
      <c r="AR58" s="174" t="s">
        <v>2317</v>
      </c>
      <c r="AS58" s="174">
        <v>2023</v>
      </c>
      <c r="AT58" s="415">
        <v>45077</v>
      </c>
      <c r="AU58" s="174" t="s">
        <v>2310</v>
      </c>
      <c r="AV58" s="174"/>
      <c r="AW58" s="572"/>
      <c r="AX58" s="426"/>
      <c r="AY58" s="426">
        <f t="shared" si="19"/>
        <v>0</v>
      </c>
      <c r="AZ58" s="426">
        <f t="shared" si="20"/>
        <v>1</v>
      </c>
      <c r="BA58" s="426">
        <f t="shared" si="21"/>
        <v>0</v>
      </c>
      <c r="BB58" s="426">
        <f t="shared" si="22"/>
        <v>1</v>
      </c>
      <c r="BC58" s="425" t="b">
        <f t="shared" si="23"/>
        <v>0</v>
      </c>
    </row>
    <row r="59" spans="1:58" ht="15.75" customHeight="1">
      <c r="A59" s="174" t="s">
        <v>10</v>
      </c>
      <c r="B59" s="174" t="s">
        <v>11</v>
      </c>
      <c r="C59" s="174" t="s">
        <v>123</v>
      </c>
      <c r="D59" s="63" t="s">
        <v>9266</v>
      </c>
      <c r="E59" s="63" t="s">
        <v>30</v>
      </c>
      <c r="F59" s="174"/>
      <c r="G59" s="174" t="s">
        <v>9623</v>
      </c>
      <c r="H59" s="174" t="s">
        <v>6282</v>
      </c>
      <c r="I59" s="584" t="s">
        <v>3887</v>
      </c>
      <c r="J59" s="174"/>
      <c r="K59" s="174"/>
      <c r="L59" s="582" t="s">
        <v>6283</v>
      </c>
      <c r="M59" s="585" t="s">
        <v>6284</v>
      </c>
      <c r="N59" s="63" t="s">
        <v>15</v>
      </c>
      <c r="O59" s="63" t="s">
        <v>16</v>
      </c>
      <c r="P59" s="174" t="s">
        <v>35</v>
      </c>
      <c r="Q59" s="63" t="s">
        <v>117</v>
      </c>
      <c r="R59" s="174" t="s">
        <v>118</v>
      </c>
      <c r="S59" s="174"/>
      <c r="T59" s="174" t="s">
        <v>4901</v>
      </c>
      <c r="U59" s="63" t="s">
        <v>4164</v>
      </c>
      <c r="V59" s="174" t="s">
        <v>6292</v>
      </c>
      <c r="W59" s="174" t="s">
        <v>6293</v>
      </c>
      <c r="X59" s="429">
        <v>45061</v>
      </c>
      <c r="Y59" s="430">
        <v>46889</v>
      </c>
      <c r="Z59" s="63" t="s">
        <v>4158</v>
      </c>
      <c r="AA59" s="63" t="s">
        <v>4159</v>
      </c>
      <c r="AB59" s="63"/>
      <c r="AC59" s="63"/>
      <c r="AD59" s="174" t="s">
        <v>6290</v>
      </c>
      <c r="AE59" s="174" t="s">
        <v>6294</v>
      </c>
      <c r="AF59" s="466">
        <v>46833</v>
      </c>
      <c r="AG59" s="174"/>
      <c r="AH59" s="174"/>
      <c r="AI59" s="174"/>
      <c r="AJ59" s="174"/>
      <c r="AK59" s="174"/>
      <c r="AL59" s="174"/>
      <c r="AM59" s="174"/>
      <c r="AN59" s="174"/>
      <c r="AO59" s="174"/>
      <c r="AP59" s="174"/>
      <c r="AQ59" s="174"/>
      <c r="AR59" s="174" t="s">
        <v>2317</v>
      </c>
      <c r="AS59" s="174">
        <v>2023</v>
      </c>
      <c r="AT59" s="415">
        <v>45077</v>
      </c>
      <c r="AU59" s="174" t="s">
        <v>2310</v>
      </c>
      <c r="AV59" s="174"/>
      <c r="AW59" s="572"/>
      <c r="AX59" s="426"/>
      <c r="AY59" s="426">
        <f t="shared" si="19"/>
        <v>0</v>
      </c>
      <c r="AZ59" s="426">
        <f t="shared" si="20"/>
        <v>1</v>
      </c>
      <c r="BA59" s="426">
        <f t="shared" si="21"/>
        <v>0</v>
      </c>
      <c r="BB59" s="426">
        <f t="shared" si="22"/>
        <v>1</v>
      </c>
      <c r="BC59" s="425" t="b">
        <f t="shared" si="23"/>
        <v>0</v>
      </c>
    </row>
    <row r="60" spans="1:58" ht="15.75" customHeight="1">
      <c r="A60" s="174" t="s">
        <v>10</v>
      </c>
      <c r="B60" s="174" t="s">
        <v>11</v>
      </c>
      <c r="C60" s="174" t="s">
        <v>28</v>
      </c>
      <c r="D60" s="63" t="s">
        <v>10270</v>
      </c>
      <c r="E60" s="63" t="s">
        <v>30</v>
      </c>
      <c r="F60" s="174"/>
      <c r="G60" s="171" t="s">
        <v>3811</v>
      </c>
      <c r="H60" s="174" t="s">
        <v>9593</v>
      </c>
      <c r="I60" s="174" t="s">
        <v>2248</v>
      </c>
      <c r="J60" s="174"/>
      <c r="K60" s="174"/>
      <c r="L60" s="63" t="s">
        <v>2249</v>
      </c>
      <c r="M60" s="174"/>
      <c r="N60" s="63" t="s">
        <v>113</v>
      </c>
      <c r="O60" s="63" t="s">
        <v>132</v>
      </c>
      <c r="P60" s="174" t="s">
        <v>35</v>
      </c>
      <c r="Q60" s="63" t="s">
        <v>8666</v>
      </c>
      <c r="R60" s="174" t="s">
        <v>36</v>
      </c>
      <c r="S60" s="174"/>
      <c r="T60" s="174" t="s">
        <v>4497</v>
      </c>
      <c r="U60" s="63" t="s">
        <v>4164</v>
      </c>
      <c r="V60" s="174" t="s">
        <v>6295</v>
      </c>
      <c r="W60" s="174" t="s">
        <v>6296</v>
      </c>
      <c r="X60" s="429">
        <v>45062</v>
      </c>
      <c r="Y60" s="430">
        <v>46890</v>
      </c>
      <c r="Z60" s="63" t="s">
        <v>4158</v>
      </c>
      <c r="AA60" s="63" t="s">
        <v>4159</v>
      </c>
      <c r="AB60" s="63"/>
      <c r="AC60" s="63"/>
      <c r="AD60" s="174" t="s">
        <v>6297</v>
      </c>
      <c r="AE60" s="174" t="s">
        <v>6298</v>
      </c>
      <c r="AF60" s="466">
        <v>46413</v>
      </c>
      <c r="AG60" s="174"/>
      <c r="AH60" s="174"/>
      <c r="AI60" s="174"/>
      <c r="AJ60" s="174"/>
      <c r="AK60" s="174"/>
      <c r="AL60" s="174"/>
      <c r="AM60" s="174"/>
      <c r="AN60" s="174"/>
      <c r="AO60" s="174"/>
      <c r="AP60" s="174"/>
      <c r="AQ60" s="174"/>
      <c r="AR60" s="174" t="s">
        <v>2317</v>
      </c>
      <c r="AS60" s="174">
        <v>2023</v>
      </c>
      <c r="AT60" s="415">
        <v>45077</v>
      </c>
      <c r="AU60" s="174" t="s">
        <v>2310</v>
      </c>
      <c r="AV60" s="174"/>
      <c r="AW60" s="572"/>
      <c r="AX60" s="426"/>
      <c r="AY60" s="426">
        <f t="shared" si="19"/>
        <v>0</v>
      </c>
      <c r="AZ60" s="426">
        <f t="shared" si="20"/>
        <v>1</v>
      </c>
      <c r="BA60" s="426">
        <f t="shared" si="21"/>
        <v>0</v>
      </c>
      <c r="BB60" s="426">
        <f t="shared" si="22"/>
        <v>1</v>
      </c>
      <c r="BC60" s="425" t="b">
        <f t="shared" si="23"/>
        <v>0</v>
      </c>
    </row>
    <row r="61" spans="1:58" ht="15.75" customHeight="1">
      <c r="A61" s="174" t="s">
        <v>10</v>
      </c>
      <c r="B61" s="174" t="s">
        <v>11</v>
      </c>
      <c r="C61" s="174" t="s">
        <v>28</v>
      </c>
      <c r="D61" s="63" t="s">
        <v>977</v>
      </c>
      <c r="E61" s="63" t="s">
        <v>28</v>
      </c>
      <c r="F61" s="174"/>
      <c r="G61" s="342" t="s">
        <v>3822</v>
      </c>
      <c r="H61" s="174" t="s">
        <v>9624</v>
      </c>
      <c r="I61" s="174" t="s">
        <v>3826</v>
      </c>
      <c r="J61" s="174"/>
      <c r="K61" s="174"/>
      <c r="L61" s="174">
        <v>9568498347</v>
      </c>
      <c r="M61" s="174"/>
      <c r="N61" s="63" t="s">
        <v>15</v>
      </c>
      <c r="O61" s="63" t="s">
        <v>16</v>
      </c>
      <c r="P61" s="174" t="s">
        <v>35</v>
      </c>
      <c r="Q61" s="63" t="s">
        <v>2230</v>
      </c>
      <c r="R61" s="174" t="s">
        <v>1096</v>
      </c>
      <c r="S61" s="174"/>
      <c r="T61" s="174" t="s">
        <v>6299</v>
      </c>
      <c r="U61" s="63" t="s">
        <v>4164</v>
      </c>
      <c r="V61" s="174" t="s">
        <v>6300</v>
      </c>
      <c r="W61" s="174" t="s">
        <v>6301</v>
      </c>
      <c r="X61" s="429">
        <v>45065</v>
      </c>
      <c r="Y61" s="430">
        <v>46893</v>
      </c>
      <c r="Z61" s="63" t="s">
        <v>4158</v>
      </c>
      <c r="AA61" s="63" t="s">
        <v>4159</v>
      </c>
      <c r="AB61" s="63"/>
      <c r="AC61" s="63"/>
      <c r="AD61" s="174" t="s">
        <v>6023</v>
      </c>
      <c r="AE61" s="174" t="s">
        <v>6302</v>
      </c>
      <c r="AF61" s="466">
        <v>46456</v>
      </c>
      <c r="AG61" s="174"/>
      <c r="AH61" s="174"/>
      <c r="AI61" s="174"/>
      <c r="AJ61" s="174"/>
      <c r="AK61" s="174"/>
      <c r="AL61" s="174"/>
      <c r="AM61" s="174"/>
      <c r="AN61" s="174"/>
      <c r="AO61" s="174"/>
      <c r="AP61" s="174"/>
      <c r="AQ61" s="174"/>
      <c r="AR61" s="174" t="s">
        <v>2317</v>
      </c>
      <c r="AS61" s="174">
        <v>2023</v>
      </c>
      <c r="AT61" s="415">
        <v>45077</v>
      </c>
      <c r="AU61" s="174" t="s">
        <v>2310</v>
      </c>
      <c r="AV61" s="174"/>
      <c r="AW61" s="572"/>
      <c r="AX61" s="426"/>
      <c r="AY61" s="426">
        <f t="shared" si="19"/>
        <v>0</v>
      </c>
      <c r="AZ61" s="426">
        <f t="shared" si="20"/>
        <v>1</v>
      </c>
      <c r="BA61" s="426">
        <f t="shared" si="21"/>
        <v>0</v>
      </c>
      <c r="BB61" s="426">
        <f t="shared" si="22"/>
        <v>1</v>
      </c>
      <c r="BC61" s="425" t="b">
        <f t="shared" si="23"/>
        <v>0</v>
      </c>
    </row>
    <row r="62" spans="1:58" ht="15.75" customHeight="1">
      <c r="A62" s="174" t="s">
        <v>10</v>
      </c>
      <c r="B62" s="174" t="s">
        <v>11</v>
      </c>
      <c r="C62" s="174" t="s">
        <v>12</v>
      </c>
      <c r="D62" s="63" t="s">
        <v>13</v>
      </c>
      <c r="E62" s="63" t="s">
        <v>28</v>
      </c>
      <c r="F62" s="174"/>
      <c r="G62" s="174" t="s">
        <v>2210</v>
      </c>
      <c r="H62" s="174" t="s">
        <v>6346</v>
      </c>
      <c r="I62" s="174" t="s">
        <v>3764</v>
      </c>
      <c r="J62" s="174"/>
      <c r="K62" s="174"/>
      <c r="L62" s="63" t="s">
        <v>5152</v>
      </c>
      <c r="M62" s="174"/>
      <c r="N62" s="63" t="s">
        <v>15</v>
      </c>
      <c r="O62" s="63" t="s">
        <v>16</v>
      </c>
      <c r="P62" s="174" t="s">
        <v>35</v>
      </c>
      <c r="Q62" s="63" t="s">
        <v>2222</v>
      </c>
      <c r="R62" s="174" t="s">
        <v>2558</v>
      </c>
      <c r="S62" s="174"/>
      <c r="T62" s="174" t="s">
        <v>6305</v>
      </c>
      <c r="U62" s="63" t="s">
        <v>4157</v>
      </c>
      <c r="V62" s="174" t="s">
        <v>506</v>
      </c>
      <c r="W62" s="174" t="s">
        <v>6306</v>
      </c>
      <c r="X62" s="429">
        <v>45070</v>
      </c>
      <c r="Y62" s="430">
        <v>46898</v>
      </c>
      <c r="Z62" s="63" t="s">
        <v>4158</v>
      </c>
      <c r="AA62" s="63" t="s">
        <v>4159</v>
      </c>
      <c r="AB62" s="63"/>
      <c r="AC62" s="63"/>
      <c r="AD62" s="174" t="s">
        <v>6307</v>
      </c>
      <c r="AE62" s="174" t="s">
        <v>6308</v>
      </c>
      <c r="AF62" s="466">
        <v>46476</v>
      </c>
      <c r="AG62" s="174"/>
      <c r="AH62" s="174"/>
      <c r="AI62" s="174"/>
      <c r="AJ62" s="174"/>
      <c r="AK62" s="174"/>
      <c r="AL62" s="174"/>
      <c r="AM62" s="174"/>
      <c r="AN62" s="174"/>
      <c r="AO62" s="174"/>
      <c r="AP62" s="174"/>
      <c r="AQ62" s="174"/>
      <c r="AR62" s="174" t="s">
        <v>2317</v>
      </c>
      <c r="AS62" s="174">
        <v>2023</v>
      </c>
      <c r="AT62" s="415">
        <v>45077</v>
      </c>
      <c r="AU62" s="174" t="s">
        <v>2310</v>
      </c>
      <c r="AV62" s="174"/>
      <c r="AW62" s="572"/>
      <c r="AX62" s="426"/>
      <c r="AY62" s="426">
        <f t="shared" si="19"/>
        <v>0</v>
      </c>
      <c r="AZ62" s="426">
        <f t="shared" si="20"/>
        <v>1</v>
      </c>
      <c r="BA62" s="426">
        <f t="shared" si="21"/>
        <v>0</v>
      </c>
      <c r="BB62" s="426">
        <f t="shared" si="22"/>
        <v>1</v>
      </c>
      <c r="BC62" s="425" t="b">
        <f t="shared" si="23"/>
        <v>0</v>
      </c>
    </row>
    <row r="63" spans="1:58" ht="15.75" customHeight="1">
      <c r="A63" s="174" t="s">
        <v>10</v>
      </c>
      <c r="B63" s="174" t="s">
        <v>11</v>
      </c>
      <c r="C63" s="174" t="s">
        <v>123</v>
      </c>
      <c r="D63" s="63" t="s">
        <v>513</v>
      </c>
      <c r="E63" s="63" t="s">
        <v>28</v>
      </c>
      <c r="F63" s="174"/>
      <c r="G63" s="174" t="s">
        <v>1775</v>
      </c>
      <c r="H63" s="174" t="s">
        <v>6309</v>
      </c>
      <c r="I63" s="174" t="s">
        <v>1776</v>
      </c>
      <c r="J63" s="174"/>
      <c r="K63" s="174"/>
      <c r="L63" s="63" t="s">
        <v>1777</v>
      </c>
      <c r="M63" s="174"/>
      <c r="N63" s="63" t="s">
        <v>15</v>
      </c>
      <c r="O63" s="63" t="s">
        <v>16</v>
      </c>
      <c r="P63" s="174" t="s">
        <v>35</v>
      </c>
      <c r="Q63" s="63" t="s">
        <v>104</v>
      </c>
      <c r="R63" s="174" t="s">
        <v>105</v>
      </c>
      <c r="S63" s="174"/>
      <c r="T63" s="174" t="s">
        <v>4661</v>
      </c>
      <c r="U63" s="63" t="s">
        <v>4164</v>
      </c>
      <c r="V63" s="174" t="s">
        <v>2193</v>
      </c>
      <c r="W63" s="174" t="s">
        <v>6310</v>
      </c>
      <c r="X63" s="429">
        <v>45071</v>
      </c>
      <c r="Y63" s="430">
        <v>46899</v>
      </c>
      <c r="Z63" s="63" t="s">
        <v>4158</v>
      </c>
      <c r="AA63" s="63" t="s">
        <v>4159</v>
      </c>
      <c r="AB63" s="63"/>
      <c r="AC63" s="63"/>
      <c r="AD63" s="174" t="s">
        <v>6311</v>
      </c>
      <c r="AE63" s="174" t="s">
        <v>6312</v>
      </c>
      <c r="AF63" s="466">
        <v>45420</v>
      </c>
      <c r="AG63" s="174"/>
      <c r="AH63" s="174"/>
      <c r="AI63" s="174"/>
      <c r="AJ63" s="174"/>
      <c r="AK63" s="174"/>
      <c r="AL63" s="174"/>
      <c r="AM63" s="174"/>
      <c r="AN63" s="174"/>
      <c r="AO63" s="174"/>
      <c r="AP63" s="174"/>
      <c r="AQ63" s="174"/>
      <c r="AR63" s="174" t="s">
        <v>2317</v>
      </c>
      <c r="AS63" s="174">
        <v>2023</v>
      </c>
      <c r="AT63" s="415">
        <v>45077</v>
      </c>
      <c r="AU63" s="174" t="s">
        <v>2310</v>
      </c>
      <c r="AV63" s="174"/>
      <c r="AW63" s="572"/>
      <c r="AX63" s="426"/>
      <c r="AY63" s="426">
        <f t="shared" si="19"/>
        <v>0</v>
      </c>
      <c r="AZ63" s="426">
        <f t="shared" si="20"/>
        <v>1</v>
      </c>
      <c r="BA63" s="426">
        <f t="shared" si="21"/>
        <v>0</v>
      </c>
      <c r="BB63" s="426">
        <f t="shared" si="22"/>
        <v>1</v>
      </c>
      <c r="BC63" s="425" t="b">
        <f t="shared" si="23"/>
        <v>0</v>
      </c>
    </row>
    <row r="64" spans="1:58" ht="15.75" customHeight="1">
      <c r="A64" s="952" t="s">
        <v>10282</v>
      </c>
      <c r="G64" s="953">
        <f>COUNTA(G56:G63)</f>
        <v>8</v>
      </c>
    </row>
    <row r="65" spans="1:58" ht="15.75" customHeight="1">
      <c r="A65" s="174" t="s">
        <v>10</v>
      </c>
      <c r="B65" s="174" t="s">
        <v>27</v>
      </c>
      <c r="C65" s="174" t="s">
        <v>123</v>
      </c>
      <c r="D65" s="63" t="s">
        <v>130</v>
      </c>
      <c r="E65" s="63" t="s">
        <v>509</v>
      </c>
      <c r="F65" s="174"/>
      <c r="G65" s="174" t="s">
        <v>131</v>
      </c>
      <c r="H65" s="174"/>
      <c r="I65" s="174" t="s">
        <v>133</v>
      </c>
      <c r="J65" s="174"/>
      <c r="K65" s="174"/>
      <c r="L65" s="174">
        <v>9178109082</v>
      </c>
      <c r="M65" s="174" t="s">
        <v>10283</v>
      </c>
      <c r="N65" s="63" t="s">
        <v>113</v>
      </c>
      <c r="O65" s="63" t="s">
        <v>132</v>
      </c>
      <c r="P65" s="63" t="s">
        <v>35</v>
      </c>
      <c r="Q65" s="63" t="s">
        <v>8666</v>
      </c>
      <c r="R65" s="174" t="s">
        <v>39</v>
      </c>
      <c r="S65" s="174"/>
      <c r="T65" s="174" t="s">
        <v>4640</v>
      </c>
      <c r="U65" s="63" t="s">
        <v>4164</v>
      </c>
      <c r="V65" s="174">
        <v>141</v>
      </c>
      <c r="W65" s="174" t="s">
        <v>4641</v>
      </c>
      <c r="X65" s="429">
        <v>45084</v>
      </c>
      <c r="Y65" s="430">
        <v>46912</v>
      </c>
      <c r="Z65" s="63" t="s">
        <v>4158</v>
      </c>
      <c r="AA65" s="63" t="s">
        <v>4159</v>
      </c>
      <c r="AB65" s="63"/>
      <c r="AC65" s="63"/>
      <c r="AD65" s="174" t="s">
        <v>10284</v>
      </c>
      <c r="AE65" s="342" t="s">
        <v>4797</v>
      </c>
      <c r="AF65" s="430">
        <v>45991</v>
      </c>
      <c r="AG65" s="174"/>
      <c r="AH65" s="174"/>
      <c r="AI65" s="174"/>
      <c r="AJ65" s="174"/>
      <c r="AK65" s="174"/>
      <c r="AL65" s="174"/>
      <c r="AM65" s="174"/>
      <c r="AN65" s="174"/>
      <c r="AO65" s="174"/>
      <c r="AP65" s="174"/>
      <c r="AQ65" s="174"/>
      <c r="AR65" s="174" t="s">
        <v>2319</v>
      </c>
      <c r="AS65" s="174">
        <v>2023</v>
      </c>
      <c r="AT65" s="415">
        <v>45084</v>
      </c>
      <c r="AU65" s="174" t="s">
        <v>2310</v>
      </c>
      <c r="AV65" s="174"/>
      <c r="AW65" s="473"/>
      <c r="AX65" s="426"/>
      <c r="AY65" s="426">
        <f t="shared" ref="AY65:AY163" si="24">COUNTIF(AU65,"new tvi &amp; program")</f>
        <v>0</v>
      </c>
      <c r="AZ65" s="426">
        <f t="shared" ref="AZ65:AZ163" si="25">COUNTIF(AU65,"additional program")</f>
        <v>1</v>
      </c>
      <c r="BA65" s="426">
        <f t="shared" ref="BA65:BA163" si="26">COUNTIF(AU65,"migration")</f>
        <v>0</v>
      </c>
      <c r="BB65" s="426">
        <f t="shared" ref="BB65:BB163" si="27">SUM(AY65:BA65)</f>
        <v>1</v>
      </c>
      <c r="BC65" s="425" t="b">
        <f>COUNTIF($W$3:$W153,$W65)&gt;1</f>
        <v>0</v>
      </c>
      <c r="BD65" s="425"/>
      <c r="BE65" s="425"/>
      <c r="BF65" s="425"/>
    </row>
    <row r="66" spans="1:58" ht="15.75" customHeight="1">
      <c r="A66" s="174" t="s">
        <v>10</v>
      </c>
      <c r="B66" s="174" t="s">
        <v>27</v>
      </c>
      <c r="C66" s="174" t="s">
        <v>50</v>
      </c>
      <c r="D66" s="63" t="s">
        <v>248</v>
      </c>
      <c r="E66" s="63" t="s">
        <v>123</v>
      </c>
      <c r="F66" s="174"/>
      <c r="G66" s="174" t="s">
        <v>3513</v>
      </c>
      <c r="H66" s="174" t="s">
        <v>8854</v>
      </c>
      <c r="I66" s="174" t="s">
        <v>250</v>
      </c>
      <c r="J66" s="174"/>
      <c r="K66" s="174"/>
      <c r="L66" s="63" t="s">
        <v>251</v>
      </c>
      <c r="M66" s="174" t="s">
        <v>4364</v>
      </c>
      <c r="N66" s="63" t="s">
        <v>113</v>
      </c>
      <c r="O66" s="63" t="s">
        <v>226</v>
      </c>
      <c r="P66" s="63" t="s">
        <v>35</v>
      </c>
      <c r="Q66" s="63" t="s">
        <v>107</v>
      </c>
      <c r="R66" s="174" t="s">
        <v>3304</v>
      </c>
      <c r="S66" s="174"/>
      <c r="T66" s="174" t="s">
        <v>4659</v>
      </c>
      <c r="U66" s="63" t="s">
        <v>4213</v>
      </c>
      <c r="V66" s="174">
        <v>123</v>
      </c>
      <c r="W66" s="174" t="s">
        <v>8855</v>
      </c>
      <c r="X66" s="429">
        <v>45072</v>
      </c>
      <c r="Y66" s="430">
        <v>46838</v>
      </c>
      <c r="Z66" s="63" t="s">
        <v>4158</v>
      </c>
      <c r="AA66" s="63" t="s">
        <v>4159</v>
      </c>
      <c r="AB66" s="63"/>
      <c r="AC66" s="63"/>
      <c r="AD66" s="174" t="s">
        <v>4351</v>
      </c>
      <c r="AE66" s="174" t="s">
        <v>4372</v>
      </c>
      <c r="AF66" s="430">
        <v>45434</v>
      </c>
      <c r="AG66" s="174"/>
      <c r="AH66" s="174"/>
      <c r="AI66" s="174"/>
      <c r="AJ66" s="174"/>
      <c r="AK66" s="174"/>
      <c r="AL66" s="174"/>
      <c r="AM66" s="174"/>
      <c r="AN66" s="174"/>
      <c r="AO66" s="174"/>
      <c r="AP66" s="174"/>
      <c r="AQ66" s="174"/>
      <c r="AR66" s="174" t="s">
        <v>2319</v>
      </c>
      <c r="AS66" s="174">
        <v>2023</v>
      </c>
      <c r="AT66" s="415">
        <v>45107</v>
      </c>
      <c r="AU66" s="174" t="s">
        <v>2310</v>
      </c>
      <c r="AV66" s="174"/>
      <c r="AW66" s="473"/>
      <c r="AX66" s="426"/>
      <c r="AY66" s="426">
        <f t="shared" si="24"/>
        <v>0</v>
      </c>
      <c r="AZ66" s="426">
        <f t="shared" si="25"/>
        <v>1</v>
      </c>
      <c r="BA66" s="426">
        <f t="shared" si="26"/>
        <v>0</v>
      </c>
      <c r="BB66" s="426">
        <f t="shared" si="27"/>
        <v>1</v>
      </c>
      <c r="BC66" s="425" t="b">
        <f>COUNTIF($W$3:$W153,$W66)&gt;1</f>
        <v>0</v>
      </c>
      <c r="BD66" s="425"/>
      <c r="BE66" s="425"/>
      <c r="BF66" s="425"/>
    </row>
    <row r="67" spans="1:58" ht="15.75" customHeight="1">
      <c r="A67" s="174" t="s">
        <v>10</v>
      </c>
      <c r="B67" s="174" t="s">
        <v>27</v>
      </c>
      <c r="C67" s="174" t="s">
        <v>50</v>
      </c>
      <c r="D67" s="63" t="s">
        <v>248</v>
      </c>
      <c r="E67" s="63" t="s">
        <v>123</v>
      </c>
      <c r="F67" s="174"/>
      <c r="G67" s="174" t="s">
        <v>3513</v>
      </c>
      <c r="H67" s="174" t="s">
        <v>8854</v>
      </c>
      <c r="I67" s="174" t="s">
        <v>250</v>
      </c>
      <c r="J67" s="174"/>
      <c r="K67" s="174"/>
      <c r="L67" s="63" t="s">
        <v>251</v>
      </c>
      <c r="M67" s="174" t="s">
        <v>4364</v>
      </c>
      <c r="N67" s="63" t="s">
        <v>113</v>
      </c>
      <c r="O67" s="63" t="s">
        <v>226</v>
      </c>
      <c r="P67" s="63" t="s">
        <v>35</v>
      </c>
      <c r="Q67" s="63" t="s">
        <v>107</v>
      </c>
      <c r="R67" s="174" t="s">
        <v>1610</v>
      </c>
      <c r="S67" s="174"/>
      <c r="T67" s="174" t="s">
        <v>4592</v>
      </c>
      <c r="U67" s="63" t="s">
        <v>4164</v>
      </c>
      <c r="V67" s="174">
        <v>181</v>
      </c>
      <c r="W67" s="174" t="s">
        <v>4645</v>
      </c>
      <c r="X67" s="429">
        <v>45072</v>
      </c>
      <c r="Y67" s="430">
        <v>46838</v>
      </c>
      <c r="Z67" s="63" t="s">
        <v>4158</v>
      </c>
      <c r="AA67" s="63" t="s">
        <v>4159</v>
      </c>
      <c r="AB67" s="63"/>
      <c r="AC67" s="63"/>
      <c r="AD67" s="174" t="s">
        <v>4351</v>
      </c>
      <c r="AE67" s="174" t="s">
        <v>4372</v>
      </c>
      <c r="AF67" s="430">
        <v>45434</v>
      </c>
      <c r="AG67" s="174"/>
      <c r="AH67" s="174"/>
      <c r="AI67" s="174"/>
      <c r="AJ67" s="174"/>
      <c r="AK67" s="174"/>
      <c r="AL67" s="174"/>
      <c r="AM67" s="174"/>
      <c r="AN67" s="174"/>
      <c r="AO67" s="174"/>
      <c r="AP67" s="174"/>
      <c r="AQ67" s="174"/>
      <c r="AR67" s="174" t="s">
        <v>2319</v>
      </c>
      <c r="AS67" s="174">
        <v>2023</v>
      </c>
      <c r="AT67" s="415">
        <v>45107</v>
      </c>
      <c r="AU67" s="174" t="s">
        <v>2310</v>
      </c>
      <c r="AV67" s="174"/>
      <c r="AW67" s="473"/>
      <c r="AX67" s="426"/>
      <c r="AY67" s="426">
        <f t="shared" si="24"/>
        <v>0</v>
      </c>
      <c r="AZ67" s="426">
        <f t="shared" si="25"/>
        <v>1</v>
      </c>
      <c r="BA67" s="426">
        <f t="shared" si="26"/>
        <v>0</v>
      </c>
      <c r="BB67" s="426">
        <f t="shared" si="27"/>
        <v>1</v>
      </c>
      <c r="BC67" s="425" t="b">
        <f>COUNTIF($W$3:$W153,$W67)&gt;1</f>
        <v>0</v>
      </c>
      <c r="BD67" s="425"/>
      <c r="BE67" s="425"/>
      <c r="BF67" s="425"/>
    </row>
    <row r="68" spans="1:58" ht="15.75" customHeight="1">
      <c r="A68" s="174" t="s">
        <v>10</v>
      </c>
      <c r="B68" s="174" t="s">
        <v>27</v>
      </c>
      <c r="C68" s="174" t="s">
        <v>28</v>
      </c>
      <c r="D68" s="63" t="s">
        <v>299</v>
      </c>
      <c r="E68" s="63" t="s">
        <v>28</v>
      </c>
      <c r="F68" s="174"/>
      <c r="G68" s="174" t="s">
        <v>3508</v>
      </c>
      <c r="H68" s="174" t="s">
        <v>4647</v>
      </c>
      <c r="I68" s="174" t="s">
        <v>301</v>
      </c>
      <c r="J68" s="174"/>
      <c r="K68" s="174"/>
      <c r="L68" s="63" t="s">
        <v>302</v>
      </c>
      <c r="M68" s="174" t="s">
        <v>4443</v>
      </c>
      <c r="N68" s="63" t="s">
        <v>113</v>
      </c>
      <c r="O68" s="63" t="s">
        <v>226</v>
      </c>
      <c r="P68" s="63" t="s">
        <v>35</v>
      </c>
      <c r="Q68" s="63" t="s">
        <v>143</v>
      </c>
      <c r="R68" s="174" t="s">
        <v>418</v>
      </c>
      <c r="S68" s="174"/>
      <c r="T68" s="174" t="s">
        <v>8856</v>
      </c>
      <c r="U68" s="63" t="s">
        <v>4164</v>
      </c>
      <c r="V68" s="174">
        <v>275</v>
      </c>
      <c r="W68" s="174" t="s">
        <v>8857</v>
      </c>
      <c r="X68" s="429">
        <v>45075</v>
      </c>
      <c r="Y68" s="430">
        <v>46842</v>
      </c>
      <c r="Z68" s="63" t="s">
        <v>4158</v>
      </c>
      <c r="AA68" s="63" t="s">
        <v>4159</v>
      </c>
      <c r="AB68" s="63"/>
      <c r="AC68" s="63"/>
      <c r="AD68" s="174" t="s">
        <v>8858</v>
      </c>
      <c r="AE68" s="174" t="s">
        <v>8859</v>
      </c>
      <c r="AF68" s="63" t="s">
        <v>8860</v>
      </c>
      <c r="AG68" s="174"/>
      <c r="AH68" s="174"/>
      <c r="AI68" s="174"/>
      <c r="AJ68" s="174"/>
      <c r="AK68" s="174"/>
      <c r="AL68" s="174"/>
      <c r="AM68" s="174"/>
      <c r="AN68" s="174"/>
      <c r="AO68" s="174"/>
      <c r="AP68" s="174"/>
      <c r="AQ68" s="174"/>
      <c r="AR68" s="174" t="s">
        <v>2319</v>
      </c>
      <c r="AS68" s="174">
        <v>2023</v>
      </c>
      <c r="AT68" s="415">
        <v>45107</v>
      </c>
      <c r="AU68" s="174" t="s">
        <v>2310</v>
      </c>
      <c r="AV68" s="174"/>
      <c r="AW68" s="473"/>
      <c r="AX68" s="426"/>
      <c r="AY68" s="426">
        <f t="shared" si="24"/>
        <v>0</v>
      </c>
      <c r="AZ68" s="426">
        <f t="shared" si="25"/>
        <v>1</v>
      </c>
      <c r="BA68" s="426">
        <f t="shared" si="26"/>
        <v>0</v>
      </c>
      <c r="BB68" s="426">
        <f t="shared" si="27"/>
        <v>1</v>
      </c>
      <c r="BC68" s="425" t="b">
        <f>COUNTIF($W$3:$W153,$W68)&gt;1</f>
        <v>0</v>
      </c>
      <c r="BD68" s="425"/>
      <c r="BE68" s="425"/>
      <c r="BF68" s="425"/>
    </row>
    <row r="69" spans="1:58" ht="15.75" customHeight="1">
      <c r="A69" s="174" t="s">
        <v>10</v>
      </c>
      <c r="B69" s="174" t="s">
        <v>27</v>
      </c>
      <c r="C69" s="174" t="s">
        <v>28</v>
      </c>
      <c r="D69" s="63" t="s">
        <v>299</v>
      </c>
      <c r="E69" s="63" t="s">
        <v>28</v>
      </c>
      <c r="F69" s="174"/>
      <c r="G69" s="174" t="s">
        <v>3508</v>
      </c>
      <c r="H69" s="174" t="s">
        <v>4647</v>
      </c>
      <c r="I69" s="174" t="s">
        <v>301</v>
      </c>
      <c r="J69" s="174"/>
      <c r="K69" s="174"/>
      <c r="L69" s="63" t="s">
        <v>302</v>
      </c>
      <c r="M69" s="174" t="s">
        <v>4443</v>
      </c>
      <c r="N69" s="63" t="s">
        <v>113</v>
      </c>
      <c r="O69" s="63" t="s">
        <v>226</v>
      </c>
      <c r="P69" s="63" t="s">
        <v>35</v>
      </c>
      <c r="Q69" s="63" t="s">
        <v>107</v>
      </c>
      <c r="R69" s="174" t="s">
        <v>3304</v>
      </c>
      <c r="S69" s="174"/>
      <c r="T69" s="174" t="s">
        <v>4659</v>
      </c>
      <c r="U69" s="63" t="s">
        <v>4213</v>
      </c>
      <c r="V69" s="174">
        <v>123</v>
      </c>
      <c r="W69" s="174" t="s">
        <v>8861</v>
      </c>
      <c r="X69" s="429">
        <v>45075</v>
      </c>
      <c r="Y69" s="430">
        <v>46842</v>
      </c>
      <c r="Z69" s="63" t="s">
        <v>4158</v>
      </c>
      <c r="AA69" s="63" t="s">
        <v>4159</v>
      </c>
      <c r="AB69" s="63"/>
      <c r="AC69" s="63"/>
      <c r="AD69" s="174" t="s">
        <v>4594</v>
      </c>
      <c r="AE69" s="174" t="s">
        <v>4595</v>
      </c>
      <c r="AF69" s="430">
        <v>45875</v>
      </c>
      <c r="AG69" s="174"/>
      <c r="AH69" s="174"/>
      <c r="AI69" s="174"/>
      <c r="AJ69" s="174"/>
      <c r="AK69" s="174"/>
      <c r="AL69" s="174"/>
      <c r="AM69" s="174"/>
      <c r="AN69" s="174"/>
      <c r="AO69" s="174"/>
      <c r="AP69" s="174"/>
      <c r="AQ69" s="174"/>
      <c r="AR69" s="174" t="s">
        <v>2319</v>
      </c>
      <c r="AS69" s="174">
        <v>2023</v>
      </c>
      <c r="AT69" s="415">
        <v>45107</v>
      </c>
      <c r="AU69" s="174" t="s">
        <v>2310</v>
      </c>
      <c r="AV69" s="174"/>
      <c r="AW69" s="473"/>
      <c r="AX69" s="426"/>
      <c r="AY69" s="426">
        <f t="shared" si="24"/>
        <v>0</v>
      </c>
      <c r="AZ69" s="426">
        <f t="shared" si="25"/>
        <v>1</v>
      </c>
      <c r="BA69" s="426">
        <f t="shared" si="26"/>
        <v>0</v>
      </c>
      <c r="BB69" s="426">
        <f t="shared" si="27"/>
        <v>1</v>
      </c>
      <c r="BC69" s="425" t="b">
        <f>COUNTIF($W$3:$W153,$W69)&gt;1</f>
        <v>0</v>
      </c>
      <c r="BD69" s="425"/>
      <c r="BE69" s="425"/>
      <c r="BF69" s="425"/>
    </row>
    <row r="70" spans="1:58" ht="15.75" customHeight="1">
      <c r="A70" s="174" t="s">
        <v>10</v>
      </c>
      <c r="B70" s="174" t="s">
        <v>27</v>
      </c>
      <c r="C70" s="174" t="s">
        <v>28</v>
      </c>
      <c r="D70" s="63" t="s">
        <v>299</v>
      </c>
      <c r="E70" s="63" t="s">
        <v>28</v>
      </c>
      <c r="F70" s="174"/>
      <c r="G70" s="174" t="s">
        <v>3508</v>
      </c>
      <c r="H70" s="174" t="s">
        <v>4647</v>
      </c>
      <c r="I70" s="174" t="s">
        <v>301</v>
      </c>
      <c r="J70" s="174"/>
      <c r="K70" s="174"/>
      <c r="L70" s="63" t="s">
        <v>302</v>
      </c>
      <c r="M70" s="174" t="s">
        <v>4443</v>
      </c>
      <c r="N70" s="63" t="s">
        <v>113</v>
      </c>
      <c r="O70" s="63" t="s">
        <v>226</v>
      </c>
      <c r="P70" s="63" t="s">
        <v>35</v>
      </c>
      <c r="Q70" s="63" t="s">
        <v>8666</v>
      </c>
      <c r="R70" s="174" t="s">
        <v>43</v>
      </c>
      <c r="S70" s="174"/>
      <c r="T70" s="174" t="s">
        <v>4640</v>
      </c>
      <c r="U70" s="63" t="s">
        <v>4164</v>
      </c>
      <c r="V70" s="174">
        <v>141</v>
      </c>
      <c r="W70" s="174" t="s">
        <v>4648</v>
      </c>
      <c r="X70" s="429">
        <v>45075</v>
      </c>
      <c r="Y70" s="430">
        <v>46842</v>
      </c>
      <c r="Z70" s="63" t="s">
        <v>4158</v>
      </c>
      <c r="AA70" s="63" t="s">
        <v>4159</v>
      </c>
      <c r="AB70" s="63"/>
      <c r="AC70" s="63"/>
      <c r="AD70" s="174" t="s">
        <v>4649</v>
      </c>
      <c r="AE70" s="174" t="s">
        <v>4650</v>
      </c>
      <c r="AF70" s="63" t="s">
        <v>4651</v>
      </c>
      <c r="AG70" s="174"/>
      <c r="AH70" s="174"/>
      <c r="AI70" s="174"/>
      <c r="AJ70" s="174"/>
      <c r="AK70" s="174"/>
      <c r="AL70" s="174"/>
      <c r="AM70" s="174"/>
      <c r="AN70" s="174"/>
      <c r="AO70" s="174"/>
      <c r="AP70" s="174"/>
      <c r="AQ70" s="174"/>
      <c r="AR70" s="174" t="s">
        <v>2319</v>
      </c>
      <c r="AS70" s="174">
        <v>2023</v>
      </c>
      <c r="AT70" s="415">
        <v>45107</v>
      </c>
      <c r="AU70" s="174" t="s">
        <v>2310</v>
      </c>
      <c r="AV70" s="174"/>
      <c r="AW70" s="473"/>
      <c r="AX70" s="426"/>
      <c r="AY70" s="426">
        <f t="shared" si="24"/>
        <v>0</v>
      </c>
      <c r="AZ70" s="426">
        <f t="shared" si="25"/>
        <v>1</v>
      </c>
      <c r="BA70" s="426">
        <f t="shared" si="26"/>
        <v>0</v>
      </c>
      <c r="BB70" s="426">
        <f t="shared" si="27"/>
        <v>1</v>
      </c>
      <c r="BC70" s="425" t="b">
        <f>COUNTIF($W$3:$W153,$W70)&gt;1</f>
        <v>0</v>
      </c>
      <c r="BD70" s="425"/>
      <c r="BE70" s="425"/>
      <c r="BF70" s="425"/>
    </row>
    <row r="71" spans="1:58" ht="15.75" customHeight="1">
      <c r="A71" s="174" t="s">
        <v>10</v>
      </c>
      <c r="B71" s="174" t="s">
        <v>27</v>
      </c>
      <c r="C71" s="174" t="s">
        <v>28</v>
      </c>
      <c r="D71" s="63" t="s">
        <v>299</v>
      </c>
      <c r="E71" s="63" t="s">
        <v>28</v>
      </c>
      <c r="F71" s="174"/>
      <c r="G71" s="174" t="s">
        <v>3508</v>
      </c>
      <c r="H71" s="174" t="s">
        <v>4647</v>
      </c>
      <c r="I71" s="174" t="s">
        <v>301</v>
      </c>
      <c r="J71" s="174"/>
      <c r="K71" s="174"/>
      <c r="L71" s="63" t="s">
        <v>302</v>
      </c>
      <c r="M71" s="174" t="s">
        <v>4443</v>
      </c>
      <c r="N71" s="63" t="s">
        <v>113</v>
      </c>
      <c r="O71" s="63" t="s">
        <v>226</v>
      </c>
      <c r="P71" s="63" t="s">
        <v>35</v>
      </c>
      <c r="Q71" s="63" t="s">
        <v>143</v>
      </c>
      <c r="R71" s="174" t="s">
        <v>413</v>
      </c>
      <c r="S71" s="174"/>
      <c r="T71" s="174" t="s">
        <v>6467</v>
      </c>
      <c r="U71" s="63" t="s">
        <v>4164</v>
      </c>
      <c r="V71" s="174">
        <v>275</v>
      </c>
      <c r="W71" s="174" t="s">
        <v>8862</v>
      </c>
      <c r="X71" s="429">
        <v>45075</v>
      </c>
      <c r="Y71" s="430">
        <v>46842</v>
      </c>
      <c r="Z71" s="63" t="s">
        <v>4158</v>
      </c>
      <c r="AA71" s="63" t="s">
        <v>4159</v>
      </c>
      <c r="AB71" s="63"/>
      <c r="AC71" s="63"/>
      <c r="AD71" s="174" t="s">
        <v>8858</v>
      </c>
      <c r="AE71" s="174" t="s">
        <v>8859</v>
      </c>
      <c r="AF71" s="63" t="s">
        <v>8860</v>
      </c>
      <c r="AG71" s="174"/>
      <c r="AH71" s="174"/>
      <c r="AI71" s="174"/>
      <c r="AJ71" s="174"/>
      <c r="AK71" s="174"/>
      <c r="AL71" s="174"/>
      <c r="AM71" s="174"/>
      <c r="AN71" s="174"/>
      <c r="AO71" s="174"/>
      <c r="AP71" s="174"/>
      <c r="AQ71" s="174"/>
      <c r="AR71" s="174" t="s">
        <v>2319</v>
      </c>
      <c r="AS71" s="174">
        <v>2023</v>
      </c>
      <c r="AT71" s="415">
        <v>45107</v>
      </c>
      <c r="AU71" s="174" t="s">
        <v>2310</v>
      </c>
      <c r="AV71" s="174"/>
      <c r="AW71" s="473"/>
      <c r="AX71" s="426"/>
      <c r="AY71" s="426">
        <f t="shared" si="24"/>
        <v>0</v>
      </c>
      <c r="AZ71" s="426">
        <f t="shared" si="25"/>
        <v>1</v>
      </c>
      <c r="BA71" s="426">
        <f t="shared" si="26"/>
        <v>0</v>
      </c>
      <c r="BB71" s="426">
        <f t="shared" si="27"/>
        <v>1</v>
      </c>
      <c r="BC71" s="425" t="b">
        <f>COUNTIF($W$3:$W153,$W71)&gt;1</f>
        <v>0</v>
      </c>
      <c r="BD71" s="425"/>
      <c r="BE71" s="425"/>
      <c r="BF71" s="425"/>
    </row>
    <row r="72" spans="1:58" ht="15.75" customHeight="1">
      <c r="A72" s="174" t="s">
        <v>10</v>
      </c>
      <c r="B72" s="174" t="s">
        <v>27</v>
      </c>
      <c r="C72" s="174" t="s">
        <v>28</v>
      </c>
      <c r="D72" s="63" t="s">
        <v>299</v>
      </c>
      <c r="E72" s="63" t="s">
        <v>28</v>
      </c>
      <c r="F72" s="174"/>
      <c r="G72" s="174" t="s">
        <v>3508</v>
      </c>
      <c r="H72" s="174" t="s">
        <v>4647</v>
      </c>
      <c r="I72" s="174" t="s">
        <v>301</v>
      </c>
      <c r="J72" s="174"/>
      <c r="K72" s="174"/>
      <c r="L72" s="63" t="s">
        <v>302</v>
      </c>
      <c r="M72" s="174" t="s">
        <v>4443</v>
      </c>
      <c r="N72" s="63" t="s">
        <v>113</v>
      </c>
      <c r="O72" s="63" t="s">
        <v>226</v>
      </c>
      <c r="P72" s="63" t="s">
        <v>35</v>
      </c>
      <c r="Q72" s="63" t="s">
        <v>8666</v>
      </c>
      <c r="R72" s="174" t="s">
        <v>45</v>
      </c>
      <c r="S72" s="174"/>
      <c r="T72" s="174" t="s">
        <v>4652</v>
      </c>
      <c r="U72" s="63" t="s">
        <v>4164</v>
      </c>
      <c r="V72" s="174">
        <v>316</v>
      </c>
      <c r="W72" s="174" t="s">
        <v>4653</v>
      </c>
      <c r="X72" s="429">
        <v>45075</v>
      </c>
      <c r="Y72" s="430">
        <v>46833</v>
      </c>
      <c r="Z72" s="63" t="s">
        <v>4158</v>
      </c>
      <c r="AA72" s="63" t="s">
        <v>4159</v>
      </c>
      <c r="AB72" s="63"/>
      <c r="AC72" s="63"/>
      <c r="AD72" s="174" t="s">
        <v>4456</v>
      </c>
      <c r="AE72" s="174" t="s">
        <v>4463</v>
      </c>
      <c r="AF72" s="63" t="s">
        <v>4654</v>
      </c>
      <c r="AG72" s="174"/>
      <c r="AH72" s="174"/>
      <c r="AI72" s="174"/>
      <c r="AJ72" s="174"/>
      <c r="AK72" s="174"/>
      <c r="AL72" s="174"/>
      <c r="AM72" s="174"/>
      <c r="AN72" s="174"/>
      <c r="AO72" s="174"/>
      <c r="AP72" s="174"/>
      <c r="AQ72" s="174"/>
      <c r="AR72" s="174" t="s">
        <v>2319</v>
      </c>
      <c r="AS72" s="174">
        <v>2023</v>
      </c>
      <c r="AT72" s="415">
        <v>45107</v>
      </c>
      <c r="AU72" s="174" t="s">
        <v>2310</v>
      </c>
      <c r="AV72" s="174"/>
      <c r="AW72" s="473"/>
      <c r="AX72" s="426"/>
      <c r="AY72" s="426">
        <f t="shared" si="24"/>
        <v>0</v>
      </c>
      <c r="AZ72" s="426">
        <f t="shared" si="25"/>
        <v>1</v>
      </c>
      <c r="BA72" s="426">
        <f t="shared" si="26"/>
        <v>0</v>
      </c>
      <c r="BB72" s="426">
        <f t="shared" si="27"/>
        <v>1</v>
      </c>
      <c r="BC72" s="425" t="b">
        <f>COUNTIF($W$3:$W153,$W72)&gt;1</f>
        <v>0</v>
      </c>
      <c r="BD72" s="425"/>
      <c r="BE72" s="425"/>
      <c r="BF72" s="425"/>
    </row>
    <row r="73" spans="1:58" ht="15.75" customHeight="1">
      <c r="A73" s="174" t="s">
        <v>10</v>
      </c>
      <c r="B73" s="174" t="s">
        <v>27</v>
      </c>
      <c r="C73" s="174" t="s">
        <v>123</v>
      </c>
      <c r="D73" s="63" t="s">
        <v>285</v>
      </c>
      <c r="E73" s="63" t="s">
        <v>509</v>
      </c>
      <c r="F73" s="174"/>
      <c r="G73" s="174" t="s">
        <v>3529</v>
      </c>
      <c r="H73" s="174" t="s">
        <v>4655</v>
      </c>
      <c r="I73" s="174" t="s">
        <v>286</v>
      </c>
      <c r="J73" s="174"/>
      <c r="K73" s="174"/>
      <c r="L73" s="63" t="s">
        <v>287</v>
      </c>
      <c r="M73" s="174" t="s">
        <v>4413</v>
      </c>
      <c r="N73" s="63" t="s">
        <v>113</v>
      </c>
      <c r="O73" s="63" t="s">
        <v>226</v>
      </c>
      <c r="P73" s="63" t="s">
        <v>35</v>
      </c>
      <c r="Q73" s="63" t="s">
        <v>125</v>
      </c>
      <c r="R73" s="174" t="s">
        <v>1849</v>
      </c>
      <c r="S73" s="174"/>
      <c r="T73" s="174" t="s">
        <v>4582</v>
      </c>
      <c r="U73" s="63" t="s">
        <v>4164</v>
      </c>
      <c r="V73" s="174">
        <v>232</v>
      </c>
      <c r="W73" s="174" t="s">
        <v>4656</v>
      </c>
      <c r="X73" s="429">
        <v>45099</v>
      </c>
      <c r="Y73" s="430">
        <v>46842</v>
      </c>
      <c r="Z73" s="63" t="s">
        <v>4158</v>
      </c>
      <c r="AA73" s="63" t="s">
        <v>4159</v>
      </c>
      <c r="AB73" s="63"/>
      <c r="AC73" s="63"/>
      <c r="AD73" s="482" t="s">
        <v>4657</v>
      </c>
      <c r="AE73" s="174" t="s">
        <v>4658</v>
      </c>
      <c r="AF73" s="430">
        <v>45471</v>
      </c>
      <c r="AG73" s="174"/>
      <c r="AH73" s="174"/>
      <c r="AI73" s="174"/>
      <c r="AJ73" s="174"/>
      <c r="AK73" s="174"/>
      <c r="AL73" s="174"/>
      <c r="AM73" s="174"/>
      <c r="AN73" s="174"/>
      <c r="AO73" s="174"/>
      <c r="AP73" s="174"/>
      <c r="AQ73" s="174"/>
      <c r="AR73" s="174" t="s">
        <v>2319</v>
      </c>
      <c r="AS73" s="174">
        <v>2023</v>
      </c>
      <c r="AT73" s="415">
        <v>45107</v>
      </c>
      <c r="AU73" s="174" t="s">
        <v>2310</v>
      </c>
      <c r="AV73" s="174"/>
      <c r="AW73" s="473"/>
      <c r="AX73" s="426"/>
      <c r="AY73" s="426">
        <f t="shared" si="24"/>
        <v>0</v>
      </c>
      <c r="AZ73" s="426">
        <f t="shared" si="25"/>
        <v>1</v>
      </c>
      <c r="BA73" s="426">
        <f t="shared" si="26"/>
        <v>0</v>
      </c>
      <c r="BB73" s="426">
        <f t="shared" si="27"/>
        <v>1</v>
      </c>
      <c r="BC73" s="425" t="b">
        <f>COUNTIF($W$3:$W153,$W73)&gt;1</f>
        <v>0</v>
      </c>
      <c r="BD73" s="425"/>
      <c r="BE73" s="425"/>
      <c r="BF73" s="425"/>
    </row>
    <row r="74" spans="1:58" ht="15.75" customHeight="1">
      <c r="A74" s="174" t="s">
        <v>10</v>
      </c>
      <c r="B74" s="174" t="s">
        <v>27</v>
      </c>
      <c r="C74" s="174" t="s">
        <v>123</v>
      </c>
      <c r="D74" s="63" t="s">
        <v>285</v>
      </c>
      <c r="E74" s="63" t="s">
        <v>509</v>
      </c>
      <c r="F74" s="174"/>
      <c r="G74" s="174" t="s">
        <v>3529</v>
      </c>
      <c r="H74" s="174" t="s">
        <v>4655</v>
      </c>
      <c r="I74" s="174" t="s">
        <v>286</v>
      </c>
      <c r="J74" s="174"/>
      <c r="K74" s="174"/>
      <c r="L74" s="63" t="s">
        <v>287</v>
      </c>
      <c r="M74" s="174" t="s">
        <v>4413</v>
      </c>
      <c r="N74" s="63" t="s">
        <v>113</v>
      </c>
      <c r="O74" s="63" t="s">
        <v>226</v>
      </c>
      <c r="P74" s="63" t="s">
        <v>35</v>
      </c>
      <c r="Q74" s="63" t="s">
        <v>107</v>
      </c>
      <c r="R74" s="174" t="s">
        <v>3304</v>
      </c>
      <c r="S74" s="174"/>
      <c r="T74" s="174" t="s">
        <v>4659</v>
      </c>
      <c r="U74" s="63" t="s">
        <v>4213</v>
      </c>
      <c r="V74" s="174">
        <v>123</v>
      </c>
      <c r="W74" s="174" t="s">
        <v>4660</v>
      </c>
      <c r="X74" s="429">
        <v>45099</v>
      </c>
      <c r="Y74" s="430">
        <v>46842</v>
      </c>
      <c r="Z74" s="63" t="s">
        <v>4158</v>
      </c>
      <c r="AA74" s="63" t="s">
        <v>4159</v>
      </c>
      <c r="AB74" s="63"/>
      <c r="AC74" s="63"/>
      <c r="AD74" s="174" t="s">
        <v>4417</v>
      </c>
      <c r="AE74" s="174" t="s">
        <v>4418</v>
      </c>
      <c r="AF74" s="430">
        <v>46013</v>
      </c>
      <c r="AG74" s="174"/>
      <c r="AH74" s="174"/>
      <c r="AI74" s="174"/>
      <c r="AJ74" s="174"/>
      <c r="AK74" s="174"/>
      <c r="AL74" s="174"/>
      <c r="AM74" s="174"/>
      <c r="AN74" s="174"/>
      <c r="AO74" s="174"/>
      <c r="AP74" s="174"/>
      <c r="AQ74" s="174"/>
      <c r="AR74" s="174" t="s">
        <v>2319</v>
      </c>
      <c r="AS74" s="174">
        <v>2023</v>
      </c>
      <c r="AT74" s="415">
        <v>45107</v>
      </c>
      <c r="AU74" s="174" t="s">
        <v>2310</v>
      </c>
      <c r="AV74" s="174"/>
      <c r="AW74" s="473"/>
      <c r="AX74" s="426"/>
      <c r="AY74" s="426">
        <f t="shared" si="24"/>
        <v>0</v>
      </c>
      <c r="AZ74" s="426">
        <f t="shared" si="25"/>
        <v>1</v>
      </c>
      <c r="BA74" s="426">
        <f t="shared" si="26"/>
        <v>0</v>
      </c>
      <c r="BB74" s="426">
        <f t="shared" si="27"/>
        <v>1</v>
      </c>
      <c r="BC74" s="425" t="b">
        <f>COUNTIF($W$3:$W153,$W74)&gt;1</f>
        <v>0</v>
      </c>
      <c r="BD74" s="425"/>
      <c r="BE74" s="425"/>
      <c r="BF74" s="425"/>
    </row>
    <row r="75" spans="1:58" ht="15.75" customHeight="1">
      <c r="A75" s="174" t="s">
        <v>10</v>
      </c>
      <c r="B75" s="174" t="s">
        <v>27</v>
      </c>
      <c r="C75" s="174" t="s">
        <v>123</v>
      </c>
      <c r="D75" s="63" t="s">
        <v>285</v>
      </c>
      <c r="E75" s="63" t="s">
        <v>509</v>
      </c>
      <c r="F75" s="174"/>
      <c r="G75" s="174" t="s">
        <v>3529</v>
      </c>
      <c r="H75" s="174" t="s">
        <v>4655</v>
      </c>
      <c r="I75" s="174" t="s">
        <v>286</v>
      </c>
      <c r="J75" s="174"/>
      <c r="K75" s="174"/>
      <c r="L75" s="63" t="s">
        <v>287</v>
      </c>
      <c r="M75" s="174" t="s">
        <v>4413</v>
      </c>
      <c r="N75" s="63" t="s">
        <v>113</v>
      </c>
      <c r="O75" s="63" t="s">
        <v>226</v>
      </c>
      <c r="P75" s="63" t="s">
        <v>35</v>
      </c>
      <c r="Q75" s="63" t="s">
        <v>104</v>
      </c>
      <c r="R75" s="174" t="s">
        <v>173</v>
      </c>
      <c r="S75" s="174"/>
      <c r="T75" s="174" t="s">
        <v>4661</v>
      </c>
      <c r="U75" s="63" t="s">
        <v>4164</v>
      </c>
      <c r="V75" s="174">
        <v>118</v>
      </c>
      <c r="W75" s="174" t="s">
        <v>4662</v>
      </c>
      <c r="X75" s="429">
        <v>45099</v>
      </c>
      <c r="Y75" s="430">
        <v>46842</v>
      </c>
      <c r="Z75" s="63" t="s">
        <v>4158</v>
      </c>
      <c r="AA75" s="63" t="s">
        <v>4159</v>
      </c>
      <c r="AB75" s="63"/>
      <c r="AC75" s="63"/>
      <c r="AD75" s="174" t="s">
        <v>4427</v>
      </c>
      <c r="AE75" s="174" t="s">
        <v>4428</v>
      </c>
      <c r="AF75" s="430">
        <v>45576</v>
      </c>
      <c r="AG75" s="174"/>
      <c r="AH75" s="174"/>
      <c r="AI75" s="174"/>
      <c r="AJ75" s="174"/>
      <c r="AK75" s="174"/>
      <c r="AL75" s="174"/>
      <c r="AM75" s="174"/>
      <c r="AN75" s="174"/>
      <c r="AO75" s="174"/>
      <c r="AP75" s="174"/>
      <c r="AQ75" s="174"/>
      <c r="AR75" s="174" t="s">
        <v>2319</v>
      </c>
      <c r="AS75" s="174">
        <v>2023</v>
      </c>
      <c r="AT75" s="415">
        <v>45107</v>
      </c>
      <c r="AU75" s="174" t="s">
        <v>2310</v>
      </c>
      <c r="AV75" s="174"/>
      <c r="AW75" s="473"/>
      <c r="AX75" s="426"/>
      <c r="AY75" s="426">
        <f t="shared" si="24"/>
        <v>0</v>
      </c>
      <c r="AZ75" s="426">
        <f t="shared" si="25"/>
        <v>1</v>
      </c>
      <c r="BA75" s="426">
        <f t="shared" si="26"/>
        <v>0</v>
      </c>
      <c r="BB75" s="426">
        <f t="shared" si="27"/>
        <v>1</v>
      </c>
      <c r="BC75" s="425" t="b">
        <f>COUNTIF($W$3:$W153,$W75)&gt;1</f>
        <v>0</v>
      </c>
      <c r="BD75" s="425"/>
      <c r="BE75" s="425"/>
      <c r="BF75" s="425"/>
    </row>
    <row r="76" spans="1:58" ht="15.75" customHeight="1">
      <c r="A76" s="174" t="s">
        <v>10</v>
      </c>
      <c r="B76" s="174" t="s">
        <v>27</v>
      </c>
      <c r="C76" s="174" t="s">
        <v>123</v>
      </c>
      <c r="D76" s="63" t="s">
        <v>270</v>
      </c>
      <c r="E76" s="63" t="s">
        <v>123</v>
      </c>
      <c r="F76" s="174"/>
      <c r="G76" s="174" t="s">
        <v>3677</v>
      </c>
      <c r="H76" s="174" t="s">
        <v>4637</v>
      </c>
      <c r="I76" s="174" t="s">
        <v>271</v>
      </c>
      <c r="J76" s="174"/>
      <c r="K76" s="174"/>
      <c r="L76" s="63" t="s">
        <v>4388</v>
      </c>
      <c r="M76" s="174" t="s">
        <v>4389</v>
      </c>
      <c r="N76" s="63" t="s">
        <v>113</v>
      </c>
      <c r="O76" s="63" t="s">
        <v>226</v>
      </c>
      <c r="P76" s="63" t="s">
        <v>35</v>
      </c>
      <c r="Q76" s="63" t="s">
        <v>8666</v>
      </c>
      <c r="R76" s="174" t="s">
        <v>43</v>
      </c>
      <c r="S76" s="174"/>
      <c r="T76" s="174" t="s">
        <v>4640</v>
      </c>
      <c r="U76" s="63" t="s">
        <v>4164</v>
      </c>
      <c r="V76" s="174">
        <v>141</v>
      </c>
      <c r="W76" s="174" t="s">
        <v>4663</v>
      </c>
      <c r="X76" s="429">
        <v>45100</v>
      </c>
      <c r="Y76" s="430">
        <v>46838</v>
      </c>
      <c r="Z76" s="63" t="s">
        <v>4158</v>
      </c>
      <c r="AA76" s="63" t="s">
        <v>4159</v>
      </c>
      <c r="AB76" s="63"/>
      <c r="AC76" s="63"/>
      <c r="AD76" s="174" t="s">
        <v>4411</v>
      </c>
      <c r="AE76" s="174" t="s">
        <v>4664</v>
      </c>
      <c r="AF76" s="430">
        <v>45375</v>
      </c>
      <c r="AG76" s="174"/>
      <c r="AH76" s="174"/>
      <c r="AI76" s="174"/>
      <c r="AJ76" s="174"/>
      <c r="AK76" s="174"/>
      <c r="AL76" s="174"/>
      <c r="AM76" s="174"/>
      <c r="AN76" s="174"/>
      <c r="AO76" s="174"/>
      <c r="AP76" s="174"/>
      <c r="AQ76" s="174"/>
      <c r="AR76" s="174" t="s">
        <v>2319</v>
      </c>
      <c r="AS76" s="174">
        <v>2023</v>
      </c>
      <c r="AT76" s="415">
        <v>45107</v>
      </c>
      <c r="AU76" s="174" t="s">
        <v>2310</v>
      </c>
      <c r="AV76" s="174"/>
      <c r="AW76" s="473"/>
      <c r="AX76" s="426"/>
      <c r="AY76" s="426">
        <f t="shared" si="24"/>
        <v>0</v>
      </c>
      <c r="AZ76" s="426">
        <f t="shared" si="25"/>
        <v>1</v>
      </c>
      <c r="BA76" s="426">
        <f t="shared" si="26"/>
        <v>0</v>
      </c>
      <c r="BB76" s="426">
        <f t="shared" si="27"/>
        <v>1</v>
      </c>
      <c r="BC76" s="425" t="b">
        <f>COUNTIF($W$3:$W153,$W76)&gt;1</f>
        <v>0</v>
      </c>
      <c r="BD76" s="425"/>
      <c r="BE76" s="425"/>
      <c r="BF76" s="425"/>
    </row>
    <row r="77" spans="1:58" ht="15.75" customHeight="1">
      <c r="A77" s="174" t="s">
        <v>10</v>
      </c>
      <c r="B77" s="174" t="s">
        <v>27</v>
      </c>
      <c r="C77" s="174" t="s">
        <v>123</v>
      </c>
      <c r="D77" s="63" t="s">
        <v>270</v>
      </c>
      <c r="E77" s="63" t="s">
        <v>123</v>
      </c>
      <c r="F77" s="174"/>
      <c r="G77" s="174" t="s">
        <v>3677</v>
      </c>
      <c r="H77" s="174" t="s">
        <v>4637</v>
      </c>
      <c r="I77" s="174" t="s">
        <v>271</v>
      </c>
      <c r="J77" s="174"/>
      <c r="K77" s="174"/>
      <c r="L77" s="63" t="s">
        <v>4388</v>
      </c>
      <c r="M77" s="174" t="s">
        <v>4389</v>
      </c>
      <c r="N77" s="63" t="s">
        <v>113</v>
      </c>
      <c r="O77" s="63" t="s">
        <v>226</v>
      </c>
      <c r="P77" s="63" t="s">
        <v>35</v>
      </c>
      <c r="Q77" s="63" t="s">
        <v>2230</v>
      </c>
      <c r="R77" s="174" t="s">
        <v>1795</v>
      </c>
      <c r="S77" s="174"/>
      <c r="T77" s="174" t="s">
        <v>4665</v>
      </c>
      <c r="U77" s="63" t="s">
        <v>4157</v>
      </c>
      <c r="V77" s="174">
        <v>292</v>
      </c>
      <c r="W77" s="174" t="s">
        <v>4666</v>
      </c>
      <c r="X77" s="429">
        <v>45100</v>
      </c>
      <c r="Y77" s="430">
        <v>46838</v>
      </c>
      <c r="Z77" s="63" t="s">
        <v>4158</v>
      </c>
      <c r="AA77" s="63" t="s">
        <v>4159</v>
      </c>
      <c r="AB77" s="63"/>
      <c r="AC77" s="63"/>
      <c r="AD77" s="174" t="s">
        <v>4397</v>
      </c>
      <c r="AE77" s="174" t="s">
        <v>4398</v>
      </c>
      <c r="AF77" s="430">
        <v>46068</v>
      </c>
      <c r="AG77" s="174"/>
      <c r="AH77" s="174"/>
      <c r="AI77" s="174"/>
      <c r="AJ77" s="174"/>
      <c r="AK77" s="174"/>
      <c r="AL77" s="174"/>
      <c r="AM77" s="174"/>
      <c r="AN77" s="174"/>
      <c r="AO77" s="174"/>
      <c r="AP77" s="174"/>
      <c r="AQ77" s="174"/>
      <c r="AR77" s="174" t="s">
        <v>2319</v>
      </c>
      <c r="AS77" s="174">
        <v>2023</v>
      </c>
      <c r="AT77" s="415">
        <v>45107</v>
      </c>
      <c r="AU77" s="174" t="s">
        <v>2310</v>
      </c>
      <c r="AV77" s="174"/>
      <c r="AW77" s="473"/>
      <c r="AX77" s="426"/>
      <c r="AY77" s="426">
        <f t="shared" si="24"/>
        <v>0</v>
      </c>
      <c r="AZ77" s="426">
        <f t="shared" si="25"/>
        <v>1</v>
      </c>
      <c r="BA77" s="426">
        <f t="shared" si="26"/>
        <v>0</v>
      </c>
      <c r="BB77" s="426">
        <f t="shared" si="27"/>
        <v>1</v>
      </c>
      <c r="BC77" s="425" t="b">
        <f>COUNTIF($W$3:$W153,$W77)&gt;1</f>
        <v>0</v>
      </c>
      <c r="BD77" s="425"/>
      <c r="BE77" s="425"/>
      <c r="BF77" s="425"/>
    </row>
    <row r="78" spans="1:58" ht="15.75" customHeight="1">
      <c r="A78" s="174" t="s">
        <v>10</v>
      </c>
      <c r="B78" s="174" t="s">
        <v>27</v>
      </c>
      <c r="C78" s="174" t="s">
        <v>123</v>
      </c>
      <c r="D78" s="63" t="s">
        <v>270</v>
      </c>
      <c r="E78" s="63" t="s">
        <v>123</v>
      </c>
      <c r="F78" s="174"/>
      <c r="G78" s="174" t="s">
        <v>3677</v>
      </c>
      <c r="H78" s="174" t="s">
        <v>4637</v>
      </c>
      <c r="I78" s="174" t="s">
        <v>271</v>
      </c>
      <c r="J78" s="174"/>
      <c r="K78" s="174"/>
      <c r="L78" s="63" t="s">
        <v>4388</v>
      </c>
      <c r="M78" s="174" t="s">
        <v>4389</v>
      </c>
      <c r="N78" s="63" t="s">
        <v>113</v>
      </c>
      <c r="O78" s="63" t="s">
        <v>226</v>
      </c>
      <c r="P78" s="63" t="s">
        <v>35</v>
      </c>
      <c r="Q78" s="63" t="s">
        <v>104</v>
      </c>
      <c r="R78" s="174" t="s">
        <v>173</v>
      </c>
      <c r="S78" s="174"/>
      <c r="T78" s="174" t="s">
        <v>4661</v>
      </c>
      <c r="U78" s="63" t="s">
        <v>4164</v>
      </c>
      <c r="V78" s="174">
        <v>118</v>
      </c>
      <c r="W78" s="174" t="s">
        <v>4667</v>
      </c>
      <c r="X78" s="429">
        <v>45100</v>
      </c>
      <c r="Y78" s="430">
        <v>46838</v>
      </c>
      <c r="Z78" s="63" t="s">
        <v>4158</v>
      </c>
      <c r="AA78" s="63" t="s">
        <v>4159</v>
      </c>
      <c r="AB78" s="63"/>
      <c r="AC78" s="63"/>
      <c r="AD78" s="174" t="s">
        <v>4390</v>
      </c>
      <c r="AE78" s="174" t="s">
        <v>4404</v>
      </c>
      <c r="AF78" s="430">
        <v>45193</v>
      </c>
      <c r="AG78" s="174"/>
      <c r="AH78" s="174"/>
      <c r="AI78" s="174"/>
      <c r="AJ78" s="174"/>
      <c r="AK78" s="174"/>
      <c r="AL78" s="174"/>
      <c r="AM78" s="174"/>
      <c r="AN78" s="174"/>
      <c r="AO78" s="174"/>
      <c r="AP78" s="174"/>
      <c r="AQ78" s="174"/>
      <c r="AR78" s="174" t="s">
        <v>2319</v>
      </c>
      <c r="AS78" s="174">
        <v>2023</v>
      </c>
      <c r="AT78" s="415">
        <v>45107</v>
      </c>
      <c r="AU78" s="174" t="s">
        <v>2310</v>
      </c>
      <c r="AV78" s="174"/>
      <c r="AW78" s="473"/>
      <c r="AX78" s="426"/>
      <c r="AY78" s="426">
        <f t="shared" si="24"/>
        <v>0</v>
      </c>
      <c r="AZ78" s="426">
        <f t="shared" si="25"/>
        <v>1</v>
      </c>
      <c r="BA78" s="426">
        <f t="shared" si="26"/>
        <v>0</v>
      </c>
      <c r="BB78" s="426">
        <f t="shared" si="27"/>
        <v>1</v>
      </c>
      <c r="BC78" s="425" t="b">
        <f>COUNTIF($W$3:$W153,$W78)&gt;1</f>
        <v>0</v>
      </c>
      <c r="BD78" s="425"/>
      <c r="BE78" s="425"/>
      <c r="BF78" s="425"/>
    </row>
    <row r="79" spans="1:58" ht="15.75" customHeight="1">
      <c r="A79" s="174" t="s">
        <v>10</v>
      </c>
      <c r="B79" s="174" t="s">
        <v>27</v>
      </c>
      <c r="C79" s="174" t="s">
        <v>123</v>
      </c>
      <c r="D79" s="63" t="s">
        <v>270</v>
      </c>
      <c r="E79" s="63" t="s">
        <v>123</v>
      </c>
      <c r="F79" s="174"/>
      <c r="G79" s="174" t="s">
        <v>3677</v>
      </c>
      <c r="H79" s="174" t="s">
        <v>4637</v>
      </c>
      <c r="I79" s="174" t="s">
        <v>271</v>
      </c>
      <c r="J79" s="174"/>
      <c r="K79" s="174"/>
      <c r="L79" s="63" t="s">
        <v>4388</v>
      </c>
      <c r="M79" s="174" t="s">
        <v>4389</v>
      </c>
      <c r="N79" s="63" t="s">
        <v>113</v>
      </c>
      <c r="O79" s="63" t="s">
        <v>226</v>
      </c>
      <c r="P79" s="63" t="s">
        <v>35</v>
      </c>
      <c r="Q79" s="63" t="s">
        <v>87</v>
      </c>
      <c r="R79" s="174" t="s">
        <v>737</v>
      </c>
      <c r="S79" s="174"/>
      <c r="T79" s="174" t="s">
        <v>4668</v>
      </c>
      <c r="U79" s="63" t="s">
        <v>4164</v>
      </c>
      <c r="V79" s="174">
        <v>196</v>
      </c>
      <c r="W79" s="174" t="s">
        <v>4669</v>
      </c>
      <c r="X79" s="429">
        <v>45100</v>
      </c>
      <c r="Y79" s="430">
        <v>46838</v>
      </c>
      <c r="Z79" s="63" t="s">
        <v>4158</v>
      </c>
      <c r="AA79" s="63" t="s">
        <v>4159</v>
      </c>
      <c r="AB79" s="63"/>
      <c r="AC79" s="63"/>
      <c r="AD79" s="174" t="s">
        <v>4409</v>
      </c>
      <c r="AE79" s="174" t="s">
        <v>4670</v>
      </c>
      <c r="AF79" s="430">
        <v>46503</v>
      </c>
      <c r="AG79" s="174"/>
      <c r="AH79" s="174"/>
      <c r="AI79" s="174"/>
      <c r="AJ79" s="174"/>
      <c r="AK79" s="174"/>
      <c r="AL79" s="174"/>
      <c r="AM79" s="174"/>
      <c r="AN79" s="174"/>
      <c r="AO79" s="174"/>
      <c r="AP79" s="174"/>
      <c r="AQ79" s="174"/>
      <c r="AR79" s="174" t="s">
        <v>2319</v>
      </c>
      <c r="AS79" s="174">
        <v>2023</v>
      </c>
      <c r="AT79" s="415">
        <v>45107</v>
      </c>
      <c r="AU79" s="174" t="s">
        <v>2310</v>
      </c>
      <c r="AV79" s="174"/>
      <c r="AW79" s="473"/>
      <c r="AX79" s="426"/>
      <c r="AY79" s="426">
        <f t="shared" si="24"/>
        <v>0</v>
      </c>
      <c r="AZ79" s="426">
        <f t="shared" si="25"/>
        <v>1</v>
      </c>
      <c r="BA79" s="426">
        <f t="shared" si="26"/>
        <v>0</v>
      </c>
      <c r="BB79" s="426">
        <f t="shared" si="27"/>
        <v>1</v>
      </c>
      <c r="BC79" s="425" t="b">
        <f>COUNTIF($W$3:$W153,$W79)&gt;1</f>
        <v>0</v>
      </c>
      <c r="BD79" s="425"/>
      <c r="BE79" s="425"/>
      <c r="BF79" s="425"/>
    </row>
    <row r="80" spans="1:58" ht="15.75" customHeight="1">
      <c r="A80" s="174" t="s">
        <v>10</v>
      </c>
      <c r="B80" s="174" t="s">
        <v>27</v>
      </c>
      <c r="C80" s="174" t="s">
        <v>123</v>
      </c>
      <c r="D80" s="63" t="s">
        <v>270</v>
      </c>
      <c r="E80" s="63" t="s">
        <v>123</v>
      </c>
      <c r="F80" s="174"/>
      <c r="G80" s="174" t="s">
        <v>3677</v>
      </c>
      <c r="H80" s="174" t="s">
        <v>4637</v>
      </c>
      <c r="I80" s="174" t="s">
        <v>271</v>
      </c>
      <c r="J80" s="174"/>
      <c r="K80" s="174"/>
      <c r="L80" s="63" t="s">
        <v>4388</v>
      </c>
      <c r="M80" s="174" t="s">
        <v>4389</v>
      </c>
      <c r="N80" s="63" t="s">
        <v>113</v>
      </c>
      <c r="O80" s="63" t="s">
        <v>226</v>
      </c>
      <c r="P80" s="63" t="s">
        <v>35</v>
      </c>
      <c r="Q80" s="63" t="s">
        <v>125</v>
      </c>
      <c r="R80" s="174" t="s">
        <v>1849</v>
      </c>
      <c r="S80" s="174"/>
      <c r="T80" s="174" t="s">
        <v>4582</v>
      </c>
      <c r="U80" s="63" t="s">
        <v>4164</v>
      </c>
      <c r="V80" s="174">
        <v>232</v>
      </c>
      <c r="W80" s="174" t="s">
        <v>4671</v>
      </c>
      <c r="X80" s="429">
        <v>45100</v>
      </c>
      <c r="Y80" s="430">
        <v>46838</v>
      </c>
      <c r="Z80" s="63" t="s">
        <v>4158</v>
      </c>
      <c r="AA80" s="63" t="s">
        <v>4159</v>
      </c>
      <c r="AB80" s="63"/>
      <c r="AC80" s="63"/>
      <c r="AD80" s="483" t="s">
        <v>4672</v>
      </c>
      <c r="AE80" s="174" t="s">
        <v>4673</v>
      </c>
      <c r="AF80" s="63" t="s">
        <v>4674</v>
      </c>
      <c r="AG80" s="174"/>
      <c r="AH80" s="174"/>
      <c r="AI80" s="174"/>
      <c r="AJ80" s="174"/>
      <c r="AK80" s="174"/>
      <c r="AL80" s="174"/>
      <c r="AM80" s="174"/>
      <c r="AN80" s="174"/>
      <c r="AO80" s="174"/>
      <c r="AP80" s="174"/>
      <c r="AQ80" s="174"/>
      <c r="AR80" s="174" t="s">
        <v>2319</v>
      </c>
      <c r="AS80" s="174">
        <v>2023</v>
      </c>
      <c r="AT80" s="415">
        <v>45107</v>
      </c>
      <c r="AU80" s="174" t="s">
        <v>2310</v>
      </c>
      <c r="AV80" s="174"/>
      <c r="AW80" s="473"/>
      <c r="AX80" s="426"/>
      <c r="AY80" s="426">
        <f t="shared" si="24"/>
        <v>0</v>
      </c>
      <c r="AZ80" s="426">
        <f t="shared" si="25"/>
        <v>1</v>
      </c>
      <c r="BA80" s="426">
        <f t="shared" si="26"/>
        <v>0</v>
      </c>
      <c r="BB80" s="426">
        <f t="shared" si="27"/>
        <v>1</v>
      </c>
      <c r="BC80" s="425" t="b">
        <f>COUNTIF($W$3:$W153,$W80)&gt;1</f>
        <v>0</v>
      </c>
      <c r="BD80" s="425"/>
      <c r="BE80" s="425"/>
      <c r="BF80" s="425"/>
    </row>
    <row r="81" spans="1:58" ht="15.75" customHeight="1">
      <c r="A81" s="174" t="s">
        <v>10</v>
      </c>
      <c r="B81" s="174" t="s">
        <v>27</v>
      </c>
      <c r="C81" s="174" t="s">
        <v>123</v>
      </c>
      <c r="D81" s="63" t="s">
        <v>270</v>
      </c>
      <c r="E81" s="63" t="s">
        <v>123</v>
      </c>
      <c r="F81" s="174"/>
      <c r="G81" s="174" t="s">
        <v>3677</v>
      </c>
      <c r="H81" s="174" t="s">
        <v>4637</v>
      </c>
      <c r="I81" s="174" t="s">
        <v>271</v>
      </c>
      <c r="J81" s="174"/>
      <c r="K81" s="174"/>
      <c r="L81" s="63" t="s">
        <v>4388</v>
      </c>
      <c r="M81" s="174" t="s">
        <v>4389</v>
      </c>
      <c r="N81" s="63" t="s">
        <v>113</v>
      </c>
      <c r="O81" s="63" t="s">
        <v>226</v>
      </c>
      <c r="P81" s="63" t="s">
        <v>35</v>
      </c>
      <c r="Q81" s="63" t="s">
        <v>84</v>
      </c>
      <c r="R81" s="174" t="s">
        <v>170</v>
      </c>
      <c r="S81" s="174"/>
      <c r="T81" s="174" t="s">
        <v>4618</v>
      </c>
      <c r="U81" s="63" t="s">
        <v>4213</v>
      </c>
      <c r="V81" s="174">
        <v>268</v>
      </c>
      <c r="W81" s="174" t="s">
        <v>4675</v>
      </c>
      <c r="X81" s="429">
        <v>45100</v>
      </c>
      <c r="Y81" s="430">
        <v>46838</v>
      </c>
      <c r="Z81" s="63" t="s">
        <v>4158</v>
      </c>
      <c r="AA81" s="63" t="s">
        <v>4159</v>
      </c>
      <c r="AB81" s="63"/>
      <c r="AC81" s="63"/>
      <c r="AD81" s="174" t="s">
        <v>4406</v>
      </c>
      <c r="AE81" s="174" t="s">
        <v>4407</v>
      </c>
      <c r="AF81" s="430">
        <v>45881</v>
      </c>
      <c r="AG81" s="174"/>
      <c r="AH81" s="174"/>
      <c r="AI81" s="174"/>
      <c r="AJ81" s="174"/>
      <c r="AK81" s="174"/>
      <c r="AL81" s="174"/>
      <c r="AM81" s="174"/>
      <c r="AN81" s="174"/>
      <c r="AO81" s="174"/>
      <c r="AP81" s="174"/>
      <c r="AQ81" s="174"/>
      <c r="AR81" s="174" t="s">
        <v>2319</v>
      </c>
      <c r="AS81" s="174">
        <v>2023</v>
      </c>
      <c r="AT81" s="415">
        <v>45107</v>
      </c>
      <c r="AU81" s="174" t="s">
        <v>2310</v>
      </c>
      <c r="AV81" s="174"/>
      <c r="AW81" s="473"/>
      <c r="AX81" s="426"/>
      <c r="AY81" s="426">
        <f t="shared" si="24"/>
        <v>0</v>
      </c>
      <c r="AZ81" s="426">
        <f t="shared" si="25"/>
        <v>1</v>
      </c>
      <c r="BA81" s="426">
        <f t="shared" si="26"/>
        <v>0</v>
      </c>
      <c r="BB81" s="426">
        <f t="shared" si="27"/>
        <v>1</v>
      </c>
      <c r="BC81" s="425" t="b">
        <f>COUNTIF($W$3:$W153,$W81)&gt;1</f>
        <v>0</v>
      </c>
      <c r="BD81" s="425"/>
      <c r="BE81" s="425"/>
      <c r="BF81" s="425"/>
    </row>
    <row r="82" spans="1:58" ht="15.75" customHeight="1">
      <c r="A82" s="174" t="s">
        <v>10</v>
      </c>
      <c r="B82" s="174" t="s">
        <v>27</v>
      </c>
      <c r="C82" s="174" t="s">
        <v>123</v>
      </c>
      <c r="D82" s="63" t="s">
        <v>124</v>
      </c>
      <c r="E82" s="63" t="s">
        <v>509</v>
      </c>
      <c r="F82" s="174"/>
      <c r="G82" s="174" t="s">
        <v>3460</v>
      </c>
      <c r="H82" s="174" t="s">
        <v>4676</v>
      </c>
      <c r="I82" s="174" t="s">
        <v>227</v>
      </c>
      <c r="J82" s="174"/>
      <c r="K82" s="174"/>
      <c r="L82" s="63" t="s">
        <v>4329</v>
      </c>
      <c r="M82" s="174" t="s">
        <v>4330</v>
      </c>
      <c r="N82" s="63" t="s">
        <v>113</v>
      </c>
      <c r="O82" s="63" t="s">
        <v>226</v>
      </c>
      <c r="P82" s="63" t="s">
        <v>35</v>
      </c>
      <c r="Q82" s="63" t="s">
        <v>104</v>
      </c>
      <c r="R82" s="174" t="s">
        <v>173</v>
      </c>
      <c r="S82" s="174"/>
      <c r="T82" s="174" t="s">
        <v>4661</v>
      </c>
      <c r="U82" s="63" t="s">
        <v>4164</v>
      </c>
      <c r="V82" s="174">
        <v>118</v>
      </c>
      <c r="W82" s="174" t="s">
        <v>4677</v>
      </c>
      <c r="X82" s="429">
        <v>45103</v>
      </c>
      <c r="Y82" s="430">
        <v>46838</v>
      </c>
      <c r="Z82" s="63" t="s">
        <v>4158</v>
      </c>
      <c r="AA82" s="63" t="s">
        <v>4159</v>
      </c>
      <c r="AB82" s="63"/>
      <c r="AC82" s="63"/>
      <c r="AD82" s="174" t="s">
        <v>4340</v>
      </c>
      <c r="AE82" s="174" t="s">
        <v>4678</v>
      </c>
      <c r="AF82" s="430">
        <v>46788</v>
      </c>
      <c r="AG82" s="174"/>
      <c r="AH82" s="174"/>
      <c r="AI82" s="174"/>
      <c r="AJ82" s="174"/>
      <c r="AK82" s="174"/>
      <c r="AL82" s="174"/>
      <c r="AM82" s="174"/>
      <c r="AN82" s="174"/>
      <c r="AO82" s="174"/>
      <c r="AP82" s="174"/>
      <c r="AQ82" s="174"/>
      <c r="AR82" s="174" t="s">
        <v>2319</v>
      </c>
      <c r="AS82" s="174">
        <v>2023</v>
      </c>
      <c r="AT82" s="415">
        <v>45107</v>
      </c>
      <c r="AU82" s="174" t="s">
        <v>2310</v>
      </c>
      <c r="AV82" s="174"/>
      <c r="AW82" s="473"/>
      <c r="AX82" s="426"/>
      <c r="AY82" s="426">
        <f t="shared" si="24"/>
        <v>0</v>
      </c>
      <c r="AZ82" s="426">
        <f t="shared" si="25"/>
        <v>1</v>
      </c>
      <c r="BA82" s="426">
        <f t="shared" si="26"/>
        <v>0</v>
      </c>
      <c r="BB82" s="426">
        <f t="shared" si="27"/>
        <v>1</v>
      </c>
      <c r="BC82" s="425" t="b">
        <f>COUNTIF($W$3:$W153,$W82)&gt;1</f>
        <v>0</v>
      </c>
      <c r="BD82" s="425"/>
      <c r="BE82" s="425"/>
      <c r="BF82" s="425"/>
    </row>
    <row r="83" spans="1:58" ht="15.75" customHeight="1">
      <c r="A83" s="174" t="s">
        <v>10</v>
      </c>
      <c r="B83" s="174" t="s">
        <v>27</v>
      </c>
      <c r="C83" s="174" t="s">
        <v>123</v>
      </c>
      <c r="D83" s="63" t="s">
        <v>124</v>
      </c>
      <c r="E83" s="63" t="s">
        <v>509</v>
      </c>
      <c r="F83" s="174"/>
      <c r="G83" s="174" t="s">
        <v>3460</v>
      </c>
      <c r="H83" s="174" t="s">
        <v>4676</v>
      </c>
      <c r="I83" s="174" t="s">
        <v>227</v>
      </c>
      <c r="J83" s="174"/>
      <c r="K83" s="174"/>
      <c r="L83" s="63" t="s">
        <v>4329</v>
      </c>
      <c r="M83" s="174" t="s">
        <v>4330</v>
      </c>
      <c r="N83" s="63" t="s">
        <v>113</v>
      </c>
      <c r="O83" s="63" t="s">
        <v>226</v>
      </c>
      <c r="P83" s="63" t="s">
        <v>35</v>
      </c>
      <c r="Q83" s="63" t="s">
        <v>87</v>
      </c>
      <c r="R83" s="174" t="s">
        <v>737</v>
      </c>
      <c r="S83" s="174"/>
      <c r="T83" s="174" t="s">
        <v>4668</v>
      </c>
      <c r="U83" s="63" t="s">
        <v>4164</v>
      </c>
      <c r="V83" s="174">
        <v>196</v>
      </c>
      <c r="W83" s="174" t="s">
        <v>4679</v>
      </c>
      <c r="X83" s="429">
        <v>45103</v>
      </c>
      <c r="Y83" s="430">
        <v>46838</v>
      </c>
      <c r="Z83" s="63" t="s">
        <v>4158</v>
      </c>
      <c r="AA83" s="63" t="s">
        <v>4159</v>
      </c>
      <c r="AB83" s="63"/>
      <c r="AC83" s="63"/>
      <c r="AD83" s="174" t="s">
        <v>4340</v>
      </c>
      <c r="AE83" s="174" t="s">
        <v>4680</v>
      </c>
      <c r="AF83" s="430">
        <v>46788</v>
      </c>
      <c r="AG83" s="174"/>
      <c r="AH83" s="174"/>
      <c r="AI83" s="174"/>
      <c r="AJ83" s="174"/>
      <c r="AK83" s="174"/>
      <c r="AL83" s="174"/>
      <c r="AM83" s="174"/>
      <c r="AN83" s="174"/>
      <c r="AO83" s="174"/>
      <c r="AP83" s="174"/>
      <c r="AQ83" s="174"/>
      <c r="AR83" s="174" t="s">
        <v>2319</v>
      </c>
      <c r="AS83" s="174">
        <v>2023</v>
      </c>
      <c r="AT83" s="415">
        <v>45107</v>
      </c>
      <c r="AU83" s="174" t="s">
        <v>2310</v>
      </c>
      <c r="AV83" s="174"/>
      <c r="AW83" s="473"/>
      <c r="AX83" s="426"/>
      <c r="AY83" s="426">
        <f t="shared" si="24"/>
        <v>0</v>
      </c>
      <c r="AZ83" s="426">
        <f t="shared" si="25"/>
        <v>1</v>
      </c>
      <c r="BA83" s="426">
        <f t="shared" si="26"/>
        <v>0</v>
      </c>
      <c r="BB83" s="426">
        <f t="shared" si="27"/>
        <v>1</v>
      </c>
      <c r="BC83" s="425" t="b">
        <f>COUNTIF($W$3:$W153,$W83)&gt;1</f>
        <v>0</v>
      </c>
      <c r="BD83" s="425"/>
      <c r="BE83" s="425"/>
      <c r="BF83" s="425"/>
    </row>
    <row r="84" spans="1:58" ht="15.75" customHeight="1">
      <c r="A84" s="174" t="s">
        <v>10</v>
      </c>
      <c r="B84" s="174" t="s">
        <v>11</v>
      </c>
      <c r="C84" s="174" t="s">
        <v>28</v>
      </c>
      <c r="D84" s="63" t="s">
        <v>10270</v>
      </c>
      <c r="E84" s="63" t="s">
        <v>30</v>
      </c>
      <c r="F84" s="174"/>
      <c r="G84" s="174" t="s">
        <v>3602</v>
      </c>
      <c r="H84" s="174" t="s">
        <v>5701</v>
      </c>
      <c r="I84" s="174" t="s">
        <v>1234</v>
      </c>
      <c r="J84" s="174"/>
      <c r="K84" s="174"/>
      <c r="L84" s="174" t="s">
        <v>6313</v>
      </c>
      <c r="M84" s="174" t="s">
        <v>6314</v>
      </c>
      <c r="N84" s="63" t="s">
        <v>15</v>
      </c>
      <c r="O84" s="63" t="s">
        <v>16</v>
      </c>
      <c r="P84" s="174" t="s">
        <v>35</v>
      </c>
      <c r="Q84" s="63" t="s">
        <v>8666</v>
      </c>
      <c r="R84" s="174" t="s">
        <v>47</v>
      </c>
      <c r="S84" s="174"/>
      <c r="T84" s="174" t="s">
        <v>4491</v>
      </c>
      <c r="U84" s="63" t="s">
        <v>4164</v>
      </c>
      <c r="V84" s="174" t="s">
        <v>78</v>
      </c>
      <c r="W84" s="174" t="s">
        <v>6315</v>
      </c>
      <c r="X84" s="429">
        <v>45082</v>
      </c>
      <c r="Y84" s="430">
        <v>46910</v>
      </c>
      <c r="Z84" s="63" t="s">
        <v>4158</v>
      </c>
      <c r="AA84" s="63" t="s">
        <v>4159</v>
      </c>
      <c r="AB84" s="63"/>
      <c r="AC84" s="63"/>
      <c r="AD84" s="174" t="s">
        <v>6316</v>
      </c>
      <c r="AE84" s="174" t="s">
        <v>6317</v>
      </c>
      <c r="AF84" s="466">
        <v>46133</v>
      </c>
      <c r="AG84" s="174"/>
      <c r="AH84" s="174"/>
      <c r="AI84" s="174"/>
      <c r="AJ84" s="174"/>
      <c r="AK84" s="174"/>
      <c r="AL84" s="174"/>
      <c r="AM84" s="174"/>
      <c r="AN84" s="174"/>
      <c r="AO84" s="174"/>
      <c r="AP84" s="174"/>
      <c r="AQ84" s="174"/>
      <c r="AR84" s="174" t="s">
        <v>2319</v>
      </c>
      <c r="AS84" s="174">
        <v>2023</v>
      </c>
      <c r="AT84" s="415">
        <v>45083</v>
      </c>
      <c r="AU84" s="174" t="s">
        <v>2310</v>
      </c>
      <c r="AV84" s="174"/>
      <c r="AW84" s="572"/>
      <c r="AX84" s="426"/>
      <c r="AY84" s="426">
        <f t="shared" si="24"/>
        <v>0</v>
      </c>
      <c r="AZ84" s="426">
        <f t="shared" si="25"/>
        <v>1</v>
      </c>
      <c r="BA84" s="426">
        <f t="shared" si="26"/>
        <v>0</v>
      </c>
      <c r="BB84" s="426">
        <f t="shared" si="27"/>
        <v>1</v>
      </c>
      <c r="BC84" s="425" t="b">
        <f t="shared" ref="BC84:BC158" si="28">COUNTIF($W$3:$W1890,$W84)&gt;1</f>
        <v>0</v>
      </c>
    </row>
    <row r="85" spans="1:58" ht="15.75" customHeight="1">
      <c r="A85" s="174" t="s">
        <v>10</v>
      </c>
      <c r="B85" s="174" t="s">
        <v>11</v>
      </c>
      <c r="C85" s="174" t="s">
        <v>12</v>
      </c>
      <c r="D85" s="63" t="s">
        <v>13</v>
      </c>
      <c r="E85" s="63" t="s">
        <v>28</v>
      </c>
      <c r="F85" s="174"/>
      <c r="G85" s="174" t="s">
        <v>3471</v>
      </c>
      <c r="H85" s="174" t="s">
        <v>6318</v>
      </c>
      <c r="I85" s="174" t="s">
        <v>3821</v>
      </c>
      <c r="J85" s="174"/>
      <c r="K85" s="174"/>
      <c r="L85" s="174" t="s">
        <v>6319</v>
      </c>
      <c r="M85" s="174" t="s">
        <v>6320</v>
      </c>
      <c r="N85" s="63" t="s">
        <v>15</v>
      </c>
      <c r="O85" s="63" t="s">
        <v>16</v>
      </c>
      <c r="P85" s="174" t="s">
        <v>35</v>
      </c>
      <c r="Q85" s="63" t="s">
        <v>117</v>
      </c>
      <c r="R85" s="174" t="s">
        <v>10281</v>
      </c>
      <c r="S85" s="174"/>
      <c r="T85" s="174" t="s">
        <v>4587</v>
      </c>
      <c r="U85" s="63" t="s">
        <v>4164</v>
      </c>
      <c r="V85" s="174" t="s">
        <v>4961</v>
      </c>
      <c r="W85" s="174" t="s">
        <v>6321</v>
      </c>
      <c r="X85" s="429">
        <v>45083</v>
      </c>
      <c r="Y85" s="430">
        <v>46911</v>
      </c>
      <c r="Z85" s="63" t="s">
        <v>4158</v>
      </c>
      <c r="AA85" s="63" t="s">
        <v>4159</v>
      </c>
      <c r="AB85" s="63"/>
      <c r="AC85" s="63"/>
      <c r="AD85" s="342" t="s">
        <v>6322</v>
      </c>
      <c r="AE85" s="586" t="s">
        <v>6323</v>
      </c>
      <c r="AF85" s="174" t="s">
        <v>6324</v>
      </c>
      <c r="AG85" s="174"/>
      <c r="AH85" s="174"/>
      <c r="AI85" s="174"/>
      <c r="AJ85" s="174"/>
      <c r="AK85" s="174"/>
      <c r="AL85" s="174"/>
      <c r="AM85" s="174"/>
      <c r="AN85" s="174"/>
      <c r="AO85" s="174"/>
      <c r="AP85" s="174"/>
      <c r="AQ85" s="174"/>
      <c r="AR85" s="174" t="s">
        <v>2319</v>
      </c>
      <c r="AS85" s="174">
        <v>2023</v>
      </c>
      <c r="AT85" s="415">
        <v>45084</v>
      </c>
      <c r="AU85" s="174" t="s">
        <v>2307</v>
      </c>
      <c r="AV85" s="174"/>
      <c r="AW85" s="572">
        <v>1</v>
      </c>
      <c r="AX85" s="426"/>
      <c r="AY85" s="426">
        <f t="shared" si="24"/>
        <v>1</v>
      </c>
      <c r="AZ85" s="426">
        <f t="shared" si="25"/>
        <v>0</v>
      </c>
      <c r="BA85" s="426">
        <f t="shared" si="26"/>
        <v>0</v>
      </c>
      <c r="BB85" s="426">
        <f t="shared" si="27"/>
        <v>1</v>
      </c>
      <c r="BC85" s="425" t="b">
        <f t="shared" si="28"/>
        <v>0</v>
      </c>
    </row>
    <row r="86" spans="1:58" ht="15.75" customHeight="1">
      <c r="A86" s="174" t="s">
        <v>10</v>
      </c>
      <c r="B86" s="174" t="s">
        <v>11</v>
      </c>
      <c r="C86" s="174" t="s">
        <v>13</v>
      </c>
      <c r="D86" s="63" t="s">
        <v>13</v>
      </c>
      <c r="E86" s="63" t="s">
        <v>28</v>
      </c>
      <c r="F86" s="174"/>
      <c r="G86" s="174" t="s">
        <v>2135</v>
      </c>
      <c r="H86" s="174"/>
      <c r="I86" s="63" t="s">
        <v>2136</v>
      </c>
      <c r="J86" s="174"/>
      <c r="K86" s="174"/>
      <c r="L86" s="174" t="s">
        <v>6325</v>
      </c>
      <c r="M86" s="174" t="s">
        <v>6326</v>
      </c>
      <c r="N86" s="63" t="s">
        <v>15</v>
      </c>
      <c r="O86" s="63" t="s">
        <v>16</v>
      </c>
      <c r="P86" s="174" t="s">
        <v>35</v>
      </c>
      <c r="Q86" s="63" t="s">
        <v>107</v>
      </c>
      <c r="R86" s="174" t="s">
        <v>108</v>
      </c>
      <c r="S86" s="174"/>
      <c r="T86" s="174" t="s">
        <v>4713</v>
      </c>
      <c r="U86" s="63" t="s">
        <v>4164</v>
      </c>
      <c r="V86" s="174" t="s">
        <v>6327</v>
      </c>
      <c r="W86" s="174" t="s">
        <v>6328</v>
      </c>
      <c r="X86" s="429">
        <v>45093</v>
      </c>
      <c r="Y86" s="430">
        <v>46923</v>
      </c>
      <c r="Z86" s="63" t="s">
        <v>4158</v>
      </c>
      <c r="AA86" s="63" t="s">
        <v>4159</v>
      </c>
      <c r="AB86" s="63"/>
      <c r="AC86" s="63"/>
      <c r="AD86" s="174" t="s">
        <v>6329</v>
      </c>
      <c r="AE86" s="174" t="s">
        <v>6330</v>
      </c>
      <c r="AF86" s="174" t="s">
        <v>6331</v>
      </c>
      <c r="AG86" s="174"/>
      <c r="AH86" s="174"/>
      <c r="AI86" s="174"/>
      <c r="AJ86" s="174"/>
      <c r="AK86" s="174"/>
      <c r="AL86" s="174"/>
      <c r="AM86" s="174"/>
      <c r="AN86" s="174"/>
      <c r="AO86" s="174"/>
      <c r="AP86" s="174"/>
      <c r="AQ86" s="174"/>
      <c r="AR86" s="174" t="s">
        <v>2319</v>
      </c>
      <c r="AS86" s="174">
        <v>2023</v>
      </c>
      <c r="AT86" s="415">
        <v>45103</v>
      </c>
      <c r="AU86" s="174" t="s">
        <v>2310</v>
      </c>
      <c r="AV86" s="174"/>
      <c r="AW86" s="572"/>
      <c r="AX86" s="426"/>
      <c r="AY86" s="426">
        <f t="shared" si="24"/>
        <v>0</v>
      </c>
      <c r="AZ86" s="426">
        <f t="shared" si="25"/>
        <v>1</v>
      </c>
      <c r="BA86" s="426">
        <f t="shared" si="26"/>
        <v>0</v>
      </c>
      <c r="BB86" s="426">
        <f t="shared" si="27"/>
        <v>1</v>
      </c>
      <c r="BC86" s="425" t="b">
        <f t="shared" si="28"/>
        <v>0</v>
      </c>
    </row>
    <row r="87" spans="1:58" ht="15.75" customHeight="1">
      <c r="A87" s="174" t="s">
        <v>10</v>
      </c>
      <c r="B87" s="174" t="s">
        <v>11</v>
      </c>
      <c r="C87" s="174" t="s">
        <v>509</v>
      </c>
      <c r="D87" s="63" t="s">
        <v>9368</v>
      </c>
      <c r="E87" s="63" t="s">
        <v>30</v>
      </c>
      <c r="F87" s="174"/>
      <c r="G87" s="174" t="s">
        <v>3543</v>
      </c>
      <c r="H87" s="174" t="s">
        <v>6332</v>
      </c>
      <c r="I87" s="174" t="s">
        <v>9625</v>
      </c>
      <c r="J87" s="174"/>
      <c r="K87" s="174"/>
      <c r="L87" s="174" t="s">
        <v>6333</v>
      </c>
      <c r="M87" s="174" t="s">
        <v>6334</v>
      </c>
      <c r="N87" s="63" t="s">
        <v>15</v>
      </c>
      <c r="O87" s="63" t="s">
        <v>16</v>
      </c>
      <c r="P87" s="174" t="s">
        <v>35</v>
      </c>
      <c r="Q87" s="63" t="s">
        <v>8666</v>
      </c>
      <c r="R87" s="174" t="s">
        <v>39</v>
      </c>
      <c r="S87" s="174"/>
      <c r="T87" s="174" t="s">
        <v>4640</v>
      </c>
      <c r="U87" s="63" t="s">
        <v>4164</v>
      </c>
      <c r="V87" s="174" t="s">
        <v>253</v>
      </c>
      <c r="W87" s="174" t="s">
        <v>6335</v>
      </c>
      <c r="X87" s="429">
        <v>45093</v>
      </c>
      <c r="Y87" s="430">
        <v>46923</v>
      </c>
      <c r="Z87" s="63" t="s">
        <v>4158</v>
      </c>
      <c r="AA87" s="63" t="s">
        <v>4159</v>
      </c>
      <c r="AB87" s="63"/>
      <c r="AC87" s="63"/>
      <c r="AD87" s="342" t="s">
        <v>6336</v>
      </c>
      <c r="AE87" s="342" t="s">
        <v>6337</v>
      </c>
      <c r="AF87" s="342" t="s">
        <v>6338</v>
      </c>
      <c r="AG87" s="174"/>
      <c r="AH87" s="174"/>
      <c r="AI87" s="174"/>
      <c r="AJ87" s="174"/>
      <c r="AK87" s="174"/>
      <c r="AL87" s="174"/>
      <c r="AM87" s="174"/>
      <c r="AN87" s="174"/>
      <c r="AO87" s="174"/>
      <c r="AP87" s="174"/>
      <c r="AQ87" s="174"/>
      <c r="AR87" s="174" t="s">
        <v>2319</v>
      </c>
      <c r="AS87" s="174">
        <v>2023</v>
      </c>
      <c r="AT87" s="415">
        <v>45103</v>
      </c>
      <c r="AU87" s="174" t="s">
        <v>2307</v>
      </c>
      <c r="AV87" s="174"/>
      <c r="AW87" s="572">
        <v>1</v>
      </c>
      <c r="AX87" s="426"/>
      <c r="AY87" s="426">
        <f t="shared" si="24"/>
        <v>1</v>
      </c>
      <c r="AZ87" s="426">
        <f t="shared" si="25"/>
        <v>0</v>
      </c>
      <c r="BA87" s="426">
        <f t="shared" si="26"/>
        <v>0</v>
      </c>
      <c r="BB87" s="426">
        <f t="shared" si="27"/>
        <v>1</v>
      </c>
      <c r="BC87" s="425" t="b">
        <f t="shared" si="28"/>
        <v>0</v>
      </c>
    </row>
    <row r="88" spans="1:58" ht="15.75" customHeight="1">
      <c r="A88" s="174" t="s">
        <v>10</v>
      </c>
      <c r="B88" s="174" t="s">
        <v>11</v>
      </c>
      <c r="C88" s="174" t="s">
        <v>509</v>
      </c>
      <c r="D88" s="63" t="s">
        <v>9368</v>
      </c>
      <c r="E88" s="63" t="s">
        <v>30</v>
      </c>
      <c r="F88" s="174"/>
      <c r="G88" s="174" t="s">
        <v>3543</v>
      </c>
      <c r="H88" s="174" t="s">
        <v>6332</v>
      </c>
      <c r="I88" s="174" t="s">
        <v>9625</v>
      </c>
      <c r="J88" s="174"/>
      <c r="K88" s="174"/>
      <c r="L88" s="174" t="s">
        <v>6333</v>
      </c>
      <c r="M88" s="174" t="s">
        <v>6334</v>
      </c>
      <c r="N88" s="63" t="s">
        <v>15</v>
      </c>
      <c r="O88" s="63" t="s">
        <v>16</v>
      </c>
      <c r="P88" s="174" t="s">
        <v>35</v>
      </c>
      <c r="Q88" s="63" t="s">
        <v>104</v>
      </c>
      <c r="R88" s="174" t="s">
        <v>105</v>
      </c>
      <c r="S88" s="174"/>
      <c r="T88" s="174" t="s">
        <v>4661</v>
      </c>
      <c r="U88" s="63" t="s">
        <v>4164</v>
      </c>
      <c r="V88" s="174" t="s">
        <v>106</v>
      </c>
      <c r="W88" s="174" t="s">
        <v>6339</v>
      </c>
      <c r="X88" s="429">
        <v>45093</v>
      </c>
      <c r="Y88" s="430">
        <v>46923</v>
      </c>
      <c r="Z88" s="63" t="s">
        <v>4158</v>
      </c>
      <c r="AA88" s="63" t="s">
        <v>4159</v>
      </c>
      <c r="AB88" s="63"/>
      <c r="AC88" s="63"/>
      <c r="AD88" s="342" t="s">
        <v>6340</v>
      </c>
      <c r="AE88" s="342" t="s">
        <v>6341</v>
      </c>
      <c r="AF88" s="514">
        <v>46523</v>
      </c>
      <c r="AG88" s="174"/>
      <c r="AH88" s="174"/>
      <c r="AI88" s="174"/>
      <c r="AJ88" s="174"/>
      <c r="AK88" s="174"/>
      <c r="AL88" s="174"/>
      <c r="AM88" s="174"/>
      <c r="AN88" s="174"/>
      <c r="AO88" s="174"/>
      <c r="AP88" s="174"/>
      <c r="AQ88" s="174"/>
      <c r="AR88" s="174" t="s">
        <v>2319</v>
      </c>
      <c r="AS88" s="174">
        <v>2023</v>
      </c>
      <c r="AT88" s="415">
        <v>45103</v>
      </c>
      <c r="AU88" s="174" t="s">
        <v>2310</v>
      </c>
      <c r="AV88" s="174"/>
      <c r="AW88" s="572"/>
      <c r="AX88" s="426"/>
      <c r="AY88" s="426">
        <f t="shared" si="24"/>
        <v>0</v>
      </c>
      <c r="AZ88" s="426">
        <f t="shared" si="25"/>
        <v>1</v>
      </c>
      <c r="BA88" s="426">
        <f t="shared" si="26"/>
        <v>0</v>
      </c>
      <c r="BB88" s="426">
        <f t="shared" si="27"/>
        <v>1</v>
      </c>
      <c r="BC88" s="425" t="b">
        <f t="shared" si="28"/>
        <v>0</v>
      </c>
    </row>
    <row r="89" spans="1:58" ht="15.75" customHeight="1">
      <c r="A89" s="174" t="s">
        <v>10</v>
      </c>
      <c r="B89" s="174" t="s">
        <v>11</v>
      </c>
      <c r="C89" s="174" t="s">
        <v>509</v>
      </c>
      <c r="D89" s="63" t="s">
        <v>9368</v>
      </c>
      <c r="E89" s="63" t="s">
        <v>30</v>
      </c>
      <c r="F89" s="174"/>
      <c r="G89" s="174" t="s">
        <v>3543</v>
      </c>
      <c r="H89" s="174" t="s">
        <v>6332</v>
      </c>
      <c r="I89" s="174" t="s">
        <v>9625</v>
      </c>
      <c r="J89" s="174"/>
      <c r="K89" s="174"/>
      <c r="L89" s="174" t="s">
        <v>6333</v>
      </c>
      <c r="M89" s="174" t="s">
        <v>6334</v>
      </c>
      <c r="N89" s="63" t="s">
        <v>15</v>
      </c>
      <c r="O89" s="63" t="s">
        <v>16</v>
      </c>
      <c r="P89" s="174" t="s">
        <v>35</v>
      </c>
      <c r="Q89" s="63" t="s">
        <v>84</v>
      </c>
      <c r="R89" s="174" t="s">
        <v>85</v>
      </c>
      <c r="S89" s="174"/>
      <c r="T89" s="174" t="s">
        <v>4623</v>
      </c>
      <c r="U89" s="63" t="s">
        <v>4164</v>
      </c>
      <c r="V89" s="174" t="s">
        <v>94</v>
      </c>
      <c r="W89" s="174" t="s">
        <v>6342</v>
      </c>
      <c r="X89" s="429">
        <v>45093</v>
      </c>
      <c r="Y89" s="430">
        <v>46923</v>
      </c>
      <c r="Z89" s="63" t="s">
        <v>4158</v>
      </c>
      <c r="AA89" s="63" t="s">
        <v>4159</v>
      </c>
      <c r="AB89" s="63"/>
      <c r="AC89" s="63"/>
      <c r="AD89" s="342" t="s">
        <v>6343</v>
      </c>
      <c r="AE89" s="342" t="s">
        <v>6344</v>
      </c>
      <c r="AF89" s="342" t="s">
        <v>6345</v>
      </c>
      <c r="AG89" s="174"/>
      <c r="AH89" s="174"/>
      <c r="AI89" s="174"/>
      <c r="AJ89" s="174"/>
      <c r="AK89" s="174"/>
      <c r="AL89" s="174"/>
      <c r="AM89" s="174"/>
      <c r="AN89" s="174"/>
      <c r="AO89" s="174"/>
      <c r="AP89" s="174"/>
      <c r="AQ89" s="174"/>
      <c r="AR89" s="174" t="s">
        <v>2319</v>
      </c>
      <c r="AS89" s="174">
        <v>2023</v>
      </c>
      <c r="AT89" s="415">
        <v>45103</v>
      </c>
      <c r="AU89" s="174" t="s">
        <v>2310</v>
      </c>
      <c r="AV89" s="174"/>
      <c r="AW89" s="572"/>
      <c r="AX89" s="426"/>
      <c r="AY89" s="426">
        <f t="shared" si="24"/>
        <v>0</v>
      </c>
      <c r="AZ89" s="426">
        <f t="shared" si="25"/>
        <v>1</v>
      </c>
      <c r="BA89" s="426">
        <f t="shared" si="26"/>
        <v>0</v>
      </c>
      <c r="BB89" s="426">
        <f t="shared" si="27"/>
        <v>1</v>
      </c>
      <c r="BC89" s="425" t="b">
        <f t="shared" si="28"/>
        <v>0</v>
      </c>
    </row>
    <row r="90" spans="1:58" ht="15.75" customHeight="1">
      <c r="A90" s="174" t="s">
        <v>10</v>
      </c>
      <c r="B90" s="174" t="s">
        <v>11</v>
      </c>
      <c r="C90" s="174" t="s">
        <v>12</v>
      </c>
      <c r="D90" s="63" t="s">
        <v>13</v>
      </c>
      <c r="E90" s="63" t="s">
        <v>28</v>
      </c>
      <c r="F90" s="174"/>
      <c r="G90" s="174" t="s">
        <v>2210</v>
      </c>
      <c r="H90" s="174" t="s">
        <v>6346</v>
      </c>
      <c r="I90" s="174" t="s">
        <v>3764</v>
      </c>
      <c r="J90" s="174"/>
      <c r="K90" s="174"/>
      <c r="L90" s="63" t="s">
        <v>5152</v>
      </c>
      <c r="M90" s="174" t="s">
        <v>6304</v>
      </c>
      <c r="N90" s="63" t="s">
        <v>15</v>
      </c>
      <c r="O90" s="63" t="s">
        <v>16</v>
      </c>
      <c r="P90" s="174" t="s">
        <v>35</v>
      </c>
      <c r="Q90" s="63" t="s">
        <v>87</v>
      </c>
      <c r="R90" s="174" t="s">
        <v>434</v>
      </c>
      <c r="S90" s="174"/>
      <c r="T90" s="174" t="s">
        <v>4697</v>
      </c>
      <c r="U90" s="63" t="s">
        <v>4164</v>
      </c>
      <c r="V90" s="174" t="s">
        <v>1139</v>
      </c>
      <c r="W90" s="174" t="s">
        <v>6347</v>
      </c>
      <c r="X90" s="429">
        <v>45097</v>
      </c>
      <c r="Y90" s="430">
        <v>46925</v>
      </c>
      <c r="Z90" s="63" t="s">
        <v>4158</v>
      </c>
      <c r="AA90" s="63" t="s">
        <v>4159</v>
      </c>
      <c r="AB90" s="63"/>
      <c r="AC90" s="63"/>
      <c r="AD90" s="174" t="s">
        <v>5200</v>
      </c>
      <c r="AE90" s="317" t="s">
        <v>6241</v>
      </c>
      <c r="AF90" s="503">
        <v>46694</v>
      </c>
      <c r="AG90" s="174"/>
      <c r="AH90" s="174"/>
      <c r="AI90" s="174"/>
      <c r="AJ90" s="174"/>
      <c r="AK90" s="174"/>
      <c r="AL90" s="174"/>
      <c r="AM90" s="174"/>
      <c r="AN90" s="174"/>
      <c r="AO90" s="174"/>
      <c r="AP90" s="174"/>
      <c r="AQ90" s="174"/>
      <c r="AR90" s="174" t="s">
        <v>2319</v>
      </c>
      <c r="AS90" s="174">
        <v>2023</v>
      </c>
      <c r="AT90" s="415">
        <v>45103</v>
      </c>
      <c r="AU90" s="174" t="s">
        <v>2310</v>
      </c>
      <c r="AV90" s="174"/>
      <c r="AW90" s="572"/>
      <c r="AX90" s="426"/>
      <c r="AY90" s="426">
        <f t="shared" si="24"/>
        <v>0</v>
      </c>
      <c r="AZ90" s="426">
        <f t="shared" si="25"/>
        <v>1</v>
      </c>
      <c r="BA90" s="426">
        <f t="shared" si="26"/>
        <v>0</v>
      </c>
      <c r="BB90" s="426">
        <f t="shared" si="27"/>
        <v>1</v>
      </c>
      <c r="BC90" s="425" t="b">
        <f t="shared" si="28"/>
        <v>0</v>
      </c>
    </row>
    <row r="91" spans="1:58" ht="15.75" customHeight="1">
      <c r="A91" s="174" t="s">
        <v>10</v>
      </c>
      <c r="B91" s="174" t="s">
        <v>11</v>
      </c>
      <c r="C91" s="174" t="s">
        <v>13</v>
      </c>
      <c r="D91" s="63" t="s">
        <v>13</v>
      </c>
      <c r="E91" s="63" t="s">
        <v>28</v>
      </c>
      <c r="F91" s="174"/>
      <c r="G91" s="174" t="s">
        <v>2110</v>
      </c>
      <c r="H91" s="174" t="s">
        <v>5933</v>
      </c>
      <c r="I91" s="174" t="s">
        <v>2111</v>
      </c>
      <c r="J91" s="174"/>
      <c r="K91" s="174"/>
      <c r="L91" s="63" t="s">
        <v>2112</v>
      </c>
      <c r="M91" s="174" t="s">
        <v>5934</v>
      </c>
      <c r="N91" s="63" t="s">
        <v>15</v>
      </c>
      <c r="O91" s="63" t="s">
        <v>1449</v>
      </c>
      <c r="P91" s="174" t="s">
        <v>35</v>
      </c>
      <c r="Q91" s="63" t="s">
        <v>125</v>
      </c>
      <c r="R91" s="174" t="s">
        <v>1849</v>
      </c>
      <c r="S91" s="174"/>
      <c r="T91" s="174" t="s">
        <v>4582</v>
      </c>
      <c r="U91" s="63" t="s">
        <v>4164</v>
      </c>
      <c r="V91" s="174" t="s">
        <v>127</v>
      </c>
      <c r="W91" s="174" t="s">
        <v>6348</v>
      </c>
      <c r="X91" s="429">
        <v>45056</v>
      </c>
      <c r="Y91" s="430">
        <v>46842</v>
      </c>
      <c r="Z91" s="63" t="s">
        <v>4158</v>
      </c>
      <c r="AA91" s="63" t="s">
        <v>4159</v>
      </c>
      <c r="AB91" s="63"/>
      <c r="AC91" s="63"/>
      <c r="AD91" s="587" t="s">
        <v>6349</v>
      </c>
      <c r="AE91" s="174"/>
      <c r="AF91" s="466"/>
      <c r="AG91" s="174"/>
      <c r="AH91" s="174"/>
      <c r="AI91" s="174"/>
      <c r="AJ91" s="174"/>
      <c r="AK91" s="174"/>
      <c r="AL91" s="174"/>
      <c r="AM91" s="174"/>
      <c r="AN91" s="174"/>
      <c r="AO91" s="174"/>
      <c r="AP91" s="174"/>
      <c r="AQ91" s="174"/>
      <c r="AR91" s="174" t="s">
        <v>2319</v>
      </c>
      <c r="AS91" s="174">
        <v>2023</v>
      </c>
      <c r="AT91" s="415">
        <v>45107</v>
      </c>
      <c r="AU91" s="174" t="s">
        <v>2310</v>
      </c>
      <c r="AV91" s="174"/>
      <c r="AW91" s="572"/>
      <c r="AX91" s="426"/>
      <c r="AY91" s="426">
        <f t="shared" si="24"/>
        <v>0</v>
      </c>
      <c r="AZ91" s="426">
        <f t="shared" si="25"/>
        <v>1</v>
      </c>
      <c r="BA91" s="426">
        <f t="shared" si="26"/>
        <v>0</v>
      </c>
      <c r="BB91" s="426">
        <f t="shared" si="27"/>
        <v>1</v>
      </c>
      <c r="BC91" s="425" t="b">
        <f t="shared" si="28"/>
        <v>0</v>
      </c>
    </row>
    <row r="92" spans="1:58" ht="15.75" customHeight="1">
      <c r="A92" s="174" t="s">
        <v>10</v>
      </c>
      <c r="B92" s="174" t="s">
        <v>11</v>
      </c>
      <c r="C92" s="174" t="s">
        <v>28</v>
      </c>
      <c r="D92" s="63" t="s">
        <v>10270</v>
      </c>
      <c r="E92" s="63" t="s">
        <v>30</v>
      </c>
      <c r="F92" s="174"/>
      <c r="G92" s="174" t="s">
        <v>3602</v>
      </c>
      <c r="H92" s="174" t="s">
        <v>6350</v>
      </c>
      <c r="I92" s="174" t="s">
        <v>1234</v>
      </c>
      <c r="J92" s="174"/>
      <c r="K92" s="174"/>
      <c r="L92" s="174" t="s">
        <v>6313</v>
      </c>
      <c r="M92" s="174"/>
      <c r="N92" s="63" t="s">
        <v>15</v>
      </c>
      <c r="O92" s="63" t="s">
        <v>16</v>
      </c>
      <c r="P92" s="174" t="s">
        <v>35</v>
      </c>
      <c r="Q92" s="63" t="s">
        <v>8666</v>
      </c>
      <c r="R92" s="174" t="s">
        <v>43</v>
      </c>
      <c r="S92" s="174"/>
      <c r="T92" s="174" t="s">
        <v>4640</v>
      </c>
      <c r="U92" s="63" t="s">
        <v>4164</v>
      </c>
      <c r="V92" s="174" t="s">
        <v>253</v>
      </c>
      <c r="W92" s="174" t="s">
        <v>6351</v>
      </c>
      <c r="X92" s="429">
        <v>45057</v>
      </c>
      <c r="Y92" s="430">
        <v>46842</v>
      </c>
      <c r="Z92" s="63" t="s">
        <v>4158</v>
      </c>
      <c r="AA92" s="63" t="s">
        <v>4159</v>
      </c>
      <c r="AB92" s="63"/>
      <c r="AC92" s="63"/>
      <c r="AD92" s="588" t="s">
        <v>6060</v>
      </c>
      <c r="AE92" s="174" t="s">
        <v>6061</v>
      </c>
      <c r="AF92" s="466">
        <v>46308</v>
      </c>
      <c r="AG92" s="174"/>
      <c r="AH92" s="174"/>
      <c r="AI92" s="174"/>
      <c r="AJ92" s="174"/>
      <c r="AK92" s="174"/>
      <c r="AL92" s="174"/>
      <c r="AM92" s="174"/>
      <c r="AN92" s="174"/>
      <c r="AO92" s="174"/>
      <c r="AP92" s="174"/>
      <c r="AQ92" s="174"/>
      <c r="AR92" s="174" t="s">
        <v>2319</v>
      </c>
      <c r="AS92" s="174">
        <v>2023</v>
      </c>
      <c r="AT92" s="415">
        <v>45107</v>
      </c>
      <c r="AU92" s="174" t="s">
        <v>2310</v>
      </c>
      <c r="AV92" s="174"/>
      <c r="AW92" s="572"/>
      <c r="AX92" s="426"/>
      <c r="AY92" s="426">
        <f t="shared" si="24"/>
        <v>0</v>
      </c>
      <c r="AZ92" s="426">
        <f t="shared" si="25"/>
        <v>1</v>
      </c>
      <c r="BA92" s="426">
        <f t="shared" si="26"/>
        <v>0</v>
      </c>
      <c r="BB92" s="426">
        <f t="shared" si="27"/>
        <v>1</v>
      </c>
      <c r="BC92" s="425" t="b">
        <f t="shared" si="28"/>
        <v>0</v>
      </c>
    </row>
    <row r="93" spans="1:58" ht="15.75" customHeight="1">
      <c r="A93" s="174" t="s">
        <v>10</v>
      </c>
      <c r="B93" s="174" t="s">
        <v>11</v>
      </c>
      <c r="C93" s="174" t="s">
        <v>310</v>
      </c>
      <c r="D93" s="63" t="s">
        <v>13</v>
      </c>
      <c r="E93" s="63" t="s">
        <v>28</v>
      </c>
      <c r="F93" s="174"/>
      <c r="G93" s="63" t="s">
        <v>311</v>
      </c>
      <c r="H93" s="174" t="s">
        <v>5119</v>
      </c>
      <c r="I93" s="63" t="s">
        <v>312</v>
      </c>
      <c r="J93" s="63"/>
      <c r="K93" s="63"/>
      <c r="L93" s="63" t="s">
        <v>5120</v>
      </c>
      <c r="M93" s="174"/>
      <c r="N93" s="63" t="s">
        <v>15</v>
      </c>
      <c r="O93" s="63" t="s">
        <v>16</v>
      </c>
      <c r="P93" s="174" t="s">
        <v>35</v>
      </c>
      <c r="Q93" s="63" t="s">
        <v>117</v>
      </c>
      <c r="R93" s="174" t="s">
        <v>315</v>
      </c>
      <c r="S93" s="174"/>
      <c r="T93" s="174" t="s">
        <v>6353</v>
      </c>
      <c r="U93" s="63" t="s">
        <v>4164</v>
      </c>
      <c r="V93" s="174" t="s">
        <v>235</v>
      </c>
      <c r="W93" s="174" t="s">
        <v>6354</v>
      </c>
      <c r="X93" s="429">
        <v>45057</v>
      </c>
      <c r="Y93" s="430">
        <v>46849</v>
      </c>
      <c r="Z93" s="63" t="s">
        <v>4158</v>
      </c>
      <c r="AA93" s="63" t="s">
        <v>4159</v>
      </c>
      <c r="AB93" s="63"/>
      <c r="AC93" s="63"/>
      <c r="AD93" s="589" t="s">
        <v>6355</v>
      </c>
      <c r="AE93" s="174" t="s">
        <v>6356</v>
      </c>
      <c r="AF93" s="174" t="s">
        <v>6357</v>
      </c>
      <c r="AG93" s="174"/>
      <c r="AH93" s="174"/>
      <c r="AI93" s="174"/>
      <c r="AJ93" s="174"/>
      <c r="AK93" s="174"/>
      <c r="AL93" s="174"/>
      <c r="AM93" s="174"/>
      <c r="AN93" s="174"/>
      <c r="AO93" s="174"/>
      <c r="AP93" s="174"/>
      <c r="AQ93" s="174"/>
      <c r="AR93" s="174" t="s">
        <v>2319</v>
      </c>
      <c r="AS93" s="174">
        <v>2023</v>
      </c>
      <c r="AT93" s="415">
        <v>45107</v>
      </c>
      <c r="AU93" s="174" t="s">
        <v>2310</v>
      </c>
      <c r="AV93" s="174"/>
      <c r="AW93" s="572"/>
      <c r="AX93" s="426"/>
      <c r="AY93" s="426">
        <f t="shared" si="24"/>
        <v>0</v>
      </c>
      <c r="AZ93" s="426">
        <f t="shared" si="25"/>
        <v>1</v>
      </c>
      <c r="BA93" s="426">
        <f t="shared" si="26"/>
        <v>0</v>
      </c>
      <c r="BB93" s="426">
        <f t="shared" si="27"/>
        <v>1</v>
      </c>
      <c r="BC93" s="425" t="b">
        <f t="shared" si="28"/>
        <v>0</v>
      </c>
    </row>
    <row r="94" spans="1:58" ht="15.75" customHeight="1">
      <c r="A94" s="174" t="s">
        <v>10</v>
      </c>
      <c r="B94" s="174" t="s">
        <v>11</v>
      </c>
      <c r="C94" s="174" t="s">
        <v>509</v>
      </c>
      <c r="D94" s="63" t="s">
        <v>9368</v>
      </c>
      <c r="E94" s="63" t="s">
        <v>30</v>
      </c>
      <c r="F94" s="174"/>
      <c r="G94" s="174" t="s">
        <v>1662</v>
      </c>
      <c r="H94" s="174" t="s">
        <v>6124</v>
      </c>
      <c r="I94" s="174" t="s">
        <v>9602</v>
      </c>
      <c r="J94" s="174"/>
      <c r="K94" s="174"/>
      <c r="L94" s="174" t="s">
        <v>6125</v>
      </c>
      <c r="M94" s="174" t="s">
        <v>6126</v>
      </c>
      <c r="N94" s="63" t="s">
        <v>15</v>
      </c>
      <c r="O94" s="63" t="s">
        <v>16</v>
      </c>
      <c r="P94" s="174" t="s">
        <v>35</v>
      </c>
      <c r="Q94" s="63" t="s">
        <v>104</v>
      </c>
      <c r="R94" s="174" t="s">
        <v>173</v>
      </c>
      <c r="S94" s="174"/>
      <c r="T94" s="174" t="s">
        <v>4661</v>
      </c>
      <c r="U94" s="63" t="s">
        <v>4164</v>
      </c>
      <c r="V94" s="174" t="s">
        <v>106</v>
      </c>
      <c r="W94" s="174" t="s">
        <v>6358</v>
      </c>
      <c r="X94" s="429">
        <v>45058</v>
      </c>
      <c r="Y94" s="430">
        <v>46748</v>
      </c>
      <c r="Z94" s="63" t="s">
        <v>4158</v>
      </c>
      <c r="AA94" s="63" t="s">
        <v>4159</v>
      </c>
      <c r="AB94" s="63"/>
      <c r="AC94" s="63"/>
      <c r="AD94" s="590" t="s">
        <v>6128</v>
      </c>
      <c r="AE94" s="591" t="s">
        <v>6129</v>
      </c>
      <c r="AF94" s="592">
        <v>45946</v>
      </c>
      <c r="AG94" s="174"/>
      <c r="AH94" s="174"/>
      <c r="AI94" s="174"/>
      <c r="AJ94" s="174"/>
      <c r="AK94" s="174"/>
      <c r="AL94" s="174"/>
      <c r="AM94" s="174"/>
      <c r="AN94" s="174"/>
      <c r="AO94" s="174"/>
      <c r="AP94" s="174"/>
      <c r="AQ94" s="174"/>
      <c r="AR94" s="174" t="s">
        <v>2319</v>
      </c>
      <c r="AS94" s="174">
        <v>2023</v>
      </c>
      <c r="AT94" s="415">
        <v>45107</v>
      </c>
      <c r="AU94" s="174" t="s">
        <v>2310</v>
      </c>
      <c r="AV94" s="174"/>
      <c r="AW94" s="572"/>
      <c r="AX94" s="426"/>
      <c r="AY94" s="426">
        <f t="shared" si="24"/>
        <v>0</v>
      </c>
      <c r="AZ94" s="426">
        <f t="shared" si="25"/>
        <v>1</v>
      </c>
      <c r="BA94" s="426">
        <f t="shared" si="26"/>
        <v>0</v>
      </c>
      <c r="BB94" s="426">
        <f t="shared" si="27"/>
        <v>1</v>
      </c>
      <c r="BC94" s="425" t="b">
        <f t="shared" si="28"/>
        <v>0</v>
      </c>
    </row>
    <row r="95" spans="1:58" ht="15.75" customHeight="1">
      <c r="A95" s="174" t="s">
        <v>10</v>
      </c>
      <c r="B95" s="174" t="s">
        <v>11</v>
      </c>
      <c r="C95" s="174" t="s">
        <v>509</v>
      </c>
      <c r="D95" s="63" t="s">
        <v>9368</v>
      </c>
      <c r="E95" s="63" t="s">
        <v>30</v>
      </c>
      <c r="F95" s="174"/>
      <c r="G95" s="174" t="s">
        <v>1662</v>
      </c>
      <c r="H95" s="174" t="s">
        <v>6124</v>
      </c>
      <c r="I95" s="174" t="s">
        <v>9602</v>
      </c>
      <c r="J95" s="174"/>
      <c r="K95" s="174"/>
      <c r="L95" s="174" t="s">
        <v>6125</v>
      </c>
      <c r="M95" s="174" t="s">
        <v>6126</v>
      </c>
      <c r="N95" s="63" t="s">
        <v>15</v>
      </c>
      <c r="O95" s="63" t="s">
        <v>16</v>
      </c>
      <c r="P95" s="174" t="s">
        <v>35</v>
      </c>
      <c r="Q95" s="63" t="s">
        <v>117</v>
      </c>
      <c r="R95" s="174" t="s">
        <v>315</v>
      </c>
      <c r="S95" s="174"/>
      <c r="T95" s="174" t="s">
        <v>6353</v>
      </c>
      <c r="U95" s="63" t="s">
        <v>4164</v>
      </c>
      <c r="V95" s="174" t="s">
        <v>235</v>
      </c>
      <c r="W95" s="174" t="s">
        <v>6359</v>
      </c>
      <c r="X95" s="429">
        <v>45058</v>
      </c>
      <c r="Y95" s="430">
        <v>46842</v>
      </c>
      <c r="Z95" s="63" t="s">
        <v>4158</v>
      </c>
      <c r="AA95" s="63" t="s">
        <v>4159</v>
      </c>
      <c r="AB95" s="63"/>
      <c r="AC95" s="63"/>
      <c r="AD95" s="593" t="s">
        <v>6360</v>
      </c>
      <c r="AE95" s="594" t="s">
        <v>6361</v>
      </c>
      <c r="AF95" s="594" t="s">
        <v>6362</v>
      </c>
      <c r="AG95" s="174"/>
      <c r="AH95" s="174"/>
      <c r="AI95" s="174"/>
      <c r="AJ95" s="174"/>
      <c r="AK95" s="174"/>
      <c r="AL95" s="174"/>
      <c r="AM95" s="174"/>
      <c r="AN95" s="174"/>
      <c r="AO95" s="174"/>
      <c r="AP95" s="174"/>
      <c r="AQ95" s="174"/>
      <c r="AR95" s="174" t="s">
        <v>2319</v>
      </c>
      <c r="AS95" s="174">
        <v>2023</v>
      </c>
      <c r="AT95" s="415">
        <v>45107</v>
      </c>
      <c r="AU95" s="174" t="s">
        <v>2310</v>
      </c>
      <c r="AV95" s="174"/>
      <c r="AW95" s="572"/>
      <c r="AX95" s="426"/>
      <c r="AY95" s="426">
        <f t="shared" si="24"/>
        <v>0</v>
      </c>
      <c r="AZ95" s="426">
        <f t="shared" si="25"/>
        <v>1</v>
      </c>
      <c r="BA95" s="426">
        <f t="shared" si="26"/>
        <v>0</v>
      </c>
      <c r="BB95" s="426">
        <f t="shared" si="27"/>
        <v>1</v>
      </c>
      <c r="BC95" s="425" t="b">
        <f t="shared" si="28"/>
        <v>0</v>
      </c>
    </row>
    <row r="96" spans="1:58" ht="15.75" customHeight="1">
      <c r="A96" s="174" t="s">
        <v>10</v>
      </c>
      <c r="B96" s="174" t="s">
        <v>11</v>
      </c>
      <c r="C96" s="174" t="s">
        <v>176</v>
      </c>
      <c r="D96" s="63" t="s">
        <v>9075</v>
      </c>
      <c r="E96" s="63" t="s">
        <v>28</v>
      </c>
      <c r="F96" s="174"/>
      <c r="G96" s="174" t="s">
        <v>3806</v>
      </c>
      <c r="H96" s="174" t="s">
        <v>5968</v>
      </c>
      <c r="I96" s="174" t="s">
        <v>3807</v>
      </c>
      <c r="J96" s="174"/>
      <c r="K96" s="174"/>
      <c r="L96" s="174" t="s">
        <v>2217</v>
      </c>
      <c r="M96" s="174"/>
      <c r="N96" s="63" t="s">
        <v>15</v>
      </c>
      <c r="O96" s="63" t="s">
        <v>16</v>
      </c>
      <c r="P96" s="63" t="s">
        <v>35</v>
      </c>
      <c r="Q96" s="63" t="s">
        <v>8666</v>
      </c>
      <c r="R96" s="174" t="s">
        <v>1362</v>
      </c>
      <c r="S96" s="174"/>
      <c r="T96" s="174" t="s">
        <v>4497</v>
      </c>
      <c r="U96" s="63" t="s">
        <v>4164</v>
      </c>
      <c r="V96" s="174" t="s">
        <v>2220</v>
      </c>
      <c r="W96" s="174" t="s">
        <v>6363</v>
      </c>
      <c r="X96" s="429">
        <v>45058</v>
      </c>
      <c r="Y96" s="430">
        <v>46412</v>
      </c>
      <c r="Z96" s="63" t="s">
        <v>4158</v>
      </c>
      <c r="AA96" s="63" t="s">
        <v>4159</v>
      </c>
      <c r="AB96" s="63"/>
      <c r="AC96" s="63"/>
      <c r="AD96" s="593" t="s">
        <v>6364</v>
      </c>
      <c r="AE96" s="594" t="s">
        <v>6365</v>
      </c>
      <c r="AF96" s="594" t="s">
        <v>6366</v>
      </c>
      <c r="AG96" s="174"/>
      <c r="AH96" s="174"/>
      <c r="AI96" s="174"/>
      <c r="AJ96" s="174"/>
      <c r="AK96" s="174"/>
      <c r="AL96" s="174"/>
      <c r="AM96" s="174"/>
      <c r="AN96" s="174"/>
      <c r="AO96" s="174"/>
      <c r="AP96" s="174"/>
      <c r="AQ96" s="174"/>
      <c r="AR96" s="174" t="s">
        <v>2319</v>
      </c>
      <c r="AS96" s="174">
        <v>2023</v>
      </c>
      <c r="AT96" s="415">
        <v>45107</v>
      </c>
      <c r="AU96" s="174" t="s">
        <v>2310</v>
      </c>
      <c r="AV96" s="174"/>
      <c r="AW96" s="572"/>
      <c r="AX96" s="426"/>
      <c r="AY96" s="426">
        <f t="shared" si="24"/>
        <v>0</v>
      </c>
      <c r="AZ96" s="426">
        <f t="shared" si="25"/>
        <v>1</v>
      </c>
      <c r="BA96" s="426">
        <f t="shared" si="26"/>
        <v>0</v>
      </c>
      <c r="BB96" s="426">
        <f t="shared" si="27"/>
        <v>1</v>
      </c>
      <c r="BC96" s="425" t="b">
        <f t="shared" si="28"/>
        <v>0</v>
      </c>
    </row>
    <row r="97" spans="1:55" ht="15.75" customHeight="1">
      <c r="A97" s="174" t="s">
        <v>10</v>
      </c>
      <c r="B97" s="174" t="s">
        <v>11</v>
      </c>
      <c r="C97" s="174" t="s">
        <v>176</v>
      </c>
      <c r="D97" s="63" t="s">
        <v>9075</v>
      </c>
      <c r="E97" s="63" t="s">
        <v>28</v>
      </c>
      <c r="F97" s="174"/>
      <c r="G97" s="174" t="s">
        <v>3806</v>
      </c>
      <c r="H97" s="174" t="s">
        <v>5968</v>
      </c>
      <c r="I97" s="174" t="s">
        <v>3807</v>
      </c>
      <c r="J97" s="174"/>
      <c r="K97" s="174"/>
      <c r="L97" s="174" t="s">
        <v>2217</v>
      </c>
      <c r="M97" s="174"/>
      <c r="N97" s="63" t="s">
        <v>15</v>
      </c>
      <c r="O97" s="63" t="s">
        <v>16</v>
      </c>
      <c r="P97" s="63" t="s">
        <v>35</v>
      </c>
      <c r="Q97" s="63" t="s">
        <v>104</v>
      </c>
      <c r="R97" s="174" t="s">
        <v>173</v>
      </c>
      <c r="S97" s="174"/>
      <c r="T97" s="174" t="s">
        <v>4661</v>
      </c>
      <c r="U97" s="63" t="s">
        <v>4164</v>
      </c>
      <c r="V97" s="174" t="s">
        <v>2219</v>
      </c>
      <c r="W97" s="174" t="s">
        <v>6367</v>
      </c>
      <c r="X97" s="429">
        <v>45058</v>
      </c>
      <c r="Y97" s="430">
        <v>46412</v>
      </c>
      <c r="Z97" s="63" t="s">
        <v>4158</v>
      </c>
      <c r="AA97" s="63" t="s">
        <v>4159</v>
      </c>
      <c r="AB97" s="63"/>
      <c r="AC97" s="63"/>
      <c r="AD97" s="593" t="s">
        <v>6368</v>
      </c>
      <c r="AE97" s="594" t="s">
        <v>6369</v>
      </c>
      <c r="AF97" s="594" t="s">
        <v>6370</v>
      </c>
      <c r="AG97" s="174"/>
      <c r="AH97" s="174"/>
      <c r="AI97" s="174"/>
      <c r="AJ97" s="174"/>
      <c r="AK97" s="174"/>
      <c r="AL97" s="174"/>
      <c r="AM97" s="174"/>
      <c r="AN97" s="174"/>
      <c r="AO97" s="174"/>
      <c r="AP97" s="174"/>
      <c r="AQ97" s="174"/>
      <c r="AR97" s="174" t="s">
        <v>2319</v>
      </c>
      <c r="AS97" s="174">
        <v>2023</v>
      </c>
      <c r="AT97" s="415">
        <v>45107</v>
      </c>
      <c r="AU97" s="174" t="s">
        <v>2310</v>
      </c>
      <c r="AV97" s="174"/>
      <c r="AW97" s="572"/>
      <c r="AX97" s="426"/>
      <c r="AY97" s="426">
        <f t="shared" si="24"/>
        <v>0</v>
      </c>
      <c r="AZ97" s="426">
        <f t="shared" si="25"/>
        <v>1</v>
      </c>
      <c r="BA97" s="426">
        <f t="shared" si="26"/>
        <v>0</v>
      </c>
      <c r="BB97" s="426">
        <f t="shared" si="27"/>
        <v>1</v>
      </c>
      <c r="BC97" s="425" t="b">
        <f t="shared" si="28"/>
        <v>0</v>
      </c>
    </row>
    <row r="98" spans="1:55" ht="15.75" customHeight="1">
      <c r="A98" s="174" t="s">
        <v>10</v>
      </c>
      <c r="B98" s="174" t="s">
        <v>11</v>
      </c>
      <c r="C98" s="174" t="s">
        <v>176</v>
      </c>
      <c r="D98" s="63" t="s">
        <v>9075</v>
      </c>
      <c r="E98" s="63" t="s">
        <v>28</v>
      </c>
      <c r="F98" s="174"/>
      <c r="G98" s="174" t="s">
        <v>3806</v>
      </c>
      <c r="H98" s="174" t="s">
        <v>5968</v>
      </c>
      <c r="I98" s="174" t="s">
        <v>3807</v>
      </c>
      <c r="J98" s="174"/>
      <c r="K98" s="174"/>
      <c r="L98" s="174" t="s">
        <v>2217</v>
      </c>
      <c r="M98" s="174"/>
      <c r="N98" s="63" t="s">
        <v>15</v>
      </c>
      <c r="O98" s="63" t="s">
        <v>16</v>
      </c>
      <c r="P98" s="63" t="s">
        <v>35</v>
      </c>
      <c r="Q98" s="63" t="s">
        <v>117</v>
      </c>
      <c r="R98" s="174" t="s">
        <v>315</v>
      </c>
      <c r="S98" s="174"/>
      <c r="T98" s="174" t="s">
        <v>6353</v>
      </c>
      <c r="U98" s="63" t="s">
        <v>4164</v>
      </c>
      <c r="V98" s="174" t="s">
        <v>2218</v>
      </c>
      <c r="W98" s="174" t="s">
        <v>6371</v>
      </c>
      <c r="X98" s="429">
        <v>45058</v>
      </c>
      <c r="Y98" s="430">
        <v>46412</v>
      </c>
      <c r="Z98" s="63" t="s">
        <v>4158</v>
      </c>
      <c r="AA98" s="63" t="s">
        <v>4159</v>
      </c>
      <c r="AB98" s="63"/>
      <c r="AC98" s="63"/>
      <c r="AD98" s="593" t="s">
        <v>6372</v>
      </c>
      <c r="AE98" s="594" t="s">
        <v>6373</v>
      </c>
      <c r="AF98" s="594" t="s">
        <v>6374</v>
      </c>
      <c r="AG98" s="174"/>
      <c r="AH98" s="174"/>
      <c r="AI98" s="174"/>
      <c r="AJ98" s="174"/>
      <c r="AK98" s="174"/>
      <c r="AL98" s="174"/>
      <c r="AM98" s="174"/>
      <c r="AN98" s="174"/>
      <c r="AO98" s="174"/>
      <c r="AP98" s="174"/>
      <c r="AQ98" s="174"/>
      <c r="AR98" s="174" t="s">
        <v>2319</v>
      </c>
      <c r="AS98" s="174">
        <v>2023</v>
      </c>
      <c r="AT98" s="415">
        <v>45107</v>
      </c>
      <c r="AU98" s="174" t="s">
        <v>2310</v>
      </c>
      <c r="AV98" s="174"/>
      <c r="AW98" s="572"/>
      <c r="AX98" s="426"/>
      <c r="AY98" s="426">
        <f t="shared" si="24"/>
        <v>0</v>
      </c>
      <c r="AZ98" s="426">
        <f t="shared" si="25"/>
        <v>1</v>
      </c>
      <c r="BA98" s="426">
        <f t="shared" si="26"/>
        <v>0</v>
      </c>
      <c r="BB98" s="426">
        <f t="shared" si="27"/>
        <v>1</v>
      </c>
      <c r="BC98" s="425" t="b">
        <f t="shared" si="28"/>
        <v>0</v>
      </c>
    </row>
    <row r="99" spans="1:55" ht="15.75" customHeight="1">
      <c r="A99" s="174" t="s">
        <v>10</v>
      </c>
      <c r="B99" s="174" t="s">
        <v>11</v>
      </c>
      <c r="C99" s="174" t="s">
        <v>123</v>
      </c>
      <c r="D99" s="63" t="s">
        <v>2267</v>
      </c>
      <c r="E99" s="63" t="s">
        <v>123</v>
      </c>
      <c r="F99" s="174"/>
      <c r="G99" s="174" t="s">
        <v>1766</v>
      </c>
      <c r="H99" s="174" t="s">
        <v>6076</v>
      </c>
      <c r="I99" s="174" t="s">
        <v>2268</v>
      </c>
      <c r="J99" s="174"/>
      <c r="K99" s="174"/>
      <c r="L99" s="174" t="s">
        <v>1768</v>
      </c>
      <c r="M99" s="174" t="s">
        <v>5803</v>
      </c>
      <c r="N99" s="63" t="s">
        <v>15</v>
      </c>
      <c r="O99" s="63" t="s">
        <v>16</v>
      </c>
      <c r="P99" s="174" t="s">
        <v>35</v>
      </c>
      <c r="Q99" s="63" t="s">
        <v>8666</v>
      </c>
      <c r="R99" s="174" t="s">
        <v>1362</v>
      </c>
      <c r="S99" s="174"/>
      <c r="T99" s="174" t="s">
        <v>4497</v>
      </c>
      <c r="U99" s="63" t="s">
        <v>4164</v>
      </c>
      <c r="V99" s="174" t="s">
        <v>6375</v>
      </c>
      <c r="W99" s="174" t="s">
        <v>6376</v>
      </c>
      <c r="X99" s="429">
        <v>45063</v>
      </c>
      <c r="Y99" s="430">
        <v>46734</v>
      </c>
      <c r="Z99" s="63" t="s">
        <v>4158</v>
      </c>
      <c r="AA99" s="63" t="s">
        <v>4159</v>
      </c>
      <c r="AB99" s="63"/>
      <c r="AC99" s="63"/>
      <c r="AD99" s="593" t="s">
        <v>6377</v>
      </c>
      <c r="AE99" s="594" t="s">
        <v>6378</v>
      </c>
      <c r="AF99" s="595">
        <v>45103</v>
      </c>
      <c r="AG99" s="174"/>
      <c r="AH99" s="174"/>
      <c r="AI99" s="174"/>
      <c r="AJ99" s="174"/>
      <c r="AK99" s="174"/>
      <c r="AL99" s="174"/>
      <c r="AM99" s="174"/>
      <c r="AN99" s="174"/>
      <c r="AO99" s="174"/>
      <c r="AP99" s="174"/>
      <c r="AQ99" s="174"/>
      <c r="AR99" s="174" t="s">
        <v>2319</v>
      </c>
      <c r="AS99" s="174">
        <v>2023</v>
      </c>
      <c r="AT99" s="415">
        <v>45107</v>
      </c>
      <c r="AU99" s="174" t="s">
        <v>2310</v>
      </c>
      <c r="AV99" s="174"/>
      <c r="AW99" s="572"/>
      <c r="AX99" s="426"/>
      <c r="AY99" s="426">
        <f t="shared" si="24"/>
        <v>0</v>
      </c>
      <c r="AZ99" s="426">
        <f t="shared" si="25"/>
        <v>1</v>
      </c>
      <c r="BA99" s="426">
        <f t="shared" si="26"/>
        <v>0</v>
      </c>
      <c r="BB99" s="426">
        <f t="shared" si="27"/>
        <v>1</v>
      </c>
      <c r="BC99" s="425" t="b">
        <f t="shared" si="28"/>
        <v>0</v>
      </c>
    </row>
    <row r="100" spans="1:55" ht="15.75" customHeight="1">
      <c r="A100" s="174" t="s">
        <v>10</v>
      </c>
      <c r="B100" s="174" t="s">
        <v>11</v>
      </c>
      <c r="C100" s="174" t="s">
        <v>123</v>
      </c>
      <c r="D100" s="63" t="s">
        <v>2267</v>
      </c>
      <c r="E100" s="63" t="s">
        <v>123</v>
      </c>
      <c r="F100" s="174"/>
      <c r="G100" s="174" t="s">
        <v>1766</v>
      </c>
      <c r="H100" s="174" t="s">
        <v>6076</v>
      </c>
      <c r="I100" s="174" t="s">
        <v>2268</v>
      </c>
      <c r="J100" s="174"/>
      <c r="K100" s="174"/>
      <c r="L100" s="174" t="s">
        <v>1768</v>
      </c>
      <c r="M100" s="174" t="s">
        <v>5803</v>
      </c>
      <c r="N100" s="63" t="s">
        <v>15</v>
      </c>
      <c r="O100" s="63" t="s">
        <v>16</v>
      </c>
      <c r="P100" s="174" t="s">
        <v>35</v>
      </c>
      <c r="Q100" s="63" t="s">
        <v>8666</v>
      </c>
      <c r="R100" s="174" t="s">
        <v>422</v>
      </c>
      <c r="S100" s="174"/>
      <c r="T100" s="174" t="s">
        <v>4491</v>
      </c>
      <c r="U100" s="63" t="s">
        <v>4164</v>
      </c>
      <c r="V100" s="174" t="s">
        <v>2242</v>
      </c>
      <c r="W100" s="174" t="s">
        <v>6379</v>
      </c>
      <c r="X100" s="429">
        <v>45063</v>
      </c>
      <c r="Y100" s="430">
        <v>46734</v>
      </c>
      <c r="Z100" s="63" t="s">
        <v>4158</v>
      </c>
      <c r="AA100" s="63" t="s">
        <v>4159</v>
      </c>
      <c r="AB100" s="63"/>
      <c r="AC100" s="63"/>
      <c r="AD100" s="593" t="s">
        <v>5962</v>
      </c>
      <c r="AE100" s="594" t="s">
        <v>5964</v>
      </c>
      <c r="AF100" s="595">
        <v>46096</v>
      </c>
      <c r="AG100" s="174"/>
      <c r="AH100" s="174"/>
      <c r="AI100" s="174"/>
      <c r="AJ100" s="174"/>
      <c r="AK100" s="174"/>
      <c r="AL100" s="174"/>
      <c r="AM100" s="174"/>
      <c r="AN100" s="174"/>
      <c r="AO100" s="174"/>
      <c r="AP100" s="174"/>
      <c r="AQ100" s="174"/>
      <c r="AR100" s="174" t="s">
        <v>2319</v>
      </c>
      <c r="AS100" s="174">
        <v>2023</v>
      </c>
      <c r="AT100" s="415">
        <v>45107</v>
      </c>
      <c r="AU100" s="174" t="s">
        <v>2310</v>
      </c>
      <c r="AV100" s="174"/>
      <c r="AW100" s="572"/>
      <c r="AX100" s="426"/>
      <c r="AY100" s="426">
        <f t="shared" si="24"/>
        <v>0</v>
      </c>
      <c r="AZ100" s="426">
        <f t="shared" si="25"/>
        <v>1</v>
      </c>
      <c r="BA100" s="426">
        <f t="shared" si="26"/>
        <v>0</v>
      </c>
      <c r="BB100" s="426">
        <f t="shared" si="27"/>
        <v>1</v>
      </c>
      <c r="BC100" s="425" t="b">
        <f t="shared" si="28"/>
        <v>0</v>
      </c>
    </row>
    <row r="101" spans="1:55" ht="15.75" customHeight="1">
      <c r="A101" s="174" t="s">
        <v>10</v>
      </c>
      <c r="B101" s="174" t="s">
        <v>11</v>
      </c>
      <c r="C101" s="174" t="s">
        <v>123</v>
      </c>
      <c r="D101" s="63" t="s">
        <v>2267</v>
      </c>
      <c r="E101" s="63" t="s">
        <v>123</v>
      </c>
      <c r="F101" s="174"/>
      <c r="G101" s="174" t="s">
        <v>1766</v>
      </c>
      <c r="H101" s="174" t="s">
        <v>6076</v>
      </c>
      <c r="I101" s="174" t="s">
        <v>2268</v>
      </c>
      <c r="J101" s="174"/>
      <c r="K101" s="174"/>
      <c r="L101" s="174" t="s">
        <v>1768</v>
      </c>
      <c r="M101" s="174" t="s">
        <v>5803</v>
      </c>
      <c r="N101" s="63" t="s">
        <v>15</v>
      </c>
      <c r="O101" s="63" t="s">
        <v>16</v>
      </c>
      <c r="P101" s="174" t="s">
        <v>35</v>
      </c>
      <c r="Q101" s="63" t="s">
        <v>8666</v>
      </c>
      <c r="R101" s="174" t="s">
        <v>45</v>
      </c>
      <c r="S101" s="174"/>
      <c r="T101" s="174" t="s">
        <v>4652</v>
      </c>
      <c r="U101" s="63" t="s">
        <v>4164</v>
      </c>
      <c r="V101" s="174" t="s">
        <v>78</v>
      </c>
      <c r="W101" s="174" t="s">
        <v>6380</v>
      </c>
      <c r="X101" s="429">
        <v>45063</v>
      </c>
      <c r="Y101" s="430">
        <v>46615</v>
      </c>
      <c r="Z101" s="63" t="s">
        <v>4158</v>
      </c>
      <c r="AA101" s="63" t="s">
        <v>4159</v>
      </c>
      <c r="AB101" s="63"/>
      <c r="AC101" s="63"/>
      <c r="AD101" s="593" t="s">
        <v>6381</v>
      </c>
      <c r="AE101" s="594" t="s">
        <v>5809</v>
      </c>
      <c r="AF101" s="595">
        <v>46106</v>
      </c>
      <c r="AG101" s="174"/>
      <c r="AH101" s="174"/>
      <c r="AI101" s="174"/>
      <c r="AJ101" s="174"/>
      <c r="AK101" s="174"/>
      <c r="AL101" s="174"/>
      <c r="AM101" s="174"/>
      <c r="AN101" s="174"/>
      <c r="AO101" s="174"/>
      <c r="AP101" s="174"/>
      <c r="AQ101" s="174"/>
      <c r="AR101" s="174" t="s">
        <v>2319</v>
      </c>
      <c r="AS101" s="174">
        <v>2023</v>
      </c>
      <c r="AT101" s="415">
        <v>45107</v>
      </c>
      <c r="AU101" s="174" t="s">
        <v>2310</v>
      </c>
      <c r="AV101" s="174"/>
      <c r="AW101" s="572"/>
      <c r="AX101" s="426"/>
      <c r="AY101" s="426">
        <f t="shared" si="24"/>
        <v>0</v>
      </c>
      <c r="AZ101" s="426">
        <f t="shared" si="25"/>
        <v>1</v>
      </c>
      <c r="BA101" s="426">
        <f t="shared" si="26"/>
        <v>0</v>
      </c>
      <c r="BB101" s="426">
        <f t="shared" si="27"/>
        <v>1</v>
      </c>
      <c r="BC101" s="425" t="b">
        <f t="shared" si="28"/>
        <v>0</v>
      </c>
    </row>
    <row r="102" spans="1:55" ht="15.75" customHeight="1">
      <c r="A102" s="174" t="s">
        <v>10</v>
      </c>
      <c r="B102" s="174" t="s">
        <v>11</v>
      </c>
      <c r="C102" s="174" t="s">
        <v>123</v>
      </c>
      <c r="D102" s="63" t="s">
        <v>2267</v>
      </c>
      <c r="E102" s="63" t="s">
        <v>123</v>
      </c>
      <c r="F102" s="174"/>
      <c r="G102" s="174" t="s">
        <v>1766</v>
      </c>
      <c r="H102" s="174" t="s">
        <v>6076</v>
      </c>
      <c r="I102" s="174" t="s">
        <v>2268</v>
      </c>
      <c r="J102" s="174"/>
      <c r="K102" s="174"/>
      <c r="L102" s="174" t="s">
        <v>1768</v>
      </c>
      <c r="M102" s="174" t="s">
        <v>5803</v>
      </c>
      <c r="N102" s="63" t="s">
        <v>15</v>
      </c>
      <c r="O102" s="63" t="s">
        <v>16</v>
      </c>
      <c r="P102" s="174" t="s">
        <v>35</v>
      </c>
      <c r="Q102" s="63" t="s">
        <v>8666</v>
      </c>
      <c r="R102" s="174" t="s">
        <v>43</v>
      </c>
      <c r="S102" s="174"/>
      <c r="T102" s="174" t="s">
        <v>4640</v>
      </c>
      <c r="U102" s="63" t="s">
        <v>4164</v>
      </c>
      <c r="V102" s="174" t="s">
        <v>192</v>
      </c>
      <c r="W102" s="174" t="s">
        <v>6382</v>
      </c>
      <c r="X102" s="429">
        <v>45063</v>
      </c>
      <c r="Y102" s="430">
        <v>46615</v>
      </c>
      <c r="Z102" s="63" t="s">
        <v>4158</v>
      </c>
      <c r="AA102" s="63" t="s">
        <v>4159</v>
      </c>
      <c r="AB102" s="63"/>
      <c r="AC102" s="63"/>
      <c r="AD102" s="593" t="s">
        <v>6383</v>
      </c>
      <c r="AE102" s="594" t="s">
        <v>6384</v>
      </c>
      <c r="AF102" s="595">
        <v>46367</v>
      </c>
      <c r="AG102" s="174"/>
      <c r="AH102" s="174"/>
      <c r="AI102" s="174"/>
      <c r="AJ102" s="174"/>
      <c r="AK102" s="174"/>
      <c r="AL102" s="174"/>
      <c r="AM102" s="174"/>
      <c r="AN102" s="174"/>
      <c r="AO102" s="174"/>
      <c r="AP102" s="174"/>
      <c r="AQ102" s="174"/>
      <c r="AR102" s="174" t="s">
        <v>2319</v>
      </c>
      <c r="AS102" s="174">
        <v>2023</v>
      </c>
      <c r="AT102" s="415">
        <v>45107</v>
      </c>
      <c r="AU102" s="174" t="s">
        <v>2310</v>
      </c>
      <c r="AV102" s="174"/>
      <c r="AW102" s="572"/>
      <c r="AX102" s="426"/>
      <c r="AY102" s="426">
        <f t="shared" si="24"/>
        <v>0</v>
      </c>
      <c r="AZ102" s="426">
        <f t="shared" si="25"/>
        <v>1</v>
      </c>
      <c r="BA102" s="426">
        <f t="shared" si="26"/>
        <v>0</v>
      </c>
      <c r="BB102" s="426">
        <f t="shared" si="27"/>
        <v>1</v>
      </c>
      <c r="BC102" s="425" t="b">
        <f t="shared" si="28"/>
        <v>0</v>
      </c>
    </row>
    <row r="103" spans="1:55" ht="15.75" customHeight="1">
      <c r="A103" s="174" t="s">
        <v>10</v>
      </c>
      <c r="B103" s="174" t="s">
        <v>11</v>
      </c>
      <c r="C103" s="174" t="s">
        <v>123</v>
      </c>
      <c r="D103" s="63" t="s">
        <v>2267</v>
      </c>
      <c r="E103" s="63" t="s">
        <v>123</v>
      </c>
      <c r="F103" s="174"/>
      <c r="G103" s="174" t="s">
        <v>1766</v>
      </c>
      <c r="H103" s="174" t="s">
        <v>6076</v>
      </c>
      <c r="I103" s="174" t="s">
        <v>2268</v>
      </c>
      <c r="J103" s="174"/>
      <c r="K103" s="174"/>
      <c r="L103" s="174" t="s">
        <v>1768</v>
      </c>
      <c r="M103" s="174" t="s">
        <v>5803</v>
      </c>
      <c r="N103" s="63" t="s">
        <v>15</v>
      </c>
      <c r="O103" s="63" t="s">
        <v>16</v>
      </c>
      <c r="P103" s="174" t="s">
        <v>35</v>
      </c>
      <c r="Q103" s="63" t="s">
        <v>87</v>
      </c>
      <c r="R103" s="174" t="s">
        <v>737</v>
      </c>
      <c r="S103" s="174"/>
      <c r="T103" s="174" t="s">
        <v>4668</v>
      </c>
      <c r="U103" s="63" t="s">
        <v>4164</v>
      </c>
      <c r="V103" s="174" t="s">
        <v>2243</v>
      </c>
      <c r="W103" s="174" t="s">
        <v>6385</v>
      </c>
      <c r="X103" s="429">
        <v>45063</v>
      </c>
      <c r="Y103" s="430">
        <v>46615</v>
      </c>
      <c r="Z103" s="63" t="s">
        <v>4158</v>
      </c>
      <c r="AA103" s="63" t="s">
        <v>4159</v>
      </c>
      <c r="AB103" s="63"/>
      <c r="AC103" s="63"/>
      <c r="AD103" s="593" t="s">
        <v>5805</v>
      </c>
      <c r="AE103" s="594" t="s">
        <v>5806</v>
      </c>
      <c r="AF103" s="595">
        <v>45247</v>
      </c>
      <c r="AG103" s="174"/>
      <c r="AH103" s="174"/>
      <c r="AI103" s="174"/>
      <c r="AJ103" s="174"/>
      <c r="AK103" s="174"/>
      <c r="AL103" s="174"/>
      <c r="AM103" s="174"/>
      <c r="AN103" s="174"/>
      <c r="AO103" s="174"/>
      <c r="AP103" s="174"/>
      <c r="AQ103" s="174"/>
      <c r="AR103" s="174" t="s">
        <v>2319</v>
      </c>
      <c r="AS103" s="174">
        <v>2023</v>
      </c>
      <c r="AT103" s="415">
        <v>45107</v>
      </c>
      <c r="AU103" s="174" t="s">
        <v>2310</v>
      </c>
      <c r="AV103" s="174"/>
      <c r="AW103" s="572"/>
      <c r="AX103" s="426"/>
      <c r="AY103" s="426">
        <f t="shared" si="24"/>
        <v>0</v>
      </c>
      <c r="AZ103" s="426">
        <f t="shared" si="25"/>
        <v>1</v>
      </c>
      <c r="BA103" s="426">
        <f t="shared" si="26"/>
        <v>0</v>
      </c>
      <c r="BB103" s="426">
        <f t="shared" si="27"/>
        <v>1</v>
      </c>
      <c r="BC103" s="425" t="b">
        <f t="shared" si="28"/>
        <v>0</v>
      </c>
    </row>
    <row r="104" spans="1:55" ht="15.75" customHeight="1">
      <c r="A104" s="174" t="s">
        <v>10</v>
      </c>
      <c r="B104" s="174" t="s">
        <v>11</v>
      </c>
      <c r="C104" s="63" t="s">
        <v>12</v>
      </c>
      <c r="D104" s="63" t="s">
        <v>13</v>
      </c>
      <c r="E104" s="63" t="s">
        <v>28</v>
      </c>
      <c r="F104" s="63"/>
      <c r="G104" s="63" t="s">
        <v>904</v>
      </c>
      <c r="H104" s="63" t="s">
        <v>6386</v>
      </c>
      <c r="I104" s="63" t="s">
        <v>915</v>
      </c>
      <c r="J104" s="63"/>
      <c r="K104" s="63"/>
      <c r="L104" s="63" t="s">
        <v>916</v>
      </c>
      <c r="M104" s="63"/>
      <c r="N104" s="63" t="s">
        <v>15</v>
      </c>
      <c r="O104" s="63" t="s">
        <v>16</v>
      </c>
      <c r="P104" s="63" t="s">
        <v>35</v>
      </c>
      <c r="Q104" s="63" t="s">
        <v>8666</v>
      </c>
      <c r="R104" s="174" t="s">
        <v>45</v>
      </c>
      <c r="S104" s="174"/>
      <c r="T104" s="174" t="s">
        <v>4652</v>
      </c>
      <c r="U104" s="63" t="s">
        <v>4164</v>
      </c>
      <c r="V104" s="174" t="s">
        <v>1770</v>
      </c>
      <c r="W104" s="174" t="s">
        <v>9627</v>
      </c>
      <c r="X104" s="429">
        <v>45063</v>
      </c>
      <c r="Y104" s="430">
        <v>46838</v>
      </c>
      <c r="Z104" s="63" t="s">
        <v>4158</v>
      </c>
      <c r="AA104" s="63" t="s">
        <v>4159</v>
      </c>
      <c r="AB104" s="63"/>
      <c r="AC104" s="63"/>
      <c r="AD104" s="593" t="s">
        <v>6389</v>
      </c>
      <c r="AE104" s="594" t="s">
        <v>6390</v>
      </c>
      <c r="AF104" s="594" t="s">
        <v>6391</v>
      </c>
      <c r="AG104" s="174"/>
      <c r="AH104" s="174"/>
      <c r="AI104" s="174"/>
      <c r="AJ104" s="174"/>
      <c r="AK104" s="174"/>
      <c r="AL104" s="174"/>
      <c r="AM104" s="174"/>
      <c r="AN104" s="174"/>
      <c r="AO104" s="174"/>
      <c r="AP104" s="174"/>
      <c r="AQ104" s="174"/>
      <c r="AR104" s="174" t="s">
        <v>2319</v>
      </c>
      <c r="AS104" s="174">
        <v>2023</v>
      </c>
      <c r="AT104" s="415">
        <v>45107</v>
      </c>
      <c r="AU104" s="174" t="s">
        <v>2310</v>
      </c>
      <c r="AV104" s="174"/>
      <c r="AW104" s="572"/>
      <c r="AX104" s="426"/>
      <c r="AY104" s="426">
        <f t="shared" si="24"/>
        <v>0</v>
      </c>
      <c r="AZ104" s="426">
        <f t="shared" si="25"/>
        <v>1</v>
      </c>
      <c r="BA104" s="426">
        <f t="shared" si="26"/>
        <v>0</v>
      </c>
      <c r="BB104" s="426">
        <f t="shared" si="27"/>
        <v>1</v>
      </c>
      <c r="BC104" s="425" t="b">
        <f t="shared" si="28"/>
        <v>0</v>
      </c>
    </row>
    <row r="105" spans="1:55" ht="15.75" customHeight="1">
      <c r="A105" s="174" t="s">
        <v>10</v>
      </c>
      <c r="B105" s="174" t="s">
        <v>11</v>
      </c>
      <c r="C105" s="63" t="s">
        <v>12</v>
      </c>
      <c r="D105" s="63" t="s">
        <v>13</v>
      </c>
      <c r="E105" s="63" t="s">
        <v>28</v>
      </c>
      <c r="F105" s="174"/>
      <c r="G105" s="63" t="s">
        <v>904</v>
      </c>
      <c r="H105" s="63" t="s">
        <v>6386</v>
      </c>
      <c r="I105" s="63" t="s">
        <v>915</v>
      </c>
      <c r="J105" s="174"/>
      <c r="K105" s="174"/>
      <c r="L105" s="63" t="s">
        <v>916</v>
      </c>
      <c r="M105" s="63"/>
      <c r="N105" s="63" t="s">
        <v>15</v>
      </c>
      <c r="O105" s="63" t="s">
        <v>16</v>
      </c>
      <c r="P105" s="63" t="s">
        <v>35</v>
      </c>
      <c r="Q105" s="63" t="s">
        <v>8666</v>
      </c>
      <c r="R105" s="174" t="s">
        <v>43</v>
      </c>
      <c r="S105" s="174"/>
      <c r="T105" s="174" t="s">
        <v>4640</v>
      </c>
      <c r="U105" s="63" t="s">
        <v>4164</v>
      </c>
      <c r="V105" s="174" t="s">
        <v>253</v>
      </c>
      <c r="W105" s="174" t="s">
        <v>6392</v>
      </c>
      <c r="X105" s="429">
        <v>45063</v>
      </c>
      <c r="Y105" s="430">
        <v>46849</v>
      </c>
      <c r="Z105" s="63" t="s">
        <v>4158</v>
      </c>
      <c r="AA105" s="63" t="s">
        <v>4159</v>
      </c>
      <c r="AB105" s="63"/>
      <c r="AC105" s="63"/>
      <c r="AD105" s="596" t="s">
        <v>5339</v>
      </c>
      <c r="AE105" s="597" t="s">
        <v>5342</v>
      </c>
      <c r="AF105" s="598">
        <v>46593</v>
      </c>
      <c r="AG105" s="174"/>
      <c r="AH105" s="174"/>
      <c r="AI105" s="174"/>
      <c r="AJ105" s="174"/>
      <c r="AK105" s="174"/>
      <c r="AL105" s="174"/>
      <c r="AM105" s="174"/>
      <c r="AN105" s="174"/>
      <c r="AO105" s="174"/>
      <c r="AP105" s="174"/>
      <c r="AQ105" s="174"/>
      <c r="AR105" s="174" t="s">
        <v>2319</v>
      </c>
      <c r="AS105" s="174">
        <v>2023</v>
      </c>
      <c r="AT105" s="415">
        <v>45107</v>
      </c>
      <c r="AU105" s="174" t="s">
        <v>2310</v>
      </c>
      <c r="AV105" s="174"/>
      <c r="AW105" s="572"/>
      <c r="AX105" s="426"/>
      <c r="AY105" s="426">
        <f t="shared" si="24"/>
        <v>0</v>
      </c>
      <c r="AZ105" s="426">
        <f t="shared" si="25"/>
        <v>1</v>
      </c>
      <c r="BA105" s="426">
        <f t="shared" si="26"/>
        <v>0</v>
      </c>
      <c r="BB105" s="426">
        <f t="shared" si="27"/>
        <v>1</v>
      </c>
      <c r="BC105" s="425" t="b">
        <f t="shared" si="28"/>
        <v>0</v>
      </c>
    </row>
    <row r="106" spans="1:55" ht="15.75" customHeight="1">
      <c r="A106" s="174" t="s">
        <v>10</v>
      </c>
      <c r="B106" s="174" t="s">
        <v>11</v>
      </c>
      <c r="C106" s="63" t="s">
        <v>12</v>
      </c>
      <c r="D106" s="63" t="s">
        <v>13</v>
      </c>
      <c r="E106" s="63" t="s">
        <v>28</v>
      </c>
      <c r="F106" s="63"/>
      <c r="G106" s="63" t="s">
        <v>1353</v>
      </c>
      <c r="H106" s="63" t="s">
        <v>5385</v>
      </c>
      <c r="I106" s="63" t="s">
        <v>1354</v>
      </c>
      <c r="J106" s="63"/>
      <c r="K106" s="63"/>
      <c r="L106" s="63" t="s">
        <v>1355</v>
      </c>
      <c r="M106" s="63"/>
      <c r="N106" s="63" t="s">
        <v>15</v>
      </c>
      <c r="O106" s="63" t="s">
        <v>16</v>
      </c>
      <c r="P106" s="63" t="s">
        <v>35</v>
      </c>
      <c r="Q106" s="63" t="s">
        <v>8666</v>
      </c>
      <c r="R106" s="174" t="s">
        <v>3062</v>
      </c>
      <c r="S106" s="174"/>
      <c r="T106" s="174" t="s">
        <v>6049</v>
      </c>
      <c r="U106" s="63" t="s">
        <v>4164</v>
      </c>
      <c r="V106" s="174" t="s">
        <v>957</v>
      </c>
      <c r="W106" s="174" t="s">
        <v>6395</v>
      </c>
      <c r="X106" s="429">
        <v>45063</v>
      </c>
      <c r="Y106" s="430">
        <v>46842</v>
      </c>
      <c r="Z106" s="63" t="s">
        <v>4158</v>
      </c>
      <c r="AA106" s="63" t="s">
        <v>4159</v>
      </c>
      <c r="AB106" s="63"/>
      <c r="AC106" s="63"/>
      <c r="AD106" s="593" t="s">
        <v>6051</v>
      </c>
      <c r="AE106" s="594" t="s">
        <v>6052</v>
      </c>
      <c r="AF106" s="595">
        <v>45304</v>
      </c>
      <c r="AG106" s="174"/>
      <c r="AH106" s="174"/>
      <c r="AI106" s="174"/>
      <c r="AJ106" s="174"/>
      <c r="AK106" s="174"/>
      <c r="AL106" s="174"/>
      <c r="AM106" s="174"/>
      <c r="AN106" s="174"/>
      <c r="AO106" s="174"/>
      <c r="AP106" s="174"/>
      <c r="AQ106" s="174"/>
      <c r="AR106" s="174" t="s">
        <v>2319</v>
      </c>
      <c r="AS106" s="174">
        <v>2023</v>
      </c>
      <c r="AT106" s="415">
        <v>45107</v>
      </c>
      <c r="AU106" s="174" t="s">
        <v>2310</v>
      </c>
      <c r="AV106" s="174"/>
      <c r="AW106" s="572"/>
      <c r="AX106" s="426"/>
      <c r="AY106" s="426">
        <f t="shared" si="24"/>
        <v>0</v>
      </c>
      <c r="AZ106" s="426">
        <f t="shared" si="25"/>
        <v>1</v>
      </c>
      <c r="BA106" s="426">
        <f t="shared" si="26"/>
        <v>0</v>
      </c>
      <c r="BB106" s="426">
        <f t="shared" si="27"/>
        <v>1</v>
      </c>
      <c r="BC106" s="425" t="b">
        <f t="shared" si="28"/>
        <v>0</v>
      </c>
    </row>
    <row r="107" spans="1:55" ht="15.75" customHeight="1">
      <c r="A107" s="174" t="s">
        <v>10</v>
      </c>
      <c r="B107" s="174" t="s">
        <v>11</v>
      </c>
      <c r="C107" s="63" t="s">
        <v>12</v>
      </c>
      <c r="D107" s="63" t="s">
        <v>13</v>
      </c>
      <c r="E107" s="63" t="s">
        <v>28</v>
      </c>
      <c r="F107" s="174"/>
      <c r="G107" s="63" t="s">
        <v>1353</v>
      </c>
      <c r="H107" s="63" t="s">
        <v>5385</v>
      </c>
      <c r="I107" s="63" t="s">
        <v>1354</v>
      </c>
      <c r="J107" s="174"/>
      <c r="K107" s="63"/>
      <c r="L107" s="63" t="s">
        <v>1355</v>
      </c>
      <c r="M107" s="174"/>
      <c r="N107" s="63" t="s">
        <v>15</v>
      </c>
      <c r="O107" s="63" t="s">
        <v>16</v>
      </c>
      <c r="P107" s="63" t="s">
        <v>35</v>
      </c>
      <c r="Q107" s="63" t="s">
        <v>8666</v>
      </c>
      <c r="R107" s="174" t="s">
        <v>43</v>
      </c>
      <c r="S107" s="174"/>
      <c r="T107" s="174" t="s">
        <v>4640</v>
      </c>
      <c r="U107" s="63" t="s">
        <v>4164</v>
      </c>
      <c r="V107" s="174" t="s">
        <v>253</v>
      </c>
      <c r="W107" s="174" t="s">
        <v>6396</v>
      </c>
      <c r="X107" s="429">
        <v>45063</v>
      </c>
      <c r="Y107" s="430">
        <v>46842</v>
      </c>
      <c r="Z107" s="63" t="s">
        <v>4158</v>
      </c>
      <c r="AA107" s="63" t="s">
        <v>4159</v>
      </c>
      <c r="AB107" s="63"/>
      <c r="AC107" s="63"/>
      <c r="AD107" s="593" t="s">
        <v>6397</v>
      </c>
      <c r="AE107" s="594" t="s">
        <v>6398</v>
      </c>
      <c r="AF107" s="595">
        <v>46420</v>
      </c>
      <c r="AG107" s="174"/>
      <c r="AH107" s="174"/>
      <c r="AI107" s="174"/>
      <c r="AJ107" s="174"/>
      <c r="AK107" s="174"/>
      <c r="AL107" s="174"/>
      <c r="AM107" s="174"/>
      <c r="AN107" s="174"/>
      <c r="AO107" s="174"/>
      <c r="AP107" s="174"/>
      <c r="AQ107" s="174"/>
      <c r="AR107" s="174" t="s">
        <v>2319</v>
      </c>
      <c r="AS107" s="174">
        <v>2023</v>
      </c>
      <c r="AT107" s="415">
        <v>45107</v>
      </c>
      <c r="AU107" s="174" t="s">
        <v>2310</v>
      </c>
      <c r="AV107" s="174"/>
      <c r="AW107" s="572"/>
      <c r="AX107" s="426"/>
      <c r="AY107" s="426">
        <f t="shared" si="24"/>
        <v>0</v>
      </c>
      <c r="AZ107" s="426">
        <f t="shared" si="25"/>
        <v>1</v>
      </c>
      <c r="BA107" s="426">
        <f t="shared" si="26"/>
        <v>0</v>
      </c>
      <c r="BB107" s="426">
        <f t="shared" si="27"/>
        <v>1</v>
      </c>
      <c r="BC107" s="425" t="b">
        <f t="shared" si="28"/>
        <v>0</v>
      </c>
    </row>
    <row r="108" spans="1:55" ht="15.75" customHeight="1">
      <c r="A108" s="174" t="s">
        <v>10</v>
      </c>
      <c r="B108" s="174" t="s">
        <v>11</v>
      </c>
      <c r="C108" s="63" t="s">
        <v>12</v>
      </c>
      <c r="D108" s="63" t="s">
        <v>13</v>
      </c>
      <c r="E108" s="63" t="s">
        <v>28</v>
      </c>
      <c r="F108" s="174"/>
      <c r="G108" s="63" t="s">
        <v>1353</v>
      </c>
      <c r="H108" s="63" t="s">
        <v>5385</v>
      </c>
      <c r="I108" s="63" t="s">
        <v>1354</v>
      </c>
      <c r="J108" s="174"/>
      <c r="K108" s="174"/>
      <c r="L108" s="63" t="s">
        <v>1355</v>
      </c>
      <c r="M108" s="174"/>
      <c r="N108" s="63" t="s">
        <v>15</v>
      </c>
      <c r="O108" s="63" t="s">
        <v>16</v>
      </c>
      <c r="P108" s="63" t="s">
        <v>35</v>
      </c>
      <c r="Q108" s="63" t="s">
        <v>8666</v>
      </c>
      <c r="R108" s="174" t="s">
        <v>45</v>
      </c>
      <c r="S108" s="174"/>
      <c r="T108" s="174" t="s">
        <v>4652</v>
      </c>
      <c r="U108" s="63" t="s">
        <v>4164</v>
      </c>
      <c r="V108" s="174" t="s">
        <v>1770</v>
      </c>
      <c r="W108" s="174" t="s">
        <v>6399</v>
      </c>
      <c r="X108" s="429">
        <v>45063</v>
      </c>
      <c r="Y108" s="430">
        <v>46842</v>
      </c>
      <c r="Z108" s="63" t="s">
        <v>4158</v>
      </c>
      <c r="AA108" s="63" t="s">
        <v>4159</v>
      </c>
      <c r="AB108" s="63"/>
      <c r="AC108" s="63"/>
      <c r="AD108" s="593" t="s">
        <v>6400</v>
      </c>
      <c r="AE108" s="594" t="s">
        <v>6401</v>
      </c>
      <c r="AF108" s="595">
        <v>46712</v>
      </c>
      <c r="AG108" s="174"/>
      <c r="AH108" s="174"/>
      <c r="AI108" s="174"/>
      <c r="AJ108" s="174"/>
      <c r="AK108" s="174"/>
      <c r="AL108" s="174"/>
      <c r="AM108" s="174"/>
      <c r="AN108" s="174"/>
      <c r="AO108" s="174"/>
      <c r="AP108" s="174"/>
      <c r="AQ108" s="174"/>
      <c r="AR108" s="174" t="s">
        <v>2319</v>
      </c>
      <c r="AS108" s="174">
        <v>2023</v>
      </c>
      <c r="AT108" s="415">
        <v>45107</v>
      </c>
      <c r="AU108" s="174" t="s">
        <v>2310</v>
      </c>
      <c r="AV108" s="174"/>
      <c r="AW108" s="572"/>
      <c r="AX108" s="426"/>
      <c r="AY108" s="426">
        <f t="shared" si="24"/>
        <v>0</v>
      </c>
      <c r="AZ108" s="426">
        <f t="shared" si="25"/>
        <v>1</v>
      </c>
      <c r="BA108" s="426">
        <f t="shared" si="26"/>
        <v>0</v>
      </c>
      <c r="BB108" s="426">
        <f t="shared" si="27"/>
        <v>1</v>
      </c>
      <c r="BC108" s="425" t="b">
        <f t="shared" si="28"/>
        <v>0</v>
      </c>
    </row>
    <row r="109" spans="1:55" ht="15.75" customHeight="1">
      <c r="A109" s="174" t="s">
        <v>10</v>
      </c>
      <c r="B109" s="174" t="s">
        <v>11</v>
      </c>
      <c r="C109" s="63" t="s">
        <v>12</v>
      </c>
      <c r="D109" s="63" t="s">
        <v>13</v>
      </c>
      <c r="E109" s="63" t="s">
        <v>28</v>
      </c>
      <c r="F109" s="174"/>
      <c r="G109" s="63" t="s">
        <v>1353</v>
      </c>
      <c r="H109" s="63" t="s">
        <v>5385</v>
      </c>
      <c r="I109" s="63" t="s">
        <v>1354</v>
      </c>
      <c r="J109" s="174"/>
      <c r="K109" s="174"/>
      <c r="L109" s="63" t="s">
        <v>1355</v>
      </c>
      <c r="M109" s="174"/>
      <c r="N109" s="63" t="s">
        <v>15</v>
      </c>
      <c r="O109" s="63" t="s">
        <v>16</v>
      </c>
      <c r="P109" s="63" t="s">
        <v>35</v>
      </c>
      <c r="Q109" s="63" t="s">
        <v>8666</v>
      </c>
      <c r="R109" s="174" t="s">
        <v>422</v>
      </c>
      <c r="S109" s="174"/>
      <c r="T109" s="174" t="s">
        <v>4491</v>
      </c>
      <c r="U109" s="63" t="s">
        <v>4164</v>
      </c>
      <c r="V109" s="174" t="s">
        <v>78</v>
      </c>
      <c r="W109" s="174" t="s">
        <v>6402</v>
      </c>
      <c r="X109" s="429">
        <v>45063</v>
      </c>
      <c r="Y109" s="430">
        <v>46842</v>
      </c>
      <c r="Z109" s="63" t="s">
        <v>4158</v>
      </c>
      <c r="AA109" s="63" t="s">
        <v>4159</v>
      </c>
      <c r="AB109" s="63"/>
      <c r="AC109" s="63"/>
      <c r="AD109" s="593" t="s">
        <v>6403</v>
      </c>
      <c r="AE109" s="594" t="s">
        <v>6404</v>
      </c>
      <c r="AF109" s="595">
        <v>45938</v>
      </c>
      <c r="AG109" s="174"/>
      <c r="AH109" s="174"/>
      <c r="AI109" s="174"/>
      <c r="AJ109" s="174"/>
      <c r="AK109" s="174"/>
      <c r="AL109" s="174"/>
      <c r="AM109" s="174"/>
      <c r="AN109" s="174"/>
      <c r="AO109" s="174"/>
      <c r="AP109" s="174"/>
      <c r="AQ109" s="174"/>
      <c r="AR109" s="174" t="s">
        <v>2319</v>
      </c>
      <c r="AS109" s="174">
        <v>2023</v>
      </c>
      <c r="AT109" s="415">
        <v>45107</v>
      </c>
      <c r="AU109" s="174" t="s">
        <v>2310</v>
      </c>
      <c r="AV109" s="174"/>
      <c r="AW109" s="572"/>
      <c r="AX109" s="426"/>
      <c r="AY109" s="426">
        <f t="shared" si="24"/>
        <v>0</v>
      </c>
      <c r="AZ109" s="426">
        <f t="shared" si="25"/>
        <v>1</v>
      </c>
      <c r="BA109" s="426">
        <f t="shared" si="26"/>
        <v>0</v>
      </c>
      <c r="BB109" s="426">
        <f t="shared" si="27"/>
        <v>1</v>
      </c>
      <c r="BC109" s="425" t="b">
        <f t="shared" si="28"/>
        <v>0</v>
      </c>
    </row>
    <row r="110" spans="1:55" ht="15.75" customHeight="1">
      <c r="A110" s="174" t="s">
        <v>10</v>
      </c>
      <c r="B110" s="174" t="s">
        <v>11</v>
      </c>
      <c r="C110" s="63" t="s">
        <v>12</v>
      </c>
      <c r="D110" s="63" t="s">
        <v>13</v>
      </c>
      <c r="E110" s="63" t="s">
        <v>28</v>
      </c>
      <c r="F110" s="174"/>
      <c r="G110" s="63" t="s">
        <v>1353</v>
      </c>
      <c r="H110" s="63" t="s">
        <v>5385</v>
      </c>
      <c r="I110" s="63" t="s">
        <v>1354</v>
      </c>
      <c r="J110" s="174"/>
      <c r="K110" s="174"/>
      <c r="L110" s="63" t="s">
        <v>1355</v>
      </c>
      <c r="M110" s="174"/>
      <c r="N110" s="63" t="s">
        <v>15</v>
      </c>
      <c r="O110" s="63" t="s">
        <v>16</v>
      </c>
      <c r="P110" s="63" t="s">
        <v>35</v>
      </c>
      <c r="Q110" s="63" t="s">
        <v>8666</v>
      </c>
      <c r="R110" s="174" t="s">
        <v>1362</v>
      </c>
      <c r="S110" s="174"/>
      <c r="T110" s="174" t="s">
        <v>4497</v>
      </c>
      <c r="U110" s="63" t="s">
        <v>4164</v>
      </c>
      <c r="V110" s="174" t="s">
        <v>91</v>
      </c>
      <c r="W110" s="174" t="s">
        <v>6405</v>
      </c>
      <c r="X110" s="429">
        <v>45063</v>
      </c>
      <c r="Y110" s="430">
        <v>46842</v>
      </c>
      <c r="Z110" s="63" t="s">
        <v>4158</v>
      </c>
      <c r="AA110" s="63" t="s">
        <v>4159</v>
      </c>
      <c r="AB110" s="63"/>
      <c r="AC110" s="63"/>
      <c r="AD110" s="593" t="s">
        <v>6406</v>
      </c>
      <c r="AE110" s="594" t="s">
        <v>6407</v>
      </c>
      <c r="AF110" s="595">
        <v>46035</v>
      </c>
      <c r="AG110" s="174"/>
      <c r="AH110" s="174"/>
      <c r="AI110" s="174"/>
      <c r="AJ110" s="174"/>
      <c r="AK110" s="174"/>
      <c r="AL110" s="174"/>
      <c r="AM110" s="174"/>
      <c r="AN110" s="174"/>
      <c r="AO110" s="174"/>
      <c r="AP110" s="174"/>
      <c r="AQ110" s="174"/>
      <c r="AR110" s="174" t="s">
        <v>2319</v>
      </c>
      <c r="AS110" s="174">
        <v>2023</v>
      </c>
      <c r="AT110" s="415">
        <v>45107</v>
      </c>
      <c r="AU110" s="174" t="s">
        <v>2310</v>
      </c>
      <c r="AV110" s="174"/>
      <c r="AW110" s="572"/>
      <c r="AX110" s="426"/>
      <c r="AY110" s="426">
        <f t="shared" si="24"/>
        <v>0</v>
      </c>
      <c r="AZ110" s="426">
        <f t="shared" si="25"/>
        <v>1</v>
      </c>
      <c r="BA110" s="426">
        <f t="shared" si="26"/>
        <v>0</v>
      </c>
      <c r="BB110" s="426">
        <f t="shared" si="27"/>
        <v>1</v>
      </c>
      <c r="BC110" s="425" t="b">
        <f t="shared" si="28"/>
        <v>0</v>
      </c>
    </row>
    <row r="111" spans="1:55" ht="15.75" customHeight="1">
      <c r="A111" s="174" t="s">
        <v>10</v>
      </c>
      <c r="B111" s="174" t="s">
        <v>11</v>
      </c>
      <c r="C111" s="63" t="s">
        <v>146</v>
      </c>
      <c r="D111" s="63" t="s">
        <v>1017</v>
      </c>
      <c r="E111" s="63" t="s">
        <v>123</v>
      </c>
      <c r="F111" s="63"/>
      <c r="G111" s="63" t="s">
        <v>1018</v>
      </c>
      <c r="H111" s="63" t="s">
        <v>6408</v>
      </c>
      <c r="I111" s="63" t="s">
        <v>1019</v>
      </c>
      <c r="J111" s="63"/>
      <c r="K111" s="63"/>
      <c r="L111" s="63" t="s">
        <v>1020</v>
      </c>
      <c r="M111" s="63"/>
      <c r="N111" s="63" t="s">
        <v>113</v>
      </c>
      <c r="O111" s="63" t="s">
        <v>226</v>
      </c>
      <c r="P111" s="63" t="s">
        <v>35</v>
      </c>
      <c r="Q111" s="63" t="s">
        <v>8666</v>
      </c>
      <c r="R111" s="174" t="s">
        <v>43</v>
      </c>
      <c r="S111" s="174"/>
      <c r="T111" s="174" t="s">
        <v>4640</v>
      </c>
      <c r="U111" s="63" t="s">
        <v>4164</v>
      </c>
      <c r="V111" s="174" t="s">
        <v>253</v>
      </c>
      <c r="W111" s="174" t="s">
        <v>6409</v>
      </c>
      <c r="X111" s="429">
        <v>45063</v>
      </c>
      <c r="Y111" s="430">
        <v>46845</v>
      </c>
      <c r="Z111" s="63" t="s">
        <v>4158</v>
      </c>
      <c r="AA111" s="63" t="s">
        <v>4159</v>
      </c>
      <c r="AB111" s="63"/>
      <c r="AC111" s="63"/>
      <c r="AD111" s="63" t="s">
        <v>5409</v>
      </c>
      <c r="AE111" s="63" t="s">
        <v>5410</v>
      </c>
      <c r="AF111" s="430">
        <v>45553</v>
      </c>
      <c r="AG111" s="174"/>
      <c r="AH111" s="174"/>
      <c r="AI111" s="174"/>
      <c r="AJ111" s="174"/>
      <c r="AK111" s="174"/>
      <c r="AL111" s="174"/>
      <c r="AM111" s="174"/>
      <c r="AN111" s="174"/>
      <c r="AO111" s="174"/>
      <c r="AP111" s="174"/>
      <c r="AQ111" s="174"/>
      <c r="AR111" s="174" t="s">
        <v>2319</v>
      </c>
      <c r="AS111" s="174">
        <v>2023</v>
      </c>
      <c r="AT111" s="415">
        <v>45107</v>
      </c>
      <c r="AU111" s="174" t="s">
        <v>2310</v>
      </c>
      <c r="AV111" s="174"/>
      <c r="AW111" s="572"/>
      <c r="AX111" s="426"/>
      <c r="AY111" s="426">
        <f t="shared" si="24"/>
        <v>0</v>
      </c>
      <c r="AZ111" s="426">
        <f t="shared" si="25"/>
        <v>1</v>
      </c>
      <c r="BA111" s="426">
        <f t="shared" si="26"/>
        <v>0</v>
      </c>
      <c r="BB111" s="426">
        <f t="shared" si="27"/>
        <v>1</v>
      </c>
      <c r="BC111" s="425" t="b">
        <f t="shared" si="28"/>
        <v>0</v>
      </c>
    </row>
    <row r="112" spans="1:55" ht="15.75" customHeight="1">
      <c r="A112" s="174" t="s">
        <v>10</v>
      </c>
      <c r="B112" s="174" t="s">
        <v>11</v>
      </c>
      <c r="C112" s="63" t="s">
        <v>146</v>
      </c>
      <c r="D112" s="63" t="s">
        <v>1017</v>
      </c>
      <c r="E112" s="63" t="s">
        <v>123</v>
      </c>
      <c r="F112" s="174"/>
      <c r="G112" s="63" t="s">
        <v>1018</v>
      </c>
      <c r="H112" s="63" t="s">
        <v>6408</v>
      </c>
      <c r="I112" s="63" t="s">
        <v>1019</v>
      </c>
      <c r="J112" s="174"/>
      <c r="K112" s="174"/>
      <c r="L112" s="63" t="s">
        <v>1020</v>
      </c>
      <c r="M112" s="174"/>
      <c r="N112" s="63" t="s">
        <v>113</v>
      </c>
      <c r="O112" s="63" t="s">
        <v>226</v>
      </c>
      <c r="P112" s="63" t="s">
        <v>35</v>
      </c>
      <c r="Q112" s="63" t="s">
        <v>104</v>
      </c>
      <c r="R112" s="174" t="s">
        <v>173</v>
      </c>
      <c r="S112" s="174"/>
      <c r="T112" s="174" t="s">
        <v>4661</v>
      </c>
      <c r="U112" s="63" t="s">
        <v>4164</v>
      </c>
      <c r="V112" s="174" t="s">
        <v>106</v>
      </c>
      <c r="W112" s="174" t="s">
        <v>6410</v>
      </c>
      <c r="X112" s="429">
        <v>45063</v>
      </c>
      <c r="Y112" s="430">
        <v>46845</v>
      </c>
      <c r="Z112" s="63" t="s">
        <v>4158</v>
      </c>
      <c r="AA112" s="63" t="s">
        <v>4159</v>
      </c>
      <c r="AB112" s="63"/>
      <c r="AC112" s="63"/>
      <c r="AD112" s="63" t="s">
        <v>5411</v>
      </c>
      <c r="AE112" s="63" t="s">
        <v>5412</v>
      </c>
      <c r="AF112" s="430">
        <v>45042</v>
      </c>
      <c r="AG112" s="174"/>
      <c r="AH112" s="174"/>
      <c r="AI112" s="174"/>
      <c r="AJ112" s="174"/>
      <c r="AK112" s="174"/>
      <c r="AL112" s="174"/>
      <c r="AM112" s="174"/>
      <c r="AN112" s="174"/>
      <c r="AO112" s="174"/>
      <c r="AP112" s="174"/>
      <c r="AQ112" s="174"/>
      <c r="AR112" s="174" t="s">
        <v>2319</v>
      </c>
      <c r="AS112" s="174">
        <v>2023</v>
      </c>
      <c r="AT112" s="415">
        <v>45107</v>
      </c>
      <c r="AU112" s="174" t="s">
        <v>2310</v>
      </c>
      <c r="AV112" s="174"/>
      <c r="AW112" s="524"/>
      <c r="AX112" s="524"/>
      <c r="AY112" s="426">
        <f t="shared" si="24"/>
        <v>0</v>
      </c>
      <c r="AZ112" s="426">
        <f t="shared" si="25"/>
        <v>1</v>
      </c>
      <c r="BA112" s="426">
        <f t="shared" si="26"/>
        <v>0</v>
      </c>
      <c r="BB112" s="426">
        <f t="shared" si="27"/>
        <v>1</v>
      </c>
      <c r="BC112" s="425" t="b">
        <f t="shared" si="28"/>
        <v>0</v>
      </c>
    </row>
    <row r="113" spans="1:55" ht="15.75" customHeight="1">
      <c r="A113" s="174" t="s">
        <v>10</v>
      </c>
      <c r="B113" s="174" t="s">
        <v>11</v>
      </c>
      <c r="C113" s="63" t="s">
        <v>509</v>
      </c>
      <c r="D113" s="63" t="s">
        <v>1026</v>
      </c>
      <c r="E113" s="63" t="s">
        <v>28</v>
      </c>
      <c r="F113" s="63"/>
      <c r="G113" s="63" t="s">
        <v>1027</v>
      </c>
      <c r="H113" s="63" t="s">
        <v>6413</v>
      </c>
      <c r="I113" s="63" t="s">
        <v>1028</v>
      </c>
      <c r="J113" s="63"/>
      <c r="K113" s="63"/>
      <c r="L113" s="63" t="s">
        <v>1031</v>
      </c>
      <c r="M113" s="63"/>
      <c r="N113" s="63" t="s">
        <v>113</v>
      </c>
      <c r="O113" s="63" t="s">
        <v>226</v>
      </c>
      <c r="P113" s="63" t="s">
        <v>35</v>
      </c>
      <c r="Q113" s="63" t="s">
        <v>104</v>
      </c>
      <c r="R113" s="174" t="s">
        <v>173</v>
      </c>
      <c r="S113" s="174"/>
      <c r="T113" s="174" t="s">
        <v>4661</v>
      </c>
      <c r="U113" s="63" t="s">
        <v>4164</v>
      </c>
      <c r="V113" s="174" t="s">
        <v>106</v>
      </c>
      <c r="W113" s="174" t="s">
        <v>6411</v>
      </c>
      <c r="X113" s="429">
        <v>45064</v>
      </c>
      <c r="Y113" s="430">
        <v>46842</v>
      </c>
      <c r="Z113" s="63" t="s">
        <v>4158</v>
      </c>
      <c r="AA113" s="63" t="s">
        <v>4159</v>
      </c>
      <c r="AB113" s="63"/>
      <c r="AC113" s="63"/>
      <c r="AD113" s="63" t="s">
        <v>5430</v>
      </c>
      <c r="AE113" s="63" t="s">
        <v>6412</v>
      </c>
      <c r="AF113" s="436">
        <v>46827</v>
      </c>
      <c r="AG113" s="174"/>
      <c r="AH113" s="174"/>
      <c r="AI113" s="174"/>
      <c r="AJ113" s="174"/>
      <c r="AK113" s="174"/>
      <c r="AL113" s="174"/>
      <c r="AM113" s="174"/>
      <c r="AN113" s="174"/>
      <c r="AO113" s="174"/>
      <c r="AP113" s="174"/>
      <c r="AQ113" s="174"/>
      <c r="AR113" s="174" t="s">
        <v>2319</v>
      </c>
      <c r="AS113" s="174">
        <v>2023</v>
      </c>
      <c r="AT113" s="415">
        <v>45107</v>
      </c>
      <c r="AU113" s="174" t="s">
        <v>2310</v>
      </c>
      <c r="AV113" s="174"/>
      <c r="AW113" s="524"/>
      <c r="AX113" s="524"/>
      <c r="AY113" s="426">
        <f t="shared" si="24"/>
        <v>0</v>
      </c>
      <c r="AZ113" s="426">
        <f t="shared" si="25"/>
        <v>1</v>
      </c>
      <c r="BA113" s="426">
        <f t="shared" si="26"/>
        <v>0</v>
      </c>
      <c r="BB113" s="426">
        <f t="shared" si="27"/>
        <v>1</v>
      </c>
      <c r="BC113" s="425" t="b">
        <f t="shared" si="28"/>
        <v>0</v>
      </c>
    </row>
    <row r="114" spans="1:55" ht="15.75" customHeight="1">
      <c r="A114" s="174" t="s">
        <v>10</v>
      </c>
      <c r="B114" s="174" t="s">
        <v>11</v>
      </c>
      <c r="C114" s="63" t="s">
        <v>509</v>
      </c>
      <c r="D114" s="63" t="s">
        <v>1026</v>
      </c>
      <c r="E114" s="63" t="s">
        <v>28</v>
      </c>
      <c r="F114" s="174"/>
      <c r="G114" s="63" t="s">
        <v>1027</v>
      </c>
      <c r="H114" s="63" t="s">
        <v>6413</v>
      </c>
      <c r="I114" s="63" t="s">
        <v>1028</v>
      </c>
      <c r="J114" s="174"/>
      <c r="K114" s="174"/>
      <c r="L114" s="63" t="s">
        <v>1031</v>
      </c>
      <c r="M114" s="174"/>
      <c r="N114" s="63" t="s">
        <v>113</v>
      </c>
      <c r="O114" s="63" t="s">
        <v>226</v>
      </c>
      <c r="P114" s="63" t="s">
        <v>35</v>
      </c>
      <c r="Q114" s="63" t="s">
        <v>8666</v>
      </c>
      <c r="R114" s="174" t="s">
        <v>1362</v>
      </c>
      <c r="S114" s="174"/>
      <c r="T114" s="174" t="s">
        <v>4497</v>
      </c>
      <c r="U114" s="63" t="s">
        <v>4164</v>
      </c>
      <c r="V114" s="174" t="s">
        <v>91</v>
      </c>
      <c r="W114" s="174" t="s">
        <v>6414</v>
      </c>
      <c r="X114" s="429">
        <v>45064</v>
      </c>
      <c r="Y114" s="430">
        <v>46842</v>
      </c>
      <c r="Z114" s="63" t="s">
        <v>4158</v>
      </c>
      <c r="AA114" s="63" t="s">
        <v>4159</v>
      </c>
      <c r="AB114" s="63"/>
      <c r="AC114" s="63"/>
      <c r="AD114" s="599" t="s">
        <v>5433</v>
      </c>
      <c r="AE114" s="600" t="s">
        <v>6415</v>
      </c>
      <c r="AF114" s="601">
        <v>46866</v>
      </c>
      <c r="AG114" s="174"/>
      <c r="AH114" s="174"/>
      <c r="AI114" s="174"/>
      <c r="AJ114" s="174"/>
      <c r="AK114" s="174"/>
      <c r="AL114" s="174"/>
      <c r="AM114" s="174"/>
      <c r="AN114" s="174"/>
      <c r="AO114" s="174"/>
      <c r="AP114" s="174"/>
      <c r="AQ114" s="174"/>
      <c r="AR114" s="174" t="s">
        <v>2319</v>
      </c>
      <c r="AS114" s="174">
        <v>2023</v>
      </c>
      <c r="AT114" s="415">
        <v>45107</v>
      </c>
      <c r="AU114" s="174" t="s">
        <v>2310</v>
      </c>
      <c r="AV114" s="174"/>
      <c r="AW114" s="524"/>
      <c r="AX114" s="524"/>
      <c r="AY114" s="426">
        <f t="shared" si="24"/>
        <v>0</v>
      </c>
      <c r="AZ114" s="426">
        <f t="shared" si="25"/>
        <v>1</v>
      </c>
      <c r="BA114" s="426">
        <f t="shared" si="26"/>
        <v>0</v>
      </c>
      <c r="BB114" s="426">
        <f t="shared" si="27"/>
        <v>1</v>
      </c>
      <c r="BC114" s="425" t="b">
        <f t="shared" si="28"/>
        <v>0</v>
      </c>
    </row>
    <row r="115" spans="1:55" ht="15.75" customHeight="1">
      <c r="A115" s="174" t="s">
        <v>10</v>
      </c>
      <c r="B115" s="174" t="s">
        <v>11</v>
      </c>
      <c r="C115" s="63" t="s">
        <v>509</v>
      </c>
      <c r="D115" s="63" t="s">
        <v>1026</v>
      </c>
      <c r="E115" s="63" t="s">
        <v>28</v>
      </c>
      <c r="F115" s="174"/>
      <c r="G115" s="63" t="s">
        <v>1027</v>
      </c>
      <c r="H115" s="63" t="s">
        <v>6413</v>
      </c>
      <c r="I115" s="63" t="s">
        <v>1028</v>
      </c>
      <c r="J115" s="174"/>
      <c r="K115" s="174"/>
      <c r="L115" s="63" t="s">
        <v>1031</v>
      </c>
      <c r="M115" s="174"/>
      <c r="N115" s="63" t="s">
        <v>113</v>
      </c>
      <c r="O115" s="63" t="s">
        <v>226</v>
      </c>
      <c r="P115" s="63" t="s">
        <v>35</v>
      </c>
      <c r="Q115" s="63" t="s">
        <v>84</v>
      </c>
      <c r="R115" s="174" t="s">
        <v>167</v>
      </c>
      <c r="S115" s="174"/>
      <c r="T115" s="174" t="s">
        <v>4623</v>
      </c>
      <c r="U115" s="63" t="s">
        <v>4164</v>
      </c>
      <c r="V115" s="174" t="s">
        <v>94</v>
      </c>
      <c r="W115" s="174" t="s">
        <v>6416</v>
      </c>
      <c r="X115" s="429">
        <v>45064</v>
      </c>
      <c r="Y115" s="430">
        <v>46842</v>
      </c>
      <c r="Z115" s="63" t="s">
        <v>4158</v>
      </c>
      <c r="AA115" s="63" t="s">
        <v>4159</v>
      </c>
      <c r="AB115" s="63"/>
      <c r="AC115" s="63"/>
      <c r="AD115" s="599" t="s">
        <v>6417</v>
      </c>
      <c r="AE115" s="602" t="s">
        <v>6418</v>
      </c>
      <c r="AF115" s="602" t="s">
        <v>6419</v>
      </c>
      <c r="AG115" s="174"/>
      <c r="AH115" s="174"/>
      <c r="AI115" s="174"/>
      <c r="AJ115" s="174"/>
      <c r="AK115" s="174"/>
      <c r="AL115" s="174"/>
      <c r="AM115" s="174"/>
      <c r="AN115" s="174"/>
      <c r="AO115" s="174"/>
      <c r="AP115" s="174"/>
      <c r="AQ115" s="174"/>
      <c r="AR115" s="174" t="s">
        <v>2319</v>
      </c>
      <c r="AS115" s="174">
        <v>2023</v>
      </c>
      <c r="AT115" s="415">
        <v>45107</v>
      </c>
      <c r="AU115" s="174" t="s">
        <v>2310</v>
      </c>
      <c r="AV115" s="174"/>
      <c r="AW115" s="524"/>
      <c r="AX115" s="524"/>
      <c r="AY115" s="426">
        <f t="shared" si="24"/>
        <v>0</v>
      </c>
      <c r="AZ115" s="426">
        <f t="shared" si="25"/>
        <v>1</v>
      </c>
      <c r="BA115" s="426">
        <f t="shared" si="26"/>
        <v>0</v>
      </c>
      <c r="BB115" s="426">
        <f t="shared" si="27"/>
        <v>1</v>
      </c>
      <c r="BC115" s="425" t="b">
        <f t="shared" si="28"/>
        <v>0</v>
      </c>
    </row>
    <row r="116" spans="1:55" ht="15.75" customHeight="1">
      <c r="A116" s="174" t="s">
        <v>10</v>
      </c>
      <c r="B116" s="174" t="s">
        <v>11</v>
      </c>
      <c r="C116" s="63" t="s">
        <v>50</v>
      </c>
      <c r="D116" s="63" t="s">
        <v>1054</v>
      </c>
      <c r="E116" s="63" t="s">
        <v>146</v>
      </c>
      <c r="F116" s="63"/>
      <c r="G116" s="63" t="s">
        <v>1055</v>
      </c>
      <c r="H116" s="63" t="s">
        <v>6420</v>
      </c>
      <c r="I116" s="63" t="s">
        <v>1056</v>
      </c>
      <c r="J116" s="63"/>
      <c r="K116" s="63"/>
      <c r="L116" s="63" t="s">
        <v>1057</v>
      </c>
      <c r="M116" s="63"/>
      <c r="N116" s="63" t="s">
        <v>113</v>
      </c>
      <c r="O116" s="63" t="s">
        <v>226</v>
      </c>
      <c r="P116" s="63" t="s">
        <v>35</v>
      </c>
      <c r="Q116" s="63" t="s">
        <v>8666</v>
      </c>
      <c r="R116" s="174" t="s">
        <v>45</v>
      </c>
      <c r="S116" s="174"/>
      <c r="T116" s="174" t="s">
        <v>4652</v>
      </c>
      <c r="U116" s="63" t="s">
        <v>4164</v>
      </c>
      <c r="V116" s="174" t="s">
        <v>1770</v>
      </c>
      <c r="W116" s="174" t="s">
        <v>6421</v>
      </c>
      <c r="X116" s="429">
        <v>45068</v>
      </c>
      <c r="Y116" s="430">
        <v>46843</v>
      </c>
      <c r="Z116" s="63" t="s">
        <v>4158</v>
      </c>
      <c r="AA116" s="63" t="s">
        <v>4159</v>
      </c>
      <c r="AB116" s="63"/>
      <c r="AC116" s="63"/>
      <c r="AD116" s="603" t="s">
        <v>6422</v>
      </c>
      <c r="AE116" s="174" t="s">
        <v>6423</v>
      </c>
      <c r="AF116" s="466">
        <v>45610</v>
      </c>
      <c r="AG116" s="174"/>
      <c r="AH116" s="174"/>
      <c r="AI116" s="174"/>
      <c r="AJ116" s="174"/>
      <c r="AK116" s="174"/>
      <c r="AL116" s="174"/>
      <c r="AM116" s="174"/>
      <c r="AN116" s="174"/>
      <c r="AO116" s="174"/>
      <c r="AP116" s="174"/>
      <c r="AQ116" s="174"/>
      <c r="AR116" s="174" t="s">
        <v>2319</v>
      </c>
      <c r="AS116" s="174">
        <v>2023</v>
      </c>
      <c r="AT116" s="415">
        <v>45107</v>
      </c>
      <c r="AU116" s="174" t="s">
        <v>2310</v>
      </c>
      <c r="AV116" s="174"/>
      <c r="AW116" s="524"/>
      <c r="AX116" s="524"/>
      <c r="AY116" s="426">
        <f t="shared" si="24"/>
        <v>0</v>
      </c>
      <c r="AZ116" s="426">
        <f t="shared" si="25"/>
        <v>1</v>
      </c>
      <c r="BA116" s="426">
        <f t="shared" si="26"/>
        <v>0</v>
      </c>
      <c r="BB116" s="426">
        <f t="shared" si="27"/>
        <v>1</v>
      </c>
      <c r="BC116" s="425" t="b">
        <f t="shared" si="28"/>
        <v>0</v>
      </c>
    </row>
    <row r="117" spans="1:55" ht="15.75" customHeight="1">
      <c r="A117" s="174" t="s">
        <v>10</v>
      </c>
      <c r="B117" s="174" t="s">
        <v>11</v>
      </c>
      <c r="C117" s="63" t="s">
        <v>50</v>
      </c>
      <c r="D117" s="63" t="s">
        <v>1054</v>
      </c>
      <c r="E117" s="63" t="s">
        <v>146</v>
      </c>
      <c r="F117" s="174"/>
      <c r="G117" s="63" t="s">
        <v>1055</v>
      </c>
      <c r="H117" s="63" t="s">
        <v>6420</v>
      </c>
      <c r="I117" s="63" t="s">
        <v>1056</v>
      </c>
      <c r="J117" s="174"/>
      <c r="K117" s="174"/>
      <c r="L117" s="63" t="s">
        <v>1057</v>
      </c>
      <c r="M117" s="63"/>
      <c r="N117" s="63" t="s">
        <v>113</v>
      </c>
      <c r="O117" s="63" t="s">
        <v>226</v>
      </c>
      <c r="P117" s="63" t="s">
        <v>35</v>
      </c>
      <c r="Q117" s="63" t="s">
        <v>104</v>
      </c>
      <c r="R117" s="174" t="s">
        <v>173</v>
      </c>
      <c r="S117" s="174"/>
      <c r="T117" s="174" t="s">
        <v>4661</v>
      </c>
      <c r="U117" s="63" t="s">
        <v>4164</v>
      </c>
      <c r="V117" s="174" t="s">
        <v>106</v>
      </c>
      <c r="W117" s="174" t="s">
        <v>6424</v>
      </c>
      <c r="X117" s="429">
        <v>45068</v>
      </c>
      <c r="Y117" s="430">
        <v>46842</v>
      </c>
      <c r="Z117" s="63" t="s">
        <v>4158</v>
      </c>
      <c r="AA117" s="63" t="s">
        <v>4159</v>
      </c>
      <c r="AB117" s="63"/>
      <c r="AC117" s="63"/>
      <c r="AD117" s="63" t="s">
        <v>5461</v>
      </c>
      <c r="AE117" s="63" t="s">
        <v>5462</v>
      </c>
      <c r="AF117" s="435">
        <v>45095</v>
      </c>
      <c r="AG117" s="174"/>
      <c r="AH117" s="174"/>
      <c r="AI117" s="174"/>
      <c r="AJ117" s="174"/>
      <c r="AK117" s="174"/>
      <c r="AL117" s="174"/>
      <c r="AM117" s="174"/>
      <c r="AN117" s="174"/>
      <c r="AO117" s="174"/>
      <c r="AP117" s="174"/>
      <c r="AQ117" s="174"/>
      <c r="AR117" s="174" t="s">
        <v>2319</v>
      </c>
      <c r="AS117" s="174">
        <v>2023</v>
      </c>
      <c r="AT117" s="415">
        <v>45107</v>
      </c>
      <c r="AU117" s="174" t="s">
        <v>2310</v>
      </c>
      <c r="AV117" s="174"/>
      <c r="AW117" s="524"/>
      <c r="AX117" s="524"/>
      <c r="AY117" s="426">
        <f t="shared" si="24"/>
        <v>0</v>
      </c>
      <c r="AZ117" s="426">
        <f t="shared" si="25"/>
        <v>1</v>
      </c>
      <c r="BA117" s="426">
        <f t="shared" si="26"/>
        <v>0</v>
      </c>
      <c r="BB117" s="426">
        <f t="shared" si="27"/>
        <v>1</v>
      </c>
      <c r="BC117" s="425" t="b">
        <f t="shared" si="28"/>
        <v>0</v>
      </c>
    </row>
    <row r="118" spans="1:55" ht="15.75" customHeight="1">
      <c r="A118" s="174" t="s">
        <v>10</v>
      </c>
      <c r="B118" s="174" t="s">
        <v>11</v>
      </c>
      <c r="C118" s="63" t="s">
        <v>50</v>
      </c>
      <c r="D118" s="63" t="s">
        <v>1054</v>
      </c>
      <c r="E118" s="63" t="s">
        <v>146</v>
      </c>
      <c r="F118" s="174"/>
      <c r="G118" s="63" t="s">
        <v>1055</v>
      </c>
      <c r="H118" s="63" t="s">
        <v>6420</v>
      </c>
      <c r="I118" s="63" t="s">
        <v>1056</v>
      </c>
      <c r="J118" s="174"/>
      <c r="K118" s="174"/>
      <c r="L118" s="63" t="s">
        <v>1057</v>
      </c>
      <c r="M118" s="63"/>
      <c r="N118" s="63" t="s">
        <v>113</v>
      </c>
      <c r="O118" s="63" t="s">
        <v>226</v>
      </c>
      <c r="P118" s="63" t="s">
        <v>35</v>
      </c>
      <c r="Q118" s="63" t="s">
        <v>87</v>
      </c>
      <c r="R118" s="174" t="s">
        <v>737</v>
      </c>
      <c r="S118" s="174"/>
      <c r="T118" s="174" t="s">
        <v>4668</v>
      </c>
      <c r="U118" s="63" t="s">
        <v>4164</v>
      </c>
      <c r="V118" s="174" t="s">
        <v>165</v>
      </c>
      <c r="W118" s="174" t="s">
        <v>6425</v>
      </c>
      <c r="X118" s="429">
        <v>45068</v>
      </c>
      <c r="Y118" s="430">
        <v>46842</v>
      </c>
      <c r="Z118" s="63" t="s">
        <v>4158</v>
      </c>
      <c r="AA118" s="63" t="s">
        <v>4159</v>
      </c>
      <c r="AB118" s="63"/>
      <c r="AC118" s="63"/>
      <c r="AD118" s="63" t="s">
        <v>5464</v>
      </c>
      <c r="AE118" s="63" t="s">
        <v>6426</v>
      </c>
      <c r="AF118" s="435">
        <v>46560</v>
      </c>
      <c r="AG118" s="174"/>
      <c r="AH118" s="174"/>
      <c r="AI118" s="174"/>
      <c r="AJ118" s="174"/>
      <c r="AK118" s="174"/>
      <c r="AL118" s="174"/>
      <c r="AM118" s="174"/>
      <c r="AN118" s="174"/>
      <c r="AO118" s="174"/>
      <c r="AP118" s="174"/>
      <c r="AQ118" s="174"/>
      <c r="AR118" s="174" t="s">
        <v>2319</v>
      </c>
      <c r="AS118" s="174">
        <v>2023</v>
      </c>
      <c r="AT118" s="415">
        <v>45107</v>
      </c>
      <c r="AU118" s="174" t="s">
        <v>2310</v>
      </c>
      <c r="AV118" s="174"/>
      <c r="AW118" s="524"/>
      <c r="AX118" s="524"/>
      <c r="AY118" s="426">
        <f t="shared" si="24"/>
        <v>0</v>
      </c>
      <c r="AZ118" s="426">
        <f t="shared" si="25"/>
        <v>1</v>
      </c>
      <c r="BA118" s="426">
        <f t="shared" si="26"/>
        <v>0</v>
      </c>
      <c r="BB118" s="426">
        <f t="shared" si="27"/>
        <v>1</v>
      </c>
      <c r="BC118" s="425" t="b">
        <f t="shared" si="28"/>
        <v>0</v>
      </c>
    </row>
    <row r="119" spans="1:55" ht="15.75" customHeight="1">
      <c r="A119" s="174" t="s">
        <v>10</v>
      </c>
      <c r="B119" s="174" t="s">
        <v>11</v>
      </c>
      <c r="C119" s="63" t="s">
        <v>50</v>
      </c>
      <c r="D119" s="63" t="s">
        <v>1054</v>
      </c>
      <c r="E119" s="63" t="s">
        <v>146</v>
      </c>
      <c r="F119" s="174"/>
      <c r="G119" s="63" t="s">
        <v>1055</v>
      </c>
      <c r="H119" s="63" t="s">
        <v>6420</v>
      </c>
      <c r="I119" s="63" t="s">
        <v>1056</v>
      </c>
      <c r="J119" s="174"/>
      <c r="K119" s="174"/>
      <c r="L119" s="63" t="s">
        <v>1057</v>
      </c>
      <c r="M119" s="174"/>
      <c r="N119" s="63" t="s">
        <v>113</v>
      </c>
      <c r="O119" s="63" t="s">
        <v>226</v>
      </c>
      <c r="P119" s="63" t="s">
        <v>35</v>
      </c>
      <c r="Q119" s="63" t="s">
        <v>107</v>
      </c>
      <c r="R119" s="174" t="s">
        <v>1610</v>
      </c>
      <c r="S119" s="174"/>
      <c r="T119" s="174" t="s">
        <v>4592</v>
      </c>
      <c r="U119" s="63" t="s">
        <v>4164</v>
      </c>
      <c r="V119" s="174" t="s">
        <v>192</v>
      </c>
      <c r="W119" s="174" t="s">
        <v>6427</v>
      </c>
      <c r="X119" s="429">
        <v>45068</v>
      </c>
      <c r="Y119" s="430">
        <v>46842</v>
      </c>
      <c r="Z119" s="63" t="s">
        <v>4158</v>
      </c>
      <c r="AA119" s="63" t="s">
        <v>4159</v>
      </c>
      <c r="AB119" s="63"/>
      <c r="AC119" s="63"/>
      <c r="AD119" s="166" t="s">
        <v>6428</v>
      </c>
      <c r="AE119" s="174" t="s">
        <v>6429</v>
      </c>
      <c r="AF119" s="466">
        <v>46338</v>
      </c>
      <c r="AG119" s="174"/>
      <c r="AH119" s="174"/>
      <c r="AI119" s="174"/>
      <c r="AJ119" s="174"/>
      <c r="AK119" s="174"/>
      <c r="AL119" s="174"/>
      <c r="AM119" s="174"/>
      <c r="AN119" s="174"/>
      <c r="AO119" s="174"/>
      <c r="AP119" s="174"/>
      <c r="AQ119" s="174"/>
      <c r="AR119" s="174" t="s">
        <v>2319</v>
      </c>
      <c r="AS119" s="174">
        <v>2023</v>
      </c>
      <c r="AT119" s="415">
        <v>45107</v>
      </c>
      <c r="AU119" s="174" t="s">
        <v>2310</v>
      </c>
      <c r="AV119" s="174"/>
      <c r="AW119" s="524"/>
      <c r="AX119" s="524"/>
      <c r="AY119" s="426">
        <f t="shared" si="24"/>
        <v>0</v>
      </c>
      <c r="AZ119" s="426">
        <f t="shared" si="25"/>
        <v>1</v>
      </c>
      <c r="BA119" s="426">
        <f t="shared" si="26"/>
        <v>0</v>
      </c>
      <c r="BB119" s="426">
        <f t="shared" si="27"/>
        <v>1</v>
      </c>
      <c r="BC119" s="425" t="b">
        <f t="shared" si="28"/>
        <v>0</v>
      </c>
    </row>
    <row r="120" spans="1:55" ht="15.75" customHeight="1">
      <c r="A120" s="174" t="s">
        <v>10</v>
      </c>
      <c r="B120" s="174" t="s">
        <v>11</v>
      </c>
      <c r="C120" s="63" t="s">
        <v>50</v>
      </c>
      <c r="D120" s="63" t="s">
        <v>1054</v>
      </c>
      <c r="E120" s="63" t="s">
        <v>146</v>
      </c>
      <c r="F120" s="174"/>
      <c r="G120" s="63" t="s">
        <v>1055</v>
      </c>
      <c r="H120" s="63" t="s">
        <v>6420</v>
      </c>
      <c r="I120" s="63" t="s">
        <v>1056</v>
      </c>
      <c r="J120" s="174"/>
      <c r="K120" s="174"/>
      <c r="L120" s="63" t="s">
        <v>1057</v>
      </c>
      <c r="M120" s="174"/>
      <c r="N120" s="63" t="s">
        <v>113</v>
      </c>
      <c r="O120" s="63" t="s">
        <v>226</v>
      </c>
      <c r="P120" s="63" t="s">
        <v>35</v>
      </c>
      <c r="Q120" s="63" t="s">
        <v>84</v>
      </c>
      <c r="R120" s="174" t="s">
        <v>167</v>
      </c>
      <c r="S120" s="174"/>
      <c r="T120" s="174" t="s">
        <v>4623</v>
      </c>
      <c r="U120" s="63" t="s">
        <v>4164</v>
      </c>
      <c r="V120" s="174" t="s">
        <v>94</v>
      </c>
      <c r="W120" s="174" t="s">
        <v>6430</v>
      </c>
      <c r="X120" s="429">
        <v>45068</v>
      </c>
      <c r="Y120" s="430">
        <v>46842</v>
      </c>
      <c r="Z120" s="63" t="s">
        <v>4158</v>
      </c>
      <c r="AA120" s="63" t="s">
        <v>4159</v>
      </c>
      <c r="AB120" s="63"/>
      <c r="AC120" s="63"/>
      <c r="AD120" s="166" t="s">
        <v>6431</v>
      </c>
      <c r="AE120" s="174" t="s">
        <v>6432</v>
      </c>
      <c r="AF120" s="466">
        <v>46321</v>
      </c>
      <c r="AG120" s="174"/>
      <c r="AH120" s="174"/>
      <c r="AI120" s="174"/>
      <c r="AJ120" s="174"/>
      <c r="AK120" s="174"/>
      <c r="AL120" s="174"/>
      <c r="AM120" s="174"/>
      <c r="AN120" s="174"/>
      <c r="AO120" s="174"/>
      <c r="AP120" s="174"/>
      <c r="AQ120" s="174"/>
      <c r="AR120" s="174" t="s">
        <v>2319</v>
      </c>
      <c r="AS120" s="174">
        <v>2023</v>
      </c>
      <c r="AT120" s="415">
        <v>45107</v>
      </c>
      <c r="AU120" s="174" t="s">
        <v>2310</v>
      </c>
      <c r="AV120" s="174"/>
      <c r="AW120" s="524"/>
      <c r="AX120" s="524"/>
      <c r="AY120" s="426">
        <f t="shared" si="24"/>
        <v>0</v>
      </c>
      <c r="AZ120" s="426">
        <f t="shared" si="25"/>
        <v>1</v>
      </c>
      <c r="BA120" s="426">
        <f t="shared" si="26"/>
        <v>0</v>
      </c>
      <c r="BB120" s="426">
        <f t="shared" si="27"/>
        <v>1</v>
      </c>
      <c r="BC120" s="425" t="b">
        <f t="shared" si="28"/>
        <v>0</v>
      </c>
    </row>
    <row r="121" spans="1:55" ht="15.75" customHeight="1">
      <c r="A121" s="174" t="s">
        <v>10</v>
      </c>
      <c r="B121" s="174" t="s">
        <v>11</v>
      </c>
      <c r="C121" s="174" t="s">
        <v>378</v>
      </c>
      <c r="D121" s="63" t="s">
        <v>909</v>
      </c>
      <c r="E121" s="63" t="s">
        <v>123</v>
      </c>
      <c r="F121" s="174"/>
      <c r="G121" s="174" t="s">
        <v>904</v>
      </c>
      <c r="H121" s="174" t="s">
        <v>6386</v>
      </c>
      <c r="I121" s="174" t="s">
        <v>3823</v>
      </c>
      <c r="J121" s="174"/>
      <c r="K121" s="174"/>
      <c r="L121" s="63" t="s">
        <v>916</v>
      </c>
      <c r="M121" s="174"/>
      <c r="N121" s="63" t="s">
        <v>15</v>
      </c>
      <c r="O121" s="63" t="s">
        <v>16</v>
      </c>
      <c r="P121" s="174" t="s">
        <v>35</v>
      </c>
      <c r="Q121" s="63" t="s">
        <v>84</v>
      </c>
      <c r="R121" s="174" t="s">
        <v>170</v>
      </c>
      <c r="S121" s="174"/>
      <c r="T121" s="174" t="s">
        <v>4618</v>
      </c>
      <c r="U121" s="63" t="s">
        <v>4213</v>
      </c>
      <c r="V121" s="174" t="s">
        <v>2237</v>
      </c>
      <c r="W121" s="174" t="s">
        <v>6433</v>
      </c>
      <c r="X121" s="429">
        <v>45072</v>
      </c>
      <c r="Y121" s="430">
        <v>46821</v>
      </c>
      <c r="Z121" s="63" t="s">
        <v>4158</v>
      </c>
      <c r="AA121" s="63" t="s">
        <v>4159</v>
      </c>
      <c r="AB121" s="63"/>
      <c r="AC121" s="63"/>
      <c r="AD121" s="63" t="s">
        <v>6221</v>
      </c>
      <c r="AE121" s="63" t="s">
        <v>6434</v>
      </c>
      <c r="AF121" s="435">
        <v>46242</v>
      </c>
      <c r="AG121" s="174"/>
      <c r="AH121" s="174"/>
      <c r="AI121" s="174"/>
      <c r="AJ121" s="174"/>
      <c r="AK121" s="174"/>
      <c r="AL121" s="174"/>
      <c r="AM121" s="174"/>
      <c r="AN121" s="174"/>
      <c r="AO121" s="174"/>
      <c r="AP121" s="174"/>
      <c r="AQ121" s="174"/>
      <c r="AR121" s="174" t="s">
        <v>2319</v>
      </c>
      <c r="AS121" s="174">
        <v>2023</v>
      </c>
      <c r="AT121" s="415">
        <v>45107</v>
      </c>
      <c r="AU121" s="174" t="s">
        <v>2310</v>
      </c>
      <c r="AV121" s="174"/>
      <c r="AW121" s="524"/>
      <c r="AX121" s="524"/>
      <c r="AY121" s="426">
        <f t="shared" si="24"/>
        <v>0</v>
      </c>
      <c r="AZ121" s="426">
        <f t="shared" si="25"/>
        <v>1</v>
      </c>
      <c r="BA121" s="426">
        <f t="shared" si="26"/>
        <v>0</v>
      </c>
      <c r="BB121" s="426">
        <f t="shared" si="27"/>
        <v>1</v>
      </c>
      <c r="BC121" s="425" t="b">
        <f t="shared" si="28"/>
        <v>0</v>
      </c>
    </row>
    <row r="122" spans="1:55" ht="15.75" customHeight="1">
      <c r="A122" s="174" t="s">
        <v>10</v>
      </c>
      <c r="B122" s="174" t="s">
        <v>11</v>
      </c>
      <c r="C122" s="174" t="s">
        <v>378</v>
      </c>
      <c r="D122" s="63" t="s">
        <v>909</v>
      </c>
      <c r="E122" s="63" t="s">
        <v>123</v>
      </c>
      <c r="F122" s="174"/>
      <c r="G122" s="174" t="s">
        <v>904</v>
      </c>
      <c r="H122" s="174" t="s">
        <v>6386</v>
      </c>
      <c r="I122" s="174" t="s">
        <v>3823</v>
      </c>
      <c r="J122" s="174"/>
      <c r="K122" s="174"/>
      <c r="L122" s="63" t="s">
        <v>916</v>
      </c>
      <c r="M122" s="174"/>
      <c r="N122" s="63" t="s">
        <v>15</v>
      </c>
      <c r="O122" s="63" t="s">
        <v>16</v>
      </c>
      <c r="P122" s="174" t="s">
        <v>35</v>
      </c>
      <c r="Q122" s="63" t="s">
        <v>84</v>
      </c>
      <c r="R122" s="174" t="s">
        <v>167</v>
      </c>
      <c r="S122" s="174"/>
      <c r="T122" s="174" t="s">
        <v>4623</v>
      </c>
      <c r="U122" s="63" t="s">
        <v>4164</v>
      </c>
      <c r="V122" s="174" t="s">
        <v>2237</v>
      </c>
      <c r="W122" s="174" t="s">
        <v>6435</v>
      </c>
      <c r="X122" s="429">
        <v>45072</v>
      </c>
      <c r="Y122" s="430">
        <v>46821</v>
      </c>
      <c r="Z122" s="63" t="s">
        <v>4158</v>
      </c>
      <c r="AA122" s="63" t="s">
        <v>4159</v>
      </c>
      <c r="AB122" s="63"/>
      <c r="AC122" s="63"/>
      <c r="AD122" s="63" t="s">
        <v>6221</v>
      </c>
      <c r="AE122" s="63" t="s">
        <v>6434</v>
      </c>
      <c r="AF122" s="435">
        <v>46242</v>
      </c>
      <c r="AG122" s="174"/>
      <c r="AH122" s="174"/>
      <c r="AI122" s="174"/>
      <c r="AJ122" s="174"/>
      <c r="AK122" s="174"/>
      <c r="AL122" s="174"/>
      <c r="AM122" s="174"/>
      <c r="AN122" s="174"/>
      <c r="AO122" s="174"/>
      <c r="AP122" s="174"/>
      <c r="AQ122" s="174"/>
      <c r="AR122" s="174" t="s">
        <v>2319</v>
      </c>
      <c r="AS122" s="174">
        <v>2023</v>
      </c>
      <c r="AT122" s="415">
        <v>45107</v>
      </c>
      <c r="AU122" s="174" t="s">
        <v>2310</v>
      </c>
      <c r="AV122" s="174"/>
      <c r="AW122" s="524"/>
      <c r="AX122" s="524"/>
      <c r="AY122" s="426">
        <f t="shared" si="24"/>
        <v>0</v>
      </c>
      <c r="AZ122" s="426">
        <f t="shared" si="25"/>
        <v>1</v>
      </c>
      <c r="BA122" s="426">
        <f t="shared" si="26"/>
        <v>0</v>
      </c>
      <c r="BB122" s="426">
        <f t="shared" si="27"/>
        <v>1</v>
      </c>
      <c r="BC122" s="425" t="b">
        <f t="shared" si="28"/>
        <v>0</v>
      </c>
    </row>
    <row r="123" spans="1:55" ht="15.75" customHeight="1">
      <c r="A123" s="174" t="s">
        <v>10</v>
      </c>
      <c r="B123" s="174" t="s">
        <v>11</v>
      </c>
      <c r="C123" s="63" t="s">
        <v>28</v>
      </c>
      <c r="D123" s="63" t="s">
        <v>9459</v>
      </c>
      <c r="E123" s="63" t="s">
        <v>30</v>
      </c>
      <c r="F123" s="63"/>
      <c r="G123" s="63" t="s">
        <v>1734</v>
      </c>
      <c r="H123" s="63" t="s">
        <v>5796</v>
      </c>
      <c r="I123" s="63" t="s">
        <v>1735</v>
      </c>
      <c r="J123" s="63"/>
      <c r="K123" s="63"/>
      <c r="L123" s="63" t="s">
        <v>1736</v>
      </c>
      <c r="M123" s="63"/>
      <c r="N123" s="63" t="s">
        <v>15</v>
      </c>
      <c r="O123" s="63" t="s">
        <v>16</v>
      </c>
      <c r="P123" s="63" t="s">
        <v>35</v>
      </c>
      <c r="Q123" s="63" t="s">
        <v>107</v>
      </c>
      <c r="R123" s="174" t="s">
        <v>1741</v>
      </c>
      <c r="S123" s="174"/>
      <c r="T123" s="174" t="s">
        <v>6436</v>
      </c>
      <c r="U123" s="63" t="s">
        <v>4164</v>
      </c>
      <c r="V123" s="174" t="s">
        <v>663</v>
      </c>
      <c r="W123" s="174" t="s">
        <v>6437</v>
      </c>
      <c r="X123" s="429">
        <v>45076</v>
      </c>
      <c r="Y123" s="430">
        <v>46845</v>
      </c>
      <c r="Z123" s="63" t="s">
        <v>4158</v>
      </c>
      <c r="AA123" s="63" t="s">
        <v>4159</v>
      </c>
      <c r="AB123" s="63"/>
      <c r="AC123" s="63"/>
      <c r="AD123" s="174" t="s">
        <v>5798</v>
      </c>
      <c r="AE123" s="174" t="s">
        <v>6438</v>
      </c>
      <c r="AF123" s="418">
        <v>45705</v>
      </c>
      <c r="AG123" s="174"/>
      <c r="AH123" s="174"/>
      <c r="AI123" s="174"/>
      <c r="AJ123" s="174"/>
      <c r="AK123" s="174"/>
      <c r="AL123" s="174"/>
      <c r="AM123" s="174"/>
      <c r="AN123" s="174"/>
      <c r="AO123" s="174"/>
      <c r="AP123" s="174"/>
      <c r="AQ123" s="174"/>
      <c r="AR123" s="174" t="s">
        <v>2319</v>
      </c>
      <c r="AS123" s="174">
        <v>2023</v>
      </c>
      <c r="AT123" s="415">
        <v>45107</v>
      </c>
      <c r="AU123" s="174" t="s">
        <v>2310</v>
      </c>
      <c r="AV123" s="174"/>
      <c r="AW123" s="524"/>
      <c r="AX123" s="524"/>
      <c r="AY123" s="426">
        <f t="shared" si="24"/>
        <v>0</v>
      </c>
      <c r="AZ123" s="426">
        <f t="shared" si="25"/>
        <v>1</v>
      </c>
      <c r="BA123" s="426">
        <f t="shared" si="26"/>
        <v>0</v>
      </c>
      <c r="BB123" s="426">
        <f t="shared" si="27"/>
        <v>1</v>
      </c>
      <c r="BC123" s="425" t="b">
        <f t="shared" si="28"/>
        <v>0</v>
      </c>
    </row>
    <row r="124" spans="1:55" ht="15.75" customHeight="1">
      <c r="A124" s="174" t="s">
        <v>10</v>
      </c>
      <c r="B124" s="174" t="s">
        <v>11</v>
      </c>
      <c r="C124" s="63" t="s">
        <v>28</v>
      </c>
      <c r="D124" s="63" t="s">
        <v>9459</v>
      </c>
      <c r="E124" s="63" t="s">
        <v>30</v>
      </c>
      <c r="F124" s="174"/>
      <c r="G124" s="63" t="s">
        <v>1734</v>
      </c>
      <c r="H124" s="63" t="s">
        <v>5796</v>
      </c>
      <c r="I124" s="63" t="s">
        <v>1735</v>
      </c>
      <c r="J124" s="174"/>
      <c r="K124" s="174"/>
      <c r="L124" s="63" t="s">
        <v>1736</v>
      </c>
      <c r="M124" s="174"/>
      <c r="N124" s="63" t="s">
        <v>15</v>
      </c>
      <c r="O124" s="63" t="s">
        <v>16</v>
      </c>
      <c r="P124" s="63" t="s">
        <v>35</v>
      </c>
      <c r="Q124" s="63" t="s">
        <v>107</v>
      </c>
      <c r="R124" s="174" t="s">
        <v>3207</v>
      </c>
      <c r="S124" s="174"/>
      <c r="T124" s="174" t="s">
        <v>6439</v>
      </c>
      <c r="U124" s="63" t="s">
        <v>4164</v>
      </c>
      <c r="V124" s="174" t="s">
        <v>663</v>
      </c>
      <c r="W124" s="174" t="s">
        <v>6440</v>
      </c>
      <c r="X124" s="429">
        <v>45076</v>
      </c>
      <c r="Y124" s="430">
        <v>46903</v>
      </c>
      <c r="Z124" s="63" t="s">
        <v>4158</v>
      </c>
      <c r="AA124" s="63" t="s">
        <v>4159</v>
      </c>
      <c r="AB124" s="63"/>
      <c r="AC124" s="63"/>
      <c r="AD124" s="174" t="s">
        <v>5798</v>
      </c>
      <c r="AE124" s="174" t="s">
        <v>6441</v>
      </c>
      <c r="AF124" s="418">
        <v>45705</v>
      </c>
      <c r="AG124" s="174"/>
      <c r="AH124" s="174"/>
      <c r="AI124" s="174"/>
      <c r="AJ124" s="174"/>
      <c r="AK124" s="174"/>
      <c r="AL124" s="174"/>
      <c r="AM124" s="174"/>
      <c r="AN124" s="174"/>
      <c r="AO124" s="174"/>
      <c r="AP124" s="174"/>
      <c r="AQ124" s="174"/>
      <c r="AR124" s="174" t="s">
        <v>2319</v>
      </c>
      <c r="AS124" s="174">
        <v>2023</v>
      </c>
      <c r="AT124" s="415">
        <v>45107</v>
      </c>
      <c r="AU124" s="174" t="s">
        <v>2310</v>
      </c>
      <c r="AV124" s="174"/>
      <c r="AW124" s="524"/>
      <c r="AX124" s="524"/>
      <c r="AY124" s="426">
        <f t="shared" si="24"/>
        <v>0</v>
      </c>
      <c r="AZ124" s="426">
        <f t="shared" si="25"/>
        <v>1</v>
      </c>
      <c r="BA124" s="426">
        <f t="shared" si="26"/>
        <v>0</v>
      </c>
      <c r="BB124" s="426">
        <f t="shared" si="27"/>
        <v>1</v>
      </c>
      <c r="BC124" s="425" t="b">
        <f t="shared" si="28"/>
        <v>0</v>
      </c>
    </row>
    <row r="125" spans="1:55" ht="15.75" customHeight="1">
      <c r="A125" s="174" t="s">
        <v>10</v>
      </c>
      <c r="B125" s="174" t="s">
        <v>11</v>
      </c>
      <c r="C125" s="174" t="s">
        <v>50</v>
      </c>
      <c r="D125" s="63" t="s">
        <v>1054</v>
      </c>
      <c r="E125" s="63" t="s">
        <v>146</v>
      </c>
      <c r="F125" s="174"/>
      <c r="G125" s="174" t="s">
        <v>3828</v>
      </c>
      <c r="H125" s="174" t="s">
        <v>6237</v>
      </c>
      <c r="I125" s="174" t="s">
        <v>3829</v>
      </c>
      <c r="J125" s="174"/>
      <c r="K125" s="174"/>
      <c r="L125" s="174">
        <v>9663004538</v>
      </c>
      <c r="M125" s="174" t="s">
        <v>6238</v>
      </c>
      <c r="N125" s="63" t="s">
        <v>15</v>
      </c>
      <c r="O125" s="63" t="s">
        <v>16</v>
      </c>
      <c r="P125" s="174" t="s">
        <v>35</v>
      </c>
      <c r="Q125" s="63" t="s">
        <v>8666</v>
      </c>
      <c r="R125" s="174" t="s">
        <v>43</v>
      </c>
      <c r="S125" s="174"/>
      <c r="T125" s="174" t="s">
        <v>4640</v>
      </c>
      <c r="U125" s="63" t="s">
        <v>4164</v>
      </c>
      <c r="V125" s="174" t="s">
        <v>6253</v>
      </c>
      <c r="W125" s="174" t="s">
        <v>6442</v>
      </c>
      <c r="X125" s="429">
        <v>45076</v>
      </c>
      <c r="Y125" s="430">
        <v>46853</v>
      </c>
      <c r="Z125" s="63" t="s">
        <v>4158</v>
      </c>
      <c r="AA125" s="63" t="s">
        <v>4159</v>
      </c>
      <c r="AB125" s="63"/>
      <c r="AC125" s="63"/>
      <c r="AD125" s="174" t="s">
        <v>6255</v>
      </c>
      <c r="AE125" s="174" t="s">
        <v>6256</v>
      </c>
      <c r="AF125" s="466">
        <v>46200</v>
      </c>
      <c r="AG125" s="174"/>
      <c r="AH125" s="174"/>
      <c r="AI125" s="174"/>
      <c r="AJ125" s="174"/>
      <c r="AK125" s="174"/>
      <c r="AL125" s="174"/>
      <c r="AM125" s="174"/>
      <c r="AN125" s="174"/>
      <c r="AO125" s="174"/>
      <c r="AP125" s="174"/>
      <c r="AQ125" s="174"/>
      <c r="AR125" s="174" t="s">
        <v>2319</v>
      </c>
      <c r="AS125" s="174">
        <v>2023</v>
      </c>
      <c r="AT125" s="415">
        <v>45107</v>
      </c>
      <c r="AU125" s="174" t="s">
        <v>2310</v>
      </c>
      <c r="AV125" s="174"/>
      <c r="AW125" s="524"/>
      <c r="AX125" s="524"/>
      <c r="AY125" s="426">
        <f t="shared" si="24"/>
        <v>0</v>
      </c>
      <c r="AZ125" s="426">
        <f t="shared" si="25"/>
        <v>1</v>
      </c>
      <c r="BA125" s="426">
        <f t="shared" si="26"/>
        <v>0</v>
      </c>
      <c r="BB125" s="426">
        <f t="shared" si="27"/>
        <v>1</v>
      </c>
      <c r="BC125" s="425" t="b">
        <f t="shared" si="28"/>
        <v>0</v>
      </c>
    </row>
    <row r="126" spans="1:55" ht="15.75" customHeight="1">
      <c r="A126" s="174" t="s">
        <v>10</v>
      </c>
      <c r="B126" s="174" t="s">
        <v>11</v>
      </c>
      <c r="C126" s="174" t="s">
        <v>50</v>
      </c>
      <c r="D126" s="63" t="s">
        <v>1054</v>
      </c>
      <c r="E126" s="63" t="s">
        <v>146</v>
      </c>
      <c r="F126" s="174"/>
      <c r="G126" s="174" t="s">
        <v>3828</v>
      </c>
      <c r="H126" s="174" t="s">
        <v>6237</v>
      </c>
      <c r="I126" s="174" t="s">
        <v>3829</v>
      </c>
      <c r="J126" s="174"/>
      <c r="K126" s="174"/>
      <c r="L126" s="174">
        <v>9663004538</v>
      </c>
      <c r="M126" s="174" t="s">
        <v>6238</v>
      </c>
      <c r="N126" s="63" t="s">
        <v>15</v>
      </c>
      <c r="O126" s="63" t="s">
        <v>16</v>
      </c>
      <c r="P126" s="174" t="s">
        <v>35</v>
      </c>
      <c r="Q126" s="63" t="s">
        <v>8666</v>
      </c>
      <c r="R126" s="174" t="s">
        <v>45</v>
      </c>
      <c r="S126" s="174"/>
      <c r="T126" s="174" t="s">
        <v>4652</v>
      </c>
      <c r="U126" s="63" t="s">
        <v>4164</v>
      </c>
      <c r="V126" s="174" t="s">
        <v>6242</v>
      </c>
      <c r="W126" s="174" t="s">
        <v>6443</v>
      </c>
      <c r="X126" s="429">
        <v>45076</v>
      </c>
      <c r="Y126" s="430">
        <v>46853</v>
      </c>
      <c r="Z126" s="63" t="s">
        <v>4158</v>
      </c>
      <c r="AA126" s="63" t="s">
        <v>4159</v>
      </c>
      <c r="AB126" s="63"/>
      <c r="AC126" s="63"/>
      <c r="AD126" s="174" t="s">
        <v>6244</v>
      </c>
      <c r="AE126" s="174" t="s">
        <v>6245</v>
      </c>
      <c r="AF126" s="466">
        <v>46495</v>
      </c>
      <c r="AG126" s="174"/>
      <c r="AH126" s="174"/>
      <c r="AI126" s="174"/>
      <c r="AJ126" s="174"/>
      <c r="AK126" s="174"/>
      <c r="AL126" s="174"/>
      <c r="AM126" s="174"/>
      <c r="AN126" s="174"/>
      <c r="AO126" s="174"/>
      <c r="AP126" s="174"/>
      <c r="AQ126" s="174"/>
      <c r="AR126" s="174" t="s">
        <v>2319</v>
      </c>
      <c r="AS126" s="174">
        <v>2023</v>
      </c>
      <c r="AT126" s="415">
        <v>45107</v>
      </c>
      <c r="AU126" s="174" t="s">
        <v>2310</v>
      </c>
      <c r="AV126" s="174"/>
      <c r="AW126" s="524"/>
      <c r="AX126" s="524"/>
      <c r="AY126" s="426">
        <f t="shared" si="24"/>
        <v>0</v>
      </c>
      <c r="AZ126" s="426">
        <f t="shared" si="25"/>
        <v>1</v>
      </c>
      <c r="BA126" s="426">
        <f t="shared" si="26"/>
        <v>0</v>
      </c>
      <c r="BB126" s="426">
        <f t="shared" si="27"/>
        <v>1</v>
      </c>
      <c r="BC126" s="425" t="b">
        <f t="shared" si="28"/>
        <v>0</v>
      </c>
    </row>
    <row r="127" spans="1:55" ht="15.75" customHeight="1">
      <c r="A127" s="174" t="s">
        <v>10</v>
      </c>
      <c r="B127" s="174" t="s">
        <v>11</v>
      </c>
      <c r="C127" s="174" t="s">
        <v>50</v>
      </c>
      <c r="D127" s="63" t="s">
        <v>1054</v>
      </c>
      <c r="E127" s="63" t="s">
        <v>146</v>
      </c>
      <c r="F127" s="174"/>
      <c r="G127" s="174" t="s">
        <v>3828</v>
      </c>
      <c r="H127" s="174" t="s">
        <v>6237</v>
      </c>
      <c r="I127" s="174" t="s">
        <v>3829</v>
      </c>
      <c r="J127" s="174"/>
      <c r="K127" s="174"/>
      <c r="L127" s="174">
        <v>9663004538</v>
      </c>
      <c r="M127" s="174" t="s">
        <v>6238</v>
      </c>
      <c r="N127" s="63" t="s">
        <v>15</v>
      </c>
      <c r="O127" s="63" t="s">
        <v>16</v>
      </c>
      <c r="P127" s="174" t="s">
        <v>35</v>
      </c>
      <c r="Q127" s="63" t="s">
        <v>87</v>
      </c>
      <c r="R127" s="174" t="s">
        <v>683</v>
      </c>
      <c r="S127" s="174"/>
      <c r="T127" s="174" t="s">
        <v>4697</v>
      </c>
      <c r="U127" s="63" t="s">
        <v>4164</v>
      </c>
      <c r="V127" s="174" t="s">
        <v>1417</v>
      </c>
      <c r="W127" s="174" t="s">
        <v>6444</v>
      </c>
      <c r="X127" s="429">
        <v>45076</v>
      </c>
      <c r="Y127" s="430">
        <v>46853</v>
      </c>
      <c r="Z127" s="63" t="s">
        <v>4158</v>
      </c>
      <c r="AA127" s="63" t="s">
        <v>4159</v>
      </c>
      <c r="AB127" s="63"/>
      <c r="AC127" s="63"/>
      <c r="AD127" s="174" t="s">
        <v>5200</v>
      </c>
      <c r="AE127" s="174" t="s">
        <v>6241</v>
      </c>
      <c r="AF127" s="466">
        <v>46694</v>
      </c>
      <c r="AG127" s="174"/>
      <c r="AH127" s="174"/>
      <c r="AI127" s="174"/>
      <c r="AJ127" s="174"/>
      <c r="AK127" s="174"/>
      <c r="AL127" s="174"/>
      <c r="AM127" s="174"/>
      <c r="AN127" s="174"/>
      <c r="AO127" s="174"/>
      <c r="AP127" s="174"/>
      <c r="AQ127" s="174"/>
      <c r="AR127" s="174" t="s">
        <v>2319</v>
      </c>
      <c r="AS127" s="174">
        <v>2023</v>
      </c>
      <c r="AT127" s="415">
        <v>45107</v>
      </c>
      <c r="AU127" s="174" t="s">
        <v>2310</v>
      </c>
      <c r="AV127" s="174"/>
      <c r="AW127" s="524"/>
      <c r="AX127" s="524"/>
      <c r="AY127" s="426">
        <f t="shared" si="24"/>
        <v>0</v>
      </c>
      <c r="AZ127" s="426">
        <f t="shared" si="25"/>
        <v>1</v>
      </c>
      <c r="BA127" s="426">
        <f t="shared" si="26"/>
        <v>0</v>
      </c>
      <c r="BB127" s="426">
        <f t="shared" si="27"/>
        <v>1</v>
      </c>
      <c r="BC127" s="425" t="b">
        <f t="shared" si="28"/>
        <v>0</v>
      </c>
    </row>
    <row r="128" spans="1:55" ht="15.75" customHeight="1">
      <c r="A128" s="174" t="s">
        <v>10</v>
      </c>
      <c r="B128" s="174" t="s">
        <v>11</v>
      </c>
      <c r="C128" s="174" t="s">
        <v>50</v>
      </c>
      <c r="D128" s="63" t="s">
        <v>1054</v>
      </c>
      <c r="E128" s="63" t="s">
        <v>146</v>
      </c>
      <c r="F128" s="174"/>
      <c r="G128" s="174" t="s">
        <v>3828</v>
      </c>
      <c r="H128" s="174" t="s">
        <v>6237</v>
      </c>
      <c r="I128" s="174" t="s">
        <v>3829</v>
      </c>
      <c r="J128" s="174"/>
      <c r="K128" s="174"/>
      <c r="L128" s="174">
        <v>9663004538</v>
      </c>
      <c r="M128" s="174" t="s">
        <v>6238</v>
      </c>
      <c r="N128" s="63" t="s">
        <v>15</v>
      </c>
      <c r="O128" s="63" t="s">
        <v>16</v>
      </c>
      <c r="P128" s="174" t="s">
        <v>35</v>
      </c>
      <c r="Q128" s="63" t="s">
        <v>104</v>
      </c>
      <c r="R128" s="174" t="s">
        <v>173</v>
      </c>
      <c r="S128" s="174"/>
      <c r="T128" s="174" t="s">
        <v>4661</v>
      </c>
      <c r="U128" s="63" t="s">
        <v>4164</v>
      </c>
      <c r="V128" s="174" t="s">
        <v>2189</v>
      </c>
      <c r="W128" s="174" t="s">
        <v>6445</v>
      </c>
      <c r="X128" s="429">
        <v>45076</v>
      </c>
      <c r="Y128" s="430">
        <v>46853</v>
      </c>
      <c r="Z128" s="63" t="s">
        <v>4158</v>
      </c>
      <c r="AA128" s="63" t="s">
        <v>4159</v>
      </c>
      <c r="AB128" s="63"/>
      <c r="AC128" s="63"/>
      <c r="AD128" s="174" t="s">
        <v>5454</v>
      </c>
      <c r="AE128" s="174" t="s">
        <v>5462</v>
      </c>
      <c r="AF128" s="466">
        <v>45324</v>
      </c>
      <c r="AG128" s="174"/>
      <c r="AH128" s="174"/>
      <c r="AI128" s="174"/>
      <c r="AJ128" s="174"/>
      <c r="AK128" s="174"/>
      <c r="AL128" s="174"/>
      <c r="AM128" s="174"/>
      <c r="AN128" s="174"/>
      <c r="AO128" s="174"/>
      <c r="AP128" s="174"/>
      <c r="AQ128" s="174"/>
      <c r="AR128" s="174" t="s">
        <v>2319</v>
      </c>
      <c r="AS128" s="174">
        <v>2023</v>
      </c>
      <c r="AT128" s="415">
        <v>45107</v>
      </c>
      <c r="AU128" s="174" t="s">
        <v>2310</v>
      </c>
      <c r="AV128" s="174"/>
      <c r="AW128" s="524"/>
      <c r="AX128" s="524"/>
      <c r="AY128" s="426">
        <f t="shared" si="24"/>
        <v>0</v>
      </c>
      <c r="AZ128" s="426">
        <f t="shared" si="25"/>
        <v>1</v>
      </c>
      <c r="BA128" s="426">
        <f t="shared" si="26"/>
        <v>0</v>
      </c>
      <c r="BB128" s="426">
        <f t="shared" si="27"/>
        <v>1</v>
      </c>
      <c r="BC128" s="425" t="b">
        <f t="shared" si="28"/>
        <v>0</v>
      </c>
    </row>
    <row r="129" spans="1:55" ht="15.75" customHeight="1">
      <c r="A129" s="174" t="s">
        <v>10</v>
      </c>
      <c r="B129" s="174" t="s">
        <v>11</v>
      </c>
      <c r="C129" s="174" t="s">
        <v>50</v>
      </c>
      <c r="D129" s="63" t="s">
        <v>1054</v>
      </c>
      <c r="E129" s="63" t="s">
        <v>146</v>
      </c>
      <c r="F129" s="174"/>
      <c r="G129" s="174" t="s">
        <v>3828</v>
      </c>
      <c r="H129" s="174" t="s">
        <v>6237</v>
      </c>
      <c r="I129" s="174" t="s">
        <v>3829</v>
      </c>
      <c r="J129" s="174"/>
      <c r="K129" s="174"/>
      <c r="L129" s="174">
        <v>9663004538</v>
      </c>
      <c r="M129" s="174" t="s">
        <v>6238</v>
      </c>
      <c r="N129" s="63" t="s">
        <v>15</v>
      </c>
      <c r="O129" s="63" t="s">
        <v>16</v>
      </c>
      <c r="P129" s="174" t="s">
        <v>35</v>
      </c>
      <c r="Q129" s="63" t="s">
        <v>8666</v>
      </c>
      <c r="R129" s="174" t="s">
        <v>422</v>
      </c>
      <c r="S129" s="174"/>
      <c r="T129" s="174" t="s">
        <v>4491</v>
      </c>
      <c r="U129" s="63" t="s">
        <v>4164</v>
      </c>
      <c r="V129" s="174" t="s">
        <v>6246</v>
      </c>
      <c r="W129" s="174" t="s">
        <v>6446</v>
      </c>
      <c r="X129" s="429">
        <v>45076</v>
      </c>
      <c r="Y129" s="430">
        <v>46853</v>
      </c>
      <c r="Z129" s="63" t="s">
        <v>4158</v>
      </c>
      <c r="AA129" s="63" t="s">
        <v>4159</v>
      </c>
      <c r="AB129" s="63"/>
      <c r="AC129" s="63"/>
      <c r="AD129" s="174" t="s">
        <v>6248</v>
      </c>
      <c r="AE129" s="174" t="s">
        <v>6249</v>
      </c>
      <c r="AF129" s="466">
        <v>46280</v>
      </c>
      <c r="AG129" s="174"/>
      <c r="AH129" s="174"/>
      <c r="AI129" s="174"/>
      <c r="AJ129" s="174"/>
      <c r="AK129" s="174"/>
      <c r="AL129" s="174"/>
      <c r="AM129" s="174"/>
      <c r="AN129" s="174"/>
      <c r="AO129" s="174"/>
      <c r="AP129" s="174"/>
      <c r="AQ129" s="174"/>
      <c r="AR129" s="174" t="s">
        <v>2319</v>
      </c>
      <c r="AS129" s="174">
        <v>2023</v>
      </c>
      <c r="AT129" s="415">
        <v>45107</v>
      </c>
      <c r="AU129" s="174" t="s">
        <v>2310</v>
      </c>
      <c r="AV129" s="174"/>
      <c r="AW129" s="524"/>
      <c r="AX129" s="524"/>
      <c r="AY129" s="426">
        <f t="shared" si="24"/>
        <v>0</v>
      </c>
      <c r="AZ129" s="426">
        <f t="shared" si="25"/>
        <v>1</v>
      </c>
      <c r="BA129" s="426">
        <f t="shared" si="26"/>
        <v>0</v>
      </c>
      <c r="BB129" s="426">
        <f t="shared" si="27"/>
        <v>1</v>
      </c>
      <c r="BC129" s="425" t="b">
        <f t="shared" si="28"/>
        <v>0</v>
      </c>
    </row>
    <row r="130" spans="1:55" ht="15.75" customHeight="1">
      <c r="A130" s="174" t="s">
        <v>10</v>
      </c>
      <c r="B130" s="174" t="s">
        <v>11</v>
      </c>
      <c r="C130" s="174" t="s">
        <v>50</v>
      </c>
      <c r="D130" s="63" t="s">
        <v>1054</v>
      </c>
      <c r="E130" s="63" t="s">
        <v>146</v>
      </c>
      <c r="F130" s="174"/>
      <c r="G130" s="174" t="s">
        <v>3828</v>
      </c>
      <c r="H130" s="174" t="s">
        <v>6237</v>
      </c>
      <c r="I130" s="174" t="s">
        <v>3829</v>
      </c>
      <c r="J130" s="174"/>
      <c r="K130" s="174"/>
      <c r="L130" s="174">
        <v>9663004538</v>
      </c>
      <c r="M130" s="174" t="s">
        <v>6238</v>
      </c>
      <c r="N130" s="63" t="s">
        <v>15</v>
      </c>
      <c r="O130" s="63" t="s">
        <v>16</v>
      </c>
      <c r="P130" s="174" t="s">
        <v>35</v>
      </c>
      <c r="Q130" s="63" t="s">
        <v>8666</v>
      </c>
      <c r="R130" s="174" t="s">
        <v>1362</v>
      </c>
      <c r="S130" s="174"/>
      <c r="T130" s="174" t="s">
        <v>4497</v>
      </c>
      <c r="U130" s="63" t="s">
        <v>4164</v>
      </c>
      <c r="V130" s="174" t="s">
        <v>6250</v>
      </c>
      <c r="W130" s="174" t="s">
        <v>6447</v>
      </c>
      <c r="X130" s="429">
        <v>45076</v>
      </c>
      <c r="Y130" s="430">
        <v>46853</v>
      </c>
      <c r="Z130" s="63" t="s">
        <v>4158</v>
      </c>
      <c r="AA130" s="63" t="s">
        <v>4159</v>
      </c>
      <c r="AB130" s="63"/>
      <c r="AC130" s="63"/>
      <c r="AD130" s="174" t="s">
        <v>4821</v>
      </c>
      <c r="AE130" s="174" t="s">
        <v>6252</v>
      </c>
      <c r="AF130" s="466">
        <v>45937</v>
      </c>
      <c r="AG130" s="174"/>
      <c r="AH130" s="174"/>
      <c r="AI130" s="174"/>
      <c r="AJ130" s="174"/>
      <c r="AK130" s="174"/>
      <c r="AL130" s="174"/>
      <c r="AM130" s="174"/>
      <c r="AN130" s="174"/>
      <c r="AO130" s="174"/>
      <c r="AP130" s="174"/>
      <c r="AQ130" s="174"/>
      <c r="AR130" s="174" t="s">
        <v>2319</v>
      </c>
      <c r="AS130" s="174">
        <v>2023</v>
      </c>
      <c r="AT130" s="415">
        <v>45107</v>
      </c>
      <c r="AU130" s="174" t="s">
        <v>2310</v>
      </c>
      <c r="AV130" s="174"/>
      <c r="AW130" s="524"/>
      <c r="AX130" s="524"/>
      <c r="AY130" s="426">
        <f t="shared" si="24"/>
        <v>0</v>
      </c>
      <c r="AZ130" s="426">
        <f t="shared" si="25"/>
        <v>1</v>
      </c>
      <c r="BA130" s="426">
        <f t="shared" si="26"/>
        <v>0</v>
      </c>
      <c r="BB130" s="426">
        <f t="shared" si="27"/>
        <v>1</v>
      </c>
      <c r="BC130" s="425" t="b">
        <f t="shared" si="28"/>
        <v>0</v>
      </c>
    </row>
    <row r="131" spans="1:55" ht="15.75" customHeight="1">
      <c r="A131" s="174" t="s">
        <v>10</v>
      </c>
      <c r="B131" s="174" t="s">
        <v>11</v>
      </c>
      <c r="C131" s="63" t="s">
        <v>12</v>
      </c>
      <c r="D131" s="63" t="s">
        <v>13</v>
      </c>
      <c r="E131" s="63" t="s">
        <v>28</v>
      </c>
      <c r="F131" s="63"/>
      <c r="G131" s="63" t="s">
        <v>489</v>
      </c>
      <c r="H131" s="63" t="s">
        <v>5102</v>
      </c>
      <c r="I131" s="174" t="s">
        <v>490</v>
      </c>
      <c r="J131" s="174"/>
      <c r="K131" s="174"/>
      <c r="L131" s="63" t="s">
        <v>491</v>
      </c>
      <c r="M131" s="63"/>
      <c r="N131" s="63" t="s">
        <v>15</v>
      </c>
      <c r="O131" s="63" t="s">
        <v>16</v>
      </c>
      <c r="P131" s="63" t="s">
        <v>35</v>
      </c>
      <c r="Q131" s="63" t="s">
        <v>107</v>
      </c>
      <c r="R131" s="174" t="s">
        <v>1613</v>
      </c>
      <c r="S131" s="174"/>
      <c r="T131" s="174" t="s">
        <v>4634</v>
      </c>
      <c r="U131" s="63" t="s">
        <v>4164</v>
      </c>
      <c r="V131" s="174" t="s">
        <v>6448</v>
      </c>
      <c r="W131" s="174" t="s">
        <v>6449</v>
      </c>
      <c r="X131" s="429">
        <v>45079</v>
      </c>
      <c r="Y131" s="430">
        <v>46845</v>
      </c>
      <c r="Z131" s="63" t="s">
        <v>4158</v>
      </c>
      <c r="AA131" s="63" t="s">
        <v>4159</v>
      </c>
      <c r="AB131" s="63"/>
      <c r="AC131" s="63"/>
      <c r="AD131" s="604" t="s">
        <v>6450</v>
      </c>
      <c r="AE131" s="174" t="s">
        <v>6451</v>
      </c>
      <c r="AF131" s="466">
        <v>45987</v>
      </c>
      <c r="AG131" s="174"/>
      <c r="AH131" s="174"/>
      <c r="AI131" s="174"/>
      <c r="AJ131" s="174"/>
      <c r="AK131" s="174"/>
      <c r="AL131" s="174"/>
      <c r="AM131" s="174"/>
      <c r="AN131" s="174"/>
      <c r="AO131" s="174"/>
      <c r="AP131" s="174"/>
      <c r="AQ131" s="174"/>
      <c r="AR131" s="174" t="s">
        <v>2319</v>
      </c>
      <c r="AS131" s="174">
        <v>2023</v>
      </c>
      <c r="AT131" s="415">
        <v>45107</v>
      </c>
      <c r="AU131" s="174" t="s">
        <v>2310</v>
      </c>
      <c r="AV131" s="174"/>
      <c r="AW131" s="524"/>
      <c r="AX131" s="524"/>
      <c r="AY131" s="426">
        <f t="shared" si="24"/>
        <v>0</v>
      </c>
      <c r="AZ131" s="426">
        <f t="shared" si="25"/>
        <v>1</v>
      </c>
      <c r="BA131" s="426">
        <f t="shared" si="26"/>
        <v>0</v>
      </c>
      <c r="BB131" s="426">
        <f t="shared" si="27"/>
        <v>1</v>
      </c>
      <c r="BC131" s="425" t="b">
        <f t="shared" si="28"/>
        <v>0</v>
      </c>
    </row>
    <row r="132" spans="1:55" ht="15.75" customHeight="1">
      <c r="A132" s="174" t="s">
        <v>10</v>
      </c>
      <c r="B132" s="174" t="s">
        <v>11</v>
      </c>
      <c r="C132" s="63" t="s">
        <v>146</v>
      </c>
      <c r="D132" s="63" t="s">
        <v>656</v>
      </c>
      <c r="E132" s="63" t="s">
        <v>28</v>
      </c>
      <c r="F132" s="63"/>
      <c r="G132" s="63" t="s">
        <v>1973</v>
      </c>
      <c r="H132" s="63" t="s">
        <v>5775</v>
      </c>
      <c r="I132" s="63" t="s">
        <v>1974</v>
      </c>
      <c r="J132" s="63"/>
      <c r="K132" s="63"/>
      <c r="L132" s="63" t="s">
        <v>5776</v>
      </c>
      <c r="M132" s="63"/>
      <c r="N132" s="63" t="s">
        <v>15</v>
      </c>
      <c r="O132" s="63" t="s">
        <v>16</v>
      </c>
      <c r="P132" s="63" t="s">
        <v>35</v>
      </c>
      <c r="Q132" s="63" t="s">
        <v>84</v>
      </c>
      <c r="R132" s="174" t="s">
        <v>170</v>
      </c>
      <c r="S132" s="174"/>
      <c r="T132" s="174" t="s">
        <v>4618</v>
      </c>
      <c r="U132" s="63" t="s">
        <v>4213</v>
      </c>
      <c r="V132" s="174" t="s">
        <v>94</v>
      </c>
      <c r="W132" s="174" t="s">
        <v>6452</v>
      </c>
      <c r="X132" s="429">
        <v>45083</v>
      </c>
      <c r="Y132" s="430">
        <v>46845</v>
      </c>
      <c r="Z132" s="63" t="s">
        <v>4158</v>
      </c>
      <c r="AA132" s="63" t="s">
        <v>4159</v>
      </c>
      <c r="AB132" s="63"/>
      <c r="AC132" s="63"/>
      <c r="AD132" s="174" t="s">
        <v>6453</v>
      </c>
      <c r="AE132" s="174" t="s">
        <v>6454</v>
      </c>
      <c r="AF132" s="466">
        <v>45448</v>
      </c>
      <c r="AG132" s="174"/>
      <c r="AH132" s="174"/>
      <c r="AI132" s="174"/>
      <c r="AJ132" s="174"/>
      <c r="AK132" s="174"/>
      <c r="AL132" s="174"/>
      <c r="AM132" s="174"/>
      <c r="AN132" s="174"/>
      <c r="AO132" s="174"/>
      <c r="AP132" s="174"/>
      <c r="AQ132" s="174"/>
      <c r="AR132" s="174" t="s">
        <v>2319</v>
      </c>
      <c r="AS132" s="174">
        <v>2023</v>
      </c>
      <c r="AT132" s="415">
        <v>45107</v>
      </c>
      <c r="AU132" s="174" t="s">
        <v>2310</v>
      </c>
      <c r="AV132" s="174"/>
      <c r="AW132" s="524"/>
      <c r="AX132" s="524"/>
      <c r="AY132" s="426">
        <f t="shared" si="24"/>
        <v>0</v>
      </c>
      <c r="AZ132" s="426">
        <f t="shared" si="25"/>
        <v>1</v>
      </c>
      <c r="BA132" s="426">
        <f t="shared" si="26"/>
        <v>0</v>
      </c>
      <c r="BB132" s="426">
        <f t="shared" si="27"/>
        <v>1</v>
      </c>
      <c r="BC132" s="425" t="b">
        <f t="shared" si="28"/>
        <v>0</v>
      </c>
    </row>
    <row r="133" spans="1:55" ht="15.75" customHeight="1">
      <c r="A133" s="174" t="s">
        <v>10</v>
      </c>
      <c r="B133" s="174" t="s">
        <v>11</v>
      </c>
      <c r="C133" s="63" t="s">
        <v>146</v>
      </c>
      <c r="D133" s="63" t="s">
        <v>656</v>
      </c>
      <c r="E133" s="63" t="s">
        <v>28</v>
      </c>
      <c r="F133" s="174"/>
      <c r="G133" s="63" t="s">
        <v>1973</v>
      </c>
      <c r="H133" s="63" t="s">
        <v>5775</v>
      </c>
      <c r="I133" s="63" t="s">
        <v>1974</v>
      </c>
      <c r="J133" s="174"/>
      <c r="K133" s="174"/>
      <c r="L133" s="63" t="s">
        <v>5776</v>
      </c>
      <c r="M133" s="174"/>
      <c r="N133" s="63" t="s">
        <v>15</v>
      </c>
      <c r="O133" s="63" t="s">
        <v>16</v>
      </c>
      <c r="P133" s="63" t="s">
        <v>35</v>
      </c>
      <c r="Q133" s="63" t="s">
        <v>84</v>
      </c>
      <c r="R133" s="174" t="s">
        <v>167</v>
      </c>
      <c r="S133" s="174"/>
      <c r="T133" s="174" t="s">
        <v>4623</v>
      </c>
      <c r="U133" s="63" t="s">
        <v>4164</v>
      </c>
      <c r="V133" s="174" t="s">
        <v>94</v>
      </c>
      <c r="W133" s="174" t="s">
        <v>6455</v>
      </c>
      <c r="X133" s="429">
        <v>45083</v>
      </c>
      <c r="Y133" s="430">
        <v>46845</v>
      </c>
      <c r="Z133" s="63" t="s">
        <v>4158</v>
      </c>
      <c r="AA133" s="63" t="s">
        <v>4159</v>
      </c>
      <c r="AB133" s="63"/>
      <c r="AC133" s="63"/>
      <c r="AD133" s="174" t="s">
        <v>6453</v>
      </c>
      <c r="AE133" s="174" t="s">
        <v>6454</v>
      </c>
      <c r="AF133" s="466">
        <v>45448</v>
      </c>
      <c r="AG133" s="174"/>
      <c r="AH133" s="174"/>
      <c r="AI133" s="174"/>
      <c r="AJ133" s="174"/>
      <c r="AK133" s="174"/>
      <c r="AL133" s="174"/>
      <c r="AM133" s="174"/>
      <c r="AN133" s="174"/>
      <c r="AO133" s="174"/>
      <c r="AP133" s="174"/>
      <c r="AQ133" s="174"/>
      <c r="AR133" s="174" t="s">
        <v>2319</v>
      </c>
      <c r="AS133" s="174">
        <v>2023</v>
      </c>
      <c r="AT133" s="415">
        <v>45107</v>
      </c>
      <c r="AU133" s="174" t="s">
        <v>2310</v>
      </c>
      <c r="AV133" s="174"/>
      <c r="AW133" s="524"/>
      <c r="AX133" s="524"/>
      <c r="AY133" s="426">
        <f t="shared" si="24"/>
        <v>0</v>
      </c>
      <c r="AZ133" s="426">
        <f t="shared" si="25"/>
        <v>1</v>
      </c>
      <c r="BA133" s="426">
        <f t="shared" si="26"/>
        <v>0</v>
      </c>
      <c r="BB133" s="426">
        <f t="shared" si="27"/>
        <v>1</v>
      </c>
      <c r="BC133" s="425" t="b">
        <f t="shared" si="28"/>
        <v>0</v>
      </c>
    </row>
    <row r="134" spans="1:55" ht="15.75" customHeight="1">
      <c r="A134" s="174" t="s">
        <v>10</v>
      </c>
      <c r="B134" s="174" t="s">
        <v>11</v>
      </c>
      <c r="C134" s="63" t="s">
        <v>146</v>
      </c>
      <c r="D134" s="63" t="s">
        <v>656</v>
      </c>
      <c r="E134" s="63" t="s">
        <v>28</v>
      </c>
      <c r="F134" s="174"/>
      <c r="G134" s="63" t="s">
        <v>1973</v>
      </c>
      <c r="H134" s="63" t="s">
        <v>5775</v>
      </c>
      <c r="I134" s="63" t="s">
        <v>1974</v>
      </c>
      <c r="J134" s="174"/>
      <c r="K134" s="174"/>
      <c r="L134" s="63" t="s">
        <v>5776</v>
      </c>
      <c r="M134" s="174"/>
      <c r="N134" s="63" t="s">
        <v>15</v>
      </c>
      <c r="O134" s="63" t="s">
        <v>16</v>
      </c>
      <c r="P134" s="63" t="s">
        <v>35</v>
      </c>
      <c r="Q134" s="63" t="s">
        <v>104</v>
      </c>
      <c r="R134" s="174" t="s">
        <v>173</v>
      </c>
      <c r="S134" s="174"/>
      <c r="T134" s="174" t="s">
        <v>4661</v>
      </c>
      <c r="U134" s="63" t="s">
        <v>4164</v>
      </c>
      <c r="V134" s="174" t="s">
        <v>106</v>
      </c>
      <c r="W134" s="174" t="s">
        <v>6456</v>
      </c>
      <c r="X134" s="429">
        <v>45083</v>
      </c>
      <c r="Y134" s="430">
        <v>46845</v>
      </c>
      <c r="Z134" s="63" t="s">
        <v>4158</v>
      </c>
      <c r="AA134" s="63" t="s">
        <v>4159</v>
      </c>
      <c r="AB134" s="63"/>
      <c r="AC134" s="63"/>
      <c r="AD134" s="174" t="s">
        <v>6340</v>
      </c>
      <c r="AE134" s="174" t="s">
        <v>6341</v>
      </c>
      <c r="AF134" s="466">
        <v>46523</v>
      </c>
      <c r="AG134" s="174"/>
      <c r="AH134" s="174"/>
      <c r="AI134" s="174"/>
      <c r="AJ134" s="174"/>
      <c r="AK134" s="174"/>
      <c r="AL134" s="174"/>
      <c r="AM134" s="174"/>
      <c r="AN134" s="174"/>
      <c r="AO134" s="174"/>
      <c r="AP134" s="174"/>
      <c r="AQ134" s="174"/>
      <c r="AR134" s="174" t="s">
        <v>2319</v>
      </c>
      <c r="AS134" s="174">
        <v>2023</v>
      </c>
      <c r="AT134" s="415">
        <v>45107</v>
      </c>
      <c r="AU134" s="174" t="s">
        <v>2310</v>
      </c>
      <c r="AV134" s="174"/>
      <c r="AW134" s="524"/>
      <c r="AX134" s="524"/>
      <c r="AY134" s="426">
        <f t="shared" si="24"/>
        <v>0</v>
      </c>
      <c r="AZ134" s="426">
        <f t="shared" si="25"/>
        <v>1</v>
      </c>
      <c r="BA134" s="426">
        <f t="shared" si="26"/>
        <v>0</v>
      </c>
      <c r="BB134" s="426">
        <f t="shared" si="27"/>
        <v>1</v>
      </c>
      <c r="BC134" s="425" t="b">
        <f t="shared" si="28"/>
        <v>0</v>
      </c>
    </row>
    <row r="135" spans="1:55" ht="15.75" customHeight="1">
      <c r="A135" s="174" t="s">
        <v>10</v>
      </c>
      <c r="B135" s="174" t="s">
        <v>11</v>
      </c>
      <c r="C135" s="63" t="s">
        <v>146</v>
      </c>
      <c r="D135" s="63" t="s">
        <v>656</v>
      </c>
      <c r="E135" s="63" t="s">
        <v>28</v>
      </c>
      <c r="F135" s="174"/>
      <c r="G135" s="63" t="s">
        <v>1973</v>
      </c>
      <c r="H135" s="63" t="s">
        <v>5775</v>
      </c>
      <c r="I135" s="63" t="s">
        <v>1974</v>
      </c>
      <c r="J135" s="174"/>
      <c r="K135" s="174"/>
      <c r="L135" s="63" t="s">
        <v>5776</v>
      </c>
      <c r="M135" s="174"/>
      <c r="N135" s="63" t="s">
        <v>15</v>
      </c>
      <c r="O135" s="63" t="s">
        <v>16</v>
      </c>
      <c r="P135" s="63" t="s">
        <v>35</v>
      </c>
      <c r="Q135" s="63" t="s">
        <v>8666</v>
      </c>
      <c r="R135" s="174" t="s">
        <v>43</v>
      </c>
      <c r="S135" s="174"/>
      <c r="T135" s="174" t="s">
        <v>4640</v>
      </c>
      <c r="U135" s="63" t="s">
        <v>4164</v>
      </c>
      <c r="V135" s="174" t="s">
        <v>253</v>
      </c>
      <c r="W135" s="174" t="s">
        <v>6457</v>
      </c>
      <c r="X135" s="429">
        <v>45083</v>
      </c>
      <c r="Y135" s="430">
        <v>46845</v>
      </c>
      <c r="Z135" s="63" t="s">
        <v>4158</v>
      </c>
      <c r="AA135" s="63" t="s">
        <v>4159</v>
      </c>
      <c r="AB135" s="63"/>
      <c r="AC135" s="63"/>
      <c r="AD135" s="174" t="s">
        <v>6458</v>
      </c>
      <c r="AE135" s="174" t="s">
        <v>6459</v>
      </c>
      <c r="AF135" s="418">
        <v>46237</v>
      </c>
      <c r="AG135" s="174"/>
      <c r="AH135" s="174"/>
      <c r="AI135" s="174"/>
      <c r="AJ135" s="174"/>
      <c r="AK135" s="174"/>
      <c r="AL135" s="174"/>
      <c r="AM135" s="174"/>
      <c r="AN135" s="174"/>
      <c r="AO135" s="174"/>
      <c r="AP135" s="174"/>
      <c r="AQ135" s="174"/>
      <c r="AR135" s="174" t="s">
        <v>2319</v>
      </c>
      <c r="AS135" s="174">
        <v>2023</v>
      </c>
      <c r="AT135" s="415">
        <v>45107</v>
      </c>
      <c r="AU135" s="174" t="s">
        <v>2310</v>
      </c>
      <c r="AV135" s="174"/>
      <c r="AW135" s="524"/>
      <c r="AX135" s="524"/>
      <c r="AY135" s="426">
        <f t="shared" si="24"/>
        <v>0</v>
      </c>
      <c r="AZ135" s="426">
        <f t="shared" si="25"/>
        <v>1</v>
      </c>
      <c r="BA135" s="426">
        <f t="shared" si="26"/>
        <v>0</v>
      </c>
      <c r="BB135" s="426">
        <f t="shared" si="27"/>
        <v>1</v>
      </c>
      <c r="BC135" s="425" t="b">
        <f t="shared" si="28"/>
        <v>0</v>
      </c>
    </row>
    <row r="136" spans="1:55" ht="15.75" customHeight="1">
      <c r="A136" s="174" t="s">
        <v>10</v>
      </c>
      <c r="B136" s="174" t="s">
        <v>11</v>
      </c>
      <c r="C136" s="174" t="s">
        <v>146</v>
      </c>
      <c r="D136" s="63" t="s">
        <v>147</v>
      </c>
      <c r="E136" s="63" t="s">
        <v>123</v>
      </c>
      <c r="F136" s="174"/>
      <c r="G136" s="174" t="s">
        <v>2264</v>
      </c>
      <c r="H136" s="174" t="s">
        <v>6460</v>
      </c>
      <c r="I136" s="174" t="s">
        <v>1112</v>
      </c>
      <c r="J136" s="174"/>
      <c r="K136" s="174"/>
      <c r="L136" s="174" t="s">
        <v>2265</v>
      </c>
      <c r="M136" s="174"/>
      <c r="N136" s="63" t="s">
        <v>15</v>
      </c>
      <c r="O136" s="63" t="s">
        <v>16</v>
      </c>
      <c r="P136" s="174" t="s">
        <v>35</v>
      </c>
      <c r="Q136" s="63" t="s">
        <v>84</v>
      </c>
      <c r="R136" s="174" t="s">
        <v>170</v>
      </c>
      <c r="S136" s="174"/>
      <c r="T136" s="174" t="s">
        <v>4618</v>
      </c>
      <c r="U136" s="63" t="s">
        <v>4213</v>
      </c>
      <c r="V136" s="174" t="s">
        <v>94</v>
      </c>
      <c r="W136" s="174" t="s">
        <v>6461</v>
      </c>
      <c r="X136" s="429">
        <v>45084</v>
      </c>
      <c r="Y136" s="430">
        <v>46842</v>
      </c>
      <c r="Z136" s="63" t="s">
        <v>4158</v>
      </c>
      <c r="AA136" s="63" t="s">
        <v>4159</v>
      </c>
      <c r="AB136" s="63"/>
      <c r="AC136" s="63"/>
      <c r="AD136" s="174" t="s">
        <v>6113</v>
      </c>
      <c r="AE136" s="174" t="s">
        <v>6462</v>
      </c>
      <c r="AF136" s="466">
        <v>45316</v>
      </c>
      <c r="AG136" s="174"/>
      <c r="AH136" s="174"/>
      <c r="AI136" s="174"/>
      <c r="AJ136" s="174"/>
      <c r="AK136" s="174"/>
      <c r="AL136" s="174"/>
      <c r="AM136" s="174"/>
      <c r="AN136" s="174"/>
      <c r="AO136" s="174"/>
      <c r="AP136" s="174"/>
      <c r="AQ136" s="174"/>
      <c r="AR136" s="174" t="s">
        <v>2319</v>
      </c>
      <c r="AS136" s="174">
        <v>2023</v>
      </c>
      <c r="AT136" s="415">
        <v>45107</v>
      </c>
      <c r="AU136" s="174" t="s">
        <v>2310</v>
      </c>
      <c r="AV136" s="174"/>
      <c r="AW136" s="524"/>
      <c r="AX136" s="524"/>
      <c r="AY136" s="426">
        <f t="shared" si="24"/>
        <v>0</v>
      </c>
      <c r="AZ136" s="426">
        <f t="shared" si="25"/>
        <v>1</v>
      </c>
      <c r="BA136" s="426">
        <f t="shared" si="26"/>
        <v>0</v>
      </c>
      <c r="BB136" s="426">
        <f t="shared" si="27"/>
        <v>1</v>
      </c>
      <c r="BC136" s="425" t="b">
        <f t="shared" si="28"/>
        <v>0</v>
      </c>
    </row>
    <row r="137" spans="1:55" ht="15.75" customHeight="1">
      <c r="A137" s="174" t="s">
        <v>10</v>
      </c>
      <c r="B137" s="174" t="s">
        <v>11</v>
      </c>
      <c r="C137" s="174" t="s">
        <v>146</v>
      </c>
      <c r="D137" s="63" t="s">
        <v>147</v>
      </c>
      <c r="E137" s="63" t="s">
        <v>123</v>
      </c>
      <c r="F137" s="174"/>
      <c r="G137" s="174" t="s">
        <v>2264</v>
      </c>
      <c r="H137" s="174" t="s">
        <v>6460</v>
      </c>
      <c r="I137" s="174" t="s">
        <v>1112</v>
      </c>
      <c r="J137" s="174"/>
      <c r="K137" s="174"/>
      <c r="L137" s="174" t="s">
        <v>2265</v>
      </c>
      <c r="M137" s="174"/>
      <c r="N137" s="63" t="s">
        <v>15</v>
      </c>
      <c r="O137" s="63" t="s">
        <v>16</v>
      </c>
      <c r="P137" s="174" t="s">
        <v>35</v>
      </c>
      <c r="Q137" s="63" t="s">
        <v>84</v>
      </c>
      <c r="R137" s="174" t="s">
        <v>167</v>
      </c>
      <c r="S137" s="174"/>
      <c r="T137" s="174" t="s">
        <v>4623</v>
      </c>
      <c r="U137" s="63" t="s">
        <v>4164</v>
      </c>
      <c r="V137" s="174" t="s">
        <v>94</v>
      </c>
      <c r="W137" s="174" t="s">
        <v>6463</v>
      </c>
      <c r="X137" s="429">
        <v>45084</v>
      </c>
      <c r="Y137" s="430">
        <v>46842</v>
      </c>
      <c r="Z137" s="63" t="s">
        <v>4158</v>
      </c>
      <c r="AA137" s="63" t="s">
        <v>4159</v>
      </c>
      <c r="AB137" s="63"/>
      <c r="AC137" s="63"/>
      <c r="AD137" s="174" t="s">
        <v>6113</v>
      </c>
      <c r="AE137" s="174" t="s">
        <v>6462</v>
      </c>
      <c r="AF137" s="466">
        <v>45316</v>
      </c>
      <c r="AG137" s="174"/>
      <c r="AH137" s="174"/>
      <c r="AI137" s="174"/>
      <c r="AJ137" s="174"/>
      <c r="AK137" s="174"/>
      <c r="AL137" s="174"/>
      <c r="AM137" s="174"/>
      <c r="AN137" s="174"/>
      <c r="AO137" s="174"/>
      <c r="AP137" s="174"/>
      <c r="AQ137" s="174"/>
      <c r="AR137" s="174" t="s">
        <v>2319</v>
      </c>
      <c r="AS137" s="174">
        <v>2023</v>
      </c>
      <c r="AT137" s="415">
        <v>45107</v>
      </c>
      <c r="AU137" s="174" t="s">
        <v>2310</v>
      </c>
      <c r="AV137" s="174"/>
      <c r="AW137" s="524"/>
      <c r="AX137" s="524"/>
      <c r="AY137" s="426">
        <f t="shared" si="24"/>
        <v>0</v>
      </c>
      <c r="AZ137" s="426">
        <f t="shared" si="25"/>
        <v>1</v>
      </c>
      <c r="BA137" s="426">
        <f t="shared" si="26"/>
        <v>0</v>
      </c>
      <c r="BB137" s="426">
        <f t="shared" si="27"/>
        <v>1</v>
      </c>
      <c r="BC137" s="425" t="b">
        <f t="shared" si="28"/>
        <v>0</v>
      </c>
    </row>
    <row r="138" spans="1:55" ht="15.75" customHeight="1">
      <c r="A138" s="174" t="s">
        <v>10</v>
      </c>
      <c r="B138" s="174" t="s">
        <v>11</v>
      </c>
      <c r="C138" s="174" t="s">
        <v>146</v>
      </c>
      <c r="D138" s="63" t="s">
        <v>147</v>
      </c>
      <c r="E138" s="63" t="s">
        <v>123</v>
      </c>
      <c r="F138" s="174"/>
      <c r="G138" s="174" t="s">
        <v>2264</v>
      </c>
      <c r="H138" s="174" t="s">
        <v>6460</v>
      </c>
      <c r="I138" s="174" t="s">
        <v>1112</v>
      </c>
      <c r="J138" s="174"/>
      <c r="K138" s="174"/>
      <c r="L138" s="174" t="s">
        <v>2265</v>
      </c>
      <c r="M138" s="174"/>
      <c r="N138" s="63" t="s">
        <v>15</v>
      </c>
      <c r="O138" s="63" t="s">
        <v>16</v>
      </c>
      <c r="P138" s="174" t="s">
        <v>35</v>
      </c>
      <c r="Q138" s="63" t="s">
        <v>87</v>
      </c>
      <c r="R138" s="174" t="s">
        <v>737</v>
      </c>
      <c r="S138" s="174"/>
      <c r="T138" s="174" t="s">
        <v>4668</v>
      </c>
      <c r="U138" s="63" t="s">
        <v>4164</v>
      </c>
      <c r="V138" s="174" t="s">
        <v>165</v>
      </c>
      <c r="W138" s="174" t="s">
        <v>6464</v>
      </c>
      <c r="X138" s="429">
        <v>45084</v>
      </c>
      <c r="Y138" s="430">
        <v>46842</v>
      </c>
      <c r="Z138" s="63" t="s">
        <v>4158</v>
      </c>
      <c r="AA138" s="63" t="s">
        <v>4159</v>
      </c>
      <c r="AB138" s="63"/>
      <c r="AC138" s="63"/>
      <c r="AD138" s="174" t="s">
        <v>6465</v>
      </c>
      <c r="AE138" s="174" t="s">
        <v>6466</v>
      </c>
      <c r="AF138" s="466">
        <v>45187</v>
      </c>
      <c r="AG138" s="174"/>
      <c r="AH138" s="174"/>
      <c r="AI138" s="174"/>
      <c r="AJ138" s="174"/>
      <c r="AK138" s="174"/>
      <c r="AL138" s="174"/>
      <c r="AM138" s="174"/>
      <c r="AN138" s="174"/>
      <c r="AO138" s="174"/>
      <c r="AP138" s="174"/>
      <c r="AQ138" s="174"/>
      <c r="AR138" s="174" t="s">
        <v>2319</v>
      </c>
      <c r="AS138" s="174">
        <v>2023</v>
      </c>
      <c r="AT138" s="415">
        <v>45107</v>
      </c>
      <c r="AU138" s="174" t="s">
        <v>2310</v>
      </c>
      <c r="AV138" s="174"/>
      <c r="AW138" s="524"/>
      <c r="AX138" s="524"/>
      <c r="AY138" s="426">
        <f t="shared" si="24"/>
        <v>0</v>
      </c>
      <c r="AZ138" s="426">
        <f t="shared" si="25"/>
        <v>1</v>
      </c>
      <c r="BA138" s="426">
        <f t="shared" si="26"/>
        <v>0</v>
      </c>
      <c r="BB138" s="426">
        <f t="shared" si="27"/>
        <v>1</v>
      </c>
      <c r="BC138" s="425" t="b">
        <f t="shared" si="28"/>
        <v>0</v>
      </c>
    </row>
    <row r="139" spans="1:55" ht="15.75" customHeight="1">
      <c r="A139" s="174" t="s">
        <v>10</v>
      </c>
      <c r="B139" s="174" t="s">
        <v>11</v>
      </c>
      <c r="C139" s="174" t="s">
        <v>146</v>
      </c>
      <c r="D139" s="63" t="s">
        <v>147</v>
      </c>
      <c r="E139" s="63" t="s">
        <v>123</v>
      </c>
      <c r="F139" s="174"/>
      <c r="G139" s="174" t="s">
        <v>2264</v>
      </c>
      <c r="H139" s="174" t="s">
        <v>6460</v>
      </c>
      <c r="I139" s="174" t="s">
        <v>1112</v>
      </c>
      <c r="J139" s="174"/>
      <c r="K139" s="174"/>
      <c r="L139" s="174" t="s">
        <v>2265</v>
      </c>
      <c r="M139" s="174"/>
      <c r="N139" s="63" t="s">
        <v>15</v>
      </c>
      <c r="O139" s="63" t="s">
        <v>16</v>
      </c>
      <c r="P139" s="174" t="s">
        <v>35</v>
      </c>
      <c r="Q139" s="63" t="s">
        <v>143</v>
      </c>
      <c r="R139" s="174" t="s">
        <v>413</v>
      </c>
      <c r="S139" s="174"/>
      <c r="T139" s="174" t="s">
        <v>6467</v>
      </c>
      <c r="U139" s="63" t="s">
        <v>4164</v>
      </c>
      <c r="V139" s="174" t="s">
        <v>308</v>
      </c>
      <c r="W139" s="174" t="s">
        <v>6468</v>
      </c>
      <c r="X139" s="429">
        <v>45084</v>
      </c>
      <c r="Y139" s="430">
        <v>46842</v>
      </c>
      <c r="Z139" s="63" t="s">
        <v>4158</v>
      </c>
      <c r="AA139" s="63" t="s">
        <v>4159</v>
      </c>
      <c r="AB139" s="63"/>
      <c r="AC139" s="63"/>
      <c r="AD139" s="174" t="s">
        <v>6469</v>
      </c>
      <c r="AE139" s="174" t="s">
        <v>6470</v>
      </c>
      <c r="AF139" s="466">
        <v>45590</v>
      </c>
      <c r="AG139" s="174"/>
      <c r="AH139" s="174"/>
      <c r="AI139" s="174"/>
      <c r="AJ139" s="174"/>
      <c r="AK139" s="174"/>
      <c r="AL139" s="174"/>
      <c r="AM139" s="174"/>
      <c r="AN139" s="174"/>
      <c r="AO139" s="174"/>
      <c r="AP139" s="174"/>
      <c r="AQ139" s="174"/>
      <c r="AR139" s="174" t="s">
        <v>2319</v>
      </c>
      <c r="AS139" s="174">
        <v>2023</v>
      </c>
      <c r="AT139" s="415">
        <v>45107</v>
      </c>
      <c r="AU139" s="174" t="s">
        <v>2310</v>
      </c>
      <c r="AV139" s="174"/>
      <c r="AW139" s="524"/>
      <c r="AX139" s="524"/>
      <c r="AY139" s="426">
        <f t="shared" si="24"/>
        <v>0</v>
      </c>
      <c r="AZ139" s="426">
        <f t="shared" si="25"/>
        <v>1</v>
      </c>
      <c r="BA139" s="426">
        <f t="shared" si="26"/>
        <v>0</v>
      </c>
      <c r="BB139" s="426">
        <f t="shared" si="27"/>
        <v>1</v>
      </c>
      <c r="BC139" s="425" t="b">
        <f t="shared" si="28"/>
        <v>0</v>
      </c>
    </row>
    <row r="140" spans="1:55" ht="15.75" customHeight="1">
      <c r="A140" s="174" t="s">
        <v>10</v>
      </c>
      <c r="B140" s="174" t="s">
        <v>11</v>
      </c>
      <c r="C140" s="63" t="s">
        <v>123</v>
      </c>
      <c r="D140" s="63" t="s">
        <v>9266</v>
      </c>
      <c r="E140" s="63" t="s">
        <v>30</v>
      </c>
      <c r="F140" s="63"/>
      <c r="G140" s="63" t="s">
        <v>1070</v>
      </c>
      <c r="H140" s="63" t="s">
        <v>6471</v>
      </c>
      <c r="I140" s="63" t="s">
        <v>1071</v>
      </c>
      <c r="J140" s="63"/>
      <c r="K140" s="63"/>
      <c r="L140" s="63" t="s">
        <v>1072</v>
      </c>
      <c r="M140" s="63"/>
      <c r="N140" s="63" t="s">
        <v>113</v>
      </c>
      <c r="O140" s="63" t="s">
        <v>226</v>
      </c>
      <c r="P140" s="174" t="s">
        <v>35</v>
      </c>
      <c r="Q140" s="63" t="s">
        <v>87</v>
      </c>
      <c r="R140" s="174" t="s">
        <v>3132</v>
      </c>
      <c r="S140" s="174"/>
      <c r="T140" s="174" t="s">
        <v>6472</v>
      </c>
      <c r="U140" s="63" t="s">
        <v>4164</v>
      </c>
      <c r="V140" s="174" t="s">
        <v>780</v>
      </c>
      <c r="W140" s="174" t="s">
        <v>6473</v>
      </c>
      <c r="X140" s="429">
        <v>45084</v>
      </c>
      <c r="Y140" s="430">
        <v>46834</v>
      </c>
      <c r="Z140" s="63" t="s">
        <v>4158</v>
      </c>
      <c r="AA140" s="63" t="s">
        <v>4159</v>
      </c>
      <c r="AB140" s="63"/>
      <c r="AC140" s="63"/>
      <c r="AD140" s="174" t="s">
        <v>5483</v>
      </c>
      <c r="AE140" s="174" t="s">
        <v>5484</v>
      </c>
      <c r="AF140" s="466">
        <v>45690</v>
      </c>
      <c r="AG140" s="174"/>
      <c r="AH140" s="174"/>
      <c r="AI140" s="174"/>
      <c r="AJ140" s="174"/>
      <c r="AK140" s="174"/>
      <c r="AL140" s="174"/>
      <c r="AM140" s="174"/>
      <c r="AN140" s="174"/>
      <c r="AO140" s="174"/>
      <c r="AP140" s="174"/>
      <c r="AQ140" s="174"/>
      <c r="AR140" s="174" t="s">
        <v>2319</v>
      </c>
      <c r="AS140" s="174">
        <v>2023</v>
      </c>
      <c r="AT140" s="415">
        <v>45107</v>
      </c>
      <c r="AU140" s="174" t="s">
        <v>2310</v>
      </c>
      <c r="AV140" s="174"/>
      <c r="AW140" s="524"/>
      <c r="AX140" s="524"/>
      <c r="AY140" s="426">
        <f t="shared" si="24"/>
        <v>0</v>
      </c>
      <c r="AZ140" s="426">
        <f t="shared" si="25"/>
        <v>1</v>
      </c>
      <c r="BA140" s="426">
        <f t="shared" si="26"/>
        <v>0</v>
      </c>
      <c r="BB140" s="426">
        <f t="shared" si="27"/>
        <v>1</v>
      </c>
      <c r="BC140" s="425" t="b">
        <f t="shared" si="28"/>
        <v>0</v>
      </c>
    </row>
    <row r="141" spans="1:55" ht="15.75" customHeight="1">
      <c r="A141" s="174" t="s">
        <v>10</v>
      </c>
      <c r="B141" s="174" t="s">
        <v>11</v>
      </c>
      <c r="C141" s="63" t="s">
        <v>123</v>
      </c>
      <c r="D141" s="63" t="s">
        <v>9266</v>
      </c>
      <c r="E141" s="63" t="s">
        <v>30</v>
      </c>
      <c r="F141" s="174"/>
      <c r="G141" s="63" t="s">
        <v>1070</v>
      </c>
      <c r="H141" s="63" t="s">
        <v>6471</v>
      </c>
      <c r="I141" s="63" t="s">
        <v>1071</v>
      </c>
      <c r="J141" s="63"/>
      <c r="K141" s="174"/>
      <c r="L141" s="63" t="s">
        <v>1072</v>
      </c>
      <c r="M141" s="63"/>
      <c r="N141" s="63" t="s">
        <v>113</v>
      </c>
      <c r="O141" s="63" t="s">
        <v>226</v>
      </c>
      <c r="P141" s="174" t="s">
        <v>35</v>
      </c>
      <c r="Q141" s="63" t="s">
        <v>87</v>
      </c>
      <c r="R141" s="174" t="s">
        <v>737</v>
      </c>
      <c r="S141" s="174"/>
      <c r="T141" s="174" t="s">
        <v>4668</v>
      </c>
      <c r="U141" s="63" t="s">
        <v>4164</v>
      </c>
      <c r="V141" s="174" t="s">
        <v>165</v>
      </c>
      <c r="W141" s="174" t="s">
        <v>10285</v>
      </c>
      <c r="X141" s="429">
        <v>45084</v>
      </c>
      <c r="Y141" s="430">
        <v>46845</v>
      </c>
      <c r="Z141" s="63" t="s">
        <v>4158</v>
      </c>
      <c r="AA141" s="63" t="s">
        <v>4159</v>
      </c>
      <c r="AB141" s="63"/>
      <c r="AC141" s="63"/>
      <c r="AD141" s="63" t="s">
        <v>5477</v>
      </c>
      <c r="AE141" s="63" t="s">
        <v>5478</v>
      </c>
      <c r="AF141" s="557">
        <v>44795</v>
      </c>
      <c r="AG141" s="174"/>
      <c r="AH141" s="174"/>
      <c r="AI141" s="174"/>
      <c r="AJ141" s="174"/>
      <c r="AK141" s="174"/>
      <c r="AL141" s="174"/>
      <c r="AM141" s="174"/>
      <c r="AN141" s="174"/>
      <c r="AO141" s="174"/>
      <c r="AP141" s="174"/>
      <c r="AQ141" s="174"/>
      <c r="AR141" s="174" t="s">
        <v>2319</v>
      </c>
      <c r="AS141" s="174">
        <v>2023</v>
      </c>
      <c r="AT141" s="415">
        <v>45107</v>
      </c>
      <c r="AU141" s="174" t="s">
        <v>2310</v>
      </c>
      <c r="AV141" s="174"/>
      <c r="AW141" s="524"/>
      <c r="AX141" s="524"/>
      <c r="AY141" s="426">
        <f t="shared" si="24"/>
        <v>0</v>
      </c>
      <c r="AZ141" s="426">
        <f t="shared" si="25"/>
        <v>1</v>
      </c>
      <c r="BA141" s="426">
        <f t="shared" si="26"/>
        <v>0</v>
      </c>
      <c r="BB141" s="426">
        <f t="shared" si="27"/>
        <v>1</v>
      </c>
      <c r="BC141" s="425" t="b">
        <f t="shared" si="28"/>
        <v>0</v>
      </c>
    </row>
    <row r="142" spans="1:55" ht="15.75" customHeight="1">
      <c r="A142" s="174" t="s">
        <v>10</v>
      </c>
      <c r="B142" s="174" t="s">
        <v>11</v>
      </c>
      <c r="C142" s="63" t="s">
        <v>123</v>
      </c>
      <c r="D142" s="63" t="s">
        <v>9266</v>
      </c>
      <c r="E142" s="63" t="s">
        <v>30</v>
      </c>
      <c r="F142" s="174"/>
      <c r="G142" s="63" t="s">
        <v>1070</v>
      </c>
      <c r="H142" s="63" t="s">
        <v>6471</v>
      </c>
      <c r="I142" s="63" t="s">
        <v>1071</v>
      </c>
      <c r="J142" s="174"/>
      <c r="K142" s="174"/>
      <c r="L142" s="63" t="s">
        <v>1072</v>
      </c>
      <c r="M142" s="174"/>
      <c r="N142" s="63" t="s">
        <v>113</v>
      </c>
      <c r="O142" s="63" t="s">
        <v>226</v>
      </c>
      <c r="P142" s="174" t="s">
        <v>35</v>
      </c>
      <c r="Q142" s="63" t="s">
        <v>104</v>
      </c>
      <c r="R142" s="174" t="s">
        <v>173</v>
      </c>
      <c r="S142" s="174"/>
      <c r="T142" s="174" t="s">
        <v>4661</v>
      </c>
      <c r="U142" s="63" t="s">
        <v>4164</v>
      </c>
      <c r="V142" s="174" t="s">
        <v>106</v>
      </c>
      <c r="W142" s="174" t="s">
        <v>6475</v>
      </c>
      <c r="X142" s="429">
        <v>45084</v>
      </c>
      <c r="Y142" s="430">
        <v>46845</v>
      </c>
      <c r="Z142" s="63" t="s">
        <v>4158</v>
      </c>
      <c r="AA142" s="63" t="s">
        <v>4159</v>
      </c>
      <c r="AB142" s="63"/>
      <c r="AC142" s="63"/>
      <c r="AD142" s="63" t="s">
        <v>5474</v>
      </c>
      <c r="AE142" s="63" t="s">
        <v>5475</v>
      </c>
      <c r="AF142" s="435">
        <v>45258</v>
      </c>
      <c r="AG142" s="174"/>
      <c r="AH142" s="174"/>
      <c r="AI142" s="174"/>
      <c r="AJ142" s="174"/>
      <c r="AK142" s="174"/>
      <c r="AL142" s="174"/>
      <c r="AM142" s="174"/>
      <c r="AN142" s="174"/>
      <c r="AO142" s="174"/>
      <c r="AP142" s="174"/>
      <c r="AQ142" s="174"/>
      <c r="AR142" s="174" t="s">
        <v>2319</v>
      </c>
      <c r="AS142" s="174">
        <v>2023</v>
      </c>
      <c r="AT142" s="415">
        <v>45107</v>
      </c>
      <c r="AU142" s="174" t="s">
        <v>2310</v>
      </c>
      <c r="AV142" s="174"/>
      <c r="AW142" s="524"/>
      <c r="AX142" s="524"/>
      <c r="AY142" s="426">
        <f t="shared" si="24"/>
        <v>0</v>
      </c>
      <c r="AZ142" s="426">
        <f t="shared" si="25"/>
        <v>1</v>
      </c>
      <c r="BA142" s="426">
        <f t="shared" si="26"/>
        <v>0</v>
      </c>
      <c r="BB142" s="426">
        <f t="shared" si="27"/>
        <v>1</v>
      </c>
      <c r="BC142" s="425" t="b">
        <f t="shared" si="28"/>
        <v>0</v>
      </c>
    </row>
    <row r="143" spans="1:55" ht="15.75" customHeight="1">
      <c r="A143" s="174" t="s">
        <v>10</v>
      </c>
      <c r="B143" s="174" t="s">
        <v>11</v>
      </c>
      <c r="C143" s="63" t="s">
        <v>123</v>
      </c>
      <c r="D143" s="63" t="s">
        <v>9266</v>
      </c>
      <c r="E143" s="63" t="s">
        <v>30</v>
      </c>
      <c r="F143" s="174"/>
      <c r="G143" s="63" t="s">
        <v>1070</v>
      </c>
      <c r="H143" s="63" t="s">
        <v>6471</v>
      </c>
      <c r="I143" s="63" t="s">
        <v>1071</v>
      </c>
      <c r="J143" s="174"/>
      <c r="K143" s="174"/>
      <c r="L143" s="63" t="s">
        <v>1072</v>
      </c>
      <c r="M143" s="174"/>
      <c r="N143" s="63" t="s">
        <v>113</v>
      </c>
      <c r="O143" s="63" t="s">
        <v>226</v>
      </c>
      <c r="P143" s="174" t="s">
        <v>35</v>
      </c>
      <c r="Q143" s="63" t="s">
        <v>84</v>
      </c>
      <c r="R143" s="174" t="s">
        <v>167</v>
      </c>
      <c r="S143" s="174"/>
      <c r="T143" s="174" t="s">
        <v>4623</v>
      </c>
      <c r="U143" s="63" t="s">
        <v>4164</v>
      </c>
      <c r="V143" s="174" t="s">
        <v>94</v>
      </c>
      <c r="W143" s="174" t="s">
        <v>6476</v>
      </c>
      <c r="X143" s="429">
        <v>45084</v>
      </c>
      <c r="Y143" s="430">
        <v>46845</v>
      </c>
      <c r="Z143" s="63" t="s">
        <v>4158</v>
      </c>
      <c r="AA143" s="63" t="s">
        <v>4159</v>
      </c>
      <c r="AB143" s="63"/>
      <c r="AC143" s="63"/>
      <c r="AD143" s="63" t="s">
        <v>5471</v>
      </c>
      <c r="AE143" s="63" t="s">
        <v>6477</v>
      </c>
      <c r="AF143" s="427">
        <v>46739</v>
      </c>
      <c r="AG143" s="174"/>
      <c r="AH143" s="174"/>
      <c r="AI143" s="174"/>
      <c r="AJ143" s="174"/>
      <c r="AK143" s="174"/>
      <c r="AL143" s="174"/>
      <c r="AM143" s="174"/>
      <c r="AN143" s="174"/>
      <c r="AO143" s="174"/>
      <c r="AP143" s="174"/>
      <c r="AQ143" s="174"/>
      <c r="AR143" s="174" t="s">
        <v>2319</v>
      </c>
      <c r="AS143" s="174">
        <v>2023</v>
      </c>
      <c r="AT143" s="415">
        <v>45107</v>
      </c>
      <c r="AU143" s="174" t="s">
        <v>2310</v>
      </c>
      <c r="AV143" s="174"/>
      <c r="AW143" s="524"/>
      <c r="AX143" s="524"/>
      <c r="AY143" s="426">
        <f t="shared" si="24"/>
        <v>0</v>
      </c>
      <c r="AZ143" s="426">
        <f t="shared" si="25"/>
        <v>1</v>
      </c>
      <c r="BA143" s="426">
        <f t="shared" si="26"/>
        <v>0</v>
      </c>
      <c r="BB143" s="426">
        <f t="shared" si="27"/>
        <v>1</v>
      </c>
      <c r="BC143" s="425" t="b">
        <f t="shared" si="28"/>
        <v>0</v>
      </c>
    </row>
    <row r="144" spans="1:55" ht="15.75" customHeight="1">
      <c r="A144" s="174" t="s">
        <v>10</v>
      </c>
      <c r="B144" s="174" t="s">
        <v>11</v>
      </c>
      <c r="C144" s="63" t="s">
        <v>378</v>
      </c>
      <c r="D144" s="63" t="s">
        <v>8958</v>
      </c>
      <c r="E144" s="63" t="s">
        <v>28</v>
      </c>
      <c r="F144" s="63"/>
      <c r="G144" s="63" t="s">
        <v>685</v>
      </c>
      <c r="H144" s="63" t="s">
        <v>6503</v>
      </c>
      <c r="I144" s="63" t="s">
        <v>3758</v>
      </c>
      <c r="J144" s="63"/>
      <c r="K144" s="63"/>
      <c r="L144" s="63" t="s">
        <v>687</v>
      </c>
      <c r="M144" s="63"/>
      <c r="N144" s="63" t="s">
        <v>15</v>
      </c>
      <c r="O144" s="63" t="s">
        <v>16</v>
      </c>
      <c r="P144" s="63" t="s">
        <v>35</v>
      </c>
      <c r="Q144" s="63" t="s">
        <v>117</v>
      </c>
      <c r="R144" s="174" t="s">
        <v>315</v>
      </c>
      <c r="S144" s="174"/>
      <c r="T144" s="174" t="s">
        <v>6353</v>
      </c>
      <c r="U144" s="63" t="s">
        <v>4164</v>
      </c>
      <c r="V144" s="174" t="s">
        <v>235</v>
      </c>
      <c r="W144" s="174" t="s">
        <v>6479</v>
      </c>
      <c r="X144" s="429">
        <v>45092</v>
      </c>
      <c r="Y144" s="430">
        <v>46842</v>
      </c>
      <c r="Z144" s="63" t="s">
        <v>4158</v>
      </c>
      <c r="AA144" s="63" t="s">
        <v>4159</v>
      </c>
      <c r="AB144" s="63"/>
      <c r="AC144" s="63"/>
      <c r="AD144" s="606" t="s">
        <v>6480</v>
      </c>
      <c r="AE144" s="174" t="s">
        <v>6481</v>
      </c>
      <c r="AF144" s="466">
        <v>46036</v>
      </c>
      <c r="AG144" s="174"/>
      <c r="AH144" s="174"/>
      <c r="AI144" s="174"/>
      <c r="AJ144" s="174"/>
      <c r="AK144" s="174"/>
      <c r="AL144" s="174"/>
      <c r="AM144" s="174"/>
      <c r="AN144" s="174"/>
      <c r="AO144" s="174"/>
      <c r="AP144" s="174"/>
      <c r="AQ144" s="174"/>
      <c r="AR144" s="174" t="s">
        <v>2319</v>
      </c>
      <c r="AS144" s="174">
        <v>2023</v>
      </c>
      <c r="AT144" s="415">
        <v>45107</v>
      </c>
      <c r="AU144" s="174" t="s">
        <v>2310</v>
      </c>
      <c r="AV144" s="174"/>
      <c r="AW144" s="524"/>
      <c r="AX144" s="524"/>
      <c r="AY144" s="426">
        <f t="shared" si="24"/>
        <v>0</v>
      </c>
      <c r="AZ144" s="426">
        <f t="shared" si="25"/>
        <v>1</v>
      </c>
      <c r="BA144" s="426">
        <f t="shared" si="26"/>
        <v>0</v>
      </c>
      <c r="BB144" s="426">
        <f t="shared" si="27"/>
        <v>1</v>
      </c>
      <c r="BC144" s="425" t="b">
        <f t="shared" si="28"/>
        <v>0</v>
      </c>
    </row>
    <row r="145" spans="1:55" ht="15.75" customHeight="1">
      <c r="A145" s="174" t="s">
        <v>10</v>
      </c>
      <c r="B145" s="174" t="s">
        <v>11</v>
      </c>
      <c r="C145" s="174" t="s">
        <v>378</v>
      </c>
      <c r="D145" s="63" t="s">
        <v>909</v>
      </c>
      <c r="E145" s="63" t="s">
        <v>123</v>
      </c>
      <c r="F145" s="174"/>
      <c r="G145" s="174" t="s">
        <v>904</v>
      </c>
      <c r="H145" s="174" t="s">
        <v>6386</v>
      </c>
      <c r="I145" s="174" t="s">
        <v>3823</v>
      </c>
      <c r="J145" s="174"/>
      <c r="K145" s="174"/>
      <c r="L145" s="63" t="s">
        <v>916</v>
      </c>
      <c r="M145" s="174"/>
      <c r="N145" s="63" t="s">
        <v>15</v>
      </c>
      <c r="O145" s="63" t="s">
        <v>16</v>
      </c>
      <c r="P145" s="174" t="s">
        <v>35</v>
      </c>
      <c r="Q145" s="63" t="s">
        <v>87</v>
      </c>
      <c r="R145" s="174" t="s">
        <v>737</v>
      </c>
      <c r="S145" s="174"/>
      <c r="T145" s="174" t="s">
        <v>4668</v>
      </c>
      <c r="U145" s="63" t="s">
        <v>4164</v>
      </c>
      <c r="V145" s="174" t="s">
        <v>2257</v>
      </c>
      <c r="W145" s="174" t="s">
        <v>6482</v>
      </c>
      <c r="X145" s="429">
        <v>45093</v>
      </c>
      <c r="Y145" s="430">
        <v>46821</v>
      </c>
      <c r="Z145" s="63" t="s">
        <v>4158</v>
      </c>
      <c r="AA145" s="63" t="s">
        <v>4159</v>
      </c>
      <c r="AB145" s="63"/>
      <c r="AC145" s="63"/>
      <c r="AD145" s="63" t="s">
        <v>6218</v>
      </c>
      <c r="AE145" s="63" t="s">
        <v>6219</v>
      </c>
      <c r="AF145" s="430">
        <v>45247</v>
      </c>
      <c r="AG145" s="174"/>
      <c r="AH145" s="174"/>
      <c r="AI145" s="174"/>
      <c r="AJ145" s="174"/>
      <c r="AK145" s="174"/>
      <c r="AL145" s="174"/>
      <c r="AM145" s="174"/>
      <c r="AN145" s="174"/>
      <c r="AO145" s="174"/>
      <c r="AP145" s="174"/>
      <c r="AQ145" s="174"/>
      <c r="AR145" s="174" t="s">
        <v>2319</v>
      </c>
      <c r="AS145" s="174">
        <v>2023</v>
      </c>
      <c r="AT145" s="415">
        <v>45107</v>
      </c>
      <c r="AU145" s="174" t="s">
        <v>2310</v>
      </c>
      <c r="AV145" s="174"/>
      <c r="AW145" s="524"/>
      <c r="AX145" s="524"/>
      <c r="AY145" s="426">
        <f t="shared" si="24"/>
        <v>0</v>
      </c>
      <c r="AZ145" s="426">
        <f t="shared" si="25"/>
        <v>1</v>
      </c>
      <c r="BA145" s="426">
        <f t="shared" si="26"/>
        <v>0</v>
      </c>
      <c r="BB145" s="426">
        <f t="shared" si="27"/>
        <v>1</v>
      </c>
      <c r="BC145" s="425" t="b">
        <f t="shared" si="28"/>
        <v>0</v>
      </c>
    </row>
    <row r="146" spans="1:55" ht="15.75" customHeight="1">
      <c r="A146" s="174" t="s">
        <v>10</v>
      </c>
      <c r="B146" s="174" t="s">
        <v>11</v>
      </c>
      <c r="C146" s="63" t="s">
        <v>146</v>
      </c>
      <c r="D146" s="63" t="s">
        <v>656</v>
      </c>
      <c r="E146" s="63" t="s">
        <v>28</v>
      </c>
      <c r="F146" s="63"/>
      <c r="G146" s="63" t="s">
        <v>904</v>
      </c>
      <c r="H146" s="63"/>
      <c r="I146" s="63" t="s">
        <v>905</v>
      </c>
      <c r="J146" s="63"/>
      <c r="K146" s="63"/>
      <c r="L146" s="63" t="s">
        <v>906</v>
      </c>
      <c r="M146" s="63"/>
      <c r="N146" s="63" t="s">
        <v>15</v>
      </c>
      <c r="O146" s="63" t="s">
        <v>16</v>
      </c>
      <c r="P146" s="63" t="s">
        <v>35</v>
      </c>
      <c r="Q146" s="63" t="s">
        <v>104</v>
      </c>
      <c r="R146" s="174" t="s">
        <v>173</v>
      </c>
      <c r="S146" s="174"/>
      <c r="T146" s="174" t="s">
        <v>4661</v>
      </c>
      <c r="U146" s="63" t="s">
        <v>4164</v>
      </c>
      <c r="V146" s="174" t="s">
        <v>2170</v>
      </c>
      <c r="W146" s="174" t="s">
        <v>6483</v>
      </c>
      <c r="X146" s="429">
        <v>45093</v>
      </c>
      <c r="Y146" s="430">
        <v>46849</v>
      </c>
      <c r="Z146" s="63" t="s">
        <v>4158</v>
      </c>
      <c r="AA146" s="63" t="s">
        <v>4159</v>
      </c>
      <c r="AB146" s="63"/>
      <c r="AC146" s="63"/>
      <c r="AD146" s="606" t="s">
        <v>5140</v>
      </c>
      <c r="AE146" s="174" t="s">
        <v>5141</v>
      </c>
      <c r="AF146" s="466">
        <v>45939</v>
      </c>
      <c r="AG146" s="174"/>
      <c r="AH146" s="174"/>
      <c r="AI146" s="174"/>
      <c r="AJ146" s="174"/>
      <c r="AK146" s="174"/>
      <c r="AL146" s="174"/>
      <c r="AM146" s="174"/>
      <c r="AN146" s="174"/>
      <c r="AO146" s="174"/>
      <c r="AP146" s="174"/>
      <c r="AQ146" s="174"/>
      <c r="AR146" s="174" t="s">
        <v>2319</v>
      </c>
      <c r="AS146" s="174">
        <v>2023</v>
      </c>
      <c r="AT146" s="415">
        <v>45107</v>
      </c>
      <c r="AU146" s="174" t="s">
        <v>2310</v>
      </c>
      <c r="AV146" s="174"/>
      <c r="AW146" s="524"/>
      <c r="AX146" s="524"/>
      <c r="AY146" s="426">
        <f t="shared" si="24"/>
        <v>0</v>
      </c>
      <c r="AZ146" s="426">
        <f t="shared" si="25"/>
        <v>1</v>
      </c>
      <c r="BA146" s="426">
        <f t="shared" si="26"/>
        <v>0</v>
      </c>
      <c r="BB146" s="426">
        <f t="shared" si="27"/>
        <v>1</v>
      </c>
      <c r="BC146" s="425" t="b">
        <f t="shared" si="28"/>
        <v>0</v>
      </c>
    </row>
    <row r="147" spans="1:55" ht="15.75" customHeight="1">
      <c r="A147" s="174" t="s">
        <v>10</v>
      </c>
      <c r="B147" s="174" t="s">
        <v>11</v>
      </c>
      <c r="C147" s="63" t="s">
        <v>176</v>
      </c>
      <c r="D147" s="63" t="s">
        <v>9075</v>
      </c>
      <c r="E147" s="63" t="s">
        <v>28</v>
      </c>
      <c r="F147" s="63"/>
      <c r="G147" s="63" t="s">
        <v>950</v>
      </c>
      <c r="H147" s="63" t="s">
        <v>5367</v>
      </c>
      <c r="I147" s="63" t="s">
        <v>951</v>
      </c>
      <c r="J147" s="63"/>
      <c r="K147" s="63"/>
      <c r="L147" s="63" t="s">
        <v>952</v>
      </c>
      <c r="M147" s="63"/>
      <c r="N147" s="63" t="s">
        <v>15</v>
      </c>
      <c r="O147" s="63" t="s">
        <v>16</v>
      </c>
      <c r="P147" s="63" t="s">
        <v>35</v>
      </c>
      <c r="Q147" s="63" t="s">
        <v>8666</v>
      </c>
      <c r="R147" s="174" t="s">
        <v>3062</v>
      </c>
      <c r="S147" s="174"/>
      <c r="T147" s="174" t="s">
        <v>6484</v>
      </c>
      <c r="U147" s="63" t="s">
        <v>4164</v>
      </c>
      <c r="V147" s="174" t="s">
        <v>957</v>
      </c>
      <c r="W147" s="174" t="s">
        <v>6485</v>
      </c>
      <c r="X147" s="429">
        <v>45103</v>
      </c>
      <c r="Y147" s="430">
        <v>46842</v>
      </c>
      <c r="Z147" s="63" t="s">
        <v>4158</v>
      </c>
      <c r="AA147" s="63" t="s">
        <v>4159</v>
      </c>
      <c r="AB147" s="63"/>
      <c r="AC147" s="63"/>
      <c r="AD147" s="174" t="s">
        <v>6486</v>
      </c>
      <c r="AE147" s="174" t="s">
        <v>6487</v>
      </c>
      <c r="AF147" s="466">
        <v>45873</v>
      </c>
      <c r="AG147" s="174"/>
      <c r="AH147" s="174"/>
      <c r="AI147" s="174"/>
      <c r="AJ147" s="174"/>
      <c r="AK147" s="174"/>
      <c r="AL147" s="174"/>
      <c r="AM147" s="174"/>
      <c r="AN147" s="174"/>
      <c r="AO147" s="174"/>
      <c r="AP147" s="174"/>
      <c r="AQ147" s="174"/>
      <c r="AR147" s="174" t="s">
        <v>2319</v>
      </c>
      <c r="AS147" s="174">
        <v>2023</v>
      </c>
      <c r="AT147" s="415">
        <v>45107</v>
      </c>
      <c r="AU147" s="174" t="s">
        <v>2310</v>
      </c>
      <c r="AV147" s="174"/>
      <c r="AW147" s="524"/>
      <c r="AX147" s="524"/>
      <c r="AY147" s="426">
        <f t="shared" si="24"/>
        <v>0</v>
      </c>
      <c r="AZ147" s="426">
        <f t="shared" si="25"/>
        <v>1</v>
      </c>
      <c r="BA147" s="426">
        <f t="shared" si="26"/>
        <v>0</v>
      </c>
      <c r="BB147" s="426">
        <f t="shared" si="27"/>
        <v>1</v>
      </c>
      <c r="BC147" s="425" t="b">
        <f t="shared" si="28"/>
        <v>0</v>
      </c>
    </row>
    <row r="148" spans="1:55" ht="15.75" customHeight="1">
      <c r="A148" s="174" t="s">
        <v>10</v>
      </c>
      <c r="B148" s="174" t="s">
        <v>11</v>
      </c>
      <c r="C148" s="63" t="s">
        <v>176</v>
      </c>
      <c r="D148" s="63" t="s">
        <v>9075</v>
      </c>
      <c r="E148" s="63" t="s">
        <v>28</v>
      </c>
      <c r="F148" s="174"/>
      <c r="G148" s="63" t="s">
        <v>950</v>
      </c>
      <c r="H148" s="63" t="s">
        <v>5367</v>
      </c>
      <c r="I148" s="63" t="s">
        <v>951</v>
      </c>
      <c r="J148" s="174"/>
      <c r="K148" s="174"/>
      <c r="L148" s="63" t="s">
        <v>952</v>
      </c>
      <c r="M148" s="174"/>
      <c r="N148" s="63" t="s">
        <v>15</v>
      </c>
      <c r="O148" s="63" t="s">
        <v>16</v>
      </c>
      <c r="P148" s="63" t="s">
        <v>35</v>
      </c>
      <c r="Q148" s="63" t="s">
        <v>8666</v>
      </c>
      <c r="R148" s="174" t="s">
        <v>43</v>
      </c>
      <c r="S148" s="174"/>
      <c r="T148" s="174" t="s">
        <v>4640</v>
      </c>
      <c r="U148" s="63" t="s">
        <v>4164</v>
      </c>
      <c r="V148" s="174" t="s">
        <v>1899</v>
      </c>
      <c r="W148" s="174" t="s">
        <v>6488</v>
      </c>
      <c r="X148" s="429">
        <v>45103</v>
      </c>
      <c r="Y148" s="430">
        <v>46842</v>
      </c>
      <c r="Z148" s="63" t="s">
        <v>4158</v>
      </c>
      <c r="AA148" s="63" t="s">
        <v>4159</v>
      </c>
      <c r="AB148" s="63"/>
      <c r="AC148" s="63"/>
      <c r="AD148" s="174" t="s">
        <v>5369</v>
      </c>
      <c r="AE148" s="174" t="s">
        <v>5370</v>
      </c>
      <c r="AF148" s="466">
        <v>46004</v>
      </c>
      <c r="AG148" s="174"/>
      <c r="AH148" s="174"/>
      <c r="AI148" s="174"/>
      <c r="AJ148" s="174"/>
      <c r="AK148" s="174"/>
      <c r="AL148" s="174"/>
      <c r="AM148" s="174"/>
      <c r="AN148" s="174"/>
      <c r="AO148" s="174"/>
      <c r="AP148" s="174"/>
      <c r="AQ148" s="174"/>
      <c r="AR148" s="174" t="s">
        <v>2319</v>
      </c>
      <c r="AS148" s="174">
        <v>2023</v>
      </c>
      <c r="AT148" s="415">
        <v>45107</v>
      </c>
      <c r="AU148" s="174" t="s">
        <v>2310</v>
      </c>
      <c r="AV148" s="174"/>
      <c r="AW148" s="524"/>
      <c r="AX148" s="524"/>
      <c r="AY148" s="426">
        <f t="shared" si="24"/>
        <v>0</v>
      </c>
      <c r="AZ148" s="426">
        <f t="shared" si="25"/>
        <v>1</v>
      </c>
      <c r="BA148" s="426">
        <f t="shared" si="26"/>
        <v>0</v>
      </c>
      <c r="BB148" s="426">
        <f t="shared" si="27"/>
        <v>1</v>
      </c>
      <c r="BC148" s="425" t="b">
        <f t="shared" si="28"/>
        <v>0</v>
      </c>
    </row>
    <row r="149" spans="1:55" ht="15.75" customHeight="1">
      <c r="A149" s="174" t="s">
        <v>10</v>
      </c>
      <c r="B149" s="174" t="s">
        <v>11</v>
      </c>
      <c r="C149" s="63" t="s">
        <v>176</v>
      </c>
      <c r="D149" s="63" t="s">
        <v>9075</v>
      </c>
      <c r="E149" s="63" t="s">
        <v>28</v>
      </c>
      <c r="F149" s="174"/>
      <c r="G149" s="63" t="s">
        <v>950</v>
      </c>
      <c r="H149" s="63" t="s">
        <v>5367</v>
      </c>
      <c r="I149" s="63" t="s">
        <v>951</v>
      </c>
      <c r="J149" s="174"/>
      <c r="K149" s="174"/>
      <c r="L149" s="63" t="s">
        <v>952</v>
      </c>
      <c r="M149" s="174"/>
      <c r="N149" s="63" t="s">
        <v>15</v>
      </c>
      <c r="O149" s="63" t="s">
        <v>16</v>
      </c>
      <c r="P149" s="63" t="s">
        <v>35</v>
      </c>
      <c r="Q149" s="63" t="s">
        <v>8666</v>
      </c>
      <c r="R149" s="174" t="s">
        <v>45</v>
      </c>
      <c r="S149" s="174"/>
      <c r="T149" s="174" t="s">
        <v>4652</v>
      </c>
      <c r="U149" s="63" t="s">
        <v>4164</v>
      </c>
      <c r="V149" s="174" t="s">
        <v>1770</v>
      </c>
      <c r="W149" s="174" t="s">
        <v>6489</v>
      </c>
      <c r="X149" s="429">
        <v>45103</v>
      </c>
      <c r="Y149" s="430">
        <v>46842</v>
      </c>
      <c r="Z149" s="63" t="s">
        <v>4158</v>
      </c>
      <c r="AA149" s="63" t="s">
        <v>4159</v>
      </c>
      <c r="AB149" s="63"/>
      <c r="AC149" s="63"/>
      <c r="AD149" s="593" t="s">
        <v>6490</v>
      </c>
      <c r="AE149" s="174" t="s">
        <v>6491</v>
      </c>
      <c r="AF149" s="466">
        <v>46125</v>
      </c>
      <c r="AG149" s="174"/>
      <c r="AH149" s="174"/>
      <c r="AI149" s="174"/>
      <c r="AJ149" s="174"/>
      <c r="AK149" s="174"/>
      <c r="AL149" s="174"/>
      <c r="AM149" s="174"/>
      <c r="AN149" s="174"/>
      <c r="AO149" s="174"/>
      <c r="AP149" s="174"/>
      <c r="AQ149" s="174"/>
      <c r="AR149" s="174" t="s">
        <v>2319</v>
      </c>
      <c r="AS149" s="174">
        <v>2023</v>
      </c>
      <c r="AT149" s="415">
        <v>45107</v>
      </c>
      <c r="AU149" s="174" t="s">
        <v>2310</v>
      </c>
      <c r="AV149" s="174"/>
      <c r="AW149" s="524"/>
      <c r="AX149" s="524"/>
      <c r="AY149" s="426">
        <f t="shared" si="24"/>
        <v>0</v>
      </c>
      <c r="AZ149" s="426">
        <f t="shared" si="25"/>
        <v>1</v>
      </c>
      <c r="BA149" s="426">
        <f t="shared" si="26"/>
        <v>0</v>
      </c>
      <c r="BB149" s="426">
        <f t="shared" si="27"/>
        <v>1</v>
      </c>
      <c r="BC149" s="425" t="b">
        <f t="shared" si="28"/>
        <v>0</v>
      </c>
    </row>
    <row r="150" spans="1:55" ht="15.75" customHeight="1">
      <c r="A150" s="174" t="s">
        <v>10</v>
      </c>
      <c r="B150" s="174" t="s">
        <v>11</v>
      </c>
      <c r="C150" s="63" t="s">
        <v>176</v>
      </c>
      <c r="D150" s="63" t="s">
        <v>9075</v>
      </c>
      <c r="E150" s="63" t="s">
        <v>28</v>
      </c>
      <c r="F150" s="174"/>
      <c r="G150" s="63" t="s">
        <v>950</v>
      </c>
      <c r="H150" s="63" t="s">
        <v>5367</v>
      </c>
      <c r="I150" s="63" t="s">
        <v>951</v>
      </c>
      <c r="J150" s="174"/>
      <c r="K150" s="174"/>
      <c r="L150" s="63" t="s">
        <v>952</v>
      </c>
      <c r="M150" s="174"/>
      <c r="N150" s="63" t="s">
        <v>15</v>
      </c>
      <c r="O150" s="63" t="s">
        <v>16</v>
      </c>
      <c r="P150" s="63" t="s">
        <v>35</v>
      </c>
      <c r="Q150" s="63" t="s">
        <v>8666</v>
      </c>
      <c r="R150" s="174" t="s">
        <v>1362</v>
      </c>
      <c r="S150" s="174"/>
      <c r="T150" s="174" t="s">
        <v>4497</v>
      </c>
      <c r="U150" s="63" t="s">
        <v>4164</v>
      </c>
      <c r="V150" s="174" t="s">
        <v>91</v>
      </c>
      <c r="W150" s="174" t="s">
        <v>6492</v>
      </c>
      <c r="X150" s="429">
        <v>45103</v>
      </c>
      <c r="Y150" s="430">
        <v>46842</v>
      </c>
      <c r="Z150" s="63" t="s">
        <v>4158</v>
      </c>
      <c r="AA150" s="63" t="s">
        <v>4159</v>
      </c>
      <c r="AB150" s="63"/>
      <c r="AC150" s="63"/>
      <c r="AD150" s="593" t="s">
        <v>6490</v>
      </c>
      <c r="AE150" s="174" t="s">
        <v>6493</v>
      </c>
      <c r="AF150" s="466">
        <v>45632</v>
      </c>
      <c r="AG150" s="174"/>
      <c r="AH150" s="174"/>
      <c r="AI150" s="174"/>
      <c r="AJ150" s="174"/>
      <c r="AK150" s="174"/>
      <c r="AL150" s="174"/>
      <c r="AM150" s="174"/>
      <c r="AN150" s="174"/>
      <c r="AO150" s="174"/>
      <c r="AP150" s="174"/>
      <c r="AQ150" s="174"/>
      <c r="AR150" s="174" t="s">
        <v>2319</v>
      </c>
      <c r="AS150" s="174">
        <v>2023</v>
      </c>
      <c r="AT150" s="415">
        <v>45107</v>
      </c>
      <c r="AU150" s="174" t="s">
        <v>2310</v>
      </c>
      <c r="AV150" s="174"/>
      <c r="AW150" s="524"/>
      <c r="AX150" s="524"/>
      <c r="AY150" s="426">
        <f t="shared" si="24"/>
        <v>0</v>
      </c>
      <c r="AZ150" s="426">
        <f t="shared" si="25"/>
        <v>1</v>
      </c>
      <c r="BA150" s="426">
        <f t="shared" si="26"/>
        <v>0</v>
      </c>
      <c r="BB150" s="426">
        <f t="shared" si="27"/>
        <v>1</v>
      </c>
      <c r="BC150" s="425" t="b">
        <f t="shared" si="28"/>
        <v>0</v>
      </c>
    </row>
    <row r="151" spans="1:55" ht="15.75" customHeight="1">
      <c r="A151" s="174" t="s">
        <v>10</v>
      </c>
      <c r="B151" s="174" t="s">
        <v>11</v>
      </c>
      <c r="C151" s="174" t="s">
        <v>146</v>
      </c>
      <c r="D151" s="63" t="s">
        <v>10279</v>
      </c>
      <c r="E151" s="63" t="s">
        <v>30</v>
      </c>
      <c r="F151" s="174"/>
      <c r="G151" s="174" t="s">
        <v>3812</v>
      </c>
      <c r="H151" s="174" t="s">
        <v>9628</v>
      </c>
      <c r="I151" s="174" t="s">
        <v>9592</v>
      </c>
      <c r="J151" s="174"/>
      <c r="K151" s="174"/>
      <c r="L151" s="174" t="s">
        <v>6012</v>
      </c>
      <c r="M151" s="174"/>
      <c r="N151" s="63" t="s">
        <v>15</v>
      </c>
      <c r="O151" s="63" t="s">
        <v>16</v>
      </c>
      <c r="P151" s="174" t="s">
        <v>35</v>
      </c>
      <c r="Q151" s="63" t="s">
        <v>8666</v>
      </c>
      <c r="R151" s="174" t="s">
        <v>43</v>
      </c>
      <c r="S151" s="174"/>
      <c r="T151" s="174" t="s">
        <v>4640</v>
      </c>
      <c r="U151" s="63" t="s">
        <v>4164</v>
      </c>
      <c r="V151" s="174" t="s">
        <v>1899</v>
      </c>
      <c r="W151" s="174" t="s">
        <v>6495</v>
      </c>
      <c r="X151" s="429">
        <v>45103</v>
      </c>
      <c r="Y151" s="430">
        <v>46637</v>
      </c>
      <c r="Z151" s="63" t="s">
        <v>4158</v>
      </c>
      <c r="AA151" s="63" t="s">
        <v>4159</v>
      </c>
      <c r="AB151" s="63"/>
      <c r="AC151" s="63"/>
      <c r="AD151" s="584" t="s">
        <v>6496</v>
      </c>
      <c r="AE151" s="174" t="s">
        <v>6497</v>
      </c>
      <c r="AF151" s="174" t="s">
        <v>6498</v>
      </c>
      <c r="AG151" s="174"/>
      <c r="AH151" s="174"/>
      <c r="AI151" s="174"/>
      <c r="AJ151" s="174"/>
      <c r="AK151" s="174"/>
      <c r="AL151" s="174"/>
      <c r="AM151" s="174"/>
      <c r="AN151" s="174"/>
      <c r="AO151" s="174"/>
      <c r="AP151" s="174"/>
      <c r="AQ151" s="174"/>
      <c r="AR151" s="174" t="s">
        <v>2319</v>
      </c>
      <c r="AS151" s="174">
        <v>2023</v>
      </c>
      <c r="AT151" s="415">
        <v>45107</v>
      </c>
      <c r="AU151" s="174" t="s">
        <v>2310</v>
      </c>
      <c r="AV151" s="174"/>
      <c r="AW151" s="524"/>
      <c r="AX151" s="524"/>
      <c r="AY151" s="426">
        <f t="shared" si="24"/>
        <v>0</v>
      </c>
      <c r="AZ151" s="426">
        <f t="shared" si="25"/>
        <v>1</v>
      </c>
      <c r="BA151" s="426">
        <f t="shared" si="26"/>
        <v>0</v>
      </c>
      <c r="BB151" s="426">
        <f t="shared" si="27"/>
        <v>1</v>
      </c>
      <c r="BC151" s="425" t="b">
        <f t="shared" si="28"/>
        <v>0</v>
      </c>
    </row>
    <row r="152" spans="1:55" ht="15.75" customHeight="1">
      <c r="A152" s="174" t="s">
        <v>10</v>
      </c>
      <c r="B152" s="174" t="s">
        <v>11</v>
      </c>
      <c r="C152" s="174" t="s">
        <v>146</v>
      </c>
      <c r="D152" s="63" t="s">
        <v>10279</v>
      </c>
      <c r="E152" s="63" t="s">
        <v>30</v>
      </c>
      <c r="F152" s="174"/>
      <c r="G152" s="174" t="s">
        <v>3812</v>
      </c>
      <c r="H152" s="174" t="s">
        <v>9628</v>
      </c>
      <c r="I152" s="174" t="s">
        <v>9592</v>
      </c>
      <c r="J152" s="174"/>
      <c r="K152" s="174"/>
      <c r="L152" s="174" t="s">
        <v>6012</v>
      </c>
      <c r="M152" s="174"/>
      <c r="N152" s="63" t="s">
        <v>15</v>
      </c>
      <c r="O152" s="63" t="s">
        <v>16</v>
      </c>
      <c r="P152" s="174" t="s">
        <v>35</v>
      </c>
      <c r="Q152" s="63" t="s">
        <v>8666</v>
      </c>
      <c r="R152" s="174" t="s">
        <v>45</v>
      </c>
      <c r="S152" s="174"/>
      <c r="T152" s="174" t="s">
        <v>4652</v>
      </c>
      <c r="U152" s="63" t="s">
        <v>4164</v>
      </c>
      <c r="V152" s="174" t="s">
        <v>1770</v>
      </c>
      <c r="W152" s="174" t="s">
        <v>6499</v>
      </c>
      <c r="X152" s="429">
        <v>45103</v>
      </c>
      <c r="Y152" s="430">
        <v>46637</v>
      </c>
      <c r="Z152" s="63" t="s">
        <v>4158</v>
      </c>
      <c r="AA152" s="63" t="s">
        <v>4159</v>
      </c>
      <c r="AB152" s="63"/>
      <c r="AC152" s="63"/>
      <c r="AD152" s="584" t="s">
        <v>6500</v>
      </c>
      <c r="AE152" s="174" t="s">
        <v>6501</v>
      </c>
      <c r="AF152" s="174" t="s">
        <v>6502</v>
      </c>
      <c r="AG152" s="174"/>
      <c r="AH152" s="174"/>
      <c r="AI152" s="174"/>
      <c r="AJ152" s="174"/>
      <c r="AK152" s="174"/>
      <c r="AL152" s="174"/>
      <c r="AM152" s="174"/>
      <c r="AN152" s="174"/>
      <c r="AO152" s="174"/>
      <c r="AP152" s="174"/>
      <c r="AQ152" s="174"/>
      <c r="AR152" s="174" t="s">
        <v>2319</v>
      </c>
      <c r="AS152" s="174">
        <v>2023</v>
      </c>
      <c r="AT152" s="415">
        <v>45107</v>
      </c>
      <c r="AU152" s="174" t="s">
        <v>2310</v>
      </c>
      <c r="AV152" s="174"/>
      <c r="AW152" s="524"/>
      <c r="AX152" s="524"/>
      <c r="AY152" s="426">
        <f t="shared" si="24"/>
        <v>0</v>
      </c>
      <c r="AZ152" s="426">
        <f t="shared" si="25"/>
        <v>1</v>
      </c>
      <c r="BA152" s="426">
        <f t="shared" si="26"/>
        <v>0</v>
      </c>
      <c r="BB152" s="426">
        <f t="shared" si="27"/>
        <v>1</v>
      </c>
      <c r="BC152" s="425" t="b">
        <f t="shared" si="28"/>
        <v>0</v>
      </c>
    </row>
    <row r="153" spans="1:55" ht="15.75" customHeight="1">
      <c r="A153" s="174" t="s">
        <v>10</v>
      </c>
      <c r="B153" s="174" t="s">
        <v>11</v>
      </c>
      <c r="C153" s="63" t="s">
        <v>378</v>
      </c>
      <c r="D153" s="63" t="s">
        <v>8958</v>
      </c>
      <c r="E153" s="63" t="s">
        <v>28</v>
      </c>
      <c r="F153" s="63"/>
      <c r="G153" s="63" t="s">
        <v>685</v>
      </c>
      <c r="H153" s="63" t="s">
        <v>6503</v>
      </c>
      <c r="I153" s="63" t="s">
        <v>3758</v>
      </c>
      <c r="J153" s="63"/>
      <c r="K153" s="63"/>
      <c r="L153" s="63" t="s">
        <v>687</v>
      </c>
      <c r="M153" s="63"/>
      <c r="N153" s="63" t="s">
        <v>15</v>
      </c>
      <c r="O153" s="63" t="s">
        <v>16</v>
      </c>
      <c r="P153" s="63" t="s">
        <v>35</v>
      </c>
      <c r="Q153" s="63" t="s">
        <v>8666</v>
      </c>
      <c r="R153" s="174" t="s">
        <v>1362</v>
      </c>
      <c r="S153" s="174"/>
      <c r="T153" s="174" t="s">
        <v>4497</v>
      </c>
      <c r="U153" s="63" t="s">
        <v>4164</v>
      </c>
      <c r="V153" s="174" t="s">
        <v>91</v>
      </c>
      <c r="W153" s="174" t="s">
        <v>6504</v>
      </c>
      <c r="X153" s="429">
        <v>45103</v>
      </c>
      <c r="Y153" s="430">
        <v>46842</v>
      </c>
      <c r="Z153" s="63" t="s">
        <v>4158</v>
      </c>
      <c r="AA153" s="63" t="s">
        <v>4159</v>
      </c>
      <c r="AB153" s="63"/>
      <c r="AC153" s="63"/>
      <c r="AD153" s="174" t="s">
        <v>6505</v>
      </c>
      <c r="AE153" s="174" t="s">
        <v>6506</v>
      </c>
      <c r="AF153" s="466">
        <v>45713</v>
      </c>
      <c r="AG153" s="174"/>
      <c r="AH153" s="174"/>
      <c r="AI153" s="174"/>
      <c r="AJ153" s="174"/>
      <c r="AK153" s="174"/>
      <c r="AL153" s="174"/>
      <c r="AM153" s="174"/>
      <c r="AN153" s="174"/>
      <c r="AO153" s="174"/>
      <c r="AP153" s="174"/>
      <c r="AQ153" s="174"/>
      <c r="AR153" s="174" t="s">
        <v>2319</v>
      </c>
      <c r="AS153" s="174">
        <v>2023</v>
      </c>
      <c r="AT153" s="415">
        <v>45107</v>
      </c>
      <c r="AU153" s="174" t="s">
        <v>2310</v>
      </c>
      <c r="AV153" s="174"/>
      <c r="AW153" s="524"/>
      <c r="AX153" s="524"/>
      <c r="AY153" s="426">
        <f t="shared" si="24"/>
        <v>0</v>
      </c>
      <c r="AZ153" s="426">
        <f t="shared" si="25"/>
        <v>1</v>
      </c>
      <c r="BA153" s="426">
        <f t="shared" si="26"/>
        <v>0</v>
      </c>
      <c r="BB153" s="426">
        <f t="shared" si="27"/>
        <v>1</v>
      </c>
      <c r="BC153" s="425" t="b">
        <f t="shared" si="28"/>
        <v>0</v>
      </c>
    </row>
    <row r="154" spans="1:55" ht="15.75" customHeight="1">
      <c r="A154" s="174" t="s">
        <v>10</v>
      </c>
      <c r="B154" s="174" t="s">
        <v>11</v>
      </c>
      <c r="C154" s="63" t="s">
        <v>378</v>
      </c>
      <c r="D154" s="63" t="s">
        <v>8958</v>
      </c>
      <c r="E154" s="63" t="s">
        <v>28</v>
      </c>
      <c r="F154" s="63"/>
      <c r="G154" s="63" t="s">
        <v>524</v>
      </c>
      <c r="H154" s="63" t="s">
        <v>5124</v>
      </c>
      <c r="I154" s="63" t="s">
        <v>3782</v>
      </c>
      <c r="J154" s="63"/>
      <c r="K154" s="63"/>
      <c r="L154" s="63" t="s">
        <v>526</v>
      </c>
      <c r="M154" s="63"/>
      <c r="N154" s="63" t="s">
        <v>15</v>
      </c>
      <c r="O154" s="63" t="s">
        <v>525</v>
      </c>
      <c r="P154" s="63" t="s">
        <v>35</v>
      </c>
      <c r="Q154" s="63" t="s">
        <v>8666</v>
      </c>
      <c r="R154" s="174" t="s">
        <v>43</v>
      </c>
      <c r="S154" s="174"/>
      <c r="T154" s="174" t="s">
        <v>4640</v>
      </c>
      <c r="U154" s="63" t="s">
        <v>4164</v>
      </c>
      <c r="V154" s="174" t="s">
        <v>253</v>
      </c>
      <c r="W154" s="174" t="s">
        <v>6508</v>
      </c>
      <c r="X154" s="429">
        <v>45106</v>
      </c>
      <c r="Y154" s="430">
        <v>46842</v>
      </c>
      <c r="Z154" s="63" t="s">
        <v>4158</v>
      </c>
      <c r="AA154" s="63" t="s">
        <v>4159</v>
      </c>
      <c r="AB154" s="63"/>
      <c r="AC154" s="63"/>
      <c r="AD154" s="174" t="s">
        <v>6509</v>
      </c>
      <c r="AE154" s="174" t="s">
        <v>6510</v>
      </c>
      <c r="AF154" s="466">
        <v>45872</v>
      </c>
      <c r="AG154" s="174"/>
      <c r="AH154" s="174"/>
      <c r="AI154" s="174"/>
      <c r="AJ154" s="174"/>
      <c r="AK154" s="174"/>
      <c r="AL154" s="174"/>
      <c r="AM154" s="174"/>
      <c r="AN154" s="174"/>
      <c r="AO154" s="174"/>
      <c r="AP154" s="174"/>
      <c r="AQ154" s="174"/>
      <c r="AR154" s="174" t="s">
        <v>2319</v>
      </c>
      <c r="AS154" s="174">
        <v>2023</v>
      </c>
      <c r="AT154" s="415">
        <v>45107</v>
      </c>
      <c r="AU154" s="174" t="s">
        <v>2310</v>
      </c>
      <c r="AV154" s="174"/>
      <c r="AW154" s="524"/>
      <c r="AX154" s="524"/>
      <c r="AY154" s="426">
        <f t="shared" si="24"/>
        <v>0</v>
      </c>
      <c r="AZ154" s="426">
        <f t="shared" si="25"/>
        <v>1</v>
      </c>
      <c r="BA154" s="426">
        <f t="shared" si="26"/>
        <v>0</v>
      </c>
      <c r="BB154" s="426">
        <f t="shared" si="27"/>
        <v>1</v>
      </c>
      <c r="BC154" s="425" t="b">
        <f t="shared" si="28"/>
        <v>0</v>
      </c>
    </row>
    <row r="155" spans="1:55" ht="15.75" customHeight="1">
      <c r="A155" s="174" t="s">
        <v>10</v>
      </c>
      <c r="B155" s="174" t="s">
        <v>11</v>
      </c>
      <c r="C155" s="63" t="s">
        <v>378</v>
      </c>
      <c r="D155" s="63" t="s">
        <v>8958</v>
      </c>
      <c r="E155" s="63" t="s">
        <v>28</v>
      </c>
      <c r="F155" s="174"/>
      <c r="G155" s="63" t="s">
        <v>524</v>
      </c>
      <c r="H155" s="63" t="s">
        <v>5124</v>
      </c>
      <c r="I155" s="63" t="s">
        <v>3782</v>
      </c>
      <c r="J155" s="63"/>
      <c r="K155" s="174"/>
      <c r="L155" s="63" t="s">
        <v>526</v>
      </c>
      <c r="M155" s="174"/>
      <c r="N155" s="63" t="s">
        <v>15</v>
      </c>
      <c r="O155" s="63" t="s">
        <v>525</v>
      </c>
      <c r="P155" s="63" t="s">
        <v>35</v>
      </c>
      <c r="Q155" s="63" t="s">
        <v>8666</v>
      </c>
      <c r="R155" s="174" t="s">
        <v>45</v>
      </c>
      <c r="S155" s="174"/>
      <c r="T155" s="174" t="s">
        <v>4652</v>
      </c>
      <c r="U155" s="63" t="s">
        <v>4164</v>
      </c>
      <c r="V155" s="174" t="s">
        <v>1770</v>
      </c>
      <c r="W155" s="174" t="s">
        <v>6511</v>
      </c>
      <c r="X155" s="429">
        <v>45106</v>
      </c>
      <c r="Y155" s="430">
        <v>46842</v>
      </c>
      <c r="Z155" s="63" t="s">
        <v>4158</v>
      </c>
      <c r="AA155" s="63" t="s">
        <v>4159</v>
      </c>
      <c r="AB155" s="63"/>
      <c r="AC155" s="63"/>
      <c r="AD155" s="174" t="s">
        <v>6509</v>
      </c>
      <c r="AE155" s="174" t="s">
        <v>6512</v>
      </c>
      <c r="AF155" s="466">
        <v>45496</v>
      </c>
      <c r="AG155" s="174"/>
      <c r="AH155" s="174"/>
      <c r="AI155" s="174"/>
      <c r="AJ155" s="174"/>
      <c r="AK155" s="174"/>
      <c r="AL155" s="174"/>
      <c r="AM155" s="174"/>
      <c r="AN155" s="174"/>
      <c r="AO155" s="174"/>
      <c r="AP155" s="174"/>
      <c r="AQ155" s="174"/>
      <c r="AR155" s="174" t="s">
        <v>2319</v>
      </c>
      <c r="AS155" s="174">
        <v>2023</v>
      </c>
      <c r="AT155" s="415">
        <v>45107</v>
      </c>
      <c r="AU155" s="174" t="s">
        <v>2310</v>
      </c>
      <c r="AV155" s="174"/>
      <c r="AW155" s="524"/>
      <c r="AX155" s="524"/>
      <c r="AY155" s="426">
        <f t="shared" si="24"/>
        <v>0</v>
      </c>
      <c r="AZ155" s="426">
        <f t="shared" si="25"/>
        <v>1</v>
      </c>
      <c r="BA155" s="426">
        <f t="shared" si="26"/>
        <v>0</v>
      </c>
      <c r="BB155" s="426">
        <f t="shared" si="27"/>
        <v>1</v>
      </c>
      <c r="BC155" s="425" t="b">
        <f t="shared" si="28"/>
        <v>0</v>
      </c>
    </row>
    <row r="156" spans="1:55" ht="15.75" customHeight="1">
      <c r="A156" s="174" t="s">
        <v>10</v>
      </c>
      <c r="B156" s="174" t="s">
        <v>11</v>
      </c>
      <c r="C156" s="63" t="s">
        <v>378</v>
      </c>
      <c r="D156" s="63" t="s">
        <v>8958</v>
      </c>
      <c r="E156" s="63" t="s">
        <v>28</v>
      </c>
      <c r="F156" s="174"/>
      <c r="G156" s="63" t="s">
        <v>524</v>
      </c>
      <c r="H156" s="63" t="s">
        <v>5124</v>
      </c>
      <c r="I156" s="63" t="s">
        <v>3782</v>
      </c>
      <c r="J156" s="174"/>
      <c r="K156" s="174"/>
      <c r="L156" s="63" t="s">
        <v>526</v>
      </c>
      <c r="M156" s="174"/>
      <c r="N156" s="63" t="s">
        <v>15</v>
      </c>
      <c r="O156" s="63" t="s">
        <v>525</v>
      </c>
      <c r="P156" s="63" t="s">
        <v>35</v>
      </c>
      <c r="Q156" s="63" t="s">
        <v>8666</v>
      </c>
      <c r="R156" s="174" t="s">
        <v>1362</v>
      </c>
      <c r="S156" s="174"/>
      <c r="T156" s="174" t="s">
        <v>4497</v>
      </c>
      <c r="U156" s="63" t="s">
        <v>4164</v>
      </c>
      <c r="V156" s="174" t="s">
        <v>91</v>
      </c>
      <c r="W156" s="174" t="s">
        <v>6513</v>
      </c>
      <c r="X156" s="429">
        <v>45106</v>
      </c>
      <c r="Y156" s="430">
        <v>46842</v>
      </c>
      <c r="Z156" s="63" t="s">
        <v>4158</v>
      </c>
      <c r="AA156" s="63" t="s">
        <v>4159</v>
      </c>
      <c r="AB156" s="63"/>
      <c r="AC156" s="63"/>
      <c r="AD156" s="174" t="s">
        <v>5133</v>
      </c>
      <c r="AE156" s="174" t="s">
        <v>6514</v>
      </c>
      <c r="AF156" s="466">
        <v>46207</v>
      </c>
      <c r="AG156" s="174"/>
      <c r="AH156" s="174"/>
      <c r="AI156" s="174"/>
      <c r="AJ156" s="174"/>
      <c r="AK156" s="174"/>
      <c r="AL156" s="174"/>
      <c r="AM156" s="174"/>
      <c r="AN156" s="174"/>
      <c r="AO156" s="174"/>
      <c r="AP156" s="174"/>
      <c r="AQ156" s="174"/>
      <c r="AR156" s="174" t="s">
        <v>2319</v>
      </c>
      <c r="AS156" s="174">
        <v>2023</v>
      </c>
      <c r="AT156" s="415">
        <v>45107</v>
      </c>
      <c r="AU156" s="174" t="s">
        <v>2310</v>
      </c>
      <c r="AV156" s="174"/>
      <c r="AW156" s="524"/>
      <c r="AX156" s="524"/>
      <c r="AY156" s="426">
        <f t="shared" si="24"/>
        <v>0</v>
      </c>
      <c r="AZ156" s="426">
        <f t="shared" si="25"/>
        <v>1</v>
      </c>
      <c r="BA156" s="426">
        <f t="shared" si="26"/>
        <v>0</v>
      </c>
      <c r="BB156" s="426">
        <f t="shared" si="27"/>
        <v>1</v>
      </c>
      <c r="BC156" s="425" t="b">
        <f t="shared" si="28"/>
        <v>0</v>
      </c>
    </row>
    <row r="157" spans="1:55" ht="15.75" customHeight="1">
      <c r="A157" s="174" t="s">
        <v>10</v>
      </c>
      <c r="B157" s="174" t="s">
        <v>11</v>
      </c>
      <c r="C157" s="63" t="s">
        <v>310</v>
      </c>
      <c r="D157" s="63" t="s">
        <v>13</v>
      </c>
      <c r="E157" s="63" t="s">
        <v>28</v>
      </c>
      <c r="F157" s="63"/>
      <c r="G157" s="63" t="s">
        <v>675</v>
      </c>
      <c r="H157" s="63" t="s">
        <v>5198</v>
      </c>
      <c r="I157" s="63" t="s">
        <v>676</v>
      </c>
      <c r="J157" s="63"/>
      <c r="K157" s="63"/>
      <c r="L157" s="63" t="s">
        <v>5202</v>
      </c>
      <c r="M157" s="63"/>
      <c r="N157" s="63" t="s">
        <v>15</v>
      </c>
      <c r="O157" s="63" t="s">
        <v>16</v>
      </c>
      <c r="P157" s="63" t="s">
        <v>35</v>
      </c>
      <c r="Q157" s="63" t="s">
        <v>87</v>
      </c>
      <c r="R157" s="174" t="s">
        <v>683</v>
      </c>
      <c r="S157" s="174"/>
      <c r="T157" s="174" t="s">
        <v>4697</v>
      </c>
      <c r="U157" s="63" t="s">
        <v>4164</v>
      </c>
      <c r="V157" s="174" t="s">
        <v>1139</v>
      </c>
      <c r="W157" s="174" t="s">
        <v>6515</v>
      </c>
      <c r="X157" s="429">
        <v>45107</v>
      </c>
      <c r="Y157" s="430">
        <v>46842</v>
      </c>
      <c r="Z157" s="63" t="s">
        <v>4158</v>
      </c>
      <c r="AA157" s="63" t="s">
        <v>4159</v>
      </c>
      <c r="AB157" s="63"/>
      <c r="AC157" s="63"/>
      <c r="AD157" s="606" t="s">
        <v>6516</v>
      </c>
      <c r="AE157" s="174" t="s">
        <v>6517</v>
      </c>
      <c r="AF157" s="466">
        <v>45971</v>
      </c>
      <c r="AG157" s="174"/>
      <c r="AH157" s="174"/>
      <c r="AI157" s="174"/>
      <c r="AJ157" s="174"/>
      <c r="AK157" s="174"/>
      <c r="AL157" s="174"/>
      <c r="AM157" s="174"/>
      <c r="AN157" s="174"/>
      <c r="AO157" s="174"/>
      <c r="AP157" s="174"/>
      <c r="AQ157" s="174"/>
      <c r="AR157" s="174" t="s">
        <v>2319</v>
      </c>
      <c r="AS157" s="174">
        <v>2023</v>
      </c>
      <c r="AT157" s="415">
        <v>45107</v>
      </c>
      <c r="AU157" s="174" t="s">
        <v>2310</v>
      </c>
      <c r="AV157" s="174"/>
      <c r="AW157" s="524"/>
      <c r="AX157" s="524"/>
      <c r="AY157" s="426">
        <f t="shared" si="24"/>
        <v>0</v>
      </c>
      <c r="AZ157" s="426">
        <f t="shared" si="25"/>
        <v>1</v>
      </c>
      <c r="BA157" s="426">
        <f t="shared" si="26"/>
        <v>0</v>
      </c>
      <c r="BB157" s="426">
        <f t="shared" si="27"/>
        <v>1</v>
      </c>
      <c r="BC157" s="425" t="b">
        <f t="shared" si="28"/>
        <v>0</v>
      </c>
    </row>
    <row r="158" spans="1:55" ht="15.75" customHeight="1">
      <c r="A158" s="319" t="s">
        <v>10</v>
      </c>
      <c r="B158" s="319" t="s">
        <v>11</v>
      </c>
      <c r="C158" s="356" t="s">
        <v>13</v>
      </c>
      <c r="D158" s="356" t="s">
        <v>10279</v>
      </c>
      <c r="E158" s="356" t="s">
        <v>30</v>
      </c>
      <c r="F158" s="356"/>
      <c r="G158" s="356" t="s">
        <v>2085</v>
      </c>
      <c r="H158" s="356" t="s">
        <v>5924</v>
      </c>
      <c r="I158" s="356" t="s">
        <v>3802</v>
      </c>
      <c r="J158" s="356"/>
      <c r="K158" s="356"/>
      <c r="L158" s="356">
        <v>9476660333</v>
      </c>
      <c r="M158" s="356"/>
      <c r="N158" s="356" t="s">
        <v>15</v>
      </c>
      <c r="O158" s="356" t="s">
        <v>16</v>
      </c>
      <c r="P158" s="356" t="s">
        <v>35</v>
      </c>
      <c r="Q158" s="356" t="s">
        <v>104</v>
      </c>
      <c r="R158" s="319" t="s">
        <v>173</v>
      </c>
      <c r="S158" s="319"/>
      <c r="T158" s="319" t="s">
        <v>4661</v>
      </c>
      <c r="U158" s="356" t="s">
        <v>4164</v>
      </c>
      <c r="V158" s="319" t="s">
        <v>106</v>
      </c>
      <c r="W158" s="319" t="s">
        <v>6518</v>
      </c>
      <c r="X158" s="475">
        <v>45107</v>
      </c>
      <c r="Y158" s="476">
        <v>46869</v>
      </c>
      <c r="Z158" s="356" t="s">
        <v>4158</v>
      </c>
      <c r="AA158" s="356" t="s">
        <v>4159</v>
      </c>
      <c r="AB158" s="356"/>
      <c r="AC158" s="356"/>
      <c r="AD158" s="607" t="s">
        <v>6519</v>
      </c>
      <c r="AE158" s="319" t="s">
        <v>6520</v>
      </c>
      <c r="AF158" s="491">
        <v>45667</v>
      </c>
      <c r="AG158" s="319"/>
      <c r="AH158" s="319"/>
      <c r="AI158" s="319"/>
      <c r="AJ158" s="319"/>
      <c r="AK158" s="319"/>
      <c r="AL158" s="319"/>
      <c r="AM158" s="319"/>
      <c r="AN158" s="319"/>
      <c r="AO158" s="319"/>
      <c r="AP158" s="319"/>
      <c r="AQ158" s="319"/>
      <c r="AR158" s="319" t="s">
        <v>2319</v>
      </c>
      <c r="AS158" s="319">
        <v>2023</v>
      </c>
      <c r="AT158" s="477">
        <v>45107</v>
      </c>
      <c r="AU158" s="319" t="s">
        <v>2310</v>
      </c>
      <c r="AV158" s="319"/>
      <c r="AW158" s="608"/>
      <c r="AX158" s="608"/>
      <c r="AY158" s="479">
        <f t="shared" si="24"/>
        <v>0</v>
      </c>
      <c r="AZ158" s="479">
        <f t="shared" si="25"/>
        <v>1</v>
      </c>
      <c r="BA158" s="479">
        <f t="shared" si="26"/>
        <v>0</v>
      </c>
      <c r="BB158" s="479">
        <f t="shared" si="27"/>
        <v>1</v>
      </c>
      <c r="BC158" s="480" t="b">
        <f t="shared" si="28"/>
        <v>0</v>
      </c>
    </row>
    <row r="159" spans="1:55" ht="15.75" customHeight="1">
      <c r="A159" s="174" t="s">
        <v>10</v>
      </c>
      <c r="B159" s="174" t="s">
        <v>49</v>
      </c>
      <c r="C159" s="174" t="s">
        <v>28</v>
      </c>
      <c r="D159" s="174" t="s">
        <v>1415</v>
      </c>
      <c r="E159" s="174" t="s">
        <v>50</v>
      </c>
      <c r="F159" s="174"/>
      <c r="G159" s="174" t="s">
        <v>2244</v>
      </c>
      <c r="H159" s="174" t="s">
        <v>8107</v>
      </c>
      <c r="I159" s="174" t="s">
        <v>2245</v>
      </c>
      <c r="J159" s="174"/>
      <c r="K159" s="174"/>
      <c r="L159" s="580" t="s">
        <v>8207</v>
      </c>
      <c r="M159" s="174"/>
      <c r="N159" s="174" t="s">
        <v>15</v>
      </c>
      <c r="O159" s="174" t="s">
        <v>1449</v>
      </c>
      <c r="P159" s="174" t="s">
        <v>35</v>
      </c>
      <c r="Q159" s="174" t="s">
        <v>125</v>
      </c>
      <c r="R159" s="174" t="s">
        <v>426</v>
      </c>
      <c r="S159" s="174"/>
      <c r="T159" s="174" t="s">
        <v>6542</v>
      </c>
      <c r="U159" s="174" t="s">
        <v>4164</v>
      </c>
      <c r="V159" s="174" t="s">
        <v>6543</v>
      </c>
      <c r="W159" s="174" t="s">
        <v>8208</v>
      </c>
      <c r="X159" s="466">
        <v>45100</v>
      </c>
      <c r="Y159" s="466">
        <v>46930</v>
      </c>
      <c r="Z159" s="174" t="s">
        <v>4158</v>
      </c>
      <c r="AA159" s="174" t="s">
        <v>4159</v>
      </c>
      <c r="AB159" s="174"/>
      <c r="AC159" s="174"/>
      <c r="AD159" s="174" t="s">
        <v>8209</v>
      </c>
      <c r="AE159" s="174" t="s">
        <v>8210</v>
      </c>
      <c r="AF159" s="418">
        <v>45591</v>
      </c>
      <c r="AG159" s="174"/>
      <c r="AH159" s="174"/>
      <c r="AI159" s="174"/>
      <c r="AJ159" s="174"/>
      <c r="AK159" s="174"/>
      <c r="AL159" s="174"/>
      <c r="AM159" s="174"/>
      <c r="AN159" s="174"/>
      <c r="AO159" s="174"/>
      <c r="AP159" s="174"/>
      <c r="AQ159" s="174"/>
      <c r="AR159" s="174" t="s">
        <v>2319</v>
      </c>
      <c r="AS159" s="174">
        <v>2023</v>
      </c>
      <c r="AT159" s="415">
        <v>45107</v>
      </c>
      <c r="AU159" s="174" t="s">
        <v>2310</v>
      </c>
      <c r="AV159" s="174"/>
      <c r="AW159" s="665"/>
      <c r="AX159" s="426"/>
      <c r="AY159" s="426">
        <f t="shared" si="24"/>
        <v>0</v>
      </c>
      <c r="AZ159" s="426">
        <f t="shared" si="25"/>
        <v>1</v>
      </c>
      <c r="BA159" s="426">
        <f t="shared" si="26"/>
        <v>0</v>
      </c>
      <c r="BB159" s="426">
        <f t="shared" si="27"/>
        <v>1</v>
      </c>
      <c r="BC159" s="425" t="b">
        <f>COUNTIF($W$3:$W216,$W159)&gt;1</f>
        <v>0</v>
      </c>
    </row>
    <row r="160" spans="1:55" ht="15.75" customHeight="1">
      <c r="A160" s="174" t="s">
        <v>10</v>
      </c>
      <c r="B160" s="174" t="s">
        <v>49</v>
      </c>
      <c r="C160" s="174" t="s">
        <v>28</v>
      </c>
      <c r="D160" s="174" t="s">
        <v>1415</v>
      </c>
      <c r="E160" s="174" t="s">
        <v>50</v>
      </c>
      <c r="F160" s="174"/>
      <c r="G160" s="174" t="s">
        <v>2244</v>
      </c>
      <c r="H160" s="174" t="s">
        <v>8107</v>
      </c>
      <c r="I160" s="174" t="s">
        <v>2245</v>
      </c>
      <c r="J160" s="174"/>
      <c r="K160" s="174"/>
      <c r="L160" s="580" t="s">
        <v>8207</v>
      </c>
      <c r="M160" s="174"/>
      <c r="N160" s="174" t="s">
        <v>15</v>
      </c>
      <c r="O160" s="174" t="s">
        <v>1449</v>
      </c>
      <c r="P160" s="174" t="s">
        <v>35</v>
      </c>
      <c r="Q160" s="174" t="s">
        <v>125</v>
      </c>
      <c r="R160" s="174" t="s">
        <v>279</v>
      </c>
      <c r="S160" s="174"/>
      <c r="T160" s="174" t="s">
        <v>4582</v>
      </c>
      <c r="U160" s="174" t="s">
        <v>4164</v>
      </c>
      <c r="V160" s="174" t="s">
        <v>127</v>
      </c>
      <c r="W160" s="174" t="s">
        <v>8211</v>
      </c>
      <c r="X160" s="466">
        <v>45100</v>
      </c>
      <c r="Y160" s="466">
        <v>46930</v>
      </c>
      <c r="Z160" s="174" t="s">
        <v>4158</v>
      </c>
      <c r="AA160" s="174" t="s">
        <v>4159</v>
      </c>
      <c r="AB160" s="174"/>
      <c r="AC160" s="174"/>
      <c r="AD160" s="174" t="s">
        <v>8209</v>
      </c>
      <c r="AE160" s="174" t="s">
        <v>8212</v>
      </c>
      <c r="AF160" s="174" t="s">
        <v>8213</v>
      </c>
      <c r="AG160" s="174"/>
      <c r="AH160" s="174"/>
      <c r="AI160" s="174"/>
      <c r="AJ160" s="174"/>
      <c r="AK160" s="174"/>
      <c r="AL160" s="174"/>
      <c r="AM160" s="174"/>
      <c r="AN160" s="174"/>
      <c r="AO160" s="174"/>
      <c r="AP160" s="174"/>
      <c r="AQ160" s="174"/>
      <c r="AR160" s="174" t="s">
        <v>2319</v>
      </c>
      <c r="AS160" s="174">
        <v>2023</v>
      </c>
      <c r="AT160" s="415">
        <v>45107</v>
      </c>
      <c r="AU160" s="174" t="s">
        <v>2310</v>
      </c>
      <c r="AV160" s="174"/>
      <c r="AW160" s="665"/>
      <c r="AX160" s="426"/>
      <c r="AY160" s="426">
        <f t="shared" si="24"/>
        <v>0</v>
      </c>
      <c r="AZ160" s="426">
        <f t="shared" si="25"/>
        <v>1</v>
      </c>
      <c r="BA160" s="426">
        <f t="shared" si="26"/>
        <v>0</v>
      </c>
      <c r="BB160" s="426">
        <f t="shared" si="27"/>
        <v>1</v>
      </c>
      <c r="BC160" s="425" t="b">
        <f>COUNTIF($W$3:$W216,$W160)&gt;1</f>
        <v>0</v>
      </c>
    </row>
    <row r="161" spans="1:58" ht="15.75" customHeight="1">
      <c r="A161" s="174" t="s">
        <v>10</v>
      </c>
      <c r="B161" s="174" t="s">
        <v>49</v>
      </c>
      <c r="C161" s="174" t="s">
        <v>50</v>
      </c>
      <c r="D161" s="174" t="s">
        <v>9648</v>
      </c>
      <c r="E161" s="174" t="s">
        <v>30</v>
      </c>
      <c r="F161" s="174"/>
      <c r="G161" s="174" t="s">
        <v>1520</v>
      </c>
      <c r="H161" s="174" t="s">
        <v>7860</v>
      </c>
      <c r="I161" s="174" t="s">
        <v>1521</v>
      </c>
      <c r="J161" s="174"/>
      <c r="K161" s="174"/>
      <c r="L161" s="174" t="s">
        <v>1522</v>
      </c>
      <c r="M161" s="174"/>
      <c r="N161" s="174" t="s">
        <v>15</v>
      </c>
      <c r="O161" s="174" t="s">
        <v>16</v>
      </c>
      <c r="P161" s="174" t="s">
        <v>35</v>
      </c>
      <c r="Q161" s="174" t="s">
        <v>117</v>
      </c>
      <c r="R161" s="174" t="s">
        <v>315</v>
      </c>
      <c r="S161" s="174"/>
      <c r="T161" s="174" t="s">
        <v>6353</v>
      </c>
      <c r="U161" s="174" t="s">
        <v>4164</v>
      </c>
      <c r="V161" s="174" t="s">
        <v>235</v>
      </c>
      <c r="W161" s="174" t="s">
        <v>8214</v>
      </c>
      <c r="X161" s="466">
        <v>45104</v>
      </c>
      <c r="Y161" s="466">
        <v>46857</v>
      </c>
      <c r="Z161" s="174"/>
      <c r="AA161" s="174"/>
      <c r="AB161" s="174"/>
      <c r="AC161" s="174"/>
      <c r="AD161" s="483" t="s">
        <v>8215</v>
      </c>
      <c r="AE161" s="174" t="s">
        <v>8216</v>
      </c>
      <c r="AF161" s="174" t="s">
        <v>8217</v>
      </c>
      <c r="AG161" s="174"/>
      <c r="AH161" s="174"/>
      <c r="AI161" s="174"/>
      <c r="AJ161" s="174"/>
      <c r="AK161" s="174"/>
      <c r="AL161" s="174"/>
      <c r="AM161" s="174"/>
      <c r="AN161" s="174"/>
      <c r="AO161" s="174"/>
      <c r="AP161" s="174"/>
      <c r="AQ161" s="174"/>
      <c r="AR161" s="174" t="s">
        <v>2319</v>
      </c>
      <c r="AS161" s="174">
        <v>2023</v>
      </c>
      <c r="AT161" s="415">
        <v>45107</v>
      </c>
      <c r="AU161" s="174" t="s">
        <v>2310</v>
      </c>
      <c r="AV161" s="174"/>
      <c r="AW161" s="665"/>
      <c r="AX161" s="426"/>
      <c r="AY161" s="426">
        <f t="shared" si="24"/>
        <v>0</v>
      </c>
      <c r="AZ161" s="426">
        <f t="shared" si="25"/>
        <v>1</v>
      </c>
      <c r="BA161" s="426">
        <f t="shared" si="26"/>
        <v>0</v>
      </c>
      <c r="BB161" s="426">
        <f t="shared" si="27"/>
        <v>1</v>
      </c>
      <c r="BC161" s="425" t="b">
        <f>COUNTIF($W$3:$W216,$W161)&gt;1</f>
        <v>0</v>
      </c>
    </row>
    <row r="162" spans="1:58" ht="15.75" customHeight="1">
      <c r="A162" s="319" t="s">
        <v>10</v>
      </c>
      <c r="B162" s="319" t="s">
        <v>49</v>
      </c>
      <c r="C162" s="319" t="s">
        <v>50</v>
      </c>
      <c r="D162" s="319" t="s">
        <v>9648</v>
      </c>
      <c r="E162" s="319" t="s">
        <v>30</v>
      </c>
      <c r="F162" s="319"/>
      <c r="G162" s="319" t="s">
        <v>1561</v>
      </c>
      <c r="H162" s="319" t="s">
        <v>8218</v>
      </c>
      <c r="I162" s="319" t="s">
        <v>1562</v>
      </c>
      <c r="J162" s="319"/>
      <c r="K162" s="319"/>
      <c r="L162" s="319" t="s">
        <v>1563</v>
      </c>
      <c r="M162" s="319"/>
      <c r="N162" s="319" t="s">
        <v>15</v>
      </c>
      <c r="O162" s="319" t="s">
        <v>16</v>
      </c>
      <c r="P162" s="319" t="s">
        <v>35</v>
      </c>
      <c r="Q162" s="319" t="s">
        <v>2222</v>
      </c>
      <c r="R162" s="319" t="s">
        <v>590</v>
      </c>
      <c r="S162" s="319"/>
      <c r="T162" s="319" t="s">
        <v>4718</v>
      </c>
      <c r="U162" s="319" t="s">
        <v>4164</v>
      </c>
      <c r="V162" s="319" t="s">
        <v>591</v>
      </c>
      <c r="W162" s="319" t="s">
        <v>8219</v>
      </c>
      <c r="X162" s="491">
        <v>45107</v>
      </c>
      <c r="Y162" s="492">
        <v>46857</v>
      </c>
      <c r="Z162" s="319" t="s">
        <v>4158</v>
      </c>
      <c r="AA162" s="319" t="s">
        <v>4159</v>
      </c>
      <c r="AB162" s="319"/>
      <c r="AC162" s="319"/>
      <c r="AD162" s="611" t="s">
        <v>8220</v>
      </c>
      <c r="AE162" s="319"/>
      <c r="AF162" s="319"/>
      <c r="AG162" s="319"/>
      <c r="AH162" s="319"/>
      <c r="AI162" s="319"/>
      <c r="AJ162" s="319"/>
      <c r="AK162" s="319"/>
      <c r="AL162" s="319"/>
      <c r="AM162" s="319"/>
      <c r="AN162" s="319"/>
      <c r="AO162" s="319"/>
      <c r="AP162" s="319"/>
      <c r="AQ162" s="319"/>
      <c r="AR162" s="319" t="s">
        <v>2319</v>
      </c>
      <c r="AS162" s="319">
        <v>2023</v>
      </c>
      <c r="AT162" s="477">
        <v>45107</v>
      </c>
      <c r="AU162" s="319" t="s">
        <v>2310</v>
      </c>
      <c r="AV162" s="319"/>
      <c r="AW162" s="479"/>
      <c r="AX162" s="479"/>
      <c r="AY162" s="479">
        <f t="shared" si="24"/>
        <v>0</v>
      </c>
      <c r="AZ162" s="479">
        <f t="shared" si="25"/>
        <v>1</v>
      </c>
      <c r="BA162" s="479">
        <f t="shared" si="26"/>
        <v>0</v>
      </c>
      <c r="BB162" s="479">
        <f t="shared" si="27"/>
        <v>1</v>
      </c>
      <c r="BC162" s="480" t="b">
        <f>COUNTIF($W$3:$W216,$W162)&gt;1</f>
        <v>0</v>
      </c>
    </row>
    <row r="163" spans="1:58" ht="15.75" customHeight="1">
      <c r="A163" s="356" t="s">
        <v>10</v>
      </c>
      <c r="B163" s="356" t="s">
        <v>400</v>
      </c>
      <c r="C163" s="356" t="s">
        <v>176</v>
      </c>
      <c r="D163" s="356" t="s">
        <v>4088</v>
      </c>
      <c r="E163" s="356" t="s">
        <v>146</v>
      </c>
      <c r="F163" s="356"/>
      <c r="G163" s="356" t="s">
        <v>1805</v>
      </c>
      <c r="H163" s="356" t="s">
        <v>9970</v>
      </c>
      <c r="I163" s="356" t="s">
        <v>4089</v>
      </c>
      <c r="J163" s="356"/>
      <c r="K163" s="356"/>
      <c r="L163" s="356">
        <v>9176710565</v>
      </c>
      <c r="M163" s="356" t="s">
        <v>4518</v>
      </c>
      <c r="N163" s="356" t="s">
        <v>15</v>
      </c>
      <c r="O163" s="356" t="s">
        <v>16</v>
      </c>
      <c r="P163" s="356" t="s">
        <v>35</v>
      </c>
      <c r="Q163" s="356" t="s">
        <v>8666</v>
      </c>
      <c r="R163" s="356" t="s">
        <v>486</v>
      </c>
      <c r="S163" s="356"/>
      <c r="T163" s="356" t="s">
        <v>4909</v>
      </c>
      <c r="U163" s="356" t="s">
        <v>4164</v>
      </c>
      <c r="V163" s="356" t="s">
        <v>4910</v>
      </c>
      <c r="W163" s="356" t="s">
        <v>9981</v>
      </c>
      <c r="X163" s="475">
        <v>45100</v>
      </c>
      <c r="Y163" s="476">
        <v>46930</v>
      </c>
      <c r="Z163" s="356" t="s">
        <v>4158</v>
      </c>
      <c r="AA163" s="356" t="s">
        <v>4159</v>
      </c>
      <c r="AB163" s="356"/>
      <c r="AC163" s="356"/>
      <c r="AD163" s="500" t="s">
        <v>8402</v>
      </c>
      <c r="AE163" s="798" t="s">
        <v>8403</v>
      </c>
      <c r="AF163" s="693">
        <v>46791</v>
      </c>
      <c r="AG163" s="319"/>
      <c r="AH163" s="319"/>
      <c r="AI163" s="319"/>
      <c r="AJ163" s="319"/>
      <c r="AK163" s="319"/>
      <c r="AL163" s="319"/>
      <c r="AM163" s="319"/>
      <c r="AN163" s="319"/>
      <c r="AO163" s="319"/>
      <c r="AP163" s="319"/>
      <c r="AQ163" s="319"/>
      <c r="AR163" s="319" t="s">
        <v>2319</v>
      </c>
      <c r="AS163" s="319">
        <v>2023</v>
      </c>
      <c r="AT163" s="477">
        <v>45107</v>
      </c>
      <c r="AU163" s="319" t="s">
        <v>2310</v>
      </c>
      <c r="AV163" s="319"/>
      <c r="AW163" s="796"/>
      <c r="AX163" s="479"/>
      <c r="AY163" s="479">
        <f t="shared" si="24"/>
        <v>0</v>
      </c>
      <c r="AZ163" s="479">
        <f t="shared" si="25"/>
        <v>1</v>
      </c>
      <c r="BA163" s="479">
        <f t="shared" si="26"/>
        <v>0</v>
      </c>
      <c r="BB163" s="479">
        <f t="shared" si="27"/>
        <v>1</v>
      </c>
      <c r="BC163" s="797"/>
      <c r="BD163" s="797" t="b">
        <f>COUNTIF($W$3:$W313,$W163)&gt;1</f>
        <v>0</v>
      </c>
    </row>
    <row r="164" spans="1:58" ht="15.75" customHeight="1">
      <c r="A164" s="952" t="s">
        <v>10286</v>
      </c>
      <c r="G164" s="953">
        <f>COUNTA(G65:G163)</f>
        <v>99</v>
      </c>
    </row>
    <row r="165" spans="1:58" ht="15.75" customHeight="1">
      <c r="A165" s="63" t="s">
        <v>10</v>
      </c>
      <c r="B165" s="63" t="s">
        <v>27</v>
      </c>
      <c r="C165" s="63" t="s">
        <v>50</v>
      </c>
      <c r="D165" s="63" t="s">
        <v>248</v>
      </c>
      <c r="E165" s="63" t="s">
        <v>123</v>
      </c>
      <c r="F165" s="63"/>
      <c r="G165" s="63" t="s">
        <v>3513</v>
      </c>
      <c r="H165" s="63" t="s">
        <v>8854</v>
      </c>
      <c r="I165" s="63" t="s">
        <v>250</v>
      </c>
      <c r="J165" s="63"/>
      <c r="K165" s="63"/>
      <c r="L165" s="63" t="s">
        <v>256</v>
      </c>
      <c r="M165" s="63" t="s">
        <v>4364</v>
      </c>
      <c r="N165" s="63" t="s">
        <v>113</v>
      </c>
      <c r="O165" s="63" t="s">
        <v>226</v>
      </c>
      <c r="P165" s="63" t="s">
        <v>35</v>
      </c>
      <c r="Q165" s="63" t="s">
        <v>125</v>
      </c>
      <c r="R165" s="174" t="s">
        <v>3405</v>
      </c>
      <c r="S165" s="174"/>
      <c r="T165" s="174" t="s">
        <v>8863</v>
      </c>
      <c r="U165" s="63" t="s">
        <v>22</v>
      </c>
      <c r="V165" s="174" t="s">
        <v>237</v>
      </c>
      <c r="W165" s="174" t="s">
        <v>8864</v>
      </c>
      <c r="X165" s="429">
        <v>45128</v>
      </c>
      <c r="Y165" s="430">
        <v>46838</v>
      </c>
      <c r="Z165" s="63" t="s">
        <v>4158</v>
      </c>
      <c r="AA165" s="63" t="s">
        <v>4159</v>
      </c>
      <c r="AB165" s="63"/>
      <c r="AC165" s="63"/>
      <c r="AD165" s="174" t="s">
        <v>8865</v>
      </c>
      <c r="AE165" s="174" t="s">
        <v>8866</v>
      </c>
      <c r="AF165" s="430">
        <v>45315</v>
      </c>
      <c r="AG165" s="174"/>
      <c r="AH165" s="174"/>
      <c r="AI165" s="174"/>
      <c r="AJ165" s="174"/>
      <c r="AK165" s="174"/>
      <c r="AL165" s="174"/>
      <c r="AM165" s="174"/>
      <c r="AN165" s="174"/>
      <c r="AO165" s="174"/>
      <c r="AP165" s="174"/>
      <c r="AQ165" s="174"/>
      <c r="AR165" s="174" t="s">
        <v>2322</v>
      </c>
      <c r="AS165" s="174">
        <v>2023</v>
      </c>
      <c r="AT165" s="415">
        <v>45133</v>
      </c>
      <c r="AU165" s="174" t="s">
        <v>2310</v>
      </c>
      <c r="AV165" s="174"/>
      <c r="AW165" s="473"/>
      <c r="AX165" s="426"/>
      <c r="AY165" s="426">
        <f t="shared" ref="AY165:AY168" si="29">COUNTIF(AU165,"new tvi &amp; program")</f>
        <v>0</v>
      </c>
      <c r="AZ165" s="426">
        <f t="shared" ref="AZ165:AZ168" si="30">COUNTIF(AU165,"additional program")</f>
        <v>1</v>
      </c>
      <c r="BA165" s="426">
        <f t="shared" ref="BA165:BA168" si="31">COUNTIF(AU165,"migration")</f>
        <v>0</v>
      </c>
      <c r="BB165" s="426">
        <f t="shared" ref="BB165:BB168" si="32">SUM(AY165:BA165)</f>
        <v>1</v>
      </c>
      <c r="BC165" s="425" t="b">
        <f t="shared" ref="BC165:BC168" si="33">COUNTIF($W$3:$W235,$W165)&gt;1</f>
        <v>0</v>
      </c>
      <c r="BD165" s="425"/>
      <c r="BE165" s="425"/>
      <c r="BF165" s="425"/>
    </row>
    <row r="166" spans="1:58" ht="15.75" customHeight="1">
      <c r="A166" s="174" t="s">
        <v>10</v>
      </c>
      <c r="B166" s="174" t="s">
        <v>27</v>
      </c>
      <c r="C166" s="63" t="s">
        <v>50</v>
      </c>
      <c r="D166" s="63" t="s">
        <v>248</v>
      </c>
      <c r="E166" s="63" t="s">
        <v>123</v>
      </c>
      <c r="F166" s="174"/>
      <c r="G166" s="63" t="s">
        <v>3513</v>
      </c>
      <c r="H166" s="63" t="s">
        <v>8854</v>
      </c>
      <c r="I166" s="63" t="s">
        <v>250</v>
      </c>
      <c r="J166" s="174"/>
      <c r="K166" s="174"/>
      <c r="L166" s="63" t="s">
        <v>256</v>
      </c>
      <c r="M166" s="63" t="s">
        <v>4364</v>
      </c>
      <c r="N166" s="63" t="s">
        <v>113</v>
      </c>
      <c r="O166" s="63" t="s">
        <v>226</v>
      </c>
      <c r="P166" s="63" t="s">
        <v>35</v>
      </c>
      <c r="Q166" s="63" t="s">
        <v>84</v>
      </c>
      <c r="R166" s="174" t="s">
        <v>170</v>
      </c>
      <c r="S166" s="174"/>
      <c r="T166" s="174" t="s">
        <v>4618</v>
      </c>
      <c r="U166" s="63" t="s">
        <v>4213</v>
      </c>
      <c r="V166" s="174" t="s">
        <v>94</v>
      </c>
      <c r="W166" s="174" t="s">
        <v>4681</v>
      </c>
      <c r="X166" s="429">
        <v>45128</v>
      </c>
      <c r="Y166" s="430">
        <v>46838</v>
      </c>
      <c r="Z166" s="63" t="s">
        <v>4158</v>
      </c>
      <c r="AA166" s="63" t="s">
        <v>4159</v>
      </c>
      <c r="AB166" s="63"/>
      <c r="AC166" s="63"/>
      <c r="AD166" s="342" t="s">
        <v>4682</v>
      </c>
      <c r="AE166" s="174" t="s">
        <v>4683</v>
      </c>
      <c r="AF166" s="63" t="s">
        <v>4684</v>
      </c>
      <c r="AG166" s="174"/>
      <c r="AH166" s="174"/>
      <c r="AI166" s="174"/>
      <c r="AJ166" s="174"/>
      <c r="AK166" s="174"/>
      <c r="AL166" s="174"/>
      <c r="AM166" s="174"/>
      <c r="AN166" s="174"/>
      <c r="AO166" s="174"/>
      <c r="AP166" s="174"/>
      <c r="AQ166" s="174"/>
      <c r="AR166" s="174" t="s">
        <v>2322</v>
      </c>
      <c r="AS166" s="174">
        <v>2023</v>
      </c>
      <c r="AT166" s="415">
        <v>45133</v>
      </c>
      <c r="AU166" s="174" t="s">
        <v>2310</v>
      </c>
      <c r="AV166" s="174"/>
      <c r="AW166" s="473"/>
      <c r="AX166" s="426"/>
      <c r="AY166" s="426">
        <f t="shared" si="29"/>
        <v>0</v>
      </c>
      <c r="AZ166" s="426">
        <f t="shared" si="30"/>
        <v>1</v>
      </c>
      <c r="BA166" s="426">
        <f t="shared" si="31"/>
        <v>0</v>
      </c>
      <c r="BB166" s="426">
        <f t="shared" si="32"/>
        <v>1</v>
      </c>
      <c r="BC166" s="425" t="b">
        <f t="shared" si="33"/>
        <v>0</v>
      </c>
      <c r="BD166" s="425"/>
      <c r="BE166" s="425"/>
      <c r="BF166" s="425"/>
    </row>
    <row r="167" spans="1:58" ht="15.75" customHeight="1">
      <c r="A167" s="174" t="s">
        <v>10</v>
      </c>
      <c r="B167" s="174" t="s">
        <v>27</v>
      </c>
      <c r="C167" s="63" t="s">
        <v>50</v>
      </c>
      <c r="D167" s="63" t="s">
        <v>248</v>
      </c>
      <c r="E167" s="63" t="s">
        <v>123</v>
      </c>
      <c r="F167" s="174"/>
      <c r="G167" s="63" t="s">
        <v>3513</v>
      </c>
      <c r="H167" s="63" t="s">
        <v>8854</v>
      </c>
      <c r="I167" s="63" t="s">
        <v>250</v>
      </c>
      <c r="J167" s="174"/>
      <c r="K167" s="174"/>
      <c r="L167" s="63" t="s">
        <v>256</v>
      </c>
      <c r="M167" s="63" t="s">
        <v>4364</v>
      </c>
      <c r="N167" s="63" t="s">
        <v>113</v>
      </c>
      <c r="O167" s="63" t="s">
        <v>226</v>
      </c>
      <c r="P167" s="63" t="s">
        <v>35</v>
      </c>
      <c r="Q167" s="63" t="s">
        <v>84</v>
      </c>
      <c r="R167" s="174" t="s">
        <v>167</v>
      </c>
      <c r="S167" s="174"/>
      <c r="T167" s="174" t="s">
        <v>4623</v>
      </c>
      <c r="U167" s="63" t="s">
        <v>4164</v>
      </c>
      <c r="V167" s="174" t="s">
        <v>94</v>
      </c>
      <c r="W167" s="174" t="s">
        <v>4685</v>
      </c>
      <c r="X167" s="429">
        <v>45128</v>
      </c>
      <c r="Y167" s="430">
        <v>46838</v>
      </c>
      <c r="Z167" s="63" t="s">
        <v>4158</v>
      </c>
      <c r="AA167" s="63" t="s">
        <v>4159</v>
      </c>
      <c r="AB167" s="63"/>
      <c r="AC167" s="63"/>
      <c r="AD167" s="342" t="s">
        <v>4682</v>
      </c>
      <c r="AE167" s="174" t="s">
        <v>4683</v>
      </c>
      <c r="AF167" s="63" t="s">
        <v>4684</v>
      </c>
      <c r="AG167" s="174"/>
      <c r="AH167" s="174"/>
      <c r="AI167" s="174"/>
      <c r="AJ167" s="174"/>
      <c r="AK167" s="174"/>
      <c r="AL167" s="174"/>
      <c r="AM167" s="174"/>
      <c r="AN167" s="174"/>
      <c r="AO167" s="174"/>
      <c r="AP167" s="174"/>
      <c r="AQ167" s="174"/>
      <c r="AR167" s="174" t="s">
        <v>2322</v>
      </c>
      <c r="AS167" s="174">
        <v>2023</v>
      </c>
      <c r="AT167" s="415">
        <v>45133</v>
      </c>
      <c r="AU167" s="174" t="s">
        <v>2310</v>
      </c>
      <c r="AV167" s="174"/>
      <c r="AW167" s="473"/>
      <c r="AX167" s="426"/>
      <c r="AY167" s="426">
        <f t="shared" si="29"/>
        <v>0</v>
      </c>
      <c r="AZ167" s="426">
        <f t="shared" si="30"/>
        <v>1</v>
      </c>
      <c r="BA167" s="426">
        <f t="shared" si="31"/>
        <v>0</v>
      </c>
      <c r="BB167" s="426">
        <f t="shared" si="32"/>
        <v>1</v>
      </c>
      <c r="BC167" s="425" t="b">
        <f t="shared" si="33"/>
        <v>0</v>
      </c>
      <c r="BD167" s="425"/>
      <c r="BE167" s="425"/>
      <c r="BF167" s="425"/>
    </row>
    <row r="168" spans="1:58" ht="15.75" customHeight="1">
      <c r="A168" s="319" t="s">
        <v>10</v>
      </c>
      <c r="B168" s="319" t="s">
        <v>27</v>
      </c>
      <c r="C168" s="356" t="s">
        <v>50</v>
      </c>
      <c r="D168" s="356" t="s">
        <v>248</v>
      </c>
      <c r="E168" s="356" t="s">
        <v>123</v>
      </c>
      <c r="F168" s="319"/>
      <c r="G168" s="356" t="s">
        <v>3513</v>
      </c>
      <c r="H168" s="356" t="s">
        <v>8854</v>
      </c>
      <c r="I168" s="356" t="s">
        <v>250</v>
      </c>
      <c r="J168" s="319"/>
      <c r="K168" s="319"/>
      <c r="L168" s="356" t="s">
        <v>256</v>
      </c>
      <c r="M168" s="356" t="s">
        <v>4364</v>
      </c>
      <c r="N168" s="356" t="s">
        <v>113</v>
      </c>
      <c r="O168" s="356" t="s">
        <v>226</v>
      </c>
      <c r="P168" s="356" t="s">
        <v>35</v>
      </c>
      <c r="Q168" s="356" t="s">
        <v>87</v>
      </c>
      <c r="R168" s="319" t="s">
        <v>737</v>
      </c>
      <c r="S168" s="319"/>
      <c r="T168" s="319" t="s">
        <v>4668</v>
      </c>
      <c r="U168" s="356" t="s">
        <v>4164</v>
      </c>
      <c r="V168" s="319" t="s">
        <v>165</v>
      </c>
      <c r="W168" s="319" t="s">
        <v>4686</v>
      </c>
      <c r="X168" s="475">
        <v>45128</v>
      </c>
      <c r="Y168" s="476">
        <v>46838</v>
      </c>
      <c r="Z168" s="356" t="s">
        <v>4158</v>
      </c>
      <c r="AA168" s="356" t="s">
        <v>4159</v>
      </c>
      <c r="AB168" s="356"/>
      <c r="AC168" s="356"/>
      <c r="AD168" s="319" t="s">
        <v>4369</v>
      </c>
      <c r="AE168" s="319" t="s">
        <v>4370</v>
      </c>
      <c r="AF168" s="476">
        <v>46483</v>
      </c>
      <c r="AG168" s="319"/>
      <c r="AH168" s="319"/>
      <c r="AI168" s="319"/>
      <c r="AJ168" s="319"/>
      <c r="AK168" s="319"/>
      <c r="AL168" s="319"/>
      <c r="AM168" s="319"/>
      <c r="AN168" s="319"/>
      <c r="AO168" s="319"/>
      <c r="AP168" s="319"/>
      <c r="AQ168" s="319"/>
      <c r="AR168" s="319" t="s">
        <v>2322</v>
      </c>
      <c r="AS168" s="319">
        <v>2023</v>
      </c>
      <c r="AT168" s="477">
        <v>45133</v>
      </c>
      <c r="AU168" s="319" t="s">
        <v>2310</v>
      </c>
      <c r="AV168" s="319"/>
      <c r="AW168" s="478"/>
      <c r="AX168" s="479"/>
      <c r="AY168" s="479">
        <f t="shared" si="29"/>
        <v>0</v>
      </c>
      <c r="AZ168" s="479">
        <f t="shared" si="30"/>
        <v>1</v>
      </c>
      <c r="BA168" s="479">
        <f t="shared" si="31"/>
        <v>0</v>
      </c>
      <c r="BB168" s="479">
        <f t="shared" si="32"/>
        <v>1</v>
      </c>
      <c r="BC168" s="480" t="b">
        <f t="shared" si="33"/>
        <v>0</v>
      </c>
      <c r="BD168" s="480"/>
      <c r="BE168" s="480"/>
      <c r="BF168" s="480"/>
    </row>
    <row r="169" spans="1:58" ht="15.75" customHeight="1">
      <c r="A169" s="174" t="s">
        <v>10</v>
      </c>
      <c r="B169" s="63" t="s">
        <v>11</v>
      </c>
      <c r="C169" s="63" t="s">
        <v>50</v>
      </c>
      <c r="D169" s="63" t="s">
        <v>1054</v>
      </c>
      <c r="E169" s="63" t="s">
        <v>146</v>
      </c>
      <c r="F169" s="63"/>
      <c r="G169" s="63" t="s">
        <v>1055</v>
      </c>
      <c r="H169" s="63" t="s">
        <v>5450</v>
      </c>
      <c r="I169" s="63" t="s">
        <v>1056</v>
      </c>
      <c r="J169" s="63"/>
      <c r="K169" s="63"/>
      <c r="L169" s="63" t="s">
        <v>1057</v>
      </c>
      <c r="M169" s="174"/>
      <c r="N169" s="63" t="s">
        <v>113</v>
      </c>
      <c r="O169" s="63" t="s">
        <v>226</v>
      </c>
      <c r="P169" s="174" t="s">
        <v>21</v>
      </c>
      <c r="Q169" s="63" t="s">
        <v>272</v>
      </c>
      <c r="R169" s="174"/>
      <c r="S169" s="174" t="s">
        <v>273</v>
      </c>
      <c r="T169" s="174"/>
      <c r="U169" s="63" t="s">
        <v>22</v>
      </c>
      <c r="V169" s="174" t="s">
        <v>274</v>
      </c>
      <c r="W169" s="174" t="s">
        <v>6521</v>
      </c>
      <c r="X169" s="429">
        <v>45110</v>
      </c>
      <c r="Y169" s="430">
        <v>46938</v>
      </c>
      <c r="Z169" s="63" t="s">
        <v>4158</v>
      </c>
      <c r="AA169" s="63" t="s">
        <v>6522</v>
      </c>
      <c r="AB169" s="63"/>
      <c r="AC169" s="63"/>
      <c r="AD169" s="174" t="s">
        <v>6523</v>
      </c>
      <c r="AE169" s="174" t="s">
        <v>6524</v>
      </c>
      <c r="AF169" s="174" t="s">
        <v>6525</v>
      </c>
      <c r="AG169" s="174"/>
      <c r="AH169" s="174"/>
      <c r="AI169" s="174"/>
      <c r="AJ169" s="174"/>
      <c r="AK169" s="174"/>
      <c r="AL169" s="174"/>
      <c r="AM169" s="174"/>
      <c r="AN169" s="174"/>
      <c r="AO169" s="174"/>
      <c r="AP169" s="174"/>
      <c r="AQ169" s="174"/>
      <c r="AR169" s="174" t="s">
        <v>2322</v>
      </c>
      <c r="AS169" s="174">
        <v>2023</v>
      </c>
      <c r="AT169" s="415">
        <v>45124</v>
      </c>
      <c r="AU169" s="174" t="s">
        <v>2310</v>
      </c>
      <c r="AV169" s="174"/>
      <c r="AW169" s="524"/>
      <c r="AX169" s="524"/>
      <c r="AY169" s="426"/>
      <c r="AZ169" s="426"/>
      <c r="BA169" s="426"/>
      <c r="BB169" s="426"/>
      <c r="BC169" s="425"/>
    </row>
    <row r="170" spans="1:58" ht="15.75" customHeight="1">
      <c r="A170" s="174" t="s">
        <v>10</v>
      </c>
      <c r="B170" s="63" t="s">
        <v>11</v>
      </c>
      <c r="C170" s="63" t="s">
        <v>12</v>
      </c>
      <c r="D170" s="63" t="s">
        <v>13</v>
      </c>
      <c r="E170" s="63" t="s">
        <v>28</v>
      </c>
      <c r="F170" s="63"/>
      <c r="G170" s="63" t="s">
        <v>517</v>
      </c>
      <c r="H170" s="174" t="s">
        <v>6526</v>
      </c>
      <c r="I170" s="174" t="s">
        <v>3862</v>
      </c>
      <c r="J170" s="174"/>
      <c r="K170" s="174"/>
      <c r="L170" s="63" t="s">
        <v>519</v>
      </c>
      <c r="M170" s="174"/>
      <c r="N170" s="63" t="s">
        <v>15</v>
      </c>
      <c r="O170" s="63" t="s">
        <v>16</v>
      </c>
      <c r="P170" s="174" t="s">
        <v>35</v>
      </c>
      <c r="Q170" s="63" t="s">
        <v>117</v>
      </c>
      <c r="R170" s="174" t="s">
        <v>118</v>
      </c>
      <c r="S170" s="174"/>
      <c r="T170" s="174" t="s">
        <v>4901</v>
      </c>
      <c r="U170" s="63" t="s">
        <v>4164</v>
      </c>
      <c r="V170" s="174" t="s">
        <v>6527</v>
      </c>
      <c r="W170" s="174" t="s">
        <v>6528</v>
      </c>
      <c r="X170" s="429">
        <v>45117</v>
      </c>
      <c r="Y170" s="430">
        <v>46945</v>
      </c>
      <c r="Z170" s="63" t="s">
        <v>4158</v>
      </c>
      <c r="AA170" s="63" t="s">
        <v>4159</v>
      </c>
      <c r="AB170" s="63"/>
      <c r="AC170" s="63"/>
      <c r="AD170" s="174" t="s">
        <v>6529</v>
      </c>
      <c r="AE170" s="174" t="s">
        <v>6530</v>
      </c>
      <c r="AF170" s="174" t="s">
        <v>6531</v>
      </c>
      <c r="AG170" s="174"/>
      <c r="AH170" s="174"/>
      <c r="AI170" s="174"/>
      <c r="AJ170" s="174"/>
      <c r="AK170" s="174"/>
      <c r="AL170" s="174"/>
      <c r="AM170" s="174"/>
      <c r="AN170" s="174"/>
      <c r="AO170" s="174"/>
      <c r="AP170" s="174"/>
      <c r="AQ170" s="174"/>
      <c r="AR170" s="174" t="s">
        <v>2322</v>
      </c>
      <c r="AS170" s="174">
        <v>2023</v>
      </c>
      <c r="AT170" s="415">
        <v>45124</v>
      </c>
      <c r="AU170" s="174" t="s">
        <v>2310</v>
      </c>
      <c r="AV170" s="174"/>
      <c r="AW170" s="524"/>
      <c r="AX170" s="524"/>
      <c r="AY170" s="426">
        <f t="shared" ref="AY170:AY188" si="34">COUNTIF(AU170,"new tvi &amp; program")</f>
        <v>0</v>
      </c>
      <c r="AZ170" s="426">
        <f t="shared" ref="AZ170:AZ188" si="35">COUNTIF(AU170,"additional program")</f>
        <v>1</v>
      </c>
      <c r="BA170" s="426">
        <f t="shared" ref="BA170:BA188" si="36">COUNTIF(AU170,"migration")</f>
        <v>0</v>
      </c>
      <c r="BB170" s="426">
        <f t="shared" ref="BB170:BB188" si="37">SUM(AY170:BA170)</f>
        <v>1</v>
      </c>
      <c r="BC170" s="425" t="b">
        <f t="shared" ref="BC170:BC184" si="38">COUNTIF($W$3:$W1976,$W170)&gt;1</f>
        <v>0</v>
      </c>
    </row>
    <row r="171" spans="1:58" ht="15.75" customHeight="1">
      <c r="A171" s="174" t="s">
        <v>10</v>
      </c>
      <c r="B171" s="63" t="s">
        <v>11</v>
      </c>
      <c r="C171" s="63" t="s">
        <v>12</v>
      </c>
      <c r="D171" s="63" t="s">
        <v>13</v>
      </c>
      <c r="E171" s="63" t="s">
        <v>28</v>
      </c>
      <c r="F171" s="63"/>
      <c r="G171" s="63" t="s">
        <v>185</v>
      </c>
      <c r="H171" s="174" t="s">
        <v>6586</v>
      </c>
      <c r="I171" s="63" t="s">
        <v>186</v>
      </c>
      <c r="J171" s="174"/>
      <c r="K171" s="174"/>
      <c r="L171" s="63" t="s">
        <v>5515</v>
      </c>
      <c r="M171" s="174"/>
      <c r="N171" s="63" t="s">
        <v>15</v>
      </c>
      <c r="O171" s="63" t="s">
        <v>16</v>
      </c>
      <c r="P171" s="174" t="s">
        <v>35</v>
      </c>
      <c r="Q171" s="63" t="s">
        <v>922</v>
      </c>
      <c r="R171" s="174" t="s">
        <v>925</v>
      </c>
      <c r="S171" s="174"/>
      <c r="T171" s="174" t="s">
        <v>6091</v>
      </c>
      <c r="U171" s="63" t="s">
        <v>4213</v>
      </c>
      <c r="V171" s="174" t="s">
        <v>926</v>
      </c>
      <c r="W171" s="174" t="s">
        <v>9629</v>
      </c>
      <c r="X171" s="429">
        <v>45117</v>
      </c>
      <c r="Y171" s="430">
        <v>46945</v>
      </c>
      <c r="Z171" s="63" t="s">
        <v>4158</v>
      </c>
      <c r="AA171" s="63" t="s">
        <v>4159</v>
      </c>
      <c r="AB171" s="63"/>
      <c r="AC171" s="63"/>
      <c r="AD171" s="174" t="s">
        <v>6377</v>
      </c>
      <c r="AE171" s="174" t="s">
        <v>9630</v>
      </c>
      <c r="AF171" s="466">
        <v>45383</v>
      </c>
      <c r="AG171" s="174"/>
      <c r="AH171" s="174"/>
      <c r="AI171" s="174"/>
      <c r="AJ171" s="174"/>
      <c r="AK171" s="174"/>
      <c r="AL171" s="174"/>
      <c r="AM171" s="174"/>
      <c r="AN171" s="174"/>
      <c r="AO171" s="174"/>
      <c r="AP171" s="174"/>
      <c r="AQ171" s="174"/>
      <c r="AR171" s="174" t="s">
        <v>2322</v>
      </c>
      <c r="AS171" s="174">
        <v>2023</v>
      </c>
      <c r="AT171" s="415">
        <v>45124</v>
      </c>
      <c r="AU171" s="174" t="s">
        <v>2310</v>
      </c>
      <c r="AV171" s="174"/>
      <c r="AW171" s="524"/>
      <c r="AX171" s="524"/>
      <c r="AY171" s="426">
        <f t="shared" si="34"/>
        <v>0</v>
      </c>
      <c r="AZ171" s="426">
        <f t="shared" si="35"/>
        <v>1</v>
      </c>
      <c r="BA171" s="426">
        <f t="shared" si="36"/>
        <v>0</v>
      </c>
      <c r="BB171" s="426">
        <f t="shared" si="37"/>
        <v>1</v>
      </c>
      <c r="BC171" s="425" t="b">
        <f t="shared" si="38"/>
        <v>0</v>
      </c>
    </row>
    <row r="172" spans="1:58" ht="15.75" customHeight="1">
      <c r="A172" s="174" t="s">
        <v>10</v>
      </c>
      <c r="B172" s="63" t="s">
        <v>11</v>
      </c>
      <c r="C172" s="63" t="s">
        <v>146</v>
      </c>
      <c r="D172" s="63" t="s">
        <v>656</v>
      </c>
      <c r="E172" s="63" t="s">
        <v>28</v>
      </c>
      <c r="F172" s="63"/>
      <c r="G172" s="63" t="s">
        <v>3799</v>
      </c>
      <c r="H172" s="174" t="s">
        <v>5775</v>
      </c>
      <c r="I172" s="174" t="s">
        <v>1974</v>
      </c>
      <c r="J172" s="174"/>
      <c r="K172" s="174"/>
      <c r="L172" s="63" t="s">
        <v>5776</v>
      </c>
      <c r="M172" s="174"/>
      <c r="N172" s="63" t="s">
        <v>15</v>
      </c>
      <c r="O172" s="63" t="s">
        <v>16</v>
      </c>
      <c r="P172" s="174" t="s">
        <v>35</v>
      </c>
      <c r="Q172" s="63" t="s">
        <v>8666</v>
      </c>
      <c r="R172" s="174" t="s">
        <v>33</v>
      </c>
      <c r="S172" s="174"/>
      <c r="T172" s="174" t="s">
        <v>4652</v>
      </c>
      <c r="U172" s="63" t="s">
        <v>4164</v>
      </c>
      <c r="V172" s="174" t="s">
        <v>1770</v>
      </c>
      <c r="W172" s="174" t="s">
        <v>6533</v>
      </c>
      <c r="X172" s="429">
        <v>45121</v>
      </c>
      <c r="Y172" s="430">
        <v>46951</v>
      </c>
      <c r="Z172" s="63" t="s">
        <v>4158</v>
      </c>
      <c r="AA172" s="63" t="s">
        <v>4159</v>
      </c>
      <c r="AB172" s="63"/>
      <c r="AC172" s="63"/>
      <c r="AD172" s="174" t="s">
        <v>6534</v>
      </c>
      <c r="AE172" s="174" t="s">
        <v>6535</v>
      </c>
      <c r="AF172" s="466">
        <v>45977</v>
      </c>
      <c r="AG172" s="174"/>
      <c r="AH172" s="174"/>
      <c r="AI172" s="174"/>
      <c r="AJ172" s="174"/>
      <c r="AK172" s="174"/>
      <c r="AL172" s="174"/>
      <c r="AM172" s="174"/>
      <c r="AN172" s="174"/>
      <c r="AO172" s="174"/>
      <c r="AP172" s="174"/>
      <c r="AQ172" s="174"/>
      <c r="AR172" s="174" t="s">
        <v>2322</v>
      </c>
      <c r="AS172" s="174">
        <v>2023</v>
      </c>
      <c r="AT172" s="415">
        <v>45124</v>
      </c>
      <c r="AU172" s="174" t="s">
        <v>2310</v>
      </c>
      <c r="AV172" s="174"/>
      <c r="AW172" s="524"/>
      <c r="AX172" s="524"/>
      <c r="AY172" s="426">
        <f t="shared" si="34"/>
        <v>0</v>
      </c>
      <c r="AZ172" s="426">
        <f t="shared" si="35"/>
        <v>1</v>
      </c>
      <c r="BA172" s="426">
        <f t="shared" si="36"/>
        <v>0</v>
      </c>
      <c r="BB172" s="426">
        <f t="shared" si="37"/>
        <v>1</v>
      </c>
      <c r="BC172" s="425" t="b">
        <f t="shared" si="38"/>
        <v>0</v>
      </c>
    </row>
    <row r="173" spans="1:58" ht="15.75" customHeight="1">
      <c r="A173" s="174" t="s">
        <v>10</v>
      </c>
      <c r="B173" s="63" t="s">
        <v>11</v>
      </c>
      <c r="C173" s="63" t="s">
        <v>123</v>
      </c>
      <c r="D173" s="63" t="s">
        <v>513</v>
      </c>
      <c r="E173" s="63" t="s">
        <v>28</v>
      </c>
      <c r="F173" s="63"/>
      <c r="G173" s="63" t="s">
        <v>1845</v>
      </c>
      <c r="H173" s="63" t="s">
        <v>5857</v>
      </c>
      <c r="I173" s="63" t="s">
        <v>1846</v>
      </c>
      <c r="J173" s="63"/>
      <c r="K173" s="63"/>
      <c r="L173" s="63" t="s">
        <v>1847</v>
      </c>
      <c r="M173" s="63"/>
      <c r="N173" s="63" t="s">
        <v>15</v>
      </c>
      <c r="O173" s="63" t="s">
        <v>1449</v>
      </c>
      <c r="P173" s="174" t="s">
        <v>35</v>
      </c>
      <c r="Q173" s="63" t="s">
        <v>125</v>
      </c>
      <c r="R173" s="174" t="s">
        <v>415</v>
      </c>
      <c r="S173" s="174"/>
      <c r="T173" s="174" t="s">
        <v>6537</v>
      </c>
      <c r="U173" s="63" t="s">
        <v>4164</v>
      </c>
      <c r="V173" s="174" t="s">
        <v>2246</v>
      </c>
      <c r="W173" s="174" t="s">
        <v>6538</v>
      </c>
      <c r="X173" s="429">
        <v>45112</v>
      </c>
      <c r="Y173" s="430">
        <v>45018</v>
      </c>
      <c r="Z173" s="63" t="s">
        <v>4158</v>
      </c>
      <c r="AA173" s="63" t="s">
        <v>4159</v>
      </c>
      <c r="AB173" s="63"/>
      <c r="AC173" s="63"/>
      <c r="AD173" s="604" t="s">
        <v>6539</v>
      </c>
      <c r="AE173" s="174" t="s">
        <v>6540</v>
      </c>
      <c r="AF173" s="174" t="s">
        <v>6541</v>
      </c>
      <c r="AG173" s="174"/>
      <c r="AH173" s="174"/>
      <c r="AI173" s="174"/>
      <c r="AJ173" s="174"/>
      <c r="AK173" s="174"/>
      <c r="AL173" s="174"/>
      <c r="AM173" s="174"/>
      <c r="AN173" s="174"/>
      <c r="AO173" s="174"/>
      <c r="AP173" s="174"/>
      <c r="AQ173" s="174"/>
      <c r="AR173" s="174" t="s">
        <v>2322</v>
      </c>
      <c r="AS173" s="174">
        <v>2023</v>
      </c>
      <c r="AT173" s="415">
        <v>45133</v>
      </c>
      <c r="AU173" s="174" t="s">
        <v>2310</v>
      </c>
      <c r="AV173" s="174"/>
      <c r="AW173" s="524"/>
      <c r="AX173" s="524"/>
      <c r="AY173" s="426">
        <f t="shared" si="34"/>
        <v>0</v>
      </c>
      <c r="AZ173" s="426">
        <f t="shared" si="35"/>
        <v>1</v>
      </c>
      <c r="BA173" s="426">
        <f t="shared" si="36"/>
        <v>0</v>
      </c>
      <c r="BB173" s="426">
        <f t="shared" si="37"/>
        <v>1</v>
      </c>
      <c r="BC173" s="425" t="b">
        <f t="shared" si="38"/>
        <v>0</v>
      </c>
    </row>
    <row r="174" spans="1:58" ht="15.75" customHeight="1">
      <c r="A174" s="174" t="s">
        <v>10</v>
      </c>
      <c r="B174" s="63" t="s">
        <v>11</v>
      </c>
      <c r="C174" s="63" t="s">
        <v>123</v>
      </c>
      <c r="D174" s="63" t="s">
        <v>513</v>
      </c>
      <c r="E174" s="63" t="s">
        <v>28</v>
      </c>
      <c r="F174" s="174"/>
      <c r="G174" s="63" t="s">
        <v>1845</v>
      </c>
      <c r="H174" s="63" t="s">
        <v>5857</v>
      </c>
      <c r="I174" s="63" t="s">
        <v>1846</v>
      </c>
      <c r="J174" s="174"/>
      <c r="K174" s="174"/>
      <c r="L174" s="63" t="s">
        <v>1847</v>
      </c>
      <c r="M174" s="174"/>
      <c r="N174" s="63" t="s">
        <v>15</v>
      </c>
      <c r="O174" s="63" t="s">
        <v>1449</v>
      </c>
      <c r="P174" s="174" t="s">
        <v>35</v>
      </c>
      <c r="Q174" s="63" t="s">
        <v>125</v>
      </c>
      <c r="R174" s="174" t="s">
        <v>410</v>
      </c>
      <c r="S174" s="174"/>
      <c r="T174" s="174" t="s">
        <v>6542</v>
      </c>
      <c r="U174" s="63" t="s">
        <v>4164</v>
      </c>
      <c r="V174" s="174" t="s">
        <v>6543</v>
      </c>
      <c r="W174" s="174" t="s">
        <v>6544</v>
      </c>
      <c r="X174" s="429">
        <v>45112</v>
      </c>
      <c r="Y174" s="430">
        <v>45018</v>
      </c>
      <c r="Z174" s="63" t="s">
        <v>4158</v>
      </c>
      <c r="AA174" s="63" t="s">
        <v>4159</v>
      </c>
      <c r="AB174" s="63"/>
      <c r="AC174" s="63"/>
      <c r="AD174" s="604" t="s">
        <v>6539</v>
      </c>
      <c r="AE174" s="174" t="s">
        <v>6545</v>
      </c>
      <c r="AF174" s="174" t="s">
        <v>6546</v>
      </c>
      <c r="AG174" s="174"/>
      <c r="AH174" s="174"/>
      <c r="AI174" s="174"/>
      <c r="AJ174" s="174"/>
      <c r="AK174" s="174"/>
      <c r="AL174" s="174"/>
      <c r="AM174" s="174"/>
      <c r="AN174" s="174"/>
      <c r="AO174" s="174"/>
      <c r="AP174" s="174"/>
      <c r="AQ174" s="174"/>
      <c r="AR174" s="174" t="s">
        <v>2322</v>
      </c>
      <c r="AS174" s="174">
        <v>2023</v>
      </c>
      <c r="AT174" s="415">
        <v>45133</v>
      </c>
      <c r="AU174" s="174" t="s">
        <v>2310</v>
      </c>
      <c r="AV174" s="174"/>
      <c r="AW174" s="524"/>
      <c r="AX174" s="524"/>
      <c r="AY174" s="426">
        <f t="shared" si="34"/>
        <v>0</v>
      </c>
      <c r="AZ174" s="426">
        <f t="shared" si="35"/>
        <v>1</v>
      </c>
      <c r="BA174" s="426">
        <f t="shared" si="36"/>
        <v>0</v>
      </c>
      <c r="BB174" s="426">
        <f t="shared" si="37"/>
        <v>1</v>
      </c>
      <c r="BC174" s="425" t="b">
        <f t="shared" si="38"/>
        <v>0</v>
      </c>
    </row>
    <row r="175" spans="1:58" ht="15.75" customHeight="1">
      <c r="A175" s="174" t="s">
        <v>10</v>
      </c>
      <c r="B175" s="63" t="s">
        <v>11</v>
      </c>
      <c r="C175" s="63" t="s">
        <v>123</v>
      </c>
      <c r="D175" s="63" t="s">
        <v>513</v>
      </c>
      <c r="E175" s="63" t="s">
        <v>28</v>
      </c>
      <c r="F175" s="174"/>
      <c r="G175" s="63" t="s">
        <v>1845</v>
      </c>
      <c r="H175" s="63" t="s">
        <v>5857</v>
      </c>
      <c r="I175" s="63" t="s">
        <v>1846</v>
      </c>
      <c r="J175" s="174"/>
      <c r="K175" s="174"/>
      <c r="L175" s="63" t="s">
        <v>1847</v>
      </c>
      <c r="M175" s="174"/>
      <c r="N175" s="63" t="s">
        <v>15</v>
      </c>
      <c r="O175" s="63" t="s">
        <v>1449</v>
      </c>
      <c r="P175" s="174" t="s">
        <v>35</v>
      </c>
      <c r="Q175" s="63" t="s">
        <v>125</v>
      </c>
      <c r="R175" s="174" t="s">
        <v>1852</v>
      </c>
      <c r="S175" s="174"/>
      <c r="T175" s="174" t="s">
        <v>6547</v>
      </c>
      <c r="U175" s="63" t="s">
        <v>4164</v>
      </c>
      <c r="V175" s="174" t="s">
        <v>2246</v>
      </c>
      <c r="W175" s="174" t="s">
        <v>6548</v>
      </c>
      <c r="X175" s="429">
        <v>45112</v>
      </c>
      <c r="Y175" s="430">
        <v>45018</v>
      </c>
      <c r="Z175" s="63" t="s">
        <v>4158</v>
      </c>
      <c r="AA175" s="63" t="s">
        <v>4159</v>
      </c>
      <c r="AB175" s="63"/>
      <c r="AC175" s="63"/>
      <c r="AD175" s="604" t="s">
        <v>6549</v>
      </c>
      <c r="AE175" s="174" t="s">
        <v>6550</v>
      </c>
      <c r="AF175" s="174" t="s">
        <v>6551</v>
      </c>
      <c r="AG175" s="174"/>
      <c r="AH175" s="174"/>
      <c r="AI175" s="174"/>
      <c r="AJ175" s="174"/>
      <c r="AK175" s="174"/>
      <c r="AL175" s="174"/>
      <c r="AM175" s="174"/>
      <c r="AN175" s="174"/>
      <c r="AO175" s="174"/>
      <c r="AP175" s="174"/>
      <c r="AQ175" s="174"/>
      <c r="AR175" s="174" t="s">
        <v>2322</v>
      </c>
      <c r="AS175" s="174">
        <v>2023</v>
      </c>
      <c r="AT175" s="415">
        <v>45133</v>
      </c>
      <c r="AU175" s="174" t="s">
        <v>2310</v>
      </c>
      <c r="AV175" s="174"/>
      <c r="AW175" s="524"/>
      <c r="AX175" s="524"/>
      <c r="AY175" s="426">
        <f t="shared" si="34"/>
        <v>0</v>
      </c>
      <c r="AZ175" s="426">
        <f t="shared" si="35"/>
        <v>1</v>
      </c>
      <c r="BA175" s="426">
        <f t="shared" si="36"/>
        <v>0</v>
      </c>
      <c r="BB175" s="426">
        <f t="shared" si="37"/>
        <v>1</v>
      </c>
      <c r="BC175" s="425" t="b">
        <f t="shared" si="38"/>
        <v>0</v>
      </c>
    </row>
    <row r="176" spans="1:58" ht="15.75" customHeight="1">
      <c r="A176" s="174" t="s">
        <v>10</v>
      </c>
      <c r="B176" s="63" t="s">
        <v>11</v>
      </c>
      <c r="C176" s="63" t="s">
        <v>123</v>
      </c>
      <c r="D176" s="63" t="s">
        <v>513</v>
      </c>
      <c r="E176" s="63" t="s">
        <v>28</v>
      </c>
      <c r="F176" s="174"/>
      <c r="G176" s="63" t="s">
        <v>1845</v>
      </c>
      <c r="H176" s="63" t="s">
        <v>5857</v>
      </c>
      <c r="I176" s="63" t="s">
        <v>1846</v>
      </c>
      <c r="J176" s="174"/>
      <c r="K176" s="174"/>
      <c r="L176" s="63" t="s">
        <v>1847</v>
      </c>
      <c r="M176" s="174"/>
      <c r="N176" s="63" t="s">
        <v>15</v>
      </c>
      <c r="O176" s="63" t="s">
        <v>1449</v>
      </c>
      <c r="P176" s="174" t="s">
        <v>35</v>
      </c>
      <c r="Q176" s="63" t="s">
        <v>125</v>
      </c>
      <c r="R176" s="174" t="s">
        <v>1849</v>
      </c>
      <c r="S176" s="174"/>
      <c r="T176" s="174" t="s">
        <v>4582</v>
      </c>
      <c r="U176" s="63" t="s">
        <v>4164</v>
      </c>
      <c r="V176" s="174" t="s">
        <v>127</v>
      </c>
      <c r="W176" s="174" t="s">
        <v>6552</v>
      </c>
      <c r="X176" s="429">
        <v>45112</v>
      </c>
      <c r="Y176" s="430">
        <v>45018</v>
      </c>
      <c r="Z176" s="63" t="s">
        <v>4158</v>
      </c>
      <c r="AA176" s="63" t="s">
        <v>4159</v>
      </c>
      <c r="AB176" s="63"/>
      <c r="AC176" s="63"/>
      <c r="AD176" s="604" t="s">
        <v>6539</v>
      </c>
      <c r="AE176" s="174" t="s">
        <v>6553</v>
      </c>
      <c r="AF176" s="174" t="s">
        <v>6554</v>
      </c>
      <c r="AG176" s="174"/>
      <c r="AH176" s="174"/>
      <c r="AI176" s="174"/>
      <c r="AJ176" s="174"/>
      <c r="AK176" s="174"/>
      <c r="AL176" s="174"/>
      <c r="AM176" s="174"/>
      <c r="AN176" s="174"/>
      <c r="AO176" s="174"/>
      <c r="AP176" s="174"/>
      <c r="AQ176" s="174"/>
      <c r="AR176" s="174" t="s">
        <v>2322</v>
      </c>
      <c r="AS176" s="174">
        <v>2023</v>
      </c>
      <c r="AT176" s="415">
        <v>45133</v>
      </c>
      <c r="AU176" s="174" t="s">
        <v>2310</v>
      </c>
      <c r="AV176" s="174"/>
      <c r="AW176" s="524"/>
      <c r="AX176" s="524"/>
      <c r="AY176" s="426">
        <f t="shared" si="34"/>
        <v>0</v>
      </c>
      <c r="AZ176" s="426">
        <f t="shared" si="35"/>
        <v>1</v>
      </c>
      <c r="BA176" s="426">
        <f t="shared" si="36"/>
        <v>0</v>
      </c>
      <c r="BB176" s="426">
        <f t="shared" si="37"/>
        <v>1</v>
      </c>
      <c r="BC176" s="425" t="b">
        <f t="shared" si="38"/>
        <v>0</v>
      </c>
    </row>
    <row r="177" spans="1:58" ht="15.75" customHeight="1">
      <c r="A177" s="174" t="s">
        <v>10</v>
      </c>
      <c r="B177" s="63" t="s">
        <v>11</v>
      </c>
      <c r="C177" s="63" t="s">
        <v>123</v>
      </c>
      <c r="D177" s="63" t="s">
        <v>513</v>
      </c>
      <c r="E177" s="63" t="s">
        <v>28</v>
      </c>
      <c r="F177" s="63"/>
      <c r="G177" s="63" t="s">
        <v>1892</v>
      </c>
      <c r="H177" s="63" t="s">
        <v>5857</v>
      </c>
      <c r="I177" s="63" t="s">
        <v>1893</v>
      </c>
      <c r="J177" s="63"/>
      <c r="K177" s="63"/>
      <c r="L177" s="63" t="s">
        <v>1894</v>
      </c>
      <c r="M177" s="63"/>
      <c r="N177" s="63" t="s">
        <v>15</v>
      </c>
      <c r="O177" s="63" t="s">
        <v>16</v>
      </c>
      <c r="P177" s="63" t="s">
        <v>35</v>
      </c>
      <c r="Q177" s="63" t="s">
        <v>87</v>
      </c>
      <c r="R177" s="174" t="s">
        <v>737</v>
      </c>
      <c r="S177" s="174"/>
      <c r="T177" s="174" t="s">
        <v>4668</v>
      </c>
      <c r="U177" s="63" t="s">
        <v>4164</v>
      </c>
      <c r="V177" s="174" t="s">
        <v>165</v>
      </c>
      <c r="W177" s="174" t="s">
        <v>6555</v>
      </c>
      <c r="X177" s="429">
        <v>45112</v>
      </c>
      <c r="Y177" s="430">
        <v>45015</v>
      </c>
      <c r="Z177" s="63" t="s">
        <v>4158</v>
      </c>
      <c r="AA177" s="63" t="s">
        <v>4159</v>
      </c>
      <c r="AB177" s="63"/>
      <c r="AC177" s="63"/>
      <c r="AD177" s="604" t="s">
        <v>6556</v>
      </c>
      <c r="AE177" s="174" t="s">
        <v>6557</v>
      </c>
      <c r="AF177" s="174" t="s">
        <v>6558</v>
      </c>
      <c r="AG177" s="174"/>
      <c r="AH177" s="174"/>
      <c r="AI177" s="174"/>
      <c r="AJ177" s="174"/>
      <c r="AK177" s="174"/>
      <c r="AL177" s="174"/>
      <c r="AM177" s="174"/>
      <c r="AN177" s="174"/>
      <c r="AO177" s="174"/>
      <c r="AP177" s="174"/>
      <c r="AQ177" s="174"/>
      <c r="AR177" s="174" t="s">
        <v>2322</v>
      </c>
      <c r="AS177" s="174">
        <v>2023</v>
      </c>
      <c r="AT177" s="415">
        <v>45133</v>
      </c>
      <c r="AU177" s="174" t="s">
        <v>2310</v>
      </c>
      <c r="AV177" s="174"/>
      <c r="AW177" s="524"/>
      <c r="AX177" s="524"/>
      <c r="AY177" s="426">
        <f t="shared" si="34"/>
        <v>0</v>
      </c>
      <c r="AZ177" s="426">
        <f t="shared" si="35"/>
        <v>1</v>
      </c>
      <c r="BA177" s="426">
        <f t="shared" si="36"/>
        <v>0</v>
      </c>
      <c r="BB177" s="426">
        <f t="shared" si="37"/>
        <v>1</v>
      </c>
      <c r="BC177" s="425" t="b">
        <f t="shared" si="38"/>
        <v>0</v>
      </c>
    </row>
    <row r="178" spans="1:58" ht="15.75" customHeight="1">
      <c r="A178" s="174" t="s">
        <v>10</v>
      </c>
      <c r="B178" s="63" t="s">
        <v>11</v>
      </c>
      <c r="C178" s="63" t="s">
        <v>123</v>
      </c>
      <c r="D178" s="63" t="s">
        <v>513</v>
      </c>
      <c r="E178" s="63" t="s">
        <v>28</v>
      </c>
      <c r="F178" s="174"/>
      <c r="G178" s="63" t="s">
        <v>1892</v>
      </c>
      <c r="H178" s="63" t="s">
        <v>5857</v>
      </c>
      <c r="I178" s="63" t="s">
        <v>1893</v>
      </c>
      <c r="J178" s="174"/>
      <c r="K178" s="174"/>
      <c r="L178" s="63" t="s">
        <v>1894</v>
      </c>
      <c r="M178" s="174"/>
      <c r="N178" s="63" t="s">
        <v>15</v>
      </c>
      <c r="O178" s="63" t="s">
        <v>16</v>
      </c>
      <c r="P178" s="63" t="s">
        <v>35</v>
      </c>
      <c r="Q178" s="63" t="s">
        <v>84</v>
      </c>
      <c r="R178" s="174" t="s">
        <v>170</v>
      </c>
      <c r="S178" s="174"/>
      <c r="T178" s="174" t="s">
        <v>4618</v>
      </c>
      <c r="U178" s="63" t="s">
        <v>4213</v>
      </c>
      <c r="V178" s="174" t="s">
        <v>94</v>
      </c>
      <c r="W178" s="174" t="s">
        <v>6559</v>
      </c>
      <c r="X178" s="429">
        <v>45112</v>
      </c>
      <c r="Y178" s="430">
        <v>45015</v>
      </c>
      <c r="Z178" s="63" t="s">
        <v>4158</v>
      </c>
      <c r="AA178" s="63" t="s">
        <v>4159</v>
      </c>
      <c r="AB178" s="63"/>
      <c r="AC178" s="63"/>
      <c r="AD178" s="604" t="s">
        <v>6560</v>
      </c>
      <c r="AE178" s="174" t="s">
        <v>6561</v>
      </c>
      <c r="AF178" s="174" t="s">
        <v>6562</v>
      </c>
      <c r="AG178" s="174"/>
      <c r="AH178" s="174"/>
      <c r="AI178" s="174"/>
      <c r="AJ178" s="174"/>
      <c r="AK178" s="174"/>
      <c r="AL178" s="174"/>
      <c r="AM178" s="174"/>
      <c r="AN178" s="174"/>
      <c r="AO178" s="174"/>
      <c r="AP178" s="174"/>
      <c r="AQ178" s="174"/>
      <c r="AR178" s="174" t="s">
        <v>2322</v>
      </c>
      <c r="AS178" s="174">
        <v>2023</v>
      </c>
      <c r="AT178" s="415">
        <v>45133</v>
      </c>
      <c r="AU178" s="174" t="s">
        <v>2310</v>
      </c>
      <c r="AV178" s="174"/>
      <c r="AW178" s="524"/>
      <c r="AX178" s="524"/>
      <c r="AY178" s="426">
        <f t="shared" si="34"/>
        <v>0</v>
      </c>
      <c r="AZ178" s="426">
        <f t="shared" si="35"/>
        <v>1</v>
      </c>
      <c r="BA178" s="426">
        <f t="shared" si="36"/>
        <v>0</v>
      </c>
      <c r="BB178" s="426">
        <f t="shared" si="37"/>
        <v>1</v>
      </c>
      <c r="BC178" s="425" t="b">
        <f t="shared" si="38"/>
        <v>0</v>
      </c>
    </row>
    <row r="179" spans="1:58" ht="15.75" customHeight="1">
      <c r="A179" s="174" t="s">
        <v>10</v>
      </c>
      <c r="B179" s="63" t="s">
        <v>11</v>
      </c>
      <c r="C179" s="63" t="s">
        <v>123</v>
      </c>
      <c r="D179" s="63" t="s">
        <v>513</v>
      </c>
      <c r="E179" s="63" t="s">
        <v>28</v>
      </c>
      <c r="F179" s="174"/>
      <c r="G179" s="63" t="s">
        <v>1892</v>
      </c>
      <c r="H179" s="63" t="s">
        <v>5857</v>
      </c>
      <c r="I179" s="63" t="s">
        <v>1893</v>
      </c>
      <c r="J179" s="174"/>
      <c r="K179" s="174"/>
      <c r="L179" s="63" t="s">
        <v>1894</v>
      </c>
      <c r="M179" s="174"/>
      <c r="N179" s="63" t="s">
        <v>15</v>
      </c>
      <c r="O179" s="63" t="s">
        <v>16</v>
      </c>
      <c r="P179" s="63" t="s">
        <v>35</v>
      </c>
      <c r="Q179" s="63" t="s">
        <v>84</v>
      </c>
      <c r="R179" s="174" t="s">
        <v>167</v>
      </c>
      <c r="S179" s="174"/>
      <c r="T179" s="174" t="s">
        <v>4623</v>
      </c>
      <c r="U179" s="63" t="s">
        <v>4164</v>
      </c>
      <c r="V179" s="174" t="s">
        <v>94</v>
      </c>
      <c r="W179" s="174" t="s">
        <v>6563</v>
      </c>
      <c r="X179" s="429">
        <v>45112</v>
      </c>
      <c r="Y179" s="430">
        <v>45015</v>
      </c>
      <c r="Z179" s="63" t="s">
        <v>4158</v>
      </c>
      <c r="AA179" s="63" t="s">
        <v>4159</v>
      </c>
      <c r="AB179" s="63"/>
      <c r="AC179" s="63"/>
      <c r="AD179" s="604" t="s">
        <v>6560</v>
      </c>
      <c r="AE179" s="174" t="s">
        <v>6561</v>
      </c>
      <c r="AF179" s="174" t="s">
        <v>6562</v>
      </c>
      <c r="AG179" s="174"/>
      <c r="AH179" s="174"/>
      <c r="AI179" s="174"/>
      <c r="AJ179" s="174"/>
      <c r="AK179" s="174"/>
      <c r="AL179" s="174"/>
      <c r="AM179" s="174"/>
      <c r="AN179" s="174"/>
      <c r="AO179" s="174"/>
      <c r="AP179" s="174"/>
      <c r="AQ179" s="174"/>
      <c r="AR179" s="174" t="s">
        <v>2322</v>
      </c>
      <c r="AS179" s="174">
        <v>2023</v>
      </c>
      <c r="AT179" s="415">
        <v>45133</v>
      </c>
      <c r="AU179" s="174" t="s">
        <v>2310</v>
      </c>
      <c r="AV179" s="174"/>
      <c r="AW179" s="524"/>
      <c r="AX179" s="524"/>
      <c r="AY179" s="426">
        <f t="shared" si="34"/>
        <v>0</v>
      </c>
      <c r="AZ179" s="426">
        <f t="shared" si="35"/>
        <v>1</v>
      </c>
      <c r="BA179" s="426">
        <f t="shared" si="36"/>
        <v>0</v>
      </c>
      <c r="BB179" s="426">
        <f t="shared" si="37"/>
        <v>1</v>
      </c>
      <c r="BC179" s="425" t="b">
        <f t="shared" si="38"/>
        <v>0</v>
      </c>
    </row>
    <row r="180" spans="1:58" ht="15.75" customHeight="1">
      <c r="A180" s="174" t="s">
        <v>10</v>
      </c>
      <c r="B180" s="63" t="s">
        <v>11</v>
      </c>
      <c r="C180" s="63" t="s">
        <v>123</v>
      </c>
      <c r="D180" s="63" t="s">
        <v>513</v>
      </c>
      <c r="E180" s="63" t="s">
        <v>28</v>
      </c>
      <c r="F180" s="174"/>
      <c r="G180" s="63" t="s">
        <v>1892</v>
      </c>
      <c r="H180" s="63" t="s">
        <v>5857</v>
      </c>
      <c r="I180" s="63" t="s">
        <v>1893</v>
      </c>
      <c r="J180" s="174"/>
      <c r="K180" s="174"/>
      <c r="L180" s="63" t="s">
        <v>1894</v>
      </c>
      <c r="M180" s="174"/>
      <c r="N180" s="63" t="s">
        <v>15</v>
      </c>
      <c r="O180" s="63" t="s">
        <v>16</v>
      </c>
      <c r="P180" s="63" t="s">
        <v>35</v>
      </c>
      <c r="Q180" s="63" t="s">
        <v>84</v>
      </c>
      <c r="R180" s="174" t="s">
        <v>1154</v>
      </c>
      <c r="S180" s="174"/>
      <c r="T180" s="174" t="s">
        <v>5002</v>
      </c>
      <c r="U180" s="63" t="s">
        <v>4157</v>
      </c>
      <c r="V180" s="174" t="s">
        <v>235</v>
      </c>
      <c r="W180" s="174" t="s">
        <v>6564</v>
      </c>
      <c r="X180" s="429">
        <v>45112</v>
      </c>
      <c r="Y180" s="430">
        <v>45015</v>
      </c>
      <c r="Z180" s="63" t="s">
        <v>4158</v>
      </c>
      <c r="AA180" s="63" t="s">
        <v>4159</v>
      </c>
      <c r="AB180" s="63"/>
      <c r="AC180" s="63"/>
      <c r="AD180" s="604" t="s">
        <v>6565</v>
      </c>
      <c r="AE180" s="174" t="s">
        <v>6566</v>
      </c>
      <c r="AF180" s="174" t="s">
        <v>6567</v>
      </c>
      <c r="AG180" s="174"/>
      <c r="AH180" s="174"/>
      <c r="AI180" s="174"/>
      <c r="AJ180" s="174"/>
      <c r="AK180" s="174"/>
      <c r="AL180" s="174"/>
      <c r="AM180" s="174"/>
      <c r="AN180" s="174"/>
      <c r="AO180" s="174"/>
      <c r="AP180" s="174"/>
      <c r="AQ180" s="174"/>
      <c r="AR180" s="174" t="s">
        <v>2322</v>
      </c>
      <c r="AS180" s="174">
        <v>2023</v>
      </c>
      <c r="AT180" s="415">
        <v>45133</v>
      </c>
      <c r="AU180" s="174" t="s">
        <v>2310</v>
      </c>
      <c r="AV180" s="174"/>
      <c r="AW180" s="524"/>
      <c r="AX180" s="524"/>
      <c r="AY180" s="426">
        <f t="shared" si="34"/>
        <v>0</v>
      </c>
      <c r="AZ180" s="426">
        <f t="shared" si="35"/>
        <v>1</v>
      </c>
      <c r="BA180" s="426">
        <f t="shared" si="36"/>
        <v>0</v>
      </c>
      <c r="BB180" s="426">
        <f t="shared" si="37"/>
        <v>1</v>
      </c>
      <c r="BC180" s="425" t="b">
        <f t="shared" si="38"/>
        <v>0</v>
      </c>
    </row>
    <row r="181" spans="1:58" ht="15.75" customHeight="1">
      <c r="A181" s="174" t="s">
        <v>10</v>
      </c>
      <c r="B181" s="63" t="s">
        <v>11</v>
      </c>
      <c r="C181" s="63" t="s">
        <v>378</v>
      </c>
      <c r="D181" s="63" t="s">
        <v>13</v>
      </c>
      <c r="E181" s="63" t="s">
        <v>28</v>
      </c>
      <c r="F181" s="63"/>
      <c r="G181" s="63" t="s">
        <v>854</v>
      </c>
      <c r="H181" s="63" t="s">
        <v>5315</v>
      </c>
      <c r="I181" s="63" t="s">
        <v>855</v>
      </c>
      <c r="J181" s="63"/>
      <c r="K181" s="63"/>
      <c r="L181" s="63" t="s">
        <v>856</v>
      </c>
      <c r="M181" s="63"/>
      <c r="N181" s="63" t="s">
        <v>15</v>
      </c>
      <c r="O181" s="63" t="s">
        <v>16</v>
      </c>
      <c r="P181" s="63" t="s">
        <v>35</v>
      </c>
      <c r="Q181" s="63" t="s">
        <v>8666</v>
      </c>
      <c r="R181" s="174" t="s">
        <v>43</v>
      </c>
      <c r="S181" s="174"/>
      <c r="T181" s="174" t="s">
        <v>4640</v>
      </c>
      <c r="U181" s="63" t="s">
        <v>4164</v>
      </c>
      <c r="V181" s="174" t="s">
        <v>253</v>
      </c>
      <c r="W181" s="174" t="s">
        <v>6568</v>
      </c>
      <c r="X181" s="429">
        <v>45114</v>
      </c>
      <c r="Y181" s="430">
        <v>46892</v>
      </c>
      <c r="Z181" s="63" t="s">
        <v>4158</v>
      </c>
      <c r="AA181" s="63" t="s">
        <v>4159</v>
      </c>
      <c r="AB181" s="63"/>
      <c r="AC181" s="63"/>
      <c r="AD181" s="174" t="s">
        <v>5187</v>
      </c>
      <c r="AE181" s="174" t="s">
        <v>6569</v>
      </c>
      <c r="AF181" s="466">
        <v>46783</v>
      </c>
      <c r="AG181" s="174"/>
      <c r="AH181" s="174"/>
      <c r="AI181" s="174"/>
      <c r="AJ181" s="174"/>
      <c r="AK181" s="174"/>
      <c r="AL181" s="174"/>
      <c r="AM181" s="174"/>
      <c r="AN181" s="174"/>
      <c r="AO181" s="174"/>
      <c r="AP181" s="174"/>
      <c r="AQ181" s="174"/>
      <c r="AR181" s="174" t="s">
        <v>2322</v>
      </c>
      <c r="AS181" s="174">
        <v>2023</v>
      </c>
      <c r="AT181" s="415">
        <v>45133</v>
      </c>
      <c r="AU181" s="174" t="s">
        <v>2310</v>
      </c>
      <c r="AV181" s="174"/>
      <c r="AW181" s="524"/>
      <c r="AX181" s="524"/>
      <c r="AY181" s="426">
        <f t="shared" si="34"/>
        <v>0</v>
      </c>
      <c r="AZ181" s="426">
        <f t="shared" si="35"/>
        <v>1</v>
      </c>
      <c r="BA181" s="426">
        <f t="shared" si="36"/>
        <v>0</v>
      </c>
      <c r="BB181" s="426">
        <f t="shared" si="37"/>
        <v>1</v>
      </c>
      <c r="BC181" s="425" t="b">
        <f t="shared" si="38"/>
        <v>0</v>
      </c>
    </row>
    <row r="182" spans="1:58" ht="15.75" customHeight="1">
      <c r="A182" s="174" t="s">
        <v>10</v>
      </c>
      <c r="B182" s="174" t="s">
        <v>11</v>
      </c>
      <c r="C182" s="63" t="s">
        <v>310</v>
      </c>
      <c r="D182" s="63" t="s">
        <v>13</v>
      </c>
      <c r="E182" s="63" t="s">
        <v>28</v>
      </c>
      <c r="F182" s="63"/>
      <c r="G182" s="63" t="s">
        <v>675</v>
      </c>
      <c r="H182" s="63" t="s">
        <v>5198</v>
      </c>
      <c r="I182" s="63" t="s">
        <v>676</v>
      </c>
      <c r="J182" s="63"/>
      <c r="K182" s="63"/>
      <c r="L182" s="63" t="s">
        <v>5202</v>
      </c>
      <c r="M182" s="63"/>
      <c r="N182" s="63" t="s">
        <v>15</v>
      </c>
      <c r="O182" s="63" t="s">
        <v>16</v>
      </c>
      <c r="P182" s="63" t="s">
        <v>35</v>
      </c>
      <c r="Q182" s="63" t="s">
        <v>107</v>
      </c>
      <c r="R182" s="174" t="s">
        <v>3332</v>
      </c>
      <c r="S182" s="174"/>
      <c r="T182" s="174" t="s">
        <v>6570</v>
      </c>
      <c r="U182" s="63" t="s">
        <v>4164</v>
      </c>
      <c r="V182" s="174" t="s">
        <v>6571</v>
      </c>
      <c r="W182" s="174" t="s">
        <v>6572</v>
      </c>
      <c r="X182" s="429">
        <v>45126</v>
      </c>
      <c r="Y182" s="430">
        <v>46842</v>
      </c>
      <c r="Z182" s="63" t="s">
        <v>4158</v>
      </c>
      <c r="AA182" s="63" t="s">
        <v>4159</v>
      </c>
      <c r="AB182" s="63"/>
      <c r="AC182" s="63"/>
      <c r="AD182" s="174" t="s">
        <v>6573</v>
      </c>
      <c r="AE182" s="174" t="s">
        <v>6574</v>
      </c>
      <c r="AF182" s="466">
        <v>46716</v>
      </c>
      <c r="AG182" s="174"/>
      <c r="AH182" s="174"/>
      <c r="AI182" s="174"/>
      <c r="AJ182" s="174"/>
      <c r="AK182" s="174"/>
      <c r="AL182" s="174"/>
      <c r="AM182" s="174"/>
      <c r="AN182" s="174"/>
      <c r="AO182" s="174"/>
      <c r="AP182" s="174"/>
      <c r="AQ182" s="174"/>
      <c r="AR182" s="174" t="s">
        <v>2322</v>
      </c>
      <c r="AS182" s="174">
        <v>2023</v>
      </c>
      <c r="AT182" s="415">
        <v>45133</v>
      </c>
      <c r="AU182" s="174" t="s">
        <v>2310</v>
      </c>
      <c r="AV182" s="174"/>
      <c r="AW182" s="524"/>
      <c r="AX182" s="524"/>
      <c r="AY182" s="426">
        <f t="shared" si="34"/>
        <v>0</v>
      </c>
      <c r="AZ182" s="426">
        <f t="shared" si="35"/>
        <v>1</v>
      </c>
      <c r="BA182" s="426">
        <f t="shared" si="36"/>
        <v>0</v>
      </c>
      <c r="BB182" s="426">
        <f t="shared" si="37"/>
        <v>1</v>
      </c>
      <c r="BC182" s="425" t="b">
        <f t="shared" si="38"/>
        <v>0</v>
      </c>
    </row>
    <row r="183" spans="1:58" ht="15.75" customHeight="1">
      <c r="A183" s="63" t="s">
        <v>10</v>
      </c>
      <c r="B183" s="63" t="s">
        <v>11</v>
      </c>
      <c r="C183" s="63" t="s">
        <v>310</v>
      </c>
      <c r="D183" s="63" t="s">
        <v>13</v>
      </c>
      <c r="E183" s="63" t="s">
        <v>28</v>
      </c>
      <c r="F183" s="63"/>
      <c r="G183" s="63" t="s">
        <v>733</v>
      </c>
      <c r="H183" s="63" t="s">
        <v>5231</v>
      </c>
      <c r="I183" s="63" t="s">
        <v>734</v>
      </c>
      <c r="J183" s="63"/>
      <c r="K183" s="63"/>
      <c r="L183" s="63" t="s">
        <v>735</v>
      </c>
      <c r="M183" s="63"/>
      <c r="N183" s="63" t="s">
        <v>15</v>
      </c>
      <c r="O183" s="63" t="s">
        <v>16</v>
      </c>
      <c r="P183" s="63" t="s">
        <v>35</v>
      </c>
      <c r="Q183" s="63" t="s">
        <v>87</v>
      </c>
      <c r="R183" s="174" t="s">
        <v>737</v>
      </c>
      <c r="S183" s="174"/>
      <c r="T183" s="174" t="s">
        <v>4668</v>
      </c>
      <c r="U183" s="63" t="s">
        <v>4164</v>
      </c>
      <c r="V183" s="174" t="s">
        <v>165</v>
      </c>
      <c r="W183" s="174" t="s">
        <v>6575</v>
      </c>
      <c r="X183" s="429">
        <v>45128</v>
      </c>
      <c r="Y183" s="430">
        <v>46845</v>
      </c>
      <c r="Z183" s="63" t="s">
        <v>4158</v>
      </c>
      <c r="AA183" s="63" t="s">
        <v>4159</v>
      </c>
      <c r="AB183" s="63"/>
      <c r="AC183" s="63"/>
      <c r="AD183" s="174" t="s">
        <v>6576</v>
      </c>
      <c r="AE183" s="174" t="s">
        <v>6577</v>
      </c>
      <c r="AF183" s="466">
        <v>45389</v>
      </c>
      <c r="AG183" s="174"/>
      <c r="AH183" s="174"/>
      <c r="AI183" s="174"/>
      <c r="AJ183" s="174"/>
      <c r="AK183" s="174"/>
      <c r="AL183" s="174"/>
      <c r="AM183" s="174"/>
      <c r="AN183" s="174"/>
      <c r="AO183" s="174"/>
      <c r="AP183" s="174"/>
      <c r="AQ183" s="174"/>
      <c r="AR183" s="174" t="s">
        <v>2322</v>
      </c>
      <c r="AS183" s="174">
        <v>2023</v>
      </c>
      <c r="AT183" s="415">
        <v>45133</v>
      </c>
      <c r="AU183" s="174" t="s">
        <v>2310</v>
      </c>
      <c r="AV183" s="174"/>
      <c r="AW183" s="524"/>
      <c r="AX183" s="524"/>
      <c r="AY183" s="426">
        <f t="shared" si="34"/>
        <v>0</v>
      </c>
      <c r="AZ183" s="426">
        <f t="shared" si="35"/>
        <v>1</v>
      </c>
      <c r="BA183" s="426">
        <f t="shared" si="36"/>
        <v>0</v>
      </c>
      <c r="BB183" s="426">
        <f t="shared" si="37"/>
        <v>1</v>
      </c>
      <c r="BC183" s="425" t="b">
        <f t="shared" si="38"/>
        <v>0</v>
      </c>
    </row>
    <row r="184" spans="1:58" ht="15.75" customHeight="1">
      <c r="A184" s="356" t="s">
        <v>10</v>
      </c>
      <c r="B184" s="356" t="s">
        <v>11</v>
      </c>
      <c r="C184" s="319" t="s">
        <v>123</v>
      </c>
      <c r="D184" s="356" t="s">
        <v>3873</v>
      </c>
      <c r="E184" s="356" t="s">
        <v>50</v>
      </c>
      <c r="F184" s="319"/>
      <c r="G184" s="609" t="s">
        <v>3628</v>
      </c>
      <c r="H184" s="319" t="s">
        <v>6578</v>
      </c>
      <c r="I184" s="319" t="s">
        <v>3874</v>
      </c>
      <c r="J184" s="319"/>
      <c r="K184" s="319"/>
      <c r="L184" s="484" t="s">
        <v>6579</v>
      </c>
      <c r="M184" s="319"/>
      <c r="N184" s="356" t="s">
        <v>15</v>
      </c>
      <c r="O184" s="356" t="s">
        <v>1449</v>
      </c>
      <c r="P184" s="319" t="s">
        <v>35</v>
      </c>
      <c r="Q184" s="356" t="s">
        <v>125</v>
      </c>
      <c r="R184" s="319" t="s">
        <v>279</v>
      </c>
      <c r="S184" s="319"/>
      <c r="T184" s="319" t="s">
        <v>4582</v>
      </c>
      <c r="U184" s="356" t="s">
        <v>4164</v>
      </c>
      <c r="V184" s="319" t="s">
        <v>127</v>
      </c>
      <c r="W184" s="319" t="s">
        <v>6580</v>
      </c>
      <c r="X184" s="475">
        <v>45124</v>
      </c>
      <c r="Y184" s="476">
        <v>46952</v>
      </c>
      <c r="Z184" s="356" t="s">
        <v>4158</v>
      </c>
      <c r="AA184" s="356" t="s">
        <v>4159</v>
      </c>
      <c r="AB184" s="356"/>
      <c r="AC184" s="356"/>
      <c r="AD184" s="500" t="s">
        <v>6581</v>
      </c>
      <c r="AE184" s="500" t="s">
        <v>6582</v>
      </c>
      <c r="AF184" s="319" t="s">
        <v>6583</v>
      </c>
      <c r="AG184" s="319"/>
      <c r="AH184" s="319"/>
      <c r="AI184" s="319"/>
      <c r="AJ184" s="319"/>
      <c r="AK184" s="319"/>
      <c r="AL184" s="319"/>
      <c r="AM184" s="319"/>
      <c r="AN184" s="319"/>
      <c r="AO184" s="319"/>
      <c r="AP184" s="319"/>
      <c r="AQ184" s="319"/>
      <c r="AR184" s="319" t="s">
        <v>2322</v>
      </c>
      <c r="AS184" s="319">
        <v>2023</v>
      </c>
      <c r="AT184" s="477">
        <v>45133</v>
      </c>
      <c r="AU184" s="319" t="s">
        <v>2307</v>
      </c>
      <c r="AV184" s="319"/>
      <c r="AW184" s="608">
        <v>1</v>
      </c>
      <c r="AX184" s="608"/>
      <c r="AY184" s="479">
        <f t="shared" si="34"/>
        <v>1</v>
      </c>
      <c r="AZ184" s="479">
        <f t="shared" si="35"/>
        <v>0</v>
      </c>
      <c r="BA184" s="479">
        <f t="shared" si="36"/>
        <v>0</v>
      </c>
      <c r="BB184" s="479">
        <f t="shared" si="37"/>
        <v>1</v>
      </c>
      <c r="BC184" s="480" t="b">
        <f t="shared" si="38"/>
        <v>0</v>
      </c>
    </row>
    <row r="185" spans="1:58" ht="15.75" customHeight="1">
      <c r="A185" s="174" t="s">
        <v>10</v>
      </c>
      <c r="B185" s="174" t="s">
        <v>49</v>
      </c>
      <c r="C185" s="174" t="s">
        <v>50</v>
      </c>
      <c r="D185" s="174" t="s">
        <v>9648</v>
      </c>
      <c r="E185" s="174" t="s">
        <v>30</v>
      </c>
      <c r="F185" s="174"/>
      <c r="G185" s="174" t="s">
        <v>9795</v>
      </c>
      <c r="H185" s="174" t="s">
        <v>8223</v>
      </c>
      <c r="I185" s="174" t="s">
        <v>4028</v>
      </c>
      <c r="J185" s="174"/>
      <c r="K185" s="174"/>
      <c r="L185" s="174" t="s">
        <v>8185</v>
      </c>
      <c r="M185" s="174"/>
      <c r="N185" s="174" t="s">
        <v>15</v>
      </c>
      <c r="O185" s="174" t="s">
        <v>525</v>
      </c>
      <c r="P185" s="174" t="s">
        <v>35</v>
      </c>
      <c r="Q185" s="174" t="s">
        <v>8666</v>
      </c>
      <c r="R185" s="174" t="s">
        <v>43</v>
      </c>
      <c r="S185" s="174"/>
      <c r="T185" s="174" t="s">
        <v>4640</v>
      </c>
      <c r="U185" s="174" t="s">
        <v>4164</v>
      </c>
      <c r="V185" s="174" t="s">
        <v>253</v>
      </c>
      <c r="W185" s="174" t="s">
        <v>8224</v>
      </c>
      <c r="X185" s="466">
        <v>45114</v>
      </c>
      <c r="Y185" s="418">
        <v>46864</v>
      </c>
      <c r="Z185" s="174" t="s">
        <v>4158</v>
      </c>
      <c r="AA185" s="174" t="s">
        <v>4159</v>
      </c>
      <c r="AB185" s="174"/>
      <c r="AC185" s="174"/>
      <c r="AD185" s="174" t="s">
        <v>8225</v>
      </c>
      <c r="AE185" s="174" t="s">
        <v>8226</v>
      </c>
      <c r="AF185" s="418">
        <v>46091</v>
      </c>
      <c r="AG185" s="174"/>
      <c r="AH185" s="174"/>
      <c r="AI185" s="174"/>
      <c r="AJ185" s="174"/>
      <c r="AK185" s="174"/>
      <c r="AL185" s="174"/>
      <c r="AM185" s="174"/>
      <c r="AN185" s="174"/>
      <c r="AO185" s="174"/>
      <c r="AP185" s="174"/>
      <c r="AQ185" s="174"/>
      <c r="AR185" s="174" t="s">
        <v>2322</v>
      </c>
      <c r="AS185" s="174">
        <v>2023</v>
      </c>
      <c r="AT185" s="415">
        <v>45133</v>
      </c>
      <c r="AU185" s="174" t="s">
        <v>2310</v>
      </c>
      <c r="AV185" s="174"/>
      <c r="AW185" s="665"/>
      <c r="AX185" s="426"/>
      <c r="AY185" s="426">
        <f t="shared" si="34"/>
        <v>0</v>
      </c>
      <c r="AZ185" s="426">
        <f t="shared" si="35"/>
        <v>1</v>
      </c>
      <c r="BA185" s="426">
        <f t="shared" si="36"/>
        <v>0</v>
      </c>
      <c r="BB185" s="426">
        <f t="shared" si="37"/>
        <v>1</v>
      </c>
      <c r="BC185" s="425" t="b">
        <f>COUNTIF($W$3:$W238,$W185)&gt;1</f>
        <v>0</v>
      </c>
    </row>
    <row r="186" spans="1:58" ht="15.75" customHeight="1">
      <c r="A186" s="174" t="s">
        <v>10</v>
      </c>
      <c r="B186" s="174" t="s">
        <v>49</v>
      </c>
      <c r="C186" s="174" t="s">
        <v>50</v>
      </c>
      <c r="D186" s="174" t="s">
        <v>9648</v>
      </c>
      <c r="E186" s="174" t="s">
        <v>30</v>
      </c>
      <c r="F186" s="174"/>
      <c r="G186" s="174" t="s">
        <v>9795</v>
      </c>
      <c r="H186" s="174" t="s">
        <v>8223</v>
      </c>
      <c r="I186" s="174" t="s">
        <v>4028</v>
      </c>
      <c r="J186" s="174"/>
      <c r="K186" s="174"/>
      <c r="L186" s="174" t="s">
        <v>8185</v>
      </c>
      <c r="M186" s="174"/>
      <c r="N186" s="174" t="s">
        <v>15</v>
      </c>
      <c r="O186" s="174" t="s">
        <v>525</v>
      </c>
      <c r="P186" s="174" t="s">
        <v>35</v>
      </c>
      <c r="Q186" s="174" t="s">
        <v>2230</v>
      </c>
      <c r="R186" s="174" t="s">
        <v>1795</v>
      </c>
      <c r="S186" s="174"/>
      <c r="T186" s="174" t="s">
        <v>4806</v>
      </c>
      <c r="U186" s="174" t="s">
        <v>4157</v>
      </c>
      <c r="V186" s="174" t="s">
        <v>162</v>
      </c>
      <c r="W186" s="174" t="s">
        <v>8227</v>
      </c>
      <c r="X186" s="466">
        <v>45114</v>
      </c>
      <c r="Y186" s="418">
        <v>46864</v>
      </c>
      <c r="Z186" s="174" t="s">
        <v>4158</v>
      </c>
      <c r="AA186" s="174" t="s">
        <v>4159</v>
      </c>
      <c r="AB186" s="174"/>
      <c r="AC186" s="174"/>
      <c r="AD186" s="174" t="s">
        <v>7880</v>
      </c>
      <c r="AE186" s="174" t="s">
        <v>8228</v>
      </c>
      <c r="AF186" s="418">
        <v>46777</v>
      </c>
      <c r="AG186" s="174"/>
      <c r="AH186" s="174"/>
      <c r="AI186" s="174"/>
      <c r="AJ186" s="174"/>
      <c r="AK186" s="174"/>
      <c r="AL186" s="174"/>
      <c r="AM186" s="174"/>
      <c r="AN186" s="174"/>
      <c r="AO186" s="174"/>
      <c r="AP186" s="174"/>
      <c r="AQ186" s="174"/>
      <c r="AR186" s="174" t="s">
        <v>2322</v>
      </c>
      <c r="AS186" s="174">
        <v>2023</v>
      </c>
      <c r="AT186" s="415">
        <v>45133</v>
      </c>
      <c r="AU186" s="174" t="s">
        <v>2310</v>
      </c>
      <c r="AV186" s="174"/>
      <c r="AW186" s="665"/>
      <c r="AX186" s="426"/>
      <c r="AY186" s="426">
        <f t="shared" si="34"/>
        <v>0</v>
      </c>
      <c r="AZ186" s="426">
        <f t="shared" si="35"/>
        <v>1</v>
      </c>
      <c r="BA186" s="426">
        <f t="shared" si="36"/>
        <v>0</v>
      </c>
      <c r="BB186" s="426">
        <f t="shared" si="37"/>
        <v>1</v>
      </c>
      <c r="BC186" s="425" t="b">
        <f>COUNTIF($W$3:$W238,$W186)&gt;1</f>
        <v>0</v>
      </c>
    </row>
    <row r="187" spans="1:58" ht="15.75" customHeight="1">
      <c r="A187" s="174" t="s">
        <v>10</v>
      </c>
      <c r="B187" s="174" t="s">
        <v>49</v>
      </c>
      <c r="C187" s="174" t="s">
        <v>50</v>
      </c>
      <c r="D187" s="174" t="s">
        <v>9648</v>
      </c>
      <c r="E187" s="174" t="s">
        <v>30</v>
      </c>
      <c r="F187" s="174"/>
      <c r="G187" s="174" t="s">
        <v>9795</v>
      </c>
      <c r="H187" s="174" t="s">
        <v>8223</v>
      </c>
      <c r="I187" s="174" t="s">
        <v>4028</v>
      </c>
      <c r="J187" s="174"/>
      <c r="K187" s="174"/>
      <c r="L187" s="174" t="s">
        <v>8185</v>
      </c>
      <c r="M187" s="174"/>
      <c r="N187" s="174" t="s">
        <v>15</v>
      </c>
      <c r="O187" s="174" t="s">
        <v>525</v>
      </c>
      <c r="P187" s="174" t="s">
        <v>35</v>
      </c>
      <c r="Q187" s="174" t="s">
        <v>8666</v>
      </c>
      <c r="R187" s="174" t="s">
        <v>45</v>
      </c>
      <c r="S187" s="174"/>
      <c r="T187" s="174" t="s">
        <v>4652</v>
      </c>
      <c r="U187" s="174" t="s">
        <v>4164</v>
      </c>
      <c r="V187" s="174" t="s">
        <v>1770</v>
      </c>
      <c r="W187" s="174" t="s">
        <v>8229</v>
      </c>
      <c r="X187" s="466">
        <v>45114</v>
      </c>
      <c r="Y187" s="418">
        <v>46864</v>
      </c>
      <c r="Z187" s="174" t="s">
        <v>4158</v>
      </c>
      <c r="AA187" s="174" t="s">
        <v>4159</v>
      </c>
      <c r="AB187" s="174"/>
      <c r="AC187" s="174"/>
      <c r="AD187" s="483" t="s">
        <v>8230</v>
      </c>
      <c r="AE187" s="174" t="s">
        <v>8231</v>
      </c>
      <c r="AF187" s="418">
        <v>45490</v>
      </c>
      <c r="AG187" s="174"/>
      <c r="AH187" s="174"/>
      <c r="AI187" s="174"/>
      <c r="AJ187" s="174"/>
      <c r="AK187" s="174"/>
      <c r="AL187" s="174"/>
      <c r="AM187" s="174"/>
      <c r="AN187" s="174"/>
      <c r="AO187" s="174"/>
      <c r="AP187" s="174"/>
      <c r="AQ187" s="174"/>
      <c r="AR187" s="174" t="s">
        <v>2322</v>
      </c>
      <c r="AS187" s="174">
        <v>2023</v>
      </c>
      <c r="AT187" s="415">
        <v>45133</v>
      </c>
      <c r="AU187" s="174" t="s">
        <v>2310</v>
      </c>
      <c r="AV187" s="174"/>
      <c r="AW187" s="665"/>
      <c r="AX187" s="426"/>
      <c r="AY187" s="426">
        <f t="shared" si="34"/>
        <v>0</v>
      </c>
      <c r="AZ187" s="426">
        <f t="shared" si="35"/>
        <v>1</v>
      </c>
      <c r="BA187" s="426">
        <f t="shared" si="36"/>
        <v>0</v>
      </c>
      <c r="BB187" s="426">
        <f t="shared" si="37"/>
        <v>1</v>
      </c>
      <c r="BC187" s="425" t="b">
        <f>COUNTIF($W$3:$W238,$W187)&gt;1</f>
        <v>0</v>
      </c>
    </row>
    <row r="188" spans="1:58" ht="15.75" customHeight="1">
      <c r="A188" s="319" t="s">
        <v>10</v>
      </c>
      <c r="B188" s="319" t="s">
        <v>49</v>
      </c>
      <c r="C188" s="319" t="s">
        <v>50</v>
      </c>
      <c r="D188" s="319" t="s">
        <v>9648</v>
      </c>
      <c r="E188" s="319" t="s">
        <v>30</v>
      </c>
      <c r="F188" s="319"/>
      <c r="G188" s="319" t="s">
        <v>1986</v>
      </c>
      <c r="H188" s="319" t="s">
        <v>8063</v>
      </c>
      <c r="I188" s="319" t="s">
        <v>4033</v>
      </c>
      <c r="J188" s="319"/>
      <c r="K188" s="319"/>
      <c r="L188" s="319" t="s">
        <v>1987</v>
      </c>
      <c r="M188" s="319"/>
      <c r="N188" s="319" t="s">
        <v>113</v>
      </c>
      <c r="O188" s="319" t="s">
        <v>226</v>
      </c>
      <c r="P188" s="319" t="s">
        <v>35</v>
      </c>
      <c r="Q188" s="319" t="s">
        <v>107</v>
      </c>
      <c r="R188" s="319" t="s">
        <v>1608</v>
      </c>
      <c r="S188" s="319"/>
      <c r="T188" s="319" t="s">
        <v>4750</v>
      </c>
      <c r="U188" s="319" t="s">
        <v>4164</v>
      </c>
      <c r="V188" s="319" t="s">
        <v>1601</v>
      </c>
      <c r="W188" s="319" t="s">
        <v>8232</v>
      </c>
      <c r="X188" s="491">
        <v>45128</v>
      </c>
      <c r="Y188" s="492">
        <v>46637</v>
      </c>
      <c r="Z188" s="319" t="s">
        <v>4158</v>
      </c>
      <c r="AA188" s="319" t="s">
        <v>4159</v>
      </c>
      <c r="AB188" s="319"/>
      <c r="AC188" s="319"/>
      <c r="AD188" s="319" t="s">
        <v>7920</v>
      </c>
      <c r="AE188" s="319" t="s">
        <v>8077</v>
      </c>
      <c r="AF188" s="492">
        <v>45456</v>
      </c>
      <c r="AG188" s="319"/>
      <c r="AH188" s="319"/>
      <c r="AI188" s="319"/>
      <c r="AJ188" s="319"/>
      <c r="AK188" s="319"/>
      <c r="AL188" s="319"/>
      <c r="AM188" s="319"/>
      <c r="AN188" s="319"/>
      <c r="AO188" s="319"/>
      <c r="AP188" s="319"/>
      <c r="AQ188" s="319"/>
      <c r="AR188" s="319" t="s">
        <v>2322</v>
      </c>
      <c r="AS188" s="319">
        <v>2023</v>
      </c>
      <c r="AT188" s="477">
        <v>45133</v>
      </c>
      <c r="AU188" s="319" t="s">
        <v>2310</v>
      </c>
      <c r="AV188" s="319"/>
      <c r="AW188" s="479"/>
      <c r="AX188" s="479"/>
      <c r="AY188" s="479">
        <f t="shared" si="34"/>
        <v>0</v>
      </c>
      <c r="AZ188" s="479">
        <f t="shared" si="35"/>
        <v>1</v>
      </c>
      <c r="BA188" s="479">
        <f t="shared" si="36"/>
        <v>0</v>
      </c>
      <c r="BB188" s="479">
        <f t="shared" si="37"/>
        <v>1</v>
      </c>
      <c r="BC188" s="480" t="b">
        <f>COUNTIF($W$3:$W238,$W188)&gt;1</f>
        <v>0</v>
      </c>
    </row>
    <row r="189" spans="1:58" ht="15.75" customHeight="1">
      <c r="A189" s="952" t="s">
        <v>10287</v>
      </c>
      <c r="G189" s="953">
        <f>COUNTA(G165:G188)</f>
        <v>24</v>
      </c>
    </row>
    <row r="190" spans="1:58" ht="15.75" customHeight="1">
      <c r="A190" s="63" t="s">
        <v>10</v>
      </c>
      <c r="B190" s="63" t="s">
        <v>27</v>
      </c>
      <c r="C190" s="63" t="s">
        <v>28</v>
      </c>
      <c r="D190" s="63" t="s">
        <v>10288</v>
      </c>
      <c r="E190" s="63" t="s">
        <v>30</v>
      </c>
      <c r="F190" s="63"/>
      <c r="G190" s="63" t="s">
        <v>163</v>
      </c>
      <c r="H190" s="63" t="s">
        <v>4471</v>
      </c>
      <c r="I190" s="63" t="s">
        <v>3706</v>
      </c>
      <c r="J190" s="63"/>
      <c r="K190" s="63"/>
      <c r="L190" s="63" t="s">
        <v>164</v>
      </c>
      <c r="M190" s="63"/>
      <c r="N190" s="63" t="s">
        <v>15</v>
      </c>
      <c r="O190" s="63" t="s">
        <v>16</v>
      </c>
      <c r="P190" s="63" t="s">
        <v>35</v>
      </c>
      <c r="Q190" s="63" t="s">
        <v>84</v>
      </c>
      <c r="R190" s="174" t="s">
        <v>170</v>
      </c>
      <c r="S190" s="174"/>
      <c r="T190" s="174" t="s">
        <v>4618</v>
      </c>
      <c r="U190" s="63" t="s">
        <v>4213</v>
      </c>
      <c r="V190" s="174" t="s">
        <v>94</v>
      </c>
      <c r="W190" s="174" t="s">
        <v>4687</v>
      </c>
      <c r="X190" s="429">
        <v>45140</v>
      </c>
      <c r="Y190" s="430">
        <v>46968</v>
      </c>
      <c r="Z190" s="313" t="s">
        <v>4158</v>
      </c>
      <c r="AA190" s="313" t="s">
        <v>4159</v>
      </c>
      <c r="AB190" s="63"/>
      <c r="AC190" s="63"/>
      <c r="AD190" s="174" t="s">
        <v>4688</v>
      </c>
      <c r="AE190" s="174" t="s">
        <v>4689</v>
      </c>
      <c r="AF190" s="63" t="s">
        <v>4690</v>
      </c>
      <c r="AG190" s="174"/>
      <c r="AH190" s="174"/>
      <c r="AI190" s="174"/>
      <c r="AJ190" s="174"/>
      <c r="AK190" s="174"/>
      <c r="AL190" s="174"/>
      <c r="AM190" s="174"/>
      <c r="AN190" s="174"/>
      <c r="AO190" s="174"/>
      <c r="AP190" s="174"/>
      <c r="AQ190" s="174"/>
      <c r="AR190" s="174" t="s">
        <v>2324</v>
      </c>
      <c r="AS190" s="174">
        <v>2023</v>
      </c>
      <c r="AT190" s="415">
        <v>45145</v>
      </c>
      <c r="AU190" s="174" t="s">
        <v>2310</v>
      </c>
      <c r="AV190" s="174"/>
      <c r="AW190" s="473"/>
      <c r="AX190" s="426"/>
      <c r="AY190" s="426">
        <f t="shared" ref="AY190:AY213" si="39">COUNTIF(AU190,"new tvi &amp; program")</f>
        <v>0</v>
      </c>
      <c r="AZ190" s="426">
        <f t="shared" ref="AZ190:AZ213" si="40">COUNTIF(AU190,"additional program")</f>
        <v>1</v>
      </c>
      <c r="BA190" s="426">
        <f t="shared" ref="BA190:BA213" si="41">COUNTIF(AU190,"migration")</f>
        <v>0</v>
      </c>
      <c r="BB190" s="426">
        <f t="shared" ref="BB190:BB213" si="42">SUM(AY190:BA190)</f>
        <v>1</v>
      </c>
      <c r="BC190" s="425" t="b">
        <f t="shared" ref="BC190:BC194" si="43">COUNTIF($W$3:$W281,$W190)&gt;1</f>
        <v>0</v>
      </c>
      <c r="BD190" s="425"/>
      <c r="BE190" s="425"/>
      <c r="BF190" s="425"/>
    </row>
    <row r="191" spans="1:58" ht="15.75" customHeight="1">
      <c r="A191" s="174" t="s">
        <v>10</v>
      </c>
      <c r="B191" s="174" t="s">
        <v>27</v>
      </c>
      <c r="C191" s="63" t="s">
        <v>28</v>
      </c>
      <c r="D191" s="63" t="s">
        <v>10288</v>
      </c>
      <c r="E191" s="63" t="s">
        <v>30</v>
      </c>
      <c r="F191" s="174"/>
      <c r="G191" s="63" t="s">
        <v>163</v>
      </c>
      <c r="H191" s="63" t="s">
        <v>4471</v>
      </c>
      <c r="I191" s="63" t="s">
        <v>3706</v>
      </c>
      <c r="J191" s="174"/>
      <c r="K191" s="174"/>
      <c r="L191" s="63" t="s">
        <v>164</v>
      </c>
      <c r="M191" s="174"/>
      <c r="N191" s="63" t="s">
        <v>15</v>
      </c>
      <c r="O191" s="63" t="s">
        <v>16</v>
      </c>
      <c r="P191" s="63" t="s">
        <v>35</v>
      </c>
      <c r="Q191" s="63" t="s">
        <v>84</v>
      </c>
      <c r="R191" s="174" t="s">
        <v>167</v>
      </c>
      <c r="S191" s="174"/>
      <c r="T191" s="174" t="s">
        <v>4691</v>
      </c>
      <c r="U191" s="63" t="s">
        <v>4164</v>
      </c>
      <c r="V191" s="174" t="s">
        <v>94</v>
      </c>
      <c r="W191" s="174" t="s">
        <v>4692</v>
      </c>
      <c r="X191" s="429">
        <v>45140</v>
      </c>
      <c r="Y191" s="430">
        <v>46968</v>
      </c>
      <c r="Z191" s="313" t="s">
        <v>4158</v>
      </c>
      <c r="AA191" s="313" t="s">
        <v>4159</v>
      </c>
      <c r="AB191" s="63"/>
      <c r="AC191" s="63"/>
      <c r="AD191" s="174" t="s">
        <v>4688</v>
      </c>
      <c r="AE191" s="174" t="s">
        <v>4689</v>
      </c>
      <c r="AF191" s="63" t="s">
        <v>4690</v>
      </c>
      <c r="AG191" s="174"/>
      <c r="AH191" s="174"/>
      <c r="AI191" s="174"/>
      <c r="AJ191" s="174"/>
      <c r="AK191" s="174"/>
      <c r="AL191" s="174"/>
      <c r="AM191" s="174"/>
      <c r="AN191" s="174"/>
      <c r="AO191" s="174"/>
      <c r="AP191" s="174"/>
      <c r="AQ191" s="174"/>
      <c r="AR191" s="174" t="s">
        <v>2324</v>
      </c>
      <c r="AS191" s="174">
        <v>2023</v>
      </c>
      <c r="AT191" s="415">
        <v>45145</v>
      </c>
      <c r="AU191" s="174" t="s">
        <v>2310</v>
      </c>
      <c r="AV191" s="174"/>
      <c r="AW191" s="473"/>
      <c r="AX191" s="426"/>
      <c r="AY191" s="426">
        <f t="shared" si="39"/>
        <v>0</v>
      </c>
      <c r="AZ191" s="426">
        <f t="shared" si="40"/>
        <v>1</v>
      </c>
      <c r="BA191" s="426">
        <f t="shared" si="41"/>
        <v>0</v>
      </c>
      <c r="BB191" s="426">
        <f t="shared" si="42"/>
        <v>1</v>
      </c>
      <c r="BC191" s="425" t="b">
        <f t="shared" si="43"/>
        <v>0</v>
      </c>
      <c r="BD191" s="425"/>
      <c r="BE191" s="425"/>
      <c r="BF191" s="425"/>
    </row>
    <row r="192" spans="1:58" ht="15.75" customHeight="1">
      <c r="A192" s="174" t="s">
        <v>10</v>
      </c>
      <c r="B192" s="174" t="s">
        <v>27</v>
      </c>
      <c r="C192" s="63" t="s">
        <v>28</v>
      </c>
      <c r="D192" s="63" t="s">
        <v>10288</v>
      </c>
      <c r="E192" s="63" t="s">
        <v>30</v>
      </c>
      <c r="F192" s="174"/>
      <c r="G192" s="63" t="s">
        <v>163</v>
      </c>
      <c r="H192" s="63" t="s">
        <v>4471</v>
      </c>
      <c r="I192" s="63" t="s">
        <v>3706</v>
      </c>
      <c r="J192" s="174"/>
      <c r="K192" s="174"/>
      <c r="L192" s="63" t="s">
        <v>164</v>
      </c>
      <c r="M192" s="174"/>
      <c r="N192" s="63" t="s">
        <v>15</v>
      </c>
      <c r="O192" s="63" t="s">
        <v>16</v>
      </c>
      <c r="P192" s="63" t="s">
        <v>35</v>
      </c>
      <c r="Q192" s="63" t="s">
        <v>104</v>
      </c>
      <c r="R192" s="174" t="s">
        <v>173</v>
      </c>
      <c r="S192" s="174"/>
      <c r="T192" s="174" t="s">
        <v>4661</v>
      </c>
      <c r="U192" s="63" t="s">
        <v>4164</v>
      </c>
      <c r="V192" s="174" t="s">
        <v>106</v>
      </c>
      <c r="W192" s="174" t="s">
        <v>4693</v>
      </c>
      <c r="X192" s="429">
        <v>45140</v>
      </c>
      <c r="Y192" s="430">
        <v>46968</v>
      </c>
      <c r="Z192" s="313" t="s">
        <v>4158</v>
      </c>
      <c r="AA192" s="313" t="s">
        <v>4159</v>
      </c>
      <c r="AB192" s="63"/>
      <c r="AC192" s="63"/>
      <c r="AD192" s="174" t="s">
        <v>8867</v>
      </c>
      <c r="AE192" s="174" t="s">
        <v>4695</v>
      </c>
      <c r="AF192" s="63" t="s">
        <v>4696</v>
      </c>
      <c r="AG192" s="174"/>
      <c r="AH192" s="174"/>
      <c r="AI192" s="174"/>
      <c r="AJ192" s="174"/>
      <c r="AK192" s="174"/>
      <c r="AL192" s="174"/>
      <c r="AM192" s="174"/>
      <c r="AN192" s="174"/>
      <c r="AO192" s="174"/>
      <c r="AP192" s="174"/>
      <c r="AQ192" s="174"/>
      <c r="AR192" s="174" t="s">
        <v>2324</v>
      </c>
      <c r="AS192" s="174">
        <v>2023</v>
      </c>
      <c r="AT192" s="415">
        <v>45145</v>
      </c>
      <c r="AU192" s="174" t="s">
        <v>2310</v>
      </c>
      <c r="AV192" s="174"/>
      <c r="AW192" s="473"/>
      <c r="AX192" s="426"/>
      <c r="AY192" s="426">
        <f t="shared" si="39"/>
        <v>0</v>
      </c>
      <c r="AZ192" s="426">
        <f t="shared" si="40"/>
        <v>1</v>
      </c>
      <c r="BA192" s="426">
        <f t="shared" si="41"/>
        <v>0</v>
      </c>
      <c r="BB192" s="426">
        <f t="shared" si="42"/>
        <v>1</v>
      </c>
      <c r="BC192" s="425" t="b">
        <f t="shared" si="43"/>
        <v>0</v>
      </c>
      <c r="BD192" s="425"/>
      <c r="BE192" s="425"/>
      <c r="BF192" s="425"/>
    </row>
    <row r="193" spans="1:58" ht="15.75" customHeight="1">
      <c r="A193" s="174" t="s">
        <v>10</v>
      </c>
      <c r="B193" s="174" t="s">
        <v>27</v>
      </c>
      <c r="C193" s="63" t="s">
        <v>28</v>
      </c>
      <c r="D193" s="63" t="s">
        <v>10288</v>
      </c>
      <c r="E193" s="63" t="s">
        <v>30</v>
      </c>
      <c r="F193" s="174"/>
      <c r="G193" s="63" t="s">
        <v>163</v>
      </c>
      <c r="H193" s="63" t="s">
        <v>4471</v>
      </c>
      <c r="I193" s="63" t="s">
        <v>3706</v>
      </c>
      <c r="J193" s="174"/>
      <c r="K193" s="174"/>
      <c r="L193" s="63" t="s">
        <v>164</v>
      </c>
      <c r="M193" s="174"/>
      <c r="N193" s="63" t="s">
        <v>15</v>
      </c>
      <c r="O193" s="63" t="s">
        <v>16</v>
      </c>
      <c r="P193" s="63" t="s">
        <v>35</v>
      </c>
      <c r="Q193" s="63" t="s">
        <v>87</v>
      </c>
      <c r="R193" s="174" t="s">
        <v>434</v>
      </c>
      <c r="S193" s="174"/>
      <c r="T193" s="174" t="s">
        <v>4697</v>
      </c>
      <c r="U193" s="63" t="s">
        <v>4164</v>
      </c>
      <c r="V193" s="174" t="s">
        <v>1139</v>
      </c>
      <c r="W193" s="174" t="s">
        <v>4698</v>
      </c>
      <c r="X193" s="429">
        <v>45155</v>
      </c>
      <c r="Y193" s="430">
        <v>46983</v>
      </c>
      <c r="Z193" s="313" t="s">
        <v>4158</v>
      </c>
      <c r="AA193" s="313" t="s">
        <v>4159</v>
      </c>
      <c r="AB193" s="63"/>
      <c r="AC193" s="63"/>
      <c r="AD193" s="174" t="s">
        <v>4486</v>
      </c>
      <c r="AE193" s="174" t="s">
        <v>4699</v>
      </c>
      <c r="AF193" s="430">
        <v>46551</v>
      </c>
      <c r="AG193" s="174"/>
      <c r="AH193" s="174"/>
      <c r="AI193" s="174"/>
      <c r="AJ193" s="174"/>
      <c r="AK193" s="174"/>
      <c r="AL193" s="174"/>
      <c r="AM193" s="174"/>
      <c r="AN193" s="174"/>
      <c r="AO193" s="174"/>
      <c r="AP193" s="174"/>
      <c r="AQ193" s="174"/>
      <c r="AR193" s="174" t="s">
        <v>2324</v>
      </c>
      <c r="AS193" s="174">
        <v>2023</v>
      </c>
      <c r="AT193" s="415">
        <v>45160</v>
      </c>
      <c r="AU193" s="174" t="s">
        <v>2310</v>
      </c>
      <c r="AV193" s="174"/>
      <c r="AW193" s="473"/>
      <c r="AX193" s="426"/>
      <c r="AY193" s="426">
        <f t="shared" si="39"/>
        <v>0</v>
      </c>
      <c r="AZ193" s="426">
        <f t="shared" si="40"/>
        <v>1</v>
      </c>
      <c r="BA193" s="426">
        <f t="shared" si="41"/>
        <v>0</v>
      </c>
      <c r="BB193" s="426">
        <f t="shared" si="42"/>
        <v>1</v>
      </c>
      <c r="BC193" s="425" t="b">
        <f t="shared" si="43"/>
        <v>0</v>
      </c>
      <c r="BD193" s="425"/>
      <c r="BE193" s="425"/>
      <c r="BF193" s="425"/>
    </row>
    <row r="194" spans="1:58" ht="15.75" customHeight="1">
      <c r="A194" s="356" t="s">
        <v>10</v>
      </c>
      <c r="B194" s="356" t="s">
        <v>27</v>
      </c>
      <c r="C194" s="356" t="s">
        <v>28</v>
      </c>
      <c r="D194" s="356" t="s">
        <v>10288</v>
      </c>
      <c r="E194" s="356" t="s">
        <v>30</v>
      </c>
      <c r="F194" s="356"/>
      <c r="G194" s="356" t="s">
        <v>2072</v>
      </c>
      <c r="H194" s="356" t="s">
        <v>4536</v>
      </c>
      <c r="I194" s="356" t="s">
        <v>2073</v>
      </c>
      <c r="J194" s="356"/>
      <c r="K194" s="356"/>
      <c r="L194" s="356">
        <v>9554282534</v>
      </c>
      <c r="M194" s="356" t="s">
        <v>4537</v>
      </c>
      <c r="N194" s="356" t="s">
        <v>15</v>
      </c>
      <c r="O194" s="356" t="s">
        <v>16</v>
      </c>
      <c r="P194" s="356" t="s">
        <v>35</v>
      </c>
      <c r="Q194" s="356" t="s">
        <v>125</v>
      </c>
      <c r="R194" s="319" t="s">
        <v>279</v>
      </c>
      <c r="S194" s="319"/>
      <c r="T194" s="319" t="s">
        <v>4582</v>
      </c>
      <c r="U194" s="356" t="s">
        <v>4164</v>
      </c>
      <c r="V194" s="319" t="s">
        <v>127</v>
      </c>
      <c r="W194" s="319" t="s">
        <v>4700</v>
      </c>
      <c r="X194" s="475">
        <v>45163</v>
      </c>
      <c r="Y194" s="476">
        <v>46994</v>
      </c>
      <c r="Z194" s="356" t="s">
        <v>4158</v>
      </c>
      <c r="AA194" s="356" t="s">
        <v>4159</v>
      </c>
      <c r="AB194" s="356"/>
      <c r="AC194" s="356"/>
      <c r="AD194" s="319" t="s">
        <v>10289</v>
      </c>
      <c r="AE194" s="319" t="s">
        <v>4702</v>
      </c>
      <c r="AF194" s="356" t="s">
        <v>4703</v>
      </c>
      <c r="AG194" s="319"/>
      <c r="AH194" s="319"/>
      <c r="AI194" s="319"/>
      <c r="AJ194" s="319"/>
      <c r="AK194" s="319"/>
      <c r="AL194" s="319"/>
      <c r="AM194" s="319"/>
      <c r="AN194" s="319"/>
      <c r="AO194" s="319"/>
      <c r="AP194" s="319"/>
      <c r="AQ194" s="319"/>
      <c r="AR194" s="319" t="s">
        <v>2324</v>
      </c>
      <c r="AS194" s="319">
        <v>2023</v>
      </c>
      <c r="AT194" s="477">
        <v>45163</v>
      </c>
      <c r="AU194" s="319" t="s">
        <v>2310</v>
      </c>
      <c r="AV194" s="319"/>
      <c r="AW194" s="478"/>
      <c r="AX194" s="479"/>
      <c r="AY194" s="479">
        <f t="shared" si="39"/>
        <v>0</v>
      </c>
      <c r="AZ194" s="479">
        <f t="shared" si="40"/>
        <v>1</v>
      </c>
      <c r="BA194" s="479">
        <f t="shared" si="41"/>
        <v>0</v>
      </c>
      <c r="BB194" s="479">
        <f t="shared" si="42"/>
        <v>1</v>
      </c>
      <c r="BC194" s="480" t="b">
        <f t="shared" si="43"/>
        <v>0</v>
      </c>
      <c r="BD194" s="480"/>
      <c r="BE194" s="480"/>
      <c r="BF194" s="480"/>
    </row>
    <row r="195" spans="1:58" ht="15.75" customHeight="1">
      <c r="A195" s="174" t="s">
        <v>10</v>
      </c>
      <c r="B195" s="63" t="s">
        <v>11</v>
      </c>
      <c r="C195" s="63" t="s">
        <v>12</v>
      </c>
      <c r="D195" s="63" t="s">
        <v>13</v>
      </c>
      <c r="E195" s="63" t="s">
        <v>28</v>
      </c>
      <c r="F195" s="63"/>
      <c r="G195" s="63" t="s">
        <v>1300</v>
      </c>
      <c r="H195" s="63" t="s">
        <v>5748</v>
      </c>
      <c r="I195" s="63" t="s">
        <v>1301</v>
      </c>
      <c r="J195" s="63"/>
      <c r="K195" s="63"/>
      <c r="L195" s="63" t="s">
        <v>1302</v>
      </c>
      <c r="M195" s="63"/>
      <c r="N195" s="63" t="s">
        <v>15</v>
      </c>
      <c r="O195" s="63" t="s">
        <v>525</v>
      </c>
      <c r="P195" s="63" t="s">
        <v>35</v>
      </c>
      <c r="Q195" s="63" t="s">
        <v>8666</v>
      </c>
      <c r="R195" s="174" t="s">
        <v>43</v>
      </c>
      <c r="S195" s="174"/>
      <c r="T195" s="174" t="s">
        <v>4640</v>
      </c>
      <c r="U195" s="63" t="s">
        <v>4164</v>
      </c>
      <c r="V195" s="174" t="s">
        <v>253</v>
      </c>
      <c r="W195" s="174" t="s">
        <v>6584</v>
      </c>
      <c r="X195" s="429">
        <v>45142</v>
      </c>
      <c r="Y195" s="430">
        <v>46845</v>
      </c>
      <c r="Z195" s="63" t="s">
        <v>4158</v>
      </c>
      <c r="AA195" s="63" t="s">
        <v>4159</v>
      </c>
      <c r="AB195" s="63"/>
      <c r="AC195" s="63"/>
      <c r="AD195" s="174" t="s">
        <v>4821</v>
      </c>
      <c r="AE195" s="174" t="s">
        <v>6585</v>
      </c>
      <c r="AF195" s="466">
        <v>46392</v>
      </c>
      <c r="AG195" s="174"/>
      <c r="AH195" s="174"/>
      <c r="AI195" s="174"/>
      <c r="AJ195" s="174"/>
      <c r="AK195" s="174"/>
      <c r="AL195" s="174"/>
      <c r="AM195" s="174"/>
      <c r="AN195" s="174"/>
      <c r="AO195" s="174"/>
      <c r="AP195" s="174"/>
      <c r="AQ195" s="174"/>
      <c r="AR195" s="174" t="s">
        <v>2324</v>
      </c>
      <c r="AS195" s="174">
        <v>2023</v>
      </c>
      <c r="AT195" s="415">
        <v>45156</v>
      </c>
      <c r="AU195" s="174" t="s">
        <v>2310</v>
      </c>
      <c r="AV195" s="174"/>
      <c r="AW195" s="524"/>
      <c r="AX195" s="524"/>
      <c r="AY195" s="426">
        <f t="shared" si="39"/>
        <v>0</v>
      </c>
      <c r="AZ195" s="426">
        <f t="shared" si="40"/>
        <v>1</v>
      </c>
      <c r="BA195" s="426">
        <f t="shared" si="41"/>
        <v>0</v>
      </c>
      <c r="BB195" s="426">
        <f t="shared" si="42"/>
        <v>1</v>
      </c>
      <c r="BC195" s="425" t="b">
        <f t="shared" ref="BC195:BC203" si="44">COUNTIF($W$3:$W2001,$W195)&gt;1</f>
        <v>0</v>
      </c>
    </row>
    <row r="196" spans="1:58" ht="15.75" customHeight="1">
      <c r="A196" s="174" t="s">
        <v>10</v>
      </c>
      <c r="B196" s="63" t="s">
        <v>11</v>
      </c>
      <c r="C196" s="63" t="s">
        <v>12</v>
      </c>
      <c r="D196" s="63" t="s">
        <v>13</v>
      </c>
      <c r="E196" s="63" t="s">
        <v>28</v>
      </c>
      <c r="F196" s="63"/>
      <c r="G196" s="63" t="s">
        <v>185</v>
      </c>
      <c r="H196" s="63" t="s">
        <v>6586</v>
      </c>
      <c r="I196" s="63" t="s">
        <v>186</v>
      </c>
      <c r="J196" s="63"/>
      <c r="K196" s="63"/>
      <c r="L196" s="63" t="s">
        <v>5515</v>
      </c>
      <c r="M196" s="63"/>
      <c r="N196" s="63" t="s">
        <v>15</v>
      </c>
      <c r="O196" s="63" t="s">
        <v>16</v>
      </c>
      <c r="P196" s="63" t="s">
        <v>35</v>
      </c>
      <c r="Q196" s="63" t="s">
        <v>107</v>
      </c>
      <c r="R196" s="174" t="s">
        <v>1610</v>
      </c>
      <c r="S196" s="174"/>
      <c r="T196" s="174" t="s">
        <v>4592</v>
      </c>
      <c r="U196" s="63" t="s">
        <v>4164</v>
      </c>
      <c r="V196" s="174" t="s">
        <v>192</v>
      </c>
      <c r="W196" s="174" t="s">
        <v>6588</v>
      </c>
      <c r="X196" s="429">
        <v>45148</v>
      </c>
      <c r="Y196" s="430">
        <v>46656</v>
      </c>
      <c r="Z196" s="63" t="s">
        <v>4158</v>
      </c>
      <c r="AA196" s="63" t="s">
        <v>4159</v>
      </c>
      <c r="AB196" s="63"/>
      <c r="AC196" s="63"/>
      <c r="AD196" s="174" t="s">
        <v>6589</v>
      </c>
      <c r="AE196" s="174" t="s">
        <v>4628</v>
      </c>
      <c r="AF196" s="174" t="s">
        <v>4629</v>
      </c>
      <c r="AG196" s="174"/>
      <c r="AH196" s="174"/>
      <c r="AI196" s="174"/>
      <c r="AJ196" s="174"/>
      <c r="AK196" s="174"/>
      <c r="AL196" s="174"/>
      <c r="AM196" s="174"/>
      <c r="AN196" s="174"/>
      <c r="AO196" s="174"/>
      <c r="AP196" s="174"/>
      <c r="AQ196" s="174"/>
      <c r="AR196" s="174" t="s">
        <v>2324</v>
      </c>
      <c r="AS196" s="174">
        <v>2023</v>
      </c>
      <c r="AT196" s="415">
        <v>45156</v>
      </c>
      <c r="AU196" s="174" t="s">
        <v>2310</v>
      </c>
      <c r="AV196" s="174"/>
      <c r="AW196" s="524"/>
      <c r="AX196" s="524"/>
      <c r="AY196" s="426">
        <f t="shared" si="39"/>
        <v>0</v>
      </c>
      <c r="AZ196" s="426">
        <f t="shared" si="40"/>
        <v>1</v>
      </c>
      <c r="BA196" s="426">
        <f t="shared" si="41"/>
        <v>0</v>
      </c>
      <c r="BB196" s="426">
        <f t="shared" si="42"/>
        <v>1</v>
      </c>
      <c r="BC196" s="425" t="b">
        <f t="shared" si="44"/>
        <v>0</v>
      </c>
    </row>
    <row r="197" spans="1:58" ht="15.75" customHeight="1">
      <c r="A197" s="174" t="s">
        <v>10</v>
      </c>
      <c r="B197" s="63" t="s">
        <v>11</v>
      </c>
      <c r="C197" s="63" t="s">
        <v>12</v>
      </c>
      <c r="D197" s="63" t="s">
        <v>13</v>
      </c>
      <c r="E197" s="63" t="s">
        <v>28</v>
      </c>
      <c r="F197" s="174"/>
      <c r="G197" s="63" t="s">
        <v>185</v>
      </c>
      <c r="H197" s="63" t="s">
        <v>6586</v>
      </c>
      <c r="I197" s="63" t="s">
        <v>186</v>
      </c>
      <c r="J197" s="174"/>
      <c r="K197" s="174"/>
      <c r="L197" s="63" t="s">
        <v>5515</v>
      </c>
      <c r="M197" s="174"/>
      <c r="N197" s="63" t="s">
        <v>15</v>
      </c>
      <c r="O197" s="63" t="s">
        <v>16</v>
      </c>
      <c r="P197" s="63" t="s">
        <v>35</v>
      </c>
      <c r="Q197" s="63" t="s">
        <v>107</v>
      </c>
      <c r="R197" s="174" t="s">
        <v>3340</v>
      </c>
      <c r="S197" s="174"/>
      <c r="T197" s="174" t="s">
        <v>4630</v>
      </c>
      <c r="U197" s="63" t="s">
        <v>4164</v>
      </c>
      <c r="V197" s="174" t="s">
        <v>194</v>
      </c>
      <c r="W197" s="174" t="s">
        <v>6590</v>
      </c>
      <c r="X197" s="429">
        <v>45148</v>
      </c>
      <c r="Y197" s="430">
        <v>46603</v>
      </c>
      <c r="Z197" s="63" t="s">
        <v>4158</v>
      </c>
      <c r="AA197" s="63" t="s">
        <v>4159</v>
      </c>
      <c r="AB197" s="63"/>
      <c r="AC197" s="63"/>
      <c r="AD197" s="174" t="s">
        <v>6589</v>
      </c>
      <c r="AE197" s="174" t="s">
        <v>6591</v>
      </c>
      <c r="AF197" s="174" t="s">
        <v>4633</v>
      </c>
      <c r="AG197" s="174"/>
      <c r="AH197" s="174"/>
      <c r="AI197" s="174"/>
      <c r="AJ197" s="174"/>
      <c r="AK197" s="174"/>
      <c r="AL197" s="174"/>
      <c r="AM197" s="174"/>
      <c r="AN197" s="174"/>
      <c r="AO197" s="174"/>
      <c r="AP197" s="174"/>
      <c r="AQ197" s="174"/>
      <c r="AR197" s="174" t="s">
        <v>2324</v>
      </c>
      <c r="AS197" s="174">
        <v>2023</v>
      </c>
      <c r="AT197" s="415">
        <v>45156</v>
      </c>
      <c r="AU197" s="174" t="s">
        <v>2310</v>
      </c>
      <c r="AV197" s="174"/>
      <c r="AW197" s="524"/>
      <c r="AX197" s="524"/>
      <c r="AY197" s="426">
        <f t="shared" si="39"/>
        <v>0</v>
      </c>
      <c r="AZ197" s="426">
        <f t="shared" si="40"/>
        <v>1</v>
      </c>
      <c r="BA197" s="426">
        <f t="shared" si="41"/>
        <v>0</v>
      </c>
      <c r="BB197" s="426">
        <f t="shared" si="42"/>
        <v>1</v>
      </c>
      <c r="BC197" s="425" t="b">
        <f t="shared" si="44"/>
        <v>0</v>
      </c>
    </row>
    <row r="198" spans="1:58" ht="15.75" customHeight="1">
      <c r="A198" s="174" t="s">
        <v>10</v>
      </c>
      <c r="B198" s="63" t="s">
        <v>11</v>
      </c>
      <c r="C198" s="63" t="s">
        <v>12</v>
      </c>
      <c r="D198" s="63" t="s">
        <v>13</v>
      </c>
      <c r="E198" s="63" t="s">
        <v>28</v>
      </c>
      <c r="F198" s="174"/>
      <c r="G198" s="63" t="s">
        <v>185</v>
      </c>
      <c r="H198" s="63" t="s">
        <v>6586</v>
      </c>
      <c r="I198" s="63" t="s">
        <v>186</v>
      </c>
      <c r="J198" s="174"/>
      <c r="K198" s="174"/>
      <c r="L198" s="63" t="s">
        <v>5515</v>
      </c>
      <c r="M198" s="174"/>
      <c r="N198" s="63" t="s">
        <v>15</v>
      </c>
      <c r="O198" s="63" t="s">
        <v>16</v>
      </c>
      <c r="P198" s="63" t="s">
        <v>35</v>
      </c>
      <c r="Q198" s="63" t="s">
        <v>107</v>
      </c>
      <c r="R198" s="174" t="s">
        <v>3348</v>
      </c>
      <c r="S198" s="174"/>
      <c r="T198" s="174" t="s">
        <v>6592</v>
      </c>
      <c r="U198" s="63" t="s">
        <v>4164</v>
      </c>
      <c r="V198" s="174" t="s">
        <v>192</v>
      </c>
      <c r="W198" s="174" t="s">
        <v>6593</v>
      </c>
      <c r="X198" s="429">
        <v>45148</v>
      </c>
      <c r="Y198" s="430">
        <v>46656</v>
      </c>
      <c r="Z198" s="63" t="s">
        <v>4158</v>
      </c>
      <c r="AA198" s="63" t="s">
        <v>4159</v>
      </c>
      <c r="AB198" s="63"/>
      <c r="AC198" s="63"/>
      <c r="AD198" s="174" t="s">
        <v>6589</v>
      </c>
      <c r="AE198" s="174" t="s">
        <v>6594</v>
      </c>
      <c r="AF198" s="174" t="s">
        <v>6595</v>
      </c>
      <c r="AG198" s="174"/>
      <c r="AH198" s="174"/>
      <c r="AI198" s="174"/>
      <c r="AJ198" s="174"/>
      <c r="AK198" s="174"/>
      <c r="AL198" s="174"/>
      <c r="AM198" s="174"/>
      <c r="AN198" s="174"/>
      <c r="AO198" s="174"/>
      <c r="AP198" s="174"/>
      <c r="AQ198" s="174"/>
      <c r="AR198" s="174" t="s">
        <v>2324</v>
      </c>
      <c r="AS198" s="174">
        <v>2023</v>
      </c>
      <c r="AT198" s="415">
        <v>45156</v>
      </c>
      <c r="AU198" s="174" t="s">
        <v>2310</v>
      </c>
      <c r="AV198" s="174"/>
      <c r="AW198" s="524"/>
      <c r="AX198" s="524"/>
      <c r="AY198" s="426">
        <f t="shared" si="39"/>
        <v>0</v>
      </c>
      <c r="AZ198" s="426">
        <f t="shared" si="40"/>
        <v>1</v>
      </c>
      <c r="BA198" s="426">
        <f t="shared" si="41"/>
        <v>0</v>
      </c>
      <c r="BB198" s="426">
        <f t="shared" si="42"/>
        <v>1</v>
      </c>
      <c r="BC198" s="425" t="b">
        <f t="shared" si="44"/>
        <v>0</v>
      </c>
    </row>
    <row r="199" spans="1:58" ht="15.75" customHeight="1">
      <c r="A199" s="174" t="s">
        <v>10</v>
      </c>
      <c r="B199" s="63" t="s">
        <v>11</v>
      </c>
      <c r="C199" s="63" t="s">
        <v>12</v>
      </c>
      <c r="D199" s="63" t="s">
        <v>13</v>
      </c>
      <c r="E199" s="63" t="s">
        <v>28</v>
      </c>
      <c r="F199" s="174"/>
      <c r="G199" s="63" t="s">
        <v>185</v>
      </c>
      <c r="H199" s="63" t="s">
        <v>6586</v>
      </c>
      <c r="I199" s="63" t="s">
        <v>186</v>
      </c>
      <c r="J199" s="174"/>
      <c r="K199" s="174"/>
      <c r="L199" s="63" t="s">
        <v>5515</v>
      </c>
      <c r="M199" s="174"/>
      <c r="N199" s="63" t="s">
        <v>15</v>
      </c>
      <c r="O199" s="63" t="s">
        <v>16</v>
      </c>
      <c r="P199" s="63" t="s">
        <v>35</v>
      </c>
      <c r="Q199" s="63" t="s">
        <v>107</v>
      </c>
      <c r="R199" s="174" t="s">
        <v>3356</v>
      </c>
      <c r="S199" s="174"/>
      <c r="T199" s="174" t="s">
        <v>4571</v>
      </c>
      <c r="U199" s="63" t="s">
        <v>4164</v>
      </c>
      <c r="V199" s="174" t="s">
        <v>6596</v>
      </c>
      <c r="W199" s="174" t="s">
        <v>6597</v>
      </c>
      <c r="X199" s="429">
        <v>45148</v>
      </c>
      <c r="Y199" s="430">
        <v>46676</v>
      </c>
      <c r="Z199" s="63" t="s">
        <v>4158</v>
      </c>
      <c r="AA199" s="63" t="s">
        <v>4159</v>
      </c>
      <c r="AB199" s="63"/>
      <c r="AC199" s="63"/>
      <c r="AD199" s="174" t="s">
        <v>6589</v>
      </c>
      <c r="AE199" s="174" t="s">
        <v>6598</v>
      </c>
      <c r="AF199" s="174" t="s">
        <v>4575</v>
      </c>
      <c r="AG199" s="174"/>
      <c r="AH199" s="174"/>
      <c r="AI199" s="174"/>
      <c r="AJ199" s="174"/>
      <c r="AK199" s="174"/>
      <c r="AL199" s="174"/>
      <c r="AM199" s="174"/>
      <c r="AN199" s="174"/>
      <c r="AO199" s="174"/>
      <c r="AP199" s="174"/>
      <c r="AQ199" s="174"/>
      <c r="AR199" s="174" t="s">
        <v>2324</v>
      </c>
      <c r="AS199" s="174">
        <v>2023</v>
      </c>
      <c r="AT199" s="415">
        <v>45156</v>
      </c>
      <c r="AU199" s="174" t="s">
        <v>2310</v>
      </c>
      <c r="AV199" s="174"/>
      <c r="AW199" s="524"/>
      <c r="AX199" s="524"/>
      <c r="AY199" s="426">
        <f t="shared" si="39"/>
        <v>0</v>
      </c>
      <c r="AZ199" s="426">
        <f t="shared" si="40"/>
        <v>1</v>
      </c>
      <c r="BA199" s="426">
        <f t="shared" si="41"/>
        <v>0</v>
      </c>
      <c r="BB199" s="426">
        <f t="shared" si="42"/>
        <v>1</v>
      </c>
      <c r="BC199" s="425" t="b">
        <f t="shared" si="44"/>
        <v>0</v>
      </c>
    </row>
    <row r="200" spans="1:58" ht="15.75" customHeight="1">
      <c r="A200" s="174" t="s">
        <v>10</v>
      </c>
      <c r="B200" s="63" t="s">
        <v>11</v>
      </c>
      <c r="C200" s="63" t="s">
        <v>12</v>
      </c>
      <c r="D200" s="63" t="s">
        <v>13</v>
      </c>
      <c r="E200" s="63" t="s">
        <v>28</v>
      </c>
      <c r="F200" s="174"/>
      <c r="G200" s="63" t="s">
        <v>185</v>
      </c>
      <c r="H200" s="63" t="s">
        <v>6586</v>
      </c>
      <c r="I200" s="63" t="s">
        <v>186</v>
      </c>
      <c r="J200" s="174"/>
      <c r="K200" s="174"/>
      <c r="L200" s="63" t="s">
        <v>5515</v>
      </c>
      <c r="M200" s="174"/>
      <c r="N200" s="63" t="s">
        <v>15</v>
      </c>
      <c r="O200" s="63" t="s">
        <v>16</v>
      </c>
      <c r="P200" s="63" t="s">
        <v>35</v>
      </c>
      <c r="Q200" s="63" t="s">
        <v>107</v>
      </c>
      <c r="R200" s="174" t="s">
        <v>1613</v>
      </c>
      <c r="S200" s="174"/>
      <c r="T200" s="174" t="s">
        <v>4634</v>
      </c>
      <c r="U200" s="63" t="s">
        <v>4164</v>
      </c>
      <c r="V200" s="174" t="s">
        <v>6448</v>
      </c>
      <c r="W200" s="174" t="s">
        <v>6599</v>
      </c>
      <c r="X200" s="429">
        <v>45148</v>
      </c>
      <c r="Y200" s="430">
        <v>46453</v>
      </c>
      <c r="Z200" s="63" t="s">
        <v>4158</v>
      </c>
      <c r="AA200" s="63" t="s">
        <v>4159</v>
      </c>
      <c r="AB200" s="63"/>
      <c r="AC200" s="63"/>
      <c r="AD200" s="174" t="s">
        <v>6600</v>
      </c>
      <c r="AE200" s="174" t="s">
        <v>4636</v>
      </c>
      <c r="AF200" s="466">
        <v>45510</v>
      </c>
      <c r="AG200" s="174"/>
      <c r="AH200" s="174"/>
      <c r="AI200" s="174"/>
      <c r="AJ200" s="174"/>
      <c r="AK200" s="174"/>
      <c r="AL200" s="174"/>
      <c r="AM200" s="174"/>
      <c r="AN200" s="174"/>
      <c r="AO200" s="174"/>
      <c r="AP200" s="174"/>
      <c r="AQ200" s="174"/>
      <c r="AR200" s="174" t="s">
        <v>2324</v>
      </c>
      <c r="AS200" s="174">
        <v>2023</v>
      </c>
      <c r="AT200" s="415">
        <v>45156</v>
      </c>
      <c r="AU200" s="174" t="s">
        <v>2310</v>
      </c>
      <c r="AV200" s="174"/>
      <c r="AW200" s="524"/>
      <c r="AX200" s="524"/>
      <c r="AY200" s="426">
        <f t="shared" si="39"/>
        <v>0</v>
      </c>
      <c r="AZ200" s="426">
        <f t="shared" si="40"/>
        <v>1</v>
      </c>
      <c r="BA200" s="426">
        <f t="shared" si="41"/>
        <v>0</v>
      </c>
      <c r="BB200" s="426">
        <f t="shared" si="42"/>
        <v>1</v>
      </c>
      <c r="BC200" s="425" t="b">
        <f t="shared" si="44"/>
        <v>0</v>
      </c>
    </row>
    <row r="201" spans="1:58" ht="15.75" customHeight="1">
      <c r="A201" s="174" t="s">
        <v>10</v>
      </c>
      <c r="B201" s="63" t="s">
        <v>11</v>
      </c>
      <c r="C201" s="63" t="s">
        <v>146</v>
      </c>
      <c r="D201" s="63" t="s">
        <v>1017</v>
      </c>
      <c r="E201" s="63" t="s">
        <v>123</v>
      </c>
      <c r="F201" s="63"/>
      <c r="G201" s="63" t="s">
        <v>1018</v>
      </c>
      <c r="H201" s="63" t="s">
        <v>6601</v>
      </c>
      <c r="I201" s="63" t="s">
        <v>1019</v>
      </c>
      <c r="J201" s="63"/>
      <c r="K201" s="63"/>
      <c r="L201" s="63" t="s">
        <v>1020</v>
      </c>
      <c r="M201" s="63"/>
      <c r="N201" s="63" t="s">
        <v>113</v>
      </c>
      <c r="O201" s="63" t="s">
        <v>226</v>
      </c>
      <c r="P201" s="63" t="s">
        <v>35</v>
      </c>
      <c r="Q201" s="63" t="s">
        <v>125</v>
      </c>
      <c r="R201" s="174" t="s">
        <v>3030</v>
      </c>
      <c r="S201" s="174"/>
      <c r="T201" s="174" t="s">
        <v>5074</v>
      </c>
      <c r="U201" s="63" t="s">
        <v>4164</v>
      </c>
      <c r="V201" s="174" t="s">
        <v>1024</v>
      </c>
      <c r="W201" s="174" t="s">
        <v>6602</v>
      </c>
      <c r="X201" s="429">
        <v>45155</v>
      </c>
      <c r="Y201" s="430">
        <v>46842</v>
      </c>
      <c r="Z201" s="63" t="s">
        <v>4158</v>
      </c>
      <c r="AA201" s="63" t="s">
        <v>4159</v>
      </c>
      <c r="AB201" s="63"/>
      <c r="AC201" s="63"/>
      <c r="AD201" s="174" t="s">
        <v>5403</v>
      </c>
      <c r="AE201" s="174" t="s">
        <v>6603</v>
      </c>
      <c r="AF201" s="466">
        <v>45339</v>
      </c>
      <c r="AG201" s="174"/>
      <c r="AH201" s="174"/>
      <c r="AI201" s="174"/>
      <c r="AJ201" s="174"/>
      <c r="AK201" s="174"/>
      <c r="AL201" s="174"/>
      <c r="AM201" s="174"/>
      <c r="AN201" s="174"/>
      <c r="AO201" s="174"/>
      <c r="AP201" s="174"/>
      <c r="AQ201" s="174"/>
      <c r="AR201" s="174" t="s">
        <v>2324</v>
      </c>
      <c r="AS201" s="174">
        <v>2023</v>
      </c>
      <c r="AT201" s="415">
        <v>45161</v>
      </c>
      <c r="AU201" s="174" t="s">
        <v>2310</v>
      </c>
      <c r="AV201" s="174"/>
      <c r="AW201" s="524"/>
      <c r="AX201" s="524"/>
      <c r="AY201" s="426">
        <f t="shared" si="39"/>
        <v>0</v>
      </c>
      <c r="AZ201" s="426">
        <f t="shared" si="40"/>
        <v>1</v>
      </c>
      <c r="BA201" s="426">
        <f t="shared" si="41"/>
        <v>0</v>
      </c>
      <c r="BB201" s="426">
        <f t="shared" si="42"/>
        <v>1</v>
      </c>
      <c r="BC201" s="425" t="b">
        <f t="shared" si="44"/>
        <v>0</v>
      </c>
    </row>
    <row r="202" spans="1:58" ht="15.75" customHeight="1">
      <c r="A202" s="174" t="s">
        <v>10</v>
      </c>
      <c r="B202" s="63" t="s">
        <v>11</v>
      </c>
      <c r="C202" s="63" t="s">
        <v>146</v>
      </c>
      <c r="D202" s="63" t="s">
        <v>1017</v>
      </c>
      <c r="E202" s="63" t="s">
        <v>123</v>
      </c>
      <c r="F202" s="174"/>
      <c r="G202" s="63" t="s">
        <v>1018</v>
      </c>
      <c r="H202" s="63" t="s">
        <v>6601</v>
      </c>
      <c r="I202" s="63" t="s">
        <v>1019</v>
      </c>
      <c r="J202" s="174"/>
      <c r="K202" s="174"/>
      <c r="L202" s="63" t="s">
        <v>1020</v>
      </c>
      <c r="M202" s="174"/>
      <c r="N202" s="63" t="s">
        <v>113</v>
      </c>
      <c r="O202" s="63" t="s">
        <v>226</v>
      </c>
      <c r="P202" s="63" t="s">
        <v>35</v>
      </c>
      <c r="Q202" s="63" t="s">
        <v>143</v>
      </c>
      <c r="R202" s="174" t="s">
        <v>413</v>
      </c>
      <c r="S202" s="174"/>
      <c r="T202" s="174" t="s">
        <v>6467</v>
      </c>
      <c r="U202" s="63" t="s">
        <v>4164</v>
      </c>
      <c r="V202" s="174" t="s">
        <v>308</v>
      </c>
      <c r="W202" s="174" t="s">
        <v>6604</v>
      </c>
      <c r="X202" s="429">
        <v>45155</v>
      </c>
      <c r="Y202" s="430">
        <v>46892</v>
      </c>
      <c r="Z202" s="63" t="s">
        <v>4158</v>
      </c>
      <c r="AA202" s="63" t="s">
        <v>4159</v>
      </c>
      <c r="AB202" s="63"/>
      <c r="AC202" s="63"/>
      <c r="AD202" s="174" t="s">
        <v>6605</v>
      </c>
      <c r="AE202" s="174" t="s">
        <v>5407</v>
      </c>
      <c r="AF202" s="466">
        <v>45396</v>
      </c>
      <c r="AG202" s="174"/>
      <c r="AH202" s="174"/>
      <c r="AI202" s="174"/>
      <c r="AJ202" s="174"/>
      <c r="AK202" s="174"/>
      <c r="AL202" s="174"/>
      <c r="AM202" s="174"/>
      <c r="AN202" s="174"/>
      <c r="AO202" s="174"/>
      <c r="AP202" s="174"/>
      <c r="AQ202" s="174"/>
      <c r="AR202" s="174" t="s">
        <v>2324</v>
      </c>
      <c r="AS202" s="174">
        <v>2023</v>
      </c>
      <c r="AT202" s="415">
        <v>45161</v>
      </c>
      <c r="AU202" s="174" t="s">
        <v>2310</v>
      </c>
      <c r="AV202" s="174"/>
      <c r="AW202" s="524"/>
      <c r="AX202" s="524"/>
      <c r="AY202" s="426">
        <f t="shared" si="39"/>
        <v>0</v>
      </c>
      <c r="AZ202" s="426">
        <f t="shared" si="40"/>
        <v>1</v>
      </c>
      <c r="BA202" s="426">
        <f t="shared" si="41"/>
        <v>0</v>
      </c>
      <c r="BB202" s="426">
        <f t="shared" si="42"/>
        <v>1</v>
      </c>
      <c r="BC202" s="425" t="b">
        <f t="shared" si="44"/>
        <v>0</v>
      </c>
    </row>
    <row r="203" spans="1:58" ht="15.75" customHeight="1">
      <c r="A203" s="319" t="s">
        <v>10</v>
      </c>
      <c r="B203" s="319" t="s">
        <v>11</v>
      </c>
      <c r="C203" s="319" t="s">
        <v>146</v>
      </c>
      <c r="D203" s="356" t="s">
        <v>10279</v>
      </c>
      <c r="E203" s="356" t="s">
        <v>30</v>
      </c>
      <c r="F203" s="319"/>
      <c r="G203" s="319" t="s">
        <v>9582</v>
      </c>
      <c r="H203" s="319" t="s">
        <v>5981</v>
      </c>
      <c r="I203" s="319" t="s">
        <v>2221</v>
      </c>
      <c r="J203" s="319"/>
      <c r="K203" s="319"/>
      <c r="L203" s="319" t="s">
        <v>5982</v>
      </c>
      <c r="M203" s="319"/>
      <c r="N203" s="356" t="s">
        <v>15</v>
      </c>
      <c r="O203" s="356" t="s">
        <v>16</v>
      </c>
      <c r="P203" s="356" t="s">
        <v>35</v>
      </c>
      <c r="Q203" s="356" t="s">
        <v>87</v>
      </c>
      <c r="R203" s="319" t="s">
        <v>434</v>
      </c>
      <c r="S203" s="319"/>
      <c r="T203" s="319" t="s">
        <v>4697</v>
      </c>
      <c r="U203" s="356" t="s">
        <v>4164</v>
      </c>
      <c r="V203" s="319" t="s">
        <v>1139</v>
      </c>
      <c r="W203" s="319" t="s">
        <v>6607</v>
      </c>
      <c r="X203" s="475">
        <v>45156</v>
      </c>
      <c r="Y203" s="476">
        <v>46987</v>
      </c>
      <c r="Z203" s="356" t="s">
        <v>4158</v>
      </c>
      <c r="AA203" s="356" t="s">
        <v>4159</v>
      </c>
      <c r="AB203" s="356"/>
      <c r="AC203" s="356"/>
      <c r="AD203" s="319" t="s">
        <v>6608</v>
      </c>
      <c r="AE203" s="319" t="s">
        <v>6609</v>
      </c>
      <c r="AF203" s="491">
        <v>46300</v>
      </c>
      <c r="AG203" s="319"/>
      <c r="AH203" s="319"/>
      <c r="AI203" s="319"/>
      <c r="AJ203" s="319"/>
      <c r="AK203" s="319"/>
      <c r="AL203" s="319"/>
      <c r="AM203" s="319"/>
      <c r="AN203" s="319"/>
      <c r="AO203" s="319"/>
      <c r="AP203" s="319"/>
      <c r="AQ203" s="319"/>
      <c r="AR203" s="319" t="s">
        <v>2324</v>
      </c>
      <c r="AS203" s="319">
        <v>2023</v>
      </c>
      <c r="AT203" s="477">
        <v>45161</v>
      </c>
      <c r="AU203" s="319" t="s">
        <v>2310</v>
      </c>
      <c r="AV203" s="319"/>
      <c r="AW203" s="608"/>
      <c r="AX203" s="608"/>
      <c r="AY203" s="479">
        <f t="shared" si="39"/>
        <v>0</v>
      </c>
      <c r="AZ203" s="479">
        <f t="shared" si="40"/>
        <v>1</v>
      </c>
      <c r="BA203" s="479">
        <f t="shared" si="41"/>
        <v>0</v>
      </c>
      <c r="BB203" s="479">
        <f t="shared" si="42"/>
        <v>1</v>
      </c>
      <c r="BC203" s="480" t="b">
        <f t="shared" si="44"/>
        <v>0</v>
      </c>
      <c r="BD203" s="325"/>
      <c r="BE203" s="325"/>
      <c r="BF203" s="325"/>
    </row>
    <row r="204" spans="1:58" ht="15.75" customHeight="1">
      <c r="A204" s="174" t="s">
        <v>10</v>
      </c>
      <c r="B204" s="174" t="s">
        <v>49</v>
      </c>
      <c r="C204" s="174" t="s">
        <v>50</v>
      </c>
      <c r="D204" s="174" t="s">
        <v>9648</v>
      </c>
      <c r="E204" s="174" t="s">
        <v>30</v>
      </c>
      <c r="F204" s="174"/>
      <c r="G204" s="174" t="s">
        <v>1546</v>
      </c>
      <c r="H204" s="174" t="s">
        <v>8233</v>
      </c>
      <c r="I204" s="174" t="s">
        <v>1547</v>
      </c>
      <c r="J204" s="174"/>
      <c r="K204" s="174"/>
      <c r="L204" s="174" t="s">
        <v>1548</v>
      </c>
      <c r="M204" s="174"/>
      <c r="N204" s="174" t="s">
        <v>15</v>
      </c>
      <c r="O204" s="174" t="s">
        <v>16</v>
      </c>
      <c r="P204" s="174" t="s">
        <v>35</v>
      </c>
      <c r="Q204" s="174" t="s">
        <v>84</v>
      </c>
      <c r="R204" s="174" t="s">
        <v>170</v>
      </c>
      <c r="S204" s="174"/>
      <c r="T204" s="174" t="s">
        <v>4618</v>
      </c>
      <c r="U204" s="174" t="s">
        <v>4213</v>
      </c>
      <c r="V204" s="174" t="s">
        <v>94</v>
      </c>
      <c r="W204" s="174" t="s">
        <v>8234</v>
      </c>
      <c r="X204" s="466">
        <v>45140</v>
      </c>
      <c r="Y204" s="418">
        <v>46968</v>
      </c>
      <c r="Z204" s="174" t="s">
        <v>4158</v>
      </c>
      <c r="AA204" s="174" t="s">
        <v>4159</v>
      </c>
      <c r="AB204" s="174"/>
      <c r="AC204" s="174"/>
      <c r="AD204" s="174" t="s">
        <v>8235</v>
      </c>
      <c r="AE204" s="174" t="s">
        <v>8236</v>
      </c>
      <c r="AF204" s="174" t="s">
        <v>8237</v>
      </c>
      <c r="AG204" s="174"/>
      <c r="AH204" s="174"/>
      <c r="AI204" s="174"/>
      <c r="AJ204" s="174"/>
      <c r="AK204" s="174"/>
      <c r="AL204" s="174"/>
      <c r="AM204" s="174"/>
      <c r="AN204" s="174"/>
      <c r="AO204" s="174"/>
      <c r="AP204" s="174"/>
      <c r="AQ204" s="174"/>
      <c r="AR204" s="174" t="s">
        <v>2324</v>
      </c>
      <c r="AS204" s="174">
        <v>2023</v>
      </c>
      <c r="AT204" s="415">
        <v>45145</v>
      </c>
      <c r="AU204" s="174" t="s">
        <v>2310</v>
      </c>
      <c r="AV204" s="174"/>
      <c r="AW204" s="665"/>
      <c r="AX204" s="426"/>
      <c r="AY204" s="426">
        <f t="shared" si="39"/>
        <v>0</v>
      </c>
      <c r="AZ204" s="426">
        <f t="shared" si="40"/>
        <v>1</v>
      </c>
      <c r="BA204" s="426">
        <f t="shared" si="41"/>
        <v>0</v>
      </c>
      <c r="BB204" s="426">
        <f t="shared" si="42"/>
        <v>1</v>
      </c>
      <c r="BC204" s="425" t="b">
        <f>COUNTIF($W$3:$W253,$W204)&gt;1</f>
        <v>0</v>
      </c>
    </row>
    <row r="205" spans="1:58" ht="15.75" customHeight="1">
      <c r="A205" s="174" t="s">
        <v>10</v>
      </c>
      <c r="B205" s="174" t="s">
        <v>49</v>
      </c>
      <c r="C205" s="174" t="s">
        <v>50</v>
      </c>
      <c r="D205" s="174" t="s">
        <v>9648</v>
      </c>
      <c r="E205" s="174" t="s">
        <v>30</v>
      </c>
      <c r="F205" s="174"/>
      <c r="G205" s="174" t="s">
        <v>1546</v>
      </c>
      <c r="H205" s="174" t="s">
        <v>8233</v>
      </c>
      <c r="I205" s="174" t="s">
        <v>1547</v>
      </c>
      <c r="J205" s="174"/>
      <c r="K205" s="174"/>
      <c r="L205" s="174" t="s">
        <v>1548</v>
      </c>
      <c r="M205" s="174"/>
      <c r="N205" s="174" t="s">
        <v>15</v>
      </c>
      <c r="O205" s="174" t="s">
        <v>16</v>
      </c>
      <c r="P205" s="174" t="s">
        <v>35</v>
      </c>
      <c r="Q205" s="174" t="s">
        <v>84</v>
      </c>
      <c r="R205" s="174" t="s">
        <v>167</v>
      </c>
      <c r="S205" s="174"/>
      <c r="T205" s="174" t="s">
        <v>4623</v>
      </c>
      <c r="U205" s="174" t="s">
        <v>4164</v>
      </c>
      <c r="V205" s="174" t="s">
        <v>94</v>
      </c>
      <c r="W205" s="174" t="s">
        <v>8238</v>
      </c>
      <c r="X205" s="466">
        <v>45140</v>
      </c>
      <c r="Y205" s="418">
        <v>46968</v>
      </c>
      <c r="Z205" s="174" t="s">
        <v>4158</v>
      </c>
      <c r="AA205" s="174" t="s">
        <v>4159</v>
      </c>
      <c r="AB205" s="174"/>
      <c r="AC205" s="174"/>
      <c r="AD205" s="174" t="s">
        <v>8235</v>
      </c>
      <c r="AE205" s="174" t="s">
        <v>8236</v>
      </c>
      <c r="AF205" s="174" t="s">
        <v>8237</v>
      </c>
      <c r="AG205" s="174"/>
      <c r="AH205" s="174"/>
      <c r="AI205" s="174"/>
      <c r="AJ205" s="174"/>
      <c r="AK205" s="174"/>
      <c r="AL205" s="174"/>
      <c r="AM205" s="174"/>
      <c r="AN205" s="174"/>
      <c r="AO205" s="174"/>
      <c r="AP205" s="174"/>
      <c r="AQ205" s="174"/>
      <c r="AR205" s="174" t="s">
        <v>2324</v>
      </c>
      <c r="AS205" s="174">
        <v>2023</v>
      </c>
      <c r="AT205" s="415">
        <v>45145</v>
      </c>
      <c r="AU205" s="174" t="s">
        <v>2310</v>
      </c>
      <c r="AV205" s="174"/>
      <c r="AW205" s="665"/>
      <c r="AX205" s="426"/>
      <c r="AY205" s="426">
        <f t="shared" si="39"/>
        <v>0</v>
      </c>
      <c r="AZ205" s="426">
        <f t="shared" si="40"/>
        <v>1</v>
      </c>
      <c r="BA205" s="426">
        <f t="shared" si="41"/>
        <v>0</v>
      </c>
      <c r="BB205" s="426">
        <f t="shared" si="42"/>
        <v>1</v>
      </c>
      <c r="BC205" s="425" t="b">
        <f>COUNTIF($W$3:$W253,$W205)&gt;1</f>
        <v>0</v>
      </c>
    </row>
    <row r="206" spans="1:58" ht="15.75" customHeight="1">
      <c r="A206" s="174" t="s">
        <v>10</v>
      </c>
      <c r="B206" s="174" t="s">
        <v>49</v>
      </c>
      <c r="C206" s="174" t="s">
        <v>50</v>
      </c>
      <c r="D206" s="174" t="s">
        <v>9648</v>
      </c>
      <c r="E206" s="174" t="s">
        <v>30</v>
      </c>
      <c r="F206" s="174"/>
      <c r="G206" s="174" t="s">
        <v>9797</v>
      </c>
      <c r="H206" s="174" t="s">
        <v>8119</v>
      </c>
      <c r="I206" s="174" t="s">
        <v>4039</v>
      </c>
      <c r="J206" s="174"/>
      <c r="K206" s="174"/>
      <c r="L206" s="174" t="s">
        <v>1492</v>
      </c>
      <c r="M206" s="174"/>
      <c r="N206" s="174" t="s">
        <v>15</v>
      </c>
      <c r="O206" s="174" t="s">
        <v>16</v>
      </c>
      <c r="P206" s="174" t="s">
        <v>35</v>
      </c>
      <c r="Q206" s="174" t="s">
        <v>8666</v>
      </c>
      <c r="R206" s="174" t="s">
        <v>43</v>
      </c>
      <c r="S206" s="174"/>
      <c r="T206" s="174" t="s">
        <v>4640</v>
      </c>
      <c r="U206" s="174" t="s">
        <v>4164</v>
      </c>
      <c r="V206" s="174" t="s">
        <v>253</v>
      </c>
      <c r="W206" s="174" t="s">
        <v>8240</v>
      </c>
      <c r="X206" s="466">
        <v>45140</v>
      </c>
      <c r="Y206" s="418">
        <v>46968</v>
      </c>
      <c r="Z206" s="174" t="s">
        <v>4158</v>
      </c>
      <c r="AA206" s="174" t="s">
        <v>4159</v>
      </c>
      <c r="AB206" s="174"/>
      <c r="AC206" s="174"/>
      <c r="AD206" s="174" t="s">
        <v>8241</v>
      </c>
      <c r="AE206" s="174" t="s">
        <v>8242</v>
      </c>
      <c r="AF206" s="174" t="s">
        <v>8243</v>
      </c>
      <c r="AG206" s="174"/>
      <c r="AH206" s="174"/>
      <c r="AI206" s="174"/>
      <c r="AJ206" s="174"/>
      <c r="AK206" s="174"/>
      <c r="AL206" s="174"/>
      <c r="AM206" s="174"/>
      <c r="AN206" s="174"/>
      <c r="AO206" s="174"/>
      <c r="AP206" s="174"/>
      <c r="AQ206" s="174"/>
      <c r="AR206" s="174" t="s">
        <v>2324</v>
      </c>
      <c r="AS206" s="174">
        <v>2023</v>
      </c>
      <c r="AT206" s="415"/>
      <c r="AU206" s="174" t="s">
        <v>2310</v>
      </c>
      <c r="AV206" s="174"/>
      <c r="AW206" s="665"/>
      <c r="AX206" s="426"/>
      <c r="AY206" s="426">
        <f t="shared" si="39"/>
        <v>0</v>
      </c>
      <c r="AZ206" s="426">
        <f t="shared" si="40"/>
        <v>1</v>
      </c>
      <c r="BA206" s="426">
        <f t="shared" si="41"/>
        <v>0</v>
      </c>
      <c r="BB206" s="426">
        <f t="shared" si="42"/>
        <v>1</v>
      </c>
      <c r="BC206" s="425" t="b">
        <f>COUNTIF($W$3:$W253,$W206)&gt;1</f>
        <v>0</v>
      </c>
    </row>
    <row r="207" spans="1:58" ht="15.75" customHeight="1">
      <c r="A207" s="174" t="s">
        <v>10</v>
      </c>
      <c r="B207" s="174" t="s">
        <v>49</v>
      </c>
      <c r="C207" s="174" t="s">
        <v>50</v>
      </c>
      <c r="D207" s="174" t="s">
        <v>9648</v>
      </c>
      <c r="E207" s="174" t="s">
        <v>30</v>
      </c>
      <c r="F207" s="174"/>
      <c r="G207" s="174" t="s">
        <v>9797</v>
      </c>
      <c r="H207" s="174" t="s">
        <v>8119</v>
      </c>
      <c r="I207" s="174" t="s">
        <v>4039</v>
      </c>
      <c r="J207" s="174"/>
      <c r="K207" s="174"/>
      <c r="L207" s="174" t="s">
        <v>1492</v>
      </c>
      <c r="M207" s="174"/>
      <c r="N207" s="174" t="s">
        <v>15</v>
      </c>
      <c r="O207" s="174" t="s">
        <v>16</v>
      </c>
      <c r="P207" s="174" t="s">
        <v>35</v>
      </c>
      <c r="Q207" s="174" t="s">
        <v>8666</v>
      </c>
      <c r="R207" s="174" t="s">
        <v>45</v>
      </c>
      <c r="S207" s="174"/>
      <c r="T207" s="174" t="s">
        <v>4652</v>
      </c>
      <c r="U207" s="174" t="s">
        <v>4164</v>
      </c>
      <c r="V207" s="174" t="s">
        <v>1770</v>
      </c>
      <c r="W207" s="174" t="s">
        <v>8244</v>
      </c>
      <c r="X207" s="466">
        <v>45140</v>
      </c>
      <c r="Y207" s="418">
        <v>46968</v>
      </c>
      <c r="Z207" s="174" t="s">
        <v>4158</v>
      </c>
      <c r="AA207" s="174" t="s">
        <v>4159</v>
      </c>
      <c r="AB207" s="174"/>
      <c r="AC207" s="174"/>
      <c r="AD207" s="174" t="s">
        <v>8245</v>
      </c>
      <c r="AE207" s="174"/>
      <c r="AF207" s="174"/>
      <c r="AG207" s="174"/>
      <c r="AH207" s="174"/>
      <c r="AI207" s="174"/>
      <c r="AJ207" s="174"/>
      <c r="AK207" s="174"/>
      <c r="AL207" s="174"/>
      <c r="AM207" s="174"/>
      <c r="AN207" s="174"/>
      <c r="AO207" s="174"/>
      <c r="AP207" s="174"/>
      <c r="AQ207" s="174"/>
      <c r="AR207" s="174" t="s">
        <v>2324</v>
      </c>
      <c r="AS207" s="174">
        <v>2023</v>
      </c>
      <c r="AT207" s="415"/>
      <c r="AU207" s="174" t="s">
        <v>2310</v>
      </c>
      <c r="AV207" s="174"/>
      <c r="AW207" s="665"/>
      <c r="AX207" s="426"/>
      <c r="AY207" s="426">
        <f t="shared" si="39"/>
        <v>0</v>
      </c>
      <c r="AZ207" s="426">
        <f t="shared" si="40"/>
        <v>1</v>
      </c>
      <c r="BA207" s="426">
        <f t="shared" si="41"/>
        <v>0</v>
      </c>
      <c r="BB207" s="426">
        <f t="shared" si="42"/>
        <v>1</v>
      </c>
      <c r="BC207" s="425" t="b">
        <f>COUNTIF($W$3:$W253,$W207)&gt;1</f>
        <v>0</v>
      </c>
    </row>
    <row r="208" spans="1:58" ht="15.75" customHeight="1">
      <c r="A208" s="174" t="s">
        <v>10</v>
      </c>
      <c r="B208" s="174" t="s">
        <v>49</v>
      </c>
      <c r="C208" s="174" t="s">
        <v>50</v>
      </c>
      <c r="D208" s="174" t="s">
        <v>9648</v>
      </c>
      <c r="E208" s="174" t="s">
        <v>30</v>
      </c>
      <c r="F208" s="174"/>
      <c r="G208" s="174" t="s">
        <v>9797</v>
      </c>
      <c r="H208" s="174" t="s">
        <v>8119</v>
      </c>
      <c r="I208" s="174" t="s">
        <v>4039</v>
      </c>
      <c r="J208" s="174"/>
      <c r="K208" s="174"/>
      <c r="L208" s="174" t="s">
        <v>1492</v>
      </c>
      <c r="M208" s="174"/>
      <c r="N208" s="174" t="s">
        <v>15</v>
      </c>
      <c r="O208" s="174" t="s">
        <v>16</v>
      </c>
      <c r="P208" s="174" t="s">
        <v>35</v>
      </c>
      <c r="Q208" s="174" t="s">
        <v>8666</v>
      </c>
      <c r="R208" s="174" t="s">
        <v>1362</v>
      </c>
      <c r="S208" s="174"/>
      <c r="T208" s="174" t="s">
        <v>4497</v>
      </c>
      <c r="U208" s="174" t="s">
        <v>4164</v>
      </c>
      <c r="V208" s="174" t="s">
        <v>91</v>
      </c>
      <c r="W208" s="174" t="s">
        <v>8246</v>
      </c>
      <c r="X208" s="466">
        <v>45140</v>
      </c>
      <c r="Y208" s="418">
        <v>46968</v>
      </c>
      <c r="Z208" s="174" t="s">
        <v>4158</v>
      </c>
      <c r="AA208" s="174" t="s">
        <v>4159</v>
      </c>
      <c r="AB208" s="174"/>
      <c r="AC208" s="174"/>
      <c r="AD208" s="174" t="s">
        <v>8247</v>
      </c>
      <c r="AE208" s="174"/>
      <c r="AF208" s="174"/>
      <c r="AG208" s="174"/>
      <c r="AH208" s="174"/>
      <c r="AI208" s="174"/>
      <c r="AJ208" s="174"/>
      <c r="AK208" s="174"/>
      <c r="AL208" s="174"/>
      <c r="AM208" s="174"/>
      <c r="AN208" s="174"/>
      <c r="AO208" s="174"/>
      <c r="AP208" s="174"/>
      <c r="AQ208" s="174"/>
      <c r="AR208" s="174" t="s">
        <v>2324</v>
      </c>
      <c r="AS208" s="174">
        <v>2023</v>
      </c>
      <c r="AT208" s="415"/>
      <c r="AU208" s="174" t="s">
        <v>2310</v>
      </c>
      <c r="AV208" s="174"/>
      <c r="AW208" s="665"/>
      <c r="AX208" s="426"/>
      <c r="AY208" s="426">
        <f t="shared" si="39"/>
        <v>0</v>
      </c>
      <c r="AZ208" s="426">
        <f t="shared" si="40"/>
        <v>1</v>
      </c>
      <c r="BA208" s="426">
        <f t="shared" si="41"/>
        <v>0</v>
      </c>
      <c r="BB208" s="426">
        <f t="shared" si="42"/>
        <v>1</v>
      </c>
      <c r="BC208" s="425" t="b">
        <f>COUNTIF($W$3:$W253,$W208)&gt;1</f>
        <v>0</v>
      </c>
    </row>
    <row r="209" spans="1:58" ht="15.75" customHeight="1">
      <c r="A209" s="174" t="s">
        <v>10</v>
      </c>
      <c r="B209" s="174" t="s">
        <v>49</v>
      </c>
      <c r="C209" s="174" t="s">
        <v>50</v>
      </c>
      <c r="D209" s="174" t="s">
        <v>9648</v>
      </c>
      <c r="E209" s="174" t="s">
        <v>30</v>
      </c>
      <c r="F209" s="174"/>
      <c r="G209" s="174" t="s">
        <v>1573</v>
      </c>
      <c r="H209" s="174" t="s">
        <v>7990</v>
      </c>
      <c r="I209" s="174" t="s">
        <v>1574</v>
      </c>
      <c r="J209" s="174"/>
      <c r="K209" s="174"/>
      <c r="L209" s="174" t="s">
        <v>1575</v>
      </c>
      <c r="M209" s="174"/>
      <c r="N209" s="174" t="s">
        <v>15</v>
      </c>
      <c r="O209" s="174" t="s">
        <v>525</v>
      </c>
      <c r="P209" s="174" t="s">
        <v>35</v>
      </c>
      <c r="Q209" s="174" t="s">
        <v>125</v>
      </c>
      <c r="R209" s="174" t="s">
        <v>1856</v>
      </c>
      <c r="S209" s="174"/>
      <c r="T209" s="174" t="s">
        <v>6547</v>
      </c>
      <c r="U209" s="174" t="s">
        <v>4164</v>
      </c>
      <c r="V209" s="174" t="s">
        <v>2246</v>
      </c>
      <c r="W209" s="174" t="s">
        <v>8251</v>
      </c>
      <c r="X209" s="466">
        <v>45140</v>
      </c>
      <c r="Y209" s="418">
        <v>46968</v>
      </c>
      <c r="Z209" s="174" t="s">
        <v>4158</v>
      </c>
      <c r="AA209" s="174" t="s">
        <v>4159</v>
      </c>
      <c r="AB209" s="174"/>
      <c r="AC209" s="174"/>
      <c r="AD209" s="174" t="s">
        <v>8252</v>
      </c>
      <c r="AE209" s="174" t="s">
        <v>8253</v>
      </c>
      <c r="AF209" s="418">
        <v>45623</v>
      </c>
      <c r="AG209" s="174"/>
      <c r="AH209" s="174"/>
      <c r="AI209" s="174"/>
      <c r="AJ209" s="174"/>
      <c r="AK209" s="174"/>
      <c r="AL209" s="174"/>
      <c r="AM209" s="174"/>
      <c r="AN209" s="174"/>
      <c r="AO209" s="174"/>
      <c r="AP209" s="174"/>
      <c r="AQ209" s="174"/>
      <c r="AR209" s="174" t="s">
        <v>2324</v>
      </c>
      <c r="AS209" s="174">
        <v>2023</v>
      </c>
      <c r="AT209" s="415">
        <v>45156</v>
      </c>
      <c r="AU209" s="174" t="s">
        <v>2310</v>
      </c>
      <c r="AV209" s="174"/>
      <c r="AW209" s="665"/>
      <c r="AX209" s="426"/>
      <c r="AY209" s="426">
        <f t="shared" si="39"/>
        <v>0</v>
      </c>
      <c r="AZ209" s="426">
        <f t="shared" si="40"/>
        <v>1</v>
      </c>
      <c r="BA209" s="426">
        <f t="shared" si="41"/>
        <v>0</v>
      </c>
      <c r="BB209" s="426">
        <f t="shared" si="42"/>
        <v>1</v>
      </c>
      <c r="BC209" s="425" t="b">
        <f>COUNTIF($W$3:$W252,$W209)&gt;1</f>
        <v>0</v>
      </c>
    </row>
    <row r="210" spans="1:58" ht="15.75" customHeight="1">
      <c r="A210" s="174" t="s">
        <v>10</v>
      </c>
      <c r="B210" s="174" t="s">
        <v>49</v>
      </c>
      <c r="C210" s="174" t="s">
        <v>50</v>
      </c>
      <c r="D210" s="174" t="s">
        <v>9648</v>
      </c>
      <c r="E210" s="174" t="s">
        <v>30</v>
      </c>
      <c r="F210" s="174"/>
      <c r="G210" s="174" t="s">
        <v>1464</v>
      </c>
      <c r="H210" s="174" t="s">
        <v>8257</v>
      </c>
      <c r="I210" s="174" t="s">
        <v>1465</v>
      </c>
      <c r="J210" s="174"/>
      <c r="K210" s="174"/>
      <c r="L210" s="174" t="s">
        <v>1466</v>
      </c>
      <c r="M210" s="174"/>
      <c r="N210" s="174" t="s">
        <v>15</v>
      </c>
      <c r="O210" s="174" t="s">
        <v>16</v>
      </c>
      <c r="P210" s="174" t="s">
        <v>35</v>
      </c>
      <c r="Q210" s="174" t="s">
        <v>87</v>
      </c>
      <c r="R210" s="174" t="s">
        <v>683</v>
      </c>
      <c r="S210" s="174"/>
      <c r="T210" s="174" t="s">
        <v>4697</v>
      </c>
      <c r="U210" s="174" t="s">
        <v>4164</v>
      </c>
      <c r="V210" s="174" t="s">
        <v>1139</v>
      </c>
      <c r="W210" s="174" t="s">
        <v>8258</v>
      </c>
      <c r="X210" s="466">
        <v>45132</v>
      </c>
      <c r="Y210" s="418">
        <v>46959</v>
      </c>
      <c r="Z210" s="174" t="s">
        <v>4158</v>
      </c>
      <c r="AA210" s="174" t="s">
        <v>4159</v>
      </c>
      <c r="AB210" s="174"/>
      <c r="AC210" s="174"/>
      <c r="AD210" s="174" t="s">
        <v>8259</v>
      </c>
      <c r="AE210" s="174" t="s">
        <v>7949</v>
      </c>
      <c r="AF210" s="174" t="s">
        <v>7950</v>
      </c>
      <c r="AG210" s="174"/>
      <c r="AH210" s="174"/>
      <c r="AI210" s="174"/>
      <c r="AJ210" s="174"/>
      <c r="AK210" s="174"/>
      <c r="AL210" s="174"/>
      <c r="AM210" s="174"/>
      <c r="AN210" s="174"/>
      <c r="AO210" s="174"/>
      <c r="AP210" s="174"/>
      <c r="AQ210" s="174"/>
      <c r="AR210" s="174" t="s">
        <v>2324</v>
      </c>
      <c r="AS210" s="174">
        <v>2023</v>
      </c>
      <c r="AT210" s="415">
        <v>45163</v>
      </c>
      <c r="AU210" s="174" t="s">
        <v>2310</v>
      </c>
      <c r="AV210" s="174"/>
      <c r="AW210" s="665"/>
      <c r="AX210" s="426"/>
      <c r="AY210" s="426">
        <f t="shared" si="39"/>
        <v>0</v>
      </c>
      <c r="AZ210" s="426">
        <f t="shared" si="40"/>
        <v>1</v>
      </c>
      <c r="BA210" s="426">
        <f t="shared" si="41"/>
        <v>0</v>
      </c>
      <c r="BB210" s="426">
        <f t="shared" si="42"/>
        <v>1</v>
      </c>
      <c r="BC210" s="425" t="b">
        <f>COUNTIF($W$3:$W251,$W210)&gt;1</f>
        <v>0</v>
      </c>
    </row>
    <row r="211" spans="1:58" ht="15.75" customHeight="1">
      <c r="A211" s="174" t="s">
        <v>10</v>
      </c>
      <c r="B211" s="174" t="s">
        <v>49</v>
      </c>
      <c r="C211" s="174" t="s">
        <v>50</v>
      </c>
      <c r="D211" s="174" t="s">
        <v>9648</v>
      </c>
      <c r="E211" s="174" t="s">
        <v>30</v>
      </c>
      <c r="F211" s="174"/>
      <c r="G211" s="174" t="s">
        <v>1986</v>
      </c>
      <c r="H211" s="174" t="s">
        <v>8063</v>
      </c>
      <c r="I211" s="174" t="s">
        <v>4033</v>
      </c>
      <c r="J211" s="174"/>
      <c r="K211" s="174"/>
      <c r="L211" s="174" t="s">
        <v>1987</v>
      </c>
      <c r="M211" s="174" t="s">
        <v>8065</v>
      </c>
      <c r="N211" s="174" t="s">
        <v>113</v>
      </c>
      <c r="O211" s="174" t="s">
        <v>226</v>
      </c>
      <c r="P211" s="174" t="s">
        <v>35</v>
      </c>
      <c r="Q211" s="174" t="s">
        <v>104</v>
      </c>
      <c r="R211" s="174" t="s">
        <v>173</v>
      </c>
      <c r="S211" s="174"/>
      <c r="T211" s="174" t="s">
        <v>4661</v>
      </c>
      <c r="U211" s="174" t="s">
        <v>4164</v>
      </c>
      <c r="V211" s="174" t="s">
        <v>106</v>
      </c>
      <c r="W211" s="174" t="s">
        <v>8260</v>
      </c>
      <c r="X211" s="466">
        <v>45163</v>
      </c>
      <c r="Y211" s="418">
        <v>46679</v>
      </c>
      <c r="Z211" s="174" t="s">
        <v>4158</v>
      </c>
      <c r="AA211" s="174" t="s">
        <v>4159</v>
      </c>
      <c r="AB211" s="174"/>
      <c r="AC211" s="174"/>
      <c r="AD211" s="174" t="s">
        <v>8261</v>
      </c>
      <c r="AE211" s="174" t="s">
        <v>8262</v>
      </c>
      <c r="AF211" s="174" t="s">
        <v>8263</v>
      </c>
      <c r="AG211" s="174"/>
      <c r="AH211" s="174"/>
      <c r="AI211" s="174"/>
      <c r="AJ211" s="174"/>
      <c r="AK211" s="174"/>
      <c r="AL211" s="174"/>
      <c r="AM211" s="174"/>
      <c r="AN211" s="174"/>
      <c r="AO211" s="174"/>
      <c r="AP211" s="174"/>
      <c r="AQ211" s="174"/>
      <c r="AR211" s="174" t="s">
        <v>2324</v>
      </c>
      <c r="AS211" s="174">
        <v>2023</v>
      </c>
      <c r="AT211" s="415">
        <v>45167</v>
      </c>
      <c r="AU211" s="174" t="s">
        <v>2310</v>
      </c>
      <c r="AV211" s="174"/>
      <c r="AW211" s="665"/>
      <c r="AX211" s="426"/>
      <c r="AY211" s="426">
        <f t="shared" si="39"/>
        <v>0</v>
      </c>
      <c r="AZ211" s="426">
        <f t="shared" si="40"/>
        <v>1</v>
      </c>
      <c r="BA211" s="426">
        <f t="shared" si="41"/>
        <v>0</v>
      </c>
      <c r="BB211" s="426">
        <f t="shared" si="42"/>
        <v>1</v>
      </c>
      <c r="BC211" s="425" t="b">
        <f>COUNTIF($W$3:$W251,$W211)&gt;1</f>
        <v>0</v>
      </c>
    </row>
    <row r="212" spans="1:58" ht="15.75" customHeight="1">
      <c r="A212" s="174" t="s">
        <v>10</v>
      </c>
      <c r="B212" s="174" t="s">
        <v>49</v>
      </c>
      <c r="C212" s="174" t="s">
        <v>50</v>
      </c>
      <c r="D212" s="174" t="s">
        <v>9648</v>
      </c>
      <c r="E212" s="174" t="s">
        <v>30</v>
      </c>
      <c r="F212" s="174"/>
      <c r="G212" s="174" t="s">
        <v>1986</v>
      </c>
      <c r="H212" s="174" t="s">
        <v>8063</v>
      </c>
      <c r="I212" s="174" t="s">
        <v>4033</v>
      </c>
      <c r="J212" s="174"/>
      <c r="K212" s="174"/>
      <c r="L212" s="174" t="s">
        <v>1987</v>
      </c>
      <c r="M212" s="174" t="s">
        <v>8065</v>
      </c>
      <c r="N212" s="174" t="s">
        <v>113</v>
      </c>
      <c r="O212" s="174" t="s">
        <v>226</v>
      </c>
      <c r="P212" s="174" t="s">
        <v>35</v>
      </c>
      <c r="Q212" s="174" t="s">
        <v>107</v>
      </c>
      <c r="R212" s="174" t="s">
        <v>1610</v>
      </c>
      <c r="S212" s="174"/>
      <c r="T212" s="174" t="s">
        <v>4592</v>
      </c>
      <c r="U212" s="174" t="s">
        <v>4164</v>
      </c>
      <c r="V212" s="174" t="s">
        <v>192</v>
      </c>
      <c r="W212" s="174" t="s">
        <v>8264</v>
      </c>
      <c r="X212" s="466">
        <v>45163</v>
      </c>
      <c r="Y212" s="418">
        <v>46637</v>
      </c>
      <c r="Z212" s="174" t="s">
        <v>4158</v>
      </c>
      <c r="AA212" s="174" t="s">
        <v>4159</v>
      </c>
      <c r="AB212" s="174"/>
      <c r="AC212" s="174"/>
      <c r="AD212" s="174" t="s">
        <v>7920</v>
      </c>
      <c r="AE212" s="174" t="s">
        <v>8072</v>
      </c>
      <c r="AF212" s="418">
        <v>45456</v>
      </c>
      <c r="AG212" s="174"/>
      <c r="AH212" s="174"/>
      <c r="AI212" s="174"/>
      <c r="AJ212" s="174"/>
      <c r="AK212" s="174"/>
      <c r="AL212" s="174"/>
      <c r="AM212" s="174"/>
      <c r="AN212" s="174"/>
      <c r="AO212" s="174"/>
      <c r="AP212" s="174"/>
      <c r="AQ212" s="174"/>
      <c r="AR212" s="174" t="s">
        <v>2324</v>
      </c>
      <c r="AS212" s="174">
        <v>2023</v>
      </c>
      <c r="AT212" s="415">
        <v>45167</v>
      </c>
      <c r="AU212" s="174" t="s">
        <v>2310</v>
      </c>
      <c r="AV212" s="174"/>
      <c r="AW212" s="665"/>
      <c r="AX212" s="426"/>
      <c r="AY212" s="426">
        <f t="shared" si="39"/>
        <v>0</v>
      </c>
      <c r="AZ212" s="426">
        <f t="shared" si="40"/>
        <v>1</v>
      </c>
      <c r="BA212" s="426">
        <f t="shared" si="41"/>
        <v>0</v>
      </c>
      <c r="BB212" s="426">
        <f t="shared" si="42"/>
        <v>1</v>
      </c>
      <c r="BC212" s="425" t="b">
        <f>COUNTIF($W$3:$W251,$W212)&gt;1</f>
        <v>0</v>
      </c>
    </row>
    <row r="213" spans="1:58" ht="15.75" customHeight="1">
      <c r="A213" s="319" t="s">
        <v>10</v>
      </c>
      <c r="B213" s="319" t="s">
        <v>49</v>
      </c>
      <c r="C213" s="319" t="s">
        <v>50</v>
      </c>
      <c r="D213" s="319" t="s">
        <v>9648</v>
      </c>
      <c r="E213" s="319" t="s">
        <v>30</v>
      </c>
      <c r="F213" s="319"/>
      <c r="G213" s="319" t="s">
        <v>1986</v>
      </c>
      <c r="H213" s="319" t="s">
        <v>8063</v>
      </c>
      <c r="I213" s="319" t="s">
        <v>4033</v>
      </c>
      <c r="J213" s="319"/>
      <c r="K213" s="319"/>
      <c r="L213" s="319" t="s">
        <v>1987</v>
      </c>
      <c r="M213" s="319" t="s">
        <v>8065</v>
      </c>
      <c r="N213" s="319" t="s">
        <v>113</v>
      </c>
      <c r="O213" s="319" t="s">
        <v>226</v>
      </c>
      <c r="P213" s="319" t="s">
        <v>35</v>
      </c>
      <c r="Q213" s="319" t="s">
        <v>107</v>
      </c>
      <c r="R213" s="319" t="s">
        <v>1613</v>
      </c>
      <c r="S213" s="319"/>
      <c r="T213" s="319" t="s">
        <v>4634</v>
      </c>
      <c r="U213" s="319" t="s">
        <v>4164</v>
      </c>
      <c r="V213" s="319" t="s">
        <v>6448</v>
      </c>
      <c r="W213" s="319" t="s">
        <v>8265</v>
      </c>
      <c r="X213" s="491">
        <v>45163</v>
      </c>
      <c r="Y213" s="492">
        <v>46637</v>
      </c>
      <c r="Z213" s="319" t="s">
        <v>4158</v>
      </c>
      <c r="AA213" s="319" t="s">
        <v>4159</v>
      </c>
      <c r="AB213" s="319"/>
      <c r="AC213" s="319"/>
      <c r="AD213" s="319" t="s">
        <v>7920</v>
      </c>
      <c r="AE213" s="319" t="s">
        <v>8069</v>
      </c>
      <c r="AF213" s="667">
        <v>45456</v>
      </c>
      <c r="AG213" s="319"/>
      <c r="AH213" s="319"/>
      <c r="AI213" s="319"/>
      <c r="AJ213" s="319"/>
      <c r="AK213" s="319"/>
      <c r="AL213" s="319"/>
      <c r="AM213" s="319"/>
      <c r="AN213" s="319"/>
      <c r="AO213" s="319"/>
      <c r="AP213" s="319"/>
      <c r="AQ213" s="319"/>
      <c r="AR213" s="319" t="s">
        <v>2324</v>
      </c>
      <c r="AS213" s="319">
        <v>2023</v>
      </c>
      <c r="AT213" s="477">
        <v>45167</v>
      </c>
      <c r="AU213" s="319" t="s">
        <v>2310</v>
      </c>
      <c r="AV213" s="319"/>
      <c r="AW213" s="479"/>
      <c r="AX213" s="479"/>
      <c r="AY213" s="479">
        <f t="shared" si="39"/>
        <v>0</v>
      </c>
      <c r="AZ213" s="479">
        <f t="shared" si="40"/>
        <v>1</v>
      </c>
      <c r="BA213" s="479">
        <f t="shared" si="41"/>
        <v>0</v>
      </c>
      <c r="BB213" s="479">
        <f t="shared" si="42"/>
        <v>1</v>
      </c>
      <c r="BC213" s="480" t="b">
        <f>COUNTIF($W$3:$W251,$W213)&gt;1</f>
        <v>0</v>
      </c>
    </row>
    <row r="214" spans="1:58" ht="15.75" customHeight="1">
      <c r="A214" s="952" t="s">
        <v>10290</v>
      </c>
      <c r="G214" s="953">
        <f>COUNTA(G190:G213)</f>
        <v>24</v>
      </c>
    </row>
    <row r="215" spans="1:58" ht="15.75" customHeight="1">
      <c r="A215" s="63" t="s">
        <v>10</v>
      </c>
      <c r="B215" s="63" t="s">
        <v>27</v>
      </c>
      <c r="C215" s="63" t="s">
        <v>123</v>
      </c>
      <c r="D215" s="63" t="s">
        <v>130</v>
      </c>
      <c r="E215" s="63" t="s">
        <v>509</v>
      </c>
      <c r="F215" s="63"/>
      <c r="G215" s="63" t="s">
        <v>131</v>
      </c>
      <c r="H215" s="63"/>
      <c r="I215" s="63" t="s">
        <v>133</v>
      </c>
      <c r="J215" s="63"/>
      <c r="K215" s="63"/>
      <c r="L215" s="63">
        <v>9190659149</v>
      </c>
      <c r="M215" s="63" t="s">
        <v>4794</v>
      </c>
      <c r="N215" s="63" t="s">
        <v>113</v>
      </c>
      <c r="O215" s="63" t="s">
        <v>132</v>
      </c>
      <c r="P215" s="63" t="s">
        <v>35</v>
      </c>
      <c r="Q215" s="63" t="s">
        <v>8666</v>
      </c>
      <c r="R215" s="174" t="s">
        <v>39</v>
      </c>
      <c r="S215" s="174"/>
      <c r="T215" s="174" t="s">
        <v>4640</v>
      </c>
      <c r="U215" s="63" t="s">
        <v>4164</v>
      </c>
      <c r="V215" s="174" t="s">
        <v>253</v>
      </c>
      <c r="W215" s="174" t="s">
        <v>8868</v>
      </c>
      <c r="X215" s="429">
        <v>45106</v>
      </c>
      <c r="Y215" s="430">
        <v>45107</v>
      </c>
      <c r="Z215" s="63" t="s">
        <v>4158</v>
      </c>
      <c r="AA215" s="63" t="s">
        <v>4159</v>
      </c>
      <c r="AB215" s="63"/>
      <c r="AC215" s="63"/>
      <c r="AD215" s="174" t="s">
        <v>4796</v>
      </c>
      <c r="AE215" s="174" t="s">
        <v>4797</v>
      </c>
      <c r="AF215" s="430">
        <v>45687</v>
      </c>
      <c r="AG215" s="174"/>
      <c r="AH215" s="174"/>
      <c r="AI215" s="174"/>
      <c r="AJ215" s="174"/>
      <c r="AK215" s="174"/>
      <c r="AL215" s="174"/>
      <c r="AM215" s="174"/>
      <c r="AN215" s="174"/>
      <c r="AO215" s="174"/>
      <c r="AP215" s="174"/>
      <c r="AQ215" s="174"/>
      <c r="AR215" s="174" t="s">
        <v>2327</v>
      </c>
      <c r="AS215" s="174">
        <v>2023</v>
      </c>
      <c r="AT215" s="415">
        <v>45180</v>
      </c>
      <c r="AU215" s="174" t="s">
        <v>2310</v>
      </c>
      <c r="AV215" s="174"/>
      <c r="AW215" s="473"/>
      <c r="AX215" s="426"/>
      <c r="AY215" s="426">
        <f t="shared" ref="AY215:AY224" si="45">COUNTIF(AU215,"new tvi &amp; program")</f>
        <v>0</v>
      </c>
      <c r="AZ215" s="426">
        <f t="shared" ref="AZ215:AZ224" si="46">COUNTIF(AU215,"additional program")</f>
        <v>1</v>
      </c>
      <c r="BA215" s="426">
        <f t="shared" ref="BA215:BA224" si="47">COUNTIF(AU215,"migration")</f>
        <v>0</v>
      </c>
      <c r="BB215" s="426">
        <f t="shared" ref="BB215:BB224" si="48">SUM(AY215:BA215)</f>
        <v>1</v>
      </c>
      <c r="BC215" s="425" t="b">
        <f t="shared" ref="BC215:BC217" si="49">COUNTIF($W$3:$W306,$W215)&gt;1</f>
        <v>0</v>
      </c>
      <c r="BD215" s="425"/>
      <c r="BE215" s="425"/>
      <c r="BF215" s="425"/>
    </row>
    <row r="216" spans="1:58" ht="15.75" customHeight="1">
      <c r="A216" s="63" t="s">
        <v>10</v>
      </c>
      <c r="B216" s="63" t="s">
        <v>27</v>
      </c>
      <c r="C216" s="63" t="s">
        <v>28</v>
      </c>
      <c r="D216" s="63" t="s">
        <v>10288</v>
      </c>
      <c r="E216" s="63" t="s">
        <v>30</v>
      </c>
      <c r="F216" s="63"/>
      <c r="G216" s="63" t="s">
        <v>1805</v>
      </c>
      <c r="H216" s="63" t="s">
        <v>4517</v>
      </c>
      <c r="I216" s="63" t="s">
        <v>1806</v>
      </c>
      <c r="J216" s="63"/>
      <c r="K216" s="63"/>
      <c r="L216" s="63" t="s">
        <v>1807</v>
      </c>
      <c r="M216" s="63" t="s">
        <v>4704</v>
      </c>
      <c r="N216" s="63" t="s">
        <v>15</v>
      </c>
      <c r="O216" s="63" t="s">
        <v>16</v>
      </c>
      <c r="P216" s="63" t="s">
        <v>35</v>
      </c>
      <c r="Q216" s="63" t="s">
        <v>272</v>
      </c>
      <c r="R216" s="174" t="s">
        <v>2649</v>
      </c>
      <c r="S216" s="174"/>
      <c r="T216" s="174" t="s">
        <v>4705</v>
      </c>
      <c r="U216" s="63" t="s">
        <v>4306</v>
      </c>
      <c r="V216" s="174" t="s">
        <v>276</v>
      </c>
      <c r="W216" s="174" t="s">
        <v>4706</v>
      </c>
      <c r="X216" s="429">
        <v>45187</v>
      </c>
      <c r="Y216" s="430">
        <v>47015</v>
      </c>
      <c r="Z216" s="63" t="s">
        <v>4158</v>
      </c>
      <c r="AA216" s="63" t="s">
        <v>4159</v>
      </c>
      <c r="AB216" s="63"/>
      <c r="AC216" s="63"/>
      <c r="AD216" s="174" t="s">
        <v>8871</v>
      </c>
      <c r="AE216" s="174" t="s">
        <v>8872</v>
      </c>
      <c r="AF216" s="63" t="s">
        <v>4709</v>
      </c>
      <c r="AG216" s="174"/>
      <c r="AH216" s="174"/>
      <c r="AI216" s="174"/>
      <c r="AJ216" s="174"/>
      <c r="AK216" s="174"/>
      <c r="AL216" s="174"/>
      <c r="AM216" s="174"/>
      <c r="AN216" s="174"/>
      <c r="AO216" s="174"/>
      <c r="AP216" s="174"/>
      <c r="AQ216" s="174"/>
      <c r="AR216" s="174" t="s">
        <v>2327</v>
      </c>
      <c r="AS216" s="174">
        <v>2023</v>
      </c>
      <c r="AT216" s="415">
        <v>45187</v>
      </c>
      <c r="AU216" s="174" t="s">
        <v>2310</v>
      </c>
      <c r="AV216" s="174"/>
      <c r="AW216" s="473"/>
      <c r="AX216" s="426"/>
      <c r="AY216" s="426">
        <f t="shared" si="45"/>
        <v>0</v>
      </c>
      <c r="AZ216" s="426">
        <f t="shared" si="46"/>
        <v>1</v>
      </c>
      <c r="BA216" s="426">
        <f t="shared" si="47"/>
        <v>0</v>
      </c>
      <c r="BB216" s="426">
        <f t="shared" si="48"/>
        <v>1</v>
      </c>
      <c r="BC216" s="425" t="b">
        <f t="shared" si="49"/>
        <v>0</v>
      </c>
      <c r="BD216" s="425"/>
      <c r="BE216" s="425"/>
      <c r="BF216" s="425"/>
    </row>
    <row r="217" spans="1:58" ht="15.75" customHeight="1">
      <c r="A217" s="319" t="s">
        <v>10</v>
      </c>
      <c r="B217" s="319" t="s">
        <v>27</v>
      </c>
      <c r="C217" s="356" t="s">
        <v>28</v>
      </c>
      <c r="D217" s="356" t="s">
        <v>3722</v>
      </c>
      <c r="E217" s="356" t="s">
        <v>509</v>
      </c>
      <c r="F217" s="319"/>
      <c r="G217" s="319" t="s">
        <v>3521</v>
      </c>
      <c r="H217" s="319" t="s">
        <v>4710</v>
      </c>
      <c r="I217" s="319" t="s">
        <v>3723</v>
      </c>
      <c r="J217" s="319"/>
      <c r="K217" s="319"/>
      <c r="L217" s="484" t="s">
        <v>4711</v>
      </c>
      <c r="M217" s="319" t="s">
        <v>4712</v>
      </c>
      <c r="N217" s="356" t="s">
        <v>15</v>
      </c>
      <c r="O217" s="356" t="s">
        <v>16</v>
      </c>
      <c r="P217" s="356" t="s">
        <v>35</v>
      </c>
      <c r="Q217" s="356" t="s">
        <v>107</v>
      </c>
      <c r="R217" s="319" t="s">
        <v>108</v>
      </c>
      <c r="S217" s="319"/>
      <c r="T217" s="319" t="s">
        <v>4713</v>
      </c>
      <c r="U217" s="356" t="s">
        <v>4164</v>
      </c>
      <c r="V217" s="319" t="s">
        <v>192</v>
      </c>
      <c r="W217" s="319" t="s">
        <v>4714</v>
      </c>
      <c r="X217" s="475">
        <v>45189</v>
      </c>
      <c r="Y217" s="476">
        <v>47017</v>
      </c>
      <c r="Z217" s="356" t="s">
        <v>4158</v>
      </c>
      <c r="AA217" s="356" t="s">
        <v>4159</v>
      </c>
      <c r="AB217" s="356"/>
      <c r="AC217" s="356"/>
      <c r="AD217" s="319" t="s">
        <v>4715</v>
      </c>
      <c r="AE217" s="319" t="s">
        <v>4716</v>
      </c>
      <c r="AF217" s="476">
        <v>46952</v>
      </c>
      <c r="AG217" s="319"/>
      <c r="AH217" s="319"/>
      <c r="AI217" s="319"/>
      <c r="AJ217" s="319"/>
      <c r="AK217" s="319"/>
      <c r="AL217" s="319"/>
      <c r="AM217" s="319"/>
      <c r="AN217" s="319"/>
      <c r="AO217" s="319"/>
      <c r="AP217" s="319"/>
      <c r="AQ217" s="319"/>
      <c r="AR217" s="319" t="s">
        <v>2327</v>
      </c>
      <c r="AS217" s="319">
        <v>2023</v>
      </c>
      <c r="AT217" s="477">
        <v>45195</v>
      </c>
      <c r="AU217" s="319" t="s">
        <v>2307</v>
      </c>
      <c r="AV217" s="319"/>
      <c r="AW217" s="478">
        <v>1</v>
      </c>
      <c r="AX217" s="479"/>
      <c r="AY217" s="479">
        <f t="shared" si="45"/>
        <v>1</v>
      </c>
      <c r="AZ217" s="479">
        <f t="shared" si="46"/>
        <v>0</v>
      </c>
      <c r="BA217" s="479">
        <f t="shared" si="47"/>
        <v>0</v>
      </c>
      <c r="BB217" s="479">
        <f t="shared" si="48"/>
        <v>1</v>
      </c>
      <c r="BC217" s="480" t="b">
        <f t="shared" si="49"/>
        <v>0</v>
      </c>
      <c r="BD217" s="480"/>
      <c r="BE217" s="480"/>
      <c r="BF217" s="480"/>
    </row>
    <row r="218" spans="1:58" ht="15.75" customHeight="1">
      <c r="A218" s="174" t="s">
        <v>10</v>
      </c>
      <c r="B218" s="174" t="s">
        <v>11</v>
      </c>
      <c r="C218" s="174" t="s">
        <v>146</v>
      </c>
      <c r="D218" s="63" t="s">
        <v>10279</v>
      </c>
      <c r="E218" s="63" t="s">
        <v>30</v>
      </c>
      <c r="F218" s="174"/>
      <c r="G218" s="174" t="s">
        <v>3812</v>
      </c>
      <c r="H218" s="174" t="s">
        <v>9628</v>
      </c>
      <c r="I218" s="174" t="s">
        <v>9592</v>
      </c>
      <c r="J218" s="174"/>
      <c r="K218" s="174"/>
      <c r="L218" s="174" t="s">
        <v>6012</v>
      </c>
      <c r="M218" s="174"/>
      <c r="N218" s="63" t="s">
        <v>15</v>
      </c>
      <c r="O218" s="63" t="s">
        <v>16</v>
      </c>
      <c r="P218" s="174" t="s">
        <v>35</v>
      </c>
      <c r="Q218" s="63" t="s">
        <v>104</v>
      </c>
      <c r="R218" s="174" t="s">
        <v>105</v>
      </c>
      <c r="S218" s="174"/>
      <c r="T218" s="174" t="s">
        <v>4661</v>
      </c>
      <c r="U218" s="63" t="s">
        <v>4164</v>
      </c>
      <c r="V218" s="174" t="s">
        <v>4948</v>
      </c>
      <c r="W218" s="174" t="s">
        <v>6610</v>
      </c>
      <c r="X218" s="429">
        <v>45056</v>
      </c>
      <c r="Y218" s="430">
        <v>45057</v>
      </c>
      <c r="Z218" s="63" t="s">
        <v>4158</v>
      </c>
      <c r="AA218" s="63" t="s">
        <v>4159</v>
      </c>
      <c r="AB218" s="63"/>
      <c r="AC218" s="63"/>
      <c r="AD218" s="174"/>
      <c r="AE218" s="174"/>
      <c r="AF218" s="466"/>
      <c r="AG218" s="174"/>
      <c r="AH218" s="174"/>
      <c r="AI218" s="174"/>
      <c r="AJ218" s="174"/>
      <c r="AK218" s="174"/>
      <c r="AL218" s="174"/>
      <c r="AM218" s="174"/>
      <c r="AN218" s="174"/>
      <c r="AO218" s="174"/>
      <c r="AP218" s="174"/>
      <c r="AQ218" s="174"/>
      <c r="AR218" s="174" t="s">
        <v>2327</v>
      </c>
      <c r="AS218" s="174">
        <v>2023</v>
      </c>
      <c r="AT218" s="415">
        <v>45180</v>
      </c>
      <c r="AU218" s="174" t="s">
        <v>2310</v>
      </c>
      <c r="AV218" s="174"/>
      <c r="AW218" s="524"/>
      <c r="AX218" s="524"/>
      <c r="AY218" s="426">
        <f t="shared" si="45"/>
        <v>0</v>
      </c>
      <c r="AZ218" s="426">
        <f t="shared" si="46"/>
        <v>1</v>
      </c>
      <c r="BA218" s="426">
        <f t="shared" si="47"/>
        <v>0</v>
      </c>
      <c r="BB218" s="426">
        <f t="shared" si="48"/>
        <v>1</v>
      </c>
      <c r="BC218" s="425" t="b">
        <f t="shared" ref="BC218:BC224" si="50">COUNTIF($W$3:$W2024,$W218)&gt;1</f>
        <v>0</v>
      </c>
    </row>
    <row r="219" spans="1:58" ht="15.75" customHeight="1">
      <c r="A219" s="174" t="s">
        <v>10</v>
      </c>
      <c r="B219" s="174" t="s">
        <v>11</v>
      </c>
      <c r="C219" s="174" t="s">
        <v>12</v>
      </c>
      <c r="D219" s="63" t="s">
        <v>13</v>
      </c>
      <c r="E219" s="63" t="s">
        <v>28</v>
      </c>
      <c r="F219" s="174"/>
      <c r="G219" s="174" t="s">
        <v>1766</v>
      </c>
      <c r="H219" s="174" t="s">
        <v>6076</v>
      </c>
      <c r="I219" s="174" t="s">
        <v>1767</v>
      </c>
      <c r="J219" s="174"/>
      <c r="K219" s="174"/>
      <c r="L219" s="174" t="s">
        <v>1768</v>
      </c>
      <c r="M219" s="174" t="s">
        <v>5803</v>
      </c>
      <c r="N219" s="63" t="s">
        <v>15</v>
      </c>
      <c r="O219" s="63" t="s">
        <v>16</v>
      </c>
      <c r="P219" s="174" t="s">
        <v>35</v>
      </c>
      <c r="Q219" s="63" t="s">
        <v>8666</v>
      </c>
      <c r="R219" s="174" t="s">
        <v>3045</v>
      </c>
      <c r="S219" s="174"/>
      <c r="T219" s="174" t="s">
        <v>6080</v>
      </c>
      <c r="U219" s="63" t="s">
        <v>4164</v>
      </c>
      <c r="V219" s="174" t="s">
        <v>6612</v>
      </c>
      <c r="W219" s="174" t="s">
        <v>6613</v>
      </c>
      <c r="X219" s="429">
        <v>45168</v>
      </c>
      <c r="Y219" s="430">
        <v>46734</v>
      </c>
      <c r="Z219" s="63" t="s">
        <v>4158</v>
      </c>
      <c r="AA219" s="63" t="s">
        <v>4159</v>
      </c>
      <c r="AB219" s="63"/>
      <c r="AC219" s="63"/>
      <c r="AD219" s="174" t="s">
        <v>6082</v>
      </c>
      <c r="AE219" s="174" t="s">
        <v>6614</v>
      </c>
      <c r="AF219" s="466">
        <v>46777</v>
      </c>
      <c r="AG219" s="174"/>
      <c r="AH219" s="174"/>
      <c r="AI219" s="174"/>
      <c r="AJ219" s="174"/>
      <c r="AK219" s="174"/>
      <c r="AL219" s="174"/>
      <c r="AM219" s="174"/>
      <c r="AN219" s="174"/>
      <c r="AO219" s="174"/>
      <c r="AP219" s="174"/>
      <c r="AQ219" s="174"/>
      <c r="AR219" s="174" t="s">
        <v>2327</v>
      </c>
      <c r="AS219" s="174">
        <v>2023</v>
      </c>
      <c r="AT219" s="415">
        <v>45184</v>
      </c>
      <c r="AU219" s="174" t="s">
        <v>2310</v>
      </c>
      <c r="AV219" s="174"/>
      <c r="AW219" s="524"/>
      <c r="AX219" s="524"/>
      <c r="AY219" s="426">
        <f t="shared" si="45"/>
        <v>0</v>
      </c>
      <c r="AZ219" s="426">
        <f t="shared" si="46"/>
        <v>1</v>
      </c>
      <c r="BA219" s="426">
        <f t="shared" si="47"/>
        <v>0</v>
      </c>
      <c r="BB219" s="426">
        <f t="shared" si="48"/>
        <v>1</v>
      </c>
      <c r="BC219" s="425" t="b">
        <f t="shared" si="50"/>
        <v>0</v>
      </c>
    </row>
    <row r="220" spans="1:58" ht="15.75" customHeight="1">
      <c r="A220" s="174" t="s">
        <v>10</v>
      </c>
      <c r="B220" s="174" t="s">
        <v>11</v>
      </c>
      <c r="C220" s="174" t="s">
        <v>12</v>
      </c>
      <c r="D220" s="63" t="s">
        <v>13</v>
      </c>
      <c r="E220" s="63" t="s">
        <v>28</v>
      </c>
      <c r="F220" s="174"/>
      <c r="G220" s="174" t="s">
        <v>1766</v>
      </c>
      <c r="H220" s="174" t="s">
        <v>6076</v>
      </c>
      <c r="I220" s="174" t="s">
        <v>1767</v>
      </c>
      <c r="J220" s="174"/>
      <c r="K220" s="174"/>
      <c r="L220" s="174" t="s">
        <v>1768</v>
      </c>
      <c r="M220" s="174" t="s">
        <v>5803</v>
      </c>
      <c r="N220" s="63" t="s">
        <v>15</v>
      </c>
      <c r="O220" s="63" t="s">
        <v>16</v>
      </c>
      <c r="P220" s="174" t="s">
        <v>35</v>
      </c>
      <c r="Q220" s="63" t="s">
        <v>8666</v>
      </c>
      <c r="R220" s="174" t="s">
        <v>3062</v>
      </c>
      <c r="S220" s="174"/>
      <c r="T220" s="174" t="s">
        <v>6049</v>
      </c>
      <c r="U220" s="63" t="s">
        <v>4164</v>
      </c>
      <c r="V220" s="174" t="s">
        <v>6616</v>
      </c>
      <c r="W220" s="174" t="s">
        <v>6617</v>
      </c>
      <c r="X220" s="429">
        <v>45168</v>
      </c>
      <c r="Y220" s="430">
        <v>46734</v>
      </c>
      <c r="Z220" s="63" t="s">
        <v>4158</v>
      </c>
      <c r="AA220" s="63" t="s">
        <v>4159</v>
      </c>
      <c r="AB220" s="63"/>
      <c r="AC220" s="63"/>
      <c r="AD220" s="180" t="s">
        <v>5319</v>
      </c>
      <c r="AE220" s="174" t="s">
        <v>6085</v>
      </c>
      <c r="AF220" s="466">
        <v>46454</v>
      </c>
      <c r="AG220" s="174"/>
      <c r="AH220" s="174"/>
      <c r="AI220" s="174"/>
      <c r="AJ220" s="174"/>
      <c r="AK220" s="174"/>
      <c r="AL220" s="174"/>
      <c r="AM220" s="174"/>
      <c r="AN220" s="174"/>
      <c r="AO220" s="174"/>
      <c r="AP220" s="174"/>
      <c r="AQ220" s="174"/>
      <c r="AR220" s="174" t="s">
        <v>2327</v>
      </c>
      <c r="AS220" s="174">
        <v>2023</v>
      </c>
      <c r="AT220" s="415">
        <v>45184</v>
      </c>
      <c r="AU220" s="174" t="s">
        <v>2310</v>
      </c>
      <c r="AV220" s="174"/>
      <c r="AW220" s="524"/>
      <c r="AX220" s="524"/>
      <c r="AY220" s="426">
        <f t="shared" si="45"/>
        <v>0</v>
      </c>
      <c r="AZ220" s="426">
        <f t="shared" si="46"/>
        <v>1</v>
      </c>
      <c r="BA220" s="426">
        <f t="shared" si="47"/>
        <v>0</v>
      </c>
      <c r="BB220" s="426">
        <f t="shared" si="48"/>
        <v>1</v>
      </c>
      <c r="BC220" s="425" t="b">
        <f t="shared" si="50"/>
        <v>0</v>
      </c>
    </row>
    <row r="221" spans="1:58" ht="15.75" customHeight="1">
      <c r="A221" s="174" t="s">
        <v>10</v>
      </c>
      <c r="B221" s="63" t="s">
        <v>11</v>
      </c>
      <c r="C221" s="63" t="s">
        <v>123</v>
      </c>
      <c r="D221" s="63" t="s">
        <v>13</v>
      </c>
      <c r="E221" s="63" t="s">
        <v>28</v>
      </c>
      <c r="F221" s="63"/>
      <c r="G221" s="63" t="s">
        <v>1766</v>
      </c>
      <c r="H221" s="174" t="s">
        <v>6076</v>
      </c>
      <c r="I221" s="63" t="s">
        <v>2268</v>
      </c>
      <c r="J221" s="63"/>
      <c r="K221" s="63"/>
      <c r="L221" s="63" t="s">
        <v>1768</v>
      </c>
      <c r="M221" s="174" t="s">
        <v>5803</v>
      </c>
      <c r="N221" s="63" t="s">
        <v>15</v>
      </c>
      <c r="O221" s="63" t="s">
        <v>16</v>
      </c>
      <c r="P221" s="63" t="s">
        <v>35</v>
      </c>
      <c r="Q221" s="63" t="s">
        <v>125</v>
      </c>
      <c r="R221" s="174" t="s">
        <v>3030</v>
      </c>
      <c r="S221" s="174"/>
      <c r="T221" s="174" t="s">
        <v>5074</v>
      </c>
      <c r="U221" s="63" t="s">
        <v>4164</v>
      </c>
      <c r="V221" s="174" t="s">
        <v>506</v>
      </c>
      <c r="W221" s="174" t="s">
        <v>6618</v>
      </c>
      <c r="X221" s="429">
        <v>45168</v>
      </c>
      <c r="Y221" s="430">
        <v>46734</v>
      </c>
      <c r="Z221" s="63" t="s">
        <v>4158</v>
      </c>
      <c r="AA221" s="63" t="s">
        <v>4159</v>
      </c>
      <c r="AB221" s="63"/>
      <c r="AC221" s="63"/>
      <c r="AD221" s="174" t="s">
        <v>6078</v>
      </c>
      <c r="AE221" s="174" t="s">
        <v>6619</v>
      </c>
      <c r="AF221" s="466">
        <v>46835</v>
      </c>
      <c r="AG221" s="174"/>
      <c r="AH221" s="174"/>
      <c r="AI221" s="174"/>
      <c r="AJ221" s="174"/>
      <c r="AK221" s="174"/>
      <c r="AL221" s="174"/>
      <c r="AM221" s="174"/>
      <c r="AN221" s="174"/>
      <c r="AO221" s="174"/>
      <c r="AP221" s="174"/>
      <c r="AQ221" s="174"/>
      <c r="AR221" s="174" t="s">
        <v>2327</v>
      </c>
      <c r="AS221" s="174">
        <v>2023</v>
      </c>
      <c r="AT221" s="415">
        <v>45184</v>
      </c>
      <c r="AU221" s="174" t="s">
        <v>2310</v>
      </c>
      <c r="AV221" s="174"/>
      <c r="AW221" s="524"/>
      <c r="AX221" s="524"/>
      <c r="AY221" s="426">
        <f t="shared" si="45"/>
        <v>0</v>
      </c>
      <c r="AZ221" s="426">
        <f t="shared" si="46"/>
        <v>1</v>
      </c>
      <c r="BA221" s="426">
        <f t="shared" si="47"/>
        <v>0</v>
      </c>
      <c r="BB221" s="426">
        <f t="shared" si="48"/>
        <v>1</v>
      </c>
      <c r="BC221" s="425" t="b">
        <f t="shared" si="50"/>
        <v>0</v>
      </c>
    </row>
    <row r="222" spans="1:58" ht="15.75" customHeight="1">
      <c r="A222" s="174" t="s">
        <v>10</v>
      </c>
      <c r="B222" s="63" t="s">
        <v>11</v>
      </c>
      <c r="C222" s="63" t="s">
        <v>123</v>
      </c>
      <c r="D222" s="63" t="s">
        <v>13</v>
      </c>
      <c r="E222" s="63" t="s">
        <v>28</v>
      </c>
      <c r="F222" s="174"/>
      <c r="G222" s="63" t="s">
        <v>1766</v>
      </c>
      <c r="H222" s="174" t="s">
        <v>6076</v>
      </c>
      <c r="I222" s="63" t="s">
        <v>2268</v>
      </c>
      <c r="J222" s="174"/>
      <c r="K222" s="63"/>
      <c r="L222" s="63" t="s">
        <v>1768</v>
      </c>
      <c r="M222" s="174" t="s">
        <v>5803</v>
      </c>
      <c r="N222" s="63" t="s">
        <v>15</v>
      </c>
      <c r="O222" s="63" t="s">
        <v>16</v>
      </c>
      <c r="P222" s="63" t="s">
        <v>35</v>
      </c>
      <c r="Q222" s="63" t="s">
        <v>125</v>
      </c>
      <c r="R222" s="174" t="s">
        <v>1849</v>
      </c>
      <c r="S222" s="174"/>
      <c r="T222" s="174" t="s">
        <v>4582</v>
      </c>
      <c r="U222" s="63" t="s">
        <v>4164</v>
      </c>
      <c r="V222" s="174" t="s">
        <v>6620</v>
      </c>
      <c r="W222" s="174" t="s">
        <v>6621</v>
      </c>
      <c r="X222" s="429">
        <v>45168</v>
      </c>
      <c r="Y222" s="430">
        <v>46736</v>
      </c>
      <c r="Z222" s="63" t="s">
        <v>4158</v>
      </c>
      <c r="AA222" s="63" t="s">
        <v>4159</v>
      </c>
      <c r="AB222" s="63"/>
      <c r="AC222" s="63"/>
      <c r="AD222" s="174" t="s">
        <v>6078</v>
      </c>
      <c r="AE222" s="174" t="s">
        <v>6622</v>
      </c>
      <c r="AF222" s="466">
        <v>46694</v>
      </c>
      <c r="AG222" s="174"/>
      <c r="AH222" s="174"/>
      <c r="AI222" s="174"/>
      <c r="AJ222" s="174"/>
      <c r="AK222" s="174"/>
      <c r="AL222" s="174"/>
      <c r="AM222" s="174"/>
      <c r="AN222" s="174"/>
      <c r="AO222" s="174"/>
      <c r="AP222" s="174"/>
      <c r="AQ222" s="174"/>
      <c r="AR222" s="174" t="s">
        <v>2327</v>
      </c>
      <c r="AS222" s="174">
        <v>2023</v>
      </c>
      <c r="AT222" s="415">
        <v>45184</v>
      </c>
      <c r="AU222" s="174" t="s">
        <v>2310</v>
      </c>
      <c r="AV222" s="174"/>
      <c r="AW222" s="524"/>
      <c r="AX222" s="524"/>
      <c r="AY222" s="426">
        <f t="shared" si="45"/>
        <v>0</v>
      </c>
      <c r="AZ222" s="426">
        <f t="shared" si="46"/>
        <v>1</v>
      </c>
      <c r="BA222" s="426">
        <f t="shared" si="47"/>
        <v>0</v>
      </c>
      <c r="BB222" s="426">
        <f t="shared" si="48"/>
        <v>1</v>
      </c>
      <c r="BC222" s="425" t="b">
        <f t="shared" si="50"/>
        <v>0</v>
      </c>
    </row>
    <row r="223" spans="1:58" ht="15.75" customHeight="1">
      <c r="A223" s="174" t="s">
        <v>10</v>
      </c>
      <c r="B223" s="63" t="s">
        <v>11</v>
      </c>
      <c r="C223" s="63" t="s">
        <v>123</v>
      </c>
      <c r="D223" s="63" t="s">
        <v>13</v>
      </c>
      <c r="E223" s="63" t="s">
        <v>28</v>
      </c>
      <c r="F223" s="174"/>
      <c r="G223" s="63" t="s">
        <v>1766</v>
      </c>
      <c r="H223" s="174" t="s">
        <v>6076</v>
      </c>
      <c r="I223" s="63" t="s">
        <v>2268</v>
      </c>
      <c r="J223" s="174"/>
      <c r="K223" s="174"/>
      <c r="L223" s="63" t="s">
        <v>1768</v>
      </c>
      <c r="M223" s="174" t="s">
        <v>5803</v>
      </c>
      <c r="N223" s="63" t="s">
        <v>15</v>
      </c>
      <c r="O223" s="63" t="s">
        <v>16</v>
      </c>
      <c r="P223" s="63" t="s">
        <v>35</v>
      </c>
      <c r="Q223" s="63" t="s">
        <v>84</v>
      </c>
      <c r="R223" s="174" t="s">
        <v>170</v>
      </c>
      <c r="S223" s="174"/>
      <c r="T223" s="174" t="s">
        <v>4618</v>
      </c>
      <c r="U223" s="63" t="s">
        <v>4213</v>
      </c>
      <c r="V223" s="174" t="s">
        <v>2271</v>
      </c>
      <c r="W223" s="174" t="s">
        <v>6623</v>
      </c>
      <c r="X223" s="429">
        <v>45168</v>
      </c>
      <c r="Y223" s="430">
        <v>46624</v>
      </c>
      <c r="Z223" s="63" t="s">
        <v>4158</v>
      </c>
      <c r="AA223" s="63" t="s">
        <v>4159</v>
      </c>
      <c r="AB223" s="63"/>
      <c r="AC223" s="63"/>
      <c r="AD223" s="174" t="s">
        <v>6624</v>
      </c>
      <c r="AE223" s="174" t="s">
        <v>6625</v>
      </c>
      <c r="AF223" s="174" t="s">
        <v>6626</v>
      </c>
      <c r="AG223" s="174"/>
      <c r="AH223" s="174"/>
      <c r="AI223" s="174"/>
      <c r="AJ223" s="174"/>
      <c r="AK223" s="174"/>
      <c r="AL223" s="174"/>
      <c r="AM223" s="174"/>
      <c r="AN223" s="174"/>
      <c r="AO223" s="174"/>
      <c r="AP223" s="174"/>
      <c r="AQ223" s="174"/>
      <c r="AR223" s="174" t="s">
        <v>2327</v>
      </c>
      <c r="AS223" s="174">
        <v>2023</v>
      </c>
      <c r="AT223" s="415">
        <v>45184</v>
      </c>
      <c r="AU223" s="174" t="s">
        <v>2310</v>
      </c>
      <c r="AV223" s="174"/>
      <c r="AW223" s="524"/>
      <c r="AX223" s="524"/>
      <c r="AY223" s="426">
        <f t="shared" si="45"/>
        <v>0</v>
      </c>
      <c r="AZ223" s="426">
        <f t="shared" si="46"/>
        <v>1</v>
      </c>
      <c r="BA223" s="426">
        <f t="shared" si="47"/>
        <v>0</v>
      </c>
      <c r="BB223" s="426">
        <f t="shared" si="48"/>
        <v>1</v>
      </c>
      <c r="BC223" s="425" t="b">
        <f t="shared" si="50"/>
        <v>0</v>
      </c>
    </row>
    <row r="224" spans="1:58" ht="15.75" customHeight="1">
      <c r="A224" s="319" t="s">
        <v>10</v>
      </c>
      <c r="B224" s="356" t="s">
        <v>11</v>
      </c>
      <c r="C224" s="356" t="s">
        <v>123</v>
      </c>
      <c r="D224" s="356" t="s">
        <v>13</v>
      </c>
      <c r="E224" s="356" t="s">
        <v>28</v>
      </c>
      <c r="F224" s="319"/>
      <c r="G224" s="356" t="s">
        <v>1766</v>
      </c>
      <c r="H224" s="319" t="s">
        <v>6076</v>
      </c>
      <c r="I224" s="356" t="s">
        <v>2268</v>
      </c>
      <c r="J224" s="319"/>
      <c r="K224" s="319"/>
      <c r="L224" s="356" t="s">
        <v>1768</v>
      </c>
      <c r="M224" s="319" t="s">
        <v>5803</v>
      </c>
      <c r="N224" s="356" t="s">
        <v>15</v>
      </c>
      <c r="O224" s="356" t="s">
        <v>16</v>
      </c>
      <c r="P224" s="356" t="s">
        <v>35</v>
      </c>
      <c r="Q224" s="356" t="s">
        <v>84</v>
      </c>
      <c r="R224" s="319" t="s">
        <v>167</v>
      </c>
      <c r="S224" s="319"/>
      <c r="T224" s="319" t="s">
        <v>4623</v>
      </c>
      <c r="U224" s="356" t="s">
        <v>4164</v>
      </c>
      <c r="V224" s="319" t="s">
        <v>2271</v>
      </c>
      <c r="W224" s="319" t="s">
        <v>6627</v>
      </c>
      <c r="X224" s="475">
        <v>45168</v>
      </c>
      <c r="Y224" s="476">
        <v>46624</v>
      </c>
      <c r="Z224" s="356" t="s">
        <v>4158</v>
      </c>
      <c r="AA224" s="356" t="s">
        <v>4159</v>
      </c>
      <c r="AB224" s="356"/>
      <c r="AC224" s="356"/>
      <c r="AD224" s="319" t="s">
        <v>6624</v>
      </c>
      <c r="AE224" s="319" t="s">
        <v>6625</v>
      </c>
      <c r="AF224" s="319" t="s">
        <v>6626</v>
      </c>
      <c r="AG224" s="319"/>
      <c r="AH224" s="319"/>
      <c r="AI224" s="319"/>
      <c r="AJ224" s="319"/>
      <c r="AK224" s="319"/>
      <c r="AL224" s="319"/>
      <c r="AM224" s="319"/>
      <c r="AN224" s="319"/>
      <c r="AO224" s="319"/>
      <c r="AP224" s="319"/>
      <c r="AQ224" s="319"/>
      <c r="AR224" s="319" t="s">
        <v>2327</v>
      </c>
      <c r="AS224" s="319">
        <v>2023</v>
      </c>
      <c r="AT224" s="477">
        <v>45184</v>
      </c>
      <c r="AU224" s="319" t="s">
        <v>2310</v>
      </c>
      <c r="AV224" s="319"/>
      <c r="AW224" s="608"/>
      <c r="AX224" s="608"/>
      <c r="AY224" s="479">
        <f t="shared" si="45"/>
        <v>0</v>
      </c>
      <c r="AZ224" s="479">
        <f t="shared" si="46"/>
        <v>1</v>
      </c>
      <c r="BA224" s="479">
        <f t="shared" si="47"/>
        <v>0</v>
      </c>
      <c r="BB224" s="479">
        <f t="shared" si="48"/>
        <v>1</v>
      </c>
      <c r="BC224" s="480" t="b">
        <f t="shared" si="50"/>
        <v>0</v>
      </c>
    </row>
    <row r="225" spans="1:58" ht="15.75" customHeight="1">
      <c r="A225" s="952" t="s">
        <v>10291</v>
      </c>
      <c r="G225" s="953">
        <f>COUNTA(G215:G224)</f>
        <v>10</v>
      </c>
    </row>
    <row r="226" spans="1:58" ht="15.75" customHeight="1">
      <c r="A226" s="174" t="s">
        <v>10</v>
      </c>
      <c r="B226" s="174" t="s">
        <v>11</v>
      </c>
      <c r="C226" s="174" t="s">
        <v>28</v>
      </c>
      <c r="D226" s="63" t="s">
        <v>977</v>
      </c>
      <c r="E226" s="63" t="s">
        <v>28</v>
      </c>
      <c r="F226" s="174"/>
      <c r="G226" s="174" t="s">
        <v>1042</v>
      </c>
      <c r="H226" s="174" t="s">
        <v>9596</v>
      </c>
      <c r="I226" s="174" t="s">
        <v>1043</v>
      </c>
      <c r="J226" s="174"/>
      <c r="K226" s="174"/>
      <c r="L226" s="174" t="s">
        <v>6057</v>
      </c>
      <c r="M226" s="174" t="s">
        <v>6058</v>
      </c>
      <c r="N226" s="63" t="s">
        <v>113</v>
      </c>
      <c r="O226" s="63" t="s">
        <v>226</v>
      </c>
      <c r="P226" s="174" t="s">
        <v>35</v>
      </c>
      <c r="Q226" s="63" t="s">
        <v>87</v>
      </c>
      <c r="R226" s="174" t="s">
        <v>737</v>
      </c>
      <c r="S226" s="174"/>
      <c r="T226" s="174" t="s">
        <v>4668</v>
      </c>
      <c r="U226" s="313" t="s">
        <v>4164</v>
      </c>
      <c r="V226" s="174" t="s">
        <v>165</v>
      </c>
      <c r="W226" s="174" t="s">
        <v>6628</v>
      </c>
      <c r="X226" s="429">
        <v>45208</v>
      </c>
      <c r="Y226" s="430">
        <v>46842</v>
      </c>
      <c r="Z226" s="63" t="s">
        <v>4158</v>
      </c>
      <c r="AA226" s="63" t="s">
        <v>4159</v>
      </c>
      <c r="AB226" s="63"/>
      <c r="AC226" s="63"/>
      <c r="AD226" s="174" t="s">
        <v>6629</v>
      </c>
      <c r="AE226" s="174" t="s">
        <v>6630</v>
      </c>
      <c r="AF226" s="174" t="s">
        <v>6631</v>
      </c>
      <c r="AG226" s="174"/>
      <c r="AH226" s="174"/>
      <c r="AI226" s="174"/>
      <c r="AJ226" s="174"/>
      <c r="AK226" s="174"/>
      <c r="AL226" s="174"/>
      <c r="AM226" s="174"/>
      <c r="AN226" s="174"/>
      <c r="AO226" s="174"/>
      <c r="AP226" s="174"/>
      <c r="AQ226" s="174"/>
      <c r="AR226" s="174" t="s">
        <v>2330</v>
      </c>
      <c r="AS226" s="174">
        <v>2023</v>
      </c>
      <c r="AT226" s="415">
        <v>45212</v>
      </c>
      <c r="AU226" s="174" t="s">
        <v>2310</v>
      </c>
      <c r="AV226" s="174"/>
      <c r="AW226" s="524"/>
      <c r="AX226" s="524"/>
      <c r="AY226" s="426">
        <f t="shared" ref="AY226:AY234" si="51">COUNTIF(AU226,"new tvi &amp; program")</f>
        <v>0</v>
      </c>
      <c r="AZ226" s="426">
        <f t="shared" ref="AZ226:AZ234" si="52">COUNTIF(AU226,"additional program")</f>
        <v>1</v>
      </c>
      <c r="BA226" s="426">
        <f t="shared" ref="BA226:BA234" si="53">COUNTIF(AU226,"migration")</f>
        <v>0</v>
      </c>
      <c r="BB226" s="426">
        <f t="shared" ref="BB226:BB234" si="54">SUM(AY226:BA226)</f>
        <v>1</v>
      </c>
      <c r="BC226" s="425" t="b">
        <f t="shared" ref="BC226:BC229" si="55">COUNTIF($W$3:$W2032,$W226)&gt;1</f>
        <v>0</v>
      </c>
    </row>
    <row r="227" spans="1:58" ht="15.75" customHeight="1">
      <c r="A227" s="174" t="s">
        <v>10</v>
      </c>
      <c r="B227" s="174" t="s">
        <v>11</v>
      </c>
      <c r="C227" s="174" t="s">
        <v>28</v>
      </c>
      <c r="D227" s="63" t="s">
        <v>977</v>
      </c>
      <c r="E227" s="63" t="s">
        <v>28</v>
      </c>
      <c r="F227" s="174"/>
      <c r="G227" s="174" t="s">
        <v>1042</v>
      </c>
      <c r="H227" s="174" t="s">
        <v>9596</v>
      </c>
      <c r="I227" s="174" t="s">
        <v>1043</v>
      </c>
      <c r="J227" s="174"/>
      <c r="K227" s="174"/>
      <c r="L227" s="174" t="s">
        <v>6057</v>
      </c>
      <c r="M227" s="174" t="s">
        <v>6058</v>
      </c>
      <c r="N227" s="63" t="s">
        <v>113</v>
      </c>
      <c r="O227" s="63" t="s">
        <v>226</v>
      </c>
      <c r="P227" s="174" t="s">
        <v>35</v>
      </c>
      <c r="Q227" s="63" t="s">
        <v>84</v>
      </c>
      <c r="R227" s="174" t="s">
        <v>167</v>
      </c>
      <c r="S227" s="174"/>
      <c r="T227" s="174" t="s">
        <v>4623</v>
      </c>
      <c r="U227" s="313" t="s">
        <v>4164</v>
      </c>
      <c r="V227" s="174" t="s">
        <v>94</v>
      </c>
      <c r="W227" s="174" t="s">
        <v>6632</v>
      </c>
      <c r="X227" s="429">
        <v>45208</v>
      </c>
      <c r="Y227" s="430">
        <v>46842</v>
      </c>
      <c r="Z227" s="63" t="s">
        <v>4158</v>
      </c>
      <c r="AA227" s="63" t="s">
        <v>4159</v>
      </c>
      <c r="AB227" s="63"/>
      <c r="AC227" s="63"/>
      <c r="AD227" s="174" t="s">
        <v>5441</v>
      </c>
      <c r="AE227" s="174" t="s">
        <v>6633</v>
      </c>
      <c r="AF227" s="466">
        <v>46719</v>
      </c>
      <c r="AG227" s="174"/>
      <c r="AH227" s="174"/>
      <c r="AI227" s="174"/>
      <c r="AJ227" s="174"/>
      <c r="AK227" s="174"/>
      <c r="AL227" s="174"/>
      <c r="AM227" s="174"/>
      <c r="AN227" s="174"/>
      <c r="AO227" s="174"/>
      <c r="AP227" s="174"/>
      <c r="AQ227" s="174"/>
      <c r="AR227" s="174" t="s">
        <v>2330</v>
      </c>
      <c r="AS227" s="174">
        <v>2023</v>
      </c>
      <c r="AT227" s="415">
        <v>45212</v>
      </c>
      <c r="AU227" s="174" t="s">
        <v>2310</v>
      </c>
      <c r="AV227" s="174"/>
      <c r="AW227" s="524"/>
      <c r="AX227" s="524"/>
      <c r="AY227" s="426">
        <f t="shared" si="51"/>
        <v>0</v>
      </c>
      <c r="AZ227" s="426">
        <f t="shared" si="52"/>
        <v>1</v>
      </c>
      <c r="BA227" s="426">
        <f t="shared" si="53"/>
        <v>0</v>
      </c>
      <c r="BB227" s="426">
        <f t="shared" si="54"/>
        <v>1</v>
      </c>
      <c r="BC227" s="425" t="b">
        <f t="shared" si="55"/>
        <v>0</v>
      </c>
    </row>
    <row r="228" spans="1:58" ht="15.75" customHeight="1">
      <c r="A228" s="174" t="s">
        <v>10</v>
      </c>
      <c r="B228" s="174" t="s">
        <v>11</v>
      </c>
      <c r="C228" s="174" t="s">
        <v>50</v>
      </c>
      <c r="D228" s="63" t="s">
        <v>2158</v>
      </c>
      <c r="E228" s="63" t="s">
        <v>28</v>
      </c>
      <c r="F228" s="174"/>
      <c r="G228" s="174" t="s">
        <v>3557</v>
      </c>
      <c r="H228" s="174"/>
      <c r="I228" s="174" t="s">
        <v>3882</v>
      </c>
      <c r="J228" s="174"/>
      <c r="K228" s="174"/>
      <c r="L228" s="174" t="s">
        <v>6635</v>
      </c>
      <c r="M228" s="174" t="s">
        <v>6636</v>
      </c>
      <c r="N228" s="63" t="s">
        <v>15</v>
      </c>
      <c r="O228" s="63" t="s">
        <v>16</v>
      </c>
      <c r="P228" s="174" t="s">
        <v>35</v>
      </c>
      <c r="Q228" s="63" t="s">
        <v>84</v>
      </c>
      <c r="R228" s="174" t="s">
        <v>85</v>
      </c>
      <c r="S228" s="174"/>
      <c r="T228" s="174" t="s">
        <v>4623</v>
      </c>
      <c r="U228" s="313" t="s">
        <v>4164</v>
      </c>
      <c r="V228" s="174" t="s">
        <v>94</v>
      </c>
      <c r="W228" s="174" t="s">
        <v>6637</v>
      </c>
      <c r="X228" s="429">
        <v>45225</v>
      </c>
      <c r="Y228" s="430">
        <v>47053</v>
      </c>
      <c r="Z228" s="63" t="s">
        <v>4158</v>
      </c>
      <c r="AA228" s="63" t="s">
        <v>4159</v>
      </c>
      <c r="AB228" s="63"/>
      <c r="AC228" s="63"/>
      <c r="AD228" s="174" t="s">
        <v>6638</v>
      </c>
      <c r="AE228" s="174" t="s">
        <v>6639</v>
      </c>
      <c r="AF228" s="466">
        <v>46039</v>
      </c>
      <c r="AG228" s="174"/>
      <c r="AH228" s="174"/>
      <c r="AI228" s="174"/>
      <c r="AJ228" s="174"/>
      <c r="AK228" s="174"/>
      <c r="AL228" s="174"/>
      <c r="AM228" s="174"/>
      <c r="AN228" s="174"/>
      <c r="AO228" s="174"/>
      <c r="AP228" s="174"/>
      <c r="AQ228" s="174"/>
      <c r="AR228" s="174" t="s">
        <v>2330</v>
      </c>
      <c r="AS228" s="174">
        <v>2023</v>
      </c>
      <c r="AT228" s="415">
        <v>45226</v>
      </c>
      <c r="AU228" s="174" t="s">
        <v>2307</v>
      </c>
      <c r="AV228" s="174"/>
      <c r="AW228" s="524">
        <v>1</v>
      </c>
      <c r="AX228" s="524"/>
      <c r="AY228" s="426">
        <f t="shared" si="51"/>
        <v>1</v>
      </c>
      <c r="AZ228" s="426">
        <f t="shared" si="52"/>
        <v>0</v>
      </c>
      <c r="BA228" s="426">
        <f t="shared" si="53"/>
        <v>0</v>
      </c>
      <c r="BB228" s="426">
        <f t="shared" si="54"/>
        <v>1</v>
      </c>
      <c r="BC228" s="425" t="b">
        <f t="shared" si="55"/>
        <v>0</v>
      </c>
    </row>
    <row r="229" spans="1:58" ht="15.75" customHeight="1">
      <c r="A229" s="319" t="s">
        <v>10</v>
      </c>
      <c r="B229" s="356" t="s">
        <v>11</v>
      </c>
      <c r="C229" s="356" t="s">
        <v>509</v>
      </c>
      <c r="D229" s="356" t="s">
        <v>1026</v>
      </c>
      <c r="E229" s="356" t="s">
        <v>28</v>
      </c>
      <c r="F229" s="356"/>
      <c r="G229" s="356" t="s">
        <v>1027</v>
      </c>
      <c r="H229" s="356" t="s">
        <v>6413</v>
      </c>
      <c r="I229" s="356" t="s">
        <v>1028</v>
      </c>
      <c r="J229" s="356"/>
      <c r="K229" s="356"/>
      <c r="L229" s="356" t="s">
        <v>1029</v>
      </c>
      <c r="M229" s="356" t="s">
        <v>5414</v>
      </c>
      <c r="N229" s="356" t="s">
        <v>113</v>
      </c>
      <c r="O229" s="356" t="s">
        <v>226</v>
      </c>
      <c r="P229" s="356" t="s">
        <v>35</v>
      </c>
      <c r="Q229" s="356" t="s">
        <v>84</v>
      </c>
      <c r="R229" s="319" t="s">
        <v>170</v>
      </c>
      <c r="S229" s="319"/>
      <c r="T229" s="319" t="s">
        <v>4618</v>
      </c>
      <c r="U229" s="356" t="s">
        <v>4213</v>
      </c>
      <c r="V229" s="319" t="s">
        <v>94</v>
      </c>
      <c r="W229" s="319" t="s">
        <v>6640</v>
      </c>
      <c r="X229" s="475">
        <v>45236</v>
      </c>
      <c r="Y229" s="476">
        <v>46687</v>
      </c>
      <c r="Z229" s="356" t="s">
        <v>4158</v>
      </c>
      <c r="AA229" s="356" t="s">
        <v>4159</v>
      </c>
      <c r="AB229" s="356"/>
      <c r="AC229" s="356"/>
      <c r="AD229" s="319" t="s">
        <v>6641</v>
      </c>
      <c r="AE229" s="319" t="s">
        <v>6642</v>
      </c>
      <c r="AF229" s="319" t="s">
        <v>6643</v>
      </c>
      <c r="AG229" s="319"/>
      <c r="AH229" s="319"/>
      <c r="AI229" s="319"/>
      <c r="AJ229" s="319"/>
      <c r="AK229" s="319"/>
      <c r="AL229" s="319"/>
      <c r="AM229" s="319"/>
      <c r="AN229" s="319"/>
      <c r="AO229" s="319"/>
      <c r="AP229" s="319"/>
      <c r="AQ229" s="319"/>
      <c r="AR229" s="319" t="s">
        <v>2333</v>
      </c>
      <c r="AS229" s="319">
        <v>2023</v>
      </c>
      <c r="AT229" s="477">
        <v>45238</v>
      </c>
      <c r="AU229" s="319" t="s">
        <v>2310</v>
      </c>
      <c r="AV229" s="319"/>
      <c r="AW229" s="608"/>
      <c r="AX229" s="608"/>
      <c r="AY229" s="479">
        <f t="shared" si="51"/>
        <v>0</v>
      </c>
      <c r="AZ229" s="479">
        <f t="shared" si="52"/>
        <v>1</v>
      </c>
      <c r="BA229" s="479">
        <f t="shared" si="53"/>
        <v>0</v>
      </c>
      <c r="BB229" s="479">
        <f t="shared" si="54"/>
        <v>1</v>
      </c>
      <c r="BC229" s="480" t="b">
        <f t="shared" si="55"/>
        <v>0</v>
      </c>
    </row>
    <row r="230" spans="1:58" ht="15.75" customHeight="1">
      <c r="A230" s="174" t="s">
        <v>10</v>
      </c>
      <c r="B230" s="174" t="s">
        <v>49</v>
      </c>
      <c r="C230" s="174" t="s">
        <v>50</v>
      </c>
      <c r="D230" s="174" t="s">
        <v>51</v>
      </c>
      <c r="E230" s="174" t="s">
        <v>30</v>
      </c>
      <c r="F230" s="174"/>
      <c r="G230" s="174" t="s">
        <v>9798</v>
      </c>
      <c r="H230" s="174" t="s">
        <v>8119</v>
      </c>
      <c r="I230" s="174" t="s">
        <v>4039</v>
      </c>
      <c r="J230" s="174"/>
      <c r="K230" s="174"/>
      <c r="L230" s="174" t="s">
        <v>1492</v>
      </c>
      <c r="M230" s="174"/>
      <c r="N230" s="174" t="s">
        <v>15</v>
      </c>
      <c r="O230" s="174" t="s">
        <v>16</v>
      </c>
      <c r="P230" s="174" t="s">
        <v>35</v>
      </c>
      <c r="Q230" s="174" t="s">
        <v>125</v>
      </c>
      <c r="R230" s="174" t="s">
        <v>1033</v>
      </c>
      <c r="S230" s="174"/>
      <c r="T230" s="174" t="s">
        <v>7631</v>
      </c>
      <c r="U230" s="174" t="s">
        <v>4164</v>
      </c>
      <c r="V230" s="174" t="s">
        <v>1034</v>
      </c>
      <c r="W230" s="174" t="s">
        <v>8267</v>
      </c>
      <c r="X230" s="466">
        <v>45218</v>
      </c>
      <c r="Y230" s="418">
        <v>47046</v>
      </c>
      <c r="Z230" s="174" t="s">
        <v>4158</v>
      </c>
      <c r="AA230" s="174" t="s">
        <v>8268</v>
      </c>
      <c r="AB230" s="174"/>
      <c r="AC230" s="174"/>
      <c r="AD230" s="174" t="s">
        <v>8269</v>
      </c>
      <c r="AE230" s="174" t="s">
        <v>8270</v>
      </c>
      <c r="AF230" s="418">
        <v>46311</v>
      </c>
      <c r="AG230" s="174"/>
      <c r="AH230" s="174"/>
      <c r="AI230" s="174"/>
      <c r="AJ230" s="174"/>
      <c r="AK230" s="174"/>
      <c r="AL230" s="174"/>
      <c r="AM230" s="174"/>
      <c r="AN230" s="174"/>
      <c r="AO230" s="174"/>
      <c r="AP230" s="174"/>
      <c r="AQ230" s="174"/>
      <c r="AR230" s="174" t="s">
        <v>2330</v>
      </c>
      <c r="AS230" s="174">
        <v>2023</v>
      </c>
      <c r="AT230" s="415">
        <v>45218</v>
      </c>
      <c r="AU230" s="174" t="s">
        <v>2310</v>
      </c>
      <c r="AV230" s="174"/>
      <c r="AW230" s="665"/>
      <c r="AX230" s="426"/>
      <c r="AY230" s="426">
        <f t="shared" si="51"/>
        <v>0</v>
      </c>
      <c r="AZ230" s="426">
        <f t="shared" si="52"/>
        <v>1</v>
      </c>
      <c r="BA230" s="426">
        <f t="shared" si="53"/>
        <v>0</v>
      </c>
      <c r="BB230" s="426">
        <f t="shared" si="54"/>
        <v>1</v>
      </c>
      <c r="BC230" s="425" t="b">
        <f>COUNTIF($W$3:$W267,$W230)&gt;1</f>
        <v>0</v>
      </c>
    </row>
    <row r="231" spans="1:58" ht="15.75" customHeight="1">
      <c r="A231" s="174" t="s">
        <v>10</v>
      </c>
      <c r="B231" s="174" t="s">
        <v>49</v>
      </c>
      <c r="C231" s="174" t="s">
        <v>28</v>
      </c>
      <c r="D231" s="174" t="s">
        <v>1415</v>
      </c>
      <c r="E231" s="174" t="s">
        <v>50</v>
      </c>
      <c r="F231" s="174"/>
      <c r="G231" s="174" t="s">
        <v>2244</v>
      </c>
      <c r="H231" s="174" t="s">
        <v>8271</v>
      </c>
      <c r="I231" s="174" t="s">
        <v>2245</v>
      </c>
      <c r="J231" s="174"/>
      <c r="K231" s="174"/>
      <c r="L231" s="174"/>
      <c r="M231" s="174"/>
      <c r="N231" s="174" t="s">
        <v>15</v>
      </c>
      <c r="O231" s="174" t="s">
        <v>1449</v>
      </c>
      <c r="P231" s="174" t="s">
        <v>35</v>
      </c>
      <c r="Q231" s="174" t="s">
        <v>125</v>
      </c>
      <c r="R231" s="174" t="s">
        <v>1023</v>
      </c>
      <c r="S231" s="174"/>
      <c r="T231" s="174" t="s">
        <v>5074</v>
      </c>
      <c r="U231" s="174" t="s">
        <v>4164</v>
      </c>
      <c r="V231" s="174" t="s">
        <v>1024</v>
      </c>
      <c r="W231" s="174" t="s">
        <v>8272</v>
      </c>
      <c r="X231" s="466">
        <v>45219</v>
      </c>
      <c r="Y231" s="418">
        <v>47049</v>
      </c>
      <c r="Z231" s="174" t="s">
        <v>4158</v>
      </c>
      <c r="AA231" s="174" t="s">
        <v>4159</v>
      </c>
      <c r="AB231" s="174"/>
      <c r="AC231" s="174"/>
      <c r="AD231" s="174" t="s">
        <v>8273</v>
      </c>
      <c r="AE231" s="174" t="s">
        <v>8274</v>
      </c>
      <c r="AF231" s="174" t="s">
        <v>8275</v>
      </c>
      <c r="AG231" s="174"/>
      <c r="AH231" s="174"/>
      <c r="AI231" s="174"/>
      <c r="AJ231" s="174"/>
      <c r="AK231" s="174"/>
      <c r="AL231" s="174"/>
      <c r="AM231" s="174"/>
      <c r="AN231" s="174"/>
      <c r="AO231" s="174"/>
      <c r="AP231" s="174"/>
      <c r="AQ231" s="174"/>
      <c r="AR231" s="174" t="s">
        <v>2330</v>
      </c>
      <c r="AS231" s="174">
        <v>2023</v>
      </c>
      <c r="AT231" s="415">
        <v>45222</v>
      </c>
      <c r="AU231" s="174" t="s">
        <v>2310</v>
      </c>
      <c r="AV231" s="174"/>
      <c r="AW231" s="665"/>
      <c r="AX231" s="426"/>
      <c r="AY231" s="426">
        <f t="shared" si="51"/>
        <v>0</v>
      </c>
      <c r="AZ231" s="426">
        <f t="shared" si="52"/>
        <v>1</v>
      </c>
      <c r="BA231" s="426">
        <f t="shared" si="53"/>
        <v>0</v>
      </c>
      <c r="BB231" s="426">
        <f t="shared" si="54"/>
        <v>1</v>
      </c>
      <c r="BC231" s="425" t="b">
        <f>COUNTIF($W$3:$W267,$W231)&gt;1</f>
        <v>0</v>
      </c>
    </row>
    <row r="232" spans="1:58" ht="15.75" customHeight="1">
      <c r="A232" s="174" t="s">
        <v>10</v>
      </c>
      <c r="B232" s="174" t="s">
        <v>49</v>
      </c>
      <c r="C232" s="174" t="s">
        <v>50</v>
      </c>
      <c r="D232" s="174" t="s">
        <v>1447</v>
      </c>
      <c r="E232" s="174" t="s">
        <v>30</v>
      </c>
      <c r="F232" s="174"/>
      <c r="G232" s="174" t="s">
        <v>4050</v>
      </c>
      <c r="H232" s="174" t="s">
        <v>8276</v>
      </c>
      <c r="I232" s="174" t="s">
        <v>1450</v>
      </c>
      <c r="J232" s="174"/>
      <c r="K232" s="174"/>
      <c r="L232" s="174" t="s">
        <v>1451</v>
      </c>
      <c r="M232" s="174"/>
      <c r="N232" s="174" t="s">
        <v>15</v>
      </c>
      <c r="O232" s="174" t="s">
        <v>1449</v>
      </c>
      <c r="P232" s="174" t="s">
        <v>35</v>
      </c>
      <c r="Q232" s="174" t="s">
        <v>125</v>
      </c>
      <c r="R232" s="174" t="s">
        <v>1023</v>
      </c>
      <c r="S232" s="174"/>
      <c r="T232" s="174" t="s">
        <v>5074</v>
      </c>
      <c r="U232" s="174" t="s">
        <v>4164</v>
      </c>
      <c r="V232" s="174" t="s">
        <v>1024</v>
      </c>
      <c r="W232" s="174" t="s">
        <v>8277</v>
      </c>
      <c r="X232" s="466">
        <v>45237</v>
      </c>
      <c r="Y232" s="418">
        <v>47065</v>
      </c>
      <c r="Z232" s="174" t="s">
        <v>4158</v>
      </c>
      <c r="AA232" s="174" t="s">
        <v>4159</v>
      </c>
      <c r="AB232" s="174"/>
      <c r="AC232" s="174"/>
      <c r="AD232" s="174" t="s">
        <v>8278</v>
      </c>
      <c r="AE232" s="174" t="s">
        <v>8279</v>
      </c>
      <c r="AF232" s="174" t="s">
        <v>8280</v>
      </c>
      <c r="AG232" s="174"/>
      <c r="AH232" s="174"/>
      <c r="AI232" s="174"/>
      <c r="AJ232" s="174"/>
      <c r="AK232" s="174"/>
      <c r="AL232" s="174"/>
      <c r="AM232" s="174"/>
      <c r="AN232" s="174"/>
      <c r="AO232" s="174"/>
      <c r="AP232" s="174"/>
      <c r="AQ232" s="174"/>
      <c r="AR232" s="174" t="s">
        <v>2333</v>
      </c>
      <c r="AS232" s="174">
        <v>2023</v>
      </c>
      <c r="AT232" s="415">
        <v>45238</v>
      </c>
      <c r="AU232" s="174" t="s">
        <v>2310</v>
      </c>
      <c r="AV232" s="174"/>
      <c r="AW232" s="665"/>
      <c r="AX232" s="426"/>
      <c r="AY232" s="426">
        <f t="shared" si="51"/>
        <v>0</v>
      </c>
      <c r="AZ232" s="426">
        <f t="shared" si="52"/>
        <v>1</v>
      </c>
      <c r="BA232" s="426">
        <f t="shared" si="53"/>
        <v>0</v>
      </c>
      <c r="BB232" s="426">
        <f t="shared" si="54"/>
        <v>1</v>
      </c>
      <c r="BC232" s="425" t="b">
        <f>COUNTIF($W$3:$W267,$W232)&gt;1</f>
        <v>0</v>
      </c>
    </row>
    <row r="233" spans="1:58" ht="15.75" customHeight="1">
      <c r="A233" s="319" t="s">
        <v>10</v>
      </c>
      <c r="B233" s="319" t="s">
        <v>49</v>
      </c>
      <c r="C233" s="319" t="s">
        <v>50</v>
      </c>
      <c r="D233" s="319" t="s">
        <v>1447</v>
      </c>
      <c r="E233" s="319" t="s">
        <v>30</v>
      </c>
      <c r="F233" s="319"/>
      <c r="G233" s="319" t="s">
        <v>4050</v>
      </c>
      <c r="H233" s="319" t="s">
        <v>8276</v>
      </c>
      <c r="I233" s="319" t="s">
        <v>1450</v>
      </c>
      <c r="J233" s="319"/>
      <c r="K233" s="319"/>
      <c r="L233" s="319" t="s">
        <v>1451</v>
      </c>
      <c r="M233" s="319"/>
      <c r="N233" s="319" t="s">
        <v>15</v>
      </c>
      <c r="O233" s="319" t="s">
        <v>1449</v>
      </c>
      <c r="P233" s="319" t="s">
        <v>35</v>
      </c>
      <c r="Q233" s="319" t="s">
        <v>125</v>
      </c>
      <c r="R233" s="319" t="s">
        <v>1033</v>
      </c>
      <c r="S233" s="319"/>
      <c r="T233" s="319" t="s">
        <v>7631</v>
      </c>
      <c r="U233" s="319" t="s">
        <v>4164</v>
      </c>
      <c r="V233" s="319" t="s">
        <v>1034</v>
      </c>
      <c r="W233" s="319" t="s">
        <v>8281</v>
      </c>
      <c r="X233" s="491">
        <v>45237</v>
      </c>
      <c r="Y233" s="492">
        <v>47065</v>
      </c>
      <c r="Z233" s="319" t="s">
        <v>4158</v>
      </c>
      <c r="AA233" s="319" t="s">
        <v>4159</v>
      </c>
      <c r="AB233" s="319"/>
      <c r="AC233" s="319"/>
      <c r="AD233" s="319" t="s">
        <v>7927</v>
      </c>
      <c r="AE233" s="319" t="s">
        <v>8282</v>
      </c>
      <c r="AF233" s="492">
        <v>46385</v>
      </c>
      <c r="AG233" s="319"/>
      <c r="AH233" s="319"/>
      <c r="AI233" s="319"/>
      <c r="AJ233" s="319"/>
      <c r="AK233" s="319"/>
      <c r="AL233" s="319"/>
      <c r="AM233" s="319"/>
      <c r="AN233" s="319"/>
      <c r="AO233" s="319"/>
      <c r="AP233" s="319"/>
      <c r="AQ233" s="319"/>
      <c r="AR233" s="319" t="s">
        <v>2333</v>
      </c>
      <c r="AS233" s="319">
        <v>2023</v>
      </c>
      <c r="AT233" s="477">
        <v>45238</v>
      </c>
      <c r="AU233" s="319" t="s">
        <v>2310</v>
      </c>
      <c r="AV233" s="319"/>
      <c r="AW233" s="479"/>
      <c r="AX233" s="479"/>
      <c r="AY233" s="479">
        <f t="shared" si="51"/>
        <v>0</v>
      </c>
      <c r="AZ233" s="479">
        <f t="shared" si="52"/>
        <v>1</v>
      </c>
      <c r="BA233" s="479">
        <f t="shared" si="53"/>
        <v>0</v>
      </c>
      <c r="BB233" s="479">
        <f t="shared" si="54"/>
        <v>1</v>
      </c>
      <c r="BC233" s="480" t="b">
        <f>COUNTIF($W$3:$W267,$W233)&gt;1</f>
        <v>0</v>
      </c>
    </row>
    <row r="234" spans="1:58" ht="15.75" customHeight="1">
      <c r="A234" s="63" t="s">
        <v>10</v>
      </c>
      <c r="B234" s="762" t="s">
        <v>400</v>
      </c>
      <c r="C234" s="763" t="s">
        <v>176</v>
      </c>
      <c r="D234" s="763" t="s">
        <v>401</v>
      </c>
      <c r="E234" s="763" t="s">
        <v>509</v>
      </c>
      <c r="F234" s="763"/>
      <c r="G234" s="763" t="s">
        <v>9982</v>
      </c>
      <c r="H234" s="763" t="s">
        <v>9983</v>
      </c>
      <c r="I234" s="763" t="s">
        <v>403</v>
      </c>
      <c r="J234" s="763"/>
      <c r="K234" s="763"/>
      <c r="L234" s="763" t="s">
        <v>404</v>
      </c>
      <c r="M234" s="763" t="s">
        <v>9822</v>
      </c>
      <c r="N234" s="763" t="s">
        <v>113</v>
      </c>
      <c r="O234" s="763" t="s">
        <v>226</v>
      </c>
      <c r="P234" s="763" t="s">
        <v>35</v>
      </c>
      <c r="Q234" s="63" t="s">
        <v>143</v>
      </c>
      <c r="R234" s="63" t="s">
        <v>413</v>
      </c>
      <c r="S234" s="63"/>
      <c r="T234" s="63" t="s">
        <v>6467</v>
      </c>
      <c r="U234" s="63" t="s">
        <v>4164</v>
      </c>
      <c r="V234" s="63" t="s">
        <v>308</v>
      </c>
      <c r="W234" s="63" t="s">
        <v>9984</v>
      </c>
      <c r="X234" s="429">
        <v>45233</v>
      </c>
      <c r="Y234" s="430">
        <v>46902</v>
      </c>
      <c r="Z234" s="63" t="s">
        <v>4158</v>
      </c>
      <c r="AA234" s="63" t="s">
        <v>4159</v>
      </c>
      <c r="AB234" s="63"/>
      <c r="AC234" s="63"/>
      <c r="AD234" s="63" t="s">
        <v>9985</v>
      </c>
      <c r="AE234" s="63" t="s">
        <v>9986</v>
      </c>
      <c r="AF234" s="63" t="s">
        <v>9987</v>
      </c>
      <c r="AG234" s="174"/>
      <c r="AH234" s="174"/>
      <c r="AI234" s="174"/>
      <c r="AJ234" s="174"/>
      <c r="AK234" s="174"/>
      <c r="AL234" s="174"/>
      <c r="AM234" s="174"/>
      <c r="AN234" s="174"/>
      <c r="AO234" s="174"/>
      <c r="AP234" s="174"/>
      <c r="AQ234" s="174"/>
      <c r="AR234" s="174" t="s">
        <v>2333</v>
      </c>
      <c r="AS234" s="174">
        <v>2023</v>
      </c>
      <c r="AT234" s="415">
        <v>45238</v>
      </c>
      <c r="AU234" s="174" t="s">
        <v>2310</v>
      </c>
      <c r="AV234" s="174"/>
      <c r="AW234" s="788"/>
      <c r="AX234" s="426"/>
      <c r="AY234" s="426">
        <f t="shared" si="51"/>
        <v>0</v>
      </c>
      <c r="AZ234" s="426">
        <f t="shared" si="52"/>
        <v>1</v>
      </c>
      <c r="BA234" s="426">
        <f t="shared" si="53"/>
        <v>0</v>
      </c>
      <c r="BB234" s="426">
        <f t="shared" si="54"/>
        <v>1</v>
      </c>
      <c r="BC234" s="761"/>
      <c r="BD234" s="761" t="b">
        <f>COUNTIF($W$3:$W383,$W234)&gt;1</f>
        <v>0</v>
      </c>
    </row>
    <row r="235" spans="1:58" ht="15.75" customHeight="1">
      <c r="A235" s="952" t="s">
        <v>10292</v>
      </c>
      <c r="G235" s="953">
        <f>COUNTA(G226:G234)</f>
        <v>9</v>
      </c>
    </row>
    <row r="236" spans="1:58" ht="15.75" customHeight="1">
      <c r="A236" s="63" t="s">
        <v>10</v>
      </c>
      <c r="B236" s="63" t="s">
        <v>27</v>
      </c>
      <c r="C236" s="63" t="s">
        <v>50</v>
      </c>
      <c r="D236" s="63" t="s">
        <v>499</v>
      </c>
      <c r="E236" s="63" t="s">
        <v>28</v>
      </c>
      <c r="F236" s="63"/>
      <c r="G236" s="63" t="s">
        <v>500</v>
      </c>
      <c r="H236" s="63" t="s">
        <v>4717</v>
      </c>
      <c r="I236" s="63" t="s">
        <v>501</v>
      </c>
      <c r="J236" s="63"/>
      <c r="K236" s="63"/>
      <c r="L236" s="63" t="s">
        <v>502</v>
      </c>
      <c r="M236" s="63" t="s">
        <v>4296</v>
      </c>
      <c r="N236" s="63" t="s">
        <v>15</v>
      </c>
      <c r="O236" s="63" t="s">
        <v>16</v>
      </c>
      <c r="P236" s="63" t="s">
        <v>35</v>
      </c>
      <c r="Q236" s="63" t="s">
        <v>2222</v>
      </c>
      <c r="R236" s="174" t="s">
        <v>156</v>
      </c>
      <c r="S236" s="174"/>
      <c r="T236" s="174" t="s">
        <v>4718</v>
      </c>
      <c r="U236" s="63" t="s">
        <v>4164</v>
      </c>
      <c r="V236" s="174" t="s">
        <v>157</v>
      </c>
      <c r="W236" s="174" t="s">
        <v>4719</v>
      </c>
      <c r="X236" s="429">
        <v>45245</v>
      </c>
      <c r="Y236" s="430">
        <v>47073</v>
      </c>
      <c r="Z236" s="63" t="s">
        <v>4158</v>
      </c>
      <c r="AA236" s="63" t="s">
        <v>4159</v>
      </c>
      <c r="AB236" s="63"/>
      <c r="AC236" s="63"/>
      <c r="AD236" s="174" t="s">
        <v>4720</v>
      </c>
      <c r="AE236" s="174" t="s">
        <v>4721</v>
      </c>
      <c r="AF236" s="430">
        <v>46973</v>
      </c>
      <c r="AG236" s="174"/>
      <c r="AH236" s="174"/>
      <c r="AI236" s="174"/>
      <c r="AJ236" s="174"/>
      <c r="AK236" s="174"/>
      <c r="AL236" s="174"/>
      <c r="AM236" s="174"/>
      <c r="AN236" s="174"/>
      <c r="AO236" s="174"/>
      <c r="AP236" s="174"/>
      <c r="AQ236" s="174"/>
      <c r="AR236" s="174" t="s">
        <v>2333</v>
      </c>
      <c r="AS236" s="174">
        <v>2023</v>
      </c>
      <c r="AT236" s="415">
        <v>45250</v>
      </c>
      <c r="AU236" s="174" t="s">
        <v>2310</v>
      </c>
      <c r="AV236" s="174"/>
      <c r="AW236" s="473"/>
      <c r="AX236" s="426"/>
      <c r="AY236" s="426">
        <f t="shared" ref="AY236:AY245" si="56">COUNTIF(AU236,"new tvi &amp; program")</f>
        <v>0</v>
      </c>
      <c r="AZ236" s="426">
        <f t="shared" ref="AZ236:AZ245" si="57">COUNTIF(AU236,"additional program")</f>
        <v>1</v>
      </c>
      <c r="BA236" s="426">
        <f t="shared" ref="BA236:BA245" si="58">COUNTIF(AU236,"migration")</f>
        <v>0</v>
      </c>
      <c r="BB236" s="426">
        <f t="shared" ref="BB236:BB245" si="59">SUM(AY236:BA236)</f>
        <v>1</v>
      </c>
      <c r="BC236" s="425" t="b">
        <f>COUNTIF($W$3:$W327,$W236)&gt;1</f>
        <v>0</v>
      </c>
      <c r="BD236" s="425"/>
      <c r="BE236" s="425"/>
      <c r="BF236" s="425"/>
    </row>
    <row r="237" spans="1:58" ht="15.75" customHeight="1">
      <c r="A237" s="174" t="s">
        <v>10</v>
      </c>
      <c r="B237" s="174" t="s">
        <v>11</v>
      </c>
      <c r="C237" s="174" t="s">
        <v>28</v>
      </c>
      <c r="D237" s="63" t="s">
        <v>977</v>
      </c>
      <c r="E237" s="63" t="s">
        <v>28</v>
      </c>
      <c r="F237" s="174"/>
      <c r="G237" s="174" t="s">
        <v>3822</v>
      </c>
      <c r="H237" s="174" t="s">
        <v>6020</v>
      </c>
      <c r="I237" s="174" t="s">
        <v>3826</v>
      </c>
      <c r="J237" s="174"/>
      <c r="K237" s="174"/>
      <c r="L237" s="174" t="s">
        <v>6021</v>
      </c>
      <c r="M237" s="174"/>
      <c r="N237" s="63" t="s">
        <v>15</v>
      </c>
      <c r="O237" s="63" t="s">
        <v>16</v>
      </c>
      <c r="P237" s="174" t="s">
        <v>35</v>
      </c>
      <c r="Q237" s="63" t="s">
        <v>117</v>
      </c>
      <c r="R237" s="174" t="s">
        <v>315</v>
      </c>
      <c r="S237" s="174"/>
      <c r="T237" s="174" t="s">
        <v>6353</v>
      </c>
      <c r="U237" s="63" t="s">
        <v>4164</v>
      </c>
      <c r="V237" s="174" t="s">
        <v>235</v>
      </c>
      <c r="W237" s="174" t="s">
        <v>6644</v>
      </c>
      <c r="X237" s="429">
        <v>45202</v>
      </c>
      <c r="Y237" s="430">
        <v>46650</v>
      </c>
      <c r="Z237" s="63" t="s">
        <v>4158</v>
      </c>
      <c r="AA237" s="63" t="s">
        <v>4159</v>
      </c>
      <c r="AB237" s="63"/>
      <c r="AC237" s="63"/>
      <c r="AD237" s="174" t="s">
        <v>6023</v>
      </c>
      <c r="AE237" s="174" t="s">
        <v>6024</v>
      </c>
      <c r="AF237" s="466">
        <v>46369</v>
      </c>
      <c r="AG237" s="174"/>
      <c r="AH237" s="174"/>
      <c r="AI237" s="174"/>
      <c r="AJ237" s="174"/>
      <c r="AK237" s="174"/>
      <c r="AL237" s="174"/>
      <c r="AM237" s="174"/>
      <c r="AN237" s="174"/>
      <c r="AO237" s="174"/>
      <c r="AP237" s="174"/>
      <c r="AQ237" s="174"/>
      <c r="AR237" s="174" t="s">
        <v>2333</v>
      </c>
      <c r="AS237" s="174">
        <v>2023</v>
      </c>
      <c r="AT237" s="415">
        <v>45246</v>
      </c>
      <c r="AU237" s="174" t="s">
        <v>2310</v>
      </c>
      <c r="AV237" s="174"/>
      <c r="AW237" s="524"/>
      <c r="AX237" s="524"/>
      <c r="AY237" s="426">
        <f t="shared" si="56"/>
        <v>0</v>
      </c>
      <c r="AZ237" s="426">
        <f t="shared" si="57"/>
        <v>1</v>
      </c>
      <c r="BA237" s="426">
        <f t="shared" si="58"/>
        <v>0</v>
      </c>
      <c r="BB237" s="426">
        <f t="shared" si="59"/>
        <v>1</v>
      </c>
      <c r="BC237" s="425" t="b">
        <f t="shared" ref="BC237:BC245" si="60">COUNTIF($W$3:$W2043,$W237)&gt;1</f>
        <v>0</v>
      </c>
    </row>
    <row r="238" spans="1:58" ht="15.75" customHeight="1">
      <c r="A238" s="174" t="s">
        <v>10</v>
      </c>
      <c r="B238" s="174" t="s">
        <v>11</v>
      </c>
      <c r="C238" s="174" t="s">
        <v>12</v>
      </c>
      <c r="D238" s="63" t="s">
        <v>13</v>
      </c>
      <c r="E238" s="63" t="s">
        <v>3756</v>
      </c>
      <c r="F238" s="174"/>
      <c r="G238" s="174" t="s">
        <v>3555</v>
      </c>
      <c r="H238" s="174" t="s">
        <v>9631</v>
      </c>
      <c r="I238" s="174" t="s">
        <v>3771</v>
      </c>
      <c r="J238" s="174"/>
      <c r="K238" s="174"/>
      <c r="L238" s="174" t="s">
        <v>6645</v>
      </c>
      <c r="M238" s="174" t="s">
        <v>5610</v>
      </c>
      <c r="N238" s="63" t="s">
        <v>113</v>
      </c>
      <c r="O238" s="63" t="s">
        <v>226</v>
      </c>
      <c r="P238" s="174" t="s">
        <v>35</v>
      </c>
      <c r="Q238" s="63" t="s">
        <v>2515</v>
      </c>
      <c r="R238" s="174" t="s">
        <v>265</v>
      </c>
      <c r="S238" s="174"/>
      <c r="T238" s="174" t="s">
        <v>6646</v>
      </c>
      <c r="U238" s="63" t="s">
        <v>4164</v>
      </c>
      <c r="V238" s="174" t="s">
        <v>5623</v>
      </c>
      <c r="W238" s="174" t="s">
        <v>6647</v>
      </c>
      <c r="X238" s="429">
        <v>45252</v>
      </c>
      <c r="Y238" s="430">
        <v>47080</v>
      </c>
      <c r="Z238" s="63" t="s">
        <v>4158</v>
      </c>
      <c r="AA238" s="63" t="s">
        <v>4159</v>
      </c>
      <c r="AB238" s="63"/>
      <c r="AC238" s="63"/>
      <c r="AD238" s="174" t="s">
        <v>5682</v>
      </c>
      <c r="AE238" s="174" t="s">
        <v>6648</v>
      </c>
      <c r="AF238" s="466">
        <v>46538</v>
      </c>
      <c r="AG238" s="174"/>
      <c r="AH238" s="174"/>
      <c r="AI238" s="174"/>
      <c r="AJ238" s="174"/>
      <c r="AK238" s="174"/>
      <c r="AL238" s="174"/>
      <c r="AM238" s="174"/>
      <c r="AN238" s="174"/>
      <c r="AO238" s="174"/>
      <c r="AP238" s="174"/>
      <c r="AQ238" s="174"/>
      <c r="AR238" s="174" t="s">
        <v>2333</v>
      </c>
      <c r="AS238" s="174">
        <v>2023</v>
      </c>
      <c r="AT238" s="415">
        <v>45258</v>
      </c>
      <c r="AU238" s="174" t="s">
        <v>2310</v>
      </c>
      <c r="AV238" s="174"/>
      <c r="AW238" s="524"/>
      <c r="AX238" s="524"/>
      <c r="AY238" s="426">
        <f t="shared" si="56"/>
        <v>0</v>
      </c>
      <c r="AZ238" s="426">
        <f t="shared" si="57"/>
        <v>1</v>
      </c>
      <c r="BA238" s="426">
        <f t="shared" si="58"/>
        <v>0</v>
      </c>
      <c r="BB238" s="426">
        <f t="shared" si="59"/>
        <v>1</v>
      </c>
      <c r="BC238" s="425" t="b">
        <f t="shared" si="60"/>
        <v>0</v>
      </c>
    </row>
    <row r="239" spans="1:58" ht="15.75" customHeight="1">
      <c r="A239" s="63" t="s">
        <v>10</v>
      </c>
      <c r="B239" s="63" t="s">
        <v>11</v>
      </c>
      <c r="C239" s="63" t="s">
        <v>28</v>
      </c>
      <c r="D239" s="63" t="s">
        <v>668</v>
      </c>
      <c r="E239" s="63" t="s">
        <v>30</v>
      </c>
      <c r="F239" s="63"/>
      <c r="G239" s="63" t="s">
        <v>723</v>
      </c>
      <c r="H239" s="63" t="s">
        <v>5226</v>
      </c>
      <c r="I239" s="63" t="s">
        <v>724</v>
      </c>
      <c r="J239" s="63"/>
      <c r="K239" s="63"/>
      <c r="L239" s="63" t="s">
        <v>727</v>
      </c>
      <c r="M239" s="63" t="s">
        <v>6116</v>
      </c>
      <c r="N239" s="63" t="s">
        <v>15</v>
      </c>
      <c r="O239" s="63" t="s">
        <v>16</v>
      </c>
      <c r="P239" s="63" t="s">
        <v>35</v>
      </c>
      <c r="Q239" s="63" t="s">
        <v>8666</v>
      </c>
      <c r="R239" s="174" t="s">
        <v>43</v>
      </c>
      <c r="S239" s="174"/>
      <c r="T239" s="174" t="s">
        <v>4640</v>
      </c>
      <c r="U239" s="63" t="s">
        <v>4164</v>
      </c>
      <c r="V239" s="174" t="s">
        <v>253</v>
      </c>
      <c r="W239" s="174" t="s">
        <v>6649</v>
      </c>
      <c r="X239" s="429">
        <v>45251</v>
      </c>
      <c r="Y239" s="430">
        <v>46748</v>
      </c>
      <c r="Z239" s="63" t="s">
        <v>4158</v>
      </c>
      <c r="AA239" s="63" t="s">
        <v>4159</v>
      </c>
      <c r="AB239" s="63"/>
      <c r="AC239" s="63"/>
      <c r="AD239" s="174" t="s">
        <v>6650</v>
      </c>
      <c r="AE239" s="174" t="s">
        <v>6119</v>
      </c>
      <c r="AF239" s="466">
        <v>46613</v>
      </c>
      <c r="AG239" s="174"/>
      <c r="AH239" s="174"/>
      <c r="AI239" s="174"/>
      <c r="AJ239" s="174"/>
      <c r="AK239" s="174"/>
      <c r="AL239" s="174"/>
      <c r="AM239" s="174"/>
      <c r="AN239" s="174"/>
      <c r="AO239" s="174"/>
      <c r="AP239" s="174"/>
      <c r="AQ239" s="174"/>
      <c r="AR239" s="174" t="s">
        <v>2333</v>
      </c>
      <c r="AS239" s="174">
        <v>2023</v>
      </c>
      <c r="AT239" s="415">
        <v>45259</v>
      </c>
      <c r="AU239" s="174" t="s">
        <v>2310</v>
      </c>
      <c r="AV239" s="174"/>
      <c r="AW239" s="524"/>
      <c r="AX239" s="524"/>
      <c r="AY239" s="426">
        <f t="shared" si="56"/>
        <v>0</v>
      </c>
      <c r="AZ239" s="426">
        <f t="shared" si="57"/>
        <v>1</v>
      </c>
      <c r="BA239" s="426">
        <f t="shared" si="58"/>
        <v>0</v>
      </c>
      <c r="BB239" s="426">
        <f t="shared" si="59"/>
        <v>1</v>
      </c>
      <c r="BC239" s="425" t="b">
        <f t="shared" si="60"/>
        <v>0</v>
      </c>
    </row>
    <row r="240" spans="1:58" ht="15.75" customHeight="1">
      <c r="A240" s="63" t="s">
        <v>10</v>
      </c>
      <c r="B240" s="63" t="s">
        <v>11</v>
      </c>
      <c r="C240" s="63" t="s">
        <v>28</v>
      </c>
      <c r="D240" s="63" t="s">
        <v>668</v>
      </c>
      <c r="E240" s="63" t="s">
        <v>30</v>
      </c>
      <c r="F240" s="174"/>
      <c r="G240" s="63" t="s">
        <v>723</v>
      </c>
      <c r="H240" s="63" t="s">
        <v>5226</v>
      </c>
      <c r="I240" s="63" t="s">
        <v>724</v>
      </c>
      <c r="J240" s="174"/>
      <c r="K240" s="174"/>
      <c r="L240" s="63" t="s">
        <v>727</v>
      </c>
      <c r="M240" s="63" t="s">
        <v>6116</v>
      </c>
      <c r="N240" s="63" t="s">
        <v>15</v>
      </c>
      <c r="O240" s="63" t="s">
        <v>16</v>
      </c>
      <c r="P240" s="63" t="s">
        <v>35</v>
      </c>
      <c r="Q240" s="63" t="s">
        <v>8666</v>
      </c>
      <c r="R240" s="174" t="s">
        <v>45</v>
      </c>
      <c r="S240" s="174"/>
      <c r="T240" s="174" t="s">
        <v>4652</v>
      </c>
      <c r="U240" s="63" t="s">
        <v>4164</v>
      </c>
      <c r="V240" s="174" t="s">
        <v>1770</v>
      </c>
      <c r="W240" s="174" t="s">
        <v>6651</v>
      </c>
      <c r="X240" s="429">
        <v>45251</v>
      </c>
      <c r="Y240" s="430">
        <v>46842</v>
      </c>
      <c r="Z240" s="63" t="s">
        <v>4158</v>
      </c>
      <c r="AA240" s="63" t="s">
        <v>4159</v>
      </c>
      <c r="AB240" s="63"/>
      <c r="AC240" s="63"/>
      <c r="AD240" s="174" t="s">
        <v>6650</v>
      </c>
      <c r="AE240" s="174" t="s">
        <v>6652</v>
      </c>
      <c r="AF240" s="466">
        <v>45264</v>
      </c>
      <c r="AG240" s="174"/>
      <c r="AH240" s="174"/>
      <c r="AI240" s="174"/>
      <c r="AJ240" s="174"/>
      <c r="AK240" s="174"/>
      <c r="AL240" s="174"/>
      <c r="AM240" s="174"/>
      <c r="AN240" s="174"/>
      <c r="AO240" s="174"/>
      <c r="AP240" s="174"/>
      <c r="AQ240" s="174"/>
      <c r="AR240" s="174" t="s">
        <v>2333</v>
      </c>
      <c r="AS240" s="174">
        <v>2023</v>
      </c>
      <c r="AT240" s="415">
        <v>45259</v>
      </c>
      <c r="AU240" s="174" t="s">
        <v>2310</v>
      </c>
      <c r="AV240" s="174"/>
      <c r="AW240" s="524"/>
      <c r="AX240" s="524"/>
      <c r="AY240" s="426">
        <f t="shared" si="56"/>
        <v>0</v>
      </c>
      <c r="AZ240" s="426">
        <f t="shared" si="57"/>
        <v>1</v>
      </c>
      <c r="BA240" s="426">
        <f t="shared" si="58"/>
        <v>0</v>
      </c>
      <c r="BB240" s="426">
        <f t="shared" si="59"/>
        <v>1</v>
      </c>
      <c r="BC240" s="425" t="b">
        <f t="shared" si="60"/>
        <v>0</v>
      </c>
    </row>
    <row r="241" spans="1:58" ht="15.75" customHeight="1">
      <c r="A241" s="63" t="s">
        <v>10</v>
      </c>
      <c r="B241" s="63" t="s">
        <v>11</v>
      </c>
      <c r="C241" s="63" t="s">
        <v>28</v>
      </c>
      <c r="D241" s="63" t="s">
        <v>668</v>
      </c>
      <c r="E241" s="63" t="s">
        <v>30</v>
      </c>
      <c r="F241" s="174"/>
      <c r="G241" s="63" t="s">
        <v>723</v>
      </c>
      <c r="H241" s="63" t="s">
        <v>5226</v>
      </c>
      <c r="I241" s="63" t="s">
        <v>724</v>
      </c>
      <c r="J241" s="174"/>
      <c r="K241" s="174"/>
      <c r="L241" s="63" t="s">
        <v>727</v>
      </c>
      <c r="M241" s="63" t="s">
        <v>6116</v>
      </c>
      <c r="N241" s="63" t="s">
        <v>15</v>
      </c>
      <c r="O241" s="63" t="s">
        <v>16</v>
      </c>
      <c r="P241" s="63" t="s">
        <v>35</v>
      </c>
      <c r="Q241" s="63" t="s">
        <v>8666</v>
      </c>
      <c r="R241" s="174" t="s">
        <v>1362</v>
      </c>
      <c r="S241" s="174"/>
      <c r="T241" s="174" t="s">
        <v>6653</v>
      </c>
      <c r="U241" s="63" t="s">
        <v>4164</v>
      </c>
      <c r="V241" s="174" t="s">
        <v>91</v>
      </c>
      <c r="W241" s="174" t="s">
        <v>6654</v>
      </c>
      <c r="X241" s="429">
        <v>45251</v>
      </c>
      <c r="Y241" s="430">
        <v>46842</v>
      </c>
      <c r="Z241" s="63" t="s">
        <v>4158</v>
      </c>
      <c r="AA241" s="63" t="s">
        <v>4159</v>
      </c>
      <c r="AB241" s="63"/>
      <c r="AC241" s="63"/>
      <c r="AD241" s="174" t="s">
        <v>6655</v>
      </c>
      <c r="AE241" s="174" t="s">
        <v>6656</v>
      </c>
      <c r="AF241" s="466">
        <v>46008</v>
      </c>
      <c r="AG241" s="174"/>
      <c r="AH241" s="174"/>
      <c r="AI241" s="174"/>
      <c r="AJ241" s="174"/>
      <c r="AK241" s="174"/>
      <c r="AL241" s="174"/>
      <c r="AM241" s="174"/>
      <c r="AN241" s="174"/>
      <c r="AO241" s="174"/>
      <c r="AP241" s="174"/>
      <c r="AQ241" s="174"/>
      <c r="AR241" s="174" t="s">
        <v>2333</v>
      </c>
      <c r="AS241" s="174">
        <v>2023</v>
      </c>
      <c r="AT241" s="415">
        <v>45259</v>
      </c>
      <c r="AU241" s="174" t="s">
        <v>2310</v>
      </c>
      <c r="AV241" s="174"/>
      <c r="AW241" s="524"/>
      <c r="AX241" s="524"/>
      <c r="AY241" s="426">
        <f t="shared" si="56"/>
        <v>0</v>
      </c>
      <c r="AZ241" s="426">
        <f t="shared" si="57"/>
        <v>1</v>
      </c>
      <c r="BA241" s="426">
        <f t="shared" si="58"/>
        <v>0</v>
      </c>
      <c r="BB241" s="426">
        <f t="shared" si="59"/>
        <v>1</v>
      </c>
      <c r="BC241" s="425" t="b">
        <f t="shared" si="60"/>
        <v>0</v>
      </c>
    </row>
    <row r="242" spans="1:58" ht="15.75" customHeight="1">
      <c r="A242" s="174" t="s">
        <v>10</v>
      </c>
      <c r="B242" s="174" t="s">
        <v>11</v>
      </c>
      <c r="C242" s="174" t="s">
        <v>509</v>
      </c>
      <c r="D242" s="63" t="s">
        <v>551</v>
      </c>
      <c r="E242" s="63" t="s">
        <v>30</v>
      </c>
      <c r="F242" s="174"/>
      <c r="G242" s="174" t="s">
        <v>3543</v>
      </c>
      <c r="H242" s="174" t="s">
        <v>6332</v>
      </c>
      <c r="I242" s="174" t="s">
        <v>9625</v>
      </c>
      <c r="J242" s="174"/>
      <c r="K242" s="174"/>
      <c r="L242" s="174" t="s">
        <v>6333</v>
      </c>
      <c r="M242" s="174" t="s">
        <v>6334</v>
      </c>
      <c r="N242" s="63" t="s">
        <v>15</v>
      </c>
      <c r="O242" s="63" t="s">
        <v>16</v>
      </c>
      <c r="P242" s="174" t="s">
        <v>35</v>
      </c>
      <c r="Q242" s="63" t="s">
        <v>8666</v>
      </c>
      <c r="R242" s="174" t="s">
        <v>43</v>
      </c>
      <c r="S242" s="174"/>
      <c r="T242" s="174" t="s">
        <v>4640</v>
      </c>
      <c r="U242" s="63" t="s">
        <v>4164</v>
      </c>
      <c r="V242" s="174" t="s">
        <v>253</v>
      </c>
      <c r="W242" s="174" t="s">
        <v>6657</v>
      </c>
      <c r="X242" s="429">
        <v>45258</v>
      </c>
      <c r="Y242" s="430">
        <v>46923</v>
      </c>
      <c r="Z242" s="63" t="s">
        <v>4158</v>
      </c>
      <c r="AA242" s="63" t="s">
        <v>4159</v>
      </c>
      <c r="AB242" s="63"/>
      <c r="AC242" s="63"/>
      <c r="AD242" s="174" t="s">
        <v>6658</v>
      </c>
      <c r="AE242" s="174" t="s">
        <v>6659</v>
      </c>
      <c r="AF242" s="174" t="s">
        <v>6660</v>
      </c>
      <c r="AG242" s="174"/>
      <c r="AH242" s="174"/>
      <c r="AI242" s="174"/>
      <c r="AJ242" s="174"/>
      <c r="AK242" s="174"/>
      <c r="AL242" s="174"/>
      <c r="AM242" s="174"/>
      <c r="AN242" s="174"/>
      <c r="AO242" s="174"/>
      <c r="AP242" s="174"/>
      <c r="AQ242" s="174"/>
      <c r="AR242" s="174" t="s">
        <v>2333</v>
      </c>
      <c r="AS242" s="174">
        <v>2023</v>
      </c>
      <c r="AT242" s="415">
        <v>45259</v>
      </c>
      <c r="AU242" s="174" t="s">
        <v>2310</v>
      </c>
      <c r="AV242" s="174"/>
      <c r="AW242" s="524"/>
      <c r="AX242" s="524"/>
      <c r="AY242" s="426">
        <f t="shared" si="56"/>
        <v>0</v>
      </c>
      <c r="AZ242" s="426">
        <f t="shared" si="57"/>
        <v>1</v>
      </c>
      <c r="BA242" s="426">
        <f t="shared" si="58"/>
        <v>0</v>
      </c>
      <c r="BB242" s="426">
        <f t="shared" si="59"/>
        <v>1</v>
      </c>
      <c r="BC242" s="425" t="b">
        <f t="shared" si="60"/>
        <v>0</v>
      </c>
    </row>
    <row r="243" spans="1:58" ht="15.75" customHeight="1">
      <c r="A243" s="174" t="s">
        <v>10</v>
      </c>
      <c r="B243" s="174" t="s">
        <v>11</v>
      </c>
      <c r="C243" s="174" t="s">
        <v>509</v>
      </c>
      <c r="D243" s="63" t="s">
        <v>551</v>
      </c>
      <c r="E243" s="63" t="s">
        <v>30</v>
      </c>
      <c r="F243" s="174"/>
      <c r="G243" s="174" t="s">
        <v>3543</v>
      </c>
      <c r="H243" s="174" t="s">
        <v>6332</v>
      </c>
      <c r="I243" s="174" t="s">
        <v>9625</v>
      </c>
      <c r="J243" s="174"/>
      <c r="K243" s="174"/>
      <c r="L243" s="174" t="s">
        <v>6333</v>
      </c>
      <c r="M243" s="174" t="s">
        <v>6334</v>
      </c>
      <c r="N243" s="63" t="s">
        <v>15</v>
      </c>
      <c r="O243" s="63" t="s">
        <v>16</v>
      </c>
      <c r="P243" s="174" t="s">
        <v>35</v>
      </c>
      <c r="Q243" s="63" t="s">
        <v>104</v>
      </c>
      <c r="R243" s="174" t="s">
        <v>173</v>
      </c>
      <c r="S243" s="174"/>
      <c r="T243" s="174" t="s">
        <v>4661</v>
      </c>
      <c r="U243" s="63" t="s">
        <v>4164</v>
      </c>
      <c r="V243" s="174" t="s">
        <v>106</v>
      </c>
      <c r="W243" s="174" t="s">
        <v>6661</v>
      </c>
      <c r="X243" s="429">
        <v>45258</v>
      </c>
      <c r="Y243" s="430">
        <v>46923</v>
      </c>
      <c r="Z243" s="63" t="s">
        <v>4158</v>
      </c>
      <c r="AA243" s="63" t="s">
        <v>4159</v>
      </c>
      <c r="AB243" s="63"/>
      <c r="AC243" s="63"/>
      <c r="AD243" s="174" t="s">
        <v>6662</v>
      </c>
      <c r="AE243" s="174" t="s">
        <v>6663</v>
      </c>
      <c r="AF243" s="174" t="s">
        <v>6664</v>
      </c>
      <c r="AG243" s="174"/>
      <c r="AH243" s="174"/>
      <c r="AI243" s="174"/>
      <c r="AJ243" s="174"/>
      <c r="AK243" s="174"/>
      <c r="AL243" s="174"/>
      <c r="AM243" s="174"/>
      <c r="AN243" s="174"/>
      <c r="AO243" s="174"/>
      <c r="AP243" s="174"/>
      <c r="AQ243" s="174"/>
      <c r="AR243" s="174" t="s">
        <v>2333</v>
      </c>
      <c r="AS243" s="174">
        <v>2023</v>
      </c>
      <c r="AT243" s="415">
        <v>45259</v>
      </c>
      <c r="AU243" s="174" t="s">
        <v>2310</v>
      </c>
      <c r="AV243" s="174"/>
      <c r="AW243" s="524"/>
      <c r="AX243" s="524"/>
      <c r="AY243" s="426">
        <f t="shared" si="56"/>
        <v>0</v>
      </c>
      <c r="AZ243" s="426">
        <f t="shared" si="57"/>
        <v>1</v>
      </c>
      <c r="BA243" s="426">
        <f t="shared" si="58"/>
        <v>0</v>
      </c>
      <c r="BB243" s="426">
        <f t="shared" si="59"/>
        <v>1</v>
      </c>
      <c r="BC243" s="425" t="b">
        <f t="shared" si="60"/>
        <v>0</v>
      </c>
    </row>
    <row r="244" spans="1:58" ht="15.75" customHeight="1">
      <c r="A244" s="174" t="s">
        <v>10</v>
      </c>
      <c r="B244" s="174" t="s">
        <v>11</v>
      </c>
      <c r="C244" s="174" t="s">
        <v>509</v>
      </c>
      <c r="D244" s="63" t="s">
        <v>551</v>
      </c>
      <c r="E244" s="63" t="s">
        <v>30</v>
      </c>
      <c r="F244" s="174"/>
      <c r="G244" s="174" t="s">
        <v>3543</v>
      </c>
      <c r="H244" s="174" t="s">
        <v>6332</v>
      </c>
      <c r="I244" s="174" t="s">
        <v>9625</v>
      </c>
      <c r="J244" s="174"/>
      <c r="K244" s="174"/>
      <c r="L244" s="174" t="s">
        <v>6333</v>
      </c>
      <c r="M244" s="174" t="s">
        <v>6334</v>
      </c>
      <c r="N244" s="63" t="s">
        <v>15</v>
      </c>
      <c r="O244" s="63" t="s">
        <v>16</v>
      </c>
      <c r="P244" s="174" t="s">
        <v>35</v>
      </c>
      <c r="Q244" s="63" t="s">
        <v>84</v>
      </c>
      <c r="R244" s="174" t="s">
        <v>167</v>
      </c>
      <c r="S244" s="174"/>
      <c r="T244" s="174" t="s">
        <v>4623</v>
      </c>
      <c r="U244" s="63" t="s">
        <v>4164</v>
      </c>
      <c r="V244" s="174" t="s">
        <v>94</v>
      </c>
      <c r="W244" s="174" t="s">
        <v>6665</v>
      </c>
      <c r="X244" s="429">
        <v>45258</v>
      </c>
      <c r="Y244" s="430">
        <v>46923</v>
      </c>
      <c r="Z244" s="63" t="s">
        <v>4158</v>
      </c>
      <c r="AA244" s="63" t="s">
        <v>4159</v>
      </c>
      <c r="AB244" s="63"/>
      <c r="AC244" s="63"/>
      <c r="AD244" s="174" t="s">
        <v>6666</v>
      </c>
      <c r="AE244" s="174" t="s">
        <v>6667</v>
      </c>
      <c r="AF244" s="174" t="s">
        <v>6668</v>
      </c>
      <c r="AG244" s="174"/>
      <c r="AH244" s="174"/>
      <c r="AI244" s="174"/>
      <c r="AJ244" s="174"/>
      <c r="AK244" s="174"/>
      <c r="AL244" s="174"/>
      <c r="AM244" s="174"/>
      <c r="AN244" s="174"/>
      <c r="AO244" s="174"/>
      <c r="AP244" s="174"/>
      <c r="AQ244" s="174"/>
      <c r="AR244" s="174" t="s">
        <v>2333</v>
      </c>
      <c r="AS244" s="174">
        <v>2023</v>
      </c>
      <c r="AT244" s="415">
        <v>45259</v>
      </c>
      <c r="AU244" s="174" t="s">
        <v>2310</v>
      </c>
      <c r="AV244" s="174"/>
      <c r="AW244" s="524"/>
      <c r="AX244" s="524"/>
      <c r="AY244" s="426">
        <f t="shared" si="56"/>
        <v>0</v>
      </c>
      <c r="AZ244" s="426">
        <f t="shared" si="57"/>
        <v>1</v>
      </c>
      <c r="BA244" s="426">
        <f t="shared" si="58"/>
        <v>0</v>
      </c>
      <c r="BB244" s="426">
        <f t="shared" si="59"/>
        <v>1</v>
      </c>
      <c r="BC244" s="425" t="b">
        <f t="shared" si="60"/>
        <v>0</v>
      </c>
    </row>
    <row r="245" spans="1:58" ht="15.75" customHeight="1">
      <c r="A245" s="174" t="s">
        <v>10</v>
      </c>
      <c r="B245" s="174" t="s">
        <v>11</v>
      </c>
      <c r="C245" s="174" t="s">
        <v>13</v>
      </c>
      <c r="D245" s="63" t="s">
        <v>13</v>
      </c>
      <c r="E245" s="63" t="s">
        <v>3756</v>
      </c>
      <c r="F245" s="174"/>
      <c r="G245" s="174" t="s">
        <v>9600</v>
      </c>
      <c r="H245" s="174" t="s">
        <v>6104</v>
      </c>
      <c r="I245" s="174" t="s">
        <v>3870</v>
      </c>
      <c r="J245" s="174"/>
      <c r="K245" s="174"/>
      <c r="L245" s="174" t="s">
        <v>6105</v>
      </c>
      <c r="M245" s="174" t="s">
        <v>6106</v>
      </c>
      <c r="N245" s="63" t="s">
        <v>15</v>
      </c>
      <c r="O245" s="63" t="s">
        <v>16</v>
      </c>
      <c r="P245" s="174" t="s">
        <v>35</v>
      </c>
      <c r="Q245" s="63" t="s">
        <v>8666</v>
      </c>
      <c r="R245" s="174" t="s">
        <v>43</v>
      </c>
      <c r="S245" s="174"/>
      <c r="T245" s="174" t="s">
        <v>4640</v>
      </c>
      <c r="U245" s="63" t="s">
        <v>4164</v>
      </c>
      <c r="V245" s="174" t="s">
        <v>6669</v>
      </c>
      <c r="W245" s="174" t="s">
        <v>6670</v>
      </c>
      <c r="X245" s="429">
        <v>45259</v>
      </c>
      <c r="Y245" s="430">
        <v>47052</v>
      </c>
      <c r="Z245" s="63" t="s">
        <v>4158</v>
      </c>
      <c r="AA245" s="63" t="s">
        <v>4159</v>
      </c>
      <c r="AB245" s="63"/>
      <c r="AC245" s="63"/>
      <c r="AD245" s="174" t="s">
        <v>6108</v>
      </c>
      <c r="AE245" s="174" t="s">
        <v>6109</v>
      </c>
      <c r="AF245" s="466">
        <v>46447</v>
      </c>
      <c r="AG245" s="174"/>
      <c r="AH245" s="174"/>
      <c r="AI245" s="174"/>
      <c r="AJ245" s="174"/>
      <c r="AK245" s="174"/>
      <c r="AL245" s="174"/>
      <c r="AM245" s="174"/>
      <c r="AN245" s="174"/>
      <c r="AO245" s="174"/>
      <c r="AP245" s="174"/>
      <c r="AQ245" s="174"/>
      <c r="AR245" s="174" t="s">
        <v>2333</v>
      </c>
      <c r="AS245" s="174">
        <v>2023</v>
      </c>
      <c r="AT245" s="415">
        <v>45259</v>
      </c>
      <c r="AU245" s="174" t="s">
        <v>2310</v>
      </c>
      <c r="AV245" s="174"/>
      <c r="AW245" s="524"/>
      <c r="AX245" s="524"/>
      <c r="AY245" s="426">
        <f t="shared" si="56"/>
        <v>0</v>
      </c>
      <c r="AZ245" s="426">
        <f t="shared" si="57"/>
        <v>1</v>
      </c>
      <c r="BA245" s="426">
        <f t="shared" si="58"/>
        <v>0</v>
      </c>
      <c r="BB245" s="426">
        <f t="shared" si="59"/>
        <v>1</v>
      </c>
      <c r="BC245" s="425" t="b">
        <f t="shared" si="60"/>
        <v>0</v>
      </c>
    </row>
    <row r="246" spans="1:58" ht="15.75" customHeight="1">
      <c r="A246" s="952" t="s">
        <v>2333</v>
      </c>
      <c r="G246" s="953">
        <f>COUNTA(G236:G245)</f>
        <v>10</v>
      </c>
    </row>
    <row r="247" spans="1:58" ht="15.75" customHeight="1">
      <c r="A247" s="63" t="s">
        <v>10</v>
      </c>
      <c r="B247" s="63" t="s">
        <v>27</v>
      </c>
      <c r="C247" s="63" t="s">
        <v>50</v>
      </c>
      <c r="D247" s="63" t="s">
        <v>248</v>
      </c>
      <c r="E247" s="63" t="s">
        <v>123</v>
      </c>
      <c r="F247" s="63"/>
      <c r="G247" s="63" t="s">
        <v>3513</v>
      </c>
      <c r="H247" s="63" t="s">
        <v>8873</v>
      </c>
      <c r="I247" s="63" t="s">
        <v>250</v>
      </c>
      <c r="J247" s="63"/>
      <c r="K247" s="63"/>
      <c r="L247" s="63" t="s">
        <v>251</v>
      </c>
      <c r="M247" s="63" t="s">
        <v>4364</v>
      </c>
      <c r="N247" s="63" t="s">
        <v>113</v>
      </c>
      <c r="O247" s="63" t="s">
        <v>226</v>
      </c>
      <c r="P247" s="63" t="s">
        <v>35</v>
      </c>
      <c r="Q247" s="63" t="s">
        <v>8666</v>
      </c>
      <c r="R247" s="174" t="s">
        <v>43</v>
      </c>
      <c r="S247" s="174"/>
      <c r="T247" s="174" t="s">
        <v>4640</v>
      </c>
      <c r="U247" s="63" t="s">
        <v>4164</v>
      </c>
      <c r="V247" s="174" t="s">
        <v>253</v>
      </c>
      <c r="W247" s="174" t="s">
        <v>4722</v>
      </c>
      <c r="X247" s="429">
        <v>45267</v>
      </c>
      <c r="Y247" s="430">
        <v>46838</v>
      </c>
      <c r="Z247" s="63" t="s">
        <v>4158</v>
      </c>
      <c r="AA247" s="63" t="s">
        <v>4159</v>
      </c>
      <c r="AB247" s="63"/>
      <c r="AC247" s="63"/>
      <c r="AD247" s="174" t="s">
        <v>4723</v>
      </c>
      <c r="AE247" s="174" t="s">
        <v>4724</v>
      </c>
      <c r="AF247" s="63" t="s">
        <v>4725</v>
      </c>
      <c r="AG247" s="174"/>
      <c r="AH247" s="174"/>
      <c r="AI247" s="174"/>
      <c r="AJ247" s="174"/>
      <c r="AK247" s="174"/>
      <c r="AL247" s="174"/>
      <c r="AM247" s="174"/>
      <c r="AN247" s="174"/>
      <c r="AO247" s="174"/>
      <c r="AP247" s="174"/>
      <c r="AQ247" s="174"/>
      <c r="AR247" s="174" t="s">
        <v>2335</v>
      </c>
      <c r="AS247" s="174">
        <v>2023</v>
      </c>
      <c r="AT247" s="415">
        <v>45274</v>
      </c>
      <c r="AU247" s="174" t="s">
        <v>2310</v>
      </c>
      <c r="AV247" s="174"/>
      <c r="AW247" s="473"/>
      <c r="AX247" s="426"/>
      <c r="AY247" s="426">
        <f t="shared" ref="AY247:AY275" si="61">COUNTIF(AU247,"new tvi &amp; program")</f>
        <v>0</v>
      </c>
      <c r="AZ247" s="426">
        <f t="shared" ref="AZ247:AZ275" si="62">COUNTIF(AU247,"additional program")</f>
        <v>1</v>
      </c>
      <c r="BA247" s="426">
        <f t="shared" ref="BA247:BA275" si="63">COUNTIF(AU247,"migration")</f>
        <v>0</v>
      </c>
      <c r="BB247" s="426">
        <f t="shared" ref="BB247:BB275" si="64">SUM(AY247:BA247)</f>
        <v>1</v>
      </c>
      <c r="BC247" s="425" t="b">
        <f t="shared" ref="BC247:BC252" si="65">COUNTIF($W$3:$W338,$W247)&gt;1</f>
        <v>0</v>
      </c>
      <c r="BD247" s="425"/>
      <c r="BE247" s="425"/>
      <c r="BF247" s="425"/>
    </row>
    <row r="248" spans="1:58" ht="15.75" customHeight="1">
      <c r="A248" s="174" t="s">
        <v>10</v>
      </c>
      <c r="B248" s="174" t="s">
        <v>27</v>
      </c>
      <c r="C248" s="63" t="s">
        <v>50</v>
      </c>
      <c r="D248" s="63" t="s">
        <v>248</v>
      </c>
      <c r="E248" s="63" t="s">
        <v>123</v>
      </c>
      <c r="F248" s="174"/>
      <c r="G248" s="63" t="s">
        <v>3513</v>
      </c>
      <c r="H248" s="63" t="s">
        <v>8873</v>
      </c>
      <c r="I248" s="63" t="s">
        <v>250</v>
      </c>
      <c r="J248" s="174"/>
      <c r="K248" s="174"/>
      <c r="L248" s="63" t="s">
        <v>251</v>
      </c>
      <c r="M248" s="63" t="s">
        <v>4364</v>
      </c>
      <c r="N248" s="63" t="s">
        <v>113</v>
      </c>
      <c r="O248" s="63" t="s">
        <v>226</v>
      </c>
      <c r="P248" s="63" t="s">
        <v>35</v>
      </c>
      <c r="Q248" s="63" t="s">
        <v>104</v>
      </c>
      <c r="R248" s="174" t="s">
        <v>173</v>
      </c>
      <c r="S248" s="174"/>
      <c r="T248" s="174" t="s">
        <v>4661</v>
      </c>
      <c r="U248" s="63" t="s">
        <v>4164</v>
      </c>
      <c r="V248" s="174" t="s">
        <v>106</v>
      </c>
      <c r="W248" s="174" t="s">
        <v>4726</v>
      </c>
      <c r="X248" s="429">
        <v>45267</v>
      </c>
      <c r="Y248" s="430">
        <v>46838</v>
      </c>
      <c r="Z248" s="63" t="s">
        <v>4158</v>
      </c>
      <c r="AA248" s="63" t="s">
        <v>4159</v>
      </c>
      <c r="AB248" s="63"/>
      <c r="AC248" s="63"/>
      <c r="AD248" s="174" t="s">
        <v>4727</v>
      </c>
      <c r="AE248" s="174" t="s">
        <v>4728</v>
      </c>
      <c r="AF248" s="63" t="s">
        <v>4729</v>
      </c>
      <c r="AG248" s="174"/>
      <c r="AH248" s="174"/>
      <c r="AI248" s="174"/>
      <c r="AJ248" s="174"/>
      <c r="AK248" s="174"/>
      <c r="AL248" s="174"/>
      <c r="AM248" s="174"/>
      <c r="AN248" s="174"/>
      <c r="AO248" s="174"/>
      <c r="AP248" s="174"/>
      <c r="AQ248" s="174"/>
      <c r="AR248" s="174" t="s">
        <v>2335</v>
      </c>
      <c r="AS248" s="174">
        <v>2023</v>
      </c>
      <c r="AT248" s="415">
        <v>45274</v>
      </c>
      <c r="AU248" s="174" t="s">
        <v>2310</v>
      </c>
      <c r="AV248" s="174"/>
      <c r="AW248" s="473"/>
      <c r="AX248" s="426"/>
      <c r="AY248" s="426">
        <f t="shared" si="61"/>
        <v>0</v>
      </c>
      <c r="AZ248" s="426">
        <f t="shared" si="62"/>
        <v>1</v>
      </c>
      <c r="BA248" s="426">
        <f t="shared" si="63"/>
        <v>0</v>
      </c>
      <c r="BB248" s="426">
        <f t="shared" si="64"/>
        <v>1</v>
      </c>
      <c r="BC248" s="425" t="b">
        <f t="shared" si="65"/>
        <v>0</v>
      </c>
      <c r="BD248" s="425"/>
      <c r="BE248" s="425"/>
      <c r="BF248" s="425"/>
    </row>
    <row r="249" spans="1:58" ht="15.75" customHeight="1">
      <c r="A249" s="63" t="s">
        <v>10</v>
      </c>
      <c r="B249" s="63" t="s">
        <v>27</v>
      </c>
      <c r="C249" s="63" t="s">
        <v>50</v>
      </c>
      <c r="D249" s="63" t="s">
        <v>445</v>
      </c>
      <c r="E249" s="63" t="s">
        <v>146</v>
      </c>
      <c r="F249" s="63"/>
      <c r="G249" s="63" t="s">
        <v>2091</v>
      </c>
      <c r="H249" s="63" t="s">
        <v>4730</v>
      </c>
      <c r="I249" s="63" t="s">
        <v>2092</v>
      </c>
      <c r="J249" s="63"/>
      <c r="K249" s="63"/>
      <c r="L249" s="63">
        <v>9989782358</v>
      </c>
      <c r="M249" s="63" t="s">
        <v>4540</v>
      </c>
      <c r="N249" s="63" t="s">
        <v>15</v>
      </c>
      <c r="O249" s="63" t="s">
        <v>16</v>
      </c>
      <c r="P249" s="63" t="s">
        <v>35</v>
      </c>
      <c r="Q249" s="63" t="s">
        <v>2677</v>
      </c>
      <c r="R249" s="174" t="s">
        <v>2681</v>
      </c>
      <c r="S249" s="174"/>
      <c r="T249" s="174" t="s">
        <v>4731</v>
      </c>
      <c r="U249" s="63" t="s">
        <v>4164</v>
      </c>
      <c r="V249" s="174" t="s">
        <v>1139</v>
      </c>
      <c r="W249" s="174" t="s">
        <v>4732</v>
      </c>
      <c r="X249" s="429">
        <v>45280</v>
      </c>
      <c r="Y249" s="430">
        <v>45281</v>
      </c>
      <c r="Z249" s="63" t="s">
        <v>4158</v>
      </c>
      <c r="AA249" s="63" t="s">
        <v>4159</v>
      </c>
      <c r="AB249" s="63"/>
      <c r="AC249" s="63"/>
      <c r="AD249" s="174" t="s">
        <v>4733</v>
      </c>
      <c r="AE249" s="174" t="s">
        <v>4734</v>
      </c>
      <c r="AF249" s="427">
        <v>45782</v>
      </c>
      <c r="AG249" s="174"/>
      <c r="AH249" s="174"/>
      <c r="AI249" s="174"/>
      <c r="AJ249" s="174"/>
      <c r="AK249" s="174"/>
      <c r="AL249" s="174"/>
      <c r="AM249" s="174"/>
      <c r="AN249" s="174"/>
      <c r="AO249" s="174"/>
      <c r="AP249" s="174"/>
      <c r="AQ249" s="174"/>
      <c r="AR249" s="174" t="s">
        <v>2335</v>
      </c>
      <c r="AS249" s="174">
        <v>2023</v>
      </c>
      <c r="AT249" s="415">
        <v>45287</v>
      </c>
      <c r="AU249" s="174" t="s">
        <v>2310</v>
      </c>
      <c r="AV249" s="174"/>
      <c r="AW249" s="473"/>
      <c r="AX249" s="426"/>
      <c r="AY249" s="426">
        <f t="shared" si="61"/>
        <v>0</v>
      </c>
      <c r="AZ249" s="426">
        <f t="shared" si="62"/>
        <v>1</v>
      </c>
      <c r="BA249" s="426">
        <f t="shared" si="63"/>
        <v>0</v>
      </c>
      <c r="BB249" s="426">
        <f t="shared" si="64"/>
        <v>1</v>
      </c>
      <c r="BC249" s="425" t="b">
        <f t="shared" si="65"/>
        <v>0</v>
      </c>
      <c r="BD249" s="425"/>
      <c r="BE249" s="425"/>
      <c r="BF249" s="425"/>
    </row>
    <row r="250" spans="1:58" ht="15.75" customHeight="1">
      <c r="A250" s="63" t="s">
        <v>10</v>
      </c>
      <c r="B250" s="63" t="s">
        <v>27</v>
      </c>
      <c r="C250" s="63" t="s">
        <v>28</v>
      </c>
      <c r="D250" s="63" t="s">
        <v>29</v>
      </c>
      <c r="E250" s="63" t="s">
        <v>30</v>
      </c>
      <c r="F250" s="63"/>
      <c r="G250" s="63" t="s">
        <v>31</v>
      </c>
      <c r="H250" s="63" t="s">
        <v>4173</v>
      </c>
      <c r="I250" s="63" t="s">
        <v>3703</v>
      </c>
      <c r="J250" s="63"/>
      <c r="K250" s="63"/>
      <c r="L250" s="63" t="s">
        <v>4174</v>
      </c>
      <c r="M250" s="63" t="s">
        <v>4175</v>
      </c>
      <c r="N250" s="63" t="s">
        <v>15</v>
      </c>
      <c r="O250" s="63" t="s">
        <v>16</v>
      </c>
      <c r="P250" s="63" t="s">
        <v>35</v>
      </c>
      <c r="Q250" s="63" t="s">
        <v>8666</v>
      </c>
      <c r="R250" s="174" t="s">
        <v>43</v>
      </c>
      <c r="S250" s="174"/>
      <c r="T250" s="174" t="s">
        <v>4640</v>
      </c>
      <c r="U250" s="63" t="s">
        <v>4164</v>
      </c>
      <c r="V250" s="174" t="s">
        <v>253</v>
      </c>
      <c r="W250" s="174" t="s">
        <v>4735</v>
      </c>
      <c r="X250" s="429">
        <v>45281</v>
      </c>
      <c r="Y250" s="430">
        <v>46914</v>
      </c>
      <c r="Z250" s="63" t="s">
        <v>4158</v>
      </c>
      <c r="AA250" s="63" t="s">
        <v>4159</v>
      </c>
      <c r="AB250" s="63"/>
      <c r="AC250" s="63"/>
      <c r="AD250" s="174" t="s">
        <v>4736</v>
      </c>
      <c r="AE250" s="174" t="s">
        <v>4737</v>
      </c>
      <c r="AF250" s="63" t="s">
        <v>4738</v>
      </c>
      <c r="AG250" s="174"/>
      <c r="AH250" s="174"/>
      <c r="AI250" s="174"/>
      <c r="AJ250" s="174"/>
      <c r="AK250" s="174"/>
      <c r="AL250" s="174"/>
      <c r="AM250" s="174"/>
      <c r="AN250" s="174"/>
      <c r="AO250" s="174"/>
      <c r="AP250" s="174"/>
      <c r="AQ250" s="174"/>
      <c r="AR250" s="174" t="s">
        <v>2335</v>
      </c>
      <c r="AS250" s="174">
        <v>2023</v>
      </c>
      <c r="AT250" s="415">
        <v>45287</v>
      </c>
      <c r="AU250" s="174" t="s">
        <v>2310</v>
      </c>
      <c r="AV250" s="174"/>
      <c r="AW250" s="473"/>
      <c r="AX250" s="426"/>
      <c r="AY250" s="426">
        <f t="shared" si="61"/>
        <v>0</v>
      </c>
      <c r="AZ250" s="426">
        <f t="shared" si="62"/>
        <v>1</v>
      </c>
      <c r="BA250" s="426">
        <f t="shared" si="63"/>
        <v>0</v>
      </c>
      <c r="BB250" s="426">
        <f t="shared" si="64"/>
        <v>1</v>
      </c>
      <c r="BC250" s="425" t="b">
        <f t="shared" si="65"/>
        <v>0</v>
      </c>
      <c r="BD250" s="425"/>
      <c r="BE250" s="425"/>
      <c r="BF250" s="425"/>
    </row>
    <row r="251" spans="1:58" ht="15.75" customHeight="1">
      <c r="A251" s="174" t="s">
        <v>10</v>
      </c>
      <c r="B251" s="174" t="s">
        <v>27</v>
      </c>
      <c r="C251" s="63" t="s">
        <v>28</v>
      </c>
      <c r="D251" s="63" t="s">
        <v>29</v>
      </c>
      <c r="E251" s="63" t="s">
        <v>30</v>
      </c>
      <c r="F251" s="174"/>
      <c r="G251" s="63" t="s">
        <v>31</v>
      </c>
      <c r="H251" s="63" t="s">
        <v>4173</v>
      </c>
      <c r="I251" s="174" t="s">
        <v>3721</v>
      </c>
      <c r="J251" s="174"/>
      <c r="K251" s="174"/>
      <c r="L251" s="63" t="s">
        <v>4174</v>
      </c>
      <c r="M251" s="63" t="s">
        <v>4175</v>
      </c>
      <c r="N251" s="63" t="s">
        <v>15</v>
      </c>
      <c r="O251" s="63" t="s">
        <v>16</v>
      </c>
      <c r="P251" s="63" t="s">
        <v>35</v>
      </c>
      <c r="Q251" s="63" t="s">
        <v>125</v>
      </c>
      <c r="R251" s="174" t="s">
        <v>1849</v>
      </c>
      <c r="S251" s="174"/>
      <c r="T251" s="174" t="s">
        <v>4582</v>
      </c>
      <c r="U251" s="63" t="s">
        <v>4164</v>
      </c>
      <c r="V251" s="174" t="s">
        <v>127</v>
      </c>
      <c r="W251" s="174" t="s">
        <v>4739</v>
      </c>
      <c r="X251" s="429">
        <v>45281</v>
      </c>
      <c r="Y251" s="430">
        <v>46855</v>
      </c>
      <c r="Z251" s="63" t="s">
        <v>4158</v>
      </c>
      <c r="AA251" s="63" t="s">
        <v>4159</v>
      </c>
      <c r="AB251" s="63"/>
      <c r="AC251" s="63"/>
      <c r="AD251" s="174" t="s">
        <v>4740</v>
      </c>
      <c r="AE251" s="174"/>
      <c r="AF251" s="63"/>
      <c r="AG251" s="174"/>
      <c r="AH251" s="174"/>
      <c r="AI251" s="174"/>
      <c r="AJ251" s="174"/>
      <c r="AK251" s="174"/>
      <c r="AL251" s="174"/>
      <c r="AM251" s="174"/>
      <c r="AN251" s="174"/>
      <c r="AO251" s="174"/>
      <c r="AP251" s="174"/>
      <c r="AQ251" s="174"/>
      <c r="AR251" s="174" t="s">
        <v>2335</v>
      </c>
      <c r="AS251" s="174">
        <v>2023</v>
      </c>
      <c r="AT251" s="415">
        <v>45287</v>
      </c>
      <c r="AU251" s="174" t="s">
        <v>2310</v>
      </c>
      <c r="AV251" s="174"/>
      <c r="AW251" s="473"/>
      <c r="AX251" s="426"/>
      <c r="AY251" s="426">
        <f t="shared" si="61"/>
        <v>0</v>
      </c>
      <c r="AZ251" s="426">
        <f t="shared" si="62"/>
        <v>1</v>
      </c>
      <c r="BA251" s="426">
        <f t="shared" si="63"/>
        <v>0</v>
      </c>
      <c r="BB251" s="426">
        <f t="shared" si="64"/>
        <v>1</v>
      </c>
      <c r="BC251" s="425" t="b">
        <f t="shared" si="65"/>
        <v>0</v>
      </c>
      <c r="BD251" s="425"/>
      <c r="BE251" s="425"/>
      <c r="BF251" s="425"/>
    </row>
    <row r="252" spans="1:58" ht="15.75" customHeight="1">
      <c r="A252" s="356" t="s">
        <v>10</v>
      </c>
      <c r="B252" s="356" t="s">
        <v>27</v>
      </c>
      <c r="C252" s="356" t="s">
        <v>50</v>
      </c>
      <c r="D252" s="356" t="s">
        <v>499</v>
      </c>
      <c r="E252" s="356" t="s">
        <v>28</v>
      </c>
      <c r="F252" s="356"/>
      <c r="G252" s="356" t="s">
        <v>500</v>
      </c>
      <c r="H252" s="356" t="s">
        <v>4717</v>
      </c>
      <c r="I252" s="356" t="s">
        <v>3718</v>
      </c>
      <c r="J252" s="356"/>
      <c r="K252" s="356"/>
      <c r="L252" s="356" t="s">
        <v>502</v>
      </c>
      <c r="M252" s="356"/>
      <c r="N252" s="356" t="s">
        <v>15</v>
      </c>
      <c r="O252" s="356" t="s">
        <v>16</v>
      </c>
      <c r="P252" s="356" t="s">
        <v>35</v>
      </c>
      <c r="Q252" s="356" t="s">
        <v>2222</v>
      </c>
      <c r="R252" s="319" t="s">
        <v>870</v>
      </c>
      <c r="S252" s="319"/>
      <c r="T252" s="319" t="s">
        <v>4741</v>
      </c>
      <c r="U252" s="356" t="s">
        <v>4157</v>
      </c>
      <c r="V252" s="319">
        <v>1288</v>
      </c>
      <c r="W252" s="319" t="s">
        <v>4743</v>
      </c>
      <c r="X252" s="475">
        <v>45287</v>
      </c>
      <c r="Y252" s="476">
        <v>47115</v>
      </c>
      <c r="Z252" s="356" t="s">
        <v>4158</v>
      </c>
      <c r="AA252" s="356" t="s">
        <v>4159</v>
      </c>
      <c r="AB252" s="356"/>
      <c r="AC252" s="356"/>
      <c r="AD252" s="319" t="s">
        <v>4297</v>
      </c>
      <c r="AE252" s="319" t="s">
        <v>4744</v>
      </c>
      <c r="AF252" s="476">
        <v>47014</v>
      </c>
      <c r="AG252" s="319"/>
      <c r="AH252" s="319"/>
      <c r="AI252" s="319"/>
      <c r="AJ252" s="319"/>
      <c r="AK252" s="319"/>
      <c r="AL252" s="319"/>
      <c r="AM252" s="319"/>
      <c r="AN252" s="319"/>
      <c r="AO252" s="319"/>
      <c r="AP252" s="319"/>
      <c r="AQ252" s="319"/>
      <c r="AR252" s="319" t="s">
        <v>2335</v>
      </c>
      <c r="AS252" s="319">
        <v>2023</v>
      </c>
      <c r="AT252" s="477">
        <v>45287</v>
      </c>
      <c r="AU252" s="319" t="s">
        <v>2310</v>
      </c>
      <c r="AV252" s="319"/>
      <c r="AW252" s="478"/>
      <c r="AX252" s="479"/>
      <c r="AY252" s="479">
        <f t="shared" si="61"/>
        <v>0</v>
      </c>
      <c r="AZ252" s="479">
        <f t="shared" si="62"/>
        <v>1</v>
      </c>
      <c r="BA252" s="479">
        <f t="shared" si="63"/>
        <v>0</v>
      </c>
      <c r="BB252" s="479">
        <f t="shared" si="64"/>
        <v>1</v>
      </c>
      <c r="BC252" s="480" t="b">
        <f t="shared" si="65"/>
        <v>0</v>
      </c>
      <c r="BD252" s="480"/>
      <c r="BE252" s="480"/>
      <c r="BF252" s="480"/>
    </row>
    <row r="253" spans="1:58" ht="15.75" customHeight="1">
      <c r="A253" s="174" t="s">
        <v>10</v>
      </c>
      <c r="B253" s="174" t="s">
        <v>11</v>
      </c>
      <c r="C253" s="174" t="s">
        <v>123</v>
      </c>
      <c r="D253" s="63" t="s">
        <v>1881</v>
      </c>
      <c r="E253" s="63" t="s">
        <v>50</v>
      </c>
      <c r="F253" s="174"/>
      <c r="G253" s="174" t="s">
        <v>3879</v>
      </c>
      <c r="H253" s="174" t="s">
        <v>6672</v>
      </c>
      <c r="I253" s="174" t="s">
        <v>3877</v>
      </c>
      <c r="J253" s="174"/>
      <c r="K253" s="174"/>
      <c r="L253" s="174" t="s">
        <v>6673</v>
      </c>
      <c r="M253" s="174" t="s">
        <v>6674</v>
      </c>
      <c r="N253" s="63" t="s">
        <v>15</v>
      </c>
      <c r="O253" s="63" t="s">
        <v>16</v>
      </c>
      <c r="P253" s="174" t="s">
        <v>35</v>
      </c>
      <c r="Q253" s="63" t="s">
        <v>84</v>
      </c>
      <c r="R253" s="174" t="s">
        <v>93</v>
      </c>
      <c r="S253" s="174"/>
      <c r="T253" s="174" t="s">
        <v>4618</v>
      </c>
      <c r="U253" s="63" t="s">
        <v>4213</v>
      </c>
      <c r="V253" s="174" t="s">
        <v>94</v>
      </c>
      <c r="W253" s="174" t="s">
        <v>6675</v>
      </c>
      <c r="X253" s="429">
        <v>45261</v>
      </c>
      <c r="Y253" s="430">
        <v>45264</v>
      </c>
      <c r="Z253" s="63" t="s">
        <v>4158</v>
      </c>
      <c r="AA253" s="63" t="s">
        <v>4159</v>
      </c>
      <c r="AB253" s="63"/>
      <c r="AC253" s="63"/>
      <c r="AD253" s="174" t="s">
        <v>6716</v>
      </c>
      <c r="AE253" s="174" t="s">
        <v>6717</v>
      </c>
      <c r="AF253" s="174" t="s">
        <v>6678</v>
      </c>
      <c r="AG253" s="174"/>
      <c r="AH253" s="174"/>
      <c r="AI253" s="174"/>
      <c r="AJ253" s="174"/>
      <c r="AK253" s="174"/>
      <c r="AL253" s="174"/>
      <c r="AM253" s="174"/>
      <c r="AN253" s="174"/>
      <c r="AO253" s="174"/>
      <c r="AP253" s="174"/>
      <c r="AQ253" s="174"/>
      <c r="AR253" s="174" t="s">
        <v>2335</v>
      </c>
      <c r="AS253" s="174">
        <v>2023</v>
      </c>
      <c r="AT253" s="415">
        <v>45274</v>
      </c>
      <c r="AU253" s="174" t="s">
        <v>2307</v>
      </c>
      <c r="AV253" s="174"/>
      <c r="AW253" s="524">
        <v>1</v>
      </c>
      <c r="AX253" s="524"/>
      <c r="AY253" s="426">
        <f t="shared" si="61"/>
        <v>1</v>
      </c>
      <c r="AZ253" s="426">
        <f t="shared" si="62"/>
        <v>0</v>
      </c>
      <c r="BA253" s="426">
        <f t="shared" si="63"/>
        <v>0</v>
      </c>
      <c r="BB253" s="426">
        <f t="shared" si="64"/>
        <v>1</v>
      </c>
      <c r="BC253" s="425" t="b">
        <f t="shared" ref="BC253:BC268" si="66">COUNTIF($W$3:$W2059,$W253)&gt;1</f>
        <v>0</v>
      </c>
    </row>
    <row r="254" spans="1:58" ht="15.75" customHeight="1">
      <c r="A254" s="174" t="s">
        <v>10</v>
      </c>
      <c r="B254" s="63" t="s">
        <v>11</v>
      </c>
      <c r="C254" s="63" t="s">
        <v>12</v>
      </c>
      <c r="D254" s="63" t="s">
        <v>13</v>
      </c>
      <c r="E254" s="63" t="s">
        <v>3756</v>
      </c>
      <c r="F254" s="63"/>
      <c r="G254" s="63" t="s">
        <v>517</v>
      </c>
      <c r="H254" s="63" t="s">
        <v>6679</v>
      </c>
      <c r="I254" s="63" t="s">
        <v>3862</v>
      </c>
      <c r="J254" s="63"/>
      <c r="K254" s="63"/>
      <c r="L254" s="63" t="s">
        <v>519</v>
      </c>
      <c r="M254" s="63" t="s">
        <v>6680</v>
      </c>
      <c r="N254" s="63" t="s">
        <v>15</v>
      </c>
      <c r="O254" s="63" t="s">
        <v>16</v>
      </c>
      <c r="P254" s="63" t="s">
        <v>35</v>
      </c>
      <c r="Q254" s="63" t="s">
        <v>8666</v>
      </c>
      <c r="R254" s="174" t="s">
        <v>43</v>
      </c>
      <c r="S254" s="174"/>
      <c r="T254" s="174" t="s">
        <v>4640</v>
      </c>
      <c r="U254" s="63" t="s">
        <v>4164</v>
      </c>
      <c r="V254" s="174" t="s">
        <v>253</v>
      </c>
      <c r="W254" s="174" t="s">
        <v>6681</v>
      </c>
      <c r="X254" s="429">
        <v>45272</v>
      </c>
      <c r="Y254" s="430">
        <v>46972</v>
      </c>
      <c r="Z254" s="63" t="s">
        <v>4158</v>
      </c>
      <c r="AA254" s="63" t="s">
        <v>4159</v>
      </c>
      <c r="AB254" s="63"/>
      <c r="AC254" s="63"/>
      <c r="AD254" s="174" t="s">
        <v>6682</v>
      </c>
      <c r="AE254" s="174" t="s">
        <v>6683</v>
      </c>
      <c r="AF254" s="174" t="s">
        <v>6684</v>
      </c>
      <c r="AG254" s="174"/>
      <c r="AH254" s="174"/>
      <c r="AI254" s="174"/>
      <c r="AJ254" s="174"/>
      <c r="AK254" s="174"/>
      <c r="AL254" s="174"/>
      <c r="AM254" s="174"/>
      <c r="AN254" s="174"/>
      <c r="AO254" s="174"/>
      <c r="AP254" s="174"/>
      <c r="AQ254" s="174"/>
      <c r="AR254" s="174" t="s">
        <v>2335</v>
      </c>
      <c r="AS254" s="174">
        <v>2023</v>
      </c>
      <c r="AT254" s="415">
        <v>45274</v>
      </c>
      <c r="AU254" s="174" t="s">
        <v>2310</v>
      </c>
      <c r="AV254" s="174"/>
      <c r="AW254" s="524"/>
      <c r="AX254" s="524"/>
      <c r="AY254" s="426">
        <f t="shared" si="61"/>
        <v>0</v>
      </c>
      <c r="AZ254" s="426">
        <f t="shared" si="62"/>
        <v>1</v>
      </c>
      <c r="BA254" s="426">
        <f t="shared" si="63"/>
        <v>0</v>
      </c>
      <c r="BB254" s="426">
        <f t="shared" si="64"/>
        <v>1</v>
      </c>
      <c r="BC254" s="425" t="b">
        <f t="shared" si="66"/>
        <v>0</v>
      </c>
    </row>
    <row r="255" spans="1:58" ht="15.75" customHeight="1">
      <c r="A255" s="174" t="s">
        <v>10</v>
      </c>
      <c r="B255" s="63" t="s">
        <v>11</v>
      </c>
      <c r="C255" s="63" t="s">
        <v>12</v>
      </c>
      <c r="D255" s="63" t="s">
        <v>13</v>
      </c>
      <c r="E255" s="63" t="s">
        <v>3756</v>
      </c>
      <c r="F255" s="174"/>
      <c r="G255" s="63" t="s">
        <v>517</v>
      </c>
      <c r="H255" s="63" t="s">
        <v>6679</v>
      </c>
      <c r="I255" s="63" t="s">
        <v>3862</v>
      </c>
      <c r="J255" s="174"/>
      <c r="K255" s="174"/>
      <c r="L255" s="63" t="s">
        <v>519</v>
      </c>
      <c r="M255" s="63" t="s">
        <v>6680</v>
      </c>
      <c r="N255" s="63" t="s">
        <v>15</v>
      </c>
      <c r="O255" s="63" t="s">
        <v>16</v>
      </c>
      <c r="P255" s="63" t="s">
        <v>35</v>
      </c>
      <c r="Q255" s="63" t="s">
        <v>8666</v>
      </c>
      <c r="R255" s="174" t="s">
        <v>45</v>
      </c>
      <c r="S255" s="174"/>
      <c r="T255" s="174" t="s">
        <v>4652</v>
      </c>
      <c r="U255" s="63" t="s">
        <v>4164</v>
      </c>
      <c r="V255" s="174" t="s">
        <v>1770</v>
      </c>
      <c r="W255" s="174" t="s">
        <v>6685</v>
      </c>
      <c r="X255" s="429">
        <v>45272</v>
      </c>
      <c r="Y255" s="430">
        <v>46972</v>
      </c>
      <c r="Z255" s="63" t="s">
        <v>4158</v>
      </c>
      <c r="AA255" s="63" t="s">
        <v>4159</v>
      </c>
      <c r="AB255" s="63"/>
      <c r="AC255" s="63"/>
      <c r="AD255" s="174" t="s">
        <v>6682</v>
      </c>
      <c r="AE255" s="174" t="s">
        <v>6686</v>
      </c>
      <c r="AF255" s="174" t="s">
        <v>6687</v>
      </c>
      <c r="AG255" s="174"/>
      <c r="AH255" s="174"/>
      <c r="AI255" s="174"/>
      <c r="AJ255" s="174"/>
      <c r="AK255" s="174"/>
      <c r="AL255" s="174"/>
      <c r="AM255" s="174"/>
      <c r="AN255" s="174"/>
      <c r="AO255" s="174"/>
      <c r="AP255" s="174"/>
      <c r="AQ255" s="174"/>
      <c r="AR255" s="174" t="s">
        <v>2335</v>
      </c>
      <c r="AS255" s="174">
        <v>2023</v>
      </c>
      <c r="AT255" s="415">
        <v>45274</v>
      </c>
      <c r="AU255" s="174" t="s">
        <v>2310</v>
      </c>
      <c r="AV255" s="174"/>
      <c r="AW255" s="524"/>
      <c r="AX255" s="524"/>
      <c r="AY255" s="426">
        <f t="shared" si="61"/>
        <v>0</v>
      </c>
      <c r="AZ255" s="426">
        <f t="shared" si="62"/>
        <v>1</v>
      </c>
      <c r="BA255" s="426">
        <f t="shared" si="63"/>
        <v>0</v>
      </c>
      <c r="BB255" s="426">
        <f t="shared" si="64"/>
        <v>1</v>
      </c>
      <c r="BC255" s="425" t="b">
        <f t="shared" si="66"/>
        <v>0</v>
      </c>
    </row>
    <row r="256" spans="1:58" ht="15.75" customHeight="1">
      <c r="A256" s="174" t="s">
        <v>10</v>
      </c>
      <c r="B256" s="63" t="s">
        <v>11</v>
      </c>
      <c r="C256" s="63" t="s">
        <v>12</v>
      </c>
      <c r="D256" s="63" t="s">
        <v>13</v>
      </c>
      <c r="E256" s="63" t="s">
        <v>3756</v>
      </c>
      <c r="F256" s="174"/>
      <c r="G256" s="63" t="s">
        <v>517</v>
      </c>
      <c r="H256" s="63" t="s">
        <v>6679</v>
      </c>
      <c r="I256" s="63" t="s">
        <v>3862</v>
      </c>
      <c r="J256" s="174"/>
      <c r="K256" s="174"/>
      <c r="L256" s="63" t="s">
        <v>519</v>
      </c>
      <c r="M256" s="63" t="s">
        <v>6680</v>
      </c>
      <c r="N256" s="63" t="s">
        <v>15</v>
      </c>
      <c r="O256" s="63" t="s">
        <v>16</v>
      </c>
      <c r="P256" s="63" t="s">
        <v>35</v>
      </c>
      <c r="Q256" s="63" t="s">
        <v>8666</v>
      </c>
      <c r="R256" s="174" t="s">
        <v>422</v>
      </c>
      <c r="S256" s="174"/>
      <c r="T256" s="174" t="s">
        <v>4491</v>
      </c>
      <c r="U256" s="63" t="s">
        <v>4164</v>
      </c>
      <c r="V256" s="174" t="s">
        <v>78</v>
      </c>
      <c r="W256" s="174" t="s">
        <v>6688</v>
      </c>
      <c r="X256" s="429">
        <v>45272</v>
      </c>
      <c r="Y256" s="430">
        <v>46972</v>
      </c>
      <c r="Z256" s="63" t="s">
        <v>4158</v>
      </c>
      <c r="AA256" s="63" t="s">
        <v>4159</v>
      </c>
      <c r="AB256" s="63"/>
      <c r="AC256" s="63"/>
      <c r="AD256" s="174" t="s">
        <v>6689</v>
      </c>
      <c r="AE256" s="174" t="s">
        <v>6690</v>
      </c>
      <c r="AF256" s="174" t="s">
        <v>6691</v>
      </c>
      <c r="AG256" s="174"/>
      <c r="AH256" s="174"/>
      <c r="AI256" s="174"/>
      <c r="AJ256" s="174"/>
      <c r="AK256" s="174"/>
      <c r="AL256" s="174"/>
      <c r="AM256" s="174"/>
      <c r="AN256" s="174"/>
      <c r="AO256" s="174"/>
      <c r="AP256" s="174"/>
      <c r="AQ256" s="174"/>
      <c r="AR256" s="174" t="s">
        <v>2335</v>
      </c>
      <c r="AS256" s="174">
        <v>2023</v>
      </c>
      <c r="AT256" s="415">
        <v>45274</v>
      </c>
      <c r="AU256" s="174" t="s">
        <v>2310</v>
      </c>
      <c r="AV256" s="174"/>
      <c r="AW256" s="524"/>
      <c r="AX256" s="524"/>
      <c r="AY256" s="426">
        <f t="shared" si="61"/>
        <v>0</v>
      </c>
      <c r="AZ256" s="426">
        <f t="shared" si="62"/>
        <v>1</v>
      </c>
      <c r="BA256" s="426">
        <f t="shared" si="63"/>
        <v>0</v>
      </c>
      <c r="BB256" s="426">
        <f t="shared" si="64"/>
        <v>1</v>
      </c>
      <c r="BC256" s="425" t="b">
        <f t="shared" si="66"/>
        <v>0</v>
      </c>
    </row>
    <row r="257" spans="1:55" ht="15.75" customHeight="1">
      <c r="A257" s="174" t="s">
        <v>10</v>
      </c>
      <c r="B257" s="63" t="s">
        <v>11</v>
      </c>
      <c r="C257" s="63" t="s">
        <v>12</v>
      </c>
      <c r="D257" s="63" t="s">
        <v>13</v>
      </c>
      <c r="E257" s="63" t="s">
        <v>3756</v>
      </c>
      <c r="F257" s="174"/>
      <c r="G257" s="63" t="s">
        <v>517</v>
      </c>
      <c r="H257" s="63" t="s">
        <v>6679</v>
      </c>
      <c r="I257" s="63" t="s">
        <v>3862</v>
      </c>
      <c r="J257" s="174"/>
      <c r="K257" s="174"/>
      <c r="L257" s="63" t="s">
        <v>519</v>
      </c>
      <c r="M257" s="63" t="s">
        <v>6680</v>
      </c>
      <c r="N257" s="63" t="s">
        <v>15</v>
      </c>
      <c r="O257" s="63" t="s">
        <v>16</v>
      </c>
      <c r="P257" s="63" t="s">
        <v>35</v>
      </c>
      <c r="Q257" s="63" t="s">
        <v>8666</v>
      </c>
      <c r="R257" s="174" t="s">
        <v>1362</v>
      </c>
      <c r="S257" s="174"/>
      <c r="T257" s="174" t="s">
        <v>4497</v>
      </c>
      <c r="U257" s="63" t="s">
        <v>4164</v>
      </c>
      <c r="V257" s="174" t="s">
        <v>91</v>
      </c>
      <c r="W257" s="174" t="s">
        <v>6692</v>
      </c>
      <c r="X257" s="429">
        <v>45272</v>
      </c>
      <c r="Y257" s="430">
        <v>46972</v>
      </c>
      <c r="Z257" s="63" t="s">
        <v>4158</v>
      </c>
      <c r="AA257" s="63" t="s">
        <v>4159</v>
      </c>
      <c r="AB257" s="63"/>
      <c r="AC257" s="63"/>
      <c r="AD257" s="174" t="s">
        <v>6693</v>
      </c>
      <c r="AE257" s="174" t="s">
        <v>6694</v>
      </c>
      <c r="AF257" s="174" t="s">
        <v>6695</v>
      </c>
      <c r="AG257" s="174"/>
      <c r="AH257" s="174"/>
      <c r="AI257" s="174"/>
      <c r="AJ257" s="174"/>
      <c r="AK257" s="174"/>
      <c r="AL257" s="174"/>
      <c r="AM257" s="174"/>
      <c r="AN257" s="174"/>
      <c r="AO257" s="174"/>
      <c r="AP257" s="174"/>
      <c r="AQ257" s="174"/>
      <c r="AR257" s="174" t="s">
        <v>2335</v>
      </c>
      <c r="AS257" s="174">
        <v>2023</v>
      </c>
      <c r="AT257" s="415">
        <v>45274</v>
      </c>
      <c r="AU257" s="174" t="s">
        <v>2310</v>
      </c>
      <c r="AV257" s="174"/>
      <c r="AW257" s="524"/>
      <c r="AX257" s="524"/>
      <c r="AY257" s="426">
        <f t="shared" si="61"/>
        <v>0</v>
      </c>
      <c r="AZ257" s="426">
        <f t="shared" si="62"/>
        <v>1</v>
      </c>
      <c r="BA257" s="426">
        <f t="shared" si="63"/>
        <v>0</v>
      </c>
      <c r="BB257" s="426">
        <f t="shared" si="64"/>
        <v>1</v>
      </c>
      <c r="BC257" s="425" t="b">
        <f t="shared" si="66"/>
        <v>0</v>
      </c>
    </row>
    <row r="258" spans="1:55" ht="15.75" customHeight="1">
      <c r="A258" s="174" t="s">
        <v>10</v>
      </c>
      <c r="B258" s="63" t="s">
        <v>11</v>
      </c>
      <c r="C258" s="63" t="s">
        <v>12</v>
      </c>
      <c r="D258" s="63" t="s">
        <v>13</v>
      </c>
      <c r="E258" s="63" t="s">
        <v>3756</v>
      </c>
      <c r="F258" s="63"/>
      <c r="G258" s="63" t="s">
        <v>1766</v>
      </c>
      <c r="H258" s="63" t="s">
        <v>6076</v>
      </c>
      <c r="I258" s="63" t="s">
        <v>3795</v>
      </c>
      <c r="J258" s="63"/>
      <c r="K258" s="63"/>
      <c r="L258" s="63" t="s">
        <v>5827</v>
      </c>
      <c r="M258" s="63" t="s">
        <v>6696</v>
      </c>
      <c r="N258" s="63" t="s">
        <v>15</v>
      </c>
      <c r="O258" s="63" t="s">
        <v>16</v>
      </c>
      <c r="P258" s="63" t="s">
        <v>35</v>
      </c>
      <c r="Q258" s="63" t="s">
        <v>87</v>
      </c>
      <c r="R258" s="174" t="s">
        <v>434</v>
      </c>
      <c r="S258" s="174"/>
      <c r="T258" s="174" t="s">
        <v>4697</v>
      </c>
      <c r="U258" s="63" t="s">
        <v>4164</v>
      </c>
      <c r="V258" s="174" t="s">
        <v>1139</v>
      </c>
      <c r="W258" s="174" t="s">
        <v>6697</v>
      </c>
      <c r="X258" s="429">
        <v>45273</v>
      </c>
      <c r="Y258" s="430">
        <v>47101</v>
      </c>
      <c r="Z258" s="63" t="s">
        <v>4158</v>
      </c>
      <c r="AA258" s="63" t="s">
        <v>4159</v>
      </c>
      <c r="AB258" s="63"/>
      <c r="AC258" s="63"/>
      <c r="AD258" s="174" t="s">
        <v>6698</v>
      </c>
      <c r="AE258" s="174" t="s">
        <v>6699</v>
      </c>
      <c r="AF258" s="466">
        <v>46440</v>
      </c>
      <c r="AG258" s="174"/>
      <c r="AH258" s="174"/>
      <c r="AI258" s="174"/>
      <c r="AJ258" s="174"/>
      <c r="AK258" s="174"/>
      <c r="AL258" s="174"/>
      <c r="AM258" s="174"/>
      <c r="AN258" s="174"/>
      <c r="AO258" s="174"/>
      <c r="AP258" s="174"/>
      <c r="AQ258" s="174"/>
      <c r="AR258" s="174" t="s">
        <v>2335</v>
      </c>
      <c r="AS258" s="174">
        <v>2023</v>
      </c>
      <c r="AT258" s="415">
        <v>45274</v>
      </c>
      <c r="AU258" s="174" t="s">
        <v>2310</v>
      </c>
      <c r="AV258" s="174"/>
      <c r="AW258" s="524"/>
      <c r="AX258" s="524"/>
      <c r="AY258" s="426">
        <f t="shared" si="61"/>
        <v>0</v>
      </c>
      <c r="AZ258" s="426">
        <f t="shared" si="62"/>
        <v>1</v>
      </c>
      <c r="BA258" s="426">
        <f t="shared" si="63"/>
        <v>0</v>
      </c>
      <c r="BB258" s="426">
        <f t="shared" si="64"/>
        <v>1</v>
      </c>
      <c r="BC258" s="425" t="b">
        <f t="shared" si="66"/>
        <v>0</v>
      </c>
    </row>
    <row r="259" spans="1:55" ht="15.75" customHeight="1">
      <c r="A259" s="174" t="s">
        <v>10</v>
      </c>
      <c r="B259" s="63" t="s">
        <v>11</v>
      </c>
      <c r="C259" s="63" t="s">
        <v>28</v>
      </c>
      <c r="D259" s="63" t="s">
        <v>1594</v>
      </c>
      <c r="E259" s="63" t="s">
        <v>50</v>
      </c>
      <c r="F259" s="63"/>
      <c r="G259" s="63" t="s">
        <v>1595</v>
      </c>
      <c r="H259" s="63" t="s">
        <v>5590</v>
      </c>
      <c r="I259" s="63" t="s">
        <v>1596</v>
      </c>
      <c r="J259" s="63"/>
      <c r="K259" s="63"/>
      <c r="L259" s="63">
        <v>9955518689</v>
      </c>
      <c r="M259" s="63" t="s">
        <v>6700</v>
      </c>
      <c r="N259" s="63" t="s">
        <v>15</v>
      </c>
      <c r="O259" s="63" t="s">
        <v>16</v>
      </c>
      <c r="P259" s="63" t="s">
        <v>35</v>
      </c>
      <c r="Q259" s="63" t="s">
        <v>107</v>
      </c>
      <c r="R259" s="174" t="s">
        <v>1608</v>
      </c>
      <c r="S259" s="174"/>
      <c r="T259" s="174" t="s">
        <v>4750</v>
      </c>
      <c r="U259" s="63" t="s">
        <v>4164</v>
      </c>
      <c r="V259" s="174" t="s">
        <v>1601</v>
      </c>
      <c r="W259" s="174" t="s">
        <v>6701</v>
      </c>
      <c r="X259" s="429">
        <v>45274</v>
      </c>
      <c r="Y259" s="430">
        <v>46847</v>
      </c>
      <c r="Z259" s="63" t="s">
        <v>4158</v>
      </c>
      <c r="AA259" s="63" t="s">
        <v>4159</v>
      </c>
      <c r="AB259" s="63"/>
      <c r="AC259" s="63"/>
      <c r="AD259" s="174" t="s">
        <v>6702</v>
      </c>
      <c r="AE259" s="174" t="s">
        <v>6703</v>
      </c>
      <c r="AF259" s="466">
        <v>46167</v>
      </c>
      <c r="AG259" s="174"/>
      <c r="AH259" s="174"/>
      <c r="AI259" s="174"/>
      <c r="AJ259" s="174"/>
      <c r="AK259" s="174"/>
      <c r="AL259" s="174"/>
      <c r="AM259" s="174"/>
      <c r="AN259" s="174"/>
      <c r="AO259" s="174"/>
      <c r="AP259" s="174"/>
      <c r="AQ259" s="174"/>
      <c r="AR259" s="174" t="s">
        <v>2335</v>
      </c>
      <c r="AS259" s="174">
        <v>2023</v>
      </c>
      <c r="AT259" s="415">
        <v>45278</v>
      </c>
      <c r="AU259" s="174" t="s">
        <v>2310</v>
      </c>
      <c r="AV259" s="174"/>
      <c r="AW259" s="524"/>
      <c r="AX259" s="524"/>
      <c r="AY259" s="426">
        <f t="shared" si="61"/>
        <v>0</v>
      </c>
      <c r="AZ259" s="426">
        <f t="shared" si="62"/>
        <v>1</v>
      </c>
      <c r="BA259" s="426">
        <f t="shared" si="63"/>
        <v>0</v>
      </c>
      <c r="BB259" s="426">
        <f t="shared" si="64"/>
        <v>1</v>
      </c>
      <c r="BC259" s="425" t="b">
        <f t="shared" si="66"/>
        <v>0</v>
      </c>
    </row>
    <row r="260" spans="1:55" ht="15.75" customHeight="1">
      <c r="A260" s="174" t="s">
        <v>10</v>
      </c>
      <c r="B260" s="63" t="s">
        <v>11</v>
      </c>
      <c r="C260" s="63" t="s">
        <v>28</v>
      </c>
      <c r="D260" s="63" t="s">
        <v>1594</v>
      </c>
      <c r="E260" s="63" t="s">
        <v>50</v>
      </c>
      <c r="F260" s="174"/>
      <c r="G260" s="63" t="s">
        <v>1595</v>
      </c>
      <c r="H260" s="63" t="s">
        <v>5590</v>
      </c>
      <c r="I260" s="63" t="s">
        <v>1596</v>
      </c>
      <c r="J260" s="174"/>
      <c r="K260" s="174"/>
      <c r="L260" s="63">
        <v>9955518689</v>
      </c>
      <c r="M260" s="63" t="s">
        <v>6700</v>
      </c>
      <c r="N260" s="63" t="s">
        <v>15</v>
      </c>
      <c r="O260" s="63" t="s">
        <v>16</v>
      </c>
      <c r="P260" s="63" t="s">
        <v>35</v>
      </c>
      <c r="Q260" s="63" t="s">
        <v>107</v>
      </c>
      <c r="R260" s="174" t="s">
        <v>1610</v>
      </c>
      <c r="S260" s="174"/>
      <c r="T260" s="174" t="s">
        <v>4592</v>
      </c>
      <c r="U260" s="63" t="s">
        <v>4164</v>
      </c>
      <c r="V260" s="174" t="s">
        <v>192</v>
      </c>
      <c r="W260" s="174" t="s">
        <v>6704</v>
      </c>
      <c r="X260" s="429">
        <v>45274</v>
      </c>
      <c r="Y260" s="430">
        <v>46847</v>
      </c>
      <c r="Z260" s="63" t="s">
        <v>4158</v>
      </c>
      <c r="AA260" s="63" t="s">
        <v>4159</v>
      </c>
      <c r="AB260" s="63"/>
      <c r="AC260" s="63"/>
      <c r="AD260" s="174" t="s">
        <v>6705</v>
      </c>
      <c r="AE260" s="174" t="s">
        <v>6706</v>
      </c>
      <c r="AF260" s="466">
        <v>45659</v>
      </c>
      <c r="AG260" s="174"/>
      <c r="AH260" s="174"/>
      <c r="AI260" s="174"/>
      <c r="AJ260" s="174"/>
      <c r="AK260" s="174"/>
      <c r="AL260" s="174"/>
      <c r="AM260" s="174"/>
      <c r="AN260" s="174"/>
      <c r="AO260" s="174"/>
      <c r="AP260" s="174"/>
      <c r="AQ260" s="174"/>
      <c r="AR260" s="174" t="s">
        <v>2335</v>
      </c>
      <c r="AS260" s="174">
        <v>2023</v>
      </c>
      <c r="AT260" s="415">
        <v>45278</v>
      </c>
      <c r="AU260" s="174" t="s">
        <v>2310</v>
      </c>
      <c r="AV260" s="174"/>
      <c r="AW260" s="524"/>
      <c r="AX260" s="524"/>
      <c r="AY260" s="426">
        <f t="shared" si="61"/>
        <v>0</v>
      </c>
      <c r="AZ260" s="426">
        <f t="shared" si="62"/>
        <v>1</v>
      </c>
      <c r="BA260" s="426">
        <f t="shared" si="63"/>
        <v>0</v>
      </c>
      <c r="BB260" s="426">
        <f t="shared" si="64"/>
        <v>1</v>
      </c>
      <c r="BC260" s="425" t="b">
        <f t="shared" si="66"/>
        <v>0</v>
      </c>
    </row>
    <row r="261" spans="1:55" ht="15.75" customHeight="1">
      <c r="A261" s="174" t="s">
        <v>10</v>
      </c>
      <c r="B261" s="63" t="s">
        <v>11</v>
      </c>
      <c r="C261" s="63" t="s">
        <v>28</v>
      </c>
      <c r="D261" s="63" t="s">
        <v>1594</v>
      </c>
      <c r="E261" s="63" t="s">
        <v>50</v>
      </c>
      <c r="F261" s="174"/>
      <c r="G261" s="63" t="s">
        <v>1595</v>
      </c>
      <c r="H261" s="63" t="s">
        <v>5590</v>
      </c>
      <c r="I261" s="63" t="s">
        <v>1596</v>
      </c>
      <c r="J261" s="174"/>
      <c r="K261" s="174"/>
      <c r="L261" s="63">
        <v>9955518689</v>
      </c>
      <c r="M261" s="63" t="s">
        <v>6700</v>
      </c>
      <c r="N261" s="63" t="s">
        <v>15</v>
      </c>
      <c r="O261" s="63" t="s">
        <v>16</v>
      </c>
      <c r="P261" s="63" t="s">
        <v>35</v>
      </c>
      <c r="Q261" s="63" t="s">
        <v>107</v>
      </c>
      <c r="R261" s="174" t="s">
        <v>1613</v>
      </c>
      <c r="S261" s="174"/>
      <c r="T261" s="174" t="s">
        <v>4634</v>
      </c>
      <c r="U261" s="63" t="s">
        <v>4164</v>
      </c>
      <c r="V261" s="174" t="s">
        <v>6448</v>
      </c>
      <c r="W261" s="174" t="s">
        <v>6707</v>
      </c>
      <c r="X261" s="429">
        <v>45274</v>
      </c>
      <c r="Y261" s="430">
        <v>46847</v>
      </c>
      <c r="Z261" s="63" t="s">
        <v>4158</v>
      </c>
      <c r="AA261" s="63" t="s">
        <v>4159</v>
      </c>
      <c r="AB261" s="63"/>
      <c r="AC261" s="63"/>
      <c r="AD261" s="174" t="s">
        <v>5592</v>
      </c>
      <c r="AE261" s="174" t="s">
        <v>6708</v>
      </c>
      <c r="AF261" s="466">
        <v>45599</v>
      </c>
      <c r="AG261" s="174"/>
      <c r="AH261" s="174"/>
      <c r="AI261" s="174"/>
      <c r="AJ261" s="174"/>
      <c r="AK261" s="174"/>
      <c r="AL261" s="174"/>
      <c r="AM261" s="174"/>
      <c r="AN261" s="174"/>
      <c r="AO261" s="174"/>
      <c r="AP261" s="174"/>
      <c r="AQ261" s="174"/>
      <c r="AR261" s="174" t="s">
        <v>2335</v>
      </c>
      <c r="AS261" s="174">
        <v>2023</v>
      </c>
      <c r="AT261" s="415">
        <v>45278</v>
      </c>
      <c r="AU261" s="174" t="s">
        <v>2310</v>
      </c>
      <c r="AV261" s="174"/>
      <c r="AW261" s="524"/>
      <c r="AX261" s="524"/>
      <c r="AY261" s="426">
        <f t="shared" si="61"/>
        <v>0</v>
      </c>
      <c r="AZ261" s="426">
        <f t="shared" si="62"/>
        <v>1</v>
      </c>
      <c r="BA261" s="426">
        <f t="shared" si="63"/>
        <v>0</v>
      </c>
      <c r="BB261" s="426">
        <f t="shared" si="64"/>
        <v>1</v>
      </c>
      <c r="BC261" s="425" t="b">
        <f t="shared" si="66"/>
        <v>0</v>
      </c>
    </row>
    <row r="262" spans="1:55" ht="15.75" customHeight="1">
      <c r="A262" s="174" t="s">
        <v>10</v>
      </c>
      <c r="B262" s="63" t="s">
        <v>11</v>
      </c>
      <c r="C262" s="174" t="s">
        <v>12</v>
      </c>
      <c r="D262" s="63" t="s">
        <v>13</v>
      </c>
      <c r="E262" s="63" t="s">
        <v>3756</v>
      </c>
      <c r="F262" s="174"/>
      <c r="G262" s="174" t="s">
        <v>3444</v>
      </c>
      <c r="H262" s="174" t="s">
        <v>6709</v>
      </c>
      <c r="I262" s="174" t="s">
        <v>3875</v>
      </c>
      <c r="J262" s="174"/>
      <c r="K262" s="174"/>
      <c r="L262" s="174" t="s">
        <v>6710</v>
      </c>
      <c r="M262" s="174" t="s">
        <v>6711</v>
      </c>
      <c r="N262" s="63" t="s">
        <v>15</v>
      </c>
      <c r="O262" s="63" t="s">
        <v>16</v>
      </c>
      <c r="P262" s="63" t="s">
        <v>35</v>
      </c>
      <c r="Q262" s="63" t="s">
        <v>117</v>
      </c>
      <c r="R262" s="174" t="s">
        <v>200</v>
      </c>
      <c r="S262" s="174"/>
      <c r="T262" s="174" t="s">
        <v>6353</v>
      </c>
      <c r="U262" s="63" t="s">
        <v>4164</v>
      </c>
      <c r="V262" s="174" t="s">
        <v>235</v>
      </c>
      <c r="W262" s="174" t="s">
        <v>6712</v>
      </c>
      <c r="X262" s="429">
        <v>45274</v>
      </c>
      <c r="Y262" s="430">
        <v>47102</v>
      </c>
      <c r="Z262" s="63" t="s">
        <v>4158</v>
      </c>
      <c r="AA262" s="63" t="s">
        <v>4159</v>
      </c>
      <c r="AB262" s="63"/>
      <c r="AC262" s="63"/>
      <c r="AD262" s="174" t="s">
        <v>6713</v>
      </c>
      <c r="AE262" s="174" t="s">
        <v>6714</v>
      </c>
      <c r="AF262" s="466">
        <v>46274</v>
      </c>
      <c r="AG262" s="174"/>
      <c r="AH262" s="174"/>
      <c r="AI262" s="174"/>
      <c r="AJ262" s="174"/>
      <c r="AK262" s="174"/>
      <c r="AL262" s="174"/>
      <c r="AM262" s="174"/>
      <c r="AN262" s="174"/>
      <c r="AO262" s="174"/>
      <c r="AP262" s="174"/>
      <c r="AQ262" s="174"/>
      <c r="AR262" s="174" t="s">
        <v>2335</v>
      </c>
      <c r="AS262" s="174">
        <v>2023</v>
      </c>
      <c r="AT262" s="415">
        <v>45278</v>
      </c>
      <c r="AU262" s="174" t="s">
        <v>2307</v>
      </c>
      <c r="AV262" s="174"/>
      <c r="AW262" s="524">
        <v>1</v>
      </c>
      <c r="AX262" s="524"/>
      <c r="AY262" s="426">
        <f t="shared" si="61"/>
        <v>1</v>
      </c>
      <c r="AZ262" s="426">
        <f t="shared" si="62"/>
        <v>0</v>
      </c>
      <c r="BA262" s="426">
        <f t="shared" si="63"/>
        <v>0</v>
      </c>
      <c r="BB262" s="426">
        <f t="shared" si="64"/>
        <v>1</v>
      </c>
      <c r="BC262" s="425" t="b">
        <f t="shared" si="66"/>
        <v>0</v>
      </c>
    </row>
    <row r="263" spans="1:55" ht="15.75" customHeight="1">
      <c r="A263" s="174" t="s">
        <v>10</v>
      </c>
      <c r="B263" s="174" t="s">
        <v>11</v>
      </c>
      <c r="C263" s="174" t="s">
        <v>123</v>
      </c>
      <c r="D263" s="63" t="s">
        <v>1881</v>
      </c>
      <c r="E263" s="63" t="s">
        <v>50</v>
      </c>
      <c r="F263" s="174"/>
      <c r="G263" s="174" t="s">
        <v>3879</v>
      </c>
      <c r="H263" s="174" t="s">
        <v>6672</v>
      </c>
      <c r="I263" s="174" t="s">
        <v>3877</v>
      </c>
      <c r="J263" s="174"/>
      <c r="K263" s="174"/>
      <c r="L263" s="174" t="s">
        <v>6673</v>
      </c>
      <c r="M263" s="174" t="s">
        <v>6674</v>
      </c>
      <c r="N263" s="63" t="s">
        <v>15</v>
      </c>
      <c r="O263" s="63" t="s">
        <v>16</v>
      </c>
      <c r="P263" s="174" t="s">
        <v>35</v>
      </c>
      <c r="Q263" s="63" t="s">
        <v>84</v>
      </c>
      <c r="R263" s="174" t="s">
        <v>85</v>
      </c>
      <c r="S263" s="174"/>
      <c r="T263" s="174" t="s">
        <v>4623</v>
      </c>
      <c r="U263" s="63" t="s">
        <v>4164</v>
      </c>
      <c r="V263" s="174" t="s">
        <v>94</v>
      </c>
      <c r="W263" s="174" t="s">
        <v>6715</v>
      </c>
      <c r="X263" s="429">
        <v>45280</v>
      </c>
      <c r="Y263" s="430">
        <v>45281</v>
      </c>
      <c r="Z263" s="63" t="s">
        <v>4158</v>
      </c>
      <c r="AA263" s="63" t="s">
        <v>4159</v>
      </c>
      <c r="AB263" s="63"/>
      <c r="AC263" s="63"/>
      <c r="AD263" s="174" t="s">
        <v>6716</v>
      </c>
      <c r="AE263" s="174" t="s">
        <v>6717</v>
      </c>
      <c r="AF263" s="174" t="s">
        <v>6678</v>
      </c>
      <c r="AG263" s="174"/>
      <c r="AH263" s="174"/>
      <c r="AI263" s="174"/>
      <c r="AJ263" s="174"/>
      <c r="AK263" s="174"/>
      <c r="AL263" s="174"/>
      <c r="AM263" s="174"/>
      <c r="AN263" s="174"/>
      <c r="AO263" s="174"/>
      <c r="AP263" s="174"/>
      <c r="AQ263" s="174"/>
      <c r="AR263" s="174" t="s">
        <v>2335</v>
      </c>
      <c r="AS263" s="174">
        <v>2023</v>
      </c>
      <c r="AT263" s="415">
        <v>45287</v>
      </c>
      <c r="AU263" s="174" t="s">
        <v>2310</v>
      </c>
      <c r="AV263" s="174"/>
      <c r="AW263" s="524"/>
      <c r="AX263" s="524"/>
      <c r="AY263" s="426">
        <f t="shared" si="61"/>
        <v>0</v>
      </c>
      <c r="AZ263" s="426">
        <f t="shared" si="62"/>
        <v>1</v>
      </c>
      <c r="BA263" s="426">
        <f t="shared" si="63"/>
        <v>0</v>
      </c>
      <c r="BB263" s="426">
        <f t="shared" si="64"/>
        <v>1</v>
      </c>
      <c r="BC263" s="425" t="b">
        <f t="shared" si="66"/>
        <v>0</v>
      </c>
    </row>
    <row r="264" spans="1:55" ht="15.75" customHeight="1">
      <c r="A264" s="174" t="s">
        <v>10</v>
      </c>
      <c r="B264" s="63" t="s">
        <v>11</v>
      </c>
      <c r="C264" s="63" t="s">
        <v>28</v>
      </c>
      <c r="D264" s="63" t="s">
        <v>458</v>
      </c>
      <c r="E264" s="63" t="s">
        <v>30</v>
      </c>
      <c r="F264" s="63"/>
      <c r="G264" s="63" t="s">
        <v>1233</v>
      </c>
      <c r="H264" s="63" t="s">
        <v>6718</v>
      </c>
      <c r="I264" s="63" t="s">
        <v>1234</v>
      </c>
      <c r="J264" s="63"/>
      <c r="K264" s="63"/>
      <c r="L264" s="63" t="s">
        <v>1235</v>
      </c>
      <c r="M264" s="63"/>
      <c r="N264" s="63" t="s">
        <v>15</v>
      </c>
      <c r="O264" s="63" t="s">
        <v>16</v>
      </c>
      <c r="P264" s="63" t="s">
        <v>35</v>
      </c>
      <c r="Q264" s="63" t="s">
        <v>87</v>
      </c>
      <c r="R264" s="174" t="s">
        <v>683</v>
      </c>
      <c r="S264" s="174"/>
      <c r="T264" s="174" t="s">
        <v>4697</v>
      </c>
      <c r="U264" s="63" t="s">
        <v>4164</v>
      </c>
      <c r="V264" s="174" t="s">
        <v>1139</v>
      </c>
      <c r="W264" s="174" t="s">
        <v>6719</v>
      </c>
      <c r="X264" s="429">
        <v>45280</v>
      </c>
      <c r="Y264" s="430">
        <v>46888</v>
      </c>
      <c r="Z264" s="63" t="s">
        <v>4158</v>
      </c>
      <c r="AA264" s="63" t="s">
        <v>4159</v>
      </c>
      <c r="AB264" s="63"/>
      <c r="AC264" s="63"/>
      <c r="AD264" s="174" t="s">
        <v>6720</v>
      </c>
      <c r="AE264" s="174" t="s">
        <v>6721</v>
      </c>
      <c r="AF264" s="466">
        <v>45731</v>
      </c>
      <c r="AG264" s="174"/>
      <c r="AH264" s="174"/>
      <c r="AI264" s="174"/>
      <c r="AJ264" s="174"/>
      <c r="AK264" s="174"/>
      <c r="AL264" s="174"/>
      <c r="AM264" s="174"/>
      <c r="AN264" s="174"/>
      <c r="AO264" s="174"/>
      <c r="AP264" s="174"/>
      <c r="AQ264" s="174"/>
      <c r="AR264" s="174" t="s">
        <v>2335</v>
      </c>
      <c r="AS264" s="174">
        <v>2023</v>
      </c>
      <c r="AT264" s="415">
        <v>45287</v>
      </c>
      <c r="AU264" s="174" t="s">
        <v>2310</v>
      </c>
      <c r="AV264" s="174"/>
      <c r="AW264" s="524"/>
      <c r="AX264" s="524"/>
      <c r="AY264" s="426">
        <f t="shared" si="61"/>
        <v>0</v>
      </c>
      <c r="AZ264" s="426">
        <f t="shared" si="62"/>
        <v>1</v>
      </c>
      <c r="BA264" s="426">
        <f t="shared" si="63"/>
        <v>0</v>
      </c>
      <c r="BB264" s="426">
        <f t="shared" si="64"/>
        <v>1</v>
      </c>
      <c r="BC264" s="425" t="b">
        <f t="shared" si="66"/>
        <v>0</v>
      </c>
    </row>
    <row r="265" spans="1:55" ht="15.75" customHeight="1">
      <c r="A265" s="174" t="s">
        <v>10</v>
      </c>
      <c r="B265" s="63" t="s">
        <v>11</v>
      </c>
      <c r="C265" s="174" t="s">
        <v>12</v>
      </c>
      <c r="D265" s="63" t="s">
        <v>13</v>
      </c>
      <c r="E265" s="63" t="s">
        <v>3756</v>
      </c>
      <c r="F265" s="174"/>
      <c r="G265" s="174" t="s">
        <v>3555</v>
      </c>
      <c r="H265" s="174" t="s">
        <v>9631</v>
      </c>
      <c r="I265" s="174" t="s">
        <v>3771</v>
      </c>
      <c r="J265" s="174"/>
      <c r="K265" s="174"/>
      <c r="L265" s="174"/>
      <c r="M265" s="174" t="s">
        <v>5610</v>
      </c>
      <c r="N265" s="63" t="s">
        <v>113</v>
      </c>
      <c r="O265" s="63" t="s">
        <v>226</v>
      </c>
      <c r="P265" s="63" t="s">
        <v>35</v>
      </c>
      <c r="Q265" s="63" t="s">
        <v>272</v>
      </c>
      <c r="R265" s="174" t="s">
        <v>3046</v>
      </c>
      <c r="S265" s="174"/>
      <c r="T265" s="174" t="s">
        <v>4705</v>
      </c>
      <c r="U265" s="63" t="s">
        <v>4306</v>
      </c>
      <c r="V265" s="174" t="s">
        <v>276</v>
      </c>
      <c r="W265" s="174" t="s">
        <v>6722</v>
      </c>
      <c r="X265" s="429">
        <v>45282</v>
      </c>
      <c r="Y265" s="430">
        <v>47025</v>
      </c>
      <c r="Z265" s="63" t="s">
        <v>4158</v>
      </c>
      <c r="AA265" s="63" t="s">
        <v>4159</v>
      </c>
      <c r="AB265" s="63"/>
      <c r="AC265" s="63"/>
      <c r="AD265" s="174" t="s">
        <v>5682</v>
      </c>
      <c r="AE265" s="174" t="s">
        <v>6723</v>
      </c>
      <c r="AF265" s="466">
        <v>46606</v>
      </c>
      <c r="AG265" s="174"/>
      <c r="AH265" s="174"/>
      <c r="AI265" s="174"/>
      <c r="AJ265" s="174"/>
      <c r="AK265" s="174"/>
      <c r="AL265" s="174"/>
      <c r="AM265" s="174"/>
      <c r="AN265" s="174"/>
      <c r="AO265" s="174"/>
      <c r="AP265" s="174"/>
      <c r="AQ265" s="174"/>
      <c r="AR265" s="174" t="s">
        <v>2335</v>
      </c>
      <c r="AS265" s="174">
        <v>2023</v>
      </c>
      <c r="AT265" s="415">
        <v>45287</v>
      </c>
      <c r="AU265" s="174" t="s">
        <v>2310</v>
      </c>
      <c r="AV265" s="174"/>
      <c r="AW265" s="524"/>
      <c r="AX265" s="524"/>
      <c r="AY265" s="426">
        <f t="shared" si="61"/>
        <v>0</v>
      </c>
      <c r="AZ265" s="426">
        <f t="shared" si="62"/>
        <v>1</v>
      </c>
      <c r="BA265" s="426">
        <f t="shared" si="63"/>
        <v>0</v>
      </c>
      <c r="BB265" s="426">
        <f t="shared" si="64"/>
        <v>1</v>
      </c>
      <c r="BC265" s="425" t="b">
        <f t="shared" si="66"/>
        <v>0</v>
      </c>
    </row>
    <row r="266" spans="1:55" ht="15.75" customHeight="1">
      <c r="A266" s="174" t="s">
        <v>10</v>
      </c>
      <c r="B266" s="63" t="s">
        <v>11</v>
      </c>
      <c r="C266" s="63" t="s">
        <v>509</v>
      </c>
      <c r="D266" s="63" t="s">
        <v>551</v>
      </c>
      <c r="E266" s="63" t="s">
        <v>30</v>
      </c>
      <c r="F266" s="63"/>
      <c r="G266" s="63" t="s">
        <v>1662</v>
      </c>
      <c r="H266" s="63" t="s">
        <v>6724</v>
      </c>
      <c r="I266" s="63" t="s">
        <v>1663</v>
      </c>
      <c r="J266" s="63"/>
      <c r="K266" s="63"/>
      <c r="L266" s="63" t="s">
        <v>1664</v>
      </c>
      <c r="M266" s="63"/>
      <c r="N266" s="63" t="s">
        <v>15</v>
      </c>
      <c r="O266" s="63" t="s">
        <v>16</v>
      </c>
      <c r="P266" s="63" t="s">
        <v>35</v>
      </c>
      <c r="Q266" s="63" t="s">
        <v>125</v>
      </c>
      <c r="R266" s="174" t="s">
        <v>279</v>
      </c>
      <c r="S266" s="174"/>
      <c r="T266" s="174" t="s">
        <v>4582</v>
      </c>
      <c r="U266" s="63" t="s">
        <v>4164</v>
      </c>
      <c r="V266" s="174" t="s">
        <v>127</v>
      </c>
      <c r="W266" s="174" t="s">
        <v>6725</v>
      </c>
      <c r="X266" s="429">
        <v>45289</v>
      </c>
      <c r="Y266" s="430">
        <v>47121</v>
      </c>
      <c r="Z266" s="63" t="s">
        <v>4158</v>
      </c>
      <c r="AA266" s="63" t="s">
        <v>4159</v>
      </c>
      <c r="AB266" s="63"/>
      <c r="AC266" s="63"/>
      <c r="AD266" s="174" t="s">
        <v>6726</v>
      </c>
      <c r="AE266" s="174" t="s">
        <v>6727</v>
      </c>
      <c r="AF266" s="466">
        <v>46594</v>
      </c>
      <c r="AG266" s="174"/>
      <c r="AH266" s="174"/>
      <c r="AI266" s="174"/>
      <c r="AJ266" s="174"/>
      <c r="AK266" s="174"/>
      <c r="AL266" s="174"/>
      <c r="AM266" s="174"/>
      <c r="AN266" s="174"/>
      <c r="AO266" s="174"/>
      <c r="AP266" s="174"/>
      <c r="AQ266" s="174"/>
      <c r="AR266" s="174" t="s">
        <v>2335</v>
      </c>
      <c r="AS266" s="174">
        <v>2023</v>
      </c>
      <c r="AT266" s="415">
        <v>45289</v>
      </c>
      <c r="AU266" s="174" t="s">
        <v>2310</v>
      </c>
      <c r="AV266" s="174"/>
      <c r="AW266" s="524"/>
      <c r="AX266" s="524"/>
      <c r="AY266" s="426">
        <f t="shared" si="61"/>
        <v>0</v>
      </c>
      <c r="AZ266" s="426">
        <f t="shared" si="62"/>
        <v>1</v>
      </c>
      <c r="BA266" s="426">
        <f t="shared" si="63"/>
        <v>0</v>
      </c>
      <c r="BB266" s="426">
        <f t="shared" si="64"/>
        <v>1</v>
      </c>
      <c r="BC266" s="425" t="b">
        <f t="shared" si="66"/>
        <v>0</v>
      </c>
    </row>
    <row r="267" spans="1:55" ht="15.75" customHeight="1">
      <c r="A267" s="174" t="s">
        <v>10</v>
      </c>
      <c r="B267" s="174" t="s">
        <v>11</v>
      </c>
      <c r="C267" s="174" t="s">
        <v>123</v>
      </c>
      <c r="D267" s="63" t="s">
        <v>1069</v>
      </c>
      <c r="E267" s="63" t="s">
        <v>30</v>
      </c>
      <c r="F267" s="174"/>
      <c r="G267" s="174" t="s">
        <v>9623</v>
      </c>
      <c r="H267" s="174" t="s">
        <v>6282</v>
      </c>
      <c r="I267" s="584" t="s">
        <v>3887</v>
      </c>
      <c r="J267" s="174"/>
      <c r="K267" s="174"/>
      <c r="L267" s="582" t="s">
        <v>6283</v>
      </c>
      <c r="M267" s="585" t="s">
        <v>6284</v>
      </c>
      <c r="N267" s="63" t="s">
        <v>15</v>
      </c>
      <c r="O267" s="63" t="s">
        <v>16</v>
      </c>
      <c r="P267" s="174" t="s">
        <v>35</v>
      </c>
      <c r="Q267" s="63" t="s">
        <v>8666</v>
      </c>
      <c r="R267" s="174" t="s">
        <v>39</v>
      </c>
      <c r="S267" s="174"/>
      <c r="T267" s="174" t="s">
        <v>4640</v>
      </c>
      <c r="U267" s="63" t="s">
        <v>4164</v>
      </c>
      <c r="V267" s="174" t="s">
        <v>253</v>
      </c>
      <c r="W267" s="174" t="s">
        <v>6728</v>
      </c>
      <c r="X267" s="429">
        <v>45289</v>
      </c>
      <c r="Y267" s="430">
        <v>47121</v>
      </c>
      <c r="Z267" s="63" t="s">
        <v>4158</v>
      </c>
      <c r="AA267" s="63" t="s">
        <v>4159</v>
      </c>
      <c r="AB267" s="63"/>
      <c r="AC267" s="63"/>
      <c r="AD267" s="174" t="s">
        <v>6729</v>
      </c>
      <c r="AE267" s="174" t="s">
        <v>6730</v>
      </c>
      <c r="AF267" s="466">
        <v>46631</v>
      </c>
      <c r="AG267" s="174"/>
      <c r="AH267" s="174"/>
      <c r="AI267" s="174"/>
      <c r="AJ267" s="174"/>
      <c r="AK267" s="174"/>
      <c r="AL267" s="174"/>
      <c r="AM267" s="174"/>
      <c r="AN267" s="174"/>
      <c r="AO267" s="174"/>
      <c r="AP267" s="174"/>
      <c r="AQ267" s="174"/>
      <c r="AR267" s="174" t="s">
        <v>2335</v>
      </c>
      <c r="AS267" s="174">
        <v>2023</v>
      </c>
      <c r="AT267" s="415">
        <v>45289</v>
      </c>
      <c r="AU267" s="174" t="s">
        <v>2310</v>
      </c>
      <c r="AV267" s="174"/>
      <c r="AW267" s="524"/>
      <c r="AX267" s="524"/>
      <c r="AY267" s="426">
        <f t="shared" si="61"/>
        <v>0</v>
      </c>
      <c r="AZ267" s="426">
        <f t="shared" si="62"/>
        <v>1</v>
      </c>
      <c r="BA267" s="426">
        <f t="shared" si="63"/>
        <v>0</v>
      </c>
      <c r="BB267" s="426">
        <f t="shared" si="64"/>
        <v>1</v>
      </c>
      <c r="BC267" s="425" t="b">
        <f t="shared" si="66"/>
        <v>0</v>
      </c>
    </row>
    <row r="268" spans="1:55" ht="15.75" customHeight="1">
      <c r="A268" s="319" t="s">
        <v>10</v>
      </c>
      <c r="B268" s="319" t="s">
        <v>11</v>
      </c>
      <c r="C268" s="319" t="s">
        <v>123</v>
      </c>
      <c r="D268" s="356" t="s">
        <v>1069</v>
      </c>
      <c r="E268" s="356" t="s">
        <v>30</v>
      </c>
      <c r="F268" s="319"/>
      <c r="G268" s="319" t="s">
        <v>9623</v>
      </c>
      <c r="H268" s="319" t="s">
        <v>6282</v>
      </c>
      <c r="I268" s="611" t="s">
        <v>3887</v>
      </c>
      <c r="J268" s="319"/>
      <c r="K268" s="319"/>
      <c r="L268" s="612" t="s">
        <v>6283</v>
      </c>
      <c r="M268" s="613" t="s">
        <v>6284</v>
      </c>
      <c r="N268" s="356" t="s">
        <v>15</v>
      </c>
      <c r="O268" s="356" t="s">
        <v>16</v>
      </c>
      <c r="P268" s="319" t="s">
        <v>35</v>
      </c>
      <c r="Q268" s="356" t="s">
        <v>8666</v>
      </c>
      <c r="R268" s="319" t="s">
        <v>47</v>
      </c>
      <c r="S268" s="319"/>
      <c r="T268" s="319" t="s">
        <v>4491</v>
      </c>
      <c r="U268" s="356" t="s">
        <v>4164</v>
      </c>
      <c r="V268" s="319" t="s">
        <v>78</v>
      </c>
      <c r="W268" s="319" t="s">
        <v>6731</v>
      </c>
      <c r="X268" s="475">
        <v>45289</v>
      </c>
      <c r="Y268" s="476">
        <v>47121</v>
      </c>
      <c r="Z268" s="356" t="s">
        <v>4158</v>
      </c>
      <c r="AA268" s="356" t="s">
        <v>4159</v>
      </c>
      <c r="AB268" s="356"/>
      <c r="AC268" s="356"/>
      <c r="AD268" s="319" t="s">
        <v>6732</v>
      </c>
      <c r="AE268" s="319" t="s">
        <v>6733</v>
      </c>
      <c r="AF268" s="491">
        <v>46861</v>
      </c>
      <c r="AG268" s="319"/>
      <c r="AH268" s="319"/>
      <c r="AI268" s="319"/>
      <c r="AJ268" s="319"/>
      <c r="AK268" s="319"/>
      <c r="AL268" s="319"/>
      <c r="AM268" s="319"/>
      <c r="AN268" s="319"/>
      <c r="AO268" s="319"/>
      <c r="AP268" s="319"/>
      <c r="AQ268" s="319"/>
      <c r="AR268" s="319" t="s">
        <v>2335</v>
      </c>
      <c r="AS268" s="319">
        <v>2023</v>
      </c>
      <c r="AT268" s="477">
        <v>45289</v>
      </c>
      <c r="AU268" s="319" t="s">
        <v>2310</v>
      </c>
      <c r="AV268" s="319"/>
      <c r="AW268" s="608"/>
      <c r="AX268" s="608"/>
      <c r="AY268" s="479">
        <f t="shared" si="61"/>
        <v>0</v>
      </c>
      <c r="AZ268" s="479">
        <f t="shared" si="62"/>
        <v>1</v>
      </c>
      <c r="BA268" s="479">
        <f t="shared" si="63"/>
        <v>0</v>
      </c>
      <c r="BB268" s="479">
        <f t="shared" si="64"/>
        <v>1</v>
      </c>
      <c r="BC268" s="480" t="b">
        <f t="shared" si="66"/>
        <v>0</v>
      </c>
    </row>
    <row r="269" spans="1:55" ht="15.75" customHeight="1">
      <c r="A269" s="174" t="s">
        <v>10</v>
      </c>
      <c r="B269" s="174" t="s">
        <v>49</v>
      </c>
      <c r="C269" s="174" t="s">
        <v>50</v>
      </c>
      <c r="D269" s="174" t="s">
        <v>51</v>
      </c>
      <c r="E269" s="174" t="s">
        <v>30</v>
      </c>
      <c r="F269" s="174"/>
      <c r="G269" s="174" t="s">
        <v>1986</v>
      </c>
      <c r="H269" s="174" t="s">
        <v>8063</v>
      </c>
      <c r="I269" s="174" t="s">
        <v>4033</v>
      </c>
      <c r="J269" s="174"/>
      <c r="K269" s="174"/>
      <c r="L269" s="174" t="s">
        <v>1987</v>
      </c>
      <c r="M269" s="174"/>
      <c r="N269" s="174" t="s">
        <v>113</v>
      </c>
      <c r="O269" s="174" t="s">
        <v>226</v>
      </c>
      <c r="P269" s="174" t="s">
        <v>35</v>
      </c>
      <c r="Q269" s="174" t="s">
        <v>125</v>
      </c>
      <c r="R269" s="174" t="s">
        <v>3099</v>
      </c>
      <c r="S269" s="174"/>
      <c r="T269" s="174" t="s">
        <v>7631</v>
      </c>
      <c r="U269" s="174" t="s">
        <v>4164</v>
      </c>
      <c r="V269" s="174" t="s">
        <v>1034</v>
      </c>
      <c r="W269" s="174" t="s">
        <v>8283</v>
      </c>
      <c r="X269" s="466">
        <v>45265</v>
      </c>
      <c r="Y269" s="418">
        <v>46637</v>
      </c>
      <c r="Z269" s="174" t="s">
        <v>4158</v>
      </c>
      <c r="AA269" s="174" t="s">
        <v>4159</v>
      </c>
      <c r="AB269" s="174"/>
      <c r="AC269" s="174"/>
      <c r="AD269" s="174" t="s">
        <v>8284</v>
      </c>
      <c r="AE269" s="174" t="s">
        <v>8285</v>
      </c>
      <c r="AF269" s="174" t="s">
        <v>8286</v>
      </c>
      <c r="AG269" s="174"/>
      <c r="AH269" s="174"/>
      <c r="AI269" s="174"/>
      <c r="AJ269" s="174"/>
      <c r="AK269" s="174"/>
      <c r="AL269" s="174"/>
      <c r="AM269" s="174"/>
      <c r="AN269" s="174"/>
      <c r="AO269" s="174"/>
      <c r="AP269" s="174"/>
      <c r="AQ269" s="174"/>
      <c r="AR269" s="174" t="s">
        <v>2335</v>
      </c>
      <c r="AS269" s="174">
        <v>2023</v>
      </c>
      <c r="AT269" s="415">
        <v>45274</v>
      </c>
      <c r="AU269" s="174" t="s">
        <v>2310</v>
      </c>
      <c r="AV269" s="174"/>
      <c r="AW269" s="665"/>
      <c r="AX269" s="426"/>
      <c r="AY269" s="426">
        <f t="shared" si="61"/>
        <v>0</v>
      </c>
      <c r="AZ269" s="426">
        <f t="shared" si="62"/>
        <v>1</v>
      </c>
      <c r="BA269" s="426">
        <f t="shared" si="63"/>
        <v>0</v>
      </c>
      <c r="BB269" s="426">
        <f t="shared" si="64"/>
        <v>1</v>
      </c>
      <c r="BC269" s="425" t="b">
        <f>COUNTIF($W$3:$W302,$W269)&gt;1</f>
        <v>0</v>
      </c>
    </row>
    <row r="270" spans="1:55" ht="15.75" customHeight="1">
      <c r="A270" s="174" t="s">
        <v>10</v>
      </c>
      <c r="B270" s="174" t="s">
        <v>49</v>
      </c>
      <c r="C270" s="174" t="s">
        <v>28</v>
      </c>
      <c r="D270" s="174" t="s">
        <v>2060</v>
      </c>
      <c r="E270" s="174" t="s">
        <v>30</v>
      </c>
      <c r="F270" s="174"/>
      <c r="G270" s="174" t="s">
        <v>1442</v>
      </c>
      <c r="H270" s="174" t="s">
        <v>7917</v>
      </c>
      <c r="I270" s="174" t="s">
        <v>4023</v>
      </c>
      <c r="J270" s="174"/>
      <c r="K270" s="174"/>
      <c r="L270" s="174" t="s">
        <v>1443</v>
      </c>
      <c r="M270" s="174"/>
      <c r="N270" s="174" t="s">
        <v>113</v>
      </c>
      <c r="O270" s="174" t="s">
        <v>132</v>
      </c>
      <c r="P270" s="174" t="s">
        <v>35</v>
      </c>
      <c r="Q270" s="174" t="s">
        <v>107</v>
      </c>
      <c r="R270" s="174" t="s">
        <v>197</v>
      </c>
      <c r="S270" s="174"/>
      <c r="T270" s="174" t="s">
        <v>4750</v>
      </c>
      <c r="U270" s="174" t="s">
        <v>4164</v>
      </c>
      <c r="V270" s="174" t="s">
        <v>1601</v>
      </c>
      <c r="W270" s="174" t="s">
        <v>8287</v>
      </c>
      <c r="X270" s="466">
        <v>45282</v>
      </c>
      <c r="Y270" s="418">
        <v>47114</v>
      </c>
      <c r="Z270" s="174" t="s">
        <v>4158</v>
      </c>
      <c r="AA270" s="174" t="s">
        <v>4159</v>
      </c>
      <c r="AB270" s="174"/>
      <c r="AC270" s="174"/>
      <c r="AD270" s="174" t="s">
        <v>7920</v>
      </c>
      <c r="AE270" s="174" t="s">
        <v>8077</v>
      </c>
      <c r="AF270" s="418">
        <v>45456</v>
      </c>
      <c r="AG270" s="174"/>
      <c r="AH270" s="174"/>
      <c r="AI270" s="174"/>
      <c r="AJ270" s="174"/>
      <c r="AK270" s="174"/>
      <c r="AL270" s="174"/>
      <c r="AM270" s="174"/>
      <c r="AN270" s="174"/>
      <c r="AO270" s="174"/>
      <c r="AP270" s="174"/>
      <c r="AQ270" s="174"/>
      <c r="AR270" s="174" t="s">
        <v>2335</v>
      </c>
      <c r="AS270" s="174">
        <v>2023</v>
      </c>
      <c r="AT270" s="415">
        <v>45287</v>
      </c>
      <c r="AU270" s="174" t="s">
        <v>2310</v>
      </c>
      <c r="AV270" s="174"/>
      <c r="AW270" s="665"/>
      <c r="AX270" s="426"/>
      <c r="AY270" s="426">
        <f t="shared" si="61"/>
        <v>0</v>
      </c>
      <c r="AZ270" s="426">
        <f t="shared" si="62"/>
        <v>1</v>
      </c>
      <c r="BA270" s="426">
        <f t="shared" si="63"/>
        <v>0</v>
      </c>
      <c r="BB270" s="426">
        <f t="shared" si="64"/>
        <v>1</v>
      </c>
      <c r="BC270" s="425" t="b">
        <f>COUNTIF($W$3:$W302,$W270)&gt;1</f>
        <v>0</v>
      </c>
    </row>
    <row r="271" spans="1:55" ht="15.75" customHeight="1">
      <c r="A271" s="174" t="s">
        <v>10</v>
      </c>
      <c r="B271" s="174" t="s">
        <v>49</v>
      </c>
      <c r="C271" s="174" t="s">
        <v>28</v>
      </c>
      <c r="D271" s="174" t="s">
        <v>2060</v>
      </c>
      <c r="E271" s="174" t="s">
        <v>30</v>
      </c>
      <c r="F271" s="174"/>
      <c r="G271" s="174" t="s">
        <v>1442</v>
      </c>
      <c r="H271" s="174" t="s">
        <v>7917</v>
      </c>
      <c r="I271" s="174" t="s">
        <v>4023</v>
      </c>
      <c r="J271" s="174"/>
      <c r="K271" s="174"/>
      <c r="L271" s="174" t="s">
        <v>1443</v>
      </c>
      <c r="M271" s="174"/>
      <c r="N271" s="174" t="s">
        <v>113</v>
      </c>
      <c r="O271" s="174" t="s">
        <v>132</v>
      </c>
      <c r="P271" s="174" t="s">
        <v>35</v>
      </c>
      <c r="Q271" s="174" t="s">
        <v>107</v>
      </c>
      <c r="R271" s="174" t="s">
        <v>191</v>
      </c>
      <c r="S271" s="174"/>
      <c r="T271" s="174" t="s">
        <v>4592</v>
      </c>
      <c r="U271" s="174" t="s">
        <v>4164</v>
      </c>
      <c r="V271" s="174" t="s">
        <v>192</v>
      </c>
      <c r="W271" s="174" t="s">
        <v>8288</v>
      </c>
      <c r="X271" s="466">
        <v>45282</v>
      </c>
      <c r="Y271" s="418">
        <v>47114</v>
      </c>
      <c r="Z271" s="174" t="s">
        <v>4158</v>
      </c>
      <c r="AA271" s="174" t="s">
        <v>4159</v>
      </c>
      <c r="AB271" s="174"/>
      <c r="AC271" s="174"/>
      <c r="AD271" s="174" t="s">
        <v>7920</v>
      </c>
      <c r="AE271" s="174" t="s">
        <v>8072</v>
      </c>
      <c r="AF271" s="418">
        <v>45456</v>
      </c>
      <c r="AG271" s="174"/>
      <c r="AH271" s="174"/>
      <c r="AI271" s="174"/>
      <c r="AJ271" s="174"/>
      <c r="AK271" s="174"/>
      <c r="AL271" s="174"/>
      <c r="AM271" s="174"/>
      <c r="AN271" s="174"/>
      <c r="AO271" s="174"/>
      <c r="AP271" s="174"/>
      <c r="AQ271" s="174"/>
      <c r="AR271" s="174" t="s">
        <v>2335</v>
      </c>
      <c r="AS271" s="174">
        <v>2023</v>
      </c>
      <c r="AT271" s="415">
        <v>45287</v>
      </c>
      <c r="AU271" s="174" t="s">
        <v>2310</v>
      </c>
      <c r="AV271" s="174"/>
      <c r="AW271" s="665"/>
      <c r="AX271" s="426"/>
      <c r="AY271" s="426">
        <f t="shared" si="61"/>
        <v>0</v>
      </c>
      <c r="AZ271" s="426">
        <f t="shared" si="62"/>
        <v>1</v>
      </c>
      <c r="BA271" s="426">
        <f t="shared" si="63"/>
        <v>0</v>
      </c>
      <c r="BB271" s="426">
        <f t="shared" si="64"/>
        <v>1</v>
      </c>
      <c r="BC271" s="425" t="b">
        <f>COUNTIF($W$3:$W302,$W271)&gt;1</f>
        <v>0</v>
      </c>
    </row>
    <row r="272" spans="1:55" ht="15.75" customHeight="1">
      <c r="A272" s="174" t="s">
        <v>10</v>
      </c>
      <c r="B272" s="174" t="s">
        <v>49</v>
      </c>
      <c r="C272" s="174" t="s">
        <v>28</v>
      </c>
      <c r="D272" s="174" t="s">
        <v>2060</v>
      </c>
      <c r="E272" s="174" t="s">
        <v>30</v>
      </c>
      <c r="F272" s="174"/>
      <c r="G272" s="174" t="s">
        <v>1442</v>
      </c>
      <c r="H272" s="174" t="s">
        <v>7917</v>
      </c>
      <c r="I272" s="174" t="s">
        <v>4023</v>
      </c>
      <c r="J272" s="174"/>
      <c r="K272" s="174"/>
      <c r="L272" s="174" t="s">
        <v>1443</v>
      </c>
      <c r="M272" s="174"/>
      <c r="N272" s="174" t="s">
        <v>113</v>
      </c>
      <c r="O272" s="174" t="s">
        <v>132</v>
      </c>
      <c r="P272" s="174" t="s">
        <v>35</v>
      </c>
      <c r="Q272" s="174" t="s">
        <v>107</v>
      </c>
      <c r="R272" s="174" t="s">
        <v>492</v>
      </c>
      <c r="S272" s="174"/>
      <c r="T272" s="174" t="s">
        <v>4634</v>
      </c>
      <c r="U272" s="174" t="s">
        <v>4164</v>
      </c>
      <c r="V272" s="174" t="s">
        <v>6448</v>
      </c>
      <c r="W272" s="174" t="s">
        <v>8289</v>
      </c>
      <c r="X272" s="466">
        <v>45282</v>
      </c>
      <c r="Y272" s="418">
        <v>47114</v>
      </c>
      <c r="Z272" s="174" t="s">
        <v>4158</v>
      </c>
      <c r="AA272" s="174" t="s">
        <v>4159</v>
      </c>
      <c r="AB272" s="174"/>
      <c r="AC272" s="174"/>
      <c r="AD272" s="174" t="s">
        <v>7920</v>
      </c>
      <c r="AE272" s="174" t="s">
        <v>8069</v>
      </c>
      <c r="AF272" s="418">
        <v>45456</v>
      </c>
      <c r="AG272" s="174"/>
      <c r="AH272" s="174"/>
      <c r="AI272" s="174"/>
      <c r="AJ272" s="174"/>
      <c r="AK272" s="174"/>
      <c r="AL272" s="174"/>
      <c r="AM272" s="174"/>
      <c r="AN272" s="174"/>
      <c r="AO272" s="174"/>
      <c r="AP272" s="174"/>
      <c r="AQ272" s="174"/>
      <c r="AR272" s="174" t="s">
        <v>2335</v>
      </c>
      <c r="AS272" s="174">
        <v>2023</v>
      </c>
      <c r="AT272" s="415">
        <v>45287</v>
      </c>
      <c r="AU272" s="174" t="s">
        <v>2310</v>
      </c>
      <c r="AV272" s="174"/>
      <c r="AW272" s="665"/>
      <c r="AX272" s="426"/>
      <c r="AY272" s="426">
        <f t="shared" si="61"/>
        <v>0</v>
      </c>
      <c r="AZ272" s="426">
        <f t="shared" si="62"/>
        <v>1</v>
      </c>
      <c r="BA272" s="426">
        <f t="shared" si="63"/>
        <v>0</v>
      </c>
      <c r="BB272" s="426">
        <f t="shared" si="64"/>
        <v>1</v>
      </c>
      <c r="BC272" s="425" t="b">
        <f>COUNTIF($W$3:$W302,$W272)&gt;1</f>
        <v>0</v>
      </c>
    </row>
    <row r="273" spans="1:56" ht="15.75" customHeight="1">
      <c r="A273" s="174" t="s">
        <v>10</v>
      </c>
      <c r="B273" s="174" t="s">
        <v>49</v>
      </c>
      <c r="C273" s="174" t="s">
        <v>50</v>
      </c>
      <c r="D273" s="174" t="s">
        <v>51</v>
      </c>
      <c r="E273" s="174" t="s">
        <v>30</v>
      </c>
      <c r="F273" s="174"/>
      <c r="G273" s="174" t="s">
        <v>1788</v>
      </c>
      <c r="H273" s="174" t="s">
        <v>8044</v>
      </c>
      <c r="I273" s="174" t="s">
        <v>1789</v>
      </c>
      <c r="J273" s="174"/>
      <c r="K273" s="174"/>
      <c r="L273" s="174" t="s">
        <v>1790</v>
      </c>
      <c r="M273" s="174"/>
      <c r="N273" s="174" t="s">
        <v>15</v>
      </c>
      <c r="O273" s="174" t="s">
        <v>16</v>
      </c>
      <c r="P273" s="174" t="s">
        <v>35</v>
      </c>
      <c r="Q273" s="174" t="s">
        <v>2230</v>
      </c>
      <c r="R273" s="174" t="s">
        <v>1795</v>
      </c>
      <c r="S273" s="174"/>
      <c r="T273" s="174" t="s">
        <v>4806</v>
      </c>
      <c r="U273" s="174" t="s">
        <v>4157</v>
      </c>
      <c r="V273" s="174" t="s">
        <v>162</v>
      </c>
      <c r="W273" s="174" t="s">
        <v>8290</v>
      </c>
      <c r="X273" s="466">
        <v>45287</v>
      </c>
      <c r="Y273" s="418">
        <v>46975</v>
      </c>
      <c r="Z273" s="174" t="s">
        <v>4158</v>
      </c>
      <c r="AA273" s="174" t="s">
        <v>4159</v>
      </c>
      <c r="AB273" s="174"/>
      <c r="AC273" s="174"/>
      <c r="AD273" s="174" t="s">
        <v>7880</v>
      </c>
      <c r="AE273" s="174" t="s">
        <v>8228</v>
      </c>
      <c r="AF273" s="418">
        <v>45682</v>
      </c>
      <c r="AG273" s="174"/>
      <c r="AH273" s="174"/>
      <c r="AI273" s="174"/>
      <c r="AJ273" s="174"/>
      <c r="AK273" s="174"/>
      <c r="AL273" s="174"/>
      <c r="AM273" s="174"/>
      <c r="AN273" s="174"/>
      <c r="AO273" s="174"/>
      <c r="AP273" s="174"/>
      <c r="AQ273" s="174"/>
      <c r="AR273" s="174" t="s">
        <v>2335</v>
      </c>
      <c r="AS273" s="174">
        <v>2023</v>
      </c>
      <c r="AT273" s="415">
        <v>45287</v>
      </c>
      <c r="AU273" s="174" t="s">
        <v>2310</v>
      </c>
      <c r="AV273" s="174"/>
      <c r="AW273" s="665"/>
      <c r="AX273" s="426"/>
      <c r="AY273" s="426">
        <f t="shared" si="61"/>
        <v>0</v>
      </c>
      <c r="AZ273" s="426">
        <f t="shared" si="62"/>
        <v>1</v>
      </c>
      <c r="BA273" s="426">
        <f t="shared" si="63"/>
        <v>0</v>
      </c>
      <c r="BB273" s="426">
        <f t="shared" si="64"/>
        <v>1</v>
      </c>
      <c r="BC273" s="425" t="b">
        <f>COUNTIF($W$3:$W302,$W273)&gt;1</f>
        <v>0</v>
      </c>
    </row>
    <row r="274" spans="1:56" ht="15.75" customHeight="1">
      <c r="A274" s="319" t="s">
        <v>10</v>
      </c>
      <c r="B274" s="319" t="s">
        <v>49</v>
      </c>
      <c r="C274" s="319" t="s">
        <v>50</v>
      </c>
      <c r="D274" s="319" t="s">
        <v>1447</v>
      </c>
      <c r="E274" s="319" t="s">
        <v>30</v>
      </c>
      <c r="F274" s="319"/>
      <c r="G274" s="319" t="s">
        <v>4050</v>
      </c>
      <c r="H274" s="319" t="s">
        <v>8276</v>
      </c>
      <c r="I274" s="319" t="s">
        <v>1450</v>
      </c>
      <c r="J274" s="319"/>
      <c r="K274" s="319"/>
      <c r="L274" s="319" t="s">
        <v>1451</v>
      </c>
      <c r="M274" s="319"/>
      <c r="N274" s="319" t="s">
        <v>15</v>
      </c>
      <c r="O274" s="319" t="s">
        <v>1449</v>
      </c>
      <c r="P274" s="319" t="s">
        <v>35</v>
      </c>
      <c r="Q274" s="319" t="s">
        <v>125</v>
      </c>
      <c r="R274" s="319"/>
      <c r="S274" s="319" t="s">
        <v>2718</v>
      </c>
      <c r="T274" s="319"/>
      <c r="U274" s="319" t="s">
        <v>4890</v>
      </c>
      <c r="V274" s="319" t="s">
        <v>8292</v>
      </c>
      <c r="W274" s="319" t="s">
        <v>8293</v>
      </c>
      <c r="X274" s="491">
        <v>45287</v>
      </c>
      <c r="Y274" s="492">
        <v>45288</v>
      </c>
      <c r="Z274" s="319" t="s">
        <v>4158</v>
      </c>
      <c r="AA274" s="319" t="s">
        <v>4159</v>
      </c>
      <c r="AB274" s="319"/>
      <c r="AC274" s="319"/>
      <c r="AD274" s="319" t="s">
        <v>8294</v>
      </c>
      <c r="AE274" s="319" t="s">
        <v>8295</v>
      </c>
      <c r="AF274" s="319" t="s">
        <v>22</v>
      </c>
      <c r="AG274" s="319"/>
      <c r="AH274" s="319"/>
      <c r="AI274" s="319"/>
      <c r="AJ274" s="319"/>
      <c r="AK274" s="319"/>
      <c r="AL274" s="319"/>
      <c r="AM274" s="319"/>
      <c r="AN274" s="319"/>
      <c r="AO274" s="319"/>
      <c r="AP274" s="319"/>
      <c r="AQ274" s="319"/>
      <c r="AR274" s="319" t="s">
        <v>2335</v>
      </c>
      <c r="AS274" s="319">
        <v>2023</v>
      </c>
      <c r="AT274" s="477">
        <v>45287</v>
      </c>
      <c r="AU274" s="319" t="s">
        <v>2310</v>
      </c>
      <c r="AV274" s="319"/>
      <c r="AW274" s="479"/>
      <c r="AX274" s="479"/>
      <c r="AY274" s="479">
        <f t="shared" si="61"/>
        <v>0</v>
      </c>
      <c r="AZ274" s="479">
        <f t="shared" si="62"/>
        <v>1</v>
      </c>
      <c r="BA274" s="479">
        <f t="shared" si="63"/>
        <v>0</v>
      </c>
      <c r="BB274" s="479">
        <f t="shared" si="64"/>
        <v>1</v>
      </c>
      <c r="BC274" s="480" t="b">
        <f>COUNTIF($W$3:$W302,$W274)&gt;1</f>
        <v>0</v>
      </c>
    </row>
    <row r="275" spans="1:56" ht="15.75" customHeight="1">
      <c r="A275" s="356" t="s">
        <v>10</v>
      </c>
      <c r="B275" s="356" t="s">
        <v>400</v>
      </c>
      <c r="C275" s="356" t="s">
        <v>176</v>
      </c>
      <c r="D275" s="356" t="s">
        <v>4085</v>
      </c>
      <c r="E275" s="356" t="s">
        <v>146</v>
      </c>
      <c r="F275" s="356"/>
      <c r="G275" s="356" t="s">
        <v>4086</v>
      </c>
      <c r="H275" s="356" t="s">
        <v>9988</v>
      </c>
      <c r="I275" s="356" t="s">
        <v>4087</v>
      </c>
      <c r="J275" s="356"/>
      <c r="K275" s="356"/>
      <c r="L275" s="356" t="s">
        <v>9989</v>
      </c>
      <c r="M275" s="356" t="s">
        <v>9990</v>
      </c>
      <c r="N275" s="356" t="s">
        <v>113</v>
      </c>
      <c r="O275" s="356" t="s">
        <v>132</v>
      </c>
      <c r="P275" s="356" t="s">
        <v>35</v>
      </c>
      <c r="Q275" s="356" t="s">
        <v>8666</v>
      </c>
      <c r="R275" s="356" t="s">
        <v>39</v>
      </c>
      <c r="S275" s="356"/>
      <c r="T275" s="356" t="s">
        <v>4640</v>
      </c>
      <c r="U275" s="356" t="s">
        <v>4164</v>
      </c>
      <c r="V275" s="356" t="s">
        <v>253</v>
      </c>
      <c r="W275" s="356" t="s">
        <v>9991</v>
      </c>
      <c r="X275" s="475">
        <v>45271</v>
      </c>
      <c r="Y275" s="476">
        <v>45272</v>
      </c>
      <c r="Z275" s="356" t="s">
        <v>4158</v>
      </c>
      <c r="AA275" s="356" t="s">
        <v>4159</v>
      </c>
      <c r="AB275" s="356"/>
      <c r="AC275" s="356"/>
      <c r="AD275" s="356" t="s">
        <v>9992</v>
      </c>
      <c r="AE275" s="356" t="s">
        <v>9993</v>
      </c>
      <c r="AF275" s="476">
        <v>45966</v>
      </c>
      <c r="AG275" s="319"/>
      <c r="AH275" s="319"/>
      <c r="AI275" s="319"/>
      <c r="AJ275" s="319"/>
      <c r="AK275" s="319"/>
      <c r="AL275" s="319"/>
      <c r="AM275" s="319"/>
      <c r="AN275" s="319"/>
      <c r="AO275" s="319"/>
      <c r="AP275" s="319"/>
      <c r="AQ275" s="319"/>
      <c r="AR275" s="319" t="s">
        <v>2335</v>
      </c>
      <c r="AS275" s="319">
        <v>2023</v>
      </c>
      <c r="AT275" s="477">
        <v>45274</v>
      </c>
      <c r="AU275" s="319" t="s">
        <v>2307</v>
      </c>
      <c r="AV275" s="319"/>
      <c r="AW275" s="796">
        <v>1</v>
      </c>
      <c r="AX275" s="479"/>
      <c r="AY275" s="479">
        <f t="shared" si="61"/>
        <v>1</v>
      </c>
      <c r="AZ275" s="479">
        <f t="shared" si="62"/>
        <v>0</v>
      </c>
      <c r="BA275" s="479">
        <f t="shared" si="63"/>
        <v>0</v>
      </c>
      <c r="BB275" s="479">
        <f t="shared" si="64"/>
        <v>1</v>
      </c>
      <c r="BC275" s="797"/>
      <c r="BD275" s="797" t="b">
        <f>COUNTIF($W$3:$W423,$W275)&gt;1</f>
        <v>0</v>
      </c>
    </row>
    <row r="276" spans="1:56" ht="15.75" customHeight="1">
      <c r="A276" s="952" t="s">
        <v>10293</v>
      </c>
      <c r="G276" s="953">
        <f>COUNTA(G247:G275)</f>
        <v>29</v>
      </c>
    </row>
    <row r="277" spans="1:56" ht="15.75" customHeight="1"/>
    <row r="278" spans="1:56" ht="15.75" customHeight="1"/>
    <row r="279" spans="1:56" ht="15.75" customHeight="1"/>
    <row r="280" spans="1:56" ht="15.75" customHeight="1"/>
    <row r="281" spans="1:56" ht="15.75" customHeight="1"/>
    <row r="282" spans="1:56" ht="15.75" customHeight="1"/>
    <row r="283" spans="1:56" ht="15.75" customHeight="1"/>
    <row r="284" spans="1:56" ht="15.75" customHeight="1"/>
    <row r="285" spans="1:56" ht="15.75" customHeight="1"/>
    <row r="286" spans="1:56" ht="15.75" customHeight="1"/>
    <row r="287" spans="1:56" ht="15.75" customHeight="1"/>
    <row r="288" spans="1:56"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64:BF276" xr:uid="{00000000-0009-0000-0000-00001C000000}"/>
  <conditionalFormatting sqref="A2:X2">
    <cfRule type="expression" dxfId="76" priority="4">
      <formula>COUNTIF($W$3:$W1000,$W2)&gt;1</formula>
    </cfRule>
  </conditionalFormatting>
  <conditionalFormatting sqref="A14:X16 A37:X39 A56:X56">
    <cfRule type="expression" dxfId="75" priority="3">
      <formula>COUNTIF($W$3:$W234,$W14)&gt;1</formula>
    </cfRule>
  </conditionalFormatting>
  <conditionalFormatting sqref="A65:X83 A165:X168">
    <cfRule type="expression" dxfId="74" priority="2">
      <formula>COUNTIF($W$3:$W322,$W65)&gt;1</formula>
    </cfRule>
  </conditionalFormatting>
  <conditionalFormatting sqref="A190:X194 A215:X217 A236:X236 A247:X252">
    <cfRule type="expression" dxfId="73" priority="1">
      <formula>COUNTIF($W$3:$W468,$W190)&gt;1</formula>
    </cfRule>
  </conditionalFormatting>
  <dataValidations count="15">
    <dataValidation type="list" allowBlank="1" showErrorMessage="1" sqref="P37:P53 P56:P63 P65:P93 P121:P122 P125:P130 P140:P143 P145 P169:P176 P184 P190:P203 P215:P224 P226:P229 P236:P245 P247:P268" xr:uid="{00000000-0002-0000-1C00-000000000000}">
      <formula1>"WTR,NTR,Bundled Program,CoC"</formula1>
    </dataValidation>
    <dataValidation type="list" allowBlank="1" showErrorMessage="1" sqref="Z2:Z12 Z14:Z20 Z22:Z35 Z37:Z54 Z56:Z63 Z65:Z163 Z165:Z188 Z190:Z213 Z215:Z224 Z226:Z234 Z236:Z245 Z247:Z275" xr:uid="{00000000-0002-0000-1C00-000002000000}">
      <formula1>"IBT,EBT,CBT"</formula1>
    </dataValidation>
    <dataValidation type="list" allowBlank="1" showErrorMessage="1" sqref="O2:O12 O14:O20 O22:O35 O37:O54 O56:O63 O65:O163 O165:O188 O190:O213 O215:O224 O226:O234 O236:O245 O247:O275" xr:uid="{00000000-0002-0000-1C00-000003000000}">
      <formula1>"TVI,HEI,NGO,LUC,NGA,SUC,LGU,Farm School,TESDA Technology Institution"</formula1>
    </dataValidation>
    <dataValidation type="list" allowBlank="1" showErrorMessage="1" sqref="U2:U12 U14:U20 U22:U35 U37:U54 U56:U63 U65:U163 U165:U188 U190:U213 U215:U224 U226:U234 U236:U245 U247:U275" xr:uid="{00000000-0002-0000-1C00-000006000000}">
      <formula1>"NC I,NC II,NC III,NC IV,Level I,Level II,N/A"</formula1>
    </dataValidation>
    <dataValidation type="list" allowBlank="1" showErrorMessage="1" sqref="AP2:AP12 AP14:AP20 AP22:AP35 AP37:AP54 AP56:AP63 AP65:AP163 AP165:AP188 AP190:AP213 AP215:AP224 AP226:AP234 AP236:AP245 AP247:AP275" xr:uid="{00000000-0002-0000-1C00-000007000000}">
      <formula1>"Migration to Updated TR,Migration from NTR to WTR"</formula1>
    </dataValidation>
    <dataValidation type="list" allowBlank="1" showErrorMessage="1" sqref="AS2:AS12 AS14:AS20 AS22:AS35 AS37:AS54 AS56:AS63 AS65:AS163 AS165:AS188 AS190:AS213 AS215:AS224 AS226:AS234 AS236:AS245 AS247:AS275" xr:uid="{00000000-0002-0000-1C00-000009000000}">
      <formula1>"2022,2023"</formula1>
    </dataValidation>
    <dataValidation type="custom" allowBlank="1" showDropDown="1" showInputMessage="1" showErrorMessage="1" prompt="Enter a valid date (MM/DD/YYYY)" sqref="AT2:AT12 AT14:AT20 AT22:AT35 AT37:AT54 AT56:AT63 AT65:AT163 AT165:AT188 AT190:AT213 AT215:AT224 AT226:AT234 AT236:AT245 AT247:AT275" xr:uid="{00000000-0002-0000-1C00-00000A000000}">
      <formula1>OR(NOT(ISERROR(DATEVALUE(AT2))), AND(ISNUMBER(AT2), LEFT(CELL("format", AT2))="D"))</formula1>
    </dataValidation>
    <dataValidation type="list" allowBlank="1" showErrorMessage="1" sqref="E2:E12 E14:E20 E22:E35 E37:E54 E56:E63 E65:E163 E165:E188 E190:E213 E215:E224 E226:E234 E236:E245 E247:E275" xr:uid="{00000000-0002-0000-1C00-00000B000000}">
      <formula1>"1st,2nd,3rd,4th,5th,Component,HUC"</formula1>
    </dataValidation>
    <dataValidation type="list" allowBlank="1" showErrorMessage="1" sqref="N2:N12 N14:N20 N22:N35 N37:N54 N56:N63 N65:N163 N165:N188 N190:N213 N215:N224 N226:N234 N236:N245 N247:N275" xr:uid="{00000000-0002-0000-1C00-00000C000000}">
      <formula1>"Private,Public"</formula1>
    </dataValidation>
    <dataValidation type="custom" allowBlank="1" showDropDown="1" showInputMessage="1" showErrorMessage="1" prompt="Enter a valid date (mm/dd/yyy)" sqref="X2:X12 X14:X20 X22:X35 X37:X54 X56:X63 X65:X163 X165:X188 X190:X213 X215:X224 X226:X234 X236:X245 X247:X275" xr:uid="{00000000-0002-0000-1C00-00000D000000}">
      <formula1>OR(NOT(ISERROR(DATEVALUE(X2))), AND(ISNUMBER(X2), LEFT(CELL("format", X2))="D"))</formula1>
    </dataValidation>
    <dataValidation type="list" allowBlank="1" showErrorMessage="1" sqref="AA2:AA12 AA14:AA20 AA22:AA35 AA37:AA54 AA56:AA63 AA65:AA163 AA165:AA188 AA190:AA213 AA215:AA224 AA226:AA234 AA236:AA245 AA247:AA275" xr:uid="{00000000-0002-0000-1C00-00000F000000}">
      <formula1>"F2F,BL,DL,Pure Online,Combination,BL/DL,F2F/BL,F2F/DL,F2F/Combination,BL/DL/Combination,ALL"</formula1>
    </dataValidation>
    <dataValidation type="list" allowBlank="1" showErrorMessage="1" sqref="AQ2:AQ12 AQ14:AQ20 AQ22:AQ35 AQ37:AQ54 AQ56:AQ63 AQ65:AQ163 AQ165:AQ188 AQ190:AQ213 AQ215:AQ224 AQ226:AQ234 AQ236:AQ245 AQ247:AQ275" xr:uid="{00000000-0002-0000-1C00-000010000000}">
      <formula1>"PAFSE,RCEF,PAFSE and RCEF"</formula1>
    </dataValidation>
    <dataValidation type="list" allowBlank="1" showErrorMessage="1" sqref="P2:P12 P14:P20 P22:P35 P54 P94:P120 P123:P124 P131:P139 P144 P146:P163 P165:P168 P177:P183 P185:P188 P204:P213 P230:P234 P269:P275" xr:uid="{00000000-0002-0000-1C00-000011000000}">
      <formula1>"WTR,NTR,Bundled Program"</formula1>
    </dataValidation>
    <dataValidation type="custom" allowBlank="1" showDropDown="1" showInputMessage="1" showErrorMessage="1" prompt="Enter a valid date (mm/dd/yyyy)" sqref="Y2:Y12 AI2:AI12 AN2:AO12 Y14:Y20 AI14:AI20 AN14:AO20 Y22:Y35 AI22:AI35 AN22:AO35 Y37:Y54 AI37:AI54 AN37:AO54 Y56:Y63 AI56:AI63 AN56:AO63 Y65:Y163 AI65:AI163 AN65:AO163 Y165:Y188 AI165:AI188 AN165:AO188 Y190:Y213 AI190:AI213 AN190:AO213 Y215:Y224 AI215:AI224 AN215:AO224 Y226:Y234 AI226:AI234 AN226:AO234 Y236:Y245 AI236:AI245 AN236:AO245 Y247:Y275 AI247:AI275 AN247:AO275" xr:uid="{00000000-0002-0000-1C00-000013000000}">
      <formula1>OR(NOT(ISERROR(DATEVALUE(Y2))), AND(ISNUMBER(Y2), LEFT(CELL("format", Y2))="D"))</formula1>
    </dataValidation>
    <dataValidation type="list" allowBlank="1" showErrorMessage="1" sqref="AB22:AB35 AB37:AB54 AB56:AB63 AB65:AB112 AB159:AB163 AB165:AB168 AB185:AB188 AB190:AB194 AB204:AB213 AB215:AB217 AB230:AB234 AB236 AB247:AB252 AB269:AB275" xr:uid="{00000000-0002-0000-1C00-000015000000}">
      <formula1>"Yes,No"</formula1>
    </dataValidation>
  </dataValidations>
  <hyperlinks>
    <hyperlink ref="M57" r:id="rId1" xr:uid="{00000000-0004-0000-1C00-000000000000}"/>
    <hyperlink ref="M58" r:id="rId2" xr:uid="{00000000-0004-0000-1C00-000001000000}"/>
    <hyperlink ref="M59" r:id="rId3" xr:uid="{00000000-0004-0000-1C00-000002000000}"/>
    <hyperlink ref="M267" r:id="rId4" xr:uid="{00000000-0004-0000-1C00-000003000000}"/>
    <hyperlink ref="M268" r:id="rId5" xr:uid="{00000000-0004-0000-1C00-000004000000}"/>
  </hyperlinks>
  <pageMargins left="0.7" right="0.7" top="0.75" bottom="0.75" header="0.3" footer="0.3"/>
  <extLst>
    <ext xmlns:x14="http://schemas.microsoft.com/office/spreadsheetml/2009/9/main" uri="{CCE6A557-97BC-4b89-ADB6-D9C93CAAB3DF}">
      <x14:dataValidations xmlns:xm="http://schemas.microsoft.com/office/excel/2006/main" count="8">
        <x14:dataValidation type="list" allowBlank="1" showErrorMessage="1" xr:uid="{00000000-0002-0000-1C00-000001000000}">
          <x14:formula1>
            <xm:f>Ref!$H$15:$H$28</xm:f>
          </x14:formula1>
          <xm:sqref>C2:C9 C14:C20 C22:C35 C37:C53 C56:C63 C65:C162 C165:C188 C190:C213 C215:C224 C226:C233 C236:C245 C247:C274</xm:sqref>
        </x14:dataValidation>
        <x14:dataValidation type="list" allowBlank="1" xr:uid="{00000000-0002-0000-1C00-000004000000}">
          <x14:formula1>
            <xm:f>Ref!$I$467:$I$477</xm:f>
          </x14:formula1>
          <xm:sqref>S2:S12 S14:S20 S22:S35 S37:S54 S56:S63 S65:S163 S165:S188 S190:S213 S215:S224 S226:S234 S236:S245 S247:S275</xm:sqref>
        </x14:dataValidation>
        <x14:dataValidation type="list" allowBlank="1" showErrorMessage="1" xr:uid="{00000000-0002-0000-1C00-000005000000}">
          <x14:formula1>
            <xm:f>Ref!$J$15:$J$22</xm:f>
          </x14:formula1>
          <xm:sqref>AU2:AU12 AU14:AU20 AU22:AU35 AU37:AU54 AU56:AU63 AU65:AU163 AU165:AU188 AU190:AU213 AU215:AU224 AU226:AU234 AU236:AU245 AU247:AU275</xm:sqref>
        </x14:dataValidation>
        <x14:dataValidation type="list" allowBlank="1" showErrorMessage="1" xr:uid="{00000000-0002-0000-1C00-000008000000}">
          <x14:formula1>
            <xm:f>Ref!$G$15:$G$26</xm:f>
          </x14:formula1>
          <xm:sqref>AR2:AR12 AR14:AR20 AR22:AR35 AR37:AR54 AR56:AR63 AR65:AR163 AR165:AR188 AR190:AR213 AR215:AR224 AR226:AR234 AR236:AR245 AR247:AR275</xm:sqref>
        </x14:dataValidation>
        <x14:dataValidation type="list" allowBlank="1" showErrorMessage="1" xr:uid="{00000000-0002-0000-1C00-00000E000000}">
          <x14:formula1>
            <xm:f>Ref!$B$2:$B$718</xm:f>
          </x14:formula1>
          <xm:sqref>Q2:Q12 Q14:Q20 Q22:Q35 Q37:Q54 Q56:Q63 Q65:Q163 Q165:Q188 Q190:Q213 Q215:Q224 Q226:Q234 Q236:Q245 Q247:Q275</xm:sqref>
        </x14:dataValidation>
        <x14:dataValidation type="list" allowBlank="1" showErrorMessage="1" xr:uid="{00000000-0002-0000-1C00-000012000000}">
          <x14:formula1>
            <xm:f>'Ref2'!$A$2:$Z$200</xm:f>
          </x14:formula1>
          <xm:sqref>R2 R14:R16 R37:R39 R56 R65:R83 R165:R168 R190:R194 R215:R217 R236 R247:R252</xm:sqref>
        </x14:dataValidation>
        <x14:dataValidation type="list" allowBlank="1" showErrorMessage="1" xr:uid="{00000000-0002-0000-1C00-000014000000}">
          <x14:formula1>
            <xm:f>Ref!$I$2:$I$12</xm:f>
          </x14:formula1>
          <xm:sqref>AJ2:AJ12 AJ14:AJ20 AJ22:AJ35 AJ37:AJ54 AJ56:AJ63 AJ65:AJ163 AJ165:AJ188 AJ190:AJ213 AJ215:AJ224 AJ226:AJ234 AJ236:AJ245 AJ247:AJ275</xm:sqref>
        </x14:dataValidation>
        <x14:dataValidation type="list" allowBlank="1" showErrorMessage="1" xr:uid="{00000000-0002-0000-1C00-000016000000}">
          <x14:formula1>
            <xm:f>'Ref2'!$A$2:$Z$181</xm:f>
          </x14:formula1>
          <xm:sqref>R3:R12 R17:R20 R22:R35 R40:R54 R57:R63 R84:R163 R169:R188 R195:R213 R218:R224 R226:R234 R237:R245 R253:R275</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CP997"/>
  <sheetViews>
    <sheetView workbookViewId="0">
      <pane xSplit="2" topLeftCell="C1" activePane="topRight" state="frozen"/>
      <selection pane="topRight" activeCell="D2" sqref="D2"/>
    </sheetView>
  </sheetViews>
  <sheetFormatPr defaultColWidth="12.5703125" defaultRowHeight="15" customHeight="1"/>
  <cols>
    <col min="1" max="1" width="5.42578125" customWidth="1"/>
    <col min="2" max="3" width="11" customWidth="1"/>
    <col min="4" max="6" width="12.5703125" customWidth="1"/>
    <col min="7" max="7" width="30.42578125" customWidth="1"/>
    <col min="8" max="8" width="16.7109375" customWidth="1"/>
    <col min="9" max="9" width="28.85546875" customWidth="1"/>
    <col min="10" max="10" width="8.7109375" customWidth="1"/>
    <col min="11" max="11" width="9.42578125" customWidth="1"/>
    <col min="12" max="12" width="13.7109375" customWidth="1"/>
    <col min="13" max="13" width="18.5703125" customWidth="1"/>
    <col min="14" max="14" width="10.140625" customWidth="1"/>
    <col min="16" max="16" width="7.85546875" customWidth="1"/>
    <col min="17" max="17" width="20.5703125" customWidth="1"/>
    <col min="18" max="19" width="21.7109375" customWidth="1"/>
    <col min="20" max="20" width="9.28515625" customWidth="1"/>
    <col min="21" max="21" width="8.42578125" customWidth="1"/>
    <col min="23" max="23" width="22.42578125" customWidth="1"/>
    <col min="24" max="25" width="15.42578125" customWidth="1"/>
    <col min="26" max="26" width="8" customWidth="1"/>
    <col min="27" max="27" width="9.42578125" customWidth="1"/>
    <col min="29" max="29" width="18.140625" customWidth="1"/>
    <col min="30" max="30" width="23.140625" customWidth="1"/>
    <col min="31" max="31" width="28.28515625" customWidth="1"/>
    <col min="46" max="47" width="16.7109375" customWidth="1"/>
  </cols>
  <sheetData>
    <row r="1" spans="1:94" ht="15.75" customHeight="1">
      <c r="A1" s="394" t="s">
        <v>0</v>
      </c>
      <c r="B1" s="394" t="s">
        <v>1</v>
      </c>
      <c r="C1" s="394" t="s">
        <v>3694</v>
      </c>
      <c r="D1" s="394" t="s">
        <v>3695</v>
      </c>
      <c r="E1" s="394" t="s">
        <v>3696</v>
      </c>
      <c r="F1" s="701" t="s">
        <v>8660</v>
      </c>
      <c r="G1" s="394" t="s">
        <v>2</v>
      </c>
      <c r="H1" s="394" t="s">
        <v>4102</v>
      </c>
      <c r="I1" s="394" t="s">
        <v>3698</v>
      </c>
      <c r="J1" s="394" t="s">
        <v>4103</v>
      </c>
      <c r="K1" s="394" t="s">
        <v>4104</v>
      </c>
      <c r="L1" s="394" t="s">
        <v>3</v>
      </c>
      <c r="M1" s="394" t="s">
        <v>4105</v>
      </c>
      <c r="N1" s="394" t="s">
        <v>4106</v>
      </c>
      <c r="O1" s="394" t="s">
        <v>4107</v>
      </c>
      <c r="P1" s="394" t="s">
        <v>8</v>
      </c>
      <c r="Q1" s="394" t="s">
        <v>4</v>
      </c>
      <c r="R1" s="397" t="s">
        <v>4109</v>
      </c>
      <c r="S1" s="398" t="s">
        <v>4110</v>
      </c>
      <c r="T1" s="394" t="s">
        <v>4112</v>
      </c>
      <c r="U1" s="394" t="s">
        <v>7826</v>
      </c>
      <c r="V1" s="394" t="s">
        <v>6</v>
      </c>
      <c r="W1" s="394" t="s">
        <v>4114</v>
      </c>
      <c r="X1" s="394" t="s">
        <v>7</v>
      </c>
      <c r="Y1" s="394" t="s">
        <v>8661</v>
      </c>
      <c r="Z1" s="394" t="s">
        <v>8662</v>
      </c>
      <c r="AA1" s="394" t="s">
        <v>8663</v>
      </c>
      <c r="AB1" s="394" t="s">
        <v>10255</v>
      </c>
      <c r="AC1" s="394" t="s">
        <v>10269</v>
      </c>
      <c r="AD1" s="394" t="s">
        <v>4118</v>
      </c>
      <c r="AE1" s="394" t="s">
        <v>4119</v>
      </c>
      <c r="AF1" s="394" t="s">
        <v>8664</v>
      </c>
      <c r="AG1" s="400" t="s">
        <v>4121</v>
      </c>
      <c r="AH1" s="400" t="s">
        <v>4122</v>
      </c>
      <c r="AI1" s="400" t="s">
        <v>4123</v>
      </c>
      <c r="AJ1" s="400" t="s">
        <v>4124</v>
      </c>
      <c r="AK1" s="394" t="s">
        <v>4125</v>
      </c>
      <c r="AL1" s="394" t="s">
        <v>4126</v>
      </c>
      <c r="AM1" s="394" t="s">
        <v>4127</v>
      </c>
      <c r="AN1" s="394" t="s">
        <v>7</v>
      </c>
      <c r="AO1" s="394" t="s">
        <v>8661</v>
      </c>
      <c r="AP1" s="394" t="s">
        <v>4129</v>
      </c>
      <c r="AQ1" s="400" t="s">
        <v>4137</v>
      </c>
      <c r="AR1" s="403" t="s">
        <v>4139</v>
      </c>
      <c r="AS1" s="404" t="s">
        <v>4140</v>
      </c>
      <c r="AT1" s="404" t="s">
        <v>4141</v>
      </c>
      <c r="AU1" s="400" t="s">
        <v>4142</v>
      </c>
      <c r="AV1" s="400" t="s">
        <v>9</v>
      </c>
      <c r="AW1" s="410" t="s">
        <v>4146</v>
      </c>
      <c r="AX1" s="410" t="s">
        <v>4148</v>
      </c>
      <c r="AY1" s="410" t="s">
        <v>4149</v>
      </c>
      <c r="AZ1" s="410" t="s">
        <v>4150</v>
      </c>
      <c r="BA1" s="410" t="s">
        <v>4151</v>
      </c>
      <c r="BB1" s="410"/>
      <c r="BC1" s="410"/>
      <c r="BD1" s="410" t="s">
        <v>10294</v>
      </c>
      <c r="BE1" s="410"/>
      <c r="BF1" s="410"/>
      <c r="BG1" s="410"/>
      <c r="BH1" s="410"/>
      <c r="BI1" s="410"/>
      <c r="BJ1" s="410"/>
      <c r="BK1" s="410"/>
      <c r="BL1" s="410"/>
      <c r="BM1" s="410"/>
      <c r="BN1" s="410"/>
      <c r="BO1" s="410"/>
      <c r="BP1" s="410"/>
      <c r="BQ1" s="410"/>
      <c r="BR1" s="410"/>
      <c r="BS1" s="410"/>
      <c r="BT1" s="410"/>
      <c r="BU1" s="410"/>
      <c r="BV1" s="410"/>
      <c r="BW1" s="410"/>
      <c r="BX1" s="410"/>
      <c r="BY1" s="410"/>
      <c r="BZ1" s="410"/>
      <c r="CA1" s="410"/>
      <c r="CB1" s="410"/>
      <c r="CC1" s="410"/>
      <c r="CD1" s="410"/>
      <c r="CE1" s="410"/>
      <c r="CF1" s="410"/>
      <c r="CG1" s="410"/>
      <c r="CH1" s="410"/>
      <c r="CI1" s="410"/>
      <c r="CJ1" s="410"/>
      <c r="CK1" s="410"/>
      <c r="CL1" s="410"/>
      <c r="CM1" s="410"/>
      <c r="CN1" s="410"/>
      <c r="CO1" s="410"/>
      <c r="CP1" s="410"/>
    </row>
    <row r="2" spans="1:94" ht="15.75" customHeight="1">
      <c r="A2" s="174" t="s">
        <v>10</v>
      </c>
      <c r="B2" s="63" t="s">
        <v>11</v>
      </c>
      <c r="C2" s="63" t="s">
        <v>123</v>
      </c>
      <c r="D2" s="63" t="s">
        <v>513</v>
      </c>
      <c r="E2" s="63" t="s">
        <v>28</v>
      </c>
      <c r="F2" s="63"/>
      <c r="G2" s="63" t="s">
        <v>1775</v>
      </c>
      <c r="H2" s="63" t="s">
        <v>6309</v>
      </c>
      <c r="I2" s="63" t="s">
        <v>1776</v>
      </c>
      <c r="J2" s="63"/>
      <c r="K2" s="63"/>
      <c r="L2" s="63" t="s">
        <v>1777</v>
      </c>
      <c r="M2" s="63" t="s">
        <v>6734</v>
      </c>
      <c r="N2" s="63" t="s">
        <v>15</v>
      </c>
      <c r="O2" s="63" t="s">
        <v>16</v>
      </c>
      <c r="P2" s="63" t="s">
        <v>35</v>
      </c>
      <c r="Q2" s="63" t="s">
        <v>87</v>
      </c>
      <c r="R2" s="174" t="s">
        <v>737</v>
      </c>
      <c r="S2" s="174"/>
      <c r="T2" s="174" t="s">
        <v>4697</v>
      </c>
      <c r="U2" s="63" t="s">
        <v>4164</v>
      </c>
      <c r="V2" s="174" t="s">
        <v>165</v>
      </c>
      <c r="W2" s="174" t="s">
        <v>6735</v>
      </c>
      <c r="X2" s="429">
        <v>45301</v>
      </c>
      <c r="Y2" s="430">
        <v>46546</v>
      </c>
      <c r="Z2" s="63" t="s">
        <v>4158</v>
      </c>
      <c r="AA2" s="63" t="s">
        <v>4159</v>
      </c>
      <c r="AB2" s="63"/>
      <c r="AC2" s="174" t="s">
        <v>5504</v>
      </c>
      <c r="AD2" s="174" t="s">
        <v>6736</v>
      </c>
      <c r="AE2" s="466">
        <v>45311</v>
      </c>
      <c r="AF2" s="174"/>
      <c r="AG2" s="174"/>
      <c r="AH2" s="174"/>
      <c r="AI2" s="174"/>
      <c r="AJ2" s="174"/>
      <c r="AK2" s="174"/>
      <c r="AL2" s="174"/>
      <c r="AM2" s="174"/>
      <c r="AN2" s="174"/>
      <c r="AO2" s="174"/>
      <c r="AP2" s="174"/>
      <c r="AQ2" s="174" t="s">
        <v>2306</v>
      </c>
      <c r="AR2" s="174">
        <v>2024</v>
      </c>
      <c r="AS2" s="415">
        <v>45322</v>
      </c>
      <c r="AT2" s="174" t="s">
        <v>2310</v>
      </c>
      <c r="AU2" s="437"/>
      <c r="AV2" s="523"/>
      <c r="AW2" s="524"/>
      <c r="AX2" s="422"/>
      <c r="AY2" s="524"/>
      <c r="AZ2" s="524"/>
      <c r="BA2" s="422"/>
      <c r="BB2" s="524"/>
      <c r="BC2" s="523"/>
      <c r="BD2" s="524"/>
      <c r="BE2" s="524"/>
      <c r="BF2" s="426">
        <f t="shared" ref="BF2:BF13" si="0">COUNTIF(AT2,"new tvi &amp; program")</f>
        <v>0</v>
      </c>
      <c r="BG2" s="426">
        <f t="shared" ref="BG2:BG13" si="1">COUNTIF(AT2,"additional program")</f>
        <v>1</v>
      </c>
      <c r="BH2" s="426">
        <f t="shared" ref="BH2:BH13" si="2">COUNTIF(AT2,"migration")</f>
        <v>0</v>
      </c>
      <c r="BI2" s="426">
        <f t="shared" ref="BI2:BI13" si="3">SUM(BF2:BH2)</f>
        <v>1</v>
      </c>
      <c r="BJ2" s="425" t="b">
        <f t="shared" ref="BJ2:BJ12" si="4">COUNTIF($W$3:$W1832,$W2)&gt;1</f>
        <v>0</v>
      </c>
      <c r="BK2" s="425"/>
      <c r="BL2" s="425"/>
      <c r="BM2" s="425"/>
      <c r="BN2" s="425"/>
      <c r="BO2" s="425"/>
      <c r="BP2" s="425"/>
      <c r="BQ2" s="425"/>
      <c r="BR2" s="425"/>
      <c r="BS2" s="425"/>
      <c r="BT2" s="425"/>
      <c r="BU2" s="425"/>
      <c r="BV2" s="425"/>
      <c r="BW2" s="425"/>
      <c r="BX2" s="425"/>
      <c r="BY2" s="425"/>
      <c r="BZ2" s="425"/>
      <c r="CA2" s="425"/>
      <c r="CB2" s="425"/>
      <c r="CC2" s="425"/>
      <c r="CD2" s="425"/>
      <c r="CE2" s="425"/>
      <c r="CF2" s="425"/>
      <c r="CG2" s="425"/>
      <c r="CH2" s="425"/>
      <c r="CI2" s="425"/>
      <c r="CJ2" s="425"/>
      <c r="CK2" s="425"/>
      <c r="CL2" s="425"/>
      <c r="CM2" s="425"/>
      <c r="CN2" s="425"/>
      <c r="CO2" s="425"/>
      <c r="CP2" s="425"/>
    </row>
    <row r="3" spans="1:94" ht="15.75" customHeight="1">
      <c r="A3" s="174" t="s">
        <v>10</v>
      </c>
      <c r="B3" s="63" t="s">
        <v>11</v>
      </c>
      <c r="C3" s="63" t="s">
        <v>123</v>
      </c>
      <c r="D3" s="63" t="s">
        <v>513</v>
      </c>
      <c r="E3" s="63" t="s">
        <v>28</v>
      </c>
      <c r="F3" s="174"/>
      <c r="G3" s="63" t="s">
        <v>1775</v>
      </c>
      <c r="H3" s="63" t="s">
        <v>6309</v>
      </c>
      <c r="I3" s="63" t="s">
        <v>1776</v>
      </c>
      <c r="J3" s="174"/>
      <c r="K3" s="174"/>
      <c r="L3" s="63" t="s">
        <v>1777</v>
      </c>
      <c r="M3" s="63" t="s">
        <v>6734</v>
      </c>
      <c r="N3" s="63" t="s">
        <v>15</v>
      </c>
      <c r="O3" s="63" t="s">
        <v>16</v>
      </c>
      <c r="P3" s="63" t="s">
        <v>35</v>
      </c>
      <c r="Q3" s="63" t="s">
        <v>104</v>
      </c>
      <c r="R3" s="174" t="s">
        <v>173</v>
      </c>
      <c r="S3" s="174"/>
      <c r="T3" s="174" t="s">
        <v>4661</v>
      </c>
      <c r="U3" s="63" t="s">
        <v>4164</v>
      </c>
      <c r="V3" s="174" t="s">
        <v>2193</v>
      </c>
      <c r="W3" s="174" t="s">
        <v>6737</v>
      </c>
      <c r="X3" s="429">
        <v>45301</v>
      </c>
      <c r="Y3" s="430">
        <v>46899</v>
      </c>
      <c r="Z3" s="63" t="s">
        <v>4158</v>
      </c>
      <c r="AA3" s="63" t="s">
        <v>4159</v>
      </c>
      <c r="AB3" s="63"/>
      <c r="AC3" s="174" t="s">
        <v>6311</v>
      </c>
      <c r="AD3" s="174" t="s">
        <v>6312</v>
      </c>
      <c r="AE3" s="466">
        <v>45420</v>
      </c>
      <c r="AF3" s="174"/>
      <c r="AG3" s="174"/>
      <c r="AH3" s="174"/>
      <c r="AI3" s="174"/>
      <c r="AJ3" s="174"/>
      <c r="AK3" s="174"/>
      <c r="AL3" s="174"/>
      <c r="AM3" s="174"/>
      <c r="AN3" s="174"/>
      <c r="AO3" s="174"/>
      <c r="AP3" s="174"/>
      <c r="AQ3" s="174" t="s">
        <v>2306</v>
      </c>
      <c r="AR3" s="174">
        <v>2024</v>
      </c>
      <c r="AS3" s="415">
        <v>45322</v>
      </c>
      <c r="AT3" s="174" t="s">
        <v>2310</v>
      </c>
      <c r="AU3" s="437"/>
      <c r="AV3" s="523"/>
      <c r="AW3" s="524"/>
      <c r="AX3" s="422"/>
      <c r="AY3" s="524"/>
      <c r="AZ3" s="524"/>
      <c r="BA3" s="422"/>
      <c r="BB3" s="524"/>
      <c r="BC3" s="523"/>
      <c r="BD3" s="524"/>
      <c r="BE3" s="524"/>
      <c r="BF3" s="426">
        <f t="shared" si="0"/>
        <v>0</v>
      </c>
      <c r="BG3" s="426">
        <f t="shared" si="1"/>
        <v>1</v>
      </c>
      <c r="BH3" s="426">
        <f t="shared" si="2"/>
        <v>0</v>
      </c>
      <c r="BI3" s="426">
        <f t="shared" si="3"/>
        <v>1</v>
      </c>
      <c r="BJ3" s="425" t="b">
        <f t="shared" si="4"/>
        <v>0</v>
      </c>
      <c r="BK3" s="425"/>
      <c r="BL3" s="425"/>
      <c r="BM3" s="425"/>
      <c r="BN3" s="425"/>
      <c r="BO3" s="425"/>
      <c r="BP3" s="425"/>
      <c r="BQ3" s="425"/>
      <c r="BR3" s="425"/>
      <c r="BS3" s="425"/>
      <c r="BT3" s="425"/>
      <c r="BU3" s="425"/>
      <c r="BV3" s="425"/>
      <c r="BW3" s="425"/>
      <c r="BX3" s="425"/>
      <c r="BY3" s="425"/>
      <c r="BZ3" s="425"/>
      <c r="CA3" s="425"/>
      <c r="CB3" s="425"/>
      <c r="CC3" s="425"/>
      <c r="CD3" s="425"/>
      <c r="CE3" s="425"/>
      <c r="CF3" s="425"/>
      <c r="CG3" s="425"/>
      <c r="CH3" s="425"/>
      <c r="CI3" s="425"/>
      <c r="CJ3" s="425"/>
      <c r="CK3" s="425"/>
      <c r="CL3" s="425"/>
      <c r="CM3" s="425"/>
      <c r="CN3" s="425"/>
      <c r="CO3" s="425"/>
      <c r="CP3" s="425"/>
    </row>
    <row r="4" spans="1:94" ht="15.75" customHeight="1">
      <c r="A4" s="174" t="s">
        <v>10</v>
      </c>
      <c r="B4" s="63" t="s">
        <v>11</v>
      </c>
      <c r="C4" s="63" t="s">
        <v>123</v>
      </c>
      <c r="D4" s="63" t="s">
        <v>513</v>
      </c>
      <c r="E4" s="63" t="s">
        <v>28</v>
      </c>
      <c r="F4" s="174"/>
      <c r="G4" s="63" t="s">
        <v>1775</v>
      </c>
      <c r="H4" s="63" t="s">
        <v>6309</v>
      </c>
      <c r="I4" s="63" t="s">
        <v>1776</v>
      </c>
      <c r="J4" s="174"/>
      <c r="K4" s="174"/>
      <c r="L4" s="63" t="s">
        <v>1777</v>
      </c>
      <c r="M4" s="63" t="s">
        <v>6734</v>
      </c>
      <c r="N4" s="63" t="s">
        <v>15</v>
      </c>
      <c r="O4" s="63" t="s">
        <v>16</v>
      </c>
      <c r="P4" s="63" t="s">
        <v>35</v>
      </c>
      <c r="Q4" s="63" t="s">
        <v>84</v>
      </c>
      <c r="R4" s="174" t="s">
        <v>170</v>
      </c>
      <c r="S4" s="174"/>
      <c r="T4" s="174" t="s">
        <v>4618</v>
      </c>
      <c r="U4" s="63" t="s">
        <v>4213</v>
      </c>
      <c r="V4" s="174" t="s">
        <v>94</v>
      </c>
      <c r="W4" s="174" t="s">
        <v>6738</v>
      </c>
      <c r="X4" s="429">
        <v>45301</v>
      </c>
      <c r="Y4" s="430">
        <v>46869</v>
      </c>
      <c r="Z4" s="63" t="s">
        <v>4158</v>
      </c>
      <c r="AA4" s="63" t="s">
        <v>4159</v>
      </c>
      <c r="AB4" s="63"/>
      <c r="AC4" s="174" t="s">
        <v>6739</v>
      </c>
      <c r="AD4" s="174" t="s">
        <v>6740</v>
      </c>
      <c r="AE4" s="466">
        <v>45316</v>
      </c>
      <c r="AF4" s="174"/>
      <c r="AG4" s="174"/>
      <c r="AH4" s="174"/>
      <c r="AI4" s="174"/>
      <c r="AJ4" s="174"/>
      <c r="AK4" s="174"/>
      <c r="AL4" s="174"/>
      <c r="AM4" s="174"/>
      <c r="AN4" s="174"/>
      <c r="AO4" s="174"/>
      <c r="AP4" s="174"/>
      <c r="AQ4" s="174" t="s">
        <v>2306</v>
      </c>
      <c r="AR4" s="174">
        <v>2024</v>
      </c>
      <c r="AS4" s="415">
        <v>45322</v>
      </c>
      <c r="AT4" s="174" t="s">
        <v>2310</v>
      </c>
      <c r="AU4" s="437"/>
      <c r="AV4" s="523"/>
      <c r="AW4" s="524"/>
      <c r="AX4" s="422"/>
      <c r="AY4" s="524"/>
      <c r="AZ4" s="524"/>
      <c r="BA4" s="422"/>
      <c r="BB4" s="524"/>
      <c r="BC4" s="523"/>
      <c r="BD4" s="524"/>
      <c r="BE4" s="524"/>
      <c r="BF4" s="426">
        <f t="shared" si="0"/>
        <v>0</v>
      </c>
      <c r="BG4" s="426">
        <f t="shared" si="1"/>
        <v>1</v>
      </c>
      <c r="BH4" s="426">
        <f t="shared" si="2"/>
        <v>0</v>
      </c>
      <c r="BI4" s="426">
        <f t="shared" si="3"/>
        <v>1</v>
      </c>
      <c r="BJ4" s="425" t="b">
        <f t="shared" si="4"/>
        <v>0</v>
      </c>
      <c r="BK4" s="425"/>
      <c r="BL4" s="425"/>
      <c r="BM4" s="425"/>
      <c r="BN4" s="425"/>
      <c r="BO4" s="425"/>
      <c r="BP4" s="425"/>
      <c r="BQ4" s="425"/>
      <c r="BR4" s="425"/>
      <c r="BS4" s="425"/>
      <c r="BT4" s="425"/>
      <c r="BU4" s="425"/>
      <c r="BV4" s="425"/>
      <c r="BW4" s="425"/>
      <c r="BX4" s="425"/>
      <c r="BY4" s="425"/>
      <c r="BZ4" s="425"/>
      <c r="CA4" s="425"/>
      <c r="CB4" s="425"/>
      <c r="CC4" s="425"/>
      <c r="CD4" s="425"/>
      <c r="CE4" s="425"/>
      <c r="CF4" s="425"/>
      <c r="CG4" s="425"/>
      <c r="CH4" s="425"/>
      <c r="CI4" s="425"/>
      <c r="CJ4" s="425"/>
      <c r="CK4" s="425"/>
      <c r="CL4" s="425"/>
      <c r="CM4" s="425"/>
      <c r="CN4" s="425"/>
      <c r="CO4" s="425"/>
      <c r="CP4" s="425"/>
    </row>
    <row r="5" spans="1:94" ht="15.75" customHeight="1">
      <c r="A5" s="174" t="s">
        <v>10</v>
      </c>
      <c r="B5" s="63" t="s">
        <v>11</v>
      </c>
      <c r="C5" s="63" t="s">
        <v>123</v>
      </c>
      <c r="D5" s="63" t="s">
        <v>513</v>
      </c>
      <c r="E5" s="63" t="s">
        <v>28</v>
      </c>
      <c r="F5" s="174"/>
      <c r="G5" s="63" t="s">
        <v>1775</v>
      </c>
      <c r="H5" s="63" t="s">
        <v>6309</v>
      </c>
      <c r="I5" s="63" t="s">
        <v>1776</v>
      </c>
      <c r="J5" s="174"/>
      <c r="K5" s="174"/>
      <c r="L5" s="63" t="s">
        <v>1777</v>
      </c>
      <c r="M5" s="63" t="s">
        <v>6734</v>
      </c>
      <c r="N5" s="63" t="s">
        <v>15</v>
      </c>
      <c r="O5" s="63" t="s">
        <v>16</v>
      </c>
      <c r="P5" s="63" t="s">
        <v>35</v>
      </c>
      <c r="Q5" s="63" t="s">
        <v>84</v>
      </c>
      <c r="R5" s="174" t="s">
        <v>167</v>
      </c>
      <c r="S5" s="174"/>
      <c r="T5" s="174" t="s">
        <v>4623</v>
      </c>
      <c r="U5" s="63" t="s">
        <v>4164</v>
      </c>
      <c r="V5" s="174" t="s">
        <v>94</v>
      </c>
      <c r="W5" s="174" t="s">
        <v>6741</v>
      </c>
      <c r="X5" s="429">
        <v>45301</v>
      </c>
      <c r="Y5" s="430">
        <v>46869</v>
      </c>
      <c r="Z5" s="63" t="s">
        <v>4158</v>
      </c>
      <c r="AA5" s="63" t="s">
        <v>4159</v>
      </c>
      <c r="AB5" s="63"/>
      <c r="AC5" s="174" t="s">
        <v>6739</v>
      </c>
      <c r="AD5" s="174" t="s">
        <v>6740</v>
      </c>
      <c r="AE5" s="466">
        <v>45316</v>
      </c>
      <c r="AF5" s="174"/>
      <c r="AG5" s="174"/>
      <c r="AH5" s="174"/>
      <c r="AI5" s="174"/>
      <c r="AJ5" s="174"/>
      <c r="AK5" s="174"/>
      <c r="AL5" s="174"/>
      <c r="AM5" s="174"/>
      <c r="AN5" s="174"/>
      <c r="AO5" s="174"/>
      <c r="AP5" s="174"/>
      <c r="AQ5" s="174" t="s">
        <v>2306</v>
      </c>
      <c r="AR5" s="174">
        <v>2024</v>
      </c>
      <c r="AS5" s="415">
        <v>45322</v>
      </c>
      <c r="AT5" s="174" t="s">
        <v>2310</v>
      </c>
      <c r="AU5" s="437"/>
      <c r="AV5" s="523"/>
      <c r="AW5" s="524"/>
      <c r="AX5" s="422"/>
      <c r="AY5" s="524"/>
      <c r="AZ5" s="524"/>
      <c r="BA5" s="422"/>
      <c r="BB5" s="524"/>
      <c r="BC5" s="523"/>
      <c r="BD5" s="524"/>
      <c r="BE5" s="524"/>
      <c r="BF5" s="426">
        <f t="shared" si="0"/>
        <v>0</v>
      </c>
      <c r="BG5" s="426">
        <f t="shared" si="1"/>
        <v>1</v>
      </c>
      <c r="BH5" s="426">
        <f t="shared" si="2"/>
        <v>0</v>
      </c>
      <c r="BI5" s="426">
        <f t="shared" si="3"/>
        <v>1</v>
      </c>
      <c r="BJ5" s="425" t="b">
        <f t="shared" si="4"/>
        <v>0</v>
      </c>
      <c r="BK5" s="425"/>
      <c r="BL5" s="425"/>
      <c r="BM5" s="425"/>
      <c r="BN5" s="425"/>
      <c r="BO5" s="425"/>
      <c r="BP5" s="425"/>
      <c r="BQ5" s="425"/>
      <c r="BR5" s="425"/>
      <c r="BS5" s="425"/>
      <c r="BT5" s="425"/>
      <c r="BU5" s="425"/>
      <c r="BV5" s="425"/>
      <c r="BW5" s="425"/>
      <c r="BX5" s="425"/>
      <c r="BY5" s="425"/>
      <c r="BZ5" s="425"/>
      <c r="CA5" s="425"/>
      <c r="CB5" s="425"/>
      <c r="CC5" s="425"/>
      <c r="CD5" s="425"/>
      <c r="CE5" s="425"/>
      <c r="CF5" s="425"/>
      <c r="CG5" s="425"/>
      <c r="CH5" s="425"/>
      <c r="CI5" s="425"/>
      <c r="CJ5" s="425"/>
      <c r="CK5" s="425"/>
      <c r="CL5" s="425"/>
      <c r="CM5" s="425"/>
      <c r="CN5" s="425"/>
      <c r="CO5" s="425"/>
      <c r="CP5" s="425"/>
    </row>
    <row r="6" spans="1:94" ht="15.75" customHeight="1">
      <c r="A6" s="174" t="s">
        <v>10</v>
      </c>
      <c r="B6" s="63" t="s">
        <v>11</v>
      </c>
      <c r="C6" s="63" t="s">
        <v>12</v>
      </c>
      <c r="D6" s="63" t="s">
        <v>13</v>
      </c>
      <c r="E6" s="63" t="s">
        <v>3756</v>
      </c>
      <c r="F6" s="63"/>
      <c r="G6" s="63" t="s">
        <v>1300</v>
      </c>
      <c r="H6" s="63" t="s">
        <v>6742</v>
      </c>
      <c r="I6" s="63" t="s">
        <v>1301</v>
      </c>
      <c r="J6" s="63"/>
      <c r="K6" s="63"/>
      <c r="L6" s="63" t="s">
        <v>1302</v>
      </c>
      <c r="M6" s="63" t="s">
        <v>6743</v>
      </c>
      <c r="N6" s="63" t="s">
        <v>15</v>
      </c>
      <c r="O6" s="63" t="s">
        <v>525</v>
      </c>
      <c r="P6" s="63" t="s">
        <v>35</v>
      </c>
      <c r="Q6" s="63" t="s">
        <v>8666</v>
      </c>
      <c r="R6" s="174" t="s">
        <v>1362</v>
      </c>
      <c r="S6" s="174"/>
      <c r="T6" s="174" t="s">
        <v>4497</v>
      </c>
      <c r="U6" s="63" t="s">
        <v>4164</v>
      </c>
      <c r="V6" s="174" t="s">
        <v>91</v>
      </c>
      <c r="W6" s="174" t="s">
        <v>6744</v>
      </c>
      <c r="X6" s="429">
        <v>45302</v>
      </c>
      <c r="Y6" s="430">
        <v>46845</v>
      </c>
      <c r="Z6" s="63" t="s">
        <v>4158</v>
      </c>
      <c r="AA6" s="63" t="s">
        <v>4159</v>
      </c>
      <c r="AB6" s="63"/>
      <c r="AC6" s="174" t="s">
        <v>4821</v>
      </c>
      <c r="AD6" s="174" t="s">
        <v>6252</v>
      </c>
      <c r="AE6" s="466">
        <v>45937</v>
      </c>
      <c r="AF6" s="174"/>
      <c r="AG6" s="174"/>
      <c r="AH6" s="174"/>
      <c r="AI6" s="174"/>
      <c r="AJ6" s="174"/>
      <c r="AK6" s="174"/>
      <c r="AL6" s="174"/>
      <c r="AM6" s="174"/>
      <c r="AN6" s="174"/>
      <c r="AO6" s="174"/>
      <c r="AP6" s="174"/>
      <c r="AQ6" s="174" t="s">
        <v>2306</v>
      </c>
      <c r="AR6" s="174">
        <v>2024</v>
      </c>
      <c r="AS6" s="415">
        <v>45322</v>
      </c>
      <c r="AT6" s="174" t="s">
        <v>2310</v>
      </c>
      <c r="AU6" s="437"/>
      <c r="AV6" s="523"/>
      <c r="AW6" s="524"/>
      <c r="AX6" s="422"/>
      <c r="AY6" s="524"/>
      <c r="AZ6" s="524"/>
      <c r="BA6" s="422"/>
      <c r="BB6" s="524"/>
      <c r="BC6" s="523"/>
      <c r="BD6" s="524"/>
      <c r="BE6" s="524"/>
      <c r="BF6" s="426">
        <f t="shared" si="0"/>
        <v>0</v>
      </c>
      <c r="BG6" s="426">
        <f t="shared" si="1"/>
        <v>1</v>
      </c>
      <c r="BH6" s="426">
        <f t="shared" si="2"/>
        <v>0</v>
      </c>
      <c r="BI6" s="426">
        <f t="shared" si="3"/>
        <v>1</v>
      </c>
      <c r="BJ6" s="425" t="b">
        <f t="shared" si="4"/>
        <v>0</v>
      </c>
      <c r="BK6" s="425"/>
      <c r="BL6" s="425"/>
      <c r="BM6" s="425"/>
      <c r="BN6" s="425"/>
      <c r="BO6" s="425"/>
      <c r="BP6" s="425"/>
      <c r="BQ6" s="425"/>
      <c r="BR6" s="425"/>
      <c r="BS6" s="425"/>
      <c r="BT6" s="425"/>
      <c r="BU6" s="425"/>
      <c r="BV6" s="425"/>
      <c r="BW6" s="425"/>
      <c r="BX6" s="425"/>
      <c r="BY6" s="425"/>
      <c r="BZ6" s="425"/>
      <c r="CA6" s="425"/>
      <c r="CB6" s="425"/>
      <c r="CC6" s="425"/>
      <c r="CD6" s="425"/>
      <c r="CE6" s="425"/>
      <c r="CF6" s="425"/>
      <c r="CG6" s="425"/>
      <c r="CH6" s="425"/>
      <c r="CI6" s="425"/>
      <c r="CJ6" s="425"/>
      <c r="CK6" s="425"/>
      <c r="CL6" s="425"/>
      <c r="CM6" s="425"/>
      <c r="CN6" s="425"/>
      <c r="CO6" s="425"/>
      <c r="CP6" s="425"/>
    </row>
    <row r="7" spans="1:94" ht="15.75" customHeight="1">
      <c r="A7" s="174" t="s">
        <v>10</v>
      </c>
      <c r="B7" s="63" t="s">
        <v>11</v>
      </c>
      <c r="C7" s="63" t="s">
        <v>12</v>
      </c>
      <c r="D7" s="63" t="s">
        <v>13</v>
      </c>
      <c r="E7" s="63" t="s">
        <v>3756</v>
      </c>
      <c r="F7" s="174"/>
      <c r="G7" s="63" t="s">
        <v>1300</v>
      </c>
      <c r="H7" s="63" t="s">
        <v>6742</v>
      </c>
      <c r="I7" s="63" t="s">
        <v>1301</v>
      </c>
      <c r="J7" s="174"/>
      <c r="K7" s="174"/>
      <c r="L7" s="63" t="s">
        <v>1302</v>
      </c>
      <c r="M7" s="63" t="s">
        <v>6743</v>
      </c>
      <c r="N7" s="63" t="s">
        <v>15</v>
      </c>
      <c r="O7" s="63" t="s">
        <v>525</v>
      </c>
      <c r="P7" s="63" t="s">
        <v>35</v>
      </c>
      <c r="Q7" s="63" t="s">
        <v>8666</v>
      </c>
      <c r="R7" s="174" t="s">
        <v>422</v>
      </c>
      <c r="S7" s="174"/>
      <c r="T7" s="174" t="s">
        <v>4491</v>
      </c>
      <c r="U7" s="63" t="s">
        <v>4164</v>
      </c>
      <c r="V7" s="174" t="s">
        <v>78</v>
      </c>
      <c r="W7" s="174" t="s">
        <v>6745</v>
      </c>
      <c r="X7" s="429">
        <v>45306</v>
      </c>
      <c r="Y7" s="430">
        <v>46845</v>
      </c>
      <c r="Z7" s="63" t="s">
        <v>4158</v>
      </c>
      <c r="AA7" s="63" t="s">
        <v>4159</v>
      </c>
      <c r="AB7" s="63"/>
      <c r="AC7" s="174" t="s">
        <v>4821</v>
      </c>
      <c r="AD7" s="174" t="s">
        <v>4822</v>
      </c>
      <c r="AE7" s="466">
        <v>45684</v>
      </c>
      <c r="AF7" s="174"/>
      <c r="AG7" s="174"/>
      <c r="AH7" s="174"/>
      <c r="AI7" s="174"/>
      <c r="AJ7" s="174"/>
      <c r="AK7" s="174"/>
      <c r="AL7" s="174"/>
      <c r="AM7" s="174"/>
      <c r="AN7" s="174"/>
      <c r="AO7" s="174"/>
      <c r="AP7" s="174"/>
      <c r="AQ7" s="174" t="s">
        <v>2306</v>
      </c>
      <c r="AR7" s="174">
        <v>2024</v>
      </c>
      <c r="AS7" s="415">
        <v>45322</v>
      </c>
      <c r="AT7" s="174" t="s">
        <v>2310</v>
      </c>
      <c r="AU7" s="437"/>
      <c r="AV7" s="523"/>
      <c r="AW7" s="524"/>
      <c r="AX7" s="422"/>
      <c r="AY7" s="524"/>
      <c r="AZ7" s="524"/>
      <c r="BA7" s="422"/>
      <c r="BB7" s="524"/>
      <c r="BC7" s="523"/>
      <c r="BD7" s="524"/>
      <c r="BE7" s="524"/>
      <c r="BF7" s="426">
        <f t="shared" si="0"/>
        <v>0</v>
      </c>
      <c r="BG7" s="426">
        <f t="shared" si="1"/>
        <v>1</v>
      </c>
      <c r="BH7" s="426">
        <f t="shared" si="2"/>
        <v>0</v>
      </c>
      <c r="BI7" s="426">
        <f t="shared" si="3"/>
        <v>1</v>
      </c>
      <c r="BJ7" s="425" t="b">
        <f t="shared" si="4"/>
        <v>0</v>
      </c>
      <c r="BK7" s="425"/>
      <c r="BL7" s="425"/>
      <c r="BM7" s="425"/>
      <c r="BN7" s="425"/>
      <c r="BO7" s="425"/>
      <c r="BP7" s="425"/>
      <c r="BQ7" s="425"/>
      <c r="BR7" s="425"/>
      <c r="BS7" s="425"/>
      <c r="BT7" s="425"/>
      <c r="BU7" s="425"/>
      <c r="BV7" s="425"/>
      <c r="BW7" s="425"/>
      <c r="BX7" s="425"/>
      <c r="BY7" s="425"/>
      <c r="BZ7" s="425"/>
      <c r="CA7" s="425"/>
      <c r="CB7" s="425"/>
      <c r="CC7" s="425"/>
      <c r="CD7" s="425"/>
      <c r="CE7" s="425"/>
      <c r="CF7" s="425"/>
      <c r="CG7" s="425"/>
      <c r="CH7" s="425"/>
      <c r="CI7" s="425"/>
      <c r="CJ7" s="425"/>
      <c r="CK7" s="425"/>
      <c r="CL7" s="425"/>
      <c r="CM7" s="425"/>
      <c r="CN7" s="425"/>
      <c r="CO7" s="425"/>
      <c r="CP7" s="425"/>
    </row>
    <row r="8" spans="1:94" ht="15.75" customHeight="1">
      <c r="A8" s="174" t="s">
        <v>10</v>
      </c>
      <c r="B8" s="63" t="s">
        <v>11</v>
      </c>
      <c r="C8" s="63" t="s">
        <v>509</v>
      </c>
      <c r="D8" s="63" t="s">
        <v>551</v>
      </c>
      <c r="E8" s="63" t="s">
        <v>30</v>
      </c>
      <c r="F8" s="63"/>
      <c r="G8" s="63" t="s">
        <v>1662</v>
      </c>
      <c r="H8" s="63" t="s">
        <v>6124</v>
      </c>
      <c r="I8" s="63" t="s">
        <v>1663</v>
      </c>
      <c r="J8" s="63"/>
      <c r="K8" s="63"/>
      <c r="L8" s="63" t="s">
        <v>1664</v>
      </c>
      <c r="M8" s="63"/>
      <c r="N8" s="63" t="s">
        <v>15</v>
      </c>
      <c r="O8" s="63" t="s">
        <v>16</v>
      </c>
      <c r="P8" s="63" t="s">
        <v>35</v>
      </c>
      <c r="Q8" s="63" t="s">
        <v>2230</v>
      </c>
      <c r="R8" s="174" t="s">
        <v>1107</v>
      </c>
      <c r="S8" s="174"/>
      <c r="T8" s="174" t="s">
        <v>6299</v>
      </c>
      <c r="U8" s="63" t="s">
        <v>4164</v>
      </c>
      <c r="V8" s="174" t="s">
        <v>6746</v>
      </c>
      <c r="W8" s="174" t="s">
        <v>6747</v>
      </c>
      <c r="X8" s="429">
        <v>45309</v>
      </c>
      <c r="Y8" s="430">
        <v>46814</v>
      </c>
      <c r="Z8" s="63" t="s">
        <v>4158</v>
      </c>
      <c r="AA8" s="63" t="s">
        <v>4159</v>
      </c>
      <c r="AB8" s="63"/>
      <c r="AC8" s="174" t="s">
        <v>6748</v>
      </c>
      <c r="AD8" s="174" t="s">
        <v>6194</v>
      </c>
      <c r="AE8" s="466">
        <v>46683</v>
      </c>
      <c r="AF8" s="174"/>
      <c r="AG8" s="174"/>
      <c r="AH8" s="174"/>
      <c r="AI8" s="174"/>
      <c r="AJ8" s="174"/>
      <c r="AK8" s="174"/>
      <c r="AL8" s="174"/>
      <c r="AM8" s="174"/>
      <c r="AN8" s="174"/>
      <c r="AO8" s="174"/>
      <c r="AP8" s="174"/>
      <c r="AQ8" s="174" t="s">
        <v>2306</v>
      </c>
      <c r="AR8" s="174">
        <v>2024</v>
      </c>
      <c r="AS8" s="415">
        <v>45322</v>
      </c>
      <c r="AT8" s="174" t="s">
        <v>2310</v>
      </c>
      <c r="AU8" s="437"/>
      <c r="AV8" s="523"/>
      <c r="AW8" s="524"/>
      <c r="AX8" s="422"/>
      <c r="AY8" s="524"/>
      <c r="AZ8" s="524"/>
      <c r="BA8" s="422"/>
      <c r="BB8" s="524"/>
      <c r="BC8" s="523"/>
      <c r="BD8" s="524"/>
      <c r="BE8" s="524"/>
      <c r="BF8" s="426">
        <f t="shared" si="0"/>
        <v>0</v>
      </c>
      <c r="BG8" s="426">
        <f t="shared" si="1"/>
        <v>1</v>
      </c>
      <c r="BH8" s="426">
        <f t="shared" si="2"/>
        <v>0</v>
      </c>
      <c r="BI8" s="426">
        <f t="shared" si="3"/>
        <v>1</v>
      </c>
      <c r="BJ8" s="425" t="b">
        <f t="shared" si="4"/>
        <v>0</v>
      </c>
      <c r="BK8" s="425"/>
      <c r="BL8" s="425"/>
      <c r="BM8" s="425"/>
      <c r="BN8" s="425"/>
      <c r="BO8" s="425"/>
      <c r="BP8" s="425"/>
      <c r="BQ8" s="425"/>
      <c r="BR8" s="425"/>
      <c r="BS8" s="425"/>
      <c r="BT8" s="425"/>
      <c r="BU8" s="425"/>
      <c r="BV8" s="425"/>
      <c r="BW8" s="425"/>
      <c r="BX8" s="425"/>
      <c r="BY8" s="425"/>
      <c r="BZ8" s="425"/>
      <c r="CA8" s="425"/>
      <c r="CB8" s="425"/>
      <c r="CC8" s="425"/>
      <c r="CD8" s="425"/>
      <c r="CE8" s="425"/>
      <c r="CF8" s="425"/>
      <c r="CG8" s="425"/>
      <c r="CH8" s="425"/>
      <c r="CI8" s="425"/>
      <c r="CJ8" s="425"/>
      <c r="CK8" s="425"/>
      <c r="CL8" s="425"/>
      <c r="CM8" s="425"/>
      <c r="CN8" s="425"/>
      <c r="CO8" s="425"/>
      <c r="CP8" s="425"/>
    </row>
    <row r="9" spans="1:94" ht="15.75" customHeight="1">
      <c r="A9" s="174" t="s">
        <v>10</v>
      </c>
      <c r="B9" s="63" t="s">
        <v>11</v>
      </c>
      <c r="C9" s="63" t="s">
        <v>509</v>
      </c>
      <c r="D9" s="63" t="s">
        <v>551</v>
      </c>
      <c r="E9" s="63" t="s">
        <v>30</v>
      </c>
      <c r="F9" s="174"/>
      <c r="G9" s="63" t="s">
        <v>1662</v>
      </c>
      <c r="H9" s="63" t="s">
        <v>6124</v>
      </c>
      <c r="I9" s="63" t="s">
        <v>1663</v>
      </c>
      <c r="J9" s="174"/>
      <c r="K9" s="174"/>
      <c r="L9" s="63" t="s">
        <v>1664</v>
      </c>
      <c r="M9" s="174"/>
      <c r="N9" s="63" t="s">
        <v>15</v>
      </c>
      <c r="O9" s="63" t="s">
        <v>16</v>
      </c>
      <c r="P9" s="63" t="s">
        <v>35</v>
      </c>
      <c r="Q9" s="63" t="s">
        <v>8666</v>
      </c>
      <c r="R9" s="174" t="s">
        <v>1362</v>
      </c>
      <c r="S9" s="174"/>
      <c r="T9" s="174" t="s">
        <v>4497</v>
      </c>
      <c r="U9" s="63" t="s">
        <v>4164</v>
      </c>
      <c r="V9" s="174" t="s">
        <v>91</v>
      </c>
      <c r="W9" s="174" t="s">
        <v>6749</v>
      </c>
      <c r="X9" s="429">
        <v>45309</v>
      </c>
      <c r="Y9" s="430">
        <v>46842</v>
      </c>
      <c r="Z9" s="63" t="s">
        <v>4158</v>
      </c>
      <c r="AA9" s="63" t="s">
        <v>4159</v>
      </c>
      <c r="AB9" s="63"/>
      <c r="AC9" s="174" t="s">
        <v>6750</v>
      </c>
      <c r="AD9" s="174" t="s">
        <v>5603</v>
      </c>
      <c r="AE9" s="466">
        <v>46295</v>
      </c>
      <c r="AF9" s="174"/>
      <c r="AG9" s="174"/>
      <c r="AH9" s="174"/>
      <c r="AI9" s="174"/>
      <c r="AJ9" s="174"/>
      <c r="AK9" s="174"/>
      <c r="AL9" s="174"/>
      <c r="AM9" s="174"/>
      <c r="AN9" s="174"/>
      <c r="AO9" s="174"/>
      <c r="AP9" s="174"/>
      <c r="AQ9" s="174" t="s">
        <v>2306</v>
      </c>
      <c r="AR9" s="174">
        <v>2024</v>
      </c>
      <c r="AS9" s="415">
        <v>45322</v>
      </c>
      <c r="AT9" s="174" t="s">
        <v>2310</v>
      </c>
      <c r="AU9" s="437"/>
      <c r="AV9" s="523"/>
      <c r="AW9" s="524"/>
      <c r="AX9" s="422"/>
      <c r="AY9" s="524"/>
      <c r="AZ9" s="524"/>
      <c r="BA9" s="422"/>
      <c r="BB9" s="524"/>
      <c r="BC9" s="523"/>
      <c r="BD9" s="524"/>
      <c r="BE9" s="524"/>
      <c r="BF9" s="426">
        <f t="shared" si="0"/>
        <v>0</v>
      </c>
      <c r="BG9" s="426">
        <f t="shared" si="1"/>
        <v>1</v>
      </c>
      <c r="BH9" s="426">
        <f t="shared" si="2"/>
        <v>0</v>
      </c>
      <c r="BI9" s="426">
        <f t="shared" si="3"/>
        <v>1</v>
      </c>
      <c r="BJ9" s="425" t="b">
        <f t="shared" si="4"/>
        <v>0</v>
      </c>
      <c r="BK9" s="425"/>
      <c r="BL9" s="425"/>
      <c r="BM9" s="425"/>
      <c r="BN9" s="425"/>
      <c r="BO9" s="425"/>
      <c r="BP9" s="425"/>
      <c r="BQ9" s="425"/>
      <c r="BR9" s="425"/>
      <c r="BS9" s="425"/>
      <c r="BT9" s="425"/>
      <c r="BU9" s="425"/>
      <c r="BV9" s="425"/>
      <c r="BW9" s="425"/>
      <c r="BX9" s="425"/>
      <c r="BY9" s="425"/>
      <c r="BZ9" s="425"/>
      <c r="CA9" s="425"/>
      <c r="CB9" s="425"/>
      <c r="CC9" s="425"/>
      <c r="CD9" s="425"/>
      <c r="CE9" s="425"/>
      <c r="CF9" s="425"/>
      <c r="CG9" s="425"/>
      <c r="CH9" s="425"/>
      <c r="CI9" s="425"/>
      <c r="CJ9" s="425"/>
      <c r="CK9" s="425"/>
      <c r="CL9" s="425"/>
      <c r="CM9" s="425"/>
      <c r="CN9" s="425"/>
      <c r="CO9" s="425"/>
      <c r="CP9" s="425"/>
    </row>
    <row r="10" spans="1:94" ht="15.75" customHeight="1">
      <c r="A10" s="174" t="s">
        <v>10</v>
      </c>
      <c r="B10" s="63" t="s">
        <v>11</v>
      </c>
      <c r="C10" s="63" t="s">
        <v>12</v>
      </c>
      <c r="D10" s="63" t="s">
        <v>13</v>
      </c>
      <c r="E10" s="63" t="s">
        <v>3756</v>
      </c>
      <c r="F10" s="63"/>
      <c r="G10" s="63" t="s">
        <v>1766</v>
      </c>
      <c r="H10" s="63" t="s">
        <v>6076</v>
      </c>
      <c r="I10" s="63" t="s">
        <v>3795</v>
      </c>
      <c r="J10" s="63"/>
      <c r="K10" s="63"/>
      <c r="L10" s="63" t="s">
        <v>5827</v>
      </c>
      <c r="M10" s="63" t="s">
        <v>6696</v>
      </c>
      <c r="N10" s="63" t="s">
        <v>15</v>
      </c>
      <c r="O10" s="63" t="s">
        <v>16</v>
      </c>
      <c r="P10" s="63" t="s">
        <v>35</v>
      </c>
      <c r="Q10" s="63" t="s">
        <v>87</v>
      </c>
      <c r="R10" s="174" t="s">
        <v>683</v>
      </c>
      <c r="S10" s="174"/>
      <c r="T10" s="174" t="s">
        <v>4697</v>
      </c>
      <c r="U10" s="63" t="s">
        <v>4164</v>
      </c>
      <c r="V10" s="174" t="s">
        <v>1139</v>
      </c>
      <c r="W10" s="174" t="s">
        <v>6751</v>
      </c>
      <c r="X10" s="429">
        <v>45315</v>
      </c>
      <c r="Y10" s="430">
        <v>47101</v>
      </c>
      <c r="Z10" s="63" t="s">
        <v>4158</v>
      </c>
      <c r="AA10" s="63" t="s">
        <v>4159</v>
      </c>
      <c r="AB10" s="63"/>
      <c r="AC10" s="174" t="s">
        <v>6698</v>
      </c>
      <c r="AD10" s="174" t="s">
        <v>6752</v>
      </c>
      <c r="AE10" s="418">
        <v>46440</v>
      </c>
      <c r="AF10" s="174"/>
      <c r="AG10" s="174"/>
      <c r="AH10" s="174"/>
      <c r="AI10" s="174"/>
      <c r="AJ10" s="174"/>
      <c r="AK10" s="174"/>
      <c r="AL10" s="174"/>
      <c r="AM10" s="174"/>
      <c r="AN10" s="174"/>
      <c r="AO10" s="174"/>
      <c r="AP10" s="174"/>
      <c r="AQ10" s="174" t="s">
        <v>2306</v>
      </c>
      <c r="AR10" s="174">
        <v>2024</v>
      </c>
      <c r="AS10" s="415">
        <v>45322</v>
      </c>
      <c r="AT10" s="174" t="s">
        <v>2310</v>
      </c>
      <c r="AU10" s="437"/>
      <c r="AV10" s="523"/>
      <c r="AW10" s="524"/>
      <c r="AX10" s="422"/>
      <c r="AY10" s="524"/>
      <c r="AZ10" s="524"/>
      <c r="BA10" s="422"/>
      <c r="BB10" s="524"/>
      <c r="BC10" s="523"/>
      <c r="BD10" s="524"/>
      <c r="BE10" s="524"/>
      <c r="BF10" s="426">
        <f t="shared" si="0"/>
        <v>0</v>
      </c>
      <c r="BG10" s="426">
        <f t="shared" si="1"/>
        <v>1</v>
      </c>
      <c r="BH10" s="426">
        <f t="shared" si="2"/>
        <v>0</v>
      </c>
      <c r="BI10" s="426">
        <f t="shared" si="3"/>
        <v>1</v>
      </c>
      <c r="BJ10" s="425" t="b">
        <f t="shared" si="4"/>
        <v>0</v>
      </c>
      <c r="BK10" s="425"/>
      <c r="BL10" s="425"/>
      <c r="BM10" s="425"/>
      <c r="BN10" s="425"/>
      <c r="BO10" s="425"/>
      <c r="BP10" s="425"/>
      <c r="BQ10" s="425"/>
      <c r="BR10" s="425"/>
      <c r="BS10" s="425"/>
      <c r="BT10" s="425"/>
      <c r="BU10" s="425"/>
      <c r="BV10" s="425"/>
      <c r="BW10" s="425"/>
      <c r="BX10" s="425"/>
      <c r="BY10" s="425"/>
      <c r="BZ10" s="425"/>
      <c r="CA10" s="425"/>
      <c r="CB10" s="425"/>
      <c r="CC10" s="425"/>
      <c r="CD10" s="425"/>
      <c r="CE10" s="425"/>
      <c r="CF10" s="425"/>
      <c r="CG10" s="425"/>
      <c r="CH10" s="425"/>
      <c r="CI10" s="425"/>
      <c r="CJ10" s="425"/>
      <c r="CK10" s="425"/>
      <c r="CL10" s="425"/>
      <c r="CM10" s="425"/>
      <c r="CN10" s="425"/>
      <c r="CO10" s="425"/>
      <c r="CP10" s="425"/>
    </row>
    <row r="11" spans="1:94" ht="15.75" customHeight="1">
      <c r="A11" s="174" t="s">
        <v>10</v>
      </c>
      <c r="B11" s="63" t="s">
        <v>11</v>
      </c>
      <c r="C11" s="174" t="s">
        <v>12</v>
      </c>
      <c r="D11" s="63" t="s">
        <v>13</v>
      </c>
      <c r="E11" s="63" t="s">
        <v>3756</v>
      </c>
      <c r="F11" s="174"/>
      <c r="G11" s="174" t="s">
        <v>3444</v>
      </c>
      <c r="H11" s="174" t="s">
        <v>6709</v>
      </c>
      <c r="I11" s="174" t="s">
        <v>3875</v>
      </c>
      <c r="J11" s="174"/>
      <c r="K11" s="174"/>
      <c r="L11" s="174" t="s">
        <v>6710</v>
      </c>
      <c r="M11" s="174" t="s">
        <v>6711</v>
      </c>
      <c r="N11" s="63" t="s">
        <v>15</v>
      </c>
      <c r="O11" s="63" t="s">
        <v>16</v>
      </c>
      <c r="P11" s="63" t="s">
        <v>35</v>
      </c>
      <c r="Q11" s="63" t="s">
        <v>117</v>
      </c>
      <c r="R11" s="174" t="s">
        <v>315</v>
      </c>
      <c r="S11" s="174"/>
      <c r="T11" s="174" t="s">
        <v>6353</v>
      </c>
      <c r="U11" s="63" t="s">
        <v>4164</v>
      </c>
      <c r="V11" s="174" t="s">
        <v>235</v>
      </c>
      <c r="W11" s="174" t="s">
        <v>6753</v>
      </c>
      <c r="X11" s="429">
        <v>45322</v>
      </c>
      <c r="Y11" s="430">
        <v>47102</v>
      </c>
      <c r="Z11" s="63" t="s">
        <v>4158</v>
      </c>
      <c r="AA11" s="63" t="s">
        <v>4159</v>
      </c>
      <c r="AB11" s="63"/>
      <c r="AC11" s="174" t="s">
        <v>6754</v>
      </c>
      <c r="AD11" s="174" t="s">
        <v>6755</v>
      </c>
      <c r="AE11" s="174" t="s">
        <v>6756</v>
      </c>
      <c r="AF11" s="174"/>
      <c r="AG11" s="174"/>
      <c r="AH11" s="174"/>
      <c r="AI11" s="174"/>
      <c r="AJ11" s="174"/>
      <c r="AK11" s="174"/>
      <c r="AL11" s="174"/>
      <c r="AM11" s="174"/>
      <c r="AN11" s="174"/>
      <c r="AO11" s="174"/>
      <c r="AP11" s="174"/>
      <c r="AQ11" s="174" t="s">
        <v>2306</v>
      </c>
      <c r="AR11" s="174">
        <v>2024</v>
      </c>
      <c r="AS11" s="415">
        <v>45322</v>
      </c>
      <c r="AT11" s="174" t="s">
        <v>2310</v>
      </c>
      <c r="AU11" s="437"/>
      <c r="AV11" s="523"/>
      <c r="AW11" s="524"/>
      <c r="AX11" s="422"/>
      <c r="AY11" s="524"/>
      <c r="AZ11" s="524"/>
      <c r="BA11" s="422"/>
      <c r="BB11" s="524"/>
      <c r="BC11" s="523"/>
      <c r="BD11" s="524"/>
      <c r="BE11" s="524"/>
      <c r="BF11" s="426">
        <f t="shared" si="0"/>
        <v>0</v>
      </c>
      <c r="BG11" s="426">
        <f t="shared" si="1"/>
        <v>1</v>
      </c>
      <c r="BH11" s="426">
        <f t="shared" si="2"/>
        <v>0</v>
      </c>
      <c r="BI11" s="426">
        <f t="shared" si="3"/>
        <v>1</v>
      </c>
      <c r="BJ11" s="425" t="b">
        <f t="shared" si="4"/>
        <v>0</v>
      </c>
      <c r="BK11" s="425"/>
      <c r="BL11" s="425"/>
      <c r="BM11" s="425"/>
      <c r="BN11" s="425"/>
      <c r="BO11" s="425"/>
      <c r="BP11" s="425"/>
      <c r="BQ11" s="425"/>
      <c r="BR11" s="425"/>
      <c r="BS11" s="425"/>
      <c r="BT11" s="425"/>
      <c r="BU11" s="425"/>
      <c r="BV11" s="425"/>
      <c r="BW11" s="425"/>
      <c r="BX11" s="425"/>
      <c r="BY11" s="425"/>
      <c r="BZ11" s="425"/>
      <c r="CA11" s="425"/>
      <c r="CB11" s="425"/>
      <c r="CC11" s="425"/>
      <c r="CD11" s="425"/>
      <c r="CE11" s="425"/>
      <c r="CF11" s="425"/>
      <c r="CG11" s="425"/>
      <c r="CH11" s="425"/>
      <c r="CI11" s="425"/>
      <c r="CJ11" s="425"/>
      <c r="CK11" s="425"/>
      <c r="CL11" s="425"/>
      <c r="CM11" s="425"/>
      <c r="CN11" s="425"/>
      <c r="CO11" s="425"/>
      <c r="CP11" s="425"/>
    </row>
    <row r="12" spans="1:94" ht="15.75" customHeight="1">
      <c r="A12" s="319" t="s">
        <v>10</v>
      </c>
      <c r="B12" s="356" t="s">
        <v>11</v>
      </c>
      <c r="C12" s="356" t="s">
        <v>50</v>
      </c>
      <c r="D12" s="356" t="s">
        <v>2158</v>
      </c>
      <c r="E12" s="356" t="s">
        <v>28</v>
      </c>
      <c r="F12" s="319"/>
      <c r="G12" s="319" t="s">
        <v>3446</v>
      </c>
      <c r="H12" s="319" t="s">
        <v>6757</v>
      </c>
      <c r="I12" s="319" t="s">
        <v>9632</v>
      </c>
      <c r="J12" s="319"/>
      <c r="K12" s="319"/>
      <c r="L12" s="319" t="s">
        <v>6758</v>
      </c>
      <c r="M12" s="319" t="s">
        <v>6759</v>
      </c>
      <c r="N12" s="356" t="s">
        <v>15</v>
      </c>
      <c r="O12" s="356" t="s">
        <v>16</v>
      </c>
      <c r="P12" s="319" t="s">
        <v>35</v>
      </c>
      <c r="Q12" s="356" t="s">
        <v>8666</v>
      </c>
      <c r="R12" s="319" t="s">
        <v>36</v>
      </c>
      <c r="S12" s="319"/>
      <c r="T12" s="319" t="s">
        <v>4497</v>
      </c>
      <c r="U12" s="356" t="s">
        <v>4164</v>
      </c>
      <c r="V12" s="319" t="s">
        <v>6375</v>
      </c>
      <c r="W12" s="319" t="s">
        <v>6760</v>
      </c>
      <c r="X12" s="475">
        <v>45322</v>
      </c>
      <c r="Y12" s="476">
        <v>47150</v>
      </c>
      <c r="Z12" s="356" t="s">
        <v>4158</v>
      </c>
      <c r="AA12" s="356" t="s">
        <v>4159</v>
      </c>
      <c r="AB12" s="356"/>
      <c r="AC12" s="319" t="s">
        <v>5211</v>
      </c>
      <c r="AD12" s="319" t="s">
        <v>6761</v>
      </c>
      <c r="AE12" s="491">
        <v>46063</v>
      </c>
      <c r="AF12" s="319"/>
      <c r="AG12" s="319"/>
      <c r="AH12" s="319"/>
      <c r="AI12" s="319"/>
      <c r="AJ12" s="319"/>
      <c r="AK12" s="319"/>
      <c r="AL12" s="319"/>
      <c r="AM12" s="319"/>
      <c r="AN12" s="319"/>
      <c r="AO12" s="319"/>
      <c r="AP12" s="319"/>
      <c r="AQ12" s="319" t="s">
        <v>2306</v>
      </c>
      <c r="AR12" s="319">
        <v>2024</v>
      </c>
      <c r="AS12" s="477">
        <v>45322</v>
      </c>
      <c r="AT12" s="319" t="s">
        <v>2307</v>
      </c>
      <c r="AU12" s="347"/>
      <c r="AV12" s="615"/>
      <c r="AW12" s="608"/>
      <c r="AX12" s="487"/>
      <c r="AY12" s="608"/>
      <c r="AZ12" s="608"/>
      <c r="BA12" s="487"/>
      <c r="BB12" s="608"/>
      <c r="BC12" s="615"/>
      <c r="BD12" s="608">
        <v>1</v>
      </c>
      <c r="BE12" s="608"/>
      <c r="BF12" s="479">
        <f t="shared" si="0"/>
        <v>1</v>
      </c>
      <c r="BG12" s="479">
        <f t="shared" si="1"/>
        <v>0</v>
      </c>
      <c r="BH12" s="479">
        <f t="shared" si="2"/>
        <v>0</v>
      </c>
      <c r="BI12" s="479">
        <f t="shared" si="3"/>
        <v>1</v>
      </c>
      <c r="BJ12" s="480" t="b">
        <f t="shared" si="4"/>
        <v>0</v>
      </c>
      <c r="BK12" s="480"/>
      <c r="BL12" s="480"/>
      <c r="BM12" s="480"/>
      <c r="BN12" s="480"/>
      <c r="BO12" s="480"/>
      <c r="BP12" s="480"/>
      <c r="BQ12" s="480"/>
      <c r="BR12" s="480"/>
      <c r="BS12" s="480"/>
      <c r="BT12" s="480"/>
      <c r="BU12" s="480"/>
      <c r="BV12" s="480"/>
      <c r="BW12" s="480"/>
      <c r="BX12" s="480"/>
      <c r="BY12" s="480"/>
      <c r="BZ12" s="480"/>
      <c r="CA12" s="480"/>
      <c r="CB12" s="480"/>
      <c r="CC12" s="480"/>
      <c r="CD12" s="480"/>
      <c r="CE12" s="480"/>
      <c r="CF12" s="480"/>
      <c r="CG12" s="480"/>
      <c r="CH12" s="480"/>
      <c r="CI12" s="480"/>
      <c r="CJ12" s="480"/>
      <c r="CK12" s="480"/>
      <c r="CL12" s="480"/>
      <c r="CM12" s="480"/>
      <c r="CN12" s="480"/>
      <c r="CO12" s="480"/>
      <c r="CP12" s="480"/>
    </row>
    <row r="13" spans="1:94" ht="15.75" customHeight="1">
      <c r="A13" s="174" t="s">
        <v>10</v>
      </c>
      <c r="B13" s="174" t="s">
        <v>49</v>
      </c>
      <c r="C13" s="174" t="s">
        <v>50</v>
      </c>
      <c r="D13" s="174" t="s">
        <v>51</v>
      </c>
      <c r="E13" s="174" t="s">
        <v>30</v>
      </c>
      <c r="F13" s="174"/>
      <c r="G13" s="174" t="s">
        <v>1788</v>
      </c>
      <c r="H13" s="174" t="s">
        <v>8296</v>
      </c>
      <c r="I13" s="174" t="s">
        <v>1789</v>
      </c>
      <c r="J13" s="174"/>
      <c r="K13" s="174"/>
      <c r="L13" s="174" t="s">
        <v>1790</v>
      </c>
      <c r="M13" s="174"/>
      <c r="N13" s="174" t="s">
        <v>15</v>
      </c>
      <c r="O13" s="174" t="s">
        <v>16</v>
      </c>
      <c r="P13" s="174" t="s">
        <v>35</v>
      </c>
      <c r="Q13" s="174" t="s">
        <v>104</v>
      </c>
      <c r="R13" s="174" t="s">
        <v>173</v>
      </c>
      <c r="S13" s="174"/>
      <c r="T13" s="174" t="s">
        <v>4661</v>
      </c>
      <c r="U13" s="174" t="s">
        <v>4164</v>
      </c>
      <c r="V13" s="174" t="s">
        <v>106</v>
      </c>
      <c r="W13" s="174" t="s">
        <v>8297</v>
      </c>
      <c r="X13" s="466">
        <v>45317</v>
      </c>
      <c r="Y13" s="418">
        <v>46975</v>
      </c>
      <c r="Z13" s="174" t="s">
        <v>4158</v>
      </c>
      <c r="AA13" s="174" t="s">
        <v>4159</v>
      </c>
      <c r="AB13" s="174"/>
      <c r="AC13" s="174" t="s">
        <v>8298</v>
      </c>
      <c r="AD13" s="174" t="s">
        <v>8299</v>
      </c>
      <c r="AE13" s="418">
        <v>46008</v>
      </c>
      <c r="AF13" s="174"/>
      <c r="AG13" s="174"/>
      <c r="AH13" s="174"/>
      <c r="AI13" s="174"/>
      <c r="AJ13" s="174"/>
      <c r="AK13" s="174"/>
      <c r="AL13" s="174"/>
      <c r="AM13" s="174"/>
      <c r="AN13" s="174"/>
      <c r="AO13" s="174"/>
      <c r="AP13" s="174"/>
      <c r="AQ13" s="174" t="s">
        <v>2306</v>
      </c>
      <c r="AR13" s="174">
        <v>2024</v>
      </c>
      <c r="AS13" s="415">
        <v>45322</v>
      </c>
      <c r="AT13" s="174" t="s">
        <v>2310</v>
      </c>
      <c r="AU13" s="437"/>
      <c r="AV13" s="663"/>
      <c r="AW13" s="665"/>
      <c r="AX13" s="422"/>
      <c r="AY13" s="665"/>
      <c r="AZ13" s="665"/>
      <c r="BA13" s="422"/>
      <c r="BB13" s="665"/>
      <c r="BC13" s="663"/>
      <c r="BD13" s="665"/>
      <c r="BE13" s="426"/>
      <c r="BF13" s="426">
        <f t="shared" si="0"/>
        <v>0</v>
      </c>
      <c r="BG13" s="426">
        <f t="shared" si="1"/>
        <v>1</v>
      </c>
      <c r="BH13" s="426">
        <f t="shared" si="2"/>
        <v>0</v>
      </c>
      <c r="BI13" s="426">
        <f t="shared" si="3"/>
        <v>1</v>
      </c>
      <c r="BJ13" s="425" t="b">
        <f>COUNTIF($W$3:$W38,$W13)&gt;1</f>
        <v>0</v>
      </c>
      <c r="BK13" s="425"/>
      <c r="BL13" s="425"/>
      <c r="BM13" s="425"/>
      <c r="BN13" s="425"/>
      <c r="BO13" s="425"/>
      <c r="BP13" s="425"/>
      <c r="BQ13" s="425"/>
      <c r="BR13" s="425"/>
      <c r="BS13" s="425"/>
      <c r="BT13" s="425"/>
      <c r="BU13" s="425"/>
      <c r="BV13" s="425"/>
      <c r="BW13" s="425"/>
      <c r="BX13" s="425"/>
      <c r="BY13" s="425"/>
      <c r="BZ13" s="425"/>
      <c r="CA13" s="425"/>
      <c r="CB13" s="425"/>
      <c r="CC13" s="425"/>
      <c r="CD13" s="425"/>
      <c r="CE13" s="425"/>
      <c r="CF13" s="425"/>
      <c r="CG13" s="425"/>
      <c r="CH13" s="425"/>
      <c r="CI13" s="425"/>
      <c r="CJ13" s="425"/>
      <c r="CK13" s="425"/>
      <c r="CL13" s="425"/>
      <c r="CM13" s="425"/>
      <c r="CN13" s="425"/>
      <c r="CO13" s="425"/>
      <c r="CP13" s="425"/>
    </row>
    <row r="14" spans="1:94" ht="15.75" customHeight="1">
      <c r="A14" s="954" t="s">
        <v>10271</v>
      </c>
      <c r="B14" s="176"/>
      <c r="C14" s="176"/>
      <c r="D14" s="176"/>
      <c r="E14" s="176"/>
      <c r="F14" s="176"/>
      <c r="G14" s="955">
        <f>COUNTA(G2:G13)</f>
        <v>12</v>
      </c>
      <c r="H14" s="176"/>
      <c r="I14" s="176"/>
      <c r="J14" s="176"/>
      <c r="K14" s="176"/>
      <c r="L14" s="176"/>
      <c r="M14" s="176"/>
      <c r="N14" s="176"/>
      <c r="O14" s="176"/>
      <c r="P14" s="176"/>
      <c r="Q14" s="176"/>
      <c r="R14" s="176"/>
      <c r="S14" s="176"/>
      <c r="T14" s="176"/>
      <c r="U14" s="176"/>
      <c r="V14" s="176"/>
      <c r="W14" s="176"/>
      <c r="X14" s="488"/>
      <c r="Y14" s="176"/>
      <c r="Z14" s="176"/>
      <c r="AA14" s="176"/>
      <c r="AB14" s="176"/>
      <c r="AC14" s="176"/>
      <c r="AD14" s="176"/>
      <c r="AE14" s="176"/>
      <c r="AF14" s="490"/>
      <c r="AG14" s="176"/>
      <c r="AH14" s="176"/>
      <c r="AI14" s="176"/>
      <c r="AJ14" s="176"/>
      <c r="AK14" s="176"/>
      <c r="AL14" s="176"/>
      <c r="AM14" s="176"/>
      <c r="AN14" s="176"/>
      <c r="AO14" s="176"/>
      <c r="AP14" s="176"/>
      <c r="AQ14" s="176"/>
      <c r="AR14" s="176"/>
      <c r="AS14" s="176"/>
      <c r="AT14" s="458"/>
      <c r="AU14" s="176"/>
      <c r="AV14" s="176"/>
      <c r="AW14" s="176"/>
      <c r="AX14" s="522"/>
      <c r="AY14" s="522"/>
      <c r="AZ14" s="522"/>
      <c r="BA14" s="522"/>
      <c r="BB14" s="522"/>
      <c r="BC14" s="956"/>
      <c r="BD14" s="956"/>
      <c r="BE14" s="956"/>
      <c r="BF14" s="956"/>
      <c r="BG14" s="680"/>
      <c r="BH14" s="680"/>
      <c r="BI14" s="680"/>
      <c r="BJ14" s="680"/>
      <c r="BK14" s="680"/>
      <c r="BL14" s="680"/>
      <c r="BM14" s="680"/>
      <c r="BN14" s="680"/>
      <c r="BO14" s="680"/>
      <c r="BP14" s="680"/>
      <c r="BQ14" s="680"/>
      <c r="BR14" s="680"/>
      <c r="BS14" s="680"/>
      <c r="BT14" s="680"/>
      <c r="BU14" s="680"/>
      <c r="BV14" s="680"/>
      <c r="BW14" s="680"/>
      <c r="BX14" s="680"/>
      <c r="BY14" s="680"/>
      <c r="BZ14" s="680"/>
      <c r="CA14" s="680"/>
      <c r="CB14" s="680"/>
      <c r="CC14" s="680"/>
      <c r="CD14" s="680"/>
      <c r="CE14" s="680"/>
      <c r="CF14" s="680"/>
      <c r="CG14" s="680"/>
      <c r="CH14" s="680"/>
      <c r="CI14" s="680"/>
      <c r="CJ14" s="680"/>
      <c r="CK14" s="680"/>
      <c r="CL14" s="680"/>
      <c r="CM14" s="680"/>
      <c r="CN14" s="680"/>
      <c r="CO14" s="680"/>
      <c r="CP14" s="680"/>
    </row>
    <row r="15" spans="1:94" ht="15.75" customHeight="1">
      <c r="A15" s="176" t="s">
        <v>10</v>
      </c>
      <c r="B15" s="176" t="s">
        <v>27</v>
      </c>
      <c r="C15" s="313" t="s">
        <v>28</v>
      </c>
      <c r="D15" s="313" t="s">
        <v>3722</v>
      </c>
      <c r="E15" s="313" t="s">
        <v>509</v>
      </c>
      <c r="F15" s="176"/>
      <c r="G15" s="176" t="s">
        <v>3521</v>
      </c>
      <c r="H15" s="176" t="s">
        <v>4710</v>
      </c>
      <c r="I15" s="176" t="s">
        <v>3723</v>
      </c>
      <c r="J15" s="176"/>
      <c r="K15" s="176"/>
      <c r="L15" s="485" t="s">
        <v>4754</v>
      </c>
      <c r="M15" s="176" t="s">
        <v>4712</v>
      </c>
      <c r="N15" s="313" t="s">
        <v>15</v>
      </c>
      <c r="O15" s="313" t="s">
        <v>16</v>
      </c>
      <c r="P15" s="313" t="s">
        <v>35</v>
      </c>
      <c r="Q15" s="63" t="s">
        <v>104</v>
      </c>
      <c r="R15" s="174" t="s">
        <v>105</v>
      </c>
      <c r="S15" s="174"/>
      <c r="T15" s="174" t="s">
        <v>4661</v>
      </c>
      <c r="U15" s="63" t="s">
        <v>4164</v>
      </c>
      <c r="V15" s="174" t="s">
        <v>106</v>
      </c>
      <c r="W15" s="174" t="s">
        <v>4755</v>
      </c>
      <c r="X15" s="429">
        <v>45336</v>
      </c>
      <c r="Y15" s="430">
        <v>47164</v>
      </c>
      <c r="Z15" s="63" t="s">
        <v>4158</v>
      </c>
      <c r="AA15" s="63" t="s">
        <v>4159</v>
      </c>
      <c r="AB15" s="63"/>
      <c r="AC15" s="174" t="s">
        <v>4756</v>
      </c>
      <c r="AD15" s="174" t="s">
        <v>4757</v>
      </c>
      <c r="AE15" s="430">
        <v>45587</v>
      </c>
      <c r="AF15" s="174"/>
      <c r="AG15" s="174"/>
      <c r="AH15" s="174"/>
      <c r="AI15" s="174"/>
      <c r="AJ15" s="174"/>
      <c r="AK15" s="174"/>
      <c r="AL15" s="174"/>
      <c r="AM15" s="174"/>
      <c r="AN15" s="174"/>
      <c r="AO15" s="174"/>
      <c r="AP15" s="174"/>
      <c r="AQ15" s="174" t="s">
        <v>2309</v>
      </c>
      <c r="AR15" s="174">
        <v>2024</v>
      </c>
      <c r="AS15" s="415">
        <v>45351</v>
      </c>
      <c r="AT15" s="174" t="s">
        <v>2310</v>
      </c>
      <c r="AU15" s="437"/>
      <c r="AV15" s="471"/>
      <c r="AW15" s="473"/>
      <c r="AX15" s="422"/>
      <c r="AY15" s="473"/>
      <c r="AZ15" s="473"/>
      <c r="BA15" s="422"/>
      <c r="BB15" s="473"/>
      <c r="BC15" s="471"/>
      <c r="BD15" s="473"/>
      <c r="BE15" s="426"/>
      <c r="BF15" s="426">
        <f t="shared" ref="BF15:BF35" si="5">COUNTIF(AT15,"new tvi &amp; program")</f>
        <v>0</v>
      </c>
      <c r="BG15" s="426">
        <f t="shared" ref="BG15:BG35" si="6">COUNTIF(AT15,"additional program")</f>
        <v>1</v>
      </c>
      <c r="BH15" s="426">
        <f t="shared" ref="BH15:BH35" si="7">COUNTIF(AT15,"migration")</f>
        <v>0</v>
      </c>
      <c r="BI15" s="426">
        <f t="shared" ref="BI15:BI35" si="8">SUM(BF15:BH15)</f>
        <v>1</v>
      </c>
      <c r="BJ15" s="425" t="b">
        <f>COUNTIF($W$3:$W102,$W15)&gt;1</f>
        <v>0</v>
      </c>
      <c r="BK15" s="425"/>
      <c r="BL15" s="425"/>
      <c r="BM15" s="425"/>
      <c r="BN15" s="425"/>
      <c r="BO15" s="425"/>
      <c r="BP15" s="425"/>
      <c r="BQ15" s="425"/>
      <c r="BR15" s="425"/>
      <c r="BS15" s="425"/>
      <c r="BT15" s="425"/>
      <c r="BU15" s="425"/>
      <c r="BV15" s="425"/>
      <c r="BW15" s="425"/>
      <c r="BX15" s="425"/>
      <c r="BY15" s="425"/>
      <c r="BZ15" s="425"/>
      <c r="CA15" s="425"/>
      <c r="CB15" s="425"/>
      <c r="CC15" s="425"/>
      <c r="CD15" s="425"/>
      <c r="CE15" s="425"/>
      <c r="CF15" s="425"/>
      <c r="CG15" s="425"/>
      <c r="CH15" s="425"/>
      <c r="CI15" s="425"/>
      <c r="CJ15" s="425"/>
      <c r="CK15" s="425"/>
      <c r="CL15" s="425"/>
      <c r="CM15" s="425"/>
      <c r="CN15" s="425"/>
      <c r="CO15" s="425"/>
      <c r="CP15" s="425"/>
    </row>
    <row r="16" spans="1:94" ht="15.75" customHeight="1">
      <c r="A16" s="174" t="s">
        <v>10</v>
      </c>
      <c r="B16" s="174" t="s">
        <v>27</v>
      </c>
      <c r="C16" s="313" t="s">
        <v>28</v>
      </c>
      <c r="D16" s="313" t="s">
        <v>3722</v>
      </c>
      <c r="E16" s="313" t="s">
        <v>509</v>
      </c>
      <c r="F16" s="174"/>
      <c r="G16" s="176" t="s">
        <v>3521</v>
      </c>
      <c r="H16" s="176" t="s">
        <v>4710</v>
      </c>
      <c r="I16" s="176" t="s">
        <v>3723</v>
      </c>
      <c r="J16" s="174"/>
      <c r="K16" s="174"/>
      <c r="L16" s="485" t="s">
        <v>4754</v>
      </c>
      <c r="M16" s="176" t="s">
        <v>4712</v>
      </c>
      <c r="N16" s="313" t="s">
        <v>15</v>
      </c>
      <c r="O16" s="313" t="s">
        <v>16</v>
      </c>
      <c r="P16" s="313" t="s">
        <v>35</v>
      </c>
      <c r="Q16" s="63" t="s">
        <v>104</v>
      </c>
      <c r="R16" s="174" t="s">
        <v>2413</v>
      </c>
      <c r="S16" s="174"/>
      <c r="T16" s="174" t="s">
        <v>4758</v>
      </c>
      <c r="U16" s="63" t="s">
        <v>4157</v>
      </c>
      <c r="V16" s="174" t="s">
        <v>880</v>
      </c>
      <c r="W16" s="174" t="s">
        <v>4759</v>
      </c>
      <c r="X16" s="429">
        <v>45336</v>
      </c>
      <c r="Y16" s="430">
        <v>47164</v>
      </c>
      <c r="Z16" s="63" t="s">
        <v>4158</v>
      </c>
      <c r="AA16" s="63" t="s">
        <v>4159</v>
      </c>
      <c r="AB16" s="63"/>
      <c r="AC16" s="174" t="s">
        <v>4760</v>
      </c>
      <c r="AD16" s="174" t="s">
        <v>4761</v>
      </c>
      <c r="AE16" s="430">
        <v>46045</v>
      </c>
      <c r="AF16" s="174"/>
      <c r="AG16" s="174"/>
      <c r="AH16" s="174"/>
      <c r="AI16" s="174"/>
      <c r="AJ16" s="174"/>
      <c r="AK16" s="174"/>
      <c r="AL16" s="174"/>
      <c r="AM16" s="174"/>
      <c r="AN16" s="174"/>
      <c r="AO16" s="174"/>
      <c r="AP16" s="174"/>
      <c r="AQ16" s="174" t="s">
        <v>2309</v>
      </c>
      <c r="AR16" s="174">
        <v>2024</v>
      </c>
      <c r="AS16" s="415">
        <v>45351</v>
      </c>
      <c r="AT16" s="174" t="s">
        <v>2310</v>
      </c>
      <c r="AU16" s="437"/>
      <c r="AV16" s="471"/>
      <c r="AW16" s="473"/>
      <c r="AX16" s="422"/>
      <c r="AY16" s="473"/>
      <c r="AZ16" s="473"/>
      <c r="BA16" s="422"/>
      <c r="BB16" s="473"/>
      <c r="BC16" s="471"/>
      <c r="BD16" s="473"/>
      <c r="BE16" s="426"/>
      <c r="BF16" s="426">
        <f t="shared" si="5"/>
        <v>0</v>
      </c>
      <c r="BG16" s="426">
        <f t="shared" si="6"/>
        <v>1</v>
      </c>
      <c r="BH16" s="426">
        <f t="shared" si="7"/>
        <v>0</v>
      </c>
      <c r="BI16" s="426">
        <f t="shared" si="8"/>
        <v>1</v>
      </c>
      <c r="BJ16" s="425" t="b">
        <f>COUNTIF($W$3:$W102,$W16)&gt;1</f>
        <v>0</v>
      </c>
      <c r="BK16" s="425"/>
      <c r="BL16" s="425"/>
      <c r="BM16" s="425"/>
      <c r="BN16" s="425"/>
      <c r="BO16" s="425"/>
      <c r="BP16" s="425"/>
      <c r="BQ16" s="425"/>
      <c r="BR16" s="425"/>
      <c r="BS16" s="425"/>
      <c r="BT16" s="425"/>
      <c r="BU16" s="425"/>
      <c r="BV16" s="425"/>
      <c r="BW16" s="425"/>
      <c r="BX16" s="425"/>
      <c r="BY16" s="425"/>
      <c r="BZ16" s="425"/>
      <c r="CA16" s="425"/>
      <c r="CB16" s="425"/>
      <c r="CC16" s="425"/>
      <c r="CD16" s="425"/>
      <c r="CE16" s="425"/>
      <c r="CF16" s="425"/>
      <c r="CG16" s="425"/>
      <c r="CH16" s="425"/>
      <c r="CI16" s="425"/>
      <c r="CJ16" s="425"/>
      <c r="CK16" s="425"/>
      <c r="CL16" s="425"/>
      <c r="CM16" s="425"/>
      <c r="CN16" s="425"/>
      <c r="CO16" s="425"/>
      <c r="CP16" s="425"/>
    </row>
    <row r="17" spans="1:94" ht="15.75" customHeight="1">
      <c r="A17" s="174" t="s">
        <v>10</v>
      </c>
      <c r="B17" s="174" t="s">
        <v>27</v>
      </c>
      <c r="C17" s="313" t="s">
        <v>28</v>
      </c>
      <c r="D17" s="313" t="s">
        <v>3722</v>
      </c>
      <c r="E17" s="313" t="s">
        <v>509</v>
      </c>
      <c r="F17" s="174"/>
      <c r="G17" s="176" t="s">
        <v>3521</v>
      </c>
      <c r="H17" s="176" t="s">
        <v>4710</v>
      </c>
      <c r="I17" s="176" t="s">
        <v>3723</v>
      </c>
      <c r="J17" s="174"/>
      <c r="K17" s="174"/>
      <c r="L17" s="485" t="s">
        <v>4754</v>
      </c>
      <c r="M17" s="176" t="s">
        <v>4712</v>
      </c>
      <c r="N17" s="313" t="s">
        <v>15</v>
      </c>
      <c r="O17" s="313" t="s">
        <v>16</v>
      </c>
      <c r="P17" s="313" t="s">
        <v>35</v>
      </c>
      <c r="Q17" s="63" t="s">
        <v>107</v>
      </c>
      <c r="R17" s="174" t="s">
        <v>2138</v>
      </c>
      <c r="S17" s="174"/>
      <c r="T17" s="174" t="s">
        <v>4762</v>
      </c>
      <c r="U17" s="63" t="s">
        <v>4164</v>
      </c>
      <c r="V17" s="174" t="s">
        <v>192</v>
      </c>
      <c r="W17" s="174" t="s">
        <v>4763</v>
      </c>
      <c r="X17" s="429">
        <v>45336</v>
      </c>
      <c r="Y17" s="430">
        <v>47164</v>
      </c>
      <c r="Z17" s="63" t="s">
        <v>4158</v>
      </c>
      <c r="AA17" s="63" t="s">
        <v>4159</v>
      </c>
      <c r="AB17" s="63"/>
      <c r="AC17" s="174" t="s">
        <v>4760</v>
      </c>
      <c r="AD17" s="174" t="s">
        <v>4764</v>
      </c>
      <c r="AE17" s="430">
        <v>46856</v>
      </c>
      <c r="AF17" s="174"/>
      <c r="AG17" s="174"/>
      <c r="AH17" s="174"/>
      <c r="AI17" s="174"/>
      <c r="AJ17" s="174"/>
      <c r="AK17" s="174"/>
      <c r="AL17" s="174"/>
      <c r="AM17" s="174"/>
      <c r="AN17" s="174"/>
      <c r="AO17" s="174"/>
      <c r="AP17" s="174"/>
      <c r="AQ17" s="174" t="s">
        <v>2309</v>
      </c>
      <c r="AR17" s="174">
        <v>2024</v>
      </c>
      <c r="AS17" s="415">
        <v>45351</v>
      </c>
      <c r="AT17" s="174" t="s">
        <v>2310</v>
      </c>
      <c r="AU17" s="437"/>
      <c r="AV17" s="471"/>
      <c r="AW17" s="473"/>
      <c r="AX17" s="422"/>
      <c r="AY17" s="473"/>
      <c r="AZ17" s="473"/>
      <c r="BA17" s="422"/>
      <c r="BB17" s="473"/>
      <c r="BC17" s="471"/>
      <c r="BD17" s="473"/>
      <c r="BE17" s="426"/>
      <c r="BF17" s="426">
        <f t="shared" si="5"/>
        <v>0</v>
      </c>
      <c r="BG17" s="426">
        <f t="shared" si="6"/>
        <v>1</v>
      </c>
      <c r="BH17" s="426">
        <f t="shared" si="7"/>
        <v>0</v>
      </c>
      <c r="BI17" s="426">
        <f t="shared" si="8"/>
        <v>1</v>
      </c>
      <c r="BJ17" s="425" t="b">
        <f>COUNTIF($W$3:$W102,$W17)&gt;1</f>
        <v>0</v>
      </c>
      <c r="BK17" s="425"/>
      <c r="BL17" s="425"/>
      <c r="BM17" s="425"/>
      <c r="BN17" s="425"/>
      <c r="BO17" s="425"/>
      <c r="BP17" s="425"/>
      <c r="BQ17" s="425"/>
      <c r="BR17" s="425"/>
      <c r="BS17" s="425"/>
      <c r="BT17" s="425"/>
      <c r="BU17" s="425"/>
      <c r="BV17" s="425"/>
      <c r="BW17" s="425"/>
      <c r="BX17" s="425"/>
      <c r="BY17" s="425"/>
      <c r="BZ17" s="425"/>
      <c r="CA17" s="425"/>
      <c r="CB17" s="425"/>
      <c r="CC17" s="425"/>
      <c r="CD17" s="425"/>
      <c r="CE17" s="425"/>
      <c r="CF17" s="425"/>
      <c r="CG17" s="425"/>
      <c r="CH17" s="425"/>
      <c r="CI17" s="425"/>
      <c r="CJ17" s="425"/>
      <c r="CK17" s="425"/>
      <c r="CL17" s="425"/>
      <c r="CM17" s="425"/>
      <c r="CN17" s="425"/>
      <c r="CO17" s="425"/>
      <c r="CP17" s="425"/>
    </row>
    <row r="18" spans="1:94" ht="15.75" customHeight="1">
      <c r="A18" s="174" t="s">
        <v>10</v>
      </c>
      <c r="B18" s="174" t="s">
        <v>27</v>
      </c>
      <c r="C18" s="313" t="s">
        <v>28</v>
      </c>
      <c r="D18" s="313" t="s">
        <v>3722</v>
      </c>
      <c r="E18" s="313" t="s">
        <v>509</v>
      </c>
      <c r="F18" s="174"/>
      <c r="G18" s="176" t="s">
        <v>3521</v>
      </c>
      <c r="H18" s="176" t="s">
        <v>4710</v>
      </c>
      <c r="I18" s="176" t="s">
        <v>3723</v>
      </c>
      <c r="J18" s="174"/>
      <c r="K18" s="174"/>
      <c r="L18" s="485" t="s">
        <v>4754</v>
      </c>
      <c r="M18" s="176" t="s">
        <v>4712</v>
      </c>
      <c r="N18" s="313" t="s">
        <v>15</v>
      </c>
      <c r="O18" s="313" t="s">
        <v>16</v>
      </c>
      <c r="P18" s="313" t="s">
        <v>35</v>
      </c>
      <c r="Q18" s="63" t="s">
        <v>107</v>
      </c>
      <c r="R18" s="174" t="s">
        <v>2465</v>
      </c>
      <c r="S18" s="174"/>
      <c r="T18" s="174" t="s">
        <v>4765</v>
      </c>
      <c r="U18" s="63" t="s">
        <v>4164</v>
      </c>
      <c r="V18" s="174" t="s">
        <v>4766</v>
      </c>
      <c r="W18" s="174" t="s">
        <v>4767</v>
      </c>
      <c r="X18" s="429">
        <v>45336</v>
      </c>
      <c r="Y18" s="430">
        <v>47164</v>
      </c>
      <c r="Z18" s="63" t="s">
        <v>4158</v>
      </c>
      <c r="AA18" s="63" t="s">
        <v>4159</v>
      </c>
      <c r="AB18" s="63"/>
      <c r="AC18" s="174" t="s">
        <v>4760</v>
      </c>
      <c r="AD18" s="174" t="s">
        <v>4768</v>
      </c>
      <c r="AE18" s="430">
        <v>47023</v>
      </c>
      <c r="AF18" s="174"/>
      <c r="AG18" s="174"/>
      <c r="AH18" s="174"/>
      <c r="AI18" s="174"/>
      <c r="AJ18" s="174"/>
      <c r="AK18" s="174"/>
      <c r="AL18" s="174"/>
      <c r="AM18" s="174"/>
      <c r="AN18" s="174"/>
      <c r="AO18" s="174"/>
      <c r="AP18" s="174"/>
      <c r="AQ18" s="174" t="s">
        <v>2309</v>
      </c>
      <c r="AR18" s="174">
        <v>2024</v>
      </c>
      <c r="AS18" s="415">
        <v>45351</v>
      </c>
      <c r="AT18" s="174" t="s">
        <v>2310</v>
      </c>
      <c r="AU18" s="437"/>
      <c r="AV18" s="471"/>
      <c r="AW18" s="473"/>
      <c r="AX18" s="422"/>
      <c r="AY18" s="473"/>
      <c r="AZ18" s="473"/>
      <c r="BA18" s="422"/>
      <c r="BB18" s="473"/>
      <c r="BC18" s="471"/>
      <c r="BD18" s="473"/>
      <c r="BE18" s="426"/>
      <c r="BF18" s="426">
        <f t="shared" si="5"/>
        <v>0</v>
      </c>
      <c r="BG18" s="426">
        <f t="shared" si="6"/>
        <v>1</v>
      </c>
      <c r="BH18" s="426">
        <f t="shared" si="7"/>
        <v>0</v>
      </c>
      <c r="BI18" s="426">
        <f t="shared" si="8"/>
        <v>1</v>
      </c>
      <c r="BJ18" s="425" t="b">
        <f>COUNTIF($W$3:$W82,$W18)&gt;1</f>
        <v>0</v>
      </c>
      <c r="BK18" s="425"/>
      <c r="BL18" s="425"/>
      <c r="BM18" s="425"/>
      <c r="BN18" s="425"/>
      <c r="BO18" s="425"/>
      <c r="BP18" s="425"/>
      <c r="BQ18" s="425"/>
      <c r="BR18" s="425"/>
      <c r="BS18" s="425"/>
      <c r="BT18" s="425"/>
      <c r="BU18" s="425"/>
      <c r="BV18" s="425"/>
      <c r="BW18" s="425"/>
      <c r="BX18" s="425"/>
      <c r="BY18" s="425"/>
      <c r="BZ18" s="425"/>
      <c r="CA18" s="425"/>
      <c r="CB18" s="425"/>
      <c r="CC18" s="425"/>
      <c r="CD18" s="425"/>
      <c r="CE18" s="425"/>
      <c r="CF18" s="425"/>
      <c r="CG18" s="425"/>
      <c r="CH18" s="425"/>
      <c r="CI18" s="425"/>
      <c r="CJ18" s="425"/>
      <c r="CK18" s="425"/>
      <c r="CL18" s="425"/>
      <c r="CM18" s="425"/>
      <c r="CN18" s="425"/>
      <c r="CO18" s="425"/>
      <c r="CP18" s="425"/>
    </row>
    <row r="19" spans="1:94" ht="15.75" customHeight="1">
      <c r="A19" s="176" t="s">
        <v>10</v>
      </c>
      <c r="B19" s="176" t="s">
        <v>27</v>
      </c>
      <c r="C19" s="176" t="s">
        <v>123</v>
      </c>
      <c r="D19" s="313" t="s">
        <v>3724</v>
      </c>
      <c r="E19" s="313" t="s">
        <v>509</v>
      </c>
      <c r="F19" s="176"/>
      <c r="G19" s="176" t="s">
        <v>3465</v>
      </c>
      <c r="H19" s="176" t="s">
        <v>4606</v>
      </c>
      <c r="I19" s="176" t="s">
        <v>3725</v>
      </c>
      <c r="J19" s="176"/>
      <c r="K19" s="176"/>
      <c r="L19" s="176" t="s">
        <v>4607</v>
      </c>
      <c r="M19" s="176" t="s">
        <v>4608</v>
      </c>
      <c r="N19" s="313" t="s">
        <v>15</v>
      </c>
      <c r="O19" s="313" t="s">
        <v>16</v>
      </c>
      <c r="P19" s="313" t="s">
        <v>35</v>
      </c>
      <c r="Q19" s="63" t="s">
        <v>8666</v>
      </c>
      <c r="R19" s="174" t="s">
        <v>422</v>
      </c>
      <c r="S19" s="174"/>
      <c r="T19" s="174" t="s">
        <v>4491</v>
      </c>
      <c r="U19" s="63" t="s">
        <v>4164</v>
      </c>
      <c r="V19" s="174" t="s">
        <v>91</v>
      </c>
      <c r="W19" s="174" t="s">
        <v>4769</v>
      </c>
      <c r="X19" s="429">
        <v>45342</v>
      </c>
      <c r="Y19" s="430">
        <v>47042</v>
      </c>
      <c r="Z19" s="63" t="s">
        <v>4158</v>
      </c>
      <c r="AA19" s="63" t="s">
        <v>4159</v>
      </c>
      <c r="AB19" s="63"/>
      <c r="AC19" s="174" t="s">
        <v>4610</v>
      </c>
      <c r="AD19" s="174" t="s">
        <v>4611</v>
      </c>
      <c r="AE19" s="430">
        <v>46644</v>
      </c>
      <c r="AF19" s="174"/>
      <c r="AG19" s="174"/>
      <c r="AH19" s="174"/>
      <c r="AI19" s="174"/>
      <c r="AJ19" s="174"/>
      <c r="AK19" s="174"/>
      <c r="AL19" s="174"/>
      <c r="AM19" s="174"/>
      <c r="AN19" s="174"/>
      <c r="AO19" s="174"/>
      <c r="AP19" s="174"/>
      <c r="AQ19" s="174" t="s">
        <v>2309</v>
      </c>
      <c r="AR19" s="174">
        <v>2024</v>
      </c>
      <c r="AS19" s="415">
        <v>45351</v>
      </c>
      <c r="AT19" s="174" t="s">
        <v>2310</v>
      </c>
      <c r="AU19" s="437"/>
      <c r="AV19" s="471"/>
      <c r="AW19" s="473"/>
      <c r="AX19" s="422"/>
      <c r="AY19" s="473"/>
      <c r="AZ19" s="473"/>
      <c r="BA19" s="422"/>
      <c r="BB19" s="473"/>
      <c r="BC19" s="471"/>
      <c r="BD19" s="473"/>
      <c r="BE19" s="426"/>
      <c r="BF19" s="426">
        <f t="shared" si="5"/>
        <v>0</v>
      </c>
      <c r="BG19" s="426">
        <f t="shared" si="6"/>
        <v>1</v>
      </c>
      <c r="BH19" s="426">
        <f t="shared" si="7"/>
        <v>0</v>
      </c>
      <c r="BI19" s="426">
        <f t="shared" si="8"/>
        <v>1</v>
      </c>
      <c r="BJ19" s="425" t="b">
        <f>COUNTIF($W$3:$W82,$W19)&gt;1</f>
        <v>0</v>
      </c>
      <c r="BK19" s="425"/>
      <c r="BL19" s="425"/>
      <c r="BM19" s="425"/>
      <c r="BN19" s="425"/>
      <c r="BO19" s="425"/>
      <c r="BP19" s="425"/>
      <c r="BQ19" s="425"/>
      <c r="BR19" s="425"/>
      <c r="BS19" s="425"/>
      <c r="BT19" s="425"/>
      <c r="BU19" s="425"/>
      <c r="BV19" s="425"/>
      <c r="BW19" s="425"/>
      <c r="BX19" s="425"/>
      <c r="BY19" s="425"/>
      <c r="BZ19" s="425"/>
      <c r="CA19" s="425"/>
      <c r="CB19" s="425"/>
      <c r="CC19" s="425"/>
      <c r="CD19" s="425"/>
      <c r="CE19" s="425"/>
      <c r="CF19" s="425"/>
      <c r="CG19" s="425"/>
      <c r="CH19" s="425"/>
      <c r="CI19" s="425"/>
      <c r="CJ19" s="425"/>
      <c r="CK19" s="425"/>
      <c r="CL19" s="425"/>
      <c r="CM19" s="425"/>
      <c r="CN19" s="425"/>
      <c r="CO19" s="425"/>
      <c r="CP19" s="425"/>
    </row>
    <row r="20" spans="1:94" ht="15.75" customHeight="1">
      <c r="A20" s="356" t="s">
        <v>10</v>
      </c>
      <c r="B20" s="356" t="s">
        <v>27</v>
      </c>
      <c r="C20" s="356" t="s">
        <v>28</v>
      </c>
      <c r="D20" s="356" t="s">
        <v>299</v>
      </c>
      <c r="E20" s="356" t="s">
        <v>28</v>
      </c>
      <c r="F20" s="319"/>
      <c r="G20" s="319" t="s">
        <v>3456</v>
      </c>
      <c r="H20" s="319" t="s">
        <v>4770</v>
      </c>
      <c r="I20" s="319" t="s">
        <v>3728</v>
      </c>
      <c r="J20" s="319"/>
      <c r="K20" s="319"/>
      <c r="L20" s="319" t="s">
        <v>4771</v>
      </c>
      <c r="M20" s="319" t="s">
        <v>4772</v>
      </c>
      <c r="N20" s="356" t="s">
        <v>15</v>
      </c>
      <c r="O20" s="356" t="s">
        <v>16</v>
      </c>
      <c r="P20" s="356" t="s">
        <v>35</v>
      </c>
      <c r="Q20" s="356" t="s">
        <v>87</v>
      </c>
      <c r="R20" s="319" t="s">
        <v>88</v>
      </c>
      <c r="S20" s="319"/>
      <c r="T20" s="319" t="s">
        <v>4668</v>
      </c>
      <c r="U20" s="356" t="s">
        <v>4164</v>
      </c>
      <c r="V20" s="319" t="s">
        <v>165</v>
      </c>
      <c r="W20" s="319" t="s">
        <v>4773</v>
      </c>
      <c r="X20" s="475">
        <v>45345</v>
      </c>
      <c r="Y20" s="476">
        <v>47175</v>
      </c>
      <c r="Z20" s="356" t="s">
        <v>4158</v>
      </c>
      <c r="AA20" s="356" t="s">
        <v>4159</v>
      </c>
      <c r="AB20" s="356"/>
      <c r="AC20" s="319" t="s">
        <v>4774</v>
      </c>
      <c r="AD20" s="319" t="s">
        <v>4775</v>
      </c>
      <c r="AE20" s="476">
        <v>45348</v>
      </c>
      <c r="AF20" s="319"/>
      <c r="AG20" s="319"/>
      <c r="AH20" s="319"/>
      <c r="AI20" s="319"/>
      <c r="AJ20" s="319"/>
      <c r="AK20" s="319"/>
      <c r="AL20" s="319"/>
      <c r="AM20" s="319"/>
      <c r="AN20" s="319"/>
      <c r="AO20" s="319"/>
      <c r="AP20" s="319"/>
      <c r="AQ20" s="319" t="s">
        <v>2309</v>
      </c>
      <c r="AR20" s="319">
        <v>2024</v>
      </c>
      <c r="AS20" s="477">
        <v>45351</v>
      </c>
      <c r="AT20" s="319" t="s">
        <v>2307</v>
      </c>
      <c r="AU20" s="347"/>
      <c r="AV20" s="486"/>
      <c r="AW20" s="478"/>
      <c r="AX20" s="487"/>
      <c r="AY20" s="478"/>
      <c r="AZ20" s="478"/>
      <c r="BA20" s="487"/>
      <c r="BB20" s="478"/>
      <c r="BC20" s="486"/>
      <c r="BD20" s="478">
        <v>1</v>
      </c>
      <c r="BE20" s="479"/>
      <c r="BF20" s="479">
        <f t="shared" si="5"/>
        <v>1</v>
      </c>
      <c r="BG20" s="479">
        <f t="shared" si="6"/>
        <v>0</v>
      </c>
      <c r="BH20" s="479">
        <f t="shared" si="7"/>
        <v>0</v>
      </c>
      <c r="BI20" s="479">
        <f t="shared" si="8"/>
        <v>1</v>
      </c>
      <c r="BJ20" s="480" t="b">
        <f>COUNTIF($W$3:$W82,$W20)&gt;1</f>
        <v>0</v>
      </c>
      <c r="BK20" s="480"/>
      <c r="BL20" s="480"/>
      <c r="BM20" s="480"/>
      <c r="BN20" s="480"/>
      <c r="BO20" s="480"/>
      <c r="BP20" s="480"/>
      <c r="BQ20" s="480"/>
      <c r="BR20" s="480"/>
      <c r="BS20" s="480"/>
      <c r="BT20" s="480"/>
      <c r="BU20" s="480"/>
      <c r="BV20" s="480"/>
      <c r="BW20" s="480"/>
      <c r="BX20" s="480"/>
      <c r="BY20" s="480"/>
      <c r="BZ20" s="480"/>
      <c r="CA20" s="480"/>
      <c r="CB20" s="480"/>
      <c r="CC20" s="480"/>
      <c r="CD20" s="480"/>
      <c r="CE20" s="480"/>
      <c r="CF20" s="480"/>
      <c r="CG20" s="480"/>
      <c r="CH20" s="480"/>
      <c r="CI20" s="480"/>
      <c r="CJ20" s="480"/>
      <c r="CK20" s="480"/>
      <c r="CL20" s="480"/>
      <c r="CM20" s="480"/>
      <c r="CN20" s="480"/>
      <c r="CO20" s="480"/>
      <c r="CP20" s="480"/>
    </row>
    <row r="21" spans="1:94" ht="15.75" customHeight="1">
      <c r="A21" s="174" t="s">
        <v>10</v>
      </c>
      <c r="B21" s="174" t="s">
        <v>11</v>
      </c>
      <c r="C21" s="174" t="s">
        <v>123</v>
      </c>
      <c r="D21" s="63" t="s">
        <v>2267</v>
      </c>
      <c r="E21" s="63" t="s">
        <v>123</v>
      </c>
      <c r="F21" s="174"/>
      <c r="G21" s="174" t="s">
        <v>3457</v>
      </c>
      <c r="H21" s="174" t="s">
        <v>5194</v>
      </c>
      <c r="I21" s="174" t="s">
        <v>3788</v>
      </c>
      <c r="J21" s="174"/>
      <c r="K21" s="174"/>
      <c r="L21" s="174"/>
      <c r="M21" s="174" t="s">
        <v>5195</v>
      </c>
      <c r="N21" s="63" t="s">
        <v>15</v>
      </c>
      <c r="O21" s="63" t="s">
        <v>16</v>
      </c>
      <c r="P21" s="174" t="s">
        <v>35</v>
      </c>
      <c r="Q21" s="63" t="s">
        <v>84</v>
      </c>
      <c r="R21" s="174" t="s">
        <v>93</v>
      </c>
      <c r="S21" s="174"/>
      <c r="T21" s="174" t="s">
        <v>4618</v>
      </c>
      <c r="U21" s="63" t="s">
        <v>4213</v>
      </c>
      <c r="V21" s="174" t="s">
        <v>94</v>
      </c>
      <c r="W21" s="174" t="s">
        <v>6762</v>
      </c>
      <c r="X21" s="429">
        <v>45328</v>
      </c>
      <c r="Y21" s="430">
        <v>47156</v>
      </c>
      <c r="Z21" s="63" t="s">
        <v>4158</v>
      </c>
      <c r="AA21" s="63" t="s">
        <v>4159</v>
      </c>
      <c r="AB21" s="63"/>
      <c r="AC21" s="174" t="s">
        <v>6763</v>
      </c>
      <c r="AD21" s="174" t="s">
        <v>6764</v>
      </c>
      <c r="AE21" s="174" t="s">
        <v>6765</v>
      </c>
      <c r="AF21" s="174"/>
      <c r="AG21" s="174"/>
      <c r="AH21" s="174"/>
      <c r="AI21" s="174"/>
      <c r="AJ21" s="174"/>
      <c r="AK21" s="174"/>
      <c r="AL21" s="174"/>
      <c r="AM21" s="174"/>
      <c r="AN21" s="174"/>
      <c r="AO21" s="174"/>
      <c r="AP21" s="174"/>
      <c r="AQ21" s="174" t="s">
        <v>2309</v>
      </c>
      <c r="AR21" s="174">
        <v>2024</v>
      </c>
      <c r="AS21" s="415">
        <v>45351</v>
      </c>
      <c r="AT21" s="174" t="s">
        <v>2310</v>
      </c>
      <c r="AU21" s="437"/>
      <c r="AV21" s="523"/>
      <c r="AW21" s="524"/>
      <c r="AX21" s="422"/>
      <c r="AY21" s="524"/>
      <c r="AZ21" s="524"/>
      <c r="BA21" s="422"/>
      <c r="BB21" s="524"/>
      <c r="BC21" s="523"/>
      <c r="BD21" s="524"/>
      <c r="BE21" s="524"/>
      <c r="BF21" s="426">
        <f t="shared" si="5"/>
        <v>0</v>
      </c>
      <c r="BG21" s="426">
        <f t="shared" si="6"/>
        <v>1</v>
      </c>
      <c r="BH21" s="426">
        <f t="shared" si="7"/>
        <v>0</v>
      </c>
      <c r="BI21" s="426">
        <f t="shared" si="8"/>
        <v>1</v>
      </c>
      <c r="BJ21" s="425" t="b">
        <f t="shared" ref="BJ21:BJ31" si="9">COUNTIF($W$3:$W1854,$W21)&gt;1</f>
        <v>0</v>
      </c>
      <c r="BK21" s="681"/>
      <c r="BL21" s="681"/>
      <c r="BM21" s="681"/>
      <c r="BN21" s="681"/>
      <c r="BO21" s="681"/>
      <c r="BP21" s="681"/>
      <c r="BQ21" s="681"/>
      <c r="BR21" s="681"/>
      <c r="BS21" s="681"/>
      <c r="BT21" s="681"/>
      <c r="BU21" s="681"/>
      <c r="BV21" s="681"/>
      <c r="BW21" s="681"/>
      <c r="BX21" s="681"/>
      <c r="BY21" s="681"/>
      <c r="BZ21" s="681"/>
      <c r="CA21" s="681"/>
      <c r="CB21" s="681"/>
      <c r="CC21" s="681"/>
      <c r="CD21" s="681"/>
      <c r="CE21" s="681"/>
      <c r="CF21" s="681"/>
      <c r="CG21" s="681"/>
      <c r="CH21" s="681"/>
      <c r="CI21" s="681"/>
      <c r="CJ21" s="681"/>
      <c r="CK21" s="681"/>
      <c r="CL21" s="681"/>
      <c r="CM21" s="681"/>
      <c r="CN21" s="681"/>
      <c r="CO21" s="681"/>
      <c r="CP21" s="681"/>
    </row>
    <row r="22" spans="1:94" ht="15.75" customHeight="1">
      <c r="A22" s="174" t="s">
        <v>10</v>
      </c>
      <c r="B22" s="174" t="s">
        <v>11</v>
      </c>
      <c r="C22" s="174" t="s">
        <v>176</v>
      </c>
      <c r="D22" s="63" t="s">
        <v>3759</v>
      </c>
      <c r="E22" s="63" t="s">
        <v>3756</v>
      </c>
      <c r="F22" s="174"/>
      <c r="G22" s="174" t="s">
        <v>3447</v>
      </c>
      <c r="H22" s="174" t="s">
        <v>6766</v>
      </c>
      <c r="I22" s="174" t="s">
        <v>3892</v>
      </c>
      <c r="J22" s="174"/>
      <c r="K22" s="174"/>
      <c r="L22" s="174" t="s">
        <v>6767</v>
      </c>
      <c r="M22" s="174" t="s">
        <v>10295</v>
      </c>
      <c r="N22" s="63" t="s">
        <v>15</v>
      </c>
      <c r="O22" s="63" t="s">
        <v>16</v>
      </c>
      <c r="P22" s="174" t="s">
        <v>35</v>
      </c>
      <c r="Q22" s="63" t="s">
        <v>2222</v>
      </c>
      <c r="R22" s="174" t="s">
        <v>156</v>
      </c>
      <c r="S22" s="174"/>
      <c r="T22" s="174" t="s">
        <v>4718</v>
      </c>
      <c r="U22" s="63" t="s">
        <v>4164</v>
      </c>
      <c r="V22" s="174" t="s">
        <v>157</v>
      </c>
      <c r="W22" s="174" t="s">
        <v>6769</v>
      </c>
      <c r="X22" s="429">
        <v>45329</v>
      </c>
      <c r="Y22" s="430">
        <v>47157</v>
      </c>
      <c r="Z22" s="63" t="s">
        <v>4158</v>
      </c>
      <c r="AA22" s="63" t="s">
        <v>4159</v>
      </c>
      <c r="AB22" s="63"/>
      <c r="AC22" s="174" t="s">
        <v>10296</v>
      </c>
      <c r="AD22" s="174" t="s">
        <v>10297</v>
      </c>
      <c r="AE22" s="174" t="s">
        <v>6772</v>
      </c>
      <c r="AF22" s="174"/>
      <c r="AG22" s="174"/>
      <c r="AH22" s="174"/>
      <c r="AI22" s="174"/>
      <c r="AJ22" s="174"/>
      <c r="AK22" s="174"/>
      <c r="AL22" s="174"/>
      <c r="AM22" s="174"/>
      <c r="AN22" s="174"/>
      <c r="AO22" s="174"/>
      <c r="AP22" s="174"/>
      <c r="AQ22" s="174" t="s">
        <v>2309</v>
      </c>
      <c r="AR22" s="174">
        <v>2024</v>
      </c>
      <c r="AS22" s="415">
        <v>45351</v>
      </c>
      <c r="AT22" s="174" t="s">
        <v>2307</v>
      </c>
      <c r="AU22" s="437"/>
      <c r="AV22" s="523"/>
      <c r="AW22" s="524"/>
      <c r="AX22" s="422"/>
      <c r="AY22" s="524"/>
      <c r="AZ22" s="524"/>
      <c r="BA22" s="422"/>
      <c r="BB22" s="524"/>
      <c r="BC22" s="523"/>
      <c r="BD22" s="524">
        <v>1</v>
      </c>
      <c r="BE22" s="524"/>
      <c r="BF22" s="426">
        <f t="shared" si="5"/>
        <v>1</v>
      </c>
      <c r="BG22" s="426">
        <f t="shared" si="6"/>
        <v>0</v>
      </c>
      <c r="BH22" s="426">
        <f t="shared" si="7"/>
        <v>0</v>
      </c>
      <c r="BI22" s="426">
        <f t="shared" si="8"/>
        <v>1</v>
      </c>
      <c r="BJ22" s="425" t="b">
        <f t="shared" si="9"/>
        <v>0</v>
      </c>
      <c r="BK22" s="681"/>
      <c r="BL22" s="681"/>
      <c r="BM22" s="681"/>
      <c r="BN22" s="681"/>
      <c r="BO22" s="681"/>
      <c r="BP22" s="681"/>
      <c r="BQ22" s="681"/>
      <c r="BR22" s="681"/>
      <c r="BS22" s="681"/>
      <c r="BT22" s="681"/>
      <c r="BU22" s="681"/>
      <c r="BV22" s="681"/>
      <c r="BW22" s="681"/>
      <c r="BX22" s="681"/>
      <c r="BY22" s="681"/>
      <c r="BZ22" s="681"/>
      <c r="CA22" s="681"/>
      <c r="CB22" s="681"/>
      <c r="CC22" s="681"/>
      <c r="CD22" s="681"/>
      <c r="CE22" s="681"/>
      <c r="CF22" s="681"/>
      <c r="CG22" s="681"/>
      <c r="CH22" s="681"/>
      <c r="CI22" s="681"/>
      <c r="CJ22" s="681"/>
      <c r="CK22" s="681"/>
      <c r="CL22" s="681"/>
      <c r="CM22" s="681"/>
      <c r="CN22" s="681"/>
      <c r="CO22" s="681"/>
      <c r="CP22" s="681"/>
    </row>
    <row r="23" spans="1:94" ht="15.75" customHeight="1">
      <c r="A23" s="174" t="s">
        <v>10</v>
      </c>
      <c r="B23" s="174" t="s">
        <v>11</v>
      </c>
      <c r="C23" s="174" t="s">
        <v>176</v>
      </c>
      <c r="D23" s="63" t="s">
        <v>3759</v>
      </c>
      <c r="E23" s="63" t="s">
        <v>3756</v>
      </c>
      <c r="F23" s="174"/>
      <c r="G23" s="174" t="s">
        <v>3448</v>
      </c>
      <c r="H23" s="174" t="s">
        <v>6773</v>
      </c>
      <c r="I23" s="174" t="s">
        <v>3897</v>
      </c>
      <c r="J23" s="174"/>
      <c r="K23" s="174"/>
      <c r="L23" s="174" t="s">
        <v>6774</v>
      </c>
      <c r="M23" s="174" t="s">
        <v>6775</v>
      </c>
      <c r="N23" s="63" t="s">
        <v>15</v>
      </c>
      <c r="O23" s="63" t="s">
        <v>16</v>
      </c>
      <c r="P23" s="174" t="s">
        <v>35</v>
      </c>
      <c r="Q23" s="63" t="s">
        <v>8666</v>
      </c>
      <c r="R23" s="174" t="s">
        <v>36</v>
      </c>
      <c r="S23" s="174"/>
      <c r="T23" s="174" t="s">
        <v>4497</v>
      </c>
      <c r="U23" s="63" t="s">
        <v>4164</v>
      </c>
      <c r="V23" s="174" t="s">
        <v>91</v>
      </c>
      <c r="W23" s="174" t="s">
        <v>6776</v>
      </c>
      <c r="X23" s="429">
        <v>45335</v>
      </c>
      <c r="Y23" s="430">
        <v>47163</v>
      </c>
      <c r="Z23" s="63" t="s">
        <v>4158</v>
      </c>
      <c r="AA23" s="63" t="s">
        <v>4159</v>
      </c>
      <c r="AB23" s="63"/>
      <c r="AC23" s="174" t="s">
        <v>5211</v>
      </c>
      <c r="AD23" s="174" t="s">
        <v>6761</v>
      </c>
      <c r="AE23" s="466">
        <v>46063</v>
      </c>
      <c r="AF23" s="174"/>
      <c r="AG23" s="174"/>
      <c r="AH23" s="174"/>
      <c r="AI23" s="174"/>
      <c r="AJ23" s="174"/>
      <c r="AK23" s="174"/>
      <c r="AL23" s="174"/>
      <c r="AM23" s="174"/>
      <c r="AN23" s="174"/>
      <c r="AO23" s="174"/>
      <c r="AP23" s="174"/>
      <c r="AQ23" s="174" t="s">
        <v>2309</v>
      </c>
      <c r="AR23" s="174">
        <v>2024</v>
      </c>
      <c r="AS23" s="415">
        <v>45351</v>
      </c>
      <c r="AT23" s="174" t="s">
        <v>2307</v>
      </c>
      <c r="AU23" s="437"/>
      <c r="AV23" s="523"/>
      <c r="AW23" s="524"/>
      <c r="AX23" s="422"/>
      <c r="AY23" s="524"/>
      <c r="AZ23" s="524"/>
      <c r="BA23" s="422"/>
      <c r="BB23" s="524"/>
      <c r="BC23" s="523"/>
      <c r="BD23" s="524">
        <v>1</v>
      </c>
      <c r="BE23" s="524"/>
      <c r="BF23" s="426">
        <f t="shared" si="5"/>
        <v>1</v>
      </c>
      <c r="BG23" s="426">
        <f t="shared" si="6"/>
        <v>0</v>
      </c>
      <c r="BH23" s="426">
        <f t="shared" si="7"/>
        <v>0</v>
      </c>
      <c r="BI23" s="426">
        <f t="shared" si="8"/>
        <v>1</v>
      </c>
      <c r="BJ23" s="425" t="b">
        <f t="shared" si="9"/>
        <v>0</v>
      </c>
      <c r="BK23" s="681"/>
      <c r="BL23" s="681"/>
      <c r="BM23" s="681"/>
      <c r="BN23" s="681"/>
      <c r="BO23" s="681"/>
      <c r="BP23" s="681"/>
      <c r="BQ23" s="681"/>
      <c r="BR23" s="681"/>
      <c r="BS23" s="681"/>
      <c r="BT23" s="681"/>
      <c r="BU23" s="681"/>
      <c r="BV23" s="681"/>
      <c r="BW23" s="681"/>
      <c r="BX23" s="681"/>
      <c r="BY23" s="681"/>
      <c r="BZ23" s="681"/>
      <c r="CA23" s="681"/>
      <c r="CB23" s="681"/>
      <c r="CC23" s="681"/>
      <c r="CD23" s="681"/>
      <c r="CE23" s="681"/>
      <c r="CF23" s="681"/>
      <c r="CG23" s="681"/>
      <c r="CH23" s="681"/>
      <c r="CI23" s="681"/>
      <c r="CJ23" s="681"/>
      <c r="CK23" s="681"/>
      <c r="CL23" s="681"/>
      <c r="CM23" s="681"/>
      <c r="CN23" s="681"/>
      <c r="CO23" s="681"/>
      <c r="CP23" s="681"/>
    </row>
    <row r="24" spans="1:94" ht="15.75" customHeight="1">
      <c r="A24" s="174" t="s">
        <v>10</v>
      </c>
      <c r="B24" s="63" t="s">
        <v>11</v>
      </c>
      <c r="C24" s="63" t="s">
        <v>12</v>
      </c>
      <c r="D24" s="63" t="s">
        <v>13</v>
      </c>
      <c r="E24" s="63" t="s">
        <v>3756</v>
      </c>
      <c r="F24" s="63"/>
      <c r="G24" s="63" t="s">
        <v>185</v>
      </c>
      <c r="H24" s="63" t="s">
        <v>6777</v>
      </c>
      <c r="I24" s="63" t="s">
        <v>186</v>
      </c>
      <c r="J24" s="63"/>
      <c r="K24" s="63"/>
      <c r="L24" s="63" t="s">
        <v>5515</v>
      </c>
      <c r="M24" s="63" t="s">
        <v>5516</v>
      </c>
      <c r="N24" s="63" t="s">
        <v>15</v>
      </c>
      <c r="O24" s="63" t="s">
        <v>16</v>
      </c>
      <c r="P24" s="63" t="s">
        <v>35</v>
      </c>
      <c r="Q24" s="63" t="s">
        <v>107</v>
      </c>
      <c r="R24" s="174" t="s">
        <v>2443</v>
      </c>
      <c r="S24" s="174"/>
      <c r="T24" s="174" t="s">
        <v>6778</v>
      </c>
      <c r="U24" s="63" t="s">
        <v>4164</v>
      </c>
      <c r="V24" s="174" t="s">
        <v>6779</v>
      </c>
      <c r="W24" s="174" t="s">
        <v>6780</v>
      </c>
      <c r="X24" s="429">
        <v>45337</v>
      </c>
      <c r="Y24" s="430">
        <v>47165</v>
      </c>
      <c r="Z24" s="63" t="s">
        <v>4158</v>
      </c>
      <c r="AA24" s="63" t="s">
        <v>4159</v>
      </c>
      <c r="AB24" s="63"/>
      <c r="AC24" s="174" t="s">
        <v>4568</v>
      </c>
      <c r="AD24" s="174" t="s">
        <v>6781</v>
      </c>
      <c r="AE24" s="466">
        <v>46939</v>
      </c>
      <c r="AF24" s="174"/>
      <c r="AG24" s="174"/>
      <c r="AH24" s="174"/>
      <c r="AI24" s="174"/>
      <c r="AJ24" s="174"/>
      <c r="AK24" s="174"/>
      <c r="AL24" s="174"/>
      <c r="AM24" s="174"/>
      <c r="AN24" s="174"/>
      <c r="AO24" s="174"/>
      <c r="AP24" s="174"/>
      <c r="AQ24" s="174" t="s">
        <v>2309</v>
      </c>
      <c r="AR24" s="174">
        <v>2024</v>
      </c>
      <c r="AS24" s="415">
        <v>45351</v>
      </c>
      <c r="AT24" s="174" t="s">
        <v>2310</v>
      </c>
      <c r="AU24" s="437"/>
      <c r="AV24" s="523"/>
      <c r="AW24" s="524"/>
      <c r="AX24" s="422"/>
      <c r="AY24" s="524"/>
      <c r="AZ24" s="524"/>
      <c r="BA24" s="422"/>
      <c r="BB24" s="524"/>
      <c r="BC24" s="523"/>
      <c r="BD24" s="524"/>
      <c r="BE24" s="524"/>
      <c r="BF24" s="426">
        <f t="shared" si="5"/>
        <v>0</v>
      </c>
      <c r="BG24" s="426">
        <f t="shared" si="6"/>
        <v>1</v>
      </c>
      <c r="BH24" s="426">
        <f t="shared" si="7"/>
        <v>0</v>
      </c>
      <c r="BI24" s="426">
        <f t="shared" si="8"/>
        <v>1</v>
      </c>
      <c r="BJ24" s="425" t="b">
        <f t="shared" si="9"/>
        <v>0</v>
      </c>
      <c r="BK24" s="681"/>
      <c r="BL24" s="681"/>
      <c r="BM24" s="681"/>
      <c r="BN24" s="681"/>
      <c r="BO24" s="681"/>
      <c r="BP24" s="681"/>
      <c r="BQ24" s="681"/>
      <c r="BR24" s="681"/>
      <c r="BS24" s="681"/>
      <c r="BT24" s="681"/>
      <c r="BU24" s="681"/>
      <c r="BV24" s="681"/>
      <c r="BW24" s="681"/>
      <c r="BX24" s="681"/>
      <c r="BY24" s="681"/>
      <c r="BZ24" s="681"/>
      <c r="CA24" s="681"/>
      <c r="CB24" s="681"/>
      <c r="CC24" s="681"/>
      <c r="CD24" s="681"/>
      <c r="CE24" s="681"/>
      <c r="CF24" s="681"/>
      <c r="CG24" s="681"/>
      <c r="CH24" s="681"/>
      <c r="CI24" s="681"/>
      <c r="CJ24" s="681"/>
      <c r="CK24" s="681"/>
      <c r="CL24" s="681"/>
      <c r="CM24" s="681"/>
      <c r="CN24" s="681"/>
      <c r="CO24" s="681"/>
      <c r="CP24" s="681"/>
    </row>
    <row r="25" spans="1:94" ht="15.75" customHeight="1">
      <c r="A25" s="174" t="s">
        <v>10</v>
      </c>
      <c r="B25" s="63" t="s">
        <v>11</v>
      </c>
      <c r="C25" s="63" t="s">
        <v>12</v>
      </c>
      <c r="D25" s="63" t="s">
        <v>13</v>
      </c>
      <c r="E25" s="63" t="s">
        <v>3756</v>
      </c>
      <c r="F25" s="174"/>
      <c r="G25" s="63" t="s">
        <v>185</v>
      </c>
      <c r="H25" s="63" t="s">
        <v>6777</v>
      </c>
      <c r="I25" s="63" t="s">
        <v>186</v>
      </c>
      <c r="J25" s="174"/>
      <c r="K25" s="174"/>
      <c r="L25" s="63" t="s">
        <v>5515</v>
      </c>
      <c r="M25" s="63" t="s">
        <v>5516</v>
      </c>
      <c r="N25" s="63" t="s">
        <v>15</v>
      </c>
      <c r="O25" s="63" t="s">
        <v>16</v>
      </c>
      <c r="P25" s="63" t="s">
        <v>35</v>
      </c>
      <c r="Q25" s="63" t="s">
        <v>117</v>
      </c>
      <c r="R25" s="174" t="s">
        <v>689</v>
      </c>
      <c r="S25" s="174"/>
      <c r="T25" s="174" t="s">
        <v>6782</v>
      </c>
      <c r="U25" s="63" t="s">
        <v>4164</v>
      </c>
      <c r="V25" s="174" t="s">
        <v>1601</v>
      </c>
      <c r="W25" s="174" t="s">
        <v>6783</v>
      </c>
      <c r="X25" s="429">
        <v>45337</v>
      </c>
      <c r="Y25" s="430">
        <v>47165</v>
      </c>
      <c r="Z25" s="63" t="s">
        <v>4158</v>
      </c>
      <c r="AA25" s="63" t="s">
        <v>4159</v>
      </c>
      <c r="AB25" s="63"/>
      <c r="AC25" s="174" t="s">
        <v>6784</v>
      </c>
      <c r="AD25" s="174" t="s">
        <v>6785</v>
      </c>
      <c r="AE25" s="466">
        <v>46798</v>
      </c>
      <c r="AF25" s="174"/>
      <c r="AG25" s="174"/>
      <c r="AH25" s="174"/>
      <c r="AI25" s="174"/>
      <c r="AJ25" s="174"/>
      <c r="AK25" s="174"/>
      <c r="AL25" s="174"/>
      <c r="AM25" s="174"/>
      <c r="AN25" s="174"/>
      <c r="AO25" s="174"/>
      <c r="AP25" s="174"/>
      <c r="AQ25" s="174" t="s">
        <v>2309</v>
      </c>
      <c r="AR25" s="174">
        <v>2024</v>
      </c>
      <c r="AS25" s="415">
        <v>45351</v>
      </c>
      <c r="AT25" s="174" t="s">
        <v>2310</v>
      </c>
      <c r="AU25" s="437"/>
      <c r="AV25" s="523"/>
      <c r="AW25" s="524"/>
      <c r="AX25" s="422"/>
      <c r="AY25" s="524"/>
      <c r="AZ25" s="524"/>
      <c r="BA25" s="422"/>
      <c r="BB25" s="524"/>
      <c r="BC25" s="523"/>
      <c r="BD25" s="524"/>
      <c r="BE25" s="524"/>
      <c r="BF25" s="426">
        <f t="shared" si="5"/>
        <v>0</v>
      </c>
      <c r="BG25" s="426">
        <f t="shared" si="6"/>
        <v>1</v>
      </c>
      <c r="BH25" s="426">
        <f t="shared" si="7"/>
        <v>0</v>
      </c>
      <c r="BI25" s="426">
        <f t="shared" si="8"/>
        <v>1</v>
      </c>
      <c r="BJ25" s="425" t="b">
        <f t="shared" si="9"/>
        <v>0</v>
      </c>
      <c r="BK25" s="681"/>
      <c r="BL25" s="681"/>
      <c r="BM25" s="681"/>
      <c r="BN25" s="681"/>
      <c r="BO25" s="681"/>
      <c r="BP25" s="681"/>
      <c r="BQ25" s="681"/>
      <c r="BR25" s="681"/>
      <c r="BS25" s="681"/>
      <c r="BT25" s="681"/>
      <c r="BU25" s="681"/>
      <c r="BV25" s="681"/>
      <c r="BW25" s="681"/>
      <c r="BX25" s="681"/>
      <c r="BY25" s="681"/>
      <c r="BZ25" s="681"/>
      <c r="CA25" s="681"/>
      <c r="CB25" s="681"/>
      <c r="CC25" s="681"/>
      <c r="CD25" s="681"/>
      <c r="CE25" s="681"/>
      <c r="CF25" s="681"/>
      <c r="CG25" s="681"/>
      <c r="CH25" s="681"/>
      <c r="CI25" s="681"/>
      <c r="CJ25" s="681"/>
      <c r="CK25" s="681"/>
      <c r="CL25" s="681"/>
      <c r="CM25" s="681"/>
      <c r="CN25" s="681"/>
      <c r="CO25" s="681"/>
      <c r="CP25" s="681"/>
    </row>
    <row r="26" spans="1:94" ht="15.75" customHeight="1">
      <c r="A26" s="174" t="s">
        <v>10</v>
      </c>
      <c r="B26" s="63" t="s">
        <v>11</v>
      </c>
      <c r="C26" s="63" t="s">
        <v>12</v>
      </c>
      <c r="D26" s="63" t="s">
        <v>13</v>
      </c>
      <c r="E26" s="63" t="s">
        <v>3756</v>
      </c>
      <c r="F26" s="174"/>
      <c r="G26" s="63" t="s">
        <v>185</v>
      </c>
      <c r="H26" s="63" t="s">
        <v>6777</v>
      </c>
      <c r="I26" s="63" t="s">
        <v>186</v>
      </c>
      <c r="J26" s="174"/>
      <c r="K26" s="174"/>
      <c r="L26" s="63" t="s">
        <v>5515</v>
      </c>
      <c r="M26" s="63" t="s">
        <v>5516</v>
      </c>
      <c r="N26" s="63" t="s">
        <v>15</v>
      </c>
      <c r="O26" s="63" t="s">
        <v>16</v>
      </c>
      <c r="P26" s="63" t="s">
        <v>35</v>
      </c>
      <c r="Q26" s="63" t="s">
        <v>107</v>
      </c>
      <c r="R26" s="174" t="s">
        <v>262</v>
      </c>
      <c r="S26" s="174"/>
      <c r="T26" s="174" t="s">
        <v>4659</v>
      </c>
      <c r="U26" s="63" t="s">
        <v>4213</v>
      </c>
      <c r="V26" s="174" t="s">
        <v>289</v>
      </c>
      <c r="W26" s="174" t="s">
        <v>6786</v>
      </c>
      <c r="X26" s="429">
        <v>45337</v>
      </c>
      <c r="Y26" s="430">
        <v>47165</v>
      </c>
      <c r="Z26" s="63" t="s">
        <v>4158</v>
      </c>
      <c r="AA26" s="63" t="s">
        <v>4159</v>
      </c>
      <c r="AB26" s="63"/>
      <c r="AC26" s="174" t="s">
        <v>6787</v>
      </c>
      <c r="AD26" s="174" t="s">
        <v>6788</v>
      </c>
      <c r="AE26" s="174" t="s">
        <v>6789</v>
      </c>
      <c r="AF26" s="174"/>
      <c r="AG26" s="174"/>
      <c r="AH26" s="174"/>
      <c r="AI26" s="174"/>
      <c r="AJ26" s="174"/>
      <c r="AK26" s="174"/>
      <c r="AL26" s="174"/>
      <c r="AM26" s="174"/>
      <c r="AN26" s="174"/>
      <c r="AO26" s="174"/>
      <c r="AP26" s="174"/>
      <c r="AQ26" s="174" t="s">
        <v>2309</v>
      </c>
      <c r="AR26" s="174">
        <v>2024</v>
      </c>
      <c r="AS26" s="415">
        <v>45351</v>
      </c>
      <c r="AT26" s="174" t="s">
        <v>2310</v>
      </c>
      <c r="AU26" s="437"/>
      <c r="AV26" s="523"/>
      <c r="AW26" s="524"/>
      <c r="AX26" s="422"/>
      <c r="AY26" s="524"/>
      <c r="AZ26" s="524"/>
      <c r="BA26" s="422"/>
      <c r="BB26" s="524"/>
      <c r="BC26" s="523"/>
      <c r="BD26" s="524"/>
      <c r="BE26" s="524"/>
      <c r="BF26" s="426">
        <f t="shared" si="5"/>
        <v>0</v>
      </c>
      <c r="BG26" s="426">
        <f t="shared" si="6"/>
        <v>1</v>
      </c>
      <c r="BH26" s="426">
        <f t="shared" si="7"/>
        <v>0</v>
      </c>
      <c r="BI26" s="426">
        <f t="shared" si="8"/>
        <v>1</v>
      </c>
      <c r="BJ26" s="425" t="b">
        <f t="shared" si="9"/>
        <v>0</v>
      </c>
      <c r="BK26" s="681"/>
      <c r="BL26" s="681"/>
      <c r="BM26" s="681"/>
      <c r="BN26" s="681"/>
      <c r="BO26" s="681"/>
      <c r="BP26" s="681"/>
      <c r="BQ26" s="681"/>
      <c r="BR26" s="681"/>
      <c r="BS26" s="681"/>
      <c r="BT26" s="681"/>
      <c r="BU26" s="681"/>
      <c r="BV26" s="681"/>
      <c r="BW26" s="681"/>
      <c r="BX26" s="681"/>
      <c r="BY26" s="681"/>
      <c r="BZ26" s="681"/>
      <c r="CA26" s="681"/>
      <c r="CB26" s="681"/>
      <c r="CC26" s="681"/>
      <c r="CD26" s="681"/>
      <c r="CE26" s="681"/>
      <c r="CF26" s="681"/>
      <c r="CG26" s="681"/>
      <c r="CH26" s="681"/>
      <c r="CI26" s="681"/>
      <c r="CJ26" s="681"/>
      <c r="CK26" s="681"/>
      <c r="CL26" s="681"/>
      <c r="CM26" s="681"/>
      <c r="CN26" s="681"/>
      <c r="CO26" s="681"/>
      <c r="CP26" s="681"/>
    </row>
    <row r="27" spans="1:94" ht="15.75" customHeight="1">
      <c r="A27" s="174" t="s">
        <v>10</v>
      </c>
      <c r="B27" s="63" t="s">
        <v>11</v>
      </c>
      <c r="C27" s="63" t="s">
        <v>12</v>
      </c>
      <c r="D27" s="63" t="s">
        <v>13</v>
      </c>
      <c r="E27" s="63" t="s">
        <v>3756</v>
      </c>
      <c r="F27" s="63"/>
      <c r="G27" s="63" t="s">
        <v>1766</v>
      </c>
      <c r="H27" s="63" t="s">
        <v>6076</v>
      </c>
      <c r="I27" s="63" t="s">
        <v>3795</v>
      </c>
      <c r="J27" s="63"/>
      <c r="K27" s="63"/>
      <c r="L27" s="63" t="s">
        <v>5827</v>
      </c>
      <c r="M27" s="63" t="s">
        <v>6696</v>
      </c>
      <c r="N27" s="63" t="s">
        <v>15</v>
      </c>
      <c r="O27" s="63" t="s">
        <v>16</v>
      </c>
      <c r="P27" s="63" t="s">
        <v>35</v>
      </c>
      <c r="Q27" s="63" t="s">
        <v>8666</v>
      </c>
      <c r="R27" s="174" t="s">
        <v>43</v>
      </c>
      <c r="S27" s="174"/>
      <c r="T27" s="174" t="s">
        <v>4640</v>
      </c>
      <c r="U27" s="63" t="s">
        <v>4164</v>
      </c>
      <c r="V27" s="174" t="s">
        <v>253</v>
      </c>
      <c r="W27" s="174" t="s">
        <v>6790</v>
      </c>
      <c r="X27" s="429">
        <v>45342</v>
      </c>
      <c r="Y27" s="430">
        <v>47098</v>
      </c>
      <c r="Z27" s="63" t="s">
        <v>4158</v>
      </c>
      <c r="AA27" s="63" t="s">
        <v>4159</v>
      </c>
      <c r="AB27" s="63"/>
      <c r="AC27" s="174" t="s">
        <v>6791</v>
      </c>
      <c r="AD27" s="174" t="s">
        <v>6792</v>
      </c>
      <c r="AE27" s="174" t="s">
        <v>6793</v>
      </c>
      <c r="AF27" s="174"/>
      <c r="AG27" s="174"/>
      <c r="AH27" s="174"/>
      <c r="AI27" s="174"/>
      <c r="AJ27" s="174"/>
      <c r="AK27" s="174"/>
      <c r="AL27" s="174"/>
      <c r="AM27" s="174"/>
      <c r="AN27" s="174"/>
      <c r="AO27" s="174"/>
      <c r="AP27" s="174"/>
      <c r="AQ27" s="174" t="s">
        <v>2309</v>
      </c>
      <c r="AR27" s="174">
        <v>2024</v>
      </c>
      <c r="AS27" s="415">
        <v>45351</v>
      </c>
      <c r="AT27" s="174" t="s">
        <v>2310</v>
      </c>
      <c r="AU27" s="437"/>
      <c r="AV27" s="523"/>
      <c r="AW27" s="524"/>
      <c r="AX27" s="422"/>
      <c r="AY27" s="524"/>
      <c r="AZ27" s="524"/>
      <c r="BA27" s="422"/>
      <c r="BB27" s="524"/>
      <c r="BC27" s="523"/>
      <c r="BD27" s="524"/>
      <c r="BE27" s="524"/>
      <c r="BF27" s="426">
        <f t="shared" si="5"/>
        <v>0</v>
      </c>
      <c r="BG27" s="426">
        <f t="shared" si="6"/>
        <v>1</v>
      </c>
      <c r="BH27" s="426">
        <f t="shared" si="7"/>
        <v>0</v>
      </c>
      <c r="BI27" s="426">
        <f t="shared" si="8"/>
        <v>1</v>
      </c>
      <c r="BJ27" s="425" t="b">
        <f t="shared" si="9"/>
        <v>0</v>
      </c>
      <c r="BK27" s="681"/>
      <c r="BL27" s="681"/>
      <c r="BM27" s="681"/>
      <c r="BN27" s="681"/>
      <c r="BO27" s="681"/>
      <c r="BP27" s="681"/>
      <c r="BQ27" s="681"/>
      <c r="BR27" s="681"/>
      <c r="BS27" s="681"/>
      <c r="BT27" s="681"/>
      <c r="BU27" s="681"/>
      <c r="BV27" s="681"/>
      <c r="BW27" s="681"/>
      <c r="BX27" s="681"/>
      <c r="BY27" s="681"/>
      <c r="BZ27" s="681"/>
      <c r="CA27" s="681"/>
      <c r="CB27" s="681"/>
      <c r="CC27" s="681"/>
      <c r="CD27" s="681"/>
      <c r="CE27" s="681"/>
      <c r="CF27" s="681"/>
      <c r="CG27" s="681"/>
      <c r="CH27" s="681"/>
      <c r="CI27" s="681"/>
      <c r="CJ27" s="681"/>
      <c r="CK27" s="681"/>
      <c r="CL27" s="681"/>
      <c r="CM27" s="681"/>
      <c r="CN27" s="681"/>
      <c r="CO27" s="681"/>
      <c r="CP27" s="681"/>
    </row>
    <row r="28" spans="1:94" ht="15.75" customHeight="1">
      <c r="A28" s="174" t="s">
        <v>10</v>
      </c>
      <c r="B28" s="174" t="s">
        <v>11</v>
      </c>
      <c r="C28" s="174" t="s">
        <v>123</v>
      </c>
      <c r="D28" s="63" t="s">
        <v>2267</v>
      </c>
      <c r="E28" s="63" t="s">
        <v>123</v>
      </c>
      <c r="F28" s="174"/>
      <c r="G28" s="174" t="s">
        <v>3457</v>
      </c>
      <c r="H28" s="174" t="s">
        <v>5194</v>
      </c>
      <c r="I28" s="174" t="s">
        <v>3788</v>
      </c>
      <c r="J28" s="174"/>
      <c r="K28" s="174"/>
      <c r="L28" s="174"/>
      <c r="M28" s="174" t="s">
        <v>5195</v>
      </c>
      <c r="N28" s="63" t="s">
        <v>15</v>
      </c>
      <c r="O28" s="63" t="s">
        <v>16</v>
      </c>
      <c r="P28" s="174" t="s">
        <v>35</v>
      </c>
      <c r="Q28" s="63" t="s">
        <v>84</v>
      </c>
      <c r="R28" s="174" t="s">
        <v>167</v>
      </c>
      <c r="S28" s="174"/>
      <c r="T28" s="174" t="s">
        <v>4623</v>
      </c>
      <c r="U28" s="63" t="s">
        <v>4164</v>
      </c>
      <c r="V28" s="174" t="s">
        <v>94</v>
      </c>
      <c r="W28" s="174" t="s">
        <v>6794</v>
      </c>
      <c r="X28" s="429">
        <v>45348</v>
      </c>
      <c r="Y28" s="430">
        <v>47176</v>
      </c>
      <c r="Z28" s="63" t="s">
        <v>4158</v>
      </c>
      <c r="AA28" s="63" t="s">
        <v>4159</v>
      </c>
      <c r="AB28" s="63"/>
      <c r="AC28" s="174" t="s">
        <v>6795</v>
      </c>
      <c r="AD28" s="174" t="s">
        <v>6796</v>
      </c>
      <c r="AE28" s="174" t="s">
        <v>6797</v>
      </c>
      <c r="AF28" s="174"/>
      <c r="AG28" s="174"/>
      <c r="AH28" s="174"/>
      <c r="AI28" s="174"/>
      <c r="AJ28" s="174"/>
      <c r="AK28" s="174"/>
      <c r="AL28" s="174"/>
      <c r="AM28" s="174"/>
      <c r="AN28" s="174"/>
      <c r="AO28" s="174"/>
      <c r="AP28" s="174"/>
      <c r="AQ28" s="174" t="s">
        <v>2309</v>
      </c>
      <c r="AR28" s="174">
        <v>2024</v>
      </c>
      <c r="AS28" s="415">
        <v>45351</v>
      </c>
      <c r="AT28" s="174" t="s">
        <v>2310</v>
      </c>
      <c r="AU28" s="437"/>
      <c r="AV28" s="523"/>
      <c r="AW28" s="524"/>
      <c r="AX28" s="422"/>
      <c r="AY28" s="524"/>
      <c r="AZ28" s="524"/>
      <c r="BA28" s="422"/>
      <c r="BB28" s="524"/>
      <c r="BC28" s="523"/>
      <c r="BD28" s="524"/>
      <c r="BE28" s="524"/>
      <c r="BF28" s="426">
        <f t="shared" si="5"/>
        <v>0</v>
      </c>
      <c r="BG28" s="426">
        <f t="shared" si="6"/>
        <v>1</v>
      </c>
      <c r="BH28" s="426">
        <f t="shared" si="7"/>
        <v>0</v>
      </c>
      <c r="BI28" s="426">
        <f t="shared" si="8"/>
        <v>1</v>
      </c>
      <c r="BJ28" s="425" t="b">
        <f t="shared" si="9"/>
        <v>0</v>
      </c>
      <c r="BK28" s="681"/>
      <c r="BL28" s="681"/>
      <c r="BM28" s="681"/>
      <c r="BN28" s="681"/>
      <c r="BO28" s="681"/>
      <c r="BP28" s="681"/>
      <c r="BQ28" s="681"/>
      <c r="BR28" s="681"/>
      <c r="BS28" s="681"/>
      <c r="BT28" s="681"/>
      <c r="BU28" s="681"/>
      <c r="BV28" s="681"/>
      <c r="BW28" s="681"/>
      <c r="BX28" s="681"/>
      <c r="BY28" s="681"/>
      <c r="BZ28" s="681"/>
      <c r="CA28" s="681"/>
      <c r="CB28" s="681"/>
      <c r="CC28" s="681"/>
      <c r="CD28" s="681"/>
      <c r="CE28" s="681"/>
      <c r="CF28" s="681"/>
      <c r="CG28" s="681"/>
      <c r="CH28" s="681"/>
      <c r="CI28" s="681"/>
      <c r="CJ28" s="681"/>
      <c r="CK28" s="681"/>
      <c r="CL28" s="681"/>
      <c r="CM28" s="681"/>
      <c r="CN28" s="681"/>
      <c r="CO28" s="681"/>
      <c r="CP28" s="681"/>
    </row>
    <row r="29" spans="1:94" ht="15.75" customHeight="1">
      <c r="A29" s="174" t="s">
        <v>10</v>
      </c>
      <c r="B29" s="63" t="s">
        <v>11</v>
      </c>
      <c r="C29" s="63" t="s">
        <v>509</v>
      </c>
      <c r="D29" s="63" t="s">
        <v>1026</v>
      </c>
      <c r="E29" s="63" t="s">
        <v>28</v>
      </c>
      <c r="F29" s="63"/>
      <c r="G29" s="63" t="s">
        <v>1027</v>
      </c>
      <c r="H29" s="63" t="s">
        <v>6413</v>
      </c>
      <c r="I29" s="63" t="s">
        <v>1028</v>
      </c>
      <c r="J29" s="63"/>
      <c r="K29" s="63"/>
      <c r="L29" s="63" t="s">
        <v>1029</v>
      </c>
      <c r="M29" s="63" t="s">
        <v>5414</v>
      </c>
      <c r="N29" s="63" t="s">
        <v>113</v>
      </c>
      <c r="O29" s="63" t="s">
        <v>226</v>
      </c>
      <c r="P29" s="63" t="s">
        <v>35</v>
      </c>
      <c r="Q29" s="63" t="s">
        <v>272</v>
      </c>
      <c r="R29" s="174" t="s">
        <v>2649</v>
      </c>
      <c r="S29" s="174"/>
      <c r="T29" s="174" t="s">
        <v>4705</v>
      </c>
      <c r="U29" s="63" t="s">
        <v>4306</v>
      </c>
      <c r="V29" s="174" t="s">
        <v>94</v>
      </c>
      <c r="W29" s="174" t="s">
        <v>6798</v>
      </c>
      <c r="X29" s="429">
        <v>45344</v>
      </c>
      <c r="Y29" s="430">
        <v>47172</v>
      </c>
      <c r="Z29" s="63" t="s">
        <v>4158</v>
      </c>
      <c r="AA29" s="63" t="s">
        <v>4159</v>
      </c>
      <c r="AB29" s="63"/>
      <c r="AC29" s="174" t="s">
        <v>6799</v>
      </c>
      <c r="AD29" s="174" t="s">
        <v>6800</v>
      </c>
      <c r="AE29" s="466">
        <v>46484</v>
      </c>
      <c r="AF29" s="174"/>
      <c r="AG29" s="174"/>
      <c r="AH29" s="174"/>
      <c r="AI29" s="174"/>
      <c r="AJ29" s="174"/>
      <c r="AK29" s="174"/>
      <c r="AL29" s="174"/>
      <c r="AM29" s="174"/>
      <c r="AN29" s="174"/>
      <c r="AO29" s="174"/>
      <c r="AP29" s="174"/>
      <c r="AQ29" s="174" t="s">
        <v>2309</v>
      </c>
      <c r="AR29" s="174">
        <v>2024</v>
      </c>
      <c r="AS29" s="415">
        <v>45351</v>
      </c>
      <c r="AT29" s="174" t="s">
        <v>2310</v>
      </c>
      <c r="AU29" s="437"/>
      <c r="AV29" s="523"/>
      <c r="AW29" s="524"/>
      <c r="AX29" s="422"/>
      <c r="AY29" s="524"/>
      <c r="AZ29" s="524"/>
      <c r="BA29" s="422"/>
      <c r="BB29" s="524"/>
      <c r="BC29" s="523"/>
      <c r="BD29" s="524"/>
      <c r="BE29" s="524"/>
      <c r="BF29" s="426">
        <f t="shared" si="5"/>
        <v>0</v>
      </c>
      <c r="BG29" s="426">
        <f t="shared" si="6"/>
        <v>1</v>
      </c>
      <c r="BH29" s="426">
        <f t="shared" si="7"/>
        <v>0</v>
      </c>
      <c r="BI29" s="426">
        <f t="shared" si="8"/>
        <v>1</v>
      </c>
      <c r="BJ29" s="425" t="b">
        <f t="shared" si="9"/>
        <v>0</v>
      </c>
      <c r="BK29" s="681"/>
      <c r="BL29" s="681"/>
      <c r="BM29" s="681"/>
      <c r="BN29" s="681"/>
      <c r="BO29" s="681"/>
      <c r="BP29" s="681"/>
      <c r="BQ29" s="681"/>
      <c r="BR29" s="681"/>
      <c r="BS29" s="681"/>
      <c r="BT29" s="681"/>
      <c r="BU29" s="681"/>
      <c r="BV29" s="681"/>
      <c r="BW29" s="681"/>
      <c r="BX29" s="681"/>
      <c r="BY29" s="681"/>
      <c r="BZ29" s="681"/>
      <c r="CA29" s="681"/>
      <c r="CB29" s="681"/>
      <c r="CC29" s="681"/>
      <c r="CD29" s="681"/>
      <c r="CE29" s="681"/>
      <c r="CF29" s="681"/>
      <c r="CG29" s="681"/>
      <c r="CH29" s="681"/>
      <c r="CI29" s="681"/>
      <c r="CJ29" s="681"/>
      <c r="CK29" s="681"/>
      <c r="CL29" s="681"/>
      <c r="CM29" s="681"/>
      <c r="CN29" s="681"/>
      <c r="CO29" s="681"/>
      <c r="CP29" s="681"/>
    </row>
    <row r="30" spans="1:94" ht="15.75" customHeight="1">
      <c r="A30" s="174" t="s">
        <v>10</v>
      </c>
      <c r="B30" s="63" t="s">
        <v>11</v>
      </c>
      <c r="C30" s="63" t="s">
        <v>176</v>
      </c>
      <c r="D30" s="63" t="s">
        <v>374</v>
      </c>
      <c r="E30" s="63" t="s">
        <v>3756</v>
      </c>
      <c r="F30" s="63"/>
      <c r="G30" s="63" t="s">
        <v>379</v>
      </c>
      <c r="H30" s="63" t="s">
        <v>5377</v>
      </c>
      <c r="I30" s="63" t="s">
        <v>380</v>
      </c>
      <c r="J30" s="63"/>
      <c r="K30" s="63"/>
      <c r="L30" s="63" t="s">
        <v>381</v>
      </c>
      <c r="M30" s="63" t="s">
        <v>5378</v>
      </c>
      <c r="N30" s="63" t="s">
        <v>15</v>
      </c>
      <c r="O30" s="63" t="s">
        <v>16</v>
      </c>
      <c r="P30" s="63" t="s">
        <v>35</v>
      </c>
      <c r="Q30" s="63" t="s">
        <v>87</v>
      </c>
      <c r="R30" s="174" t="s">
        <v>3191</v>
      </c>
      <c r="S30" s="174"/>
      <c r="T30" s="174" t="s">
        <v>6801</v>
      </c>
      <c r="U30" s="63" t="s">
        <v>4164</v>
      </c>
      <c r="V30" s="174" t="s">
        <v>6802</v>
      </c>
      <c r="W30" s="174" t="s">
        <v>6803</v>
      </c>
      <c r="X30" s="745">
        <v>45350</v>
      </c>
      <c r="Y30" s="429">
        <v>47144</v>
      </c>
      <c r="Z30" s="63" t="s">
        <v>4158</v>
      </c>
      <c r="AA30" s="63" t="s">
        <v>4159</v>
      </c>
      <c r="AB30" s="63"/>
      <c r="AC30" s="174" t="s">
        <v>5380</v>
      </c>
      <c r="AD30" s="174" t="s">
        <v>6804</v>
      </c>
      <c r="AE30" s="466">
        <v>45561</v>
      </c>
      <c r="AF30" s="174"/>
      <c r="AG30" s="174"/>
      <c r="AH30" s="174"/>
      <c r="AI30" s="174"/>
      <c r="AJ30" s="174"/>
      <c r="AK30" s="174"/>
      <c r="AL30" s="174"/>
      <c r="AM30" s="174"/>
      <c r="AN30" s="174"/>
      <c r="AO30" s="174"/>
      <c r="AP30" s="174"/>
      <c r="AQ30" s="174" t="s">
        <v>2309</v>
      </c>
      <c r="AR30" s="174">
        <v>2024</v>
      </c>
      <c r="AS30" s="415">
        <v>45351</v>
      </c>
      <c r="AT30" s="174" t="s">
        <v>2310</v>
      </c>
      <c r="AU30" s="437"/>
      <c r="AV30" s="523"/>
      <c r="AW30" s="524"/>
      <c r="AX30" s="422"/>
      <c r="AY30" s="524"/>
      <c r="AZ30" s="524"/>
      <c r="BA30" s="422"/>
      <c r="BB30" s="524"/>
      <c r="BC30" s="523"/>
      <c r="BD30" s="524"/>
      <c r="BE30" s="524"/>
      <c r="BF30" s="426">
        <f t="shared" si="5"/>
        <v>0</v>
      </c>
      <c r="BG30" s="426">
        <f t="shared" si="6"/>
        <v>1</v>
      </c>
      <c r="BH30" s="426">
        <f t="shared" si="7"/>
        <v>0</v>
      </c>
      <c r="BI30" s="426">
        <f t="shared" si="8"/>
        <v>1</v>
      </c>
      <c r="BJ30" s="425" t="b">
        <f t="shared" si="9"/>
        <v>0</v>
      </c>
      <c r="BK30" s="681"/>
      <c r="BL30" s="681"/>
      <c r="BM30" s="681"/>
      <c r="BN30" s="681"/>
      <c r="BO30" s="681"/>
      <c r="BP30" s="681"/>
      <c r="BQ30" s="681"/>
      <c r="BR30" s="681"/>
      <c r="BS30" s="681"/>
      <c r="BT30" s="681"/>
      <c r="BU30" s="681"/>
      <c r="BV30" s="681"/>
      <c r="BW30" s="681"/>
      <c r="BX30" s="681"/>
      <c r="BY30" s="681"/>
      <c r="BZ30" s="681"/>
      <c r="CA30" s="681"/>
      <c r="CB30" s="681"/>
      <c r="CC30" s="681"/>
      <c r="CD30" s="681"/>
      <c r="CE30" s="681"/>
      <c r="CF30" s="681"/>
      <c r="CG30" s="681"/>
      <c r="CH30" s="681"/>
      <c r="CI30" s="681"/>
      <c r="CJ30" s="681"/>
      <c r="CK30" s="681"/>
      <c r="CL30" s="681"/>
      <c r="CM30" s="681"/>
      <c r="CN30" s="681"/>
      <c r="CO30" s="681"/>
      <c r="CP30" s="681"/>
    </row>
    <row r="31" spans="1:94" ht="15.75" customHeight="1">
      <c r="A31" s="319" t="s">
        <v>10</v>
      </c>
      <c r="B31" s="356" t="s">
        <v>11</v>
      </c>
      <c r="C31" s="356" t="s">
        <v>176</v>
      </c>
      <c r="D31" s="356" t="s">
        <v>374</v>
      </c>
      <c r="E31" s="356" t="s">
        <v>3756</v>
      </c>
      <c r="F31" s="319"/>
      <c r="G31" s="356" t="s">
        <v>379</v>
      </c>
      <c r="H31" s="356" t="s">
        <v>5377</v>
      </c>
      <c r="I31" s="356" t="s">
        <v>380</v>
      </c>
      <c r="J31" s="319"/>
      <c r="K31" s="319"/>
      <c r="L31" s="356" t="s">
        <v>381</v>
      </c>
      <c r="M31" s="356" t="s">
        <v>5378</v>
      </c>
      <c r="N31" s="356" t="s">
        <v>15</v>
      </c>
      <c r="O31" s="356" t="s">
        <v>16</v>
      </c>
      <c r="P31" s="356" t="s">
        <v>35</v>
      </c>
      <c r="Q31" s="356" t="s">
        <v>87</v>
      </c>
      <c r="R31" s="319" t="s">
        <v>385</v>
      </c>
      <c r="S31" s="319"/>
      <c r="T31" s="319" t="s">
        <v>6805</v>
      </c>
      <c r="U31" s="356" t="s">
        <v>4164</v>
      </c>
      <c r="V31" s="319" t="s">
        <v>2193</v>
      </c>
      <c r="W31" s="319" t="s">
        <v>6806</v>
      </c>
      <c r="X31" s="746">
        <v>45350</v>
      </c>
      <c r="Y31" s="475">
        <v>47144</v>
      </c>
      <c r="Z31" s="356" t="s">
        <v>4158</v>
      </c>
      <c r="AA31" s="356" t="s">
        <v>4159</v>
      </c>
      <c r="AB31" s="356"/>
      <c r="AC31" s="319" t="s">
        <v>5383</v>
      </c>
      <c r="AD31" s="319" t="s">
        <v>6807</v>
      </c>
      <c r="AE31" s="491">
        <v>47036</v>
      </c>
      <c r="AF31" s="319"/>
      <c r="AG31" s="319"/>
      <c r="AH31" s="319"/>
      <c r="AI31" s="319"/>
      <c r="AJ31" s="319"/>
      <c r="AK31" s="319"/>
      <c r="AL31" s="319"/>
      <c r="AM31" s="319"/>
      <c r="AN31" s="319"/>
      <c r="AO31" s="319"/>
      <c r="AP31" s="319"/>
      <c r="AQ31" s="319" t="s">
        <v>2309</v>
      </c>
      <c r="AR31" s="319">
        <v>2024</v>
      </c>
      <c r="AS31" s="477">
        <v>45351</v>
      </c>
      <c r="AT31" s="319" t="s">
        <v>2310</v>
      </c>
      <c r="AU31" s="347"/>
      <c r="AV31" s="615"/>
      <c r="AW31" s="608"/>
      <c r="AX31" s="487"/>
      <c r="AY31" s="608"/>
      <c r="AZ31" s="608"/>
      <c r="BA31" s="487"/>
      <c r="BB31" s="608"/>
      <c r="BC31" s="615"/>
      <c r="BD31" s="608"/>
      <c r="BE31" s="608"/>
      <c r="BF31" s="479">
        <f t="shared" si="5"/>
        <v>0</v>
      </c>
      <c r="BG31" s="479">
        <f t="shared" si="6"/>
        <v>1</v>
      </c>
      <c r="BH31" s="479">
        <f t="shared" si="7"/>
        <v>0</v>
      </c>
      <c r="BI31" s="479">
        <f t="shared" si="8"/>
        <v>1</v>
      </c>
      <c r="BJ31" s="480" t="b">
        <f t="shared" si="9"/>
        <v>0</v>
      </c>
      <c r="BK31" s="681"/>
      <c r="BL31" s="681"/>
      <c r="BM31" s="681"/>
      <c r="BN31" s="681"/>
      <c r="BO31" s="681"/>
      <c r="BP31" s="681"/>
      <c r="BQ31" s="681"/>
      <c r="BR31" s="681"/>
      <c r="BS31" s="681"/>
      <c r="BT31" s="681"/>
      <c r="BU31" s="681"/>
      <c r="BV31" s="681"/>
      <c r="BW31" s="681"/>
      <c r="BX31" s="681"/>
      <c r="BY31" s="681"/>
      <c r="BZ31" s="681"/>
      <c r="CA31" s="681"/>
      <c r="CB31" s="681"/>
      <c r="CC31" s="681"/>
      <c r="CD31" s="681"/>
      <c r="CE31" s="681"/>
      <c r="CF31" s="681"/>
      <c r="CG31" s="681"/>
      <c r="CH31" s="681"/>
      <c r="CI31" s="681"/>
      <c r="CJ31" s="681"/>
      <c r="CK31" s="681"/>
      <c r="CL31" s="681"/>
      <c r="CM31" s="681"/>
      <c r="CN31" s="681"/>
      <c r="CO31" s="681"/>
      <c r="CP31" s="681"/>
    </row>
    <row r="32" spans="1:94" ht="15.75" customHeight="1">
      <c r="A32" s="174" t="s">
        <v>10</v>
      </c>
      <c r="B32" s="174" t="s">
        <v>49</v>
      </c>
      <c r="C32" s="174" t="s">
        <v>50</v>
      </c>
      <c r="D32" s="174" t="s">
        <v>51</v>
      </c>
      <c r="E32" s="174" t="s">
        <v>30</v>
      </c>
      <c r="F32" s="174"/>
      <c r="G32" s="174" t="s">
        <v>3451</v>
      </c>
      <c r="H32" s="174" t="s">
        <v>8300</v>
      </c>
      <c r="I32" s="174" t="s">
        <v>4057</v>
      </c>
      <c r="J32" s="174"/>
      <c r="K32" s="174"/>
      <c r="L32" s="580" t="s">
        <v>8301</v>
      </c>
      <c r="M32" s="174" t="s">
        <v>8302</v>
      </c>
      <c r="N32" s="174" t="s">
        <v>15</v>
      </c>
      <c r="O32" s="174" t="s">
        <v>16</v>
      </c>
      <c r="P32" s="174" t="s">
        <v>35</v>
      </c>
      <c r="Q32" s="174" t="s">
        <v>107</v>
      </c>
      <c r="R32" s="174" t="s">
        <v>199</v>
      </c>
      <c r="S32" s="174"/>
      <c r="T32" s="174" t="s">
        <v>6592</v>
      </c>
      <c r="U32" s="174" t="s">
        <v>4164</v>
      </c>
      <c r="V32" s="174" t="s">
        <v>192</v>
      </c>
      <c r="W32" s="174" t="s">
        <v>8303</v>
      </c>
      <c r="X32" s="466">
        <v>45337</v>
      </c>
      <c r="Y32" s="418">
        <v>47165</v>
      </c>
      <c r="Z32" s="174" t="s">
        <v>4158</v>
      </c>
      <c r="AA32" s="174" t="s">
        <v>4159</v>
      </c>
      <c r="AB32" s="174"/>
      <c r="AC32" s="174" t="s">
        <v>8304</v>
      </c>
      <c r="AD32" s="174" t="s">
        <v>8305</v>
      </c>
      <c r="AE32" s="418">
        <v>45466</v>
      </c>
      <c r="AF32" s="174"/>
      <c r="AG32" s="174"/>
      <c r="AH32" s="174"/>
      <c r="AI32" s="174"/>
      <c r="AJ32" s="174"/>
      <c r="AK32" s="174"/>
      <c r="AL32" s="174"/>
      <c r="AM32" s="174"/>
      <c r="AN32" s="174"/>
      <c r="AO32" s="174"/>
      <c r="AP32" s="174"/>
      <c r="AQ32" s="174" t="s">
        <v>2309</v>
      </c>
      <c r="AR32" s="174">
        <v>2024</v>
      </c>
      <c r="AS32" s="415">
        <v>45351</v>
      </c>
      <c r="AT32" s="174" t="s">
        <v>2307</v>
      </c>
      <c r="AU32" s="437"/>
      <c r="AV32" s="663"/>
      <c r="AW32" s="665"/>
      <c r="AX32" s="422"/>
      <c r="AY32" s="665"/>
      <c r="AZ32" s="665"/>
      <c r="BA32" s="422"/>
      <c r="BB32" s="665"/>
      <c r="BC32" s="663"/>
      <c r="BD32" s="665">
        <v>1</v>
      </c>
      <c r="BE32" s="426"/>
      <c r="BF32" s="426">
        <f t="shared" si="5"/>
        <v>1</v>
      </c>
      <c r="BG32" s="426">
        <f t="shared" si="6"/>
        <v>0</v>
      </c>
      <c r="BH32" s="426">
        <f t="shared" si="7"/>
        <v>0</v>
      </c>
      <c r="BI32" s="426">
        <f t="shared" si="8"/>
        <v>1</v>
      </c>
      <c r="BJ32" s="425" t="b">
        <f t="shared" ref="BJ32:BJ33" si="10">COUNTIF($W$3:$W115,$W32)&gt;1</f>
        <v>0</v>
      </c>
      <c r="BK32" s="681"/>
      <c r="BL32" s="681"/>
      <c r="BM32" s="681"/>
      <c r="BN32" s="681"/>
      <c r="BO32" s="681"/>
      <c r="BP32" s="681"/>
      <c r="BQ32" s="681"/>
      <c r="BR32" s="681"/>
      <c r="BS32" s="681"/>
      <c r="BT32" s="681"/>
      <c r="BU32" s="681"/>
      <c r="BV32" s="681"/>
      <c r="BW32" s="681"/>
      <c r="BX32" s="681"/>
      <c r="BY32" s="681"/>
      <c r="BZ32" s="681"/>
      <c r="CA32" s="681"/>
      <c r="CB32" s="681"/>
      <c r="CC32" s="681"/>
      <c r="CD32" s="681"/>
      <c r="CE32" s="681"/>
      <c r="CF32" s="681"/>
      <c r="CG32" s="681"/>
      <c r="CH32" s="681"/>
      <c r="CI32" s="681"/>
      <c r="CJ32" s="681"/>
      <c r="CK32" s="681"/>
      <c r="CL32" s="681"/>
      <c r="CM32" s="681"/>
      <c r="CN32" s="681"/>
      <c r="CO32" s="681"/>
      <c r="CP32" s="681"/>
    </row>
    <row r="33" spans="1:94" ht="15.75" customHeight="1">
      <c r="A33" s="174" t="s">
        <v>10</v>
      </c>
      <c r="B33" s="174" t="s">
        <v>49</v>
      </c>
      <c r="C33" s="174" t="s">
        <v>50</v>
      </c>
      <c r="D33" s="174" t="s">
        <v>51</v>
      </c>
      <c r="E33" s="174" t="s">
        <v>30</v>
      </c>
      <c r="F33" s="174"/>
      <c r="G33" s="174" t="s">
        <v>3451</v>
      </c>
      <c r="H33" s="174" t="s">
        <v>8300</v>
      </c>
      <c r="I33" s="174" t="s">
        <v>4057</v>
      </c>
      <c r="J33" s="174"/>
      <c r="K33" s="174"/>
      <c r="L33" s="580" t="s">
        <v>8301</v>
      </c>
      <c r="M33" s="174" t="s">
        <v>8302</v>
      </c>
      <c r="N33" s="174" t="s">
        <v>15</v>
      </c>
      <c r="O33" s="174" t="s">
        <v>16</v>
      </c>
      <c r="P33" s="174" t="s">
        <v>35</v>
      </c>
      <c r="Q33" s="174" t="s">
        <v>87</v>
      </c>
      <c r="R33" s="174" t="s">
        <v>88</v>
      </c>
      <c r="S33" s="174"/>
      <c r="T33" s="174" t="s">
        <v>4668</v>
      </c>
      <c r="U33" s="174" t="s">
        <v>4164</v>
      </c>
      <c r="V33" s="174" t="s">
        <v>165</v>
      </c>
      <c r="W33" s="174" t="s">
        <v>8306</v>
      </c>
      <c r="X33" s="466">
        <v>45341</v>
      </c>
      <c r="Y33" s="418">
        <v>47169</v>
      </c>
      <c r="Z33" s="174" t="s">
        <v>4158</v>
      </c>
      <c r="AA33" s="174" t="s">
        <v>4159</v>
      </c>
      <c r="AB33" s="174"/>
      <c r="AC33" s="174" t="s">
        <v>8047</v>
      </c>
      <c r="AD33" s="174" t="s">
        <v>8307</v>
      </c>
      <c r="AE33" s="418">
        <v>46510</v>
      </c>
      <c r="AF33" s="174"/>
      <c r="AG33" s="174"/>
      <c r="AH33" s="174"/>
      <c r="AI33" s="174"/>
      <c r="AJ33" s="174"/>
      <c r="AK33" s="174"/>
      <c r="AL33" s="174"/>
      <c r="AM33" s="174"/>
      <c r="AN33" s="174"/>
      <c r="AO33" s="174"/>
      <c r="AP33" s="174"/>
      <c r="AQ33" s="174" t="s">
        <v>2309</v>
      </c>
      <c r="AR33" s="174">
        <v>2024</v>
      </c>
      <c r="AS33" s="415">
        <v>45351</v>
      </c>
      <c r="AT33" s="174" t="s">
        <v>2310</v>
      </c>
      <c r="AU33" s="437"/>
      <c r="AV33" s="663"/>
      <c r="AW33" s="665"/>
      <c r="AX33" s="422"/>
      <c r="AY33" s="665"/>
      <c r="AZ33" s="665"/>
      <c r="BA33" s="422"/>
      <c r="BB33" s="665"/>
      <c r="BC33" s="663"/>
      <c r="BD33" s="665"/>
      <c r="BE33" s="426"/>
      <c r="BF33" s="426">
        <f t="shared" si="5"/>
        <v>0</v>
      </c>
      <c r="BG33" s="426">
        <f t="shared" si="6"/>
        <v>1</v>
      </c>
      <c r="BH33" s="426">
        <f t="shared" si="7"/>
        <v>0</v>
      </c>
      <c r="BI33" s="426">
        <f t="shared" si="8"/>
        <v>1</v>
      </c>
      <c r="BJ33" s="425" t="b">
        <f t="shared" si="10"/>
        <v>0</v>
      </c>
      <c r="BK33" s="681"/>
      <c r="BL33" s="681"/>
      <c r="BM33" s="681"/>
      <c r="BN33" s="681"/>
      <c r="BO33" s="681"/>
      <c r="BP33" s="681"/>
      <c r="BQ33" s="681"/>
      <c r="BR33" s="681"/>
      <c r="BS33" s="681"/>
      <c r="BT33" s="681"/>
      <c r="BU33" s="681"/>
      <c r="BV33" s="681"/>
      <c r="BW33" s="681"/>
      <c r="BX33" s="681"/>
      <c r="BY33" s="681"/>
      <c r="BZ33" s="681"/>
      <c r="CA33" s="681"/>
      <c r="CB33" s="681"/>
      <c r="CC33" s="681"/>
      <c r="CD33" s="681"/>
      <c r="CE33" s="681"/>
      <c r="CF33" s="681"/>
      <c r="CG33" s="681"/>
      <c r="CH33" s="681"/>
      <c r="CI33" s="681"/>
      <c r="CJ33" s="681"/>
      <c r="CK33" s="681"/>
      <c r="CL33" s="681"/>
      <c r="CM33" s="681"/>
      <c r="CN33" s="681"/>
      <c r="CO33" s="681"/>
      <c r="CP33" s="681"/>
    </row>
    <row r="34" spans="1:94" ht="15.75" customHeight="1">
      <c r="A34" s="174" t="s">
        <v>10</v>
      </c>
      <c r="B34" s="174" t="s">
        <v>49</v>
      </c>
      <c r="C34" s="174" t="s">
        <v>50</v>
      </c>
      <c r="D34" s="174" t="s">
        <v>1447</v>
      </c>
      <c r="E34" s="174" t="s">
        <v>30</v>
      </c>
      <c r="F34" s="174"/>
      <c r="G34" s="174" t="s">
        <v>3455</v>
      </c>
      <c r="H34" s="174" t="s">
        <v>8308</v>
      </c>
      <c r="I34" s="174" t="s">
        <v>4058</v>
      </c>
      <c r="J34" s="174"/>
      <c r="K34" s="174"/>
      <c r="L34" s="174" t="s">
        <v>8309</v>
      </c>
      <c r="M34" s="174" t="s">
        <v>8310</v>
      </c>
      <c r="N34" s="174" t="s">
        <v>15</v>
      </c>
      <c r="O34" s="174" t="s">
        <v>16</v>
      </c>
      <c r="P34" s="174" t="s">
        <v>35</v>
      </c>
      <c r="Q34" s="174" t="s">
        <v>125</v>
      </c>
      <c r="R34" s="174" t="s">
        <v>279</v>
      </c>
      <c r="S34" s="174"/>
      <c r="T34" s="174" t="s">
        <v>4582</v>
      </c>
      <c r="U34" s="174" t="s">
        <v>4164</v>
      </c>
      <c r="V34" s="174" t="s">
        <v>127</v>
      </c>
      <c r="W34" s="174" t="s">
        <v>8311</v>
      </c>
      <c r="X34" s="466">
        <v>45344</v>
      </c>
      <c r="Y34" s="418">
        <v>47172</v>
      </c>
      <c r="Z34" s="174" t="s">
        <v>4158</v>
      </c>
      <c r="AA34" s="174" t="s">
        <v>4159</v>
      </c>
      <c r="AB34" s="174"/>
      <c r="AC34" s="174" t="s">
        <v>7833</v>
      </c>
      <c r="AD34" s="174" t="s">
        <v>8312</v>
      </c>
      <c r="AE34" s="418">
        <v>45978</v>
      </c>
      <c r="AF34" s="174"/>
      <c r="AG34" s="174"/>
      <c r="AH34" s="174"/>
      <c r="AI34" s="174"/>
      <c r="AJ34" s="174"/>
      <c r="AK34" s="174"/>
      <c r="AL34" s="174"/>
      <c r="AM34" s="174"/>
      <c r="AN34" s="174"/>
      <c r="AO34" s="174"/>
      <c r="AP34" s="174"/>
      <c r="AQ34" s="174" t="s">
        <v>2309</v>
      </c>
      <c r="AR34" s="174">
        <v>2024</v>
      </c>
      <c r="AS34" s="415">
        <v>45351</v>
      </c>
      <c r="AT34" s="174" t="s">
        <v>2307</v>
      </c>
      <c r="AU34" s="437"/>
      <c r="AV34" s="663"/>
      <c r="AW34" s="665"/>
      <c r="AX34" s="422"/>
      <c r="AY34" s="665"/>
      <c r="AZ34" s="665"/>
      <c r="BA34" s="422"/>
      <c r="BB34" s="665"/>
      <c r="BC34" s="663"/>
      <c r="BD34" s="665">
        <v>1</v>
      </c>
      <c r="BE34" s="426"/>
      <c r="BF34" s="426">
        <f t="shared" si="5"/>
        <v>1</v>
      </c>
      <c r="BG34" s="426">
        <f t="shared" si="6"/>
        <v>0</v>
      </c>
      <c r="BH34" s="426">
        <f t="shared" si="7"/>
        <v>0</v>
      </c>
      <c r="BI34" s="426">
        <f t="shared" si="8"/>
        <v>1</v>
      </c>
      <c r="BJ34" s="425" t="b">
        <f>COUNTIF($W$3:$W116,$W34)&gt;1</f>
        <v>0</v>
      </c>
      <c r="BK34" s="680"/>
      <c r="BL34" s="680"/>
      <c r="BM34" s="680"/>
      <c r="BN34" s="680"/>
      <c r="BO34" s="680"/>
      <c r="BP34" s="680"/>
      <c r="BQ34" s="680"/>
      <c r="BR34" s="680"/>
      <c r="BS34" s="680"/>
      <c r="BT34" s="680"/>
      <c r="BU34" s="680"/>
      <c r="BV34" s="680"/>
      <c r="BW34" s="680"/>
      <c r="BX34" s="680"/>
      <c r="BY34" s="680"/>
      <c r="BZ34" s="680"/>
      <c r="CA34" s="680"/>
      <c r="CB34" s="680"/>
      <c r="CC34" s="680"/>
      <c r="CD34" s="680"/>
      <c r="CE34" s="680"/>
      <c r="CF34" s="680"/>
      <c r="CG34" s="680"/>
      <c r="CH34" s="680"/>
      <c r="CI34" s="680"/>
      <c r="CJ34" s="680"/>
      <c r="CK34" s="680"/>
      <c r="CL34" s="680"/>
      <c r="CM34" s="680"/>
      <c r="CN34" s="680"/>
      <c r="CO34" s="680"/>
      <c r="CP34" s="680"/>
    </row>
    <row r="35" spans="1:94" ht="15.75" customHeight="1">
      <c r="A35" s="319" t="s">
        <v>10</v>
      </c>
      <c r="B35" s="319" t="s">
        <v>49</v>
      </c>
      <c r="C35" s="319" t="s">
        <v>50</v>
      </c>
      <c r="D35" s="319" t="s">
        <v>51</v>
      </c>
      <c r="E35" s="319" t="s">
        <v>30</v>
      </c>
      <c r="F35" s="319"/>
      <c r="G35" s="319" t="s">
        <v>3451</v>
      </c>
      <c r="H35" s="319" t="s">
        <v>8300</v>
      </c>
      <c r="I35" s="319" t="s">
        <v>4057</v>
      </c>
      <c r="J35" s="319"/>
      <c r="K35" s="319"/>
      <c r="L35" s="484" t="s">
        <v>8301</v>
      </c>
      <c r="M35" s="319" t="s">
        <v>8302</v>
      </c>
      <c r="N35" s="319" t="s">
        <v>15</v>
      </c>
      <c r="O35" s="319" t="s">
        <v>16</v>
      </c>
      <c r="P35" s="319" t="s">
        <v>35</v>
      </c>
      <c r="Q35" s="319" t="s">
        <v>104</v>
      </c>
      <c r="R35" s="319" t="s">
        <v>105</v>
      </c>
      <c r="S35" s="319"/>
      <c r="T35" s="319" t="s">
        <v>4661</v>
      </c>
      <c r="U35" s="319" t="s">
        <v>4164</v>
      </c>
      <c r="V35" s="319" t="s">
        <v>106</v>
      </c>
      <c r="W35" s="319" t="s">
        <v>8313</v>
      </c>
      <c r="X35" s="491">
        <v>45351</v>
      </c>
      <c r="Y35" s="492">
        <v>45352</v>
      </c>
      <c r="Z35" s="319" t="s">
        <v>4158</v>
      </c>
      <c r="AA35" s="319" t="s">
        <v>4159</v>
      </c>
      <c r="AB35" s="319"/>
      <c r="AC35" s="319" t="s">
        <v>8047</v>
      </c>
      <c r="AD35" s="319" t="s">
        <v>8048</v>
      </c>
      <c r="AE35" s="492">
        <v>46152</v>
      </c>
      <c r="AF35" s="319"/>
      <c r="AG35" s="319"/>
      <c r="AH35" s="319"/>
      <c r="AI35" s="319"/>
      <c r="AJ35" s="319"/>
      <c r="AK35" s="319"/>
      <c r="AL35" s="319"/>
      <c r="AM35" s="319"/>
      <c r="AN35" s="319"/>
      <c r="AO35" s="319"/>
      <c r="AP35" s="319"/>
      <c r="AQ35" s="319" t="s">
        <v>2309</v>
      </c>
      <c r="AR35" s="319">
        <v>2024</v>
      </c>
      <c r="AS35" s="477">
        <v>45351</v>
      </c>
      <c r="AT35" s="319" t="s">
        <v>2310</v>
      </c>
      <c r="AU35" s="347"/>
      <c r="AV35" s="669"/>
      <c r="AW35" s="479"/>
      <c r="AX35" s="487"/>
      <c r="AY35" s="479"/>
      <c r="AZ35" s="479"/>
      <c r="BA35" s="487"/>
      <c r="BB35" s="479"/>
      <c r="BC35" s="669"/>
      <c r="BD35" s="479"/>
      <c r="BE35" s="479"/>
      <c r="BF35" s="479">
        <f t="shared" si="5"/>
        <v>0</v>
      </c>
      <c r="BG35" s="479">
        <f t="shared" si="6"/>
        <v>1</v>
      </c>
      <c r="BH35" s="479">
        <f t="shared" si="7"/>
        <v>0</v>
      </c>
      <c r="BI35" s="479">
        <f t="shared" si="8"/>
        <v>1</v>
      </c>
      <c r="BJ35" s="480" t="b">
        <f>COUNTIF($W$3:$W116,$W35)&gt;1</f>
        <v>0</v>
      </c>
      <c r="BK35" s="680"/>
      <c r="BL35" s="680"/>
      <c r="BM35" s="680"/>
      <c r="BN35" s="680"/>
      <c r="BO35" s="680"/>
      <c r="BP35" s="680"/>
      <c r="BQ35" s="680"/>
      <c r="BR35" s="680"/>
      <c r="BS35" s="680"/>
      <c r="BT35" s="680"/>
      <c r="BU35" s="680"/>
      <c r="BV35" s="680"/>
      <c r="BW35" s="680"/>
      <c r="BX35" s="680"/>
      <c r="BY35" s="680"/>
      <c r="BZ35" s="680"/>
      <c r="CA35" s="680"/>
      <c r="CB35" s="680"/>
      <c r="CC35" s="680"/>
      <c r="CD35" s="680"/>
      <c r="CE35" s="680"/>
      <c r="CF35" s="680"/>
      <c r="CG35" s="680"/>
      <c r="CH35" s="680"/>
      <c r="CI35" s="680"/>
      <c r="CJ35" s="680"/>
      <c r="CK35" s="680"/>
      <c r="CL35" s="680"/>
      <c r="CM35" s="680"/>
      <c r="CN35" s="680"/>
      <c r="CO35" s="680"/>
      <c r="CP35" s="680"/>
    </row>
    <row r="36" spans="1:94" ht="15.75" customHeight="1">
      <c r="A36" s="954" t="s">
        <v>10138</v>
      </c>
      <c r="B36" s="176"/>
      <c r="C36" s="176"/>
      <c r="D36" s="176"/>
      <c r="E36" s="176"/>
      <c r="F36" s="176"/>
      <c r="G36" s="955">
        <f>COUNTA(G15:G35)</f>
        <v>21</v>
      </c>
      <c r="H36" s="176"/>
      <c r="I36" s="176"/>
      <c r="J36" s="176"/>
      <c r="K36" s="176"/>
      <c r="L36" s="176"/>
      <c r="M36" s="176"/>
      <c r="N36" s="176"/>
      <c r="O36" s="176"/>
      <c r="P36" s="176"/>
      <c r="Q36" s="176"/>
      <c r="R36" s="176"/>
      <c r="S36" s="176"/>
      <c r="T36" s="176"/>
      <c r="U36" s="176"/>
      <c r="V36" s="176"/>
      <c r="W36" s="176"/>
      <c r="X36" s="488"/>
      <c r="Y36" s="490"/>
      <c r="Z36" s="176"/>
      <c r="AA36" s="176"/>
      <c r="AB36" s="176"/>
      <c r="AC36" s="176"/>
      <c r="AD36" s="176"/>
      <c r="AE36" s="176"/>
      <c r="AF36" s="490"/>
      <c r="AG36" s="176"/>
      <c r="AH36" s="176"/>
      <c r="AI36" s="176"/>
      <c r="AJ36" s="176"/>
      <c r="AK36" s="176"/>
      <c r="AL36" s="176"/>
      <c r="AM36" s="176"/>
      <c r="AN36" s="176"/>
      <c r="AO36" s="176"/>
      <c r="AP36" s="176"/>
      <c r="AQ36" s="176"/>
      <c r="AR36" s="176"/>
      <c r="AS36" s="176"/>
      <c r="AT36" s="458"/>
      <c r="AU36" s="176"/>
      <c r="AV36" s="176"/>
      <c r="AW36" s="176"/>
      <c r="AX36" s="522"/>
      <c r="AY36" s="522"/>
      <c r="AZ36" s="522"/>
      <c r="BA36" s="522"/>
      <c r="BB36" s="522"/>
      <c r="BC36" s="956"/>
      <c r="BD36" s="956"/>
      <c r="BE36" s="956"/>
      <c r="BF36" s="956"/>
      <c r="BG36" s="680"/>
      <c r="BH36" s="680"/>
      <c r="BI36" s="680"/>
      <c r="BJ36" s="680"/>
      <c r="BK36" s="680"/>
      <c r="BL36" s="680"/>
      <c r="BM36" s="680"/>
      <c r="BN36" s="680"/>
      <c r="BO36" s="680"/>
      <c r="BP36" s="680"/>
      <c r="BQ36" s="680"/>
      <c r="BR36" s="680"/>
      <c r="BS36" s="680"/>
      <c r="BT36" s="680"/>
      <c r="BU36" s="680"/>
      <c r="BV36" s="680"/>
      <c r="BW36" s="680"/>
      <c r="BX36" s="680"/>
      <c r="BY36" s="680"/>
      <c r="BZ36" s="680"/>
      <c r="CA36" s="680"/>
      <c r="CB36" s="680"/>
      <c r="CC36" s="680"/>
      <c r="CD36" s="680"/>
      <c r="CE36" s="680"/>
      <c r="CF36" s="680"/>
      <c r="CG36" s="680"/>
      <c r="CH36" s="680"/>
      <c r="CI36" s="680"/>
      <c r="CJ36" s="680"/>
      <c r="CK36" s="680"/>
      <c r="CL36" s="680"/>
      <c r="CM36" s="680"/>
      <c r="CN36" s="680"/>
      <c r="CO36" s="680"/>
      <c r="CP36" s="680"/>
    </row>
    <row r="37" spans="1:94" ht="15.75" customHeight="1">
      <c r="A37" s="176" t="s">
        <v>10</v>
      </c>
      <c r="B37" s="176" t="s">
        <v>27</v>
      </c>
      <c r="C37" s="176" t="s">
        <v>123</v>
      </c>
      <c r="D37" s="313" t="s">
        <v>3724</v>
      </c>
      <c r="E37" s="313" t="s">
        <v>509</v>
      </c>
      <c r="F37" s="176"/>
      <c r="G37" s="176" t="s">
        <v>3465</v>
      </c>
      <c r="H37" s="176" t="s">
        <v>4606</v>
      </c>
      <c r="I37" s="176" t="s">
        <v>3725</v>
      </c>
      <c r="J37" s="176"/>
      <c r="K37" s="176"/>
      <c r="L37" s="176" t="s">
        <v>4607</v>
      </c>
      <c r="M37" s="176" t="s">
        <v>4608</v>
      </c>
      <c r="N37" s="313" t="s">
        <v>15</v>
      </c>
      <c r="O37" s="313" t="s">
        <v>16</v>
      </c>
      <c r="P37" s="313" t="s">
        <v>35</v>
      </c>
      <c r="Q37" s="63" t="s">
        <v>8666</v>
      </c>
      <c r="R37" s="174" t="s">
        <v>36</v>
      </c>
      <c r="S37" s="174"/>
      <c r="T37" s="174" t="s">
        <v>4497</v>
      </c>
      <c r="U37" s="63" t="s">
        <v>4164</v>
      </c>
      <c r="V37" s="174" t="s">
        <v>91</v>
      </c>
      <c r="W37" s="174" t="s">
        <v>4776</v>
      </c>
      <c r="X37" s="429">
        <v>45358</v>
      </c>
      <c r="Y37" s="430">
        <v>47185</v>
      </c>
      <c r="Z37" s="63" t="s">
        <v>4158</v>
      </c>
      <c r="AA37" s="63" t="s">
        <v>4159</v>
      </c>
      <c r="AB37" s="63"/>
      <c r="AC37" s="174" t="s">
        <v>4610</v>
      </c>
      <c r="AD37" s="174" t="s">
        <v>4777</v>
      </c>
      <c r="AE37" s="430">
        <v>47020</v>
      </c>
      <c r="AF37" s="174"/>
      <c r="AG37" s="174"/>
      <c r="AH37" s="174"/>
      <c r="AI37" s="174"/>
      <c r="AJ37" s="174"/>
      <c r="AK37" s="174"/>
      <c r="AL37" s="174"/>
      <c r="AM37" s="174"/>
      <c r="AN37" s="174"/>
      <c r="AO37" s="174"/>
      <c r="AP37" s="174"/>
      <c r="AQ37" s="174" t="s">
        <v>2312</v>
      </c>
      <c r="AR37" s="174">
        <v>2024</v>
      </c>
      <c r="AS37" s="415">
        <v>45378</v>
      </c>
      <c r="AT37" s="174" t="s">
        <v>2310</v>
      </c>
      <c r="AU37" s="437"/>
      <c r="AV37" s="471"/>
      <c r="AW37" s="473"/>
      <c r="AX37" s="422"/>
      <c r="AY37" s="473"/>
      <c r="AZ37" s="473"/>
      <c r="BA37" s="422"/>
      <c r="BB37" s="473"/>
      <c r="BC37" s="471"/>
      <c r="BD37" s="473"/>
      <c r="BE37" s="426"/>
      <c r="BF37" s="426">
        <f t="shared" ref="BF37:BF50" si="11">COUNTIF(AT37,"new tvi &amp; program")</f>
        <v>0</v>
      </c>
      <c r="BG37" s="426">
        <f t="shared" ref="BG37:BG50" si="12">COUNTIF(AT37,"additional program")</f>
        <v>1</v>
      </c>
      <c r="BH37" s="426">
        <f t="shared" ref="BH37:BH50" si="13">COUNTIF(AT37,"migration")</f>
        <v>0</v>
      </c>
      <c r="BI37" s="426">
        <f t="shared" ref="BI37:BI50" si="14">SUM(BF37:BH37)</f>
        <v>1</v>
      </c>
      <c r="BJ37" s="425" t="b">
        <f>COUNTIF($W$3:$W102,$W37)&gt;1</f>
        <v>0</v>
      </c>
      <c r="BK37" s="425"/>
      <c r="BL37" s="425"/>
      <c r="BM37" s="425"/>
      <c r="BN37" s="425"/>
      <c r="BO37" s="425"/>
      <c r="BP37" s="425"/>
      <c r="BQ37" s="425"/>
      <c r="BR37" s="425"/>
      <c r="BS37" s="425"/>
      <c r="BT37" s="425"/>
      <c r="BU37" s="425"/>
      <c r="BV37" s="425"/>
      <c r="BW37" s="425"/>
      <c r="BX37" s="425"/>
      <c r="BY37" s="425"/>
      <c r="BZ37" s="425"/>
      <c r="CA37" s="425"/>
      <c r="CB37" s="425"/>
      <c r="CC37" s="425"/>
      <c r="CD37" s="425"/>
      <c r="CE37" s="425"/>
      <c r="CF37" s="425"/>
      <c r="CG37" s="425"/>
      <c r="CH37" s="425"/>
      <c r="CI37" s="425"/>
      <c r="CJ37" s="425"/>
      <c r="CK37" s="425"/>
      <c r="CL37" s="425"/>
      <c r="CM37" s="425"/>
      <c r="CN37" s="425"/>
      <c r="CO37" s="425"/>
      <c r="CP37" s="425"/>
    </row>
    <row r="38" spans="1:94" ht="15.75" customHeight="1">
      <c r="A38" s="63" t="s">
        <v>10</v>
      </c>
      <c r="B38" s="63" t="s">
        <v>27</v>
      </c>
      <c r="C38" s="63" t="s">
        <v>28</v>
      </c>
      <c r="D38" s="63" t="s">
        <v>2149</v>
      </c>
      <c r="E38" s="63" t="s">
        <v>146</v>
      </c>
      <c r="F38" s="63"/>
      <c r="G38" s="174" t="s">
        <v>2150</v>
      </c>
      <c r="H38" s="174" t="s">
        <v>4778</v>
      </c>
      <c r="I38" s="174" t="s">
        <v>2151</v>
      </c>
      <c r="J38" s="174"/>
      <c r="K38" s="174"/>
      <c r="L38" s="174">
        <v>9422952781</v>
      </c>
      <c r="M38" s="174" t="s">
        <v>4779</v>
      </c>
      <c r="N38" s="63" t="s">
        <v>15</v>
      </c>
      <c r="O38" s="63" t="s">
        <v>1449</v>
      </c>
      <c r="P38" s="63" t="s">
        <v>35</v>
      </c>
      <c r="Q38" s="63" t="s">
        <v>125</v>
      </c>
      <c r="R38" s="174" t="s">
        <v>1849</v>
      </c>
      <c r="S38" s="174"/>
      <c r="T38" s="174" t="s">
        <v>4582</v>
      </c>
      <c r="U38" s="63" t="s">
        <v>4164</v>
      </c>
      <c r="V38" s="174" t="s">
        <v>127</v>
      </c>
      <c r="W38" s="174" t="s">
        <v>4780</v>
      </c>
      <c r="X38" s="429">
        <v>45363</v>
      </c>
      <c r="Y38" s="430">
        <v>47190</v>
      </c>
      <c r="Z38" s="63" t="s">
        <v>4158</v>
      </c>
      <c r="AA38" s="63" t="s">
        <v>4159</v>
      </c>
      <c r="AB38" s="63"/>
      <c r="AC38" s="174" t="s">
        <v>4781</v>
      </c>
      <c r="AD38" s="174"/>
      <c r="AE38" s="63"/>
      <c r="AF38" s="174"/>
      <c r="AG38" s="174"/>
      <c r="AH38" s="174"/>
      <c r="AI38" s="174"/>
      <c r="AJ38" s="174"/>
      <c r="AK38" s="174"/>
      <c r="AL38" s="174"/>
      <c r="AM38" s="174"/>
      <c r="AN38" s="174"/>
      <c r="AO38" s="174"/>
      <c r="AP38" s="174"/>
      <c r="AQ38" s="174" t="s">
        <v>2312</v>
      </c>
      <c r="AR38" s="174">
        <v>2024</v>
      </c>
      <c r="AS38" s="415">
        <v>45378</v>
      </c>
      <c r="AT38" s="174" t="s">
        <v>2310</v>
      </c>
      <c r="AU38" s="437"/>
      <c r="AV38" s="471"/>
      <c r="AW38" s="473"/>
      <c r="AX38" s="422"/>
      <c r="AY38" s="473"/>
      <c r="AZ38" s="473"/>
      <c r="BA38" s="422"/>
      <c r="BB38" s="473"/>
      <c r="BC38" s="471"/>
      <c r="BD38" s="473"/>
      <c r="BE38" s="426"/>
      <c r="BF38" s="426">
        <f t="shared" si="11"/>
        <v>0</v>
      </c>
      <c r="BG38" s="426">
        <f t="shared" si="12"/>
        <v>1</v>
      </c>
      <c r="BH38" s="426">
        <f t="shared" si="13"/>
        <v>0</v>
      </c>
      <c r="BI38" s="426">
        <f t="shared" si="14"/>
        <v>1</v>
      </c>
      <c r="BJ38" s="425" t="b">
        <f>COUNTIF($W$3:$W102,$W38)&gt;1</f>
        <v>0</v>
      </c>
      <c r="BK38" s="425"/>
      <c r="BL38" s="425"/>
      <c r="BM38" s="425"/>
      <c r="BN38" s="425"/>
      <c r="BO38" s="425"/>
      <c r="BP38" s="425"/>
      <c r="BQ38" s="425"/>
      <c r="BR38" s="425"/>
      <c r="BS38" s="425"/>
      <c r="BT38" s="425"/>
      <c r="BU38" s="425"/>
      <c r="BV38" s="425"/>
      <c r="BW38" s="425"/>
      <c r="BX38" s="425"/>
      <c r="BY38" s="425"/>
      <c r="BZ38" s="425"/>
      <c r="CA38" s="425"/>
      <c r="CB38" s="425"/>
      <c r="CC38" s="425"/>
      <c r="CD38" s="425"/>
      <c r="CE38" s="425"/>
      <c r="CF38" s="425"/>
      <c r="CG38" s="425"/>
      <c r="CH38" s="425"/>
      <c r="CI38" s="425"/>
      <c r="CJ38" s="425"/>
      <c r="CK38" s="425"/>
      <c r="CL38" s="425"/>
      <c r="CM38" s="425"/>
      <c r="CN38" s="425"/>
      <c r="CO38" s="425"/>
      <c r="CP38" s="425"/>
    </row>
    <row r="39" spans="1:94" ht="15.75" customHeight="1">
      <c r="A39" s="174" t="s">
        <v>10</v>
      </c>
      <c r="B39" s="174" t="s">
        <v>11</v>
      </c>
      <c r="C39" s="174" t="s">
        <v>176</v>
      </c>
      <c r="D39" s="63" t="s">
        <v>3759</v>
      </c>
      <c r="E39" s="63" t="s">
        <v>3756</v>
      </c>
      <c r="F39" s="174"/>
      <c r="G39" s="174" t="s">
        <v>3463</v>
      </c>
      <c r="H39" s="174" t="s">
        <v>6808</v>
      </c>
      <c r="I39" s="174" t="s">
        <v>3890</v>
      </c>
      <c r="J39" s="174"/>
      <c r="K39" s="174"/>
      <c r="L39" s="174" t="s">
        <v>6809</v>
      </c>
      <c r="M39" s="494" t="s">
        <v>6810</v>
      </c>
      <c r="N39" s="63" t="s">
        <v>15</v>
      </c>
      <c r="O39" s="63" t="s">
        <v>16</v>
      </c>
      <c r="P39" s="174" t="s">
        <v>35</v>
      </c>
      <c r="Q39" s="63" t="s">
        <v>117</v>
      </c>
      <c r="R39" s="174" t="s">
        <v>200</v>
      </c>
      <c r="S39" s="174"/>
      <c r="T39" s="174" t="s">
        <v>6353</v>
      </c>
      <c r="U39" s="63" t="s">
        <v>4164</v>
      </c>
      <c r="V39" s="174" t="s">
        <v>235</v>
      </c>
      <c r="W39" s="174" t="s">
        <v>6811</v>
      </c>
      <c r="X39" s="429">
        <v>45356</v>
      </c>
      <c r="Y39" s="430">
        <v>47183</v>
      </c>
      <c r="Z39" s="63" t="s">
        <v>4158</v>
      </c>
      <c r="AA39" s="63" t="s">
        <v>4159</v>
      </c>
      <c r="AB39" s="63"/>
      <c r="AC39" s="174" t="s">
        <v>6812</v>
      </c>
      <c r="AD39" s="174" t="s">
        <v>6813</v>
      </c>
      <c r="AE39" s="466">
        <v>46757</v>
      </c>
      <c r="AF39" s="174"/>
      <c r="AG39" s="174"/>
      <c r="AH39" s="174"/>
      <c r="AI39" s="174"/>
      <c r="AJ39" s="174"/>
      <c r="AK39" s="174"/>
      <c r="AL39" s="174"/>
      <c r="AM39" s="174"/>
      <c r="AN39" s="174"/>
      <c r="AO39" s="174"/>
      <c r="AP39" s="174"/>
      <c r="AQ39" s="174" t="s">
        <v>2312</v>
      </c>
      <c r="AR39" s="174">
        <v>2024</v>
      </c>
      <c r="AS39" s="415">
        <v>45378</v>
      </c>
      <c r="AT39" s="174" t="s">
        <v>2307</v>
      </c>
      <c r="AU39" s="437"/>
      <c r="AV39" s="523"/>
      <c r="AW39" s="524"/>
      <c r="AX39" s="422"/>
      <c r="AY39" s="524"/>
      <c r="AZ39" s="524"/>
      <c r="BA39" s="422"/>
      <c r="BB39" s="524"/>
      <c r="BC39" s="523"/>
      <c r="BD39" s="524">
        <v>1</v>
      </c>
      <c r="BE39" s="524"/>
      <c r="BF39" s="426">
        <f t="shared" si="11"/>
        <v>1</v>
      </c>
      <c r="BG39" s="426">
        <f t="shared" si="12"/>
        <v>0</v>
      </c>
      <c r="BH39" s="426">
        <f t="shared" si="13"/>
        <v>0</v>
      </c>
      <c r="BI39" s="426">
        <f t="shared" si="14"/>
        <v>1</v>
      </c>
      <c r="BJ39" s="425" t="b">
        <f t="shared" ref="BJ39:BJ45" si="15">COUNTIF($W$3:$W1872,$W39)&gt;1</f>
        <v>0</v>
      </c>
      <c r="BK39" s="681"/>
      <c r="BL39" s="681"/>
      <c r="BM39" s="681"/>
      <c r="BN39" s="681"/>
      <c r="BO39" s="681"/>
      <c r="BP39" s="681"/>
      <c r="BQ39" s="681"/>
      <c r="BR39" s="681"/>
      <c r="BS39" s="681"/>
      <c r="BT39" s="681"/>
      <c r="BU39" s="681"/>
      <c r="BV39" s="681"/>
      <c r="BW39" s="681"/>
      <c r="BX39" s="681"/>
      <c r="BY39" s="681"/>
      <c r="BZ39" s="681"/>
      <c r="CA39" s="681"/>
      <c r="CB39" s="681"/>
      <c r="CC39" s="681"/>
      <c r="CD39" s="681"/>
      <c r="CE39" s="681"/>
      <c r="CF39" s="681"/>
      <c r="CG39" s="681"/>
      <c r="CH39" s="681"/>
      <c r="CI39" s="681"/>
      <c r="CJ39" s="681"/>
      <c r="CK39" s="681"/>
      <c r="CL39" s="681"/>
      <c r="CM39" s="681"/>
      <c r="CN39" s="681"/>
      <c r="CO39" s="681"/>
      <c r="CP39" s="681"/>
    </row>
    <row r="40" spans="1:94" ht="15.75" customHeight="1">
      <c r="A40" s="174" t="s">
        <v>10</v>
      </c>
      <c r="B40" s="174" t="s">
        <v>11</v>
      </c>
      <c r="C40" s="174" t="s">
        <v>176</v>
      </c>
      <c r="D40" s="63" t="s">
        <v>3759</v>
      </c>
      <c r="E40" s="63" t="s">
        <v>3756</v>
      </c>
      <c r="F40" s="174"/>
      <c r="G40" s="174" t="s">
        <v>3463</v>
      </c>
      <c r="H40" s="174" t="s">
        <v>6808</v>
      </c>
      <c r="I40" s="174" t="s">
        <v>3890</v>
      </c>
      <c r="J40" s="174"/>
      <c r="K40" s="174"/>
      <c r="L40" s="174" t="s">
        <v>6809</v>
      </c>
      <c r="M40" s="494" t="s">
        <v>6810</v>
      </c>
      <c r="N40" s="63" t="s">
        <v>15</v>
      </c>
      <c r="O40" s="63" t="s">
        <v>16</v>
      </c>
      <c r="P40" s="174" t="s">
        <v>35</v>
      </c>
      <c r="Q40" s="63" t="s">
        <v>8666</v>
      </c>
      <c r="R40" s="174" t="s">
        <v>36</v>
      </c>
      <c r="S40" s="174"/>
      <c r="T40" s="174" t="s">
        <v>4497</v>
      </c>
      <c r="U40" s="63" t="s">
        <v>4164</v>
      </c>
      <c r="V40" s="174" t="s">
        <v>91</v>
      </c>
      <c r="W40" s="174" t="s">
        <v>6814</v>
      </c>
      <c r="X40" s="429">
        <v>45356</v>
      </c>
      <c r="Y40" s="430">
        <v>47183</v>
      </c>
      <c r="Z40" s="63" t="s">
        <v>4158</v>
      </c>
      <c r="AA40" s="63" t="s">
        <v>4159</v>
      </c>
      <c r="AB40" s="63"/>
      <c r="AC40" s="174" t="s">
        <v>6403</v>
      </c>
      <c r="AD40" s="174" t="s">
        <v>6815</v>
      </c>
      <c r="AE40" s="466">
        <v>45938</v>
      </c>
      <c r="AF40" s="174"/>
      <c r="AG40" s="174"/>
      <c r="AH40" s="174"/>
      <c r="AI40" s="174"/>
      <c r="AJ40" s="174"/>
      <c r="AK40" s="174"/>
      <c r="AL40" s="174"/>
      <c r="AM40" s="174"/>
      <c r="AN40" s="174"/>
      <c r="AO40" s="174"/>
      <c r="AP40" s="174"/>
      <c r="AQ40" s="174" t="s">
        <v>2312</v>
      </c>
      <c r="AR40" s="174">
        <v>2024</v>
      </c>
      <c r="AS40" s="415">
        <v>45378</v>
      </c>
      <c r="AT40" s="174" t="s">
        <v>2310</v>
      </c>
      <c r="AU40" s="437"/>
      <c r="AV40" s="523"/>
      <c r="AW40" s="524"/>
      <c r="AX40" s="422"/>
      <c r="AY40" s="524"/>
      <c r="AZ40" s="524"/>
      <c r="BA40" s="422"/>
      <c r="BB40" s="524"/>
      <c r="BC40" s="523"/>
      <c r="BD40" s="524"/>
      <c r="BE40" s="524"/>
      <c r="BF40" s="426">
        <f t="shared" si="11"/>
        <v>0</v>
      </c>
      <c r="BG40" s="426">
        <f t="shared" si="12"/>
        <v>1</v>
      </c>
      <c r="BH40" s="426">
        <f t="shared" si="13"/>
        <v>0</v>
      </c>
      <c r="BI40" s="426">
        <f t="shared" si="14"/>
        <v>1</v>
      </c>
      <c r="BJ40" s="425" t="b">
        <f t="shared" si="15"/>
        <v>0</v>
      </c>
      <c r="BK40" s="681"/>
      <c r="BL40" s="681"/>
      <c r="BM40" s="681"/>
      <c r="BN40" s="681"/>
      <c r="BO40" s="681"/>
      <c r="BP40" s="681"/>
      <c r="BQ40" s="681"/>
      <c r="BR40" s="681"/>
      <c r="BS40" s="681"/>
      <c r="BT40" s="681"/>
      <c r="BU40" s="681"/>
      <c r="BV40" s="681"/>
      <c r="BW40" s="681"/>
      <c r="BX40" s="681"/>
      <c r="BY40" s="681"/>
      <c r="BZ40" s="681"/>
      <c r="CA40" s="681"/>
      <c r="CB40" s="681"/>
      <c r="CC40" s="681"/>
      <c r="CD40" s="681"/>
      <c r="CE40" s="681"/>
      <c r="CF40" s="681"/>
      <c r="CG40" s="681"/>
      <c r="CH40" s="681"/>
      <c r="CI40" s="681"/>
      <c r="CJ40" s="681"/>
      <c r="CK40" s="681"/>
      <c r="CL40" s="681"/>
      <c r="CM40" s="681"/>
      <c r="CN40" s="681"/>
      <c r="CO40" s="681"/>
      <c r="CP40" s="681"/>
    </row>
    <row r="41" spans="1:94" ht="15.75" customHeight="1">
      <c r="A41" s="174" t="s">
        <v>10</v>
      </c>
      <c r="B41" s="174" t="s">
        <v>11</v>
      </c>
      <c r="C41" s="174" t="s">
        <v>13</v>
      </c>
      <c r="D41" s="63" t="s">
        <v>12</v>
      </c>
      <c r="E41" s="63" t="s">
        <v>28</v>
      </c>
      <c r="F41" s="174"/>
      <c r="G41" s="174" t="s">
        <v>3464</v>
      </c>
      <c r="H41" s="174" t="s">
        <v>6816</v>
      </c>
      <c r="I41" s="174" t="s">
        <v>3872</v>
      </c>
      <c r="J41" s="174"/>
      <c r="K41" s="174"/>
      <c r="L41" s="174" t="s">
        <v>6817</v>
      </c>
      <c r="M41" s="174" t="s">
        <v>6818</v>
      </c>
      <c r="N41" s="63" t="s">
        <v>15</v>
      </c>
      <c r="O41" s="63" t="s">
        <v>16</v>
      </c>
      <c r="P41" s="174" t="s">
        <v>35</v>
      </c>
      <c r="Q41" s="63" t="s">
        <v>8666</v>
      </c>
      <c r="R41" s="174" t="s">
        <v>47</v>
      </c>
      <c r="S41" s="174"/>
      <c r="T41" s="174" t="s">
        <v>4491</v>
      </c>
      <c r="U41" s="63" t="s">
        <v>4164</v>
      </c>
      <c r="V41" s="174" t="s">
        <v>78</v>
      </c>
      <c r="W41" s="174" t="s">
        <v>6819</v>
      </c>
      <c r="X41" s="429">
        <v>45357</v>
      </c>
      <c r="Y41" s="430">
        <v>47184</v>
      </c>
      <c r="Z41" s="63" t="s">
        <v>4158</v>
      </c>
      <c r="AA41" s="63" t="s">
        <v>4159</v>
      </c>
      <c r="AB41" s="63"/>
      <c r="AC41" s="174" t="s">
        <v>5369</v>
      </c>
      <c r="AD41" s="174" t="s">
        <v>6820</v>
      </c>
      <c r="AE41" s="466">
        <v>46249</v>
      </c>
      <c r="AF41" s="174"/>
      <c r="AG41" s="174"/>
      <c r="AH41" s="174"/>
      <c r="AI41" s="174"/>
      <c r="AJ41" s="174"/>
      <c r="AK41" s="174"/>
      <c r="AL41" s="174"/>
      <c r="AM41" s="174"/>
      <c r="AN41" s="174"/>
      <c r="AO41" s="174"/>
      <c r="AP41" s="174"/>
      <c r="AQ41" s="174" t="s">
        <v>2312</v>
      </c>
      <c r="AR41" s="174">
        <v>2024</v>
      </c>
      <c r="AS41" s="415">
        <v>45378</v>
      </c>
      <c r="AT41" s="174" t="s">
        <v>2310</v>
      </c>
      <c r="AU41" s="437"/>
      <c r="AV41" s="523"/>
      <c r="AW41" s="524"/>
      <c r="AX41" s="422"/>
      <c r="AY41" s="524"/>
      <c r="AZ41" s="524"/>
      <c r="BA41" s="422"/>
      <c r="BB41" s="524"/>
      <c r="BC41" s="523"/>
      <c r="BD41" s="524"/>
      <c r="BE41" s="524"/>
      <c r="BF41" s="426">
        <f t="shared" si="11"/>
        <v>0</v>
      </c>
      <c r="BG41" s="426">
        <f t="shared" si="12"/>
        <v>1</v>
      </c>
      <c r="BH41" s="426">
        <f t="shared" si="13"/>
        <v>0</v>
      </c>
      <c r="BI41" s="426">
        <f t="shared" si="14"/>
        <v>1</v>
      </c>
      <c r="BJ41" s="425" t="b">
        <f t="shared" si="15"/>
        <v>0</v>
      </c>
      <c r="BK41" s="681"/>
      <c r="BL41" s="681"/>
      <c r="BM41" s="681"/>
      <c r="BN41" s="681"/>
      <c r="BO41" s="681"/>
      <c r="BP41" s="681"/>
      <c r="BQ41" s="681"/>
      <c r="BR41" s="681"/>
      <c r="BS41" s="681"/>
      <c r="BT41" s="681"/>
      <c r="BU41" s="681"/>
      <c r="BV41" s="681"/>
      <c r="BW41" s="681"/>
      <c r="BX41" s="681"/>
      <c r="BY41" s="681"/>
      <c r="BZ41" s="681"/>
      <c r="CA41" s="681"/>
      <c r="CB41" s="681"/>
      <c r="CC41" s="681"/>
      <c r="CD41" s="681"/>
      <c r="CE41" s="681"/>
      <c r="CF41" s="681"/>
      <c r="CG41" s="681"/>
      <c r="CH41" s="681"/>
      <c r="CI41" s="681"/>
      <c r="CJ41" s="681"/>
      <c r="CK41" s="681"/>
      <c r="CL41" s="681"/>
      <c r="CM41" s="681"/>
      <c r="CN41" s="681"/>
      <c r="CO41" s="681"/>
      <c r="CP41" s="681"/>
    </row>
    <row r="42" spans="1:94" ht="15.75" customHeight="1">
      <c r="A42" s="174" t="s">
        <v>10</v>
      </c>
      <c r="B42" s="63" t="s">
        <v>11</v>
      </c>
      <c r="C42" s="63" t="s">
        <v>12</v>
      </c>
      <c r="D42" s="63" t="s">
        <v>13</v>
      </c>
      <c r="E42" s="63" t="s">
        <v>3756</v>
      </c>
      <c r="F42" s="63"/>
      <c r="G42" s="63" t="s">
        <v>1766</v>
      </c>
      <c r="H42" s="63" t="s">
        <v>6076</v>
      </c>
      <c r="I42" s="63" t="s">
        <v>3795</v>
      </c>
      <c r="J42" s="63"/>
      <c r="K42" s="63"/>
      <c r="L42" s="63" t="s">
        <v>5827</v>
      </c>
      <c r="M42" s="63" t="s">
        <v>5803</v>
      </c>
      <c r="N42" s="63" t="s">
        <v>15</v>
      </c>
      <c r="O42" s="63" t="s">
        <v>16</v>
      </c>
      <c r="P42" s="63" t="s">
        <v>35</v>
      </c>
      <c r="Q42" s="63" t="s">
        <v>8666</v>
      </c>
      <c r="R42" s="63" t="s">
        <v>45</v>
      </c>
      <c r="S42" s="174"/>
      <c r="T42" s="174" t="s">
        <v>4652</v>
      </c>
      <c r="U42" s="63" t="s">
        <v>4164</v>
      </c>
      <c r="V42" s="174" t="s">
        <v>1770</v>
      </c>
      <c r="W42" s="174" t="s">
        <v>6821</v>
      </c>
      <c r="X42" s="429">
        <v>45372</v>
      </c>
      <c r="Y42" s="430">
        <v>47098</v>
      </c>
      <c r="Z42" s="63" t="s">
        <v>4158</v>
      </c>
      <c r="AA42" s="63" t="s">
        <v>4159</v>
      </c>
      <c r="AB42" s="63"/>
      <c r="AC42" s="174" t="s">
        <v>6822</v>
      </c>
      <c r="AD42" s="174" t="s">
        <v>6823</v>
      </c>
      <c r="AE42" s="466">
        <v>46706</v>
      </c>
      <c r="AF42" s="174"/>
      <c r="AG42" s="174"/>
      <c r="AH42" s="174"/>
      <c r="AI42" s="174"/>
      <c r="AJ42" s="174"/>
      <c r="AK42" s="174"/>
      <c r="AL42" s="174"/>
      <c r="AM42" s="174"/>
      <c r="AN42" s="174"/>
      <c r="AO42" s="174"/>
      <c r="AP42" s="174"/>
      <c r="AQ42" s="174" t="s">
        <v>2312</v>
      </c>
      <c r="AR42" s="174">
        <v>2024</v>
      </c>
      <c r="AS42" s="415">
        <v>45378</v>
      </c>
      <c r="AT42" s="174" t="s">
        <v>2310</v>
      </c>
      <c r="AU42" s="437"/>
      <c r="AV42" s="523"/>
      <c r="AW42" s="524"/>
      <c r="AX42" s="422"/>
      <c r="AY42" s="524"/>
      <c r="AZ42" s="524"/>
      <c r="BA42" s="422"/>
      <c r="BB42" s="524"/>
      <c r="BC42" s="523"/>
      <c r="BD42" s="524"/>
      <c r="BE42" s="524"/>
      <c r="BF42" s="426">
        <f t="shared" si="11"/>
        <v>0</v>
      </c>
      <c r="BG42" s="426">
        <f t="shared" si="12"/>
        <v>1</v>
      </c>
      <c r="BH42" s="426">
        <f t="shared" si="13"/>
        <v>0</v>
      </c>
      <c r="BI42" s="426">
        <f t="shared" si="14"/>
        <v>1</v>
      </c>
      <c r="BJ42" s="425" t="b">
        <f t="shared" si="15"/>
        <v>0</v>
      </c>
      <c r="BK42" s="681"/>
      <c r="BL42" s="681"/>
      <c r="BM42" s="681"/>
      <c r="BN42" s="681"/>
      <c r="BO42" s="681"/>
      <c r="BP42" s="681"/>
      <c r="BQ42" s="681"/>
      <c r="BR42" s="681"/>
      <c r="BS42" s="681"/>
      <c r="BT42" s="681"/>
      <c r="BU42" s="681"/>
      <c r="BV42" s="681"/>
      <c r="BW42" s="681"/>
      <c r="BX42" s="681"/>
      <c r="BY42" s="681"/>
      <c r="BZ42" s="681"/>
      <c r="CA42" s="681"/>
      <c r="CB42" s="681"/>
      <c r="CC42" s="681"/>
      <c r="CD42" s="681"/>
      <c r="CE42" s="681"/>
      <c r="CF42" s="681"/>
      <c r="CG42" s="681"/>
      <c r="CH42" s="681"/>
      <c r="CI42" s="681"/>
      <c r="CJ42" s="681"/>
      <c r="CK42" s="681"/>
      <c r="CL42" s="681"/>
      <c r="CM42" s="681"/>
      <c r="CN42" s="681"/>
      <c r="CO42" s="681"/>
      <c r="CP42" s="681"/>
    </row>
    <row r="43" spans="1:94" ht="15.75" customHeight="1">
      <c r="A43" s="176" t="s">
        <v>10</v>
      </c>
      <c r="B43" s="313" t="s">
        <v>11</v>
      </c>
      <c r="C43" s="313" t="s">
        <v>50</v>
      </c>
      <c r="D43" s="313" t="s">
        <v>2158</v>
      </c>
      <c r="E43" s="313" t="s">
        <v>28</v>
      </c>
      <c r="F43" s="176"/>
      <c r="G43" s="176" t="s">
        <v>3446</v>
      </c>
      <c r="H43" s="176" t="s">
        <v>6757</v>
      </c>
      <c r="I43" s="176" t="s">
        <v>9632</v>
      </c>
      <c r="J43" s="176"/>
      <c r="K43" s="176"/>
      <c r="L43" s="176" t="s">
        <v>6758</v>
      </c>
      <c r="M43" s="176" t="s">
        <v>6759</v>
      </c>
      <c r="N43" s="313" t="s">
        <v>15</v>
      </c>
      <c r="O43" s="313" t="s">
        <v>16</v>
      </c>
      <c r="P43" s="176" t="s">
        <v>35</v>
      </c>
      <c r="Q43" s="313" t="s">
        <v>8666</v>
      </c>
      <c r="R43" s="63" t="s">
        <v>1362</v>
      </c>
      <c r="S43" s="174"/>
      <c r="T43" s="174" t="s">
        <v>4497</v>
      </c>
      <c r="U43" s="63" t="s">
        <v>4164</v>
      </c>
      <c r="V43" s="174" t="s">
        <v>6375</v>
      </c>
      <c r="W43" s="174" t="s">
        <v>6824</v>
      </c>
      <c r="X43" s="429">
        <v>45373</v>
      </c>
      <c r="Y43" s="430">
        <v>47150</v>
      </c>
      <c r="Z43" s="63" t="s">
        <v>4158</v>
      </c>
      <c r="AA43" s="63" t="s">
        <v>4159</v>
      </c>
      <c r="AB43" s="63"/>
      <c r="AC43" s="176" t="s">
        <v>5211</v>
      </c>
      <c r="AD43" s="176" t="s">
        <v>6761</v>
      </c>
      <c r="AE43" s="488">
        <v>46063</v>
      </c>
      <c r="AF43" s="174"/>
      <c r="AG43" s="174"/>
      <c r="AH43" s="174"/>
      <c r="AI43" s="174"/>
      <c r="AJ43" s="174"/>
      <c r="AK43" s="174"/>
      <c r="AL43" s="174"/>
      <c r="AM43" s="174"/>
      <c r="AN43" s="174"/>
      <c r="AO43" s="174"/>
      <c r="AP43" s="174"/>
      <c r="AQ43" s="174" t="s">
        <v>2312</v>
      </c>
      <c r="AR43" s="174">
        <v>2024</v>
      </c>
      <c r="AS43" s="415">
        <v>45378</v>
      </c>
      <c r="AT43" s="174" t="s">
        <v>2310</v>
      </c>
      <c r="AU43" s="437"/>
      <c r="AV43" s="523"/>
      <c r="AW43" s="524"/>
      <c r="AX43" s="422"/>
      <c r="AY43" s="524"/>
      <c r="AZ43" s="524"/>
      <c r="BA43" s="422"/>
      <c r="BB43" s="524"/>
      <c r="BC43" s="523"/>
      <c r="BD43" s="524"/>
      <c r="BE43" s="524"/>
      <c r="BF43" s="426">
        <f t="shared" si="11"/>
        <v>0</v>
      </c>
      <c r="BG43" s="426">
        <f t="shared" si="12"/>
        <v>1</v>
      </c>
      <c r="BH43" s="426">
        <f t="shared" si="13"/>
        <v>0</v>
      </c>
      <c r="BI43" s="426">
        <f t="shared" si="14"/>
        <v>1</v>
      </c>
      <c r="BJ43" s="425" t="b">
        <f t="shared" si="15"/>
        <v>0</v>
      </c>
      <c r="BK43" s="681"/>
      <c r="BL43" s="681"/>
      <c r="BM43" s="681"/>
      <c r="BN43" s="681"/>
      <c r="BO43" s="681"/>
      <c r="BP43" s="681"/>
      <c r="BQ43" s="681"/>
      <c r="BR43" s="681"/>
      <c r="BS43" s="681"/>
      <c r="BT43" s="681"/>
      <c r="BU43" s="681"/>
      <c r="BV43" s="681"/>
      <c r="BW43" s="681"/>
      <c r="BX43" s="681"/>
      <c r="BY43" s="681"/>
      <c r="BZ43" s="681"/>
      <c r="CA43" s="681"/>
      <c r="CB43" s="681"/>
      <c r="CC43" s="681"/>
      <c r="CD43" s="681"/>
      <c r="CE43" s="681"/>
      <c r="CF43" s="681"/>
      <c r="CG43" s="681"/>
      <c r="CH43" s="681"/>
      <c r="CI43" s="681"/>
      <c r="CJ43" s="681"/>
      <c r="CK43" s="681"/>
      <c r="CL43" s="681"/>
      <c r="CM43" s="681"/>
      <c r="CN43" s="681"/>
      <c r="CO43" s="681"/>
      <c r="CP43" s="681"/>
    </row>
    <row r="44" spans="1:94" ht="15.75" customHeight="1">
      <c r="A44" s="174" t="s">
        <v>10</v>
      </c>
      <c r="B44" s="174" t="s">
        <v>11</v>
      </c>
      <c r="C44" s="174" t="s">
        <v>12</v>
      </c>
      <c r="D44" s="63" t="s">
        <v>13</v>
      </c>
      <c r="E44" s="63" t="s">
        <v>3756</v>
      </c>
      <c r="F44" s="174"/>
      <c r="G44" s="174" t="s">
        <v>3471</v>
      </c>
      <c r="H44" s="174" t="s">
        <v>6318</v>
      </c>
      <c r="I44" s="174" t="s">
        <v>3821</v>
      </c>
      <c r="J44" s="174"/>
      <c r="K44" s="174"/>
      <c r="L44" s="174" t="s">
        <v>6319</v>
      </c>
      <c r="M44" s="174" t="s">
        <v>6320</v>
      </c>
      <c r="N44" s="63" t="s">
        <v>15</v>
      </c>
      <c r="O44" s="63" t="s">
        <v>16</v>
      </c>
      <c r="P44" s="174" t="s">
        <v>35</v>
      </c>
      <c r="Q44" s="63" t="s">
        <v>117</v>
      </c>
      <c r="R44" s="174" t="s">
        <v>10298</v>
      </c>
      <c r="S44" s="174"/>
      <c r="T44" s="174" t="s">
        <v>4587</v>
      </c>
      <c r="U44" s="63" t="s">
        <v>4164</v>
      </c>
      <c r="V44" s="174" t="s">
        <v>4961</v>
      </c>
      <c r="W44" s="174" t="s">
        <v>6825</v>
      </c>
      <c r="X44" s="429">
        <v>45377</v>
      </c>
      <c r="Y44" s="430">
        <v>46911</v>
      </c>
      <c r="Z44" s="63" t="s">
        <v>4158</v>
      </c>
      <c r="AA44" s="63" t="s">
        <v>4159</v>
      </c>
      <c r="AB44" s="63"/>
      <c r="AC44" s="174" t="s">
        <v>5148</v>
      </c>
      <c r="AD44" s="174" t="s">
        <v>5149</v>
      </c>
      <c r="AE44" s="466">
        <v>45582</v>
      </c>
      <c r="AF44" s="174"/>
      <c r="AG44" s="174"/>
      <c r="AH44" s="174"/>
      <c r="AI44" s="174"/>
      <c r="AJ44" s="174"/>
      <c r="AK44" s="174"/>
      <c r="AL44" s="174"/>
      <c r="AM44" s="174"/>
      <c r="AN44" s="174"/>
      <c r="AO44" s="174"/>
      <c r="AP44" s="174"/>
      <c r="AQ44" s="174" t="s">
        <v>2312</v>
      </c>
      <c r="AR44" s="174">
        <v>2024</v>
      </c>
      <c r="AS44" s="415">
        <v>45378</v>
      </c>
      <c r="AT44" s="174" t="s">
        <v>2310</v>
      </c>
      <c r="AU44" s="437"/>
      <c r="AV44" s="523"/>
      <c r="AW44" s="524"/>
      <c r="AX44" s="422"/>
      <c r="AY44" s="524"/>
      <c r="AZ44" s="524"/>
      <c r="BA44" s="422"/>
      <c r="BB44" s="524"/>
      <c r="BC44" s="523"/>
      <c r="BD44" s="524"/>
      <c r="BE44" s="524"/>
      <c r="BF44" s="426">
        <f t="shared" si="11"/>
        <v>0</v>
      </c>
      <c r="BG44" s="426">
        <f t="shared" si="12"/>
        <v>1</v>
      </c>
      <c r="BH44" s="426">
        <f t="shared" si="13"/>
        <v>0</v>
      </c>
      <c r="BI44" s="426">
        <f t="shared" si="14"/>
        <v>1</v>
      </c>
      <c r="BJ44" s="425" t="b">
        <f t="shared" si="15"/>
        <v>0</v>
      </c>
      <c r="BK44" s="681"/>
      <c r="BL44" s="681"/>
      <c r="BM44" s="681"/>
      <c r="BN44" s="681"/>
      <c r="BO44" s="681"/>
      <c r="BP44" s="681"/>
      <c r="BQ44" s="681"/>
      <c r="BR44" s="681"/>
      <c r="BS44" s="681"/>
      <c r="BT44" s="681"/>
      <c r="BU44" s="681"/>
      <c r="BV44" s="681"/>
      <c r="BW44" s="681"/>
      <c r="BX44" s="681"/>
      <c r="BY44" s="681"/>
      <c r="BZ44" s="681"/>
      <c r="CA44" s="681"/>
      <c r="CB44" s="681"/>
      <c r="CC44" s="681"/>
      <c r="CD44" s="681"/>
      <c r="CE44" s="681"/>
      <c r="CF44" s="681"/>
      <c r="CG44" s="681"/>
      <c r="CH44" s="681"/>
      <c r="CI44" s="681"/>
      <c r="CJ44" s="681"/>
      <c r="CK44" s="681"/>
      <c r="CL44" s="681"/>
      <c r="CM44" s="681"/>
      <c r="CN44" s="681"/>
      <c r="CO44" s="681"/>
      <c r="CP44" s="681"/>
    </row>
    <row r="45" spans="1:94" ht="15.75" customHeight="1">
      <c r="A45" s="319" t="s">
        <v>10</v>
      </c>
      <c r="B45" s="356" t="s">
        <v>11</v>
      </c>
      <c r="C45" s="356" t="s">
        <v>146</v>
      </c>
      <c r="D45" s="356" t="s">
        <v>1017</v>
      </c>
      <c r="E45" s="356" t="s">
        <v>123</v>
      </c>
      <c r="F45" s="356"/>
      <c r="G45" s="356" t="s">
        <v>1018</v>
      </c>
      <c r="H45" s="356" t="s">
        <v>6408</v>
      </c>
      <c r="I45" s="356" t="s">
        <v>1019</v>
      </c>
      <c r="J45" s="356"/>
      <c r="K45" s="356"/>
      <c r="L45" s="356" t="s">
        <v>1020</v>
      </c>
      <c r="M45" s="356" t="s">
        <v>5398</v>
      </c>
      <c r="N45" s="356" t="s">
        <v>113</v>
      </c>
      <c r="O45" s="356" t="s">
        <v>226</v>
      </c>
      <c r="P45" s="319" t="s">
        <v>35</v>
      </c>
      <c r="Q45" s="356" t="s">
        <v>272</v>
      </c>
      <c r="R45" s="319" t="s">
        <v>2649</v>
      </c>
      <c r="S45" s="319"/>
      <c r="T45" s="319" t="s">
        <v>4705</v>
      </c>
      <c r="U45" s="356" t="s">
        <v>4306</v>
      </c>
      <c r="V45" s="319" t="s">
        <v>276</v>
      </c>
      <c r="W45" s="319" t="s">
        <v>6826</v>
      </c>
      <c r="X45" s="475">
        <v>45377</v>
      </c>
      <c r="Y45" s="476">
        <v>46911</v>
      </c>
      <c r="Z45" s="356" t="s">
        <v>4158</v>
      </c>
      <c r="AA45" s="356" t="s">
        <v>4159</v>
      </c>
      <c r="AB45" s="356"/>
      <c r="AC45" s="319" t="s">
        <v>5467</v>
      </c>
      <c r="AD45" s="319" t="s">
        <v>6827</v>
      </c>
      <c r="AE45" s="491">
        <v>45417</v>
      </c>
      <c r="AF45" s="319"/>
      <c r="AG45" s="319"/>
      <c r="AH45" s="319"/>
      <c r="AI45" s="319"/>
      <c r="AJ45" s="319"/>
      <c r="AK45" s="319"/>
      <c r="AL45" s="319"/>
      <c r="AM45" s="319"/>
      <c r="AN45" s="319"/>
      <c r="AO45" s="319"/>
      <c r="AP45" s="319"/>
      <c r="AQ45" s="319" t="s">
        <v>2312</v>
      </c>
      <c r="AR45" s="319">
        <v>2024</v>
      </c>
      <c r="AS45" s="477">
        <v>45378</v>
      </c>
      <c r="AT45" s="319" t="s">
        <v>2310</v>
      </c>
      <c r="AU45" s="347"/>
      <c r="AV45" s="615"/>
      <c r="AW45" s="608"/>
      <c r="AX45" s="487"/>
      <c r="AY45" s="608"/>
      <c r="AZ45" s="608"/>
      <c r="BA45" s="487"/>
      <c r="BB45" s="608"/>
      <c r="BC45" s="615"/>
      <c r="BD45" s="608"/>
      <c r="BE45" s="608"/>
      <c r="BF45" s="479">
        <f t="shared" si="11"/>
        <v>0</v>
      </c>
      <c r="BG45" s="479">
        <f t="shared" si="12"/>
        <v>1</v>
      </c>
      <c r="BH45" s="479">
        <f t="shared" si="13"/>
        <v>0</v>
      </c>
      <c r="BI45" s="479">
        <f t="shared" si="14"/>
        <v>1</v>
      </c>
      <c r="BJ45" s="480" t="b">
        <f t="shared" si="15"/>
        <v>0</v>
      </c>
      <c r="BK45" s="681"/>
      <c r="BL45" s="681"/>
      <c r="BM45" s="681"/>
      <c r="BN45" s="681"/>
      <c r="BO45" s="681"/>
      <c r="BP45" s="681"/>
      <c r="BQ45" s="681"/>
      <c r="BR45" s="681"/>
      <c r="BS45" s="681"/>
      <c r="BT45" s="681"/>
      <c r="BU45" s="681"/>
      <c r="BV45" s="681"/>
      <c r="BW45" s="681"/>
      <c r="BX45" s="681"/>
      <c r="BY45" s="681"/>
      <c r="BZ45" s="681"/>
      <c r="CA45" s="681"/>
      <c r="CB45" s="681"/>
      <c r="CC45" s="681"/>
      <c r="CD45" s="681"/>
      <c r="CE45" s="681"/>
      <c r="CF45" s="681"/>
      <c r="CG45" s="681"/>
      <c r="CH45" s="681"/>
      <c r="CI45" s="681"/>
      <c r="CJ45" s="681"/>
      <c r="CK45" s="681"/>
      <c r="CL45" s="681"/>
      <c r="CM45" s="681"/>
      <c r="CN45" s="681"/>
      <c r="CO45" s="681"/>
      <c r="CP45" s="681"/>
    </row>
    <row r="46" spans="1:94" ht="15.75" customHeight="1">
      <c r="A46" s="174" t="s">
        <v>10</v>
      </c>
      <c r="B46" s="174" t="s">
        <v>49</v>
      </c>
      <c r="C46" s="174" t="s">
        <v>50</v>
      </c>
      <c r="D46" s="174" t="s">
        <v>51</v>
      </c>
      <c r="E46" s="174" t="s">
        <v>30</v>
      </c>
      <c r="F46" s="174"/>
      <c r="G46" s="174" t="s">
        <v>1573</v>
      </c>
      <c r="H46" s="174" t="s">
        <v>7990</v>
      </c>
      <c r="I46" s="174" t="s">
        <v>1580</v>
      </c>
      <c r="J46" s="174"/>
      <c r="K46" s="174"/>
      <c r="L46" s="174" t="s">
        <v>1575</v>
      </c>
      <c r="M46" s="174"/>
      <c r="N46" s="174" t="s">
        <v>15</v>
      </c>
      <c r="O46" s="174" t="s">
        <v>525</v>
      </c>
      <c r="P46" s="174" t="s">
        <v>35</v>
      </c>
      <c r="Q46" s="174" t="s">
        <v>125</v>
      </c>
      <c r="R46" s="174" t="s">
        <v>410</v>
      </c>
      <c r="S46" s="174"/>
      <c r="T46" s="174" t="s">
        <v>6542</v>
      </c>
      <c r="U46" s="174" t="s">
        <v>4164</v>
      </c>
      <c r="V46" s="174" t="s">
        <v>1222</v>
      </c>
      <c r="W46" s="174" t="s">
        <v>8314</v>
      </c>
      <c r="X46" s="466">
        <v>45373</v>
      </c>
      <c r="Y46" s="418">
        <v>47137</v>
      </c>
      <c r="Z46" s="174" t="s">
        <v>4158</v>
      </c>
      <c r="AA46" s="174" t="s">
        <v>4159</v>
      </c>
      <c r="AB46" s="174"/>
      <c r="AC46" s="174" t="s">
        <v>8315</v>
      </c>
      <c r="AD46" s="174" t="s">
        <v>8316</v>
      </c>
      <c r="AE46" s="418">
        <v>47104</v>
      </c>
      <c r="AF46" s="174"/>
      <c r="AG46" s="174"/>
      <c r="AH46" s="174"/>
      <c r="AI46" s="174"/>
      <c r="AJ46" s="174"/>
      <c r="AK46" s="174"/>
      <c r="AL46" s="174"/>
      <c r="AM46" s="174"/>
      <c r="AN46" s="174"/>
      <c r="AO46" s="174"/>
      <c r="AP46" s="174"/>
      <c r="AQ46" s="174" t="s">
        <v>2312</v>
      </c>
      <c r="AR46" s="174">
        <v>2024</v>
      </c>
      <c r="AS46" s="415">
        <v>45378</v>
      </c>
      <c r="AT46" s="174" t="s">
        <v>2310</v>
      </c>
      <c r="AU46" s="437"/>
      <c r="AV46" s="663"/>
      <c r="AW46" s="665"/>
      <c r="AX46" s="422"/>
      <c r="AY46" s="665"/>
      <c r="AZ46" s="665"/>
      <c r="BA46" s="422"/>
      <c r="BB46" s="665"/>
      <c r="BC46" s="663"/>
      <c r="BD46" s="665"/>
      <c r="BE46" s="426"/>
      <c r="BF46" s="426">
        <f t="shared" si="11"/>
        <v>0</v>
      </c>
      <c r="BG46" s="426">
        <f t="shared" si="12"/>
        <v>1</v>
      </c>
      <c r="BH46" s="426">
        <f t="shared" si="13"/>
        <v>0</v>
      </c>
      <c r="BI46" s="426">
        <f t="shared" si="14"/>
        <v>1</v>
      </c>
      <c r="BJ46" s="425" t="b">
        <f>COUNTIF($W$3:$W116,$W46)&gt;1</f>
        <v>0</v>
      </c>
      <c r="BK46" s="681"/>
      <c r="BL46" s="681"/>
      <c r="BM46" s="681"/>
      <c r="BN46" s="681"/>
      <c r="BO46" s="681"/>
      <c r="BP46" s="681"/>
      <c r="BQ46" s="681"/>
      <c r="BR46" s="681"/>
      <c r="BS46" s="681"/>
      <c r="BT46" s="681"/>
      <c r="BU46" s="681"/>
      <c r="BV46" s="681"/>
      <c r="BW46" s="681"/>
      <c r="BX46" s="681"/>
      <c r="BY46" s="681"/>
      <c r="BZ46" s="681"/>
      <c r="CA46" s="681"/>
      <c r="CB46" s="681"/>
      <c r="CC46" s="681"/>
      <c r="CD46" s="681"/>
      <c r="CE46" s="681"/>
      <c r="CF46" s="681"/>
      <c r="CG46" s="681"/>
      <c r="CH46" s="681"/>
      <c r="CI46" s="681"/>
      <c r="CJ46" s="681"/>
      <c r="CK46" s="681"/>
      <c r="CL46" s="681"/>
      <c r="CM46" s="681"/>
      <c r="CN46" s="681"/>
      <c r="CO46" s="681"/>
      <c r="CP46" s="681"/>
    </row>
    <row r="47" spans="1:94" ht="15.75" customHeight="1">
      <c r="A47" s="174" t="s">
        <v>10</v>
      </c>
      <c r="B47" s="174" t="s">
        <v>49</v>
      </c>
      <c r="C47" s="174" t="s">
        <v>50</v>
      </c>
      <c r="D47" s="174" t="s">
        <v>51</v>
      </c>
      <c r="E47" s="174" t="s">
        <v>30</v>
      </c>
      <c r="F47" s="174"/>
      <c r="G47" s="174" t="s">
        <v>1573</v>
      </c>
      <c r="H47" s="174" t="s">
        <v>7990</v>
      </c>
      <c r="I47" s="174" t="s">
        <v>1574</v>
      </c>
      <c r="J47" s="174"/>
      <c r="K47" s="174"/>
      <c r="L47" s="174" t="s">
        <v>1575</v>
      </c>
      <c r="M47" s="174"/>
      <c r="N47" s="174" t="s">
        <v>15</v>
      </c>
      <c r="O47" s="174" t="s">
        <v>525</v>
      </c>
      <c r="P47" s="174" t="s">
        <v>35</v>
      </c>
      <c r="Q47" s="174" t="s">
        <v>125</v>
      </c>
      <c r="R47" s="174" t="s">
        <v>415</v>
      </c>
      <c r="S47" s="174"/>
      <c r="T47" s="174" t="s">
        <v>6537</v>
      </c>
      <c r="U47" s="174" t="s">
        <v>4164</v>
      </c>
      <c r="V47" s="174" t="s">
        <v>2246</v>
      </c>
      <c r="W47" s="174" t="s">
        <v>8317</v>
      </c>
      <c r="X47" s="466">
        <v>45373</v>
      </c>
      <c r="Y47" s="418">
        <v>47137</v>
      </c>
      <c r="Z47" s="174" t="s">
        <v>4158</v>
      </c>
      <c r="AA47" s="174" t="s">
        <v>4159</v>
      </c>
      <c r="AB47" s="174"/>
      <c r="AC47" s="174" t="s">
        <v>8318</v>
      </c>
      <c r="AD47" s="174" t="s">
        <v>8319</v>
      </c>
      <c r="AE47" s="418">
        <v>46996</v>
      </c>
      <c r="AF47" s="174"/>
      <c r="AG47" s="174"/>
      <c r="AH47" s="174"/>
      <c r="AI47" s="174"/>
      <c r="AJ47" s="174"/>
      <c r="AK47" s="174"/>
      <c r="AL47" s="174"/>
      <c r="AM47" s="174"/>
      <c r="AN47" s="174"/>
      <c r="AO47" s="174"/>
      <c r="AP47" s="174"/>
      <c r="AQ47" s="174" t="s">
        <v>2312</v>
      </c>
      <c r="AR47" s="174">
        <v>2024</v>
      </c>
      <c r="AS47" s="415">
        <v>45378</v>
      </c>
      <c r="AT47" s="174" t="s">
        <v>2310</v>
      </c>
      <c r="AU47" s="437"/>
      <c r="AV47" s="663"/>
      <c r="AW47" s="665"/>
      <c r="AX47" s="422"/>
      <c r="AY47" s="665"/>
      <c r="AZ47" s="665"/>
      <c r="BA47" s="422"/>
      <c r="BB47" s="665"/>
      <c r="BC47" s="663"/>
      <c r="BD47" s="665"/>
      <c r="BE47" s="426"/>
      <c r="BF47" s="426">
        <f t="shared" si="11"/>
        <v>0</v>
      </c>
      <c r="BG47" s="426">
        <f t="shared" si="12"/>
        <v>1</v>
      </c>
      <c r="BH47" s="426">
        <f t="shared" si="13"/>
        <v>0</v>
      </c>
      <c r="BI47" s="426">
        <f t="shared" si="14"/>
        <v>1</v>
      </c>
      <c r="BJ47" s="425" t="b">
        <f>COUNTIF($W$3:$W116,$W47)&gt;1</f>
        <v>0</v>
      </c>
      <c r="BK47" s="681"/>
      <c r="BL47" s="681"/>
      <c r="BM47" s="681"/>
      <c r="BN47" s="681"/>
      <c r="BO47" s="681"/>
      <c r="BP47" s="681"/>
      <c r="BQ47" s="681"/>
      <c r="BR47" s="681"/>
      <c r="BS47" s="681"/>
      <c r="BT47" s="681"/>
      <c r="BU47" s="681"/>
      <c r="BV47" s="681"/>
      <c r="BW47" s="681"/>
      <c r="BX47" s="681"/>
      <c r="BY47" s="681"/>
      <c r="BZ47" s="681"/>
      <c r="CA47" s="681"/>
      <c r="CB47" s="681"/>
      <c r="CC47" s="681"/>
      <c r="CD47" s="681"/>
      <c r="CE47" s="681"/>
      <c r="CF47" s="681"/>
      <c r="CG47" s="681"/>
      <c r="CH47" s="681"/>
      <c r="CI47" s="681"/>
      <c r="CJ47" s="681"/>
      <c r="CK47" s="681"/>
      <c r="CL47" s="681"/>
      <c r="CM47" s="681"/>
      <c r="CN47" s="681"/>
      <c r="CO47" s="681"/>
      <c r="CP47" s="681"/>
    </row>
    <row r="48" spans="1:94" ht="15.75" customHeight="1">
      <c r="A48" s="174" t="s">
        <v>10</v>
      </c>
      <c r="B48" s="174" t="s">
        <v>49</v>
      </c>
      <c r="C48" s="174" t="s">
        <v>28</v>
      </c>
      <c r="D48" s="174" t="s">
        <v>4040</v>
      </c>
      <c r="E48" s="174" t="s">
        <v>30</v>
      </c>
      <c r="F48" s="174"/>
      <c r="G48" s="174" t="s">
        <v>3473</v>
      </c>
      <c r="H48" s="174" t="s">
        <v>8320</v>
      </c>
      <c r="I48" s="174" t="s">
        <v>9799</v>
      </c>
      <c r="J48" s="174"/>
      <c r="K48" s="174"/>
      <c r="L48" s="174" t="s">
        <v>8321</v>
      </c>
      <c r="M48" s="174"/>
      <c r="N48" s="174" t="s">
        <v>15</v>
      </c>
      <c r="O48" s="174" t="s">
        <v>16</v>
      </c>
      <c r="P48" s="174" t="s">
        <v>35</v>
      </c>
      <c r="Q48" s="174" t="s">
        <v>104</v>
      </c>
      <c r="R48" s="174" t="s">
        <v>105</v>
      </c>
      <c r="S48" s="174"/>
      <c r="T48" s="174" t="s">
        <v>4661</v>
      </c>
      <c r="U48" s="174" t="s">
        <v>4164</v>
      </c>
      <c r="V48" s="174" t="s">
        <v>106</v>
      </c>
      <c r="W48" s="174" t="s">
        <v>8322</v>
      </c>
      <c r="X48" s="466">
        <v>45377</v>
      </c>
      <c r="Y48" s="418">
        <v>47204</v>
      </c>
      <c r="Z48" s="174" t="s">
        <v>4158</v>
      </c>
      <c r="AA48" s="174" t="s">
        <v>4159</v>
      </c>
      <c r="AB48" s="174"/>
      <c r="AC48" s="174" t="s">
        <v>8323</v>
      </c>
      <c r="AD48" s="174" t="s">
        <v>8324</v>
      </c>
      <c r="AE48" s="418">
        <v>45573</v>
      </c>
      <c r="AF48" s="174"/>
      <c r="AG48" s="174"/>
      <c r="AH48" s="174"/>
      <c r="AI48" s="174"/>
      <c r="AJ48" s="174"/>
      <c r="AK48" s="174"/>
      <c r="AL48" s="174"/>
      <c r="AM48" s="174"/>
      <c r="AN48" s="174"/>
      <c r="AO48" s="174"/>
      <c r="AP48" s="174"/>
      <c r="AQ48" s="174" t="s">
        <v>2312</v>
      </c>
      <c r="AR48" s="174">
        <v>2024</v>
      </c>
      <c r="AS48" s="415">
        <v>45378</v>
      </c>
      <c r="AT48" s="174" t="s">
        <v>2307</v>
      </c>
      <c r="AU48" s="437"/>
      <c r="AV48" s="663"/>
      <c r="AW48" s="665"/>
      <c r="AX48" s="422"/>
      <c r="AY48" s="665"/>
      <c r="AZ48" s="665"/>
      <c r="BA48" s="422"/>
      <c r="BB48" s="665"/>
      <c r="BC48" s="663"/>
      <c r="BD48" s="665">
        <v>1</v>
      </c>
      <c r="BE48" s="426"/>
      <c r="BF48" s="426">
        <f t="shared" si="11"/>
        <v>1</v>
      </c>
      <c r="BG48" s="426">
        <f t="shared" si="12"/>
        <v>0</v>
      </c>
      <c r="BH48" s="426">
        <f t="shared" si="13"/>
        <v>0</v>
      </c>
      <c r="BI48" s="426">
        <f t="shared" si="14"/>
        <v>1</v>
      </c>
      <c r="BJ48" s="425" t="b">
        <f t="shared" ref="BJ48:BJ49" si="16">COUNTIF($W$3:$W131,$W48)&gt;1</f>
        <v>0</v>
      </c>
      <c r="BK48" s="681"/>
      <c r="BL48" s="681"/>
      <c r="BM48" s="681"/>
      <c r="BN48" s="681"/>
      <c r="BO48" s="681"/>
      <c r="BP48" s="681"/>
      <c r="BQ48" s="681"/>
      <c r="BR48" s="681"/>
      <c r="BS48" s="681"/>
      <c r="BT48" s="681"/>
      <c r="BU48" s="681"/>
      <c r="BV48" s="681"/>
      <c r="BW48" s="681"/>
      <c r="BX48" s="681"/>
      <c r="BY48" s="681"/>
      <c r="BZ48" s="681"/>
      <c r="CA48" s="681"/>
      <c r="CB48" s="681"/>
      <c r="CC48" s="681"/>
      <c r="CD48" s="681"/>
      <c r="CE48" s="681"/>
      <c r="CF48" s="681"/>
      <c r="CG48" s="681"/>
      <c r="CH48" s="681"/>
      <c r="CI48" s="681"/>
      <c r="CJ48" s="681"/>
      <c r="CK48" s="681"/>
      <c r="CL48" s="681"/>
      <c r="CM48" s="681"/>
      <c r="CN48" s="681"/>
      <c r="CO48" s="681"/>
      <c r="CP48" s="681"/>
    </row>
    <row r="49" spans="1:94" ht="15.75" customHeight="1">
      <c r="A49" s="319" t="s">
        <v>10</v>
      </c>
      <c r="B49" s="319" t="s">
        <v>49</v>
      </c>
      <c r="C49" s="319" t="s">
        <v>123</v>
      </c>
      <c r="D49" s="319" t="s">
        <v>1336</v>
      </c>
      <c r="E49" s="319" t="s">
        <v>509</v>
      </c>
      <c r="F49" s="319"/>
      <c r="G49" s="319" t="s">
        <v>1337</v>
      </c>
      <c r="H49" s="319" t="s">
        <v>8038</v>
      </c>
      <c r="I49" s="319" t="s">
        <v>4051</v>
      </c>
      <c r="J49" s="319"/>
      <c r="K49" s="319"/>
      <c r="L49" s="319" t="s">
        <v>1339</v>
      </c>
      <c r="M49" s="319" t="s">
        <v>8039</v>
      </c>
      <c r="N49" s="319" t="s">
        <v>15</v>
      </c>
      <c r="O49" s="319" t="s">
        <v>16</v>
      </c>
      <c r="P49" s="319" t="s">
        <v>35</v>
      </c>
      <c r="Q49" s="319" t="s">
        <v>117</v>
      </c>
      <c r="R49" s="319" t="s">
        <v>200</v>
      </c>
      <c r="S49" s="319"/>
      <c r="T49" s="319" t="s">
        <v>6353</v>
      </c>
      <c r="U49" s="319" t="s">
        <v>4164</v>
      </c>
      <c r="V49" s="319" t="s">
        <v>235</v>
      </c>
      <c r="W49" s="319" t="s">
        <v>8325</v>
      </c>
      <c r="X49" s="491">
        <v>45378</v>
      </c>
      <c r="Y49" s="492">
        <v>47209</v>
      </c>
      <c r="Z49" s="319" t="s">
        <v>4158</v>
      </c>
      <c r="AA49" s="319" t="s">
        <v>4159</v>
      </c>
      <c r="AB49" s="319"/>
      <c r="AC49" s="319" t="s">
        <v>8326</v>
      </c>
      <c r="AD49" s="319" t="s">
        <v>8327</v>
      </c>
      <c r="AE49" s="319" t="s">
        <v>8328</v>
      </c>
      <c r="AF49" s="319"/>
      <c r="AG49" s="319"/>
      <c r="AH49" s="319"/>
      <c r="AI49" s="319"/>
      <c r="AJ49" s="319"/>
      <c r="AK49" s="319"/>
      <c r="AL49" s="319"/>
      <c r="AM49" s="319"/>
      <c r="AN49" s="319"/>
      <c r="AO49" s="319"/>
      <c r="AP49" s="319"/>
      <c r="AQ49" s="319" t="s">
        <v>2312</v>
      </c>
      <c r="AR49" s="319">
        <v>2024</v>
      </c>
      <c r="AS49" s="477">
        <v>45378</v>
      </c>
      <c r="AT49" s="319" t="s">
        <v>2310</v>
      </c>
      <c r="AU49" s="347"/>
      <c r="AV49" s="669"/>
      <c r="AW49" s="479"/>
      <c r="AX49" s="487"/>
      <c r="AY49" s="479"/>
      <c r="AZ49" s="479"/>
      <c r="BA49" s="487"/>
      <c r="BB49" s="479"/>
      <c r="BC49" s="669"/>
      <c r="BD49" s="479"/>
      <c r="BE49" s="479"/>
      <c r="BF49" s="479">
        <f t="shared" si="11"/>
        <v>0</v>
      </c>
      <c r="BG49" s="479">
        <f t="shared" si="12"/>
        <v>1</v>
      </c>
      <c r="BH49" s="479">
        <f t="shared" si="13"/>
        <v>0</v>
      </c>
      <c r="BI49" s="479">
        <f t="shared" si="14"/>
        <v>1</v>
      </c>
      <c r="BJ49" s="480" t="b">
        <f t="shared" si="16"/>
        <v>0</v>
      </c>
      <c r="BK49" s="681"/>
      <c r="BL49" s="681"/>
      <c r="BM49" s="681"/>
      <c r="BN49" s="681"/>
      <c r="BO49" s="681"/>
      <c r="BP49" s="681"/>
      <c r="BQ49" s="681"/>
      <c r="BR49" s="681"/>
      <c r="BS49" s="681"/>
      <c r="BT49" s="681"/>
      <c r="BU49" s="681"/>
      <c r="BV49" s="681"/>
      <c r="BW49" s="681"/>
      <c r="BX49" s="681"/>
      <c r="BY49" s="681"/>
      <c r="BZ49" s="681"/>
      <c r="CA49" s="681"/>
      <c r="CB49" s="681"/>
      <c r="CC49" s="681"/>
      <c r="CD49" s="681"/>
      <c r="CE49" s="681"/>
      <c r="CF49" s="681"/>
      <c r="CG49" s="681"/>
      <c r="CH49" s="681"/>
      <c r="CI49" s="681"/>
      <c r="CJ49" s="681"/>
      <c r="CK49" s="681"/>
      <c r="CL49" s="681"/>
      <c r="CM49" s="681"/>
      <c r="CN49" s="681"/>
      <c r="CO49" s="681"/>
      <c r="CP49" s="681"/>
    </row>
    <row r="50" spans="1:94" ht="15.75" customHeight="1">
      <c r="A50" s="356" t="s">
        <v>10</v>
      </c>
      <c r="B50" s="357" t="s">
        <v>400</v>
      </c>
      <c r="C50" s="799" t="s">
        <v>176</v>
      </c>
      <c r="D50" s="799" t="s">
        <v>401</v>
      </c>
      <c r="E50" s="799" t="s">
        <v>509</v>
      </c>
      <c r="F50" s="799"/>
      <c r="G50" s="799" t="s">
        <v>9982</v>
      </c>
      <c r="H50" s="799" t="s">
        <v>9983</v>
      </c>
      <c r="I50" s="799" t="s">
        <v>403</v>
      </c>
      <c r="J50" s="799"/>
      <c r="K50" s="799"/>
      <c r="L50" s="799" t="s">
        <v>404</v>
      </c>
      <c r="M50" s="799" t="s">
        <v>9838</v>
      </c>
      <c r="N50" s="799" t="s">
        <v>113</v>
      </c>
      <c r="O50" s="799" t="s">
        <v>226</v>
      </c>
      <c r="P50" s="799" t="s">
        <v>35</v>
      </c>
      <c r="Q50" s="356" t="s">
        <v>125</v>
      </c>
      <c r="R50" s="356" t="s">
        <v>1033</v>
      </c>
      <c r="S50" s="356"/>
      <c r="T50" s="356" t="s">
        <v>7631</v>
      </c>
      <c r="U50" s="356" t="s">
        <v>4164</v>
      </c>
      <c r="V50" s="356" t="s">
        <v>1034</v>
      </c>
      <c r="W50" s="356" t="s">
        <v>9994</v>
      </c>
      <c r="X50" s="475">
        <v>45365</v>
      </c>
      <c r="Y50" s="476">
        <v>47192</v>
      </c>
      <c r="Z50" s="356" t="s">
        <v>4158</v>
      </c>
      <c r="AA50" s="356" t="s">
        <v>4159</v>
      </c>
      <c r="AB50" s="356"/>
      <c r="AC50" s="356" t="s">
        <v>9995</v>
      </c>
      <c r="AD50" s="356" t="s">
        <v>9996</v>
      </c>
      <c r="AE50" s="476">
        <v>45466</v>
      </c>
      <c r="AF50" s="319"/>
      <c r="AG50" s="319"/>
      <c r="AH50" s="319"/>
      <c r="AI50" s="319"/>
      <c r="AJ50" s="319"/>
      <c r="AK50" s="319"/>
      <c r="AL50" s="319"/>
      <c r="AM50" s="319"/>
      <c r="AN50" s="319"/>
      <c r="AO50" s="319"/>
      <c r="AP50" s="319"/>
      <c r="AQ50" s="319" t="s">
        <v>2312</v>
      </c>
      <c r="AR50" s="319">
        <v>2024</v>
      </c>
      <c r="AS50" s="477">
        <v>45378</v>
      </c>
      <c r="AT50" s="319" t="s">
        <v>2310</v>
      </c>
      <c r="AU50" s="347"/>
      <c r="AV50" s="800"/>
      <c r="AW50" s="796"/>
      <c r="AX50" s="487"/>
      <c r="AY50" s="796"/>
      <c r="AZ50" s="796"/>
      <c r="BA50" s="487"/>
      <c r="BB50" s="796"/>
      <c r="BC50" s="800"/>
      <c r="BD50" s="796"/>
      <c r="BE50" s="479"/>
      <c r="BF50" s="479">
        <f t="shared" si="11"/>
        <v>0</v>
      </c>
      <c r="BG50" s="479">
        <f t="shared" si="12"/>
        <v>1</v>
      </c>
      <c r="BH50" s="479">
        <f t="shared" si="13"/>
        <v>0</v>
      </c>
      <c r="BI50" s="479">
        <f t="shared" si="14"/>
        <v>1</v>
      </c>
      <c r="BJ50" s="797"/>
      <c r="BK50" s="797" t="b">
        <f>COUNTIF($W$3:$W180,$W50)&gt;1</f>
        <v>0</v>
      </c>
      <c r="BL50" s="681"/>
      <c r="BM50" s="681"/>
      <c r="BN50" s="681"/>
      <c r="BO50" s="681"/>
      <c r="BP50" s="681"/>
      <c r="BQ50" s="681"/>
      <c r="BR50" s="681"/>
      <c r="BS50" s="681"/>
      <c r="BT50" s="681"/>
      <c r="BU50" s="681"/>
      <c r="BV50" s="681"/>
      <c r="BW50" s="681"/>
      <c r="BX50" s="681"/>
      <c r="BY50" s="681"/>
      <c r="BZ50" s="681"/>
      <c r="CA50" s="681"/>
      <c r="CB50" s="681"/>
      <c r="CC50" s="681"/>
      <c r="CD50" s="681"/>
      <c r="CE50" s="681"/>
      <c r="CF50" s="681"/>
      <c r="CG50" s="681"/>
      <c r="CH50" s="681"/>
      <c r="CI50" s="681"/>
      <c r="CJ50" s="681"/>
      <c r="CK50" s="681"/>
      <c r="CL50" s="681"/>
      <c r="CM50" s="681"/>
      <c r="CN50" s="681"/>
      <c r="CO50" s="681"/>
      <c r="CP50" s="681"/>
    </row>
    <row r="51" spans="1:94" ht="15.75" customHeight="1">
      <c r="A51" s="954" t="s">
        <v>10129</v>
      </c>
      <c r="B51" s="176"/>
      <c r="C51" s="176"/>
      <c r="D51" s="176"/>
      <c r="E51" s="176"/>
      <c r="F51" s="176"/>
      <c r="G51" s="955">
        <f>COUNTA(G37:G50)</f>
        <v>14</v>
      </c>
      <c r="H51" s="176"/>
      <c r="I51" s="176"/>
      <c r="J51" s="176"/>
      <c r="K51" s="176"/>
      <c r="L51" s="176"/>
      <c r="M51" s="176"/>
      <c r="N51" s="176"/>
      <c r="O51" s="176"/>
      <c r="P51" s="176"/>
      <c r="Q51" s="176"/>
      <c r="R51" s="176"/>
      <c r="S51" s="176"/>
      <c r="T51" s="176"/>
      <c r="U51" s="176"/>
      <c r="V51" s="176"/>
      <c r="W51" s="176"/>
      <c r="X51" s="488"/>
      <c r="Y51" s="176"/>
      <c r="Z51" s="176"/>
      <c r="AA51" s="176"/>
      <c r="AB51" s="176"/>
      <c r="AC51" s="176"/>
      <c r="AD51" s="176"/>
      <c r="AE51" s="176"/>
      <c r="AF51" s="176"/>
      <c r="AG51" s="176"/>
      <c r="AH51" s="176"/>
      <c r="AI51" s="176"/>
      <c r="AJ51" s="176"/>
      <c r="AK51" s="176"/>
      <c r="AL51" s="176"/>
      <c r="AM51" s="176"/>
      <c r="AN51" s="176"/>
      <c r="AO51" s="176"/>
      <c r="AP51" s="176"/>
      <c r="AQ51" s="176"/>
      <c r="AR51" s="176"/>
      <c r="AS51" s="176"/>
      <c r="AT51" s="458"/>
      <c r="AU51" s="176"/>
      <c r="AV51" s="176"/>
      <c r="AW51" s="957"/>
      <c r="AX51" s="522"/>
      <c r="AY51" s="522"/>
      <c r="AZ51" s="522"/>
      <c r="BA51" s="522"/>
      <c r="BB51" s="522"/>
      <c r="BC51" s="958"/>
      <c r="BD51" s="958"/>
      <c r="BE51" s="959"/>
      <c r="BF51" s="959"/>
      <c r="BG51" s="681"/>
      <c r="BH51" s="681"/>
      <c r="BI51" s="681"/>
      <c r="BJ51" s="681"/>
      <c r="BK51" s="681"/>
      <c r="BL51" s="681"/>
      <c r="BM51" s="681"/>
      <c r="BN51" s="681"/>
      <c r="BO51" s="681"/>
      <c r="BP51" s="681"/>
      <c r="BQ51" s="681"/>
      <c r="BR51" s="681"/>
      <c r="BS51" s="681"/>
      <c r="BT51" s="681"/>
      <c r="BU51" s="681"/>
      <c r="BV51" s="681"/>
      <c r="BW51" s="681"/>
      <c r="BX51" s="681"/>
      <c r="BY51" s="681"/>
      <c r="BZ51" s="681"/>
      <c r="CA51" s="681"/>
      <c r="CB51" s="681"/>
      <c r="CC51" s="681"/>
      <c r="CD51" s="681"/>
      <c r="CE51" s="681"/>
      <c r="CF51" s="681"/>
      <c r="CG51" s="681"/>
      <c r="CH51" s="681"/>
      <c r="CI51" s="681"/>
      <c r="CJ51" s="681"/>
      <c r="CK51" s="681"/>
      <c r="CL51" s="681"/>
      <c r="CM51" s="681"/>
      <c r="CN51" s="681"/>
      <c r="CO51" s="681"/>
      <c r="CP51" s="681"/>
    </row>
    <row r="52" spans="1:94" ht="15.75" customHeight="1">
      <c r="A52" s="174" t="s">
        <v>10</v>
      </c>
      <c r="B52" s="174" t="s">
        <v>27</v>
      </c>
      <c r="C52" s="174" t="s">
        <v>28</v>
      </c>
      <c r="D52" s="63" t="s">
        <v>1745</v>
      </c>
      <c r="E52" s="63" t="s">
        <v>509</v>
      </c>
      <c r="F52" s="174"/>
      <c r="G52" s="174" t="s">
        <v>3475</v>
      </c>
      <c r="H52" s="174" t="s">
        <v>4798</v>
      </c>
      <c r="I52" s="174" t="s">
        <v>3726</v>
      </c>
      <c r="J52" s="174"/>
      <c r="K52" s="174"/>
      <c r="L52" s="174" t="s">
        <v>4799</v>
      </c>
      <c r="M52" s="174" t="s">
        <v>4800</v>
      </c>
      <c r="N52" s="63" t="s">
        <v>15</v>
      </c>
      <c r="O52" s="63" t="s">
        <v>16</v>
      </c>
      <c r="P52" s="63" t="s">
        <v>35</v>
      </c>
      <c r="Q52" s="63" t="s">
        <v>87</v>
      </c>
      <c r="R52" s="174" t="s">
        <v>434</v>
      </c>
      <c r="S52" s="174"/>
      <c r="T52" s="174" t="s">
        <v>4697</v>
      </c>
      <c r="U52" s="63" t="s">
        <v>4164</v>
      </c>
      <c r="V52" s="174" t="s">
        <v>1139</v>
      </c>
      <c r="W52" s="174" t="s">
        <v>4801</v>
      </c>
      <c r="X52" s="429">
        <v>45393</v>
      </c>
      <c r="Y52" s="430">
        <v>47220</v>
      </c>
      <c r="Z52" s="63" t="s">
        <v>4158</v>
      </c>
      <c r="AA52" s="63" t="s">
        <v>4159</v>
      </c>
      <c r="AB52" s="63"/>
      <c r="AC52" s="174" t="s">
        <v>4802</v>
      </c>
      <c r="AD52" s="174" t="s">
        <v>4803</v>
      </c>
      <c r="AE52" s="430">
        <v>45472</v>
      </c>
      <c r="AF52" s="174"/>
      <c r="AG52" s="174"/>
      <c r="AH52" s="174"/>
      <c r="AI52" s="174"/>
      <c r="AJ52" s="174"/>
      <c r="AK52" s="174"/>
      <c r="AL52" s="174"/>
      <c r="AM52" s="174"/>
      <c r="AN52" s="174"/>
      <c r="AO52" s="174"/>
      <c r="AP52" s="174"/>
      <c r="AQ52" s="174" t="s">
        <v>2315</v>
      </c>
      <c r="AR52" s="174">
        <v>2024</v>
      </c>
      <c r="AS52" s="415">
        <v>45407</v>
      </c>
      <c r="AT52" s="174" t="s">
        <v>2307</v>
      </c>
      <c r="AU52" s="437"/>
      <c r="AV52" s="471"/>
      <c r="AW52" s="473"/>
      <c r="AX52" s="422"/>
      <c r="AY52" s="473"/>
      <c r="AZ52" s="473"/>
      <c r="BA52" s="422"/>
      <c r="BB52" s="473"/>
      <c r="BC52" s="471"/>
      <c r="BD52" s="473">
        <v>1</v>
      </c>
      <c r="BE52" s="426"/>
      <c r="BF52" s="426">
        <f t="shared" ref="BF52:BF71" si="17">COUNTIF(AT52,"new tvi &amp; program")</f>
        <v>1</v>
      </c>
      <c r="BG52" s="426">
        <f t="shared" ref="BG52:BG71" si="18">COUNTIF(AT52,"additional program")</f>
        <v>0</v>
      </c>
      <c r="BH52" s="426">
        <f t="shared" ref="BH52:BH71" si="19">COUNTIF(AT52,"migration")</f>
        <v>0</v>
      </c>
      <c r="BI52" s="426">
        <f t="shared" ref="BI52:BI71" si="20">SUM(BF52:BH52)</f>
        <v>1</v>
      </c>
      <c r="BJ52" s="425" t="b">
        <f t="shared" ref="BJ52:BJ54" si="21">COUNTIF($W$3:$W216,$W52)&gt;1</f>
        <v>0</v>
      </c>
      <c r="BK52" s="425"/>
      <c r="BL52" s="425"/>
      <c r="BM52" s="425"/>
      <c r="BN52" s="425"/>
      <c r="BO52" s="425"/>
      <c r="BP52" s="425"/>
      <c r="BQ52" s="425"/>
      <c r="BR52" s="425"/>
      <c r="BS52" s="425"/>
      <c r="BT52" s="425"/>
      <c r="BU52" s="425"/>
      <c r="BV52" s="425"/>
      <c r="BW52" s="425"/>
      <c r="BX52" s="425"/>
      <c r="BY52" s="425"/>
      <c r="BZ52" s="425"/>
      <c r="CA52" s="425"/>
      <c r="CB52" s="425"/>
      <c r="CC52" s="425"/>
      <c r="CD52" s="425"/>
      <c r="CE52" s="425"/>
      <c r="CF52" s="425"/>
      <c r="CG52" s="425"/>
      <c r="CH52" s="425"/>
      <c r="CI52" s="425"/>
      <c r="CJ52" s="425"/>
      <c r="CK52" s="425"/>
      <c r="CL52" s="425"/>
      <c r="CM52" s="425"/>
      <c r="CN52" s="425"/>
      <c r="CO52" s="425"/>
      <c r="CP52" s="425"/>
    </row>
    <row r="53" spans="1:94" ht="15.75" customHeight="1">
      <c r="A53" s="63" t="s">
        <v>10</v>
      </c>
      <c r="B53" s="63" t="s">
        <v>27</v>
      </c>
      <c r="C53" s="63" t="s">
        <v>28</v>
      </c>
      <c r="D53" s="63" t="s">
        <v>29</v>
      </c>
      <c r="E53" s="63" t="s">
        <v>30</v>
      </c>
      <c r="F53" s="63"/>
      <c r="G53" s="63" t="s">
        <v>207</v>
      </c>
      <c r="H53" s="63" t="s">
        <v>4804</v>
      </c>
      <c r="I53" s="63" t="s">
        <v>3711</v>
      </c>
      <c r="J53" s="63"/>
      <c r="K53" s="63"/>
      <c r="L53" s="63" t="s">
        <v>4805</v>
      </c>
      <c r="M53" s="63" t="s">
        <v>4490</v>
      </c>
      <c r="N53" s="63" t="s">
        <v>15</v>
      </c>
      <c r="O53" s="63" t="s">
        <v>16</v>
      </c>
      <c r="P53" s="63" t="s">
        <v>35</v>
      </c>
      <c r="Q53" s="63" t="s">
        <v>2230</v>
      </c>
      <c r="R53" s="174" t="s">
        <v>161</v>
      </c>
      <c r="S53" s="174"/>
      <c r="T53" s="174" t="s">
        <v>4806</v>
      </c>
      <c r="U53" s="63" t="s">
        <v>4157</v>
      </c>
      <c r="V53" s="174" t="s">
        <v>957</v>
      </c>
      <c r="W53" s="174" t="s">
        <v>4807</v>
      </c>
      <c r="X53" s="429">
        <v>45405</v>
      </c>
      <c r="Y53" s="430">
        <v>47232</v>
      </c>
      <c r="Z53" s="63" t="s">
        <v>4158</v>
      </c>
      <c r="AA53" s="63" t="s">
        <v>4159</v>
      </c>
      <c r="AB53" s="63"/>
      <c r="AC53" s="174" t="s">
        <v>4808</v>
      </c>
      <c r="AD53" s="174" t="s">
        <v>4809</v>
      </c>
      <c r="AE53" s="430">
        <v>46072</v>
      </c>
      <c r="AF53" s="174"/>
      <c r="AG53" s="174"/>
      <c r="AH53" s="174"/>
      <c r="AI53" s="174"/>
      <c r="AJ53" s="174"/>
      <c r="AK53" s="174"/>
      <c r="AL53" s="174"/>
      <c r="AM53" s="174"/>
      <c r="AN53" s="174"/>
      <c r="AO53" s="174"/>
      <c r="AP53" s="174"/>
      <c r="AQ53" s="174" t="s">
        <v>2315</v>
      </c>
      <c r="AR53" s="174">
        <v>2024</v>
      </c>
      <c r="AS53" s="415">
        <v>45407</v>
      </c>
      <c r="AT53" s="174" t="s">
        <v>2310</v>
      </c>
      <c r="AU53" s="437"/>
      <c r="AV53" s="471"/>
      <c r="AW53" s="473"/>
      <c r="AX53" s="422"/>
      <c r="AY53" s="473"/>
      <c r="AZ53" s="473"/>
      <c r="BA53" s="422"/>
      <c r="BB53" s="473"/>
      <c r="BC53" s="471"/>
      <c r="BD53" s="473"/>
      <c r="BE53" s="426"/>
      <c r="BF53" s="426">
        <f t="shared" si="17"/>
        <v>0</v>
      </c>
      <c r="BG53" s="426">
        <f t="shared" si="18"/>
        <v>1</v>
      </c>
      <c r="BH53" s="426">
        <f t="shared" si="19"/>
        <v>0</v>
      </c>
      <c r="BI53" s="426">
        <f t="shared" si="20"/>
        <v>1</v>
      </c>
      <c r="BJ53" s="425" t="b">
        <f t="shared" si="21"/>
        <v>0</v>
      </c>
      <c r="BK53" s="425"/>
      <c r="BL53" s="425"/>
      <c r="BM53" s="425"/>
      <c r="BN53" s="425"/>
      <c r="BO53" s="425"/>
      <c r="BP53" s="425"/>
      <c r="BQ53" s="425"/>
      <c r="BR53" s="425"/>
      <c r="BS53" s="425"/>
      <c r="BT53" s="425"/>
      <c r="BU53" s="425"/>
      <c r="BV53" s="425"/>
      <c r="BW53" s="425"/>
      <c r="BX53" s="425"/>
      <c r="BY53" s="425"/>
      <c r="BZ53" s="425"/>
      <c r="CA53" s="425"/>
      <c r="CB53" s="425"/>
      <c r="CC53" s="425"/>
      <c r="CD53" s="425"/>
      <c r="CE53" s="425"/>
      <c r="CF53" s="425"/>
      <c r="CG53" s="425"/>
      <c r="CH53" s="425"/>
      <c r="CI53" s="425"/>
      <c r="CJ53" s="425"/>
      <c r="CK53" s="425"/>
      <c r="CL53" s="425"/>
      <c r="CM53" s="425"/>
      <c r="CN53" s="425"/>
      <c r="CO53" s="425"/>
      <c r="CP53" s="425"/>
    </row>
    <row r="54" spans="1:94" ht="15.75" customHeight="1">
      <c r="A54" s="319" t="s">
        <v>10</v>
      </c>
      <c r="B54" s="319" t="s">
        <v>27</v>
      </c>
      <c r="C54" s="356" t="s">
        <v>28</v>
      </c>
      <c r="D54" s="356" t="s">
        <v>29</v>
      </c>
      <c r="E54" s="356" t="s">
        <v>30</v>
      </c>
      <c r="F54" s="319"/>
      <c r="G54" s="356" t="s">
        <v>207</v>
      </c>
      <c r="H54" s="356" t="s">
        <v>4804</v>
      </c>
      <c r="I54" s="356" t="s">
        <v>3711</v>
      </c>
      <c r="J54" s="319"/>
      <c r="K54" s="319"/>
      <c r="L54" s="356" t="s">
        <v>4805</v>
      </c>
      <c r="M54" s="356" t="s">
        <v>4490</v>
      </c>
      <c r="N54" s="356" t="s">
        <v>15</v>
      </c>
      <c r="O54" s="356" t="s">
        <v>16</v>
      </c>
      <c r="P54" s="356" t="s">
        <v>35</v>
      </c>
      <c r="Q54" s="356" t="s">
        <v>117</v>
      </c>
      <c r="R54" s="319" t="s">
        <v>1497</v>
      </c>
      <c r="S54" s="319"/>
      <c r="T54" s="319" t="s">
        <v>4810</v>
      </c>
      <c r="U54" s="356" t="s">
        <v>4164</v>
      </c>
      <c r="V54" s="319" t="s">
        <v>1498</v>
      </c>
      <c r="W54" s="319" t="s">
        <v>4811</v>
      </c>
      <c r="X54" s="475">
        <v>45405</v>
      </c>
      <c r="Y54" s="476">
        <v>47232</v>
      </c>
      <c r="Z54" s="356" t="s">
        <v>4158</v>
      </c>
      <c r="AA54" s="356" t="s">
        <v>4159</v>
      </c>
      <c r="AB54" s="356"/>
      <c r="AC54" s="319" t="s">
        <v>4812</v>
      </c>
      <c r="AD54" s="319" t="s">
        <v>4813</v>
      </c>
      <c r="AE54" s="476">
        <v>45560</v>
      </c>
      <c r="AF54" s="319"/>
      <c r="AG54" s="319"/>
      <c r="AH54" s="319"/>
      <c r="AI54" s="319"/>
      <c r="AJ54" s="319"/>
      <c r="AK54" s="319"/>
      <c r="AL54" s="319"/>
      <c r="AM54" s="319"/>
      <c r="AN54" s="319"/>
      <c r="AO54" s="319"/>
      <c r="AP54" s="319"/>
      <c r="AQ54" s="319" t="s">
        <v>2315</v>
      </c>
      <c r="AR54" s="319">
        <v>2024</v>
      </c>
      <c r="AS54" s="477">
        <v>45407</v>
      </c>
      <c r="AT54" s="319" t="s">
        <v>2310</v>
      </c>
      <c r="AU54" s="347"/>
      <c r="AV54" s="486"/>
      <c r="AW54" s="478"/>
      <c r="AX54" s="487"/>
      <c r="AY54" s="478"/>
      <c r="AZ54" s="478"/>
      <c r="BA54" s="487"/>
      <c r="BB54" s="478"/>
      <c r="BC54" s="486"/>
      <c r="BD54" s="478"/>
      <c r="BE54" s="479"/>
      <c r="BF54" s="479">
        <f t="shared" si="17"/>
        <v>0</v>
      </c>
      <c r="BG54" s="479">
        <f t="shared" si="18"/>
        <v>1</v>
      </c>
      <c r="BH54" s="479">
        <f t="shared" si="19"/>
        <v>0</v>
      </c>
      <c r="BI54" s="479">
        <f t="shared" si="20"/>
        <v>1</v>
      </c>
      <c r="BJ54" s="480" t="b">
        <f t="shared" si="21"/>
        <v>0</v>
      </c>
      <c r="BK54" s="480"/>
      <c r="BL54" s="480"/>
      <c r="BM54" s="480"/>
      <c r="BN54" s="480"/>
      <c r="BO54" s="480"/>
      <c r="BP54" s="480"/>
      <c r="BQ54" s="480"/>
      <c r="BR54" s="480"/>
      <c r="BS54" s="480"/>
      <c r="BT54" s="480"/>
      <c r="BU54" s="480"/>
      <c r="BV54" s="480"/>
      <c r="BW54" s="480"/>
      <c r="BX54" s="480"/>
      <c r="BY54" s="480"/>
      <c r="BZ54" s="480"/>
      <c r="CA54" s="480"/>
      <c r="CB54" s="480"/>
      <c r="CC54" s="480"/>
      <c r="CD54" s="480"/>
      <c r="CE54" s="480"/>
      <c r="CF54" s="480"/>
      <c r="CG54" s="480"/>
      <c r="CH54" s="480"/>
      <c r="CI54" s="480"/>
      <c r="CJ54" s="480"/>
      <c r="CK54" s="480"/>
      <c r="CL54" s="480"/>
      <c r="CM54" s="480"/>
      <c r="CN54" s="480"/>
      <c r="CO54" s="480"/>
      <c r="CP54" s="480"/>
    </row>
    <row r="55" spans="1:94" ht="15.75" customHeight="1">
      <c r="A55" s="174" t="s">
        <v>10</v>
      </c>
      <c r="B55" s="63" t="s">
        <v>11</v>
      </c>
      <c r="C55" s="63" t="s">
        <v>123</v>
      </c>
      <c r="D55" s="63" t="s">
        <v>1069</v>
      </c>
      <c r="E55" s="63" t="s">
        <v>30</v>
      </c>
      <c r="F55" s="63"/>
      <c r="G55" s="63" t="s">
        <v>1070</v>
      </c>
      <c r="H55" s="63" t="s">
        <v>6471</v>
      </c>
      <c r="I55" s="63" t="s">
        <v>1071</v>
      </c>
      <c r="J55" s="63"/>
      <c r="K55" s="63"/>
      <c r="L55" s="63" t="s">
        <v>1072</v>
      </c>
      <c r="M55" s="63" t="s">
        <v>5469</v>
      </c>
      <c r="N55" s="63" t="s">
        <v>113</v>
      </c>
      <c r="O55" s="63" t="s">
        <v>226</v>
      </c>
      <c r="P55" s="63" t="s">
        <v>35</v>
      </c>
      <c r="Q55" s="63" t="s">
        <v>2230</v>
      </c>
      <c r="R55" s="174" t="s">
        <v>161</v>
      </c>
      <c r="S55" s="174"/>
      <c r="T55" s="174" t="s">
        <v>4806</v>
      </c>
      <c r="U55" s="63" t="s">
        <v>4157</v>
      </c>
      <c r="V55" s="174" t="s">
        <v>957</v>
      </c>
      <c r="W55" s="174" t="s">
        <v>6828</v>
      </c>
      <c r="X55" s="429">
        <v>45393</v>
      </c>
      <c r="Y55" s="430">
        <v>47220</v>
      </c>
      <c r="Z55" s="63" t="s">
        <v>4158</v>
      </c>
      <c r="AA55" s="63" t="s">
        <v>4159</v>
      </c>
      <c r="AB55" s="63"/>
      <c r="AC55" s="174" t="s">
        <v>6829</v>
      </c>
      <c r="AD55" s="174" t="s">
        <v>6830</v>
      </c>
      <c r="AE55" s="466">
        <v>46589</v>
      </c>
      <c r="AF55" s="174"/>
      <c r="AG55" s="174"/>
      <c r="AH55" s="174"/>
      <c r="AI55" s="174"/>
      <c r="AJ55" s="174"/>
      <c r="AK55" s="174"/>
      <c r="AL55" s="174"/>
      <c r="AM55" s="174"/>
      <c r="AN55" s="174"/>
      <c r="AO55" s="174"/>
      <c r="AP55" s="174"/>
      <c r="AQ55" s="174" t="s">
        <v>2315</v>
      </c>
      <c r="AR55" s="174">
        <v>2024</v>
      </c>
      <c r="AS55" s="415">
        <v>45407</v>
      </c>
      <c r="AT55" s="174" t="s">
        <v>2310</v>
      </c>
      <c r="AU55" s="437"/>
      <c r="AV55" s="523"/>
      <c r="AW55" s="524"/>
      <c r="AX55" s="422"/>
      <c r="AY55" s="524"/>
      <c r="AZ55" s="524"/>
      <c r="BA55" s="422"/>
      <c r="BB55" s="524"/>
      <c r="BC55" s="523"/>
      <c r="BD55" s="524"/>
      <c r="BE55" s="524"/>
      <c r="BF55" s="426">
        <f t="shared" si="17"/>
        <v>0</v>
      </c>
      <c r="BG55" s="426">
        <f t="shared" si="18"/>
        <v>1</v>
      </c>
      <c r="BH55" s="426">
        <f t="shared" si="19"/>
        <v>0</v>
      </c>
      <c r="BI55" s="426">
        <f t="shared" si="20"/>
        <v>1</v>
      </c>
      <c r="BJ55" s="425" t="b">
        <f t="shared" ref="BJ55:BJ64" si="22">COUNTIF($W$3:$W1888,$W55)&gt;1</f>
        <v>0</v>
      </c>
      <c r="BK55" s="681"/>
      <c r="BL55" s="681"/>
      <c r="BM55" s="681"/>
      <c r="BN55" s="681"/>
      <c r="BO55" s="681"/>
      <c r="BP55" s="681"/>
      <c r="BQ55" s="681"/>
      <c r="BR55" s="681"/>
      <c r="BS55" s="681"/>
      <c r="BT55" s="681"/>
      <c r="BU55" s="681"/>
      <c r="BV55" s="681"/>
      <c r="BW55" s="681"/>
      <c r="BX55" s="681"/>
      <c r="BY55" s="681"/>
      <c r="BZ55" s="681"/>
      <c r="CA55" s="681"/>
      <c r="CB55" s="681"/>
      <c r="CC55" s="681"/>
      <c r="CD55" s="681"/>
      <c r="CE55" s="681"/>
      <c r="CF55" s="681"/>
      <c r="CG55" s="681"/>
      <c r="CH55" s="681"/>
      <c r="CI55" s="681"/>
      <c r="CJ55" s="681"/>
      <c r="CK55" s="681"/>
      <c r="CL55" s="681"/>
      <c r="CM55" s="681"/>
      <c r="CN55" s="681"/>
      <c r="CO55" s="681"/>
      <c r="CP55" s="681"/>
    </row>
    <row r="56" spans="1:94" ht="15.75" customHeight="1">
      <c r="A56" s="174" t="s">
        <v>10</v>
      </c>
      <c r="B56" s="63" t="s">
        <v>11</v>
      </c>
      <c r="C56" s="63" t="s">
        <v>123</v>
      </c>
      <c r="D56" s="63" t="s">
        <v>1069</v>
      </c>
      <c r="E56" s="63" t="s">
        <v>30</v>
      </c>
      <c r="F56" s="174"/>
      <c r="G56" s="63" t="s">
        <v>1070</v>
      </c>
      <c r="H56" s="63" t="s">
        <v>6471</v>
      </c>
      <c r="I56" s="63" t="s">
        <v>1071</v>
      </c>
      <c r="J56" s="174"/>
      <c r="K56" s="174"/>
      <c r="L56" s="63" t="s">
        <v>1072</v>
      </c>
      <c r="M56" s="63" t="s">
        <v>5469</v>
      </c>
      <c r="N56" s="63" t="s">
        <v>113</v>
      </c>
      <c r="O56" s="63" t="s">
        <v>226</v>
      </c>
      <c r="P56" s="63" t="s">
        <v>35</v>
      </c>
      <c r="Q56" s="63" t="s">
        <v>272</v>
      </c>
      <c r="R56" s="174" t="s">
        <v>2649</v>
      </c>
      <c r="S56" s="174"/>
      <c r="T56" s="174" t="s">
        <v>4705</v>
      </c>
      <c r="U56" s="63" t="s">
        <v>4306</v>
      </c>
      <c r="V56" s="174" t="s">
        <v>276</v>
      </c>
      <c r="W56" s="174" t="s">
        <v>6831</v>
      </c>
      <c r="X56" s="429">
        <v>45393</v>
      </c>
      <c r="Y56" s="430">
        <v>47220</v>
      </c>
      <c r="Z56" s="63" t="s">
        <v>4158</v>
      </c>
      <c r="AA56" s="63" t="s">
        <v>4159</v>
      </c>
      <c r="AB56" s="63"/>
      <c r="AC56" s="174" t="s">
        <v>5483</v>
      </c>
      <c r="AD56" s="174" t="s">
        <v>6832</v>
      </c>
      <c r="AE56" s="466">
        <v>45417</v>
      </c>
      <c r="AF56" s="174"/>
      <c r="AG56" s="174"/>
      <c r="AH56" s="174"/>
      <c r="AI56" s="174"/>
      <c r="AJ56" s="174"/>
      <c r="AK56" s="174"/>
      <c r="AL56" s="174"/>
      <c r="AM56" s="174"/>
      <c r="AN56" s="174"/>
      <c r="AO56" s="174"/>
      <c r="AP56" s="174"/>
      <c r="AQ56" s="174" t="s">
        <v>2315</v>
      </c>
      <c r="AR56" s="174">
        <v>2024</v>
      </c>
      <c r="AS56" s="415">
        <v>45407</v>
      </c>
      <c r="AT56" s="174" t="s">
        <v>2310</v>
      </c>
      <c r="AU56" s="437"/>
      <c r="AV56" s="523"/>
      <c r="AW56" s="524"/>
      <c r="AX56" s="422"/>
      <c r="AY56" s="524"/>
      <c r="AZ56" s="524"/>
      <c r="BA56" s="422"/>
      <c r="BB56" s="524"/>
      <c r="BC56" s="523"/>
      <c r="BD56" s="524"/>
      <c r="BE56" s="524"/>
      <c r="BF56" s="426">
        <f t="shared" si="17"/>
        <v>0</v>
      </c>
      <c r="BG56" s="426">
        <f t="shared" si="18"/>
        <v>1</v>
      </c>
      <c r="BH56" s="426">
        <f t="shared" si="19"/>
        <v>0</v>
      </c>
      <c r="BI56" s="426">
        <f t="shared" si="20"/>
        <v>1</v>
      </c>
      <c r="BJ56" s="425" t="b">
        <f t="shared" si="22"/>
        <v>0</v>
      </c>
      <c r="BK56" s="681"/>
      <c r="BL56" s="681"/>
      <c r="BM56" s="681"/>
      <c r="BN56" s="681"/>
      <c r="BO56" s="681"/>
      <c r="BP56" s="681"/>
      <c r="BQ56" s="681"/>
      <c r="BR56" s="681"/>
      <c r="BS56" s="681"/>
      <c r="BT56" s="681"/>
      <c r="BU56" s="681"/>
      <c r="BV56" s="681"/>
      <c r="BW56" s="681"/>
      <c r="BX56" s="681"/>
      <c r="BY56" s="681"/>
      <c r="BZ56" s="681"/>
      <c r="CA56" s="681"/>
      <c r="CB56" s="681"/>
      <c r="CC56" s="681"/>
      <c r="CD56" s="681"/>
      <c r="CE56" s="681"/>
      <c r="CF56" s="681"/>
      <c r="CG56" s="681"/>
      <c r="CH56" s="681"/>
      <c r="CI56" s="681"/>
      <c r="CJ56" s="681"/>
      <c r="CK56" s="681"/>
      <c r="CL56" s="681"/>
      <c r="CM56" s="681"/>
      <c r="CN56" s="681"/>
      <c r="CO56" s="681"/>
      <c r="CP56" s="681"/>
    </row>
    <row r="57" spans="1:94" ht="15.75" customHeight="1">
      <c r="A57" s="174" t="s">
        <v>10</v>
      </c>
      <c r="B57" s="63" t="s">
        <v>11</v>
      </c>
      <c r="C57" s="174" t="s">
        <v>176</v>
      </c>
      <c r="D57" s="63" t="s">
        <v>374</v>
      </c>
      <c r="E57" s="63" t="s">
        <v>3756</v>
      </c>
      <c r="F57" s="174"/>
      <c r="G57" s="174" t="s">
        <v>3487</v>
      </c>
      <c r="H57" s="174" t="s">
        <v>6833</v>
      </c>
      <c r="I57" s="174" t="s">
        <v>3891</v>
      </c>
      <c r="J57" s="174"/>
      <c r="K57" s="174"/>
      <c r="L57" s="174" t="s">
        <v>6834</v>
      </c>
      <c r="M57" s="174" t="s">
        <v>6835</v>
      </c>
      <c r="N57" s="63" t="s">
        <v>113</v>
      </c>
      <c r="O57" s="63" t="s">
        <v>132</v>
      </c>
      <c r="P57" s="174" t="s">
        <v>35</v>
      </c>
      <c r="Q57" s="63" t="s">
        <v>117</v>
      </c>
      <c r="R57" s="174" t="s">
        <v>200</v>
      </c>
      <c r="S57" s="174"/>
      <c r="T57" s="174" t="s">
        <v>6353</v>
      </c>
      <c r="U57" s="63" t="s">
        <v>4164</v>
      </c>
      <c r="V57" s="174" t="s">
        <v>235</v>
      </c>
      <c r="W57" s="174" t="s">
        <v>6836</v>
      </c>
      <c r="X57" s="429">
        <v>45394</v>
      </c>
      <c r="Y57" s="430">
        <v>47223</v>
      </c>
      <c r="Z57" s="63" t="s">
        <v>4158</v>
      </c>
      <c r="AA57" s="63" t="s">
        <v>4159</v>
      </c>
      <c r="AB57" s="63"/>
      <c r="AC57" s="174" t="s">
        <v>6837</v>
      </c>
      <c r="AD57" s="174" t="s">
        <v>6838</v>
      </c>
      <c r="AE57" s="466">
        <v>46952</v>
      </c>
      <c r="AF57" s="174"/>
      <c r="AG57" s="174"/>
      <c r="AH57" s="174"/>
      <c r="AI57" s="174"/>
      <c r="AJ57" s="174"/>
      <c r="AK57" s="174"/>
      <c r="AL57" s="174"/>
      <c r="AM57" s="174"/>
      <c r="AN57" s="174"/>
      <c r="AO57" s="174"/>
      <c r="AP57" s="174"/>
      <c r="AQ57" s="174" t="s">
        <v>2315</v>
      </c>
      <c r="AR57" s="174">
        <v>2024</v>
      </c>
      <c r="AS57" s="415">
        <v>45407</v>
      </c>
      <c r="AT57" s="174" t="s">
        <v>2307</v>
      </c>
      <c r="AU57" s="437"/>
      <c r="AV57" s="523"/>
      <c r="AW57" s="524"/>
      <c r="AX57" s="422"/>
      <c r="AY57" s="524"/>
      <c r="AZ57" s="524"/>
      <c r="BA57" s="422"/>
      <c r="BB57" s="524"/>
      <c r="BC57" s="523"/>
      <c r="BD57" s="524">
        <v>1</v>
      </c>
      <c r="BE57" s="524"/>
      <c r="BF57" s="426">
        <f t="shared" si="17"/>
        <v>1</v>
      </c>
      <c r="BG57" s="426">
        <f t="shared" si="18"/>
        <v>0</v>
      </c>
      <c r="BH57" s="426">
        <f t="shared" si="19"/>
        <v>0</v>
      </c>
      <c r="BI57" s="426">
        <f t="shared" si="20"/>
        <v>1</v>
      </c>
      <c r="BJ57" s="425" t="b">
        <f t="shared" si="22"/>
        <v>0</v>
      </c>
      <c r="BK57" s="681"/>
      <c r="BL57" s="681"/>
      <c r="BM57" s="681"/>
      <c r="BN57" s="681"/>
      <c r="BO57" s="681"/>
      <c r="BP57" s="681"/>
      <c r="BQ57" s="681"/>
      <c r="BR57" s="681"/>
      <c r="BS57" s="681"/>
      <c r="BT57" s="681"/>
      <c r="BU57" s="681"/>
      <c r="BV57" s="681"/>
      <c r="BW57" s="681"/>
      <c r="BX57" s="681"/>
      <c r="BY57" s="681"/>
      <c r="BZ57" s="681"/>
      <c r="CA57" s="681"/>
      <c r="CB57" s="681"/>
      <c r="CC57" s="681"/>
      <c r="CD57" s="681"/>
      <c r="CE57" s="681"/>
      <c r="CF57" s="681"/>
      <c r="CG57" s="681"/>
      <c r="CH57" s="681"/>
      <c r="CI57" s="681"/>
      <c r="CJ57" s="681"/>
      <c r="CK57" s="681"/>
      <c r="CL57" s="681"/>
      <c r="CM57" s="681"/>
      <c r="CN57" s="681"/>
      <c r="CO57" s="681"/>
      <c r="CP57" s="681"/>
    </row>
    <row r="58" spans="1:94" ht="15.75" customHeight="1">
      <c r="A58" s="174" t="s">
        <v>10</v>
      </c>
      <c r="B58" s="63" t="s">
        <v>11</v>
      </c>
      <c r="C58" s="174" t="s">
        <v>28</v>
      </c>
      <c r="D58" s="63" t="s">
        <v>458</v>
      </c>
      <c r="E58" s="63" t="s">
        <v>30</v>
      </c>
      <c r="F58" s="174"/>
      <c r="G58" s="174" t="s">
        <v>3477</v>
      </c>
      <c r="H58" s="174" t="s">
        <v>6839</v>
      </c>
      <c r="I58" s="174" t="s">
        <v>3894</v>
      </c>
      <c r="J58" s="174"/>
      <c r="K58" s="174"/>
      <c r="L58" s="174" t="s">
        <v>6840</v>
      </c>
      <c r="M58" s="174" t="s">
        <v>6841</v>
      </c>
      <c r="N58" s="63" t="s">
        <v>15</v>
      </c>
      <c r="O58" s="63" t="s">
        <v>16</v>
      </c>
      <c r="P58" s="174" t="s">
        <v>35</v>
      </c>
      <c r="Q58" s="63" t="s">
        <v>8666</v>
      </c>
      <c r="R58" s="174" t="s">
        <v>39</v>
      </c>
      <c r="S58" s="174"/>
      <c r="T58" s="174" t="s">
        <v>4640</v>
      </c>
      <c r="U58" s="63" t="s">
        <v>4164</v>
      </c>
      <c r="V58" s="174" t="s">
        <v>253</v>
      </c>
      <c r="W58" s="174" t="s">
        <v>6842</v>
      </c>
      <c r="X58" s="429">
        <v>45397</v>
      </c>
      <c r="Y58" s="430">
        <v>47224</v>
      </c>
      <c r="Z58" s="63" t="s">
        <v>4158</v>
      </c>
      <c r="AA58" s="63" t="s">
        <v>4159</v>
      </c>
      <c r="AB58" s="63"/>
      <c r="AC58" s="174" t="s">
        <v>6458</v>
      </c>
      <c r="AD58" s="174" t="s">
        <v>6459</v>
      </c>
      <c r="AE58" s="466">
        <v>46237</v>
      </c>
      <c r="AF58" s="174"/>
      <c r="AG58" s="174"/>
      <c r="AH58" s="174"/>
      <c r="AI58" s="174"/>
      <c r="AJ58" s="174"/>
      <c r="AK58" s="174"/>
      <c r="AL58" s="174"/>
      <c r="AM58" s="174"/>
      <c r="AN58" s="174"/>
      <c r="AO58" s="174"/>
      <c r="AP58" s="174"/>
      <c r="AQ58" s="174" t="s">
        <v>2315</v>
      </c>
      <c r="AR58" s="174">
        <v>2024</v>
      </c>
      <c r="AS58" s="415">
        <v>45407</v>
      </c>
      <c r="AT58" s="174" t="s">
        <v>2307</v>
      </c>
      <c r="AU58" s="437"/>
      <c r="AV58" s="523"/>
      <c r="AW58" s="524"/>
      <c r="AX58" s="422"/>
      <c r="AY58" s="524"/>
      <c r="AZ58" s="524"/>
      <c r="BA58" s="422"/>
      <c r="BB58" s="524"/>
      <c r="BC58" s="523"/>
      <c r="BD58" s="524">
        <v>1</v>
      </c>
      <c r="BE58" s="524"/>
      <c r="BF58" s="426">
        <f t="shared" si="17"/>
        <v>1</v>
      </c>
      <c r="BG58" s="426">
        <f t="shared" si="18"/>
        <v>0</v>
      </c>
      <c r="BH58" s="426">
        <f t="shared" si="19"/>
        <v>0</v>
      </c>
      <c r="BI58" s="426">
        <f t="shared" si="20"/>
        <v>1</v>
      </c>
      <c r="BJ58" s="425" t="b">
        <f t="shared" si="22"/>
        <v>0</v>
      </c>
      <c r="BK58" s="681"/>
      <c r="BL58" s="681"/>
      <c r="BM58" s="681"/>
      <c r="BN58" s="681"/>
      <c r="BO58" s="681"/>
      <c r="BP58" s="681"/>
      <c r="BQ58" s="681"/>
      <c r="BR58" s="681"/>
      <c r="BS58" s="681"/>
      <c r="BT58" s="681"/>
      <c r="BU58" s="681"/>
      <c r="BV58" s="681"/>
      <c r="BW58" s="681"/>
      <c r="BX58" s="681"/>
      <c r="BY58" s="681"/>
      <c r="BZ58" s="681"/>
      <c r="CA58" s="681"/>
      <c r="CB58" s="681"/>
      <c r="CC58" s="681"/>
      <c r="CD58" s="681"/>
      <c r="CE58" s="681"/>
      <c r="CF58" s="681"/>
      <c r="CG58" s="681"/>
      <c r="CH58" s="681"/>
      <c r="CI58" s="681"/>
      <c r="CJ58" s="681"/>
      <c r="CK58" s="681"/>
      <c r="CL58" s="681"/>
      <c r="CM58" s="681"/>
      <c r="CN58" s="681"/>
      <c r="CO58" s="681"/>
      <c r="CP58" s="681"/>
    </row>
    <row r="59" spans="1:94" ht="15.75" customHeight="1">
      <c r="A59" s="174" t="s">
        <v>10</v>
      </c>
      <c r="B59" s="63" t="s">
        <v>11</v>
      </c>
      <c r="C59" s="174" t="s">
        <v>28</v>
      </c>
      <c r="D59" s="63" t="s">
        <v>458</v>
      </c>
      <c r="E59" s="63" t="s">
        <v>30</v>
      </c>
      <c r="F59" s="174"/>
      <c r="G59" s="174" t="s">
        <v>3477</v>
      </c>
      <c r="H59" s="174" t="s">
        <v>6839</v>
      </c>
      <c r="I59" s="174" t="s">
        <v>3894</v>
      </c>
      <c r="J59" s="174"/>
      <c r="K59" s="174"/>
      <c r="L59" s="174" t="s">
        <v>6840</v>
      </c>
      <c r="M59" s="174" t="s">
        <v>6841</v>
      </c>
      <c r="N59" s="63" t="s">
        <v>15</v>
      </c>
      <c r="O59" s="63" t="s">
        <v>16</v>
      </c>
      <c r="P59" s="174" t="s">
        <v>35</v>
      </c>
      <c r="Q59" s="63" t="s">
        <v>104</v>
      </c>
      <c r="R59" s="174" t="s">
        <v>105</v>
      </c>
      <c r="S59" s="174"/>
      <c r="T59" s="174" t="s">
        <v>4661</v>
      </c>
      <c r="U59" s="63" t="s">
        <v>4164</v>
      </c>
      <c r="V59" s="174" t="s">
        <v>106</v>
      </c>
      <c r="W59" s="174" t="s">
        <v>6843</v>
      </c>
      <c r="X59" s="429">
        <v>45397</v>
      </c>
      <c r="Y59" s="430">
        <v>47224</v>
      </c>
      <c r="Z59" s="63" t="s">
        <v>4158</v>
      </c>
      <c r="AA59" s="63" t="s">
        <v>4159</v>
      </c>
      <c r="AB59" s="63"/>
      <c r="AC59" s="174" t="s">
        <v>5430</v>
      </c>
      <c r="AD59" s="174" t="s">
        <v>6412</v>
      </c>
      <c r="AE59" s="466">
        <v>46827</v>
      </c>
      <c r="AF59" s="174"/>
      <c r="AG59" s="174"/>
      <c r="AH59" s="174"/>
      <c r="AI59" s="174"/>
      <c r="AJ59" s="174"/>
      <c r="AK59" s="174"/>
      <c r="AL59" s="174"/>
      <c r="AM59" s="174"/>
      <c r="AN59" s="174"/>
      <c r="AO59" s="174"/>
      <c r="AP59" s="174"/>
      <c r="AQ59" s="174" t="s">
        <v>2315</v>
      </c>
      <c r="AR59" s="174">
        <v>2024</v>
      </c>
      <c r="AS59" s="415">
        <v>45407</v>
      </c>
      <c r="AT59" s="174" t="s">
        <v>2310</v>
      </c>
      <c r="AU59" s="437"/>
      <c r="AV59" s="523"/>
      <c r="AW59" s="524"/>
      <c r="AX59" s="422"/>
      <c r="AY59" s="524"/>
      <c r="AZ59" s="524"/>
      <c r="BA59" s="422"/>
      <c r="BB59" s="524"/>
      <c r="BC59" s="523"/>
      <c r="BD59" s="524"/>
      <c r="BE59" s="524"/>
      <c r="BF59" s="426">
        <f t="shared" si="17"/>
        <v>0</v>
      </c>
      <c r="BG59" s="426">
        <f t="shared" si="18"/>
        <v>1</v>
      </c>
      <c r="BH59" s="426">
        <f t="shared" si="19"/>
        <v>0</v>
      </c>
      <c r="BI59" s="426">
        <f t="shared" si="20"/>
        <v>1</v>
      </c>
      <c r="BJ59" s="425" t="b">
        <f t="shared" si="22"/>
        <v>0</v>
      </c>
      <c r="BK59" s="681"/>
      <c r="BL59" s="681"/>
      <c r="BM59" s="681"/>
      <c r="BN59" s="681"/>
      <c r="BO59" s="681"/>
      <c r="BP59" s="681"/>
      <c r="BQ59" s="681"/>
      <c r="BR59" s="681"/>
      <c r="BS59" s="681"/>
      <c r="BT59" s="681"/>
      <c r="BU59" s="681"/>
      <c r="BV59" s="681"/>
      <c r="BW59" s="681"/>
      <c r="BX59" s="681"/>
      <c r="BY59" s="681"/>
      <c r="BZ59" s="681"/>
      <c r="CA59" s="681"/>
      <c r="CB59" s="681"/>
      <c r="CC59" s="681"/>
      <c r="CD59" s="681"/>
      <c r="CE59" s="681"/>
      <c r="CF59" s="681"/>
      <c r="CG59" s="681"/>
      <c r="CH59" s="681"/>
      <c r="CI59" s="681"/>
      <c r="CJ59" s="681"/>
      <c r="CK59" s="681"/>
      <c r="CL59" s="681"/>
      <c r="CM59" s="681"/>
      <c r="CN59" s="681"/>
      <c r="CO59" s="681"/>
      <c r="CP59" s="681"/>
    </row>
    <row r="60" spans="1:94" ht="15.75" customHeight="1">
      <c r="A60" s="174" t="s">
        <v>10</v>
      </c>
      <c r="B60" s="63" t="s">
        <v>11</v>
      </c>
      <c r="C60" s="174" t="s">
        <v>28</v>
      </c>
      <c r="D60" s="63" t="s">
        <v>458</v>
      </c>
      <c r="E60" s="63" t="s">
        <v>30</v>
      </c>
      <c r="F60" s="174"/>
      <c r="G60" s="174" t="s">
        <v>3477</v>
      </c>
      <c r="H60" s="174" t="s">
        <v>6839</v>
      </c>
      <c r="I60" s="174" t="s">
        <v>3894</v>
      </c>
      <c r="J60" s="174"/>
      <c r="K60" s="174"/>
      <c r="L60" s="174" t="s">
        <v>6840</v>
      </c>
      <c r="M60" s="174" t="s">
        <v>6841</v>
      </c>
      <c r="N60" s="63" t="s">
        <v>15</v>
      </c>
      <c r="O60" s="63" t="s">
        <v>16</v>
      </c>
      <c r="P60" s="174" t="s">
        <v>35</v>
      </c>
      <c r="Q60" s="63" t="s">
        <v>84</v>
      </c>
      <c r="R60" s="174" t="s">
        <v>85</v>
      </c>
      <c r="S60" s="174"/>
      <c r="T60" s="174" t="s">
        <v>4623</v>
      </c>
      <c r="U60" s="63" t="s">
        <v>4164</v>
      </c>
      <c r="V60" s="174" t="s">
        <v>94</v>
      </c>
      <c r="W60" s="174" t="s">
        <v>6844</v>
      </c>
      <c r="X60" s="429">
        <v>45397</v>
      </c>
      <c r="Y60" s="430">
        <v>47224</v>
      </c>
      <c r="Z60" s="63" t="s">
        <v>4158</v>
      </c>
      <c r="AA60" s="63" t="s">
        <v>4159</v>
      </c>
      <c r="AB60" s="63"/>
      <c r="AC60" s="174" t="s">
        <v>6845</v>
      </c>
      <c r="AD60" s="174" t="s">
        <v>6846</v>
      </c>
      <c r="AE60" s="466">
        <v>46129</v>
      </c>
      <c r="AF60" s="174"/>
      <c r="AG60" s="174"/>
      <c r="AH60" s="174"/>
      <c r="AI60" s="174"/>
      <c r="AJ60" s="174"/>
      <c r="AK60" s="174"/>
      <c r="AL60" s="174"/>
      <c r="AM60" s="174"/>
      <c r="AN60" s="174"/>
      <c r="AO60" s="174"/>
      <c r="AP60" s="174"/>
      <c r="AQ60" s="174" t="s">
        <v>2315</v>
      </c>
      <c r="AR60" s="174">
        <v>2024</v>
      </c>
      <c r="AS60" s="415">
        <v>45407</v>
      </c>
      <c r="AT60" s="174" t="s">
        <v>2310</v>
      </c>
      <c r="AU60" s="437"/>
      <c r="AV60" s="523"/>
      <c r="AW60" s="524"/>
      <c r="AX60" s="422"/>
      <c r="AY60" s="524"/>
      <c r="AZ60" s="524"/>
      <c r="BA60" s="422"/>
      <c r="BB60" s="524"/>
      <c r="BC60" s="523"/>
      <c r="BD60" s="524"/>
      <c r="BE60" s="524"/>
      <c r="BF60" s="426">
        <f t="shared" si="17"/>
        <v>0</v>
      </c>
      <c r="BG60" s="426">
        <f t="shared" si="18"/>
        <v>1</v>
      </c>
      <c r="BH60" s="426">
        <f t="shared" si="19"/>
        <v>0</v>
      </c>
      <c r="BI60" s="426">
        <f t="shared" si="20"/>
        <v>1</v>
      </c>
      <c r="BJ60" s="425" t="b">
        <f t="shared" si="22"/>
        <v>0</v>
      </c>
      <c r="BK60" s="681"/>
      <c r="BL60" s="681"/>
      <c r="BM60" s="681"/>
      <c r="BN60" s="681"/>
      <c r="BO60" s="681"/>
      <c r="BP60" s="681"/>
      <c r="BQ60" s="681"/>
      <c r="BR60" s="681"/>
      <c r="BS60" s="681"/>
      <c r="BT60" s="681"/>
      <c r="BU60" s="681"/>
      <c r="BV60" s="681"/>
      <c r="BW60" s="681"/>
      <c r="BX60" s="681"/>
      <c r="BY60" s="681"/>
      <c r="BZ60" s="681"/>
      <c r="CA60" s="681"/>
      <c r="CB60" s="681"/>
      <c r="CC60" s="681"/>
      <c r="CD60" s="681"/>
      <c r="CE60" s="681"/>
      <c r="CF60" s="681"/>
      <c r="CG60" s="681"/>
      <c r="CH60" s="681"/>
      <c r="CI60" s="681"/>
      <c r="CJ60" s="681"/>
      <c r="CK60" s="681"/>
      <c r="CL60" s="681"/>
      <c r="CM60" s="681"/>
      <c r="CN60" s="681"/>
      <c r="CO60" s="681"/>
      <c r="CP60" s="681"/>
    </row>
    <row r="61" spans="1:94" ht="15.75" customHeight="1">
      <c r="A61" s="174" t="s">
        <v>10</v>
      </c>
      <c r="B61" s="63" t="s">
        <v>11</v>
      </c>
      <c r="C61" s="174" t="s">
        <v>176</v>
      </c>
      <c r="D61" s="63" t="s">
        <v>374</v>
      </c>
      <c r="E61" s="63" t="s">
        <v>3756</v>
      </c>
      <c r="F61" s="174"/>
      <c r="G61" s="174" t="s">
        <v>3478</v>
      </c>
      <c r="H61" s="174" t="s">
        <v>6847</v>
      </c>
      <c r="I61" s="174" t="s">
        <v>3893</v>
      </c>
      <c r="J61" s="174"/>
      <c r="K61" s="174"/>
      <c r="L61" s="174" t="s">
        <v>6848</v>
      </c>
      <c r="M61" s="174" t="s">
        <v>6849</v>
      </c>
      <c r="N61" s="63" t="s">
        <v>15</v>
      </c>
      <c r="O61" s="63" t="s">
        <v>16</v>
      </c>
      <c r="P61" s="174" t="s">
        <v>35</v>
      </c>
      <c r="Q61" s="63" t="s">
        <v>2222</v>
      </c>
      <c r="R61" s="174" t="s">
        <v>156</v>
      </c>
      <c r="S61" s="174"/>
      <c r="T61" s="174" t="s">
        <v>4718</v>
      </c>
      <c r="U61" s="63" t="s">
        <v>4164</v>
      </c>
      <c r="V61" s="174" t="s">
        <v>157</v>
      </c>
      <c r="W61" s="174" t="s">
        <v>6850</v>
      </c>
      <c r="X61" s="429">
        <v>45397</v>
      </c>
      <c r="Y61" s="430">
        <v>47224</v>
      </c>
      <c r="Z61" s="63" t="s">
        <v>4158</v>
      </c>
      <c r="AA61" s="63" t="s">
        <v>4159</v>
      </c>
      <c r="AB61" s="63"/>
      <c r="AC61" s="174" t="s">
        <v>6851</v>
      </c>
      <c r="AD61" s="174" t="s">
        <v>6852</v>
      </c>
      <c r="AE61" s="174" t="s">
        <v>6853</v>
      </c>
      <c r="AF61" s="174"/>
      <c r="AG61" s="174"/>
      <c r="AH61" s="174"/>
      <c r="AI61" s="174"/>
      <c r="AJ61" s="174"/>
      <c r="AK61" s="174"/>
      <c r="AL61" s="174"/>
      <c r="AM61" s="174"/>
      <c r="AN61" s="174"/>
      <c r="AO61" s="174"/>
      <c r="AP61" s="174"/>
      <c r="AQ61" s="174" t="s">
        <v>2315</v>
      </c>
      <c r="AR61" s="174">
        <v>2024</v>
      </c>
      <c r="AS61" s="415">
        <v>45407</v>
      </c>
      <c r="AT61" s="174" t="s">
        <v>2307</v>
      </c>
      <c r="AU61" s="437"/>
      <c r="AV61" s="523"/>
      <c r="AW61" s="524"/>
      <c r="AX61" s="422"/>
      <c r="AY61" s="524"/>
      <c r="AZ61" s="524"/>
      <c r="BA61" s="422"/>
      <c r="BB61" s="524"/>
      <c r="BC61" s="523"/>
      <c r="BD61" s="524">
        <v>1</v>
      </c>
      <c r="BE61" s="524"/>
      <c r="BF61" s="426">
        <f t="shared" si="17"/>
        <v>1</v>
      </c>
      <c r="BG61" s="426">
        <f t="shared" si="18"/>
        <v>0</v>
      </c>
      <c r="BH61" s="426">
        <f t="shared" si="19"/>
        <v>0</v>
      </c>
      <c r="BI61" s="426">
        <f t="shared" si="20"/>
        <v>1</v>
      </c>
      <c r="BJ61" s="425" t="b">
        <f t="shared" si="22"/>
        <v>0</v>
      </c>
      <c r="BK61" s="681"/>
      <c r="BL61" s="681"/>
      <c r="BM61" s="681"/>
      <c r="BN61" s="681"/>
      <c r="BO61" s="681"/>
      <c r="BP61" s="681"/>
      <c r="BQ61" s="681"/>
      <c r="BR61" s="681"/>
      <c r="BS61" s="681"/>
      <c r="BT61" s="681"/>
      <c r="BU61" s="681"/>
      <c r="BV61" s="681"/>
      <c r="BW61" s="681"/>
      <c r="BX61" s="681"/>
      <c r="BY61" s="681"/>
      <c r="BZ61" s="681"/>
      <c r="CA61" s="681"/>
      <c r="CB61" s="681"/>
      <c r="CC61" s="681"/>
      <c r="CD61" s="681"/>
      <c r="CE61" s="681"/>
      <c r="CF61" s="681"/>
      <c r="CG61" s="681"/>
      <c r="CH61" s="681"/>
      <c r="CI61" s="681"/>
      <c r="CJ61" s="681"/>
      <c r="CK61" s="681"/>
      <c r="CL61" s="681"/>
      <c r="CM61" s="681"/>
      <c r="CN61" s="681"/>
      <c r="CO61" s="681"/>
      <c r="CP61" s="681"/>
    </row>
    <row r="62" spans="1:94" ht="15.75" customHeight="1">
      <c r="A62" s="174" t="s">
        <v>10</v>
      </c>
      <c r="B62" s="174" t="s">
        <v>11</v>
      </c>
      <c r="C62" s="174" t="s">
        <v>2328</v>
      </c>
      <c r="D62" s="63" t="s">
        <v>3819</v>
      </c>
      <c r="E62" s="63" t="s">
        <v>123</v>
      </c>
      <c r="F62" s="174"/>
      <c r="G62" s="174" t="s">
        <v>3481</v>
      </c>
      <c r="H62" s="174" t="s">
        <v>6272</v>
      </c>
      <c r="I62" s="174" t="s">
        <v>3820</v>
      </c>
      <c r="J62" s="174"/>
      <c r="K62" s="174"/>
      <c r="L62" s="174">
        <v>9606740771</v>
      </c>
      <c r="M62" s="174" t="s">
        <v>6273</v>
      </c>
      <c r="N62" s="63" t="s">
        <v>15</v>
      </c>
      <c r="O62" s="63" t="s">
        <v>16</v>
      </c>
      <c r="P62" s="174" t="s">
        <v>35</v>
      </c>
      <c r="Q62" s="63" t="s">
        <v>87</v>
      </c>
      <c r="R62" s="174" t="s">
        <v>737</v>
      </c>
      <c r="S62" s="174"/>
      <c r="T62" s="174" t="s">
        <v>4668</v>
      </c>
      <c r="U62" s="63" t="s">
        <v>4164</v>
      </c>
      <c r="V62" s="174" t="s">
        <v>6854</v>
      </c>
      <c r="W62" s="174" t="s">
        <v>6855</v>
      </c>
      <c r="X62" s="429">
        <v>45405</v>
      </c>
      <c r="Y62" s="430">
        <v>46870</v>
      </c>
      <c r="Z62" s="63" t="s">
        <v>4646</v>
      </c>
      <c r="AA62" s="63" t="s">
        <v>4159</v>
      </c>
      <c r="AB62" s="63"/>
      <c r="AC62" s="174" t="s">
        <v>6856</v>
      </c>
      <c r="AD62" s="174" t="s">
        <v>6857</v>
      </c>
      <c r="AE62" s="466">
        <v>46650</v>
      </c>
      <c r="AF62" s="174"/>
      <c r="AG62" s="174"/>
      <c r="AH62" s="174"/>
      <c r="AI62" s="174"/>
      <c r="AJ62" s="174"/>
      <c r="AK62" s="174"/>
      <c r="AL62" s="174"/>
      <c r="AM62" s="174"/>
      <c r="AN62" s="174"/>
      <c r="AO62" s="174"/>
      <c r="AP62" s="174"/>
      <c r="AQ62" s="174" t="s">
        <v>2315</v>
      </c>
      <c r="AR62" s="174">
        <v>2024</v>
      </c>
      <c r="AS62" s="415">
        <v>45412</v>
      </c>
      <c r="AT62" s="174" t="s">
        <v>2310</v>
      </c>
      <c r="AU62" s="437"/>
      <c r="AV62" s="523"/>
      <c r="AW62" s="524"/>
      <c r="AX62" s="422"/>
      <c r="AY62" s="524"/>
      <c r="AZ62" s="524"/>
      <c r="BA62" s="422"/>
      <c r="BB62" s="524"/>
      <c r="BC62" s="523"/>
      <c r="BD62" s="524"/>
      <c r="BE62" s="524"/>
      <c r="BF62" s="426">
        <f t="shared" si="17"/>
        <v>0</v>
      </c>
      <c r="BG62" s="426">
        <f t="shared" si="18"/>
        <v>1</v>
      </c>
      <c r="BH62" s="426">
        <f t="shared" si="19"/>
        <v>0</v>
      </c>
      <c r="BI62" s="426">
        <f t="shared" si="20"/>
        <v>1</v>
      </c>
      <c r="BJ62" s="425" t="b">
        <f t="shared" si="22"/>
        <v>0</v>
      </c>
      <c r="BK62" s="680"/>
      <c r="BL62" s="680"/>
      <c r="BM62" s="680"/>
      <c r="BN62" s="680"/>
      <c r="BO62" s="680"/>
      <c r="BP62" s="680"/>
      <c r="BQ62" s="680"/>
      <c r="BR62" s="680"/>
      <c r="BS62" s="680"/>
      <c r="BT62" s="680"/>
      <c r="BU62" s="680"/>
      <c r="BV62" s="680"/>
      <c r="BW62" s="680"/>
      <c r="BX62" s="680"/>
      <c r="BY62" s="680"/>
      <c r="BZ62" s="680"/>
      <c r="CA62" s="680"/>
      <c r="CB62" s="680"/>
      <c r="CC62" s="680"/>
      <c r="CD62" s="680"/>
      <c r="CE62" s="680"/>
      <c r="CF62" s="680"/>
      <c r="CG62" s="680"/>
      <c r="CH62" s="680"/>
      <c r="CI62" s="680"/>
      <c r="CJ62" s="680"/>
      <c r="CK62" s="680"/>
      <c r="CL62" s="680"/>
      <c r="CM62" s="680"/>
      <c r="CN62" s="680"/>
      <c r="CO62" s="680"/>
      <c r="CP62" s="680"/>
    </row>
    <row r="63" spans="1:94" ht="15.75" customHeight="1">
      <c r="A63" s="174" t="s">
        <v>10</v>
      </c>
      <c r="B63" s="174" t="s">
        <v>11</v>
      </c>
      <c r="C63" s="174" t="s">
        <v>2328</v>
      </c>
      <c r="D63" s="63" t="s">
        <v>3819</v>
      </c>
      <c r="E63" s="63" t="s">
        <v>123</v>
      </c>
      <c r="F63" s="174"/>
      <c r="G63" s="174" t="s">
        <v>3481</v>
      </c>
      <c r="H63" s="174" t="s">
        <v>6272</v>
      </c>
      <c r="I63" s="174" t="s">
        <v>3820</v>
      </c>
      <c r="J63" s="174"/>
      <c r="K63" s="174"/>
      <c r="L63" s="174">
        <v>9606740771</v>
      </c>
      <c r="M63" s="174" t="s">
        <v>6273</v>
      </c>
      <c r="N63" s="63" t="s">
        <v>15</v>
      </c>
      <c r="O63" s="63" t="s">
        <v>16</v>
      </c>
      <c r="P63" s="174" t="s">
        <v>35</v>
      </c>
      <c r="Q63" s="63" t="s">
        <v>84</v>
      </c>
      <c r="R63" s="174" t="s">
        <v>170</v>
      </c>
      <c r="S63" s="174"/>
      <c r="T63" s="174" t="s">
        <v>4618</v>
      </c>
      <c r="U63" s="63" t="s">
        <v>4213</v>
      </c>
      <c r="V63" s="174" t="s">
        <v>6259</v>
      </c>
      <c r="W63" s="174" t="s">
        <v>6858</v>
      </c>
      <c r="X63" s="429">
        <v>45405</v>
      </c>
      <c r="Y63" s="430">
        <v>46870</v>
      </c>
      <c r="Z63" s="63" t="s">
        <v>4646</v>
      </c>
      <c r="AA63" s="63" t="s">
        <v>4159</v>
      </c>
      <c r="AB63" s="63"/>
      <c r="AC63" s="174" t="s">
        <v>6859</v>
      </c>
      <c r="AD63" s="174" t="s">
        <v>6860</v>
      </c>
      <c r="AE63" s="466">
        <v>46797</v>
      </c>
      <c r="AF63" s="174"/>
      <c r="AG63" s="174"/>
      <c r="AH63" s="174"/>
      <c r="AI63" s="174"/>
      <c r="AJ63" s="174"/>
      <c r="AK63" s="174"/>
      <c r="AL63" s="174"/>
      <c r="AM63" s="174"/>
      <c r="AN63" s="174"/>
      <c r="AO63" s="174"/>
      <c r="AP63" s="174"/>
      <c r="AQ63" s="174" t="s">
        <v>2315</v>
      </c>
      <c r="AR63" s="174">
        <v>2024</v>
      </c>
      <c r="AS63" s="415">
        <v>45412</v>
      </c>
      <c r="AT63" s="174" t="s">
        <v>2310</v>
      </c>
      <c r="AU63" s="437"/>
      <c r="AV63" s="523"/>
      <c r="AW63" s="524"/>
      <c r="AX63" s="422"/>
      <c r="AY63" s="524"/>
      <c r="AZ63" s="524"/>
      <c r="BA63" s="422"/>
      <c r="BB63" s="524"/>
      <c r="BC63" s="523"/>
      <c r="BD63" s="524"/>
      <c r="BE63" s="524"/>
      <c r="BF63" s="426">
        <f t="shared" si="17"/>
        <v>0</v>
      </c>
      <c r="BG63" s="426">
        <f t="shared" si="18"/>
        <v>1</v>
      </c>
      <c r="BH63" s="426">
        <f t="shared" si="19"/>
        <v>0</v>
      </c>
      <c r="BI63" s="426">
        <f t="shared" si="20"/>
        <v>1</v>
      </c>
      <c r="BJ63" s="425" t="b">
        <f t="shared" si="22"/>
        <v>0</v>
      </c>
      <c r="BK63" s="680"/>
      <c r="BL63" s="680"/>
      <c r="BM63" s="680"/>
      <c r="BN63" s="680"/>
      <c r="BO63" s="680"/>
      <c r="BP63" s="680"/>
      <c r="BQ63" s="680"/>
      <c r="BR63" s="680"/>
      <c r="BS63" s="680"/>
      <c r="BT63" s="680"/>
      <c r="BU63" s="680"/>
      <c r="BV63" s="680"/>
      <c r="BW63" s="680"/>
      <c r="BX63" s="680"/>
      <c r="BY63" s="680"/>
      <c r="BZ63" s="680"/>
      <c r="CA63" s="680"/>
      <c r="CB63" s="680"/>
      <c r="CC63" s="680"/>
      <c r="CD63" s="680"/>
      <c r="CE63" s="680"/>
      <c r="CF63" s="680"/>
      <c r="CG63" s="680"/>
      <c r="CH63" s="680"/>
      <c r="CI63" s="680"/>
      <c r="CJ63" s="680"/>
      <c r="CK63" s="680"/>
      <c r="CL63" s="680"/>
      <c r="CM63" s="680"/>
      <c r="CN63" s="680"/>
      <c r="CO63" s="680"/>
      <c r="CP63" s="680"/>
    </row>
    <row r="64" spans="1:94" ht="15.75" customHeight="1">
      <c r="A64" s="319" t="s">
        <v>10</v>
      </c>
      <c r="B64" s="319" t="s">
        <v>11</v>
      </c>
      <c r="C64" s="319" t="s">
        <v>2328</v>
      </c>
      <c r="D64" s="356" t="s">
        <v>3819</v>
      </c>
      <c r="E64" s="356" t="s">
        <v>123</v>
      </c>
      <c r="F64" s="319"/>
      <c r="G64" s="319" t="s">
        <v>3481</v>
      </c>
      <c r="H64" s="319" t="s">
        <v>6272</v>
      </c>
      <c r="I64" s="319" t="s">
        <v>3820</v>
      </c>
      <c r="J64" s="319"/>
      <c r="K64" s="319"/>
      <c r="L64" s="319">
        <v>9606740771</v>
      </c>
      <c r="M64" s="319" t="s">
        <v>6273</v>
      </c>
      <c r="N64" s="356" t="s">
        <v>15</v>
      </c>
      <c r="O64" s="356" t="s">
        <v>16</v>
      </c>
      <c r="P64" s="319" t="s">
        <v>35</v>
      </c>
      <c r="Q64" s="356" t="s">
        <v>84</v>
      </c>
      <c r="R64" s="319" t="s">
        <v>167</v>
      </c>
      <c r="S64" s="319"/>
      <c r="T64" s="319" t="s">
        <v>4623</v>
      </c>
      <c r="U64" s="356" t="s">
        <v>4164</v>
      </c>
      <c r="V64" s="319" t="s">
        <v>6259</v>
      </c>
      <c r="W64" s="319" t="s">
        <v>6861</v>
      </c>
      <c r="X64" s="475">
        <v>45405</v>
      </c>
      <c r="Y64" s="476">
        <v>46870</v>
      </c>
      <c r="Z64" s="63" t="s">
        <v>4646</v>
      </c>
      <c r="AA64" s="356" t="s">
        <v>4159</v>
      </c>
      <c r="AB64" s="356"/>
      <c r="AC64" s="319" t="s">
        <v>6859</v>
      </c>
      <c r="AD64" s="319" t="s">
        <v>6860</v>
      </c>
      <c r="AE64" s="491">
        <v>46797</v>
      </c>
      <c r="AF64" s="319"/>
      <c r="AG64" s="319"/>
      <c r="AH64" s="319"/>
      <c r="AI64" s="319"/>
      <c r="AJ64" s="319"/>
      <c r="AK64" s="319"/>
      <c r="AL64" s="319"/>
      <c r="AM64" s="319"/>
      <c r="AN64" s="319"/>
      <c r="AO64" s="319"/>
      <c r="AP64" s="319"/>
      <c r="AQ64" s="319" t="s">
        <v>2315</v>
      </c>
      <c r="AR64" s="319">
        <v>2024</v>
      </c>
      <c r="AS64" s="477">
        <v>45412</v>
      </c>
      <c r="AT64" s="319" t="s">
        <v>2310</v>
      </c>
      <c r="AU64" s="347"/>
      <c r="AV64" s="615"/>
      <c r="AW64" s="608"/>
      <c r="AX64" s="487"/>
      <c r="AY64" s="608"/>
      <c r="AZ64" s="608"/>
      <c r="BA64" s="487"/>
      <c r="BB64" s="608"/>
      <c r="BC64" s="615"/>
      <c r="BD64" s="608"/>
      <c r="BE64" s="608"/>
      <c r="BF64" s="479">
        <f t="shared" si="17"/>
        <v>0</v>
      </c>
      <c r="BG64" s="479">
        <f t="shared" si="18"/>
        <v>1</v>
      </c>
      <c r="BH64" s="479">
        <f t="shared" si="19"/>
        <v>0</v>
      </c>
      <c r="BI64" s="479">
        <f t="shared" si="20"/>
        <v>1</v>
      </c>
      <c r="BJ64" s="480" t="b">
        <f t="shared" si="22"/>
        <v>0</v>
      </c>
      <c r="BK64" s="680"/>
      <c r="BL64" s="680"/>
      <c r="BM64" s="680"/>
      <c r="BN64" s="680"/>
      <c r="BO64" s="680"/>
      <c r="BP64" s="680"/>
      <c r="BQ64" s="680"/>
      <c r="BR64" s="680"/>
      <c r="BS64" s="680"/>
      <c r="BT64" s="680"/>
      <c r="BU64" s="680"/>
      <c r="BV64" s="680"/>
      <c r="BW64" s="680"/>
      <c r="BX64" s="680"/>
      <c r="BY64" s="680"/>
      <c r="BZ64" s="680"/>
      <c r="CA64" s="680"/>
      <c r="CB64" s="680"/>
      <c r="CC64" s="680"/>
      <c r="CD64" s="680"/>
      <c r="CE64" s="680"/>
      <c r="CF64" s="680"/>
      <c r="CG64" s="680"/>
      <c r="CH64" s="680"/>
      <c r="CI64" s="680"/>
      <c r="CJ64" s="680"/>
      <c r="CK64" s="680"/>
      <c r="CL64" s="680"/>
      <c r="CM64" s="680"/>
      <c r="CN64" s="680"/>
      <c r="CO64" s="680"/>
      <c r="CP64" s="680"/>
    </row>
    <row r="65" spans="1:94" ht="15.75" customHeight="1">
      <c r="A65" s="174" t="s">
        <v>10</v>
      </c>
      <c r="B65" s="174" t="s">
        <v>49</v>
      </c>
      <c r="C65" s="174" t="s">
        <v>50</v>
      </c>
      <c r="D65" s="174" t="s">
        <v>51</v>
      </c>
      <c r="E65" s="174" t="s">
        <v>30</v>
      </c>
      <c r="F65" s="174"/>
      <c r="G65" s="174" t="s">
        <v>1573</v>
      </c>
      <c r="H65" s="174" t="s">
        <v>7990</v>
      </c>
      <c r="I65" s="174" t="s">
        <v>1574</v>
      </c>
      <c r="J65" s="174"/>
      <c r="K65" s="174"/>
      <c r="L65" s="174" t="s">
        <v>1575</v>
      </c>
      <c r="M65" s="174" t="s">
        <v>8329</v>
      </c>
      <c r="N65" s="174" t="s">
        <v>15</v>
      </c>
      <c r="O65" s="174" t="s">
        <v>525</v>
      </c>
      <c r="P65" s="174" t="s">
        <v>35</v>
      </c>
      <c r="Q65" s="174" t="s">
        <v>125</v>
      </c>
      <c r="R65" s="174" t="s">
        <v>1849</v>
      </c>
      <c r="S65" s="174"/>
      <c r="T65" s="174" t="s">
        <v>4582</v>
      </c>
      <c r="U65" s="174" t="s">
        <v>4164</v>
      </c>
      <c r="V65" s="174" t="s">
        <v>127</v>
      </c>
      <c r="W65" s="174" t="s">
        <v>8330</v>
      </c>
      <c r="X65" s="466">
        <v>45393</v>
      </c>
      <c r="Y65" s="418">
        <v>46968</v>
      </c>
      <c r="Z65" s="174" t="s">
        <v>4646</v>
      </c>
      <c r="AA65" s="174" t="s">
        <v>4159</v>
      </c>
      <c r="AB65" s="174"/>
      <c r="AC65" s="174" t="s">
        <v>8255</v>
      </c>
      <c r="AD65" s="174" t="s">
        <v>8256</v>
      </c>
      <c r="AE65" s="418">
        <v>46334</v>
      </c>
      <c r="AF65" s="174"/>
      <c r="AG65" s="174"/>
      <c r="AH65" s="174"/>
      <c r="AI65" s="174"/>
      <c r="AJ65" s="174"/>
      <c r="AK65" s="174"/>
      <c r="AL65" s="174"/>
      <c r="AM65" s="174"/>
      <c r="AN65" s="174"/>
      <c r="AO65" s="174"/>
      <c r="AP65" s="174"/>
      <c r="AQ65" s="174" t="s">
        <v>2315</v>
      </c>
      <c r="AR65" s="174">
        <v>2024</v>
      </c>
      <c r="AS65" s="415">
        <v>45407</v>
      </c>
      <c r="AT65" s="174" t="s">
        <v>2310</v>
      </c>
      <c r="AU65" s="437"/>
      <c r="AV65" s="663"/>
      <c r="AW65" s="665"/>
      <c r="AX65" s="422"/>
      <c r="AY65" s="665"/>
      <c r="AZ65" s="665"/>
      <c r="BA65" s="422"/>
      <c r="BB65" s="665"/>
      <c r="BC65" s="663"/>
      <c r="BD65" s="665"/>
      <c r="BE65" s="426"/>
      <c r="BF65" s="426">
        <f t="shared" si="17"/>
        <v>0</v>
      </c>
      <c r="BG65" s="426">
        <f t="shared" si="18"/>
        <v>1</v>
      </c>
      <c r="BH65" s="426">
        <f t="shared" si="19"/>
        <v>0</v>
      </c>
      <c r="BI65" s="426">
        <f t="shared" si="20"/>
        <v>1</v>
      </c>
      <c r="BJ65" s="425" t="b">
        <f t="shared" ref="BJ65:BJ67" si="23">COUNTIF($W$3:$W238,$W65)&gt;1</f>
        <v>0</v>
      </c>
      <c r="BK65" s="680"/>
      <c r="BL65" s="680"/>
      <c r="BM65" s="680"/>
      <c r="BN65" s="680"/>
      <c r="BO65" s="680"/>
      <c r="BP65" s="680"/>
      <c r="BQ65" s="680"/>
      <c r="BR65" s="680"/>
      <c r="BS65" s="680"/>
      <c r="BT65" s="680"/>
      <c r="BU65" s="680"/>
      <c r="BV65" s="680"/>
      <c r="BW65" s="680"/>
      <c r="BX65" s="680"/>
      <c r="BY65" s="680"/>
      <c r="BZ65" s="680"/>
      <c r="CA65" s="680"/>
      <c r="CB65" s="680"/>
      <c r="CC65" s="680"/>
      <c r="CD65" s="680"/>
      <c r="CE65" s="680"/>
      <c r="CF65" s="680"/>
      <c r="CG65" s="680"/>
      <c r="CH65" s="680"/>
      <c r="CI65" s="680"/>
      <c r="CJ65" s="680"/>
      <c r="CK65" s="680"/>
      <c r="CL65" s="680"/>
      <c r="CM65" s="680"/>
      <c r="CN65" s="680"/>
      <c r="CO65" s="680"/>
      <c r="CP65" s="680"/>
    </row>
    <row r="66" spans="1:94" ht="15.75" customHeight="1">
      <c r="A66" s="174" t="s">
        <v>10</v>
      </c>
      <c r="B66" s="174" t="s">
        <v>49</v>
      </c>
      <c r="C66" s="174" t="s">
        <v>28</v>
      </c>
      <c r="D66" s="174" t="s">
        <v>2060</v>
      </c>
      <c r="E66" s="174" t="s">
        <v>30</v>
      </c>
      <c r="F66" s="174"/>
      <c r="G66" s="174" t="s">
        <v>2061</v>
      </c>
      <c r="H66" s="174" t="s">
        <v>8331</v>
      </c>
      <c r="I66" s="174" t="s">
        <v>2062</v>
      </c>
      <c r="J66" s="174"/>
      <c r="K66" s="174"/>
      <c r="L66" s="174" t="s">
        <v>2063</v>
      </c>
      <c r="M66" s="174" t="s">
        <v>8087</v>
      </c>
      <c r="N66" s="174" t="s">
        <v>15</v>
      </c>
      <c r="O66" s="174" t="s">
        <v>16</v>
      </c>
      <c r="P66" s="174" t="s">
        <v>35</v>
      </c>
      <c r="Q66" s="174" t="s">
        <v>117</v>
      </c>
      <c r="R66" s="174" t="s">
        <v>315</v>
      </c>
      <c r="S66" s="174"/>
      <c r="T66" s="174" t="s">
        <v>6353</v>
      </c>
      <c r="U66" s="174" t="s">
        <v>4164</v>
      </c>
      <c r="V66" s="174" t="s">
        <v>235</v>
      </c>
      <c r="W66" s="174" t="s">
        <v>8332</v>
      </c>
      <c r="X66" s="466">
        <v>45405</v>
      </c>
      <c r="Y66" s="418">
        <v>47165</v>
      </c>
      <c r="Z66" s="174" t="s">
        <v>4646</v>
      </c>
      <c r="AA66" s="174" t="s">
        <v>4159</v>
      </c>
      <c r="AB66" s="174"/>
      <c r="AC66" s="174" t="s">
        <v>8333</v>
      </c>
      <c r="AD66" s="174" t="s">
        <v>8334</v>
      </c>
      <c r="AE66" s="418">
        <v>45718</v>
      </c>
      <c r="AF66" s="174"/>
      <c r="AG66" s="174"/>
      <c r="AH66" s="174"/>
      <c r="AI66" s="174"/>
      <c r="AJ66" s="174"/>
      <c r="AK66" s="174"/>
      <c r="AL66" s="174"/>
      <c r="AM66" s="174"/>
      <c r="AN66" s="174"/>
      <c r="AO66" s="174"/>
      <c r="AP66" s="174"/>
      <c r="AQ66" s="174" t="s">
        <v>2315</v>
      </c>
      <c r="AR66" s="174">
        <v>2024</v>
      </c>
      <c r="AS66" s="415">
        <v>45407</v>
      </c>
      <c r="AT66" s="174" t="s">
        <v>2310</v>
      </c>
      <c r="AU66" s="437"/>
      <c r="AV66" s="663"/>
      <c r="AW66" s="665"/>
      <c r="AX66" s="422"/>
      <c r="AY66" s="665"/>
      <c r="AZ66" s="665"/>
      <c r="BA66" s="422"/>
      <c r="BB66" s="665"/>
      <c r="BC66" s="663"/>
      <c r="BD66" s="665"/>
      <c r="BE66" s="426"/>
      <c r="BF66" s="426">
        <f t="shared" si="17"/>
        <v>0</v>
      </c>
      <c r="BG66" s="426">
        <f t="shared" si="18"/>
        <v>1</v>
      </c>
      <c r="BH66" s="426">
        <f t="shared" si="19"/>
        <v>0</v>
      </c>
      <c r="BI66" s="426">
        <f t="shared" si="20"/>
        <v>1</v>
      </c>
      <c r="BJ66" s="425" t="b">
        <f t="shared" si="23"/>
        <v>0</v>
      </c>
      <c r="BK66" s="680"/>
      <c r="BL66" s="680"/>
      <c r="BM66" s="680"/>
      <c r="BN66" s="680"/>
      <c r="BO66" s="680"/>
      <c r="BP66" s="680"/>
      <c r="BQ66" s="680"/>
      <c r="BR66" s="680"/>
      <c r="BS66" s="680"/>
      <c r="BT66" s="680"/>
      <c r="BU66" s="680"/>
      <c r="BV66" s="680"/>
      <c r="BW66" s="680"/>
      <c r="BX66" s="680"/>
      <c r="BY66" s="680"/>
      <c r="BZ66" s="680"/>
      <c r="CA66" s="680"/>
      <c r="CB66" s="680"/>
      <c r="CC66" s="680"/>
      <c r="CD66" s="680"/>
      <c r="CE66" s="680"/>
      <c r="CF66" s="680"/>
      <c r="CG66" s="680"/>
      <c r="CH66" s="680"/>
      <c r="CI66" s="680"/>
      <c r="CJ66" s="680"/>
      <c r="CK66" s="680"/>
      <c r="CL66" s="680"/>
      <c r="CM66" s="680"/>
      <c r="CN66" s="680"/>
      <c r="CO66" s="680"/>
      <c r="CP66" s="680"/>
    </row>
    <row r="67" spans="1:94" ht="15.75" customHeight="1">
      <c r="A67" s="319" t="s">
        <v>10</v>
      </c>
      <c r="B67" s="319" t="s">
        <v>49</v>
      </c>
      <c r="C67" s="319" t="s">
        <v>50</v>
      </c>
      <c r="D67" s="319" t="s">
        <v>51</v>
      </c>
      <c r="E67" s="319" t="s">
        <v>30</v>
      </c>
      <c r="F67" s="319"/>
      <c r="G67" s="319" t="s">
        <v>1986</v>
      </c>
      <c r="H67" s="319" t="s">
        <v>8063</v>
      </c>
      <c r="I67" s="319" t="s">
        <v>4033</v>
      </c>
      <c r="J67" s="319"/>
      <c r="K67" s="319"/>
      <c r="L67" s="319" t="s">
        <v>1987</v>
      </c>
      <c r="M67" s="319" t="s">
        <v>8065</v>
      </c>
      <c r="N67" s="319" t="s">
        <v>113</v>
      </c>
      <c r="O67" s="319" t="s">
        <v>226</v>
      </c>
      <c r="P67" s="319" t="s">
        <v>35</v>
      </c>
      <c r="Q67" s="319" t="s">
        <v>2230</v>
      </c>
      <c r="R67" s="319" t="s">
        <v>161</v>
      </c>
      <c r="S67" s="319"/>
      <c r="T67" s="319" t="s">
        <v>4806</v>
      </c>
      <c r="U67" s="319" t="s">
        <v>4157</v>
      </c>
      <c r="V67" s="319" t="s">
        <v>957</v>
      </c>
      <c r="W67" s="319" t="s">
        <v>8335</v>
      </c>
      <c r="X67" s="491">
        <v>45407</v>
      </c>
      <c r="Y67" s="492">
        <v>47234</v>
      </c>
      <c r="Z67" s="319" t="s">
        <v>4158</v>
      </c>
      <c r="AA67" s="319" t="s">
        <v>4159</v>
      </c>
      <c r="AB67" s="319"/>
      <c r="AC67" s="319" t="s">
        <v>8336</v>
      </c>
      <c r="AD67" s="319" t="s">
        <v>8337</v>
      </c>
      <c r="AE67" s="492">
        <v>46511</v>
      </c>
      <c r="AF67" s="319"/>
      <c r="AG67" s="319"/>
      <c r="AH67" s="319"/>
      <c r="AI67" s="319"/>
      <c r="AJ67" s="319"/>
      <c r="AK67" s="319"/>
      <c r="AL67" s="319"/>
      <c r="AM67" s="319"/>
      <c r="AN67" s="319"/>
      <c r="AO67" s="319"/>
      <c r="AP67" s="319"/>
      <c r="AQ67" s="319" t="s">
        <v>2315</v>
      </c>
      <c r="AR67" s="319">
        <v>2024</v>
      </c>
      <c r="AS67" s="477">
        <v>45407</v>
      </c>
      <c r="AT67" s="319" t="s">
        <v>2310</v>
      </c>
      <c r="AU67" s="347"/>
      <c r="AV67" s="669"/>
      <c r="AW67" s="479"/>
      <c r="AX67" s="487"/>
      <c r="AY67" s="479"/>
      <c r="AZ67" s="479"/>
      <c r="BA67" s="487"/>
      <c r="BB67" s="479"/>
      <c r="BC67" s="669"/>
      <c r="BD67" s="479"/>
      <c r="BE67" s="479"/>
      <c r="BF67" s="479">
        <f t="shared" si="17"/>
        <v>0</v>
      </c>
      <c r="BG67" s="479">
        <f t="shared" si="18"/>
        <v>1</v>
      </c>
      <c r="BH67" s="479">
        <f t="shared" si="19"/>
        <v>0</v>
      </c>
      <c r="BI67" s="479">
        <f t="shared" si="20"/>
        <v>1</v>
      </c>
      <c r="BJ67" s="480" t="b">
        <f t="shared" si="23"/>
        <v>0</v>
      </c>
      <c r="BK67" s="680"/>
      <c r="BL67" s="680"/>
      <c r="BM67" s="680"/>
      <c r="BN67" s="680"/>
      <c r="BO67" s="680"/>
      <c r="BP67" s="680"/>
      <c r="BQ67" s="680"/>
      <c r="BR67" s="680"/>
      <c r="BS67" s="680"/>
      <c r="BT67" s="680"/>
      <c r="BU67" s="680"/>
      <c r="BV67" s="680"/>
      <c r="BW67" s="680"/>
      <c r="BX67" s="680"/>
      <c r="BY67" s="680"/>
      <c r="BZ67" s="680"/>
      <c r="CA67" s="680"/>
      <c r="CB67" s="680"/>
      <c r="CC67" s="680"/>
      <c r="CD67" s="680"/>
      <c r="CE67" s="680"/>
      <c r="CF67" s="680"/>
      <c r="CG67" s="680"/>
      <c r="CH67" s="680"/>
      <c r="CI67" s="680"/>
      <c r="CJ67" s="680"/>
      <c r="CK67" s="680"/>
      <c r="CL67" s="680"/>
      <c r="CM67" s="680"/>
      <c r="CN67" s="680"/>
      <c r="CO67" s="680"/>
      <c r="CP67" s="680"/>
    </row>
    <row r="68" spans="1:94" ht="15.75" customHeight="1">
      <c r="A68" s="313" t="s">
        <v>10</v>
      </c>
      <c r="B68" s="313" t="s">
        <v>400</v>
      </c>
      <c r="C68" s="313" t="s">
        <v>176</v>
      </c>
      <c r="D68" s="313" t="s">
        <v>4088</v>
      </c>
      <c r="E68" s="313" t="s">
        <v>146</v>
      </c>
      <c r="F68" s="313"/>
      <c r="G68" s="313" t="s">
        <v>1805</v>
      </c>
      <c r="H68" s="313" t="s">
        <v>9970</v>
      </c>
      <c r="I68" s="313" t="s">
        <v>4089</v>
      </c>
      <c r="J68" s="313"/>
      <c r="K68" s="313"/>
      <c r="L68" s="313">
        <v>9176710565</v>
      </c>
      <c r="M68" s="313" t="s">
        <v>4518</v>
      </c>
      <c r="N68" s="313" t="s">
        <v>15</v>
      </c>
      <c r="O68" s="313" t="s">
        <v>16</v>
      </c>
      <c r="P68" s="313" t="s">
        <v>35</v>
      </c>
      <c r="Q68" s="63" t="s">
        <v>87</v>
      </c>
      <c r="R68" s="63" t="s">
        <v>434</v>
      </c>
      <c r="S68" s="63"/>
      <c r="T68" s="63" t="s">
        <v>4697</v>
      </c>
      <c r="U68" s="63" t="s">
        <v>4164</v>
      </c>
      <c r="V68" s="63" t="s">
        <v>506</v>
      </c>
      <c r="W68" s="63" t="s">
        <v>9997</v>
      </c>
      <c r="X68" s="429">
        <v>45404</v>
      </c>
      <c r="Y68" s="430">
        <v>45405</v>
      </c>
      <c r="Z68" s="63" t="s">
        <v>4158</v>
      </c>
      <c r="AA68" s="63" t="s">
        <v>4159</v>
      </c>
      <c r="AB68" s="63"/>
      <c r="AC68" s="63" t="s">
        <v>9998</v>
      </c>
      <c r="AD68" s="63" t="s">
        <v>9999</v>
      </c>
      <c r="AE68" s="430">
        <v>46511</v>
      </c>
      <c r="AF68" s="174"/>
      <c r="AG68" s="174"/>
      <c r="AH68" s="174"/>
      <c r="AI68" s="174"/>
      <c r="AJ68" s="174"/>
      <c r="AK68" s="174"/>
      <c r="AL68" s="174"/>
      <c r="AM68" s="174"/>
      <c r="AN68" s="174"/>
      <c r="AO68" s="174"/>
      <c r="AP68" s="174"/>
      <c r="AQ68" s="174" t="s">
        <v>2315</v>
      </c>
      <c r="AR68" s="174">
        <v>2024</v>
      </c>
      <c r="AS68" s="415">
        <v>45407</v>
      </c>
      <c r="AT68" s="174" t="s">
        <v>2310</v>
      </c>
      <c r="AU68" s="437"/>
      <c r="AV68" s="787"/>
      <c r="AW68" s="788"/>
      <c r="AX68" s="422"/>
      <c r="AY68" s="788"/>
      <c r="AZ68" s="788"/>
      <c r="BA68" s="422"/>
      <c r="BB68" s="788"/>
      <c r="BC68" s="787"/>
      <c r="BD68" s="788"/>
      <c r="BE68" s="426"/>
      <c r="BF68" s="426">
        <f t="shared" si="17"/>
        <v>0</v>
      </c>
      <c r="BG68" s="426">
        <f t="shared" si="18"/>
        <v>1</v>
      </c>
      <c r="BH68" s="426">
        <f t="shared" si="19"/>
        <v>0</v>
      </c>
      <c r="BI68" s="426">
        <f t="shared" si="20"/>
        <v>1</v>
      </c>
      <c r="BJ68" s="761"/>
      <c r="BK68" s="761" t="b">
        <f>COUNTIF($W$3:$W214,$W68)&gt;1</f>
        <v>0</v>
      </c>
      <c r="BL68" s="680"/>
      <c r="BM68" s="680"/>
      <c r="BN68" s="680"/>
      <c r="BO68" s="680"/>
      <c r="BP68" s="680"/>
      <c r="BQ68" s="680"/>
      <c r="BR68" s="680"/>
      <c r="BS68" s="680"/>
      <c r="BT68" s="680"/>
      <c r="BU68" s="680"/>
      <c r="BV68" s="680"/>
      <c r="BW68" s="680"/>
      <c r="BX68" s="680"/>
      <c r="BY68" s="680"/>
      <c r="BZ68" s="680"/>
      <c r="CA68" s="680"/>
      <c r="CB68" s="680"/>
      <c r="CC68" s="680"/>
      <c r="CD68" s="680"/>
      <c r="CE68" s="680"/>
      <c r="CF68" s="680"/>
      <c r="CG68" s="680"/>
      <c r="CH68" s="680"/>
      <c r="CI68" s="680"/>
      <c r="CJ68" s="680"/>
      <c r="CK68" s="680"/>
      <c r="CL68" s="680"/>
      <c r="CM68" s="680"/>
      <c r="CN68" s="680"/>
      <c r="CO68" s="680"/>
      <c r="CP68" s="680"/>
    </row>
    <row r="69" spans="1:94" ht="15.75" customHeight="1">
      <c r="A69" s="63" t="s">
        <v>10</v>
      </c>
      <c r="B69" s="762" t="s">
        <v>400</v>
      </c>
      <c r="C69" s="313" t="s">
        <v>176</v>
      </c>
      <c r="D69" s="63" t="s">
        <v>401</v>
      </c>
      <c r="E69" s="63" t="s">
        <v>509</v>
      </c>
      <c r="F69" s="63"/>
      <c r="G69" s="63" t="s">
        <v>2049</v>
      </c>
      <c r="H69" s="63" t="s">
        <v>9953</v>
      </c>
      <c r="I69" s="63" t="s">
        <v>2050</v>
      </c>
      <c r="J69" s="63"/>
      <c r="K69" s="63"/>
      <c r="L69" s="63" t="s">
        <v>2051</v>
      </c>
      <c r="M69" s="763" t="s">
        <v>9919</v>
      </c>
      <c r="N69" s="63" t="s">
        <v>113</v>
      </c>
      <c r="O69" s="63" t="s">
        <v>226</v>
      </c>
      <c r="P69" s="63" t="s">
        <v>35</v>
      </c>
      <c r="Q69" s="63" t="s">
        <v>107</v>
      </c>
      <c r="R69" s="63" t="s">
        <v>492</v>
      </c>
      <c r="S69" s="63"/>
      <c r="T69" s="63" t="s">
        <v>4634</v>
      </c>
      <c r="U69" s="63" t="s">
        <v>4164</v>
      </c>
      <c r="V69" s="63" t="s">
        <v>6448</v>
      </c>
      <c r="W69" s="63" t="s">
        <v>10000</v>
      </c>
      <c r="X69" s="429">
        <v>45406</v>
      </c>
      <c r="Y69" s="430">
        <v>47233</v>
      </c>
      <c r="Z69" s="63" t="s">
        <v>4158</v>
      </c>
      <c r="AA69" s="63" t="s">
        <v>4159</v>
      </c>
      <c r="AB69" s="63"/>
      <c r="AC69" s="63" t="s">
        <v>9830</v>
      </c>
      <c r="AD69" s="63" t="s">
        <v>10001</v>
      </c>
      <c r="AE69" s="430">
        <v>45669</v>
      </c>
      <c r="AF69" s="174"/>
      <c r="AG69" s="174"/>
      <c r="AH69" s="174"/>
      <c r="AI69" s="174"/>
      <c r="AJ69" s="174"/>
      <c r="AK69" s="174"/>
      <c r="AL69" s="174"/>
      <c r="AM69" s="174"/>
      <c r="AN69" s="174"/>
      <c r="AO69" s="174"/>
      <c r="AP69" s="174"/>
      <c r="AQ69" s="174" t="s">
        <v>2315</v>
      </c>
      <c r="AR69" s="174">
        <v>2024</v>
      </c>
      <c r="AS69" s="415">
        <v>45407</v>
      </c>
      <c r="AT69" s="174" t="s">
        <v>2310</v>
      </c>
      <c r="AU69" s="437"/>
      <c r="AV69" s="787"/>
      <c r="AW69" s="788"/>
      <c r="AX69" s="422"/>
      <c r="AY69" s="788"/>
      <c r="AZ69" s="788"/>
      <c r="BA69" s="422"/>
      <c r="BB69" s="788"/>
      <c r="BC69" s="787"/>
      <c r="BD69" s="788"/>
      <c r="BE69" s="426"/>
      <c r="BF69" s="426">
        <f t="shared" si="17"/>
        <v>0</v>
      </c>
      <c r="BG69" s="426">
        <f t="shared" si="18"/>
        <v>1</v>
      </c>
      <c r="BH69" s="426">
        <f t="shared" si="19"/>
        <v>0</v>
      </c>
      <c r="BI69" s="426">
        <f t="shared" si="20"/>
        <v>1</v>
      </c>
      <c r="BJ69" s="761"/>
      <c r="BK69" s="761" t="b">
        <f>COUNTIF($W$3:$W214,$W69)&gt;1</f>
        <v>0</v>
      </c>
      <c r="BL69" s="680"/>
      <c r="BM69" s="680"/>
      <c r="BN69" s="680"/>
      <c r="BO69" s="680"/>
      <c r="BP69" s="680"/>
      <c r="BQ69" s="680"/>
      <c r="BR69" s="680"/>
      <c r="BS69" s="680"/>
      <c r="BT69" s="680"/>
      <c r="BU69" s="680"/>
      <c r="BV69" s="680"/>
      <c r="BW69" s="680"/>
      <c r="BX69" s="680"/>
      <c r="BY69" s="680"/>
      <c r="BZ69" s="680"/>
      <c r="CA69" s="680"/>
      <c r="CB69" s="680"/>
      <c r="CC69" s="680"/>
      <c r="CD69" s="680"/>
      <c r="CE69" s="680"/>
      <c r="CF69" s="680"/>
      <c r="CG69" s="680"/>
      <c r="CH69" s="680"/>
      <c r="CI69" s="680"/>
      <c r="CJ69" s="680"/>
      <c r="CK69" s="680"/>
      <c r="CL69" s="680"/>
      <c r="CM69" s="680"/>
      <c r="CN69" s="680"/>
      <c r="CO69" s="680"/>
      <c r="CP69" s="680"/>
    </row>
    <row r="70" spans="1:94" ht="15.75" customHeight="1">
      <c r="A70" s="63" t="s">
        <v>10</v>
      </c>
      <c r="B70" s="762" t="s">
        <v>400</v>
      </c>
      <c r="C70" s="313" t="s">
        <v>176</v>
      </c>
      <c r="D70" s="63" t="s">
        <v>401</v>
      </c>
      <c r="E70" s="63" t="s">
        <v>509</v>
      </c>
      <c r="F70" s="63"/>
      <c r="G70" s="63" t="s">
        <v>2049</v>
      </c>
      <c r="H70" s="63" t="s">
        <v>9953</v>
      </c>
      <c r="I70" s="63" t="s">
        <v>2050</v>
      </c>
      <c r="J70" s="63"/>
      <c r="K70" s="63"/>
      <c r="L70" s="63" t="s">
        <v>2051</v>
      </c>
      <c r="M70" s="763" t="s">
        <v>9919</v>
      </c>
      <c r="N70" s="63" t="s">
        <v>113</v>
      </c>
      <c r="O70" s="63" t="s">
        <v>226</v>
      </c>
      <c r="P70" s="63" t="s">
        <v>35</v>
      </c>
      <c r="Q70" s="63" t="s">
        <v>84</v>
      </c>
      <c r="R70" s="63" t="s">
        <v>93</v>
      </c>
      <c r="S70" s="63"/>
      <c r="T70" s="63" t="s">
        <v>4618</v>
      </c>
      <c r="U70" s="63" t="s">
        <v>4213</v>
      </c>
      <c r="V70" s="63" t="s">
        <v>94</v>
      </c>
      <c r="W70" s="63" t="s">
        <v>10002</v>
      </c>
      <c r="X70" s="429">
        <v>45407</v>
      </c>
      <c r="Y70" s="430">
        <v>47234</v>
      </c>
      <c r="Z70" s="63" t="s">
        <v>4158</v>
      </c>
      <c r="AA70" s="63" t="s">
        <v>4159</v>
      </c>
      <c r="AB70" s="63"/>
      <c r="AC70" s="63" t="s">
        <v>10003</v>
      </c>
      <c r="AD70" s="63" t="s">
        <v>10004</v>
      </c>
      <c r="AE70" s="430">
        <v>46104</v>
      </c>
      <c r="AF70" s="174"/>
      <c r="AG70" s="174"/>
      <c r="AH70" s="174"/>
      <c r="AI70" s="174"/>
      <c r="AJ70" s="174"/>
      <c r="AK70" s="174"/>
      <c r="AL70" s="174"/>
      <c r="AM70" s="174"/>
      <c r="AN70" s="174"/>
      <c r="AO70" s="174"/>
      <c r="AP70" s="174"/>
      <c r="AQ70" s="174" t="s">
        <v>2315</v>
      </c>
      <c r="AR70" s="174">
        <v>2024</v>
      </c>
      <c r="AS70" s="415">
        <v>45407</v>
      </c>
      <c r="AT70" s="174" t="s">
        <v>2310</v>
      </c>
      <c r="AU70" s="437"/>
      <c r="AV70" s="787"/>
      <c r="AW70" s="788"/>
      <c r="AX70" s="422"/>
      <c r="AY70" s="788"/>
      <c r="AZ70" s="788"/>
      <c r="BA70" s="422"/>
      <c r="BB70" s="788"/>
      <c r="BC70" s="787"/>
      <c r="BD70" s="788"/>
      <c r="BE70" s="426"/>
      <c r="BF70" s="426">
        <f t="shared" si="17"/>
        <v>0</v>
      </c>
      <c r="BG70" s="426">
        <f t="shared" si="18"/>
        <v>1</v>
      </c>
      <c r="BH70" s="426">
        <f t="shared" si="19"/>
        <v>0</v>
      </c>
      <c r="BI70" s="426">
        <f t="shared" si="20"/>
        <v>1</v>
      </c>
      <c r="BJ70" s="761"/>
      <c r="BK70" s="761" t="b">
        <f>COUNTIF($W$3:$W214,$W70)&gt;1</f>
        <v>0</v>
      </c>
      <c r="BL70" s="680"/>
      <c r="BM70" s="680"/>
      <c r="BN70" s="680"/>
      <c r="BO70" s="680"/>
      <c r="BP70" s="680"/>
      <c r="BQ70" s="680"/>
      <c r="BR70" s="680"/>
      <c r="BS70" s="680"/>
      <c r="BT70" s="680"/>
      <c r="BU70" s="680"/>
      <c r="BV70" s="680"/>
      <c r="BW70" s="680"/>
      <c r="BX70" s="680"/>
      <c r="BY70" s="680"/>
      <c r="BZ70" s="680"/>
      <c r="CA70" s="680"/>
      <c r="CB70" s="680"/>
      <c r="CC70" s="680"/>
      <c r="CD70" s="680"/>
      <c r="CE70" s="680"/>
      <c r="CF70" s="680"/>
      <c r="CG70" s="680"/>
      <c r="CH70" s="680"/>
      <c r="CI70" s="680"/>
      <c r="CJ70" s="680"/>
      <c r="CK70" s="680"/>
      <c r="CL70" s="680"/>
      <c r="CM70" s="680"/>
      <c r="CN70" s="680"/>
      <c r="CO70" s="680"/>
      <c r="CP70" s="680"/>
    </row>
    <row r="71" spans="1:94" ht="15.75" customHeight="1">
      <c r="A71" s="356" t="s">
        <v>10</v>
      </c>
      <c r="B71" s="357" t="s">
        <v>400</v>
      </c>
      <c r="C71" s="356" t="s">
        <v>176</v>
      </c>
      <c r="D71" s="356" t="s">
        <v>401</v>
      </c>
      <c r="E71" s="356" t="s">
        <v>509</v>
      </c>
      <c r="F71" s="356"/>
      <c r="G71" s="356" t="s">
        <v>2049</v>
      </c>
      <c r="H71" s="356" t="s">
        <v>9953</v>
      </c>
      <c r="I71" s="356" t="s">
        <v>2050</v>
      </c>
      <c r="J71" s="356"/>
      <c r="K71" s="356"/>
      <c r="L71" s="356" t="s">
        <v>2051</v>
      </c>
      <c r="M71" s="799" t="s">
        <v>9919</v>
      </c>
      <c r="N71" s="356" t="s">
        <v>113</v>
      </c>
      <c r="O71" s="356" t="s">
        <v>226</v>
      </c>
      <c r="P71" s="356" t="s">
        <v>35</v>
      </c>
      <c r="Q71" s="356" t="s">
        <v>84</v>
      </c>
      <c r="R71" s="356" t="s">
        <v>85</v>
      </c>
      <c r="S71" s="356"/>
      <c r="T71" s="356" t="s">
        <v>4623</v>
      </c>
      <c r="U71" s="356" t="s">
        <v>4164</v>
      </c>
      <c r="V71" s="356" t="s">
        <v>94</v>
      </c>
      <c r="W71" s="356" t="s">
        <v>10005</v>
      </c>
      <c r="X71" s="475">
        <v>45407</v>
      </c>
      <c r="Y71" s="476">
        <v>47234</v>
      </c>
      <c r="Z71" s="356" t="s">
        <v>4158</v>
      </c>
      <c r="AA71" s="356" t="s">
        <v>4159</v>
      </c>
      <c r="AB71" s="356"/>
      <c r="AC71" s="356" t="s">
        <v>10003</v>
      </c>
      <c r="AD71" s="356" t="s">
        <v>10004</v>
      </c>
      <c r="AE71" s="476">
        <v>46104</v>
      </c>
      <c r="AF71" s="319"/>
      <c r="AG71" s="319"/>
      <c r="AH71" s="319"/>
      <c r="AI71" s="319"/>
      <c r="AJ71" s="319"/>
      <c r="AK71" s="319"/>
      <c r="AL71" s="319"/>
      <c r="AM71" s="319"/>
      <c r="AN71" s="319"/>
      <c r="AO71" s="319"/>
      <c r="AP71" s="319"/>
      <c r="AQ71" s="319" t="s">
        <v>2315</v>
      </c>
      <c r="AR71" s="319">
        <v>2024</v>
      </c>
      <c r="AS71" s="477">
        <v>45407</v>
      </c>
      <c r="AT71" s="319" t="s">
        <v>2310</v>
      </c>
      <c r="AU71" s="347"/>
      <c r="AV71" s="800"/>
      <c r="AW71" s="796"/>
      <c r="AX71" s="487"/>
      <c r="AY71" s="796"/>
      <c r="AZ71" s="796"/>
      <c r="BA71" s="487"/>
      <c r="BB71" s="796"/>
      <c r="BC71" s="800"/>
      <c r="BD71" s="796"/>
      <c r="BE71" s="479"/>
      <c r="BF71" s="479">
        <f t="shared" si="17"/>
        <v>0</v>
      </c>
      <c r="BG71" s="479">
        <f t="shared" si="18"/>
        <v>1</v>
      </c>
      <c r="BH71" s="479">
        <f t="shared" si="19"/>
        <v>0</v>
      </c>
      <c r="BI71" s="479">
        <f t="shared" si="20"/>
        <v>1</v>
      </c>
      <c r="BJ71" s="797"/>
      <c r="BK71" s="797" t="b">
        <f>COUNTIF($W$3:$W214,$W71)&gt;1</f>
        <v>0</v>
      </c>
      <c r="BL71" s="680"/>
      <c r="BM71" s="680"/>
      <c r="BN71" s="680"/>
      <c r="BO71" s="680"/>
      <c r="BP71" s="680"/>
      <c r="BQ71" s="680"/>
      <c r="BR71" s="680"/>
      <c r="BS71" s="680"/>
      <c r="BT71" s="680"/>
      <c r="BU71" s="680"/>
      <c r="BV71" s="680"/>
      <c r="BW71" s="680"/>
      <c r="BX71" s="680"/>
      <c r="BY71" s="680"/>
      <c r="BZ71" s="680"/>
      <c r="CA71" s="680"/>
      <c r="CB71" s="680"/>
      <c r="CC71" s="680"/>
      <c r="CD71" s="680"/>
      <c r="CE71" s="680"/>
      <c r="CF71" s="680"/>
      <c r="CG71" s="680"/>
      <c r="CH71" s="680"/>
      <c r="CI71" s="680"/>
      <c r="CJ71" s="680"/>
      <c r="CK71" s="680"/>
      <c r="CL71" s="680"/>
      <c r="CM71" s="680"/>
      <c r="CN71" s="680"/>
      <c r="CO71" s="680"/>
      <c r="CP71" s="680"/>
    </row>
    <row r="72" spans="1:94" ht="15.75" customHeight="1">
      <c r="A72" s="954" t="s">
        <v>10130</v>
      </c>
      <c r="B72" s="176"/>
      <c r="C72" s="176"/>
      <c r="D72" s="176"/>
      <c r="E72" s="176"/>
      <c r="F72" s="176"/>
      <c r="G72" s="955">
        <f>COUNTA(G52:G71)</f>
        <v>20</v>
      </c>
      <c r="H72" s="176"/>
      <c r="I72" s="176"/>
      <c r="J72" s="176"/>
      <c r="K72" s="176"/>
      <c r="L72" s="176"/>
      <c r="M72" s="176"/>
      <c r="N72" s="176"/>
      <c r="O72" s="176"/>
      <c r="P72" s="176"/>
      <c r="Q72" s="176"/>
      <c r="R72" s="176"/>
      <c r="S72" s="176"/>
      <c r="T72" s="176"/>
      <c r="U72" s="176"/>
      <c r="V72" s="176"/>
      <c r="W72" s="176"/>
      <c r="X72" s="488"/>
      <c r="Y72" s="490"/>
      <c r="Z72" s="176"/>
      <c r="AA72" s="176"/>
      <c r="AB72" s="176"/>
      <c r="AC72" s="176"/>
      <c r="AD72" s="176"/>
      <c r="AE72" s="176"/>
      <c r="AF72" s="490"/>
      <c r="AG72" s="176"/>
      <c r="AH72" s="176"/>
      <c r="AI72" s="176"/>
      <c r="AJ72" s="176"/>
      <c r="AK72" s="176"/>
      <c r="AL72" s="176"/>
      <c r="AM72" s="176"/>
      <c r="AN72" s="176"/>
      <c r="AO72" s="176"/>
      <c r="AP72" s="176"/>
      <c r="AQ72" s="176"/>
      <c r="AR72" s="176"/>
      <c r="AS72" s="176"/>
      <c r="AT72" s="458"/>
      <c r="AU72" s="176"/>
      <c r="AV72" s="176"/>
      <c r="AW72" s="176"/>
      <c r="AX72" s="522"/>
      <c r="AY72" s="522"/>
      <c r="AZ72" s="522"/>
      <c r="BA72" s="522"/>
      <c r="BB72" s="522"/>
      <c r="BC72" s="956"/>
      <c r="BD72" s="956"/>
      <c r="BE72" s="956"/>
      <c r="BF72" s="956"/>
      <c r="BG72" s="680"/>
      <c r="BH72" s="680"/>
      <c r="BI72" s="680"/>
      <c r="BJ72" s="680"/>
      <c r="BK72" s="680"/>
      <c r="BL72" s="680"/>
      <c r="BM72" s="680"/>
      <c r="BN72" s="680"/>
      <c r="BO72" s="680"/>
      <c r="BP72" s="680"/>
      <c r="BQ72" s="680"/>
      <c r="BR72" s="680"/>
      <c r="BS72" s="680"/>
      <c r="BT72" s="680"/>
      <c r="BU72" s="680"/>
      <c r="BV72" s="680"/>
      <c r="BW72" s="680"/>
      <c r="BX72" s="680"/>
      <c r="BY72" s="680"/>
      <c r="BZ72" s="680"/>
      <c r="CA72" s="680"/>
      <c r="CB72" s="680"/>
      <c r="CC72" s="680"/>
      <c r="CD72" s="680"/>
      <c r="CE72" s="680"/>
      <c r="CF72" s="680"/>
      <c r="CG72" s="680"/>
      <c r="CH72" s="680"/>
      <c r="CI72" s="680"/>
      <c r="CJ72" s="680"/>
      <c r="CK72" s="680"/>
      <c r="CL72" s="680"/>
      <c r="CM72" s="680"/>
      <c r="CN72" s="680"/>
      <c r="CO72" s="680"/>
      <c r="CP72" s="680"/>
    </row>
    <row r="73" spans="1:94" ht="15.75" customHeight="1">
      <c r="A73" s="174" t="s">
        <v>10</v>
      </c>
      <c r="B73" s="174" t="s">
        <v>27</v>
      </c>
      <c r="C73" s="174" t="s">
        <v>28</v>
      </c>
      <c r="D73" s="63" t="s">
        <v>29</v>
      </c>
      <c r="E73" s="63" t="s">
        <v>30</v>
      </c>
      <c r="F73" s="174"/>
      <c r="G73" s="174" t="s">
        <v>3485</v>
      </c>
      <c r="H73" s="174" t="s">
        <v>4814</v>
      </c>
      <c r="I73" s="174" t="s">
        <v>3729</v>
      </c>
      <c r="J73" s="174">
        <v>9.6319290116162506</v>
      </c>
      <c r="K73" s="174">
        <v>123.86841496064299</v>
      </c>
      <c r="L73" s="174" t="s">
        <v>4815</v>
      </c>
      <c r="M73" s="174" t="s">
        <v>4816</v>
      </c>
      <c r="N73" s="63" t="s">
        <v>15</v>
      </c>
      <c r="O73" s="63" t="s">
        <v>16</v>
      </c>
      <c r="P73" s="63" t="s">
        <v>35</v>
      </c>
      <c r="Q73" s="63" t="s">
        <v>8666</v>
      </c>
      <c r="R73" s="174" t="s">
        <v>33</v>
      </c>
      <c r="S73" s="174"/>
      <c r="T73" s="174" t="s">
        <v>4652</v>
      </c>
      <c r="U73" s="63" t="s">
        <v>4164</v>
      </c>
      <c r="V73" s="174" t="s">
        <v>1770</v>
      </c>
      <c r="W73" s="174" t="s">
        <v>4817</v>
      </c>
      <c r="X73" s="429">
        <v>45435</v>
      </c>
      <c r="Y73" s="430">
        <v>47262</v>
      </c>
      <c r="Z73" s="63" t="s">
        <v>4158</v>
      </c>
      <c r="AA73" s="63" t="s">
        <v>4159</v>
      </c>
      <c r="AB73" s="63"/>
      <c r="AC73" s="174" t="s">
        <v>4818</v>
      </c>
      <c r="AD73" s="174" t="s">
        <v>4819</v>
      </c>
      <c r="AE73" s="430">
        <v>47121</v>
      </c>
      <c r="AF73" s="174"/>
      <c r="AG73" s="174"/>
      <c r="AH73" s="174"/>
      <c r="AI73" s="174"/>
      <c r="AJ73" s="174"/>
      <c r="AK73" s="174"/>
      <c r="AL73" s="174"/>
      <c r="AM73" s="174"/>
      <c r="AN73" s="174"/>
      <c r="AO73" s="174"/>
      <c r="AP73" s="174"/>
      <c r="AQ73" s="174" t="s">
        <v>2317</v>
      </c>
      <c r="AR73" s="174">
        <v>2024</v>
      </c>
      <c r="AS73" s="415">
        <v>45435</v>
      </c>
      <c r="AT73" s="174" t="s">
        <v>2307</v>
      </c>
      <c r="AU73" s="437"/>
      <c r="AV73" s="471"/>
      <c r="AW73" s="473"/>
      <c r="AX73" s="422"/>
      <c r="AY73" s="473"/>
      <c r="AZ73" s="473"/>
      <c r="BA73" s="422"/>
      <c r="BB73" s="473"/>
      <c r="BC73" s="471"/>
      <c r="BD73" s="473">
        <v>1</v>
      </c>
      <c r="BE73" s="426"/>
      <c r="BF73" s="426">
        <f t="shared" ref="BF73:BF79" si="24">COUNTIF(AT73,"new tvi &amp; program")</f>
        <v>1</v>
      </c>
      <c r="BG73" s="426">
        <f t="shared" ref="BG73:BG79" si="25">COUNTIF(AT73,"additional program")</f>
        <v>0</v>
      </c>
      <c r="BH73" s="426">
        <f t="shared" ref="BH73:BH79" si="26">COUNTIF(AT73,"migration")</f>
        <v>0</v>
      </c>
      <c r="BI73" s="426">
        <f t="shared" ref="BI73:BI79" si="27">SUM(BF73:BH73)</f>
        <v>1</v>
      </c>
      <c r="BJ73" s="425" t="b">
        <f t="shared" ref="BJ73:BJ74" si="28">COUNTIF($W$3:$W237,$W73)&gt;1</f>
        <v>0</v>
      </c>
      <c r="BK73" s="425"/>
      <c r="BL73" s="425"/>
      <c r="BM73" s="425"/>
      <c r="BN73" s="425"/>
      <c r="BO73" s="425"/>
      <c r="BP73" s="425"/>
      <c r="BQ73" s="425"/>
      <c r="BR73" s="425"/>
      <c r="BS73" s="425"/>
      <c r="BT73" s="425"/>
      <c r="BU73" s="425"/>
      <c r="BV73" s="425"/>
      <c r="BW73" s="425"/>
      <c r="BX73" s="425"/>
      <c r="BY73" s="425"/>
      <c r="BZ73" s="425"/>
      <c r="CA73" s="425"/>
      <c r="CB73" s="425"/>
      <c r="CC73" s="425"/>
      <c r="CD73" s="425"/>
      <c r="CE73" s="425"/>
      <c r="CF73" s="425"/>
      <c r="CG73" s="425"/>
      <c r="CH73" s="425"/>
      <c r="CI73" s="425"/>
      <c r="CJ73" s="425"/>
      <c r="CK73" s="425"/>
      <c r="CL73" s="425"/>
      <c r="CM73" s="425"/>
      <c r="CN73" s="425"/>
      <c r="CO73" s="425"/>
      <c r="CP73" s="425"/>
    </row>
    <row r="74" spans="1:94" ht="15.75" customHeight="1">
      <c r="A74" s="174" t="s">
        <v>10</v>
      </c>
      <c r="B74" s="174" t="s">
        <v>27</v>
      </c>
      <c r="C74" s="174" t="s">
        <v>28</v>
      </c>
      <c r="D74" s="63" t="s">
        <v>29</v>
      </c>
      <c r="E74" s="63" t="s">
        <v>30</v>
      </c>
      <c r="F74" s="174"/>
      <c r="G74" s="174" t="s">
        <v>3485</v>
      </c>
      <c r="H74" s="174" t="s">
        <v>4814</v>
      </c>
      <c r="I74" s="174" t="s">
        <v>3729</v>
      </c>
      <c r="J74" s="174">
        <v>9.6319290116162506</v>
      </c>
      <c r="K74" s="174">
        <v>123.86841496064299</v>
      </c>
      <c r="L74" s="174" t="s">
        <v>4815</v>
      </c>
      <c r="M74" s="174" t="s">
        <v>4816</v>
      </c>
      <c r="N74" s="63" t="s">
        <v>15</v>
      </c>
      <c r="O74" s="63" t="s">
        <v>16</v>
      </c>
      <c r="P74" s="63" t="s">
        <v>35</v>
      </c>
      <c r="Q74" s="63" t="s">
        <v>8666</v>
      </c>
      <c r="R74" s="174" t="s">
        <v>47</v>
      </c>
      <c r="S74" s="174"/>
      <c r="T74" s="174" t="s">
        <v>4491</v>
      </c>
      <c r="U74" s="63" t="s">
        <v>4164</v>
      </c>
      <c r="V74" s="174" t="s">
        <v>78</v>
      </c>
      <c r="W74" s="174" t="s">
        <v>4820</v>
      </c>
      <c r="X74" s="429">
        <v>45435</v>
      </c>
      <c r="Y74" s="430">
        <v>47262</v>
      </c>
      <c r="Z74" s="63" t="s">
        <v>4158</v>
      </c>
      <c r="AA74" s="63" t="s">
        <v>4159</v>
      </c>
      <c r="AB74" s="63"/>
      <c r="AC74" s="174" t="s">
        <v>4821</v>
      </c>
      <c r="AD74" s="174" t="s">
        <v>4822</v>
      </c>
      <c r="AE74" s="430">
        <v>45684</v>
      </c>
      <c r="AF74" s="174"/>
      <c r="AG74" s="174"/>
      <c r="AH74" s="174"/>
      <c r="AI74" s="174"/>
      <c r="AJ74" s="174"/>
      <c r="AK74" s="174"/>
      <c r="AL74" s="174"/>
      <c r="AM74" s="174"/>
      <c r="AN74" s="174"/>
      <c r="AO74" s="174"/>
      <c r="AP74" s="174"/>
      <c r="AQ74" s="174" t="s">
        <v>2317</v>
      </c>
      <c r="AR74" s="174">
        <v>2024</v>
      </c>
      <c r="AS74" s="415">
        <v>45435</v>
      </c>
      <c r="AT74" s="174" t="s">
        <v>2310</v>
      </c>
      <c r="AU74" s="437"/>
      <c r="AV74" s="471"/>
      <c r="AW74" s="473"/>
      <c r="AX74" s="422"/>
      <c r="AY74" s="473"/>
      <c r="AZ74" s="473"/>
      <c r="BA74" s="422"/>
      <c r="BB74" s="473"/>
      <c r="BC74" s="471"/>
      <c r="BD74" s="473"/>
      <c r="BE74" s="426"/>
      <c r="BF74" s="426">
        <f t="shared" si="24"/>
        <v>0</v>
      </c>
      <c r="BG74" s="426">
        <f t="shared" si="25"/>
        <v>1</v>
      </c>
      <c r="BH74" s="426">
        <f t="shared" si="26"/>
        <v>0</v>
      </c>
      <c r="BI74" s="426">
        <f t="shared" si="27"/>
        <v>1</v>
      </c>
      <c r="BJ74" s="425" t="b">
        <f t="shared" si="28"/>
        <v>0</v>
      </c>
      <c r="BK74" s="425"/>
      <c r="BL74" s="425"/>
      <c r="BM74" s="425"/>
      <c r="BN74" s="425"/>
      <c r="BO74" s="425"/>
      <c r="BP74" s="425"/>
      <c r="BQ74" s="425"/>
      <c r="BR74" s="425"/>
      <c r="BS74" s="425"/>
      <c r="BT74" s="425"/>
      <c r="BU74" s="425"/>
      <c r="BV74" s="425"/>
      <c r="BW74" s="425"/>
      <c r="BX74" s="425"/>
      <c r="BY74" s="425"/>
      <c r="BZ74" s="425"/>
      <c r="CA74" s="425"/>
      <c r="CB74" s="425"/>
      <c r="CC74" s="425"/>
      <c r="CD74" s="425"/>
      <c r="CE74" s="425"/>
      <c r="CF74" s="425"/>
      <c r="CG74" s="425"/>
      <c r="CH74" s="425"/>
      <c r="CI74" s="425"/>
      <c r="CJ74" s="425"/>
      <c r="CK74" s="425"/>
      <c r="CL74" s="425"/>
      <c r="CM74" s="425"/>
      <c r="CN74" s="425"/>
      <c r="CO74" s="425"/>
      <c r="CP74" s="425"/>
    </row>
    <row r="75" spans="1:94" ht="15.75" customHeight="1">
      <c r="A75" s="174" t="s">
        <v>10</v>
      </c>
      <c r="B75" s="174" t="s">
        <v>11</v>
      </c>
      <c r="C75" s="174" t="s">
        <v>378</v>
      </c>
      <c r="D75" s="63" t="s">
        <v>3814</v>
      </c>
      <c r="E75" s="63" t="s">
        <v>28</v>
      </c>
      <c r="F75" s="174"/>
      <c r="G75" s="174" t="s">
        <v>3484</v>
      </c>
      <c r="H75" s="174" t="s">
        <v>6862</v>
      </c>
      <c r="I75" s="174" t="s">
        <v>3889</v>
      </c>
      <c r="J75" s="174">
        <v>10.3601605702216</v>
      </c>
      <c r="K75" s="174">
        <v>123.980354926262</v>
      </c>
      <c r="L75" s="580" t="s">
        <v>6863</v>
      </c>
      <c r="M75" s="174" t="s">
        <v>6864</v>
      </c>
      <c r="N75" s="63" t="s">
        <v>15</v>
      </c>
      <c r="O75" s="63" t="s">
        <v>16</v>
      </c>
      <c r="P75" s="174" t="s">
        <v>35</v>
      </c>
      <c r="Q75" s="63" t="s">
        <v>117</v>
      </c>
      <c r="R75" s="174" t="s">
        <v>120</v>
      </c>
      <c r="S75" s="174"/>
      <c r="T75" s="174" t="s">
        <v>4587</v>
      </c>
      <c r="U75" s="63" t="s">
        <v>4164</v>
      </c>
      <c r="V75" s="174" t="s">
        <v>2083</v>
      </c>
      <c r="W75" s="174" t="s">
        <v>6865</v>
      </c>
      <c r="X75" s="429">
        <v>45434</v>
      </c>
      <c r="Y75" s="430">
        <v>47261</v>
      </c>
      <c r="Z75" s="63" t="s">
        <v>4158</v>
      </c>
      <c r="AA75" s="63" t="s">
        <v>4159</v>
      </c>
      <c r="AB75" s="63"/>
      <c r="AC75" s="174" t="s">
        <v>5921</v>
      </c>
      <c r="AD75" s="174" t="s">
        <v>5922</v>
      </c>
      <c r="AE75" s="466">
        <v>45663</v>
      </c>
      <c r="AF75" s="174"/>
      <c r="AG75" s="174"/>
      <c r="AH75" s="174"/>
      <c r="AI75" s="174"/>
      <c r="AJ75" s="174"/>
      <c r="AK75" s="174"/>
      <c r="AL75" s="174"/>
      <c r="AM75" s="174"/>
      <c r="AN75" s="174"/>
      <c r="AO75" s="174"/>
      <c r="AP75" s="174"/>
      <c r="AQ75" s="174" t="s">
        <v>2317</v>
      </c>
      <c r="AR75" s="174">
        <v>2024</v>
      </c>
      <c r="AS75" s="415">
        <v>45435</v>
      </c>
      <c r="AT75" s="174" t="s">
        <v>2307</v>
      </c>
      <c r="AU75" s="437"/>
      <c r="AV75" s="523"/>
      <c r="AW75" s="524"/>
      <c r="AX75" s="422"/>
      <c r="AY75" s="524"/>
      <c r="AZ75" s="524"/>
      <c r="BA75" s="422"/>
      <c r="BB75" s="524"/>
      <c r="BC75" s="523"/>
      <c r="BD75" s="524">
        <v>1</v>
      </c>
      <c r="BE75" s="524"/>
      <c r="BF75" s="426">
        <f t="shared" si="24"/>
        <v>1</v>
      </c>
      <c r="BG75" s="426">
        <f t="shared" si="25"/>
        <v>0</v>
      </c>
      <c r="BH75" s="426">
        <f t="shared" si="26"/>
        <v>0</v>
      </c>
      <c r="BI75" s="426">
        <f t="shared" si="27"/>
        <v>1</v>
      </c>
      <c r="BJ75" s="425" t="b">
        <f t="shared" ref="BJ75:BJ78" si="29">COUNTIF($W$3:$W1908,$W75)&gt;1</f>
        <v>0</v>
      </c>
      <c r="BK75" s="680"/>
      <c r="BL75" s="680"/>
      <c r="BM75" s="680"/>
      <c r="BN75" s="680"/>
      <c r="BO75" s="680"/>
      <c r="BP75" s="680"/>
      <c r="BQ75" s="680"/>
      <c r="BR75" s="680"/>
      <c r="BS75" s="680"/>
      <c r="BT75" s="680"/>
      <c r="BU75" s="680"/>
      <c r="BV75" s="680"/>
      <c r="BW75" s="680"/>
      <c r="BX75" s="680"/>
      <c r="BY75" s="680"/>
      <c r="BZ75" s="680"/>
      <c r="CA75" s="680"/>
      <c r="CB75" s="680"/>
      <c r="CC75" s="680"/>
      <c r="CD75" s="680"/>
      <c r="CE75" s="680"/>
      <c r="CF75" s="680"/>
      <c r="CG75" s="680"/>
      <c r="CH75" s="680"/>
      <c r="CI75" s="680"/>
      <c r="CJ75" s="680"/>
      <c r="CK75" s="680"/>
      <c r="CL75" s="680"/>
      <c r="CM75" s="680"/>
      <c r="CN75" s="680"/>
      <c r="CO75" s="680"/>
      <c r="CP75" s="680"/>
    </row>
    <row r="76" spans="1:94" ht="15.75" customHeight="1">
      <c r="A76" s="174" t="s">
        <v>10</v>
      </c>
      <c r="B76" s="63" t="s">
        <v>11</v>
      </c>
      <c r="C76" s="63" t="s">
        <v>12</v>
      </c>
      <c r="D76" s="63" t="s">
        <v>13</v>
      </c>
      <c r="E76" s="63" t="s">
        <v>3756</v>
      </c>
      <c r="F76" s="63"/>
      <c r="G76" s="63" t="s">
        <v>517</v>
      </c>
      <c r="H76" s="174" t="s">
        <v>6526</v>
      </c>
      <c r="I76" s="174" t="s">
        <v>9633</v>
      </c>
      <c r="J76" s="174">
        <v>10.3235577965103</v>
      </c>
      <c r="K76" s="174">
        <v>123.9073761674</v>
      </c>
      <c r="L76" s="63" t="s">
        <v>6866</v>
      </c>
      <c r="M76" s="174" t="s">
        <v>5691</v>
      </c>
      <c r="N76" s="63" t="s">
        <v>15</v>
      </c>
      <c r="O76" s="63" t="s">
        <v>16</v>
      </c>
      <c r="P76" s="174" t="s">
        <v>35</v>
      </c>
      <c r="Q76" s="63" t="s">
        <v>2222</v>
      </c>
      <c r="R76" s="174" t="s">
        <v>156</v>
      </c>
      <c r="S76" s="174"/>
      <c r="T76" s="174" t="s">
        <v>4718</v>
      </c>
      <c r="U76" s="63" t="s">
        <v>4164</v>
      </c>
      <c r="V76" s="174" t="s">
        <v>6867</v>
      </c>
      <c r="W76" s="174" t="s">
        <v>6868</v>
      </c>
      <c r="X76" s="429">
        <v>45435</v>
      </c>
      <c r="Y76" s="430">
        <v>47262</v>
      </c>
      <c r="Z76" s="63" t="s">
        <v>4158</v>
      </c>
      <c r="AA76" s="63" t="s">
        <v>4159</v>
      </c>
      <c r="AB76" s="63"/>
      <c r="AC76" s="174" t="s">
        <v>6869</v>
      </c>
      <c r="AD76" s="174" t="s">
        <v>6870</v>
      </c>
      <c r="AE76" s="466">
        <v>46904</v>
      </c>
      <c r="AF76" s="174"/>
      <c r="AG76" s="174"/>
      <c r="AH76" s="174"/>
      <c r="AI76" s="174"/>
      <c r="AJ76" s="174"/>
      <c r="AK76" s="174"/>
      <c r="AL76" s="174"/>
      <c r="AM76" s="174"/>
      <c r="AN76" s="174"/>
      <c r="AO76" s="174"/>
      <c r="AP76" s="174"/>
      <c r="AQ76" s="174" t="s">
        <v>2317</v>
      </c>
      <c r="AR76" s="174">
        <v>2024</v>
      </c>
      <c r="AS76" s="415">
        <v>45435</v>
      </c>
      <c r="AT76" s="174" t="s">
        <v>2310</v>
      </c>
      <c r="AU76" s="437"/>
      <c r="AV76" s="523"/>
      <c r="AW76" s="524"/>
      <c r="AX76" s="422"/>
      <c r="AY76" s="524"/>
      <c r="AZ76" s="524"/>
      <c r="BA76" s="422"/>
      <c r="BB76" s="524"/>
      <c r="BC76" s="523"/>
      <c r="BD76" s="524"/>
      <c r="BE76" s="524"/>
      <c r="BF76" s="426">
        <f t="shared" si="24"/>
        <v>0</v>
      </c>
      <c r="BG76" s="426">
        <f t="shared" si="25"/>
        <v>1</v>
      </c>
      <c r="BH76" s="426">
        <f t="shared" si="26"/>
        <v>0</v>
      </c>
      <c r="BI76" s="426">
        <f t="shared" si="27"/>
        <v>1</v>
      </c>
      <c r="BJ76" s="425" t="b">
        <f t="shared" si="29"/>
        <v>0</v>
      </c>
      <c r="BK76" s="680"/>
      <c r="BL76" s="680"/>
      <c r="BM76" s="680"/>
      <c r="BN76" s="680"/>
      <c r="BO76" s="680"/>
      <c r="BP76" s="680"/>
      <c r="BQ76" s="680"/>
      <c r="BR76" s="680"/>
      <c r="BS76" s="680"/>
      <c r="BT76" s="680"/>
      <c r="BU76" s="680"/>
      <c r="BV76" s="680"/>
      <c r="BW76" s="680"/>
      <c r="BX76" s="680"/>
      <c r="BY76" s="680"/>
      <c r="BZ76" s="680"/>
      <c r="CA76" s="680"/>
      <c r="CB76" s="680"/>
      <c r="CC76" s="680"/>
      <c r="CD76" s="680"/>
      <c r="CE76" s="680"/>
      <c r="CF76" s="680"/>
      <c r="CG76" s="680"/>
      <c r="CH76" s="680"/>
      <c r="CI76" s="680"/>
      <c r="CJ76" s="680"/>
      <c r="CK76" s="680"/>
      <c r="CL76" s="680"/>
      <c r="CM76" s="680"/>
      <c r="CN76" s="680"/>
      <c r="CO76" s="680"/>
      <c r="CP76" s="680"/>
    </row>
    <row r="77" spans="1:94" ht="15.75" customHeight="1">
      <c r="A77" s="174" t="s">
        <v>10</v>
      </c>
      <c r="B77" s="63" t="s">
        <v>11</v>
      </c>
      <c r="C77" s="174" t="s">
        <v>176</v>
      </c>
      <c r="D77" s="63" t="s">
        <v>374</v>
      </c>
      <c r="E77" s="63" t="s">
        <v>3756</v>
      </c>
      <c r="F77" s="174"/>
      <c r="G77" s="174" t="s">
        <v>3487</v>
      </c>
      <c r="H77" s="174" t="s">
        <v>6833</v>
      </c>
      <c r="I77" s="174" t="s">
        <v>3891</v>
      </c>
      <c r="J77" s="174">
        <v>10.3232327586345</v>
      </c>
      <c r="K77" s="174">
        <v>123.94604089438199</v>
      </c>
      <c r="L77" s="174" t="s">
        <v>6834</v>
      </c>
      <c r="M77" s="174" t="s">
        <v>6835</v>
      </c>
      <c r="N77" s="63" t="s">
        <v>113</v>
      </c>
      <c r="O77" s="63" t="s">
        <v>132</v>
      </c>
      <c r="P77" s="174" t="s">
        <v>35</v>
      </c>
      <c r="Q77" s="63" t="s">
        <v>8666</v>
      </c>
      <c r="R77" s="174" t="s">
        <v>39</v>
      </c>
      <c r="S77" s="174"/>
      <c r="T77" s="174" t="s">
        <v>4640</v>
      </c>
      <c r="U77" s="63" t="s">
        <v>4164</v>
      </c>
      <c r="V77" s="174" t="s">
        <v>253</v>
      </c>
      <c r="W77" s="174" t="s">
        <v>6871</v>
      </c>
      <c r="X77" s="429">
        <v>45440</v>
      </c>
      <c r="Y77" s="430">
        <v>47267</v>
      </c>
      <c r="Z77" s="63" t="s">
        <v>4158</v>
      </c>
      <c r="AA77" s="63" t="s">
        <v>4159</v>
      </c>
      <c r="AB77" s="63"/>
      <c r="AC77" s="174" t="s">
        <v>6872</v>
      </c>
      <c r="AD77" s="174" t="s">
        <v>6873</v>
      </c>
      <c r="AE77" s="466">
        <v>46563</v>
      </c>
      <c r="AF77" s="174"/>
      <c r="AG77" s="174"/>
      <c r="AH77" s="174"/>
      <c r="AI77" s="174"/>
      <c r="AJ77" s="174"/>
      <c r="AK77" s="174"/>
      <c r="AL77" s="174"/>
      <c r="AM77" s="174"/>
      <c r="AN77" s="174"/>
      <c r="AO77" s="174"/>
      <c r="AP77" s="174"/>
      <c r="AQ77" s="174" t="s">
        <v>2317</v>
      </c>
      <c r="AR77" s="174">
        <v>2024</v>
      </c>
      <c r="AS77" s="415">
        <v>45440</v>
      </c>
      <c r="AT77" s="174" t="s">
        <v>2310</v>
      </c>
      <c r="AU77" s="437"/>
      <c r="AV77" s="523"/>
      <c r="AW77" s="524"/>
      <c r="AX77" s="422"/>
      <c r="AY77" s="524"/>
      <c r="AZ77" s="524"/>
      <c r="BA77" s="422"/>
      <c r="BB77" s="524"/>
      <c r="BC77" s="523"/>
      <c r="BD77" s="524"/>
      <c r="BE77" s="524"/>
      <c r="BF77" s="426">
        <f t="shared" si="24"/>
        <v>0</v>
      </c>
      <c r="BG77" s="426">
        <f t="shared" si="25"/>
        <v>1</v>
      </c>
      <c r="BH77" s="426">
        <f t="shared" si="26"/>
        <v>0</v>
      </c>
      <c r="BI77" s="426">
        <f t="shared" si="27"/>
        <v>1</v>
      </c>
      <c r="BJ77" s="425" t="b">
        <f t="shared" si="29"/>
        <v>0</v>
      </c>
      <c r="BK77" s="680"/>
      <c r="BL77" s="680"/>
      <c r="BM77" s="680"/>
      <c r="BN77" s="680"/>
      <c r="BO77" s="680"/>
      <c r="BP77" s="680"/>
      <c r="BQ77" s="680"/>
      <c r="BR77" s="680"/>
      <c r="BS77" s="680"/>
      <c r="BT77" s="680"/>
      <c r="BU77" s="680"/>
      <c r="BV77" s="680"/>
      <c r="BW77" s="680"/>
      <c r="BX77" s="680"/>
      <c r="BY77" s="680"/>
      <c r="BZ77" s="680"/>
      <c r="CA77" s="680"/>
      <c r="CB77" s="680"/>
      <c r="CC77" s="680"/>
      <c r="CD77" s="680"/>
      <c r="CE77" s="680"/>
      <c r="CF77" s="680"/>
      <c r="CG77" s="680"/>
      <c r="CH77" s="680"/>
      <c r="CI77" s="680"/>
      <c r="CJ77" s="680"/>
      <c r="CK77" s="680"/>
      <c r="CL77" s="680"/>
      <c r="CM77" s="680"/>
      <c r="CN77" s="680"/>
      <c r="CO77" s="680"/>
      <c r="CP77" s="680"/>
    </row>
    <row r="78" spans="1:94" ht="15.75" customHeight="1">
      <c r="A78" s="319" t="s">
        <v>10</v>
      </c>
      <c r="B78" s="356" t="s">
        <v>11</v>
      </c>
      <c r="C78" s="319" t="s">
        <v>176</v>
      </c>
      <c r="D78" s="356" t="s">
        <v>374</v>
      </c>
      <c r="E78" s="356" t="s">
        <v>3756</v>
      </c>
      <c r="F78" s="319"/>
      <c r="G78" s="319" t="s">
        <v>3487</v>
      </c>
      <c r="H78" s="319" t="s">
        <v>6833</v>
      </c>
      <c r="I78" s="319" t="s">
        <v>3891</v>
      </c>
      <c r="J78" s="319">
        <v>10.3232327586345</v>
      </c>
      <c r="K78" s="319">
        <v>123.94604089438199</v>
      </c>
      <c r="L78" s="319" t="s">
        <v>6834</v>
      </c>
      <c r="M78" s="319" t="s">
        <v>6835</v>
      </c>
      <c r="N78" s="356" t="s">
        <v>113</v>
      </c>
      <c r="O78" s="356" t="s">
        <v>132</v>
      </c>
      <c r="P78" s="319" t="s">
        <v>35</v>
      </c>
      <c r="Q78" s="356" t="s">
        <v>87</v>
      </c>
      <c r="R78" s="319" t="s">
        <v>88</v>
      </c>
      <c r="S78" s="319"/>
      <c r="T78" s="319" t="s">
        <v>4668</v>
      </c>
      <c r="U78" s="356" t="s">
        <v>4164</v>
      </c>
      <c r="V78" s="319" t="s">
        <v>165</v>
      </c>
      <c r="W78" s="319" t="s">
        <v>6874</v>
      </c>
      <c r="X78" s="475">
        <v>45440</v>
      </c>
      <c r="Y78" s="476">
        <v>47267</v>
      </c>
      <c r="Z78" s="356" t="s">
        <v>4158</v>
      </c>
      <c r="AA78" s="356" t="s">
        <v>4159</v>
      </c>
      <c r="AB78" s="356"/>
      <c r="AC78" s="319" t="s">
        <v>6875</v>
      </c>
      <c r="AD78" s="319" t="s">
        <v>6876</v>
      </c>
      <c r="AE78" s="319" t="s">
        <v>6877</v>
      </c>
      <c r="AF78" s="319"/>
      <c r="AG78" s="319"/>
      <c r="AH78" s="319"/>
      <c r="AI78" s="319"/>
      <c r="AJ78" s="319"/>
      <c r="AK78" s="319"/>
      <c r="AL78" s="319"/>
      <c r="AM78" s="319"/>
      <c r="AN78" s="319"/>
      <c r="AO78" s="319"/>
      <c r="AP78" s="319"/>
      <c r="AQ78" s="319" t="s">
        <v>2317</v>
      </c>
      <c r="AR78" s="319">
        <v>2024</v>
      </c>
      <c r="AS78" s="477">
        <v>45440</v>
      </c>
      <c r="AT78" s="319" t="s">
        <v>2310</v>
      </c>
      <c r="AU78" s="347"/>
      <c r="AV78" s="615"/>
      <c r="AW78" s="608"/>
      <c r="AX78" s="487"/>
      <c r="AY78" s="608"/>
      <c r="AZ78" s="608"/>
      <c r="BA78" s="487"/>
      <c r="BB78" s="608"/>
      <c r="BC78" s="615"/>
      <c r="BD78" s="608"/>
      <c r="BE78" s="608"/>
      <c r="BF78" s="479">
        <f t="shared" si="24"/>
        <v>0</v>
      </c>
      <c r="BG78" s="479">
        <f t="shared" si="25"/>
        <v>1</v>
      </c>
      <c r="BH78" s="479">
        <f t="shared" si="26"/>
        <v>0</v>
      </c>
      <c r="BI78" s="479">
        <f t="shared" si="27"/>
        <v>1</v>
      </c>
      <c r="BJ78" s="480" t="b">
        <f t="shared" si="29"/>
        <v>0</v>
      </c>
      <c r="BK78" s="960"/>
      <c r="BL78" s="960"/>
      <c r="BM78" s="960"/>
      <c r="BN78" s="960"/>
      <c r="BO78" s="960"/>
      <c r="BP78" s="960"/>
      <c r="BQ78" s="960"/>
      <c r="BR78" s="960"/>
      <c r="BS78" s="960"/>
      <c r="BT78" s="960"/>
      <c r="BU78" s="960"/>
      <c r="BV78" s="960"/>
      <c r="BW78" s="960"/>
      <c r="BX78" s="960"/>
      <c r="BY78" s="960"/>
      <c r="BZ78" s="960"/>
      <c r="CA78" s="960"/>
      <c r="CB78" s="960"/>
      <c r="CC78" s="960"/>
      <c r="CD78" s="960"/>
      <c r="CE78" s="960"/>
      <c r="CF78" s="960"/>
      <c r="CG78" s="960"/>
      <c r="CH78" s="960"/>
      <c r="CI78" s="960"/>
      <c r="CJ78" s="960"/>
      <c r="CK78" s="960"/>
      <c r="CL78" s="960"/>
      <c r="CM78" s="960"/>
      <c r="CN78" s="960"/>
      <c r="CO78" s="960"/>
      <c r="CP78" s="960"/>
    </row>
    <row r="79" spans="1:94" ht="15.75" customHeight="1">
      <c r="A79" s="356" t="s">
        <v>10</v>
      </c>
      <c r="B79" s="357" t="s">
        <v>400</v>
      </c>
      <c r="C79" s="356" t="s">
        <v>176</v>
      </c>
      <c r="D79" s="356" t="s">
        <v>401</v>
      </c>
      <c r="E79" s="356" t="s">
        <v>509</v>
      </c>
      <c r="F79" s="356"/>
      <c r="G79" s="356" t="s">
        <v>1949</v>
      </c>
      <c r="H79" s="356" t="s">
        <v>9963</v>
      </c>
      <c r="I79" s="356" t="s">
        <v>1950</v>
      </c>
      <c r="J79" s="356">
        <v>9.1351461006159909</v>
      </c>
      <c r="K79" s="356">
        <v>123.63375182527101</v>
      </c>
      <c r="L79" s="799" t="s">
        <v>9912</v>
      </c>
      <c r="M79" s="356" t="s">
        <v>9913</v>
      </c>
      <c r="N79" s="356" t="s">
        <v>15</v>
      </c>
      <c r="O79" s="356" t="s">
        <v>16</v>
      </c>
      <c r="P79" s="356" t="s">
        <v>35</v>
      </c>
      <c r="Q79" s="356" t="s">
        <v>107</v>
      </c>
      <c r="R79" s="356" t="s">
        <v>197</v>
      </c>
      <c r="S79" s="356"/>
      <c r="T79" s="356" t="s">
        <v>4750</v>
      </c>
      <c r="U79" s="356" t="s">
        <v>4164</v>
      </c>
      <c r="V79" s="356" t="s">
        <v>1601</v>
      </c>
      <c r="W79" s="356" t="s">
        <v>10006</v>
      </c>
      <c r="X79" s="475">
        <v>45422</v>
      </c>
      <c r="Y79" s="476">
        <v>47251</v>
      </c>
      <c r="Z79" s="356" t="s">
        <v>4158</v>
      </c>
      <c r="AA79" s="356" t="s">
        <v>4159</v>
      </c>
      <c r="AB79" s="356"/>
      <c r="AC79" s="356" t="s">
        <v>10007</v>
      </c>
      <c r="AD79" s="356" t="s">
        <v>10008</v>
      </c>
      <c r="AE79" s="476">
        <v>46617</v>
      </c>
      <c r="AF79" s="319"/>
      <c r="AG79" s="319"/>
      <c r="AH79" s="319"/>
      <c r="AI79" s="319"/>
      <c r="AJ79" s="319"/>
      <c r="AK79" s="319"/>
      <c r="AL79" s="319"/>
      <c r="AM79" s="319"/>
      <c r="AN79" s="319"/>
      <c r="AO79" s="319"/>
      <c r="AP79" s="319"/>
      <c r="AQ79" s="319" t="s">
        <v>2317</v>
      </c>
      <c r="AR79" s="319">
        <v>2024</v>
      </c>
      <c r="AS79" s="477">
        <v>45435</v>
      </c>
      <c r="AT79" s="319" t="s">
        <v>2310</v>
      </c>
      <c r="AU79" s="347"/>
      <c r="AV79" s="800"/>
      <c r="AW79" s="796"/>
      <c r="AX79" s="487"/>
      <c r="AY79" s="796"/>
      <c r="AZ79" s="796"/>
      <c r="BA79" s="487"/>
      <c r="BB79" s="796"/>
      <c r="BC79" s="800"/>
      <c r="BD79" s="796"/>
      <c r="BE79" s="479"/>
      <c r="BF79" s="479">
        <f t="shared" si="24"/>
        <v>0</v>
      </c>
      <c r="BG79" s="479">
        <f t="shared" si="25"/>
        <v>1</v>
      </c>
      <c r="BH79" s="479">
        <f t="shared" si="26"/>
        <v>0</v>
      </c>
      <c r="BI79" s="479">
        <f t="shared" si="27"/>
        <v>1</v>
      </c>
      <c r="BJ79" s="797"/>
      <c r="BK79" s="797" t="b">
        <f>COUNTIF($W$3:$W221,$W79)&gt;1</f>
        <v>0</v>
      </c>
      <c r="BL79" s="680"/>
      <c r="BM79" s="680"/>
      <c r="BN79" s="680"/>
      <c r="BO79" s="680"/>
      <c r="BP79" s="680"/>
      <c r="BQ79" s="680"/>
      <c r="BR79" s="680"/>
      <c r="BS79" s="680"/>
      <c r="BT79" s="680"/>
      <c r="BU79" s="680"/>
      <c r="BV79" s="680"/>
      <c r="BW79" s="680"/>
      <c r="BX79" s="680"/>
      <c r="BY79" s="680"/>
      <c r="BZ79" s="680"/>
      <c r="CA79" s="680"/>
      <c r="CB79" s="680"/>
      <c r="CC79" s="680"/>
      <c r="CD79" s="680"/>
      <c r="CE79" s="680"/>
      <c r="CF79" s="680"/>
      <c r="CG79" s="680"/>
      <c r="CH79" s="680"/>
      <c r="CI79" s="680"/>
      <c r="CJ79" s="680"/>
      <c r="CK79" s="680"/>
      <c r="CL79" s="680"/>
      <c r="CM79" s="680"/>
      <c r="CN79" s="680"/>
      <c r="CO79" s="680"/>
      <c r="CP79" s="680"/>
    </row>
    <row r="80" spans="1:94" ht="15.75" customHeight="1">
      <c r="A80" s="954" t="s">
        <v>10282</v>
      </c>
      <c r="B80" s="176"/>
      <c r="C80" s="176"/>
      <c r="D80" s="176"/>
      <c r="E80" s="176"/>
      <c r="F80" s="176"/>
      <c r="G80" s="955">
        <f>COUNTA(G73:G79)</f>
        <v>7</v>
      </c>
      <c r="H80" s="176"/>
      <c r="I80" s="176"/>
      <c r="J80" s="176"/>
      <c r="K80" s="176"/>
      <c r="L80" s="176"/>
      <c r="M80" s="176"/>
      <c r="N80" s="176"/>
      <c r="O80" s="176"/>
      <c r="P80" s="176"/>
      <c r="Q80" s="176"/>
      <c r="R80" s="176"/>
      <c r="S80" s="176"/>
      <c r="T80" s="176"/>
      <c r="U80" s="176"/>
      <c r="V80" s="176"/>
      <c r="W80" s="176"/>
      <c r="X80" s="488"/>
      <c r="Y80" s="490"/>
      <c r="Z80" s="176"/>
      <c r="AA80" s="176"/>
      <c r="AB80" s="176"/>
      <c r="AC80" s="176"/>
      <c r="AD80" s="176"/>
      <c r="AE80" s="176"/>
      <c r="AF80" s="490"/>
      <c r="AG80" s="176"/>
      <c r="AH80" s="176"/>
      <c r="AI80" s="176"/>
      <c r="AJ80" s="176"/>
      <c r="AK80" s="176"/>
      <c r="AL80" s="176"/>
      <c r="AM80" s="176"/>
      <c r="AN80" s="176"/>
      <c r="AO80" s="176"/>
      <c r="AP80" s="176"/>
      <c r="AQ80" s="176"/>
      <c r="AR80" s="176"/>
      <c r="AS80" s="176"/>
      <c r="AT80" s="458"/>
      <c r="AU80" s="176"/>
      <c r="AV80" s="176"/>
      <c r="AW80" s="176"/>
      <c r="AX80" s="522"/>
      <c r="AY80" s="522"/>
      <c r="AZ80" s="522"/>
      <c r="BA80" s="522"/>
      <c r="BB80" s="522"/>
      <c r="BC80" s="956"/>
      <c r="BD80" s="956"/>
      <c r="BE80" s="956"/>
      <c r="BF80" s="956"/>
      <c r="BG80" s="680"/>
      <c r="BH80" s="680"/>
      <c r="BI80" s="680"/>
      <c r="BJ80" s="680"/>
      <c r="BK80" s="680"/>
      <c r="BL80" s="680"/>
      <c r="BM80" s="680"/>
      <c r="BN80" s="680"/>
      <c r="BO80" s="680"/>
      <c r="BP80" s="680"/>
      <c r="BQ80" s="680"/>
      <c r="BR80" s="680"/>
      <c r="BS80" s="680"/>
      <c r="BT80" s="680"/>
      <c r="BU80" s="680"/>
      <c r="BV80" s="680"/>
      <c r="BW80" s="680"/>
      <c r="BX80" s="680"/>
      <c r="BY80" s="680"/>
      <c r="BZ80" s="680"/>
      <c r="CA80" s="680"/>
      <c r="CB80" s="680"/>
      <c r="CC80" s="680"/>
      <c r="CD80" s="680"/>
      <c r="CE80" s="680"/>
      <c r="CF80" s="680"/>
      <c r="CG80" s="680"/>
      <c r="CH80" s="680"/>
      <c r="CI80" s="680"/>
      <c r="CJ80" s="680"/>
      <c r="CK80" s="680"/>
      <c r="CL80" s="680"/>
      <c r="CM80" s="680"/>
      <c r="CN80" s="680"/>
      <c r="CO80" s="680"/>
      <c r="CP80" s="680"/>
    </row>
    <row r="81" spans="1:94" ht="15.75" customHeight="1">
      <c r="A81" s="174" t="s">
        <v>10</v>
      </c>
      <c r="B81" s="174" t="s">
        <v>27</v>
      </c>
      <c r="C81" s="174" t="s">
        <v>28</v>
      </c>
      <c r="D81" s="313" t="s">
        <v>29</v>
      </c>
      <c r="E81" s="63" t="s">
        <v>30</v>
      </c>
      <c r="F81" s="315" t="str">
        <f t="array" ref="F81">IFERROR(INDEX(UIID!$K$2:$K997, MATCH(CONCATENATE(B81,D81,G81,I81), UIID!$B$2:$B997&amp;UIID!$D$2:$D997&amp;UIID!$G$2:$G997&amp;UIID!$H$2:$H997, 0),), "Not Found")</f>
        <v>Not Found</v>
      </c>
      <c r="G81" s="174" t="s">
        <v>3495</v>
      </c>
      <c r="H81" s="174" t="s">
        <v>4823</v>
      </c>
      <c r="I81" s="174" t="s">
        <v>10299</v>
      </c>
      <c r="J81" s="174">
        <v>9.6512112612147707</v>
      </c>
      <c r="K81" s="174">
        <v>123.85114229622501</v>
      </c>
      <c r="L81" s="174" t="s">
        <v>4824</v>
      </c>
      <c r="M81" s="494" t="s">
        <v>4825</v>
      </c>
      <c r="N81" s="63" t="s">
        <v>15</v>
      </c>
      <c r="O81" s="63" t="s">
        <v>16</v>
      </c>
      <c r="P81" s="63" t="s">
        <v>21</v>
      </c>
      <c r="Q81" s="63" t="s">
        <v>3006</v>
      </c>
      <c r="R81" s="174"/>
      <c r="S81" s="174" t="s">
        <v>3490</v>
      </c>
      <c r="T81" s="174"/>
      <c r="U81" s="174"/>
      <c r="V81" s="63" t="s">
        <v>22</v>
      </c>
      <c r="W81" s="174" t="s">
        <v>1048</v>
      </c>
      <c r="X81" s="174" t="s">
        <v>4826</v>
      </c>
      <c r="Y81" s="429">
        <v>45456</v>
      </c>
      <c r="Z81" s="430">
        <v>47283</v>
      </c>
      <c r="AA81" s="63" t="s">
        <v>4158</v>
      </c>
      <c r="AB81" s="63" t="s">
        <v>4159</v>
      </c>
      <c r="AC81" s="63"/>
      <c r="AD81" s="174" t="s">
        <v>4827</v>
      </c>
      <c r="AE81" s="174" t="s">
        <v>4828</v>
      </c>
      <c r="AF81" s="63" t="s">
        <v>22</v>
      </c>
      <c r="AJ81" s="174"/>
      <c r="AK81" s="174"/>
      <c r="AL81" s="174"/>
      <c r="AM81" s="174"/>
      <c r="AN81" s="174"/>
      <c r="AO81" s="174"/>
      <c r="AP81" s="174"/>
      <c r="AQ81" s="174" t="s">
        <v>2319</v>
      </c>
      <c r="AR81" s="174">
        <v>2024</v>
      </c>
      <c r="AS81" s="415">
        <v>45463</v>
      </c>
      <c r="AT81" s="174" t="s">
        <v>2307</v>
      </c>
      <c r="AU81" s="437"/>
      <c r="AV81" s="174"/>
      <c r="AW81" s="425">
        <v>1</v>
      </c>
      <c r="AX81" s="174"/>
      <c r="AY81" s="174"/>
      <c r="AZ81" s="174"/>
      <c r="BA81" s="174"/>
      <c r="BB81" s="174"/>
      <c r="BC81" s="174"/>
      <c r="BD81" s="174"/>
      <c r="BE81" s="174"/>
      <c r="BF81" s="174"/>
      <c r="BG81" s="174"/>
      <c r="BH81" s="174"/>
      <c r="BI81" s="174"/>
      <c r="BJ81" s="174"/>
      <c r="BK81" s="174"/>
      <c r="BL81" s="174"/>
      <c r="BM81" s="174"/>
      <c r="BN81" s="174"/>
      <c r="BO81" s="174"/>
      <c r="BP81" s="174"/>
      <c r="BQ81" s="174"/>
      <c r="BR81" s="174"/>
      <c r="BW81" s="437"/>
      <c r="BX81" s="471"/>
      <c r="BY81" s="473"/>
      <c r="BZ81" s="422"/>
      <c r="CA81" s="473"/>
      <c r="CB81" s="473"/>
      <c r="CC81" s="422"/>
      <c r="CD81" s="473"/>
      <c r="CE81" s="471"/>
      <c r="CF81" s="425">
        <v>1</v>
      </c>
      <c r="CG81" s="438"/>
      <c r="CH81" s="426">
        <f t="shared" ref="CH81:CH84" si="30">COUNTIF(AT81,"new tvi &amp; program")</f>
        <v>1</v>
      </c>
      <c r="CI81" s="426">
        <f t="shared" ref="CI81:CI84" si="31">COUNTIF(AT81,"additional program")</f>
        <v>0</v>
      </c>
      <c r="CJ81" s="426">
        <f t="shared" ref="CJ81:CJ84" si="32">COUNTIF(AT81,"migration")</f>
        <v>0</v>
      </c>
      <c r="CK81" s="426">
        <f t="shared" ref="CK81:CK84" si="33">SUM(CH81:CJ81)</f>
        <v>1</v>
      </c>
      <c r="CL81" s="425" t="b">
        <f t="shared" ref="CL81:CL82" si="34">COUNTIF($Z$3:$Z273,$X81)&gt;1</f>
        <v>0</v>
      </c>
      <c r="CM81" s="425"/>
      <c r="CN81" s="425"/>
      <c r="CO81" s="425"/>
      <c r="CP81" s="425"/>
    </row>
    <row r="82" spans="1:94" ht="15.75" customHeight="1">
      <c r="A82" s="174" t="s">
        <v>10</v>
      </c>
      <c r="B82" s="174" t="s">
        <v>27</v>
      </c>
      <c r="C82" s="174" t="s">
        <v>28</v>
      </c>
      <c r="D82" s="313" t="s">
        <v>29</v>
      </c>
      <c r="E82" s="63" t="s">
        <v>30</v>
      </c>
      <c r="F82" s="315" t="str">
        <f t="array" ref="F82">IFERROR(INDEX(UIID!$K$2:$K997, MATCH(CONCATENATE(B82,D82,G82,I82), UIID!$B$2:$B997&amp;UIID!$D$2:$D997&amp;UIID!$G$2:$G997&amp;UIID!$H$2:$H997, 0),), "Not Found")</f>
        <v>Not Found</v>
      </c>
      <c r="G82" s="174" t="s">
        <v>3495</v>
      </c>
      <c r="H82" s="174" t="s">
        <v>4823</v>
      </c>
      <c r="I82" s="174" t="s">
        <v>10299</v>
      </c>
      <c r="J82" s="174">
        <v>9.6512112612147707</v>
      </c>
      <c r="K82" s="174">
        <v>123.85114229622501</v>
      </c>
      <c r="L82" s="174" t="s">
        <v>4824</v>
      </c>
      <c r="M82" s="494" t="s">
        <v>4825</v>
      </c>
      <c r="N82" s="63" t="s">
        <v>15</v>
      </c>
      <c r="O82" s="63" t="s">
        <v>16</v>
      </c>
      <c r="P82" s="63" t="s">
        <v>21</v>
      </c>
      <c r="Q82" s="63" t="s">
        <v>3006</v>
      </c>
      <c r="R82" s="174"/>
      <c r="S82" s="174" t="s">
        <v>2731</v>
      </c>
      <c r="T82" s="174"/>
      <c r="U82" s="174"/>
      <c r="V82" s="63" t="s">
        <v>22</v>
      </c>
      <c r="W82" s="174" t="s">
        <v>59</v>
      </c>
      <c r="X82" s="174" t="s">
        <v>4829</v>
      </c>
      <c r="Y82" s="429">
        <v>45469</v>
      </c>
      <c r="Z82" s="430">
        <v>47296</v>
      </c>
      <c r="AA82" s="63" t="s">
        <v>4158</v>
      </c>
      <c r="AB82" s="63" t="s">
        <v>4159</v>
      </c>
      <c r="AC82" s="63"/>
      <c r="AD82" s="174" t="s">
        <v>4830</v>
      </c>
      <c r="AE82" s="174" t="s">
        <v>4828</v>
      </c>
      <c r="AF82" s="63" t="s">
        <v>22</v>
      </c>
      <c r="AJ82" s="174"/>
      <c r="AK82" s="174"/>
      <c r="AL82" s="174"/>
      <c r="AM82" s="174"/>
      <c r="AN82" s="174"/>
      <c r="AO82" s="174"/>
      <c r="AP82" s="174"/>
      <c r="AQ82" s="174" t="s">
        <v>2319</v>
      </c>
      <c r="AR82" s="174">
        <v>2024</v>
      </c>
      <c r="AS82" s="415">
        <v>45470</v>
      </c>
      <c r="AT82" s="174" t="s">
        <v>2310</v>
      </c>
      <c r="AU82" s="437"/>
      <c r="AV82" s="174"/>
      <c r="AW82" s="473"/>
      <c r="AX82" s="174"/>
      <c r="AY82" s="174"/>
      <c r="AZ82" s="174"/>
      <c r="BA82" s="174"/>
      <c r="BB82" s="174"/>
      <c r="BC82" s="174"/>
      <c r="BD82" s="174"/>
      <c r="BE82" s="174"/>
      <c r="BF82" s="174"/>
      <c r="BG82" s="174"/>
      <c r="BH82" s="174"/>
      <c r="BI82" s="174"/>
      <c r="BJ82" s="174"/>
      <c r="BK82" s="174"/>
      <c r="BL82" s="174"/>
      <c r="BM82" s="174"/>
      <c r="BN82" s="174"/>
      <c r="BO82" s="174"/>
      <c r="BP82" s="174"/>
      <c r="BQ82" s="174"/>
      <c r="BR82" s="174"/>
      <c r="BW82" s="437"/>
      <c r="BX82" s="471"/>
      <c r="BY82" s="473"/>
      <c r="BZ82" s="422"/>
      <c r="CA82" s="473"/>
      <c r="CB82" s="473"/>
      <c r="CC82" s="422"/>
      <c r="CD82" s="473"/>
      <c r="CE82" s="471"/>
      <c r="CF82" s="473"/>
      <c r="CG82" s="438"/>
      <c r="CH82" s="426">
        <f t="shared" si="30"/>
        <v>0</v>
      </c>
      <c r="CI82" s="426">
        <f t="shared" si="31"/>
        <v>1</v>
      </c>
      <c r="CJ82" s="426">
        <f t="shared" si="32"/>
        <v>0</v>
      </c>
      <c r="CK82" s="426">
        <f t="shared" si="33"/>
        <v>1</v>
      </c>
      <c r="CL82" s="425" t="b">
        <f t="shared" si="34"/>
        <v>0</v>
      </c>
      <c r="CM82" s="425"/>
      <c r="CN82" s="425"/>
      <c r="CO82" s="425"/>
      <c r="CP82" s="425"/>
    </row>
    <row r="83" spans="1:94" ht="15.75" customHeight="1">
      <c r="A83" s="174" t="s">
        <v>10</v>
      </c>
      <c r="B83" s="63" t="s">
        <v>11</v>
      </c>
      <c r="C83" s="63" t="s">
        <v>310</v>
      </c>
      <c r="D83" s="63" t="s">
        <v>13</v>
      </c>
      <c r="E83" s="63" t="s">
        <v>3756</v>
      </c>
      <c r="F83" s="315" t="str">
        <f t="array" ref="F83">IFERROR(INDEX(UIID!$K$2:$K997, MATCH(CONCATENATE(B83,D83,G83,I83), UIID!$B$2:$B997&amp;UIID!$D$2:$D997&amp;UIID!$G$2:$G997&amp;UIID!$H$2:$H997, 0),), "Not Found")</f>
        <v>0722-0034</v>
      </c>
      <c r="G83" s="313" t="s">
        <v>3774</v>
      </c>
      <c r="H83" s="63" t="s">
        <v>5729</v>
      </c>
      <c r="I83" s="174" t="s">
        <v>1281</v>
      </c>
      <c r="J83" s="174">
        <v>10.2901763590325</v>
      </c>
      <c r="K83" s="174">
        <v>123.861858807818</v>
      </c>
      <c r="L83" s="174" t="s">
        <v>6879</v>
      </c>
      <c r="M83" s="494" t="s">
        <v>5730</v>
      </c>
      <c r="N83" s="63" t="s">
        <v>15</v>
      </c>
      <c r="O83" s="63" t="s">
        <v>525</v>
      </c>
      <c r="P83" s="174" t="s">
        <v>35</v>
      </c>
      <c r="Q83" s="63" t="s">
        <v>117</v>
      </c>
      <c r="R83" s="174" t="s">
        <v>1721</v>
      </c>
      <c r="S83" s="174"/>
      <c r="T83" s="174" t="s">
        <v>6782</v>
      </c>
      <c r="U83" s="63" t="s">
        <v>4164</v>
      </c>
      <c r="V83" s="174" t="s">
        <v>1139</v>
      </c>
      <c r="W83" s="174" t="s">
        <v>6880</v>
      </c>
      <c r="X83" s="429">
        <v>45449</v>
      </c>
      <c r="Y83" s="430">
        <v>47258</v>
      </c>
      <c r="Z83" s="63" t="s">
        <v>4646</v>
      </c>
      <c r="AD83" s="174" t="s">
        <v>6881</v>
      </c>
      <c r="AE83" s="174" t="s">
        <v>6882</v>
      </c>
      <c r="AF83" s="466">
        <v>46912</v>
      </c>
      <c r="AG83" s="174"/>
      <c r="AH83" s="174"/>
      <c r="AL83" s="174"/>
      <c r="AM83" s="174"/>
      <c r="AN83" s="174"/>
      <c r="AO83" s="174"/>
      <c r="AP83" s="174"/>
      <c r="AQ83" s="174" t="s">
        <v>2319</v>
      </c>
      <c r="AR83" s="174">
        <v>2024</v>
      </c>
      <c r="AS83" s="415">
        <v>45463</v>
      </c>
      <c r="AT83" s="174" t="s">
        <v>2310</v>
      </c>
      <c r="AU83" s="174"/>
      <c r="AV83" s="174"/>
      <c r="AW83" s="174"/>
      <c r="AX83" s="174"/>
      <c r="AY83" s="174"/>
      <c r="AZ83" s="174"/>
      <c r="BA83" s="174"/>
      <c r="BB83" s="174"/>
      <c r="BC83" s="174"/>
      <c r="BD83" s="174"/>
      <c r="BE83" s="174"/>
      <c r="BF83" s="174"/>
      <c r="BG83" s="174"/>
      <c r="BH83" s="174"/>
      <c r="BI83" s="174"/>
      <c r="BJ83" s="174"/>
      <c r="BK83" s="174"/>
      <c r="BL83" s="174"/>
      <c r="BM83" s="174"/>
      <c r="BN83" s="174"/>
      <c r="BO83" s="174"/>
      <c r="BP83" s="174"/>
      <c r="BQ83" s="174"/>
      <c r="BR83" s="174"/>
      <c r="BW83" s="437"/>
      <c r="BX83" s="523"/>
      <c r="BY83" s="524"/>
      <c r="BZ83" s="422"/>
      <c r="CA83" s="524"/>
      <c r="CB83" s="524"/>
      <c r="CC83" s="422"/>
      <c r="CD83" s="524"/>
      <c r="CE83" s="523"/>
      <c r="CF83" s="524"/>
      <c r="CG83" s="525"/>
      <c r="CH83" s="426">
        <f t="shared" si="30"/>
        <v>0</v>
      </c>
      <c r="CI83" s="426">
        <f t="shared" si="31"/>
        <v>1</v>
      </c>
      <c r="CJ83" s="426">
        <f t="shared" si="32"/>
        <v>0</v>
      </c>
      <c r="CK83" s="426">
        <f t="shared" si="33"/>
        <v>1</v>
      </c>
      <c r="CL83" s="425" t="b">
        <f t="shared" ref="CL83:CL84" si="35">COUNTIF($Z$3:$Z2065,$W83)&gt;1</f>
        <v>0</v>
      </c>
      <c r="CM83" s="681"/>
      <c r="CN83" s="681"/>
      <c r="CO83" s="681"/>
      <c r="CP83" s="681"/>
    </row>
    <row r="84" spans="1:94" ht="15.75" customHeight="1">
      <c r="A84" s="63" t="s">
        <v>10</v>
      </c>
      <c r="B84" s="63" t="s">
        <v>11</v>
      </c>
      <c r="C84" s="63" t="s">
        <v>12</v>
      </c>
      <c r="D84" s="63" t="s">
        <v>13</v>
      </c>
      <c r="E84" s="63" t="s">
        <v>3756</v>
      </c>
      <c r="F84" s="315" t="str">
        <f t="array" ref="F84">IFERROR(INDEX(UIID!$K$2:$K997, MATCH(CONCATENATE(B84,D84,G84,I84), UIID!$B$2:$B997&amp;UIID!$D$2:$D997&amp;UIID!$G$2:$G997&amp;UIID!$H$2:$H997, 0),), "Not Found")</f>
        <v>0722-0018</v>
      </c>
      <c r="G84" s="313" t="s">
        <v>2210</v>
      </c>
      <c r="H84" s="63" t="s">
        <v>6303</v>
      </c>
      <c r="I84" s="63" t="s">
        <v>588</v>
      </c>
      <c r="J84" s="63">
        <v>10.311030190164001</v>
      </c>
      <c r="K84" s="63">
        <v>123.89675499623</v>
      </c>
      <c r="L84" s="63" t="s">
        <v>5152</v>
      </c>
      <c r="M84" s="63" t="s">
        <v>5153</v>
      </c>
      <c r="N84" s="63" t="s">
        <v>15</v>
      </c>
      <c r="O84" s="63" t="s">
        <v>16</v>
      </c>
      <c r="P84" s="174" t="s">
        <v>35</v>
      </c>
      <c r="Q84" s="63" t="s">
        <v>87</v>
      </c>
      <c r="R84" s="174" t="s">
        <v>683</v>
      </c>
      <c r="S84" s="174"/>
      <c r="T84" s="174" t="s">
        <v>4697</v>
      </c>
      <c r="U84" s="63" t="s">
        <v>4164</v>
      </c>
      <c r="V84" s="174" t="s">
        <v>1139</v>
      </c>
      <c r="W84" s="174" t="s">
        <v>6883</v>
      </c>
      <c r="X84" s="429">
        <v>45456</v>
      </c>
      <c r="Y84" s="430">
        <v>46925</v>
      </c>
      <c r="Z84" s="63" t="s">
        <v>4646</v>
      </c>
      <c r="AD84" s="174" t="s">
        <v>6884</v>
      </c>
      <c r="AE84" s="174" t="s">
        <v>6885</v>
      </c>
      <c r="AF84" s="174" t="s">
        <v>6886</v>
      </c>
      <c r="AG84" s="174"/>
      <c r="AH84" s="174"/>
      <c r="AL84" s="174"/>
      <c r="AM84" s="174"/>
      <c r="AN84" s="174"/>
      <c r="AO84" s="174"/>
      <c r="AP84" s="174"/>
      <c r="AQ84" s="174" t="s">
        <v>2319</v>
      </c>
      <c r="AR84" s="174">
        <v>2024</v>
      </c>
      <c r="AS84" s="415">
        <v>45463</v>
      </c>
      <c r="AT84" s="174" t="s">
        <v>2310</v>
      </c>
      <c r="AU84" s="174"/>
      <c r="AV84" s="174"/>
      <c r="AW84" s="174"/>
      <c r="AX84" s="174"/>
      <c r="AY84" s="174"/>
      <c r="AZ84" s="174"/>
      <c r="BA84" s="174"/>
      <c r="BB84" s="174"/>
      <c r="BC84" s="174"/>
      <c r="BD84" s="174"/>
      <c r="BE84" s="174"/>
      <c r="BF84" s="174"/>
      <c r="BG84" s="174"/>
      <c r="BH84" s="174"/>
      <c r="BI84" s="174"/>
      <c r="BJ84" s="174"/>
      <c r="BK84" s="174"/>
      <c r="BL84" s="174"/>
      <c r="BM84" s="174"/>
      <c r="BN84" s="174"/>
      <c r="BO84" s="174"/>
      <c r="BP84" s="174"/>
      <c r="BQ84" s="174"/>
      <c r="BR84" s="174"/>
      <c r="BW84" s="437"/>
      <c r="BX84" s="523"/>
      <c r="BY84" s="524"/>
      <c r="BZ84" s="422"/>
      <c r="CA84" s="524"/>
      <c r="CB84" s="524"/>
      <c r="CC84" s="422"/>
      <c r="CD84" s="524"/>
      <c r="CE84" s="523"/>
      <c r="CF84" s="524"/>
      <c r="CG84" s="525"/>
      <c r="CH84" s="426">
        <f t="shared" si="30"/>
        <v>0</v>
      </c>
      <c r="CI84" s="426">
        <f t="shared" si="31"/>
        <v>1</v>
      </c>
      <c r="CJ84" s="426">
        <f t="shared" si="32"/>
        <v>0</v>
      </c>
      <c r="CK84" s="426">
        <f t="shared" si="33"/>
        <v>1</v>
      </c>
      <c r="CL84" s="425" t="b">
        <f t="shared" si="35"/>
        <v>0</v>
      </c>
      <c r="CM84" s="681"/>
      <c r="CN84" s="681"/>
      <c r="CO84" s="681"/>
      <c r="CP84" s="681"/>
    </row>
    <row r="85" spans="1:94" ht="15.75" customHeight="1">
      <c r="A85" s="174" t="s">
        <v>10</v>
      </c>
      <c r="B85" s="63" t="s">
        <v>11</v>
      </c>
      <c r="C85" s="63" t="s">
        <v>378</v>
      </c>
      <c r="D85" s="63" t="s">
        <v>374</v>
      </c>
      <c r="E85" s="63" t="s">
        <v>3756</v>
      </c>
      <c r="F85" s="315" t="str">
        <f t="array" ref="F85">IFERROR(INDEX(UIID!$K$2:$K997, MATCH(CONCATENATE(B85,D85,G85,I85), UIID!$B$2:$B997&amp;UIID!$D$2:$D997&amp;UIID!$G$2:$G997&amp;UIID!$H$2:$H997, 0),), "Not Found")</f>
        <v>0722-0092</v>
      </c>
      <c r="G85" s="174" t="s">
        <v>2163</v>
      </c>
      <c r="H85" s="174" t="s">
        <v>5951</v>
      </c>
      <c r="I85" s="174" t="s">
        <v>2164</v>
      </c>
      <c r="J85" s="174">
        <v>10.328168928856099</v>
      </c>
      <c r="K85" s="174">
        <v>123.92692419456699</v>
      </c>
      <c r="L85" s="174" t="s">
        <v>2165</v>
      </c>
      <c r="M85" s="174"/>
      <c r="N85" s="63" t="s">
        <v>15</v>
      </c>
      <c r="O85" s="63" t="s">
        <v>16</v>
      </c>
      <c r="P85" s="174" t="s">
        <v>35</v>
      </c>
      <c r="Q85" s="63" t="s">
        <v>8666</v>
      </c>
      <c r="R85" s="174" t="s">
        <v>43</v>
      </c>
      <c r="S85" s="174"/>
      <c r="T85" s="174" t="s">
        <v>4640</v>
      </c>
      <c r="U85" s="63" t="s">
        <v>4164</v>
      </c>
      <c r="V85" s="174" t="s">
        <v>253</v>
      </c>
      <c r="W85" s="174" t="s">
        <v>6887</v>
      </c>
      <c r="X85" s="429">
        <v>45462</v>
      </c>
      <c r="Y85" s="430">
        <v>47267</v>
      </c>
      <c r="Z85" s="63" t="s">
        <v>4646</v>
      </c>
      <c r="AD85" s="174" t="s">
        <v>5743</v>
      </c>
      <c r="AE85" s="174" t="s">
        <v>6888</v>
      </c>
      <c r="AF85" s="466">
        <v>45693</v>
      </c>
      <c r="AG85" s="174"/>
      <c r="AH85" s="174"/>
      <c r="AL85" s="174"/>
      <c r="AM85" s="174"/>
      <c r="AN85" s="174"/>
      <c r="AO85" s="174"/>
      <c r="AP85" s="174"/>
      <c r="AQ85" s="174" t="s">
        <v>2319</v>
      </c>
      <c r="AR85" s="174">
        <v>2024</v>
      </c>
      <c r="AS85" s="415">
        <v>45463</v>
      </c>
      <c r="AT85" s="174" t="s">
        <v>2310</v>
      </c>
      <c r="AU85" s="174"/>
      <c r="AV85" s="174"/>
      <c r="AW85" s="174"/>
      <c r="AX85" s="174"/>
      <c r="AY85" s="174"/>
      <c r="AZ85" s="174"/>
      <c r="BA85" s="174"/>
      <c r="BB85" s="174"/>
      <c r="BC85" s="174"/>
      <c r="BD85" s="174"/>
      <c r="BE85" s="174"/>
      <c r="BF85" s="174"/>
      <c r="BG85" s="174"/>
      <c r="BH85" s="174"/>
      <c r="BI85" s="174"/>
      <c r="BJ85" s="174"/>
      <c r="BK85" s="174"/>
      <c r="BL85" s="174"/>
      <c r="BM85" s="174"/>
      <c r="BN85" s="174"/>
      <c r="BO85" s="174"/>
      <c r="BP85" s="174"/>
      <c r="BQ85" s="174"/>
      <c r="BR85" s="174"/>
      <c r="BW85" s="437"/>
      <c r="BX85" s="523"/>
      <c r="BY85" s="524"/>
      <c r="BZ85" s="422"/>
      <c r="CA85" s="524"/>
      <c r="CB85" s="524"/>
      <c r="CC85" s="422"/>
      <c r="CD85" s="524"/>
      <c r="CE85" s="523"/>
      <c r="CF85" s="524"/>
      <c r="CG85" s="525"/>
      <c r="CH85" s="426"/>
      <c r="CI85" s="426"/>
      <c r="CJ85" s="426"/>
      <c r="CK85" s="426"/>
      <c r="CL85" s="425"/>
      <c r="CM85" s="681"/>
      <c r="CN85" s="681"/>
      <c r="CO85" s="681"/>
      <c r="CP85" s="681"/>
    </row>
    <row r="86" spans="1:94" ht="15.75" customHeight="1">
      <c r="A86" s="174" t="s">
        <v>10</v>
      </c>
      <c r="B86" s="63" t="s">
        <v>11</v>
      </c>
      <c r="C86" s="63" t="s">
        <v>378</v>
      </c>
      <c r="D86" s="63" t="s">
        <v>909</v>
      </c>
      <c r="E86" s="63" t="s">
        <v>123</v>
      </c>
      <c r="F86" s="315" t="str">
        <f t="array" ref="F86">IFERROR(INDEX(UIID!$K$2:$K997, MATCH(CONCATENATE(B86,D86,G86,I86), UIID!$B$2:$B997&amp;UIID!$D$2:$D997&amp;UIID!$G$2:$G997&amp;UIID!$H$2:$H997, 0),), "Not Found")</f>
        <v>0722-0186</v>
      </c>
      <c r="G86" s="174" t="s">
        <v>3496</v>
      </c>
      <c r="H86" s="174" t="s">
        <v>6889</v>
      </c>
      <c r="I86" s="174" t="s">
        <v>3888</v>
      </c>
      <c r="J86" s="174">
        <v>10.2692357287454</v>
      </c>
      <c r="K86" s="174">
        <v>123.945170391627</v>
      </c>
      <c r="L86" s="174" t="s">
        <v>6890</v>
      </c>
      <c r="M86" s="174" t="s">
        <v>6891</v>
      </c>
      <c r="N86" s="63" t="s">
        <v>15</v>
      </c>
      <c r="O86" s="63" t="s">
        <v>16</v>
      </c>
      <c r="P86" s="174" t="s">
        <v>35</v>
      </c>
      <c r="Q86" s="63" t="s">
        <v>87</v>
      </c>
      <c r="R86" s="174" t="s">
        <v>88</v>
      </c>
      <c r="S86" s="174"/>
      <c r="T86" s="174" t="s">
        <v>4668</v>
      </c>
      <c r="U86" s="63" t="s">
        <v>4164</v>
      </c>
      <c r="V86" s="174" t="s">
        <v>165</v>
      </c>
      <c r="W86" s="174" t="s">
        <v>6892</v>
      </c>
      <c r="X86" s="429">
        <v>45468</v>
      </c>
      <c r="Y86" s="430">
        <v>47295</v>
      </c>
      <c r="Z86" s="63" t="s">
        <v>4158</v>
      </c>
      <c r="AD86" s="174" t="s">
        <v>6893</v>
      </c>
      <c r="AE86" s="174" t="s">
        <v>6894</v>
      </c>
      <c r="AF86" s="466">
        <v>46666</v>
      </c>
      <c r="AG86" s="174"/>
      <c r="AH86" s="174"/>
      <c r="AL86" s="174"/>
      <c r="AM86" s="174"/>
      <c r="AN86" s="174"/>
      <c r="AO86" s="174"/>
      <c r="AP86" s="174"/>
      <c r="AQ86" s="174" t="s">
        <v>2319</v>
      </c>
      <c r="AR86" s="174">
        <v>2024</v>
      </c>
      <c r="AS86" s="415">
        <v>45470</v>
      </c>
      <c r="AT86" s="174" t="s">
        <v>2307</v>
      </c>
      <c r="AU86" s="174"/>
      <c r="AV86" s="174"/>
      <c r="AW86" s="524">
        <v>1</v>
      </c>
      <c r="AX86" s="174"/>
      <c r="AY86" s="174"/>
      <c r="AZ86" s="174"/>
      <c r="BA86" s="174"/>
      <c r="BB86" s="174"/>
      <c r="BC86" s="174"/>
      <c r="BD86" s="174"/>
      <c r="BE86" s="174"/>
      <c r="BF86" s="174"/>
      <c r="BG86" s="174"/>
      <c r="BH86" s="174"/>
      <c r="BI86" s="174"/>
      <c r="BJ86" s="174"/>
      <c r="BK86" s="174"/>
      <c r="BL86" s="174"/>
      <c r="BM86" s="174"/>
      <c r="BN86" s="174"/>
      <c r="BO86" s="174"/>
      <c r="BP86" s="174"/>
      <c r="BQ86" s="174"/>
      <c r="BR86" s="174"/>
      <c r="BW86" s="437"/>
      <c r="BX86" s="523"/>
      <c r="BY86" s="524"/>
      <c r="BZ86" s="422"/>
      <c r="CA86" s="524"/>
      <c r="CB86" s="524"/>
      <c r="CC86" s="422"/>
      <c r="CD86" s="524"/>
      <c r="CE86" s="523"/>
      <c r="CG86" s="525"/>
      <c r="CH86" s="426"/>
      <c r="CI86" s="426"/>
      <c r="CJ86" s="426"/>
      <c r="CK86" s="426"/>
      <c r="CL86" s="425"/>
      <c r="CM86" s="681"/>
      <c r="CN86" s="681"/>
      <c r="CO86" s="681"/>
      <c r="CP86" s="681"/>
    </row>
    <row r="87" spans="1:94" ht="15.75" customHeight="1">
      <c r="A87" s="174" t="s">
        <v>10</v>
      </c>
      <c r="B87" s="174" t="s">
        <v>49</v>
      </c>
      <c r="C87" s="174" t="s">
        <v>50</v>
      </c>
      <c r="D87" s="174" t="s">
        <v>51</v>
      </c>
      <c r="E87" s="174" t="s">
        <v>30</v>
      </c>
      <c r="F87" s="315" t="str">
        <f t="array" ref="F87">IFERROR(INDEX(UIID!$K$2:$K997, MATCH(CONCATENATE(B87,D87,G87,I87), UIID!$B$2:$B997&amp;UIID!$D$2:$D997&amp;UIID!$G$2:$G997&amp;UIID!$H$2:$H997, 0),), "Not Found")</f>
        <v>0746-0026</v>
      </c>
      <c r="G87" s="174" t="s">
        <v>3500</v>
      </c>
      <c r="H87" s="174" t="s">
        <v>8338</v>
      </c>
      <c r="I87" s="174" t="s">
        <v>4043</v>
      </c>
      <c r="J87" s="174">
        <v>9.31799568528516</v>
      </c>
      <c r="K87" s="174">
        <v>123.29410389622301</v>
      </c>
      <c r="L87" s="580" t="s">
        <v>8339</v>
      </c>
      <c r="M87" s="174" t="s">
        <v>8340</v>
      </c>
      <c r="N87" s="174" t="s">
        <v>15</v>
      </c>
      <c r="O87" s="174" t="s">
        <v>16</v>
      </c>
      <c r="P87" s="174" t="s">
        <v>21</v>
      </c>
      <c r="Q87" s="174" t="s">
        <v>3006</v>
      </c>
      <c r="R87" s="174"/>
      <c r="S87" s="174" t="s">
        <v>3490</v>
      </c>
      <c r="T87" s="174"/>
      <c r="U87" s="174"/>
      <c r="V87" s="174" t="s">
        <v>1048</v>
      </c>
      <c r="W87" s="174" t="s">
        <v>8341</v>
      </c>
      <c r="X87" s="466">
        <v>45443</v>
      </c>
      <c r="Y87" s="418">
        <v>47270</v>
      </c>
      <c r="Z87" s="174" t="s">
        <v>4158</v>
      </c>
      <c r="AD87" s="174" t="s">
        <v>8342</v>
      </c>
      <c r="AE87" s="174" t="s">
        <v>8343</v>
      </c>
      <c r="AF87" s="418">
        <v>45541</v>
      </c>
      <c r="AG87" s="174"/>
      <c r="AH87" s="174"/>
      <c r="AL87" s="174"/>
      <c r="AM87" s="174"/>
      <c r="AN87" s="174"/>
      <c r="AO87" s="174"/>
      <c r="AP87" s="174"/>
      <c r="AQ87" s="174" t="s">
        <v>2319</v>
      </c>
      <c r="AR87" s="174">
        <v>2024</v>
      </c>
      <c r="AS87" s="415">
        <v>45463</v>
      </c>
      <c r="AT87" s="174" t="s">
        <v>2307</v>
      </c>
      <c r="AU87" s="174"/>
      <c r="AV87" s="174"/>
      <c r="AW87" s="665">
        <v>1</v>
      </c>
      <c r="AX87" s="174"/>
      <c r="AY87" s="174"/>
      <c r="AZ87" s="174"/>
      <c r="BA87" s="174"/>
      <c r="BB87" s="174"/>
      <c r="BC87" s="174"/>
      <c r="BD87" s="174"/>
      <c r="BE87" s="174"/>
      <c r="BF87" s="174"/>
      <c r="BG87" s="174"/>
      <c r="BH87" s="174"/>
      <c r="BI87" s="174"/>
      <c r="BJ87" s="174"/>
      <c r="BK87" s="174"/>
      <c r="BL87" s="174"/>
      <c r="BM87" s="174"/>
      <c r="BN87" s="174"/>
      <c r="BO87" s="174"/>
      <c r="BP87" s="174"/>
      <c r="BQ87" s="174"/>
      <c r="BR87" s="174"/>
      <c r="BW87" s="437"/>
      <c r="BX87" s="663"/>
      <c r="BY87" s="665"/>
      <c r="BZ87" s="422"/>
      <c r="CA87" s="665"/>
      <c r="CB87" s="665"/>
      <c r="CC87" s="422"/>
      <c r="CD87" s="665"/>
      <c r="CE87" s="663"/>
      <c r="CG87" s="438"/>
      <c r="CH87" s="426">
        <f t="shared" ref="CH87:CH88" si="36">COUNTIF(AT87,"new tvi &amp; program")</f>
        <v>1</v>
      </c>
      <c r="CI87" s="426">
        <f t="shared" ref="CI87:CI88" si="37">COUNTIF(AT87,"additional program")</f>
        <v>0</v>
      </c>
      <c r="CJ87" s="426">
        <f t="shared" ref="CJ87:CJ88" si="38">COUNTIF(AT87,"migration")</f>
        <v>0</v>
      </c>
      <c r="CK87" s="426">
        <f t="shared" ref="CK87:CK88" si="39">SUM(CH87:CJ87)</f>
        <v>1</v>
      </c>
      <c r="CL87" s="425" t="b">
        <f t="shared" ref="CL87:CL88" si="40">COUNTIF($Z$3:$Z310,$W87)&gt;1</f>
        <v>0</v>
      </c>
      <c r="CM87" s="681"/>
      <c r="CN87" s="681"/>
      <c r="CO87" s="681"/>
      <c r="CP87" s="681"/>
    </row>
    <row r="88" spans="1:94" ht="15.75" customHeight="1">
      <c r="A88" s="174" t="s">
        <v>10</v>
      </c>
      <c r="B88" s="174" t="s">
        <v>49</v>
      </c>
      <c r="C88" s="174" t="s">
        <v>50</v>
      </c>
      <c r="D88" s="174" t="s">
        <v>51</v>
      </c>
      <c r="E88" s="174" t="s">
        <v>30</v>
      </c>
      <c r="F88" s="315" t="str">
        <f t="array" ref="F88">IFERROR(INDEX(UIID!$K$2:$K997, MATCH(CONCATENATE(B88,D88,G88,I88), UIID!$B$2:$B997&amp;UIID!$D$2:$D997&amp;UIID!$G$2:$G997&amp;UIID!$H$2:$H997, 0),), "Not Found")</f>
        <v>0746-0021</v>
      </c>
      <c r="G88" s="659" t="s">
        <v>4038</v>
      </c>
      <c r="H88" s="174" t="s">
        <v>8119</v>
      </c>
      <c r="I88" s="174" t="s">
        <v>4039</v>
      </c>
      <c r="J88" s="174">
        <v>9.3140981222403596</v>
      </c>
      <c r="K88" s="174">
        <v>123.303462768911</v>
      </c>
      <c r="L88" s="174" t="s">
        <v>1492</v>
      </c>
      <c r="M88" s="174" t="s">
        <v>8239</v>
      </c>
      <c r="N88" s="174" t="s">
        <v>15</v>
      </c>
      <c r="O88" s="174" t="s">
        <v>16</v>
      </c>
      <c r="P88" s="174" t="s">
        <v>35</v>
      </c>
      <c r="Q88" s="174" t="s">
        <v>8666</v>
      </c>
      <c r="R88" s="174" t="s">
        <v>3045</v>
      </c>
      <c r="S88" s="174"/>
      <c r="T88" s="174"/>
      <c r="U88" s="174"/>
      <c r="V88" s="174" t="s">
        <v>6779</v>
      </c>
      <c r="W88" s="174" t="s">
        <v>8345</v>
      </c>
      <c r="X88" s="466">
        <v>45449</v>
      </c>
      <c r="Y88" s="418">
        <v>47137</v>
      </c>
      <c r="Z88" s="174" t="s">
        <v>4646</v>
      </c>
      <c r="AD88" s="174" t="s">
        <v>8346</v>
      </c>
      <c r="AE88" s="174" t="s">
        <v>8347</v>
      </c>
      <c r="AF88" s="174" t="s">
        <v>8348</v>
      </c>
      <c r="AG88" s="174"/>
      <c r="AH88" s="174"/>
      <c r="AL88" s="174"/>
      <c r="AM88" s="174"/>
      <c r="AN88" s="174"/>
      <c r="AO88" s="174"/>
      <c r="AP88" s="174"/>
      <c r="AQ88" s="174" t="s">
        <v>2319</v>
      </c>
      <c r="AR88" s="174">
        <v>2024</v>
      </c>
      <c r="AS88" s="415">
        <v>45463</v>
      </c>
      <c r="AT88" s="174" t="s">
        <v>2310</v>
      </c>
      <c r="AU88" s="174"/>
      <c r="AV88" s="174"/>
      <c r="AW88" s="665"/>
      <c r="AX88" s="174"/>
      <c r="AY88" s="174"/>
      <c r="AZ88" s="174"/>
      <c r="BA88" s="174"/>
      <c r="BB88" s="174"/>
      <c r="BC88" s="174"/>
      <c r="BD88" s="174"/>
      <c r="BE88" s="174"/>
      <c r="BF88" s="174"/>
      <c r="BG88" s="174"/>
      <c r="BH88" s="174"/>
      <c r="BI88" s="174"/>
      <c r="BJ88" s="174"/>
      <c r="BK88" s="174"/>
      <c r="BL88" s="174"/>
      <c r="BM88" s="174"/>
      <c r="BN88" s="174"/>
      <c r="BO88" s="174"/>
      <c r="BP88" s="174"/>
      <c r="BQ88" s="174"/>
      <c r="BR88" s="174"/>
      <c r="BW88" s="437"/>
      <c r="BX88" s="663"/>
      <c r="BY88" s="665"/>
      <c r="BZ88" s="422"/>
      <c r="CA88" s="665"/>
      <c r="CB88" s="665"/>
      <c r="CC88" s="422"/>
      <c r="CD88" s="665"/>
      <c r="CE88" s="663"/>
      <c r="CG88" s="438"/>
      <c r="CH88" s="426">
        <f t="shared" si="36"/>
        <v>0</v>
      </c>
      <c r="CI88" s="426">
        <f t="shared" si="37"/>
        <v>1</v>
      </c>
      <c r="CJ88" s="426">
        <f t="shared" si="38"/>
        <v>0</v>
      </c>
      <c r="CK88" s="426">
        <f t="shared" si="39"/>
        <v>1</v>
      </c>
      <c r="CL88" s="425" t="b">
        <f t="shared" si="40"/>
        <v>0</v>
      </c>
      <c r="CM88" s="681"/>
      <c r="CN88" s="681"/>
      <c r="CO88" s="681"/>
      <c r="CP88" s="681"/>
    </row>
    <row r="89" spans="1:94" ht="15.75" customHeight="1">
      <c r="A89" s="954" t="s">
        <v>10175</v>
      </c>
      <c r="B89" s="176"/>
      <c r="C89" s="176"/>
      <c r="D89" s="176"/>
      <c r="E89" s="176"/>
      <c r="F89" s="176"/>
      <c r="G89" s="955">
        <f>COUNTA(G81:G88)</f>
        <v>8</v>
      </c>
      <c r="H89" s="176"/>
      <c r="I89" s="176"/>
      <c r="J89" s="176"/>
      <c r="K89" s="176"/>
      <c r="L89" s="176"/>
      <c r="M89" s="176"/>
      <c r="N89" s="176"/>
      <c r="O89" s="176"/>
      <c r="P89" s="176"/>
      <c r="Q89" s="176"/>
      <c r="R89" s="176"/>
      <c r="S89" s="176"/>
      <c r="T89" s="176"/>
      <c r="U89" s="488"/>
      <c r="V89" s="490"/>
      <c r="W89" s="176"/>
      <c r="X89" s="176"/>
      <c r="Y89" s="176"/>
      <c r="Z89" s="176"/>
      <c r="AD89" s="176"/>
      <c r="AE89" s="176"/>
      <c r="AF89" s="176"/>
      <c r="AG89" s="176"/>
      <c r="AH89" s="176"/>
      <c r="AL89" s="176"/>
      <c r="AM89" s="176"/>
      <c r="AN89" s="176"/>
      <c r="AO89" s="176"/>
      <c r="AP89" s="176"/>
      <c r="AQ89" s="681"/>
      <c r="AR89" s="681"/>
      <c r="AS89" s="681"/>
      <c r="AT89" s="681"/>
      <c r="AU89" s="176"/>
      <c r="AV89" s="176"/>
      <c r="AW89" s="681"/>
      <c r="AX89" s="522"/>
      <c r="AY89" s="522"/>
      <c r="AZ89" s="522"/>
      <c r="BA89" s="522"/>
      <c r="BB89" s="522"/>
      <c r="BC89" s="956"/>
      <c r="BD89" s="959"/>
      <c r="BE89" s="959"/>
      <c r="BF89" s="959"/>
      <c r="BG89" s="681"/>
      <c r="BH89" s="681"/>
      <c r="BI89" s="681"/>
      <c r="BJ89" s="681"/>
      <c r="BK89" s="681"/>
      <c r="BL89" s="681"/>
      <c r="BM89" s="681"/>
      <c r="BN89" s="681"/>
      <c r="BO89" s="681"/>
      <c r="BP89" s="681"/>
      <c r="BQ89" s="681"/>
      <c r="BR89" s="681"/>
      <c r="BW89" s="681"/>
      <c r="BX89" s="681"/>
      <c r="BY89" s="681"/>
      <c r="BZ89" s="681"/>
      <c r="CA89" s="681"/>
      <c r="CB89" s="681"/>
      <c r="CC89" s="681"/>
      <c r="CD89" s="681"/>
      <c r="CE89" s="681"/>
      <c r="CG89" s="681"/>
      <c r="CH89" s="681"/>
      <c r="CI89" s="681"/>
      <c r="CJ89" s="681"/>
      <c r="CK89" s="681"/>
      <c r="CL89" s="681"/>
      <c r="CM89" s="681"/>
      <c r="CN89" s="681"/>
      <c r="CO89" s="681"/>
      <c r="CP89" s="681"/>
    </row>
    <row r="90" spans="1:94" ht="15.75" customHeight="1">
      <c r="A90" s="63" t="s">
        <v>10</v>
      </c>
      <c r="B90" s="63" t="s">
        <v>27</v>
      </c>
      <c r="C90" s="63" t="s">
        <v>123</v>
      </c>
      <c r="D90" s="63" t="s">
        <v>124</v>
      </c>
      <c r="E90" s="63" t="s">
        <v>509</v>
      </c>
      <c r="F90" s="315" t="str">
        <f t="array" ref="F90">IFERROR(INDEX(UIID!$K$2:$K997, MATCH(CONCATENATE(B90,D90,G90,I90), UIID!$B$2:$B997&amp;UIID!$D$2:$D997&amp;UIID!$G$2:$G997&amp;UIID!$H$2:$H997, 0),), "Not Found")</f>
        <v>0712-0003</v>
      </c>
      <c r="G90" s="63" t="s">
        <v>3460</v>
      </c>
      <c r="H90" s="63" t="s">
        <v>4676</v>
      </c>
      <c r="I90" s="63" t="s">
        <v>227</v>
      </c>
      <c r="J90" s="63">
        <v>9.7021431242957092</v>
      </c>
      <c r="K90" s="63">
        <v>124.10275016739</v>
      </c>
      <c r="L90" s="63" t="s">
        <v>4329</v>
      </c>
      <c r="M90" s="63" t="s">
        <v>4330</v>
      </c>
      <c r="N90" s="63" t="s">
        <v>113</v>
      </c>
      <c r="O90" s="63" t="s">
        <v>226</v>
      </c>
      <c r="P90" s="63" t="s">
        <v>35</v>
      </c>
      <c r="Q90" s="63" t="s">
        <v>272</v>
      </c>
      <c r="R90" s="174" t="s">
        <v>2649</v>
      </c>
      <c r="S90" s="174"/>
      <c r="T90" s="174" t="s">
        <v>4705</v>
      </c>
      <c r="U90" s="63" t="s">
        <v>4306</v>
      </c>
      <c r="V90" s="174" t="s">
        <v>276</v>
      </c>
      <c r="W90" s="174" t="s">
        <v>4831</v>
      </c>
      <c r="X90" s="429">
        <v>45484</v>
      </c>
      <c r="Y90" s="430">
        <v>45485</v>
      </c>
      <c r="Z90" s="63" t="s">
        <v>4158</v>
      </c>
      <c r="AA90" s="11"/>
      <c r="AD90" s="174" t="s">
        <v>4337</v>
      </c>
      <c r="AE90" s="174" t="s">
        <v>4832</v>
      </c>
      <c r="AF90" s="430">
        <v>45518</v>
      </c>
      <c r="AG90" s="174"/>
      <c r="AH90" s="174"/>
      <c r="AL90" s="174"/>
      <c r="AM90" s="174"/>
      <c r="AN90" s="174"/>
      <c r="AO90" s="174"/>
      <c r="AP90" s="174"/>
      <c r="AQ90" s="174" t="s">
        <v>2322</v>
      </c>
      <c r="AR90" s="174">
        <v>2024</v>
      </c>
      <c r="AS90" s="415">
        <v>45504</v>
      </c>
      <c r="AT90" s="174" t="s">
        <v>2310</v>
      </c>
      <c r="AU90" s="174"/>
      <c r="AV90" s="174"/>
      <c r="AW90" s="473"/>
      <c r="AX90" s="174"/>
      <c r="AY90" s="174"/>
      <c r="AZ90" s="174"/>
      <c r="BA90" s="174"/>
      <c r="BB90" s="174"/>
      <c r="BC90" s="174"/>
      <c r="BD90" s="174"/>
      <c r="BE90" s="174"/>
      <c r="BF90" s="174"/>
      <c r="BG90" s="174"/>
      <c r="BH90" s="174"/>
      <c r="BI90" s="174"/>
      <c r="BJ90" s="174"/>
      <c r="BK90" s="174"/>
      <c r="BL90" s="174"/>
      <c r="BM90" s="174"/>
      <c r="BN90" s="174"/>
      <c r="BO90" s="174"/>
      <c r="BP90" s="174"/>
      <c r="BQ90" s="174"/>
      <c r="BR90" s="174"/>
      <c r="BW90" s="437"/>
      <c r="BX90" s="471"/>
      <c r="BY90" s="473"/>
      <c r="BZ90" s="422"/>
      <c r="CA90" s="473"/>
      <c r="CB90" s="473"/>
      <c r="CC90" s="422"/>
      <c r="CD90" s="473"/>
      <c r="CE90" s="471"/>
      <c r="CG90" s="438"/>
      <c r="CH90" s="426">
        <f t="shared" ref="CH90:CH91" si="41">COUNTIF(AT90,"new tvi &amp; program")</f>
        <v>0</v>
      </c>
      <c r="CI90" s="426">
        <f t="shared" ref="CI90:CI91" si="42">COUNTIF(AT90,"additional program")</f>
        <v>1</v>
      </c>
      <c r="CJ90" s="426">
        <f t="shared" ref="CJ90:CJ91" si="43">COUNTIF(AT90,"migration")</f>
        <v>0</v>
      </c>
      <c r="CK90" s="426">
        <f t="shared" ref="CK90:CK91" si="44">SUM(CH90:CJ90)</f>
        <v>1</v>
      </c>
      <c r="CL90" s="425" t="b">
        <f t="shared" ref="CL90:CL91" si="45">COUNTIF($Z$3:$Z282,$W90)&gt;1</f>
        <v>0</v>
      </c>
      <c r="CM90" s="425"/>
      <c r="CN90" s="425"/>
      <c r="CO90" s="425"/>
      <c r="CP90" s="425"/>
    </row>
    <row r="91" spans="1:94" ht="15.75" customHeight="1">
      <c r="A91" s="174" t="s">
        <v>10</v>
      </c>
      <c r="B91" s="174" t="s">
        <v>27</v>
      </c>
      <c r="C91" s="174" t="s">
        <v>28</v>
      </c>
      <c r="D91" s="313" t="s">
        <v>29</v>
      </c>
      <c r="E91" s="63" t="s">
        <v>30</v>
      </c>
      <c r="F91" s="315" t="str">
        <f t="array" ref="F91">IFERROR(INDEX(UIID!$K$2:$K997, MATCH(CONCATENATE(B91,D91,G91,I91), UIID!$B$2:$B997&amp;UIID!$D$2:$D997&amp;UIID!$G$2:$G997&amp;UIID!$H$2:$H997, 0),), "Not Found")</f>
        <v>0712-0025</v>
      </c>
      <c r="G91" s="174" t="s">
        <v>3495</v>
      </c>
      <c r="H91" s="174" t="s">
        <v>4823</v>
      </c>
      <c r="I91" s="174" t="s">
        <v>3712</v>
      </c>
      <c r="J91" s="174">
        <v>9.6512112612147707</v>
      </c>
      <c r="K91" s="174">
        <v>123.85114229622501</v>
      </c>
      <c r="L91" s="174" t="s">
        <v>4824</v>
      </c>
      <c r="M91" s="494" t="s">
        <v>4825</v>
      </c>
      <c r="N91" s="63" t="s">
        <v>15</v>
      </c>
      <c r="O91" s="63" t="s">
        <v>16</v>
      </c>
      <c r="P91" s="63" t="s">
        <v>21</v>
      </c>
      <c r="Q91" s="63" t="s">
        <v>3006</v>
      </c>
      <c r="R91" s="174"/>
      <c r="S91" s="174" t="s">
        <v>3505</v>
      </c>
      <c r="T91" s="174"/>
      <c r="U91" s="63" t="s">
        <v>22</v>
      </c>
      <c r="V91" s="174" t="s">
        <v>59</v>
      </c>
      <c r="W91" s="174" t="s">
        <v>4833</v>
      </c>
      <c r="X91" s="429">
        <v>45495</v>
      </c>
      <c r="Y91" s="430">
        <v>47322</v>
      </c>
      <c r="Z91" s="63" t="s">
        <v>4158</v>
      </c>
      <c r="AA91" s="11"/>
      <c r="AD91" s="174" t="s">
        <v>4830</v>
      </c>
      <c r="AE91" s="174" t="s">
        <v>4828</v>
      </c>
      <c r="AF91" s="63"/>
      <c r="AG91" s="174"/>
      <c r="AH91" s="174"/>
      <c r="AL91" s="174"/>
      <c r="AM91" s="174"/>
      <c r="AN91" s="174"/>
      <c r="AO91" s="174"/>
      <c r="AP91" s="174"/>
      <c r="AQ91" s="174" t="s">
        <v>2322</v>
      </c>
      <c r="AR91" s="174">
        <v>2024</v>
      </c>
      <c r="AS91" s="415">
        <v>45504</v>
      </c>
      <c r="AT91" s="174" t="s">
        <v>2310</v>
      </c>
      <c r="AU91" s="174"/>
      <c r="AV91" s="174"/>
      <c r="AW91" s="473"/>
      <c r="AX91" s="174"/>
      <c r="AY91" s="174"/>
      <c r="AZ91" s="174"/>
      <c r="BA91" s="174"/>
      <c r="BB91" s="174"/>
      <c r="BC91" s="174"/>
      <c r="BD91" s="174"/>
      <c r="BE91" s="174"/>
      <c r="BF91" s="174"/>
      <c r="BG91" s="174"/>
      <c r="BH91" s="174"/>
      <c r="BI91" s="174"/>
      <c r="BJ91" s="174"/>
      <c r="BK91" s="174"/>
      <c r="BL91" s="174"/>
      <c r="BM91" s="174"/>
      <c r="BN91" s="174"/>
      <c r="BO91" s="174"/>
      <c r="BP91" s="174"/>
      <c r="BQ91" s="174"/>
      <c r="BR91" s="174"/>
      <c r="BW91" s="437"/>
      <c r="BX91" s="471"/>
      <c r="BY91" s="473"/>
      <c r="BZ91" s="422"/>
      <c r="CA91" s="473"/>
      <c r="CB91" s="473"/>
      <c r="CC91" s="422"/>
      <c r="CD91" s="473"/>
      <c r="CE91" s="471"/>
      <c r="CG91" s="438"/>
      <c r="CH91" s="426">
        <f t="shared" si="41"/>
        <v>0</v>
      </c>
      <c r="CI91" s="426">
        <f t="shared" si="42"/>
        <v>1</v>
      </c>
      <c r="CJ91" s="426">
        <f t="shared" si="43"/>
        <v>0</v>
      </c>
      <c r="CK91" s="426">
        <f t="shared" si="44"/>
        <v>1</v>
      </c>
      <c r="CL91" s="425" t="b">
        <f t="shared" si="45"/>
        <v>0</v>
      </c>
      <c r="CM91" s="425"/>
      <c r="CN91" s="425"/>
      <c r="CO91" s="425"/>
      <c r="CP91" s="425"/>
    </row>
    <row r="92" spans="1:94" ht="15.75" customHeight="1">
      <c r="A92" s="174" t="s">
        <v>10</v>
      </c>
      <c r="B92" s="174" t="s">
        <v>11</v>
      </c>
      <c r="C92" s="174" t="s">
        <v>12</v>
      </c>
      <c r="D92" s="63" t="s">
        <v>13</v>
      </c>
      <c r="E92" s="63" t="s">
        <v>3756</v>
      </c>
      <c r="F92" s="315" t="str">
        <f t="array" ref="F92">IFERROR(INDEX(UIID!$K$2:$K997, MATCH(CONCATENATE(B92,D92,G92,I92), UIID!$B$2:$B997&amp;UIID!$D$2:$D997&amp;UIID!$G$2:$G997&amp;UIID!$H$2:$H997, 0),), "Not Found")</f>
        <v>0722-0018</v>
      </c>
      <c r="G92" s="174" t="s">
        <v>2210</v>
      </c>
      <c r="H92" s="63" t="s">
        <v>6303</v>
      </c>
      <c r="I92" s="63" t="s">
        <v>588</v>
      </c>
      <c r="J92" s="63">
        <v>10.311030190164001</v>
      </c>
      <c r="K92" s="63">
        <v>123.89675499623</v>
      </c>
      <c r="L92" s="63" t="s">
        <v>5152</v>
      </c>
      <c r="M92" s="63" t="s">
        <v>5153</v>
      </c>
      <c r="N92" s="63" t="s">
        <v>15</v>
      </c>
      <c r="O92" s="63" t="s">
        <v>16</v>
      </c>
      <c r="P92" s="174" t="s">
        <v>21</v>
      </c>
      <c r="Q92" s="63" t="s">
        <v>2222</v>
      </c>
      <c r="R92" s="174"/>
      <c r="S92" s="174" t="s">
        <v>3497</v>
      </c>
      <c r="T92" s="174"/>
      <c r="U92" s="63" t="s">
        <v>22</v>
      </c>
      <c r="V92" s="174" t="s">
        <v>235</v>
      </c>
      <c r="W92" s="174" t="s">
        <v>6895</v>
      </c>
      <c r="X92" s="429">
        <v>45412</v>
      </c>
      <c r="Y92" s="430">
        <v>47240</v>
      </c>
      <c r="Z92" s="63" t="s">
        <v>4158</v>
      </c>
      <c r="AD92" s="174" t="s">
        <v>6896</v>
      </c>
      <c r="AE92" s="174" t="s">
        <v>22</v>
      </c>
      <c r="AF92" s="466"/>
      <c r="AG92" s="174"/>
      <c r="AH92" s="174"/>
      <c r="AL92" s="174"/>
      <c r="AM92" s="174"/>
      <c r="AN92" s="174"/>
      <c r="AO92" s="174"/>
      <c r="AP92" s="174"/>
      <c r="AQ92" s="174" t="s">
        <v>2322</v>
      </c>
      <c r="AR92" s="174">
        <v>2024</v>
      </c>
      <c r="AS92" s="415">
        <v>45488</v>
      </c>
      <c r="AT92" s="174" t="s">
        <v>2310</v>
      </c>
      <c r="AU92" s="174"/>
      <c r="AV92" s="174"/>
      <c r="AW92" s="524"/>
      <c r="AX92" s="174"/>
      <c r="AY92" s="174"/>
      <c r="AZ92" s="174"/>
      <c r="BA92" s="174"/>
      <c r="BB92" s="174"/>
      <c r="BC92" s="174"/>
      <c r="BD92" s="174"/>
      <c r="BE92" s="174"/>
      <c r="BF92" s="174"/>
      <c r="BG92" s="174"/>
      <c r="BH92" s="174"/>
      <c r="BI92" s="174"/>
      <c r="BJ92" s="174"/>
      <c r="BK92" s="174"/>
      <c r="BL92" s="174"/>
      <c r="BM92" s="174"/>
      <c r="BN92" s="174"/>
      <c r="BO92" s="174"/>
      <c r="BP92" s="174"/>
      <c r="BQ92" s="174"/>
      <c r="BR92" s="174"/>
      <c r="BW92" s="437"/>
      <c r="BX92" s="523"/>
      <c r="BY92" s="524"/>
      <c r="BZ92" s="422"/>
      <c r="CA92" s="524"/>
      <c r="CB92" s="524"/>
      <c r="CC92" s="422"/>
      <c r="CD92" s="524"/>
      <c r="CE92" s="523"/>
      <c r="CG92" s="525"/>
      <c r="CH92" s="426"/>
      <c r="CI92" s="426"/>
      <c r="CJ92" s="426"/>
      <c r="CK92" s="426"/>
      <c r="CL92" s="425"/>
      <c r="CM92" s="681"/>
      <c r="CN92" s="681"/>
      <c r="CO92" s="681"/>
      <c r="CP92" s="681"/>
    </row>
    <row r="93" spans="1:94" ht="15.75" customHeight="1">
      <c r="A93" s="174" t="s">
        <v>10</v>
      </c>
      <c r="B93" s="174" t="s">
        <v>11</v>
      </c>
      <c r="C93" s="174" t="s">
        <v>12</v>
      </c>
      <c r="D93" s="63" t="s">
        <v>13</v>
      </c>
      <c r="E93" s="63" t="s">
        <v>3756</v>
      </c>
      <c r="F93" s="315" t="str">
        <f t="array" ref="F93">IFERROR(INDEX(UIID!$K$2:$K997, MATCH(CONCATENATE(B93,D93,G93,I93), UIID!$B$2:$B997&amp;UIID!$D$2:$D997&amp;UIID!$G$2:$G997&amp;UIID!$H$2:$H997, 0),), "Not Found")</f>
        <v>0722-0018</v>
      </c>
      <c r="G93" s="174" t="s">
        <v>2210</v>
      </c>
      <c r="H93" s="63" t="s">
        <v>6303</v>
      </c>
      <c r="I93" s="63" t="s">
        <v>588</v>
      </c>
      <c r="J93" s="63">
        <v>10.311030190164001</v>
      </c>
      <c r="K93" s="63">
        <v>123.89675499623</v>
      </c>
      <c r="L93" s="63" t="s">
        <v>5152</v>
      </c>
      <c r="M93" s="63" t="s">
        <v>5153</v>
      </c>
      <c r="N93" s="63" t="s">
        <v>15</v>
      </c>
      <c r="O93" s="63" t="s">
        <v>16</v>
      </c>
      <c r="P93" s="174" t="s">
        <v>21</v>
      </c>
      <c r="Q93" s="63" t="s">
        <v>2222</v>
      </c>
      <c r="R93" s="174"/>
      <c r="S93" s="63" t="s">
        <v>2823</v>
      </c>
      <c r="T93" s="174"/>
      <c r="U93" s="63" t="s">
        <v>22</v>
      </c>
      <c r="V93" s="174" t="s">
        <v>235</v>
      </c>
      <c r="W93" s="174" t="s">
        <v>6897</v>
      </c>
      <c r="X93" s="429">
        <v>45412</v>
      </c>
      <c r="Y93" s="430">
        <v>47240</v>
      </c>
      <c r="Z93" s="63" t="s">
        <v>4158</v>
      </c>
      <c r="AD93" s="174" t="s">
        <v>6898</v>
      </c>
      <c r="AE93" s="174" t="s">
        <v>22</v>
      </c>
      <c r="AF93" s="466"/>
      <c r="AG93" s="174"/>
      <c r="AH93" s="174"/>
      <c r="AL93" s="174"/>
      <c r="AM93" s="174"/>
      <c r="AN93" s="174"/>
      <c r="AO93" s="174"/>
      <c r="AP93" s="174"/>
      <c r="AQ93" s="174" t="s">
        <v>2322</v>
      </c>
      <c r="AR93" s="174">
        <v>2024</v>
      </c>
      <c r="AS93" s="415">
        <v>45488</v>
      </c>
      <c r="AT93" s="174" t="s">
        <v>2310</v>
      </c>
      <c r="AU93" s="174"/>
      <c r="AV93" s="174"/>
      <c r="AW93" s="524"/>
      <c r="AX93" s="174"/>
      <c r="AY93" s="174"/>
      <c r="AZ93" s="174"/>
      <c r="BA93" s="174"/>
      <c r="BB93" s="174"/>
      <c r="BC93" s="174"/>
      <c r="BD93" s="174"/>
      <c r="BE93" s="174"/>
      <c r="BF93" s="174"/>
      <c r="BG93" s="174"/>
      <c r="BH93" s="174"/>
      <c r="BI93" s="174"/>
      <c r="BJ93" s="174"/>
      <c r="BK93" s="174"/>
      <c r="BL93" s="174"/>
      <c r="BM93" s="174"/>
      <c r="BN93" s="174"/>
      <c r="BO93" s="174"/>
      <c r="BP93" s="174"/>
      <c r="BQ93" s="174"/>
      <c r="BR93" s="174"/>
      <c r="BW93" s="437"/>
      <c r="BX93" s="523"/>
      <c r="BY93" s="524"/>
      <c r="BZ93" s="422"/>
      <c r="CA93" s="524"/>
      <c r="CB93" s="524"/>
      <c r="CC93" s="422"/>
      <c r="CD93" s="524"/>
      <c r="CE93" s="523"/>
      <c r="CG93" s="525"/>
      <c r="CH93" s="426"/>
      <c r="CI93" s="426"/>
      <c r="CJ93" s="426"/>
      <c r="CK93" s="426"/>
      <c r="CL93" s="425"/>
      <c r="CM93" s="681"/>
      <c r="CN93" s="681"/>
      <c r="CO93" s="681"/>
      <c r="CP93" s="681"/>
    </row>
    <row r="94" spans="1:94" ht="15.75" customHeight="1">
      <c r="A94" s="174" t="s">
        <v>10</v>
      </c>
      <c r="B94" s="174" t="s">
        <v>11</v>
      </c>
      <c r="C94" s="174" t="s">
        <v>509</v>
      </c>
      <c r="D94" s="63" t="s">
        <v>1026</v>
      </c>
      <c r="E94" s="63" t="s">
        <v>28</v>
      </c>
      <c r="F94" s="315" t="str">
        <f t="array" ref="F94">IFERROR(INDEX(UIID!$K$2:$K997, MATCH(CONCATENATE(B94,D94,G94,I94), UIID!$B$2:$B997&amp;UIID!$D$2:$D997&amp;UIID!$G$2:$G997&amp;UIID!$H$2:$H997, 0),), "Not Found")</f>
        <v>0722-0196</v>
      </c>
      <c r="G94" s="174" t="s">
        <v>3498</v>
      </c>
      <c r="H94" s="174" t="s">
        <v>6900</v>
      </c>
      <c r="I94" s="174" t="s">
        <v>3899</v>
      </c>
      <c r="J94" s="174">
        <v>11.2490231252514</v>
      </c>
      <c r="K94" s="174">
        <v>124.002601107917</v>
      </c>
      <c r="L94" s="580" t="s">
        <v>6901</v>
      </c>
      <c r="M94" s="174" t="s">
        <v>6902</v>
      </c>
      <c r="N94" s="63" t="s">
        <v>15</v>
      </c>
      <c r="O94" s="63" t="s">
        <v>16</v>
      </c>
      <c r="P94" s="174" t="s">
        <v>21</v>
      </c>
      <c r="Q94" s="63" t="s">
        <v>2222</v>
      </c>
      <c r="R94" s="174"/>
      <c r="S94" s="174" t="s">
        <v>3499</v>
      </c>
      <c r="T94" s="174"/>
      <c r="U94" s="63"/>
      <c r="V94" s="174" t="s">
        <v>232</v>
      </c>
      <c r="W94" s="174" t="s">
        <v>6903</v>
      </c>
      <c r="X94" s="429">
        <v>45476</v>
      </c>
      <c r="Y94" s="430">
        <v>47303</v>
      </c>
      <c r="Z94" s="63" t="s">
        <v>4158</v>
      </c>
      <c r="AD94" s="174" t="s">
        <v>6904</v>
      </c>
      <c r="AE94" s="174" t="s">
        <v>22</v>
      </c>
      <c r="AF94" s="466"/>
      <c r="AG94" s="174"/>
      <c r="AH94" s="174"/>
      <c r="AL94" s="174"/>
      <c r="AM94" s="174"/>
      <c r="AN94" s="174"/>
      <c r="AO94" s="174"/>
      <c r="AP94" s="174"/>
      <c r="AQ94" s="174" t="s">
        <v>2322</v>
      </c>
      <c r="AR94" s="174">
        <v>2024</v>
      </c>
      <c r="AS94" s="415">
        <v>45504</v>
      </c>
      <c r="AT94" s="174" t="s">
        <v>2307</v>
      </c>
      <c r="AU94" s="174"/>
      <c r="AV94" s="174"/>
      <c r="AW94" s="524">
        <v>1</v>
      </c>
      <c r="AX94" s="174"/>
      <c r="AY94" s="174"/>
      <c r="AZ94" s="174"/>
      <c r="BA94" s="174"/>
      <c r="BB94" s="174"/>
      <c r="BC94" s="174"/>
      <c r="BD94" s="174"/>
      <c r="BE94" s="174"/>
      <c r="BF94" s="174"/>
      <c r="BG94" s="174"/>
      <c r="BH94" s="174"/>
      <c r="BI94" s="174"/>
      <c r="BJ94" s="174"/>
      <c r="BK94" s="174"/>
      <c r="BL94" s="174"/>
      <c r="BM94" s="174"/>
      <c r="BN94" s="174"/>
      <c r="BO94" s="174"/>
      <c r="BP94" s="174"/>
      <c r="BQ94" s="174"/>
      <c r="BR94" s="174"/>
      <c r="BW94" s="437"/>
      <c r="BX94" s="523"/>
      <c r="BY94" s="524"/>
      <c r="BZ94" s="422"/>
      <c r="CA94" s="524"/>
      <c r="CB94" s="524"/>
      <c r="CC94" s="422"/>
      <c r="CD94" s="524"/>
      <c r="CE94" s="523"/>
      <c r="CG94" s="525"/>
      <c r="CH94" s="426"/>
      <c r="CI94" s="426"/>
      <c r="CJ94" s="426"/>
      <c r="CK94" s="426"/>
      <c r="CL94" s="425"/>
      <c r="CM94" s="681"/>
      <c r="CN94" s="681"/>
      <c r="CO94" s="681"/>
      <c r="CP94" s="681"/>
    </row>
    <row r="95" spans="1:94" ht="15.75" customHeight="1">
      <c r="A95" s="174" t="s">
        <v>10</v>
      </c>
      <c r="B95" s="174" t="s">
        <v>11</v>
      </c>
      <c r="C95" s="174" t="s">
        <v>123</v>
      </c>
      <c r="D95" s="63" t="s">
        <v>2267</v>
      </c>
      <c r="E95" s="63" t="s">
        <v>123</v>
      </c>
      <c r="F95" s="315" t="str">
        <f t="array" ref="F95">IFERROR(INDEX(UIID!$K$2:$K997, MATCH(CONCATENATE(B95,D95,G95,I95), UIID!$B$2:$B997&amp;UIID!$D$2:$D997&amp;UIID!$G$2:$G997&amp;UIID!$H$2:$H997, 0),), "Not Found")</f>
        <v>0722-0197</v>
      </c>
      <c r="G95" s="174" t="s">
        <v>3502</v>
      </c>
      <c r="H95" s="174" t="s">
        <v>6905</v>
      </c>
      <c r="I95" s="174" t="s">
        <v>3900</v>
      </c>
      <c r="J95" s="174">
        <v>10.557032081481999</v>
      </c>
      <c r="K95" s="174">
        <v>123.714781193863</v>
      </c>
      <c r="L95" s="174" t="s">
        <v>6906</v>
      </c>
      <c r="M95" s="174" t="s">
        <v>6907</v>
      </c>
      <c r="N95" s="63" t="s">
        <v>15</v>
      </c>
      <c r="O95" s="63" t="s">
        <v>16</v>
      </c>
      <c r="P95" s="174" t="s">
        <v>35</v>
      </c>
      <c r="Q95" s="63" t="s">
        <v>8666</v>
      </c>
      <c r="R95" s="174" t="s">
        <v>36</v>
      </c>
      <c r="S95" s="174"/>
      <c r="T95" s="174" t="s">
        <v>4497</v>
      </c>
      <c r="U95" s="63" t="s">
        <v>4164</v>
      </c>
      <c r="V95" s="174" t="s">
        <v>91</v>
      </c>
      <c r="W95" s="174" t="s">
        <v>6908</v>
      </c>
      <c r="X95" s="429">
        <v>45489</v>
      </c>
      <c r="Y95" s="430">
        <v>47316</v>
      </c>
      <c r="Z95" s="63" t="s">
        <v>4158</v>
      </c>
      <c r="AD95" s="174" t="s">
        <v>6909</v>
      </c>
      <c r="AE95" s="174" t="s">
        <v>6910</v>
      </c>
      <c r="AF95" s="466">
        <v>46828</v>
      </c>
      <c r="AG95" s="174"/>
      <c r="AH95" s="174"/>
      <c r="AL95" s="174"/>
      <c r="AM95" s="174"/>
      <c r="AN95" s="174"/>
      <c r="AO95" s="174"/>
      <c r="AP95" s="174"/>
      <c r="AQ95" s="174" t="s">
        <v>2322</v>
      </c>
      <c r="AR95" s="174">
        <v>2024</v>
      </c>
      <c r="AS95" s="415">
        <v>45504</v>
      </c>
      <c r="AT95" s="174" t="s">
        <v>2307</v>
      </c>
      <c r="AU95" s="174"/>
      <c r="AV95" s="174"/>
      <c r="AW95" s="524">
        <v>1</v>
      </c>
      <c r="AX95" s="174"/>
      <c r="AY95" s="174"/>
      <c r="AZ95" s="174"/>
      <c r="BA95" s="174"/>
      <c r="BB95" s="174"/>
      <c r="BC95" s="174"/>
      <c r="BD95" s="174"/>
      <c r="BE95" s="174"/>
      <c r="BF95" s="174"/>
      <c r="BG95" s="174"/>
      <c r="BH95" s="174"/>
      <c r="BI95" s="174"/>
      <c r="BJ95" s="174"/>
      <c r="BK95" s="174"/>
      <c r="BL95" s="174"/>
      <c r="BM95" s="174"/>
      <c r="BN95" s="174"/>
      <c r="BO95" s="174"/>
      <c r="BP95" s="174"/>
      <c r="BQ95" s="174"/>
      <c r="BR95" s="174"/>
      <c r="BW95" s="437"/>
      <c r="BX95" s="523"/>
      <c r="BY95" s="524"/>
      <c r="BZ95" s="422"/>
      <c r="CA95" s="524"/>
      <c r="CB95" s="524"/>
      <c r="CC95" s="422"/>
      <c r="CD95" s="524"/>
      <c r="CE95" s="523"/>
      <c r="CG95" s="525"/>
      <c r="CH95" s="426"/>
      <c r="CI95" s="426"/>
      <c r="CJ95" s="426"/>
      <c r="CK95" s="426"/>
      <c r="CL95" s="425"/>
      <c r="CM95" s="681"/>
      <c r="CN95" s="681"/>
      <c r="CO95" s="681"/>
      <c r="CP95" s="681"/>
    </row>
    <row r="96" spans="1:94" ht="15.75" customHeight="1">
      <c r="A96" s="319" t="s">
        <v>10</v>
      </c>
      <c r="B96" s="319" t="s">
        <v>11</v>
      </c>
      <c r="C96" s="319" t="s">
        <v>12</v>
      </c>
      <c r="D96" s="356" t="s">
        <v>13</v>
      </c>
      <c r="E96" s="356" t="s">
        <v>3756</v>
      </c>
      <c r="F96" s="359" t="str">
        <f t="array" ref="F96">IFERROR(INDEX(UIID!$K$2:$K997, MATCH(CONCATENATE(B96,D96,G96,I96), UIID!$B$2:$B997&amp;UIID!$D$2:$D997&amp;UIID!$G$2:$G997&amp;UIID!$H$2:$H997, 0),), "Not Found")</f>
        <v>0722-0198</v>
      </c>
      <c r="G96" s="319" t="s">
        <v>3504</v>
      </c>
      <c r="H96" s="319" t="s">
        <v>6911</v>
      </c>
      <c r="I96" s="319" t="s">
        <v>3901</v>
      </c>
      <c r="J96" s="319">
        <v>10.3274578654311</v>
      </c>
      <c r="K96" s="319">
        <v>123.91811508092199</v>
      </c>
      <c r="L96" s="319" t="s">
        <v>6912</v>
      </c>
      <c r="M96" s="319" t="s">
        <v>6913</v>
      </c>
      <c r="N96" s="356" t="s">
        <v>15</v>
      </c>
      <c r="O96" s="356" t="s">
        <v>16</v>
      </c>
      <c r="P96" s="319" t="s">
        <v>21</v>
      </c>
      <c r="Q96" s="356" t="s">
        <v>3006</v>
      </c>
      <c r="R96" s="319"/>
      <c r="S96" s="319" t="s">
        <v>3490</v>
      </c>
      <c r="T96" s="319"/>
      <c r="U96" s="356" t="s">
        <v>22</v>
      </c>
      <c r="V96" s="319" t="s">
        <v>1048</v>
      </c>
      <c r="W96" s="319" t="s">
        <v>6915</v>
      </c>
      <c r="X96" s="475">
        <v>45499</v>
      </c>
      <c r="Y96" s="476">
        <v>47326</v>
      </c>
      <c r="Z96" s="356" t="s">
        <v>4158</v>
      </c>
      <c r="AD96" s="319" t="s">
        <v>6916</v>
      </c>
      <c r="AE96" s="319" t="s">
        <v>6917</v>
      </c>
      <c r="AF96" s="491">
        <v>47322</v>
      </c>
      <c r="AG96" s="319"/>
      <c r="AH96" s="319"/>
      <c r="AL96" s="319"/>
      <c r="AM96" s="319"/>
      <c r="AN96" s="319"/>
      <c r="AO96" s="319"/>
      <c r="AP96" s="319"/>
      <c r="AQ96" s="319" t="s">
        <v>2322</v>
      </c>
      <c r="AR96" s="319">
        <v>2024</v>
      </c>
      <c r="AS96" s="477">
        <v>45504</v>
      </c>
      <c r="AT96" s="319" t="s">
        <v>2307</v>
      </c>
      <c r="AU96" s="319"/>
      <c r="AV96" s="319"/>
      <c r="AW96" s="608">
        <v>1</v>
      </c>
      <c r="AX96" s="319"/>
      <c r="AY96" s="319"/>
      <c r="AZ96" s="319"/>
      <c r="BA96" s="319"/>
      <c r="BB96" s="319"/>
      <c r="BC96" s="319"/>
      <c r="BD96" s="319"/>
      <c r="BE96" s="319"/>
      <c r="BF96" s="319"/>
      <c r="BG96" s="319"/>
      <c r="BH96" s="319"/>
      <c r="BI96" s="319"/>
      <c r="BJ96" s="319"/>
      <c r="BK96" s="319"/>
      <c r="BL96" s="319"/>
      <c r="BM96" s="319"/>
      <c r="BN96" s="319"/>
      <c r="BO96" s="319"/>
      <c r="BP96" s="319"/>
      <c r="BQ96" s="319"/>
      <c r="BR96" s="319"/>
      <c r="BW96" s="347"/>
      <c r="BX96" s="615"/>
      <c r="BY96" s="608"/>
      <c r="BZ96" s="487"/>
      <c r="CA96" s="608"/>
      <c r="CB96" s="608"/>
      <c r="CC96" s="487"/>
      <c r="CD96" s="608"/>
      <c r="CE96" s="615"/>
      <c r="CG96" s="608"/>
      <c r="CH96" s="479"/>
      <c r="CI96" s="479"/>
      <c r="CJ96" s="479"/>
      <c r="CK96" s="479"/>
      <c r="CL96" s="480"/>
      <c r="CM96" s="681"/>
      <c r="CN96" s="681"/>
      <c r="CO96" s="681"/>
      <c r="CP96" s="681"/>
    </row>
    <row r="97" spans="1:94" ht="15.75" customHeight="1">
      <c r="A97" s="319" t="s">
        <v>10</v>
      </c>
      <c r="B97" s="319" t="s">
        <v>49</v>
      </c>
      <c r="C97" s="319" t="s">
        <v>50</v>
      </c>
      <c r="D97" s="319" t="s">
        <v>51</v>
      </c>
      <c r="E97" s="319" t="s">
        <v>30</v>
      </c>
      <c r="F97" s="359" t="str">
        <f t="array" ref="F97">IFERROR(INDEX(UIID!$K$2:$K997, MATCH(CONCATENATE(B97,D97,G97,I97), UIID!$B$2:$B997&amp;UIID!$D$2:$D997&amp;UIID!$G$2:$G997&amp;UIID!$H$2:$H997, 0),), "Not Found")</f>
        <v>0746-0026</v>
      </c>
      <c r="G97" s="319" t="s">
        <v>3500</v>
      </c>
      <c r="H97" s="319" t="s">
        <v>8338</v>
      </c>
      <c r="I97" s="319" t="s">
        <v>4043</v>
      </c>
      <c r="J97" s="319">
        <v>9.31799568528516</v>
      </c>
      <c r="K97" s="319">
        <v>123.29410389622301</v>
      </c>
      <c r="L97" s="484" t="s">
        <v>8339</v>
      </c>
      <c r="M97" s="319" t="s">
        <v>8340</v>
      </c>
      <c r="N97" s="319" t="s">
        <v>15</v>
      </c>
      <c r="O97" s="319" t="s">
        <v>16</v>
      </c>
      <c r="P97" s="319" t="s">
        <v>21</v>
      </c>
      <c r="Q97" s="319" t="s">
        <v>3006</v>
      </c>
      <c r="R97" s="319"/>
      <c r="S97" s="319" t="s">
        <v>2731</v>
      </c>
      <c r="T97" s="319"/>
      <c r="U97" s="319"/>
      <c r="V97" s="319" t="s">
        <v>59</v>
      </c>
      <c r="W97" s="319" t="s">
        <v>8349</v>
      </c>
      <c r="X97" s="491">
        <v>45478</v>
      </c>
      <c r="Y97" s="492">
        <v>47304</v>
      </c>
      <c r="Z97" s="319" t="s">
        <v>4158</v>
      </c>
      <c r="AD97" s="319" t="s">
        <v>8342</v>
      </c>
      <c r="AE97" s="319" t="s">
        <v>8343</v>
      </c>
      <c r="AF97" s="492">
        <v>45541</v>
      </c>
      <c r="AG97" s="319"/>
      <c r="AH97" s="319"/>
      <c r="AL97" s="319"/>
      <c r="AM97" s="319"/>
      <c r="AN97" s="319"/>
      <c r="AO97" s="319"/>
      <c r="AP97" s="319"/>
      <c r="AQ97" s="319" t="s">
        <v>2322</v>
      </c>
      <c r="AR97" s="319">
        <v>2024</v>
      </c>
      <c r="AS97" s="477">
        <v>45504</v>
      </c>
      <c r="AT97" s="319" t="s">
        <v>2310</v>
      </c>
      <c r="AU97" s="319"/>
      <c r="AV97" s="319"/>
      <c r="AW97" s="479"/>
      <c r="AX97" s="319"/>
      <c r="AY97" s="319"/>
      <c r="AZ97" s="319"/>
      <c r="BA97" s="319"/>
      <c r="BB97" s="319"/>
      <c r="BC97" s="319"/>
      <c r="BD97" s="319"/>
      <c r="BE97" s="319"/>
      <c r="BF97" s="319"/>
      <c r="BG97" s="319"/>
      <c r="BH97" s="319"/>
      <c r="BI97" s="319"/>
      <c r="BJ97" s="319"/>
      <c r="BK97" s="319"/>
      <c r="BL97" s="319"/>
      <c r="BM97" s="319"/>
      <c r="BN97" s="319"/>
      <c r="BO97" s="319"/>
      <c r="BP97" s="319"/>
      <c r="BQ97" s="319"/>
      <c r="BR97" s="319"/>
      <c r="BW97" s="347"/>
      <c r="BX97" s="669"/>
      <c r="BY97" s="479"/>
      <c r="BZ97" s="487"/>
      <c r="CA97" s="479"/>
      <c r="CB97" s="479"/>
      <c r="CC97" s="487"/>
      <c r="CD97" s="479"/>
      <c r="CE97" s="669"/>
      <c r="CG97" s="479"/>
      <c r="CH97" s="479">
        <f>COUNTIF(AT97,"new tvi &amp; program")</f>
        <v>0</v>
      </c>
      <c r="CI97" s="479">
        <f>COUNTIF(AT97,"additional program")</f>
        <v>1</v>
      </c>
      <c r="CJ97" s="479">
        <f>COUNTIF(AT97,"migration")</f>
        <v>0</v>
      </c>
      <c r="CK97" s="479">
        <f>SUM(CH97:CJ97)</f>
        <v>1</v>
      </c>
      <c r="CL97" s="480" t="b">
        <f>COUNTIF($Z$3:$Z320,$W97)&gt;1</f>
        <v>0</v>
      </c>
      <c r="CM97" s="681"/>
      <c r="CN97" s="681"/>
      <c r="CO97" s="681"/>
      <c r="CP97" s="681"/>
    </row>
    <row r="98" spans="1:94" ht="15.75" customHeight="1">
      <c r="A98" s="954" t="s">
        <v>10178</v>
      </c>
      <c r="B98" s="176"/>
      <c r="C98" s="176"/>
      <c r="D98" s="176"/>
      <c r="E98" s="176"/>
      <c r="F98" s="176"/>
      <c r="G98" s="955">
        <f>COUNTA(G90:G97)</f>
        <v>8</v>
      </c>
      <c r="H98" s="176"/>
      <c r="I98" s="176"/>
      <c r="J98" s="176"/>
      <c r="K98" s="176"/>
      <c r="L98" s="176"/>
      <c r="M98" s="176"/>
      <c r="N98" s="176"/>
      <c r="O98" s="176"/>
      <c r="P98" s="176"/>
      <c r="Q98" s="176"/>
      <c r="R98" s="176"/>
      <c r="S98" s="176"/>
      <c r="T98" s="176"/>
      <c r="U98" s="488"/>
      <c r="V98" s="490"/>
      <c r="W98" s="176"/>
      <c r="X98" s="176"/>
      <c r="Y98" s="176"/>
      <c r="Z98" s="176"/>
      <c r="AD98" s="176"/>
      <c r="AE98" s="176"/>
      <c r="AF98" s="176"/>
      <c r="AG98" s="176"/>
      <c r="AH98" s="176"/>
      <c r="AL98" s="176"/>
      <c r="AM98" s="176"/>
      <c r="AN98" s="176"/>
      <c r="AO98" s="176"/>
      <c r="AP98" s="176"/>
      <c r="AQ98" s="681"/>
      <c r="AR98" s="681"/>
      <c r="AS98" s="681"/>
      <c r="AT98" s="681"/>
      <c r="AU98" s="176"/>
      <c r="AV98" s="176"/>
      <c r="AW98" s="681"/>
      <c r="AX98" s="522"/>
      <c r="AY98" s="522"/>
      <c r="AZ98" s="522"/>
      <c r="BA98" s="522"/>
      <c r="BB98" s="522"/>
      <c r="BC98" s="956"/>
      <c r="BD98" s="959"/>
      <c r="BE98" s="959"/>
      <c r="BF98" s="959"/>
      <c r="BG98" s="681"/>
      <c r="BH98" s="681"/>
      <c r="BI98" s="681"/>
      <c r="BJ98" s="681"/>
      <c r="BK98" s="681"/>
      <c r="BL98" s="681"/>
      <c r="BM98" s="681"/>
      <c r="BN98" s="681"/>
      <c r="BO98" s="681"/>
      <c r="BP98" s="681"/>
      <c r="BQ98" s="681"/>
      <c r="BR98" s="681"/>
      <c r="BW98" s="681"/>
      <c r="BX98" s="681"/>
      <c r="BY98" s="681"/>
      <c r="BZ98" s="681"/>
      <c r="CA98" s="681"/>
      <c r="CB98" s="681"/>
      <c r="CC98" s="681"/>
      <c r="CD98" s="681"/>
      <c r="CE98" s="681"/>
      <c r="CG98" s="681"/>
      <c r="CH98" s="681"/>
      <c r="CI98" s="681"/>
      <c r="CJ98" s="681"/>
      <c r="CK98" s="681"/>
      <c r="CL98" s="681"/>
      <c r="CM98" s="681"/>
      <c r="CN98" s="681"/>
      <c r="CO98" s="681"/>
      <c r="CP98" s="681"/>
    </row>
    <row r="99" spans="1:94" ht="15.75" customHeight="1">
      <c r="A99" s="63" t="s">
        <v>10</v>
      </c>
      <c r="B99" s="63" t="s">
        <v>27</v>
      </c>
      <c r="C99" s="63" t="s">
        <v>28</v>
      </c>
      <c r="D99" s="63" t="s">
        <v>29</v>
      </c>
      <c r="E99" s="63" t="s">
        <v>30</v>
      </c>
      <c r="F99" s="315" t="str">
        <f t="array" ref="F99">IFERROR(INDEX(UIID!$K$2:$K997, MATCH(CONCATENATE(B99,D99,G99,I99), UIID!$B$2:$B997&amp;UIID!$D$2:$D997&amp;UIID!$G$2:$G997&amp;UIID!$H$2:$H997, 0),), "Not Found")</f>
        <v>0712-0033</v>
      </c>
      <c r="G99" s="496" t="s">
        <v>3507</v>
      </c>
      <c r="H99" s="174" t="s">
        <v>4834</v>
      </c>
      <c r="I99" s="174" t="s">
        <v>4835</v>
      </c>
      <c r="J99" s="174">
        <v>9.6742052148976203</v>
      </c>
      <c r="K99" s="174">
        <v>123.856438675211</v>
      </c>
      <c r="L99" s="174">
        <v>9088217961</v>
      </c>
      <c r="M99" s="174" t="s">
        <v>4836</v>
      </c>
      <c r="N99" s="63" t="s">
        <v>15</v>
      </c>
      <c r="O99" s="63" t="s">
        <v>16</v>
      </c>
      <c r="P99" s="63" t="s">
        <v>35</v>
      </c>
      <c r="Q99" s="63" t="s">
        <v>87</v>
      </c>
      <c r="R99" s="174" t="s">
        <v>434</v>
      </c>
      <c r="S99" s="174"/>
      <c r="T99" s="174" t="s">
        <v>4697</v>
      </c>
      <c r="U99" s="63" t="s">
        <v>4164</v>
      </c>
      <c r="V99" s="174" t="s">
        <v>1139</v>
      </c>
      <c r="W99" s="174" t="s">
        <v>4837</v>
      </c>
      <c r="X99" s="429">
        <v>45505</v>
      </c>
      <c r="Y99" s="430">
        <v>47332</v>
      </c>
      <c r="Z99" s="63" t="s">
        <v>4158</v>
      </c>
      <c r="AA99" s="11"/>
      <c r="AD99" s="174" t="s">
        <v>4838</v>
      </c>
      <c r="AE99" s="174" t="s">
        <v>4839</v>
      </c>
      <c r="AF99" s="63" t="s">
        <v>4840</v>
      </c>
      <c r="AG99" s="174"/>
      <c r="AH99" s="174"/>
      <c r="AL99" s="174"/>
      <c r="AM99" s="174"/>
      <c r="AN99" s="174"/>
      <c r="AO99" s="174"/>
      <c r="AP99" s="174"/>
      <c r="AQ99" s="174" t="s">
        <v>2324</v>
      </c>
      <c r="AR99" s="174">
        <v>2024</v>
      </c>
      <c r="AS99" s="415">
        <v>45533</v>
      </c>
      <c r="AT99" s="174" t="s">
        <v>2310</v>
      </c>
      <c r="AU99" s="174"/>
      <c r="AV99" s="174"/>
      <c r="AW99" s="473"/>
      <c r="AX99" s="174"/>
      <c r="AY99" s="174"/>
      <c r="AZ99" s="174"/>
      <c r="BA99" s="174"/>
      <c r="BB99" s="174"/>
      <c r="BC99" s="174"/>
      <c r="BD99" s="174"/>
      <c r="BE99" s="174"/>
      <c r="BF99" s="174"/>
      <c r="BG99" s="174"/>
      <c r="BH99" s="174"/>
      <c r="BI99" s="174"/>
      <c r="BJ99" s="174"/>
      <c r="BK99" s="174"/>
      <c r="BL99" s="174"/>
      <c r="BM99" s="174"/>
      <c r="BN99" s="174"/>
      <c r="BO99" s="174"/>
      <c r="BP99" s="174"/>
      <c r="BQ99" s="174"/>
      <c r="BR99" s="174"/>
      <c r="BW99" s="437"/>
      <c r="BX99" s="471"/>
      <c r="BY99" s="473"/>
      <c r="BZ99" s="422"/>
      <c r="CA99" s="473"/>
      <c r="CB99" s="473"/>
      <c r="CC99" s="422"/>
      <c r="CD99" s="473"/>
      <c r="CE99" s="471"/>
      <c r="CG99" s="438"/>
      <c r="CH99" s="426">
        <f t="shared" ref="CH99:CH102" si="46">COUNTIF(AT99,"new tvi &amp; program")</f>
        <v>0</v>
      </c>
      <c r="CI99" s="426">
        <f t="shared" ref="CI99:CI102" si="47">COUNTIF(AT99,"additional program")</f>
        <v>1</v>
      </c>
      <c r="CJ99" s="426">
        <f t="shared" ref="CJ99:CJ102" si="48">COUNTIF(AT99,"migration")</f>
        <v>0</v>
      </c>
      <c r="CK99" s="426">
        <f t="shared" ref="CK99:CK102" si="49">SUM(CH99:CJ99)</f>
        <v>1</v>
      </c>
      <c r="CL99" s="425" t="b">
        <f t="shared" ref="CL99:CL102" si="50">COUNTIF($Z$3:$Z291,$W99)&gt;1</f>
        <v>0</v>
      </c>
      <c r="CM99" s="425"/>
      <c r="CN99" s="425"/>
      <c r="CO99" s="425"/>
      <c r="CP99" s="425"/>
    </row>
    <row r="100" spans="1:94" ht="15.75" customHeight="1">
      <c r="A100" s="63" t="s">
        <v>10</v>
      </c>
      <c r="B100" s="63" t="s">
        <v>27</v>
      </c>
      <c r="C100" s="63" t="s">
        <v>28</v>
      </c>
      <c r="D100" s="63" t="s">
        <v>299</v>
      </c>
      <c r="E100" s="63" t="s">
        <v>28</v>
      </c>
      <c r="F100" s="315" t="str">
        <f t="array" ref="F100">IFERROR(INDEX(UIID!$K$2:$K997, MATCH(CONCATENATE(B100,D100,G100,I100), UIID!$B$2:$B997&amp;UIID!$D$2:$D997&amp;UIID!$G$2:$G997&amp;UIID!$H$2:$H997, 0),), "Not Found")</f>
        <v>0712-0001</v>
      </c>
      <c r="G100" s="174" t="s">
        <v>3508</v>
      </c>
      <c r="H100" s="174" t="s">
        <v>4644</v>
      </c>
      <c r="I100" s="174" t="s">
        <v>301</v>
      </c>
      <c r="J100" s="63">
        <v>9.9612859268488005</v>
      </c>
      <c r="K100" s="63">
        <v>123.955908234931</v>
      </c>
      <c r="L100" s="63" t="s">
        <v>10198</v>
      </c>
      <c r="M100" s="63" t="s">
        <v>4443</v>
      </c>
      <c r="N100" s="63" t="s">
        <v>113</v>
      </c>
      <c r="O100" s="63" t="s">
        <v>226</v>
      </c>
      <c r="P100" s="63" t="s">
        <v>35</v>
      </c>
      <c r="Q100" s="63" t="s">
        <v>272</v>
      </c>
      <c r="R100" s="174" t="s">
        <v>2649</v>
      </c>
      <c r="S100" s="174"/>
      <c r="T100" s="174" t="s">
        <v>4705</v>
      </c>
      <c r="U100" s="63" t="s">
        <v>4306</v>
      </c>
      <c r="V100" s="174" t="s">
        <v>276</v>
      </c>
      <c r="W100" s="174" t="s">
        <v>10199</v>
      </c>
      <c r="X100" s="429">
        <v>45512</v>
      </c>
      <c r="Y100" s="430">
        <v>47339</v>
      </c>
      <c r="Z100" s="63" t="s">
        <v>4158</v>
      </c>
      <c r="AA100" s="11"/>
      <c r="AD100" s="174" t="s">
        <v>10200</v>
      </c>
      <c r="AE100" s="317" t="s">
        <v>10201</v>
      </c>
      <c r="AF100" s="682">
        <v>45571</v>
      </c>
      <c r="AG100" s="174"/>
      <c r="AH100" s="174"/>
      <c r="AL100" s="174"/>
      <c r="AM100" s="174"/>
      <c r="AN100" s="174"/>
      <c r="AO100" s="174"/>
      <c r="AP100" s="174"/>
      <c r="AQ100" s="174" t="s">
        <v>2324</v>
      </c>
      <c r="AR100" s="174">
        <v>2024</v>
      </c>
      <c r="AS100" s="415">
        <v>45533</v>
      </c>
      <c r="AT100" s="174" t="s">
        <v>2310</v>
      </c>
      <c r="AU100" s="174"/>
      <c r="AV100" s="174"/>
      <c r="AW100" s="473"/>
      <c r="AX100" s="174"/>
      <c r="AY100" s="174"/>
      <c r="AZ100" s="174"/>
      <c r="BA100" s="174"/>
      <c r="BB100" s="174"/>
      <c r="BC100" s="174"/>
      <c r="BD100" s="174"/>
      <c r="BE100" s="174"/>
      <c r="BF100" s="174"/>
      <c r="BG100" s="174"/>
      <c r="BH100" s="174"/>
      <c r="BI100" s="174"/>
      <c r="BJ100" s="174"/>
      <c r="BK100" s="174"/>
      <c r="BL100" s="174"/>
      <c r="BM100" s="174"/>
      <c r="BN100" s="174"/>
      <c r="BO100" s="174"/>
      <c r="BP100" s="174"/>
      <c r="BQ100" s="174"/>
      <c r="BR100" s="174"/>
      <c r="BW100" s="437"/>
      <c r="BX100" s="471"/>
      <c r="BY100" s="473"/>
      <c r="BZ100" s="422"/>
      <c r="CA100" s="473"/>
      <c r="CB100" s="473"/>
      <c r="CC100" s="422"/>
      <c r="CD100" s="473"/>
      <c r="CE100" s="471"/>
      <c r="CG100" s="438"/>
      <c r="CH100" s="426">
        <f t="shared" si="46"/>
        <v>0</v>
      </c>
      <c r="CI100" s="426">
        <f t="shared" si="47"/>
        <v>1</v>
      </c>
      <c r="CJ100" s="426">
        <f t="shared" si="48"/>
        <v>0</v>
      </c>
      <c r="CK100" s="426">
        <f t="shared" si="49"/>
        <v>1</v>
      </c>
      <c r="CL100" s="425" t="b">
        <f t="shared" si="50"/>
        <v>0</v>
      </c>
      <c r="CM100" s="425"/>
      <c r="CN100" s="425"/>
      <c r="CO100" s="425"/>
      <c r="CP100" s="425"/>
    </row>
    <row r="101" spans="1:94" ht="15.75" customHeight="1">
      <c r="A101" s="174" t="s">
        <v>10</v>
      </c>
      <c r="B101" s="174" t="s">
        <v>27</v>
      </c>
      <c r="C101" s="174" t="s">
        <v>28</v>
      </c>
      <c r="D101" s="63" t="s">
        <v>29</v>
      </c>
      <c r="E101" s="63" t="s">
        <v>30</v>
      </c>
      <c r="F101" s="315" t="str">
        <f t="array" ref="F101">IFERROR(INDEX(UIID!$K$2:$K997, MATCH(CONCATENATE(B101,D101,G101,I101), UIID!$B$2:$B997&amp;UIID!$D$2:$D997&amp;UIID!$G$2:$G997&amp;UIID!$H$2:$H997, 0),), "Not Found")</f>
        <v>0712-0047</v>
      </c>
      <c r="G101" s="174" t="s">
        <v>3471</v>
      </c>
      <c r="H101" s="174" t="s">
        <v>4841</v>
      </c>
      <c r="I101" s="174" t="s">
        <v>3730</v>
      </c>
      <c r="J101" s="174">
        <v>9.6502380848941502</v>
      </c>
      <c r="K101" s="174">
        <v>123.856728140402</v>
      </c>
      <c r="L101" s="174" t="s">
        <v>4842</v>
      </c>
      <c r="M101" s="174" t="s">
        <v>4843</v>
      </c>
      <c r="N101" s="63" t="s">
        <v>15</v>
      </c>
      <c r="O101" s="63" t="s">
        <v>16</v>
      </c>
      <c r="P101" s="63" t="s">
        <v>35</v>
      </c>
      <c r="Q101" s="63" t="s">
        <v>117</v>
      </c>
      <c r="R101" s="174" t="s">
        <v>120</v>
      </c>
      <c r="S101" s="174"/>
      <c r="T101" s="174" t="s">
        <v>4587</v>
      </c>
      <c r="U101" s="63" t="s">
        <v>4164</v>
      </c>
      <c r="V101" s="174" t="s">
        <v>4844</v>
      </c>
      <c r="W101" s="174" t="s">
        <v>4845</v>
      </c>
      <c r="X101" s="429">
        <v>45525</v>
      </c>
      <c r="Y101" s="430">
        <v>45526</v>
      </c>
      <c r="Z101" s="63" t="s">
        <v>4158</v>
      </c>
      <c r="AA101" s="11"/>
      <c r="AD101" s="174" t="s">
        <v>10300</v>
      </c>
      <c r="AE101" s="174" t="s">
        <v>10301</v>
      </c>
      <c r="AF101" s="63" t="s">
        <v>4848</v>
      </c>
      <c r="AG101" s="174"/>
      <c r="AH101" s="174"/>
      <c r="AL101" s="174"/>
      <c r="AM101" s="174"/>
      <c r="AN101" s="174"/>
      <c r="AO101" s="174"/>
      <c r="AP101" s="174"/>
      <c r="AQ101" s="174" t="s">
        <v>2324</v>
      </c>
      <c r="AR101" s="174">
        <v>2024</v>
      </c>
      <c r="AS101" s="415">
        <v>45533</v>
      </c>
      <c r="AT101" s="174" t="s">
        <v>2307</v>
      </c>
      <c r="AU101" s="174"/>
      <c r="AV101" s="174"/>
      <c r="AW101" s="473">
        <v>1</v>
      </c>
      <c r="AX101" s="174"/>
      <c r="AY101" s="174"/>
      <c r="AZ101" s="174"/>
      <c r="BA101" s="174"/>
      <c r="BB101" s="174"/>
      <c r="BC101" s="174"/>
      <c r="BD101" s="174"/>
      <c r="BE101" s="174"/>
      <c r="BF101" s="174"/>
      <c r="BG101" s="174"/>
      <c r="BH101" s="174"/>
      <c r="BI101" s="174"/>
      <c r="BJ101" s="174"/>
      <c r="BK101" s="174"/>
      <c r="BL101" s="174"/>
      <c r="BM101" s="174"/>
      <c r="BN101" s="174"/>
      <c r="BO101" s="174"/>
      <c r="BP101" s="174"/>
      <c r="BQ101" s="174"/>
      <c r="BR101" s="174"/>
      <c r="BW101" s="437"/>
      <c r="BX101" s="471"/>
      <c r="BY101" s="473"/>
      <c r="BZ101" s="422"/>
      <c r="CA101" s="473"/>
      <c r="CB101" s="473"/>
      <c r="CC101" s="422"/>
      <c r="CD101" s="473"/>
      <c r="CE101" s="471"/>
      <c r="CG101" s="438"/>
      <c r="CH101" s="426">
        <f t="shared" si="46"/>
        <v>1</v>
      </c>
      <c r="CI101" s="426">
        <f t="shared" si="47"/>
        <v>0</v>
      </c>
      <c r="CJ101" s="426">
        <f t="shared" si="48"/>
        <v>0</v>
      </c>
      <c r="CK101" s="426">
        <f t="shared" si="49"/>
        <v>1</v>
      </c>
      <c r="CL101" s="425" t="b">
        <f t="shared" si="50"/>
        <v>0</v>
      </c>
      <c r="CM101" s="425"/>
      <c r="CN101" s="425"/>
      <c r="CO101" s="425"/>
      <c r="CP101" s="425"/>
    </row>
    <row r="102" spans="1:94" ht="15.75" customHeight="1">
      <c r="A102" s="356" t="s">
        <v>10</v>
      </c>
      <c r="B102" s="356" t="s">
        <v>27</v>
      </c>
      <c r="C102" s="356" t="s">
        <v>50</v>
      </c>
      <c r="D102" s="356" t="s">
        <v>248</v>
      </c>
      <c r="E102" s="356" t="s">
        <v>123</v>
      </c>
      <c r="F102" s="359" t="str">
        <f t="array" ref="F102">IFERROR(INDEX(UIID!$K$2:$K997, MATCH(CONCATENATE(B102,D102,G102,I102), UIID!$B$2:$B997&amp;UIID!$D$2:$D997&amp;UIID!$G$2:$G997&amp;UIID!$H$2:$H997, 0),), "Not Found")</f>
        <v>0712-0004</v>
      </c>
      <c r="G102" s="319" t="s">
        <v>3513</v>
      </c>
      <c r="H102" s="319" t="s">
        <v>4644</v>
      </c>
      <c r="I102" s="319" t="s">
        <v>250</v>
      </c>
      <c r="J102" s="319">
        <v>10.029578266343</v>
      </c>
      <c r="K102" s="319">
        <v>124.080873040405</v>
      </c>
      <c r="L102" s="319" t="s">
        <v>4849</v>
      </c>
      <c r="M102" s="319" t="s">
        <v>4364</v>
      </c>
      <c r="N102" s="356" t="s">
        <v>113</v>
      </c>
      <c r="O102" s="356" t="s">
        <v>226</v>
      </c>
      <c r="P102" s="356" t="s">
        <v>35</v>
      </c>
      <c r="Q102" s="356" t="s">
        <v>272</v>
      </c>
      <c r="R102" s="319" t="s">
        <v>2649</v>
      </c>
      <c r="S102" s="319"/>
      <c r="T102" s="319" t="s">
        <v>4705</v>
      </c>
      <c r="U102" s="356" t="s">
        <v>4306</v>
      </c>
      <c r="V102" s="319" t="s">
        <v>276</v>
      </c>
      <c r="W102" s="319" t="s">
        <v>4850</v>
      </c>
      <c r="X102" s="475">
        <v>45533</v>
      </c>
      <c r="Y102" s="476">
        <v>47360</v>
      </c>
      <c r="Z102" s="356" t="s">
        <v>4158</v>
      </c>
      <c r="AA102" s="11"/>
      <c r="AD102" s="319" t="s">
        <v>4369</v>
      </c>
      <c r="AE102" s="319" t="s">
        <v>4851</v>
      </c>
      <c r="AF102" s="476">
        <v>46615</v>
      </c>
      <c r="AG102" s="319"/>
      <c r="AH102" s="319"/>
      <c r="AL102" s="319"/>
      <c r="AM102" s="319"/>
      <c r="AN102" s="319"/>
      <c r="AO102" s="319"/>
      <c r="AP102" s="319"/>
      <c r="AQ102" s="319" t="s">
        <v>2324</v>
      </c>
      <c r="AR102" s="319">
        <v>2024</v>
      </c>
      <c r="AS102" s="477">
        <v>45534</v>
      </c>
      <c r="AT102" s="319" t="s">
        <v>2310</v>
      </c>
      <c r="AU102" s="319"/>
      <c r="AV102" s="319"/>
      <c r="AW102" s="478"/>
      <c r="AX102" s="319"/>
      <c r="AY102" s="319"/>
      <c r="AZ102" s="319"/>
      <c r="BA102" s="319"/>
      <c r="BB102" s="319"/>
      <c r="BC102" s="319"/>
      <c r="BD102" s="319"/>
      <c r="BE102" s="319"/>
      <c r="BF102" s="319"/>
      <c r="BG102" s="319"/>
      <c r="BH102" s="319"/>
      <c r="BI102" s="319"/>
      <c r="BJ102" s="319"/>
      <c r="BK102" s="319"/>
      <c r="BL102" s="319"/>
      <c r="BM102" s="319"/>
      <c r="BN102" s="319"/>
      <c r="BO102" s="319"/>
      <c r="BP102" s="319"/>
      <c r="BQ102" s="319"/>
      <c r="BR102" s="319"/>
      <c r="BW102" s="347"/>
      <c r="BX102" s="486"/>
      <c r="BY102" s="478"/>
      <c r="BZ102" s="487"/>
      <c r="CA102" s="478"/>
      <c r="CB102" s="478"/>
      <c r="CC102" s="487"/>
      <c r="CD102" s="478"/>
      <c r="CE102" s="486"/>
      <c r="CG102" s="479"/>
      <c r="CH102" s="479">
        <f t="shared" si="46"/>
        <v>0</v>
      </c>
      <c r="CI102" s="479">
        <f t="shared" si="47"/>
        <v>1</v>
      </c>
      <c r="CJ102" s="479">
        <f t="shared" si="48"/>
        <v>0</v>
      </c>
      <c r="CK102" s="479">
        <f t="shared" si="49"/>
        <v>1</v>
      </c>
      <c r="CL102" s="480" t="b">
        <f t="shared" si="50"/>
        <v>0</v>
      </c>
      <c r="CM102" s="480"/>
      <c r="CN102" s="480"/>
      <c r="CO102" s="480"/>
      <c r="CP102" s="480"/>
    </row>
    <row r="103" spans="1:94" ht="15.75" customHeight="1">
      <c r="A103" s="63" t="s">
        <v>10</v>
      </c>
      <c r="B103" s="63" t="s">
        <v>11</v>
      </c>
      <c r="C103" s="63" t="s">
        <v>12</v>
      </c>
      <c r="D103" s="63" t="s">
        <v>13</v>
      </c>
      <c r="E103" s="63" t="s">
        <v>3756</v>
      </c>
      <c r="F103" s="315" t="str">
        <f t="array" ref="F103">IFERROR(INDEX(UIID!$K$2:$K997, MATCH(CONCATENATE(B103,D103,G103,I103), UIID!$B$2:$B997&amp;UIID!$D$2:$D997&amp;UIID!$G$2:$G997&amp;UIID!$H$2:$H997, 0),), "Not Found")</f>
        <v>0722-0018</v>
      </c>
      <c r="G103" s="313" t="s">
        <v>2210</v>
      </c>
      <c r="H103" s="63" t="s">
        <v>6303</v>
      </c>
      <c r="I103" s="63" t="s">
        <v>588</v>
      </c>
      <c r="J103" s="63">
        <v>10.311030190164001</v>
      </c>
      <c r="K103" s="63">
        <v>123.89675499623</v>
      </c>
      <c r="L103" s="63" t="s">
        <v>5152</v>
      </c>
      <c r="M103" s="63" t="s">
        <v>5153</v>
      </c>
      <c r="N103" s="63" t="s">
        <v>15</v>
      </c>
      <c r="O103" s="63" t="s">
        <v>16</v>
      </c>
      <c r="P103" s="174" t="s">
        <v>35</v>
      </c>
      <c r="Q103" s="63" t="s">
        <v>2222</v>
      </c>
      <c r="R103" s="174" t="s">
        <v>590</v>
      </c>
      <c r="S103" s="174"/>
      <c r="T103" s="174" t="s">
        <v>4718</v>
      </c>
      <c r="U103" s="63" t="s">
        <v>4164</v>
      </c>
      <c r="V103" s="174" t="s">
        <v>157</v>
      </c>
      <c r="W103" s="174" t="s">
        <v>6918</v>
      </c>
      <c r="X103" s="429">
        <v>45491</v>
      </c>
      <c r="Y103" s="429">
        <v>47265</v>
      </c>
      <c r="Z103" s="63" t="s">
        <v>4646</v>
      </c>
      <c r="AA103" s="174"/>
      <c r="AB103" s="63" t="s">
        <v>4159</v>
      </c>
      <c r="AC103" s="63"/>
      <c r="AD103" s="174" t="s">
        <v>6919</v>
      </c>
      <c r="AE103" s="174" t="s">
        <v>6920</v>
      </c>
      <c r="AF103" s="174" t="s">
        <v>6921</v>
      </c>
      <c r="AJ103" s="174"/>
      <c r="AK103" s="174"/>
      <c r="AL103" s="174"/>
      <c r="AM103" s="174"/>
      <c r="AN103" s="174"/>
      <c r="AO103" s="174"/>
      <c r="AP103" s="174"/>
      <c r="AQ103" s="174" t="s">
        <v>2324</v>
      </c>
      <c r="AR103" s="174">
        <v>2024</v>
      </c>
      <c r="AS103" s="415">
        <v>45533</v>
      </c>
      <c r="AT103" s="174" t="s">
        <v>2310</v>
      </c>
      <c r="AU103" s="437"/>
      <c r="AV103" s="523"/>
      <c r="AW103" s="524"/>
      <c r="AX103" s="422"/>
      <c r="AY103" s="524"/>
      <c r="AZ103" s="524"/>
      <c r="BA103" s="422"/>
      <c r="BB103" s="524"/>
      <c r="BC103" s="523"/>
      <c r="BD103" s="524"/>
      <c r="BE103" s="174"/>
      <c r="BF103" s="174"/>
      <c r="BG103" s="174"/>
      <c r="BH103" s="174"/>
      <c r="BI103" s="174"/>
      <c r="BJ103" s="174"/>
      <c r="BK103" s="174"/>
      <c r="BL103" s="174"/>
      <c r="BM103" s="174"/>
      <c r="BN103" s="174"/>
      <c r="BO103" s="174"/>
      <c r="BP103" s="174"/>
      <c r="BQ103" s="174"/>
      <c r="BR103" s="174"/>
      <c r="CG103" s="525"/>
      <c r="CH103" s="426"/>
      <c r="CI103" s="426"/>
      <c r="CJ103" s="426"/>
      <c r="CK103" s="426"/>
      <c r="CL103" s="425"/>
      <c r="CM103" s="681"/>
      <c r="CN103" s="681"/>
      <c r="CO103" s="681"/>
      <c r="CP103" s="681"/>
    </row>
    <row r="104" spans="1:94" ht="15.75" customHeight="1">
      <c r="A104" s="63" t="s">
        <v>10</v>
      </c>
      <c r="B104" s="63" t="s">
        <v>11</v>
      </c>
      <c r="C104" s="63" t="s">
        <v>123</v>
      </c>
      <c r="D104" s="63" t="s">
        <v>2267</v>
      </c>
      <c r="E104" s="63" t="s">
        <v>123</v>
      </c>
      <c r="F104" s="315" t="str">
        <f t="array" ref="F104">IFERROR(INDEX(UIID!$K$2:$K997, MATCH(CONCATENATE(B104,D104,G104,I104), UIID!$B$2:$B997&amp;UIID!$D$2:$D997&amp;UIID!$G$2:$G997&amp;UIID!$H$2:$H997, 0),), "Not Found")</f>
        <v>0722-0066</v>
      </c>
      <c r="G104" s="63" t="s">
        <v>673</v>
      </c>
      <c r="H104" s="174" t="s">
        <v>5194</v>
      </c>
      <c r="I104" s="63" t="s">
        <v>3788</v>
      </c>
      <c r="J104" s="63">
        <v>10.5459085371198</v>
      </c>
      <c r="K104" s="63">
        <v>123.714819752</v>
      </c>
      <c r="L104" s="63" t="s">
        <v>674</v>
      </c>
      <c r="M104" s="63" t="s">
        <v>5195</v>
      </c>
      <c r="N104" s="63" t="s">
        <v>15</v>
      </c>
      <c r="O104" s="63" t="s">
        <v>16</v>
      </c>
      <c r="P104" s="174" t="s">
        <v>35</v>
      </c>
      <c r="Q104" s="63" t="s">
        <v>84</v>
      </c>
      <c r="R104" s="174" t="s">
        <v>170</v>
      </c>
      <c r="S104" s="174"/>
      <c r="T104" s="174" t="s">
        <v>4618</v>
      </c>
      <c r="U104" s="63" t="s">
        <v>4213</v>
      </c>
      <c r="V104" s="174" t="s">
        <v>94</v>
      </c>
      <c r="W104" s="174" t="s">
        <v>6922</v>
      </c>
      <c r="X104" s="429">
        <v>45512</v>
      </c>
      <c r="Y104" s="429">
        <v>47156</v>
      </c>
      <c r="Z104" s="63" t="s">
        <v>4646</v>
      </c>
      <c r="AA104" s="174"/>
      <c r="AB104" s="63" t="s">
        <v>4159</v>
      </c>
      <c r="AC104" s="63"/>
      <c r="AD104" s="174" t="s">
        <v>6795</v>
      </c>
      <c r="AE104" s="174" t="s">
        <v>6796</v>
      </c>
      <c r="AF104" s="174" t="s">
        <v>6923</v>
      </c>
      <c r="AJ104" s="174"/>
      <c r="AK104" s="174"/>
      <c r="AL104" s="174"/>
      <c r="AM104" s="174"/>
      <c r="AN104" s="174"/>
      <c r="AO104" s="174"/>
      <c r="AP104" s="174"/>
      <c r="AQ104" s="174" t="s">
        <v>2324</v>
      </c>
      <c r="AR104" s="174">
        <v>2024</v>
      </c>
      <c r="AS104" s="415">
        <v>45533</v>
      </c>
      <c r="AT104" s="174" t="s">
        <v>2310</v>
      </c>
      <c r="AU104" s="437"/>
      <c r="AV104" s="523"/>
      <c r="AW104" s="524"/>
      <c r="AX104" s="422"/>
      <c r="AY104" s="524"/>
      <c r="AZ104" s="524"/>
      <c r="BA104" s="422"/>
      <c r="BB104" s="524"/>
      <c r="BC104" s="523"/>
      <c r="BD104" s="524"/>
      <c r="BE104" s="174"/>
      <c r="BF104" s="174"/>
      <c r="BG104" s="174"/>
      <c r="BH104" s="174"/>
      <c r="BI104" s="174"/>
      <c r="BJ104" s="174"/>
      <c r="BK104" s="174"/>
      <c r="BL104" s="174"/>
      <c r="BM104" s="174"/>
      <c r="BN104" s="174"/>
      <c r="BO104" s="174"/>
      <c r="BP104" s="174"/>
      <c r="BQ104" s="174"/>
      <c r="BR104" s="174"/>
      <c r="CG104" s="525"/>
      <c r="CH104" s="426"/>
      <c r="CI104" s="426"/>
      <c r="CJ104" s="426"/>
      <c r="CK104" s="426"/>
      <c r="CL104" s="425"/>
      <c r="CM104" s="681"/>
      <c r="CN104" s="681"/>
      <c r="CO104" s="681"/>
      <c r="CP104" s="681"/>
    </row>
    <row r="105" spans="1:94" ht="15.75" customHeight="1">
      <c r="A105" s="176" t="s">
        <v>10</v>
      </c>
      <c r="B105" s="313" t="s">
        <v>11</v>
      </c>
      <c r="C105" s="313" t="s">
        <v>50</v>
      </c>
      <c r="D105" s="313" t="s">
        <v>2158</v>
      </c>
      <c r="E105" s="313" t="s">
        <v>28</v>
      </c>
      <c r="F105" s="315" t="str">
        <f t="array" ref="F105">IFERROR(INDEX(UIID!$K$2:$K997, MATCH(CONCATENATE(B105,D105,G105,I105), UIID!$B$2:$B997&amp;UIID!$D$2:$D997&amp;UIID!$G$2:$G997&amp;UIID!$H$2:$H997, 0),), "Not Found")</f>
        <v>0722-0193</v>
      </c>
      <c r="G105" s="176" t="s">
        <v>3446</v>
      </c>
      <c r="H105" s="176" t="s">
        <v>6757</v>
      </c>
      <c r="I105" s="617" t="s">
        <v>3895</v>
      </c>
      <c r="J105" s="176">
        <v>9.88047317525265</v>
      </c>
      <c r="K105" s="176">
        <v>123.606894709662</v>
      </c>
      <c r="L105" s="176" t="s">
        <v>6758</v>
      </c>
      <c r="M105" s="176" t="s">
        <v>6759</v>
      </c>
      <c r="N105" s="313" t="s">
        <v>15</v>
      </c>
      <c r="O105" s="313" t="s">
        <v>16</v>
      </c>
      <c r="P105" s="174" t="s">
        <v>35</v>
      </c>
      <c r="Q105" s="63" t="s">
        <v>8666</v>
      </c>
      <c r="R105" s="174" t="s">
        <v>33</v>
      </c>
      <c r="S105" s="174"/>
      <c r="T105" s="174" t="s">
        <v>4652</v>
      </c>
      <c r="U105" s="63" t="s">
        <v>4164</v>
      </c>
      <c r="V105" s="174" t="s">
        <v>1770</v>
      </c>
      <c r="W105" s="174" t="s">
        <v>6924</v>
      </c>
      <c r="X105" s="429">
        <v>45513</v>
      </c>
      <c r="Y105" s="429">
        <v>45514</v>
      </c>
      <c r="Z105" s="63" t="s">
        <v>4158</v>
      </c>
      <c r="AA105" s="174"/>
      <c r="AB105" s="63" t="s">
        <v>4159</v>
      </c>
      <c r="AC105" s="63"/>
      <c r="AD105" s="174" t="s">
        <v>6925</v>
      </c>
      <c r="AE105" s="174" t="s">
        <v>6926</v>
      </c>
      <c r="AF105" s="466">
        <v>46461</v>
      </c>
      <c r="AJ105" s="174"/>
      <c r="AK105" s="174"/>
      <c r="AL105" s="174"/>
      <c r="AM105" s="174"/>
      <c r="AN105" s="174"/>
      <c r="AO105" s="174"/>
      <c r="AP105" s="174"/>
      <c r="AQ105" s="174" t="s">
        <v>2324</v>
      </c>
      <c r="AR105" s="174">
        <v>2024</v>
      </c>
      <c r="AS105" s="415">
        <v>45533</v>
      </c>
      <c r="AT105" s="174" t="s">
        <v>2310</v>
      </c>
      <c r="AU105" s="437"/>
      <c r="AV105" s="523"/>
      <c r="AW105" s="524"/>
      <c r="AX105" s="422"/>
      <c r="AY105" s="524"/>
      <c r="AZ105" s="524"/>
      <c r="BA105" s="422"/>
      <c r="BB105" s="524"/>
      <c r="BC105" s="523"/>
      <c r="BD105" s="524"/>
      <c r="BE105" s="174"/>
      <c r="BF105" s="174"/>
      <c r="BG105" s="174"/>
      <c r="BH105" s="174"/>
      <c r="BI105" s="174"/>
      <c r="BJ105" s="174"/>
      <c r="BK105" s="174"/>
      <c r="BL105" s="174"/>
      <c r="BM105" s="174"/>
      <c r="BN105" s="174"/>
      <c r="BO105" s="174"/>
      <c r="BP105" s="174"/>
      <c r="BQ105" s="174"/>
      <c r="BR105" s="174"/>
      <c r="CG105" s="525"/>
      <c r="CH105" s="426"/>
      <c r="CI105" s="426"/>
      <c r="CJ105" s="426"/>
      <c r="CK105" s="426"/>
      <c r="CL105" s="425"/>
      <c r="CM105" s="681"/>
      <c r="CN105" s="681"/>
      <c r="CO105" s="681"/>
      <c r="CP105" s="681"/>
    </row>
    <row r="106" spans="1:94" ht="15.75" customHeight="1">
      <c r="A106" s="176" t="s">
        <v>10</v>
      </c>
      <c r="B106" s="176" t="s">
        <v>11</v>
      </c>
      <c r="C106" s="176" t="s">
        <v>12</v>
      </c>
      <c r="D106" s="313" t="s">
        <v>13</v>
      </c>
      <c r="E106" s="313" t="s">
        <v>3756</v>
      </c>
      <c r="F106" s="315" t="str">
        <f t="array" ref="F106">IFERROR(INDEX(UIID!$K$2:$K997, MATCH(CONCATENATE(B106,D106,G106,I106), UIID!$B$2:$B997&amp;UIID!$D$2:$D997&amp;UIID!$G$2:$G997&amp;UIID!$H$2:$H997, 0),), "Not Found")</f>
        <v>0722-0198</v>
      </c>
      <c r="G106" s="176" t="s">
        <v>3504</v>
      </c>
      <c r="H106" s="176" t="s">
        <v>6911</v>
      </c>
      <c r="I106" s="176" t="s">
        <v>3901</v>
      </c>
      <c r="J106" s="176">
        <v>10.3274578654311</v>
      </c>
      <c r="K106" s="176">
        <v>123.91811508092199</v>
      </c>
      <c r="L106" s="176" t="s">
        <v>6912</v>
      </c>
      <c r="M106" s="176" t="s">
        <v>6913</v>
      </c>
      <c r="N106" s="313" t="s">
        <v>15</v>
      </c>
      <c r="O106" s="313" t="s">
        <v>16</v>
      </c>
      <c r="P106" s="174" t="s">
        <v>21</v>
      </c>
      <c r="Q106" s="63" t="s">
        <v>3006</v>
      </c>
      <c r="R106" s="174"/>
      <c r="S106" s="174" t="s">
        <v>2731</v>
      </c>
      <c r="T106" s="174"/>
      <c r="U106" s="63" t="s">
        <v>22</v>
      </c>
      <c r="V106" s="174" t="s">
        <v>59</v>
      </c>
      <c r="W106" s="174" t="s">
        <v>6928</v>
      </c>
      <c r="X106" s="429">
        <v>45518</v>
      </c>
      <c r="Y106" s="429">
        <v>47345</v>
      </c>
      <c r="Z106" s="63" t="s">
        <v>4158</v>
      </c>
      <c r="AA106" s="174"/>
      <c r="AB106" s="63" t="s">
        <v>4159</v>
      </c>
      <c r="AC106" s="63"/>
      <c r="AD106" s="174" t="s">
        <v>6916</v>
      </c>
      <c r="AE106" s="174" t="s">
        <v>6917</v>
      </c>
      <c r="AF106" s="466">
        <v>47322</v>
      </c>
      <c r="AJ106" s="174"/>
      <c r="AK106" s="174"/>
      <c r="AL106" s="174"/>
      <c r="AM106" s="174"/>
      <c r="AN106" s="174"/>
      <c r="AO106" s="174"/>
      <c r="AP106" s="174"/>
      <c r="AQ106" s="174" t="s">
        <v>2324</v>
      </c>
      <c r="AR106" s="174">
        <v>2024</v>
      </c>
      <c r="AS106" s="415">
        <v>45533</v>
      </c>
      <c r="AT106" s="174" t="s">
        <v>2310</v>
      </c>
      <c r="AU106" s="437"/>
      <c r="AV106" s="523"/>
      <c r="AW106" s="524"/>
      <c r="AX106" s="422"/>
      <c r="AY106" s="524"/>
      <c r="AZ106" s="524"/>
      <c r="BA106" s="422"/>
      <c r="BB106" s="524"/>
      <c r="BC106" s="523"/>
      <c r="BD106" s="524"/>
      <c r="BE106" s="174"/>
      <c r="BF106" s="174"/>
      <c r="BG106" s="174"/>
      <c r="BH106" s="174"/>
      <c r="BI106" s="174"/>
      <c r="BJ106" s="174"/>
      <c r="BK106" s="174"/>
      <c r="BL106" s="174"/>
      <c r="BM106" s="174"/>
      <c r="BN106" s="174"/>
      <c r="BO106" s="174"/>
      <c r="BP106" s="174"/>
      <c r="BQ106" s="174"/>
      <c r="BR106" s="174"/>
      <c r="CG106" s="525"/>
      <c r="CH106" s="426"/>
      <c r="CI106" s="426"/>
      <c r="CJ106" s="426"/>
      <c r="CK106" s="426"/>
      <c r="CL106" s="425"/>
      <c r="CM106" s="681"/>
      <c r="CN106" s="681"/>
      <c r="CO106" s="681"/>
      <c r="CP106" s="681"/>
    </row>
    <row r="107" spans="1:94" ht="15.75" customHeight="1">
      <c r="A107" s="174" t="s">
        <v>10</v>
      </c>
      <c r="B107" s="63" t="s">
        <v>11</v>
      </c>
      <c r="C107" s="63" t="s">
        <v>310</v>
      </c>
      <c r="D107" s="63" t="s">
        <v>13</v>
      </c>
      <c r="E107" s="313" t="s">
        <v>3756</v>
      </c>
      <c r="F107" s="315" t="str">
        <f t="array" ref="F107">IFERROR(INDEX(UIID!$K$2:$K997, MATCH(CONCATENATE(B107,D107,G107,I107), UIID!$B$2:$B997&amp;UIID!$D$2:$D997&amp;UIID!$G$2:$G997&amp;UIID!$H$2:$H997, 0),), "Not Found")</f>
        <v>0722-0166</v>
      </c>
      <c r="G107" s="174" t="s">
        <v>3510</v>
      </c>
      <c r="H107" s="174" t="s">
        <v>6929</v>
      </c>
      <c r="I107" s="63" t="s">
        <v>1273</v>
      </c>
      <c r="J107" s="174">
        <v>10.289754108525999</v>
      </c>
      <c r="K107" s="174">
        <v>123.87729227330399</v>
      </c>
      <c r="L107" s="174" t="s">
        <v>6930</v>
      </c>
      <c r="M107" s="174" t="s">
        <v>6931</v>
      </c>
      <c r="N107" s="63" t="s">
        <v>15</v>
      </c>
      <c r="O107" s="63" t="s">
        <v>525</v>
      </c>
      <c r="P107" s="174" t="s">
        <v>35</v>
      </c>
      <c r="Q107" s="63" t="s">
        <v>8666</v>
      </c>
      <c r="R107" s="174" t="s">
        <v>39</v>
      </c>
      <c r="S107" s="174"/>
      <c r="T107" s="174" t="s">
        <v>4640</v>
      </c>
      <c r="U107" s="63" t="s">
        <v>4164</v>
      </c>
      <c r="V107" s="174" t="s">
        <v>253</v>
      </c>
      <c r="W107" s="174" t="s">
        <v>6932</v>
      </c>
      <c r="X107" s="429">
        <v>45518</v>
      </c>
      <c r="Y107" s="429">
        <v>47345</v>
      </c>
      <c r="Z107" s="63" t="s">
        <v>4158</v>
      </c>
      <c r="AA107" s="174"/>
      <c r="AB107" s="63" t="s">
        <v>4159</v>
      </c>
      <c r="AC107" s="63"/>
      <c r="AD107" s="174" t="s">
        <v>5743</v>
      </c>
      <c r="AE107" s="174" t="s">
        <v>6888</v>
      </c>
      <c r="AF107" s="466">
        <v>45693</v>
      </c>
      <c r="AJ107" s="174"/>
      <c r="AK107" s="174"/>
      <c r="AL107" s="174"/>
      <c r="AM107" s="174"/>
      <c r="AN107" s="174"/>
      <c r="AO107" s="174"/>
      <c r="AP107" s="174"/>
      <c r="AQ107" s="174" t="s">
        <v>2324</v>
      </c>
      <c r="AR107" s="174">
        <v>2024</v>
      </c>
      <c r="AS107" s="415">
        <v>45533</v>
      </c>
      <c r="AT107" s="174" t="s">
        <v>2310</v>
      </c>
      <c r="AU107" s="437"/>
      <c r="AV107" s="523"/>
      <c r="AW107" s="524"/>
      <c r="AX107" s="422"/>
      <c r="AY107" s="524"/>
      <c r="AZ107" s="524"/>
      <c r="BA107" s="422"/>
      <c r="BB107" s="524"/>
      <c r="BC107" s="523"/>
      <c r="BD107" s="524"/>
      <c r="BE107" s="174"/>
      <c r="BF107" s="174"/>
      <c r="BG107" s="174"/>
      <c r="BH107" s="174"/>
      <c r="BI107" s="174"/>
      <c r="BJ107" s="174"/>
      <c r="BK107" s="174"/>
      <c r="BL107" s="174"/>
      <c r="BM107" s="174"/>
      <c r="BN107" s="174"/>
      <c r="BO107" s="174"/>
      <c r="BP107" s="174"/>
      <c r="BQ107" s="174"/>
      <c r="BR107" s="174"/>
      <c r="CG107" s="525"/>
      <c r="CH107" s="426"/>
      <c r="CI107" s="426"/>
      <c r="CJ107" s="426"/>
      <c r="CK107" s="426"/>
      <c r="CL107" s="425"/>
      <c r="CM107" s="681"/>
      <c r="CN107" s="681"/>
      <c r="CO107" s="681"/>
      <c r="CP107" s="681"/>
    </row>
    <row r="108" spans="1:94" ht="15.75" customHeight="1">
      <c r="A108" s="174" t="s">
        <v>10</v>
      </c>
      <c r="B108" s="63" t="s">
        <v>11</v>
      </c>
      <c r="C108" s="63" t="s">
        <v>310</v>
      </c>
      <c r="D108" s="63" t="s">
        <v>13</v>
      </c>
      <c r="E108" s="313" t="s">
        <v>3756</v>
      </c>
      <c r="F108" s="315" t="str">
        <f t="array" ref="F108">IFERROR(INDEX(UIID!$K$2:$K997, MATCH(CONCATENATE(B108,D108,G108,I108), UIID!$B$2:$B997&amp;UIID!$D$2:$D997&amp;UIID!$G$2:$G997&amp;UIID!$H$2:$H997, 0),), "Not Found")</f>
        <v>0722-0166</v>
      </c>
      <c r="G108" s="174" t="s">
        <v>3510</v>
      </c>
      <c r="H108" s="174" t="s">
        <v>6929</v>
      </c>
      <c r="I108" s="63" t="s">
        <v>1273</v>
      </c>
      <c r="J108" s="174">
        <v>10.289754108525999</v>
      </c>
      <c r="K108" s="174">
        <v>123.87729227330399</v>
      </c>
      <c r="L108" s="174" t="s">
        <v>6930</v>
      </c>
      <c r="M108" s="174" t="s">
        <v>6931</v>
      </c>
      <c r="N108" s="63" t="s">
        <v>15</v>
      </c>
      <c r="O108" s="63" t="s">
        <v>525</v>
      </c>
      <c r="P108" s="174" t="s">
        <v>35</v>
      </c>
      <c r="Q108" s="63" t="s">
        <v>8666</v>
      </c>
      <c r="R108" s="174" t="s">
        <v>33</v>
      </c>
      <c r="S108" s="174"/>
      <c r="T108" s="174" t="s">
        <v>4652</v>
      </c>
      <c r="U108" s="63" t="s">
        <v>4164</v>
      </c>
      <c r="V108" s="174" t="s">
        <v>1770</v>
      </c>
      <c r="W108" s="174" t="s">
        <v>6933</v>
      </c>
      <c r="X108" s="429">
        <v>45518</v>
      </c>
      <c r="Y108" s="429">
        <v>47345</v>
      </c>
      <c r="Z108" s="63" t="s">
        <v>4158</v>
      </c>
      <c r="AA108" s="174"/>
      <c r="AB108" s="63" t="s">
        <v>4159</v>
      </c>
      <c r="AC108" s="63"/>
      <c r="AD108" s="174" t="s">
        <v>5743</v>
      </c>
      <c r="AE108" s="174" t="s">
        <v>5744</v>
      </c>
      <c r="AF108" s="466">
        <v>45693</v>
      </c>
      <c r="AJ108" s="174"/>
      <c r="AK108" s="174"/>
      <c r="AL108" s="174"/>
      <c r="AM108" s="174"/>
      <c r="AN108" s="174"/>
      <c r="AO108" s="174"/>
      <c r="AP108" s="174"/>
      <c r="AQ108" s="174" t="s">
        <v>2324</v>
      </c>
      <c r="AR108" s="174">
        <v>2024</v>
      </c>
      <c r="AS108" s="415">
        <v>45533</v>
      </c>
      <c r="AT108" s="174" t="s">
        <v>2310</v>
      </c>
      <c r="AU108" s="437"/>
      <c r="AV108" s="523"/>
      <c r="AW108" s="524"/>
      <c r="AX108" s="422"/>
      <c r="AY108" s="524"/>
      <c r="AZ108" s="524"/>
      <c r="BA108" s="422"/>
      <c r="BB108" s="524"/>
      <c r="BC108" s="523"/>
      <c r="BD108" s="524"/>
      <c r="BE108" s="174"/>
      <c r="BF108" s="174"/>
      <c r="BG108" s="174"/>
      <c r="BH108" s="174"/>
      <c r="BI108" s="174"/>
      <c r="BJ108" s="174"/>
      <c r="BK108" s="174"/>
      <c r="BL108" s="174"/>
      <c r="BM108" s="174"/>
      <c r="BN108" s="174"/>
      <c r="BO108" s="174"/>
      <c r="BP108" s="174"/>
      <c r="BQ108" s="174"/>
      <c r="BR108" s="174"/>
      <c r="CG108" s="525"/>
      <c r="CH108" s="426"/>
      <c r="CI108" s="426"/>
      <c r="CJ108" s="426"/>
      <c r="CK108" s="426"/>
      <c r="CL108" s="425"/>
      <c r="CM108" s="681"/>
      <c r="CN108" s="681"/>
      <c r="CO108" s="681"/>
      <c r="CP108" s="681"/>
    </row>
    <row r="109" spans="1:94" ht="15.75" customHeight="1">
      <c r="A109" s="174" t="s">
        <v>10</v>
      </c>
      <c r="B109" s="63" t="s">
        <v>11</v>
      </c>
      <c r="C109" s="63" t="s">
        <v>310</v>
      </c>
      <c r="D109" s="63" t="s">
        <v>13</v>
      </c>
      <c r="E109" s="313" t="s">
        <v>3756</v>
      </c>
      <c r="F109" s="315" t="str">
        <f t="array" ref="F109">IFERROR(INDEX(UIID!$K$2:$K997, MATCH(CONCATENATE(B109,D109,G109,I109), UIID!$B$2:$B997&amp;UIID!$D$2:$D997&amp;UIID!$G$2:$G997&amp;UIID!$H$2:$H997, 0),), "Not Found")</f>
        <v>0722-0166</v>
      </c>
      <c r="G109" s="174" t="s">
        <v>3510</v>
      </c>
      <c r="H109" s="174" t="s">
        <v>6929</v>
      </c>
      <c r="I109" s="63" t="s">
        <v>1273</v>
      </c>
      <c r="J109" s="174">
        <v>10.289754108525999</v>
      </c>
      <c r="K109" s="174">
        <v>123.87729227330399</v>
      </c>
      <c r="L109" s="174" t="s">
        <v>6930</v>
      </c>
      <c r="M109" s="174" t="s">
        <v>6931</v>
      </c>
      <c r="N109" s="63" t="s">
        <v>15</v>
      </c>
      <c r="O109" s="63" t="s">
        <v>525</v>
      </c>
      <c r="P109" s="174" t="s">
        <v>35</v>
      </c>
      <c r="Q109" s="63" t="s">
        <v>8666</v>
      </c>
      <c r="R109" s="174" t="s">
        <v>47</v>
      </c>
      <c r="S109" s="174"/>
      <c r="T109" s="174" t="s">
        <v>4491</v>
      </c>
      <c r="U109" s="63" t="s">
        <v>4164</v>
      </c>
      <c r="V109" s="174" t="s">
        <v>78</v>
      </c>
      <c r="W109" s="174" t="s">
        <v>6934</v>
      </c>
      <c r="X109" s="429">
        <v>45518</v>
      </c>
      <c r="Y109" s="429">
        <v>47345</v>
      </c>
      <c r="Z109" s="63" t="s">
        <v>4158</v>
      </c>
      <c r="AA109" s="174"/>
      <c r="AB109" s="63" t="s">
        <v>4159</v>
      </c>
      <c r="AC109" s="63"/>
      <c r="AD109" s="174" t="s">
        <v>6935</v>
      </c>
      <c r="AE109" s="174" t="s">
        <v>6936</v>
      </c>
      <c r="AF109" s="466">
        <v>45896</v>
      </c>
      <c r="AJ109" s="174"/>
      <c r="AK109" s="174"/>
      <c r="AL109" s="174"/>
      <c r="AM109" s="174"/>
      <c r="AN109" s="174"/>
      <c r="AO109" s="174"/>
      <c r="AP109" s="174"/>
      <c r="AQ109" s="174" t="s">
        <v>2324</v>
      </c>
      <c r="AR109" s="174">
        <v>2024</v>
      </c>
      <c r="AS109" s="415">
        <v>45533</v>
      </c>
      <c r="AT109" s="174" t="s">
        <v>2310</v>
      </c>
      <c r="AU109" s="437"/>
      <c r="AV109" s="523"/>
      <c r="AW109" s="524"/>
      <c r="AX109" s="422"/>
      <c r="AY109" s="524"/>
      <c r="AZ109" s="524"/>
      <c r="BA109" s="422"/>
      <c r="BB109" s="524"/>
      <c r="BC109" s="523"/>
      <c r="BD109" s="524"/>
      <c r="BE109" s="174"/>
      <c r="BF109" s="174"/>
      <c r="BG109" s="174"/>
      <c r="BH109" s="174"/>
      <c r="BI109" s="174"/>
      <c r="BJ109" s="174"/>
      <c r="BK109" s="174"/>
      <c r="BL109" s="174"/>
      <c r="BM109" s="174"/>
      <c r="BN109" s="174"/>
      <c r="BO109" s="174"/>
      <c r="BP109" s="174"/>
      <c r="BQ109" s="174"/>
      <c r="BR109" s="174"/>
      <c r="CG109" s="525"/>
      <c r="CH109" s="426"/>
      <c r="CI109" s="426"/>
      <c r="CJ109" s="426"/>
      <c r="CK109" s="426"/>
      <c r="CL109" s="425"/>
      <c r="CM109" s="681"/>
      <c r="CN109" s="681"/>
      <c r="CO109" s="681"/>
      <c r="CP109" s="681"/>
    </row>
    <row r="110" spans="1:94" ht="15.75" customHeight="1">
      <c r="A110" s="174" t="s">
        <v>10</v>
      </c>
      <c r="B110" s="63" t="s">
        <v>11</v>
      </c>
      <c r="C110" s="63" t="s">
        <v>310</v>
      </c>
      <c r="D110" s="63" t="s">
        <v>13</v>
      </c>
      <c r="E110" s="313" t="s">
        <v>3756</v>
      </c>
      <c r="F110" s="315" t="str">
        <f t="array" ref="F110">IFERROR(INDEX(UIID!$K$2:$K997, MATCH(CONCATENATE(B110,D110,G110,I110), UIID!$B$2:$B997&amp;UIID!$D$2:$D997&amp;UIID!$G$2:$G997&amp;UIID!$H$2:$H997, 0),), "Not Found")</f>
        <v>0722-0166</v>
      </c>
      <c r="G110" s="174" t="s">
        <v>3510</v>
      </c>
      <c r="H110" s="174" t="s">
        <v>6929</v>
      </c>
      <c r="I110" s="63" t="s">
        <v>1273</v>
      </c>
      <c r="J110" s="174">
        <v>10.289754108525999</v>
      </c>
      <c r="K110" s="174">
        <v>123.87729227330399</v>
      </c>
      <c r="L110" s="174" t="s">
        <v>6930</v>
      </c>
      <c r="M110" s="174" t="s">
        <v>6931</v>
      </c>
      <c r="N110" s="63" t="s">
        <v>15</v>
      </c>
      <c r="O110" s="63" t="s">
        <v>525</v>
      </c>
      <c r="P110" s="174" t="s">
        <v>35</v>
      </c>
      <c r="Q110" s="63" t="s">
        <v>8666</v>
      </c>
      <c r="R110" s="174" t="s">
        <v>36</v>
      </c>
      <c r="S110" s="174"/>
      <c r="T110" s="174" t="s">
        <v>4497</v>
      </c>
      <c r="U110" s="63" t="s">
        <v>4164</v>
      </c>
      <c r="V110" s="174" t="s">
        <v>91</v>
      </c>
      <c r="W110" s="174" t="s">
        <v>6937</v>
      </c>
      <c r="X110" s="429">
        <v>45518</v>
      </c>
      <c r="Y110" s="429">
        <v>47345</v>
      </c>
      <c r="Z110" s="63" t="s">
        <v>4158</v>
      </c>
      <c r="AA110" s="174"/>
      <c r="AB110" s="63" t="s">
        <v>4159</v>
      </c>
      <c r="AC110" s="63"/>
      <c r="AD110" s="174" t="s">
        <v>6935</v>
      </c>
      <c r="AE110" s="174" t="s">
        <v>6936</v>
      </c>
      <c r="AF110" s="466">
        <v>45896</v>
      </c>
      <c r="AJ110" s="174"/>
      <c r="AK110" s="174"/>
      <c r="AL110" s="174"/>
      <c r="AM110" s="174"/>
      <c r="AN110" s="174"/>
      <c r="AO110" s="174"/>
      <c r="AP110" s="174"/>
      <c r="AQ110" s="174" t="s">
        <v>2324</v>
      </c>
      <c r="AR110" s="174">
        <v>2024</v>
      </c>
      <c r="AS110" s="415">
        <v>45533</v>
      </c>
      <c r="AT110" s="174" t="s">
        <v>2310</v>
      </c>
      <c r="AU110" s="437"/>
      <c r="AV110" s="523"/>
      <c r="AW110" s="524"/>
      <c r="AX110" s="422"/>
      <c r="AY110" s="524"/>
      <c r="AZ110" s="524"/>
      <c r="BA110" s="422"/>
      <c r="BB110" s="524"/>
      <c r="BC110" s="523"/>
      <c r="BD110" s="524"/>
      <c r="BE110" s="174"/>
      <c r="BF110" s="174"/>
      <c r="BG110" s="174"/>
      <c r="BH110" s="174"/>
      <c r="BI110" s="174"/>
      <c r="BJ110" s="174"/>
      <c r="BK110" s="174"/>
      <c r="BL110" s="174"/>
      <c r="BM110" s="174"/>
      <c r="BN110" s="174"/>
      <c r="BO110" s="174"/>
      <c r="BP110" s="174"/>
      <c r="BQ110" s="174"/>
      <c r="BR110" s="174"/>
      <c r="CG110" s="525"/>
      <c r="CH110" s="426"/>
      <c r="CI110" s="426"/>
      <c r="CJ110" s="426"/>
      <c r="CK110" s="426"/>
      <c r="CL110" s="425"/>
      <c r="CM110" s="681"/>
      <c r="CN110" s="681"/>
      <c r="CO110" s="681"/>
      <c r="CP110" s="681"/>
    </row>
    <row r="111" spans="1:94" ht="15.75" customHeight="1">
      <c r="A111" s="174" t="s">
        <v>10</v>
      </c>
      <c r="B111" s="63" t="s">
        <v>11</v>
      </c>
      <c r="C111" s="63" t="s">
        <v>310</v>
      </c>
      <c r="D111" s="63" t="s">
        <v>13</v>
      </c>
      <c r="E111" s="313" t="s">
        <v>3756</v>
      </c>
      <c r="F111" s="315" t="str">
        <f t="array" ref="F111">IFERROR(INDEX(UIID!$K$2:$K997, MATCH(CONCATENATE(B111,D111,G111,I111), UIID!$B$2:$B997&amp;UIID!$D$2:$D997&amp;UIID!$G$2:$G997&amp;UIID!$H$2:$H997, 0),), "Not Found")</f>
        <v>0722-0166</v>
      </c>
      <c r="G111" s="174" t="s">
        <v>3510</v>
      </c>
      <c r="H111" s="174" t="s">
        <v>6929</v>
      </c>
      <c r="I111" s="63" t="s">
        <v>1273</v>
      </c>
      <c r="J111" s="174">
        <v>10.289754108525999</v>
      </c>
      <c r="K111" s="174">
        <v>123.87729227330399</v>
      </c>
      <c r="L111" s="174" t="s">
        <v>6930</v>
      </c>
      <c r="M111" s="174" t="s">
        <v>6931</v>
      </c>
      <c r="N111" s="63" t="s">
        <v>15</v>
      </c>
      <c r="O111" s="63" t="s">
        <v>525</v>
      </c>
      <c r="P111" s="174" t="s">
        <v>35</v>
      </c>
      <c r="Q111" s="63" t="s">
        <v>272</v>
      </c>
      <c r="R111" s="174" t="s">
        <v>2649</v>
      </c>
      <c r="S111" s="174"/>
      <c r="T111" s="174" t="s">
        <v>4705</v>
      </c>
      <c r="U111" s="63" t="s">
        <v>4306</v>
      </c>
      <c r="V111" s="174" t="s">
        <v>276</v>
      </c>
      <c r="W111" s="174" t="s">
        <v>6938</v>
      </c>
      <c r="X111" s="429">
        <v>45518</v>
      </c>
      <c r="Y111" s="429">
        <v>47345</v>
      </c>
      <c r="Z111" s="63" t="s">
        <v>4158</v>
      </c>
      <c r="AA111" s="174"/>
      <c r="AB111" s="63" t="s">
        <v>4159</v>
      </c>
      <c r="AC111" s="63"/>
      <c r="AD111" s="174" t="s">
        <v>5743</v>
      </c>
      <c r="AE111" s="174" t="s">
        <v>6939</v>
      </c>
      <c r="AF111" s="466">
        <v>46007</v>
      </c>
      <c r="AJ111" s="174"/>
      <c r="AK111" s="174"/>
      <c r="AL111" s="174"/>
      <c r="AM111" s="174"/>
      <c r="AN111" s="174"/>
      <c r="AO111" s="174"/>
      <c r="AP111" s="174"/>
      <c r="AQ111" s="174" t="s">
        <v>2324</v>
      </c>
      <c r="AR111" s="174">
        <v>2024</v>
      </c>
      <c r="AS111" s="415">
        <v>45533</v>
      </c>
      <c r="AT111" s="174" t="s">
        <v>2310</v>
      </c>
      <c r="AU111" s="437"/>
      <c r="AV111" s="523"/>
      <c r="AW111" s="524"/>
      <c r="AX111" s="422"/>
      <c r="AY111" s="524"/>
      <c r="AZ111" s="524"/>
      <c r="BA111" s="422"/>
      <c r="BB111" s="524"/>
      <c r="BC111" s="523"/>
      <c r="BD111" s="524"/>
      <c r="BE111" s="174"/>
      <c r="BF111" s="174"/>
      <c r="BG111" s="174"/>
      <c r="BH111" s="174"/>
      <c r="BI111" s="174"/>
      <c r="BJ111" s="174"/>
      <c r="BK111" s="174"/>
      <c r="BL111" s="174"/>
      <c r="BM111" s="174"/>
      <c r="BN111" s="174"/>
      <c r="BO111" s="174"/>
      <c r="BP111" s="174"/>
      <c r="BQ111" s="174"/>
      <c r="BR111" s="174"/>
      <c r="CG111" s="525"/>
      <c r="CH111" s="426"/>
      <c r="CI111" s="426"/>
      <c r="CJ111" s="426"/>
      <c r="CK111" s="426"/>
      <c r="CL111" s="425"/>
      <c r="CM111" s="681"/>
      <c r="CN111" s="681"/>
      <c r="CO111" s="681"/>
      <c r="CP111" s="681"/>
    </row>
    <row r="112" spans="1:94" ht="15.75" customHeight="1">
      <c r="A112" s="174" t="s">
        <v>10</v>
      </c>
      <c r="B112" s="63" t="s">
        <v>11</v>
      </c>
      <c r="C112" s="174" t="s">
        <v>146</v>
      </c>
      <c r="D112" s="63" t="s">
        <v>3904</v>
      </c>
      <c r="E112" s="63" t="s">
        <v>123</v>
      </c>
      <c r="F112" s="315" t="str">
        <f t="array" ref="F112">IFERROR(INDEX(UIID!$K$2:$K997, MATCH(CONCATENATE(B112,D112,G112,I112), UIID!$B$2:$B997&amp;UIID!$D$2:$D997&amp;UIID!$G$2:$G997&amp;UIID!$H$2:$H997, 0),), "Not Found")</f>
        <v>0722-0201</v>
      </c>
      <c r="G112" s="174" t="s">
        <v>3512</v>
      </c>
      <c r="H112" s="174" t="s">
        <v>6940</v>
      </c>
      <c r="I112" s="174" t="s">
        <v>3905</v>
      </c>
      <c r="J112" s="174">
        <v>10.652506688588</v>
      </c>
      <c r="K112" s="174">
        <v>124.339388022623</v>
      </c>
      <c r="L112" s="580" t="s">
        <v>6941</v>
      </c>
      <c r="M112" s="174" t="s">
        <v>6942</v>
      </c>
      <c r="N112" s="63" t="s">
        <v>15</v>
      </c>
      <c r="O112" s="63" t="s">
        <v>16</v>
      </c>
      <c r="P112" s="174" t="s">
        <v>35</v>
      </c>
      <c r="Q112" s="63" t="s">
        <v>125</v>
      </c>
      <c r="R112" s="174" t="s">
        <v>1023</v>
      </c>
      <c r="S112" s="174"/>
      <c r="T112" s="174" t="s">
        <v>5074</v>
      </c>
      <c r="U112" s="63" t="s">
        <v>4164</v>
      </c>
      <c r="V112" s="174" t="s">
        <v>1024</v>
      </c>
      <c r="W112" s="174" t="s">
        <v>6943</v>
      </c>
      <c r="X112" s="429">
        <v>45531</v>
      </c>
      <c r="Y112" s="430">
        <v>47358</v>
      </c>
      <c r="Z112" s="63" t="s">
        <v>4158</v>
      </c>
      <c r="AA112" s="174"/>
      <c r="AB112" s="63" t="s">
        <v>4159</v>
      </c>
      <c r="AC112" s="63"/>
      <c r="AD112" s="174" t="s">
        <v>6944</v>
      </c>
      <c r="AE112" s="174" t="s">
        <v>6945</v>
      </c>
      <c r="AF112" s="466">
        <v>46738</v>
      </c>
      <c r="AJ112" s="174"/>
      <c r="AK112" s="174"/>
      <c r="AL112" s="174"/>
      <c r="AM112" s="174"/>
      <c r="AN112" s="174"/>
      <c r="AO112" s="174"/>
      <c r="AP112" s="174"/>
      <c r="AQ112" s="174" t="s">
        <v>2324</v>
      </c>
      <c r="AR112" s="174">
        <v>2024</v>
      </c>
      <c r="AS112" s="415">
        <v>45534</v>
      </c>
      <c r="AT112" s="174" t="s">
        <v>2307</v>
      </c>
      <c r="AU112" s="437"/>
      <c r="AV112" s="523"/>
      <c r="AW112" s="524">
        <v>1</v>
      </c>
      <c r="AX112" s="422"/>
      <c r="AY112" s="524"/>
      <c r="AZ112" s="524"/>
      <c r="BA112" s="422"/>
      <c r="BB112" s="524"/>
      <c r="BC112" s="523"/>
      <c r="BD112" s="524">
        <v>1</v>
      </c>
      <c r="BE112" s="174"/>
      <c r="BF112" s="174"/>
      <c r="BG112" s="174"/>
      <c r="BH112" s="174"/>
      <c r="BI112" s="174"/>
      <c r="BJ112" s="174"/>
      <c r="BK112" s="174"/>
      <c r="BL112" s="174"/>
      <c r="BM112" s="174"/>
      <c r="BN112" s="174"/>
      <c r="BO112" s="174"/>
      <c r="BP112" s="174"/>
      <c r="BQ112" s="174"/>
      <c r="BR112" s="174"/>
      <c r="CG112" s="525"/>
      <c r="CH112" s="426"/>
      <c r="CI112" s="426"/>
      <c r="CJ112" s="426"/>
      <c r="CK112" s="426"/>
      <c r="CL112" s="425"/>
      <c r="CM112" s="681"/>
      <c r="CN112" s="681"/>
      <c r="CO112" s="681"/>
      <c r="CP112" s="681"/>
    </row>
    <row r="113" spans="1:94" ht="15.75" customHeight="1">
      <c r="A113" s="319" t="s">
        <v>10</v>
      </c>
      <c r="B113" s="319" t="s">
        <v>11</v>
      </c>
      <c r="C113" s="319" t="s">
        <v>12</v>
      </c>
      <c r="D113" s="356" t="s">
        <v>13</v>
      </c>
      <c r="E113" s="356" t="s">
        <v>3756</v>
      </c>
      <c r="F113" s="359" t="str">
        <f t="array" ref="F113">IFERROR(INDEX(UIID!$K$2:$K997, MATCH(CONCATENATE(B113,D113,G113,I113), UIID!$B$2:$B997&amp;UIID!$D$2:$D997&amp;UIID!$G$2:$G997&amp;UIID!$H$2:$H997, 0),), "Not Found")</f>
        <v>0722-0198</v>
      </c>
      <c r="G113" s="319" t="s">
        <v>3504</v>
      </c>
      <c r="H113" s="319" t="s">
        <v>6911</v>
      </c>
      <c r="I113" s="319" t="s">
        <v>3901</v>
      </c>
      <c r="J113" s="319">
        <v>10.3274578654311</v>
      </c>
      <c r="K113" s="319">
        <v>123.91811508092199</v>
      </c>
      <c r="L113" s="319" t="s">
        <v>6912</v>
      </c>
      <c r="M113" s="319" t="s">
        <v>6913</v>
      </c>
      <c r="N113" s="356" t="s">
        <v>15</v>
      </c>
      <c r="O113" s="356" t="s">
        <v>16</v>
      </c>
      <c r="P113" s="319" t="s">
        <v>21</v>
      </c>
      <c r="Q113" s="356" t="s">
        <v>3006</v>
      </c>
      <c r="R113" s="319"/>
      <c r="S113" s="319" t="s">
        <v>3503</v>
      </c>
      <c r="T113" s="319"/>
      <c r="U113" s="356" t="s">
        <v>22</v>
      </c>
      <c r="V113" s="319" t="s">
        <v>59</v>
      </c>
      <c r="W113" s="319" t="s">
        <v>6946</v>
      </c>
      <c r="X113" s="475">
        <v>45533</v>
      </c>
      <c r="Y113" s="476">
        <v>47360</v>
      </c>
      <c r="Z113" s="356" t="s">
        <v>4158</v>
      </c>
      <c r="AA113" s="319"/>
      <c r="AB113" s="356" t="s">
        <v>4159</v>
      </c>
      <c r="AC113" s="356"/>
      <c r="AD113" s="319" t="s">
        <v>6916</v>
      </c>
      <c r="AE113" s="319" t="s">
        <v>6917</v>
      </c>
      <c r="AF113" s="491">
        <v>47322</v>
      </c>
      <c r="AJ113" s="319"/>
      <c r="AK113" s="319"/>
      <c r="AL113" s="319"/>
      <c r="AM113" s="319"/>
      <c r="AN113" s="319"/>
      <c r="AO113" s="319"/>
      <c r="AP113" s="319"/>
      <c r="AQ113" s="319" t="s">
        <v>2324</v>
      </c>
      <c r="AR113" s="319">
        <v>2024</v>
      </c>
      <c r="AS113" s="477">
        <v>45534</v>
      </c>
      <c r="AT113" s="319" t="s">
        <v>2310</v>
      </c>
      <c r="AU113" s="347"/>
      <c r="AV113" s="615"/>
      <c r="AW113" s="608"/>
      <c r="AX113" s="487"/>
      <c r="AY113" s="608"/>
      <c r="AZ113" s="608"/>
      <c r="BA113" s="487"/>
      <c r="BB113" s="608"/>
      <c r="BC113" s="615"/>
      <c r="BD113" s="608"/>
      <c r="BE113" s="319"/>
      <c r="BF113" s="319"/>
      <c r="BG113" s="319"/>
      <c r="BH113" s="319"/>
      <c r="BI113" s="319"/>
      <c r="BJ113" s="319"/>
      <c r="BK113" s="319"/>
      <c r="BL113" s="319"/>
      <c r="BM113" s="319"/>
      <c r="BN113" s="319"/>
      <c r="BO113" s="319"/>
      <c r="BP113" s="319"/>
      <c r="BQ113" s="319"/>
      <c r="BR113" s="319"/>
      <c r="CG113" s="608"/>
      <c r="CH113" s="479"/>
      <c r="CI113" s="479"/>
      <c r="CJ113" s="479"/>
      <c r="CK113" s="479"/>
      <c r="CL113" s="480"/>
      <c r="CM113" s="681"/>
      <c r="CN113" s="681"/>
      <c r="CO113" s="681"/>
      <c r="CP113" s="681"/>
    </row>
    <row r="114" spans="1:94" ht="15.75" customHeight="1">
      <c r="A114" s="174" t="s">
        <v>10</v>
      </c>
      <c r="B114" s="174" t="s">
        <v>49</v>
      </c>
      <c r="C114" s="174" t="s">
        <v>28</v>
      </c>
      <c r="D114" s="174" t="s">
        <v>51</v>
      </c>
      <c r="E114" s="174" t="s">
        <v>30</v>
      </c>
      <c r="F114" s="315" t="str">
        <f t="array" ref="F114">IFERROR(INDEX(UIID!$K$2:$K997, MATCH(CONCATENATE(B114,D114,G114,I114), UIID!$B$2:$B997&amp;UIID!$D$2:$D997&amp;UIID!$G$2:$G997&amp;UIID!$H$2:$H997, 0),), "Not Found")</f>
        <v>0746-0030</v>
      </c>
      <c r="G114" s="174" t="s">
        <v>3507</v>
      </c>
      <c r="H114" s="174" t="s">
        <v>8350</v>
      </c>
      <c r="I114" s="174" t="s">
        <v>1407</v>
      </c>
      <c r="J114" s="593">
        <v>9.3040378500000003</v>
      </c>
      <c r="K114" s="594">
        <v>123.3078172</v>
      </c>
      <c r="L114" s="174" t="s">
        <v>8351</v>
      </c>
      <c r="M114" s="174" t="s">
        <v>8352</v>
      </c>
      <c r="N114" s="174" t="s">
        <v>15</v>
      </c>
      <c r="O114" s="174" t="s">
        <v>16</v>
      </c>
      <c r="P114" s="174" t="s">
        <v>35</v>
      </c>
      <c r="Q114" s="174" t="s">
        <v>8666</v>
      </c>
      <c r="R114" s="174" t="s">
        <v>228</v>
      </c>
      <c r="S114" s="174"/>
      <c r="T114" s="174" t="s">
        <v>4858</v>
      </c>
      <c r="U114" s="174" t="s">
        <v>4157</v>
      </c>
      <c r="V114" s="174" t="s">
        <v>4859</v>
      </c>
      <c r="W114" s="174" t="s">
        <v>8353</v>
      </c>
      <c r="X114" s="466">
        <v>45523</v>
      </c>
      <c r="Y114" s="415">
        <v>47350</v>
      </c>
      <c r="Z114" s="174" t="s">
        <v>4158</v>
      </c>
      <c r="AB114" s="174" t="s">
        <v>4159</v>
      </c>
      <c r="AC114" s="174"/>
      <c r="AD114" s="174" t="s">
        <v>10302</v>
      </c>
      <c r="AE114" s="174" t="s">
        <v>8355</v>
      </c>
      <c r="AF114" s="174" t="s">
        <v>8356</v>
      </c>
      <c r="AJ114" s="174"/>
      <c r="AK114" s="174"/>
      <c r="AL114" s="174"/>
      <c r="AM114" s="174"/>
      <c r="AN114" s="174"/>
      <c r="AO114" s="174"/>
      <c r="AP114" s="174"/>
      <c r="AQ114" s="174" t="s">
        <v>2324</v>
      </c>
      <c r="AR114" s="174">
        <v>2024</v>
      </c>
      <c r="AS114" s="415">
        <v>45533</v>
      </c>
      <c r="AT114" s="174" t="s">
        <v>2310</v>
      </c>
      <c r="AU114" s="437"/>
      <c r="AV114" s="663"/>
      <c r="AW114" s="665"/>
      <c r="AX114" s="422"/>
      <c r="AY114" s="665"/>
      <c r="AZ114" s="665"/>
      <c r="BA114" s="422"/>
      <c r="BB114" s="665"/>
      <c r="BC114" s="663"/>
      <c r="BD114" s="665"/>
      <c r="BE114" s="174"/>
      <c r="BF114" s="174"/>
      <c r="BG114" s="174"/>
      <c r="BH114" s="174"/>
      <c r="BI114" s="174"/>
      <c r="BJ114" s="174"/>
      <c r="BK114" s="174"/>
      <c r="BL114" s="174"/>
      <c r="BM114" s="174"/>
      <c r="BN114" s="174"/>
      <c r="BO114" s="174"/>
      <c r="BP114" s="174"/>
      <c r="BQ114" s="174"/>
      <c r="BR114" s="174"/>
      <c r="CG114" s="438"/>
      <c r="CH114" s="426">
        <f t="shared" ref="CH114:CH115" si="51">COUNTIF(AT114,"new tvi &amp; program")</f>
        <v>0</v>
      </c>
      <c r="CI114" s="426">
        <f t="shared" ref="CI114:CI115" si="52">COUNTIF(AT114,"additional program")</f>
        <v>1</v>
      </c>
      <c r="CJ114" s="426">
        <f t="shared" ref="CJ114:CJ115" si="53">COUNTIF(AT114,"migration")</f>
        <v>0</v>
      </c>
      <c r="CK114" s="426">
        <f t="shared" ref="CK114:CK115" si="54">SUM(CH114:CJ114)</f>
        <v>1</v>
      </c>
      <c r="CL114" s="425" t="b">
        <f t="shared" ref="CL114:CL115" si="55">COUNTIF($Z$3:$Z337,$W114)&gt;1</f>
        <v>0</v>
      </c>
      <c r="CM114" s="681"/>
      <c r="CN114" s="681"/>
      <c r="CO114" s="681"/>
      <c r="CP114" s="681"/>
    </row>
    <row r="115" spans="1:94" ht="15.75" customHeight="1">
      <c r="A115" s="319" t="s">
        <v>10</v>
      </c>
      <c r="B115" s="319" t="s">
        <v>49</v>
      </c>
      <c r="C115" s="319" t="s">
        <v>28</v>
      </c>
      <c r="D115" s="319" t="s">
        <v>51</v>
      </c>
      <c r="E115" s="319" t="s">
        <v>30</v>
      </c>
      <c r="F115" s="359" t="str">
        <f t="array" ref="F115">IFERROR(INDEX(UIID!$K$2:$K997, MATCH(CONCATENATE(B115,D115,G115,I115), UIID!$B$2:$B997&amp;UIID!$D$2:$D997&amp;UIID!$G$2:$G997&amp;UIID!$H$2:$H997, 0),), "Not Found")</f>
        <v>0746-0042</v>
      </c>
      <c r="G115" s="319" t="s">
        <v>3511</v>
      </c>
      <c r="H115" s="319" t="s">
        <v>8357</v>
      </c>
      <c r="I115" s="319" t="s">
        <v>4059</v>
      </c>
      <c r="J115" s="319">
        <v>9.3067438464635597</v>
      </c>
      <c r="K115" s="319">
        <v>123.306546041947</v>
      </c>
      <c r="L115" s="319" t="s">
        <v>8358</v>
      </c>
      <c r="M115" s="319" t="s">
        <v>8359</v>
      </c>
      <c r="N115" s="319" t="s">
        <v>15</v>
      </c>
      <c r="O115" s="319" t="s">
        <v>525</v>
      </c>
      <c r="P115" s="319" t="s">
        <v>35</v>
      </c>
      <c r="Q115" s="319" t="s">
        <v>117</v>
      </c>
      <c r="R115" s="319" t="s">
        <v>2529</v>
      </c>
      <c r="S115" s="319"/>
      <c r="T115" s="319" t="s">
        <v>8360</v>
      </c>
      <c r="U115" s="319" t="s">
        <v>4164</v>
      </c>
      <c r="V115" s="319" t="s">
        <v>323</v>
      </c>
      <c r="W115" s="319" t="s">
        <v>8361</v>
      </c>
      <c r="X115" s="491">
        <v>45524</v>
      </c>
      <c r="Y115" s="477">
        <v>47351</v>
      </c>
      <c r="Z115" s="319" t="s">
        <v>4158</v>
      </c>
      <c r="AB115" s="319" t="s">
        <v>4159</v>
      </c>
      <c r="AC115" s="319"/>
      <c r="AD115" s="319" t="s">
        <v>8362</v>
      </c>
      <c r="AE115" s="319" t="s">
        <v>8363</v>
      </c>
      <c r="AF115" s="492">
        <v>45533</v>
      </c>
      <c r="AJ115" s="319"/>
      <c r="AK115" s="319"/>
      <c r="AL115" s="319"/>
      <c r="AM115" s="319"/>
      <c r="AN115" s="319"/>
      <c r="AO115" s="319"/>
      <c r="AP115" s="319"/>
      <c r="AQ115" s="319" t="s">
        <v>2324</v>
      </c>
      <c r="AR115" s="319">
        <v>2024</v>
      </c>
      <c r="AS115" s="477">
        <v>45533</v>
      </c>
      <c r="AT115" s="319" t="s">
        <v>2307</v>
      </c>
      <c r="AU115" s="347"/>
      <c r="AV115" s="669"/>
      <c r="AW115" s="479">
        <v>1</v>
      </c>
      <c r="AX115" s="487"/>
      <c r="AY115" s="479"/>
      <c r="AZ115" s="479"/>
      <c r="BA115" s="487"/>
      <c r="BB115" s="479"/>
      <c r="BC115" s="669"/>
      <c r="BD115" s="479">
        <v>1</v>
      </c>
      <c r="BE115" s="319"/>
      <c r="BF115" s="319"/>
      <c r="BG115" s="319"/>
      <c r="BH115" s="319"/>
      <c r="BI115" s="319"/>
      <c r="BJ115" s="319"/>
      <c r="BK115" s="319"/>
      <c r="BL115" s="319"/>
      <c r="BM115" s="319"/>
      <c r="BN115" s="319"/>
      <c r="BO115" s="319"/>
      <c r="BP115" s="319"/>
      <c r="BQ115" s="319"/>
      <c r="BR115" s="319"/>
      <c r="CG115" s="479"/>
      <c r="CH115" s="479">
        <f t="shared" si="51"/>
        <v>1</v>
      </c>
      <c r="CI115" s="479">
        <f t="shared" si="52"/>
        <v>0</v>
      </c>
      <c r="CJ115" s="479">
        <f t="shared" si="53"/>
        <v>0</v>
      </c>
      <c r="CK115" s="479">
        <f t="shared" si="54"/>
        <v>1</v>
      </c>
      <c r="CL115" s="480" t="b">
        <f t="shared" si="55"/>
        <v>0</v>
      </c>
      <c r="CM115" s="681"/>
      <c r="CN115" s="681"/>
      <c r="CO115" s="681"/>
      <c r="CP115" s="681"/>
    </row>
    <row r="116" spans="1:94" ht="15.75" customHeight="1">
      <c r="A116" s="954" t="s">
        <v>10179</v>
      </c>
      <c r="B116" s="176"/>
      <c r="C116" s="176"/>
      <c r="D116" s="176"/>
      <c r="E116" s="176"/>
      <c r="F116" s="176"/>
      <c r="G116" s="955">
        <f>COUNTA(G99:G115)</f>
        <v>17</v>
      </c>
      <c r="H116" s="176"/>
      <c r="I116" s="176"/>
      <c r="J116" s="176"/>
      <c r="K116" s="176"/>
      <c r="L116" s="176"/>
      <c r="M116" s="176"/>
      <c r="N116" s="176"/>
      <c r="O116" s="176"/>
      <c r="P116" s="176"/>
      <c r="Q116" s="176"/>
      <c r="R116" s="176"/>
      <c r="S116" s="176"/>
      <c r="T116" s="176"/>
      <c r="U116" s="176"/>
      <c r="V116" s="176"/>
      <c r="W116" s="176"/>
      <c r="X116" s="488"/>
      <c r="Y116" s="490"/>
      <c r="Z116" s="176"/>
      <c r="AA116" s="176"/>
      <c r="AB116" s="176"/>
      <c r="AC116" s="176"/>
      <c r="AD116" s="961"/>
      <c r="AE116" s="176"/>
      <c r="AF116" s="488"/>
      <c r="AG116" s="176"/>
      <c r="AH116" s="176"/>
      <c r="AI116" s="176"/>
      <c r="AJ116" s="176"/>
      <c r="AK116" s="176"/>
      <c r="AL116" s="176"/>
      <c r="AM116" s="176"/>
      <c r="AN116" s="176"/>
      <c r="AO116" s="176"/>
      <c r="AP116" s="176"/>
      <c r="AQ116" s="176"/>
      <c r="AR116" s="176"/>
      <c r="AS116" s="176"/>
      <c r="AT116" s="458"/>
      <c r="AU116" s="176"/>
      <c r="AV116" s="176"/>
      <c r="AW116" s="962"/>
      <c r="AX116" s="962"/>
      <c r="AY116" s="522"/>
      <c r="AZ116" s="522"/>
      <c r="BA116" s="522"/>
      <c r="BB116" s="522"/>
      <c r="BC116" s="956"/>
      <c r="BD116" s="959"/>
      <c r="BE116" s="959"/>
      <c r="BF116" s="959"/>
      <c r="BG116" s="681"/>
      <c r="BH116" s="681"/>
      <c r="BI116" s="681"/>
      <c r="BJ116" s="681"/>
      <c r="BK116" s="681"/>
      <c r="BL116" s="681"/>
      <c r="BM116" s="681"/>
      <c r="BN116" s="681"/>
      <c r="BO116" s="681"/>
      <c r="BP116" s="681"/>
      <c r="BQ116" s="681"/>
      <c r="BR116" s="681"/>
      <c r="BS116" s="681"/>
      <c r="BT116" s="681"/>
      <c r="BU116" s="681"/>
      <c r="BV116" s="681"/>
      <c r="BW116" s="681"/>
      <c r="BX116" s="681"/>
      <c r="BY116" s="681"/>
      <c r="BZ116" s="681"/>
      <c r="CA116" s="681"/>
      <c r="CB116" s="681"/>
      <c r="CC116" s="681"/>
      <c r="CD116" s="681"/>
      <c r="CE116" s="681"/>
      <c r="CF116" s="681"/>
      <c r="CG116" s="681"/>
      <c r="CH116" s="681"/>
      <c r="CI116" s="681"/>
      <c r="CJ116" s="681"/>
      <c r="CK116" s="681"/>
      <c r="CL116" s="681"/>
      <c r="CM116" s="681"/>
      <c r="CN116" s="681"/>
      <c r="CO116" s="681"/>
      <c r="CP116" s="681"/>
    </row>
    <row r="117" spans="1:94" ht="15.75" customHeight="1">
      <c r="A117" s="174" t="s">
        <v>10</v>
      </c>
      <c r="B117" s="174" t="s">
        <v>27</v>
      </c>
      <c r="C117" s="174" t="s">
        <v>28</v>
      </c>
      <c r="D117" s="63" t="s">
        <v>3722</v>
      </c>
      <c r="E117" s="63" t="s">
        <v>509</v>
      </c>
      <c r="F117" s="315" t="str">
        <f t="array" ref="F117">IFERROR(INDEX(UIID!$K$2:$K997, MATCH(CONCATENATE(B117,D117,G117,I117), UIID!$B$2:$B997&amp;UIID!$D$2:$D997&amp;UIID!$G$2:$G997&amp;UIID!$H$2:$H997, 0),), "Not Found")</f>
        <v>0712-0041</v>
      </c>
      <c r="G117" s="176" t="s">
        <v>3521</v>
      </c>
      <c r="H117" s="176" t="s">
        <v>4710</v>
      </c>
      <c r="I117" s="176" t="s">
        <v>3723</v>
      </c>
      <c r="J117" s="176">
        <v>9.5878754278814995</v>
      </c>
      <c r="K117" s="176">
        <v>123.757692267389</v>
      </c>
      <c r="L117" s="485" t="s">
        <v>4754</v>
      </c>
      <c r="M117" s="176" t="s">
        <v>4712</v>
      </c>
      <c r="N117" s="313" t="s">
        <v>15</v>
      </c>
      <c r="O117" s="313" t="s">
        <v>16</v>
      </c>
      <c r="P117" s="63" t="s">
        <v>35</v>
      </c>
      <c r="Q117" s="63" t="s">
        <v>107</v>
      </c>
      <c r="R117" s="174" t="s">
        <v>666</v>
      </c>
      <c r="S117" s="174"/>
      <c r="T117" s="174" t="s">
        <v>4852</v>
      </c>
      <c r="U117" s="63" t="s">
        <v>4164</v>
      </c>
      <c r="V117" s="174" t="s">
        <v>192</v>
      </c>
      <c r="W117" s="174" t="s">
        <v>4853</v>
      </c>
      <c r="X117" s="429">
        <v>45554</v>
      </c>
      <c r="Y117" s="430">
        <v>47381</v>
      </c>
      <c r="Z117" s="63" t="s">
        <v>4158</v>
      </c>
      <c r="AA117" s="174"/>
      <c r="AB117" s="63" t="s">
        <v>4159</v>
      </c>
      <c r="AC117" s="63"/>
      <c r="AD117" s="174" t="s">
        <v>4715</v>
      </c>
      <c r="AE117" s="174" t="s">
        <v>4854</v>
      </c>
      <c r="AF117" s="430">
        <v>47214</v>
      </c>
      <c r="AG117" s="174"/>
      <c r="AH117" s="174"/>
      <c r="AI117" s="174"/>
      <c r="AJ117" s="174"/>
      <c r="AK117" s="174"/>
      <c r="AL117" s="174"/>
      <c r="AM117" s="174"/>
      <c r="AN117" s="174"/>
      <c r="AO117" s="174"/>
      <c r="AP117" s="416" t="b">
        <v>1</v>
      </c>
      <c r="AQ117" s="174" t="s">
        <v>2327</v>
      </c>
      <c r="AR117" s="174">
        <v>2024</v>
      </c>
      <c r="AS117" s="415">
        <v>45562</v>
      </c>
      <c r="AT117" s="174" t="s">
        <v>2310</v>
      </c>
      <c r="AU117" s="437"/>
      <c r="AV117" s="471"/>
      <c r="AW117" s="473"/>
      <c r="AX117" s="438"/>
      <c r="AY117" s="426">
        <f t="shared" ref="AY117:AY118" si="56">COUNTIF(AT117,"new tvi &amp; program")</f>
        <v>0</v>
      </c>
      <c r="AZ117" s="426">
        <f t="shared" ref="AZ117:AZ118" si="57">COUNTIF(AT117,"additional program")</f>
        <v>1</v>
      </c>
      <c r="BA117" s="426">
        <f t="shared" ref="BA117:BA118" si="58">COUNTIF(AT117,"migration")</f>
        <v>0</v>
      </c>
      <c r="BB117" s="426">
        <f t="shared" ref="BB117:BB118" si="59">SUM(AY117:BA117)</f>
        <v>1</v>
      </c>
      <c r="BC117" s="425" t="b">
        <f t="shared" ref="BC117:BC118" si="60">COUNTIF($Z$3:$Z309,$W117)&gt;1</f>
        <v>0</v>
      </c>
      <c r="BD117" s="425"/>
      <c r="BE117" s="425"/>
      <c r="BF117" s="425"/>
    </row>
    <row r="118" spans="1:94" ht="15.75" customHeight="1">
      <c r="A118" s="319" t="s">
        <v>10</v>
      </c>
      <c r="B118" s="319" t="s">
        <v>27</v>
      </c>
      <c r="C118" s="319" t="s">
        <v>123</v>
      </c>
      <c r="D118" s="356" t="s">
        <v>3724</v>
      </c>
      <c r="E118" s="356" t="s">
        <v>509</v>
      </c>
      <c r="F118" s="359" t="str">
        <f t="array" ref="F118">IFERROR(INDEX(UIID!$K$2:$K997, MATCH(CONCATENATE(B118,D118,G118,I118), UIID!$B$2:$B997&amp;UIID!$D$2:$D997&amp;UIID!$G$2:$G997&amp;UIID!$H$2:$H997, 0),), "Not Found")</f>
        <v>0712-0048</v>
      </c>
      <c r="G118" s="319" t="s">
        <v>3528</v>
      </c>
      <c r="H118" s="319" t="s">
        <v>4855</v>
      </c>
      <c r="I118" s="319" t="s">
        <v>3731</v>
      </c>
      <c r="J118" s="319">
        <v>9.6933292554033397</v>
      </c>
      <c r="K118" s="319">
        <v>124.399508536209</v>
      </c>
      <c r="L118" s="319" t="s">
        <v>4856</v>
      </c>
      <c r="M118" s="319" t="s">
        <v>4857</v>
      </c>
      <c r="N118" s="356" t="s">
        <v>15</v>
      </c>
      <c r="O118" s="356" t="s">
        <v>16</v>
      </c>
      <c r="P118" s="356" t="s">
        <v>35</v>
      </c>
      <c r="Q118" s="356" t="s">
        <v>8666</v>
      </c>
      <c r="R118" s="319" t="s">
        <v>228</v>
      </c>
      <c r="S118" s="319"/>
      <c r="T118" s="319" t="s">
        <v>4858</v>
      </c>
      <c r="U118" s="356" t="s">
        <v>4157</v>
      </c>
      <c r="V118" s="319" t="s">
        <v>4859</v>
      </c>
      <c r="W118" s="319" t="s">
        <v>4860</v>
      </c>
      <c r="X118" s="475">
        <v>45561</v>
      </c>
      <c r="Y118" s="476">
        <v>47388</v>
      </c>
      <c r="Z118" s="356" t="s">
        <v>4158</v>
      </c>
      <c r="AA118" s="319"/>
      <c r="AB118" s="356" t="s">
        <v>4159</v>
      </c>
      <c r="AC118" s="356"/>
      <c r="AD118" s="319" t="s">
        <v>4861</v>
      </c>
      <c r="AE118" s="319" t="s">
        <v>4862</v>
      </c>
      <c r="AF118" s="476">
        <v>47132</v>
      </c>
      <c r="AG118" s="319"/>
      <c r="AH118" s="319"/>
      <c r="AI118" s="319"/>
      <c r="AJ118" s="319"/>
      <c r="AK118" s="319"/>
      <c r="AL118" s="319"/>
      <c r="AM118" s="319"/>
      <c r="AN118" s="319"/>
      <c r="AO118" s="319"/>
      <c r="AP118" s="497" t="b">
        <v>1</v>
      </c>
      <c r="AQ118" s="319" t="s">
        <v>2327</v>
      </c>
      <c r="AR118" s="319">
        <v>2024</v>
      </c>
      <c r="AS118" s="477">
        <v>45565</v>
      </c>
      <c r="AT118" s="319" t="s">
        <v>2307</v>
      </c>
      <c r="AU118" s="347"/>
      <c r="AV118" s="486"/>
      <c r="AW118" s="478">
        <v>1</v>
      </c>
      <c r="AX118" s="479"/>
      <c r="AY118" s="479">
        <f t="shared" si="56"/>
        <v>1</v>
      </c>
      <c r="AZ118" s="479">
        <f t="shared" si="57"/>
        <v>0</v>
      </c>
      <c r="BA118" s="479">
        <f t="shared" si="58"/>
        <v>0</v>
      </c>
      <c r="BB118" s="479">
        <f t="shared" si="59"/>
        <v>1</v>
      </c>
      <c r="BC118" s="480" t="b">
        <f t="shared" si="60"/>
        <v>0</v>
      </c>
      <c r="BD118" s="480"/>
      <c r="BE118" s="480"/>
      <c r="BF118" s="480"/>
    </row>
    <row r="119" spans="1:94" ht="15.75" customHeight="1">
      <c r="A119" s="174" t="s">
        <v>10</v>
      </c>
      <c r="B119" s="174" t="s">
        <v>11</v>
      </c>
      <c r="C119" s="174" t="s">
        <v>28</v>
      </c>
      <c r="D119" s="63" t="s">
        <v>13</v>
      </c>
      <c r="E119" s="63" t="s">
        <v>3756</v>
      </c>
      <c r="F119" s="315" t="str">
        <f t="array" ref="F119">IFERROR(INDEX(UIID!$K$2:$K997, MATCH(CONCATENATE(B119,D119,G119,I119), UIID!$B$2:$B997&amp;UIID!$D$2:$D997&amp;UIID!$G$2:$G997&amp;UIID!$H$2:$H997, 0),), "Not Found")</f>
        <v>Not Found</v>
      </c>
      <c r="G119" s="174" t="s">
        <v>3516</v>
      </c>
      <c r="H119" s="174" t="s">
        <v>6947</v>
      </c>
      <c r="I119" s="174" t="s">
        <v>10303</v>
      </c>
      <c r="J119" s="174">
        <v>10.3156513940046</v>
      </c>
      <c r="K119" s="174">
        <v>123.89029764388501</v>
      </c>
      <c r="L119" s="580" t="s">
        <v>6948</v>
      </c>
      <c r="M119" s="174" t="s">
        <v>6949</v>
      </c>
      <c r="N119" s="63" t="s">
        <v>15</v>
      </c>
      <c r="O119" s="63" t="s">
        <v>16</v>
      </c>
      <c r="P119" s="174" t="s">
        <v>35</v>
      </c>
      <c r="Q119" s="63" t="s">
        <v>2230</v>
      </c>
      <c r="R119" s="174" t="s">
        <v>1523</v>
      </c>
      <c r="S119" s="174"/>
      <c r="T119" s="174" t="s">
        <v>6950</v>
      </c>
      <c r="U119" s="63" t="s">
        <v>4164</v>
      </c>
      <c r="V119" s="174" t="s">
        <v>6951</v>
      </c>
      <c r="W119" s="174" t="s">
        <v>10304</v>
      </c>
      <c r="X119" s="429">
        <v>45537</v>
      </c>
      <c r="Y119" s="429">
        <v>47364</v>
      </c>
      <c r="Z119" s="63" t="s">
        <v>4158</v>
      </c>
      <c r="AA119" s="174"/>
      <c r="AB119" s="63" t="s">
        <v>4159</v>
      </c>
      <c r="AC119" s="63"/>
      <c r="AD119" s="174" t="s">
        <v>6953</v>
      </c>
      <c r="AE119" s="174" t="s">
        <v>6954</v>
      </c>
      <c r="AF119" s="174" t="s">
        <v>6955</v>
      </c>
      <c r="AG119" s="174"/>
      <c r="AH119" s="174"/>
      <c r="AI119" s="174"/>
      <c r="AJ119" s="174"/>
      <c r="AK119" s="174"/>
      <c r="AL119" s="174"/>
      <c r="AM119" s="174"/>
      <c r="AN119" s="174"/>
      <c r="AO119" s="174"/>
      <c r="AP119" s="416" t="b">
        <v>1</v>
      </c>
      <c r="AQ119" s="174" t="s">
        <v>2327</v>
      </c>
      <c r="AR119" s="174">
        <v>2024</v>
      </c>
      <c r="AS119" s="415">
        <v>45555</v>
      </c>
      <c r="AT119" s="174" t="s">
        <v>2307</v>
      </c>
      <c r="AU119" s="437"/>
      <c r="AV119" s="523"/>
      <c r="AW119" s="524">
        <v>1</v>
      </c>
      <c r="AX119" s="525"/>
      <c r="AY119" s="426"/>
      <c r="AZ119" s="426"/>
      <c r="BA119" s="426"/>
      <c r="BB119" s="426"/>
      <c r="BC119" s="425"/>
      <c r="BD119" s="681"/>
      <c r="BE119" s="681"/>
      <c r="BF119" s="681"/>
    </row>
    <row r="120" spans="1:94" ht="15.75" customHeight="1">
      <c r="A120" s="174" t="s">
        <v>10</v>
      </c>
      <c r="B120" s="174" t="s">
        <v>11</v>
      </c>
      <c r="C120" s="174" t="s">
        <v>28</v>
      </c>
      <c r="D120" s="63" t="s">
        <v>13</v>
      </c>
      <c r="E120" s="63" t="s">
        <v>3756</v>
      </c>
      <c r="F120" s="315" t="str">
        <f t="array" ref="F120">IFERROR(INDEX(UIID!$K$2:$K997, MATCH(CONCATENATE(B120,D120,G120,I120), UIID!$B$2:$B997&amp;UIID!$D$2:$D997&amp;UIID!$G$2:$G997&amp;UIID!$H$2:$H997, 0),), "Not Found")</f>
        <v>Not Found</v>
      </c>
      <c r="G120" s="174" t="s">
        <v>3516</v>
      </c>
      <c r="H120" s="174" t="s">
        <v>6947</v>
      </c>
      <c r="I120" s="174" t="s">
        <v>10303</v>
      </c>
      <c r="J120" s="174">
        <v>10.3156513940046</v>
      </c>
      <c r="K120" s="174">
        <v>123.89029764388501</v>
      </c>
      <c r="L120" s="580" t="s">
        <v>6948</v>
      </c>
      <c r="M120" s="174" t="s">
        <v>6949</v>
      </c>
      <c r="N120" s="63" t="s">
        <v>15</v>
      </c>
      <c r="O120" s="63" t="s">
        <v>16</v>
      </c>
      <c r="P120" s="174" t="s">
        <v>35</v>
      </c>
      <c r="Q120" s="63" t="s">
        <v>2230</v>
      </c>
      <c r="R120" s="174" t="s">
        <v>1096</v>
      </c>
      <c r="S120" s="174"/>
      <c r="T120" s="174" t="s">
        <v>6299</v>
      </c>
      <c r="U120" s="63" t="s">
        <v>4164</v>
      </c>
      <c r="V120" s="174" t="s">
        <v>6956</v>
      </c>
      <c r="W120" s="174" t="s">
        <v>6957</v>
      </c>
      <c r="X120" s="429">
        <v>45537</v>
      </c>
      <c r="Y120" s="429">
        <v>47364</v>
      </c>
      <c r="Z120" s="63" t="s">
        <v>4158</v>
      </c>
      <c r="AA120" s="174"/>
      <c r="AB120" s="63" t="s">
        <v>4159</v>
      </c>
      <c r="AC120" s="63"/>
      <c r="AD120" s="174" t="s">
        <v>6958</v>
      </c>
      <c r="AE120" s="174" t="s">
        <v>6959</v>
      </c>
      <c r="AF120" s="466">
        <v>46815</v>
      </c>
      <c r="AG120" s="174"/>
      <c r="AH120" s="174"/>
      <c r="AI120" s="174"/>
      <c r="AJ120" s="174"/>
      <c r="AK120" s="174"/>
      <c r="AL120" s="174"/>
      <c r="AM120" s="174"/>
      <c r="AN120" s="174"/>
      <c r="AO120" s="174"/>
      <c r="AP120" s="416" t="b">
        <v>1</v>
      </c>
      <c r="AQ120" s="174" t="s">
        <v>2327</v>
      </c>
      <c r="AR120" s="174">
        <v>2024</v>
      </c>
      <c r="AS120" s="415">
        <v>45555</v>
      </c>
      <c r="AT120" s="174" t="s">
        <v>2310</v>
      </c>
      <c r="AU120" s="437"/>
      <c r="AV120" s="523"/>
      <c r="AW120" s="524"/>
      <c r="AX120" s="525"/>
      <c r="AY120" s="426"/>
      <c r="AZ120" s="426"/>
      <c r="BA120" s="426"/>
      <c r="BB120" s="426"/>
      <c r="BC120" s="425"/>
      <c r="BD120" s="681"/>
      <c r="BE120" s="681"/>
      <c r="BF120" s="681"/>
    </row>
    <row r="121" spans="1:94" ht="15.75" customHeight="1">
      <c r="A121" s="174" t="s">
        <v>10</v>
      </c>
      <c r="B121" s="174" t="s">
        <v>11</v>
      </c>
      <c r="C121" s="174" t="s">
        <v>176</v>
      </c>
      <c r="D121" s="63" t="s">
        <v>3759</v>
      </c>
      <c r="E121" s="63" t="s">
        <v>3756</v>
      </c>
      <c r="F121" s="315" t="str">
        <f t="array" ref="F121">IFERROR(INDEX(UIID!$K$2:$K997, MATCH(CONCATENATE(B121,D121,G121,I121), UIID!$B$2:$B997&amp;UIID!$D$2:$D997&amp;UIID!$G$2:$G997&amp;UIID!$H$2:$H997, 0),), "Not Found")</f>
        <v>0722-0203</v>
      </c>
      <c r="G121" s="174" t="s">
        <v>3518</v>
      </c>
      <c r="H121" s="174" t="s">
        <v>6960</v>
      </c>
      <c r="I121" s="174" t="s">
        <v>3907</v>
      </c>
      <c r="J121" s="176">
        <v>10.305154841843899</v>
      </c>
      <c r="K121" s="176">
        <v>123.986453731512</v>
      </c>
      <c r="L121" s="580" t="s">
        <v>6961</v>
      </c>
      <c r="M121" s="174" t="s">
        <v>6962</v>
      </c>
      <c r="N121" s="63" t="s">
        <v>15</v>
      </c>
      <c r="O121" s="63" t="s">
        <v>16</v>
      </c>
      <c r="P121" s="174" t="s">
        <v>35</v>
      </c>
      <c r="Q121" s="63" t="s">
        <v>8666</v>
      </c>
      <c r="R121" s="174" t="s">
        <v>39</v>
      </c>
      <c r="S121" s="174"/>
      <c r="T121" s="174" t="s">
        <v>4640</v>
      </c>
      <c r="U121" s="63" t="s">
        <v>4164</v>
      </c>
      <c r="V121" s="174" t="s">
        <v>253</v>
      </c>
      <c r="W121" s="174" t="s">
        <v>6963</v>
      </c>
      <c r="X121" s="429">
        <v>45548</v>
      </c>
      <c r="Y121" s="429">
        <v>45549</v>
      </c>
      <c r="Z121" s="63" t="s">
        <v>4158</v>
      </c>
      <c r="AA121" s="174"/>
      <c r="AB121" s="63" t="s">
        <v>4159</v>
      </c>
      <c r="AC121" s="63"/>
      <c r="AD121" s="174" t="s">
        <v>5228</v>
      </c>
      <c r="AE121" s="174" t="s">
        <v>6964</v>
      </c>
      <c r="AF121" s="466">
        <v>46337</v>
      </c>
      <c r="AG121" s="174"/>
      <c r="AH121" s="174"/>
      <c r="AI121" s="174"/>
      <c r="AJ121" s="174"/>
      <c r="AK121" s="174"/>
      <c r="AL121" s="174"/>
      <c r="AM121" s="174"/>
      <c r="AN121" s="174"/>
      <c r="AO121" s="174"/>
      <c r="AP121" s="416" t="b">
        <v>1</v>
      </c>
      <c r="AQ121" s="174" t="s">
        <v>2327</v>
      </c>
      <c r="AR121" s="174">
        <v>2024</v>
      </c>
      <c r="AS121" s="415">
        <v>45555</v>
      </c>
      <c r="AT121" s="174" t="s">
        <v>2307</v>
      </c>
      <c r="AU121" s="558"/>
      <c r="AV121" s="523"/>
      <c r="AW121" s="524">
        <v>1</v>
      </c>
      <c r="AX121" s="525"/>
      <c r="AY121" s="426"/>
      <c r="AZ121" s="426"/>
      <c r="BA121" s="426"/>
      <c r="BB121" s="426"/>
      <c r="BC121" s="425"/>
      <c r="BD121" s="681"/>
      <c r="BE121" s="681"/>
      <c r="BF121" s="681"/>
    </row>
    <row r="122" spans="1:94" ht="15.75" customHeight="1">
      <c r="A122" s="174" t="s">
        <v>10</v>
      </c>
      <c r="B122" s="174" t="s">
        <v>11</v>
      </c>
      <c r="C122" s="174" t="s">
        <v>176</v>
      </c>
      <c r="D122" s="63" t="s">
        <v>3759</v>
      </c>
      <c r="E122" s="63" t="s">
        <v>3756</v>
      </c>
      <c r="F122" s="315" t="str">
        <f t="array" ref="F122">IFERROR(INDEX(UIID!$K$2:$K997, MATCH(CONCATENATE(B122,D122,G122,I122), UIID!$B$2:$B997&amp;UIID!$D$2:$D997&amp;UIID!$G$2:$G997&amp;UIID!$H$2:$H997, 0),), "Not Found")</f>
        <v>0722-0203</v>
      </c>
      <c r="G122" s="174" t="s">
        <v>3518</v>
      </c>
      <c r="H122" s="174" t="s">
        <v>6960</v>
      </c>
      <c r="I122" s="174" t="s">
        <v>3907</v>
      </c>
      <c r="J122" s="176">
        <v>10.305154841843899</v>
      </c>
      <c r="K122" s="176">
        <v>123.986453731512</v>
      </c>
      <c r="L122" s="580" t="s">
        <v>6961</v>
      </c>
      <c r="M122" s="174" t="s">
        <v>6962</v>
      </c>
      <c r="N122" s="63" t="s">
        <v>15</v>
      </c>
      <c r="O122" s="63" t="s">
        <v>16</v>
      </c>
      <c r="P122" s="174" t="s">
        <v>35</v>
      </c>
      <c r="Q122" s="63" t="s">
        <v>8666</v>
      </c>
      <c r="R122" s="174" t="s">
        <v>33</v>
      </c>
      <c r="S122" s="174"/>
      <c r="T122" s="174" t="s">
        <v>4652</v>
      </c>
      <c r="U122" s="63" t="s">
        <v>4164</v>
      </c>
      <c r="V122" s="174" t="s">
        <v>1770</v>
      </c>
      <c r="W122" s="174" t="s">
        <v>6965</v>
      </c>
      <c r="X122" s="429">
        <v>45548</v>
      </c>
      <c r="Y122" s="429">
        <v>45549</v>
      </c>
      <c r="Z122" s="63" t="s">
        <v>4158</v>
      </c>
      <c r="AA122" s="174"/>
      <c r="AB122" s="63" t="s">
        <v>4159</v>
      </c>
      <c r="AC122" s="63"/>
      <c r="AD122" s="174" t="s">
        <v>6966</v>
      </c>
      <c r="AE122" s="174" t="s">
        <v>6967</v>
      </c>
      <c r="AF122" s="466">
        <v>46334</v>
      </c>
      <c r="AG122" s="174"/>
      <c r="AH122" s="174"/>
      <c r="AI122" s="174"/>
      <c r="AJ122" s="174"/>
      <c r="AK122" s="174"/>
      <c r="AL122" s="174"/>
      <c r="AM122" s="174"/>
      <c r="AN122" s="174"/>
      <c r="AO122" s="174"/>
      <c r="AP122" s="416" t="b">
        <v>1</v>
      </c>
      <c r="AQ122" s="174" t="s">
        <v>2327</v>
      </c>
      <c r="AR122" s="174">
        <v>2024</v>
      </c>
      <c r="AS122" s="415">
        <v>45555</v>
      </c>
      <c r="AT122" s="174" t="s">
        <v>2310</v>
      </c>
      <c r="AU122" s="558"/>
      <c r="AV122" s="523"/>
      <c r="AW122" s="524"/>
      <c r="AX122" s="525"/>
      <c r="AY122" s="426"/>
      <c r="AZ122" s="426"/>
      <c r="BA122" s="426"/>
      <c r="BB122" s="426"/>
      <c r="BC122" s="425"/>
      <c r="BD122" s="681"/>
      <c r="BE122" s="681"/>
      <c r="BF122" s="681"/>
    </row>
    <row r="123" spans="1:94" ht="15.75" customHeight="1">
      <c r="A123" s="174" t="s">
        <v>10</v>
      </c>
      <c r="B123" s="174" t="s">
        <v>11</v>
      </c>
      <c r="C123" s="174" t="s">
        <v>28</v>
      </c>
      <c r="D123" s="63" t="s">
        <v>13</v>
      </c>
      <c r="E123" s="63" t="s">
        <v>3756</v>
      </c>
      <c r="F123" s="315" t="str">
        <f t="array" ref="F123">IFERROR(INDEX(UIID!$K$2:$K997, MATCH(CONCATENATE(B123,D123,G123,I123), UIID!$B$2:$B997&amp;UIID!$D$2:$D997&amp;UIID!$G$2:$G997&amp;UIID!$H$2:$H997, 0),), "Not Found")</f>
        <v>0722-0204</v>
      </c>
      <c r="G123" s="174" t="s">
        <v>3519</v>
      </c>
      <c r="H123" s="174" t="s">
        <v>6968</v>
      </c>
      <c r="I123" s="174" t="s">
        <v>3908</v>
      </c>
      <c r="J123" s="174">
        <v>10.327551375970801</v>
      </c>
      <c r="K123" s="174">
        <v>123.91910183757</v>
      </c>
      <c r="L123" s="174" t="s">
        <v>6969</v>
      </c>
      <c r="M123" s="174" t="s">
        <v>6970</v>
      </c>
      <c r="N123" s="63" t="s">
        <v>15</v>
      </c>
      <c r="O123" s="63" t="s">
        <v>16</v>
      </c>
      <c r="P123" s="174" t="s">
        <v>21</v>
      </c>
      <c r="Q123" s="63" t="s">
        <v>3006</v>
      </c>
      <c r="R123" s="174"/>
      <c r="S123" s="174" t="s">
        <v>3490</v>
      </c>
      <c r="T123" s="174"/>
      <c r="U123" s="63"/>
      <c r="V123" s="174" t="s">
        <v>1048</v>
      </c>
      <c r="W123" s="174" t="s">
        <v>6971</v>
      </c>
      <c r="X123" s="429">
        <v>45553</v>
      </c>
      <c r="Y123" s="429">
        <v>45554</v>
      </c>
      <c r="Z123" s="63" t="s">
        <v>4158</v>
      </c>
      <c r="AA123" s="174"/>
      <c r="AB123" s="63" t="s">
        <v>4159</v>
      </c>
      <c r="AC123" s="63"/>
      <c r="AD123" s="174" t="s">
        <v>6972</v>
      </c>
      <c r="AE123" s="174" t="s">
        <v>6973</v>
      </c>
      <c r="AF123" s="466">
        <v>46817</v>
      </c>
      <c r="AG123" s="418"/>
      <c r="AH123" s="174"/>
      <c r="AI123" s="174"/>
      <c r="AJ123" s="174"/>
      <c r="AK123" s="174"/>
      <c r="AL123" s="174"/>
      <c r="AM123" s="174"/>
      <c r="AN123" s="174"/>
      <c r="AO123" s="174"/>
      <c r="AP123" s="416" t="b">
        <v>0</v>
      </c>
      <c r="AQ123" s="174" t="s">
        <v>2327</v>
      </c>
      <c r="AR123" s="174">
        <v>2024</v>
      </c>
      <c r="AS123" s="415">
        <v>45562</v>
      </c>
      <c r="AT123" s="174" t="s">
        <v>2307</v>
      </c>
      <c r="AU123" s="437"/>
      <c r="AV123" s="523"/>
      <c r="AW123" s="524">
        <v>1</v>
      </c>
      <c r="AX123" s="525"/>
      <c r="AY123" s="426"/>
      <c r="AZ123" s="426"/>
      <c r="BA123" s="426"/>
      <c r="BB123" s="426"/>
      <c r="BC123" s="425"/>
      <c r="BD123" s="681"/>
      <c r="BE123" s="681"/>
      <c r="BF123" s="681"/>
    </row>
    <row r="124" spans="1:94" ht="15.75" customHeight="1">
      <c r="A124" s="174" t="s">
        <v>10</v>
      </c>
      <c r="B124" s="174" t="s">
        <v>11</v>
      </c>
      <c r="C124" s="174" t="s">
        <v>509</v>
      </c>
      <c r="D124" s="63" t="s">
        <v>551</v>
      </c>
      <c r="E124" s="63" t="s">
        <v>30</v>
      </c>
      <c r="F124" s="315" t="str">
        <f t="array" ref="F124">IFERROR(INDEX(UIID!$K$2:$K997, MATCH(CONCATENATE(B124,D124,G124,I124), UIID!$B$2:$B997&amp;UIID!$D$2:$D997&amp;UIID!$G$2:$G997&amp;UIID!$H$2:$H997, 0),), "Not Found")</f>
        <v>0722-0205</v>
      </c>
      <c r="G124" s="174" t="s">
        <v>3522</v>
      </c>
      <c r="H124" s="174" t="s">
        <v>6974</v>
      </c>
      <c r="I124" s="174" t="s">
        <v>3909</v>
      </c>
      <c r="J124" s="174">
        <v>11.0454177756039</v>
      </c>
      <c r="K124" s="174">
        <v>123.99899973495199</v>
      </c>
      <c r="L124" s="580" t="s">
        <v>6975</v>
      </c>
      <c r="M124" s="174" t="s">
        <v>6976</v>
      </c>
      <c r="N124" s="63" t="s">
        <v>15</v>
      </c>
      <c r="O124" s="63" t="s">
        <v>16</v>
      </c>
      <c r="P124" s="174" t="s">
        <v>35</v>
      </c>
      <c r="Q124" s="63" t="s">
        <v>87</v>
      </c>
      <c r="R124" s="174" t="s">
        <v>434</v>
      </c>
      <c r="S124" s="174"/>
      <c r="T124" s="174" t="s">
        <v>4697</v>
      </c>
      <c r="U124" s="63" t="s">
        <v>4164</v>
      </c>
      <c r="V124" s="174" t="s">
        <v>1417</v>
      </c>
      <c r="W124" s="174" t="s">
        <v>6977</v>
      </c>
      <c r="X124" s="429">
        <v>45555</v>
      </c>
      <c r="Y124" s="429">
        <v>47382</v>
      </c>
      <c r="Z124" s="63" t="s">
        <v>4158</v>
      </c>
      <c r="AA124" s="174"/>
      <c r="AB124" s="63" t="s">
        <v>4159</v>
      </c>
      <c r="AC124" s="63"/>
      <c r="AD124" s="174" t="s">
        <v>5200</v>
      </c>
      <c r="AE124" s="174" t="s">
        <v>6241</v>
      </c>
      <c r="AF124" s="466">
        <v>46694</v>
      </c>
      <c r="AG124" s="174"/>
      <c r="AH124" s="174"/>
      <c r="AI124" s="174"/>
      <c r="AJ124" s="174"/>
      <c r="AK124" s="174"/>
      <c r="AL124" s="174"/>
      <c r="AM124" s="174"/>
      <c r="AN124" s="174"/>
      <c r="AO124" s="174"/>
      <c r="AP124" s="416" t="b">
        <v>1</v>
      </c>
      <c r="AQ124" s="174" t="s">
        <v>2327</v>
      </c>
      <c r="AR124" s="174">
        <v>2024</v>
      </c>
      <c r="AS124" s="415">
        <v>45562</v>
      </c>
      <c r="AT124" s="174" t="s">
        <v>2307</v>
      </c>
      <c r="AU124" s="437"/>
      <c r="AV124" s="523"/>
      <c r="AW124" s="524">
        <v>1</v>
      </c>
      <c r="AX124" s="525"/>
      <c r="AY124" s="426"/>
      <c r="AZ124" s="426"/>
      <c r="BA124" s="426"/>
      <c r="BB124" s="426"/>
      <c r="BC124" s="425"/>
      <c r="BD124" s="681"/>
      <c r="BE124" s="681"/>
      <c r="BF124" s="681"/>
    </row>
    <row r="125" spans="1:94" ht="15.75" customHeight="1">
      <c r="A125" s="174" t="s">
        <v>10</v>
      </c>
      <c r="B125" s="174" t="s">
        <v>11</v>
      </c>
      <c r="C125" s="63" t="s">
        <v>176</v>
      </c>
      <c r="D125" s="63" t="s">
        <v>3759</v>
      </c>
      <c r="E125" s="63" t="s">
        <v>3756</v>
      </c>
      <c r="F125" s="315" t="str">
        <f t="array" ref="F125">IFERROR(INDEX(UIID!$K$2:$K997, MATCH(CONCATENATE(B125,D125,G125,I125), UIID!$B$2:$B997&amp;UIID!$D$2:$D997&amp;UIID!$G$2:$G997&amp;UIID!$H$2:$H997, 0),), "Not Found")</f>
        <v>0722-0096</v>
      </c>
      <c r="G125" s="174" t="s">
        <v>3806</v>
      </c>
      <c r="H125" s="174" t="s">
        <v>5968</v>
      </c>
      <c r="I125" s="174" t="s">
        <v>3807</v>
      </c>
      <c r="J125" s="174">
        <v>10.309713157831601</v>
      </c>
      <c r="K125" s="174">
        <v>123.993229336654</v>
      </c>
      <c r="L125" s="174" t="s">
        <v>2217</v>
      </c>
      <c r="M125" s="174" t="s">
        <v>6195</v>
      </c>
      <c r="N125" s="63" t="s">
        <v>15</v>
      </c>
      <c r="O125" s="63" t="s">
        <v>16</v>
      </c>
      <c r="P125" s="63" t="s">
        <v>35</v>
      </c>
      <c r="Q125" s="63" t="s">
        <v>2230</v>
      </c>
      <c r="R125" s="174" t="s">
        <v>1107</v>
      </c>
      <c r="S125" s="174"/>
      <c r="T125" s="174" t="s">
        <v>6299</v>
      </c>
      <c r="U125" s="63" t="s">
        <v>4164</v>
      </c>
      <c r="V125" s="174" t="s">
        <v>6956</v>
      </c>
      <c r="W125" s="174" t="s">
        <v>6978</v>
      </c>
      <c r="X125" s="429">
        <v>45558</v>
      </c>
      <c r="Y125" s="429">
        <v>46814</v>
      </c>
      <c r="Z125" s="63" t="s">
        <v>4646</v>
      </c>
      <c r="AA125" s="174"/>
      <c r="AB125" s="63" t="s">
        <v>4159</v>
      </c>
      <c r="AC125" s="63"/>
      <c r="AD125" s="174" t="s">
        <v>6979</v>
      </c>
      <c r="AE125" s="174" t="s">
        <v>6980</v>
      </c>
      <c r="AF125" s="174" t="s">
        <v>6981</v>
      </c>
      <c r="AG125" s="174"/>
      <c r="AH125" s="174"/>
      <c r="AI125" s="174"/>
      <c r="AJ125" s="174"/>
      <c r="AK125" s="174"/>
      <c r="AL125" s="174"/>
      <c r="AM125" s="174"/>
      <c r="AN125" s="174"/>
      <c r="AO125" s="174"/>
      <c r="AP125" s="416" t="b">
        <v>1</v>
      </c>
      <c r="AQ125" s="174" t="s">
        <v>2327</v>
      </c>
      <c r="AR125" s="174">
        <v>2024</v>
      </c>
      <c r="AS125" s="415">
        <v>45562</v>
      </c>
      <c r="AT125" s="174" t="s">
        <v>2310</v>
      </c>
      <c r="AU125" s="437"/>
      <c r="AV125" s="523"/>
      <c r="AW125" s="524"/>
      <c r="AX125" s="525"/>
      <c r="AY125" s="426"/>
      <c r="AZ125" s="426"/>
      <c r="BA125" s="426"/>
      <c r="BB125" s="426"/>
      <c r="BC125" s="425"/>
      <c r="BD125" s="681"/>
      <c r="BE125" s="681"/>
      <c r="BF125" s="681"/>
    </row>
    <row r="126" spans="1:94" ht="15.75" customHeight="1">
      <c r="A126" s="174" t="s">
        <v>10</v>
      </c>
      <c r="B126" s="174" t="s">
        <v>11</v>
      </c>
      <c r="C126" s="174" t="s">
        <v>28</v>
      </c>
      <c r="D126" s="63" t="s">
        <v>13</v>
      </c>
      <c r="E126" s="63" t="s">
        <v>3756</v>
      </c>
      <c r="F126" s="315" t="str">
        <f t="array" ref="F126">IFERROR(INDEX(UIID!$K$2:$K997, MATCH(CONCATENATE(B126,D126,G126,I126), UIID!$B$2:$B997&amp;UIID!$D$2:$D997&amp;UIID!$G$2:$G997&amp;UIID!$H$2:$H997, 0),), "Not Found")</f>
        <v>0722-0176</v>
      </c>
      <c r="G126" s="174" t="s">
        <v>3523</v>
      </c>
      <c r="H126" s="174" t="s">
        <v>6046</v>
      </c>
      <c r="I126" s="174" t="s">
        <v>3869</v>
      </c>
      <c r="J126" s="174">
        <v>10.3166820083086</v>
      </c>
      <c r="K126" s="174">
        <v>123.90199006549</v>
      </c>
      <c r="L126" s="174" t="s">
        <v>6047</v>
      </c>
      <c r="M126" s="174" t="s">
        <v>6048</v>
      </c>
      <c r="N126" s="63" t="s">
        <v>15</v>
      </c>
      <c r="O126" s="63" t="s">
        <v>16</v>
      </c>
      <c r="P126" s="174" t="s">
        <v>35</v>
      </c>
      <c r="Q126" s="63" t="s">
        <v>8666</v>
      </c>
      <c r="R126" s="174" t="s">
        <v>3062</v>
      </c>
      <c r="S126" s="174"/>
      <c r="T126" s="174" t="s">
        <v>6049</v>
      </c>
      <c r="U126" s="63" t="s">
        <v>4164</v>
      </c>
      <c r="V126" s="174" t="s">
        <v>6982</v>
      </c>
      <c r="W126" s="174" t="s">
        <v>6983</v>
      </c>
      <c r="X126" s="429">
        <v>45558</v>
      </c>
      <c r="Y126" s="429">
        <v>47178</v>
      </c>
      <c r="Z126" s="63" t="s">
        <v>4646</v>
      </c>
      <c r="AA126" s="174"/>
      <c r="AB126" s="63" t="s">
        <v>4159</v>
      </c>
      <c r="AC126" s="63"/>
      <c r="AD126" s="174" t="s">
        <v>6051</v>
      </c>
      <c r="AE126" s="174" t="s">
        <v>6052</v>
      </c>
      <c r="AF126" s="466">
        <v>45304</v>
      </c>
      <c r="AG126" s="174"/>
      <c r="AH126" s="174"/>
      <c r="AI126" s="174"/>
      <c r="AJ126" s="174"/>
      <c r="AK126" s="174"/>
      <c r="AL126" s="174"/>
      <c r="AM126" s="174"/>
      <c r="AN126" s="174"/>
      <c r="AO126" s="174"/>
      <c r="AP126" s="416" t="b">
        <v>1</v>
      </c>
      <c r="AQ126" s="174" t="s">
        <v>2327</v>
      </c>
      <c r="AR126" s="174">
        <v>2024</v>
      </c>
      <c r="AS126" s="415">
        <v>45562</v>
      </c>
      <c r="AT126" s="174" t="s">
        <v>2310</v>
      </c>
      <c r="AU126" s="437"/>
      <c r="AV126" s="523"/>
      <c r="AW126" s="524"/>
      <c r="AX126" s="525"/>
      <c r="AY126" s="426"/>
      <c r="AZ126" s="426"/>
      <c r="BA126" s="426"/>
      <c r="BB126" s="426"/>
      <c r="BC126" s="425"/>
      <c r="BD126" s="681"/>
      <c r="BE126" s="681"/>
      <c r="BF126" s="681"/>
    </row>
    <row r="127" spans="1:94" ht="15.75" customHeight="1">
      <c r="A127" s="174" t="s">
        <v>10</v>
      </c>
      <c r="B127" s="174" t="s">
        <v>11</v>
      </c>
      <c r="C127" s="174" t="s">
        <v>28</v>
      </c>
      <c r="D127" s="63" t="s">
        <v>13</v>
      </c>
      <c r="E127" s="63" t="s">
        <v>3756</v>
      </c>
      <c r="F127" s="315" t="str">
        <f t="array" ref="F127">IFERROR(INDEX(UIID!$K$2:$K997, MATCH(CONCATENATE(B127,D127,G127,I127), UIID!$B$2:$B997&amp;UIID!$D$2:$D997&amp;UIID!$G$2:$G997&amp;UIID!$H$2:$H997, 0),), "Not Found")</f>
        <v>0722-0176</v>
      </c>
      <c r="G127" s="174" t="s">
        <v>3523</v>
      </c>
      <c r="H127" s="174" t="s">
        <v>6046</v>
      </c>
      <c r="I127" s="174" t="s">
        <v>3869</v>
      </c>
      <c r="J127" s="174">
        <v>10.3166820083086</v>
      </c>
      <c r="K127" s="174">
        <v>123.90199006549</v>
      </c>
      <c r="L127" s="174" t="s">
        <v>6047</v>
      </c>
      <c r="M127" s="174" t="s">
        <v>6048</v>
      </c>
      <c r="N127" s="63" t="s">
        <v>15</v>
      </c>
      <c r="O127" s="63" t="s">
        <v>16</v>
      </c>
      <c r="P127" s="174" t="s">
        <v>35</v>
      </c>
      <c r="Q127" s="63" t="s">
        <v>8666</v>
      </c>
      <c r="R127" s="174" t="s">
        <v>422</v>
      </c>
      <c r="S127" s="174"/>
      <c r="T127" s="174" t="s">
        <v>4491</v>
      </c>
      <c r="U127" s="63" t="s">
        <v>4164</v>
      </c>
      <c r="V127" s="174" t="s">
        <v>78</v>
      </c>
      <c r="W127" s="174" t="s">
        <v>6984</v>
      </c>
      <c r="X127" s="429">
        <v>45558</v>
      </c>
      <c r="Y127" s="429">
        <v>47178</v>
      </c>
      <c r="Z127" s="63" t="s">
        <v>4646</v>
      </c>
      <c r="AA127" s="174"/>
      <c r="AB127" s="63" t="s">
        <v>4159</v>
      </c>
      <c r="AC127" s="63"/>
      <c r="AD127" s="174" t="s">
        <v>6051</v>
      </c>
      <c r="AE127" s="174" t="s">
        <v>6054</v>
      </c>
      <c r="AF127" s="466">
        <v>45907</v>
      </c>
      <c r="AG127" s="174"/>
      <c r="AH127" s="174"/>
      <c r="AI127" s="174"/>
      <c r="AJ127" s="174"/>
      <c r="AK127" s="174"/>
      <c r="AL127" s="174"/>
      <c r="AM127" s="174"/>
      <c r="AN127" s="174"/>
      <c r="AO127" s="174"/>
      <c r="AP127" s="416" t="b">
        <v>1</v>
      </c>
      <c r="AQ127" s="174" t="s">
        <v>2327</v>
      </c>
      <c r="AR127" s="174">
        <v>2024</v>
      </c>
      <c r="AS127" s="415">
        <v>45562</v>
      </c>
      <c r="AT127" s="174" t="s">
        <v>2310</v>
      </c>
      <c r="AU127" s="437"/>
      <c r="AV127" s="523"/>
      <c r="AW127" s="524"/>
      <c r="AX127" s="525"/>
      <c r="AY127" s="426"/>
      <c r="AZ127" s="426"/>
      <c r="BA127" s="426"/>
      <c r="BB127" s="426"/>
      <c r="BC127" s="425"/>
      <c r="BD127" s="681"/>
      <c r="BE127" s="681"/>
      <c r="BF127" s="681"/>
    </row>
    <row r="128" spans="1:94" ht="15.75" customHeight="1">
      <c r="A128" s="174" t="s">
        <v>10</v>
      </c>
      <c r="B128" s="174" t="s">
        <v>11</v>
      </c>
      <c r="C128" s="174" t="s">
        <v>28</v>
      </c>
      <c r="D128" s="63" t="s">
        <v>13</v>
      </c>
      <c r="E128" s="63" t="s">
        <v>3756</v>
      </c>
      <c r="F128" s="315" t="str">
        <f t="array" ref="F128">IFERROR(INDEX(UIID!$K$2:$K997, MATCH(CONCATENATE(B128,D128,G128,I128), UIID!$B$2:$B997&amp;UIID!$D$2:$D997&amp;UIID!$G$2:$G997&amp;UIID!$H$2:$H997, 0),), "Not Found")</f>
        <v>0722-0176</v>
      </c>
      <c r="G128" s="174" t="s">
        <v>3523</v>
      </c>
      <c r="H128" s="174" t="s">
        <v>6046</v>
      </c>
      <c r="I128" s="174" t="s">
        <v>3869</v>
      </c>
      <c r="J128" s="174">
        <v>10.3166820083086</v>
      </c>
      <c r="K128" s="174">
        <v>123.90199006549</v>
      </c>
      <c r="L128" s="174" t="s">
        <v>6047</v>
      </c>
      <c r="M128" s="174" t="s">
        <v>6048</v>
      </c>
      <c r="N128" s="63" t="s">
        <v>15</v>
      </c>
      <c r="O128" s="63" t="s">
        <v>16</v>
      </c>
      <c r="P128" s="174" t="s">
        <v>35</v>
      </c>
      <c r="Q128" s="63" t="s">
        <v>8666</v>
      </c>
      <c r="R128" s="174" t="s">
        <v>1362</v>
      </c>
      <c r="S128" s="174"/>
      <c r="T128" s="174" t="s">
        <v>4497</v>
      </c>
      <c r="U128" s="63" t="s">
        <v>4164</v>
      </c>
      <c r="V128" s="174" t="s">
        <v>91</v>
      </c>
      <c r="W128" s="174" t="s">
        <v>6985</v>
      </c>
      <c r="X128" s="429">
        <v>45558</v>
      </c>
      <c r="Y128" s="429">
        <v>47178</v>
      </c>
      <c r="Z128" s="63" t="s">
        <v>4646</v>
      </c>
      <c r="AA128" s="174"/>
      <c r="AB128" s="63" t="s">
        <v>4159</v>
      </c>
      <c r="AC128" s="63"/>
      <c r="AD128" s="174" t="s">
        <v>6051</v>
      </c>
      <c r="AE128" s="174" t="s">
        <v>6056</v>
      </c>
      <c r="AF128" s="466">
        <v>45907</v>
      </c>
      <c r="AG128" s="174"/>
      <c r="AH128" s="174"/>
      <c r="AI128" s="174"/>
      <c r="AJ128" s="174"/>
      <c r="AK128" s="174"/>
      <c r="AL128" s="174"/>
      <c r="AM128" s="174"/>
      <c r="AN128" s="174"/>
      <c r="AO128" s="174"/>
      <c r="AP128" s="416" t="b">
        <v>1</v>
      </c>
      <c r="AQ128" s="174" t="s">
        <v>2327</v>
      </c>
      <c r="AR128" s="174">
        <v>2024</v>
      </c>
      <c r="AS128" s="415">
        <v>45562</v>
      </c>
      <c r="AT128" s="174" t="s">
        <v>2310</v>
      </c>
      <c r="AU128" s="437"/>
      <c r="AV128" s="523"/>
      <c r="AW128" s="524"/>
      <c r="AX128" s="525"/>
      <c r="AY128" s="426"/>
      <c r="AZ128" s="426"/>
      <c r="BA128" s="426"/>
      <c r="BB128" s="426"/>
      <c r="BC128" s="425"/>
      <c r="BD128" s="681"/>
      <c r="BE128" s="681"/>
      <c r="BF128" s="681"/>
    </row>
    <row r="129" spans="1:94" ht="15.75" customHeight="1">
      <c r="A129" s="319" t="s">
        <v>10</v>
      </c>
      <c r="B129" s="319" t="s">
        <v>11</v>
      </c>
      <c r="C129" s="319" t="s">
        <v>176</v>
      </c>
      <c r="D129" s="356" t="s">
        <v>3759</v>
      </c>
      <c r="E129" s="356" t="s">
        <v>3756</v>
      </c>
      <c r="F129" s="359" t="str">
        <f t="array" ref="F129">IFERROR(INDEX(UIID!$K$2:$K997, MATCH(CONCATENATE(B129,D129,G129,I129), UIID!$B$2:$B997&amp;UIID!$D$2:$D997&amp;UIID!$G$2:$G997&amp;UIID!$H$2:$H997, 0),), "Not Found")</f>
        <v>0722-0206</v>
      </c>
      <c r="G129" s="319" t="s">
        <v>3525</v>
      </c>
      <c r="H129" s="319" t="s">
        <v>6986</v>
      </c>
      <c r="I129" s="319" t="s">
        <v>3910</v>
      </c>
      <c r="J129" s="319">
        <v>10.307997521827801</v>
      </c>
      <c r="K129" s="319">
        <v>124.01318730776001</v>
      </c>
      <c r="L129" s="319" t="s">
        <v>6987</v>
      </c>
      <c r="M129" s="319" t="s">
        <v>6988</v>
      </c>
      <c r="N129" s="356" t="s">
        <v>15</v>
      </c>
      <c r="O129" s="356" t="s">
        <v>16</v>
      </c>
      <c r="P129" s="319" t="s">
        <v>21</v>
      </c>
      <c r="Q129" s="356" t="s">
        <v>3006</v>
      </c>
      <c r="R129" s="319"/>
      <c r="S129" s="319" t="s">
        <v>3490</v>
      </c>
      <c r="T129" s="319"/>
      <c r="U129" s="356" t="s">
        <v>22</v>
      </c>
      <c r="V129" s="319" t="s">
        <v>1048</v>
      </c>
      <c r="W129" s="319" t="s">
        <v>6989</v>
      </c>
      <c r="X129" s="475">
        <v>45559</v>
      </c>
      <c r="Y129" s="475">
        <v>47386</v>
      </c>
      <c r="Z129" s="356" t="s">
        <v>4158</v>
      </c>
      <c r="AA129" s="319"/>
      <c r="AB129" s="356" t="s">
        <v>4159</v>
      </c>
      <c r="AC129" s="356"/>
      <c r="AD129" s="319" t="s">
        <v>6990</v>
      </c>
      <c r="AE129" s="319" t="s">
        <v>6991</v>
      </c>
      <c r="AF129" s="491">
        <v>46651</v>
      </c>
      <c r="AG129" s="319"/>
      <c r="AH129" s="319"/>
      <c r="AI129" s="319"/>
      <c r="AJ129" s="319"/>
      <c r="AK129" s="319"/>
      <c r="AL129" s="319"/>
      <c r="AM129" s="319"/>
      <c r="AN129" s="319"/>
      <c r="AO129" s="319"/>
      <c r="AP129" s="497" t="b">
        <v>0</v>
      </c>
      <c r="AQ129" s="319" t="s">
        <v>2327</v>
      </c>
      <c r="AR129" s="319">
        <v>2024</v>
      </c>
      <c r="AS129" s="477">
        <v>45562</v>
      </c>
      <c r="AT129" s="319" t="s">
        <v>2307</v>
      </c>
      <c r="AU129" s="347"/>
      <c r="AV129" s="615"/>
      <c r="AW129" s="608">
        <v>1</v>
      </c>
      <c r="AX129" s="608"/>
      <c r="AY129" s="479"/>
      <c r="AZ129" s="479"/>
      <c r="BA129" s="479"/>
      <c r="BB129" s="479"/>
      <c r="BC129" s="480"/>
      <c r="BD129" s="963"/>
      <c r="BE129" s="963"/>
      <c r="BF129" s="963"/>
    </row>
    <row r="130" spans="1:94" ht="15.75" customHeight="1">
      <c r="A130" s="174" t="s">
        <v>10</v>
      </c>
      <c r="B130" s="174" t="s">
        <v>49</v>
      </c>
      <c r="C130" s="174" t="s">
        <v>28</v>
      </c>
      <c r="D130" s="174" t="s">
        <v>4060</v>
      </c>
      <c r="E130" s="174" t="s">
        <v>123</v>
      </c>
      <c r="F130" s="315" t="str">
        <f t="array" ref="F130">IFERROR(INDEX(UIID!$K$2:$K997, MATCH(CONCATENATE(B130,D130,G130,I130), UIID!$B$2:$B997&amp;UIID!$D$2:$D997&amp;UIID!$G$2:$G997&amp;UIID!$H$2:$H997, 0),), "Not Found")</f>
        <v>0746-0043</v>
      </c>
      <c r="G130" s="174" t="s">
        <v>3520</v>
      </c>
      <c r="H130" s="174" t="s">
        <v>8364</v>
      </c>
      <c r="I130" s="174" t="s">
        <v>4061</v>
      </c>
      <c r="J130" s="174"/>
      <c r="K130" s="174"/>
      <c r="L130" s="580" t="s">
        <v>8365</v>
      </c>
      <c r="M130" s="174" t="s">
        <v>8366</v>
      </c>
      <c r="N130" s="174" t="s">
        <v>15</v>
      </c>
      <c r="O130" s="174" t="s">
        <v>1449</v>
      </c>
      <c r="P130" s="174" t="s">
        <v>21</v>
      </c>
      <c r="Q130" s="174" t="s">
        <v>125</v>
      </c>
      <c r="R130" s="174"/>
      <c r="S130" s="174" t="s">
        <v>2775</v>
      </c>
      <c r="T130" s="174"/>
      <c r="U130" s="174" t="s">
        <v>4890</v>
      </c>
      <c r="V130" s="174" t="s">
        <v>4990</v>
      </c>
      <c r="W130" s="174" t="s">
        <v>8367</v>
      </c>
      <c r="X130" s="466">
        <v>45554</v>
      </c>
      <c r="Y130" s="418">
        <v>47381</v>
      </c>
      <c r="Z130" s="174" t="s">
        <v>4158</v>
      </c>
      <c r="AA130" s="174"/>
      <c r="AB130" s="174" t="s">
        <v>4159</v>
      </c>
      <c r="AC130" s="174"/>
      <c r="AD130" s="174" t="s">
        <v>8368</v>
      </c>
      <c r="AE130" s="174" t="s">
        <v>8369</v>
      </c>
      <c r="AF130" s="174" t="s">
        <v>22</v>
      </c>
      <c r="AG130" s="174"/>
      <c r="AH130" s="174"/>
      <c r="AI130" s="174"/>
      <c r="AJ130" s="174"/>
      <c r="AK130" s="174"/>
      <c r="AL130" s="174"/>
      <c r="AM130" s="174"/>
      <c r="AN130" s="174"/>
      <c r="AO130" s="174"/>
      <c r="AP130" s="416" t="b">
        <v>1</v>
      </c>
      <c r="AQ130" s="174" t="s">
        <v>2327</v>
      </c>
      <c r="AR130" s="174">
        <v>2024</v>
      </c>
      <c r="AS130" s="415">
        <v>45562</v>
      </c>
      <c r="AT130" s="174" t="s">
        <v>2307</v>
      </c>
      <c r="AU130" s="437"/>
      <c r="AV130" s="663"/>
      <c r="AW130" s="665">
        <v>1</v>
      </c>
      <c r="AX130" s="438"/>
      <c r="AY130" s="426">
        <f t="shared" ref="AY130:AY131" si="61">COUNTIF(AT130,"new tvi &amp; program")</f>
        <v>1</v>
      </c>
      <c r="AZ130" s="426">
        <f t="shared" ref="AZ130:AZ131" si="62">COUNTIF(AT130,"additional program")</f>
        <v>0</v>
      </c>
      <c r="BA130" s="426">
        <f t="shared" ref="BA130:BA131" si="63">COUNTIF(AT130,"migration")</f>
        <v>0</v>
      </c>
      <c r="BB130" s="426">
        <f t="shared" ref="BB130:BB131" si="64">SUM(AY130:BA130)</f>
        <v>1</v>
      </c>
      <c r="BC130" s="425" t="b">
        <f t="shared" ref="BC130:BC131" si="65">COUNTIF($Z$3:$Z353,$W130)&gt;1</f>
        <v>0</v>
      </c>
      <c r="BD130" s="681"/>
      <c r="BE130" s="681"/>
      <c r="BF130" s="681"/>
    </row>
    <row r="131" spans="1:94" ht="15.75" customHeight="1">
      <c r="A131" s="319" t="s">
        <v>10</v>
      </c>
      <c r="B131" s="319" t="s">
        <v>49</v>
      </c>
      <c r="C131" s="319" t="s">
        <v>50</v>
      </c>
      <c r="D131" s="319" t="s">
        <v>451</v>
      </c>
      <c r="E131" s="319" t="s">
        <v>30</v>
      </c>
      <c r="F131" s="359" t="str">
        <f t="array" ref="F131">IFERROR(INDEX(UIID!$K$2:$K997, MATCH(CONCATENATE(B131,D131,G131,I131), UIID!$B$2:$B997&amp;UIID!$D$2:$D997&amp;UIID!$G$2:$G997&amp;UIID!$H$2:$H997, 0),), "Not Found")</f>
        <v>0746-0035</v>
      </c>
      <c r="G131" s="319" t="s">
        <v>452</v>
      </c>
      <c r="H131" s="319" t="s">
        <v>8370</v>
      </c>
      <c r="I131" s="319" t="s">
        <v>453</v>
      </c>
      <c r="J131" s="319">
        <v>9.6298747329917802</v>
      </c>
      <c r="K131" s="319">
        <v>123.09790168273101</v>
      </c>
      <c r="L131" s="484" t="s">
        <v>8371</v>
      </c>
      <c r="M131" s="319" t="s">
        <v>8372</v>
      </c>
      <c r="N131" s="319" t="s">
        <v>15</v>
      </c>
      <c r="O131" s="319" t="s">
        <v>16</v>
      </c>
      <c r="P131" s="319" t="s">
        <v>35</v>
      </c>
      <c r="Q131" s="319" t="s">
        <v>87</v>
      </c>
      <c r="R131" s="319" t="s">
        <v>88</v>
      </c>
      <c r="S131" s="319"/>
      <c r="T131" s="319" t="s">
        <v>4668</v>
      </c>
      <c r="U131" s="319" t="s">
        <v>4164</v>
      </c>
      <c r="V131" s="319" t="s">
        <v>165</v>
      </c>
      <c r="W131" s="319" t="s">
        <v>8373</v>
      </c>
      <c r="X131" s="491">
        <v>45560</v>
      </c>
      <c r="Y131" s="492">
        <v>47387</v>
      </c>
      <c r="Z131" s="319" t="s">
        <v>4158</v>
      </c>
      <c r="AA131" s="319"/>
      <c r="AB131" s="319" t="s">
        <v>4159</v>
      </c>
      <c r="AC131" s="319"/>
      <c r="AD131" s="319" t="s">
        <v>8374</v>
      </c>
      <c r="AE131" s="319" t="s">
        <v>8375</v>
      </c>
      <c r="AF131" s="319" t="s">
        <v>8376</v>
      </c>
      <c r="AG131" s="319"/>
      <c r="AH131" s="319"/>
      <c r="AI131" s="319"/>
      <c r="AJ131" s="319"/>
      <c r="AK131" s="319"/>
      <c r="AL131" s="319"/>
      <c r="AM131" s="319"/>
      <c r="AN131" s="319"/>
      <c r="AO131" s="319"/>
      <c r="AP131" s="497" t="b">
        <v>1</v>
      </c>
      <c r="AQ131" s="319" t="s">
        <v>2327</v>
      </c>
      <c r="AR131" s="319">
        <v>2024</v>
      </c>
      <c r="AS131" s="477">
        <v>45565</v>
      </c>
      <c r="AT131" s="319" t="s">
        <v>2310</v>
      </c>
      <c r="AU131" s="347"/>
      <c r="AV131" s="669"/>
      <c r="AW131" s="479"/>
      <c r="AX131" s="479"/>
      <c r="AY131" s="479">
        <f t="shared" si="61"/>
        <v>0</v>
      </c>
      <c r="AZ131" s="479">
        <f t="shared" si="62"/>
        <v>1</v>
      </c>
      <c r="BA131" s="479">
        <f t="shared" si="63"/>
        <v>0</v>
      </c>
      <c r="BB131" s="479">
        <f t="shared" si="64"/>
        <v>1</v>
      </c>
      <c r="BC131" s="480" t="b">
        <f t="shared" si="65"/>
        <v>0</v>
      </c>
      <c r="BD131" s="681"/>
      <c r="BE131" s="681"/>
      <c r="BF131" s="681"/>
    </row>
    <row r="132" spans="1:94" ht="15.75" customHeight="1">
      <c r="A132" s="954" t="s">
        <v>10305</v>
      </c>
      <c r="B132" s="176"/>
      <c r="C132" s="176"/>
      <c r="D132" s="176"/>
      <c r="E132" s="176"/>
      <c r="F132" s="176"/>
      <c r="G132" s="955">
        <f>COUNTA(G117:G131)</f>
        <v>15</v>
      </c>
      <c r="H132" s="176"/>
      <c r="I132" s="176"/>
      <c r="J132" s="176"/>
      <c r="K132" s="176"/>
      <c r="L132" s="176"/>
      <c r="M132" s="176"/>
      <c r="N132" s="176"/>
      <c r="O132" s="176"/>
      <c r="P132" s="176"/>
      <c r="Q132" s="176"/>
      <c r="R132" s="176"/>
      <c r="S132" s="176"/>
      <c r="T132" s="176"/>
      <c r="U132" s="176"/>
      <c r="V132" s="176"/>
      <c r="W132" s="176"/>
      <c r="X132" s="488"/>
      <c r="Y132" s="490"/>
      <c r="Z132" s="176"/>
      <c r="AA132" s="176"/>
      <c r="AB132" s="176"/>
      <c r="AC132" s="176"/>
      <c r="AD132" s="176"/>
      <c r="AE132" s="176"/>
      <c r="AF132" s="490"/>
      <c r="AG132" s="176"/>
      <c r="AH132" s="176"/>
      <c r="AI132" s="176"/>
      <c r="AJ132" s="176"/>
      <c r="AK132" s="176"/>
      <c r="AL132" s="176"/>
      <c r="AM132" s="176"/>
      <c r="AN132" s="176"/>
      <c r="AO132" s="176"/>
      <c r="AP132" s="176"/>
      <c r="AQ132" s="176"/>
      <c r="AR132" s="176"/>
      <c r="AS132" s="176"/>
      <c r="AT132" s="458"/>
      <c r="AU132" s="176"/>
      <c r="AV132" s="176"/>
      <c r="AW132" s="962"/>
      <c r="AX132" s="962"/>
      <c r="AY132" s="522"/>
      <c r="AZ132" s="522"/>
      <c r="BA132" s="522"/>
      <c r="BB132" s="522"/>
      <c r="BC132" s="956"/>
      <c r="BD132" s="959"/>
      <c r="BE132" s="959"/>
      <c r="BF132" s="959"/>
      <c r="BG132" s="681"/>
      <c r="BH132" s="681"/>
      <c r="BI132" s="681"/>
      <c r="BJ132" s="681"/>
      <c r="BK132" s="681"/>
      <c r="BL132" s="681"/>
      <c r="BM132" s="681"/>
      <c r="BN132" s="681"/>
      <c r="BO132" s="681"/>
      <c r="BP132" s="681"/>
      <c r="BQ132" s="681"/>
      <c r="BR132" s="681"/>
      <c r="BS132" s="681"/>
      <c r="BT132" s="681"/>
      <c r="BU132" s="681"/>
      <c r="BV132" s="681"/>
      <c r="BW132" s="681"/>
      <c r="BX132" s="681"/>
      <c r="BY132" s="681"/>
      <c r="BZ132" s="681"/>
      <c r="CA132" s="681"/>
      <c r="CB132" s="681"/>
      <c r="CC132" s="681"/>
      <c r="CD132" s="681"/>
      <c r="CE132" s="681"/>
      <c r="CF132" s="681"/>
      <c r="CG132" s="681"/>
      <c r="CH132" s="681"/>
      <c r="CI132" s="681"/>
      <c r="CJ132" s="681"/>
      <c r="CK132" s="681"/>
      <c r="CL132" s="681"/>
      <c r="CM132" s="681"/>
      <c r="CN132" s="681"/>
      <c r="CO132" s="681"/>
      <c r="CP132" s="681"/>
    </row>
    <row r="133" spans="1:94" ht="15.75" customHeight="1">
      <c r="A133" s="63" t="s">
        <v>10</v>
      </c>
      <c r="B133" s="63" t="s">
        <v>27</v>
      </c>
      <c r="C133" s="63" t="s">
        <v>123</v>
      </c>
      <c r="D133" s="63" t="s">
        <v>285</v>
      </c>
      <c r="E133" s="63" t="s">
        <v>509</v>
      </c>
      <c r="F133" s="315" t="str">
        <f t="array" ref="F133">IFERROR(INDEX(UIID!$K$2:$K997, MATCH(CONCATENATE(B133,D133,G133,I133), UIID!$B$2:$B997&amp;UIID!$D$2:$D997&amp;UIID!$G$2:$G997&amp;UIID!$H$2:$H997, 0),), "Not Found")</f>
        <v>0712-0005</v>
      </c>
      <c r="G133" s="174" t="s">
        <v>3529</v>
      </c>
      <c r="H133" s="174" t="s">
        <v>4412</v>
      </c>
      <c r="I133" s="174" t="s">
        <v>286</v>
      </c>
      <c r="J133" s="63">
        <v>9.8567162226397809</v>
      </c>
      <c r="K133" s="63">
        <v>124.336426906886</v>
      </c>
      <c r="L133" s="63" t="s">
        <v>287</v>
      </c>
      <c r="M133" s="63" t="s">
        <v>4413</v>
      </c>
      <c r="N133" s="63" t="s">
        <v>113</v>
      </c>
      <c r="O133" s="63" t="s">
        <v>226</v>
      </c>
      <c r="P133" s="63" t="s">
        <v>35</v>
      </c>
      <c r="Q133" s="63" t="s">
        <v>84</v>
      </c>
      <c r="R133" s="174" t="s">
        <v>170</v>
      </c>
      <c r="S133" s="174"/>
      <c r="T133" s="174" t="s">
        <v>4618</v>
      </c>
      <c r="U133" s="63" t="s">
        <v>4213</v>
      </c>
      <c r="V133" s="174" t="s">
        <v>94</v>
      </c>
      <c r="W133" s="174" t="s">
        <v>4863</v>
      </c>
      <c r="X133" s="429">
        <v>45566</v>
      </c>
      <c r="Y133" s="430">
        <v>47157</v>
      </c>
      <c r="Z133" s="63" t="s">
        <v>4646</v>
      </c>
      <c r="AA133" s="174"/>
      <c r="AB133" s="63" t="s">
        <v>4159</v>
      </c>
      <c r="AC133" s="63"/>
      <c r="AD133" s="174" t="s">
        <v>4864</v>
      </c>
      <c r="AE133" s="174" t="s">
        <v>4865</v>
      </c>
      <c r="AF133" s="63" t="s">
        <v>4866</v>
      </c>
      <c r="AG133" s="174"/>
      <c r="AH133" s="174"/>
      <c r="AI133" s="174"/>
      <c r="AJ133" s="174"/>
      <c r="AK133" s="174"/>
      <c r="AL133" s="174"/>
      <c r="AM133" s="174"/>
      <c r="AN133" s="174"/>
      <c r="AO133" s="174"/>
      <c r="AP133" s="416" t="b">
        <v>1</v>
      </c>
      <c r="AQ133" s="174" t="s">
        <v>2330</v>
      </c>
      <c r="AR133" s="174">
        <v>2024</v>
      </c>
      <c r="AS133" s="415">
        <v>45590</v>
      </c>
      <c r="AT133" s="174" t="s">
        <v>2310</v>
      </c>
      <c r="AU133" s="437"/>
      <c r="AV133" s="471"/>
      <c r="AW133" s="473"/>
      <c r="AX133" s="422"/>
      <c r="AY133" s="473"/>
      <c r="AZ133" s="473"/>
      <c r="BA133" s="422"/>
      <c r="BB133" s="473"/>
      <c r="BC133" s="471"/>
      <c r="BD133" s="473"/>
      <c r="BE133" s="438"/>
      <c r="BF133" s="426">
        <f t="shared" ref="BF133:BF139" si="66">COUNTIF(AT133,"new tvi &amp; program")</f>
        <v>0</v>
      </c>
      <c r="BG133" s="426">
        <f t="shared" ref="BG133:BG139" si="67">COUNTIF(AT133,"additional program")</f>
        <v>1</v>
      </c>
      <c r="BH133" s="426">
        <f t="shared" ref="BH133:BH139" si="68">COUNTIF(AT133,"migration")</f>
        <v>0</v>
      </c>
      <c r="BI133" s="426">
        <f t="shared" ref="BI133:BI139" si="69">SUM(BF133:BH133)</f>
        <v>1</v>
      </c>
      <c r="BJ133" s="425" t="b">
        <f t="shared" ref="BJ133:BJ139" si="70">COUNTIF($Z$3:$Z304,$W133)&gt;1</f>
        <v>0</v>
      </c>
      <c r="BK133" s="425"/>
      <c r="BL133" s="425"/>
      <c r="BM133" s="425"/>
    </row>
    <row r="134" spans="1:94" ht="15.75" customHeight="1">
      <c r="A134" s="174" t="s">
        <v>10</v>
      </c>
      <c r="B134" s="174" t="s">
        <v>27</v>
      </c>
      <c r="C134" s="63" t="s">
        <v>123</v>
      </c>
      <c r="D134" s="63" t="s">
        <v>285</v>
      </c>
      <c r="E134" s="63" t="s">
        <v>509</v>
      </c>
      <c r="F134" s="315" t="str">
        <f t="array" ref="F134">IFERROR(INDEX(UIID!$K$2:$K997, MATCH(CONCATENATE(B134,D134,G134,I134), UIID!$B$2:$B997&amp;UIID!$D$2:$D997&amp;UIID!$G$2:$G997&amp;UIID!$H$2:$H997, 0),), "Not Found")</f>
        <v>0712-0005</v>
      </c>
      <c r="G134" s="174" t="s">
        <v>3529</v>
      </c>
      <c r="H134" s="174" t="s">
        <v>4412</v>
      </c>
      <c r="I134" s="174" t="s">
        <v>286</v>
      </c>
      <c r="J134" s="63">
        <v>9.8567162226397809</v>
      </c>
      <c r="K134" s="63">
        <v>124.336426906886</v>
      </c>
      <c r="L134" s="63" t="s">
        <v>287</v>
      </c>
      <c r="M134" s="63" t="s">
        <v>4413</v>
      </c>
      <c r="N134" s="63" t="s">
        <v>113</v>
      </c>
      <c r="O134" s="63" t="s">
        <v>226</v>
      </c>
      <c r="P134" s="63" t="s">
        <v>35</v>
      </c>
      <c r="Q134" s="63" t="s">
        <v>84</v>
      </c>
      <c r="R134" s="174" t="s">
        <v>167</v>
      </c>
      <c r="S134" s="174"/>
      <c r="T134" s="174" t="s">
        <v>4623</v>
      </c>
      <c r="U134" s="63" t="s">
        <v>4164</v>
      </c>
      <c r="V134" s="174" t="s">
        <v>94</v>
      </c>
      <c r="W134" s="174" t="s">
        <v>4867</v>
      </c>
      <c r="X134" s="429">
        <v>45566</v>
      </c>
      <c r="Y134" s="430">
        <v>47157</v>
      </c>
      <c r="Z134" s="63" t="s">
        <v>4646</v>
      </c>
      <c r="AA134" s="174"/>
      <c r="AB134" s="63" t="s">
        <v>4159</v>
      </c>
      <c r="AC134" s="63"/>
      <c r="AD134" s="174" t="s">
        <v>4864</v>
      </c>
      <c r="AE134" s="174" t="s">
        <v>4865</v>
      </c>
      <c r="AF134" s="63" t="s">
        <v>4866</v>
      </c>
      <c r="AG134" s="174"/>
      <c r="AH134" s="174"/>
      <c r="AI134" s="174"/>
      <c r="AJ134" s="174"/>
      <c r="AK134" s="174"/>
      <c r="AL134" s="174"/>
      <c r="AM134" s="174"/>
      <c r="AN134" s="174"/>
      <c r="AO134" s="174"/>
      <c r="AP134" s="416" t="b">
        <v>1</v>
      </c>
      <c r="AQ134" s="174" t="s">
        <v>2330</v>
      </c>
      <c r="AR134" s="174">
        <v>2024</v>
      </c>
      <c r="AS134" s="415">
        <v>45590</v>
      </c>
      <c r="AT134" s="174" t="s">
        <v>2310</v>
      </c>
      <c r="AU134" s="437"/>
      <c r="AV134" s="471"/>
      <c r="AW134" s="473"/>
      <c r="AX134" s="422"/>
      <c r="AY134" s="473"/>
      <c r="AZ134" s="473"/>
      <c r="BA134" s="422"/>
      <c r="BB134" s="473"/>
      <c r="BC134" s="471"/>
      <c r="BD134" s="473"/>
      <c r="BE134" s="438"/>
      <c r="BF134" s="426">
        <f t="shared" si="66"/>
        <v>0</v>
      </c>
      <c r="BG134" s="426">
        <f t="shared" si="67"/>
        <v>1</v>
      </c>
      <c r="BH134" s="426">
        <f t="shared" si="68"/>
        <v>0</v>
      </c>
      <c r="BI134" s="426">
        <f t="shared" si="69"/>
        <v>1</v>
      </c>
      <c r="BJ134" s="425" t="b">
        <f t="shared" si="70"/>
        <v>0</v>
      </c>
      <c r="BK134" s="425"/>
      <c r="BL134" s="425"/>
      <c r="BM134" s="425"/>
    </row>
    <row r="135" spans="1:94" ht="15.75" customHeight="1">
      <c r="A135" s="63" t="s">
        <v>10</v>
      </c>
      <c r="B135" s="63" t="s">
        <v>27</v>
      </c>
      <c r="C135" s="63" t="s">
        <v>28</v>
      </c>
      <c r="D135" s="63" t="s">
        <v>2131</v>
      </c>
      <c r="E135" s="63" t="s">
        <v>50</v>
      </c>
      <c r="F135" s="315" t="str">
        <f t="array" ref="F135">IFERROR(INDEX(UIID!$K$2:$K997, MATCH(CONCATENATE(B135,D135,G135,I135), UIID!$B$2:$B997&amp;UIID!$D$2:$D997&amp;UIID!$G$2:$G997&amp;UIID!$H$2:$H997, 0),), "Not Found")</f>
        <v>0712-0019</v>
      </c>
      <c r="G135" s="174" t="s">
        <v>2132</v>
      </c>
      <c r="H135" s="174" t="s">
        <v>4548</v>
      </c>
      <c r="I135" s="174" t="s">
        <v>2133</v>
      </c>
      <c r="J135" s="174">
        <v>9.8050667884779692</v>
      </c>
      <c r="K135" s="174">
        <v>123.797421096226</v>
      </c>
      <c r="L135" s="174">
        <v>9229417436</v>
      </c>
      <c r="M135" s="174" t="s">
        <v>4549</v>
      </c>
      <c r="N135" s="63" t="s">
        <v>113</v>
      </c>
      <c r="O135" s="63" t="s">
        <v>132</v>
      </c>
      <c r="P135" s="63" t="s">
        <v>35</v>
      </c>
      <c r="Q135" s="63" t="s">
        <v>104</v>
      </c>
      <c r="R135" s="174" t="s">
        <v>105</v>
      </c>
      <c r="S135" s="174"/>
      <c r="T135" s="174" t="s">
        <v>4661</v>
      </c>
      <c r="U135" s="63" t="s">
        <v>4164</v>
      </c>
      <c r="V135" s="174" t="s">
        <v>106</v>
      </c>
      <c r="W135" s="174" t="s">
        <v>4868</v>
      </c>
      <c r="X135" s="429">
        <v>45574</v>
      </c>
      <c r="Y135" s="430">
        <v>47401</v>
      </c>
      <c r="Z135" s="63" t="s">
        <v>4158</v>
      </c>
      <c r="AA135" s="174"/>
      <c r="AB135" s="63" t="s">
        <v>4159</v>
      </c>
      <c r="AC135" s="63"/>
      <c r="AD135" s="342" t="s">
        <v>4869</v>
      </c>
      <c r="AE135" s="498" t="s">
        <v>4870</v>
      </c>
      <c r="AF135" s="499">
        <v>47267</v>
      </c>
      <c r="AG135" s="174"/>
      <c r="AH135" s="174"/>
      <c r="AI135" s="174"/>
      <c r="AJ135" s="174"/>
      <c r="AK135" s="174"/>
      <c r="AL135" s="174"/>
      <c r="AM135" s="174"/>
      <c r="AN135" s="174"/>
      <c r="AO135" s="174"/>
      <c r="AP135" s="416" t="b">
        <v>1</v>
      </c>
      <c r="AQ135" s="174" t="s">
        <v>2330</v>
      </c>
      <c r="AR135" s="174">
        <v>2024</v>
      </c>
      <c r="AS135" s="415">
        <v>45596</v>
      </c>
      <c r="AT135" s="174" t="s">
        <v>2310</v>
      </c>
      <c r="AU135" s="437"/>
      <c r="AV135" s="471"/>
      <c r="AW135" s="473"/>
      <c r="AX135" s="422"/>
      <c r="AY135" s="473"/>
      <c r="AZ135" s="473"/>
      <c r="BA135" s="422"/>
      <c r="BB135" s="473"/>
      <c r="BC135" s="471"/>
      <c r="BD135" s="473"/>
      <c r="BE135" s="438"/>
      <c r="BF135" s="426">
        <f t="shared" si="66"/>
        <v>0</v>
      </c>
      <c r="BG135" s="426">
        <f t="shared" si="67"/>
        <v>1</v>
      </c>
      <c r="BH135" s="426">
        <f t="shared" si="68"/>
        <v>0</v>
      </c>
      <c r="BI135" s="426">
        <f t="shared" si="69"/>
        <v>1</v>
      </c>
      <c r="BJ135" s="425" t="b">
        <f t="shared" si="70"/>
        <v>0</v>
      </c>
      <c r="BK135" s="425"/>
      <c r="BL135" s="425"/>
      <c r="BM135" s="425"/>
    </row>
    <row r="136" spans="1:94" ht="15.75" customHeight="1">
      <c r="A136" s="63" t="s">
        <v>10</v>
      </c>
      <c r="B136" s="63" t="s">
        <v>27</v>
      </c>
      <c r="C136" s="63" t="s">
        <v>28</v>
      </c>
      <c r="D136" s="63" t="s">
        <v>29</v>
      </c>
      <c r="E136" s="63" t="s">
        <v>30</v>
      </c>
      <c r="F136" s="315" t="str">
        <f t="array" ref="F136">IFERROR(INDEX(UIID!$K$2:$K997, MATCH(CONCATENATE(B136,D136,G136,I136), UIID!$B$2:$B997&amp;UIID!$D$2:$D997&amp;UIID!$G$2:$G997&amp;UIID!$H$2:$H997, 0),), "Not Found")</f>
        <v>Not Found</v>
      </c>
      <c r="G136" s="63" t="s">
        <v>1805</v>
      </c>
      <c r="H136" s="63" t="s">
        <v>4517</v>
      </c>
      <c r="I136" s="63" t="s">
        <v>1806</v>
      </c>
      <c r="J136" s="63">
        <v>9.6450429112988108</v>
      </c>
      <c r="K136" s="63">
        <v>123.862470952048</v>
      </c>
      <c r="L136" s="63" t="s">
        <v>1807</v>
      </c>
      <c r="M136" s="63" t="s">
        <v>4518</v>
      </c>
      <c r="N136" s="63" t="s">
        <v>15</v>
      </c>
      <c r="O136" s="63" t="s">
        <v>16</v>
      </c>
      <c r="P136" s="63" t="s">
        <v>35</v>
      </c>
      <c r="Q136" s="63" t="s">
        <v>2230</v>
      </c>
      <c r="R136" s="174" t="s">
        <v>1795</v>
      </c>
      <c r="S136" s="174"/>
      <c r="T136" s="174" t="s">
        <v>4806</v>
      </c>
      <c r="U136" s="63" t="s">
        <v>4157</v>
      </c>
      <c r="V136" s="174" t="s">
        <v>162</v>
      </c>
      <c r="W136" s="174" t="s">
        <v>4871</v>
      </c>
      <c r="X136" s="429">
        <v>45576</v>
      </c>
      <c r="Y136" s="430">
        <v>47176</v>
      </c>
      <c r="Z136" s="63" t="s">
        <v>4646</v>
      </c>
      <c r="AA136" s="174"/>
      <c r="AB136" s="63" t="s">
        <v>4159</v>
      </c>
      <c r="AC136" s="63"/>
      <c r="AD136" s="174" t="s">
        <v>4872</v>
      </c>
      <c r="AE136" s="174" t="s">
        <v>4873</v>
      </c>
      <c r="AF136" s="63" t="s">
        <v>4874</v>
      </c>
      <c r="AG136" s="174"/>
      <c r="AH136" s="174"/>
      <c r="AI136" s="174"/>
      <c r="AJ136" s="174"/>
      <c r="AK136" s="174"/>
      <c r="AL136" s="174"/>
      <c r="AM136" s="174"/>
      <c r="AN136" s="174"/>
      <c r="AO136" s="174"/>
      <c r="AP136" s="416" t="b">
        <v>1</v>
      </c>
      <c r="AQ136" s="174" t="s">
        <v>2330</v>
      </c>
      <c r="AR136" s="174">
        <v>2024</v>
      </c>
      <c r="AS136" s="415">
        <v>45596</v>
      </c>
      <c r="AT136" s="174" t="s">
        <v>2310</v>
      </c>
      <c r="AU136" s="437"/>
      <c r="AV136" s="471"/>
      <c r="AW136" s="473"/>
      <c r="AX136" s="422"/>
      <c r="AY136" s="473"/>
      <c r="AZ136" s="473"/>
      <c r="BA136" s="422"/>
      <c r="BB136" s="473"/>
      <c r="BC136" s="471"/>
      <c r="BD136" s="473"/>
      <c r="BE136" s="438"/>
      <c r="BF136" s="426">
        <f t="shared" si="66"/>
        <v>0</v>
      </c>
      <c r="BG136" s="426">
        <f t="shared" si="67"/>
        <v>1</v>
      </c>
      <c r="BH136" s="426">
        <f t="shared" si="68"/>
        <v>0</v>
      </c>
      <c r="BI136" s="426">
        <f t="shared" si="69"/>
        <v>1</v>
      </c>
      <c r="BJ136" s="425" t="b">
        <f t="shared" si="70"/>
        <v>0</v>
      </c>
      <c r="BK136" s="425"/>
      <c r="BL136" s="425"/>
      <c r="BM136" s="425"/>
    </row>
    <row r="137" spans="1:94" ht="15.75" customHeight="1">
      <c r="A137" s="174" t="s">
        <v>10</v>
      </c>
      <c r="B137" s="174" t="s">
        <v>27</v>
      </c>
      <c r="C137" s="63" t="s">
        <v>28</v>
      </c>
      <c r="D137" s="63" t="s">
        <v>29</v>
      </c>
      <c r="E137" s="63" t="s">
        <v>30</v>
      </c>
      <c r="F137" s="315" t="str">
        <f t="array" ref="F137">IFERROR(INDEX(UIID!$K$2:$K997, MATCH(CONCATENATE(B137,D137,G137,I137), UIID!$B$2:$B997&amp;UIID!$D$2:$D997&amp;UIID!$G$2:$G997&amp;UIID!$H$2:$H997, 0),), "Not Found")</f>
        <v>Not Found</v>
      </c>
      <c r="G137" s="63" t="s">
        <v>1805</v>
      </c>
      <c r="H137" s="63" t="s">
        <v>4517</v>
      </c>
      <c r="I137" s="63" t="s">
        <v>1806</v>
      </c>
      <c r="J137" s="63">
        <v>9.6450429112988108</v>
      </c>
      <c r="K137" s="63">
        <v>123.862470952048</v>
      </c>
      <c r="L137" s="63" t="s">
        <v>1807</v>
      </c>
      <c r="M137" s="63" t="s">
        <v>4518</v>
      </c>
      <c r="N137" s="63" t="s">
        <v>15</v>
      </c>
      <c r="O137" s="63" t="s">
        <v>16</v>
      </c>
      <c r="P137" s="63" t="s">
        <v>35</v>
      </c>
      <c r="Q137" s="63" t="s">
        <v>8666</v>
      </c>
      <c r="R137" s="174" t="s">
        <v>3142</v>
      </c>
      <c r="S137" s="174"/>
      <c r="T137" s="174" t="s">
        <v>4858</v>
      </c>
      <c r="U137" s="63" t="s">
        <v>4157</v>
      </c>
      <c r="V137" s="174" t="s">
        <v>4859</v>
      </c>
      <c r="W137" s="174" t="s">
        <v>4875</v>
      </c>
      <c r="X137" s="429">
        <v>45576</v>
      </c>
      <c r="Y137" s="430">
        <v>47176</v>
      </c>
      <c r="Z137" s="63" t="s">
        <v>4646</v>
      </c>
      <c r="AA137" s="174"/>
      <c r="AB137" s="63" t="s">
        <v>4159</v>
      </c>
      <c r="AC137" s="63"/>
      <c r="AD137" s="174" t="s">
        <v>4876</v>
      </c>
      <c r="AE137" s="174" t="s">
        <v>4877</v>
      </c>
      <c r="AF137" s="63" t="s">
        <v>4878</v>
      </c>
      <c r="AG137" s="174"/>
      <c r="AH137" s="174"/>
      <c r="AI137" s="174"/>
      <c r="AJ137" s="174"/>
      <c r="AK137" s="174"/>
      <c r="AL137" s="174"/>
      <c r="AM137" s="174"/>
      <c r="AN137" s="174"/>
      <c r="AO137" s="174"/>
      <c r="AP137" s="416" t="b">
        <v>1</v>
      </c>
      <c r="AQ137" s="174" t="s">
        <v>2330</v>
      </c>
      <c r="AR137" s="174">
        <v>2024</v>
      </c>
      <c r="AS137" s="415">
        <v>45596</v>
      </c>
      <c r="AT137" s="174" t="s">
        <v>2310</v>
      </c>
      <c r="AU137" s="437"/>
      <c r="AV137" s="471"/>
      <c r="AW137" s="473"/>
      <c r="AX137" s="422"/>
      <c r="AY137" s="473"/>
      <c r="AZ137" s="473"/>
      <c r="BA137" s="422"/>
      <c r="BB137" s="473"/>
      <c r="BC137" s="471"/>
      <c r="BD137" s="473"/>
      <c r="BE137" s="438"/>
      <c r="BF137" s="426">
        <f t="shared" si="66"/>
        <v>0</v>
      </c>
      <c r="BG137" s="426">
        <f t="shared" si="67"/>
        <v>1</v>
      </c>
      <c r="BH137" s="426">
        <f t="shared" si="68"/>
        <v>0</v>
      </c>
      <c r="BI137" s="426">
        <f t="shared" si="69"/>
        <v>1</v>
      </c>
      <c r="BJ137" s="425" t="b">
        <f t="shared" si="70"/>
        <v>0</v>
      </c>
      <c r="BK137" s="425"/>
      <c r="BL137" s="425"/>
      <c r="BM137" s="425"/>
    </row>
    <row r="138" spans="1:94" ht="15.75" customHeight="1">
      <c r="A138" s="174" t="s">
        <v>10</v>
      </c>
      <c r="B138" s="174" t="s">
        <v>27</v>
      </c>
      <c r="C138" s="63" t="s">
        <v>28</v>
      </c>
      <c r="D138" s="63" t="s">
        <v>29</v>
      </c>
      <c r="E138" s="63" t="s">
        <v>30</v>
      </c>
      <c r="F138" s="315" t="str">
        <f t="array" ref="F138">IFERROR(INDEX(UIID!$K$2:$K997, MATCH(CONCATENATE(B138,D138,G138,I138), UIID!$B$2:$B997&amp;UIID!$D$2:$D997&amp;UIID!$G$2:$G997&amp;UIID!$H$2:$H997, 0),), "Not Found")</f>
        <v>Not Found</v>
      </c>
      <c r="G138" s="63" t="s">
        <v>1805</v>
      </c>
      <c r="H138" s="63" t="s">
        <v>4517</v>
      </c>
      <c r="I138" s="63" t="s">
        <v>1806</v>
      </c>
      <c r="J138" s="63">
        <v>9.6450429112988108</v>
      </c>
      <c r="K138" s="63">
        <v>123.862470952048</v>
      </c>
      <c r="L138" s="63" t="s">
        <v>1807</v>
      </c>
      <c r="M138" s="63" t="s">
        <v>4518</v>
      </c>
      <c r="N138" s="63" t="s">
        <v>15</v>
      </c>
      <c r="O138" s="63" t="s">
        <v>16</v>
      </c>
      <c r="P138" s="63" t="s">
        <v>35</v>
      </c>
      <c r="Q138" s="63" t="s">
        <v>272</v>
      </c>
      <c r="R138" s="174" t="s">
        <v>3046</v>
      </c>
      <c r="S138" s="174"/>
      <c r="T138" s="174" t="s">
        <v>4705</v>
      </c>
      <c r="U138" s="63" t="s">
        <v>4306</v>
      </c>
      <c r="V138" s="174" t="s">
        <v>276</v>
      </c>
      <c r="W138" s="174" t="s">
        <v>4879</v>
      </c>
      <c r="X138" s="429">
        <v>45576</v>
      </c>
      <c r="Y138" s="430">
        <v>47015</v>
      </c>
      <c r="Z138" s="63" t="s">
        <v>4646</v>
      </c>
      <c r="AA138" s="174"/>
      <c r="AB138" s="63" t="s">
        <v>4159</v>
      </c>
      <c r="AC138" s="63"/>
      <c r="AD138" s="174" t="s">
        <v>4880</v>
      </c>
      <c r="AE138" s="174" t="s">
        <v>4881</v>
      </c>
      <c r="AF138" s="63" t="s">
        <v>4882</v>
      </c>
      <c r="AG138" s="174"/>
      <c r="AH138" s="174"/>
      <c r="AI138" s="174"/>
      <c r="AJ138" s="174"/>
      <c r="AK138" s="174"/>
      <c r="AL138" s="174"/>
      <c r="AM138" s="174"/>
      <c r="AN138" s="174"/>
      <c r="AO138" s="174"/>
      <c r="AP138" s="416" t="b">
        <v>1</v>
      </c>
      <c r="AQ138" s="174" t="s">
        <v>2330</v>
      </c>
      <c r="AR138" s="174">
        <v>2024</v>
      </c>
      <c r="AS138" s="415">
        <v>45596</v>
      </c>
      <c r="AT138" s="174" t="s">
        <v>2310</v>
      </c>
      <c r="AU138" s="437"/>
      <c r="AV138" s="471"/>
      <c r="AW138" s="473"/>
      <c r="AX138" s="422"/>
      <c r="AY138" s="473"/>
      <c r="AZ138" s="473"/>
      <c r="BA138" s="422"/>
      <c r="BB138" s="473"/>
      <c r="BC138" s="471"/>
      <c r="BD138" s="473"/>
      <c r="BE138" s="438"/>
      <c r="BF138" s="426">
        <f t="shared" si="66"/>
        <v>0</v>
      </c>
      <c r="BG138" s="426">
        <f t="shared" si="67"/>
        <v>1</v>
      </c>
      <c r="BH138" s="426">
        <f t="shared" si="68"/>
        <v>0</v>
      </c>
      <c r="BI138" s="426">
        <f t="shared" si="69"/>
        <v>1</v>
      </c>
      <c r="BJ138" s="425" t="b">
        <f t="shared" si="70"/>
        <v>0</v>
      </c>
      <c r="BK138" s="425"/>
      <c r="BL138" s="425"/>
      <c r="BM138" s="425"/>
    </row>
    <row r="139" spans="1:94" ht="15.75" customHeight="1">
      <c r="A139" s="319" t="s">
        <v>10</v>
      </c>
      <c r="B139" s="319" t="s">
        <v>27</v>
      </c>
      <c r="C139" s="319" t="s">
        <v>123</v>
      </c>
      <c r="D139" s="356" t="s">
        <v>285</v>
      </c>
      <c r="E139" s="356" t="s">
        <v>509</v>
      </c>
      <c r="F139" s="359" t="str">
        <f t="array" ref="F139">IFERROR(INDEX(UIID!$K$2:$K997, MATCH(CONCATENATE(B139,D139,G139,I139), UIID!$B$2:$B997&amp;UIID!$D$2:$D997&amp;UIID!$G$2:$G997&amp;UIID!$H$2:$H997, 0),), "Not Found")</f>
        <v>0712-0005</v>
      </c>
      <c r="G139" s="319" t="s">
        <v>3529</v>
      </c>
      <c r="H139" s="319" t="s">
        <v>4412</v>
      </c>
      <c r="I139" s="319" t="s">
        <v>286</v>
      </c>
      <c r="J139" s="356">
        <v>9.8567162226397809</v>
      </c>
      <c r="K139" s="356">
        <v>124.336426906886</v>
      </c>
      <c r="L139" s="356" t="s">
        <v>287</v>
      </c>
      <c r="M139" s="356" t="s">
        <v>4413</v>
      </c>
      <c r="N139" s="356" t="s">
        <v>113</v>
      </c>
      <c r="O139" s="356" t="s">
        <v>226</v>
      </c>
      <c r="P139" s="356" t="s">
        <v>35</v>
      </c>
      <c r="Q139" s="356" t="s">
        <v>272</v>
      </c>
      <c r="R139" s="319" t="s">
        <v>2649</v>
      </c>
      <c r="S139" s="319"/>
      <c r="T139" s="319" t="s">
        <v>4705</v>
      </c>
      <c r="U139" s="356" t="s">
        <v>4306</v>
      </c>
      <c r="V139" s="319" t="s">
        <v>276</v>
      </c>
      <c r="W139" s="319" t="s">
        <v>4883</v>
      </c>
      <c r="X139" s="475">
        <v>45589</v>
      </c>
      <c r="Y139" s="476">
        <v>47416</v>
      </c>
      <c r="Z139" s="356" t="s">
        <v>4158</v>
      </c>
      <c r="AA139" s="319"/>
      <c r="AB139" s="356" t="s">
        <v>4159</v>
      </c>
      <c r="AC139" s="356"/>
      <c r="AD139" s="500" t="s">
        <v>4884</v>
      </c>
      <c r="AE139" s="501" t="s">
        <v>4885</v>
      </c>
      <c r="AF139" s="501" t="s">
        <v>4886</v>
      </c>
      <c r="AG139" s="319"/>
      <c r="AH139" s="319"/>
      <c r="AI139" s="319"/>
      <c r="AJ139" s="319"/>
      <c r="AK139" s="319"/>
      <c r="AL139" s="319"/>
      <c r="AM139" s="319"/>
      <c r="AN139" s="319"/>
      <c r="AO139" s="319"/>
      <c r="AP139" s="497" t="b">
        <v>1</v>
      </c>
      <c r="AQ139" s="319" t="s">
        <v>2330</v>
      </c>
      <c r="AR139" s="319">
        <v>2024</v>
      </c>
      <c r="AS139" s="477">
        <v>45596</v>
      </c>
      <c r="AT139" s="319" t="s">
        <v>2310</v>
      </c>
      <c r="AU139" s="347"/>
      <c r="AV139" s="486"/>
      <c r="AW139" s="478"/>
      <c r="AX139" s="487"/>
      <c r="AY139" s="478"/>
      <c r="AZ139" s="478"/>
      <c r="BA139" s="487"/>
      <c r="BB139" s="478"/>
      <c r="BC139" s="486"/>
      <c r="BD139" s="478"/>
      <c r="BE139" s="479"/>
      <c r="BF139" s="479">
        <f t="shared" si="66"/>
        <v>0</v>
      </c>
      <c r="BG139" s="479">
        <f t="shared" si="67"/>
        <v>1</v>
      </c>
      <c r="BH139" s="479">
        <f t="shared" si="68"/>
        <v>0</v>
      </c>
      <c r="BI139" s="479">
        <f t="shared" si="69"/>
        <v>1</v>
      </c>
      <c r="BJ139" s="480" t="b">
        <f t="shared" si="70"/>
        <v>0</v>
      </c>
      <c r="BK139" s="480"/>
      <c r="BL139" s="480"/>
      <c r="BM139" s="480"/>
    </row>
    <row r="140" spans="1:94" ht="15.75" customHeight="1">
      <c r="A140" s="174" t="s">
        <v>10</v>
      </c>
      <c r="B140" s="63" t="s">
        <v>11</v>
      </c>
      <c r="C140" s="63" t="s">
        <v>176</v>
      </c>
      <c r="D140" s="63" t="s">
        <v>374</v>
      </c>
      <c r="E140" s="63" t="s">
        <v>3756</v>
      </c>
      <c r="F140" s="315" t="str">
        <f t="array" ref="F140">IFERROR(INDEX(UIID!$K$2:$K997, MATCH(CONCATENATE(B140,D140,G140,I140), UIID!$B$2:$B997&amp;UIID!$D$2:$D997&amp;UIID!$G$2:$G997&amp;UIID!$H$2:$H997, 0),), "Not Found")</f>
        <v>0722-0092</v>
      </c>
      <c r="G140" s="174" t="s">
        <v>2163</v>
      </c>
      <c r="H140" s="174" t="s">
        <v>5951</v>
      </c>
      <c r="I140" s="174" t="s">
        <v>2164</v>
      </c>
      <c r="J140" s="174">
        <v>10.328168928856099</v>
      </c>
      <c r="K140" s="174">
        <v>123.92692419456699</v>
      </c>
      <c r="L140" s="174" t="s">
        <v>2165</v>
      </c>
      <c r="M140" s="174" t="s">
        <v>6992</v>
      </c>
      <c r="N140" s="63" t="s">
        <v>15</v>
      </c>
      <c r="O140" s="63" t="s">
        <v>16</v>
      </c>
      <c r="P140" s="174" t="s">
        <v>35</v>
      </c>
      <c r="Q140" s="63" t="s">
        <v>8666</v>
      </c>
      <c r="R140" s="174" t="s">
        <v>45</v>
      </c>
      <c r="S140" s="174"/>
      <c r="T140" s="174" t="s">
        <v>4652</v>
      </c>
      <c r="U140" s="63" t="s">
        <v>4164</v>
      </c>
      <c r="V140" s="174" t="s">
        <v>1770</v>
      </c>
      <c r="W140" s="174" t="s">
        <v>6993</v>
      </c>
      <c r="X140" s="429">
        <v>45567</v>
      </c>
      <c r="Y140" s="430">
        <v>47267</v>
      </c>
      <c r="Z140" s="63" t="s">
        <v>4646</v>
      </c>
      <c r="AA140" s="174"/>
      <c r="AB140" s="63" t="s">
        <v>4159</v>
      </c>
      <c r="AC140" s="63"/>
      <c r="AD140" s="174" t="s">
        <v>5743</v>
      </c>
      <c r="AE140" s="174" t="s">
        <v>5744</v>
      </c>
      <c r="AF140" s="466">
        <v>45693</v>
      </c>
      <c r="AG140" s="174"/>
      <c r="AH140" s="174"/>
      <c r="AI140" s="174"/>
      <c r="AJ140" s="174"/>
      <c r="AK140" s="174"/>
      <c r="AL140" s="174"/>
      <c r="AM140" s="174"/>
      <c r="AN140" s="174"/>
      <c r="AO140" s="174"/>
      <c r="AP140" s="416" t="b">
        <v>1</v>
      </c>
      <c r="AQ140" s="174" t="s">
        <v>2330</v>
      </c>
      <c r="AR140" s="174">
        <v>2024</v>
      </c>
      <c r="AS140" s="415">
        <v>45590</v>
      </c>
      <c r="AT140" s="174" t="s">
        <v>2310</v>
      </c>
      <c r="AU140" s="437"/>
      <c r="AV140" s="523"/>
      <c r="AW140" s="524"/>
      <c r="AX140" s="422"/>
      <c r="AY140" s="524"/>
      <c r="AZ140" s="524"/>
      <c r="BA140" s="422"/>
      <c r="BB140" s="524"/>
      <c r="BC140" s="523"/>
      <c r="BD140" s="524"/>
      <c r="BE140" s="525"/>
      <c r="BF140" s="426"/>
      <c r="BG140" s="426"/>
      <c r="BH140" s="426"/>
      <c r="BI140" s="426"/>
      <c r="BJ140" s="425"/>
      <c r="BK140" s="681"/>
      <c r="BL140" s="681"/>
      <c r="BM140" s="681"/>
    </row>
    <row r="141" spans="1:94" ht="15.75" customHeight="1">
      <c r="A141" s="174" t="s">
        <v>10</v>
      </c>
      <c r="B141" s="63" t="s">
        <v>11</v>
      </c>
      <c r="C141" s="174" t="s">
        <v>28</v>
      </c>
      <c r="D141" s="63" t="s">
        <v>13</v>
      </c>
      <c r="E141" s="63" t="s">
        <v>3756</v>
      </c>
      <c r="F141" s="315" t="str">
        <f t="array" ref="F141">IFERROR(INDEX(UIID!$K$2:$K997, MATCH(CONCATENATE(B141,D141,G141,I141), UIID!$B$2:$B997&amp;UIID!$D$2:$D997&amp;UIID!$G$2:$G997&amp;UIID!$H$2:$H997, 0),), "Not Found")</f>
        <v>0722-0207</v>
      </c>
      <c r="G141" s="174" t="s">
        <v>3530</v>
      </c>
      <c r="H141" s="174" t="s">
        <v>6994</v>
      </c>
      <c r="I141" s="174" t="s">
        <v>3911</v>
      </c>
      <c r="J141" s="174">
        <v>10.321323936354201</v>
      </c>
      <c r="K141" s="174">
        <v>123.91464023088101</v>
      </c>
      <c r="L141" s="580" t="s">
        <v>6995</v>
      </c>
      <c r="M141" s="174" t="s">
        <v>6996</v>
      </c>
      <c r="N141" s="63" t="s">
        <v>15</v>
      </c>
      <c r="O141" s="63" t="s">
        <v>16</v>
      </c>
      <c r="P141" s="174" t="s">
        <v>21</v>
      </c>
      <c r="Q141" s="63" t="s">
        <v>3006</v>
      </c>
      <c r="R141" s="174"/>
      <c r="S141" s="174" t="s">
        <v>6914</v>
      </c>
      <c r="T141" s="174"/>
      <c r="U141" s="63" t="s">
        <v>22</v>
      </c>
      <c r="V141" s="174" t="s">
        <v>1048</v>
      </c>
      <c r="W141" s="174" t="s">
        <v>6997</v>
      </c>
      <c r="X141" s="429">
        <v>45572</v>
      </c>
      <c r="Y141" s="430">
        <v>47399</v>
      </c>
      <c r="Z141" s="63" t="s">
        <v>4158</v>
      </c>
      <c r="AA141" s="174"/>
      <c r="AB141" s="63" t="s">
        <v>4159</v>
      </c>
      <c r="AC141" s="63"/>
      <c r="AD141" s="174" t="s">
        <v>6998</v>
      </c>
      <c r="AE141" s="84" t="s">
        <v>6999</v>
      </c>
      <c r="AF141" s="466">
        <v>47292</v>
      </c>
      <c r="AG141" s="174"/>
      <c r="AH141" s="174"/>
      <c r="AI141" s="174"/>
      <c r="AJ141" s="174"/>
      <c r="AK141" s="174"/>
      <c r="AL141" s="174"/>
      <c r="AM141" s="174"/>
      <c r="AN141" s="174"/>
      <c r="AO141" s="174"/>
      <c r="AP141" s="416" t="b">
        <v>0</v>
      </c>
      <c r="AQ141" s="174" t="s">
        <v>2330</v>
      </c>
      <c r="AR141" s="174">
        <v>2024</v>
      </c>
      <c r="AS141" s="415">
        <v>45596</v>
      </c>
      <c r="AT141" s="174" t="s">
        <v>2307</v>
      </c>
      <c r="AU141" s="437"/>
      <c r="AV141" s="523"/>
      <c r="AW141" s="524"/>
      <c r="AX141" s="422"/>
      <c r="AY141" s="524"/>
      <c r="AZ141" s="524"/>
      <c r="BA141" s="422"/>
      <c r="BB141" s="524"/>
      <c r="BC141" s="523"/>
      <c r="BD141" s="524">
        <v>1</v>
      </c>
      <c r="BE141" s="525"/>
      <c r="BF141" s="426"/>
      <c r="BG141" s="426"/>
      <c r="BH141" s="426"/>
      <c r="BI141" s="426"/>
      <c r="BJ141" s="425"/>
      <c r="BK141" s="681"/>
      <c r="BL141" s="681"/>
      <c r="BM141" s="681"/>
    </row>
    <row r="142" spans="1:94" ht="15.75" customHeight="1">
      <c r="A142" s="174" t="s">
        <v>10</v>
      </c>
      <c r="B142" s="63" t="s">
        <v>11</v>
      </c>
      <c r="C142" s="174" t="s">
        <v>28</v>
      </c>
      <c r="D142" s="63" t="s">
        <v>1594</v>
      </c>
      <c r="E142" s="63" t="s">
        <v>50</v>
      </c>
      <c r="F142" s="315" t="str">
        <f t="array" ref="F142">IFERROR(INDEX(UIID!$K$2:$K997, MATCH(CONCATENATE(B142,D142,G142,I142), UIID!$B$2:$B997&amp;UIID!$D$2:$D997&amp;UIID!$G$2:$G997&amp;UIID!$H$2:$H997, 0),), "Not Found")</f>
        <v>0722-0208</v>
      </c>
      <c r="G142" s="174" t="s">
        <v>3532</v>
      </c>
      <c r="H142" s="174" t="s">
        <v>7000</v>
      </c>
      <c r="I142" s="174" t="s">
        <v>3912</v>
      </c>
      <c r="J142" s="618">
        <v>10.1880466926469</v>
      </c>
      <c r="K142" s="618">
        <v>123.70796726136599</v>
      </c>
      <c r="L142" s="174" t="s">
        <v>7001</v>
      </c>
      <c r="M142" s="174" t="s">
        <v>7002</v>
      </c>
      <c r="N142" s="63" t="s">
        <v>15</v>
      </c>
      <c r="O142" s="63" t="s">
        <v>16</v>
      </c>
      <c r="P142" s="174" t="s">
        <v>35</v>
      </c>
      <c r="Q142" s="63" t="s">
        <v>125</v>
      </c>
      <c r="R142" s="174" t="s">
        <v>279</v>
      </c>
      <c r="S142" s="174"/>
      <c r="T142" s="174" t="s">
        <v>7003</v>
      </c>
      <c r="U142" s="63" t="s">
        <v>4164</v>
      </c>
      <c r="V142" s="174" t="s">
        <v>127</v>
      </c>
      <c r="W142" s="174" t="s">
        <v>7004</v>
      </c>
      <c r="X142" s="429">
        <v>45574</v>
      </c>
      <c r="Y142" s="430">
        <v>47401</v>
      </c>
      <c r="Z142" s="63" t="s">
        <v>4158</v>
      </c>
      <c r="AA142" s="174"/>
      <c r="AB142" s="63" t="s">
        <v>4159</v>
      </c>
      <c r="AC142" s="63"/>
      <c r="AD142" s="342" t="s">
        <v>7005</v>
      </c>
      <c r="AE142" s="498" t="s">
        <v>7006</v>
      </c>
      <c r="AF142" s="499">
        <v>45805</v>
      </c>
      <c r="AG142" s="174"/>
      <c r="AH142" s="174"/>
      <c r="AI142" s="174"/>
      <c r="AJ142" s="174"/>
      <c r="AK142" s="174"/>
      <c r="AL142" s="174"/>
      <c r="AM142" s="174"/>
      <c r="AN142" s="174"/>
      <c r="AO142" s="174"/>
      <c r="AP142" s="416" t="b">
        <v>1</v>
      </c>
      <c r="AQ142" s="174" t="s">
        <v>2330</v>
      </c>
      <c r="AR142" s="174">
        <v>2024</v>
      </c>
      <c r="AS142" s="415">
        <v>45596</v>
      </c>
      <c r="AT142" s="174" t="s">
        <v>2307</v>
      </c>
      <c r="AU142" s="437"/>
      <c r="AV142" s="523"/>
      <c r="AW142" s="524"/>
      <c r="AX142" s="422"/>
      <c r="AY142" s="524"/>
      <c r="AZ142" s="524"/>
      <c r="BA142" s="422"/>
      <c r="BB142" s="524"/>
      <c r="BC142" s="523"/>
      <c r="BD142" s="524">
        <v>1</v>
      </c>
      <c r="BE142" s="525"/>
      <c r="BF142" s="426"/>
      <c r="BG142" s="426"/>
      <c r="BH142" s="426"/>
      <c r="BI142" s="426"/>
      <c r="BJ142" s="425"/>
      <c r="BK142" s="681"/>
      <c r="BL142" s="681"/>
      <c r="BM142" s="681"/>
    </row>
    <row r="143" spans="1:94" ht="15.75" customHeight="1">
      <c r="A143" s="174" t="s">
        <v>10</v>
      </c>
      <c r="B143" s="63" t="s">
        <v>11</v>
      </c>
      <c r="C143" s="174" t="s">
        <v>176</v>
      </c>
      <c r="D143" s="63" t="s">
        <v>3759</v>
      </c>
      <c r="E143" s="63" t="s">
        <v>3756</v>
      </c>
      <c r="F143" s="315" t="str">
        <f t="array" ref="F143">IFERROR(INDEX(UIID!$K$2:$K997, MATCH(CONCATENATE(B143,D143,G143,I143), UIID!$B$2:$B997&amp;UIID!$D$2:$D997&amp;UIID!$G$2:$G997&amp;UIID!$H$2:$H997, 0),), "Not Found")</f>
        <v>0722-0210</v>
      </c>
      <c r="G143" s="174" t="s">
        <v>3517</v>
      </c>
      <c r="H143" s="174" t="s">
        <v>7007</v>
      </c>
      <c r="I143" s="174" t="s">
        <v>3914</v>
      </c>
      <c r="J143" s="174">
        <v>10.305719322894401</v>
      </c>
      <c r="K143" s="174">
        <v>124.012885277835</v>
      </c>
      <c r="L143" s="174" t="s">
        <v>7008</v>
      </c>
      <c r="M143" s="174" t="s">
        <v>7009</v>
      </c>
      <c r="N143" s="63" t="s">
        <v>15</v>
      </c>
      <c r="O143" s="63" t="s">
        <v>16</v>
      </c>
      <c r="P143" s="174" t="s">
        <v>21</v>
      </c>
      <c r="Q143" s="63" t="s">
        <v>3006</v>
      </c>
      <c r="R143" s="174"/>
      <c r="S143" s="174" t="s">
        <v>6914</v>
      </c>
      <c r="T143" s="174"/>
      <c r="U143" s="63" t="s">
        <v>22</v>
      </c>
      <c r="V143" s="174" t="s">
        <v>1048</v>
      </c>
      <c r="W143" s="342" t="s">
        <v>7010</v>
      </c>
      <c r="X143" s="429">
        <v>45538</v>
      </c>
      <c r="Y143" s="430">
        <v>47365</v>
      </c>
      <c r="Z143" s="63" t="s">
        <v>4158</v>
      </c>
      <c r="AA143" s="174"/>
      <c r="AB143" s="63" t="s">
        <v>4159</v>
      </c>
      <c r="AC143" s="63"/>
      <c r="AD143" s="174" t="s">
        <v>7011</v>
      </c>
      <c r="AE143" s="342" t="s">
        <v>4828</v>
      </c>
      <c r="AF143" s="466"/>
      <c r="AG143" s="174"/>
      <c r="AH143" s="174"/>
      <c r="AI143" s="174"/>
      <c r="AJ143" s="174"/>
      <c r="AK143" s="174"/>
      <c r="AL143" s="174"/>
      <c r="AM143" s="174"/>
      <c r="AN143" s="174"/>
      <c r="AO143" s="174"/>
      <c r="AP143" s="416" t="b">
        <v>0</v>
      </c>
      <c r="AQ143" s="174" t="s">
        <v>2330</v>
      </c>
      <c r="AR143" s="174">
        <v>2024</v>
      </c>
      <c r="AS143" s="415">
        <v>45596</v>
      </c>
      <c r="AT143" s="174" t="s">
        <v>2307</v>
      </c>
      <c r="AU143" s="437"/>
      <c r="AV143" s="523"/>
      <c r="AW143" s="524"/>
      <c r="AX143" s="422"/>
      <c r="AY143" s="524"/>
      <c r="AZ143" s="524"/>
      <c r="BA143" s="422"/>
      <c r="BB143" s="524"/>
      <c r="BC143" s="523"/>
      <c r="BD143" s="524">
        <v>1</v>
      </c>
      <c r="BE143" s="525"/>
      <c r="BF143" s="426"/>
      <c r="BG143" s="426"/>
      <c r="BH143" s="426"/>
      <c r="BI143" s="426"/>
      <c r="BJ143" s="425"/>
      <c r="BK143" s="681"/>
      <c r="BL143" s="681"/>
      <c r="BM143" s="681"/>
    </row>
    <row r="144" spans="1:94" ht="15.75" customHeight="1">
      <c r="A144" s="174" t="s">
        <v>10</v>
      </c>
      <c r="B144" s="63" t="s">
        <v>11</v>
      </c>
      <c r="C144" s="174" t="s">
        <v>176</v>
      </c>
      <c r="D144" s="63" t="s">
        <v>3759</v>
      </c>
      <c r="E144" s="63" t="s">
        <v>3756</v>
      </c>
      <c r="F144" s="315" t="str">
        <f t="array" ref="F144">IFERROR(INDEX(UIID!$K$2:$K997, MATCH(CONCATENATE(B144,D144,G144,I144), UIID!$B$2:$B997&amp;UIID!$D$2:$D997&amp;UIID!$G$2:$G997&amp;UIID!$H$2:$H997, 0),), "Not Found")</f>
        <v>0722-0210</v>
      </c>
      <c r="G144" s="174" t="s">
        <v>3517</v>
      </c>
      <c r="H144" s="174" t="s">
        <v>7007</v>
      </c>
      <c r="I144" s="174" t="s">
        <v>3914</v>
      </c>
      <c r="J144" s="174">
        <v>10.305719322894401</v>
      </c>
      <c r="K144" s="174">
        <v>124.012885277835</v>
      </c>
      <c r="L144" s="174" t="s">
        <v>7008</v>
      </c>
      <c r="M144" s="174" t="s">
        <v>7009</v>
      </c>
      <c r="N144" s="63" t="s">
        <v>15</v>
      </c>
      <c r="O144" s="63" t="s">
        <v>16</v>
      </c>
      <c r="P144" s="174" t="s">
        <v>21</v>
      </c>
      <c r="Q144" s="63" t="s">
        <v>3006</v>
      </c>
      <c r="R144" s="174"/>
      <c r="S144" s="174" t="s">
        <v>6927</v>
      </c>
      <c r="T144" s="174"/>
      <c r="U144" s="63" t="s">
        <v>22</v>
      </c>
      <c r="V144" s="174" t="s">
        <v>59</v>
      </c>
      <c r="W144" s="174" t="s">
        <v>7012</v>
      </c>
      <c r="X144" s="429">
        <v>45573</v>
      </c>
      <c r="Y144" s="430">
        <v>47400</v>
      </c>
      <c r="Z144" s="63" t="s">
        <v>4158</v>
      </c>
      <c r="AA144" s="174"/>
      <c r="AB144" s="63" t="s">
        <v>4159</v>
      </c>
      <c r="AC144" s="63"/>
      <c r="AD144" s="174" t="s">
        <v>7013</v>
      </c>
      <c r="AE144" s="342" t="s">
        <v>4828</v>
      </c>
      <c r="AF144" s="466"/>
      <c r="AG144" s="174"/>
      <c r="AH144" s="174"/>
      <c r="AI144" s="174"/>
      <c r="AJ144" s="174"/>
      <c r="AK144" s="174"/>
      <c r="AL144" s="174"/>
      <c r="AM144" s="174"/>
      <c r="AN144" s="174"/>
      <c r="AO144" s="174"/>
      <c r="AP144" s="416" t="b">
        <v>0</v>
      </c>
      <c r="AQ144" s="174" t="s">
        <v>2330</v>
      </c>
      <c r="AR144" s="174">
        <v>2024</v>
      </c>
      <c r="AS144" s="415">
        <v>45596</v>
      </c>
      <c r="AT144" s="174" t="s">
        <v>2310</v>
      </c>
      <c r="AU144" s="437"/>
      <c r="AV144" s="523"/>
      <c r="AW144" s="524"/>
      <c r="AX144" s="422"/>
      <c r="AY144" s="524"/>
      <c r="AZ144" s="524"/>
      <c r="BA144" s="422"/>
      <c r="BB144" s="524"/>
      <c r="BC144" s="523"/>
      <c r="BD144" s="524"/>
      <c r="BE144" s="525"/>
      <c r="BF144" s="426"/>
      <c r="BG144" s="426"/>
      <c r="BH144" s="426"/>
      <c r="BI144" s="426"/>
      <c r="BJ144" s="425"/>
      <c r="BK144" s="681"/>
      <c r="BL144" s="681"/>
      <c r="BM144" s="681"/>
    </row>
    <row r="145" spans="1:94" ht="15.75" customHeight="1">
      <c r="A145" s="174" t="s">
        <v>10</v>
      </c>
      <c r="B145" s="63" t="s">
        <v>11</v>
      </c>
      <c r="C145" s="174" t="s">
        <v>28</v>
      </c>
      <c r="D145" s="63" t="s">
        <v>13</v>
      </c>
      <c r="E145" s="63" t="s">
        <v>3756</v>
      </c>
      <c r="F145" s="315" t="str">
        <f t="array" ref="F145">IFERROR(INDEX(UIID!$K$2:$K997, MATCH(CONCATENATE(B145,D145,G145,I145), UIID!$B$2:$B997&amp;UIID!$D$2:$D997&amp;UIID!$G$2:$G997&amp;UIID!$H$2:$H997, 0),), "Not Found")</f>
        <v>0722-0211</v>
      </c>
      <c r="G145" s="174" t="s">
        <v>3533</v>
      </c>
      <c r="H145" s="174" t="s">
        <v>7014</v>
      </c>
      <c r="I145" s="174" t="s">
        <v>3915</v>
      </c>
      <c r="J145" s="174">
        <v>10.3110309013201</v>
      </c>
      <c r="K145" s="174">
        <v>123.902527838559</v>
      </c>
      <c r="L145" s="174" t="s">
        <v>7015</v>
      </c>
      <c r="M145" s="174" t="s">
        <v>7016</v>
      </c>
      <c r="N145" s="63" t="s">
        <v>15</v>
      </c>
      <c r="O145" s="63" t="s">
        <v>16</v>
      </c>
      <c r="P145" s="174" t="s">
        <v>21</v>
      </c>
      <c r="Q145" s="63" t="s">
        <v>3006</v>
      </c>
      <c r="R145" s="174"/>
      <c r="S145" s="174" t="s">
        <v>6914</v>
      </c>
      <c r="T145" s="174"/>
      <c r="U145" s="63" t="s">
        <v>22</v>
      </c>
      <c r="V145" s="174" t="s">
        <v>1048</v>
      </c>
      <c r="W145" s="174" t="s">
        <v>7017</v>
      </c>
      <c r="X145" s="429">
        <v>45573</v>
      </c>
      <c r="Y145" s="430">
        <v>47400</v>
      </c>
      <c r="Z145" s="63" t="s">
        <v>4158</v>
      </c>
      <c r="AA145" s="174"/>
      <c r="AB145" s="63" t="s">
        <v>4159</v>
      </c>
      <c r="AC145" s="63"/>
      <c r="AD145" s="174" t="s">
        <v>7018</v>
      </c>
      <c r="AE145" s="342" t="s">
        <v>4828</v>
      </c>
      <c r="AF145" s="466"/>
      <c r="AG145" s="174"/>
      <c r="AH145" s="174"/>
      <c r="AI145" s="174"/>
      <c r="AJ145" s="174"/>
      <c r="AK145" s="174"/>
      <c r="AL145" s="174"/>
      <c r="AM145" s="174"/>
      <c r="AN145" s="174"/>
      <c r="AO145" s="174"/>
      <c r="AP145" s="416" t="b">
        <v>0</v>
      </c>
      <c r="AQ145" s="174" t="s">
        <v>2330</v>
      </c>
      <c r="AR145" s="174">
        <v>2024</v>
      </c>
      <c r="AS145" s="415">
        <v>45596</v>
      </c>
      <c r="AT145" s="174" t="s">
        <v>2307</v>
      </c>
      <c r="AU145" s="437"/>
      <c r="AV145" s="523"/>
      <c r="AW145" s="524"/>
      <c r="AX145" s="422"/>
      <c r="AY145" s="524"/>
      <c r="AZ145" s="524"/>
      <c r="BA145" s="422"/>
      <c r="BB145" s="524"/>
      <c r="BC145" s="523"/>
      <c r="BD145" s="524">
        <v>1</v>
      </c>
      <c r="BE145" s="525"/>
      <c r="BF145" s="426"/>
      <c r="BG145" s="426"/>
      <c r="BH145" s="426"/>
      <c r="BI145" s="426"/>
      <c r="BJ145" s="425"/>
      <c r="BK145" s="681"/>
      <c r="BL145" s="681"/>
      <c r="BM145" s="681"/>
    </row>
    <row r="146" spans="1:94" ht="15.75" customHeight="1">
      <c r="A146" s="174" t="s">
        <v>10</v>
      </c>
      <c r="B146" s="63" t="s">
        <v>11</v>
      </c>
      <c r="C146" s="63" t="s">
        <v>123</v>
      </c>
      <c r="D146" s="63" t="s">
        <v>1069</v>
      </c>
      <c r="E146" s="63" t="s">
        <v>30</v>
      </c>
      <c r="F146" s="315" t="str">
        <f t="array" ref="F146">IFERROR(INDEX(UIID!$K$2:$K997, MATCH(CONCATENATE(B146,D146,G146,I146), UIID!$B$2:$B997&amp;UIID!$D$2:$D997&amp;UIID!$G$2:$G997&amp;UIID!$H$2:$H997, 0),), "Not Found")</f>
        <v>0722-0003</v>
      </c>
      <c r="G146" s="174" t="s">
        <v>1070</v>
      </c>
      <c r="H146" s="63" t="s">
        <v>6471</v>
      </c>
      <c r="I146" s="63" t="s">
        <v>1071</v>
      </c>
      <c r="J146" s="174">
        <v>10.392226771024401</v>
      </c>
      <c r="K146" s="174">
        <v>123.656294777905</v>
      </c>
      <c r="L146" s="63" t="s">
        <v>1072</v>
      </c>
      <c r="M146" s="63" t="s">
        <v>5469</v>
      </c>
      <c r="N146" s="63" t="s">
        <v>113</v>
      </c>
      <c r="O146" s="63" t="s">
        <v>226</v>
      </c>
      <c r="P146" s="63" t="s">
        <v>35</v>
      </c>
      <c r="Q146" s="63" t="s">
        <v>107</v>
      </c>
      <c r="R146" s="174" t="s">
        <v>2477</v>
      </c>
      <c r="S146" s="174"/>
      <c r="T146" s="174"/>
      <c r="U146" s="63" t="s">
        <v>4164</v>
      </c>
      <c r="V146" s="174" t="s">
        <v>6571</v>
      </c>
      <c r="W146" s="174" t="s">
        <v>7019</v>
      </c>
      <c r="X146" s="429">
        <v>45579</v>
      </c>
      <c r="Y146" s="430">
        <v>47406</v>
      </c>
      <c r="Z146" s="63" t="s">
        <v>4158</v>
      </c>
      <c r="AA146" s="174"/>
      <c r="AB146" s="63" t="s">
        <v>4159</v>
      </c>
      <c r="AC146" s="63"/>
      <c r="AD146" s="174" t="s">
        <v>5477</v>
      </c>
      <c r="AE146" s="317" t="s">
        <v>7020</v>
      </c>
      <c r="AF146" s="503">
        <v>46501</v>
      </c>
      <c r="AG146" s="174"/>
      <c r="AH146" s="174"/>
      <c r="AI146" s="174"/>
      <c r="AJ146" s="174"/>
      <c r="AK146" s="174"/>
      <c r="AL146" s="174"/>
      <c r="AM146" s="174"/>
      <c r="AN146" s="174"/>
      <c r="AO146" s="174"/>
      <c r="AP146" s="416" t="b">
        <v>1</v>
      </c>
      <c r="AQ146" s="174" t="s">
        <v>2330</v>
      </c>
      <c r="AR146" s="174">
        <v>2024</v>
      </c>
      <c r="AS146" s="415">
        <v>45596</v>
      </c>
      <c r="AT146" s="174" t="s">
        <v>2310</v>
      </c>
      <c r="AU146" s="437"/>
      <c r="AV146" s="523"/>
      <c r="AW146" s="524"/>
      <c r="AX146" s="422"/>
      <c r="AY146" s="524"/>
      <c r="AZ146" s="524"/>
      <c r="BA146" s="422"/>
      <c r="BB146" s="524"/>
      <c r="BC146" s="523"/>
      <c r="BD146" s="524"/>
      <c r="BE146" s="525"/>
      <c r="BF146" s="426"/>
      <c r="BG146" s="426"/>
      <c r="BH146" s="426"/>
      <c r="BI146" s="426"/>
      <c r="BJ146" s="425"/>
      <c r="BK146" s="681"/>
      <c r="BL146" s="681"/>
      <c r="BM146" s="681"/>
    </row>
    <row r="147" spans="1:94" ht="15.75" customHeight="1">
      <c r="A147" s="174" t="s">
        <v>10</v>
      </c>
      <c r="B147" s="63" t="s">
        <v>11</v>
      </c>
      <c r="C147" s="174" t="s">
        <v>176</v>
      </c>
      <c r="D147" s="63" t="s">
        <v>3759</v>
      </c>
      <c r="E147" s="63" t="s">
        <v>3756</v>
      </c>
      <c r="F147" s="315" t="str">
        <f t="array" ref="F147">IFERROR(INDEX(UIID!$K$2:$K997, MATCH(CONCATENATE(B147,D147,G147,I147), UIID!$B$2:$B997&amp;UIID!$D$2:$D997&amp;UIID!$G$2:$G997&amp;UIID!$H$2:$H997, 0),), "Not Found")</f>
        <v>0722-0210</v>
      </c>
      <c r="G147" s="174" t="s">
        <v>3517</v>
      </c>
      <c r="H147" s="174" t="s">
        <v>7007</v>
      </c>
      <c r="I147" s="174" t="s">
        <v>3914</v>
      </c>
      <c r="J147" s="174">
        <v>10.305719322894401</v>
      </c>
      <c r="K147" s="174">
        <v>124.012885277835</v>
      </c>
      <c r="L147" s="174" t="s">
        <v>7008</v>
      </c>
      <c r="M147" s="174" t="s">
        <v>7009</v>
      </c>
      <c r="N147" s="63" t="s">
        <v>15</v>
      </c>
      <c r="O147" s="63" t="s">
        <v>16</v>
      </c>
      <c r="P147" s="174" t="s">
        <v>21</v>
      </c>
      <c r="Q147" s="63" t="s">
        <v>3006</v>
      </c>
      <c r="R147" s="174"/>
      <c r="S147" s="174" t="s">
        <v>2757</v>
      </c>
      <c r="T147" s="174"/>
      <c r="U147" s="63" t="s">
        <v>22</v>
      </c>
      <c r="V147" s="174" t="s">
        <v>59</v>
      </c>
      <c r="W147" s="174" t="s">
        <v>7021</v>
      </c>
      <c r="X147" s="429">
        <v>45580</v>
      </c>
      <c r="Y147" s="430">
        <v>47407</v>
      </c>
      <c r="Z147" s="63" t="s">
        <v>4158</v>
      </c>
      <c r="AA147" s="174"/>
      <c r="AB147" s="63" t="s">
        <v>4159</v>
      </c>
      <c r="AC147" s="63"/>
      <c r="AD147" s="174" t="s">
        <v>7013</v>
      </c>
      <c r="AE147" s="317" t="s">
        <v>4828</v>
      </c>
      <c r="AF147" s="466"/>
      <c r="AG147" s="174"/>
      <c r="AH147" s="174"/>
      <c r="AI147" s="174"/>
      <c r="AJ147" s="174"/>
      <c r="AK147" s="174"/>
      <c r="AL147" s="174"/>
      <c r="AM147" s="174"/>
      <c r="AN147" s="174"/>
      <c r="AO147" s="174"/>
      <c r="AP147" s="416" t="b">
        <v>0</v>
      </c>
      <c r="AQ147" s="174" t="s">
        <v>2330</v>
      </c>
      <c r="AR147" s="174">
        <v>2024</v>
      </c>
      <c r="AS147" s="415">
        <v>45596</v>
      </c>
      <c r="AT147" s="174" t="s">
        <v>2310</v>
      </c>
      <c r="AU147" s="437"/>
      <c r="AV147" s="523"/>
      <c r="AW147" s="524"/>
      <c r="AX147" s="422"/>
      <c r="AY147" s="524"/>
      <c r="AZ147" s="524"/>
      <c r="BA147" s="422"/>
      <c r="BB147" s="524"/>
      <c r="BC147" s="523"/>
      <c r="BD147" s="524"/>
      <c r="BE147" s="525"/>
      <c r="BF147" s="426"/>
      <c r="BG147" s="426"/>
      <c r="BH147" s="426"/>
      <c r="BI147" s="426"/>
      <c r="BJ147" s="425"/>
      <c r="BK147" s="681"/>
      <c r="BL147" s="681"/>
      <c r="BM147" s="681"/>
    </row>
    <row r="148" spans="1:94" ht="15.75" customHeight="1">
      <c r="A148" s="174" t="s">
        <v>10</v>
      </c>
      <c r="B148" s="63" t="s">
        <v>11</v>
      </c>
      <c r="C148" s="174" t="s">
        <v>378</v>
      </c>
      <c r="D148" s="63" t="s">
        <v>909</v>
      </c>
      <c r="E148" s="63" t="s">
        <v>123</v>
      </c>
      <c r="F148" s="315" t="str">
        <f t="array" ref="F148">IFERROR(INDEX(UIID!$K$2:$K997, MATCH(CONCATENATE(B148,D148,G148,I148), UIID!$B$2:$B997&amp;UIID!$D$2:$D997&amp;UIID!$G$2:$G997&amp;UIID!$H$2:$H997, 0),), "Not Found")</f>
        <v>0722-0213</v>
      </c>
      <c r="G148" s="174" t="s">
        <v>3539</v>
      </c>
      <c r="H148" s="174" t="s">
        <v>7022</v>
      </c>
      <c r="I148" s="174" t="s">
        <v>3916</v>
      </c>
      <c r="J148" s="174">
        <v>10.2639077942505</v>
      </c>
      <c r="K148" s="174">
        <v>123.94608871526199</v>
      </c>
      <c r="L148" s="580" t="s">
        <v>7023</v>
      </c>
      <c r="M148" s="174" t="s">
        <v>7024</v>
      </c>
      <c r="N148" s="63" t="s">
        <v>15</v>
      </c>
      <c r="O148" s="63" t="s">
        <v>16</v>
      </c>
      <c r="P148" s="174" t="s">
        <v>35</v>
      </c>
      <c r="Q148" s="63" t="s">
        <v>8666</v>
      </c>
      <c r="R148" s="174" t="s">
        <v>36</v>
      </c>
      <c r="S148" s="174"/>
      <c r="T148" s="174"/>
      <c r="U148" s="63" t="s">
        <v>4164</v>
      </c>
      <c r="V148" s="174" t="s">
        <v>91</v>
      </c>
      <c r="W148" s="174" t="s">
        <v>7025</v>
      </c>
      <c r="X148" s="429">
        <v>45586</v>
      </c>
      <c r="Y148" s="430">
        <v>47413</v>
      </c>
      <c r="Z148" s="63" t="s">
        <v>4158</v>
      </c>
      <c r="AA148" s="174"/>
      <c r="AB148" s="63" t="s">
        <v>4159</v>
      </c>
      <c r="AC148" s="63"/>
      <c r="AD148" s="342" t="s">
        <v>7026</v>
      </c>
      <c r="AE148" s="498" t="s">
        <v>7027</v>
      </c>
      <c r="AF148" s="499">
        <v>45910</v>
      </c>
      <c r="AG148" s="174"/>
      <c r="AH148" s="174"/>
      <c r="AI148" s="174"/>
      <c r="AJ148" s="174"/>
      <c r="AK148" s="174"/>
      <c r="AL148" s="174"/>
      <c r="AM148" s="174"/>
      <c r="AN148" s="174"/>
      <c r="AO148" s="174"/>
      <c r="AP148" s="416" t="b">
        <v>1</v>
      </c>
      <c r="AQ148" s="174" t="s">
        <v>2330</v>
      </c>
      <c r="AR148" s="174">
        <v>2024</v>
      </c>
      <c r="AS148" s="415">
        <v>45596</v>
      </c>
      <c r="AT148" s="174" t="s">
        <v>2307</v>
      </c>
      <c r="AU148" s="437"/>
      <c r="AV148" s="523"/>
      <c r="AW148" s="524"/>
      <c r="AX148" s="422"/>
      <c r="AY148" s="524"/>
      <c r="AZ148" s="524"/>
      <c r="BA148" s="422"/>
      <c r="BB148" s="524"/>
      <c r="BC148" s="523"/>
      <c r="BD148" s="524">
        <v>1</v>
      </c>
      <c r="BE148" s="525"/>
      <c r="BF148" s="426"/>
      <c r="BG148" s="426"/>
      <c r="BH148" s="426"/>
      <c r="BI148" s="426"/>
      <c r="BJ148" s="425"/>
      <c r="BK148" s="681"/>
      <c r="BL148" s="681"/>
      <c r="BM148" s="681"/>
    </row>
    <row r="149" spans="1:94" ht="15.75" customHeight="1">
      <c r="A149" s="63" t="s">
        <v>10</v>
      </c>
      <c r="B149" s="63" t="s">
        <v>11</v>
      </c>
      <c r="C149" s="63" t="s">
        <v>50</v>
      </c>
      <c r="D149" s="63" t="s">
        <v>13</v>
      </c>
      <c r="E149" s="63" t="s">
        <v>3756</v>
      </c>
      <c r="F149" s="315" t="str">
        <f t="array" ref="F149">IFERROR(INDEX(UIID!$K$2:$K997, MATCH(CONCATENATE(B149,D149,G149,I149), UIID!$B$2:$B997&amp;UIID!$D$2:$D997&amp;UIID!$G$2:$G997&amp;UIID!$H$2:$H997, 0),), "Not Found")</f>
        <v>0722-0063</v>
      </c>
      <c r="G149" s="174" t="s">
        <v>3540</v>
      </c>
      <c r="H149" s="174" t="s">
        <v>7028</v>
      </c>
      <c r="I149" s="63" t="s">
        <v>312</v>
      </c>
      <c r="J149" s="174">
        <v>10.3934577538397</v>
      </c>
      <c r="K149" s="174">
        <v>123.664682674876</v>
      </c>
      <c r="L149" s="174" t="s">
        <v>7029</v>
      </c>
      <c r="M149" s="174" t="s">
        <v>7030</v>
      </c>
      <c r="N149" s="63" t="s">
        <v>15</v>
      </c>
      <c r="O149" s="63" t="s">
        <v>16</v>
      </c>
      <c r="P149" s="174" t="s">
        <v>35</v>
      </c>
      <c r="Q149" s="63" t="s">
        <v>117</v>
      </c>
      <c r="R149" s="174" t="s">
        <v>2531</v>
      </c>
      <c r="S149" s="174"/>
      <c r="T149" s="174"/>
      <c r="U149" s="63" t="s">
        <v>4164</v>
      </c>
      <c r="V149" s="174" t="s">
        <v>7031</v>
      </c>
      <c r="W149" s="174" t="s">
        <v>7032</v>
      </c>
      <c r="X149" s="429">
        <v>45589</v>
      </c>
      <c r="Y149" s="430">
        <v>47416</v>
      </c>
      <c r="Z149" s="63" t="s">
        <v>4158</v>
      </c>
      <c r="AA149" s="174"/>
      <c r="AB149" s="63" t="s">
        <v>4159</v>
      </c>
      <c r="AC149" s="63"/>
      <c r="AD149" s="174" t="s">
        <v>7033</v>
      </c>
      <c r="AE149" s="317" t="s">
        <v>7034</v>
      </c>
      <c r="AF149" s="503">
        <v>46595</v>
      </c>
      <c r="AG149" s="174"/>
      <c r="AH149" s="174"/>
      <c r="AI149" s="174"/>
      <c r="AJ149" s="174"/>
      <c r="AK149" s="174"/>
      <c r="AL149" s="174"/>
      <c r="AM149" s="174"/>
      <c r="AN149" s="174"/>
      <c r="AO149" s="174"/>
      <c r="AP149" s="416" t="b">
        <v>1</v>
      </c>
      <c r="AQ149" s="174" t="s">
        <v>2330</v>
      </c>
      <c r="AR149" s="174">
        <v>2024</v>
      </c>
      <c r="AS149" s="415">
        <v>45596</v>
      </c>
      <c r="AT149" s="174" t="s">
        <v>2310</v>
      </c>
      <c r="AU149" s="437"/>
      <c r="AV149" s="523"/>
      <c r="AW149" s="524"/>
      <c r="AX149" s="422"/>
      <c r="AY149" s="524"/>
      <c r="AZ149" s="524"/>
      <c r="BA149" s="422"/>
      <c r="BB149" s="524"/>
      <c r="BC149" s="523"/>
      <c r="BD149" s="524"/>
      <c r="BE149" s="525"/>
      <c r="BF149" s="426"/>
      <c r="BG149" s="426"/>
      <c r="BH149" s="426"/>
      <c r="BI149" s="426"/>
      <c r="BJ149" s="425"/>
      <c r="BK149" s="681"/>
      <c r="BL149" s="681"/>
      <c r="BM149" s="681"/>
    </row>
    <row r="150" spans="1:94" ht="15.75" customHeight="1">
      <c r="A150" s="63" t="s">
        <v>10</v>
      </c>
      <c r="B150" s="63" t="s">
        <v>11</v>
      </c>
      <c r="C150" s="174" t="s">
        <v>509</v>
      </c>
      <c r="D150" s="63" t="s">
        <v>3917</v>
      </c>
      <c r="E150" s="63" t="s">
        <v>123</v>
      </c>
      <c r="F150" s="315" t="str">
        <f t="array" ref="F150">IFERROR(INDEX(UIID!$K$2:$K997, MATCH(CONCATENATE(B150,D150,G150,I150), UIID!$B$2:$B997&amp;UIID!$D$2:$D997&amp;UIID!$G$2:$G997&amp;UIID!$H$2:$H997, 0),), "Not Found")</f>
        <v>0722-0214</v>
      </c>
      <c r="G150" s="174" t="s">
        <v>3541</v>
      </c>
      <c r="H150" s="174" t="s">
        <v>7035</v>
      </c>
      <c r="I150" s="174" t="s">
        <v>3918</v>
      </c>
      <c r="J150" s="174">
        <v>11.084029858195199</v>
      </c>
      <c r="K150" s="174">
        <v>123.937199816625</v>
      </c>
      <c r="L150" s="174" t="s">
        <v>7036</v>
      </c>
      <c r="M150" s="174" t="s">
        <v>7037</v>
      </c>
      <c r="N150" s="63" t="s">
        <v>113</v>
      </c>
      <c r="O150" s="63" t="s">
        <v>132</v>
      </c>
      <c r="P150" s="174" t="s">
        <v>35</v>
      </c>
      <c r="Q150" s="63" t="s">
        <v>104</v>
      </c>
      <c r="R150" s="174" t="s">
        <v>105</v>
      </c>
      <c r="S150" s="174"/>
      <c r="T150" s="174"/>
      <c r="U150" s="63" t="s">
        <v>4164</v>
      </c>
      <c r="V150" s="174" t="s">
        <v>106</v>
      </c>
      <c r="W150" s="174" t="s">
        <v>7038</v>
      </c>
      <c r="X150" s="429">
        <v>45593</v>
      </c>
      <c r="Y150" s="430">
        <v>47420</v>
      </c>
      <c r="Z150" s="63" t="s">
        <v>4158</v>
      </c>
      <c r="AA150" s="174"/>
      <c r="AB150" s="63" t="s">
        <v>4159</v>
      </c>
      <c r="AC150" s="63"/>
      <c r="AD150" s="174" t="s">
        <v>5461</v>
      </c>
      <c r="AE150" s="317" t="s">
        <v>7039</v>
      </c>
      <c r="AF150" s="503">
        <v>46897</v>
      </c>
      <c r="AG150" s="174"/>
      <c r="AH150" s="174"/>
      <c r="AI150" s="174"/>
      <c r="AJ150" s="174"/>
      <c r="AK150" s="174"/>
      <c r="AL150" s="174"/>
      <c r="AM150" s="174"/>
      <c r="AN150" s="174"/>
      <c r="AO150" s="174"/>
      <c r="AP150" s="416" t="b">
        <v>1</v>
      </c>
      <c r="AQ150" s="174" t="s">
        <v>2330</v>
      </c>
      <c r="AR150" s="174">
        <v>2024</v>
      </c>
      <c r="AS150" s="415">
        <v>45596</v>
      </c>
      <c r="AT150" s="174" t="s">
        <v>2307</v>
      </c>
      <c r="AU150" s="437"/>
      <c r="AV150" s="523"/>
      <c r="AW150" s="524"/>
      <c r="AX150" s="422"/>
      <c r="AY150" s="524"/>
      <c r="AZ150" s="524"/>
      <c r="BA150" s="422"/>
      <c r="BB150" s="524"/>
      <c r="BC150" s="523"/>
      <c r="BD150" s="524">
        <v>1</v>
      </c>
      <c r="BE150" s="525"/>
      <c r="BF150" s="426"/>
      <c r="BG150" s="426"/>
      <c r="BH150" s="426"/>
      <c r="BI150" s="426"/>
      <c r="BJ150" s="425"/>
      <c r="BK150" s="681"/>
      <c r="BL150" s="681"/>
      <c r="BM150" s="681"/>
    </row>
    <row r="151" spans="1:94" ht="15.75" customHeight="1">
      <c r="A151" s="174" t="s">
        <v>10</v>
      </c>
      <c r="B151" s="63" t="s">
        <v>11</v>
      </c>
      <c r="C151" s="63" t="s">
        <v>509</v>
      </c>
      <c r="D151" s="63" t="s">
        <v>1026</v>
      </c>
      <c r="E151" s="63" t="s">
        <v>28</v>
      </c>
      <c r="F151" s="315" t="str">
        <f t="array" ref="F151">IFERROR(INDEX(UIID!$K$2:$K997, MATCH(CONCATENATE(B151,D151,G151,I151), UIID!$B$2:$B997&amp;UIID!$D$2:$D997&amp;UIID!$G$2:$G997&amp;UIID!$H$2:$H997, 0),), "Not Found")</f>
        <v>0722-0076</v>
      </c>
      <c r="G151" s="63" t="s">
        <v>1027</v>
      </c>
      <c r="H151" s="63" t="s">
        <v>6413</v>
      </c>
      <c r="I151" s="63" t="s">
        <v>1028</v>
      </c>
      <c r="J151" s="63">
        <v>11.2537426850758</v>
      </c>
      <c r="K151" s="63">
        <v>124.00586130968099</v>
      </c>
      <c r="L151" s="63" t="s">
        <v>1029</v>
      </c>
      <c r="M151" s="63" t="s">
        <v>5414</v>
      </c>
      <c r="N151" s="63" t="s">
        <v>113</v>
      </c>
      <c r="O151" s="63" t="s">
        <v>226</v>
      </c>
      <c r="P151" s="63" t="s">
        <v>35</v>
      </c>
      <c r="Q151" s="63" t="s">
        <v>104</v>
      </c>
      <c r="R151" s="174" t="s">
        <v>742</v>
      </c>
      <c r="S151" s="174"/>
      <c r="T151" s="174"/>
      <c r="U151" s="63" t="s">
        <v>4213</v>
      </c>
      <c r="V151" s="174" t="s">
        <v>1195</v>
      </c>
      <c r="W151" s="174" t="s">
        <v>7040</v>
      </c>
      <c r="X151" s="429">
        <v>45595</v>
      </c>
      <c r="Y151" s="430">
        <v>47422</v>
      </c>
      <c r="Z151" s="63" t="s">
        <v>4158</v>
      </c>
      <c r="AA151" s="174"/>
      <c r="AB151" s="63" t="s">
        <v>4159</v>
      </c>
      <c r="AC151" s="63"/>
      <c r="AD151" s="174" t="s">
        <v>5430</v>
      </c>
      <c r="AE151" s="317" t="s">
        <v>7041</v>
      </c>
      <c r="AF151" s="503">
        <v>47218</v>
      </c>
      <c r="AG151" s="174"/>
      <c r="AH151" s="174"/>
      <c r="AI151" s="174"/>
      <c r="AJ151" s="174"/>
      <c r="AK151" s="174"/>
      <c r="AL151" s="174"/>
      <c r="AM151" s="174"/>
      <c r="AN151" s="174"/>
      <c r="AO151" s="174"/>
      <c r="AP151" s="416" t="b">
        <v>1</v>
      </c>
      <c r="AQ151" s="174" t="s">
        <v>2330</v>
      </c>
      <c r="AR151" s="174">
        <v>2024</v>
      </c>
      <c r="AS151" s="415">
        <v>45596</v>
      </c>
      <c r="AT151" s="174" t="s">
        <v>2310</v>
      </c>
      <c r="AU151" s="437"/>
      <c r="AV151" s="523"/>
      <c r="AW151" s="524"/>
      <c r="AX151" s="422"/>
      <c r="AY151" s="524"/>
      <c r="AZ151" s="524"/>
      <c r="BA151" s="422"/>
      <c r="BB151" s="524"/>
      <c r="BC151" s="523"/>
      <c r="BD151" s="524"/>
      <c r="BE151" s="525"/>
      <c r="BF151" s="426"/>
      <c r="BG151" s="426"/>
      <c r="BH151" s="426"/>
      <c r="BI151" s="426"/>
      <c r="BJ151" s="425"/>
      <c r="BK151" s="681"/>
      <c r="BL151" s="681"/>
      <c r="BM151" s="681"/>
    </row>
    <row r="152" spans="1:94" ht="15.75" customHeight="1">
      <c r="A152" s="174" t="s">
        <v>10</v>
      </c>
      <c r="B152" s="174" t="s">
        <v>11</v>
      </c>
      <c r="C152" s="174" t="s">
        <v>509</v>
      </c>
      <c r="D152" s="63" t="s">
        <v>551</v>
      </c>
      <c r="E152" s="63" t="s">
        <v>30</v>
      </c>
      <c r="F152" s="315" t="str">
        <f t="array" ref="F152">IFERROR(INDEX(UIID!$K$2:$K997, MATCH(CONCATENATE(B152,D152,G152,I152), UIID!$B$2:$B997&amp;UIID!$D$2:$D997&amp;UIID!$G$2:$G997&amp;UIID!$H$2:$H997, 0),), "Not Found")</f>
        <v>0722-0111</v>
      </c>
      <c r="G152" s="174" t="s">
        <v>3543</v>
      </c>
      <c r="H152" s="174" t="s">
        <v>7042</v>
      </c>
      <c r="I152" s="338" t="s">
        <v>3827</v>
      </c>
      <c r="J152" s="174">
        <v>11.0490343451472</v>
      </c>
      <c r="K152" s="174">
        <v>123.99144123635401</v>
      </c>
      <c r="L152" s="174" t="s">
        <v>7043</v>
      </c>
      <c r="M152" s="174" t="s">
        <v>7044</v>
      </c>
      <c r="N152" s="63" t="s">
        <v>15</v>
      </c>
      <c r="O152" s="63" t="s">
        <v>16</v>
      </c>
      <c r="P152" s="63" t="s">
        <v>35</v>
      </c>
      <c r="Q152" s="63" t="s">
        <v>87</v>
      </c>
      <c r="R152" s="174" t="s">
        <v>434</v>
      </c>
      <c r="S152" s="174"/>
      <c r="T152" s="174"/>
      <c r="U152" s="63" t="s">
        <v>4164</v>
      </c>
      <c r="V152" s="174" t="s">
        <v>1139</v>
      </c>
      <c r="W152" s="174" t="s">
        <v>7045</v>
      </c>
      <c r="X152" s="429">
        <v>45595</v>
      </c>
      <c r="Y152" s="430">
        <v>47422</v>
      </c>
      <c r="Z152" s="63" t="s">
        <v>4158</v>
      </c>
      <c r="AA152" s="174"/>
      <c r="AB152" s="63" t="s">
        <v>4159</v>
      </c>
      <c r="AC152" s="63"/>
      <c r="AD152" s="342" t="s">
        <v>7046</v>
      </c>
      <c r="AE152" s="498" t="s">
        <v>7047</v>
      </c>
      <c r="AF152" s="499">
        <v>46776</v>
      </c>
      <c r="AG152" s="174"/>
      <c r="AH152" s="174"/>
      <c r="AI152" s="174"/>
      <c r="AJ152" s="174"/>
      <c r="AK152" s="174"/>
      <c r="AL152" s="174"/>
      <c r="AM152" s="174"/>
      <c r="AN152" s="174"/>
      <c r="AO152" s="174"/>
      <c r="AP152" s="416" t="b">
        <v>1</v>
      </c>
      <c r="AQ152" s="174" t="s">
        <v>2330</v>
      </c>
      <c r="AR152" s="174">
        <v>2024</v>
      </c>
      <c r="AS152" s="415">
        <v>45596</v>
      </c>
      <c r="AT152" s="174" t="s">
        <v>2310</v>
      </c>
      <c r="AU152" s="437"/>
      <c r="AV152" s="523"/>
      <c r="AW152" s="524"/>
      <c r="AX152" s="422"/>
      <c r="AY152" s="524"/>
      <c r="AZ152" s="524"/>
      <c r="BA152" s="422"/>
      <c r="BB152" s="524"/>
      <c r="BC152" s="523"/>
      <c r="BD152" s="524"/>
      <c r="BE152" s="525"/>
      <c r="BF152" s="426"/>
      <c r="BG152" s="426"/>
      <c r="BH152" s="426"/>
      <c r="BI152" s="426"/>
      <c r="BJ152" s="425"/>
      <c r="BK152" s="681"/>
      <c r="BL152" s="681"/>
      <c r="BM152" s="681"/>
    </row>
    <row r="153" spans="1:94" ht="15.75" customHeight="1">
      <c r="A153" s="356" t="s">
        <v>10</v>
      </c>
      <c r="B153" s="356" t="s">
        <v>11</v>
      </c>
      <c r="C153" s="356" t="s">
        <v>123</v>
      </c>
      <c r="D153" s="356" t="s">
        <v>2267</v>
      </c>
      <c r="E153" s="356" t="s">
        <v>123</v>
      </c>
      <c r="F153" s="359" t="str">
        <f t="array" ref="F153">IFERROR(INDEX(UIID!$K$2:$K997, MATCH(CONCATENATE(B153,D153,G153,I153), UIID!$B$2:$B997&amp;UIID!$D$2:$D997&amp;UIID!$G$2:$G997&amp;UIID!$H$2:$H997, 0),), "Not Found")</f>
        <v>0722-0066</v>
      </c>
      <c r="G153" s="319" t="s">
        <v>673</v>
      </c>
      <c r="H153" s="319" t="s">
        <v>7048</v>
      </c>
      <c r="I153" s="356" t="s">
        <v>3788</v>
      </c>
      <c r="J153" s="356">
        <v>10.5459085371198</v>
      </c>
      <c r="K153" s="356">
        <v>123.714819752</v>
      </c>
      <c r="L153" s="356" t="s">
        <v>674</v>
      </c>
      <c r="M153" s="356" t="s">
        <v>5195</v>
      </c>
      <c r="N153" s="356" t="s">
        <v>15</v>
      </c>
      <c r="O153" s="356" t="s">
        <v>16</v>
      </c>
      <c r="P153" s="319" t="s">
        <v>35</v>
      </c>
      <c r="Q153" s="356" t="s">
        <v>87</v>
      </c>
      <c r="R153" s="319" t="s">
        <v>88</v>
      </c>
      <c r="S153" s="319"/>
      <c r="T153" s="319"/>
      <c r="U153" s="356" t="s">
        <v>4164</v>
      </c>
      <c r="V153" s="319" t="s">
        <v>165</v>
      </c>
      <c r="W153" s="319" t="s">
        <v>7049</v>
      </c>
      <c r="X153" s="475">
        <v>45595</v>
      </c>
      <c r="Y153" s="476">
        <v>47422</v>
      </c>
      <c r="Z153" s="356" t="s">
        <v>4158</v>
      </c>
      <c r="AA153" s="319"/>
      <c r="AB153" s="356" t="s">
        <v>4159</v>
      </c>
      <c r="AC153" s="356"/>
      <c r="AD153" s="500" t="s">
        <v>7050</v>
      </c>
      <c r="AE153" s="501" t="s">
        <v>7051</v>
      </c>
      <c r="AF153" s="619">
        <v>47091</v>
      </c>
      <c r="AG153" s="319"/>
      <c r="AH153" s="319"/>
      <c r="AI153" s="319"/>
      <c r="AJ153" s="319"/>
      <c r="AK153" s="319"/>
      <c r="AL153" s="319"/>
      <c r="AM153" s="319"/>
      <c r="AN153" s="319"/>
      <c r="AO153" s="319"/>
      <c r="AP153" s="497" t="b">
        <v>1</v>
      </c>
      <c r="AQ153" s="319" t="s">
        <v>2330</v>
      </c>
      <c r="AR153" s="319">
        <v>2024</v>
      </c>
      <c r="AS153" s="477">
        <v>45596</v>
      </c>
      <c r="AT153" s="319" t="s">
        <v>2310</v>
      </c>
      <c r="AU153" s="347"/>
      <c r="AV153" s="615"/>
      <c r="AW153" s="608"/>
      <c r="AX153" s="487"/>
      <c r="AY153" s="608"/>
      <c r="AZ153" s="608"/>
      <c r="BA153" s="487"/>
      <c r="BB153" s="608"/>
      <c r="BC153" s="615"/>
      <c r="BD153" s="608"/>
      <c r="BE153" s="608"/>
      <c r="BF153" s="479"/>
      <c r="BG153" s="479"/>
      <c r="BH153" s="479"/>
      <c r="BI153" s="479"/>
      <c r="BJ153" s="480"/>
      <c r="BK153" s="681"/>
      <c r="BL153" s="681"/>
      <c r="BM153" s="681"/>
    </row>
    <row r="154" spans="1:94" ht="15.75" customHeight="1">
      <c r="A154" s="174" t="s">
        <v>10</v>
      </c>
      <c r="B154" s="174" t="s">
        <v>49</v>
      </c>
      <c r="C154" s="174" t="s">
        <v>50</v>
      </c>
      <c r="D154" s="174" t="s">
        <v>51</v>
      </c>
      <c r="E154" s="174" t="s">
        <v>30</v>
      </c>
      <c r="F154" s="315" t="str">
        <f t="array" ref="F154">IFERROR(INDEX(UIID!$K$2:$K997, MATCH(CONCATENATE(B154,D154,G154,I154), UIID!$B$2:$B997&amp;UIID!$D$2:$D997&amp;UIID!$G$2:$G997&amp;UIID!$H$2:$H997, 0),), "Not Found")</f>
        <v>0746-0013</v>
      </c>
      <c r="G154" s="174" t="s">
        <v>1986</v>
      </c>
      <c r="H154" s="174" t="s">
        <v>8063</v>
      </c>
      <c r="I154" s="174" t="s">
        <v>4033</v>
      </c>
      <c r="J154" s="174">
        <v>9.3212505603453</v>
      </c>
      <c r="K154" s="174">
        <v>123.259606360169</v>
      </c>
      <c r="L154" s="174" t="s">
        <v>1987</v>
      </c>
      <c r="M154" s="174" t="s">
        <v>8065</v>
      </c>
      <c r="N154" s="174" t="s">
        <v>113</v>
      </c>
      <c r="O154" s="174" t="s">
        <v>226</v>
      </c>
      <c r="P154" s="174" t="s">
        <v>21</v>
      </c>
      <c r="Q154" s="174" t="s">
        <v>272</v>
      </c>
      <c r="R154" s="174"/>
      <c r="S154" s="174" t="s">
        <v>273</v>
      </c>
      <c r="T154" s="174"/>
      <c r="U154" s="174" t="s">
        <v>22</v>
      </c>
      <c r="V154" s="174" t="s">
        <v>274</v>
      </c>
      <c r="W154" s="174" t="s">
        <v>8377</v>
      </c>
      <c r="X154" s="466">
        <v>45567</v>
      </c>
      <c r="Y154" s="418">
        <v>47394</v>
      </c>
      <c r="Z154" s="174" t="s">
        <v>4158</v>
      </c>
      <c r="AA154" s="174"/>
      <c r="AB154" s="174" t="s">
        <v>4159</v>
      </c>
      <c r="AC154" s="174"/>
      <c r="AD154" s="174" t="s">
        <v>8378</v>
      </c>
      <c r="AE154" s="174" t="s">
        <v>8379</v>
      </c>
      <c r="AF154" s="174" t="s">
        <v>8380</v>
      </c>
      <c r="AG154" s="174"/>
      <c r="AH154" s="174"/>
      <c r="AI154" s="174"/>
      <c r="AJ154" s="174"/>
      <c r="AK154" s="174"/>
      <c r="AL154" s="174"/>
      <c r="AM154" s="174"/>
      <c r="AN154" s="174"/>
      <c r="AO154" s="174"/>
      <c r="AP154" s="416" t="b">
        <v>0</v>
      </c>
      <c r="AQ154" s="174" t="s">
        <v>2330</v>
      </c>
      <c r="AR154" s="174">
        <v>2024</v>
      </c>
      <c r="AS154" s="415">
        <v>45590</v>
      </c>
      <c r="AT154" s="174" t="s">
        <v>2310</v>
      </c>
      <c r="AU154" s="437"/>
      <c r="AV154" s="663"/>
      <c r="AW154" s="665"/>
      <c r="AX154" s="422"/>
      <c r="AY154" s="665"/>
      <c r="AZ154" s="665"/>
      <c r="BA154" s="422"/>
      <c r="BB154" s="665"/>
      <c r="BC154" s="663"/>
      <c r="BD154" s="665"/>
      <c r="BE154" s="438"/>
      <c r="BF154" s="426">
        <f t="shared" ref="BF154:BF155" si="71">COUNTIF(AT154,"new tvi &amp; program")</f>
        <v>0</v>
      </c>
      <c r="BG154" s="426">
        <f t="shared" ref="BG154:BG155" si="72">COUNTIF(AT154,"additional program")</f>
        <v>1</v>
      </c>
      <c r="BH154" s="426">
        <f t="shared" ref="BH154:BH155" si="73">COUNTIF(AT154,"migration")</f>
        <v>0</v>
      </c>
      <c r="BI154" s="426">
        <f t="shared" ref="BI154:BI155" si="74">SUM(BF154:BH154)</f>
        <v>1</v>
      </c>
      <c r="BJ154" s="425" t="b">
        <f>COUNTIF($Z$3:$Z357,$W154)&gt;1</f>
        <v>0</v>
      </c>
      <c r="BK154" s="681"/>
      <c r="BL154" s="681"/>
      <c r="BM154" s="681"/>
    </row>
    <row r="155" spans="1:94" ht="15.75" customHeight="1">
      <c r="A155" s="174" t="s">
        <v>10</v>
      </c>
      <c r="B155" s="174" t="s">
        <v>49</v>
      </c>
      <c r="C155" s="174" t="s">
        <v>28</v>
      </c>
      <c r="D155" s="174" t="s">
        <v>1415</v>
      </c>
      <c r="E155" s="174" t="s">
        <v>50</v>
      </c>
      <c r="F155" s="315" t="str">
        <f t="array" ref="F155">IFERROR(INDEX(UIID!$K$2:$K997, MATCH(CONCATENATE(B155,D155,G155,I155), UIID!$B$2:$B997&amp;UIID!$D$2:$D997&amp;UIID!$G$2:$G997&amp;UIID!$H$2:$H997, 0),), "Not Found")</f>
        <v>0746-0020</v>
      </c>
      <c r="G155" s="174" t="s">
        <v>2244</v>
      </c>
      <c r="H155" s="174" t="s">
        <v>8107</v>
      </c>
      <c r="I155" s="174" t="s">
        <v>2245</v>
      </c>
      <c r="J155" s="174">
        <v>9.3618847235316807</v>
      </c>
      <c r="K155" s="174">
        <v>123.239568751985</v>
      </c>
      <c r="L155" s="580" t="s">
        <v>8381</v>
      </c>
      <c r="M155" s="174" t="s">
        <v>8382</v>
      </c>
      <c r="N155" s="174" t="s">
        <v>15</v>
      </c>
      <c r="O155" s="174" t="s">
        <v>16</v>
      </c>
      <c r="P155" s="174" t="s">
        <v>21</v>
      </c>
      <c r="Q155" s="174" t="s">
        <v>125</v>
      </c>
      <c r="R155" s="174"/>
      <c r="S155" s="174" t="s">
        <v>2718</v>
      </c>
      <c r="T155" s="174"/>
      <c r="U155" s="174" t="s">
        <v>4890</v>
      </c>
      <c r="V155" s="174" t="s">
        <v>8292</v>
      </c>
      <c r="W155" s="174" t="s">
        <v>8383</v>
      </c>
      <c r="X155" s="466">
        <v>45569</v>
      </c>
      <c r="Y155" s="418">
        <v>47396</v>
      </c>
      <c r="Z155" s="174" t="s">
        <v>4158</v>
      </c>
      <c r="AA155" s="174"/>
      <c r="AB155" s="174" t="s">
        <v>4159</v>
      </c>
      <c r="AC155" s="174"/>
      <c r="AD155" s="174" t="s">
        <v>8384</v>
      </c>
      <c r="AE155" s="174" t="s">
        <v>8369</v>
      </c>
      <c r="AF155" s="174"/>
      <c r="AG155" s="174"/>
      <c r="AH155" s="174"/>
      <c r="AI155" s="174"/>
      <c r="AJ155" s="174"/>
      <c r="AK155" s="174"/>
      <c r="AL155" s="174"/>
      <c r="AM155" s="174"/>
      <c r="AN155" s="174"/>
      <c r="AO155" s="174"/>
      <c r="AP155" s="416" t="b">
        <v>1</v>
      </c>
      <c r="AQ155" s="174" t="s">
        <v>2330</v>
      </c>
      <c r="AR155" s="174">
        <v>2024</v>
      </c>
      <c r="AS155" s="415">
        <v>45590</v>
      </c>
      <c r="AT155" s="174" t="s">
        <v>2310</v>
      </c>
      <c r="AU155" s="437"/>
      <c r="AV155" s="663"/>
      <c r="AW155" s="665"/>
      <c r="AX155" s="422"/>
      <c r="AY155" s="665"/>
      <c r="AZ155" s="665"/>
      <c r="BA155" s="422"/>
      <c r="BB155" s="665"/>
      <c r="BC155" s="663"/>
      <c r="BD155" s="665"/>
      <c r="BE155" s="438"/>
      <c r="BF155" s="426">
        <f t="shared" si="71"/>
        <v>0</v>
      </c>
      <c r="BG155" s="426">
        <f t="shared" si="72"/>
        <v>1</v>
      </c>
      <c r="BH155" s="426">
        <f t="shared" si="73"/>
        <v>0</v>
      </c>
      <c r="BI155" s="426">
        <f t="shared" si="74"/>
        <v>1</v>
      </c>
      <c r="BJ155" s="425" t="b">
        <f>COUNTIF($Z$3:$Z357,$W155)&gt;1</f>
        <v>0</v>
      </c>
      <c r="BK155" s="681"/>
      <c r="BL155" s="681"/>
      <c r="BM155" s="681"/>
    </row>
    <row r="156" spans="1:94" ht="15.75" customHeight="1">
      <c r="A156" s="319" t="s">
        <v>10</v>
      </c>
      <c r="B156" s="319" t="s">
        <v>49</v>
      </c>
      <c r="C156" s="319" t="s">
        <v>28</v>
      </c>
      <c r="D156" s="319" t="s">
        <v>51</v>
      </c>
      <c r="E156" s="319" t="s">
        <v>30</v>
      </c>
      <c r="F156" s="359" t="str">
        <f t="array" ref="F156">IFERROR(INDEX(UIID!$K$2:$K997, MATCH(CONCATENATE(B156,D156,G156,I156), UIID!$B$2:$B997&amp;UIID!$D$2:$D997&amp;UIID!$G$2:$G997&amp;UIID!$H$2:$H997, 0),), "Not Found")</f>
        <v>0746-0030</v>
      </c>
      <c r="G156" s="319" t="s">
        <v>3507</v>
      </c>
      <c r="H156" s="319" t="s">
        <v>8350</v>
      </c>
      <c r="I156" s="319" t="s">
        <v>1407</v>
      </c>
      <c r="J156" s="670">
        <v>9.3040378500000003</v>
      </c>
      <c r="K156" s="671">
        <v>123.3078172</v>
      </c>
      <c r="L156" s="319" t="s">
        <v>8351</v>
      </c>
      <c r="M156" s="319" t="s">
        <v>8352</v>
      </c>
      <c r="N156" s="319" t="s">
        <v>15</v>
      </c>
      <c r="O156" s="319" t="s">
        <v>16</v>
      </c>
      <c r="P156" s="319" t="s">
        <v>35</v>
      </c>
      <c r="Q156" s="319" t="s">
        <v>2222</v>
      </c>
      <c r="R156" s="319" t="s">
        <v>590</v>
      </c>
      <c r="S156" s="319"/>
      <c r="T156" s="319" t="s">
        <v>4718</v>
      </c>
      <c r="U156" s="319" t="s">
        <v>4164</v>
      </c>
      <c r="V156" s="319" t="s">
        <v>157</v>
      </c>
      <c r="W156" s="319" t="s">
        <v>8385</v>
      </c>
      <c r="X156" s="491">
        <v>45589</v>
      </c>
      <c r="Y156" s="492">
        <v>47195</v>
      </c>
      <c r="Z156" s="319" t="s">
        <v>4646</v>
      </c>
      <c r="AA156" s="319"/>
      <c r="AB156" s="319" t="s">
        <v>4159</v>
      </c>
      <c r="AC156" s="319"/>
      <c r="AD156" s="319" t="s">
        <v>8386</v>
      </c>
      <c r="AE156" s="319"/>
      <c r="AF156" s="319"/>
      <c r="AG156" s="319"/>
      <c r="AH156" s="319"/>
      <c r="AI156" s="319"/>
      <c r="AJ156" s="319"/>
      <c r="AK156" s="319"/>
      <c r="AL156" s="319"/>
      <c r="AM156" s="319"/>
      <c r="AN156" s="319"/>
      <c r="AO156" s="319"/>
      <c r="AP156" s="497" t="b">
        <v>1</v>
      </c>
      <c r="AQ156" s="319" t="s">
        <v>2330</v>
      </c>
      <c r="AR156" s="319">
        <v>2024</v>
      </c>
      <c r="AS156" s="477">
        <v>45596</v>
      </c>
      <c r="AT156" s="319" t="s">
        <v>2310</v>
      </c>
      <c r="AU156" s="347"/>
      <c r="AV156" s="669"/>
      <c r="AW156" s="479"/>
      <c r="AX156" s="487"/>
      <c r="AY156" s="479"/>
      <c r="AZ156" s="479"/>
      <c r="BA156" s="487"/>
      <c r="BB156" s="479"/>
      <c r="BC156" s="669"/>
      <c r="BD156" s="479"/>
      <c r="BE156" s="479"/>
      <c r="BF156" s="479"/>
      <c r="BG156" s="479"/>
      <c r="BH156" s="479"/>
      <c r="BI156" s="479"/>
      <c r="BJ156" s="480"/>
      <c r="BK156" s="681"/>
      <c r="BL156" s="681"/>
      <c r="BM156" s="681"/>
    </row>
    <row r="157" spans="1:94" ht="15.75" customHeight="1">
      <c r="A157" s="954" t="s">
        <v>10292</v>
      </c>
      <c r="B157" s="176"/>
      <c r="C157" s="176"/>
      <c r="D157" s="176"/>
      <c r="E157" s="176"/>
      <c r="F157" s="176"/>
      <c r="G157" s="955">
        <f>COUNTA(G133:G156)</f>
        <v>24</v>
      </c>
      <c r="H157" s="176"/>
      <c r="I157" s="176"/>
      <c r="J157" s="176"/>
      <c r="K157" s="176"/>
      <c r="L157" s="176"/>
      <c r="M157" s="176"/>
      <c r="N157" s="176"/>
      <c r="O157" s="176"/>
      <c r="P157" s="176"/>
      <c r="Q157" s="176"/>
      <c r="R157" s="176"/>
      <c r="S157" s="176"/>
      <c r="T157" s="176"/>
      <c r="U157" s="176"/>
      <c r="V157" s="176"/>
      <c r="W157" s="176"/>
      <c r="X157" s="488"/>
      <c r="Y157" s="488"/>
      <c r="Z157" s="176"/>
      <c r="AA157" s="176"/>
      <c r="AB157" s="176"/>
      <c r="AC157" s="176"/>
      <c r="AD157" s="176"/>
      <c r="AE157" s="176"/>
      <c r="AF157" s="176"/>
      <c r="AG157" s="176"/>
      <c r="AH157" s="176"/>
      <c r="AI157" s="176"/>
      <c r="AJ157" s="176"/>
      <c r="AK157" s="176"/>
      <c r="AL157" s="176"/>
      <c r="AM157" s="176"/>
      <c r="AN157" s="176"/>
      <c r="AO157" s="176"/>
      <c r="AP157" s="176"/>
      <c r="AQ157" s="176"/>
      <c r="AR157" s="176"/>
      <c r="AS157" s="176"/>
      <c r="AT157" s="458"/>
      <c r="AU157" s="176"/>
      <c r="AV157" s="176"/>
      <c r="AW157" s="522"/>
      <c r="AX157" s="522"/>
      <c r="AY157" s="522"/>
      <c r="AZ157" s="522"/>
      <c r="BA157" s="522"/>
      <c r="BB157" s="522"/>
      <c r="BC157" s="956"/>
      <c r="BD157" s="959"/>
      <c r="BE157" s="959"/>
      <c r="BF157" s="959"/>
      <c r="BG157" s="681"/>
      <c r="BH157" s="681"/>
      <c r="BI157" s="681"/>
      <c r="BJ157" s="681"/>
      <c r="BK157" s="681"/>
      <c r="BL157" s="681"/>
      <c r="BM157" s="681"/>
      <c r="BN157" s="681"/>
      <c r="BO157" s="681"/>
      <c r="BP157" s="681"/>
      <c r="BQ157" s="681"/>
      <c r="BR157" s="681"/>
      <c r="BS157" s="681"/>
      <c r="BT157" s="681"/>
      <c r="BU157" s="681"/>
      <c r="BV157" s="681"/>
      <c r="BW157" s="681"/>
      <c r="BX157" s="681"/>
      <c r="BY157" s="681"/>
      <c r="BZ157" s="681"/>
      <c r="CA157" s="681"/>
      <c r="CB157" s="681"/>
      <c r="CC157" s="681"/>
      <c r="CD157" s="681"/>
      <c r="CE157" s="681"/>
      <c r="CF157" s="681"/>
      <c r="CG157" s="681"/>
      <c r="CH157" s="681"/>
      <c r="CI157" s="681"/>
      <c r="CJ157" s="681"/>
      <c r="CK157" s="681"/>
      <c r="CL157" s="681"/>
      <c r="CM157" s="681"/>
      <c r="CN157" s="681"/>
      <c r="CO157" s="681"/>
      <c r="CP157" s="681"/>
    </row>
    <row r="158" spans="1:94" ht="15.75" customHeight="1">
      <c r="A158" s="313" t="s">
        <v>10</v>
      </c>
      <c r="B158" s="313" t="s">
        <v>27</v>
      </c>
      <c r="C158" s="313" t="s">
        <v>28</v>
      </c>
      <c r="D158" s="313" t="s">
        <v>29</v>
      </c>
      <c r="E158" s="313" t="s">
        <v>30</v>
      </c>
      <c r="F158" s="315" t="str">
        <f t="array" ref="F158">IFERROR(INDEX(UIID!$K$2:$K997, MATCH(CONCATENATE(B158,D158,G158,I158), UIID!$B$2:$B997&amp;UIID!$D$2:$D997&amp;UIID!$G$2:$G997&amp;UIID!$H$2:$H997, 0),), "Not Found")</f>
        <v>0712-0040</v>
      </c>
      <c r="G158" s="174" t="s">
        <v>2072</v>
      </c>
      <c r="H158" s="174" t="s">
        <v>4887</v>
      </c>
      <c r="I158" s="174" t="s">
        <v>2073</v>
      </c>
      <c r="J158" s="174">
        <v>9.6752455151032493</v>
      </c>
      <c r="K158" s="174">
        <v>123.880012653896</v>
      </c>
      <c r="L158" s="342" t="s">
        <v>4888</v>
      </c>
      <c r="M158" s="502" t="s">
        <v>10306</v>
      </c>
      <c r="N158" s="63" t="s">
        <v>15</v>
      </c>
      <c r="O158" s="63" t="s">
        <v>1449</v>
      </c>
      <c r="P158" s="63" t="s">
        <v>21</v>
      </c>
      <c r="Q158" s="63" t="s">
        <v>125</v>
      </c>
      <c r="R158" s="174"/>
      <c r="S158" s="174" t="s">
        <v>2725</v>
      </c>
      <c r="T158" s="174"/>
      <c r="U158" s="63" t="s">
        <v>4890</v>
      </c>
      <c r="V158" s="174" t="s">
        <v>2041</v>
      </c>
      <c r="W158" s="174" t="s">
        <v>4891</v>
      </c>
      <c r="X158" s="429">
        <v>45610</v>
      </c>
      <c r="Y158" s="430">
        <v>47437</v>
      </c>
      <c r="Z158" s="63" t="s">
        <v>4158</v>
      </c>
      <c r="AA158" s="174"/>
      <c r="AB158" s="63" t="s">
        <v>4159</v>
      </c>
      <c r="AC158" s="63"/>
      <c r="AD158" s="342" t="s">
        <v>4892</v>
      </c>
      <c r="AE158" s="498" t="s">
        <v>4893</v>
      </c>
      <c r="AF158" s="498" t="s">
        <v>22</v>
      </c>
      <c r="AG158" s="174"/>
      <c r="AH158" s="174"/>
      <c r="AI158" s="174"/>
      <c r="AJ158" s="174"/>
      <c r="AK158" s="174"/>
      <c r="AL158" s="174"/>
      <c r="AM158" s="174"/>
      <c r="AN158" s="174"/>
      <c r="AO158" s="174" t="s">
        <v>4535</v>
      </c>
      <c r="AP158" s="416" t="b">
        <v>1</v>
      </c>
      <c r="AQ158" s="174" t="s">
        <v>2333</v>
      </c>
      <c r="AR158" s="174">
        <v>2024</v>
      </c>
      <c r="AS158" s="415">
        <v>45611</v>
      </c>
      <c r="AT158" s="174" t="s">
        <v>2310</v>
      </c>
      <c r="AU158" s="437"/>
      <c r="AV158" s="471"/>
      <c r="AW158" s="473"/>
      <c r="AX158" s="422"/>
      <c r="AY158" s="473"/>
      <c r="AZ158" s="473"/>
      <c r="BA158" s="422"/>
      <c r="BB158" s="473"/>
      <c r="BC158" s="471"/>
      <c r="BD158" s="473"/>
      <c r="BE158" s="438"/>
      <c r="BF158" s="426">
        <f t="shared" ref="BF158:BF160" si="75">COUNTIF(AT158,"new tvi &amp; program")</f>
        <v>0</v>
      </c>
      <c r="BG158" s="426">
        <f t="shared" ref="BG158:BG160" si="76">COUNTIF(AT158,"additional program")</f>
        <v>1</v>
      </c>
      <c r="BH158" s="426">
        <f t="shared" ref="BH158:BH160" si="77">COUNTIF(AT158,"migration")</f>
        <v>0</v>
      </c>
      <c r="BI158" s="426">
        <f t="shared" ref="BI158:BI160" si="78">SUM(BF158:BH158)</f>
        <v>1</v>
      </c>
      <c r="BJ158" s="425" t="b">
        <f t="shared" ref="BJ158:BJ160" si="79">COUNTIF($Z$3:$Z329,$W158)&gt;1</f>
        <v>0</v>
      </c>
      <c r="BK158" s="425"/>
      <c r="BL158" s="425"/>
      <c r="BM158" s="425"/>
    </row>
    <row r="159" spans="1:94" ht="15.75" customHeight="1">
      <c r="A159" s="174" t="s">
        <v>10</v>
      </c>
      <c r="B159" s="174" t="s">
        <v>27</v>
      </c>
      <c r="C159" s="174" t="s">
        <v>50</v>
      </c>
      <c r="D159" s="63" t="s">
        <v>1017</v>
      </c>
      <c r="E159" s="63" t="s">
        <v>50</v>
      </c>
      <c r="F159" s="315" t="str">
        <f t="array" ref="F159">IFERROR(INDEX(UIID!$K$2:$K997, MATCH(CONCATENATE(B159,D159,G159,I159), UIID!$B$2:$B997&amp;UIID!$D$2:$D997&amp;UIID!$G$2:$G997&amp;UIID!$H$2:$H997, 0),), "Not Found")</f>
        <v>0712-0018</v>
      </c>
      <c r="G159" s="174" t="s">
        <v>2203</v>
      </c>
      <c r="H159" s="174" t="s">
        <v>4563</v>
      </c>
      <c r="I159" s="174" t="s">
        <v>2204</v>
      </c>
      <c r="J159" s="174">
        <v>9.6477142938849294</v>
      </c>
      <c r="K159" s="174">
        <v>123.852874887526</v>
      </c>
      <c r="L159" s="174">
        <v>9281349165</v>
      </c>
      <c r="M159" s="174" t="s">
        <v>4564</v>
      </c>
      <c r="N159" s="63" t="s">
        <v>15</v>
      </c>
      <c r="O159" s="63" t="s">
        <v>1449</v>
      </c>
      <c r="P159" s="63" t="s">
        <v>35</v>
      </c>
      <c r="Q159" s="63" t="s">
        <v>125</v>
      </c>
      <c r="R159" s="174" t="s">
        <v>1849</v>
      </c>
      <c r="S159" s="174"/>
      <c r="T159" s="174" t="s">
        <v>4582</v>
      </c>
      <c r="U159" s="63" t="s">
        <v>4164</v>
      </c>
      <c r="V159" s="174" t="s">
        <v>127</v>
      </c>
      <c r="W159" s="174" t="s">
        <v>4894</v>
      </c>
      <c r="X159" s="429">
        <v>45604</v>
      </c>
      <c r="Y159" s="430">
        <v>47176</v>
      </c>
      <c r="Z159" s="63" t="s">
        <v>4646</v>
      </c>
      <c r="AA159" s="174"/>
      <c r="AB159" s="63" t="s">
        <v>4159</v>
      </c>
      <c r="AC159" s="63"/>
      <c r="AD159" s="174" t="s">
        <v>4895</v>
      </c>
      <c r="AE159" s="498" t="s">
        <v>4893</v>
      </c>
      <c r="AF159" s="498" t="s">
        <v>22</v>
      </c>
      <c r="AG159" s="174"/>
      <c r="AH159" s="174"/>
      <c r="AI159" s="174"/>
      <c r="AJ159" s="174"/>
      <c r="AK159" s="174"/>
      <c r="AL159" s="174"/>
      <c r="AM159" s="174"/>
      <c r="AN159" s="174"/>
      <c r="AO159" s="174" t="s">
        <v>4516</v>
      </c>
      <c r="AP159" s="416" t="b">
        <v>1</v>
      </c>
      <c r="AQ159" s="174" t="s">
        <v>2333</v>
      </c>
      <c r="AR159" s="174">
        <v>2024</v>
      </c>
      <c r="AS159" s="415">
        <v>45625</v>
      </c>
      <c r="AT159" s="174" t="s">
        <v>2310</v>
      </c>
      <c r="AU159" s="437"/>
      <c r="AV159" s="471"/>
      <c r="AW159" s="473"/>
      <c r="AX159" s="422"/>
      <c r="AY159" s="473"/>
      <c r="AZ159" s="473"/>
      <c r="BA159" s="422"/>
      <c r="BB159" s="473"/>
      <c r="BC159" s="471"/>
      <c r="BD159" s="473"/>
      <c r="BE159" s="438"/>
      <c r="BF159" s="426">
        <f t="shared" si="75"/>
        <v>0</v>
      </c>
      <c r="BG159" s="426">
        <f t="shared" si="76"/>
        <v>1</v>
      </c>
      <c r="BH159" s="426">
        <f t="shared" si="77"/>
        <v>0</v>
      </c>
      <c r="BI159" s="426">
        <f t="shared" si="78"/>
        <v>1</v>
      </c>
      <c r="BJ159" s="425" t="b">
        <f t="shared" si="79"/>
        <v>0</v>
      </c>
      <c r="BK159" s="425"/>
      <c r="BL159" s="425"/>
      <c r="BM159" s="425"/>
    </row>
    <row r="160" spans="1:94" ht="15.75" customHeight="1">
      <c r="A160" s="356" t="s">
        <v>10</v>
      </c>
      <c r="B160" s="356" t="s">
        <v>27</v>
      </c>
      <c r="C160" s="356" t="s">
        <v>123</v>
      </c>
      <c r="D160" s="356" t="s">
        <v>124</v>
      </c>
      <c r="E160" s="356" t="s">
        <v>509</v>
      </c>
      <c r="F160" s="359" t="str">
        <f t="array" ref="F160">IFERROR(INDEX(UIID!$K$2:$K997, MATCH(CONCATENATE(B160,D160,G160,I160), UIID!$B$2:$B997&amp;UIID!$D$2:$D997&amp;UIID!$G$2:$G997&amp;UIID!$H$2:$H997, 0),), "Not Found")</f>
        <v>0712-0003</v>
      </c>
      <c r="G160" s="319" t="s">
        <v>3460</v>
      </c>
      <c r="H160" s="319" t="s">
        <v>4676</v>
      </c>
      <c r="I160" s="319" t="s">
        <v>227</v>
      </c>
      <c r="J160" s="356">
        <v>9.7021431242957092</v>
      </c>
      <c r="K160" s="356">
        <v>124.10275016739</v>
      </c>
      <c r="L160" s="356" t="s">
        <v>4329</v>
      </c>
      <c r="M160" s="356" t="s">
        <v>4330</v>
      </c>
      <c r="N160" s="356" t="s">
        <v>113</v>
      </c>
      <c r="O160" s="356" t="s">
        <v>226</v>
      </c>
      <c r="P160" s="356" t="s">
        <v>21</v>
      </c>
      <c r="Q160" s="356" t="s">
        <v>1255</v>
      </c>
      <c r="R160" s="319"/>
      <c r="S160" s="319" t="s">
        <v>2798</v>
      </c>
      <c r="T160" s="319"/>
      <c r="U160" s="356"/>
      <c r="V160" s="319" t="s">
        <v>4896</v>
      </c>
      <c r="W160" s="319" t="s">
        <v>4897</v>
      </c>
      <c r="X160" s="475">
        <v>45617</v>
      </c>
      <c r="Y160" s="476">
        <v>47444</v>
      </c>
      <c r="Z160" s="356" t="s">
        <v>4158</v>
      </c>
      <c r="AA160" s="319"/>
      <c r="AB160" s="356" t="s">
        <v>4159</v>
      </c>
      <c r="AC160" s="356"/>
      <c r="AD160" s="319" t="s">
        <v>4898</v>
      </c>
      <c r="AE160" s="320" t="s">
        <v>4899</v>
      </c>
      <c r="AF160" s="320" t="s">
        <v>4900</v>
      </c>
      <c r="AG160" s="319"/>
      <c r="AH160" s="319"/>
      <c r="AI160" s="319"/>
      <c r="AJ160" s="319"/>
      <c r="AK160" s="319"/>
      <c r="AL160" s="319"/>
      <c r="AM160" s="319"/>
      <c r="AN160" s="319"/>
      <c r="AO160" s="319"/>
      <c r="AP160" s="497" t="b">
        <v>1</v>
      </c>
      <c r="AQ160" s="319" t="s">
        <v>2333</v>
      </c>
      <c r="AR160" s="319">
        <v>2024</v>
      </c>
      <c r="AS160" s="477">
        <v>45625</v>
      </c>
      <c r="AT160" s="319" t="s">
        <v>2310</v>
      </c>
      <c r="AU160" s="347"/>
      <c r="AV160" s="486"/>
      <c r="AW160" s="478"/>
      <c r="AX160" s="487"/>
      <c r="AY160" s="478"/>
      <c r="AZ160" s="478"/>
      <c r="BA160" s="487"/>
      <c r="BB160" s="478"/>
      <c r="BC160" s="486"/>
      <c r="BD160" s="478"/>
      <c r="BE160" s="479"/>
      <c r="BF160" s="479">
        <f t="shared" si="75"/>
        <v>0</v>
      </c>
      <c r="BG160" s="479">
        <f t="shared" si="76"/>
        <v>1</v>
      </c>
      <c r="BH160" s="479">
        <f t="shared" si="77"/>
        <v>0</v>
      </c>
      <c r="BI160" s="479">
        <f t="shared" si="78"/>
        <v>1</v>
      </c>
      <c r="BJ160" s="480" t="b">
        <f t="shared" si="79"/>
        <v>0</v>
      </c>
      <c r="BK160" s="480"/>
      <c r="BL160" s="480"/>
      <c r="BM160" s="480"/>
    </row>
    <row r="161" spans="1:66" ht="15.75" customHeight="1">
      <c r="A161" s="174" t="s">
        <v>10</v>
      </c>
      <c r="B161" s="174" t="s">
        <v>11</v>
      </c>
      <c r="C161" s="174" t="s">
        <v>28</v>
      </c>
      <c r="D161" s="63" t="s">
        <v>13</v>
      </c>
      <c r="E161" s="63" t="s">
        <v>3756</v>
      </c>
      <c r="F161" s="315" t="str">
        <f t="array" ref="F161">IFERROR(INDEX(UIID!$K$2:$K997, MATCH(CONCATENATE(B161,D161,G161,I161), UIID!$B$2:$B997&amp;UIID!$D$2:$D997&amp;UIID!$G$2:$G997&amp;UIID!$H$2:$H997, 0),), "Not Found")</f>
        <v>0722-0215</v>
      </c>
      <c r="G161" s="174" t="s">
        <v>3544</v>
      </c>
      <c r="H161" s="174" t="s">
        <v>7052</v>
      </c>
      <c r="I161" s="174" t="s">
        <v>3919</v>
      </c>
      <c r="J161" s="174">
        <v>10.3378370672838</v>
      </c>
      <c r="K161" s="174">
        <v>123.912897814709</v>
      </c>
      <c r="L161" s="174" t="s">
        <v>7053</v>
      </c>
      <c r="M161" s="620" t="s">
        <v>10307</v>
      </c>
      <c r="N161" s="63" t="s">
        <v>15</v>
      </c>
      <c r="O161" s="63" t="s">
        <v>16</v>
      </c>
      <c r="P161" s="174" t="s">
        <v>21</v>
      </c>
      <c r="Q161" s="63" t="s">
        <v>3006</v>
      </c>
      <c r="R161" s="174"/>
      <c r="S161" s="174" t="s">
        <v>6914</v>
      </c>
      <c r="T161" s="174"/>
      <c r="U161" s="63" t="s">
        <v>22</v>
      </c>
      <c r="V161" s="174" t="s">
        <v>1048</v>
      </c>
      <c r="W161" s="174" t="s">
        <v>7055</v>
      </c>
      <c r="X161" s="429">
        <v>45600</v>
      </c>
      <c r="Y161" s="430">
        <v>47427</v>
      </c>
      <c r="Z161" s="63" t="s">
        <v>4158</v>
      </c>
      <c r="AA161" s="174"/>
      <c r="AB161" s="63" t="s">
        <v>4159</v>
      </c>
      <c r="AC161" s="63"/>
      <c r="AD161" s="174" t="s">
        <v>7056</v>
      </c>
      <c r="AE161" s="317" t="s">
        <v>7057</v>
      </c>
      <c r="AF161" s="317" t="s">
        <v>7058</v>
      </c>
      <c r="AG161" s="174"/>
      <c r="AH161" s="174"/>
      <c r="AI161" s="174"/>
      <c r="AJ161" s="174"/>
      <c r="AK161" s="174"/>
      <c r="AL161" s="174"/>
      <c r="AM161" s="174"/>
      <c r="AN161" s="174"/>
      <c r="AO161" s="174"/>
      <c r="AP161" s="416" t="b">
        <v>0</v>
      </c>
      <c r="AQ161" s="174" t="s">
        <v>2333</v>
      </c>
      <c r="AR161" s="176">
        <v>2024</v>
      </c>
      <c r="AS161" s="415">
        <v>45611</v>
      </c>
      <c r="AT161" s="174" t="s">
        <v>2307</v>
      </c>
      <c r="AU161" s="437"/>
      <c r="AV161" s="523"/>
      <c r="AW161" s="524"/>
      <c r="AX161" s="422"/>
      <c r="AY161" s="524"/>
      <c r="AZ161" s="524"/>
      <c r="BA161" s="422"/>
      <c r="BB161" s="524"/>
      <c r="BC161" s="523"/>
      <c r="BD161" s="524">
        <v>1</v>
      </c>
      <c r="BE161" s="525"/>
      <c r="BF161" s="426"/>
      <c r="BG161" s="426"/>
      <c r="BH161" s="426"/>
      <c r="BI161" s="426"/>
      <c r="BJ161" s="425"/>
      <c r="BK161" s="681"/>
      <c r="BL161" s="681"/>
      <c r="BM161" s="681"/>
    </row>
    <row r="162" spans="1:66" ht="15.75" customHeight="1">
      <c r="A162" s="176" t="s">
        <v>10</v>
      </c>
      <c r="B162" s="176" t="s">
        <v>11</v>
      </c>
      <c r="C162" s="176" t="s">
        <v>28</v>
      </c>
      <c r="D162" s="313" t="s">
        <v>13</v>
      </c>
      <c r="E162" s="313" t="s">
        <v>3756</v>
      </c>
      <c r="F162" s="314" t="str">
        <f t="array" ref="F162">IFERROR(INDEX(UIID!$K$2:$K997, MATCH(CONCATENATE(B162,D162,G162,I162), UIID!$B$2:$B997&amp;UIID!$D$2:$D997&amp;UIID!$G$2:$G997&amp;UIID!$H$2:$H997, 0),), "Not Found")</f>
        <v>0722-0216</v>
      </c>
      <c r="G162" s="176" t="s">
        <v>3545</v>
      </c>
      <c r="H162" s="176" t="s">
        <v>7059</v>
      </c>
      <c r="I162" s="176" t="s">
        <v>3920</v>
      </c>
      <c r="J162" s="176">
        <v>10.343432958734301</v>
      </c>
      <c r="K162" s="176">
        <v>123.910506707509</v>
      </c>
      <c r="L162" s="176" t="s">
        <v>7060</v>
      </c>
      <c r="M162" s="622" t="s">
        <v>10308</v>
      </c>
      <c r="N162" s="313" t="s">
        <v>15</v>
      </c>
      <c r="O162" s="313" t="s">
        <v>16</v>
      </c>
      <c r="P162" s="176" t="s">
        <v>21</v>
      </c>
      <c r="Q162" s="313" t="s">
        <v>3006</v>
      </c>
      <c r="R162" s="176"/>
      <c r="S162" s="176" t="s">
        <v>6914</v>
      </c>
      <c r="T162" s="176"/>
      <c r="U162" s="313" t="s">
        <v>22</v>
      </c>
      <c r="V162" s="176" t="s">
        <v>1048</v>
      </c>
      <c r="W162" s="176" t="s">
        <v>7062</v>
      </c>
      <c r="X162" s="455">
        <v>45601</v>
      </c>
      <c r="Y162" s="456">
        <v>47428</v>
      </c>
      <c r="Z162" s="313" t="s">
        <v>4158</v>
      </c>
      <c r="AA162" s="176"/>
      <c r="AB162" s="313" t="s">
        <v>4159</v>
      </c>
      <c r="AC162" s="313"/>
      <c r="AD162" s="341" t="s">
        <v>7063</v>
      </c>
      <c r="AE162" s="668" t="s">
        <v>7064</v>
      </c>
      <c r="AF162" s="488"/>
      <c r="AG162" s="176"/>
      <c r="AH162" s="176"/>
      <c r="AI162" s="176"/>
      <c r="AJ162" s="176"/>
      <c r="AK162" s="176"/>
      <c r="AL162" s="176"/>
      <c r="AM162" s="176"/>
      <c r="AN162" s="176"/>
      <c r="AO162" s="176"/>
      <c r="AP162" s="510" t="b">
        <v>0</v>
      </c>
      <c r="AQ162" s="176" t="s">
        <v>2333</v>
      </c>
      <c r="AR162" s="176">
        <v>2024</v>
      </c>
      <c r="AS162" s="458">
        <v>45611</v>
      </c>
      <c r="AT162" s="176" t="s">
        <v>2307</v>
      </c>
      <c r="AU162" s="507"/>
      <c r="AV162" s="523"/>
      <c r="AW162" s="524"/>
      <c r="AX162" s="461"/>
      <c r="AY162" s="524"/>
      <c r="AZ162" s="524"/>
      <c r="BA162" s="461"/>
      <c r="BB162" s="524"/>
      <c r="BC162" s="523"/>
      <c r="BD162" s="524">
        <v>1</v>
      </c>
      <c r="BE162" s="524"/>
      <c r="BF162" s="426"/>
      <c r="BG162" s="426"/>
      <c r="BH162" s="426"/>
      <c r="BI162" s="426"/>
      <c r="BJ162" s="462"/>
      <c r="BK162" s="680"/>
      <c r="BL162" s="680"/>
      <c r="BM162" s="680"/>
      <c r="BN162" s="337"/>
    </row>
    <row r="163" spans="1:66" ht="15.75" customHeight="1">
      <c r="A163" s="313" t="s">
        <v>10</v>
      </c>
      <c r="B163" s="313" t="s">
        <v>11</v>
      </c>
      <c r="C163" s="313" t="s">
        <v>123</v>
      </c>
      <c r="D163" s="313" t="s">
        <v>2267</v>
      </c>
      <c r="E163" s="313" t="s">
        <v>123</v>
      </c>
      <c r="F163" s="314" t="str">
        <f t="array" ref="F163">IFERROR(INDEX(UIID!$K$2:$K997, MATCH(CONCATENATE(B163,D163,G163,I163), UIID!$B$2:$B997&amp;UIID!$D$2:$D997&amp;UIID!$G$2:$G997&amp;UIID!$H$2:$H997, 0),), "Not Found")</f>
        <v>0722-0066</v>
      </c>
      <c r="G163" s="176" t="s">
        <v>673</v>
      </c>
      <c r="H163" s="176" t="s">
        <v>7048</v>
      </c>
      <c r="I163" s="313" t="s">
        <v>3788</v>
      </c>
      <c r="J163" s="313">
        <v>10.5459085371198</v>
      </c>
      <c r="K163" s="313">
        <v>123.714819752</v>
      </c>
      <c r="L163" s="313" t="s">
        <v>674</v>
      </c>
      <c r="M163" s="313" t="s">
        <v>5195</v>
      </c>
      <c r="N163" s="313" t="s">
        <v>15</v>
      </c>
      <c r="O163" s="313" t="s">
        <v>16</v>
      </c>
      <c r="P163" s="176" t="s">
        <v>35</v>
      </c>
      <c r="Q163" s="313" t="s">
        <v>87</v>
      </c>
      <c r="R163" s="176" t="s">
        <v>737</v>
      </c>
      <c r="S163" s="176"/>
      <c r="T163" s="176"/>
      <c r="U163" s="313" t="s">
        <v>4164</v>
      </c>
      <c r="V163" s="176" t="s">
        <v>165</v>
      </c>
      <c r="W163" s="176" t="s">
        <v>7065</v>
      </c>
      <c r="X163" s="455">
        <v>45615</v>
      </c>
      <c r="Y163" s="456">
        <v>47422</v>
      </c>
      <c r="Z163" s="313" t="s">
        <v>4646</v>
      </c>
      <c r="AA163" s="176"/>
      <c r="AB163" s="313" t="s">
        <v>4159</v>
      </c>
      <c r="AC163" s="313"/>
      <c r="AD163" s="176" t="s">
        <v>7050</v>
      </c>
      <c r="AE163" s="176" t="s">
        <v>7051</v>
      </c>
      <c r="AF163" s="488">
        <v>47091</v>
      </c>
      <c r="AG163" s="176"/>
      <c r="AH163" s="176"/>
      <c r="AI163" s="176"/>
      <c r="AJ163" s="176"/>
      <c r="AK163" s="176"/>
      <c r="AL163" s="176"/>
      <c r="AM163" s="176"/>
      <c r="AN163" s="176"/>
      <c r="AO163" s="176"/>
      <c r="AP163" s="510" t="b">
        <v>1</v>
      </c>
      <c r="AQ163" s="176" t="s">
        <v>2333</v>
      </c>
      <c r="AR163" s="176">
        <v>2024</v>
      </c>
      <c r="AS163" s="458">
        <v>45618</v>
      </c>
      <c r="AT163" s="176" t="s">
        <v>2310</v>
      </c>
      <c r="AU163" s="507"/>
      <c r="AV163" s="523"/>
      <c r="AW163" s="524"/>
      <c r="AX163" s="461"/>
      <c r="AY163" s="524"/>
      <c r="AZ163" s="524"/>
      <c r="BA163" s="461"/>
      <c r="BB163" s="524"/>
      <c r="BC163" s="523"/>
      <c r="BD163" s="524"/>
      <c r="BE163" s="524"/>
      <c r="BF163" s="426"/>
      <c r="BG163" s="426"/>
      <c r="BH163" s="426"/>
      <c r="BI163" s="426"/>
      <c r="BJ163" s="462"/>
      <c r="BK163" s="680"/>
      <c r="BL163" s="680"/>
      <c r="BM163" s="680"/>
      <c r="BN163" s="337"/>
    </row>
    <row r="164" spans="1:66" ht="15.75" customHeight="1">
      <c r="A164" s="176" t="s">
        <v>10</v>
      </c>
      <c r="B164" s="176" t="s">
        <v>11</v>
      </c>
      <c r="C164" s="176" t="s">
        <v>509</v>
      </c>
      <c r="D164" s="313" t="s">
        <v>551</v>
      </c>
      <c r="E164" s="313" t="s">
        <v>30</v>
      </c>
      <c r="F164" s="314" t="str">
        <f t="array" ref="F164">IFERROR(INDEX(UIID!$K$2:$K997, MATCH(CONCATENATE(B164,D164,G164,I164), UIID!$B$2:$B997&amp;UIID!$D$2:$D997&amp;UIID!$G$2:$G997&amp;UIID!$H$2:$H997, 0),), "Not Found")</f>
        <v>0722-0111</v>
      </c>
      <c r="G164" s="176" t="s">
        <v>3543</v>
      </c>
      <c r="H164" s="176" t="s">
        <v>7042</v>
      </c>
      <c r="I164" s="617" t="s">
        <v>3827</v>
      </c>
      <c r="J164" s="176">
        <v>11.0490343451472</v>
      </c>
      <c r="K164" s="176">
        <v>123.99144123635401</v>
      </c>
      <c r="L164" s="176" t="s">
        <v>7043</v>
      </c>
      <c r="M164" s="176" t="s">
        <v>7044</v>
      </c>
      <c r="N164" s="313" t="s">
        <v>15</v>
      </c>
      <c r="O164" s="313" t="s">
        <v>16</v>
      </c>
      <c r="P164" s="313" t="s">
        <v>35</v>
      </c>
      <c r="Q164" s="313" t="s">
        <v>87</v>
      </c>
      <c r="R164" s="176" t="s">
        <v>683</v>
      </c>
      <c r="S164" s="176"/>
      <c r="T164" s="176"/>
      <c r="U164" s="313" t="s">
        <v>4164</v>
      </c>
      <c r="V164" s="176" t="s">
        <v>1139</v>
      </c>
      <c r="W164" s="176" t="s">
        <v>7066</v>
      </c>
      <c r="X164" s="455">
        <v>45615</v>
      </c>
      <c r="Y164" s="456">
        <v>47422</v>
      </c>
      <c r="Z164" s="313" t="s">
        <v>4646</v>
      </c>
      <c r="AA164" s="176"/>
      <c r="AB164" s="313" t="s">
        <v>4159</v>
      </c>
      <c r="AC164" s="313"/>
      <c r="AD164" s="176" t="s">
        <v>7046</v>
      </c>
      <c r="AE164" s="176" t="s">
        <v>7047</v>
      </c>
      <c r="AF164" s="488">
        <v>46776</v>
      </c>
      <c r="AG164" s="176"/>
      <c r="AH164" s="176"/>
      <c r="AI164" s="176"/>
      <c r="AJ164" s="176"/>
      <c r="AK164" s="176"/>
      <c r="AL164" s="176"/>
      <c r="AM164" s="176"/>
      <c r="AN164" s="176"/>
      <c r="AO164" s="176"/>
      <c r="AP164" s="510" t="b">
        <v>1</v>
      </c>
      <c r="AQ164" s="176" t="s">
        <v>2333</v>
      </c>
      <c r="AR164" s="176">
        <v>2024</v>
      </c>
      <c r="AS164" s="458">
        <v>45618</v>
      </c>
      <c r="AT164" s="176" t="s">
        <v>2310</v>
      </c>
      <c r="AU164" s="507"/>
      <c r="AV164" s="523"/>
      <c r="AW164" s="524"/>
      <c r="AX164" s="461"/>
      <c r="AY164" s="524"/>
      <c r="AZ164" s="524"/>
      <c r="BA164" s="461"/>
      <c r="BB164" s="524"/>
      <c r="BC164" s="523"/>
      <c r="BD164" s="524"/>
      <c r="BE164" s="524"/>
      <c r="BF164" s="426"/>
      <c r="BG164" s="426"/>
      <c r="BH164" s="426"/>
      <c r="BI164" s="426"/>
      <c r="BJ164" s="462"/>
      <c r="BK164" s="680"/>
      <c r="BL164" s="680"/>
      <c r="BM164" s="680"/>
      <c r="BN164" s="337"/>
    </row>
    <row r="165" spans="1:66" ht="15.75" customHeight="1">
      <c r="A165" s="176" t="s">
        <v>10</v>
      </c>
      <c r="B165" s="176" t="s">
        <v>11</v>
      </c>
      <c r="C165" s="176" t="s">
        <v>123</v>
      </c>
      <c r="D165" s="313" t="s">
        <v>2267</v>
      </c>
      <c r="E165" s="313" t="s">
        <v>123</v>
      </c>
      <c r="F165" s="314" t="str">
        <f t="array" ref="F165">IFERROR(INDEX(UIID!$K$2:$K997, MATCH(CONCATENATE(B165,D165,G165,I165), UIID!$B$2:$B997&amp;UIID!$D$2:$D997&amp;UIID!$G$2:$G997&amp;UIID!$H$2:$H997, 0),), "Not Found")</f>
        <v>0722-0197</v>
      </c>
      <c r="G165" s="176" t="s">
        <v>3502</v>
      </c>
      <c r="H165" s="176" t="s">
        <v>6905</v>
      </c>
      <c r="I165" s="176" t="s">
        <v>3900</v>
      </c>
      <c r="J165" s="176">
        <v>10.557032081481999</v>
      </c>
      <c r="K165" s="176">
        <v>123.714781193863</v>
      </c>
      <c r="L165" s="176" t="s">
        <v>6906</v>
      </c>
      <c r="M165" s="176" t="s">
        <v>6907</v>
      </c>
      <c r="N165" s="313" t="s">
        <v>15</v>
      </c>
      <c r="O165" s="313" t="s">
        <v>16</v>
      </c>
      <c r="P165" s="176" t="s">
        <v>35</v>
      </c>
      <c r="Q165" s="313" t="s">
        <v>143</v>
      </c>
      <c r="R165" s="176" t="s">
        <v>144</v>
      </c>
      <c r="S165" s="176"/>
      <c r="T165" s="176"/>
      <c r="U165" s="313" t="s">
        <v>4164</v>
      </c>
      <c r="V165" s="176" t="s">
        <v>308</v>
      </c>
      <c r="W165" s="176" t="s">
        <v>7067</v>
      </c>
      <c r="X165" s="455">
        <v>45616</v>
      </c>
      <c r="Y165" s="456">
        <v>47443</v>
      </c>
      <c r="Z165" s="313" t="s">
        <v>4158</v>
      </c>
      <c r="AA165" s="176"/>
      <c r="AB165" s="313" t="s">
        <v>4159</v>
      </c>
      <c r="AC165" s="313"/>
      <c r="AD165" s="176" t="s">
        <v>7068</v>
      </c>
      <c r="AE165" s="306" t="s">
        <v>7069</v>
      </c>
      <c r="AF165" s="509">
        <v>46792</v>
      </c>
      <c r="AG165" s="176"/>
      <c r="AH165" s="176"/>
      <c r="AI165" s="176"/>
      <c r="AJ165" s="176"/>
      <c r="AK165" s="176"/>
      <c r="AL165" s="176"/>
      <c r="AM165" s="176"/>
      <c r="AN165" s="176"/>
      <c r="AO165" s="176"/>
      <c r="AP165" s="510" t="b">
        <v>1</v>
      </c>
      <c r="AQ165" s="176" t="s">
        <v>2333</v>
      </c>
      <c r="AR165" s="176">
        <v>2024</v>
      </c>
      <c r="AS165" s="458">
        <v>45618</v>
      </c>
      <c r="AT165" s="176" t="s">
        <v>2310</v>
      </c>
      <c r="AU165" s="507"/>
      <c r="AV165" s="523"/>
      <c r="AW165" s="524"/>
      <c r="AX165" s="461"/>
      <c r="AY165" s="524"/>
      <c r="AZ165" s="524"/>
      <c r="BA165" s="461"/>
      <c r="BB165" s="524"/>
      <c r="BC165" s="523"/>
      <c r="BD165" s="524"/>
      <c r="BE165" s="524"/>
      <c r="BF165" s="426"/>
      <c r="BG165" s="426"/>
      <c r="BH165" s="426"/>
      <c r="BI165" s="426"/>
      <c r="BJ165" s="462"/>
      <c r="BK165" s="680"/>
      <c r="BL165" s="680"/>
      <c r="BM165" s="680"/>
      <c r="BN165" s="337"/>
    </row>
    <row r="166" spans="1:66" ht="15.75" customHeight="1">
      <c r="A166" s="174" t="s">
        <v>10</v>
      </c>
      <c r="B166" s="174" t="s">
        <v>11</v>
      </c>
      <c r="C166" s="174" t="s">
        <v>176</v>
      </c>
      <c r="D166" s="63" t="s">
        <v>3759</v>
      </c>
      <c r="E166" s="63" t="s">
        <v>3756</v>
      </c>
      <c r="F166" s="315" t="str">
        <f t="array" ref="F166">IFERROR(INDEX(UIID!$K$2:$K997, MATCH(CONCATENATE(B166,D166,G166,I166), UIID!$B$2:$B997&amp;UIID!$D$2:$D997&amp;UIID!$G$2:$G997&amp;UIID!$H$2:$H997, 0),), "Not Found")</f>
        <v>0722-0217</v>
      </c>
      <c r="G166" s="174" t="s">
        <v>3553</v>
      </c>
      <c r="H166" s="174" t="s">
        <v>10309</v>
      </c>
      <c r="I166" s="174" t="s">
        <v>3921</v>
      </c>
      <c r="J166" s="174">
        <v>10.2697228872384</v>
      </c>
      <c r="K166" s="174">
        <v>123.97245166924201</v>
      </c>
      <c r="L166" s="174" t="s">
        <v>7071</v>
      </c>
      <c r="M166" s="174" t="s">
        <v>7072</v>
      </c>
      <c r="N166" s="63" t="s">
        <v>15</v>
      </c>
      <c r="O166" s="63" t="s">
        <v>16</v>
      </c>
      <c r="P166" s="174" t="s">
        <v>21</v>
      </c>
      <c r="Q166" s="63" t="s">
        <v>3006</v>
      </c>
      <c r="R166" s="174"/>
      <c r="S166" s="174" t="s">
        <v>2753</v>
      </c>
      <c r="T166" s="174"/>
      <c r="U166" s="63" t="s">
        <v>22</v>
      </c>
      <c r="V166" s="174" t="s">
        <v>1048</v>
      </c>
      <c r="W166" s="174" t="s">
        <v>7073</v>
      </c>
      <c r="X166" s="429">
        <v>45622</v>
      </c>
      <c r="Y166" s="430">
        <v>47449</v>
      </c>
      <c r="Z166" s="63" t="s">
        <v>4158</v>
      </c>
      <c r="AA166" s="174"/>
      <c r="AB166" s="63" t="s">
        <v>4159</v>
      </c>
      <c r="AC166" s="63"/>
      <c r="AD166" s="174" t="s">
        <v>7074</v>
      </c>
      <c r="AE166" s="174" t="s">
        <v>7075</v>
      </c>
      <c r="AF166" s="466"/>
      <c r="AG166" s="174"/>
      <c r="AH166" s="174"/>
      <c r="AI166" s="174"/>
      <c r="AJ166" s="174"/>
      <c r="AK166" s="174"/>
      <c r="AL166" s="174"/>
      <c r="AM166" s="174"/>
      <c r="AN166" s="174"/>
      <c r="AO166" s="174"/>
      <c r="AP166" s="416" t="b">
        <v>0</v>
      </c>
      <c r="AQ166" s="174" t="s">
        <v>2333</v>
      </c>
      <c r="AR166" s="174">
        <v>2024</v>
      </c>
      <c r="AS166" s="415">
        <v>45625</v>
      </c>
      <c r="AT166" s="174" t="s">
        <v>2307</v>
      </c>
      <c r="AU166" s="437"/>
      <c r="AV166" s="523"/>
      <c r="AW166" s="524"/>
      <c r="AX166" s="422"/>
      <c r="AY166" s="524"/>
      <c r="AZ166" s="524"/>
      <c r="BA166" s="422"/>
      <c r="BB166" s="524"/>
      <c r="BC166" s="523"/>
      <c r="BD166" s="524">
        <v>1</v>
      </c>
      <c r="BE166" s="525"/>
      <c r="BF166" s="426"/>
      <c r="BG166" s="426"/>
      <c r="BH166" s="426"/>
      <c r="BI166" s="426"/>
      <c r="BJ166" s="425"/>
      <c r="BK166" s="681"/>
      <c r="BL166" s="681"/>
      <c r="BM166" s="681"/>
    </row>
    <row r="167" spans="1:66" ht="15.75" customHeight="1">
      <c r="A167" s="174" t="s">
        <v>10</v>
      </c>
      <c r="B167" s="174" t="s">
        <v>11</v>
      </c>
      <c r="C167" s="174" t="s">
        <v>28</v>
      </c>
      <c r="D167" s="63" t="s">
        <v>13</v>
      </c>
      <c r="E167" s="63" t="s">
        <v>3756</v>
      </c>
      <c r="F167" s="315" t="str">
        <f t="array" ref="F167">IFERROR(INDEX(UIID!$K$2:$K997, MATCH(CONCATENATE(B167,D167,G167,I167), UIID!$B$2:$B997&amp;UIID!$D$2:$D997&amp;UIID!$G$2:$G997&amp;UIID!$H$2:$H997, 0),), "Not Found")</f>
        <v>0722-0218</v>
      </c>
      <c r="G167" s="174" t="s">
        <v>3922</v>
      </c>
      <c r="H167" s="174" t="s">
        <v>7076</v>
      </c>
      <c r="I167" s="174" t="s">
        <v>3923</v>
      </c>
      <c r="J167" s="174">
        <v>10.341841816975201</v>
      </c>
      <c r="K167" s="174">
        <v>123.911542440407</v>
      </c>
      <c r="L167" s="174" t="s">
        <v>7077</v>
      </c>
      <c r="M167" s="620" t="s">
        <v>10310</v>
      </c>
      <c r="N167" s="63" t="s">
        <v>15</v>
      </c>
      <c r="O167" s="63" t="s">
        <v>16</v>
      </c>
      <c r="P167" s="174" t="s">
        <v>21</v>
      </c>
      <c r="Q167" s="63" t="s">
        <v>3006</v>
      </c>
      <c r="R167" s="174"/>
      <c r="S167" s="174" t="s">
        <v>2753</v>
      </c>
      <c r="T167" s="174"/>
      <c r="U167" s="63" t="s">
        <v>22</v>
      </c>
      <c r="V167" s="174" t="s">
        <v>1048</v>
      </c>
      <c r="W167" s="174" t="s">
        <v>7079</v>
      </c>
      <c r="X167" s="429">
        <v>45622</v>
      </c>
      <c r="Y167" s="430">
        <v>47449</v>
      </c>
      <c r="Z167" s="63" t="s">
        <v>4158</v>
      </c>
      <c r="AA167" s="174"/>
      <c r="AB167" s="63" t="s">
        <v>4159</v>
      </c>
      <c r="AC167" s="63"/>
      <c r="AD167" s="174" t="s">
        <v>7080</v>
      </c>
      <c r="AE167" s="174" t="s">
        <v>7075</v>
      </c>
      <c r="AF167" s="466"/>
      <c r="AG167" s="174"/>
      <c r="AH167" s="174"/>
      <c r="AI167" s="174"/>
      <c r="AJ167" s="174"/>
      <c r="AK167" s="174"/>
      <c r="AL167" s="174"/>
      <c r="AM167" s="174"/>
      <c r="AN167" s="174"/>
      <c r="AO167" s="174"/>
      <c r="AP167" s="416" t="b">
        <v>0</v>
      </c>
      <c r="AQ167" s="174" t="s">
        <v>2333</v>
      </c>
      <c r="AR167" s="174">
        <v>2024</v>
      </c>
      <c r="AS167" s="415">
        <v>45625</v>
      </c>
      <c r="AT167" s="174" t="s">
        <v>2307</v>
      </c>
      <c r="AU167" s="437"/>
      <c r="AV167" s="523"/>
      <c r="AW167" s="524"/>
      <c r="AX167" s="422"/>
      <c r="AY167" s="524"/>
      <c r="AZ167" s="524"/>
      <c r="BA167" s="422"/>
      <c r="BB167" s="524"/>
      <c r="BC167" s="523"/>
      <c r="BD167" s="524">
        <v>1</v>
      </c>
      <c r="BE167" s="525"/>
      <c r="BF167" s="426"/>
      <c r="BG167" s="426"/>
      <c r="BH167" s="426"/>
      <c r="BI167" s="426"/>
      <c r="BJ167" s="425"/>
      <c r="BK167" s="681"/>
      <c r="BL167" s="681"/>
      <c r="BM167" s="681"/>
    </row>
    <row r="168" spans="1:66" ht="15.75" customHeight="1">
      <c r="A168" s="174" t="s">
        <v>10</v>
      </c>
      <c r="B168" s="63" t="s">
        <v>11</v>
      </c>
      <c r="C168" s="63" t="s">
        <v>28</v>
      </c>
      <c r="D168" s="63" t="s">
        <v>13</v>
      </c>
      <c r="E168" s="63" t="s">
        <v>3756</v>
      </c>
      <c r="F168" s="315" t="str">
        <f t="array" ref="F168">IFERROR(INDEX(UIID!$K$2:$K997, MATCH(CONCATENATE(B168,D168,G168,I168), UIID!$B$2:$B997&amp;UIID!$D$2:$D997&amp;UIID!$G$2:$G997&amp;UIID!$H$2:$H997, 0),), "Not Found")</f>
        <v>0722-0032</v>
      </c>
      <c r="G168" s="174" t="s">
        <v>3555</v>
      </c>
      <c r="H168" s="174" t="s">
        <v>5609</v>
      </c>
      <c r="I168" s="174" t="s">
        <v>3771</v>
      </c>
      <c r="J168" s="174">
        <v>10.326306333009599</v>
      </c>
      <c r="K168" s="174">
        <v>123.906346830495</v>
      </c>
      <c r="L168" s="63" t="s">
        <v>1188</v>
      </c>
      <c r="M168" s="63" t="s">
        <v>5610</v>
      </c>
      <c r="N168" s="63" t="s">
        <v>113</v>
      </c>
      <c r="O168" s="63" t="s">
        <v>226</v>
      </c>
      <c r="P168" s="63" t="s">
        <v>35</v>
      </c>
      <c r="Q168" s="63" t="s">
        <v>104</v>
      </c>
      <c r="R168" s="174" t="s">
        <v>2405</v>
      </c>
      <c r="S168" s="174"/>
      <c r="T168" s="174"/>
      <c r="U168" s="63" t="s">
        <v>4164</v>
      </c>
      <c r="V168" s="174" t="s">
        <v>7081</v>
      </c>
      <c r="W168" s="174" t="s">
        <v>7082</v>
      </c>
      <c r="X168" s="429">
        <v>45624</v>
      </c>
      <c r="Y168" s="430">
        <v>47441</v>
      </c>
      <c r="Z168" s="63" t="s">
        <v>4158</v>
      </c>
      <c r="AA168" s="174"/>
      <c r="AB168" s="63" t="s">
        <v>4159</v>
      </c>
      <c r="AC168" s="63"/>
      <c r="AD168" s="342" t="s">
        <v>6132</v>
      </c>
      <c r="AE168" s="498" t="s">
        <v>7083</v>
      </c>
      <c r="AF168" s="499">
        <v>46553</v>
      </c>
      <c r="AG168" s="174"/>
      <c r="AH168" s="174"/>
      <c r="AI168" s="174"/>
      <c r="AJ168" s="174"/>
      <c r="AK168" s="174"/>
      <c r="AL168" s="174"/>
      <c r="AM168" s="174"/>
      <c r="AN168" s="174"/>
      <c r="AO168" s="174"/>
      <c r="AP168" s="416" t="b">
        <v>1</v>
      </c>
      <c r="AQ168" s="174" t="s">
        <v>2333</v>
      </c>
      <c r="AR168" s="174">
        <v>2024</v>
      </c>
      <c r="AS168" s="415">
        <v>45625</v>
      </c>
      <c r="AT168" s="174" t="s">
        <v>2310</v>
      </c>
      <c r="AU168" s="437"/>
      <c r="AV168" s="523"/>
      <c r="AW168" s="524"/>
      <c r="AX168" s="422"/>
      <c r="AY168" s="524"/>
      <c r="AZ168" s="524"/>
      <c r="BA168" s="422"/>
      <c r="BB168" s="524"/>
      <c r="BC168" s="523"/>
      <c r="BD168" s="524"/>
      <c r="BE168" s="525"/>
      <c r="BF168" s="426"/>
      <c r="BG168" s="426"/>
      <c r="BH168" s="426"/>
      <c r="BI168" s="426"/>
      <c r="BJ168" s="425"/>
      <c r="BK168" s="681"/>
      <c r="BL168" s="681"/>
      <c r="BM168" s="681"/>
    </row>
    <row r="169" spans="1:66" ht="15.75" customHeight="1">
      <c r="A169" s="319" t="s">
        <v>10</v>
      </c>
      <c r="B169" s="356" t="s">
        <v>11</v>
      </c>
      <c r="C169" s="319" t="s">
        <v>146</v>
      </c>
      <c r="D169" s="356" t="s">
        <v>3904</v>
      </c>
      <c r="E169" s="356" t="s">
        <v>123</v>
      </c>
      <c r="F169" s="359" t="str">
        <f t="array" ref="F169">IFERROR(INDEX(UIID!$K$2:$K997, MATCH(CONCATENATE(B169,D169,G169,I169), UIID!$B$2:$B997&amp;UIID!$D$2:$D997&amp;UIID!$G$2:$G997&amp;UIID!$H$2:$H997, 0),), "Not Found")</f>
        <v>Not Found</v>
      </c>
      <c r="G169" s="319" t="s">
        <v>3556</v>
      </c>
      <c r="H169" s="319" t="s">
        <v>7084</v>
      </c>
      <c r="I169" s="319" t="s">
        <v>3924</v>
      </c>
      <c r="J169" s="319"/>
      <c r="K169" s="319"/>
      <c r="L169" s="319" t="s">
        <v>7085</v>
      </c>
      <c r="M169" s="621" t="s">
        <v>10311</v>
      </c>
      <c r="N169" s="356" t="s">
        <v>15</v>
      </c>
      <c r="O169" s="356" t="s">
        <v>16</v>
      </c>
      <c r="P169" s="319" t="s">
        <v>35</v>
      </c>
      <c r="Q169" s="356" t="s">
        <v>125</v>
      </c>
      <c r="R169" s="319" t="s">
        <v>279</v>
      </c>
      <c r="S169" s="319"/>
      <c r="T169" s="319"/>
      <c r="U169" s="356" t="s">
        <v>4164</v>
      </c>
      <c r="V169" s="319" t="s">
        <v>127</v>
      </c>
      <c r="W169" s="319" t="s">
        <v>7087</v>
      </c>
      <c r="X169" s="475">
        <v>45624</v>
      </c>
      <c r="Y169" s="476">
        <v>47451</v>
      </c>
      <c r="Z169" s="356" t="s">
        <v>4158</v>
      </c>
      <c r="AA169" s="319"/>
      <c r="AB169" s="356" t="s">
        <v>4159</v>
      </c>
      <c r="AC169" s="356"/>
      <c r="AD169" s="319" t="s">
        <v>5345</v>
      </c>
      <c r="AE169" s="320" t="s">
        <v>6103</v>
      </c>
      <c r="AF169" s="504">
        <v>46637</v>
      </c>
      <c r="AG169" s="319"/>
      <c r="AH169" s="319"/>
      <c r="AI169" s="319"/>
      <c r="AJ169" s="319"/>
      <c r="AK169" s="319"/>
      <c r="AL169" s="319"/>
      <c r="AM169" s="319"/>
      <c r="AN169" s="319"/>
      <c r="AO169" s="319"/>
      <c r="AP169" s="497" t="b">
        <v>1</v>
      </c>
      <c r="AQ169" s="319" t="s">
        <v>2333</v>
      </c>
      <c r="AR169" s="319">
        <v>2024</v>
      </c>
      <c r="AS169" s="477">
        <v>45625</v>
      </c>
      <c r="AT169" s="319" t="s">
        <v>2307</v>
      </c>
      <c r="AU169" s="347"/>
      <c r="AV169" s="615"/>
      <c r="AW169" s="608"/>
      <c r="AX169" s="487"/>
      <c r="AY169" s="608"/>
      <c r="AZ169" s="608"/>
      <c r="BA169" s="487"/>
      <c r="BB169" s="608"/>
      <c r="BC169" s="615"/>
      <c r="BD169" s="608">
        <v>1</v>
      </c>
      <c r="BE169" s="608"/>
      <c r="BF169" s="479"/>
      <c r="BG169" s="479"/>
      <c r="BH169" s="479"/>
      <c r="BI169" s="479"/>
      <c r="BJ169" s="480"/>
      <c r="BK169" s="681"/>
      <c r="BL169" s="681"/>
      <c r="BM169" s="681"/>
    </row>
    <row r="170" spans="1:66" ht="15.75" customHeight="1">
      <c r="A170" s="174" t="s">
        <v>10</v>
      </c>
      <c r="B170" s="174" t="s">
        <v>49</v>
      </c>
      <c r="C170" s="174" t="s">
        <v>50</v>
      </c>
      <c r="D170" s="174" t="s">
        <v>451</v>
      </c>
      <c r="E170" s="174" t="s">
        <v>30</v>
      </c>
      <c r="F170" s="315" t="str">
        <f t="array" ref="F170">IFERROR(INDEX(UIID!$K$2:$K997, MATCH(CONCATENATE(B170,D170,G170,I170), UIID!$B$2:$B997&amp;UIID!$D$2:$D997&amp;UIID!$G$2:$G997&amp;UIID!$H$2:$H997, 0),), "Not Found")</f>
        <v>0746-0035</v>
      </c>
      <c r="G170" s="174" t="s">
        <v>452</v>
      </c>
      <c r="H170" s="174" t="s">
        <v>8370</v>
      </c>
      <c r="I170" s="174" t="s">
        <v>453</v>
      </c>
      <c r="J170" s="176">
        <v>9.6298747329917802</v>
      </c>
      <c r="K170" s="176">
        <v>123.09790168273101</v>
      </c>
      <c r="L170" s="485" t="s">
        <v>8371</v>
      </c>
      <c r="M170" s="176" t="s">
        <v>8372</v>
      </c>
      <c r="N170" s="176" t="s">
        <v>15</v>
      </c>
      <c r="O170" s="176" t="s">
        <v>16</v>
      </c>
      <c r="P170" s="176" t="s">
        <v>35</v>
      </c>
      <c r="Q170" s="174" t="s">
        <v>125</v>
      </c>
      <c r="R170" s="174" t="s">
        <v>1033</v>
      </c>
      <c r="S170" s="174"/>
      <c r="T170" s="174" t="s">
        <v>7631</v>
      </c>
      <c r="U170" s="174" t="s">
        <v>4164</v>
      </c>
      <c r="V170" s="174" t="s">
        <v>1034</v>
      </c>
      <c r="W170" s="174" t="s">
        <v>8387</v>
      </c>
      <c r="X170" s="466">
        <v>45600</v>
      </c>
      <c r="Y170" s="418">
        <v>47427</v>
      </c>
      <c r="Z170" s="174" t="s">
        <v>4158</v>
      </c>
      <c r="AA170" s="174"/>
      <c r="AB170" s="174" t="s">
        <v>4159</v>
      </c>
      <c r="AC170" s="174"/>
      <c r="AD170" s="342" t="s">
        <v>7835</v>
      </c>
      <c r="AE170" s="498" t="s">
        <v>8391</v>
      </c>
      <c r="AF170" s="499">
        <v>47264</v>
      </c>
      <c r="AG170" s="174"/>
      <c r="AH170" s="174"/>
      <c r="AI170" s="174"/>
      <c r="AJ170" s="174"/>
      <c r="AK170" s="174"/>
      <c r="AL170" s="174"/>
      <c r="AM170" s="174"/>
      <c r="AN170" s="174"/>
      <c r="AO170" s="174"/>
      <c r="AP170" s="416" t="b">
        <v>1</v>
      </c>
      <c r="AQ170" s="174" t="s">
        <v>2333</v>
      </c>
      <c r="AR170" s="174">
        <v>2024</v>
      </c>
      <c r="AS170" s="415">
        <v>45611</v>
      </c>
      <c r="AT170" s="174" t="s">
        <v>2310</v>
      </c>
      <c r="AU170" s="437"/>
      <c r="AV170" s="663"/>
      <c r="AW170" s="665"/>
      <c r="AX170" s="422"/>
      <c r="AY170" s="665"/>
      <c r="AZ170" s="665"/>
      <c r="BA170" s="422"/>
      <c r="BB170" s="665"/>
      <c r="BC170" s="663"/>
      <c r="BD170" s="665"/>
      <c r="BE170" s="438"/>
      <c r="BF170" s="426"/>
      <c r="BG170" s="426"/>
      <c r="BH170" s="426"/>
      <c r="BI170" s="426"/>
      <c r="BJ170" s="425"/>
      <c r="BK170" s="681"/>
      <c r="BL170" s="681"/>
      <c r="BM170" s="681"/>
    </row>
    <row r="171" spans="1:66" ht="15.75" customHeight="1">
      <c r="A171" s="174" t="s">
        <v>10</v>
      </c>
      <c r="B171" s="174" t="s">
        <v>49</v>
      </c>
      <c r="C171" s="174" t="s">
        <v>50</v>
      </c>
      <c r="D171" s="174" t="s">
        <v>451</v>
      </c>
      <c r="E171" s="174" t="s">
        <v>30</v>
      </c>
      <c r="F171" s="315" t="str">
        <f t="array" ref="F171">IFERROR(INDEX(UIID!$K$2:$K997, MATCH(CONCATENATE(B171,D171,G171,I171), UIID!$B$2:$B997&amp;UIID!$D$2:$D997&amp;UIID!$G$2:$G997&amp;UIID!$H$2:$H997, 0),), "Not Found")</f>
        <v>0746-0035</v>
      </c>
      <c r="G171" s="174" t="s">
        <v>452</v>
      </c>
      <c r="H171" s="174" t="s">
        <v>8370</v>
      </c>
      <c r="I171" s="174" t="s">
        <v>453</v>
      </c>
      <c r="J171" s="176">
        <v>9.6298747329917802</v>
      </c>
      <c r="K171" s="176">
        <v>123.09790168273101</v>
      </c>
      <c r="L171" s="485" t="s">
        <v>8371</v>
      </c>
      <c r="M171" s="176" t="s">
        <v>8372</v>
      </c>
      <c r="N171" s="176" t="s">
        <v>15</v>
      </c>
      <c r="O171" s="176" t="s">
        <v>16</v>
      </c>
      <c r="P171" s="176" t="s">
        <v>35</v>
      </c>
      <c r="Q171" s="174" t="s">
        <v>2230</v>
      </c>
      <c r="R171" s="174" t="s">
        <v>161</v>
      </c>
      <c r="S171" s="174"/>
      <c r="T171" s="174" t="s">
        <v>4806</v>
      </c>
      <c r="U171" s="174" t="s">
        <v>4157</v>
      </c>
      <c r="V171" s="174" t="s">
        <v>957</v>
      </c>
      <c r="W171" s="174" t="s">
        <v>8390</v>
      </c>
      <c r="X171" s="466">
        <v>45611</v>
      </c>
      <c r="Y171" s="418">
        <v>47438</v>
      </c>
      <c r="Z171" s="174" t="s">
        <v>4158</v>
      </c>
      <c r="AA171" s="174"/>
      <c r="AB171" s="174" t="s">
        <v>4159</v>
      </c>
      <c r="AC171" s="174"/>
      <c r="AD171" s="174" t="s">
        <v>7835</v>
      </c>
      <c r="AE171" s="317" t="s">
        <v>8391</v>
      </c>
      <c r="AF171" s="503">
        <v>47264</v>
      </c>
      <c r="AG171" s="174"/>
      <c r="AH171" s="174"/>
      <c r="AI171" s="174"/>
      <c r="AJ171" s="174"/>
      <c r="AK171" s="174"/>
      <c r="AL171" s="174"/>
      <c r="AM171" s="174"/>
      <c r="AN171" s="174"/>
      <c r="AO171" s="174"/>
      <c r="AP171" s="416" t="b">
        <v>1</v>
      </c>
      <c r="AQ171" s="174" t="s">
        <v>2333</v>
      </c>
      <c r="AR171" s="174">
        <v>2024</v>
      </c>
      <c r="AS171" s="415">
        <v>45618</v>
      </c>
      <c r="AT171" s="174" t="s">
        <v>2310</v>
      </c>
      <c r="AU171" s="437"/>
      <c r="AV171" s="663"/>
      <c r="AW171" s="665"/>
      <c r="AX171" s="422"/>
      <c r="AY171" s="665"/>
      <c r="AZ171" s="665"/>
      <c r="BA171" s="422"/>
      <c r="BB171" s="665"/>
      <c r="BC171" s="663"/>
      <c r="BD171" s="665"/>
      <c r="BE171" s="438"/>
      <c r="BF171" s="426"/>
      <c r="BG171" s="426"/>
      <c r="BH171" s="426"/>
      <c r="BI171" s="426"/>
      <c r="BJ171" s="425"/>
      <c r="BK171" s="681"/>
      <c r="BL171" s="681"/>
      <c r="BM171" s="681"/>
    </row>
    <row r="172" spans="1:66" ht="15.75" customHeight="1">
      <c r="A172" s="174" t="s">
        <v>10</v>
      </c>
      <c r="B172" s="174" t="s">
        <v>49</v>
      </c>
      <c r="C172" s="174" t="s">
        <v>50</v>
      </c>
      <c r="D172" s="174" t="s">
        <v>51</v>
      </c>
      <c r="E172" s="174" t="s">
        <v>30</v>
      </c>
      <c r="F172" s="315" t="str">
        <f t="array" ref="F172">IFERROR(INDEX(UIID!$K$2:$K997, MATCH(CONCATENATE(B172,D172,G172,I172), UIID!$B$2:$B997&amp;UIID!$D$2:$D997&amp;UIID!$G$2:$G997&amp;UIID!$H$2:$H997, 0),), "Not Found")</f>
        <v>Not Found</v>
      </c>
      <c r="G172" s="174" t="s">
        <v>1520</v>
      </c>
      <c r="H172" s="174" t="s">
        <v>8392</v>
      </c>
      <c r="I172" s="174" t="s">
        <v>10312</v>
      </c>
      <c r="J172" s="593">
        <v>9.3019337360000005</v>
      </c>
      <c r="K172" s="594">
        <v>123.3040585</v>
      </c>
      <c r="L172" s="174" t="s">
        <v>1522</v>
      </c>
      <c r="M172" s="174" t="s">
        <v>7861</v>
      </c>
      <c r="N172" s="174" t="s">
        <v>15</v>
      </c>
      <c r="O172" s="176" t="s">
        <v>16</v>
      </c>
      <c r="P172" s="176" t="s">
        <v>35</v>
      </c>
      <c r="Q172" s="174" t="s">
        <v>2230</v>
      </c>
      <c r="R172" s="174" t="s">
        <v>2620</v>
      </c>
      <c r="S172" s="174"/>
      <c r="T172" s="174" t="s">
        <v>7120</v>
      </c>
      <c r="U172" s="174" t="s">
        <v>4164</v>
      </c>
      <c r="V172" s="174" t="s">
        <v>7121</v>
      </c>
      <c r="W172" s="174" t="s">
        <v>8393</v>
      </c>
      <c r="X172" s="466">
        <v>45611</v>
      </c>
      <c r="Y172" s="418">
        <v>47438</v>
      </c>
      <c r="Z172" s="174" t="s">
        <v>4158</v>
      </c>
      <c r="AA172" s="174"/>
      <c r="AB172" s="174" t="s">
        <v>4159</v>
      </c>
      <c r="AC172" s="174"/>
      <c r="AD172" s="342" t="s">
        <v>8394</v>
      </c>
      <c r="AE172" s="498" t="s">
        <v>8395</v>
      </c>
      <c r="AF172" s="499">
        <v>46439</v>
      </c>
      <c r="AG172" s="174"/>
      <c r="AH172" s="174"/>
      <c r="AI172" s="174"/>
      <c r="AJ172" s="174"/>
      <c r="AK172" s="174"/>
      <c r="AL172" s="174"/>
      <c r="AM172" s="174"/>
      <c r="AN172" s="174"/>
      <c r="AO172" s="174"/>
      <c r="AP172" s="416" t="b">
        <v>1</v>
      </c>
      <c r="AQ172" s="174" t="s">
        <v>2333</v>
      </c>
      <c r="AR172" s="174">
        <v>2024</v>
      </c>
      <c r="AS172" s="415">
        <v>45618</v>
      </c>
      <c r="AT172" s="174" t="s">
        <v>2310</v>
      </c>
      <c r="AU172" s="437"/>
      <c r="AV172" s="663"/>
      <c r="AW172" s="665"/>
      <c r="AX172" s="422"/>
      <c r="AY172" s="665"/>
      <c r="AZ172" s="665"/>
      <c r="BA172" s="422"/>
      <c r="BB172" s="665"/>
      <c r="BC172" s="663"/>
      <c r="BD172" s="665"/>
      <c r="BE172" s="438"/>
      <c r="BF172" s="426"/>
      <c r="BG172" s="426"/>
      <c r="BH172" s="426"/>
      <c r="BI172" s="426"/>
      <c r="BJ172" s="425"/>
      <c r="BK172" s="681"/>
      <c r="BL172" s="681"/>
      <c r="BM172" s="681"/>
    </row>
    <row r="173" spans="1:66" ht="15.75" customHeight="1">
      <c r="A173" s="174" t="s">
        <v>10</v>
      </c>
      <c r="B173" s="174" t="s">
        <v>49</v>
      </c>
      <c r="C173" s="174" t="s">
        <v>50</v>
      </c>
      <c r="D173" s="174" t="s">
        <v>51</v>
      </c>
      <c r="E173" s="174" t="s">
        <v>30</v>
      </c>
      <c r="F173" s="315" t="str">
        <f t="array" ref="F173">IFERROR(INDEX(UIID!$K$2:$K997, MATCH(CONCATENATE(B173,D173,G173,I173), UIID!$B$2:$B997&amp;UIID!$D$2:$D997&amp;UIID!$G$2:$G997&amp;UIID!$H$2:$H997, 0),), "Not Found")</f>
        <v>0746-0022</v>
      </c>
      <c r="G173" s="174" t="s">
        <v>1464</v>
      </c>
      <c r="H173" s="174" t="s">
        <v>8257</v>
      </c>
      <c r="I173" s="174" t="s">
        <v>1465</v>
      </c>
      <c r="J173" s="174">
        <v>9.3193351598398095</v>
      </c>
      <c r="K173" s="174">
        <v>123.291219076906</v>
      </c>
      <c r="L173" s="174" t="s">
        <v>1466</v>
      </c>
      <c r="M173" s="174" t="s">
        <v>7944</v>
      </c>
      <c r="N173" s="174" t="s">
        <v>15</v>
      </c>
      <c r="O173" s="174" t="s">
        <v>16</v>
      </c>
      <c r="P173" s="174" t="s">
        <v>35</v>
      </c>
      <c r="Q173" s="174" t="s">
        <v>272</v>
      </c>
      <c r="R173" s="174" t="s">
        <v>3046</v>
      </c>
      <c r="S173" s="174"/>
      <c r="T173" s="174" t="s">
        <v>4705</v>
      </c>
      <c r="U173" s="174" t="s">
        <v>4306</v>
      </c>
      <c r="V173" s="174" t="s">
        <v>276</v>
      </c>
      <c r="W173" s="174" t="s">
        <v>8396</v>
      </c>
      <c r="X173" s="466">
        <v>45615</v>
      </c>
      <c r="Y173" s="418">
        <v>46967</v>
      </c>
      <c r="Z173" s="174" t="s">
        <v>4646</v>
      </c>
      <c r="AA173" s="174"/>
      <c r="AB173" s="174" t="s">
        <v>4159</v>
      </c>
      <c r="AC173" s="174"/>
      <c r="AD173" s="174" t="s">
        <v>8397</v>
      </c>
      <c r="AE173" s="174" t="s">
        <v>8398</v>
      </c>
      <c r="AF173" s="174" t="s">
        <v>8399</v>
      </c>
      <c r="AG173" s="174"/>
      <c r="AH173" s="174"/>
      <c r="AI173" s="174"/>
      <c r="AJ173" s="174"/>
      <c r="AK173" s="174"/>
      <c r="AL173" s="174"/>
      <c r="AM173" s="174"/>
      <c r="AN173" s="174"/>
      <c r="AO173" s="174"/>
      <c r="AP173" s="416" t="b">
        <v>1</v>
      </c>
      <c r="AQ173" s="174" t="s">
        <v>2333</v>
      </c>
      <c r="AR173" s="174">
        <v>2024</v>
      </c>
      <c r="AS173" s="415">
        <v>45618</v>
      </c>
      <c r="AT173" s="174" t="s">
        <v>2310</v>
      </c>
      <c r="AU173" s="437"/>
      <c r="AV173" s="663"/>
      <c r="AW173" s="665"/>
      <c r="AX173" s="422"/>
      <c r="AY173" s="665"/>
      <c r="AZ173" s="665"/>
      <c r="BA173" s="422"/>
      <c r="BB173" s="665"/>
      <c r="BC173" s="663"/>
      <c r="BD173" s="665"/>
      <c r="BE173" s="438"/>
      <c r="BF173" s="426"/>
      <c r="BG173" s="426"/>
      <c r="BH173" s="426"/>
      <c r="BI173" s="426"/>
      <c r="BJ173" s="425"/>
      <c r="BK173" s="681"/>
      <c r="BL173" s="681"/>
      <c r="BM173" s="681"/>
    </row>
    <row r="174" spans="1:66" ht="15.75" customHeight="1">
      <c r="A174" s="174" t="s">
        <v>10</v>
      </c>
      <c r="B174" s="174" t="s">
        <v>49</v>
      </c>
      <c r="C174" s="174" t="s">
        <v>123</v>
      </c>
      <c r="D174" s="174" t="s">
        <v>1336</v>
      </c>
      <c r="E174" s="174" t="s">
        <v>509</v>
      </c>
      <c r="F174" s="315" t="str">
        <f t="array" ref="F174">IFERROR(INDEX(UIID!$K$2:$K997, MATCH(CONCATENATE(B174,D174,G174,I174), UIID!$B$2:$B997&amp;UIID!$D$2:$D997&amp;UIID!$G$2:$G997&amp;UIID!$H$2:$H997, 0),), "Not Found")</f>
        <v>Not Found</v>
      </c>
      <c r="G174" s="174" t="s">
        <v>1337</v>
      </c>
      <c r="H174" s="174" t="s">
        <v>8400</v>
      </c>
      <c r="I174" s="174" t="s">
        <v>4051</v>
      </c>
      <c r="J174" s="174">
        <v>9.1587227003540193</v>
      </c>
      <c r="K174" s="174">
        <v>123.240637238489</v>
      </c>
      <c r="L174" s="174" t="s">
        <v>1339</v>
      </c>
      <c r="M174" s="174" t="s">
        <v>8039</v>
      </c>
      <c r="N174" s="174" t="s">
        <v>15</v>
      </c>
      <c r="O174" s="174" t="s">
        <v>16</v>
      </c>
      <c r="P174" s="174" t="s">
        <v>35</v>
      </c>
      <c r="Q174" s="174" t="s">
        <v>8666</v>
      </c>
      <c r="R174" s="174" t="s">
        <v>486</v>
      </c>
      <c r="S174" s="174"/>
      <c r="T174" s="174" t="s">
        <v>4909</v>
      </c>
      <c r="U174" s="174" t="s">
        <v>4164</v>
      </c>
      <c r="V174" s="174" t="s">
        <v>4910</v>
      </c>
      <c r="W174" s="174" t="s">
        <v>8401</v>
      </c>
      <c r="X174" s="466">
        <v>45617</v>
      </c>
      <c r="Y174" s="418">
        <v>47444</v>
      </c>
      <c r="Z174" s="174" t="s">
        <v>4158</v>
      </c>
      <c r="AA174" s="174"/>
      <c r="AB174" s="174" t="s">
        <v>4159</v>
      </c>
      <c r="AC174" s="174"/>
      <c r="AD174" s="342" t="s">
        <v>8402</v>
      </c>
      <c r="AE174" s="498" t="s">
        <v>8403</v>
      </c>
      <c r="AF174" s="672">
        <v>45696</v>
      </c>
      <c r="AG174" s="174"/>
      <c r="AH174" s="174"/>
      <c r="AI174" s="174"/>
      <c r="AJ174" s="174"/>
      <c r="AK174" s="174"/>
      <c r="AL174" s="174"/>
      <c r="AM174" s="174"/>
      <c r="AN174" s="174"/>
      <c r="AO174" s="174"/>
      <c r="AP174" s="416" t="b">
        <v>1</v>
      </c>
      <c r="AQ174" s="174" t="s">
        <v>2333</v>
      </c>
      <c r="AR174" s="174">
        <v>2024</v>
      </c>
      <c r="AS174" s="415">
        <v>45622</v>
      </c>
      <c r="AT174" s="174" t="s">
        <v>2310</v>
      </c>
      <c r="AU174" s="437"/>
      <c r="AV174" s="663"/>
      <c r="AW174" s="665"/>
      <c r="AX174" s="422"/>
      <c r="AY174" s="665"/>
      <c r="AZ174" s="665"/>
      <c r="BA174" s="422"/>
      <c r="BB174" s="665"/>
      <c r="BC174" s="663"/>
      <c r="BD174" s="665"/>
      <c r="BE174" s="438"/>
      <c r="BF174" s="426"/>
      <c r="BG174" s="426"/>
      <c r="BH174" s="426"/>
      <c r="BI174" s="426"/>
      <c r="BJ174" s="425"/>
      <c r="BK174" s="681"/>
      <c r="BL174" s="681"/>
      <c r="BM174" s="681"/>
    </row>
    <row r="175" spans="1:66" ht="15.75" customHeight="1">
      <c r="A175" s="174" t="s">
        <v>10</v>
      </c>
      <c r="B175" s="174" t="s">
        <v>49</v>
      </c>
      <c r="C175" s="174" t="s">
        <v>50</v>
      </c>
      <c r="D175" s="174" t="s">
        <v>51</v>
      </c>
      <c r="E175" s="174" t="s">
        <v>30</v>
      </c>
      <c r="F175" s="315" t="str">
        <f t="array" ref="F175">IFERROR(INDEX(UIID!$K$2:$K997, MATCH(CONCATENATE(B175,D175,G175,I175), UIID!$B$2:$B997&amp;UIID!$D$2:$D997&amp;UIID!$G$2:$G997&amp;UIID!$H$2:$H997, 0),), "Not Found")</f>
        <v>0746-0003</v>
      </c>
      <c r="G175" s="174" t="s">
        <v>3552</v>
      </c>
      <c r="H175" s="174" t="s">
        <v>8404</v>
      </c>
      <c r="I175" s="174" t="s">
        <v>1480</v>
      </c>
      <c r="J175" s="174">
        <v>9.2972666487648397</v>
      </c>
      <c r="K175" s="174">
        <v>123.269567051984</v>
      </c>
      <c r="L175" s="174" t="s">
        <v>1481</v>
      </c>
      <c r="M175" s="174" t="s">
        <v>8405</v>
      </c>
      <c r="N175" s="174" t="s">
        <v>113</v>
      </c>
      <c r="O175" s="174" t="s">
        <v>132</v>
      </c>
      <c r="P175" s="174" t="s">
        <v>35</v>
      </c>
      <c r="Q175" s="174" t="s">
        <v>104</v>
      </c>
      <c r="R175" s="174" t="s">
        <v>105</v>
      </c>
      <c r="S175" s="174"/>
      <c r="T175" s="174" t="s">
        <v>4661</v>
      </c>
      <c r="U175" s="174" t="s">
        <v>4164</v>
      </c>
      <c r="V175" s="174" t="s">
        <v>106</v>
      </c>
      <c r="W175" s="174" t="s">
        <v>8406</v>
      </c>
      <c r="X175" s="466">
        <v>45621</v>
      </c>
      <c r="Y175" s="418">
        <v>47448</v>
      </c>
      <c r="Z175" s="174" t="s">
        <v>4158</v>
      </c>
      <c r="AA175" s="174"/>
      <c r="AB175" s="174" t="s">
        <v>4159</v>
      </c>
      <c r="AC175" s="174"/>
      <c r="AD175" s="174" t="s">
        <v>8298</v>
      </c>
      <c r="AE175" s="317" t="s">
        <v>8299</v>
      </c>
      <c r="AF175" s="503">
        <v>46008</v>
      </c>
      <c r="AG175" s="174"/>
      <c r="AH175" s="174"/>
      <c r="AI175" s="174"/>
      <c r="AJ175" s="174"/>
      <c r="AK175" s="174"/>
      <c r="AL175" s="174"/>
      <c r="AM175" s="174"/>
      <c r="AN175" s="174"/>
      <c r="AO175" s="174"/>
      <c r="AP175" s="416" t="b">
        <v>1</v>
      </c>
      <c r="AQ175" s="174" t="s">
        <v>2333</v>
      </c>
      <c r="AR175" s="174">
        <v>2024</v>
      </c>
      <c r="AS175" s="415">
        <v>45625</v>
      </c>
      <c r="AT175" s="174" t="s">
        <v>2310</v>
      </c>
      <c r="AU175" s="437"/>
      <c r="AV175" s="663"/>
      <c r="AW175" s="665"/>
      <c r="AX175" s="422"/>
      <c r="AY175" s="665"/>
      <c r="AZ175" s="665"/>
      <c r="BA175" s="422"/>
      <c r="BB175" s="665"/>
      <c r="BC175" s="663"/>
      <c r="BD175" s="665"/>
      <c r="BE175" s="438"/>
      <c r="BF175" s="426"/>
      <c r="BG175" s="426"/>
      <c r="BH175" s="426"/>
      <c r="BI175" s="426"/>
      <c r="BJ175" s="425"/>
      <c r="BK175" s="681"/>
      <c r="BL175" s="681"/>
      <c r="BM175" s="681"/>
    </row>
    <row r="176" spans="1:66" ht="15.75" customHeight="1">
      <c r="A176" s="174" t="s">
        <v>10</v>
      </c>
      <c r="B176" s="174" t="s">
        <v>49</v>
      </c>
      <c r="C176" s="174" t="s">
        <v>50</v>
      </c>
      <c r="D176" s="174" t="s">
        <v>51</v>
      </c>
      <c r="E176" s="174" t="s">
        <v>30</v>
      </c>
      <c r="F176" s="315" t="str">
        <f t="array" ref="F176">IFERROR(INDEX(UIID!$K$2:$K997, MATCH(CONCATENATE(B176,D176,G176,I176), UIID!$B$2:$B997&amp;UIID!$D$2:$D997&amp;UIID!$G$2:$G997&amp;UIID!$H$2:$H997, 0),), "Not Found")</f>
        <v>0746-0022</v>
      </c>
      <c r="G176" s="174" t="s">
        <v>1464</v>
      </c>
      <c r="H176" s="174" t="s">
        <v>8257</v>
      </c>
      <c r="I176" s="174" t="s">
        <v>1465</v>
      </c>
      <c r="J176" s="174">
        <v>9.3193351598398095</v>
      </c>
      <c r="K176" s="174">
        <v>123.291219076906</v>
      </c>
      <c r="L176" s="174" t="s">
        <v>1466</v>
      </c>
      <c r="M176" s="174" t="s">
        <v>7944</v>
      </c>
      <c r="N176" s="174" t="s">
        <v>15</v>
      </c>
      <c r="O176" s="174" t="s">
        <v>16</v>
      </c>
      <c r="P176" s="174" t="s">
        <v>35</v>
      </c>
      <c r="Q176" s="174" t="s">
        <v>8666</v>
      </c>
      <c r="R176" s="174" t="s">
        <v>43</v>
      </c>
      <c r="S176" s="174"/>
      <c r="T176" s="174" t="s">
        <v>4640</v>
      </c>
      <c r="U176" s="174" t="s">
        <v>4213</v>
      </c>
      <c r="V176" s="174" t="s">
        <v>253</v>
      </c>
      <c r="W176" s="174" t="s">
        <v>8407</v>
      </c>
      <c r="X176" s="466">
        <v>45623</v>
      </c>
      <c r="Y176" s="418">
        <v>47137</v>
      </c>
      <c r="Z176" s="174" t="s">
        <v>4646</v>
      </c>
      <c r="AA176" s="174"/>
      <c r="AB176" s="174" t="s">
        <v>4159</v>
      </c>
      <c r="AC176" s="174"/>
      <c r="AD176" s="673" t="s">
        <v>8408</v>
      </c>
      <c r="AE176" s="174" t="s">
        <v>8409</v>
      </c>
      <c r="AF176" s="174" t="s">
        <v>8410</v>
      </c>
      <c r="AG176" s="174"/>
      <c r="AH176" s="174"/>
      <c r="AI176" s="174"/>
      <c r="AJ176" s="174"/>
      <c r="AK176" s="174"/>
      <c r="AL176" s="174"/>
      <c r="AM176" s="174"/>
      <c r="AN176" s="174"/>
      <c r="AO176" s="174"/>
      <c r="AP176" s="416" t="b">
        <v>1</v>
      </c>
      <c r="AQ176" s="174" t="s">
        <v>2333</v>
      </c>
      <c r="AR176" s="174">
        <v>2024</v>
      </c>
      <c r="AS176" s="415">
        <v>45625</v>
      </c>
      <c r="AT176" s="174" t="s">
        <v>2310</v>
      </c>
      <c r="AU176" s="437"/>
      <c r="AV176" s="663"/>
      <c r="AW176" s="665"/>
      <c r="AX176" s="422"/>
      <c r="AY176" s="665"/>
      <c r="AZ176" s="665"/>
      <c r="BA176" s="422"/>
      <c r="BB176" s="665"/>
      <c r="BC176" s="663"/>
      <c r="BD176" s="665"/>
      <c r="BE176" s="438"/>
      <c r="BF176" s="426"/>
      <c r="BG176" s="426"/>
      <c r="BH176" s="426"/>
      <c r="BI176" s="426"/>
      <c r="BJ176" s="425"/>
      <c r="BK176" s="681"/>
      <c r="BL176" s="681"/>
      <c r="BM176" s="681"/>
    </row>
    <row r="177" spans="1:94" ht="15.75" customHeight="1">
      <c r="A177" s="319" t="s">
        <v>10</v>
      </c>
      <c r="B177" s="319" t="s">
        <v>49</v>
      </c>
      <c r="C177" s="319" t="s">
        <v>50</v>
      </c>
      <c r="D177" s="319" t="s">
        <v>51</v>
      </c>
      <c r="E177" s="319" t="s">
        <v>30</v>
      </c>
      <c r="F177" s="359" t="str">
        <f t="array" ref="F177">IFERROR(INDEX(UIID!$K$2:$K997, MATCH(CONCATENATE(B177,D177,G177,I177), UIID!$B$2:$B997&amp;UIID!$D$2:$D997&amp;UIID!$G$2:$G997&amp;UIID!$H$2:$H997, 0),), "Not Found")</f>
        <v>0746-0022</v>
      </c>
      <c r="G177" s="319" t="s">
        <v>1464</v>
      </c>
      <c r="H177" s="319" t="s">
        <v>8257</v>
      </c>
      <c r="I177" s="319" t="s">
        <v>1465</v>
      </c>
      <c r="J177" s="319">
        <v>9.3193351598398095</v>
      </c>
      <c r="K177" s="319">
        <v>123.291219076906</v>
      </c>
      <c r="L177" s="319" t="s">
        <v>1466</v>
      </c>
      <c r="M177" s="319" t="s">
        <v>7944</v>
      </c>
      <c r="N177" s="319" t="s">
        <v>15</v>
      </c>
      <c r="O177" s="319" t="s">
        <v>16</v>
      </c>
      <c r="P177" s="319" t="s">
        <v>35</v>
      </c>
      <c r="Q177" s="319" t="s">
        <v>2230</v>
      </c>
      <c r="R177" s="319" t="s">
        <v>1795</v>
      </c>
      <c r="S177" s="319"/>
      <c r="T177" s="319" t="s">
        <v>4806</v>
      </c>
      <c r="U177" s="319" t="s">
        <v>4157</v>
      </c>
      <c r="V177" s="319" t="s">
        <v>957</v>
      </c>
      <c r="W177" s="319" t="s">
        <v>8411</v>
      </c>
      <c r="X177" s="491">
        <v>45623</v>
      </c>
      <c r="Y177" s="492">
        <v>47265</v>
      </c>
      <c r="Z177" s="319" t="s">
        <v>4646</v>
      </c>
      <c r="AA177" s="319"/>
      <c r="AB177" s="319" t="s">
        <v>4159</v>
      </c>
      <c r="AC177" s="319"/>
      <c r="AD177" s="319" t="s">
        <v>7943</v>
      </c>
      <c r="AE177" s="319" t="s">
        <v>8412</v>
      </c>
      <c r="AF177" s="492">
        <v>46910</v>
      </c>
      <c r="AG177" s="319"/>
      <c r="AH177" s="319"/>
      <c r="AI177" s="319"/>
      <c r="AJ177" s="319"/>
      <c r="AK177" s="319"/>
      <c r="AL177" s="319"/>
      <c r="AM177" s="319"/>
      <c r="AN177" s="319"/>
      <c r="AO177" s="319"/>
      <c r="AP177" s="497" t="b">
        <v>1</v>
      </c>
      <c r="AQ177" s="319" t="s">
        <v>2333</v>
      </c>
      <c r="AR177" s="319">
        <v>2024</v>
      </c>
      <c r="AS177" s="477">
        <v>45625</v>
      </c>
      <c r="AT177" s="319" t="s">
        <v>2310</v>
      </c>
      <c r="AU177" s="347"/>
      <c r="AV177" s="669"/>
      <c r="AW177" s="479"/>
      <c r="AX177" s="487"/>
      <c r="AY177" s="479"/>
      <c r="AZ177" s="479"/>
      <c r="BA177" s="487"/>
      <c r="BB177" s="479"/>
      <c r="BC177" s="669"/>
      <c r="BD177" s="479"/>
      <c r="BE177" s="479"/>
      <c r="BF177" s="479"/>
      <c r="BG177" s="479"/>
      <c r="BH177" s="479"/>
      <c r="BI177" s="479"/>
      <c r="BJ177" s="480"/>
      <c r="BK177" s="681"/>
      <c r="BL177" s="681"/>
      <c r="BM177" s="681"/>
    </row>
    <row r="178" spans="1:94" ht="15.75" customHeight="1">
      <c r="A178" s="63" t="s">
        <v>10</v>
      </c>
      <c r="B178" s="762" t="s">
        <v>400</v>
      </c>
      <c r="C178" s="318" t="s">
        <v>176</v>
      </c>
      <c r="D178" s="63" t="s">
        <v>401</v>
      </c>
      <c r="E178" s="63" t="s">
        <v>509</v>
      </c>
      <c r="F178" s="315" t="str">
        <f t="array" ref="F178">IFERROR(INDEX(UIID!$K$2:$K997, MATCH(CONCATENATE(B178,D178,G178,I178), UIID!$B$2:$B997&amp;UIID!$D$2:$D997&amp;UIID!$G$2:$G997&amp;UIID!$H$2:$H997, 0),), "Not Found")</f>
        <v>0761-0001</v>
      </c>
      <c r="G178" s="63" t="s">
        <v>3466</v>
      </c>
      <c r="H178" s="793" t="s">
        <v>9983</v>
      </c>
      <c r="I178" s="793" t="s">
        <v>403</v>
      </c>
      <c r="J178" s="63">
        <v>9.1318986623698599</v>
      </c>
      <c r="K178" s="63">
        <v>123.63226450971599</v>
      </c>
      <c r="L178" s="63" t="s">
        <v>404</v>
      </c>
      <c r="M178" s="63" t="s">
        <v>9822</v>
      </c>
      <c r="N178" s="63" t="s">
        <v>113</v>
      </c>
      <c r="O178" s="63" t="s">
        <v>226</v>
      </c>
      <c r="P178" s="63" t="s">
        <v>35</v>
      </c>
      <c r="Q178" s="63" t="s">
        <v>8666</v>
      </c>
      <c r="R178" s="63" t="s">
        <v>1008</v>
      </c>
      <c r="S178" s="63"/>
      <c r="T178" s="63" t="s">
        <v>5013</v>
      </c>
      <c r="U178" s="63" t="s">
        <v>4164</v>
      </c>
      <c r="V178" s="63" t="s">
        <v>7356</v>
      </c>
      <c r="W178" s="63" t="s">
        <v>10087</v>
      </c>
      <c r="X178" s="429">
        <v>45611</v>
      </c>
      <c r="Y178" s="430">
        <v>47438</v>
      </c>
      <c r="Z178" s="63" t="s">
        <v>4158</v>
      </c>
      <c r="AA178" s="63"/>
      <c r="AB178" s="63" t="s">
        <v>4159</v>
      </c>
      <c r="AC178" s="63"/>
      <c r="AD178" s="174" t="s">
        <v>10088</v>
      </c>
      <c r="AE178" s="317" t="s">
        <v>10089</v>
      </c>
      <c r="AF178" s="503">
        <v>46719</v>
      </c>
      <c r="AG178" s="174"/>
      <c r="AH178" s="174"/>
      <c r="AI178" s="174"/>
      <c r="AJ178" s="174"/>
      <c r="AK178" s="174"/>
      <c r="AL178" s="174"/>
      <c r="AM178" s="174"/>
      <c r="AN178" s="174"/>
      <c r="AO178" s="855" t="b">
        <v>1</v>
      </c>
      <c r="AP178" s="174"/>
      <c r="AQ178" s="174" t="s">
        <v>2333</v>
      </c>
      <c r="AR178" s="174">
        <v>2024</v>
      </c>
      <c r="AS178" s="415">
        <v>45618</v>
      </c>
      <c r="AT178" s="174" t="s">
        <v>2310</v>
      </c>
      <c r="AU178" s="437"/>
      <c r="AV178" s="787"/>
      <c r="AW178" s="788"/>
      <c r="AX178" s="422"/>
      <c r="AY178" s="788"/>
      <c r="AZ178" s="788"/>
      <c r="BA178" s="422"/>
      <c r="BB178" s="788"/>
      <c r="BC178" s="787"/>
      <c r="BD178" s="788"/>
      <c r="BE178" s="438"/>
      <c r="BF178" s="426">
        <f t="shared" ref="BF178:BF179" si="80">COUNTIF(AT178,"new tvi &amp; program")</f>
        <v>0</v>
      </c>
      <c r="BG178" s="426">
        <f t="shared" ref="BG178:BG179" si="81">COUNTIF(AT178,"additional program")</f>
        <v>1</v>
      </c>
      <c r="BH178" s="426">
        <f t="shared" ref="BH178:BH179" si="82">COUNTIF(AT178,"migration")</f>
        <v>0</v>
      </c>
      <c r="BI178" s="426">
        <f t="shared" ref="BI178:BI179" si="83">SUM(BF178:BH178)</f>
        <v>1</v>
      </c>
      <c r="BJ178" s="761"/>
      <c r="BK178" s="761" t="b">
        <f>COUNTIF($Z$3:$Z319,$W178)&gt;1</f>
        <v>0</v>
      </c>
      <c r="BL178" s="681"/>
      <c r="BM178" s="681"/>
    </row>
    <row r="179" spans="1:94" ht="15.75" customHeight="1">
      <c r="A179" s="356" t="s">
        <v>10</v>
      </c>
      <c r="B179" s="357" t="s">
        <v>400</v>
      </c>
      <c r="C179" s="358" t="s">
        <v>176</v>
      </c>
      <c r="D179" s="356" t="s">
        <v>401</v>
      </c>
      <c r="E179" s="356" t="s">
        <v>509</v>
      </c>
      <c r="F179" s="359" t="str">
        <f t="array" ref="F179">IFERROR(INDEX(UIID!$K$2:$K997, MATCH(CONCATENATE(B179,D179,G179,I179), UIID!$B$2:$B997&amp;UIID!$D$2:$D997&amp;UIID!$G$2:$G997&amp;UIID!$H$2:$H997, 0),), "Not Found")</f>
        <v>0761-0001</v>
      </c>
      <c r="G179" s="356" t="s">
        <v>3466</v>
      </c>
      <c r="H179" s="799" t="s">
        <v>9983</v>
      </c>
      <c r="I179" s="799" t="s">
        <v>403</v>
      </c>
      <c r="J179" s="356">
        <v>9.1318986623698599</v>
      </c>
      <c r="K179" s="356">
        <v>123.63226450971599</v>
      </c>
      <c r="L179" s="356" t="s">
        <v>404</v>
      </c>
      <c r="M179" s="356" t="s">
        <v>9822</v>
      </c>
      <c r="N179" s="356" t="s">
        <v>113</v>
      </c>
      <c r="O179" s="356" t="s">
        <v>226</v>
      </c>
      <c r="P179" s="356" t="s">
        <v>35</v>
      </c>
      <c r="Q179" s="356" t="s">
        <v>8666</v>
      </c>
      <c r="R179" s="356" t="s">
        <v>2666</v>
      </c>
      <c r="S179" s="356"/>
      <c r="T179" s="356" t="s">
        <v>5067</v>
      </c>
      <c r="U179" s="356" t="s">
        <v>4157</v>
      </c>
      <c r="V179" s="356" t="s">
        <v>276</v>
      </c>
      <c r="W179" s="356" t="s">
        <v>10090</v>
      </c>
      <c r="X179" s="475">
        <v>45611</v>
      </c>
      <c r="Y179" s="476">
        <v>47438</v>
      </c>
      <c r="Z179" s="356" t="s">
        <v>4158</v>
      </c>
      <c r="AA179" s="356"/>
      <c r="AB179" s="356" t="s">
        <v>4159</v>
      </c>
      <c r="AC179" s="356"/>
      <c r="AD179" s="319" t="s">
        <v>10091</v>
      </c>
      <c r="AE179" s="320" t="s">
        <v>10092</v>
      </c>
      <c r="AF179" s="504">
        <v>47260</v>
      </c>
      <c r="AG179" s="319"/>
      <c r="AH179" s="319"/>
      <c r="AI179" s="319"/>
      <c r="AJ179" s="319"/>
      <c r="AK179" s="319"/>
      <c r="AL179" s="319"/>
      <c r="AM179" s="319"/>
      <c r="AN179" s="319"/>
      <c r="AO179" s="857" t="b">
        <v>1</v>
      </c>
      <c r="AP179" s="319"/>
      <c r="AQ179" s="319" t="s">
        <v>2333</v>
      </c>
      <c r="AR179" s="319">
        <v>2024</v>
      </c>
      <c r="AS179" s="477">
        <v>45618</v>
      </c>
      <c r="AT179" s="319" t="s">
        <v>2310</v>
      </c>
      <c r="AU179" s="347"/>
      <c r="AV179" s="800"/>
      <c r="AW179" s="796"/>
      <c r="AX179" s="487"/>
      <c r="AY179" s="796"/>
      <c r="AZ179" s="796"/>
      <c r="BA179" s="487"/>
      <c r="BB179" s="796"/>
      <c r="BC179" s="800"/>
      <c r="BD179" s="796"/>
      <c r="BE179" s="479"/>
      <c r="BF179" s="479">
        <f t="shared" si="80"/>
        <v>0</v>
      </c>
      <c r="BG179" s="479">
        <f t="shared" si="81"/>
        <v>1</v>
      </c>
      <c r="BH179" s="479">
        <f t="shared" si="82"/>
        <v>0</v>
      </c>
      <c r="BI179" s="479">
        <f t="shared" si="83"/>
        <v>1</v>
      </c>
      <c r="BJ179" s="797"/>
      <c r="BK179" s="797" t="b">
        <f>COUNTIF($Z$3:$Z319,$W179)&gt;1</f>
        <v>0</v>
      </c>
      <c r="BL179" s="681"/>
      <c r="BM179" s="681"/>
    </row>
    <row r="180" spans="1:94" ht="15.75" customHeight="1">
      <c r="A180" s="954" t="s">
        <v>10313</v>
      </c>
      <c r="B180" s="176"/>
      <c r="C180" s="176"/>
      <c r="D180" s="176"/>
      <c r="E180" s="176"/>
      <c r="F180" s="176"/>
      <c r="G180" s="955">
        <f>COUNTA(G158:G179)</f>
        <v>22</v>
      </c>
      <c r="H180" s="176"/>
      <c r="I180" s="176"/>
      <c r="J180" s="176"/>
      <c r="K180" s="176"/>
      <c r="L180" s="176"/>
      <c r="M180" s="176"/>
      <c r="N180" s="176"/>
      <c r="O180" s="176"/>
      <c r="P180" s="176"/>
      <c r="Q180" s="176"/>
      <c r="R180" s="176"/>
      <c r="S180" s="176"/>
      <c r="T180" s="176"/>
      <c r="U180" s="176"/>
      <c r="V180" s="176"/>
      <c r="W180" s="176"/>
      <c r="X180" s="488"/>
      <c r="Y180" s="490"/>
      <c r="Z180" s="176"/>
      <c r="AA180" s="176"/>
      <c r="AB180" s="176"/>
      <c r="AC180" s="176"/>
      <c r="AD180" s="176"/>
      <c r="AE180" s="176"/>
      <c r="AF180" s="488"/>
      <c r="AG180" s="176"/>
      <c r="AH180" s="176"/>
      <c r="AI180" s="176"/>
      <c r="AJ180" s="176"/>
      <c r="AK180" s="176"/>
      <c r="AL180" s="176"/>
      <c r="AM180" s="176"/>
      <c r="AN180" s="176"/>
      <c r="AO180" s="176"/>
      <c r="AP180" s="176"/>
      <c r="AQ180" s="176"/>
      <c r="AR180" s="176"/>
      <c r="AS180" s="176"/>
      <c r="AT180" s="458"/>
      <c r="AU180" s="176"/>
      <c r="AV180" s="176"/>
      <c r="AW180" s="962"/>
      <c r="AX180" s="962"/>
      <c r="AY180" s="522"/>
      <c r="AZ180" s="522"/>
      <c r="BA180" s="522"/>
      <c r="BB180" s="522"/>
      <c r="BC180" s="956"/>
      <c r="BD180" s="959"/>
      <c r="BE180" s="959"/>
      <c r="BF180" s="959"/>
      <c r="BG180" s="681"/>
      <c r="BH180" s="681"/>
      <c r="BI180" s="681"/>
      <c r="BJ180" s="681"/>
      <c r="BK180" s="681"/>
      <c r="BL180" s="681"/>
      <c r="BM180" s="681"/>
      <c r="BN180" s="681"/>
      <c r="BO180" s="681"/>
      <c r="BP180" s="681"/>
      <c r="BQ180" s="681"/>
      <c r="BR180" s="681"/>
      <c r="BS180" s="681"/>
      <c r="BT180" s="681"/>
      <c r="BU180" s="681"/>
      <c r="BV180" s="681"/>
      <c r="BW180" s="681"/>
      <c r="BX180" s="681"/>
      <c r="BY180" s="681"/>
      <c r="BZ180" s="681"/>
      <c r="CA180" s="681"/>
      <c r="CB180" s="681"/>
      <c r="CC180" s="681"/>
      <c r="CD180" s="681"/>
      <c r="CE180" s="681"/>
      <c r="CF180" s="681"/>
      <c r="CG180" s="681"/>
      <c r="CH180" s="681"/>
      <c r="CI180" s="681"/>
      <c r="CJ180" s="681"/>
      <c r="CK180" s="681"/>
      <c r="CL180" s="681"/>
      <c r="CM180" s="681"/>
      <c r="CN180" s="681"/>
      <c r="CO180" s="681"/>
      <c r="CP180" s="681"/>
    </row>
    <row r="181" spans="1:94" ht="15.75" customHeight="1">
      <c r="A181" s="63" t="s">
        <v>10</v>
      </c>
      <c r="B181" s="63" t="s">
        <v>27</v>
      </c>
      <c r="C181" s="63" t="s">
        <v>28</v>
      </c>
      <c r="D181" s="63" t="s">
        <v>29</v>
      </c>
      <c r="E181" s="63" t="s">
        <v>30</v>
      </c>
      <c r="F181" s="315" t="str">
        <f t="array" ref="F181">IFERROR(INDEX(UIID!$K$2:$K997, MATCH(CONCATENATE(B181,D181,G181,I181), UIID!$B$2:$B997&amp;UIID!$D$2:$D997&amp;UIID!$G$2:$G997&amp;UIID!$H$2:$H997, 0),), "Not Found")</f>
        <v>0712-0023</v>
      </c>
      <c r="G181" s="174" t="s">
        <v>207</v>
      </c>
      <c r="H181" s="174" t="s">
        <v>4804</v>
      </c>
      <c r="I181" s="63" t="s">
        <v>3711</v>
      </c>
      <c r="J181" s="63">
        <v>9.6517059529465801</v>
      </c>
      <c r="K181" s="63">
        <v>123.86685578088399</v>
      </c>
      <c r="L181" s="63" t="s">
        <v>4586</v>
      </c>
      <c r="M181" s="174" t="s">
        <v>4490</v>
      </c>
      <c r="N181" s="63" t="s">
        <v>15</v>
      </c>
      <c r="O181" s="63" t="s">
        <v>16</v>
      </c>
      <c r="P181" s="63" t="s">
        <v>35</v>
      </c>
      <c r="Q181" s="63" t="s">
        <v>117</v>
      </c>
      <c r="R181" s="174" t="s">
        <v>118</v>
      </c>
      <c r="S181" s="174"/>
      <c r="T181" s="174" t="s">
        <v>4901</v>
      </c>
      <c r="U181" s="63" t="s">
        <v>4164</v>
      </c>
      <c r="V181" s="174" t="s">
        <v>119</v>
      </c>
      <c r="W181" s="174" t="s">
        <v>4902</v>
      </c>
      <c r="X181" s="429">
        <v>45652</v>
      </c>
      <c r="Y181" s="430">
        <v>47479</v>
      </c>
      <c r="Z181" s="63" t="s">
        <v>4158</v>
      </c>
      <c r="AA181" s="174"/>
      <c r="AB181" s="63" t="s">
        <v>4159</v>
      </c>
      <c r="AC181" s="63"/>
      <c r="AD181" s="174" t="s">
        <v>4903</v>
      </c>
      <c r="AE181" s="174" t="s">
        <v>4904</v>
      </c>
      <c r="AF181" s="84" t="s">
        <v>4905</v>
      </c>
      <c r="AG181" s="174"/>
      <c r="AH181" s="174"/>
      <c r="AI181" s="174"/>
      <c r="AJ181" s="174"/>
      <c r="AK181" s="174"/>
      <c r="AL181" s="174"/>
      <c r="AM181" s="174"/>
      <c r="AN181" s="174"/>
      <c r="AO181" s="174"/>
      <c r="AP181" s="416" t="b">
        <v>1</v>
      </c>
      <c r="AQ181" s="174" t="s">
        <v>2335</v>
      </c>
      <c r="AR181" s="174">
        <v>2024</v>
      </c>
      <c r="AS181" s="415">
        <v>45652</v>
      </c>
      <c r="AT181" s="174" t="s">
        <v>2310</v>
      </c>
      <c r="AU181" s="437"/>
      <c r="AV181" s="471"/>
      <c r="AW181" s="473"/>
      <c r="AX181" s="422"/>
      <c r="AY181" s="473"/>
      <c r="AZ181" s="473"/>
      <c r="BA181" s="422"/>
      <c r="BB181" s="473"/>
      <c r="BC181" s="471"/>
      <c r="BD181" s="473"/>
      <c r="BE181" s="438"/>
      <c r="BF181" s="426">
        <f>COUNTIF(AT181,"new tvi &amp; program")</f>
        <v>0</v>
      </c>
      <c r="BG181" s="426">
        <f>COUNTIF(AT181,"additional program")</f>
        <v>1</v>
      </c>
      <c r="BH181" s="426">
        <f>COUNTIF(AT181,"migration")</f>
        <v>0</v>
      </c>
      <c r="BI181" s="426">
        <f>SUM(BF181:BH181)</f>
        <v>1</v>
      </c>
      <c r="BJ181" s="425" t="b">
        <f>COUNTIF($Z$3:$Z352,$W181)&gt;1</f>
        <v>0</v>
      </c>
      <c r="BK181" s="425"/>
      <c r="BL181" s="425"/>
      <c r="BM181" s="425"/>
    </row>
    <row r="182" spans="1:94" ht="15.75" customHeight="1">
      <c r="A182" s="174" t="s">
        <v>10</v>
      </c>
      <c r="B182" s="174" t="s">
        <v>11</v>
      </c>
      <c r="C182" s="174" t="s">
        <v>50</v>
      </c>
      <c r="D182" s="63" t="s">
        <v>2158</v>
      </c>
      <c r="E182" s="63" t="s">
        <v>28</v>
      </c>
      <c r="F182" s="315" t="str">
        <f t="array" ref="F182">IFERROR(INDEX(UIID!$K$2:$K997, MATCH(CONCATENATE(B182,D182,G182,I182), UIID!$B$2:$B997&amp;UIID!$D$2:$D997&amp;UIID!$G$2:$G997&amp;UIID!$H$2:$H997, 0),), "Not Found")</f>
        <v>0722-0182</v>
      </c>
      <c r="G182" s="174" t="s">
        <v>3557</v>
      </c>
      <c r="H182" s="174" t="s">
        <v>7088</v>
      </c>
      <c r="I182" s="174" t="s">
        <v>3882</v>
      </c>
      <c r="J182" s="498">
        <v>9.8832678999999999</v>
      </c>
      <c r="K182" s="498">
        <v>123.604461</v>
      </c>
      <c r="L182" s="174" t="s">
        <v>6635</v>
      </c>
      <c r="M182" s="174" t="s">
        <v>7089</v>
      </c>
      <c r="N182" s="63" t="s">
        <v>15</v>
      </c>
      <c r="O182" s="63" t="s">
        <v>16</v>
      </c>
      <c r="P182" s="174" t="s">
        <v>35</v>
      </c>
      <c r="Q182" s="63" t="s">
        <v>104</v>
      </c>
      <c r="R182" s="174" t="s">
        <v>105</v>
      </c>
      <c r="S182" s="174"/>
      <c r="T182" s="174"/>
      <c r="U182" s="63" t="s">
        <v>4164</v>
      </c>
      <c r="V182" s="174" t="s">
        <v>106</v>
      </c>
      <c r="W182" s="174" t="s">
        <v>7090</v>
      </c>
      <c r="X182" s="429">
        <v>45628</v>
      </c>
      <c r="Y182" s="430">
        <v>47455</v>
      </c>
      <c r="Z182" s="63" t="s">
        <v>4158</v>
      </c>
      <c r="AA182" s="174"/>
      <c r="AB182" s="63" t="s">
        <v>4159</v>
      </c>
      <c r="AC182" s="63"/>
      <c r="AD182" s="174" t="s">
        <v>6638</v>
      </c>
      <c r="AE182" s="317" t="s">
        <v>7091</v>
      </c>
      <c r="AF182" s="503">
        <v>46156</v>
      </c>
      <c r="AG182" s="174"/>
      <c r="AH182" s="174"/>
      <c r="AI182" s="174"/>
      <c r="AJ182" s="174"/>
      <c r="AK182" s="174"/>
      <c r="AL182" s="174"/>
      <c r="AM182" s="174"/>
      <c r="AN182" s="174"/>
      <c r="AO182" s="174"/>
      <c r="AP182" s="416" t="b">
        <v>1</v>
      </c>
      <c r="AQ182" s="174" t="s">
        <v>2335</v>
      </c>
      <c r="AR182" s="174">
        <v>2024</v>
      </c>
      <c r="AS182" s="415">
        <v>45635</v>
      </c>
      <c r="AT182" s="174" t="s">
        <v>2310</v>
      </c>
      <c r="AU182" s="437"/>
      <c r="AV182" s="523"/>
      <c r="AW182" s="524"/>
      <c r="AX182" s="422"/>
      <c r="AY182" s="524"/>
      <c r="AZ182" s="524"/>
      <c r="BA182" s="422"/>
      <c r="BB182" s="524"/>
      <c r="BC182" s="523"/>
      <c r="BD182" s="524"/>
      <c r="BE182" s="525"/>
      <c r="BF182" s="426"/>
      <c r="BG182" s="426"/>
      <c r="BH182" s="426"/>
      <c r="BI182" s="426"/>
      <c r="BJ182" s="425"/>
      <c r="BK182" s="681"/>
      <c r="BL182" s="681"/>
      <c r="BM182" s="681"/>
    </row>
    <row r="183" spans="1:94" ht="15.75" customHeight="1">
      <c r="A183" s="174" t="s">
        <v>10</v>
      </c>
      <c r="B183" s="174" t="s">
        <v>11</v>
      </c>
      <c r="C183" s="174" t="s">
        <v>146</v>
      </c>
      <c r="D183" s="63" t="s">
        <v>656</v>
      </c>
      <c r="E183" s="63" t="s">
        <v>28</v>
      </c>
      <c r="F183" s="315" t="str">
        <f t="array" ref="F183">IFERROR(INDEX(UIID!$K$2:$K997, MATCH(CONCATENATE(B183,D183,G183,I183), UIID!$B$2:$B997&amp;UIID!$D$2:$D997&amp;UIID!$G$2:$G997&amp;UIID!$H$2:$H997, 0),), "Not Found")</f>
        <v>0722-0220</v>
      </c>
      <c r="G183" s="174" t="s">
        <v>3560</v>
      </c>
      <c r="H183" s="174" t="s">
        <v>7092</v>
      </c>
      <c r="I183" s="174" t="s">
        <v>3925</v>
      </c>
      <c r="J183" s="174">
        <v>10.426651278324901</v>
      </c>
      <c r="K183" s="174">
        <v>123.995595796231</v>
      </c>
      <c r="L183" s="174" t="s">
        <v>7093</v>
      </c>
      <c r="M183" s="174" t="s">
        <v>7094</v>
      </c>
      <c r="N183" s="63" t="s">
        <v>15</v>
      </c>
      <c r="O183" s="63" t="s">
        <v>16</v>
      </c>
      <c r="P183" s="174" t="s">
        <v>21</v>
      </c>
      <c r="Q183" s="63" t="s">
        <v>3006</v>
      </c>
      <c r="R183" s="174"/>
      <c r="S183" s="174" t="s">
        <v>2753</v>
      </c>
      <c r="T183" s="174"/>
      <c r="U183" s="63" t="s">
        <v>22</v>
      </c>
      <c r="V183" s="174" t="s">
        <v>1048</v>
      </c>
      <c r="W183" s="174" t="s">
        <v>7095</v>
      </c>
      <c r="X183" s="429">
        <v>45639</v>
      </c>
      <c r="Y183" s="430">
        <v>47466</v>
      </c>
      <c r="Z183" s="63" t="s">
        <v>4158</v>
      </c>
      <c r="AA183" s="174"/>
      <c r="AB183" s="63" t="s">
        <v>4159</v>
      </c>
      <c r="AC183" s="63"/>
      <c r="AD183" s="342" t="s">
        <v>7096</v>
      </c>
      <c r="AE183" s="498" t="s">
        <v>7097</v>
      </c>
      <c r="AF183" s="466"/>
      <c r="AG183" s="174"/>
      <c r="AH183" s="174"/>
      <c r="AI183" s="174"/>
      <c r="AJ183" s="174"/>
      <c r="AK183" s="174"/>
      <c r="AL183" s="174"/>
      <c r="AM183" s="174"/>
      <c r="AN183" s="174"/>
      <c r="AO183" s="174"/>
      <c r="AP183" s="416" t="b">
        <v>0</v>
      </c>
      <c r="AQ183" s="174" t="s">
        <v>2335</v>
      </c>
      <c r="AR183" s="174">
        <v>2024</v>
      </c>
      <c r="AS183" s="415">
        <v>45643</v>
      </c>
      <c r="AT183" s="174" t="s">
        <v>2307</v>
      </c>
      <c r="AU183" s="437"/>
      <c r="AV183" s="523"/>
      <c r="AW183" s="524"/>
      <c r="AX183" s="422"/>
      <c r="AY183" s="524"/>
      <c r="AZ183" s="524"/>
      <c r="BA183" s="422"/>
      <c r="BB183" s="524"/>
      <c r="BC183" s="523"/>
      <c r="BD183" s="524"/>
      <c r="BE183" s="525"/>
      <c r="BF183" s="426"/>
      <c r="BG183" s="426"/>
      <c r="BH183" s="426"/>
      <c r="BI183" s="426"/>
      <c r="BJ183" s="425"/>
      <c r="BK183" s="681"/>
      <c r="BL183" s="681"/>
      <c r="BM183" s="681"/>
    </row>
    <row r="184" spans="1:94" ht="15.75" customHeight="1">
      <c r="A184" s="174" t="s">
        <v>10</v>
      </c>
      <c r="B184" s="174" t="s">
        <v>11</v>
      </c>
      <c r="C184" s="174" t="s">
        <v>28</v>
      </c>
      <c r="D184" s="63" t="s">
        <v>13</v>
      </c>
      <c r="E184" s="63" t="s">
        <v>3756</v>
      </c>
      <c r="F184" s="315" t="str">
        <f t="array" ref="F184">IFERROR(INDEX(UIID!$K$2:$K997, MATCH(CONCATENATE(B184,D184,G184,I184), UIID!$B$2:$B997&amp;UIID!$D$2:$D997&amp;UIID!$G$2:$G997&amp;UIID!$H$2:$H997, 0),), "Not Found")</f>
        <v>Not Found</v>
      </c>
      <c r="G184" s="174" t="s">
        <v>3516</v>
      </c>
      <c r="H184" s="174" t="s">
        <v>6947</v>
      </c>
      <c r="I184" s="174" t="s">
        <v>10303</v>
      </c>
      <c r="J184" s="174">
        <v>10.3156513940046</v>
      </c>
      <c r="K184" s="174">
        <v>123.89029764388501</v>
      </c>
      <c r="L184" s="580" t="s">
        <v>6948</v>
      </c>
      <c r="M184" s="174" t="s">
        <v>6949</v>
      </c>
      <c r="N184" s="63" t="s">
        <v>15</v>
      </c>
      <c r="O184" s="63" t="s">
        <v>16</v>
      </c>
      <c r="P184" s="174" t="s">
        <v>35</v>
      </c>
      <c r="Q184" s="63" t="s">
        <v>2230</v>
      </c>
      <c r="R184" s="174" t="s">
        <v>1526</v>
      </c>
      <c r="S184" s="174"/>
      <c r="T184" s="174" t="s">
        <v>6950</v>
      </c>
      <c r="U184" s="63" t="s">
        <v>4164</v>
      </c>
      <c r="V184" s="174" t="s">
        <v>6951</v>
      </c>
      <c r="W184" s="174" t="s">
        <v>7098</v>
      </c>
      <c r="X184" s="429">
        <v>45653</v>
      </c>
      <c r="Y184" s="429">
        <v>47364</v>
      </c>
      <c r="Z184" s="63" t="s">
        <v>4646</v>
      </c>
      <c r="AA184" s="174"/>
      <c r="AB184" s="63"/>
      <c r="AC184" s="63"/>
      <c r="AD184" s="174" t="s">
        <v>6953</v>
      </c>
      <c r="AE184" s="174" t="s">
        <v>6954</v>
      </c>
      <c r="AF184" s="174" t="s">
        <v>6955</v>
      </c>
      <c r="AG184" s="174"/>
      <c r="AH184" s="174"/>
      <c r="AI184" s="174"/>
      <c r="AJ184" s="174"/>
      <c r="AK184" s="174"/>
      <c r="AL184" s="174"/>
      <c r="AM184" s="174"/>
      <c r="AN184" s="174"/>
      <c r="AO184" s="174"/>
      <c r="AP184" s="416" t="b">
        <v>1</v>
      </c>
      <c r="AQ184" s="174" t="s">
        <v>2335</v>
      </c>
      <c r="AR184" s="174">
        <v>2024</v>
      </c>
      <c r="AS184" s="415">
        <v>45653</v>
      </c>
      <c r="AT184" s="174" t="s">
        <v>2310</v>
      </c>
      <c r="AU184" s="437"/>
      <c r="AV184" s="523"/>
      <c r="AW184" s="524"/>
      <c r="AX184" s="422"/>
      <c r="AY184" s="524"/>
      <c r="AZ184" s="524"/>
      <c r="BA184" s="422"/>
      <c r="BB184" s="524"/>
      <c r="BC184" s="523"/>
      <c r="BD184" s="524"/>
      <c r="BE184" s="525"/>
      <c r="BF184" s="426"/>
      <c r="BG184" s="426"/>
      <c r="BH184" s="426"/>
      <c r="BI184" s="426"/>
      <c r="BJ184" s="425"/>
      <c r="BK184" s="681"/>
      <c r="BL184" s="681"/>
      <c r="BM184" s="681"/>
    </row>
    <row r="185" spans="1:94" ht="15.75" customHeight="1">
      <c r="A185" s="174" t="s">
        <v>10</v>
      </c>
      <c r="B185" s="174" t="s">
        <v>11</v>
      </c>
      <c r="C185" s="174" t="s">
        <v>28</v>
      </c>
      <c r="D185" s="63" t="s">
        <v>13</v>
      </c>
      <c r="E185" s="63" t="s">
        <v>3756</v>
      </c>
      <c r="F185" s="315" t="str">
        <f t="array" ref="F185">IFERROR(INDEX(UIID!$K$2:$K997, MATCH(CONCATENATE(B185,D185,G185,I185), UIID!$B$2:$B997&amp;UIID!$D$2:$D997&amp;UIID!$G$2:$G997&amp;UIID!$H$2:$H997, 0),), "Not Found")</f>
        <v>Not Found</v>
      </c>
      <c r="G185" s="174" t="s">
        <v>3516</v>
      </c>
      <c r="H185" s="174" t="s">
        <v>6947</v>
      </c>
      <c r="I185" s="174" t="s">
        <v>10303</v>
      </c>
      <c r="J185" s="174">
        <v>10.3156513940046</v>
      </c>
      <c r="K185" s="174">
        <v>123.89029764388501</v>
      </c>
      <c r="L185" s="580" t="s">
        <v>6948</v>
      </c>
      <c r="M185" s="174" t="s">
        <v>6949</v>
      </c>
      <c r="N185" s="63" t="s">
        <v>15</v>
      </c>
      <c r="O185" s="63" t="s">
        <v>16</v>
      </c>
      <c r="P185" s="174" t="s">
        <v>35</v>
      </c>
      <c r="Q185" s="63" t="s">
        <v>2230</v>
      </c>
      <c r="R185" s="174" t="s">
        <v>1107</v>
      </c>
      <c r="S185" s="174"/>
      <c r="T185" s="174" t="s">
        <v>6299</v>
      </c>
      <c r="U185" s="63" t="s">
        <v>4164</v>
      </c>
      <c r="V185" s="174" t="s">
        <v>6956</v>
      </c>
      <c r="W185" s="174" t="s">
        <v>7099</v>
      </c>
      <c r="X185" s="429">
        <v>45653</v>
      </c>
      <c r="Y185" s="429">
        <v>47364</v>
      </c>
      <c r="Z185" s="63" t="s">
        <v>4646</v>
      </c>
      <c r="AA185" s="174"/>
      <c r="AB185" s="63"/>
      <c r="AC185" s="63"/>
      <c r="AD185" s="174" t="s">
        <v>6953</v>
      </c>
      <c r="AE185" s="174" t="s">
        <v>6954</v>
      </c>
      <c r="AF185" s="174" t="s">
        <v>6955</v>
      </c>
      <c r="AG185" s="174"/>
      <c r="AH185" s="174"/>
      <c r="AI185" s="174"/>
      <c r="AJ185" s="174"/>
      <c r="AK185" s="174"/>
      <c r="AL185" s="174"/>
      <c r="AM185" s="174"/>
      <c r="AN185" s="174"/>
      <c r="AO185" s="174"/>
      <c r="AP185" s="416" t="b">
        <v>1</v>
      </c>
      <c r="AQ185" s="174" t="s">
        <v>2335</v>
      </c>
      <c r="AR185" s="174">
        <v>2024</v>
      </c>
      <c r="AS185" s="415">
        <v>45653</v>
      </c>
      <c r="AT185" s="174" t="s">
        <v>2310</v>
      </c>
      <c r="AU185" s="437"/>
      <c r="AV185" s="523"/>
      <c r="AW185" s="524"/>
      <c r="AX185" s="422"/>
      <c r="AY185" s="524"/>
      <c r="AZ185" s="524"/>
      <c r="BA185" s="422"/>
      <c r="BB185" s="524"/>
      <c r="BC185" s="523"/>
      <c r="BD185" s="524"/>
      <c r="BE185" s="525"/>
      <c r="BF185" s="426"/>
      <c r="BG185" s="426"/>
      <c r="BH185" s="426"/>
      <c r="BI185" s="426"/>
      <c r="BJ185" s="425"/>
      <c r="BK185" s="681"/>
      <c r="BL185" s="681"/>
      <c r="BM185" s="681"/>
    </row>
    <row r="186" spans="1:94" ht="15.75" customHeight="1">
      <c r="A186" s="174" t="s">
        <v>10</v>
      </c>
      <c r="B186" s="174" t="s">
        <v>11</v>
      </c>
      <c r="C186" s="174" t="s">
        <v>28</v>
      </c>
      <c r="D186" s="63" t="s">
        <v>13</v>
      </c>
      <c r="E186" s="63" t="s">
        <v>3756</v>
      </c>
      <c r="F186" s="315" t="str">
        <f t="array" ref="F186">IFERROR(INDEX(UIID!$K$2:$K997, MATCH(CONCATENATE(B186,D186,G186,I186), UIID!$B$2:$B997&amp;UIID!$D$2:$D997&amp;UIID!$G$2:$G997&amp;UIID!$H$2:$H997, 0),), "Not Found")</f>
        <v>0722-0221</v>
      </c>
      <c r="G186" s="342" t="s">
        <v>3563</v>
      </c>
      <c r="H186" s="174" t="s">
        <v>7100</v>
      </c>
      <c r="I186" s="174" t="s">
        <v>3926</v>
      </c>
      <c r="J186" s="174">
        <v>10.3263101717646</v>
      </c>
      <c r="K186" s="174">
        <v>123.917681621272</v>
      </c>
      <c r="L186" s="174" t="s">
        <v>7101</v>
      </c>
      <c r="M186" s="174" t="s">
        <v>7102</v>
      </c>
      <c r="N186" s="63" t="s">
        <v>15</v>
      </c>
      <c r="O186" s="63" t="s">
        <v>16</v>
      </c>
      <c r="P186" s="174" t="s">
        <v>21</v>
      </c>
      <c r="Q186" s="63" t="s">
        <v>3006</v>
      </c>
      <c r="R186" s="174"/>
      <c r="S186" s="174" t="s">
        <v>2753</v>
      </c>
      <c r="T186" s="174"/>
      <c r="U186" s="63" t="s">
        <v>22</v>
      </c>
      <c r="V186" s="174" t="s">
        <v>1048</v>
      </c>
      <c r="W186" s="174" t="s">
        <v>7103</v>
      </c>
      <c r="X186" s="429">
        <v>45653</v>
      </c>
      <c r="Y186" s="429">
        <v>47480</v>
      </c>
      <c r="Z186" s="63" t="s">
        <v>4158</v>
      </c>
      <c r="AA186" s="174"/>
      <c r="AB186" s="63"/>
      <c r="AC186" s="63"/>
      <c r="AD186" s="342" t="s">
        <v>7104</v>
      </c>
      <c r="AE186" s="498" t="s">
        <v>7105</v>
      </c>
      <c r="AF186" s="499">
        <v>47189</v>
      </c>
      <c r="AG186" s="174"/>
      <c r="AH186" s="174"/>
      <c r="AI186" s="174"/>
      <c r="AJ186" s="174"/>
      <c r="AK186" s="174"/>
      <c r="AL186" s="174"/>
      <c r="AM186" s="174"/>
      <c r="AN186" s="174"/>
      <c r="AO186" s="174"/>
      <c r="AP186" s="416" t="b">
        <v>0</v>
      </c>
      <c r="AQ186" s="174" t="s">
        <v>2335</v>
      </c>
      <c r="AR186" s="174">
        <v>2024</v>
      </c>
      <c r="AS186" s="415">
        <v>45653</v>
      </c>
      <c r="AT186" s="174" t="s">
        <v>2307</v>
      </c>
      <c r="AU186" s="437"/>
      <c r="AV186" s="523"/>
      <c r="AW186" s="524"/>
      <c r="AX186" s="422"/>
      <c r="AY186" s="524"/>
      <c r="AZ186" s="524"/>
      <c r="BA186" s="422"/>
      <c r="BB186" s="524"/>
      <c r="BC186" s="523"/>
      <c r="BD186" s="524"/>
      <c r="BE186" s="525"/>
      <c r="BF186" s="426"/>
      <c r="BG186" s="426"/>
      <c r="BH186" s="426"/>
      <c r="BI186" s="426"/>
      <c r="BJ186" s="425"/>
      <c r="BK186" s="681"/>
      <c r="BL186" s="681"/>
      <c r="BM186" s="681"/>
    </row>
    <row r="187" spans="1:94" ht="15.75" customHeight="1">
      <c r="A187" s="174" t="s">
        <v>10</v>
      </c>
      <c r="B187" s="174" t="s">
        <v>11</v>
      </c>
      <c r="C187" s="174" t="s">
        <v>50</v>
      </c>
      <c r="D187" s="63" t="s">
        <v>1054</v>
      </c>
      <c r="E187" s="63" t="s">
        <v>146</v>
      </c>
      <c r="F187" s="315" t="str">
        <f t="array" ref="F187">IFERROR(INDEX(UIID!$K$2:$K997, MATCH(CONCATENATE(B187,D187,G187,I187), UIID!$B$2:$B997&amp;UIID!$D$2:$D997&amp;UIID!$G$2:$G997&amp;UIID!$H$2:$H997, 0),), "Not Found")</f>
        <v>0722-0055</v>
      </c>
      <c r="G187" s="63" t="s">
        <v>1055</v>
      </c>
      <c r="H187" s="63" t="s">
        <v>5450</v>
      </c>
      <c r="I187" s="63" t="s">
        <v>1056</v>
      </c>
      <c r="J187" s="63">
        <v>9.5534578656574993</v>
      </c>
      <c r="K187" s="63">
        <v>123.308575778535</v>
      </c>
      <c r="L187" s="63" t="s">
        <v>7106</v>
      </c>
      <c r="M187" s="63" t="s">
        <v>5451</v>
      </c>
      <c r="N187" s="63" t="s">
        <v>113</v>
      </c>
      <c r="O187" s="63" t="s">
        <v>226</v>
      </c>
      <c r="P187" s="63" t="s">
        <v>35</v>
      </c>
      <c r="Q187" s="63" t="s">
        <v>2230</v>
      </c>
      <c r="R187" s="174" t="s">
        <v>161</v>
      </c>
      <c r="S187" s="174"/>
      <c r="T187" s="174"/>
      <c r="U187" s="63" t="s">
        <v>4157</v>
      </c>
      <c r="V187" s="174" t="s">
        <v>957</v>
      </c>
      <c r="W187" s="174" t="s">
        <v>7107</v>
      </c>
      <c r="X187" s="429">
        <v>45653</v>
      </c>
      <c r="Y187" s="429">
        <v>47480</v>
      </c>
      <c r="Z187" s="63" t="s">
        <v>4158</v>
      </c>
      <c r="AA187" s="174"/>
      <c r="AB187" s="63"/>
      <c r="AC187" s="63"/>
      <c r="AD187" s="342" t="s">
        <v>7108</v>
      </c>
      <c r="AE187" s="498" t="s">
        <v>7109</v>
      </c>
      <c r="AF187" s="499">
        <v>46716</v>
      </c>
      <c r="AG187" s="174"/>
      <c r="AH187" s="174"/>
      <c r="AI187" s="174"/>
      <c r="AJ187" s="174"/>
      <c r="AK187" s="174"/>
      <c r="AL187" s="174"/>
      <c r="AM187" s="174"/>
      <c r="AN187" s="174"/>
      <c r="AO187" s="174"/>
      <c r="AP187" s="416" t="b">
        <v>1</v>
      </c>
      <c r="AQ187" s="174" t="s">
        <v>2335</v>
      </c>
      <c r="AR187" s="174">
        <v>2024</v>
      </c>
      <c r="AS187" s="415">
        <v>45653</v>
      </c>
      <c r="AT187" s="174" t="s">
        <v>2310</v>
      </c>
      <c r="AU187" s="437"/>
      <c r="AV187" s="523"/>
      <c r="AW187" s="524"/>
      <c r="AX187" s="422"/>
      <c r="AY187" s="524"/>
      <c r="AZ187" s="524"/>
      <c r="BA187" s="422"/>
      <c r="BB187" s="524"/>
      <c r="BC187" s="523"/>
      <c r="BD187" s="524"/>
      <c r="BE187" s="525"/>
      <c r="BF187" s="426"/>
      <c r="BG187" s="426"/>
      <c r="BH187" s="426"/>
      <c r="BI187" s="426"/>
      <c r="BJ187" s="425"/>
      <c r="BK187" s="680"/>
      <c r="BL187" s="680"/>
      <c r="BM187" s="680"/>
    </row>
    <row r="188" spans="1:94" ht="15.75" customHeight="1">
      <c r="A188" s="319" t="s">
        <v>10</v>
      </c>
      <c r="B188" s="319" t="s">
        <v>11</v>
      </c>
      <c r="C188" s="319" t="s">
        <v>50</v>
      </c>
      <c r="D188" s="356" t="s">
        <v>1054</v>
      </c>
      <c r="E188" s="356" t="s">
        <v>146</v>
      </c>
      <c r="F188" s="359" t="str">
        <f t="array" ref="F188">IFERROR(INDEX(UIID!$K$2:$K997, MATCH(CONCATENATE(B188,D188,G188,I188), UIID!$B$2:$B997&amp;UIID!$D$2:$D997&amp;UIID!$G$2:$G997&amp;UIID!$H$2:$H997, 0),), "Not Found")</f>
        <v>0722-0055</v>
      </c>
      <c r="G188" s="356" t="s">
        <v>1055</v>
      </c>
      <c r="H188" s="356" t="s">
        <v>5450</v>
      </c>
      <c r="I188" s="356" t="s">
        <v>1056</v>
      </c>
      <c r="J188" s="356">
        <v>9.5534578656574993</v>
      </c>
      <c r="K188" s="356">
        <v>123.308575778535</v>
      </c>
      <c r="L188" s="356" t="s">
        <v>7106</v>
      </c>
      <c r="M188" s="356" t="s">
        <v>5451</v>
      </c>
      <c r="N188" s="356" t="s">
        <v>113</v>
      </c>
      <c r="O188" s="356" t="s">
        <v>226</v>
      </c>
      <c r="P188" s="356" t="s">
        <v>35</v>
      </c>
      <c r="Q188" s="356" t="s">
        <v>8666</v>
      </c>
      <c r="R188" s="319" t="s">
        <v>228</v>
      </c>
      <c r="S188" s="319"/>
      <c r="T188" s="319"/>
      <c r="U188" s="356" t="s">
        <v>4157</v>
      </c>
      <c r="V188" s="319" t="s">
        <v>194</v>
      </c>
      <c r="W188" s="319" t="s">
        <v>7110</v>
      </c>
      <c r="X188" s="475">
        <v>45653</v>
      </c>
      <c r="Y188" s="475">
        <v>47480</v>
      </c>
      <c r="Z188" s="356" t="s">
        <v>4158</v>
      </c>
      <c r="AA188" s="319"/>
      <c r="AB188" s="356"/>
      <c r="AC188" s="356"/>
      <c r="AD188" s="319" t="s">
        <v>7111</v>
      </c>
      <c r="AE188" s="320" t="s">
        <v>7112</v>
      </c>
      <c r="AF188" s="504">
        <v>46205</v>
      </c>
      <c r="AG188" s="319"/>
      <c r="AH188" s="319"/>
      <c r="AI188" s="319"/>
      <c r="AJ188" s="319"/>
      <c r="AK188" s="319"/>
      <c r="AL188" s="319"/>
      <c r="AM188" s="319"/>
      <c r="AN188" s="319"/>
      <c r="AO188" s="319"/>
      <c r="AP188" s="497" t="b">
        <v>1</v>
      </c>
      <c r="AQ188" s="319" t="s">
        <v>2335</v>
      </c>
      <c r="AR188" s="319">
        <v>2024</v>
      </c>
      <c r="AS188" s="477">
        <v>45653</v>
      </c>
      <c r="AT188" s="319" t="s">
        <v>2310</v>
      </c>
      <c r="AU188" s="347"/>
      <c r="AV188" s="615"/>
      <c r="AW188" s="608"/>
      <c r="AX188" s="487"/>
      <c r="AY188" s="608"/>
      <c r="AZ188" s="608"/>
      <c r="BA188" s="487"/>
      <c r="BB188" s="608"/>
      <c r="BC188" s="615"/>
      <c r="BD188" s="608"/>
      <c r="BE188" s="608"/>
      <c r="BF188" s="479"/>
      <c r="BG188" s="479"/>
      <c r="BH188" s="479"/>
      <c r="BI188" s="479"/>
      <c r="BJ188" s="480"/>
      <c r="BK188" s="680"/>
      <c r="BL188" s="680"/>
      <c r="BM188" s="680"/>
    </row>
    <row r="189" spans="1:94" ht="15.75" customHeight="1">
      <c r="A189" s="174" t="s">
        <v>10</v>
      </c>
      <c r="B189" s="174" t="s">
        <v>49</v>
      </c>
      <c r="C189" s="174" t="s">
        <v>28</v>
      </c>
      <c r="D189" s="174" t="s">
        <v>1415</v>
      </c>
      <c r="E189" s="174" t="s">
        <v>50</v>
      </c>
      <c r="F189" s="315" t="str">
        <f t="array" ref="F189">IFERROR(INDEX(UIID!$K$2:$K997, MATCH(CONCATENATE(B189,D189,G189,I189), UIID!$B$2:$B997&amp;UIID!$D$2:$D997&amp;UIID!$G$2:$G997&amp;UIID!$H$2:$H997, 0),), "Not Found")</f>
        <v>0746-0020</v>
      </c>
      <c r="G189" s="174" t="s">
        <v>2244</v>
      </c>
      <c r="H189" s="174" t="s">
        <v>8413</v>
      </c>
      <c r="I189" s="174" t="s">
        <v>2245</v>
      </c>
      <c r="J189" s="174">
        <v>9.3619058953952692</v>
      </c>
      <c r="K189" s="174">
        <v>123.23957948272999</v>
      </c>
      <c r="L189" s="174" t="s">
        <v>8414</v>
      </c>
      <c r="M189" s="174" t="s">
        <v>8382</v>
      </c>
      <c r="N189" s="174" t="s">
        <v>15</v>
      </c>
      <c r="O189" s="174" t="s">
        <v>1449</v>
      </c>
      <c r="P189" s="174" t="s">
        <v>21</v>
      </c>
      <c r="Q189" s="174" t="s">
        <v>125</v>
      </c>
      <c r="R189" s="174"/>
      <c r="S189" s="174" t="s">
        <v>2725</v>
      </c>
      <c r="T189" s="174"/>
      <c r="U189" s="174" t="s">
        <v>4890</v>
      </c>
      <c r="V189" s="174" t="s">
        <v>1461</v>
      </c>
      <c r="W189" s="174" t="s">
        <v>8415</v>
      </c>
      <c r="X189" s="466">
        <v>45628</v>
      </c>
      <c r="Y189" s="418">
        <v>47455</v>
      </c>
      <c r="Z189" s="174" t="s">
        <v>4158</v>
      </c>
      <c r="AA189" s="174"/>
      <c r="AB189" s="174" t="s">
        <v>4159</v>
      </c>
      <c r="AC189" s="174"/>
      <c r="AD189" s="174" t="s">
        <v>8416</v>
      </c>
      <c r="AE189" s="674" t="s">
        <v>8417</v>
      </c>
      <c r="AF189" s="675" t="s">
        <v>8418</v>
      </c>
      <c r="AG189" s="174"/>
      <c r="AH189" s="174"/>
      <c r="AI189" s="174"/>
      <c r="AJ189" s="174"/>
      <c r="AK189" s="174"/>
      <c r="AL189" s="174"/>
      <c r="AM189" s="174"/>
      <c r="AN189" s="174"/>
      <c r="AO189" s="174"/>
      <c r="AP189" s="416" t="b">
        <v>1</v>
      </c>
      <c r="AQ189" s="174" t="s">
        <v>2335</v>
      </c>
      <c r="AR189" s="174">
        <v>2024</v>
      </c>
      <c r="AS189" s="415">
        <v>45635</v>
      </c>
      <c r="AT189" s="174" t="s">
        <v>2310</v>
      </c>
      <c r="AU189" s="437"/>
      <c r="AV189" s="663"/>
      <c r="AW189" s="665"/>
      <c r="AX189" s="422"/>
      <c r="AY189" s="665"/>
      <c r="AZ189" s="665"/>
      <c r="BA189" s="422"/>
      <c r="BB189" s="665"/>
      <c r="BC189" s="663"/>
      <c r="BD189" s="665"/>
      <c r="BE189" s="438"/>
      <c r="BF189" s="426"/>
      <c r="BG189" s="426"/>
      <c r="BH189" s="426"/>
      <c r="BI189" s="426"/>
      <c r="BJ189" s="425"/>
      <c r="BK189" s="680"/>
      <c r="BL189" s="680"/>
      <c r="BM189" s="680"/>
    </row>
    <row r="190" spans="1:94" ht="15.75" customHeight="1">
      <c r="A190" s="174" t="s">
        <v>10</v>
      </c>
      <c r="B190" s="174" t="s">
        <v>49</v>
      </c>
      <c r="C190" s="174" t="s">
        <v>28</v>
      </c>
      <c r="D190" s="174" t="s">
        <v>1415</v>
      </c>
      <c r="E190" s="174" t="s">
        <v>50</v>
      </c>
      <c r="F190" s="315" t="str">
        <f t="array" ref="F190">IFERROR(INDEX(UIID!$K$2:$K997, MATCH(CONCATENATE(B190,D190,G190,I190), UIID!$B$2:$B997&amp;UIID!$D$2:$D997&amp;UIID!$G$2:$G997&amp;UIID!$H$2:$H997, 0),), "Not Found")</f>
        <v>0746-0044</v>
      </c>
      <c r="G190" s="174" t="s">
        <v>1416</v>
      </c>
      <c r="H190" s="174" t="s">
        <v>8419</v>
      </c>
      <c r="I190" s="174" t="s">
        <v>4062</v>
      </c>
      <c r="J190" s="174">
        <v>9.3361194555765294</v>
      </c>
      <c r="K190" s="174">
        <v>123.301361595554</v>
      </c>
      <c r="L190" s="174" t="s">
        <v>8420</v>
      </c>
      <c r="M190" s="676" t="s">
        <v>10314</v>
      </c>
      <c r="N190" s="174" t="s">
        <v>15</v>
      </c>
      <c r="O190" s="174" t="s">
        <v>16</v>
      </c>
      <c r="P190" s="174" t="s">
        <v>21</v>
      </c>
      <c r="Q190" s="174" t="s">
        <v>3006</v>
      </c>
      <c r="R190" s="174"/>
      <c r="S190" s="174" t="s">
        <v>2753</v>
      </c>
      <c r="T190" s="174"/>
      <c r="U190" s="174"/>
      <c r="V190" s="174" t="s">
        <v>1048</v>
      </c>
      <c r="W190" s="174" t="s">
        <v>8422</v>
      </c>
      <c r="X190" s="466">
        <v>45632</v>
      </c>
      <c r="Y190" s="418">
        <v>47459</v>
      </c>
      <c r="Z190" s="174" t="s">
        <v>4158</v>
      </c>
      <c r="AA190" s="174"/>
      <c r="AB190" s="174" t="s">
        <v>4159</v>
      </c>
      <c r="AC190" s="174"/>
      <c r="AD190" s="174" t="s">
        <v>8423</v>
      </c>
      <c r="AE190" s="317" t="s">
        <v>8424</v>
      </c>
      <c r="AF190" s="677">
        <v>45713</v>
      </c>
      <c r="AG190" s="174"/>
      <c r="AH190" s="174"/>
      <c r="AI190" s="174"/>
      <c r="AJ190" s="174"/>
      <c r="AK190" s="174"/>
      <c r="AL190" s="174"/>
      <c r="AM190" s="174"/>
      <c r="AN190" s="174"/>
      <c r="AO190" s="174"/>
      <c r="AP190" s="416" t="b">
        <v>0</v>
      </c>
      <c r="AQ190" s="174" t="s">
        <v>2335</v>
      </c>
      <c r="AR190" s="174">
        <v>2024</v>
      </c>
      <c r="AS190" s="415">
        <v>45635</v>
      </c>
      <c r="AT190" s="174" t="s">
        <v>2307</v>
      </c>
      <c r="AU190" s="437"/>
      <c r="AV190" s="663"/>
      <c r="AW190" s="665"/>
      <c r="AX190" s="422"/>
      <c r="AY190" s="665"/>
      <c r="AZ190" s="665"/>
      <c r="BA190" s="422"/>
      <c r="BB190" s="665"/>
      <c r="BC190" s="663"/>
      <c r="BD190" s="665">
        <v>1</v>
      </c>
      <c r="BE190" s="438"/>
      <c r="BF190" s="426"/>
      <c r="BG190" s="426"/>
      <c r="BH190" s="426"/>
      <c r="BI190" s="426"/>
      <c r="BJ190" s="425"/>
      <c r="BK190" s="680"/>
      <c r="BL190" s="680"/>
      <c r="BM190" s="680"/>
    </row>
    <row r="191" spans="1:94" ht="15.75" customHeight="1">
      <c r="A191" s="174" t="s">
        <v>10</v>
      </c>
      <c r="B191" s="174" t="s">
        <v>49</v>
      </c>
      <c r="C191" s="174" t="s">
        <v>50</v>
      </c>
      <c r="D191" s="174" t="s">
        <v>51</v>
      </c>
      <c r="E191" s="174" t="s">
        <v>30</v>
      </c>
      <c r="F191" s="315" t="str">
        <f t="array" ref="F191">IFERROR(INDEX(UIID!$K$2:$K997, MATCH(CONCATENATE(B191,D191,G191,I191), UIID!$B$2:$B997&amp;UIID!$D$2:$D997&amp;UIID!$G$2:$G997&amp;UIID!$H$2:$H997, 0),), "Not Found")</f>
        <v>0746-0013</v>
      </c>
      <c r="G191" s="174" t="s">
        <v>1986</v>
      </c>
      <c r="H191" s="174" t="s">
        <v>8063</v>
      </c>
      <c r="I191" s="174" t="s">
        <v>4033</v>
      </c>
      <c r="J191" s="174">
        <v>9.3212505603453</v>
      </c>
      <c r="K191" s="174">
        <v>123.259606360169</v>
      </c>
      <c r="L191" s="174" t="s">
        <v>1987</v>
      </c>
      <c r="M191" s="174" t="s">
        <v>8065</v>
      </c>
      <c r="N191" s="174" t="s">
        <v>113</v>
      </c>
      <c r="O191" s="174" t="s">
        <v>226</v>
      </c>
      <c r="P191" s="174" t="s">
        <v>35</v>
      </c>
      <c r="Q191" s="174" t="s">
        <v>272</v>
      </c>
      <c r="R191" s="174" t="s">
        <v>3046</v>
      </c>
      <c r="S191" s="174"/>
      <c r="T191" s="174" t="s">
        <v>4705</v>
      </c>
      <c r="U191" s="174" t="s">
        <v>4306</v>
      </c>
      <c r="V191" s="174" t="s">
        <v>8425</v>
      </c>
      <c r="W191" s="174" t="s">
        <v>8426</v>
      </c>
      <c r="X191" s="466">
        <v>45628</v>
      </c>
      <c r="Y191" s="418">
        <v>46637</v>
      </c>
      <c r="Z191" s="174" t="s">
        <v>4646</v>
      </c>
      <c r="AA191" s="174"/>
      <c r="AB191" s="174" t="s">
        <v>4159</v>
      </c>
      <c r="AC191" s="174"/>
      <c r="AD191" s="174" t="s">
        <v>8427</v>
      </c>
      <c r="AE191" s="174" t="s">
        <v>8398</v>
      </c>
      <c r="AF191" s="174" t="s">
        <v>8428</v>
      </c>
      <c r="AG191" s="174"/>
      <c r="AH191" s="174"/>
      <c r="AI191" s="174"/>
      <c r="AJ191" s="174"/>
      <c r="AK191" s="174"/>
      <c r="AL191" s="174"/>
      <c r="AM191" s="174"/>
      <c r="AN191" s="174"/>
      <c r="AO191" s="174"/>
      <c r="AP191" s="416" t="b">
        <v>1</v>
      </c>
      <c r="AQ191" s="174" t="s">
        <v>2335</v>
      </c>
      <c r="AR191" s="174">
        <v>2024</v>
      </c>
      <c r="AS191" s="415">
        <v>45643</v>
      </c>
      <c r="AT191" s="174" t="s">
        <v>2310</v>
      </c>
      <c r="AU191" s="437"/>
      <c r="AV191" s="663"/>
      <c r="AW191" s="665"/>
      <c r="AX191" s="422"/>
      <c r="AY191" s="665"/>
      <c r="AZ191" s="665"/>
      <c r="BA191" s="422"/>
      <c r="BB191" s="665"/>
      <c r="BC191" s="663"/>
      <c r="BD191" s="665"/>
      <c r="BE191" s="438"/>
      <c r="BF191" s="426"/>
      <c r="BG191" s="426"/>
      <c r="BH191" s="426"/>
      <c r="BI191" s="426"/>
      <c r="BJ191" s="425"/>
      <c r="BK191" s="680"/>
      <c r="BL191" s="680"/>
      <c r="BM191" s="680"/>
    </row>
    <row r="192" spans="1:94" ht="15.75" customHeight="1">
      <c r="A192" s="174" t="s">
        <v>10</v>
      </c>
      <c r="B192" s="174" t="s">
        <v>49</v>
      </c>
      <c r="C192" s="174" t="s">
        <v>50</v>
      </c>
      <c r="D192" s="174" t="s">
        <v>1447</v>
      </c>
      <c r="E192" s="174" t="s">
        <v>30</v>
      </c>
      <c r="F192" s="315" t="str">
        <f t="array" ref="F192">IFERROR(INDEX(UIID!$K$2:$K997, MATCH(CONCATENATE(B192,D192,G192,I192), UIID!$B$2:$B997&amp;UIID!$D$2:$D997&amp;UIID!$G$2:$G997&amp;UIID!$H$2:$H997, 0),), "Not Found")</f>
        <v>0746-0033</v>
      </c>
      <c r="G192" s="176" t="s">
        <v>4050</v>
      </c>
      <c r="H192" s="176" t="s">
        <v>8276</v>
      </c>
      <c r="I192" s="176" t="s">
        <v>1450</v>
      </c>
      <c r="J192" s="174">
        <v>9.3889091078392894</v>
      </c>
      <c r="K192" s="174">
        <v>122.795545509717</v>
      </c>
      <c r="L192" s="176" t="s">
        <v>1451</v>
      </c>
      <c r="M192" s="176" t="s">
        <v>8291</v>
      </c>
      <c r="N192" s="176" t="s">
        <v>15</v>
      </c>
      <c r="O192" s="176" t="s">
        <v>1449</v>
      </c>
      <c r="P192" s="176" t="s">
        <v>21</v>
      </c>
      <c r="Q192" s="176" t="s">
        <v>125</v>
      </c>
      <c r="R192" s="174"/>
      <c r="S192" s="174" t="s">
        <v>2725</v>
      </c>
      <c r="T192" s="174"/>
      <c r="U192" s="174" t="s">
        <v>4890</v>
      </c>
      <c r="V192" s="174" t="s">
        <v>1461</v>
      </c>
      <c r="W192" s="174" t="s">
        <v>8429</v>
      </c>
      <c r="X192" s="466">
        <v>45636</v>
      </c>
      <c r="Y192" s="418">
        <v>47463</v>
      </c>
      <c r="Z192" s="174" t="s">
        <v>4158</v>
      </c>
      <c r="AA192" s="174"/>
      <c r="AB192" s="174" t="s">
        <v>4159</v>
      </c>
      <c r="AC192" s="174"/>
      <c r="AD192" s="174" t="s">
        <v>7927</v>
      </c>
      <c r="AE192" s="317" t="s">
        <v>4893</v>
      </c>
      <c r="AF192" s="174"/>
      <c r="AG192" s="174"/>
      <c r="AH192" s="174"/>
      <c r="AI192" s="174"/>
      <c r="AJ192" s="174"/>
      <c r="AK192" s="174"/>
      <c r="AL192" s="174"/>
      <c r="AM192" s="174"/>
      <c r="AN192" s="174"/>
      <c r="AO192" s="174"/>
      <c r="AP192" s="416" t="b">
        <v>1</v>
      </c>
      <c r="AQ192" s="174" t="s">
        <v>2335</v>
      </c>
      <c r="AR192" s="174">
        <v>2024</v>
      </c>
      <c r="AS192" s="415">
        <v>45643</v>
      </c>
      <c r="AT192" s="174" t="s">
        <v>2310</v>
      </c>
      <c r="AU192" s="437"/>
      <c r="AV192" s="663"/>
      <c r="AW192" s="665"/>
      <c r="AX192" s="422"/>
      <c r="AY192" s="665"/>
      <c r="AZ192" s="665"/>
      <c r="BA192" s="422"/>
      <c r="BB192" s="665"/>
      <c r="BC192" s="663"/>
      <c r="BD192" s="665"/>
      <c r="BE192" s="438"/>
      <c r="BF192" s="426"/>
      <c r="BG192" s="426"/>
      <c r="BH192" s="426"/>
      <c r="BI192" s="426"/>
      <c r="BJ192" s="425"/>
      <c r="BK192" s="681"/>
      <c r="BL192" s="681"/>
      <c r="BM192" s="681"/>
    </row>
    <row r="193" spans="1:94" ht="15.75" customHeight="1">
      <c r="A193" s="174" t="s">
        <v>10</v>
      </c>
      <c r="B193" s="174" t="s">
        <v>49</v>
      </c>
      <c r="C193" s="174" t="s">
        <v>50</v>
      </c>
      <c r="D193" s="174" t="s">
        <v>1447</v>
      </c>
      <c r="E193" s="174" t="s">
        <v>30</v>
      </c>
      <c r="F193" s="315" t="str">
        <f t="array" ref="F193">IFERROR(INDEX(UIID!$K$2:$K997, MATCH(CONCATENATE(B193,D193,G193,I193), UIID!$B$2:$B997&amp;UIID!$D$2:$D997&amp;UIID!$G$2:$G997&amp;UIID!$H$2:$H997, 0),), "Not Found")</f>
        <v>0746-0033</v>
      </c>
      <c r="G193" s="176" t="s">
        <v>4050</v>
      </c>
      <c r="H193" s="176" t="s">
        <v>8276</v>
      </c>
      <c r="I193" s="176" t="s">
        <v>1450</v>
      </c>
      <c r="J193" s="174">
        <v>9.3889091078392894</v>
      </c>
      <c r="K193" s="174">
        <v>122.795545509717</v>
      </c>
      <c r="L193" s="176" t="s">
        <v>1451</v>
      </c>
      <c r="M193" s="176" t="s">
        <v>8291</v>
      </c>
      <c r="N193" s="176" t="s">
        <v>15</v>
      </c>
      <c r="O193" s="176" t="s">
        <v>1449</v>
      </c>
      <c r="P193" s="176" t="s">
        <v>21</v>
      </c>
      <c r="Q193" s="176" t="s">
        <v>125</v>
      </c>
      <c r="R193" s="174"/>
      <c r="S193" s="174" t="s">
        <v>2775</v>
      </c>
      <c r="T193" s="174"/>
      <c r="U193" s="174" t="s">
        <v>4890</v>
      </c>
      <c r="V193" s="174" t="s">
        <v>4990</v>
      </c>
      <c r="W193" s="174" t="s">
        <v>8430</v>
      </c>
      <c r="X193" s="466">
        <v>45636</v>
      </c>
      <c r="Y193" s="418">
        <v>47463</v>
      </c>
      <c r="Z193" s="174" t="s">
        <v>4158</v>
      </c>
      <c r="AA193" s="174"/>
      <c r="AB193" s="174" t="s">
        <v>4159</v>
      </c>
      <c r="AC193" s="174"/>
      <c r="AD193" s="174" t="s">
        <v>7927</v>
      </c>
      <c r="AE193" s="317" t="s">
        <v>4893</v>
      </c>
      <c r="AF193" s="174"/>
      <c r="AG193" s="174"/>
      <c r="AH193" s="174"/>
      <c r="AI193" s="174"/>
      <c r="AJ193" s="174"/>
      <c r="AK193" s="174"/>
      <c r="AL193" s="174"/>
      <c r="AM193" s="174"/>
      <c r="AN193" s="174"/>
      <c r="AO193" s="174"/>
      <c r="AP193" s="416" t="b">
        <v>1</v>
      </c>
      <c r="AQ193" s="174" t="s">
        <v>2335</v>
      </c>
      <c r="AR193" s="174">
        <v>2024</v>
      </c>
      <c r="AS193" s="415">
        <v>45643</v>
      </c>
      <c r="AT193" s="174" t="s">
        <v>2310</v>
      </c>
      <c r="AU193" s="437"/>
      <c r="AV193" s="663"/>
      <c r="AW193" s="665"/>
      <c r="AX193" s="422"/>
      <c r="AY193" s="665"/>
      <c r="AZ193" s="665"/>
      <c r="BA193" s="422"/>
      <c r="BB193" s="665"/>
      <c r="BC193" s="663"/>
      <c r="BD193" s="665"/>
      <c r="BE193" s="438"/>
      <c r="BF193" s="426"/>
      <c r="BG193" s="426"/>
      <c r="BH193" s="426"/>
      <c r="BI193" s="426"/>
      <c r="BJ193" s="425"/>
      <c r="BK193" s="681"/>
      <c r="BL193" s="681"/>
      <c r="BM193" s="681"/>
    </row>
    <row r="194" spans="1:94" ht="15.75" customHeight="1">
      <c r="A194" s="174" t="s">
        <v>10</v>
      </c>
      <c r="B194" s="174" t="s">
        <v>49</v>
      </c>
      <c r="C194" s="174" t="s">
        <v>50</v>
      </c>
      <c r="D194" s="174" t="s">
        <v>1447</v>
      </c>
      <c r="E194" s="174" t="s">
        <v>30</v>
      </c>
      <c r="F194" s="315" t="str">
        <f t="array" ref="F194">IFERROR(INDEX(UIID!$K$2:$K997, MATCH(CONCATENATE(B194,D194,G194,I194), UIID!$B$2:$B997&amp;UIID!$D$2:$D997&amp;UIID!$G$2:$G997&amp;UIID!$H$2:$H997, 0),), "Not Found")</f>
        <v>0746-0045</v>
      </c>
      <c r="G194" s="174" t="s">
        <v>3559</v>
      </c>
      <c r="H194" s="174" t="s">
        <v>8431</v>
      </c>
      <c r="I194" s="174" t="s">
        <v>4063</v>
      </c>
      <c r="J194" s="174">
        <v>9.3888007383951795</v>
      </c>
      <c r="K194" s="174">
        <v>122.79562694427899</v>
      </c>
      <c r="L194" s="174" t="s">
        <v>8432</v>
      </c>
      <c r="M194" s="174" t="s">
        <v>8433</v>
      </c>
      <c r="N194" s="174" t="s">
        <v>15</v>
      </c>
      <c r="O194" s="174" t="s">
        <v>16</v>
      </c>
      <c r="P194" s="174" t="s">
        <v>35</v>
      </c>
      <c r="Q194" s="176" t="s">
        <v>125</v>
      </c>
      <c r="R194" s="174" t="s">
        <v>1033</v>
      </c>
      <c r="S194" s="174"/>
      <c r="T194" s="174" t="s">
        <v>7631</v>
      </c>
      <c r="U194" s="174" t="s">
        <v>4164</v>
      </c>
      <c r="V194" s="174" t="s">
        <v>1034</v>
      </c>
      <c r="W194" s="174" t="s">
        <v>8434</v>
      </c>
      <c r="X194" s="466">
        <v>45639</v>
      </c>
      <c r="Y194" s="418">
        <v>47466</v>
      </c>
      <c r="Z194" s="174" t="s">
        <v>4158</v>
      </c>
      <c r="AA194" s="174"/>
      <c r="AB194" s="174" t="s">
        <v>4159</v>
      </c>
      <c r="AC194" s="174"/>
      <c r="AD194" s="174" t="s">
        <v>8435</v>
      </c>
      <c r="AE194" s="317" t="s">
        <v>8436</v>
      </c>
      <c r="AF194" s="418">
        <v>47268</v>
      </c>
      <c r="AG194" s="174"/>
      <c r="AH194" s="174"/>
      <c r="AI194" s="174"/>
      <c r="AJ194" s="174"/>
      <c r="AK194" s="174"/>
      <c r="AL194" s="174"/>
      <c r="AM194" s="174"/>
      <c r="AN194" s="174"/>
      <c r="AO194" s="174"/>
      <c r="AP194" s="416" t="b">
        <v>1</v>
      </c>
      <c r="AQ194" s="174" t="s">
        <v>2335</v>
      </c>
      <c r="AR194" s="174">
        <v>2024</v>
      </c>
      <c r="AS194" s="415">
        <v>45643</v>
      </c>
      <c r="AT194" s="174" t="s">
        <v>2307</v>
      </c>
      <c r="AU194" s="437"/>
      <c r="AV194" s="663"/>
      <c r="AW194" s="665"/>
      <c r="AX194" s="422"/>
      <c r="AY194" s="665"/>
      <c r="AZ194" s="665"/>
      <c r="BA194" s="422"/>
      <c r="BB194" s="665"/>
      <c r="BC194" s="663"/>
      <c r="BD194" s="665">
        <v>1</v>
      </c>
      <c r="BE194" s="438"/>
      <c r="BF194" s="426"/>
      <c r="BG194" s="426"/>
      <c r="BH194" s="426"/>
      <c r="BI194" s="426"/>
      <c r="BJ194" s="425"/>
      <c r="BK194" s="681"/>
      <c r="BL194" s="681"/>
      <c r="BM194" s="681"/>
    </row>
    <row r="195" spans="1:94" ht="15.75" customHeight="1">
      <c r="A195" s="174" t="s">
        <v>10</v>
      </c>
      <c r="B195" s="174" t="s">
        <v>49</v>
      </c>
      <c r="C195" s="174" t="s">
        <v>50</v>
      </c>
      <c r="D195" s="174" t="s">
        <v>1447</v>
      </c>
      <c r="E195" s="174" t="s">
        <v>30</v>
      </c>
      <c r="F195" s="315" t="str">
        <f t="array" ref="F195">IFERROR(INDEX(UIID!$K$2:$K997, MATCH(CONCATENATE(B195,D195,G195,I195), UIID!$B$2:$B997&amp;UIID!$D$2:$D997&amp;UIID!$G$2:$G997&amp;UIID!$H$2:$H997, 0),), "Not Found")</f>
        <v>0746-0045</v>
      </c>
      <c r="G195" s="174" t="s">
        <v>3559</v>
      </c>
      <c r="H195" s="174" t="s">
        <v>8431</v>
      </c>
      <c r="I195" s="174" t="s">
        <v>4063</v>
      </c>
      <c r="J195" s="174">
        <v>9.3888007383951795</v>
      </c>
      <c r="K195" s="174">
        <v>122.79562694427899</v>
      </c>
      <c r="L195" s="174" t="s">
        <v>8432</v>
      </c>
      <c r="M195" s="174" t="s">
        <v>8433</v>
      </c>
      <c r="N195" s="174" t="s">
        <v>15</v>
      </c>
      <c r="O195" s="174" t="s">
        <v>16</v>
      </c>
      <c r="P195" s="174" t="s">
        <v>35</v>
      </c>
      <c r="Q195" s="174" t="s">
        <v>104</v>
      </c>
      <c r="R195" s="174" t="s">
        <v>105</v>
      </c>
      <c r="S195" s="174"/>
      <c r="T195" s="174" t="s">
        <v>4661</v>
      </c>
      <c r="U195" s="174" t="s">
        <v>4164</v>
      </c>
      <c r="V195" s="174" t="s">
        <v>106</v>
      </c>
      <c r="W195" s="174" t="s">
        <v>8437</v>
      </c>
      <c r="X195" s="466">
        <v>45639</v>
      </c>
      <c r="Y195" s="418">
        <v>47466</v>
      </c>
      <c r="Z195" s="174" t="s">
        <v>4158</v>
      </c>
      <c r="AA195" s="174"/>
      <c r="AB195" s="174" t="s">
        <v>4159</v>
      </c>
      <c r="AC195" s="174"/>
      <c r="AD195" s="174" t="s">
        <v>8435</v>
      </c>
      <c r="AE195" s="174" t="s">
        <v>10315</v>
      </c>
      <c r="AF195" s="418">
        <v>46632</v>
      </c>
      <c r="AG195" s="174"/>
      <c r="AH195" s="174"/>
      <c r="AI195" s="174"/>
      <c r="AJ195" s="174"/>
      <c r="AK195" s="174"/>
      <c r="AL195" s="174"/>
      <c r="AM195" s="174"/>
      <c r="AN195" s="174"/>
      <c r="AO195" s="174"/>
      <c r="AP195" s="416" t="b">
        <v>1</v>
      </c>
      <c r="AQ195" s="174" t="s">
        <v>2335</v>
      </c>
      <c r="AR195" s="174">
        <v>2024</v>
      </c>
      <c r="AS195" s="415">
        <v>45643</v>
      </c>
      <c r="AT195" s="174" t="s">
        <v>2310</v>
      </c>
      <c r="AU195" s="437"/>
      <c r="AV195" s="663"/>
      <c r="AW195" s="665"/>
      <c r="AX195" s="422"/>
      <c r="AY195" s="665"/>
      <c r="AZ195" s="665"/>
      <c r="BA195" s="422"/>
      <c r="BB195" s="665"/>
      <c r="BC195" s="663"/>
      <c r="BD195" s="665"/>
      <c r="BE195" s="438"/>
      <c r="BF195" s="426"/>
      <c r="BG195" s="426"/>
      <c r="BH195" s="426"/>
      <c r="BI195" s="426"/>
      <c r="BJ195" s="425"/>
      <c r="BK195" s="681"/>
      <c r="BL195" s="681"/>
      <c r="BM195" s="681"/>
    </row>
    <row r="196" spans="1:94" ht="15.75" customHeight="1">
      <c r="A196" s="174" t="s">
        <v>10</v>
      </c>
      <c r="B196" s="174" t="s">
        <v>49</v>
      </c>
      <c r="C196" s="174" t="s">
        <v>50</v>
      </c>
      <c r="D196" s="174" t="s">
        <v>1447</v>
      </c>
      <c r="E196" s="174" t="s">
        <v>30</v>
      </c>
      <c r="F196" s="315" t="str">
        <f t="array" ref="F196">IFERROR(INDEX(UIID!$K$2:$K997, MATCH(CONCATENATE(B196,D196,G196,I196), UIID!$B$2:$B997&amp;UIID!$D$2:$D997&amp;UIID!$G$2:$G997&amp;UIID!$H$2:$H997, 0),), "Not Found")</f>
        <v>0746-0045</v>
      </c>
      <c r="G196" s="174" t="s">
        <v>3559</v>
      </c>
      <c r="H196" s="174" t="s">
        <v>8431</v>
      </c>
      <c r="I196" s="174" t="s">
        <v>4063</v>
      </c>
      <c r="J196" s="174">
        <v>9.3888007383951795</v>
      </c>
      <c r="K196" s="174">
        <v>122.79562694427899</v>
      </c>
      <c r="L196" s="174" t="s">
        <v>8432</v>
      </c>
      <c r="M196" s="174" t="s">
        <v>8433</v>
      </c>
      <c r="N196" s="174" t="s">
        <v>15</v>
      </c>
      <c r="O196" s="174" t="s">
        <v>16</v>
      </c>
      <c r="P196" s="174" t="s">
        <v>35</v>
      </c>
      <c r="Q196" s="174" t="s">
        <v>2230</v>
      </c>
      <c r="R196" s="174" t="s">
        <v>161</v>
      </c>
      <c r="S196" s="174"/>
      <c r="T196" s="174" t="s">
        <v>4806</v>
      </c>
      <c r="U196" s="174" t="s">
        <v>4157</v>
      </c>
      <c r="V196" s="174" t="s">
        <v>957</v>
      </c>
      <c r="W196" s="174" t="s">
        <v>8439</v>
      </c>
      <c r="X196" s="466">
        <v>45642</v>
      </c>
      <c r="Y196" s="418">
        <v>47469</v>
      </c>
      <c r="Z196" s="174" t="s">
        <v>4158</v>
      </c>
      <c r="AA196" s="174"/>
      <c r="AB196" s="174" t="s">
        <v>4159</v>
      </c>
      <c r="AC196" s="174"/>
      <c r="AD196" s="174" t="s">
        <v>8435</v>
      </c>
      <c r="AE196" s="174" t="s">
        <v>10316</v>
      </c>
      <c r="AF196" s="418">
        <v>46457</v>
      </c>
      <c r="AG196" s="174"/>
      <c r="AH196" s="174"/>
      <c r="AI196" s="174"/>
      <c r="AJ196" s="174"/>
      <c r="AK196" s="174"/>
      <c r="AL196" s="174"/>
      <c r="AM196" s="174"/>
      <c r="AN196" s="174"/>
      <c r="AO196" s="174"/>
      <c r="AP196" s="416" t="b">
        <v>1</v>
      </c>
      <c r="AQ196" s="174" t="s">
        <v>2335</v>
      </c>
      <c r="AR196" s="174">
        <v>2024</v>
      </c>
      <c r="AS196" s="415">
        <v>45643</v>
      </c>
      <c r="AT196" s="174" t="s">
        <v>2310</v>
      </c>
      <c r="AU196" s="437"/>
      <c r="AV196" s="663"/>
      <c r="AW196" s="665"/>
      <c r="AX196" s="422"/>
      <c r="AY196" s="665"/>
      <c r="AZ196" s="665"/>
      <c r="BA196" s="422"/>
      <c r="BB196" s="665"/>
      <c r="BC196" s="663"/>
      <c r="BD196" s="665"/>
      <c r="BE196" s="438"/>
      <c r="BF196" s="426"/>
      <c r="BG196" s="426"/>
      <c r="BH196" s="426"/>
      <c r="BI196" s="426"/>
      <c r="BJ196" s="425"/>
      <c r="BK196" s="681"/>
      <c r="BL196" s="681"/>
      <c r="BM196" s="681"/>
    </row>
    <row r="197" spans="1:94" ht="15.75" customHeight="1">
      <c r="A197" s="174" t="s">
        <v>10</v>
      </c>
      <c r="B197" s="174" t="s">
        <v>49</v>
      </c>
      <c r="C197" s="174" t="s">
        <v>50</v>
      </c>
      <c r="D197" s="174" t="s">
        <v>51</v>
      </c>
      <c r="E197" s="174" t="s">
        <v>30</v>
      </c>
      <c r="F197" s="315" t="str">
        <f t="array" ref="F197">IFERROR(INDEX(UIID!$K$2:$K997, MATCH(CONCATENATE(B197,D197,G197,I197), UIID!$B$2:$B997&amp;UIID!$D$2:$D997&amp;UIID!$G$2:$G997&amp;UIID!$H$2:$H997, 0),), "Not Found")</f>
        <v>0746-0011</v>
      </c>
      <c r="G197" s="174" t="s">
        <v>1788</v>
      </c>
      <c r="H197" s="174" t="s">
        <v>8441</v>
      </c>
      <c r="I197" s="174" t="s">
        <v>1789</v>
      </c>
      <c r="J197" s="174">
        <v>9.3263962717227002</v>
      </c>
      <c r="K197" s="174">
        <v>123.297094098249</v>
      </c>
      <c r="L197" s="174" t="s">
        <v>8442</v>
      </c>
      <c r="M197" s="174" t="s">
        <v>8443</v>
      </c>
      <c r="N197" s="174" t="s">
        <v>15</v>
      </c>
      <c r="O197" s="174" t="s">
        <v>16</v>
      </c>
      <c r="P197" s="174" t="s">
        <v>35</v>
      </c>
      <c r="Q197" s="174" t="s">
        <v>125</v>
      </c>
      <c r="R197" s="174" t="s">
        <v>1033</v>
      </c>
      <c r="S197" s="174"/>
      <c r="T197" s="174" t="s">
        <v>7631</v>
      </c>
      <c r="U197" s="174" t="s">
        <v>4164</v>
      </c>
      <c r="V197" s="174" t="s">
        <v>1034</v>
      </c>
      <c r="W197" s="174" t="s">
        <v>8444</v>
      </c>
      <c r="X197" s="466">
        <v>45642</v>
      </c>
      <c r="Y197" s="418">
        <v>47469</v>
      </c>
      <c r="Z197" s="174" t="s">
        <v>4158</v>
      </c>
      <c r="AA197" s="174"/>
      <c r="AB197" s="174" t="s">
        <v>4159</v>
      </c>
      <c r="AC197" s="174"/>
      <c r="AD197" s="174" t="s">
        <v>7880</v>
      </c>
      <c r="AE197" s="317" t="s">
        <v>8445</v>
      </c>
      <c r="AF197" s="418">
        <v>46311</v>
      </c>
      <c r="AG197" s="174"/>
      <c r="AH197" s="174"/>
      <c r="AI197" s="174"/>
      <c r="AJ197" s="174"/>
      <c r="AK197" s="174"/>
      <c r="AL197" s="174"/>
      <c r="AM197" s="174"/>
      <c r="AN197" s="174"/>
      <c r="AO197" s="174"/>
      <c r="AP197" s="416" t="b">
        <v>1</v>
      </c>
      <c r="AQ197" s="174" t="s">
        <v>2335</v>
      </c>
      <c r="AR197" s="174">
        <v>2024</v>
      </c>
      <c r="AS197" s="415">
        <v>45643</v>
      </c>
      <c r="AT197" s="174" t="s">
        <v>2310</v>
      </c>
      <c r="AU197" s="437"/>
      <c r="AV197" s="663"/>
      <c r="AW197" s="665"/>
      <c r="AX197" s="422"/>
      <c r="AY197" s="665"/>
      <c r="AZ197" s="665"/>
      <c r="BA197" s="422"/>
      <c r="BB197" s="665"/>
      <c r="BC197" s="663"/>
      <c r="BD197" s="665"/>
      <c r="BE197" s="438"/>
      <c r="BF197" s="426"/>
      <c r="BG197" s="426"/>
      <c r="BH197" s="426"/>
      <c r="BI197" s="426"/>
      <c r="BJ197" s="425"/>
      <c r="BK197" s="681"/>
      <c r="BL197" s="681"/>
      <c r="BM197" s="681"/>
    </row>
    <row r="198" spans="1:94" ht="15.75" customHeight="1">
      <c r="A198" s="174" t="s">
        <v>10</v>
      </c>
      <c r="B198" s="174" t="s">
        <v>49</v>
      </c>
      <c r="C198" s="174" t="s">
        <v>50</v>
      </c>
      <c r="D198" s="174" t="s">
        <v>51</v>
      </c>
      <c r="E198" s="174" t="s">
        <v>30</v>
      </c>
      <c r="F198" s="315" t="str">
        <f t="array" ref="F198">IFERROR(INDEX(UIID!$K$2:$K997, MATCH(CONCATENATE(B198,D198,G198,I198), UIID!$B$2:$B997&amp;UIID!$D$2:$D997&amp;UIID!$G$2:$G997&amp;UIID!$H$2:$H997, 0),), "Not Found")</f>
        <v>0746-0011</v>
      </c>
      <c r="G198" s="174" t="s">
        <v>1788</v>
      </c>
      <c r="H198" s="174" t="s">
        <v>8441</v>
      </c>
      <c r="I198" s="174" t="s">
        <v>1789</v>
      </c>
      <c r="J198" s="174">
        <v>9.3263962717227002</v>
      </c>
      <c r="K198" s="174">
        <v>123.297094098249</v>
      </c>
      <c r="L198" s="174" t="s">
        <v>8442</v>
      </c>
      <c r="M198" s="174" t="s">
        <v>8443</v>
      </c>
      <c r="N198" s="174" t="s">
        <v>15</v>
      </c>
      <c r="O198" s="174" t="s">
        <v>16</v>
      </c>
      <c r="P198" s="174" t="s">
        <v>35</v>
      </c>
      <c r="Q198" s="174" t="s">
        <v>8666</v>
      </c>
      <c r="R198" s="174" t="s">
        <v>47</v>
      </c>
      <c r="S198" s="174"/>
      <c r="T198" s="174" t="s">
        <v>4491</v>
      </c>
      <c r="U198" s="174" t="s">
        <v>4164</v>
      </c>
      <c r="V198" s="174" t="s">
        <v>78</v>
      </c>
      <c r="W198" s="174" t="s">
        <v>8446</v>
      </c>
      <c r="X198" s="466">
        <v>45642</v>
      </c>
      <c r="Y198" s="418">
        <v>47469</v>
      </c>
      <c r="Z198" s="174" t="s">
        <v>4158</v>
      </c>
      <c r="AA198" s="174"/>
      <c r="AB198" s="174" t="s">
        <v>4159</v>
      </c>
      <c r="AC198" s="174"/>
      <c r="AD198" s="174" t="s">
        <v>7880</v>
      </c>
      <c r="AE198" s="174" t="s">
        <v>10317</v>
      </c>
      <c r="AF198" s="418">
        <v>47065</v>
      </c>
      <c r="AG198" s="174"/>
      <c r="AH198" s="174"/>
      <c r="AI198" s="174"/>
      <c r="AJ198" s="174"/>
      <c r="AK198" s="174"/>
      <c r="AL198" s="174"/>
      <c r="AM198" s="174"/>
      <c r="AN198" s="174"/>
      <c r="AO198" s="174"/>
      <c r="AP198" s="416" t="b">
        <v>1</v>
      </c>
      <c r="AQ198" s="174" t="s">
        <v>2335</v>
      </c>
      <c r="AR198" s="174">
        <v>2024</v>
      </c>
      <c r="AS198" s="415">
        <v>45643</v>
      </c>
      <c r="AT198" s="174" t="s">
        <v>2310</v>
      </c>
      <c r="AU198" s="437"/>
      <c r="AV198" s="663"/>
      <c r="AW198" s="665"/>
      <c r="AX198" s="422"/>
      <c r="AY198" s="665"/>
      <c r="AZ198" s="665"/>
      <c r="BA198" s="422"/>
      <c r="BB198" s="665"/>
      <c r="BC198" s="663"/>
      <c r="BD198" s="665"/>
      <c r="BE198" s="438"/>
      <c r="BF198" s="426"/>
      <c r="BG198" s="426"/>
      <c r="BH198" s="426"/>
      <c r="BI198" s="426"/>
      <c r="BJ198" s="425"/>
      <c r="BK198" s="681"/>
      <c r="BL198" s="681"/>
      <c r="BM198" s="681"/>
    </row>
    <row r="199" spans="1:94" ht="15.75" customHeight="1">
      <c r="A199" s="174" t="s">
        <v>10</v>
      </c>
      <c r="B199" s="174" t="s">
        <v>49</v>
      </c>
      <c r="C199" s="174" t="s">
        <v>50</v>
      </c>
      <c r="D199" s="174" t="s">
        <v>51</v>
      </c>
      <c r="E199" s="174" t="s">
        <v>30</v>
      </c>
      <c r="F199" s="315" t="str">
        <f t="array" ref="F199">IFERROR(INDEX(UIID!$K$2:$K997, MATCH(CONCATENATE(B199,D199,G199,I199), UIID!$B$2:$B997&amp;UIID!$D$2:$D997&amp;UIID!$G$2:$G997&amp;UIID!$H$2:$H997, 0),), "Not Found")</f>
        <v>0746-0013</v>
      </c>
      <c r="G199" s="174" t="s">
        <v>1986</v>
      </c>
      <c r="H199" s="174" t="s">
        <v>8063</v>
      </c>
      <c r="I199" s="174" t="s">
        <v>4033</v>
      </c>
      <c r="J199" s="174">
        <v>9.3212505603453</v>
      </c>
      <c r="K199" s="174">
        <v>123.259606360169</v>
      </c>
      <c r="L199" s="174" t="s">
        <v>1987</v>
      </c>
      <c r="M199" s="174" t="s">
        <v>8065</v>
      </c>
      <c r="N199" s="174" t="s">
        <v>113</v>
      </c>
      <c r="O199" s="174" t="s">
        <v>226</v>
      </c>
      <c r="P199" s="174" t="s">
        <v>21</v>
      </c>
      <c r="Q199" s="174" t="s">
        <v>2222</v>
      </c>
      <c r="R199" s="174"/>
      <c r="S199" s="174" t="s">
        <v>2858</v>
      </c>
      <c r="T199" s="174"/>
      <c r="U199" s="174" t="s">
        <v>4979</v>
      </c>
      <c r="V199" s="174" t="s">
        <v>308</v>
      </c>
      <c r="W199" s="174" t="s">
        <v>8448</v>
      </c>
      <c r="X199" s="466">
        <v>45653</v>
      </c>
      <c r="Y199" s="466">
        <v>47480</v>
      </c>
      <c r="Z199" s="174" t="s">
        <v>4158</v>
      </c>
      <c r="AA199" s="174"/>
      <c r="AB199" s="174" t="s">
        <v>4159</v>
      </c>
      <c r="AC199" s="174"/>
      <c r="AD199" s="174" t="s">
        <v>8449</v>
      </c>
      <c r="AE199" s="174" t="s">
        <v>8450</v>
      </c>
      <c r="AF199" s="174" t="s">
        <v>8451</v>
      </c>
      <c r="AG199" s="174"/>
      <c r="AH199" s="174"/>
      <c r="AI199" s="174"/>
      <c r="AJ199" s="174"/>
      <c r="AK199" s="174"/>
      <c r="AL199" s="174"/>
      <c r="AM199" s="174"/>
      <c r="AN199" s="174"/>
      <c r="AO199" s="174"/>
      <c r="AP199" s="416" t="b">
        <v>1</v>
      </c>
      <c r="AQ199" s="174" t="s">
        <v>2335</v>
      </c>
      <c r="AR199" s="174">
        <v>2024</v>
      </c>
      <c r="AS199" s="415">
        <v>45653</v>
      </c>
      <c r="AT199" s="174" t="s">
        <v>2310</v>
      </c>
      <c r="AU199" s="437"/>
      <c r="AV199" s="663"/>
      <c r="AW199" s="665"/>
      <c r="AX199" s="422"/>
      <c r="AY199" s="665"/>
      <c r="AZ199" s="665"/>
      <c r="BA199" s="422"/>
      <c r="BB199" s="665"/>
      <c r="BC199" s="663"/>
      <c r="BD199" s="665"/>
      <c r="BE199" s="438"/>
      <c r="BF199" s="426"/>
      <c r="BG199" s="426"/>
      <c r="BH199" s="426"/>
      <c r="BI199" s="426"/>
      <c r="BJ199" s="425"/>
      <c r="BK199" s="681"/>
      <c r="BL199" s="681"/>
      <c r="BM199" s="681"/>
    </row>
    <row r="200" spans="1:94" ht="15.75" customHeight="1">
      <c r="A200" s="319" t="s">
        <v>10</v>
      </c>
      <c r="B200" s="319" t="s">
        <v>49</v>
      </c>
      <c r="C200" s="319" t="s">
        <v>50</v>
      </c>
      <c r="D200" s="319" t="s">
        <v>51</v>
      </c>
      <c r="E200" s="319" t="s">
        <v>30</v>
      </c>
      <c r="F200" s="359" t="str">
        <f t="array" ref="F200">IFERROR(INDEX(UIID!$K$2:$K997, MATCH(CONCATENATE(B200,D200,G200,I200), UIID!$B$2:$B997&amp;UIID!$D$2:$D997&amp;UIID!$G$2:$G997&amp;UIID!$H$2:$H997, 0),), "Not Found")</f>
        <v>0746-0013</v>
      </c>
      <c r="G200" s="319" t="s">
        <v>1986</v>
      </c>
      <c r="H200" s="319" t="s">
        <v>8063</v>
      </c>
      <c r="I200" s="319" t="s">
        <v>4033</v>
      </c>
      <c r="J200" s="319">
        <v>9.3212505603453</v>
      </c>
      <c r="K200" s="319">
        <v>123.259606360169</v>
      </c>
      <c r="L200" s="319" t="s">
        <v>1987</v>
      </c>
      <c r="M200" s="319" t="s">
        <v>8065</v>
      </c>
      <c r="N200" s="319" t="s">
        <v>113</v>
      </c>
      <c r="O200" s="319" t="s">
        <v>226</v>
      </c>
      <c r="P200" s="319" t="s">
        <v>21</v>
      </c>
      <c r="Q200" s="319" t="s">
        <v>1255</v>
      </c>
      <c r="R200" s="319"/>
      <c r="S200" s="319" t="s">
        <v>2798</v>
      </c>
      <c r="T200" s="319"/>
      <c r="U200" s="319" t="s">
        <v>7195</v>
      </c>
      <c r="V200" s="319" t="s">
        <v>308</v>
      </c>
      <c r="W200" s="319" t="s">
        <v>8452</v>
      </c>
      <c r="X200" s="491">
        <v>45653</v>
      </c>
      <c r="Y200" s="491">
        <v>47480</v>
      </c>
      <c r="Z200" s="319" t="s">
        <v>4158</v>
      </c>
      <c r="AA200" s="319"/>
      <c r="AB200" s="319" t="s">
        <v>4159</v>
      </c>
      <c r="AC200" s="319"/>
      <c r="AD200" s="500" t="s">
        <v>8453</v>
      </c>
      <c r="AE200" s="319" t="s">
        <v>8454</v>
      </c>
      <c r="AF200" s="491">
        <v>45929</v>
      </c>
      <c r="AG200" s="319"/>
      <c r="AH200" s="319"/>
      <c r="AI200" s="319"/>
      <c r="AJ200" s="319"/>
      <c r="AK200" s="319"/>
      <c r="AL200" s="319"/>
      <c r="AM200" s="319"/>
      <c r="AN200" s="319"/>
      <c r="AO200" s="319"/>
      <c r="AP200" s="497" t="b">
        <v>1</v>
      </c>
      <c r="AQ200" s="319" t="s">
        <v>2335</v>
      </c>
      <c r="AR200" s="319">
        <v>2024</v>
      </c>
      <c r="AS200" s="477">
        <v>45653</v>
      </c>
      <c r="AT200" s="319" t="s">
        <v>2310</v>
      </c>
      <c r="AU200" s="347"/>
      <c r="AV200" s="669"/>
      <c r="AW200" s="479"/>
      <c r="AX200" s="487"/>
      <c r="AY200" s="479"/>
      <c r="AZ200" s="479"/>
      <c r="BA200" s="487"/>
      <c r="BB200" s="479"/>
      <c r="BC200" s="669"/>
      <c r="BD200" s="479"/>
      <c r="BE200" s="479"/>
      <c r="BF200" s="479"/>
      <c r="BG200" s="479"/>
      <c r="BH200" s="479"/>
      <c r="BI200" s="479"/>
      <c r="BJ200" s="480"/>
      <c r="BK200" s="681"/>
      <c r="BL200" s="681"/>
      <c r="BM200" s="681"/>
    </row>
    <row r="201" spans="1:94" ht="15.75" customHeight="1">
      <c r="A201" s="954" t="s">
        <v>10318</v>
      </c>
      <c r="B201" s="176"/>
      <c r="C201" s="176"/>
      <c r="D201" s="176"/>
      <c r="E201" s="176"/>
      <c r="F201" s="176"/>
      <c r="G201" s="955">
        <f>COUNTA(G181:G200)</f>
        <v>20</v>
      </c>
      <c r="H201" s="176"/>
      <c r="I201" s="176"/>
      <c r="J201" s="176"/>
      <c r="K201" s="176"/>
      <c r="L201" s="176"/>
      <c r="M201" s="176"/>
      <c r="N201" s="176"/>
      <c r="O201" s="176"/>
      <c r="P201" s="176"/>
      <c r="Q201" s="176"/>
      <c r="R201" s="176"/>
      <c r="S201" s="176"/>
      <c r="T201" s="176"/>
      <c r="U201" s="176"/>
      <c r="V201" s="176"/>
      <c r="W201" s="176"/>
      <c r="X201" s="488"/>
      <c r="Y201" s="490"/>
      <c r="Z201" s="176"/>
      <c r="AA201" s="176"/>
      <c r="AB201" s="176"/>
      <c r="AC201" s="176"/>
      <c r="AD201" s="176"/>
      <c r="AE201" s="176"/>
      <c r="AF201" s="176"/>
      <c r="AG201" s="176"/>
      <c r="AH201" s="176"/>
      <c r="AI201" s="176"/>
      <c r="AJ201" s="176"/>
      <c r="AK201" s="176"/>
      <c r="AL201" s="176"/>
      <c r="AM201" s="176"/>
      <c r="AN201" s="176"/>
      <c r="AO201" s="176"/>
      <c r="AP201" s="176"/>
      <c r="AQ201" s="176"/>
      <c r="AR201" s="176"/>
      <c r="AS201" s="176"/>
      <c r="AT201" s="458"/>
      <c r="AU201" s="176"/>
      <c r="AV201" s="176"/>
      <c r="AW201" s="522"/>
      <c r="AX201" s="522"/>
      <c r="AY201" s="522"/>
      <c r="AZ201" s="522"/>
      <c r="BA201" s="522"/>
      <c r="BB201" s="522"/>
      <c r="BC201" s="956"/>
      <c r="BD201" s="959"/>
      <c r="BE201" s="959"/>
      <c r="BF201" s="959"/>
      <c r="BG201" s="681"/>
      <c r="BH201" s="681"/>
      <c r="BI201" s="681"/>
      <c r="BJ201" s="681"/>
      <c r="BK201" s="681"/>
      <c r="BL201" s="681"/>
      <c r="BM201" s="681"/>
      <c r="BN201" s="681"/>
      <c r="BO201" s="681"/>
      <c r="BP201" s="681"/>
      <c r="BQ201" s="681"/>
      <c r="BR201" s="681"/>
      <c r="BS201" s="681"/>
      <c r="BT201" s="681"/>
      <c r="BU201" s="681"/>
      <c r="BV201" s="681"/>
      <c r="BW201" s="681"/>
      <c r="BX201" s="681"/>
      <c r="BY201" s="681"/>
      <c r="BZ201" s="681"/>
      <c r="CA201" s="681"/>
      <c r="CB201" s="681"/>
      <c r="CC201" s="681"/>
      <c r="CD201" s="681"/>
      <c r="CE201" s="681"/>
      <c r="CF201" s="681"/>
      <c r="CG201" s="681"/>
      <c r="CH201" s="681"/>
      <c r="CI201" s="681"/>
      <c r="CJ201" s="681"/>
      <c r="CK201" s="681"/>
      <c r="CL201" s="681"/>
      <c r="CM201" s="681"/>
      <c r="CN201" s="681"/>
      <c r="CO201" s="681"/>
      <c r="CP201" s="681"/>
    </row>
    <row r="202" spans="1:94" ht="15.75" customHeight="1">
      <c r="A202" s="176"/>
      <c r="B202" s="176"/>
      <c r="C202" s="176"/>
      <c r="D202" s="176"/>
      <c r="E202" s="176"/>
      <c r="F202" s="176"/>
      <c r="G202" s="176"/>
      <c r="H202" s="176"/>
      <c r="I202" s="176"/>
      <c r="J202" s="176"/>
      <c r="K202" s="176"/>
      <c r="L202" s="176"/>
      <c r="M202" s="176"/>
      <c r="N202" s="176"/>
      <c r="O202" s="176"/>
      <c r="P202" s="176"/>
      <c r="Q202" s="176"/>
      <c r="R202" s="176"/>
      <c r="S202" s="176"/>
      <c r="T202" s="176"/>
      <c r="U202" s="176"/>
      <c r="V202" s="176"/>
      <c r="W202" s="176"/>
      <c r="X202" s="488"/>
      <c r="Y202" s="490"/>
      <c r="Z202" s="176"/>
      <c r="AA202" s="176"/>
      <c r="AB202" s="176"/>
      <c r="AC202" s="176"/>
      <c r="AD202" s="176"/>
      <c r="AE202" s="176"/>
      <c r="AF202" s="176"/>
      <c r="AG202" s="176"/>
      <c r="AH202" s="176"/>
      <c r="AI202" s="176"/>
      <c r="AJ202" s="176"/>
      <c r="AK202" s="176"/>
      <c r="AL202" s="176"/>
      <c r="AM202" s="176"/>
      <c r="AN202" s="176"/>
      <c r="AO202" s="176"/>
      <c r="AP202" s="176"/>
      <c r="AQ202" s="176"/>
      <c r="AR202" s="176"/>
      <c r="AS202" s="176"/>
      <c r="AT202" s="458"/>
      <c r="AU202" s="176"/>
      <c r="AV202" s="176"/>
      <c r="AW202" s="522"/>
      <c r="AX202" s="522"/>
      <c r="AY202" s="522"/>
      <c r="AZ202" s="522"/>
      <c r="BA202" s="522"/>
      <c r="BB202" s="522"/>
      <c r="BC202" s="956"/>
      <c r="BD202" s="959"/>
      <c r="BE202" s="959"/>
      <c r="BF202" s="959"/>
      <c r="BG202" s="681"/>
      <c r="BH202" s="681"/>
      <c r="BI202" s="681"/>
      <c r="BJ202" s="681"/>
      <c r="BK202" s="681"/>
      <c r="BL202" s="681"/>
      <c r="BM202" s="681"/>
      <c r="BN202" s="681"/>
      <c r="BO202" s="681"/>
      <c r="BP202" s="681"/>
      <c r="BQ202" s="681"/>
      <c r="BR202" s="681"/>
      <c r="BS202" s="681"/>
      <c r="BT202" s="681"/>
      <c r="BU202" s="681"/>
      <c r="BV202" s="681"/>
      <c r="BW202" s="681"/>
      <c r="BX202" s="681"/>
      <c r="BY202" s="681"/>
      <c r="BZ202" s="681"/>
      <c r="CA202" s="681"/>
      <c r="CB202" s="681"/>
      <c r="CC202" s="681"/>
      <c r="CD202" s="681"/>
      <c r="CE202" s="681"/>
      <c r="CF202" s="681"/>
      <c r="CG202" s="681"/>
      <c r="CH202" s="681"/>
      <c r="CI202" s="681"/>
      <c r="CJ202" s="681"/>
      <c r="CK202" s="681"/>
      <c r="CL202" s="681"/>
      <c r="CM202" s="681"/>
      <c r="CN202" s="681"/>
      <c r="CO202" s="681"/>
      <c r="CP202" s="681"/>
    </row>
    <row r="203" spans="1:94" ht="15.75" customHeight="1">
      <c r="A203" s="176"/>
      <c r="B203" s="176"/>
      <c r="C203" s="176"/>
      <c r="D203" s="176"/>
      <c r="E203" s="176"/>
      <c r="F203" s="176"/>
      <c r="G203" s="176"/>
      <c r="H203" s="176"/>
      <c r="I203" s="176"/>
      <c r="J203" s="176"/>
      <c r="K203" s="176"/>
      <c r="L203" s="176"/>
      <c r="M203" s="176"/>
      <c r="N203" s="176"/>
      <c r="O203" s="176"/>
      <c r="P203" s="176"/>
      <c r="Q203" s="176"/>
      <c r="R203" s="176"/>
      <c r="S203" s="176"/>
      <c r="T203" s="176"/>
      <c r="U203" s="176"/>
      <c r="V203" s="176"/>
      <c r="W203" s="176"/>
      <c r="X203" s="488"/>
      <c r="Y203" s="490"/>
      <c r="Z203" s="176"/>
      <c r="AA203" s="176"/>
      <c r="AB203" s="176"/>
      <c r="AC203" s="176"/>
      <c r="AD203" s="176"/>
      <c r="AE203" s="176"/>
      <c r="AF203" s="176"/>
      <c r="AG203" s="176"/>
      <c r="AH203" s="176"/>
      <c r="AI203" s="176"/>
      <c r="AJ203" s="176"/>
      <c r="AK203" s="176"/>
      <c r="AL203" s="176"/>
      <c r="AM203" s="176"/>
      <c r="AN203" s="176"/>
      <c r="AO203" s="176"/>
      <c r="AP203" s="176"/>
      <c r="AQ203" s="176"/>
      <c r="AR203" s="176"/>
      <c r="AS203" s="176"/>
      <c r="AT203" s="458"/>
      <c r="AU203" s="176"/>
      <c r="AV203" s="176"/>
      <c r="AW203" s="522"/>
      <c r="AX203" s="522"/>
      <c r="AY203" s="522"/>
      <c r="AZ203" s="522"/>
      <c r="BA203" s="522"/>
      <c r="BB203" s="522"/>
      <c r="BC203" s="956"/>
      <c r="BD203" s="959"/>
      <c r="BE203" s="959"/>
      <c r="BF203" s="959"/>
      <c r="BG203" s="681"/>
      <c r="BH203" s="681"/>
      <c r="BI203" s="681"/>
      <c r="BJ203" s="681"/>
      <c r="BK203" s="681"/>
      <c r="BL203" s="681"/>
      <c r="BM203" s="681"/>
      <c r="BN203" s="681"/>
      <c r="BO203" s="681"/>
      <c r="BP203" s="681"/>
      <c r="BQ203" s="681"/>
      <c r="BR203" s="681"/>
      <c r="BS203" s="681"/>
      <c r="BT203" s="681"/>
      <c r="BU203" s="681"/>
      <c r="BV203" s="681"/>
      <c r="BW203" s="681"/>
      <c r="BX203" s="681"/>
      <c r="BY203" s="681"/>
      <c r="BZ203" s="681"/>
      <c r="CA203" s="681"/>
      <c r="CB203" s="681"/>
      <c r="CC203" s="681"/>
      <c r="CD203" s="681"/>
      <c r="CE203" s="681"/>
      <c r="CF203" s="681"/>
      <c r="CG203" s="681"/>
      <c r="CH203" s="681"/>
      <c r="CI203" s="681"/>
      <c r="CJ203" s="681"/>
      <c r="CK203" s="681"/>
      <c r="CL203" s="681"/>
      <c r="CM203" s="681"/>
      <c r="CN203" s="681"/>
      <c r="CO203" s="681"/>
      <c r="CP203" s="681"/>
    </row>
    <row r="204" spans="1:94" ht="15.75" customHeight="1">
      <c r="A204" s="176"/>
      <c r="B204" s="176"/>
      <c r="C204" s="176"/>
      <c r="D204" s="176"/>
      <c r="E204" s="176"/>
      <c r="F204" s="176"/>
      <c r="G204" s="176"/>
      <c r="H204" s="176"/>
      <c r="I204" s="176"/>
      <c r="J204" s="176"/>
      <c r="K204" s="176"/>
      <c r="L204" s="176"/>
      <c r="M204" s="176"/>
      <c r="N204" s="176"/>
      <c r="O204" s="176"/>
      <c r="P204" s="176"/>
      <c r="Q204" s="176"/>
      <c r="R204" s="176"/>
      <c r="S204" s="176"/>
      <c r="T204" s="176"/>
      <c r="U204" s="176"/>
      <c r="V204" s="176"/>
      <c r="W204" s="176"/>
      <c r="X204" s="488"/>
      <c r="Y204" s="490"/>
      <c r="Z204" s="176"/>
      <c r="AA204" s="176"/>
      <c r="AB204" s="176"/>
      <c r="AC204" s="176"/>
      <c r="AD204" s="176"/>
      <c r="AE204" s="176"/>
      <c r="AF204" s="176"/>
      <c r="AG204" s="176"/>
      <c r="AH204" s="176"/>
      <c r="AI204" s="176"/>
      <c r="AJ204" s="176"/>
      <c r="AK204" s="176"/>
      <c r="AL204" s="176"/>
      <c r="AM204" s="176"/>
      <c r="AN204" s="176"/>
      <c r="AO204" s="176"/>
      <c r="AP204" s="176"/>
      <c r="AQ204" s="176"/>
      <c r="AR204" s="176"/>
      <c r="AS204" s="176"/>
      <c r="AT204" s="458"/>
      <c r="AU204" s="176"/>
      <c r="AV204" s="176"/>
      <c r="AW204" s="522"/>
      <c r="AX204" s="522"/>
      <c r="AY204" s="522"/>
      <c r="AZ204" s="522"/>
      <c r="BA204" s="522"/>
      <c r="BB204" s="522"/>
      <c r="BC204" s="956"/>
      <c r="BD204" s="959"/>
      <c r="BE204" s="959"/>
      <c r="BF204" s="959"/>
      <c r="BG204" s="681"/>
      <c r="BH204" s="681"/>
      <c r="BI204" s="681"/>
      <c r="BJ204" s="681"/>
      <c r="BK204" s="681"/>
      <c r="BL204" s="681"/>
      <c r="BM204" s="681"/>
      <c r="BN204" s="681"/>
      <c r="BO204" s="681"/>
      <c r="BP204" s="681"/>
      <c r="BQ204" s="681"/>
      <c r="BR204" s="681"/>
      <c r="BS204" s="681"/>
      <c r="BT204" s="681"/>
      <c r="BU204" s="681"/>
      <c r="BV204" s="681"/>
      <c r="BW204" s="681"/>
      <c r="BX204" s="681"/>
      <c r="BY204" s="681"/>
      <c r="BZ204" s="681"/>
      <c r="CA204" s="681"/>
      <c r="CB204" s="681"/>
      <c r="CC204" s="681"/>
      <c r="CD204" s="681"/>
      <c r="CE204" s="681"/>
      <c r="CF204" s="681"/>
      <c r="CG204" s="681"/>
      <c r="CH204" s="681"/>
      <c r="CI204" s="681"/>
      <c r="CJ204" s="681"/>
      <c r="CK204" s="681"/>
      <c r="CL204" s="681"/>
      <c r="CM204" s="681"/>
      <c r="CN204" s="681"/>
      <c r="CO204" s="681"/>
      <c r="CP204" s="681"/>
    </row>
    <row r="205" spans="1:94" ht="15.75" customHeight="1">
      <c r="A205" s="176"/>
      <c r="B205" s="176"/>
      <c r="C205" s="176"/>
      <c r="D205" s="176"/>
      <c r="E205" s="176"/>
      <c r="F205" s="176"/>
      <c r="G205" s="176"/>
      <c r="H205" s="176"/>
      <c r="I205" s="176"/>
      <c r="J205" s="176"/>
      <c r="K205" s="176"/>
      <c r="L205" s="176"/>
      <c r="M205" s="176"/>
      <c r="N205" s="176"/>
      <c r="O205" s="176"/>
      <c r="P205" s="176"/>
      <c r="Q205" s="176"/>
      <c r="R205" s="176"/>
      <c r="S205" s="176"/>
      <c r="T205" s="176"/>
      <c r="U205" s="176"/>
      <c r="V205" s="176"/>
      <c r="W205" s="176"/>
      <c r="X205" s="488"/>
      <c r="Y205" s="490"/>
      <c r="Z205" s="176"/>
      <c r="AA205" s="176"/>
      <c r="AB205" s="176"/>
      <c r="AC205" s="176"/>
      <c r="AD205" s="176"/>
      <c r="AE205" s="176"/>
      <c r="AF205" s="176"/>
      <c r="AG205" s="176"/>
      <c r="AH205" s="176"/>
      <c r="AI205" s="176"/>
      <c r="AJ205" s="176"/>
      <c r="AK205" s="176"/>
      <c r="AL205" s="176"/>
      <c r="AM205" s="176"/>
      <c r="AN205" s="176"/>
      <c r="AO205" s="176"/>
      <c r="AP205" s="176"/>
      <c r="AQ205" s="176"/>
      <c r="AR205" s="176"/>
      <c r="AS205" s="176"/>
      <c r="AT205" s="458"/>
      <c r="AU205" s="176"/>
      <c r="AV205" s="176"/>
      <c r="AW205" s="522"/>
      <c r="AX205" s="522"/>
      <c r="AY205" s="522"/>
      <c r="AZ205" s="522"/>
      <c r="BA205" s="522"/>
      <c r="BB205" s="522"/>
      <c r="BC205" s="956"/>
      <c r="BD205" s="959"/>
      <c r="BE205" s="959"/>
      <c r="BF205" s="959"/>
      <c r="BG205" s="681"/>
      <c r="BH205" s="681"/>
      <c r="BI205" s="681"/>
      <c r="BJ205" s="681"/>
      <c r="BK205" s="681"/>
      <c r="BL205" s="681"/>
      <c r="BM205" s="681"/>
      <c r="BN205" s="681"/>
      <c r="BO205" s="681"/>
      <c r="BP205" s="681"/>
      <c r="BQ205" s="681"/>
      <c r="BR205" s="681"/>
      <c r="BS205" s="681"/>
      <c r="BT205" s="681"/>
      <c r="BU205" s="681"/>
      <c r="BV205" s="681"/>
      <c r="BW205" s="681"/>
      <c r="BX205" s="681"/>
      <c r="BY205" s="681"/>
      <c r="BZ205" s="681"/>
      <c r="CA205" s="681"/>
      <c r="CB205" s="681"/>
      <c r="CC205" s="681"/>
      <c r="CD205" s="681"/>
      <c r="CE205" s="681"/>
      <c r="CF205" s="681"/>
      <c r="CG205" s="681"/>
      <c r="CH205" s="681"/>
      <c r="CI205" s="681"/>
      <c r="CJ205" s="681"/>
      <c r="CK205" s="681"/>
      <c r="CL205" s="681"/>
      <c r="CM205" s="681"/>
      <c r="CN205" s="681"/>
      <c r="CO205" s="681"/>
      <c r="CP205" s="681"/>
    </row>
    <row r="206" spans="1:94" ht="15.75" customHeight="1">
      <c r="A206" s="176"/>
      <c r="B206" s="176"/>
      <c r="C206" s="176"/>
      <c r="D206" s="176"/>
      <c r="E206" s="176"/>
      <c r="F206" s="176"/>
      <c r="G206" s="176"/>
      <c r="H206" s="176"/>
      <c r="I206" s="176"/>
      <c r="J206" s="176"/>
      <c r="K206" s="176"/>
      <c r="L206" s="176"/>
      <c r="M206" s="176"/>
      <c r="N206" s="176"/>
      <c r="O206" s="176"/>
      <c r="P206" s="176"/>
      <c r="Q206" s="176"/>
      <c r="R206" s="176"/>
      <c r="S206" s="176"/>
      <c r="T206" s="176"/>
      <c r="U206" s="176"/>
      <c r="V206" s="176"/>
      <c r="W206" s="176"/>
      <c r="X206" s="488"/>
      <c r="Y206" s="490"/>
      <c r="Z206" s="176"/>
      <c r="AA206" s="176"/>
      <c r="AB206" s="176"/>
      <c r="AC206" s="176"/>
      <c r="AD206" s="176"/>
      <c r="AE206" s="176"/>
      <c r="AF206" s="490"/>
      <c r="AG206" s="176"/>
      <c r="AH206" s="176"/>
      <c r="AI206" s="176"/>
      <c r="AJ206" s="176"/>
      <c r="AK206" s="176"/>
      <c r="AL206" s="176"/>
      <c r="AM206" s="176"/>
      <c r="AN206" s="176"/>
      <c r="AO206" s="176"/>
      <c r="AP206" s="176"/>
      <c r="AQ206" s="176"/>
      <c r="AR206" s="176"/>
      <c r="AS206" s="176"/>
      <c r="AT206" s="458"/>
      <c r="AU206" s="176"/>
      <c r="AV206" s="176"/>
      <c r="AW206" s="522"/>
      <c r="AX206" s="522"/>
      <c r="AY206" s="522"/>
      <c r="AZ206" s="522"/>
      <c r="BA206" s="522"/>
      <c r="BB206" s="522"/>
      <c r="BC206" s="956"/>
      <c r="BD206" s="959"/>
      <c r="BE206" s="959"/>
      <c r="BF206" s="959"/>
      <c r="BG206" s="681"/>
      <c r="BH206" s="681"/>
      <c r="BI206" s="681"/>
      <c r="BJ206" s="681"/>
      <c r="BK206" s="681"/>
      <c r="BL206" s="681"/>
      <c r="BM206" s="681"/>
      <c r="BN206" s="681"/>
      <c r="BO206" s="681"/>
      <c r="BP206" s="681"/>
      <c r="BQ206" s="681"/>
      <c r="BR206" s="681"/>
      <c r="BS206" s="681"/>
      <c r="BT206" s="681"/>
      <c r="BU206" s="681"/>
      <c r="BV206" s="681"/>
      <c r="BW206" s="681"/>
      <c r="BX206" s="681"/>
      <c r="BY206" s="681"/>
      <c r="BZ206" s="681"/>
      <c r="CA206" s="681"/>
      <c r="CB206" s="681"/>
      <c r="CC206" s="681"/>
      <c r="CD206" s="681"/>
      <c r="CE206" s="681"/>
      <c r="CF206" s="681"/>
      <c r="CG206" s="681"/>
      <c r="CH206" s="681"/>
      <c r="CI206" s="681"/>
      <c r="CJ206" s="681"/>
      <c r="CK206" s="681"/>
      <c r="CL206" s="681"/>
      <c r="CM206" s="681"/>
      <c r="CN206" s="681"/>
      <c r="CO206" s="681"/>
      <c r="CP206" s="681"/>
    </row>
    <row r="207" spans="1:94" ht="15.75" customHeight="1">
      <c r="A207" s="176"/>
      <c r="B207" s="176"/>
      <c r="C207" s="176"/>
      <c r="D207" s="176"/>
      <c r="E207" s="176"/>
      <c r="F207" s="176"/>
      <c r="G207" s="176"/>
      <c r="H207" s="176"/>
      <c r="I207" s="176"/>
      <c r="J207" s="176"/>
      <c r="K207" s="176"/>
      <c r="L207" s="176"/>
      <c r="M207" s="176"/>
      <c r="N207" s="176"/>
      <c r="O207" s="176"/>
      <c r="P207" s="176"/>
      <c r="Q207" s="176"/>
      <c r="R207" s="176"/>
      <c r="S207" s="176"/>
      <c r="T207" s="176"/>
      <c r="U207" s="176"/>
      <c r="V207" s="176"/>
      <c r="W207" s="176"/>
      <c r="X207" s="488"/>
      <c r="Y207" s="490"/>
      <c r="Z207" s="176"/>
      <c r="AA207" s="176"/>
      <c r="AB207" s="176"/>
      <c r="AC207" s="176"/>
      <c r="AD207" s="176"/>
      <c r="AE207" s="176"/>
      <c r="AF207" s="176"/>
      <c r="AG207" s="176"/>
      <c r="AH207" s="176"/>
      <c r="AI207" s="176"/>
      <c r="AJ207" s="176"/>
      <c r="AK207" s="176"/>
      <c r="AL207" s="176"/>
      <c r="AM207" s="176"/>
      <c r="AN207" s="176"/>
      <c r="AO207" s="176"/>
      <c r="AP207" s="176"/>
      <c r="AQ207" s="176"/>
      <c r="AR207" s="176"/>
      <c r="AS207" s="176"/>
      <c r="AT207" s="458"/>
      <c r="AU207" s="176"/>
      <c r="AV207" s="176"/>
      <c r="AW207" s="522"/>
      <c r="AX207" s="522"/>
      <c r="AY207" s="522"/>
      <c r="AZ207" s="522"/>
      <c r="BA207" s="522"/>
      <c r="BB207" s="522"/>
      <c r="BC207" s="956"/>
      <c r="BD207" s="959"/>
      <c r="BE207" s="959"/>
      <c r="BF207" s="959"/>
      <c r="BG207" s="681"/>
      <c r="BH207" s="681"/>
      <c r="BI207" s="681"/>
      <c r="BJ207" s="681"/>
      <c r="BK207" s="681"/>
      <c r="BL207" s="681"/>
      <c r="BM207" s="681"/>
      <c r="BN207" s="681"/>
      <c r="BO207" s="681"/>
      <c r="BP207" s="681"/>
      <c r="BQ207" s="681"/>
      <c r="BR207" s="681"/>
      <c r="BS207" s="681"/>
      <c r="BT207" s="681"/>
      <c r="BU207" s="681"/>
      <c r="BV207" s="681"/>
      <c r="BW207" s="681"/>
      <c r="BX207" s="681"/>
      <c r="BY207" s="681"/>
      <c r="BZ207" s="681"/>
      <c r="CA207" s="681"/>
      <c r="CB207" s="681"/>
      <c r="CC207" s="681"/>
      <c r="CD207" s="681"/>
      <c r="CE207" s="681"/>
      <c r="CF207" s="681"/>
      <c r="CG207" s="681"/>
      <c r="CH207" s="681"/>
      <c r="CI207" s="681"/>
      <c r="CJ207" s="681"/>
      <c r="CK207" s="681"/>
      <c r="CL207" s="681"/>
      <c r="CM207" s="681"/>
      <c r="CN207" s="681"/>
      <c r="CO207" s="681"/>
      <c r="CP207" s="681"/>
    </row>
    <row r="208" spans="1:94" ht="15.75" customHeight="1">
      <c r="A208" s="176"/>
      <c r="B208" s="176"/>
      <c r="C208" s="176"/>
      <c r="D208" s="176"/>
      <c r="E208" s="176"/>
      <c r="F208" s="176"/>
      <c r="G208" s="176"/>
      <c r="H208" s="176"/>
      <c r="I208" s="176"/>
      <c r="J208" s="176"/>
      <c r="K208" s="176"/>
      <c r="L208" s="176"/>
      <c r="M208" s="176"/>
      <c r="N208" s="176"/>
      <c r="O208" s="176"/>
      <c r="P208" s="176"/>
      <c r="Q208" s="176"/>
      <c r="R208" s="176"/>
      <c r="S208" s="176"/>
      <c r="T208" s="176"/>
      <c r="U208" s="176"/>
      <c r="V208" s="176"/>
      <c r="W208" s="176"/>
      <c r="X208" s="488"/>
      <c r="Y208" s="490"/>
      <c r="Z208" s="176"/>
      <c r="AA208" s="176"/>
      <c r="AB208" s="176"/>
      <c r="AC208" s="176"/>
      <c r="AD208" s="176"/>
      <c r="AE208" s="176"/>
      <c r="AF208" s="176"/>
      <c r="AG208" s="176"/>
      <c r="AH208" s="176"/>
      <c r="AI208" s="176"/>
      <c r="AJ208" s="176"/>
      <c r="AK208" s="176"/>
      <c r="AL208" s="176"/>
      <c r="AM208" s="176"/>
      <c r="AN208" s="176"/>
      <c r="AO208" s="176"/>
      <c r="AP208" s="176"/>
      <c r="AQ208" s="176"/>
      <c r="AR208" s="176"/>
      <c r="AS208" s="176"/>
      <c r="AT208" s="458"/>
      <c r="AU208" s="176"/>
      <c r="AV208" s="176"/>
      <c r="AW208" s="522"/>
      <c r="AX208" s="522"/>
      <c r="AY208" s="522"/>
      <c r="AZ208" s="522"/>
      <c r="BA208" s="522"/>
      <c r="BB208" s="522"/>
      <c r="BC208" s="956"/>
      <c r="BD208" s="959"/>
      <c r="BE208" s="959"/>
      <c r="BF208" s="959"/>
      <c r="BG208" s="681"/>
      <c r="BH208" s="681"/>
      <c r="BI208" s="681"/>
      <c r="BJ208" s="681"/>
      <c r="BK208" s="681"/>
      <c r="BL208" s="681"/>
      <c r="BM208" s="681"/>
      <c r="BN208" s="681"/>
      <c r="BO208" s="681"/>
      <c r="BP208" s="681"/>
      <c r="BQ208" s="681"/>
      <c r="BR208" s="681"/>
      <c r="BS208" s="681"/>
      <c r="BT208" s="681"/>
      <c r="BU208" s="681"/>
      <c r="BV208" s="681"/>
      <c r="BW208" s="681"/>
      <c r="BX208" s="681"/>
      <c r="BY208" s="681"/>
      <c r="BZ208" s="681"/>
      <c r="CA208" s="681"/>
      <c r="CB208" s="681"/>
      <c r="CC208" s="681"/>
      <c r="CD208" s="681"/>
      <c r="CE208" s="681"/>
      <c r="CF208" s="681"/>
      <c r="CG208" s="681"/>
      <c r="CH208" s="681"/>
      <c r="CI208" s="681"/>
      <c r="CJ208" s="681"/>
      <c r="CK208" s="681"/>
      <c r="CL208" s="681"/>
      <c r="CM208" s="681"/>
      <c r="CN208" s="681"/>
      <c r="CO208" s="681"/>
      <c r="CP208" s="681"/>
    </row>
    <row r="209" spans="1:94" ht="15.75" customHeight="1">
      <c r="A209" s="176"/>
      <c r="B209" s="176"/>
      <c r="C209" s="176"/>
      <c r="D209" s="176"/>
      <c r="E209" s="176"/>
      <c r="F209" s="176"/>
      <c r="G209" s="176"/>
      <c r="H209" s="176"/>
      <c r="I209" s="176"/>
      <c r="J209" s="176"/>
      <c r="K209" s="176"/>
      <c r="L209" s="176"/>
      <c r="M209" s="176"/>
      <c r="N209" s="176"/>
      <c r="O209" s="176"/>
      <c r="P209" s="176"/>
      <c r="Q209" s="176"/>
      <c r="R209" s="176"/>
      <c r="S209" s="176"/>
      <c r="T209" s="176"/>
      <c r="U209" s="176"/>
      <c r="V209" s="176"/>
      <c r="W209" s="176"/>
      <c r="X209" s="488"/>
      <c r="Y209" s="490"/>
      <c r="Z209" s="176"/>
      <c r="AA209" s="176"/>
      <c r="AB209" s="176"/>
      <c r="AC209" s="176"/>
      <c r="AD209" s="176"/>
      <c r="AE209" s="176"/>
      <c r="AF209" s="490"/>
      <c r="AG209" s="176"/>
      <c r="AH209" s="176"/>
      <c r="AI209" s="176"/>
      <c r="AJ209" s="176"/>
      <c r="AK209" s="176"/>
      <c r="AL209" s="176"/>
      <c r="AM209" s="176"/>
      <c r="AN209" s="176"/>
      <c r="AO209" s="176"/>
      <c r="AP209" s="176"/>
      <c r="AQ209" s="176"/>
      <c r="AR209" s="176"/>
      <c r="AS209" s="176"/>
      <c r="AT209" s="458"/>
      <c r="AU209" s="176"/>
      <c r="AV209" s="176"/>
      <c r="AW209" s="522"/>
      <c r="AX209" s="522"/>
      <c r="AY209" s="522"/>
      <c r="AZ209" s="522"/>
      <c r="BA209" s="522"/>
      <c r="BB209" s="522"/>
      <c r="BC209" s="956"/>
      <c r="BD209" s="959"/>
      <c r="BE209" s="959"/>
      <c r="BF209" s="959"/>
      <c r="BG209" s="681"/>
      <c r="BH209" s="681"/>
      <c r="BI209" s="681"/>
      <c r="BJ209" s="681"/>
      <c r="BK209" s="681"/>
      <c r="BL209" s="681"/>
      <c r="BM209" s="681"/>
      <c r="BN209" s="681"/>
      <c r="BO209" s="681"/>
      <c r="BP209" s="681"/>
      <c r="BQ209" s="681"/>
      <c r="BR209" s="681"/>
      <c r="BS209" s="681"/>
      <c r="BT209" s="681"/>
      <c r="BU209" s="681"/>
      <c r="BV209" s="681"/>
      <c r="BW209" s="681"/>
      <c r="BX209" s="681"/>
      <c r="BY209" s="681"/>
      <c r="BZ209" s="681"/>
      <c r="CA209" s="681"/>
      <c r="CB209" s="681"/>
      <c r="CC209" s="681"/>
      <c r="CD209" s="681"/>
      <c r="CE209" s="681"/>
      <c r="CF209" s="681"/>
      <c r="CG209" s="681"/>
      <c r="CH209" s="681"/>
      <c r="CI209" s="681"/>
      <c r="CJ209" s="681"/>
      <c r="CK209" s="681"/>
      <c r="CL209" s="681"/>
      <c r="CM209" s="681"/>
      <c r="CN209" s="681"/>
      <c r="CO209" s="681"/>
      <c r="CP209" s="681"/>
    </row>
    <row r="210" spans="1:94" ht="15.75" customHeight="1">
      <c r="A210" s="176"/>
      <c r="B210" s="176"/>
      <c r="C210" s="176"/>
      <c r="D210" s="176"/>
      <c r="E210" s="176"/>
      <c r="F210" s="176"/>
      <c r="G210" s="176"/>
      <c r="H210" s="176"/>
      <c r="I210" s="176"/>
      <c r="J210" s="176"/>
      <c r="K210" s="176"/>
      <c r="L210" s="176"/>
      <c r="M210" s="176"/>
      <c r="N210" s="176"/>
      <c r="O210" s="176"/>
      <c r="P210" s="176"/>
      <c r="Q210" s="176"/>
      <c r="R210" s="176"/>
      <c r="S210" s="176"/>
      <c r="T210" s="176"/>
      <c r="U210" s="176"/>
      <c r="V210" s="176"/>
      <c r="W210" s="176"/>
      <c r="X210" s="488"/>
      <c r="Y210" s="490"/>
      <c r="Z210" s="176"/>
      <c r="AA210" s="176"/>
      <c r="AB210" s="176"/>
      <c r="AC210" s="176"/>
      <c r="AD210" s="176"/>
      <c r="AE210" s="176"/>
      <c r="AF210" s="964"/>
      <c r="AG210" s="176"/>
      <c r="AH210" s="176"/>
      <c r="AI210" s="176"/>
      <c r="AJ210" s="176"/>
      <c r="AK210" s="176"/>
      <c r="AL210" s="176"/>
      <c r="AM210" s="176"/>
      <c r="AN210" s="176"/>
      <c r="AO210" s="176"/>
      <c r="AP210" s="176"/>
      <c r="AQ210" s="176"/>
      <c r="AR210" s="176"/>
      <c r="AS210" s="176"/>
      <c r="AT210" s="458"/>
      <c r="AU210" s="176"/>
      <c r="AV210" s="176"/>
      <c r="AW210" s="522"/>
      <c r="AX210" s="522"/>
      <c r="AY210" s="522"/>
      <c r="AZ210" s="522"/>
      <c r="BA210" s="522"/>
      <c r="BB210" s="522"/>
      <c r="BC210" s="956"/>
      <c r="BD210" s="959"/>
      <c r="BE210" s="959"/>
      <c r="BF210" s="959"/>
      <c r="BG210" s="681"/>
      <c r="BH210" s="681"/>
      <c r="BI210" s="681"/>
      <c r="BJ210" s="681"/>
      <c r="BK210" s="681"/>
      <c r="BL210" s="681"/>
      <c r="BM210" s="681"/>
      <c r="BN210" s="681"/>
      <c r="BO210" s="681"/>
      <c r="BP210" s="681"/>
      <c r="BQ210" s="681"/>
      <c r="BR210" s="681"/>
      <c r="BS210" s="681"/>
      <c r="BT210" s="681"/>
      <c r="BU210" s="681"/>
      <c r="BV210" s="681"/>
      <c r="BW210" s="681"/>
      <c r="BX210" s="681"/>
      <c r="BY210" s="681"/>
      <c r="BZ210" s="681"/>
      <c r="CA210" s="681"/>
      <c r="CB210" s="681"/>
      <c r="CC210" s="681"/>
      <c r="CD210" s="681"/>
      <c r="CE210" s="681"/>
      <c r="CF210" s="681"/>
      <c r="CG210" s="681"/>
      <c r="CH210" s="681"/>
      <c r="CI210" s="681"/>
      <c r="CJ210" s="681"/>
      <c r="CK210" s="681"/>
      <c r="CL210" s="681"/>
      <c r="CM210" s="681"/>
      <c r="CN210" s="681"/>
      <c r="CO210" s="681"/>
      <c r="CP210" s="681"/>
    </row>
    <row r="211" spans="1:94" ht="15.75" customHeight="1">
      <c r="A211" s="965"/>
      <c r="B211" s="959"/>
      <c r="C211" s="959"/>
      <c r="D211" s="959"/>
      <c r="E211" s="959"/>
      <c r="F211" s="959"/>
      <c r="G211" s="966"/>
      <c r="H211" s="959"/>
      <c r="I211" s="959"/>
      <c r="J211" s="959"/>
      <c r="K211" s="959"/>
      <c r="L211" s="959"/>
      <c r="M211" s="959"/>
      <c r="N211" s="959"/>
      <c r="O211" s="959"/>
      <c r="P211" s="959"/>
      <c r="Q211" s="959"/>
      <c r="R211" s="959"/>
      <c r="S211" s="959"/>
      <c r="T211" s="959"/>
      <c r="U211" s="959"/>
      <c r="V211" s="959"/>
      <c r="W211" s="959"/>
      <c r="X211" s="959"/>
      <c r="Y211" s="959"/>
      <c r="Z211" s="959"/>
      <c r="AA211" s="959"/>
      <c r="AB211" s="959"/>
      <c r="AC211" s="959"/>
      <c r="AD211" s="959"/>
      <c r="AE211" s="959"/>
      <c r="AF211" s="959"/>
      <c r="AG211" s="959"/>
      <c r="AH211" s="959"/>
      <c r="AI211" s="959"/>
      <c r="AJ211" s="959"/>
      <c r="AK211" s="959"/>
      <c r="AL211" s="959"/>
      <c r="AM211" s="959"/>
      <c r="AN211" s="959"/>
      <c r="AO211" s="959"/>
      <c r="AP211" s="959"/>
      <c r="AQ211" s="959"/>
      <c r="AR211" s="959"/>
      <c r="AS211" s="959"/>
      <c r="AT211" s="959"/>
      <c r="AU211" s="959"/>
      <c r="AV211" s="959"/>
      <c r="AW211" s="959"/>
      <c r="AX211" s="959"/>
      <c r="AY211" s="959"/>
      <c r="AZ211" s="959"/>
      <c r="BA211" s="959"/>
      <c r="BB211" s="959"/>
      <c r="BC211" s="959"/>
      <c r="BD211" s="959"/>
      <c r="BE211" s="959"/>
      <c r="BF211" s="959"/>
      <c r="BG211" s="681"/>
      <c r="BH211" s="681"/>
      <c r="BI211" s="681"/>
      <c r="BJ211" s="681"/>
      <c r="BK211" s="681"/>
      <c r="BL211" s="681"/>
      <c r="BM211" s="681"/>
      <c r="BN211" s="681"/>
      <c r="BO211" s="681"/>
      <c r="BP211" s="681"/>
      <c r="BQ211" s="681"/>
      <c r="BR211" s="681"/>
      <c r="BS211" s="681"/>
      <c r="BT211" s="681"/>
      <c r="BU211" s="681"/>
      <c r="BV211" s="681"/>
      <c r="BW211" s="681"/>
      <c r="BX211" s="681"/>
      <c r="BY211" s="681"/>
      <c r="BZ211" s="681"/>
      <c r="CA211" s="681"/>
      <c r="CB211" s="681"/>
      <c r="CC211" s="681"/>
      <c r="CD211" s="681"/>
      <c r="CE211" s="681"/>
      <c r="CF211" s="681"/>
      <c r="CG211" s="681"/>
      <c r="CH211" s="681"/>
      <c r="CI211" s="681"/>
      <c r="CJ211" s="681"/>
      <c r="CK211" s="681"/>
      <c r="CL211" s="681"/>
      <c r="CM211" s="681"/>
      <c r="CN211" s="681"/>
      <c r="CO211" s="681"/>
      <c r="CP211" s="681"/>
    </row>
    <row r="212" spans="1:94" ht="15.75" customHeight="1">
      <c r="A212" s="176"/>
      <c r="B212" s="176"/>
      <c r="C212" s="176"/>
      <c r="D212" s="176"/>
      <c r="E212" s="176"/>
      <c r="F212" s="176"/>
      <c r="G212" s="176"/>
      <c r="H212" s="176"/>
      <c r="I212" s="176"/>
      <c r="J212" s="176"/>
      <c r="K212" s="176"/>
      <c r="L212" s="176"/>
      <c r="M212" s="176"/>
      <c r="N212" s="176"/>
      <c r="O212" s="176"/>
      <c r="P212" s="176"/>
      <c r="Q212" s="176"/>
      <c r="R212" s="176"/>
      <c r="S212" s="176"/>
      <c r="T212" s="176"/>
      <c r="U212" s="176"/>
      <c r="V212" s="176"/>
      <c r="W212" s="176"/>
      <c r="X212" s="488"/>
      <c r="Y212" s="490"/>
      <c r="Z212" s="176"/>
      <c r="AA212" s="176"/>
      <c r="AB212" s="176"/>
      <c r="AC212" s="176"/>
      <c r="AD212" s="176"/>
      <c r="AE212" s="176"/>
      <c r="AF212" s="490"/>
      <c r="AG212" s="176"/>
      <c r="AH212" s="176"/>
      <c r="AI212" s="176"/>
      <c r="AJ212" s="176"/>
      <c r="AK212" s="176"/>
      <c r="AL212" s="176"/>
      <c r="AM212" s="176"/>
      <c r="AN212" s="176"/>
      <c r="AO212" s="176"/>
      <c r="AP212" s="176"/>
      <c r="AQ212" s="176"/>
      <c r="AR212" s="176"/>
      <c r="AS212" s="176"/>
      <c r="AT212" s="458"/>
      <c r="AU212" s="176"/>
      <c r="AV212" s="176"/>
      <c r="AW212" s="176"/>
      <c r="AX212" s="522"/>
      <c r="AY212" s="522"/>
      <c r="AZ212" s="522"/>
      <c r="BA212" s="522"/>
      <c r="BB212" s="522"/>
      <c r="BC212" s="956"/>
      <c r="BD212" s="956"/>
      <c r="BE212" s="956"/>
      <c r="BF212" s="956"/>
      <c r="BG212" s="680"/>
      <c r="BH212" s="680"/>
      <c r="BI212" s="680"/>
      <c r="BJ212" s="680"/>
      <c r="BK212" s="680"/>
      <c r="BL212" s="680"/>
      <c r="BM212" s="680"/>
      <c r="BN212" s="680"/>
      <c r="BO212" s="680"/>
      <c r="BP212" s="680"/>
      <c r="BQ212" s="680"/>
      <c r="BR212" s="680"/>
      <c r="BS212" s="680"/>
      <c r="BT212" s="680"/>
      <c r="BU212" s="680"/>
      <c r="BV212" s="680"/>
      <c r="BW212" s="680"/>
      <c r="BX212" s="680"/>
      <c r="BY212" s="680"/>
      <c r="BZ212" s="680"/>
      <c r="CA212" s="680"/>
      <c r="CB212" s="680"/>
      <c r="CC212" s="680"/>
      <c r="CD212" s="680"/>
      <c r="CE212" s="680"/>
      <c r="CF212" s="680"/>
      <c r="CG212" s="680"/>
      <c r="CH212" s="680"/>
      <c r="CI212" s="680"/>
      <c r="CJ212" s="680"/>
      <c r="CK212" s="680"/>
      <c r="CL212" s="680"/>
      <c r="CM212" s="680"/>
      <c r="CN212" s="680"/>
      <c r="CO212" s="680"/>
      <c r="CP212" s="680"/>
    </row>
    <row r="213" spans="1:94" ht="15.75" customHeight="1">
      <c r="A213" s="176"/>
      <c r="B213" s="176"/>
      <c r="C213" s="176"/>
      <c r="D213" s="176"/>
      <c r="E213" s="176"/>
      <c r="F213" s="176"/>
      <c r="G213" s="176"/>
      <c r="H213" s="176"/>
      <c r="I213" s="176"/>
      <c r="J213" s="176"/>
      <c r="K213" s="176"/>
      <c r="L213" s="176"/>
      <c r="M213" s="176"/>
      <c r="N213" s="176"/>
      <c r="O213" s="176"/>
      <c r="P213" s="176"/>
      <c r="Q213" s="176"/>
      <c r="R213" s="176"/>
      <c r="S213" s="176"/>
      <c r="T213" s="176"/>
      <c r="U213" s="176"/>
      <c r="V213" s="176"/>
      <c r="W213" s="176"/>
      <c r="X213" s="488"/>
      <c r="Y213" s="490"/>
      <c r="Z213" s="176"/>
      <c r="AA213" s="176"/>
      <c r="AB213" s="176"/>
      <c r="AC213" s="176"/>
      <c r="AD213" s="176"/>
      <c r="AE213" s="176"/>
      <c r="AF213" s="176"/>
      <c r="AG213" s="176"/>
      <c r="AH213" s="176"/>
      <c r="AI213" s="176"/>
      <c r="AJ213" s="176"/>
      <c r="AK213" s="176"/>
      <c r="AL213" s="176"/>
      <c r="AM213" s="176"/>
      <c r="AN213" s="176"/>
      <c r="AO213" s="176"/>
      <c r="AP213" s="176"/>
      <c r="AQ213" s="176"/>
      <c r="AR213" s="176"/>
      <c r="AS213" s="176"/>
      <c r="AT213" s="458"/>
      <c r="AU213" s="176"/>
      <c r="AV213" s="176"/>
      <c r="AW213" s="176"/>
      <c r="AX213" s="522"/>
      <c r="AY213" s="522"/>
      <c r="AZ213" s="522"/>
      <c r="BA213" s="522"/>
      <c r="BB213" s="522"/>
      <c r="BC213" s="956"/>
      <c r="BD213" s="956"/>
      <c r="BE213" s="956"/>
      <c r="BF213" s="956"/>
      <c r="BG213" s="680"/>
      <c r="BH213" s="680"/>
      <c r="BI213" s="680"/>
      <c r="BJ213" s="680"/>
      <c r="BK213" s="680"/>
      <c r="BL213" s="680"/>
      <c r="BM213" s="680"/>
      <c r="BN213" s="680"/>
      <c r="BO213" s="680"/>
      <c r="BP213" s="680"/>
      <c r="BQ213" s="680"/>
      <c r="BR213" s="680"/>
      <c r="BS213" s="680"/>
      <c r="BT213" s="680"/>
      <c r="BU213" s="680"/>
      <c r="BV213" s="680"/>
      <c r="BW213" s="680"/>
      <c r="BX213" s="680"/>
      <c r="BY213" s="680"/>
      <c r="BZ213" s="680"/>
      <c r="CA213" s="680"/>
      <c r="CB213" s="680"/>
      <c r="CC213" s="680"/>
      <c r="CD213" s="680"/>
      <c r="CE213" s="680"/>
      <c r="CF213" s="680"/>
      <c r="CG213" s="680"/>
      <c r="CH213" s="680"/>
      <c r="CI213" s="680"/>
      <c r="CJ213" s="680"/>
      <c r="CK213" s="680"/>
      <c r="CL213" s="680"/>
      <c r="CM213" s="680"/>
      <c r="CN213" s="680"/>
      <c r="CO213" s="680"/>
      <c r="CP213" s="680"/>
    </row>
    <row r="214" spans="1:94" ht="15.75" customHeight="1">
      <c r="A214" s="176"/>
      <c r="B214" s="176"/>
      <c r="C214" s="176"/>
      <c r="D214" s="176"/>
      <c r="E214" s="176"/>
      <c r="F214" s="176"/>
      <c r="G214" s="176"/>
      <c r="H214" s="176"/>
      <c r="I214" s="176"/>
      <c r="J214" s="176"/>
      <c r="K214" s="176"/>
      <c r="L214" s="176"/>
      <c r="M214" s="176"/>
      <c r="N214" s="176"/>
      <c r="O214" s="176"/>
      <c r="P214" s="176"/>
      <c r="Q214" s="176"/>
      <c r="R214" s="176"/>
      <c r="S214" s="176"/>
      <c r="T214" s="176"/>
      <c r="U214" s="176"/>
      <c r="V214" s="176"/>
      <c r="W214" s="176"/>
      <c r="X214" s="488"/>
      <c r="Y214" s="490"/>
      <c r="Z214" s="176"/>
      <c r="AA214" s="176"/>
      <c r="AB214" s="176"/>
      <c r="AC214" s="176"/>
      <c r="AD214" s="176"/>
      <c r="AE214" s="176"/>
      <c r="AF214" s="490"/>
      <c r="AG214" s="176"/>
      <c r="AH214" s="176"/>
      <c r="AI214" s="176"/>
      <c r="AJ214" s="176"/>
      <c r="AK214" s="176"/>
      <c r="AL214" s="176"/>
      <c r="AM214" s="176"/>
      <c r="AN214" s="176"/>
      <c r="AO214" s="176"/>
      <c r="AP214" s="176"/>
      <c r="AQ214" s="176"/>
      <c r="AR214" s="176"/>
      <c r="AS214" s="176"/>
      <c r="AT214" s="458"/>
      <c r="AU214" s="176"/>
      <c r="AV214" s="176"/>
      <c r="AW214" s="176"/>
      <c r="AX214" s="522"/>
      <c r="AY214" s="522"/>
      <c r="AZ214" s="522"/>
      <c r="BA214" s="522"/>
      <c r="BB214" s="522"/>
      <c r="BC214" s="956"/>
      <c r="BD214" s="956"/>
      <c r="BE214" s="956"/>
      <c r="BF214" s="956"/>
      <c r="BG214" s="680"/>
      <c r="BH214" s="680"/>
      <c r="BI214" s="680"/>
      <c r="BJ214" s="680"/>
      <c r="BK214" s="680"/>
      <c r="BL214" s="680"/>
      <c r="BM214" s="680"/>
      <c r="BN214" s="680"/>
      <c r="BO214" s="680"/>
      <c r="BP214" s="680"/>
      <c r="BQ214" s="680"/>
      <c r="BR214" s="680"/>
      <c r="BS214" s="680"/>
      <c r="BT214" s="680"/>
      <c r="BU214" s="680"/>
      <c r="BV214" s="680"/>
      <c r="BW214" s="680"/>
      <c r="BX214" s="680"/>
      <c r="BY214" s="680"/>
      <c r="BZ214" s="680"/>
      <c r="CA214" s="680"/>
      <c r="CB214" s="680"/>
      <c r="CC214" s="680"/>
      <c r="CD214" s="680"/>
      <c r="CE214" s="680"/>
      <c r="CF214" s="680"/>
      <c r="CG214" s="680"/>
      <c r="CH214" s="680"/>
      <c r="CI214" s="680"/>
      <c r="CJ214" s="680"/>
      <c r="CK214" s="680"/>
      <c r="CL214" s="680"/>
      <c r="CM214" s="680"/>
      <c r="CN214" s="680"/>
      <c r="CO214" s="680"/>
      <c r="CP214" s="680"/>
    </row>
    <row r="215" spans="1:94" ht="15.75" customHeight="1">
      <c r="A215" s="176"/>
      <c r="B215" s="176"/>
      <c r="C215" s="176"/>
      <c r="D215" s="176"/>
      <c r="E215" s="176"/>
      <c r="F215" s="176"/>
      <c r="G215" s="176"/>
      <c r="H215" s="176"/>
      <c r="I215" s="176"/>
      <c r="J215" s="176"/>
      <c r="K215" s="176"/>
      <c r="L215" s="176"/>
      <c r="M215" s="176"/>
      <c r="N215" s="176"/>
      <c r="O215" s="176"/>
      <c r="P215" s="176"/>
      <c r="Q215" s="176"/>
      <c r="R215" s="176"/>
      <c r="S215" s="176"/>
      <c r="T215" s="176"/>
      <c r="U215" s="176"/>
      <c r="V215" s="176"/>
      <c r="W215" s="176"/>
      <c r="X215" s="488"/>
      <c r="Y215" s="490"/>
      <c r="Z215" s="176"/>
      <c r="AA215" s="176"/>
      <c r="AB215" s="176"/>
      <c r="AC215" s="176"/>
      <c r="AD215" s="176"/>
      <c r="AE215" s="176"/>
      <c r="AF215" s="488"/>
      <c r="AG215" s="176"/>
      <c r="AH215" s="176"/>
      <c r="AI215" s="176"/>
      <c r="AJ215" s="176"/>
      <c r="AK215" s="176"/>
      <c r="AL215" s="176"/>
      <c r="AM215" s="176"/>
      <c r="AN215" s="176"/>
      <c r="AO215" s="176"/>
      <c r="AP215" s="176"/>
      <c r="AQ215" s="176"/>
      <c r="AR215" s="176"/>
      <c r="AS215" s="176"/>
      <c r="AT215" s="458"/>
      <c r="AU215" s="176"/>
      <c r="AV215" s="176"/>
      <c r="AW215" s="962"/>
      <c r="AX215" s="962"/>
      <c r="AY215" s="522"/>
      <c r="AZ215" s="522"/>
      <c r="BA215" s="522"/>
      <c r="BB215" s="522"/>
      <c r="BC215" s="956"/>
      <c r="BD215" s="959"/>
      <c r="BE215" s="959"/>
      <c r="BF215" s="959"/>
      <c r="BG215" s="681"/>
      <c r="BH215" s="681"/>
      <c r="BI215" s="681"/>
      <c r="BJ215" s="681"/>
      <c r="BK215" s="681"/>
      <c r="BL215" s="681"/>
      <c r="BM215" s="681"/>
      <c r="BN215" s="681"/>
      <c r="BO215" s="681"/>
      <c r="BP215" s="681"/>
      <c r="BQ215" s="681"/>
      <c r="BR215" s="681"/>
      <c r="BS215" s="681"/>
      <c r="BT215" s="681"/>
      <c r="BU215" s="681"/>
      <c r="BV215" s="681"/>
      <c r="BW215" s="681"/>
      <c r="BX215" s="681"/>
      <c r="BY215" s="681"/>
      <c r="BZ215" s="681"/>
      <c r="CA215" s="681"/>
      <c r="CB215" s="681"/>
      <c r="CC215" s="681"/>
      <c r="CD215" s="681"/>
      <c r="CE215" s="681"/>
      <c r="CF215" s="681"/>
      <c r="CG215" s="681"/>
      <c r="CH215" s="681"/>
      <c r="CI215" s="681"/>
      <c r="CJ215" s="681"/>
      <c r="CK215" s="681"/>
      <c r="CL215" s="681"/>
      <c r="CM215" s="681"/>
      <c r="CN215" s="681"/>
      <c r="CO215" s="681"/>
      <c r="CP215" s="681"/>
    </row>
    <row r="216" spans="1:94" ht="15.75" customHeight="1">
      <c r="A216" s="176"/>
      <c r="B216" s="176"/>
      <c r="C216" s="176"/>
      <c r="D216" s="176"/>
      <c r="E216" s="176"/>
      <c r="F216" s="176"/>
      <c r="G216" s="176"/>
      <c r="H216" s="176"/>
      <c r="I216" s="176"/>
      <c r="J216" s="176"/>
      <c r="K216" s="176"/>
      <c r="L216" s="176"/>
      <c r="M216" s="176"/>
      <c r="N216" s="176"/>
      <c r="O216" s="176"/>
      <c r="P216" s="176"/>
      <c r="Q216" s="176"/>
      <c r="R216" s="176"/>
      <c r="S216" s="176"/>
      <c r="T216" s="176"/>
      <c r="U216" s="176"/>
      <c r="V216" s="176"/>
      <c r="W216" s="176"/>
      <c r="X216" s="488"/>
      <c r="Y216" s="490"/>
      <c r="Z216" s="176"/>
      <c r="AA216" s="176"/>
      <c r="AB216" s="176"/>
      <c r="AC216" s="176"/>
      <c r="AD216" s="176"/>
      <c r="AE216" s="176"/>
      <c r="AF216" s="488"/>
      <c r="AG216" s="176"/>
      <c r="AH216" s="176"/>
      <c r="AI216" s="176"/>
      <c r="AJ216" s="176"/>
      <c r="AK216" s="176"/>
      <c r="AL216" s="176"/>
      <c r="AM216" s="176"/>
      <c r="AN216" s="176"/>
      <c r="AO216" s="176"/>
      <c r="AP216" s="176"/>
      <c r="AQ216" s="176"/>
      <c r="AR216" s="176"/>
      <c r="AS216" s="176"/>
      <c r="AT216" s="458"/>
      <c r="AU216" s="176"/>
      <c r="AV216" s="176"/>
      <c r="AW216" s="962"/>
      <c r="AX216" s="962"/>
      <c r="AY216" s="522"/>
      <c r="AZ216" s="522"/>
      <c r="BA216" s="522"/>
      <c r="BB216" s="522"/>
      <c r="BC216" s="956"/>
      <c r="BD216" s="959"/>
      <c r="BE216" s="959"/>
      <c r="BF216" s="959"/>
      <c r="BG216" s="681"/>
      <c r="BH216" s="681"/>
      <c r="BI216" s="681"/>
      <c r="BJ216" s="681"/>
      <c r="BK216" s="681"/>
      <c r="BL216" s="681"/>
      <c r="BM216" s="681"/>
      <c r="BN216" s="681"/>
      <c r="BO216" s="681"/>
      <c r="BP216" s="681"/>
      <c r="BQ216" s="681"/>
      <c r="BR216" s="681"/>
      <c r="BS216" s="681"/>
      <c r="BT216" s="681"/>
      <c r="BU216" s="681"/>
      <c r="BV216" s="681"/>
      <c r="BW216" s="681"/>
      <c r="BX216" s="681"/>
      <c r="BY216" s="681"/>
      <c r="BZ216" s="681"/>
      <c r="CA216" s="681"/>
      <c r="CB216" s="681"/>
      <c r="CC216" s="681"/>
      <c r="CD216" s="681"/>
      <c r="CE216" s="681"/>
      <c r="CF216" s="681"/>
      <c r="CG216" s="681"/>
      <c r="CH216" s="681"/>
      <c r="CI216" s="681"/>
      <c r="CJ216" s="681"/>
      <c r="CK216" s="681"/>
      <c r="CL216" s="681"/>
      <c r="CM216" s="681"/>
      <c r="CN216" s="681"/>
      <c r="CO216" s="681"/>
      <c r="CP216" s="681"/>
    </row>
    <row r="217" spans="1:94" ht="15.75" customHeight="1">
      <c r="A217" s="176"/>
      <c r="B217" s="176"/>
      <c r="C217" s="176"/>
      <c r="D217" s="176"/>
      <c r="E217" s="176"/>
      <c r="F217" s="176"/>
      <c r="G217" s="176"/>
      <c r="H217" s="176"/>
      <c r="I217" s="176"/>
      <c r="J217" s="176"/>
      <c r="K217" s="176"/>
      <c r="L217" s="176"/>
      <c r="M217" s="176"/>
      <c r="N217" s="176"/>
      <c r="O217" s="176"/>
      <c r="P217" s="176"/>
      <c r="Q217" s="176"/>
      <c r="R217" s="176"/>
      <c r="S217" s="176"/>
      <c r="T217" s="176"/>
      <c r="U217" s="176"/>
      <c r="V217" s="176"/>
      <c r="W217" s="176"/>
      <c r="X217" s="488"/>
      <c r="Y217" s="490"/>
      <c r="Z217" s="176"/>
      <c r="AA217" s="176"/>
      <c r="AB217" s="176"/>
      <c r="AC217" s="176"/>
      <c r="AD217" s="967"/>
      <c r="AE217" s="176"/>
      <c r="AF217" s="488"/>
      <c r="AG217" s="176"/>
      <c r="AH217" s="176"/>
      <c r="AI217" s="176"/>
      <c r="AJ217" s="176"/>
      <c r="AK217" s="176"/>
      <c r="AL217" s="176"/>
      <c r="AM217" s="176"/>
      <c r="AN217" s="176"/>
      <c r="AO217" s="176"/>
      <c r="AP217" s="176"/>
      <c r="AQ217" s="176"/>
      <c r="AR217" s="176"/>
      <c r="AS217" s="176"/>
      <c r="AT217" s="458"/>
      <c r="AU217" s="176"/>
      <c r="AV217" s="176"/>
      <c r="AW217" s="962"/>
      <c r="AX217" s="962"/>
      <c r="AY217" s="522"/>
      <c r="AZ217" s="522"/>
      <c r="BA217" s="522"/>
      <c r="BB217" s="522"/>
      <c r="BC217" s="956"/>
      <c r="BD217" s="959"/>
      <c r="BE217" s="959"/>
      <c r="BF217" s="959"/>
      <c r="BG217" s="681"/>
      <c r="BH217" s="681"/>
      <c r="BI217" s="681"/>
      <c r="BJ217" s="681"/>
      <c r="BK217" s="681"/>
      <c r="BL217" s="681"/>
      <c r="BM217" s="681"/>
      <c r="BN217" s="681"/>
      <c r="BO217" s="681"/>
      <c r="BP217" s="681"/>
      <c r="BQ217" s="681"/>
      <c r="BR217" s="681"/>
      <c r="BS217" s="681"/>
      <c r="BT217" s="681"/>
      <c r="BU217" s="681"/>
      <c r="BV217" s="681"/>
      <c r="BW217" s="681"/>
      <c r="BX217" s="681"/>
      <c r="BY217" s="681"/>
      <c r="BZ217" s="681"/>
      <c r="CA217" s="681"/>
      <c r="CB217" s="681"/>
      <c r="CC217" s="681"/>
      <c r="CD217" s="681"/>
      <c r="CE217" s="681"/>
      <c r="CF217" s="681"/>
      <c r="CG217" s="681"/>
      <c r="CH217" s="681"/>
      <c r="CI217" s="681"/>
      <c r="CJ217" s="681"/>
      <c r="CK217" s="681"/>
      <c r="CL217" s="681"/>
      <c r="CM217" s="681"/>
      <c r="CN217" s="681"/>
      <c r="CO217" s="681"/>
      <c r="CP217" s="681"/>
    </row>
    <row r="218" spans="1:94" ht="15.75" customHeight="1">
      <c r="A218" s="176"/>
      <c r="B218" s="176"/>
      <c r="C218" s="176"/>
      <c r="D218" s="176"/>
      <c r="E218" s="176"/>
      <c r="F218" s="176"/>
      <c r="G218" s="176"/>
      <c r="H218" s="176"/>
      <c r="I218" s="176"/>
      <c r="J218" s="176"/>
      <c r="K218" s="176"/>
      <c r="L218" s="176"/>
      <c r="M218" s="176"/>
      <c r="N218" s="176"/>
      <c r="O218" s="176"/>
      <c r="P218" s="176"/>
      <c r="Q218" s="176"/>
      <c r="R218" s="176"/>
      <c r="S218" s="176"/>
      <c r="T218" s="176"/>
      <c r="U218" s="176"/>
      <c r="V218" s="176"/>
      <c r="W218" s="176"/>
      <c r="X218" s="488"/>
      <c r="Y218" s="490"/>
      <c r="Z218" s="176"/>
      <c r="AA218" s="176"/>
      <c r="AB218" s="176"/>
      <c r="AC218" s="176"/>
      <c r="AD218" s="176"/>
      <c r="AE218" s="176"/>
      <c r="AF218" s="488"/>
      <c r="AG218" s="176"/>
      <c r="AH218" s="176"/>
      <c r="AI218" s="176"/>
      <c r="AJ218" s="176"/>
      <c r="AK218" s="176"/>
      <c r="AL218" s="176"/>
      <c r="AM218" s="176"/>
      <c r="AN218" s="176"/>
      <c r="AO218" s="176"/>
      <c r="AP218" s="176"/>
      <c r="AQ218" s="176"/>
      <c r="AR218" s="176"/>
      <c r="AS218" s="176"/>
      <c r="AT218" s="458"/>
      <c r="AU218" s="176"/>
      <c r="AV218" s="176"/>
      <c r="AW218" s="962"/>
      <c r="AX218" s="962"/>
      <c r="AY218" s="522"/>
      <c r="AZ218" s="522"/>
      <c r="BA218" s="522"/>
      <c r="BB218" s="522"/>
      <c r="BC218" s="956"/>
      <c r="BD218" s="959"/>
      <c r="BE218" s="959"/>
      <c r="BF218" s="959"/>
      <c r="BG218" s="681"/>
      <c r="BH218" s="681"/>
      <c r="BI218" s="681"/>
      <c r="BJ218" s="681"/>
      <c r="BK218" s="681"/>
      <c r="BL218" s="681"/>
      <c r="BM218" s="681"/>
      <c r="BN218" s="681"/>
      <c r="BO218" s="681"/>
      <c r="BP218" s="681"/>
      <c r="BQ218" s="681"/>
      <c r="BR218" s="681"/>
      <c r="BS218" s="681"/>
      <c r="BT218" s="681"/>
      <c r="BU218" s="681"/>
      <c r="BV218" s="681"/>
      <c r="BW218" s="681"/>
      <c r="BX218" s="681"/>
      <c r="BY218" s="681"/>
      <c r="BZ218" s="681"/>
      <c r="CA218" s="681"/>
      <c r="CB218" s="681"/>
      <c r="CC218" s="681"/>
      <c r="CD218" s="681"/>
      <c r="CE218" s="681"/>
      <c r="CF218" s="681"/>
      <c r="CG218" s="681"/>
      <c r="CH218" s="681"/>
      <c r="CI218" s="681"/>
      <c r="CJ218" s="681"/>
      <c r="CK218" s="681"/>
      <c r="CL218" s="681"/>
      <c r="CM218" s="681"/>
      <c r="CN218" s="681"/>
      <c r="CO218" s="681"/>
      <c r="CP218" s="681"/>
    </row>
    <row r="219" spans="1:94" ht="15.75" customHeight="1">
      <c r="A219" s="176"/>
      <c r="B219" s="176"/>
      <c r="C219" s="176"/>
      <c r="D219" s="176"/>
      <c r="E219" s="176"/>
      <c r="F219" s="176"/>
      <c r="G219" s="176"/>
      <c r="H219" s="176"/>
      <c r="I219" s="176"/>
      <c r="J219" s="176"/>
      <c r="K219" s="176"/>
      <c r="L219" s="176"/>
      <c r="M219" s="176"/>
      <c r="N219" s="176"/>
      <c r="O219" s="176"/>
      <c r="P219" s="176"/>
      <c r="Q219" s="176"/>
      <c r="R219" s="176"/>
      <c r="S219" s="176"/>
      <c r="T219" s="176"/>
      <c r="U219" s="176"/>
      <c r="V219" s="176"/>
      <c r="W219" s="176"/>
      <c r="X219" s="488"/>
      <c r="Y219" s="490"/>
      <c r="Z219" s="176"/>
      <c r="AA219" s="176"/>
      <c r="AB219" s="176"/>
      <c r="AC219" s="176"/>
      <c r="AD219" s="176"/>
      <c r="AE219" s="176"/>
      <c r="AF219" s="488"/>
      <c r="AG219" s="176"/>
      <c r="AH219" s="176"/>
      <c r="AI219" s="176"/>
      <c r="AJ219" s="176"/>
      <c r="AK219" s="176"/>
      <c r="AL219" s="176"/>
      <c r="AM219" s="176"/>
      <c r="AN219" s="176"/>
      <c r="AO219" s="176"/>
      <c r="AP219" s="176"/>
      <c r="AQ219" s="176"/>
      <c r="AR219" s="176"/>
      <c r="AS219" s="176"/>
      <c r="AT219" s="458"/>
      <c r="AU219" s="176"/>
      <c r="AV219" s="176"/>
      <c r="AW219" s="962"/>
      <c r="AX219" s="962"/>
      <c r="AY219" s="522"/>
      <c r="AZ219" s="522"/>
      <c r="BA219" s="522"/>
      <c r="BB219" s="522"/>
      <c r="BC219" s="956"/>
      <c r="BD219" s="959"/>
      <c r="BE219" s="959"/>
      <c r="BF219" s="959"/>
      <c r="BG219" s="681"/>
      <c r="BH219" s="681"/>
      <c r="BI219" s="681"/>
      <c r="BJ219" s="681"/>
      <c r="BK219" s="681"/>
      <c r="BL219" s="681"/>
      <c r="BM219" s="681"/>
      <c r="BN219" s="681"/>
      <c r="BO219" s="681"/>
      <c r="BP219" s="681"/>
      <c r="BQ219" s="681"/>
      <c r="BR219" s="681"/>
      <c r="BS219" s="681"/>
      <c r="BT219" s="681"/>
      <c r="BU219" s="681"/>
      <c r="BV219" s="681"/>
      <c r="BW219" s="681"/>
      <c r="BX219" s="681"/>
      <c r="BY219" s="681"/>
      <c r="BZ219" s="681"/>
      <c r="CA219" s="681"/>
      <c r="CB219" s="681"/>
      <c r="CC219" s="681"/>
      <c r="CD219" s="681"/>
      <c r="CE219" s="681"/>
      <c r="CF219" s="681"/>
      <c r="CG219" s="681"/>
      <c r="CH219" s="681"/>
      <c r="CI219" s="681"/>
      <c r="CJ219" s="681"/>
      <c r="CK219" s="681"/>
      <c r="CL219" s="681"/>
      <c r="CM219" s="681"/>
      <c r="CN219" s="681"/>
      <c r="CO219" s="681"/>
      <c r="CP219" s="681"/>
    </row>
    <row r="220" spans="1:94" ht="15.75" customHeight="1">
      <c r="A220" s="176"/>
      <c r="B220" s="176"/>
      <c r="C220" s="176"/>
      <c r="D220" s="176"/>
      <c r="E220" s="176"/>
      <c r="F220" s="176"/>
      <c r="G220" s="176"/>
      <c r="H220" s="176"/>
      <c r="I220" s="176"/>
      <c r="J220" s="176"/>
      <c r="K220" s="176"/>
      <c r="L220" s="176"/>
      <c r="M220" s="176"/>
      <c r="N220" s="176"/>
      <c r="O220" s="176"/>
      <c r="P220" s="176"/>
      <c r="Q220" s="176"/>
      <c r="R220" s="176"/>
      <c r="S220" s="176"/>
      <c r="T220" s="176"/>
      <c r="U220" s="176"/>
      <c r="V220" s="176"/>
      <c r="W220" s="176"/>
      <c r="X220" s="488"/>
      <c r="Y220" s="490"/>
      <c r="Z220" s="176"/>
      <c r="AA220" s="176"/>
      <c r="AB220" s="176"/>
      <c r="AC220" s="176"/>
      <c r="AD220" s="176"/>
      <c r="AE220" s="176"/>
      <c r="AF220" s="176"/>
      <c r="AG220" s="176"/>
      <c r="AH220" s="176"/>
      <c r="AI220" s="176"/>
      <c r="AJ220" s="176"/>
      <c r="AK220" s="176"/>
      <c r="AL220" s="176"/>
      <c r="AM220" s="176"/>
      <c r="AN220" s="176"/>
      <c r="AO220" s="176"/>
      <c r="AP220" s="176"/>
      <c r="AQ220" s="176"/>
      <c r="AR220" s="176"/>
      <c r="AS220" s="176"/>
      <c r="AT220" s="458"/>
      <c r="AU220" s="176"/>
      <c r="AV220" s="176"/>
      <c r="AW220" s="962"/>
      <c r="AX220" s="962"/>
      <c r="AY220" s="522"/>
      <c r="AZ220" s="522"/>
      <c r="BA220" s="522"/>
      <c r="BB220" s="522"/>
      <c r="BC220" s="956"/>
      <c r="BD220" s="959"/>
      <c r="BE220" s="959"/>
      <c r="BF220" s="959"/>
      <c r="BG220" s="681"/>
      <c r="BH220" s="681"/>
      <c r="BI220" s="681"/>
      <c r="BJ220" s="681"/>
      <c r="BK220" s="681"/>
      <c r="BL220" s="681"/>
      <c r="BM220" s="681"/>
      <c r="BN220" s="681"/>
      <c r="BO220" s="681"/>
      <c r="BP220" s="681"/>
      <c r="BQ220" s="681"/>
      <c r="BR220" s="681"/>
      <c r="BS220" s="681"/>
      <c r="BT220" s="681"/>
      <c r="BU220" s="681"/>
      <c r="BV220" s="681"/>
      <c r="BW220" s="681"/>
      <c r="BX220" s="681"/>
      <c r="BY220" s="681"/>
      <c r="BZ220" s="681"/>
      <c r="CA220" s="681"/>
      <c r="CB220" s="681"/>
      <c r="CC220" s="681"/>
      <c r="CD220" s="681"/>
      <c r="CE220" s="681"/>
      <c r="CF220" s="681"/>
      <c r="CG220" s="681"/>
      <c r="CH220" s="681"/>
      <c r="CI220" s="681"/>
      <c r="CJ220" s="681"/>
      <c r="CK220" s="681"/>
      <c r="CL220" s="681"/>
      <c r="CM220" s="681"/>
      <c r="CN220" s="681"/>
      <c r="CO220" s="681"/>
      <c r="CP220" s="681"/>
    </row>
    <row r="221" spans="1:94" ht="15.75" customHeight="1">
      <c r="A221" s="176"/>
      <c r="B221" s="176"/>
      <c r="C221" s="176"/>
      <c r="D221" s="176"/>
      <c r="E221" s="176"/>
      <c r="F221" s="176"/>
      <c r="G221" s="176"/>
      <c r="H221" s="176"/>
      <c r="I221" s="176"/>
      <c r="J221" s="176"/>
      <c r="K221" s="176"/>
      <c r="L221" s="176"/>
      <c r="M221" s="176"/>
      <c r="N221" s="176"/>
      <c r="O221" s="176"/>
      <c r="P221" s="176"/>
      <c r="Q221" s="176"/>
      <c r="R221" s="176"/>
      <c r="S221" s="176"/>
      <c r="T221" s="176"/>
      <c r="U221" s="176"/>
      <c r="V221" s="176"/>
      <c r="W221" s="176"/>
      <c r="X221" s="488"/>
      <c r="Y221" s="490"/>
      <c r="Z221" s="176"/>
      <c r="AA221" s="176"/>
      <c r="AB221" s="176"/>
      <c r="AC221" s="176"/>
      <c r="AD221" s="176"/>
      <c r="AE221" s="176"/>
      <c r="AF221" s="176"/>
      <c r="AG221" s="176"/>
      <c r="AH221" s="176"/>
      <c r="AI221" s="176"/>
      <c r="AJ221" s="176"/>
      <c r="AK221" s="176"/>
      <c r="AL221" s="176"/>
      <c r="AM221" s="176"/>
      <c r="AN221" s="176"/>
      <c r="AO221" s="176"/>
      <c r="AP221" s="176"/>
      <c r="AQ221" s="176"/>
      <c r="AR221" s="176"/>
      <c r="AS221" s="176"/>
      <c r="AT221" s="458"/>
      <c r="AU221" s="176"/>
      <c r="AV221" s="176"/>
      <c r="AW221" s="962"/>
      <c r="AX221" s="962"/>
      <c r="AY221" s="522"/>
      <c r="AZ221" s="522"/>
      <c r="BA221" s="522"/>
      <c r="BB221" s="522"/>
      <c r="BC221" s="956"/>
      <c r="BD221" s="959"/>
      <c r="BE221" s="959"/>
      <c r="BF221" s="959"/>
      <c r="BG221" s="681"/>
      <c r="BH221" s="681"/>
      <c r="BI221" s="681"/>
      <c r="BJ221" s="681"/>
      <c r="BK221" s="681"/>
      <c r="BL221" s="681"/>
      <c r="BM221" s="681"/>
      <c r="BN221" s="681"/>
      <c r="BO221" s="681"/>
      <c r="BP221" s="681"/>
      <c r="BQ221" s="681"/>
      <c r="BR221" s="681"/>
      <c r="BS221" s="681"/>
      <c r="BT221" s="681"/>
      <c r="BU221" s="681"/>
      <c r="BV221" s="681"/>
      <c r="BW221" s="681"/>
      <c r="BX221" s="681"/>
      <c r="BY221" s="681"/>
      <c r="BZ221" s="681"/>
      <c r="CA221" s="681"/>
      <c r="CB221" s="681"/>
      <c r="CC221" s="681"/>
      <c r="CD221" s="681"/>
      <c r="CE221" s="681"/>
      <c r="CF221" s="681"/>
      <c r="CG221" s="681"/>
      <c r="CH221" s="681"/>
      <c r="CI221" s="681"/>
      <c r="CJ221" s="681"/>
      <c r="CK221" s="681"/>
      <c r="CL221" s="681"/>
      <c r="CM221" s="681"/>
      <c r="CN221" s="681"/>
      <c r="CO221" s="681"/>
      <c r="CP221" s="681"/>
    </row>
    <row r="222" spans="1:94" ht="15.75" customHeight="1">
      <c r="A222" s="965"/>
      <c r="B222" s="959"/>
      <c r="C222" s="959"/>
      <c r="D222" s="959"/>
      <c r="E222" s="959"/>
      <c r="F222" s="959"/>
      <c r="G222" s="966"/>
      <c r="H222" s="959"/>
      <c r="I222" s="959"/>
      <c r="J222" s="959"/>
      <c r="K222" s="959"/>
      <c r="L222" s="959"/>
      <c r="M222" s="959"/>
      <c r="N222" s="959"/>
      <c r="O222" s="959"/>
      <c r="P222" s="959"/>
      <c r="Q222" s="959"/>
      <c r="R222" s="959"/>
      <c r="S222" s="959"/>
      <c r="T222" s="959"/>
      <c r="U222" s="959"/>
      <c r="V222" s="959"/>
      <c r="W222" s="959"/>
      <c r="X222" s="959"/>
      <c r="Y222" s="959"/>
      <c r="Z222" s="959"/>
      <c r="AA222" s="959"/>
      <c r="AB222" s="959"/>
      <c r="AC222" s="959"/>
      <c r="AD222" s="959"/>
      <c r="AE222" s="959"/>
      <c r="AF222" s="959"/>
      <c r="AG222" s="959"/>
      <c r="AH222" s="959"/>
      <c r="AI222" s="959"/>
      <c r="AJ222" s="959"/>
      <c r="AK222" s="959"/>
      <c r="AL222" s="959"/>
      <c r="AM222" s="959"/>
      <c r="AN222" s="959"/>
      <c r="AO222" s="959"/>
      <c r="AP222" s="959"/>
      <c r="AQ222" s="959"/>
      <c r="AR222" s="959"/>
      <c r="AS222" s="959"/>
      <c r="AT222" s="959"/>
      <c r="AU222" s="959"/>
      <c r="AV222" s="959"/>
      <c r="AW222" s="959"/>
      <c r="AX222" s="959"/>
      <c r="AY222" s="959"/>
      <c r="AZ222" s="959"/>
      <c r="BA222" s="959"/>
      <c r="BB222" s="959"/>
      <c r="BC222" s="959"/>
      <c r="BD222" s="959"/>
      <c r="BE222" s="959"/>
      <c r="BF222" s="959"/>
      <c r="BG222" s="681"/>
      <c r="BH222" s="681"/>
      <c r="BI222" s="681"/>
      <c r="BJ222" s="681"/>
      <c r="BK222" s="681"/>
      <c r="BL222" s="681"/>
      <c r="BM222" s="681"/>
      <c r="BN222" s="681"/>
      <c r="BO222" s="681"/>
      <c r="BP222" s="681"/>
      <c r="BQ222" s="681"/>
      <c r="BR222" s="681"/>
      <c r="BS222" s="681"/>
      <c r="BT222" s="681"/>
      <c r="BU222" s="681"/>
      <c r="BV222" s="681"/>
      <c r="BW222" s="681"/>
      <c r="BX222" s="681"/>
      <c r="BY222" s="681"/>
      <c r="BZ222" s="681"/>
      <c r="CA222" s="681"/>
      <c r="CB222" s="681"/>
      <c r="CC222" s="681"/>
      <c r="CD222" s="681"/>
      <c r="CE222" s="681"/>
      <c r="CF222" s="681"/>
      <c r="CG222" s="681"/>
      <c r="CH222" s="681"/>
      <c r="CI222" s="681"/>
      <c r="CJ222" s="681"/>
      <c r="CK222" s="681"/>
      <c r="CL222" s="681"/>
      <c r="CM222" s="681"/>
      <c r="CN222" s="681"/>
      <c r="CO222" s="681"/>
      <c r="CP222" s="681"/>
    </row>
    <row r="223" spans="1:94" ht="15.75" customHeight="1">
      <c r="A223" s="176"/>
      <c r="B223" s="176"/>
      <c r="C223" s="176"/>
      <c r="D223" s="176"/>
      <c r="E223" s="176"/>
      <c r="F223" s="176"/>
      <c r="G223" s="176"/>
      <c r="H223" s="176"/>
      <c r="I223" s="176"/>
      <c r="J223" s="176"/>
      <c r="K223" s="176"/>
      <c r="L223" s="176"/>
      <c r="M223" s="176"/>
      <c r="N223" s="176"/>
      <c r="O223" s="176"/>
      <c r="P223" s="176"/>
      <c r="Q223" s="176"/>
      <c r="R223" s="176"/>
      <c r="S223" s="176"/>
      <c r="T223" s="176"/>
      <c r="U223" s="176"/>
      <c r="V223" s="176"/>
      <c r="W223" s="176"/>
      <c r="X223" s="488"/>
      <c r="Y223" s="490"/>
      <c r="Z223" s="176"/>
      <c r="AA223" s="176"/>
      <c r="AB223" s="176"/>
      <c r="AC223" s="176"/>
      <c r="AD223" s="176"/>
      <c r="AE223" s="176"/>
      <c r="AF223" s="176"/>
      <c r="AG223" s="176"/>
      <c r="AH223" s="176"/>
      <c r="AI223" s="176"/>
      <c r="AJ223" s="176"/>
      <c r="AK223" s="176"/>
      <c r="AL223" s="176"/>
      <c r="AM223" s="176"/>
      <c r="AN223" s="176"/>
      <c r="AO223" s="176"/>
      <c r="AP223" s="176"/>
      <c r="AQ223" s="176"/>
      <c r="AR223" s="176"/>
      <c r="AS223" s="176"/>
      <c r="AT223" s="458"/>
      <c r="AU223" s="176"/>
      <c r="AV223" s="176"/>
      <c r="AW223" s="962"/>
      <c r="AX223" s="962"/>
      <c r="AY223" s="522"/>
      <c r="AZ223" s="522"/>
      <c r="BA223" s="522"/>
      <c r="BB223" s="522"/>
      <c r="BC223" s="956"/>
      <c r="BD223" s="959"/>
      <c r="BE223" s="959"/>
      <c r="BF223" s="959"/>
      <c r="BG223" s="681"/>
      <c r="BH223" s="681"/>
      <c r="BI223" s="681"/>
      <c r="BJ223" s="681"/>
      <c r="BK223" s="681"/>
      <c r="BL223" s="681"/>
      <c r="BM223" s="681"/>
      <c r="BN223" s="681"/>
      <c r="BO223" s="681"/>
      <c r="BP223" s="681"/>
      <c r="BQ223" s="681"/>
      <c r="BR223" s="681"/>
      <c r="BS223" s="681"/>
      <c r="BT223" s="681"/>
      <c r="BU223" s="681"/>
      <c r="BV223" s="681"/>
      <c r="BW223" s="681"/>
      <c r="BX223" s="681"/>
      <c r="BY223" s="681"/>
      <c r="BZ223" s="681"/>
      <c r="CA223" s="681"/>
      <c r="CB223" s="681"/>
      <c r="CC223" s="681"/>
      <c r="CD223" s="681"/>
      <c r="CE223" s="681"/>
      <c r="CF223" s="681"/>
      <c r="CG223" s="681"/>
      <c r="CH223" s="681"/>
      <c r="CI223" s="681"/>
      <c r="CJ223" s="681"/>
      <c r="CK223" s="681"/>
      <c r="CL223" s="681"/>
      <c r="CM223" s="681"/>
      <c r="CN223" s="681"/>
      <c r="CO223" s="681"/>
      <c r="CP223" s="681"/>
    </row>
    <row r="224" spans="1:94" ht="15.75" customHeight="1">
      <c r="A224" s="176"/>
      <c r="B224" s="176"/>
      <c r="C224" s="176"/>
      <c r="D224" s="176"/>
      <c r="E224" s="176"/>
      <c r="F224" s="176"/>
      <c r="G224" s="176"/>
      <c r="H224" s="176"/>
      <c r="I224" s="176"/>
      <c r="J224" s="176"/>
      <c r="K224" s="176"/>
      <c r="L224" s="176"/>
      <c r="M224" s="176"/>
      <c r="N224" s="176"/>
      <c r="O224" s="176"/>
      <c r="P224" s="176"/>
      <c r="Q224" s="176"/>
      <c r="R224" s="176"/>
      <c r="S224" s="176"/>
      <c r="T224" s="176"/>
      <c r="U224" s="176"/>
      <c r="V224" s="176"/>
      <c r="W224" s="176"/>
      <c r="X224" s="488"/>
      <c r="Y224" s="490"/>
      <c r="Z224" s="176"/>
      <c r="AA224" s="176"/>
      <c r="AB224" s="176"/>
      <c r="AC224" s="176"/>
      <c r="AD224" s="176"/>
      <c r="AE224" s="176"/>
      <c r="AF224" s="488"/>
      <c r="AG224" s="176"/>
      <c r="AH224" s="176"/>
      <c r="AI224" s="176"/>
      <c r="AJ224" s="176"/>
      <c r="AK224" s="176"/>
      <c r="AL224" s="176"/>
      <c r="AM224" s="176"/>
      <c r="AN224" s="176"/>
      <c r="AO224" s="176"/>
      <c r="AP224" s="176"/>
      <c r="AQ224" s="176"/>
      <c r="AR224" s="176"/>
      <c r="AS224" s="176"/>
      <c r="AT224" s="458"/>
      <c r="AU224" s="176"/>
      <c r="AV224" s="176"/>
      <c r="AW224" s="962"/>
      <c r="AX224" s="962"/>
      <c r="AY224" s="522"/>
      <c r="AZ224" s="522"/>
      <c r="BA224" s="522"/>
      <c r="BB224" s="522"/>
      <c r="BC224" s="956"/>
      <c r="BD224" s="959"/>
      <c r="BE224" s="959"/>
      <c r="BF224" s="959"/>
      <c r="BG224" s="681"/>
      <c r="BH224" s="681"/>
      <c r="BI224" s="681"/>
      <c r="BJ224" s="681"/>
      <c r="BK224" s="681"/>
      <c r="BL224" s="681"/>
      <c r="BM224" s="681"/>
      <c r="BN224" s="681"/>
      <c r="BO224" s="681"/>
      <c r="BP224" s="681"/>
      <c r="BQ224" s="681"/>
      <c r="BR224" s="681"/>
      <c r="BS224" s="681"/>
      <c r="BT224" s="681"/>
      <c r="BU224" s="681"/>
      <c r="BV224" s="681"/>
      <c r="BW224" s="681"/>
      <c r="BX224" s="681"/>
      <c r="BY224" s="681"/>
      <c r="BZ224" s="681"/>
      <c r="CA224" s="681"/>
      <c r="CB224" s="681"/>
      <c r="CC224" s="681"/>
      <c r="CD224" s="681"/>
      <c r="CE224" s="681"/>
      <c r="CF224" s="681"/>
      <c r="CG224" s="681"/>
      <c r="CH224" s="681"/>
      <c r="CI224" s="681"/>
      <c r="CJ224" s="681"/>
      <c r="CK224" s="681"/>
      <c r="CL224" s="681"/>
      <c r="CM224" s="681"/>
      <c r="CN224" s="681"/>
      <c r="CO224" s="681"/>
      <c r="CP224" s="681"/>
    </row>
    <row r="225" spans="1:94" ht="15.75" customHeight="1">
      <c r="A225" s="176"/>
      <c r="B225" s="176"/>
      <c r="C225" s="176"/>
      <c r="D225" s="176"/>
      <c r="E225" s="176"/>
      <c r="F225" s="176"/>
      <c r="G225" s="176"/>
      <c r="H225" s="176"/>
      <c r="I225" s="176"/>
      <c r="J225" s="176"/>
      <c r="K225" s="176"/>
      <c r="L225" s="176"/>
      <c r="M225" s="176"/>
      <c r="N225" s="176"/>
      <c r="O225" s="176"/>
      <c r="P225" s="176"/>
      <c r="Q225" s="176"/>
      <c r="R225" s="176"/>
      <c r="S225" s="176"/>
      <c r="T225" s="176"/>
      <c r="U225" s="176"/>
      <c r="V225" s="176"/>
      <c r="W225" s="176"/>
      <c r="X225" s="488"/>
      <c r="Y225" s="490"/>
      <c r="Z225" s="176"/>
      <c r="AA225" s="176"/>
      <c r="AB225" s="176"/>
      <c r="AC225" s="176"/>
      <c r="AD225" s="176"/>
      <c r="AE225" s="176"/>
      <c r="AF225" s="488"/>
      <c r="AG225" s="176"/>
      <c r="AH225" s="176"/>
      <c r="AI225" s="176"/>
      <c r="AJ225" s="176"/>
      <c r="AK225" s="176"/>
      <c r="AL225" s="176"/>
      <c r="AM225" s="176"/>
      <c r="AN225" s="176"/>
      <c r="AO225" s="176"/>
      <c r="AP225" s="176"/>
      <c r="AQ225" s="176"/>
      <c r="AR225" s="176"/>
      <c r="AS225" s="176"/>
      <c r="AT225" s="458"/>
      <c r="AU225" s="176"/>
      <c r="AV225" s="176"/>
      <c r="AW225" s="962"/>
      <c r="AX225" s="962"/>
      <c r="AY225" s="522"/>
      <c r="AZ225" s="522"/>
      <c r="BA225" s="522"/>
      <c r="BB225" s="522"/>
      <c r="BC225" s="956"/>
      <c r="BD225" s="959"/>
      <c r="BE225" s="959"/>
      <c r="BF225" s="959"/>
      <c r="BG225" s="681"/>
      <c r="BH225" s="681"/>
      <c r="BI225" s="681"/>
      <c r="BJ225" s="681"/>
      <c r="BK225" s="681"/>
      <c r="BL225" s="681"/>
      <c r="BM225" s="681"/>
      <c r="BN225" s="681"/>
      <c r="BO225" s="681"/>
      <c r="BP225" s="681"/>
      <c r="BQ225" s="681"/>
      <c r="BR225" s="681"/>
      <c r="BS225" s="681"/>
      <c r="BT225" s="681"/>
      <c r="BU225" s="681"/>
      <c r="BV225" s="681"/>
      <c r="BW225" s="681"/>
      <c r="BX225" s="681"/>
      <c r="BY225" s="681"/>
      <c r="BZ225" s="681"/>
      <c r="CA225" s="681"/>
      <c r="CB225" s="681"/>
      <c r="CC225" s="681"/>
      <c r="CD225" s="681"/>
      <c r="CE225" s="681"/>
      <c r="CF225" s="681"/>
      <c r="CG225" s="681"/>
      <c r="CH225" s="681"/>
      <c r="CI225" s="681"/>
      <c r="CJ225" s="681"/>
      <c r="CK225" s="681"/>
      <c r="CL225" s="681"/>
      <c r="CM225" s="681"/>
      <c r="CN225" s="681"/>
      <c r="CO225" s="681"/>
      <c r="CP225" s="681"/>
    </row>
    <row r="226" spans="1:94" ht="15.75" customHeight="1">
      <c r="A226" s="176"/>
      <c r="B226" s="176"/>
      <c r="C226" s="176"/>
      <c r="D226" s="176"/>
      <c r="E226" s="176"/>
      <c r="F226" s="176"/>
      <c r="G226" s="176"/>
      <c r="H226" s="176"/>
      <c r="I226" s="176"/>
      <c r="J226" s="176"/>
      <c r="K226" s="176"/>
      <c r="L226" s="176"/>
      <c r="M226" s="176"/>
      <c r="N226" s="176"/>
      <c r="O226" s="176"/>
      <c r="P226" s="176"/>
      <c r="Q226" s="176"/>
      <c r="R226" s="176"/>
      <c r="S226" s="176"/>
      <c r="T226" s="176"/>
      <c r="U226" s="176"/>
      <c r="V226" s="176"/>
      <c r="W226" s="176"/>
      <c r="X226" s="488"/>
      <c r="Y226" s="490"/>
      <c r="Z226" s="176"/>
      <c r="AA226" s="176"/>
      <c r="AB226" s="176"/>
      <c r="AC226" s="176"/>
      <c r="AD226" s="176"/>
      <c r="AE226" s="176"/>
      <c r="AF226" s="176"/>
      <c r="AG226" s="176"/>
      <c r="AH226" s="176"/>
      <c r="AI226" s="176"/>
      <c r="AJ226" s="176"/>
      <c r="AK226" s="176"/>
      <c r="AL226" s="176"/>
      <c r="AM226" s="176"/>
      <c r="AN226" s="176"/>
      <c r="AO226" s="176"/>
      <c r="AP226" s="176"/>
      <c r="AQ226" s="176"/>
      <c r="AR226" s="176"/>
      <c r="AS226" s="176"/>
      <c r="AT226" s="458"/>
      <c r="AU226" s="176"/>
      <c r="AV226" s="176"/>
      <c r="AW226" s="962"/>
      <c r="AX226" s="962"/>
      <c r="AY226" s="522"/>
      <c r="AZ226" s="522"/>
      <c r="BA226" s="522"/>
      <c r="BB226" s="522"/>
      <c r="BC226" s="956"/>
      <c r="BD226" s="959"/>
      <c r="BE226" s="959"/>
      <c r="BF226" s="959"/>
      <c r="BG226" s="681"/>
      <c r="BH226" s="681"/>
      <c r="BI226" s="681"/>
      <c r="BJ226" s="681"/>
      <c r="BK226" s="681"/>
      <c r="BL226" s="681"/>
      <c r="BM226" s="681"/>
      <c r="BN226" s="681"/>
      <c r="BO226" s="681"/>
      <c r="BP226" s="681"/>
      <c r="BQ226" s="681"/>
      <c r="BR226" s="681"/>
      <c r="BS226" s="681"/>
      <c r="BT226" s="681"/>
      <c r="BU226" s="681"/>
      <c r="BV226" s="681"/>
      <c r="BW226" s="681"/>
      <c r="BX226" s="681"/>
      <c r="BY226" s="681"/>
      <c r="BZ226" s="681"/>
      <c r="CA226" s="681"/>
      <c r="CB226" s="681"/>
      <c r="CC226" s="681"/>
      <c r="CD226" s="681"/>
      <c r="CE226" s="681"/>
      <c r="CF226" s="681"/>
      <c r="CG226" s="681"/>
      <c r="CH226" s="681"/>
      <c r="CI226" s="681"/>
      <c r="CJ226" s="681"/>
      <c r="CK226" s="681"/>
      <c r="CL226" s="681"/>
      <c r="CM226" s="681"/>
      <c r="CN226" s="681"/>
      <c r="CO226" s="681"/>
      <c r="CP226" s="681"/>
    </row>
    <row r="227" spans="1:94" ht="15.75" customHeight="1">
      <c r="A227" s="176"/>
      <c r="B227" s="176"/>
      <c r="C227" s="176"/>
      <c r="D227" s="176"/>
      <c r="E227" s="176"/>
      <c r="F227" s="176"/>
      <c r="G227" s="176"/>
      <c r="H227" s="176"/>
      <c r="I227" s="176"/>
      <c r="J227" s="176"/>
      <c r="K227" s="176"/>
      <c r="L227" s="176"/>
      <c r="M227" s="176"/>
      <c r="N227" s="176"/>
      <c r="O227" s="176"/>
      <c r="P227" s="176"/>
      <c r="Q227" s="176"/>
      <c r="R227" s="176"/>
      <c r="S227" s="176"/>
      <c r="T227" s="176"/>
      <c r="U227" s="176"/>
      <c r="V227" s="176"/>
      <c r="W227" s="176"/>
      <c r="X227" s="488"/>
      <c r="Y227" s="490"/>
      <c r="Z227" s="176"/>
      <c r="AA227" s="176"/>
      <c r="AB227" s="176"/>
      <c r="AC227" s="176"/>
      <c r="AD227" s="176"/>
      <c r="AE227" s="176"/>
      <c r="AF227" s="490"/>
      <c r="AG227" s="176"/>
      <c r="AH227" s="176"/>
      <c r="AI227" s="176"/>
      <c r="AJ227" s="176"/>
      <c r="AK227" s="176"/>
      <c r="AL227" s="176"/>
      <c r="AM227" s="176"/>
      <c r="AN227" s="176"/>
      <c r="AO227" s="176"/>
      <c r="AP227" s="176"/>
      <c r="AQ227" s="176"/>
      <c r="AR227" s="176"/>
      <c r="AS227" s="176"/>
      <c r="AT227" s="458"/>
      <c r="AU227" s="176"/>
      <c r="AV227" s="176"/>
      <c r="AW227" s="522"/>
      <c r="AX227" s="522"/>
      <c r="AY227" s="522"/>
      <c r="AZ227" s="522"/>
      <c r="BA227" s="522"/>
      <c r="BB227" s="522"/>
      <c r="BC227" s="956"/>
      <c r="BD227" s="959"/>
      <c r="BE227" s="959"/>
      <c r="BF227" s="959"/>
      <c r="BG227" s="681"/>
      <c r="BH227" s="681"/>
      <c r="BI227" s="681"/>
      <c r="BJ227" s="681"/>
      <c r="BK227" s="681"/>
      <c r="BL227" s="681"/>
      <c r="BM227" s="681"/>
      <c r="BN227" s="681"/>
      <c r="BO227" s="681"/>
      <c r="BP227" s="681"/>
      <c r="BQ227" s="681"/>
      <c r="BR227" s="681"/>
      <c r="BS227" s="681"/>
      <c r="BT227" s="681"/>
      <c r="BU227" s="681"/>
      <c r="BV227" s="681"/>
      <c r="BW227" s="681"/>
      <c r="BX227" s="681"/>
      <c r="BY227" s="681"/>
      <c r="BZ227" s="681"/>
      <c r="CA227" s="681"/>
      <c r="CB227" s="681"/>
      <c r="CC227" s="681"/>
      <c r="CD227" s="681"/>
      <c r="CE227" s="681"/>
      <c r="CF227" s="681"/>
      <c r="CG227" s="681"/>
      <c r="CH227" s="681"/>
      <c r="CI227" s="681"/>
      <c r="CJ227" s="681"/>
      <c r="CK227" s="681"/>
      <c r="CL227" s="681"/>
      <c r="CM227" s="681"/>
      <c r="CN227" s="681"/>
      <c r="CO227" s="681"/>
      <c r="CP227" s="681"/>
    </row>
    <row r="228" spans="1:94" ht="15.75" customHeight="1">
      <c r="A228" s="176"/>
      <c r="B228" s="176"/>
      <c r="C228" s="176"/>
      <c r="D228" s="176"/>
      <c r="E228" s="176"/>
      <c r="F228" s="176"/>
      <c r="G228" s="176"/>
      <c r="H228" s="176"/>
      <c r="I228" s="176"/>
      <c r="J228" s="176"/>
      <c r="K228" s="176"/>
      <c r="L228" s="176"/>
      <c r="M228" s="176"/>
      <c r="N228" s="176"/>
      <c r="O228" s="176"/>
      <c r="P228" s="176"/>
      <c r="Q228" s="176"/>
      <c r="R228" s="176"/>
      <c r="S228" s="176"/>
      <c r="T228" s="176"/>
      <c r="U228" s="176"/>
      <c r="V228" s="176"/>
      <c r="W228" s="176"/>
      <c r="X228" s="488"/>
      <c r="Y228" s="490"/>
      <c r="Z228" s="176"/>
      <c r="AA228" s="176"/>
      <c r="AB228" s="176"/>
      <c r="AC228" s="176"/>
      <c r="AD228" s="176"/>
      <c r="AE228" s="176"/>
      <c r="AF228" s="176"/>
      <c r="AG228" s="176"/>
      <c r="AH228" s="176"/>
      <c r="AI228" s="176"/>
      <c r="AJ228" s="176"/>
      <c r="AK228" s="176"/>
      <c r="AL228" s="176"/>
      <c r="AM228" s="176"/>
      <c r="AN228" s="176"/>
      <c r="AO228" s="176"/>
      <c r="AP228" s="176"/>
      <c r="AQ228" s="176"/>
      <c r="AR228" s="176"/>
      <c r="AS228" s="176"/>
      <c r="AT228" s="458"/>
      <c r="AU228" s="176"/>
      <c r="AV228" s="176"/>
      <c r="AW228" s="522"/>
      <c r="AX228" s="522"/>
      <c r="AY228" s="522"/>
      <c r="AZ228" s="522"/>
      <c r="BA228" s="522"/>
      <c r="BB228" s="522"/>
      <c r="BC228" s="956"/>
      <c r="BD228" s="959"/>
      <c r="BE228" s="959"/>
      <c r="BF228" s="959"/>
      <c r="BG228" s="681"/>
      <c r="BH228" s="681"/>
      <c r="BI228" s="681"/>
      <c r="BJ228" s="681"/>
      <c r="BK228" s="681"/>
      <c r="BL228" s="681"/>
      <c r="BM228" s="681"/>
      <c r="BN228" s="681"/>
      <c r="BO228" s="681"/>
      <c r="BP228" s="681"/>
      <c r="BQ228" s="681"/>
      <c r="BR228" s="681"/>
      <c r="BS228" s="681"/>
      <c r="BT228" s="681"/>
      <c r="BU228" s="681"/>
      <c r="BV228" s="681"/>
      <c r="BW228" s="681"/>
      <c r="BX228" s="681"/>
      <c r="BY228" s="681"/>
      <c r="BZ228" s="681"/>
      <c r="CA228" s="681"/>
      <c r="CB228" s="681"/>
      <c r="CC228" s="681"/>
      <c r="CD228" s="681"/>
      <c r="CE228" s="681"/>
      <c r="CF228" s="681"/>
      <c r="CG228" s="681"/>
      <c r="CH228" s="681"/>
      <c r="CI228" s="681"/>
      <c r="CJ228" s="681"/>
      <c r="CK228" s="681"/>
      <c r="CL228" s="681"/>
      <c r="CM228" s="681"/>
      <c r="CN228" s="681"/>
      <c r="CO228" s="681"/>
      <c r="CP228" s="681"/>
    </row>
    <row r="229" spans="1:94" ht="15.75" customHeight="1">
      <c r="A229" s="176"/>
      <c r="B229" s="176"/>
      <c r="C229" s="176"/>
      <c r="D229" s="176"/>
      <c r="E229" s="176"/>
      <c r="F229" s="176"/>
      <c r="G229" s="176"/>
      <c r="H229" s="176"/>
      <c r="I229" s="176"/>
      <c r="J229" s="176"/>
      <c r="K229" s="176"/>
      <c r="L229" s="176"/>
      <c r="M229" s="176"/>
      <c r="N229" s="176"/>
      <c r="O229" s="176"/>
      <c r="P229" s="176"/>
      <c r="Q229" s="176"/>
      <c r="R229" s="176"/>
      <c r="S229" s="176"/>
      <c r="T229" s="176"/>
      <c r="U229" s="176"/>
      <c r="V229" s="176"/>
      <c r="W229" s="176"/>
      <c r="X229" s="488"/>
      <c r="Y229" s="490"/>
      <c r="Z229" s="176"/>
      <c r="AA229" s="176"/>
      <c r="AB229" s="176"/>
      <c r="AC229" s="176"/>
      <c r="AD229" s="176"/>
      <c r="AE229" s="176"/>
      <c r="AF229" s="176"/>
      <c r="AG229" s="176"/>
      <c r="AH229" s="176"/>
      <c r="AI229" s="176"/>
      <c r="AJ229" s="176"/>
      <c r="AK229" s="176"/>
      <c r="AL229" s="176"/>
      <c r="AM229" s="176"/>
      <c r="AN229" s="176"/>
      <c r="AO229" s="176"/>
      <c r="AP229" s="176"/>
      <c r="AQ229" s="176"/>
      <c r="AR229" s="176"/>
      <c r="AS229" s="176"/>
      <c r="AT229" s="458"/>
      <c r="AU229" s="176"/>
      <c r="AV229" s="176"/>
      <c r="AW229" s="522"/>
      <c r="AX229" s="522"/>
      <c r="AY229" s="522"/>
      <c r="AZ229" s="522"/>
      <c r="BA229" s="522"/>
      <c r="BB229" s="522"/>
      <c r="BC229" s="956"/>
      <c r="BD229" s="959"/>
      <c r="BE229" s="959"/>
      <c r="BF229" s="959"/>
      <c r="BG229" s="681"/>
      <c r="BH229" s="681"/>
      <c r="BI229" s="681"/>
      <c r="BJ229" s="681"/>
      <c r="BK229" s="681"/>
      <c r="BL229" s="681"/>
      <c r="BM229" s="681"/>
      <c r="BN229" s="681"/>
      <c r="BO229" s="681"/>
      <c r="BP229" s="681"/>
      <c r="BQ229" s="681"/>
      <c r="BR229" s="681"/>
      <c r="BS229" s="681"/>
      <c r="BT229" s="681"/>
      <c r="BU229" s="681"/>
      <c r="BV229" s="681"/>
      <c r="BW229" s="681"/>
      <c r="BX229" s="681"/>
      <c r="BY229" s="681"/>
      <c r="BZ229" s="681"/>
      <c r="CA229" s="681"/>
      <c r="CB229" s="681"/>
      <c r="CC229" s="681"/>
      <c r="CD229" s="681"/>
      <c r="CE229" s="681"/>
      <c r="CF229" s="681"/>
      <c r="CG229" s="681"/>
      <c r="CH229" s="681"/>
      <c r="CI229" s="681"/>
      <c r="CJ229" s="681"/>
      <c r="CK229" s="681"/>
      <c r="CL229" s="681"/>
      <c r="CM229" s="681"/>
      <c r="CN229" s="681"/>
      <c r="CO229" s="681"/>
      <c r="CP229" s="681"/>
    </row>
    <row r="230" spans="1:94" ht="15.75" customHeight="1">
      <c r="A230" s="176"/>
      <c r="B230" s="176"/>
      <c r="C230" s="176"/>
      <c r="D230" s="176"/>
      <c r="E230" s="176"/>
      <c r="F230" s="176"/>
      <c r="G230" s="176"/>
      <c r="H230" s="176"/>
      <c r="I230" s="176"/>
      <c r="J230" s="176"/>
      <c r="K230" s="176"/>
      <c r="L230" s="176"/>
      <c r="M230" s="176"/>
      <c r="N230" s="176"/>
      <c r="O230" s="176"/>
      <c r="P230" s="176"/>
      <c r="Q230" s="176"/>
      <c r="R230" s="176"/>
      <c r="S230" s="176"/>
      <c r="T230" s="176"/>
      <c r="U230" s="176"/>
      <c r="V230" s="176"/>
      <c r="W230" s="176"/>
      <c r="X230" s="488"/>
      <c r="Y230" s="490"/>
      <c r="Z230" s="176"/>
      <c r="AA230" s="176"/>
      <c r="AB230" s="176"/>
      <c r="AC230" s="176"/>
      <c r="AD230" s="176"/>
      <c r="AE230" s="176"/>
      <c r="AF230" s="490"/>
      <c r="AG230" s="176"/>
      <c r="AH230" s="176"/>
      <c r="AI230" s="176"/>
      <c r="AJ230" s="176"/>
      <c r="AK230" s="176"/>
      <c r="AL230" s="176"/>
      <c r="AM230" s="176"/>
      <c r="AN230" s="176"/>
      <c r="AO230" s="176"/>
      <c r="AP230" s="176"/>
      <c r="AQ230" s="176"/>
      <c r="AR230" s="176"/>
      <c r="AS230" s="176"/>
      <c r="AT230" s="458"/>
      <c r="AU230" s="176"/>
      <c r="AV230" s="176"/>
      <c r="AW230" s="522"/>
      <c r="AX230" s="522"/>
      <c r="AY230" s="522"/>
      <c r="AZ230" s="522"/>
      <c r="BA230" s="522"/>
      <c r="BB230" s="522"/>
      <c r="BC230" s="956"/>
      <c r="BD230" s="959"/>
      <c r="BE230" s="959"/>
      <c r="BF230" s="959"/>
      <c r="BG230" s="681"/>
      <c r="BH230" s="681"/>
      <c r="BI230" s="681"/>
      <c r="BJ230" s="681"/>
      <c r="BK230" s="681"/>
      <c r="BL230" s="681"/>
      <c r="BM230" s="681"/>
      <c r="BN230" s="681"/>
      <c r="BO230" s="681"/>
      <c r="BP230" s="681"/>
      <c r="BQ230" s="681"/>
      <c r="BR230" s="681"/>
      <c r="BS230" s="681"/>
      <c r="BT230" s="681"/>
      <c r="BU230" s="681"/>
      <c r="BV230" s="681"/>
      <c r="BW230" s="681"/>
      <c r="BX230" s="681"/>
      <c r="BY230" s="681"/>
      <c r="BZ230" s="681"/>
      <c r="CA230" s="681"/>
      <c r="CB230" s="681"/>
      <c r="CC230" s="681"/>
      <c r="CD230" s="681"/>
      <c r="CE230" s="681"/>
      <c r="CF230" s="681"/>
      <c r="CG230" s="681"/>
      <c r="CH230" s="681"/>
      <c r="CI230" s="681"/>
      <c r="CJ230" s="681"/>
      <c r="CK230" s="681"/>
      <c r="CL230" s="681"/>
      <c r="CM230" s="681"/>
      <c r="CN230" s="681"/>
      <c r="CO230" s="681"/>
      <c r="CP230" s="681"/>
    </row>
    <row r="231" spans="1:94" ht="15.75" customHeight="1">
      <c r="A231" s="176"/>
      <c r="B231" s="176"/>
      <c r="C231" s="176"/>
      <c r="D231" s="176"/>
      <c r="E231" s="176"/>
      <c r="F231" s="176"/>
      <c r="G231" s="176"/>
      <c r="H231" s="176"/>
      <c r="I231" s="176"/>
      <c r="J231" s="176"/>
      <c r="K231" s="176"/>
      <c r="L231" s="176"/>
      <c r="M231" s="176"/>
      <c r="N231" s="176"/>
      <c r="O231" s="176"/>
      <c r="P231" s="176"/>
      <c r="Q231" s="176"/>
      <c r="R231" s="176"/>
      <c r="S231" s="176"/>
      <c r="T231" s="176"/>
      <c r="U231" s="176"/>
      <c r="V231" s="176"/>
      <c r="W231" s="176"/>
      <c r="X231" s="488"/>
      <c r="Y231" s="490"/>
      <c r="Z231" s="176"/>
      <c r="AA231" s="176"/>
      <c r="AB231" s="176"/>
      <c r="AC231" s="176"/>
      <c r="AD231" s="176"/>
      <c r="AE231" s="176"/>
      <c r="AF231" s="176"/>
      <c r="AG231" s="176"/>
      <c r="AH231" s="176"/>
      <c r="AI231" s="176"/>
      <c r="AJ231" s="176"/>
      <c r="AK231" s="176"/>
      <c r="AL231" s="176"/>
      <c r="AM231" s="176"/>
      <c r="AN231" s="176"/>
      <c r="AO231" s="176"/>
      <c r="AP231" s="176"/>
      <c r="AQ231" s="176"/>
      <c r="AR231" s="176"/>
      <c r="AS231" s="176"/>
      <c r="AT231" s="458"/>
      <c r="AU231" s="176"/>
      <c r="AV231" s="176"/>
      <c r="AW231" s="957"/>
      <c r="AX231" s="522"/>
      <c r="AY231" s="522"/>
      <c r="AZ231" s="522"/>
      <c r="BA231" s="522"/>
      <c r="BB231" s="522"/>
      <c r="BC231" s="958"/>
      <c r="BD231" s="958"/>
      <c r="BE231" s="959"/>
      <c r="BF231" s="959"/>
      <c r="BG231" s="681"/>
      <c r="BH231" s="681"/>
      <c r="BI231" s="681"/>
      <c r="BJ231" s="681"/>
      <c r="BK231" s="681"/>
      <c r="BL231" s="681"/>
      <c r="BM231" s="681"/>
      <c r="BN231" s="681"/>
      <c r="BO231" s="681"/>
      <c r="BP231" s="681"/>
      <c r="BQ231" s="681"/>
      <c r="BR231" s="681"/>
      <c r="BS231" s="681"/>
      <c r="BT231" s="681"/>
      <c r="BU231" s="681"/>
      <c r="BV231" s="681"/>
      <c r="BW231" s="681"/>
      <c r="BX231" s="681"/>
      <c r="BY231" s="681"/>
      <c r="BZ231" s="681"/>
      <c r="CA231" s="681"/>
      <c r="CB231" s="681"/>
      <c r="CC231" s="681"/>
      <c r="CD231" s="681"/>
      <c r="CE231" s="681"/>
      <c r="CF231" s="681"/>
      <c r="CG231" s="681"/>
      <c r="CH231" s="681"/>
      <c r="CI231" s="681"/>
      <c r="CJ231" s="681"/>
      <c r="CK231" s="681"/>
      <c r="CL231" s="681"/>
      <c r="CM231" s="681"/>
      <c r="CN231" s="681"/>
      <c r="CO231" s="681"/>
      <c r="CP231" s="681"/>
    </row>
    <row r="232" spans="1:94" ht="15.75" customHeight="1">
      <c r="A232" s="965"/>
      <c r="B232" s="959"/>
      <c r="C232" s="959"/>
      <c r="D232" s="959"/>
      <c r="E232" s="959"/>
      <c r="F232" s="959"/>
      <c r="G232" s="966"/>
      <c r="H232" s="959"/>
      <c r="I232" s="959"/>
      <c r="J232" s="959"/>
      <c r="K232" s="959"/>
      <c r="L232" s="959"/>
      <c r="M232" s="959"/>
      <c r="N232" s="959"/>
      <c r="O232" s="959"/>
      <c r="P232" s="959"/>
      <c r="Q232" s="959"/>
      <c r="R232" s="959"/>
      <c r="S232" s="959"/>
      <c r="T232" s="959"/>
      <c r="U232" s="959"/>
      <c r="V232" s="959"/>
      <c r="W232" s="959"/>
      <c r="X232" s="959"/>
      <c r="Y232" s="959"/>
      <c r="Z232" s="959"/>
      <c r="AA232" s="959"/>
      <c r="AB232" s="959"/>
      <c r="AC232" s="959"/>
      <c r="AD232" s="959"/>
      <c r="AE232" s="959"/>
      <c r="AF232" s="959"/>
      <c r="AG232" s="959"/>
      <c r="AH232" s="959"/>
      <c r="AI232" s="959"/>
      <c r="AJ232" s="959"/>
      <c r="AK232" s="959"/>
      <c r="AL232" s="959"/>
      <c r="AM232" s="959"/>
      <c r="AN232" s="959"/>
      <c r="AO232" s="959"/>
      <c r="AP232" s="959"/>
      <c r="AQ232" s="959"/>
      <c r="AR232" s="959"/>
      <c r="AS232" s="959"/>
      <c r="AT232" s="959"/>
      <c r="AU232" s="959"/>
      <c r="AV232" s="959"/>
      <c r="AW232" s="959"/>
      <c r="AX232" s="959"/>
      <c r="AY232" s="959"/>
      <c r="AZ232" s="959"/>
      <c r="BA232" s="959"/>
      <c r="BB232" s="959"/>
      <c r="BC232" s="959"/>
      <c r="BD232" s="959"/>
      <c r="BE232" s="959"/>
      <c r="BF232" s="959"/>
      <c r="BG232" s="681"/>
      <c r="BH232" s="681"/>
      <c r="BI232" s="681"/>
      <c r="BJ232" s="681"/>
      <c r="BK232" s="681"/>
      <c r="BL232" s="681"/>
      <c r="BM232" s="681"/>
      <c r="BN232" s="681"/>
      <c r="BO232" s="681"/>
      <c r="BP232" s="681"/>
      <c r="BQ232" s="681"/>
      <c r="BR232" s="681"/>
      <c r="BS232" s="681"/>
      <c r="BT232" s="681"/>
      <c r="BU232" s="681"/>
      <c r="BV232" s="681"/>
      <c r="BW232" s="681"/>
      <c r="BX232" s="681"/>
      <c r="BY232" s="681"/>
      <c r="BZ232" s="681"/>
      <c r="CA232" s="681"/>
      <c r="CB232" s="681"/>
      <c r="CC232" s="681"/>
      <c r="CD232" s="681"/>
      <c r="CE232" s="681"/>
      <c r="CF232" s="681"/>
      <c r="CG232" s="681"/>
      <c r="CH232" s="681"/>
      <c r="CI232" s="681"/>
      <c r="CJ232" s="681"/>
      <c r="CK232" s="681"/>
      <c r="CL232" s="681"/>
      <c r="CM232" s="681"/>
      <c r="CN232" s="681"/>
      <c r="CO232" s="681"/>
      <c r="CP232" s="681"/>
    </row>
    <row r="233" spans="1:94" ht="15.75" customHeight="1">
      <c r="A233" s="176"/>
      <c r="B233" s="176"/>
      <c r="C233" s="176"/>
      <c r="D233" s="176"/>
      <c r="E233" s="176"/>
      <c r="F233" s="176"/>
      <c r="G233" s="176"/>
      <c r="H233" s="176"/>
      <c r="I233" s="176"/>
      <c r="J233" s="176"/>
      <c r="K233" s="176"/>
      <c r="L233" s="176"/>
      <c r="M233" s="176"/>
      <c r="N233" s="176"/>
      <c r="O233" s="176"/>
      <c r="P233" s="176"/>
      <c r="Q233" s="176"/>
      <c r="R233" s="176"/>
      <c r="S233" s="176"/>
      <c r="T233" s="176"/>
      <c r="U233" s="176"/>
      <c r="V233" s="176"/>
      <c r="W233" s="176"/>
      <c r="X233" s="488"/>
      <c r="Y233" s="490"/>
      <c r="Z233" s="176"/>
      <c r="AA233" s="176"/>
      <c r="AB233" s="176"/>
      <c r="AC233" s="176"/>
      <c r="AD233" s="176"/>
      <c r="AE233" s="176"/>
      <c r="AF233" s="490"/>
      <c r="AG233" s="176"/>
      <c r="AH233" s="176"/>
      <c r="AI233" s="176"/>
      <c r="AJ233" s="176"/>
      <c r="AK233" s="176"/>
      <c r="AL233" s="176"/>
      <c r="AM233" s="176"/>
      <c r="AN233" s="176"/>
      <c r="AO233" s="176"/>
      <c r="AP233" s="176"/>
      <c r="AQ233" s="176"/>
      <c r="AR233" s="176"/>
      <c r="AS233" s="176"/>
      <c r="AT233" s="458"/>
      <c r="AU233" s="176"/>
      <c r="AV233" s="176"/>
      <c r="AW233" s="176"/>
      <c r="AX233" s="522"/>
      <c r="AY233" s="522"/>
      <c r="AZ233" s="522"/>
      <c r="BA233" s="522"/>
      <c r="BB233" s="522"/>
      <c r="BC233" s="956"/>
      <c r="BD233" s="956"/>
      <c r="BE233" s="956"/>
      <c r="BF233" s="956"/>
      <c r="BG233" s="680"/>
      <c r="BH233" s="680"/>
      <c r="BI233" s="680"/>
      <c r="BJ233" s="680"/>
      <c r="BK233" s="680"/>
      <c r="BL233" s="680"/>
      <c r="BM233" s="680"/>
      <c r="BN233" s="680"/>
      <c r="BO233" s="680"/>
      <c r="BP233" s="680"/>
      <c r="BQ233" s="680"/>
      <c r="BR233" s="680"/>
      <c r="BS233" s="680"/>
      <c r="BT233" s="680"/>
      <c r="BU233" s="680"/>
      <c r="BV233" s="680"/>
      <c r="BW233" s="680"/>
      <c r="BX233" s="680"/>
      <c r="BY233" s="680"/>
      <c r="BZ233" s="680"/>
      <c r="CA233" s="680"/>
      <c r="CB233" s="680"/>
      <c r="CC233" s="680"/>
      <c r="CD233" s="680"/>
      <c r="CE233" s="680"/>
      <c r="CF233" s="680"/>
      <c r="CG233" s="680"/>
      <c r="CH233" s="680"/>
      <c r="CI233" s="680"/>
      <c r="CJ233" s="680"/>
      <c r="CK233" s="680"/>
      <c r="CL233" s="680"/>
      <c r="CM233" s="680"/>
      <c r="CN233" s="680"/>
      <c r="CO233" s="680"/>
      <c r="CP233" s="680"/>
    </row>
    <row r="234" spans="1:94" ht="15.75" customHeight="1">
      <c r="A234" s="176"/>
      <c r="B234" s="176"/>
      <c r="C234" s="176"/>
      <c r="D234" s="176"/>
      <c r="E234" s="176"/>
      <c r="F234" s="176"/>
      <c r="G234" s="176"/>
      <c r="H234" s="176"/>
      <c r="I234" s="176"/>
      <c r="J234" s="176"/>
      <c r="K234" s="176"/>
      <c r="L234" s="176"/>
      <c r="M234" s="176"/>
      <c r="N234" s="176"/>
      <c r="O234" s="176"/>
      <c r="P234" s="176"/>
      <c r="Q234" s="176"/>
      <c r="R234" s="176"/>
      <c r="S234" s="176"/>
      <c r="T234" s="176"/>
      <c r="U234" s="176"/>
      <c r="V234" s="176"/>
      <c r="W234" s="176"/>
      <c r="X234" s="488"/>
      <c r="Y234" s="490"/>
      <c r="Z234" s="176"/>
      <c r="AA234" s="176"/>
      <c r="AB234" s="176"/>
      <c r="AC234" s="176"/>
      <c r="AD234" s="176"/>
      <c r="AE234" s="176"/>
      <c r="AF234" s="488"/>
      <c r="AG234" s="176"/>
      <c r="AH234" s="176"/>
      <c r="AI234" s="176"/>
      <c r="AJ234" s="176"/>
      <c r="AK234" s="176"/>
      <c r="AL234" s="176"/>
      <c r="AM234" s="176"/>
      <c r="AN234" s="176"/>
      <c r="AO234" s="176"/>
      <c r="AP234" s="176"/>
      <c r="AQ234" s="176"/>
      <c r="AR234" s="176"/>
      <c r="AS234" s="176"/>
      <c r="AT234" s="458"/>
      <c r="AU234" s="176"/>
      <c r="AV234" s="176"/>
      <c r="AW234" s="962"/>
      <c r="AX234" s="962"/>
      <c r="AY234" s="522"/>
      <c r="AZ234" s="522"/>
      <c r="BA234" s="522"/>
      <c r="BB234" s="522"/>
      <c r="BC234" s="956"/>
      <c r="BD234" s="959"/>
      <c r="BE234" s="959"/>
      <c r="BF234" s="959"/>
      <c r="BG234" s="681"/>
      <c r="BH234" s="681"/>
      <c r="BI234" s="681"/>
      <c r="BJ234" s="681"/>
      <c r="BK234" s="681"/>
      <c r="BL234" s="681"/>
      <c r="BM234" s="681"/>
      <c r="BN234" s="681"/>
      <c r="BO234" s="681"/>
      <c r="BP234" s="681"/>
      <c r="BQ234" s="681"/>
      <c r="BR234" s="681"/>
      <c r="BS234" s="681"/>
      <c r="BT234" s="681"/>
      <c r="BU234" s="681"/>
      <c r="BV234" s="681"/>
      <c r="BW234" s="681"/>
      <c r="BX234" s="681"/>
      <c r="BY234" s="681"/>
      <c r="BZ234" s="681"/>
      <c r="CA234" s="681"/>
      <c r="CB234" s="681"/>
      <c r="CC234" s="681"/>
      <c r="CD234" s="681"/>
      <c r="CE234" s="681"/>
      <c r="CF234" s="681"/>
      <c r="CG234" s="681"/>
      <c r="CH234" s="681"/>
      <c r="CI234" s="681"/>
      <c r="CJ234" s="681"/>
      <c r="CK234" s="681"/>
      <c r="CL234" s="681"/>
      <c r="CM234" s="681"/>
      <c r="CN234" s="681"/>
      <c r="CO234" s="681"/>
      <c r="CP234" s="681"/>
    </row>
    <row r="235" spans="1:94" ht="15.75" customHeight="1">
      <c r="A235" s="176"/>
      <c r="B235" s="176"/>
      <c r="C235" s="176"/>
      <c r="D235" s="176"/>
      <c r="E235" s="176"/>
      <c r="F235" s="176"/>
      <c r="G235" s="176"/>
      <c r="H235" s="176"/>
      <c r="I235" s="176"/>
      <c r="J235" s="176"/>
      <c r="K235" s="176"/>
      <c r="L235" s="176"/>
      <c r="M235" s="176"/>
      <c r="N235" s="176"/>
      <c r="O235" s="176"/>
      <c r="P235" s="176"/>
      <c r="Q235" s="176"/>
      <c r="R235" s="176"/>
      <c r="S235" s="176"/>
      <c r="T235" s="176"/>
      <c r="U235" s="176"/>
      <c r="V235" s="176"/>
      <c r="W235" s="176"/>
      <c r="X235" s="488"/>
      <c r="Y235" s="490"/>
      <c r="Z235" s="176"/>
      <c r="AA235" s="176"/>
      <c r="AB235" s="176"/>
      <c r="AC235" s="176"/>
      <c r="AD235" s="176"/>
      <c r="AE235" s="176"/>
      <c r="AF235" s="488"/>
      <c r="AG235" s="176"/>
      <c r="AH235" s="176"/>
      <c r="AI235" s="176"/>
      <c r="AJ235" s="176"/>
      <c r="AK235" s="176"/>
      <c r="AL235" s="176"/>
      <c r="AM235" s="176"/>
      <c r="AN235" s="176"/>
      <c r="AO235" s="176"/>
      <c r="AP235" s="176"/>
      <c r="AQ235" s="176"/>
      <c r="AR235" s="176"/>
      <c r="AS235" s="176"/>
      <c r="AT235" s="458"/>
      <c r="AU235" s="176"/>
      <c r="AV235" s="176"/>
      <c r="AW235" s="962"/>
      <c r="AX235" s="962"/>
      <c r="AY235" s="522"/>
      <c r="AZ235" s="522"/>
      <c r="BA235" s="522"/>
      <c r="BB235" s="522"/>
      <c r="BC235" s="956"/>
      <c r="BD235" s="959"/>
      <c r="BE235" s="959"/>
      <c r="BF235" s="959"/>
      <c r="BG235" s="681"/>
      <c r="BH235" s="681"/>
      <c r="BI235" s="681"/>
      <c r="BJ235" s="681"/>
      <c r="BK235" s="681"/>
      <c r="BL235" s="681"/>
      <c r="BM235" s="681"/>
      <c r="BN235" s="681"/>
      <c r="BO235" s="681"/>
      <c r="BP235" s="681"/>
      <c r="BQ235" s="681"/>
      <c r="BR235" s="681"/>
      <c r="BS235" s="681"/>
      <c r="BT235" s="681"/>
      <c r="BU235" s="681"/>
      <c r="BV235" s="681"/>
      <c r="BW235" s="681"/>
      <c r="BX235" s="681"/>
      <c r="BY235" s="681"/>
      <c r="BZ235" s="681"/>
      <c r="CA235" s="681"/>
      <c r="CB235" s="681"/>
      <c r="CC235" s="681"/>
      <c r="CD235" s="681"/>
      <c r="CE235" s="681"/>
      <c r="CF235" s="681"/>
      <c r="CG235" s="681"/>
      <c r="CH235" s="681"/>
      <c r="CI235" s="681"/>
      <c r="CJ235" s="681"/>
      <c r="CK235" s="681"/>
      <c r="CL235" s="681"/>
      <c r="CM235" s="681"/>
      <c r="CN235" s="681"/>
      <c r="CO235" s="681"/>
      <c r="CP235" s="681"/>
    </row>
    <row r="236" spans="1:94" ht="15.75" customHeight="1">
      <c r="A236" s="176"/>
      <c r="B236" s="176"/>
      <c r="C236" s="176"/>
      <c r="D236" s="176"/>
      <c r="E236" s="176"/>
      <c r="F236" s="176"/>
      <c r="G236" s="176"/>
      <c r="H236" s="176"/>
      <c r="I236" s="176"/>
      <c r="J236" s="176"/>
      <c r="K236" s="176"/>
      <c r="L236" s="176"/>
      <c r="M236" s="176"/>
      <c r="N236" s="176"/>
      <c r="O236" s="176"/>
      <c r="P236" s="176"/>
      <c r="Q236" s="176"/>
      <c r="R236" s="176"/>
      <c r="S236" s="176"/>
      <c r="T236" s="176"/>
      <c r="U236" s="176"/>
      <c r="V236" s="176"/>
      <c r="W236" s="176"/>
      <c r="X236" s="488"/>
      <c r="Y236" s="490"/>
      <c r="Z236" s="176"/>
      <c r="AA236" s="176"/>
      <c r="AB236" s="176"/>
      <c r="AC236" s="176"/>
      <c r="AD236" s="176"/>
      <c r="AE236" s="176"/>
      <c r="AF236" s="488"/>
      <c r="AG236" s="176"/>
      <c r="AH236" s="176"/>
      <c r="AI236" s="176"/>
      <c r="AJ236" s="176"/>
      <c r="AK236" s="176"/>
      <c r="AL236" s="176"/>
      <c r="AM236" s="176"/>
      <c r="AN236" s="176"/>
      <c r="AO236" s="176"/>
      <c r="AP236" s="176"/>
      <c r="AQ236" s="176"/>
      <c r="AR236" s="176"/>
      <c r="AS236" s="176"/>
      <c r="AT236" s="458"/>
      <c r="AU236" s="176"/>
      <c r="AV236" s="176"/>
      <c r="AW236" s="962"/>
      <c r="AX236" s="962"/>
      <c r="AY236" s="522"/>
      <c r="AZ236" s="522"/>
      <c r="BA236" s="522"/>
      <c r="BB236" s="522"/>
      <c r="BC236" s="956"/>
      <c r="BD236" s="959"/>
      <c r="BE236" s="959"/>
      <c r="BF236" s="959"/>
      <c r="BG236" s="681"/>
      <c r="BH236" s="681"/>
      <c r="BI236" s="681"/>
      <c r="BJ236" s="681"/>
      <c r="BK236" s="681"/>
      <c r="BL236" s="681"/>
      <c r="BM236" s="681"/>
      <c r="BN236" s="681"/>
      <c r="BO236" s="681"/>
      <c r="BP236" s="681"/>
      <c r="BQ236" s="681"/>
      <c r="BR236" s="681"/>
      <c r="BS236" s="681"/>
      <c r="BT236" s="681"/>
      <c r="BU236" s="681"/>
      <c r="BV236" s="681"/>
      <c r="BW236" s="681"/>
      <c r="BX236" s="681"/>
      <c r="BY236" s="681"/>
      <c r="BZ236" s="681"/>
      <c r="CA236" s="681"/>
      <c r="CB236" s="681"/>
      <c r="CC236" s="681"/>
      <c r="CD236" s="681"/>
      <c r="CE236" s="681"/>
      <c r="CF236" s="681"/>
      <c r="CG236" s="681"/>
      <c r="CH236" s="681"/>
      <c r="CI236" s="681"/>
      <c r="CJ236" s="681"/>
      <c r="CK236" s="681"/>
      <c r="CL236" s="681"/>
      <c r="CM236" s="681"/>
      <c r="CN236" s="681"/>
      <c r="CO236" s="681"/>
      <c r="CP236" s="681"/>
    </row>
    <row r="237" spans="1:94" ht="15.75" customHeight="1">
      <c r="A237" s="176"/>
      <c r="B237" s="176"/>
      <c r="C237" s="176"/>
      <c r="D237" s="176"/>
      <c r="E237" s="176"/>
      <c r="F237" s="176"/>
      <c r="G237" s="176"/>
      <c r="H237" s="176"/>
      <c r="I237" s="176"/>
      <c r="J237" s="176"/>
      <c r="K237" s="176"/>
      <c r="L237" s="176"/>
      <c r="M237" s="176"/>
      <c r="N237" s="176"/>
      <c r="O237" s="176"/>
      <c r="P237" s="176"/>
      <c r="Q237" s="176"/>
      <c r="R237" s="176"/>
      <c r="S237" s="176"/>
      <c r="T237" s="176"/>
      <c r="U237" s="176"/>
      <c r="V237" s="176"/>
      <c r="W237" s="176"/>
      <c r="X237" s="488"/>
      <c r="Y237" s="490"/>
      <c r="Z237" s="176"/>
      <c r="AA237" s="176"/>
      <c r="AB237" s="176"/>
      <c r="AC237" s="176"/>
      <c r="AD237" s="176"/>
      <c r="AE237" s="176"/>
      <c r="AF237" s="488"/>
      <c r="AG237" s="176"/>
      <c r="AH237" s="176"/>
      <c r="AI237" s="176"/>
      <c r="AJ237" s="176"/>
      <c r="AK237" s="176"/>
      <c r="AL237" s="176"/>
      <c r="AM237" s="176"/>
      <c r="AN237" s="176"/>
      <c r="AO237" s="176"/>
      <c r="AP237" s="176"/>
      <c r="AQ237" s="176"/>
      <c r="AR237" s="176"/>
      <c r="AS237" s="176"/>
      <c r="AT237" s="458"/>
      <c r="AU237" s="176"/>
      <c r="AV237" s="176"/>
      <c r="AW237" s="962"/>
      <c r="AX237" s="962"/>
      <c r="AY237" s="522"/>
      <c r="AZ237" s="522"/>
      <c r="BA237" s="522"/>
      <c r="BB237" s="522"/>
      <c r="BC237" s="956"/>
      <c r="BD237" s="959"/>
      <c r="BE237" s="959"/>
      <c r="BF237" s="959"/>
      <c r="BG237" s="681"/>
      <c r="BH237" s="681"/>
      <c r="BI237" s="681"/>
      <c r="BJ237" s="681"/>
      <c r="BK237" s="681"/>
      <c r="BL237" s="681"/>
      <c r="BM237" s="681"/>
      <c r="BN237" s="681"/>
      <c r="BO237" s="681"/>
      <c r="BP237" s="681"/>
      <c r="BQ237" s="681"/>
      <c r="BR237" s="681"/>
      <c r="BS237" s="681"/>
      <c r="BT237" s="681"/>
      <c r="BU237" s="681"/>
      <c r="BV237" s="681"/>
      <c r="BW237" s="681"/>
      <c r="BX237" s="681"/>
      <c r="BY237" s="681"/>
      <c r="BZ237" s="681"/>
      <c r="CA237" s="681"/>
      <c r="CB237" s="681"/>
      <c r="CC237" s="681"/>
      <c r="CD237" s="681"/>
      <c r="CE237" s="681"/>
      <c r="CF237" s="681"/>
      <c r="CG237" s="681"/>
      <c r="CH237" s="681"/>
      <c r="CI237" s="681"/>
      <c r="CJ237" s="681"/>
      <c r="CK237" s="681"/>
      <c r="CL237" s="681"/>
      <c r="CM237" s="681"/>
      <c r="CN237" s="681"/>
      <c r="CO237" s="681"/>
      <c r="CP237" s="681"/>
    </row>
    <row r="238" spans="1:94" ht="15.75" customHeight="1">
      <c r="A238" s="176"/>
      <c r="B238" s="176"/>
      <c r="C238" s="176"/>
      <c r="D238" s="176"/>
      <c r="E238" s="176"/>
      <c r="F238" s="176"/>
      <c r="G238" s="176"/>
      <c r="H238" s="176"/>
      <c r="I238" s="176"/>
      <c r="J238" s="176"/>
      <c r="K238" s="176"/>
      <c r="L238" s="176"/>
      <c r="M238" s="176"/>
      <c r="N238" s="176"/>
      <c r="O238" s="176"/>
      <c r="P238" s="176"/>
      <c r="Q238" s="176"/>
      <c r="R238" s="176"/>
      <c r="S238" s="176"/>
      <c r="T238" s="176"/>
      <c r="U238" s="176"/>
      <c r="V238" s="176"/>
      <c r="W238" s="176"/>
      <c r="X238" s="488"/>
      <c r="Y238" s="490"/>
      <c r="Z238" s="176"/>
      <c r="AA238" s="176"/>
      <c r="AB238" s="176"/>
      <c r="AC238" s="176"/>
      <c r="AD238" s="176"/>
      <c r="AE238" s="176"/>
      <c r="AF238" s="488"/>
      <c r="AG238" s="176"/>
      <c r="AH238" s="176"/>
      <c r="AI238" s="176"/>
      <c r="AJ238" s="176"/>
      <c r="AK238" s="176"/>
      <c r="AL238" s="176"/>
      <c r="AM238" s="176"/>
      <c r="AN238" s="176"/>
      <c r="AO238" s="176"/>
      <c r="AP238" s="176"/>
      <c r="AQ238" s="176"/>
      <c r="AR238" s="176"/>
      <c r="AS238" s="176"/>
      <c r="AT238" s="458"/>
      <c r="AU238" s="176"/>
      <c r="AV238" s="176"/>
      <c r="AW238" s="962"/>
      <c r="AX238" s="962"/>
      <c r="AY238" s="522"/>
      <c r="AZ238" s="522"/>
      <c r="BA238" s="522"/>
      <c r="BB238" s="522"/>
      <c r="BC238" s="956"/>
      <c r="BD238" s="959"/>
      <c r="BE238" s="959"/>
      <c r="BF238" s="959"/>
      <c r="BG238" s="681"/>
      <c r="BH238" s="681"/>
      <c r="BI238" s="681"/>
      <c r="BJ238" s="681"/>
      <c r="BK238" s="681"/>
      <c r="BL238" s="681"/>
      <c r="BM238" s="681"/>
      <c r="BN238" s="681"/>
      <c r="BO238" s="681"/>
      <c r="BP238" s="681"/>
      <c r="BQ238" s="681"/>
      <c r="BR238" s="681"/>
      <c r="BS238" s="681"/>
      <c r="BT238" s="681"/>
      <c r="BU238" s="681"/>
      <c r="BV238" s="681"/>
      <c r="BW238" s="681"/>
      <c r="BX238" s="681"/>
      <c r="BY238" s="681"/>
      <c r="BZ238" s="681"/>
      <c r="CA238" s="681"/>
      <c r="CB238" s="681"/>
      <c r="CC238" s="681"/>
      <c r="CD238" s="681"/>
      <c r="CE238" s="681"/>
      <c r="CF238" s="681"/>
      <c r="CG238" s="681"/>
      <c r="CH238" s="681"/>
      <c r="CI238" s="681"/>
      <c r="CJ238" s="681"/>
      <c r="CK238" s="681"/>
      <c r="CL238" s="681"/>
      <c r="CM238" s="681"/>
      <c r="CN238" s="681"/>
      <c r="CO238" s="681"/>
      <c r="CP238" s="681"/>
    </row>
    <row r="239" spans="1:94" ht="15.75" customHeight="1">
      <c r="A239" s="176"/>
      <c r="B239" s="176"/>
      <c r="C239" s="176"/>
      <c r="D239" s="176"/>
      <c r="E239" s="176"/>
      <c r="F239" s="176"/>
      <c r="G239" s="176"/>
      <c r="H239" s="176"/>
      <c r="I239" s="176"/>
      <c r="J239" s="176"/>
      <c r="K239" s="176"/>
      <c r="L239" s="176"/>
      <c r="M239" s="176"/>
      <c r="N239" s="176"/>
      <c r="O239" s="176"/>
      <c r="P239" s="176"/>
      <c r="Q239" s="176"/>
      <c r="R239" s="176"/>
      <c r="S239" s="176"/>
      <c r="T239" s="176"/>
      <c r="U239" s="176"/>
      <c r="V239" s="176"/>
      <c r="W239" s="176"/>
      <c r="X239" s="488"/>
      <c r="Y239" s="490"/>
      <c r="Z239" s="176"/>
      <c r="AA239" s="176"/>
      <c r="AB239" s="176"/>
      <c r="AC239" s="176"/>
      <c r="AD239" s="176"/>
      <c r="AE239" s="176"/>
      <c r="AF239" s="176"/>
      <c r="AG239" s="176"/>
      <c r="AH239" s="176"/>
      <c r="AI239" s="176"/>
      <c r="AJ239" s="176"/>
      <c r="AK239" s="176"/>
      <c r="AL239" s="176"/>
      <c r="AM239" s="176"/>
      <c r="AN239" s="176"/>
      <c r="AO239" s="176"/>
      <c r="AP239" s="176"/>
      <c r="AQ239" s="176"/>
      <c r="AR239" s="176"/>
      <c r="AS239" s="176"/>
      <c r="AT239" s="458"/>
      <c r="AU239" s="176"/>
      <c r="AV239" s="176"/>
      <c r="AW239" s="962"/>
      <c r="AX239" s="962"/>
      <c r="AY239" s="522"/>
      <c r="AZ239" s="522"/>
      <c r="BA239" s="522"/>
      <c r="BB239" s="522"/>
      <c r="BC239" s="956"/>
      <c r="BD239" s="959"/>
      <c r="BE239" s="959"/>
      <c r="BF239" s="959"/>
      <c r="BG239" s="681"/>
      <c r="BH239" s="681"/>
      <c r="BI239" s="681"/>
      <c r="BJ239" s="681"/>
      <c r="BK239" s="681"/>
      <c r="BL239" s="681"/>
      <c r="BM239" s="681"/>
      <c r="BN239" s="681"/>
      <c r="BO239" s="681"/>
      <c r="BP239" s="681"/>
      <c r="BQ239" s="681"/>
      <c r="BR239" s="681"/>
      <c r="BS239" s="681"/>
      <c r="BT239" s="681"/>
      <c r="BU239" s="681"/>
      <c r="BV239" s="681"/>
      <c r="BW239" s="681"/>
      <c r="BX239" s="681"/>
      <c r="BY239" s="681"/>
      <c r="BZ239" s="681"/>
      <c r="CA239" s="681"/>
      <c r="CB239" s="681"/>
      <c r="CC239" s="681"/>
      <c r="CD239" s="681"/>
      <c r="CE239" s="681"/>
      <c r="CF239" s="681"/>
      <c r="CG239" s="681"/>
      <c r="CH239" s="681"/>
      <c r="CI239" s="681"/>
      <c r="CJ239" s="681"/>
      <c r="CK239" s="681"/>
      <c r="CL239" s="681"/>
      <c r="CM239" s="681"/>
      <c r="CN239" s="681"/>
      <c r="CO239" s="681"/>
      <c r="CP239" s="681"/>
    </row>
    <row r="240" spans="1:94" ht="15.75" customHeight="1">
      <c r="A240" s="176"/>
      <c r="B240" s="176"/>
      <c r="C240" s="176"/>
      <c r="D240" s="176"/>
      <c r="E240" s="176"/>
      <c r="F240" s="176"/>
      <c r="G240" s="176"/>
      <c r="H240" s="176"/>
      <c r="I240" s="176"/>
      <c r="J240" s="176"/>
      <c r="K240" s="176"/>
      <c r="L240" s="176"/>
      <c r="M240" s="176"/>
      <c r="N240" s="176"/>
      <c r="O240" s="176"/>
      <c r="P240" s="176"/>
      <c r="Q240" s="176"/>
      <c r="R240" s="176"/>
      <c r="S240" s="176"/>
      <c r="T240" s="176"/>
      <c r="U240" s="176"/>
      <c r="V240" s="176"/>
      <c r="W240" s="176"/>
      <c r="X240" s="488"/>
      <c r="Y240" s="490"/>
      <c r="Z240" s="176"/>
      <c r="AA240" s="176"/>
      <c r="AB240" s="176"/>
      <c r="AC240" s="176"/>
      <c r="AD240" s="176"/>
      <c r="AE240" s="176"/>
      <c r="AF240" s="176"/>
      <c r="AG240" s="176"/>
      <c r="AH240" s="176"/>
      <c r="AI240" s="176"/>
      <c r="AJ240" s="176"/>
      <c r="AK240" s="176"/>
      <c r="AL240" s="176"/>
      <c r="AM240" s="176"/>
      <c r="AN240" s="176"/>
      <c r="AO240" s="176"/>
      <c r="AP240" s="176"/>
      <c r="AQ240" s="176"/>
      <c r="AR240" s="176"/>
      <c r="AS240" s="176"/>
      <c r="AT240" s="458"/>
      <c r="AU240" s="176"/>
      <c r="AV240" s="176"/>
      <c r="AW240" s="962"/>
      <c r="AX240" s="962"/>
      <c r="AY240" s="522"/>
      <c r="AZ240" s="522"/>
      <c r="BA240" s="522"/>
      <c r="BB240" s="522"/>
      <c r="BC240" s="956"/>
      <c r="BD240" s="959"/>
      <c r="BE240" s="959"/>
      <c r="BF240" s="959"/>
      <c r="BG240" s="681"/>
      <c r="BH240" s="681"/>
      <c r="BI240" s="681"/>
      <c r="BJ240" s="681"/>
      <c r="BK240" s="681"/>
      <c r="BL240" s="681"/>
      <c r="BM240" s="681"/>
      <c r="BN240" s="681"/>
      <c r="BO240" s="681"/>
      <c r="BP240" s="681"/>
      <c r="BQ240" s="681"/>
      <c r="BR240" s="681"/>
      <c r="BS240" s="681"/>
      <c r="BT240" s="681"/>
      <c r="BU240" s="681"/>
      <c r="BV240" s="681"/>
      <c r="BW240" s="681"/>
      <c r="BX240" s="681"/>
      <c r="BY240" s="681"/>
      <c r="BZ240" s="681"/>
      <c r="CA240" s="681"/>
      <c r="CB240" s="681"/>
      <c r="CC240" s="681"/>
      <c r="CD240" s="681"/>
      <c r="CE240" s="681"/>
      <c r="CF240" s="681"/>
      <c r="CG240" s="681"/>
      <c r="CH240" s="681"/>
      <c r="CI240" s="681"/>
      <c r="CJ240" s="681"/>
      <c r="CK240" s="681"/>
      <c r="CL240" s="681"/>
      <c r="CM240" s="681"/>
      <c r="CN240" s="681"/>
      <c r="CO240" s="681"/>
      <c r="CP240" s="681"/>
    </row>
    <row r="241" spans="1:94" ht="15.75" customHeight="1">
      <c r="A241" s="176"/>
      <c r="B241" s="176"/>
      <c r="C241" s="176"/>
      <c r="D241" s="176"/>
      <c r="E241" s="176"/>
      <c r="F241" s="176"/>
      <c r="G241" s="176"/>
      <c r="H241" s="176"/>
      <c r="I241" s="176"/>
      <c r="J241" s="176"/>
      <c r="K241" s="176"/>
      <c r="L241" s="176"/>
      <c r="M241" s="176"/>
      <c r="N241" s="176"/>
      <c r="O241" s="176"/>
      <c r="P241" s="176"/>
      <c r="Q241" s="176"/>
      <c r="R241" s="176"/>
      <c r="S241" s="176"/>
      <c r="T241" s="176"/>
      <c r="U241" s="176"/>
      <c r="V241" s="176"/>
      <c r="W241" s="176"/>
      <c r="X241" s="488"/>
      <c r="Y241" s="490"/>
      <c r="Z241" s="176"/>
      <c r="AA241" s="176"/>
      <c r="AB241" s="176"/>
      <c r="AC241" s="176"/>
      <c r="AD241" s="176"/>
      <c r="AE241" s="176"/>
      <c r="AF241" s="176"/>
      <c r="AG241" s="176"/>
      <c r="AH241" s="176"/>
      <c r="AI241" s="176"/>
      <c r="AJ241" s="176"/>
      <c r="AK241" s="176"/>
      <c r="AL241" s="176"/>
      <c r="AM241" s="176"/>
      <c r="AN241" s="176"/>
      <c r="AO241" s="176"/>
      <c r="AP241" s="176"/>
      <c r="AQ241" s="176"/>
      <c r="AR241" s="176"/>
      <c r="AS241" s="176"/>
      <c r="AT241" s="458"/>
      <c r="AU241" s="176"/>
      <c r="AV241" s="176"/>
      <c r="AW241" s="962"/>
      <c r="AX241" s="962"/>
      <c r="AY241" s="522"/>
      <c r="AZ241" s="522"/>
      <c r="BA241" s="522"/>
      <c r="BB241" s="522"/>
      <c r="BC241" s="956"/>
      <c r="BD241" s="959"/>
      <c r="BE241" s="959"/>
      <c r="BF241" s="959"/>
      <c r="BG241" s="681"/>
      <c r="BH241" s="681"/>
      <c r="BI241" s="681"/>
      <c r="BJ241" s="681"/>
      <c r="BK241" s="681"/>
      <c r="BL241" s="681"/>
      <c r="BM241" s="681"/>
      <c r="BN241" s="681"/>
      <c r="BO241" s="681"/>
      <c r="BP241" s="681"/>
      <c r="BQ241" s="681"/>
      <c r="BR241" s="681"/>
      <c r="BS241" s="681"/>
      <c r="BT241" s="681"/>
      <c r="BU241" s="681"/>
      <c r="BV241" s="681"/>
      <c r="BW241" s="681"/>
      <c r="BX241" s="681"/>
      <c r="BY241" s="681"/>
      <c r="BZ241" s="681"/>
      <c r="CA241" s="681"/>
      <c r="CB241" s="681"/>
      <c r="CC241" s="681"/>
      <c r="CD241" s="681"/>
      <c r="CE241" s="681"/>
      <c r="CF241" s="681"/>
      <c r="CG241" s="681"/>
      <c r="CH241" s="681"/>
      <c r="CI241" s="681"/>
      <c r="CJ241" s="681"/>
      <c r="CK241" s="681"/>
      <c r="CL241" s="681"/>
      <c r="CM241" s="681"/>
      <c r="CN241" s="681"/>
      <c r="CO241" s="681"/>
      <c r="CP241" s="681"/>
    </row>
    <row r="242" spans="1:94" ht="15.75" customHeight="1">
      <c r="A242" s="176"/>
      <c r="B242" s="176"/>
      <c r="C242" s="176"/>
      <c r="D242" s="176"/>
      <c r="E242" s="176"/>
      <c r="F242" s="176"/>
      <c r="G242" s="176"/>
      <c r="H242" s="176"/>
      <c r="I242" s="176"/>
      <c r="J242" s="176"/>
      <c r="K242" s="176"/>
      <c r="L242" s="176"/>
      <c r="M242" s="176"/>
      <c r="N242" s="176"/>
      <c r="O242" s="176"/>
      <c r="P242" s="176"/>
      <c r="Q242" s="176"/>
      <c r="R242" s="176"/>
      <c r="S242" s="176"/>
      <c r="T242" s="176"/>
      <c r="U242" s="176"/>
      <c r="V242" s="176"/>
      <c r="W242" s="176"/>
      <c r="X242" s="488"/>
      <c r="Y242" s="490"/>
      <c r="Z242" s="176"/>
      <c r="AA242" s="176"/>
      <c r="AB242" s="176"/>
      <c r="AC242" s="176"/>
      <c r="AD242" s="176"/>
      <c r="AE242" s="176"/>
      <c r="AF242" s="488"/>
      <c r="AG242" s="176"/>
      <c r="AH242" s="176"/>
      <c r="AI242" s="176"/>
      <c r="AJ242" s="176"/>
      <c r="AK242" s="176"/>
      <c r="AL242" s="176"/>
      <c r="AM242" s="176"/>
      <c r="AN242" s="176"/>
      <c r="AO242" s="176"/>
      <c r="AP242" s="176"/>
      <c r="AQ242" s="176"/>
      <c r="AR242" s="176"/>
      <c r="AS242" s="176"/>
      <c r="AT242" s="458"/>
      <c r="AU242" s="176"/>
      <c r="AV242" s="176"/>
      <c r="AW242" s="962"/>
      <c r="AX242" s="962"/>
      <c r="AY242" s="522"/>
      <c r="AZ242" s="522"/>
      <c r="BA242" s="522"/>
      <c r="BB242" s="522"/>
      <c r="BC242" s="956"/>
      <c r="BD242" s="959"/>
      <c r="BE242" s="959"/>
      <c r="BF242" s="959"/>
      <c r="BG242" s="681"/>
      <c r="BH242" s="681"/>
      <c r="BI242" s="681"/>
      <c r="BJ242" s="681"/>
      <c r="BK242" s="681"/>
      <c r="BL242" s="681"/>
      <c r="BM242" s="681"/>
      <c r="BN242" s="681"/>
      <c r="BO242" s="681"/>
      <c r="BP242" s="681"/>
      <c r="BQ242" s="681"/>
      <c r="BR242" s="681"/>
      <c r="BS242" s="681"/>
      <c r="BT242" s="681"/>
      <c r="BU242" s="681"/>
      <c r="BV242" s="681"/>
      <c r="BW242" s="681"/>
      <c r="BX242" s="681"/>
      <c r="BY242" s="681"/>
      <c r="BZ242" s="681"/>
      <c r="CA242" s="681"/>
      <c r="CB242" s="681"/>
      <c r="CC242" s="681"/>
      <c r="CD242" s="681"/>
      <c r="CE242" s="681"/>
      <c r="CF242" s="681"/>
      <c r="CG242" s="681"/>
      <c r="CH242" s="681"/>
      <c r="CI242" s="681"/>
      <c r="CJ242" s="681"/>
      <c r="CK242" s="681"/>
      <c r="CL242" s="681"/>
      <c r="CM242" s="681"/>
      <c r="CN242" s="681"/>
      <c r="CO242" s="681"/>
      <c r="CP242" s="681"/>
    </row>
    <row r="243" spans="1:94" ht="15.75" customHeight="1">
      <c r="A243" s="965"/>
      <c r="B243" s="959"/>
      <c r="C243" s="959"/>
      <c r="D243" s="959"/>
      <c r="E243" s="959"/>
      <c r="F243" s="959"/>
      <c r="G243" s="966"/>
      <c r="H243" s="959"/>
      <c r="I243" s="959"/>
      <c r="J243" s="959"/>
      <c r="K243" s="959"/>
      <c r="L243" s="959"/>
      <c r="M243" s="959"/>
      <c r="N243" s="959"/>
      <c r="O243" s="959"/>
      <c r="P243" s="959"/>
      <c r="Q243" s="959"/>
      <c r="R243" s="959"/>
      <c r="S243" s="959"/>
      <c r="T243" s="959"/>
      <c r="U243" s="959"/>
      <c r="V243" s="959"/>
      <c r="W243" s="959"/>
      <c r="X243" s="959"/>
      <c r="Y243" s="959"/>
      <c r="Z243" s="959"/>
      <c r="AA243" s="959"/>
      <c r="AB243" s="959"/>
      <c r="AC243" s="959"/>
      <c r="AD243" s="959"/>
      <c r="AE243" s="959"/>
      <c r="AF243" s="959"/>
      <c r="AG243" s="959"/>
      <c r="AH243" s="959"/>
      <c r="AI243" s="959"/>
      <c r="AJ243" s="959"/>
      <c r="AK243" s="959"/>
      <c r="AL243" s="959"/>
      <c r="AM243" s="959"/>
      <c r="AN243" s="959"/>
      <c r="AO243" s="959"/>
      <c r="AP243" s="959"/>
      <c r="AQ243" s="959"/>
      <c r="AR243" s="959"/>
      <c r="AS243" s="959"/>
      <c r="AT243" s="959"/>
      <c r="AU243" s="959"/>
      <c r="AV243" s="959"/>
      <c r="AW243" s="959"/>
      <c r="AX243" s="959"/>
      <c r="AY243" s="959"/>
      <c r="AZ243" s="959"/>
      <c r="BA243" s="959"/>
      <c r="BB243" s="959"/>
      <c r="BC243" s="959"/>
      <c r="BD243" s="959"/>
      <c r="BE243" s="959"/>
      <c r="BF243" s="959"/>
      <c r="BG243" s="681"/>
      <c r="BH243" s="681"/>
      <c r="BI243" s="681"/>
      <c r="BJ243" s="681"/>
      <c r="BK243" s="681"/>
      <c r="BL243" s="681"/>
      <c r="BM243" s="681"/>
      <c r="BN243" s="681"/>
      <c r="BO243" s="681"/>
      <c r="BP243" s="681"/>
      <c r="BQ243" s="681"/>
      <c r="BR243" s="681"/>
      <c r="BS243" s="681"/>
      <c r="BT243" s="681"/>
      <c r="BU243" s="681"/>
      <c r="BV243" s="681"/>
      <c r="BW243" s="681"/>
      <c r="BX243" s="681"/>
      <c r="BY243" s="681"/>
      <c r="BZ243" s="681"/>
      <c r="CA243" s="681"/>
      <c r="CB243" s="681"/>
      <c r="CC243" s="681"/>
      <c r="CD243" s="681"/>
      <c r="CE243" s="681"/>
      <c r="CF243" s="681"/>
      <c r="CG243" s="681"/>
      <c r="CH243" s="681"/>
      <c r="CI243" s="681"/>
      <c r="CJ243" s="681"/>
      <c r="CK243" s="681"/>
      <c r="CL243" s="681"/>
      <c r="CM243" s="681"/>
      <c r="CN243" s="681"/>
      <c r="CO243" s="681"/>
      <c r="CP243" s="681"/>
    </row>
    <row r="244" spans="1:94" ht="15.75" customHeight="1">
      <c r="A244" s="176"/>
      <c r="B244" s="176"/>
      <c r="C244" s="176"/>
      <c r="D244" s="176"/>
      <c r="E244" s="176"/>
      <c r="F244" s="176"/>
      <c r="G244" s="176"/>
      <c r="H244" s="176"/>
      <c r="I244" s="176"/>
      <c r="J244" s="176"/>
      <c r="K244" s="176"/>
      <c r="L244" s="176"/>
      <c r="M244" s="176"/>
      <c r="N244" s="176"/>
      <c r="O244" s="176"/>
      <c r="P244" s="176"/>
      <c r="Q244" s="176"/>
      <c r="R244" s="176"/>
      <c r="S244" s="176"/>
      <c r="T244" s="176"/>
      <c r="U244" s="176"/>
      <c r="V244" s="176"/>
      <c r="W244" s="176"/>
      <c r="X244" s="488"/>
      <c r="Y244" s="490"/>
      <c r="Z244" s="176"/>
      <c r="AA244" s="176"/>
      <c r="AB244" s="176"/>
      <c r="AC244" s="176"/>
      <c r="AD244" s="176"/>
      <c r="AE244" s="176"/>
      <c r="AF244" s="176"/>
      <c r="AG244" s="176"/>
      <c r="AH244" s="176"/>
      <c r="AI244" s="176"/>
      <c r="AJ244" s="176"/>
      <c r="AK244" s="176"/>
      <c r="AL244" s="176"/>
      <c r="AM244" s="176"/>
      <c r="AN244" s="176"/>
      <c r="AO244" s="176"/>
      <c r="AP244" s="176"/>
      <c r="AQ244" s="176"/>
      <c r="AR244" s="176"/>
      <c r="AS244" s="176"/>
      <c r="AT244" s="458"/>
      <c r="AU244" s="176"/>
      <c r="AV244" s="176"/>
      <c r="AW244" s="176"/>
      <c r="AX244" s="522"/>
      <c r="AY244" s="522"/>
      <c r="AZ244" s="522"/>
      <c r="BA244" s="522"/>
      <c r="BB244" s="522"/>
      <c r="BC244" s="956"/>
      <c r="BD244" s="956"/>
      <c r="BE244" s="956"/>
      <c r="BF244" s="956"/>
      <c r="BG244" s="680"/>
      <c r="BH244" s="680"/>
      <c r="BI244" s="680"/>
      <c r="BJ244" s="680"/>
      <c r="BK244" s="680"/>
      <c r="BL244" s="680"/>
      <c r="BM244" s="680"/>
      <c r="BN244" s="680"/>
      <c r="BO244" s="680"/>
      <c r="BP244" s="680"/>
      <c r="BQ244" s="680"/>
      <c r="BR244" s="680"/>
      <c r="BS244" s="680"/>
      <c r="BT244" s="680"/>
      <c r="BU244" s="680"/>
      <c r="BV244" s="680"/>
      <c r="BW244" s="680"/>
      <c r="BX244" s="680"/>
      <c r="BY244" s="680"/>
      <c r="BZ244" s="680"/>
      <c r="CA244" s="680"/>
      <c r="CB244" s="680"/>
      <c r="CC244" s="680"/>
      <c r="CD244" s="680"/>
      <c r="CE244" s="680"/>
      <c r="CF244" s="680"/>
      <c r="CG244" s="680"/>
      <c r="CH244" s="680"/>
      <c r="CI244" s="680"/>
      <c r="CJ244" s="680"/>
      <c r="CK244" s="680"/>
      <c r="CL244" s="680"/>
      <c r="CM244" s="680"/>
      <c r="CN244" s="680"/>
      <c r="CO244" s="680"/>
      <c r="CP244" s="680"/>
    </row>
    <row r="245" spans="1:94" ht="15.75" customHeight="1">
      <c r="A245" s="176"/>
      <c r="B245" s="176"/>
      <c r="C245" s="176"/>
      <c r="D245" s="176"/>
      <c r="E245" s="176"/>
      <c r="F245" s="176"/>
      <c r="G245" s="176"/>
      <c r="H245" s="176"/>
      <c r="I245" s="176"/>
      <c r="J245" s="176"/>
      <c r="K245" s="176"/>
      <c r="L245" s="176"/>
      <c r="M245" s="176"/>
      <c r="N245" s="176"/>
      <c r="O245" s="176"/>
      <c r="P245" s="176"/>
      <c r="Q245" s="176"/>
      <c r="R245" s="176"/>
      <c r="S245" s="176"/>
      <c r="T245" s="176"/>
      <c r="U245" s="176"/>
      <c r="V245" s="176"/>
      <c r="W245" s="176"/>
      <c r="X245" s="488"/>
      <c r="Y245" s="490"/>
      <c r="Z245" s="176"/>
      <c r="AA245" s="176"/>
      <c r="AB245" s="176"/>
      <c r="AC245" s="176"/>
      <c r="AD245" s="176"/>
      <c r="AE245" s="176"/>
      <c r="AF245" s="176"/>
      <c r="AG245" s="176"/>
      <c r="AH245" s="176"/>
      <c r="AI245" s="176"/>
      <c r="AJ245" s="176"/>
      <c r="AK245" s="176"/>
      <c r="AL245" s="176"/>
      <c r="AM245" s="176"/>
      <c r="AN245" s="176"/>
      <c r="AO245" s="176"/>
      <c r="AP245" s="176"/>
      <c r="AQ245" s="176"/>
      <c r="AR245" s="176"/>
      <c r="AS245" s="176"/>
      <c r="AT245" s="458"/>
      <c r="AU245" s="176"/>
      <c r="AV245" s="176"/>
      <c r="AW245" s="176"/>
      <c r="AX245" s="522"/>
      <c r="AY245" s="522"/>
      <c r="AZ245" s="522"/>
      <c r="BA245" s="522"/>
      <c r="BB245" s="522"/>
      <c r="BC245" s="956"/>
      <c r="BD245" s="956"/>
      <c r="BE245" s="956"/>
      <c r="BF245" s="956"/>
      <c r="BG245" s="680"/>
      <c r="BH245" s="680"/>
      <c r="BI245" s="680"/>
      <c r="BJ245" s="680"/>
      <c r="BK245" s="680"/>
      <c r="BL245" s="680"/>
      <c r="BM245" s="680"/>
      <c r="BN245" s="680"/>
      <c r="BO245" s="680"/>
      <c r="BP245" s="680"/>
      <c r="BQ245" s="680"/>
      <c r="BR245" s="680"/>
      <c r="BS245" s="680"/>
      <c r="BT245" s="680"/>
      <c r="BU245" s="680"/>
      <c r="BV245" s="680"/>
      <c r="BW245" s="680"/>
      <c r="BX245" s="680"/>
      <c r="BY245" s="680"/>
      <c r="BZ245" s="680"/>
      <c r="CA245" s="680"/>
      <c r="CB245" s="680"/>
      <c r="CC245" s="680"/>
      <c r="CD245" s="680"/>
      <c r="CE245" s="680"/>
      <c r="CF245" s="680"/>
      <c r="CG245" s="680"/>
      <c r="CH245" s="680"/>
      <c r="CI245" s="680"/>
      <c r="CJ245" s="680"/>
      <c r="CK245" s="680"/>
      <c r="CL245" s="680"/>
      <c r="CM245" s="680"/>
      <c r="CN245" s="680"/>
      <c r="CO245" s="680"/>
      <c r="CP245" s="680"/>
    </row>
    <row r="246" spans="1:94" ht="15.75" customHeight="1">
      <c r="A246" s="176"/>
      <c r="B246" s="176"/>
      <c r="C246" s="176"/>
      <c r="D246" s="176"/>
      <c r="E246" s="176"/>
      <c r="F246" s="176"/>
      <c r="G246" s="176"/>
      <c r="H246" s="176"/>
      <c r="I246" s="176"/>
      <c r="J246" s="176"/>
      <c r="K246" s="176"/>
      <c r="L246" s="176"/>
      <c r="M246" s="176"/>
      <c r="N246" s="176"/>
      <c r="O246" s="176"/>
      <c r="P246" s="176"/>
      <c r="Q246" s="176"/>
      <c r="R246" s="176"/>
      <c r="S246" s="176"/>
      <c r="T246" s="176"/>
      <c r="U246" s="176"/>
      <c r="V246" s="176"/>
      <c r="W246" s="176"/>
      <c r="X246" s="488"/>
      <c r="Y246" s="490"/>
      <c r="Z246" s="176"/>
      <c r="AA246" s="176"/>
      <c r="AB246" s="176"/>
      <c r="AC246" s="176"/>
      <c r="AD246" s="176"/>
      <c r="AE246" s="176"/>
      <c r="AF246" s="964"/>
      <c r="AG246" s="176"/>
      <c r="AH246" s="176"/>
      <c r="AI246" s="176"/>
      <c r="AJ246" s="176"/>
      <c r="AK246" s="176"/>
      <c r="AL246" s="176"/>
      <c r="AM246" s="176"/>
      <c r="AN246" s="176"/>
      <c r="AO246" s="176"/>
      <c r="AP246" s="176"/>
      <c r="AQ246" s="176"/>
      <c r="AR246" s="176"/>
      <c r="AS246" s="176"/>
      <c r="AT246" s="458"/>
      <c r="AU246" s="176"/>
      <c r="AV246" s="176"/>
      <c r="AW246" s="176"/>
      <c r="AX246" s="522"/>
      <c r="AY246" s="522"/>
      <c r="AZ246" s="522"/>
      <c r="BA246" s="522"/>
      <c r="BB246" s="522"/>
      <c r="BC246" s="956"/>
      <c r="BD246" s="956"/>
      <c r="BE246" s="956"/>
      <c r="BF246" s="956"/>
      <c r="BG246" s="680"/>
      <c r="BH246" s="680"/>
      <c r="BI246" s="680"/>
      <c r="BJ246" s="680"/>
      <c r="BK246" s="680"/>
      <c r="BL246" s="680"/>
      <c r="BM246" s="680"/>
      <c r="BN246" s="680"/>
      <c r="BO246" s="680"/>
      <c r="BP246" s="680"/>
      <c r="BQ246" s="680"/>
      <c r="BR246" s="680"/>
      <c r="BS246" s="680"/>
      <c r="BT246" s="680"/>
      <c r="BU246" s="680"/>
      <c r="BV246" s="680"/>
      <c r="BW246" s="680"/>
      <c r="BX246" s="680"/>
      <c r="BY246" s="680"/>
      <c r="BZ246" s="680"/>
      <c r="CA246" s="680"/>
      <c r="CB246" s="680"/>
      <c r="CC246" s="680"/>
      <c r="CD246" s="680"/>
      <c r="CE246" s="680"/>
      <c r="CF246" s="680"/>
      <c r="CG246" s="680"/>
      <c r="CH246" s="680"/>
      <c r="CI246" s="680"/>
      <c r="CJ246" s="680"/>
      <c r="CK246" s="680"/>
      <c r="CL246" s="680"/>
      <c r="CM246" s="680"/>
      <c r="CN246" s="680"/>
      <c r="CO246" s="680"/>
      <c r="CP246" s="680"/>
    </row>
    <row r="247" spans="1:94" ht="15.75" customHeight="1">
      <c r="A247" s="176"/>
      <c r="B247" s="176"/>
      <c r="C247" s="176"/>
      <c r="D247" s="176"/>
      <c r="E247" s="176"/>
      <c r="F247" s="176"/>
      <c r="G247" s="176"/>
      <c r="H247" s="176"/>
      <c r="I247" s="176"/>
      <c r="J247" s="176"/>
      <c r="K247" s="176"/>
      <c r="L247" s="176"/>
      <c r="M247" s="176"/>
      <c r="N247" s="176"/>
      <c r="O247" s="176"/>
      <c r="P247" s="176"/>
      <c r="Q247" s="176"/>
      <c r="R247" s="176"/>
      <c r="S247" s="176"/>
      <c r="T247" s="176"/>
      <c r="U247" s="176"/>
      <c r="V247" s="176"/>
      <c r="W247" s="176"/>
      <c r="X247" s="488"/>
      <c r="Y247" s="490"/>
      <c r="Z247" s="176"/>
      <c r="AA247" s="176"/>
      <c r="AB247" s="176"/>
      <c r="AC247" s="176"/>
      <c r="AD247" s="176"/>
      <c r="AE247" s="176"/>
      <c r="AF247" s="176"/>
      <c r="AG247" s="176"/>
      <c r="AH247" s="176"/>
      <c r="AI247" s="176"/>
      <c r="AJ247" s="176"/>
      <c r="AK247" s="176"/>
      <c r="AL247" s="176"/>
      <c r="AM247" s="176"/>
      <c r="AN247" s="176"/>
      <c r="AO247" s="176"/>
      <c r="AP247" s="176"/>
      <c r="AQ247" s="176"/>
      <c r="AR247" s="176"/>
      <c r="AS247" s="176"/>
      <c r="AT247" s="458"/>
      <c r="AU247" s="176"/>
      <c r="AV247" s="176"/>
      <c r="AW247" s="176"/>
      <c r="AX247" s="522"/>
      <c r="AY247" s="522"/>
      <c r="AZ247" s="522"/>
      <c r="BA247" s="522"/>
      <c r="BB247" s="522"/>
      <c r="BC247" s="956"/>
      <c r="BD247" s="956"/>
      <c r="BE247" s="956"/>
      <c r="BF247" s="956"/>
      <c r="BG247" s="680"/>
      <c r="BH247" s="680"/>
      <c r="BI247" s="680"/>
      <c r="BJ247" s="680"/>
      <c r="BK247" s="680"/>
      <c r="BL247" s="680"/>
      <c r="BM247" s="680"/>
      <c r="BN247" s="680"/>
      <c r="BO247" s="680"/>
      <c r="BP247" s="680"/>
      <c r="BQ247" s="680"/>
      <c r="BR247" s="680"/>
      <c r="BS247" s="680"/>
      <c r="BT247" s="680"/>
      <c r="BU247" s="680"/>
      <c r="BV247" s="680"/>
      <c r="BW247" s="680"/>
      <c r="BX247" s="680"/>
      <c r="BY247" s="680"/>
      <c r="BZ247" s="680"/>
      <c r="CA247" s="680"/>
      <c r="CB247" s="680"/>
      <c r="CC247" s="680"/>
      <c r="CD247" s="680"/>
      <c r="CE247" s="680"/>
      <c r="CF247" s="680"/>
      <c r="CG247" s="680"/>
      <c r="CH247" s="680"/>
      <c r="CI247" s="680"/>
      <c r="CJ247" s="680"/>
      <c r="CK247" s="680"/>
      <c r="CL247" s="680"/>
      <c r="CM247" s="680"/>
      <c r="CN247" s="680"/>
      <c r="CO247" s="680"/>
      <c r="CP247" s="680"/>
    </row>
    <row r="248" spans="1:94" ht="15.75" customHeight="1">
      <c r="A248" s="176"/>
      <c r="B248" s="176"/>
      <c r="C248" s="176"/>
      <c r="D248" s="176"/>
      <c r="E248" s="176"/>
      <c r="F248" s="176"/>
      <c r="G248" s="176"/>
      <c r="H248" s="176"/>
      <c r="I248" s="176"/>
      <c r="J248" s="176"/>
      <c r="K248" s="176"/>
      <c r="L248" s="176"/>
      <c r="M248" s="176"/>
      <c r="N248" s="176"/>
      <c r="O248" s="176"/>
      <c r="P248" s="176"/>
      <c r="Q248" s="176"/>
      <c r="R248" s="176"/>
      <c r="S248" s="176"/>
      <c r="T248" s="176"/>
      <c r="U248" s="176"/>
      <c r="V248" s="176"/>
      <c r="W248" s="176"/>
      <c r="X248" s="488"/>
      <c r="Y248" s="490"/>
      <c r="Z248" s="176"/>
      <c r="AA248" s="176"/>
      <c r="AB248" s="176"/>
      <c r="AC248" s="176"/>
      <c r="AD248" s="176"/>
      <c r="AE248" s="176"/>
      <c r="AF248" s="176"/>
      <c r="AG248" s="176"/>
      <c r="AH248" s="176"/>
      <c r="AI248" s="176"/>
      <c r="AJ248" s="176"/>
      <c r="AK248" s="176"/>
      <c r="AL248" s="176"/>
      <c r="AM248" s="176"/>
      <c r="AN248" s="176"/>
      <c r="AO248" s="176"/>
      <c r="AP248" s="176"/>
      <c r="AQ248" s="176"/>
      <c r="AR248" s="176"/>
      <c r="AS248" s="176"/>
      <c r="AT248" s="458"/>
      <c r="AU248" s="176"/>
      <c r="AV248" s="176"/>
      <c r="AW248" s="176"/>
      <c r="AX248" s="522"/>
      <c r="AY248" s="522"/>
      <c r="AZ248" s="522"/>
      <c r="BA248" s="522"/>
      <c r="BB248" s="522"/>
      <c r="BC248" s="956"/>
      <c r="BD248" s="956"/>
      <c r="BE248" s="956"/>
      <c r="BF248" s="956"/>
      <c r="BG248" s="680"/>
      <c r="BH248" s="680"/>
      <c r="BI248" s="680"/>
      <c r="BJ248" s="680"/>
      <c r="BK248" s="680"/>
      <c r="BL248" s="680"/>
      <c r="BM248" s="680"/>
      <c r="BN248" s="680"/>
      <c r="BO248" s="680"/>
      <c r="BP248" s="680"/>
      <c r="BQ248" s="680"/>
      <c r="BR248" s="680"/>
      <c r="BS248" s="680"/>
      <c r="BT248" s="680"/>
      <c r="BU248" s="680"/>
      <c r="BV248" s="680"/>
      <c r="BW248" s="680"/>
      <c r="BX248" s="680"/>
      <c r="BY248" s="680"/>
      <c r="BZ248" s="680"/>
      <c r="CA248" s="680"/>
      <c r="CB248" s="680"/>
      <c r="CC248" s="680"/>
      <c r="CD248" s="680"/>
      <c r="CE248" s="680"/>
      <c r="CF248" s="680"/>
      <c r="CG248" s="680"/>
      <c r="CH248" s="680"/>
      <c r="CI248" s="680"/>
      <c r="CJ248" s="680"/>
      <c r="CK248" s="680"/>
      <c r="CL248" s="680"/>
      <c r="CM248" s="680"/>
      <c r="CN248" s="680"/>
      <c r="CO248" s="680"/>
      <c r="CP248" s="680"/>
    </row>
    <row r="249" spans="1:94" ht="15.75" customHeight="1">
      <c r="A249" s="176"/>
      <c r="B249" s="176"/>
      <c r="C249" s="176"/>
      <c r="D249" s="176"/>
      <c r="E249" s="176"/>
      <c r="F249" s="176"/>
      <c r="G249" s="176"/>
      <c r="H249" s="176"/>
      <c r="I249" s="176"/>
      <c r="J249" s="176"/>
      <c r="K249" s="176"/>
      <c r="L249" s="176"/>
      <c r="M249" s="176"/>
      <c r="N249" s="176"/>
      <c r="O249" s="176"/>
      <c r="P249" s="176"/>
      <c r="Q249" s="176"/>
      <c r="R249" s="176"/>
      <c r="S249" s="176"/>
      <c r="T249" s="176"/>
      <c r="U249" s="176"/>
      <c r="V249" s="176"/>
      <c r="W249" s="176"/>
      <c r="X249" s="488"/>
      <c r="Y249" s="490"/>
      <c r="Z249" s="176"/>
      <c r="AA249" s="176"/>
      <c r="AB249" s="176"/>
      <c r="AC249" s="176"/>
      <c r="AD249" s="176"/>
      <c r="AE249" s="176"/>
      <c r="AF249" s="490"/>
      <c r="AG249" s="176"/>
      <c r="AH249" s="176"/>
      <c r="AI249" s="176"/>
      <c r="AJ249" s="176"/>
      <c r="AK249" s="176"/>
      <c r="AL249" s="176"/>
      <c r="AM249" s="176"/>
      <c r="AN249" s="176"/>
      <c r="AO249" s="176"/>
      <c r="AP249" s="176"/>
      <c r="AQ249" s="176"/>
      <c r="AR249" s="176"/>
      <c r="AS249" s="176"/>
      <c r="AT249" s="458"/>
      <c r="AU249" s="176"/>
      <c r="AV249" s="176"/>
      <c r="AW249" s="176"/>
      <c r="AX249" s="522"/>
      <c r="AY249" s="522"/>
      <c r="AZ249" s="522"/>
      <c r="BA249" s="522"/>
      <c r="BB249" s="522"/>
      <c r="BC249" s="956"/>
      <c r="BD249" s="956"/>
      <c r="BE249" s="956"/>
      <c r="BF249" s="956"/>
      <c r="BG249" s="680"/>
      <c r="BH249" s="680"/>
      <c r="BI249" s="680"/>
      <c r="BJ249" s="680"/>
      <c r="BK249" s="680"/>
      <c r="BL249" s="680"/>
      <c r="BM249" s="680"/>
      <c r="BN249" s="680"/>
      <c r="BO249" s="680"/>
      <c r="BP249" s="680"/>
      <c r="BQ249" s="680"/>
      <c r="BR249" s="680"/>
      <c r="BS249" s="680"/>
      <c r="BT249" s="680"/>
      <c r="BU249" s="680"/>
      <c r="BV249" s="680"/>
      <c r="BW249" s="680"/>
      <c r="BX249" s="680"/>
      <c r="BY249" s="680"/>
      <c r="BZ249" s="680"/>
      <c r="CA249" s="680"/>
      <c r="CB249" s="680"/>
      <c r="CC249" s="680"/>
      <c r="CD249" s="680"/>
      <c r="CE249" s="680"/>
      <c r="CF249" s="680"/>
      <c r="CG249" s="680"/>
      <c r="CH249" s="680"/>
      <c r="CI249" s="680"/>
      <c r="CJ249" s="680"/>
      <c r="CK249" s="680"/>
      <c r="CL249" s="680"/>
      <c r="CM249" s="680"/>
      <c r="CN249" s="680"/>
      <c r="CO249" s="680"/>
      <c r="CP249" s="680"/>
    </row>
    <row r="250" spans="1:94" ht="15.75" customHeight="1">
      <c r="A250" s="176"/>
      <c r="B250" s="176"/>
      <c r="C250" s="176"/>
      <c r="D250" s="176"/>
      <c r="E250" s="176"/>
      <c r="F250" s="176"/>
      <c r="G250" s="176"/>
      <c r="H250" s="176"/>
      <c r="I250" s="176"/>
      <c r="J250" s="176"/>
      <c r="K250" s="176"/>
      <c r="L250" s="176"/>
      <c r="M250" s="176"/>
      <c r="N250" s="176"/>
      <c r="O250" s="176"/>
      <c r="P250" s="176"/>
      <c r="Q250" s="176"/>
      <c r="R250" s="176"/>
      <c r="S250" s="176"/>
      <c r="T250" s="176"/>
      <c r="U250" s="176"/>
      <c r="V250" s="176"/>
      <c r="W250" s="176"/>
      <c r="X250" s="488"/>
      <c r="Y250" s="490"/>
      <c r="Z250" s="176"/>
      <c r="AA250" s="176"/>
      <c r="AB250" s="176"/>
      <c r="AC250" s="176"/>
      <c r="AD250" s="176"/>
      <c r="AE250" s="176"/>
      <c r="AF250" s="176"/>
      <c r="AG250" s="176"/>
      <c r="AH250" s="176"/>
      <c r="AI250" s="176"/>
      <c r="AJ250" s="176"/>
      <c r="AK250" s="176"/>
      <c r="AL250" s="176"/>
      <c r="AM250" s="176"/>
      <c r="AN250" s="176"/>
      <c r="AO250" s="176"/>
      <c r="AP250" s="176"/>
      <c r="AQ250" s="176"/>
      <c r="AR250" s="176"/>
      <c r="AS250" s="176"/>
      <c r="AT250" s="458"/>
      <c r="AU250" s="176"/>
      <c r="AV250" s="176"/>
      <c r="AW250" s="962"/>
      <c r="AX250" s="962"/>
      <c r="AY250" s="522"/>
      <c r="AZ250" s="522"/>
      <c r="BA250" s="522"/>
      <c r="BB250" s="522"/>
      <c r="BC250" s="956"/>
      <c r="BD250" s="959"/>
      <c r="BE250" s="959"/>
      <c r="BF250" s="959"/>
      <c r="BG250" s="681"/>
      <c r="BH250" s="681"/>
      <c r="BI250" s="681"/>
      <c r="BJ250" s="681"/>
      <c r="BK250" s="681"/>
      <c r="BL250" s="681"/>
      <c r="BM250" s="681"/>
      <c r="BN250" s="681"/>
      <c r="BO250" s="681"/>
      <c r="BP250" s="681"/>
      <c r="BQ250" s="681"/>
      <c r="BR250" s="681"/>
      <c r="BS250" s="681"/>
      <c r="BT250" s="681"/>
      <c r="BU250" s="681"/>
      <c r="BV250" s="681"/>
      <c r="BW250" s="681"/>
      <c r="BX250" s="681"/>
      <c r="BY250" s="681"/>
      <c r="BZ250" s="681"/>
      <c r="CA250" s="681"/>
      <c r="CB250" s="681"/>
      <c r="CC250" s="681"/>
      <c r="CD250" s="681"/>
      <c r="CE250" s="681"/>
      <c r="CF250" s="681"/>
      <c r="CG250" s="681"/>
      <c r="CH250" s="681"/>
      <c r="CI250" s="681"/>
      <c r="CJ250" s="681"/>
      <c r="CK250" s="681"/>
      <c r="CL250" s="681"/>
      <c r="CM250" s="681"/>
      <c r="CN250" s="681"/>
      <c r="CO250" s="681"/>
      <c r="CP250" s="681"/>
    </row>
    <row r="251" spans="1:94" ht="15.75" customHeight="1">
      <c r="A251" s="176"/>
      <c r="B251" s="176"/>
      <c r="C251" s="176"/>
      <c r="D251" s="176"/>
      <c r="E251" s="176"/>
      <c r="F251" s="176"/>
      <c r="G251" s="176"/>
      <c r="H251" s="176"/>
      <c r="I251" s="176"/>
      <c r="J251" s="176"/>
      <c r="K251" s="176"/>
      <c r="L251" s="176"/>
      <c r="M251" s="176"/>
      <c r="N251" s="176"/>
      <c r="O251" s="176"/>
      <c r="P251" s="176"/>
      <c r="Q251" s="176"/>
      <c r="R251" s="176"/>
      <c r="S251" s="176"/>
      <c r="T251" s="176"/>
      <c r="U251" s="176"/>
      <c r="V251" s="176"/>
      <c r="W251" s="176"/>
      <c r="X251" s="488"/>
      <c r="Y251" s="490"/>
      <c r="Z251" s="176"/>
      <c r="AA251" s="176"/>
      <c r="AB251" s="176"/>
      <c r="AC251" s="176"/>
      <c r="AD251" s="176"/>
      <c r="AE251" s="176"/>
      <c r="AF251" s="176"/>
      <c r="AG251" s="176"/>
      <c r="AH251" s="176"/>
      <c r="AI251" s="176"/>
      <c r="AJ251" s="176"/>
      <c r="AK251" s="176"/>
      <c r="AL251" s="176"/>
      <c r="AM251" s="176"/>
      <c r="AN251" s="176"/>
      <c r="AO251" s="176"/>
      <c r="AP251" s="176"/>
      <c r="AQ251" s="176"/>
      <c r="AR251" s="176"/>
      <c r="AS251" s="176"/>
      <c r="AT251" s="458"/>
      <c r="AU251" s="176"/>
      <c r="AV251" s="176"/>
      <c r="AW251" s="962"/>
      <c r="AX251" s="962"/>
      <c r="AY251" s="522"/>
      <c r="AZ251" s="522"/>
      <c r="BA251" s="522"/>
      <c r="BB251" s="522"/>
      <c r="BC251" s="956"/>
      <c r="BD251" s="959"/>
      <c r="BE251" s="959"/>
      <c r="BF251" s="959"/>
      <c r="BG251" s="681"/>
      <c r="BH251" s="681"/>
      <c r="BI251" s="681"/>
      <c r="BJ251" s="681"/>
      <c r="BK251" s="681"/>
      <c r="BL251" s="681"/>
      <c r="BM251" s="681"/>
      <c r="BN251" s="681"/>
      <c r="BO251" s="681"/>
      <c r="BP251" s="681"/>
      <c r="BQ251" s="681"/>
      <c r="BR251" s="681"/>
      <c r="BS251" s="681"/>
      <c r="BT251" s="681"/>
      <c r="BU251" s="681"/>
      <c r="BV251" s="681"/>
      <c r="BW251" s="681"/>
      <c r="BX251" s="681"/>
      <c r="BY251" s="681"/>
      <c r="BZ251" s="681"/>
      <c r="CA251" s="681"/>
      <c r="CB251" s="681"/>
      <c r="CC251" s="681"/>
      <c r="CD251" s="681"/>
      <c r="CE251" s="681"/>
      <c r="CF251" s="681"/>
      <c r="CG251" s="681"/>
      <c r="CH251" s="681"/>
      <c r="CI251" s="681"/>
      <c r="CJ251" s="681"/>
      <c r="CK251" s="681"/>
      <c r="CL251" s="681"/>
      <c r="CM251" s="681"/>
      <c r="CN251" s="681"/>
      <c r="CO251" s="681"/>
      <c r="CP251" s="681"/>
    </row>
    <row r="252" spans="1:94" ht="15.75" customHeight="1">
      <c r="A252" s="176"/>
      <c r="B252" s="176"/>
      <c r="C252" s="176"/>
      <c r="D252" s="176"/>
      <c r="E252" s="176"/>
      <c r="F252" s="176"/>
      <c r="G252" s="176"/>
      <c r="H252" s="176"/>
      <c r="I252" s="176"/>
      <c r="J252" s="176"/>
      <c r="K252" s="176"/>
      <c r="L252" s="176"/>
      <c r="M252" s="176"/>
      <c r="N252" s="176"/>
      <c r="O252" s="176"/>
      <c r="P252" s="176"/>
      <c r="Q252" s="176"/>
      <c r="R252" s="176"/>
      <c r="S252" s="176"/>
      <c r="T252" s="176"/>
      <c r="U252" s="176"/>
      <c r="V252" s="176"/>
      <c r="W252" s="176"/>
      <c r="X252" s="488"/>
      <c r="Y252" s="490"/>
      <c r="Z252" s="176"/>
      <c r="AA252" s="176"/>
      <c r="AB252" s="176"/>
      <c r="AC252" s="176"/>
      <c r="AD252" s="176"/>
      <c r="AE252" s="176"/>
      <c r="AF252" s="176"/>
      <c r="AG252" s="176"/>
      <c r="AH252" s="176"/>
      <c r="AI252" s="176"/>
      <c r="AJ252" s="176"/>
      <c r="AK252" s="176"/>
      <c r="AL252" s="176"/>
      <c r="AM252" s="176"/>
      <c r="AN252" s="176"/>
      <c r="AO252" s="176"/>
      <c r="AP252" s="176"/>
      <c r="AQ252" s="176"/>
      <c r="AR252" s="176"/>
      <c r="AS252" s="176"/>
      <c r="AT252" s="458"/>
      <c r="AU252" s="176"/>
      <c r="AV252" s="176"/>
      <c r="AW252" s="962"/>
      <c r="AX252" s="962"/>
      <c r="AY252" s="522"/>
      <c r="AZ252" s="522"/>
      <c r="BA252" s="522"/>
      <c r="BB252" s="522"/>
      <c r="BC252" s="956"/>
      <c r="BD252" s="959"/>
      <c r="BE252" s="959"/>
      <c r="BF252" s="959"/>
      <c r="BG252" s="681"/>
      <c r="BH252" s="681"/>
      <c r="BI252" s="681"/>
      <c r="BJ252" s="681"/>
      <c r="BK252" s="681"/>
      <c r="BL252" s="681"/>
      <c r="BM252" s="681"/>
      <c r="BN252" s="681"/>
      <c r="BO252" s="681"/>
      <c r="BP252" s="681"/>
      <c r="BQ252" s="681"/>
      <c r="BR252" s="681"/>
      <c r="BS252" s="681"/>
      <c r="BT252" s="681"/>
      <c r="BU252" s="681"/>
      <c r="BV252" s="681"/>
      <c r="BW252" s="681"/>
      <c r="BX252" s="681"/>
      <c r="BY252" s="681"/>
      <c r="BZ252" s="681"/>
      <c r="CA252" s="681"/>
      <c r="CB252" s="681"/>
      <c r="CC252" s="681"/>
      <c r="CD252" s="681"/>
      <c r="CE252" s="681"/>
      <c r="CF252" s="681"/>
      <c r="CG252" s="681"/>
      <c r="CH252" s="681"/>
      <c r="CI252" s="681"/>
      <c r="CJ252" s="681"/>
      <c r="CK252" s="681"/>
      <c r="CL252" s="681"/>
      <c r="CM252" s="681"/>
      <c r="CN252" s="681"/>
      <c r="CO252" s="681"/>
      <c r="CP252" s="681"/>
    </row>
    <row r="253" spans="1:94" ht="15.75" customHeight="1">
      <c r="A253" s="176"/>
      <c r="B253" s="176"/>
      <c r="C253" s="176"/>
      <c r="D253" s="176"/>
      <c r="E253" s="176"/>
      <c r="F253" s="176"/>
      <c r="G253" s="176"/>
      <c r="H253" s="176"/>
      <c r="I253" s="176"/>
      <c r="J253" s="176"/>
      <c r="K253" s="176"/>
      <c r="L253" s="176"/>
      <c r="M253" s="176"/>
      <c r="N253" s="176"/>
      <c r="O253" s="176"/>
      <c r="P253" s="176"/>
      <c r="Q253" s="176"/>
      <c r="R253" s="176"/>
      <c r="S253" s="176"/>
      <c r="T253" s="176"/>
      <c r="U253" s="176"/>
      <c r="V253" s="176"/>
      <c r="W253" s="176"/>
      <c r="X253" s="488"/>
      <c r="Y253" s="490"/>
      <c r="Z253" s="176"/>
      <c r="AA253" s="176"/>
      <c r="AB253" s="176"/>
      <c r="AC253" s="176"/>
      <c r="AD253" s="176"/>
      <c r="AE253" s="176"/>
      <c r="AF253" s="176"/>
      <c r="AG253" s="176"/>
      <c r="AH253" s="176"/>
      <c r="AI253" s="176"/>
      <c r="AJ253" s="176"/>
      <c r="AK253" s="176"/>
      <c r="AL253" s="176"/>
      <c r="AM253" s="176"/>
      <c r="AN253" s="176"/>
      <c r="AO253" s="176"/>
      <c r="AP253" s="176"/>
      <c r="AQ253" s="176"/>
      <c r="AR253" s="176"/>
      <c r="AS253" s="176"/>
      <c r="AT253" s="458"/>
      <c r="AU253" s="176"/>
      <c r="AV253" s="176"/>
      <c r="AW253" s="962"/>
      <c r="AX253" s="962"/>
      <c r="AY253" s="522"/>
      <c r="AZ253" s="522"/>
      <c r="BA253" s="522"/>
      <c r="BB253" s="522"/>
      <c r="BC253" s="956"/>
      <c r="BD253" s="959"/>
      <c r="BE253" s="959"/>
      <c r="BF253" s="959"/>
      <c r="BG253" s="681"/>
      <c r="BH253" s="681"/>
      <c r="BI253" s="681"/>
      <c r="BJ253" s="681"/>
      <c r="BK253" s="681"/>
      <c r="BL253" s="681"/>
      <c r="BM253" s="681"/>
      <c r="BN253" s="681"/>
      <c r="BO253" s="681"/>
      <c r="BP253" s="681"/>
      <c r="BQ253" s="681"/>
      <c r="BR253" s="681"/>
      <c r="BS253" s="681"/>
      <c r="BT253" s="681"/>
      <c r="BU253" s="681"/>
      <c r="BV253" s="681"/>
      <c r="BW253" s="681"/>
      <c r="BX253" s="681"/>
      <c r="BY253" s="681"/>
      <c r="BZ253" s="681"/>
      <c r="CA253" s="681"/>
      <c r="CB253" s="681"/>
      <c r="CC253" s="681"/>
      <c r="CD253" s="681"/>
      <c r="CE253" s="681"/>
      <c r="CF253" s="681"/>
      <c r="CG253" s="681"/>
      <c r="CH253" s="681"/>
      <c r="CI253" s="681"/>
      <c r="CJ253" s="681"/>
      <c r="CK253" s="681"/>
      <c r="CL253" s="681"/>
      <c r="CM253" s="681"/>
      <c r="CN253" s="681"/>
      <c r="CO253" s="681"/>
      <c r="CP253" s="681"/>
    </row>
    <row r="254" spans="1:94" ht="15.75" customHeight="1">
      <c r="A254" s="176"/>
      <c r="B254" s="176"/>
      <c r="C254" s="176"/>
      <c r="D254" s="176"/>
      <c r="E254" s="176"/>
      <c r="F254" s="176"/>
      <c r="G254" s="176"/>
      <c r="H254" s="176"/>
      <c r="I254" s="176"/>
      <c r="J254" s="176"/>
      <c r="K254" s="176"/>
      <c r="L254" s="176"/>
      <c r="M254" s="176"/>
      <c r="N254" s="176"/>
      <c r="O254" s="176"/>
      <c r="P254" s="176"/>
      <c r="Q254" s="176"/>
      <c r="R254" s="176"/>
      <c r="S254" s="176"/>
      <c r="T254" s="176"/>
      <c r="U254" s="176"/>
      <c r="V254" s="176"/>
      <c r="W254" s="176"/>
      <c r="X254" s="488"/>
      <c r="Y254" s="490"/>
      <c r="Z254" s="176"/>
      <c r="AA254" s="176"/>
      <c r="AB254" s="176"/>
      <c r="AC254" s="176"/>
      <c r="AD254" s="176"/>
      <c r="AE254" s="176"/>
      <c r="AF254" s="176"/>
      <c r="AG254" s="176"/>
      <c r="AH254" s="176"/>
      <c r="AI254" s="176"/>
      <c r="AJ254" s="176"/>
      <c r="AK254" s="176"/>
      <c r="AL254" s="176"/>
      <c r="AM254" s="176"/>
      <c r="AN254" s="176"/>
      <c r="AO254" s="176"/>
      <c r="AP254" s="176"/>
      <c r="AQ254" s="176"/>
      <c r="AR254" s="176"/>
      <c r="AS254" s="176"/>
      <c r="AT254" s="458"/>
      <c r="AU254" s="176"/>
      <c r="AV254" s="176"/>
      <c r="AW254" s="962"/>
      <c r="AX254" s="962"/>
      <c r="AY254" s="522"/>
      <c r="AZ254" s="522"/>
      <c r="BA254" s="522"/>
      <c r="BB254" s="522"/>
      <c r="BC254" s="956"/>
      <c r="BD254" s="959"/>
      <c r="BE254" s="959"/>
      <c r="BF254" s="959"/>
      <c r="BG254" s="681"/>
      <c r="BH254" s="681"/>
      <c r="BI254" s="681"/>
      <c r="BJ254" s="681"/>
      <c r="BK254" s="681"/>
      <c r="BL254" s="681"/>
      <c r="BM254" s="681"/>
      <c r="BN254" s="681"/>
      <c r="BO254" s="681"/>
      <c r="BP254" s="681"/>
      <c r="BQ254" s="681"/>
      <c r="BR254" s="681"/>
      <c r="BS254" s="681"/>
      <c r="BT254" s="681"/>
      <c r="BU254" s="681"/>
      <c r="BV254" s="681"/>
      <c r="BW254" s="681"/>
      <c r="BX254" s="681"/>
      <c r="BY254" s="681"/>
      <c r="BZ254" s="681"/>
      <c r="CA254" s="681"/>
      <c r="CB254" s="681"/>
      <c r="CC254" s="681"/>
      <c r="CD254" s="681"/>
      <c r="CE254" s="681"/>
      <c r="CF254" s="681"/>
      <c r="CG254" s="681"/>
      <c r="CH254" s="681"/>
      <c r="CI254" s="681"/>
      <c r="CJ254" s="681"/>
      <c r="CK254" s="681"/>
      <c r="CL254" s="681"/>
      <c r="CM254" s="681"/>
      <c r="CN254" s="681"/>
      <c r="CO254" s="681"/>
      <c r="CP254" s="681"/>
    </row>
    <row r="255" spans="1:94" ht="15.75" customHeight="1">
      <c r="A255" s="176"/>
      <c r="B255" s="176"/>
      <c r="C255" s="176"/>
      <c r="D255" s="176"/>
      <c r="E255" s="176"/>
      <c r="F255" s="176"/>
      <c r="G255" s="176"/>
      <c r="H255" s="176"/>
      <c r="I255" s="176"/>
      <c r="J255" s="176"/>
      <c r="K255" s="176"/>
      <c r="L255" s="176"/>
      <c r="M255" s="176"/>
      <c r="N255" s="176"/>
      <c r="O255" s="176"/>
      <c r="P255" s="176"/>
      <c r="Q255" s="176"/>
      <c r="R255" s="176"/>
      <c r="S255" s="176"/>
      <c r="T255" s="176"/>
      <c r="U255" s="176"/>
      <c r="V255" s="176"/>
      <c r="W255" s="176"/>
      <c r="X255" s="488"/>
      <c r="Y255" s="490"/>
      <c r="Z255" s="176"/>
      <c r="AA255" s="176"/>
      <c r="AB255" s="176"/>
      <c r="AC255" s="176"/>
      <c r="AD255" s="176"/>
      <c r="AE255" s="176"/>
      <c r="AF255" s="488"/>
      <c r="AG255" s="176"/>
      <c r="AH255" s="176"/>
      <c r="AI255" s="176"/>
      <c r="AJ255" s="176"/>
      <c r="AK255" s="176"/>
      <c r="AL255" s="176"/>
      <c r="AM255" s="176"/>
      <c r="AN255" s="176"/>
      <c r="AO255" s="176"/>
      <c r="AP255" s="176"/>
      <c r="AQ255" s="176"/>
      <c r="AR255" s="176"/>
      <c r="AS255" s="176"/>
      <c r="AT255" s="458"/>
      <c r="AU255" s="176"/>
      <c r="AV255" s="176"/>
      <c r="AW255" s="962"/>
      <c r="AX255" s="962"/>
      <c r="AY255" s="522"/>
      <c r="AZ255" s="522"/>
      <c r="BA255" s="522"/>
      <c r="BB255" s="522"/>
      <c r="BC255" s="956"/>
      <c r="BD255" s="959"/>
      <c r="BE255" s="959"/>
      <c r="BF255" s="959"/>
      <c r="BG255" s="681"/>
      <c r="BH255" s="681"/>
      <c r="BI255" s="681"/>
      <c r="BJ255" s="681"/>
      <c r="BK255" s="681"/>
      <c r="BL255" s="681"/>
      <c r="BM255" s="681"/>
      <c r="BN255" s="681"/>
      <c r="BO255" s="681"/>
      <c r="BP255" s="681"/>
      <c r="BQ255" s="681"/>
      <c r="BR255" s="681"/>
      <c r="BS255" s="681"/>
      <c r="BT255" s="681"/>
      <c r="BU255" s="681"/>
      <c r="BV255" s="681"/>
      <c r="BW255" s="681"/>
      <c r="BX255" s="681"/>
      <c r="BY255" s="681"/>
      <c r="BZ255" s="681"/>
      <c r="CA255" s="681"/>
      <c r="CB255" s="681"/>
      <c r="CC255" s="681"/>
      <c r="CD255" s="681"/>
      <c r="CE255" s="681"/>
      <c r="CF255" s="681"/>
      <c r="CG255" s="681"/>
      <c r="CH255" s="681"/>
      <c r="CI255" s="681"/>
      <c r="CJ255" s="681"/>
      <c r="CK255" s="681"/>
      <c r="CL255" s="681"/>
      <c r="CM255" s="681"/>
      <c r="CN255" s="681"/>
      <c r="CO255" s="681"/>
      <c r="CP255" s="681"/>
    </row>
    <row r="256" spans="1:94" ht="15.75" customHeight="1">
      <c r="A256" s="176"/>
      <c r="B256" s="176"/>
      <c r="C256" s="176"/>
      <c r="D256" s="176"/>
      <c r="E256" s="176"/>
      <c r="F256" s="176"/>
      <c r="G256" s="176"/>
      <c r="H256" s="176"/>
      <c r="I256" s="176"/>
      <c r="J256" s="176"/>
      <c r="K256" s="176"/>
      <c r="L256" s="176"/>
      <c r="M256" s="176"/>
      <c r="N256" s="176"/>
      <c r="O256" s="176"/>
      <c r="P256" s="176"/>
      <c r="Q256" s="176"/>
      <c r="R256" s="176"/>
      <c r="S256" s="176"/>
      <c r="T256" s="176"/>
      <c r="U256" s="176"/>
      <c r="V256" s="176"/>
      <c r="W256" s="176"/>
      <c r="X256" s="488"/>
      <c r="Y256" s="490"/>
      <c r="Z256" s="176"/>
      <c r="AA256" s="176"/>
      <c r="AB256" s="176"/>
      <c r="AC256" s="176"/>
      <c r="AD256" s="176"/>
      <c r="AE256" s="176"/>
      <c r="AF256" s="488"/>
      <c r="AG256" s="176"/>
      <c r="AH256" s="176"/>
      <c r="AI256" s="176"/>
      <c r="AJ256" s="176"/>
      <c r="AK256" s="176"/>
      <c r="AL256" s="176"/>
      <c r="AM256" s="176"/>
      <c r="AN256" s="176"/>
      <c r="AO256" s="176"/>
      <c r="AP256" s="176"/>
      <c r="AQ256" s="176"/>
      <c r="AR256" s="176"/>
      <c r="AS256" s="176"/>
      <c r="AT256" s="458"/>
      <c r="AU256" s="176"/>
      <c r="AV256" s="176"/>
      <c r="AW256" s="962"/>
      <c r="AX256" s="962"/>
      <c r="AY256" s="522"/>
      <c r="AZ256" s="522"/>
      <c r="BA256" s="522"/>
      <c r="BB256" s="522"/>
      <c r="BC256" s="956"/>
      <c r="BD256" s="959"/>
      <c r="BE256" s="959"/>
      <c r="BF256" s="959"/>
      <c r="BG256" s="681"/>
      <c r="BH256" s="681"/>
      <c r="BI256" s="681"/>
      <c r="BJ256" s="681"/>
      <c r="BK256" s="681"/>
      <c r="BL256" s="681"/>
      <c r="BM256" s="681"/>
      <c r="BN256" s="681"/>
      <c r="BO256" s="681"/>
      <c r="BP256" s="681"/>
      <c r="BQ256" s="681"/>
      <c r="BR256" s="681"/>
      <c r="BS256" s="681"/>
      <c r="BT256" s="681"/>
      <c r="BU256" s="681"/>
      <c r="BV256" s="681"/>
      <c r="BW256" s="681"/>
      <c r="BX256" s="681"/>
      <c r="BY256" s="681"/>
      <c r="BZ256" s="681"/>
      <c r="CA256" s="681"/>
      <c r="CB256" s="681"/>
      <c r="CC256" s="681"/>
      <c r="CD256" s="681"/>
      <c r="CE256" s="681"/>
      <c r="CF256" s="681"/>
      <c r="CG256" s="681"/>
      <c r="CH256" s="681"/>
      <c r="CI256" s="681"/>
      <c r="CJ256" s="681"/>
      <c r="CK256" s="681"/>
      <c r="CL256" s="681"/>
      <c r="CM256" s="681"/>
      <c r="CN256" s="681"/>
      <c r="CO256" s="681"/>
      <c r="CP256" s="681"/>
    </row>
    <row r="257" spans="1:94" ht="15.75" customHeight="1">
      <c r="A257" s="176"/>
      <c r="B257" s="176"/>
      <c r="C257" s="176"/>
      <c r="D257" s="176"/>
      <c r="E257" s="176"/>
      <c r="F257" s="176"/>
      <c r="G257" s="176"/>
      <c r="H257" s="176"/>
      <c r="I257" s="176"/>
      <c r="J257" s="176"/>
      <c r="K257" s="176"/>
      <c r="L257" s="176"/>
      <c r="M257" s="176"/>
      <c r="N257" s="176"/>
      <c r="O257" s="176"/>
      <c r="P257" s="176"/>
      <c r="Q257" s="176"/>
      <c r="R257" s="176"/>
      <c r="S257" s="176"/>
      <c r="T257" s="176"/>
      <c r="U257" s="176"/>
      <c r="V257" s="176"/>
      <c r="W257" s="176"/>
      <c r="X257" s="488"/>
      <c r="Y257" s="490"/>
      <c r="Z257" s="176"/>
      <c r="AA257" s="176"/>
      <c r="AB257" s="176"/>
      <c r="AC257" s="176"/>
      <c r="AD257" s="176"/>
      <c r="AE257" s="176"/>
      <c r="AF257" s="488"/>
      <c r="AG257" s="176"/>
      <c r="AH257" s="176"/>
      <c r="AI257" s="176"/>
      <c r="AJ257" s="176"/>
      <c r="AK257" s="176"/>
      <c r="AL257" s="176"/>
      <c r="AM257" s="176"/>
      <c r="AN257" s="176"/>
      <c r="AO257" s="176"/>
      <c r="AP257" s="176"/>
      <c r="AQ257" s="176"/>
      <c r="AR257" s="176"/>
      <c r="AS257" s="176"/>
      <c r="AT257" s="458"/>
      <c r="AU257" s="176"/>
      <c r="AV257" s="176"/>
      <c r="AW257" s="962"/>
      <c r="AX257" s="962"/>
      <c r="AY257" s="522"/>
      <c r="AZ257" s="522"/>
      <c r="BA257" s="522"/>
      <c r="BB257" s="522"/>
      <c r="BC257" s="956"/>
      <c r="BD257" s="959"/>
      <c r="BE257" s="959"/>
      <c r="BF257" s="959"/>
      <c r="BG257" s="681"/>
      <c r="BH257" s="681"/>
      <c r="BI257" s="681"/>
      <c r="BJ257" s="681"/>
      <c r="BK257" s="681"/>
      <c r="BL257" s="681"/>
      <c r="BM257" s="681"/>
      <c r="BN257" s="681"/>
      <c r="BO257" s="681"/>
      <c r="BP257" s="681"/>
      <c r="BQ257" s="681"/>
      <c r="BR257" s="681"/>
      <c r="BS257" s="681"/>
      <c r="BT257" s="681"/>
      <c r="BU257" s="681"/>
      <c r="BV257" s="681"/>
      <c r="BW257" s="681"/>
      <c r="BX257" s="681"/>
      <c r="BY257" s="681"/>
      <c r="BZ257" s="681"/>
      <c r="CA257" s="681"/>
      <c r="CB257" s="681"/>
      <c r="CC257" s="681"/>
      <c r="CD257" s="681"/>
      <c r="CE257" s="681"/>
      <c r="CF257" s="681"/>
      <c r="CG257" s="681"/>
      <c r="CH257" s="681"/>
      <c r="CI257" s="681"/>
      <c r="CJ257" s="681"/>
      <c r="CK257" s="681"/>
      <c r="CL257" s="681"/>
      <c r="CM257" s="681"/>
      <c r="CN257" s="681"/>
      <c r="CO257" s="681"/>
      <c r="CP257" s="681"/>
    </row>
    <row r="258" spans="1:94" ht="15.75" customHeight="1">
      <c r="A258" s="176"/>
      <c r="B258" s="176"/>
      <c r="C258" s="176"/>
      <c r="D258" s="176"/>
      <c r="E258" s="176"/>
      <c r="F258" s="176"/>
      <c r="G258" s="176"/>
      <c r="H258" s="176"/>
      <c r="I258" s="176"/>
      <c r="J258" s="176"/>
      <c r="K258" s="176"/>
      <c r="L258" s="176"/>
      <c r="M258" s="176"/>
      <c r="N258" s="176"/>
      <c r="O258" s="176"/>
      <c r="P258" s="176"/>
      <c r="Q258" s="176"/>
      <c r="R258" s="176"/>
      <c r="S258" s="176"/>
      <c r="T258" s="176"/>
      <c r="U258" s="176"/>
      <c r="V258" s="176"/>
      <c r="W258" s="176"/>
      <c r="X258" s="488"/>
      <c r="Y258" s="490"/>
      <c r="Z258" s="176"/>
      <c r="AA258" s="176"/>
      <c r="AB258" s="176"/>
      <c r="AC258" s="176"/>
      <c r="AD258" s="176"/>
      <c r="AE258" s="176"/>
      <c r="AF258" s="488"/>
      <c r="AG258" s="176"/>
      <c r="AH258" s="176"/>
      <c r="AI258" s="176"/>
      <c r="AJ258" s="176"/>
      <c r="AK258" s="176"/>
      <c r="AL258" s="176"/>
      <c r="AM258" s="176"/>
      <c r="AN258" s="176"/>
      <c r="AO258" s="176"/>
      <c r="AP258" s="176"/>
      <c r="AQ258" s="176"/>
      <c r="AR258" s="176"/>
      <c r="AS258" s="176"/>
      <c r="AT258" s="458"/>
      <c r="AU258" s="176"/>
      <c r="AV258" s="176"/>
      <c r="AW258" s="962"/>
      <c r="AX258" s="962"/>
      <c r="AY258" s="522"/>
      <c r="AZ258" s="522"/>
      <c r="BA258" s="522"/>
      <c r="BB258" s="522"/>
      <c r="BC258" s="956"/>
      <c r="BD258" s="959"/>
      <c r="BE258" s="959"/>
      <c r="BF258" s="959"/>
      <c r="BG258" s="681"/>
      <c r="BH258" s="681"/>
      <c r="BI258" s="681"/>
      <c r="BJ258" s="681"/>
      <c r="BK258" s="681"/>
      <c r="BL258" s="681"/>
      <c r="BM258" s="681"/>
      <c r="BN258" s="681"/>
      <c r="BO258" s="681"/>
      <c r="BP258" s="681"/>
      <c r="BQ258" s="681"/>
      <c r="BR258" s="681"/>
      <c r="BS258" s="681"/>
      <c r="BT258" s="681"/>
      <c r="BU258" s="681"/>
      <c r="BV258" s="681"/>
      <c r="BW258" s="681"/>
      <c r="BX258" s="681"/>
      <c r="BY258" s="681"/>
      <c r="BZ258" s="681"/>
      <c r="CA258" s="681"/>
      <c r="CB258" s="681"/>
      <c r="CC258" s="681"/>
      <c r="CD258" s="681"/>
      <c r="CE258" s="681"/>
      <c r="CF258" s="681"/>
      <c r="CG258" s="681"/>
      <c r="CH258" s="681"/>
      <c r="CI258" s="681"/>
      <c r="CJ258" s="681"/>
      <c r="CK258" s="681"/>
      <c r="CL258" s="681"/>
      <c r="CM258" s="681"/>
      <c r="CN258" s="681"/>
      <c r="CO258" s="681"/>
      <c r="CP258" s="681"/>
    </row>
    <row r="259" spans="1:94" ht="15.75" customHeight="1">
      <c r="A259" s="176"/>
      <c r="B259" s="176"/>
      <c r="C259" s="176"/>
      <c r="D259" s="176"/>
      <c r="E259" s="176"/>
      <c r="F259" s="176"/>
      <c r="G259" s="176"/>
      <c r="H259" s="176"/>
      <c r="I259" s="176"/>
      <c r="J259" s="176"/>
      <c r="K259" s="176"/>
      <c r="L259" s="176"/>
      <c r="M259" s="176"/>
      <c r="N259" s="176"/>
      <c r="O259" s="176"/>
      <c r="P259" s="176"/>
      <c r="Q259" s="176"/>
      <c r="R259" s="176"/>
      <c r="S259" s="176"/>
      <c r="T259" s="176"/>
      <c r="U259" s="176"/>
      <c r="V259" s="176"/>
      <c r="W259" s="176"/>
      <c r="X259" s="488"/>
      <c r="Y259" s="490"/>
      <c r="Z259" s="176"/>
      <c r="AA259" s="176"/>
      <c r="AB259" s="176"/>
      <c r="AC259" s="176"/>
      <c r="AD259" s="176"/>
      <c r="AE259" s="176"/>
      <c r="AF259" s="488"/>
      <c r="AG259" s="176"/>
      <c r="AH259" s="176"/>
      <c r="AI259" s="176"/>
      <c r="AJ259" s="176"/>
      <c r="AK259" s="176"/>
      <c r="AL259" s="176"/>
      <c r="AM259" s="176"/>
      <c r="AN259" s="176"/>
      <c r="AO259" s="176"/>
      <c r="AP259" s="176"/>
      <c r="AQ259" s="176"/>
      <c r="AR259" s="176"/>
      <c r="AS259" s="176"/>
      <c r="AT259" s="458"/>
      <c r="AU259" s="176"/>
      <c r="AV259" s="176"/>
      <c r="AW259" s="962"/>
      <c r="AX259" s="962"/>
      <c r="AY259" s="522"/>
      <c r="AZ259" s="522"/>
      <c r="BA259" s="522"/>
      <c r="BB259" s="522"/>
      <c r="BC259" s="956"/>
      <c r="BD259" s="959"/>
      <c r="BE259" s="959"/>
      <c r="BF259" s="959"/>
      <c r="BG259" s="681"/>
      <c r="BH259" s="681"/>
      <c r="BI259" s="681"/>
      <c r="BJ259" s="681"/>
      <c r="BK259" s="681"/>
      <c r="BL259" s="681"/>
      <c r="BM259" s="681"/>
      <c r="BN259" s="681"/>
      <c r="BO259" s="681"/>
      <c r="BP259" s="681"/>
      <c r="BQ259" s="681"/>
      <c r="BR259" s="681"/>
      <c r="BS259" s="681"/>
      <c r="BT259" s="681"/>
      <c r="BU259" s="681"/>
      <c r="BV259" s="681"/>
      <c r="BW259" s="681"/>
      <c r="BX259" s="681"/>
      <c r="BY259" s="681"/>
      <c r="BZ259" s="681"/>
      <c r="CA259" s="681"/>
      <c r="CB259" s="681"/>
      <c r="CC259" s="681"/>
      <c r="CD259" s="681"/>
      <c r="CE259" s="681"/>
      <c r="CF259" s="681"/>
      <c r="CG259" s="681"/>
      <c r="CH259" s="681"/>
      <c r="CI259" s="681"/>
      <c r="CJ259" s="681"/>
      <c r="CK259" s="681"/>
      <c r="CL259" s="681"/>
      <c r="CM259" s="681"/>
      <c r="CN259" s="681"/>
      <c r="CO259" s="681"/>
      <c r="CP259" s="681"/>
    </row>
    <row r="260" spans="1:94" ht="15.75" customHeight="1">
      <c r="A260" s="176"/>
      <c r="B260" s="176"/>
      <c r="C260" s="176"/>
      <c r="D260" s="176"/>
      <c r="E260" s="176"/>
      <c r="F260" s="176"/>
      <c r="G260" s="176"/>
      <c r="H260" s="176"/>
      <c r="I260" s="176"/>
      <c r="J260" s="176"/>
      <c r="K260" s="176"/>
      <c r="L260" s="176"/>
      <c r="M260" s="176"/>
      <c r="N260" s="176"/>
      <c r="O260" s="176"/>
      <c r="P260" s="176"/>
      <c r="Q260" s="176"/>
      <c r="R260" s="176"/>
      <c r="S260" s="176"/>
      <c r="T260" s="176"/>
      <c r="U260" s="176"/>
      <c r="V260" s="176"/>
      <c r="W260" s="176"/>
      <c r="X260" s="488"/>
      <c r="Y260" s="490"/>
      <c r="Z260" s="176"/>
      <c r="AA260" s="176"/>
      <c r="AB260" s="176"/>
      <c r="AC260" s="176"/>
      <c r="AD260" s="176"/>
      <c r="AE260" s="176"/>
      <c r="AF260" s="176"/>
      <c r="AG260" s="176"/>
      <c r="AH260" s="176"/>
      <c r="AI260" s="176"/>
      <c r="AJ260" s="176"/>
      <c r="AK260" s="176"/>
      <c r="AL260" s="176"/>
      <c r="AM260" s="176"/>
      <c r="AN260" s="176"/>
      <c r="AO260" s="176"/>
      <c r="AP260" s="176"/>
      <c r="AQ260" s="176"/>
      <c r="AR260" s="176"/>
      <c r="AS260" s="176"/>
      <c r="AT260" s="458"/>
      <c r="AU260" s="176"/>
      <c r="AV260" s="176"/>
      <c r="AW260" s="962"/>
      <c r="AX260" s="962"/>
      <c r="AY260" s="522"/>
      <c r="AZ260" s="522"/>
      <c r="BA260" s="522"/>
      <c r="BB260" s="522"/>
      <c r="BC260" s="956"/>
      <c r="BD260" s="959"/>
      <c r="BE260" s="959"/>
      <c r="BF260" s="959"/>
      <c r="BG260" s="681"/>
      <c r="BH260" s="681"/>
      <c r="BI260" s="681"/>
      <c r="BJ260" s="681"/>
      <c r="BK260" s="681"/>
      <c r="BL260" s="681"/>
      <c r="BM260" s="681"/>
      <c r="BN260" s="681"/>
      <c r="BO260" s="681"/>
      <c r="BP260" s="681"/>
      <c r="BQ260" s="681"/>
      <c r="BR260" s="681"/>
      <c r="BS260" s="681"/>
      <c r="BT260" s="681"/>
      <c r="BU260" s="681"/>
      <c r="BV260" s="681"/>
      <c r="BW260" s="681"/>
      <c r="BX260" s="681"/>
      <c r="BY260" s="681"/>
      <c r="BZ260" s="681"/>
      <c r="CA260" s="681"/>
      <c r="CB260" s="681"/>
      <c r="CC260" s="681"/>
      <c r="CD260" s="681"/>
      <c r="CE260" s="681"/>
      <c r="CF260" s="681"/>
      <c r="CG260" s="681"/>
      <c r="CH260" s="681"/>
      <c r="CI260" s="681"/>
      <c r="CJ260" s="681"/>
      <c r="CK260" s="681"/>
      <c r="CL260" s="681"/>
      <c r="CM260" s="681"/>
      <c r="CN260" s="681"/>
      <c r="CO260" s="681"/>
      <c r="CP260" s="681"/>
    </row>
    <row r="261" spans="1:94" ht="15.75" customHeight="1">
      <c r="A261" s="176"/>
      <c r="B261" s="176"/>
      <c r="C261" s="176"/>
      <c r="D261" s="176"/>
      <c r="E261" s="176"/>
      <c r="F261" s="176"/>
      <c r="G261" s="176"/>
      <c r="H261" s="176"/>
      <c r="I261" s="176"/>
      <c r="J261" s="176"/>
      <c r="K261" s="176"/>
      <c r="L261" s="176"/>
      <c r="M261" s="176"/>
      <c r="N261" s="176"/>
      <c r="O261" s="176"/>
      <c r="P261" s="176"/>
      <c r="Q261" s="176"/>
      <c r="R261" s="176"/>
      <c r="S261" s="176"/>
      <c r="T261" s="176"/>
      <c r="U261" s="176"/>
      <c r="V261" s="176"/>
      <c r="W261" s="176"/>
      <c r="X261" s="488"/>
      <c r="Y261" s="490"/>
      <c r="Z261" s="176"/>
      <c r="AA261" s="176"/>
      <c r="AB261" s="176"/>
      <c r="AC261" s="176"/>
      <c r="AD261" s="176"/>
      <c r="AE261" s="176"/>
      <c r="AF261" s="488"/>
      <c r="AG261" s="176"/>
      <c r="AH261" s="176"/>
      <c r="AI261" s="176"/>
      <c r="AJ261" s="176"/>
      <c r="AK261" s="176"/>
      <c r="AL261" s="176"/>
      <c r="AM261" s="176"/>
      <c r="AN261" s="176"/>
      <c r="AO261" s="176"/>
      <c r="AP261" s="176"/>
      <c r="AQ261" s="176"/>
      <c r="AR261" s="176"/>
      <c r="AS261" s="176"/>
      <c r="AT261" s="458"/>
      <c r="AU261" s="176"/>
      <c r="AV261" s="176"/>
      <c r="AW261" s="962"/>
      <c r="AX261" s="962"/>
      <c r="AY261" s="522"/>
      <c r="AZ261" s="522"/>
      <c r="BA261" s="522"/>
      <c r="BB261" s="522"/>
      <c r="BC261" s="956"/>
      <c r="BD261" s="959"/>
      <c r="BE261" s="959"/>
      <c r="BF261" s="959"/>
      <c r="BG261" s="681"/>
      <c r="BH261" s="681"/>
      <c r="BI261" s="681"/>
      <c r="BJ261" s="681"/>
      <c r="BK261" s="681"/>
      <c r="BL261" s="681"/>
      <c r="BM261" s="681"/>
      <c r="BN261" s="681"/>
      <c r="BO261" s="681"/>
      <c r="BP261" s="681"/>
      <c r="BQ261" s="681"/>
      <c r="BR261" s="681"/>
      <c r="BS261" s="681"/>
      <c r="BT261" s="681"/>
      <c r="BU261" s="681"/>
      <c r="BV261" s="681"/>
      <c r="BW261" s="681"/>
      <c r="BX261" s="681"/>
      <c r="BY261" s="681"/>
      <c r="BZ261" s="681"/>
      <c r="CA261" s="681"/>
      <c r="CB261" s="681"/>
      <c r="CC261" s="681"/>
      <c r="CD261" s="681"/>
      <c r="CE261" s="681"/>
      <c r="CF261" s="681"/>
      <c r="CG261" s="681"/>
      <c r="CH261" s="681"/>
      <c r="CI261" s="681"/>
      <c r="CJ261" s="681"/>
      <c r="CK261" s="681"/>
      <c r="CL261" s="681"/>
      <c r="CM261" s="681"/>
      <c r="CN261" s="681"/>
      <c r="CO261" s="681"/>
      <c r="CP261" s="681"/>
    </row>
    <row r="262" spans="1:94" ht="15.75" customHeight="1">
      <c r="A262" s="176"/>
      <c r="B262" s="176"/>
      <c r="C262" s="176"/>
      <c r="D262" s="176"/>
      <c r="E262" s="176"/>
      <c r="F262" s="176"/>
      <c r="G262" s="176"/>
      <c r="H262" s="176"/>
      <c r="I262" s="176"/>
      <c r="J262" s="176"/>
      <c r="K262" s="176"/>
      <c r="L262" s="176"/>
      <c r="M262" s="176"/>
      <c r="N262" s="176"/>
      <c r="O262" s="176"/>
      <c r="P262" s="176"/>
      <c r="Q262" s="176"/>
      <c r="R262" s="176"/>
      <c r="S262" s="176"/>
      <c r="T262" s="176"/>
      <c r="U262" s="176"/>
      <c r="V262" s="176"/>
      <c r="W262" s="176"/>
      <c r="X262" s="488"/>
      <c r="Y262" s="490"/>
      <c r="Z262" s="176"/>
      <c r="AA262" s="176"/>
      <c r="AB262" s="176"/>
      <c r="AC262" s="176"/>
      <c r="AD262" s="176"/>
      <c r="AE262" s="176"/>
      <c r="AF262" s="488"/>
      <c r="AG262" s="176"/>
      <c r="AH262" s="176"/>
      <c r="AI262" s="176"/>
      <c r="AJ262" s="176"/>
      <c r="AK262" s="176"/>
      <c r="AL262" s="176"/>
      <c r="AM262" s="176"/>
      <c r="AN262" s="176"/>
      <c r="AO262" s="176"/>
      <c r="AP262" s="176"/>
      <c r="AQ262" s="176"/>
      <c r="AR262" s="176"/>
      <c r="AS262" s="176"/>
      <c r="AT262" s="458"/>
      <c r="AU262" s="176"/>
      <c r="AV262" s="176"/>
      <c r="AW262" s="962"/>
      <c r="AX262" s="962"/>
      <c r="AY262" s="522"/>
      <c r="AZ262" s="522"/>
      <c r="BA262" s="522"/>
      <c r="BB262" s="522"/>
      <c r="BC262" s="956"/>
      <c r="BD262" s="959"/>
      <c r="BE262" s="959"/>
      <c r="BF262" s="959"/>
      <c r="BG262" s="681"/>
      <c r="BH262" s="681"/>
      <c r="BI262" s="681"/>
      <c r="BJ262" s="681"/>
      <c r="BK262" s="681"/>
      <c r="BL262" s="681"/>
      <c r="BM262" s="681"/>
      <c r="BN262" s="681"/>
      <c r="BO262" s="681"/>
      <c r="BP262" s="681"/>
      <c r="BQ262" s="681"/>
      <c r="BR262" s="681"/>
      <c r="BS262" s="681"/>
      <c r="BT262" s="681"/>
      <c r="BU262" s="681"/>
      <c r="BV262" s="681"/>
      <c r="BW262" s="681"/>
      <c r="BX262" s="681"/>
      <c r="BY262" s="681"/>
      <c r="BZ262" s="681"/>
      <c r="CA262" s="681"/>
      <c r="CB262" s="681"/>
      <c r="CC262" s="681"/>
      <c r="CD262" s="681"/>
      <c r="CE262" s="681"/>
      <c r="CF262" s="681"/>
      <c r="CG262" s="681"/>
      <c r="CH262" s="681"/>
      <c r="CI262" s="681"/>
      <c r="CJ262" s="681"/>
      <c r="CK262" s="681"/>
      <c r="CL262" s="681"/>
      <c r="CM262" s="681"/>
      <c r="CN262" s="681"/>
      <c r="CO262" s="681"/>
      <c r="CP262" s="681"/>
    </row>
    <row r="263" spans="1:94" ht="15.75" customHeight="1">
      <c r="A263" s="176"/>
      <c r="B263" s="176"/>
      <c r="C263" s="176"/>
      <c r="D263" s="176"/>
      <c r="E263" s="176"/>
      <c r="F263" s="176"/>
      <c r="G263" s="176"/>
      <c r="H263" s="176"/>
      <c r="I263" s="176"/>
      <c r="J263" s="176"/>
      <c r="K263" s="176"/>
      <c r="L263" s="176"/>
      <c r="M263" s="176"/>
      <c r="N263" s="176"/>
      <c r="O263" s="176"/>
      <c r="P263" s="176"/>
      <c r="Q263" s="176"/>
      <c r="R263" s="176"/>
      <c r="S263" s="176"/>
      <c r="T263" s="176"/>
      <c r="U263" s="176"/>
      <c r="V263" s="176"/>
      <c r="W263" s="176"/>
      <c r="X263" s="488"/>
      <c r="Y263" s="490"/>
      <c r="Z263" s="176"/>
      <c r="AA263" s="176"/>
      <c r="AB263" s="176"/>
      <c r="AC263" s="176"/>
      <c r="AD263" s="176"/>
      <c r="AE263" s="176"/>
      <c r="AF263" s="488"/>
      <c r="AG263" s="176"/>
      <c r="AH263" s="176"/>
      <c r="AI263" s="176"/>
      <c r="AJ263" s="176"/>
      <c r="AK263" s="176"/>
      <c r="AL263" s="176"/>
      <c r="AM263" s="176"/>
      <c r="AN263" s="176"/>
      <c r="AO263" s="176"/>
      <c r="AP263" s="176"/>
      <c r="AQ263" s="176"/>
      <c r="AR263" s="176"/>
      <c r="AS263" s="176"/>
      <c r="AT263" s="458"/>
      <c r="AU263" s="176"/>
      <c r="AV263" s="176"/>
      <c r="AW263" s="962"/>
      <c r="AX263" s="962"/>
      <c r="AY263" s="522"/>
      <c r="AZ263" s="522"/>
      <c r="BA263" s="522"/>
      <c r="BB263" s="522"/>
      <c r="BC263" s="956"/>
      <c r="BD263" s="959"/>
      <c r="BE263" s="959"/>
      <c r="BF263" s="959"/>
      <c r="BG263" s="681"/>
      <c r="BH263" s="681"/>
      <c r="BI263" s="681"/>
      <c r="BJ263" s="681"/>
      <c r="BK263" s="681"/>
      <c r="BL263" s="681"/>
      <c r="BM263" s="681"/>
      <c r="BN263" s="681"/>
      <c r="BO263" s="681"/>
      <c r="BP263" s="681"/>
      <c r="BQ263" s="681"/>
      <c r="BR263" s="681"/>
      <c r="BS263" s="681"/>
      <c r="BT263" s="681"/>
      <c r="BU263" s="681"/>
      <c r="BV263" s="681"/>
      <c r="BW263" s="681"/>
      <c r="BX263" s="681"/>
      <c r="BY263" s="681"/>
      <c r="BZ263" s="681"/>
      <c r="CA263" s="681"/>
      <c r="CB263" s="681"/>
      <c r="CC263" s="681"/>
      <c r="CD263" s="681"/>
      <c r="CE263" s="681"/>
      <c r="CF263" s="681"/>
      <c r="CG263" s="681"/>
      <c r="CH263" s="681"/>
      <c r="CI263" s="681"/>
      <c r="CJ263" s="681"/>
      <c r="CK263" s="681"/>
      <c r="CL263" s="681"/>
      <c r="CM263" s="681"/>
      <c r="CN263" s="681"/>
      <c r="CO263" s="681"/>
      <c r="CP263" s="681"/>
    </row>
    <row r="264" spans="1:94" ht="15.75" customHeight="1">
      <c r="A264" s="176"/>
      <c r="B264" s="176"/>
      <c r="C264" s="176"/>
      <c r="D264" s="176"/>
      <c r="E264" s="176"/>
      <c r="F264" s="176"/>
      <c r="G264" s="176"/>
      <c r="H264" s="176"/>
      <c r="I264" s="957"/>
      <c r="J264" s="176"/>
      <c r="K264" s="176"/>
      <c r="L264" s="968"/>
      <c r="M264" s="969"/>
      <c r="N264" s="176"/>
      <c r="O264" s="176"/>
      <c r="P264" s="176"/>
      <c r="Q264" s="176"/>
      <c r="R264" s="176"/>
      <c r="S264" s="176"/>
      <c r="T264" s="176"/>
      <c r="U264" s="176"/>
      <c r="V264" s="176"/>
      <c r="W264" s="176"/>
      <c r="X264" s="488"/>
      <c r="Y264" s="490"/>
      <c r="Z264" s="176"/>
      <c r="AA264" s="176"/>
      <c r="AB264" s="176"/>
      <c r="AC264" s="176"/>
      <c r="AD264" s="176"/>
      <c r="AE264" s="176"/>
      <c r="AF264" s="488"/>
      <c r="AG264" s="176"/>
      <c r="AH264" s="176"/>
      <c r="AI264" s="176"/>
      <c r="AJ264" s="176"/>
      <c r="AK264" s="176"/>
      <c r="AL264" s="176"/>
      <c r="AM264" s="176"/>
      <c r="AN264" s="176"/>
      <c r="AO264" s="176"/>
      <c r="AP264" s="176"/>
      <c r="AQ264" s="176"/>
      <c r="AR264" s="176"/>
      <c r="AS264" s="176"/>
      <c r="AT264" s="458"/>
      <c r="AU264" s="176"/>
      <c r="AV264" s="176"/>
      <c r="AW264" s="962"/>
      <c r="AX264" s="962"/>
      <c r="AY264" s="522"/>
      <c r="AZ264" s="522"/>
      <c r="BA264" s="522"/>
      <c r="BB264" s="522"/>
      <c r="BC264" s="956"/>
      <c r="BD264" s="959"/>
      <c r="BE264" s="959"/>
      <c r="BF264" s="959"/>
      <c r="BG264" s="681"/>
      <c r="BH264" s="681"/>
      <c r="BI264" s="681"/>
      <c r="BJ264" s="681"/>
      <c r="BK264" s="681"/>
      <c r="BL264" s="681"/>
      <c r="BM264" s="681"/>
      <c r="BN264" s="681"/>
      <c r="BO264" s="681"/>
      <c r="BP264" s="681"/>
      <c r="BQ264" s="681"/>
      <c r="BR264" s="681"/>
      <c r="BS264" s="681"/>
      <c r="BT264" s="681"/>
      <c r="BU264" s="681"/>
      <c r="BV264" s="681"/>
      <c r="BW264" s="681"/>
      <c r="BX264" s="681"/>
      <c r="BY264" s="681"/>
      <c r="BZ264" s="681"/>
      <c r="CA264" s="681"/>
      <c r="CB264" s="681"/>
      <c r="CC264" s="681"/>
      <c r="CD264" s="681"/>
      <c r="CE264" s="681"/>
      <c r="CF264" s="681"/>
      <c r="CG264" s="681"/>
      <c r="CH264" s="681"/>
      <c r="CI264" s="681"/>
      <c r="CJ264" s="681"/>
      <c r="CK264" s="681"/>
      <c r="CL264" s="681"/>
      <c r="CM264" s="681"/>
      <c r="CN264" s="681"/>
      <c r="CO264" s="681"/>
      <c r="CP264" s="681"/>
    </row>
    <row r="265" spans="1:94" ht="15.75" customHeight="1">
      <c r="A265" s="176"/>
      <c r="B265" s="176"/>
      <c r="C265" s="176"/>
      <c r="D265" s="176"/>
      <c r="E265" s="176"/>
      <c r="F265" s="176"/>
      <c r="G265" s="176"/>
      <c r="H265" s="176"/>
      <c r="I265" s="957"/>
      <c r="J265" s="176"/>
      <c r="K265" s="176"/>
      <c r="L265" s="968"/>
      <c r="M265" s="969"/>
      <c r="N265" s="176"/>
      <c r="O265" s="176"/>
      <c r="P265" s="176"/>
      <c r="Q265" s="176"/>
      <c r="R265" s="176"/>
      <c r="S265" s="176"/>
      <c r="T265" s="176"/>
      <c r="U265" s="176"/>
      <c r="V265" s="176"/>
      <c r="W265" s="176"/>
      <c r="X265" s="488"/>
      <c r="Y265" s="490"/>
      <c r="Z265" s="176"/>
      <c r="AA265" s="176"/>
      <c r="AB265" s="176"/>
      <c r="AC265" s="176"/>
      <c r="AD265" s="176"/>
      <c r="AE265" s="176"/>
      <c r="AF265" s="488"/>
      <c r="AG265" s="176"/>
      <c r="AH265" s="176"/>
      <c r="AI265" s="176"/>
      <c r="AJ265" s="176"/>
      <c r="AK265" s="176"/>
      <c r="AL265" s="176"/>
      <c r="AM265" s="176"/>
      <c r="AN265" s="176"/>
      <c r="AO265" s="176"/>
      <c r="AP265" s="176"/>
      <c r="AQ265" s="176"/>
      <c r="AR265" s="176"/>
      <c r="AS265" s="176"/>
      <c r="AT265" s="458"/>
      <c r="AU265" s="176"/>
      <c r="AV265" s="176"/>
      <c r="AW265" s="962"/>
      <c r="AX265" s="962"/>
      <c r="AY265" s="522"/>
      <c r="AZ265" s="522"/>
      <c r="BA265" s="522"/>
      <c r="BB265" s="522"/>
      <c r="BC265" s="956"/>
      <c r="BD265" s="959"/>
      <c r="BE265" s="959"/>
      <c r="BF265" s="959"/>
      <c r="BG265" s="681"/>
      <c r="BH265" s="681"/>
      <c r="BI265" s="681"/>
      <c r="BJ265" s="681"/>
      <c r="BK265" s="681"/>
      <c r="BL265" s="681"/>
      <c r="BM265" s="681"/>
      <c r="BN265" s="681"/>
      <c r="BO265" s="681"/>
      <c r="BP265" s="681"/>
      <c r="BQ265" s="681"/>
      <c r="BR265" s="681"/>
      <c r="BS265" s="681"/>
      <c r="BT265" s="681"/>
      <c r="BU265" s="681"/>
      <c r="BV265" s="681"/>
      <c r="BW265" s="681"/>
      <c r="BX265" s="681"/>
      <c r="BY265" s="681"/>
      <c r="BZ265" s="681"/>
      <c r="CA265" s="681"/>
      <c r="CB265" s="681"/>
      <c r="CC265" s="681"/>
      <c r="CD265" s="681"/>
      <c r="CE265" s="681"/>
      <c r="CF265" s="681"/>
      <c r="CG265" s="681"/>
      <c r="CH265" s="681"/>
      <c r="CI265" s="681"/>
      <c r="CJ265" s="681"/>
      <c r="CK265" s="681"/>
      <c r="CL265" s="681"/>
      <c r="CM265" s="681"/>
      <c r="CN265" s="681"/>
      <c r="CO265" s="681"/>
      <c r="CP265" s="681"/>
    </row>
    <row r="266" spans="1:94" ht="15.75" customHeight="1">
      <c r="A266" s="176"/>
      <c r="B266" s="176"/>
      <c r="C266" s="176"/>
      <c r="D266" s="176"/>
      <c r="E266" s="176"/>
      <c r="F266" s="176"/>
      <c r="G266" s="176"/>
      <c r="H266" s="176"/>
      <c r="I266" s="176"/>
      <c r="J266" s="176"/>
      <c r="K266" s="176"/>
      <c r="L266" s="176"/>
      <c r="M266" s="176"/>
      <c r="N266" s="176"/>
      <c r="O266" s="176"/>
      <c r="P266" s="176"/>
      <c r="Q266" s="176"/>
      <c r="R266" s="176"/>
      <c r="S266" s="176"/>
      <c r="T266" s="176"/>
      <c r="U266" s="176"/>
      <c r="V266" s="176"/>
      <c r="W266" s="176"/>
      <c r="X266" s="488"/>
      <c r="Y266" s="490"/>
      <c r="Z266" s="176"/>
      <c r="AA266" s="176"/>
      <c r="AB266" s="176"/>
      <c r="AC266" s="176"/>
      <c r="AD266" s="176"/>
      <c r="AE266" s="176"/>
      <c r="AF266" s="176"/>
      <c r="AG266" s="176"/>
      <c r="AH266" s="176"/>
      <c r="AI266" s="176"/>
      <c r="AJ266" s="176"/>
      <c r="AK266" s="176"/>
      <c r="AL266" s="176"/>
      <c r="AM266" s="176"/>
      <c r="AN266" s="176"/>
      <c r="AO266" s="176"/>
      <c r="AP266" s="176"/>
      <c r="AQ266" s="176"/>
      <c r="AR266" s="176"/>
      <c r="AS266" s="176"/>
      <c r="AT266" s="458"/>
      <c r="AU266" s="176"/>
      <c r="AV266" s="176"/>
      <c r="AW266" s="522"/>
      <c r="AX266" s="522"/>
      <c r="AY266" s="522"/>
      <c r="AZ266" s="522"/>
      <c r="BA266" s="522"/>
      <c r="BB266" s="522"/>
      <c r="BC266" s="956"/>
      <c r="BD266" s="959"/>
      <c r="BE266" s="959"/>
      <c r="BF266" s="959"/>
      <c r="BG266" s="681"/>
      <c r="BH266" s="681"/>
      <c r="BI266" s="681"/>
      <c r="BJ266" s="681"/>
      <c r="BK266" s="681"/>
      <c r="BL266" s="681"/>
      <c r="BM266" s="681"/>
      <c r="BN266" s="681"/>
      <c r="BO266" s="681"/>
      <c r="BP266" s="681"/>
      <c r="BQ266" s="681"/>
      <c r="BR266" s="681"/>
      <c r="BS266" s="681"/>
      <c r="BT266" s="681"/>
      <c r="BU266" s="681"/>
      <c r="BV266" s="681"/>
      <c r="BW266" s="681"/>
      <c r="BX266" s="681"/>
      <c r="BY266" s="681"/>
      <c r="BZ266" s="681"/>
      <c r="CA266" s="681"/>
      <c r="CB266" s="681"/>
      <c r="CC266" s="681"/>
      <c r="CD266" s="681"/>
      <c r="CE266" s="681"/>
      <c r="CF266" s="681"/>
      <c r="CG266" s="681"/>
      <c r="CH266" s="681"/>
      <c r="CI266" s="681"/>
      <c r="CJ266" s="681"/>
      <c r="CK266" s="681"/>
      <c r="CL266" s="681"/>
      <c r="CM266" s="681"/>
      <c r="CN266" s="681"/>
      <c r="CO266" s="681"/>
      <c r="CP266" s="681"/>
    </row>
    <row r="267" spans="1:94" ht="15.75" customHeight="1">
      <c r="A267" s="176"/>
      <c r="B267" s="176"/>
      <c r="C267" s="176"/>
      <c r="D267" s="176"/>
      <c r="E267" s="176"/>
      <c r="F267" s="176"/>
      <c r="G267" s="176"/>
      <c r="H267" s="176"/>
      <c r="I267" s="176"/>
      <c r="J267" s="176"/>
      <c r="K267" s="176"/>
      <c r="L267" s="176"/>
      <c r="M267" s="176"/>
      <c r="N267" s="176"/>
      <c r="O267" s="176"/>
      <c r="P267" s="176"/>
      <c r="Q267" s="176"/>
      <c r="R267" s="176"/>
      <c r="S267" s="176"/>
      <c r="T267" s="176"/>
      <c r="U267" s="176"/>
      <c r="V267" s="176"/>
      <c r="W267" s="176"/>
      <c r="X267" s="488"/>
      <c r="Y267" s="490"/>
      <c r="Z267" s="176"/>
      <c r="AA267" s="176"/>
      <c r="AB267" s="176"/>
      <c r="AC267" s="176"/>
      <c r="AD267" s="176"/>
      <c r="AE267" s="176"/>
      <c r="AF267" s="490"/>
      <c r="AG267" s="176"/>
      <c r="AH267" s="176"/>
      <c r="AI267" s="176"/>
      <c r="AJ267" s="176"/>
      <c r="AK267" s="176"/>
      <c r="AL267" s="176"/>
      <c r="AM267" s="176"/>
      <c r="AN267" s="176"/>
      <c r="AO267" s="176"/>
      <c r="AP267" s="176"/>
      <c r="AQ267" s="176"/>
      <c r="AR267" s="176"/>
      <c r="AS267" s="176"/>
      <c r="AT267" s="458"/>
      <c r="AU267" s="176"/>
      <c r="AV267" s="176"/>
      <c r="AW267" s="522"/>
      <c r="AX267" s="522"/>
      <c r="AY267" s="522"/>
      <c r="AZ267" s="522"/>
      <c r="BA267" s="522"/>
      <c r="BB267" s="522"/>
      <c r="BC267" s="956"/>
      <c r="BD267" s="959"/>
      <c r="BE267" s="959"/>
      <c r="BF267" s="959"/>
      <c r="BG267" s="681"/>
      <c r="BH267" s="681"/>
      <c r="BI267" s="681"/>
      <c r="BJ267" s="681"/>
      <c r="BK267" s="681"/>
      <c r="BL267" s="681"/>
      <c r="BM267" s="681"/>
      <c r="BN267" s="681"/>
      <c r="BO267" s="681"/>
      <c r="BP267" s="681"/>
      <c r="BQ267" s="681"/>
      <c r="BR267" s="681"/>
      <c r="BS267" s="681"/>
      <c r="BT267" s="681"/>
      <c r="BU267" s="681"/>
      <c r="BV267" s="681"/>
      <c r="BW267" s="681"/>
      <c r="BX267" s="681"/>
      <c r="BY267" s="681"/>
      <c r="BZ267" s="681"/>
      <c r="CA267" s="681"/>
      <c r="CB267" s="681"/>
      <c r="CC267" s="681"/>
      <c r="CD267" s="681"/>
      <c r="CE267" s="681"/>
      <c r="CF267" s="681"/>
      <c r="CG267" s="681"/>
      <c r="CH267" s="681"/>
      <c r="CI267" s="681"/>
      <c r="CJ267" s="681"/>
      <c r="CK267" s="681"/>
      <c r="CL267" s="681"/>
      <c r="CM267" s="681"/>
      <c r="CN267" s="681"/>
      <c r="CO267" s="681"/>
      <c r="CP267" s="681"/>
    </row>
    <row r="268" spans="1:94" ht="15.75" customHeight="1">
      <c r="A268" s="176"/>
      <c r="B268" s="176"/>
      <c r="C268" s="176"/>
      <c r="D268" s="176"/>
      <c r="E268" s="176"/>
      <c r="F268" s="176"/>
      <c r="G268" s="176"/>
      <c r="H268" s="176"/>
      <c r="I268" s="176"/>
      <c r="J268" s="176"/>
      <c r="K268" s="176"/>
      <c r="L268" s="176"/>
      <c r="M268" s="176"/>
      <c r="N268" s="176"/>
      <c r="O268" s="176"/>
      <c r="P268" s="176"/>
      <c r="Q268" s="176"/>
      <c r="R268" s="176"/>
      <c r="S268" s="176"/>
      <c r="T268" s="176"/>
      <c r="U268" s="176"/>
      <c r="V268" s="176"/>
      <c r="W268" s="176"/>
      <c r="X268" s="488"/>
      <c r="Y268" s="490"/>
      <c r="Z268" s="176"/>
      <c r="AA268" s="176"/>
      <c r="AB268" s="176"/>
      <c r="AC268" s="176"/>
      <c r="AD268" s="176"/>
      <c r="AE268" s="176"/>
      <c r="AF268" s="490"/>
      <c r="AG268" s="176"/>
      <c r="AH268" s="176"/>
      <c r="AI268" s="176"/>
      <c r="AJ268" s="176"/>
      <c r="AK268" s="176"/>
      <c r="AL268" s="176"/>
      <c r="AM268" s="176"/>
      <c r="AN268" s="176"/>
      <c r="AO268" s="176"/>
      <c r="AP268" s="176"/>
      <c r="AQ268" s="176"/>
      <c r="AR268" s="176"/>
      <c r="AS268" s="176"/>
      <c r="AT268" s="458"/>
      <c r="AU268" s="176"/>
      <c r="AV268" s="176"/>
      <c r="AW268" s="522"/>
      <c r="AX268" s="522"/>
      <c r="AY268" s="522"/>
      <c r="AZ268" s="522"/>
      <c r="BA268" s="522"/>
      <c r="BB268" s="522"/>
      <c r="BC268" s="956"/>
      <c r="BD268" s="959"/>
      <c r="BE268" s="959"/>
      <c r="BF268" s="959"/>
      <c r="BG268" s="681"/>
      <c r="BH268" s="681"/>
      <c r="BI268" s="681"/>
      <c r="BJ268" s="681"/>
      <c r="BK268" s="681"/>
      <c r="BL268" s="681"/>
      <c r="BM268" s="681"/>
      <c r="BN268" s="681"/>
      <c r="BO268" s="681"/>
      <c r="BP268" s="681"/>
      <c r="BQ268" s="681"/>
      <c r="BR268" s="681"/>
      <c r="BS268" s="681"/>
      <c r="BT268" s="681"/>
      <c r="BU268" s="681"/>
      <c r="BV268" s="681"/>
      <c r="BW268" s="681"/>
      <c r="BX268" s="681"/>
      <c r="BY268" s="681"/>
      <c r="BZ268" s="681"/>
      <c r="CA268" s="681"/>
      <c r="CB268" s="681"/>
      <c r="CC268" s="681"/>
      <c r="CD268" s="681"/>
      <c r="CE268" s="681"/>
      <c r="CF268" s="681"/>
      <c r="CG268" s="681"/>
      <c r="CH268" s="681"/>
      <c r="CI268" s="681"/>
      <c r="CJ268" s="681"/>
      <c r="CK268" s="681"/>
      <c r="CL268" s="681"/>
      <c r="CM268" s="681"/>
      <c r="CN268" s="681"/>
      <c r="CO268" s="681"/>
      <c r="CP268" s="681"/>
    </row>
    <row r="269" spans="1:94" ht="15.75" customHeight="1">
      <c r="A269" s="176"/>
      <c r="B269" s="176"/>
      <c r="C269" s="176"/>
      <c r="D269" s="176"/>
      <c r="E269" s="176"/>
      <c r="F269" s="176"/>
      <c r="G269" s="176"/>
      <c r="H269" s="176"/>
      <c r="I269" s="176"/>
      <c r="J269" s="176"/>
      <c r="K269" s="176"/>
      <c r="L269" s="176"/>
      <c r="M269" s="176"/>
      <c r="N269" s="176"/>
      <c r="O269" s="176"/>
      <c r="P269" s="176"/>
      <c r="Q269" s="176"/>
      <c r="R269" s="176"/>
      <c r="S269" s="176"/>
      <c r="T269" s="176"/>
      <c r="U269" s="176"/>
      <c r="V269" s="176"/>
      <c r="W269" s="176"/>
      <c r="X269" s="488"/>
      <c r="Y269" s="490"/>
      <c r="Z269" s="176"/>
      <c r="AA269" s="176"/>
      <c r="AB269" s="176"/>
      <c r="AC269" s="176"/>
      <c r="AD269" s="176"/>
      <c r="AE269" s="176"/>
      <c r="AF269" s="490"/>
      <c r="AG269" s="176"/>
      <c r="AH269" s="176"/>
      <c r="AI269" s="176"/>
      <c r="AJ269" s="176"/>
      <c r="AK269" s="176"/>
      <c r="AL269" s="176"/>
      <c r="AM269" s="176"/>
      <c r="AN269" s="176"/>
      <c r="AO269" s="176"/>
      <c r="AP269" s="176"/>
      <c r="AQ269" s="176"/>
      <c r="AR269" s="176"/>
      <c r="AS269" s="176"/>
      <c r="AT269" s="458"/>
      <c r="AU269" s="176"/>
      <c r="AV269" s="176"/>
      <c r="AW269" s="522"/>
      <c r="AX269" s="522"/>
      <c r="AY269" s="522"/>
      <c r="AZ269" s="522"/>
      <c r="BA269" s="522"/>
      <c r="BB269" s="522"/>
      <c r="BC269" s="956"/>
      <c r="BD269" s="959"/>
      <c r="BE269" s="959"/>
      <c r="BF269" s="959"/>
      <c r="BG269" s="681"/>
      <c r="BH269" s="681"/>
      <c r="BI269" s="681"/>
      <c r="BJ269" s="681"/>
      <c r="BK269" s="681"/>
      <c r="BL269" s="681"/>
      <c r="BM269" s="681"/>
      <c r="BN269" s="681"/>
      <c r="BO269" s="681"/>
      <c r="BP269" s="681"/>
      <c r="BQ269" s="681"/>
      <c r="BR269" s="681"/>
      <c r="BS269" s="681"/>
      <c r="BT269" s="681"/>
      <c r="BU269" s="681"/>
      <c r="BV269" s="681"/>
      <c r="BW269" s="681"/>
      <c r="BX269" s="681"/>
      <c r="BY269" s="681"/>
      <c r="BZ269" s="681"/>
      <c r="CA269" s="681"/>
      <c r="CB269" s="681"/>
      <c r="CC269" s="681"/>
      <c r="CD269" s="681"/>
      <c r="CE269" s="681"/>
      <c r="CF269" s="681"/>
      <c r="CG269" s="681"/>
      <c r="CH269" s="681"/>
      <c r="CI269" s="681"/>
      <c r="CJ269" s="681"/>
      <c r="CK269" s="681"/>
      <c r="CL269" s="681"/>
      <c r="CM269" s="681"/>
      <c r="CN269" s="681"/>
      <c r="CO269" s="681"/>
      <c r="CP269" s="681"/>
    </row>
    <row r="270" spans="1:94" ht="15.75" customHeight="1">
      <c r="A270" s="176"/>
      <c r="B270" s="176"/>
      <c r="C270" s="176"/>
      <c r="D270" s="176"/>
      <c r="E270" s="176"/>
      <c r="F270" s="176"/>
      <c r="G270" s="176"/>
      <c r="H270" s="176"/>
      <c r="I270" s="176"/>
      <c r="J270" s="176"/>
      <c r="K270" s="176"/>
      <c r="L270" s="176"/>
      <c r="M270" s="176"/>
      <c r="N270" s="176"/>
      <c r="O270" s="176"/>
      <c r="P270" s="176"/>
      <c r="Q270" s="176"/>
      <c r="R270" s="176"/>
      <c r="S270" s="176"/>
      <c r="T270" s="176"/>
      <c r="U270" s="176"/>
      <c r="V270" s="176"/>
      <c r="W270" s="176"/>
      <c r="X270" s="488"/>
      <c r="Y270" s="490"/>
      <c r="Z270" s="176"/>
      <c r="AA270" s="176"/>
      <c r="AB270" s="176"/>
      <c r="AC270" s="176"/>
      <c r="AD270" s="176"/>
      <c r="AE270" s="176"/>
      <c r="AF270" s="490"/>
      <c r="AG270" s="176"/>
      <c r="AH270" s="176"/>
      <c r="AI270" s="176"/>
      <c r="AJ270" s="176"/>
      <c r="AK270" s="176"/>
      <c r="AL270" s="176"/>
      <c r="AM270" s="176"/>
      <c r="AN270" s="176"/>
      <c r="AO270" s="176"/>
      <c r="AP270" s="176"/>
      <c r="AQ270" s="176"/>
      <c r="AR270" s="176"/>
      <c r="AS270" s="176"/>
      <c r="AT270" s="458"/>
      <c r="AU270" s="176"/>
      <c r="AV270" s="176"/>
      <c r="AW270" s="522"/>
      <c r="AX270" s="522"/>
      <c r="AY270" s="522"/>
      <c r="AZ270" s="522"/>
      <c r="BA270" s="522"/>
      <c r="BB270" s="522"/>
      <c r="BC270" s="956"/>
      <c r="BD270" s="959"/>
      <c r="BE270" s="959"/>
      <c r="BF270" s="959"/>
      <c r="BG270" s="681"/>
      <c r="BH270" s="681"/>
      <c r="BI270" s="681"/>
      <c r="BJ270" s="681"/>
      <c r="BK270" s="681"/>
      <c r="BL270" s="681"/>
      <c r="BM270" s="681"/>
      <c r="BN270" s="681"/>
      <c r="BO270" s="681"/>
      <c r="BP270" s="681"/>
      <c r="BQ270" s="681"/>
      <c r="BR270" s="681"/>
      <c r="BS270" s="681"/>
      <c r="BT270" s="681"/>
      <c r="BU270" s="681"/>
      <c r="BV270" s="681"/>
      <c r="BW270" s="681"/>
      <c r="BX270" s="681"/>
      <c r="BY270" s="681"/>
      <c r="BZ270" s="681"/>
      <c r="CA270" s="681"/>
      <c r="CB270" s="681"/>
      <c r="CC270" s="681"/>
      <c r="CD270" s="681"/>
      <c r="CE270" s="681"/>
      <c r="CF270" s="681"/>
      <c r="CG270" s="681"/>
      <c r="CH270" s="681"/>
      <c r="CI270" s="681"/>
      <c r="CJ270" s="681"/>
      <c r="CK270" s="681"/>
      <c r="CL270" s="681"/>
      <c r="CM270" s="681"/>
      <c r="CN270" s="681"/>
      <c r="CO270" s="681"/>
      <c r="CP270" s="681"/>
    </row>
    <row r="271" spans="1:94" ht="15.75" customHeight="1">
      <c r="A271" s="176"/>
      <c r="B271" s="176"/>
      <c r="C271" s="176"/>
      <c r="D271" s="176"/>
      <c r="E271" s="176"/>
      <c r="F271" s="176"/>
      <c r="G271" s="176"/>
      <c r="H271" s="176"/>
      <c r="I271" s="176"/>
      <c r="J271" s="176"/>
      <c r="K271" s="176"/>
      <c r="L271" s="176"/>
      <c r="M271" s="176"/>
      <c r="N271" s="176"/>
      <c r="O271" s="176"/>
      <c r="P271" s="176"/>
      <c r="Q271" s="176"/>
      <c r="R271" s="176"/>
      <c r="S271" s="176"/>
      <c r="T271" s="176"/>
      <c r="U271" s="176"/>
      <c r="V271" s="176"/>
      <c r="W271" s="176"/>
      <c r="X271" s="488"/>
      <c r="Y271" s="490"/>
      <c r="Z271" s="176"/>
      <c r="AA271" s="176"/>
      <c r="AB271" s="176"/>
      <c r="AC271" s="176"/>
      <c r="AD271" s="176"/>
      <c r="AE271" s="176"/>
      <c r="AF271" s="176"/>
      <c r="AG271" s="176"/>
      <c r="AH271" s="176"/>
      <c r="AI271" s="176"/>
      <c r="AJ271" s="176"/>
      <c r="AK271" s="176"/>
      <c r="AL271" s="176"/>
      <c r="AM271" s="176"/>
      <c r="AN271" s="176"/>
      <c r="AO271" s="176"/>
      <c r="AP271" s="176"/>
      <c r="AQ271" s="176"/>
      <c r="AR271" s="176"/>
      <c r="AS271" s="176"/>
      <c r="AT271" s="458"/>
      <c r="AU271" s="176"/>
      <c r="AV271" s="176"/>
      <c r="AW271" s="522"/>
      <c r="AX271" s="522"/>
      <c r="AY271" s="522"/>
      <c r="AZ271" s="522"/>
      <c r="BA271" s="522"/>
      <c r="BB271" s="522"/>
      <c r="BC271" s="956"/>
      <c r="BD271" s="959"/>
      <c r="BE271" s="959"/>
      <c r="BF271" s="959"/>
      <c r="BG271" s="681"/>
      <c r="BH271" s="681"/>
      <c r="BI271" s="681"/>
      <c r="BJ271" s="681"/>
      <c r="BK271" s="681"/>
      <c r="BL271" s="681"/>
      <c r="BM271" s="681"/>
      <c r="BN271" s="681"/>
      <c r="BO271" s="681"/>
      <c r="BP271" s="681"/>
      <c r="BQ271" s="681"/>
      <c r="BR271" s="681"/>
      <c r="BS271" s="681"/>
      <c r="BT271" s="681"/>
      <c r="BU271" s="681"/>
      <c r="BV271" s="681"/>
      <c r="BW271" s="681"/>
      <c r="BX271" s="681"/>
      <c r="BY271" s="681"/>
      <c r="BZ271" s="681"/>
      <c r="CA271" s="681"/>
      <c r="CB271" s="681"/>
      <c r="CC271" s="681"/>
      <c r="CD271" s="681"/>
      <c r="CE271" s="681"/>
      <c r="CF271" s="681"/>
      <c r="CG271" s="681"/>
      <c r="CH271" s="681"/>
      <c r="CI271" s="681"/>
      <c r="CJ271" s="681"/>
      <c r="CK271" s="681"/>
      <c r="CL271" s="681"/>
      <c r="CM271" s="681"/>
      <c r="CN271" s="681"/>
      <c r="CO271" s="681"/>
      <c r="CP271" s="681"/>
    </row>
    <row r="272" spans="1:94" ht="15.75" customHeight="1">
      <c r="A272" s="176"/>
      <c r="B272" s="176"/>
      <c r="C272" s="176"/>
      <c r="D272" s="176"/>
      <c r="E272" s="176"/>
      <c r="F272" s="176"/>
      <c r="G272" s="176"/>
      <c r="H272" s="176"/>
      <c r="I272" s="176"/>
      <c r="J272" s="176"/>
      <c r="K272" s="176"/>
      <c r="L272" s="176"/>
      <c r="M272" s="176"/>
      <c r="N272" s="176"/>
      <c r="O272" s="176"/>
      <c r="P272" s="176"/>
      <c r="Q272" s="176"/>
      <c r="R272" s="176"/>
      <c r="S272" s="176"/>
      <c r="T272" s="176"/>
      <c r="U272" s="176"/>
      <c r="V272" s="176"/>
      <c r="W272" s="176"/>
      <c r="X272" s="488"/>
      <c r="Y272" s="490"/>
      <c r="Z272" s="176"/>
      <c r="AA272" s="176"/>
      <c r="AB272" s="176"/>
      <c r="AC272" s="176"/>
      <c r="AD272" s="176"/>
      <c r="AE272" s="176"/>
      <c r="AF272" s="490"/>
      <c r="AG272" s="176"/>
      <c r="AH272" s="176"/>
      <c r="AI272" s="176"/>
      <c r="AJ272" s="176"/>
      <c r="AK272" s="176"/>
      <c r="AL272" s="176"/>
      <c r="AM272" s="176"/>
      <c r="AN272" s="176"/>
      <c r="AO272" s="176"/>
      <c r="AP272" s="176"/>
      <c r="AQ272" s="176"/>
      <c r="AR272" s="176"/>
      <c r="AS272" s="176"/>
      <c r="AT272" s="458"/>
      <c r="AU272" s="176"/>
      <c r="AV272" s="176"/>
      <c r="AW272" s="957"/>
      <c r="AX272" s="522"/>
      <c r="AY272" s="522"/>
      <c r="AZ272" s="522"/>
      <c r="BA272" s="522"/>
      <c r="BB272" s="522"/>
      <c r="BC272" s="958"/>
      <c r="BD272" s="958"/>
      <c r="BE272" s="959"/>
      <c r="BF272" s="959"/>
      <c r="BG272" s="681"/>
      <c r="BH272" s="681"/>
      <c r="BI272" s="681"/>
      <c r="BJ272" s="681"/>
      <c r="BK272" s="681"/>
      <c r="BL272" s="681"/>
      <c r="BM272" s="681"/>
      <c r="BN272" s="681"/>
      <c r="BO272" s="681"/>
      <c r="BP272" s="681"/>
      <c r="BQ272" s="681"/>
      <c r="BR272" s="681"/>
      <c r="BS272" s="681"/>
      <c r="BT272" s="681"/>
      <c r="BU272" s="681"/>
      <c r="BV272" s="681"/>
      <c r="BW272" s="681"/>
      <c r="BX272" s="681"/>
      <c r="BY272" s="681"/>
      <c r="BZ272" s="681"/>
      <c r="CA272" s="681"/>
      <c r="CB272" s="681"/>
      <c r="CC272" s="681"/>
      <c r="CD272" s="681"/>
      <c r="CE272" s="681"/>
      <c r="CF272" s="681"/>
      <c r="CG272" s="681"/>
      <c r="CH272" s="681"/>
      <c r="CI272" s="681"/>
      <c r="CJ272" s="681"/>
      <c r="CK272" s="681"/>
      <c r="CL272" s="681"/>
      <c r="CM272" s="681"/>
      <c r="CN272" s="681"/>
      <c r="CO272" s="681"/>
      <c r="CP272" s="681"/>
    </row>
    <row r="273" spans="1:94" ht="15.75" customHeight="1">
      <c r="A273" s="965"/>
      <c r="B273" s="959"/>
      <c r="C273" s="959"/>
      <c r="D273" s="959"/>
      <c r="E273" s="959"/>
      <c r="F273" s="959"/>
      <c r="G273" s="966"/>
      <c r="H273" s="959"/>
      <c r="I273" s="959"/>
      <c r="J273" s="959"/>
      <c r="K273" s="959"/>
      <c r="L273" s="959"/>
      <c r="M273" s="959"/>
      <c r="N273" s="959"/>
      <c r="O273" s="959"/>
      <c r="P273" s="959"/>
      <c r="Q273" s="959"/>
      <c r="R273" s="959"/>
      <c r="S273" s="959"/>
      <c r="T273" s="959"/>
      <c r="U273" s="959"/>
      <c r="V273" s="959"/>
      <c r="W273" s="959"/>
      <c r="X273" s="959"/>
      <c r="Y273" s="959"/>
      <c r="Z273" s="959"/>
      <c r="AA273" s="959"/>
      <c r="AB273" s="959"/>
      <c r="AC273" s="959"/>
      <c r="AD273" s="959"/>
      <c r="AE273" s="959"/>
      <c r="AF273" s="959"/>
      <c r="AG273" s="959"/>
      <c r="AH273" s="959"/>
      <c r="AI273" s="959"/>
      <c r="AJ273" s="959"/>
      <c r="AK273" s="959"/>
      <c r="AL273" s="959"/>
      <c r="AM273" s="959"/>
      <c r="AN273" s="959"/>
      <c r="AO273" s="959"/>
      <c r="AP273" s="959"/>
      <c r="AQ273" s="959"/>
      <c r="AR273" s="959"/>
      <c r="AS273" s="959"/>
      <c r="AT273" s="959"/>
      <c r="AU273" s="959"/>
      <c r="AV273" s="959"/>
      <c r="AW273" s="959"/>
      <c r="AX273" s="959"/>
      <c r="AY273" s="959"/>
      <c r="AZ273" s="959"/>
      <c r="BA273" s="959"/>
      <c r="BB273" s="959"/>
      <c r="BC273" s="959"/>
      <c r="BD273" s="959"/>
      <c r="BE273" s="959"/>
      <c r="BF273" s="959"/>
      <c r="BG273" s="681"/>
      <c r="BH273" s="681"/>
      <c r="BI273" s="681"/>
      <c r="BJ273" s="681"/>
      <c r="BK273" s="681"/>
      <c r="BL273" s="681"/>
      <c r="BM273" s="681"/>
      <c r="BN273" s="681"/>
      <c r="BO273" s="681"/>
      <c r="BP273" s="681"/>
      <c r="BQ273" s="681"/>
      <c r="BR273" s="681"/>
      <c r="BS273" s="681"/>
      <c r="BT273" s="681"/>
      <c r="BU273" s="681"/>
      <c r="BV273" s="681"/>
      <c r="BW273" s="681"/>
      <c r="BX273" s="681"/>
      <c r="BY273" s="681"/>
      <c r="BZ273" s="681"/>
      <c r="CA273" s="681"/>
      <c r="CB273" s="681"/>
      <c r="CC273" s="681"/>
      <c r="CD273" s="681"/>
      <c r="CE273" s="681"/>
      <c r="CF273" s="681"/>
      <c r="CG273" s="681"/>
      <c r="CH273" s="681"/>
      <c r="CI273" s="681"/>
      <c r="CJ273" s="681"/>
      <c r="CK273" s="681"/>
      <c r="CL273" s="681"/>
      <c r="CM273" s="681"/>
      <c r="CN273" s="681"/>
      <c r="CO273" s="681"/>
      <c r="CP273" s="681"/>
    </row>
    <row r="274" spans="1:94" ht="15.75" customHeight="1"/>
    <row r="275" spans="1:94" ht="15.75" customHeight="1"/>
    <row r="276" spans="1:94" ht="15.75" customHeight="1"/>
    <row r="277" spans="1:94" ht="15.75" customHeight="1"/>
    <row r="278" spans="1:94" ht="15.75" customHeight="1"/>
    <row r="279" spans="1:94" ht="15.75" customHeight="1"/>
    <row r="280" spans="1:94" ht="15.75" customHeight="1"/>
    <row r="281" spans="1:94" ht="15.75" customHeight="1"/>
    <row r="282" spans="1:94" ht="15.75" customHeight="1"/>
    <row r="283" spans="1:94" ht="15.75" customHeight="1"/>
    <row r="284" spans="1:94" ht="15.75" customHeight="1"/>
    <row r="285" spans="1:94" ht="15.75" customHeight="1"/>
    <row r="286" spans="1:94" ht="15.75" customHeight="1"/>
    <row r="287" spans="1:94" ht="15.75" customHeight="1"/>
    <row r="288" spans="1:94"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conditionalFormatting sqref="A81:E82 G81:AA82 F81:F88 A90:E91 G90:AA91 F90:F97 A99:E102 G99:AA102 F99:F115 A117:E118 G117:AD118 F117:F131 A133:E139 G133:AD139 F133:F156 A158:E160 G158:AD160 F158:F179 A181:E181 G181:AD181 F181:F200">
    <cfRule type="expression" dxfId="72" priority="1">
      <formula>COUNTIF($Z$3:$Z485,$Z81)&gt;1</formula>
    </cfRule>
  </conditionalFormatting>
  <conditionalFormatting sqref="A52:X54 A73:X74">
    <cfRule type="expression" dxfId="71" priority="2">
      <formula>COUNTIF($W$3:$W429,$W52)&gt;1</formula>
    </cfRule>
  </conditionalFormatting>
  <conditionalFormatting sqref="A53:X53 A14:X14 A36:X36 A51:G51 A72:G72 A80:G80 A89:G89 A98:G98 A116:G116 A132:G132 A157:G157 A180:G180 A201:G201">
    <cfRule type="expression" dxfId="70" priority="4">
      <formula>COUNTIF($W$3:$W231,$W14)&gt;1</formula>
    </cfRule>
  </conditionalFormatting>
  <conditionalFormatting sqref="A187:X191 A15:X20 A37:X38 A212:X214 A233:X233 A244:X249">
    <cfRule type="expression" dxfId="69" priority="3">
      <formula>COUNTIF($W$3:$W293,$W15)&gt;1</formula>
    </cfRule>
  </conditionalFormatting>
  <dataValidations count="19">
    <dataValidation type="list" allowBlank="1" showErrorMessage="1" sqref="P2:P12 P15:P31 P36:P45 P52:P64 P72:P78 P80:P86 O89 P90:P96 P99:P113 P117:P129 P133:P153 P158:P169 P181:P188 P212:P221 P223:P226 P233:P242 P244:P265" xr:uid="{00000000-0002-0000-1D00-000000000000}">
      <formula1>"WTR,NTR,Bundled Program,CoC"</formula1>
    </dataValidation>
    <dataValidation type="list" allowBlank="1" showErrorMessage="1" sqref="AR2:AR13 AR15:AR35 AR37:AR50 AR52:AR71 AR73:AR79 AR81:AR88 AR90:AR97 AR99:AR115 AR117:AR131 AR133:AR156 AR158:AR179 AR181:AR200" xr:uid="{00000000-0002-0000-1D00-000002000000}">
      <formula1>"2024,2023"</formula1>
    </dataValidation>
    <dataValidation type="list" allowBlank="1" showErrorMessage="1" sqref="Z2:Z51 Z72 Z80 W89 W98 Z116 Z132 Z157 Z180 Z201:Z210 Z212:Z221 Z223:Z231 Z233:Z242 Z244:Z272" xr:uid="{00000000-0002-0000-1D00-000003000000}">
      <formula1>"IBT,EBT,CBT"</formula1>
    </dataValidation>
    <dataValidation type="list" allowBlank="1" showErrorMessage="1" sqref="O2:O88 N89 O90:O97 N98 O99:O210 O212:O221 O223:O231 O233:O242 O244:O272" xr:uid="{00000000-0002-0000-1D00-000004000000}">
      <formula1>"TVI,HEI,NGO,LUC,NGA,SUC,LGU,Farm School,TESDA Technology Institution"</formula1>
    </dataValidation>
    <dataValidation type="list" allowBlank="1" showErrorMessage="1" sqref="AX2:AX13 BA2:BA13 AX15:AX35 BA15:BA35 AX37:AX50 BA37:BA50 AX52:AX71 BA52:BA71 AX73:AX79 BA73:BA79 BZ81:BZ88 CC81:CC88 BZ90:BZ97 CC90:CC97 BZ99:BZ102 CC99:CC102 AX103:AX115 BA103:BA115 AX133:AX156 BA133:BA156 AX158:AX179 BA158:BA179 AX181:AX200 BA181:BA200" xr:uid="{00000000-0002-0000-1D00-000006000000}">
      <formula1>"C,NC,CLOSED"</formula1>
    </dataValidation>
    <dataValidation type="custom" allowBlank="1" showDropDown="1" showInputMessage="1" showErrorMessage="1" prompt="Enter a valid date (MM/DD/YYYY)" sqref="AS2:AS13 AT14 AS15:AS35 AT36 AS37:AS50 AT51 AS52:AS71 AT72 AS73:AS79 AT80 AS81:AS88 AS90:AS97 AS99:AS115 AT116 AS117:AS131 AT132 AS133:AS156 AT157 AS158:AS179 AT180 AS181:AS200 AT201:AT210 AT212:AT221 AT223:AT231 AT233:AT242 AT244:AT272" xr:uid="{00000000-0002-0000-1D00-000008000000}">
      <formula1>OR(NOT(ISERROR(DATEVALUE(AS2))), AND(ISNUMBER(AS2), LEFT(CELL("format", AS2))="D"))</formula1>
    </dataValidation>
    <dataValidation type="list" allowBlank="1" showErrorMessage="1" sqref="AS14 AS36 AS51 AS72 AS80 AS116 AS132 AS157 AS180 AS201:AS210 AS212:AS221 AS223:AS231 AS233:AS242 AS244:AS272" xr:uid="{00000000-0002-0000-1D00-000009000000}">
      <formula1>"2022,2023"</formula1>
    </dataValidation>
    <dataValidation type="list" allowBlank="1" showErrorMessage="1" sqref="E2:E210 E212:E221 E223:E231 E233:E242 E244:E272" xr:uid="{00000000-0002-0000-1D00-00000A000000}">
      <formula1>"1st,2nd,3rd,4th,5th,Component,HUC"</formula1>
    </dataValidation>
    <dataValidation type="list" allowBlank="1" showErrorMessage="1" sqref="U189:U200" xr:uid="{00000000-0002-0000-1D00-00000B000000}">
      <formula1>"NC I,NC II,NC III,NC IV,Level I,Level II,N/A,Level III,Level IV"</formula1>
    </dataValidation>
    <dataValidation type="custom" allowBlank="1" showDropDown="1" showInputMessage="1" showErrorMessage="1" prompt="Enter a valid date (mm/dd/yyyy)" sqref="AH2:AH13 AM2:AN13 AI14 AN14:AO14 Y2:Y29 AH15:AH35 AM15:AN35 AI36 AN36:AO36 AH37:AH50 AM37:AN50 AI51 AN51:AO51 AH52:AH71 AM52:AN71 AI72 AN72:AO72 AH73:AH79 AM73:AN79 Y32:Y80 AI80 AN80:AO80 Z81:Z82 Y83:Y88 AL81:AL88 V89 AF89 AN89:AO89 Y90:Y97 AL90:AL97 V98 AF98 AN98:AO98 AL99:AL115 AN116:AO157 AN158:AN179 Y99:Y210 AI116:AI210 AN180:AO210 Y212:Y221 AI212:AI221 AN212:AO221 Y223:Y231 AI223:AI231 AN223:AO231 Y233:Y242 AI233:AI242 AN233:AO242 Y244:Y272 AI244:AI272 AN244:AO272" xr:uid="{00000000-0002-0000-1D00-00000E000000}">
      <formula1>OR(NOT(ISERROR(DATEVALUE(V2))), AND(ISNUMBER(V2), LEFT(CELL("format", V2))="D"))</formula1>
    </dataValidation>
    <dataValidation type="list" allowBlank="1" showErrorMessage="1" sqref="P13:P14 P32:P35 P46:P51 P65:P71 P79 P87:P88 P97 O98 P114:P116 P130:P132 P154:P157 P170:P180 P189:P210 P227:P231 P266:P272" xr:uid="{00000000-0002-0000-1D00-000010000000}">
      <formula1>"WTR,NTR,Bundled Program"</formula1>
    </dataValidation>
    <dataValidation type="list" allowBlank="1" showErrorMessage="1" sqref="AB13 AB15:AB20 AB32:AB38 AB46:AB54 AB65:AB74 AB79:AB80 AC81:AC82 Y89 Y98 AC114:AC115 AC117:AC118 AC130:AC131 AC133:AC139 AC154:AC156 AB157 AC158:AC160 AC170:AC179 AC181 AC189:AC200 AB201:AB210 AB212:AB214 AB227:AB231 AB233 AB244:AB249 AB266:AB272" xr:uid="{00000000-0002-0000-1D00-000011000000}">
      <formula1>"Yes,No"</formula1>
    </dataValidation>
    <dataValidation type="list" allowBlank="1" showErrorMessage="1" sqref="Z52:Z71 Z73:Z79 AA81:AA82 Z83:Z88 Z90:Z97 Z99:Z115 Z117:Z131 Z133:Z156 Z158:Z179 Z181:Z200" xr:uid="{00000000-0002-0000-1D00-000012000000}">
      <formula1>"IBT,EBT,CBT,MCC"</formula1>
    </dataValidation>
    <dataValidation type="list" allowBlank="1" showErrorMessage="1" sqref="U2:U80 V81:V82 U83:U88 S89 U90:U97 S98 U99:U188 U201:U210 U212:U221 U223:U231 U233:U242 U244:U272" xr:uid="{00000000-0002-0000-1D00-000016000000}">
      <formula1>"NC I,NC II,NC III,NC IV,Level I,Level II,N/A"</formula1>
    </dataValidation>
    <dataValidation type="list" allowBlank="1" showErrorMessage="1" sqref="AO2:AO13 AP14 AO15:AO35 AP36 AO37:AO50 AP51 AO52:AO71 AP72 AO73:AO79 AP80 AP89 AP98 AP116 AP132 AP157 AP180 AP201:AP210 AP212:AP221 AP223:AP231 AP233:AP242 AP244:AP272" xr:uid="{00000000-0002-0000-1D00-000017000000}">
      <formula1>"Migration to Updated TR,Migration from NTR to WTR"</formula1>
    </dataValidation>
    <dataValidation type="list" allowBlank="1" showErrorMessage="1" sqref="N2:N88 M89 N90:N97 M98 N99:N210 N212:N221 N223:N231 N233:N242 N244:N272" xr:uid="{00000000-0002-0000-1D00-000018000000}">
      <formula1>"Private,Public"</formula1>
    </dataValidation>
    <dataValidation type="custom" allowBlank="1" showDropDown="1" showInputMessage="1" showErrorMessage="1" prompt="Enter a valid date (mm/dd/yyy)" sqref="X2:X29 Y30:Y31 X32:X80 Y81:Y82 X83:X88 U89 X90:X97 U98 X99:X210 X212:X221 X223:X231 X233:X242 X244:X272" xr:uid="{00000000-0002-0000-1D00-000019000000}">
      <formula1>OR(NOT(ISERROR(DATEVALUE(U2))), AND(ISNUMBER(U2), LEFT(CELL("format", U2))="D"))</formula1>
    </dataValidation>
    <dataValidation type="list" allowBlank="1" showErrorMessage="1" sqref="AA2:AA80 AB81:AB82 X89 X98 AB103:AB115 AA116 AB117:AB131 AA132 AB133:AB156 AA157 AB158:AB179 AA180 AB181:AB200 AA201:AA210 AA212:AA221 AA223:AA231 AA233:AA242 AA244:AA272" xr:uid="{00000000-0002-0000-1D00-00001A000000}">
      <formula1>"F2F,BL,DL,Pure Online,Combination,BL/DL,F2F/BL,F2F/DL,F2F/Combination,BL/DL/Combination,ALL"</formula1>
    </dataValidation>
    <dataValidation type="list" allowBlank="1" showErrorMessage="1" sqref="AP2:AP13 AQ14 AP15:AP35 AQ36 AP37:AP50 AQ51 AP52:AP71 AQ72 AP73:AP79 AQ80 BR81:BR88 BR90:BR97 BR99:BR115 AQ116 AQ132 AQ157 AO158:AO177 AP178:AP179 AQ180 AQ201:AQ210 AQ212:AQ221 AQ223:AQ231 AQ233:AQ242 AQ244:AQ272" xr:uid="{00000000-0002-0000-1D00-00001B000000}">
      <formula1>"PAFSE,RCEF,PAFSE and RCEF"</formula1>
    </dataValidation>
  </dataValidations>
  <hyperlinks>
    <hyperlink ref="M39" r:id="rId1" xr:uid="{00000000-0004-0000-1D00-000000000000}"/>
    <hyperlink ref="M40" r:id="rId2" xr:uid="{00000000-0004-0000-1D00-000001000000}"/>
    <hyperlink ref="M81" r:id="rId3" xr:uid="{00000000-0004-0000-1D00-000002000000}"/>
    <hyperlink ref="M82" r:id="rId4" xr:uid="{00000000-0004-0000-1D00-000003000000}"/>
    <hyperlink ref="M83" r:id="rId5" xr:uid="{00000000-0004-0000-1D00-000004000000}"/>
    <hyperlink ref="M91" r:id="rId6" xr:uid="{00000000-0004-0000-1D00-000005000000}"/>
    <hyperlink ref="M158" r:id="rId7" xr:uid="{00000000-0004-0000-1D00-000006000000}"/>
    <hyperlink ref="M161" r:id="rId8" xr:uid="{00000000-0004-0000-1D00-000007000000}"/>
    <hyperlink ref="M162" r:id="rId9" xr:uid="{00000000-0004-0000-1D00-000008000000}"/>
    <hyperlink ref="M167" r:id="rId10" xr:uid="{00000000-0004-0000-1D00-000009000000}"/>
    <hyperlink ref="M169" r:id="rId11" xr:uid="{00000000-0004-0000-1D00-00000A000000}"/>
    <hyperlink ref="M190" r:id="rId12" xr:uid="{00000000-0004-0000-1D00-00000B000000}"/>
  </hyperlinks>
  <pageMargins left="0.7" right="0.7" top="0.75" bottom="0.75" header="0.3" footer="0.3"/>
  <extLst>
    <ext xmlns:x14="http://schemas.microsoft.com/office/spreadsheetml/2009/9/main" uri="{CCE6A557-97BC-4b89-ADB6-D9C93CAAB3DF}">
      <x14:dataValidations xmlns:xm="http://schemas.microsoft.com/office/excel/2006/main" count="11">
        <x14:dataValidation type="list" allowBlank="1" showErrorMessage="1" xr:uid="{00000000-0002-0000-1D00-000001000000}">
          <x14:formula1>
            <xm:f>Ref!$H$15:$H$28</xm:f>
          </x14:formula1>
          <xm:sqref>C2:C49 C51:C67 C72:C78 C80:C210 C212:C221 C223:C230 C233:C242 C244:C271</xm:sqref>
        </x14:dataValidation>
        <x14:dataValidation type="list" allowBlank="1" xr:uid="{00000000-0002-0000-1D00-000005000000}">
          <x14:formula1>
            <xm:f>Ref!$I$467:$I$477</xm:f>
          </x14:formula1>
          <xm:sqref>S2:S88 Q89 S90:S97 Q98 S99:S132 S157 S180 S201:S210 S212:S221 S223:S231 S233:S242 S244:S272</xm:sqref>
        </x14:dataValidation>
        <x14:dataValidation type="list" allowBlank="1" showErrorMessage="1" xr:uid="{00000000-0002-0000-1D00-000007000000}">
          <x14:formula1>
            <xm:f>Ref!$G$15:$G$26</xm:f>
          </x14:formula1>
          <xm:sqref>AQ2:AQ13 AR14 AQ15:AQ35 AR36 AQ37:AQ50 AR51 AQ52:AQ71 AR72 AQ73:AQ79 AR80 AQ81:AQ88 AQ90:AQ97 AQ99:AQ115 AR116 AQ117:AQ131 AR132 AQ133:AQ156 AR157 AQ158:AQ179 AR180 AQ181:AQ200 AR201:AR210 AR212:AR221 AR223:AR231 AR233:AR242 AR244:AR272</xm:sqref>
        </x14:dataValidation>
        <x14:dataValidation type="list" allowBlank="1" showErrorMessage="1" xr:uid="{00000000-0002-0000-1D00-00000C000000}">
          <x14:formula1>
            <xm:f>Ref!$B$2:$B$718</xm:f>
          </x14:formula1>
          <xm:sqref>Q2:Q88 Q90:Q97 Q99:Q210 Q212:Q221 Q223:Q231 Q233:Q242 Q244:Q272</xm:sqref>
        </x14:dataValidation>
        <x14:dataValidation type="list" allowBlank="1" showErrorMessage="1" xr:uid="{00000000-0002-0000-1D00-00000D000000}">
          <x14:formula1>
            <xm:f>Ref!$J$15:$J$23</xm:f>
          </x14:formula1>
          <xm:sqref>AT39:AT50 AT52:AT71 AT73:AT79 AT81:AT88 AT90:AT97 AT99:AT115 AT117:AT118 AT133:AT139 AT158:AT160 AT178:AT179 AT181</xm:sqref>
        </x14:dataValidation>
        <x14:dataValidation type="list" allowBlank="1" showErrorMessage="1" xr:uid="{00000000-0002-0000-1D00-00000F000000}">
          <x14:formula1>
            <xm:f>Ref!$I$2:$I$12</xm:f>
          </x14:formula1>
          <xm:sqref>AI2:AI13 AJ14 AI15:AI35 AJ36 AI37:AI50 AJ51 AI52:AI71 AJ72 AI73:AI79 AJ80 AM81:AM88 AG89 AM90:AM97 AG98 AM99:AM115 AJ116:AJ210 AJ212:AJ221 AJ223:AJ231 AJ233:AJ242 AJ244:AJ272</xm:sqref>
        </x14:dataValidation>
        <x14:dataValidation type="list" allowBlank="1" showErrorMessage="1" xr:uid="{00000000-0002-0000-1D00-000013000000}">
          <x14:formula1>
            <xm:f>Ref!$J$15:$J$24</xm:f>
          </x14:formula1>
          <xm:sqref>AT119:AT131 AT140:AT156 AT161:AT177 AT182:AT200</xm:sqref>
        </x14:dataValidation>
        <x14:dataValidation type="list" allowBlank="1" xr:uid="{00000000-0002-0000-1D00-000014000000}">
          <x14:formula1>
            <xm:f>Ref!$I$467:$I$556</xm:f>
          </x14:formula1>
          <xm:sqref>S133:S156 S158:S179 S181:S200</xm:sqref>
        </x14:dataValidation>
        <x14:dataValidation type="list" allowBlank="1" showErrorMessage="1" xr:uid="{00000000-0002-0000-1D00-000015000000}">
          <x14:formula1>
            <xm:f>Ref!$J$15:$J$22</xm:f>
          </x14:formula1>
          <xm:sqref>AT2:AT13 AU14 AT15:AT35 AU36 AT37:AT38 AU51 AU72 AU80 AU89 AU98 AU116 AU132 AU157 AU180 AU201:AU210 AU212:AU221 AU223:AU231 AU233:AU242 AU244:AU272</xm:sqref>
        </x14:dataValidation>
        <x14:dataValidation type="list" allowBlank="1" showErrorMessage="1" xr:uid="{00000000-0002-0000-1D00-00001C000000}">
          <x14:formula1>
            <xm:f>'Ref2'!$A$2:$Z$200</xm:f>
          </x14:formula1>
          <xm:sqref>R14:R20 R36:R38 R52:R54 R72:R74 R80:R82 R90:R91 R99:R102 R117:R118 R133:R139 R158:R160 R181 R212:R214 R233 R244:R249</xm:sqref>
        </x14:dataValidation>
        <x14:dataValidation type="list" allowBlank="1" showErrorMessage="1" xr:uid="{00000000-0002-0000-1D00-00001D000000}">
          <x14:formula1>
            <xm:f>'Ref2'!$A$2:$Z$181</xm:f>
          </x14:formula1>
          <xm:sqref>R2:R13 R21:R35 R39:R51 R55:R71 R75:R79 R83:R88 P89 R92:R97 P98 R103:R116 R119:R132 R140:R157 R161:R180 R182:R210 R215:R221 R223:R231 R234:R242 R250:R272</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CP999"/>
  <sheetViews>
    <sheetView workbookViewId="0">
      <pane xSplit="7" ySplit="1" topLeftCell="H2" activePane="bottomRight" state="frozen"/>
      <selection pane="topRight" activeCell="H1" sqref="H1"/>
      <selection pane="bottomLeft" activeCell="A2" sqref="A2"/>
      <selection pane="bottomRight" activeCell="H2" sqref="H2"/>
    </sheetView>
  </sheetViews>
  <sheetFormatPr defaultColWidth="12.5703125" defaultRowHeight="15" customHeight="1"/>
  <cols>
    <col min="1" max="1" width="7.42578125" customWidth="1"/>
    <col min="2" max="3" width="11" customWidth="1"/>
    <col min="4" max="6" width="12.5703125" customWidth="1"/>
    <col min="7" max="7" width="30.42578125" customWidth="1"/>
    <col min="8" max="9" width="11.5703125" customWidth="1"/>
    <col min="10" max="10" width="28.85546875" customWidth="1"/>
    <col min="11" max="11" width="8.7109375" customWidth="1"/>
    <col min="12" max="12" width="9.42578125" customWidth="1"/>
    <col min="13" max="13" width="13.7109375" customWidth="1"/>
    <col min="14" max="14" width="18.5703125" customWidth="1"/>
    <col min="15" max="15" width="10.140625" customWidth="1"/>
    <col min="17" max="17" width="7.85546875" customWidth="1"/>
    <col min="18" max="18" width="20.5703125" customWidth="1"/>
    <col min="19" max="20" width="21.7109375" customWidth="1"/>
    <col min="21" max="21" width="20.42578125" customWidth="1"/>
    <col min="22" max="22" width="17" customWidth="1"/>
    <col min="24" max="24" width="22.42578125" customWidth="1"/>
    <col min="25" max="26" width="15.42578125" customWidth="1"/>
    <col min="27" max="27" width="8" customWidth="1"/>
    <col min="28" max="28" width="9.42578125" customWidth="1"/>
    <col min="30" max="30" width="18.28515625" customWidth="1"/>
    <col min="31" max="31" width="24.140625" customWidth="1"/>
    <col min="32" max="32" width="30.5703125" customWidth="1"/>
    <col min="36" max="36" width="22" customWidth="1"/>
    <col min="37" max="37" width="26.42578125" customWidth="1"/>
    <col min="38" max="38" width="21.85546875" customWidth="1"/>
    <col min="47" max="48" width="16.7109375" customWidth="1"/>
    <col min="49" max="49" width="21.42578125" customWidth="1"/>
    <col min="72" max="72" width="26.5703125" customWidth="1"/>
    <col min="74" max="74" width="28.7109375" customWidth="1"/>
    <col min="75" max="75" width="41.140625" customWidth="1"/>
  </cols>
  <sheetData>
    <row r="1" spans="1:94" ht="15.75" customHeight="1">
      <c r="A1" s="394" t="s">
        <v>0</v>
      </c>
      <c r="B1" s="394" t="s">
        <v>1</v>
      </c>
      <c r="C1" s="394" t="s">
        <v>3694</v>
      </c>
      <c r="D1" s="394" t="s">
        <v>3695</v>
      </c>
      <c r="E1" s="394" t="s">
        <v>3696</v>
      </c>
      <c r="F1" s="701" t="s">
        <v>8660</v>
      </c>
      <c r="G1" s="394" t="s">
        <v>2</v>
      </c>
      <c r="H1" s="394"/>
      <c r="I1" s="394" t="s">
        <v>4102</v>
      </c>
      <c r="J1" s="394" t="s">
        <v>3698</v>
      </c>
      <c r="K1" s="394" t="s">
        <v>4103</v>
      </c>
      <c r="L1" s="394" t="s">
        <v>4104</v>
      </c>
      <c r="M1" s="394" t="s">
        <v>3</v>
      </c>
      <c r="N1" s="394" t="s">
        <v>4105</v>
      </c>
      <c r="O1" s="394" t="s">
        <v>4106</v>
      </c>
      <c r="P1" s="394" t="s">
        <v>4107</v>
      </c>
      <c r="Q1" s="394" t="s">
        <v>8</v>
      </c>
      <c r="R1" s="394" t="s">
        <v>4</v>
      </c>
      <c r="S1" s="397" t="s">
        <v>4109</v>
      </c>
      <c r="T1" s="398" t="s">
        <v>4110</v>
      </c>
      <c r="U1" s="394" t="s">
        <v>4112</v>
      </c>
      <c r="V1" s="394" t="s">
        <v>7826</v>
      </c>
      <c r="W1" s="394" t="s">
        <v>6</v>
      </c>
      <c r="X1" s="394" t="s">
        <v>4114</v>
      </c>
      <c r="Y1" s="394" t="s">
        <v>7</v>
      </c>
      <c r="Z1" s="394" t="s">
        <v>8661</v>
      </c>
      <c r="AA1" s="394" t="s">
        <v>8662</v>
      </c>
      <c r="AB1" s="394" t="s">
        <v>8663</v>
      </c>
      <c r="AC1" s="394" t="s">
        <v>10255</v>
      </c>
      <c r="AD1" s="394" t="s">
        <v>10269</v>
      </c>
      <c r="AE1" s="394" t="s">
        <v>4118</v>
      </c>
      <c r="AF1" s="394" t="s">
        <v>4119</v>
      </c>
      <c r="AG1" s="394" t="s">
        <v>8664</v>
      </c>
      <c r="AH1" s="400" t="s">
        <v>4121</v>
      </c>
      <c r="AI1" s="400" t="s">
        <v>4122</v>
      </c>
      <c r="AJ1" s="400" t="s">
        <v>4123</v>
      </c>
      <c r="AK1" s="400" t="s">
        <v>4124</v>
      </c>
      <c r="AL1" s="394" t="s">
        <v>4125</v>
      </c>
      <c r="AM1" s="394" t="s">
        <v>4126</v>
      </c>
      <c r="AN1" s="394" t="s">
        <v>4127</v>
      </c>
      <c r="AO1" s="394" t="s">
        <v>7</v>
      </c>
      <c r="AP1" s="394" t="s">
        <v>8661</v>
      </c>
      <c r="AQ1" s="394" t="s">
        <v>4129</v>
      </c>
      <c r="AR1" s="400" t="s">
        <v>4137</v>
      </c>
      <c r="AS1" s="403" t="s">
        <v>4139</v>
      </c>
      <c r="AT1" s="404" t="s">
        <v>4140</v>
      </c>
      <c r="AU1" s="404" t="s">
        <v>4141</v>
      </c>
      <c r="AV1" s="400" t="s">
        <v>4142</v>
      </c>
      <c r="AW1" s="400" t="s">
        <v>9</v>
      </c>
      <c r="AX1" s="410" t="s">
        <v>4146</v>
      </c>
      <c r="AY1" s="410"/>
      <c r="AZ1" s="410"/>
      <c r="BA1" s="410"/>
      <c r="BB1" s="410"/>
      <c r="BC1" s="410"/>
      <c r="BD1" s="410"/>
      <c r="BE1" s="410" t="s">
        <v>10234</v>
      </c>
      <c r="BF1" s="410"/>
      <c r="BG1" s="410"/>
      <c r="BH1" s="410"/>
      <c r="BI1" s="410"/>
      <c r="BJ1" s="410"/>
      <c r="BK1" s="410"/>
      <c r="BL1" s="410"/>
      <c r="BM1" s="410"/>
      <c r="BN1" s="410"/>
      <c r="BO1" s="410"/>
      <c r="BP1" s="410"/>
      <c r="BQ1" s="410"/>
      <c r="BR1" s="410"/>
      <c r="BS1" s="410"/>
      <c r="BT1" s="410"/>
      <c r="BU1" s="410"/>
      <c r="BV1" s="410"/>
      <c r="BW1" s="410"/>
      <c r="BX1" s="410"/>
      <c r="BY1" s="410"/>
      <c r="BZ1" s="410"/>
      <c r="CA1" s="410"/>
      <c r="CB1" s="410"/>
      <c r="CC1" s="410"/>
      <c r="CD1" s="410"/>
      <c r="CE1" s="410"/>
      <c r="CF1" s="410"/>
      <c r="CG1" s="410"/>
      <c r="CH1" s="410"/>
      <c r="CI1" s="410"/>
      <c r="CJ1" s="410"/>
      <c r="CK1" s="410"/>
      <c r="CL1" s="410"/>
      <c r="CM1" s="410"/>
      <c r="CN1" s="410"/>
      <c r="CO1" s="410"/>
      <c r="CP1" s="410"/>
    </row>
    <row r="2" spans="1:94" ht="15.75" customHeight="1">
      <c r="A2" s="174" t="s">
        <v>10</v>
      </c>
      <c r="B2" s="63" t="s">
        <v>11</v>
      </c>
      <c r="C2" s="63" t="s">
        <v>28</v>
      </c>
      <c r="D2" s="63" t="s">
        <v>977</v>
      </c>
      <c r="E2" s="63" t="s">
        <v>28</v>
      </c>
      <c r="F2" s="63"/>
      <c r="G2" s="63" t="s">
        <v>1042</v>
      </c>
      <c r="H2" s="63"/>
      <c r="I2" s="63"/>
      <c r="J2" s="63" t="s">
        <v>1043</v>
      </c>
      <c r="K2" s="63"/>
      <c r="L2" s="63"/>
      <c r="M2" s="63" t="s">
        <v>1044</v>
      </c>
      <c r="N2" s="63"/>
      <c r="O2" s="63" t="s">
        <v>113</v>
      </c>
      <c r="P2" s="63" t="s">
        <v>226</v>
      </c>
      <c r="Q2" s="63" t="s">
        <v>35</v>
      </c>
      <c r="R2" s="63" t="s">
        <v>107</v>
      </c>
      <c r="S2" s="63" t="s">
        <v>8977</v>
      </c>
      <c r="T2" s="63"/>
      <c r="U2" s="63"/>
      <c r="V2" s="63" t="s">
        <v>4164</v>
      </c>
      <c r="W2" s="63" t="s">
        <v>549</v>
      </c>
      <c r="X2" s="63" t="s">
        <v>1052</v>
      </c>
      <c r="Y2" s="429">
        <v>43763</v>
      </c>
      <c r="Z2" s="63"/>
      <c r="AA2" s="63" t="s">
        <v>4158</v>
      </c>
      <c r="AB2" s="63" t="s">
        <v>4159</v>
      </c>
      <c r="AC2" s="63"/>
      <c r="AD2" s="63" t="s">
        <v>5441</v>
      </c>
      <c r="AE2" s="63" t="s">
        <v>9248</v>
      </c>
      <c r="AF2" s="436">
        <v>45082</v>
      </c>
      <c r="AG2" s="174"/>
      <c r="AH2" s="174"/>
      <c r="AI2" s="174"/>
      <c r="AJ2" s="174" t="s">
        <v>2286</v>
      </c>
      <c r="AK2" s="174"/>
      <c r="AL2" s="174"/>
      <c r="AM2" s="174"/>
      <c r="AN2" s="174"/>
      <c r="AO2" s="174"/>
      <c r="AP2" s="174"/>
      <c r="AQ2" s="174"/>
      <c r="AR2" s="174" t="s">
        <v>2309</v>
      </c>
      <c r="AS2" s="174">
        <v>2024</v>
      </c>
      <c r="AT2" s="415">
        <v>45327</v>
      </c>
      <c r="AU2" s="174" t="s">
        <v>2323</v>
      </c>
      <c r="AV2" s="437"/>
      <c r="AW2" s="424"/>
      <c r="AX2" s="462"/>
      <c r="AY2" s="422"/>
      <c r="AZ2" s="530"/>
      <c r="BA2" s="530"/>
      <c r="BB2" s="422"/>
      <c r="BC2" s="530"/>
      <c r="BD2" s="424"/>
      <c r="BE2" s="462"/>
      <c r="BF2" s="426"/>
      <c r="BG2" s="426">
        <f t="shared" ref="BG2:BG9" si="0">COUNTIF(AU2,"new tvi &amp; program")</f>
        <v>0</v>
      </c>
      <c r="BH2" s="426">
        <f t="shared" ref="BH2:BH9" si="1">COUNTIF(AU2,"additional program")</f>
        <v>0</v>
      </c>
      <c r="BI2" s="426">
        <f t="shared" ref="BI2:BI9" si="2">COUNTIF(AU2,"migration")</f>
        <v>0</v>
      </c>
      <c r="BJ2" s="426">
        <f t="shared" ref="BJ2:BJ9" si="3">SUM(BG2:BI2)</f>
        <v>0</v>
      </c>
      <c r="BK2" s="425" t="b">
        <f t="shared" ref="BK2:BK3" si="4">COUNTIF($X$3:$X1836,$X2)&gt;1</f>
        <v>0</v>
      </c>
      <c r="BL2" s="425"/>
      <c r="BM2" s="425"/>
      <c r="BN2" s="425"/>
      <c r="BO2" s="425"/>
      <c r="BP2" s="425"/>
      <c r="BQ2" s="425"/>
      <c r="BR2" s="425"/>
      <c r="BS2" s="425"/>
      <c r="BT2" s="425"/>
      <c r="BU2" s="425"/>
      <c r="BV2" s="425"/>
      <c r="BW2" s="425"/>
      <c r="BX2" s="425"/>
      <c r="BY2" s="425"/>
      <c r="BZ2" s="425"/>
      <c r="CA2" s="425"/>
      <c r="CB2" s="425"/>
      <c r="CC2" s="425"/>
      <c r="CD2" s="425"/>
      <c r="CE2" s="425"/>
      <c r="CF2" s="425"/>
      <c r="CG2" s="425"/>
      <c r="CH2" s="425"/>
      <c r="CI2" s="425"/>
      <c r="CJ2" s="425"/>
      <c r="CK2" s="425"/>
      <c r="CL2" s="425"/>
      <c r="CM2" s="425"/>
      <c r="CN2" s="425"/>
      <c r="CO2" s="425"/>
      <c r="CP2" s="425"/>
    </row>
    <row r="3" spans="1:94" ht="15.75" customHeight="1">
      <c r="A3" s="174" t="s">
        <v>10</v>
      </c>
      <c r="B3" s="63" t="s">
        <v>11</v>
      </c>
      <c r="C3" s="63" t="s">
        <v>310</v>
      </c>
      <c r="D3" s="63" t="s">
        <v>13</v>
      </c>
      <c r="E3" s="63" t="s">
        <v>3756</v>
      </c>
      <c r="F3" s="63"/>
      <c r="G3" s="63" t="s">
        <v>1319</v>
      </c>
      <c r="H3" s="63"/>
      <c r="I3" s="63"/>
      <c r="J3" s="63" t="s">
        <v>1320</v>
      </c>
      <c r="K3" s="63"/>
      <c r="L3" s="63"/>
      <c r="M3" s="63" t="s">
        <v>396</v>
      </c>
      <c r="N3" s="63"/>
      <c r="O3" s="63" t="s">
        <v>15</v>
      </c>
      <c r="P3" s="63" t="s">
        <v>16</v>
      </c>
      <c r="Q3" s="63" t="s">
        <v>35</v>
      </c>
      <c r="R3" s="63" t="s">
        <v>2230</v>
      </c>
      <c r="S3" s="63" t="s">
        <v>9389</v>
      </c>
      <c r="T3" s="63"/>
      <c r="U3" s="63"/>
      <c r="V3" s="63" t="s">
        <v>4164</v>
      </c>
      <c r="W3" s="63" t="s">
        <v>1321</v>
      </c>
      <c r="X3" s="63" t="s">
        <v>1322</v>
      </c>
      <c r="Y3" s="429">
        <v>43084</v>
      </c>
      <c r="Z3" s="63"/>
      <c r="AA3" s="63" t="s">
        <v>4158</v>
      </c>
      <c r="AB3" s="63" t="s">
        <v>4159</v>
      </c>
      <c r="AC3" s="63"/>
      <c r="AD3" s="63" t="s">
        <v>9432</v>
      </c>
      <c r="AE3" s="63" t="s">
        <v>9433</v>
      </c>
      <c r="AF3" s="429">
        <v>44480</v>
      </c>
      <c r="AG3" s="174"/>
      <c r="AH3" s="174"/>
      <c r="AI3" s="174"/>
      <c r="AJ3" s="174" t="s">
        <v>2297</v>
      </c>
      <c r="AK3" s="174"/>
      <c r="AL3" s="174"/>
      <c r="AM3" s="174"/>
      <c r="AN3" s="174"/>
      <c r="AO3" s="174"/>
      <c r="AP3" s="174"/>
      <c r="AQ3" s="174"/>
      <c r="AR3" s="174" t="s">
        <v>2309</v>
      </c>
      <c r="AS3" s="174">
        <v>2024</v>
      </c>
      <c r="AT3" s="415">
        <v>45329</v>
      </c>
      <c r="AU3" s="174" t="s">
        <v>2323</v>
      </c>
      <c r="AV3" s="437"/>
      <c r="AW3" s="424"/>
      <c r="AX3" s="462"/>
      <c r="AY3" s="422"/>
      <c r="AZ3" s="530"/>
      <c r="BA3" s="530"/>
      <c r="BB3" s="422"/>
      <c r="BC3" s="530"/>
      <c r="BD3" s="424"/>
      <c r="BE3" s="462">
        <v>1</v>
      </c>
      <c r="BF3" s="426"/>
      <c r="BG3" s="426">
        <f t="shared" si="0"/>
        <v>0</v>
      </c>
      <c r="BH3" s="426">
        <f t="shared" si="1"/>
        <v>0</v>
      </c>
      <c r="BI3" s="426">
        <f t="shared" si="2"/>
        <v>0</v>
      </c>
      <c r="BJ3" s="426">
        <f t="shared" si="3"/>
        <v>0</v>
      </c>
      <c r="BK3" s="425" t="b">
        <f t="shared" si="4"/>
        <v>0</v>
      </c>
      <c r="BL3" s="425"/>
      <c r="BM3" s="425"/>
      <c r="BN3" s="425"/>
      <c r="BO3" s="425"/>
      <c r="BP3" s="425"/>
      <c r="BQ3" s="425"/>
      <c r="BR3" s="425"/>
      <c r="BS3" s="425"/>
      <c r="BT3" s="425"/>
      <c r="BU3" s="425"/>
      <c r="BV3" s="425"/>
      <c r="BW3" s="425"/>
      <c r="BX3" s="425"/>
      <c r="BY3" s="425"/>
      <c r="BZ3" s="425"/>
      <c r="CA3" s="425"/>
      <c r="CB3" s="425"/>
      <c r="CC3" s="425"/>
      <c r="CD3" s="425"/>
      <c r="CE3" s="425"/>
      <c r="CF3" s="425"/>
      <c r="CG3" s="425"/>
      <c r="CH3" s="425"/>
      <c r="CI3" s="425"/>
      <c r="CJ3" s="425"/>
      <c r="CK3" s="425"/>
      <c r="CL3" s="425"/>
      <c r="CM3" s="425"/>
      <c r="CN3" s="425"/>
      <c r="CO3" s="425"/>
      <c r="CP3" s="425"/>
    </row>
    <row r="4" spans="1:94" ht="15.75" customHeight="1">
      <c r="A4" s="174" t="s">
        <v>10</v>
      </c>
      <c r="B4" s="174" t="s">
        <v>49</v>
      </c>
      <c r="C4" s="174" t="s">
        <v>50</v>
      </c>
      <c r="D4" s="174" t="s">
        <v>51</v>
      </c>
      <c r="E4" s="174" t="s">
        <v>30</v>
      </c>
      <c r="F4" s="174"/>
      <c r="G4" s="174" t="s">
        <v>1520</v>
      </c>
      <c r="H4" s="174"/>
      <c r="I4" s="174"/>
      <c r="J4" s="174" t="s">
        <v>1521</v>
      </c>
      <c r="K4" s="174"/>
      <c r="L4" s="174"/>
      <c r="M4" s="174" t="s">
        <v>1522</v>
      </c>
      <c r="N4" s="174"/>
      <c r="O4" s="174" t="s">
        <v>15</v>
      </c>
      <c r="P4" s="174" t="s">
        <v>16</v>
      </c>
      <c r="Q4" s="174" t="s">
        <v>35</v>
      </c>
      <c r="R4" s="174" t="s">
        <v>2230</v>
      </c>
      <c r="S4" s="174" t="s">
        <v>1523</v>
      </c>
      <c r="T4" s="174"/>
      <c r="U4" s="174"/>
      <c r="V4" s="174" t="s">
        <v>4164</v>
      </c>
      <c r="W4" s="174" t="s">
        <v>1524</v>
      </c>
      <c r="X4" s="174" t="s">
        <v>1525</v>
      </c>
      <c r="Y4" s="466">
        <v>45029</v>
      </c>
      <c r="Z4" s="418">
        <v>46857</v>
      </c>
      <c r="AA4" s="174"/>
      <c r="AB4" s="174"/>
      <c r="AC4" s="174"/>
      <c r="AD4" s="174" t="s">
        <v>9654</v>
      </c>
      <c r="AE4" s="174" t="s">
        <v>9655</v>
      </c>
      <c r="AF4" s="174" t="s">
        <v>9656</v>
      </c>
      <c r="AG4" s="174"/>
      <c r="AH4" s="174"/>
      <c r="AI4" s="418">
        <v>45308</v>
      </c>
      <c r="AJ4" s="174" t="s">
        <v>2291</v>
      </c>
      <c r="AK4" s="174"/>
      <c r="AL4" s="174"/>
      <c r="AM4" s="174"/>
      <c r="AN4" s="174"/>
      <c r="AO4" s="174"/>
      <c r="AP4" s="174"/>
      <c r="AQ4" s="174"/>
      <c r="AR4" s="174" t="s">
        <v>2306</v>
      </c>
      <c r="AS4" s="174">
        <v>2024</v>
      </c>
      <c r="AT4" s="415">
        <v>45310</v>
      </c>
      <c r="AU4" s="174" t="s">
        <v>2323</v>
      </c>
      <c r="AV4" s="437"/>
      <c r="AW4" s="424"/>
      <c r="AX4" s="653"/>
      <c r="AY4" s="422"/>
      <c r="AZ4" s="654"/>
      <c r="BA4" s="654"/>
      <c r="BB4" s="422"/>
      <c r="BC4" s="655"/>
      <c r="BD4" s="424"/>
      <c r="BE4" s="653"/>
      <c r="BF4" s="466">
        <v>43418</v>
      </c>
      <c r="BG4" s="426">
        <f t="shared" si="0"/>
        <v>0</v>
      </c>
      <c r="BH4" s="426">
        <f t="shared" si="1"/>
        <v>0</v>
      </c>
      <c r="BI4" s="426">
        <f t="shared" si="2"/>
        <v>0</v>
      </c>
      <c r="BJ4" s="426">
        <f t="shared" si="3"/>
        <v>0</v>
      </c>
      <c r="BK4" s="425" t="b">
        <f>COUNTIF($X$3:$X222,$X4)&gt;1</f>
        <v>0</v>
      </c>
      <c r="BL4" s="425"/>
      <c r="BM4" s="425"/>
      <c r="BN4" s="425"/>
      <c r="BO4" s="425"/>
      <c r="BP4" s="425"/>
      <c r="BQ4" s="425"/>
      <c r="BR4" s="425"/>
      <c r="BS4" s="425"/>
      <c r="BT4" s="425"/>
      <c r="BU4" s="425"/>
      <c r="BV4" s="425"/>
      <c r="BW4" s="425"/>
      <c r="BX4" s="425"/>
      <c r="BY4" s="425"/>
      <c r="BZ4" s="425"/>
      <c r="CA4" s="425"/>
      <c r="CB4" s="425"/>
      <c r="CC4" s="425"/>
      <c r="CD4" s="425"/>
      <c r="CE4" s="425"/>
      <c r="CF4" s="425"/>
      <c r="CG4" s="425"/>
      <c r="CH4" s="425"/>
      <c r="CI4" s="425"/>
      <c r="CJ4" s="425"/>
      <c r="CK4" s="425"/>
      <c r="CL4" s="425"/>
      <c r="CM4" s="425"/>
      <c r="CN4" s="425"/>
      <c r="CO4" s="425"/>
      <c r="CP4" s="425"/>
    </row>
    <row r="5" spans="1:94" ht="15.75" customHeight="1">
      <c r="A5" s="174" t="s">
        <v>10</v>
      </c>
      <c r="B5" s="174" t="s">
        <v>49</v>
      </c>
      <c r="C5" s="174" t="s">
        <v>50</v>
      </c>
      <c r="D5" s="174" t="s">
        <v>51</v>
      </c>
      <c r="E5" s="174" t="s">
        <v>30</v>
      </c>
      <c r="F5" s="174"/>
      <c r="G5" s="174" t="s">
        <v>1932</v>
      </c>
      <c r="H5" s="174"/>
      <c r="I5" s="174"/>
      <c r="J5" s="174" t="s">
        <v>1933</v>
      </c>
      <c r="K5" s="174"/>
      <c r="L5" s="174"/>
      <c r="M5" s="174">
        <v>9771604388</v>
      </c>
      <c r="N5" s="174"/>
      <c r="O5" s="174" t="s">
        <v>15</v>
      </c>
      <c r="P5" s="174" t="s">
        <v>16</v>
      </c>
      <c r="Q5" s="174" t="s">
        <v>35</v>
      </c>
      <c r="R5" s="174" t="s">
        <v>104</v>
      </c>
      <c r="S5" s="174" t="s">
        <v>105</v>
      </c>
      <c r="T5" s="174"/>
      <c r="U5" s="174"/>
      <c r="V5" s="174" t="s">
        <v>4164</v>
      </c>
      <c r="W5" s="174" t="s">
        <v>408</v>
      </c>
      <c r="X5" s="174" t="s">
        <v>1934</v>
      </c>
      <c r="Y5" s="466">
        <v>43685</v>
      </c>
      <c r="Z5" s="174"/>
      <c r="AA5" s="174" t="s">
        <v>4158</v>
      </c>
      <c r="AB5" s="174" t="s">
        <v>4168</v>
      </c>
      <c r="AC5" s="174" t="s">
        <v>9741</v>
      </c>
      <c r="AD5" s="174" t="s">
        <v>9742</v>
      </c>
      <c r="AE5" s="174" t="s">
        <v>9743</v>
      </c>
      <c r="AF5" s="556">
        <v>44915</v>
      </c>
      <c r="AG5" s="174"/>
      <c r="AH5" s="174"/>
      <c r="AI5" s="418">
        <v>45303</v>
      </c>
      <c r="AJ5" s="174" t="s">
        <v>2297</v>
      </c>
      <c r="AK5" s="174"/>
      <c r="AL5" s="174"/>
      <c r="AM5" s="174"/>
      <c r="AN5" s="174"/>
      <c r="AO5" s="174"/>
      <c r="AP5" s="174"/>
      <c r="AQ5" s="174"/>
      <c r="AR5" s="174" t="s">
        <v>2306</v>
      </c>
      <c r="AS5" s="174">
        <v>2024</v>
      </c>
      <c r="AT5" s="415">
        <v>45308</v>
      </c>
      <c r="AU5" s="174" t="s">
        <v>2323</v>
      </c>
      <c r="AV5" s="437"/>
      <c r="AW5" s="424"/>
      <c r="AX5" s="653"/>
      <c r="AY5" s="422"/>
      <c r="AZ5" s="654"/>
      <c r="BA5" s="654"/>
      <c r="BB5" s="422"/>
      <c r="BC5" s="655"/>
      <c r="BD5" s="424"/>
      <c r="BE5" s="653">
        <v>1</v>
      </c>
      <c r="BF5" s="426"/>
      <c r="BG5" s="426">
        <f t="shared" si="0"/>
        <v>0</v>
      </c>
      <c r="BH5" s="426">
        <f t="shared" si="1"/>
        <v>0</v>
      </c>
      <c r="BI5" s="426">
        <f t="shared" si="2"/>
        <v>0</v>
      </c>
      <c r="BJ5" s="426">
        <f t="shared" si="3"/>
        <v>0</v>
      </c>
      <c r="BK5" s="425" t="b">
        <f>COUNTIF($X$3:$X94,$X5)&gt;1</f>
        <v>0</v>
      </c>
      <c r="BL5" s="425"/>
      <c r="BM5" s="425"/>
      <c r="BN5" s="425"/>
      <c r="BO5" s="425"/>
      <c r="BP5" s="425"/>
      <c r="BQ5" s="425"/>
      <c r="BR5" s="425"/>
      <c r="BS5" s="425"/>
      <c r="BT5" s="425"/>
      <c r="BU5" s="425"/>
      <c r="BV5" s="425"/>
      <c r="BW5" s="425"/>
      <c r="BX5" s="425"/>
      <c r="BY5" s="425"/>
      <c r="BZ5" s="425"/>
      <c r="CA5" s="425"/>
      <c r="CB5" s="425"/>
      <c r="CC5" s="425"/>
      <c r="CD5" s="425"/>
      <c r="CE5" s="425"/>
      <c r="CF5" s="425"/>
      <c r="CG5" s="425"/>
      <c r="CH5" s="425"/>
      <c r="CI5" s="425"/>
      <c r="CJ5" s="425"/>
      <c r="CK5" s="425"/>
      <c r="CL5" s="425"/>
      <c r="CM5" s="425"/>
      <c r="CN5" s="425"/>
      <c r="CO5" s="425"/>
      <c r="CP5" s="425"/>
    </row>
    <row r="6" spans="1:94" ht="15.75" customHeight="1">
      <c r="A6" s="174" t="s">
        <v>10</v>
      </c>
      <c r="B6" s="174" t="s">
        <v>49</v>
      </c>
      <c r="C6" s="174" t="s">
        <v>50</v>
      </c>
      <c r="D6" s="174" t="s">
        <v>51</v>
      </c>
      <c r="E6" s="174" t="s">
        <v>30</v>
      </c>
      <c r="F6" s="174"/>
      <c r="G6" s="174" t="s">
        <v>1943</v>
      </c>
      <c r="H6" s="174"/>
      <c r="I6" s="174"/>
      <c r="J6" s="174" t="s">
        <v>1944</v>
      </c>
      <c r="K6" s="174"/>
      <c r="L6" s="174"/>
      <c r="M6" s="174" t="s">
        <v>1945</v>
      </c>
      <c r="N6" s="174"/>
      <c r="O6" s="174" t="s">
        <v>15</v>
      </c>
      <c r="P6" s="174" t="s">
        <v>16</v>
      </c>
      <c r="Q6" s="174" t="s">
        <v>35</v>
      </c>
      <c r="R6" s="174" t="s">
        <v>117</v>
      </c>
      <c r="S6" s="174" t="s">
        <v>200</v>
      </c>
      <c r="T6" s="174"/>
      <c r="U6" s="174"/>
      <c r="V6" s="174" t="s">
        <v>4164</v>
      </c>
      <c r="W6" s="174" t="s">
        <v>235</v>
      </c>
      <c r="X6" s="174" t="s">
        <v>1946</v>
      </c>
      <c r="Y6" s="466">
        <v>43704</v>
      </c>
      <c r="Z6" s="174"/>
      <c r="AA6" s="174" t="s">
        <v>4158</v>
      </c>
      <c r="AB6" s="174"/>
      <c r="AC6" s="174"/>
      <c r="AD6" s="174" t="s">
        <v>9744</v>
      </c>
      <c r="AE6" s="174" t="s">
        <v>9745</v>
      </c>
      <c r="AF6" s="556">
        <v>44822</v>
      </c>
      <c r="AG6" s="174"/>
      <c r="AH6" s="174"/>
      <c r="AI6" s="418">
        <v>45303</v>
      </c>
      <c r="AJ6" s="174" t="s">
        <v>2297</v>
      </c>
      <c r="AK6" s="174"/>
      <c r="AL6" s="174"/>
      <c r="AM6" s="174"/>
      <c r="AN6" s="174"/>
      <c r="AO6" s="174"/>
      <c r="AP6" s="174"/>
      <c r="AQ6" s="174"/>
      <c r="AR6" s="174" t="s">
        <v>2306</v>
      </c>
      <c r="AS6" s="174">
        <v>2024</v>
      </c>
      <c r="AT6" s="415">
        <v>45308</v>
      </c>
      <c r="AU6" s="174" t="s">
        <v>2323</v>
      </c>
      <c r="AV6" s="437"/>
      <c r="AW6" s="424"/>
      <c r="AX6" s="653"/>
      <c r="AY6" s="422"/>
      <c r="AZ6" s="654"/>
      <c r="BA6" s="654"/>
      <c r="BB6" s="422"/>
      <c r="BC6" s="655"/>
      <c r="BD6" s="424"/>
      <c r="BE6" s="653">
        <v>1</v>
      </c>
      <c r="BF6" s="426"/>
      <c r="BG6" s="426">
        <f t="shared" si="0"/>
        <v>0</v>
      </c>
      <c r="BH6" s="426">
        <f t="shared" si="1"/>
        <v>0</v>
      </c>
      <c r="BI6" s="426">
        <f t="shared" si="2"/>
        <v>0</v>
      </c>
      <c r="BJ6" s="426">
        <f t="shared" si="3"/>
        <v>0</v>
      </c>
      <c r="BK6" s="425" t="b">
        <f>COUNTIF($X$3:$X94,$X6)&gt;1</f>
        <v>0</v>
      </c>
      <c r="BL6" s="425"/>
      <c r="BM6" s="425"/>
      <c r="BN6" s="425"/>
      <c r="BO6" s="425"/>
      <c r="BP6" s="425"/>
      <c r="BQ6" s="425"/>
      <c r="BR6" s="425"/>
      <c r="BS6" s="425"/>
      <c r="BT6" s="425"/>
      <c r="BU6" s="425"/>
      <c r="BV6" s="425"/>
      <c r="BW6" s="425"/>
      <c r="BX6" s="425"/>
      <c r="BY6" s="425"/>
      <c r="BZ6" s="425"/>
      <c r="CA6" s="425"/>
      <c r="CB6" s="425"/>
      <c r="CC6" s="425"/>
      <c r="CD6" s="425"/>
      <c r="CE6" s="425"/>
      <c r="CF6" s="425"/>
      <c r="CG6" s="425"/>
      <c r="CH6" s="425"/>
      <c r="CI6" s="425"/>
      <c r="CJ6" s="425"/>
      <c r="CK6" s="425"/>
      <c r="CL6" s="425"/>
      <c r="CM6" s="425"/>
      <c r="CN6" s="425"/>
      <c r="CO6" s="425"/>
      <c r="CP6" s="425"/>
    </row>
    <row r="7" spans="1:94" ht="15.75" customHeight="1">
      <c r="A7" s="174" t="s">
        <v>10</v>
      </c>
      <c r="B7" s="174" t="s">
        <v>49</v>
      </c>
      <c r="C7" s="174" t="s">
        <v>50</v>
      </c>
      <c r="D7" s="174" t="s">
        <v>51</v>
      </c>
      <c r="E7" s="174" t="s">
        <v>30</v>
      </c>
      <c r="F7" s="174"/>
      <c r="G7" s="174" t="s">
        <v>1943</v>
      </c>
      <c r="H7" s="174"/>
      <c r="I7" s="174"/>
      <c r="J7" s="174" t="s">
        <v>1944</v>
      </c>
      <c r="K7" s="174"/>
      <c r="L7" s="174"/>
      <c r="M7" s="174" t="s">
        <v>1945</v>
      </c>
      <c r="N7" s="174"/>
      <c r="O7" s="174" t="s">
        <v>15</v>
      </c>
      <c r="P7" s="174" t="s">
        <v>16</v>
      </c>
      <c r="Q7" s="174" t="s">
        <v>35</v>
      </c>
      <c r="R7" s="174" t="s">
        <v>8666</v>
      </c>
      <c r="S7" s="174" t="s">
        <v>36</v>
      </c>
      <c r="T7" s="174"/>
      <c r="U7" s="174"/>
      <c r="V7" s="174" t="s">
        <v>4164</v>
      </c>
      <c r="W7" s="174" t="s">
        <v>91</v>
      </c>
      <c r="X7" s="174" t="s">
        <v>1947</v>
      </c>
      <c r="Y7" s="466">
        <v>43712</v>
      </c>
      <c r="Z7" s="174"/>
      <c r="AA7" s="174" t="s">
        <v>4158</v>
      </c>
      <c r="AB7" s="174" t="s">
        <v>4168</v>
      </c>
      <c r="AC7" s="174" t="s">
        <v>9746</v>
      </c>
      <c r="AD7" s="174" t="s">
        <v>6403</v>
      </c>
      <c r="AE7" s="174" t="s">
        <v>9747</v>
      </c>
      <c r="AF7" s="556">
        <v>44084</v>
      </c>
      <c r="AG7" s="174"/>
      <c r="AH7" s="174"/>
      <c r="AI7" s="418">
        <v>45303</v>
      </c>
      <c r="AJ7" s="174" t="s">
        <v>2297</v>
      </c>
      <c r="AK7" s="174"/>
      <c r="AL7" s="174"/>
      <c r="AM7" s="174"/>
      <c r="AN7" s="174"/>
      <c r="AO7" s="174"/>
      <c r="AP7" s="174"/>
      <c r="AQ7" s="174"/>
      <c r="AR7" s="174" t="s">
        <v>2306</v>
      </c>
      <c r="AS7" s="174">
        <v>2024</v>
      </c>
      <c r="AT7" s="415">
        <v>45308</v>
      </c>
      <c r="AU7" s="174" t="s">
        <v>2323</v>
      </c>
      <c r="AV7" s="437"/>
      <c r="AW7" s="424"/>
      <c r="AX7" s="653"/>
      <c r="AY7" s="422"/>
      <c r="AZ7" s="654"/>
      <c r="BA7" s="654"/>
      <c r="BB7" s="422"/>
      <c r="BC7" s="655"/>
      <c r="BD7" s="424"/>
      <c r="BE7" s="653"/>
      <c r="BF7" s="426"/>
      <c r="BG7" s="426">
        <f t="shared" si="0"/>
        <v>0</v>
      </c>
      <c r="BH7" s="426">
        <f t="shared" si="1"/>
        <v>0</v>
      </c>
      <c r="BI7" s="426">
        <f t="shared" si="2"/>
        <v>0</v>
      </c>
      <c r="BJ7" s="426">
        <f t="shared" si="3"/>
        <v>0</v>
      </c>
      <c r="BK7" s="425" t="b">
        <f>COUNTIF($X$3:$X94,$X7)&gt;1</f>
        <v>0</v>
      </c>
      <c r="BL7" s="425"/>
      <c r="BM7" s="425"/>
      <c r="BN7" s="425"/>
      <c r="BO7" s="425"/>
      <c r="BP7" s="425"/>
      <c r="BQ7" s="425"/>
      <c r="BR7" s="425"/>
      <c r="BS7" s="425"/>
      <c r="BT7" s="425"/>
      <c r="BU7" s="425"/>
      <c r="BV7" s="425"/>
      <c r="BW7" s="425"/>
      <c r="BX7" s="425"/>
      <c r="BY7" s="425"/>
      <c r="BZ7" s="425"/>
      <c r="CA7" s="425"/>
      <c r="CB7" s="425"/>
      <c r="CC7" s="425"/>
      <c r="CD7" s="425"/>
      <c r="CE7" s="425"/>
      <c r="CF7" s="425"/>
      <c r="CG7" s="425"/>
      <c r="CH7" s="425"/>
      <c r="CI7" s="425"/>
      <c r="CJ7" s="425"/>
      <c r="CK7" s="425"/>
      <c r="CL7" s="425"/>
      <c r="CM7" s="425"/>
      <c r="CN7" s="425"/>
      <c r="CO7" s="425"/>
      <c r="CP7" s="425"/>
    </row>
    <row r="8" spans="1:94" ht="15.75" customHeight="1">
      <c r="A8" s="174" t="s">
        <v>10</v>
      </c>
      <c r="B8" s="174" t="s">
        <v>49</v>
      </c>
      <c r="C8" s="174" t="s">
        <v>50</v>
      </c>
      <c r="D8" s="174" t="s">
        <v>51</v>
      </c>
      <c r="E8" s="174" t="s">
        <v>30</v>
      </c>
      <c r="F8" s="174"/>
      <c r="G8" s="174" t="s">
        <v>1943</v>
      </c>
      <c r="H8" s="174"/>
      <c r="I8" s="174"/>
      <c r="J8" s="174" t="s">
        <v>1944</v>
      </c>
      <c r="K8" s="174"/>
      <c r="L8" s="174"/>
      <c r="M8" s="174" t="s">
        <v>1945</v>
      </c>
      <c r="N8" s="174"/>
      <c r="O8" s="174" t="s">
        <v>15</v>
      </c>
      <c r="P8" s="174" t="s">
        <v>16</v>
      </c>
      <c r="Q8" s="174" t="s">
        <v>35</v>
      </c>
      <c r="R8" s="174" t="s">
        <v>8666</v>
      </c>
      <c r="S8" s="174" t="s">
        <v>47</v>
      </c>
      <c r="T8" s="174"/>
      <c r="U8" s="174"/>
      <c r="V8" s="174" t="s">
        <v>4164</v>
      </c>
      <c r="W8" s="174" t="s">
        <v>78</v>
      </c>
      <c r="X8" s="174" t="s">
        <v>1948</v>
      </c>
      <c r="Y8" s="466">
        <v>43704</v>
      </c>
      <c r="Z8" s="174"/>
      <c r="AA8" s="174" t="s">
        <v>4158</v>
      </c>
      <c r="AB8" s="174" t="s">
        <v>4168</v>
      </c>
      <c r="AC8" s="174" t="s">
        <v>9748</v>
      </c>
      <c r="AD8" s="174" t="s">
        <v>6403</v>
      </c>
      <c r="AE8" s="174" t="s">
        <v>9749</v>
      </c>
      <c r="AF8" s="556">
        <v>44127</v>
      </c>
      <c r="AG8" s="174"/>
      <c r="AH8" s="174"/>
      <c r="AI8" s="418">
        <v>45303</v>
      </c>
      <c r="AJ8" s="174" t="s">
        <v>2297</v>
      </c>
      <c r="AK8" s="174"/>
      <c r="AL8" s="174"/>
      <c r="AM8" s="174"/>
      <c r="AN8" s="174"/>
      <c r="AO8" s="174"/>
      <c r="AP8" s="174"/>
      <c r="AQ8" s="174"/>
      <c r="AR8" s="174" t="s">
        <v>2306</v>
      </c>
      <c r="AS8" s="174">
        <v>2024</v>
      </c>
      <c r="AT8" s="415">
        <v>45308</v>
      </c>
      <c r="AU8" s="174" t="s">
        <v>2323</v>
      </c>
      <c r="AV8" s="437"/>
      <c r="AW8" s="424"/>
      <c r="AX8" s="653"/>
      <c r="AY8" s="422"/>
      <c r="AZ8" s="654"/>
      <c r="BA8" s="654"/>
      <c r="BB8" s="422"/>
      <c r="BC8" s="655"/>
      <c r="BD8" s="424"/>
      <c r="BE8" s="653"/>
      <c r="BF8" s="426"/>
      <c r="BG8" s="426">
        <f t="shared" si="0"/>
        <v>0</v>
      </c>
      <c r="BH8" s="426">
        <f t="shared" si="1"/>
        <v>0</v>
      </c>
      <c r="BI8" s="426">
        <f t="shared" si="2"/>
        <v>0</v>
      </c>
      <c r="BJ8" s="426">
        <f t="shared" si="3"/>
        <v>0</v>
      </c>
      <c r="BK8" s="425" t="b">
        <f>COUNTIF($X$3:$X94,$X8)&gt;1</f>
        <v>0</v>
      </c>
      <c r="BL8" s="425"/>
      <c r="BM8" s="425"/>
      <c r="BN8" s="425"/>
      <c r="BO8" s="425"/>
      <c r="BP8" s="425"/>
      <c r="BQ8" s="425"/>
      <c r="BR8" s="425"/>
      <c r="BS8" s="425"/>
      <c r="BT8" s="425"/>
      <c r="BU8" s="425"/>
      <c r="BV8" s="425"/>
      <c r="BW8" s="425"/>
      <c r="BX8" s="425"/>
      <c r="BY8" s="425"/>
      <c r="BZ8" s="425"/>
      <c r="CA8" s="425"/>
      <c r="CB8" s="425"/>
      <c r="CC8" s="425"/>
      <c r="CD8" s="425"/>
      <c r="CE8" s="425"/>
      <c r="CF8" s="425"/>
      <c r="CG8" s="425"/>
      <c r="CH8" s="425"/>
      <c r="CI8" s="425"/>
      <c r="CJ8" s="425"/>
      <c r="CK8" s="425"/>
      <c r="CL8" s="425"/>
      <c r="CM8" s="425"/>
      <c r="CN8" s="425"/>
      <c r="CO8" s="425"/>
      <c r="CP8" s="425"/>
    </row>
    <row r="9" spans="1:94" ht="15.75" customHeight="1">
      <c r="A9" s="63" t="s">
        <v>10</v>
      </c>
      <c r="B9" s="762" t="s">
        <v>400</v>
      </c>
      <c r="C9" s="763" t="s">
        <v>176</v>
      </c>
      <c r="D9" s="763" t="s">
        <v>401</v>
      </c>
      <c r="E9" s="763" t="s">
        <v>509</v>
      </c>
      <c r="F9" s="763"/>
      <c r="G9" s="763" t="s">
        <v>1949</v>
      </c>
      <c r="H9" s="763"/>
      <c r="I9" s="763"/>
      <c r="J9" s="763" t="s">
        <v>1950</v>
      </c>
      <c r="K9" s="763"/>
      <c r="L9" s="763"/>
      <c r="M9" s="763" t="s">
        <v>9912</v>
      </c>
      <c r="N9" s="763"/>
      <c r="O9" s="763" t="s">
        <v>15</v>
      </c>
      <c r="P9" s="763" t="s">
        <v>16</v>
      </c>
      <c r="Q9" s="763" t="s">
        <v>35</v>
      </c>
      <c r="R9" s="763" t="s">
        <v>107</v>
      </c>
      <c r="S9" s="763" t="s">
        <v>197</v>
      </c>
      <c r="T9" s="763"/>
      <c r="U9" s="763"/>
      <c r="V9" s="763" t="s">
        <v>4164</v>
      </c>
      <c r="W9" s="327" t="s">
        <v>1895</v>
      </c>
      <c r="X9" s="174" t="s">
        <v>1953</v>
      </c>
      <c r="Y9" s="764">
        <v>43710</v>
      </c>
      <c r="Z9" s="777"/>
      <c r="AA9" s="762" t="s">
        <v>4158</v>
      </c>
      <c r="AB9" s="763" t="s">
        <v>4168</v>
      </c>
      <c r="AC9" s="763" t="s">
        <v>9918</v>
      </c>
      <c r="AD9" s="763" t="s">
        <v>9830</v>
      </c>
      <c r="AE9" s="763" t="s">
        <v>9831</v>
      </c>
      <c r="AF9" s="776">
        <v>45490</v>
      </c>
      <c r="AG9" s="327"/>
      <c r="AH9" s="327"/>
      <c r="AI9" s="779"/>
      <c r="AJ9" s="327" t="s">
        <v>2291</v>
      </c>
      <c r="AK9" s="327" t="s">
        <v>197</v>
      </c>
      <c r="AL9" s="174" t="s">
        <v>9828</v>
      </c>
      <c r="AM9" s="327" t="s">
        <v>1895</v>
      </c>
      <c r="AN9" s="779">
        <v>44896</v>
      </c>
      <c r="AO9" s="327"/>
      <c r="AP9" s="327"/>
      <c r="AQ9" s="327"/>
      <c r="AR9" s="327" t="s">
        <v>2306</v>
      </c>
      <c r="AS9" s="327">
        <v>2024</v>
      </c>
      <c r="AT9" s="759">
        <v>45307</v>
      </c>
      <c r="AU9" s="327" t="s">
        <v>2323</v>
      </c>
      <c r="AV9" s="970"/>
      <c r="AW9" s="439"/>
      <c r="AX9" s="166"/>
      <c r="AY9" s="422"/>
      <c r="AZ9" s="166"/>
      <c r="BA9" s="166"/>
      <c r="BB9" s="422"/>
      <c r="BC9" s="971"/>
      <c r="BD9" s="439"/>
      <c r="BE9" s="166"/>
      <c r="BF9" s="764">
        <v>43710</v>
      </c>
      <c r="BG9" s="426">
        <f t="shared" si="0"/>
        <v>0</v>
      </c>
      <c r="BH9" s="426">
        <f t="shared" si="1"/>
        <v>0</v>
      </c>
      <c r="BI9" s="426">
        <f t="shared" si="2"/>
        <v>0</v>
      </c>
      <c r="BJ9" s="426">
        <f t="shared" si="3"/>
        <v>0</v>
      </c>
      <c r="BK9" s="318" t="s">
        <v>5574</v>
      </c>
      <c r="BL9" s="761" t="b">
        <f>COUNTIF($X$3:$X178,$X9)&gt;1</f>
        <v>0</v>
      </c>
      <c r="BM9" s="761"/>
      <c r="BN9" s="761"/>
      <c r="BO9" s="761"/>
      <c r="BP9" s="761"/>
      <c r="BQ9" s="761"/>
      <c r="BR9" s="761"/>
      <c r="BS9" s="761"/>
      <c r="BT9" s="761"/>
      <c r="BU9" s="761"/>
      <c r="BV9" s="761"/>
      <c r="BW9" s="761"/>
      <c r="BX9" s="761"/>
      <c r="BY9" s="761"/>
      <c r="BZ9" s="761"/>
      <c r="CA9" s="761"/>
      <c r="CB9" s="761"/>
      <c r="CC9" s="761"/>
      <c r="CD9" s="761"/>
      <c r="CE9" s="761"/>
      <c r="CF9" s="761"/>
      <c r="CG9" s="761"/>
      <c r="CH9" s="761"/>
      <c r="CI9" s="761"/>
      <c r="CJ9" s="761"/>
      <c r="CK9" s="761"/>
      <c r="CL9" s="761"/>
      <c r="CM9" s="761"/>
      <c r="CN9" s="761"/>
      <c r="CO9" s="761"/>
      <c r="CP9" s="761"/>
    </row>
    <row r="10" spans="1:94" ht="15.75" customHeight="1">
      <c r="A10" s="954" t="s">
        <v>10271</v>
      </c>
      <c r="B10" s="176"/>
      <c r="C10" s="176"/>
      <c r="D10" s="176"/>
      <c r="E10" s="176"/>
      <c r="F10" s="176"/>
      <c r="G10" s="955">
        <f>COUNTA(G2:G9)</f>
        <v>8</v>
      </c>
      <c r="H10" s="313"/>
      <c r="I10" s="313"/>
      <c r="J10" s="313"/>
      <c r="K10" s="313"/>
      <c r="L10" s="313"/>
      <c r="M10" s="313"/>
      <c r="N10" s="313"/>
      <c r="O10" s="313"/>
      <c r="P10" s="313"/>
      <c r="Q10" s="313"/>
      <c r="R10" s="313"/>
      <c r="S10" s="313"/>
      <c r="T10" s="313"/>
      <c r="U10" s="313"/>
      <c r="V10" s="313"/>
      <c r="W10" s="313"/>
      <c r="X10" s="313"/>
      <c r="Y10" s="455"/>
      <c r="Z10" s="313"/>
      <c r="AA10" s="313"/>
      <c r="AB10" s="313"/>
      <c r="AC10" s="313"/>
      <c r="AD10" s="313"/>
      <c r="AE10" s="313"/>
      <c r="AF10" s="313"/>
      <c r="AG10" s="972"/>
      <c r="AH10" s="176"/>
      <c r="AI10" s="176"/>
      <c r="AJ10" s="490"/>
      <c r="AK10" s="176"/>
      <c r="AL10" s="176"/>
      <c r="AM10" s="176"/>
      <c r="AN10" s="176"/>
      <c r="AO10" s="176"/>
      <c r="AP10" s="176"/>
      <c r="AQ10" s="176"/>
      <c r="AR10" s="176"/>
      <c r="AS10" s="176"/>
      <c r="AT10" s="176"/>
      <c r="AU10" s="458"/>
      <c r="AV10" s="176"/>
      <c r="AW10" s="176"/>
      <c r="AX10" s="973"/>
      <c r="AY10" s="973"/>
      <c r="AZ10" s="973"/>
      <c r="BA10" s="973"/>
      <c r="BB10" s="973"/>
      <c r="BC10" s="973"/>
      <c r="BD10" s="973"/>
      <c r="BE10" s="973"/>
      <c r="BF10" s="973"/>
      <c r="BG10" s="973"/>
      <c r="BH10" s="973"/>
      <c r="BI10" s="462"/>
      <c r="BJ10" s="462"/>
      <c r="BK10" s="462"/>
      <c r="BL10" s="462"/>
      <c r="BM10" s="462"/>
      <c r="BN10" s="462"/>
      <c r="BO10" s="462"/>
      <c r="BP10" s="462"/>
      <c r="BQ10" s="462"/>
      <c r="BR10" s="462"/>
      <c r="BS10" s="462"/>
      <c r="BT10" s="462"/>
      <c r="BU10" s="462"/>
      <c r="BV10" s="462"/>
      <c r="BW10" s="462"/>
      <c r="BX10" s="462"/>
      <c r="BY10" s="462"/>
      <c r="BZ10" s="462"/>
      <c r="CA10" s="462"/>
      <c r="CB10" s="462"/>
      <c r="CC10" s="462"/>
      <c r="CD10" s="462"/>
      <c r="CE10" s="462"/>
      <c r="CF10" s="462"/>
      <c r="CG10" s="462"/>
      <c r="CH10" s="462"/>
      <c r="CI10" s="462"/>
      <c r="CJ10" s="462"/>
      <c r="CK10" s="462"/>
      <c r="CL10" s="462"/>
      <c r="CM10" s="462"/>
      <c r="CN10" s="462"/>
      <c r="CO10" s="462"/>
      <c r="CP10" s="462"/>
    </row>
    <row r="11" spans="1:94" ht="15.75" customHeight="1">
      <c r="A11" s="63" t="s">
        <v>10</v>
      </c>
      <c r="B11" s="63" t="s">
        <v>27</v>
      </c>
      <c r="C11" s="63" t="s">
        <v>28</v>
      </c>
      <c r="D11" s="63" t="s">
        <v>111</v>
      </c>
      <c r="E11" s="63" t="s">
        <v>123</v>
      </c>
      <c r="F11" s="63"/>
      <c r="G11" s="63" t="s">
        <v>112</v>
      </c>
      <c r="H11" s="63"/>
      <c r="I11" s="63"/>
      <c r="J11" s="63" t="s">
        <v>115</v>
      </c>
      <c r="K11" s="63"/>
      <c r="L11" s="63"/>
      <c r="M11" s="63" t="s">
        <v>116</v>
      </c>
      <c r="N11" s="63"/>
      <c r="O11" s="63" t="s">
        <v>113</v>
      </c>
      <c r="P11" s="63" t="s">
        <v>114</v>
      </c>
      <c r="Q11" s="63" t="s">
        <v>35</v>
      </c>
      <c r="R11" s="63" t="s">
        <v>117</v>
      </c>
      <c r="S11" s="63" t="s">
        <v>118</v>
      </c>
      <c r="T11" s="63"/>
      <c r="U11" s="63"/>
      <c r="V11" s="63" t="s">
        <v>4164</v>
      </c>
      <c r="W11" s="63" t="s">
        <v>119</v>
      </c>
      <c r="X11" s="63">
        <v>201307012157</v>
      </c>
      <c r="Y11" s="429">
        <v>41549</v>
      </c>
      <c r="Z11" s="63"/>
      <c r="AA11" s="63" t="s">
        <v>4158</v>
      </c>
      <c r="AB11" s="63" t="s">
        <v>4159</v>
      </c>
      <c r="AC11" s="63"/>
      <c r="AD11" s="63" t="s">
        <v>8698</v>
      </c>
      <c r="AE11" s="63">
        <v>161507121200029</v>
      </c>
      <c r="AF11" s="435">
        <v>43761</v>
      </c>
      <c r="AG11" s="174"/>
      <c r="AH11" s="174"/>
      <c r="AI11" s="174"/>
      <c r="AJ11" s="174" t="s">
        <v>129</v>
      </c>
      <c r="AK11" s="174"/>
      <c r="AL11" s="174"/>
      <c r="AM11" s="174"/>
      <c r="AN11" s="174"/>
      <c r="AO11" s="174"/>
      <c r="AP11" s="174"/>
      <c r="AQ11" s="174"/>
      <c r="AR11" s="174" t="s">
        <v>2309</v>
      </c>
      <c r="AS11" s="174">
        <v>2024</v>
      </c>
      <c r="AT11" s="415">
        <v>45337</v>
      </c>
      <c r="AU11" s="174" t="s">
        <v>2323</v>
      </c>
      <c r="AV11" s="437" t="s">
        <v>8699</v>
      </c>
      <c r="AW11" s="424"/>
      <c r="AX11" s="425"/>
      <c r="AY11" s="422"/>
      <c r="AZ11" s="425"/>
      <c r="BA11" s="425"/>
      <c r="BB11" s="422"/>
      <c r="BC11" s="425"/>
      <c r="BD11" s="424"/>
      <c r="BE11" s="425">
        <v>1</v>
      </c>
      <c r="BF11" s="426"/>
      <c r="BG11" s="426">
        <f t="shared" ref="BG11:BG13" si="5">COUNTIF(AU11,"new tvi &amp; program")</f>
        <v>0</v>
      </c>
      <c r="BH11" s="426">
        <f t="shared" ref="BH11:BH13" si="6">COUNTIF(AU11,"additional program")</f>
        <v>0</v>
      </c>
      <c r="BI11" s="426">
        <f t="shared" ref="BI11:BI13" si="7">COUNTIF(AU11,"migration")</f>
        <v>0</v>
      </c>
      <c r="BJ11" s="426">
        <f t="shared" ref="BJ11:BJ13" si="8">SUM(BG11:BI11)</f>
        <v>0</v>
      </c>
      <c r="BK11" s="425" t="b">
        <f>COUNTIF($X$3:$X275,$X11)&gt;1</f>
        <v>0</v>
      </c>
      <c r="BL11" s="425"/>
      <c r="BM11" s="425"/>
      <c r="BN11" s="425"/>
      <c r="BO11" s="425"/>
      <c r="BP11" s="425"/>
      <c r="BQ11" s="425"/>
      <c r="BR11" s="425"/>
      <c r="BS11" s="425"/>
      <c r="BT11" s="425"/>
      <c r="BU11" s="425"/>
      <c r="BV11" s="425"/>
      <c r="BW11" s="425"/>
      <c r="BX11" s="425"/>
      <c r="BY11" s="425"/>
      <c r="BZ11" s="425"/>
      <c r="CA11" s="425"/>
      <c r="CB11" s="425"/>
      <c r="CC11" s="425"/>
      <c r="CD11" s="425"/>
      <c r="CE11" s="425"/>
      <c r="CF11" s="425"/>
      <c r="CG11" s="425"/>
      <c r="CH11" s="425"/>
      <c r="CI11" s="425"/>
      <c r="CJ11" s="425"/>
      <c r="CK11" s="425"/>
      <c r="CL11" s="425"/>
      <c r="CM11" s="425"/>
      <c r="CN11" s="425"/>
      <c r="CO11" s="425"/>
      <c r="CP11" s="425"/>
    </row>
    <row r="12" spans="1:94" ht="15.75" customHeight="1">
      <c r="A12" s="63" t="s">
        <v>10</v>
      </c>
      <c r="B12" s="63" t="s">
        <v>27</v>
      </c>
      <c r="C12" s="63" t="s">
        <v>28</v>
      </c>
      <c r="D12" s="63" t="s">
        <v>111</v>
      </c>
      <c r="E12" s="63" t="s">
        <v>123</v>
      </c>
      <c r="F12" s="63"/>
      <c r="G12" s="63" t="s">
        <v>112</v>
      </c>
      <c r="H12" s="63"/>
      <c r="I12" s="63"/>
      <c r="J12" s="63" t="s">
        <v>115</v>
      </c>
      <c r="K12" s="63"/>
      <c r="L12" s="63"/>
      <c r="M12" s="63" t="s">
        <v>116</v>
      </c>
      <c r="N12" s="63"/>
      <c r="O12" s="63" t="s">
        <v>113</v>
      </c>
      <c r="P12" s="63" t="s">
        <v>114</v>
      </c>
      <c r="Q12" s="63" t="s">
        <v>35</v>
      </c>
      <c r="R12" s="63" t="s">
        <v>117</v>
      </c>
      <c r="S12" s="63" t="s">
        <v>10281</v>
      </c>
      <c r="T12" s="63"/>
      <c r="U12" s="63"/>
      <c r="V12" s="63" t="s">
        <v>4164</v>
      </c>
      <c r="W12" s="63" t="s">
        <v>121</v>
      </c>
      <c r="X12" s="63" t="s">
        <v>122</v>
      </c>
      <c r="Y12" s="429">
        <v>42391</v>
      </c>
      <c r="Z12" s="63"/>
      <c r="AA12" s="63" t="s">
        <v>4158</v>
      </c>
      <c r="AB12" s="63" t="s">
        <v>4168</v>
      </c>
      <c r="AC12" s="63" t="s">
        <v>8700</v>
      </c>
      <c r="AD12" s="63" t="s">
        <v>8701</v>
      </c>
      <c r="AE12" s="63" t="s">
        <v>8702</v>
      </c>
      <c r="AF12" s="63" t="s">
        <v>8703</v>
      </c>
      <c r="AG12" s="174"/>
      <c r="AH12" s="174"/>
      <c r="AI12" s="174"/>
      <c r="AJ12" s="174" t="s">
        <v>129</v>
      </c>
      <c r="AK12" s="174"/>
      <c r="AL12" s="174"/>
      <c r="AM12" s="174"/>
      <c r="AN12" s="174"/>
      <c r="AO12" s="174"/>
      <c r="AP12" s="174"/>
      <c r="AQ12" s="174"/>
      <c r="AR12" s="174" t="s">
        <v>2309</v>
      </c>
      <c r="AS12" s="174">
        <v>2024</v>
      </c>
      <c r="AT12" s="415">
        <v>45337</v>
      </c>
      <c r="AU12" s="174" t="s">
        <v>2323</v>
      </c>
      <c r="AV12" s="437" t="s">
        <v>8699</v>
      </c>
      <c r="AW12" s="424"/>
      <c r="AX12" s="425"/>
      <c r="AY12" s="422"/>
      <c r="AZ12" s="425"/>
      <c r="BA12" s="425"/>
      <c r="BB12" s="422"/>
      <c r="BC12" s="425"/>
      <c r="BD12" s="424"/>
      <c r="BE12" s="425"/>
      <c r="BF12" s="426"/>
      <c r="BG12" s="426">
        <f t="shared" si="5"/>
        <v>0</v>
      </c>
      <c r="BH12" s="426">
        <f t="shared" si="6"/>
        <v>0</v>
      </c>
      <c r="BI12" s="426">
        <f t="shared" si="7"/>
        <v>0</v>
      </c>
      <c r="BJ12" s="426">
        <f t="shared" si="8"/>
        <v>0</v>
      </c>
      <c r="BK12" s="425" t="b">
        <f>COUNTIF($X$3:$X275,$X12)&gt;1</f>
        <v>0</v>
      </c>
      <c r="BL12" s="425"/>
      <c r="BM12" s="425"/>
      <c r="BN12" s="425"/>
      <c r="BO12" s="425"/>
      <c r="BP12" s="425"/>
      <c r="BQ12" s="425"/>
      <c r="BR12" s="425"/>
      <c r="BS12" s="425"/>
      <c r="BT12" s="425"/>
      <c r="BU12" s="425"/>
      <c r="BV12" s="425"/>
      <c r="BW12" s="425"/>
      <c r="BX12" s="425"/>
      <c r="BY12" s="425"/>
      <c r="BZ12" s="425"/>
      <c r="CA12" s="425"/>
      <c r="CB12" s="425"/>
      <c r="CC12" s="425"/>
      <c r="CD12" s="425"/>
      <c r="CE12" s="425"/>
      <c r="CF12" s="425"/>
      <c r="CG12" s="425"/>
      <c r="CH12" s="425"/>
      <c r="CI12" s="425"/>
      <c r="CJ12" s="425"/>
      <c r="CK12" s="425"/>
      <c r="CL12" s="425"/>
      <c r="CM12" s="425"/>
      <c r="CN12" s="425"/>
      <c r="CO12" s="425"/>
      <c r="CP12" s="425"/>
    </row>
    <row r="13" spans="1:94" ht="15.75" customHeight="1">
      <c r="A13" s="174" t="s">
        <v>10</v>
      </c>
      <c r="B13" s="63" t="s">
        <v>11</v>
      </c>
      <c r="C13" s="63" t="s">
        <v>509</v>
      </c>
      <c r="D13" s="63" t="s">
        <v>1026</v>
      </c>
      <c r="E13" s="63" t="s">
        <v>28</v>
      </c>
      <c r="F13" s="63"/>
      <c r="G13" s="63" t="s">
        <v>1027</v>
      </c>
      <c r="H13" s="63"/>
      <c r="I13" s="63"/>
      <c r="J13" s="63" t="s">
        <v>1028</v>
      </c>
      <c r="K13" s="63"/>
      <c r="L13" s="63"/>
      <c r="M13" s="63" t="s">
        <v>1031</v>
      </c>
      <c r="N13" s="63" t="s">
        <v>5414</v>
      </c>
      <c r="O13" s="63" t="s">
        <v>113</v>
      </c>
      <c r="P13" s="63" t="s">
        <v>226</v>
      </c>
      <c r="Q13" s="63" t="s">
        <v>21</v>
      </c>
      <c r="R13" s="63" t="s">
        <v>117</v>
      </c>
      <c r="S13" s="63"/>
      <c r="T13" s="63" t="s">
        <v>234</v>
      </c>
      <c r="U13" s="63"/>
      <c r="V13" s="63" t="s">
        <v>22</v>
      </c>
      <c r="W13" s="63" t="s">
        <v>235</v>
      </c>
      <c r="X13" s="63" t="s">
        <v>1038</v>
      </c>
      <c r="Y13" s="429">
        <v>45014</v>
      </c>
      <c r="Z13" s="430">
        <v>46842</v>
      </c>
      <c r="AA13" s="63" t="s">
        <v>4158</v>
      </c>
      <c r="AB13" s="63" t="s">
        <v>4168</v>
      </c>
      <c r="AC13" s="63" t="s">
        <v>9234</v>
      </c>
      <c r="AD13" s="63" t="s">
        <v>6122</v>
      </c>
      <c r="AE13" s="63" t="s">
        <v>6123</v>
      </c>
      <c r="AF13" s="435">
        <v>45531</v>
      </c>
      <c r="AG13" s="174"/>
      <c r="AH13" s="174"/>
      <c r="AI13" s="418">
        <v>45338</v>
      </c>
      <c r="AJ13" s="174" t="s">
        <v>2286</v>
      </c>
      <c r="AK13" s="174"/>
      <c r="AL13" s="174"/>
      <c r="AM13" s="174"/>
      <c r="AN13" s="174"/>
      <c r="AO13" s="174"/>
      <c r="AP13" s="174"/>
      <c r="AQ13" s="174"/>
      <c r="AR13" s="174" t="s">
        <v>2309</v>
      </c>
      <c r="AS13" s="174">
        <v>2024</v>
      </c>
      <c r="AT13" s="415">
        <v>45338</v>
      </c>
      <c r="AU13" s="174" t="s">
        <v>2323</v>
      </c>
      <c r="AV13" s="437"/>
      <c r="AW13" s="424"/>
      <c r="AX13" s="462"/>
      <c r="AY13" s="422"/>
      <c r="AZ13" s="530"/>
      <c r="BA13" s="530"/>
      <c r="BB13" s="422"/>
      <c r="BC13" s="530"/>
      <c r="BD13" s="424"/>
      <c r="BE13" s="462"/>
      <c r="BF13" s="429">
        <v>44180</v>
      </c>
      <c r="BG13" s="426">
        <f t="shared" si="5"/>
        <v>0</v>
      </c>
      <c r="BH13" s="426">
        <f t="shared" si="6"/>
        <v>0</v>
      </c>
      <c r="BI13" s="426">
        <f t="shared" si="7"/>
        <v>0</v>
      </c>
      <c r="BJ13" s="426">
        <f t="shared" si="8"/>
        <v>0</v>
      </c>
      <c r="BK13" s="425" t="b">
        <f>COUNTIF($X$3:$X1847,$X13)&gt;1</f>
        <v>0</v>
      </c>
      <c r="BL13" s="462"/>
      <c r="BM13" s="462"/>
      <c r="BN13" s="462"/>
      <c r="BO13" s="462"/>
      <c r="BP13" s="462"/>
      <c r="BQ13" s="462"/>
      <c r="BR13" s="462"/>
      <c r="BS13" s="462"/>
      <c r="BT13" s="462"/>
      <c r="BU13" s="462"/>
      <c r="BV13" s="462"/>
      <c r="BW13" s="462"/>
      <c r="BX13" s="462"/>
      <c r="BY13" s="462"/>
      <c r="BZ13" s="462"/>
      <c r="CA13" s="462"/>
      <c r="CB13" s="462"/>
      <c r="CC13" s="462"/>
      <c r="CD13" s="462"/>
      <c r="CE13" s="462"/>
      <c r="CF13" s="462"/>
      <c r="CG13" s="462"/>
      <c r="CH13" s="462"/>
      <c r="CI13" s="462"/>
      <c r="CJ13" s="462"/>
      <c r="CK13" s="462"/>
      <c r="CL13" s="462"/>
      <c r="CM13" s="462"/>
      <c r="CN13" s="462"/>
      <c r="CO13" s="462"/>
      <c r="CP13" s="462"/>
    </row>
    <row r="14" spans="1:94" ht="15.75" customHeight="1">
      <c r="A14" s="954" t="s">
        <v>10138</v>
      </c>
      <c r="B14" s="176"/>
      <c r="C14" s="176"/>
      <c r="D14" s="176"/>
      <c r="E14" s="176"/>
      <c r="F14" s="176"/>
      <c r="G14" s="955">
        <f>COUNTA(G11:G13)</f>
        <v>3</v>
      </c>
      <c r="H14" s="313"/>
      <c r="I14" s="313"/>
      <c r="J14" s="313"/>
      <c r="K14" s="313"/>
      <c r="L14" s="313"/>
      <c r="M14" s="313"/>
      <c r="N14" s="313"/>
      <c r="O14" s="313"/>
      <c r="P14" s="313"/>
      <c r="Q14" s="313"/>
      <c r="R14" s="313"/>
      <c r="S14" s="313"/>
      <c r="T14" s="313"/>
      <c r="U14" s="313"/>
      <c r="V14" s="313"/>
      <c r="W14" s="313"/>
      <c r="X14" s="313"/>
      <c r="Y14" s="455"/>
      <c r="Z14" s="313"/>
      <c r="AA14" s="313"/>
      <c r="AB14" s="313"/>
      <c r="AC14" s="313"/>
      <c r="AD14" s="313"/>
      <c r="AE14" s="313"/>
      <c r="AF14" s="313"/>
      <c r="AG14" s="972"/>
      <c r="AH14" s="176"/>
      <c r="AI14" s="176"/>
      <c r="AJ14" s="490"/>
      <c r="AK14" s="176"/>
      <c r="AL14" s="176"/>
      <c r="AM14" s="176"/>
      <c r="AN14" s="176"/>
      <c r="AO14" s="176"/>
      <c r="AP14" s="176"/>
      <c r="AQ14" s="176"/>
      <c r="AR14" s="176"/>
      <c r="AS14" s="176"/>
      <c r="AT14" s="176"/>
      <c r="AU14" s="458"/>
      <c r="AV14" s="176"/>
      <c r="AW14" s="176"/>
      <c r="AX14" s="973"/>
      <c r="AY14" s="973"/>
      <c r="AZ14" s="973"/>
      <c r="BA14" s="973"/>
      <c r="BB14" s="973"/>
      <c r="BC14" s="973"/>
      <c r="BD14" s="973"/>
      <c r="BE14" s="973"/>
      <c r="BF14" s="973"/>
      <c r="BG14" s="973"/>
      <c r="BH14" s="973"/>
      <c r="BI14" s="462"/>
      <c r="BJ14" s="462"/>
      <c r="BK14" s="462"/>
      <c r="BL14" s="462"/>
      <c r="BM14" s="462"/>
      <c r="BN14" s="462"/>
      <c r="BO14" s="462"/>
      <c r="BP14" s="462"/>
      <c r="BQ14" s="462"/>
      <c r="BR14" s="462"/>
      <c r="BS14" s="462"/>
      <c r="BT14" s="462"/>
      <c r="BU14" s="462"/>
      <c r="BV14" s="462"/>
      <c r="BW14" s="462"/>
      <c r="BX14" s="462"/>
      <c r="BY14" s="462"/>
      <c r="BZ14" s="462"/>
      <c r="CA14" s="462"/>
      <c r="CB14" s="462"/>
      <c r="CC14" s="462"/>
      <c r="CD14" s="462"/>
      <c r="CE14" s="462"/>
      <c r="CF14" s="462"/>
      <c r="CG14" s="462"/>
      <c r="CH14" s="462"/>
      <c r="CI14" s="462"/>
      <c r="CJ14" s="462"/>
      <c r="CK14" s="462"/>
      <c r="CL14" s="462"/>
      <c r="CM14" s="462"/>
      <c r="CN14" s="462"/>
      <c r="CO14" s="462"/>
      <c r="CP14" s="462"/>
    </row>
    <row r="15" spans="1:94" ht="15.75" customHeight="1">
      <c r="A15" s="63" t="s">
        <v>10</v>
      </c>
      <c r="B15" s="63" t="s">
        <v>27</v>
      </c>
      <c r="C15" s="63" t="s">
        <v>28</v>
      </c>
      <c r="D15" s="63" t="s">
        <v>2149</v>
      </c>
      <c r="E15" s="63" t="s">
        <v>146</v>
      </c>
      <c r="F15" s="63"/>
      <c r="G15" s="174" t="s">
        <v>2150</v>
      </c>
      <c r="H15" s="174"/>
      <c r="I15" s="174"/>
      <c r="J15" s="174" t="s">
        <v>2151</v>
      </c>
      <c r="K15" s="174"/>
      <c r="L15" s="174"/>
      <c r="M15" s="174">
        <v>9422952781</v>
      </c>
      <c r="N15" s="174" t="s">
        <v>4553</v>
      </c>
      <c r="O15" s="63" t="s">
        <v>15</v>
      </c>
      <c r="P15" s="63" t="s">
        <v>1449</v>
      </c>
      <c r="Q15" s="63" t="s">
        <v>5421</v>
      </c>
      <c r="R15" s="63" t="s">
        <v>125</v>
      </c>
      <c r="S15" s="174" t="s">
        <v>968</v>
      </c>
      <c r="T15" s="174"/>
      <c r="U15" s="174"/>
      <c r="V15" s="63" t="s">
        <v>4164</v>
      </c>
      <c r="W15" s="174" t="s">
        <v>2037</v>
      </c>
      <c r="X15" s="174" t="s">
        <v>2152</v>
      </c>
      <c r="Y15" s="429">
        <v>45083</v>
      </c>
      <c r="Z15" s="430">
        <v>46911</v>
      </c>
      <c r="AA15" s="63" t="s">
        <v>4158</v>
      </c>
      <c r="AB15" s="63" t="s">
        <v>4159</v>
      </c>
      <c r="AC15" s="63"/>
      <c r="AD15" s="63" t="s">
        <v>8840</v>
      </c>
      <c r="AE15" s="63" t="s">
        <v>8841</v>
      </c>
      <c r="AF15" s="63" t="s">
        <v>8842</v>
      </c>
      <c r="AG15" s="174"/>
      <c r="AH15" s="174"/>
      <c r="AI15" s="418">
        <v>45362</v>
      </c>
      <c r="AJ15" s="174" t="s">
        <v>8675</v>
      </c>
      <c r="AK15" s="174"/>
      <c r="AL15" s="174"/>
      <c r="AM15" s="174"/>
      <c r="AN15" s="174"/>
      <c r="AO15" s="174"/>
      <c r="AP15" s="174"/>
      <c r="AQ15" s="174" t="s">
        <v>4516</v>
      </c>
      <c r="AR15" s="174" t="s">
        <v>2312</v>
      </c>
      <c r="AS15" s="174">
        <v>2024</v>
      </c>
      <c r="AT15" s="415">
        <v>45364</v>
      </c>
      <c r="AU15" s="174" t="s">
        <v>2323</v>
      </c>
      <c r="AV15" s="437" t="s">
        <v>8843</v>
      </c>
      <c r="AW15" s="439"/>
      <c r="AX15" s="440"/>
      <c r="AY15" s="422"/>
      <c r="AZ15" s="440"/>
      <c r="BA15" s="440"/>
      <c r="BB15" s="422"/>
      <c r="BC15" s="440"/>
      <c r="BD15" s="439"/>
      <c r="BE15" s="440"/>
      <c r="BF15" s="429">
        <v>44459</v>
      </c>
      <c r="BG15" s="426">
        <f t="shared" ref="BG15:BG22" si="9">COUNTIF(AU15,"new tvi &amp; program")</f>
        <v>0</v>
      </c>
      <c r="BH15" s="426">
        <f t="shared" ref="BH15:BH22" si="10">COUNTIF(AU15,"additional program")</f>
        <v>0</v>
      </c>
      <c r="BI15" s="426">
        <f t="shared" ref="BI15:BI22" si="11">COUNTIF(AU15,"migration")</f>
        <v>0</v>
      </c>
      <c r="BJ15" s="426">
        <f t="shared" ref="BJ15:BJ22" si="12">SUM(BG15:BI15)</f>
        <v>0</v>
      </c>
      <c r="BK15" s="425" t="b">
        <f>COUNTIF($X$3:$X147,$X15)&gt;1</f>
        <v>0</v>
      </c>
      <c r="BL15" s="425"/>
      <c r="BM15" s="425"/>
      <c r="BN15" s="425"/>
      <c r="BO15" s="425"/>
      <c r="BP15" s="425"/>
      <c r="BQ15" s="425"/>
      <c r="BR15" s="425"/>
      <c r="BS15" s="425"/>
      <c r="BT15" s="425"/>
      <c r="BU15" s="425"/>
      <c r="BV15" s="425"/>
      <c r="BW15" s="425"/>
      <c r="BX15" s="425"/>
      <c r="BY15" s="425"/>
      <c r="BZ15" s="425"/>
      <c r="CA15" s="425"/>
      <c r="CB15" s="425"/>
      <c r="CC15" s="425"/>
      <c r="CD15" s="425"/>
      <c r="CE15" s="425"/>
      <c r="CF15" s="425"/>
      <c r="CG15" s="425"/>
      <c r="CH15" s="425"/>
      <c r="CI15" s="425"/>
      <c r="CJ15" s="425"/>
      <c r="CK15" s="425"/>
      <c r="CL15" s="425"/>
      <c r="CM15" s="425"/>
      <c r="CN15" s="425"/>
      <c r="CO15" s="425"/>
      <c r="CP15" s="425"/>
    </row>
    <row r="16" spans="1:94" ht="15.75" customHeight="1">
      <c r="A16" s="63" t="s">
        <v>10</v>
      </c>
      <c r="B16" s="63" t="s">
        <v>27</v>
      </c>
      <c r="C16" s="63" t="s">
        <v>28</v>
      </c>
      <c r="D16" s="63" t="s">
        <v>2149</v>
      </c>
      <c r="E16" s="63" t="s">
        <v>146</v>
      </c>
      <c r="F16" s="63"/>
      <c r="G16" s="174" t="s">
        <v>2150</v>
      </c>
      <c r="H16" s="174"/>
      <c r="I16" s="174"/>
      <c r="J16" s="174" t="s">
        <v>2151</v>
      </c>
      <c r="K16" s="174"/>
      <c r="L16" s="174"/>
      <c r="M16" s="174">
        <v>9422952781</v>
      </c>
      <c r="N16" s="174" t="s">
        <v>4553</v>
      </c>
      <c r="O16" s="63" t="s">
        <v>15</v>
      </c>
      <c r="P16" s="63" t="s">
        <v>1449</v>
      </c>
      <c r="Q16" s="63" t="s">
        <v>5421</v>
      </c>
      <c r="R16" s="63" t="s">
        <v>125</v>
      </c>
      <c r="S16" s="174" t="s">
        <v>962</v>
      </c>
      <c r="T16" s="174"/>
      <c r="U16" s="174"/>
      <c r="V16" s="63" t="s">
        <v>4164</v>
      </c>
      <c r="W16" s="63" t="s">
        <v>2035</v>
      </c>
      <c r="X16" s="174" t="s">
        <v>2153</v>
      </c>
      <c r="Y16" s="429">
        <v>45083</v>
      </c>
      <c r="Z16" s="430">
        <v>46911</v>
      </c>
      <c r="AA16" s="63" t="s">
        <v>4158</v>
      </c>
      <c r="AB16" s="63" t="s">
        <v>4159</v>
      </c>
      <c r="AC16" s="63"/>
      <c r="AD16" s="174" t="s">
        <v>8844</v>
      </c>
      <c r="AE16" s="174" t="s">
        <v>8845</v>
      </c>
      <c r="AF16" s="174" t="s">
        <v>8846</v>
      </c>
      <c r="AG16" s="174"/>
      <c r="AH16" s="174"/>
      <c r="AI16" s="418">
        <v>45362</v>
      </c>
      <c r="AJ16" s="174" t="s">
        <v>8675</v>
      </c>
      <c r="AK16" s="174"/>
      <c r="AL16" s="174"/>
      <c r="AM16" s="174"/>
      <c r="AN16" s="174"/>
      <c r="AO16" s="174"/>
      <c r="AP16" s="174"/>
      <c r="AQ16" s="174" t="s">
        <v>4516</v>
      </c>
      <c r="AR16" s="174" t="s">
        <v>2312</v>
      </c>
      <c r="AS16" s="174">
        <v>2024</v>
      </c>
      <c r="AT16" s="415">
        <v>45364</v>
      </c>
      <c r="AU16" s="174" t="s">
        <v>2323</v>
      </c>
      <c r="AV16" s="437" t="s">
        <v>8843</v>
      </c>
      <c r="AW16" s="424"/>
      <c r="AX16" s="425"/>
      <c r="AY16" s="422"/>
      <c r="AZ16" s="425"/>
      <c r="BA16" s="425"/>
      <c r="BB16" s="422"/>
      <c r="BC16" s="425"/>
      <c r="BD16" s="424"/>
      <c r="BE16" s="425"/>
      <c r="BF16" s="429">
        <v>44333</v>
      </c>
      <c r="BG16" s="426">
        <f t="shared" si="9"/>
        <v>0</v>
      </c>
      <c r="BH16" s="426">
        <f t="shared" si="10"/>
        <v>0</v>
      </c>
      <c r="BI16" s="426">
        <f t="shared" si="11"/>
        <v>0</v>
      </c>
      <c r="BJ16" s="426">
        <f t="shared" si="12"/>
        <v>0</v>
      </c>
      <c r="BK16" s="425" t="b">
        <f>COUNTIF($X$3:$X147,$X16)&gt;1</f>
        <v>0</v>
      </c>
      <c r="BL16" s="425"/>
      <c r="BM16" s="425"/>
      <c r="BN16" s="425"/>
      <c r="BO16" s="425"/>
      <c r="BP16" s="425"/>
      <c r="BQ16" s="425"/>
      <c r="BR16" s="425"/>
      <c r="BS16" s="425"/>
      <c r="BT16" s="425"/>
      <c r="BU16" s="425"/>
      <c r="BV16" s="425"/>
      <c r="BW16" s="425"/>
      <c r="BX16" s="425"/>
      <c r="BY16" s="425"/>
      <c r="BZ16" s="425"/>
      <c r="CA16" s="425"/>
      <c r="CB16" s="425"/>
      <c r="CC16" s="425"/>
      <c r="CD16" s="425"/>
      <c r="CE16" s="425"/>
      <c r="CF16" s="425"/>
      <c r="CG16" s="425"/>
      <c r="CH16" s="425"/>
      <c r="CI16" s="425"/>
      <c r="CJ16" s="425"/>
      <c r="CK16" s="425"/>
      <c r="CL16" s="425"/>
      <c r="CM16" s="425"/>
      <c r="CN16" s="425"/>
      <c r="CO16" s="425"/>
      <c r="CP16" s="425"/>
    </row>
    <row r="17" spans="1:94" ht="15.75" customHeight="1">
      <c r="A17" s="63" t="s">
        <v>10</v>
      </c>
      <c r="B17" s="63" t="s">
        <v>27</v>
      </c>
      <c r="C17" s="63" t="s">
        <v>28</v>
      </c>
      <c r="D17" s="63" t="s">
        <v>2149</v>
      </c>
      <c r="E17" s="63" t="s">
        <v>146</v>
      </c>
      <c r="F17" s="63"/>
      <c r="G17" s="174" t="s">
        <v>2150</v>
      </c>
      <c r="H17" s="174"/>
      <c r="I17" s="174"/>
      <c r="J17" s="174" t="s">
        <v>2151</v>
      </c>
      <c r="K17" s="174"/>
      <c r="L17" s="174"/>
      <c r="M17" s="174">
        <v>9422952781</v>
      </c>
      <c r="N17" s="174" t="s">
        <v>4553</v>
      </c>
      <c r="O17" s="63" t="s">
        <v>15</v>
      </c>
      <c r="P17" s="63" t="s">
        <v>1449</v>
      </c>
      <c r="Q17" s="63" t="s">
        <v>5421</v>
      </c>
      <c r="R17" s="63" t="s">
        <v>125</v>
      </c>
      <c r="S17" s="174" t="s">
        <v>973</v>
      </c>
      <c r="T17" s="174"/>
      <c r="U17" s="174"/>
      <c r="V17" s="63" t="s">
        <v>4164</v>
      </c>
      <c r="W17" s="63" t="s">
        <v>2037</v>
      </c>
      <c r="X17" s="174" t="s">
        <v>2154</v>
      </c>
      <c r="Y17" s="429">
        <v>45083</v>
      </c>
      <c r="Z17" s="430">
        <v>46911</v>
      </c>
      <c r="AA17" s="63" t="s">
        <v>4158</v>
      </c>
      <c r="AB17" s="63" t="s">
        <v>4159</v>
      </c>
      <c r="AC17" s="63"/>
      <c r="AD17" s="174" t="s">
        <v>8844</v>
      </c>
      <c r="AE17" s="174" t="s">
        <v>8845</v>
      </c>
      <c r="AF17" s="174" t="s">
        <v>8846</v>
      </c>
      <c r="AG17" s="174"/>
      <c r="AH17" s="174"/>
      <c r="AI17" s="418">
        <v>45362</v>
      </c>
      <c r="AJ17" s="174" t="s">
        <v>8675</v>
      </c>
      <c r="AK17" s="174"/>
      <c r="AL17" s="174"/>
      <c r="AM17" s="174"/>
      <c r="AN17" s="174"/>
      <c r="AO17" s="174"/>
      <c r="AP17" s="174"/>
      <c r="AQ17" s="174" t="s">
        <v>4516</v>
      </c>
      <c r="AR17" s="174" t="s">
        <v>2312</v>
      </c>
      <c r="AS17" s="174">
        <v>2024</v>
      </c>
      <c r="AT17" s="415">
        <v>45364</v>
      </c>
      <c r="AU17" s="174" t="s">
        <v>2323</v>
      </c>
      <c r="AV17" s="437" t="s">
        <v>8843</v>
      </c>
      <c r="AW17" s="439"/>
      <c r="AX17" s="440"/>
      <c r="AY17" s="422"/>
      <c r="AZ17" s="440"/>
      <c r="BA17" s="440"/>
      <c r="BB17" s="422"/>
      <c r="BC17" s="440"/>
      <c r="BD17" s="439"/>
      <c r="BE17" s="440"/>
      <c r="BF17" s="429">
        <v>44333</v>
      </c>
      <c r="BG17" s="426">
        <f t="shared" si="9"/>
        <v>0</v>
      </c>
      <c r="BH17" s="426">
        <f t="shared" si="10"/>
        <v>0</v>
      </c>
      <c r="BI17" s="426">
        <f t="shared" si="11"/>
        <v>0</v>
      </c>
      <c r="BJ17" s="426">
        <f t="shared" si="12"/>
        <v>0</v>
      </c>
      <c r="BK17" s="425" t="b">
        <f>COUNTIF($X$3:$X147,$X17)&gt;1</f>
        <v>0</v>
      </c>
      <c r="BL17" s="425"/>
      <c r="BM17" s="425"/>
      <c r="BN17" s="425"/>
      <c r="BO17" s="425"/>
      <c r="BP17" s="425"/>
      <c r="BQ17" s="425"/>
      <c r="BR17" s="425"/>
      <c r="BS17" s="425"/>
      <c r="BT17" s="425"/>
      <c r="BU17" s="425"/>
      <c r="BV17" s="425"/>
      <c r="BW17" s="425"/>
      <c r="BX17" s="425"/>
      <c r="BY17" s="425"/>
      <c r="BZ17" s="425"/>
      <c r="CA17" s="425"/>
      <c r="CB17" s="425"/>
      <c r="CC17" s="425"/>
      <c r="CD17" s="425"/>
      <c r="CE17" s="425"/>
      <c r="CF17" s="425"/>
      <c r="CG17" s="425"/>
      <c r="CH17" s="425"/>
      <c r="CI17" s="425"/>
      <c r="CJ17" s="425"/>
      <c r="CK17" s="425"/>
      <c r="CL17" s="425"/>
      <c r="CM17" s="425"/>
      <c r="CN17" s="425"/>
      <c r="CO17" s="425"/>
      <c r="CP17" s="425"/>
    </row>
    <row r="18" spans="1:94" ht="15.75" customHeight="1">
      <c r="A18" s="63" t="s">
        <v>10</v>
      </c>
      <c r="B18" s="63" t="s">
        <v>27</v>
      </c>
      <c r="C18" s="63" t="s">
        <v>28</v>
      </c>
      <c r="D18" s="63" t="s">
        <v>2149</v>
      </c>
      <c r="E18" s="63" t="s">
        <v>146</v>
      </c>
      <c r="F18" s="63"/>
      <c r="G18" s="174" t="s">
        <v>2150</v>
      </c>
      <c r="H18" s="174"/>
      <c r="I18" s="174"/>
      <c r="J18" s="174" t="s">
        <v>2151</v>
      </c>
      <c r="K18" s="174"/>
      <c r="L18" s="174"/>
      <c r="M18" s="174">
        <v>9422952781</v>
      </c>
      <c r="N18" s="174" t="s">
        <v>4553</v>
      </c>
      <c r="O18" s="63" t="s">
        <v>15</v>
      </c>
      <c r="P18" s="63" t="s">
        <v>1449</v>
      </c>
      <c r="Q18" s="63" t="s">
        <v>5421</v>
      </c>
      <c r="R18" s="63" t="s">
        <v>125</v>
      </c>
      <c r="S18" s="63" t="s">
        <v>3407</v>
      </c>
      <c r="T18" s="174"/>
      <c r="U18" s="174"/>
      <c r="V18" s="63" t="s">
        <v>4164</v>
      </c>
      <c r="W18" s="63" t="s">
        <v>2037</v>
      </c>
      <c r="X18" s="174" t="s">
        <v>2155</v>
      </c>
      <c r="Y18" s="429">
        <v>45083</v>
      </c>
      <c r="Z18" s="430">
        <v>46911</v>
      </c>
      <c r="AA18" s="63" t="s">
        <v>4158</v>
      </c>
      <c r="AB18" s="63" t="s">
        <v>4159</v>
      </c>
      <c r="AC18" s="63"/>
      <c r="AD18" s="174" t="s">
        <v>8844</v>
      </c>
      <c r="AE18" s="174" t="s">
        <v>8845</v>
      </c>
      <c r="AF18" s="174" t="s">
        <v>8846</v>
      </c>
      <c r="AG18" s="174"/>
      <c r="AH18" s="174"/>
      <c r="AI18" s="418">
        <v>45362</v>
      </c>
      <c r="AJ18" s="174" t="s">
        <v>8675</v>
      </c>
      <c r="AK18" s="174"/>
      <c r="AL18" s="174"/>
      <c r="AM18" s="174"/>
      <c r="AN18" s="174"/>
      <c r="AO18" s="174"/>
      <c r="AP18" s="174"/>
      <c r="AQ18" s="174" t="s">
        <v>4516</v>
      </c>
      <c r="AR18" s="174" t="s">
        <v>2312</v>
      </c>
      <c r="AS18" s="174">
        <v>2024</v>
      </c>
      <c r="AT18" s="415">
        <v>45364</v>
      </c>
      <c r="AU18" s="174" t="s">
        <v>2323</v>
      </c>
      <c r="AV18" s="437" t="s">
        <v>8843</v>
      </c>
      <c r="AW18" s="439"/>
      <c r="AX18" s="440"/>
      <c r="AY18" s="422"/>
      <c r="AZ18" s="440"/>
      <c r="BA18" s="440"/>
      <c r="BB18" s="422"/>
      <c r="BC18" s="440"/>
      <c r="BD18" s="439"/>
      <c r="BE18" s="440"/>
      <c r="BF18" s="429">
        <v>44333</v>
      </c>
      <c r="BG18" s="426">
        <f t="shared" si="9"/>
        <v>0</v>
      </c>
      <c r="BH18" s="426">
        <f t="shared" si="10"/>
        <v>0</v>
      </c>
      <c r="BI18" s="426">
        <f t="shared" si="11"/>
        <v>0</v>
      </c>
      <c r="BJ18" s="426">
        <f t="shared" si="12"/>
        <v>0</v>
      </c>
      <c r="BK18" s="425" t="b">
        <f>COUNTIF($X$3:$X147,$X18)&gt;1</f>
        <v>0</v>
      </c>
      <c r="BL18" s="425"/>
      <c r="BM18" s="425"/>
      <c r="BN18" s="425"/>
      <c r="BO18" s="425"/>
      <c r="BP18" s="425"/>
      <c r="BQ18" s="425"/>
      <c r="BR18" s="425"/>
      <c r="BS18" s="425"/>
      <c r="BT18" s="425"/>
      <c r="BU18" s="425"/>
      <c r="BV18" s="425"/>
      <c r="BW18" s="425"/>
      <c r="BX18" s="425"/>
      <c r="BY18" s="425"/>
      <c r="BZ18" s="425"/>
      <c r="CA18" s="425"/>
      <c r="CB18" s="425"/>
      <c r="CC18" s="425"/>
      <c r="CD18" s="425"/>
      <c r="CE18" s="425"/>
      <c r="CF18" s="425"/>
      <c r="CG18" s="425"/>
      <c r="CH18" s="425"/>
      <c r="CI18" s="425"/>
      <c r="CJ18" s="425"/>
      <c r="CK18" s="425"/>
      <c r="CL18" s="425"/>
      <c r="CM18" s="425"/>
      <c r="CN18" s="425"/>
      <c r="CO18" s="425"/>
      <c r="CP18" s="425"/>
    </row>
    <row r="19" spans="1:94" ht="15.75" customHeight="1">
      <c r="A19" s="63" t="s">
        <v>10</v>
      </c>
      <c r="B19" s="63" t="s">
        <v>27</v>
      </c>
      <c r="C19" s="63" t="s">
        <v>28</v>
      </c>
      <c r="D19" s="63" t="s">
        <v>2149</v>
      </c>
      <c r="E19" s="63" t="s">
        <v>146</v>
      </c>
      <c r="F19" s="63"/>
      <c r="G19" s="174" t="s">
        <v>2150</v>
      </c>
      <c r="H19" s="174"/>
      <c r="I19" s="174"/>
      <c r="J19" s="174" t="s">
        <v>2151</v>
      </c>
      <c r="K19" s="174"/>
      <c r="L19" s="174"/>
      <c r="M19" s="174">
        <v>9422952781</v>
      </c>
      <c r="N19" s="174" t="s">
        <v>4553</v>
      </c>
      <c r="O19" s="63" t="s">
        <v>15</v>
      </c>
      <c r="P19" s="63" t="s">
        <v>1449</v>
      </c>
      <c r="Q19" s="63" t="s">
        <v>5421</v>
      </c>
      <c r="R19" s="63" t="s">
        <v>125</v>
      </c>
      <c r="S19" s="63" t="s">
        <v>3404</v>
      </c>
      <c r="T19" s="174"/>
      <c r="U19" s="174"/>
      <c r="V19" s="63" t="s">
        <v>4164</v>
      </c>
      <c r="W19" s="63" t="s">
        <v>2037</v>
      </c>
      <c r="X19" s="174" t="s">
        <v>2156</v>
      </c>
      <c r="Y19" s="429">
        <v>45083</v>
      </c>
      <c r="Z19" s="430">
        <v>46911</v>
      </c>
      <c r="AA19" s="63" t="s">
        <v>4158</v>
      </c>
      <c r="AB19" s="63" t="s">
        <v>4159</v>
      </c>
      <c r="AC19" s="63"/>
      <c r="AD19" s="174" t="s">
        <v>8844</v>
      </c>
      <c r="AE19" s="174" t="s">
        <v>8845</v>
      </c>
      <c r="AF19" s="174" t="s">
        <v>8846</v>
      </c>
      <c r="AG19" s="174"/>
      <c r="AH19" s="174"/>
      <c r="AI19" s="418">
        <v>45362</v>
      </c>
      <c r="AJ19" s="174" t="s">
        <v>8675</v>
      </c>
      <c r="AK19" s="174"/>
      <c r="AL19" s="174"/>
      <c r="AM19" s="174"/>
      <c r="AN19" s="174"/>
      <c r="AO19" s="174"/>
      <c r="AP19" s="174"/>
      <c r="AQ19" s="174" t="s">
        <v>4516</v>
      </c>
      <c r="AR19" s="174" t="s">
        <v>2312</v>
      </c>
      <c r="AS19" s="174">
        <v>2024</v>
      </c>
      <c r="AT19" s="415">
        <v>45364</v>
      </c>
      <c r="AU19" s="174" t="s">
        <v>2323</v>
      </c>
      <c r="AV19" s="437" t="s">
        <v>8843</v>
      </c>
      <c r="AW19" s="439"/>
      <c r="AX19" s="440"/>
      <c r="AY19" s="422"/>
      <c r="AZ19" s="440"/>
      <c r="BA19" s="440"/>
      <c r="BB19" s="422"/>
      <c r="BC19" s="440"/>
      <c r="BD19" s="439"/>
      <c r="BE19" s="440"/>
      <c r="BF19" s="429">
        <v>44333</v>
      </c>
      <c r="BG19" s="426">
        <f t="shared" si="9"/>
        <v>0</v>
      </c>
      <c r="BH19" s="426">
        <f t="shared" si="10"/>
        <v>0</v>
      </c>
      <c r="BI19" s="426">
        <f t="shared" si="11"/>
        <v>0</v>
      </c>
      <c r="BJ19" s="426">
        <f t="shared" si="12"/>
        <v>0</v>
      </c>
      <c r="BK19" s="425" t="b">
        <f>COUNTIF($X$3:$X147,$X19)&gt;1</f>
        <v>0</v>
      </c>
      <c r="BL19" s="425"/>
      <c r="BM19" s="425"/>
      <c r="BN19" s="425"/>
      <c r="BO19" s="425"/>
      <c r="BP19" s="425"/>
      <c r="BQ19" s="425"/>
      <c r="BR19" s="425"/>
      <c r="BS19" s="425"/>
      <c r="BT19" s="425"/>
      <c r="BU19" s="425"/>
      <c r="BV19" s="425"/>
      <c r="BW19" s="425"/>
      <c r="BX19" s="425"/>
      <c r="BY19" s="425"/>
      <c r="BZ19" s="425"/>
      <c r="CA19" s="425"/>
      <c r="CB19" s="425"/>
      <c r="CC19" s="425"/>
      <c r="CD19" s="425"/>
      <c r="CE19" s="425"/>
      <c r="CF19" s="425"/>
      <c r="CG19" s="425"/>
      <c r="CH19" s="425"/>
      <c r="CI19" s="425"/>
      <c r="CJ19" s="425"/>
      <c r="CK19" s="425"/>
      <c r="CL19" s="425"/>
      <c r="CM19" s="425"/>
      <c r="CN19" s="425"/>
      <c r="CO19" s="425"/>
      <c r="CP19" s="425"/>
    </row>
    <row r="20" spans="1:94" ht="15.75" customHeight="1">
      <c r="A20" s="63" t="s">
        <v>10</v>
      </c>
      <c r="B20" s="63" t="s">
        <v>27</v>
      </c>
      <c r="C20" s="63" t="s">
        <v>28</v>
      </c>
      <c r="D20" s="63" t="s">
        <v>2149</v>
      </c>
      <c r="E20" s="63" t="s">
        <v>146</v>
      </c>
      <c r="F20" s="63"/>
      <c r="G20" s="174" t="s">
        <v>2150</v>
      </c>
      <c r="H20" s="174"/>
      <c r="I20" s="174"/>
      <c r="J20" s="174" t="s">
        <v>2151</v>
      </c>
      <c r="K20" s="174"/>
      <c r="L20" s="174"/>
      <c r="M20" s="174">
        <v>9422952781</v>
      </c>
      <c r="N20" s="174" t="s">
        <v>4553</v>
      </c>
      <c r="O20" s="63" t="s">
        <v>15</v>
      </c>
      <c r="P20" s="63" t="s">
        <v>1449</v>
      </c>
      <c r="Q20" s="63" t="s">
        <v>5421</v>
      </c>
      <c r="R20" s="63" t="s">
        <v>125</v>
      </c>
      <c r="S20" s="174" t="s">
        <v>965</v>
      </c>
      <c r="T20" s="174"/>
      <c r="U20" s="174"/>
      <c r="V20" s="63" t="s">
        <v>4164</v>
      </c>
      <c r="W20" s="63" t="s">
        <v>810</v>
      </c>
      <c r="X20" s="174" t="s">
        <v>2157</v>
      </c>
      <c r="Y20" s="429">
        <v>45083</v>
      </c>
      <c r="Z20" s="430">
        <v>46911</v>
      </c>
      <c r="AA20" s="63" t="s">
        <v>4158</v>
      </c>
      <c r="AB20" s="63" t="s">
        <v>4159</v>
      </c>
      <c r="AC20" s="63"/>
      <c r="AD20" s="174" t="s">
        <v>8844</v>
      </c>
      <c r="AE20" s="174" t="s">
        <v>8845</v>
      </c>
      <c r="AF20" s="174" t="s">
        <v>8846</v>
      </c>
      <c r="AG20" s="174"/>
      <c r="AH20" s="174"/>
      <c r="AI20" s="418">
        <v>45362</v>
      </c>
      <c r="AJ20" s="174" t="s">
        <v>8675</v>
      </c>
      <c r="AK20" s="174"/>
      <c r="AL20" s="174"/>
      <c r="AM20" s="174"/>
      <c r="AN20" s="174"/>
      <c r="AO20" s="174"/>
      <c r="AP20" s="174"/>
      <c r="AQ20" s="174" t="s">
        <v>4516</v>
      </c>
      <c r="AR20" s="174" t="s">
        <v>2312</v>
      </c>
      <c r="AS20" s="174">
        <v>2024</v>
      </c>
      <c r="AT20" s="415">
        <v>45364</v>
      </c>
      <c r="AU20" s="174" t="s">
        <v>2323</v>
      </c>
      <c r="AV20" s="437" t="s">
        <v>8843</v>
      </c>
      <c r="AW20" s="439"/>
      <c r="AX20" s="440"/>
      <c r="AY20" s="422"/>
      <c r="AZ20" s="440"/>
      <c r="BA20" s="440"/>
      <c r="BB20" s="422"/>
      <c r="BC20" s="440"/>
      <c r="BD20" s="439"/>
      <c r="BE20" s="440"/>
      <c r="BF20" s="429">
        <v>44333</v>
      </c>
      <c r="BG20" s="426">
        <f t="shared" si="9"/>
        <v>0</v>
      </c>
      <c r="BH20" s="426">
        <f t="shared" si="10"/>
        <v>0</v>
      </c>
      <c r="BI20" s="426">
        <f t="shared" si="11"/>
        <v>0</v>
      </c>
      <c r="BJ20" s="426">
        <f t="shared" si="12"/>
        <v>0</v>
      </c>
      <c r="BK20" s="425" t="b">
        <f>COUNTIF($X$3:$X147,$X20)&gt;1</f>
        <v>0</v>
      </c>
      <c r="BL20" s="425"/>
      <c r="BM20" s="425"/>
      <c r="BN20" s="425"/>
      <c r="BO20" s="425"/>
      <c r="BP20" s="425"/>
      <c r="BQ20" s="425"/>
      <c r="BR20" s="425"/>
      <c r="BS20" s="425"/>
      <c r="BT20" s="425"/>
      <c r="BU20" s="425"/>
      <c r="BV20" s="425"/>
      <c r="BW20" s="425"/>
      <c r="BX20" s="425"/>
      <c r="BY20" s="425"/>
      <c r="BZ20" s="425"/>
      <c r="CA20" s="425"/>
      <c r="CB20" s="425"/>
      <c r="CC20" s="425"/>
      <c r="CD20" s="425"/>
      <c r="CE20" s="425"/>
      <c r="CF20" s="425"/>
      <c r="CG20" s="425"/>
      <c r="CH20" s="425"/>
      <c r="CI20" s="425"/>
      <c r="CJ20" s="425"/>
      <c r="CK20" s="425"/>
      <c r="CL20" s="425"/>
      <c r="CM20" s="425"/>
      <c r="CN20" s="425"/>
      <c r="CO20" s="425"/>
      <c r="CP20" s="425"/>
    </row>
    <row r="21" spans="1:94" ht="15.75" customHeight="1">
      <c r="A21" s="63" t="s">
        <v>10</v>
      </c>
      <c r="B21" s="63" t="s">
        <v>11</v>
      </c>
      <c r="C21" s="63" t="s">
        <v>12</v>
      </c>
      <c r="D21" s="63" t="s">
        <v>13</v>
      </c>
      <c r="E21" s="63" t="s">
        <v>3756</v>
      </c>
      <c r="F21" s="63"/>
      <c r="G21" s="63" t="s">
        <v>700</v>
      </c>
      <c r="H21" s="63"/>
      <c r="I21" s="63"/>
      <c r="J21" s="63" t="s">
        <v>701</v>
      </c>
      <c r="K21" s="63"/>
      <c r="L21" s="63"/>
      <c r="M21" s="63" t="s">
        <v>702</v>
      </c>
      <c r="N21" s="63" t="s">
        <v>5214</v>
      </c>
      <c r="O21" s="63" t="s">
        <v>15</v>
      </c>
      <c r="P21" s="63" t="s">
        <v>16</v>
      </c>
      <c r="Q21" s="63" t="s">
        <v>35</v>
      </c>
      <c r="R21" s="63" t="s">
        <v>84</v>
      </c>
      <c r="S21" s="63" t="s">
        <v>705</v>
      </c>
      <c r="T21" s="63"/>
      <c r="U21" s="63"/>
      <c r="V21" s="63" t="s">
        <v>4164</v>
      </c>
      <c r="W21" s="63" t="s">
        <v>706</v>
      </c>
      <c r="X21" s="63">
        <v>907022048</v>
      </c>
      <c r="Y21" s="429">
        <v>45017</v>
      </c>
      <c r="Z21" s="430">
        <v>46845</v>
      </c>
      <c r="AA21" s="63" t="s">
        <v>4158</v>
      </c>
      <c r="AB21" s="63" t="s">
        <v>4159</v>
      </c>
      <c r="AC21" s="63"/>
      <c r="AD21" s="63" t="s">
        <v>4283</v>
      </c>
      <c r="AE21" s="63" t="s">
        <v>4283</v>
      </c>
      <c r="AF21" s="63" t="s">
        <v>4283</v>
      </c>
      <c r="AG21" s="174"/>
      <c r="AH21" s="174"/>
      <c r="AI21" s="418">
        <v>45369</v>
      </c>
      <c r="AJ21" s="174" t="s">
        <v>8685</v>
      </c>
      <c r="AK21" s="174"/>
      <c r="AL21" s="174"/>
      <c r="AM21" s="174"/>
      <c r="AN21" s="174"/>
      <c r="AO21" s="174"/>
      <c r="AP21" s="174"/>
      <c r="AQ21" s="174"/>
      <c r="AR21" s="174" t="s">
        <v>2312</v>
      </c>
      <c r="AS21" s="174">
        <v>2024</v>
      </c>
      <c r="AT21" s="415">
        <v>45369</v>
      </c>
      <c r="AU21" s="174" t="s">
        <v>2323</v>
      </c>
      <c r="AV21" s="437"/>
      <c r="AW21" s="424"/>
      <c r="AX21" s="462"/>
      <c r="AY21" s="422"/>
      <c r="AZ21" s="530"/>
      <c r="BA21" s="530"/>
      <c r="BB21" s="422"/>
      <c r="BC21" s="530"/>
      <c r="BD21" s="424"/>
      <c r="BE21" s="462"/>
      <c r="BF21" s="429">
        <v>39939</v>
      </c>
      <c r="BG21" s="426">
        <f t="shared" si="9"/>
        <v>0</v>
      </c>
      <c r="BH21" s="426">
        <f t="shared" si="10"/>
        <v>0</v>
      </c>
      <c r="BI21" s="426">
        <f t="shared" si="11"/>
        <v>0</v>
      </c>
      <c r="BJ21" s="426">
        <f t="shared" si="12"/>
        <v>0</v>
      </c>
      <c r="BK21" s="425" t="b">
        <f t="shared" ref="BK21:BK22" si="13">COUNTIF($X$3:$X1855,$X21)&gt;1</f>
        <v>0</v>
      </c>
      <c r="BL21" s="462"/>
      <c r="BM21" s="462"/>
      <c r="BN21" s="462"/>
      <c r="BO21" s="462"/>
      <c r="BP21" s="462"/>
      <c r="BQ21" s="462"/>
      <c r="BR21" s="462"/>
      <c r="BS21" s="462"/>
      <c r="BT21" s="462"/>
      <c r="BU21" s="462"/>
      <c r="BV21" s="462"/>
      <c r="BW21" s="462"/>
      <c r="BX21" s="462"/>
      <c r="BY21" s="462"/>
      <c r="BZ21" s="462"/>
      <c r="CA21" s="462"/>
      <c r="CB21" s="462"/>
      <c r="CC21" s="462"/>
      <c r="CD21" s="462"/>
      <c r="CE21" s="462"/>
      <c r="CF21" s="462"/>
      <c r="CG21" s="462"/>
      <c r="CH21" s="462"/>
      <c r="CI21" s="462"/>
      <c r="CJ21" s="462"/>
      <c r="CK21" s="462"/>
      <c r="CL21" s="462"/>
      <c r="CM21" s="462"/>
      <c r="CN21" s="462"/>
      <c r="CO21" s="462"/>
      <c r="CP21" s="462"/>
    </row>
    <row r="22" spans="1:94" ht="15.75" customHeight="1">
      <c r="A22" s="174" t="s">
        <v>10</v>
      </c>
      <c r="B22" s="63" t="s">
        <v>11</v>
      </c>
      <c r="C22" s="63" t="s">
        <v>176</v>
      </c>
      <c r="D22" s="63" t="s">
        <v>3759</v>
      </c>
      <c r="E22" s="63" t="s">
        <v>3756</v>
      </c>
      <c r="F22" s="63"/>
      <c r="G22" s="63" t="s">
        <v>847</v>
      </c>
      <c r="H22" s="63"/>
      <c r="I22" s="63"/>
      <c r="J22" s="63" t="s">
        <v>848</v>
      </c>
      <c r="K22" s="63"/>
      <c r="L22" s="63"/>
      <c r="M22" s="63" t="s">
        <v>396</v>
      </c>
      <c r="N22" s="63"/>
      <c r="O22" s="63" t="s">
        <v>15</v>
      </c>
      <c r="P22" s="63" t="s">
        <v>16</v>
      </c>
      <c r="Q22" s="63" t="s">
        <v>21</v>
      </c>
      <c r="R22" s="63" t="s">
        <v>3006</v>
      </c>
      <c r="S22" s="63"/>
      <c r="T22" s="63" t="s">
        <v>180</v>
      </c>
      <c r="U22" s="63"/>
      <c r="V22" s="63" t="s">
        <v>22</v>
      </c>
      <c r="W22" s="63" t="s">
        <v>560</v>
      </c>
      <c r="X22" s="63" t="s">
        <v>849</v>
      </c>
      <c r="Y22" s="429">
        <v>42660</v>
      </c>
      <c r="Z22" s="63"/>
      <c r="AA22" s="63" t="s">
        <v>4158</v>
      </c>
      <c r="AB22" s="63" t="s">
        <v>4159</v>
      </c>
      <c r="AC22" s="63"/>
      <c r="AD22" s="63" t="s">
        <v>4283</v>
      </c>
      <c r="AE22" s="63" t="s">
        <v>4283</v>
      </c>
      <c r="AF22" s="63" t="s">
        <v>4283</v>
      </c>
      <c r="AG22" s="174"/>
      <c r="AH22" s="174"/>
      <c r="AI22" s="174"/>
      <c r="AJ22" s="174" t="s">
        <v>129</v>
      </c>
      <c r="AK22" s="174"/>
      <c r="AL22" s="174"/>
      <c r="AM22" s="174"/>
      <c r="AN22" s="174"/>
      <c r="AO22" s="174"/>
      <c r="AP22" s="174"/>
      <c r="AQ22" s="174"/>
      <c r="AR22" s="174" t="s">
        <v>2312</v>
      </c>
      <c r="AS22" s="174">
        <v>2024</v>
      </c>
      <c r="AT22" s="415">
        <v>45356</v>
      </c>
      <c r="AU22" s="174" t="s">
        <v>2323</v>
      </c>
      <c r="AV22" s="437"/>
      <c r="AW22" s="424"/>
      <c r="AX22" s="462"/>
      <c r="AY22" s="422"/>
      <c r="AZ22" s="530"/>
      <c r="BA22" s="530"/>
      <c r="BB22" s="422"/>
      <c r="BC22" s="530"/>
      <c r="BD22" s="424"/>
      <c r="BE22" s="462">
        <v>1</v>
      </c>
      <c r="BF22" s="426"/>
      <c r="BG22" s="426">
        <f t="shared" si="9"/>
        <v>0</v>
      </c>
      <c r="BH22" s="426">
        <f t="shared" si="10"/>
        <v>0</v>
      </c>
      <c r="BI22" s="426">
        <f t="shared" si="11"/>
        <v>0</v>
      </c>
      <c r="BJ22" s="426">
        <f t="shared" si="12"/>
        <v>0</v>
      </c>
      <c r="BK22" s="425" t="b">
        <f t="shared" si="13"/>
        <v>0</v>
      </c>
      <c r="BL22" s="462"/>
      <c r="BM22" s="462"/>
      <c r="BN22" s="462"/>
      <c r="BO22" s="462"/>
      <c r="BP22" s="462"/>
      <c r="BQ22" s="462"/>
      <c r="BR22" s="462"/>
      <c r="BS22" s="462"/>
      <c r="BT22" s="462"/>
      <c r="BU22" s="462"/>
      <c r="BV22" s="462"/>
      <c r="BW22" s="462"/>
      <c r="BX22" s="462"/>
      <c r="BY22" s="462"/>
      <c r="BZ22" s="462"/>
      <c r="CA22" s="462"/>
      <c r="CB22" s="462"/>
      <c r="CC22" s="462"/>
      <c r="CD22" s="462"/>
      <c r="CE22" s="462"/>
      <c r="CF22" s="462"/>
      <c r="CG22" s="462"/>
      <c r="CH22" s="462"/>
      <c r="CI22" s="462"/>
      <c r="CJ22" s="462"/>
      <c r="CK22" s="462"/>
      <c r="CL22" s="462"/>
      <c r="CM22" s="462"/>
      <c r="CN22" s="462"/>
      <c r="CO22" s="462"/>
      <c r="CP22" s="462"/>
    </row>
    <row r="23" spans="1:94" ht="15.75" customHeight="1">
      <c r="A23" s="954" t="s">
        <v>10129</v>
      </c>
      <c r="B23" s="176"/>
      <c r="C23" s="176"/>
      <c r="D23" s="176"/>
      <c r="E23" s="176"/>
      <c r="F23" s="176"/>
      <c r="G23" s="955">
        <f>COUNTA(G15:G22)</f>
        <v>8</v>
      </c>
      <c r="H23" s="313"/>
      <c r="I23" s="313"/>
      <c r="J23" s="313"/>
      <c r="K23" s="313"/>
      <c r="L23" s="313"/>
      <c r="M23" s="313"/>
      <c r="N23" s="313"/>
      <c r="O23" s="313"/>
      <c r="P23" s="313"/>
      <c r="Q23" s="313"/>
      <c r="R23" s="313"/>
      <c r="S23" s="313"/>
      <c r="T23" s="313"/>
      <c r="U23" s="313"/>
      <c r="V23" s="313"/>
      <c r="W23" s="313"/>
      <c r="X23" s="313"/>
      <c r="Y23" s="455"/>
      <c r="Z23" s="313"/>
      <c r="AA23" s="313"/>
      <c r="AB23" s="313"/>
      <c r="AC23" s="313"/>
      <c r="AD23" s="313"/>
      <c r="AE23" s="313"/>
      <c r="AF23" s="313"/>
      <c r="AG23" s="313"/>
      <c r="AH23" s="176"/>
      <c r="AI23" s="176"/>
      <c r="AJ23" s="490"/>
      <c r="AK23" s="176"/>
      <c r="AL23" s="176"/>
      <c r="AM23" s="176"/>
      <c r="AN23" s="176"/>
      <c r="AO23" s="176"/>
      <c r="AP23" s="176"/>
      <c r="AQ23" s="176"/>
      <c r="AR23" s="176"/>
      <c r="AS23" s="176"/>
      <c r="AT23" s="176"/>
      <c r="AU23" s="458"/>
      <c r="AV23" s="176"/>
      <c r="AW23" s="176"/>
      <c r="AX23" s="973"/>
      <c r="AY23" s="973"/>
      <c r="AZ23" s="973"/>
      <c r="BA23" s="973"/>
      <c r="BB23" s="973"/>
      <c r="BC23" s="973"/>
      <c r="BD23" s="973"/>
      <c r="BE23" s="973"/>
      <c r="BF23" s="973"/>
      <c r="BG23" s="973"/>
      <c r="BH23" s="973"/>
      <c r="BI23" s="462"/>
      <c r="BJ23" s="462"/>
      <c r="BK23" s="462"/>
      <c r="BL23" s="462"/>
      <c r="BM23" s="462"/>
      <c r="BN23" s="462"/>
      <c r="BO23" s="462"/>
      <c r="BP23" s="462"/>
      <c r="BQ23" s="462"/>
      <c r="BR23" s="462"/>
      <c r="BS23" s="462"/>
      <c r="BT23" s="462"/>
      <c r="BU23" s="462"/>
      <c r="BV23" s="462"/>
      <c r="BW23" s="462"/>
      <c r="BX23" s="462"/>
      <c r="BY23" s="462"/>
      <c r="BZ23" s="462"/>
      <c r="CA23" s="462"/>
      <c r="CB23" s="462"/>
      <c r="CC23" s="462"/>
      <c r="CD23" s="462"/>
      <c r="CE23" s="462"/>
      <c r="CF23" s="462"/>
      <c r="CG23" s="462"/>
      <c r="CH23" s="462"/>
      <c r="CI23" s="462"/>
      <c r="CJ23" s="462"/>
      <c r="CK23" s="462"/>
      <c r="CL23" s="462"/>
      <c r="CM23" s="462"/>
      <c r="CN23" s="462"/>
      <c r="CO23" s="462"/>
      <c r="CP23" s="462"/>
    </row>
    <row r="24" spans="1:94" ht="15.75" customHeight="1">
      <c r="A24" s="63" t="s">
        <v>10</v>
      </c>
      <c r="B24" s="63" t="s">
        <v>27</v>
      </c>
      <c r="C24" s="63" t="s">
        <v>28</v>
      </c>
      <c r="D24" s="63" t="s">
        <v>299</v>
      </c>
      <c r="E24" s="63" t="s">
        <v>28</v>
      </c>
      <c r="F24" s="63"/>
      <c r="G24" s="63" t="s">
        <v>3508</v>
      </c>
      <c r="H24" s="63"/>
      <c r="I24" s="63"/>
      <c r="J24" s="63" t="s">
        <v>301</v>
      </c>
      <c r="K24" s="63"/>
      <c r="L24" s="63"/>
      <c r="M24" s="63" t="s">
        <v>302</v>
      </c>
      <c r="N24" s="63" t="s">
        <v>4443</v>
      </c>
      <c r="O24" s="63" t="s">
        <v>113</v>
      </c>
      <c r="P24" s="63" t="s">
        <v>226</v>
      </c>
      <c r="Q24" s="63" t="s">
        <v>21</v>
      </c>
      <c r="R24" s="63" t="s">
        <v>125</v>
      </c>
      <c r="S24" s="63"/>
      <c r="T24" s="63" t="s">
        <v>306</v>
      </c>
      <c r="U24" s="63"/>
      <c r="V24" s="63" t="s">
        <v>22</v>
      </c>
      <c r="W24" s="63" t="s">
        <v>235</v>
      </c>
      <c r="X24" s="63" t="s">
        <v>307</v>
      </c>
      <c r="Y24" s="429">
        <v>45027</v>
      </c>
      <c r="Z24" s="469">
        <v>46855</v>
      </c>
      <c r="AA24" s="63" t="s">
        <v>4158</v>
      </c>
      <c r="AB24" s="63" t="s">
        <v>4159</v>
      </c>
      <c r="AC24" s="63"/>
      <c r="AD24" s="63" t="s">
        <v>8777</v>
      </c>
      <c r="AE24" s="63" t="s">
        <v>8778</v>
      </c>
      <c r="AF24" s="63" t="s">
        <v>8779</v>
      </c>
      <c r="AG24" s="174"/>
      <c r="AH24" s="174"/>
      <c r="AI24" s="418">
        <v>45400</v>
      </c>
      <c r="AJ24" s="174" t="s">
        <v>8675</v>
      </c>
      <c r="AK24" s="174"/>
      <c r="AL24" s="174"/>
      <c r="AM24" s="174"/>
      <c r="AN24" s="174"/>
      <c r="AO24" s="174"/>
      <c r="AP24" s="174"/>
      <c r="AQ24" s="174"/>
      <c r="AR24" s="174" t="s">
        <v>2315</v>
      </c>
      <c r="AS24" s="174">
        <v>2024</v>
      </c>
      <c r="AT24" s="415">
        <v>45400</v>
      </c>
      <c r="AU24" s="174" t="s">
        <v>2323</v>
      </c>
      <c r="AV24" s="437" t="s">
        <v>8780</v>
      </c>
      <c r="AW24" s="439"/>
      <c r="AX24" s="440"/>
      <c r="AY24" s="422"/>
      <c r="AZ24" s="440"/>
      <c r="BA24" s="440"/>
      <c r="BB24" s="422"/>
      <c r="BC24" s="440"/>
      <c r="BD24" s="439"/>
      <c r="BE24" s="440"/>
      <c r="BF24" s="429">
        <v>43752</v>
      </c>
      <c r="BG24" s="426">
        <f>COUNTIF(AU24,"new tvi &amp; program")</f>
        <v>0</v>
      </c>
      <c r="BH24" s="426">
        <f>COUNTIF(AU24,"additional program")</f>
        <v>0</v>
      </c>
      <c r="BI24" s="426">
        <f>COUNTIF(AU24,"migration")</f>
        <v>0</v>
      </c>
      <c r="BJ24" s="426">
        <f>SUM(BG24:BI24)</f>
        <v>0</v>
      </c>
      <c r="BK24" s="425" t="b">
        <f>COUNTIF($X$3:$X306,$X24)&gt;1</f>
        <v>0</v>
      </c>
      <c r="BL24" s="425"/>
      <c r="BM24" s="425"/>
      <c r="BN24" s="425"/>
      <c r="BO24" s="425"/>
      <c r="BP24" s="425"/>
      <c r="BQ24" s="425"/>
      <c r="BR24" s="425"/>
      <c r="BS24" s="425"/>
      <c r="BT24" s="425"/>
      <c r="BU24" s="425"/>
      <c r="BV24" s="425"/>
      <c r="BW24" s="425"/>
      <c r="BX24" s="425"/>
      <c r="BY24" s="425"/>
      <c r="BZ24" s="425"/>
      <c r="CA24" s="425"/>
      <c r="CB24" s="425"/>
      <c r="CC24" s="425"/>
      <c r="CD24" s="425"/>
      <c r="CE24" s="425"/>
      <c r="CF24" s="425"/>
      <c r="CG24" s="425"/>
      <c r="CH24" s="425"/>
      <c r="CI24" s="425"/>
      <c r="CJ24" s="425"/>
      <c r="CK24" s="425"/>
      <c r="CL24" s="425"/>
      <c r="CM24" s="425"/>
      <c r="CN24" s="425"/>
      <c r="CO24" s="425"/>
      <c r="CP24" s="425"/>
    </row>
    <row r="25" spans="1:94" ht="15.75" customHeight="1">
      <c r="A25" s="954" t="s">
        <v>10130</v>
      </c>
      <c r="B25" s="176"/>
      <c r="C25" s="176"/>
      <c r="D25" s="176"/>
      <c r="E25" s="176"/>
      <c r="F25" s="176"/>
      <c r="G25" s="955">
        <v>1</v>
      </c>
      <c r="H25" s="313"/>
      <c r="I25" s="313"/>
      <c r="J25" s="313"/>
      <c r="K25" s="313"/>
      <c r="L25" s="313"/>
      <c r="M25" s="313"/>
      <c r="N25" s="313"/>
      <c r="O25" s="313"/>
      <c r="P25" s="313"/>
      <c r="Q25" s="313"/>
      <c r="R25" s="313"/>
      <c r="S25" s="313"/>
      <c r="T25" s="313"/>
      <c r="U25" s="313"/>
      <c r="V25" s="313"/>
      <c r="W25" s="313"/>
      <c r="X25" s="313"/>
      <c r="Y25" s="455"/>
      <c r="Z25" s="313"/>
      <c r="AA25" s="313"/>
      <c r="AB25" s="313"/>
      <c r="AC25" s="313"/>
      <c r="AD25" s="313"/>
      <c r="AE25" s="313"/>
      <c r="AF25" s="313"/>
      <c r="AG25" s="455"/>
      <c r="AH25" s="176"/>
      <c r="AI25" s="176"/>
      <c r="AJ25" s="490"/>
      <c r="AK25" s="176"/>
      <c r="AL25" s="176"/>
      <c r="AM25" s="176"/>
      <c r="AN25" s="176"/>
      <c r="AO25" s="176"/>
      <c r="AP25" s="176"/>
      <c r="AQ25" s="176"/>
      <c r="AR25" s="176"/>
      <c r="AS25" s="176"/>
      <c r="AT25" s="176"/>
      <c r="AU25" s="458"/>
      <c r="AV25" s="176"/>
      <c r="AW25" s="176"/>
      <c r="AX25" s="973"/>
      <c r="AY25" s="973"/>
      <c r="AZ25" s="973"/>
      <c r="BA25" s="973"/>
      <c r="BB25" s="973"/>
      <c r="BC25" s="973"/>
      <c r="BD25" s="973"/>
      <c r="BE25" s="973"/>
      <c r="BF25" s="973"/>
      <c r="BG25" s="973"/>
      <c r="BH25" s="973"/>
      <c r="BI25" s="462"/>
      <c r="BJ25" s="462"/>
      <c r="BK25" s="462"/>
      <c r="BL25" s="462"/>
      <c r="BM25" s="462"/>
      <c r="BN25" s="462"/>
      <c r="BO25" s="462"/>
      <c r="BP25" s="462"/>
      <c r="BQ25" s="462"/>
      <c r="BR25" s="462"/>
      <c r="BS25" s="462"/>
      <c r="BT25" s="462"/>
      <c r="BU25" s="462"/>
      <c r="BV25" s="462"/>
      <c r="BW25" s="462"/>
      <c r="BX25" s="462"/>
      <c r="BY25" s="462"/>
      <c r="BZ25" s="462"/>
      <c r="CA25" s="462"/>
      <c r="CB25" s="462"/>
      <c r="CC25" s="462"/>
      <c r="CD25" s="462"/>
      <c r="CE25" s="462"/>
      <c r="CF25" s="462"/>
      <c r="CG25" s="462"/>
      <c r="CH25" s="462"/>
      <c r="CI25" s="462"/>
      <c r="CJ25" s="462"/>
      <c r="CK25" s="462"/>
      <c r="CL25" s="462"/>
      <c r="CM25" s="462"/>
      <c r="CN25" s="462"/>
      <c r="CO25" s="462"/>
      <c r="CP25" s="462"/>
    </row>
    <row r="26" spans="1:94" ht="15.75" customHeight="1">
      <c r="A26" s="63" t="s">
        <v>10</v>
      </c>
      <c r="B26" s="63" t="s">
        <v>27</v>
      </c>
      <c r="C26" s="63" t="s">
        <v>28</v>
      </c>
      <c r="D26" s="63" t="s">
        <v>29</v>
      </c>
      <c r="E26" s="63" t="s">
        <v>30</v>
      </c>
      <c r="F26" s="63"/>
      <c r="G26" s="63" t="s">
        <v>2023</v>
      </c>
      <c r="H26" s="63"/>
      <c r="I26" s="63"/>
      <c r="J26" s="63" t="s">
        <v>2024</v>
      </c>
      <c r="K26" s="63"/>
      <c r="L26" s="63"/>
      <c r="M26" s="63" t="s">
        <v>2025</v>
      </c>
      <c r="N26" s="63" t="s">
        <v>8819</v>
      </c>
      <c r="O26" s="63" t="s">
        <v>15</v>
      </c>
      <c r="P26" s="63" t="s">
        <v>16</v>
      </c>
      <c r="Q26" s="63" t="s">
        <v>21</v>
      </c>
      <c r="R26" s="63" t="s">
        <v>3006</v>
      </c>
      <c r="S26" s="63"/>
      <c r="T26" s="63" t="s">
        <v>2026</v>
      </c>
      <c r="U26" s="63"/>
      <c r="V26" s="63" t="s">
        <v>22</v>
      </c>
      <c r="W26" s="63" t="s">
        <v>2027</v>
      </c>
      <c r="X26" s="63" t="s">
        <v>2028</v>
      </c>
      <c r="Y26" s="429">
        <v>45029</v>
      </c>
      <c r="Z26" s="430">
        <v>46857</v>
      </c>
      <c r="AA26" s="63" t="s">
        <v>4158</v>
      </c>
      <c r="AB26" s="63" t="s">
        <v>4159</v>
      </c>
      <c r="AC26" s="63"/>
      <c r="AD26" s="63" t="s">
        <v>8820</v>
      </c>
      <c r="AE26" s="63" t="s">
        <v>8821</v>
      </c>
      <c r="AF26" s="435">
        <v>45502</v>
      </c>
      <c r="AG26" s="174"/>
      <c r="AH26" s="174"/>
      <c r="AI26" s="418">
        <v>45429</v>
      </c>
      <c r="AJ26" s="174" t="s">
        <v>2296</v>
      </c>
      <c r="AK26" s="174"/>
      <c r="AL26" s="174"/>
      <c r="AM26" s="174"/>
      <c r="AN26" s="174"/>
      <c r="AO26" s="174"/>
      <c r="AP26" s="174"/>
      <c r="AQ26" s="174"/>
      <c r="AR26" s="174" t="s">
        <v>2317</v>
      </c>
      <c r="AS26" s="174">
        <v>2024</v>
      </c>
      <c r="AT26" s="415">
        <v>45432</v>
      </c>
      <c r="AU26" s="174" t="s">
        <v>2323</v>
      </c>
      <c r="AV26" s="437" t="s">
        <v>4233</v>
      </c>
      <c r="AW26" s="424"/>
      <c r="AX26" s="425"/>
      <c r="AY26" s="422"/>
      <c r="AZ26" s="425"/>
      <c r="BA26" s="425"/>
      <c r="BB26" s="422"/>
      <c r="BC26" s="425"/>
      <c r="BD26" s="424"/>
      <c r="BE26" s="425">
        <v>1</v>
      </c>
      <c r="BF26" s="429">
        <v>43790</v>
      </c>
      <c r="BG26" s="426">
        <f t="shared" ref="BG26:BG52" si="14">COUNTIF(AU26,"new tvi &amp; program")</f>
        <v>0</v>
      </c>
      <c r="BH26" s="426">
        <f t="shared" ref="BH26:BH52" si="15">COUNTIF(AU26,"additional program")</f>
        <v>0</v>
      </c>
      <c r="BI26" s="426">
        <f t="shared" ref="BI26:BI52" si="16">COUNTIF(AU26,"migration")</f>
        <v>0</v>
      </c>
      <c r="BJ26" s="426">
        <f t="shared" ref="BJ26:BJ52" si="17">SUM(BG26:BI26)</f>
        <v>0</v>
      </c>
      <c r="BK26" s="425" t="b">
        <f>COUNTIF($X$3:$X272,$X26)&gt;1</f>
        <v>0</v>
      </c>
      <c r="BL26" s="425"/>
      <c r="BM26" s="425"/>
      <c r="BN26" s="425"/>
      <c r="BO26" s="425"/>
      <c r="BP26" s="425"/>
      <c r="BQ26" s="425"/>
      <c r="BR26" s="425"/>
      <c r="BS26" s="425"/>
      <c r="BT26" s="425"/>
      <c r="BU26" s="425"/>
      <c r="BV26" s="425"/>
      <c r="BW26" s="425"/>
      <c r="BX26" s="425"/>
      <c r="BY26" s="425"/>
      <c r="BZ26" s="425"/>
      <c r="CA26" s="425"/>
      <c r="CB26" s="425"/>
      <c r="CC26" s="425"/>
      <c r="CD26" s="425"/>
      <c r="CE26" s="425"/>
      <c r="CF26" s="425"/>
      <c r="CG26" s="425"/>
      <c r="CH26" s="425"/>
      <c r="CI26" s="425"/>
      <c r="CJ26" s="425"/>
      <c r="CK26" s="425"/>
      <c r="CL26" s="425"/>
      <c r="CM26" s="425"/>
      <c r="CN26" s="425"/>
      <c r="CO26" s="425"/>
      <c r="CP26" s="425"/>
    </row>
    <row r="27" spans="1:94" ht="15.75" customHeight="1">
      <c r="A27" s="63" t="s">
        <v>10</v>
      </c>
      <c r="B27" s="63" t="s">
        <v>27</v>
      </c>
      <c r="C27" s="63" t="s">
        <v>123</v>
      </c>
      <c r="D27" s="63" t="s">
        <v>159</v>
      </c>
      <c r="E27" s="63" t="s">
        <v>509</v>
      </c>
      <c r="F27" s="63"/>
      <c r="G27" s="63" t="s">
        <v>8823</v>
      </c>
      <c r="H27" s="63"/>
      <c r="I27" s="63"/>
      <c r="J27" s="63" t="s">
        <v>2033</v>
      </c>
      <c r="K27" s="63"/>
      <c r="L27" s="63"/>
      <c r="M27" s="63">
        <v>9753950543</v>
      </c>
      <c r="N27" s="63"/>
      <c r="O27" s="63" t="s">
        <v>15</v>
      </c>
      <c r="P27" s="63" t="s">
        <v>1449</v>
      </c>
      <c r="Q27" s="63" t="s">
        <v>5421</v>
      </c>
      <c r="R27" s="63" t="s">
        <v>125</v>
      </c>
      <c r="S27" s="63" t="s">
        <v>973</v>
      </c>
      <c r="T27" s="63"/>
      <c r="U27" s="63"/>
      <c r="V27" s="63" t="s">
        <v>4164</v>
      </c>
      <c r="W27" s="63" t="s">
        <v>2037</v>
      </c>
      <c r="X27" s="63" t="s">
        <v>2038</v>
      </c>
      <c r="Y27" s="429">
        <v>45010</v>
      </c>
      <c r="Z27" s="430">
        <v>46838</v>
      </c>
      <c r="AA27" s="63" t="s">
        <v>4158</v>
      </c>
      <c r="AB27" s="63" t="s">
        <v>4159</v>
      </c>
      <c r="AC27" s="63"/>
      <c r="AD27" s="63" t="s">
        <v>8825</v>
      </c>
      <c r="AE27" s="63" t="s">
        <v>8826</v>
      </c>
      <c r="AF27" s="63" t="s">
        <v>8827</v>
      </c>
      <c r="AG27" s="174"/>
      <c r="AH27" s="174"/>
      <c r="AI27" s="418">
        <v>45420</v>
      </c>
      <c r="AJ27" s="174" t="s">
        <v>8675</v>
      </c>
      <c r="AK27" s="174"/>
      <c r="AL27" s="174"/>
      <c r="AM27" s="174"/>
      <c r="AN27" s="174"/>
      <c r="AO27" s="174"/>
      <c r="AP27" s="174"/>
      <c r="AQ27" s="174" t="s">
        <v>4516</v>
      </c>
      <c r="AR27" s="174" t="s">
        <v>2317</v>
      </c>
      <c r="AS27" s="174">
        <v>2024</v>
      </c>
      <c r="AT27" s="415">
        <v>45421</v>
      </c>
      <c r="AU27" s="174" t="s">
        <v>2323</v>
      </c>
      <c r="AV27" s="437" t="s">
        <v>8829</v>
      </c>
      <c r="AW27" s="467"/>
      <c r="AX27" s="468"/>
      <c r="AY27" s="422"/>
      <c r="AZ27" s="468"/>
      <c r="BA27" s="468"/>
      <c r="BB27" s="422"/>
      <c r="BC27" s="468"/>
      <c r="BD27" s="467"/>
      <c r="BE27" s="468"/>
      <c r="BF27" s="429">
        <v>43847</v>
      </c>
      <c r="BG27" s="426">
        <f t="shared" si="14"/>
        <v>0</v>
      </c>
      <c r="BH27" s="426">
        <f t="shared" si="15"/>
        <v>0</v>
      </c>
      <c r="BI27" s="426">
        <f t="shared" si="16"/>
        <v>0</v>
      </c>
      <c r="BJ27" s="426">
        <f t="shared" si="17"/>
        <v>0</v>
      </c>
      <c r="BK27" s="425" t="b">
        <f>COUNTIF($X$3:$X270,$X27)&gt;1</f>
        <v>0</v>
      </c>
      <c r="BL27" s="425"/>
      <c r="BM27" s="425"/>
      <c r="BN27" s="425"/>
      <c r="BO27" s="425"/>
      <c r="BP27" s="425"/>
      <c r="BQ27" s="425"/>
      <c r="BR27" s="425"/>
      <c r="BS27" s="425"/>
      <c r="BT27" s="425"/>
      <c r="BU27" s="425"/>
      <c r="BV27" s="425"/>
      <c r="BW27" s="425"/>
      <c r="BX27" s="425"/>
      <c r="BY27" s="425"/>
      <c r="BZ27" s="425"/>
      <c r="CA27" s="425"/>
      <c r="CB27" s="425"/>
      <c r="CC27" s="425"/>
      <c r="CD27" s="425"/>
      <c r="CE27" s="425"/>
      <c r="CF27" s="425"/>
      <c r="CG27" s="425"/>
      <c r="CH27" s="425"/>
      <c r="CI27" s="425"/>
      <c r="CJ27" s="425"/>
      <c r="CK27" s="425"/>
      <c r="CL27" s="425"/>
      <c r="CM27" s="425"/>
      <c r="CN27" s="425"/>
      <c r="CO27" s="425"/>
      <c r="CP27" s="425"/>
    </row>
    <row r="28" spans="1:94" ht="15.75" customHeight="1">
      <c r="A28" s="63" t="s">
        <v>10</v>
      </c>
      <c r="B28" s="63" t="s">
        <v>27</v>
      </c>
      <c r="C28" s="63" t="s">
        <v>123</v>
      </c>
      <c r="D28" s="63" t="s">
        <v>159</v>
      </c>
      <c r="E28" s="63" t="s">
        <v>509</v>
      </c>
      <c r="F28" s="63"/>
      <c r="G28" s="63" t="s">
        <v>8823</v>
      </c>
      <c r="H28" s="63"/>
      <c r="I28" s="63"/>
      <c r="J28" s="63" t="s">
        <v>2033</v>
      </c>
      <c r="K28" s="63"/>
      <c r="L28" s="63"/>
      <c r="M28" s="63">
        <v>9753950543</v>
      </c>
      <c r="N28" s="63"/>
      <c r="O28" s="63" t="s">
        <v>15</v>
      </c>
      <c r="P28" s="63" t="s">
        <v>1449</v>
      </c>
      <c r="Q28" s="63" t="s">
        <v>5421</v>
      </c>
      <c r="R28" s="63" t="s">
        <v>125</v>
      </c>
      <c r="S28" s="63" t="s">
        <v>3407</v>
      </c>
      <c r="T28" s="63"/>
      <c r="U28" s="63"/>
      <c r="V28" s="63" t="s">
        <v>4164</v>
      </c>
      <c r="W28" s="63" t="s">
        <v>2037</v>
      </c>
      <c r="X28" s="63" t="s">
        <v>2039</v>
      </c>
      <c r="Y28" s="429">
        <v>45010</v>
      </c>
      <c r="Z28" s="430">
        <v>46838</v>
      </c>
      <c r="AA28" s="63" t="s">
        <v>4158</v>
      </c>
      <c r="AB28" s="63" t="s">
        <v>4159</v>
      </c>
      <c r="AC28" s="63"/>
      <c r="AD28" s="63" t="s">
        <v>8825</v>
      </c>
      <c r="AE28" s="63" t="s">
        <v>8826</v>
      </c>
      <c r="AF28" s="63" t="s">
        <v>8827</v>
      </c>
      <c r="AG28" s="174"/>
      <c r="AH28" s="174"/>
      <c r="AI28" s="418">
        <v>45420</v>
      </c>
      <c r="AJ28" s="174" t="s">
        <v>8675</v>
      </c>
      <c r="AK28" s="174"/>
      <c r="AL28" s="174"/>
      <c r="AM28" s="174"/>
      <c r="AN28" s="174"/>
      <c r="AO28" s="174"/>
      <c r="AP28" s="174"/>
      <c r="AQ28" s="174" t="s">
        <v>4516</v>
      </c>
      <c r="AR28" s="174" t="s">
        <v>2317</v>
      </c>
      <c r="AS28" s="174">
        <v>2024</v>
      </c>
      <c r="AT28" s="415">
        <v>45421</v>
      </c>
      <c r="AU28" s="174" t="s">
        <v>2323</v>
      </c>
      <c r="AV28" s="437" t="s">
        <v>8829</v>
      </c>
      <c r="AW28" s="467"/>
      <c r="AX28" s="468"/>
      <c r="AY28" s="422"/>
      <c r="AZ28" s="468"/>
      <c r="BA28" s="468"/>
      <c r="BB28" s="422"/>
      <c r="BC28" s="468"/>
      <c r="BD28" s="467"/>
      <c r="BE28" s="468"/>
      <c r="BF28" s="429">
        <v>43847</v>
      </c>
      <c r="BG28" s="426">
        <f t="shared" si="14"/>
        <v>0</v>
      </c>
      <c r="BH28" s="426">
        <f t="shared" si="15"/>
        <v>0</v>
      </c>
      <c r="BI28" s="426">
        <f t="shared" si="16"/>
        <v>0</v>
      </c>
      <c r="BJ28" s="426">
        <f t="shared" si="17"/>
        <v>0</v>
      </c>
      <c r="BK28" s="425" t="b">
        <f>COUNTIF($X$3:$X270,$X28)&gt;1</f>
        <v>0</v>
      </c>
      <c r="BL28" s="425"/>
      <c r="BM28" s="425"/>
      <c r="BN28" s="425"/>
      <c r="BO28" s="425"/>
      <c r="BP28" s="425"/>
      <c r="BQ28" s="425"/>
      <c r="BR28" s="425"/>
      <c r="BS28" s="425"/>
      <c r="BT28" s="425"/>
      <c r="BU28" s="425"/>
      <c r="BV28" s="425"/>
      <c r="BW28" s="425"/>
      <c r="BX28" s="425"/>
      <c r="BY28" s="425"/>
      <c r="BZ28" s="425"/>
      <c r="CA28" s="425"/>
      <c r="CB28" s="425"/>
      <c r="CC28" s="425"/>
      <c r="CD28" s="425"/>
      <c r="CE28" s="425"/>
      <c r="CF28" s="425"/>
      <c r="CG28" s="425"/>
      <c r="CH28" s="425"/>
      <c r="CI28" s="425"/>
      <c r="CJ28" s="425"/>
      <c r="CK28" s="425"/>
      <c r="CL28" s="425"/>
      <c r="CM28" s="425"/>
      <c r="CN28" s="425"/>
      <c r="CO28" s="425"/>
      <c r="CP28" s="425"/>
    </row>
    <row r="29" spans="1:94" ht="15.75" customHeight="1">
      <c r="A29" s="63" t="s">
        <v>10</v>
      </c>
      <c r="B29" s="63" t="s">
        <v>27</v>
      </c>
      <c r="C29" s="63" t="s">
        <v>123</v>
      </c>
      <c r="D29" s="63" t="s">
        <v>159</v>
      </c>
      <c r="E29" s="63" t="s">
        <v>509</v>
      </c>
      <c r="F29" s="63"/>
      <c r="G29" s="63" t="s">
        <v>8823</v>
      </c>
      <c r="H29" s="63"/>
      <c r="I29" s="63"/>
      <c r="J29" s="63" t="s">
        <v>2033</v>
      </c>
      <c r="K29" s="63"/>
      <c r="L29" s="63"/>
      <c r="M29" s="63">
        <v>9753950543</v>
      </c>
      <c r="N29" s="63"/>
      <c r="O29" s="63" t="s">
        <v>15</v>
      </c>
      <c r="P29" s="63" t="s">
        <v>1449</v>
      </c>
      <c r="Q29" s="63" t="s">
        <v>5421</v>
      </c>
      <c r="R29" s="63" t="s">
        <v>125</v>
      </c>
      <c r="S29" s="63" t="s">
        <v>965</v>
      </c>
      <c r="T29" s="63"/>
      <c r="U29" s="63"/>
      <c r="V29" s="63" t="s">
        <v>4164</v>
      </c>
      <c r="W29" s="63" t="s">
        <v>2041</v>
      </c>
      <c r="X29" s="63" t="s">
        <v>2042</v>
      </c>
      <c r="Y29" s="429">
        <v>45010</v>
      </c>
      <c r="Z29" s="430">
        <v>46838</v>
      </c>
      <c r="AA29" s="63" t="s">
        <v>4158</v>
      </c>
      <c r="AB29" s="63" t="s">
        <v>4159</v>
      </c>
      <c r="AC29" s="63"/>
      <c r="AD29" s="63" t="s">
        <v>8831</v>
      </c>
      <c r="AE29" s="63" t="s">
        <v>8832</v>
      </c>
      <c r="AF29" s="435">
        <v>45549</v>
      </c>
      <c r="AG29" s="174"/>
      <c r="AH29" s="174"/>
      <c r="AI29" s="418">
        <v>45420</v>
      </c>
      <c r="AJ29" s="174" t="s">
        <v>8675</v>
      </c>
      <c r="AK29" s="174"/>
      <c r="AL29" s="174"/>
      <c r="AM29" s="174"/>
      <c r="AN29" s="174"/>
      <c r="AO29" s="174"/>
      <c r="AP29" s="174"/>
      <c r="AQ29" s="174" t="s">
        <v>4516</v>
      </c>
      <c r="AR29" s="174" t="s">
        <v>2317</v>
      </c>
      <c r="AS29" s="174">
        <v>2024</v>
      </c>
      <c r="AT29" s="415">
        <v>45421</v>
      </c>
      <c r="AU29" s="174" t="s">
        <v>2323</v>
      </c>
      <c r="AV29" s="437" t="s">
        <v>8829</v>
      </c>
      <c r="AW29" s="467"/>
      <c r="AX29" s="468"/>
      <c r="AY29" s="422"/>
      <c r="AZ29" s="468"/>
      <c r="BA29" s="468"/>
      <c r="BB29" s="422"/>
      <c r="BC29" s="468"/>
      <c r="BD29" s="467"/>
      <c r="BE29" s="468"/>
      <c r="BF29" s="429">
        <v>43847</v>
      </c>
      <c r="BG29" s="426">
        <f t="shared" si="14"/>
        <v>0</v>
      </c>
      <c r="BH29" s="426">
        <f t="shared" si="15"/>
        <v>0</v>
      </c>
      <c r="BI29" s="426">
        <f t="shared" si="16"/>
        <v>0</v>
      </c>
      <c r="BJ29" s="426">
        <f t="shared" si="17"/>
        <v>0</v>
      </c>
      <c r="BK29" s="425" t="b">
        <f>COUNTIF($X$3:$X269,$X29)&gt;1</f>
        <v>0</v>
      </c>
      <c r="BL29" s="425"/>
      <c r="BM29" s="425"/>
      <c r="BN29" s="425"/>
      <c r="BO29" s="425"/>
      <c r="BP29" s="425"/>
      <c r="BQ29" s="425"/>
      <c r="BR29" s="425"/>
      <c r="BS29" s="425"/>
      <c r="BT29" s="425"/>
      <c r="BU29" s="425"/>
      <c r="BV29" s="425"/>
      <c r="BW29" s="425"/>
      <c r="BX29" s="425"/>
      <c r="BY29" s="425"/>
      <c r="BZ29" s="425"/>
      <c r="CA29" s="425"/>
      <c r="CB29" s="425"/>
      <c r="CC29" s="425"/>
      <c r="CD29" s="425"/>
      <c r="CE29" s="425"/>
      <c r="CF29" s="425"/>
      <c r="CG29" s="425"/>
      <c r="CH29" s="425"/>
      <c r="CI29" s="425"/>
      <c r="CJ29" s="425"/>
      <c r="CK29" s="425"/>
      <c r="CL29" s="425"/>
      <c r="CM29" s="425"/>
      <c r="CN29" s="425"/>
      <c r="CO29" s="425"/>
      <c r="CP29" s="425"/>
    </row>
    <row r="30" spans="1:94" ht="15.75" customHeight="1">
      <c r="A30" s="63" t="s">
        <v>10</v>
      </c>
      <c r="B30" s="63" t="s">
        <v>27</v>
      </c>
      <c r="C30" s="63" t="s">
        <v>123</v>
      </c>
      <c r="D30" s="63" t="s">
        <v>159</v>
      </c>
      <c r="E30" s="63" t="s">
        <v>509</v>
      </c>
      <c r="F30" s="63"/>
      <c r="G30" s="63" t="s">
        <v>8823</v>
      </c>
      <c r="H30" s="63"/>
      <c r="I30" s="63"/>
      <c r="J30" s="63" t="s">
        <v>2033</v>
      </c>
      <c r="K30" s="63"/>
      <c r="L30" s="63"/>
      <c r="M30" s="63">
        <v>9753950543</v>
      </c>
      <c r="N30" s="63"/>
      <c r="O30" s="63" t="s">
        <v>15</v>
      </c>
      <c r="P30" s="63" t="s">
        <v>1449</v>
      </c>
      <c r="Q30" s="63" t="s">
        <v>5421</v>
      </c>
      <c r="R30" s="63" t="s">
        <v>125</v>
      </c>
      <c r="S30" s="63" t="s">
        <v>968</v>
      </c>
      <c r="T30" s="63"/>
      <c r="U30" s="63"/>
      <c r="V30" s="63" t="s">
        <v>4164</v>
      </c>
      <c r="W30" s="63" t="s">
        <v>2037</v>
      </c>
      <c r="X30" s="63" t="s">
        <v>2043</v>
      </c>
      <c r="Y30" s="429">
        <v>45010</v>
      </c>
      <c r="Z30" s="430">
        <v>46838</v>
      </c>
      <c r="AA30" s="63" t="s">
        <v>4158</v>
      </c>
      <c r="AB30" s="63" t="s">
        <v>4159</v>
      </c>
      <c r="AC30" s="63"/>
      <c r="AD30" s="63" t="s">
        <v>8833</v>
      </c>
      <c r="AE30" s="63" t="s">
        <v>8834</v>
      </c>
      <c r="AF30" s="435">
        <v>45549</v>
      </c>
      <c r="AG30" s="174"/>
      <c r="AH30" s="174"/>
      <c r="AI30" s="418">
        <v>45420</v>
      </c>
      <c r="AJ30" s="174" t="s">
        <v>8675</v>
      </c>
      <c r="AK30" s="174"/>
      <c r="AL30" s="174"/>
      <c r="AM30" s="174"/>
      <c r="AN30" s="174"/>
      <c r="AO30" s="174"/>
      <c r="AP30" s="174"/>
      <c r="AQ30" s="174" t="s">
        <v>4516</v>
      </c>
      <c r="AR30" s="174" t="s">
        <v>2317</v>
      </c>
      <c r="AS30" s="174">
        <v>2024</v>
      </c>
      <c r="AT30" s="415">
        <v>45421</v>
      </c>
      <c r="AU30" s="174" t="s">
        <v>2323</v>
      </c>
      <c r="AV30" s="437" t="s">
        <v>8829</v>
      </c>
      <c r="AW30" s="467"/>
      <c r="AX30" s="468"/>
      <c r="AY30" s="422"/>
      <c r="AZ30" s="468"/>
      <c r="BA30" s="468"/>
      <c r="BB30" s="422"/>
      <c r="BC30" s="468"/>
      <c r="BD30" s="467"/>
      <c r="BE30" s="468"/>
      <c r="BF30" s="429">
        <v>43847</v>
      </c>
      <c r="BG30" s="426">
        <f t="shared" si="14"/>
        <v>0</v>
      </c>
      <c r="BH30" s="426">
        <f t="shared" si="15"/>
        <v>0</v>
      </c>
      <c r="BI30" s="426">
        <f t="shared" si="16"/>
        <v>0</v>
      </c>
      <c r="BJ30" s="426">
        <f t="shared" si="17"/>
        <v>0</v>
      </c>
      <c r="BK30" s="425" t="b">
        <f>COUNTIF($X$3:$X269,$X30)&gt;1</f>
        <v>0</v>
      </c>
      <c r="BL30" s="425"/>
      <c r="BM30" s="425"/>
      <c r="BN30" s="425"/>
      <c r="BO30" s="425"/>
      <c r="BP30" s="425"/>
      <c r="BQ30" s="425"/>
      <c r="BR30" s="425"/>
      <c r="BS30" s="425"/>
      <c r="BT30" s="425"/>
      <c r="BU30" s="425"/>
      <c r="BV30" s="425"/>
      <c r="BW30" s="425"/>
      <c r="BX30" s="425"/>
      <c r="BY30" s="425"/>
      <c r="BZ30" s="425"/>
      <c r="CA30" s="425"/>
      <c r="CB30" s="425"/>
      <c r="CC30" s="425"/>
      <c r="CD30" s="425"/>
      <c r="CE30" s="425"/>
      <c r="CF30" s="425"/>
      <c r="CG30" s="425"/>
      <c r="CH30" s="425"/>
      <c r="CI30" s="425"/>
      <c r="CJ30" s="425"/>
      <c r="CK30" s="425"/>
      <c r="CL30" s="425"/>
      <c r="CM30" s="425"/>
      <c r="CN30" s="425"/>
      <c r="CO30" s="425"/>
      <c r="CP30" s="425"/>
    </row>
    <row r="31" spans="1:94" ht="15.75" customHeight="1">
      <c r="A31" s="63" t="s">
        <v>10</v>
      </c>
      <c r="B31" s="63" t="s">
        <v>11</v>
      </c>
      <c r="C31" s="63" t="s">
        <v>12</v>
      </c>
      <c r="D31" s="63" t="s">
        <v>13</v>
      </c>
      <c r="E31" s="63" t="s">
        <v>3756</v>
      </c>
      <c r="F31" s="63"/>
      <c r="G31" s="63" t="s">
        <v>587</v>
      </c>
      <c r="H31" s="63"/>
      <c r="I31" s="63"/>
      <c r="J31" s="63" t="s">
        <v>1381</v>
      </c>
      <c r="K31" s="63"/>
      <c r="L31" s="63"/>
      <c r="M31" s="63" t="s">
        <v>5152</v>
      </c>
      <c r="N31" s="63" t="s">
        <v>5153</v>
      </c>
      <c r="O31" s="63" t="s">
        <v>15</v>
      </c>
      <c r="P31" s="63" t="s">
        <v>16</v>
      </c>
      <c r="Q31" s="63" t="s">
        <v>35</v>
      </c>
      <c r="R31" s="63" t="s">
        <v>2222</v>
      </c>
      <c r="S31" s="63" t="s">
        <v>1387</v>
      </c>
      <c r="T31" s="63"/>
      <c r="U31" s="63"/>
      <c r="V31" s="63" t="s">
        <v>4164</v>
      </c>
      <c r="W31" s="63" t="s">
        <v>1388</v>
      </c>
      <c r="X31" s="63" t="s">
        <v>1389</v>
      </c>
      <c r="Y31" s="429">
        <v>42367</v>
      </c>
      <c r="Z31" s="430">
        <v>46855</v>
      </c>
      <c r="AA31" s="63" t="s">
        <v>4158</v>
      </c>
      <c r="AB31" s="63" t="s">
        <v>4168</v>
      </c>
      <c r="AC31" s="63" t="s">
        <v>9009</v>
      </c>
      <c r="AD31" s="63" t="s">
        <v>4988</v>
      </c>
      <c r="AE31" s="63" t="s">
        <v>9010</v>
      </c>
      <c r="AF31" s="63" t="s">
        <v>4283</v>
      </c>
      <c r="AG31" s="174"/>
      <c r="AH31" s="174"/>
      <c r="AI31" s="418">
        <v>45435</v>
      </c>
      <c r="AJ31" s="174" t="s">
        <v>2291</v>
      </c>
      <c r="AK31" s="174"/>
      <c r="AL31" s="174"/>
      <c r="AM31" s="174"/>
      <c r="AN31" s="174"/>
      <c r="AO31" s="174"/>
      <c r="AP31" s="174"/>
      <c r="AQ31" s="174"/>
      <c r="AR31" s="174" t="s">
        <v>2317</v>
      </c>
      <c r="AS31" s="174">
        <v>2024</v>
      </c>
      <c r="AT31" s="415">
        <v>45436</v>
      </c>
      <c r="AU31" s="174" t="s">
        <v>2323</v>
      </c>
      <c r="AV31" s="419"/>
      <c r="AW31" s="424"/>
      <c r="AX31" s="462"/>
      <c r="AY31" s="422"/>
      <c r="AZ31" s="530"/>
      <c r="BA31" s="530"/>
      <c r="BB31" s="422"/>
      <c r="BC31" s="530"/>
      <c r="BD31" s="424"/>
      <c r="BE31" s="462"/>
      <c r="BF31" s="429">
        <v>42367</v>
      </c>
      <c r="BG31" s="426">
        <f t="shared" si="14"/>
        <v>0</v>
      </c>
      <c r="BH31" s="426">
        <f t="shared" si="15"/>
        <v>0</v>
      </c>
      <c r="BI31" s="426">
        <f t="shared" si="16"/>
        <v>0</v>
      </c>
      <c r="BJ31" s="426">
        <f t="shared" si="17"/>
        <v>0</v>
      </c>
      <c r="BK31" s="425" t="b">
        <f t="shared" ref="BK31:BK52" si="18">COUNTIF($X$3:$X1865,$X31)&gt;1</f>
        <v>0</v>
      </c>
      <c r="BL31" s="462"/>
      <c r="BM31" s="462"/>
      <c r="BN31" s="462"/>
      <c r="BO31" s="462"/>
      <c r="BP31" s="462"/>
      <c r="BQ31" s="462"/>
      <c r="BR31" s="462"/>
      <c r="BS31" s="462"/>
      <c r="BT31" s="462"/>
      <c r="BU31" s="462"/>
      <c r="BV31" s="462"/>
      <c r="BW31" s="462"/>
      <c r="BX31" s="462"/>
      <c r="BY31" s="462"/>
      <c r="BZ31" s="462"/>
      <c r="CA31" s="462"/>
      <c r="CB31" s="462"/>
      <c r="CC31" s="462"/>
      <c r="CD31" s="462"/>
      <c r="CE31" s="462"/>
      <c r="CF31" s="462"/>
      <c r="CG31" s="462"/>
      <c r="CH31" s="462"/>
      <c r="CI31" s="462"/>
      <c r="CJ31" s="462"/>
      <c r="CK31" s="462"/>
      <c r="CL31" s="462"/>
      <c r="CM31" s="462"/>
      <c r="CN31" s="462"/>
      <c r="CO31" s="462"/>
      <c r="CP31" s="462"/>
    </row>
    <row r="32" spans="1:94" ht="15.75" customHeight="1">
      <c r="A32" s="63" t="s">
        <v>10</v>
      </c>
      <c r="B32" s="63" t="s">
        <v>11</v>
      </c>
      <c r="C32" s="63" t="s">
        <v>378</v>
      </c>
      <c r="D32" s="63" t="s">
        <v>374</v>
      </c>
      <c r="E32" s="63" t="s">
        <v>3756</v>
      </c>
      <c r="F32" s="63"/>
      <c r="G32" s="63" t="s">
        <v>685</v>
      </c>
      <c r="H32" s="63"/>
      <c r="I32" s="63"/>
      <c r="J32" s="63" t="s">
        <v>3758</v>
      </c>
      <c r="K32" s="63"/>
      <c r="L32" s="63"/>
      <c r="M32" s="63" t="s">
        <v>687</v>
      </c>
      <c r="N32" s="63" t="s">
        <v>5207</v>
      </c>
      <c r="O32" s="63" t="s">
        <v>15</v>
      </c>
      <c r="P32" s="63" t="s">
        <v>16</v>
      </c>
      <c r="Q32" s="63" t="s">
        <v>35</v>
      </c>
      <c r="R32" s="63" t="s">
        <v>117</v>
      </c>
      <c r="S32" s="63" t="s">
        <v>689</v>
      </c>
      <c r="T32" s="63"/>
      <c r="U32" s="63"/>
      <c r="V32" s="63" t="s">
        <v>4164</v>
      </c>
      <c r="W32" s="63" t="s">
        <v>323</v>
      </c>
      <c r="X32" s="63">
        <v>201407022017</v>
      </c>
      <c r="Y32" s="429">
        <v>45014</v>
      </c>
      <c r="Z32" s="430">
        <v>46842</v>
      </c>
      <c r="AA32" s="63" t="s">
        <v>4158</v>
      </c>
      <c r="AB32" s="63" t="s">
        <v>4159</v>
      </c>
      <c r="AC32" s="63"/>
      <c r="AD32" s="63" t="s">
        <v>4283</v>
      </c>
      <c r="AE32" s="63" t="s">
        <v>4283</v>
      </c>
      <c r="AF32" s="63" t="s">
        <v>4283</v>
      </c>
      <c r="AG32" s="174"/>
      <c r="AH32" s="174"/>
      <c r="AI32" s="418">
        <v>45435</v>
      </c>
      <c r="AJ32" s="174" t="s">
        <v>2286</v>
      </c>
      <c r="AK32" s="174"/>
      <c r="AL32" s="174"/>
      <c r="AM32" s="174"/>
      <c r="AN32" s="174"/>
      <c r="AO32" s="174"/>
      <c r="AP32" s="174"/>
      <c r="AQ32" s="174"/>
      <c r="AR32" s="174" t="s">
        <v>2317</v>
      </c>
      <c r="AS32" s="174">
        <v>2024</v>
      </c>
      <c r="AT32" s="415">
        <v>45439</v>
      </c>
      <c r="AU32" s="174" t="s">
        <v>2323</v>
      </c>
      <c r="AV32" s="419"/>
      <c r="AW32" s="424"/>
      <c r="AX32" s="462"/>
      <c r="AY32" s="422"/>
      <c r="AZ32" s="530"/>
      <c r="BA32" s="530"/>
      <c r="BB32" s="422"/>
      <c r="BC32" s="530"/>
      <c r="BD32" s="424"/>
      <c r="BE32" s="462"/>
      <c r="BF32" s="429">
        <v>41668</v>
      </c>
      <c r="BG32" s="426">
        <f t="shared" si="14"/>
        <v>0</v>
      </c>
      <c r="BH32" s="426">
        <f t="shared" si="15"/>
        <v>0</v>
      </c>
      <c r="BI32" s="426">
        <f t="shared" si="16"/>
        <v>0</v>
      </c>
      <c r="BJ32" s="426">
        <f t="shared" si="17"/>
        <v>0</v>
      </c>
      <c r="BK32" s="425" t="b">
        <f t="shared" si="18"/>
        <v>0</v>
      </c>
      <c r="BL32" s="462"/>
      <c r="BM32" s="462"/>
      <c r="BN32" s="462"/>
      <c r="BO32" s="462"/>
      <c r="BP32" s="462"/>
      <c r="BQ32" s="462"/>
      <c r="BR32" s="462"/>
      <c r="BS32" s="462"/>
      <c r="BT32" s="462"/>
      <c r="BU32" s="462"/>
      <c r="BV32" s="462"/>
      <c r="BW32" s="462"/>
      <c r="BX32" s="462"/>
      <c r="BY32" s="462"/>
      <c r="BZ32" s="462"/>
      <c r="CA32" s="462"/>
      <c r="CB32" s="462"/>
      <c r="CC32" s="462"/>
      <c r="CD32" s="462"/>
      <c r="CE32" s="462"/>
      <c r="CF32" s="462"/>
      <c r="CG32" s="462"/>
      <c r="CH32" s="462"/>
      <c r="CI32" s="462"/>
      <c r="CJ32" s="462"/>
      <c r="CK32" s="462"/>
      <c r="CL32" s="462"/>
      <c r="CM32" s="462"/>
      <c r="CN32" s="462"/>
      <c r="CO32" s="462"/>
      <c r="CP32" s="462"/>
    </row>
    <row r="33" spans="1:94" ht="15.75" customHeight="1">
      <c r="A33" s="174" t="s">
        <v>10</v>
      </c>
      <c r="B33" s="63" t="s">
        <v>11</v>
      </c>
      <c r="C33" s="63" t="s">
        <v>378</v>
      </c>
      <c r="D33" s="63" t="s">
        <v>374</v>
      </c>
      <c r="E33" s="63" t="s">
        <v>3756</v>
      </c>
      <c r="F33" s="63"/>
      <c r="G33" s="63" t="s">
        <v>685</v>
      </c>
      <c r="H33" s="63"/>
      <c r="I33" s="63"/>
      <c r="J33" s="63" t="s">
        <v>3758</v>
      </c>
      <c r="K33" s="63"/>
      <c r="L33" s="63"/>
      <c r="M33" s="63" t="s">
        <v>1720</v>
      </c>
      <c r="N33" s="63" t="s">
        <v>5207</v>
      </c>
      <c r="O33" s="63" t="s">
        <v>15</v>
      </c>
      <c r="P33" s="63" t="s">
        <v>16</v>
      </c>
      <c r="Q33" s="63" t="s">
        <v>35</v>
      </c>
      <c r="R33" s="63" t="s">
        <v>117</v>
      </c>
      <c r="S33" s="63" t="s">
        <v>1721</v>
      </c>
      <c r="T33" s="63"/>
      <c r="U33" s="63"/>
      <c r="V33" s="63" t="s">
        <v>4164</v>
      </c>
      <c r="W33" s="63" t="s">
        <v>323</v>
      </c>
      <c r="X33" s="63" t="s">
        <v>1722</v>
      </c>
      <c r="Y33" s="429">
        <v>43636</v>
      </c>
      <c r="Z33" s="63"/>
      <c r="AA33" s="63" t="s">
        <v>4646</v>
      </c>
      <c r="AB33" s="63" t="s">
        <v>4159</v>
      </c>
      <c r="AC33" s="63"/>
      <c r="AD33" s="63" t="s">
        <v>9442</v>
      </c>
      <c r="AE33" s="63" t="s">
        <v>9443</v>
      </c>
      <c r="AF33" s="435">
        <v>44367</v>
      </c>
      <c r="AG33" s="174"/>
      <c r="AH33" s="174"/>
      <c r="AI33" s="418">
        <v>45435</v>
      </c>
      <c r="AJ33" s="174" t="s">
        <v>8675</v>
      </c>
      <c r="AK33" s="174"/>
      <c r="AL33" s="174"/>
      <c r="AM33" s="174"/>
      <c r="AN33" s="174"/>
      <c r="AO33" s="174"/>
      <c r="AP33" s="174"/>
      <c r="AQ33" s="174"/>
      <c r="AR33" s="174" t="s">
        <v>2317</v>
      </c>
      <c r="AS33" s="174">
        <v>2024</v>
      </c>
      <c r="AT33" s="415">
        <v>45436</v>
      </c>
      <c r="AU33" s="174" t="s">
        <v>2323</v>
      </c>
      <c r="AV33" s="437"/>
      <c r="AW33" s="424"/>
      <c r="AX33" s="462"/>
      <c r="AY33" s="422"/>
      <c r="AZ33" s="530"/>
      <c r="BA33" s="530"/>
      <c r="BB33" s="422"/>
      <c r="BC33" s="530"/>
      <c r="BD33" s="424"/>
      <c r="BE33" s="462"/>
      <c r="BF33" s="426"/>
      <c r="BG33" s="426">
        <f t="shared" si="14"/>
        <v>0</v>
      </c>
      <c r="BH33" s="426">
        <f t="shared" si="15"/>
        <v>0</v>
      </c>
      <c r="BI33" s="426">
        <f t="shared" si="16"/>
        <v>0</v>
      </c>
      <c r="BJ33" s="426">
        <f t="shared" si="17"/>
        <v>0</v>
      </c>
      <c r="BK33" s="425" t="b">
        <f t="shared" si="18"/>
        <v>0</v>
      </c>
      <c r="BL33" s="462"/>
      <c r="BM33" s="462"/>
      <c r="BN33" s="462"/>
      <c r="BO33" s="462"/>
      <c r="BP33" s="462"/>
      <c r="BQ33" s="462"/>
      <c r="BR33" s="462"/>
      <c r="BS33" s="462"/>
      <c r="BT33" s="462"/>
      <c r="BU33" s="462"/>
      <c r="BV33" s="462"/>
      <c r="BW33" s="462"/>
      <c r="BX33" s="462"/>
      <c r="BY33" s="462"/>
      <c r="BZ33" s="462"/>
      <c r="CA33" s="462"/>
      <c r="CB33" s="462"/>
      <c r="CC33" s="462"/>
      <c r="CD33" s="462"/>
      <c r="CE33" s="462"/>
      <c r="CF33" s="462"/>
      <c r="CG33" s="462"/>
      <c r="CH33" s="462"/>
      <c r="CI33" s="462"/>
      <c r="CJ33" s="462"/>
      <c r="CK33" s="462"/>
      <c r="CL33" s="462"/>
      <c r="CM33" s="462"/>
      <c r="CN33" s="462"/>
      <c r="CO33" s="462"/>
      <c r="CP33" s="462"/>
    </row>
    <row r="34" spans="1:94" ht="15.75" customHeight="1">
      <c r="A34" s="174" t="s">
        <v>10</v>
      </c>
      <c r="B34" s="63" t="s">
        <v>11</v>
      </c>
      <c r="C34" s="63" t="s">
        <v>378</v>
      </c>
      <c r="D34" s="63" t="s">
        <v>374</v>
      </c>
      <c r="E34" s="63" t="s">
        <v>3756</v>
      </c>
      <c r="F34" s="63"/>
      <c r="G34" s="63" t="s">
        <v>685</v>
      </c>
      <c r="H34" s="63"/>
      <c r="I34" s="63"/>
      <c r="J34" s="63" t="s">
        <v>3758</v>
      </c>
      <c r="K34" s="63"/>
      <c r="L34" s="63"/>
      <c r="M34" s="63" t="s">
        <v>1720</v>
      </c>
      <c r="N34" s="63" t="s">
        <v>5207</v>
      </c>
      <c r="O34" s="63" t="s">
        <v>15</v>
      </c>
      <c r="P34" s="63" t="s">
        <v>16</v>
      </c>
      <c r="Q34" s="63" t="s">
        <v>35</v>
      </c>
      <c r="R34" s="63" t="s">
        <v>2230</v>
      </c>
      <c r="S34" s="63" t="s">
        <v>8938</v>
      </c>
      <c r="T34" s="63"/>
      <c r="U34" s="63"/>
      <c r="V34" s="63" t="s">
        <v>4164</v>
      </c>
      <c r="W34" s="63" t="s">
        <v>1724</v>
      </c>
      <c r="X34" s="63" t="s">
        <v>1725</v>
      </c>
      <c r="Y34" s="429">
        <v>45014</v>
      </c>
      <c r="Z34" s="430">
        <v>46842</v>
      </c>
      <c r="AA34" s="63" t="s">
        <v>4158</v>
      </c>
      <c r="AB34" s="63" t="s">
        <v>4159</v>
      </c>
      <c r="AC34" s="63"/>
      <c r="AD34" s="63" t="s">
        <v>4283</v>
      </c>
      <c r="AE34" s="63" t="s">
        <v>4283</v>
      </c>
      <c r="AF34" s="63" t="s">
        <v>4283</v>
      </c>
      <c r="AG34" s="174"/>
      <c r="AH34" s="174"/>
      <c r="AI34" s="418">
        <v>45435</v>
      </c>
      <c r="AJ34" s="174" t="s">
        <v>2286</v>
      </c>
      <c r="AK34" s="174"/>
      <c r="AL34" s="174"/>
      <c r="AM34" s="174"/>
      <c r="AN34" s="174"/>
      <c r="AO34" s="174"/>
      <c r="AP34" s="174"/>
      <c r="AQ34" s="174"/>
      <c r="AR34" s="174" t="s">
        <v>2317</v>
      </c>
      <c r="AS34" s="174">
        <v>2024</v>
      </c>
      <c r="AT34" s="415">
        <v>45436</v>
      </c>
      <c r="AU34" s="174" t="s">
        <v>2323</v>
      </c>
      <c r="AV34" s="419"/>
      <c r="AW34" s="424"/>
      <c r="AX34" s="462"/>
      <c r="AY34" s="422"/>
      <c r="AZ34" s="530"/>
      <c r="BA34" s="530"/>
      <c r="BB34" s="422"/>
      <c r="BC34" s="530"/>
      <c r="BD34" s="424"/>
      <c r="BE34" s="462"/>
      <c r="BF34" s="429">
        <v>43279</v>
      </c>
      <c r="BG34" s="426">
        <f t="shared" si="14"/>
        <v>0</v>
      </c>
      <c r="BH34" s="426">
        <f t="shared" si="15"/>
        <v>0</v>
      </c>
      <c r="BI34" s="426">
        <f t="shared" si="16"/>
        <v>0</v>
      </c>
      <c r="BJ34" s="426">
        <f t="shared" si="17"/>
        <v>0</v>
      </c>
      <c r="BK34" s="425" t="b">
        <f t="shared" si="18"/>
        <v>0</v>
      </c>
      <c r="BL34" s="462"/>
      <c r="BM34" s="462"/>
      <c r="BN34" s="462"/>
      <c r="BO34" s="462"/>
      <c r="BP34" s="462"/>
      <c r="BQ34" s="462"/>
      <c r="BR34" s="462"/>
      <c r="BS34" s="462"/>
      <c r="BT34" s="462"/>
      <c r="BU34" s="462"/>
      <c r="BV34" s="462"/>
      <c r="BW34" s="462"/>
      <c r="BX34" s="462"/>
      <c r="BY34" s="462"/>
      <c r="BZ34" s="462"/>
      <c r="CA34" s="462"/>
      <c r="CB34" s="462"/>
      <c r="CC34" s="462"/>
      <c r="CD34" s="462"/>
      <c r="CE34" s="462"/>
      <c r="CF34" s="462"/>
      <c r="CG34" s="462"/>
      <c r="CH34" s="462"/>
      <c r="CI34" s="462"/>
      <c r="CJ34" s="462"/>
      <c r="CK34" s="462"/>
      <c r="CL34" s="462"/>
      <c r="CM34" s="462"/>
      <c r="CN34" s="462"/>
      <c r="CO34" s="462"/>
      <c r="CP34" s="462"/>
    </row>
    <row r="35" spans="1:94" ht="15.75" customHeight="1">
      <c r="A35" s="174" t="s">
        <v>10</v>
      </c>
      <c r="B35" s="63" t="s">
        <v>11</v>
      </c>
      <c r="C35" s="63" t="s">
        <v>378</v>
      </c>
      <c r="D35" s="63" t="s">
        <v>374</v>
      </c>
      <c r="E35" s="63" t="s">
        <v>3756</v>
      </c>
      <c r="F35" s="63"/>
      <c r="G35" s="63" t="s">
        <v>802</v>
      </c>
      <c r="H35" s="63"/>
      <c r="I35" s="63"/>
      <c r="J35" s="63" t="s">
        <v>803</v>
      </c>
      <c r="K35" s="63"/>
      <c r="L35" s="63"/>
      <c r="M35" s="63" t="s">
        <v>804</v>
      </c>
      <c r="N35" s="63"/>
      <c r="O35" s="63" t="s">
        <v>15</v>
      </c>
      <c r="P35" s="63" t="s">
        <v>16</v>
      </c>
      <c r="Q35" s="63" t="s">
        <v>35</v>
      </c>
      <c r="R35" s="63" t="s">
        <v>117</v>
      </c>
      <c r="S35" s="63" t="s">
        <v>689</v>
      </c>
      <c r="T35" s="63"/>
      <c r="U35" s="63"/>
      <c r="V35" s="63" t="s">
        <v>4164</v>
      </c>
      <c r="W35" s="63" t="s">
        <v>323</v>
      </c>
      <c r="X35" s="63" t="s">
        <v>805</v>
      </c>
      <c r="Y35" s="429">
        <v>42636</v>
      </c>
      <c r="Z35" s="430">
        <v>46994</v>
      </c>
      <c r="AA35" s="63" t="s">
        <v>4158</v>
      </c>
      <c r="AB35" s="63" t="s">
        <v>4159</v>
      </c>
      <c r="AC35" s="63"/>
      <c r="AD35" s="63" t="s">
        <v>9109</v>
      </c>
      <c r="AE35" s="63" t="s">
        <v>9110</v>
      </c>
      <c r="AF35" s="430">
        <v>45505</v>
      </c>
      <c r="AG35" s="174"/>
      <c r="AH35" s="174"/>
      <c r="AI35" s="418">
        <v>45419</v>
      </c>
      <c r="AJ35" s="174" t="s">
        <v>2286</v>
      </c>
      <c r="AK35" s="174"/>
      <c r="AL35" s="174"/>
      <c r="AM35" s="174"/>
      <c r="AN35" s="174"/>
      <c r="AO35" s="174"/>
      <c r="AP35" s="174"/>
      <c r="AQ35" s="174"/>
      <c r="AR35" s="174" t="s">
        <v>2317</v>
      </c>
      <c r="AS35" s="174">
        <v>2024</v>
      </c>
      <c r="AT35" s="415">
        <v>45419</v>
      </c>
      <c r="AU35" s="174" t="s">
        <v>2323</v>
      </c>
      <c r="AV35" s="437" t="s">
        <v>9111</v>
      </c>
      <c r="AW35" s="424"/>
      <c r="AX35" s="462"/>
      <c r="AY35" s="422"/>
      <c r="AZ35" s="530"/>
      <c r="BA35" s="530"/>
      <c r="BB35" s="422"/>
      <c r="BC35" s="530"/>
      <c r="BD35" s="424"/>
      <c r="BE35" s="462">
        <v>1</v>
      </c>
      <c r="BF35" s="429">
        <v>42636</v>
      </c>
      <c r="BG35" s="426">
        <f t="shared" si="14"/>
        <v>0</v>
      </c>
      <c r="BH35" s="426">
        <f t="shared" si="15"/>
        <v>0</v>
      </c>
      <c r="BI35" s="426">
        <f t="shared" si="16"/>
        <v>0</v>
      </c>
      <c r="BJ35" s="426">
        <f t="shared" si="17"/>
        <v>0</v>
      </c>
      <c r="BK35" s="425" t="b">
        <f t="shared" si="18"/>
        <v>0</v>
      </c>
      <c r="BL35" s="462"/>
      <c r="BM35" s="462"/>
      <c r="BN35" s="462"/>
      <c r="BO35" s="462"/>
      <c r="BP35" s="462"/>
      <c r="BQ35" s="462"/>
      <c r="BR35" s="462"/>
      <c r="BS35" s="462"/>
      <c r="BT35" s="462"/>
      <c r="BU35" s="462"/>
      <c r="BV35" s="462"/>
      <c r="BW35" s="462"/>
      <c r="BX35" s="462"/>
      <c r="BY35" s="462"/>
      <c r="BZ35" s="462"/>
      <c r="CA35" s="462"/>
      <c r="CB35" s="462"/>
      <c r="CC35" s="462"/>
      <c r="CD35" s="462"/>
      <c r="CE35" s="462"/>
      <c r="CF35" s="462"/>
      <c r="CG35" s="462"/>
      <c r="CH35" s="462"/>
      <c r="CI35" s="462"/>
      <c r="CJ35" s="462"/>
      <c r="CK35" s="462"/>
      <c r="CL35" s="462"/>
      <c r="CM35" s="462"/>
      <c r="CN35" s="462"/>
      <c r="CO35" s="462"/>
      <c r="CP35" s="462"/>
    </row>
    <row r="36" spans="1:94" ht="15.75" customHeight="1">
      <c r="A36" s="174" t="s">
        <v>10</v>
      </c>
      <c r="B36" s="63" t="s">
        <v>11</v>
      </c>
      <c r="C36" s="63" t="s">
        <v>12</v>
      </c>
      <c r="D36" s="63" t="s">
        <v>13</v>
      </c>
      <c r="E36" s="63" t="s">
        <v>3756</v>
      </c>
      <c r="F36" s="63"/>
      <c r="G36" s="63" t="s">
        <v>928</v>
      </c>
      <c r="H36" s="63"/>
      <c r="I36" s="63"/>
      <c r="J36" s="63" t="s">
        <v>929</v>
      </c>
      <c r="K36" s="63"/>
      <c r="L36" s="63"/>
      <c r="M36" s="63" t="s">
        <v>930</v>
      </c>
      <c r="N36" s="63"/>
      <c r="O36" s="63" t="s">
        <v>15</v>
      </c>
      <c r="P36" s="63" t="s">
        <v>16</v>
      </c>
      <c r="Q36" s="63" t="s">
        <v>35</v>
      </c>
      <c r="R36" s="63" t="s">
        <v>2230</v>
      </c>
      <c r="S36" s="63" t="s">
        <v>571</v>
      </c>
      <c r="T36" s="63"/>
      <c r="U36" s="63"/>
      <c r="V36" s="63" t="s">
        <v>4213</v>
      </c>
      <c r="W36" s="63" t="s">
        <v>931</v>
      </c>
      <c r="X36" s="63" t="s">
        <v>932</v>
      </c>
      <c r="Y36" s="429">
        <v>42305</v>
      </c>
      <c r="Z36" s="63"/>
      <c r="AA36" s="63" t="s">
        <v>4158</v>
      </c>
      <c r="AB36" s="63" t="s">
        <v>4159</v>
      </c>
      <c r="AC36" s="63"/>
      <c r="AD36" s="63" t="s">
        <v>4283</v>
      </c>
      <c r="AE36" s="63" t="s">
        <v>4283</v>
      </c>
      <c r="AF36" s="63" t="s">
        <v>4283</v>
      </c>
      <c r="AG36" s="174"/>
      <c r="AH36" s="174"/>
      <c r="AI36" s="418">
        <v>45435</v>
      </c>
      <c r="AJ36" s="174" t="s">
        <v>8685</v>
      </c>
      <c r="AK36" s="174"/>
      <c r="AL36" s="174"/>
      <c r="AM36" s="174"/>
      <c r="AN36" s="174"/>
      <c r="AO36" s="174"/>
      <c r="AP36" s="174"/>
      <c r="AQ36" s="174"/>
      <c r="AR36" s="174" t="s">
        <v>2317</v>
      </c>
      <c r="AS36" s="174">
        <v>2024</v>
      </c>
      <c r="AT36" s="415">
        <v>45436</v>
      </c>
      <c r="AU36" s="174" t="s">
        <v>2323</v>
      </c>
      <c r="AV36" s="437"/>
      <c r="AW36" s="424"/>
      <c r="AX36" s="462"/>
      <c r="AY36" s="422"/>
      <c r="AZ36" s="530"/>
      <c r="BA36" s="530"/>
      <c r="BB36" s="422"/>
      <c r="BC36" s="530"/>
      <c r="BD36" s="424"/>
      <c r="BE36" s="462">
        <v>1</v>
      </c>
      <c r="BF36" s="426"/>
      <c r="BG36" s="426">
        <f t="shared" si="14"/>
        <v>0</v>
      </c>
      <c r="BH36" s="426">
        <f t="shared" si="15"/>
        <v>0</v>
      </c>
      <c r="BI36" s="426">
        <f t="shared" si="16"/>
        <v>0</v>
      </c>
      <c r="BJ36" s="426">
        <f t="shared" si="17"/>
        <v>0</v>
      </c>
      <c r="BK36" s="425" t="b">
        <f t="shared" si="18"/>
        <v>0</v>
      </c>
      <c r="BL36" s="462"/>
      <c r="BM36" s="462"/>
      <c r="BN36" s="462"/>
      <c r="BO36" s="462"/>
      <c r="BP36" s="462"/>
      <c r="BQ36" s="462"/>
      <c r="BR36" s="462"/>
      <c r="BS36" s="462"/>
      <c r="BT36" s="462"/>
      <c r="BU36" s="462"/>
      <c r="BV36" s="462"/>
      <c r="BW36" s="462"/>
      <c r="BX36" s="462"/>
      <c r="BY36" s="462"/>
      <c r="BZ36" s="462"/>
      <c r="CA36" s="462"/>
      <c r="CB36" s="462"/>
      <c r="CC36" s="462"/>
      <c r="CD36" s="462"/>
      <c r="CE36" s="462"/>
      <c r="CF36" s="462"/>
      <c r="CG36" s="462"/>
      <c r="CH36" s="462"/>
      <c r="CI36" s="462"/>
      <c r="CJ36" s="462"/>
      <c r="CK36" s="462"/>
      <c r="CL36" s="462"/>
      <c r="CM36" s="462"/>
      <c r="CN36" s="462"/>
      <c r="CO36" s="462"/>
      <c r="CP36" s="462"/>
    </row>
    <row r="37" spans="1:94" ht="15.75" customHeight="1">
      <c r="A37" s="174" t="s">
        <v>10</v>
      </c>
      <c r="B37" s="63" t="s">
        <v>11</v>
      </c>
      <c r="C37" s="63" t="s">
        <v>12</v>
      </c>
      <c r="D37" s="63" t="s">
        <v>13</v>
      </c>
      <c r="E37" s="63" t="s">
        <v>3756</v>
      </c>
      <c r="F37" s="63"/>
      <c r="G37" s="63" t="s">
        <v>928</v>
      </c>
      <c r="H37" s="63"/>
      <c r="I37" s="63"/>
      <c r="J37" s="63" t="s">
        <v>929</v>
      </c>
      <c r="K37" s="63"/>
      <c r="L37" s="63"/>
      <c r="M37" s="63" t="s">
        <v>930</v>
      </c>
      <c r="N37" s="63"/>
      <c r="O37" s="63" t="s">
        <v>15</v>
      </c>
      <c r="P37" s="63" t="s">
        <v>16</v>
      </c>
      <c r="Q37" s="63" t="s">
        <v>35</v>
      </c>
      <c r="R37" s="63" t="s">
        <v>2230</v>
      </c>
      <c r="S37" s="63" t="s">
        <v>573</v>
      </c>
      <c r="T37" s="63"/>
      <c r="U37" s="63"/>
      <c r="V37" s="63" t="s">
        <v>4164</v>
      </c>
      <c r="W37" s="63" t="s">
        <v>933</v>
      </c>
      <c r="X37" s="63" t="s">
        <v>934</v>
      </c>
      <c r="Y37" s="429">
        <v>42305</v>
      </c>
      <c r="Z37" s="63"/>
      <c r="AA37" s="63" t="s">
        <v>4158</v>
      </c>
      <c r="AB37" s="63" t="s">
        <v>4159</v>
      </c>
      <c r="AC37" s="63"/>
      <c r="AD37" s="63" t="s">
        <v>4283</v>
      </c>
      <c r="AE37" s="63" t="s">
        <v>4283</v>
      </c>
      <c r="AF37" s="63" t="s">
        <v>4283</v>
      </c>
      <c r="AG37" s="174"/>
      <c r="AH37" s="174"/>
      <c r="AI37" s="418">
        <v>45435</v>
      </c>
      <c r="AJ37" s="174" t="s">
        <v>8685</v>
      </c>
      <c r="AK37" s="174"/>
      <c r="AL37" s="174"/>
      <c r="AM37" s="174"/>
      <c r="AN37" s="174"/>
      <c r="AO37" s="174"/>
      <c r="AP37" s="174"/>
      <c r="AQ37" s="174"/>
      <c r="AR37" s="174" t="s">
        <v>2317</v>
      </c>
      <c r="AS37" s="174">
        <v>2024</v>
      </c>
      <c r="AT37" s="415">
        <v>45436</v>
      </c>
      <c r="AU37" s="174" t="s">
        <v>2323</v>
      </c>
      <c r="AV37" s="437"/>
      <c r="AW37" s="424"/>
      <c r="AX37" s="462"/>
      <c r="AY37" s="422"/>
      <c r="AZ37" s="530"/>
      <c r="BA37" s="530"/>
      <c r="BB37" s="422"/>
      <c r="BC37" s="530"/>
      <c r="BD37" s="424"/>
      <c r="BE37" s="462"/>
      <c r="BF37" s="426"/>
      <c r="BG37" s="426">
        <f t="shared" si="14"/>
        <v>0</v>
      </c>
      <c r="BH37" s="426">
        <f t="shared" si="15"/>
        <v>0</v>
      </c>
      <c r="BI37" s="426">
        <f t="shared" si="16"/>
        <v>0</v>
      </c>
      <c r="BJ37" s="426">
        <f t="shared" si="17"/>
        <v>0</v>
      </c>
      <c r="BK37" s="425" t="b">
        <f t="shared" si="18"/>
        <v>0</v>
      </c>
      <c r="BL37" s="462"/>
      <c r="BM37" s="462"/>
      <c r="BN37" s="462"/>
      <c r="BO37" s="462"/>
      <c r="BP37" s="462"/>
      <c r="BQ37" s="462"/>
      <c r="BR37" s="462"/>
      <c r="BS37" s="462"/>
      <c r="BT37" s="462"/>
      <c r="BU37" s="462"/>
      <c r="BV37" s="462"/>
      <c r="BW37" s="462"/>
      <c r="BX37" s="462"/>
      <c r="BY37" s="462"/>
      <c r="BZ37" s="462"/>
      <c r="CA37" s="462"/>
      <c r="CB37" s="462"/>
      <c r="CC37" s="462"/>
      <c r="CD37" s="462"/>
      <c r="CE37" s="462"/>
      <c r="CF37" s="462"/>
      <c r="CG37" s="462"/>
      <c r="CH37" s="462"/>
      <c r="CI37" s="462"/>
      <c r="CJ37" s="462"/>
      <c r="CK37" s="462"/>
      <c r="CL37" s="462"/>
      <c r="CM37" s="462"/>
      <c r="CN37" s="462"/>
      <c r="CO37" s="462"/>
      <c r="CP37" s="462"/>
    </row>
    <row r="38" spans="1:94" ht="15.75" customHeight="1">
      <c r="A38" s="174" t="s">
        <v>10</v>
      </c>
      <c r="B38" s="63" t="s">
        <v>11</v>
      </c>
      <c r="C38" s="63" t="s">
        <v>176</v>
      </c>
      <c r="D38" s="63" t="s">
        <v>3759</v>
      </c>
      <c r="E38" s="63" t="s">
        <v>3756</v>
      </c>
      <c r="F38" s="63"/>
      <c r="G38" s="63" t="s">
        <v>394</v>
      </c>
      <c r="H38" s="63"/>
      <c r="I38" s="63"/>
      <c r="J38" s="63" t="s">
        <v>395</v>
      </c>
      <c r="K38" s="63"/>
      <c r="L38" s="63"/>
      <c r="M38" s="63" t="s">
        <v>396</v>
      </c>
      <c r="N38" s="63"/>
      <c r="O38" s="63" t="s">
        <v>15</v>
      </c>
      <c r="P38" s="63" t="s">
        <v>16</v>
      </c>
      <c r="Q38" s="63" t="s">
        <v>21</v>
      </c>
      <c r="R38" s="63" t="s">
        <v>3006</v>
      </c>
      <c r="S38" s="63"/>
      <c r="T38" s="63" t="s">
        <v>397</v>
      </c>
      <c r="U38" s="63"/>
      <c r="V38" s="63" t="s">
        <v>22</v>
      </c>
      <c r="W38" s="63" t="s">
        <v>355</v>
      </c>
      <c r="X38" s="63">
        <v>201507020116</v>
      </c>
      <c r="Y38" s="429">
        <v>42185</v>
      </c>
      <c r="Z38" s="63"/>
      <c r="AA38" s="63" t="s">
        <v>4158</v>
      </c>
      <c r="AB38" s="63" t="s">
        <v>4159</v>
      </c>
      <c r="AC38" s="63"/>
      <c r="AD38" s="63" t="s">
        <v>4283</v>
      </c>
      <c r="AE38" s="63" t="s">
        <v>4283</v>
      </c>
      <c r="AF38" s="63" t="s">
        <v>4283</v>
      </c>
      <c r="AG38" s="174"/>
      <c r="AH38" s="174"/>
      <c r="AI38" s="418">
        <v>45429</v>
      </c>
      <c r="AJ38" s="174" t="s">
        <v>8675</v>
      </c>
      <c r="AK38" s="174"/>
      <c r="AL38" s="174"/>
      <c r="AM38" s="174"/>
      <c r="AN38" s="174"/>
      <c r="AO38" s="174"/>
      <c r="AP38" s="174"/>
      <c r="AQ38" s="174"/>
      <c r="AR38" s="174" t="s">
        <v>2317</v>
      </c>
      <c r="AS38" s="174">
        <v>2024</v>
      </c>
      <c r="AT38" s="415">
        <v>45432</v>
      </c>
      <c r="AU38" s="174" t="s">
        <v>2323</v>
      </c>
      <c r="AV38" s="437" t="s">
        <v>9215</v>
      </c>
      <c r="AW38" s="424"/>
      <c r="AX38" s="462"/>
      <c r="AY38" s="422"/>
      <c r="AZ38" s="530"/>
      <c r="BA38" s="530"/>
      <c r="BB38" s="422"/>
      <c r="BC38" s="530"/>
      <c r="BD38" s="424"/>
      <c r="BE38" s="462">
        <v>1</v>
      </c>
      <c r="BF38" s="426"/>
      <c r="BG38" s="426">
        <f t="shared" si="14"/>
        <v>0</v>
      </c>
      <c r="BH38" s="426">
        <f t="shared" si="15"/>
        <v>0</v>
      </c>
      <c r="BI38" s="426">
        <f t="shared" si="16"/>
        <v>0</v>
      </c>
      <c r="BJ38" s="426">
        <f t="shared" si="17"/>
        <v>0</v>
      </c>
      <c r="BK38" s="425" t="b">
        <f t="shared" si="18"/>
        <v>0</v>
      </c>
      <c r="BL38" s="462"/>
      <c r="BM38" s="462"/>
      <c r="BN38" s="462"/>
      <c r="BO38" s="462"/>
      <c r="BP38" s="462"/>
      <c r="BQ38" s="462"/>
      <c r="BR38" s="462"/>
      <c r="BS38" s="462"/>
      <c r="BT38" s="462"/>
      <c r="BU38" s="462"/>
      <c r="BV38" s="462"/>
      <c r="BW38" s="462"/>
      <c r="BX38" s="462"/>
      <c r="BY38" s="462"/>
      <c r="BZ38" s="462"/>
      <c r="CA38" s="462"/>
      <c r="CB38" s="462"/>
      <c r="CC38" s="462"/>
      <c r="CD38" s="462"/>
      <c r="CE38" s="462"/>
      <c r="CF38" s="462"/>
      <c r="CG38" s="462"/>
      <c r="CH38" s="462"/>
      <c r="CI38" s="462"/>
      <c r="CJ38" s="462"/>
      <c r="CK38" s="462"/>
      <c r="CL38" s="462"/>
      <c r="CM38" s="462"/>
      <c r="CN38" s="462"/>
      <c r="CO38" s="462"/>
      <c r="CP38" s="462"/>
    </row>
    <row r="39" spans="1:94" ht="15.75" customHeight="1">
      <c r="A39" s="174" t="s">
        <v>10</v>
      </c>
      <c r="B39" s="63" t="s">
        <v>11</v>
      </c>
      <c r="C39" s="63" t="s">
        <v>176</v>
      </c>
      <c r="D39" s="63" t="s">
        <v>3759</v>
      </c>
      <c r="E39" s="63" t="s">
        <v>3756</v>
      </c>
      <c r="F39" s="63"/>
      <c r="G39" s="63" t="s">
        <v>394</v>
      </c>
      <c r="H39" s="63"/>
      <c r="I39" s="63"/>
      <c r="J39" s="63" t="s">
        <v>395</v>
      </c>
      <c r="K39" s="63"/>
      <c r="L39" s="63"/>
      <c r="M39" s="63" t="s">
        <v>396</v>
      </c>
      <c r="N39" s="63"/>
      <c r="O39" s="63" t="s">
        <v>15</v>
      </c>
      <c r="P39" s="63" t="s">
        <v>16</v>
      </c>
      <c r="Q39" s="63" t="s">
        <v>21</v>
      </c>
      <c r="R39" s="63" t="s">
        <v>3006</v>
      </c>
      <c r="S39" s="63"/>
      <c r="T39" s="63" t="s">
        <v>398</v>
      </c>
      <c r="U39" s="63"/>
      <c r="V39" s="63" t="s">
        <v>22</v>
      </c>
      <c r="W39" s="63" t="s">
        <v>355</v>
      </c>
      <c r="X39" s="432" t="s">
        <v>399</v>
      </c>
      <c r="Y39" s="429">
        <v>42185</v>
      </c>
      <c r="Z39" s="63"/>
      <c r="AA39" s="63" t="s">
        <v>4158</v>
      </c>
      <c r="AB39" s="63" t="s">
        <v>4159</v>
      </c>
      <c r="AC39" s="63"/>
      <c r="AD39" s="63" t="s">
        <v>9216</v>
      </c>
      <c r="AE39" s="63" t="s">
        <v>9217</v>
      </c>
      <c r="AF39" s="63" t="s">
        <v>9218</v>
      </c>
      <c r="AG39" s="174"/>
      <c r="AH39" s="174"/>
      <c r="AI39" s="418">
        <v>45429</v>
      </c>
      <c r="AJ39" s="174" t="s">
        <v>8675</v>
      </c>
      <c r="AK39" s="174"/>
      <c r="AL39" s="174"/>
      <c r="AM39" s="174"/>
      <c r="AN39" s="174"/>
      <c r="AO39" s="174"/>
      <c r="AP39" s="174"/>
      <c r="AQ39" s="174"/>
      <c r="AR39" s="174" t="s">
        <v>2317</v>
      </c>
      <c r="AS39" s="174">
        <v>2024</v>
      </c>
      <c r="AT39" s="415">
        <v>45432</v>
      </c>
      <c r="AU39" s="174" t="s">
        <v>2323</v>
      </c>
      <c r="AV39" s="437" t="s">
        <v>9215</v>
      </c>
      <c r="AW39" s="424"/>
      <c r="AX39" s="462"/>
      <c r="AY39" s="422"/>
      <c r="AZ39" s="530"/>
      <c r="BA39" s="530"/>
      <c r="BB39" s="422"/>
      <c r="BC39" s="530"/>
      <c r="BD39" s="424"/>
      <c r="BE39" s="462"/>
      <c r="BF39" s="426"/>
      <c r="BG39" s="426">
        <f t="shared" si="14"/>
        <v>0</v>
      </c>
      <c r="BH39" s="426">
        <f t="shared" si="15"/>
        <v>0</v>
      </c>
      <c r="BI39" s="426">
        <f t="shared" si="16"/>
        <v>0</v>
      </c>
      <c r="BJ39" s="426">
        <f t="shared" si="17"/>
        <v>0</v>
      </c>
      <c r="BK39" s="425" t="b">
        <f t="shared" si="18"/>
        <v>0</v>
      </c>
      <c r="BL39" s="794"/>
      <c r="BM39" s="794"/>
      <c r="BN39" s="794"/>
      <c r="BO39" s="794"/>
      <c r="BP39" s="794"/>
      <c r="BQ39" s="794"/>
      <c r="BR39" s="794"/>
      <c r="BS39" s="794"/>
      <c r="BT39" s="794"/>
      <c r="BU39" s="794"/>
      <c r="BV39" s="794"/>
      <c r="BW39" s="794"/>
      <c r="BX39" s="794"/>
      <c r="BY39" s="794"/>
      <c r="BZ39" s="794"/>
      <c r="CA39" s="794"/>
      <c r="CB39" s="794"/>
      <c r="CC39" s="794"/>
      <c r="CD39" s="794"/>
      <c r="CE39" s="794"/>
      <c r="CF39" s="794"/>
      <c r="CG39" s="794"/>
      <c r="CH39" s="794"/>
      <c r="CI39" s="794"/>
      <c r="CJ39" s="794"/>
      <c r="CK39" s="794"/>
      <c r="CL39" s="794"/>
      <c r="CM39" s="794"/>
      <c r="CN39" s="794"/>
      <c r="CO39" s="794"/>
      <c r="CP39" s="794"/>
    </row>
    <row r="40" spans="1:94" ht="15.75" customHeight="1">
      <c r="A40" s="174" t="s">
        <v>10</v>
      </c>
      <c r="B40" s="63" t="s">
        <v>11</v>
      </c>
      <c r="C40" s="63" t="s">
        <v>12</v>
      </c>
      <c r="D40" s="63" t="s">
        <v>13</v>
      </c>
      <c r="E40" s="63" t="s">
        <v>3756</v>
      </c>
      <c r="F40" s="63"/>
      <c r="G40" s="63" t="s">
        <v>185</v>
      </c>
      <c r="H40" s="63"/>
      <c r="I40" s="63"/>
      <c r="J40" s="63" t="s">
        <v>186</v>
      </c>
      <c r="K40" s="63"/>
      <c r="L40" s="63"/>
      <c r="M40" s="63" t="s">
        <v>5515</v>
      </c>
      <c r="N40" s="63" t="s">
        <v>5516</v>
      </c>
      <c r="O40" s="63" t="s">
        <v>15</v>
      </c>
      <c r="P40" s="63" t="s">
        <v>16</v>
      </c>
      <c r="Q40" s="63" t="s">
        <v>35</v>
      </c>
      <c r="R40" s="63" t="s">
        <v>107</v>
      </c>
      <c r="S40" s="63" t="s">
        <v>9326</v>
      </c>
      <c r="T40" s="63"/>
      <c r="U40" s="63"/>
      <c r="V40" s="63" t="s">
        <v>4164</v>
      </c>
      <c r="W40" s="63" t="s">
        <v>109</v>
      </c>
      <c r="X40" s="63" t="s">
        <v>998</v>
      </c>
      <c r="Y40" s="429">
        <v>42914</v>
      </c>
      <c r="Z40" s="430">
        <v>46855</v>
      </c>
      <c r="AA40" s="63" t="s">
        <v>4158</v>
      </c>
      <c r="AB40" s="63" t="s">
        <v>4159</v>
      </c>
      <c r="AC40" s="63"/>
      <c r="AD40" s="63" t="s">
        <v>4283</v>
      </c>
      <c r="AE40" s="63" t="s">
        <v>4283</v>
      </c>
      <c r="AF40" s="63" t="s">
        <v>4283</v>
      </c>
      <c r="AG40" s="174"/>
      <c r="AH40" s="174"/>
      <c r="AI40" s="418">
        <v>45435</v>
      </c>
      <c r="AJ40" s="174" t="s">
        <v>8675</v>
      </c>
      <c r="AK40" s="174"/>
      <c r="AL40" s="174"/>
      <c r="AM40" s="174"/>
      <c r="AN40" s="174"/>
      <c r="AO40" s="174"/>
      <c r="AP40" s="174"/>
      <c r="AQ40" s="174"/>
      <c r="AR40" s="174" t="s">
        <v>2317</v>
      </c>
      <c r="AS40" s="174">
        <v>2024</v>
      </c>
      <c r="AT40" s="415">
        <v>45436</v>
      </c>
      <c r="AU40" s="174" t="s">
        <v>2323</v>
      </c>
      <c r="AV40" s="437" t="s">
        <v>9327</v>
      </c>
      <c r="AW40" s="424"/>
      <c r="AX40" s="462"/>
      <c r="AY40" s="422"/>
      <c r="AZ40" s="530"/>
      <c r="BA40" s="530"/>
      <c r="BB40" s="422"/>
      <c r="BC40" s="530"/>
      <c r="BD40" s="424"/>
      <c r="BE40" s="462"/>
      <c r="BF40" s="429">
        <v>42914</v>
      </c>
      <c r="BG40" s="426">
        <f t="shared" si="14"/>
        <v>0</v>
      </c>
      <c r="BH40" s="426">
        <f t="shared" si="15"/>
        <v>0</v>
      </c>
      <c r="BI40" s="426">
        <f t="shared" si="16"/>
        <v>0</v>
      </c>
      <c r="BJ40" s="426">
        <f t="shared" si="17"/>
        <v>0</v>
      </c>
      <c r="BK40" s="425" t="b">
        <f t="shared" si="18"/>
        <v>0</v>
      </c>
      <c r="BL40" s="794"/>
      <c r="BM40" s="794"/>
      <c r="BN40" s="794"/>
      <c r="BO40" s="794"/>
      <c r="BP40" s="794"/>
      <c r="BQ40" s="794"/>
      <c r="BR40" s="794"/>
      <c r="BS40" s="794"/>
      <c r="BT40" s="794"/>
      <c r="BU40" s="794"/>
      <c r="BV40" s="794"/>
      <c r="BW40" s="794"/>
      <c r="BX40" s="794"/>
      <c r="BY40" s="794"/>
      <c r="BZ40" s="794"/>
      <c r="CA40" s="794"/>
      <c r="CB40" s="794"/>
      <c r="CC40" s="794"/>
      <c r="CD40" s="794"/>
      <c r="CE40" s="794"/>
      <c r="CF40" s="794"/>
      <c r="CG40" s="794"/>
      <c r="CH40" s="794"/>
      <c r="CI40" s="794"/>
      <c r="CJ40" s="794"/>
      <c r="CK40" s="794"/>
      <c r="CL40" s="794"/>
      <c r="CM40" s="794"/>
      <c r="CN40" s="794"/>
      <c r="CO40" s="794"/>
      <c r="CP40" s="794"/>
    </row>
    <row r="41" spans="1:94" ht="15.75" customHeight="1">
      <c r="A41" s="174" t="s">
        <v>10</v>
      </c>
      <c r="B41" s="63" t="s">
        <v>11</v>
      </c>
      <c r="C41" s="63" t="s">
        <v>12</v>
      </c>
      <c r="D41" s="63" t="s">
        <v>13</v>
      </c>
      <c r="E41" s="63" t="s">
        <v>3756</v>
      </c>
      <c r="F41" s="63"/>
      <c r="G41" s="63" t="s">
        <v>185</v>
      </c>
      <c r="H41" s="63"/>
      <c r="I41" s="63"/>
      <c r="J41" s="63" t="s">
        <v>186</v>
      </c>
      <c r="K41" s="63"/>
      <c r="L41" s="63"/>
      <c r="M41" s="63" t="s">
        <v>5515</v>
      </c>
      <c r="N41" s="63" t="s">
        <v>5516</v>
      </c>
      <c r="O41" s="63" t="s">
        <v>15</v>
      </c>
      <c r="P41" s="63" t="s">
        <v>16</v>
      </c>
      <c r="Q41" s="63" t="s">
        <v>35</v>
      </c>
      <c r="R41" s="63" t="s">
        <v>107</v>
      </c>
      <c r="S41" s="63" t="s">
        <v>9328</v>
      </c>
      <c r="T41" s="63"/>
      <c r="U41" s="63"/>
      <c r="V41" s="63" t="s">
        <v>4164</v>
      </c>
      <c r="W41" s="63" t="s">
        <v>109</v>
      </c>
      <c r="X41" s="63" t="s">
        <v>999</v>
      </c>
      <c r="Y41" s="429">
        <v>42914</v>
      </c>
      <c r="Z41" s="430">
        <v>46855</v>
      </c>
      <c r="AA41" s="63" t="s">
        <v>4158</v>
      </c>
      <c r="AB41" s="63" t="s">
        <v>4159</v>
      </c>
      <c r="AC41" s="63"/>
      <c r="AD41" s="63" t="s">
        <v>5523</v>
      </c>
      <c r="AE41" s="63" t="s">
        <v>9329</v>
      </c>
      <c r="AF41" s="430">
        <v>45941</v>
      </c>
      <c r="AG41" s="174"/>
      <c r="AH41" s="174"/>
      <c r="AI41" s="418">
        <v>45435</v>
      </c>
      <c r="AJ41" s="174" t="s">
        <v>8675</v>
      </c>
      <c r="AK41" s="174"/>
      <c r="AL41" s="174"/>
      <c r="AM41" s="174"/>
      <c r="AN41" s="174"/>
      <c r="AO41" s="174"/>
      <c r="AP41" s="174"/>
      <c r="AQ41" s="174"/>
      <c r="AR41" s="174" t="s">
        <v>2317</v>
      </c>
      <c r="AS41" s="174">
        <v>2024</v>
      </c>
      <c r="AT41" s="415">
        <v>45436</v>
      </c>
      <c r="AU41" s="174" t="s">
        <v>2323</v>
      </c>
      <c r="AV41" s="437" t="s">
        <v>9327</v>
      </c>
      <c r="AW41" s="424"/>
      <c r="AX41" s="462"/>
      <c r="AY41" s="422"/>
      <c r="AZ41" s="530"/>
      <c r="BA41" s="530"/>
      <c r="BB41" s="422"/>
      <c r="BC41" s="530"/>
      <c r="BD41" s="424"/>
      <c r="BE41" s="462"/>
      <c r="BF41" s="429">
        <v>42914</v>
      </c>
      <c r="BG41" s="426">
        <f t="shared" si="14"/>
        <v>0</v>
      </c>
      <c r="BH41" s="426">
        <f t="shared" si="15"/>
        <v>0</v>
      </c>
      <c r="BI41" s="426">
        <f t="shared" si="16"/>
        <v>0</v>
      </c>
      <c r="BJ41" s="426">
        <f t="shared" si="17"/>
        <v>0</v>
      </c>
      <c r="BK41" s="425" t="b">
        <f t="shared" si="18"/>
        <v>0</v>
      </c>
      <c r="BL41" s="794"/>
      <c r="BM41" s="794"/>
      <c r="BN41" s="794"/>
      <c r="BO41" s="794"/>
      <c r="BP41" s="794"/>
      <c r="BQ41" s="794"/>
      <c r="BR41" s="794"/>
      <c r="BS41" s="794"/>
      <c r="BT41" s="794"/>
      <c r="BU41" s="794"/>
      <c r="BV41" s="794"/>
      <c r="BW41" s="794"/>
      <c r="BX41" s="794"/>
      <c r="BY41" s="794"/>
      <c r="BZ41" s="794"/>
      <c r="CA41" s="794"/>
      <c r="CB41" s="794"/>
      <c r="CC41" s="794"/>
      <c r="CD41" s="794"/>
      <c r="CE41" s="794"/>
      <c r="CF41" s="794"/>
      <c r="CG41" s="794"/>
      <c r="CH41" s="794"/>
      <c r="CI41" s="794"/>
      <c r="CJ41" s="794"/>
      <c r="CK41" s="794"/>
      <c r="CL41" s="794"/>
      <c r="CM41" s="794"/>
      <c r="CN41" s="794"/>
      <c r="CO41" s="794"/>
      <c r="CP41" s="794"/>
    </row>
    <row r="42" spans="1:94" ht="15.75" customHeight="1">
      <c r="A42" s="174" t="s">
        <v>10</v>
      </c>
      <c r="B42" s="63" t="s">
        <v>11</v>
      </c>
      <c r="C42" s="63" t="s">
        <v>12</v>
      </c>
      <c r="D42" s="63" t="s">
        <v>13</v>
      </c>
      <c r="E42" s="63" t="s">
        <v>3756</v>
      </c>
      <c r="F42" s="63"/>
      <c r="G42" s="63" t="s">
        <v>185</v>
      </c>
      <c r="H42" s="63"/>
      <c r="I42" s="63"/>
      <c r="J42" s="63" t="s">
        <v>186</v>
      </c>
      <c r="K42" s="63"/>
      <c r="L42" s="63"/>
      <c r="M42" s="63" t="s">
        <v>5515</v>
      </c>
      <c r="N42" s="63" t="s">
        <v>5516</v>
      </c>
      <c r="O42" s="63" t="s">
        <v>15</v>
      </c>
      <c r="P42" s="63" t="s">
        <v>16</v>
      </c>
      <c r="Q42" s="63" t="s">
        <v>35</v>
      </c>
      <c r="R42" s="63" t="s">
        <v>107</v>
      </c>
      <c r="S42" s="63" t="s">
        <v>9033</v>
      </c>
      <c r="T42" s="63"/>
      <c r="U42" s="63"/>
      <c r="V42" s="63" t="s">
        <v>4164</v>
      </c>
      <c r="W42" s="63" t="s">
        <v>109</v>
      </c>
      <c r="X42" s="432" t="s">
        <v>1000</v>
      </c>
      <c r="Y42" s="429">
        <v>42919</v>
      </c>
      <c r="Z42" s="430">
        <v>46855</v>
      </c>
      <c r="AA42" s="63" t="s">
        <v>4158</v>
      </c>
      <c r="AB42" s="63" t="s">
        <v>4159</v>
      </c>
      <c r="AC42" s="63"/>
      <c r="AD42" s="63" t="s">
        <v>9330</v>
      </c>
      <c r="AE42" s="63" t="s">
        <v>9331</v>
      </c>
      <c r="AF42" s="63" t="s">
        <v>9332</v>
      </c>
      <c r="AG42" s="174"/>
      <c r="AH42" s="174"/>
      <c r="AI42" s="418">
        <v>45435</v>
      </c>
      <c r="AJ42" s="174" t="s">
        <v>8675</v>
      </c>
      <c r="AK42" s="174"/>
      <c r="AL42" s="174"/>
      <c r="AM42" s="174"/>
      <c r="AN42" s="174"/>
      <c r="AO42" s="174"/>
      <c r="AP42" s="174"/>
      <c r="AQ42" s="174"/>
      <c r="AR42" s="174" t="s">
        <v>2317</v>
      </c>
      <c r="AS42" s="174">
        <v>2024</v>
      </c>
      <c r="AT42" s="415">
        <v>45436</v>
      </c>
      <c r="AU42" s="174" t="s">
        <v>2323</v>
      </c>
      <c r="AV42" s="437" t="s">
        <v>9327</v>
      </c>
      <c r="AW42" s="424"/>
      <c r="AX42" s="462"/>
      <c r="AY42" s="422"/>
      <c r="AZ42" s="530"/>
      <c r="BA42" s="530"/>
      <c r="BB42" s="422"/>
      <c r="BC42" s="530"/>
      <c r="BD42" s="424"/>
      <c r="BE42" s="462"/>
      <c r="BF42" s="429">
        <v>42919</v>
      </c>
      <c r="BG42" s="426">
        <f t="shared" si="14"/>
        <v>0</v>
      </c>
      <c r="BH42" s="426">
        <f t="shared" si="15"/>
        <v>0</v>
      </c>
      <c r="BI42" s="426">
        <f t="shared" si="16"/>
        <v>0</v>
      </c>
      <c r="BJ42" s="426">
        <f t="shared" si="17"/>
        <v>0</v>
      </c>
      <c r="BK42" s="425" t="b">
        <f t="shared" si="18"/>
        <v>0</v>
      </c>
      <c r="BL42" s="794"/>
      <c r="BM42" s="794"/>
      <c r="BN42" s="794"/>
      <c r="BO42" s="794"/>
      <c r="BP42" s="794"/>
      <c r="BQ42" s="794"/>
      <c r="BR42" s="794"/>
      <c r="BS42" s="794"/>
      <c r="BT42" s="794"/>
      <c r="BU42" s="794"/>
      <c r="BV42" s="794"/>
      <c r="BW42" s="794"/>
      <c r="BX42" s="794"/>
      <c r="BY42" s="794"/>
      <c r="BZ42" s="794"/>
      <c r="CA42" s="794"/>
      <c r="CB42" s="794"/>
      <c r="CC42" s="794"/>
      <c r="CD42" s="794"/>
      <c r="CE42" s="794"/>
      <c r="CF42" s="794"/>
      <c r="CG42" s="794"/>
      <c r="CH42" s="794"/>
      <c r="CI42" s="794"/>
      <c r="CJ42" s="794"/>
      <c r="CK42" s="794"/>
      <c r="CL42" s="794"/>
      <c r="CM42" s="794"/>
      <c r="CN42" s="794"/>
      <c r="CO42" s="794"/>
      <c r="CP42" s="794"/>
    </row>
    <row r="43" spans="1:94" ht="15.75" customHeight="1">
      <c r="A43" s="174" t="s">
        <v>10</v>
      </c>
      <c r="B43" s="63" t="s">
        <v>11</v>
      </c>
      <c r="C43" s="63" t="s">
        <v>12</v>
      </c>
      <c r="D43" s="63" t="s">
        <v>13</v>
      </c>
      <c r="E43" s="63" t="s">
        <v>3756</v>
      </c>
      <c r="F43" s="63"/>
      <c r="G43" s="63" t="s">
        <v>185</v>
      </c>
      <c r="H43" s="63"/>
      <c r="I43" s="63"/>
      <c r="J43" s="63" t="s">
        <v>186</v>
      </c>
      <c r="K43" s="63"/>
      <c r="L43" s="63"/>
      <c r="M43" s="63" t="s">
        <v>5515</v>
      </c>
      <c r="N43" s="63" t="s">
        <v>5516</v>
      </c>
      <c r="O43" s="63" t="s">
        <v>15</v>
      </c>
      <c r="P43" s="63" t="s">
        <v>16</v>
      </c>
      <c r="Q43" s="63" t="s">
        <v>21</v>
      </c>
      <c r="R43" s="63" t="s">
        <v>3006</v>
      </c>
      <c r="S43" s="63"/>
      <c r="T43" s="63" t="s">
        <v>1002</v>
      </c>
      <c r="U43" s="63"/>
      <c r="V43" s="63" t="s">
        <v>22</v>
      </c>
      <c r="W43" s="63" t="s">
        <v>469</v>
      </c>
      <c r="X43" s="63" t="s">
        <v>1003</v>
      </c>
      <c r="Y43" s="429">
        <v>43005</v>
      </c>
      <c r="Z43" s="63"/>
      <c r="AA43" s="63" t="s">
        <v>4158</v>
      </c>
      <c r="AB43" s="63" t="s">
        <v>4159</v>
      </c>
      <c r="AC43" s="63"/>
      <c r="AD43" s="63" t="s">
        <v>9334</v>
      </c>
      <c r="AE43" s="63" t="s">
        <v>9335</v>
      </c>
      <c r="AF43" s="429">
        <v>40554</v>
      </c>
      <c r="AG43" s="174"/>
      <c r="AH43" s="174"/>
      <c r="AI43" s="418">
        <v>45435</v>
      </c>
      <c r="AJ43" s="174" t="s">
        <v>8685</v>
      </c>
      <c r="AK43" s="174"/>
      <c r="AL43" s="174"/>
      <c r="AM43" s="174"/>
      <c r="AN43" s="174"/>
      <c r="AO43" s="174"/>
      <c r="AP43" s="174"/>
      <c r="AQ43" s="174"/>
      <c r="AR43" s="174" t="s">
        <v>2317</v>
      </c>
      <c r="AS43" s="174">
        <v>2024</v>
      </c>
      <c r="AT43" s="415">
        <v>45435</v>
      </c>
      <c r="AU43" s="174" t="s">
        <v>2323</v>
      </c>
      <c r="AV43" s="437"/>
      <c r="AW43" s="424"/>
      <c r="AX43" s="462"/>
      <c r="AY43" s="422"/>
      <c r="AZ43" s="530"/>
      <c r="BA43" s="530"/>
      <c r="BB43" s="422"/>
      <c r="BC43" s="530"/>
      <c r="BD43" s="424"/>
      <c r="BE43" s="462"/>
      <c r="BF43" s="426"/>
      <c r="BG43" s="426">
        <f t="shared" si="14"/>
        <v>0</v>
      </c>
      <c r="BH43" s="426">
        <f t="shared" si="15"/>
        <v>0</v>
      </c>
      <c r="BI43" s="426">
        <f t="shared" si="16"/>
        <v>0</v>
      </c>
      <c r="BJ43" s="426">
        <f t="shared" si="17"/>
        <v>0</v>
      </c>
      <c r="BK43" s="425" t="b">
        <f t="shared" si="18"/>
        <v>0</v>
      </c>
      <c r="BL43" s="337"/>
      <c r="BM43" s="337"/>
      <c r="BN43" s="337"/>
      <c r="BO43" s="337"/>
      <c r="BP43" s="337"/>
      <c r="BQ43" s="337"/>
      <c r="BR43" s="337"/>
      <c r="BS43" s="337"/>
      <c r="BT43" s="337"/>
      <c r="BU43" s="337"/>
      <c r="BV43" s="337"/>
      <c r="BW43" s="337"/>
      <c r="BX43" s="337"/>
      <c r="BY43" s="337"/>
      <c r="BZ43" s="337"/>
      <c r="CA43" s="337"/>
      <c r="CB43" s="337"/>
      <c r="CC43" s="337"/>
      <c r="CD43" s="337"/>
      <c r="CE43" s="337"/>
      <c r="CF43" s="337"/>
      <c r="CG43" s="337"/>
      <c r="CH43" s="337"/>
      <c r="CI43" s="337"/>
      <c r="CJ43" s="337"/>
      <c r="CK43" s="337"/>
      <c r="CL43" s="337"/>
      <c r="CM43" s="337"/>
      <c r="CN43" s="337"/>
      <c r="CO43" s="337"/>
      <c r="CP43" s="337"/>
    </row>
    <row r="44" spans="1:94" ht="15.75" customHeight="1">
      <c r="A44" s="174" t="s">
        <v>10</v>
      </c>
      <c r="B44" s="63" t="s">
        <v>11</v>
      </c>
      <c r="C44" s="63" t="s">
        <v>12</v>
      </c>
      <c r="D44" s="63" t="s">
        <v>13</v>
      </c>
      <c r="E44" s="63" t="s">
        <v>3756</v>
      </c>
      <c r="F44" s="63"/>
      <c r="G44" s="63" t="s">
        <v>185</v>
      </c>
      <c r="H44" s="63"/>
      <c r="I44" s="63"/>
      <c r="J44" s="63" t="s">
        <v>186</v>
      </c>
      <c r="K44" s="63"/>
      <c r="L44" s="63"/>
      <c r="M44" s="63" t="s">
        <v>5515</v>
      </c>
      <c r="N44" s="63" t="s">
        <v>5516</v>
      </c>
      <c r="O44" s="63" t="s">
        <v>15</v>
      </c>
      <c r="P44" s="63" t="s">
        <v>16</v>
      </c>
      <c r="Q44" s="63" t="s">
        <v>21</v>
      </c>
      <c r="R44" s="63" t="s">
        <v>3006</v>
      </c>
      <c r="S44" s="63"/>
      <c r="T44" s="63" t="s">
        <v>1004</v>
      </c>
      <c r="U44" s="63"/>
      <c r="V44" s="63" t="s">
        <v>22</v>
      </c>
      <c r="W44" s="63" t="s">
        <v>469</v>
      </c>
      <c r="X44" s="63" t="s">
        <v>1005</v>
      </c>
      <c r="Y44" s="429">
        <v>43005</v>
      </c>
      <c r="Z44" s="63"/>
      <c r="AA44" s="63" t="s">
        <v>4158</v>
      </c>
      <c r="AB44" s="63" t="s">
        <v>4159</v>
      </c>
      <c r="AC44" s="63"/>
      <c r="AD44" s="63" t="s">
        <v>9334</v>
      </c>
      <c r="AE44" s="63" t="s">
        <v>9335</v>
      </c>
      <c r="AF44" s="429">
        <v>40554</v>
      </c>
      <c r="AG44" s="174"/>
      <c r="AH44" s="174"/>
      <c r="AI44" s="418">
        <v>45435</v>
      </c>
      <c r="AJ44" s="174" t="s">
        <v>8685</v>
      </c>
      <c r="AK44" s="174"/>
      <c r="AL44" s="174"/>
      <c r="AM44" s="174"/>
      <c r="AN44" s="174"/>
      <c r="AO44" s="174"/>
      <c r="AP44" s="174"/>
      <c r="AQ44" s="174"/>
      <c r="AR44" s="174" t="s">
        <v>2317</v>
      </c>
      <c r="AS44" s="174">
        <v>2024</v>
      </c>
      <c r="AT44" s="415">
        <v>45435</v>
      </c>
      <c r="AU44" s="174" t="s">
        <v>2323</v>
      </c>
      <c r="AV44" s="437"/>
      <c r="AW44" s="424"/>
      <c r="AX44" s="462"/>
      <c r="AY44" s="422"/>
      <c r="AZ44" s="530"/>
      <c r="BA44" s="530"/>
      <c r="BB44" s="422"/>
      <c r="BC44" s="530"/>
      <c r="BD44" s="424"/>
      <c r="BE44" s="462"/>
      <c r="BF44" s="426"/>
      <c r="BG44" s="426">
        <f t="shared" si="14"/>
        <v>0</v>
      </c>
      <c r="BH44" s="426">
        <f t="shared" si="15"/>
        <v>0</v>
      </c>
      <c r="BI44" s="426">
        <f t="shared" si="16"/>
        <v>0</v>
      </c>
      <c r="BJ44" s="426">
        <f t="shared" si="17"/>
        <v>0</v>
      </c>
      <c r="BK44" s="425" t="b">
        <f t="shared" si="18"/>
        <v>0</v>
      </c>
      <c r="BL44" s="462"/>
      <c r="BM44" s="462"/>
      <c r="BN44" s="462"/>
      <c r="BO44" s="462"/>
      <c r="BP44" s="462"/>
      <c r="BQ44" s="462"/>
      <c r="BR44" s="462"/>
      <c r="BS44" s="462"/>
      <c r="BT44" s="462"/>
      <c r="BU44" s="462"/>
      <c r="BV44" s="462"/>
      <c r="BW44" s="462"/>
      <c r="BX44" s="462"/>
      <c r="BY44" s="462"/>
      <c r="BZ44" s="462"/>
      <c r="CA44" s="462"/>
      <c r="CB44" s="462"/>
      <c r="CC44" s="462"/>
      <c r="CD44" s="462"/>
      <c r="CE44" s="462"/>
      <c r="CF44" s="462"/>
      <c r="CG44" s="462"/>
      <c r="CH44" s="462"/>
      <c r="CI44" s="462"/>
      <c r="CJ44" s="462"/>
      <c r="CK44" s="462"/>
      <c r="CL44" s="462"/>
      <c r="CM44" s="462"/>
      <c r="CN44" s="462"/>
      <c r="CO44" s="462"/>
      <c r="CP44" s="462"/>
    </row>
    <row r="45" spans="1:94" ht="15.75" customHeight="1">
      <c r="A45" s="174" t="s">
        <v>10</v>
      </c>
      <c r="B45" s="63" t="s">
        <v>11</v>
      </c>
      <c r="C45" s="63" t="s">
        <v>12</v>
      </c>
      <c r="D45" s="63" t="s">
        <v>13</v>
      </c>
      <c r="E45" s="63" t="s">
        <v>3756</v>
      </c>
      <c r="F45" s="63"/>
      <c r="G45" s="63" t="s">
        <v>185</v>
      </c>
      <c r="H45" s="63"/>
      <c r="I45" s="63"/>
      <c r="J45" s="63" t="s">
        <v>186</v>
      </c>
      <c r="K45" s="63"/>
      <c r="L45" s="63"/>
      <c r="M45" s="63" t="s">
        <v>5515</v>
      </c>
      <c r="N45" s="63" t="s">
        <v>5516</v>
      </c>
      <c r="O45" s="63" t="s">
        <v>15</v>
      </c>
      <c r="P45" s="63" t="s">
        <v>16</v>
      </c>
      <c r="Q45" s="63" t="s">
        <v>21</v>
      </c>
      <c r="R45" s="63" t="s">
        <v>3006</v>
      </c>
      <c r="S45" s="63"/>
      <c r="T45" s="63" t="s">
        <v>1006</v>
      </c>
      <c r="U45" s="63"/>
      <c r="V45" s="63" t="s">
        <v>22</v>
      </c>
      <c r="W45" s="63" t="s">
        <v>469</v>
      </c>
      <c r="X45" s="63" t="s">
        <v>1007</v>
      </c>
      <c r="Y45" s="429">
        <v>43005</v>
      </c>
      <c r="Z45" s="63"/>
      <c r="AA45" s="63" t="s">
        <v>4158</v>
      </c>
      <c r="AB45" s="63" t="s">
        <v>4159</v>
      </c>
      <c r="AC45" s="63"/>
      <c r="AD45" s="63" t="s">
        <v>9334</v>
      </c>
      <c r="AE45" s="63" t="s">
        <v>9335</v>
      </c>
      <c r="AF45" s="429">
        <v>40554</v>
      </c>
      <c r="AG45" s="174"/>
      <c r="AH45" s="174"/>
      <c r="AI45" s="418">
        <v>45435</v>
      </c>
      <c r="AJ45" s="174" t="s">
        <v>8685</v>
      </c>
      <c r="AK45" s="174"/>
      <c r="AL45" s="174"/>
      <c r="AM45" s="174"/>
      <c r="AN45" s="174"/>
      <c r="AO45" s="174"/>
      <c r="AP45" s="174"/>
      <c r="AQ45" s="174"/>
      <c r="AR45" s="174" t="s">
        <v>2317</v>
      </c>
      <c r="AS45" s="174">
        <v>2024</v>
      </c>
      <c r="AT45" s="415">
        <v>45435</v>
      </c>
      <c r="AU45" s="174" t="s">
        <v>2323</v>
      </c>
      <c r="AV45" s="437"/>
      <c r="AW45" s="424"/>
      <c r="AX45" s="462"/>
      <c r="AY45" s="422"/>
      <c r="AZ45" s="530"/>
      <c r="BA45" s="530"/>
      <c r="BB45" s="422"/>
      <c r="BC45" s="530"/>
      <c r="BD45" s="424"/>
      <c r="BE45" s="462"/>
      <c r="BF45" s="426"/>
      <c r="BG45" s="426">
        <f t="shared" si="14"/>
        <v>0</v>
      </c>
      <c r="BH45" s="426">
        <f t="shared" si="15"/>
        <v>0</v>
      </c>
      <c r="BI45" s="426">
        <f t="shared" si="16"/>
        <v>0</v>
      </c>
      <c r="BJ45" s="426">
        <f t="shared" si="17"/>
        <v>0</v>
      </c>
      <c r="BK45" s="425" t="b">
        <f t="shared" si="18"/>
        <v>0</v>
      </c>
      <c r="BL45" s="462"/>
      <c r="BM45" s="462"/>
      <c r="BN45" s="462"/>
      <c r="BO45" s="462"/>
      <c r="BP45" s="462"/>
      <c r="BQ45" s="462"/>
      <c r="BR45" s="462"/>
      <c r="BS45" s="462"/>
      <c r="BT45" s="462"/>
      <c r="BU45" s="462"/>
      <c r="BV45" s="462"/>
      <c r="BW45" s="462"/>
      <c r="BX45" s="462"/>
      <c r="BY45" s="462"/>
      <c r="BZ45" s="462"/>
      <c r="CA45" s="462"/>
      <c r="CB45" s="462"/>
      <c r="CC45" s="462"/>
      <c r="CD45" s="462"/>
      <c r="CE45" s="462"/>
      <c r="CF45" s="462"/>
      <c r="CG45" s="462"/>
      <c r="CH45" s="462"/>
      <c r="CI45" s="462"/>
      <c r="CJ45" s="462"/>
      <c r="CK45" s="462"/>
      <c r="CL45" s="462"/>
      <c r="CM45" s="462"/>
      <c r="CN45" s="462"/>
      <c r="CO45" s="462"/>
      <c r="CP45" s="462"/>
    </row>
    <row r="46" spans="1:94" ht="15.75" customHeight="1">
      <c r="A46" s="174" t="s">
        <v>10</v>
      </c>
      <c r="B46" s="63" t="s">
        <v>11</v>
      </c>
      <c r="C46" s="63" t="s">
        <v>146</v>
      </c>
      <c r="D46" s="63" t="s">
        <v>147</v>
      </c>
      <c r="E46" s="63" t="s">
        <v>123</v>
      </c>
      <c r="F46" s="63"/>
      <c r="G46" s="63" t="s">
        <v>2264</v>
      </c>
      <c r="H46" s="63"/>
      <c r="I46" s="63"/>
      <c r="J46" s="63" t="s">
        <v>1112</v>
      </c>
      <c r="K46" s="63"/>
      <c r="L46" s="63"/>
      <c r="M46" s="63" t="s">
        <v>1152</v>
      </c>
      <c r="N46" s="63" t="s">
        <v>5492</v>
      </c>
      <c r="O46" s="63" t="s">
        <v>15</v>
      </c>
      <c r="P46" s="63" t="s">
        <v>16</v>
      </c>
      <c r="Q46" s="63" t="s">
        <v>35</v>
      </c>
      <c r="R46" s="63" t="s">
        <v>84</v>
      </c>
      <c r="S46" s="63" t="s">
        <v>1156</v>
      </c>
      <c r="T46" s="63"/>
      <c r="U46" s="63"/>
      <c r="V46" s="63" t="s">
        <v>4157</v>
      </c>
      <c r="W46" s="63" t="s">
        <v>1157</v>
      </c>
      <c r="X46" s="63">
        <v>907023072</v>
      </c>
      <c r="Y46" s="429">
        <v>45014</v>
      </c>
      <c r="Z46" s="430">
        <v>46842</v>
      </c>
      <c r="AA46" s="63" t="s">
        <v>4158</v>
      </c>
      <c r="AB46" s="63" t="s">
        <v>4159</v>
      </c>
      <c r="AC46" s="63"/>
      <c r="AD46" s="63" t="s">
        <v>4283</v>
      </c>
      <c r="AE46" s="63" t="s">
        <v>4283</v>
      </c>
      <c r="AF46" s="63" t="s">
        <v>4283</v>
      </c>
      <c r="AG46" s="174"/>
      <c r="AH46" s="174"/>
      <c r="AI46" s="418">
        <v>45436</v>
      </c>
      <c r="AJ46" s="174" t="s">
        <v>8685</v>
      </c>
      <c r="AK46" s="174"/>
      <c r="AL46" s="174"/>
      <c r="AM46" s="174"/>
      <c r="AN46" s="174"/>
      <c r="AO46" s="174"/>
      <c r="AP46" s="174"/>
      <c r="AQ46" s="174"/>
      <c r="AR46" s="174" t="s">
        <v>2317</v>
      </c>
      <c r="AS46" s="174">
        <v>2024</v>
      </c>
      <c r="AT46" s="415">
        <v>45436</v>
      </c>
      <c r="AU46" s="174" t="s">
        <v>2323</v>
      </c>
      <c r="AV46" s="419"/>
      <c r="AW46" s="424"/>
      <c r="AX46" s="462"/>
      <c r="AY46" s="422"/>
      <c r="AZ46" s="530"/>
      <c r="BA46" s="530"/>
      <c r="BB46" s="422"/>
      <c r="BC46" s="530"/>
      <c r="BD46" s="424"/>
      <c r="BE46" s="462"/>
      <c r="BF46" s="429">
        <v>39969</v>
      </c>
      <c r="BG46" s="426">
        <f t="shared" si="14"/>
        <v>0</v>
      </c>
      <c r="BH46" s="426">
        <f t="shared" si="15"/>
        <v>0</v>
      </c>
      <c r="BI46" s="426">
        <f t="shared" si="16"/>
        <v>0</v>
      </c>
      <c r="BJ46" s="426">
        <f t="shared" si="17"/>
        <v>0</v>
      </c>
      <c r="BK46" s="425" t="b">
        <f t="shared" si="18"/>
        <v>0</v>
      </c>
      <c r="BL46" s="462"/>
      <c r="BM46" s="462"/>
      <c r="BN46" s="462"/>
      <c r="BO46" s="462"/>
      <c r="BP46" s="462"/>
      <c r="BQ46" s="462"/>
      <c r="BR46" s="462"/>
      <c r="BS46" s="462"/>
      <c r="BT46" s="462"/>
      <c r="BU46" s="462"/>
      <c r="BV46" s="462"/>
      <c r="BW46" s="462"/>
      <c r="BX46" s="462"/>
      <c r="BY46" s="462"/>
      <c r="BZ46" s="462"/>
      <c r="CA46" s="462"/>
      <c r="CB46" s="462"/>
      <c r="CC46" s="462"/>
      <c r="CD46" s="462"/>
      <c r="CE46" s="462"/>
      <c r="CF46" s="462"/>
      <c r="CG46" s="462"/>
      <c r="CH46" s="462"/>
      <c r="CI46" s="462"/>
      <c r="CJ46" s="462"/>
      <c r="CK46" s="462"/>
      <c r="CL46" s="462"/>
      <c r="CM46" s="462"/>
      <c r="CN46" s="462"/>
      <c r="CO46" s="462"/>
      <c r="CP46" s="462"/>
    </row>
    <row r="47" spans="1:94" ht="15.75" customHeight="1">
      <c r="A47" s="174" t="s">
        <v>10</v>
      </c>
      <c r="B47" s="63" t="s">
        <v>11</v>
      </c>
      <c r="C47" s="63" t="s">
        <v>146</v>
      </c>
      <c r="D47" s="63" t="s">
        <v>147</v>
      </c>
      <c r="E47" s="63" t="s">
        <v>123</v>
      </c>
      <c r="F47" s="63"/>
      <c r="G47" s="63" t="s">
        <v>2264</v>
      </c>
      <c r="H47" s="63"/>
      <c r="I47" s="63"/>
      <c r="J47" s="63" t="s">
        <v>1112</v>
      </c>
      <c r="K47" s="63"/>
      <c r="L47" s="63"/>
      <c r="M47" s="63" t="s">
        <v>1152</v>
      </c>
      <c r="N47" s="63" t="s">
        <v>5492</v>
      </c>
      <c r="O47" s="63" t="s">
        <v>15</v>
      </c>
      <c r="P47" s="63" t="s">
        <v>16</v>
      </c>
      <c r="Q47" s="63" t="s">
        <v>35</v>
      </c>
      <c r="R47" s="63" t="s">
        <v>84</v>
      </c>
      <c r="S47" s="63" t="s">
        <v>547</v>
      </c>
      <c r="T47" s="63"/>
      <c r="U47" s="63"/>
      <c r="V47" s="63" t="s">
        <v>4164</v>
      </c>
      <c r="W47" s="63" t="s">
        <v>1161</v>
      </c>
      <c r="X47" s="63">
        <v>907022067</v>
      </c>
      <c r="Y47" s="429">
        <v>45014</v>
      </c>
      <c r="Z47" s="430">
        <v>46842</v>
      </c>
      <c r="AA47" s="63" t="s">
        <v>4158</v>
      </c>
      <c r="AB47" s="63" t="s">
        <v>4159</v>
      </c>
      <c r="AC47" s="63"/>
      <c r="AD47" s="63" t="s">
        <v>4283</v>
      </c>
      <c r="AE47" s="63" t="s">
        <v>4283</v>
      </c>
      <c r="AF47" s="63" t="s">
        <v>4283</v>
      </c>
      <c r="AG47" s="174"/>
      <c r="AH47" s="174"/>
      <c r="AI47" s="418">
        <v>45436</v>
      </c>
      <c r="AJ47" s="174" t="s">
        <v>8685</v>
      </c>
      <c r="AK47" s="174"/>
      <c r="AL47" s="174"/>
      <c r="AM47" s="174"/>
      <c r="AN47" s="174"/>
      <c r="AO47" s="174"/>
      <c r="AP47" s="174"/>
      <c r="AQ47" s="174"/>
      <c r="AR47" s="174" t="s">
        <v>2317</v>
      </c>
      <c r="AS47" s="174">
        <v>2024</v>
      </c>
      <c r="AT47" s="415">
        <v>45436</v>
      </c>
      <c r="AU47" s="174" t="s">
        <v>2323</v>
      </c>
      <c r="AV47" s="419"/>
      <c r="AW47" s="424"/>
      <c r="AX47" s="462"/>
      <c r="AY47" s="422"/>
      <c r="AZ47" s="530"/>
      <c r="BA47" s="530"/>
      <c r="BB47" s="422"/>
      <c r="BC47" s="530"/>
      <c r="BD47" s="424"/>
      <c r="BE47" s="462"/>
      <c r="BF47" s="429">
        <v>39969</v>
      </c>
      <c r="BG47" s="426">
        <f t="shared" si="14"/>
        <v>0</v>
      </c>
      <c r="BH47" s="426">
        <f t="shared" si="15"/>
        <v>0</v>
      </c>
      <c r="BI47" s="426">
        <f t="shared" si="16"/>
        <v>0</v>
      </c>
      <c r="BJ47" s="426">
        <f t="shared" si="17"/>
        <v>0</v>
      </c>
      <c r="BK47" s="425" t="b">
        <f t="shared" si="18"/>
        <v>0</v>
      </c>
      <c r="BL47" s="462"/>
      <c r="BM47" s="462"/>
      <c r="BN47" s="462"/>
      <c r="BO47" s="462"/>
      <c r="BP47" s="462"/>
      <c r="BQ47" s="462"/>
      <c r="BR47" s="462"/>
      <c r="BS47" s="462"/>
      <c r="BT47" s="462"/>
      <c r="BU47" s="462"/>
      <c r="BV47" s="462"/>
      <c r="BW47" s="462"/>
      <c r="BX47" s="462"/>
      <c r="BY47" s="462"/>
      <c r="BZ47" s="462"/>
      <c r="CA47" s="462"/>
      <c r="CB47" s="462"/>
      <c r="CC47" s="462"/>
      <c r="CD47" s="462"/>
      <c r="CE47" s="462"/>
      <c r="CF47" s="462"/>
      <c r="CG47" s="462"/>
      <c r="CH47" s="462"/>
      <c r="CI47" s="462"/>
      <c r="CJ47" s="462"/>
      <c r="CK47" s="462"/>
      <c r="CL47" s="462"/>
      <c r="CM47" s="462"/>
      <c r="CN47" s="462"/>
      <c r="CO47" s="462"/>
      <c r="CP47" s="462"/>
    </row>
    <row r="48" spans="1:94" ht="15.75" customHeight="1">
      <c r="A48" s="174" t="s">
        <v>10</v>
      </c>
      <c r="B48" s="63" t="s">
        <v>11</v>
      </c>
      <c r="C48" s="63" t="s">
        <v>378</v>
      </c>
      <c r="D48" s="63" t="s">
        <v>374</v>
      </c>
      <c r="E48" s="63" t="s">
        <v>3756</v>
      </c>
      <c r="F48" s="63"/>
      <c r="G48" s="63" t="s">
        <v>1251</v>
      </c>
      <c r="H48" s="63"/>
      <c r="I48" s="63"/>
      <c r="J48" s="63" t="s">
        <v>1252</v>
      </c>
      <c r="K48" s="63"/>
      <c r="L48" s="63"/>
      <c r="M48" s="63" t="s">
        <v>1253</v>
      </c>
      <c r="N48" s="63" t="s">
        <v>5718</v>
      </c>
      <c r="O48" s="63" t="s">
        <v>15</v>
      </c>
      <c r="P48" s="63" t="s">
        <v>525</v>
      </c>
      <c r="Q48" s="63" t="s">
        <v>35</v>
      </c>
      <c r="R48" s="63" t="s">
        <v>240</v>
      </c>
      <c r="S48" s="63" t="s">
        <v>241</v>
      </c>
      <c r="T48" s="63"/>
      <c r="U48" s="63"/>
      <c r="V48" s="63" t="s">
        <v>4164</v>
      </c>
      <c r="W48" s="63" t="s">
        <v>1254</v>
      </c>
      <c r="X48" s="63">
        <v>707022201</v>
      </c>
      <c r="Y48" s="429">
        <v>45014</v>
      </c>
      <c r="Z48" s="430">
        <v>46842</v>
      </c>
      <c r="AA48" s="63" t="s">
        <v>4158</v>
      </c>
      <c r="AB48" s="63" t="s">
        <v>4159</v>
      </c>
      <c r="AC48" s="63"/>
      <c r="AD48" s="63" t="s">
        <v>4283</v>
      </c>
      <c r="AE48" s="63" t="s">
        <v>4283</v>
      </c>
      <c r="AF48" s="63" t="s">
        <v>4283</v>
      </c>
      <c r="AG48" s="174"/>
      <c r="AH48" s="174"/>
      <c r="AI48" s="418">
        <v>45435</v>
      </c>
      <c r="AJ48" s="174" t="s">
        <v>2291</v>
      </c>
      <c r="AK48" s="174"/>
      <c r="AL48" s="174"/>
      <c r="AM48" s="174"/>
      <c r="AN48" s="174"/>
      <c r="AO48" s="174"/>
      <c r="AP48" s="174"/>
      <c r="AQ48" s="174"/>
      <c r="AR48" s="174" t="s">
        <v>2317</v>
      </c>
      <c r="AS48" s="174">
        <v>2024</v>
      </c>
      <c r="AT48" s="415">
        <v>45435</v>
      </c>
      <c r="AU48" s="174" t="s">
        <v>2323</v>
      </c>
      <c r="AV48" s="419"/>
      <c r="AW48" s="424"/>
      <c r="AX48" s="462"/>
      <c r="AY48" s="422"/>
      <c r="AZ48" s="530"/>
      <c r="BA48" s="530"/>
      <c r="BB48" s="422"/>
      <c r="BC48" s="530"/>
      <c r="BD48" s="424"/>
      <c r="BE48" s="462"/>
      <c r="BF48" s="429">
        <v>39436</v>
      </c>
      <c r="BG48" s="426">
        <f t="shared" si="14"/>
        <v>0</v>
      </c>
      <c r="BH48" s="426">
        <f t="shared" si="15"/>
        <v>0</v>
      </c>
      <c r="BI48" s="426">
        <f t="shared" si="16"/>
        <v>0</v>
      </c>
      <c r="BJ48" s="426">
        <f t="shared" si="17"/>
        <v>0</v>
      </c>
      <c r="BK48" s="425" t="b">
        <f t="shared" si="18"/>
        <v>0</v>
      </c>
      <c r="BL48" s="462"/>
      <c r="BM48" s="462"/>
      <c r="BN48" s="462"/>
      <c r="BO48" s="462"/>
      <c r="BP48" s="462"/>
      <c r="BQ48" s="462"/>
      <c r="BR48" s="462"/>
      <c r="BS48" s="462"/>
      <c r="BT48" s="462"/>
      <c r="BU48" s="462"/>
      <c r="BV48" s="462"/>
      <c r="BW48" s="462"/>
      <c r="BX48" s="462"/>
      <c r="BY48" s="462"/>
      <c r="BZ48" s="462"/>
      <c r="CA48" s="462"/>
      <c r="CB48" s="462"/>
      <c r="CC48" s="462"/>
      <c r="CD48" s="462"/>
      <c r="CE48" s="462"/>
      <c r="CF48" s="462"/>
      <c r="CG48" s="462"/>
      <c r="CH48" s="462"/>
      <c r="CI48" s="462"/>
      <c r="CJ48" s="462"/>
      <c r="CK48" s="462"/>
      <c r="CL48" s="462"/>
      <c r="CM48" s="462"/>
      <c r="CN48" s="462"/>
      <c r="CO48" s="462"/>
      <c r="CP48" s="462"/>
    </row>
    <row r="49" spans="1:94" ht="15.75" customHeight="1">
      <c r="A49" s="174" t="s">
        <v>10</v>
      </c>
      <c r="B49" s="63" t="s">
        <v>11</v>
      </c>
      <c r="C49" s="63" t="s">
        <v>378</v>
      </c>
      <c r="D49" s="63" t="s">
        <v>374</v>
      </c>
      <c r="E49" s="63" t="s">
        <v>3756</v>
      </c>
      <c r="F49" s="63"/>
      <c r="G49" s="63" t="s">
        <v>1251</v>
      </c>
      <c r="H49" s="63"/>
      <c r="I49" s="63"/>
      <c r="J49" s="63" t="s">
        <v>1252</v>
      </c>
      <c r="K49" s="63"/>
      <c r="L49" s="63"/>
      <c r="M49" s="63" t="s">
        <v>1253</v>
      </c>
      <c r="N49" s="63" t="s">
        <v>5718</v>
      </c>
      <c r="O49" s="63" t="s">
        <v>15</v>
      </c>
      <c r="P49" s="63" t="s">
        <v>525</v>
      </c>
      <c r="Q49" s="63" t="s">
        <v>35</v>
      </c>
      <c r="R49" s="63" t="s">
        <v>107</v>
      </c>
      <c r="S49" s="63" t="s">
        <v>1142</v>
      </c>
      <c r="T49" s="63"/>
      <c r="U49" s="63"/>
      <c r="V49" s="63" t="s">
        <v>4164</v>
      </c>
      <c r="W49" s="63" t="s">
        <v>1257</v>
      </c>
      <c r="X49" s="63">
        <v>201507022073</v>
      </c>
      <c r="Y49" s="429">
        <v>42131</v>
      </c>
      <c r="Z49" s="430">
        <v>46855</v>
      </c>
      <c r="AA49" s="63" t="s">
        <v>4158</v>
      </c>
      <c r="AB49" s="63" t="s">
        <v>4159</v>
      </c>
      <c r="AC49" s="63"/>
      <c r="AD49" s="63" t="s">
        <v>4283</v>
      </c>
      <c r="AE49" s="63" t="s">
        <v>4283</v>
      </c>
      <c r="AF49" s="63" t="s">
        <v>4283</v>
      </c>
      <c r="AG49" s="174"/>
      <c r="AH49" s="174"/>
      <c r="AI49" s="418">
        <v>45435</v>
      </c>
      <c r="AJ49" s="174" t="s">
        <v>2291</v>
      </c>
      <c r="AK49" s="174"/>
      <c r="AL49" s="174"/>
      <c r="AM49" s="174"/>
      <c r="AN49" s="174"/>
      <c r="AO49" s="174"/>
      <c r="AP49" s="174"/>
      <c r="AQ49" s="174"/>
      <c r="AR49" s="174" t="s">
        <v>2317</v>
      </c>
      <c r="AS49" s="174">
        <v>2024</v>
      </c>
      <c r="AT49" s="415">
        <v>45435</v>
      </c>
      <c r="AU49" s="174" t="s">
        <v>2323</v>
      </c>
      <c r="AV49" s="419"/>
      <c r="AW49" s="424"/>
      <c r="AX49" s="462"/>
      <c r="AY49" s="422"/>
      <c r="AZ49" s="530"/>
      <c r="BA49" s="530"/>
      <c r="BB49" s="422"/>
      <c r="BC49" s="530"/>
      <c r="BD49" s="424"/>
      <c r="BE49" s="462"/>
      <c r="BF49" s="429">
        <v>42131</v>
      </c>
      <c r="BG49" s="426">
        <f t="shared" si="14"/>
        <v>0</v>
      </c>
      <c r="BH49" s="426">
        <f t="shared" si="15"/>
        <v>0</v>
      </c>
      <c r="BI49" s="426">
        <f t="shared" si="16"/>
        <v>0</v>
      </c>
      <c r="BJ49" s="426">
        <f t="shared" si="17"/>
        <v>0</v>
      </c>
      <c r="BK49" s="425" t="b">
        <f t="shared" si="18"/>
        <v>0</v>
      </c>
      <c r="BL49" s="462"/>
      <c r="BM49" s="462"/>
      <c r="BN49" s="462"/>
      <c r="BO49" s="462"/>
      <c r="BP49" s="462"/>
      <c r="BQ49" s="462"/>
      <c r="BR49" s="462"/>
      <c r="BS49" s="462"/>
      <c r="BT49" s="462"/>
      <c r="BU49" s="462"/>
      <c r="BV49" s="462"/>
      <c r="BW49" s="462"/>
      <c r="BX49" s="462"/>
      <c r="BY49" s="462"/>
      <c r="BZ49" s="462"/>
      <c r="CA49" s="462"/>
      <c r="CB49" s="462"/>
      <c r="CC49" s="462"/>
      <c r="CD49" s="462"/>
      <c r="CE49" s="462"/>
      <c r="CF49" s="462"/>
      <c r="CG49" s="462"/>
      <c r="CH49" s="462"/>
      <c r="CI49" s="462"/>
      <c r="CJ49" s="462"/>
      <c r="CK49" s="462"/>
      <c r="CL49" s="462"/>
      <c r="CM49" s="462"/>
      <c r="CN49" s="462"/>
      <c r="CO49" s="462"/>
      <c r="CP49" s="462"/>
    </row>
    <row r="50" spans="1:94" ht="15.75" customHeight="1">
      <c r="A50" s="174" t="s">
        <v>10</v>
      </c>
      <c r="B50" s="63" t="s">
        <v>11</v>
      </c>
      <c r="C50" s="63" t="s">
        <v>310</v>
      </c>
      <c r="D50" s="63" t="s">
        <v>13</v>
      </c>
      <c r="E50" s="63" t="s">
        <v>3756</v>
      </c>
      <c r="F50" s="63"/>
      <c r="G50" s="63" t="s">
        <v>1265</v>
      </c>
      <c r="H50" s="63"/>
      <c r="I50" s="63"/>
      <c r="J50" s="63" t="s">
        <v>1266</v>
      </c>
      <c r="K50" s="63"/>
      <c r="L50" s="63"/>
      <c r="M50" s="63" t="s">
        <v>1267</v>
      </c>
      <c r="N50" s="63" t="s">
        <v>5725</v>
      </c>
      <c r="O50" s="63" t="s">
        <v>15</v>
      </c>
      <c r="P50" s="63" t="s">
        <v>525</v>
      </c>
      <c r="Q50" s="63" t="s">
        <v>35</v>
      </c>
      <c r="R50" s="63" t="s">
        <v>107</v>
      </c>
      <c r="S50" s="63" t="s">
        <v>1142</v>
      </c>
      <c r="T50" s="63"/>
      <c r="U50" s="63"/>
      <c r="V50" s="63" t="s">
        <v>4164</v>
      </c>
      <c r="W50" s="63" t="s">
        <v>1268</v>
      </c>
      <c r="X50" s="63">
        <v>201507022021</v>
      </c>
      <c r="Y50" s="429">
        <v>42051</v>
      </c>
      <c r="Z50" s="63"/>
      <c r="AA50" s="63" t="s">
        <v>4158</v>
      </c>
      <c r="AB50" s="63" t="s">
        <v>4159</v>
      </c>
      <c r="AC50" s="63"/>
      <c r="AD50" s="63" t="s">
        <v>4283</v>
      </c>
      <c r="AE50" s="63" t="s">
        <v>4283</v>
      </c>
      <c r="AF50" s="63" t="s">
        <v>4283</v>
      </c>
      <c r="AG50" s="174"/>
      <c r="AH50" s="174"/>
      <c r="AI50" s="418">
        <v>45436</v>
      </c>
      <c r="AJ50" s="174" t="s">
        <v>8685</v>
      </c>
      <c r="AK50" s="174"/>
      <c r="AL50" s="174"/>
      <c r="AM50" s="174"/>
      <c r="AN50" s="174"/>
      <c r="AO50" s="174"/>
      <c r="AP50" s="174"/>
      <c r="AQ50" s="174"/>
      <c r="AR50" s="174" t="s">
        <v>2317</v>
      </c>
      <c r="AS50" s="174">
        <v>2024</v>
      </c>
      <c r="AT50" s="415">
        <v>45436</v>
      </c>
      <c r="AU50" s="174" t="s">
        <v>2323</v>
      </c>
      <c r="AV50" s="437"/>
      <c r="AW50" s="424"/>
      <c r="AX50" s="462"/>
      <c r="AY50" s="422"/>
      <c r="AZ50" s="530"/>
      <c r="BA50" s="530"/>
      <c r="BB50" s="422"/>
      <c r="BC50" s="530"/>
      <c r="BD50" s="424"/>
      <c r="BE50" s="462"/>
      <c r="BF50" s="426"/>
      <c r="BG50" s="426">
        <f t="shared" si="14"/>
        <v>0</v>
      </c>
      <c r="BH50" s="426">
        <f t="shared" si="15"/>
        <v>0</v>
      </c>
      <c r="BI50" s="426">
        <f t="shared" si="16"/>
        <v>0</v>
      </c>
      <c r="BJ50" s="426">
        <f t="shared" si="17"/>
        <v>0</v>
      </c>
      <c r="BK50" s="425" t="b">
        <f t="shared" si="18"/>
        <v>0</v>
      </c>
      <c r="BL50" s="462"/>
      <c r="BM50" s="462"/>
      <c r="BN50" s="462"/>
      <c r="BO50" s="462"/>
      <c r="BP50" s="462"/>
      <c r="BQ50" s="462"/>
      <c r="BR50" s="462"/>
      <c r="BS50" s="462"/>
      <c r="BT50" s="462"/>
      <c r="BU50" s="462"/>
      <c r="BV50" s="462"/>
      <c r="BW50" s="462"/>
      <c r="BX50" s="462"/>
      <c r="BY50" s="462"/>
      <c r="BZ50" s="462"/>
      <c r="CA50" s="462"/>
      <c r="CB50" s="462"/>
      <c r="CC50" s="462"/>
      <c r="CD50" s="462"/>
      <c r="CE50" s="462"/>
      <c r="CF50" s="462"/>
      <c r="CG50" s="462"/>
      <c r="CH50" s="462"/>
      <c r="CI50" s="462"/>
      <c r="CJ50" s="462"/>
      <c r="CK50" s="462"/>
      <c r="CL50" s="462"/>
      <c r="CM50" s="462"/>
      <c r="CN50" s="462"/>
      <c r="CO50" s="462"/>
      <c r="CP50" s="462"/>
    </row>
    <row r="51" spans="1:94" ht="15.75" customHeight="1">
      <c r="A51" s="174" t="s">
        <v>10</v>
      </c>
      <c r="B51" s="63" t="s">
        <v>11</v>
      </c>
      <c r="C51" s="63" t="s">
        <v>123</v>
      </c>
      <c r="D51" s="63" t="s">
        <v>1069</v>
      </c>
      <c r="E51" s="63" t="s">
        <v>30</v>
      </c>
      <c r="F51" s="63"/>
      <c r="G51" s="63" t="s">
        <v>1859</v>
      </c>
      <c r="H51" s="63"/>
      <c r="I51" s="63"/>
      <c r="J51" s="63" t="s">
        <v>1860</v>
      </c>
      <c r="K51" s="63"/>
      <c r="L51" s="63"/>
      <c r="M51" s="63" t="s">
        <v>1861</v>
      </c>
      <c r="N51" s="63"/>
      <c r="O51" s="63" t="s">
        <v>15</v>
      </c>
      <c r="P51" s="63" t="s">
        <v>16</v>
      </c>
      <c r="Q51" s="63" t="s">
        <v>35</v>
      </c>
      <c r="R51" s="63" t="s">
        <v>87</v>
      </c>
      <c r="S51" s="63" t="s">
        <v>434</v>
      </c>
      <c r="T51" s="63"/>
      <c r="U51" s="63"/>
      <c r="V51" s="63" t="s">
        <v>4164</v>
      </c>
      <c r="W51" s="63" t="s">
        <v>1139</v>
      </c>
      <c r="X51" s="63" t="s">
        <v>1862</v>
      </c>
      <c r="Y51" s="429">
        <v>43584</v>
      </c>
      <c r="Z51" s="63"/>
      <c r="AA51" s="63" t="s">
        <v>4158</v>
      </c>
      <c r="AB51" s="63" t="s">
        <v>4159</v>
      </c>
      <c r="AC51" s="63"/>
      <c r="AD51" s="63" t="s">
        <v>9502</v>
      </c>
      <c r="AE51" s="63" t="s">
        <v>9503</v>
      </c>
      <c r="AF51" s="435">
        <v>44852</v>
      </c>
      <c r="AG51" s="174"/>
      <c r="AH51" s="174"/>
      <c r="AI51" s="418">
        <v>45435</v>
      </c>
      <c r="AJ51" s="174" t="s">
        <v>2296</v>
      </c>
      <c r="AK51" s="174"/>
      <c r="AL51" s="174"/>
      <c r="AM51" s="174"/>
      <c r="AN51" s="174"/>
      <c r="AO51" s="174"/>
      <c r="AP51" s="174"/>
      <c r="AQ51" s="174"/>
      <c r="AR51" s="174" t="s">
        <v>2317</v>
      </c>
      <c r="AS51" s="174">
        <v>2024</v>
      </c>
      <c r="AT51" s="415">
        <v>45436</v>
      </c>
      <c r="AU51" s="174" t="s">
        <v>2323</v>
      </c>
      <c r="AV51" s="437"/>
      <c r="AW51" s="424"/>
      <c r="AX51" s="462"/>
      <c r="AY51" s="422"/>
      <c r="AZ51" s="530"/>
      <c r="BA51" s="530"/>
      <c r="BB51" s="422"/>
      <c r="BC51" s="530"/>
      <c r="BD51" s="424"/>
      <c r="BE51" s="462">
        <v>1</v>
      </c>
      <c r="BF51" s="426"/>
      <c r="BG51" s="426">
        <f t="shared" si="14"/>
        <v>0</v>
      </c>
      <c r="BH51" s="426">
        <f t="shared" si="15"/>
        <v>0</v>
      </c>
      <c r="BI51" s="426">
        <f t="shared" si="16"/>
        <v>0</v>
      </c>
      <c r="BJ51" s="426">
        <f t="shared" si="17"/>
        <v>0</v>
      </c>
      <c r="BK51" s="425" t="b">
        <f t="shared" si="18"/>
        <v>0</v>
      </c>
      <c r="BL51" s="462"/>
      <c r="BM51" s="462"/>
      <c r="BN51" s="462"/>
      <c r="BO51" s="462"/>
      <c r="BP51" s="462"/>
      <c r="BQ51" s="462"/>
      <c r="BR51" s="462"/>
      <c r="BS51" s="462"/>
      <c r="BT51" s="462"/>
      <c r="BU51" s="462"/>
      <c r="BV51" s="462"/>
      <c r="BW51" s="462"/>
      <c r="BX51" s="462"/>
      <c r="BY51" s="462"/>
      <c r="BZ51" s="462"/>
      <c r="CA51" s="462"/>
      <c r="CB51" s="462"/>
      <c r="CC51" s="462"/>
      <c r="CD51" s="462"/>
      <c r="CE51" s="462"/>
      <c r="CF51" s="462"/>
      <c r="CG51" s="462"/>
      <c r="CH51" s="462"/>
      <c r="CI51" s="462"/>
      <c r="CJ51" s="462"/>
      <c r="CK51" s="462"/>
      <c r="CL51" s="462"/>
      <c r="CM51" s="462"/>
      <c r="CN51" s="462"/>
      <c r="CO51" s="462"/>
      <c r="CP51" s="462"/>
    </row>
    <row r="52" spans="1:94" ht="15.75" customHeight="1">
      <c r="A52" s="174" t="s">
        <v>10</v>
      </c>
      <c r="B52" s="63" t="s">
        <v>11</v>
      </c>
      <c r="C52" s="63" t="s">
        <v>13</v>
      </c>
      <c r="D52" s="63" t="s">
        <v>13</v>
      </c>
      <c r="E52" s="63" t="s">
        <v>3756</v>
      </c>
      <c r="F52" s="63"/>
      <c r="G52" s="174" t="s">
        <v>2135</v>
      </c>
      <c r="H52" s="174"/>
      <c r="I52" s="174"/>
      <c r="J52" s="63" t="s">
        <v>2136</v>
      </c>
      <c r="K52" s="63"/>
      <c r="L52" s="63"/>
      <c r="M52" s="174" t="s">
        <v>2137</v>
      </c>
      <c r="N52" s="174" t="s">
        <v>5943</v>
      </c>
      <c r="O52" s="63" t="s">
        <v>15</v>
      </c>
      <c r="P52" s="63" t="s">
        <v>16</v>
      </c>
      <c r="Q52" s="63" t="s">
        <v>35</v>
      </c>
      <c r="R52" s="63" t="s">
        <v>107</v>
      </c>
      <c r="S52" s="174" t="s">
        <v>9563</v>
      </c>
      <c r="T52" s="174"/>
      <c r="U52" s="174"/>
      <c r="V52" s="63" t="s">
        <v>4164</v>
      </c>
      <c r="W52" s="174" t="s">
        <v>194</v>
      </c>
      <c r="X52" s="174" t="s">
        <v>2139</v>
      </c>
      <c r="Y52" s="429">
        <v>45014</v>
      </c>
      <c r="Z52" s="430">
        <v>46842</v>
      </c>
      <c r="AA52" s="63" t="s">
        <v>4158</v>
      </c>
      <c r="AB52" s="63" t="s">
        <v>4159</v>
      </c>
      <c r="AC52" s="63"/>
      <c r="AD52" s="174" t="s">
        <v>5946</v>
      </c>
      <c r="AE52" s="174" t="s">
        <v>9564</v>
      </c>
      <c r="AF52" s="535">
        <v>44963</v>
      </c>
      <c r="AG52" s="174"/>
      <c r="AH52" s="174"/>
      <c r="AI52" s="418">
        <v>45439</v>
      </c>
      <c r="AJ52" s="174" t="s">
        <v>8675</v>
      </c>
      <c r="AK52" s="174"/>
      <c r="AL52" s="174"/>
      <c r="AM52" s="174"/>
      <c r="AN52" s="174"/>
      <c r="AO52" s="174"/>
      <c r="AP52" s="174"/>
      <c r="AQ52" s="174"/>
      <c r="AR52" s="174" t="s">
        <v>2317</v>
      </c>
      <c r="AS52" s="174">
        <v>2024</v>
      </c>
      <c r="AT52" s="415">
        <v>45439</v>
      </c>
      <c r="AU52" s="174" t="s">
        <v>2323</v>
      </c>
      <c r="AV52" s="437" t="s">
        <v>9327</v>
      </c>
      <c r="AW52" s="439"/>
      <c r="AX52" s="551"/>
      <c r="AY52" s="422"/>
      <c r="AZ52" s="550"/>
      <c r="BA52" s="550"/>
      <c r="BB52" s="422"/>
      <c r="BC52" s="550"/>
      <c r="BD52" s="439"/>
      <c r="BE52" s="551"/>
      <c r="BF52" s="429">
        <v>44461</v>
      </c>
      <c r="BG52" s="426">
        <f t="shared" si="14"/>
        <v>0</v>
      </c>
      <c r="BH52" s="426">
        <f t="shared" si="15"/>
        <v>0</v>
      </c>
      <c r="BI52" s="426">
        <f t="shared" si="16"/>
        <v>0</v>
      </c>
      <c r="BJ52" s="426">
        <f t="shared" si="17"/>
        <v>0</v>
      </c>
      <c r="BK52" s="425" t="b">
        <f t="shared" si="18"/>
        <v>0</v>
      </c>
      <c r="BL52" s="462"/>
      <c r="BM52" s="462"/>
      <c r="BN52" s="462"/>
      <c r="BO52" s="462"/>
      <c r="BP52" s="462"/>
      <c r="BQ52" s="462"/>
      <c r="BR52" s="462"/>
      <c r="BS52" s="462"/>
      <c r="BT52" s="462"/>
      <c r="BU52" s="462"/>
      <c r="BV52" s="462"/>
      <c r="BW52" s="462"/>
      <c r="BX52" s="462"/>
      <c r="BY52" s="462"/>
      <c r="BZ52" s="462"/>
      <c r="CA52" s="462"/>
      <c r="CB52" s="462"/>
      <c r="CC52" s="462"/>
      <c r="CD52" s="462"/>
      <c r="CE52" s="462"/>
      <c r="CF52" s="462"/>
      <c r="CG52" s="462"/>
      <c r="CH52" s="462"/>
      <c r="CI52" s="462"/>
      <c r="CJ52" s="462"/>
      <c r="CK52" s="462"/>
      <c r="CL52" s="462"/>
      <c r="CM52" s="462"/>
      <c r="CN52" s="462"/>
      <c r="CO52" s="462"/>
      <c r="CP52" s="462"/>
    </row>
    <row r="53" spans="1:94" ht="15.75" customHeight="1">
      <c r="A53" s="954" t="s">
        <v>10282</v>
      </c>
      <c r="B53" s="176"/>
      <c r="C53" s="176"/>
      <c r="D53" s="176"/>
      <c r="E53" s="176"/>
      <c r="F53" s="176"/>
      <c r="G53" s="955">
        <f>COUNTA(G26:G52)</f>
        <v>27</v>
      </c>
      <c r="H53" s="313"/>
      <c r="I53" s="313"/>
      <c r="J53" s="313"/>
      <c r="K53" s="313"/>
      <c r="L53" s="313"/>
      <c r="M53" s="313"/>
      <c r="N53" s="313"/>
      <c r="O53" s="313"/>
      <c r="P53" s="313"/>
      <c r="Q53" s="313"/>
      <c r="R53" s="313"/>
      <c r="S53" s="313"/>
      <c r="T53" s="313"/>
      <c r="U53" s="313"/>
      <c r="V53" s="313"/>
      <c r="W53" s="313"/>
      <c r="X53" s="313"/>
      <c r="Y53" s="455"/>
      <c r="Z53" s="313"/>
      <c r="AA53" s="313"/>
      <c r="AB53" s="313"/>
      <c r="AC53" s="313"/>
      <c r="AD53" s="313"/>
      <c r="AE53" s="313"/>
      <c r="AF53" s="313"/>
      <c r="AG53" s="313"/>
      <c r="AH53" s="176"/>
      <c r="AI53" s="176"/>
      <c r="AJ53" s="490"/>
      <c r="AK53" s="176"/>
      <c r="AL53" s="176"/>
      <c r="AM53" s="176"/>
      <c r="AN53" s="176"/>
      <c r="AO53" s="176"/>
      <c r="AP53" s="176"/>
      <c r="AQ53" s="176"/>
      <c r="AR53" s="176"/>
      <c r="AS53" s="176"/>
      <c r="AT53" s="176"/>
      <c r="AU53" s="458"/>
      <c r="AV53" s="176"/>
      <c r="AW53" s="176"/>
      <c r="AX53" s="973"/>
      <c r="AY53" s="522"/>
      <c r="AZ53" s="522"/>
      <c r="BA53" s="522"/>
      <c r="BB53" s="522"/>
      <c r="BC53" s="522"/>
      <c r="BD53" s="973"/>
      <c r="BE53" s="973"/>
      <c r="BF53" s="973"/>
      <c r="BG53" s="973"/>
      <c r="BH53" s="973"/>
      <c r="BI53" s="462"/>
      <c r="BJ53" s="462"/>
      <c r="BK53" s="462"/>
      <c r="BL53" s="462"/>
      <c r="BM53" s="462"/>
      <c r="BN53" s="462"/>
      <c r="BO53" s="462"/>
      <c r="BP53" s="462"/>
      <c r="BQ53" s="462"/>
      <c r="BR53" s="462"/>
      <c r="BS53" s="462"/>
      <c r="BT53" s="462"/>
      <c r="BU53" s="462"/>
      <c r="BV53" s="462"/>
      <c r="BW53" s="462"/>
      <c r="BX53" s="462"/>
      <c r="BY53" s="462"/>
      <c r="BZ53" s="462"/>
      <c r="CA53" s="462"/>
      <c r="CB53" s="462"/>
      <c r="CC53" s="462"/>
      <c r="CD53" s="462"/>
      <c r="CE53" s="462"/>
      <c r="CF53" s="462"/>
      <c r="CG53" s="462"/>
      <c r="CH53" s="462"/>
      <c r="CI53" s="462"/>
      <c r="CJ53" s="462"/>
      <c r="CK53" s="462"/>
      <c r="CL53" s="462"/>
      <c r="CM53" s="462"/>
      <c r="CN53" s="462"/>
      <c r="CO53" s="462"/>
      <c r="CP53" s="462"/>
    </row>
    <row r="54" spans="1:94" ht="15.75" customHeight="1">
      <c r="A54" s="63" t="s">
        <v>10</v>
      </c>
      <c r="B54" s="63" t="s">
        <v>27</v>
      </c>
      <c r="C54" s="63" t="s">
        <v>123</v>
      </c>
      <c r="D54" s="63" t="s">
        <v>124</v>
      </c>
      <c r="E54" s="63" t="s">
        <v>509</v>
      </c>
      <c r="F54" s="63"/>
      <c r="G54" s="63" t="s">
        <v>3460</v>
      </c>
      <c r="H54" s="63"/>
      <c r="I54" s="63" t="s">
        <v>10184</v>
      </c>
      <c r="J54" s="63" t="s">
        <v>227</v>
      </c>
      <c r="K54" s="63">
        <v>9.7021431242957092</v>
      </c>
      <c r="L54" s="63">
        <v>124.10275016739</v>
      </c>
      <c r="M54" s="63" t="s">
        <v>4329</v>
      </c>
      <c r="N54" s="63" t="s">
        <v>4330</v>
      </c>
      <c r="O54" s="63" t="s">
        <v>113</v>
      </c>
      <c r="P54" s="63" t="s">
        <v>226</v>
      </c>
      <c r="Q54" s="63" t="s">
        <v>21</v>
      </c>
      <c r="R54" s="63" t="s">
        <v>117</v>
      </c>
      <c r="S54" s="63"/>
      <c r="T54" s="63" t="s">
        <v>234</v>
      </c>
      <c r="U54" s="11"/>
      <c r="V54" s="63" t="s">
        <v>22</v>
      </c>
      <c r="W54" s="63" t="s">
        <v>235</v>
      </c>
      <c r="X54" s="63" t="s">
        <v>236</v>
      </c>
      <c r="Y54" s="429">
        <v>45010</v>
      </c>
      <c r="Z54" s="430">
        <v>46838</v>
      </c>
      <c r="AA54" s="63" t="s">
        <v>4158</v>
      </c>
      <c r="AB54" s="63" t="s">
        <v>4168</v>
      </c>
      <c r="AC54" s="63" t="s">
        <v>8729</v>
      </c>
      <c r="AD54" s="63" t="s">
        <v>4812</v>
      </c>
      <c r="AE54" s="63" t="s">
        <v>8730</v>
      </c>
      <c r="AF54" s="436">
        <v>45139</v>
      </c>
      <c r="AI54" s="418">
        <v>45467</v>
      </c>
      <c r="AJ54" s="174" t="s">
        <v>2291</v>
      </c>
      <c r="AK54" s="174"/>
      <c r="AN54" s="174"/>
      <c r="AO54" s="174"/>
      <c r="AP54" s="174"/>
      <c r="AQ54" s="174" t="s">
        <v>2319</v>
      </c>
      <c r="AR54" s="174">
        <v>2024</v>
      </c>
      <c r="AS54" s="415">
        <v>45467</v>
      </c>
      <c r="AT54" s="174" t="s">
        <v>2323</v>
      </c>
      <c r="AU54" s="419"/>
      <c r="AV54" s="174"/>
      <c r="AW54" s="425"/>
      <c r="AX54" s="174"/>
      <c r="AY54" s="174"/>
      <c r="AZ54" s="174"/>
      <c r="BA54" s="174"/>
      <c r="BB54" s="174"/>
      <c r="BC54" s="174"/>
      <c r="BD54" s="174"/>
      <c r="BE54" s="174"/>
      <c r="BF54" s="174"/>
      <c r="BG54" s="174"/>
      <c r="BH54" s="174"/>
      <c r="BI54" s="174"/>
      <c r="BJ54" s="174"/>
      <c r="BK54" s="174"/>
      <c r="BL54" s="174"/>
      <c r="BM54" s="174"/>
      <c r="BN54" s="174"/>
      <c r="BO54" s="174"/>
      <c r="BP54" s="174"/>
      <c r="BQ54" s="174"/>
      <c r="BR54" s="174"/>
      <c r="BX54" s="424"/>
      <c r="BY54" s="425"/>
      <c r="BZ54" s="422"/>
      <c r="CA54" s="425"/>
      <c r="CC54" s="425"/>
      <c r="CD54" s="422"/>
      <c r="CE54" s="425"/>
      <c r="CF54" s="424"/>
      <c r="CH54" s="428">
        <v>44161</v>
      </c>
      <c r="CI54" s="426">
        <f t="shared" ref="CI54:CI60" si="19">COUNTIF(AT54,"new tvi &amp; program")</f>
        <v>0</v>
      </c>
      <c r="CJ54" s="426">
        <f t="shared" ref="CJ54:CJ60" si="20">COUNTIF(AT54,"additional program")</f>
        <v>0</v>
      </c>
      <c r="CK54" s="426">
        <f t="shared" ref="CK54:CK60" si="21">COUNTIF(AT54,"migration")</f>
        <v>0</v>
      </c>
      <c r="CL54" s="426">
        <f t="shared" ref="CL54:CL60" si="22">SUM(CI54:CK54)</f>
        <v>0</v>
      </c>
      <c r="CM54" s="425" t="b">
        <f>COUNTIF($AA$3:$AA404,$X54)&gt;1</f>
        <v>0</v>
      </c>
      <c r="CN54" s="425"/>
      <c r="CO54" s="425"/>
      <c r="CP54" s="425"/>
    </row>
    <row r="55" spans="1:94" ht="15.75" customHeight="1">
      <c r="A55" s="174" t="s">
        <v>10</v>
      </c>
      <c r="B55" s="63" t="s">
        <v>11</v>
      </c>
      <c r="C55" s="63" t="s">
        <v>28</v>
      </c>
      <c r="D55" s="63" t="s">
        <v>13</v>
      </c>
      <c r="E55" s="63" t="s">
        <v>3756</v>
      </c>
      <c r="F55" s="315" t="str">
        <f t="array" ref="F55">IFERROR(INDEX(UIID!$K$2:$K999, MATCH(CONCATENATE(B55,D55,G55,J55), UIID!$B$2:$B999&amp;UIID!$D$2:$D999&amp;UIID!$G$2:$G999&amp;UIID!$H$2:$H999, 0),), "Not Found")</f>
        <v>Not Found</v>
      </c>
      <c r="G55" s="63" t="s">
        <v>1694</v>
      </c>
      <c r="H55" s="63"/>
      <c r="I55" s="63"/>
      <c r="J55" s="63" t="s">
        <v>1695</v>
      </c>
      <c r="K55" s="63"/>
      <c r="L55" s="63"/>
      <c r="M55" s="63">
        <v>9325718743</v>
      </c>
      <c r="N55" s="63"/>
      <c r="O55" s="63" t="s">
        <v>15</v>
      </c>
      <c r="P55" s="63" t="s">
        <v>16</v>
      </c>
      <c r="Q55" s="63" t="s">
        <v>21</v>
      </c>
      <c r="R55" s="63" t="s">
        <v>3006</v>
      </c>
      <c r="S55" s="63"/>
      <c r="T55" s="63" t="s">
        <v>1696</v>
      </c>
      <c r="V55" s="63" t="s">
        <v>22</v>
      </c>
      <c r="W55" s="63" t="s">
        <v>259</v>
      </c>
      <c r="X55" s="63" t="s">
        <v>1697</v>
      </c>
      <c r="Y55" s="429">
        <v>43237</v>
      </c>
      <c r="Z55" s="63"/>
      <c r="AA55" s="63" t="s">
        <v>4158</v>
      </c>
      <c r="AB55" s="63" t="s">
        <v>4159</v>
      </c>
      <c r="AC55" s="63"/>
      <c r="AD55" s="63" t="s">
        <v>9194</v>
      </c>
      <c r="AE55" s="63" t="s">
        <v>9195</v>
      </c>
      <c r="AF55" s="435">
        <v>44530</v>
      </c>
      <c r="AI55" s="418">
        <v>45448</v>
      </c>
      <c r="AJ55" s="174" t="s">
        <v>2289</v>
      </c>
      <c r="AK55" s="174"/>
      <c r="AN55" s="174"/>
      <c r="AO55" s="174"/>
      <c r="AP55" s="174"/>
      <c r="AQ55" s="174" t="s">
        <v>2319</v>
      </c>
      <c r="AR55" s="174">
        <v>2024</v>
      </c>
      <c r="AS55" s="415">
        <v>45448</v>
      </c>
      <c r="AT55" s="174" t="s">
        <v>2323</v>
      </c>
      <c r="AU55" s="437" t="s">
        <v>9196</v>
      </c>
      <c r="AV55" s="174"/>
      <c r="AW55" s="462">
        <v>1</v>
      </c>
      <c r="AX55" s="174"/>
      <c r="AY55" s="174"/>
      <c r="AZ55" s="174"/>
      <c r="BA55" s="174"/>
      <c r="BB55" s="174"/>
      <c r="BC55" s="174"/>
      <c r="BD55" s="174"/>
      <c r="BE55" s="174"/>
      <c r="BF55" s="174"/>
      <c r="BG55" s="174"/>
      <c r="BH55" s="174"/>
      <c r="BI55" s="174"/>
      <c r="BJ55" s="174"/>
      <c r="BK55" s="174"/>
      <c r="BL55" s="174"/>
      <c r="BM55" s="174"/>
      <c r="BN55" s="174"/>
      <c r="BO55" s="174"/>
      <c r="BP55" s="174"/>
      <c r="BQ55" s="174"/>
      <c r="BR55" s="174"/>
      <c r="BX55" s="424"/>
      <c r="BY55" s="462"/>
      <c r="BZ55" s="422"/>
      <c r="CA55" s="530"/>
      <c r="CC55" s="530"/>
      <c r="CD55" s="422"/>
      <c r="CE55" s="530"/>
      <c r="CF55" s="424"/>
      <c r="CH55" s="438"/>
      <c r="CI55" s="426">
        <f t="shared" si="19"/>
        <v>0</v>
      </c>
      <c r="CJ55" s="426">
        <f t="shared" si="20"/>
        <v>0</v>
      </c>
      <c r="CK55" s="426">
        <f t="shared" si="21"/>
        <v>0</v>
      </c>
      <c r="CL55" s="426">
        <f t="shared" si="22"/>
        <v>0</v>
      </c>
      <c r="CM55" s="425" t="b">
        <f t="shared" ref="CM55:CM60" si="23">COUNTIF($AA$3:$AA2038,$X55)&gt;1</f>
        <v>0</v>
      </c>
      <c r="CN55" s="462"/>
      <c r="CO55" s="462"/>
      <c r="CP55" s="462"/>
    </row>
    <row r="56" spans="1:94" ht="15.75" customHeight="1">
      <c r="A56" s="174" t="s">
        <v>10</v>
      </c>
      <c r="B56" s="63" t="s">
        <v>11</v>
      </c>
      <c r="C56" s="63" t="s">
        <v>28</v>
      </c>
      <c r="D56" s="63" t="s">
        <v>13</v>
      </c>
      <c r="E56" s="63" t="s">
        <v>3756</v>
      </c>
      <c r="F56" s="315" t="str">
        <f t="array" ref="F56">IFERROR(INDEX(UIID!$K$2:$K999, MATCH(CONCATENATE(B56,D56,G56,J56), UIID!$B$2:$B999&amp;UIID!$D$2:$D999&amp;UIID!$G$2:$G999&amp;UIID!$H$2:$H999, 0),), "Not Found")</f>
        <v>Not Found</v>
      </c>
      <c r="G56" s="63" t="s">
        <v>1694</v>
      </c>
      <c r="H56" s="63"/>
      <c r="I56" s="63"/>
      <c r="J56" s="63" t="s">
        <v>1695</v>
      </c>
      <c r="K56" s="63"/>
      <c r="L56" s="63"/>
      <c r="M56" s="63">
        <v>9325718743</v>
      </c>
      <c r="N56" s="63"/>
      <c r="O56" s="63" t="s">
        <v>15</v>
      </c>
      <c r="P56" s="63" t="s">
        <v>16</v>
      </c>
      <c r="Q56" s="63" t="s">
        <v>21</v>
      </c>
      <c r="R56" s="63" t="s">
        <v>3006</v>
      </c>
      <c r="S56" s="63"/>
      <c r="T56" s="63" t="s">
        <v>1698</v>
      </c>
      <c r="V56" s="63" t="s">
        <v>22</v>
      </c>
      <c r="W56" s="63" t="s">
        <v>259</v>
      </c>
      <c r="X56" s="63" t="s">
        <v>1699</v>
      </c>
      <c r="Y56" s="429">
        <v>43237</v>
      </c>
      <c r="Z56" s="63"/>
      <c r="AA56" s="63" t="s">
        <v>4158</v>
      </c>
      <c r="AB56" s="63" t="s">
        <v>4159</v>
      </c>
      <c r="AC56" s="63"/>
      <c r="AD56" s="63" t="s">
        <v>9194</v>
      </c>
      <c r="AE56" s="63" t="s">
        <v>9195</v>
      </c>
      <c r="AF56" s="435">
        <v>44530</v>
      </c>
      <c r="AI56" s="418">
        <v>45448</v>
      </c>
      <c r="AJ56" s="174" t="s">
        <v>2289</v>
      </c>
      <c r="AK56" s="174"/>
      <c r="AN56" s="174"/>
      <c r="AO56" s="174"/>
      <c r="AP56" s="174"/>
      <c r="AQ56" s="174" t="s">
        <v>2319</v>
      </c>
      <c r="AR56" s="174">
        <v>2024</v>
      </c>
      <c r="AS56" s="415">
        <v>45448</v>
      </c>
      <c r="AT56" s="174" t="s">
        <v>2323</v>
      </c>
      <c r="AU56" s="437" t="s">
        <v>9196</v>
      </c>
      <c r="AV56" s="174"/>
      <c r="AW56" s="462"/>
      <c r="AX56" s="174"/>
      <c r="AY56" s="174"/>
      <c r="AZ56" s="174"/>
      <c r="BA56" s="174"/>
      <c r="BB56" s="174"/>
      <c r="BC56" s="174"/>
      <c r="BD56" s="174"/>
      <c r="BE56" s="174"/>
      <c r="BF56" s="174"/>
      <c r="BG56" s="174"/>
      <c r="BH56" s="174"/>
      <c r="BI56" s="174"/>
      <c r="BJ56" s="174"/>
      <c r="BK56" s="174"/>
      <c r="BL56" s="174"/>
      <c r="BM56" s="174"/>
      <c r="BN56" s="174"/>
      <c r="BO56" s="174"/>
      <c r="BP56" s="174"/>
      <c r="BQ56" s="174"/>
      <c r="BR56" s="174"/>
      <c r="BX56" s="424"/>
      <c r="BY56" s="462"/>
      <c r="BZ56" s="422"/>
      <c r="CA56" s="530"/>
      <c r="CC56" s="530"/>
      <c r="CD56" s="422"/>
      <c r="CE56" s="530"/>
      <c r="CF56" s="424"/>
      <c r="CH56" s="438"/>
      <c r="CI56" s="426">
        <f t="shared" si="19"/>
        <v>0</v>
      </c>
      <c r="CJ56" s="426">
        <f t="shared" si="20"/>
        <v>0</v>
      </c>
      <c r="CK56" s="426">
        <f t="shared" si="21"/>
        <v>0</v>
      </c>
      <c r="CL56" s="426">
        <f t="shared" si="22"/>
        <v>0</v>
      </c>
      <c r="CM56" s="425" t="b">
        <f t="shared" si="23"/>
        <v>0</v>
      </c>
      <c r="CN56" s="462"/>
      <c r="CO56" s="462"/>
      <c r="CP56" s="462"/>
    </row>
    <row r="57" spans="1:94" ht="15.75" customHeight="1">
      <c r="A57" s="174" t="s">
        <v>10</v>
      </c>
      <c r="B57" s="63" t="s">
        <v>11</v>
      </c>
      <c r="C57" s="63" t="s">
        <v>28</v>
      </c>
      <c r="D57" s="63" t="s">
        <v>13</v>
      </c>
      <c r="E57" s="63" t="s">
        <v>3756</v>
      </c>
      <c r="F57" s="315" t="str">
        <f t="array" ref="F57">IFERROR(INDEX(UIID!$K$2:$K999, MATCH(CONCATENATE(B57,D57,G57,J57), UIID!$B$2:$B999&amp;UIID!$D$2:$D999&amp;UIID!$G$2:$G999&amp;UIID!$H$2:$H999, 0),), "Not Found")</f>
        <v>Not Found</v>
      </c>
      <c r="G57" s="63" t="s">
        <v>1694</v>
      </c>
      <c r="H57" s="63"/>
      <c r="I57" s="63"/>
      <c r="J57" s="63" t="s">
        <v>1695</v>
      </c>
      <c r="K57" s="63"/>
      <c r="L57" s="63"/>
      <c r="M57" s="63">
        <v>9325718743</v>
      </c>
      <c r="N57" s="63"/>
      <c r="O57" s="63" t="s">
        <v>15</v>
      </c>
      <c r="P57" s="63" t="s">
        <v>16</v>
      </c>
      <c r="Q57" s="63" t="s">
        <v>21</v>
      </c>
      <c r="R57" s="63" t="s">
        <v>3006</v>
      </c>
      <c r="S57" s="63"/>
      <c r="T57" s="63" t="s">
        <v>1700</v>
      </c>
      <c r="V57" s="63" t="s">
        <v>22</v>
      </c>
      <c r="W57" s="63" t="s">
        <v>259</v>
      </c>
      <c r="X57" s="63" t="s">
        <v>1701</v>
      </c>
      <c r="Y57" s="429">
        <v>43237</v>
      </c>
      <c r="Z57" s="63"/>
      <c r="AA57" s="63" t="s">
        <v>4158</v>
      </c>
      <c r="AB57" s="63" t="s">
        <v>4159</v>
      </c>
      <c r="AC57" s="63"/>
      <c r="AD57" s="63" t="s">
        <v>9194</v>
      </c>
      <c r="AE57" s="63" t="s">
        <v>9195</v>
      </c>
      <c r="AF57" s="435">
        <v>44530</v>
      </c>
      <c r="AI57" s="418">
        <v>45448</v>
      </c>
      <c r="AJ57" s="174" t="s">
        <v>2289</v>
      </c>
      <c r="AK57" s="174"/>
      <c r="AN57" s="174"/>
      <c r="AO57" s="174"/>
      <c r="AP57" s="174"/>
      <c r="AQ57" s="174" t="s">
        <v>2319</v>
      </c>
      <c r="AR57" s="174">
        <v>2024</v>
      </c>
      <c r="AS57" s="415">
        <v>45448</v>
      </c>
      <c r="AT57" s="174" t="s">
        <v>2323</v>
      </c>
      <c r="AU57" s="437" t="s">
        <v>9196</v>
      </c>
      <c r="AV57" s="174"/>
      <c r="AW57" s="462"/>
      <c r="AX57" s="174"/>
      <c r="AY57" s="174"/>
      <c r="AZ57" s="174"/>
      <c r="BA57" s="174"/>
      <c r="BB57" s="174"/>
      <c r="BC57" s="174"/>
      <c r="BD57" s="174"/>
      <c r="BE57" s="174"/>
      <c r="BF57" s="174"/>
      <c r="BG57" s="174"/>
      <c r="BH57" s="174"/>
      <c r="BI57" s="174"/>
      <c r="BJ57" s="174"/>
      <c r="BK57" s="174"/>
      <c r="BL57" s="174"/>
      <c r="BM57" s="174"/>
      <c r="BN57" s="174"/>
      <c r="BO57" s="174"/>
      <c r="BP57" s="174"/>
      <c r="BQ57" s="174"/>
      <c r="BR57" s="174"/>
      <c r="BX57" s="424"/>
      <c r="BY57" s="462"/>
      <c r="BZ57" s="422"/>
      <c r="CA57" s="530"/>
      <c r="CC57" s="530"/>
      <c r="CD57" s="422"/>
      <c r="CE57" s="530"/>
      <c r="CF57" s="424"/>
      <c r="CH57" s="438"/>
      <c r="CI57" s="426">
        <f t="shared" si="19"/>
        <v>0</v>
      </c>
      <c r="CJ57" s="426">
        <f t="shared" si="20"/>
        <v>0</v>
      </c>
      <c r="CK57" s="426">
        <f t="shared" si="21"/>
        <v>0</v>
      </c>
      <c r="CL57" s="426">
        <f t="shared" si="22"/>
        <v>0</v>
      </c>
      <c r="CM57" s="425" t="b">
        <f t="shared" si="23"/>
        <v>0</v>
      </c>
      <c r="CN57" s="462"/>
      <c r="CO57" s="462"/>
      <c r="CP57" s="462"/>
    </row>
    <row r="58" spans="1:94" ht="15.75" customHeight="1">
      <c r="A58" s="174" t="s">
        <v>10</v>
      </c>
      <c r="B58" s="63" t="s">
        <v>11</v>
      </c>
      <c r="C58" s="63" t="s">
        <v>146</v>
      </c>
      <c r="D58" s="63" t="s">
        <v>147</v>
      </c>
      <c r="E58" s="63" t="s">
        <v>123</v>
      </c>
      <c r="F58" s="315" t="str">
        <f t="array" ref="F58">IFERROR(INDEX(UIID!$K$2:$K999, MATCH(CONCATENATE(B58,D58,G58,J58), UIID!$B$2:$B999&amp;UIID!$D$2:$D999&amp;UIID!$G$2:$G999&amp;UIID!$H$2:$H999, 0),), "Not Found")</f>
        <v>0722-0015</v>
      </c>
      <c r="G58" s="63" t="s">
        <v>2264</v>
      </c>
      <c r="H58" s="174"/>
      <c r="I58" s="174" t="s">
        <v>5491</v>
      </c>
      <c r="J58" s="63" t="s">
        <v>1112</v>
      </c>
      <c r="K58" s="63">
        <v>10.450952355911699</v>
      </c>
      <c r="L58" s="63">
        <v>124.011937765491</v>
      </c>
      <c r="M58" s="63" t="s">
        <v>1152</v>
      </c>
      <c r="N58" s="63" t="s">
        <v>5492</v>
      </c>
      <c r="O58" s="63" t="s">
        <v>15</v>
      </c>
      <c r="P58" s="63" t="s">
        <v>16</v>
      </c>
      <c r="Q58" s="63" t="s">
        <v>35</v>
      </c>
      <c r="R58" s="63" t="s">
        <v>84</v>
      </c>
      <c r="S58" s="63" t="s">
        <v>2585</v>
      </c>
      <c r="T58" s="63"/>
      <c r="U58" s="63"/>
      <c r="V58" s="63" t="s">
        <v>4213</v>
      </c>
      <c r="W58" s="63" t="s">
        <v>109</v>
      </c>
      <c r="X58" s="63">
        <v>907021074</v>
      </c>
      <c r="Y58" s="429">
        <v>45014</v>
      </c>
      <c r="Z58" s="430">
        <v>46842</v>
      </c>
      <c r="AA58" s="63" t="s">
        <v>4158</v>
      </c>
      <c r="AB58" s="63" t="s">
        <v>4159</v>
      </c>
      <c r="AC58" s="63"/>
      <c r="AD58" s="63" t="s">
        <v>4283</v>
      </c>
      <c r="AE58" s="63" t="s">
        <v>4283</v>
      </c>
      <c r="AF58" s="63" t="s">
        <v>4283</v>
      </c>
      <c r="AI58" s="418">
        <v>45448</v>
      </c>
      <c r="AJ58" s="174" t="s">
        <v>8685</v>
      </c>
      <c r="AK58" s="174"/>
      <c r="AN58" s="174"/>
      <c r="AO58" s="174"/>
      <c r="AP58" s="174"/>
      <c r="AQ58" s="174" t="s">
        <v>2319</v>
      </c>
      <c r="AR58" s="174">
        <v>2024</v>
      </c>
      <c r="AS58" s="415">
        <v>45448</v>
      </c>
      <c r="AT58" s="174" t="s">
        <v>2323</v>
      </c>
      <c r="AU58" s="419"/>
      <c r="AV58" s="174"/>
      <c r="AW58" s="174"/>
      <c r="AX58" s="174"/>
      <c r="AY58" s="174"/>
      <c r="AZ58" s="174"/>
      <c r="BA58" s="174"/>
      <c r="BB58" s="174"/>
      <c r="BC58" s="174"/>
      <c r="BD58" s="174"/>
      <c r="BE58" s="174"/>
      <c r="BF58" s="174"/>
      <c r="BG58" s="174"/>
      <c r="BH58" s="174"/>
      <c r="BI58" s="174"/>
      <c r="BJ58" s="174"/>
      <c r="BK58" s="174"/>
      <c r="BL58" s="174"/>
      <c r="BM58" s="174"/>
      <c r="BN58" s="174"/>
      <c r="BO58" s="174"/>
      <c r="BP58" s="174"/>
      <c r="BQ58" s="174"/>
      <c r="BR58" s="174"/>
      <c r="BX58" s="424"/>
      <c r="BY58" s="462"/>
      <c r="BZ58" s="422"/>
      <c r="CA58" s="530"/>
      <c r="CC58" s="530"/>
      <c r="CD58" s="422"/>
      <c r="CE58" s="530"/>
      <c r="CF58" s="424"/>
      <c r="CG58" s="462"/>
      <c r="CH58" s="428">
        <v>39969</v>
      </c>
      <c r="CI58" s="426">
        <f t="shared" si="19"/>
        <v>0</v>
      </c>
      <c r="CJ58" s="426">
        <f t="shared" si="20"/>
        <v>0</v>
      </c>
      <c r="CK58" s="426">
        <f t="shared" si="21"/>
        <v>0</v>
      </c>
      <c r="CL58" s="426">
        <f t="shared" si="22"/>
        <v>0</v>
      </c>
      <c r="CM58" s="425" t="b">
        <f t="shared" si="23"/>
        <v>0</v>
      </c>
      <c r="CN58" s="337"/>
      <c r="CO58" s="337"/>
      <c r="CP58" s="337"/>
    </row>
    <row r="59" spans="1:94" ht="15.75" customHeight="1">
      <c r="A59" s="176" t="s">
        <v>10</v>
      </c>
      <c r="B59" s="176" t="s">
        <v>11</v>
      </c>
      <c r="C59" s="176" t="s">
        <v>123</v>
      </c>
      <c r="D59" s="176" t="s">
        <v>513</v>
      </c>
      <c r="E59" s="176" t="s">
        <v>28</v>
      </c>
      <c r="F59" s="315" t="str">
        <f t="array" ref="F59">IFERROR(INDEX(UIID!$K$2:$K999, MATCH(CONCATENATE(B59,D59,G59,J59), UIID!$B$2:$B999&amp;UIID!$D$2:$D999&amp;UIID!$G$2:$G999&amp;UIID!$H$2:$H999, 0),), "Not Found")</f>
        <v>0722-0083</v>
      </c>
      <c r="G59" s="176" t="s">
        <v>1892</v>
      </c>
      <c r="H59" s="63"/>
      <c r="I59" s="63" t="s">
        <v>5857</v>
      </c>
      <c r="J59" s="176" t="s">
        <v>1893</v>
      </c>
      <c r="K59" s="63">
        <v>10.5126433671649</v>
      </c>
      <c r="L59" s="63">
        <v>123.72945855390201</v>
      </c>
      <c r="M59" s="176" t="s">
        <v>1894</v>
      </c>
      <c r="N59" s="63" t="s">
        <v>5877</v>
      </c>
      <c r="O59" s="176" t="s">
        <v>15</v>
      </c>
      <c r="P59" s="176" t="s">
        <v>16</v>
      </c>
      <c r="Q59" s="176" t="s">
        <v>35</v>
      </c>
      <c r="R59" s="176" t="s">
        <v>84</v>
      </c>
      <c r="S59" s="176" t="s">
        <v>170</v>
      </c>
      <c r="T59" s="176"/>
      <c r="U59" s="176"/>
      <c r="V59" s="176" t="s">
        <v>4213</v>
      </c>
      <c r="W59" s="176" t="s">
        <v>94</v>
      </c>
      <c r="X59" s="176" t="s">
        <v>1907</v>
      </c>
      <c r="Y59" s="488">
        <v>45107</v>
      </c>
      <c r="Z59" s="740">
        <v>46935</v>
      </c>
      <c r="AA59" s="176" t="s">
        <v>4646</v>
      </c>
      <c r="AB59" s="176" t="s">
        <v>4159</v>
      </c>
      <c r="AC59" s="176"/>
      <c r="AD59" s="176" t="s">
        <v>5889</v>
      </c>
      <c r="AE59" s="176" t="s">
        <v>5890</v>
      </c>
      <c r="AF59" s="741">
        <v>44085</v>
      </c>
      <c r="AI59" s="490">
        <v>45082</v>
      </c>
      <c r="AJ59" s="176" t="s">
        <v>8675</v>
      </c>
      <c r="AK59" s="176"/>
      <c r="AN59" s="176"/>
      <c r="AO59" s="176"/>
      <c r="AP59" s="176"/>
      <c r="AQ59" s="176" t="s">
        <v>2319</v>
      </c>
      <c r="AR59" s="176">
        <v>2023</v>
      </c>
      <c r="AS59" s="458">
        <v>45107</v>
      </c>
      <c r="AT59" s="176" t="s">
        <v>2323</v>
      </c>
      <c r="AU59" s="459" t="s">
        <v>10319</v>
      </c>
      <c r="AV59" s="176"/>
      <c r="AW59" s="176"/>
      <c r="AX59" s="176"/>
      <c r="AY59" s="176"/>
      <c r="AZ59" s="176"/>
      <c r="BA59" s="176"/>
      <c r="BB59" s="176"/>
      <c r="BC59" s="176"/>
      <c r="BD59" s="176"/>
      <c r="BE59" s="176"/>
      <c r="BF59" s="176"/>
      <c r="BG59" s="176"/>
      <c r="BH59" s="176"/>
      <c r="BI59" s="176"/>
      <c r="BJ59" s="176"/>
      <c r="BK59" s="176"/>
      <c r="BL59" s="176"/>
      <c r="BM59" s="176"/>
      <c r="BN59" s="176"/>
      <c r="BO59" s="176"/>
      <c r="BP59" s="176"/>
      <c r="BQ59" s="176"/>
      <c r="BR59" s="176"/>
      <c r="BX59" s="742"/>
      <c r="BY59" s="743"/>
      <c r="BZ59" s="422"/>
      <c r="CA59" s="744"/>
      <c r="CC59" s="744"/>
      <c r="CD59" s="422"/>
      <c r="CE59" s="744"/>
      <c r="CF59" s="742"/>
      <c r="CG59" s="743"/>
      <c r="CH59" s="656">
        <v>43685</v>
      </c>
      <c r="CI59" s="426">
        <f t="shared" si="19"/>
        <v>0</v>
      </c>
      <c r="CJ59" s="426">
        <f t="shared" si="20"/>
        <v>0</v>
      </c>
      <c r="CK59" s="426">
        <f t="shared" si="21"/>
        <v>0</v>
      </c>
      <c r="CL59" s="426">
        <f t="shared" si="22"/>
        <v>0</v>
      </c>
      <c r="CM59" s="680" t="b">
        <f t="shared" si="23"/>
        <v>0</v>
      </c>
      <c r="CN59" s="337"/>
      <c r="CO59" s="337"/>
      <c r="CP59" s="337"/>
    </row>
    <row r="60" spans="1:94" ht="15.75" customHeight="1">
      <c r="A60" s="174" t="s">
        <v>10</v>
      </c>
      <c r="B60" s="63" t="s">
        <v>11</v>
      </c>
      <c r="C60" s="63" t="s">
        <v>13</v>
      </c>
      <c r="D60" s="63" t="s">
        <v>551</v>
      </c>
      <c r="E60" s="63" t="s">
        <v>30</v>
      </c>
      <c r="F60" s="315" t="str">
        <f t="array" ref="F60">IFERROR(INDEX(UIID!$K$2:$K999, MATCH(CONCATENATE(B60,D60,G60,J60), UIID!$B$2:$B999&amp;UIID!$D$2:$D999&amp;UIID!$G$2:$G999&amp;UIID!$H$2:$H999, 0),), "Not Found")</f>
        <v>Not Found</v>
      </c>
      <c r="G60" s="441" t="s">
        <v>2085</v>
      </c>
      <c r="H60" s="63"/>
      <c r="I60" s="63" t="s">
        <v>5924</v>
      </c>
      <c r="J60" s="174" t="s">
        <v>9551</v>
      </c>
      <c r="K60" s="174"/>
      <c r="L60" s="174"/>
      <c r="M60" s="63">
        <v>9476660333</v>
      </c>
      <c r="N60" s="63"/>
      <c r="O60" s="63" t="s">
        <v>15</v>
      </c>
      <c r="P60" s="63" t="s">
        <v>16</v>
      </c>
      <c r="Q60" s="63" t="s">
        <v>35</v>
      </c>
      <c r="R60" s="63" t="s">
        <v>2230</v>
      </c>
      <c r="S60" s="63" t="s">
        <v>161</v>
      </c>
      <c r="T60" s="63"/>
      <c r="U60" s="63"/>
      <c r="V60" s="63" t="s">
        <v>4157</v>
      </c>
      <c r="W60" s="174" t="s">
        <v>2086</v>
      </c>
      <c r="X60" s="174" t="s">
        <v>2087</v>
      </c>
      <c r="Y60" s="429">
        <v>45041</v>
      </c>
      <c r="Z60" s="430">
        <v>46869</v>
      </c>
      <c r="AA60" s="63" t="s">
        <v>4158</v>
      </c>
      <c r="AB60" s="63" t="s">
        <v>4159</v>
      </c>
      <c r="AC60" s="63"/>
      <c r="AD60" s="174" t="s">
        <v>9552</v>
      </c>
      <c r="AE60" s="174" t="s">
        <v>9553</v>
      </c>
      <c r="AF60" s="660">
        <v>45443</v>
      </c>
      <c r="AK60" s="174"/>
      <c r="AL60" s="174"/>
      <c r="AM60" s="174"/>
      <c r="AN60" s="174"/>
      <c r="AO60" s="174"/>
      <c r="AP60" s="174" t="s">
        <v>2086</v>
      </c>
      <c r="AQ60" s="174" t="s">
        <v>2319</v>
      </c>
      <c r="AR60" s="174">
        <v>2024</v>
      </c>
      <c r="AS60" s="415"/>
      <c r="AT60" s="174" t="s">
        <v>2323</v>
      </c>
      <c r="AU60" s="419"/>
      <c r="AV60" s="174"/>
      <c r="AW60" s="174"/>
      <c r="AX60" s="174"/>
      <c r="AY60" s="174"/>
      <c r="AZ60" s="174"/>
      <c r="BA60" s="174"/>
      <c r="BB60" s="174"/>
      <c r="BC60" s="174"/>
      <c r="BD60" s="174"/>
      <c r="BE60" s="174"/>
      <c r="BF60" s="174"/>
      <c r="BG60" s="174"/>
      <c r="BH60" s="174"/>
      <c r="BI60" s="174"/>
      <c r="BJ60" s="174"/>
      <c r="BK60" s="174"/>
      <c r="BL60" s="174"/>
      <c r="BM60" s="174"/>
      <c r="BN60" s="174"/>
      <c r="BO60" s="174"/>
      <c r="BP60" s="174"/>
      <c r="BQ60" s="174"/>
      <c r="BR60" s="174"/>
      <c r="BX60" s="424"/>
      <c r="BY60" s="462"/>
      <c r="BZ60" s="422"/>
      <c r="CA60" s="530"/>
      <c r="CC60" s="530"/>
      <c r="CD60" s="422"/>
      <c r="CE60" s="530"/>
      <c r="CF60" s="424"/>
      <c r="CG60" s="462"/>
      <c r="CH60" s="428">
        <v>44406</v>
      </c>
      <c r="CI60" s="426">
        <f t="shared" si="19"/>
        <v>0</v>
      </c>
      <c r="CJ60" s="426">
        <f t="shared" si="20"/>
        <v>0</v>
      </c>
      <c r="CK60" s="426">
        <f t="shared" si="21"/>
        <v>0</v>
      </c>
      <c r="CL60" s="426">
        <f t="shared" si="22"/>
        <v>0</v>
      </c>
      <c r="CM60" s="425" t="b">
        <f t="shared" si="23"/>
        <v>0</v>
      </c>
      <c r="CN60" s="337"/>
      <c r="CO60" s="337"/>
      <c r="CP60" s="337"/>
    </row>
    <row r="61" spans="1:94" ht="15.75" customHeight="1">
      <c r="A61" s="174" t="s">
        <v>10</v>
      </c>
      <c r="B61" s="174" t="s">
        <v>49</v>
      </c>
      <c r="C61" s="174" t="s">
        <v>50</v>
      </c>
      <c r="D61" s="174" t="s">
        <v>451</v>
      </c>
      <c r="E61" s="174" t="s">
        <v>30</v>
      </c>
      <c r="F61" s="315" t="str">
        <f t="array" ref="F61">IFERROR(INDEX(UIID!$K$2:$K999, MATCH(CONCATENATE(B61,D61,G61,J61), UIID!$B$2:$B999&amp;UIID!$D$2:$D999&amp;UIID!$G$2:$G999&amp;UIID!$H$2:$H999, 0),), "Not Found")</f>
        <v>0746-0012</v>
      </c>
      <c r="G61" s="470" t="s">
        <v>3691</v>
      </c>
      <c r="H61" s="174"/>
      <c r="I61" s="174" t="s">
        <v>7827</v>
      </c>
      <c r="J61" s="470" t="s">
        <v>4032</v>
      </c>
      <c r="K61" s="174">
        <v>9.5916139092621098</v>
      </c>
      <c r="L61" s="174">
        <v>123.121171910729</v>
      </c>
      <c r="M61" s="174" t="s">
        <v>1641</v>
      </c>
      <c r="N61" s="174" t="s">
        <v>7828</v>
      </c>
      <c r="O61" s="174" t="s">
        <v>15</v>
      </c>
      <c r="P61" s="174" t="s">
        <v>16</v>
      </c>
      <c r="Q61" s="174" t="s">
        <v>35</v>
      </c>
      <c r="R61" s="174" t="s">
        <v>2222</v>
      </c>
      <c r="S61" s="174" t="s">
        <v>590</v>
      </c>
      <c r="T61" s="174"/>
      <c r="U61" s="413" t="s">
        <v>10248</v>
      </c>
      <c r="V61" s="174" t="s">
        <v>4164</v>
      </c>
      <c r="W61" s="174" t="s">
        <v>591</v>
      </c>
      <c r="X61" s="174" t="s">
        <v>1645</v>
      </c>
      <c r="Y61" s="466">
        <v>43894</v>
      </c>
      <c r="Z61" s="174"/>
      <c r="AA61" s="174" t="s">
        <v>4646</v>
      </c>
      <c r="AB61" s="174"/>
      <c r="AC61" s="174"/>
      <c r="AD61" s="174" t="s">
        <v>7996</v>
      </c>
      <c r="AE61" s="174" t="s">
        <v>9638</v>
      </c>
      <c r="AF61" s="556">
        <v>44572</v>
      </c>
      <c r="AG61" s="174"/>
      <c r="AH61" s="174"/>
      <c r="AI61" s="174"/>
      <c r="AJ61" s="174"/>
      <c r="AK61" s="174"/>
      <c r="AL61" s="174"/>
      <c r="AM61" s="174"/>
      <c r="AN61" s="174"/>
      <c r="AO61" s="174"/>
      <c r="AP61" s="174"/>
      <c r="AQ61" s="174"/>
      <c r="AR61" s="174"/>
      <c r="AS61" s="174"/>
      <c r="AT61" s="174"/>
      <c r="AU61" s="174"/>
      <c r="AV61" s="174"/>
      <c r="AW61" s="174"/>
      <c r="AX61" s="174"/>
      <c r="AY61" s="174"/>
      <c r="AZ61" s="174"/>
      <c r="BA61" s="174"/>
      <c r="BB61" s="174"/>
      <c r="BC61" s="174"/>
      <c r="BD61" s="174"/>
      <c r="BE61" s="174"/>
      <c r="BF61" s="174"/>
      <c r="BG61" s="174"/>
      <c r="BH61" s="174"/>
      <c r="BI61" s="174"/>
      <c r="BJ61" s="174"/>
      <c r="BK61" s="174"/>
      <c r="BL61" s="174"/>
      <c r="BM61" s="174"/>
      <c r="BN61" s="174"/>
      <c r="BO61" s="174"/>
      <c r="BP61" s="174" t="s">
        <v>2319</v>
      </c>
      <c r="BQ61" s="174">
        <v>2024</v>
      </c>
      <c r="BR61" s="415">
        <v>45450</v>
      </c>
      <c r="BS61" s="174" t="s">
        <v>2323</v>
      </c>
      <c r="BT61" s="437" t="s">
        <v>9639</v>
      </c>
      <c r="BU61" s="424"/>
      <c r="BV61" s="653"/>
      <c r="BW61" s="422"/>
      <c r="BX61" s="654"/>
      <c r="BY61" s="654"/>
      <c r="BZ61" s="422"/>
      <c r="CA61" s="655"/>
      <c r="CC61" s="424"/>
      <c r="CD61" s="653"/>
      <c r="CE61" s="438"/>
      <c r="CF61" s="426">
        <f t="shared" ref="CF61:CF65" si="24">COUNTIF(BS61,"new tvi &amp; program")</f>
        <v>0</v>
      </c>
      <c r="CI61" s="426">
        <f t="shared" ref="CI61:CI65" si="25">COUNTIF(BS61,"additional program")</f>
        <v>0</v>
      </c>
      <c r="CJ61" s="426">
        <f t="shared" ref="CJ61:CJ65" si="26">COUNTIF(BS61,"migration")</f>
        <v>0</v>
      </c>
      <c r="CK61" s="426">
        <f t="shared" ref="CK61:CK65" si="27">SUM(CF61:CJ61)</f>
        <v>0</v>
      </c>
      <c r="CL61" s="425" t="b">
        <f>COUNTIF($AA$3:$AA493,$X61)&gt;1</f>
        <v>0</v>
      </c>
      <c r="CM61" s="337"/>
      <c r="CN61" s="337"/>
      <c r="CO61" s="337"/>
    </row>
    <row r="62" spans="1:94" ht="15.75" customHeight="1">
      <c r="A62" s="174" t="s">
        <v>10</v>
      </c>
      <c r="B62" s="174" t="s">
        <v>49</v>
      </c>
      <c r="C62" s="174" t="s">
        <v>50</v>
      </c>
      <c r="D62" s="174" t="s">
        <v>51</v>
      </c>
      <c r="E62" s="174" t="s">
        <v>30</v>
      </c>
      <c r="F62" s="315" t="str">
        <f t="array" ref="F62">IFERROR(INDEX(UIID!$K$2:$K999, MATCH(CONCATENATE(B62,D62,G62,J62), UIID!$B$2:$B999&amp;UIID!$D$2:$D999&amp;UIID!$G$2:$G999&amp;UIID!$H$2:$H999, 0),), "Not Found")</f>
        <v>Not Found</v>
      </c>
      <c r="G62" s="174" t="s">
        <v>1520</v>
      </c>
      <c r="H62" s="174"/>
      <c r="I62" s="174" t="s">
        <v>7860</v>
      </c>
      <c r="J62" s="174" t="s">
        <v>10249</v>
      </c>
      <c r="K62" s="593">
        <v>9.3019337360000005</v>
      </c>
      <c r="L62" s="594">
        <v>123.3040585</v>
      </c>
      <c r="M62" s="174" t="s">
        <v>1522</v>
      </c>
      <c r="N62" s="174" t="s">
        <v>7861</v>
      </c>
      <c r="O62" s="174" t="s">
        <v>15</v>
      </c>
      <c r="P62" s="174" t="s">
        <v>16</v>
      </c>
      <c r="Q62" s="174" t="s">
        <v>35</v>
      </c>
      <c r="R62" s="174" t="s">
        <v>2230</v>
      </c>
      <c r="S62" s="174" t="s">
        <v>8938</v>
      </c>
      <c r="T62" s="174"/>
      <c r="U62" s="413" t="s">
        <v>7862</v>
      </c>
      <c r="V62" s="174" t="s">
        <v>4164</v>
      </c>
      <c r="W62" s="174" t="s">
        <v>1094</v>
      </c>
      <c r="X62" s="174" t="s">
        <v>1533</v>
      </c>
      <c r="Y62" s="466">
        <v>45271</v>
      </c>
      <c r="Z62" s="418">
        <v>47099</v>
      </c>
      <c r="AA62" s="174"/>
      <c r="AB62" s="174"/>
      <c r="AC62" s="174"/>
      <c r="AD62" s="174" t="s">
        <v>8394</v>
      </c>
      <c r="AE62" s="174">
        <v>202007461200194</v>
      </c>
      <c r="AF62" s="418">
        <v>45693</v>
      </c>
      <c r="AG62" s="174"/>
      <c r="AH62" s="174"/>
      <c r="AI62" s="418">
        <v>45470</v>
      </c>
      <c r="AJ62" s="174" t="s">
        <v>2286</v>
      </c>
      <c r="AK62" s="174"/>
      <c r="AL62" s="174"/>
      <c r="AM62" s="174"/>
      <c r="AN62" s="174"/>
      <c r="AO62" s="174"/>
      <c r="AP62" s="174"/>
      <c r="AQ62" s="174"/>
      <c r="AR62" s="174"/>
      <c r="AS62" s="174"/>
      <c r="AT62" s="174"/>
      <c r="AU62" s="174"/>
      <c r="AV62" s="174"/>
      <c r="AW62" s="174"/>
      <c r="AX62" s="174"/>
      <c r="AY62" s="174"/>
      <c r="AZ62" s="174"/>
      <c r="BA62" s="174"/>
      <c r="BB62" s="174"/>
      <c r="BC62" s="174"/>
      <c r="BD62" s="174"/>
      <c r="BE62" s="174"/>
      <c r="BF62" s="174"/>
      <c r="BG62" s="174"/>
      <c r="BH62" s="174"/>
      <c r="BI62" s="174"/>
      <c r="BJ62" s="174"/>
      <c r="BK62" s="174"/>
      <c r="BL62" s="174"/>
      <c r="BM62" s="174"/>
      <c r="BN62" s="174"/>
      <c r="BO62" s="174"/>
      <c r="BP62" s="174" t="s">
        <v>2319</v>
      </c>
      <c r="BQ62" s="174">
        <v>2024</v>
      </c>
      <c r="BR62" s="415">
        <v>45470</v>
      </c>
      <c r="BS62" s="174" t="s">
        <v>2323</v>
      </c>
      <c r="BT62" s="419"/>
      <c r="BU62" s="424"/>
      <c r="BV62" s="653"/>
      <c r="BW62" s="422"/>
      <c r="BX62" s="654"/>
      <c r="BY62" s="654"/>
      <c r="BZ62" s="422"/>
      <c r="CA62" s="655"/>
      <c r="CC62" s="424"/>
      <c r="CD62" s="653"/>
      <c r="CE62" s="656">
        <v>42871</v>
      </c>
      <c r="CF62" s="426">
        <f t="shared" si="24"/>
        <v>0</v>
      </c>
      <c r="CI62" s="426">
        <f t="shared" si="25"/>
        <v>0</v>
      </c>
      <c r="CJ62" s="426">
        <f t="shared" si="26"/>
        <v>0</v>
      </c>
      <c r="CK62" s="426">
        <f t="shared" si="27"/>
        <v>0</v>
      </c>
      <c r="CL62" s="425" t="b">
        <f>COUNTIF($AA$3:$AA468,$X62)&gt;1</f>
        <v>0</v>
      </c>
      <c r="CM62" s="337"/>
      <c r="CN62" s="337"/>
      <c r="CO62" s="337"/>
    </row>
    <row r="63" spans="1:94" ht="15.75" customHeight="1">
      <c r="A63" s="174" t="s">
        <v>10</v>
      </c>
      <c r="B63" s="174" t="s">
        <v>49</v>
      </c>
      <c r="C63" s="174" t="s">
        <v>50</v>
      </c>
      <c r="D63" s="174" t="s">
        <v>51</v>
      </c>
      <c r="E63" s="174" t="s">
        <v>30</v>
      </c>
      <c r="F63" s="315" t="str">
        <f t="array" ref="F63">IFERROR(INDEX(UIID!$K$2:$K999, MATCH(CONCATENATE(B63,D63,G63,J63), UIID!$B$2:$B999&amp;UIID!$D$2:$D999&amp;UIID!$G$2:$G999&amp;UIID!$H$2:$H999, 0),), "Not Found")</f>
        <v>0746-0013</v>
      </c>
      <c r="G63" s="174" t="s">
        <v>1986</v>
      </c>
      <c r="H63" s="174"/>
      <c r="I63" s="174" t="s">
        <v>8063</v>
      </c>
      <c r="J63" s="174" t="s">
        <v>4033</v>
      </c>
      <c r="K63" s="174">
        <v>9.3212505603453</v>
      </c>
      <c r="L63" s="174">
        <v>123.259606360169</v>
      </c>
      <c r="M63" s="174" t="s">
        <v>1987</v>
      </c>
      <c r="N63" s="174" t="s">
        <v>8065</v>
      </c>
      <c r="O63" s="174" t="s">
        <v>113</v>
      </c>
      <c r="P63" s="174" t="s">
        <v>226</v>
      </c>
      <c r="Q63" s="174" t="s">
        <v>35</v>
      </c>
      <c r="R63" s="174" t="s">
        <v>125</v>
      </c>
      <c r="S63" s="174" t="s">
        <v>126</v>
      </c>
      <c r="T63" s="174"/>
      <c r="U63" s="413" t="s">
        <v>8066</v>
      </c>
      <c r="V63" s="174" t="s">
        <v>4164</v>
      </c>
      <c r="W63" s="174" t="s">
        <v>421</v>
      </c>
      <c r="X63" s="174" t="s">
        <v>1994</v>
      </c>
      <c r="Y63" s="466">
        <v>45385</v>
      </c>
      <c r="Z63" s="418">
        <v>47212</v>
      </c>
      <c r="AA63" s="174" t="s">
        <v>4158</v>
      </c>
      <c r="AB63" s="174"/>
      <c r="AC63" s="174"/>
      <c r="AD63" s="174" t="s">
        <v>8070</v>
      </c>
      <c r="AE63" s="174" t="s">
        <v>9750</v>
      </c>
      <c r="AF63" s="174" t="s">
        <v>4283</v>
      </c>
      <c r="AG63" s="174"/>
      <c r="AH63" s="174"/>
      <c r="AI63" s="418">
        <v>45457</v>
      </c>
      <c r="AJ63" s="174" t="s">
        <v>8675</v>
      </c>
      <c r="AK63" s="174"/>
      <c r="AL63" s="174"/>
      <c r="AM63" s="174"/>
      <c r="AN63" s="174"/>
      <c r="AO63" s="174"/>
      <c r="AP63" s="174"/>
      <c r="AQ63" s="174"/>
      <c r="AR63" s="174"/>
      <c r="AS63" s="174"/>
      <c r="AT63" s="174"/>
      <c r="AU63" s="174"/>
      <c r="AV63" s="174"/>
      <c r="AW63" s="174"/>
      <c r="AX63" s="174"/>
      <c r="AY63" s="174"/>
      <c r="AZ63" s="174"/>
      <c r="BA63" s="174"/>
      <c r="BB63" s="174"/>
      <c r="BC63" s="174"/>
      <c r="BD63" s="174"/>
      <c r="BE63" s="174"/>
      <c r="BF63" s="174"/>
      <c r="BG63" s="174"/>
      <c r="BH63" s="174"/>
      <c r="BI63" s="174"/>
      <c r="BJ63" s="174"/>
      <c r="BK63" s="174"/>
      <c r="BL63" s="174"/>
      <c r="BM63" s="174"/>
      <c r="BN63" s="174"/>
      <c r="BO63" s="174"/>
      <c r="BP63" s="174" t="s">
        <v>2319</v>
      </c>
      <c r="BQ63" s="174">
        <v>2024</v>
      </c>
      <c r="BR63" s="415">
        <v>45463</v>
      </c>
      <c r="BS63" s="174" t="s">
        <v>2323</v>
      </c>
      <c r="BT63" s="437" t="s">
        <v>10252</v>
      </c>
      <c r="BU63" s="424"/>
      <c r="BV63" s="653"/>
      <c r="BW63" s="422"/>
      <c r="BX63" s="654"/>
      <c r="BY63" s="654"/>
      <c r="BZ63" s="422"/>
      <c r="CA63" s="655"/>
      <c r="CC63" s="424"/>
      <c r="CD63" s="653"/>
      <c r="CE63" s="438"/>
      <c r="CF63" s="426">
        <f t="shared" si="24"/>
        <v>0</v>
      </c>
      <c r="CI63" s="426">
        <f t="shared" si="25"/>
        <v>0</v>
      </c>
      <c r="CJ63" s="426">
        <f t="shared" si="26"/>
        <v>0</v>
      </c>
      <c r="CK63" s="426">
        <f t="shared" si="27"/>
        <v>0</v>
      </c>
      <c r="CL63" s="425" t="b">
        <f>COUNTIF($AA$3:$AA365,$X63)&gt;1</f>
        <v>0</v>
      </c>
      <c r="CM63" s="337"/>
      <c r="CN63" s="337"/>
      <c r="CO63" s="337"/>
    </row>
    <row r="64" spans="1:94" ht="15.75" customHeight="1">
      <c r="A64" s="174" t="s">
        <v>10</v>
      </c>
      <c r="B64" s="174" t="s">
        <v>49</v>
      </c>
      <c r="C64" s="174" t="s">
        <v>50</v>
      </c>
      <c r="D64" s="174" t="s">
        <v>51</v>
      </c>
      <c r="E64" s="174" t="s">
        <v>30</v>
      </c>
      <c r="F64" s="315" t="str">
        <f t="array" ref="F64">IFERROR(INDEX(UIID!$K$2:$K999, MATCH(CONCATENATE(B64,D64,G64,J64), UIID!$B$2:$B999&amp;UIID!$D$2:$D999&amp;UIID!$G$2:$G999&amp;UIID!$H$2:$H999, 0),), "Not Found")</f>
        <v>0746-0013</v>
      </c>
      <c r="G64" s="174" t="s">
        <v>1986</v>
      </c>
      <c r="H64" s="174"/>
      <c r="I64" s="174" t="s">
        <v>8063</v>
      </c>
      <c r="J64" s="174" t="s">
        <v>4033</v>
      </c>
      <c r="K64" s="174">
        <v>9.3212505603453</v>
      </c>
      <c r="L64" s="174">
        <v>123.259606360169</v>
      </c>
      <c r="M64" s="174" t="s">
        <v>1987</v>
      </c>
      <c r="N64" s="174" t="s">
        <v>8065</v>
      </c>
      <c r="O64" s="174" t="s">
        <v>113</v>
      </c>
      <c r="P64" s="174" t="s">
        <v>226</v>
      </c>
      <c r="Q64" s="174" t="s">
        <v>21</v>
      </c>
      <c r="R64" s="174" t="s">
        <v>117</v>
      </c>
      <c r="S64" s="174"/>
      <c r="T64" s="174" t="s">
        <v>234</v>
      </c>
      <c r="U64" s="413" t="s">
        <v>8066</v>
      </c>
      <c r="V64" s="174" t="s">
        <v>4164</v>
      </c>
      <c r="W64" s="174" t="s">
        <v>181</v>
      </c>
      <c r="X64" s="174" t="s">
        <v>9751</v>
      </c>
      <c r="Y64" s="466">
        <v>44812</v>
      </c>
      <c r="Z64" s="418">
        <v>46637</v>
      </c>
      <c r="AA64" s="174" t="s">
        <v>4158</v>
      </c>
      <c r="AB64" s="174"/>
      <c r="AC64" s="174" t="s">
        <v>4168</v>
      </c>
      <c r="AD64" s="174" t="s">
        <v>7854</v>
      </c>
      <c r="AE64" s="174" t="s">
        <v>9753</v>
      </c>
      <c r="AF64" s="174" t="s">
        <v>4283</v>
      </c>
      <c r="AG64" s="174"/>
      <c r="AH64" s="174"/>
      <c r="AI64" s="418">
        <v>45457</v>
      </c>
      <c r="AJ64" s="174" t="s">
        <v>8675</v>
      </c>
      <c r="AK64" s="174"/>
      <c r="AL64" s="174"/>
      <c r="AM64" s="174"/>
      <c r="AN64" s="174"/>
      <c r="AO64" s="174"/>
      <c r="AP64" s="174"/>
      <c r="AQ64" s="174"/>
      <c r="AR64" s="174"/>
      <c r="AS64" s="174"/>
      <c r="AT64" s="174"/>
      <c r="AU64" s="174"/>
      <c r="AV64" s="174"/>
      <c r="AW64" s="174"/>
      <c r="AX64" s="174"/>
      <c r="AY64" s="174"/>
      <c r="AZ64" s="174"/>
      <c r="BA64" s="174"/>
      <c r="BB64" s="174"/>
      <c r="BC64" s="174"/>
      <c r="BD64" s="174"/>
      <c r="BE64" s="174"/>
      <c r="BF64" s="174"/>
      <c r="BG64" s="174"/>
      <c r="BH64" s="174"/>
      <c r="BI64" s="174"/>
      <c r="BJ64" s="174"/>
      <c r="BK64" s="174"/>
      <c r="BL64" s="174"/>
      <c r="BM64" s="174"/>
      <c r="BN64" s="174"/>
      <c r="BO64" s="174"/>
      <c r="BP64" s="174" t="s">
        <v>2319</v>
      </c>
      <c r="BQ64" s="174">
        <v>2024</v>
      </c>
      <c r="BR64" s="415">
        <v>45461</v>
      </c>
      <c r="BS64" s="174" t="s">
        <v>2323</v>
      </c>
      <c r="BT64" s="437" t="s">
        <v>10253</v>
      </c>
      <c r="BU64" s="424"/>
      <c r="BV64" s="653"/>
      <c r="BW64" s="422"/>
      <c r="BX64" s="654"/>
      <c r="BY64" s="654"/>
      <c r="BZ64" s="422"/>
      <c r="CA64" s="655"/>
      <c r="CC64" s="424"/>
      <c r="CD64" s="653"/>
      <c r="CE64" s="438"/>
      <c r="CF64" s="426">
        <f t="shared" si="24"/>
        <v>0</v>
      </c>
      <c r="CI64" s="426">
        <f t="shared" si="25"/>
        <v>0</v>
      </c>
      <c r="CJ64" s="426">
        <f t="shared" si="26"/>
        <v>0</v>
      </c>
      <c r="CK64" s="426">
        <f t="shared" si="27"/>
        <v>0</v>
      </c>
      <c r="CL64" s="425" t="b">
        <f>COUNTIF($AA$3:$AA361,$X64)&gt;1</f>
        <v>0</v>
      </c>
      <c r="CM64" s="337"/>
      <c r="CN64" s="337"/>
      <c r="CO64" s="337"/>
    </row>
    <row r="65" spans="1:93" ht="15.75" customHeight="1">
      <c r="A65" s="174" t="s">
        <v>10</v>
      </c>
      <c r="B65" s="174" t="s">
        <v>49</v>
      </c>
      <c r="C65" s="174" t="s">
        <v>50</v>
      </c>
      <c r="D65" s="174" t="s">
        <v>2095</v>
      </c>
      <c r="E65" s="174" t="s">
        <v>50</v>
      </c>
      <c r="F65" s="315" t="str">
        <f t="array" ref="F65">IFERROR(INDEX(UIID!$K$2:$K999, MATCH(CONCATENATE(B65,D65,G65,J65), UIID!$B$2:$B999&amp;UIID!$D$2:$D999&amp;UIID!$G$2:$G999&amp;UIID!$H$2:$H999, 0),), "Not Found")</f>
        <v>0746-0017</v>
      </c>
      <c r="G65" s="174" t="s">
        <v>2096</v>
      </c>
      <c r="H65" s="174"/>
      <c r="I65" s="174" t="s">
        <v>8092</v>
      </c>
      <c r="J65" s="174" t="s">
        <v>2097</v>
      </c>
      <c r="K65" s="593">
        <v>9.8549196660000007</v>
      </c>
      <c r="L65" s="594">
        <v>123.14012990000001</v>
      </c>
      <c r="M65" s="174" t="s">
        <v>9758</v>
      </c>
      <c r="N65" s="174" t="s">
        <v>8093</v>
      </c>
      <c r="O65" s="174" t="s">
        <v>15</v>
      </c>
      <c r="P65" s="470" t="s">
        <v>525</v>
      </c>
      <c r="Q65" s="174" t="s">
        <v>35</v>
      </c>
      <c r="R65" s="174" t="s">
        <v>87</v>
      </c>
      <c r="S65" s="174" t="s">
        <v>434</v>
      </c>
      <c r="T65" s="174"/>
      <c r="U65" s="413" t="s">
        <v>8094</v>
      </c>
      <c r="V65" s="174" t="s">
        <v>4164</v>
      </c>
      <c r="W65" s="174" t="s">
        <v>9759</v>
      </c>
      <c r="X65" s="174" t="s">
        <v>9760</v>
      </c>
      <c r="Y65" s="466">
        <v>44848</v>
      </c>
      <c r="Z65" s="418">
        <v>46673</v>
      </c>
      <c r="AA65" s="174" t="s">
        <v>4158</v>
      </c>
      <c r="AB65" s="174"/>
      <c r="AC65" s="174" t="s">
        <v>4159</v>
      </c>
      <c r="AD65" s="174" t="s">
        <v>9761</v>
      </c>
      <c r="AE65" s="174" t="s">
        <v>9762</v>
      </c>
      <c r="AF65" s="415">
        <v>45708</v>
      </c>
      <c r="AG65" s="174"/>
      <c r="AH65" s="174"/>
      <c r="AI65" s="418">
        <v>45470</v>
      </c>
      <c r="AJ65" s="174" t="s">
        <v>8675</v>
      </c>
      <c r="AK65" s="174"/>
      <c r="AL65" s="174"/>
      <c r="AM65" s="174"/>
      <c r="AN65" s="174"/>
      <c r="AO65" s="174"/>
      <c r="AP65" s="174"/>
      <c r="AQ65" s="174"/>
      <c r="AR65" s="174"/>
      <c r="AS65" s="174"/>
      <c r="AT65" s="174"/>
      <c r="AU65" s="174"/>
      <c r="AV65" s="174"/>
      <c r="AW65" s="174"/>
      <c r="AX65" s="174"/>
      <c r="AY65" s="174"/>
      <c r="AZ65" s="174"/>
      <c r="BA65" s="174"/>
      <c r="BB65" s="174"/>
      <c r="BC65" s="174"/>
      <c r="BD65" s="174"/>
      <c r="BE65" s="174"/>
      <c r="BF65" s="174"/>
      <c r="BG65" s="174"/>
      <c r="BH65" s="174"/>
      <c r="BI65" s="174"/>
      <c r="BJ65" s="174"/>
      <c r="BK65" s="174"/>
      <c r="BL65" s="174"/>
      <c r="BM65" s="174"/>
      <c r="BN65" s="174"/>
      <c r="BO65" s="174"/>
      <c r="BP65" s="174" t="s">
        <v>2319</v>
      </c>
      <c r="BQ65" s="174">
        <v>2024</v>
      </c>
      <c r="BR65" s="415">
        <v>45470</v>
      </c>
      <c r="BS65" s="174" t="s">
        <v>2323</v>
      </c>
      <c r="BT65" s="437" t="s">
        <v>10254</v>
      </c>
      <c r="BU65" s="663"/>
      <c r="BV65" s="665"/>
      <c r="BW65" s="422"/>
      <c r="BX65" s="665"/>
      <c r="BY65" s="665"/>
      <c r="BZ65" s="422"/>
      <c r="CA65" s="665"/>
      <c r="CC65" s="663"/>
      <c r="CD65" s="665"/>
      <c r="CE65" s="438"/>
      <c r="CF65" s="426">
        <f t="shared" si="24"/>
        <v>0</v>
      </c>
      <c r="CI65" s="426">
        <f t="shared" si="25"/>
        <v>0</v>
      </c>
      <c r="CJ65" s="426">
        <f t="shared" si="26"/>
        <v>0</v>
      </c>
      <c r="CK65" s="426">
        <f t="shared" si="27"/>
        <v>0</v>
      </c>
      <c r="CL65" s="425" t="b">
        <f>COUNTIF($AA$3:$AA349,$X65)&gt;1</f>
        <v>0</v>
      </c>
      <c r="CM65" s="337"/>
      <c r="CN65" s="337"/>
      <c r="CO65" s="337"/>
    </row>
    <row r="66" spans="1:93" ht="15.75" customHeight="1">
      <c r="A66" s="954" t="s">
        <v>10175</v>
      </c>
      <c r="B66" s="176"/>
      <c r="C66" s="176"/>
      <c r="D66" s="176"/>
      <c r="E66" s="176"/>
      <c r="F66" s="176"/>
      <c r="G66" s="955">
        <f>COUNTA(G54:G65)</f>
        <v>12</v>
      </c>
      <c r="H66" s="176"/>
      <c r="I66" s="176"/>
      <c r="J66" s="176"/>
      <c r="K66" s="176"/>
      <c r="L66" s="176"/>
      <c r="M66" s="176"/>
      <c r="N66" s="176"/>
      <c r="O66" s="176"/>
      <c r="P66" s="176"/>
      <c r="Q66" s="176"/>
      <c r="R66" s="176"/>
      <c r="S66" s="176"/>
      <c r="T66" s="176"/>
      <c r="U66" s="176"/>
      <c r="V66" s="488"/>
      <c r="W66" s="176"/>
      <c r="X66" s="176"/>
      <c r="Y66" s="176"/>
      <c r="Z66" s="176"/>
      <c r="AA66" s="176"/>
      <c r="AB66" s="176"/>
      <c r="AC66" s="974"/>
      <c r="AD66" s="176"/>
      <c r="AE66" s="176"/>
      <c r="AF66" s="176"/>
      <c r="AG66" s="176"/>
      <c r="AH66" s="176"/>
      <c r="AI66" s="176"/>
      <c r="AJ66" s="176"/>
      <c r="AK66" s="176"/>
      <c r="AL66" s="176"/>
      <c r="AM66" s="176"/>
      <c r="AN66" s="176"/>
      <c r="AO66" s="176"/>
      <c r="AP66" s="176"/>
      <c r="AQ66" s="458"/>
      <c r="AR66" s="176"/>
      <c r="AS66" s="176"/>
      <c r="AT66" s="973"/>
      <c r="AU66" s="522"/>
      <c r="AV66" s="522"/>
      <c r="AW66" s="522"/>
      <c r="AX66" s="522"/>
      <c r="AY66" s="522"/>
      <c r="AZ66" s="973"/>
      <c r="BA66" s="975"/>
      <c r="BB66" s="975"/>
      <c r="BC66" s="975"/>
      <c r="BD66" s="975"/>
      <c r="BE66" s="337"/>
      <c r="BF66" s="337"/>
      <c r="BG66" s="337"/>
      <c r="BH66" s="337"/>
      <c r="BI66" s="337"/>
      <c r="BJ66" s="337"/>
      <c r="BK66" s="337"/>
      <c r="BL66" s="337"/>
      <c r="BM66" s="337"/>
      <c r="BN66" s="337"/>
      <c r="BO66" s="337"/>
      <c r="BP66" s="337"/>
      <c r="BQ66" s="337"/>
      <c r="BR66" s="337"/>
      <c r="BS66" s="337"/>
      <c r="BT66" s="337"/>
      <c r="BU66" s="337"/>
      <c r="BV66" s="337"/>
      <c r="BW66" s="337"/>
      <c r="BX66" s="337"/>
      <c r="BY66" s="337"/>
      <c r="BZ66" s="337"/>
      <c r="CA66" s="337"/>
      <c r="CC66" s="337"/>
      <c r="CD66" s="337"/>
      <c r="CE66" s="337"/>
      <c r="CF66" s="337"/>
      <c r="CI66" s="337"/>
      <c r="CJ66" s="337"/>
      <c r="CK66" s="337"/>
      <c r="CL66" s="337"/>
      <c r="CM66" s="337"/>
      <c r="CN66" s="337"/>
      <c r="CO66" s="337"/>
    </row>
    <row r="67" spans="1:93" ht="15.75" customHeight="1">
      <c r="A67" s="63" t="s">
        <v>10</v>
      </c>
      <c r="B67" s="63" t="s">
        <v>27</v>
      </c>
      <c r="C67" s="63" t="s">
        <v>28</v>
      </c>
      <c r="D67" s="63" t="s">
        <v>29</v>
      </c>
      <c r="E67" s="63" t="s">
        <v>30</v>
      </c>
      <c r="F67" s="315" t="str">
        <f t="array" ref="F67">IFERROR(INDEX(UIID!$K$2:$K999, MATCH(CONCATENATE(B67,D67,G67,J67), UIID!$B$2:$B999&amp;UIID!$D$2:$D999&amp;UIID!$G$2:$G999&amp;UIID!$H$2:$H999, 0),), "Not Found")</f>
        <v>0712-0009</v>
      </c>
      <c r="G67" s="310" t="s">
        <v>3705</v>
      </c>
      <c r="H67" s="63"/>
      <c r="I67" s="63" t="s">
        <v>10207</v>
      </c>
      <c r="J67" s="63" t="s">
        <v>818</v>
      </c>
      <c r="K67" s="63">
        <v>9.6609529361880604</v>
      </c>
      <c r="L67" s="63">
        <v>123.856965962212</v>
      </c>
      <c r="M67" s="63" t="s">
        <v>8718</v>
      </c>
      <c r="N67" s="176" t="s">
        <v>8719</v>
      </c>
      <c r="O67" s="63" t="s">
        <v>15</v>
      </c>
      <c r="P67" s="63" t="s">
        <v>16</v>
      </c>
      <c r="Q67" s="63" t="s">
        <v>35</v>
      </c>
      <c r="R67" s="63" t="s">
        <v>117</v>
      </c>
      <c r="S67" s="63" t="s">
        <v>120</v>
      </c>
      <c r="T67" s="63"/>
      <c r="U67" s="413" t="s">
        <v>10208</v>
      </c>
      <c r="V67" s="63" t="s">
        <v>4164</v>
      </c>
      <c r="W67" s="63" t="s">
        <v>121</v>
      </c>
      <c r="X67" s="63">
        <v>201507012143</v>
      </c>
      <c r="Y67" s="429">
        <v>45329</v>
      </c>
      <c r="Z67" s="430">
        <v>47157</v>
      </c>
      <c r="AA67" s="63" t="s">
        <v>4158</v>
      </c>
      <c r="AB67" s="63"/>
      <c r="AC67" s="63" t="s">
        <v>4168</v>
      </c>
      <c r="AD67" s="63" t="s">
        <v>8721</v>
      </c>
      <c r="AE67" s="63">
        <v>202007121200226</v>
      </c>
      <c r="AF67" s="435">
        <v>45851</v>
      </c>
      <c r="AG67" s="174"/>
      <c r="AH67" s="174"/>
      <c r="AI67" s="418">
        <v>45502</v>
      </c>
      <c r="AJ67" s="174" t="s">
        <v>10209</v>
      </c>
      <c r="AK67" s="174"/>
      <c r="AL67" s="174"/>
      <c r="AM67" s="174"/>
      <c r="AN67" s="174"/>
      <c r="AO67" s="174"/>
      <c r="AP67" s="174"/>
      <c r="AQ67" s="174"/>
      <c r="AR67" s="174"/>
      <c r="AS67" s="174"/>
      <c r="AT67" s="174"/>
      <c r="AU67" s="174"/>
      <c r="AV67" s="174"/>
      <c r="AW67" s="174"/>
      <c r="AX67" s="174"/>
      <c r="AY67" s="174"/>
      <c r="AZ67" s="174"/>
      <c r="BA67" s="174"/>
      <c r="BB67" s="174"/>
      <c r="BC67" s="174"/>
      <c r="BD67" s="174"/>
      <c r="BE67" s="174"/>
      <c r="BF67" s="174"/>
      <c r="BG67" s="174"/>
      <c r="BH67" s="174"/>
      <c r="BI67" s="174"/>
      <c r="BJ67" s="174"/>
      <c r="BK67" s="174"/>
      <c r="BL67" s="174"/>
      <c r="BM67" s="174"/>
      <c r="BN67" s="174"/>
      <c r="BO67" s="174"/>
      <c r="BP67" s="174" t="s">
        <v>2322</v>
      </c>
      <c r="BQ67" s="174">
        <v>2024</v>
      </c>
      <c r="BR67" s="415">
        <v>45502</v>
      </c>
      <c r="BS67" s="174" t="s">
        <v>2323</v>
      </c>
      <c r="BT67" s="419"/>
      <c r="BU67" s="424"/>
      <c r="BV67" s="425"/>
      <c r="BW67" s="422"/>
      <c r="BX67" s="425"/>
      <c r="BY67" s="425"/>
      <c r="BZ67" s="422"/>
      <c r="CA67" s="425"/>
      <c r="CC67" s="424"/>
      <c r="CD67" s="425">
        <v>1</v>
      </c>
      <c r="CE67" s="428">
        <v>42227</v>
      </c>
      <c r="CF67" s="426">
        <f t="shared" ref="CF67:CF89" si="28">COUNTIF(BS67,"new tvi &amp; program")</f>
        <v>0</v>
      </c>
      <c r="CG67" s="11"/>
      <c r="CH67" s="11"/>
      <c r="CI67" s="426">
        <f t="shared" ref="CI67:CI89" si="29">COUNTIF(BS67,"additional program")</f>
        <v>0</v>
      </c>
      <c r="CJ67" s="426">
        <f t="shared" ref="CJ67:CJ89" si="30">COUNTIF(BS67,"migration")</f>
        <v>0</v>
      </c>
      <c r="CK67" s="426">
        <f t="shared" ref="CK67:CK89" si="31">SUM(CF67:CJ67)</f>
        <v>0</v>
      </c>
      <c r="CL67" s="425" t="b">
        <f>COUNTIF($AA$3:$AA434,$X67)&gt;1</f>
        <v>0</v>
      </c>
      <c r="CM67" s="425"/>
      <c r="CN67" s="425"/>
      <c r="CO67" s="425"/>
    </row>
    <row r="68" spans="1:93" ht="15.75" customHeight="1">
      <c r="A68" s="63" t="s">
        <v>10</v>
      </c>
      <c r="B68" s="63" t="s">
        <v>11</v>
      </c>
      <c r="C68" s="63" t="s">
        <v>12</v>
      </c>
      <c r="D68" s="63" t="s">
        <v>13</v>
      </c>
      <c r="E68" s="63" t="s">
        <v>3756</v>
      </c>
      <c r="F68" s="315" t="str">
        <f t="array" ref="F68">IFERROR(INDEX(UIID!$K$2:$K999, MATCH(CONCATENATE(B68,D68,G68,J68), UIID!$B$2:$B999&amp;UIID!$D$2:$D999&amp;UIID!$G$2:$G999&amp;UIID!$H$2:$H999, 0),), "Not Found")</f>
        <v>0722-0018</v>
      </c>
      <c r="G68" s="310" t="s">
        <v>2210</v>
      </c>
      <c r="H68" s="63"/>
      <c r="I68" s="63" t="s">
        <v>4321</v>
      </c>
      <c r="J68" s="63" t="s">
        <v>588</v>
      </c>
      <c r="K68" s="63">
        <v>10.311030190164001</v>
      </c>
      <c r="L68" s="63">
        <v>123.89675499623</v>
      </c>
      <c r="M68" s="63" t="s">
        <v>5152</v>
      </c>
      <c r="N68" s="63" t="s">
        <v>5153</v>
      </c>
      <c r="O68" s="63" t="s">
        <v>15</v>
      </c>
      <c r="P68" s="63" t="s">
        <v>16</v>
      </c>
      <c r="Q68" s="63" t="s">
        <v>21</v>
      </c>
      <c r="R68" s="63" t="s">
        <v>2222</v>
      </c>
      <c r="S68" s="63"/>
      <c r="T68" s="63" t="s">
        <v>589</v>
      </c>
      <c r="U68" s="413" t="s">
        <v>5154</v>
      </c>
      <c r="V68" s="63" t="s">
        <v>4164</v>
      </c>
      <c r="W68" s="63" t="s">
        <v>560</v>
      </c>
      <c r="X68" s="63">
        <v>907022023</v>
      </c>
      <c r="Y68" s="429">
        <v>39923</v>
      </c>
      <c r="Z68" s="63"/>
      <c r="AA68" s="63" t="s">
        <v>4158</v>
      </c>
      <c r="AB68" s="63"/>
      <c r="AC68" s="63" t="s">
        <v>4159</v>
      </c>
      <c r="AD68" s="63" t="s">
        <v>8988</v>
      </c>
      <c r="AE68" s="63" t="s">
        <v>4283</v>
      </c>
      <c r="AF68" s="63" t="s">
        <v>4283</v>
      </c>
      <c r="AG68" s="174"/>
      <c r="AH68" s="174"/>
      <c r="AI68" s="418">
        <v>45484</v>
      </c>
      <c r="AJ68" s="174" t="s">
        <v>8675</v>
      </c>
      <c r="AK68" s="174"/>
      <c r="AL68" s="174"/>
      <c r="AM68" s="174"/>
      <c r="AN68" s="174"/>
      <c r="AO68" s="174"/>
      <c r="AP68" s="174"/>
      <c r="AQ68" s="174"/>
      <c r="AR68" s="174"/>
      <c r="AS68" s="174"/>
      <c r="AT68" s="174"/>
      <c r="AU68" s="174"/>
      <c r="AV68" s="174"/>
      <c r="AW68" s="174"/>
      <c r="AX68" s="174"/>
      <c r="AY68" s="174"/>
      <c r="AZ68" s="174"/>
      <c r="BA68" s="174"/>
      <c r="BB68" s="174"/>
      <c r="BC68" s="174"/>
      <c r="BD68" s="174"/>
      <c r="BE68" s="174"/>
      <c r="BF68" s="174"/>
      <c r="BG68" s="174"/>
      <c r="BH68" s="174"/>
      <c r="BI68" s="174"/>
      <c r="BJ68" s="174"/>
      <c r="BK68" s="174"/>
      <c r="BL68" s="174"/>
      <c r="BM68" s="174"/>
      <c r="BN68" s="174"/>
      <c r="BO68" s="174"/>
      <c r="BP68" s="174" t="s">
        <v>2322</v>
      </c>
      <c r="BQ68" s="174">
        <v>2024</v>
      </c>
      <c r="BR68" s="415">
        <v>45484</v>
      </c>
      <c r="BS68" s="174" t="s">
        <v>2323</v>
      </c>
      <c r="BT68" s="437" t="s">
        <v>10219</v>
      </c>
      <c r="BU68" s="424"/>
      <c r="BV68" s="462"/>
      <c r="BW68" s="422"/>
      <c r="BX68" s="530"/>
      <c r="BY68" s="530"/>
      <c r="BZ68" s="422"/>
      <c r="CA68" s="530"/>
      <c r="CC68" s="424"/>
      <c r="CD68" s="462"/>
      <c r="CE68" s="438"/>
      <c r="CF68" s="426">
        <f t="shared" si="28"/>
        <v>0</v>
      </c>
      <c r="CI68" s="426">
        <f t="shared" si="29"/>
        <v>0</v>
      </c>
      <c r="CJ68" s="426">
        <f t="shared" si="30"/>
        <v>0</v>
      </c>
      <c r="CK68" s="426">
        <f t="shared" si="31"/>
        <v>0</v>
      </c>
      <c r="CL68" s="425" t="b">
        <f t="shared" ref="CL68:CL89" si="32">COUNTIF($AA$3:$AA2051,$X68)&gt;1</f>
        <v>0</v>
      </c>
      <c r="CM68" s="462"/>
      <c r="CN68" s="462"/>
      <c r="CO68" s="462"/>
    </row>
    <row r="69" spans="1:93" ht="15.75" customHeight="1">
      <c r="A69" s="63" t="s">
        <v>10</v>
      </c>
      <c r="B69" s="63" t="s">
        <v>11</v>
      </c>
      <c r="C69" s="63" t="s">
        <v>378</v>
      </c>
      <c r="D69" s="63" t="s">
        <v>374</v>
      </c>
      <c r="E69" s="63" t="s">
        <v>3756</v>
      </c>
      <c r="F69" s="315" t="str">
        <f t="array" ref="F69">IFERROR(INDEX(UIID!$K$2:$K999, MATCH(CONCATENATE(B69,D69,G69,J69), UIID!$B$2:$B999&amp;UIID!$D$2:$D999&amp;UIID!$G$2:$G999&amp;UIID!$H$2:$H999, 0),), "Not Found")</f>
        <v>0722-0002</v>
      </c>
      <c r="G69" s="63" t="s">
        <v>685</v>
      </c>
      <c r="H69" s="63" t="s">
        <v>5205</v>
      </c>
      <c r="I69" s="63" t="s">
        <v>5206</v>
      </c>
      <c r="J69" s="63" t="s">
        <v>3758</v>
      </c>
      <c r="K69" s="63">
        <v>10.3319266775288</v>
      </c>
      <c r="L69" s="63">
        <v>123.945461978983</v>
      </c>
      <c r="M69" s="63" t="s">
        <v>687</v>
      </c>
      <c r="N69" s="63" t="s">
        <v>5207</v>
      </c>
      <c r="O69" s="63" t="s">
        <v>15</v>
      </c>
      <c r="P69" s="63" t="s">
        <v>16</v>
      </c>
      <c r="Q69" s="63" t="s">
        <v>21</v>
      </c>
      <c r="R69" s="63" t="s">
        <v>3006</v>
      </c>
      <c r="S69" s="63"/>
      <c r="T69" s="63" t="s">
        <v>696</v>
      </c>
      <c r="U69" s="413" t="s">
        <v>5208</v>
      </c>
      <c r="V69" s="63" t="s">
        <v>22</v>
      </c>
      <c r="W69" s="63" t="s">
        <v>232</v>
      </c>
      <c r="X69" s="63">
        <v>707020091</v>
      </c>
      <c r="Y69" s="429">
        <v>39259</v>
      </c>
      <c r="Z69" s="63"/>
      <c r="AA69" s="63" t="s">
        <v>4158</v>
      </c>
      <c r="AB69" s="63"/>
      <c r="AC69" s="63" t="s">
        <v>4159</v>
      </c>
      <c r="AD69" s="63" t="s">
        <v>4283</v>
      </c>
      <c r="AE69" s="63" t="s">
        <v>4283</v>
      </c>
      <c r="AF69" s="63" t="s">
        <v>4283</v>
      </c>
      <c r="AG69" s="174"/>
      <c r="AH69" s="174"/>
      <c r="AI69" s="418">
        <v>45496</v>
      </c>
      <c r="AJ69" s="174" t="s">
        <v>8685</v>
      </c>
      <c r="AK69" s="174"/>
      <c r="AL69" s="174"/>
      <c r="AM69" s="174"/>
      <c r="AN69" s="174"/>
      <c r="AO69" s="174"/>
      <c r="AP69" s="174"/>
      <c r="AQ69" s="174"/>
      <c r="AR69" s="174"/>
      <c r="AS69" s="174"/>
      <c r="AT69" s="174"/>
      <c r="AU69" s="174"/>
      <c r="AV69" s="174"/>
      <c r="AW69" s="174"/>
      <c r="AX69" s="174"/>
      <c r="AY69" s="174"/>
      <c r="AZ69" s="174"/>
      <c r="BA69" s="174"/>
      <c r="BB69" s="174"/>
      <c r="BC69" s="174"/>
      <c r="BD69" s="174"/>
      <c r="BE69" s="174"/>
      <c r="BF69" s="174"/>
      <c r="BG69" s="174"/>
      <c r="BH69" s="174"/>
      <c r="BI69" s="174"/>
      <c r="BJ69" s="174"/>
      <c r="BK69" s="174"/>
      <c r="BL69" s="174"/>
      <c r="BM69" s="174"/>
      <c r="BN69" s="174"/>
      <c r="BO69" s="174"/>
      <c r="BP69" s="174" t="s">
        <v>2322</v>
      </c>
      <c r="BQ69" s="174">
        <v>2024</v>
      </c>
      <c r="BR69" s="415">
        <v>45496</v>
      </c>
      <c r="BS69" s="174" t="s">
        <v>2323</v>
      </c>
      <c r="BT69" s="437"/>
      <c r="BU69" s="424"/>
      <c r="BV69" s="462"/>
      <c r="BW69" s="422"/>
      <c r="BX69" s="530"/>
      <c r="BY69" s="530"/>
      <c r="BZ69" s="422"/>
      <c r="CA69" s="530"/>
      <c r="CC69" s="424"/>
      <c r="CD69" s="462"/>
      <c r="CE69" s="438"/>
      <c r="CF69" s="426">
        <f t="shared" si="28"/>
        <v>0</v>
      </c>
      <c r="CI69" s="426">
        <f t="shared" si="29"/>
        <v>0</v>
      </c>
      <c r="CJ69" s="426">
        <f t="shared" si="30"/>
        <v>0</v>
      </c>
      <c r="CK69" s="426">
        <f t="shared" si="31"/>
        <v>0</v>
      </c>
      <c r="CL69" s="425" t="b">
        <f t="shared" si="32"/>
        <v>0</v>
      </c>
      <c r="CM69" s="462"/>
      <c r="CN69" s="462"/>
      <c r="CO69" s="462"/>
    </row>
    <row r="70" spans="1:93" ht="15.75" customHeight="1">
      <c r="A70" s="63" t="s">
        <v>10</v>
      </c>
      <c r="B70" s="63" t="s">
        <v>11</v>
      </c>
      <c r="C70" s="63" t="s">
        <v>378</v>
      </c>
      <c r="D70" s="63" t="s">
        <v>374</v>
      </c>
      <c r="E70" s="63" t="s">
        <v>3756</v>
      </c>
      <c r="F70" s="315" t="str">
        <f t="array" ref="F70">IFERROR(INDEX(UIID!$K$2:$K999, MATCH(CONCATENATE(B70,D70,G70,J70), UIID!$B$2:$B999&amp;UIID!$D$2:$D999&amp;UIID!$G$2:$G999&amp;UIID!$H$2:$H999, 0),), "Not Found")</f>
        <v>0722-0002</v>
      </c>
      <c r="G70" s="63" t="s">
        <v>685</v>
      </c>
      <c r="H70" s="63" t="s">
        <v>5205</v>
      </c>
      <c r="I70" s="63" t="s">
        <v>5206</v>
      </c>
      <c r="J70" s="63" t="s">
        <v>3758</v>
      </c>
      <c r="K70" s="63">
        <v>10.3319266775288</v>
      </c>
      <c r="L70" s="63">
        <v>123.945461978983</v>
      </c>
      <c r="M70" s="63" t="s">
        <v>687</v>
      </c>
      <c r="N70" s="63" t="s">
        <v>5207</v>
      </c>
      <c r="O70" s="63" t="s">
        <v>15</v>
      </c>
      <c r="P70" s="63" t="s">
        <v>16</v>
      </c>
      <c r="Q70" s="63" t="s">
        <v>21</v>
      </c>
      <c r="R70" s="63" t="s">
        <v>3006</v>
      </c>
      <c r="S70" s="63"/>
      <c r="T70" s="63" t="s">
        <v>697</v>
      </c>
      <c r="U70" s="413" t="s">
        <v>5208</v>
      </c>
      <c r="V70" s="63" t="s">
        <v>22</v>
      </c>
      <c r="W70" s="63" t="s">
        <v>232</v>
      </c>
      <c r="X70" s="63">
        <v>707020088</v>
      </c>
      <c r="Y70" s="429">
        <v>39259</v>
      </c>
      <c r="Z70" s="63"/>
      <c r="AA70" s="63" t="s">
        <v>4158</v>
      </c>
      <c r="AB70" s="63"/>
      <c r="AC70" s="63" t="s">
        <v>4159</v>
      </c>
      <c r="AD70" s="63" t="s">
        <v>4283</v>
      </c>
      <c r="AE70" s="63" t="s">
        <v>4283</v>
      </c>
      <c r="AF70" s="63" t="s">
        <v>4283</v>
      </c>
      <c r="AG70" s="174"/>
      <c r="AH70" s="174"/>
      <c r="AI70" s="418">
        <v>45496</v>
      </c>
      <c r="AJ70" s="174" t="s">
        <v>8685</v>
      </c>
      <c r="AK70" s="174"/>
      <c r="AL70" s="174"/>
      <c r="AM70" s="174"/>
      <c r="AN70" s="174"/>
      <c r="AO70" s="174"/>
      <c r="AP70" s="174"/>
      <c r="AQ70" s="174"/>
      <c r="AR70" s="174"/>
      <c r="AS70" s="174"/>
      <c r="AT70" s="174"/>
      <c r="AU70" s="174"/>
      <c r="AV70" s="174"/>
      <c r="AW70" s="174"/>
      <c r="AX70" s="174"/>
      <c r="AY70" s="174"/>
      <c r="AZ70" s="174"/>
      <c r="BA70" s="174"/>
      <c r="BB70" s="174"/>
      <c r="BC70" s="174"/>
      <c r="BD70" s="174"/>
      <c r="BE70" s="174"/>
      <c r="BF70" s="174"/>
      <c r="BG70" s="174"/>
      <c r="BH70" s="174"/>
      <c r="BI70" s="174"/>
      <c r="BJ70" s="174"/>
      <c r="BK70" s="174"/>
      <c r="BL70" s="174"/>
      <c r="BM70" s="174"/>
      <c r="BN70" s="174"/>
      <c r="BO70" s="174"/>
      <c r="BP70" s="174" t="s">
        <v>2322</v>
      </c>
      <c r="BQ70" s="174">
        <v>2024</v>
      </c>
      <c r="BR70" s="415">
        <v>45496</v>
      </c>
      <c r="BS70" s="174" t="s">
        <v>2323</v>
      </c>
      <c r="BT70" s="437"/>
      <c r="BU70" s="424"/>
      <c r="BV70" s="462"/>
      <c r="BW70" s="422"/>
      <c r="BX70" s="530"/>
      <c r="BY70" s="530"/>
      <c r="BZ70" s="422"/>
      <c r="CA70" s="530"/>
      <c r="CC70" s="424"/>
      <c r="CD70" s="462"/>
      <c r="CE70" s="438"/>
      <c r="CF70" s="426">
        <f t="shared" si="28"/>
        <v>0</v>
      </c>
      <c r="CI70" s="426">
        <f t="shared" si="29"/>
        <v>0</v>
      </c>
      <c r="CJ70" s="426">
        <f t="shared" si="30"/>
        <v>0</v>
      </c>
      <c r="CK70" s="426">
        <f t="shared" si="31"/>
        <v>0</v>
      </c>
      <c r="CL70" s="425" t="b">
        <f t="shared" si="32"/>
        <v>0</v>
      </c>
      <c r="CM70" s="462"/>
      <c r="CN70" s="462"/>
      <c r="CO70" s="462"/>
    </row>
    <row r="71" spans="1:93" ht="15.75" customHeight="1">
      <c r="A71" s="63" t="s">
        <v>10</v>
      </c>
      <c r="B71" s="63" t="s">
        <v>11</v>
      </c>
      <c r="C71" s="63" t="s">
        <v>378</v>
      </c>
      <c r="D71" s="63" t="s">
        <v>374</v>
      </c>
      <c r="E71" s="63" t="s">
        <v>3756</v>
      </c>
      <c r="F71" s="315" t="str">
        <f t="array" ref="F71">IFERROR(INDEX(UIID!$K$2:$K999, MATCH(CONCATENATE(B71,D71,G71,J71), UIID!$B$2:$B999&amp;UIID!$D$2:$D999&amp;UIID!$G$2:$G999&amp;UIID!$H$2:$H999, 0),), "Not Found")</f>
        <v>0722-0002</v>
      </c>
      <c r="G71" s="63" t="s">
        <v>685</v>
      </c>
      <c r="H71" s="63" t="s">
        <v>5205</v>
      </c>
      <c r="I71" s="63" t="s">
        <v>5206</v>
      </c>
      <c r="J71" s="63" t="s">
        <v>3758</v>
      </c>
      <c r="K71" s="63">
        <v>10.3319266775288</v>
      </c>
      <c r="L71" s="63">
        <v>123.945461978983</v>
      </c>
      <c r="M71" s="63" t="s">
        <v>687</v>
      </c>
      <c r="N71" s="63" t="s">
        <v>5207</v>
      </c>
      <c r="O71" s="63" t="s">
        <v>15</v>
      </c>
      <c r="P71" s="63" t="s">
        <v>16</v>
      </c>
      <c r="Q71" s="63" t="s">
        <v>21</v>
      </c>
      <c r="R71" s="63" t="s">
        <v>3006</v>
      </c>
      <c r="S71" s="63"/>
      <c r="T71" s="63" t="s">
        <v>698</v>
      </c>
      <c r="U71" s="413" t="s">
        <v>5208</v>
      </c>
      <c r="V71" s="63" t="s">
        <v>22</v>
      </c>
      <c r="W71" s="63" t="s">
        <v>232</v>
      </c>
      <c r="X71" s="63">
        <v>707020089</v>
      </c>
      <c r="Y71" s="429">
        <v>39259</v>
      </c>
      <c r="Z71" s="63"/>
      <c r="AA71" s="63" t="s">
        <v>4158</v>
      </c>
      <c r="AB71" s="63"/>
      <c r="AC71" s="63" t="s">
        <v>4159</v>
      </c>
      <c r="AD71" s="63" t="s">
        <v>4283</v>
      </c>
      <c r="AE71" s="63" t="s">
        <v>4283</v>
      </c>
      <c r="AF71" s="63" t="s">
        <v>4283</v>
      </c>
      <c r="AG71" s="174"/>
      <c r="AH71" s="174"/>
      <c r="AI71" s="418">
        <v>45496</v>
      </c>
      <c r="AJ71" s="174" t="s">
        <v>8685</v>
      </c>
      <c r="AK71" s="174"/>
      <c r="AL71" s="174"/>
      <c r="AM71" s="174"/>
      <c r="AN71" s="174"/>
      <c r="AO71" s="174"/>
      <c r="AP71" s="174"/>
      <c r="AQ71" s="174"/>
      <c r="AR71" s="174"/>
      <c r="AS71" s="174"/>
      <c r="AT71" s="174"/>
      <c r="AU71" s="174"/>
      <c r="AV71" s="174"/>
      <c r="AW71" s="174"/>
      <c r="AX71" s="174"/>
      <c r="AY71" s="174"/>
      <c r="AZ71" s="174"/>
      <c r="BA71" s="174"/>
      <c r="BB71" s="174"/>
      <c r="BC71" s="174"/>
      <c r="BD71" s="174"/>
      <c r="BE71" s="174"/>
      <c r="BF71" s="174"/>
      <c r="BG71" s="174"/>
      <c r="BH71" s="174"/>
      <c r="BI71" s="174"/>
      <c r="BJ71" s="174"/>
      <c r="BK71" s="174"/>
      <c r="BL71" s="174"/>
      <c r="BM71" s="174"/>
      <c r="BN71" s="174"/>
      <c r="BO71" s="174"/>
      <c r="BP71" s="174" t="s">
        <v>2322</v>
      </c>
      <c r="BQ71" s="174">
        <v>2024</v>
      </c>
      <c r="BR71" s="415">
        <v>45496</v>
      </c>
      <c r="BS71" s="174" t="s">
        <v>2323</v>
      </c>
      <c r="BT71" s="437"/>
      <c r="BU71" s="424"/>
      <c r="BV71" s="462"/>
      <c r="BW71" s="422"/>
      <c r="BX71" s="530"/>
      <c r="BY71" s="530"/>
      <c r="BZ71" s="422"/>
      <c r="CA71" s="530"/>
      <c r="CC71" s="424"/>
      <c r="CD71" s="462"/>
      <c r="CE71" s="438"/>
      <c r="CF71" s="426">
        <f t="shared" si="28"/>
        <v>0</v>
      </c>
      <c r="CI71" s="426">
        <f t="shared" si="29"/>
        <v>0</v>
      </c>
      <c r="CJ71" s="426">
        <f t="shared" si="30"/>
        <v>0</v>
      </c>
      <c r="CK71" s="426">
        <f t="shared" si="31"/>
        <v>0</v>
      </c>
      <c r="CL71" s="425" t="b">
        <f t="shared" si="32"/>
        <v>0</v>
      </c>
      <c r="CM71" s="462"/>
      <c r="CN71" s="462"/>
      <c r="CO71" s="462"/>
    </row>
    <row r="72" spans="1:93" ht="15.75" customHeight="1">
      <c r="A72" s="63" t="s">
        <v>10</v>
      </c>
      <c r="B72" s="63" t="s">
        <v>11</v>
      </c>
      <c r="C72" s="63" t="s">
        <v>378</v>
      </c>
      <c r="D72" s="63" t="s">
        <v>374</v>
      </c>
      <c r="E72" s="63" t="s">
        <v>3756</v>
      </c>
      <c r="F72" s="315" t="str">
        <f t="array" ref="F72">IFERROR(INDEX(UIID!$K$2:$K999, MATCH(CONCATENATE(B72,D72,G72,J72), UIID!$B$2:$B999&amp;UIID!$D$2:$D999&amp;UIID!$G$2:$G999&amp;UIID!$H$2:$H999, 0),), "Not Found")</f>
        <v>0722-0002</v>
      </c>
      <c r="G72" s="63" t="s">
        <v>685</v>
      </c>
      <c r="H72" s="63" t="s">
        <v>5205</v>
      </c>
      <c r="I72" s="63" t="s">
        <v>5206</v>
      </c>
      <c r="J72" s="63" t="s">
        <v>3758</v>
      </c>
      <c r="K72" s="63">
        <v>10.3319266775288</v>
      </c>
      <c r="L72" s="63">
        <v>123.945461978983</v>
      </c>
      <c r="M72" s="63" t="s">
        <v>687</v>
      </c>
      <c r="N72" s="63" t="s">
        <v>5207</v>
      </c>
      <c r="O72" s="63" t="s">
        <v>15</v>
      </c>
      <c r="P72" s="63" t="s">
        <v>16</v>
      </c>
      <c r="Q72" s="63" t="s">
        <v>21</v>
      </c>
      <c r="R72" s="63" t="s">
        <v>3006</v>
      </c>
      <c r="S72" s="63"/>
      <c r="T72" s="63" t="s">
        <v>699</v>
      </c>
      <c r="U72" s="413" t="s">
        <v>5208</v>
      </c>
      <c r="V72" s="63" t="s">
        <v>22</v>
      </c>
      <c r="W72" s="63" t="s">
        <v>232</v>
      </c>
      <c r="X72" s="63">
        <v>707020090</v>
      </c>
      <c r="Y72" s="429">
        <v>39259</v>
      </c>
      <c r="Z72" s="63"/>
      <c r="AA72" s="63" t="s">
        <v>4158</v>
      </c>
      <c r="AB72" s="63"/>
      <c r="AC72" s="63" t="s">
        <v>4159</v>
      </c>
      <c r="AD72" s="63" t="s">
        <v>4283</v>
      </c>
      <c r="AE72" s="63" t="s">
        <v>4283</v>
      </c>
      <c r="AF72" s="63" t="s">
        <v>4283</v>
      </c>
      <c r="AG72" s="174"/>
      <c r="AH72" s="174"/>
      <c r="AI72" s="418">
        <v>45496</v>
      </c>
      <c r="AJ72" s="174" t="s">
        <v>8685</v>
      </c>
      <c r="AK72" s="174"/>
      <c r="AL72" s="174"/>
      <c r="AM72" s="174"/>
      <c r="AN72" s="174"/>
      <c r="AO72" s="174"/>
      <c r="AP72" s="174"/>
      <c r="AQ72" s="174"/>
      <c r="AR72" s="174"/>
      <c r="AS72" s="174"/>
      <c r="AT72" s="174"/>
      <c r="AU72" s="174"/>
      <c r="AV72" s="174"/>
      <c r="AW72" s="174"/>
      <c r="AX72" s="174"/>
      <c r="AY72" s="174"/>
      <c r="AZ72" s="174"/>
      <c r="BA72" s="174"/>
      <c r="BB72" s="174"/>
      <c r="BC72" s="174"/>
      <c r="BD72" s="174"/>
      <c r="BE72" s="174"/>
      <c r="BF72" s="174"/>
      <c r="BG72" s="174"/>
      <c r="BH72" s="174"/>
      <c r="BI72" s="174"/>
      <c r="BJ72" s="174"/>
      <c r="BK72" s="174"/>
      <c r="BL72" s="174"/>
      <c r="BM72" s="174"/>
      <c r="BN72" s="174"/>
      <c r="BO72" s="174"/>
      <c r="BP72" s="174" t="s">
        <v>2322</v>
      </c>
      <c r="BQ72" s="174">
        <v>2024</v>
      </c>
      <c r="BR72" s="415">
        <v>45496</v>
      </c>
      <c r="BS72" s="174" t="s">
        <v>2323</v>
      </c>
      <c r="BT72" s="437"/>
      <c r="BU72" s="424"/>
      <c r="BV72" s="462"/>
      <c r="BW72" s="422"/>
      <c r="BX72" s="530"/>
      <c r="BY72" s="530"/>
      <c r="BZ72" s="422"/>
      <c r="CA72" s="530"/>
      <c r="CC72" s="424"/>
      <c r="CD72" s="462"/>
      <c r="CE72" s="438"/>
      <c r="CF72" s="426">
        <f t="shared" si="28"/>
        <v>0</v>
      </c>
      <c r="CI72" s="426">
        <f t="shared" si="29"/>
        <v>0</v>
      </c>
      <c r="CJ72" s="426">
        <f t="shared" si="30"/>
        <v>0</v>
      </c>
      <c r="CK72" s="426">
        <f t="shared" si="31"/>
        <v>0</v>
      </c>
      <c r="CL72" s="425" t="b">
        <f t="shared" si="32"/>
        <v>0</v>
      </c>
      <c r="CM72" s="462"/>
      <c r="CN72" s="462"/>
      <c r="CO72" s="462"/>
    </row>
    <row r="73" spans="1:93" ht="15.75" customHeight="1">
      <c r="A73" s="174" t="s">
        <v>10</v>
      </c>
      <c r="B73" s="63" t="s">
        <v>11</v>
      </c>
      <c r="C73" s="63" t="s">
        <v>12</v>
      </c>
      <c r="D73" s="63" t="s">
        <v>13</v>
      </c>
      <c r="E73" s="63" t="s">
        <v>3756</v>
      </c>
      <c r="F73" s="315" t="str">
        <f t="array" ref="F73">IFERROR(INDEX(UIID!$K$2:$K999, MATCH(CONCATENATE(B73,D73,G73,J73), UIID!$B$2:$B999&amp;UIID!$D$2:$D999&amp;UIID!$G$2:$G999&amp;UIID!$H$2:$H999, 0),), "Not Found")</f>
        <v>0722-0163</v>
      </c>
      <c r="G73" s="310" t="s">
        <v>3450</v>
      </c>
      <c r="H73" s="63"/>
      <c r="I73" s="63" t="s">
        <v>5514</v>
      </c>
      <c r="J73" s="63" t="s">
        <v>186</v>
      </c>
      <c r="K73" s="63">
        <v>10.309392424260601</v>
      </c>
      <c r="L73" s="63">
        <v>123.90447328083199</v>
      </c>
      <c r="M73" s="63" t="s">
        <v>5515</v>
      </c>
      <c r="N73" s="63" t="s">
        <v>5516</v>
      </c>
      <c r="O73" s="63" t="s">
        <v>15</v>
      </c>
      <c r="P73" s="63" t="s">
        <v>16</v>
      </c>
      <c r="Q73" s="63" t="s">
        <v>35</v>
      </c>
      <c r="R73" s="63" t="s">
        <v>8666</v>
      </c>
      <c r="S73" s="63" t="s">
        <v>1008</v>
      </c>
      <c r="T73" s="63"/>
      <c r="U73" s="413" t="s">
        <v>5517</v>
      </c>
      <c r="V73" s="63" t="s">
        <v>4164</v>
      </c>
      <c r="W73" s="63" t="s">
        <v>1009</v>
      </c>
      <c r="X73" s="63" t="s">
        <v>1010</v>
      </c>
      <c r="Y73" s="429">
        <v>45267</v>
      </c>
      <c r="Z73" s="430">
        <v>47098</v>
      </c>
      <c r="AA73" s="63" t="s">
        <v>4158</v>
      </c>
      <c r="AB73" s="63"/>
      <c r="AC73" s="63" t="s">
        <v>4159</v>
      </c>
      <c r="AD73" s="63" t="s">
        <v>9336</v>
      </c>
      <c r="AE73" s="63" t="s">
        <v>9337</v>
      </c>
      <c r="AF73" s="429">
        <v>44578</v>
      </c>
      <c r="AG73" s="174"/>
      <c r="AH73" s="174"/>
      <c r="AI73" s="418">
        <v>45484</v>
      </c>
      <c r="AJ73" s="174" t="s">
        <v>8685</v>
      </c>
      <c r="AK73" s="174"/>
      <c r="AL73" s="174"/>
      <c r="AM73" s="174"/>
      <c r="AN73" s="174"/>
      <c r="AO73" s="174"/>
      <c r="AP73" s="174"/>
      <c r="AQ73" s="174"/>
      <c r="AR73" s="174"/>
      <c r="AS73" s="174"/>
      <c r="AT73" s="174"/>
      <c r="AU73" s="174"/>
      <c r="AV73" s="174"/>
      <c r="AW73" s="174"/>
      <c r="AX73" s="174"/>
      <c r="AY73" s="174"/>
      <c r="AZ73" s="174"/>
      <c r="BA73" s="174"/>
      <c r="BB73" s="174"/>
      <c r="BC73" s="174"/>
      <c r="BD73" s="174"/>
      <c r="BE73" s="174"/>
      <c r="BF73" s="174"/>
      <c r="BG73" s="174"/>
      <c r="BH73" s="174"/>
      <c r="BI73" s="174"/>
      <c r="BJ73" s="174"/>
      <c r="BK73" s="174"/>
      <c r="BL73" s="174"/>
      <c r="BM73" s="174"/>
      <c r="BN73" s="174"/>
      <c r="BO73" s="174"/>
      <c r="BP73" s="174" t="s">
        <v>2322</v>
      </c>
      <c r="BQ73" s="174">
        <v>2024</v>
      </c>
      <c r="BR73" s="415">
        <v>45484</v>
      </c>
      <c r="BS73" s="174" t="s">
        <v>2323</v>
      </c>
      <c r="BT73" s="419"/>
      <c r="BU73" s="424"/>
      <c r="BV73" s="462"/>
      <c r="BW73" s="422"/>
      <c r="BX73" s="530"/>
      <c r="BY73" s="530"/>
      <c r="BZ73" s="422"/>
      <c r="CA73" s="530"/>
      <c r="CC73" s="424"/>
      <c r="CD73" s="462"/>
      <c r="CE73" s="428">
        <v>43021</v>
      </c>
      <c r="CF73" s="426">
        <f t="shared" si="28"/>
        <v>0</v>
      </c>
      <c r="CI73" s="426">
        <f t="shared" si="29"/>
        <v>0</v>
      </c>
      <c r="CJ73" s="426">
        <f t="shared" si="30"/>
        <v>0</v>
      </c>
      <c r="CK73" s="426">
        <f t="shared" si="31"/>
        <v>0</v>
      </c>
      <c r="CL73" s="425" t="b">
        <f t="shared" si="32"/>
        <v>0</v>
      </c>
      <c r="CM73" s="462"/>
      <c r="CN73" s="462"/>
      <c r="CO73" s="462"/>
    </row>
    <row r="74" spans="1:93" ht="15.75" customHeight="1">
      <c r="A74" s="174" t="s">
        <v>10</v>
      </c>
      <c r="B74" s="63" t="s">
        <v>11</v>
      </c>
      <c r="C74" s="63" t="s">
        <v>13</v>
      </c>
      <c r="D74" s="63" t="s">
        <v>13</v>
      </c>
      <c r="E74" s="63" t="s">
        <v>3756</v>
      </c>
      <c r="F74" s="315" t="str">
        <f t="array" ref="F74">IFERROR(INDEX(UIID!$K$2:$K999, MATCH(CONCATENATE(B74,D74,G74,J74), UIID!$B$2:$B999&amp;UIID!$D$2:$D999&amp;UIID!$G$2:$G999&amp;UIID!$H$2:$H999, 0),), "Not Found")</f>
        <v>0722-0032</v>
      </c>
      <c r="G74" s="63" t="s">
        <v>1186</v>
      </c>
      <c r="H74" s="63"/>
      <c r="I74" s="174" t="s">
        <v>5609</v>
      </c>
      <c r="J74" s="63" t="s">
        <v>1187</v>
      </c>
      <c r="K74" s="63">
        <v>10.326306333009599</v>
      </c>
      <c r="L74" s="63">
        <v>123.906346830495</v>
      </c>
      <c r="M74" s="63" t="s">
        <v>1188</v>
      </c>
      <c r="N74" s="63" t="s">
        <v>5610</v>
      </c>
      <c r="O74" s="63" t="s">
        <v>113</v>
      </c>
      <c r="P74" s="63" t="s">
        <v>226</v>
      </c>
      <c r="Q74" s="63" t="s">
        <v>5421</v>
      </c>
      <c r="R74" s="63" t="s">
        <v>125</v>
      </c>
      <c r="S74" s="63" t="s">
        <v>3404</v>
      </c>
      <c r="T74" s="63"/>
      <c r="U74" s="413" t="s">
        <v>5611</v>
      </c>
      <c r="V74" s="63" t="s">
        <v>4164</v>
      </c>
      <c r="W74" s="63" t="s">
        <v>237</v>
      </c>
      <c r="X74" s="63" t="s">
        <v>1192</v>
      </c>
      <c r="Y74" s="429">
        <v>45274</v>
      </c>
      <c r="Z74" s="430">
        <v>47102</v>
      </c>
      <c r="AA74" s="63" t="s">
        <v>4158</v>
      </c>
      <c r="AB74" s="63"/>
      <c r="AC74" s="63" t="s">
        <v>4159</v>
      </c>
      <c r="AD74" s="63" t="s">
        <v>5419</v>
      </c>
      <c r="AE74" s="63" t="s">
        <v>9267</v>
      </c>
      <c r="AF74" s="63" t="s">
        <v>4283</v>
      </c>
      <c r="AG74" s="174"/>
      <c r="AH74" s="174"/>
      <c r="AI74" s="418">
        <v>45484</v>
      </c>
      <c r="AJ74" s="174" t="s">
        <v>8685</v>
      </c>
      <c r="AK74" s="174"/>
      <c r="AL74" s="174"/>
      <c r="AM74" s="174"/>
      <c r="AN74" s="174"/>
      <c r="AO74" s="174"/>
      <c r="AP74" s="174"/>
      <c r="AQ74" s="174"/>
      <c r="AR74" s="174"/>
      <c r="AS74" s="174"/>
      <c r="AT74" s="174"/>
      <c r="AU74" s="174"/>
      <c r="AV74" s="174"/>
      <c r="AW74" s="174"/>
      <c r="AX74" s="174"/>
      <c r="AY74" s="174"/>
      <c r="AZ74" s="174"/>
      <c r="BA74" s="174"/>
      <c r="BB74" s="174"/>
      <c r="BC74" s="174"/>
      <c r="BD74" s="174"/>
      <c r="BE74" s="174"/>
      <c r="BF74" s="174"/>
      <c r="BG74" s="174"/>
      <c r="BH74" s="174"/>
      <c r="BI74" s="174"/>
      <c r="BJ74" s="174"/>
      <c r="BK74" s="174"/>
      <c r="BL74" s="174"/>
      <c r="BM74" s="174"/>
      <c r="BN74" s="174"/>
      <c r="BO74" s="174"/>
      <c r="BP74" s="174" t="s">
        <v>2322</v>
      </c>
      <c r="BQ74" s="174">
        <v>2024</v>
      </c>
      <c r="BR74" s="415">
        <v>45484</v>
      </c>
      <c r="BS74" s="174" t="s">
        <v>2323</v>
      </c>
      <c r="BT74" s="437"/>
      <c r="BU74" s="424"/>
      <c r="BV74" s="462"/>
      <c r="BW74" s="422"/>
      <c r="BX74" s="530"/>
      <c r="BY74" s="530"/>
      <c r="BZ74" s="422"/>
      <c r="CA74" s="530"/>
      <c r="CC74" s="424"/>
      <c r="CD74" s="462"/>
      <c r="CE74" s="438"/>
      <c r="CF74" s="426">
        <f t="shared" si="28"/>
        <v>0</v>
      </c>
      <c r="CI74" s="426">
        <f t="shared" si="29"/>
        <v>0</v>
      </c>
      <c r="CJ74" s="426">
        <f t="shared" si="30"/>
        <v>0</v>
      </c>
      <c r="CK74" s="426">
        <f t="shared" si="31"/>
        <v>0</v>
      </c>
      <c r="CL74" s="425" t="b">
        <f t="shared" si="32"/>
        <v>0</v>
      </c>
      <c r="CM74" s="337"/>
      <c r="CN74" s="337"/>
      <c r="CO74" s="337"/>
    </row>
    <row r="75" spans="1:93" ht="15.75" customHeight="1">
      <c r="A75" s="174" t="s">
        <v>10</v>
      </c>
      <c r="B75" s="63" t="s">
        <v>11</v>
      </c>
      <c r="C75" s="63" t="s">
        <v>13</v>
      </c>
      <c r="D75" s="63" t="s">
        <v>13</v>
      </c>
      <c r="E75" s="63" t="s">
        <v>3756</v>
      </c>
      <c r="F75" s="315" t="str">
        <f t="array" ref="F75">IFERROR(INDEX(UIID!$K$2:$K999, MATCH(CONCATENATE(B75,D75,G75,J75), UIID!$B$2:$B999&amp;UIID!$D$2:$D999&amp;UIID!$G$2:$G999&amp;UIID!$H$2:$H999, 0),), "Not Found")</f>
        <v>0722-0032</v>
      </c>
      <c r="G75" s="63" t="s">
        <v>1186</v>
      </c>
      <c r="H75" s="63"/>
      <c r="I75" s="174" t="s">
        <v>5609</v>
      </c>
      <c r="J75" s="63" t="s">
        <v>1187</v>
      </c>
      <c r="K75" s="63">
        <v>10.326306333009599</v>
      </c>
      <c r="L75" s="63">
        <v>123.906346830495</v>
      </c>
      <c r="M75" s="63" t="s">
        <v>1188</v>
      </c>
      <c r="N75" s="63" t="s">
        <v>5610</v>
      </c>
      <c r="O75" s="63" t="s">
        <v>113</v>
      </c>
      <c r="P75" s="63" t="s">
        <v>226</v>
      </c>
      <c r="Q75" s="63" t="s">
        <v>35</v>
      </c>
      <c r="R75" s="63" t="s">
        <v>125</v>
      </c>
      <c r="S75" s="63" t="s">
        <v>1194</v>
      </c>
      <c r="T75" s="63"/>
      <c r="U75" s="413" t="s">
        <v>5611</v>
      </c>
      <c r="V75" s="63" t="s">
        <v>4157</v>
      </c>
      <c r="W75" s="63" t="s">
        <v>1195</v>
      </c>
      <c r="X75" s="63" t="s">
        <v>1196</v>
      </c>
      <c r="Y75" s="429">
        <v>45274</v>
      </c>
      <c r="Z75" s="430">
        <v>47102</v>
      </c>
      <c r="AA75" s="63" t="s">
        <v>4158</v>
      </c>
      <c r="AB75" s="63"/>
      <c r="AC75" s="63" t="s">
        <v>4159</v>
      </c>
      <c r="AD75" s="63" t="s">
        <v>5345</v>
      </c>
      <c r="AE75" s="63" t="s">
        <v>5794</v>
      </c>
      <c r="AF75" s="436">
        <v>44781</v>
      </c>
      <c r="AG75" s="174"/>
      <c r="AH75" s="174"/>
      <c r="AI75" s="418">
        <v>45484</v>
      </c>
      <c r="AJ75" s="174" t="s">
        <v>8685</v>
      </c>
      <c r="AK75" s="174"/>
      <c r="AL75" s="174"/>
      <c r="AM75" s="174"/>
      <c r="AN75" s="174"/>
      <c r="AO75" s="174"/>
      <c r="AP75" s="174"/>
      <c r="AQ75" s="174"/>
      <c r="AR75" s="174"/>
      <c r="AS75" s="174"/>
      <c r="AT75" s="174"/>
      <c r="AU75" s="174"/>
      <c r="AV75" s="174"/>
      <c r="AW75" s="174"/>
      <c r="AX75" s="174"/>
      <c r="AY75" s="174"/>
      <c r="AZ75" s="174"/>
      <c r="BA75" s="174"/>
      <c r="BB75" s="174"/>
      <c r="BC75" s="174"/>
      <c r="BD75" s="174"/>
      <c r="BE75" s="174"/>
      <c r="BF75" s="174"/>
      <c r="BG75" s="174"/>
      <c r="BH75" s="174"/>
      <c r="BI75" s="174"/>
      <c r="BJ75" s="174"/>
      <c r="BK75" s="174"/>
      <c r="BL75" s="174"/>
      <c r="BM75" s="174"/>
      <c r="BN75" s="174"/>
      <c r="BO75" s="174"/>
      <c r="BP75" s="174" t="s">
        <v>2322</v>
      </c>
      <c r="BQ75" s="174">
        <v>2024</v>
      </c>
      <c r="BR75" s="415">
        <v>45484</v>
      </c>
      <c r="BS75" s="174" t="s">
        <v>2323</v>
      </c>
      <c r="BT75" s="437"/>
      <c r="BU75" s="424"/>
      <c r="BV75" s="462"/>
      <c r="BW75" s="422"/>
      <c r="BX75" s="530"/>
      <c r="BY75" s="530"/>
      <c r="BZ75" s="422"/>
      <c r="CA75" s="530"/>
      <c r="CC75" s="424"/>
      <c r="CD75" s="462"/>
      <c r="CE75" s="438"/>
      <c r="CF75" s="426">
        <f t="shared" si="28"/>
        <v>0</v>
      </c>
      <c r="CI75" s="426">
        <f t="shared" si="29"/>
        <v>0</v>
      </c>
      <c r="CJ75" s="426">
        <f t="shared" si="30"/>
        <v>0</v>
      </c>
      <c r="CK75" s="426">
        <f t="shared" si="31"/>
        <v>0</v>
      </c>
      <c r="CL75" s="425" t="b">
        <f t="shared" si="32"/>
        <v>0</v>
      </c>
      <c r="CM75" s="337"/>
      <c r="CN75" s="337"/>
      <c r="CO75" s="337"/>
    </row>
    <row r="76" spans="1:93" ht="15.75" customHeight="1">
      <c r="A76" s="174" t="s">
        <v>10</v>
      </c>
      <c r="B76" s="63" t="s">
        <v>11</v>
      </c>
      <c r="C76" s="63" t="s">
        <v>12</v>
      </c>
      <c r="D76" s="63" t="s">
        <v>13</v>
      </c>
      <c r="E76" s="63" t="s">
        <v>3756</v>
      </c>
      <c r="F76" s="315" t="str">
        <f t="array" ref="F76">IFERROR(INDEX(UIID!$K$2:$K999, MATCH(CONCATENATE(B76,D76,G76,J76), UIID!$B$2:$B999&amp;UIID!$D$2:$D999&amp;UIID!$G$2:$G999&amp;UIID!$H$2:$H999, 0),), "Not Found")</f>
        <v>0722-0032</v>
      </c>
      <c r="G76" s="63" t="s">
        <v>1199</v>
      </c>
      <c r="H76" s="63"/>
      <c r="I76" s="63"/>
      <c r="J76" s="63" t="s">
        <v>1200</v>
      </c>
      <c r="K76" s="63"/>
      <c r="L76" s="63"/>
      <c r="M76" s="63" t="s">
        <v>1202</v>
      </c>
      <c r="N76" s="63" t="s">
        <v>5610</v>
      </c>
      <c r="O76" s="63" t="s">
        <v>113</v>
      </c>
      <c r="P76" s="63" t="s">
        <v>226</v>
      </c>
      <c r="Q76" s="63" t="s">
        <v>35</v>
      </c>
      <c r="R76" s="63" t="s">
        <v>2230</v>
      </c>
      <c r="S76" s="63" t="s">
        <v>9389</v>
      </c>
      <c r="T76" s="63"/>
      <c r="U76" s="63"/>
      <c r="V76" s="63" t="s">
        <v>4164</v>
      </c>
      <c r="W76" s="63" t="s">
        <v>1229</v>
      </c>
      <c r="X76" s="63" t="s">
        <v>1230</v>
      </c>
      <c r="Y76" s="429">
        <v>44473</v>
      </c>
      <c r="Z76" s="63"/>
      <c r="AA76" s="63" t="s">
        <v>4158</v>
      </c>
      <c r="AB76" s="63"/>
      <c r="AC76" s="63" t="s">
        <v>4168</v>
      </c>
      <c r="AD76" s="63" t="s">
        <v>9391</v>
      </c>
      <c r="AE76" s="63" t="s">
        <v>9392</v>
      </c>
      <c r="AF76" s="427">
        <v>45909</v>
      </c>
      <c r="AG76" s="174"/>
      <c r="AH76" s="174"/>
      <c r="AI76" s="418">
        <v>45484</v>
      </c>
      <c r="AJ76" s="174" t="s">
        <v>2286</v>
      </c>
      <c r="AK76" s="174"/>
      <c r="AL76" s="174"/>
      <c r="AM76" s="174"/>
      <c r="AN76" s="174"/>
      <c r="AO76" s="174"/>
      <c r="AP76" s="174"/>
      <c r="AQ76" s="174"/>
      <c r="AR76" s="174"/>
      <c r="AS76" s="174"/>
      <c r="AT76" s="174"/>
      <c r="AU76" s="174"/>
      <c r="AV76" s="174"/>
      <c r="AW76" s="174"/>
      <c r="AX76" s="174"/>
      <c r="AY76" s="174"/>
      <c r="AZ76" s="174"/>
      <c r="BA76" s="174"/>
      <c r="BB76" s="174"/>
      <c r="BC76" s="174"/>
      <c r="BD76" s="174"/>
      <c r="BE76" s="174"/>
      <c r="BF76" s="174"/>
      <c r="BG76" s="174"/>
      <c r="BH76" s="174"/>
      <c r="BI76" s="174"/>
      <c r="BJ76" s="174"/>
      <c r="BK76" s="174"/>
      <c r="BL76" s="174"/>
      <c r="BM76" s="174"/>
      <c r="BN76" s="174"/>
      <c r="BO76" s="174"/>
      <c r="BP76" s="174" t="s">
        <v>2322</v>
      </c>
      <c r="BQ76" s="174">
        <v>2024</v>
      </c>
      <c r="BR76" s="415">
        <v>45484</v>
      </c>
      <c r="BS76" s="174" t="s">
        <v>2323</v>
      </c>
      <c r="BT76" s="437"/>
      <c r="BU76" s="424"/>
      <c r="BV76" s="462"/>
      <c r="BW76" s="422"/>
      <c r="BX76" s="530"/>
      <c r="BY76" s="530"/>
      <c r="BZ76" s="422"/>
      <c r="CA76" s="530"/>
      <c r="CC76" s="424"/>
      <c r="CD76" s="462"/>
      <c r="CE76" s="438"/>
      <c r="CF76" s="426">
        <f t="shared" si="28"/>
        <v>0</v>
      </c>
      <c r="CI76" s="426">
        <f t="shared" si="29"/>
        <v>0</v>
      </c>
      <c r="CJ76" s="426">
        <f t="shared" si="30"/>
        <v>0</v>
      </c>
      <c r="CK76" s="426">
        <f t="shared" si="31"/>
        <v>0</v>
      </c>
      <c r="CL76" s="425" t="b">
        <f t="shared" si="32"/>
        <v>0</v>
      </c>
      <c r="CM76" s="337"/>
      <c r="CN76" s="337"/>
      <c r="CO76" s="337"/>
    </row>
    <row r="77" spans="1:93" ht="15.75" customHeight="1">
      <c r="A77" s="174" t="s">
        <v>10</v>
      </c>
      <c r="B77" s="63" t="s">
        <v>11</v>
      </c>
      <c r="C77" s="63" t="s">
        <v>378</v>
      </c>
      <c r="D77" s="63" t="s">
        <v>374</v>
      </c>
      <c r="E77" s="63" t="s">
        <v>3756</v>
      </c>
      <c r="F77" s="315" t="str">
        <f t="array" ref="F77">IFERROR(INDEX(UIID!$K$2:$K999, MATCH(CONCATENATE(B77,D77,G77,J77), UIID!$B$2:$B999&amp;UIID!$D$2:$D999&amp;UIID!$G$2:$G999&amp;UIID!$H$2:$H999, 0),), "Not Found")</f>
        <v>0722-0002</v>
      </c>
      <c r="G77" s="63" t="s">
        <v>685</v>
      </c>
      <c r="H77" s="63" t="s">
        <v>5205</v>
      </c>
      <c r="I77" s="63" t="s">
        <v>5206</v>
      </c>
      <c r="J77" s="63" t="s">
        <v>3758</v>
      </c>
      <c r="K77" s="63">
        <v>10.3319266775288</v>
      </c>
      <c r="L77" s="63">
        <v>123.945461978983</v>
      </c>
      <c r="M77" s="63" t="s">
        <v>1720</v>
      </c>
      <c r="N77" s="63" t="s">
        <v>5207</v>
      </c>
      <c r="O77" s="63" t="s">
        <v>15</v>
      </c>
      <c r="P77" s="63" t="s">
        <v>16</v>
      </c>
      <c r="Q77" s="63" t="s">
        <v>35</v>
      </c>
      <c r="R77" s="63" t="s">
        <v>2230</v>
      </c>
      <c r="S77" s="63" t="s">
        <v>9389</v>
      </c>
      <c r="T77" s="63"/>
      <c r="U77" s="413" t="s">
        <v>5208</v>
      </c>
      <c r="V77" s="63" t="s">
        <v>4164</v>
      </c>
      <c r="W77" s="63" t="s">
        <v>1321</v>
      </c>
      <c r="X77" s="63" t="s">
        <v>1723</v>
      </c>
      <c r="Y77" s="429">
        <v>43636</v>
      </c>
      <c r="Z77" s="63"/>
      <c r="AA77" s="63" t="s">
        <v>4158</v>
      </c>
      <c r="AB77" s="63"/>
      <c r="AC77" s="63" t="s">
        <v>4159</v>
      </c>
      <c r="AD77" s="63" t="s">
        <v>9444</v>
      </c>
      <c r="AE77" s="63" t="s">
        <v>9445</v>
      </c>
      <c r="AF77" s="436">
        <v>44382</v>
      </c>
      <c r="AG77" s="174"/>
      <c r="AH77" s="174"/>
      <c r="AI77" s="418">
        <v>45484</v>
      </c>
      <c r="AJ77" s="174" t="s">
        <v>2286</v>
      </c>
      <c r="AK77" s="174"/>
      <c r="AL77" s="174"/>
      <c r="AM77" s="174"/>
      <c r="AN77" s="174"/>
      <c r="AO77" s="174"/>
      <c r="AP77" s="174"/>
      <c r="AQ77" s="174"/>
      <c r="AR77" s="174"/>
      <c r="AS77" s="174"/>
      <c r="AT77" s="174"/>
      <c r="AU77" s="174"/>
      <c r="AV77" s="174"/>
      <c r="AW77" s="174"/>
      <c r="AX77" s="174"/>
      <c r="AY77" s="174"/>
      <c r="AZ77" s="174"/>
      <c r="BA77" s="174"/>
      <c r="BB77" s="174"/>
      <c r="BC77" s="174"/>
      <c r="BD77" s="174"/>
      <c r="BE77" s="174"/>
      <c r="BF77" s="174"/>
      <c r="BG77" s="174"/>
      <c r="BH77" s="174"/>
      <c r="BI77" s="174"/>
      <c r="BJ77" s="174"/>
      <c r="BK77" s="174"/>
      <c r="BL77" s="174"/>
      <c r="BM77" s="174"/>
      <c r="BN77" s="174"/>
      <c r="BO77" s="174"/>
      <c r="BP77" s="174" t="s">
        <v>2322</v>
      </c>
      <c r="BQ77" s="174">
        <v>2024</v>
      </c>
      <c r="BR77" s="415">
        <v>45484</v>
      </c>
      <c r="BS77" s="174" t="s">
        <v>2323</v>
      </c>
      <c r="BT77" s="437"/>
      <c r="BU77" s="424"/>
      <c r="BV77" s="462"/>
      <c r="BW77" s="422"/>
      <c r="BX77" s="530"/>
      <c r="BY77" s="530"/>
      <c r="BZ77" s="422"/>
      <c r="CA77" s="530"/>
      <c r="CC77" s="424"/>
      <c r="CD77" s="462"/>
      <c r="CE77" s="438"/>
      <c r="CF77" s="426">
        <f t="shared" si="28"/>
        <v>0</v>
      </c>
      <c r="CI77" s="426">
        <f t="shared" si="29"/>
        <v>0</v>
      </c>
      <c r="CJ77" s="426">
        <f t="shared" si="30"/>
        <v>0</v>
      </c>
      <c r="CK77" s="426">
        <f t="shared" si="31"/>
        <v>0</v>
      </c>
      <c r="CL77" s="425" t="b">
        <f t="shared" si="32"/>
        <v>0</v>
      </c>
      <c r="CM77" s="337"/>
      <c r="CN77" s="337"/>
      <c r="CO77" s="337"/>
    </row>
    <row r="78" spans="1:93" ht="15.75" customHeight="1">
      <c r="A78" s="174" t="s">
        <v>10</v>
      </c>
      <c r="B78" s="63" t="s">
        <v>11</v>
      </c>
      <c r="C78" s="63" t="s">
        <v>12</v>
      </c>
      <c r="D78" s="63" t="s">
        <v>13</v>
      </c>
      <c r="E78" s="63" t="s">
        <v>3756</v>
      </c>
      <c r="F78" s="315" t="str">
        <f t="array" ref="F78">IFERROR(INDEX(UIID!$K$2:$K999, MATCH(CONCATENATE(B78,D78,G78,J78), UIID!$B$2:$B999&amp;UIID!$D$2:$D999&amp;UIID!$G$2:$G999&amp;UIID!$H$2:$H999, 0),), "Not Found")</f>
        <v>0722-0031</v>
      </c>
      <c r="G78" s="441" t="s">
        <v>795</v>
      </c>
      <c r="H78" s="63"/>
      <c r="I78" s="63"/>
      <c r="J78" s="63" t="s">
        <v>796</v>
      </c>
      <c r="K78" s="976"/>
      <c r="L78" s="976"/>
      <c r="M78" s="63" t="s">
        <v>797</v>
      </c>
      <c r="N78" s="63"/>
      <c r="O78" s="63" t="s">
        <v>15</v>
      </c>
      <c r="P78" s="63" t="s">
        <v>16</v>
      </c>
      <c r="Q78" s="63" t="s">
        <v>21</v>
      </c>
      <c r="R78" s="63" t="s">
        <v>3006</v>
      </c>
      <c r="S78" s="63"/>
      <c r="T78" s="63" t="s">
        <v>798</v>
      </c>
      <c r="U78" s="63"/>
      <c r="V78" s="63" t="s">
        <v>22</v>
      </c>
      <c r="W78" s="63" t="s">
        <v>506</v>
      </c>
      <c r="X78" s="63">
        <v>1107020175</v>
      </c>
      <c r="Y78" s="429">
        <v>40835</v>
      </c>
      <c r="Z78" s="63"/>
      <c r="AA78" s="63" t="s">
        <v>4158</v>
      </c>
      <c r="AB78" s="63"/>
      <c r="AC78" s="63" t="s">
        <v>4159</v>
      </c>
      <c r="AD78" s="63" t="s">
        <v>4283</v>
      </c>
      <c r="AE78" s="63" t="s">
        <v>4283</v>
      </c>
      <c r="AF78" s="63" t="s">
        <v>4283</v>
      </c>
      <c r="AG78" s="174"/>
      <c r="AH78" s="174"/>
      <c r="AI78" s="174"/>
      <c r="AJ78" s="174"/>
      <c r="AK78" s="174"/>
      <c r="AL78" s="174"/>
      <c r="AM78" s="174"/>
      <c r="AN78" s="174"/>
      <c r="AO78" s="174"/>
      <c r="AP78" s="174"/>
      <c r="AQ78" s="174"/>
      <c r="AR78" s="174"/>
      <c r="AS78" s="174"/>
      <c r="AT78" s="174"/>
      <c r="AU78" s="174"/>
      <c r="AV78" s="174"/>
      <c r="AW78" s="174"/>
      <c r="AX78" s="174"/>
      <c r="AY78" s="174"/>
      <c r="AZ78" s="174"/>
      <c r="BA78" s="174"/>
      <c r="BB78" s="174"/>
      <c r="BC78" s="174"/>
      <c r="BD78" s="174"/>
      <c r="BE78" s="174"/>
      <c r="BF78" s="174"/>
      <c r="BG78" s="174"/>
      <c r="BH78" s="174"/>
      <c r="BI78" s="174"/>
      <c r="BJ78" s="174"/>
      <c r="BK78" s="174"/>
      <c r="BL78" s="174"/>
      <c r="BM78" s="174"/>
      <c r="BN78" s="174"/>
      <c r="BO78" s="174"/>
      <c r="BP78" s="174"/>
      <c r="BQ78" s="174"/>
      <c r="BR78" s="415"/>
      <c r="BS78" s="174" t="s">
        <v>2323</v>
      </c>
      <c r="BT78" s="437" t="s">
        <v>10222</v>
      </c>
      <c r="BU78" s="424"/>
      <c r="BV78" s="462"/>
      <c r="BW78" s="422"/>
      <c r="BX78" s="530"/>
      <c r="BY78" s="530"/>
      <c r="BZ78" s="422"/>
      <c r="CA78" s="530"/>
      <c r="CC78" s="424"/>
      <c r="CD78" s="462">
        <v>1</v>
      </c>
      <c r="CE78" s="438"/>
      <c r="CF78" s="426">
        <f t="shared" si="28"/>
        <v>0</v>
      </c>
      <c r="CI78" s="426">
        <f t="shared" si="29"/>
        <v>0</v>
      </c>
      <c r="CJ78" s="426">
        <f t="shared" si="30"/>
        <v>0</v>
      </c>
      <c r="CK78" s="426">
        <f t="shared" si="31"/>
        <v>0</v>
      </c>
      <c r="CL78" s="425" t="b">
        <f t="shared" si="32"/>
        <v>0</v>
      </c>
      <c r="CM78" s="337"/>
      <c r="CN78" s="337"/>
      <c r="CO78" s="337"/>
    </row>
    <row r="79" spans="1:93" ht="15.75" customHeight="1">
      <c r="A79" s="174" t="s">
        <v>10</v>
      </c>
      <c r="B79" s="63" t="s">
        <v>11</v>
      </c>
      <c r="C79" s="63" t="s">
        <v>12</v>
      </c>
      <c r="D79" s="63" t="s">
        <v>13</v>
      </c>
      <c r="E79" s="63" t="s">
        <v>3756</v>
      </c>
      <c r="F79" s="315" t="str">
        <f t="array" ref="F79">IFERROR(INDEX(UIID!$K$2:$K999, MATCH(CONCATENATE(B79,D79,G79,J79), UIID!$B$2:$B999&amp;UIID!$D$2:$D999&amp;UIID!$G$2:$G999&amp;UIID!$H$2:$H999, 0),), "Not Found")</f>
        <v>0722-0031</v>
      </c>
      <c r="G79" s="441" t="s">
        <v>795</v>
      </c>
      <c r="H79" s="63"/>
      <c r="I79" s="63"/>
      <c r="J79" s="63" t="s">
        <v>796</v>
      </c>
      <c r="K79" s="976"/>
      <c r="L79" s="976"/>
      <c r="M79" s="63" t="s">
        <v>797</v>
      </c>
      <c r="N79" s="63"/>
      <c r="O79" s="63" t="s">
        <v>15</v>
      </c>
      <c r="P79" s="63" t="s">
        <v>16</v>
      </c>
      <c r="Q79" s="63" t="s">
        <v>21</v>
      </c>
      <c r="R79" s="63" t="s">
        <v>3006</v>
      </c>
      <c r="S79" s="63"/>
      <c r="T79" s="63" t="s">
        <v>799</v>
      </c>
      <c r="U79" s="63"/>
      <c r="V79" s="63" t="s">
        <v>22</v>
      </c>
      <c r="W79" s="63" t="s">
        <v>506</v>
      </c>
      <c r="X79" s="63">
        <v>1107020176</v>
      </c>
      <c r="Y79" s="429">
        <v>40835</v>
      </c>
      <c r="Z79" s="63"/>
      <c r="AA79" s="63" t="s">
        <v>4158</v>
      </c>
      <c r="AB79" s="63"/>
      <c r="AC79" s="63" t="s">
        <v>4159</v>
      </c>
      <c r="AD79" s="63" t="s">
        <v>4283</v>
      </c>
      <c r="AE79" s="63" t="s">
        <v>4283</v>
      </c>
      <c r="AF79" s="63" t="s">
        <v>4283</v>
      </c>
      <c r="AG79" s="174"/>
      <c r="AH79" s="174"/>
      <c r="AI79" s="174"/>
      <c r="AJ79" s="174"/>
      <c r="AK79" s="174"/>
      <c r="AL79" s="174"/>
      <c r="AM79" s="174"/>
      <c r="AN79" s="174"/>
      <c r="AO79" s="174"/>
      <c r="AP79" s="174"/>
      <c r="AQ79" s="174"/>
      <c r="AR79" s="174"/>
      <c r="AS79" s="174"/>
      <c r="AT79" s="174"/>
      <c r="AU79" s="174"/>
      <c r="AV79" s="174"/>
      <c r="AW79" s="174"/>
      <c r="AX79" s="174"/>
      <c r="AY79" s="174"/>
      <c r="AZ79" s="174"/>
      <c r="BA79" s="174"/>
      <c r="BB79" s="174"/>
      <c r="BC79" s="174"/>
      <c r="BD79" s="174"/>
      <c r="BE79" s="174"/>
      <c r="BF79" s="174"/>
      <c r="BG79" s="174"/>
      <c r="BH79" s="174"/>
      <c r="BI79" s="174"/>
      <c r="BJ79" s="174"/>
      <c r="BK79" s="174"/>
      <c r="BL79" s="174"/>
      <c r="BM79" s="174"/>
      <c r="BN79" s="174"/>
      <c r="BO79" s="174"/>
      <c r="BP79" s="174"/>
      <c r="BQ79" s="174"/>
      <c r="BR79" s="415"/>
      <c r="BS79" s="174" t="s">
        <v>2323</v>
      </c>
      <c r="BT79" s="437" t="s">
        <v>10222</v>
      </c>
      <c r="BU79" s="424"/>
      <c r="BV79" s="462"/>
      <c r="BW79" s="422"/>
      <c r="BX79" s="530"/>
      <c r="BY79" s="530"/>
      <c r="BZ79" s="422"/>
      <c r="CA79" s="530"/>
      <c r="CC79" s="424"/>
      <c r="CD79" s="462"/>
      <c r="CE79" s="438"/>
      <c r="CF79" s="426">
        <f t="shared" si="28"/>
        <v>0</v>
      </c>
      <c r="CI79" s="426">
        <f t="shared" si="29"/>
        <v>0</v>
      </c>
      <c r="CJ79" s="426">
        <f t="shared" si="30"/>
        <v>0</v>
      </c>
      <c r="CK79" s="426">
        <f t="shared" si="31"/>
        <v>0</v>
      </c>
      <c r="CL79" s="425" t="b">
        <f t="shared" si="32"/>
        <v>0</v>
      </c>
      <c r="CM79" s="337"/>
      <c r="CN79" s="337"/>
      <c r="CO79" s="337"/>
    </row>
    <row r="80" spans="1:93" ht="15.75" customHeight="1">
      <c r="A80" s="174" t="s">
        <v>10</v>
      </c>
      <c r="B80" s="63" t="s">
        <v>11</v>
      </c>
      <c r="C80" s="63" t="s">
        <v>12</v>
      </c>
      <c r="D80" s="63" t="s">
        <v>13</v>
      </c>
      <c r="E80" s="63" t="s">
        <v>3756</v>
      </c>
      <c r="F80" s="315" t="str">
        <f t="array" ref="F80">IFERROR(INDEX(UIID!$K$2:$K999, MATCH(CONCATENATE(B80,D80,G80,J80), UIID!$B$2:$B999&amp;UIID!$D$2:$D999&amp;UIID!$G$2:$G999&amp;UIID!$H$2:$H999, 0),), "Not Found")</f>
        <v>0722-0031</v>
      </c>
      <c r="G80" s="441" t="s">
        <v>795</v>
      </c>
      <c r="H80" s="63"/>
      <c r="I80" s="63"/>
      <c r="J80" s="63" t="s">
        <v>796</v>
      </c>
      <c r="K80" s="976"/>
      <c r="L80" s="976"/>
      <c r="M80" s="63" t="s">
        <v>797</v>
      </c>
      <c r="N80" s="63"/>
      <c r="O80" s="63" t="s">
        <v>15</v>
      </c>
      <c r="P80" s="63" t="s">
        <v>16</v>
      </c>
      <c r="Q80" s="63" t="s">
        <v>21</v>
      </c>
      <c r="R80" s="63" t="s">
        <v>3006</v>
      </c>
      <c r="S80" s="63"/>
      <c r="T80" s="63" t="s">
        <v>800</v>
      </c>
      <c r="U80" s="63"/>
      <c r="V80" s="63" t="s">
        <v>22</v>
      </c>
      <c r="W80" s="63" t="s">
        <v>506</v>
      </c>
      <c r="X80" s="63">
        <v>1107020177</v>
      </c>
      <c r="Y80" s="429">
        <v>40835</v>
      </c>
      <c r="Z80" s="63"/>
      <c r="AA80" s="63" t="s">
        <v>4158</v>
      </c>
      <c r="AB80" s="63"/>
      <c r="AC80" s="63" t="s">
        <v>4159</v>
      </c>
      <c r="AD80" s="63" t="s">
        <v>4283</v>
      </c>
      <c r="AE80" s="63" t="s">
        <v>4283</v>
      </c>
      <c r="AF80" s="63" t="s">
        <v>4283</v>
      </c>
      <c r="AG80" s="174"/>
      <c r="AH80" s="174"/>
      <c r="AI80" s="174"/>
      <c r="AJ80" s="174"/>
      <c r="AK80" s="174"/>
      <c r="AL80" s="174"/>
      <c r="AM80" s="174"/>
      <c r="AN80" s="174"/>
      <c r="AO80" s="174"/>
      <c r="AP80" s="174"/>
      <c r="AQ80" s="174"/>
      <c r="AR80" s="174"/>
      <c r="AS80" s="174"/>
      <c r="AT80" s="174"/>
      <c r="AU80" s="174"/>
      <c r="AV80" s="174"/>
      <c r="AW80" s="174"/>
      <c r="AX80" s="174"/>
      <c r="AY80" s="174"/>
      <c r="AZ80" s="174"/>
      <c r="BA80" s="174"/>
      <c r="BB80" s="174"/>
      <c r="BC80" s="174"/>
      <c r="BD80" s="174"/>
      <c r="BE80" s="174"/>
      <c r="BF80" s="174"/>
      <c r="BG80" s="174"/>
      <c r="BH80" s="174"/>
      <c r="BI80" s="174"/>
      <c r="BJ80" s="174"/>
      <c r="BK80" s="174"/>
      <c r="BL80" s="174"/>
      <c r="BM80" s="174"/>
      <c r="BN80" s="174"/>
      <c r="BO80" s="174"/>
      <c r="BP80" s="174"/>
      <c r="BQ80" s="174"/>
      <c r="BR80" s="415"/>
      <c r="BS80" s="174" t="s">
        <v>2323</v>
      </c>
      <c r="BT80" s="437" t="s">
        <v>10222</v>
      </c>
      <c r="BU80" s="424"/>
      <c r="BV80" s="462"/>
      <c r="BW80" s="422"/>
      <c r="BX80" s="530"/>
      <c r="BY80" s="530"/>
      <c r="BZ80" s="422"/>
      <c r="CA80" s="530"/>
      <c r="CC80" s="424"/>
      <c r="CD80" s="462"/>
      <c r="CE80" s="438"/>
      <c r="CF80" s="426">
        <f t="shared" si="28"/>
        <v>0</v>
      </c>
      <c r="CI80" s="426">
        <f t="shared" si="29"/>
        <v>0</v>
      </c>
      <c r="CJ80" s="426">
        <f t="shared" si="30"/>
        <v>0</v>
      </c>
      <c r="CK80" s="426">
        <f t="shared" si="31"/>
        <v>0</v>
      </c>
      <c r="CL80" s="425" t="b">
        <f t="shared" si="32"/>
        <v>0</v>
      </c>
      <c r="CM80" s="337"/>
      <c r="CN80" s="337"/>
      <c r="CO80" s="337"/>
    </row>
    <row r="81" spans="1:94" ht="15.75" customHeight="1">
      <c r="A81" s="174" t="s">
        <v>10</v>
      </c>
      <c r="B81" s="63" t="s">
        <v>11</v>
      </c>
      <c r="C81" s="63" t="s">
        <v>12</v>
      </c>
      <c r="D81" s="63" t="s">
        <v>13</v>
      </c>
      <c r="E81" s="63" t="s">
        <v>3756</v>
      </c>
      <c r="F81" s="315" t="str">
        <f t="array" ref="F81">IFERROR(INDEX(UIID!$K$2:$K999, MATCH(CONCATENATE(B81,D81,G81,J81), UIID!$B$2:$B999&amp;UIID!$D$2:$D999&amp;UIID!$G$2:$G999&amp;UIID!$H$2:$H999, 0),), "Not Found")</f>
        <v>0722-0031</v>
      </c>
      <c r="G81" s="441" t="s">
        <v>795</v>
      </c>
      <c r="H81" s="63"/>
      <c r="I81" s="63"/>
      <c r="J81" s="63" t="s">
        <v>796</v>
      </c>
      <c r="K81" s="976"/>
      <c r="L81" s="976"/>
      <c r="M81" s="63" t="s">
        <v>797</v>
      </c>
      <c r="N81" s="63"/>
      <c r="O81" s="63" t="s">
        <v>15</v>
      </c>
      <c r="P81" s="63" t="s">
        <v>16</v>
      </c>
      <c r="Q81" s="63" t="s">
        <v>21</v>
      </c>
      <c r="R81" s="63" t="s">
        <v>3006</v>
      </c>
      <c r="S81" s="63"/>
      <c r="T81" s="63" t="s">
        <v>801</v>
      </c>
      <c r="U81" s="63"/>
      <c r="V81" s="63" t="s">
        <v>22</v>
      </c>
      <c r="W81" s="63" t="s">
        <v>506</v>
      </c>
      <c r="X81" s="63">
        <v>1107020178</v>
      </c>
      <c r="Y81" s="429">
        <v>40835</v>
      </c>
      <c r="Z81" s="63"/>
      <c r="AA81" s="63" t="s">
        <v>4158</v>
      </c>
      <c r="AB81" s="63"/>
      <c r="AC81" s="63" t="s">
        <v>4159</v>
      </c>
      <c r="AD81" s="63" t="s">
        <v>4283</v>
      </c>
      <c r="AE81" s="63" t="s">
        <v>4283</v>
      </c>
      <c r="AF81" s="63" t="s">
        <v>4283</v>
      </c>
      <c r="AG81" s="174"/>
      <c r="AH81" s="174"/>
      <c r="AI81" s="174"/>
      <c r="AJ81" s="174"/>
      <c r="AK81" s="174"/>
      <c r="AL81" s="174"/>
      <c r="AM81" s="174"/>
      <c r="AN81" s="174"/>
      <c r="AO81" s="174"/>
      <c r="AP81" s="174"/>
      <c r="AQ81" s="174"/>
      <c r="AR81" s="174"/>
      <c r="AS81" s="174"/>
      <c r="AT81" s="174"/>
      <c r="AU81" s="174"/>
      <c r="AV81" s="174"/>
      <c r="AW81" s="174"/>
      <c r="AX81" s="174"/>
      <c r="AY81" s="174"/>
      <c r="AZ81" s="174"/>
      <c r="BA81" s="174"/>
      <c r="BB81" s="174"/>
      <c r="BC81" s="174"/>
      <c r="BD81" s="174"/>
      <c r="BE81" s="174"/>
      <c r="BF81" s="174"/>
      <c r="BG81" s="174"/>
      <c r="BH81" s="174"/>
      <c r="BI81" s="174"/>
      <c r="BJ81" s="174"/>
      <c r="BK81" s="174"/>
      <c r="BL81" s="174"/>
      <c r="BM81" s="174"/>
      <c r="BN81" s="174"/>
      <c r="BO81" s="174"/>
      <c r="BP81" s="174"/>
      <c r="BQ81" s="174"/>
      <c r="BR81" s="415"/>
      <c r="BS81" s="174" t="s">
        <v>2323</v>
      </c>
      <c r="BT81" s="437" t="s">
        <v>10222</v>
      </c>
      <c r="BU81" s="424"/>
      <c r="BV81" s="462"/>
      <c r="BW81" s="422"/>
      <c r="BX81" s="530"/>
      <c r="BY81" s="530"/>
      <c r="BZ81" s="422"/>
      <c r="CA81" s="530"/>
      <c r="CC81" s="424"/>
      <c r="CD81" s="462"/>
      <c r="CE81" s="438"/>
      <c r="CF81" s="426">
        <f t="shared" si="28"/>
        <v>0</v>
      </c>
      <c r="CI81" s="426">
        <f t="shared" si="29"/>
        <v>0</v>
      </c>
      <c r="CJ81" s="426">
        <f t="shared" si="30"/>
        <v>0</v>
      </c>
      <c r="CK81" s="426">
        <f t="shared" si="31"/>
        <v>0</v>
      </c>
      <c r="CL81" s="425" t="b">
        <f t="shared" si="32"/>
        <v>0</v>
      </c>
      <c r="CM81" s="337"/>
      <c r="CN81" s="337"/>
      <c r="CO81" s="337"/>
    </row>
    <row r="82" spans="1:94" ht="15.75" customHeight="1">
      <c r="A82" s="174" t="s">
        <v>10</v>
      </c>
      <c r="B82" s="63" t="s">
        <v>11</v>
      </c>
      <c r="C82" s="63" t="s">
        <v>12</v>
      </c>
      <c r="D82" s="63" t="s">
        <v>13</v>
      </c>
      <c r="E82" s="63" t="s">
        <v>3756</v>
      </c>
      <c r="F82" s="315" t="str">
        <f t="array" ref="F82">IFERROR(INDEX(UIID!$K$2:$K999, MATCH(CONCATENATE(B82,D82,G82,J82), UIID!$B$2:$B999&amp;UIID!$D$2:$D999&amp;UIID!$G$2:$G999&amp;UIID!$H$2:$H999, 0),), "Not Found")</f>
        <v>0722-0048</v>
      </c>
      <c r="G82" s="441" t="s">
        <v>826</v>
      </c>
      <c r="H82" s="63"/>
      <c r="I82" s="63"/>
      <c r="J82" s="63" t="s">
        <v>827</v>
      </c>
      <c r="K82" s="63"/>
      <c r="L82" s="63"/>
      <c r="M82" s="63" t="s">
        <v>828</v>
      </c>
      <c r="N82" s="63"/>
      <c r="O82" s="63" t="s">
        <v>15</v>
      </c>
      <c r="P82" s="63" t="s">
        <v>16</v>
      </c>
      <c r="Q82" s="63" t="s">
        <v>21</v>
      </c>
      <c r="R82" s="63" t="s">
        <v>2230</v>
      </c>
      <c r="S82" s="63"/>
      <c r="T82" s="63" t="s">
        <v>829</v>
      </c>
      <c r="U82" s="63"/>
      <c r="V82" s="63" t="s">
        <v>22</v>
      </c>
      <c r="W82" s="63" t="s">
        <v>830</v>
      </c>
      <c r="X82" s="63">
        <v>201407020091</v>
      </c>
      <c r="Y82" s="429">
        <v>41781</v>
      </c>
      <c r="Z82" s="63"/>
      <c r="AA82" s="63" t="s">
        <v>4158</v>
      </c>
      <c r="AB82" s="63"/>
      <c r="AC82" s="63" t="s">
        <v>4159</v>
      </c>
      <c r="AD82" s="63" t="s">
        <v>4283</v>
      </c>
      <c r="AE82" s="63" t="s">
        <v>4283</v>
      </c>
      <c r="AF82" s="63" t="s">
        <v>4283</v>
      </c>
      <c r="AG82" s="174"/>
      <c r="AH82" s="174"/>
      <c r="AI82" s="174"/>
      <c r="AJ82" s="174"/>
      <c r="AK82" s="174"/>
      <c r="AL82" s="174"/>
      <c r="AM82" s="174"/>
      <c r="AN82" s="174"/>
      <c r="AO82" s="174"/>
      <c r="AP82" s="174"/>
      <c r="AQ82" s="174"/>
      <c r="AR82" s="174"/>
      <c r="AS82" s="174"/>
      <c r="AT82" s="174"/>
      <c r="AU82" s="174"/>
      <c r="AV82" s="174"/>
      <c r="AW82" s="174"/>
      <c r="AX82" s="174"/>
      <c r="AY82" s="174"/>
      <c r="AZ82" s="174"/>
      <c r="BA82" s="174"/>
      <c r="BB82" s="174"/>
      <c r="BC82" s="174"/>
      <c r="BD82" s="174"/>
      <c r="BE82" s="174"/>
      <c r="BF82" s="174"/>
      <c r="BG82" s="174"/>
      <c r="BH82" s="174"/>
      <c r="BI82" s="174"/>
      <c r="BJ82" s="174"/>
      <c r="BK82" s="174"/>
      <c r="BL82" s="174"/>
      <c r="BM82" s="174"/>
      <c r="BN82" s="174"/>
      <c r="BO82" s="174"/>
      <c r="BP82" s="174"/>
      <c r="BQ82" s="174"/>
      <c r="BR82" s="415"/>
      <c r="BS82" s="174" t="s">
        <v>2323</v>
      </c>
      <c r="BT82" s="437" t="s">
        <v>10223</v>
      </c>
      <c r="BU82" s="424"/>
      <c r="BV82" s="462"/>
      <c r="BW82" s="422"/>
      <c r="BX82" s="530"/>
      <c r="BY82" s="530"/>
      <c r="BZ82" s="422"/>
      <c r="CA82" s="530"/>
      <c r="CC82" s="424"/>
      <c r="CD82" s="462">
        <v>1</v>
      </c>
      <c r="CE82" s="438"/>
      <c r="CF82" s="426">
        <f t="shared" si="28"/>
        <v>0</v>
      </c>
      <c r="CI82" s="426">
        <f t="shared" si="29"/>
        <v>0</v>
      </c>
      <c r="CJ82" s="426">
        <f t="shared" si="30"/>
        <v>0</v>
      </c>
      <c r="CK82" s="426">
        <f t="shared" si="31"/>
        <v>0</v>
      </c>
      <c r="CL82" s="425" t="b">
        <f t="shared" si="32"/>
        <v>0</v>
      </c>
      <c r="CM82" s="337"/>
      <c r="CN82" s="337"/>
      <c r="CO82" s="337"/>
    </row>
    <row r="83" spans="1:94" ht="15.75" customHeight="1">
      <c r="A83" s="174" t="s">
        <v>10</v>
      </c>
      <c r="B83" s="63" t="s">
        <v>11</v>
      </c>
      <c r="C83" s="63" t="s">
        <v>12</v>
      </c>
      <c r="D83" s="63" t="s">
        <v>13</v>
      </c>
      <c r="E83" s="63" t="s">
        <v>3756</v>
      </c>
      <c r="F83" s="315" t="str">
        <f t="array" ref="F83">IFERROR(INDEX(UIID!$K$2:$K999, MATCH(CONCATENATE(B83,D83,G83,J83), UIID!$B$2:$B999&amp;UIID!$D$2:$D999&amp;UIID!$G$2:$G999&amp;UIID!$H$2:$H999, 0),), "Not Found")</f>
        <v>0722-0048</v>
      </c>
      <c r="G83" s="441" t="s">
        <v>826</v>
      </c>
      <c r="H83" s="63"/>
      <c r="I83" s="63"/>
      <c r="J83" s="63" t="s">
        <v>827</v>
      </c>
      <c r="K83" s="63"/>
      <c r="L83" s="63"/>
      <c r="M83" s="63" t="s">
        <v>828</v>
      </c>
      <c r="N83" s="63"/>
      <c r="O83" s="63" t="s">
        <v>15</v>
      </c>
      <c r="P83" s="63" t="s">
        <v>16</v>
      </c>
      <c r="Q83" s="63" t="s">
        <v>35</v>
      </c>
      <c r="R83" s="63" t="s">
        <v>2222</v>
      </c>
      <c r="S83" s="63" t="s">
        <v>9124</v>
      </c>
      <c r="T83" s="63"/>
      <c r="U83" s="63"/>
      <c r="V83" s="63" t="s">
        <v>4157</v>
      </c>
      <c r="W83" s="63" t="s">
        <v>832</v>
      </c>
      <c r="X83" s="63" t="s">
        <v>833</v>
      </c>
      <c r="Y83" s="429">
        <v>42577</v>
      </c>
      <c r="Z83" s="63"/>
      <c r="AA83" s="63" t="s">
        <v>4158</v>
      </c>
      <c r="AB83" s="63"/>
      <c r="AC83" s="63" t="s">
        <v>4159</v>
      </c>
      <c r="AD83" s="63" t="s">
        <v>4283</v>
      </c>
      <c r="AE83" s="63" t="s">
        <v>4283</v>
      </c>
      <c r="AF83" s="63" t="s">
        <v>4283</v>
      </c>
      <c r="AG83" s="174"/>
      <c r="AH83" s="174"/>
      <c r="AI83" s="174"/>
      <c r="AJ83" s="174"/>
      <c r="AK83" s="174"/>
      <c r="AL83" s="174"/>
      <c r="AM83" s="174"/>
      <c r="AN83" s="174"/>
      <c r="AO83" s="174"/>
      <c r="AP83" s="174"/>
      <c r="AQ83" s="174"/>
      <c r="AR83" s="174"/>
      <c r="AS83" s="174"/>
      <c r="AT83" s="174"/>
      <c r="AU83" s="174"/>
      <c r="AV83" s="174"/>
      <c r="AW83" s="174"/>
      <c r="AX83" s="174"/>
      <c r="AY83" s="174"/>
      <c r="AZ83" s="174"/>
      <c r="BA83" s="174"/>
      <c r="BB83" s="174"/>
      <c r="BC83" s="174"/>
      <c r="BD83" s="174"/>
      <c r="BE83" s="174"/>
      <c r="BF83" s="174"/>
      <c r="BG83" s="174"/>
      <c r="BH83" s="174"/>
      <c r="BI83" s="174"/>
      <c r="BJ83" s="174"/>
      <c r="BK83" s="174"/>
      <c r="BL83" s="174"/>
      <c r="BM83" s="174"/>
      <c r="BN83" s="174"/>
      <c r="BO83" s="174"/>
      <c r="BP83" s="174"/>
      <c r="BQ83" s="174"/>
      <c r="BR83" s="415"/>
      <c r="BS83" s="174" t="s">
        <v>2323</v>
      </c>
      <c r="BT83" s="437" t="s">
        <v>10223</v>
      </c>
      <c r="BU83" s="424"/>
      <c r="BV83" s="462"/>
      <c r="BW83" s="422"/>
      <c r="BX83" s="530"/>
      <c r="BY83" s="530"/>
      <c r="BZ83" s="422"/>
      <c r="CA83" s="530"/>
      <c r="CC83" s="424"/>
      <c r="CD83" s="462"/>
      <c r="CE83" s="438"/>
      <c r="CF83" s="426">
        <f t="shared" si="28"/>
        <v>0</v>
      </c>
      <c r="CI83" s="426">
        <f t="shared" si="29"/>
        <v>0</v>
      </c>
      <c r="CJ83" s="426">
        <f t="shared" si="30"/>
        <v>0</v>
      </c>
      <c r="CK83" s="426">
        <f t="shared" si="31"/>
        <v>0</v>
      </c>
      <c r="CL83" s="425" t="b">
        <f t="shared" si="32"/>
        <v>0</v>
      </c>
      <c r="CM83" s="337"/>
      <c r="CN83" s="337"/>
      <c r="CO83" s="337"/>
    </row>
    <row r="84" spans="1:94" ht="15.75" customHeight="1">
      <c r="A84" s="174" t="s">
        <v>10</v>
      </c>
      <c r="B84" s="63" t="s">
        <v>11</v>
      </c>
      <c r="C84" s="63" t="s">
        <v>12</v>
      </c>
      <c r="D84" s="63" t="s">
        <v>13</v>
      </c>
      <c r="E84" s="63" t="s">
        <v>3756</v>
      </c>
      <c r="F84" s="315" t="str">
        <f t="array" ref="F84">IFERROR(INDEX(UIID!$K$2:$K999, MATCH(CONCATENATE(B84,D84,G84,J84), UIID!$B$2:$B999&amp;UIID!$D$2:$D999&amp;UIID!$G$2:$G999&amp;UIID!$H$2:$H999, 0),), "Not Found")</f>
        <v>0722-0046</v>
      </c>
      <c r="G84" s="441" t="s">
        <v>1100</v>
      </c>
      <c r="H84" s="63"/>
      <c r="I84" s="63"/>
      <c r="J84" s="63" t="s">
        <v>1101</v>
      </c>
      <c r="K84" s="63"/>
      <c r="L84" s="63"/>
      <c r="M84" s="63" t="s">
        <v>1102</v>
      </c>
      <c r="N84" s="63"/>
      <c r="O84" s="63" t="s">
        <v>15</v>
      </c>
      <c r="P84" s="63" t="s">
        <v>16</v>
      </c>
      <c r="Q84" s="63" t="s">
        <v>35</v>
      </c>
      <c r="R84" s="63" t="s">
        <v>2230</v>
      </c>
      <c r="S84" s="63" t="s">
        <v>8944</v>
      </c>
      <c r="T84" s="63"/>
      <c r="U84" s="63"/>
      <c r="V84" s="63" t="s">
        <v>4164</v>
      </c>
      <c r="W84" s="63" t="s">
        <v>317</v>
      </c>
      <c r="X84" s="63">
        <v>201307022098</v>
      </c>
      <c r="Y84" s="429">
        <v>41444</v>
      </c>
      <c r="Z84" s="63"/>
      <c r="AA84" s="63" t="s">
        <v>4158</v>
      </c>
      <c r="AB84" s="63"/>
      <c r="AC84" s="63" t="s">
        <v>4159</v>
      </c>
      <c r="AD84" s="63" t="s">
        <v>5306</v>
      </c>
      <c r="AE84" s="63" t="s">
        <v>5306</v>
      </c>
      <c r="AF84" s="63" t="s">
        <v>5306</v>
      </c>
      <c r="AG84" s="174"/>
      <c r="AH84" s="174"/>
      <c r="AI84" s="174"/>
      <c r="AJ84" s="174"/>
      <c r="AK84" s="174"/>
      <c r="AL84" s="174"/>
      <c r="AM84" s="174"/>
      <c r="AN84" s="174"/>
      <c r="AO84" s="174"/>
      <c r="AP84" s="174"/>
      <c r="AQ84" s="174"/>
      <c r="AR84" s="174"/>
      <c r="AS84" s="174"/>
      <c r="AT84" s="174"/>
      <c r="AU84" s="174"/>
      <c r="AV84" s="174"/>
      <c r="AW84" s="174"/>
      <c r="AX84" s="174"/>
      <c r="AY84" s="174"/>
      <c r="AZ84" s="174"/>
      <c r="BA84" s="174"/>
      <c r="BB84" s="174"/>
      <c r="BC84" s="174"/>
      <c r="BD84" s="174"/>
      <c r="BE84" s="174"/>
      <c r="BF84" s="174"/>
      <c r="BG84" s="174"/>
      <c r="BH84" s="174"/>
      <c r="BI84" s="174"/>
      <c r="BJ84" s="174"/>
      <c r="BK84" s="174"/>
      <c r="BL84" s="174"/>
      <c r="BM84" s="174"/>
      <c r="BN84" s="174"/>
      <c r="BO84" s="174"/>
      <c r="BP84" s="174"/>
      <c r="BQ84" s="174"/>
      <c r="BR84" s="415"/>
      <c r="BS84" s="174" t="s">
        <v>2323</v>
      </c>
      <c r="BT84" s="437" t="s">
        <v>10234</v>
      </c>
      <c r="BU84" s="424"/>
      <c r="BV84" s="462"/>
      <c r="BW84" s="422"/>
      <c r="BX84" s="530"/>
      <c r="BY84" s="530"/>
      <c r="BZ84" s="422"/>
      <c r="CA84" s="530"/>
      <c r="CC84" s="424"/>
      <c r="CD84" s="462">
        <v>1</v>
      </c>
      <c r="CE84" s="438"/>
      <c r="CF84" s="426">
        <f t="shared" si="28"/>
        <v>0</v>
      </c>
      <c r="CI84" s="426">
        <f t="shared" si="29"/>
        <v>0</v>
      </c>
      <c r="CJ84" s="426">
        <f t="shared" si="30"/>
        <v>0</v>
      </c>
      <c r="CK84" s="426">
        <f t="shared" si="31"/>
        <v>0</v>
      </c>
      <c r="CL84" s="425" t="b">
        <f t="shared" si="32"/>
        <v>0</v>
      </c>
      <c r="CM84" s="337"/>
      <c r="CN84" s="337"/>
      <c r="CO84" s="337"/>
    </row>
    <row r="85" spans="1:94" ht="15.75" customHeight="1">
      <c r="A85" s="174" t="s">
        <v>10</v>
      </c>
      <c r="B85" s="63" t="s">
        <v>11</v>
      </c>
      <c r="C85" s="63" t="s">
        <v>12</v>
      </c>
      <c r="D85" s="63" t="s">
        <v>13</v>
      </c>
      <c r="E85" s="63" t="s">
        <v>3756</v>
      </c>
      <c r="F85" s="315" t="str">
        <f t="array" ref="F85">IFERROR(INDEX(UIID!$K$2:$K999, MATCH(CONCATENATE(B85,D85,G85,J85), UIID!$B$2:$B999&amp;UIID!$D$2:$D999&amp;UIID!$G$2:$G999&amp;UIID!$H$2:$H999, 0),), "Not Found")</f>
        <v>0722-0046</v>
      </c>
      <c r="G85" s="441" t="s">
        <v>1100</v>
      </c>
      <c r="H85" s="63"/>
      <c r="I85" s="63"/>
      <c r="J85" s="63" t="s">
        <v>1101</v>
      </c>
      <c r="K85" s="63"/>
      <c r="L85" s="63"/>
      <c r="M85" s="63" t="s">
        <v>1102</v>
      </c>
      <c r="N85" s="63"/>
      <c r="O85" s="63" t="s">
        <v>15</v>
      </c>
      <c r="P85" s="63" t="s">
        <v>16</v>
      </c>
      <c r="Q85" s="63" t="s">
        <v>35</v>
      </c>
      <c r="R85" s="63" t="s">
        <v>2230</v>
      </c>
      <c r="S85" s="63" t="s">
        <v>8938</v>
      </c>
      <c r="T85" s="63"/>
      <c r="U85" s="63"/>
      <c r="V85" s="63" t="s">
        <v>4164</v>
      </c>
      <c r="W85" s="63" t="s">
        <v>1094</v>
      </c>
      <c r="X85" s="63" t="s">
        <v>1105</v>
      </c>
      <c r="Y85" s="429">
        <v>43494</v>
      </c>
      <c r="Z85" s="63"/>
      <c r="AA85" s="63" t="s">
        <v>4158</v>
      </c>
      <c r="AB85" s="63"/>
      <c r="AC85" s="63" t="s">
        <v>4159</v>
      </c>
      <c r="AD85" s="63" t="s">
        <v>6197</v>
      </c>
      <c r="AE85" s="63" t="s">
        <v>9280</v>
      </c>
      <c r="AF85" s="435">
        <v>44798</v>
      </c>
      <c r="AG85" s="174"/>
      <c r="AH85" s="174"/>
      <c r="AI85" s="174"/>
      <c r="AJ85" s="174"/>
      <c r="AK85" s="174"/>
      <c r="AL85" s="174"/>
      <c r="AM85" s="174"/>
      <c r="AN85" s="174"/>
      <c r="AO85" s="174"/>
      <c r="AP85" s="174"/>
      <c r="AQ85" s="174"/>
      <c r="AR85" s="174"/>
      <c r="AS85" s="174"/>
      <c r="AT85" s="174"/>
      <c r="AU85" s="174"/>
      <c r="AV85" s="174"/>
      <c r="AW85" s="174"/>
      <c r="AX85" s="174"/>
      <c r="AY85" s="174"/>
      <c r="AZ85" s="174"/>
      <c r="BA85" s="174"/>
      <c r="BB85" s="174"/>
      <c r="BC85" s="174"/>
      <c r="BD85" s="174"/>
      <c r="BE85" s="174"/>
      <c r="BF85" s="174"/>
      <c r="BG85" s="174"/>
      <c r="BH85" s="174"/>
      <c r="BI85" s="174"/>
      <c r="BJ85" s="174"/>
      <c r="BK85" s="174"/>
      <c r="BL85" s="174"/>
      <c r="BM85" s="174"/>
      <c r="BN85" s="174"/>
      <c r="BO85" s="174"/>
      <c r="BP85" s="174"/>
      <c r="BQ85" s="174"/>
      <c r="BR85" s="415"/>
      <c r="BS85" s="174" t="s">
        <v>2323</v>
      </c>
      <c r="BT85" s="437" t="s">
        <v>10234</v>
      </c>
      <c r="BU85" s="424"/>
      <c r="BV85" s="462"/>
      <c r="BW85" s="422"/>
      <c r="BX85" s="530"/>
      <c r="BY85" s="530"/>
      <c r="BZ85" s="422"/>
      <c r="CA85" s="530"/>
      <c r="CC85" s="424"/>
      <c r="CD85" s="462"/>
      <c r="CE85" s="438"/>
      <c r="CF85" s="426">
        <f t="shared" si="28"/>
        <v>0</v>
      </c>
      <c r="CI85" s="426">
        <f t="shared" si="29"/>
        <v>0</v>
      </c>
      <c r="CJ85" s="426">
        <f t="shared" si="30"/>
        <v>0</v>
      </c>
      <c r="CK85" s="426">
        <f t="shared" si="31"/>
        <v>0</v>
      </c>
      <c r="CL85" s="425" t="b">
        <f t="shared" si="32"/>
        <v>0</v>
      </c>
      <c r="CM85" s="337"/>
      <c r="CN85" s="337"/>
      <c r="CO85" s="337"/>
    </row>
    <row r="86" spans="1:94" ht="15.75" customHeight="1">
      <c r="A86" s="174" t="s">
        <v>10</v>
      </c>
      <c r="B86" s="63" t="s">
        <v>11</v>
      </c>
      <c r="C86" s="63" t="s">
        <v>12</v>
      </c>
      <c r="D86" s="63" t="s">
        <v>13</v>
      </c>
      <c r="E86" s="63" t="s">
        <v>3756</v>
      </c>
      <c r="F86" s="315" t="str">
        <f t="array" ref="F86">IFERROR(INDEX(UIID!$K$2:$K999, MATCH(CONCATENATE(B86,D86,G86,J86), UIID!$B$2:$B999&amp;UIID!$D$2:$D999&amp;UIID!$G$2:$G999&amp;UIID!$H$2:$H999, 0),), "Not Found")</f>
        <v>0722-0046</v>
      </c>
      <c r="G86" s="441" t="s">
        <v>1100</v>
      </c>
      <c r="H86" s="63"/>
      <c r="I86" s="63"/>
      <c r="J86" s="63" t="s">
        <v>1101</v>
      </c>
      <c r="K86" s="63"/>
      <c r="L86" s="63"/>
      <c r="M86" s="63" t="s">
        <v>1102</v>
      </c>
      <c r="N86" s="63"/>
      <c r="O86" s="63" t="s">
        <v>15</v>
      </c>
      <c r="P86" s="63" t="s">
        <v>16</v>
      </c>
      <c r="Q86" s="63" t="s">
        <v>35</v>
      </c>
      <c r="R86" s="63" t="s">
        <v>2230</v>
      </c>
      <c r="S86" s="63" t="s">
        <v>9279</v>
      </c>
      <c r="T86" s="63"/>
      <c r="U86" s="63"/>
      <c r="V86" s="63" t="s">
        <v>4164</v>
      </c>
      <c r="W86" s="63" t="s">
        <v>1097</v>
      </c>
      <c r="X86" s="63">
        <v>201307022099</v>
      </c>
      <c r="Y86" s="429">
        <v>41444</v>
      </c>
      <c r="Z86" s="63"/>
      <c r="AA86" s="63" t="s">
        <v>4158</v>
      </c>
      <c r="AB86" s="63"/>
      <c r="AC86" s="63" t="s">
        <v>4159</v>
      </c>
      <c r="AD86" s="63" t="s">
        <v>9281</v>
      </c>
      <c r="AE86" s="63" t="s">
        <v>9282</v>
      </c>
      <c r="AF86" s="63" t="s">
        <v>9283</v>
      </c>
      <c r="AG86" s="174"/>
      <c r="AH86" s="174"/>
      <c r="AI86" s="174"/>
      <c r="AJ86" s="174"/>
      <c r="AK86" s="174"/>
      <c r="AL86" s="174"/>
      <c r="AM86" s="174"/>
      <c r="AN86" s="174"/>
      <c r="AO86" s="174"/>
      <c r="AP86" s="174"/>
      <c r="AQ86" s="174"/>
      <c r="AR86" s="174"/>
      <c r="AS86" s="174"/>
      <c r="AT86" s="174"/>
      <c r="AU86" s="174"/>
      <c r="AV86" s="174"/>
      <c r="AW86" s="174"/>
      <c r="AX86" s="174"/>
      <c r="AY86" s="174"/>
      <c r="AZ86" s="174"/>
      <c r="BA86" s="174"/>
      <c r="BB86" s="174"/>
      <c r="BC86" s="174"/>
      <c r="BD86" s="174"/>
      <c r="BE86" s="174"/>
      <c r="BF86" s="174"/>
      <c r="BG86" s="174"/>
      <c r="BH86" s="174"/>
      <c r="BI86" s="174"/>
      <c r="BJ86" s="174"/>
      <c r="BK86" s="174"/>
      <c r="BL86" s="174"/>
      <c r="BM86" s="174"/>
      <c r="BN86" s="174"/>
      <c r="BO86" s="174"/>
      <c r="BP86" s="174"/>
      <c r="BQ86" s="174"/>
      <c r="BR86" s="415"/>
      <c r="BS86" s="174" t="s">
        <v>2323</v>
      </c>
      <c r="BT86" s="437" t="s">
        <v>10234</v>
      </c>
      <c r="BU86" s="424"/>
      <c r="BV86" s="462"/>
      <c r="BW86" s="422"/>
      <c r="BX86" s="530"/>
      <c r="BY86" s="530"/>
      <c r="BZ86" s="422"/>
      <c r="CA86" s="530"/>
      <c r="CC86" s="424"/>
      <c r="CD86" s="462"/>
      <c r="CE86" s="438"/>
      <c r="CF86" s="426">
        <f t="shared" si="28"/>
        <v>0</v>
      </c>
      <c r="CI86" s="426">
        <f t="shared" si="29"/>
        <v>0</v>
      </c>
      <c r="CJ86" s="426">
        <f t="shared" si="30"/>
        <v>0</v>
      </c>
      <c r="CK86" s="426">
        <f t="shared" si="31"/>
        <v>0</v>
      </c>
      <c r="CL86" s="425" t="b">
        <f t="shared" si="32"/>
        <v>0</v>
      </c>
      <c r="CM86" s="337"/>
      <c r="CN86" s="337"/>
      <c r="CO86" s="337"/>
    </row>
    <row r="87" spans="1:94" ht="15.75" customHeight="1">
      <c r="A87" s="174" t="s">
        <v>10</v>
      </c>
      <c r="B87" s="63" t="s">
        <v>11</v>
      </c>
      <c r="C87" s="63" t="s">
        <v>12</v>
      </c>
      <c r="D87" s="63" t="s">
        <v>13</v>
      </c>
      <c r="E87" s="63" t="s">
        <v>3756</v>
      </c>
      <c r="F87" s="315" t="str">
        <f t="array" ref="F87">IFERROR(INDEX(UIID!$K$2:$K999, MATCH(CONCATENATE(B87,D87,G87,J87), UIID!$B$2:$B999&amp;UIID!$D$2:$D999&amp;UIID!$G$2:$G999&amp;UIID!$H$2:$H999, 0),), "Not Found")</f>
        <v>0722-0046</v>
      </c>
      <c r="G87" s="441" t="s">
        <v>1100</v>
      </c>
      <c r="H87" s="63"/>
      <c r="I87" s="63"/>
      <c r="J87" s="63" t="s">
        <v>1101</v>
      </c>
      <c r="K87" s="63"/>
      <c r="L87" s="63"/>
      <c r="M87" s="63" t="s">
        <v>1102</v>
      </c>
      <c r="N87" s="63"/>
      <c r="O87" s="63" t="s">
        <v>15</v>
      </c>
      <c r="P87" s="63" t="s">
        <v>16</v>
      </c>
      <c r="Q87" s="63" t="s">
        <v>35</v>
      </c>
      <c r="R87" s="63" t="s">
        <v>2230</v>
      </c>
      <c r="S87" s="63" t="s">
        <v>9284</v>
      </c>
      <c r="T87" s="63"/>
      <c r="U87" s="63"/>
      <c r="V87" s="63" t="s">
        <v>4164</v>
      </c>
      <c r="W87" s="63" t="s">
        <v>1097</v>
      </c>
      <c r="X87" s="63" t="s">
        <v>1108</v>
      </c>
      <c r="Y87" s="429">
        <v>43805</v>
      </c>
      <c r="Z87" s="63"/>
      <c r="AA87" s="63" t="s">
        <v>4646</v>
      </c>
      <c r="AB87" s="63"/>
      <c r="AC87" s="63" t="s">
        <v>4159</v>
      </c>
      <c r="AD87" s="63" t="s">
        <v>9285</v>
      </c>
      <c r="AE87" s="63" t="s">
        <v>9286</v>
      </c>
      <c r="AF87" s="63" t="s">
        <v>4283</v>
      </c>
      <c r="AG87" s="174"/>
      <c r="AH87" s="174"/>
      <c r="AI87" s="174"/>
      <c r="AJ87" s="174"/>
      <c r="AK87" s="174"/>
      <c r="AL87" s="174"/>
      <c r="AM87" s="174"/>
      <c r="AN87" s="174"/>
      <c r="AO87" s="174"/>
      <c r="AP87" s="174"/>
      <c r="AQ87" s="174"/>
      <c r="AR87" s="174"/>
      <c r="AS87" s="174"/>
      <c r="AT87" s="174"/>
      <c r="AU87" s="174"/>
      <c r="AV87" s="174"/>
      <c r="AW87" s="174"/>
      <c r="AX87" s="174"/>
      <c r="AY87" s="174"/>
      <c r="AZ87" s="174"/>
      <c r="BA87" s="174"/>
      <c r="BB87" s="174"/>
      <c r="BC87" s="174"/>
      <c r="BD87" s="174"/>
      <c r="BE87" s="174"/>
      <c r="BF87" s="174"/>
      <c r="BG87" s="174"/>
      <c r="BH87" s="174"/>
      <c r="BI87" s="174"/>
      <c r="BJ87" s="174"/>
      <c r="BK87" s="174"/>
      <c r="BL87" s="174"/>
      <c r="BM87" s="174"/>
      <c r="BN87" s="174"/>
      <c r="BO87" s="174"/>
      <c r="BP87" s="174"/>
      <c r="BQ87" s="174"/>
      <c r="BR87" s="415"/>
      <c r="BS87" s="174" t="s">
        <v>2323</v>
      </c>
      <c r="BT87" s="437" t="s">
        <v>10234</v>
      </c>
      <c r="BU87" s="424"/>
      <c r="BV87" s="462"/>
      <c r="BW87" s="422"/>
      <c r="BX87" s="530"/>
      <c r="BY87" s="530"/>
      <c r="BZ87" s="422"/>
      <c r="CA87" s="530"/>
      <c r="CC87" s="424"/>
      <c r="CD87" s="462"/>
      <c r="CE87" s="438"/>
      <c r="CF87" s="426">
        <f t="shared" si="28"/>
        <v>0</v>
      </c>
      <c r="CI87" s="426">
        <f t="shared" si="29"/>
        <v>0</v>
      </c>
      <c r="CJ87" s="426">
        <f t="shared" si="30"/>
        <v>0</v>
      </c>
      <c r="CK87" s="426">
        <f t="shared" si="31"/>
        <v>0</v>
      </c>
      <c r="CL87" s="425" t="b">
        <f t="shared" si="32"/>
        <v>0</v>
      </c>
      <c r="CM87" s="337"/>
      <c r="CN87" s="337"/>
      <c r="CO87" s="337"/>
    </row>
    <row r="88" spans="1:94" ht="15.75" customHeight="1">
      <c r="A88" s="174" t="s">
        <v>10</v>
      </c>
      <c r="B88" s="63" t="s">
        <v>11</v>
      </c>
      <c r="C88" s="63" t="s">
        <v>12</v>
      </c>
      <c r="D88" s="63" t="s">
        <v>13</v>
      </c>
      <c r="E88" s="63" t="s">
        <v>3756</v>
      </c>
      <c r="F88" s="315" t="str">
        <f t="array" ref="F88">IFERROR(INDEX(UIID!$K$2:$K999, MATCH(CONCATENATE(B88,D88,G88,J88), UIID!$B$2:$B999&amp;UIID!$D$2:$D999&amp;UIID!$G$2:$G999&amp;UIID!$H$2:$H999, 0),), "Not Found")</f>
        <v>0722-0046</v>
      </c>
      <c r="G88" s="441" t="s">
        <v>1100</v>
      </c>
      <c r="H88" s="63"/>
      <c r="I88" s="63"/>
      <c r="J88" s="63" t="s">
        <v>1101</v>
      </c>
      <c r="K88" s="63"/>
      <c r="L88" s="63"/>
      <c r="M88" s="63" t="s">
        <v>1102</v>
      </c>
      <c r="N88" s="63"/>
      <c r="O88" s="63" t="s">
        <v>15</v>
      </c>
      <c r="P88" s="63" t="s">
        <v>16</v>
      </c>
      <c r="Q88" s="63" t="s">
        <v>35</v>
      </c>
      <c r="R88" s="63" t="s">
        <v>2230</v>
      </c>
      <c r="S88" s="63" t="s">
        <v>9287</v>
      </c>
      <c r="T88" s="63"/>
      <c r="U88" s="63"/>
      <c r="V88" s="63" t="s">
        <v>4164</v>
      </c>
      <c r="W88" s="63" t="s">
        <v>317</v>
      </c>
      <c r="X88" s="63" t="s">
        <v>1106</v>
      </c>
      <c r="Y88" s="429">
        <v>43805</v>
      </c>
      <c r="Z88" s="63"/>
      <c r="AA88" s="63" t="s">
        <v>4646</v>
      </c>
      <c r="AB88" s="63"/>
      <c r="AC88" s="63" t="s">
        <v>4159</v>
      </c>
      <c r="AD88" s="63" t="s">
        <v>9288</v>
      </c>
      <c r="AE88" s="63" t="s">
        <v>9289</v>
      </c>
      <c r="AF88" s="63" t="s">
        <v>9290</v>
      </c>
      <c r="AG88" s="174"/>
      <c r="AH88" s="174"/>
      <c r="AI88" s="174"/>
      <c r="AJ88" s="174"/>
      <c r="AK88" s="174"/>
      <c r="AL88" s="174"/>
      <c r="AM88" s="174"/>
      <c r="AN88" s="174"/>
      <c r="AO88" s="174"/>
      <c r="AP88" s="174"/>
      <c r="AQ88" s="174"/>
      <c r="AR88" s="174"/>
      <c r="AS88" s="174"/>
      <c r="AT88" s="174"/>
      <c r="AU88" s="174"/>
      <c r="AV88" s="174"/>
      <c r="AW88" s="174"/>
      <c r="AX88" s="174"/>
      <c r="AY88" s="174"/>
      <c r="AZ88" s="174"/>
      <c r="BA88" s="174"/>
      <c r="BB88" s="174"/>
      <c r="BC88" s="174"/>
      <c r="BD88" s="174"/>
      <c r="BE88" s="174"/>
      <c r="BF88" s="174"/>
      <c r="BG88" s="174"/>
      <c r="BH88" s="174"/>
      <c r="BI88" s="174"/>
      <c r="BJ88" s="174"/>
      <c r="BK88" s="174"/>
      <c r="BL88" s="174"/>
      <c r="BM88" s="174"/>
      <c r="BN88" s="174"/>
      <c r="BO88" s="174"/>
      <c r="BP88" s="174"/>
      <c r="BQ88" s="174"/>
      <c r="BR88" s="415"/>
      <c r="BS88" s="174" t="s">
        <v>2323</v>
      </c>
      <c r="BT88" s="437" t="s">
        <v>10234</v>
      </c>
      <c r="BU88" s="424"/>
      <c r="BV88" s="462"/>
      <c r="BW88" s="422"/>
      <c r="BX88" s="530"/>
      <c r="BY88" s="530"/>
      <c r="BZ88" s="422"/>
      <c r="CA88" s="530"/>
      <c r="CC88" s="424"/>
      <c r="CD88" s="462"/>
      <c r="CE88" s="438"/>
      <c r="CF88" s="426">
        <f t="shared" si="28"/>
        <v>0</v>
      </c>
      <c r="CI88" s="426">
        <f t="shared" si="29"/>
        <v>0</v>
      </c>
      <c r="CJ88" s="426">
        <f t="shared" si="30"/>
        <v>0</v>
      </c>
      <c r="CK88" s="426">
        <f t="shared" si="31"/>
        <v>0</v>
      </c>
      <c r="CL88" s="425" t="b">
        <f t="shared" si="32"/>
        <v>0</v>
      </c>
      <c r="CM88" s="337"/>
      <c r="CN88" s="337"/>
      <c r="CO88" s="337"/>
    </row>
    <row r="89" spans="1:94" ht="15.75" customHeight="1">
      <c r="A89" s="174" t="s">
        <v>10</v>
      </c>
      <c r="B89" s="63" t="s">
        <v>11</v>
      </c>
      <c r="C89" s="63" t="s">
        <v>12</v>
      </c>
      <c r="D89" s="63" t="s">
        <v>13</v>
      </c>
      <c r="E89" s="63" t="s">
        <v>3756</v>
      </c>
      <c r="F89" s="315" t="str">
        <f t="array" ref="F89">IFERROR(INDEX(UIID!$K$2:$K999, MATCH(CONCATENATE(B89,D89,G89,J89), UIID!$B$2:$B999&amp;UIID!$D$2:$D999&amp;UIID!$G$2:$G999&amp;UIID!$H$2:$H999, 0),), "Not Found")</f>
        <v>0722-0046</v>
      </c>
      <c r="G89" s="441" t="s">
        <v>1100</v>
      </c>
      <c r="H89" s="63"/>
      <c r="I89" s="63"/>
      <c r="J89" s="63" t="s">
        <v>1101</v>
      </c>
      <c r="K89" s="63"/>
      <c r="L89" s="63"/>
      <c r="M89" s="63" t="s">
        <v>1102</v>
      </c>
      <c r="N89" s="63"/>
      <c r="O89" s="63" t="s">
        <v>15</v>
      </c>
      <c r="P89" s="63" t="s">
        <v>16</v>
      </c>
      <c r="Q89" s="63" t="s">
        <v>35</v>
      </c>
      <c r="R89" s="63" t="s">
        <v>117</v>
      </c>
      <c r="S89" s="63" t="s">
        <v>1103</v>
      </c>
      <c r="T89" s="63"/>
      <c r="U89" s="63"/>
      <c r="V89" s="63" t="s">
        <v>4157</v>
      </c>
      <c r="W89" s="63" t="s">
        <v>1104</v>
      </c>
      <c r="X89" s="63" t="s">
        <v>9291</v>
      </c>
      <c r="Y89" s="429">
        <v>42937</v>
      </c>
      <c r="Z89" s="63"/>
      <c r="AA89" s="63" t="s">
        <v>4158</v>
      </c>
      <c r="AB89" s="63"/>
      <c r="AC89" s="63" t="s">
        <v>4159</v>
      </c>
      <c r="AD89" s="63" t="s">
        <v>9292</v>
      </c>
      <c r="AE89" s="63" t="s">
        <v>9293</v>
      </c>
      <c r="AF89" s="429">
        <v>44600</v>
      </c>
      <c r="AG89" s="174"/>
      <c r="AH89" s="174"/>
      <c r="AI89" s="174"/>
      <c r="AJ89" s="174"/>
      <c r="AK89" s="174"/>
      <c r="AL89" s="174"/>
      <c r="AM89" s="174"/>
      <c r="AN89" s="174"/>
      <c r="AO89" s="174"/>
      <c r="AP89" s="174"/>
      <c r="AQ89" s="174"/>
      <c r="AR89" s="174"/>
      <c r="AS89" s="174"/>
      <c r="AT89" s="174"/>
      <c r="AU89" s="174"/>
      <c r="AV89" s="174"/>
      <c r="AW89" s="174"/>
      <c r="AX89" s="174"/>
      <c r="AY89" s="174"/>
      <c r="AZ89" s="174"/>
      <c r="BA89" s="174"/>
      <c r="BB89" s="174"/>
      <c r="BC89" s="174"/>
      <c r="BD89" s="174"/>
      <c r="BE89" s="174"/>
      <c r="BF89" s="174"/>
      <c r="BG89" s="174"/>
      <c r="BH89" s="174"/>
      <c r="BI89" s="174"/>
      <c r="BJ89" s="174"/>
      <c r="BK89" s="174"/>
      <c r="BL89" s="174"/>
      <c r="BM89" s="174"/>
      <c r="BN89" s="174"/>
      <c r="BO89" s="174"/>
      <c r="BP89" s="174"/>
      <c r="BQ89" s="174"/>
      <c r="BR89" s="415"/>
      <c r="BS89" s="174" t="s">
        <v>2323</v>
      </c>
      <c r="BT89" s="437" t="s">
        <v>10234</v>
      </c>
      <c r="BU89" s="424"/>
      <c r="BV89" s="462"/>
      <c r="BW89" s="422"/>
      <c r="BX89" s="530"/>
      <c r="BY89" s="530"/>
      <c r="BZ89" s="422"/>
      <c r="CA89" s="530"/>
      <c r="CC89" s="424"/>
      <c r="CD89" s="462"/>
      <c r="CE89" s="438"/>
      <c r="CF89" s="426">
        <f t="shared" si="28"/>
        <v>0</v>
      </c>
      <c r="CI89" s="426">
        <f t="shared" si="29"/>
        <v>0</v>
      </c>
      <c r="CJ89" s="426">
        <f t="shared" si="30"/>
        <v>0</v>
      </c>
      <c r="CK89" s="426">
        <f t="shared" si="31"/>
        <v>0</v>
      </c>
      <c r="CL89" s="425" t="b">
        <f t="shared" si="32"/>
        <v>0</v>
      </c>
      <c r="CM89" s="337"/>
      <c r="CN89" s="337"/>
      <c r="CO89" s="337"/>
    </row>
    <row r="90" spans="1:94" ht="15.75" customHeight="1">
      <c r="A90" s="954" t="s">
        <v>10178</v>
      </c>
      <c r="B90" s="176"/>
      <c r="C90" s="176"/>
      <c r="D90" s="176"/>
      <c r="E90" s="176"/>
      <c r="F90" s="176"/>
      <c r="G90" s="955">
        <f>COUNTA(G67:G89)</f>
        <v>23</v>
      </c>
      <c r="H90" s="313"/>
      <c r="I90" s="313"/>
      <c r="J90" s="313"/>
      <c r="K90" s="313"/>
      <c r="L90" s="313"/>
      <c r="M90" s="313"/>
      <c r="N90" s="313"/>
      <c r="O90" s="313"/>
      <c r="P90" s="313"/>
      <c r="Q90" s="313"/>
      <c r="R90" s="313"/>
      <c r="S90" s="313"/>
      <c r="T90" s="313"/>
      <c r="U90" s="313"/>
      <c r="V90" s="455"/>
      <c r="W90" s="313"/>
      <c r="X90" s="313"/>
      <c r="Y90" s="313"/>
      <c r="Z90" s="313"/>
      <c r="AA90" s="313"/>
      <c r="AB90" s="313"/>
      <c r="AC90" s="313"/>
      <c r="AD90" s="176"/>
      <c r="AE90" s="176"/>
      <c r="AF90" s="490"/>
      <c r="AG90" s="176"/>
      <c r="AH90" s="176"/>
      <c r="AI90" s="176"/>
      <c r="AJ90" s="176"/>
      <c r="AK90" s="176"/>
      <c r="AL90" s="176"/>
      <c r="AM90" s="176"/>
      <c r="AN90" s="176"/>
      <c r="AO90" s="176"/>
      <c r="AP90" s="176"/>
      <c r="AQ90" s="458"/>
      <c r="AR90" s="176"/>
      <c r="AS90" s="176"/>
      <c r="AT90" s="973"/>
      <c r="AU90" s="522"/>
      <c r="AV90" s="522"/>
      <c r="AW90" s="522"/>
      <c r="AX90" s="522"/>
      <c r="AY90" s="522"/>
      <c r="AZ90" s="973"/>
      <c r="BA90" s="975"/>
      <c r="BB90" s="975"/>
      <c r="BC90" s="975"/>
      <c r="BD90" s="975"/>
      <c r="BE90" s="337"/>
      <c r="BF90" s="337"/>
      <c r="BG90" s="337"/>
      <c r="BH90" s="337"/>
      <c r="BI90" s="337"/>
      <c r="BJ90" s="337"/>
      <c r="BK90" s="337"/>
      <c r="BL90" s="337"/>
      <c r="BM90" s="337"/>
      <c r="BN90" s="337"/>
      <c r="BO90" s="337"/>
      <c r="BP90" s="337"/>
      <c r="BQ90" s="337"/>
      <c r="BR90" s="337"/>
      <c r="BS90" s="337"/>
      <c r="BT90" s="337"/>
      <c r="BU90" s="337"/>
      <c r="BV90" s="337"/>
      <c r="BW90" s="337"/>
      <c r="BX90" s="337"/>
      <c r="BY90" s="337"/>
      <c r="BZ90" s="337"/>
      <c r="CA90" s="337"/>
      <c r="CC90" s="337"/>
      <c r="CD90" s="337"/>
      <c r="CE90" s="337"/>
      <c r="CF90" s="337"/>
      <c r="CI90" s="337"/>
      <c r="CJ90" s="337"/>
      <c r="CK90" s="337"/>
      <c r="CL90" s="337"/>
      <c r="CM90" s="337"/>
      <c r="CN90" s="337"/>
      <c r="CO90" s="337"/>
    </row>
    <row r="91" spans="1:94" ht="15.75" customHeight="1">
      <c r="A91" s="174" t="s">
        <v>10</v>
      </c>
      <c r="B91" s="63" t="s">
        <v>11</v>
      </c>
      <c r="C91" s="63" t="s">
        <v>310</v>
      </c>
      <c r="D91" s="63" t="s">
        <v>13</v>
      </c>
      <c r="E91" s="63" t="s">
        <v>3756</v>
      </c>
      <c r="F91" s="315" t="str">
        <f t="array" ref="F91">IFERROR(INDEX(UIID!$K$2:$K999, MATCH(CONCATENATE(B91,D91,G91,J91), UIID!$B$2:$B999&amp;UIID!$D$2:$D999&amp;UIID!$G$2:$G999&amp;UIID!$H$2:$H999, 0),), "Not Found")</f>
        <v>0722-0043</v>
      </c>
      <c r="G91" s="63" t="s">
        <v>1265</v>
      </c>
      <c r="H91" s="63"/>
      <c r="I91" s="63" t="s">
        <v>5724</v>
      </c>
      <c r="J91" s="63" t="s">
        <v>1266</v>
      </c>
      <c r="K91" s="63">
        <v>10.2972588105629</v>
      </c>
      <c r="L91" s="63">
        <v>123.896642536654</v>
      </c>
      <c r="M91" s="63" t="s">
        <v>1267</v>
      </c>
      <c r="N91" s="63" t="s">
        <v>5725</v>
      </c>
      <c r="O91" s="63" t="s">
        <v>15</v>
      </c>
      <c r="P91" s="63" t="s">
        <v>525</v>
      </c>
      <c r="Q91" s="63" t="s">
        <v>35</v>
      </c>
      <c r="R91" s="63" t="s">
        <v>8666</v>
      </c>
      <c r="S91" s="63" t="s">
        <v>1008</v>
      </c>
      <c r="T91" s="63"/>
      <c r="U91" s="413" t="s">
        <v>5726</v>
      </c>
      <c r="V91" s="63" t="s">
        <v>4164</v>
      </c>
      <c r="W91" s="63" t="s">
        <v>1009</v>
      </c>
      <c r="X91" s="63" t="s">
        <v>1270</v>
      </c>
      <c r="Y91" s="429">
        <v>45436</v>
      </c>
      <c r="Z91" s="429">
        <v>47265</v>
      </c>
      <c r="AA91" s="63" t="s">
        <v>4158</v>
      </c>
      <c r="AB91" s="63"/>
      <c r="AC91" s="63" t="s">
        <v>4159</v>
      </c>
      <c r="AD91" s="63" t="s">
        <v>5727</v>
      </c>
      <c r="AE91" s="63" t="s">
        <v>4283</v>
      </c>
      <c r="AF91" s="63" t="s">
        <v>4283</v>
      </c>
      <c r="AG91" s="174"/>
      <c r="AH91" s="174"/>
      <c r="AI91" s="418">
        <v>45532</v>
      </c>
      <c r="AJ91" s="174" t="s">
        <v>8685</v>
      </c>
      <c r="AK91" s="174"/>
      <c r="AL91" s="174"/>
      <c r="AM91" s="174"/>
      <c r="AN91" s="174"/>
      <c r="AO91" s="174"/>
      <c r="AP91" s="174"/>
      <c r="AQ91" s="174"/>
      <c r="AR91" s="174"/>
      <c r="AS91" s="174"/>
      <c r="AT91" s="174"/>
      <c r="AU91" s="174"/>
      <c r="AV91" s="174"/>
      <c r="AW91" s="174"/>
      <c r="AX91" s="174"/>
      <c r="AY91" s="174"/>
      <c r="AZ91" s="174"/>
      <c r="BA91" s="174"/>
      <c r="BB91" s="174"/>
      <c r="BC91" s="174"/>
      <c r="BD91" s="174"/>
      <c r="BE91" s="174"/>
      <c r="BF91" s="174"/>
      <c r="BG91" s="174"/>
      <c r="BH91" s="174"/>
      <c r="BI91" s="174"/>
      <c r="BJ91" s="174"/>
      <c r="BK91" s="174"/>
      <c r="BL91" s="174"/>
      <c r="BM91" s="174"/>
      <c r="BN91" s="174"/>
      <c r="BO91" s="174"/>
      <c r="BP91" s="174" t="s">
        <v>2324</v>
      </c>
      <c r="BQ91" s="174">
        <v>2024</v>
      </c>
      <c r="BR91" s="415">
        <v>45532</v>
      </c>
      <c r="BS91" s="174" t="s">
        <v>2323</v>
      </c>
      <c r="BT91" s="437"/>
      <c r="BU91" s="424"/>
      <c r="BV91" s="462"/>
      <c r="BW91" s="422"/>
      <c r="BX91" s="530"/>
      <c r="BY91" s="530"/>
      <c r="BZ91" s="422"/>
      <c r="CA91" s="530"/>
      <c r="CC91" s="424"/>
      <c r="CD91" s="462"/>
      <c r="CE91" s="438"/>
      <c r="CF91" s="426"/>
      <c r="CI91" s="426">
        <f t="shared" ref="CI91:CI93" si="33">COUNTIF(BS91,"additional program")</f>
        <v>0</v>
      </c>
      <c r="CJ91" s="426">
        <f t="shared" ref="CJ91:CJ93" si="34">COUNTIF(BS91,"migration")</f>
        <v>0</v>
      </c>
      <c r="CK91" s="426">
        <f t="shared" ref="CK91:CK93" si="35">SUM(CF91:CJ91)</f>
        <v>0</v>
      </c>
      <c r="CL91" s="425" t="b">
        <f t="shared" ref="CL91:CL93" si="36">COUNTIF($AA$3:$AA2074,$X91)&gt;1</f>
        <v>0</v>
      </c>
      <c r="CM91" s="337"/>
      <c r="CN91" s="337"/>
      <c r="CO91" s="337"/>
    </row>
    <row r="92" spans="1:94" ht="15.75" customHeight="1">
      <c r="A92" s="174" t="s">
        <v>10</v>
      </c>
      <c r="B92" s="63" t="s">
        <v>11</v>
      </c>
      <c r="C92" s="63" t="s">
        <v>12</v>
      </c>
      <c r="D92" s="63" t="s">
        <v>13</v>
      </c>
      <c r="E92" s="63" t="s">
        <v>3756</v>
      </c>
      <c r="F92" s="315" t="str">
        <f t="array" ref="F92">IFERROR(INDEX(UIID!$K$2:$K999, MATCH(CONCATENATE(B92,D92,G92,J92), UIID!$B$2:$B999&amp;UIID!$D$2:$D999&amp;UIID!$G$2:$G999&amp;UIID!$H$2:$H999, 0),), "Not Found")</f>
        <v>0722-0038</v>
      </c>
      <c r="G92" s="310" t="s">
        <v>3775</v>
      </c>
      <c r="H92" s="63"/>
      <c r="I92" s="63" t="s">
        <v>5763</v>
      </c>
      <c r="J92" s="63" t="s">
        <v>1332</v>
      </c>
      <c r="K92" s="63">
        <v>10.306716407251299</v>
      </c>
      <c r="L92" s="63">
        <v>123.89660283661</v>
      </c>
      <c r="M92" s="63" t="s">
        <v>396</v>
      </c>
      <c r="N92" s="63" t="s">
        <v>5764</v>
      </c>
      <c r="O92" s="63" t="s">
        <v>15</v>
      </c>
      <c r="P92" s="63" t="s">
        <v>16</v>
      </c>
      <c r="Q92" s="63" t="s">
        <v>21</v>
      </c>
      <c r="R92" s="63" t="s">
        <v>3006</v>
      </c>
      <c r="S92" s="63"/>
      <c r="T92" s="63" t="s">
        <v>1334</v>
      </c>
      <c r="U92" s="413" t="s">
        <v>5765</v>
      </c>
      <c r="V92" s="63" t="s">
        <v>22</v>
      </c>
      <c r="W92" s="63" t="s">
        <v>326</v>
      </c>
      <c r="X92" s="63">
        <v>201307020078</v>
      </c>
      <c r="Y92" s="429">
        <v>45440</v>
      </c>
      <c r="Z92" s="429">
        <v>47267</v>
      </c>
      <c r="AA92" s="63" t="s">
        <v>4158</v>
      </c>
      <c r="AB92" s="63"/>
      <c r="AC92" s="63" t="s">
        <v>4159</v>
      </c>
      <c r="AD92" s="63" t="s">
        <v>5766</v>
      </c>
      <c r="AE92" s="63" t="s">
        <v>22</v>
      </c>
      <c r="AF92" s="63"/>
      <c r="AG92" s="174"/>
      <c r="AH92" s="174"/>
      <c r="AI92" s="418">
        <v>45512</v>
      </c>
      <c r="AJ92" s="174" t="s">
        <v>8685</v>
      </c>
      <c r="AK92" s="174"/>
      <c r="AL92" s="174"/>
      <c r="AM92" s="174"/>
      <c r="AN92" s="174"/>
      <c r="AO92" s="174"/>
      <c r="AP92" s="174"/>
      <c r="AQ92" s="174"/>
      <c r="AR92" s="174"/>
      <c r="AS92" s="174"/>
      <c r="AT92" s="174"/>
      <c r="AU92" s="174"/>
      <c r="AV92" s="174"/>
      <c r="AW92" s="174"/>
      <c r="AX92" s="174"/>
      <c r="AY92" s="174"/>
      <c r="AZ92" s="174"/>
      <c r="BA92" s="174"/>
      <c r="BB92" s="174"/>
      <c r="BC92" s="174"/>
      <c r="BD92" s="174"/>
      <c r="BE92" s="174"/>
      <c r="BF92" s="174"/>
      <c r="BG92" s="174"/>
      <c r="BH92" s="174"/>
      <c r="BI92" s="174"/>
      <c r="BJ92" s="174"/>
      <c r="BK92" s="174"/>
      <c r="BL92" s="174"/>
      <c r="BM92" s="174"/>
      <c r="BN92" s="174"/>
      <c r="BO92" s="174"/>
      <c r="BP92" s="174" t="s">
        <v>2324</v>
      </c>
      <c r="BQ92" s="174">
        <v>2024</v>
      </c>
      <c r="BR92" s="415">
        <v>45512</v>
      </c>
      <c r="BS92" s="174" t="s">
        <v>2323</v>
      </c>
      <c r="BT92" s="419"/>
      <c r="BU92" s="424"/>
      <c r="BV92" s="462"/>
      <c r="BW92" s="422"/>
      <c r="BX92" s="530"/>
      <c r="BY92" s="530"/>
      <c r="BZ92" s="422"/>
      <c r="CA92" s="530"/>
      <c r="CC92" s="424"/>
      <c r="CD92" s="462"/>
      <c r="CE92" s="428">
        <v>41410</v>
      </c>
      <c r="CF92" s="426"/>
      <c r="CI92" s="426">
        <f t="shared" si="33"/>
        <v>0</v>
      </c>
      <c r="CJ92" s="426">
        <f t="shared" si="34"/>
        <v>0</v>
      </c>
      <c r="CK92" s="426">
        <f t="shared" si="35"/>
        <v>0</v>
      </c>
      <c r="CL92" s="425" t="b">
        <f t="shared" si="36"/>
        <v>0</v>
      </c>
      <c r="CM92" s="337"/>
      <c r="CN92" s="337"/>
      <c r="CO92" s="337"/>
    </row>
    <row r="93" spans="1:94" ht="15.75" customHeight="1">
      <c r="A93" s="174" t="s">
        <v>10</v>
      </c>
      <c r="B93" s="63" t="s">
        <v>11</v>
      </c>
      <c r="C93" s="63" t="s">
        <v>12</v>
      </c>
      <c r="D93" s="63" t="s">
        <v>13</v>
      </c>
      <c r="E93" s="63" t="s">
        <v>3756</v>
      </c>
      <c r="F93" s="315" t="str">
        <f t="array" ref="F93">IFERROR(INDEX(UIID!$K$2:$K999, MATCH(CONCATENATE(B93,D93,G93,J93), UIID!$B$2:$B999&amp;UIID!$D$2:$D999&amp;UIID!$G$2:$G999&amp;UIID!$H$2:$H999, 0),), "Not Found")</f>
        <v>0722-0038</v>
      </c>
      <c r="G93" s="310" t="s">
        <v>3775</v>
      </c>
      <c r="H93" s="63"/>
      <c r="I93" s="63" t="s">
        <v>5763</v>
      </c>
      <c r="J93" s="63" t="s">
        <v>1332</v>
      </c>
      <c r="K93" s="63">
        <v>10.306716407251299</v>
      </c>
      <c r="L93" s="63">
        <v>123.89660283661</v>
      </c>
      <c r="M93" s="63" t="s">
        <v>396</v>
      </c>
      <c r="N93" s="63" t="s">
        <v>5764</v>
      </c>
      <c r="O93" s="63" t="s">
        <v>15</v>
      </c>
      <c r="P93" s="63" t="s">
        <v>16</v>
      </c>
      <c r="Q93" s="63" t="s">
        <v>21</v>
      </c>
      <c r="R93" s="63" t="s">
        <v>3006</v>
      </c>
      <c r="S93" s="63"/>
      <c r="T93" s="63" t="s">
        <v>1335</v>
      </c>
      <c r="U93" s="413" t="s">
        <v>5765</v>
      </c>
      <c r="V93" s="63" t="s">
        <v>22</v>
      </c>
      <c r="W93" s="63" t="s">
        <v>505</v>
      </c>
      <c r="X93" s="63">
        <v>201307020079</v>
      </c>
      <c r="Y93" s="429">
        <v>45440</v>
      </c>
      <c r="Z93" s="429">
        <v>47267</v>
      </c>
      <c r="AA93" s="63" t="s">
        <v>4158</v>
      </c>
      <c r="AB93" s="63"/>
      <c r="AC93" s="63" t="s">
        <v>4159</v>
      </c>
      <c r="AD93" s="63" t="s">
        <v>5766</v>
      </c>
      <c r="AE93" s="63" t="s">
        <v>22</v>
      </c>
      <c r="AF93" s="63"/>
      <c r="AG93" s="174"/>
      <c r="AH93" s="174"/>
      <c r="AI93" s="418">
        <v>45512</v>
      </c>
      <c r="AJ93" s="174" t="s">
        <v>8685</v>
      </c>
      <c r="AK93" s="174"/>
      <c r="AL93" s="174"/>
      <c r="AM93" s="174"/>
      <c r="AN93" s="174"/>
      <c r="AO93" s="174"/>
      <c r="AP93" s="174"/>
      <c r="AQ93" s="174"/>
      <c r="AR93" s="174"/>
      <c r="AS93" s="174"/>
      <c r="AT93" s="174"/>
      <c r="AU93" s="174"/>
      <c r="AV93" s="174"/>
      <c r="AW93" s="174"/>
      <c r="AX93" s="174"/>
      <c r="AY93" s="174"/>
      <c r="AZ93" s="174"/>
      <c r="BA93" s="174"/>
      <c r="BB93" s="174"/>
      <c r="BC93" s="174"/>
      <c r="BD93" s="174"/>
      <c r="BE93" s="174"/>
      <c r="BF93" s="174"/>
      <c r="BG93" s="174"/>
      <c r="BH93" s="174"/>
      <c r="BI93" s="174"/>
      <c r="BJ93" s="174"/>
      <c r="BK93" s="174"/>
      <c r="BL93" s="174"/>
      <c r="BM93" s="174"/>
      <c r="BN93" s="174"/>
      <c r="BO93" s="174"/>
      <c r="BP93" s="174" t="s">
        <v>2324</v>
      </c>
      <c r="BQ93" s="174">
        <v>2024</v>
      </c>
      <c r="BR93" s="415">
        <v>45512</v>
      </c>
      <c r="BS93" s="174" t="s">
        <v>2323</v>
      </c>
      <c r="BT93" s="419"/>
      <c r="BU93" s="424"/>
      <c r="BV93" s="462"/>
      <c r="BW93" s="422"/>
      <c r="BX93" s="530"/>
      <c r="BY93" s="530"/>
      <c r="BZ93" s="422"/>
      <c r="CA93" s="530"/>
      <c r="CC93" s="424"/>
      <c r="CD93" s="462"/>
      <c r="CE93" s="428">
        <v>41410</v>
      </c>
      <c r="CF93" s="426"/>
      <c r="CI93" s="426">
        <f t="shared" si="33"/>
        <v>0</v>
      </c>
      <c r="CJ93" s="426">
        <f t="shared" si="34"/>
        <v>0</v>
      </c>
      <c r="CK93" s="426">
        <f t="shared" si="35"/>
        <v>0</v>
      </c>
      <c r="CL93" s="425" t="b">
        <f t="shared" si="36"/>
        <v>0</v>
      </c>
      <c r="CM93" s="337"/>
      <c r="CN93" s="337"/>
      <c r="CO93" s="337"/>
    </row>
    <row r="94" spans="1:94" ht="15.75" customHeight="1">
      <c r="A94" s="541" t="s">
        <v>10</v>
      </c>
      <c r="B94" s="541" t="s">
        <v>49</v>
      </c>
      <c r="C94" s="541" t="s">
        <v>50</v>
      </c>
      <c r="D94" s="541" t="s">
        <v>451</v>
      </c>
      <c r="E94" s="541" t="s">
        <v>30</v>
      </c>
      <c r="F94" s="538" t="str">
        <f t="array" ref="F94">IFERROR(INDEX(UIID!$K$2:$K999, MATCH(CONCATENATE(B94,D94,G94,J94), UIID!$B$2:$B999&amp;UIID!$D$2:$D999&amp;UIID!$G$2:$G999&amp;UIID!$H$2:$H999, 0),), "Not Found")</f>
        <v>0746-0036</v>
      </c>
      <c r="G94" s="541" t="s">
        <v>1555</v>
      </c>
      <c r="H94" s="541"/>
      <c r="J94" s="541" t="s">
        <v>1556</v>
      </c>
      <c r="K94" s="541">
        <v>9.5904607978706409</v>
      </c>
      <c r="L94" s="541">
        <v>123.12274832270801</v>
      </c>
      <c r="M94" s="541" t="s">
        <v>1557</v>
      </c>
      <c r="N94" s="541" t="s">
        <v>9698</v>
      </c>
      <c r="O94" s="541" t="s">
        <v>15</v>
      </c>
      <c r="P94" s="541" t="s">
        <v>525</v>
      </c>
      <c r="Q94" s="541" t="s">
        <v>35</v>
      </c>
      <c r="R94" s="541" t="s">
        <v>8666</v>
      </c>
      <c r="S94" s="541" t="s">
        <v>36</v>
      </c>
      <c r="T94" s="541"/>
      <c r="V94" s="541" t="s">
        <v>4164</v>
      </c>
      <c r="W94" s="541" t="s">
        <v>37</v>
      </c>
      <c r="X94" s="541" t="s">
        <v>1558</v>
      </c>
      <c r="Y94" s="910">
        <v>42937</v>
      </c>
      <c r="Z94" s="541"/>
      <c r="AC94" s="541"/>
      <c r="AD94" s="541"/>
      <c r="AE94" s="541" t="s">
        <v>9699</v>
      </c>
      <c r="AF94" s="541" t="s">
        <v>9700</v>
      </c>
      <c r="AG94" s="910">
        <v>44239</v>
      </c>
      <c r="AJ94" s="541"/>
      <c r="AK94" s="541"/>
      <c r="AL94" s="541"/>
      <c r="AM94" s="541"/>
      <c r="AN94" s="541"/>
      <c r="AO94" s="541"/>
      <c r="AP94" s="541"/>
      <c r="AQ94" s="541"/>
      <c r="AR94" s="541"/>
      <c r="AS94" s="541"/>
      <c r="AT94" s="541"/>
      <c r="AU94" s="541"/>
      <c r="AV94" s="541"/>
      <c r="AW94" s="541"/>
      <c r="AX94" s="541"/>
      <c r="AY94" s="541"/>
      <c r="AZ94" s="541"/>
      <c r="BA94" s="541"/>
      <c r="BB94" s="541"/>
      <c r="BC94" s="541"/>
      <c r="BD94" s="541"/>
      <c r="BE94" s="541"/>
      <c r="BF94" s="541"/>
      <c r="BG94" s="541"/>
      <c r="BH94" s="541"/>
      <c r="BI94" s="541"/>
      <c r="BJ94" s="541"/>
      <c r="BK94" s="541"/>
      <c r="BL94" s="541"/>
      <c r="BM94" s="541"/>
      <c r="BN94" s="541"/>
      <c r="BO94" s="541"/>
      <c r="BP94" s="174" t="s">
        <v>2324</v>
      </c>
      <c r="BQ94" s="174">
        <v>2024</v>
      </c>
      <c r="BR94" s="541"/>
      <c r="BS94" s="541"/>
      <c r="BT94" s="543" t="s">
        <v>10218</v>
      </c>
      <c r="BU94" s="542"/>
      <c r="BV94" s="541"/>
      <c r="BX94" s="544"/>
      <c r="BY94" s="911"/>
      <c r="BZ94" s="546"/>
      <c r="CA94" s="912"/>
      <c r="CB94" s="912"/>
      <c r="CC94" s="546"/>
      <c r="CD94" s="911">
        <v>1</v>
      </c>
      <c r="CE94" s="544"/>
      <c r="CF94" s="11">
        <v>1</v>
      </c>
      <c r="CG94" s="548"/>
      <c r="CH94" s="548">
        <f>COUNTIF(BV94,"new tvi &amp; program")</f>
        <v>0</v>
      </c>
      <c r="CI94" s="548">
        <f>COUNTIF(BV94,"additional program")</f>
        <v>0</v>
      </c>
      <c r="CJ94" s="548">
        <f>COUNTIF(BV94,"migration")</f>
        <v>0</v>
      </c>
      <c r="CK94" s="548">
        <f>SUM(CH94:CJ94)</f>
        <v>0</v>
      </c>
      <c r="CL94" s="545" t="b">
        <f>COUNTIF($Z$3:$Z462,$X94)&gt;1</f>
        <v>0</v>
      </c>
      <c r="CM94" s="337"/>
      <c r="CN94" s="337"/>
      <c r="CO94" s="337"/>
      <c r="CP94" s="337"/>
    </row>
    <row r="95" spans="1:94" ht="15.75" customHeight="1">
      <c r="A95" s="537" t="s">
        <v>10</v>
      </c>
      <c r="B95" s="537" t="s">
        <v>11</v>
      </c>
      <c r="C95" s="537" t="s">
        <v>12</v>
      </c>
      <c r="D95" s="537" t="s">
        <v>13</v>
      </c>
      <c r="E95" s="537" t="s">
        <v>3756</v>
      </c>
      <c r="F95" s="538" t="str">
        <f t="array" ref="F95">IFERROR(INDEX(UIID!$K$2:$K999, MATCH(CONCATENATE(B95,D95,G95,J95), UIID!$B$2:$B999&amp;UIID!$D$2:$D999&amp;UIID!$G$2:$G999&amp;UIID!$H$2:$H999, 0),), "Not Found")</f>
        <v>0722-0168</v>
      </c>
      <c r="G95" s="537" t="s">
        <v>530</v>
      </c>
      <c r="H95" s="537"/>
      <c r="I95" s="537"/>
      <c r="J95" s="537" t="s">
        <v>531</v>
      </c>
      <c r="K95" s="537">
        <v>10.305425205085999</v>
      </c>
      <c r="L95" s="537">
        <v>123.89514480384599</v>
      </c>
      <c r="M95" s="537" t="s">
        <v>532</v>
      </c>
      <c r="N95" s="537"/>
      <c r="O95" s="537" t="s">
        <v>15</v>
      </c>
      <c r="P95" s="537" t="s">
        <v>16</v>
      </c>
      <c r="Q95" s="537" t="s">
        <v>35</v>
      </c>
      <c r="R95" s="537" t="s">
        <v>87</v>
      </c>
      <c r="S95" s="537" t="s">
        <v>434</v>
      </c>
      <c r="T95" s="537"/>
      <c r="U95" s="537"/>
      <c r="V95" s="537"/>
      <c r="W95" s="537" t="s">
        <v>4164</v>
      </c>
      <c r="X95" s="537" t="s">
        <v>152</v>
      </c>
      <c r="Y95" s="537" t="s">
        <v>533</v>
      </c>
      <c r="Z95" s="540">
        <v>42978</v>
      </c>
      <c r="AA95" s="540"/>
      <c r="AB95" s="537" t="s">
        <v>4158</v>
      </c>
      <c r="AC95" s="537"/>
      <c r="AD95" s="537" t="s">
        <v>4159</v>
      </c>
      <c r="AE95" s="537"/>
      <c r="AF95" s="537" t="s">
        <v>8969</v>
      </c>
      <c r="AG95" s="537" t="s">
        <v>8970</v>
      </c>
      <c r="AH95" s="540">
        <v>44467</v>
      </c>
      <c r="AI95" s="541"/>
      <c r="AJ95" s="541"/>
      <c r="AK95" s="541"/>
      <c r="AL95" s="541"/>
      <c r="AM95" s="541"/>
      <c r="AN95" s="541"/>
      <c r="AO95" s="541"/>
      <c r="AP95" s="541"/>
      <c r="AQ95" s="541"/>
      <c r="AR95" s="541"/>
      <c r="AS95" s="541"/>
      <c r="AT95" s="541"/>
      <c r="AU95" s="541"/>
      <c r="AV95" s="541"/>
      <c r="AW95" s="541"/>
      <c r="AX95" s="541"/>
      <c r="AY95" s="541"/>
      <c r="AZ95" s="541"/>
      <c r="BA95" s="541"/>
      <c r="BB95" s="541"/>
      <c r="BC95" s="541"/>
      <c r="BD95" s="541"/>
      <c r="BE95" s="541"/>
      <c r="BF95" s="541"/>
      <c r="BG95" s="541"/>
      <c r="BH95" s="541"/>
      <c r="BI95" s="541"/>
      <c r="BJ95" s="541"/>
      <c r="BK95" s="541"/>
      <c r="BL95" s="541"/>
      <c r="BM95" s="541"/>
      <c r="BN95" s="541"/>
      <c r="BO95" s="541"/>
      <c r="BP95" s="541"/>
      <c r="BQ95" s="541"/>
      <c r="BR95" s="541"/>
      <c r="BS95" s="541"/>
      <c r="BT95" s="542"/>
      <c r="BU95" s="541"/>
      <c r="BV95" s="543" t="s">
        <v>10218</v>
      </c>
      <c r="BW95" s="544"/>
      <c r="BX95" s="545"/>
      <c r="BY95" s="546"/>
      <c r="BZ95" s="547"/>
      <c r="CA95" s="547"/>
      <c r="CB95" s="546"/>
      <c r="CC95" s="547"/>
      <c r="CD95" s="544"/>
      <c r="CE95" s="545">
        <v>1</v>
      </c>
      <c r="CF95" s="548"/>
      <c r="CG95" s="548">
        <f t="shared" ref="CG95:CG114" si="37">COUNTIF(BU95,"new tvi &amp; program")</f>
        <v>0</v>
      </c>
      <c r="CH95" s="548">
        <f t="shared" ref="CH95:CH114" si="38">COUNTIF(BU95,"additional program")</f>
        <v>0</v>
      </c>
      <c r="CI95" s="548">
        <f t="shared" ref="CI95:CI114" si="39">COUNTIF(BU95,"migration")</f>
        <v>0</v>
      </c>
      <c r="CJ95" s="548">
        <f t="shared" ref="CJ95:CJ114" si="40">SUM(CG95:CI95)</f>
        <v>0</v>
      </c>
      <c r="CK95" s="545" t="b">
        <f t="shared" ref="CK95:CK114" si="41">COUNTIF($Z$3:$Z2078,$Y95)&gt;1</f>
        <v>0</v>
      </c>
      <c r="CL95" s="337"/>
      <c r="CM95" s="337"/>
      <c r="CN95" s="337"/>
      <c r="CO95" s="337"/>
    </row>
    <row r="96" spans="1:94" ht="15.75" customHeight="1">
      <c r="A96" s="537" t="s">
        <v>10</v>
      </c>
      <c r="B96" s="537" t="s">
        <v>11</v>
      </c>
      <c r="C96" s="537" t="s">
        <v>12</v>
      </c>
      <c r="D96" s="537" t="s">
        <v>13</v>
      </c>
      <c r="E96" s="537" t="s">
        <v>3756</v>
      </c>
      <c r="F96" s="538" t="str">
        <f t="array" ref="F96">IFERROR(INDEX(UIID!$K$2:$K999, MATCH(CONCATENATE(B96,D96,G96,J96), UIID!$B$2:$B999&amp;UIID!$D$2:$D999&amp;UIID!$G$2:$G999&amp;UIID!$H$2:$H999, 0),), "Not Found")</f>
        <v>0722-0018</v>
      </c>
      <c r="G96" s="537" t="s">
        <v>2210</v>
      </c>
      <c r="H96" s="537"/>
      <c r="I96" s="537" t="s">
        <v>4321</v>
      </c>
      <c r="J96" s="537" t="s">
        <v>588</v>
      </c>
      <c r="K96" s="537">
        <v>10.311030190164001</v>
      </c>
      <c r="L96" s="537">
        <v>123.89675499623</v>
      </c>
      <c r="M96" s="537" t="s">
        <v>5152</v>
      </c>
      <c r="N96" s="537" t="s">
        <v>5153</v>
      </c>
      <c r="O96" s="537" t="s">
        <v>15</v>
      </c>
      <c r="P96" s="537" t="s">
        <v>16</v>
      </c>
      <c r="Q96" s="537" t="s">
        <v>21</v>
      </c>
      <c r="R96" s="537" t="s">
        <v>2222</v>
      </c>
      <c r="S96" s="541"/>
      <c r="T96" s="541" t="s">
        <v>2211</v>
      </c>
      <c r="U96" s="539" t="s">
        <v>5154</v>
      </c>
      <c r="V96" s="541"/>
      <c r="W96" s="537" t="s">
        <v>22</v>
      </c>
      <c r="X96" s="537" t="s">
        <v>469</v>
      </c>
      <c r="Y96" s="541" t="s">
        <v>9000</v>
      </c>
      <c r="Z96" s="540">
        <v>44564</v>
      </c>
      <c r="AA96" s="540"/>
      <c r="AB96" s="537" t="s">
        <v>4158</v>
      </c>
      <c r="AC96" s="537"/>
      <c r="AD96" s="537" t="s">
        <v>4159</v>
      </c>
      <c r="AE96" s="537"/>
      <c r="AF96" s="537" t="s">
        <v>9001</v>
      </c>
      <c r="AG96" s="537" t="s">
        <v>22</v>
      </c>
      <c r="AH96" s="537" t="s">
        <v>4283</v>
      </c>
      <c r="AI96" s="541"/>
      <c r="AJ96" s="541"/>
      <c r="AK96" s="541"/>
      <c r="AL96" s="541"/>
      <c r="AM96" s="541"/>
      <c r="AN96" s="541"/>
      <c r="AO96" s="541"/>
      <c r="AP96" s="541"/>
      <c r="AQ96" s="541"/>
      <c r="AR96" s="541"/>
      <c r="AS96" s="541"/>
      <c r="AT96" s="541"/>
      <c r="AU96" s="541"/>
      <c r="AV96" s="541"/>
      <c r="AW96" s="541"/>
      <c r="AX96" s="541"/>
      <c r="AY96" s="541"/>
      <c r="AZ96" s="541"/>
      <c r="BA96" s="541"/>
      <c r="BB96" s="541"/>
      <c r="BC96" s="541"/>
      <c r="BD96" s="541"/>
      <c r="BE96" s="541"/>
      <c r="BF96" s="541"/>
      <c r="BG96" s="541"/>
      <c r="BH96" s="541"/>
      <c r="BI96" s="541"/>
      <c r="BJ96" s="541"/>
      <c r="BK96" s="541"/>
      <c r="BL96" s="541"/>
      <c r="BM96" s="541"/>
      <c r="BN96" s="541"/>
      <c r="BO96" s="541"/>
      <c r="BP96" s="541"/>
      <c r="BQ96" s="541"/>
      <c r="BR96" s="541"/>
      <c r="BS96" s="541"/>
      <c r="BT96" s="542"/>
      <c r="BU96" s="541"/>
      <c r="BV96" s="543" t="s">
        <v>10218</v>
      </c>
      <c r="BW96" s="544"/>
      <c r="BX96" s="545"/>
      <c r="BY96" s="546"/>
      <c r="BZ96" s="547"/>
      <c r="CA96" s="547"/>
      <c r="CB96" s="546"/>
      <c r="CC96" s="547"/>
      <c r="CD96" s="544"/>
      <c r="CE96" s="545"/>
      <c r="CF96" s="548"/>
      <c r="CG96" s="548">
        <f t="shared" si="37"/>
        <v>0</v>
      </c>
      <c r="CH96" s="548">
        <f t="shared" si="38"/>
        <v>0</v>
      </c>
      <c r="CI96" s="548">
        <f t="shared" si="39"/>
        <v>0</v>
      </c>
      <c r="CJ96" s="548">
        <f t="shared" si="40"/>
        <v>0</v>
      </c>
      <c r="CK96" s="545" t="b">
        <f t="shared" si="41"/>
        <v>0</v>
      </c>
      <c r="CL96" s="337"/>
      <c r="CM96" s="337"/>
      <c r="CN96" s="337"/>
      <c r="CO96" s="337"/>
    </row>
    <row r="97" spans="1:93" ht="15.75" customHeight="1">
      <c r="A97" s="537" t="s">
        <v>10</v>
      </c>
      <c r="B97" s="537" t="s">
        <v>11</v>
      </c>
      <c r="C97" s="537" t="s">
        <v>378</v>
      </c>
      <c r="D97" s="537" t="s">
        <v>374</v>
      </c>
      <c r="E97" s="537" t="s">
        <v>3756</v>
      </c>
      <c r="F97" s="538" t="str">
        <f t="array" ref="F97">IFERROR(INDEX(UIID!$K$2:$K999, MATCH(CONCATENATE(B97,D97,G97,J97), UIID!$B$2:$B999&amp;UIID!$D$2:$D999&amp;UIID!$G$2:$G999&amp;UIID!$H$2:$H999, 0),), "Not Found")</f>
        <v>0722-0002</v>
      </c>
      <c r="G97" s="537" t="s">
        <v>685</v>
      </c>
      <c r="H97" s="537" t="s">
        <v>5205</v>
      </c>
      <c r="I97" s="537" t="s">
        <v>5206</v>
      </c>
      <c r="J97" s="537" t="s">
        <v>3758</v>
      </c>
      <c r="K97" s="537">
        <v>10.3319266775288</v>
      </c>
      <c r="L97" s="537">
        <v>123.945461978983</v>
      </c>
      <c r="M97" s="537" t="s">
        <v>687</v>
      </c>
      <c r="N97" s="537" t="s">
        <v>5207</v>
      </c>
      <c r="O97" s="537" t="s">
        <v>15</v>
      </c>
      <c r="P97" s="537" t="s">
        <v>16</v>
      </c>
      <c r="Q97" s="537" t="s">
        <v>21</v>
      </c>
      <c r="R97" s="537" t="s">
        <v>3006</v>
      </c>
      <c r="S97" s="537"/>
      <c r="T97" s="537" t="s">
        <v>690</v>
      </c>
      <c r="U97" s="539" t="s">
        <v>5208</v>
      </c>
      <c r="V97" s="537"/>
      <c r="W97" s="537" t="s">
        <v>22</v>
      </c>
      <c r="X97" s="537" t="s">
        <v>691</v>
      </c>
      <c r="Y97" s="537">
        <v>607020079</v>
      </c>
      <c r="Z97" s="540">
        <v>38961</v>
      </c>
      <c r="AA97" s="540"/>
      <c r="AB97" s="537" t="s">
        <v>4158</v>
      </c>
      <c r="AC97" s="537"/>
      <c r="AD97" s="537" t="s">
        <v>4159</v>
      </c>
      <c r="AE97" s="537"/>
      <c r="AF97" s="537" t="s">
        <v>4283</v>
      </c>
      <c r="AG97" s="537" t="s">
        <v>4283</v>
      </c>
      <c r="AH97" s="537" t="s">
        <v>4283</v>
      </c>
      <c r="AI97" s="541"/>
      <c r="AJ97" s="541"/>
      <c r="AK97" s="541"/>
      <c r="AL97" s="541"/>
      <c r="AM97" s="541"/>
      <c r="AN97" s="541"/>
      <c r="AO97" s="541"/>
      <c r="AP97" s="541"/>
      <c r="AQ97" s="541"/>
      <c r="AR97" s="541"/>
      <c r="AS97" s="541"/>
      <c r="AT97" s="541"/>
      <c r="AU97" s="541"/>
      <c r="AV97" s="541"/>
      <c r="AW97" s="541"/>
      <c r="AX97" s="541"/>
      <c r="AY97" s="541"/>
      <c r="AZ97" s="541"/>
      <c r="BA97" s="541"/>
      <c r="BB97" s="541"/>
      <c r="BC97" s="541"/>
      <c r="BD97" s="541"/>
      <c r="BE97" s="541"/>
      <c r="BF97" s="541"/>
      <c r="BG97" s="541"/>
      <c r="BH97" s="541"/>
      <c r="BI97" s="541"/>
      <c r="BJ97" s="541"/>
      <c r="BK97" s="541"/>
      <c r="BL97" s="541"/>
      <c r="BM97" s="541"/>
      <c r="BN97" s="541"/>
      <c r="BO97" s="541"/>
      <c r="BP97" s="541"/>
      <c r="BQ97" s="541"/>
      <c r="BR97" s="541"/>
      <c r="BS97" s="541"/>
      <c r="BT97" s="542"/>
      <c r="BU97" s="541"/>
      <c r="BV97" s="543" t="s">
        <v>10218</v>
      </c>
      <c r="BW97" s="544"/>
      <c r="BX97" s="545"/>
      <c r="BY97" s="546"/>
      <c r="BZ97" s="547"/>
      <c r="CA97" s="547"/>
      <c r="CB97" s="546"/>
      <c r="CC97" s="547"/>
      <c r="CD97" s="544"/>
      <c r="CE97" s="545"/>
      <c r="CF97" s="548"/>
      <c r="CG97" s="548">
        <f t="shared" si="37"/>
        <v>0</v>
      </c>
      <c r="CH97" s="548">
        <f t="shared" si="38"/>
        <v>0</v>
      </c>
      <c r="CI97" s="548">
        <f t="shared" si="39"/>
        <v>0</v>
      </c>
      <c r="CJ97" s="548">
        <f t="shared" si="40"/>
        <v>0</v>
      </c>
      <c r="CK97" s="545" t="b">
        <f t="shared" si="41"/>
        <v>0</v>
      </c>
      <c r="CL97" s="337"/>
      <c r="CM97" s="337"/>
      <c r="CN97" s="337"/>
      <c r="CO97" s="337"/>
    </row>
    <row r="98" spans="1:93" ht="15.75" customHeight="1">
      <c r="A98" s="537" t="s">
        <v>10</v>
      </c>
      <c r="B98" s="537" t="s">
        <v>11</v>
      </c>
      <c r="C98" s="537" t="s">
        <v>378</v>
      </c>
      <c r="D98" s="537" t="s">
        <v>374</v>
      </c>
      <c r="E98" s="537" t="s">
        <v>3756</v>
      </c>
      <c r="F98" s="538" t="str">
        <f t="array" ref="F98">IFERROR(INDEX(UIID!$K$2:$K999, MATCH(CONCATENATE(B98,D98,G98,J98), UIID!$B$2:$B999&amp;UIID!$D$2:$D999&amp;UIID!$G$2:$G999&amp;UIID!$H$2:$H999, 0),), "Not Found")</f>
        <v>0722-0002</v>
      </c>
      <c r="G98" s="537" t="s">
        <v>685</v>
      </c>
      <c r="H98" s="537" t="s">
        <v>5205</v>
      </c>
      <c r="I98" s="537" t="s">
        <v>5206</v>
      </c>
      <c r="J98" s="537" t="s">
        <v>3758</v>
      </c>
      <c r="K98" s="537">
        <v>10.3319266775288</v>
      </c>
      <c r="L98" s="537">
        <v>123.945461978983</v>
      </c>
      <c r="M98" s="537" t="s">
        <v>687</v>
      </c>
      <c r="N98" s="537" t="s">
        <v>5207</v>
      </c>
      <c r="O98" s="537" t="s">
        <v>15</v>
      </c>
      <c r="P98" s="537" t="s">
        <v>16</v>
      </c>
      <c r="Q98" s="537" t="s">
        <v>21</v>
      </c>
      <c r="R98" s="537" t="s">
        <v>3006</v>
      </c>
      <c r="S98" s="537"/>
      <c r="T98" s="537" t="s">
        <v>692</v>
      </c>
      <c r="U98" s="539" t="s">
        <v>5208</v>
      </c>
      <c r="V98" s="537"/>
      <c r="W98" s="537" t="s">
        <v>22</v>
      </c>
      <c r="X98" s="537" t="s">
        <v>693</v>
      </c>
      <c r="Y98" s="537">
        <v>607020080</v>
      </c>
      <c r="Z98" s="540">
        <v>38961</v>
      </c>
      <c r="AA98" s="540"/>
      <c r="AB98" s="537" t="s">
        <v>4158</v>
      </c>
      <c r="AC98" s="537"/>
      <c r="AD98" s="537" t="s">
        <v>4159</v>
      </c>
      <c r="AE98" s="537"/>
      <c r="AF98" s="537" t="s">
        <v>4283</v>
      </c>
      <c r="AG98" s="537" t="s">
        <v>4283</v>
      </c>
      <c r="AH98" s="537" t="s">
        <v>4283</v>
      </c>
      <c r="AI98" s="541"/>
      <c r="AJ98" s="541"/>
      <c r="AK98" s="541"/>
      <c r="AL98" s="541"/>
      <c r="AM98" s="541"/>
      <c r="AN98" s="541"/>
      <c r="AO98" s="541"/>
      <c r="AP98" s="541"/>
      <c r="AQ98" s="541"/>
      <c r="AR98" s="541"/>
      <c r="AS98" s="541"/>
      <c r="AT98" s="541"/>
      <c r="AU98" s="541"/>
      <c r="AV98" s="541"/>
      <c r="AW98" s="541"/>
      <c r="AX98" s="541"/>
      <c r="AY98" s="541"/>
      <c r="AZ98" s="541"/>
      <c r="BA98" s="541"/>
      <c r="BB98" s="541"/>
      <c r="BC98" s="541"/>
      <c r="BD98" s="541"/>
      <c r="BE98" s="541"/>
      <c r="BF98" s="541"/>
      <c r="BG98" s="541"/>
      <c r="BH98" s="541"/>
      <c r="BI98" s="541"/>
      <c r="BJ98" s="541"/>
      <c r="BK98" s="541"/>
      <c r="BL98" s="541"/>
      <c r="BM98" s="541"/>
      <c r="BN98" s="541"/>
      <c r="BO98" s="541"/>
      <c r="BP98" s="541"/>
      <c r="BQ98" s="541"/>
      <c r="BR98" s="541"/>
      <c r="BS98" s="541"/>
      <c r="BT98" s="542"/>
      <c r="BU98" s="541"/>
      <c r="BV98" s="543" t="s">
        <v>10218</v>
      </c>
      <c r="BW98" s="544"/>
      <c r="BX98" s="545"/>
      <c r="BY98" s="546"/>
      <c r="BZ98" s="547"/>
      <c r="CA98" s="547"/>
      <c r="CB98" s="546"/>
      <c r="CC98" s="547"/>
      <c r="CD98" s="544"/>
      <c r="CE98" s="545"/>
      <c r="CF98" s="548"/>
      <c r="CG98" s="548">
        <f t="shared" si="37"/>
        <v>0</v>
      </c>
      <c r="CH98" s="548">
        <f t="shared" si="38"/>
        <v>0</v>
      </c>
      <c r="CI98" s="548">
        <f t="shared" si="39"/>
        <v>0</v>
      </c>
      <c r="CJ98" s="548">
        <f t="shared" si="40"/>
        <v>0</v>
      </c>
      <c r="CK98" s="545" t="b">
        <f t="shared" si="41"/>
        <v>0</v>
      </c>
      <c r="CL98" s="337"/>
      <c r="CM98" s="337"/>
      <c r="CN98" s="337"/>
      <c r="CO98" s="337"/>
    </row>
    <row r="99" spans="1:93" ht="15.75" customHeight="1">
      <c r="A99" s="537" t="s">
        <v>10</v>
      </c>
      <c r="B99" s="537" t="s">
        <v>11</v>
      </c>
      <c r="C99" s="537" t="s">
        <v>378</v>
      </c>
      <c r="D99" s="537" t="s">
        <v>374</v>
      </c>
      <c r="E99" s="537" t="s">
        <v>3756</v>
      </c>
      <c r="F99" s="538" t="str">
        <f t="array" ref="F99">IFERROR(INDEX(UIID!$K$2:$K999, MATCH(CONCATENATE(B99,D99,G99,J99), UIID!$B$2:$B999&amp;UIID!$D$2:$D999&amp;UIID!$G$2:$G999&amp;UIID!$H$2:$H999, 0),), "Not Found")</f>
        <v>0722-0002</v>
      </c>
      <c r="G99" s="537" t="s">
        <v>685</v>
      </c>
      <c r="H99" s="537" t="s">
        <v>5205</v>
      </c>
      <c r="I99" s="537" t="s">
        <v>5206</v>
      </c>
      <c r="J99" s="537" t="s">
        <v>3758</v>
      </c>
      <c r="K99" s="537">
        <v>10.3319266775288</v>
      </c>
      <c r="L99" s="537">
        <v>123.945461978983</v>
      </c>
      <c r="M99" s="537" t="s">
        <v>687</v>
      </c>
      <c r="N99" s="537" t="s">
        <v>5207</v>
      </c>
      <c r="O99" s="537" t="s">
        <v>15</v>
      </c>
      <c r="P99" s="537" t="s">
        <v>16</v>
      </c>
      <c r="Q99" s="537" t="s">
        <v>21</v>
      </c>
      <c r="R99" s="537" t="s">
        <v>3006</v>
      </c>
      <c r="S99" s="537"/>
      <c r="T99" s="537" t="s">
        <v>694</v>
      </c>
      <c r="U99" s="539" t="s">
        <v>5208</v>
      </c>
      <c r="V99" s="537"/>
      <c r="W99" s="537" t="s">
        <v>22</v>
      </c>
      <c r="X99" s="537" t="s">
        <v>695</v>
      </c>
      <c r="Y99" s="537">
        <v>607020081</v>
      </c>
      <c r="Z99" s="540">
        <v>38961</v>
      </c>
      <c r="AA99" s="540"/>
      <c r="AB99" s="537" t="s">
        <v>4158</v>
      </c>
      <c r="AC99" s="537"/>
      <c r="AD99" s="537" t="s">
        <v>4159</v>
      </c>
      <c r="AE99" s="537"/>
      <c r="AF99" s="537" t="s">
        <v>4283</v>
      </c>
      <c r="AG99" s="537" t="s">
        <v>4283</v>
      </c>
      <c r="AH99" s="537" t="s">
        <v>4283</v>
      </c>
      <c r="AI99" s="541"/>
      <c r="AJ99" s="541"/>
      <c r="AK99" s="541"/>
      <c r="AL99" s="541"/>
      <c r="AM99" s="541"/>
      <c r="AN99" s="541"/>
      <c r="AO99" s="541"/>
      <c r="AP99" s="541"/>
      <c r="AQ99" s="541"/>
      <c r="AR99" s="541"/>
      <c r="AS99" s="541"/>
      <c r="AT99" s="541"/>
      <c r="AU99" s="541"/>
      <c r="AV99" s="541"/>
      <c r="AW99" s="541"/>
      <c r="AX99" s="541"/>
      <c r="AY99" s="541"/>
      <c r="AZ99" s="541"/>
      <c r="BA99" s="541"/>
      <c r="BB99" s="541"/>
      <c r="BC99" s="541"/>
      <c r="BD99" s="541"/>
      <c r="BE99" s="541"/>
      <c r="BF99" s="541"/>
      <c r="BG99" s="541"/>
      <c r="BH99" s="541"/>
      <c r="BI99" s="541"/>
      <c r="BJ99" s="541"/>
      <c r="BK99" s="541"/>
      <c r="BL99" s="541"/>
      <c r="BM99" s="541"/>
      <c r="BN99" s="541"/>
      <c r="BO99" s="541"/>
      <c r="BP99" s="541"/>
      <c r="BQ99" s="541"/>
      <c r="BR99" s="541"/>
      <c r="BS99" s="541"/>
      <c r="BT99" s="542"/>
      <c r="BU99" s="541"/>
      <c r="BV99" s="543" t="s">
        <v>10218</v>
      </c>
      <c r="BW99" s="544"/>
      <c r="BX99" s="545"/>
      <c r="BY99" s="546"/>
      <c r="BZ99" s="547"/>
      <c r="CA99" s="547"/>
      <c r="CB99" s="546"/>
      <c r="CC99" s="547"/>
      <c r="CD99" s="544"/>
      <c r="CE99" s="545"/>
      <c r="CF99" s="548"/>
      <c r="CG99" s="548">
        <f t="shared" si="37"/>
        <v>0</v>
      </c>
      <c r="CH99" s="548">
        <f t="shared" si="38"/>
        <v>0</v>
      </c>
      <c r="CI99" s="548">
        <f t="shared" si="39"/>
        <v>0</v>
      </c>
      <c r="CJ99" s="548">
        <f t="shared" si="40"/>
        <v>0</v>
      </c>
      <c r="CK99" s="545" t="b">
        <f t="shared" si="41"/>
        <v>0</v>
      </c>
      <c r="CL99" s="337"/>
      <c r="CM99" s="337"/>
      <c r="CN99" s="337"/>
      <c r="CO99" s="337"/>
    </row>
    <row r="100" spans="1:93" ht="15.75" customHeight="1">
      <c r="A100" s="541" t="s">
        <v>10</v>
      </c>
      <c r="B100" s="537" t="s">
        <v>11</v>
      </c>
      <c r="C100" s="537" t="s">
        <v>28</v>
      </c>
      <c r="D100" s="537" t="s">
        <v>977</v>
      </c>
      <c r="E100" s="537" t="s">
        <v>28</v>
      </c>
      <c r="F100" s="538" t="str">
        <f t="array" ref="F100">IFERROR(INDEX(UIID!$K$2:$K999, MATCH(CONCATENATE(B100,D100,G100,J100), UIID!$B$2:$B999&amp;UIID!$D$2:$D999&amp;UIID!$G$2:$G999&amp;UIID!$H$2:$H999, 0),), "Not Found")</f>
        <v>0722-0006</v>
      </c>
      <c r="G100" s="537" t="s">
        <v>978</v>
      </c>
      <c r="H100" s="537"/>
      <c r="I100" s="537" t="s">
        <v>5373</v>
      </c>
      <c r="J100" s="537" t="s">
        <v>979</v>
      </c>
      <c r="K100" s="537">
        <v>10.240751790415899</v>
      </c>
      <c r="L100" s="537">
        <v>123.782118194324</v>
      </c>
      <c r="M100" s="537" t="s">
        <v>980</v>
      </c>
      <c r="N100" s="537" t="s">
        <v>5374</v>
      </c>
      <c r="O100" s="537" t="s">
        <v>15</v>
      </c>
      <c r="P100" s="537" t="s">
        <v>16</v>
      </c>
      <c r="Q100" s="537" t="s">
        <v>21</v>
      </c>
      <c r="R100" s="537" t="s">
        <v>2230</v>
      </c>
      <c r="S100" s="537"/>
      <c r="T100" s="537" t="s">
        <v>981</v>
      </c>
      <c r="U100" s="539" t="s">
        <v>5375</v>
      </c>
      <c r="V100" s="537"/>
      <c r="W100" s="537" t="s">
        <v>22</v>
      </c>
      <c r="X100" s="537" t="s">
        <v>982</v>
      </c>
      <c r="Y100" s="537">
        <v>707020123</v>
      </c>
      <c r="Z100" s="540">
        <v>39266</v>
      </c>
      <c r="AA100" s="540"/>
      <c r="AB100" s="537" t="s">
        <v>4158</v>
      </c>
      <c r="AC100" s="537"/>
      <c r="AD100" s="537" t="s">
        <v>4159</v>
      </c>
      <c r="AE100" s="537"/>
      <c r="AF100" s="537" t="s">
        <v>4283</v>
      </c>
      <c r="AG100" s="537" t="s">
        <v>4283</v>
      </c>
      <c r="AH100" s="537" t="s">
        <v>4283</v>
      </c>
      <c r="AI100" s="541"/>
      <c r="AJ100" s="541"/>
      <c r="AK100" s="541"/>
      <c r="AL100" s="541"/>
      <c r="AM100" s="541"/>
      <c r="AN100" s="541"/>
      <c r="AO100" s="541"/>
      <c r="AP100" s="541"/>
      <c r="AQ100" s="541"/>
      <c r="AR100" s="541"/>
      <c r="AS100" s="541"/>
      <c r="AT100" s="541"/>
      <c r="AU100" s="541"/>
      <c r="AV100" s="541"/>
      <c r="AW100" s="541"/>
      <c r="AX100" s="541"/>
      <c r="AY100" s="541"/>
      <c r="AZ100" s="541"/>
      <c r="BA100" s="541"/>
      <c r="BB100" s="541"/>
      <c r="BC100" s="541"/>
      <c r="BD100" s="541"/>
      <c r="BE100" s="541"/>
      <c r="BF100" s="541"/>
      <c r="BG100" s="541"/>
      <c r="BH100" s="541"/>
      <c r="BI100" s="541"/>
      <c r="BJ100" s="541"/>
      <c r="BK100" s="541"/>
      <c r="BL100" s="541"/>
      <c r="BM100" s="541"/>
      <c r="BN100" s="541"/>
      <c r="BO100" s="541"/>
      <c r="BP100" s="541"/>
      <c r="BQ100" s="541"/>
      <c r="BR100" s="541"/>
      <c r="BS100" s="541"/>
      <c r="BT100" s="542"/>
      <c r="BU100" s="541"/>
      <c r="BV100" s="543" t="s">
        <v>10218</v>
      </c>
      <c r="BW100" s="544"/>
      <c r="BX100" s="545"/>
      <c r="BY100" s="546"/>
      <c r="BZ100" s="547"/>
      <c r="CA100" s="547"/>
      <c r="CB100" s="546"/>
      <c r="CC100" s="547"/>
      <c r="CD100" s="544"/>
      <c r="CE100" s="545"/>
      <c r="CF100" s="548"/>
      <c r="CG100" s="548">
        <f t="shared" si="37"/>
        <v>0</v>
      </c>
      <c r="CH100" s="548">
        <f t="shared" si="38"/>
        <v>0</v>
      </c>
      <c r="CI100" s="548">
        <f t="shared" si="39"/>
        <v>0</v>
      </c>
      <c r="CJ100" s="548">
        <f t="shared" si="40"/>
        <v>0</v>
      </c>
      <c r="CK100" s="545" t="b">
        <f t="shared" si="41"/>
        <v>0</v>
      </c>
      <c r="CL100" s="337"/>
      <c r="CM100" s="337"/>
      <c r="CN100" s="337"/>
      <c r="CO100" s="337"/>
    </row>
    <row r="101" spans="1:93" ht="15.75" customHeight="1">
      <c r="A101" s="541" t="s">
        <v>10</v>
      </c>
      <c r="B101" s="537" t="s">
        <v>11</v>
      </c>
      <c r="C101" s="537" t="s">
        <v>176</v>
      </c>
      <c r="D101" s="537" t="s">
        <v>3759</v>
      </c>
      <c r="E101" s="537" t="s">
        <v>3756</v>
      </c>
      <c r="F101" s="538" t="str">
        <f t="array" ref="F101">IFERROR(INDEX(UIID!$K$2:$K999, MATCH(CONCATENATE(B101,D101,G101,J101), UIID!$B$2:$B999&amp;UIID!$D$2:$D999&amp;UIID!$G$2:$G999&amp;UIID!$H$2:$H999, 0),), "Not Found")</f>
        <v>0722-0005</v>
      </c>
      <c r="G101" s="898" t="s">
        <v>1082</v>
      </c>
      <c r="H101" s="537"/>
      <c r="I101" s="537"/>
      <c r="J101" s="537" t="s">
        <v>1083</v>
      </c>
      <c r="K101" s="537">
        <v>10.2847066895862</v>
      </c>
      <c r="L101" s="537">
        <v>123.94374809925201</v>
      </c>
      <c r="M101" s="537" t="s">
        <v>1084</v>
      </c>
      <c r="N101" s="537"/>
      <c r="O101" s="537" t="s">
        <v>15</v>
      </c>
      <c r="P101" s="537" t="s">
        <v>16</v>
      </c>
      <c r="Q101" s="537" t="s">
        <v>21</v>
      </c>
      <c r="R101" s="537" t="s">
        <v>3006</v>
      </c>
      <c r="S101" s="537"/>
      <c r="T101" s="537" t="s">
        <v>1086</v>
      </c>
      <c r="U101" s="537"/>
      <c r="V101" s="537"/>
      <c r="W101" s="537" t="s">
        <v>22</v>
      </c>
      <c r="X101" s="537" t="s">
        <v>506</v>
      </c>
      <c r="Y101" s="537">
        <v>707020038</v>
      </c>
      <c r="Z101" s="540">
        <v>39183</v>
      </c>
      <c r="AA101" s="540"/>
      <c r="AB101" s="537" t="s">
        <v>4158</v>
      </c>
      <c r="AC101" s="537"/>
      <c r="AD101" s="537" t="s">
        <v>4159</v>
      </c>
      <c r="AE101" s="537"/>
      <c r="AF101" s="537" t="s">
        <v>4283</v>
      </c>
      <c r="AG101" s="537" t="s">
        <v>4283</v>
      </c>
      <c r="AH101" s="537" t="s">
        <v>4283</v>
      </c>
      <c r="AI101" s="541"/>
      <c r="AJ101" s="541"/>
      <c r="AK101" s="541"/>
      <c r="AL101" s="541"/>
      <c r="AM101" s="541"/>
      <c r="AN101" s="541"/>
      <c r="AO101" s="541"/>
      <c r="AP101" s="541"/>
      <c r="AQ101" s="541"/>
      <c r="AR101" s="541"/>
      <c r="AS101" s="541"/>
      <c r="AT101" s="541"/>
      <c r="AU101" s="541"/>
      <c r="AV101" s="541"/>
      <c r="AW101" s="541"/>
      <c r="AX101" s="541"/>
      <c r="AY101" s="541"/>
      <c r="AZ101" s="541"/>
      <c r="BA101" s="541"/>
      <c r="BB101" s="541"/>
      <c r="BC101" s="541"/>
      <c r="BD101" s="541"/>
      <c r="BE101" s="541"/>
      <c r="BF101" s="541"/>
      <c r="BG101" s="541"/>
      <c r="BH101" s="541"/>
      <c r="BI101" s="541"/>
      <c r="BJ101" s="541"/>
      <c r="BK101" s="541"/>
      <c r="BL101" s="541"/>
      <c r="BM101" s="541"/>
      <c r="BN101" s="541"/>
      <c r="BO101" s="541"/>
      <c r="BP101" s="541"/>
      <c r="BQ101" s="541"/>
      <c r="BR101" s="541"/>
      <c r="BS101" s="541"/>
      <c r="BT101" s="542"/>
      <c r="BU101" s="541"/>
      <c r="BV101" s="543" t="s">
        <v>10218</v>
      </c>
      <c r="BW101" s="544"/>
      <c r="BX101" s="545"/>
      <c r="BY101" s="546"/>
      <c r="BZ101" s="547"/>
      <c r="CA101" s="547"/>
      <c r="CB101" s="546"/>
      <c r="CC101" s="547"/>
      <c r="CD101" s="544"/>
      <c r="CE101" s="545"/>
      <c r="CF101" s="548"/>
      <c r="CG101" s="548">
        <f t="shared" si="37"/>
        <v>0</v>
      </c>
      <c r="CH101" s="548">
        <f t="shared" si="38"/>
        <v>0</v>
      </c>
      <c r="CI101" s="548">
        <f t="shared" si="39"/>
        <v>0</v>
      </c>
      <c r="CJ101" s="548">
        <f t="shared" si="40"/>
        <v>0</v>
      </c>
      <c r="CK101" s="545" t="b">
        <f t="shared" si="41"/>
        <v>0</v>
      </c>
      <c r="CL101" s="337"/>
      <c r="CM101" s="337"/>
      <c r="CN101" s="337"/>
      <c r="CO101" s="337"/>
    </row>
    <row r="102" spans="1:93" ht="15.75" customHeight="1">
      <c r="A102" s="541" t="s">
        <v>10</v>
      </c>
      <c r="B102" s="537" t="s">
        <v>11</v>
      </c>
      <c r="C102" s="537" t="s">
        <v>176</v>
      </c>
      <c r="D102" s="537" t="s">
        <v>3759</v>
      </c>
      <c r="E102" s="537" t="s">
        <v>3756</v>
      </c>
      <c r="F102" s="538" t="str">
        <f t="array" ref="F102">IFERROR(INDEX(UIID!$K$2:$K999, MATCH(CONCATENATE(B102,D102,G102,J102), UIID!$B$2:$B999&amp;UIID!$D$2:$D999&amp;UIID!$G$2:$G999&amp;UIID!$H$2:$H999, 0),), "Not Found")</f>
        <v>0722-0005</v>
      </c>
      <c r="G102" s="898" t="s">
        <v>1082</v>
      </c>
      <c r="H102" s="537"/>
      <c r="I102" s="537"/>
      <c r="J102" s="537" t="s">
        <v>1083</v>
      </c>
      <c r="K102" s="537">
        <v>10.2847066895862</v>
      </c>
      <c r="L102" s="537">
        <v>123.94374809925201</v>
      </c>
      <c r="M102" s="537" t="s">
        <v>1084</v>
      </c>
      <c r="N102" s="537"/>
      <c r="O102" s="537" t="s">
        <v>15</v>
      </c>
      <c r="P102" s="537" t="s">
        <v>16</v>
      </c>
      <c r="Q102" s="537" t="s">
        <v>21</v>
      </c>
      <c r="R102" s="537" t="s">
        <v>3006</v>
      </c>
      <c r="S102" s="537"/>
      <c r="T102" s="537" t="s">
        <v>1087</v>
      </c>
      <c r="U102" s="537"/>
      <c r="V102" s="537"/>
      <c r="W102" s="537" t="s">
        <v>22</v>
      </c>
      <c r="X102" s="537" t="s">
        <v>506</v>
      </c>
      <c r="Y102" s="537">
        <v>707020039</v>
      </c>
      <c r="Z102" s="540">
        <v>39183</v>
      </c>
      <c r="AA102" s="540"/>
      <c r="AB102" s="537" t="s">
        <v>4158</v>
      </c>
      <c r="AC102" s="537"/>
      <c r="AD102" s="537" t="s">
        <v>4159</v>
      </c>
      <c r="AE102" s="537"/>
      <c r="AF102" s="537" t="s">
        <v>4283</v>
      </c>
      <c r="AG102" s="537" t="s">
        <v>4283</v>
      </c>
      <c r="AH102" s="537" t="s">
        <v>4283</v>
      </c>
      <c r="AI102" s="541"/>
      <c r="AJ102" s="541"/>
      <c r="AK102" s="541"/>
      <c r="AL102" s="541"/>
      <c r="AM102" s="541"/>
      <c r="AN102" s="541"/>
      <c r="AO102" s="541"/>
      <c r="AP102" s="541"/>
      <c r="AQ102" s="541"/>
      <c r="AR102" s="541"/>
      <c r="AS102" s="541"/>
      <c r="AT102" s="541"/>
      <c r="AU102" s="541"/>
      <c r="AV102" s="541"/>
      <c r="AW102" s="541"/>
      <c r="AX102" s="541"/>
      <c r="AY102" s="541"/>
      <c r="AZ102" s="541"/>
      <c r="BA102" s="541"/>
      <c r="BB102" s="541"/>
      <c r="BC102" s="541"/>
      <c r="BD102" s="541"/>
      <c r="BE102" s="541"/>
      <c r="BF102" s="541"/>
      <c r="BG102" s="541"/>
      <c r="BH102" s="541"/>
      <c r="BI102" s="541"/>
      <c r="BJ102" s="541"/>
      <c r="BK102" s="541"/>
      <c r="BL102" s="541"/>
      <c r="BM102" s="541"/>
      <c r="BN102" s="541"/>
      <c r="BO102" s="541"/>
      <c r="BP102" s="541"/>
      <c r="BQ102" s="541"/>
      <c r="BR102" s="541"/>
      <c r="BS102" s="541"/>
      <c r="BT102" s="542"/>
      <c r="BU102" s="541"/>
      <c r="BV102" s="543" t="s">
        <v>10218</v>
      </c>
      <c r="BW102" s="544"/>
      <c r="BX102" s="545"/>
      <c r="BY102" s="546"/>
      <c r="BZ102" s="547"/>
      <c r="CA102" s="547"/>
      <c r="CB102" s="546"/>
      <c r="CC102" s="547"/>
      <c r="CD102" s="544"/>
      <c r="CE102" s="545"/>
      <c r="CF102" s="548"/>
      <c r="CG102" s="548">
        <f t="shared" si="37"/>
        <v>0</v>
      </c>
      <c r="CH102" s="548">
        <f t="shared" si="38"/>
        <v>0</v>
      </c>
      <c r="CI102" s="548">
        <f t="shared" si="39"/>
        <v>0</v>
      </c>
      <c r="CJ102" s="548">
        <f t="shared" si="40"/>
        <v>0</v>
      </c>
      <c r="CK102" s="545" t="b">
        <f t="shared" si="41"/>
        <v>0</v>
      </c>
      <c r="CL102" s="337"/>
      <c r="CM102" s="337"/>
      <c r="CN102" s="337"/>
      <c r="CO102" s="337"/>
    </row>
    <row r="103" spans="1:93" ht="15.75" customHeight="1">
      <c r="A103" s="541" t="s">
        <v>10</v>
      </c>
      <c r="B103" s="537" t="s">
        <v>11</v>
      </c>
      <c r="C103" s="537" t="s">
        <v>13</v>
      </c>
      <c r="D103" s="537" t="s">
        <v>13</v>
      </c>
      <c r="E103" s="537" t="s">
        <v>3756</v>
      </c>
      <c r="F103" s="538" t="str">
        <f t="array" ref="F103">IFERROR(INDEX(UIID!$K$2:$K999, MATCH(CONCATENATE(B103,D103,G103,J103), UIID!$B$2:$B999&amp;UIID!$D$2:$D999&amp;UIID!$G$2:$G999&amp;UIID!$H$2:$H999, 0),), "Not Found")</f>
        <v>0722-0032</v>
      </c>
      <c r="G103" s="537" t="s">
        <v>1186</v>
      </c>
      <c r="H103" s="537"/>
      <c r="I103" s="541" t="s">
        <v>5609</v>
      </c>
      <c r="J103" s="537" t="s">
        <v>1187</v>
      </c>
      <c r="K103" s="537">
        <v>10.326306333009599</v>
      </c>
      <c r="L103" s="537">
        <v>123.906346830495</v>
      </c>
      <c r="M103" s="537" t="s">
        <v>1188</v>
      </c>
      <c r="N103" s="537" t="s">
        <v>5610</v>
      </c>
      <c r="O103" s="537" t="s">
        <v>113</v>
      </c>
      <c r="P103" s="537" t="s">
        <v>226</v>
      </c>
      <c r="Q103" s="537" t="s">
        <v>21</v>
      </c>
      <c r="R103" s="537" t="s">
        <v>117</v>
      </c>
      <c r="S103" s="537"/>
      <c r="T103" s="537" t="s">
        <v>234</v>
      </c>
      <c r="U103" s="539" t="s">
        <v>5611</v>
      </c>
      <c r="V103" s="537"/>
      <c r="W103" s="537" t="s">
        <v>22</v>
      </c>
      <c r="X103" s="537" t="s">
        <v>235</v>
      </c>
      <c r="Y103" s="537" t="s">
        <v>1191</v>
      </c>
      <c r="Z103" s="540">
        <v>44180</v>
      </c>
      <c r="AA103" s="540"/>
      <c r="AB103" s="537" t="s">
        <v>4158</v>
      </c>
      <c r="AC103" s="537"/>
      <c r="AD103" s="537" t="s">
        <v>4159</v>
      </c>
      <c r="AE103" s="537"/>
      <c r="AF103" s="537" t="s">
        <v>5653</v>
      </c>
      <c r="AG103" s="537" t="s">
        <v>5654</v>
      </c>
      <c r="AH103" s="902">
        <v>45715</v>
      </c>
      <c r="AI103" s="541"/>
      <c r="AJ103" s="541"/>
      <c r="AK103" s="541"/>
      <c r="AL103" s="541"/>
      <c r="AM103" s="541"/>
      <c r="AN103" s="541"/>
      <c r="AO103" s="541"/>
      <c r="AP103" s="541"/>
      <c r="AQ103" s="541"/>
      <c r="AR103" s="541"/>
      <c r="AS103" s="541"/>
      <c r="AT103" s="541"/>
      <c r="AU103" s="541"/>
      <c r="AV103" s="541"/>
      <c r="AW103" s="541"/>
      <c r="AX103" s="541"/>
      <c r="AY103" s="541"/>
      <c r="AZ103" s="541"/>
      <c r="BA103" s="541"/>
      <c r="BB103" s="541"/>
      <c r="BC103" s="541"/>
      <c r="BD103" s="541"/>
      <c r="BE103" s="541"/>
      <c r="BF103" s="541"/>
      <c r="BG103" s="541"/>
      <c r="BH103" s="541"/>
      <c r="BI103" s="541"/>
      <c r="BJ103" s="541"/>
      <c r="BK103" s="541"/>
      <c r="BL103" s="541"/>
      <c r="BM103" s="541"/>
      <c r="BN103" s="541"/>
      <c r="BO103" s="541"/>
      <c r="BP103" s="541"/>
      <c r="BQ103" s="541"/>
      <c r="BR103" s="541"/>
      <c r="BS103" s="541"/>
      <c r="BT103" s="542"/>
      <c r="BU103" s="541"/>
      <c r="BV103" s="543" t="s">
        <v>10218</v>
      </c>
      <c r="BW103" s="544"/>
      <c r="BX103" s="545"/>
      <c r="BY103" s="546"/>
      <c r="BZ103" s="547"/>
      <c r="CA103" s="547"/>
      <c r="CB103" s="546"/>
      <c r="CC103" s="547"/>
      <c r="CD103" s="544"/>
      <c r="CE103" s="545"/>
      <c r="CF103" s="548"/>
      <c r="CG103" s="548">
        <f t="shared" si="37"/>
        <v>0</v>
      </c>
      <c r="CH103" s="548">
        <f t="shared" si="38"/>
        <v>0</v>
      </c>
      <c r="CI103" s="548">
        <f t="shared" si="39"/>
        <v>0</v>
      </c>
      <c r="CJ103" s="548">
        <f t="shared" si="40"/>
        <v>0</v>
      </c>
      <c r="CK103" s="545" t="b">
        <f t="shared" si="41"/>
        <v>0</v>
      </c>
      <c r="CL103" s="337"/>
      <c r="CM103" s="337"/>
      <c r="CN103" s="337"/>
      <c r="CO103" s="337"/>
    </row>
    <row r="104" spans="1:93" ht="15.75" customHeight="1">
      <c r="A104" s="541" t="s">
        <v>10</v>
      </c>
      <c r="B104" s="537" t="s">
        <v>11</v>
      </c>
      <c r="C104" s="537" t="s">
        <v>12</v>
      </c>
      <c r="D104" s="537" t="s">
        <v>13</v>
      </c>
      <c r="E104" s="537" t="s">
        <v>3756</v>
      </c>
      <c r="F104" s="538" t="str">
        <f t="array" ref="F104">IFERROR(INDEX(UIID!$K$2:$K999, MATCH(CONCATENATE(B104,D104,G104,J104), UIID!$B$2:$B999&amp;UIID!$D$2:$D999&amp;UIID!$G$2:$G999&amp;UIID!$H$2:$H999, 0),), "Not Found")</f>
        <v>0722-0125</v>
      </c>
      <c r="G104" s="537" t="s">
        <v>1632</v>
      </c>
      <c r="H104" s="537"/>
      <c r="I104" s="537" t="s">
        <v>10237</v>
      </c>
      <c r="J104" s="537" t="s">
        <v>1633</v>
      </c>
      <c r="K104" s="537">
        <v>10.320151239926499</v>
      </c>
      <c r="L104" s="537">
        <v>123.90571606549</v>
      </c>
      <c r="M104" s="537" t="s">
        <v>1634</v>
      </c>
      <c r="N104" s="537"/>
      <c r="O104" s="537" t="s">
        <v>15</v>
      </c>
      <c r="P104" s="537" t="s">
        <v>16</v>
      </c>
      <c r="Q104" s="537" t="s">
        <v>21</v>
      </c>
      <c r="R104" s="537" t="s">
        <v>3006</v>
      </c>
      <c r="S104" s="537"/>
      <c r="T104" s="537" t="s">
        <v>1637</v>
      </c>
      <c r="U104" s="539" t="s">
        <v>10238</v>
      </c>
      <c r="V104" s="537"/>
      <c r="W104" s="537" t="s">
        <v>22</v>
      </c>
      <c r="X104" s="537" t="s">
        <v>693</v>
      </c>
      <c r="Y104" s="537" t="s">
        <v>1638</v>
      </c>
      <c r="Z104" s="540">
        <v>43123</v>
      </c>
      <c r="AA104" s="540"/>
      <c r="AB104" s="537" t="s">
        <v>4158</v>
      </c>
      <c r="AC104" s="537"/>
      <c r="AD104" s="537" t="s">
        <v>4159</v>
      </c>
      <c r="AE104" s="537"/>
      <c r="AF104" s="537" t="s">
        <v>9383</v>
      </c>
      <c r="AG104" s="537" t="s">
        <v>9384</v>
      </c>
      <c r="AH104" s="540">
        <v>43726</v>
      </c>
      <c r="AI104" s="541"/>
      <c r="AJ104" s="541"/>
      <c r="AK104" s="541"/>
      <c r="AL104" s="541"/>
      <c r="AM104" s="541"/>
      <c r="AN104" s="541"/>
      <c r="AO104" s="541"/>
      <c r="AP104" s="541"/>
      <c r="AQ104" s="541"/>
      <c r="AR104" s="541"/>
      <c r="AS104" s="541"/>
      <c r="AT104" s="541"/>
      <c r="AU104" s="541"/>
      <c r="AV104" s="541"/>
      <c r="AW104" s="541"/>
      <c r="AX104" s="541"/>
      <c r="AY104" s="541"/>
      <c r="AZ104" s="541"/>
      <c r="BA104" s="541"/>
      <c r="BB104" s="541"/>
      <c r="BC104" s="541"/>
      <c r="BD104" s="541"/>
      <c r="BE104" s="541"/>
      <c r="BF104" s="541"/>
      <c r="BG104" s="541"/>
      <c r="BH104" s="541"/>
      <c r="BI104" s="541"/>
      <c r="BJ104" s="541"/>
      <c r="BK104" s="541"/>
      <c r="BL104" s="541"/>
      <c r="BM104" s="541"/>
      <c r="BN104" s="541"/>
      <c r="BO104" s="541"/>
      <c r="BP104" s="541"/>
      <c r="BQ104" s="541"/>
      <c r="BR104" s="541"/>
      <c r="BS104" s="541"/>
      <c r="BT104" s="542"/>
      <c r="BU104" s="541"/>
      <c r="BV104" s="543" t="s">
        <v>10218</v>
      </c>
      <c r="BW104" s="544"/>
      <c r="BX104" s="545"/>
      <c r="BY104" s="546"/>
      <c r="BZ104" s="547"/>
      <c r="CA104" s="547"/>
      <c r="CB104" s="546"/>
      <c r="CC104" s="547"/>
      <c r="CD104" s="544"/>
      <c r="CE104" s="545"/>
      <c r="CF104" s="548"/>
      <c r="CG104" s="548">
        <f t="shared" si="37"/>
        <v>0</v>
      </c>
      <c r="CH104" s="548">
        <f t="shared" si="38"/>
        <v>0</v>
      </c>
      <c r="CI104" s="548">
        <f t="shared" si="39"/>
        <v>0</v>
      </c>
      <c r="CJ104" s="548">
        <f t="shared" si="40"/>
        <v>0</v>
      </c>
      <c r="CK104" s="545" t="b">
        <f t="shared" si="41"/>
        <v>0</v>
      </c>
      <c r="CL104" s="337"/>
      <c r="CM104" s="337"/>
      <c r="CN104" s="337"/>
      <c r="CO104" s="337"/>
    </row>
    <row r="105" spans="1:93" ht="15.75" customHeight="1">
      <c r="A105" s="977" t="s">
        <v>10</v>
      </c>
      <c r="B105" s="977" t="s">
        <v>11</v>
      </c>
      <c r="C105" s="977" t="s">
        <v>378</v>
      </c>
      <c r="D105" s="977" t="s">
        <v>374</v>
      </c>
      <c r="E105" s="977" t="s">
        <v>3756</v>
      </c>
      <c r="F105" s="978" t="str">
        <f t="array" ref="F105">IFERROR(INDEX(UIID!$K$2:$K999, MATCH(CONCATENATE(B105,D105,G105,J105), UIID!$B$2:$B999&amp;UIID!$D$2:$D999&amp;UIID!$G$2:$G999&amp;UIID!$H$2:$H999, 0),), "Not Found")</f>
        <v>0722-0044</v>
      </c>
      <c r="G105" s="977" t="s">
        <v>1343</v>
      </c>
      <c r="H105" s="977"/>
      <c r="I105" s="977"/>
      <c r="J105" s="977" t="s">
        <v>3779</v>
      </c>
      <c r="K105" s="977"/>
      <c r="L105" s="977"/>
      <c r="M105" s="977" t="s">
        <v>1344</v>
      </c>
      <c r="N105" s="977" t="s">
        <v>9437</v>
      </c>
      <c r="O105" s="977" t="s">
        <v>15</v>
      </c>
      <c r="P105" s="977" t="s">
        <v>16</v>
      </c>
      <c r="Q105" s="977" t="s">
        <v>35</v>
      </c>
      <c r="R105" s="977" t="s">
        <v>84</v>
      </c>
      <c r="S105" s="977" t="s">
        <v>545</v>
      </c>
      <c r="T105" s="977"/>
      <c r="U105" s="977"/>
      <c r="V105" s="977"/>
      <c r="W105" s="977" t="s">
        <v>4164</v>
      </c>
      <c r="X105" s="977" t="s">
        <v>94</v>
      </c>
      <c r="Y105" s="977">
        <v>201307022025</v>
      </c>
      <c r="Z105" s="979">
        <v>41324</v>
      </c>
      <c r="AA105" s="979"/>
      <c r="AB105" s="977" t="s">
        <v>4158</v>
      </c>
      <c r="AC105" s="977"/>
      <c r="AD105" s="977" t="s">
        <v>4159</v>
      </c>
      <c r="AE105" s="977"/>
      <c r="AF105" s="977" t="s">
        <v>4283</v>
      </c>
      <c r="AG105" s="977" t="s">
        <v>4283</v>
      </c>
      <c r="AH105" s="977" t="s">
        <v>4283</v>
      </c>
      <c r="AI105" s="977"/>
      <c r="AJ105" s="977"/>
      <c r="AK105" s="977"/>
      <c r="AL105" s="977"/>
      <c r="AM105" s="977"/>
      <c r="AN105" s="977"/>
      <c r="AO105" s="977"/>
      <c r="AP105" s="977"/>
      <c r="AQ105" s="977"/>
      <c r="AR105" s="977"/>
      <c r="AS105" s="977"/>
      <c r="AT105" s="977"/>
      <c r="AU105" s="977"/>
      <c r="AV105" s="977"/>
      <c r="AW105" s="977"/>
      <c r="AX105" s="977"/>
      <c r="AY105" s="977"/>
      <c r="AZ105" s="977"/>
      <c r="BA105" s="977"/>
      <c r="BB105" s="977"/>
      <c r="BC105" s="977"/>
      <c r="BD105" s="977"/>
      <c r="BE105" s="977"/>
      <c r="BF105" s="977"/>
      <c r="BG105" s="977"/>
      <c r="BH105" s="977"/>
      <c r="BI105" s="977"/>
      <c r="BJ105" s="977"/>
      <c r="BK105" s="977"/>
      <c r="BL105" s="977"/>
      <c r="BM105" s="977"/>
      <c r="BN105" s="977"/>
      <c r="BO105" s="977"/>
      <c r="BP105" s="977"/>
      <c r="BQ105" s="977"/>
      <c r="BR105" s="977"/>
      <c r="BS105" s="977"/>
      <c r="BT105" s="980"/>
      <c r="BU105" s="977"/>
      <c r="BV105" s="981" t="s">
        <v>10320</v>
      </c>
      <c r="BW105" s="982"/>
      <c r="BX105" s="983"/>
      <c r="BY105" s="984"/>
      <c r="BZ105" s="985"/>
      <c r="CA105" s="985"/>
      <c r="CB105" s="984"/>
      <c r="CC105" s="985"/>
      <c r="CD105" s="982"/>
      <c r="CE105" s="983"/>
      <c r="CF105" s="986"/>
      <c r="CG105" s="986">
        <f t="shared" si="37"/>
        <v>0</v>
      </c>
      <c r="CH105" s="986">
        <f t="shared" si="38"/>
        <v>0</v>
      </c>
      <c r="CI105" s="986">
        <f t="shared" si="39"/>
        <v>0</v>
      </c>
      <c r="CJ105" s="986">
        <f t="shared" si="40"/>
        <v>0</v>
      </c>
      <c r="CK105" s="983" t="b">
        <f t="shared" si="41"/>
        <v>0</v>
      </c>
      <c r="CL105" s="987"/>
      <c r="CM105" s="987"/>
      <c r="CN105" s="987"/>
      <c r="CO105" s="987"/>
    </row>
    <row r="106" spans="1:93" ht="15.75" customHeight="1">
      <c r="A106" s="541" t="s">
        <v>10</v>
      </c>
      <c r="B106" s="537" t="s">
        <v>11</v>
      </c>
      <c r="C106" s="537" t="s">
        <v>378</v>
      </c>
      <c r="D106" s="537" t="s">
        <v>374</v>
      </c>
      <c r="E106" s="537" t="s">
        <v>3756</v>
      </c>
      <c r="F106" s="538" t="str">
        <f t="array" ref="F106">IFERROR(INDEX(UIID!$K$2:$K999, MATCH(CONCATENATE(B106,D106,G106,J106), UIID!$B$2:$B999&amp;UIID!$D$2:$D999&amp;UIID!$G$2:$G999&amp;UIID!$H$2:$H999, 0),), "Not Found")</f>
        <v>0722-0044</v>
      </c>
      <c r="G106" s="898" t="s">
        <v>1343</v>
      </c>
      <c r="H106" s="537"/>
      <c r="I106" s="537"/>
      <c r="J106" s="537" t="s">
        <v>3779</v>
      </c>
      <c r="K106" s="537"/>
      <c r="L106" s="537"/>
      <c r="M106" s="537" t="s">
        <v>1344</v>
      </c>
      <c r="N106" s="537" t="s">
        <v>9437</v>
      </c>
      <c r="O106" s="537" t="s">
        <v>15</v>
      </c>
      <c r="P106" s="537" t="s">
        <v>16</v>
      </c>
      <c r="Q106" s="537" t="s">
        <v>35</v>
      </c>
      <c r="R106" s="537" t="s">
        <v>84</v>
      </c>
      <c r="S106" s="537" t="s">
        <v>93</v>
      </c>
      <c r="T106" s="537"/>
      <c r="U106" s="537"/>
      <c r="V106" s="537"/>
      <c r="W106" s="537" t="s">
        <v>4213</v>
      </c>
      <c r="X106" s="537" t="s">
        <v>94</v>
      </c>
      <c r="Y106" s="537">
        <v>201507022086</v>
      </c>
      <c r="Z106" s="540">
        <v>42144</v>
      </c>
      <c r="AA106" s="540"/>
      <c r="AB106" s="537" t="s">
        <v>4158</v>
      </c>
      <c r="AC106" s="537"/>
      <c r="AD106" s="537" t="s">
        <v>4159</v>
      </c>
      <c r="AE106" s="537"/>
      <c r="AF106" s="537" t="s">
        <v>4283</v>
      </c>
      <c r="AG106" s="537" t="s">
        <v>4283</v>
      </c>
      <c r="AH106" s="537" t="s">
        <v>4283</v>
      </c>
      <c r="AI106" s="541"/>
      <c r="AJ106" s="541"/>
      <c r="AK106" s="541"/>
      <c r="AL106" s="541"/>
      <c r="AM106" s="541"/>
      <c r="AN106" s="541"/>
      <c r="AO106" s="541"/>
      <c r="AP106" s="541"/>
      <c r="AQ106" s="541"/>
      <c r="AR106" s="541"/>
      <c r="AS106" s="541"/>
      <c r="AT106" s="541"/>
      <c r="AU106" s="541"/>
      <c r="AV106" s="541"/>
      <c r="AW106" s="541"/>
      <c r="AX106" s="541"/>
      <c r="AY106" s="541"/>
      <c r="AZ106" s="541"/>
      <c r="BA106" s="541"/>
      <c r="BB106" s="541"/>
      <c r="BC106" s="541"/>
      <c r="BD106" s="541"/>
      <c r="BE106" s="541"/>
      <c r="BF106" s="541"/>
      <c r="BG106" s="541"/>
      <c r="BH106" s="541"/>
      <c r="BI106" s="541"/>
      <c r="BJ106" s="541"/>
      <c r="BK106" s="541"/>
      <c r="BL106" s="541"/>
      <c r="BM106" s="541"/>
      <c r="BN106" s="541"/>
      <c r="BO106" s="541"/>
      <c r="BP106" s="541"/>
      <c r="BQ106" s="541"/>
      <c r="BR106" s="541"/>
      <c r="BS106" s="541"/>
      <c r="BT106" s="542"/>
      <c r="BU106" s="541"/>
      <c r="BV106" s="899" t="s">
        <v>10321</v>
      </c>
      <c r="BW106" s="544"/>
      <c r="BX106" s="545"/>
      <c r="BY106" s="546"/>
      <c r="BZ106" s="547"/>
      <c r="CA106" s="547"/>
      <c r="CB106" s="546"/>
      <c r="CC106" s="547"/>
      <c r="CD106" s="544"/>
      <c r="CE106" s="545"/>
      <c r="CF106" s="548"/>
      <c r="CG106" s="548">
        <f t="shared" si="37"/>
        <v>0</v>
      </c>
      <c r="CH106" s="548">
        <f t="shared" si="38"/>
        <v>0</v>
      </c>
      <c r="CI106" s="548">
        <f t="shared" si="39"/>
        <v>0</v>
      </c>
      <c r="CJ106" s="548">
        <f t="shared" si="40"/>
        <v>0</v>
      </c>
      <c r="CK106" s="545" t="b">
        <f t="shared" si="41"/>
        <v>0</v>
      </c>
      <c r="CL106" s="337"/>
      <c r="CM106" s="337"/>
      <c r="CN106" s="337"/>
      <c r="CO106" s="337"/>
    </row>
    <row r="107" spans="1:93" ht="15.75" customHeight="1">
      <c r="A107" s="541" t="s">
        <v>10</v>
      </c>
      <c r="B107" s="537" t="s">
        <v>11</v>
      </c>
      <c r="C107" s="537" t="s">
        <v>12</v>
      </c>
      <c r="D107" s="537" t="s">
        <v>13</v>
      </c>
      <c r="E107" s="537" t="s">
        <v>3756</v>
      </c>
      <c r="F107" s="538" t="str">
        <f t="array" ref="F107">IFERROR(INDEX(UIID!$K$2:$K999, MATCH(CONCATENATE(B107,D107,G107,J107), UIID!$B$2:$B999&amp;UIID!$D$2:$D999&amp;UIID!$G$2:$G999&amp;UIID!$H$2:$H999, 0),), "Not Found")</f>
        <v>0722-0125</v>
      </c>
      <c r="G107" s="537" t="s">
        <v>1632</v>
      </c>
      <c r="H107" s="537"/>
      <c r="I107" s="537" t="s">
        <v>10237</v>
      </c>
      <c r="J107" s="537" t="s">
        <v>1633</v>
      </c>
      <c r="K107" s="537">
        <v>10.320151239926499</v>
      </c>
      <c r="L107" s="537">
        <v>123.90571606549</v>
      </c>
      <c r="M107" s="537" t="s">
        <v>1634</v>
      </c>
      <c r="N107" s="537"/>
      <c r="O107" s="537" t="s">
        <v>15</v>
      </c>
      <c r="P107" s="537" t="s">
        <v>16</v>
      </c>
      <c r="Q107" s="537" t="s">
        <v>21</v>
      </c>
      <c r="R107" s="537" t="s">
        <v>3006</v>
      </c>
      <c r="S107" s="537"/>
      <c r="T107" s="537" t="s">
        <v>1635</v>
      </c>
      <c r="U107" s="539" t="s">
        <v>10238</v>
      </c>
      <c r="V107" s="537"/>
      <c r="W107" s="537" t="s">
        <v>22</v>
      </c>
      <c r="X107" s="537" t="s">
        <v>693</v>
      </c>
      <c r="Y107" s="537" t="s">
        <v>1636</v>
      </c>
      <c r="Z107" s="540">
        <v>43123</v>
      </c>
      <c r="AA107" s="540"/>
      <c r="AB107" s="537" t="s">
        <v>4158</v>
      </c>
      <c r="AC107" s="537"/>
      <c r="AD107" s="537" t="s">
        <v>4159</v>
      </c>
      <c r="AE107" s="537"/>
      <c r="AF107" s="537" t="s">
        <v>9383</v>
      </c>
      <c r="AG107" s="537" t="s">
        <v>9384</v>
      </c>
      <c r="AH107" s="540">
        <v>43726</v>
      </c>
      <c r="AI107" s="541"/>
      <c r="AJ107" s="541"/>
      <c r="AK107" s="541"/>
      <c r="AL107" s="541"/>
      <c r="AM107" s="541"/>
      <c r="AN107" s="541"/>
      <c r="AO107" s="541"/>
      <c r="AP107" s="541"/>
      <c r="AQ107" s="541"/>
      <c r="AR107" s="541"/>
      <c r="AS107" s="541"/>
      <c r="AT107" s="541"/>
      <c r="AU107" s="541"/>
      <c r="AV107" s="541"/>
      <c r="AW107" s="541"/>
      <c r="AX107" s="541"/>
      <c r="AY107" s="541"/>
      <c r="AZ107" s="541"/>
      <c r="BA107" s="541"/>
      <c r="BB107" s="541"/>
      <c r="BC107" s="541"/>
      <c r="BD107" s="541"/>
      <c r="BE107" s="541"/>
      <c r="BF107" s="541"/>
      <c r="BG107" s="541"/>
      <c r="BH107" s="541"/>
      <c r="BI107" s="541"/>
      <c r="BJ107" s="541"/>
      <c r="BK107" s="541"/>
      <c r="BL107" s="541"/>
      <c r="BM107" s="541"/>
      <c r="BN107" s="541"/>
      <c r="BO107" s="541"/>
      <c r="BP107" s="541"/>
      <c r="BQ107" s="541"/>
      <c r="BR107" s="541"/>
      <c r="BS107" s="541"/>
      <c r="BT107" s="542"/>
      <c r="BU107" s="541"/>
      <c r="BV107" s="543" t="s">
        <v>10218</v>
      </c>
      <c r="BW107" s="544"/>
      <c r="BX107" s="545"/>
      <c r="BY107" s="546"/>
      <c r="BZ107" s="547"/>
      <c r="CA107" s="547"/>
      <c r="CB107" s="546"/>
      <c r="CC107" s="547"/>
      <c r="CD107" s="544"/>
      <c r="CE107" s="545">
        <v>1</v>
      </c>
      <c r="CF107" s="548" t="s">
        <v>10322</v>
      </c>
      <c r="CG107" s="548">
        <f t="shared" si="37"/>
        <v>0</v>
      </c>
      <c r="CH107" s="548">
        <f t="shared" si="38"/>
        <v>0</v>
      </c>
      <c r="CI107" s="548">
        <f t="shared" si="39"/>
        <v>0</v>
      </c>
      <c r="CJ107" s="548">
        <f t="shared" si="40"/>
        <v>0</v>
      </c>
      <c r="CK107" s="545" t="b">
        <f t="shared" si="41"/>
        <v>0</v>
      </c>
      <c r="CL107" s="337"/>
      <c r="CM107" s="337"/>
      <c r="CN107" s="337"/>
      <c r="CO107" s="337"/>
    </row>
    <row r="108" spans="1:93" ht="15.75" customHeight="1">
      <c r="A108" s="537" t="s">
        <v>10</v>
      </c>
      <c r="B108" s="537" t="s">
        <v>11</v>
      </c>
      <c r="C108" s="537" t="s">
        <v>378</v>
      </c>
      <c r="D108" s="537" t="s">
        <v>374</v>
      </c>
      <c r="E108" s="537" t="s">
        <v>3756</v>
      </c>
      <c r="F108" s="538" t="str">
        <f t="array" ref="F108">IFERROR(INDEX(UIID!$K$2:$K999, MATCH(CONCATENATE(B108,D108,G108,J108), UIID!$B$2:$B999&amp;UIID!$D$2:$D999&amp;UIID!$G$2:$G999&amp;UIID!$H$2:$H999, 0),), "Not Found")</f>
        <v>0722-0119</v>
      </c>
      <c r="G108" s="898" t="s">
        <v>597</v>
      </c>
      <c r="H108" s="537"/>
      <c r="I108" s="537"/>
      <c r="J108" s="537" t="s">
        <v>598</v>
      </c>
      <c r="K108" s="537"/>
      <c r="L108" s="537"/>
      <c r="M108" s="537" t="s">
        <v>599</v>
      </c>
      <c r="N108" s="537"/>
      <c r="O108" s="537" t="s">
        <v>15</v>
      </c>
      <c r="P108" s="537" t="s">
        <v>16</v>
      </c>
      <c r="Q108" s="537" t="s">
        <v>21</v>
      </c>
      <c r="R108" s="537" t="s">
        <v>3006</v>
      </c>
      <c r="S108" s="537"/>
      <c r="T108" s="537" t="s">
        <v>180</v>
      </c>
      <c r="U108" s="537"/>
      <c r="V108" s="537"/>
      <c r="W108" s="537" t="s">
        <v>22</v>
      </c>
      <c r="X108" s="537" t="s">
        <v>469</v>
      </c>
      <c r="Y108" s="537" t="s">
        <v>600</v>
      </c>
      <c r="Z108" s="540">
        <v>42587</v>
      </c>
      <c r="AA108" s="540"/>
      <c r="AB108" s="537" t="s">
        <v>4158</v>
      </c>
      <c r="AC108" s="537"/>
      <c r="AD108" s="537" t="s">
        <v>4159</v>
      </c>
      <c r="AE108" s="537"/>
      <c r="AF108" s="537" t="s">
        <v>4283</v>
      </c>
      <c r="AG108" s="537" t="s">
        <v>4283</v>
      </c>
      <c r="AH108" s="537" t="s">
        <v>4283</v>
      </c>
      <c r="AI108" s="541"/>
      <c r="AJ108" s="541"/>
      <c r="AK108" s="541"/>
      <c r="AL108" s="541"/>
      <c r="AM108" s="541"/>
      <c r="AN108" s="541"/>
      <c r="AO108" s="541"/>
      <c r="AP108" s="541"/>
      <c r="AQ108" s="541"/>
      <c r="AR108" s="541"/>
      <c r="AS108" s="541"/>
      <c r="AT108" s="541"/>
      <c r="AU108" s="541"/>
      <c r="AV108" s="541"/>
      <c r="AW108" s="541"/>
      <c r="AX108" s="541"/>
      <c r="AY108" s="541"/>
      <c r="AZ108" s="541"/>
      <c r="BA108" s="541"/>
      <c r="BB108" s="541"/>
      <c r="BC108" s="541"/>
      <c r="BD108" s="541"/>
      <c r="BE108" s="541"/>
      <c r="BF108" s="541"/>
      <c r="BG108" s="541"/>
      <c r="BH108" s="541"/>
      <c r="BI108" s="541"/>
      <c r="BJ108" s="541"/>
      <c r="BK108" s="541"/>
      <c r="BL108" s="541"/>
      <c r="BM108" s="541"/>
      <c r="BN108" s="541"/>
      <c r="BO108" s="541"/>
      <c r="BP108" s="541"/>
      <c r="BQ108" s="541"/>
      <c r="BR108" s="541"/>
      <c r="BS108" s="541"/>
      <c r="BT108" s="542"/>
      <c r="BU108" s="541"/>
      <c r="BV108" s="899" t="s">
        <v>10323</v>
      </c>
      <c r="BW108" s="544"/>
      <c r="BX108" s="545"/>
      <c r="BY108" s="546"/>
      <c r="BZ108" s="547"/>
      <c r="CA108" s="547"/>
      <c r="CB108" s="546"/>
      <c r="CC108" s="547"/>
      <c r="CD108" s="544"/>
      <c r="CE108" s="545">
        <v>1</v>
      </c>
      <c r="CF108" s="548" t="s">
        <v>10322</v>
      </c>
      <c r="CG108" s="548">
        <f t="shared" si="37"/>
        <v>0</v>
      </c>
      <c r="CH108" s="548">
        <f t="shared" si="38"/>
        <v>0</v>
      </c>
      <c r="CI108" s="548">
        <f t="shared" si="39"/>
        <v>0</v>
      </c>
      <c r="CJ108" s="548">
        <f t="shared" si="40"/>
        <v>0</v>
      </c>
      <c r="CK108" s="545" t="b">
        <f t="shared" si="41"/>
        <v>0</v>
      </c>
      <c r="CL108" s="337"/>
      <c r="CM108" s="337"/>
      <c r="CN108" s="337"/>
      <c r="CO108" s="337"/>
    </row>
    <row r="109" spans="1:93" ht="15.75" customHeight="1">
      <c r="A109" s="537" t="s">
        <v>10</v>
      </c>
      <c r="B109" s="537" t="s">
        <v>11</v>
      </c>
      <c r="C109" s="537" t="s">
        <v>12</v>
      </c>
      <c r="D109" s="537" t="s">
        <v>13</v>
      </c>
      <c r="E109" s="537" t="s">
        <v>3756</v>
      </c>
      <c r="F109" s="538" t="str">
        <f t="array" ref="F109">IFERROR(INDEX(UIID!$K$2:$K999, MATCH(CONCATENATE(B109,D109,G109,J109), UIID!$B$2:$B999&amp;UIID!$D$2:$D999&amp;UIID!$G$2:$G999&amp;UIID!$H$2:$H999, 0),), "Not Found")</f>
        <v>0722-0001</v>
      </c>
      <c r="G109" s="537" t="s">
        <v>3757</v>
      </c>
      <c r="H109" s="537"/>
      <c r="I109" s="537" t="s">
        <v>5213</v>
      </c>
      <c r="J109" s="537" t="s">
        <v>701</v>
      </c>
      <c r="K109" s="537">
        <v>10.376732423934101</v>
      </c>
      <c r="L109" s="537">
        <v>123.91100633665501</v>
      </c>
      <c r="M109" s="537" t="s">
        <v>702</v>
      </c>
      <c r="N109" s="537" t="s">
        <v>5214</v>
      </c>
      <c r="O109" s="537" t="s">
        <v>15</v>
      </c>
      <c r="P109" s="537" t="s">
        <v>16</v>
      </c>
      <c r="Q109" s="537" t="s">
        <v>21</v>
      </c>
      <c r="R109" s="537" t="s">
        <v>2230</v>
      </c>
      <c r="S109" s="537"/>
      <c r="T109" s="537" t="s">
        <v>703</v>
      </c>
      <c r="U109" s="539" t="s">
        <v>5216</v>
      </c>
      <c r="V109" s="537"/>
      <c r="W109" s="537" t="s">
        <v>22</v>
      </c>
      <c r="X109" s="537" t="s">
        <v>704</v>
      </c>
      <c r="Y109" s="537">
        <v>607020016</v>
      </c>
      <c r="Z109" s="540">
        <v>39119</v>
      </c>
      <c r="AA109" s="540"/>
      <c r="AB109" s="537" t="s">
        <v>4158</v>
      </c>
      <c r="AC109" s="537"/>
      <c r="AD109" s="537" t="s">
        <v>4168</v>
      </c>
      <c r="AE109" s="537" t="s">
        <v>5217</v>
      </c>
      <c r="AF109" s="537" t="s">
        <v>4283</v>
      </c>
      <c r="AG109" s="537" t="s">
        <v>4283</v>
      </c>
      <c r="AH109" s="537" t="s">
        <v>4283</v>
      </c>
      <c r="AI109" s="541"/>
      <c r="AJ109" s="541"/>
      <c r="AK109" s="541"/>
      <c r="AL109" s="541"/>
      <c r="AM109" s="541"/>
      <c r="AN109" s="541"/>
      <c r="AO109" s="541"/>
      <c r="AP109" s="541"/>
      <c r="AQ109" s="541"/>
      <c r="AR109" s="541"/>
      <c r="AS109" s="541"/>
      <c r="AT109" s="541"/>
      <c r="AU109" s="541"/>
      <c r="AV109" s="541"/>
      <c r="AW109" s="541"/>
      <c r="AX109" s="541"/>
      <c r="AY109" s="541"/>
      <c r="AZ109" s="541"/>
      <c r="BA109" s="541"/>
      <c r="BB109" s="541"/>
      <c r="BC109" s="541"/>
      <c r="BD109" s="541"/>
      <c r="BE109" s="541"/>
      <c r="BF109" s="541"/>
      <c r="BG109" s="541"/>
      <c r="BH109" s="541"/>
      <c r="BI109" s="541"/>
      <c r="BJ109" s="541"/>
      <c r="BK109" s="541"/>
      <c r="BL109" s="541"/>
      <c r="BM109" s="541"/>
      <c r="BN109" s="541"/>
      <c r="BO109" s="541"/>
      <c r="BP109" s="541"/>
      <c r="BQ109" s="541"/>
      <c r="BR109" s="541"/>
      <c r="BS109" s="541"/>
      <c r="BT109" s="542"/>
      <c r="BU109" s="541"/>
      <c r="BV109" s="543" t="s">
        <v>10218</v>
      </c>
      <c r="BW109" s="544"/>
      <c r="BX109" s="545"/>
      <c r="BY109" s="546"/>
      <c r="BZ109" s="547"/>
      <c r="CA109" s="547"/>
      <c r="CB109" s="546"/>
      <c r="CC109" s="547"/>
      <c r="CD109" s="544"/>
      <c r="CE109" s="545"/>
      <c r="CF109" s="548" t="s">
        <v>10322</v>
      </c>
      <c r="CG109" s="548">
        <f t="shared" si="37"/>
        <v>0</v>
      </c>
      <c r="CH109" s="548">
        <f t="shared" si="38"/>
        <v>0</v>
      </c>
      <c r="CI109" s="548">
        <f t="shared" si="39"/>
        <v>0</v>
      </c>
      <c r="CJ109" s="548">
        <f t="shared" si="40"/>
        <v>0</v>
      </c>
      <c r="CK109" s="545" t="b">
        <f t="shared" si="41"/>
        <v>0</v>
      </c>
      <c r="CL109" s="337"/>
      <c r="CM109" s="337"/>
      <c r="CN109" s="337"/>
      <c r="CO109" s="337"/>
    </row>
    <row r="110" spans="1:93" ht="15.75" customHeight="1">
      <c r="A110" s="541" t="s">
        <v>10</v>
      </c>
      <c r="B110" s="537" t="s">
        <v>11</v>
      </c>
      <c r="C110" s="537" t="s">
        <v>176</v>
      </c>
      <c r="D110" s="537" t="s">
        <v>3759</v>
      </c>
      <c r="E110" s="537" t="s">
        <v>3756</v>
      </c>
      <c r="F110" s="538" t="str">
        <f t="array" ref="F110">IFERROR(INDEX(UIID!$K$2:$K999, MATCH(CONCATENATE(B110,D110,G110,J110), UIID!$B$2:$B999&amp;UIID!$D$2:$D999&amp;UIID!$G$2:$G999&amp;UIID!$H$2:$H999, 0),), "Not Found")</f>
        <v>0722-0005</v>
      </c>
      <c r="G110" s="898" t="s">
        <v>1082</v>
      </c>
      <c r="H110" s="537"/>
      <c r="I110" s="537"/>
      <c r="J110" s="537" t="s">
        <v>1083</v>
      </c>
      <c r="K110" s="537">
        <v>10.2847066895862</v>
      </c>
      <c r="L110" s="537">
        <v>123.94374809925201</v>
      </c>
      <c r="M110" s="537" t="s">
        <v>1084</v>
      </c>
      <c r="N110" s="537"/>
      <c r="O110" s="537" t="s">
        <v>15</v>
      </c>
      <c r="P110" s="537" t="s">
        <v>16</v>
      </c>
      <c r="Q110" s="537" t="s">
        <v>21</v>
      </c>
      <c r="R110" s="537" t="s">
        <v>3006</v>
      </c>
      <c r="S110" s="537"/>
      <c r="T110" s="537" t="s">
        <v>1085</v>
      </c>
      <c r="U110" s="537"/>
      <c r="V110" s="537"/>
      <c r="W110" s="537" t="s">
        <v>22</v>
      </c>
      <c r="X110" s="537" t="s">
        <v>823</v>
      </c>
      <c r="Y110" s="537">
        <v>707020037</v>
      </c>
      <c r="Z110" s="540">
        <v>39183</v>
      </c>
      <c r="AA110" s="540"/>
      <c r="AB110" s="537" t="s">
        <v>4158</v>
      </c>
      <c r="AC110" s="537"/>
      <c r="AD110" s="537" t="s">
        <v>4159</v>
      </c>
      <c r="AE110" s="537"/>
      <c r="AF110" s="537" t="s">
        <v>4283</v>
      </c>
      <c r="AG110" s="537" t="s">
        <v>4283</v>
      </c>
      <c r="AH110" s="537" t="s">
        <v>4283</v>
      </c>
      <c r="AI110" s="541"/>
      <c r="AJ110" s="541"/>
      <c r="AK110" s="541"/>
      <c r="AL110" s="541"/>
      <c r="AM110" s="541"/>
      <c r="AN110" s="541"/>
      <c r="AO110" s="541"/>
      <c r="AP110" s="541"/>
      <c r="AQ110" s="541"/>
      <c r="AR110" s="541"/>
      <c r="AS110" s="541"/>
      <c r="AT110" s="541"/>
      <c r="AU110" s="541"/>
      <c r="AV110" s="541"/>
      <c r="AW110" s="541"/>
      <c r="AX110" s="541"/>
      <c r="AY110" s="541"/>
      <c r="AZ110" s="541"/>
      <c r="BA110" s="541"/>
      <c r="BB110" s="541"/>
      <c r="BC110" s="541"/>
      <c r="BD110" s="541"/>
      <c r="BE110" s="541"/>
      <c r="BF110" s="541"/>
      <c r="BG110" s="541"/>
      <c r="BH110" s="541"/>
      <c r="BI110" s="541"/>
      <c r="BJ110" s="541"/>
      <c r="BK110" s="541"/>
      <c r="BL110" s="541"/>
      <c r="BM110" s="541"/>
      <c r="BN110" s="541"/>
      <c r="BO110" s="541"/>
      <c r="BP110" s="541"/>
      <c r="BQ110" s="541"/>
      <c r="BR110" s="541"/>
      <c r="BS110" s="541"/>
      <c r="BT110" s="542"/>
      <c r="BU110" s="541"/>
      <c r="BV110" s="899" t="s">
        <v>10324</v>
      </c>
      <c r="BW110" s="544"/>
      <c r="BX110" s="545"/>
      <c r="BY110" s="546"/>
      <c r="BZ110" s="547"/>
      <c r="CA110" s="547"/>
      <c r="CB110" s="546"/>
      <c r="CC110" s="547"/>
      <c r="CD110" s="544"/>
      <c r="CE110" s="545">
        <v>1</v>
      </c>
      <c r="CF110" s="548" t="s">
        <v>10322</v>
      </c>
      <c r="CG110" s="548">
        <f t="shared" si="37"/>
        <v>0</v>
      </c>
      <c r="CH110" s="548">
        <f t="shared" si="38"/>
        <v>0</v>
      </c>
      <c r="CI110" s="548">
        <f t="shared" si="39"/>
        <v>0</v>
      </c>
      <c r="CJ110" s="548">
        <f t="shared" si="40"/>
        <v>0</v>
      </c>
      <c r="CK110" s="545" t="b">
        <f t="shared" si="41"/>
        <v>0</v>
      </c>
      <c r="CL110" s="337"/>
      <c r="CM110" s="337"/>
      <c r="CN110" s="337"/>
      <c r="CO110" s="337"/>
    </row>
    <row r="111" spans="1:93" ht="15.75" customHeight="1">
      <c r="A111" s="541" t="s">
        <v>10</v>
      </c>
      <c r="B111" s="537" t="s">
        <v>11</v>
      </c>
      <c r="C111" s="537" t="s">
        <v>378</v>
      </c>
      <c r="D111" s="537" t="s">
        <v>374</v>
      </c>
      <c r="E111" s="537" t="s">
        <v>3756</v>
      </c>
      <c r="F111" s="538" t="str">
        <f t="array" ref="F111">IFERROR(INDEX(UIID!$K$2:$K999, MATCH(CONCATENATE(B111,D111,G111,J111), UIID!$B$2:$B999&amp;UIID!$D$2:$D999&amp;UIID!$G$2:$G999&amp;UIID!$H$2:$H999, 0),), "Not Found")</f>
        <v>0722-0044</v>
      </c>
      <c r="G111" s="898" t="s">
        <v>1343</v>
      </c>
      <c r="H111" s="537"/>
      <c r="I111" s="537"/>
      <c r="J111" s="537" t="s">
        <v>3779</v>
      </c>
      <c r="K111" s="537"/>
      <c r="L111" s="537"/>
      <c r="M111" s="537" t="s">
        <v>1344</v>
      </c>
      <c r="N111" s="537" t="s">
        <v>9437</v>
      </c>
      <c r="O111" s="537" t="s">
        <v>15</v>
      </c>
      <c r="P111" s="537" t="s">
        <v>16</v>
      </c>
      <c r="Q111" s="537" t="s">
        <v>35</v>
      </c>
      <c r="R111" s="537" t="s">
        <v>107</v>
      </c>
      <c r="S111" s="537" t="s">
        <v>8977</v>
      </c>
      <c r="T111" s="537"/>
      <c r="U111" s="537"/>
      <c r="V111" s="537"/>
      <c r="W111" s="537" t="s">
        <v>4164</v>
      </c>
      <c r="X111" s="537" t="s">
        <v>204</v>
      </c>
      <c r="Y111" s="537">
        <v>201307022026</v>
      </c>
      <c r="Z111" s="540">
        <v>41324</v>
      </c>
      <c r="AA111" s="540"/>
      <c r="AB111" s="537" t="s">
        <v>4158</v>
      </c>
      <c r="AC111" s="537"/>
      <c r="AD111" s="537" t="s">
        <v>4159</v>
      </c>
      <c r="AE111" s="537"/>
      <c r="AF111" s="537" t="s">
        <v>4283</v>
      </c>
      <c r="AG111" s="537" t="s">
        <v>4283</v>
      </c>
      <c r="AH111" s="537" t="s">
        <v>4283</v>
      </c>
      <c r="AI111" s="541"/>
      <c r="AJ111" s="541"/>
      <c r="AK111" s="541"/>
      <c r="AL111" s="541"/>
      <c r="AM111" s="541"/>
      <c r="AN111" s="541"/>
      <c r="AO111" s="541"/>
      <c r="AP111" s="541"/>
      <c r="AQ111" s="541"/>
      <c r="AR111" s="541"/>
      <c r="AS111" s="541"/>
      <c r="AT111" s="541"/>
      <c r="AU111" s="541"/>
      <c r="AV111" s="541"/>
      <c r="AW111" s="541"/>
      <c r="AX111" s="541"/>
      <c r="AY111" s="541"/>
      <c r="AZ111" s="541"/>
      <c r="BA111" s="541"/>
      <c r="BB111" s="541"/>
      <c r="BC111" s="541"/>
      <c r="BD111" s="541"/>
      <c r="BE111" s="541"/>
      <c r="BF111" s="541"/>
      <c r="BG111" s="541"/>
      <c r="BH111" s="541"/>
      <c r="BI111" s="541"/>
      <c r="BJ111" s="541"/>
      <c r="BK111" s="541"/>
      <c r="BL111" s="541"/>
      <c r="BM111" s="541"/>
      <c r="BN111" s="541"/>
      <c r="BO111" s="541"/>
      <c r="BP111" s="541"/>
      <c r="BQ111" s="541"/>
      <c r="BR111" s="541"/>
      <c r="BS111" s="541"/>
      <c r="BT111" s="542"/>
      <c r="BU111" s="541"/>
      <c r="BV111" s="899" t="s">
        <v>10325</v>
      </c>
      <c r="BW111" s="544"/>
      <c r="BX111" s="545"/>
      <c r="BY111" s="546"/>
      <c r="BZ111" s="547"/>
      <c r="CA111" s="547"/>
      <c r="CB111" s="546"/>
      <c r="CC111" s="547"/>
      <c r="CD111" s="544"/>
      <c r="CE111" s="545">
        <v>1</v>
      </c>
      <c r="CF111" s="548" t="s">
        <v>10322</v>
      </c>
      <c r="CG111" s="548">
        <f t="shared" si="37"/>
        <v>0</v>
      </c>
      <c r="CH111" s="548">
        <f t="shared" si="38"/>
        <v>0</v>
      </c>
      <c r="CI111" s="548">
        <f t="shared" si="39"/>
        <v>0</v>
      </c>
      <c r="CJ111" s="548">
        <f t="shared" si="40"/>
        <v>0</v>
      </c>
      <c r="CK111" s="545" t="b">
        <f t="shared" si="41"/>
        <v>0</v>
      </c>
      <c r="CL111" s="337"/>
      <c r="CM111" s="337"/>
      <c r="CN111" s="337"/>
      <c r="CO111" s="337"/>
    </row>
    <row r="112" spans="1:93" ht="15.75" customHeight="1">
      <c r="A112" s="541" t="s">
        <v>10</v>
      </c>
      <c r="B112" s="537" t="s">
        <v>11</v>
      </c>
      <c r="C112" s="537" t="s">
        <v>12</v>
      </c>
      <c r="D112" s="537" t="s">
        <v>13</v>
      </c>
      <c r="E112" s="537" t="s">
        <v>3756</v>
      </c>
      <c r="F112" s="538" t="str">
        <f t="array" ref="F112">IFERROR(INDEX(UIID!$K$2:$K999, MATCH(CONCATENATE(B112,D112,G112,J112), UIID!$B$2:$B999&amp;UIID!$D$2:$D999&amp;UIID!$G$2:$G999&amp;UIID!$H$2:$H999, 0),), "Not Found")</f>
        <v>0722-0130</v>
      </c>
      <c r="G112" s="537" t="s">
        <v>3840</v>
      </c>
      <c r="H112" s="537"/>
      <c r="I112" s="537"/>
      <c r="J112" s="537" t="s">
        <v>1813</v>
      </c>
      <c r="K112" s="537">
        <v>10.3435998901736</v>
      </c>
      <c r="L112" s="537">
        <v>123.91052069220299</v>
      </c>
      <c r="M112" s="537" t="s">
        <v>1814</v>
      </c>
      <c r="N112" s="537"/>
      <c r="O112" s="537" t="s">
        <v>15</v>
      </c>
      <c r="P112" s="537" t="s">
        <v>16</v>
      </c>
      <c r="Q112" s="537" t="s">
        <v>21</v>
      </c>
      <c r="R112" s="537" t="s">
        <v>3006</v>
      </c>
      <c r="S112" s="537"/>
      <c r="T112" s="537" t="s">
        <v>1815</v>
      </c>
      <c r="U112" s="537"/>
      <c r="V112" s="537"/>
      <c r="W112" s="537" t="s">
        <v>22</v>
      </c>
      <c r="X112" s="537" t="s">
        <v>259</v>
      </c>
      <c r="Y112" s="537" t="s">
        <v>1816</v>
      </c>
      <c r="Z112" s="540">
        <v>43525</v>
      </c>
      <c r="AA112" s="540"/>
      <c r="AB112" s="537" t="s">
        <v>4158</v>
      </c>
      <c r="AC112" s="537"/>
      <c r="AD112" s="537" t="s">
        <v>4159</v>
      </c>
      <c r="AE112" s="537"/>
      <c r="AF112" s="537" t="s">
        <v>9486</v>
      </c>
      <c r="AG112" s="537" t="s">
        <v>9487</v>
      </c>
      <c r="AH112" s="902">
        <v>44754</v>
      </c>
      <c r="AI112" s="541"/>
      <c r="AJ112" s="541"/>
      <c r="AK112" s="541"/>
      <c r="AL112" s="541"/>
      <c r="AM112" s="541"/>
      <c r="AN112" s="541"/>
      <c r="AO112" s="541"/>
      <c r="AP112" s="541"/>
      <c r="AQ112" s="541"/>
      <c r="AR112" s="541"/>
      <c r="AS112" s="541"/>
      <c r="AT112" s="541"/>
      <c r="AU112" s="541"/>
      <c r="AV112" s="541"/>
      <c r="AW112" s="541"/>
      <c r="AX112" s="541"/>
      <c r="AY112" s="541"/>
      <c r="AZ112" s="541"/>
      <c r="BA112" s="541"/>
      <c r="BB112" s="541"/>
      <c r="BC112" s="541"/>
      <c r="BD112" s="541"/>
      <c r="BE112" s="541"/>
      <c r="BF112" s="541"/>
      <c r="BG112" s="541"/>
      <c r="BH112" s="541"/>
      <c r="BI112" s="541"/>
      <c r="BJ112" s="541"/>
      <c r="BK112" s="541"/>
      <c r="BL112" s="541"/>
      <c r="BM112" s="541"/>
      <c r="BN112" s="541"/>
      <c r="BO112" s="541"/>
      <c r="BP112" s="541"/>
      <c r="BQ112" s="541"/>
      <c r="BR112" s="541"/>
      <c r="BS112" s="541"/>
      <c r="BT112" s="542"/>
      <c r="BU112" s="541"/>
      <c r="BV112" s="543" t="s">
        <v>10218</v>
      </c>
      <c r="BW112" s="544"/>
      <c r="BX112" s="545"/>
      <c r="BY112" s="546"/>
      <c r="BZ112" s="547"/>
      <c r="CA112" s="547"/>
      <c r="CB112" s="546"/>
      <c r="CC112" s="547"/>
      <c r="CD112" s="544"/>
      <c r="CE112" s="545">
        <v>1</v>
      </c>
      <c r="CF112" s="548" t="s">
        <v>10322</v>
      </c>
      <c r="CG112" s="548">
        <f t="shared" si="37"/>
        <v>0</v>
      </c>
      <c r="CH112" s="548">
        <f t="shared" si="38"/>
        <v>0</v>
      </c>
      <c r="CI112" s="548">
        <f t="shared" si="39"/>
        <v>0</v>
      </c>
      <c r="CJ112" s="548">
        <f t="shared" si="40"/>
        <v>0</v>
      </c>
      <c r="CK112" s="545" t="b">
        <f t="shared" si="41"/>
        <v>0</v>
      </c>
      <c r="CL112" s="337"/>
      <c r="CM112" s="337"/>
      <c r="CN112" s="337"/>
      <c r="CO112" s="337"/>
    </row>
    <row r="113" spans="1:94" ht="15.75" customHeight="1">
      <c r="A113" s="541" t="s">
        <v>10</v>
      </c>
      <c r="B113" s="537" t="s">
        <v>11</v>
      </c>
      <c r="C113" s="537" t="s">
        <v>28</v>
      </c>
      <c r="D113" s="537" t="s">
        <v>13</v>
      </c>
      <c r="E113" s="537" t="s">
        <v>3756</v>
      </c>
      <c r="F113" s="538" t="str">
        <f t="array" ref="F113">IFERROR(INDEX(UIID!$K$2:$K999, MATCH(CONCATENATE(B113,D113,G113,J113), UIID!$B$2:$B999&amp;UIID!$D$2:$D999&amp;UIID!$G$2:$G999&amp;UIID!$H$2:$H999, 0),), "Not Found")</f>
        <v>0722-0081</v>
      </c>
      <c r="G113" s="537" t="s">
        <v>1935</v>
      </c>
      <c r="H113" s="537"/>
      <c r="I113" s="537"/>
      <c r="J113" s="537" t="s">
        <v>1936</v>
      </c>
      <c r="K113" s="537"/>
      <c r="L113" s="537"/>
      <c r="M113" s="537" t="s">
        <v>1937</v>
      </c>
      <c r="N113" s="537"/>
      <c r="O113" s="537" t="s">
        <v>15</v>
      </c>
      <c r="P113" s="537" t="s">
        <v>16</v>
      </c>
      <c r="Q113" s="537" t="s">
        <v>35</v>
      </c>
      <c r="R113" s="537" t="s">
        <v>84</v>
      </c>
      <c r="S113" s="537" t="s">
        <v>85</v>
      </c>
      <c r="T113" s="537"/>
      <c r="U113" s="537"/>
      <c r="V113" s="537"/>
      <c r="W113" s="537" t="s">
        <v>4164</v>
      </c>
      <c r="X113" s="537" t="s">
        <v>94</v>
      </c>
      <c r="Y113" s="537" t="s">
        <v>1938</v>
      </c>
      <c r="Z113" s="540">
        <v>43691</v>
      </c>
      <c r="AA113" s="540"/>
      <c r="AB113" s="537" t="s">
        <v>4158</v>
      </c>
      <c r="AC113" s="537"/>
      <c r="AD113" s="537" t="s">
        <v>4159</v>
      </c>
      <c r="AE113" s="537"/>
      <c r="AF113" s="537" t="s">
        <v>9521</v>
      </c>
      <c r="AG113" s="537" t="s">
        <v>9522</v>
      </c>
      <c r="AH113" s="902">
        <v>44997</v>
      </c>
      <c r="AI113" s="541"/>
      <c r="AJ113" s="541"/>
      <c r="AK113" s="541"/>
      <c r="AL113" s="541"/>
      <c r="AM113" s="541"/>
      <c r="AN113" s="541"/>
      <c r="AO113" s="541"/>
      <c r="AP113" s="541"/>
      <c r="AQ113" s="541"/>
      <c r="AR113" s="541"/>
      <c r="AS113" s="541"/>
      <c r="AT113" s="541"/>
      <c r="AU113" s="541"/>
      <c r="AV113" s="541"/>
      <c r="AW113" s="541"/>
      <c r="AX113" s="541"/>
      <c r="AY113" s="541"/>
      <c r="AZ113" s="541"/>
      <c r="BA113" s="541"/>
      <c r="BB113" s="541"/>
      <c r="BC113" s="541"/>
      <c r="BD113" s="541"/>
      <c r="BE113" s="541"/>
      <c r="BF113" s="541"/>
      <c r="BG113" s="541"/>
      <c r="BH113" s="541"/>
      <c r="BI113" s="541"/>
      <c r="BJ113" s="541"/>
      <c r="BK113" s="541"/>
      <c r="BL113" s="541"/>
      <c r="BM113" s="541"/>
      <c r="BN113" s="541"/>
      <c r="BO113" s="541"/>
      <c r="BP113" s="541"/>
      <c r="BQ113" s="541"/>
      <c r="BR113" s="541"/>
      <c r="BS113" s="541"/>
      <c r="BT113" s="542"/>
      <c r="BU113" s="541"/>
      <c r="BV113" s="543" t="s">
        <v>10218</v>
      </c>
      <c r="BW113" s="544"/>
      <c r="BX113" s="545"/>
      <c r="BY113" s="546"/>
      <c r="BZ113" s="547"/>
      <c r="CA113" s="547"/>
      <c r="CB113" s="546"/>
      <c r="CC113" s="547"/>
      <c r="CD113" s="544"/>
      <c r="CE113" s="545">
        <v>1</v>
      </c>
      <c r="CF113" s="548" t="s">
        <v>10322</v>
      </c>
      <c r="CG113" s="548">
        <f t="shared" si="37"/>
        <v>0</v>
      </c>
      <c r="CH113" s="548">
        <f t="shared" si="38"/>
        <v>0</v>
      </c>
      <c r="CI113" s="548">
        <f t="shared" si="39"/>
        <v>0</v>
      </c>
      <c r="CJ113" s="548">
        <f t="shared" si="40"/>
        <v>0</v>
      </c>
      <c r="CK113" s="545" t="b">
        <f t="shared" si="41"/>
        <v>0</v>
      </c>
      <c r="CL113" s="337"/>
      <c r="CM113" s="337"/>
      <c r="CN113" s="337"/>
      <c r="CO113" s="337"/>
    </row>
    <row r="114" spans="1:94" ht="15.75" customHeight="1">
      <c r="A114" s="541" t="s">
        <v>10</v>
      </c>
      <c r="B114" s="537" t="s">
        <v>11</v>
      </c>
      <c r="C114" s="537" t="s">
        <v>28</v>
      </c>
      <c r="D114" s="537" t="s">
        <v>977</v>
      </c>
      <c r="E114" s="537" t="s">
        <v>28</v>
      </c>
      <c r="F114" s="538" t="str">
        <f t="array" ref="F114">IFERROR(INDEX(UIID!$K$2:$K999, MATCH(CONCATENATE(B114,D114,G114,J114), UIID!$B$2:$B999&amp;UIID!$D$2:$D999&amp;UIID!$G$2:$G999&amp;UIID!$H$2:$H999, 0),), "Not Found")</f>
        <v>0722-0147</v>
      </c>
      <c r="G114" s="537" t="s">
        <v>2015</v>
      </c>
      <c r="H114" s="537"/>
      <c r="I114" s="537" t="s">
        <v>10243</v>
      </c>
      <c r="J114" s="537" t="s">
        <v>2016</v>
      </c>
      <c r="K114" s="537">
        <v>10.249586985986801</v>
      </c>
      <c r="L114" s="537">
        <v>123.798951025196</v>
      </c>
      <c r="M114" s="537" t="s">
        <v>2017</v>
      </c>
      <c r="N114" s="537"/>
      <c r="O114" s="537" t="s">
        <v>15</v>
      </c>
      <c r="P114" s="537" t="s">
        <v>16</v>
      </c>
      <c r="Q114" s="537" t="s">
        <v>21</v>
      </c>
      <c r="R114" s="537" t="s">
        <v>107</v>
      </c>
      <c r="S114" s="537"/>
      <c r="T114" s="537" t="s">
        <v>2020</v>
      </c>
      <c r="U114" s="537"/>
      <c r="V114" s="537"/>
      <c r="W114" s="537" t="s">
        <v>22</v>
      </c>
      <c r="X114" s="537" t="s">
        <v>2021</v>
      </c>
      <c r="Y114" s="537" t="s">
        <v>2022</v>
      </c>
      <c r="Z114" s="540">
        <v>43768</v>
      </c>
      <c r="AA114" s="540"/>
      <c r="AB114" s="537" t="s">
        <v>4158</v>
      </c>
      <c r="AC114" s="537"/>
      <c r="AD114" s="537" t="s">
        <v>4159</v>
      </c>
      <c r="AE114" s="537"/>
      <c r="AF114" s="537" t="s">
        <v>8304</v>
      </c>
      <c r="AG114" s="537" t="s">
        <v>9541</v>
      </c>
      <c r="AH114" s="537" t="s">
        <v>4283</v>
      </c>
      <c r="AI114" s="541"/>
      <c r="AJ114" s="541"/>
      <c r="AK114" s="541"/>
      <c r="AL114" s="541"/>
      <c r="AM114" s="541"/>
      <c r="AN114" s="541"/>
      <c r="AO114" s="541"/>
      <c r="AP114" s="541"/>
      <c r="AQ114" s="541"/>
      <c r="AR114" s="541"/>
      <c r="AS114" s="541"/>
      <c r="AT114" s="541"/>
      <c r="AU114" s="541"/>
      <c r="AV114" s="541"/>
      <c r="AW114" s="541"/>
      <c r="AX114" s="541"/>
      <c r="AY114" s="541"/>
      <c r="AZ114" s="541"/>
      <c r="BA114" s="541"/>
      <c r="BB114" s="541"/>
      <c r="BC114" s="541"/>
      <c r="BD114" s="541"/>
      <c r="BE114" s="541"/>
      <c r="BF114" s="541"/>
      <c r="BG114" s="541"/>
      <c r="BH114" s="541"/>
      <c r="BI114" s="541"/>
      <c r="BJ114" s="541"/>
      <c r="BK114" s="541"/>
      <c r="BL114" s="541"/>
      <c r="BM114" s="541"/>
      <c r="BN114" s="541"/>
      <c r="BO114" s="541"/>
      <c r="BP114" s="541"/>
      <c r="BQ114" s="541"/>
      <c r="BR114" s="541"/>
      <c r="BS114" s="541"/>
      <c r="BT114" s="542"/>
      <c r="BU114" s="541"/>
      <c r="BV114" s="899" t="s">
        <v>10326</v>
      </c>
      <c r="BW114" s="544"/>
      <c r="BX114" s="545"/>
      <c r="BY114" s="546"/>
      <c r="BZ114" s="547"/>
      <c r="CA114" s="547"/>
      <c r="CB114" s="546"/>
      <c r="CC114" s="547"/>
      <c r="CD114" s="544"/>
      <c r="CE114" s="545"/>
      <c r="CF114" s="548" t="s">
        <v>10322</v>
      </c>
      <c r="CG114" s="548">
        <f t="shared" si="37"/>
        <v>0</v>
      </c>
      <c r="CH114" s="548">
        <f t="shared" si="38"/>
        <v>0</v>
      </c>
      <c r="CI114" s="548">
        <f t="shared" si="39"/>
        <v>0</v>
      </c>
      <c r="CJ114" s="548">
        <f t="shared" si="40"/>
        <v>0</v>
      </c>
      <c r="CK114" s="545" t="b">
        <f t="shared" si="41"/>
        <v>0</v>
      </c>
      <c r="CL114" s="337"/>
      <c r="CM114" s="337"/>
      <c r="CN114" s="337"/>
      <c r="CO114" s="337"/>
    </row>
    <row r="115" spans="1:94" ht="15.75" customHeight="1">
      <c r="A115" s="954" t="s">
        <v>10179</v>
      </c>
      <c r="B115" s="176"/>
      <c r="C115" s="176"/>
      <c r="D115" s="176"/>
      <c r="E115" s="176"/>
      <c r="F115" s="176"/>
      <c r="G115" s="955">
        <f>COUNTA(G91:G114)</f>
        <v>24</v>
      </c>
      <c r="H115" s="313"/>
      <c r="I115" s="313"/>
      <c r="J115" s="313"/>
      <c r="K115" s="313"/>
      <c r="L115" s="313"/>
      <c r="M115" s="313"/>
      <c r="N115" s="313"/>
      <c r="O115" s="313"/>
      <c r="P115" s="313"/>
      <c r="Q115" s="313"/>
      <c r="R115" s="313"/>
      <c r="S115" s="313"/>
      <c r="T115" s="313"/>
      <c r="U115" s="313"/>
      <c r="V115" s="313"/>
      <c r="W115" s="313"/>
      <c r="X115" s="455"/>
      <c r="Y115" s="313"/>
      <c r="Z115" s="313"/>
      <c r="AA115" s="313"/>
      <c r="AB115" s="313"/>
      <c r="AC115" s="313"/>
      <c r="AD115" s="313"/>
      <c r="AE115" s="313"/>
      <c r="AF115" s="489"/>
      <c r="AG115" s="176"/>
      <c r="AH115" s="176"/>
      <c r="AI115" s="490"/>
      <c r="AJ115" s="176"/>
      <c r="AK115" s="176"/>
      <c r="AL115" s="176"/>
      <c r="AM115" s="176"/>
      <c r="AN115" s="176"/>
      <c r="AO115" s="176"/>
      <c r="AP115" s="176"/>
      <c r="AQ115" s="176"/>
      <c r="AR115" s="176"/>
      <c r="AS115" s="176"/>
      <c r="AT115" s="458"/>
      <c r="AU115" s="176"/>
      <c r="AV115" s="176"/>
      <c r="AW115" s="973"/>
      <c r="AX115" s="522"/>
      <c r="AY115" s="522"/>
      <c r="AZ115" s="522"/>
      <c r="BA115" s="522"/>
      <c r="BB115" s="522"/>
      <c r="BC115" s="973"/>
      <c r="BD115" s="975"/>
      <c r="BE115" s="975"/>
      <c r="BF115" s="975"/>
      <c r="BG115" s="975"/>
      <c r="BH115" s="337"/>
      <c r="BI115" s="337"/>
      <c r="BJ115" s="337"/>
      <c r="BK115" s="337"/>
      <c r="BL115" s="337"/>
      <c r="BM115" s="337"/>
      <c r="BN115" s="337"/>
      <c r="BO115" s="337"/>
      <c r="BP115" s="337"/>
      <c r="BQ115" s="337"/>
      <c r="BR115" s="337"/>
      <c r="BS115" s="337"/>
      <c r="BT115" s="337"/>
      <c r="BU115" s="337"/>
      <c r="BV115" s="337"/>
      <c r="BW115" s="337"/>
      <c r="BX115" s="337"/>
      <c r="BY115" s="337"/>
      <c r="BZ115" s="337"/>
      <c r="CA115" s="337"/>
      <c r="CB115" s="337"/>
      <c r="CC115" s="337"/>
      <c r="CD115" s="337"/>
      <c r="CE115" s="337"/>
      <c r="CF115" s="337"/>
      <c r="CG115" s="337"/>
      <c r="CH115" s="337"/>
      <c r="CI115" s="337"/>
      <c r="CJ115" s="337"/>
      <c r="CK115" s="337"/>
      <c r="CL115" s="337"/>
      <c r="CM115" s="337"/>
      <c r="CN115" s="337"/>
      <c r="CO115" s="337"/>
    </row>
    <row r="116" spans="1:94" ht="15.75" customHeight="1">
      <c r="A116" s="63" t="s">
        <v>10</v>
      </c>
      <c r="B116" s="63" t="s">
        <v>27</v>
      </c>
      <c r="C116" s="63" t="s">
        <v>28</v>
      </c>
      <c r="D116" s="63" t="s">
        <v>299</v>
      </c>
      <c r="E116" s="63" t="s">
        <v>28</v>
      </c>
      <c r="F116" s="315" t="str">
        <f t="array" ref="F116">IFERROR(INDEX(UIID!$K$2:$K999, MATCH(CONCATENATE(B116,D116,G116,J116), UIID!$B$2:$B999&amp;UIID!$D$2:$D999&amp;UIID!$G$2:$G999&amp;UIID!$H$2:$H999, 0),), "Not Found")</f>
        <v>0712-0001</v>
      </c>
      <c r="G116" s="63" t="s">
        <v>3508</v>
      </c>
      <c r="H116" s="63"/>
      <c r="I116" s="63" t="s">
        <v>4442</v>
      </c>
      <c r="J116" s="63" t="s">
        <v>301</v>
      </c>
      <c r="K116" s="63">
        <v>9.9612859268488005</v>
      </c>
      <c r="L116" s="63">
        <v>123.955908234931</v>
      </c>
      <c r="M116" s="63" t="s">
        <v>302</v>
      </c>
      <c r="N116" s="63" t="s">
        <v>4443</v>
      </c>
      <c r="O116" s="63" t="s">
        <v>113</v>
      </c>
      <c r="P116" s="63" t="s">
        <v>226</v>
      </c>
      <c r="Q116" s="63" t="s">
        <v>5421</v>
      </c>
      <c r="R116" s="63" t="s">
        <v>125</v>
      </c>
      <c r="S116" s="63" t="s">
        <v>3404</v>
      </c>
      <c r="T116" s="63"/>
      <c r="U116" s="413" t="s">
        <v>4444</v>
      </c>
      <c r="V116" s="63"/>
      <c r="W116" s="63" t="s">
        <v>4164</v>
      </c>
      <c r="X116" s="63" t="s">
        <v>237</v>
      </c>
      <c r="Y116" s="63" t="s">
        <v>304</v>
      </c>
      <c r="Z116" s="429">
        <v>45440</v>
      </c>
      <c r="AA116" s="430">
        <v>47267</v>
      </c>
      <c r="AB116" s="63" t="s">
        <v>4158</v>
      </c>
      <c r="AC116" s="63"/>
      <c r="AD116" s="63" t="s">
        <v>4159</v>
      </c>
      <c r="AE116" s="63"/>
      <c r="AF116" s="63" t="s">
        <v>8772</v>
      </c>
      <c r="AG116" s="63" t="s">
        <v>8773</v>
      </c>
      <c r="AH116" s="435"/>
      <c r="AI116" s="174"/>
      <c r="AJ116" s="174"/>
      <c r="AK116" s="418">
        <v>45548</v>
      </c>
      <c r="AL116" s="174" t="s">
        <v>2291</v>
      </c>
      <c r="AM116" s="174"/>
      <c r="AN116" s="174"/>
      <c r="AO116" s="174"/>
      <c r="AP116" s="174"/>
      <c r="AQ116" s="174"/>
      <c r="AR116" s="174"/>
      <c r="AS116" s="174"/>
      <c r="AT116" s="174"/>
      <c r="AU116" s="174"/>
      <c r="AV116" s="174"/>
      <c r="AW116" s="174"/>
      <c r="AX116" s="174"/>
      <c r="AY116" s="174"/>
      <c r="AZ116" s="174"/>
      <c r="BA116" s="174"/>
      <c r="BB116" s="174"/>
      <c r="BC116" s="174"/>
      <c r="BD116" s="174"/>
      <c r="BE116" s="174"/>
      <c r="BF116" s="174"/>
      <c r="BG116" s="174"/>
      <c r="BH116" s="174"/>
      <c r="BI116" s="174"/>
      <c r="BJ116" s="174"/>
      <c r="BK116" s="174"/>
      <c r="BL116" s="174"/>
      <c r="BM116" s="174"/>
      <c r="BN116" s="174"/>
      <c r="BO116" s="174"/>
      <c r="BP116" s="174"/>
      <c r="BQ116" s="174"/>
      <c r="BR116" s="416" t="b">
        <v>0</v>
      </c>
      <c r="BS116" s="174" t="s">
        <v>2327</v>
      </c>
      <c r="BT116" s="174">
        <v>2024</v>
      </c>
      <c r="BU116" s="415">
        <v>45551</v>
      </c>
      <c r="BV116" s="174" t="s">
        <v>2323</v>
      </c>
      <c r="BW116" s="419"/>
      <c r="BX116" s="424"/>
      <c r="BY116" s="425"/>
      <c r="BZ116" s="422"/>
      <c r="CA116" s="425"/>
      <c r="CB116" s="425"/>
      <c r="CC116" s="422"/>
      <c r="CD116" s="425"/>
      <c r="CE116" s="424"/>
      <c r="CF116" s="425"/>
      <c r="CG116" s="428">
        <v>44111</v>
      </c>
      <c r="CH116" s="426">
        <f t="shared" ref="CH116:CH121" si="42">COUNTIF(BV116,"new tvi &amp; program")</f>
        <v>0</v>
      </c>
      <c r="CI116" s="426">
        <f t="shared" ref="CI116:CI121" si="43">COUNTIF(BV116,"additional program")</f>
        <v>0</v>
      </c>
      <c r="CJ116" s="426">
        <f t="shared" ref="CJ116:CJ121" si="44">COUNTIF(BV116,"migration")</f>
        <v>0</v>
      </c>
      <c r="CK116" s="426">
        <f t="shared" ref="CK116:CK121" si="45">SUM(CH116:CJ116)</f>
        <v>0</v>
      </c>
      <c r="CL116" s="425" t="b">
        <f>COUNTIF($Z$3:$Z427,$Y116)&gt;1</f>
        <v>0</v>
      </c>
      <c r="CM116" s="425"/>
      <c r="CN116" s="425"/>
      <c r="CO116" s="425"/>
    </row>
    <row r="117" spans="1:94" ht="15.75" customHeight="1">
      <c r="A117" s="174" t="s">
        <v>10</v>
      </c>
      <c r="B117" s="63" t="s">
        <v>11</v>
      </c>
      <c r="C117" s="63" t="s">
        <v>28</v>
      </c>
      <c r="D117" s="63" t="s">
        <v>13</v>
      </c>
      <c r="E117" s="63" t="s">
        <v>3756</v>
      </c>
      <c r="F117" s="315" t="str">
        <f t="array" ref="F117">IFERROR(INDEX(UIID!$K$2:$K999, MATCH(CONCATENATE(B117,D117,G117,J117), UIID!$B$2:$B999&amp;UIID!$D$2:$D999&amp;UIID!$G$2:$G999&amp;UIID!$H$2:$H999, 0),), "Not Found")</f>
        <v>0722-0123</v>
      </c>
      <c r="G117" s="63" t="s">
        <v>834</v>
      </c>
      <c r="H117" s="63"/>
      <c r="I117" s="63" t="s">
        <v>10224</v>
      </c>
      <c r="J117" s="63" t="s">
        <v>835</v>
      </c>
      <c r="K117" s="63">
        <v>10.3398871914856</v>
      </c>
      <c r="L117" s="63">
        <v>123.91183175131</v>
      </c>
      <c r="M117" s="63" t="s">
        <v>836</v>
      </c>
      <c r="N117" s="63"/>
      <c r="O117" s="63" t="s">
        <v>15</v>
      </c>
      <c r="P117" s="63" t="s">
        <v>16</v>
      </c>
      <c r="Q117" s="63" t="s">
        <v>21</v>
      </c>
      <c r="R117" s="63" t="s">
        <v>3006</v>
      </c>
      <c r="S117" s="63"/>
      <c r="T117" s="63" t="s">
        <v>837</v>
      </c>
      <c r="U117" s="413" t="s">
        <v>10225</v>
      </c>
      <c r="V117" s="63"/>
      <c r="W117" s="63" t="s">
        <v>22</v>
      </c>
      <c r="X117" s="63" t="s">
        <v>838</v>
      </c>
      <c r="Y117" s="63" t="s">
        <v>839</v>
      </c>
      <c r="Z117" s="429">
        <v>45075</v>
      </c>
      <c r="AA117" s="429">
        <v>46903</v>
      </c>
      <c r="AB117" s="63" t="s">
        <v>4158</v>
      </c>
      <c r="AC117" s="63"/>
      <c r="AD117" s="63" t="s">
        <v>4168</v>
      </c>
      <c r="AE117" s="63" t="s">
        <v>9125</v>
      </c>
      <c r="AF117" s="63" t="s">
        <v>9126</v>
      </c>
      <c r="AG117" s="63" t="s">
        <v>9127</v>
      </c>
      <c r="AH117" s="63"/>
      <c r="AI117" s="174"/>
      <c r="AJ117" s="174"/>
      <c r="AK117" s="418">
        <v>45554</v>
      </c>
      <c r="AL117" s="174" t="s">
        <v>2296</v>
      </c>
      <c r="AM117" s="174"/>
      <c r="AN117" s="174"/>
      <c r="AO117" s="174"/>
      <c r="AP117" s="174"/>
      <c r="AQ117" s="174"/>
      <c r="AR117" s="174"/>
      <c r="AS117" s="174"/>
      <c r="AT117" s="174"/>
      <c r="AU117" s="174"/>
      <c r="AV117" s="174"/>
      <c r="AW117" s="174"/>
      <c r="AX117" s="174"/>
      <c r="AY117" s="174"/>
      <c r="AZ117" s="174"/>
      <c r="BA117" s="174"/>
      <c r="BB117" s="174"/>
      <c r="BC117" s="174"/>
      <c r="BD117" s="174"/>
      <c r="BE117" s="174"/>
      <c r="BF117" s="174"/>
      <c r="BG117" s="174"/>
      <c r="BH117" s="174"/>
      <c r="BI117" s="174"/>
      <c r="BJ117" s="174"/>
      <c r="BK117" s="174"/>
      <c r="BL117" s="174"/>
      <c r="BM117" s="174"/>
      <c r="BN117" s="174"/>
      <c r="BO117" s="174"/>
      <c r="BP117" s="174"/>
      <c r="BQ117" s="174"/>
      <c r="BR117" s="416" t="b">
        <v>0</v>
      </c>
      <c r="BS117" s="174" t="s">
        <v>2327</v>
      </c>
      <c r="BT117" s="174">
        <v>2024</v>
      </c>
      <c r="BU117" s="415">
        <v>45554</v>
      </c>
      <c r="BV117" s="174" t="s">
        <v>2323</v>
      </c>
      <c r="BW117" s="419"/>
      <c r="BX117" s="424"/>
      <c r="BY117" s="462"/>
      <c r="BZ117" s="422"/>
      <c r="CA117" s="530"/>
      <c r="CB117" s="530"/>
      <c r="CC117" s="422"/>
      <c r="CD117" s="530"/>
      <c r="CE117" s="424"/>
      <c r="CF117" s="462">
        <v>1</v>
      </c>
      <c r="CG117" s="428">
        <v>43005</v>
      </c>
      <c r="CH117" s="426">
        <f t="shared" si="42"/>
        <v>0</v>
      </c>
      <c r="CI117" s="426">
        <f t="shared" si="43"/>
        <v>0</v>
      </c>
      <c r="CJ117" s="426">
        <f t="shared" si="44"/>
        <v>0</v>
      </c>
      <c r="CK117" s="426">
        <f t="shared" si="45"/>
        <v>0</v>
      </c>
      <c r="CL117" s="425" t="b">
        <f t="shared" ref="CL117:CL120" si="46">COUNTIF($Z$3:$Z2100,$Y117)&gt;1</f>
        <v>0</v>
      </c>
      <c r="CM117" s="337"/>
      <c r="CN117" s="337"/>
      <c r="CO117" s="337"/>
    </row>
    <row r="118" spans="1:94" ht="15.75" customHeight="1">
      <c r="A118" s="174" t="s">
        <v>10</v>
      </c>
      <c r="B118" s="63" t="s">
        <v>11</v>
      </c>
      <c r="C118" s="63" t="s">
        <v>28</v>
      </c>
      <c r="D118" s="63" t="s">
        <v>13</v>
      </c>
      <c r="E118" s="63" t="s">
        <v>3756</v>
      </c>
      <c r="F118" s="315" t="str">
        <f t="array" ref="F118">IFERROR(INDEX(UIID!$K$2:$K999, MATCH(CONCATENATE(B118,D118,G118,J118), UIID!$B$2:$B999&amp;UIID!$D$2:$D999&amp;UIID!$G$2:$G999&amp;UIID!$H$2:$H999, 0),), "Not Found")</f>
        <v>0722-0123</v>
      </c>
      <c r="G118" s="63" t="s">
        <v>834</v>
      </c>
      <c r="H118" s="63"/>
      <c r="I118" s="63" t="s">
        <v>10224</v>
      </c>
      <c r="J118" s="63" t="s">
        <v>835</v>
      </c>
      <c r="K118" s="63">
        <v>10.3398871914856</v>
      </c>
      <c r="L118" s="63">
        <v>123.91183175131</v>
      </c>
      <c r="M118" s="63" t="s">
        <v>836</v>
      </c>
      <c r="N118" s="63"/>
      <c r="O118" s="63" t="s">
        <v>15</v>
      </c>
      <c r="P118" s="63" t="s">
        <v>16</v>
      </c>
      <c r="Q118" s="63" t="s">
        <v>21</v>
      </c>
      <c r="R118" s="63" t="s">
        <v>3006</v>
      </c>
      <c r="S118" s="63"/>
      <c r="T118" s="63" t="s">
        <v>840</v>
      </c>
      <c r="U118" s="413" t="s">
        <v>10225</v>
      </c>
      <c r="V118" s="63"/>
      <c r="W118" s="63" t="s">
        <v>22</v>
      </c>
      <c r="X118" s="63" t="s">
        <v>838</v>
      </c>
      <c r="Y118" s="63" t="s">
        <v>841</v>
      </c>
      <c r="Z118" s="429">
        <v>45075</v>
      </c>
      <c r="AA118" s="429">
        <v>46903</v>
      </c>
      <c r="AB118" s="63" t="s">
        <v>4158</v>
      </c>
      <c r="AC118" s="63"/>
      <c r="AD118" s="63" t="s">
        <v>4168</v>
      </c>
      <c r="AE118" s="63" t="s">
        <v>9129</v>
      </c>
      <c r="AF118" s="63" t="s">
        <v>9130</v>
      </c>
      <c r="AG118" s="63" t="s">
        <v>9131</v>
      </c>
      <c r="AH118" s="63" t="s">
        <v>9132</v>
      </c>
      <c r="AI118" s="174"/>
      <c r="AJ118" s="174"/>
      <c r="AK118" s="418">
        <v>45554</v>
      </c>
      <c r="AL118" s="174" t="s">
        <v>2296</v>
      </c>
      <c r="AM118" s="174"/>
      <c r="AN118" s="174"/>
      <c r="AO118" s="174"/>
      <c r="AP118" s="174"/>
      <c r="AQ118" s="174"/>
      <c r="AR118" s="174"/>
      <c r="AS118" s="174"/>
      <c r="AT118" s="174"/>
      <c r="AU118" s="174"/>
      <c r="AV118" s="174"/>
      <c r="AW118" s="174"/>
      <c r="AX118" s="174"/>
      <c r="AY118" s="174"/>
      <c r="AZ118" s="174"/>
      <c r="BA118" s="174"/>
      <c r="BB118" s="174"/>
      <c r="BC118" s="174"/>
      <c r="BD118" s="174"/>
      <c r="BE118" s="174"/>
      <c r="BF118" s="174"/>
      <c r="BG118" s="174"/>
      <c r="BH118" s="174"/>
      <c r="BI118" s="174"/>
      <c r="BJ118" s="174"/>
      <c r="BK118" s="174"/>
      <c r="BL118" s="174"/>
      <c r="BM118" s="174"/>
      <c r="BN118" s="174"/>
      <c r="BO118" s="174"/>
      <c r="BP118" s="174"/>
      <c r="BQ118" s="174"/>
      <c r="BR118" s="416" t="b">
        <v>0</v>
      </c>
      <c r="BS118" s="174" t="s">
        <v>2327</v>
      </c>
      <c r="BT118" s="174">
        <v>2024</v>
      </c>
      <c r="BU118" s="415">
        <v>45554</v>
      </c>
      <c r="BV118" s="174" t="s">
        <v>2323</v>
      </c>
      <c r="BW118" s="437"/>
      <c r="BX118" s="424"/>
      <c r="BY118" s="462"/>
      <c r="BZ118" s="422"/>
      <c r="CA118" s="530"/>
      <c r="CB118" s="530"/>
      <c r="CC118" s="422"/>
      <c r="CD118" s="530"/>
      <c r="CE118" s="424"/>
      <c r="CF118" s="462"/>
      <c r="CG118" s="438"/>
      <c r="CH118" s="426">
        <f t="shared" si="42"/>
        <v>0</v>
      </c>
      <c r="CI118" s="426">
        <f t="shared" si="43"/>
        <v>0</v>
      </c>
      <c r="CJ118" s="426">
        <f t="shared" si="44"/>
        <v>0</v>
      </c>
      <c r="CK118" s="426">
        <f t="shared" si="45"/>
        <v>0</v>
      </c>
      <c r="CL118" s="425" t="b">
        <f t="shared" si="46"/>
        <v>0</v>
      </c>
      <c r="CM118" s="337"/>
      <c r="CN118" s="337"/>
      <c r="CO118" s="337"/>
    </row>
    <row r="119" spans="1:94" ht="15.75" customHeight="1">
      <c r="A119" s="174" t="s">
        <v>10</v>
      </c>
      <c r="B119" s="63" t="s">
        <v>11</v>
      </c>
      <c r="C119" s="63" t="s">
        <v>28</v>
      </c>
      <c r="D119" s="63" t="s">
        <v>13</v>
      </c>
      <c r="E119" s="63" t="s">
        <v>3756</v>
      </c>
      <c r="F119" s="315" t="str">
        <f t="array" ref="F119">IFERROR(INDEX(UIID!$K$2:$K999, MATCH(CONCATENATE(B119,D119,G119,J119), UIID!$B$2:$B999&amp;UIID!$D$2:$D999&amp;UIID!$G$2:$G999&amp;UIID!$H$2:$H999, 0),), "Not Found")</f>
        <v>0722-0165</v>
      </c>
      <c r="G119" s="310" t="s">
        <v>3654</v>
      </c>
      <c r="H119" s="63"/>
      <c r="I119" s="63" t="s">
        <v>5333</v>
      </c>
      <c r="J119" s="63" t="s">
        <v>915</v>
      </c>
      <c r="K119" s="63">
        <v>10.294790068340401</v>
      </c>
      <c r="L119" s="63">
        <v>123.90402275014701</v>
      </c>
      <c r="M119" s="63" t="s">
        <v>916</v>
      </c>
      <c r="N119" s="63" t="s">
        <v>5334</v>
      </c>
      <c r="O119" s="63" t="s">
        <v>15</v>
      </c>
      <c r="P119" s="63" t="s">
        <v>16</v>
      </c>
      <c r="Q119" s="63" t="s">
        <v>35</v>
      </c>
      <c r="R119" s="63" t="s">
        <v>8666</v>
      </c>
      <c r="S119" s="63" t="s">
        <v>36</v>
      </c>
      <c r="T119" s="63"/>
      <c r="U119" s="413" t="s">
        <v>5337</v>
      </c>
      <c r="V119" s="63"/>
      <c r="W119" s="63" t="s">
        <v>4164</v>
      </c>
      <c r="X119" s="63" t="s">
        <v>37</v>
      </c>
      <c r="Y119" s="63" t="s">
        <v>917</v>
      </c>
      <c r="Z119" s="429">
        <v>45363</v>
      </c>
      <c r="AA119" s="429">
        <v>47190</v>
      </c>
      <c r="AB119" s="63" t="s">
        <v>4158</v>
      </c>
      <c r="AC119" s="63"/>
      <c r="AD119" s="63" t="s">
        <v>4159</v>
      </c>
      <c r="AE119" s="63"/>
      <c r="AF119" s="63" t="s">
        <v>9179</v>
      </c>
      <c r="AG119" s="63" t="s">
        <v>9180</v>
      </c>
      <c r="AH119" s="464">
        <v>45439</v>
      </c>
      <c r="AI119" s="174"/>
      <c r="AJ119" s="174"/>
      <c r="AK119" s="418">
        <v>45554</v>
      </c>
      <c r="AL119" s="174" t="s">
        <v>8675</v>
      </c>
      <c r="AM119" s="174"/>
      <c r="AN119" s="174"/>
      <c r="AO119" s="174"/>
      <c r="AP119" s="174"/>
      <c r="AQ119" s="174"/>
      <c r="AR119" s="174"/>
      <c r="AS119" s="174"/>
      <c r="AT119" s="174"/>
      <c r="AU119" s="174"/>
      <c r="AV119" s="174"/>
      <c r="AW119" s="174"/>
      <c r="AX119" s="174"/>
      <c r="AY119" s="174"/>
      <c r="AZ119" s="174"/>
      <c r="BA119" s="174"/>
      <c r="BB119" s="174"/>
      <c r="BC119" s="174"/>
      <c r="BD119" s="174"/>
      <c r="BE119" s="174"/>
      <c r="BF119" s="174"/>
      <c r="BG119" s="174"/>
      <c r="BH119" s="174"/>
      <c r="BI119" s="174"/>
      <c r="BJ119" s="174"/>
      <c r="BK119" s="174"/>
      <c r="BL119" s="174"/>
      <c r="BM119" s="174"/>
      <c r="BN119" s="174"/>
      <c r="BO119" s="174"/>
      <c r="BP119" s="174"/>
      <c r="BQ119" s="174"/>
      <c r="BR119" s="416" t="b">
        <v>1</v>
      </c>
      <c r="BS119" s="174" t="s">
        <v>2327</v>
      </c>
      <c r="BT119" s="174">
        <v>2024</v>
      </c>
      <c r="BU119" s="415">
        <v>45554</v>
      </c>
      <c r="BV119" s="174" t="s">
        <v>2323</v>
      </c>
      <c r="BW119" s="437" t="s">
        <v>10232</v>
      </c>
      <c r="BX119" s="424"/>
      <c r="BY119" s="462"/>
      <c r="BZ119" s="422"/>
      <c r="CA119" s="530"/>
      <c r="CB119" s="530"/>
      <c r="CC119" s="422"/>
      <c r="CD119" s="530"/>
      <c r="CE119" s="424"/>
      <c r="CF119" s="462"/>
      <c r="CG119" s="428">
        <v>43742</v>
      </c>
      <c r="CH119" s="426">
        <f t="shared" si="42"/>
        <v>0</v>
      </c>
      <c r="CI119" s="426">
        <f t="shared" si="43"/>
        <v>0</v>
      </c>
      <c r="CJ119" s="426">
        <f t="shared" si="44"/>
        <v>0</v>
      </c>
      <c r="CK119" s="426">
        <f t="shared" si="45"/>
        <v>0</v>
      </c>
      <c r="CL119" s="425" t="b">
        <f t="shared" si="46"/>
        <v>0</v>
      </c>
      <c r="CM119" s="337"/>
      <c r="CN119" s="337"/>
      <c r="CO119" s="337"/>
    </row>
    <row r="120" spans="1:94" ht="15.75" customHeight="1">
      <c r="A120" s="174" t="s">
        <v>10</v>
      </c>
      <c r="B120" s="174" t="s">
        <v>11</v>
      </c>
      <c r="C120" s="174" t="s">
        <v>146</v>
      </c>
      <c r="D120" s="63" t="s">
        <v>668</v>
      </c>
      <c r="E120" s="63" t="s">
        <v>30</v>
      </c>
      <c r="F120" s="315" t="str">
        <f t="array" ref="F120">IFERROR(INDEX(UIID!$K$2:$K999, MATCH(CONCATENATE(B120,D120,G120,J120), UIID!$B$2:$B999&amp;UIID!$D$2:$D999&amp;UIID!$G$2:$G999&amp;UIID!$H$2:$H999, 0),), "Not Found")</f>
        <v>0722-0104</v>
      </c>
      <c r="G120" s="174" t="s">
        <v>3817</v>
      </c>
      <c r="H120" s="174"/>
      <c r="I120" s="174" t="s">
        <v>9617</v>
      </c>
      <c r="J120" s="174" t="s">
        <v>3818</v>
      </c>
      <c r="K120" s="498">
        <v>9.7617159999999998</v>
      </c>
      <c r="L120" s="498">
        <v>123.988164</v>
      </c>
      <c r="M120" s="174" t="s">
        <v>9618</v>
      </c>
      <c r="N120" s="174" t="s">
        <v>9619</v>
      </c>
      <c r="O120" s="63" t="s">
        <v>15</v>
      </c>
      <c r="P120" s="63" t="s">
        <v>16</v>
      </c>
      <c r="Q120" s="174" t="s">
        <v>35</v>
      </c>
      <c r="R120" s="63" t="s">
        <v>107</v>
      </c>
      <c r="S120" s="174" t="s">
        <v>2479</v>
      </c>
      <c r="T120" s="153"/>
      <c r="U120" s="174"/>
      <c r="V120" s="174" t="s">
        <v>9620</v>
      </c>
      <c r="W120" s="63" t="s">
        <v>4213</v>
      </c>
      <c r="X120" s="174" t="s">
        <v>663</v>
      </c>
      <c r="Y120" s="174" t="s">
        <v>9621</v>
      </c>
      <c r="Z120" s="429">
        <v>45351</v>
      </c>
      <c r="AA120" s="429">
        <v>47178</v>
      </c>
      <c r="AB120" s="63" t="s">
        <v>4158</v>
      </c>
      <c r="AC120" s="174"/>
      <c r="AD120" s="63" t="s">
        <v>4159</v>
      </c>
      <c r="AE120" s="63"/>
      <c r="AF120" s="174" t="s">
        <v>8323</v>
      </c>
      <c r="AG120" s="174" t="s">
        <v>9622</v>
      </c>
      <c r="AH120" s="466">
        <v>46585</v>
      </c>
      <c r="AI120" s="174"/>
      <c r="AJ120" s="174"/>
      <c r="AK120" s="418">
        <v>45548</v>
      </c>
      <c r="AL120" s="174" t="s">
        <v>8675</v>
      </c>
      <c r="AM120" s="174"/>
      <c r="AN120" s="174"/>
      <c r="AO120" s="174"/>
      <c r="AP120" s="174"/>
      <c r="AQ120" s="174"/>
      <c r="AR120" s="174"/>
      <c r="AS120" s="174"/>
      <c r="AT120" s="174"/>
      <c r="AU120" s="174"/>
      <c r="AV120" s="174"/>
      <c r="AW120" s="174"/>
      <c r="AX120" s="174"/>
      <c r="AY120" s="174"/>
      <c r="AZ120" s="174"/>
      <c r="BA120" s="174"/>
      <c r="BB120" s="174"/>
      <c r="BC120" s="174"/>
      <c r="BD120" s="174"/>
      <c r="BE120" s="174"/>
      <c r="BF120" s="174"/>
      <c r="BG120" s="174"/>
      <c r="BH120" s="174"/>
      <c r="BI120" s="174"/>
      <c r="BJ120" s="174"/>
      <c r="BK120" s="174"/>
      <c r="BL120" s="174"/>
      <c r="BM120" s="174"/>
      <c r="BN120" s="174"/>
      <c r="BO120" s="174"/>
      <c r="BP120" s="174"/>
      <c r="BQ120" s="174"/>
      <c r="BR120" s="416" t="b">
        <v>0</v>
      </c>
      <c r="BS120" s="174" t="s">
        <v>2327</v>
      </c>
      <c r="BT120" s="174">
        <v>2024</v>
      </c>
      <c r="BU120" s="415">
        <v>45551</v>
      </c>
      <c r="BV120" s="174" t="s">
        <v>2323</v>
      </c>
      <c r="BW120" s="437" t="s">
        <v>10246</v>
      </c>
      <c r="BX120" s="570"/>
      <c r="BY120" s="572"/>
      <c r="BZ120" s="422"/>
      <c r="CA120" s="572"/>
      <c r="CB120" s="572"/>
      <c r="CC120" s="422"/>
      <c r="CD120" s="572"/>
      <c r="CE120" s="570"/>
      <c r="CF120" s="462">
        <v>1</v>
      </c>
      <c r="CG120" s="438"/>
      <c r="CH120" s="426">
        <f t="shared" si="42"/>
        <v>0</v>
      </c>
      <c r="CI120" s="426">
        <f t="shared" si="43"/>
        <v>0</v>
      </c>
      <c r="CJ120" s="426">
        <f t="shared" si="44"/>
        <v>0</v>
      </c>
      <c r="CK120" s="426">
        <f t="shared" si="45"/>
        <v>0</v>
      </c>
      <c r="CL120" s="425" t="b">
        <f t="shared" si="46"/>
        <v>0</v>
      </c>
      <c r="CM120" s="337"/>
      <c r="CN120" s="337"/>
      <c r="CO120" s="337"/>
    </row>
    <row r="121" spans="1:94" ht="15.75" customHeight="1">
      <c r="A121" s="174" t="s">
        <v>10</v>
      </c>
      <c r="B121" s="63" t="s">
        <v>11</v>
      </c>
      <c r="C121" s="63" t="s">
        <v>50</v>
      </c>
      <c r="D121" s="63" t="s">
        <v>13</v>
      </c>
      <c r="E121" s="63" t="s">
        <v>3756</v>
      </c>
      <c r="F121" s="315" t="str">
        <f t="array" ref="F121">IFERROR(INDEX(UIID!$K$2:$K999, MATCH(CONCATENATE(B121,D121,G121,J121), UIID!$B$2:$B999&amp;UIID!$D$2:$D999&amp;UIID!$G$2:$G999&amp;UIID!$H$2:$H999, 0),), "Not Found")</f>
        <v>0722-0163</v>
      </c>
      <c r="G121" s="553" t="s">
        <v>3450</v>
      </c>
      <c r="H121" s="174"/>
      <c r="I121" s="174" t="s">
        <v>6586</v>
      </c>
      <c r="J121" s="63" t="s">
        <v>186</v>
      </c>
      <c r="K121" s="174">
        <v>10.309392424260601</v>
      </c>
      <c r="L121" s="174">
        <v>123.90447328083199</v>
      </c>
      <c r="M121" s="63" t="s">
        <v>5515</v>
      </c>
      <c r="N121" s="174" t="s">
        <v>5516</v>
      </c>
      <c r="O121" s="63" t="s">
        <v>15</v>
      </c>
      <c r="P121" s="63" t="s">
        <v>16</v>
      </c>
      <c r="Q121" s="174" t="s">
        <v>35</v>
      </c>
      <c r="R121" s="63" t="s">
        <v>922</v>
      </c>
      <c r="S121" s="174" t="s">
        <v>925</v>
      </c>
      <c r="T121" s="153"/>
      <c r="U121" s="174"/>
      <c r="V121" s="174" t="s">
        <v>6091</v>
      </c>
      <c r="W121" s="63" t="s">
        <v>4213</v>
      </c>
      <c r="X121" s="174" t="s">
        <v>926</v>
      </c>
      <c r="Y121" s="174" t="s">
        <v>9629</v>
      </c>
      <c r="Z121" s="429">
        <v>45117</v>
      </c>
      <c r="AA121" s="429">
        <v>46945</v>
      </c>
      <c r="AB121" s="63" t="s">
        <v>4158</v>
      </c>
      <c r="AC121" s="174"/>
      <c r="AD121" s="63" t="s">
        <v>4159</v>
      </c>
      <c r="AE121" s="63"/>
      <c r="AF121" s="174" t="s">
        <v>6377</v>
      </c>
      <c r="AG121" s="174" t="s">
        <v>9630</v>
      </c>
      <c r="AH121" s="466">
        <v>45383</v>
      </c>
      <c r="AI121" s="174"/>
      <c r="AJ121" s="174"/>
      <c r="AK121" s="418">
        <v>45538</v>
      </c>
      <c r="AL121" s="174" t="s">
        <v>8675</v>
      </c>
      <c r="AM121" s="174"/>
      <c r="AN121" s="174"/>
      <c r="AO121" s="174"/>
      <c r="AP121" s="174"/>
      <c r="AQ121" s="174"/>
      <c r="AR121" s="174"/>
      <c r="AS121" s="174"/>
      <c r="AT121" s="174"/>
      <c r="AU121" s="174"/>
      <c r="AV121" s="174"/>
      <c r="AW121" s="174"/>
      <c r="AX121" s="174"/>
      <c r="AY121" s="174"/>
      <c r="AZ121" s="174"/>
      <c r="BA121" s="174"/>
      <c r="BB121" s="174"/>
      <c r="BC121" s="174"/>
      <c r="BD121" s="174"/>
      <c r="BE121" s="174"/>
      <c r="BF121" s="174"/>
      <c r="BG121" s="174"/>
      <c r="BH121" s="174"/>
      <c r="BI121" s="174"/>
      <c r="BJ121" s="174"/>
      <c r="BK121" s="174"/>
      <c r="BL121" s="174"/>
      <c r="BM121" s="174"/>
      <c r="BN121" s="174"/>
      <c r="BO121" s="174"/>
      <c r="BP121" s="174"/>
      <c r="BQ121" s="174"/>
      <c r="BR121" s="416" t="b">
        <v>0</v>
      </c>
      <c r="BS121" s="174" t="s">
        <v>2327</v>
      </c>
      <c r="BT121" s="174">
        <v>2024</v>
      </c>
      <c r="BU121" s="415">
        <v>45540</v>
      </c>
      <c r="BV121" s="174" t="s">
        <v>2323</v>
      </c>
      <c r="BW121" s="437" t="s">
        <v>10247</v>
      </c>
      <c r="BX121" s="523"/>
      <c r="BY121" s="524"/>
      <c r="BZ121" s="422"/>
      <c r="CA121" s="524"/>
      <c r="CB121" s="524"/>
      <c r="CC121" s="422"/>
      <c r="CD121" s="524"/>
      <c r="CE121" s="523"/>
      <c r="CF121" s="524"/>
      <c r="CG121" s="525"/>
      <c r="CH121" s="426">
        <f t="shared" si="42"/>
        <v>0</v>
      </c>
      <c r="CI121" s="426">
        <f t="shared" si="43"/>
        <v>0</v>
      </c>
      <c r="CJ121" s="426">
        <f t="shared" si="44"/>
        <v>0</v>
      </c>
      <c r="CK121" s="426">
        <f t="shared" si="45"/>
        <v>0</v>
      </c>
      <c r="CL121" s="425" t="b">
        <f>COUNTIF($Z$3:$Z2103,$Y121)&gt;1</f>
        <v>0</v>
      </c>
      <c r="CM121" s="337"/>
      <c r="CN121" s="337"/>
      <c r="CO121" s="337"/>
    </row>
    <row r="122" spans="1:94" ht="15.75" customHeight="1">
      <c r="A122" s="954" t="s">
        <v>10305</v>
      </c>
      <c r="B122" s="176"/>
      <c r="C122" s="176"/>
      <c r="D122" s="176"/>
      <c r="E122" s="176"/>
      <c r="F122" s="176"/>
      <c r="G122" s="955">
        <f>COUNTA(G116:G121)</f>
        <v>6</v>
      </c>
      <c r="H122" s="313"/>
      <c r="I122" s="313"/>
      <c r="J122" s="313"/>
      <c r="K122" s="313"/>
      <c r="L122" s="313"/>
      <c r="M122" s="313"/>
      <c r="N122" s="313"/>
      <c r="O122" s="313"/>
      <c r="P122" s="313"/>
      <c r="Q122" s="313"/>
      <c r="R122" s="313"/>
      <c r="S122" s="313"/>
      <c r="T122" s="313"/>
      <c r="U122" s="313"/>
      <c r="V122" s="313"/>
      <c r="W122" s="313"/>
      <c r="X122" s="313"/>
      <c r="Y122" s="455"/>
      <c r="Z122" s="313"/>
      <c r="AA122" s="313"/>
      <c r="AB122" s="313"/>
      <c r="AC122" s="313"/>
      <c r="AD122" s="313"/>
      <c r="AE122" s="313"/>
      <c r="AF122" s="313"/>
      <c r="AG122" s="489"/>
      <c r="AH122" s="176"/>
      <c r="AI122" s="176"/>
      <c r="AJ122" s="490"/>
      <c r="AK122" s="176"/>
      <c r="AL122" s="176"/>
      <c r="AM122" s="176"/>
      <c r="AN122" s="176"/>
      <c r="AO122" s="176"/>
      <c r="AP122" s="176"/>
      <c r="AQ122" s="176"/>
      <c r="AR122" s="176"/>
      <c r="AS122" s="176"/>
      <c r="AT122" s="176"/>
      <c r="AU122" s="458"/>
      <c r="AV122" s="176"/>
      <c r="AW122" s="176"/>
      <c r="AX122" s="988"/>
      <c r="AY122" s="522"/>
      <c r="AZ122" s="522"/>
      <c r="BA122" s="522"/>
      <c r="BB122" s="522"/>
      <c r="BC122" s="522"/>
      <c r="BD122" s="973"/>
      <c r="BE122" s="975"/>
      <c r="BF122" s="975"/>
      <c r="BG122" s="975"/>
      <c r="BH122" s="975"/>
      <c r="BI122" s="337"/>
      <c r="BJ122" s="337"/>
      <c r="BK122" s="337"/>
      <c r="BL122" s="337"/>
      <c r="BM122" s="337"/>
      <c r="BN122" s="337"/>
      <c r="BO122" s="337"/>
      <c r="BP122" s="337"/>
      <c r="BQ122" s="337"/>
      <c r="BR122" s="337"/>
      <c r="BS122" s="337"/>
      <c r="BT122" s="337"/>
      <c r="BU122" s="337"/>
      <c r="BV122" s="337"/>
      <c r="BW122" s="337"/>
      <c r="BX122" s="337"/>
      <c r="BY122" s="337"/>
      <c r="BZ122" s="337"/>
      <c r="CA122" s="337"/>
      <c r="CB122" s="337"/>
      <c r="CC122" s="337"/>
      <c r="CD122" s="337"/>
      <c r="CE122" s="337"/>
      <c r="CF122" s="337"/>
      <c r="CG122" s="337"/>
      <c r="CH122" s="337"/>
      <c r="CI122" s="337"/>
      <c r="CJ122" s="337"/>
      <c r="CK122" s="337"/>
      <c r="CL122" s="337"/>
      <c r="CM122" s="337"/>
      <c r="CN122" s="337"/>
      <c r="CO122" s="337"/>
      <c r="CP122" s="337"/>
    </row>
    <row r="123" spans="1:94" ht="15.75" customHeight="1">
      <c r="A123" s="174" t="s">
        <v>10</v>
      </c>
      <c r="B123" s="174" t="s">
        <v>49</v>
      </c>
      <c r="C123" s="174" t="s">
        <v>50</v>
      </c>
      <c r="D123" s="174" t="s">
        <v>51</v>
      </c>
      <c r="E123" s="174" t="s">
        <v>30</v>
      </c>
      <c r="F123" s="315" t="str">
        <f t="array" ref="F123">IFERROR(INDEX(UIID!$K$2:$K999, MATCH(CONCATENATE(B123,D123,G123,I123), UIID!$B$2:$B999&amp;UIID!$D$2:$D999&amp;UIID!$G$2:$G999&amp;UIID!$H$2:$H999, 0),), "Not Found")</f>
        <v>Not Found</v>
      </c>
      <c r="G123" s="174" t="s">
        <v>1546</v>
      </c>
      <c r="H123" s="174"/>
      <c r="I123" s="470"/>
      <c r="J123" s="470" t="s">
        <v>4047</v>
      </c>
      <c r="K123" s="174">
        <v>9.3178528108299794</v>
      </c>
      <c r="L123" s="174">
        <v>123.289132153894</v>
      </c>
      <c r="M123" s="174" t="s">
        <v>1548</v>
      </c>
      <c r="N123" s="174" t="s">
        <v>7913</v>
      </c>
      <c r="O123" s="174" t="s">
        <v>15</v>
      </c>
      <c r="P123" s="174" t="s">
        <v>16</v>
      </c>
      <c r="Q123" s="174" t="s">
        <v>35</v>
      </c>
      <c r="R123" s="174" t="s">
        <v>104</v>
      </c>
      <c r="S123" s="174" t="s">
        <v>9060</v>
      </c>
      <c r="T123" s="174"/>
      <c r="U123" s="413" t="s">
        <v>10250</v>
      </c>
      <c r="V123" s="174"/>
      <c r="W123" s="174" t="s">
        <v>4164</v>
      </c>
      <c r="X123" s="174" t="s">
        <v>109</v>
      </c>
      <c r="Y123" s="174" t="s">
        <v>1549</v>
      </c>
      <c r="Z123" s="466">
        <v>45123</v>
      </c>
      <c r="AA123" s="415">
        <v>46951</v>
      </c>
      <c r="AB123" s="174"/>
      <c r="AC123" s="174"/>
      <c r="AD123" s="174"/>
      <c r="AE123" s="174"/>
      <c r="AF123" s="174" t="s">
        <v>9682</v>
      </c>
      <c r="AG123" s="174">
        <v>201907461200195</v>
      </c>
      <c r="AH123" s="418">
        <v>45680</v>
      </c>
      <c r="AI123" s="174"/>
      <c r="AJ123" s="174"/>
      <c r="AK123" s="174"/>
      <c r="AL123" s="174"/>
      <c r="AM123" s="174"/>
      <c r="AN123" s="174"/>
      <c r="AO123" s="174"/>
      <c r="AP123" s="174"/>
      <c r="AQ123" s="174"/>
      <c r="AR123" s="174"/>
      <c r="AS123" s="174"/>
      <c r="AT123" s="174"/>
      <c r="AU123" s="174"/>
      <c r="AV123" s="174"/>
      <c r="AW123" s="174"/>
      <c r="AX123" s="174"/>
      <c r="AY123" s="174"/>
      <c r="AZ123" s="174"/>
      <c r="BA123" s="174"/>
      <c r="BB123" s="174"/>
      <c r="BC123" s="174"/>
      <c r="BD123" s="174"/>
      <c r="BE123" s="174"/>
      <c r="BF123" s="174"/>
      <c r="BG123" s="174"/>
      <c r="BH123" s="174"/>
      <c r="BI123" s="174"/>
      <c r="BJ123" s="174"/>
      <c r="BK123" s="174"/>
      <c r="BL123" s="174"/>
      <c r="BM123" s="174"/>
      <c r="BN123" s="174"/>
      <c r="BO123" s="174"/>
      <c r="BP123" s="174"/>
      <c r="BQ123" s="174"/>
      <c r="BR123" s="416" t="b">
        <v>0</v>
      </c>
      <c r="BS123" s="174" t="s">
        <v>2322</v>
      </c>
      <c r="BT123" s="174">
        <v>2023</v>
      </c>
      <c r="BU123" s="415">
        <v>45134</v>
      </c>
      <c r="BV123" s="174" t="s">
        <v>2323</v>
      </c>
      <c r="BW123" s="419" t="s">
        <v>10236</v>
      </c>
      <c r="BX123" s="424"/>
      <c r="BY123" s="653"/>
      <c r="BZ123" s="422"/>
      <c r="CA123" s="654"/>
      <c r="CB123" s="654"/>
      <c r="CC123" s="422"/>
      <c r="CD123" s="655"/>
      <c r="CE123" s="424"/>
      <c r="CF123" s="653">
        <v>1</v>
      </c>
      <c r="CG123" s="656">
        <v>43258</v>
      </c>
      <c r="CH123" s="426">
        <f t="shared" ref="CH123:CH126" si="47">COUNTIF(BV123,"new tvi &amp; program")</f>
        <v>0</v>
      </c>
      <c r="CI123" s="426">
        <f t="shared" ref="CI123:CI126" si="48">COUNTIF(BV123,"additional program")</f>
        <v>0</v>
      </c>
      <c r="CJ123" s="426">
        <f t="shared" ref="CJ123:CJ126" si="49">COUNTIF(BV123,"migration")</f>
        <v>0</v>
      </c>
      <c r="CK123" s="426">
        <f t="shared" ref="CK123:CK126" si="50">SUM(CH123:CJ123)</f>
        <v>0</v>
      </c>
      <c r="CL123" s="425" t="b">
        <f>COUNTIF($Z$3:$Z507,$Y123)&gt;1</f>
        <v>0</v>
      </c>
      <c r="CM123" s="337"/>
      <c r="CN123" s="337"/>
      <c r="CO123" s="337"/>
    </row>
    <row r="124" spans="1:94" ht="15.75" customHeight="1">
      <c r="A124" s="174" t="s">
        <v>10</v>
      </c>
      <c r="B124" s="63" t="s">
        <v>11</v>
      </c>
      <c r="C124" s="63" t="s">
        <v>509</v>
      </c>
      <c r="D124" s="63" t="s">
        <v>551</v>
      </c>
      <c r="E124" s="63" t="s">
        <v>30</v>
      </c>
      <c r="F124" s="315" t="str">
        <f t="array" ref="F124">IFERROR(INDEX(UIID!$K$2:$K999, MATCH(CONCATENATE(B124,D124,G124,J124), UIID!$B$2:$B999&amp;UIID!$D$2:$D999&amp;UIID!$G$2:$G999&amp;UIID!$H$2:$H999, 0),), "Not Found")</f>
        <v>0722-0073</v>
      </c>
      <c r="G124" s="63" t="s">
        <v>1662</v>
      </c>
      <c r="H124" s="63"/>
      <c r="I124" s="63" t="s">
        <v>5599</v>
      </c>
      <c r="J124" s="338" t="s">
        <v>3791</v>
      </c>
      <c r="K124" s="63">
        <v>11.0339924212638</v>
      </c>
      <c r="L124" s="63">
        <v>124.00110840782899</v>
      </c>
      <c r="M124" s="63" t="s">
        <v>5607</v>
      </c>
      <c r="N124" s="63" t="s">
        <v>5600</v>
      </c>
      <c r="O124" s="63" t="s">
        <v>15</v>
      </c>
      <c r="P124" s="63" t="s">
        <v>16</v>
      </c>
      <c r="Q124" s="63" t="s">
        <v>35</v>
      </c>
      <c r="R124" s="63" t="s">
        <v>2230</v>
      </c>
      <c r="S124" s="63" t="s">
        <v>8944</v>
      </c>
      <c r="T124" s="63"/>
      <c r="U124" s="413" t="s">
        <v>5601</v>
      </c>
      <c r="V124" s="63"/>
      <c r="W124" s="63" t="s">
        <v>4164</v>
      </c>
      <c r="X124" s="63" t="s">
        <v>1528</v>
      </c>
      <c r="Y124" s="63" t="s">
        <v>1670</v>
      </c>
      <c r="Z124" s="429">
        <v>45362</v>
      </c>
      <c r="AA124" s="429">
        <v>47189</v>
      </c>
      <c r="AB124" s="63" t="s">
        <v>4158</v>
      </c>
      <c r="AC124" s="63"/>
      <c r="AD124" s="63" t="s">
        <v>4159</v>
      </c>
      <c r="AE124" s="63"/>
      <c r="AF124" s="63" t="s">
        <v>6193</v>
      </c>
      <c r="AG124" s="63" t="s">
        <v>9370</v>
      </c>
      <c r="AH124" s="464">
        <v>43596</v>
      </c>
      <c r="AI124" s="174"/>
      <c r="AJ124" s="174"/>
      <c r="AK124" s="174"/>
      <c r="AL124" s="174"/>
      <c r="AM124" s="174"/>
      <c r="AN124" s="174"/>
      <c r="AO124" s="174"/>
      <c r="AP124" s="174"/>
      <c r="AQ124" s="174"/>
      <c r="AR124" s="174"/>
      <c r="AS124" s="174"/>
      <c r="AT124" s="174"/>
      <c r="AU124" s="174"/>
      <c r="AV124" s="174"/>
      <c r="AW124" s="174"/>
      <c r="AX124" s="174"/>
      <c r="AY124" s="174"/>
      <c r="AZ124" s="174"/>
      <c r="BA124" s="174"/>
      <c r="BB124" s="174"/>
      <c r="BC124" s="174"/>
      <c r="BD124" s="174"/>
      <c r="BE124" s="174"/>
      <c r="BF124" s="174"/>
      <c r="BG124" s="174"/>
      <c r="BH124" s="174"/>
      <c r="BI124" s="174"/>
      <c r="BJ124" s="174"/>
      <c r="BK124" s="174"/>
      <c r="BL124" s="174"/>
      <c r="BM124" s="174"/>
      <c r="BN124" s="174"/>
      <c r="BO124" s="174"/>
      <c r="BP124" s="174"/>
      <c r="BQ124" s="174"/>
      <c r="BR124" s="416" t="b">
        <v>1</v>
      </c>
      <c r="BS124" s="174" t="s">
        <v>2315</v>
      </c>
      <c r="BT124" s="174">
        <v>2023</v>
      </c>
      <c r="BU124" s="415">
        <v>45029</v>
      </c>
      <c r="BV124" s="174" t="s">
        <v>2323</v>
      </c>
      <c r="BW124" s="419" t="s">
        <v>10236</v>
      </c>
      <c r="BX124" s="439"/>
      <c r="BY124" s="551"/>
      <c r="BZ124" s="422"/>
      <c r="CA124" s="550"/>
      <c r="CB124" s="550"/>
      <c r="CC124" s="422"/>
      <c r="CD124" s="550"/>
      <c r="CE124" s="439"/>
      <c r="CF124" s="551"/>
      <c r="CG124" s="428">
        <v>43224</v>
      </c>
      <c r="CH124" s="426">
        <f t="shared" si="47"/>
        <v>0</v>
      </c>
      <c r="CI124" s="426">
        <f t="shared" si="48"/>
        <v>0</v>
      </c>
      <c r="CJ124" s="426">
        <f t="shared" si="49"/>
        <v>0</v>
      </c>
      <c r="CK124" s="426">
        <f t="shared" si="50"/>
        <v>0</v>
      </c>
      <c r="CL124" s="425" t="b">
        <f>COUNTIF($Z$3:$Z2107,$Y124)&gt;1</f>
        <v>0</v>
      </c>
      <c r="CM124" s="337"/>
      <c r="CN124" s="337"/>
      <c r="CO124" s="337"/>
    </row>
    <row r="125" spans="1:94" ht="15.75" customHeight="1">
      <c r="A125" s="174" t="s">
        <v>10</v>
      </c>
      <c r="B125" s="174" t="s">
        <v>49</v>
      </c>
      <c r="C125" s="174" t="s">
        <v>28</v>
      </c>
      <c r="D125" s="174" t="s">
        <v>2060</v>
      </c>
      <c r="E125" s="174" t="s">
        <v>30</v>
      </c>
      <c r="F125" s="315" t="str">
        <f t="array" ref="F125">IFERROR(INDEX(UIID!$K$2:$K999, MATCH(CONCATENATE(B125,D125,G125,J125), UIID!$B$2:$B999&amp;UIID!$D$2:$D999&amp;UIID!$G$2:$G999&amp;UIID!$H$2:$H999, 0),), "Not Found")</f>
        <v>0746-0004</v>
      </c>
      <c r="G125" s="174" t="s">
        <v>1442</v>
      </c>
      <c r="H125" s="174"/>
      <c r="I125" s="174" t="s">
        <v>7917</v>
      </c>
      <c r="J125" s="174" t="s">
        <v>4023</v>
      </c>
      <c r="K125" s="174">
        <v>10.131708287543301</v>
      </c>
      <c r="L125" s="174">
        <v>123.273328783182</v>
      </c>
      <c r="M125" s="174" t="s">
        <v>1443</v>
      </c>
      <c r="N125" s="174" t="s">
        <v>7918</v>
      </c>
      <c r="O125" s="174" t="s">
        <v>113</v>
      </c>
      <c r="P125" s="174" t="s">
        <v>132</v>
      </c>
      <c r="Q125" s="174" t="s">
        <v>35</v>
      </c>
      <c r="R125" s="174" t="s">
        <v>2230</v>
      </c>
      <c r="S125" s="174" t="s">
        <v>8938</v>
      </c>
      <c r="T125" s="174"/>
      <c r="U125" s="413" t="s">
        <v>7919</v>
      </c>
      <c r="V125" s="174"/>
      <c r="W125" s="174" t="s">
        <v>4164</v>
      </c>
      <c r="X125" s="174" t="s">
        <v>1094</v>
      </c>
      <c r="Y125" s="174" t="s">
        <v>1446</v>
      </c>
      <c r="Z125" s="466">
        <v>42356</v>
      </c>
      <c r="AA125" s="415">
        <v>46925</v>
      </c>
      <c r="AB125" s="174" t="s">
        <v>4158</v>
      </c>
      <c r="AC125" s="174"/>
      <c r="AD125" s="174"/>
      <c r="AE125" s="174"/>
      <c r="AF125" s="174" t="s">
        <v>4283</v>
      </c>
      <c r="AG125" s="174" t="s">
        <v>4283</v>
      </c>
      <c r="AH125" s="174" t="s">
        <v>4283</v>
      </c>
      <c r="AI125" s="174"/>
      <c r="AJ125" s="174"/>
      <c r="AK125" s="174"/>
      <c r="AL125" s="174"/>
      <c r="AM125" s="174"/>
      <c r="AN125" s="174"/>
      <c r="AO125" s="174"/>
      <c r="AP125" s="174"/>
      <c r="AQ125" s="174"/>
      <c r="AR125" s="174"/>
      <c r="AS125" s="174"/>
      <c r="AT125" s="174"/>
      <c r="AU125" s="174"/>
      <c r="AV125" s="174"/>
      <c r="AW125" s="174"/>
      <c r="AX125" s="174"/>
      <c r="AY125" s="174"/>
      <c r="AZ125" s="174"/>
      <c r="BA125" s="174"/>
      <c r="BB125" s="174"/>
      <c r="BC125" s="174"/>
      <c r="BD125" s="174"/>
      <c r="BE125" s="174"/>
      <c r="BF125" s="174"/>
      <c r="BG125" s="174"/>
      <c r="BH125" s="174"/>
      <c r="BI125" s="174"/>
      <c r="BJ125" s="174"/>
      <c r="BK125" s="174"/>
      <c r="BL125" s="174"/>
      <c r="BM125" s="174"/>
      <c r="BN125" s="174"/>
      <c r="BO125" s="174"/>
      <c r="BP125" s="174"/>
      <c r="BQ125" s="174"/>
      <c r="BR125" s="416" t="b">
        <v>0</v>
      </c>
      <c r="BS125" s="174"/>
      <c r="BT125" s="174"/>
      <c r="BU125" s="415"/>
      <c r="BV125" s="174" t="s">
        <v>2323</v>
      </c>
      <c r="BW125" s="419" t="s">
        <v>10327</v>
      </c>
      <c r="BX125" s="424"/>
      <c r="BY125" s="653"/>
      <c r="BZ125" s="422"/>
      <c r="CA125" s="654"/>
      <c r="CB125" s="654"/>
      <c r="CC125" s="422"/>
      <c r="CD125" s="655"/>
      <c r="CE125" s="424"/>
      <c r="CF125" s="653"/>
      <c r="CG125" s="438"/>
      <c r="CH125" s="426">
        <f t="shared" si="47"/>
        <v>0</v>
      </c>
      <c r="CI125" s="426">
        <f t="shared" si="48"/>
        <v>0</v>
      </c>
      <c r="CJ125" s="426">
        <f t="shared" si="49"/>
        <v>0</v>
      </c>
      <c r="CK125" s="426">
        <f t="shared" si="50"/>
        <v>0</v>
      </c>
      <c r="CL125" s="425" t="b">
        <f>COUNTIF($Z$3:$Z501,$Y125)&gt;1</f>
        <v>0</v>
      </c>
      <c r="CM125" s="337"/>
      <c r="CN125" s="337"/>
      <c r="CO125" s="337"/>
    </row>
    <row r="126" spans="1:94" ht="15.75" customHeight="1">
      <c r="A126" s="174" t="s">
        <v>10</v>
      </c>
      <c r="B126" s="174" t="s">
        <v>49</v>
      </c>
      <c r="C126" s="174" t="s">
        <v>50</v>
      </c>
      <c r="D126" s="174" t="s">
        <v>51</v>
      </c>
      <c r="E126" s="174" t="s">
        <v>30</v>
      </c>
      <c r="F126" s="315" t="str">
        <f t="array" ref="F126">IFERROR(INDEX(UIID!$K$2:$K999, MATCH(CONCATENATE(B126,D126,G126,J126), UIID!$B$2:$B999&amp;UIID!$D$2:$D999&amp;UIID!$G$2:$G999&amp;UIID!$H$2:$H999, 0),), "Not Found")</f>
        <v>Not Found</v>
      </c>
      <c r="G126" s="174" t="s">
        <v>1520</v>
      </c>
      <c r="H126" s="174"/>
      <c r="I126" s="174" t="s">
        <v>7860</v>
      </c>
      <c r="J126" s="174" t="s">
        <v>10249</v>
      </c>
      <c r="K126" s="593">
        <v>9.3019337360000005</v>
      </c>
      <c r="L126" s="594">
        <v>123.3040585</v>
      </c>
      <c r="M126" s="174" t="s">
        <v>1522</v>
      </c>
      <c r="N126" s="174" t="s">
        <v>7861</v>
      </c>
      <c r="O126" s="174" t="s">
        <v>15</v>
      </c>
      <c r="P126" s="174" t="s">
        <v>16</v>
      </c>
      <c r="Q126" s="174" t="s">
        <v>35</v>
      </c>
      <c r="R126" s="174" t="s">
        <v>2230</v>
      </c>
      <c r="S126" s="174" t="s">
        <v>9279</v>
      </c>
      <c r="T126" s="174"/>
      <c r="U126" s="413" t="s">
        <v>7862</v>
      </c>
      <c r="V126" s="174"/>
      <c r="W126" s="174" t="s">
        <v>4164</v>
      </c>
      <c r="X126" s="174" t="s">
        <v>1534</v>
      </c>
      <c r="Y126" s="174" t="s">
        <v>1535</v>
      </c>
      <c r="Z126" s="466">
        <v>45029</v>
      </c>
      <c r="AA126" s="415">
        <v>46857</v>
      </c>
      <c r="AB126" s="174"/>
      <c r="AC126" s="174"/>
      <c r="AD126" s="174"/>
      <c r="AE126" s="174"/>
      <c r="AF126" s="174" t="s">
        <v>8394</v>
      </c>
      <c r="AG126" s="174">
        <v>161510351200224</v>
      </c>
      <c r="AH126" s="466">
        <v>44246</v>
      </c>
      <c r="AI126" s="174"/>
      <c r="AJ126" s="174"/>
      <c r="AK126" s="174"/>
      <c r="AL126" s="174"/>
      <c r="AM126" s="174"/>
      <c r="AN126" s="174"/>
      <c r="AO126" s="174"/>
      <c r="AP126" s="174"/>
      <c r="AQ126" s="174"/>
      <c r="AR126" s="174"/>
      <c r="AS126" s="174"/>
      <c r="AT126" s="174"/>
      <c r="AU126" s="174"/>
      <c r="AV126" s="174"/>
      <c r="AW126" s="174"/>
      <c r="AX126" s="174"/>
      <c r="AY126" s="174"/>
      <c r="AZ126" s="174"/>
      <c r="BA126" s="174"/>
      <c r="BB126" s="174"/>
      <c r="BC126" s="174"/>
      <c r="BD126" s="174"/>
      <c r="BE126" s="174"/>
      <c r="BF126" s="174"/>
      <c r="BG126" s="174"/>
      <c r="BH126" s="174"/>
      <c r="BI126" s="174"/>
      <c r="BJ126" s="174"/>
      <c r="BK126" s="174"/>
      <c r="BL126" s="174"/>
      <c r="BM126" s="174"/>
      <c r="BN126" s="174"/>
      <c r="BO126" s="174"/>
      <c r="BP126" s="174"/>
      <c r="BQ126" s="174"/>
      <c r="BR126" s="416" t="b">
        <v>0</v>
      </c>
      <c r="BS126" s="174" t="s">
        <v>2319</v>
      </c>
      <c r="BT126" s="174">
        <v>2023</v>
      </c>
      <c r="BU126" s="415">
        <v>45092</v>
      </c>
      <c r="BV126" s="174" t="s">
        <v>2323</v>
      </c>
      <c r="BW126" s="419" t="s">
        <v>10236</v>
      </c>
      <c r="BX126" s="424"/>
      <c r="BY126" s="653"/>
      <c r="BZ126" s="422"/>
      <c r="CA126" s="654"/>
      <c r="CB126" s="654"/>
      <c r="CC126" s="422"/>
      <c r="CD126" s="655"/>
      <c r="CE126" s="424"/>
      <c r="CF126" s="653"/>
      <c r="CG126" s="656">
        <v>42871</v>
      </c>
      <c r="CH126" s="426">
        <f t="shared" si="47"/>
        <v>0</v>
      </c>
      <c r="CI126" s="426">
        <f t="shared" si="48"/>
        <v>0</v>
      </c>
      <c r="CJ126" s="426">
        <f t="shared" si="49"/>
        <v>0</v>
      </c>
      <c r="CK126" s="426">
        <f t="shared" si="50"/>
        <v>0</v>
      </c>
      <c r="CL126" s="425" t="b">
        <f>COUNTIF($Z$3:$Z531,$Y126)&gt;1</f>
        <v>0</v>
      </c>
      <c r="CM126" s="337"/>
      <c r="CN126" s="337"/>
      <c r="CO126" s="337"/>
    </row>
    <row r="127" spans="1:94" ht="15.75" customHeight="1">
      <c r="A127" s="954" t="s">
        <v>10292</v>
      </c>
      <c r="B127" s="176"/>
      <c r="C127" s="176"/>
      <c r="D127" s="176"/>
      <c r="E127" s="176"/>
      <c r="F127" s="176"/>
      <c r="G127" s="955">
        <f>COUNTA(G123:G126)</f>
        <v>4</v>
      </c>
      <c r="H127" s="313"/>
      <c r="I127" s="313"/>
      <c r="J127" s="313"/>
      <c r="K127" s="313"/>
      <c r="L127" s="313"/>
      <c r="M127" s="313"/>
      <c r="N127" s="313"/>
      <c r="O127" s="313"/>
      <c r="P127" s="313"/>
      <c r="Q127" s="313"/>
      <c r="R127" s="313"/>
      <c r="S127" s="313"/>
      <c r="T127" s="313"/>
      <c r="U127" s="313"/>
      <c r="V127" s="313"/>
      <c r="W127" s="313"/>
      <c r="X127" s="313"/>
      <c r="Y127" s="455"/>
      <c r="Z127" s="313"/>
      <c r="AA127" s="313"/>
      <c r="AB127" s="313"/>
      <c r="AC127" s="313"/>
      <c r="AD127" s="313"/>
      <c r="AE127" s="313"/>
      <c r="AF127" s="313"/>
      <c r="AG127" s="457"/>
      <c r="AH127" s="176"/>
      <c r="AI127" s="176"/>
      <c r="AJ127" s="490"/>
      <c r="AK127" s="176"/>
      <c r="AL127" s="176"/>
      <c r="AM127" s="176"/>
      <c r="AN127" s="176"/>
      <c r="AO127" s="176"/>
      <c r="AP127" s="176"/>
      <c r="AQ127" s="176"/>
      <c r="AR127" s="176"/>
      <c r="AS127" s="176"/>
      <c r="AT127" s="176"/>
      <c r="AU127" s="458"/>
      <c r="AV127" s="176"/>
      <c r="AW127" s="176"/>
      <c r="AX127" s="989"/>
      <c r="AY127" s="522"/>
      <c r="AZ127" s="522"/>
      <c r="BA127" s="522"/>
      <c r="BB127" s="522"/>
      <c r="BC127" s="522"/>
      <c r="BD127" s="973"/>
      <c r="BE127" s="975"/>
      <c r="BF127" s="975"/>
      <c r="BG127" s="975"/>
      <c r="BH127" s="975"/>
      <c r="BI127" s="337"/>
      <c r="BJ127" s="337"/>
      <c r="BK127" s="337"/>
      <c r="BL127" s="337"/>
      <c r="BM127" s="337"/>
      <c r="BN127" s="337"/>
      <c r="BO127" s="337"/>
      <c r="BP127" s="337"/>
      <c r="BQ127" s="337"/>
      <c r="BR127" s="337"/>
      <c r="BS127" s="337"/>
      <c r="BT127" s="337"/>
      <c r="BU127" s="337"/>
      <c r="BV127" s="337"/>
      <c r="BW127" s="337"/>
      <c r="BX127" s="337"/>
      <c r="BY127" s="337"/>
      <c r="BZ127" s="337"/>
      <c r="CA127" s="337"/>
      <c r="CB127" s="337"/>
      <c r="CC127" s="337"/>
      <c r="CD127" s="337"/>
      <c r="CE127" s="337"/>
      <c r="CF127" s="337"/>
      <c r="CG127" s="337"/>
      <c r="CH127" s="337"/>
      <c r="CI127" s="337"/>
      <c r="CJ127" s="337"/>
      <c r="CK127" s="337"/>
      <c r="CL127" s="337"/>
      <c r="CM127" s="337"/>
      <c r="CN127" s="337"/>
      <c r="CO127" s="337"/>
      <c r="CP127" s="337"/>
    </row>
    <row r="128" spans="1:94" ht="15.75" customHeight="1">
      <c r="A128" s="63" t="s">
        <v>10</v>
      </c>
      <c r="B128" s="63" t="s">
        <v>11</v>
      </c>
      <c r="C128" s="63" t="s">
        <v>28</v>
      </c>
      <c r="D128" s="63" t="s">
        <v>13</v>
      </c>
      <c r="E128" s="63" t="s">
        <v>3756</v>
      </c>
      <c r="F128" s="315" t="str">
        <f t="array" ref="F128">IFERROR(INDEX(UIID!$K$2:$K999, MATCH(CONCATENATE(B128,D128,G128,J128), UIID!$B$2:$B999&amp;UIID!$D$2:$D999&amp;UIID!$G$2:$G999&amp;UIID!$H$2:$H999, 0),), "Not Found")</f>
        <v>0722-0056</v>
      </c>
      <c r="G128" s="63" t="s">
        <v>638</v>
      </c>
      <c r="H128" s="63"/>
      <c r="I128" s="63" t="s">
        <v>5183</v>
      </c>
      <c r="J128" s="310" t="s">
        <v>3784</v>
      </c>
      <c r="K128" s="63">
        <v>10.374514800264301</v>
      </c>
      <c r="L128" s="63">
        <v>123.91884098854</v>
      </c>
      <c r="M128" s="63" t="s">
        <v>640</v>
      </c>
      <c r="N128" s="63"/>
      <c r="O128" s="63" t="s">
        <v>15</v>
      </c>
      <c r="P128" s="63" t="s">
        <v>16</v>
      </c>
      <c r="Q128" s="63" t="s">
        <v>35</v>
      </c>
      <c r="R128" s="63" t="s">
        <v>8666</v>
      </c>
      <c r="S128" s="63" t="s">
        <v>36</v>
      </c>
      <c r="T128" s="63"/>
      <c r="U128" s="413" t="s">
        <v>5184</v>
      </c>
      <c r="V128" s="63"/>
      <c r="W128" s="63" t="s">
        <v>4164</v>
      </c>
      <c r="X128" s="63" t="s">
        <v>37</v>
      </c>
      <c r="Y128" s="63" t="s">
        <v>641</v>
      </c>
      <c r="Z128" s="429">
        <v>45433</v>
      </c>
      <c r="AA128" s="429">
        <v>47260</v>
      </c>
      <c r="AB128" s="63" t="s">
        <v>4158</v>
      </c>
      <c r="AC128" s="63"/>
      <c r="AD128" s="63" t="s">
        <v>4159</v>
      </c>
      <c r="AE128" s="63"/>
      <c r="AF128" s="63" t="s">
        <v>5228</v>
      </c>
      <c r="AG128" s="63" t="s">
        <v>9019</v>
      </c>
      <c r="AH128" s="429">
        <v>44456</v>
      </c>
      <c r="AI128" s="174"/>
      <c r="AJ128" s="174"/>
      <c r="AK128" s="418">
        <v>45601</v>
      </c>
      <c r="AL128" s="174" t="s">
        <v>8685</v>
      </c>
      <c r="AM128" s="174"/>
      <c r="AN128" s="174"/>
      <c r="AO128" s="174"/>
      <c r="AP128" s="174"/>
      <c r="AQ128" s="174"/>
      <c r="AR128" s="174"/>
      <c r="AS128" s="174"/>
      <c r="AT128" s="174"/>
      <c r="AU128" s="174"/>
      <c r="AV128" s="174"/>
      <c r="AW128" s="174"/>
      <c r="AX128" s="174"/>
      <c r="AY128" s="174"/>
      <c r="AZ128" s="174"/>
      <c r="BA128" s="174"/>
      <c r="BB128" s="174"/>
      <c r="BC128" s="174"/>
      <c r="BD128" s="174"/>
      <c r="BE128" s="174"/>
      <c r="BF128" s="174"/>
      <c r="BG128" s="174"/>
      <c r="BH128" s="174"/>
      <c r="BI128" s="174"/>
      <c r="BJ128" s="174"/>
      <c r="BK128" s="174"/>
      <c r="BL128" s="174"/>
      <c r="BM128" s="174"/>
      <c r="BN128" s="174"/>
      <c r="BO128" s="174"/>
      <c r="BP128" s="174"/>
      <c r="BQ128" s="174"/>
      <c r="BR128" s="416" t="b">
        <v>1</v>
      </c>
      <c r="BS128" s="174" t="s">
        <v>2333</v>
      </c>
      <c r="BT128" s="174">
        <v>2024</v>
      </c>
      <c r="BU128" s="415">
        <v>45601</v>
      </c>
      <c r="BV128" s="174" t="s">
        <v>2323</v>
      </c>
      <c r="BW128" s="419" t="s">
        <v>10328</v>
      </c>
      <c r="BX128" s="424"/>
      <c r="BY128" s="462"/>
      <c r="BZ128" s="422"/>
      <c r="CA128" s="530"/>
      <c r="CB128" s="530"/>
      <c r="CC128" s="422"/>
      <c r="CD128" s="530"/>
      <c r="CE128" s="424"/>
      <c r="CF128" s="462"/>
      <c r="CG128" s="428">
        <v>44302</v>
      </c>
      <c r="CH128" s="426">
        <f t="shared" ref="CH128:CH129" si="51">COUNTIF(BV128,"new tvi &amp; program")</f>
        <v>0</v>
      </c>
      <c r="CI128" s="426">
        <f t="shared" ref="CI128:CI129" si="52">COUNTIF(BV128,"additional program")</f>
        <v>0</v>
      </c>
      <c r="CJ128" s="426">
        <f t="shared" ref="CJ128:CJ129" si="53">COUNTIF(BV128,"migration")</f>
        <v>0</v>
      </c>
      <c r="CK128" s="426">
        <f t="shared" ref="CK128:CK129" si="54">SUM(CH128:CJ128)</f>
        <v>0</v>
      </c>
      <c r="CL128" s="425" t="b">
        <f t="shared" ref="CL128:CL129" si="55">COUNTIF($Z$3:$Z2111,$Y128)&gt;1</f>
        <v>0</v>
      </c>
      <c r="CM128" s="337"/>
      <c r="CN128" s="337"/>
      <c r="CO128" s="337"/>
    </row>
    <row r="129" spans="1:94" ht="15.75" customHeight="1">
      <c r="A129" s="174" t="s">
        <v>10</v>
      </c>
      <c r="B129" s="63" t="s">
        <v>11</v>
      </c>
      <c r="C129" s="63" t="s">
        <v>28</v>
      </c>
      <c r="D129" s="63" t="s">
        <v>13</v>
      </c>
      <c r="E129" s="63" t="s">
        <v>3756</v>
      </c>
      <c r="F129" s="315" t="str">
        <f t="array" ref="F129">IFERROR(INDEX(UIID!$K$2:$K999, MATCH(CONCATENATE(B129,D129,G129,J129), UIID!$B$2:$B999&amp;UIID!$D$2:$D999&amp;UIID!$G$2:$G999&amp;UIID!$H$2:$H999, 0),), "Not Found")</f>
        <v>0722-0122</v>
      </c>
      <c r="G129" s="63" t="s">
        <v>368</v>
      </c>
      <c r="H129" s="63"/>
      <c r="I129" s="63" t="s">
        <v>10226</v>
      </c>
      <c r="J129" s="63" t="s">
        <v>3836</v>
      </c>
      <c r="K129" s="498">
        <v>10.325951</v>
      </c>
      <c r="L129" s="498">
        <v>123.9323</v>
      </c>
      <c r="M129" s="63" t="s">
        <v>375</v>
      </c>
      <c r="N129" s="63" t="s">
        <v>9147</v>
      </c>
      <c r="O129" s="63" t="s">
        <v>15</v>
      </c>
      <c r="P129" s="63" t="s">
        <v>16</v>
      </c>
      <c r="Q129" s="63" t="s">
        <v>21</v>
      </c>
      <c r="R129" s="63" t="s">
        <v>3006</v>
      </c>
      <c r="S129" s="63"/>
      <c r="T129" s="63" t="s">
        <v>376</v>
      </c>
      <c r="U129" s="413" t="s">
        <v>10227</v>
      </c>
      <c r="V129" s="63"/>
      <c r="W129" s="63" t="s">
        <v>22</v>
      </c>
      <c r="X129" s="63" t="s">
        <v>355</v>
      </c>
      <c r="Y129" s="63" t="s">
        <v>377</v>
      </c>
      <c r="Z129" s="429">
        <v>45288</v>
      </c>
      <c r="AA129" s="429">
        <v>47116</v>
      </c>
      <c r="AB129" s="63" t="s">
        <v>4158</v>
      </c>
      <c r="AC129" s="63"/>
      <c r="AD129" s="63" t="s">
        <v>4159</v>
      </c>
      <c r="AE129" s="63"/>
      <c r="AF129" s="63" t="s">
        <v>6005</v>
      </c>
      <c r="AG129" s="63" t="s">
        <v>9148</v>
      </c>
      <c r="AH129" s="429">
        <v>44835</v>
      </c>
      <c r="AI129" s="174"/>
      <c r="AJ129" s="174"/>
      <c r="AK129" s="418">
        <v>45610</v>
      </c>
      <c r="AL129" s="174" t="s">
        <v>8675</v>
      </c>
      <c r="AM129" s="174"/>
      <c r="AN129" s="174"/>
      <c r="AO129" s="174"/>
      <c r="AP129" s="174"/>
      <c r="AQ129" s="174"/>
      <c r="AR129" s="174"/>
      <c r="AS129" s="174"/>
      <c r="AT129" s="174"/>
      <c r="AU129" s="174"/>
      <c r="AV129" s="174"/>
      <c r="AW129" s="174"/>
      <c r="AX129" s="174"/>
      <c r="AY129" s="174"/>
      <c r="AZ129" s="174"/>
      <c r="BA129" s="174"/>
      <c r="BB129" s="174"/>
      <c r="BC129" s="174"/>
      <c r="BD129" s="174"/>
      <c r="BE129" s="174"/>
      <c r="BF129" s="174"/>
      <c r="BG129" s="174"/>
      <c r="BH129" s="174"/>
      <c r="BI129" s="174"/>
      <c r="BJ129" s="174"/>
      <c r="BK129" s="174"/>
      <c r="BL129" s="174"/>
      <c r="BM129" s="174"/>
      <c r="BN129" s="174"/>
      <c r="BO129" s="174"/>
      <c r="BP129" s="174"/>
      <c r="BQ129" s="174"/>
      <c r="BR129" s="416" t="b">
        <v>0</v>
      </c>
      <c r="BS129" s="174" t="s">
        <v>2333</v>
      </c>
      <c r="BT129" s="174">
        <v>2024</v>
      </c>
      <c r="BU129" s="415">
        <v>45610</v>
      </c>
      <c r="BV129" s="174" t="s">
        <v>2323</v>
      </c>
      <c r="BW129" s="437" t="s">
        <v>10228</v>
      </c>
      <c r="BX129" s="424"/>
      <c r="BY129" s="462"/>
      <c r="BZ129" s="422"/>
      <c r="CA129" s="530"/>
      <c r="CB129" s="530"/>
      <c r="CC129" s="422"/>
      <c r="CD129" s="530"/>
      <c r="CE129" s="424"/>
      <c r="CF129" s="462">
        <v>1</v>
      </c>
      <c r="CG129" s="428">
        <v>42893</v>
      </c>
      <c r="CH129" s="426">
        <f t="shared" si="51"/>
        <v>0</v>
      </c>
      <c r="CI129" s="426">
        <f t="shared" si="52"/>
        <v>0</v>
      </c>
      <c r="CJ129" s="426">
        <f t="shared" si="53"/>
        <v>0</v>
      </c>
      <c r="CK129" s="426">
        <f t="shared" si="54"/>
        <v>0</v>
      </c>
      <c r="CL129" s="425" t="b">
        <f t="shared" si="55"/>
        <v>0</v>
      </c>
      <c r="CM129" s="337"/>
      <c r="CN129" s="337"/>
      <c r="CO129" s="337"/>
    </row>
    <row r="130" spans="1:94" ht="15.75" customHeight="1">
      <c r="A130" s="954" t="s">
        <v>10313</v>
      </c>
      <c r="B130" s="176"/>
      <c r="C130" s="176"/>
      <c r="D130" s="176"/>
      <c r="E130" s="176"/>
      <c r="F130" s="176"/>
      <c r="G130" s="955">
        <f>COUNTA(G128:G129)</f>
        <v>2</v>
      </c>
      <c r="H130" s="176"/>
      <c r="I130" s="176"/>
      <c r="J130" s="176"/>
      <c r="K130" s="176"/>
      <c r="L130" s="176"/>
      <c r="M130" s="176"/>
      <c r="N130" s="176"/>
      <c r="O130" s="313"/>
      <c r="P130" s="313"/>
      <c r="Q130" s="313"/>
      <c r="R130" s="313"/>
      <c r="S130" s="176"/>
      <c r="T130" s="176"/>
      <c r="U130" s="313"/>
      <c r="V130" s="176"/>
      <c r="W130" s="176"/>
      <c r="X130" s="455"/>
      <c r="Y130" s="456"/>
      <c r="Z130" s="313"/>
      <c r="AA130" s="313"/>
      <c r="AB130" s="313"/>
      <c r="AC130" s="313"/>
      <c r="AD130" s="313"/>
      <c r="AE130" s="313"/>
      <c r="AF130" s="990"/>
      <c r="AG130" s="176"/>
      <c r="AH130" s="176"/>
      <c r="AI130" s="490"/>
      <c r="AJ130" s="176"/>
      <c r="AK130" s="176"/>
      <c r="AL130" s="176"/>
      <c r="AM130" s="176"/>
      <c r="AN130" s="176"/>
      <c r="AO130" s="176"/>
      <c r="AP130" s="176"/>
      <c r="AQ130" s="176"/>
      <c r="AR130" s="176"/>
      <c r="AS130" s="176"/>
      <c r="AT130" s="458"/>
      <c r="AU130" s="176"/>
      <c r="AV130" s="176"/>
      <c r="AW130" s="989"/>
      <c r="AX130" s="522"/>
      <c r="AY130" s="522"/>
      <c r="AZ130" s="522"/>
      <c r="BA130" s="522"/>
      <c r="BB130" s="522"/>
      <c r="BC130" s="973"/>
      <c r="BD130" s="975"/>
      <c r="BE130" s="975"/>
      <c r="BF130" s="975"/>
      <c r="BG130" s="975"/>
      <c r="BH130" s="337"/>
      <c r="BI130" s="337"/>
      <c r="BJ130" s="337"/>
      <c r="BK130" s="337"/>
      <c r="BL130" s="337"/>
      <c r="BM130" s="337"/>
      <c r="BN130" s="337"/>
      <c r="BO130" s="337"/>
      <c r="BP130" s="337"/>
      <c r="BQ130" s="337"/>
      <c r="BR130" s="337"/>
      <c r="BS130" s="337"/>
      <c r="BT130" s="337"/>
      <c r="BU130" s="337"/>
      <c r="BV130" s="337"/>
      <c r="BW130" s="337"/>
      <c r="BX130" s="337"/>
      <c r="BY130" s="337"/>
      <c r="BZ130" s="337"/>
      <c r="CA130" s="337"/>
      <c r="CB130" s="337"/>
      <c r="CC130" s="337"/>
      <c r="CD130" s="337"/>
      <c r="CE130" s="337"/>
      <c r="CF130" s="337"/>
      <c r="CG130" s="337"/>
      <c r="CH130" s="337"/>
      <c r="CI130" s="337"/>
      <c r="CJ130" s="337"/>
      <c r="CK130" s="337"/>
      <c r="CL130" s="337"/>
      <c r="CM130" s="337"/>
      <c r="CN130" s="337"/>
      <c r="CO130" s="337"/>
    </row>
    <row r="131" spans="1:94" ht="15.75" customHeight="1">
      <c r="A131" s="174" t="s">
        <v>10</v>
      </c>
      <c r="B131" s="63" t="s">
        <v>11</v>
      </c>
      <c r="C131" s="63" t="s">
        <v>28</v>
      </c>
      <c r="D131" s="63" t="s">
        <v>977</v>
      </c>
      <c r="E131" s="63" t="s">
        <v>28</v>
      </c>
      <c r="F131" s="315" t="str">
        <f t="array" ref="F131">IFERROR(INDEX(UIID!$K$2:$K999, MATCH(CONCATENATE(B131,D131,G131,J131), UIID!$B$2:$B999&amp;UIID!$D$2:$D999&amp;UIID!$G$2:$G999&amp;UIID!$H$2:$H999, 0),), "Not Found")</f>
        <v>0722-0147</v>
      </c>
      <c r="G131" s="63" t="s">
        <v>2015</v>
      </c>
      <c r="H131" s="63"/>
      <c r="I131" s="63" t="s">
        <v>10243</v>
      </c>
      <c r="J131" s="63" t="s">
        <v>2016</v>
      </c>
      <c r="K131" s="63">
        <v>10.249586985986801</v>
      </c>
      <c r="L131" s="63">
        <v>123.798951025196</v>
      </c>
      <c r="M131" s="63" t="s">
        <v>2017</v>
      </c>
      <c r="N131" s="63"/>
      <c r="O131" s="63" t="s">
        <v>15</v>
      </c>
      <c r="P131" s="63" t="s">
        <v>16</v>
      </c>
      <c r="Q131" s="63" t="s">
        <v>21</v>
      </c>
      <c r="R131" s="63" t="s">
        <v>107</v>
      </c>
      <c r="S131" s="174"/>
      <c r="T131" s="174" t="s">
        <v>2805</v>
      </c>
      <c r="U131" s="174"/>
      <c r="V131" s="174"/>
      <c r="W131" s="63" t="s">
        <v>22</v>
      </c>
      <c r="X131" s="63" t="s">
        <v>2018</v>
      </c>
      <c r="Y131" s="174" t="s">
        <v>2019</v>
      </c>
      <c r="Z131" s="429">
        <v>44321</v>
      </c>
      <c r="AA131" s="429">
        <v>46581</v>
      </c>
      <c r="AB131" s="63" t="s">
        <v>4158</v>
      </c>
      <c r="AC131" s="63"/>
      <c r="AD131" s="63" t="s">
        <v>4159</v>
      </c>
      <c r="AE131" s="63"/>
      <c r="AF131" s="174" t="s">
        <v>8304</v>
      </c>
      <c r="AG131" s="174" t="s">
        <v>9543</v>
      </c>
      <c r="AH131" s="63" t="s">
        <v>4283</v>
      </c>
      <c r="AI131" s="174"/>
      <c r="AJ131" s="174"/>
      <c r="AK131" s="174"/>
      <c r="AL131" s="174"/>
      <c r="AM131" s="174"/>
      <c r="AN131" s="174"/>
      <c r="AO131" s="174"/>
      <c r="AP131" s="174"/>
      <c r="AQ131" s="174"/>
      <c r="AR131" s="174"/>
      <c r="AS131" s="174"/>
      <c r="AT131" s="174"/>
      <c r="AU131" s="174"/>
      <c r="AV131" s="174"/>
      <c r="AW131" s="174"/>
      <c r="AX131" s="174"/>
      <c r="AY131" s="174"/>
      <c r="AZ131" s="174"/>
      <c r="BA131" s="174"/>
      <c r="BB131" s="174"/>
      <c r="BC131" s="174"/>
      <c r="BD131" s="174"/>
      <c r="BE131" s="174"/>
      <c r="BF131" s="174"/>
      <c r="BG131" s="174"/>
      <c r="BH131" s="174"/>
      <c r="BI131" s="174"/>
      <c r="BJ131" s="174"/>
      <c r="BK131" s="174"/>
      <c r="BL131" s="174"/>
      <c r="BM131" s="174"/>
      <c r="BN131" s="174"/>
      <c r="BO131" s="174"/>
      <c r="BP131" s="174"/>
      <c r="BQ131" s="174"/>
      <c r="BR131" s="416" t="b">
        <v>1</v>
      </c>
      <c r="BS131" s="174"/>
      <c r="BT131" s="174"/>
      <c r="BU131" s="415"/>
      <c r="BV131" s="174" t="s">
        <v>2323</v>
      </c>
      <c r="BW131" s="419" t="s">
        <v>10329</v>
      </c>
      <c r="BX131" s="439"/>
      <c r="BY131" s="551"/>
      <c r="BZ131" s="422"/>
      <c r="CA131" s="550"/>
      <c r="CB131" s="550"/>
      <c r="CC131" s="422"/>
      <c r="CD131" s="550"/>
      <c r="CE131" s="439"/>
      <c r="CF131" s="551">
        <v>1</v>
      </c>
      <c r="CG131" s="438"/>
      <c r="CH131" s="426">
        <f t="shared" ref="CH131:CH135" si="56">COUNTIF(BV131,"new tvi &amp; program")</f>
        <v>0</v>
      </c>
      <c r="CI131" s="426">
        <f t="shared" ref="CI131:CI135" si="57">COUNTIF(BV131,"additional program")</f>
        <v>0</v>
      </c>
      <c r="CJ131" s="426">
        <f t="shared" ref="CJ131:CJ135" si="58">COUNTIF(BV131,"migration")</f>
        <v>0</v>
      </c>
      <c r="CK131" s="426">
        <f t="shared" ref="CK131:CK135" si="59">SUM(CH131:CJ131)</f>
        <v>0</v>
      </c>
      <c r="CL131" s="425" t="b">
        <f>COUNTIF($Z$3:$Z2114,$Y131)&gt;1</f>
        <v>0</v>
      </c>
      <c r="CM131" s="337"/>
      <c r="CN131" s="337"/>
      <c r="CO131" s="337"/>
    </row>
    <row r="132" spans="1:94" ht="15.75" customHeight="1">
      <c r="A132" s="63" t="s">
        <v>10</v>
      </c>
      <c r="B132" s="63" t="s">
        <v>27</v>
      </c>
      <c r="C132" s="63" t="s">
        <v>50</v>
      </c>
      <c r="D132" s="63" t="s">
        <v>248</v>
      </c>
      <c r="E132" s="63" t="s">
        <v>123</v>
      </c>
      <c r="F132" s="315" t="str">
        <f t="array" ref="F132">IFERROR(INDEX(UIID!$K$2:$K999, MATCH(CONCATENATE(B132,D132,G132,J132), UIID!$B$2:$B999&amp;UIID!$D$2:$D999&amp;UIID!$G$2:$G999&amp;UIID!$H$2:$H999, 0),), "Not Found")</f>
        <v>0712-0004</v>
      </c>
      <c r="G132" s="310" t="s">
        <v>3513</v>
      </c>
      <c r="H132" s="63"/>
      <c r="I132" s="63" t="s">
        <v>4644</v>
      </c>
      <c r="J132" s="63" t="s">
        <v>250</v>
      </c>
      <c r="K132" s="63">
        <v>10.051349891515599</v>
      </c>
      <c r="L132" s="63">
        <v>124.079209349663</v>
      </c>
      <c r="M132" s="63" t="s">
        <v>251</v>
      </c>
      <c r="N132" s="63" t="s">
        <v>4364</v>
      </c>
      <c r="O132" s="63" t="s">
        <v>113</v>
      </c>
      <c r="P132" s="63" t="s">
        <v>226</v>
      </c>
      <c r="Q132" s="63" t="s">
        <v>35</v>
      </c>
      <c r="R132" s="63" t="s">
        <v>107</v>
      </c>
      <c r="S132" s="63" t="s">
        <v>262</v>
      </c>
      <c r="T132" s="63"/>
      <c r="U132" s="413" t="s">
        <v>4365</v>
      </c>
      <c r="V132" s="63"/>
      <c r="W132" s="63" t="s">
        <v>4213</v>
      </c>
      <c r="X132" s="63" t="s">
        <v>263</v>
      </c>
      <c r="Y132" s="63" t="s">
        <v>264</v>
      </c>
      <c r="Z132" s="429">
        <v>45010</v>
      </c>
      <c r="AA132" s="430">
        <v>46838</v>
      </c>
      <c r="AB132" s="63" t="s">
        <v>4158</v>
      </c>
      <c r="AC132" s="63"/>
      <c r="AD132" s="63" t="s">
        <v>4168</v>
      </c>
      <c r="AE132" s="63" t="s">
        <v>8752</v>
      </c>
      <c r="AF132" s="63" t="s">
        <v>4351</v>
      </c>
      <c r="AG132" s="63" t="s">
        <v>4372</v>
      </c>
      <c r="AH132" s="464">
        <v>45434</v>
      </c>
      <c r="AI132" s="174"/>
      <c r="AJ132" s="174"/>
      <c r="AK132" s="418">
        <v>45635</v>
      </c>
      <c r="AL132" s="174" t="s">
        <v>8675</v>
      </c>
      <c r="AM132" s="174"/>
      <c r="AN132" s="174"/>
      <c r="AO132" s="174"/>
      <c r="AP132" s="174"/>
      <c r="AQ132" s="174"/>
      <c r="AR132" s="174"/>
      <c r="AS132" s="174"/>
      <c r="AT132" s="174"/>
      <c r="AU132" s="174"/>
      <c r="AV132" s="174"/>
      <c r="AW132" s="174"/>
      <c r="AX132" s="174"/>
      <c r="AY132" s="174"/>
      <c r="AZ132" s="174"/>
      <c r="BA132" s="174"/>
      <c r="BB132" s="174"/>
      <c r="BC132" s="174"/>
      <c r="BD132" s="174"/>
      <c r="BE132" s="174"/>
      <c r="BF132" s="174"/>
      <c r="BG132" s="174"/>
      <c r="BH132" s="174"/>
      <c r="BI132" s="174"/>
      <c r="BJ132" s="174"/>
      <c r="BK132" s="174"/>
      <c r="BL132" s="174"/>
      <c r="BM132" s="174"/>
      <c r="BN132" s="174"/>
      <c r="BO132" s="174"/>
      <c r="BP132" s="174"/>
      <c r="BQ132" s="174"/>
      <c r="BR132" s="416" t="b">
        <v>1</v>
      </c>
      <c r="BS132" s="174" t="s">
        <v>2335</v>
      </c>
      <c r="BT132" s="174">
        <v>2024</v>
      </c>
      <c r="BU132" s="415">
        <v>45635</v>
      </c>
      <c r="BV132" s="174" t="s">
        <v>2323</v>
      </c>
      <c r="BW132" s="437" t="s">
        <v>10197</v>
      </c>
      <c r="BX132" s="424"/>
      <c r="BY132" s="425"/>
      <c r="BZ132" s="422"/>
      <c r="CA132" s="425"/>
      <c r="CB132" s="425"/>
      <c r="CC132" s="422"/>
      <c r="CD132" s="425"/>
      <c r="CE132" s="424"/>
      <c r="CF132" s="425"/>
      <c r="CG132" s="428">
        <v>43889</v>
      </c>
      <c r="CH132" s="426">
        <f t="shared" si="56"/>
        <v>0</v>
      </c>
      <c r="CI132" s="426">
        <f t="shared" si="57"/>
        <v>0</v>
      </c>
      <c r="CJ132" s="426">
        <f t="shared" si="58"/>
        <v>0</v>
      </c>
      <c r="CK132" s="426">
        <f t="shared" si="59"/>
        <v>0</v>
      </c>
      <c r="CL132" s="425" t="b">
        <f>COUNTIF($Z$3:$Z466,$Y132)&gt;1</f>
        <v>0</v>
      </c>
      <c r="CM132" s="425"/>
      <c r="CN132" s="425"/>
      <c r="CO132" s="425"/>
    </row>
    <row r="133" spans="1:94" ht="15.75" customHeight="1">
      <c r="A133" s="63" t="s">
        <v>10</v>
      </c>
      <c r="B133" s="63" t="s">
        <v>27</v>
      </c>
      <c r="C133" s="63" t="s">
        <v>28</v>
      </c>
      <c r="D133" s="63" t="s">
        <v>299</v>
      </c>
      <c r="E133" s="63" t="s">
        <v>28</v>
      </c>
      <c r="F133" s="315" t="str">
        <f t="array" ref="F133">IFERROR(INDEX(UIID!$K$2:$K999, MATCH(CONCATENATE(B133,D133,G133,J133), UIID!$B$2:$B999&amp;UIID!$D$2:$D999&amp;UIID!$G$2:$G999&amp;UIID!$H$2:$H999, 0),), "Not Found")</f>
        <v>0712-0001</v>
      </c>
      <c r="G133" s="63" t="s">
        <v>3508</v>
      </c>
      <c r="H133" s="63"/>
      <c r="I133" s="63" t="s">
        <v>4442</v>
      </c>
      <c r="J133" s="63" t="s">
        <v>301</v>
      </c>
      <c r="K133" s="63">
        <v>9.9612859268488005</v>
      </c>
      <c r="L133" s="63">
        <v>123.955908234931</v>
      </c>
      <c r="M133" s="63" t="s">
        <v>302</v>
      </c>
      <c r="N133" s="63" t="s">
        <v>4443</v>
      </c>
      <c r="O133" s="63" t="s">
        <v>113</v>
      </c>
      <c r="P133" s="63" t="s">
        <v>226</v>
      </c>
      <c r="Q133" s="63" t="s">
        <v>35</v>
      </c>
      <c r="R133" s="63" t="s">
        <v>107</v>
      </c>
      <c r="S133" s="63" t="s">
        <v>262</v>
      </c>
      <c r="T133" s="63"/>
      <c r="U133" s="413" t="s">
        <v>4444</v>
      </c>
      <c r="V133" s="63"/>
      <c r="W133" s="63" t="s">
        <v>4213</v>
      </c>
      <c r="X133" s="63" t="s">
        <v>263</v>
      </c>
      <c r="Y133" s="63" t="s">
        <v>305</v>
      </c>
      <c r="Z133" s="429">
        <v>45014</v>
      </c>
      <c r="AA133" s="430">
        <v>46842</v>
      </c>
      <c r="AB133" s="63" t="s">
        <v>4158</v>
      </c>
      <c r="AC133" s="63"/>
      <c r="AD133" s="63" t="s">
        <v>4168</v>
      </c>
      <c r="AE133" s="63" t="s">
        <v>8775</v>
      </c>
      <c r="AF133" s="63" t="s">
        <v>4594</v>
      </c>
      <c r="AG133" s="63" t="s">
        <v>4595</v>
      </c>
      <c r="AH133" s="436">
        <v>45875</v>
      </c>
      <c r="AI133" s="174"/>
      <c r="AJ133" s="174"/>
      <c r="AK133" s="418">
        <v>45635</v>
      </c>
      <c r="AL133" s="174" t="s">
        <v>8675</v>
      </c>
      <c r="AM133" s="174"/>
      <c r="AN133" s="174"/>
      <c r="AO133" s="174"/>
      <c r="AP133" s="174"/>
      <c r="AQ133" s="174"/>
      <c r="AR133" s="174"/>
      <c r="AS133" s="174"/>
      <c r="AT133" s="174"/>
      <c r="AU133" s="174"/>
      <c r="AV133" s="174"/>
      <c r="AW133" s="174"/>
      <c r="AX133" s="174"/>
      <c r="AY133" s="174"/>
      <c r="AZ133" s="174"/>
      <c r="BA133" s="174"/>
      <c r="BB133" s="174"/>
      <c r="BC133" s="174"/>
      <c r="BD133" s="174"/>
      <c r="BE133" s="174"/>
      <c r="BF133" s="174"/>
      <c r="BG133" s="174"/>
      <c r="BH133" s="174"/>
      <c r="BI133" s="174"/>
      <c r="BJ133" s="174"/>
      <c r="BK133" s="174"/>
      <c r="BL133" s="174"/>
      <c r="BM133" s="174"/>
      <c r="BN133" s="174"/>
      <c r="BO133" s="174"/>
      <c r="BP133" s="174"/>
      <c r="BQ133" s="174"/>
      <c r="BR133" s="416" t="b">
        <v>1</v>
      </c>
      <c r="BS133" s="174" t="s">
        <v>2335</v>
      </c>
      <c r="BT133" s="174">
        <v>2024</v>
      </c>
      <c r="BU133" s="415">
        <v>45653</v>
      </c>
      <c r="BV133" s="174" t="s">
        <v>2323</v>
      </c>
      <c r="BW133" s="437" t="s">
        <v>10213</v>
      </c>
      <c r="BX133" s="424"/>
      <c r="BY133" s="425"/>
      <c r="BZ133" s="422"/>
      <c r="CA133" s="425"/>
      <c r="CB133" s="425"/>
      <c r="CC133" s="422"/>
      <c r="CD133" s="425"/>
      <c r="CE133" s="424"/>
      <c r="CF133" s="425"/>
      <c r="CG133" s="428">
        <v>44130</v>
      </c>
      <c r="CH133" s="426">
        <f t="shared" si="56"/>
        <v>0</v>
      </c>
      <c r="CI133" s="426">
        <f t="shared" si="57"/>
        <v>0</v>
      </c>
      <c r="CJ133" s="426">
        <f t="shared" si="58"/>
        <v>0</v>
      </c>
      <c r="CK133" s="426">
        <f t="shared" si="59"/>
        <v>0</v>
      </c>
      <c r="CL133" s="425" t="b">
        <f>COUNTIF($Z$3:$Z443,$Y133)&gt;1</f>
        <v>0</v>
      </c>
      <c r="CM133" s="425"/>
      <c r="CN133" s="425"/>
      <c r="CO133" s="425"/>
    </row>
    <row r="134" spans="1:94" ht="15.75" customHeight="1">
      <c r="A134" s="174" t="s">
        <v>10</v>
      </c>
      <c r="B134" s="174" t="s">
        <v>27</v>
      </c>
      <c r="C134" s="174" t="s">
        <v>50</v>
      </c>
      <c r="D134" s="63" t="s">
        <v>248</v>
      </c>
      <c r="E134" s="63" t="s">
        <v>123</v>
      </c>
      <c r="F134" s="315" t="str">
        <f t="array" ref="F134">IFERROR(INDEX(UIID!$K$2:$K999, MATCH(CONCATENATE(B134,D134,G134,J134), UIID!$B$2:$B999&amp;UIID!$D$2:$D999&amp;UIID!$G$2:$G999&amp;UIID!$H$2:$H999, 0),), "Not Found")</f>
        <v>0712-0004</v>
      </c>
      <c r="G134" s="310" t="s">
        <v>3513</v>
      </c>
      <c r="H134" s="174"/>
      <c r="I134" s="63" t="s">
        <v>4644</v>
      </c>
      <c r="J134" s="174" t="s">
        <v>250</v>
      </c>
      <c r="K134" s="63">
        <v>10.051349891515599</v>
      </c>
      <c r="L134" s="63">
        <v>124.079209349663</v>
      </c>
      <c r="M134" s="63" t="s">
        <v>251</v>
      </c>
      <c r="N134" s="174" t="s">
        <v>4364</v>
      </c>
      <c r="O134" s="63" t="s">
        <v>113</v>
      </c>
      <c r="P134" s="63" t="s">
        <v>226</v>
      </c>
      <c r="Q134" s="63" t="s">
        <v>35</v>
      </c>
      <c r="R134" s="63" t="s">
        <v>107</v>
      </c>
      <c r="S134" s="174" t="s">
        <v>3304</v>
      </c>
      <c r="T134" s="153"/>
      <c r="U134" s="174"/>
      <c r="V134" s="174" t="s">
        <v>4659</v>
      </c>
      <c r="W134" s="63" t="s">
        <v>4213</v>
      </c>
      <c r="X134" s="174">
        <v>123</v>
      </c>
      <c r="Y134" s="174" t="s">
        <v>8855</v>
      </c>
      <c r="Z134" s="429">
        <v>45072</v>
      </c>
      <c r="AA134" s="430">
        <v>46838</v>
      </c>
      <c r="AB134" s="63" t="s">
        <v>4646</v>
      </c>
      <c r="AC134" s="174"/>
      <c r="AD134" s="63" t="s">
        <v>4159</v>
      </c>
      <c r="AE134" s="63"/>
      <c r="AF134" s="174" t="s">
        <v>4351</v>
      </c>
      <c r="AG134" s="174" t="s">
        <v>4372</v>
      </c>
      <c r="AH134" s="430">
        <v>45434</v>
      </c>
      <c r="AI134" s="174"/>
      <c r="AJ134" s="174"/>
      <c r="AK134" s="466">
        <v>45635</v>
      </c>
      <c r="AL134" s="174" t="s">
        <v>8675</v>
      </c>
      <c r="AM134" s="174"/>
      <c r="AN134" s="174"/>
      <c r="AO134" s="174"/>
      <c r="AP134" s="174"/>
      <c r="AQ134" s="174"/>
      <c r="AR134" s="174"/>
      <c r="AS134" s="174"/>
      <c r="AT134" s="174"/>
      <c r="AU134" s="174"/>
      <c r="AV134" s="174"/>
      <c r="AW134" s="174"/>
      <c r="AX134" s="174"/>
      <c r="AY134" s="174"/>
      <c r="AZ134" s="174"/>
      <c r="BA134" s="174"/>
      <c r="BB134" s="174"/>
      <c r="BC134" s="174"/>
      <c r="BD134" s="174"/>
      <c r="BE134" s="174"/>
      <c r="BF134" s="174"/>
      <c r="BG134" s="174"/>
      <c r="BH134" s="174"/>
      <c r="BI134" s="174"/>
      <c r="BJ134" s="174"/>
      <c r="BK134" s="174"/>
      <c r="BL134" s="174"/>
      <c r="BM134" s="174"/>
      <c r="BN134" s="174"/>
      <c r="BO134" s="174"/>
      <c r="BP134" s="174"/>
      <c r="BQ134" s="174"/>
      <c r="BR134" s="416" t="b">
        <v>1</v>
      </c>
      <c r="BS134" s="174" t="s">
        <v>2335</v>
      </c>
      <c r="BT134" s="174">
        <v>2024</v>
      </c>
      <c r="BU134" s="415">
        <v>45635</v>
      </c>
      <c r="BV134" s="174" t="s">
        <v>2323</v>
      </c>
      <c r="BW134" s="437" t="s">
        <v>10214</v>
      </c>
      <c r="BX134" s="471"/>
      <c r="BY134" s="472">
        <v>45495</v>
      </c>
      <c r="BZ134" s="422" t="s">
        <v>4163</v>
      </c>
      <c r="CA134" s="473"/>
      <c r="CB134" s="473"/>
      <c r="CC134" s="422"/>
      <c r="CD134" s="473"/>
      <c r="CE134" s="471"/>
      <c r="CF134" s="473"/>
      <c r="CG134" s="438"/>
      <c r="CH134" s="426">
        <f t="shared" si="56"/>
        <v>0</v>
      </c>
      <c r="CI134" s="426">
        <f t="shared" si="57"/>
        <v>0</v>
      </c>
      <c r="CJ134" s="426">
        <f t="shared" si="58"/>
        <v>0</v>
      </c>
      <c r="CK134" s="426">
        <f t="shared" si="59"/>
        <v>0</v>
      </c>
      <c r="CL134" s="425" t="b">
        <f>COUNTIF($Z$3:$Z368,$Y134)&gt;1</f>
        <v>0</v>
      </c>
      <c r="CM134" s="425"/>
      <c r="CN134" s="425"/>
      <c r="CO134" s="425"/>
    </row>
    <row r="135" spans="1:94" ht="15.75" customHeight="1">
      <c r="A135" s="174" t="s">
        <v>10</v>
      </c>
      <c r="B135" s="174" t="s">
        <v>27</v>
      </c>
      <c r="C135" s="174" t="s">
        <v>28</v>
      </c>
      <c r="D135" s="63" t="s">
        <v>299</v>
      </c>
      <c r="E135" s="63" t="s">
        <v>28</v>
      </c>
      <c r="F135" s="315" t="str">
        <f t="array" ref="F135">IFERROR(INDEX(UIID!$K$2:$K999, MATCH(CONCATENATE(B135,D135,G135,J135), UIID!$B$2:$B999&amp;UIID!$D$2:$D999&amp;UIID!$G$2:$G999&amp;UIID!$H$2:$H999, 0),), "Not Found")</f>
        <v>0712-0001</v>
      </c>
      <c r="G135" s="174" t="s">
        <v>3508</v>
      </c>
      <c r="H135" s="174"/>
      <c r="I135" s="174" t="s">
        <v>4647</v>
      </c>
      <c r="J135" s="174" t="s">
        <v>301</v>
      </c>
      <c r="K135" s="63">
        <v>9.9612859268488005</v>
      </c>
      <c r="L135" s="63">
        <v>123.955908234931</v>
      </c>
      <c r="M135" s="63" t="s">
        <v>302</v>
      </c>
      <c r="N135" s="174" t="s">
        <v>4443</v>
      </c>
      <c r="O135" s="63" t="s">
        <v>113</v>
      </c>
      <c r="P135" s="63" t="s">
        <v>226</v>
      </c>
      <c r="Q135" s="63" t="s">
        <v>35</v>
      </c>
      <c r="R135" s="63" t="s">
        <v>107</v>
      </c>
      <c r="S135" s="174" t="s">
        <v>3304</v>
      </c>
      <c r="T135" s="153"/>
      <c r="U135" s="174"/>
      <c r="V135" s="174" t="s">
        <v>4659</v>
      </c>
      <c r="W135" s="63" t="s">
        <v>4213</v>
      </c>
      <c r="X135" s="174">
        <v>123</v>
      </c>
      <c r="Y135" s="174" t="s">
        <v>8861</v>
      </c>
      <c r="Z135" s="429">
        <v>45075</v>
      </c>
      <c r="AA135" s="430">
        <v>46842</v>
      </c>
      <c r="AB135" s="63" t="s">
        <v>4646</v>
      </c>
      <c r="AC135" s="174"/>
      <c r="AD135" s="63" t="s">
        <v>4159</v>
      </c>
      <c r="AE135" s="63"/>
      <c r="AF135" s="174" t="s">
        <v>4594</v>
      </c>
      <c r="AG135" s="174" t="s">
        <v>4595</v>
      </c>
      <c r="AH135" s="430">
        <v>45875</v>
      </c>
      <c r="AI135" s="174"/>
      <c r="AJ135" s="174"/>
      <c r="AK135" s="466">
        <v>45635</v>
      </c>
      <c r="AL135" s="174" t="s">
        <v>8675</v>
      </c>
      <c r="AM135" s="174"/>
      <c r="AN135" s="174"/>
      <c r="AO135" s="174"/>
      <c r="AP135" s="174"/>
      <c r="AQ135" s="174"/>
      <c r="AR135" s="174"/>
      <c r="AS135" s="174"/>
      <c r="AT135" s="174"/>
      <c r="AU135" s="174"/>
      <c r="AV135" s="174"/>
      <c r="AW135" s="174"/>
      <c r="AX135" s="174"/>
      <c r="AY135" s="174"/>
      <c r="AZ135" s="174"/>
      <c r="BA135" s="174"/>
      <c r="BB135" s="174"/>
      <c r="BC135" s="174"/>
      <c r="BD135" s="174"/>
      <c r="BE135" s="174"/>
      <c r="BF135" s="174"/>
      <c r="BG135" s="174"/>
      <c r="BH135" s="174"/>
      <c r="BI135" s="174"/>
      <c r="BJ135" s="174"/>
      <c r="BK135" s="174"/>
      <c r="BL135" s="174"/>
      <c r="BM135" s="174"/>
      <c r="BN135" s="174"/>
      <c r="BO135" s="174"/>
      <c r="BP135" s="174"/>
      <c r="BQ135" s="174"/>
      <c r="BR135" s="416" t="b">
        <v>1</v>
      </c>
      <c r="BS135" s="174" t="s">
        <v>2335</v>
      </c>
      <c r="BT135" s="174">
        <v>2024</v>
      </c>
      <c r="BU135" s="415">
        <v>45653</v>
      </c>
      <c r="BV135" s="174" t="s">
        <v>2323</v>
      </c>
      <c r="BW135" s="437" t="s">
        <v>10213</v>
      </c>
      <c r="BX135" s="471"/>
      <c r="BY135" s="472">
        <v>45443</v>
      </c>
      <c r="BZ135" s="422" t="s">
        <v>4163</v>
      </c>
      <c r="CA135" s="473"/>
      <c r="CB135" s="473"/>
      <c r="CC135" s="422"/>
      <c r="CD135" s="473"/>
      <c r="CE135" s="471"/>
      <c r="CF135" s="473"/>
      <c r="CG135" s="438"/>
      <c r="CH135" s="426">
        <f t="shared" si="56"/>
        <v>0</v>
      </c>
      <c r="CI135" s="426">
        <f t="shared" si="57"/>
        <v>0</v>
      </c>
      <c r="CJ135" s="426">
        <f t="shared" si="58"/>
        <v>0</v>
      </c>
      <c r="CK135" s="426">
        <f t="shared" si="59"/>
        <v>0</v>
      </c>
      <c r="CL135" s="425" t="b">
        <f>COUNTIF($Z$3:$Z366,$Y135)&gt;1</f>
        <v>0</v>
      </c>
      <c r="CM135" s="425"/>
      <c r="CN135" s="425"/>
      <c r="CO135" s="425"/>
    </row>
    <row r="136" spans="1:94" ht="15.75" customHeight="1">
      <c r="A136" s="954" t="s">
        <v>10318</v>
      </c>
      <c r="B136" s="176"/>
      <c r="C136" s="176"/>
      <c r="D136" s="176"/>
      <c r="E136" s="176"/>
      <c r="F136" s="176"/>
      <c r="G136" s="955">
        <f>COUNTA(G131:G135)</f>
        <v>5</v>
      </c>
      <c r="H136" s="313"/>
      <c r="I136" s="313"/>
      <c r="J136" s="313"/>
      <c r="K136" s="313"/>
      <c r="L136" s="313"/>
      <c r="M136" s="313"/>
      <c r="N136" s="313"/>
      <c r="O136" s="313"/>
      <c r="P136" s="313"/>
      <c r="Q136" s="313"/>
      <c r="R136" s="313"/>
      <c r="S136" s="313"/>
      <c r="T136" s="313"/>
      <c r="U136" s="313"/>
      <c r="V136" s="313"/>
      <c r="W136" s="313"/>
      <c r="X136" s="313"/>
      <c r="Y136" s="455"/>
      <c r="Z136" s="313"/>
      <c r="AA136" s="313"/>
      <c r="AB136" s="313"/>
      <c r="AC136" s="313"/>
      <c r="AD136" s="313"/>
      <c r="AE136" s="313"/>
      <c r="AF136" s="313"/>
      <c r="AG136" s="313"/>
      <c r="AH136" s="176"/>
      <c r="AI136" s="176"/>
      <c r="AJ136" s="176"/>
      <c r="AK136" s="176"/>
      <c r="AL136" s="176"/>
      <c r="AM136" s="176"/>
      <c r="AN136" s="176"/>
      <c r="AO136" s="176"/>
      <c r="AP136" s="176"/>
      <c r="AQ136" s="176"/>
      <c r="AR136" s="176"/>
      <c r="AS136" s="176"/>
      <c r="AT136" s="176"/>
      <c r="AU136" s="458"/>
      <c r="AV136" s="176"/>
      <c r="AW136" s="176"/>
      <c r="AX136" s="973"/>
      <c r="AY136" s="522"/>
      <c r="AZ136" s="522"/>
      <c r="BA136" s="522"/>
      <c r="BB136" s="522"/>
      <c r="BC136" s="522"/>
      <c r="BD136" s="973"/>
      <c r="BE136" s="975"/>
      <c r="BF136" s="975"/>
      <c r="BG136" s="975"/>
      <c r="BH136" s="975"/>
      <c r="BI136" s="337"/>
      <c r="BJ136" s="337"/>
      <c r="BK136" s="337"/>
      <c r="BL136" s="337"/>
      <c r="BM136" s="337"/>
      <c r="BN136" s="337"/>
      <c r="BO136" s="337"/>
      <c r="BP136" s="337"/>
      <c r="BQ136" s="337"/>
      <c r="BR136" s="337"/>
      <c r="BS136" s="337"/>
      <c r="BT136" s="337"/>
      <c r="BU136" s="337"/>
      <c r="BV136" s="337"/>
      <c r="BW136" s="337"/>
      <c r="BX136" s="337"/>
      <c r="BY136" s="337"/>
      <c r="BZ136" s="337"/>
      <c r="CA136" s="337"/>
      <c r="CB136" s="337"/>
      <c r="CC136" s="337"/>
      <c r="CD136" s="337"/>
      <c r="CE136" s="337"/>
      <c r="CF136" s="337"/>
      <c r="CG136" s="337"/>
      <c r="CH136" s="337"/>
      <c r="CI136" s="337"/>
      <c r="CJ136" s="337"/>
      <c r="CK136" s="337"/>
      <c r="CL136" s="337"/>
      <c r="CM136" s="337"/>
      <c r="CN136" s="337"/>
      <c r="CO136" s="337"/>
      <c r="CP136" s="337"/>
    </row>
    <row r="137" spans="1:94" ht="15.75" customHeight="1">
      <c r="A137" s="176"/>
      <c r="B137" s="313"/>
      <c r="C137" s="313"/>
      <c r="D137" s="313"/>
      <c r="E137" s="313"/>
      <c r="F137" s="313"/>
      <c r="G137" s="313"/>
      <c r="H137" s="313"/>
      <c r="I137" s="313"/>
      <c r="J137" s="313"/>
      <c r="K137" s="313"/>
      <c r="L137" s="313"/>
      <c r="M137" s="313"/>
      <c r="N137" s="313"/>
      <c r="O137" s="313"/>
      <c r="P137" s="313"/>
      <c r="Q137" s="313"/>
      <c r="R137" s="313"/>
      <c r="S137" s="313"/>
      <c r="T137" s="313"/>
      <c r="U137" s="313"/>
      <c r="V137" s="313"/>
      <c r="W137" s="313"/>
      <c r="X137" s="313"/>
      <c r="Y137" s="455"/>
      <c r="Z137" s="313"/>
      <c r="AA137" s="313"/>
      <c r="AB137" s="313"/>
      <c r="AC137" s="313"/>
      <c r="AD137" s="313"/>
      <c r="AE137" s="313"/>
      <c r="AF137" s="313"/>
      <c r="AG137" s="313"/>
      <c r="AH137" s="176"/>
      <c r="AI137" s="176"/>
      <c r="AJ137" s="176"/>
      <c r="AK137" s="176"/>
      <c r="AL137" s="176"/>
      <c r="AM137" s="176"/>
      <c r="AN137" s="176"/>
      <c r="AO137" s="176"/>
      <c r="AP137" s="176"/>
      <c r="AQ137" s="176"/>
      <c r="AR137" s="176"/>
      <c r="AS137" s="176"/>
      <c r="AT137" s="176"/>
      <c r="AU137" s="458"/>
      <c r="AV137" s="176"/>
      <c r="AW137" s="176"/>
      <c r="AX137" s="973"/>
      <c r="AY137" s="522"/>
      <c r="AZ137" s="522"/>
      <c r="BA137" s="522"/>
      <c r="BB137" s="522"/>
      <c r="BC137" s="522"/>
      <c r="BD137" s="973"/>
      <c r="BE137" s="975"/>
      <c r="BF137" s="975"/>
      <c r="BG137" s="975"/>
      <c r="BH137" s="975"/>
      <c r="BI137" s="337"/>
      <c r="BJ137" s="337"/>
      <c r="BK137" s="337"/>
      <c r="BL137" s="337"/>
      <c r="BM137" s="337"/>
      <c r="BN137" s="337"/>
      <c r="BO137" s="337"/>
      <c r="BP137" s="337"/>
      <c r="BQ137" s="337"/>
      <c r="BR137" s="337"/>
      <c r="BS137" s="337"/>
      <c r="BT137" s="337"/>
      <c r="BU137" s="337"/>
      <c r="BV137" s="337"/>
      <c r="BW137" s="337"/>
      <c r="BX137" s="337"/>
      <c r="BY137" s="337"/>
      <c r="BZ137" s="337"/>
      <c r="CA137" s="337"/>
      <c r="CB137" s="337"/>
      <c r="CC137" s="337"/>
      <c r="CD137" s="337"/>
      <c r="CE137" s="337"/>
      <c r="CF137" s="337"/>
      <c r="CG137" s="337"/>
      <c r="CH137" s="337"/>
      <c r="CI137" s="337"/>
      <c r="CJ137" s="337"/>
      <c r="CK137" s="337"/>
      <c r="CL137" s="337"/>
      <c r="CM137" s="337"/>
      <c r="CN137" s="337"/>
      <c r="CO137" s="337"/>
      <c r="CP137" s="337"/>
    </row>
    <row r="138" spans="1:94" ht="15.75" customHeight="1">
      <c r="A138" s="176"/>
      <c r="B138" s="313"/>
      <c r="C138" s="313"/>
      <c r="D138" s="313"/>
      <c r="E138" s="313"/>
      <c r="F138" s="313"/>
      <c r="G138" s="313"/>
      <c r="H138" s="313"/>
      <c r="I138" s="313"/>
      <c r="J138" s="313"/>
      <c r="K138" s="313"/>
      <c r="L138" s="313"/>
      <c r="M138" s="313"/>
      <c r="N138" s="313"/>
      <c r="O138" s="313"/>
      <c r="P138" s="313"/>
      <c r="Q138" s="313"/>
      <c r="R138" s="313"/>
      <c r="S138" s="313"/>
      <c r="T138" s="313"/>
      <c r="U138" s="313"/>
      <c r="V138" s="313"/>
      <c r="W138" s="313"/>
      <c r="X138" s="313"/>
      <c r="Y138" s="455"/>
      <c r="Z138" s="313"/>
      <c r="AA138" s="313"/>
      <c r="AB138" s="313"/>
      <c r="AC138" s="313"/>
      <c r="AD138" s="313"/>
      <c r="AE138" s="313"/>
      <c r="AF138" s="313"/>
      <c r="AG138" s="313"/>
      <c r="AH138" s="176"/>
      <c r="AI138" s="176"/>
      <c r="AJ138" s="176"/>
      <c r="AK138" s="176"/>
      <c r="AL138" s="176"/>
      <c r="AM138" s="176"/>
      <c r="AN138" s="176"/>
      <c r="AO138" s="176"/>
      <c r="AP138" s="176"/>
      <c r="AQ138" s="176"/>
      <c r="AR138" s="176"/>
      <c r="AS138" s="176"/>
      <c r="AT138" s="176"/>
      <c r="AU138" s="458"/>
      <c r="AV138" s="176"/>
      <c r="AW138" s="176"/>
      <c r="AX138" s="973"/>
      <c r="AY138" s="522"/>
      <c r="AZ138" s="522"/>
      <c r="BA138" s="522"/>
      <c r="BB138" s="522"/>
      <c r="BC138" s="522"/>
      <c r="BD138" s="973"/>
      <c r="BE138" s="975"/>
      <c r="BF138" s="975"/>
      <c r="BG138" s="975"/>
      <c r="BH138" s="975"/>
      <c r="BI138" s="337"/>
      <c r="BJ138" s="337"/>
      <c r="BK138" s="337"/>
      <c r="BL138" s="337"/>
      <c r="BM138" s="337"/>
      <c r="BN138" s="337"/>
      <c r="BO138" s="337"/>
      <c r="BP138" s="337"/>
      <c r="BQ138" s="337"/>
      <c r="BR138" s="337"/>
      <c r="BS138" s="337"/>
      <c r="BT138" s="337"/>
      <c r="BU138" s="337"/>
      <c r="BV138" s="337"/>
      <c r="BW138" s="337"/>
      <c r="BX138" s="337"/>
      <c r="BY138" s="337"/>
      <c r="BZ138" s="337"/>
      <c r="CA138" s="337"/>
      <c r="CB138" s="337"/>
      <c r="CC138" s="337"/>
      <c r="CD138" s="337"/>
      <c r="CE138" s="337"/>
      <c r="CF138" s="337"/>
      <c r="CG138" s="337"/>
      <c r="CH138" s="337"/>
      <c r="CI138" s="337"/>
      <c r="CJ138" s="337"/>
      <c r="CK138" s="337"/>
      <c r="CL138" s="337"/>
      <c r="CM138" s="337"/>
      <c r="CN138" s="337"/>
      <c r="CO138" s="337"/>
      <c r="CP138" s="337"/>
    </row>
    <row r="139" spans="1:94" ht="15.75" customHeight="1">
      <c r="A139" s="176"/>
      <c r="B139" s="313"/>
      <c r="C139" s="313"/>
      <c r="D139" s="313"/>
      <c r="E139" s="313"/>
      <c r="F139" s="313"/>
      <c r="G139" s="313"/>
      <c r="H139" s="313"/>
      <c r="I139" s="313"/>
      <c r="J139" s="313"/>
      <c r="K139" s="313"/>
      <c r="L139" s="313"/>
      <c r="M139" s="313"/>
      <c r="N139" s="313"/>
      <c r="O139" s="313"/>
      <c r="P139" s="313"/>
      <c r="Q139" s="313"/>
      <c r="R139" s="313"/>
      <c r="S139" s="313"/>
      <c r="T139" s="313"/>
      <c r="U139" s="313"/>
      <c r="V139" s="313"/>
      <c r="W139" s="313"/>
      <c r="X139" s="313"/>
      <c r="Y139" s="455"/>
      <c r="Z139" s="313"/>
      <c r="AA139" s="313"/>
      <c r="AB139" s="313"/>
      <c r="AC139" s="313"/>
      <c r="AD139" s="313"/>
      <c r="AE139" s="313"/>
      <c r="AF139" s="313"/>
      <c r="AG139" s="313"/>
      <c r="AH139" s="176"/>
      <c r="AI139" s="176"/>
      <c r="AJ139" s="176"/>
      <c r="AK139" s="176"/>
      <c r="AL139" s="176"/>
      <c r="AM139" s="176"/>
      <c r="AN139" s="176"/>
      <c r="AO139" s="176"/>
      <c r="AP139" s="176"/>
      <c r="AQ139" s="176"/>
      <c r="AR139" s="176"/>
      <c r="AS139" s="176"/>
      <c r="AT139" s="176"/>
      <c r="AU139" s="458"/>
      <c r="AV139" s="176"/>
      <c r="AW139" s="176"/>
      <c r="AX139" s="973"/>
      <c r="AY139" s="522"/>
      <c r="AZ139" s="522"/>
      <c r="BA139" s="522"/>
      <c r="BB139" s="522"/>
      <c r="BC139" s="522"/>
      <c r="BD139" s="973"/>
      <c r="BE139" s="975"/>
      <c r="BF139" s="975"/>
      <c r="BG139" s="975"/>
      <c r="BH139" s="975"/>
      <c r="BI139" s="337"/>
      <c r="BJ139" s="337"/>
      <c r="BK139" s="337"/>
      <c r="BL139" s="337"/>
      <c r="BM139" s="337"/>
      <c r="BN139" s="337"/>
      <c r="BO139" s="337"/>
      <c r="BP139" s="337"/>
      <c r="BQ139" s="337"/>
      <c r="BR139" s="337"/>
      <c r="BS139" s="337"/>
      <c r="BT139" s="337"/>
      <c r="BU139" s="337"/>
      <c r="BV139" s="337"/>
      <c r="BW139" s="337"/>
      <c r="BX139" s="337"/>
      <c r="BY139" s="337"/>
      <c r="BZ139" s="337"/>
      <c r="CA139" s="337"/>
      <c r="CB139" s="337"/>
      <c r="CC139" s="337"/>
      <c r="CD139" s="337"/>
      <c r="CE139" s="337"/>
      <c r="CF139" s="337"/>
      <c r="CG139" s="337"/>
      <c r="CH139" s="337"/>
      <c r="CI139" s="337"/>
      <c r="CJ139" s="337"/>
      <c r="CK139" s="337"/>
      <c r="CL139" s="337"/>
      <c r="CM139" s="337"/>
      <c r="CN139" s="337"/>
      <c r="CO139" s="337"/>
      <c r="CP139" s="337"/>
    </row>
    <row r="140" spans="1:94" ht="15.75" customHeight="1">
      <c r="A140" s="313"/>
      <c r="B140" s="313"/>
      <c r="C140" s="313"/>
      <c r="D140" s="313"/>
      <c r="E140" s="313"/>
      <c r="F140" s="313"/>
      <c r="G140" s="313"/>
      <c r="H140" s="313"/>
      <c r="I140" s="313"/>
      <c r="J140" s="313"/>
      <c r="K140" s="313"/>
      <c r="L140" s="313"/>
      <c r="M140" s="313"/>
      <c r="N140" s="313"/>
      <c r="O140" s="313"/>
      <c r="P140" s="313"/>
      <c r="Q140" s="313"/>
      <c r="R140" s="313"/>
      <c r="S140" s="176"/>
      <c r="T140" s="176"/>
      <c r="U140" s="176"/>
      <c r="V140" s="313"/>
      <c r="W140" s="176"/>
      <c r="X140" s="176"/>
      <c r="Y140" s="455"/>
      <c r="Z140" s="313"/>
      <c r="AA140" s="313"/>
      <c r="AB140" s="313"/>
      <c r="AC140" s="313"/>
      <c r="AD140" s="313"/>
      <c r="AE140" s="176"/>
      <c r="AF140" s="176"/>
      <c r="AG140" s="488"/>
      <c r="AH140" s="176"/>
      <c r="AI140" s="176"/>
      <c r="AJ140" s="490"/>
      <c r="AK140" s="176"/>
      <c r="AL140" s="176"/>
      <c r="AM140" s="176"/>
      <c r="AN140" s="176"/>
      <c r="AO140" s="176"/>
      <c r="AP140" s="176"/>
      <c r="AQ140" s="176"/>
      <c r="AR140" s="176"/>
      <c r="AS140" s="176"/>
      <c r="AT140" s="176"/>
      <c r="AU140" s="458"/>
      <c r="AV140" s="176"/>
      <c r="AW140" s="176"/>
      <c r="AX140" s="973"/>
      <c r="AY140" s="522"/>
      <c r="AZ140" s="522"/>
      <c r="BA140" s="522"/>
      <c r="BB140" s="522"/>
      <c r="BC140" s="522"/>
      <c r="BD140" s="973"/>
      <c r="BE140" s="975"/>
      <c r="BF140" s="975"/>
      <c r="BG140" s="975"/>
      <c r="BH140" s="975"/>
      <c r="BI140" s="337"/>
      <c r="BJ140" s="337"/>
      <c r="BK140" s="337"/>
      <c r="BL140" s="337"/>
      <c r="BM140" s="337"/>
      <c r="BN140" s="337"/>
      <c r="BO140" s="337"/>
      <c r="BP140" s="337"/>
      <c r="BQ140" s="337"/>
      <c r="BR140" s="337"/>
      <c r="BS140" s="337"/>
      <c r="BT140" s="337"/>
      <c r="BU140" s="337"/>
      <c r="BV140" s="337"/>
      <c r="BW140" s="337"/>
      <c r="BX140" s="337"/>
      <c r="BY140" s="337"/>
      <c r="BZ140" s="337"/>
      <c r="CA140" s="337"/>
      <c r="CB140" s="337"/>
      <c r="CC140" s="337"/>
      <c r="CD140" s="337"/>
      <c r="CE140" s="337"/>
      <c r="CF140" s="337"/>
      <c r="CG140" s="337"/>
      <c r="CH140" s="337"/>
      <c r="CI140" s="337"/>
      <c r="CJ140" s="337"/>
      <c r="CK140" s="337"/>
      <c r="CL140" s="337"/>
      <c r="CM140" s="337"/>
      <c r="CN140" s="337"/>
      <c r="CO140" s="337"/>
      <c r="CP140" s="337"/>
    </row>
    <row r="141" spans="1:94" ht="15.75" customHeight="1">
      <c r="A141" s="313"/>
      <c r="B141" s="313"/>
      <c r="C141" s="313"/>
      <c r="D141" s="313"/>
      <c r="E141" s="313"/>
      <c r="F141" s="313"/>
      <c r="G141" s="313"/>
      <c r="H141" s="313"/>
      <c r="I141" s="313"/>
      <c r="J141" s="313"/>
      <c r="K141" s="313"/>
      <c r="L141" s="313"/>
      <c r="M141" s="313"/>
      <c r="N141" s="313"/>
      <c r="O141" s="313"/>
      <c r="P141" s="313"/>
      <c r="Q141" s="313"/>
      <c r="R141" s="313"/>
      <c r="S141" s="313"/>
      <c r="T141" s="313"/>
      <c r="U141" s="313"/>
      <c r="V141" s="313"/>
      <c r="W141" s="313"/>
      <c r="X141" s="313"/>
      <c r="Y141" s="455"/>
      <c r="Z141" s="456"/>
      <c r="AA141" s="313"/>
      <c r="AB141" s="313"/>
      <c r="AC141" s="313"/>
      <c r="AD141" s="313"/>
      <c r="AE141" s="313"/>
      <c r="AF141" s="313"/>
      <c r="AG141" s="313"/>
      <c r="AH141" s="176"/>
      <c r="AI141" s="176"/>
      <c r="AJ141" s="490"/>
      <c r="AK141" s="176"/>
      <c r="AL141" s="176"/>
      <c r="AM141" s="176"/>
      <c r="AN141" s="176"/>
      <c r="AO141" s="176"/>
      <c r="AP141" s="176"/>
      <c r="AQ141" s="176"/>
      <c r="AR141" s="176"/>
      <c r="AS141" s="176"/>
      <c r="AT141" s="176"/>
      <c r="AU141" s="458"/>
      <c r="AV141" s="176"/>
      <c r="AW141" s="176"/>
      <c r="AX141" s="973"/>
      <c r="AY141" s="455"/>
      <c r="AZ141" s="522"/>
      <c r="BA141" s="522"/>
      <c r="BB141" s="522"/>
      <c r="BC141" s="522"/>
      <c r="BD141" s="973"/>
      <c r="BE141" s="975"/>
      <c r="BF141" s="975"/>
      <c r="BG141" s="975"/>
      <c r="BH141" s="975"/>
      <c r="BI141" s="337"/>
      <c r="BJ141" s="337"/>
      <c r="BK141" s="337"/>
      <c r="BL141" s="337"/>
      <c r="BM141" s="337"/>
      <c r="BN141" s="337"/>
      <c r="BO141" s="337"/>
      <c r="BP141" s="337"/>
      <c r="BQ141" s="337"/>
      <c r="BR141" s="337"/>
      <c r="BS141" s="337"/>
      <c r="BT141" s="337"/>
      <c r="BU141" s="337"/>
      <c r="BV141" s="337"/>
      <c r="BW141" s="337"/>
      <c r="BX141" s="337"/>
      <c r="BY141" s="337"/>
      <c r="BZ141" s="337"/>
      <c r="CA141" s="337"/>
      <c r="CB141" s="337"/>
      <c r="CC141" s="337"/>
      <c r="CD141" s="337"/>
      <c r="CE141" s="337"/>
      <c r="CF141" s="337"/>
      <c r="CG141" s="337"/>
      <c r="CH141" s="337"/>
      <c r="CI141" s="337"/>
      <c r="CJ141" s="337"/>
      <c r="CK141" s="337"/>
      <c r="CL141" s="337"/>
      <c r="CM141" s="337"/>
      <c r="CN141" s="337"/>
      <c r="CO141" s="337"/>
      <c r="CP141" s="337"/>
    </row>
    <row r="142" spans="1:94" ht="15.75" customHeight="1">
      <c r="A142" s="313"/>
      <c r="B142" s="313"/>
      <c r="C142" s="313"/>
      <c r="D142" s="313"/>
      <c r="E142" s="313"/>
      <c r="F142" s="313"/>
      <c r="G142" s="313"/>
      <c r="H142" s="313"/>
      <c r="I142" s="313"/>
      <c r="J142" s="313"/>
      <c r="K142" s="313"/>
      <c r="L142" s="313"/>
      <c r="M142" s="313"/>
      <c r="N142" s="313"/>
      <c r="O142" s="313"/>
      <c r="P142" s="313"/>
      <c r="Q142" s="313"/>
      <c r="R142" s="313"/>
      <c r="S142" s="313"/>
      <c r="T142" s="313"/>
      <c r="U142" s="313"/>
      <c r="V142" s="313"/>
      <c r="W142" s="313"/>
      <c r="X142" s="313"/>
      <c r="Y142" s="455"/>
      <c r="Z142" s="313"/>
      <c r="AA142" s="313"/>
      <c r="AB142" s="313"/>
      <c r="AC142" s="313"/>
      <c r="AD142" s="313"/>
      <c r="AE142" s="313"/>
      <c r="AF142" s="313"/>
      <c r="AG142" s="313"/>
      <c r="AH142" s="176"/>
      <c r="AI142" s="176"/>
      <c r="AJ142" s="490"/>
      <c r="AK142" s="176"/>
      <c r="AL142" s="176"/>
      <c r="AM142" s="176"/>
      <c r="AN142" s="176"/>
      <c r="AO142" s="176"/>
      <c r="AP142" s="176"/>
      <c r="AQ142" s="176"/>
      <c r="AR142" s="176"/>
      <c r="AS142" s="176"/>
      <c r="AT142" s="176"/>
      <c r="AU142" s="458"/>
      <c r="AV142" s="176"/>
      <c r="AW142" s="176"/>
      <c r="AX142" s="973"/>
      <c r="AY142" s="522"/>
      <c r="AZ142" s="522"/>
      <c r="BA142" s="522"/>
      <c r="BB142" s="522"/>
      <c r="BC142" s="522"/>
      <c r="BD142" s="973"/>
      <c r="BE142" s="975"/>
      <c r="BF142" s="975"/>
      <c r="BG142" s="975"/>
      <c r="BH142" s="975"/>
      <c r="BI142" s="337"/>
      <c r="BJ142" s="337"/>
      <c r="BK142" s="337"/>
      <c r="BL142" s="337"/>
      <c r="BM142" s="337"/>
      <c r="BN142" s="337"/>
      <c r="BO142" s="337"/>
      <c r="BP142" s="337"/>
      <c r="BQ142" s="337"/>
      <c r="BR142" s="337"/>
      <c r="BS142" s="337"/>
      <c r="BT142" s="337"/>
      <c r="BU142" s="337"/>
      <c r="BV142" s="337"/>
      <c r="BW142" s="337"/>
      <c r="BX142" s="337"/>
      <c r="BY142" s="337"/>
      <c r="BZ142" s="337"/>
      <c r="CA142" s="337"/>
      <c r="CB142" s="337"/>
      <c r="CC142" s="337"/>
      <c r="CD142" s="337"/>
      <c r="CE142" s="337"/>
      <c r="CF142" s="337"/>
      <c r="CG142" s="337"/>
      <c r="CH142" s="337"/>
      <c r="CI142" s="337"/>
      <c r="CJ142" s="337"/>
      <c r="CK142" s="337"/>
      <c r="CL142" s="337"/>
      <c r="CM142" s="337"/>
      <c r="CN142" s="337"/>
      <c r="CO142" s="337"/>
      <c r="CP142" s="337"/>
    </row>
    <row r="143" spans="1:94" ht="15.75" customHeight="1">
      <c r="A143" s="313"/>
      <c r="B143" s="313"/>
      <c r="C143" s="313"/>
      <c r="D143" s="313"/>
      <c r="E143" s="313"/>
      <c r="F143" s="313"/>
      <c r="G143" s="313"/>
      <c r="H143" s="313"/>
      <c r="I143" s="313"/>
      <c r="J143" s="313"/>
      <c r="K143" s="313"/>
      <c r="L143" s="313"/>
      <c r="M143" s="313"/>
      <c r="N143" s="313"/>
      <c r="O143" s="313"/>
      <c r="P143" s="313"/>
      <c r="Q143" s="313"/>
      <c r="R143" s="313"/>
      <c r="S143" s="313"/>
      <c r="T143" s="313"/>
      <c r="U143" s="313"/>
      <c r="V143" s="313"/>
      <c r="W143" s="313"/>
      <c r="X143" s="313"/>
      <c r="Y143" s="455"/>
      <c r="Z143" s="313"/>
      <c r="AA143" s="313"/>
      <c r="AB143" s="313"/>
      <c r="AC143" s="313"/>
      <c r="AD143" s="313"/>
      <c r="AE143" s="313"/>
      <c r="AF143" s="313"/>
      <c r="AG143" s="313"/>
      <c r="AH143" s="176"/>
      <c r="AI143" s="176"/>
      <c r="AJ143" s="490"/>
      <c r="AK143" s="176"/>
      <c r="AL143" s="176"/>
      <c r="AM143" s="176"/>
      <c r="AN143" s="176"/>
      <c r="AO143" s="176"/>
      <c r="AP143" s="176"/>
      <c r="AQ143" s="176"/>
      <c r="AR143" s="176"/>
      <c r="AS143" s="176"/>
      <c r="AT143" s="176"/>
      <c r="AU143" s="458"/>
      <c r="AV143" s="176"/>
      <c r="AW143" s="176"/>
      <c r="AX143" s="973"/>
      <c r="AY143" s="522"/>
      <c r="AZ143" s="522"/>
      <c r="BA143" s="522"/>
      <c r="BB143" s="522"/>
      <c r="BC143" s="522"/>
      <c r="BD143" s="973"/>
      <c r="BE143" s="975"/>
      <c r="BF143" s="975"/>
      <c r="BG143" s="975"/>
      <c r="BH143" s="975"/>
      <c r="BI143" s="337"/>
      <c r="BJ143" s="337"/>
      <c r="BK143" s="337"/>
      <c r="BL143" s="337"/>
      <c r="BM143" s="337"/>
      <c r="BN143" s="337"/>
      <c r="BO143" s="337"/>
      <c r="BP143" s="337"/>
      <c r="BQ143" s="337"/>
      <c r="BR143" s="337"/>
      <c r="BS143" s="337"/>
      <c r="BT143" s="337"/>
      <c r="BU143" s="337"/>
      <c r="BV143" s="337"/>
      <c r="BW143" s="337"/>
      <c r="BX143" s="337"/>
      <c r="BY143" s="337"/>
      <c r="BZ143" s="337"/>
      <c r="CA143" s="337"/>
      <c r="CB143" s="337"/>
      <c r="CC143" s="337"/>
      <c r="CD143" s="337"/>
      <c r="CE143" s="337"/>
      <c r="CF143" s="337"/>
      <c r="CG143" s="337"/>
      <c r="CH143" s="337"/>
      <c r="CI143" s="337"/>
      <c r="CJ143" s="337"/>
      <c r="CK143" s="337"/>
      <c r="CL143" s="337"/>
      <c r="CM143" s="337"/>
      <c r="CN143" s="337"/>
      <c r="CO143" s="337"/>
      <c r="CP143" s="337"/>
    </row>
    <row r="144" spans="1:94" ht="15.75" customHeight="1">
      <c r="A144" s="313"/>
      <c r="B144" s="313"/>
      <c r="C144" s="313"/>
      <c r="D144" s="313"/>
      <c r="E144" s="313"/>
      <c r="F144" s="313"/>
      <c r="G144" s="313"/>
      <c r="H144" s="313"/>
      <c r="I144" s="313"/>
      <c r="J144" s="313"/>
      <c r="K144" s="313"/>
      <c r="L144" s="313"/>
      <c r="M144" s="313"/>
      <c r="N144" s="313"/>
      <c r="O144" s="313"/>
      <c r="P144" s="313"/>
      <c r="Q144" s="313"/>
      <c r="R144" s="313"/>
      <c r="S144" s="313"/>
      <c r="T144" s="313"/>
      <c r="U144" s="313"/>
      <c r="V144" s="313"/>
      <c r="W144" s="313"/>
      <c r="X144" s="313"/>
      <c r="Y144" s="455"/>
      <c r="Z144" s="313"/>
      <c r="AA144" s="313"/>
      <c r="AB144" s="313"/>
      <c r="AC144" s="313"/>
      <c r="AD144" s="313"/>
      <c r="AE144" s="313"/>
      <c r="AF144" s="313"/>
      <c r="AG144" s="313"/>
      <c r="AH144" s="176"/>
      <c r="AI144" s="176"/>
      <c r="AJ144" s="490"/>
      <c r="AK144" s="176"/>
      <c r="AL144" s="176"/>
      <c r="AM144" s="176"/>
      <c r="AN144" s="176"/>
      <c r="AO144" s="176"/>
      <c r="AP144" s="176"/>
      <c r="AQ144" s="176"/>
      <c r="AR144" s="176"/>
      <c r="AS144" s="176"/>
      <c r="AT144" s="176"/>
      <c r="AU144" s="458"/>
      <c r="AV144" s="176"/>
      <c r="AW144" s="176"/>
      <c r="AX144" s="973"/>
      <c r="AY144" s="522"/>
      <c r="AZ144" s="522"/>
      <c r="BA144" s="522"/>
      <c r="BB144" s="522"/>
      <c r="BC144" s="522"/>
      <c r="BD144" s="973"/>
      <c r="BE144" s="975"/>
      <c r="BF144" s="975"/>
      <c r="BG144" s="975"/>
      <c r="BH144" s="975"/>
      <c r="BI144" s="337"/>
      <c r="BJ144" s="337"/>
      <c r="BK144" s="337"/>
      <c r="BL144" s="337"/>
      <c r="BM144" s="337"/>
      <c r="BN144" s="337"/>
      <c r="BO144" s="337"/>
      <c r="BP144" s="337"/>
      <c r="BQ144" s="337"/>
      <c r="BR144" s="337"/>
      <c r="BS144" s="337"/>
      <c r="BT144" s="337"/>
      <c r="BU144" s="337"/>
      <c r="BV144" s="337"/>
      <c r="BW144" s="337"/>
      <c r="BX144" s="337"/>
      <c r="BY144" s="337"/>
      <c r="BZ144" s="337"/>
      <c r="CA144" s="337"/>
      <c r="CB144" s="337"/>
      <c r="CC144" s="337"/>
      <c r="CD144" s="337"/>
      <c r="CE144" s="337"/>
      <c r="CF144" s="337"/>
      <c r="CG144" s="337"/>
      <c r="CH144" s="337"/>
      <c r="CI144" s="337"/>
      <c r="CJ144" s="337"/>
      <c r="CK144" s="337"/>
      <c r="CL144" s="337"/>
      <c r="CM144" s="337"/>
      <c r="CN144" s="337"/>
      <c r="CO144" s="337"/>
      <c r="CP144" s="337"/>
    </row>
    <row r="145" spans="1:94" ht="15.75" customHeight="1">
      <c r="A145" s="313"/>
      <c r="B145" s="313"/>
      <c r="C145" s="313"/>
      <c r="D145" s="313"/>
      <c r="E145" s="313"/>
      <c r="F145" s="313"/>
      <c r="G145" s="313"/>
      <c r="H145" s="313"/>
      <c r="I145" s="313"/>
      <c r="J145" s="313"/>
      <c r="K145" s="313"/>
      <c r="L145" s="313"/>
      <c r="M145" s="313"/>
      <c r="N145" s="313"/>
      <c r="O145" s="313"/>
      <c r="P145" s="313"/>
      <c r="Q145" s="313"/>
      <c r="R145" s="313"/>
      <c r="S145" s="313"/>
      <c r="T145" s="313"/>
      <c r="U145" s="313"/>
      <c r="V145" s="313"/>
      <c r="W145" s="313"/>
      <c r="X145" s="313"/>
      <c r="Y145" s="455"/>
      <c r="Z145" s="313"/>
      <c r="AA145" s="313"/>
      <c r="AB145" s="313"/>
      <c r="AC145" s="313"/>
      <c r="AD145" s="313"/>
      <c r="AE145" s="313"/>
      <c r="AF145" s="313"/>
      <c r="AG145" s="313"/>
      <c r="AH145" s="176"/>
      <c r="AI145" s="176"/>
      <c r="AJ145" s="490"/>
      <c r="AK145" s="176"/>
      <c r="AL145" s="176"/>
      <c r="AM145" s="176"/>
      <c r="AN145" s="176"/>
      <c r="AO145" s="176"/>
      <c r="AP145" s="176"/>
      <c r="AQ145" s="176"/>
      <c r="AR145" s="176"/>
      <c r="AS145" s="176"/>
      <c r="AT145" s="176"/>
      <c r="AU145" s="458"/>
      <c r="AV145" s="176"/>
      <c r="AW145" s="176"/>
      <c r="AX145" s="973"/>
      <c r="AY145" s="522"/>
      <c r="AZ145" s="522"/>
      <c r="BA145" s="522"/>
      <c r="BB145" s="522"/>
      <c r="BC145" s="522"/>
      <c r="BD145" s="973"/>
      <c r="BE145" s="975"/>
      <c r="BF145" s="975"/>
      <c r="BG145" s="975"/>
      <c r="BH145" s="975"/>
      <c r="BI145" s="337"/>
      <c r="BJ145" s="337"/>
      <c r="BK145" s="337"/>
      <c r="BL145" s="337"/>
      <c r="BM145" s="337"/>
      <c r="BN145" s="337"/>
      <c r="BO145" s="337"/>
      <c r="BP145" s="337"/>
      <c r="BQ145" s="337"/>
      <c r="BR145" s="337"/>
      <c r="BS145" s="337"/>
      <c r="BT145" s="337"/>
      <c r="BU145" s="337"/>
      <c r="BV145" s="337"/>
      <c r="BW145" s="337"/>
      <c r="BX145" s="337"/>
      <c r="BY145" s="337"/>
      <c r="BZ145" s="337"/>
      <c r="CA145" s="337"/>
      <c r="CB145" s="337"/>
      <c r="CC145" s="337"/>
      <c r="CD145" s="337"/>
      <c r="CE145" s="337"/>
      <c r="CF145" s="337"/>
      <c r="CG145" s="337"/>
      <c r="CH145" s="337"/>
      <c r="CI145" s="337"/>
      <c r="CJ145" s="337"/>
      <c r="CK145" s="337"/>
      <c r="CL145" s="337"/>
      <c r="CM145" s="337"/>
      <c r="CN145" s="337"/>
      <c r="CO145" s="337"/>
      <c r="CP145" s="337"/>
    </row>
    <row r="146" spans="1:94" ht="15.75" customHeight="1">
      <c r="A146" s="176"/>
      <c r="B146" s="313"/>
      <c r="C146" s="313"/>
      <c r="D146" s="313"/>
      <c r="E146" s="313"/>
      <c r="F146" s="313"/>
      <c r="G146" s="313"/>
      <c r="H146" s="313"/>
      <c r="I146" s="313"/>
      <c r="J146" s="313"/>
      <c r="K146" s="313"/>
      <c r="L146" s="313"/>
      <c r="M146" s="313"/>
      <c r="N146" s="313"/>
      <c r="O146" s="313"/>
      <c r="P146" s="313"/>
      <c r="Q146" s="313"/>
      <c r="R146" s="313"/>
      <c r="S146" s="313"/>
      <c r="T146" s="313"/>
      <c r="U146" s="313"/>
      <c r="V146" s="313"/>
      <c r="W146" s="313"/>
      <c r="X146" s="313"/>
      <c r="Y146" s="455"/>
      <c r="Z146" s="313"/>
      <c r="AA146" s="313"/>
      <c r="AB146" s="313"/>
      <c r="AC146" s="313"/>
      <c r="AD146" s="313"/>
      <c r="AE146" s="313"/>
      <c r="AF146" s="313"/>
      <c r="AG146" s="313"/>
      <c r="AH146" s="176"/>
      <c r="AI146" s="176"/>
      <c r="AJ146" s="490"/>
      <c r="AK146" s="176"/>
      <c r="AL146" s="176"/>
      <c r="AM146" s="176"/>
      <c r="AN146" s="176"/>
      <c r="AO146" s="176"/>
      <c r="AP146" s="176"/>
      <c r="AQ146" s="176"/>
      <c r="AR146" s="176"/>
      <c r="AS146" s="176"/>
      <c r="AT146" s="176"/>
      <c r="AU146" s="458"/>
      <c r="AV146" s="176"/>
      <c r="AW146" s="176"/>
      <c r="AX146" s="973"/>
      <c r="AY146" s="522"/>
      <c r="AZ146" s="522"/>
      <c r="BA146" s="522"/>
      <c r="BB146" s="522"/>
      <c r="BC146" s="522"/>
      <c r="BD146" s="973"/>
      <c r="BE146" s="975"/>
      <c r="BF146" s="975"/>
      <c r="BG146" s="975"/>
      <c r="BH146" s="975"/>
      <c r="BI146" s="337"/>
      <c r="BJ146" s="337"/>
      <c r="BK146" s="337"/>
      <c r="BL146" s="337"/>
      <c r="BM146" s="337"/>
      <c r="BN146" s="337"/>
      <c r="BO146" s="337"/>
      <c r="BP146" s="337"/>
      <c r="BQ146" s="337"/>
      <c r="BR146" s="337"/>
      <c r="BS146" s="337"/>
      <c r="BT146" s="337"/>
      <c r="BU146" s="337"/>
      <c r="BV146" s="337"/>
      <c r="BW146" s="337"/>
      <c r="BX146" s="337"/>
      <c r="BY146" s="337"/>
      <c r="BZ146" s="337"/>
      <c r="CA146" s="337"/>
      <c r="CB146" s="337"/>
      <c r="CC146" s="337"/>
      <c r="CD146" s="337"/>
      <c r="CE146" s="337"/>
      <c r="CF146" s="337"/>
      <c r="CG146" s="337"/>
      <c r="CH146" s="337"/>
      <c r="CI146" s="337"/>
      <c r="CJ146" s="337"/>
      <c r="CK146" s="337"/>
      <c r="CL146" s="337"/>
      <c r="CM146" s="337"/>
      <c r="CN146" s="337"/>
      <c r="CO146" s="337"/>
      <c r="CP146" s="337"/>
    </row>
    <row r="147" spans="1:94" ht="15.75" customHeight="1">
      <c r="A147" s="176"/>
      <c r="B147" s="313"/>
      <c r="C147" s="313"/>
      <c r="D147" s="313"/>
      <c r="E147" s="313"/>
      <c r="F147" s="313"/>
      <c r="G147" s="313"/>
      <c r="H147" s="313"/>
      <c r="I147" s="313"/>
      <c r="J147" s="313"/>
      <c r="K147" s="313"/>
      <c r="L147" s="313"/>
      <c r="M147" s="313"/>
      <c r="N147" s="313"/>
      <c r="O147" s="313"/>
      <c r="P147" s="313"/>
      <c r="Q147" s="313"/>
      <c r="R147" s="313"/>
      <c r="S147" s="313"/>
      <c r="T147" s="313"/>
      <c r="U147" s="313"/>
      <c r="V147" s="313"/>
      <c r="W147" s="313"/>
      <c r="X147" s="313"/>
      <c r="Y147" s="455"/>
      <c r="Z147" s="313"/>
      <c r="AA147" s="313"/>
      <c r="AB147" s="313"/>
      <c r="AC147" s="313"/>
      <c r="AD147" s="313"/>
      <c r="AE147" s="313"/>
      <c r="AF147" s="313"/>
      <c r="AG147" s="455"/>
      <c r="AH147" s="176"/>
      <c r="AI147" s="176"/>
      <c r="AJ147" s="490"/>
      <c r="AK147" s="176"/>
      <c r="AL147" s="176"/>
      <c r="AM147" s="176"/>
      <c r="AN147" s="176"/>
      <c r="AO147" s="176"/>
      <c r="AP147" s="176"/>
      <c r="AQ147" s="176"/>
      <c r="AR147" s="176"/>
      <c r="AS147" s="176"/>
      <c r="AT147" s="176"/>
      <c r="AU147" s="458"/>
      <c r="AV147" s="176"/>
      <c r="AW147" s="176"/>
      <c r="AX147" s="973"/>
      <c r="AY147" s="522"/>
      <c r="AZ147" s="522"/>
      <c r="BA147" s="522"/>
      <c r="BB147" s="522"/>
      <c r="BC147" s="522"/>
      <c r="BD147" s="973"/>
      <c r="BE147" s="975"/>
      <c r="BF147" s="975"/>
      <c r="BG147" s="975"/>
      <c r="BH147" s="975"/>
      <c r="BI147" s="337"/>
      <c r="BJ147" s="337"/>
      <c r="BK147" s="337"/>
      <c r="BL147" s="337"/>
      <c r="BM147" s="337"/>
      <c r="BN147" s="337"/>
      <c r="BO147" s="337"/>
      <c r="BP147" s="337"/>
      <c r="BQ147" s="337"/>
      <c r="BR147" s="337"/>
      <c r="BS147" s="337"/>
      <c r="BT147" s="337"/>
      <c r="BU147" s="337"/>
      <c r="BV147" s="337"/>
      <c r="BW147" s="337"/>
      <c r="BX147" s="337"/>
      <c r="BY147" s="337"/>
      <c r="BZ147" s="337"/>
      <c r="CA147" s="337"/>
      <c r="CB147" s="337"/>
      <c r="CC147" s="337"/>
      <c r="CD147" s="337"/>
      <c r="CE147" s="337"/>
      <c r="CF147" s="337"/>
      <c r="CG147" s="337"/>
      <c r="CH147" s="337"/>
      <c r="CI147" s="337"/>
      <c r="CJ147" s="337"/>
      <c r="CK147" s="337"/>
      <c r="CL147" s="337"/>
      <c r="CM147" s="337"/>
      <c r="CN147" s="337"/>
      <c r="CO147" s="337"/>
      <c r="CP147" s="337"/>
    </row>
    <row r="148" spans="1:94" ht="15.75" customHeight="1">
      <c r="A148" s="176"/>
      <c r="B148" s="313"/>
      <c r="C148" s="313"/>
      <c r="D148" s="313"/>
      <c r="E148" s="313"/>
      <c r="F148" s="313"/>
      <c r="G148" s="313"/>
      <c r="H148" s="313"/>
      <c r="I148" s="313"/>
      <c r="J148" s="313"/>
      <c r="K148" s="313"/>
      <c r="L148" s="313"/>
      <c r="M148" s="313"/>
      <c r="N148" s="313"/>
      <c r="O148" s="313"/>
      <c r="P148" s="313"/>
      <c r="Q148" s="313"/>
      <c r="R148" s="313"/>
      <c r="S148" s="313"/>
      <c r="T148" s="313"/>
      <c r="U148" s="313"/>
      <c r="V148" s="313"/>
      <c r="W148" s="313"/>
      <c r="X148" s="313"/>
      <c r="Y148" s="455"/>
      <c r="Z148" s="313"/>
      <c r="AA148" s="313"/>
      <c r="AB148" s="313"/>
      <c r="AC148" s="313"/>
      <c r="AD148" s="313"/>
      <c r="AE148" s="313"/>
      <c r="AF148" s="313"/>
      <c r="AG148" s="313"/>
      <c r="AH148" s="176"/>
      <c r="AI148" s="176"/>
      <c r="AJ148" s="490"/>
      <c r="AK148" s="176"/>
      <c r="AL148" s="176"/>
      <c r="AM148" s="176"/>
      <c r="AN148" s="176"/>
      <c r="AO148" s="176"/>
      <c r="AP148" s="176"/>
      <c r="AQ148" s="176"/>
      <c r="AR148" s="176"/>
      <c r="AS148" s="176"/>
      <c r="AT148" s="176"/>
      <c r="AU148" s="458"/>
      <c r="AV148" s="176"/>
      <c r="AW148" s="176"/>
      <c r="AX148" s="973"/>
      <c r="AY148" s="522"/>
      <c r="AZ148" s="522"/>
      <c r="BA148" s="522"/>
      <c r="BB148" s="522"/>
      <c r="BC148" s="522"/>
      <c r="BD148" s="973"/>
      <c r="BE148" s="975"/>
      <c r="BF148" s="975"/>
      <c r="BG148" s="975"/>
      <c r="BH148" s="975"/>
      <c r="BI148" s="337"/>
      <c r="BJ148" s="337"/>
      <c r="BK148" s="337"/>
      <c r="BL148" s="337"/>
      <c r="BM148" s="337"/>
      <c r="BN148" s="337"/>
      <c r="BO148" s="337"/>
      <c r="BP148" s="337"/>
      <c r="BQ148" s="337"/>
      <c r="BR148" s="337"/>
      <c r="BS148" s="337"/>
      <c r="BT148" s="337"/>
      <c r="BU148" s="337"/>
      <c r="BV148" s="337"/>
      <c r="BW148" s="337"/>
      <c r="BX148" s="337"/>
      <c r="BY148" s="337"/>
      <c r="BZ148" s="337"/>
      <c r="CA148" s="337"/>
      <c r="CB148" s="337"/>
      <c r="CC148" s="337"/>
      <c r="CD148" s="337"/>
      <c r="CE148" s="337"/>
      <c r="CF148" s="337"/>
      <c r="CG148" s="337"/>
      <c r="CH148" s="337"/>
      <c r="CI148" s="337"/>
      <c r="CJ148" s="337"/>
      <c r="CK148" s="337"/>
      <c r="CL148" s="337"/>
      <c r="CM148" s="337"/>
      <c r="CN148" s="337"/>
      <c r="CO148" s="337"/>
      <c r="CP148" s="337"/>
    </row>
    <row r="149" spans="1:94" ht="15.75" customHeight="1">
      <c r="A149" s="176"/>
      <c r="B149" s="176"/>
      <c r="C149" s="176"/>
      <c r="D149" s="176"/>
      <c r="E149" s="176"/>
      <c r="F149" s="176"/>
      <c r="G149" s="176"/>
      <c r="H149" s="176"/>
      <c r="I149" s="176"/>
      <c r="J149" s="176"/>
      <c r="K149" s="176"/>
      <c r="L149" s="176"/>
      <c r="M149" s="176"/>
      <c r="N149" s="176"/>
      <c r="O149" s="176"/>
      <c r="P149" s="176"/>
      <c r="Q149" s="176"/>
      <c r="R149" s="176"/>
      <c r="S149" s="176"/>
      <c r="T149" s="176"/>
      <c r="U149" s="176"/>
      <c r="V149" s="176"/>
      <c r="W149" s="176"/>
      <c r="X149" s="176"/>
      <c r="Y149" s="488"/>
      <c r="Z149" s="176"/>
      <c r="AA149" s="176"/>
      <c r="AB149" s="176"/>
      <c r="AC149" s="176"/>
      <c r="AD149" s="176"/>
      <c r="AE149" s="176"/>
      <c r="AF149" s="176"/>
      <c r="AG149" s="741"/>
      <c r="AH149" s="176"/>
      <c r="AI149" s="176"/>
      <c r="AJ149" s="490"/>
      <c r="AK149" s="176"/>
      <c r="AL149" s="176"/>
      <c r="AM149" s="176"/>
      <c r="AN149" s="176"/>
      <c r="AO149" s="176"/>
      <c r="AP149" s="176"/>
      <c r="AQ149" s="176"/>
      <c r="AR149" s="176"/>
      <c r="AS149" s="176"/>
      <c r="AT149" s="176"/>
      <c r="AU149" s="458"/>
      <c r="AV149" s="176"/>
      <c r="AW149" s="176"/>
      <c r="AX149" s="973"/>
      <c r="AY149" s="522"/>
      <c r="AZ149" s="522"/>
      <c r="BA149" s="522"/>
      <c r="BB149" s="522"/>
      <c r="BC149" s="522"/>
      <c r="BD149" s="973"/>
      <c r="BE149" s="975"/>
      <c r="BF149" s="975"/>
      <c r="BG149" s="975"/>
      <c r="BH149" s="975"/>
      <c r="BI149" s="337"/>
      <c r="BJ149" s="337"/>
      <c r="BK149" s="337"/>
      <c r="BL149" s="337"/>
      <c r="BM149" s="337"/>
      <c r="BN149" s="337"/>
      <c r="BO149" s="337"/>
      <c r="BP149" s="337"/>
      <c r="BQ149" s="337"/>
      <c r="BR149" s="337"/>
      <c r="BS149" s="337"/>
      <c r="BT149" s="337"/>
      <c r="BU149" s="337"/>
      <c r="BV149" s="337"/>
      <c r="BW149" s="337"/>
      <c r="BX149" s="337"/>
      <c r="BY149" s="337"/>
      <c r="BZ149" s="337"/>
      <c r="CA149" s="337"/>
      <c r="CB149" s="337"/>
      <c r="CC149" s="337"/>
      <c r="CD149" s="337"/>
      <c r="CE149" s="337"/>
      <c r="CF149" s="337"/>
      <c r="CG149" s="337"/>
      <c r="CH149" s="337"/>
      <c r="CI149" s="337"/>
      <c r="CJ149" s="337"/>
      <c r="CK149" s="337"/>
      <c r="CL149" s="337"/>
      <c r="CM149" s="337"/>
      <c r="CN149" s="337"/>
      <c r="CO149" s="337"/>
      <c r="CP149" s="337"/>
    </row>
    <row r="150" spans="1:94" ht="15.75" customHeight="1">
      <c r="A150" s="176"/>
      <c r="B150" s="176"/>
      <c r="C150" s="176"/>
      <c r="D150" s="176"/>
      <c r="E150" s="176"/>
      <c r="F150" s="176"/>
      <c r="G150" s="176"/>
      <c r="H150" s="176"/>
      <c r="I150" s="176"/>
      <c r="J150" s="176"/>
      <c r="K150" s="176"/>
      <c r="L150" s="176"/>
      <c r="M150" s="176"/>
      <c r="N150" s="176"/>
      <c r="O150" s="176"/>
      <c r="P150" s="176"/>
      <c r="Q150" s="176"/>
      <c r="R150" s="176"/>
      <c r="S150" s="176"/>
      <c r="T150" s="176"/>
      <c r="U150" s="176"/>
      <c r="V150" s="176"/>
      <c r="W150" s="176"/>
      <c r="X150" s="176"/>
      <c r="Y150" s="488"/>
      <c r="Z150" s="176"/>
      <c r="AA150" s="176"/>
      <c r="AB150" s="176"/>
      <c r="AC150" s="176"/>
      <c r="AD150" s="176"/>
      <c r="AE150" s="176"/>
      <c r="AF150" s="176"/>
      <c r="AG150" s="176"/>
      <c r="AH150" s="176"/>
      <c r="AI150" s="176"/>
      <c r="AJ150" s="490"/>
      <c r="AK150" s="176"/>
      <c r="AL150" s="176"/>
      <c r="AM150" s="176"/>
      <c r="AN150" s="176"/>
      <c r="AO150" s="176"/>
      <c r="AP150" s="176"/>
      <c r="AQ150" s="176"/>
      <c r="AR150" s="176"/>
      <c r="AS150" s="176"/>
      <c r="AT150" s="176"/>
      <c r="AU150" s="458"/>
      <c r="AV150" s="176"/>
      <c r="AW150" s="176"/>
      <c r="AX150" s="973"/>
      <c r="AY150" s="522"/>
      <c r="AZ150" s="522"/>
      <c r="BA150" s="522"/>
      <c r="BB150" s="522"/>
      <c r="BC150" s="522"/>
      <c r="BD150" s="973"/>
      <c r="BE150" s="975"/>
      <c r="BF150" s="975"/>
      <c r="BG150" s="975"/>
      <c r="BH150" s="975"/>
      <c r="BI150" s="337"/>
      <c r="BJ150" s="337"/>
      <c r="BK150" s="337"/>
      <c r="BL150" s="337"/>
      <c r="BM150" s="337"/>
      <c r="BN150" s="337"/>
      <c r="BO150" s="337"/>
      <c r="BP150" s="337"/>
      <c r="BQ150" s="337"/>
      <c r="BR150" s="337"/>
      <c r="BS150" s="337"/>
      <c r="BT150" s="337"/>
      <c r="BU150" s="337"/>
      <c r="BV150" s="337"/>
      <c r="BW150" s="337"/>
      <c r="BX150" s="337"/>
      <c r="BY150" s="337"/>
      <c r="BZ150" s="337"/>
      <c r="CA150" s="337"/>
      <c r="CB150" s="337"/>
      <c r="CC150" s="337"/>
      <c r="CD150" s="337"/>
      <c r="CE150" s="337"/>
      <c r="CF150" s="337"/>
      <c r="CG150" s="337"/>
      <c r="CH150" s="337"/>
      <c r="CI150" s="337"/>
      <c r="CJ150" s="337"/>
      <c r="CK150" s="337"/>
      <c r="CL150" s="337"/>
      <c r="CM150" s="337"/>
      <c r="CN150" s="337"/>
      <c r="CO150" s="337"/>
      <c r="CP150" s="337"/>
    </row>
    <row r="151" spans="1:94" ht="15.75" customHeight="1">
      <c r="A151" s="176"/>
      <c r="B151" s="176"/>
      <c r="C151" s="176"/>
      <c r="D151" s="176"/>
      <c r="E151" s="176"/>
      <c r="F151" s="176"/>
      <c r="G151" s="176"/>
      <c r="H151" s="176"/>
      <c r="I151" s="176"/>
      <c r="J151" s="176"/>
      <c r="K151" s="176"/>
      <c r="L151" s="176"/>
      <c r="M151" s="176"/>
      <c r="N151" s="176"/>
      <c r="O151" s="176"/>
      <c r="P151" s="176"/>
      <c r="Q151" s="176"/>
      <c r="R151" s="176"/>
      <c r="S151" s="176"/>
      <c r="T151" s="176"/>
      <c r="U151" s="176"/>
      <c r="V151" s="176"/>
      <c r="W151" s="176"/>
      <c r="X151" s="176"/>
      <c r="Y151" s="488"/>
      <c r="Z151" s="176"/>
      <c r="AA151" s="176"/>
      <c r="AB151" s="176"/>
      <c r="AC151" s="176"/>
      <c r="AD151" s="176"/>
      <c r="AE151" s="176"/>
      <c r="AF151" s="176"/>
      <c r="AG151" s="176"/>
      <c r="AH151" s="176"/>
      <c r="AI151" s="176"/>
      <c r="AJ151" s="490"/>
      <c r="AK151" s="176"/>
      <c r="AL151" s="176"/>
      <c r="AM151" s="176"/>
      <c r="AN151" s="176"/>
      <c r="AO151" s="176"/>
      <c r="AP151" s="176"/>
      <c r="AQ151" s="176"/>
      <c r="AR151" s="176"/>
      <c r="AS151" s="176"/>
      <c r="AT151" s="176"/>
      <c r="AU151" s="458"/>
      <c r="AV151" s="176"/>
      <c r="AW151" s="176"/>
      <c r="AX151" s="973"/>
      <c r="AY151" s="522"/>
      <c r="AZ151" s="522"/>
      <c r="BA151" s="522"/>
      <c r="BB151" s="522"/>
      <c r="BC151" s="522"/>
      <c r="BD151" s="973"/>
      <c r="BE151" s="975"/>
      <c r="BF151" s="975"/>
      <c r="BG151" s="975"/>
      <c r="BH151" s="975"/>
      <c r="BI151" s="337"/>
      <c r="BJ151" s="337"/>
      <c r="BK151" s="337"/>
      <c r="BL151" s="337"/>
      <c r="BM151" s="337"/>
      <c r="BN151" s="337"/>
      <c r="BO151" s="337"/>
      <c r="BP151" s="337"/>
      <c r="BQ151" s="337"/>
      <c r="BR151" s="337"/>
      <c r="BS151" s="337"/>
      <c r="BT151" s="337"/>
      <c r="BU151" s="337"/>
      <c r="BV151" s="337"/>
      <c r="BW151" s="337"/>
      <c r="BX151" s="337"/>
      <c r="BY151" s="337"/>
      <c r="BZ151" s="337"/>
      <c r="CA151" s="337"/>
      <c r="CB151" s="337"/>
      <c r="CC151" s="337"/>
      <c r="CD151" s="337"/>
      <c r="CE151" s="337"/>
      <c r="CF151" s="337"/>
      <c r="CG151" s="337"/>
      <c r="CH151" s="337"/>
      <c r="CI151" s="337"/>
      <c r="CJ151" s="337"/>
      <c r="CK151" s="337"/>
      <c r="CL151" s="337"/>
      <c r="CM151" s="337"/>
      <c r="CN151" s="337"/>
      <c r="CO151" s="337"/>
      <c r="CP151" s="337"/>
    </row>
    <row r="152" spans="1:94" ht="15.75" customHeight="1">
      <c r="A152" s="176"/>
      <c r="B152" s="176"/>
      <c r="C152" s="176"/>
      <c r="D152" s="176"/>
      <c r="E152" s="176"/>
      <c r="F152" s="176"/>
      <c r="G152" s="176"/>
      <c r="H152" s="176"/>
      <c r="I152" s="176"/>
      <c r="J152" s="176"/>
      <c r="K152" s="176"/>
      <c r="L152" s="176"/>
      <c r="M152" s="176"/>
      <c r="N152" s="176"/>
      <c r="O152" s="176"/>
      <c r="P152" s="176"/>
      <c r="Q152" s="176"/>
      <c r="R152" s="176"/>
      <c r="S152" s="176"/>
      <c r="T152" s="176"/>
      <c r="U152" s="176"/>
      <c r="V152" s="176"/>
      <c r="W152" s="176"/>
      <c r="X152" s="176"/>
      <c r="Y152" s="488"/>
      <c r="Z152" s="176"/>
      <c r="AA152" s="176"/>
      <c r="AB152" s="176"/>
      <c r="AC152" s="176"/>
      <c r="AD152" s="176"/>
      <c r="AE152" s="176"/>
      <c r="AF152" s="176"/>
      <c r="AG152" s="176"/>
      <c r="AH152" s="176"/>
      <c r="AI152" s="176"/>
      <c r="AJ152" s="490"/>
      <c r="AK152" s="176"/>
      <c r="AL152" s="176"/>
      <c r="AM152" s="176"/>
      <c r="AN152" s="176"/>
      <c r="AO152" s="176"/>
      <c r="AP152" s="176"/>
      <c r="AQ152" s="176"/>
      <c r="AR152" s="176"/>
      <c r="AS152" s="176"/>
      <c r="AT152" s="176"/>
      <c r="AU152" s="458"/>
      <c r="AV152" s="176"/>
      <c r="AW152" s="176"/>
      <c r="AX152" s="973"/>
      <c r="AY152" s="522"/>
      <c r="AZ152" s="522"/>
      <c r="BA152" s="522"/>
      <c r="BB152" s="522"/>
      <c r="BC152" s="522"/>
      <c r="BD152" s="973"/>
      <c r="BE152" s="975"/>
      <c r="BF152" s="975"/>
      <c r="BG152" s="975"/>
      <c r="BH152" s="975"/>
      <c r="BI152" s="337"/>
      <c r="BJ152" s="337"/>
      <c r="BK152" s="337"/>
      <c r="BL152" s="337"/>
      <c r="BM152" s="337"/>
      <c r="BN152" s="337"/>
      <c r="BO152" s="337"/>
      <c r="BP152" s="337"/>
      <c r="BQ152" s="337"/>
      <c r="BR152" s="337"/>
      <c r="BS152" s="337"/>
      <c r="BT152" s="337"/>
      <c r="BU152" s="337"/>
      <c r="BV152" s="337"/>
      <c r="BW152" s="337"/>
      <c r="BX152" s="337"/>
      <c r="BY152" s="337"/>
      <c r="BZ152" s="337"/>
      <c r="CA152" s="337"/>
      <c r="CB152" s="337"/>
      <c r="CC152" s="337"/>
      <c r="CD152" s="337"/>
      <c r="CE152" s="337"/>
      <c r="CF152" s="337"/>
      <c r="CG152" s="337"/>
      <c r="CH152" s="337"/>
      <c r="CI152" s="337"/>
      <c r="CJ152" s="337"/>
      <c r="CK152" s="337"/>
      <c r="CL152" s="337"/>
      <c r="CM152" s="337"/>
      <c r="CN152" s="337"/>
      <c r="CO152" s="337"/>
      <c r="CP152" s="337"/>
    </row>
    <row r="153" spans="1:94" ht="15.75" customHeight="1">
      <c r="A153" s="176"/>
      <c r="B153" s="176"/>
      <c r="C153" s="176"/>
      <c r="D153" s="176"/>
      <c r="E153" s="176"/>
      <c r="F153" s="176"/>
      <c r="G153" s="176"/>
      <c r="H153" s="176"/>
      <c r="I153" s="176"/>
      <c r="J153" s="176"/>
      <c r="K153" s="176"/>
      <c r="L153" s="176"/>
      <c r="M153" s="176"/>
      <c r="N153" s="176"/>
      <c r="O153" s="176"/>
      <c r="P153" s="176"/>
      <c r="Q153" s="176"/>
      <c r="R153" s="176"/>
      <c r="S153" s="176"/>
      <c r="T153" s="176"/>
      <c r="U153" s="176"/>
      <c r="V153" s="176"/>
      <c r="W153" s="176"/>
      <c r="X153" s="176"/>
      <c r="Y153" s="488"/>
      <c r="Z153" s="176"/>
      <c r="AA153" s="176"/>
      <c r="AB153" s="176"/>
      <c r="AC153" s="176"/>
      <c r="AD153" s="176"/>
      <c r="AE153" s="176"/>
      <c r="AF153" s="176"/>
      <c r="AG153" s="741"/>
      <c r="AH153" s="176"/>
      <c r="AI153" s="176"/>
      <c r="AJ153" s="490"/>
      <c r="AK153" s="176"/>
      <c r="AL153" s="176"/>
      <c r="AM153" s="176"/>
      <c r="AN153" s="176"/>
      <c r="AO153" s="176"/>
      <c r="AP153" s="176"/>
      <c r="AQ153" s="176"/>
      <c r="AR153" s="176"/>
      <c r="AS153" s="176"/>
      <c r="AT153" s="176"/>
      <c r="AU153" s="458"/>
      <c r="AV153" s="176"/>
      <c r="AW153" s="176"/>
      <c r="AX153" s="973"/>
      <c r="AY153" s="522"/>
      <c r="AZ153" s="522"/>
      <c r="BA153" s="522"/>
      <c r="BB153" s="522"/>
      <c r="BC153" s="522"/>
      <c r="BD153" s="973"/>
      <c r="BE153" s="975"/>
      <c r="BF153" s="975"/>
      <c r="BG153" s="975"/>
      <c r="BH153" s="975"/>
      <c r="BI153" s="337"/>
      <c r="BJ153" s="337"/>
      <c r="BK153" s="337"/>
      <c r="BL153" s="337"/>
      <c r="BM153" s="337"/>
      <c r="BN153" s="337"/>
      <c r="BO153" s="337"/>
      <c r="BP153" s="337"/>
      <c r="BQ153" s="337"/>
      <c r="BR153" s="337"/>
      <c r="BS153" s="337"/>
      <c r="BT153" s="337"/>
      <c r="BU153" s="337"/>
      <c r="BV153" s="337"/>
      <c r="BW153" s="337"/>
      <c r="BX153" s="337"/>
      <c r="BY153" s="337"/>
      <c r="BZ153" s="337"/>
      <c r="CA153" s="337"/>
      <c r="CB153" s="337"/>
      <c r="CC153" s="337"/>
      <c r="CD153" s="337"/>
      <c r="CE153" s="337"/>
      <c r="CF153" s="337"/>
      <c r="CG153" s="337"/>
      <c r="CH153" s="337"/>
      <c r="CI153" s="337"/>
      <c r="CJ153" s="337"/>
      <c r="CK153" s="337"/>
      <c r="CL153" s="337"/>
      <c r="CM153" s="337"/>
      <c r="CN153" s="337"/>
      <c r="CO153" s="337"/>
      <c r="CP153" s="337"/>
    </row>
    <row r="154" spans="1:94" ht="15.75" customHeight="1">
      <c r="A154" s="176"/>
      <c r="B154" s="176"/>
      <c r="C154" s="176"/>
      <c r="D154" s="176"/>
      <c r="E154" s="176"/>
      <c r="F154" s="176"/>
      <c r="G154" s="176"/>
      <c r="H154" s="176"/>
      <c r="I154" s="176"/>
      <c r="J154" s="176"/>
      <c r="K154" s="176"/>
      <c r="L154" s="176"/>
      <c r="M154" s="176"/>
      <c r="N154" s="176"/>
      <c r="O154" s="176"/>
      <c r="P154" s="176"/>
      <c r="Q154" s="176"/>
      <c r="R154" s="176"/>
      <c r="S154" s="176"/>
      <c r="T154" s="176"/>
      <c r="U154" s="176"/>
      <c r="V154" s="176"/>
      <c r="W154" s="176"/>
      <c r="X154" s="176"/>
      <c r="Y154" s="488"/>
      <c r="Z154" s="176"/>
      <c r="AA154" s="176"/>
      <c r="AB154" s="176"/>
      <c r="AC154" s="176"/>
      <c r="AD154" s="176"/>
      <c r="AE154" s="176"/>
      <c r="AF154" s="176"/>
      <c r="AG154" s="490"/>
      <c r="AH154" s="176"/>
      <c r="AI154" s="176"/>
      <c r="AJ154" s="490"/>
      <c r="AK154" s="176"/>
      <c r="AL154" s="176"/>
      <c r="AM154" s="176"/>
      <c r="AN154" s="176"/>
      <c r="AO154" s="176"/>
      <c r="AP154" s="176"/>
      <c r="AQ154" s="176"/>
      <c r="AR154" s="176"/>
      <c r="AS154" s="176"/>
      <c r="AT154" s="176"/>
      <c r="AU154" s="458"/>
      <c r="AV154" s="176"/>
      <c r="AW154" s="176"/>
      <c r="AX154" s="973"/>
      <c r="AY154" s="522"/>
      <c r="AZ154" s="522"/>
      <c r="BA154" s="522"/>
      <c r="BB154" s="522"/>
      <c r="BC154" s="522"/>
      <c r="BD154" s="973"/>
      <c r="BE154" s="975"/>
      <c r="BF154" s="975"/>
      <c r="BG154" s="975"/>
      <c r="BH154" s="975"/>
      <c r="BI154" s="337"/>
      <c r="BJ154" s="337"/>
      <c r="BK154" s="337"/>
      <c r="BL154" s="337"/>
      <c r="BM154" s="337"/>
      <c r="BN154" s="337"/>
      <c r="BO154" s="337"/>
      <c r="BP154" s="337"/>
      <c r="BQ154" s="337"/>
      <c r="BR154" s="337"/>
      <c r="BS154" s="337"/>
      <c r="BT154" s="337"/>
      <c r="BU154" s="337"/>
      <c r="BV154" s="337"/>
      <c r="BW154" s="337"/>
      <c r="BX154" s="337"/>
      <c r="BY154" s="337"/>
      <c r="BZ154" s="337"/>
      <c r="CA154" s="337"/>
      <c r="CB154" s="337"/>
      <c r="CC154" s="337"/>
      <c r="CD154" s="337"/>
      <c r="CE154" s="337"/>
      <c r="CF154" s="337"/>
      <c r="CG154" s="337"/>
      <c r="CH154" s="337"/>
      <c r="CI154" s="337"/>
      <c r="CJ154" s="337"/>
      <c r="CK154" s="337"/>
      <c r="CL154" s="337"/>
      <c r="CM154" s="337"/>
      <c r="CN154" s="337"/>
      <c r="CO154" s="337"/>
      <c r="CP154" s="337"/>
    </row>
    <row r="155" spans="1:94" ht="15.75" customHeight="1">
      <c r="A155" s="176"/>
      <c r="B155" s="176"/>
      <c r="C155" s="176"/>
      <c r="D155" s="176"/>
      <c r="E155" s="176"/>
      <c r="F155" s="176"/>
      <c r="G155" s="176"/>
      <c r="H155" s="176"/>
      <c r="I155" s="176"/>
      <c r="J155" s="176"/>
      <c r="K155" s="176"/>
      <c r="L155" s="176"/>
      <c r="M155" s="176"/>
      <c r="N155" s="176"/>
      <c r="O155" s="176"/>
      <c r="P155" s="176"/>
      <c r="Q155" s="176"/>
      <c r="R155" s="176"/>
      <c r="S155" s="176"/>
      <c r="T155" s="176"/>
      <c r="U155" s="176"/>
      <c r="V155" s="176"/>
      <c r="W155" s="176"/>
      <c r="X155" s="176"/>
      <c r="Y155" s="488"/>
      <c r="Z155" s="176"/>
      <c r="AA155" s="176"/>
      <c r="AB155" s="176"/>
      <c r="AC155" s="176"/>
      <c r="AD155" s="176"/>
      <c r="AE155" s="176"/>
      <c r="AF155" s="176"/>
      <c r="AG155" s="490"/>
      <c r="AH155" s="176"/>
      <c r="AI155" s="176"/>
      <c r="AJ155" s="490"/>
      <c r="AK155" s="176"/>
      <c r="AL155" s="176"/>
      <c r="AM155" s="176"/>
      <c r="AN155" s="176"/>
      <c r="AO155" s="176"/>
      <c r="AP155" s="176"/>
      <c r="AQ155" s="176"/>
      <c r="AR155" s="176"/>
      <c r="AS155" s="176"/>
      <c r="AT155" s="176"/>
      <c r="AU155" s="458"/>
      <c r="AV155" s="176"/>
      <c r="AW155" s="176"/>
      <c r="AX155" s="973"/>
      <c r="AY155" s="522"/>
      <c r="AZ155" s="522"/>
      <c r="BA155" s="522"/>
      <c r="BB155" s="522"/>
      <c r="BC155" s="522"/>
      <c r="BD155" s="973"/>
      <c r="BE155" s="975"/>
      <c r="BF155" s="975"/>
      <c r="BG155" s="975"/>
      <c r="BH155" s="975"/>
      <c r="BI155" s="337"/>
      <c r="BJ155" s="337"/>
      <c r="BK155" s="337"/>
      <c r="BL155" s="337"/>
      <c r="BM155" s="337"/>
      <c r="BN155" s="337"/>
      <c r="BO155" s="337"/>
      <c r="BP155" s="337"/>
      <c r="BQ155" s="337"/>
      <c r="BR155" s="337"/>
      <c r="BS155" s="337"/>
      <c r="BT155" s="337"/>
      <c r="BU155" s="337"/>
      <c r="BV155" s="337"/>
      <c r="BW155" s="337"/>
      <c r="BX155" s="337"/>
      <c r="BY155" s="337"/>
      <c r="BZ155" s="337"/>
      <c r="CA155" s="337"/>
      <c r="CB155" s="337"/>
      <c r="CC155" s="337"/>
      <c r="CD155" s="337"/>
      <c r="CE155" s="337"/>
      <c r="CF155" s="337"/>
      <c r="CG155" s="337"/>
      <c r="CH155" s="337"/>
      <c r="CI155" s="337"/>
      <c r="CJ155" s="337"/>
      <c r="CK155" s="337"/>
      <c r="CL155" s="337"/>
      <c r="CM155" s="337"/>
      <c r="CN155" s="337"/>
      <c r="CO155" s="337"/>
      <c r="CP155" s="337"/>
    </row>
    <row r="156" spans="1:94" ht="15.75" customHeight="1">
      <c r="A156" s="176"/>
      <c r="B156" s="176"/>
      <c r="C156" s="176"/>
      <c r="D156" s="176"/>
      <c r="E156" s="176"/>
      <c r="F156" s="176"/>
      <c r="G156" s="176"/>
      <c r="H156" s="176"/>
      <c r="I156" s="176"/>
      <c r="J156" s="176"/>
      <c r="K156" s="176"/>
      <c r="L156" s="176"/>
      <c r="M156" s="176"/>
      <c r="N156" s="176"/>
      <c r="O156" s="176"/>
      <c r="P156" s="176"/>
      <c r="Q156" s="176"/>
      <c r="R156" s="176"/>
      <c r="S156" s="176"/>
      <c r="T156" s="176"/>
      <c r="U156" s="176"/>
      <c r="V156" s="176"/>
      <c r="W156" s="176"/>
      <c r="X156" s="176"/>
      <c r="Y156" s="488"/>
      <c r="Z156" s="176"/>
      <c r="AA156" s="176"/>
      <c r="AB156" s="176"/>
      <c r="AC156" s="176"/>
      <c r="AD156" s="176"/>
      <c r="AE156" s="176"/>
      <c r="AF156" s="176"/>
      <c r="AG156" s="964"/>
      <c r="AH156" s="176"/>
      <c r="AI156" s="176"/>
      <c r="AJ156" s="490"/>
      <c r="AK156" s="176"/>
      <c r="AL156" s="176"/>
      <c r="AM156" s="176"/>
      <c r="AN156" s="176"/>
      <c r="AO156" s="176"/>
      <c r="AP156" s="176"/>
      <c r="AQ156" s="176"/>
      <c r="AR156" s="176"/>
      <c r="AS156" s="176"/>
      <c r="AT156" s="176"/>
      <c r="AU156" s="458"/>
      <c r="AV156" s="176"/>
      <c r="AW156" s="176"/>
      <c r="AX156" s="973"/>
      <c r="AY156" s="522"/>
      <c r="AZ156" s="522"/>
      <c r="BA156" s="522"/>
      <c r="BB156" s="522"/>
      <c r="BC156" s="522"/>
      <c r="BD156" s="973"/>
      <c r="BE156" s="975"/>
      <c r="BF156" s="975"/>
      <c r="BG156" s="975"/>
      <c r="BH156" s="975"/>
      <c r="BI156" s="337"/>
      <c r="BJ156" s="337"/>
      <c r="BK156" s="337"/>
      <c r="BL156" s="337"/>
      <c r="BM156" s="337"/>
      <c r="BN156" s="337"/>
      <c r="BO156" s="337"/>
      <c r="BP156" s="337"/>
      <c r="BQ156" s="337"/>
      <c r="BR156" s="337"/>
      <c r="BS156" s="337"/>
      <c r="BT156" s="337"/>
      <c r="BU156" s="337"/>
      <c r="BV156" s="337"/>
      <c r="BW156" s="337"/>
      <c r="BX156" s="337"/>
      <c r="BY156" s="337"/>
      <c r="BZ156" s="337"/>
      <c r="CA156" s="337"/>
      <c r="CB156" s="337"/>
      <c r="CC156" s="337"/>
      <c r="CD156" s="337"/>
      <c r="CE156" s="337"/>
      <c r="CF156" s="337"/>
      <c r="CG156" s="337"/>
      <c r="CH156" s="337"/>
      <c r="CI156" s="337"/>
      <c r="CJ156" s="337"/>
      <c r="CK156" s="337"/>
      <c r="CL156" s="337"/>
      <c r="CM156" s="337"/>
      <c r="CN156" s="337"/>
      <c r="CO156" s="337"/>
      <c r="CP156" s="337"/>
    </row>
    <row r="157" spans="1:94" ht="15.75" customHeight="1">
      <c r="A157" s="176"/>
      <c r="B157" s="176"/>
      <c r="C157" s="176"/>
      <c r="D157" s="176"/>
      <c r="E157" s="176"/>
      <c r="F157" s="176"/>
      <c r="G157" s="176"/>
      <c r="H157" s="176"/>
      <c r="I157" s="176"/>
      <c r="J157" s="176"/>
      <c r="K157" s="176"/>
      <c r="L157" s="176"/>
      <c r="M157" s="176"/>
      <c r="N157" s="176"/>
      <c r="O157" s="176"/>
      <c r="P157" s="176"/>
      <c r="Q157" s="176"/>
      <c r="R157" s="176"/>
      <c r="S157" s="176"/>
      <c r="T157" s="176"/>
      <c r="U157" s="176"/>
      <c r="V157" s="176"/>
      <c r="W157" s="176"/>
      <c r="X157" s="176"/>
      <c r="Y157" s="488"/>
      <c r="Z157" s="176"/>
      <c r="AA157" s="176"/>
      <c r="AB157" s="176"/>
      <c r="AC157" s="176"/>
      <c r="AD157" s="176"/>
      <c r="AE157" s="176"/>
      <c r="AF157" s="176"/>
      <c r="AG157" s="176"/>
      <c r="AH157" s="176"/>
      <c r="AI157" s="176"/>
      <c r="AJ157" s="490"/>
      <c r="AK157" s="176"/>
      <c r="AL157" s="176"/>
      <c r="AM157" s="176"/>
      <c r="AN157" s="176"/>
      <c r="AO157" s="176"/>
      <c r="AP157" s="176"/>
      <c r="AQ157" s="176"/>
      <c r="AR157" s="176"/>
      <c r="AS157" s="176"/>
      <c r="AT157" s="176"/>
      <c r="AU157" s="458"/>
      <c r="AV157" s="176"/>
      <c r="AW157" s="176"/>
      <c r="AX157" s="973"/>
      <c r="AY157" s="522"/>
      <c r="AZ157" s="522"/>
      <c r="BA157" s="522"/>
      <c r="BB157" s="522"/>
      <c r="BC157" s="522"/>
      <c r="BD157" s="973"/>
      <c r="BE157" s="975"/>
      <c r="BF157" s="975"/>
      <c r="BG157" s="975"/>
      <c r="BH157" s="975"/>
      <c r="BI157" s="337"/>
      <c r="BJ157" s="337"/>
      <c r="BK157" s="337"/>
      <c r="BL157" s="337"/>
      <c r="BM157" s="337"/>
      <c r="BN157" s="337"/>
      <c r="BO157" s="337"/>
      <c r="BP157" s="337"/>
      <c r="BQ157" s="337"/>
      <c r="BR157" s="337"/>
      <c r="BS157" s="337"/>
      <c r="BT157" s="337"/>
      <c r="BU157" s="337"/>
      <c r="BV157" s="337"/>
      <c r="BW157" s="337"/>
      <c r="BX157" s="337"/>
      <c r="BY157" s="337"/>
      <c r="BZ157" s="337"/>
      <c r="CA157" s="337"/>
      <c r="CB157" s="337"/>
      <c r="CC157" s="337"/>
      <c r="CD157" s="337"/>
      <c r="CE157" s="337"/>
      <c r="CF157" s="337"/>
      <c r="CG157" s="337"/>
      <c r="CH157" s="337"/>
      <c r="CI157" s="337"/>
      <c r="CJ157" s="337"/>
      <c r="CK157" s="337"/>
      <c r="CL157" s="337"/>
      <c r="CM157" s="337"/>
      <c r="CN157" s="337"/>
      <c r="CO157" s="337"/>
      <c r="CP157" s="337"/>
    </row>
    <row r="158" spans="1:94" ht="15.75" customHeight="1">
      <c r="A158" s="176"/>
      <c r="B158" s="176"/>
      <c r="C158" s="176"/>
      <c r="D158" s="176"/>
      <c r="E158" s="176"/>
      <c r="F158" s="176"/>
      <c r="G158" s="176"/>
      <c r="H158" s="176"/>
      <c r="I158" s="176"/>
      <c r="J158" s="176"/>
      <c r="K158" s="176"/>
      <c r="L158" s="176"/>
      <c r="M158" s="176"/>
      <c r="N158" s="176"/>
      <c r="O158" s="176"/>
      <c r="P158" s="176"/>
      <c r="Q158" s="176"/>
      <c r="R158" s="176"/>
      <c r="S158" s="176"/>
      <c r="T158" s="176"/>
      <c r="U158" s="176"/>
      <c r="V158" s="176"/>
      <c r="W158" s="176"/>
      <c r="X158" s="176"/>
      <c r="Y158" s="488"/>
      <c r="Z158" s="176"/>
      <c r="AA158" s="176"/>
      <c r="AB158" s="176"/>
      <c r="AC158" s="176"/>
      <c r="AD158" s="176"/>
      <c r="AE158" s="176"/>
      <c r="AF158" s="176"/>
      <c r="AG158" s="176"/>
      <c r="AH158" s="176"/>
      <c r="AI158" s="176"/>
      <c r="AJ158" s="490"/>
      <c r="AK158" s="176"/>
      <c r="AL158" s="176"/>
      <c r="AM158" s="176"/>
      <c r="AN158" s="176"/>
      <c r="AO158" s="176"/>
      <c r="AP158" s="176"/>
      <c r="AQ158" s="176"/>
      <c r="AR158" s="176"/>
      <c r="AS158" s="176"/>
      <c r="AT158" s="176"/>
      <c r="AU158" s="458"/>
      <c r="AV158" s="176"/>
      <c r="AW158" s="176"/>
      <c r="AX158" s="522"/>
      <c r="AY158" s="488"/>
      <c r="AZ158" s="522"/>
      <c r="BA158" s="522"/>
      <c r="BB158" s="522"/>
      <c r="BC158" s="522"/>
      <c r="BD158" s="973"/>
      <c r="BE158" s="975"/>
      <c r="BF158" s="975"/>
      <c r="BG158" s="975"/>
      <c r="BH158" s="975"/>
      <c r="BI158" s="337"/>
      <c r="BJ158" s="337"/>
      <c r="BK158" s="337"/>
      <c r="BL158" s="337"/>
      <c r="BM158" s="337"/>
      <c r="BN158" s="337"/>
      <c r="BO158" s="337"/>
      <c r="BP158" s="337"/>
      <c r="BQ158" s="337"/>
      <c r="BR158" s="337"/>
      <c r="BS158" s="337"/>
      <c r="BT158" s="337"/>
      <c r="BU158" s="337"/>
      <c r="BV158" s="337"/>
      <c r="BW158" s="337"/>
      <c r="BX158" s="337"/>
      <c r="BY158" s="337"/>
      <c r="BZ158" s="337"/>
      <c r="CA158" s="337"/>
      <c r="CB158" s="337"/>
      <c r="CC158" s="337"/>
      <c r="CD158" s="337"/>
      <c r="CE158" s="337"/>
      <c r="CF158" s="337"/>
      <c r="CG158" s="337"/>
      <c r="CH158" s="337"/>
      <c r="CI158" s="337"/>
      <c r="CJ158" s="337"/>
      <c r="CK158" s="337"/>
      <c r="CL158" s="337"/>
      <c r="CM158" s="337"/>
      <c r="CN158" s="337"/>
      <c r="CO158" s="337"/>
      <c r="CP158" s="337"/>
    </row>
    <row r="159" spans="1:94" ht="15.75" customHeight="1">
      <c r="A159" s="176"/>
      <c r="B159" s="176"/>
      <c r="C159" s="176"/>
      <c r="D159" s="176"/>
      <c r="E159" s="176"/>
      <c r="F159" s="176"/>
      <c r="G159" s="176"/>
      <c r="H159" s="176"/>
      <c r="I159" s="176"/>
      <c r="J159" s="176"/>
      <c r="K159" s="176"/>
      <c r="L159" s="176"/>
      <c r="M159" s="176"/>
      <c r="N159" s="176"/>
      <c r="O159" s="176"/>
      <c r="P159" s="176"/>
      <c r="Q159" s="176"/>
      <c r="R159" s="176"/>
      <c r="S159" s="176"/>
      <c r="T159" s="176"/>
      <c r="U159" s="176"/>
      <c r="V159" s="176"/>
      <c r="W159" s="176"/>
      <c r="X159" s="176"/>
      <c r="Y159" s="488"/>
      <c r="Z159" s="176"/>
      <c r="AA159" s="176"/>
      <c r="AB159" s="176"/>
      <c r="AC159" s="176"/>
      <c r="AD159" s="176"/>
      <c r="AE159" s="176"/>
      <c r="AF159" s="176"/>
      <c r="AG159" s="176"/>
      <c r="AH159" s="176"/>
      <c r="AI159" s="176"/>
      <c r="AJ159" s="490"/>
      <c r="AK159" s="176"/>
      <c r="AL159" s="176"/>
      <c r="AM159" s="176"/>
      <c r="AN159" s="176"/>
      <c r="AO159" s="176"/>
      <c r="AP159" s="176"/>
      <c r="AQ159" s="176"/>
      <c r="AR159" s="176"/>
      <c r="AS159" s="176"/>
      <c r="AT159" s="176"/>
      <c r="AU159" s="458"/>
      <c r="AV159" s="176"/>
      <c r="AW159" s="176"/>
      <c r="AX159" s="522"/>
      <c r="AY159" s="488"/>
      <c r="AZ159" s="522"/>
      <c r="BA159" s="522"/>
      <c r="BB159" s="522"/>
      <c r="BC159" s="522"/>
      <c r="BD159" s="973"/>
      <c r="BE159" s="975"/>
      <c r="BF159" s="975"/>
      <c r="BG159" s="975"/>
      <c r="BH159" s="975"/>
      <c r="BI159" s="337"/>
      <c r="BJ159" s="337"/>
      <c r="BK159" s="337"/>
      <c r="BL159" s="337"/>
      <c r="BM159" s="337"/>
      <c r="BN159" s="337"/>
      <c r="BO159" s="337"/>
      <c r="BP159" s="337"/>
      <c r="BQ159" s="337"/>
      <c r="BR159" s="337"/>
      <c r="BS159" s="337"/>
      <c r="BT159" s="337"/>
      <c r="BU159" s="337"/>
      <c r="BV159" s="337"/>
      <c r="BW159" s="337"/>
      <c r="BX159" s="337"/>
      <c r="BY159" s="337"/>
      <c r="BZ159" s="337"/>
      <c r="CA159" s="337"/>
      <c r="CB159" s="337"/>
      <c r="CC159" s="337"/>
      <c r="CD159" s="337"/>
      <c r="CE159" s="337"/>
      <c r="CF159" s="337"/>
      <c r="CG159" s="337"/>
      <c r="CH159" s="337"/>
      <c r="CI159" s="337"/>
      <c r="CJ159" s="337"/>
      <c r="CK159" s="337"/>
      <c r="CL159" s="337"/>
      <c r="CM159" s="337"/>
      <c r="CN159" s="337"/>
      <c r="CO159" s="337"/>
      <c r="CP159" s="337"/>
    </row>
    <row r="160" spans="1:94" ht="15.75" customHeight="1">
      <c r="A160" s="176"/>
      <c r="B160" s="176"/>
      <c r="C160" s="176"/>
      <c r="D160" s="176"/>
      <c r="E160" s="176"/>
      <c r="F160" s="176"/>
      <c r="G160" s="176"/>
      <c r="H160" s="176"/>
      <c r="I160" s="176"/>
      <c r="J160" s="176"/>
      <c r="K160" s="176"/>
      <c r="L160" s="176"/>
      <c r="M160" s="176"/>
      <c r="N160" s="176"/>
      <c r="O160" s="176"/>
      <c r="P160" s="176"/>
      <c r="Q160" s="176"/>
      <c r="R160" s="176"/>
      <c r="S160" s="176"/>
      <c r="T160" s="176"/>
      <c r="U160" s="176"/>
      <c r="V160" s="176"/>
      <c r="W160" s="176"/>
      <c r="X160" s="176"/>
      <c r="Y160" s="488"/>
      <c r="Z160" s="176"/>
      <c r="AA160" s="176"/>
      <c r="AB160" s="176"/>
      <c r="AC160" s="176"/>
      <c r="AD160" s="176"/>
      <c r="AE160" s="176"/>
      <c r="AF160" s="176"/>
      <c r="AG160" s="176"/>
      <c r="AH160" s="176"/>
      <c r="AI160" s="176"/>
      <c r="AJ160" s="490"/>
      <c r="AK160" s="176"/>
      <c r="AL160" s="176"/>
      <c r="AM160" s="176"/>
      <c r="AN160" s="176"/>
      <c r="AO160" s="176"/>
      <c r="AP160" s="176"/>
      <c r="AQ160" s="176"/>
      <c r="AR160" s="176"/>
      <c r="AS160" s="176"/>
      <c r="AT160" s="176"/>
      <c r="AU160" s="458"/>
      <c r="AV160" s="176"/>
      <c r="AW160" s="176"/>
      <c r="AX160" s="522"/>
      <c r="AY160" s="488"/>
      <c r="AZ160" s="522"/>
      <c r="BA160" s="522"/>
      <c r="BB160" s="522"/>
      <c r="BC160" s="522"/>
      <c r="BD160" s="973"/>
      <c r="BE160" s="975"/>
      <c r="BF160" s="975"/>
      <c r="BG160" s="975"/>
      <c r="BH160" s="975"/>
      <c r="BI160" s="337"/>
      <c r="BJ160" s="337"/>
      <c r="BK160" s="337"/>
      <c r="BL160" s="337"/>
      <c r="BM160" s="337"/>
      <c r="BN160" s="337"/>
      <c r="BO160" s="337"/>
      <c r="BP160" s="337"/>
      <c r="BQ160" s="337"/>
      <c r="BR160" s="337"/>
      <c r="BS160" s="337"/>
      <c r="BT160" s="337"/>
      <c r="BU160" s="337"/>
      <c r="BV160" s="337"/>
      <c r="BW160" s="337"/>
      <c r="BX160" s="337"/>
      <c r="BY160" s="337"/>
      <c r="BZ160" s="337"/>
      <c r="CA160" s="337"/>
      <c r="CB160" s="337"/>
      <c r="CC160" s="337"/>
      <c r="CD160" s="337"/>
      <c r="CE160" s="337"/>
      <c r="CF160" s="337"/>
      <c r="CG160" s="337"/>
      <c r="CH160" s="337"/>
      <c r="CI160" s="337"/>
      <c r="CJ160" s="337"/>
      <c r="CK160" s="337"/>
      <c r="CL160" s="337"/>
      <c r="CM160" s="337"/>
      <c r="CN160" s="337"/>
      <c r="CO160" s="337"/>
      <c r="CP160" s="337"/>
    </row>
    <row r="161" spans="1:94" ht="15.75" customHeight="1">
      <c r="A161" s="176"/>
      <c r="B161" s="176"/>
      <c r="C161" s="176"/>
      <c r="D161" s="176"/>
      <c r="E161" s="176"/>
      <c r="F161" s="176"/>
      <c r="G161" s="176"/>
      <c r="H161" s="176"/>
      <c r="I161" s="176"/>
      <c r="J161" s="176"/>
      <c r="K161" s="176"/>
      <c r="L161" s="176"/>
      <c r="M161" s="176"/>
      <c r="N161" s="176"/>
      <c r="O161" s="176"/>
      <c r="P161" s="176"/>
      <c r="Q161" s="176"/>
      <c r="R161" s="176"/>
      <c r="S161" s="176"/>
      <c r="T161" s="176"/>
      <c r="U161" s="176"/>
      <c r="V161" s="176"/>
      <c r="W161" s="176"/>
      <c r="X161" s="176"/>
      <c r="Y161" s="488"/>
      <c r="Z161" s="176"/>
      <c r="AA161" s="176"/>
      <c r="AB161" s="176"/>
      <c r="AC161" s="176"/>
      <c r="AD161" s="176"/>
      <c r="AE161" s="176"/>
      <c r="AF161" s="176"/>
      <c r="AG161" s="176"/>
      <c r="AH161" s="176"/>
      <c r="AI161" s="176"/>
      <c r="AJ161" s="490"/>
      <c r="AK161" s="176"/>
      <c r="AL161" s="176"/>
      <c r="AM161" s="176"/>
      <c r="AN161" s="176"/>
      <c r="AO161" s="176"/>
      <c r="AP161" s="176"/>
      <c r="AQ161" s="176"/>
      <c r="AR161" s="176"/>
      <c r="AS161" s="176"/>
      <c r="AT161" s="176"/>
      <c r="AU161" s="458"/>
      <c r="AV161" s="176"/>
      <c r="AW161" s="176"/>
      <c r="AX161" s="522"/>
      <c r="AY161" s="488"/>
      <c r="AZ161" s="522"/>
      <c r="BA161" s="522"/>
      <c r="BB161" s="522"/>
      <c r="BC161" s="522"/>
      <c r="BD161" s="973"/>
      <c r="BE161" s="975"/>
      <c r="BF161" s="975"/>
      <c r="BG161" s="975"/>
      <c r="BH161" s="975"/>
      <c r="BI161" s="337"/>
      <c r="BJ161" s="337"/>
      <c r="BK161" s="337"/>
      <c r="BL161" s="337"/>
      <c r="BM161" s="337"/>
      <c r="BN161" s="337"/>
      <c r="BO161" s="337"/>
      <c r="BP161" s="337"/>
      <c r="BQ161" s="337"/>
      <c r="BR161" s="337"/>
      <c r="BS161" s="337"/>
      <c r="BT161" s="337"/>
      <c r="BU161" s="337"/>
      <c r="BV161" s="337"/>
      <c r="BW161" s="337"/>
      <c r="BX161" s="337"/>
      <c r="BY161" s="337"/>
      <c r="BZ161" s="337"/>
      <c r="CA161" s="337"/>
      <c r="CB161" s="337"/>
      <c r="CC161" s="337"/>
      <c r="CD161" s="337"/>
      <c r="CE161" s="337"/>
      <c r="CF161" s="337"/>
      <c r="CG161" s="337"/>
      <c r="CH161" s="337"/>
      <c r="CI161" s="337"/>
      <c r="CJ161" s="337"/>
      <c r="CK161" s="337"/>
      <c r="CL161" s="337"/>
      <c r="CM161" s="337"/>
      <c r="CN161" s="337"/>
      <c r="CO161" s="337"/>
      <c r="CP161" s="337"/>
    </row>
    <row r="162" spans="1:94" ht="15.75" customHeight="1">
      <c r="A162" s="991"/>
      <c r="B162" s="975"/>
      <c r="C162" s="975"/>
      <c r="D162" s="975"/>
      <c r="E162" s="975"/>
      <c r="F162" s="975"/>
      <c r="G162" s="992"/>
      <c r="H162" s="975"/>
      <c r="I162" s="975"/>
      <c r="J162" s="975"/>
      <c r="K162" s="975"/>
      <c r="L162" s="975"/>
      <c r="M162" s="975"/>
      <c r="N162" s="975"/>
      <c r="O162" s="975"/>
      <c r="P162" s="975"/>
      <c r="Q162" s="975"/>
      <c r="R162" s="975"/>
      <c r="S162" s="975"/>
      <c r="T162" s="975"/>
      <c r="U162" s="975"/>
      <c r="V162" s="975"/>
      <c r="W162" s="975"/>
      <c r="X162" s="975"/>
      <c r="Y162" s="975"/>
      <c r="Z162" s="975"/>
      <c r="AA162" s="975"/>
      <c r="AB162" s="975"/>
      <c r="AC162" s="975"/>
      <c r="AD162" s="975"/>
      <c r="AE162" s="975"/>
      <c r="AF162" s="975"/>
      <c r="AG162" s="975"/>
      <c r="AH162" s="975"/>
      <c r="AI162" s="975"/>
      <c r="AJ162" s="975"/>
      <c r="AK162" s="975"/>
      <c r="AL162" s="975"/>
      <c r="AM162" s="975"/>
      <c r="AN162" s="975"/>
      <c r="AO162" s="975"/>
      <c r="AP162" s="975"/>
      <c r="AQ162" s="975"/>
      <c r="AR162" s="975"/>
      <c r="AS162" s="975"/>
      <c r="AT162" s="975"/>
      <c r="AU162" s="975"/>
      <c r="AV162" s="975"/>
      <c r="AW162" s="975"/>
      <c r="AX162" s="975"/>
      <c r="AY162" s="975"/>
      <c r="AZ162" s="975"/>
      <c r="BA162" s="975"/>
      <c r="BB162" s="975"/>
      <c r="BC162" s="975"/>
      <c r="BD162" s="975"/>
      <c r="BE162" s="975"/>
      <c r="BF162" s="975"/>
      <c r="BG162" s="975"/>
      <c r="BH162" s="975"/>
      <c r="BI162" s="337"/>
      <c r="BJ162" s="337"/>
      <c r="BK162" s="337"/>
      <c r="BL162" s="337"/>
      <c r="BM162" s="337"/>
      <c r="BN162" s="337"/>
      <c r="BO162" s="337"/>
      <c r="BP162" s="337"/>
      <c r="BQ162" s="337"/>
      <c r="BR162" s="337"/>
      <c r="BS162" s="337"/>
      <c r="BT162" s="337"/>
      <c r="BU162" s="337"/>
      <c r="BV162" s="337"/>
      <c r="BW162" s="337"/>
      <c r="BX162" s="337"/>
      <c r="BY162" s="337"/>
      <c r="BZ162" s="337"/>
      <c r="CA162" s="337"/>
      <c r="CB162" s="337"/>
      <c r="CC162" s="337"/>
      <c r="CD162" s="337"/>
      <c r="CE162" s="337"/>
      <c r="CF162" s="337"/>
      <c r="CG162" s="337"/>
      <c r="CH162" s="337"/>
      <c r="CI162" s="337"/>
      <c r="CJ162" s="337"/>
      <c r="CK162" s="337"/>
      <c r="CL162" s="337"/>
      <c r="CM162" s="337"/>
      <c r="CN162" s="337"/>
      <c r="CO162" s="337"/>
      <c r="CP162" s="337"/>
    </row>
    <row r="163" spans="1:94" ht="15.75" customHeight="1">
      <c r="A163" s="313"/>
      <c r="B163" s="313"/>
      <c r="C163" s="313"/>
      <c r="D163" s="313"/>
      <c r="E163" s="313"/>
      <c r="F163" s="313"/>
      <c r="G163" s="313"/>
      <c r="H163" s="313"/>
      <c r="I163" s="313"/>
      <c r="J163" s="313"/>
      <c r="K163" s="313"/>
      <c r="L163" s="313"/>
      <c r="M163" s="313"/>
      <c r="N163" s="313"/>
      <c r="O163" s="313"/>
      <c r="P163" s="313"/>
      <c r="Q163" s="313"/>
      <c r="R163" s="313"/>
      <c r="S163" s="313"/>
      <c r="T163" s="313"/>
      <c r="U163" s="313"/>
      <c r="V163" s="313"/>
      <c r="W163" s="313"/>
      <c r="X163" s="313"/>
      <c r="Y163" s="455"/>
      <c r="Z163" s="313"/>
      <c r="AA163" s="313"/>
      <c r="AB163" s="313"/>
      <c r="AC163" s="313"/>
      <c r="AD163" s="313"/>
      <c r="AE163" s="313"/>
      <c r="AF163" s="313"/>
      <c r="AG163" s="313"/>
      <c r="AH163" s="176"/>
      <c r="AI163" s="176"/>
      <c r="AJ163" s="490"/>
      <c r="AK163" s="176"/>
      <c r="AL163" s="176"/>
      <c r="AM163" s="176"/>
      <c r="AN163" s="176"/>
      <c r="AO163" s="176"/>
      <c r="AP163" s="176"/>
      <c r="AQ163" s="176"/>
      <c r="AR163" s="176"/>
      <c r="AS163" s="176"/>
      <c r="AT163" s="176"/>
      <c r="AU163" s="458"/>
      <c r="AV163" s="176"/>
      <c r="AW163" s="176"/>
      <c r="AX163" s="973"/>
      <c r="AY163" s="455"/>
      <c r="AZ163" s="522"/>
      <c r="BA163" s="522"/>
      <c r="BB163" s="522"/>
      <c r="BC163" s="522"/>
      <c r="BD163" s="973"/>
      <c r="BE163" s="973"/>
      <c r="BF163" s="973"/>
      <c r="BG163" s="973"/>
      <c r="BH163" s="975"/>
      <c r="BI163" s="337"/>
      <c r="BJ163" s="337"/>
      <c r="BK163" s="337"/>
      <c r="BL163" s="337"/>
      <c r="BM163" s="337"/>
      <c r="BN163" s="337"/>
      <c r="BO163" s="337"/>
      <c r="BP163" s="337"/>
      <c r="BQ163" s="337"/>
      <c r="BR163" s="337"/>
      <c r="BS163" s="337"/>
      <c r="BT163" s="337"/>
      <c r="BU163" s="337"/>
      <c r="BV163" s="337"/>
      <c r="BW163" s="337"/>
      <c r="BX163" s="337"/>
      <c r="BY163" s="337"/>
      <c r="BZ163" s="337"/>
      <c r="CA163" s="337"/>
      <c r="CB163" s="337"/>
      <c r="CC163" s="337"/>
      <c r="CD163" s="337"/>
      <c r="CE163" s="337"/>
      <c r="CF163" s="337"/>
      <c r="CG163" s="337"/>
      <c r="CH163" s="337"/>
      <c r="CI163" s="337"/>
      <c r="CJ163" s="337"/>
      <c r="CK163" s="337"/>
      <c r="CL163" s="337"/>
      <c r="CM163" s="337"/>
      <c r="CN163" s="337"/>
      <c r="CO163" s="337"/>
      <c r="CP163" s="337"/>
    </row>
    <row r="164" spans="1:94" ht="15.75" customHeight="1">
      <c r="A164" s="176"/>
      <c r="B164" s="313"/>
      <c r="C164" s="313"/>
      <c r="D164" s="313"/>
      <c r="E164" s="313"/>
      <c r="F164" s="313"/>
      <c r="G164" s="313"/>
      <c r="H164" s="313"/>
      <c r="I164" s="313"/>
      <c r="J164" s="313"/>
      <c r="K164" s="313"/>
      <c r="L164" s="313"/>
      <c r="M164" s="313"/>
      <c r="N164" s="313"/>
      <c r="O164" s="313"/>
      <c r="P164" s="313"/>
      <c r="Q164" s="313"/>
      <c r="R164" s="313"/>
      <c r="S164" s="313"/>
      <c r="T164" s="313"/>
      <c r="U164" s="313"/>
      <c r="V164" s="313"/>
      <c r="W164" s="313"/>
      <c r="X164" s="313"/>
      <c r="Y164" s="455"/>
      <c r="Z164" s="313"/>
      <c r="AA164" s="313"/>
      <c r="AB164" s="313"/>
      <c r="AC164" s="313"/>
      <c r="AD164" s="313"/>
      <c r="AE164" s="313"/>
      <c r="AF164" s="313"/>
      <c r="AG164" s="489"/>
      <c r="AH164" s="176"/>
      <c r="AI164" s="176"/>
      <c r="AJ164" s="490"/>
      <c r="AK164" s="176"/>
      <c r="AL164" s="176"/>
      <c r="AM164" s="176"/>
      <c r="AN164" s="176"/>
      <c r="AO164" s="176"/>
      <c r="AP164" s="176"/>
      <c r="AQ164" s="176"/>
      <c r="AR164" s="176"/>
      <c r="AS164" s="176"/>
      <c r="AT164" s="176"/>
      <c r="AU164" s="458"/>
      <c r="AV164" s="176"/>
      <c r="AW164" s="176"/>
      <c r="AX164" s="973"/>
      <c r="AY164" s="522"/>
      <c r="AZ164" s="522"/>
      <c r="BA164" s="522"/>
      <c r="BB164" s="522"/>
      <c r="BC164" s="522"/>
      <c r="BD164" s="973"/>
      <c r="BE164" s="975"/>
      <c r="BF164" s="975"/>
      <c r="BG164" s="975"/>
      <c r="BH164" s="975"/>
      <c r="BI164" s="337"/>
      <c r="BJ164" s="337"/>
      <c r="BK164" s="337"/>
      <c r="BL164" s="337"/>
      <c r="BM164" s="337"/>
      <c r="BN164" s="337"/>
      <c r="BO164" s="337"/>
      <c r="BP164" s="337"/>
      <c r="BQ164" s="337"/>
      <c r="BR164" s="337"/>
      <c r="BS164" s="337"/>
      <c r="BT164" s="337"/>
      <c r="BU164" s="337"/>
      <c r="BV164" s="337"/>
      <c r="BW164" s="337"/>
      <c r="BX164" s="337"/>
      <c r="BY164" s="337"/>
      <c r="BZ164" s="337"/>
      <c r="CA164" s="337"/>
      <c r="CB164" s="337"/>
      <c r="CC164" s="337"/>
      <c r="CD164" s="337"/>
      <c r="CE164" s="337"/>
      <c r="CF164" s="337"/>
      <c r="CG164" s="337"/>
      <c r="CH164" s="337"/>
      <c r="CI164" s="337"/>
      <c r="CJ164" s="337"/>
      <c r="CK164" s="337"/>
      <c r="CL164" s="337"/>
      <c r="CM164" s="337"/>
      <c r="CN164" s="337"/>
      <c r="CO164" s="337"/>
      <c r="CP164" s="337"/>
    </row>
    <row r="165" spans="1:94" ht="15.75" customHeight="1">
      <c r="A165" s="176"/>
      <c r="B165" s="313"/>
      <c r="C165" s="313"/>
      <c r="D165" s="313"/>
      <c r="E165" s="313"/>
      <c r="F165" s="313"/>
      <c r="G165" s="313"/>
      <c r="H165" s="313"/>
      <c r="I165" s="313"/>
      <c r="J165" s="313"/>
      <c r="K165" s="313"/>
      <c r="L165" s="313"/>
      <c r="M165" s="313"/>
      <c r="N165" s="313"/>
      <c r="O165" s="313"/>
      <c r="P165" s="313"/>
      <c r="Q165" s="313"/>
      <c r="R165" s="313"/>
      <c r="S165" s="313"/>
      <c r="T165" s="313"/>
      <c r="U165" s="313"/>
      <c r="V165" s="313"/>
      <c r="W165" s="313"/>
      <c r="X165" s="313"/>
      <c r="Y165" s="455"/>
      <c r="Z165" s="313"/>
      <c r="AA165" s="313"/>
      <c r="AB165" s="313"/>
      <c r="AC165" s="313"/>
      <c r="AD165" s="313"/>
      <c r="AE165" s="313"/>
      <c r="AF165" s="313"/>
      <c r="AG165" s="489"/>
      <c r="AH165" s="176"/>
      <c r="AI165" s="176"/>
      <c r="AJ165" s="490"/>
      <c r="AK165" s="176"/>
      <c r="AL165" s="176"/>
      <c r="AM165" s="176"/>
      <c r="AN165" s="176"/>
      <c r="AO165" s="176"/>
      <c r="AP165" s="176"/>
      <c r="AQ165" s="176"/>
      <c r="AR165" s="176"/>
      <c r="AS165" s="176"/>
      <c r="AT165" s="176"/>
      <c r="AU165" s="458"/>
      <c r="AV165" s="176"/>
      <c r="AW165" s="176"/>
      <c r="AX165" s="973"/>
      <c r="AY165" s="522"/>
      <c r="AZ165" s="522"/>
      <c r="BA165" s="522"/>
      <c r="BB165" s="522"/>
      <c r="BC165" s="522"/>
      <c r="BD165" s="973"/>
      <c r="BE165" s="975"/>
      <c r="BF165" s="975"/>
      <c r="BG165" s="975"/>
      <c r="BH165" s="975"/>
      <c r="BI165" s="337"/>
      <c r="BJ165" s="337"/>
      <c r="BK165" s="337"/>
      <c r="BL165" s="337"/>
      <c r="BM165" s="337"/>
      <c r="BN165" s="337"/>
      <c r="BO165" s="337"/>
      <c r="BP165" s="337"/>
      <c r="BQ165" s="337"/>
      <c r="BR165" s="337"/>
      <c r="BS165" s="337"/>
      <c r="BT165" s="337"/>
      <c r="BU165" s="337"/>
      <c r="BV165" s="337"/>
      <c r="BW165" s="337"/>
      <c r="BX165" s="337"/>
      <c r="BY165" s="337"/>
      <c r="BZ165" s="337"/>
      <c r="CA165" s="337"/>
      <c r="CB165" s="337"/>
      <c r="CC165" s="337"/>
      <c r="CD165" s="337"/>
      <c r="CE165" s="337"/>
      <c r="CF165" s="337"/>
      <c r="CG165" s="337"/>
      <c r="CH165" s="337"/>
      <c r="CI165" s="337"/>
      <c r="CJ165" s="337"/>
      <c r="CK165" s="337"/>
      <c r="CL165" s="337"/>
      <c r="CM165" s="337"/>
      <c r="CN165" s="337"/>
      <c r="CO165" s="337"/>
      <c r="CP165" s="337"/>
    </row>
    <row r="166" spans="1:94" ht="15.75" customHeight="1">
      <c r="A166" s="176"/>
      <c r="B166" s="313"/>
      <c r="C166" s="313"/>
      <c r="D166" s="313"/>
      <c r="E166" s="313"/>
      <c r="F166" s="313"/>
      <c r="G166" s="313"/>
      <c r="H166" s="313"/>
      <c r="I166" s="313"/>
      <c r="J166" s="313"/>
      <c r="K166" s="313"/>
      <c r="L166" s="313"/>
      <c r="M166" s="993"/>
      <c r="N166" s="993"/>
      <c r="O166" s="313"/>
      <c r="P166" s="313"/>
      <c r="Q166" s="313"/>
      <c r="R166" s="313"/>
      <c r="S166" s="313"/>
      <c r="T166" s="313"/>
      <c r="U166" s="313"/>
      <c r="V166" s="313"/>
      <c r="W166" s="313"/>
      <c r="X166" s="993"/>
      <c r="Y166" s="455"/>
      <c r="Z166" s="456"/>
      <c r="AA166" s="313"/>
      <c r="AB166" s="313"/>
      <c r="AC166" s="313"/>
      <c r="AD166" s="313"/>
      <c r="AE166" s="993"/>
      <c r="AF166" s="993"/>
      <c r="AG166" s="994"/>
      <c r="AH166" s="176"/>
      <c r="AI166" s="176"/>
      <c r="AJ166" s="490"/>
      <c r="AK166" s="176"/>
      <c r="AL166" s="176"/>
      <c r="AM166" s="176"/>
      <c r="AN166" s="176"/>
      <c r="AO166" s="176"/>
      <c r="AP166" s="176"/>
      <c r="AQ166" s="176"/>
      <c r="AR166" s="176"/>
      <c r="AS166" s="176"/>
      <c r="AT166" s="176"/>
      <c r="AU166" s="458"/>
      <c r="AV166" s="176"/>
      <c r="AW166" s="176"/>
      <c r="AX166" s="973"/>
      <c r="AY166" s="455"/>
      <c r="AZ166" s="522"/>
      <c r="BA166" s="522"/>
      <c r="BB166" s="522"/>
      <c r="BC166" s="522"/>
      <c r="BD166" s="973"/>
      <c r="BE166" s="975"/>
      <c r="BF166" s="975"/>
      <c r="BG166" s="975"/>
      <c r="BH166" s="975"/>
      <c r="BI166" s="337"/>
      <c r="BJ166" s="337"/>
      <c r="BK166" s="337"/>
      <c r="BL166" s="337"/>
      <c r="BM166" s="337"/>
      <c r="BN166" s="337"/>
      <c r="BO166" s="337"/>
      <c r="BP166" s="337"/>
      <c r="BQ166" s="337"/>
      <c r="BR166" s="337"/>
      <c r="BS166" s="337"/>
      <c r="BT166" s="337"/>
      <c r="BU166" s="337"/>
      <c r="BV166" s="337"/>
      <c r="BW166" s="337"/>
      <c r="BX166" s="337"/>
      <c r="BY166" s="337"/>
      <c r="BZ166" s="337"/>
      <c r="CA166" s="337"/>
      <c r="CB166" s="337"/>
      <c r="CC166" s="337"/>
      <c r="CD166" s="337"/>
      <c r="CE166" s="337"/>
      <c r="CF166" s="337"/>
      <c r="CG166" s="337"/>
      <c r="CH166" s="337"/>
      <c r="CI166" s="337"/>
      <c r="CJ166" s="337"/>
      <c r="CK166" s="337"/>
      <c r="CL166" s="337"/>
      <c r="CM166" s="337"/>
      <c r="CN166" s="337"/>
      <c r="CO166" s="337"/>
      <c r="CP166" s="337"/>
    </row>
    <row r="167" spans="1:94" ht="15.75" customHeight="1">
      <c r="A167" s="176"/>
      <c r="B167" s="176"/>
      <c r="C167" s="176"/>
      <c r="D167" s="176"/>
      <c r="E167" s="176"/>
      <c r="F167" s="176"/>
      <c r="G167" s="176"/>
      <c r="H167" s="176"/>
      <c r="I167" s="176"/>
      <c r="J167" s="176"/>
      <c r="K167" s="176"/>
      <c r="L167" s="176"/>
      <c r="M167" s="176"/>
      <c r="N167" s="176"/>
      <c r="O167" s="176"/>
      <c r="P167" s="176"/>
      <c r="Q167" s="176"/>
      <c r="R167" s="176"/>
      <c r="S167" s="176"/>
      <c r="T167" s="176"/>
      <c r="U167" s="176"/>
      <c r="V167" s="176"/>
      <c r="W167" s="176"/>
      <c r="X167" s="176"/>
      <c r="Y167" s="488"/>
      <c r="Z167" s="176"/>
      <c r="AA167" s="176"/>
      <c r="AB167" s="176"/>
      <c r="AC167" s="176"/>
      <c r="AD167" s="176"/>
      <c r="AE167" s="176"/>
      <c r="AF167" s="176"/>
      <c r="AG167" s="176"/>
      <c r="AH167" s="176"/>
      <c r="AI167" s="176"/>
      <c r="AJ167" s="490"/>
      <c r="AK167" s="176"/>
      <c r="AL167" s="176"/>
      <c r="AM167" s="176"/>
      <c r="AN167" s="176"/>
      <c r="AO167" s="176"/>
      <c r="AP167" s="176"/>
      <c r="AQ167" s="176"/>
      <c r="AR167" s="176"/>
      <c r="AS167" s="176"/>
      <c r="AT167" s="176"/>
      <c r="AU167" s="458"/>
      <c r="AV167" s="176"/>
      <c r="AW167" s="176"/>
      <c r="AX167" s="973"/>
      <c r="AY167" s="522"/>
      <c r="AZ167" s="522"/>
      <c r="BA167" s="522"/>
      <c r="BB167" s="522"/>
      <c r="BC167" s="522"/>
      <c r="BD167" s="973"/>
      <c r="BE167" s="975"/>
      <c r="BF167" s="975"/>
      <c r="BG167" s="975"/>
      <c r="BH167" s="975"/>
      <c r="BI167" s="337"/>
      <c r="BJ167" s="337"/>
      <c r="BK167" s="337"/>
      <c r="BL167" s="337"/>
      <c r="BM167" s="337"/>
      <c r="BN167" s="337"/>
      <c r="BO167" s="337"/>
      <c r="BP167" s="337"/>
      <c r="BQ167" s="337"/>
      <c r="BR167" s="337"/>
      <c r="BS167" s="337"/>
      <c r="BT167" s="337"/>
      <c r="BU167" s="337"/>
      <c r="BV167" s="337"/>
      <c r="BW167" s="337"/>
      <c r="BX167" s="337"/>
      <c r="BY167" s="337"/>
      <c r="BZ167" s="337"/>
      <c r="CA167" s="337"/>
      <c r="CB167" s="337"/>
      <c r="CC167" s="337"/>
      <c r="CD167" s="337"/>
      <c r="CE167" s="337"/>
      <c r="CF167" s="337"/>
      <c r="CG167" s="337"/>
      <c r="CH167" s="337"/>
      <c r="CI167" s="337"/>
      <c r="CJ167" s="337"/>
      <c r="CK167" s="337"/>
      <c r="CL167" s="337"/>
      <c r="CM167" s="337"/>
      <c r="CN167" s="337"/>
      <c r="CO167" s="337"/>
      <c r="CP167" s="337"/>
    </row>
    <row r="168" spans="1:94" ht="15.75" customHeight="1">
      <c r="A168" s="176"/>
      <c r="B168" s="176"/>
      <c r="C168" s="176"/>
      <c r="D168" s="176"/>
      <c r="E168" s="176"/>
      <c r="F168" s="176"/>
      <c r="G168" s="176"/>
      <c r="H168" s="176"/>
      <c r="I168" s="176"/>
      <c r="J168" s="176"/>
      <c r="K168" s="176"/>
      <c r="L168" s="176"/>
      <c r="M168" s="176"/>
      <c r="N168" s="176"/>
      <c r="O168" s="176"/>
      <c r="P168" s="176"/>
      <c r="Q168" s="176"/>
      <c r="R168" s="176"/>
      <c r="S168" s="176"/>
      <c r="T168" s="176"/>
      <c r="U168" s="176"/>
      <c r="V168" s="176"/>
      <c r="W168" s="176"/>
      <c r="X168" s="176"/>
      <c r="Y168" s="488"/>
      <c r="Z168" s="490"/>
      <c r="AA168" s="176"/>
      <c r="AB168" s="176"/>
      <c r="AC168" s="176"/>
      <c r="AD168" s="176"/>
      <c r="AE168" s="176"/>
      <c r="AF168" s="176"/>
      <c r="AG168" s="176"/>
      <c r="AH168" s="176"/>
      <c r="AI168" s="176"/>
      <c r="AJ168" s="176"/>
      <c r="AK168" s="176"/>
      <c r="AL168" s="176"/>
      <c r="AM168" s="176"/>
      <c r="AN168" s="176"/>
      <c r="AO168" s="176"/>
      <c r="AP168" s="176"/>
      <c r="AQ168" s="176"/>
      <c r="AR168" s="176"/>
      <c r="AS168" s="176"/>
      <c r="AT168" s="176"/>
      <c r="AU168" s="458"/>
      <c r="AV168" s="176"/>
      <c r="AW168" s="176"/>
      <c r="AX168" s="973"/>
      <c r="AY168" s="522"/>
      <c r="AZ168" s="522"/>
      <c r="BA168" s="522"/>
      <c r="BB168" s="522"/>
      <c r="BC168" s="522"/>
      <c r="BD168" s="973"/>
      <c r="BE168" s="975"/>
      <c r="BF168" s="975"/>
      <c r="BG168" s="975"/>
      <c r="BH168" s="975"/>
      <c r="BI168" s="337"/>
      <c r="BJ168" s="337"/>
      <c r="BK168" s="337"/>
      <c r="BL168" s="337"/>
      <c r="BM168" s="337"/>
      <c r="BN168" s="337"/>
      <c r="BO168" s="337"/>
      <c r="BP168" s="337"/>
      <c r="BQ168" s="337"/>
      <c r="BR168" s="337"/>
      <c r="BS168" s="337"/>
      <c r="BT168" s="337"/>
      <c r="BU168" s="337"/>
      <c r="BV168" s="337"/>
      <c r="BW168" s="337"/>
      <c r="BX168" s="337"/>
      <c r="BY168" s="337"/>
      <c r="BZ168" s="337"/>
      <c r="CA168" s="337"/>
      <c r="CB168" s="337"/>
      <c r="CC168" s="337"/>
      <c r="CD168" s="337"/>
      <c r="CE168" s="337"/>
      <c r="CF168" s="337"/>
      <c r="CG168" s="337"/>
      <c r="CH168" s="337"/>
      <c r="CI168" s="337"/>
      <c r="CJ168" s="337"/>
      <c r="CK168" s="337"/>
      <c r="CL168" s="337"/>
      <c r="CM168" s="337"/>
      <c r="CN168" s="337"/>
      <c r="CO168" s="337"/>
      <c r="CP168" s="337"/>
    </row>
    <row r="169" spans="1:94" ht="15.75" customHeight="1">
      <c r="A169" s="176"/>
      <c r="B169" s="176"/>
      <c r="C169" s="176"/>
      <c r="D169" s="176"/>
      <c r="E169" s="176"/>
      <c r="F169" s="176"/>
      <c r="G169" s="176"/>
      <c r="H169" s="176"/>
      <c r="I169" s="176"/>
      <c r="J169" s="176"/>
      <c r="K169" s="176"/>
      <c r="L169" s="176"/>
      <c r="M169" s="176"/>
      <c r="N169" s="176"/>
      <c r="O169" s="176"/>
      <c r="P169" s="176"/>
      <c r="Q169" s="176"/>
      <c r="R169" s="176"/>
      <c r="S169" s="176"/>
      <c r="T169" s="176"/>
      <c r="U169" s="176"/>
      <c r="V169" s="176"/>
      <c r="W169" s="176"/>
      <c r="X169" s="176"/>
      <c r="Y169" s="488"/>
      <c r="Z169" s="176"/>
      <c r="AA169" s="176"/>
      <c r="AB169" s="176"/>
      <c r="AC169" s="176"/>
      <c r="AD169" s="176"/>
      <c r="AE169" s="176"/>
      <c r="AF169" s="176"/>
      <c r="AG169" s="741"/>
      <c r="AH169" s="176"/>
      <c r="AI169" s="176"/>
      <c r="AJ169" s="490"/>
      <c r="AK169" s="176"/>
      <c r="AL169" s="176"/>
      <c r="AM169" s="176"/>
      <c r="AN169" s="176"/>
      <c r="AO169" s="176"/>
      <c r="AP169" s="176"/>
      <c r="AQ169" s="176"/>
      <c r="AR169" s="176"/>
      <c r="AS169" s="176"/>
      <c r="AT169" s="176"/>
      <c r="AU169" s="458"/>
      <c r="AV169" s="176"/>
      <c r="AW169" s="176"/>
      <c r="AX169" s="973"/>
      <c r="AY169" s="522"/>
      <c r="AZ169" s="522"/>
      <c r="BA169" s="522"/>
      <c r="BB169" s="522"/>
      <c r="BC169" s="522"/>
      <c r="BD169" s="973"/>
      <c r="BE169" s="975"/>
      <c r="BF169" s="975"/>
      <c r="BG169" s="975"/>
      <c r="BH169" s="975"/>
      <c r="BI169" s="337"/>
      <c r="BJ169" s="337"/>
      <c r="BK169" s="337"/>
      <c r="BL169" s="337"/>
      <c r="BM169" s="337"/>
      <c r="BN169" s="337"/>
      <c r="BO169" s="337"/>
      <c r="BP169" s="337"/>
      <c r="BQ169" s="337"/>
      <c r="BR169" s="337"/>
      <c r="BS169" s="337"/>
      <c r="BT169" s="337"/>
      <c r="BU169" s="337"/>
      <c r="BV169" s="337"/>
      <c r="BW169" s="337"/>
      <c r="BX169" s="337"/>
      <c r="BY169" s="337"/>
      <c r="BZ169" s="337"/>
      <c r="CA169" s="337"/>
      <c r="CB169" s="337"/>
      <c r="CC169" s="337"/>
      <c r="CD169" s="337"/>
      <c r="CE169" s="337"/>
      <c r="CF169" s="337"/>
      <c r="CG169" s="337"/>
      <c r="CH169" s="337"/>
      <c r="CI169" s="337"/>
      <c r="CJ169" s="337"/>
      <c r="CK169" s="337"/>
      <c r="CL169" s="337"/>
      <c r="CM169" s="337"/>
      <c r="CN169" s="337"/>
      <c r="CO169" s="337"/>
      <c r="CP169" s="337"/>
    </row>
    <row r="170" spans="1:94" ht="15.75" customHeight="1">
      <c r="A170" s="991"/>
      <c r="B170" s="975"/>
      <c r="C170" s="975"/>
      <c r="D170" s="975"/>
      <c r="E170" s="975"/>
      <c r="F170" s="975"/>
      <c r="G170" s="992"/>
      <c r="H170" s="975"/>
      <c r="I170" s="975"/>
      <c r="J170" s="975"/>
      <c r="K170" s="975"/>
      <c r="L170" s="975"/>
      <c r="M170" s="975"/>
      <c r="N170" s="975"/>
      <c r="O170" s="975"/>
      <c r="P170" s="975"/>
      <c r="Q170" s="975"/>
      <c r="R170" s="975"/>
      <c r="S170" s="975"/>
      <c r="T170" s="975"/>
      <c r="U170" s="975"/>
      <c r="V170" s="975"/>
      <c r="W170" s="975"/>
      <c r="X170" s="975"/>
      <c r="Y170" s="975"/>
      <c r="Z170" s="975"/>
      <c r="AA170" s="975"/>
      <c r="AB170" s="975"/>
      <c r="AC170" s="975"/>
      <c r="AD170" s="975"/>
      <c r="AE170" s="975"/>
      <c r="AF170" s="975"/>
      <c r="AG170" s="975"/>
      <c r="AH170" s="975"/>
      <c r="AI170" s="975"/>
      <c r="AJ170" s="975"/>
      <c r="AK170" s="975"/>
      <c r="AL170" s="975"/>
      <c r="AM170" s="975"/>
      <c r="AN170" s="975"/>
      <c r="AO170" s="975"/>
      <c r="AP170" s="975"/>
      <c r="AQ170" s="975"/>
      <c r="AR170" s="975"/>
      <c r="AS170" s="975"/>
      <c r="AT170" s="975"/>
      <c r="AU170" s="975"/>
      <c r="AV170" s="975"/>
      <c r="AW170" s="975"/>
      <c r="AX170" s="975"/>
      <c r="AY170" s="975"/>
      <c r="AZ170" s="975"/>
      <c r="BA170" s="975"/>
      <c r="BB170" s="975"/>
      <c r="BC170" s="975"/>
      <c r="BD170" s="975"/>
      <c r="BE170" s="975"/>
      <c r="BF170" s="975"/>
      <c r="BG170" s="975"/>
      <c r="BH170" s="975"/>
      <c r="BI170" s="337"/>
      <c r="BJ170" s="337"/>
      <c r="BK170" s="337"/>
      <c r="BL170" s="337"/>
      <c r="BM170" s="337"/>
      <c r="BN170" s="337"/>
      <c r="BO170" s="337"/>
      <c r="BP170" s="337"/>
      <c r="BQ170" s="337"/>
      <c r="BR170" s="337"/>
      <c r="BS170" s="337"/>
      <c r="BT170" s="337"/>
      <c r="BU170" s="337"/>
      <c r="BV170" s="337"/>
      <c r="BW170" s="337"/>
      <c r="BX170" s="337"/>
      <c r="BY170" s="337"/>
      <c r="BZ170" s="337"/>
      <c r="CA170" s="337"/>
      <c r="CB170" s="337"/>
      <c r="CC170" s="337"/>
      <c r="CD170" s="337"/>
      <c r="CE170" s="337"/>
      <c r="CF170" s="337"/>
      <c r="CG170" s="337"/>
      <c r="CH170" s="337"/>
      <c r="CI170" s="337"/>
      <c r="CJ170" s="337"/>
      <c r="CK170" s="337"/>
      <c r="CL170" s="337"/>
      <c r="CM170" s="337"/>
      <c r="CN170" s="337"/>
      <c r="CO170" s="337"/>
      <c r="CP170" s="337"/>
    </row>
    <row r="171" spans="1:94" ht="15.75" customHeight="1">
      <c r="A171" s="313"/>
      <c r="B171" s="313"/>
      <c r="C171" s="313"/>
      <c r="D171" s="313"/>
      <c r="E171" s="313"/>
      <c r="F171" s="313"/>
      <c r="G171" s="313"/>
      <c r="H171" s="313"/>
      <c r="I171" s="313"/>
      <c r="J171" s="313"/>
      <c r="K171" s="313"/>
      <c r="L171" s="313"/>
      <c r="M171" s="313"/>
      <c r="N171" s="313"/>
      <c r="O171" s="313"/>
      <c r="P171" s="313"/>
      <c r="Q171" s="313"/>
      <c r="R171" s="313"/>
      <c r="S171" s="313"/>
      <c r="T171" s="313"/>
      <c r="U171" s="313"/>
      <c r="V171" s="313"/>
      <c r="W171" s="313"/>
      <c r="X171" s="313"/>
      <c r="Y171" s="455"/>
      <c r="Z171" s="456"/>
      <c r="AA171" s="313"/>
      <c r="AB171" s="313"/>
      <c r="AC171" s="313"/>
      <c r="AD171" s="313"/>
      <c r="AE171" s="313"/>
      <c r="AF171" s="313"/>
      <c r="AG171" s="489"/>
      <c r="AH171" s="176"/>
      <c r="AI171" s="176"/>
      <c r="AJ171" s="490"/>
      <c r="AK171" s="176"/>
      <c r="AL171" s="176"/>
      <c r="AM171" s="176"/>
      <c r="AN171" s="176"/>
      <c r="AO171" s="176"/>
      <c r="AP171" s="176"/>
      <c r="AQ171" s="176"/>
      <c r="AR171" s="176"/>
      <c r="AS171" s="176"/>
      <c r="AT171" s="176"/>
      <c r="AU171" s="458"/>
      <c r="AV171" s="176"/>
      <c r="AW171" s="176"/>
      <c r="AX171" s="989"/>
      <c r="AY171" s="455"/>
      <c r="AZ171" s="522"/>
      <c r="BA171" s="522"/>
      <c r="BB171" s="522"/>
      <c r="BC171" s="522"/>
      <c r="BD171" s="973"/>
      <c r="BE171" s="973"/>
      <c r="BF171" s="973"/>
      <c r="BG171" s="973"/>
      <c r="BH171" s="975"/>
      <c r="BI171" s="337"/>
      <c r="BJ171" s="337"/>
      <c r="BK171" s="337"/>
      <c r="BL171" s="337"/>
      <c r="BM171" s="337"/>
      <c r="BN171" s="337"/>
      <c r="BO171" s="337"/>
      <c r="BP171" s="337"/>
      <c r="BQ171" s="337"/>
      <c r="BR171" s="337"/>
      <c r="BS171" s="337"/>
      <c r="BT171" s="337"/>
      <c r="BU171" s="337"/>
      <c r="BV171" s="337"/>
      <c r="BW171" s="337"/>
      <c r="BX171" s="337"/>
      <c r="BY171" s="337"/>
      <c r="BZ171" s="337"/>
      <c r="CA171" s="337"/>
      <c r="CB171" s="337"/>
      <c r="CC171" s="337"/>
      <c r="CD171" s="337"/>
      <c r="CE171" s="337"/>
      <c r="CF171" s="337"/>
      <c r="CG171" s="337"/>
      <c r="CH171" s="337"/>
      <c r="CI171" s="337"/>
      <c r="CJ171" s="337"/>
      <c r="CK171" s="337"/>
      <c r="CL171" s="337"/>
      <c r="CM171" s="337"/>
      <c r="CN171" s="337"/>
      <c r="CO171" s="337"/>
      <c r="CP171" s="337"/>
    </row>
    <row r="172" spans="1:94" ht="15.75" customHeight="1">
      <c r="A172" s="313"/>
      <c r="B172" s="313"/>
      <c r="C172" s="313"/>
      <c r="D172" s="313"/>
      <c r="E172" s="313"/>
      <c r="F172" s="313"/>
      <c r="G172" s="313"/>
      <c r="H172" s="313"/>
      <c r="I172" s="313"/>
      <c r="J172" s="313"/>
      <c r="K172" s="313"/>
      <c r="L172" s="313"/>
      <c r="M172" s="313"/>
      <c r="N172" s="313"/>
      <c r="O172" s="313"/>
      <c r="P172" s="313"/>
      <c r="Q172" s="313"/>
      <c r="R172" s="313"/>
      <c r="S172" s="313"/>
      <c r="T172" s="313"/>
      <c r="U172" s="313"/>
      <c r="V172" s="313"/>
      <c r="W172" s="313"/>
      <c r="X172" s="313"/>
      <c r="Y172" s="455"/>
      <c r="Z172" s="456"/>
      <c r="AA172" s="313"/>
      <c r="AB172" s="313"/>
      <c r="AC172" s="313"/>
      <c r="AD172" s="313"/>
      <c r="AE172" s="313"/>
      <c r="AF172" s="313"/>
      <c r="AG172" s="489"/>
      <c r="AH172" s="176"/>
      <c r="AI172" s="176"/>
      <c r="AJ172" s="490"/>
      <c r="AK172" s="176"/>
      <c r="AL172" s="176"/>
      <c r="AM172" s="176"/>
      <c r="AN172" s="176"/>
      <c r="AO172" s="176"/>
      <c r="AP172" s="176"/>
      <c r="AQ172" s="176"/>
      <c r="AR172" s="176"/>
      <c r="AS172" s="176"/>
      <c r="AT172" s="176"/>
      <c r="AU172" s="458"/>
      <c r="AV172" s="176"/>
      <c r="AW172" s="176"/>
      <c r="AX172" s="989"/>
      <c r="AY172" s="455"/>
      <c r="AZ172" s="522"/>
      <c r="BA172" s="522"/>
      <c r="BB172" s="522"/>
      <c r="BC172" s="522"/>
      <c r="BD172" s="973"/>
      <c r="BE172" s="973"/>
      <c r="BF172" s="973"/>
      <c r="BG172" s="973"/>
      <c r="BH172" s="975"/>
      <c r="BI172" s="337"/>
      <c r="BJ172" s="337"/>
      <c r="BK172" s="337"/>
      <c r="BL172" s="337"/>
      <c r="BM172" s="337"/>
      <c r="BN172" s="337"/>
      <c r="BO172" s="337"/>
      <c r="BP172" s="337"/>
      <c r="BQ172" s="337"/>
      <c r="BR172" s="337"/>
      <c r="BS172" s="337"/>
      <c r="BT172" s="337"/>
      <c r="BU172" s="337"/>
      <c r="BV172" s="337"/>
      <c r="BW172" s="337"/>
      <c r="BX172" s="337"/>
      <c r="BY172" s="337"/>
      <c r="BZ172" s="337"/>
      <c r="CA172" s="337"/>
      <c r="CB172" s="337"/>
      <c r="CC172" s="337"/>
      <c r="CD172" s="337"/>
      <c r="CE172" s="337"/>
      <c r="CF172" s="337"/>
      <c r="CG172" s="337"/>
      <c r="CH172" s="337"/>
      <c r="CI172" s="337"/>
      <c r="CJ172" s="337"/>
      <c r="CK172" s="337"/>
      <c r="CL172" s="337"/>
      <c r="CM172" s="337"/>
      <c r="CN172" s="337"/>
      <c r="CO172" s="337"/>
      <c r="CP172" s="337"/>
    </row>
    <row r="173" spans="1:94" ht="15.75" customHeight="1">
      <c r="A173" s="313"/>
      <c r="B173" s="313"/>
      <c r="C173" s="313"/>
      <c r="D173" s="313"/>
      <c r="E173" s="313"/>
      <c r="F173" s="313"/>
      <c r="G173" s="313"/>
      <c r="H173" s="313"/>
      <c r="I173" s="313"/>
      <c r="J173" s="313"/>
      <c r="K173" s="313"/>
      <c r="L173" s="313"/>
      <c r="M173" s="313"/>
      <c r="N173" s="313"/>
      <c r="O173" s="313"/>
      <c r="P173" s="313"/>
      <c r="Q173" s="313"/>
      <c r="R173" s="313"/>
      <c r="S173" s="313"/>
      <c r="T173" s="313"/>
      <c r="U173" s="313"/>
      <c r="V173" s="313"/>
      <c r="W173" s="313"/>
      <c r="X173" s="313"/>
      <c r="Y173" s="455"/>
      <c r="Z173" s="456"/>
      <c r="AA173" s="313"/>
      <c r="AB173" s="313"/>
      <c r="AC173" s="313"/>
      <c r="AD173" s="313"/>
      <c r="AE173" s="313"/>
      <c r="AF173" s="313"/>
      <c r="AG173" s="489"/>
      <c r="AH173" s="176"/>
      <c r="AI173" s="176"/>
      <c r="AJ173" s="490"/>
      <c r="AK173" s="176"/>
      <c r="AL173" s="176"/>
      <c r="AM173" s="176"/>
      <c r="AN173" s="176"/>
      <c r="AO173" s="176"/>
      <c r="AP173" s="176"/>
      <c r="AQ173" s="176"/>
      <c r="AR173" s="176"/>
      <c r="AS173" s="176"/>
      <c r="AT173" s="176"/>
      <c r="AU173" s="458"/>
      <c r="AV173" s="176"/>
      <c r="AW173" s="176"/>
      <c r="AX173" s="989"/>
      <c r="AY173" s="455"/>
      <c r="AZ173" s="522"/>
      <c r="BA173" s="522"/>
      <c r="BB173" s="522"/>
      <c r="BC173" s="522"/>
      <c r="BD173" s="973"/>
      <c r="BE173" s="973"/>
      <c r="BF173" s="973"/>
      <c r="BG173" s="973"/>
      <c r="BH173" s="975"/>
      <c r="BI173" s="337"/>
      <c r="BJ173" s="337"/>
      <c r="BK173" s="337"/>
      <c r="BL173" s="337"/>
      <c r="BM173" s="337"/>
      <c r="BN173" s="337"/>
      <c r="BO173" s="337"/>
      <c r="BP173" s="337"/>
      <c r="BQ173" s="337"/>
      <c r="BR173" s="337"/>
      <c r="BS173" s="337"/>
      <c r="BT173" s="337"/>
      <c r="BU173" s="337"/>
      <c r="BV173" s="337"/>
      <c r="BW173" s="337"/>
      <c r="BX173" s="337"/>
      <c r="BY173" s="337"/>
      <c r="BZ173" s="337"/>
      <c r="CA173" s="337"/>
      <c r="CB173" s="337"/>
      <c r="CC173" s="337"/>
      <c r="CD173" s="337"/>
      <c r="CE173" s="337"/>
      <c r="CF173" s="337"/>
      <c r="CG173" s="337"/>
      <c r="CH173" s="337"/>
      <c r="CI173" s="337"/>
      <c r="CJ173" s="337"/>
      <c r="CK173" s="337"/>
      <c r="CL173" s="337"/>
      <c r="CM173" s="337"/>
      <c r="CN173" s="337"/>
      <c r="CO173" s="337"/>
      <c r="CP173" s="337"/>
    </row>
    <row r="174" spans="1:94" ht="15.75" customHeight="1">
      <c r="A174" s="313"/>
      <c r="B174" s="313"/>
      <c r="C174" s="313"/>
      <c r="D174" s="313"/>
      <c r="E174" s="313"/>
      <c r="F174" s="313"/>
      <c r="G174" s="313"/>
      <c r="H174" s="313"/>
      <c r="I174" s="313"/>
      <c r="J174" s="313"/>
      <c r="K174" s="313"/>
      <c r="L174" s="313"/>
      <c r="M174" s="313"/>
      <c r="N174" s="313"/>
      <c r="O174" s="313"/>
      <c r="P174" s="313"/>
      <c r="Q174" s="313"/>
      <c r="R174" s="313"/>
      <c r="S174" s="313"/>
      <c r="T174" s="313"/>
      <c r="U174" s="313"/>
      <c r="V174" s="313"/>
      <c r="W174" s="313"/>
      <c r="X174" s="313"/>
      <c r="Y174" s="455"/>
      <c r="Z174" s="456"/>
      <c r="AA174" s="313"/>
      <c r="AB174" s="313"/>
      <c r="AC174" s="313"/>
      <c r="AD174" s="313"/>
      <c r="AE174" s="313"/>
      <c r="AF174" s="313"/>
      <c r="AG174" s="489"/>
      <c r="AH174" s="176"/>
      <c r="AI174" s="176"/>
      <c r="AJ174" s="490"/>
      <c r="AK174" s="176"/>
      <c r="AL174" s="176"/>
      <c r="AM174" s="176"/>
      <c r="AN174" s="176"/>
      <c r="AO174" s="176"/>
      <c r="AP174" s="176"/>
      <c r="AQ174" s="176"/>
      <c r="AR174" s="176"/>
      <c r="AS174" s="176"/>
      <c r="AT174" s="176"/>
      <c r="AU174" s="458"/>
      <c r="AV174" s="176"/>
      <c r="AW174" s="176"/>
      <c r="AX174" s="989"/>
      <c r="AY174" s="455"/>
      <c r="AZ174" s="522"/>
      <c r="BA174" s="522"/>
      <c r="BB174" s="522"/>
      <c r="BC174" s="522"/>
      <c r="BD174" s="973"/>
      <c r="BE174" s="973"/>
      <c r="BF174" s="973"/>
      <c r="BG174" s="973"/>
      <c r="BH174" s="975"/>
      <c r="BI174" s="337"/>
      <c r="BJ174" s="337"/>
      <c r="BK174" s="337"/>
      <c r="BL174" s="337"/>
      <c r="BM174" s="337"/>
      <c r="BN174" s="337"/>
      <c r="BO174" s="337"/>
      <c r="BP174" s="337"/>
      <c r="BQ174" s="337"/>
      <c r="BR174" s="337"/>
      <c r="BS174" s="337"/>
      <c r="BT174" s="337"/>
      <c r="BU174" s="337"/>
      <c r="BV174" s="337"/>
      <c r="BW174" s="337"/>
      <c r="BX174" s="337"/>
      <c r="BY174" s="337"/>
      <c r="BZ174" s="337"/>
      <c r="CA174" s="337"/>
      <c r="CB174" s="337"/>
      <c r="CC174" s="337"/>
      <c r="CD174" s="337"/>
      <c r="CE174" s="337"/>
      <c r="CF174" s="337"/>
      <c r="CG174" s="337"/>
      <c r="CH174" s="337"/>
      <c r="CI174" s="337"/>
      <c r="CJ174" s="337"/>
      <c r="CK174" s="337"/>
      <c r="CL174" s="337"/>
      <c r="CM174" s="337"/>
      <c r="CN174" s="337"/>
      <c r="CO174" s="337"/>
      <c r="CP174" s="337"/>
    </row>
    <row r="175" spans="1:94" ht="15.75" customHeight="1">
      <c r="A175" s="313"/>
      <c r="B175" s="313"/>
      <c r="C175" s="313"/>
      <c r="D175" s="313"/>
      <c r="E175" s="313"/>
      <c r="F175" s="313"/>
      <c r="G175" s="313"/>
      <c r="H175" s="313"/>
      <c r="I175" s="313"/>
      <c r="J175" s="313"/>
      <c r="K175" s="313"/>
      <c r="L175" s="313"/>
      <c r="M175" s="313"/>
      <c r="N175" s="313"/>
      <c r="O175" s="313"/>
      <c r="P175" s="313"/>
      <c r="Q175" s="313"/>
      <c r="R175" s="313"/>
      <c r="S175" s="313"/>
      <c r="T175" s="313"/>
      <c r="U175" s="313"/>
      <c r="V175" s="313"/>
      <c r="W175" s="313"/>
      <c r="X175" s="313"/>
      <c r="Y175" s="455"/>
      <c r="Z175" s="456"/>
      <c r="AA175" s="313"/>
      <c r="AB175" s="313"/>
      <c r="AC175" s="313"/>
      <c r="AD175" s="313"/>
      <c r="AE175" s="313"/>
      <c r="AF175" s="313"/>
      <c r="AG175" s="489"/>
      <c r="AH175" s="176"/>
      <c r="AI175" s="176"/>
      <c r="AJ175" s="490"/>
      <c r="AK175" s="176"/>
      <c r="AL175" s="176"/>
      <c r="AM175" s="176"/>
      <c r="AN175" s="176"/>
      <c r="AO175" s="176"/>
      <c r="AP175" s="176"/>
      <c r="AQ175" s="176"/>
      <c r="AR175" s="176"/>
      <c r="AS175" s="176"/>
      <c r="AT175" s="176"/>
      <c r="AU175" s="458"/>
      <c r="AV175" s="176"/>
      <c r="AW175" s="176"/>
      <c r="AX175" s="989"/>
      <c r="AY175" s="455"/>
      <c r="AZ175" s="522"/>
      <c r="BA175" s="522"/>
      <c r="BB175" s="522"/>
      <c r="BC175" s="522"/>
      <c r="BD175" s="973"/>
      <c r="BE175" s="973"/>
      <c r="BF175" s="973"/>
      <c r="BG175" s="973"/>
      <c r="BH175" s="975"/>
      <c r="BI175" s="337"/>
      <c r="BJ175" s="337"/>
      <c r="BK175" s="337"/>
      <c r="BL175" s="337"/>
      <c r="BM175" s="337"/>
      <c r="BN175" s="337"/>
      <c r="BO175" s="337"/>
      <c r="BP175" s="337"/>
      <c r="BQ175" s="337"/>
      <c r="BR175" s="337"/>
      <c r="BS175" s="337"/>
      <c r="BT175" s="337"/>
      <c r="BU175" s="337"/>
      <c r="BV175" s="337"/>
      <c r="BW175" s="337"/>
      <c r="BX175" s="337"/>
      <c r="BY175" s="337"/>
      <c r="BZ175" s="337"/>
      <c r="CA175" s="337"/>
      <c r="CB175" s="337"/>
      <c r="CC175" s="337"/>
      <c r="CD175" s="337"/>
      <c r="CE175" s="337"/>
      <c r="CF175" s="337"/>
      <c r="CG175" s="337"/>
      <c r="CH175" s="337"/>
      <c r="CI175" s="337"/>
      <c r="CJ175" s="337"/>
      <c r="CK175" s="337"/>
      <c r="CL175" s="337"/>
      <c r="CM175" s="337"/>
      <c r="CN175" s="337"/>
      <c r="CO175" s="337"/>
      <c r="CP175" s="337"/>
    </row>
    <row r="176" spans="1:94" ht="15.75" customHeight="1">
      <c r="A176" s="313"/>
      <c r="B176" s="313"/>
      <c r="C176" s="313"/>
      <c r="D176" s="313"/>
      <c r="E176" s="313"/>
      <c r="F176" s="313"/>
      <c r="G176" s="313"/>
      <c r="H176" s="313"/>
      <c r="I176" s="313"/>
      <c r="J176" s="313"/>
      <c r="K176" s="313"/>
      <c r="L176" s="313"/>
      <c r="M176" s="313"/>
      <c r="N176" s="313"/>
      <c r="O176" s="313"/>
      <c r="P176" s="313"/>
      <c r="Q176" s="313"/>
      <c r="R176" s="313"/>
      <c r="S176" s="313"/>
      <c r="T176" s="313"/>
      <c r="U176" s="313"/>
      <c r="V176" s="313"/>
      <c r="W176" s="313"/>
      <c r="X176" s="313"/>
      <c r="Y176" s="455"/>
      <c r="Z176" s="456"/>
      <c r="AA176" s="313"/>
      <c r="AB176" s="313"/>
      <c r="AC176" s="313"/>
      <c r="AD176" s="313"/>
      <c r="AE176" s="313"/>
      <c r="AF176" s="313"/>
      <c r="AG176" s="489"/>
      <c r="AH176" s="176"/>
      <c r="AI176" s="176"/>
      <c r="AJ176" s="490"/>
      <c r="AK176" s="176"/>
      <c r="AL176" s="176"/>
      <c r="AM176" s="176"/>
      <c r="AN176" s="176"/>
      <c r="AO176" s="176"/>
      <c r="AP176" s="176"/>
      <c r="AQ176" s="176"/>
      <c r="AR176" s="176"/>
      <c r="AS176" s="176"/>
      <c r="AT176" s="176"/>
      <c r="AU176" s="458"/>
      <c r="AV176" s="176"/>
      <c r="AW176" s="176"/>
      <c r="AX176" s="989"/>
      <c r="AY176" s="455"/>
      <c r="AZ176" s="522"/>
      <c r="BA176" s="522"/>
      <c r="BB176" s="522"/>
      <c r="BC176" s="522"/>
      <c r="BD176" s="973"/>
      <c r="BE176" s="973"/>
      <c r="BF176" s="973"/>
      <c r="BG176" s="973"/>
      <c r="BH176" s="975"/>
      <c r="BI176" s="337"/>
      <c r="BJ176" s="337"/>
      <c r="BK176" s="337"/>
      <c r="BL176" s="337"/>
      <c r="BM176" s="337"/>
      <c r="BN176" s="337"/>
      <c r="BO176" s="337"/>
      <c r="BP176" s="337"/>
      <c r="BQ176" s="337"/>
      <c r="BR176" s="337"/>
      <c r="BS176" s="337"/>
      <c r="BT176" s="337"/>
      <c r="BU176" s="337"/>
      <c r="BV176" s="337"/>
      <c r="BW176" s="337"/>
      <c r="BX176" s="337"/>
      <c r="BY176" s="337"/>
      <c r="BZ176" s="337"/>
      <c r="CA176" s="337"/>
      <c r="CB176" s="337"/>
      <c r="CC176" s="337"/>
      <c r="CD176" s="337"/>
      <c r="CE176" s="337"/>
      <c r="CF176" s="337"/>
      <c r="CG176" s="337"/>
      <c r="CH176" s="337"/>
      <c r="CI176" s="337"/>
      <c r="CJ176" s="337"/>
      <c r="CK176" s="337"/>
      <c r="CL176" s="337"/>
      <c r="CM176" s="337"/>
      <c r="CN176" s="337"/>
      <c r="CO176" s="337"/>
      <c r="CP176" s="337"/>
    </row>
    <row r="177" spans="1:94" ht="15.75" customHeight="1">
      <c r="A177" s="313"/>
      <c r="B177" s="313"/>
      <c r="C177" s="313"/>
      <c r="D177" s="313"/>
      <c r="E177" s="313"/>
      <c r="F177" s="313"/>
      <c r="G177" s="313"/>
      <c r="H177" s="313"/>
      <c r="I177" s="313"/>
      <c r="J177" s="313"/>
      <c r="K177" s="313"/>
      <c r="L177" s="313"/>
      <c r="M177" s="313"/>
      <c r="N177" s="313"/>
      <c r="O177" s="313"/>
      <c r="P177" s="313"/>
      <c r="Q177" s="313"/>
      <c r="R177" s="313"/>
      <c r="S177" s="313"/>
      <c r="T177" s="313"/>
      <c r="U177" s="313"/>
      <c r="V177" s="313"/>
      <c r="W177" s="313"/>
      <c r="X177" s="313"/>
      <c r="Y177" s="455"/>
      <c r="Z177" s="313"/>
      <c r="AA177" s="313"/>
      <c r="AB177" s="313"/>
      <c r="AC177" s="313"/>
      <c r="AD177" s="313"/>
      <c r="AE177" s="313"/>
      <c r="AF177" s="313"/>
      <c r="AG177" s="457"/>
      <c r="AH177" s="176"/>
      <c r="AI177" s="176"/>
      <c r="AJ177" s="490"/>
      <c r="AK177" s="176"/>
      <c r="AL177" s="176"/>
      <c r="AM177" s="176"/>
      <c r="AN177" s="176"/>
      <c r="AO177" s="176"/>
      <c r="AP177" s="176"/>
      <c r="AQ177" s="176"/>
      <c r="AR177" s="176"/>
      <c r="AS177" s="176"/>
      <c r="AT177" s="176"/>
      <c r="AU177" s="458"/>
      <c r="AV177" s="176"/>
      <c r="AW177" s="176"/>
      <c r="AX177" s="973"/>
      <c r="AY177" s="522"/>
      <c r="AZ177" s="522"/>
      <c r="BA177" s="522"/>
      <c r="BB177" s="522"/>
      <c r="BC177" s="522"/>
      <c r="BD177" s="973"/>
      <c r="BE177" s="973"/>
      <c r="BF177" s="973"/>
      <c r="BG177" s="973"/>
      <c r="BH177" s="975"/>
      <c r="BI177" s="337"/>
      <c r="BJ177" s="337"/>
      <c r="BK177" s="337"/>
      <c r="BL177" s="337"/>
      <c r="BM177" s="337"/>
      <c r="BN177" s="337"/>
      <c r="BO177" s="337"/>
      <c r="BP177" s="337"/>
      <c r="BQ177" s="337"/>
      <c r="BR177" s="337"/>
      <c r="BS177" s="337"/>
      <c r="BT177" s="337"/>
      <c r="BU177" s="337"/>
      <c r="BV177" s="337"/>
      <c r="BW177" s="337"/>
      <c r="BX177" s="337"/>
      <c r="BY177" s="337"/>
      <c r="BZ177" s="337"/>
      <c r="CA177" s="337"/>
      <c r="CB177" s="337"/>
      <c r="CC177" s="337"/>
      <c r="CD177" s="337"/>
      <c r="CE177" s="337"/>
      <c r="CF177" s="337"/>
      <c r="CG177" s="337"/>
      <c r="CH177" s="337"/>
      <c r="CI177" s="337"/>
      <c r="CJ177" s="337"/>
      <c r="CK177" s="337"/>
      <c r="CL177" s="337"/>
      <c r="CM177" s="337"/>
      <c r="CN177" s="337"/>
      <c r="CO177" s="337"/>
      <c r="CP177" s="337"/>
    </row>
    <row r="178" spans="1:94" ht="15.75" customHeight="1">
      <c r="A178" s="313"/>
      <c r="B178" s="313"/>
      <c r="C178" s="313"/>
      <c r="D178" s="313"/>
      <c r="E178" s="313"/>
      <c r="F178" s="313"/>
      <c r="G178" s="313"/>
      <c r="H178" s="313"/>
      <c r="I178" s="313"/>
      <c r="J178" s="313"/>
      <c r="K178" s="313"/>
      <c r="L178" s="313"/>
      <c r="M178" s="313"/>
      <c r="N178" s="313"/>
      <c r="O178" s="313"/>
      <c r="P178" s="313"/>
      <c r="Q178" s="313"/>
      <c r="R178" s="313"/>
      <c r="S178" s="313"/>
      <c r="T178" s="313"/>
      <c r="U178" s="313"/>
      <c r="V178" s="313"/>
      <c r="W178" s="313"/>
      <c r="X178" s="313"/>
      <c r="Y178" s="455"/>
      <c r="Z178" s="313"/>
      <c r="AA178" s="313"/>
      <c r="AB178" s="313"/>
      <c r="AC178" s="313"/>
      <c r="AD178" s="313"/>
      <c r="AE178" s="313"/>
      <c r="AF178" s="313"/>
      <c r="AG178" s="313"/>
      <c r="AH178" s="176"/>
      <c r="AI178" s="176"/>
      <c r="AJ178" s="490"/>
      <c r="AK178" s="176"/>
      <c r="AL178" s="176"/>
      <c r="AM178" s="176"/>
      <c r="AN178" s="176"/>
      <c r="AO178" s="176"/>
      <c r="AP178" s="176"/>
      <c r="AQ178" s="176"/>
      <c r="AR178" s="176"/>
      <c r="AS178" s="176"/>
      <c r="AT178" s="176"/>
      <c r="AU178" s="458"/>
      <c r="AV178" s="176"/>
      <c r="AW178" s="176"/>
      <c r="AX178" s="973"/>
      <c r="AY178" s="522"/>
      <c r="AZ178" s="522"/>
      <c r="BA178" s="522"/>
      <c r="BB178" s="522"/>
      <c r="BC178" s="522"/>
      <c r="BD178" s="973"/>
      <c r="BE178" s="975"/>
      <c r="BF178" s="975"/>
      <c r="BG178" s="975"/>
      <c r="BH178" s="975"/>
      <c r="BI178" s="337"/>
      <c r="BJ178" s="337"/>
      <c r="BK178" s="337"/>
      <c r="BL178" s="337"/>
      <c r="BM178" s="337"/>
      <c r="BN178" s="337"/>
      <c r="BO178" s="337"/>
      <c r="BP178" s="337"/>
      <c r="BQ178" s="337"/>
      <c r="BR178" s="337"/>
      <c r="BS178" s="337"/>
      <c r="BT178" s="337"/>
      <c r="BU178" s="337"/>
      <c r="BV178" s="337"/>
      <c r="BW178" s="337"/>
      <c r="BX178" s="337"/>
      <c r="BY178" s="337"/>
      <c r="BZ178" s="337"/>
      <c r="CA178" s="337"/>
      <c r="CB178" s="337"/>
      <c r="CC178" s="337"/>
      <c r="CD178" s="337"/>
      <c r="CE178" s="337"/>
      <c r="CF178" s="337"/>
      <c r="CG178" s="337"/>
      <c r="CH178" s="337"/>
      <c r="CI178" s="337"/>
      <c r="CJ178" s="337"/>
      <c r="CK178" s="337"/>
      <c r="CL178" s="337"/>
      <c r="CM178" s="337"/>
      <c r="CN178" s="337"/>
      <c r="CO178" s="337"/>
      <c r="CP178" s="337"/>
    </row>
    <row r="179" spans="1:94" ht="15.75" customHeight="1">
      <c r="A179" s="313"/>
      <c r="B179" s="313"/>
      <c r="C179" s="313"/>
      <c r="D179" s="313"/>
      <c r="E179" s="313"/>
      <c r="F179" s="313"/>
      <c r="G179" s="313"/>
      <c r="H179" s="313"/>
      <c r="I179" s="313"/>
      <c r="J179" s="313"/>
      <c r="K179" s="313"/>
      <c r="L179" s="313"/>
      <c r="M179" s="313"/>
      <c r="N179" s="313"/>
      <c r="O179" s="313"/>
      <c r="P179" s="313"/>
      <c r="Q179" s="313"/>
      <c r="R179" s="313"/>
      <c r="S179" s="313"/>
      <c r="T179" s="313"/>
      <c r="U179" s="313"/>
      <c r="V179" s="313"/>
      <c r="W179" s="313"/>
      <c r="X179" s="313"/>
      <c r="Y179" s="455"/>
      <c r="Z179" s="313"/>
      <c r="AA179" s="313"/>
      <c r="AB179" s="313"/>
      <c r="AC179" s="313"/>
      <c r="AD179" s="313"/>
      <c r="AE179" s="313"/>
      <c r="AF179" s="995"/>
      <c r="AG179" s="313"/>
      <c r="AH179" s="176"/>
      <c r="AI179" s="176"/>
      <c r="AJ179" s="490"/>
      <c r="AK179" s="176"/>
      <c r="AL179" s="176"/>
      <c r="AM179" s="176"/>
      <c r="AN179" s="176"/>
      <c r="AO179" s="176"/>
      <c r="AP179" s="176"/>
      <c r="AQ179" s="176"/>
      <c r="AR179" s="176"/>
      <c r="AS179" s="176"/>
      <c r="AT179" s="176"/>
      <c r="AU179" s="458"/>
      <c r="AV179" s="176"/>
      <c r="AW179" s="176"/>
      <c r="AX179" s="973"/>
      <c r="AY179" s="522"/>
      <c r="AZ179" s="522"/>
      <c r="BA179" s="522"/>
      <c r="BB179" s="522"/>
      <c r="BC179" s="522"/>
      <c r="BD179" s="973"/>
      <c r="BE179" s="975"/>
      <c r="BF179" s="975"/>
      <c r="BG179" s="975"/>
      <c r="BH179" s="975"/>
      <c r="BI179" s="337"/>
      <c r="BJ179" s="337"/>
      <c r="BK179" s="337"/>
      <c r="BL179" s="337"/>
      <c r="BM179" s="337"/>
      <c r="BN179" s="337"/>
      <c r="BO179" s="337"/>
      <c r="BP179" s="337"/>
      <c r="BQ179" s="337"/>
      <c r="BR179" s="337"/>
      <c r="BS179" s="337"/>
      <c r="BT179" s="337"/>
      <c r="BU179" s="337"/>
      <c r="BV179" s="337"/>
      <c r="BW179" s="337"/>
      <c r="BX179" s="337"/>
      <c r="BY179" s="337"/>
      <c r="BZ179" s="337"/>
      <c r="CA179" s="337"/>
      <c r="CB179" s="337"/>
      <c r="CC179" s="337"/>
      <c r="CD179" s="337"/>
      <c r="CE179" s="337"/>
      <c r="CF179" s="337"/>
      <c r="CG179" s="337"/>
      <c r="CH179" s="337"/>
      <c r="CI179" s="337"/>
      <c r="CJ179" s="337"/>
      <c r="CK179" s="337"/>
      <c r="CL179" s="337"/>
      <c r="CM179" s="337"/>
      <c r="CN179" s="337"/>
      <c r="CO179" s="337"/>
      <c r="CP179" s="337"/>
    </row>
    <row r="180" spans="1:94" ht="15.75" customHeight="1">
      <c r="A180" s="313"/>
      <c r="B180" s="313"/>
      <c r="C180" s="313"/>
      <c r="D180" s="313"/>
      <c r="E180" s="313"/>
      <c r="F180" s="313"/>
      <c r="G180" s="313"/>
      <c r="H180" s="313"/>
      <c r="I180" s="313"/>
      <c r="J180" s="313"/>
      <c r="K180" s="313"/>
      <c r="L180" s="313"/>
      <c r="M180" s="313"/>
      <c r="N180" s="313"/>
      <c r="O180" s="313"/>
      <c r="P180" s="313"/>
      <c r="Q180" s="313"/>
      <c r="R180" s="313"/>
      <c r="S180" s="313"/>
      <c r="T180" s="313"/>
      <c r="U180" s="313"/>
      <c r="V180" s="313"/>
      <c r="W180" s="313"/>
      <c r="X180" s="313"/>
      <c r="Y180" s="455"/>
      <c r="Z180" s="313"/>
      <c r="AA180" s="313"/>
      <c r="AB180" s="313"/>
      <c r="AC180" s="313"/>
      <c r="AD180" s="313"/>
      <c r="AE180" s="313"/>
      <c r="AF180" s="313"/>
      <c r="AG180" s="313"/>
      <c r="AH180" s="176"/>
      <c r="AI180" s="176"/>
      <c r="AJ180" s="490"/>
      <c r="AK180" s="176"/>
      <c r="AL180" s="176"/>
      <c r="AM180" s="176"/>
      <c r="AN180" s="176"/>
      <c r="AO180" s="176"/>
      <c r="AP180" s="176"/>
      <c r="AQ180" s="176"/>
      <c r="AR180" s="176"/>
      <c r="AS180" s="176"/>
      <c r="AT180" s="176"/>
      <c r="AU180" s="458"/>
      <c r="AV180" s="176"/>
      <c r="AW180" s="176"/>
      <c r="AX180" s="973"/>
      <c r="AY180" s="522"/>
      <c r="AZ180" s="522"/>
      <c r="BA180" s="522"/>
      <c r="BB180" s="522"/>
      <c r="BC180" s="522"/>
      <c r="BD180" s="973"/>
      <c r="BE180" s="975"/>
      <c r="BF180" s="975"/>
      <c r="BG180" s="975"/>
      <c r="BH180" s="975"/>
      <c r="BI180" s="337"/>
      <c r="BJ180" s="337"/>
      <c r="BK180" s="337"/>
      <c r="BL180" s="337"/>
      <c r="BM180" s="337"/>
      <c r="BN180" s="337"/>
      <c r="BO180" s="337"/>
      <c r="BP180" s="337"/>
      <c r="BQ180" s="337"/>
      <c r="BR180" s="337"/>
      <c r="BS180" s="337"/>
      <c r="BT180" s="337"/>
      <c r="BU180" s="337"/>
      <c r="BV180" s="337"/>
      <c r="BW180" s="337"/>
      <c r="BX180" s="337"/>
      <c r="BY180" s="337"/>
      <c r="BZ180" s="337"/>
      <c r="CA180" s="337"/>
      <c r="CB180" s="337"/>
      <c r="CC180" s="337"/>
      <c r="CD180" s="337"/>
      <c r="CE180" s="337"/>
      <c r="CF180" s="337"/>
      <c r="CG180" s="337"/>
      <c r="CH180" s="337"/>
      <c r="CI180" s="337"/>
      <c r="CJ180" s="337"/>
      <c r="CK180" s="337"/>
      <c r="CL180" s="337"/>
      <c r="CM180" s="337"/>
      <c r="CN180" s="337"/>
      <c r="CO180" s="337"/>
      <c r="CP180" s="337"/>
    </row>
    <row r="181" spans="1:94" ht="15.75" customHeight="1">
      <c r="A181" s="176"/>
      <c r="B181" s="313"/>
      <c r="C181" s="313"/>
      <c r="D181" s="313"/>
      <c r="E181" s="313"/>
      <c r="F181" s="313"/>
      <c r="G181" s="313"/>
      <c r="H181" s="313"/>
      <c r="I181" s="313"/>
      <c r="J181" s="313"/>
      <c r="K181" s="313"/>
      <c r="L181" s="313"/>
      <c r="M181" s="313"/>
      <c r="N181" s="313"/>
      <c r="O181" s="313"/>
      <c r="P181" s="313"/>
      <c r="Q181" s="313"/>
      <c r="R181" s="313"/>
      <c r="S181" s="313"/>
      <c r="T181" s="313"/>
      <c r="U181" s="313"/>
      <c r="V181" s="313"/>
      <c r="W181" s="313"/>
      <c r="X181" s="313"/>
      <c r="Y181" s="455"/>
      <c r="Z181" s="456"/>
      <c r="AA181" s="313"/>
      <c r="AB181" s="313"/>
      <c r="AC181" s="313"/>
      <c r="AD181" s="313"/>
      <c r="AE181" s="313"/>
      <c r="AF181" s="313"/>
      <c r="AG181" s="489"/>
      <c r="AH181" s="176"/>
      <c r="AI181" s="176"/>
      <c r="AJ181" s="490"/>
      <c r="AK181" s="176"/>
      <c r="AL181" s="176"/>
      <c r="AM181" s="176"/>
      <c r="AN181" s="176"/>
      <c r="AO181" s="176"/>
      <c r="AP181" s="176"/>
      <c r="AQ181" s="176"/>
      <c r="AR181" s="176"/>
      <c r="AS181" s="176"/>
      <c r="AT181" s="176"/>
      <c r="AU181" s="458"/>
      <c r="AV181" s="176"/>
      <c r="AW181" s="176"/>
      <c r="AX181" s="973"/>
      <c r="AY181" s="455"/>
      <c r="AZ181" s="522"/>
      <c r="BA181" s="522"/>
      <c r="BB181" s="522"/>
      <c r="BC181" s="522"/>
      <c r="BD181" s="973"/>
      <c r="BE181" s="975"/>
      <c r="BF181" s="975"/>
      <c r="BG181" s="975"/>
      <c r="BH181" s="975"/>
      <c r="BI181" s="337"/>
      <c r="BJ181" s="337"/>
      <c r="BK181" s="337"/>
      <c r="BL181" s="337"/>
      <c r="BM181" s="337"/>
      <c r="BN181" s="337"/>
      <c r="BO181" s="337"/>
      <c r="BP181" s="337"/>
      <c r="BQ181" s="337"/>
      <c r="BR181" s="337"/>
      <c r="BS181" s="337"/>
      <c r="BT181" s="337"/>
      <c r="BU181" s="337"/>
      <c r="BV181" s="337"/>
      <c r="BW181" s="337"/>
      <c r="BX181" s="337"/>
      <c r="BY181" s="337"/>
      <c r="BZ181" s="337"/>
      <c r="CA181" s="337"/>
      <c r="CB181" s="337"/>
      <c r="CC181" s="337"/>
      <c r="CD181" s="337"/>
      <c r="CE181" s="337"/>
      <c r="CF181" s="337"/>
      <c r="CG181" s="337"/>
      <c r="CH181" s="337"/>
      <c r="CI181" s="337"/>
      <c r="CJ181" s="337"/>
      <c r="CK181" s="337"/>
      <c r="CL181" s="337"/>
      <c r="CM181" s="337"/>
      <c r="CN181" s="337"/>
      <c r="CO181" s="337"/>
      <c r="CP181" s="337"/>
    </row>
    <row r="182" spans="1:94" ht="15.75" customHeight="1">
      <c r="A182" s="176"/>
      <c r="B182" s="313"/>
      <c r="C182" s="313"/>
      <c r="D182" s="313"/>
      <c r="E182" s="313"/>
      <c r="F182" s="313"/>
      <c r="G182" s="313"/>
      <c r="H182" s="313"/>
      <c r="I182" s="313"/>
      <c r="J182" s="313"/>
      <c r="K182" s="313"/>
      <c r="L182" s="313"/>
      <c r="M182" s="313"/>
      <c r="N182" s="313"/>
      <c r="O182" s="313"/>
      <c r="P182" s="313"/>
      <c r="Q182" s="313"/>
      <c r="R182" s="313"/>
      <c r="S182" s="313"/>
      <c r="T182" s="313"/>
      <c r="U182" s="313"/>
      <c r="V182" s="313"/>
      <c r="W182" s="313"/>
      <c r="X182" s="313"/>
      <c r="Y182" s="455"/>
      <c r="Z182" s="456"/>
      <c r="AA182" s="313"/>
      <c r="AB182" s="313"/>
      <c r="AC182" s="313"/>
      <c r="AD182" s="313"/>
      <c r="AE182" s="313"/>
      <c r="AF182" s="313"/>
      <c r="AG182" s="489"/>
      <c r="AH182" s="176"/>
      <c r="AI182" s="176"/>
      <c r="AJ182" s="490"/>
      <c r="AK182" s="176"/>
      <c r="AL182" s="176"/>
      <c r="AM182" s="176"/>
      <c r="AN182" s="176"/>
      <c r="AO182" s="176"/>
      <c r="AP182" s="176"/>
      <c r="AQ182" s="176"/>
      <c r="AR182" s="176"/>
      <c r="AS182" s="176"/>
      <c r="AT182" s="176"/>
      <c r="AU182" s="458"/>
      <c r="AV182" s="176"/>
      <c r="AW182" s="176"/>
      <c r="AX182" s="973"/>
      <c r="AY182" s="455"/>
      <c r="AZ182" s="522"/>
      <c r="BA182" s="522"/>
      <c r="BB182" s="522"/>
      <c r="BC182" s="522"/>
      <c r="BD182" s="973"/>
      <c r="BE182" s="975"/>
      <c r="BF182" s="975"/>
      <c r="BG182" s="975"/>
      <c r="BH182" s="975"/>
      <c r="BI182" s="337"/>
      <c r="BJ182" s="337"/>
      <c r="BK182" s="337"/>
      <c r="BL182" s="337"/>
      <c r="BM182" s="337"/>
      <c r="BN182" s="337"/>
      <c r="BO182" s="337"/>
      <c r="BP182" s="337"/>
      <c r="BQ182" s="337"/>
      <c r="BR182" s="337"/>
      <c r="BS182" s="337"/>
      <c r="BT182" s="337"/>
      <c r="BU182" s="337"/>
      <c r="BV182" s="337"/>
      <c r="BW182" s="337"/>
      <c r="BX182" s="337"/>
      <c r="BY182" s="337"/>
      <c r="BZ182" s="337"/>
      <c r="CA182" s="337"/>
      <c r="CB182" s="337"/>
      <c r="CC182" s="337"/>
      <c r="CD182" s="337"/>
      <c r="CE182" s="337"/>
      <c r="CF182" s="337"/>
      <c r="CG182" s="337"/>
      <c r="CH182" s="337"/>
      <c r="CI182" s="337"/>
      <c r="CJ182" s="337"/>
      <c r="CK182" s="337"/>
      <c r="CL182" s="337"/>
      <c r="CM182" s="337"/>
      <c r="CN182" s="337"/>
      <c r="CO182" s="337"/>
      <c r="CP182" s="337"/>
    </row>
    <row r="183" spans="1:94" ht="15.75" customHeight="1">
      <c r="A183" s="176"/>
      <c r="B183" s="313"/>
      <c r="C183" s="313"/>
      <c r="D183" s="313"/>
      <c r="E183" s="313"/>
      <c r="F183" s="313"/>
      <c r="G183" s="313"/>
      <c r="H183" s="313"/>
      <c r="I183" s="313"/>
      <c r="J183" s="313"/>
      <c r="K183" s="313"/>
      <c r="L183" s="313"/>
      <c r="M183" s="313"/>
      <c r="N183" s="313"/>
      <c r="O183" s="313"/>
      <c r="P183" s="313"/>
      <c r="Q183" s="313"/>
      <c r="R183" s="313"/>
      <c r="S183" s="313"/>
      <c r="T183" s="313"/>
      <c r="U183" s="313"/>
      <c r="V183" s="313"/>
      <c r="W183" s="313"/>
      <c r="X183" s="313"/>
      <c r="Y183" s="455"/>
      <c r="Z183" s="456"/>
      <c r="AA183" s="313"/>
      <c r="AB183" s="313"/>
      <c r="AC183" s="313"/>
      <c r="AD183" s="313"/>
      <c r="AE183" s="313"/>
      <c r="AF183" s="313"/>
      <c r="AG183" s="996"/>
      <c r="AH183" s="176"/>
      <c r="AI183" s="176"/>
      <c r="AJ183" s="490"/>
      <c r="AK183" s="176"/>
      <c r="AL183" s="176"/>
      <c r="AM183" s="176"/>
      <c r="AN183" s="176"/>
      <c r="AO183" s="176"/>
      <c r="AP183" s="176"/>
      <c r="AQ183" s="176"/>
      <c r="AR183" s="176"/>
      <c r="AS183" s="176"/>
      <c r="AT183" s="176"/>
      <c r="AU183" s="458"/>
      <c r="AV183" s="176"/>
      <c r="AW183" s="176"/>
      <c r="AX183" s="973"/>
      <c r="AY183" s="455"/>
      <c r="AZ183" s="522"/>
      <c r="BA183" s="522"/>
      <c r="BB183" s="522"/>
      <c r="BC183" s="522"/>
      <c r="BD183" s="973"/>
      <c r="BE183" s="975"/>
      <c r="BF183" s="975"/>
      <c r="BG183" s="975"/>
      <c r="BH183" s="975"/>
      <c r="BI183" s="337"/>
      <c r="BJ183" s="337"/>
      <c r="BK183" s="337"/>
      <c r="BL183" s="337"/>
      <c r="BM183" s="337"/>
      <c r="BN183" s="337"/>
      <c r="BO183" s="337"/>
      <c r="BP183" s="337"/>
      <c r="BQ183" s="337"/>
      <c r="BR183" s="337"/>
      <c r="BS183" s="337"/>
      <c r="BT183" s="337"/>
      <c r="BU183" s="337"/>
      <c r="BV183" s="337"/>
      <c r="BW183" s="337"/>
      <c r="BX183" s="337"/>
      <c r="BY183" s="337"/>
      <c r="BZ183" s="337"/>
      <c r="CA183" s="337"/>
      <c r="CB183" s="337"/>
      <c r="CC183" s="337"/>
      <c r="CD183" s="337"/>
      <c r="CE183" s="337"/>
      <c r="CF183" s="337"/>
      <c r="CG183" s="337"/>
      <c r="CH183" s="337"/>
      <c r="CI183" s="337"/>
      <c r="CJ183" s="337"/>
      <c r="CK183" s="337"/>
      <c r="CL183" s="337"/>
      <c r="CM183" s="337"/>
      <c r="CN183" s="337"/>
      <c r="CO183" s="337"/>
      <c r="CP183" s="337"/>
    </row>
    <row r="184" spans="1:94" ht="15.75" customHeight="1">
      <c r="A184" s="176"/>
      <c r="B184" s="176"/>
      <c r="C184" s="176"/>
      <c r="D184" s="313"/>
      <c r="E184" s="313"/>
      <c r="F184" s="176"/>
      <c r="G184" s="176"/>
      <c r="H184" s="176"/>
      <c r="I184" s="176"/>
      <c r="J184" s="176"/>
      <c r="K184" s="176"/>
      <c r="L184" s="176"/>
      <c r="M184" s="176"/>
      <c r="N184" s="176"/>
      <c r="O184" s="313"/>
      <c r="P184" s="313"/>
      <c r="Q184" s="176"/>
      <c r="R184" s="313"/>
      <c r="S184" s="176"/>
      <c r="T184" s="176"/>
      <c r="U184" s="176"/>
      <c r="V184" s="313"/>
      <c r="W184" s="176"/>
      <c r="X184" s="176"/>
      <c r="Y184" s="455"/>
      <c r="Z184" s="313"/>
      <c r="AA184" s="313"/>
      <c r="AB184" s="313"/>
      <c r="AC184" s="313"/>
      <c r="AD184" s="313"/>
      <c r="AE184" s="176"/>
      <c r="AF184" s="176"/>
      <c r="AG184" s="488"/>
      <c r="AH184" s="176"/>
      <c r="AI184" s="176"/>
      <c r="AJ184" s="490"/>
      <c r="AK184" s="176"/>
      <c r="AL184" s="176"/>
      <c r="AM184" s="176"/>
      <c r="AN184" s="176"/>
      <c r="AO184" s="176"/>
      <c r="AP184" s="176"/>
      <c r="AQ184" s="176"/>
      <c r="AR184" s="176"/>
      <c r="AS184" s="176"/>
      <c r="AT184" s="176"/>
      <c r="AU184" s="458"/>
      <c r="AV184" s="176"/>
      <c r="AW184" s="176"/>
      <c r="AX184" s="973"/>
      <c r="AY184" s="522"/>
      <c r="AZ184" s="522"/>
      <c r="BA184" s="522"/>
      <c r="BB184" s="522"/>
      <c r="BC184" s="522"/>
      <c r="BD184" s="973"/>
      <c r="BE184" s="975"/>
      <c r="BF184" s="975"/>
      <c r="BG184" s="975"/>
      <c r="BH184" s="975"/>
      <c r="BI184" s="337"/>
      <c r="BJ184" s="337"/>
      <c r="BK184" s="337"/>
      <c r="BL184" s="337"/>
      <c r="BM184" s="337"/>
      <c r="BN184" s="337"/>
      <c r="BO184" s="337"/>
      <c r="BP184" s="337"/>
      <c r="BQ184" s="337"/>
      <c r="BR184" s="337"/>
      <c r="BS184" s="337"/>
      <c r="BT184" s="337"/>
      <c r="BU184" s="337"/>
      <c r="BV184" s="337"/>
      <c r="BW184" s="337"/>
      <c r="BX184" s="337"/>
      <c r="BY184" s="337"/>
      <c r="BZ184" s="337"/>
      <c r="CA184" s="337"/>
      <c r="CB184" s="337"/>
      <c r="CC184" s="337"/>
      <c r="CD184" s="337"/>
      <c r="CE184" s="337"/>
      <c r="CF184" s="337"/>
      <c r="CG184" s="337"/>
      <c r="CH184" s="337"/>
      <c r="CI184" s="337"/>
      <c r="CJ184" s="337"/>
      <c r="CK184" s="337"/>
      <c r="CL184" s="337"/>
      <c r="CM184" s="337"/>
      <c r="CN184" s="337"/>
      <c r="CO184" s="337"/>
      <c r="CP184" s="337"/>
    </row>
    <row r="185" spans="1:94" ht="15.75" customHeight="1">
      <c r="A185" s="991"/>
      <c r="B185" s="975"/>
      <c r="C185" s="975"/>
      <c r="D185" s="975"/>
      <c r="E185" s="975"/>
      <c r="F185" s="975"/>
      <c r="G185" s="992"/>
      <c r="H185" s="975"/>
      <c r="I185" s="975"/>
      <c r="J185" s="975"/>
      <c r="K185" s="975"/>
      <c r="L185" s="975"/>
      <c r="M185" s="975"/>
      <c r="N185" s="975"/>
      <c r="O185" s="975"/>
      <c r="P185" s="975"/>
      <c r="Q185" s="975"/>
      <c r="R185" s="975"/>
      <c r="S185" s="975"/>
      <c r="T185" s="975"/>
      <c r="U185" s="975"/>
      <c r="V185" s="975"/>
      <c r="W185" s="975"/>
      <c r="X185" s="975"/>
      <c r="Y185" s="975"/>
      <c r="Z185" s="975"/>
      <c r="AA185" s="975"/>
      <c r="AB185" s="975"/>
      <c r="AC185" s="975"/>
      <c r="AD185" s="975"/>
      <c r="AE185" s="975"/>
      <c r="AF185" s="975"/>
      <c r="AG185" s="975"/>
      <c r="AH185" s="975"/>
      <c r="AI185" s="975"/>
      <c r="AJ185" s="975"/>
      <c r="AK185" s="975"/>
      <c r="AL185" s="975"/>
      <c r="AM185" s="975"/>
      <c r="AN185" s="975"/>
      <c r="AO185" s="975"/>
      <c r="AP185" s="975"/>
      <c r="AQ185" s="975"/>
      <c r="AR185" s="975"/>
      <c r="AS185" s="975"/>
      <c r="AT185" s="975"/>
      <c r="AU185" s="975"/>
      <c r="AV185" s="975"/>
      <c r="AW185" s="975"/>
      <c r="AX185" s="975"/>
      <c r="AY185" s="975"/>
      <c r="AZ185" s="975"/>
      <c r="BA185" s="975"/>
      <c r="BB185" s="975"/>
      <c r="BC185" s="975"/>
      <c r="BD185" s="975"/>
      <c r="BE185" s="975"/>
      <c r="BF185" s="975"/>
      <c r="BG185" s="975"/>
      <c r="BH185" s="975"/>
      <c r="BI185" s="337"/>
      <c r="BJ185" s="337"/>
      <c r="BK185" s="337"/>
      <c r="BL185" s="337"/>
      <c r="BM185" s="337"/>
      <c r="BN185" s="337"/>
      <c r="BO185" s="337"/>
      <c r="BP185" s="337"/>
      <c r="BQ185" s="337"/>
      <c r="BR185" s="337"/>
      <c r="BS185" s="337"/>
      <c r="BT185" s="337"/>
      <c r="BU185" s="337"/>
      <c r="BV185" s="337"/>
      <c r="BW185" s="337"/>
      <c r="BX185" s="337"/>
      <c r="BY185" s="337"/>
      <c r="BZ185" s="337"/>
      <c r="CA185" s="337"/>
      <c r="CB185" s="337"/>
      <c r="CC185" s="337"/>
      <c r="CD185" s="337"/>
      <c r="CE185" s="337"/>
      <c r="CF185" s="337"/>
      <c r="CG185" s="337"/>
      <c r="CH185" s="337"/>
      <c r="CI185" s="337"/>
      <c r="CJ185" s="337"/>
      <c r="CK185" s="337"/>
      <c r="CL185" s="337"/>
      <c r="CM185" s="337"/>
      <c r="CN185" s="337"/>
      <c r="CO185" s="337"/>
      <c r="CP185" s="337"/>
    </row>
    <row r="186" spans="1:94" ht="15.75" customHeight="1">
      <c r="A186" s="313"/>
      <c r="B186" s="313"/>
      <c r="C186" s="313"/>
      <c r="D186" s="313"/>
      <c r="E186" s="313"/>
      <c r="F186" s="313"/>
      <c r="G186" s="313"/>
      <c r="H186" s="313"/>
      <c r="I186" s="313"/>
      <c r="J186" s="176"/>
      <c r="K186" s="176"/>
      <c r="L186" s="176"/>
      <c r="M186" s="313"/>
      <c r="N186" s="313"/>
      <c r="O186" s="313"/>
      <c r="P186" s="313"/>
      <c r="Q186" s="313"/>
      <c r="R186" s="313"/>
      <c r="S186" s="313"/>
      <c r="T186" s="313"/>
      <c r="U186" s="313"/>
      <c r="V186" s="313"/>
      <c r="W186" s="313"/>
      <c r="X186" s="313"/>
      <c r="Y186" s="455"/>
      <c r="Z186" s="313"/>
      <c r="AA186" s="313"/>
      <c r="AB186" s="313"/>
      <c r="AC186" s="313"/>
      <c r="AD186" s="313"/>
      <c r="AE186" s="313"/>
      <c r="AF186" s="313"/>
      <c r="AG186" s="313"/>
      <c r="AH186" s="176"/>
      <c r="AI186" s="176"/>
      <c r="AJ186" s="490"/>
      <c r="AK186" s="176"/>
      <c r="AL186" s="176"/>
      <c r="AM186" s="176"/>
      <c r="AN186" s="176"/>
      <c r="AO186" s="176"/>
      <c r="AP186" s="176"/>
      <c r="AQ186" s="176"/>
      <c r="AR186" s="176"/>
      <c r="AS186" s="176"/>
      <c r="AT186" s="176"/>
      <c r="AU186" s="458"/>
      <c r="AV186" s="176"/>
      <c r="AW186" s="176"/>
      <c r="AX186" s="973"/>
      <c r="AY186" s="522"/>
      <c r="AZ186" s="522"/>
      <c r="BA186" s="522"/>
      <c r="BB186" s="522"/>
      <c r="BC186" s="522"/>
      <c r="BD186" s="973"/>
      <c r="BE186" s="975"/>
      <c r="BF186" s="975"/>
      <c r="BG186" s="975"/>
      <c r="BH186" s="975"/>
      <c r="BI186" s="337"/>
      <c r="BJ186" s="337"/>
      <c r="BK186" s="337"/>
      <c r="BL186" s="337"/>
      <c r="BM186" s="337"/>
      <c r="BN186" s="337"/>
      <c r="BO186" s="337"/>
      <c r="BP186" s="337"/>
      <c r="BQ186" s="337"/>
      <c r="BR186" s="337"/>
      <c r="BS186" s="337"/>
      <c r="BT186" s="337"/>
      <c r="BU186" s="337"/>
      <c r="BV186" s="337"/>
      <c r="BW186" s="337"/>
      <c r="BX186" s="337"/>
      <c r="BY186" s="337"/>
      <c r="BZ186" s="337"/>
      <c r="CA186" s="337"/>
      <c r="CB186" s="337"/>
      <c r="CC186" s="337"/>
      <c r="CD186" s="337"/>
      <c r="CE186" s="337"/>
      <c r="CF186" s="337"/>
      <c r="CG186" s="337"/>
      <c r="CH186" s="337"/>
      <c r="CI186" s="337"/>
      <c r="CJ186" s="337"/>
      <c r="CK186" s="337"/>
      <c r="CL186" s="337"/>
      <c r="CM186" s="337"/>
      <c r="CN186" s="337"/>
      <c r="CO186" s="337"/>
      <c r="CP186" s="337"/>
    </row>
    <row r="187" spans="1:94" ht="15.75" customHeight="1">
      <c r="A187" s="176"/>
      <c r="B187" s="313"/>
      <c r="C187" s="313"/>
      <c r="D187" s="313"/>
      <c r="E187" s="313"/>
      <c r="F187" s="313"/>
      <c r="G187" s="313"/>
      <c r="H187" s="313"/>
      <c r="I187" s="313"/>
      <c r="J187" s="313"/>
      <c r="K187" s="313"/>
      <c r="L187" s="313"/>
      <c r="M187" s="313"/>
      <c r="N187" s="313"/>
      <c r="O187" s="313"/>
      <c r="P187" s="313"/>
      <c r="Q187" s="313"/>
      <c r="R187" s="313"/>
      <c r="S187" s="313"/>
      <c r="T187" s="313"/>
      <c r="U187" s="313"/>
      <c r="V187" s="313"/>
      <c r="W187" s="313"/>
      <c r="X187" s="313"/>
      <c r="Y187" s="455"/>
      <c r="Z187" s="313"/>
      <c r="AA187" s="313"/>
      <c r="AB187" s="313"/>
      <c r="AC187" s="313"/>
      <c r="AD187" s="313"/>
      <c r="AE187" s="313"/>
      <c r="AF187" s="313"/>
      <c r="AG187" s="457"/>
      <c r="AH187" s="176"/>
      <c r="AI187" s="176"/>
      <c r="AJ187" s="490"/>
      <c r="AK187" s="176"/>
      <c r="AL187" s="176"/>
      <c r="AM187" s="176"/>
      <c r="AN187" s="176"/>
      <c r="AO187" s="176"/>
      <c r="AP187" s="176"/>
      <c r="AQ187" s="176"/>
      <c r="AR187" s="176"/>
      <c r="AS187" s="176"/>
      <c r="AT187" s="176"/>
      <c r="AU187" s="458"/>
      <c r="AV187" s="176"/>
      <c r="AW187" s="176"/>
      <c r="AX187" s="973"/>
      <c r="AY187" s="522"/>
      <c r="AZ187" s="522"/>
      <c r="BA187" s="522"/>
      <c r="BB187" s="522"/>
      <c r="BC187" s="522"/>
      <c r="BD187" s="973"/>
      <c r="BE187" s="975"/>
      <c r="BF187" s="975"/>
      <c r="BG187" s="975"/>
      <c r="BH187" s="975"/>
      <c r="BI187" s="337"/>
      <c r="BJ187" s="337"/>
      <c r="BK187" s="337"/>
      <c r="BL187" s="337"/>
      <c r="BM187" s="337"/>
      <c r="BN187" s="337"/>
      <c r="BO187" s="337"/>
      <c r="BP187" s="337"/>
      <c r="BQ187" s="337"/>
      <c r="BR187" s="337"/>
      <c r="BS187" s="337"/>
      <c r="BT187" s="337"/>
      <c r="BU187" s="337"/>
      <c r="BV187" s="337"/>
      <c r="BW187" s="337"/>
      <c r="BX187" s="337"/>
      <c r="BY187" s="337"/>
      <c r="BZ187" s="337"/>
      <c r="CA187" s="337"/>
      <c r="CB187" s="337"/>
      <c r="CC187" s="337"/>
      <c r="CD187" s="337"/>
      <c r="CE187" s="337"/>
      <c r="CF187" s="337"/>
      <c r="CG187" s="337"/>
      <c r="CH187" s="337"/>
      <c r="CI187" s="337"/>
      <c r="CJ187" s="337"/>
      <c r="CK187" s="337"/>
      <c r="CL187" s="337"/>
      <c r="CM187" s="337"/>
      <c r="CN187" s="337"/>
      <c r="CO187" s="337"/>
      <c r="CP187" s="337"/>
    </row>
    <row r="188" spans="1:94" ht="15.75" customHeight="1">
      <c r="A188" s="176"/>
      <c r="B188" s="313"/>
      <c r="C188" s="313"/>
      <c r="D188" s="313"/>
      <c r="E188" s="313"/>
      <c r="F188" s="313"/>
      <c r="G188" s="313"/>
      <c r="H188" s="313"/>
      <c r="I188" s="313"/>
      <c r="J188" s="313"/>
      <c r="K188" s="313"/>
      <c r="L188" s="313"/>
      <c r="M188" s="313"/>
      <c r="N188" s="313"/>
      <c r="O188" s="313"/>
      <c r="P188" s="313"/>
      <c r="Q188" s="313"/>
      <c r="R188" s="313"/>
      <c r="S188" s="313"/>
      <c r="T188" s="313"/>
      <c r="U188" s="313"/>
      <c r="V188" s="313"/>
      <c r="W188" s="313"/>
      <c r="X188" s="313"/>
      <c r="Y188" s="455"/>
      <c r="Z188" s="313"/>
      <c r="AA188" s="313"/>
      <c r="AB188" s="313"/>
      <c r="AC188" s="313"/>
      <c r="AD188" s="313"/>
      <c r="AE188" s="313"/>
      <c r="AF188" s="313"/>
      <c r="AG188" s="996"/>
      <c r="AH188" s="176"/>
      <c r="AI188" s="176"/>
      <c r="AJ188" s="490"/>
      <c r="AK188" s="176"/>
      <c r="AL188" s="176"/>
      <c r="AM188" s="176"/>
      <c r="AN188" s="176"/>
      <c r="AO188" s="176"/>
      <c r="AP188" s="176"/>
      <c r="AQ188" s="176"/>
      <c r="AR188" s="176"/>
      <c r="AS188" s="176"/>
      <c r="AT188" s="176"/>
      <c r="AU188" s="458"/>
      <c r="AV188" s="176"/>
      <c r="AW188" s="176"/>
      <c r="AX188" s="973"/>
      <c r="AY188" s="522"/>
      <c r="AZ188" s="522"/>
      <c r="BA188" s="522"/>
      <c r="BB188" s="522"/>
      <c r="BC188" s="522"/>
      <c r="BD188" s="973"/>
      <c r="BE188" s="975"/>
      <c r="BF188" s="975"/>
      <c r="BG188" s="975"/>
      <c r="BH188" s="975"/>
      <c r="BI188" s="337"/>
      <c r="BJ188" s="337"/>
      <c r="BK188" s="337"/>
      <c r="BL188" s="337"/>
      <c r="BM188" s="337"/>
      <c r="BN188" s="337"/>
      <c r="BO188" s="337"/>
      <c r="BP188" s="337"/>
      <c r="BQ188" s="337"/>
      <c r="BR188" s="337"/>
      <c r="BS188" s="337"/>
      <c r="BT188" s="337"/>
      <c r="BU188" s="337"/>
      <c r="BV188" s="337"/>
      <c r="BW188" s="337"/>
      <c r="BX188" s="337"/>
      <c r="BY188" s="337"/>
      <c r="BZ188" s="337"/>
      <c r="CA188" s="337"/>
      <c r="CB188" s="337"/>
      <c r="CC188" s="337"/>
      <c r="CD188" s="337"/>
      <c r="CE188" s="337"/>
      <c r="CF188" s="337"/>
      <c r="CG188" s="337"/>
      <c r="CH188" s="337"/>
      <c r="CI188" s="337"/>
      <c r="CJ188" s="337"/>
      <c r="CK188" s="337"/>
      <c r="CL188" s="337"/>
      <c r="CM188" s="337"/>
      <c r="CN188" s="337"/>
      <c r="CO188" s="337"/>
      <c r="CP188" s="337"/>
    </row>
    <row r="189" spans="1:94" ht="15.75" customHeight="1">
      <c r="A189" s="176"/>
      <c r="B189" s="313"/>
      <c r="C189" s="313"/>
      <c r="D189" s="313"/>
      <c r="E189" s="313"/>
      <c r="F189" s="313"/>
      <c r="G189" s="313"/>
      <c r="H189" s="313"/>
      <c r="I189" s="313"/>
      <c r="J189" s="313"/>
      <c r="K189" s="313"/>
      <c r="L189" s="313"/>
      <c r="M189" s="313"/>
      <c r="N189" s="313"/>
      <c r="O189" s="313"/>
      <c r="P189" s="313"/>
      <c r="Q189" s="313"/>
      <c r="R189" s="313"/>
      <c r="S189" s="313"/>
      <c r="T189" s="313"/>
      <c r="U189" s="313"/>
      <c r="V189" s="313"/>
      <c r="W189" s="313"/>
      <c r="X189" s="313"/>
      <c r="Y189" s="455"/>
      <c r="Z189" s="456"/>
      <c r="AA189" s="313"/>
      <c r="AB189" s="313"/>
      <c r="AC189" s="313"/>
      <c r="AD189" s="313"/>
      <c r="AE189" s="313"/>
      <c r="AF189" s="313"/>
      <c r="AG189" s="313"/>
      <c r="AH189" s="176"/>
      <c r="AI189" s="176"/>
      <c r="AJ189" s="490"/>
      <c r="AK189" s="176"/>
      <c r="AL189" s="176"/>
      <c r="AM189" s="176"/>
      <c r="AN189" s="176"/>
      <c r="AO189" s="176"/>
      <c r="AP189" s="176"/>
      <c r="AQ189" s="176"/>
      <c r="AR189" s="176"/>
      <c r="AS189" s="176"/>
      <c r="AT189" s="176"/>
      <c r="AU189" s="458"/>
      <c r="AV189" s="176"/>
      <c r="AW189" s="176"/>
      <c r="AX189" s="973"/>
      <c r="AY189" s="455"/>
      <c r="AZ189" s="522"/>
      <c r="BA189" s="522"/>
      <c r="BB189" s="522"/>
      <c r="BC189" s="522"/>
      <c r="BD189" s="973"/>
      <c r="BE189" s="975"/>
      <c r="BF189" s="975"/>
      <c r="BG189" s="975"/>
      <c r="BH189" s="975"/>
      <c r="BI189" s="337"/>
      <c r="BJ189" s="337"/>
      <c r="BK189" s="337"/>
      <c r="BL189" s="337"/>
      <c r="BM189" s="337"/>
      <c r="BN189" s="337"/>
      <c r="BO189" s="337"/>
      <c r="BP189" s="337"/>
      <c r="BQ189" s="337"/>
      <c r="BR189" s="337"/>
      <c r="BS189" s="337"/>
      <c r="BT189" s="337"/>
      <c r="BU189" s="337"/>
      <c r="BV189" s="337"/>
      <c r="BW189" s="337"/>
      <c r="BX189" s="337"/>
      <c r="BY189" s="337"/>
      <c r="BZ189" s="337"/>
      <c r="CA189" s="337"/>
      <c r="CB189" s="337"/>
      <c r="CC189" s="337"/>
      <c r="CD189" s="337"/>
      <c r="CE189" s="337"/>
      <c r="CF189" s="337"/>
      <c r="CG189" s="337"/>
      <c r="CH189" s="337"/>
      <c r="CI189" s="337"/>
      <c r="CJ189" s="337"/>
      <c r="CK189" s="337"/>
      <c r="CL189" s="337"/>
      <c r="CM189" s="337"/>
      <c r="CN189" s="337"/>
      <c r="CO189" s="337"/>
      <c r="CP189" s="337"/>
    </row>
    <row r="190" spans="1:94" ht="15.75" customHeight="1">
      <c r="A190" s="176"/>
      <c r="B190" s="313"/>
      <c r="C190" s="313"/>
      <c r="D190" s="313"/>
      <c r="E190" s="313"/>
      <c r="F190" s="313"/>
      <c r="G190" s="176"/>
      <c r="H190" s="176"/>
      <c r="I190" s="176"/>
      <c r="J190" s="313"/>
      <c r="K190" s="313"/>
      <c r="L190" s="313"/>
      <c r="M190" s="313"/>
      <c r="N190" s="313"/>
      <c r="O190" s="313"/>
      <c r="P190" s="313"/>
      <c r="Q190" s="313"/>
      <c r="R190" s="313"/>
      <c r="S190" s="313"/>
      <c r="T190" s="313"/>
      <c r="U190" s="313"/>
      <c r="V190" s="313"/>
      <c r="W190" s="313"/>
      <c r="X190" s="313"/>
      <c r="Y190" s="455"/>
      <c r="Z190" s="313"/>
      <c r="AA190" s="313"/>
      <c r="AB190" s="313"/>
      <c r="AC190" s="313"/>
      <c r="AD190" s="313"/>
      <c r="AE190" s="313"/>
      <c r="AF190" s="313"/>
      <c r="AG190" s="489"/>
      <c r="AH190" s="176"/>
      <c r="AI190" s="176"/>
      <c r="AJ190" s="490"/>
      <c r="AK190" s="176"/>
      <c r="AL190" s="176"/>
      <c r="AM190" s="176"/>
      <c r="AN190" s="176"/>
      <c r="AO190" s="176"/>
      <c r="AP190" s="176"/>
      <c r="AQ190" s="176"/>
      <c r="AR190" s="176"/>
      <c r="AS190" s="176"/>
      <c r="AT190" s="176"/>
      <c r="AU190" s="458"/>
      <c r="AV190" s="176"/>
      <c r="AW190" s="176"/>
      <c r="AX190" s="989"/>
      <c r="AY190" s="522"/>
      <c r="AZ190" s="522"/>
      <c r="BA190" s="522"/>
      <c r="BB190" s="522"/>
      <c r="BC190" s="522"/>
      <c r="BD190" s="973"/>
      <c r="BE190" s="975"/>
      <c r="BF190" s="975"/>
      <c r="BG190" s="975"/>
      <c r="BH190" s="975"/>
      <c r="BI190" s="337"/>
      <c r="BJ190" s="337"/>
      <c r="BK190" s="337"/>
      <c r="BL190" s="337"/>
      <c r="BM190" s="337"/>
      <c r="BN190" s="337"/>
      <c r="BO190" s="337"/>
      <c r="BP190" s="337"/>
      <c r="BQ190" s="337"/>
      <c r="BR190" s="337"/>
      <c r="BS190" s="337"/>
      <c r="BT190" s="337"/>
      <c r="BU190" s="337"/>
      <c r="BV190" s="337"/>
      <c r="BW190" s="337"/>
      <c r="BX190" s="337"/>
      <c r="BY190" s="337"/>
      <c r="BZ190" s="337"/>
      <c r="CA190" s="337"/>
      <c r="CB190" s="337"/>
      <c r="CC190" s="337"/>
      <c r="CD190" s="337"/>
      <c r="CE190" s="337"/>
      <c r="CF190" s="337"/>
      <c r="CG190" s="337"/>
      <c r="CH190" s="337"/>
      <c r="CI190" s="337"/>
      <c r="CJ190" s="337"/>
      <c r="CK190" s="337"/>
      <c r="CL190" s="337"/>
      <c r="CM190" s="337"/>
      <c r="CN190" s="337"/>
      <c r="CO190" s="337"/>
      <c r="CP190" s="337"/>
    </row>
    <row r="191" spans="1:94" ht="15.75" customHeight="1">
      <c r="A191" s="313"/>
      <c r="B191" s="313"/>
      <c r="C191" s="313"/>
      <c r="D191" s="313"/>
      <c r="E191" s="313"/>
      <c r="F191" s="313"/>
      <c r="G191" s="313"/>
      <c r="H191" s="313"/>
      <c r="I191" s="313"/>
      <c r="J191" s="313"/>
      <c r="K191" s="313"/>
      <c r="L191" s="313"/>
      <c r="M191" s="313"/>
      <c r="N191" s="313"/>
      <c r="O191" s="313"/>
      <c r="P191" s="313"/>
      <c r="Q191" s="313"/>
      <c r="R191" s="313"/>
      <c r="S191" s="313"/>
      <c r="T191" s="313"/>
      <c r="U191" s="313"/>
      <c r="V191" s="313"/>
      <c r="W191" s="313"/>
      <c r="X191" s="313"/>
      <c r="Y191" s="455"/>
      <c r="Z191" s="313"/>
      <c r="AA191" s="313"/>
      <c r="AB191" s="313"/>
      <c r="AC191" s="313"/>
      <c r="AD191" s="313"/>
      <c r="AE191" s="313"/>
      <c r="AF191" s="313"/>
      <c r="AG191" s="313"/>
      <c r="AH191" s="176"/>
      <c r="AI191" s="176"/>
      <c r="AJ191" s="490"/>
      <c r="AK191" s="176"/>
      <c r="AL191" s="176"/>
      <c r="AM191" s="176"/>
      <c r="AN191" s="176"/>
      <c r="AO191" s="176"/>
      <c r="AP191" s="176"/>
      <c r="AQ191" s="176"/>
      <c r="AR191" s="176"/>
      <c r="AS191" s="176"/>
      <c r="AT191" s="176"/>
      <c r="AU191" s="458"/>
      <c r="AV191" s="176"/>
      <c r="AW191" s="176"/>
      <c r="AX191" s="973"/>
      <c r="AY191" s="522"/>
      <c r="AZ191" s="522"/>
      <c r="BA191" s="522"/>
      <c r="BB191" s="522"/>
      <c r="BC191" s="522"/>
      <c r="BD191" s="973"/>
      <c r="BE191" s="975"/>
      <c r="BF191" s="975"/>
      <c r="BG191" s="975"/>
      <c r="BH191" s="975"/>
      <c r="BI191" s="337"/>
      <c r="BJ191" s="337"/>
      <c r="BK191" s="337"/>
      <c r="BL191" s="337"/>
      <c r="BM191" s="337"/>
      <c r="BN191" s="337"/>
      <c r="BO191" s="337"/>
      <c r="BP191" s="337"/>
      <c r="BQ191" s="337"/>
      <c r="BR191" s="337"/>
      <c r="BS191" s="337"/>
      <c r="BT191" s="337"/>
      <c r="BU191" s="337"/>
      <c r="BV191" s="337"/>
      <c r="BW191" s="337"/>
      <c r="BX191" s="337"/>
      <c r="BY191" s="337"/>
      <c r="BZ191" s="337"/>
      <c r="CA191" s="337"/>
      <c r="CB191" s="337"/>
      <c r="CC191" s="337"/>
      <c r="CD191" s="337"/>
      <c r="CE191" s="337"/>
      <c r="CF191" s="337"/>
      <c r="CG191" s="337"/>
      <c r="CH191" s="337"/>
      <c r="CI191" s="337"/>
      <c r="CJ191" s="337"/>
      <c r="CK191" s="337"/>
      <c r="CL191" s="337"/>
      <c r="CM191" s="337"/>
      <c r="CN191" s="337"/>
      <c r="CO191" s="337"/>
      <c r="CP191" s="337"/>
    </row>
    <row r="192" spans="1:94" ht="15.75" customHeight="1">
      <c r="A192" s="313"/>
      <c r="B192" s="313"/>
      <c r="C192" s="313"/>
      <c r="D192" s="313"/>
      <c r="E192" s="313"/>
      <c r="F192" s="313"/>
      <c r="G192" s="313"/>
      <c r="H192" s="313"/>
      <c r="I192" s="313"/>
      <c r="J192" s="313"/>
      <c r="K192" s="313"/>
      <c r="L192" s="313"/>
      <c r="M192" s="313"/>
      <c r="N192" s="313"/>
      <c r="O192" s="313"/>
      <c r="P192" s="313"/>
      <c r="Q192" s="313"/>
      <c r="R192" s="313"/>
      <c r="S192" s="313"/>
      <c r="T192" s="313"/>
      <c r="U192" s="313"/>
      <c r="V192" s="313"/>
      <c r="W192" s="313"/>
      <c r="X192" s="313"/>
      <c r="Y192" s="455"/>
      <c r="Z192" s="313"/>
      <c r="AA192" s="313"/>
      <c r="AB192" s="313"/>
      <c r="AC192" s="313"/>
      <c r="AD192" s="313"/>
      <c r="AE192" s="313"/>
      <c r="AF192" s="313"/>
      <c r="AG192" s="313"/>
      <c r="AH192" s="176"/>
      <c r="AI192" s="176"/>
      <c r="AJ192" s="490"/>
      <c r="AK192" s="176"/>
      <c r="AL192" s="176"/>
      <c r="AM192" s="176"/>
      <c r="AN192" s="176"/>
      <c r="AO192" s="176"/>
      <c r="AP192" s="176"/>
      <c r="AQ192" s="176"/>
      <c r="AR192" s="176"/>
      <c r="AS192" s="176"/>
      <c r="AT192" s="176"/>
      <c r="AU192" s="458"/>
      <c r="AV192" s="176"/>
      <c r="AW192" s="176"/>
      <c r="AX192" s="973"/>
      <c r="AY192" s="522"/>
      <c r="AZ192" s="522"/>
      <c r="BA192" s="522"/>
      <c r="BB192" s="522"/>
      <c r="BC192" s="522"/>
      <c r="BD192" s="973"/>
      <c r="BE192" s="975"/>
      <c r="BF192" s="975"/>
      <c r="BG192" s="975"/>
      <c r="BH192" s="975"/>
      <c r="BI192" s="337"/>
      <c r="BJ192" s="337"/>
      <c r="BK192" s="337"/>
      <c r="BL192" s="337"/>
      <c r="BM192" s="337"/>
      <c r="BN192" s="337"/>
      <c r="BO192" s="337"/>
      <c r="BP192" s="337"/>
      <c r="BQ192" s="337"/>
      <c r="BR192" s="337"/>
      <c r="BS192" s="337"/>
      <c r="BT192" s="337"/>
      <c r="BU192" s="337"/>
      <c r="BV192" s="337"/>
      <c r="BW192" s="337"/>
      <c r="BX192" s="337"/>
      <c r="BY192" s="337"/>
      <c r="BZ192" s="337"/>
      <c r="CA192" s="337"/>
      <c r="CB192" s="337"/>
      <c r="CC192" s="337"/>
      <c r="CD192" s="337"/>
      <c r="CE192" s="337"/>
      <c r="CF192" s="337"/>
      <c r="CG192" s="337"/>
      <c r="CH192" s="337"/>
      <c r="CI192" s="337"/>
      <c r="CJ192" s="337"/>
      <c r="CK192" s="337"/>
      <c r="CL192" s="337"/>
      <c r="CM192" s="337"/>
      <c r="CN192" s="337"/>
      <c r="CO192" s="337"/>
      <c r="CP192" s="337"/>
    </row>
    <row r="193" spans="1:94" ht="15.75" customHeight="1">
      <c r="A193" s="176"/>
      <c r="B193" s="313"/>
      <c r="C193" s="313"/>
      <c r="D193" s="313"/>
      <c r="E193" s="313"/>
      <c r="F193" s="313"/>
      <c r="G193" s="313"/>
      <c r="H193" s="313"/>
      <c r="I193" s="313"/>
      <c r="J193" s="313"/>
      <c r="K193" s="313"/>
      <c r="L193" s="313"/>
      <c r="M193" s="313"/>
      <c r="N193" s="313"/>
      <c r="O193" s="313"/>
      <c r="P193" s="313"/>
      <c r="Q193" s="313"/>
      <c r="R193" s="313"/>
      <c r="S193" s="313"/>
      <c r="T193" s="313"/>
      <c r="U193" s="313"/>
      <c r="V193" s="313"/>
      <c r="W193" s="313"/>
      <c r="X193" s="313"/>
      <c r="Y193" s="455"/>
      <c r="Z193" s="313"/>
      <c r="AA193" s="313"/>
      <c r="AB193" s="313"/>
      <c r="AC193" s="313"/>
      <c r="AD193" s="313"/>
      <c r="AE193" s="313"/>
      <c r="AF193" s="313"/>
      <c r="AG193" s="313"/>
      <c r="AH193" s="176"/>
      <c r="AI193" s="176"/>
      <c r="AJ193" s="490"/>
      <c r="AK193" s="176"/>
      <c r="AL193" s="176"/>
      <c r="AM193" s="176"/>
      <c r="AN193" s="176"/>
      <c r="AO193" s="176"/>
      <c r="AP193" s="176"/>
      <c r="AQ193" s="176"/>
      <c r="AR193" s="176"/>
      <c r="AS193" s="176"/>
      <c r="AT193" s="176"/>
      <c r="AU193" s="458"/>
      <c r="AV193" s="176"/>
      <c r="AW193" s="176"/>
      <c r="AX193" s="973"/>
      <c r="AY193" s="522"/>
      <c r="AZ193" s="522"/>
      <c r="BA193" s="522"/>
      <c r="BB193" s="522"/>
      <c r="BC193" s="522"/>
      <c r="BD193" s="973"/>
      <c r="BE193" s="975"/>
      <c r="BF193" s="975"/>
      <c r="BG193" s="975"/>
      <c r="BH193" s="975"/>
      <c r="BI193" s="337"/>
      <c r="BJ193" s="337"/>
      <c r="BK193" s="337"/>
      <c r="BL193" s="337"/>
      <c r="BM193" s="337"/>
      <c r="BN193" s="337"/>
      <c r="BO193" s="337"/>
      <c r="BP193" s="337"/>
      <c r="BQ193" s="337"/>
      <c r="BR193" s="337"/>
      <c r="BS193" s="337"/>
      <c r="BT193" s="337"/>
      <c r="BU193" s="337"/>
      <c r="BV193" s="337"/>
      <c r="BW193" s="337"/>
      <c r="BX193" s="337"/>
      <c r="BY193" s="337"/>
      <c r="BZ193" s="337"/>
      <c r="CA193" s="337"/>
      <c r="CB193" s="337"/>
      <c r="CC193" s="337"/>
      <c r="CD193" s="337"/>
      <c r="CE193" s="337"/>
      <c r="CF193" s="337"/>
      <c r="CG193" s="337"/>
      <c r="CH193" s="337"/>
      <c r="CI193" s="337"/>
      <c r="CJ193" s="337"/>
      <c r="CK193" s="337"/>
      <c r="CL193" s="337"/>
      <c r="CM193" s="337"/>
      <c r="CN193" s="337"/>
      <c r="CO193" s="337"/>
      <c r="CP193" s="337"/>
    </row>
    <row r="194" spans="1:94" ht="15.75" customHeight="1">
      <c r="A194" s="176"/>
      <c r="B194" s="313"/>
      <c r="C194" s="313"/>
      <c r="D194" s="313"/>
      <c r="E194" s="313"/>
      <c r="F194" s="313"/>
      <c r="G194" s="313"/>
      <c r="H194" s="313"/>
      <c r="I194" s="313"/>
      <c r="J194" s="313"/>
      <c r="K194" s="313"/>
      <c r="L194" s="313"/>
      <c r="M194" s="313"/>
      <c r="N194" s="313"/>
      <c r="O194" s="313"/>
      <c r="P194" s="313"/>
      <c r="Q194" s="313"/>
      <c r="R194" s="313"/>
      <c r="S194" s="313"/>
      <c r="T194" s="313"/>
      <c r="U194" s="313"/>
      <c r="V194" s="313"/>
      <c r="W194" s="313"/>
      <c r="X194" s="313"/>
      <c r="Y194" s="455"/>
      <c r="Z194" s="313"/>
      <c r="AA194" s="313"/>
      <c r="AB194" s="313"/>
      <c r="AC194" s="313"/>
      <c r="AD194" s="313"/>
      <c r="AE194" s="313"/>
      <c r="AF194" s="313"/>
      <c r="AG194" s="313"/>
      <c r="AH194" s="176"/>
      <c r="AI194" s="176"/>
      <c r="AJ194" s="490"/>
      <c r="AK194" s="176"/>
      <c r="AL194" s="176"/>
      <c r="AM194" s="176"/>
      <c r="AN194" s="176"/>
      <c r="AO194" s="176"/>
      <c r="AP194" s="176"/>
      <c r="AQ194" s="176"/>
      <c r="AR194" s="176"/>
      <c r="AS194" s="176"/>
      <c r="AT194" s="176"/>
      <c r="AU194" s="458"/>
      <c r="AV194" s="176"/>
      <c r="AW194" s="176"/>
      <c r="AX194" s="973"/>
      <c r="AY194" s="522"/>
      <c r="AZ194" s="522"/>
      <c r="BA194" s="522"/>
      <c r="BB194" s="522"/>
      <c r="BC194" s="522"/>
      <c r="BD194" s="973"/>
      <c r="BE194" s="975"/>
      <c r="BF194" s="975"/>
      <c r="BG194" s="975"/>
      <c r="BH194" s="975"/>
      <c r="BI194" s="337"/>
      <c r="BJ194" s="337"/>
      <c r="BK194" s="337"/>
      <c r="BL194" s="337"/>
      <c r="BM194" s="337"/>
      <c r="BN194" s="337"/>
      <c r="BO194" s="337"/>
      <c r="BP194" s="337"/>
      <c r="BQ194" s="337"/>
      <c r="BR194" s="337"/>
      <c r="BS194" s="337"/>
      <c r="BT194" s="337"/>
      <c r="BU194" s="337"/>
      <c r="BV194" s="337"/>
      <c r="BW194" s="337"/>
      <c r="BX194" s="337"/>
      <c r="BY194" s="337"/>
      <c r="BZ194" s="337"/>
      <c r="CA194" s="337"/>
      <c r="CB194" s="337"/>
      <c r="CC194" s="337"/>
      <c r="CD194" s="337"/>
      <c r="CE194" s="337"/>
      <c r="CF194" s="337"/>
      <c r="CG194" s="337"/>
      <c r="CH194" s="337"/>
      <c r="CI194" s="337"/>
      <c r="CJ194" s="337"/>
      <c r="CK194" s="337"/>
      <c r="CL194" s="337"/>
      <c r="CM194" s="337"/>
      <c r="CN194" s="337"/>
      <c r="CO194" s="337"/>
      <c r="CP194" s="337"/>
    </row>
    <row r="195" spans="1:94" ht="15.75" customHeight="1">
      <c r="A195" s="176"/>
      <c r="B195" s="313"/>
      <c r="C195" s="313"/>
      <c r="D195" s="313"/>
      <c r="E195" s="313"/>
      <c r="F195" s="313"/>
      <c r="G195" s="313"/>
      <c r="H195" s="313"/>
      <c r="I195" s="313"/>
      <c r="J195" s="313"/>
      <c r="K195" s="313"/>
      <c r="L195" s="313"/>
      <c r="M195" s="313"/>
      <c r="N195" s="313"/>
      <c r="O195" s="313"/>
      <c r="P195" s="313"/>
      <c r="Q195" s="313"/>
      <c r="R195" s="313"/>
      <c r="S195" s="313"/>
      <c r="T195" s="313"/>
      <c r="U195" s="313"/>
      <c r="V195" s="313"/>
      <c r="W195" s="313"/>
      <c r="X195" s="313"/>
      <c r="Y195" s="455"/>
      <c r="Z195" s="313"/>
      <c r="AA195" s="313"/>
      <c r="AB195" s="313"/>
      <c r="AC195" s="313"/>
      <c r="AD195" s="313"/>
      <c r="AE195" s="313"/>
      <c r="AF195" s="313"/>
      <c r="AG195" s="313"/>
      <c r="AH195" s="176"/>
      <c r="AI195" s="176"/>
      <c r="AJ195" s="490"/>
      <c r="AK195" s="176"/>
      <c r="AL195" s="176"/>
      <c r="AM195" s="176"/>
      <c r="AN195" s="176"/>
      <c r="AO195" s="176"/>
      <c r="AP195" s="176"/>
      <c r="AQ195" s="176"/>
      <c r="AR195" s="176"/>
      <c r="AS195" s="176"/>
      <c r="AT195" s="176"/>
      <c r="AU195" s="458"/>
      <c r="AV195" s="176"/>
      <c r="AW195" s="176"/>
      <c r="AX195" s="973"/>
      <c r="AY195" s="522"/>
      <c r="AZ195" s="522"/>
      <c r="BA195" s="522"/>
      <c r="BB195" s="522"/>
      <c r="BC195" s="522"/>
      <c r="BD195" s="973"/>
      <c r="BE195" s="975"/>
      <c r="BF195" s="975"/>
      <c r="BG195" s="975"/>
      <c r="BH195" s="975"/>
      <c r="BI195" s="337"/>
      <c r="BJ195" s="337"/>
      <c r="BK195" s="337"/>
      <c r="BL195" s="337"/>
      <c r="BM195" s="337"/>
      <c r="BN195" s="337"/>
      <c r="BO195" s="337"/>
      <c r="BP195" s="337"/>
      <c r="BQ195" s="337"/>
      <c r="BR195" s="337"/>
      <c r="BS195" s="337"/>
      <c r="BT195" s="337"/>
      <c r="BU195" s="337"/>
      <c r="BV195" s="337"/>
      <c r="BW195" s="337"/>
      <c r="BX195" s="337"/>
      <c r="BY195" s="337"/>
      <c r="BZ195" s="337"/>
      <c r="CA195" s="337"/>
      <c r="CB195" s="337"/>
      <c r="CC195" s="337"/>
      <c r="CD195" s="337"/>
      <c r="CE195" s="337"/>
      <c r="CF195" s="337"/>
      <c r="CG195" s="337"/>
      <c r="CH195" s="337"/>
      <c r="CI195" s="337"/>
      <c r="CJ195" s="337"/>
      <c r="CK195" s="337"/>
      <c r="CL195" s="337"/>
      <c r="CM195" s="337"/>
      <c r="CN195" s="337"/>
      <c r="CO195" s="337"/>
      <c r="CP195" s="337"/>
    </row>
    <row r="196" spans="1:94" ht="15.75" customHeight="1">
      <c r="A196" s="176"/>
      <c r="B196" s="313"/>
      <c r="C196" s="313"/>
      <c r="D196" s="313"/>
      <c r="E196" s="313"/>
      <c r="F196" s="313"/>
      <c r="G196" s="313"/>
      <c r="H196" s="313"/>
      <c r="I196" s="313"/>
      <c r="J196" s="313"/>
      <c r="K196" s="313"/>
      <c r="L196" s="313"/>
      <c r="M196" s="313"/>
      <c r="N196" s="313"/>
      <c r="O196" s="313"/>
      <c r="P196" s="313"/>
      <c r="Q196" s="313"/>
      <c r="R196" s="313"/>
      <c r="S196" s="313"/>
      <c r="T196" s="313"/>
      <c r="U196" s="313"/>
      <c r="V196" s="313"/>
      <c r="W196" s="313"/>
      <c r="X196" s="313"/>
      <c r="Y196" s="455"/>
      <c r="Z196" s="313"/>
      <c r="AA196" s="313"/>
      <c r="AB196" s="313"/>
      <c r="AC196" s="313"/>
      <c r="AD196" s="313"/>
      <c r="AE196" s="313"/>
      <c r="AF196" s="313"/>
      <c r="AG196" s="313"/>
      <c r="AH196" s="176"/>
      <c r="AI196" s="176"/>
      <c r="AJ196" s="490"/>
      <c r="AK196" s="176"/>
      <c r="AL196" s="176"/>
      <c r="AM196" s="176"/>
      <c r="AN196" s="176"/>
      <c r="AO196" s="176"/>
      <c r="AP196" s="176"/>
      <c r="AQ196" s="176"/>
      <c r="AR196" s="176"/>
      <c r="AS196" s="176"/>
      <c r="AT196" s="176"/>
      <c r="AU196" s="458"/>
      <c r="AV196" s="176"/>
      <c r="AW196" s="176"/>
      <c r="AX196" s="973"/>
      <c r="AY196" s="522"/>
      <c r="AZ196" s="522"/>
      <c r="BA196" s="522"/>
      <c r="BB196" s="522"/>
      <c r="BC196" s="522"/>
      <c r="BD196" s="973"/>
      <c r="BE196" s="975"/>
      <c r="BF196" s="975"/>
      <c r="BG196" s="975"/>
      <c r="BH196" s="975"/>
      <c r="BI196" s="337"/>
      <c r="BJ196" s="337"/>
      <c r="BK196" s="337"/>
      <c r="BL196" s="337"/>
      <c r="BM196" s="337"/>
      <c r="BN196" s="337"/>
      <c r="BO196" s="337"/>
      <c r="BP196" s="337"/>
      <c r="BQ196" s="337"/>
      <c r="BR196" s="337"/>
      <c r="BS196" s="337"/>
      <c r="BT196" s="337"/>
      <c r="BU196" s="337"/>
      <c r="BV196" s="337"/>
      <c r="BW196" s="337"/>
      <c r="BX196" s="337"/>
      <c r="BY196" s="337"/>
      <c r="BZ196" s="337"/>
      <c r="CA196" s="337"/>
      <c r="CB196" s="337"/>
      <c r="CC196" s="337"/>
      <c r="CD196" s="337"/>
      <c r="CE196" s="337"/>
      <c r="CF196" s="337"/>
      <c r="CG196" s="337"/>
      <c r="CH196" s="337"/>
      <c r="CI196" s="337"/>
      <c r="CJ196" s="337"/>
      <c r="CK196" s="337"/>
      <c r="CL196" s="337"/>
      <c r="CM196" s="337"/>
      <c r="CN196" s="337"/>
      <c r="CO196" s="337"/>
      <c r="CP196" s="337"/>
    </row>
    <row r="197" spans="1:94" ht="15.75" customHeight="1">
      <c r="A197" s="176"/>
      <c r="B197" s="313"/>
      <c r="C197" s="313"/>
      <c r="D197" s="313"/>
      <c r="E197" s="313"/>
      <c r="F197" s="313"/>
      <c r="G197" s="313"/>
      <c r="H197" s="313"/>
      <c r="I197" s="313"/>
      <c r="J197" s="313"/>
      <c r="K197" s="313"/>
      <c r="L197" s="313"/>
      <c r="M197" s="313"/>
      <c r="N197" s="313"/>
      <c r="O197" s="313"/>
      <c r="P197" s="313"/>
      <c r="Q197" s="313"/>
      <c r="R197" s="313"/>
      <c r="S197" s="313"/>
      <c r="T197" s="313"/>
      <c r="U197" s="313"/>
      <c r="V197" s="313"/>
      <c r="W197" s="313"/>
      <c r="X197" s="313"/>
      <c r="Y197" s="455"/>
      <c r="Z197" s="313"/>
      <c r="AA197" s="313"/>
      <c r="AB197" s="313"/>
      <c r="AC197" s="313"/>
      <c r="AD197" s="313"/>
      <c r="AE197" s="313"/>
      <c r="AF197" s="313"/>
      <c r="AG197" s="313"/>
      <c r="AH197" s="176"/>
      <c r="AI197" s="176"/>
      <c r="AJ197" s="490"/>
      <c r="AK197" s="176"/>
      <c r="AL197" s="176"/>
      <c r="AM197" s="176"/>
      <c r="AN197" s="176"/>
      <c r="AO197" s="176"/>
      <c r="AP197" s="176"/>
      <c r="AQ197" s="176"/>
      <c r="AR197" s="176"/>
      <c r="AS197" s="176"/>
      <c r="AT197" s="176"/>
      <c r="AU197" s="458"/>
      <c r="AV197" s="176"/>
      <c r="AW197" s="176"/>
      <c r="AX197" s="973"/>
      <c r="AY197" s="522"/>
      <c r="AZ197" s="522"/>
      <c r="BA197" s="522"/>
      <c r="BB197" s="522"/>
      <c r="BC197" s="522"/>
      <c r="BD197" s="973"/>
      <c r="BE197" s="975"/>
      <c r="BF197" s="975"/>
      <c r="BG197" s="975"/>
      <c r="BH197" s="975"/>
      <c r="BI197" s="337"/>
      <c r="BJ197" s="337"/>
      <c r="BK197" s="337"/>
      <c r="BL197" s="337"/>
      <c r="BM197" s="337"/>
      <c r="BN197" s="337"/>
      <c r="BO197" s="337"/>
      <c r="BP197" s="337"/>
      <c r="BQ197" s="337"/>
      <c r="BR197" s="337"/>
      <c r="BS197" s="337"/>
      <c r="BT197" s="337"/>
      <c r="BU197" s="337"/>
      <c r="BV197" s="337"/>
      <c r="BW197" s="337"/>
      <c r="BX197" s="337"/>
      <c r="BY197" s="337"/>
      <c r="BZ197" s="337"/>
      <c r="CA197" s="337"/>
      <c r="CB197" s="337"/>
      <c r="CC197" s="337"/>
      <c r="CD197" s="337"/>
      <c r="CE197" s="337"/>
      <c r="CF197" s="337"/>
      <c r="CG197" s="337"/>
      <c r="CH197" s="337"/>
      <c r="CI197" s="337"/>
      <c r="CJ197" s="337"/>
      <c r="CK197" s="337"/>
      <c r="CL197" s="337"/>
      <c r="CM197" s="337"/>
      <c r="CN197" s="337"/>
      <c r="CO197" s="337"/>
      <c r="CP197" s="337"/>
    </row>
    <row r="198" spans="1:94" ht="15.75" customHeight="1">
      <c r="A198" s="313"/>
      <c r="B198" s="313"/>
      <c r="C198" s="313"/>
      <c r="D198" s="313"/>
      <c r="E198" s="313"/>
      <c r="F198" s="313"/>
      <c r="G198" s="313"/>
      <c r="H198" s="313"/>
      <c r="I198" s="313"/>
      <c r="J198" s="313"/>
      <c r="K198" s="313"/>
      <c r="L198" s="313"/>
      <c r="M198" s="313"/>
      <c r="N198" s="313"/>
      <c r="O198" s="313"/>
      <c r="P198" s="313"/>
      <c r="Q198" s="313"/>
      <c r="R198" s="313"/>
      <c r="S198" s="313"/>
      <c r="T198" s="313"/>
      <c r="U198" s="313"/>
      <c r="V198" s="313"/>
      <c r="W198" s="313"/>
      <c r="X198" s="313"/>
      <c r="Y198" s="455"/>
      <c r="Z198" s="313"/>
      <c r="AA198" s="313"/>
      <c r="AB198" s="313"/>
      <c r="AC198" s="313"/>
      <c r="AD198" s="313"/>
      <c r="AE198" s="313"/>
      <c r="AF198" s="313"/>
      <c r="AG198" s="455"/>
      <c r="AH198" s="176"/>
      <c r="AI198" s="176"/>
      <c r="AJ198" s="490"/>
      <c r="AK198" s="176"/>
      <c r="AL198" s="176"/>
      <c r="AM198" s="176"/>
      <c r="AN198" s="176"/>
      <c r="AO198" s="176"/>
      <c r="AP198" s="176"/>
      <c r="AQ198" s="176"/>
      <c r="AR198" s="176"/>
      <c r="AS198" s="176"/>
      <c r="AT198" s="176"/>
      <c r="AU198" s="458"/>
      <c r="AV198" s="176"/>
      <c r="AW198" s="176"/>
      <c r="AX198" s="973"/>
      <c r="AY198" s="522"/>
      <c r="AZ198" s="522"/>
      <c r="BA198" s="522"/>
      <c r="BB198" s="522"/>
      <c r="BC198" s="522"/>
      <c r="BD198" s="997"/>
      <c r="BE198" s="997"/>
      <c r="BF198" s="975"/>
      <c r="BG198" s="975"/>
      <c r="BH198" s="975"/>
      <c r="BI198" s="337"/>
      <c r="BJ198" s="337"/>
      <c r="BK198" s="337"/>
      <c r="BL198" s="337"/>
      <c r="BM198" s="337"/>
      <c r="BN198" s="337"/>
      <c r="BO198" s="337"/>
      <c r="BP198" s="337"/>
      <c r="BQ198" s="337"/>
      <c r="BR198" s="337"/>
      <c r="BS198" s="337"/>
      <c r="BT198" s="337"/>
      <c r="BU198" s="337"/>
      <c r="BV198" s="337"/>
      <c r="BW198" s="337"/>
      <c r="BX198" s="337"/>
      <c r="BY198" s="337"/>
      <c r="BZ198" s="337"/>
      <c r="CA198" s="337"/>
      <c r="CB198" s="337"/>
      <c r="CC198" s="337"/>
      <c r="CD198" s="337"/>
      <c r="CE198" s="337"/>
      <c r="CF198" s="337"/>
      <c r="CG198" s="337"/>
      <c r="CH198" s="337"/>
      <c r="CI198" s="337"/>
      <c r="CJ198" s="337"/>
      <c r="CK198" s="337"/>
      <c r="CL198" s="337"/>
      <c r="CM198" s="337"/>
      <c r="CN198" s="337"/>
      <c r="CO198" s="337"/>
      <c r="CP198" s="337"/>
    </row>
    <row r="199" spans="1:94" ht="15.75" customHeight="1">
      <c r="A199" s="313"/>
      <c r="B199" s="313"/>
      <c r="C199" s="313"/>
      <c r="D199" s="313"/>
      <c r="E199" s="313"/>
      <c r="F199" s="313"/>
      <c r="G199" s="313"/>
      <c r="H199" s="313"/>
      <c r="I199" s="313"/>
      <c r="J199" s="313"/>
      <c r="K199" s="313"/>
      <c r="L199" s="313"/>
      <c r="M199" s="313"/>
      <c r="N199" s="313"/>
      <c r="O199" s="313"/>
      <c r="P199" s="313"/>
      <c r="Q199" s="313"/>
      <c r="R199" s="313"/>
      <c r="S199" s="313"/>
      <c r="T199" s="313"/>
      <c r="U199" s="313"/>
      <c r="V199" s="313"/>
      <c r="W199" s="313"/>
      <c r="X199" s="313"/>
      <c r="Y199" s="455"/>
      <c r="Z199" s="313"/>
      <c r="AA199" s="313"/>
      <c r="AB199" s="313"/>
      <c r="AC199" s="313"/>
      <c r="AD199" s="313"/>
      <c r="AE199" s="313"/>
      <c r="AF199" s="995"/>
      <c r="AG199" s="313"/>
      <c r="AH199" s="176"/>
      <c r="AI199" s="176"/>
      <c r="AJ199" s="490"/>
      <c r="AK199" s="176"/>
      <c r="AL199" s="176"/>
      <c r="AM199" s="176"/>
      <c r="AN199" s="176"/>
      <c r="AO199" s="176"/>
      <c r="AP199" s="176"/>
      <c r="AQ199" s="176"/>
      <c r="AR199" s="176"/>
      <c r="AS199" s="176"/>
      <c r="AT199" s="176"/>
      <c r="AU199" s="458"/>
      <c r="AV199" s="176"/>
      <c r="AW199" s="176"/>
      <c r="AX199" s="973"/>
      <c r="AY199" s="522"/>
      <c r="AZ199" s="522"/>
      <c r="BA199" s="522"/>
      <c r="BB199" s="522"/>
      <c r="BC199" s="522"/>
      <c r="BD199" s="997"/>
      <c r="BE199" s="997"/>
      <c r="BF199" s="975"/>
      <c r="BG199" s="975"/>
      <c r="BH199" s="975"/>
      <c r="BI199" s="337"/>
      <c r="BJ199" s="337"/>
      <c r="BK199" s="337"/>
      <c r="BL199" s="337"/>
      <c r="BM199" s="337"/>
      <c r="BN199" s="337"/>
      <c r="BO199" s="337"/>
      <c r="BP199" s="337"/>
      <c r="BQ199" s="337"/>
      <c r="BR199" s="337"/>
      <c r="BS199" s="337"/>
      <c r="BT199" s="337"/>
      <c r="BU199" s="337"/>
      <c r="BV199" s="337"/>
      <c r="BW199" s="337"/>
      <c r="BX199" s="337"/>
      <c r="BY199" s="337"/>
      <c r="BZ199" s="337"/>
      <c r="CA199" s="337"/>
      <c r="CB199" s="337"/>
      <c r="CC199" s="337"/>
      <c r="CD199" s="337"/>
      <c r="CE199" s="337"/>
      <c r="CF199" s="337"/>
      <c r="CG199" s="337"/>
      <c r="CH199" s="337"/>
      <c r="CI199" s="337"/>
      <c r="CJ199" s="337"/>
      <c r="CK199" s="337"/>
      <c r="CL199" s="337"/>
      <c r="CM199" s="337"/>
      <c r="CN199" s="337"/>
      <c r="CO199" s="337"/>
      <c r="CP199" s="337"/>
    </row>
    <row r="200" spans="1:94" ht="15.75" customHeight="1">
      <c r="A200" s="313"/>
      <c r="B200" s="313"/>
      <c r="C200" s="313"/>
      <c r="D200" s="313"/>
      <c r="E200" s="313"/>
      <c r="F200" s="313"/>
      <c r="G200" s="313"/>
      <c r="H200" s="313"/>
      <c r="I200" s="313"/>
      <c r="J200" s="313"/>
      <c r="K200" s="313"/>
      <c r="L200" s="313"/>
      <c r="M200" s="313"/>
      <c r="N200" s="313"/>
      <c r="O200" s="313"/>
      <c r="P200" s="313"/>
      <c r="Q200" s="313"/>
      <c r="R200" s="313"/>
      <c r="S200" s="313"/>
      <c r="T200" s="313"/>
      <c r="U200" s="313"/>
      <c r="V200" s="313"/>
      <c r="W200" s="313"/>
      <c r="X200" s="313"/>
      <c r="Y200" s="455"/>
      <c r="Z200" s="313"/>
      <c r="AA200" s="313"/>
      <c r="AB200" s="313"/>
      <c r="AC200" s="313"/>
      <c r="AD200" s="313"/>
      <c r="AE200" s="313"/>
      <c r="AF200" s="313"/>
      <c r="AG200" s="313"/>
      <c r="AH200" s="176"/>
      <c r="AI200" s="176"/>
      <c r="AJ200" s="490"/>
      <c r="AK200" s="176"/>
      <c r="AL200" s="176"/>
      <c r="AM200" s="176"/>
      <c r="AN200" s="176"/>
      <c r="AO200" s="176"/>
      <c r="AP200" s="176"/>
      <c r="AQ200" s="176"/>
      <c r="AR200" s="176"/>
      <c r="AS200" s="176"/>
      <c r="AT200" s="176"/>
      <c r="AU200" s="458"/>
      <c r="AV200" s="176"/>
      <c r="AW200" s="176"/>
      <c r="AX200" s="973"/>
      <c r="AY200" s="522"/>
      <c r="AZ200" s="522"/>
      <c r="BA200" s="522"/>
      <c r="BB200" s="522"/>
      <c r="BC200" s="522"/>
      <c r="BD200" s="997"/>
      <c r="BE200" s="997"/>
      <c r="BF200" s="975"/>
      <c r="BG200" s="975"/>
      <c r="BH200" s="975"/>
      <c r="BI200" s="337"/>
      <c r="BJ200" s="337"/>
      <c r="BK200" s="337"/>
      <c r="BL200" s="337"/>
      <c r="BM200" s="337"/>
      <c r="BN200" s="337"/>
      <c r="BO200" s="337"/>
      <c r="BP200" s="337"/>
      <c r="BQ200" s="337"/>
      <c r="BR200" s="337"/>
      <c r="BS200" s="337"/>
      <c r="BT200" s="337"/>
      <c r="BU200" s="337"/>
      <c r="BV200" s="337"/>
      <c r="BW200" s="337"/>
      <c r="BX200" s="337"/>
      <c r="BY200" s="337"/>
      <c r="BZ200" s="337"/>
      <c r="CA200" s="337"/>
      <c r="CB200" s="337"/>
      <c r="CC200" s="337"/>
      <c r="CD200" s="337"/>
      <c r="CE200" s="337"/>
      <c r="CF200" s="337"/>
      <c r="CG200" s="337"/>
      <c r="CH200" s="337"/>
      <c r="CI200" s="337"/>
      <c r="CJ200" s="337"/>
      <c r="CK200" s="337"/>
      <c r="CL200" s="337"/>
      <c r="CM200" s="337"/>
      <c r="CN200" s="337"/>
      <c r="CO200" s="337"/>
      <c r="CP200" s="337"/>
    </row>
    <row r="201" spans="1:94" ht="15.75" customHeight="1">
      <c r="A201" s="313"/>
      <c r="B201" s="313"/>
      <c r="C201" s="313"/>
      <c r="D201" s="313"/>
      <c r="E201" s="313"/>
      <c r="F201" s="313"/>
      <c r="G201" s="313"/>
      <c r="H201" s="313"/>
      <c r="I201" s="313"/>
      <c r="J201" s="313"/>
      <c r="K201" s="313"/>
      <c r="L201" s="313"/>
      <c r="M201" s="313"/>
      <c r="N201" s="313"/>
      <c r="O201" s="313"/>
      <c r="P201" s="313"/>
      <c r="Q201" s="313"/>
      <c r="R201" s="313"/>
      <c r="S201" s="313"/>
      <c r="T201" s="313"/>
      <c r="U201" s="313"/>
      <c r="V201" s="313"/>
      <c r="W201" s="313"/>
      <c r="X201" s="313"/>
      <c r="Y201" s="455"/>
      <c r="Z201" s="313"/>
      <c r="AA201" s="313"/>
      <c r="AB201" s="313"/>
      <c r="AC201" s="313"/>
      <c r="AD201" s="313"/>
      <c r="AE201" s="313"/>
      <c r="AF201" s="313"/>
      <c r="AG201" s="313"/>
      <c r="AH201" s="176"/>
      <c r="AI201" s="176"/>
      <c r="AJ201" s="490"/>
      <c r="AK201" s="176"/>
      <c r="AL201" s="176"/>
      <c r="AM201" s="176"/>
      <c r="AN201" s="176"/>
      <c r="AO201" s="176"/>
      <c r="AP201" s="176"/>
      <c r="AQ201" s="176"/>
      <c r="AR201" s="176"/>
      <c r="AS201" s="176"/>
      <c r="AT201" s="176"/>
      <c r="AU201" s="458"/>
      <c r="AV201" s="176"/>
      <c r="AW201" s="176"/>
      <c r="AX201" s="973"/>
      <c r="AY201" s="522"/>
      <c r="AZ201" s="522"/>
      <c r="BA201" s="522"/>
      <c r="BB201" s="522"/>
      <c r="BC201" s="522"/>
      <c r="BD201" s="997"/>
      <c r="BE201" s="997"/>
      <c r="BF201" s="975"/>
      <c r="BG201" s="975"/>
      <c r="BH201" s="975"/>
      <c r="BI201" s="337"/>
      <c r="BJ201" s="337"/>
      <c r="BK201" s="337"/>
      <c r="BL201" s="337"/>
      <c r="BM201" s="337"/>
      <c r="BN201" s="337"/>
      <c r="BO201" s="337"/>
      <c r="BP201" s="337"/>
      <c r="BQ201" s="337"/>
      <c r="BR201" s="337"/>
      <c r="BS201" s="337"/>
      <c r="BT201" s="337"/>
      <c r="BU201" s="337"/>
      <c r="BV201" s="337"/>
      <c r="BW201" s="337"/>
      <c r="BX201" s="337"/>
      <c r="BY201" s="337"/>
      <c r="BZ201" s="337"/>
      <c r="CA201" s="337"/>
      <c r="CB201" s="337"/>
      <c r="CC201" s="337"/>
      <c r="CD201" s="337"/>
      <c r="CE201" s="337"/>
      <c r="CF201" s="337"/>
      <c r="CG201" s="337"/>
      <c r="CH201" s="337"/>
      <c r="CI201" s="337"/>
      <c r="CJ201" s="337"/>
      <c r="CK201" s="337"/>
      <c r="CL201" s="337"/>
      <c r="CM201" s="337"/>
      <c r="CN201" s="337"/>
      <c r="CO201" s="337"/>
      <c r="CP201" s="337"/>
    </row>
    <row r="202" spans="1:94" ht="15.75" customHeight="1">
      <c r="A202" s="991"/>
      <c r="B202" s="975"/>
      <c r="C202" s="975"/>
      <c r="D202" s="975"/>
      <c r="E202" s="975"/>
      <c r="F202" s="975"/>
      <c r="G202" s="992"/>
      <c r="H202" s="975"/>
      <c r="I202" s="975"/>
      <c r="J202" s="975"/>
      <c r="K202" s="975"/>
      <c r="L202" s="975"/>
      <c r="M202" s="975"/>
      <c r="N202" s="975"/>
      <c r="O202" s="975"/>
      <c r="P202" s="975"/>
      <c r="Q202" s="975"/>
      <c r="R202" s="975"/>
      <c r="S202" s="975"/>
      <c r="T202" s="975"/>
      <c r="U202" s="975"/>
      <c r="V202" s="975"/>
      <c r="W202" s="975"/>
      <c r="X202" s="975"/>
      <c r="Y202" s="975"/>
      <c r="Z202" s="975"/>
      <c r="AA202" s="975"/>
      <c r="AB202" s="975"/>
      <c r="AC202" s="975"/>
      <c r="AD202" s="975"/>
      <c r="AE202" s="975"/>
      <c r="AF202" s="975"/>
      <c r="AG202" s="975"/>
      <c r="AH202" s="975"/>
      <c r="AI202" s="975"/>
      <c r="AJ202" s="975"/>
      <c r="AK202" s="975"/>
      <c r="AL202" s="975"/>
      <c r="AM202" s="975"/>
      <c r="AN202" s="975"/>
      <c r="AO202" s="975"/>
      <c r="AP202" s="975"/>
      <c r="AQ202" s="975"/>
      <c r="AR202" s="975"/>
      <c r="AS202" s="975"/>
      <c r="AT202" s="975"/>
      <c r="AU202" s="975"/>
      <c r="AV202" s="975"/>
      <c r="AW202" s="975"/>
      <c r="AX202" s="975"/>
      <c r="AY202" s="975"/>
      <c r="AZ202" s="975"/>
      <c r="BA202" s="975"/>
      <c r="BB202" s="975"/>
      <c r="BC202" s="975"/>
      <c r="BD202" s="975"/>
      <c r="BE202" s="975"/>
      <c r="BF202" s="975"/>
      <c r="BG202" s="975"/>
      <c r="BH202" s="975"/>
      <c r="BI202" s="337"/>
      <c r="BJ202" s="337"/>
      <c r="BK202" s="337"/>
      <c r="BL202" s="337"/>
      <c r="BM202" s="337"/>
      <c r="BN202" s="337"/>
      <c r="BO202" s="337"/>
      <c r="BP202" s="337"/>
      <c r="BQ202" s="337"/>
      <c r="BR202" s="337"/>
      <c r="BS202" s="337"/>
      <c r="BT202" s="337"/>
      <c r="BU202" s="337"/>
      <c r="BV202" s="337"/>
      <c r="BW202" s="337"/>
      <c r="BX202" s="337"/>
      <c r="BY202" s="337"/>
      <c r="BZ202" s="337"/>
      <c r="CA202" s="337"/>
      <c r="CB202" s="337"/>
      <c r="CC202" s="337"/>
      <c r="CD202" s="337"/>
      <c r="CE202" s="337"/>
      <c r="CF202" s="337"/>
      <c r="CG202" s="337"/>
      <c r="CH202" s="337"/>
      <c r="CI202" s="337"/>
      <c r="CJ202" s="337"/>
      <c r="CK202" s="337"/>
      <c r="CL202" s="337"/>
      <c r="CM202" s="337"/>
      <c r="CN202" s="337"/>
      <c r="CO202" s="337"/>
      <c r="CP202" s="337"/>
    </row>
    <row r="203" spans="1:94" ht="15.75" customHeight="1">
      <c r="A203" s="313"/>
      <c r="B203" s="313"/>
      <c r="C203" s="313"/>
      <c r="D203" s="313"/>
      <c r="E203" s="313"/>
      <c r="F203" s="313"/>
      <c r="G203" s="313"/>
      <c r="H203" s="313"/>
      <c r="I203" s="313"/>
      <c r="J203" s="313"/>
      <c r="K203" s="313"/>
      <c r="L203" s="313"/>
      <c r="M203" s="313"/>
      <c r="N203" s="313"/>
      <c r="O203" s="313"/>
      <c r="P203" s="313"/>
      <c r="Q203" s="313"/>
      <c r="R203" s="313"/>
      <c r="S203" s="313"/>
      <c r="T203" s="313"/>
      <c r="U203" s="313"/>
      <c r="V203" s="313"/>
      <c r="W203" s="313"/>
      <c r="X203" s="313"/>
      <c r="Y203" s="455"/>
      <c r="Z203" s="313"/>
      <c r="AA203" s="313"/>
      <c r="AB203" s="313"/>
      <c r="AC203" s="313"/>
      <c r="AD203" s="313"/>
      <c r="AE203" s="313"/>
      <c r="AF203" s="995"/>
      <c r="AG203" s="313"/>
      <c r="AH203" s="176"/>
      <c r="AI203" s="176"/>
      <c r="AJ203" s="490"/>
      <c r="AK203" s="176"/>
      <c r="AL203" s="176"/>
      <c r="AM203" s="176"/>
      <c r="AN203" s="176"/>
      <c r="AO203" s="176"/>
      <c r="AP203" s="176"/>
      <c r="AQ203" s="176"/>
      <c r="AR203" s="176"/>
      <c r="AS203" s="176"/>
      <c r="AT203" s="176"/>
      <c r="AU203" s="458"/>
      <c r="AV203" s="176"/>
      <c r="AW203" s="176"/>
      <c r="AX203" s="973"/>
      <c r="AY203" s="522"/>
      <c r="AZ203" s="522"/>
      <c r="BA203" s="522"/>
      <c r="BB203" s="522"/>
      <c r="BC203" s="522"/>
      <c r="BD203" s="973"/>
      <c r="BE203" s="973"/>
      <c r="BF203" s="973"/>
      <c r="BG203" s="973"/>
      <c r="BH203" s="975"/>
      <c r="BI203" s="337"/>
      <c r="BJ203" s="337"/>
      <c r="BK203" s="337"/>
      <c r="BL203" s="337"/>
      <c r="BM203" s="337"/>
      <c r="BN203" s="337"/>
      <c r="BO203" s="337"/>
      <c r="BP203" s="337"/>
      <c r="BQ203" s="337"/>
      <c r="BR203" s="337"/>
      <c r="BS203" s="337"/>
      <c r="BT203" s="337"/>
      <c r="BU203" s="337"/>
      <c r="BV203" s="337"/>
      <c r="BW203" s="337"/>
      <c r="BX203" s="337"/>
      <c r="BY203" s="337"/>
      <c r="BZ203" s="337"/>
      <c r="CA203" s="337"/>
      <c r="CB203" s="337"/>
      <c r="CC203" s="337"/>
      <c r="CD203" s="337"/>
      <c r="CE203" s="337"/>
      <c r="CF203" s="337"/>
      <c r="CG203" s="337"/>
      <c r="CH203" s="337"/>
      <c r="CI203" s="337"/>
      <c r="CJ203" s="337"/>
      <c r="CK203" s="337"/>
      <c r="CL203" s="337"/>
      <c r="CM203" s="337"/>
      <c r="CN203" s="337"/>
      <c r="CO203" s="337"/>
      <c r="CP203" s="337"/>
    </row>
    <row r="204" spans="1:94" ht="15.75" customHeight="1">
      <c r="A204" s="313"/>
      <c r="B204" s="313"/>
      <c r="C204" s="313"/>
      <c r="D204" s="313"/>
      <c r="E204" s="313"/>
      <c r="F204" s="313"/>
      <c r="G204" s="313"/>
      <c r="H204" s="313"/>
      <c r="I204" s="313"/>
      <c r="J204" s="313"/>
      <c r="K204" s="313"/>
      <c r="L204" s="313"/>
      <c r="M204" s="313"/>
      <c r="N204" s="313"/>
      <c r="O204" s="313"/>
      <c r="P204" s="313"/>
      <c r="Q204" s="313"/>
      <c r="R204" s="313"/>
      <c r="S204" s="313"/>
      <c r="T204" s="313"/>
      <c r="U204" s="313"/>
      <c r="V204" s="313"/>
      <c r="W204" s="313"/>
      <c r="X204" s="313"/>
      <c r="Y204" s="455"/>
      <c r="Z204" s="313"/>
      <c r="AA204" s="313"/>
      <c r="AB204" s="313"/>
      <c r="AC204" s="313"/>
      <c r="AD204" s="313"/>
      <c r="AE204" s="313"/>
      <c r="AF204" s="313"/>
      <c r="AG204" s="489"/>
      <c r="AH204" s="176"/>
      <c r="AI204" s="176"/>
      <c r="AJ204" s="490"/>
      <c r="AK204" s="176"/>
      <c r="AL204" s="176"/>
      <c r="AM204" s="176"/>
      <c r="AN204" s="176"/>
      <c r="AO204" s="176"/>
      <c r="AP204" s="176"/>
      <c r="AQ204" s="176"/>
      <c r="AR204" s="176"/>
      <c r="AS204" s="176"/>
      <c r="AT204" s="176"/>
      <c r="AU204" s="458"/>
      <c r="AV204" s="176"/>
      <c r="AW204" s="176"/>
      <c r="AX204" s="973"/>
      <c r="AY204" s="522"/>
      <c r="AZ204" s="522"/>
      <c r="BA204" s="522"/>
      <c r="BB204" s="522"/>
      <c r="BC204" s="522"/>
      <c r="BD204" s="973"/>
      <c r="BE204" s="973"/>
      <c r="BF204" s="973"/>
      <c r="BG204" s="973"/>
      <c r="BH204" s="975"/>
      <c r="BI204" s="337"/>
      <c r="BJ204" s="337"/>
      <c r="BK204" s="337"/>
      <c r="BL204" s="337"/>
      <c r="BM204" s="337"/>
      <c r="BN204" s="337"/>
      <c r="BO204" s="337"/>
      <c r="BP204" s="337"/>
      <c r="BQ204" s="337"/>
      <c r="BR204" s="337"/>
      <c r="BS204" s="337"/>
      <c r="BT204" s="337"/>
      <c r="BU204" s="337"/>
      <c r="BV204" s="337"/>
      <c r="BW204" s="337"/>
      <c r="BX204" s="337"/>
      <c r="BY204" s="337"/>
      <c r="BZ204" s="337"/>
      <c r="CA204" s="337"/>
      <c r="CB204" s="337"/>
      <c r="CC204" s="337"/>
      <c r="CD204" s="337"/>
      <c r="CE204" s="337"/>
      <c r="CF204" s="337"/>
      <c r="CG204" s="337"/>
      <c r="CH204" s="337"/>
      <c r="CI204" s="337"/>
      <c r="CJ204" s="337"/>
      <c r="CK204" s="337"/>
      <c r="CL204" s="337"/>
      <c r="CM204" s="337"/>
      <c r="CN204" s="337"/>
      <c r="CO204" s="337"/>
      <c r="CP204" s="337"/>
    </row>
    <row r="205" spans="1:94" ht="15.75" customHeight="1">
      <c r="A205" s="176"/>
      <c r="B205" s="313"/>
      <c r="C205" s="313"/>
      <c r="D205" s="313"/>
      <c r="E205" s="313"/>
      <c r="F205" s="313"/>
      <c r="G205" s="313"/>
      <c r="H205" s="313"/>
      <c r="I205" s="313"/>
      <c r="J205" s="313"/>
      <c r="K205" s="313"/>
      <c r="L205" s="313"/>
      <c r="M205" s="313"/>
      <c r="N205" s="313"/>
      <c r="O205" s="313"/>
      <c r="P205" s="313"/>
      <c r="Q205" s="313"/>
      <c r="R205" s="313"/>
      <c r="S205" s="313"/>
      <c r="T205" s="313"/>
      <c r="U205" s="313"/>
      <c r="V205" s="313"/>
      <c r="W205" s="313"/>
      <c r="X205" s="313"/>
      <c r="Y205" s="455"/>
      <c r="Z205" s="313"/>
      <c r="AA205" s="313"/>
      <c r="AB205" s="313"/>
      <c r="AC205" s="313"/>
      <c r="AD205" s="313"/>
      <c r="AE205" s="313"/>
      <c r="AF205" s="313"/>
      <c r="AG205" s="313"/>
      <c r="AH205" s="176"/>
      <c r="AI205" s="176"/>
      <c r="AJ205" s="490"/>
      <c r="AK205" s="176"/>
      <c r="AL205" s="176"/>
      <c r="AM205" s="176"/>
      <c r="AN205" s="176"/>
      <c r="AO205" s="176"/>
      <c r="AP205" s="176"/>
      <c r="AQ205" s="176"/>
      <c r="AR205" s="176"/>
      <c r="AS205" s="176"/>
      <c r="AT205" s="176"/>
      <c r="AU205" s="458"/>
      <c r="AV205" s="176"/>
      <c r="AW205" s="176"/>
      <c r="AX205" s="973"/>
      <c r="AY205" s="522"/>
      <c r="AZ205" s="522"/>
      <c r="BA205" s="522"/>
      <c r="BB205" s="522"/>
      <c r="BC205" s="522"/>
      <c r="BD205" s="973"/>
      <c r="BE205" s="975"/>
      <c r="BF205" s="975"/>
      <c r="BG205" s="975"/>
      <c r="BH205" s="975"/>
      <c r="BI205" s="337"/>
      <c r="BJ205" s="337"/>
      <c r="BK205" s="337"/>
      <c r="BL205" s="337"/>
      <c r="BM205" s="337"/>
      <c r="BN205" s="337"/>
      <c r="BO205" s="337"/>
      <c r="BP205" s="337"/>
      <c r="BQ205" s="337"/>
      <c r="BR205" s="337"/>
      <c r="BS205" s="337"/>
      <c r="BT205" s="337"/>
      <c r="BU205" s="337"/>
      <c r="BV205" s="337"/>
      <c r="BW205" s="337"/>
      <c r="BX205" s="337"/>
      <c r="BY205" s="337"/>
      <c r="BZ205" s="337"/>
      <c r="CA205" s="337"/>
      <c r="CB205" s="337"/>
      <c r="CC205" s="337"/>
      <c r="CD205" s="337"/>
      <c r="CE205" s="337"/>
      <c r="CF205" s="337"/>
      <c r="CG205" s="337"/>
      <c r="CH205" s="337"/>
      <c r="CI205" s="337"/>
      <c r="CJ205" s="337"/>
      <c r="CK205" s="337"/>
      <c r="CL205" s="337"/>
      <c r="CM205" s="337"/>
      <c r="CN205" s="337"/>
      <c r="CO205" s="337"/>
      <c r="CP205" s="337"/>
    </row>
    <row r="206" spans="1:94" ht="15.75" customHeight="1">
      <c r="A206" s="176"/>
      <c r="B206" s="176"/>
      <c r="C206" s="176"/>
      <c r="D206" s="176"/>
      <c r="E206" s="176"/>
      <c r="F206" s="176"/>
      <c r="G206" s="176"/>
      <c r="H206" s="176"/>
      <c r="I206" s="176"/>
      <c r="J206" s="176"/>
      <c r="K206" s="176"/>
      <c r="L206" s="176"/>
      <c r="M206" s="176"/>
      <c r="N206" s="176"/>
      <c r="O206" s="176"/>
      <c r="P206" s="176"/>
      <c r="Q206" s="176"/>
      <c r="R206" s="176"/>
      <c r="S206" s="176"/>
      <c r="T206" s="176"/>
      <c r="U206" s="176"/>
      <c r="V206" s="176"/>
      <c r="W206" s="176"/>
      <c r="X206" s="176"/>
      <c r="Y206" s="488"/>
      <c r="Z206" s="176"/>
      <c r="AA206" s="176"/>
      <c r="AB206" s="176"/>
      <c r="AC206" s="176"/>
      <c r="AD206" s="176"/>
      <c r="AE206" s="176"/>
      <c r="AF206" s="176"/>
      <c r="AG206" s="998"/>
      <c r="AH206" s="176"/>
      <c r="AI206" s="176"/>
      <c r="AJ206" s="490"/>
      <c r="AK206" s="176"/>
      <c r="AL206" s="176"/>
      <c r="AM206" s="176"/>
      <c r="AN206" s="176"/>
      <c r="AO206" s="176"/>
      <c r="AP206" s="176"/>
      <c r="AQ206" s="176"/>
      <c r="AR206" s="176"/>
      <c r="AS206" s="176"/>
      <c r="AT206" s="176"/>
      <c r="AU206" s="458"/>
      <c r="AV206" s="176"/>
      <c r="AW206" s="176"/>
      <c r="AX206" s="973"/>
      <c r="AY206" s="522"/>
      <c r="AZ206" s="522"/>
      <c r="BA206" s="522"/>
      <c r="BB206" s="522"/>
      <c r="BC206" s="522"/>
      <c r="BD206" s="973"/>
      <c r="BE206" s="975"/>
      <c r="BF206" s="975"/>
      <c r="BG206" s="975"/>
      <c r="BH206" s="975"/>
      <c r="BI206" s="337"/>
      <c r="BJ206" s="337"/>
      <c r="BK206" s="337"/>
      <c r="BL206" s="337"/>
      <c r="BM206" s="337"/>
      <c r="BN206" s="337"/>
      <c r="BO206" s="337"/>
      <c r="BP206" s="337"/>
      <c r="BQ206" s="337"/>
      <c r="BR206" s="337"/>
      <c r="BS206" s="337"/>
      <c r="BT206" s="337"/>
      <c r="BU206" s="337"/>
      <c r="BV206" s="337"/>
      <c r="BW206" s="337"/>
      <c r="BX206" s="337"/>
      <c r="BY206" s="337"/>
      <c r="BZ206" s="337"/>
      <c r="CA206" s="337"/>
      <c r="CB206" s="337"/>
      <c r="CC206" s="337"/>
      <c r="CD206" s="337"/>
      <c r="CE206" s="337"/>
      <c r="CF206" s="337"/>
      <c r="CG206" s="337"/>
      <c r="CH206" s="337"/>
      <c r="CI206" s="337"/>
      <c r="CJ206" s="337"/>
      <c r="CK206" s="337"/>
      <c r="CL206" s="337"/>
      <c r="CM206" s="337"/>
      <c r="CN206" s="337"/>
      <c r="CO206" s="337"/>
      <c r="CP206" s="337"/>
    </row>
    <row r="207" spans="1:94" ht="15.75" customHeight="1">
      <c r="A207" s="176"/>
      <c r="B207" s="176"/>
      <c r="C207" s="176"/>
      <c r="D207" s="176"/>
      <c r="E207" s="176"/>
      <c r="F207" s="176"/>
      <c r="G207" s="176"/>
      <c r="H207" s="176"/>
      <c r="I207" s="176"/>
      <c r="J207" s="176"/>
      <c r="K207" s="176"/>
      <c r="L207" s="176"/>
      <c r="M207" s="176"/>
      <c r="N207" s="176"/>
      <c r="O207" s="176"/>
      <c r="P207" s="176"/>
      <c r="Q207" s="176"/>
      <c r="R207" s="176"/>
      <c r="S207" s="176"/>
      <c r="T207" s="176"/>
      <c r="U207" s="176"/>
      <c r="V207" s="176"/>
      <c r="W207" s="176"/>
      <c r="X207" s="176"/>
      <c r="Y207" s="488"/>
      <c r="Z207" s="176"/>
      <c r="AA207" s="176"/>
      <c r="AB207" s="176"/>
      <c r="AC207" s="176"/>
      <c r="AD207" s="176"/>
      <c r="AE207" s="176"/>
      <c r="AF207" s="176"/>
      <c r="AG207" s="488"/>
      <c r="AH207" s="176"/>
      <c r="AI207" s="176"/>
      <c r="AJ207" s="490"/>
      <c r="AK207" s="176"/>
      <c r="AL207" s="176"/>
      <c r="AM207" s="176"/>
      <c r="AN207" s="176"/>
      <c r="AO207" s="176"/>
      <c r="AP207" s="176"/>
      <c r="AQ207" s="176"/>
      <c r="AR207" s="176"/>
      <c r="AS207" s="176"/>
      <c r="AT207" s="176"/>
      <c r="AU207" s="458"/>
      <c r="AV207" s="176"/>
      <c r="AW207" s="176"/>
      <c r="AX207" s="973"/>
      <c r="AY207" s="522"/>
      <c r="AZ207" s="522"/>
      <c r="BA207" s="522"/>
      <c r="BB207" s="522"/>
      <c r="BC207" s="522"/>
      <c r="BD207" s="973"/>
      <c r="BE207" s="975"/>
      <c r="BF207" s="975"/>
      <c r="BG207" s="975"/>
      <c r="BH207" s="975"/>
      <c r="BI207" s="337"/>
      <c r="BJ207" s="337"/>
      <c r="BK207" s="337"/>
      <c r="BL207" s="337"/>
      <c r="BM207" s="337"/>
      <c r="BN207" s="337"/>
      <c r="BO207" s="337"/>
      <c r="BP207" s="337"/>
      <c r="BQ207" s="337"/>
      <c r="BR207" s="337"/>
      <c r="BS207" s="337"/>
      <c r="BT207" s="337"/>
      <c r="BU207" s="337"/>
      <c r="BV207" s="337"/>
      <c r="BW207" s="337"/>
      <c r="BX207" s="337"/>
      <c r="BY207" s="337"/>
      <c r="BZ207" s="337"/>
      <c r="CA207" s="337"/>
      <c r="CB207" s="337"/>
      <c r="CC207" s="337"/>
      <c r="CD207" s="337"/>
      <c r="CE207" s="337"/>
      <c r="CF207" s="337"/>
      <c r="CG207" s="337"/>
      <c r="CH207" s="337"/>
      <c r="CI207" s="337"/>
      <c r="CJ207" s="337"/>
      <c r="CK207" s="337"/>
      <c r="CL207" s="337"/>
      <c r="CM207" s="337"/>
      <c r="CN207" s="337"/>
      <c r="CO207" s="337"/>
      <c r="CP207" s="337"/>
    </row>
    <row r="208" spans="1:94" ht="15.75" customHeight="1">
      <c r="A208" s="176"/>
      <c r="B208" s="176"/>
      <c r="C208" s="176"/>
      <c r="D208" s="176"/>
      <c r="E208" s="176"/>
      <c r="F208" s="176"/>
      <c r="G208" s="176"/>
      <c r="H208" s="176"/>
      <c r="I208" s="176"/>
      <c r="J208" s="176"/>
      <c r="K208" s="176"/>
      <c r="L208" s="176"/>
      <c r="M208" s="176"/>
      <c r="N208" s="176"/>
      <c r="O208" s="176"/>
      <c r="P208" s="176"/>
      <c r="Q208" s="176"/>
      <c r="R208" s="176"/>
      <c r="S208" s="176"/>
      <c r="T208" s="176"/>
      <c r="U208" s="176"/>
      <c r="V208" s="176"/>
      <c r="W208" s="176"/>
      <c r="X208" s="176"/>
      <c r="Y208" s="488"/>
      <c r="Z208" s="176"/>
      <c r="AA208" s="176"/>
      <c r="AB208" s="176"/>
      <c r="AC208" s="176"/>
      <c r="AD208" s="176"/>
      <c r="AE208" s="176"/>
      <c r="AF208" s="176"/>
      <c r="AG208" s="741"/>
      <c r="AH208" s="176"/>
      <c r="AI208" s="176"/>
      <c r="AJ208" s="490"/>
      <c r="AK208" s="176"/>
      <c r="AL208" s="176"/>
      <c r="AM208" s="176"/>
      <c r="AN208" s="176"/>
      <c r="AO208" s="176"/>
      <c r="AP208" s="176"/>
      <c r="AQ208" s="176"/>
      <c r="AR208" s="176"/>
      <c r="AS208" s="176"/>
      <c r="AT208" s="176"/>
      <c r="AU208" s="458"/>
      <c r="AV208" s="176"/>
      <c r="AW208" s="176"/>
      <c r="AX208" s="973"/>
      <c r="AY208" s="522"/>
      <c r="AZ208" s="522"/>
      <c r="BA208" s="522"/>
      <c r="BB208" s="522"/>
      <c r="BC208" s="522"/>
      <c r="BD208" s="973"/>
      <c r="BE208" s="975"/>
      <c r="BF208" s="975"/>
      <c r="BG208" s="975"/>
      <c r="BH208" s="975"/>
      <c r="BI208" s="337"/>
      <c r="BJ208" s="337"/>
      <c r="BK208" s="337"/>
      <c r="BL208" s="337"/>
      <c r="BM208" s="337"/>
      <c r="BN208" s="337"/>
      <c r="BO208" s="337"/>
      <c r="BP208" s="337"/>
      <c r="BQ208" s="337"/>
      <c r="BR208" s="337"/>
      <c r="BS208" s="337"/>
      <c r="BT208" s="337"/>
      <c r="BU208" s="337"/>
      <c r="BV208" s="337"/>
      <c r="BW208" s="337"/>
      <c r="BX208" s="337"/>
      <c r="BY208" s="337"/>
      <c r="BZ208" s="337"/>
      <c r="CA208" s="337"/>
      <c r="CB208" s="337"/>
      <c r="CC208" s="337"/>
      <c r="CD208" s="337"/>
      <c r="CE208" s="337"/>
      <c r="CF208" s="337"/>
      <c r="CG208" s="337"/>
      <c r="CH208" s="337"/>
      <c r="CI208" s="337"/>
      <c r="CJ208" s="337"/>
      <c r="CK208" s="337"/>
      <c r="CL208" s="337"/>
      <c r="CM208" s="337"/>
      <c r="CN208" s="337"/>
      <c r="CO208" s="337"/>
      <c r="CP208" s="337"/>
    </row>
    <row r="209" spans="1:94" ht="15.75" customHeight="1">
      <c r="A209" s="176"/>
      <c r="B209" s="176"/>
      <c r="C209" s="176"/>
      <c r="D209" s="176"/>
      <c r="E209" s="176"/>
      <c r="F209" s="176"/>
      <c r="G209" s="176"/>
      <c r="H209" s="176"/>
      <c r="I209" s="176"/>
      <c r="J209" s="176"/>
      <c r="K209" s="176"/>
      <c r="L209" s="176"/>
      <c r="M209" s="176"/>
      <c r="N209" s="176"/>
      <c r="O209" s="176"/>
      <c r="P209" s="176"/>
      <c r="Q209" s="176"/>
      <c r="R209" s="176"/>
      <c r="S209" s="176"/>
      <c r="T209" s="176"/>
      <c r="U209" s="176"/>
      <c r="V209" s="176"/>
      <c r="W209" s="176"/>
      <c r="X209" s="176"/>
      <c r="Y209" s="488"/>
      <c r="Z209" s="176"/>
      <c r="AA209" s="176"/>
      <c r="AB209" s="176"/>
      <c r="AC209" s="176"/>
      <c r="AD209" s="176"/>
      <c r="AE209" s="176"/>
      <c r="AF209" s="176"/>
      <c r="AG209" s="488"/>
      <c r="AH209" s="176"/>
      <c r="AI209" s="176"/>
      <c r="AJ209" s="490"/>
      <c r="AK209" s="176"/>
      <c r="AL209" s="176"/>
      <c r="AM209" s="176"/>
      <c r="AN209" s="176"/>
      <c r="AO209" s="176"/>
      <c r="AP209" s="176"/>
      <c r="AQ209" s="176"/>
      <c r="AR209" s="176"/>
      <c r="AS209" s="176"/>
      <c r="AT209" s="176"/>
      <c r="AU209" s="458"/>
      <c r="AV209" s="176"/>
      <c r="AW209" s="176"/>
      <c r="AX209" s="973"/>
      <c r="AY209" s="522"/>
      <c r="AZ209" s="522"/>
      <c r="BA209" s="522"/>
      <c r="BB209" s="522"/>
      <c r="BC209" s="522"/>
      <c r="BD209" s="973"/>
      <c r="BE209" s="975"/>
      <c r="BF209" s="975"/>
      <c r="BG209" s="975"/>
      <c r="BH209" s="975"/>
      <c r="BI209" s="337"/>
      <c r="BJ209" s="337"/>
      <c r="BK209" s="337"/>
      <c r="BL209" s="337"/>
      <c r="BM209" s="337"/>
      <c r="BN209" s="337"/>
      <c r="BO209" s="337"/>
      <c r="BP209" s="337"/>
      <c r="BQ209" s="337"/>
      <c r="BR209" s="337"/>
      <c r="BS209" s="337"/>
      <c r="BT209" s="337"/>
      <c r="BU209" s="337"/>
      <c r="BV209" s="337"/>
      <c r="BW209" s="337"/>
      <c r="BX209" s="337"/>
      <c r="BY209" s="337"/>
      <c r="BZ209" s="337"/>
      <c r="CA209" s="337"/>
      <c r="CB209" s="337"/>
      <c r="CC209" s="337"/>
      <c r="CD209" s="337"/>
      <c r="CE209" s="337"/>
      <c r="CF209" s="337"/>
      <c r="CG209" s="337"/>
      <c r="CH209" s="337"/>
      <c r="CI209" s="337"/>
      <c r="CJ209" s="337"/>
      <c r="CK209" s="337"/>
      <c r="CL209" s="337"/>
      <c r="CM209" s="337"/>
      <c r="CN209" s="337"/>
      <c r="CO209" s="337"/>
      <c r="CP209" s="337"/>
    </row>
    <row r="210" spans="1:94" ht="15.75" customHeight="1">
      <c r="A210" s="176"/>
      <c r="B210" s="176"/>
      <c r="C210" s="176"/>
      <c r="D210" s="176"/>
      <c r="E210" s="176"/>
      <c r="F210" s="176"/>
      <c r="G210" s="176"/>
      <c r="H210" s="176"/>
      <c r="I210" s="176"/>
      <c r="J210" s="176"/>
      <c r="K210" s="176"/>
      <c r="L210" s="176"/>
      <c r="M210" s="176"/>
      <c r="N210" s="176"/>
      <c r="O210" s="176"/>
      <c r="P210" s="176"/>
      <c r="Q210" s="176"/>
      <c r="R210" s="176"/>
      <c r="S210" s="176"/>
      <c r="T210" s="176"/>
      <c r="U210" s="176"/>
      <c r="V210" s="176"/>
      <c r="W210" s="176"/>
      <c r="X210" s="176"/>
      <c r="Y210" s="488"/>
      <c r="Z210" s="176"/>
      <c r="AA210" s="176"/>
      <c r="AB210" s="176"/>
      <c r="AC210" s="176"/>
      <c r="AD210" s="176"/>
      <c r="AE210" s="176"/>
      <c r="AF210" s="176"/>
      <c r="AG210" s="176"/>
      <c r="AH210" s="176"/>
      <c r="AI210" s="176"/>
      <c r="AJ210" s="490"/>
      <c r="AK210" s="176"/>
      <c r="AL210" s="176"/>
      <c r="AM210" s="176"/>
      <c r="AN210" s="176"/>
      <c r="AO210" s="176"/>
      <c r="AP210" s="176"/>
      <c r="AQ210" s="176"/>
      <c r="AR210" s="176"/>
      <c r="AS210" s="176"/>
      <c r="AT210" s="176"/>
      <c r="AU210" s="458"/>
      <c r="AV210" s="176"/>
      <c r="AW210" s="176"/>
      <c r="AX210" s="973"/>
      <c r="AY210" s="522"/>
      <c r="AZ210" s="522"/>
      <c r="BA210" s="522"/>
      <c r="BB210" s="522"/>
      <c r="BC210" s="522"/>
      <c r="BD210" s="973"/>
      <c r="BE210" s="975"/>
      <c r="BF210" s="975"/>
      <c r="BG210" s="975"/>
      <c r="BH210" s="975"/>
      <c r="BI210" s="337"/>
      <c r="BJ210" s="337"/>
      <c r="BK210" s="337"/>
      <c r="BL210" s="337"/>
      <c r="BM210" s="337"/>
      <c r="BN210" s="337"/>
      <c r="BO210" s="337"/>
      <c r="BP210" s="337"/>
      <c r="BQ210" s="337"/>
      <c r="BR210" s="337"/>
      <c r="BS210" s="337"/>
      <c r="BT210" s="337"/>
      <c r="BU210" s="337"/>
      <c r="BV210" s="337"/>
      <c r="BW210" s="337"/>
      <c r="BX210" s="337"/>
      <c r="BY210" s="337"/>
      <c r="BZ210" s="337"/>
      <c r="CA210" s="337"/>
      <c r="CB210" s="337"/>
      <c r="CC210" s="337"/>
      <c r="CD210" s="337"/>
      <c r="CE210" s="337"/>
      <c r="CF210" s="337"/>
      <c r="CG210" s="337"/>
      <c r="CH210" s="337"/>
      <c r="CI210" s="337"/>
      <c r="CJ210" s="337"/>
      <c r="CK210" s="337"/>
      <c r="CL210" s="337"/>
      <c r="CM210" s="337"/>
      <c r="CN210" s="337"/>
      <c r="CO210" s="337"/>
      <c r="CP210" s="337"/>
    </row>
    <row r="211" spans="1:94" ht="15.75" customHeight="1">
      <c r="A211" s="176"/>
      <c r="B211" s="176"/>
      <c r="C211" s="176"/>
      <c r="D211" s="176"/>
      <c r="E211" s="176"/>
      <c r="F211" s="176"/>
      <c r="G211" s="176"/>
      <c r="H211" s="176"/>
      <c r="I211" s="176"/>
      <c r="J211" s="176"/>
      <c r="K211" s="176"/>
      <c r="L211" s="176"/>
      <c r="M211" s="176"/>
      <c r="N211" s="176"/>
      <c r="O211" s="176"/>
      <c r="P211" s="176"/>
      <c r="Q211" s="176"/>
      <c r="R211" s="176"/>
      <c r="S211" s="176"/>
      <c r="T211" s="176"/>
      <c r="U211" s="176"/>
      <c r="V211" s="176"/>
      <c r="W211" s="176"/>
      <c r="X211" s="176"/>
      <c r="Y211" s="488"/>
      <c r="Z211" s="176"/>
      <c r="AA211" s="176"/>
      <c r="AB211" s="176"/>
      <c r="AC211" s="176"/>
      <c r="AD211" s="176"/>
      <c r="AE211" s="176"/>
      <c r="AF211" s="176"/>
      <c r="AG211" s="176"/>
      <c r="AH211" s="176"/>
      <c r="AI211" s="176"/>
      <c r="AJ211" s="490"/>
      <c r="AK211" s="176"/>
      <c r="AL211" s="176"/>
      <c r="AM211" s="176"/>
      <c r="AN211" s="176"/>
      <c r="AO211" s="176"/>
      <c r="AP211" s="176"/>
      <c r="AQ211" s="176"/>
      <c r="AR211" s="176"/>
      <c r="AS211" s="176"/>
      <c r="AT211" s="176"/>
      <c r="AU211" s="458"/>
      <c r="AV211" s="176"/>
      <c r="AW211" s="176"/>
      <c r="AX211" s="973"/>
      <c r="AY211" s="522"/>
      <c r="AZ211" s="522"/>
      <c r="BA211" s="522"/>
      <c r="BB211" s="522"/>
      <c r="BC211" s="522"/>
      <c r="BD211" s="973"/>
      <c r="BE211" s="975"/>
      <c r="BF211" s="975"/>
      <c r="BG211" s="975"/>
      <c r="BH211" s="975"/>
      <c r="BI211" s="337"/>
      <c r="BJ211" s="337"/>
      <c r="BK211" s="337"/>
      <c r="BL211" s="337"/>
      <c r="BM211" s="337"/>
      <c r="BN211" s="337"/>
      <c r="BO211" s="337"/>
      <c r="BP211" s="337"/>
      <c r="BQ211" s="337"/>
      <c r="BR211" s="337"/>
      <c r="BS211" s="337"/>
      <c r="BT211" s="337"/>
      <c r="BU211" s="337"/>
      <c r="BV211" s="337"/>
      <c r="BW211" s="337"/>
      <c r="BX211" s="337"/>
      <c r="BY211" s="337"/>
      <c r="BZ211" s="337"/>
      <c r="CA211" s="337"/>
      <c r="CB211" s="337"/>
      <c r="CC211" s="337"/>
      <c r="CD211" s="337"/>
      <c r="CE211" s="337"/>
      <c r="CF211" s="337"/>
      <c r="CG211" s="337"/>
      <c r="CH211" s="337"/>
      <c r="CI211" s="337"/>
      <c r="CJ211" s="337"/>
      <c r="CK211" s="337"/>
      <c r="CL211" s="337"/>
      <c r="CM211" s="337"/>
      <c r="CN211" s="337"/>
      <c r="CO211" s="337"/>
      <c r="CP211" s="337"/>
    </row>
    <row r="212" spans="1:94" ht="15.75" customHeight="1">
      <c r="A212" s="176"/>
      <c r="B212" s="176"/>
      <c r="C212" s="176"/>
      <c r="D212" s="176"/>
      <c r="E212" s="176"/>
      <c r="F212" s="176"/>
      <c r="G212" s="176"/>
      <c r="H212" s="176"/>
      <c r="I212" s="176"/>
      <c r="J212" s="176"/>
      <c r="K212" s="176"/>
      <c r="L212" s="176"/>
      <c r="M212" s="176"/>
      <c r="N212" s="176"/>
      <c r="O212" s="176"/>
      <c r="P212" s="176"/>
      <c r="Q212" s="176"/>
      <c r="R212" s="176"/>
      <c r="S212" s="176"/>
      <c r="T212" s="176"/>
      <c r="U212" s="176"/>
      <c r="V212" s="176"/>
      <c r="W212" s="176"/>
      <c r="X212" s="176"/>
      <c r="Y212" s="488"/>
      <c r="Z212" s="176"/>
      <c r="AA212" s="176"/>
      <c r="AB212" s="176"/>
      <c r="AC212" s="176"/>
      <c r="AD212" s="176"/>
      <c r="AE212" s="176"/>
      <c r="AF212" s="176"/>
      <c r="AG212" s="176"/>
      <c r="AH212" s="176"/>
      <c r="AI212" s="176"/>
      <c r="AJ212" s="490"/>
      <c r="AK212" s="176"/>
      <c r="AL212" s="176"/>
      <c r="AM212" s="176"/>
      <c r="AN212" s="176"/>
      <c r="AO212" s="176"/>
      <c r="AP212" s="176"/>
      <c r="AQ212" s="176"/>
      <c r="AR212" s="176"/>
      <c r="AS212" s="176"/>
      <c r="AT212" s="176"/>
      <c r="AU212" s="458"/>
      <c r="AV212" s="176"/>
      <c r="AW212" s="176"/>
      <c r="AX212" s="973"/>
      <c r="AY212" s="522"/>
      <c r="AZ212" s="522"/>
      <c r="BA212" s="522"/>
      <c r="BB212" s="522"/>
      <c r="BC212" s="522"/>
      <c r="BD212" s="973"/>
      <c r="BE212" s="975"/>
      <c r="BF212" s="975"/>
      <c r="BG212" s="975"/>
      <c r="BH212" s="975"/>
      <c r="BI212" s="337"/>
      <c r="BJ212" s="337"/>
      <c r="BK212" s="337"/>
      <c r="BL212" s="337"/>
      <c r="BM212" s="337"/>
      <c r="BN212" s="337"/>
      <c r="BO212" s="337"/>
      <c r="BP212" s="337"/>
      <c r="BQ212" s="337"/>
      <c r="BR212" s="337"/>
      <c r="BS212" s="337"/>
      <c r="BT212" s="337"/>
      <c r="BU212" s="337"/>
      <c r="BV212" s="337"/>
      <c r="BW212" s="337"/>
      <c r="BX212" s="337"/>
      <c r="BY212" s="337"/>
      <c r="BZ212" s="337"/>
      <c r="CA212" s="337"/>
      <c r="CB212" s="337"/>
      <c r="CC212" s="337"/>
      <c r="CD212" s="337"/>
      <c r="CE212" s="337"/>
      <c r="CF212" s="337"/>
      <c r="CG212" s="337"/>
      <c r="CH212" s="337"/>
      <c r="CI212" s="337"/>
      <c r="CJ212" s="337"/>
      <c r="CK212" s="337"/>
      <c r="CL212" s="337"/>
      <c r="CM212" s="337"/>
      <c r="CN212" s="337"/>
      <c r="CO212" s="337"/>
      <c r="CP212" s="337"/>
    </row>
    <row r="213" spans="1:94" ht="15.75" customHeight="1">
      <c r="A213" s="176"/>
      <c r="B213" s="176"/>
      <c r="C213" s="176"/>
      <c r="D213" s="176"/>
      <c r="E213" s="176"/>
      <c r="F213" s="176"/>
      <c r="G213" s="176"/>
      <c r="H213" s="176"/>
      <c r="I213" s="176"/>
      <c r="J213" s="176"/>
      <c r="K213" s="176"/>
      <c r="L213" s="176"/>
      <c r="M213" s="176"/>
      <c r="N213" s="176"/>
      <c r="O213" s="176"/>
      <c r="P213" s="176"/>
      <c r="Q213" s="176"/>
      <c r="R213" s="176"/>
      <c r="S213" s="176"/>
      <c r="T213" s="176"/>
      <c r="U213" s="176"/>
      <c r="V213" s="176"/>
      <c r="W213" s="176"/>
      <c r="X213" s="176"/>
      <c r="Y213" s="488"/>
      <c r="Z213" s="176"/>
      <c r="AA213" s="176"/>
      <c r="AB213" s="176"/>
      <c r="AC213" s="176"/>
      <c r="AD213" s="176"/>
      <c r="AE213" s="176"/>
      <c r="AF213" s="176"/>
      <c r="AG213" s="176"/>
      <c r="AH213" s="176"/>
      <c r="AI213" s="176"/>
      <c r="AJ213" s="490"/>
      <c r="AK213" s="176"/>
      <c r="AL213" s="176"/>
      <c r="AM213" s="176"/>
      <c r="AN213" s="176"/>
      <c r="AO213" s="176"/>
      <c r="AP213" s="176"/>
      <c r="AQ213" s="176"/>
      <c r="AR213" s="176"/>
      <c r="AS213" s="176"/>
      <c r="AT213" s="176"/>
      <c r="AU213" s="458"/>
      <c r="AV213" s="176"/>
      <c r="AW213" s="176"/>
      <c r="AX213" s="973"/>
      <c r="AY213" s="522"/>
      <c r="AZ213" s="522"/>
      <c r="BA213" s="522"/>
      <c r="BB213" s="522"/>
      <c r="BC213" s="522"/>
      <c r="BD213" s="973"/>
      <c r="BE213" s="975"/>
      <c r="BF213" s="975"/>
      <c r="BG213" s="975"/>
      <c r="BH213" s="975"/>
      <c r="BI213" s="337"/>
      <c r="BJ213" s="337"/>
      <c r="BK213" s="337"/>
      <c r="BL213" s="337"/>
      <c r="BM213" s="337"/>
      <c r="BN213" s="337"/>
      <c r="BO213" s="337"/>
      <c r="BP213" s="337"/>
      <c r="BQ213" s="337"/>
      <c r="BR213" s="337"/>
      <c r="BS213" s="337"/>
      <c r="BT213" s="337"/>
      <c r="BU213" s="337"/>
      <c r="BV213" s="337"/>
      <c r="BW213" s="337"/>
      <c r="BX213" s="337"/>
      <c r="BY213" s="337"/>
      <c r="BZ213" s="337"/>
      <c r="CA213" s="337"/>
      <c r="CB213" s="337"/>
      <c r="CC213" s="337"/>
      <c r="CD213" s="337"/>
      <c r="CE213" s="337"/>
      <c r="CF213" s="337"/>
      <c r="CG213" s="337"/>
      <c r="CH213" s="337"/>
      <c r="CI213" s="337"/>
      <c r="CJ213" s="337"/>
      <c r="CK213" s="337"/>
      <c r="CL213" s="337"/>
      <c r="CM213" s="337"/>
      <c r="CN213" s="337"/>
      <c r="CO213" s="337"/>
      <c r="CP213" s="337"/>
    </row>
    <row r="214" spans="1:94" ht="15.75" customHeight="1">
      <c r="A214" s="991"/>
      <c r="B214" s="975"/>
      <c r="C214" s="975"/>
      <c r="D214" s="975"/>
      <c r="E214" s="975"/>
      <c r="F214" s="975"/>
      <c r="G214" s="992"/>
      <c r="H214" s="975"/>
      <c r="I214" s="975"/>
      <c r="J214" s="975"/>
      <c r="K214" s="975"/>
      <c r="L214" s="975"/>
      <c r="M214" s="975"/>
      <c r="N214" s="975"/>
      <c r="O214" s="975"/>
      <c r="P214" s="975"/>
      <c r="Q214" s="975"/>
      <c r="R214" s="975"/>
      <c r="S214" s="975"/>
      <c r="T214" s="975"/>
      <c r="U214" s="975"/>
      <c r="V214" s="975"/>
      <c r="W214" s="975"/>
      <c r="X214" s="975"/>
      <c r="Y214" s="975"/>
      <c r="Z214" s="975"/>
      <c r="AA214" s="975"/>
      <c r="AB214" s="975"/>
      <c r="AC214" s="975"/>
      <c r="AD214" s="975"/>
      <c r="AE214" s="975"/>
      <c r="AF214" s="975"/>
      <c r="AG214" s="975"/>
      <c r="AH214" s="975"/>
      <c r="AI214" s="975"/>
      <c r="AJ214" s="975"/>
      <c r="AK214" s="975"/>
      <c r="AL214" s="975"/>
      <c r="AM214" s="975"/>
      <c r="AN214" s="975"/>
      <c r="AO214" s="975"/>
      <c r="AP214" s="975"/>
      <c r="AQ214" s="975"/>
      <c r="AR214" s="975"/>
      <c r="AS214" s="975"/>
      <c r="AT214" s="975"/>
      <c r="AU214" s="975"/>
      <c r="AV214" s="975"/>
      <c r="AW214" s="975"/>
      <c r="AX214" s="975"/>
      <c r="AY214" s="975"/>
      <c r="AZ214" s="975"/>
      <c r="BA214" s="975"/>
      <c r="BB214" s="975"/>
      <c r="BC214" s="975"/>
      <c r="BD214" s="975"/>
      <c r="BE214" s="975"/>
      <c r="BF214" s="975"/>
      <c r="BG214" s="975"/>
      <c r="BH214" s="975"/>
      <c r="BI214" s="337"/>
      <c r="BJ214" s="337"/>
      <c r="BK214" s="337"/>
      <c r="BL214" s="337"/>
      <c r="BM214" s="337"/>
      <c r="BN214" s="337"/>
      <c r="BO214" s="337"/>
      <c r="BP214" s="337"/>
      <c r="BQ214" s="337"/>
      <c r="BR214" s="337"/>
      <c r="BS214" s="337"/>
      <c r="BT214" s="337"/>
      <c r="BU214" s="337"/>
      <c r="BV214" s="337"/>
      <c r="BW214" s="337"/>
      <c r="BX214" s="337"/>
      <c r="BY214" s="337"/>
      <c r="BZ214" s="337"/>
      <c r="CA214" s="337"/>
      <c r="CB214" s="337"/>
      <c r="CC214" s="337"/>
      <c r="CD214" s="337"/>
      <c r="CE214" s="337"/>
      <c r="CF214" s="337"/>
      <c r="CG214" s="337"/>
      <c r="CH214" s="337"/>
      <c r="CI214" s="337"/>
      <c r="CJ214" s="337"/>
      <c r="CK214" s="337"/>
      <c r="CL214" s="337"/>
      <c r="CM214" s="337"/>
      <c r="CN214" s="337"/>
      <c r="CO214" s="337"/>
      <c r="CP214" s="337"/>
    </row>
    <row r="215" spans="1:94" ht="15.75" customHeight="1">
      <c r="A215" s="313"/>
      <c r="B215" s="313"/>
      <c r="C215" s="313"/>
      <c r="D215" s="313"/>
      <c r="E215" s="313"/>
      <c r="F215" s="313"/>
      <c r="G215" s="313"/>
      <c r="H215" s="313"/>
      <c r="I215" s="313"/>
      <c r="J215" s="313"/>
      <c r="K215" s="313"/>
      <c r="L215" s="313"/>
      <c r="M215" s="313"/>
      <c r="N215" s="313"/>
      <c r="O215" s="313"/>
      <c r="P215" s="313"/>
      <c r="Q215" s="313"/>
      <c r="R215" s="313"/>
      <c r="S215" s="313"/>
      <c r="T215" s="313"/>
      <c r="U215" s="313"/>
      <c r="V215" s="313"/>
      <c r="W215" s="313"/>
      <c r="X215" s="313"/>
      <c r="Y215" s="455"/>
      <c r="Z215" s="313"/>
      <c r="AA215" s="313"/>
      <c r="AB215" s="313"/>
      <c r="AC215" s="313"/>
      <c r="AD215" s="313"/>
      <c r="AE215" s="313"/>
      <c r="AF215" s="313"/>
      <c r="AG215" s="313"/>
      <c r="AH215" s="176"/>
      <c r="AI215" s="176"/>
      <c r="AJ215" s="176"/>
      <c r="AK215" s="176"/>
      <c r="AL215" s="176"/>
      <c r="AM215" s="176"/>
      <c r="AN215" s="176"/>
      <c r="AO215" s="176"/>
      <c r="AP215" s="176"/>
      <c r="AQ215" s="176"/>
      <c r="AR215" s="176"/>
      <c r="AS215" s="176"/>
      <c r="AT215" s="176"/>
      <c r="AU215" s="458"/>
      <c r="AV215" s="176"/>
      <c r="AW215" s="176"/>
      <c r="AX215" s="973"/>
      <c r="AY215" s="522"/>
      <c r="AZ215" s="522"/>
      <c r="BA215" s="522"/>
      <c r="BB215" s="522"/>
      <c r="BC215" s="522"/>
      <c r="BD215" s="973"/>
      <c r="BE215" s="975"/>
      <c r="BF215" s="975"/>
      <c r="BG215" s="975"/>
      <c r="BH215" s="975"/>
      <c r="BI215" s="337"/>
      <c r="BJ215" s="337"/>
      <c r="BK215" s="337"/>
      <c r="BL215" s="337"/>
      <c r="BM215" s="337"/>
      <c r="BN215" s="337"/>
      <c r="BO215" s="337"/>
      <c r="BP215" s="337"/>
      <c r="BQ215" s="337"/>
      <c r="BR215" s="337"/>
      <c r="BS215" s="337"/>
      <c r="BT215" s="337"/>
      <c r="BU215" s="337"/>
      <c r="BV215" s="337"/>
      <c r="BW215" s="337"/>
      <c r="BX215" s="337"/>
      <c r="BY215" s="337"/>
      <c r="BZ215" s="337"/>
      <c r="CA215" s="337"/>
      <c r="CB215" s="337"/>
      <c r="CC215" s="337"/>
      <c r="CD215" s="337"/>
      <c r="CE215" s="337"/>
      <c r="CF215" s="337"/>
      <c r="CG215" s="337"/>
      <c r="CH215" s="337"/>
      <c r="CI215" s="337"/>
      <c r="CJ215" s="337"/>
      <c r="CK215" s="337"/>
      <c r="CL215" s="337"/>
      <c r="CM215" s="337"/>
      <c r="CN215" s="337"/>
      <c r="CO215" s="337"/>
      <c r="CP215" s="337"/>
    </row>
    <row r="216" spans="1:94" ht="15.75" customHeight="1">
      <c r="A216" s="313"/>
      <c r="B216" s="313"/>
      <c r="C216" s="313"/>
      <c r="D216" s="313"/>
      <c r="E216" s="313"/>
      <c r="F216" s="313"/>
      <c r="G216" s="313"/>
      <c r="H216" s="313"/>
      <c r="I216" s="313"/>
      <c r="J216" s="313"/>
      <c r="K216" s="313"/>
      <c r="L216" s="313"/>
      <c r="M216" s="313"/>
      <c r="N216" s="313"/>
      <c r="O216" s="313"/>
      <c r="P216" s="313"/>
      <c r="Q216" s="313"/>
      <c r="R216" s="313"/>
      <c r="S216" s="313"/>
      <c r="T216" s="313"/>
      <c r="U216" s="313"/>
      <c r="V216" s="313"/>
      <c r="W216" s="313"/>
      <c r="X216" s="313"/>
      <c r="Y216" s="455"/>
      <c r="Z216" s="313"/>
      <c r="AA216" s="313"/>
      <c r="AB216" s="313"/>
      <c r="AC216" s="313"/>
      <c r="AD216" s="313"/>
      <c r="AE216" s="313"/>
      <c r="AF216" s="313"/>
      <c r="AG216" s="313"/>
      <c r="AH216" s="176"/>
      <c r="AI216" s="176"/>
      <c r="AJ216" s="176"/>
      <c r="AK216" s="176"/>
      <c r="AL216" s="176"/>
      <c r="AM216" s="176"/>
      <c r="AN216" s="176"/>
      <c r="AO216" s="176"/>
      <c r="AP216" s="176"/>
      <c r="AQ216" s="176"/>
      <c r="AR216" s="176"/>
      <c r="AS216" s="176"/>
      <c r="AT216" s="176"/>
      <c r="AU216" s="458"/>
      <c r="AV216" s="176"/>
      <c r="AW216" s="176"/>
      <c r="AX216" s="973"/>
      <c r="AY216" s="522"/>
      <c r="AZ216" s="522"/>
      <c r="BA216" s="522"/>
      <c r="BB216" s="522"/>
      <c r="BC216" s="522"/>
      <c r="BD216" s="973"/>
      <c r="BE216" s="975"/>
      <c r="BF216" s="975"/>
      <c r="BG216" s="975"/>
      <c r="BH216" s="975"/>
      <c r="BI216" s="337"/>
      <c r="BJ216" s="337"/>
      <c r="BK216" s="337"/>
      <c r="BL216" s="337"/>
      <c r="BM216" s="337"/>
      <c r="BN216" s="337"/>
      <c r="BO216" s="337"/>
      <c r="BP216" s="337"/>
      <c r="BQ216" s="337"/>
      <c r="BR216" s="337"/>
      <c r="BS216" s="337"/>
      <c r="BT216" s="337"/>
      <c r="BU216" s="337"/>
      <c r="BV216" s="337"/>
      <c r="BW216" s="337"/>
      <c r="BX216" s="337"/>
      <c r="BY216" s="337"/>
      <c r="BZ216" s="337"/>
      <c r="CA216" s="337"/>
      <c r="CB216" s="337"/>
      <c r="CC216" s="337"/>
      <c r="CD216" s="337"/>
      <c r="CE216" s="337"/>
      <c r="CF216" s="337"/>
      <c r="CG216" s="337"/>
      <c r="CH216" s="337"/>
      <c r="CI216" s="337"/>
      <c r="CJ216" s="337"/>
      <c r="CK216" s="337"/>
      <c r="CL216" s="337"/>
      <c r="CM216" s="337"/>
      <c r="CN216" s="337"/>
      <c r="CO216" s="337"/>
      <c r="CP216" s="337"/>
    </row>
    <row r="217" spans="1:94" ht="15.75" customHeight="1">
      <c r="A217" s="313"/>
      <c r="B217" s="313"/>
      <c r="C217" s="313"/>
      <c r="D217" s="313"/>
      <c r="E217" s="313"/>
      <c r="F217" s="313"/>
      <c r="G217" s="313"/>
      <c r="H217" s="313"/>
      <c r="I217" s="313"/>
      <c r="J217" s="313"/>
      <c r="K217" s="313"/>
      <c r="L217" s="313"/>
      <c r="M217" s="313"/>
      <c r="N217" s="313"/>
      <c r="O217" s="313"/>
      <c r="P217" s="313"/>
      <c r="Q217" s="313"/>
      <c r="R217" s="313"/>
      <c r="S217" s="313"/>
      <c r="T217" s="313"/>
      <c r="U217" s="313"/>
      <c r="V217" s="313"/>
      <c r="W217" s="313"/>
      <c r="X217" s="313"/>
      <c r="Y217" s="455"/>
      <c r="Z217" s="313"/>
      <c r="AA217" s="313"/>
      <c r="AB217" s="313"/>
      <c r="AC217" s="313"/>
      <c r="AD217" s="313"/>
      <c r="AE217" s="313"/>
      <c r="AF217" s="313"/>
      <c r="AG217" s="313"/>
      <c r="AH217" s="176"/>
      <c r="AI217" s="176"/>
      <c r="AJ217" s="176"/>
      <c r="AK217" s="176"/>
      <c r="AL217" s="176"/>
      <c r="AM217" s="176"/>
      <c r="AN217" s="176"/>
      <c r="AO217" s="176"/>
      <c r="AP217" s="176"/>
      <c r="AQ217" s="176"/>
      <c r="AR217" s="176"/>
      <c r="AS217" s="176"/>
      <c r="AT217" s="176"/>
      <c r="AU217" s="458"/>
      <c r="AV217" s="176"/>
      <c r="AW217" s="176"/>
      <c r="AX217" s="973"/>
      <c r="AY217" s="522"/>
      <c r="AZ217" s="522"/>
      <c r="BA217" s="522"/>
      <c r="BB217" s="522"/>
      <c r="BC217" s="522"/>
      <c r="BD217" s="973"/>
      <c r="BE217" s="975"/>
      <c r="BF217" s="975"/>
      <c r="BG217" s="975"/>
      <c r="BH217" s="975"/>
      <c r="BI217" s="337"/>
      <c r="BJ217" s="337"/>
      <c r="BK217" s="337"/>
      <c r="BL217" s="337"/>
      <c r="BM217" s="337"/>
      <c r="BN217" s="337"/>
      <c r="BO217" s="337"/>
      <c r="BP217" s="337"/>
      <c r="BQ217" s="337"/>
      <c r="BR217" s="337"/>
      <c r="BS217" s="337"/>
      <c r="BT217" s="337"/>
      <c r="BU217" s="337"/>
      <c r="BV217" s="337"/>
      <c r="BW217" s="337"/>
      <c r="BX217" s="337"/>
      <c r="BY217" s="337"/>
      <c r="BZ217" s="337"/>
      <c r="CA217" s="337"/>
      <c r="CB217" s="337"/>
      <c r="CC217" s="337"/>
      <c r="CD217" s="337"/>
      <c r="CE217" s="337"/>
      <c r="CF217" s="337"/>
      <c r="CG217" s="337"/>
      <c r="CH217" s="337"/>
      <c r="CI217" s="337"/>
      <c r="CJ217" s="337"/>
      <c r="CK217" s="337"/>
      <c r="CL217" s="337"/>
      <c r="CM217" s="337"/>
      <c r="CN217" s="337"/>
      <c r="CO217" s="337"/>
      <c r="CP217" s="337"/>
    </row>
    <row r="218" spans="1:94" ht="15.75" customHeight="1">
      <c r="A218" s="176"/>
      <c r="B218" s="313"/>
      <c r="C218" s="313"/>
      <c r="D218" s="313"/>
      <c r="E218" s="313"/>
      <c r="F218" s="313"/>
      <c r="G218" s="313"/>
      <c r="H218" s="313"/>
      <c r="I218" s="313"/>
      <c r="J218" s="313"/>
      <c r="K218" s="313"/>
      <c r="L218" s="313"/>
      <c r="M218" s="313"/>
      <c r="N218" s="313"/>
      <c r="O218" s="313"/>
      <c r="P218" s="313"/>
      <c r="Q218" s="313"/>
      <c r="R218" s="313"/>
      <c r="S218" s="313"/>
      <c r="T218" s="313"/>
      <c r="U218" s="313"/>
      <c r="V218" s="313"/>
      <c r="W218" s="313"/>
      <c r="X218" s="313"/>
      <c r="Y218" s="455"/>
      <c r="Z218" s="313"/>
      <c r="AA218" s="313"/>
      <c r="AB218" s="313"/>
      <c r="AC218" s="313"/>
      <c r="AD218" s="313"/>
      <c r="AE218" s="313"/>
      <c r="AF218" s="313"/>
      <c r="AG218" s="996"/>
      <c r="AH218" s="176"/>
      <c r="AI218" s="176"/>
      <c r="AJ218" s="176"/>
      <c r="AK218" s="176"/>
      <c r="AL218" s="176"/>
      <c r="AM218" s="176"/>
      <c r="AN218" s="176"/>
      <c r="AO218" s="176"/>
      <c r="AP218" s="176"/>
      <c r="AQ218" s="176"/>
      <c r="AR218" s="176"/>
      <c r="AS218" s="176"/>
      <c r="AT218" s="176"/>
      <c r="AU218" s="458"/>
      <c r="AV218" s="176"/>
      <c r="AW218" s="176"/>
      <c r="AX218" s="973"/>
      <c r="AY218" s="522"/>
      <c r="AZ218" s="522"/>
      <c r="BA218" s="522"/>
      <c r="BB218" s="522"/>
      <c r="BC218" s="522"/>
      <c r="BD218" s="973"/>
      <c r="BE218" s="975"/>
      <c r="BF218" s="975"/>
      <c r="BG218" s="975"/>
      <c r="BH218" s="975"/>
      <c r="BI218" s="337"/>
      <c r="BJ218" s="337"/>
      <c r="BK218" s="337"/>
      <c r="BL218" s="337"/>
      <c r="BM218" s="337"/>
      <c r="BN218" s="337"/>
      <c r="BO218" s="337"/>
      <c r="BP218" s="337"/>
      <c r="BQ218" s="337"/>
      <c r="BR218" s="337"/>
      <c r="BS218" s="337"/>
      <c r="BT218" s="337"/>
      <c r="BU218" s="337"/>
      <c r="BV218" s="337"/>
      <c r="BW218" s="337"/>
      <c r="BX218" s="337"/>
      <c r="BY218" s="337"/>
      <c r="BZ218" s="337"/>
      <c r="CA218" s="337"/>
      <c r="CB218" s="337"/>
      <c r="CC218" s="337"/>
      <c r="CD218" s="337"/>
      <c r="CE218" s="337"/>
      <c r="CF218" s="337"/>
      <c r="CG218" s="337"/>
      <c r="CH218" s="337"/>
      <c r="CI218" s="337"/>
      <c r="CJ218" s="337"/>
      <c r="CK218" s="337"/>
      <c r="CL218" s="337"/>
      <c r="CM218" s="337"/>
      <c r="CN218" s="337"/>
      <c r="CO218" s="337"/>
      <c r="CP218" s="337"/>
    </row>
    <row r="219" spans="1:94" ht="15.75" customHeight="1">
      <c r="A219" s="176"/>
      <c r="B219" s="313"/>
      <c r="C219" s="313"/>
      <c r="D219" s="313"/>
      <c r="E219" s="313"/>
      <c r="F219" s="313"/>
      <c r="G219" s="313"/>
      <c r="H219" s="313"/>
      <c r="I219" s="313"/>
      <c r="J219" s="313"/>
      <c r="K219" s="313"/>
      <c r="L219" s="313"/>
      <c r="M219" s="313"/>
      <c r="N219" s="313"/>
      <c r="O219" s="313"/>
      <c r="P219" s="313"/>
      <c r="Q219" s="313"/>
      <c r="R219" s="313"/>
      <c r="S219" s="313"/>
      <c r="T219" s="313"/>
      <c r="U219" s="313"/>
      <c r="V219" s="313"/>
      <c r="W219" s="313"/>
      <c r="X219" s="313"/>
      <c r="Y219" s="455"/>
      <c r="Z219" s="313"/>
      <c r="AA219" s="313"/>
      <c r="AB219" s="313"/>
      <c r="AC219" s="313"/>
      <c r="AD219" s="313"/>
      <c r="AE219" s="313"/>
      <c r="AF219" s="313"/>
      <c r="AG219" s="489"/>
      <c r="AH219" s="176"/>
      <c r="AI219" s="176"/>
      <c r="AJ219" s="176"/>
      <c r="AK219" s="176"/>
      <c r="AL219" s="176"/>
      <c r="AM219" s="176"/>
      <c r="AN219" s="176"/>
      <c r="AO219" s="176"/>
      <c r="AP219" s="176"/>
      <c r="AQ219" s="176"/>
      <c r="AR219" s="176"/>
      <c r="AS219" s="176"/>
      <c r="AT219" s="176"/>
      <c r="AU219" s="458"/>
      <c r="AV219" s="176"/>
      <c r="AW219" s="176"/>
      <c r="AX219" s="973"/>
      <c r="AY219" s="522"/>
      <c r="AZ219" s="522"/>
      <c r="BA219" s="522"/>
      <c r="BB219" s="522"/>
      <c r="BC219" s="522"/>
      <c r="BD219" s="973"/>
      <c r="BE219" s="975"/>
      <c r="BF219" s="975"/>
      <c r="BG219" s="975"/>
      <c r="BH219" s="975"/>
      <c r="BI219" s="337"/>
      <c r="BJ219" s="337"/>
      <c r="BK219" s="337"/>
      <c r="BL219" s="337"/>
      <c r="BM219" s="337"/>
      <c r="BN219" s="337"/>
      <c r="BO219" s="337"/>
      <c r="BP219" s="337"/>
      <c r="BQ219" s="337"/>
      <c r="BR219" s="337"/>
      <c r="BS219" s="337"/>
      <c r="BT219" s="337"/>
      <c r="BU219" s="337"/>
      <c r="BV219" s="337"/>
      <c r="BW219" s="337"/>
      <c r="BX219" s="337"/>
      <c r="BY219" s="337"/>
      <c r="BZ219" s="337"/>
      <c r="CA219" s="337"/>
      <c r="CB219" s="337"/>
      <c r="CC219" s="337"/>
      <c r="CD219" s="337"/>
      <c r="CE219" s="337"/>
      <c r="CF219" s="337"/>
      <c r="CG219" s="337"/>
      <c r="CH219" s="337"/>
      <c r="CI219" s="337"/>
      <c r="CJ219" s="337"/>
      <c r="CK219" s="337"/>
      <c r="CL219" s="337"/>
      <c r="CM219" s="337"/>
      <c r="CN219" s="337"/>
      <c r="CO219" s="337"/>
      <c r="CP219" s="337"/>
    </row>
    <row r="220" spans="1:94" ht="15.75" customHeight="1">
      <c r="A220" s="176"/>
      <c r="B220" s="313"/>
      <c r="C220" s="313"/>
      <c r="D220" s="313"/>
      <c r="E220" s="313"/>
      <c r="F220" s="313"/>
      <c r="G220" s="313"/>
      <c r="H220" s="313"/>
      <c r="I220" s="313"/>
      <c r="J220" s="313"/>
      <c r="K220" s="313"/>
      <c r="L220" s="313"/>
      <c r="M220" s="313"/>
      <c r="N220" s="313"/>
      <c r="O220" s="313"/>
      <c r="P220" s="313"/>
      <c r="Q220" s="313"/>
      <c r="R220" s="313"/>
      <c r="S220" s="313"/>
      <c r="T220" s="313"/>
      <c r="U220" s="313"/>
      <c r="V220" s="313"/>
      <c r="W220" s="313"/>
      <c r="X220" s="313"/>
      <c r="Y220" s="455"/>
      <c r="Z220" s="313"/>
      <c r="AA220" s="313"/>
      <c r="AB220" s="313"/>
      <c r="AC220" s="313"/>
      <c r="AD220" s="313"/>
      <c r="AE220" s="313"/>
      <c r="AF220" s="313"/>
      <c r="AG220" s="489"/>
      <c r="AH220" s="176"/>
      <c r="AI220" s="176"/>
      <c r="AJ220" s="176"/>
      <c r="AK220" s="176"/>
      <c r="AL220" s="176"/>
      <c r="AM220" s="176"/>
      <c r="AN220" s="176"/>
      <c r="AO220" s="176"/>
      <c r="AP220" s="176"/>
      <c r="AQ220" s="176"/>
      <c r="AR220" s="176"/>
      <c r="AS220" s="176"/>
      <c r="AT220" s="176"/>
      <c r="AU220" s="458"/>
      <c r="AV220" s="176"/>
      <c r="AW220" s="176"/>
      <c r="AX220" s="973"/>
      <c r="AY220" s="522"/>
      <c r="AZ220" s="522"/>
      <c r="BA220" s="522"/>
      <c r="BB220" s="522"/>
      <c r="BC220" s="522"/>
      <c r="BD220" s="973"/>
      <c r="BE220" s="975"/>
      <c r="BF220" s="975"/>
      <c r="BG220" s="975"/>
      <c r="BH220" s="975"/>
      <c r="BI220" s="337"/>
      <c r="BJ220" s="337"/>
      <c r="BK220" s="337"/>
      <c r="BL220" s="337"/>
      <c r="BM220" s="337"/>
      <c r="BN220" s="337"/>
      <c r="BO220" s="337"/>
      <c r="BP220" s="337"/>
      <c r="BQ220" s="337"/>
      <c r="BR220" s="337"/>
      <c r="BS220" s="337"/>
      <c r="BT220" s="337"/>
      <c r="BU220" s="337"/>
      <c r="BV220" s="337"/>
      <c r="BW220" s="337"/>
      <c r="BX220" s="337"/>
      <c r="BY220" s="337"/>
      <c r="BZ220" s="337"/>
      <c r="CA220" s="337"/>
      <c r="CB220" s="337"/>
      <c r="CC220" s="337"/>
      <c r="CD220" s="337"/>
      <c r="CE220" s="337"/>
      <c r="CF220" s="337"/>
      <c r="CG220" s="337"/>
      <c r="CH220" s="337"/>
      <c r="CI220" s="337"/>
      <c r="CJ220" s="337"/>
      <c r="CK220" s="337"/>
      <c r="CL220" s="337"/>
      <c r="CM220" s="337"/>
      <c r="CN220" s="337"/>
      <c r="CO220" s="337"/>
      <c r="CP220" s="337"/>
    </row>
    <row r="221" spans="1:94" ht="15.75" customHeight="1">
      <c r="A221" s="176"/>
      <c r="B221" s="313"/>
      <c r="C221" s="313"/>
      <c r="D221" s="313"/>
      <c r="E221" s="313"/>
      <c r="F221" s="313"/>
      <c r="G221" s="313"/>
      <c r="H221" s="313"/>
      <c r="I221" s="313"/>
      <c r="J221" s="313"/>
      <c r="K221" s="313"/>
      <c r="L221" s="313"/>
      <c r="M221" s="313"/>
      <c r="N221" s="313"/>
      <c r="O221" s="313"/>
      <c r="P221" s="313"/>
      <c r="Q221" s="313"/>
      <c r="R221" s="313"/>
      <c r="S221" s="313"/>
      <c r="T221" s="313"/>
      <c r="U221" s="313"/>
      <c r="V221" s="313"/>
      <c r="W221" s="313"/>
      <c r="X221" s="313"/>
      <c r="Y221" s="455"/>
      <c r="Z221" s="313"/>
      <c r="AA221" s="313"/>
      <c r="AB221" s="313"/>
      <c r="AC221" s="313"/>
      <c r="AD221" s="313"/>
      <c r="AE221" s="313"/>
      <c r="AF221" s="313"/>
      <c r="AG221" s="313"/>
      <c r="AH221" s="176"/>
      <c r="AI221" s="176"/>
      <c r="AJ221" s="176"/>
      <c r="AK221" s="176"/>
      <c r="AL221" s="176"/>
      <c r="AM221" s="176"/>
      <c r="AN221" s="176"/>
      <c r="AO221" s="176"/>
      <c r="AP221" s="176"/>
      <c r="AQ221" s="176"/>
      <c r="AR221" s="176"/>
      <c r="AS221" s="176"/>
      <c r="AT221" s="176"/>
      <c r="AU221" s="458"/>
      <c r="AV221" s="176"/>
      <c r="AW221" s="176"/>
      <c r="AX221" s="973"/>
      <c r="AY221" s="522"/>
      <c r="AZ221" s="522"/>
      <c r="BA221" s="522"/>
      <c r="BB221" s="522"/>
      <c r="BC221" s="522"/>
      <c r="BD221" s="973"/>
      <c r="BE221" s="975"/>
      <c r="BF221" s="975"/>
      <c r="BG221" s="975"/>
      <c r="BH221" s="975"/>
      <c r="BI221" s="337"/>
      <c r="BJ221" s="337"/>
      <c r="BK221" s="337"/>
      <c r="BL221" s="337"/>
      <c r="BM221" s="337"/>
      <c r="BN221" s="337"/>
      <c r="BO221" s="337"/>
      <c r="BP221" s="337"/>
      <c r="BQ221" s="337"/>
      <c r="BR221" s="337"/>
      <c r="BS221" s="337"/>
      <c r="BT221" s="337"/>
      <c r="BU221" s="337"/>
      <c r="BV221" s="337"/>
      <c r="BW221" s="337"/>
      <c r="BX221" s="337"/>
      <c r="BY221" s="337"/>
      <c r="BZ221" s="337"/>
      <c r="CA221" s="337"/>
      <c r="CB221" s="337"/>
      <c r="CC221" s="337"/>
      <c r="CD221" s="337"/>
      <c r="CE221" s="337"/>
      <c r="CF221" s="337"/>
      <c r="CG221" s="337"/>
      <c r="CH221" s="337"/>
      <c r="CI221" s="337"/>
      <c r="CJ221" s="337"/>
      <c r="CK221" s="337"/>
      <c r="CL221" s="337"/>
      <c r="CM221" s="337"/>
      <c r="CN221" s="337"/>
      <c r="CO221" s="337"/>
      <c r="CP221" s="337"/>
    </row>
    <row r="222" spans="1:94" ht="15.75" customHeight="1">
      <c r="A222" s="176"/>
      <c r="B222" s="313"/>
      <c r="C222" s="313"/>
      <c r="D222" s="313"/>
      <c r="E222" s="313"/>
      <c r="F222" s="313"/>
      <c r="G222" s="313"/>
      <c r="H222" s="313"/>
      <c r="I222" s="313"/>
      <c r="J222" s="313"/>
      <c r="K222" s="313"/>
      <c r="L222" s="313"/>
      <c r="M222" s="313"/>
      <c r="N222" s="313"/>
      <c r="O222" s="313"/>
      <c r="P222" s="313"/>
      <c r="Q222" s="313"/>
      <c r="R222" s="313"/>
      <c r="S222" s="313"/>
      <c r="T222" s="313"/>
      <c r="U222" s="313"/>
      <c r="V222" s="313"/>
      <c r="W222" s="313"/>
      <c r="X222" s="313"/>
      <c r="Y222" s="455"/>
      <c r="Z222" s="313"/>
      <c r="AA222" s="313"/>
      <c r="AB222" s="313"/>
      <c r="AC222" s="313"/>
      <c r="AD222" s="313"/>
      <c r="AE222" s="313"/>
      <c r="AF222" s="313"/>
      <c r="AG222" s="313"/>
      <c r="AH222" s="176"/>
      <c r="AI222" s="176"/>
      <c r="AJ222" s="176"/>
      <c r="AK222" s="176"/>
      <c r="AL222" s="176"/>
      <c r="AM222" s="176"/>
      <c r="AN222" s="176"/>
      <c r="AO222" s="176"/>
      <c r="AP222" s="176"/>
      <c r="AQ222" s="176"/>
      <c r="AR222" s="176"/>
      <c r="AS222" s="176"/>
      <c r="AT222" s="176"/>
      <c r="AU222" s="458"/>
      <c r="AV222" s="176"/>
      <c r="AW222" s="176"/>
      <c r="AX222" s="973"/>
      <c r="AY222" s="522"/>
      <c r="AZ222" s="522"/>
      <c r="BA222" s="522"/>
      <c r="BB222" s="522"/>
      <c r="BC222" s="522"/>
      <c r="BD222" s="973"/>
      <c r="BE222" s="975"/>
      <c r="BF222" s="975"/>
      <c r="BG222" s="975"/>
      <c r="BH222" s="975"/>
      <c r="BI222" s="337"/>
      <c r="BJ222" s="337"/>
      <c r="BK222" s="337"/>
      <c r="BL222" s="337"/>
      <c r="BM222" s="337"/>
      <c r="BN222" s="337"/>
      <c r="BO222" s="337"/>
      <c r="BP222" s="337"/>
      <c r="BQ222" s="337"/>
      <c r="BR222" s="337"/>
      <c r="BS222" s="337"/>
      <c r="BT222" s="337"/>
      <c r="BU222" s="337"/>
      <c r="BV222" s="337"/>
      <c r="BW222" s="337"/>
      <c r="BX222" s="337"/>
      <c r="BY222" s="337"/>
      <c r="BZ222" s="337"/>
      <c r="CA222" s="337"/>
      <c r="CB222" s="337"/>
      <c r="CC222" s="337"/>
      <c r="CD222" s="337"/>
      <c r="CE222" s="337"/>
      <c r="CF222" s="337"/>
      <c r="CG222" s="337"/>
      <c r="CH222" s="337"/>
      <c r="CI222" s="337"/>
      <c r="CJ222" s="337"/>
      <c r="CK222" s="337"/>
      <c r="CL222" s="337"/>
      <c r="CM222" s="337"/>
      <c r="CN222" s="337"/>
      <c r="CO222" s="337"/>
      <c r="CP222" s="337"/>
    </row>
    <row r="223" spans="1:94" ht="15.75" customHeight="1">
      <c r="A223" s="176"/>
      <c r="B223" s="313"/>
      <c r="C223" s="313"/>
      <c r="D223" s="313"/>
      <c r="E223" s="313"/>
      <c r="F223" s="313"/>
      <c r="G223" s="313"/>
      <c r="H223" s="313"/>
      <c r="I223" s="313"/>
      <c r="J223" s="313"/>
      <c r="K223" s="313"/>
      <c r="L223" s="313"/>
      <c r="M223" s="313"/>
      <c r="N223" s="313"/>
      <c r="O223" s="313"/>
      <c r="P223" s="313"/>
      <c r="Q223" s="313"/>
      <c r="R223" s="313"/>
      <c r="S223" s="313"/>
      <c r="T223" s="313"/>
      <c r="U223" s="313"/>
      <c r="V223" s="313"/>
      <c r="W223" s="313"/>
      <c r="X223" s="313"/>
      <c r="Y223" s="455"/>
      <c r="Z223" s="313"/>
      <c r="AA223" s="313"/>
      <c r="AB223" s="313"/>
      <c r="AC223" s="313"/>
      <c r="AD223" s="313"/>
      <c r="AE223" s="313"/>
      <c r="AF223" s="313"/>
      <c r="AG223" s="313"/>
      <c r="AH223" s="176"/>
      <c r="AI223" s="176"/>
      <c r="AJ223" s="176"/>
      <c r="AK223" s="176"/>
      <c r="AL223" s="176"/>
      <c r="AM223" s="176"/>
      <c r="AN223" s="176"/>
      <c r="AO223" s="176"/>
      <c r="AP223" s="176"/>
      <c r="AQ223" s="176"/>
      <c r="AR223" s="176"/>
      <c r="AS223" s="176"/>
      <c r="AT223" s="176"/>
      <c r="AU223" s="458"/>
      <c r="AV223" s="176"/>
      <c r="AW223" s="176"/>
      <c r="AX223" s="973"/>
      <c r="AY223" s="522"/>
      <c r="AZ223" s="522"/>
      <c r="BA223" s="522"/>
      <c r="BB223" s="522"/>
      <c r="BC223" s="522"/>
      <c r="BD223" s="973"/>
      <c r="BE223" s="975"/>
      <c r="BF223" s="975"/>
      <c r="BG223" s="975"/>
      <c r="BH223" s="975"/>
      <c r="BI223" s="337"/>
      <c r="BJ223" s="337"/>
      <c r="BK223" s="337"/>
      <c r="BL223" s="337"/>
      <c r="BM223" s="337"/>
      <c r="BN223" s="337"/>
      <c r="BO223" s="337"/>
      <c r="BP223" s="337"/>
      <c r="BQ223" s="337"/>
      <c r="BR223" s="337"/>
      <c r="BS223" s="337"/>
      <c r="BT223" s="337"/>
      <c r="BU223" s="337"/>
      <c r="BV223" s="337"/>
      <c r="BW223" s="337"/>
      <c r="BX223" s="337"/>
      <c r="BY223" s="337"/>
      <c r="BZ223" s="337"/>
      <c r="CA223" s="337"/>
      <c r="CB223" s="337"/>
      <c r="CC223" s="337"/>
      <c r="CD223" s="337"/>
      <c r="CE223" s="337"/>
      <c r="CF223" s="337"/>
      <c r="CG223" s="337"/>
      <c r="CH223" s="337"/>
      <c r="CI223" s="337"/>
      <c r="CJ223" s="337"/>
      <c r="CK223" s="337"/>
      <c r="CL223" s="337"/>
      <c r="CM223" s="337"/>
      <c r="CN223" s="337"/>
      <c r="CO223" s="337"/>
      <c r="CP223" s="337"/>
    </row>
    <row r="224" spans="1:94" ht="15.75" customHeight="1">
      <c r="A224" s="176"/>
      <c r="B224" s="313"/>
      <c r="C224" s="313"/>
      <c r="D224" s="313"/>
      <c r="E224" s="313"/>
      <c r="F224" s="313"/>
      <c r="G224" s="313"/>
      <c r="H224" s="313"/>
      <c r="I224" s="313"/>
      <c r="J224" s="313"/>
      <c r="K224" s="313"/>
      <c r="L224" s="313"/>
      <c r="M224" s="313"/>
      <c r="N224" s="313"/>
      <c r="O224" s="313"/>
      <c r="P224" s="313"/>
      <c r="Q224" s="313"/>
      <c r="R224" s="313"/>
      <c r="S224" s="313"/>
      <c r="T224" s="313"/>
      <c r="U224" s="313"/>
      <c r="V224" s="313"/>
      <c r="W224" s="313"/>
      <c r="X224" s="313"/>
      <c r="Y224" s="455"/>
      <c r="Z224" s="313"/>
      <c r="AA224" s="313"/>
      <c r="AB224" s="313"/>
      <c r="AC224" s="313"/>
      <c r="AD224" s="313"/>
      <c r="AE224" s="313"/>
      <c r="AF224" s="313"/>
      <c r="AG224" s="313"/>
      <c r="AH224" s="176"/>
      <c r="AI224" s="176"/>
      <c r="AJ224" s="176"/>
      <c r="AK224" s="176"/>
      <c r="AL224" s="176"/>
      <c r="AM224" s="176"/>
      <c r="AN224" s="176"/>
      <c r="AO224" s="176"/>
      <c r="AP224" s="176"/>
      <c r="AQ224" s="176"/>
      <c r="AR224" s="176"/>
      <c r="AS224" s="176"/>
      <c r="AT224" s="176"/>
      <c r="AU224" s="458"/>
      <c r="AV224" s="176"/>
      <c r="AW224" s="176"/>
      <c r="AX224" s="973"/>
      <c r="AY224" s="522"/>
      <c r="AZ224" s="522"/>
      <c r="BA224" s="522"/>
      <c r="BB224" s="522"/>
      <c r="BC224" s="522"/>
      <c r="BD224" s="973"/>
      <c r="BE224" s="975"/>
      <c r="BF224" s="975"/>
      <c r="BG224" s="975"/>
      <c r="BH224" s="975"/>
      <c r="BI224" s="337"/>
      <c r="BJ224" s="337"/>
      <c r="BK224" s="337"/>
      <c r="BL224" s="337"/>
      <c r="BM224" s="337"/>
      <c r="BN224" s="337"/>
      <c r="BO224" s="337"/>
      <c r="BP224" s="337"/>
      <c r="BQ224" s="337"/>
      <c r="BR224" s="337"/>
      <c r="BS224" s="337"/>
      <c r="BT224" s="337"/>
      <c r="BU224" s="337"/>
      <c r="BV224" s="337"/>
      <c r="BW224" s="337"/>
      <c r="BX224" s="337"/>
      <c r="BY224" s="337"/>
      <c r="BZ224" s="337"/>
      <c r="CA224" s="337"/>
      <c r="CB224" s="337"/>
      <c r="CC224" s="337"/>
      <c r="CD224" s="337"/>
      <c r="CE224" s="337"/>
      <c r="CF224" s="337"/>
      <c r="CG224" s="337"/>
      <c r="CH224" s="337"/>
      <c r="CI224" s="337"/>
      <c r="CJ224" s="337"/>
      <c r="CK224" s="337"/>
      <c r="CL224" s="337"/>
      <c r="CM224" s="337"/>
      <c r="CN224" s="337"/>
      <c r="CO224" s="337"/>
      <c r="CP224" s="337"/>
    </row>
    <row r="225" spans="1:94" ht="15.75" customHeight="1">
      <c r="A225" s="176"/>
      <c r="B225" s="313"/>
      <c r="C225" s="313"/>
      <c r="D225" s="313"/>
      <c r="E225" s="313"/>
      <c r="F225" s="313"/>
      <c r="G225" s="313"/>
      <c r="H225" s="313"/>
      <c r="I225" s="313"/>
      <c r="J225" s="313"/>
      <c r="K225" s="313"/>
      <c r="L225" s="313"/>
      <c r="M225" s="313"/>
      <c r="N225" s="313"/>
      <c r="O225" s="313"/>
      <c r="P225" s="313"/>
      <c r="Q225" s="313"/>
      <c r="R225" s="313"/>
      <c r="S225" s="313"/>
      <c r="T225" s="313"/>
      <c r="U225" s="313"/>
      <c r="V225" s="313"/>
      <c r="W225" s="313"/>
      <c r="X225" s="313"/>
      <c r="Y225" s="455"/>
      <c r="Z225" s="313"/>
      <c r="AA225" s="313"/>
      <c r="AB225" s="313"/>
      <c r="AC225" s="313"/>
      <c r="AD225" s="313"/>
      <c r="AE225" s="313"/>
      <c r="AF225" s="313"/>
      <c r="AG225" s="313"/>
      <c r="AH225" s="176"/>
      <c r="AI225" s="176"/>
      <c r="AJ225" s="176"/>
      <c r="AK225" s="176"/>
      <c r="AL225" s="176"/>
      <c r="AM225" s="176"/>
      <c r="AN225" s="176"/>
      <c r="AO225" s="176"/>
      <c r="AP225" s="176"/>
      <c r="AQ225" s="176"/>
      <c r="AR225" s="176"/>
      <c r="AS225" s="176"/>
      <c r="AT225" s="176"/>
      <c r="AU225" s="458"/>
      <c r="AV225" s="176"/>
      <c r="AW225" s="176"/>
      <c r="AX225" s="973"/>
      <c r="AY225" s="522"/>
      <c r="AZ225" s="522"/>
      <c r="BA225" s="522"/>
      <c r="BB225" s="522"/>
      <c r="BC225" s="522"/>
      <c r="BD225" s="973"/>
      <c r="BE225" s="975"/>
      <c r="BF225" s="975"/>
      <c r="BG225" s="975"/>
      <c r="BH225" s="975"/>
      <c r="BI225" s="337"/>
      <c r="BJ225" s="337"/>
      <c r="BK225" s="337"/>
      <c r="BL225" s="337"/>
      <c r="BM225" s="337"/>
      <c r="BN225" s="337"/>
      <c r="BO225" s="337"/>
      <c r="BP225" s="337"/>
      <c r="BQ225" s="337"/>
      <c r="BR225" s="337"/>
      <c r="BS225" s="337"/>
      <c r="BT225" s="337"/>
      <c r="BU225" s="337"/>
      <c r="BV225" s="337"/>
      <c r="BW225" s="337"/>
      <c r="BX225" s="337"/>
      <c r="BY225" s="337"/>
      <c r="BZ225" s="337"/>
      <c r="CA225" s="337"/>
      <c r="CB225" s="337"/>
      <c r="CC225" s="337"/>
      <c r="CD225" s="337"/>
      <c r="CE225" s="337"/>
      <c r="CF225" s="337"/>
      <c r="CG225" s="337"/>
      <c r="CH225" s="337"/>
      <c r="CI225" s="337"/>
      <c r="CJ225" s="337"/>
      <c r="CK225" s="337"/>
      <c r="CL225" s="337"/>
      <c r="CM225" s="337"/>
      <c r="CN225" s="337"/>
      <c r="CO225" s="337"/>
      <c r="CP225" s="337"/>
    </row>
    <row r="226" spans="1:94" ht="15.75" customHeight="1">
      <c r="A226" s="176"/>
      <c r="B226" s="313"/>
      <c r="C226" s="313"/>
      <c r="D226" s="313"/>
      <c r="E226" s="313"/>
      <c r="F226" s="313"/>
      <c r="G226" s="313"/>
      <c r="H226" s="313"/>
      <c r="I226" s="313"/>
      <c r="J226" s="313"/>
      <c r="K226" s="313"/>
      <c r="L226" s="313"/>
      <c r="M226" s="313"/>
      <c r="N226" s="313"/>
      <c r="O226" s="313"/>
      <c r="P226" s="313"/>
      <c r="Q226" s="313"/>
      <c r="R226" s="313"/>
      <c r="S226" s="313"/>
      <c r="T226" s="313"/>
      <c r="U226" s="313"/>
      <c r="V226" s="313"/>
      <c r="W226" s="313"/>
      <c r="X226" s="313"/>
      <c r="Y226" s="455"/>
      <c r="Z226" s="313"/>
      <c r="AA226" s="313"/>
      <c r="AB226" s="313"/>
      <c r="AC226" s="313"/>
      <c r="AD226" s="313"/>
      <c r="AE226" s="313"/>
      <c r="AF226" s="313"/>
      <c r="AG226" s="313"/>
      <c r="AH226" s="176"/>
      <c r="AI226" s="176"/>
      <c r="AJ226" s="176"/>
      <c r="AK226" s="176"/>
      <c r="AL226" s="176"/>
      <c r="AM226" s="176"/>
      <c r="AN226" s="176"/>
      <c r="AO226" s="176"/>
      <c r="AP226" s="176"/>
      <c r="AQ226" s="176"/>
      <c r="AR226" s="176"/>
      <c r="AS226" s="176"/>
      <c r="AT226" s="176"/>
      <c r="AU226" s="458"/>
      <c r="AV226" s="176"/>
      <c r="AW226" s="176"/>
      <c r="AX226" s="973"/>
      <c r="AY226" s="522"/>
      <c r="AZ226" s="522"/>
      <c r="BA226" s="522"/>
      <c r="BB226" s="522"/>
      <c r="BC226" s="522"/>
      <c r="BD226" s="973"/>
      <c r="BE226" s="975"/>
      <c r="BF226" s="975"/>
      <c r="BG226" s="975"/>
      <c r="BH226" s="975"/>
      <c r="BI226" s="337"/>
      <c r="BJ226" s="337"/>
      <c r="BK226" s="337"/>
      <c r="BL226" s="337"/>
      <c r="BM226" s="337"/>
      <c r="BN226" s="337"/>
      <c r="BO226" s="337"/>
      <c r="BP226" s="337"/>
      <c r="BQ226" s="337"/>
      <c r="BR226" s="337"/>
      <c r="BS226" s="337"/>
      <c r="BT226" s="337"/>
      <c r="BU226" s="337"/>
      <c r="BV226" s="337"/>
      <c r="BW226" s="337"/>
      <c r="BX226" s="337"/>
      <c r="BY226" s="337"/>
      <c r="BZ226" s="337"/>
      <c r="CA226" s="337"/>
      <c r="CB226" s="337"/>
      <c r="CC226" s="337"/>
      <c r="CD226" s="337"/>
      <c r="CE226" s="337"/>
      <c r="CF226" s="337"/>
      <c r="CG226" s="337"/>
      <c r="CH226" s="337"/>
      <c r="CI226" s="337"/>
      <c r="CJ226" s="337"/>
      <c r="CK226" s="337"/>
      <c r="CL226" s="337"/>
      <c r="CM226" s="337"/>
      <c r="CN226" s="337"/>
      <c r="CO226" s="337"/>
      <c r="CP226" s="337"/>
    </row>
    <row r="227" spans="1:94" ht="15.75" customHeight="1">
      <c r="A227" s="176"/>
      <c r="B227" s="313"/>
      <c r="C227" s="313"/>
      <c r="D227" s="313"/>
      <c r="E227" s="313"/>
      <c r="F227" s="313"/>
      <c r="G227" s="313"/>
      <c r="H227" s="313"/>
      <c r="I227" s="313"/>
      <c r="J227" s="313"/>
      <c r="K227" s="313"/>
      <c r="L227" s="313"/>
      <c r="M227" s="313"/>
      <c r="N227" s="313"/>
      <c r="O227" s="313"/>
      <c r="P227" s="313"/>
      <c r="Q227" s="313"/>
      <c r="R227" s="313"/>
      <c r="S227" s="313"/>
      <c r="T227" s="313"/>
      <c r="U227" s="313"/>
      <c r="V227" s="313"/>
      <c r="W227" s="313"/>
      <c r="X227" s="313"/>
      <c r="Y227" s="455"/>
      <c r="Z227" s="313"/>
      <c r="AA227" s="313"/>
      <c r="AB227" s="313"/>
      <c r="AC227" s="313"/>
      <c r="AD227" s="313"/>
      <c r="AE227" s="313"/>
      <c r="AF227" s="313"/>
      <c r="AG227" s="313"/>
      <c r="AH227" s="176"/>
      <c r="AI227" s="176"/>
      <c r="AJ227" s="176"/>
      <c r="AK227" s="176"/>
      <c r="AL227" s="176"/>
      <c r="AM227" s="176"/>
      <c r="AN227" s="176"/>
      <c r="AO227" s="176"/>
      <c r="AP227" s="176"/>
      <c r="AQ227" s="176"/>
      <c r="AR227" s="176"/>
      <c r="AS227" s="176"/>
      <c r="AT227" s="176"/>
      <c r="AU227" s="458"/>
      <c r="AV227" s="176"/>
      <c r="AW227" s="176"/>
      <c r="AX227" s="973"/>
      <c r="AY227" s="522"/>
      <c r="AZ227" s="522"/>
      <c r="BA227" s="522"/>
      <c r="BB227" s="522"/>
      <c r="BC227" s="522"/>
      <c r="BD227" s="973"/>
      <c r="BE227" s="975"/>
      <c r="BF227" s="975"/>
      <c r="BG227" s="975"/>
      <c r="BH227" s="975"/>
      <c r="BI227" s="337"/>
      <c r="BJ227" s="337"/>
      <c r="BK227" s="337"/>
      <c r="BL227" s="337"/>
      <c r="BM227" s="337"/>
      <c r="BN227" s="337"/>
      <c r="BO227" s="337"/>
      <c r="BP227" s="337"/>
      <c r="BQ227" s="337"/>
      <c r="BR227" s="337"/>
      <c r="BS227" s="337"/>
      <c r="BT227" s="337"/>
      <c r="BU227" s="337"/>
      <c r="BV227" s="337"/>
      <c r="BW227" s="337"/>
      <c r="BX227" s="337"/>
      <c r="BY227" s="337"/>
      <c r="BZ227" s="337"/>
      <c r="CA227" s="337"/>
      <c r="CB227" s="337"/>
      <c r="CC227" s="337"/>
      <c r="CD227" s="337"/>
      <c r="CE227" s="337"/>
      <c r="CF227" s="337"/>
      <c r="CG227" s="337"/>
      <c r="CH227" s="337"/>
      <c r="CI227" s="337"/>
      <c r="CJ227" s="337"/>
      <c r="CK227" s="337"/>
      <c r="CL227" s="337"/>
      <c r="CM227" s="337"/>
      <c r="CN227" s="337"/>
      <c r="CO227" s="337"/>
      <c r="CP227" s="337"/>
    </row>
    <row r="228" spans="1:94" ht="15.75" customHeight="1">
      <c r="A228" s="176"/>
      <c r="B228" s="313"/>
      <c r="C228" s="313"/>
      <c r="D228" s="313"/>
      <c r="E228" s="313"/>
      <c r="F228" s="313"/>
      <c r="G228" s="313"/>
      <c r="H228" s="313"/>
      <c r="I228" s="313"/>
      <c r="J228" s="313"/>
      <c r="K228" s="313"/>
      <c r="L228" s="313"/>
      <c r="M228" s="313"/>
      <c r="N228" s="313"/>
      <c r="O228" s="313"/>
      <c r="P228" s="313"/>
      <c r="Q228" s="313"/>
      <c r="R228" s="313"/>
      <c r="S228" s="313"/>
      <c r="T228" s="313"/>
      <c r="U228" s="313"/>
      <c r="V228" s="313"/>
      <c r="W228" s="313"/>
      <c r="X228" s="313"/>
      <c r="Y228" s="455"/>
      <c r="Z228" s="313"/>
      <c r="AA228" s="313"/>
      <c r="AB228" s="313"/>
      <c r="AC228" s="313"/>
      <c r="AD228" s="313"/>
      <c r="AE228" s="313"/>
      <c r="AF228" s="313"/>
      <c r="AG228" s="489"/>
      <c r="AH228" s="176"/>
      <c r="AI228" s="176"/>
      <c r="AJ228" s="176"/>
      <c r="AK228" s="176"/>
      <c r="AL228" s="176"/>
      <c r="AM228" s="176"/>
      <c r="AN228" s="176"/>
      <c r="AO228" s="176"/>
      <c r="AP228" s="176"/>
      <c r="AQ228" s="176"/>
      <c r="AR228" s="176"/>
      <c r="AS228" s="176"/>
      <c r="AT228" s="176"/>
      <c r="AU228" s="458"/>
      <c r="AV228" s="176"/>
      <c r="AW228" s="176"/>
      <c r="AX228" s="973"/>
      <c r="AY228" s="522"/>
      <c r="AZ228" s="522"/>
      <c r="BA228" s="522"/>
      <c r="BB228" s="522"/>
      <c r="BC228" s="522"/>
      <c r="BD228" s="973"/>
      <c r="BE228" s="975"/>
      <c r="BF228" s="975"/>
      <c r="BG228" s="975"/>
      <c r="BH228" s="975"/>
      <c r="BI228" s="337"/>
      <c r="BJ228" s="337"/>
      <c r="BK228" s="337"/>
      <c r="BL228" s="337"/>
      <c r="BM228" s="337"/>
      <c r="BN228" s="337"/>
      <c r="BO228" s="337"/>
      <c r="BP228" s="337"/>
      <c r="BQ228" s="337"/>
      <c r="BR228" s="337"/>
      <c r="BS228" s="337"/>
      <c r="BT228" s="337"/>
      <c r="BU228" s="337"/>
      <c r="BV228" s="337"/>
      <c r="BW228" s="337"/>
      <c r="BX228" s="337"/>
      <c r="BY228" s="337"/>
      <c r="BZ228" s="337"/>
      <c r="CA228" s="337"/>
      <c r="CB228" s="337"/>
      <c r="CC228" s="337"/>
      <c r="CD228" s="337"/>
      <c r="CE228" s="337"/>
      <c r="CF228" s="337"/>
      <c r="CG228" s="337"/>
      <c r="CH228" s="337"/>
      <c r="CI228" s="337"/>
      <c r="CJ228" s="337"/>
      <c r="CK228" s="337"/>
      <c r="CL228" s="337"/>
      <c r="CM228" s="337"/>
      <c r="CN228" s="337"/>
      <c r="CO228" s="337"/>
      <c r="CP228" s="337"/>
    </row>
    <row r="229" spans="1:94" ht="15.75" customHeight="1">
      <c r="A229" s="176"/>
      <c r="B229" s="313"/>
      <c r="C229" s="313"/>
      <c r="D229" s="313"/>
      <c r="E229" s="313"/>
      <c r="F229" s="313"/>
      <c r="G229" s="313"/>
      <c r="H229" s="313"/>
      <c r="I229" s="313"/>
      <c r="J229" s="313"/>
      <c r="K229" s="313"/>
      <c r="L229" s="313"/>
      <c r="M229" s="313"/>
      <c r="N229" s="313"/>
      <c r="O229" s="313"/>
      <c r="P229" s="313"/>
      <c r="Q229" s="313"/>
      <c r="R229" s="313"/>
      <c r="S229" s="313"/>
      <c r="T229" s="313"/>
      <c r="U229" s="313"/>
      <c r="V229" s="313"/>
      <c r="W229" s="313"/>
      <c r="X229" s="313"/>
      <c r="Y229" s="455"/>
      <c r="Z229" s="313"/>
      <c r="AA229" s="313"/>
      <c r="AB229" s="313"/>
      <c r="AC229" s="313"/>
      <c r="AD229" s="313"/>
      <c r="AE229" s="313"/>
      <c r="AF229" s="313"/>
      <c r="AG229" s="489"/>
      <c r="AH229" s="176"/>
      <c r="AI229" s="176"/>
      <c r="AJ229" s="176"/>
      <c r="AK229" s="176"/>
      <c r="AL229" s="176"/>
      <c r="AM229" s="176"/>
      <c r="AN229" s="176"/>
      <c r="AO229" s="176"/>
      <c r="AP229" s="176"/>
      <c r="AQ229" s="176"/>
      <c r="AR229" s="176"/>
      <c r="AS229" s="176"/>
      <c r="AT229" s="176"/>
      <c r="AU229" s="458"/>
      <c r="AV229" s="176"/>
      <c r="AW229" s="176"/>
      <c r="AX229" s="973"/>
      <c r="AY229" s="522"/>
      <c r="AZ229" s="522"/>
      <c r="BA229" s="522"/>
      <c r="BB229" s="522"/>
      <c r="BC229" s="522"/>
      <c r="BD229" s="973"/>
      <c r="BE229" s="975"/>
      <c r="BF229" s="975"/>
      <c r="BG229" s="975"/>
      <c r="BH229" s="975"/>
      <c r="BI229" s="337"/>
      <c r="BJ229" s="337"/>
      <c r="BK229" s="337"/>
      <c r="BL229" s="337"/>
      <c r="BM229" s="337"/>
      <c r="BN229" s="337"/>
      <c r="BO229" s="337"/>
      <c r="BP229" s="337"/>
      <c r="BQ229" s="337"/>
      <c r="BR229" s="337"/>
      <c r="BS229" s="337"/>
      <c r="BT229" s="337"/>
      <c r="BU229" s="337"/>
      <c r="BV229" s="337"/>
      <c r="BW229" s="337"/>
      <c r="BX229" s="337"/>
      <c r="BY229" s="337"/>
      <c r="BZ229" s="337"/>
      <c r="CA229" s="337"/>
      <c r="CB229" s="337"/>
      <c r="CC229" s="337"/>
      <c r="CD229" s="337"/>
      <c r="CE229" s="337"/>
      <c r="CF229" s="337"/>
      <c r="CG229" s="337"/>
      <c r="CH229" s="337"/>
      <c r="CI229" s="337"/>
      <c r="CJ229" s="337"/>
      <c r="CK229" s="337"/>
      <c r="CL229" s="337"/>
      <c r="CM229" s="337"/>
      <c r="CN229" s="337"/>
      <c r="CO229" s="337"/>
      <c r="CP229" s="337"/>
    </row>
    <row r="230" spans="1:94" ht="15.75" customHeight="1">
      <c r="A230" s="176"/>
      <c r="B230" s="313"/>
      <c r="C230" s="313"/>
      <c r="D230" s="313"/>
      <c r="E230" s="313"/>
      <c r="F230" s="313"/>
      <c r="G230" s="313"/>
      <c r="H230" s="313"/>
      <c r="I230" s="313"/>
      <c r="J230" s="313"/>
      <c r="K230" s="313"/>
      <c r="L230" s="313"/>
      <c r="M230" s="313"/>
      <c r="N230" s="313"/>
      <c r="O230" s="313"/>
      <c r="P230" s="313"/>
      <c r="Q230" s="313"/>
      <c r="R230" s="313"/>
      <c r="S230" s="313"/>
      <c r="T230" s="313"/>
      <c r="U230" s="313"/>
      <c r="V230" s="313"/>
      <c r="W230" s="313"/>
      <c r="X230" s="313"/>
      <c r="Y230" s="455"/>
      <c r="Z230" s="313"/>
      <c r="AA230" s="313"/>
      <c r="AB230" s="313"/>
      <c r="AC230" s="313"/>
      <c r="AD230" s="313"/>
      <c r="AE230" s="313"/>
      <c r="AF230" s="313"/>
      <c r="AG230" s="489"/>
      <c r="AH230" s="176"/>
      <c r="AI230" s="176"/>
      <c r="AJ230" s="176"/>
      <c r="AK230" s="176"/>
      <c r="AL230" s="176"/>
      <c r="AM230" s="176"/>
      <c r="AN230" s="176"/>
      <c r="AO230" s="176"/>
      <c r="AP230" s="176"/>
      <c r="AQ230" s="176"/>
      <c r="AR230" s="176"/>
      <c r="AS230" s="176"/>
      <c r="AT230" s="176"/>
      <c r="AU230" s="458"/>
      <c r="AV230" s="176"/>
      <c r="AW230" s="176"/>
      <c r="AX230" s="973"/>
      <c r="AY230" s="522"/>
      <c r="AZ230" s="522"/>
      <c r="BA230" s="522"/>
      <c r="BB230" s="522"/>
      <c r="BC230" s="522"/>
      <c r="BD230" s="973"/>
      <c r="BE230" s="975"/>
      <c r="BF230" s="975"/>
      <c r="BG230" s="975"/>
      <c r="BH230" s="975"/>
      <c r="BI230" s="337"/>
      <c r="BJ230" s="337"/>
      <c r="BK230" s="337"/>
      <c r="BL230" s="337"/>
      <c r="BM230" s="337"/>
      <c r="BN230" s="337"/>
      <c r="BO230" s="337"/>
      <c r="BP230" s="337"/>
      <c r="BQ230" s="337"/>
      <c r="BR230" s="337"/>
      <c r="BS230" s="337"/>
      <c r="BT230" s="337"/>
      <c r="BU230" s="337"/>
      <c r="BV230" s="337"/>
      <c r="BW230" s="337"/>
      <c r="BX230" s="337"/>
      <c r="BY230" s="337"/>
      <c r="BZ230" s="337"/>
      <c r="CA230" s="337"/>
      <c r="CB230" s="337"/>
      <c r="CC230" s="337"/>
      <c r="CD230" s="337"/>
      <c r="CE230" s="337"/>
      <c r="CF230" s="337"/>
      <c r="CG230" s="337"/>
      <c r="CH230" s="337"/>
      <c r="CI230" s="337"/>
      <c r="CJ230" s="337"/>
      <c r="CK230" s="337"/>
      <c r="CL230" s="337"/>
      <c r="CM230" s="337"/>
      <c r="CN230" s="337"/>
      <c r="CO230" s="337"/>
      <c r="CP230" s="337"/>
    </row>
    <row r="231" spans="1:94" ht="15.75" customHeight="1">
      <c r="A231" s="176"/>
      <c r="B231" s="313"/>
      <c r="C231" s="313"/>
      <c r="D231" s="313"/>
      <c r="E231" s="313"/>
      <c r="F231" s="313"/>
      <c r="G231" s="313"/>
      <c r="H231" s="313"/>
      <c r="I231" s="313"/>
      <c r="J231" s="313"/>
      <c r="K231" s="313"/>
      <c r="L231" s="313"/>
      <c r="M231" s="313"/>
      <c r="N231" s="313"/>
      <c r="O231" s="313"/>
      <c r="P231" s="313"/>
      <c r="Q231" s="313"/>
      <c r="R231" s="313"/>
      <c r="S231" s="313"/>
      <c r="T231" s="313"/>
      <c r="U231" s="313"/>
      <c r="V231" s="313"/>
      <c r="W231" s="313"/>
      <c r="X231" s="313"/>
      <c r="Y231" s="455"/>
      <c r="Z231" s="456"/>
      <c r="AA231" s="313"/>
      <c r="AB231" s="313"/>
      <c r="AC231" s="313"/>
      <c r="AD231" s="313"/>
      <c r="AE231" s="313"/>
      <c r="AF231" s="313"/>
      <c r="AG231" s="313"/>
      <c r="AH231" s="176"/>
      <c r="AI231" s="176"/>
      <c r="AJ231" s="490"/>
      <c r="AK231" s="176"/>
      <c r="AL231" s="176"/>
      <c r="AM231" s="176"/>
      <c r="AN231" s="176"/>
      <c r="AO231" s="176"/>
      <c r="AP231" s="176"/>
      <c r="AQ231" s="176"/>
      <c r="AR231" s="176"/>
      <c r="AS231" s="176"/>
      <c r="AT231" s="176"/>
      <c r="AU231" s="458"/>
      <c r="AV231" s="176"/>
      <c r="AW231" s="508"/>
      <c r="AX231" s="973"/>
      <c r="AY231" s="455"/>
      <c r="AZ231" s="522"/>
      <c r="BA231" s="522"/>
      <c r="BB231" s="522"/>
      <c r="BC231" s="522"/>
      <c r="BD231" s="973"/>
      <c r="BE231" s="975"/>
      <c r="BF231" s="975"/>
      <c r="BG231" s="975"/>
      <c r="BH231" s="975"/>
      <c r="BI231" s="337"/>
      <c r="BJ231" s="337"/>
      <c r="BK231" s="337"/>
      <c r="BL231" s="337"/>
      <c r="BM231" s="337"/>
      <c r="BN231" s="337"/>
      <c r="BO231" s="337"/>
      <c r="BP231" s="337"/>
      <c r="BQ231" s="337"/>
      <c r="BR231" s="337"/>
      <c r="BS231" s="337"/>
      <c r="BT231" s="337"/>
      <c r="BU231" s="337"/>
      <c r="BV231" s="337"/>
      <c r="BW231" s="337"/>
      <c r="BX231" s="337"/>
      <c r="BY231" s="337"/>
      <c r="BZ231" s="337"/>
      <c r="CA231" s="337"/>
      <c r="CB231" s="337"/>
      <c r="CC231" s="337"/>
      <c r="CD231" s="337"/>
      <c r="CE231" s="337"/>
      <c r="CF231" s="337"/>
      <c r="CG231" s="337"/>
      <c r="CH231" s="337"/>
      <c r="CI231" s="337"/>
      <c r="CJ231" s="337"/>
      <c r="CK231" s="337"/>
      <c r="CL231" s="337"/>
      <c r="CM231" s="337"/>
      <c r="CN231" s="337"/>
      <c r="CO231" s="337"/>
      <c r="CP231" s="337"/>
    </row>
    <row r="232" spans="1:94" ht="15.75" customHeight="1">
      <c r="A232" s="176"/>
      <c r="B232" s="313"/>
      <c r="C232" s="313"/>
      <c r="D232" s="313"/>
      <c r="E232" s="313"/>
      <c r="F232" s="313"/>
      <c r="G232" s="313"/>
      <c r="H232" s="313"/>
      <c r="I232" s="313"/>
      <c r="J232" s="313"/>
      <c r="K232" s="313"/>
      <c r="L232" s="313"/>
      <c r="M232" s="313"/>
      <c r="N232" s="313"/>
      <c r="O232" s="313"/>
      <c r="P232" s="313"/>
      <c r="Q232" s="313"/>
      <c r="R232" s="313"/>
      <c r="S232" s="313"/>
      <c r="T232" s="313"/>
      <c r="U232" s="313"/>
      <c r="V232" s="313"/>
      <c r="W232" s="313"/>
      <c r="X232" s="313"/>
      <c r="Y232" s="455"/>
      <c r="Z232" s="313"/>
      <c r="AA232" s="313"/>
      <c r="AB232" s="313"/>
      <c r="AC232" s="313"/>
      <c r="AD232" s="313"/>
      <c r="AE232" s="313"/>
      <c r="AF232" s="313"/>
      <c r="AG232" s="999"/>
      <c r="AH232" s="176"/>
      <c r="AI232" s="176"/>
      <c r="AJ232" s="490"/>
      <c r="AK232" s="176"/>
      <c r="AL232" s="176"/>
      <c r="AM232" s="176"/>
      <c r="AN232" s="176"/>
      <c r="AO232" s="176"/>
      <c r="AP232" s="176"/>
      <c r="AQ232" s="176"/>
      <c r="AR232" s="176"/>
      <c r="AS232" s="176"/>
      <c r="AT232" s="176"/>
      <c r="AU232" s="458"/>
      <c r="AV232" s="176"/>
      <c r="AW232" s="176"/>
      <c r="AX232" s="973"/>
      <c r="AY232" s="522"/>
      <c r="AZ232" s="522"/>
      <c r="BA232" s="522"/>
      <c r="BB232" s="522"/>
      <c r="BC232" s="522"/>
      <c r="BD232" s="973"/>
      <c r="BE232" s="975"/>
      <c r="BF232" s="975"/>
      <c r="BG232" s="975"/>
      <c r="BH232" s="975"/>
      <c r="BI232" s="337"/>
      <c r="BJ232" s="337"/>
      <c r="BK232" s="337"/>
      <c r="BL232" s="337"/>
      <c r="BM232" s="337"/>
      <c r="BN232" s="337"/>
      <c r="BO232" s="337"/>
      <c r="BP232" s="337"/>
      <c r="BQ232" s="337"/>
      <c r="BR232" s="337"/>
      <c r="BS232" s="337"/>
      <c r="BT232" s="337"/>
      <c r="BU232" s="337"/>
      <c r="BV232" s="337"/>
      <c r="BW232" s="337"/>
      <c r="BX232" s="337"/>
      <c r="BY232" s="337"/>
      <c r="BZ232" s="337"/>
      <c r="CA232" s="337"/>
      <c r="CB232" s="337"/>
      <c r="CC232" s="337"/>
      <c r="CD232" s="337"/>
      <c r="CE232" s="337"/>
      <c r="CF232" s="337"/>
      <c r="CG232" s="337"/>
      <c r="CH232" s="337"/>
      <c r="CI232" s="337"/>
      <c r="CJ232" s="337"/>
      <c r="CK232" s="337"/>
      <c r="CL232" s="337"/>
      <c r="CM232" s="337"/>
      <c r="CN232" s="337"/>
      <c r="CO232" s="337"/>
      <c r="CP232" s="337"/>
    </row>
    <row r="233" spans="1:94" ht="15.75" customHeight="1">
      <c r="A233" s="176"/>
      <c r="B233" s="313"/>
      <c r="C233" s="313"/>
      <c r="D233" s="313"/>
      <c r="E233" s="313"/>
      <c r="F233" s="313"/>
      <c r="G233" s="313"/>
      <c r="H233" s="313"/>
      <c r="I233" s="313"/>
      <c r="J233" s="313"/>
      <c r="K233" s="313"/>
      <c r="L233" s="313"/>
      <c r="M233" s="313"/>
      <c r="N233" s="313"/>
      <c r="O233" s="313"/>
      <c r="P233" s="313"/>
      <c r="Q233" s="313"/>
      <c r="R233" s="313"/>
      <c r="S233" s="313"/>
      <c r="T233" s="313"/>
      <c r="U233" s="313"/>
      <c r="V233" s="313"/>
      <c r="W233" s="313"/>
      <c r="X233" s="313"/>
      <c r="Y233" s="455"/>
      <c r="Z233" s="313"/>
      <c r="AA233" s="313"/>
      <c r="AB233" s="313"/>
      <c r="AC233" s="313"/>
      <c r="AD233" s="313"/>
      <c r="AE233" s="313"/>
      <c r="AF233" s="313"/>
      <c r="AG233" s="313"/>
      <c r="AH233" s="176"/>
      <c r="AI233" s="176"/>
      <c r="AJ233" s="176"/>
      <c r="AK233" s="176"/>
      <c r="AL233" s="176"/>
      <c r="AM233" s="176"/>
      <c r="AN233" s="176"/>
      <c r="AO233" s="176"/>
      <c r="AP233" s="176"/>
      <c r="AQ233" s="176"/>
      <c r="AR233" s="176"/>
      <c r="AS233" s="176"/>
      <c r="AT233" s="176"/>
      <c r="AU233" s="458"/>
      <c r="AV233" s="176"/>
      <c r="AW233" s="176"/>
      <c r="AX233" s="973"/>
      <c r="AY233" s="522"/>
      <c r="AZ233" s="522"/>
      <c r="BA233" s="522"/>
      <c r="BB233" s="522"/>
      <c r="BC233" s="522"/>
      <c r="BD233" s="973"/>
      <c r="BE233" s="975"/>
      <c r="BF233" s="975"/>
      <c r="BG233" s="975"/>
      <c r="BH233" s="975"/>
      <c r="BI233" s="337"/>
      <c r="BJ233" s="337"/>
      <c r="BK233" s="337"/>
      <c r="BL233" s="337"/>
      <c r="BM233" s="337"/>
      <c r="BN233" s="337"/>
      <c r="BO233" s="337"/>
      <c r="BP233" s="337"/>
      <c r="BQ233" s="337"/>
      <c r="BR233" s="337"/>
      <c r="BS233" s="337"/>
      <c r="BT233" s="337"/>
      <c r="BU233" s="337"/>
      <c r="BV233" s="337"/>
      <c r="BW233" s="337"/>
      <c r="BX233" s="337"/>
      <c r="BY233" s="337"/>
      <c r="BZ233" s="337"/>
      <c r="CA233" s="337"/>
      <c r="CB233" s="337"/>
      <c r="CC233" s="337"/>
      <c r="CD233" s="337"/>
      <c r="CE233" s="337"/>
      <c r="CF233" s="337"/>
      <c r="CG233" s="337"/>
      <c r="CH233" s="337"/>
      <c r="CI233" s="337"/>
      <c r="CJ233" s="337"/>
      <c r="CK233" s="337"/>
      <c r="CL233" s="337"/>
      <c r="CM233" s="337"/>
      <c r="CN233" s="337"/>
      <c r="CO233" s="337"/>
      <c r="CP233" s="337"/>
    </row>
    <row r="234" spans="1:94" ht="15.75" customHeight="1">
      <c r="A234" s="176"/>
      <c r="B234" s="313"/>
      <c r="C234" s="313"/>
      <c r="D234" s="313"/>
      <c r="E234" s="313"/>
      <c r="F234" s="313"/>
      <c r="G234" s="313"/>
      <c r="H234" s="313"/>
      <c r="I234" s="313"/>
      <c r="J234" s="313"/>
      <c r="K234" s="313"/>
      <c r="L234" s="313"/>
      <c r="M234" s="313"/>
      <c r="N234" s="313"/>
      <c r="O234" s="313"/>
      <c r="P234" s="313"/>
      <c r="Q234" s="313"/>
      <c r="R234" s="313"/>
      <c r="S234" s="313"/>
      <c r="T234" s="313"/>
      <c r="U234" s="313"/>
      <c r="V234" s="313"/>
      <c r="W234" s="313"/>
      <c r="X234" s="313"/>
      <c r="Y234" s="455"/>
      <c r="Z234" s="313"/>
      <c r="AA234" s="313"/>
      <c r="AB234" s="313"/>
      <c r="AC234" s="313"/>
      <c r="AD234" s="313"/>
      <c r="AE234" s="313"/>
      <c r="AF234" s="313"/>
      <c r="AG234" s="1000"/>
      <c r="AH234" s="176"/>
      <c r="AI234" s="176"/>
      <c r="AJ234" s="176"/>
      <c r="AK234" s="176"/>
      <c r="AL234" s="176"/>
      <c r="AM234" s="176"/>
      <c r="AN234" s="176"/>
      <c r="AO234" s="176"/>
      <c r="AP234" s="176"/>
      <c r="AQ234" s="176"/>
      <c r="AR234" s="176"/>
      <c r="AS234" s="176"/>
      <c r="AT234" s="176"/>
      <c r="AU234" s="458"/>
      <c r="AV234" s="176"/>
      <c r="AW234" s="176"/>
      <c r="AX234" s="973"/>
      <c r="AY234" s="522"/>
      <c r="AZ234" s="522"/>
      <c r="BA234" s="522"/>
      <c r="BB234" s="522"/>
      <c r="BC234" s="522"/>
      <c r="BD234" s="973"/>
      <c r="BE234" s="975"/>
      <c r="BF234" s="975"/>
      <c r="BG234" s="975"/>
      <c r="BH234" s="975"/>
      <c r="BI234" s="337"/>
      <c r="BJ234" s="337"/>
      <c r="BK234" s="337"/>
      <c r="BL234" s="337"/>
      <c r="BM234" s="337"/>
      <c r="BN234" s="337"/>
      <c r="BO234" s="337"/>
      <c r="BP234" s="337"/>
      <c r="BQ234" s="337"/>
      <c r="BR234" s="337"/>
      <c r="BS234" s="337"/>
      <c r="BT234" s="337"/>
      <c r="BU234" s="337"/>
      <c r="BV234" s="337"/>
      <c r="BW234" s="337"/>
      <c r="BX234" s="337"/>
      <c r="BY234" s="337"/>
      <c r="BZ234" s="337"/>
      <c r="CA234" s="337"/>
      <c r="CB234" s="337"/>
      <c r="CC234" s="337"/>
      <c r="CD234" s="337"/>
      <c r="CE234" s="337"/>
      <c r="CF234" s="337"/>
      <c r="CG234" s="337"/>
      <c r="CH234" s="337"/>
      <c r="CI234" s="337"/>
      <c r="CJ234" s="337"/>
      <c r="CK234" s="337"/>
      <c r="CL234" s="337"/>
      <c r="CM234" s="337"/>
      <c r="CN234" s="337"/>
      <c r="CO234" s="337"/>
      <c r="CP234" s="337"/>
    </row>
    <row r="235" spans="1:94" ht="15.75" customHeight="1">
      <c r="A235" s="176"/>
      <c r="B235" s="313"/>
      <c r="C235" s="313"/>
      <c r="D235" s="313"/>
      <c r="E235" s="313"/>
      <c r="F235" s="313"/>
      <c r="G235" s="313"/>
      <c r="H235" s="313"/>
      <c r="I235" s="313"/>
      <c r="J235" s="313"/>
      <c r="K235" s="313"/>
      <c r="L235" s="313"/>
      <c r="M235" s="313"/>
      <c r="N235" s="313"/>
      <c r="O235" s="313"/>
      <c r="P235" s="313"/>
      <c r="Q235" s="313"/>
      <c r="R235" s="313"/>
      <c r="S235" s="313"/>
      <c r="T235" s="313"/>
      <c r="U235" s="313"/>
      <c r="V235" s="313"/>
      <c r="W235" s="313"/>
      <c r="X235" s="313"/>
      <c r="Y235" s="455"/>
      <c r="Z235" s="313"/>
      <c r="AA235" s="313"/>
      <c r="AB235" s="313"/>
      <c r="AC235" s="313"/>
      <c r="AD235" s="313"/>
      <c r="AE235" s="313"/>
      <c r="AF235" s="313"/>
      <c r="AG235" s="489"/>
      <c r="AH235" s="176"/>
      <c r="AI235" s="176"/>
      <c r="AJ235" s="176"/>
      <c r="AK235" s="176"/>
      <c r="AL235" s="176"/>
      <c r="AM235" s="176"/>
      <c r="AN235" s="176"/>
      <c r="AO235" s="176"/>
      <c r="AP235" s="176"/>
      <c r="AQ235" s="176"/>
      <c r="AR235" s="176"/>
      <c r="AS235" s="176"/>
      <c r="AT235" s="176"/>
      <c r="AU235" s="458"/>
      <c r="AV235" s="176"/>
      <c r="AW235" s="176"/>
      <c r="AX235" s="973"/>
      <c r="AY235" s="522"/>
      <c r="AZ235" s="522"/>
      <c r="BA235" s="522"/>
      <c r="BB235" s="522"/>
      <c r="BC235" s="522"/>
      <c r="BD235" s="973"/>
      <c r="BE235" s="975"/>
      <c r="BF235" s="975"/>
      <c r="BG235" s="975"/>
      <c r="BH235" s="975"/>
      <c r="BI235" s="337"/>
      <c r="BJ235" s="337"/>
      <c r="BK235" s="337"/>
      <c r="BL235" s="337"/>
      <c r="BM235" s="337"/>
      <c r="BN235" s="337"/>
      <c r="BO235" s="337"/>
      <c r="BP235" s="337"/>
      <c r="BQ235" s="337"/>
      <c r="BR235" s="337"/>
      <c r="BS235" s="337"/>
      <c r="BT235" s="337"/>
      <c r="BU235" s="337"/>
      <c r="BV235" s="337"/>
      <c r="BW235" s="337"/>
      <c r="BX235" s="337"/>
      <c r="BY235" s="337"/>
      <c r="BZ235" s="337"/>
      <c r="CA235" s="337"/>
      <c r="CB235" s="337"/>
      <c r="CC235" s="337"/>
      <c r="CD235" s="337"/>
      <c r="CE235" s="337"/>
      <c r="CF235" s="337"/>
      <c r="CG235" s="337"/>
      <c r="CH235" s="337"/>
      <c r="CI235" s="337"/>
      <c r="CJ235" s="337"/>
      <c r="CK235" s="337"/>
      <c r="CL235" s="337"/>
      <c r="CM235" s="337"/>
      <c r="CN235" s="337"/>
      <c r="CO235" s="337"/>
      <c r="CP235" s="337"/>
    </row>
    <row r="236" spans="1:94" ht="15.75" customHeight="1">
      <c r="A236" s="176"/>
      <c r="B236" s="313"/>
      <c r="C236" s="313"/>
      <c r="D236" s="313"/>
      <c r="E236" s="313"/>
      <c r="F236" s="313"/>
      <c r="G236" s="313"/>
      <c r="H236" s="313"/>
      <c r="I236" s="313"/>
      <c r="J236" s="313"/>
      <c r="K236" s="313"/>
      <c r="L236" s="313"/>
      <c r="M236" s="313"/>
      <c r="N236" s="313"/>
      <c r="O236" s="313"/>
      <c r="P236" s="313"/>
      <c r="Q236" s="313"/>
      <c r="R236" s="313"/>
      <c r="S236" s="313"/>
      <c r="T236" s="313"/>
      <c r="U236" s="313"/>
      <c r="V236" s="313"/>
      <c r="W236" s="313"/>
      <c r="X236" s="313"/>
      <c r="Y236" s="455"/>
      <c r="Z236" s="313"/>
      <c r="AA236" s="313"/>
      <c r="AB236" s="313"/>
      <c r="AC236" s="313"/>
      <c r="AD236" s="313"/>
      <c r="AE236" s="313"/>
      <c r="AF236" s="313"/>
      <c r="AG236" s="489"/>
      <c r="AH236" s="176"/>
      <c r="AI236" s="176"/>
      <c r="AJ236" s="176"/>
      <c r="AK236" s="176"/>
      <c r="AL236" s="176"/>
      <c r="AM236" s="176"/>
      <c r="AN236" s="176"/>
      <c r="AO236" s="176"/>
      <c r="AP236" s="176"/>
      <c r="AQ236" s="176"/>
      <c r="AR236" s="176"/>
      <c r="AS236" s="176"/>
      <c r="AT236" s="176"/>
      <c r="AU236" s="458"/>
      <c r="AV236" s="176"/>
      <c r="AW236" s="176"/>
      <c r="AX236" s="973"/>
      <c r="AY236" s="522"/>
      <c r="AZ236" s="522"/>
      <c r="BA236" s="522"/>
      <c r="BB236" s="522"/>
      <c r="BC236" s="522"/>
      <c r="BD236" s="973"/>
      <c r="BE236" s="975"/>
      <c r="BF236" s="975"/>
      <c r="BG236" s="975"/>
      <c r="BH236" s="975"/>
      <c r="BI236" s="337"/>
      <c r="BJ236" s="337"/>
      <c r="BK236" s="337"/>
      <c r="BL236" s="337"/>
      <c r="BM236" s="337"/>
      <c r="BN236" s="337"/>
      <c r="BO236" s="337"/>
      <c r="BP236" s="337"/>
      <c r="BQ236" s="337"/>
      <c r="BR236" s="337"/>
      <c r="BS236" s="337"/>
      <c r="BT236" s="337"/>
      <c r="BU236" s="337"/>
      <c r="BV236" s="337"/>
      <c r="BW236" s="337"/>
      <c r="BX236" s="337"/>
      <c r="BY236" s="337"/>
      <c r="BZ236" s="337"/>
      <c r="CA236" s="337"/>
      <c r="CB236" s="337"/>
      <c r="CC236" s="337"/>
      <c r="CD236" s="337"/>
      <c r="CE236" s="337"/>
      <c r="CF236" s="337"/>
      <c r="CG236" s="337"/>
      <c r="CH236" s="337"/>
      <c r="CI236" s="337"/>
      <c r="CJ236" s="337"/>
      <c r="CK236" s="337"/>
      <c r="CL236" s="337"/>
      <c r="CM236" s="337"/>
      <c r="CN236" s="337"/>
      <c r="CO236" s="337"/>
      <c r="CP236" s="337"/>
    </row>
    <row r="237" spans="1:94" ht="15.75" customHeight="1">
      <c r="A237" s="176"/>
      <c r="B237" s="313"/>
      <c r="C237" s="313"/>
      <c r="D237" s="313"/>
      <c r="E237" s="313"/>
      <c r="F237" s="313"/>
      <c r="G237" s="313"/>
      <c r="H237" s="313"/>
      <c r="I237" s="313"/>
      <c r="J237" s="313"/>
      <c r="K237" s="313"/>
      <c r="L237" s="313"/>
      <c r="M237" s="313"/>
      <c r="N237" s="313"/>
      <c r="O237" s="313"/>
      <c r="P237" s="313"/>
      <c r="Q237" s="313"/>
      <c r="R237" s="313"/>
      <c r="S237" s="313"/>
      <c r="T237" s="313"/>
      <c r="U237" s="313"/>
      <c r="V237" s="313"/>
      <c r="W237" s="313"/>
      <c r="X237" s="313"/>
      <c r="Y237" s="455"/>
      <c r="Z237" s="313"/>
      <c r="AA237" s="313"/>
      <c r="AB237" s="313"/>
      <c r="AC237" s="313"/>
      <c r="AD237" s="313"/>
      <c r="AE237" s="313"/>
      <c r="AF237" s="313"/>
      <c r="AG237" s="489"/>
      <c r="AH237" s="176"/>
      <c r="AI237" s="176"/>
      <c r="AJ237" s="176"/>
      <c r="AK237" s="176"/>
      <c r="AL237" s="176"/>
      <c r="AM237" s="176"/>
      <c r="AN237" s="176"/>
      <c r="AO237" s="176"/>
      <c r="AP237" s="176"/>
      <c r="AQ237" s="176"/>
      <c r="AR237" s="176"/>
      <c r="AS237" s="176"/>
      <c r="AT237" s="176"/>
      <c r="AU237" s="458"/>
      <c r="AV237" s="176"/>
      <c r="AW237" s="176"/>
      <c r="AX237" s="989"/>
      <c r="AY237" s="522"/>
      <c r="AZ237" s="522"/>
      <c r="BA237" s="522"/>
      <c r="BB237" s="522"/>
      <c r="BC237" s="522"/>
      <c r="BD237" s="973"/>
      <c r="BE237" s="975"/>
      <c r="BF237" s="975"/>
      <c r="BG237" s="975"/>
      <c r="BH237" s="975"/>
      <c r="BI237" s="337"/>
      <c r="BJ237" s="337"/>
      <c r="BK237" s="337"/>
      <c r="BL237" s="337"/>
      <c r="BM237" s="337"/>
      <c r="BN237" s="337"/>
      <c r="BO237" s="337"/>
      <c r="BP237" s="337"/>
      <c r="BQ237" s="337"/>
      <c r="BR237" s="337"/>
      <c r="BS237" s="337"/>
      <c r="BT237" s="337"/>
      <c r="BU237" s="337"/>
      <c r="BV237" s="337"/>
      <c r="BW237" s="337"/>
      <c r="BX237" s="337"/>
      <c r="BY237" s="337"/>
      <c r="BZ237" s="337"/>
      <c r="CA237" s="337"/>
      <c r="CB237" s="337"/>
      <c r="CC237" s="337"/>
      <c r="CD237" s="337"/>
      <c r="CE237" s="337"/>
      <c r="CF237" s="337"/>
      <c r="CG237" s="337"/>
      <c r="CH237" s="337"/>
      <c r="CI237" s="337"/>
      <c r="CJ237" s="337"/>
      <c r="CK237" s="337"/>
      <c r="CL237" s="337"/>
      <c r="CM237" s="337"/>
      <c r="CN237" s="337"/>
      <c r="CO237" s="337"/>
      <c r="CP237" s="337"/>
    </row>
    <row r="238" spans="1:94" ht="15.75" customHeight="1">
      <c r="A238" s="176"/>
      <c r="B238" s="313"/>
      <c r="C238" s="313"/>
      <c r="D238" s="313"/>
      <c r="E238" s="313"/>
      <c r="F238" s="313"/>
      <c r="G238" s="313"/>
      <c r="H238" s="313"/>
      <c r="I238" s="313"/>
      <c r="J238" s="313"/>
      <c r="K238" s="313"/>
      <c r="L238" s="313"/>
      <c r="M238" s="313"/>
      <c r="N238" s="313"/>
      <c r="O238" s="313"/>
      <c r="P238" s="313"/>
      <c r="Q238" s="313"/>
      <c r="R238" s="313"/>
      <c r="S238" s="313"/>
      <c r="T238" s="313"/>
      <c r="U238" s="313"/>
      <c r="V238" s="313"/>
      <c r="W238" s="313"/>
      <c r="X238" s="313"/>
      <c r="Y238" s="455"/>
      <c r="Z238" s="313"/>
      <c r="AA238" s="313"/>
      <c r="AB238" s="313"/>
      <c r="AC238" s="313"/>
      <c r="AD238" s="313"/>
      <c r="AE238" s="313"/>
      <c r="AF238" s="313"/>
      <c r="AG238" s="489"/>
      <c r="AH238" s="176"/>
      <c r="AI238" s="176"/>
      <c r="AJ238" s="176"/>
      <c r="AK238" s="176"/>
      <c r="AL238" s="176"/>
      <c r="AM238" s="176"/>
      <c r="AN238" s="176"/>
      <c r="AO238" s="176"/>
      <c r="AP238" s="176"/>
      <c r="AQ238" s="176"/>
      <c r="AR238" s="176"/>
      <c r="AS238" s="176"/>
      <c r="AT238" s="176"/>
      <c r="AU238" s="458"/>
      <c r="AV238" s="176"/>
      <c r="AW238" s="176"/>
      <c r="AX238" s="989"/>
      <c r="AY238" s="522"/>
      <c r="AZ238" s="522"/>
      <c r="BA238" s="522"/>
      <c r="BB238" s="522"/>
      <c r="BC238" s="522"/>
      <c r="BD238" s="973"/>
      <c r="BE238" s="975"/>
      <c r="BF238" s="975"/>
      <c r="BG238" s="975"/>
      <c r="BH238" s="975"/>
      <c r="BI238" s="337"/>
      <c r="BJ238" s="337"/>
      <c r="BK238" s="337"/>
      <c r="BL238" s="337"/>
      <c r="BM238" s="337"/>
      <c r="BN238" s="337"/>
      <c r="BO238" s="337"/>
      <c r="BP238" s="337"/>
      <c r="BQ238" s="337"/>
      <c r="BR238" s="337"/>
      <c r="BS238" s="337"/>
      <c r="BT238" s="337"/>
      <c r="BU238" s="337"/>
      <c r="BV238" s="337"/>
      <c r="BW238" s="337"/>
      <c r="BX238" s="337"/>
      <c r="BY238" s="337"/>
      <c r="BZ238" s="337"/>
      <c r="CA238" s="337"/>
      <c r="CB238" s="337"/>
      <c r="CC238" s="337"/>
      <c r="CD238" s="337"/>
      <c r="CE238" s="337"/>
      <c r="CF238" s="337"/>
      <c r="CG238" s="337"/>
      <c r="CH238" s="337"/>
      <c r="CI238" s="337"/>
      <c r="CJ238" s="337"/>
      <c r="CK238" s="337"/>
      <c r="CL238" s="337"/>
      <c r="CM238" s="337"/>
      <c r="CN238" s="337"/>
      <c r="CO238" s="337"/>
      <c r="CP238" s="337"/>
    </row>
    <row r="239" spans="1:94" ht="15.75" customHeight="1">
      <c r="A239" s="176"/>
      <c r="B239" s="176"/>
      <c r="C239" s="176"/>
      <c r="D239" s="176"/>
      <c r="E239" s="176"/>
      <c r="F239" s="176"/>
      <c r="G239" s="176"/>
      <c r="H239" s="176"/>
      <c r="I239" s="176"/>
      <c r="J239" s="176"/>
      <c r="K239" s="176"/>
      <c r="L239" s="176"/>
      <c r="M239" s="176"/>
      <c r="N239" s="176"/>
      <c r="O239" s="176"/>
      <c r="P239" s="176"/>
      <c r="Q239" s="176"/>
      <c r="R239" s="176"/>
      <c r="S239" s="176"/>
      <c r="T239" s="176"/>
      <c r="U239" s="176"/>
      <c r="V239" s="176"/>
      <c r="W239" s="176"/>
      <c r="X239" s="176"/>
      <c r="Y239" s="488"/>
      <c r="Z239" s="176"/>
      <c r="AA239" s="176"/>
      <c r="AB239" s="176"/>
      <c r="AC239" s="176"/>
      <c r="AD239" s="176"/>
      <c r="AE239" s="176"/>
      <c r="AF239" s="176"/>
      <c r="AG239" s="741"/>
      <c r="AH239" s="176"/>
      <c r="AI239" s="176"/>
      <c r="AJ239" s="490"/>
      <c r="AK239" s="176"/>
      <c r="AL239" s="176"/>
      <c r="AM239" s="176"/>
      <c r="AN239" s="176"/>
      <c r="AO239" s="176"/>
      <c r="AP239" s="176"/>
      <c r="AQ239" s="176"/>
      <c r="AR239" s="176"/>
      <c r="AS239" s="176"/>
      <c r="AT239" s="176"/>
      <c r="AU239" s="458"/>
      <c r="AV239" s="176"/>
      <c r="AW239" s="176"/>
      <c r="AX239" s="973"/>
      <c r="AY239" s="522"/>
      <c r="AZ239" s="522"/>
      <c r="BA239" s="522"/>
      <c r="BB239" s="522"/>
      <c r="BC239" s="522"/>
      <c r="BD239" s="973"/>
      <c r="BE239" s="975"/>
      <c r="BF239" s="975"/>
      <c r="BG239" s="975"/>
      <c r="BH239" s="975"/>
      <c r="BI239" s="337"/>
      <c r="BJ239" s="337"/>
      <c r="BK239" s="337"/>
      <c r="BL239" s="337"/>
      <c r="BM239" s="337"/>
      <c r="BN239" s="337"/>
      <c r="BO239" s="337"/>
      <c r="BP239" s="337"/>
      <c r="BQ239" s="337"/>
      <c r="BR239" s="337"/>
      <c r="BS239" s="337"/>
      <c r="BT239" s="337"/>
      <c r="BU239" s="337"/>
      <c r="BV239" s="337"/>
      <c r="BW239" s="337"/>
      <c r="BX239" s="337"/>
      <c r="BY239" s="337"/>
      <c r="BZ239" s="337"/>
      <c r="CA239" s="337"/>
      <c r="CB239" s="337"/>
      <c r="CC239" s="337"/>
      <c r="CD239" s="337"/>
      <c r="CE239" s="337"/>
      <c r="CF239" s="337"/>
      <c r="CG239" s="337"/>
      <c r="CH239" s="337"/>
      <c r="CI239" s="337"/>
      <c r="CJ239" s="337"/>
      <c r="CK239" s="337"/>
      <c r="CL239" s="337"/>
      <c r="CM239" s="337"/>
      <c r="CN239" s="337"/>
      <c r="CO239" s="337"/>
      <c r="CP239" s="337"/>
    </row>
    <row r="240" spans="1:94" ht="15.75" customHeight="1">
      <c r="A240" s="991"/>
      <c r="B240" s="975"/>
      <c r="C240" s="975"/>
      <c r="D240" s="975"/>
      <c r="E240" s="975"/>
      <c r="F240" s="975"/>
      <c r="G240" s="992"/>
      <c r="H240" s="975"/>
      <c r="I240" s="975"/>
      <c r="J240" s="975"/>
      <c r="K240" s="975"/>
      <c r="L240" s="975"/>
      <c r="M240" s="975"/>
      <c r="N240" s="975"/>
      <c r="O240" s="975"/>
      <c r="P240" s="975"/>
      <c r="Q240" s="975"/>
      <c r="R240" s="975"/>
      <c r="S240" s="975"/>
      <c r="T240" s="975"/>
      <c r="U240" s="975"/>
      <c r="V240" s="975"/>
      <c r="W240" s="975"/>
      <c r="X240" s="975"/>
      <c r="Y240" s="975"/>
      <c r="Z240" s="975"/>
      <c r="AA240" s="975"/>
      <c r="AB240" s="975"/>
      <c r="AC240" s="975"/>
      <c r="AD240" s="975"/>
      <c r="AE240" s="975"/>
      <c r="AF240" s="975"/>
      <c r="AG240" s="975"/>
      <c r="AH240" s="975"/>
      <c r="AI240" s="975"/>
      <c r="AJ240" s="975"/>
      <c r="AK240" s="975"/>
      <c r="AL240" s="975"/>
      <c r="AM240" s="975"/>
      <c r="AN240" s="975"/>
      <c r="AO240" s="975"/>
      <c r="AP240" s="975"/>
      <c r="AQ240" s="975"/>
      <c r="AR240" s="975"/>
      <c r="AS240" s="975"/>
      <c r="AT240" s="975"/>
      <c r="AU240" s="975"/>
      <c r="AV240" s="975"/>
      <c r="AW240" s="975"/>
      <c r="AX240" s="975"/>
      <c r="AY240" s="975"/>
      <c r="AZ240" s="975"/>
      <c r="BA240" s="975"/>
      <c r="BB240" s="975"/>
      <c r="BC240" s="975"/>
      <c r="BD240" s="975"/>
      <c r="BE240" s="975"/>
      <c r="BF240" s="975"/>
      <c r="BG240" s="975"/>
      <c r="BH240" s="975"/>
      <c r="BI240" s="337"/>
      <c r="BJ240" s="337"/>
      <c r="BK240" s="337"/>
      <c r="BL240" s="337"/>
      <c r="BM240" s="337"/>
      <c r="BN240" s="337"/>
      <c r="BO240" s="337"/>
      <c r="BP240" s="337"/>
      <c r="BQ240" s="337"/>
      <c r="BR240" s="337"/>
      <c r="BS240" s="337"/>
      <c r="BT240" s="337"/>
      <c r="BU240" s="337"/>
      <c r="BV240" s="337"/>
      <c r="BW240" s="337"/>
      <c r="BX240" s="337"/>
      <c r="BY240" s="337"/>
      <c r="BZ240" s="337"/>
      <c r="CA240" s="337"/>
      <c r="CB240" s="337"/>
      <c r="CC240" s="337"/>
      <c r="CD240" s="337"/>
      <c r="CE240" s="337"/>
      <c r="CF240" s="337"/>
      <c r="CG240" s="337"/>
      <c r="CH240" s="337"/>
      <c r="CI240" s="337"/>
      <c r="CJ240" s="337"/>
      <c r="CK240" s="337"/>
      <c r="CL240" s="337"/>
      <c r="CM240" s="337"/>
      <c r="CN240" s="337"/>
      <c r="CO240" s="337"/>
      <c r="CP240" s="337"/>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CP131" xr:uid="{00000000-0009-0000-0000-00001E000000}"/>
  <conditionalFormatting sqref="A54:E54 G54:AA54 F54:F62 F65 A67:E67 G67:AE67 CE67:CH67 F67:F73 F75:F89 F91:F93">
    <cfRule type="expression" dxfId="68" priority="3">
      <formula>COUNTIF($AA$3:$AA458,$AA54)&gt;1</formula>
    </cfRule>
  </conditionalFormatting>
  <conditionalFormatting sqref="A10:G10 A14:G14 A23:G23 A25:G25 A53:G53 A66:G66 A90:G90 A115:G115 A122:G122 A127:G127 A130:G130 A136:G136">
    <cfRule type="expression" dxfId="67" priority="5">
      <formula>COUNTIF($X$3:$X230,$X10)&gt;1</formula>
    </cfRule>
  </conditionalFormatting>
  <conditionalFormatting sqref="A11:Y12 A15:Y20 BF15:BF20 A203:Y204">
    <cfRule type="expression" dxfId="66" priority="6">
      <formula>COUNTIF($X$3:$X289,$X11)&gt;1</formula>
    </cfRule>
  </conditionalFormatting>
  <conditionalFormatting sqref="A24:Y24 BF24 BF26 A26:Y30">
    <cfRule type="expression" dxfId="65" priority="4">
      <formula>COUNTIF($X$3:$X401,$X24)&gt;1</formula>
    </cfRule>
  </conditionalFormatting>
  <conditionalFormatting sqref="A55:Y57 A71:Y73">
    <cfRule type="expression" dxfId="64" priority="9">
      <formula>COUNTIF($X$3:$X274,$X55)&gt;1</formula>
    </cfRule>
  </conditionalFormatting>
  <conditionalFormatting sqref="A105:Y105">
    <cfRule type="expression" dxfId="63" priority="8">
      <formula>COUNTIF($X$3:$X361,$X105)&gt;1</formula>
    </cfRule>
  </conditionalFormatting>
  <conditionalFormatting sqref="A163:Y163 A171:Y177">
    <cfRule type="expression" dxfId="62" priority="7">
      <formula>COUNTIF($X$3:$X440,$X163)&gt;1</formula>
    </cfRule>
  </conditionalFormatting>
  <conditionalFormatting sqref="F94">
    <cfRule type="expression" dxfId="61" priority="2">
      <formula>COUNTIF($Z$3:$Z498,$X94)&gt;1</formula>
    </cfRule>
  </conditionalFormatting>
  <conditionalFormatting sqref="F95:F100 F103 F105:F114 A116:E116 G116:AA116 AC116:AD116 CG116:CH116 F116:F121 F123:F126 F128:F129 F131:F133 A132:E133 G132:AA133 AC132:AD133 CG133:CH133 A135:AA135 AC135:AD135">
    <cfRule type="expression" dxfId="60" priority="1">
      <formula>COUNTIF($Z$3:$Z499,$Z95)&gt;1</formula>
    </cfRule>
  </conditionalFormatting>
  <dataValidations count="18">
    <dataValidation type="list" allowBlank="1" showErrorMessage="1" sqref="Q2:Q3 Q11:Q13 Q15:Q22 Q24 Q26:Q52 Q54:Q60 Q67:Q89 Q91:Q93 Q95:Q114 Q116:Q121 Q124 Q128:Q129 Q131:Q135 Q163:Q166 Q171:Q184 Q186:Q197 Q203:Q205 Q215:Q238" xr:uid="{00000000-0002-0000-1E00-000000000000}">
      <formula1>"WTR,NTR,Bundled Program,CoC"</formula1>
    </dataValidation>
    <dataValidation type="list" allowBlank="1" showErrorMessage="1" sqref="AS2:AS9 AS11:AS13 AS15:AS22 AS24 AS26:AS52 AR54:AR60 BQ61:BQ65 BQ67:BQ89 BQ91:BQ94 BS95:BS114 BT116:BT121 BT123:BT126 BT128:BT129 BT131:BT135" xr:uid="{00000000-0002-0000-1E00-000002000000}">
      <formula1>"2024,2023"</formula1>
    </dataValidation>
    <dataValidation type="list" allowBlank="1" showErrorMessage="1" sqref="AA2:AA23 AA25 AA53 X66 X90 Z115 AA122 AA127 Z130 AA136:AA161 AA163:AA169 AA171:AA184 AA186:AA201 AA203:AA213 AA215:AA239" xr:uid="{00000000-0002-0000-1E00-000003000000}">
      <formula1>"IBT,EBT,CBT"</formula1>
    </dataValidation>
    <dataValidation type="list" allowBlank="1" showErrorMessage="1" sqref="P2:P65 O66 P67:P89 O90 P91:P161 P163:P169 P171:P184 P186:P201 P203:P213 P215:P239" xr:uid="{00000000-0002-0000-1E00-000004000000}">
      <formula1>"TVI,HEI,NGO,LUC,NGA,SUC,LGU,Farm School,TESDA Technology Institution"</formula1>
    </dataValidation>
    <dataValidation type="list" allowBlank="1" showErrorMessage="1" sqref="AY2:AY9 BB2:BB9 AY11:AY13 BB11:BB13 AY15:AY22 BB15:BB22 AY24 BB24 AY26:AY52 BB26:BB52 CD54:CD60 BW61:BW65 BZ54:BZ65 BW67:BW89 BZ67:BZ89 BW91:BW93 BZ91:BZ94 CC94 BY95:BY114 CB95:CB114 BZ116:BZ121 CC116:CC121 BZ123:BZ126 CC123:CC126 BZ128:BZ129 CC128:CC129 BZ131:BZ135 CC131:CC135" xr:uid="{00000000-0002-0000-1E00-000006000000}">
      <formula1>"C,NC,CLOSED"</formula1>
    </dataValidation>
    <dataValidation type="custom" allowBlank="1" showDropDown="1" showInputMessage="1" showErrorMessage="1" prompt="Enter a valid date (MM/DD/YYYY)" sqref="AT2:AT9 AU10 AT11:AT13 AU14 AT15:AT22 AU23 AT24 AU25 AT26:AT52 AU53 AS54:AS60 BR61:BR65 AQ66 BR67:BR89 AQ90 BR91:BR93 BU94 BT95:BT114 AT115 BU116:BU121 AU122 BU123:BU126 AU127 BU128:BU129 AT130 BU131:BU135 AU136:AU161 AU163:AU169 AU171:AU184 AU186:AU201 AU203:AU213 AU215:AU239" xr:uid="{00000000-0002-0000-1E00-000008000000}">
      <formula1>OR(NOT(ISERROR(DATEVALUE(AQ2))), AND(ISNUMBER(AQ2), LEFT(CELL("format", AQ2))="D"))</formula1>
    </dataValidation>
    <dataValidation type="list" allowBlank="1" showErrorMessage="1" sqref="AT10 AT14 AT23 AT25 AT53 AP66 AP90 AS115 AT122 AT127 AS130 AT136:AT161 AT163:AT169 AT171:AT184 AT186:AT201 AT203:AT213 AT215:AT239" xr:uid="{00000000-0002-0000-1E00-000009000000}">
      <formula1>"2022,2023"</formula1>
    </dataValidation>
    <dataValidation type="list" allowBlank="1" showErrorMessage="1" sqref="E2:E161 E163:E169 E171:E184 E186:E201 E203:E213 E215:E239" xr:uid="{00000000-0002-0000-1E00-00000A000000}">
      <formula1>"1st,2nd,3rd,4th,5th,Component,HUC"</formula1>
    </dataValidation>
    <dataValidation type="custom" allowBlank="1" showDropDown="1" showInputMessage="1" showErrorMessage="1" prompt="Enter a valid date (mm/dd/yyyy)" sqref="AI2:AI9 AN2:AO9 AJ10 AO10:AP10 AI11:AI13 AN11:AO13 AJ14 AO14:AP14 AI15:AI22 AN15:AO22 AJ23 AO23:AP23 AI24 AN24:AO24 AJ25 AO25:AP25 AI26:AI52 AN26:AO52 AJ53 AO53:AP53 AI54:AI59 AL60 Z2:Z65 AI61:AI65 AN61:AO65 W66 AF66 AK66:AL66 Z67:Z89 AI67:AI89 AN67:AO89 W90 AF90 AK90:AL90 AI91:AI93 AN91:AO93 Z91:Z94 AL94 AQ94:AR94 AA95:AA114 AK95:AK114 AP95:AQ114 Y115 AI115 AN115:AO115 AA116:AA121 AK116:AK121 AP116:AQ121 Z122 AJ122 AO122:AP122 AA123:AA126 AK123:AK126 AP123:AQ126 Z127 AJ127 AO127:AP127 AA128:AA129 AK128:AK129 AP128:AQ129 Y130 AI130 AN130:AO130 AA131:AA135 AK131:AK135 AP131:AQ135 Z136:Z161 AJ136:AJ161 AO136:AP161 Z163:Z169 AJ163:AJ169 AO163:AP169 Z171:Z184 AJ171:AJ184 AO171:AP184 Z186:Z201 AJ186:AJ201 AO186:AP201 Z203:Z213 AJ203:AJ213 AO203:AP213 Z215:Z239 AJ215:AJ239 AO215:AP239" xr:uid="{00000000-0002-0000-1E00-00000D000000}">
      <formula1>OR(NOT(ISERROR(DATEVALUE(W2))), AND(ISNUMBER(W2), LEFT(CELL("format", W2))="D"))</formula1>
    </dataValidation>
    <dataValidation type="list" allowBlank="1" showErrorMessage="1" sqref="Q4:Q10 Q14 Q23 Q25 Q53 Q61:Q65 P66 P90 Q94 Q122:Q123 Q125:Q127 Q136:Q161 Q167:Q169 Q198:Q201 Q206:Q213 Q239" xr:uid="{00000000-0002-0000-1E00-00000F000000}">
      <formula1>"WTR,NTR,Bundled Program"</formula1>
    </dataValidation>
    <dataValidation type="list" allowBlank="1" showErrorMessage="1" sqref="AC2:AC9 BK9 AC11:AC13 AC15:AC22 AC24 AC26:AC52 AC54:AC60 Z66 Z90 AE95:AE114 AB115 AE116:AE120 AC122 AE123:AE126 AC127 AE128:AE129 AB130 AE131:AE135 AC136:AC161 AC163:AC169 AC171:AC184 AC186:AC201 AC203:AC213 AC215:AC239" xr:uid="{00000000-0002-0000-1E00-000010000000}">
      <formula1>"Yes,No"</formula1>
    </dataValidation>
    <dataValidation type="list" allowBlank="1" showErrorMessage="1" sqref="AA24 AA26:AA52 AA54:AA65 AA67:AA89 AA91:AA93 AC94 AB95:AB114 AB116:AB121 AB123:AB126 AB128:AB129 AB131:AB135" xr:uid="{00000000-0002-0000-1E00-000011000000}">
      <formula1>"IBT,EBT,CBT,MCC"</formula1>
    </dataValidation>
    <dataValidation type="list" allowBlank="1" showErrorMessage="1" sqref="V2:V65 T66 V67:V89 T90 V91:V94 W95:W114 U115 W116:W121 V122 W123:W126 V127 W128:W129 U130 W131:W135 V136:V161 V163:V169 V171:V184 V186:V201 V203:V213 V215:V239" xr:uid="{00000000-0002-0000-1E00-000015000000}">
      <formula1>"NC I,NC II,NC III,NC IV,Level I,Level II,N/A"</formula1>
    </dataValidation>
    <dataValidation type="list" allowBlank="1" showErrorMessage="1" sqref="AP2:AP9 AQ10 AP11:AP13 AQ14 AP15:AP22 AQ23 AP24 AQ25 AP26:AP52 AQ53 AP61:AP65 AM66 AP67:AP89 AM90 AP91:AP93 AS94 AR95:AR114 AP115 AR116:AR121 AQ122 AR123:AR126 AQ127 AR128:AR129 AP130 AR131:AR135 AQ136:AQ161 AQ163:AQ169 AQ171:AQ184 AQ186:AQ201 AQ203:AQ213 AQ215:AQ239" xr:uid="{00000000-0002-0000-1E00-000016000000}">
      <formula1>"Migration to Updated TR,Migration from NTR to WTR"</formula1>
    </dataValidation>
    <dataValidation type="list" allowBlank="1" showErrorMessage="1" sqref="O2:O65 N66 O67:O89 N90 O91:O161 O163:O169 O171:O184 O186:O201 O203:O213 O215:O239" xr:uid="{00000000-0002-0000-1E00-000017000000}">
      <formula1>"Private,Public"</formula1>
    </dataValidation>
    <dataValidation type="custom" allowBlank="1" showDropDown="1" showInputMessage="1" showErrorMessage="1" prompt="Enter a valid date (mm/dd/yyy)" sqref="BF4 BF9 BF13 BF15:BF21 BF24 BF26:BF32 BF34:BF35 BF40:BF42 BF46:BF49 BF52 CH54 CH58:CH60 CE62 Y2:Y65 V66 CE67 CE73 Y67:Y89 V90 CE92:CE93 Y91:Y94 Z95:Z114 X115 CG116:CG117 CG119 Z116:Z121 Y122 CG123:CG124 Z123:Z126 CG126 Y127 Z128:Z129 CG128:CG129 X130 CG132:CG133 Z131:Z135 AY141 Y136:Y161 AY158:AY161 AY163 AY166 Y163:Y169 AY171:AY176 AY181:AY183 Y171:Y184 AY189 Y186:Y201 Y203:Y213 AY231 Y215:Y239" xr:uid="{00000000-0002-0000-1E00-000018000000}">
      <formula1>OR(NOT(ISERROR(DATEVALUE(V2))), AND(ISNUMBER(V2), LEFT(CELL("format", V2))="D"))</formula1>
    </dataValidation>
    <dataValidation type="list" allowBlank="1" showErrorMessage="1" sqref="AB2:AB60 AC61:AC65 Y66 AC67:AC89 Y90 AC91:AC93 AD95:AD114 AA115 AD116:AD121 AB122 AD123:AD126 AB127 AD128:AD129 AA130 AD131:AD135 AB136:AB161 AB163:AB169 AB171:AB184 AB186:AB201 AB203:AB213 AB215:AB239" xr:uid="{00000000-0002-0000-1E00-000019000000}">
      <formula1>"F2F,BL,DL,Pure Online,Combination,BL/DL,F2F/BL,F2F/DL,F2F/Combination,BL/DL/Combination,ALL"</formula1>
    </dataValidation>
    <dataValidation type="list" allowBlank="1" showErrorMessage="1" sqref="AQ2:AQ9 AR10 AQ11:AQ13 AR14 AQ15:AQ22 AR23 AQ24 AR25 AQ26:AQ52 AR53 BR54:BR60 BO61:BO65 AN66 BO67:BO89 AN90 BO91:BO93 BR94 BQ95:BQ114 AQ115 BQ116:BQ121 AR122 BQ123:BQ126 AR127 BQ128:BQ129 AQ130 BQ131:BQ135 AR136:AR161 AR163:AR169 AR171:AR184 AR186:AR201 AR203:AR213 AR215:AR239" xr:uid="{00000000-0002-0000-1E00-00001A000000}">
      <formula1>"PAFSE,RCEF,PAFSE and RCEF"</formula1>
    </dataValidation>
  </dataValidations>
  <hyperlinks>
    <hyperlink ref="U61" r:id="rId1" xr:uid="{00000000-0004-0000-1E00-000000000000}"/>
    <hyperlink ref="U62" r:id="rId2" xr:uid="{00000000-0004-0000-1E00-000001000000}"/>
    <hyperlink ref="U63" r:id="rId3" xr:uid="{00000000-0004-0000-1E00-000002000000}"/>
    <hyperlink ref="U64" r:id="rId4" xr:uid="{00000000-0004-0000-1E00-000003000000}"/>
    <hyperlink ref="U65" r:id="rId5" xr:uid="{00000000-0004-0000-1E00-000004000000}"/>
    <hyperlink ref="U67" r:id="rId6" xr:uid="{00000000-0004-0000-1E00-000005000000}"/>
    <hyperlink ref="U68" r:id="rId7" xr:uid="{00000000-0004-0000-1E00-000006000000}"/>
    <hyperlink ref="U69" r:id="rId8" xr:uid="{00000000-0004-0000-1E00-000007000000}"/>
    <hyperlink ref="U70" r:id="rId9" xr:uid="{00000000-0004-0000-1E00-000008000000}"/>
    <hyperlink ref="U71" r:id="rId10" xr:uid="{00000000-0004-0000-1E00-000009000000}"/>
    <hyperlink ref="U72" r:id="rId11" xr:uid="{00000000-0004-0000-1E00-00000A000000}"/>
    <hyperlink ref="U73" r:id="rId12" xr:uid="{00000000-0004-0000-1E00-00000B000000}"/>
    <hyperlink ref="U74" r:id="rId13" xr:uid="{00000000-0004-0000-1E00-00000C000000}"/>
    <hyperlink ref="U75" r:id="rId14" xr:uid="{00000000-0004-0000-1E00-00000D000000}"/>
    <hyperlink ref="U77" r:id="rId15" xr:uid="{00000000-0004-0000-1E00-00000E000000}"/>
    <hyperlink ref="U91" r:id="rId16" xr:uid="{00000000-0004-0000-1E00-00000F000000}"/>
    <hyperlink ref="U92" r:id="rId17" xr:uid="{00000000-0004-0000-1E00-000010000000}"/>
    <hyperlink ref="U93" r:id="rId18" xr:uid="{00000000-0004-0000-1E00-000011000000}"/>
    <hyperlink ref="U96" r:id="rId19" xr:uid="{00000000-0004-0000-1E00-000012000000}"/>
    <hyperlink ref="U97" r:id="rId20" xr:uid="{00000000-0004-0000-1E00-000013000000}"/>
    <hyperlink ref="U98" r:id="rId21" xr:uid="{00000000-0004-0000-1E00-000014000000}"/>
    <hyperlink ref="U99" r:id="rId22" xr:uid="{00000000-0004-0000-1E00-000015000000}"/>
    <hyperlink ref="U100" r:id="rId23" xr:uid="{00000000-0004-0000-1E00-000016000000}"/>
    <hyperlink ref="U103" r:id="rId24" xr:uid="{00000000-0004-0000-1E00-000017000000}"/>
    <hyperlink ref="U104" r:id="rId25" xr:uid="{00000000-0004-0000-1E00-000018000000}"/>
    <hyperlink ref="U107" r:id="rId26" xr:uid="{00000000-0004-0000-1E00-000019000000}"/>
    <hyperlink ref="U109" r:id="rId27" xr:uid="{00000000-0004-0000-1E00-00001A000000}"/>
    <hyperlink ref="U116" r:id="rId28" xr:uid="{00000000-0004-0000-1E00-00001B000000}"/>
    <hyperlink ref="U117" r:id="rId29" xr:uid="{00000000-0004-0000-1E00-00001C000000}"/>
    <hyperlink ref="U118" r:id="rId30" xr:uid="{00000000-0004-0000-1E00-00001D000000}"/>
    <hyperlink ref="U119" r:id="rId31" xr:uid="{00000000-0004-0000-1E00-00001E000000}"/>
    <hyperlink ref="U123" r:id="rId32" xr:uid="{00000000-0004-0000-1E00-00001F000000}"/>
    <hyperlink ref="U124" r:id="rId33" xr:uid="{00000000-0004-0000-1E00-000020000000}"/>
    <hyperlink ref="U125" r:id="rId34" xr:uid="{00000000-0004-0000-1E00-000021000000}"/>
    <hyperlink ref="U126" r:id="rId35" xr:uid="{00000000-0004-0000-1E00-000022000000}"/>
    <hyperlink ref="U128" r:id="rId36" xr:uid="{00000000-0004-0000-1E00-000023000000}"/>
    <hyperlink ref="U129" r:id="rId37" xr:uid="{00000000-0004-0000-1E00-000024000000}"/>
    <hyperlink ref="U132" r:id="rId38" xr:uid="{00000000-0004-0000-1E00-000025000000}"/>
    <hyperlink ref="U133" r:id="rId39" xr:uid="{00000000-0004-0000-1E00-000026000000}"/>
  </hyperlinks>
  <pageMargins left="0.7" right="0.7" top="0.75" bottom="0.75" header="0.3" footer="0.3"/>
  <extLst>
    <ext xmlns:x14="http://schemas.microsoft.com/office/spreadsheetml/2009/9/main" uri="{CCE6A557-97BC-4b89-ADB6-D9C93CAAB3DF}">
      <x14:dataValidations xmlns:xm="http://schemas.microsoft.com/office/excel/2006/main" count="11">
        <x14:dataValidation type="list" allowBlank="1" showErrorMessage="1" xr:uid="{00000000-0002-0000-1E00-000001000000}">
          <x14:formula1>
            <xm:f>Ref!$H$15:$H$28</xm:f>
          </x14:formula1>
          <xm:sqref>C2:C8 C10:C161 C163:C169 C171:C184 C186:C197 C203:C213 C215:C239</xm:sqref>
        </x14:dataValidation>
        <x14:dataValidation type="list" allowBlank="1" xr:uid="{00000000-0002-0000-1E00-000005000000}">
          <x14:formula1>
            <xm:f>Ref!$I$467:$I$477</xm:f>
          </x14:formula1>
          <xm:sqref>T2:T65 R66 T67 T69:T89 R90 T91:T114 S115 T116:T119 U120:U121 T122 T127 S130 T136:T161 T163:T169 T171:T184 T186:T201 T203:T213 T215:T239</xm:sqref>
        </x14:dataValidation>
        <x14:dataValidation type="list" allowBlank="1" showErrorMessage="1" xr:uid="{00000000-0002-0000-1E00-000007000000}">
          <x14:formula1>
            <xm:f>Ref!$G$15:$G$26</xm:f>
          </x14:formula1>
          <xm:sqref>AR2:AR9 AS10 AR11:AR13 AS14 AR15:AR22 AS23 AR24 AS25 AR26:AR52 AS53 AQ54:AQ60 BP61:BP65 AO66 BP67:BP89 AO90 BP91:BP94 BS94 BR95:BR114 AR115 BS116:BS121 AS122 BS123:BS126 AS127 BS128:BS129 AR130 BS131:BS135 AS136:AS161 AS163:AS169 AS171:AS184 AS186:AS201 AS203:AS213 AS215:AS239</xm:sqref>
        </x14:dataValidation>
        <x14:dataValidation type="list" allowBlank="1" showErrorMessage="1" xr:uid="{00000000-0002-0000-1E00-00000B000000}">
          <x14:formula1>
            <xm:f>Ref!$B$2:$B$718</xm:f>
          </x14:formula1>
          <xm:sqref>R2:R65 R67:R89 R91:R114 Q115 R116:R129 Q130 R131:R161 R163:R169 R171:R184 R186:R201 R203:R213 R215:R239</xm:sqref>
        </x14:dataValidation>
        <x14:dataValidation type="list" allowBlank="1" showErrorMessage="1" xr:uid="{00000000-0002-0000-1E00-00000C000000}">
          <x14:formula1>
            <xm:f>Ref!$J$15:$J$23</xm:f>
          </x14:formula1>
          <xm:sqref>AU24 AU26:AU52 AT54:AT60 BS61:BS65 BS67:BS89 BS91:BS93 BV94 BU95:BU114 BV116 BV132:BV135</xm:sqref>
        </x14:dataValidation>
        <x14:dataValidation type="list" allowBlank="1" showErrorMessage="1" xr:uid="{00000000-0002-0000-1E00-00000E000000}">
          <x14:formula1>
            <xm:f>Ref!$I$2:$I$12</xm:f>
          </x14:formula1>
          <xm:sqref>AJ2:AJ9 AK10 AJ11:AJ13 AK14 AJ15:AJ22 AK23 AJ24 AK25 AJ26:AJ52 AK53 AJ54:AJ59 AM60 AJ61:AJ65 AG66 AJ67:AJ89 AG90 AJ91:AJ93 AM94 AL95:AL114 AJ115 AL116:AL121 AK122 AL123:AL126 AK127 AL128:AL129 AJ130 AL131:AL135 AK136:AK161 AK163:AK169 AK171:AK184 AK186:AK201 AK203:AK213 AK215:AK239</xm:sqref>
        </x14:dataValidation>
        <x14:dataValidation type="list" allowBlank="1" showErrorMessage="1" xr:uid="{00000000-0002-0000-1E00-000012000000}">
          <x14:formula1>
            <xm:f>Ref!$J$15:$J$24</xm:f>
          </x14:formula1>
          <xm:sqref>BV117:BV121 BV123:BV126 BV128:BV129 BV131</xm:sqref>
        </x14:dataValidation>
        <x14:dataValidation type="list" allowBlank="1" xr:uid="{00000000-0002-0000-1E00-000013000000}">
          <x14:formula1>
            <xm:f>Ref!$I$467:$I$556</xm:f>
          </x14:formula1>
          <xm:sqref>T123:T126 T128:T129 T131:T133 T134:U135</xm:sqref>
        </x14:dataValidation>
        <x14:dataValidation type="list" allowBlank="1" showErrorMessage="1" xr:uid="{00000000-0002-0000-1E00-000014000000}">
          <x14:formula1>
            <xm:f>Ref!$J$15:$J$22</xm:f>
          </x14:formula1>
          <xm:sqref>AU2:AU9 AV10 AU11:AU13 AV14 AU15:AU22 AV23 AV25 AV53 AR66 AR90 AU115 AV122 AV127 AU130 AV136:AV161 AV163:AV169 AV171:AV184 AV186:AV201 AV203:AV213 AV215:AV239</xm:sqref>
        </x14:dataValidation>
        <x14:dataValidation type="list" allowBlank="1" showErrorMessage="1" xr:uid="{00000000-0002-0000-1E00-00001B000000}">
          <x14:formula1>
            <xm:f>'Ref2'!$A$2:$Z$200</xm:f>
          </x14:formula1>
          <xm:sqref>S11:S12 S15:S20 S24 S26:S30 S54 S67 S116 S132:S135 S163 S171:S177 S203:S204</xm:sqref>
        </x14:dataValidation>
        <x14:dataValidation type="list" allowBlank="1" showErrorMessage="1" xr:uid="{00000000-0002-0000-1E00-00001C000000}">
          <x14:formula1>
            <xm:f>'Ref2'!$A$2:$Z$181</xm:f>
          </x14:formula1>
          <xm:sqref>S2:S10 S13:S14 S21:S23 S25 S31:S53 U58:U60 S55:S65 Q66 S68:T68 S69:S89 Q90 S91:S114 R115 S117:S129 R130 S131 S136:S161 S164:S169 S178:S184 S186:S201 S205:S213 S215:S239</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BG999"/>
  <sheetViews>
    <sheetView workbookViewId="0">
      <pane xSplit="7" ySplit="1" topLeftCell="H2" activePane="bottomRight" state="frozen"/>
      <selection pane="topRight" activeCell="H1" sqref="H1"/>
      <selection pane="bottomLeft" activeCell="A2" sqref="A2"/>
      <selection pane="bottomRight" activeCell="H2" sqref="H2"/>
    </sheetView>
  </sheetViews>
  <sheetFormatPr defaultColWidth="12.5703125" defaultRowHeight="15" customHeight="1"/>
  <cols>
    <col min="1" max="1" width="7.42578125" customWidth="1"/>
    <col min="2" max="3" width="11" customWidth="1"/>
    <col min="4" max="5" width="12.5703125" customWidth="1"/>
    <col min="6" max="6" width="12.5703125" hidden="1" customWidth="1"/>
    <col min="7" max="7" width="30.42578125" customWidth="1"/>
    <col min="8" max="8" width="11.5703125" customWidth="1"/>
    <col min="9" max="9" width="28.85546875" customWidth="1"/>
    <col min="10" max="10" width="8.7109375" customWidth="1"/>
    <col min="11" max="11" width="9.42578125" customWidth="1"/>
    <col min="12" max="12" width="13.7109375" customWidth="1"/>
    <col min="13" max="13" width="18.5703125" customWidth="1"/>
    <col min="14" max="14" width="10.140625" customWidth="1"/>
    <col min="16" max="16" width="7.85546875" customWidth="1"/>
    <col min="17" max="17" width="20.5703125" customWidth="1"/>
    <col min="18" max="19" width="21.7109375" customWidth="1"/>
    <col min="20" max="20" width="9.28515625" customWidth="1"/>
    <col min="21" max="21" width="6.28515625" customWidth="1"/>
    <col min="23" max="23" width="22.42578125" customWidth="1"/>
    <col min="24" max="25" width="15.42578125" customWidth="1"/>
    <col min="26" max="26" width="8" customWidth="1"/>
    <col min="27" max="27" width="9.42578125" customWidth="1"/>
    <col min="29" max="29" width="18.28515625" customWidth="1"/>
    <col min="30" max="30" width="24.140625" customWidth="1"/>
    <col min="31" max="31" width="30.5703125" customWidth="1"/>
    <col min="36" max="36" width="26.42578125" customWidth="1"/>
    <col min="46" max="47" width="16.7109375" customWidth="1"/>
    <col min="48" max="48" width="21.42578125" customWidth="1"/>
  </cols>
  <sheetData>
    <row r="1" spans="1:59" ht="15.75" customHeight="1">
      <c r="A1" s="394" t="s">
        <v>0</v>
      </c>
      <c r="B1" s="394" t="s">
        <v>1</v>
      </c>
      <c r="C1" s="394" t="s">
        <v>3694</v>
      </c>
      <c r="D1" s="394" t="s">
        <v>3695</v>
      </c>
      <c r="E1" s="394" t="s">
        <v>3696</v>
      </c>
      <c r="F1" s="701" t="s">
        <v>8660</v>
      </c>
      <c r="G1" s="394" t="s">
        <v>2</v>
      </c>
      <c r="H1" s="394" t="s">
        <v>4102</v>
      </c>
      <c r="I1" s="394" t="s">
        <v>3698</v>
      </c>
      <c r="J1" s="394" t="s">
        <v>4103</v>
      </c>
      <c r="K1" s="394" t="s">
        <v>4104</v>
      </c>
      <c r="L1" s="394" t="s">
        <v>3</v>
      </c>
      <c r="M1" s="394" t="s">
        <v>4105</v>
      </c>
      <c r="N1" s="394" t="s">
        <v>4106</v>
      </c>
      <c r="O1" s="394" t="s">
        <v>4107</v>
      </c>
      <c r="P1" s="394" t="s">
        <v>8</v>
      </c>
      <c r="Q1" s="394" t="s">
        <v>4</v>
      </c>
      <c r="R1" s="397" t="s">
        <v>4109</v>
      </c>
      <c r="S1" s="398" t="s">
        <v>4110</v>
      </c>
      <c r="T1" s="394" t="s">
        <v>4112</v>
      </c>
      <c r="U1" s="394" t="s">
        <v>7826</v>
      </c>
      <c r="V1" s="394" t="s">
        <v>6</v>
      </c>
      <c r="W1" s="394" t="s">
        <v>4114</v>
      </c>
      <c r="X1" s="394" t="s">
        <v>7</v>
      </c>
      <c r="Y1" s="394" t="s">
        <v>8661</v>
      </c>
      <c r="Z1" s="394" t="s">
        <v>8662</v>
      </c>
      <c r="AA1" s="394" t="s">
        <v>8663</v>
      </c>
      <c r="AB1" s="394" t="s">
        <v>10255</v>
      </c>
      <c r="AC1" s="394" t="s">
        <v>10269</v>
      </c>
      <c r="AD1" s="394" t="s">
        <v>4118</v>
      </c>
      <c r="AE1" s="394" t="s">
        <v>4119</v>
      </c>
      <c r="AF1" s="394" t="s">
        <v>8664</v>
      </c>
      <c r="AG1" s="400" t="s">
        <v>4121</v>
      </c>
      <c r="AH1" s="400" t="s">
        <v>4122</v>
      </c>
      <c r="AI1" s="400" t="s">
        <v>4123</v>
      </c>
      <c r="AJ1" s="400" t="s">
        <v>4124</v>
      </c>
      <c r="AK1" s="394" t="s">
        <v>4125</v>
      </c>
      <c r="AL1" s="394" t="s">
        <v>4126</v>
      </c>
      <c r="AM1" s="394" t="s">
        <v>4127</v>
      </c>
      <c r="AN1" s="394" t="s">
        <v>7</v>
      </c>
      <c r="AO1" s="394" t="s">
        <v>8661</v>
      </c>
      <c r="AP1" s="394" t="s">
        <v>4129</v>
      </c>
      <c r="AQ1" s="400" t="s">
        <v>4137</v>
      </c>
      <c r="AR1" s="403" t="s">
        <v>4139</v>
      </c>
      <c r="AS1" s="404" t="s">
        <v>4140</v>
      </c>
      <c r="AT1" s="404" t="s">
        <v>4141</v>
      </c>
      <c r="AU1" s="400" t="s">
        <v>4142</v>
      </c>
      <c r="AV1" s="400" t="s">
        <v>9</v>
      </c>
      <c r="AW1" s="410" t="s">
        <v>4146</v>
      </c>
      <c r="AX1" s="410"/>
      <c r="AY1" s="410"/>
      <c r="AZ1" s="410"/>
      <c r="BA1" s="410"/>
      <c r="BB1" s="410"/>
      <c r="BC1" s="410"/>
      <c r="BD1" s="410"/>
      <c r="BE1" s="410"/>
      <c r="BF1" s="410"/>
      <c r="BG1" s="410"/>
    </row>
    <row r="2" spans="1:59" ht="15.75" customHeight="1">
      <c r="A2" s="63" t="s">
        <v>10</v>
      </c>
      <c r="B2" s="63" t="s">
        <v>27</v>
      </c>
      <c r="C2" s="63" t="s">
        <v>28</v>
      </c>
      <c r="D2" s="63" t="s">
        <v>959</v>
      </c>
      <c r="E2" s="63" t="s">
        <v>509</v>
      </c>
      <c r="F2" s="63"/>
      <c r="G2" s="63" t="s">
        <v>960</v>
      </c>
      <c r="H2" s="63"/>
      <c r="I2" s="63" t="s">
        <v>961</v>
      </c>
      <c r="J2" s="63"/>
      <c r="K2" s="63"/>
      <c r="L2" s="63">
        <v>9352200616</v>
      </c>
      <c r="M2" s="63"/>
      <c r="N2" s="63" t="s">
        <v>15</v>
      </c>
      <c r="O2" s="63" t="s">
        <v>16</v>
      </c>
      <c r="P2" s="63" t="s">
        <v>35</v>
      </c>
      <c r="Q2" s="63" t="s">
        <v>125</v>
      </c>
      <c r="R2" s="63" t="s">
        <v>279</v>
      </c>
      <c r="S2" s="63"/>
      <c r="T2" s="63"/>
      <c r="U2" s="63" t="s">
        <v>4164</v>
      </c>
      <c r="V2" s="63" t="s">
        <v>421</v>
      </c>
      <c r="W2" s="63" t="s">
        <v>1817</v>
      </c>
      <c r="X2" s="429">
        <v>43887</v>
      </c>
      <c r="Y2" s="63"/>
      <c r="Z2" s="63" t="s">
        <v>4158</v>
      </c>
      <c r="AA2" s="63" t="s">
        <v>4159</v>
      </c>
      <c r="AB2" s="63"/>
      <c r="AC2" s="63"/>
      <c r="AD2" s="63" t="s">
        <v>8811</v>
      </c>
      <c r="AE2" s="63" t="s">
        <v>8812</v>
      </c>
      <c r="AF2" s="436">
        <v>43898</v>
      </c>
      <c r="AG2" s="174"/>
      <c r="AH2" s="174"/>
      <c r="AI2" s="418">
        <v>44924</v>
      </c>
      <c r="AJ2" s="174" t="s">
        <v>2296</v>
      </c>
      <c r="AK2" s="174"/>
      <c r="AL2" s="174"/>
      <c r="AM2" s="174"/>
      <c r="AN2" s="174"/>
      <c r="AO2" s="174"/>
      <c r="AP2" s="174"/>
      <c r="AQ2" s="174" t="s">
        <v>4516</v>
      </c>
      <c r="AR2" s="174" t="s">
        <v>2306</v>
      </c>
      <c r="AS2" s="174">
        <v>2023</v>
      </c>
      <c r="AT2" s="415">
        <v>44951</v>
      </c>
      <c r="AU2" s="174" t="s">
        <v>2323</v>
      </c>
      <c r="AV2" s="437" t="s">
        <v>2300</v>
      </c>
      <c r="AW2" s="4">
        <v>1</v>
      </c>
      <c r="AX2" s="4"/>
      <c r="AY2" s="4"/>
      <c r="AZ2" s="4"/>
      <c r="BA2" s="4"/>
      <c r="BB2" s="4"/>
      <c r="BC2" s="4"/>
      <c r="BD2" s="4"/>
      <c r="BE2" s="4"/>
      <c r="BF2" s="4"/>
      <c r="BG2" s="4"/>
    </row>
    <row r="3" spans="1:59" ht="15.75" customHeight="1">
      <c r="A3" s="63" t="s">
        <v>10</v>
      </c>
      <c r="B3" s="63" t="s">
        <v>11</v>
      </c>
      <c r="C3" s="63" t="s">
        <v>12</v>
      </c>
      <c r="D3" s="63" t="s">
        <v>13</v>
      </c>
      <c r="E3" s="63" t="s">
        <v>28</v>
      </c>
      <c r="F3" s="63"/>
      <c r="G3" s="63" t="s">
        <v>542</v>
      </c>
      <c r="H3" s="63"/>
      <c r="I3" s="63" t="s">
        <v>543</v>
      </c>
      <c r="J3" s="63"/>
      <c r="K3" s="63"/>
      <c r="L3" s="63" t="s">
        <v>544</v>
      </c>
      <c r="M3" s="63"/>
      <c r="N3" s="63" t="s">
        <v>15</v>
      </c>
      <c r="O3" s="63" t="s">
        <v>16</v>
      </c>
      <c r="P3" s="63" t="s">
        <v>35</v>
      </c>
      <c r="Q3" s="63" t="s">
        <v>107</v>
      </c>
      <c r="R3" s="63" t="s">
        <v>8977</v>
      </c>
      <c r="S3" s="63"/>
      <c r="T3" s="63"/>
      <c r="U3" s="63" t="s">
        <v>4164</v>
      </c>
      <c r="V3" s="63" t="s">
        <v>549</v>
      </c>
      <c r="W3" s="63">
        <v>201407022049</v>
      </c>
      <c r="X3" s="429">
        <v>41690</v>
      </c>
      <c r="Y3" s="63"/>
      <c r="Z3" s="63" t="s">
        <v>4158</v>
      </c>
      <c r="AA3" s="63" t="s">
        <v>4159</v>
      </c>
      <c r="AB3" s="63"/>
      <c r="AC3" s="63"/>
      <c r="AD3" s="63" t="s">
        <v>4283</v>
      </c>
      <c r="AE3" s="63" t="s">
        <v>4283</v>
      </c>
      <c r="AF3" s="63" t="s">
        <v>4283</v>
      </c>
      <c r="AG3" s="174"/>
      <c r="AH3" s="174"/>
      <c r="AI3" s="418">
        <v>44956</v>
      </c>
      <c r="AJ3" s="174" t="s">
        <v>2286</v>
      </c>
      <c r="AK3" s="174"/>
      <c r="AL3" s="174"/>
      <c r="AM3" s="174"/>
      <c r="AN3" s="174"/>
      <c r="AO3" s="174"/>
      <c r="AP3" s="174"/>
      <c r="AQ3" s="174"/>
      <c r="AR3" s="174" t="s">
        <v>2306</v>
      </c>
      <c r="AS3" s="174">
        <v>2023</v>
      </c>
      <c r="AT3" s="415">
        <v>44956</v>
      </c>
      <c r="AU3" s="174" t="s">
        <v>2323</v>
      </c>
      <c r="AV3" s="437"/>
      <c r="AW3" s="530"/>
      <c r="AX3" s="462"/>
      <c r="AY3" s="462"/>
      <c r="AZ3" s="462"/>
      <c r="BA3" s="462"/>
      <c r="BB3" s="462"/>
      <c r="BC3" s="462"/>
      <c r="BD3" s="462"/>
      <c r="BE3" s="462"/>
      <c r="BF3" s="462"/>
      <c r="BG3" s="462"/>
    </row>
    <row r="4" spans="1:59" ht="15.75" customHeight="1">
      <c r="A4" s="63" t="s">
        <v>10</v>
      </c>
      <c r="B4" s="63" t="s">
        <v>11</v>
      </c>
      <c r="C4" s="63" t="s">
        <v>378</v>
      </c>
      <c r="D4" s="63" t="s">
        <v>8958</v>
      </c>
      <c r="E4" s="63" t="s">
        <v>28</v>
      </c>
      <c r="F4" s="63"/>
      <c r="G4" s="63" t="s">
        <v>1370</v>
      </c>
      <c r="H4" s="63"/>
      <c r="I4" s="63" t="s">
        <v>1371</v>
      </c>
      <c r="J4" s="63"/>
      <c r="K4" s="63"/>
      <c r="L4" s="63" t="s">
        <v>1372</v>
      </c>
      <c r="M4" s="63"/>
      <c r="N4" s="63" t="s">
        <v>15</v>
      </c>
      <c r="O4" s="63" t="s">
        <v>16</v>
      </c>
      <c r="P4" s="63" t="s">
        <v>21</v>
      </c>
      <c r="Q4" s="63" t="s">
        <v>3006</v>
      </c>
      <c r="R4" s="63"/>
      <c r="S4" s="63" t="s">
        <v>651</v>
      </c>
      <c r="T4" s="63"/>
      <c r="U4" s="63" t="s">
        <v>22</v>
      </c>
      <c r="V4" s="63" t="s">
        <v>235</v>
      </c>
      <c r="W4" s="63" t="s">
        <v>1373</v>
      </c>
      <c r="X4" s="429">
        <v>42822</v>
      </c>
      <c r="Y4" s="63"/>
      <c r="Z4" s="63" t="s">
        <v>4158</v>
      </c>
      <c r="AA4" s="63" t="s">
        <v>4159</v>
      </c>
      <c r="AB4" s="63"/>
      <c r="AC4" s="63" t="s">
        <v>10330</v>
      </c>
      <c r="AD4" s="63" t="s">
        <v>8995</v>
      </c>
      <c r="AE4" s="63" t="s">
        <v>4283</v>
      </c>
      <c r="AF4" s="63" t="s">
        <v>4283</v>
      </c>
      <c r="AG4" s="174"/>
      <c r="AH4" s="174"/>
      <c r="AI4" s="418">
        <v>44935</v>
      </c>
      <c r="AJ4" s="174" t="s">
        <v>2297</v>
      </c>
      <c r="AK4" s="174"/>
      <c r="AL4" s="174"/>
      <c r="AM4" s="174"/>
      <c r="AN4" s="174"/>
      <c r="AO4" s="174"/>
      <c r="AP4" s="174"/>
      <c r="AQ4" s="174"/>
      <c r="AR4" s="174" t="s">
        <v>2306</v>
      </c>
      <c r="AS4" s="174">
        <v>2023</v>
      </c>
      <c r="AT4" s="415">
        <v>44951</v>
      </c>
      <c r="AU4" s="174" t="s">
        <v>2323</v>
      </c>
      <c r="AV4" s="437" t="s">
        <v>8996</v>
      </c>
      <c r="AW4" s="530"/>
      <c r="AX4" s="462"/>
      <c r="AY4" s="462"/>
      <c r="AZ4" s="462"/>
      <c r="BA4" s="462"/>
      <c r="BB4" s="462"/>
      <c r="BC4" s="462"/>
      <c r="BD4" s="462"/>
      <c r="BE4" s="462"/>
      <c r="BF4" s="462"/>
      <c r="BG4" s="462"/>
    </row>
    <row r="5" spans="1:59" ht="15.75" customHeight="1">
      <c r="A5" s="63" t="s">
        <v>10</v>
      </c>
      <c r="B5" s="63" t="s">
        <v>11</v>
      </c>
      <c r="C5" s="63" t="s">
        <v>378</v>
      </c>
      <c r="D5" s="63" t="s">
        <v>8958</v>
      </c>
      <c r="E5" s="63" t="s">
        <v>28</v>
      </c>
      <c r="F5" s="63"/>
      <c r="G5" s="63" t="s">
        <v>685</v>
      </c>
      <c r="H5" s="63"/>
      <c r="I5" s="63" t="s">
        <v>3758</v>
      </c>
      <c r="J5" s="63"/>
      <c r="K5" s="63"/>
      <c r="L5" s="63" t="s">
        <v>687</v>
      </c>
      <c r="M5" s="63"/>
      <c r="N5" s="63" t="s">
        <v>15</v>
      </c>
      <c r="O5" s="63" t="s">
        <v>16</v>
      </c>
      <c r="P5" s="63" t="s">
        <v>35</v>
      </c>
      <c r="Q5" s="63" t="s">
        <v>117</v>
      </c>
      <c r="R5" s="63" t="s">
        <v>9044</v>
      </c>
      <c r="S5" s="63"/>
      <c r="T5" s="63"/>
      <c r="U5" s="63" t="s">
        <v>4164</v>
      </c>
      <c r="V5" s="63" t="s">
        <v>461</v>
      </c>
      <c r="W5" s="63">
        <v>201407022016</v>
      </c>
      <c r="X5" s="429">
        <v>41668</v>
      </c>
      <c r="Y5" s="63"/>
      <c r="Z5" s="63" t="s">
        <v>4158</v>
      </c>
      <c r="AA5" s="63" t="s">
        <v>4159</v>
      </c>
      <c r="AB5" s="63"/>
      <c r="AC5" s="63"/>
      <c r="AD5" s="63" t="s">
        <v>4283</v>
      </c>
      <c r="AE5" s="63" t="s">
        <v>4283</v>
      </c>
      <c r="AF5" s="63" t="s">
        <v>4283</v>
      </c>
      <c r="AG5" s="174"/>
      <c r="AH5" s="174"/>
      <c r="AI5" s="418">
        <v>44935</v>
      </c>
      <c r="AJ5" s="174" t="s">
        <v>2286</v>
      </c>
      <c r="AK5" s="174"/>
      <c r="AL5" s="174"/>
      <c r="AM5" s="174"/>
      <c r="AN5" s="174"/>
      <c r="AO5" s="174"/>
      <c r="AP5" s="174"/>
      <c r="AQ5" s="174"/>
      <c r="AR5" s="174" t="s">
        <v>2306</v>
      </c>
      <c r="AS5" s="174">
        <v>2023</v>
      </c>
      <c r="AT5" s="415">
        <v>44951</v>
      </c>
      <c r="AU5" s="174" t="s">
        <v>2323</v>
      </c>
      <c r="AV5" s="437"/>
      <c r="AW5" s="530"/>
      <c r="AX5" s="462"/>
      <c r="AY5" s="462"/>
      <c r="AZ5" s="462"/>
      <c r="BA5" s="462"/>
      <c r="BB5" s="462"/>
      <c r="BC5" s="462"/>
      <c r="BD5" s="462"/>
      <c r="BE5" s="462"/>
      <c r="BF5" s="462"/>
      <c r="BG5" s="462"/>
    </row>
    <row r="6" spans="1:59" ht="15.75" customHeight="1">
      <c r="A6" s="63" t="s">
        <v>10</v>
      </c>
      <c r="B6" s="63" t="s">
        <v>11</v>
      </c>
      <c r="C6" s="63" t="s">
        <v>146</v>
      </c>
      <c r="D6" s="63" t="s">
        <v>656</v>
      </c>
      <c r="E6" s="63" t="s">
        <v>28</v>
      </c>
      <c r="F6" s="63"/>
      <c r="G6" s="63" t="s">
        <v>746</v>
      </c>
      <c r="H6" s="63"/>
      <c r="I6" s="63" t="s">
        <v>747</v>
      </c>
      <c r="J6" s="63"/>
      <c r="K6" s="63"/>
      <c r="L6" s="63" t="s">
        <v>748</v>
      </c>
      <c r="M6" s="63"/>
      <c r="N6" s="63" t="s">
        <v>15</v>
      </c>
      <c r="O6" s="63" t="s">
        <v>16</v>
      </c>
      <c r="P6" s="63" t="s">
        <v>35</v>
      </c>
      <c r="Q6" s="63" t="s">
        <v>107</v>
      </c>
      <c r="R6" s="63" t="s">
        <v>8977</v>
      </c>
      <c r="S6" s="63"/>
      <c r="T6" s="63"/>
      <c r="U6" s="63" t="s">
        <v>4164</v>
      </c>
      <c r="V6" s="63" t="s">
        <v>204</v>
      </c>
      <c r="W6" s="63" t="s">
        <v>749</v>
      </c>
      <c r="X6" s="429">
        <v>42814</v>
      </c>
      <c r="Y6" s="63"/>
      <c r="Z6" s="63" t="s">
        <v>4158</v>
      </c>
      <c r="AA6" s="63" t="s">
        <v>4159</v>
      </c>
      <c r="AB6" s="63"/>
      <c r="AC6" s="63"/>
      <c r="AD6" s="63" t="s">
        <v>9028</v>
      </c>
      <c r="AE6" s="63" t="s">
        <v>9065</v>
      </c>
      <c r="AF6" s="63" t="s">
        <v>4283</v>
      </c>
      <c r="AG6" s="174"/>
      <c r="AH6" s="174"/>
      <c r="AI6" s="418">
        <v>44956</v>
      </c>
      <c r="AJ6" s="174" t="s">
        <v>8685</v>
      </c>
      <c r="AK6" s="174"/>
      <c r="AL6" s="174"/>
      <c r="AM6" s="174"/>
      <c r="AN6" s="174"/>
      <c r="AO6" s="174"/>
      <c r="AP6" s="174"/>
      <c r="AQ6" s="174"/>
      <c r="AR6" s="174" t="s">
        <v>2306</v>
      </c>
      <c r="AS6" s="174">
        <v>2023</v>
      </c>
      <c r="AT6" s="415">
        <v>44956</v>
      </c>
      <c r="AU6" s="174" t="s">
        <v>2323</v>
      </c>
      <c r="AV6" s="437" t="s">
        <v>9066</v>
      </c>
      <c r="AW6" s="530"/>
      <c r="AX6" s="462"/>
      <c r="AY6" s="462"/>
      <c r="AZ6" s="462"/>
      <c r="BA6" s="462"/>
      <c r="BB6" s="462"/>
      <c r="BC6" s="462"/>
      <c r="BD6" s="462"/>
      <c r="BE6" s="462"/>
      <c r="BF6" s="462"/>
      <c r="BG6" s="462"/>
    </row>
    <row r="7" spans="1:59" ht="15.75" customHeight="1">
      <c r="A7" s="174" t="s">
        <v>10</v>
      </c>
      <c r="B7" s="63" t="s">
        <v>11</v>
      </c>
      <c r="C7" s="63" t="s">
        <v>146</v>
      </c>
      <c r="D7" s="63" t="s">
        <v>656</v>
      </c>
      <c r="E7" s="63" t="s">
        <v>28</v>
      </c>
      <c r="F7" s="63"/>
      <c r="G7" s="63" t="s">
        <v>746</v>
      </c>
      <c r="H7" s="63"/>
      <c r="I7" s="63" t="s">
        <v>747</v>
      </c>
      <c r="J7" s="63"/>
      <c r="K7" s="63"/>
      <c r="L7" s="63" t="s">
        <v>748</v>
      </c>
      <c r="M7" s="63"/>
      <c r="N7" s="63" t="s">
        <v>15</v>
      </c>
      <c r="O7" s="63" t="s">
        <v>16</v>
      </c>
      <c r="P7" s="63" t="s">
        <v>35</v>
      </c>
      <c r="Q7" s="63" t="s">
        <v>84</v>
      </c>
      <c r="R7" s="63" t="s">
        <v>93</v>
      </c>
      <c r="S7" s="63"/>
      <c r="T7" s="63"/>
      <c r="U7" s="63" t="s">
        <v>4213</v>
      </c>
      <c r="V7" s="63" t="s">
        <v>261</v>
      </c>
      <c r="W7" s="63" t="s">
        <v>750</v>
      </c>
      <c r="X7" s="429">
        <v>42828</v>
      </c>
      <c r="Y7" s="63"/>
      <c r="Z7" s="63" t="s">
        <v>4158</v>
      </c>
      <c r="AA7" s="63" t="s">
        <v>4159</v>
      </c>
      <c r="AB7" s="63"/>
      <c r="AC7" s="63"/>
      <c r="AD7" s="63" t="s">
        <v>5887</v>
      </c>
      <c r="AE7" s="63" t="s">
        <v>9067</v>
      </c>
      <c r="AF7" s="429">
        <v>43543</v>
      </c>
      <c r="AG7" s="174"/>
      <c r="AH7" s="174"/>
      <c r="AI7" s="418">
        <v>44956</v>
      </c>
      <c r="AJ7" s="174" t="s">
        <v>8685</v>
      </c>
      <c r="AK7" s="174"/>
      <c r="AL7" s="174"/>
      <c r="AM7" s="174"/>
      <c r="AN7" s="174"/>
      <c r="AO7" s="174"/>
      <c r="AP7" s="174"/>
      <c r="AQ7" s="174"/>
      <c r="AR7" s="174" t="s">
        <v>2306</v>
      </c>
      <c r="AS7" s="174">
        <v>2023</v>
      </c>
      <c r="AT7" s="415">
        <v>44956</v>
      </c>
      <c r="AU7" s="174" t="s">
        <v>2323</v>
      </c>
      <c r="AV7" s="437" t="s">
        <v>9066</v>
      </c>
      <c r="AW7" s="530"/>
      <c r="AX7" s="462"/>
      <c r="AY7" s="462"/>
      <c r="AZ7" s="462"/>
      <c r="BA7" s="462"/>
      <c r="BB7" s="462"/>
      <c r="BC7" s="462"/>
      <c r="BD7" s="462"/>
      <c r="BE7" s="462"/>
      <c r="BF7" s="462"/>
      <c r="BG7" s="462"/>
    </row>
    <row r="8" spans="1:59" ht="15.75" customHeight="1">
      <c r="A8" s="174" t="s">
        <v>10</v>
      </c>
      <c r="B8" s="63" t="s">
        <v>11</v>
      </c>
      <c r="C8" s="63" t="s">
        <v>146</v>
      </c>
      <c r="D8" s="63" t="s">
        <v>656</v>
      </c>
      <c r="E8" s="63" t="s">
        <v>28</v>
      </c>
      <c r="F8" s="63"/>
      <c r="G8" s="63" t="s">
        <v>746</v>
      </c>
      <c r="H8" s="63"/>
      <c r="I8" s="63" t="s">
        <v>747</v>
      </c>
      <c r="J8" s="63"/>
      <c r="K8" s="63"/>
      <c r="L8" s="63" t="s">
        <v>748</v>
      </c>
      <c r="M8" s="63"/>
      <c r="N8" s="63" t="s">
        <v>15</v>
      </c>
      <c r="O8" s="63" t="s">
        <v>16</v>
      </c>
      <c r="P8" s="63" t="s">
        <v>35</v>
      </c>
      <c r="Q8" s="63" t="s">
        <v>84</v>
      </c>
      <c r="R8" s="63" t="s">
        <v>85</v>
      </c>
      <c r="S8" s="63"/>
      <c r="T8" s="63"/>
      <c r="U8" s="63" t="s">
        <v>4164</v>
      </c>
      <c r="V8" s="63" t="s">
        <v>261</v>
      </c>
      <c r="W8" s="63" t="s">
        <v>751</v>
      </c>
      <c r="X8" s="429">
        <v>42828</v>
      </c>
      <c r="Y8" s="63"/>
      <c r="Z8" s="63" t="s">
        <v>4158</v>
      </c>
      <c r="AA8" s="63" t="s">
        <v>4159</v>
      </c>
      <c r="AB8" s="63"/>
      <c r="AC8" s="63"/>
      <c r="AD8" s="63" t="s">
        <v>5887</v>
      </c>
      <c r="AE8" s="63" t="s">
        <v>9067</v>
      </c>
      <c r="AF8" s="429">
        <v>43543</v>
      </c>
      <c r="AG8" s="174"/>
      <c r="AH8" s="174"/>
      <c r="AI8" s="418">
        <v>44956</v>
      </c>
      <c r="AJ8" s="174" t="s">
        <v>8685</v>
      </c>
      <c r="AK8" s="174"/>
      <c r="AL8" s="174"/>
      <c r="AM8" s="174"/>
      <c r="AN8" s="174"/>
      <c r="AO8" s="174"/>
      <c r="AP8" s="174"/>
      <c r="AQ8" s="174"/>
      <c r="AR8" s="174" t="s">
        <v>2306</v>
      </c>
      <c r="AS8" s="174">
        <v>2023</v>
      </c>
      <c r="AT8" s="415">
        <v>44956</v>
      </c>
      <c r="AU8" s="174" t="s">
        <v>2323</v>
      </c>
      <c r="AV8" s="437" t="s">
        <v>9066</v>
      </c>
      <c r="AW8" s="530"/>
      <c r="AX8" s="462"/>
      <c r="AY8" s="462"/>
      <c r="AZ8" s="462"/>
      <c r="BA8" s="462"/>
      <c r="BB8" s="462"/>
      <c r="BC8" s="462"/>
      <c r="BD8" s="462"/>
      <c r="BE8" s="462"/>
      <c r="BF8" s="462"/>
      <c r="BG8" s="462"/>
    </row>
    <row r="9" spans="1:59" ht="15.75" customHeight="1">
      <c r="A9" s="174" t="s">
        <v>10</v>
      </c>
      <c r="B9" s="63" t="s">
        <v>11</v>
      </c>
      <c r="C9" s="63" t="s">
        <v>146</v>
      </c>
      <c r="D9" s="63" t="s">
        <v>656</v>
      </c>
      <c r="E9" s="63" t="s">
        <v>28</v>
      </c>
      <c r="F9" s="63"/>
      <c r="G9" s="63" t="s">
        <v>746</v>
      </c>
      <c r="H9" s="63"/>
      <c r="I9" s="63" t="s">
        <v>747</v>
      </c>
      <c r="J9" s="63"/>
      <c r="K9" s="63"/>
      <c r="L9" s="63" t="s">
        <v>748</v>
      </c>
      <c r="M9" s="63"/>
      <c r="N9" s="63" t="s">
        <v>15</v>
      </c>
      <c r="O9" s="63" t="s">
        <v>16</v>
      </c>
      <c r="P9" s="63" t="s">
        <v>35</v>
      </c>
      <c r="Q9" s="63" t="s">
        <v>84</v>
      </c>
      <c r="R9" s="63" t="s">
        <v>268</v>
      </c>
      <c r="S9" s="63"/>
      <c r="T9" s="63"/>
      <c r="U9" s="63" t="s">
        <v>4164</v>
      </c>
      <c r="V9" s="63" t="s">
        <v>181</v>
      </c>
      <c r="W9" s="63" t="s">
        <v>752</v>
      </c>
      <c r="X9" s="429">
        <v>42828</v>
      </c>
      <c r="Y9" s="63"/>
      <c r="Z9" s="63" t="s">
        <v>4158</v>
      </c>
      <c r="AA9" s="63" t="s">
        <v>4159</v>
      </c>
      <c r="AB9" s="63"/>
      <c r="AC9" s="63"/>
      <c r="AD9" s="63" t="s">
        <v>9068</v>
      </c>
      <c r="AE9" s="63" t="s">
        <v>9069</v>
      </c>
      <c r="AF9" s="429">
        <v>43543</v>
      </c>
      <c r="AG9" s="174"/>
      <c r="AH9" s="174"/>
      <c r="AI9" s="418">
        <v>44956</v>
      </c>
      <c r="AJ9" s="174" t="s">
        <v>8685</v>
      </c>
      <c r="AK9" s="174"/>
      <c r="AL9" s="174"/>
      <c r="AM9" s="174"/>
      <c r="AN9" s="174"/>
      <c r="AO9" s="174"/>
      <c r="AP9" s="174"/>
      <c r="AQ9" s="174"/>
      <c r="AR9" s="174" t="s">
        <v>2306</v>
      </c>
      <c r="AS9" s="174">
        <v>2023</v>
      </c>
      <c r="AT9" s="415">
        <v>44956</v>
      </c>
      <c r="AU9" s="174" t="s">
        <v>2323</v>
      </c>
      <c r="AV9" s="437" t="s">
        <v>9066</v>
      </c>
      <c r="AW9" s="530"/>
      <c r="AX9" s="462"/>
      <c r="AY9" s="462"/>
      <c r="AZ9" s="462"/>
      <c r="BA9" s="462"/>
      <c r="BB9" s="462"/>
      <c r="BC9" s="462"/>
      <c r="BD9" s="462"/>
      <c r="BE9" s="462"/>
      <c r="BF9" s="462"/>
      <c r="BG9" s="462"/>
    </row>
    <row r="10" spans="1:59" ht="15.75" customHeight="1">
      <c r="A10" s="174" t="s">
        <v>10</v>
      </c>
      <c r="B10" s="63" t="s">
        <v>11</v>
      </c>
      <c r="C10" s="63" t="s">
        <v>146</v>
      </c>
      <c r="D10" s="63" t="s">
        <v>656</v>
      </c>
      <c r="E10" s="63" t="s">
        <v>28</v>
      </c>
      <c r="F10" s="63"/>
      <c r="G10" s="63" t="s">
        <v>746</v>
      </c>
      <c r="H10" s="63"/>
      <c r="I10" s="63" t="s">
        <v>747</v>
      </c>
      <c r="J10" s="63"/>
      <c r="K10" s="63"/>
      <c r="L10" s="63" t="s">
        <v>748</v>
      </c>
      <c r="M10" s="63"/>
      <c r="N10" s="63" t="s">
        <v>15</v>
      </c>
      <c r="O10" s="63" t="s">
        <v>16</v>
      </c>
      <c r="P10" s="63" t="s">
        <v>35</v>
      </c>
      <c r="Q10" s="63" t="s">
        <v>8666</v>
      </c>
      <c r="R10" s="63" t="s">
        <v>33</v>
      </c>
      <c r="S10" s="63"/>
      <c r="T10" s="63"/>
      <c r="U10" s="63" t="s">
        <v>4164</v>
      </c>
      <c r="V10" s="63" t="s">
        <v>34</v>
      </c>
      <c r="W10" s="63" t="s">
        <v>754</v>
      </c>
      <c r="X10" s="429">
        <v>42835</v>
      </c>
      <c r="Y10" s="63"/>
      <c r="Z10" s="63" t="s">
        <v>4158</v>
      </c>
      <c r="AA10" s="63" t="s">
        <v>4159</v>
      </c>
      <c r="AB10" s="63"/>
      <c r="AC10" s="63"/>
      <c r="AD10" s="63" t="s">
        <v>9071</v>
      </c>
      <c r="AE10" s="63" t="s">
        <v>9072</v>
      </c>
      <c r="AF10" s="434">
        <v>43822</v>
      </c>
      <c r="AG10" s="174"/>
      <c r="AH10" s="174"/>
      <c r="AI10" s="418">
        <v>44956</v>
      </c>
      <c r="AJ10" s="174" t="s">
        <v>8685</v>
      </c>
      <c r="AK10" s="174"/>
      <c r="AL10" s="174"/>
      <c r="AM10" s="174"/>
      <c r="AN10" s="174"/>
      <c r="AO10" s="174"/>
      <c r="AP10" s="174"/>
      <c r="AQ10" s="174"/>
      <c r="AR10" s="174" t="s">
        <v>2306</v>
      </c>
      <c r="AS10" s="174">
        <v>2023</v>
      </c>
      <c r="AT10" s="415">
        <v>44956</v>
      </c>
      <c r="AU10" s="174" t="s">
        <v>2323</v>
      </c>
      <c r="AV10" s="437" t="s">
        <v>9066</v>
      </c>
      <c r="AW10" s="530"/>
      <c r="AX10" s="462"/>
      <c r="AY10" s="462"/>
      <c r="AZ10" s="462"/>
      <c r="BA10" s="462"/>
      <c r="BB10" s="462"/>
      <c r="BC10" s="462"/>
      <c r="BD10" s="462"/>
      <c r="BE10" s="462"/>
      <c r="BF10" s="462"/>
      <c r="BG10" s="462"/>
    </row>
    <row r="11" spans="1:59" ht="15.75" customHeight="1">
      <c r="A11" s="174" t="s">
        <v>10</v>
      </c>
      <c r="B11" s="63" t="s">
        <v>11</v>
      </c>
      <c r="C11" s="63" t="s">
        <v>146</v>
      </c>
      <c r="D11" s="63" t="s">
        <v>656</v>
      </c>
      <c r="E11" s="63" t="s">
        <v>28</v>
      </c>
      <c r="F11" s="63"/>
      <c r="G11" s="63" t="s">
        <v>746</v>
      </c>
      <c r="H11" s="63"/>
      <c r="I11" s="63" t="s">
        <v>747</v>
      </c>
      <c r="J11" s="63"/>
      <c r="K11" s="63"/>
      <c r="L11" s="63" t="s">
        <v>748</v>
      </c>
      <c r="M11" s="63"/>
      <c r="N11" s="63" t="s">
        <v>15</v>
      </c>
      <c r="O11" s="63" t="s">
        <v>16</v>
      </c>
      <c r="P11" s="63" t="s">
        <v>35</v>
      </c>
      <c r="Q11" s="63" t="s">
        <v>117</v>
      </c>
      <c r="R11" s="63" t="s">
        <v>10281</v>
      </c>
      <c r="S11" s="63"/>
      <c r="T11" s="63"/>
      <c r="U11" s="63" t="s">
        <v>4164</v>
      </c>
      <c r="V11" s="63" t="s">
        <v>121</v>
      </c>
      <c r="W11" s="63" t="s">
        <v>756</v>
      </c>
      <c r="X11" s="429">
        <v>42922</v>
      </c>
      <c r="Y11" s="63"/>
      <c r="Z11" s="63" t="s">
        <v>4158</v>
      </c>
      <c r="AA11" s="63" t="s">
        <v>4159</v>
      </c>
      <c r="AB11" s="63"/>
      <c r="AC11" s="63"/>
      <c r="AD11" s="63" t="s">
        <v>5921</v>
      </c>
      <c r="AE11" s="63" t="s">
        <v>9074</v>
      </c>
      <c r="AF11" s="429">
        <v>43858</v>
      </c>
      <c r="AG11" s="174"/>
      <c r="AH11" s="174"/>
      <c r="AI11" s="418">
        <v>44956</v>
      </c>
      <c r="AJ11" s="174" t="s">
        <v>8685</v>
      </c>
      <c r="AK11" s="174"/>
      <c r="AL11" s="174"/>
      <c r="AM11" s="174"/>
      <c r="AN11" s="174"/>
      <c r="AO11" s="174"/>
      <c r="AP11" s="174"/>
      <c r="AQ11" s="174"/>
      <c r="AR11" s="174" t="s">
        <v>2306</v>
      </c>
      <c r="AS11" s="174">
        <v>2023</v>
      </c>
      <c r="AT11" s="415">
        <v>44956</v>
      </c>
      <c r="AU11" s="174" t="s">
        <v>2323</v>
      </c>
      <c r="AV11" s="437" t="s">
        <v>9066</v>
      </c>
      <c r="AW11" s="530"/>
      <c r="AX11" s="462"/>
      <c r="AY11" s="462"/>
      <c r="AZ11" s="462"/>
      <c r="BA11" s="462"/>
      <c r="BB11" s="462"/>
      <c r="BC11" s="462"/>
      <c r="BD11" s="462"/>
      <c r="BE11" s="462"/>
      <c r="BF11" s="462"/>
      <c r="BG11" s="462"/>
    </row>
    <row r="12" spans="1:59" ht="15.75" customHeight="1">
      <c r="A12" s="174" t="s">
        <v>10</v>
      </c>
      <c r="B12" s="63" t="s">
        <v>11</v>
      </c>
      <c r="C12" s="63" t="s">
        <v>12</v>
      </c>
      <c r="D12" s="63" t="s">
        <v>13</v>
      </c>
      <c r="E12" s="63" t="s">
        <v>28</v>
      </c>
      <c r="F12" s="63"/>
      <c r="G12" s="63" t="s">
        <v>842</v>
      </c>
      <c r="H12" s="63"/>
      <c r="I12" s="63" t="s">
        <v>843</v>
      </c>
      <c r="J12" s="63"/>
      <c r="K12" s="63"/>
      <c r="L12" s="63" t="s">
        <v>844</v>
      </c>
      <c r="M12" s="63"/>
      <c r="N12" s="63" t="s">
        <v>15</v>
      </c>
      <c r="O12" s="63" t="s">
        <v>16</v>
      </c>
      <c r="P12" s="63" t="s">
        <v>21</v>
      </c>
      <c r="Q12" s="63" t="s">
        <v>3006</v>
      </c>
      <c r="R12" s="63"/>
      <c r="S12" s="63" t="s">
        <v>845</v>
      </c>
      <c r="T12" s="63"/>
      <c r="U12" s="63" t="s">
        <v>22</v>
      </c>
      <c r="V12" s="63" t="s">
        <v>506</v>
      </c>
      <c r="W12" s="63" t="s">
        <v>846</v>
      </c>
      <c r="X12" s="429">
        <v>43003</v>
      </c>
      <c r="Y12" s="63"/>
      <c r="Z12" s="63" t="s">
        <v>4158</v>
      </c>
      <c r="AA12" s="63" t="s">
        <v>4159</v>
      </c>
      <c r="AB12" s="63"/>
      <c r="AC12" s="63" t="s">
        <v>10330</v>
      </c>
      <c r="AD12" s="63" t="s">
        <v>7104</v>
      </c>
      <c r="AE12" s="63" t="s">
        <v>9133</v>
      </c>
      <c r="AF12" s="429">
        <v>43696</v>
      </c>
      <c r="AG12" s="174"/>
      <c r="AH12" s="174"/>
      <c r="AI12" s="174"/>
      <c r="AJ12" s="174" t="s">
        <v>2297</v>
      </c>
      <c r="AK12" s="174"/>
      <c r="AL12" s="174"/>
      <c r="AM12" s="174"/>
      <c r="AN12" s="174"/>
      <c r="AO12" s="174"/>
      <c r="AP12" s="174"/>
      <c r="AQ12" s="174"/>
      <c r="AR12" s="174" t="s">
        <v>2306</v>
      </c>
      <c r="AS12" s="174">
        <v>2023</v>
      </c>
      <c r="AT12" s="415">
        <v>44951</v>
      </c>
      <c r="AU12" s="174" t="s">
        <v>2323</v>
      </c>
      <c r="AV12" s="437" t="s">
        <v>8996</v>
      </c>
      <c r="AW12" s="530"/>
      <c r="AX12" s="462"/>
      <c r="AY12" s="462"/>
      <c r="AZ12" s="462"/>
      <c r="BA12" s="462"/>
      <c r="BB12" s="462"/>
      <c r="BC12" s="462"/>
      <c r="BD12" s="462"/>
      <c r="BE12" s="462"/>
      <c r="BF12" s="462"/>
      <c r="BG12" s="462"/>
    </row>
    <row r="13" spans="1:59" ht="15.75" customHeight="1">
      <c r="A13" s="174" t="s">
        <v>10</v>
      </c>
      <c r="B13" s="63" t="s">
        <v>11</v>
      </c>
      <c r="C13" s="63" t="s">
        <v>12</v>
      </c>
      <c r="D13" s="63" t="s">
        <v>13</v>
      </c>
      <c r="E13" s="63" t="s">
        <v>28</v>
      </c>
      <c r="F13" s="63"/>
      <c r="G13" s="63" t="s">
        <v>368</v>
      </c>
      <c r="H13" s="63"/>
      <c r="I13" s="63" t="s">
        <v>369</v>
      </c>
      <c r="J13" s="63"/>
      <c r="K13" s="63"/>
      <c r="L13" s="63" t="s">
        <v>370</v>
      </c>
      <c r="M13" s="63"/>
      <c r="N13" s="63" t="s">
        <v>15</v>
      </c>
      <c r="O13" s="63" t="s">
        <v>16</v>
      </c>
      <c r="P13" s="63" t="s">
        <v>21</v>
      </c>
      <c r="Q13" s="63" t="s">
        <v>3006</v>
      </c>
      <c r="R13" s="63"/>
      <c r="S13" s="63" t="s">
        <v>371</v>
      </c>
      <c r="T13" s="63"/>
      <c r="U13" s="63" t="s">
        <v>22</v>
      </c>
      <c r="V13" s="63" t="s">
        <v>372</v>
      </c>
      <c r="W13" s="63" t="s">
        <v>373</v>
      </c>
      <c r="X13" s="429">
        <v>42417</v>
      </c>
      <c r="Y13" s="63"/>
      <c r="Z13" s="63" t="s">
        <v>4158</v>
      </c>
      <c r="AA13" s="63" t="s">
        <v>4159</v>
      </c>
      <c r="AB13" s="63"/>
      <c r="AC13" s="63"/>
      <c r="AD13" s="63" t="s">
        <v>4283</v>
      </c>
      <c r="AE13" s="63" t="s">
        <v>4283</v>
      </c>
      <c r="AF13" s="63" t="s">
        <v>4283</v>
      </c>
      <c r="AG13" s="174"/>
      <c r="AH13" s="174"/>
      <c r="AI13" s="174"/>
      <c r="AJ13" s="174" t="s">
        <v>8929</v>
      </c>
      <c r="AK13" s="174"/>
      <c r="AL13" s="174"/>
      <c r="AM13" s="174"/>
      <c r="AN13" s="174"/>
      <c r="AO13" s="174"/>
      <c r="AP13" s="174"/>
      <c r="AQ13" s="174"/>
      <c r="AR13" s="174" t="s">
        <v>2306</v>
      </c>
      <c r="AS13" s="174">
        <v>2023</v>
      </c>
      <c r="AT13" s="415">
        <v>44957</v>
      </c>
      <c r="AU13" s="174" t="s">
        <v>2323</v>
      </c>
      <c r="AV13" s="437" t="s">
        <v>9146</v>
      </c>
      <c r="AW13" s="530"/>
      <c r="AX13" s="462"/>
      <c r="AY13" s="462"/>
      <c r="AZ13" s="462"/>
      <c r="BA13" s="462"/>
      <c r="BB13" s="462"/>
      <c r="BC13" s="462"/>
      <c r="BD13" s="462"/>
      <c r="BE13" s="462"/>
      <c r="BF13" s="462"/>
      <c r="BG13" s="462"/>
    </row>
    <row r="14" spans="1:59" ht="15.75" customHeight="1">
      <c r="A14" s="174" t="s">
        <v>10</v>
      </c>
      <c r="B14" s="63" t="s">
        <v>11</v>
      </c>
      <c r="C14" s="63" t="s">
        <v>12</v>
      </c>
      <c r="D14" s="63" t="s">
        <v>13</v>
      </c>
      <c r="E14" s="63" t="s">
        <v>28</v>
      </c>
      <c r="F14" s="63"/>
      <c r="G14" s="63" t="s">
        <v>988</v>
      </c>
      <c r="H14" s="63"/>
      <c r="I14" s="63" t="s">
        <v>989</v>
      </c>
      <c r="J14" s="63"/>
      <c r="K14" s="63"/>
      <c r="L14" s="63" t="s">
        <v>990</v>
      </c>
      <c r="M14" s="63"/>
      <c r="N14" s="63" t="s">
        <v>15</v>
      </c>
      <c r="O14" s="63" t="s">
        <v>16</v>
      </c>
      <c r="P14" s="63" t="s">
        <v>21</v>
      </c>
      <c r="Q14" s="63" t="s">
        <v>3006</v>
      </c>
      <c r="R14" s="63"/>
      <c r="S14" s="63" t="s">
        <v>376</v>
      </c>
      <c r="T14" s="63"/>
      <c r="U14" s="63" t="s">
        <v>22</v>
      </c>
      <c r="V14" s="63" t="s">
        <v>469</v>
      </c>
      <c r="W14" s="63" t="s">
        <v>991</v>
      </c>
      <c r="X14" s="429">
        <v>43017</v>
      </c>
      <c r="Y14" s="63"/>
      <c r="Z14" s="63" t="s">
        <v>4158</v>
      </c>
      <c r="AA14" s="63" t="s">
        <v>4159</v>
      </c>
      <c r="AB14" s="63"/>
      <c r="AC14" s="63" t="s">
        <v>10330</v>
      </c>
      <c r="AD14" s="63" t="s">
        <v>6005</v>
      </c>
      <c r="AE14" s="63" t="s">
        <v>9148</v>
      </c>
      <c r="AF14" s="434">
        <v>44615</v>
      </c>
      <c r="AG14" s="174"/>
      <c r="AH14" s="174"/>
      <c r="AI14" s="418">
        <v>44935</v>
      </c>
      <c r="AJ14" s="174" t="s">
        <v>8675</v>
      </c>
      <c r="AK14" s="174"/>
      <c r="AL14" s="174"/>
      <c r="AM14" s="174"/>
      <c r="AN14" s="174"/>
      <c r="AO14" s="174"/>
      <c r="AP14" s="174"/>
      <c r="AQ14" s="174"/>
      <c r="AR14" s="174" t="s">
        <v>2306</v>
      </c>
      <c r="AS14" s="174">
        <v>2023</v>
      </c>
      <c r="AT14" s="415">
        <v>44951</v>
      </c>
      <c r="AU14" s="174" t="s">
        <v>2323</v>
      </c>
      <c r="AV14" s="437" t="s">
        <v>9214</v>
      </c>
      <c r="AW14" s="530"/>
      <c r="AX14" s="462"/>
      <c r="AY14" s="462"/>
      <c r="AZ14" s="462"/>
      <c r="BA14" s="462"/>
      <c r="BB14" s="462"/>
      <c r="BC14" s="462"/>
      <c r="BD14" s="462"/>
      <c r="BE14" s="462"/>
      <c r="BF14" s="462"/>
      <c r="BG14" s="462"/>
    </row>
    <row r="15" spans="1:59" ht="15.75" customHeight="1">
      <c r="A15" s="174" t="s">
        <v>10</v>
      </c>
      <c r="B15" s="63" t="s">
        <v>11</v>
      </c>
      <c r="C15" s="63" t="s">
        <v>12</v>
      </c>
      <c r="D15" s="63" t="s">
        <v>13</v>
      </c>
      <c r="E15" s="63" t="s">
        <v>28</v>
      </c>
      <c r="F15" s="63"/>
      <c r="G15" s="63" t="s">
        <v>3780</v>
      </c>
      <c r="H15" s="63"/>
      <c r="I15" s="63" t="s">
        <v>1146</v>
      </c>
      <c r="J15" s="63"/>
      <c r="K15" s="63"/>
      <c r="L15" s="63" t="s">
        <v>1147</v>
      </c>
      <c r="M15" s="63"/>
      <c r="N15" s="63" t="s">
        <v>15</v>
      </c>
      <c r="O15" s="63" t="s">
        <v>16</v>
      </c>
      <c r="P15" s="63" t="s">
        <v>21</v>
      </c>
      <c r="Q15" s="63" t="s">
        <v>3006</v>
      </c>
      <c r="R15" s="63"/>
      <c r="S15" s="63" t="s">
        <v>1148</v>
      </c>
      <c r="T15" s="63"/>
      <c r="U15" s="63" t="s">
        <v>22</v>
      </c>
      <c r="V15" s="63" t="s">
        <v>235</v>
      </c>
      <c r="W15" s="63" t="s">
        <v>1149</v>
      </c>
      <c r="X15" s="429">
        <v>43581</v>
      </c>
      <c r="Y15" s="63"/>
      <c r="Z15" s="63" t="s">
        <v>4158</v>
      </c>
      <c r="AA15" s="63" t="s">
        <v>4159</v>
      </c>
      <c r="AB15" s="63"/>
      <c r="AC15" s="63"/>
      <c r="AD15" s="63" t="s">
        <v>9344</v>
      </c>
      <c r="AE15" s="63" t="s">
        <v>9345</v>
      </c>
      <c r="AF15" s="63" t="s">
        <v>9346</v>
      </c>
      <c r="AG15" s="174"/>
      <c r="AH15" s="174"/>
      <c r="AI15" s="418">
        <v>44956</v>
      </c>
      <c r="AJ15" s="174" t="s">
        <v>2296</v>
      </c>
      <c r="AK15" s="174"/>
      <c r="AL15" s="174"/>
      <c r="AM15" s="174"/>
      <c r="AN15" s="174"/>
      <c r="AO15" s="174"/>
      <c r="AP15" s="174"/>
      <c r="AQ15" s="174"/>
      <c r="AR15" s="174" t="s">
        <v>2306</v>
      </c>
      <c r="AS15" s="174">
        <v>2023</v>
      </c>
      <c r="AT15" s="415">
        <v>44956</v>
      </c>
      <c r="AU15" s="174" t="s">
        <v>2323</v>
      </c>
      <c r="AV15" s="437" t="s">
        <v>9146</v>
      </c>
      <c r="AW15" s="530"/>
      <c r="AX15" s="462"/>
      <c r="AY15" s="462"/>
      <c r="AZ15" s="462"/>
      <c r="BA15" s="462"/>
      <c r="BB15" s="462"/>
      <c r="BC15" s="462"/>
      <c r="BD15" s="462"/>
      <c r="BE15" s="462"/>
      <c r="BF15" s="462"/>
      <c r="BG15" s="462"/>
    </row>
    <row r="16" spans="1:59" ht="15.75" customHeight="1">
      <c r="A16" s="174" t="s">
        <v>10</v>
      </c>
      <c r="B16" s="63" t="s">
        <v>11</v>
      </c>
      <c r="C16" s="63" t="s">
        <v>378</v>
      </c>
      <c r="D16" s="63" t="s">
        <v>8958</v>
      </c>
      <c r="E16" s="63" t="s">
        <v>28</v>
      </c>
      <c r="F16" s="63"/>
      <c r="G16" s="63" t="s">
        <v>1396</v>
      </c>
      <c r="H16" s="63"/>
      <c r="I16" s="63" t="s">
        <v>1397</v>
      </c>
      <c r="J16" s="63"/>
      <c r="K16" s="63"/>
      <c r="L16" s="63" t="s">
        <v>1398</v>
      </c>
      <c r="M16" s="63"/>
      <c r="N16" s="63" t="s">
        <v>15</v>
      </c>
      <c r="O16" s="63" t="s">
        <v>16</v>
      </c>
      <c r="P16" s="63" t="s">
        <v>21</v>
      </c>
      <c r="Q16" s="63" t="s">
        <v>3006</v>
      </c>
      <c r="R16" s="63"/>
      <c r="S16" s="63" t="s">
        <v>1399</v>
      </c>
      <c r="T16" s="63"/>
      <c r="U16" s="63" t="s">
        <v>22</v>
      </c>
      <c r="V16" s="63" t="s">
        <v>232</v>
      </c>
      <c r="W16" s="63" t="s">
        <v>1400</v>
      </c>
      <c r="X16" s="429">
        <v>42286</v>
      </c>
      <c r="Y16" s="63"/>
      <c r="Z16" s="63" t="s">
        <v>4158</v>
      </c>
      <c r="AA16" s="63" t="s">
        <v>4159</v>
      </c>
      <c r="AB16" s="63"/>
      <c r="AC16" s="63"/>
      <c r="AD16" s="63" t="s">
        <v>4283</v>
      </c>
      <c r="AE16" s="63" t="s">
        <v>4283</v>
      </c>
      <c r="AF16" s="63" t="s">
        <v>4283</v>
      </c>
      <c r="AG16" s="174"/>
      <c r="AH16" s="174"/>
      <c r="AI16" s="418">
        <v>44935</v>
      </c>
      <c r="AJ16" s="174" t="s">
        <v>2297</v>
      </c>
      <c r="AK16" s="174"/>
      <c r="AL16" s="174"/>
      <c r="AM16" s="174"/>
      <c r="AN16" s="174"/>
      <c r="AO16" s="174"/>
      <c r="AP16" s="174"/>
      <c r="AQ16" s="174"/>
      <c r="AR16" s="174" t="s">
        <v>2306</v>
      </c>
      <c r="AS16" s="174">
        <v>2023</v>
      </c>
      <c r="AT16" s="415">
        <v>44951</v>
      </c>
      <c r="AU16" s="174" t="s">
        <v>2323</v>
      </c>
      <c r="AV16" s="437" t="s">
        <v>8996</v>
      </c>
      <c r="AW16" s="530"/>
      <c r="AX16" s="462"/>
      <c r="AY16" s="462"/>
      <c r="AZ16" s="462"/>
      <c r="BA16" s="462"/>
      <c r="BB16" s="462"/>
      <c r="BC16" s="462"/>
      <c r="BD16" s="462"/>
      <c r="BE16" s="462"/>
      <c r="BF16" s="462"/>
      <c r="BG16" s="462"/>
    </row>
    <row r="17" spans="1:59" ht="15.75" customHeight="1">
      <c r="A17" s="174" t="s">
        <v>10</v>
      </c>
      <c r="B17" s="63" t="s">
        <v>11</v>
      </c>
      <c r="C17" s="63" t="s">
        <v>12</v>
      </c>
      <c r="D17" s="63" t="s">
        <v>13</v>
      </c>
      <c r="E17" s="63" t="s">
        <v>28</v>
      </c>
      <c r="F17" s="63"/>
      <c r="G17" s="63" t="s">
        <v>1396</v>
      </c>
      <c r="H17" s="63"/>
      <c r="I17" s="63" t="s">
        <v>1401</v>
      </c>
      <c r="J17" s="63"/>
      <c r="K17" s="63"/>
      <c r="L17" s="63" t="s">
        <v>1402</v>
      </c>
      <c r="M17" s="63"/>
      <c r="N17" s="63" t="s">
        <v>15</v>
      </c>
      <c r="O17" s="63" t="s">
        <v>16</v>
      </c>
      <c r="P17" s="63" t="s">
        <v>21</v>
      </c>
      <c r="Q17" s="63" t="s">
        <v>3006</v>
      </c>
      <c r="R17" s="63"/>
      <c r="S17" s="63" t="s">
        <v>1399</v>
      </c>
      <c r="T17" s="63"/>
      <c r="U17" s="63" t="s">
        <v>22</v>
      </c>
      <c r="V17" s="63" t="s">
        <v>232</v>
      </c>
      <c r="W17" s="63" t="s">
        <v>1403</v>
      </c>
      <c r="X17" s="429">
        <v>43517</v>
      </c>
      <c r="Y17" s="63"/>
      <c r="Z17" s="63" t="s">
        <v>4158</v>
      </c>
      <c r="AA17" s="63" t="s">
        <v>4159</v>
      </c>
      <c r="AB17" s="63"/>
      <c r="AC17" s="63"/>
      <c r="AD17" s="63" t="s">
        <v>9349</v>
      </c>
      <c r="AE17" s="63" t="s">
        <v>9350</v>
      </c>
      <c r="AF17" s="435">
        <v>44098</v>
      </c>
      <c r="AG17" s="174"/>
      <c r="AH17" s="174"/>
      <c r="AI17" s="418">
        <v>44935</v>
      </c>
      <c r="AJ17" s="174" t="s">
        <v>2297</v>
      </c>
      <c r="AK17" s="174"/>
      <c r="AL17" s="174"/>
      <c r="AM17" s="174"/>
      <c r="AN17" s="174"/>
      <c r="AO17" s="174"/>
      <c r="AP17" s="174"/>
      <c r="AQ17" s="174"/>
      <c r="AR17" s="174" t="s">
        <v>2306</v>
      </c>
      <c r="AS17" s="174">
        <v>2023</v>
      </c>
      <c r="AT17" s="415">
        <v>44951</v>
      </c>
      <c r="AU17" s="174" t="s">
        <v>2323</v>
      </c>
      <c r="AV17" s="437" t="s">
        <v>8996</v>
      </c>
      <c r="AW17" s="530"/>
      <c r="AX17" s="462"/>
      <c r="AY17" s="462"/>
      <c r="AZ17" s="462"/>
      <c r="BA17" s="462"/>
      <c r="BB17" s="462"/>
      <c r="BC17" s="462"/>
      <c r="BD17" s="462"/>
      <c r="BE17" s="462"/>
      <c r="BF17" s="462"/>
      <c r="BG17" s="462"/>
    </row>
    <row r="18" spans="1:59" ht="15.75" customHeight="1">
      <c r="A18" s="174" t="s">
        <v>10</v>
      </c>
      <c r="B18" s="63" t="s">
        <v>11</v>
      </c>
      <c r="C18" s="63" t="s">
        <v>12</v>
      </c>
      <c r="D18" s="63" t="s">
        <v>13</v>
      </c>
      <c r="E18" s="63" t="s">
        <v>28</v>
      </c>
      <c r="F18" s="63"/>
      <c r="G18" s="63" t="s">
        <v>1396</v>
      </c>
      <c r="H18" s="63"/>
      <c r="I18" s="63" t="s">
        <v>1404</v>
      </c>
      <c r="J18" s="63"/>
      <c r="K18" s="63"/>
      <c r="L18" s="63" t="s">
        <v>396</v>
      </c>
      <c r="M18" s="63"/>
      <c r="N18" s="63" t="s">
        <v>15</v>
      </c>
      <c r="O18" s="63" t="s">
        <v>16</v>
      </c>
      <c r="P18" s="63" t="s">
        <v>21</v>
      </c>
      <c r="Q18" s="63" t="s">
        <v>3006</v>
      </c>
      <c r="R18" s="63"/>
      <c r="S18" s="63" t="s">
        <v>1405</v>
      </c>
      <c r="T18" s="63"/>
      <c r="U18" s="63" t="s">
        <v>22</v>
      </c>
      <c r="V18" s="63" t="s">
        <v>232</v>
      </c>
      <c r="W18" s="63" t="s">
        <v>1406</v>
      </c>
      <c r="X18" s="429">
        <v>42341</v>
      </c>
      <c r="Y18" s="63"/>
      <c r="Z18" s="63" t="s">
        <v>4158</v>
      </c>
      <c r="AA18" s="63" t="s">
        <v>4159</v>
      </c>
      <c r="AB18" s="63"/>
      <c r="AC18" s="63"/>
      <c r="AD18" s="63" t="s">
        <v>4283</v>
      </c>
      <c r="AE18" s="63" t="s">
        <v>4283</v>
      </c>
      <c r="AF18" s="63" t="s">
        <v>4283</v>
      </c>
      <c r="AG18" s="174"/>
      <c r="AH18" s="174"/>
      <c r="AI18" s="418">
        <v>44935</v>
      </c>
      <c r="AJ18" s="174" t="s">
        <v>2297</v>
      </c>
      <c r="AK18" s="174"/>
      <c r="AL18" s="174"/>
      <c r="AM18" s="174"/>
      <c r="AN18" s="174"/>
      <c r="AO18" s="174"/>
      <c r="AP18" s="174"/>
      <c r="AQ18" s="174"/>
      <c r="AR18" s="174" t="s">
        <v>2306</v>
      </c>
      <c r="AS18" s="174">
        <v>2023</v>
      </c>
      <c r="AT18" s="415">
        <v>44951</v>
      </c>
      <c r="AU18" s="174" t="s">
        <v>2323</v>
      </c>
      <c r="AV18" s="437" t="s">
        <v>8996</v>
      </c>
      <c r="AW18" s="530"/>
      <c r="AX18" s="462"/>
      <c r="AY18" s="462"/>
      <c r="AZ18" s="462"/>
      <c r="BA18" s="462"/>
      <c r="BB18" s="462"/>
      <c r="BC18" s="462"/>
      <c r="BD18" s="462"/>
      <c r="BE18" s="462"/>
      <c r="BF18" s="462"/>
      <c r="BG18" s="462"/>
    </row>
    <row r="19" spans="1:59" ht="15.75" customHeight="1">
      <c r="A19" s="174" t="s">
        <v>10</v>
      </c>
      <c r="B19" s="63" t="s">
        <v>11</v>
      </c>
      <c r="C19" s="63" t="s">
        <v>12</v>
      </c>
      <c r="D19" s="63" t="s">
        <v>13</v>
      </c>
      <c r="E19" s="63" t="s">
        <v>28</v>
      </c>
      <c r="F19" s="63"/>
      <c r="G19" s="63" t="s">
        <v>1173</v>
      </c>
      <c r="H19" s="63"/>
      <c r="I19" s="63" t="s">
        <v>1174</v>
      </c>
      <c r="J19" s="63"/>
      <c r="K19" s="63"/>
      <c r="L19" s="63" t="s">
        <v>1175</v>
      </c>
      <c r="M19" s="63"/>
      <c r="N19" s="63" t="s">
        <v>15</v>
      </c>
      <c r="O19" s="63" t="s">
        <v>16</v>
      </c>
      <c r="P19" s="63" t="s">
        <v>21</v>
      </c>
      <c r="Q19" s="63" t="s">
        <v>3006</v>
      </c>
      <c r="R19" s="63"/>
      <c r="S19" s="63" t="s">
        <v>1176</v>
      </c>
      <c r="T19" s="63"/>
      <c r="U19" s="63" t="s">
        <v>22</v>
      </c>
      <c r="V19" s="63" t="s">
        <v>235</v>
      </c>
      <c r="W19" s="63">
        <v>907020022</v>
      </c>
      <c r="X19" s="429">
        <v>39923</v>
      </c>
      <c r="Y19" s="63"/>
      <c r="Z19" s="63" t="s">
        <v>4158</v>
      </c>
      <c r="AA19" s="63" t="s">
        <v>4159</v>
      </c>
      <c r="AB19" s="63"/>
      <c r="AC19" s="63"/>
      <c r="AD19" s="63" t="s">
        <v>4283</v>
      </c>
      <c r="AE19" s="63" t="s">
        <v>4283</v>
      </c>
      <c r="AF19" s="63" t="s">
        <v>4283</v>
      </c>
      <c r="AG19" s="174"/>
      <c r="AH19" s="174"/>
      <c r="AI19" s="418">
        <v>44935</v>
      </c>
      <c r="AJ19" s="174" t="s">
        <v>2297</v>
      </c>
      <c r="AK19" s="174"/>
      <c r="AL19" s="174"/>
      <c r="AM19" s="174"/>
      <c r="AN19" s="174"/>
      <c r="AO19" s="174"/>
      <c r="AP19" s="174"/>
      <c r="AQ19" s="174"/>
      <c r="AR19" s="174" t="s">
        <v>2306</v>
      </c>
      <c r="AS19" s="174">
        <v>2023</v>
      </c>
      <c r="AT19" s="415">
        <v>44951</v>
      </c>
      <c r="AU19" s="174" t="s">
        <v>2323</v>
      </c>
      <c r="AV19" s="437" t="s">
        <v>8996</v>
      </c>
      <c r="AW19" s="530"/>
      <c r="AX19" s="462"/>
      <c r="AY19" s="462"/>
      <c r="AZ19" s="462"/>
      <c r="BA19" s="462"/>
      <c r="BB19" s="462"/>
      <c r="BC19" s="462"/>
      <c r="BD19" s="462"/>
      <c r="BE19" s="462"/>
      <c r="BF19" s="462"/>
      <c r="BG19" s="462"/>
    </row>
    <row r="20" spans="1:59" ht="15.75" customHeight="1">
      <c r="A20" s="174" t="s">
        <v>10</v>
      </c>
      <c r="B20" s="63" t="s">
        <v>11</v>
      </c>
      <c r="C20" s="63" t="s">
        <v>378</v>
      </c>
      <c r="D20" s="63" t="s">
        <v>8958</v>
      </c>
      <c r="E20" s="63" t="s">
        <v>28</v>
      </c>
      <c r="F20" s="63"/>
      <c r="G20" s="63" t="s">
        <v>1251</v>
      </c>
      <c r="H20" s="63"/>
      <c r="I20" s="63" t="s">
        <v>1252</v>
      </c>
      <c r="J20" s="63"/>
      <c r="K20" s="63"/>
      <c r="L20" s="63" t="s">
        <v>1253</v>
      </c>
      <c r="M20" s="63"/>
      <c r="N20" s="63" t="s">
        <v>15</v>
      </c>
      <c r="O20" s="63" t="s">
        <v>525</v>
      </c>
      <c r="P20" s="63" t="s">
        <v>35</v>
      </c>
      <c r="Q20" s="63" t="s">
        <v>2230</v>
      </c>
      <c r="R20" s="63" t="s">
        <v>161</v>
      </c>
      <c r="S20" s="63"/>
      <c r="T20" s="63"/>
      <c r="U20" s="63" t="s">
        <v>4157</v>
      </c>
      <c r="V20" s="63" t="s">
        <v>364</v>
      </c>
      <c r="W20" s="63">
        <v>201507023072</v>
      </c>
      <c r="X20" s="429">
        <v>42131</v>
      </c>
      <c r="Y20" s="63"/>
      <c r="Z20" s="63" t="s">
        <v>4158</v>
      </c>
      <c r="AA20" s="63" t="s">
        <v>4159</v>
      </c>
      <c r="AB20" s="63"/>
      <c r="AC20" s="63"/>
      <c r="AD20" s="63" t="s">
        <v>4283</v>
      </c>
      <c r="AE20" s="63" t="s">
        <v>4283</v>
      </c>
      <c r="AF20" s="63" t="s">
        <v>4283</v>
      </c>
      <c r="AG20" s="174"/>
      <c r="AH20" s="174"/>
      <c r="AI20" s="418">
        <v>44935</v>
      </c>
      <c r="AJ20" s="174" t="s">
        <v>2291</v>
      </c>
      <c r="AK20" s="174"/>
      <c r="AL20" s="174"/>
      <c r="AM20" s="174"/>
      <c r="AN20" s="174"/>
      <c r="AO20" s="174"/>
      <c r="AP20" s="174"/>
      <c r="AQ20" s="174"/>
      <c r="AR20" s="174" t="s">
        <v>2306</v>
      </c>
      <c r="AS20" s="174">
        <v>2023</v>
      </c>
      <c r="AT20" s="415">
        <v>44951</v>
      </c>
      <c r="AU20" s="174" t="s">
        <v>2323</v>
      </c>
      <c r="AV20" s="437"/>
      <c r="AW20" s="530"/>
      <c r="AX20" s="462"/>
      <c r="AY20" s="462"/>
      <c r="AZ20" s="462"/>
      <c r="BA20" s="462"/>
      <c r="BB20" s="462"/>
      <c r="BC20" s="462"/>
      <c r="BD20" s="462"/>
      <c r="BE20" s="462"/>
      <c r="BF20" s="462"/>
      <c r="BG20" s="462"/>
    </row>
    <row r="21" spans="1:59" ht="15.75" customHeight="1">
      <c r="A21" s="174" t="s">
        <v>10</v>
      </c>
      <c r="B21" s="63" t="s">
        <v>11</v>
      </c>
      <c r="C21" s="63" t="s">
        <v>378</v>
      </c>
      <c r="D21" s="63" t="s">
        <v>8958</v>
      </c>
      <c r="E21" s="63" t="s">
        <v>28</v>
      </c>
      <c r="F21" s="63"/>
      <c r="G21" s="63" t="s">
        <v>1251</v>
      </c>
      <c r="H21" s="63"/>
      <c r="I21" s="63" t="s">
        <v>1252</v>
      </c>
      <c r="J21" s="63"/>
      <c r="K21" s="63"/>
      <c r="L21" s="63" t="s">
        <v>1253</v>
      </c>
      <c r="M21" s="63"/>
      <c r="N21" s="63" t="s">
        <v>15</v>
      </c>
      <c r="O21" s="63" t="s">
        <v>525</v>
      </c>
      <c r="P21" s="63" t="s">
        <v>35</v>
      </c>
      <c r="Q21" s="63" t="s">
        <v>8666</v>
      </c>
      <c r="R21" s="63" t="s">
        <v>47</v>
      </c>
      <c r="S21" s="63"/>
      <c r="T21" s="63"/>
      <c r="U21" s="63" t="s">
        <v>4164</v>
      </c>
      <c r="V21" s="63" t="s">
        <v>78</v>
      </c>
      <c r="W21" s="63" t="s">
        <v>1258</v>
      </c>
      <c r="X21" s="429">
        <v>42719</v>
      </c>
      <c r="Y21" s="63"/>
      <c r="Z21" s="63" t="s">
        <v>4158</v>
      </c>
      <c r="AA21" s="63" t="s">
        <v>4159</v>
      </c>
      <c r="AB21" s="63"/>
      <c r="AC21" s="63"/>
      <c r="AD21" s="63" t="s">
        <v>4283</v>
      </c>
      <c r="AE21" s="63" t="s">
        <v>4283</v>
      </c>
      <c r="AF21" s="63" t="s">
        <v>4283</v>
      </c>
      <c r="AG21" s="174"/>
      <c r="AH21" s="174"/>
      <c r="AI21" s="418">
        <v>44935</v>
      </c>
      <c r="AJ21" s="174" t="s">
        <v>2291</v>
      </c>
      <c r="AK21" s="174"/>
      <c r="AL21" s="174"/>
      <c r="AM21" s="174"/>
      <c r="AN21" s="174"/>
      <c r="AO21" s="174"/>
      <c r="AP21" s="174"/>
      <c r="AQ21" s="174"/>
      <c r="AR21" s="174" t="s">
        <v>2306</v>
      </c>
      <c r="AS21" s="174">
        <v>2023</v>
      </c>
      <c r="AT21" s="415">
        <v>44951</v>
      </c>
      <c r="AU21" s="174" t="s">
        <v>2323</v>
      </c>
      <c r="AV21" s="437"/>
      <c r="AW21" s="530"/>
      <c r="AX21" s="462"/>
      <c r="AY21" s="462"/>
      <c r="AZ21" s="462"/>
      <c r="BA21" s="462"/>
      <c r="BB21" s="462"/>
      <c r="BC21" s="462"/>
      <c r="BD21" s="462"/>
      <c r="BE21" s="462"/>
      <c r="BF21" s="462"/>
      <c r="BG21" s="462"/>
    </row>
    <row r="22" spans="1:59" ht="15.75" customHeight="1">
      <c r="A22" s="174" t="s">
        <v>10</v>
      </c>
      <c r="B22" s="63" t="s">
        <v>11</v>
      </c>
      <c r="C22" s="63" t="s">
        <v>378</v>
      </c>
      <c r="D22" s="63" t="s">
        <v>8958</v>
      </c>
      <c r="E22" s="63" t="s">
        <v>28</v>
      </c>
      <c r="F22" s="63"/>
      <c r="G22" s="63" t="s">
        <v>1251</v>
      </c>
      <c r="H22" s="63"/>
      <c r="I22" s="63" t="s">
        <v>1252</v>
      </c>
      <c r="J22" s="63"/>
      <c r="K22" s="63"/>
      <c r="L22" s="63" t="s">
        <v>1253</v>
      </c>
      <c r="M22" s="63"/>
      <c r="N22" s="63" t="s">
        <v>15</v>
      </c>
      <c r="O22" s="63" t="s">
        <v>525</v>
      </c>
      <c r="P22" s="63" t="s">
        <v>35</v>
      </c>
      <c r="Q22" s="63" t="s">
        <v>8666</v>
      </c>
      <c r="R22" s="63" t="s">
        <v>99</v>
      </c>
      <c r="S22" s="63"/>
      <c r="T22" s="63"/>
      <c r="U22" s="63" t="s">
        <v>4164</v>
      </c>
      <c r="V22" s="63" t="s">
        <v>134</v>
      </c>
      <c r="W22" s="63" t="s">
        <v>1259</v>
      </c>
      <c r="X22" s="429">
        <v>42933</v>
      </c>
      <c r="Y22" s="63"/>
      <c r="Z22" s="63" t="s">
        <v>4158</v>
      </c>
      <c r="AA22" s="63" t="s">
        <v>4159</v>
      </c>
      <c r="AB22" s="63"/>
      <c r="AC22" s="63"/>
      <c r="AD22" s="63" t="s">
        <v>9412</v>
      </c>
      <c r="AE22" s="63" t="s">
        <v>9413</v>
      </c>
      <c r="AF22" s="429">
        <v>43980</v>
      </c>
      <c r="AG22" s="174"/>
      <c r="AH22" s="174"/>
      <c r="AI22" s="418">
        <v>44935</v>
      </c>
      <c r="AJ22" s="174" t="s">
        <v>2291</v>
      </c>
      <c r="AK22" s="174"/>
      <c r="AL22" s="174"/>
      <c r="AM22" s="174"/>
      <c r="AN22" s="174"/>
      <c r="AO22" s="174"/>
      <c r="AP22" s="174"/>
      <c r="AQ22" s="174"/>
      <c r="AR22" s="174" t="s">
        <v>2306</v>
      </c>
      <c r="AS22" s="174">
        <v>2023</v>
      </c>
      <c r="AT22" s="415">
        <v>44951</v>
      </c>
      <c r="AU22" s="174" t="s">
        <v>2323</v>
      </c>
      <c r="AV22" s="437"/>
      <c r="AW22" s="530"/>
      <c r="AX22" s="462"/>
      <c r="AY22" s="462"/>
      <c r="AZ22" s="462"/>
      <c r="BA22" s="462"/>
      <c r="BB22" s="462"/>
      <c r="BC22" s="462"/>
      <c r="BD22" s="462"/>
      <c r="BE22" s="462"/>
      <c r="BF22" s="462"/>
      <c r="BG22" s="462"/>
    </row>
    <row r="23" spans="1:59" ht="15.75" customHeight="1">
      <c r="A23" s="174" t="s">
        <v>10</v>
      </c>
      <c r="B23" s="63" t="s">
        <v>11</v>
      </c>
      <c r="C23" s="63" t="s">
        <v>310</v>
      </c>
      <c r="D23" s="63" t="s">
        <v>13</v>
      </c>
      <c r="E23" s="63" t="s">
        <v>28</v>
      </c>
      <c r="F23" s="63"/>
      <c r="G23" s="63" t="s">
        <v>1265</v>
      </c>
      <c r="H23" s="63"/>
      <c r="I23" s="63" t="s">
        <v>1266</v>
      </c>
      <c r="J23" s="63"/>
      <c r="K23" s="63"/>
      <c r="L23" s="63" t="s">
        <v>1267</v>
      </c>
      <c r="M23" s="63"/>
      <c r="N23" s="63" t="s">
        <v>15</v>
      </c>
      <c r="O23" s="63" t="s">
        <v>525</v>
      </c>
      <c r="P23" s="63" t="s">
        <v>35</v>
      </c>
      <c r="Q23" s="63" t="s">
        <v>8666</v>
      </c>
      <c r="R23" s="63" t="s">
        <v>47</v>
      </c>
      <c r="S23" s="63"/>
      <c r="T23" s="63"/>
      <c r="U23" s="63" t="s">
        <v>4164</v>
      </c>
      <c r="V23" s="63" t="s">
        <v>78</v>
      </c>
      <c r="W23" s="63" t="s">
        <v>1269</v>
      </c>
      <c r="X23" s="429">
        <v>42716</v>
      </c>
      <c r="Y23" s="63"/>
      <c r="Z23" s="63" t="s">
        <v>4158</v>
      </c>
      <c r="AA23" s="63" t="s">
        <v>4159</v>
      </c>
      <c r="AB23" s="63"/>
      <c r="AC23" s="63"/>
      <c r="AD23" s="63" t="s">
        <v>4283</v>
      </c>
      <c r="AE23" s="63" t="s">
        <v>4283</v>
      </c>
      <c r="AF23" s="63" t="s">
        <v>4283</v>
      </c>
      <c r="AG23" s="174"/>
      <c r="AH23" s="174"/>
      <c r="AI23" s="418">
        <v>44935</v>
      </c>
      <c r="AJ23" s="174" t="s">
        <v>2291</v>
      </c>
      <c r="AK23" s="174"/>
      <c r="AL23" s="174"/>
      <c r="AM23" s="174"/>
      <c r="AN23" s="174"/>
      <c r="AO23" s="174"/>
      <c r="AP23" s="174"/>
      <c r="AQ23" s="174"/>
      <c r="AR23" s="174" t="s">
        <v>2306</v>
      </c>
      <c r="AS23" s="174">
        <v>2023</v>
      </c>
      <c r="AT23" s="415">
        <v>44951</v>
      </c>
      <c r="AU23" s="174" t="s">
        <v>2323</v>
      </c>
      <c r="AV23" s="437"/>
      <c r="AW23" s="530"/>
      <c r="AX23" s="462"/>
      <c r="AY23" s="462"/>
      <c r="AZ23" s="462"/>
      <c r="BA23" s="462"/>
      <c r="BB23" s="462"/>
      <c r="BC23" s="462"/>
      <c r="BD23" s="462"/>
      <c r="BE23" s="462"/>
      <c r="BF23" s="462"/>
      <c r="BG23" s="462"/>
    </row>
    <row r="24" spans="1:59" ht="15.75" customHeight="1">
      <c r="A24" s="174" t="s">
        <v>10</v>
      </c>
      <c r="B24" s="63" t="s">
        <v>11</v>
      </c>
      <c r="C24" s="63" t="s">
        <v>378</v>
      </c>
      <c r="D24" s="63" t="s">
        <v>8958</v>
      </c>
      <c r="E24" s="63" t="s">
        <v>28</v>
      </c>
      <c r="F24" s="63"/>
      <c r="G24" s="63" t="s">
        <v>1304</v>
      </c>
      <c r="H24" s="63"/>
      <c r="I24" s="63" t="s">
        <v>1308</v>
      </c>
      <c r="J24" s="63"/>
      <c r="K24" s="63"/>
      <c r="L24" s="63" t="s">
        <v>1309</v>
      </c>
      <c r="M24" s="63"/>
      <c r="N24" s="63" t="s">
        <v>15</v>
      </c>
      <c r="O24" s="63" t="s">
        <v>16</v>
      </c>
      <c r="P24" s="63" t="s">
        <v>21</v>
      </c>
      <c r="Q24" s="63" t="s">
        <v>3006</v>
      </c>
      <c r="R24" s="63"/>
      <c r="S24" s="63" t="s">
        <v>822</v>
      </c>
      <c r="T24" s="63"/>
      <c r="U24" s="63" t="s">
        <v>22</v>
      </c>
      <c r="V24" s="63" t="s">
        <v>355</v>
      </c>
      <c r="W24" s="63" t="s">
        <v>1310</v>
      </c>
      <c r="X24" s="429">
        <v>42608</v>
      </c>
      <c r="Y24" s="63"/>
      <c r="Z24" s="63" t="s">
        <v>4158</v>
      </c>
      <c r="AA24" s="63" t="s">
        <v>4159</v>
      </c>
      <c r="AB24" s="63"/>
      <c r="AC24" s="63"/>
      <c r="AD24" s="63" t="s">
        <v>4283</v>
      </c>
      <c r="AE24" s="63" t="s">
        <v>4283</v>
      </c>
      <c r="AF24" s="63" t="s">
        <v>4283</v>
      </c>
      <c r="AG24" s="174"/>
      <c r="AH24" s="174"/>
      <c r="AI24" s="174"/>
      <c r="AJ24" s="174" t="s">
        <v>8675</v>
      </c>
      <c r="AK24" s="174"/>
      <c r="AL24" s="174"/>
      <c r="AM24" s="174"/>
      <c r="AN24" s="174"/>
      <c r="AO24" s="174"/>
      <c r="AP24" s="174"/>
      <c r="AQ24" s="174"/>
      <c r="AR24" s="174" t="s">
        <v>2306</v>
      </c>
      <c r="AS24" s="174">
        <v>2023</v>
      </c>
      <c r="AT24" s="415">
        <v>44957</v>
      </c>
      <c r="AU24" s="174" t="s">
        <v>2323</v>
      </c>
      <c r="AV24" s="437" t="s">
        <v>9429</v>
      </c>
      <c r="AW24" s="530"/>
      <c r="AX24" s="462"/>
      <c r="AY24" s="462"/>
      <c r="AZ24" s="462"/>
      <c r="BA24" s="462"/>
      <c r="BB24" s="462"/>
      <c r="BC24" s="462"/>
      <c r="BD24" s="462"/>
      <c r="BE24" s="462"/>
      <c r="BF24" s="462"/>
      <c r="BG24" s="462"/>
    </row>
    <row r="25" spans="1:59" ht="15.75" customHeight="1">
      <c r="A25" s="174" t="s">
        <v>10</v>
      </c>
      <c r="B25" s="63" t="s">
        <v>11</v>
      </c>
      <c r="C25" s="63" t="s">
        <v>12</v>
      </c>
      <c r="D25" s="63" t="s">
        <v>13</v>
      </c>
      <c r="E25" s="63" t="s">
        <v>28</v>
      </c>
      <c r="F25" s="63"/>
      <c r="G25" s="63" t="s">
        <v>1501</v>
      </c>
      <c r="H25" s="63"/>
      <c r="I25" s="63" t="s">
        <v>1502</v>
      </c>
      <c r="J25" s="63"/>
      <c r="K25" s="63"/>
      <c r="L25" s="63" t="s">
        <v>1503</v>
      </c>
      <c r="M25" s="63"/>
      <c r="N25" s="63" t="s">
        <v>15</v>
      </c>
      <c r="O25" s="63" t="s">
        <v>16</v>
      </c>
      <c r="P25" s="63" t="s">
        <v>21</v>
      </c>
      <c r="Q25" s="63" t="s">
        <v>3006</v>
      </c>
      <c r="R25" s="63"/>
      <c r="S25" s="63" t="s">
        <v>1504</v>
      </c>
      <c r="T25" s="63"/>
      <c r="U25" s="63" t="s">
        <v>22</v>
      </c>
      <c r="V25" s="63" t="s">
        <v>810</v>
      </c>
      <c r="W25" s="63" t="s">
        <v>1505</v>
      </c>
      <c r="X25" s="429">
        <v>43000</v>
      </c>
      <c r="Y25" s="63"/>
      <c r="Z25" s="63" t="s">
        <v>4158</v>
      </c>
      <c r="AA25" s="63" t="s">
        <v>4159</v>
      </c>
      <c r="AB25" s="63"/>
      <c r="AC25" s="63"/>
      <c r="AD25" s="63" t="s">
        <v>9430</v>
      </c>
      <c r="AE25" s="63" t="s">
        <v>9431</v>
      </c>
      <c r="AF25" s="429">
        <v>43941</v>
      </c>
      <c r="AG25" s="174"/>
      <c r="AH25" s="174"/>
      <c r="AI25" s="418">
        <v>44935</v>
      </c>
      <c r="AJ25" s="174" t="s">
        <v>2297</v>
      </c>
      <c r="AK25" s="174"/>
      <c r="AL25" s="174"/>
      <c r="AM25" s="174"/>
      <c r="AN25" s="174"/>
      <c r="AO25" s="174"/>
      <c r="AP25" s="174"/>
      <c r="AQ25" s="174"/>
      <c r="AR25" s="174" t="s">
        <v>2306</v>
      </c>
      <c r="AS25" s="174">
        <v>2023</v>
      </c>
      <c r="AT25" s="415">
        <v>44951</v>
      </c>
      <c r="AU25" s="174" t="s">
        <v>2323</v>
      </c>
      <c r="AV25" s="437" t="s">
        <v>8996</v>
      </c>
      <c r="AW25" s="530"/>
      <c r="AX25" s="462"/>
      <c r="AY25" s="462"/>
      <c r="AZ25" s="462"/>
      <c r="BA25" s="462"/>
      <c r="BB25" s="462"/>
      <c r="BC25" s="462"/>
      <c r="BD25" s="462"/>
      <c r="BE25" s="462"/>
      <c r="BF25" s="462"/>
      <c r="BG25" s="462"/>
    </row>
    <row r="26" spans="1:59" ht="15.75" customHeight="1">
      <c r="A26" s="174" t="s">
        <v>10</v>
      </c>
      <c r="B26" s="63" t="s">
        <v>11</v>
      </c>
      <c r="C26" s="63" t="s">
        <v>12</v>
      </c>
      <c r="D26" s="63" t="s">
        <v>13</v>
      </c>
      <c r="E26" s="63" t="s">
        <v>28</v>
      </c>
      <c r="F26" s="63"/>
      <c r="G26" s="63" t="s">
        <v>1826</v>
      </c>
      <c r="H26" s="63"/>
      <c r="I26" s="63" t="s">
        <v>1827</v>
      </c>
      <c r="J26" s="63"/>
      <c r="K26" s="63"/>
      <c r="L26" s="63" t="s">
        <v>1828</v>
      </c>
      <c r="M26" s="63"/>
      <c r="N26" s="63" t="s">
        <v>15</v>
      </c>
      <c r="O26" s="63" t="s">
        <v>16</v>
      </c>
      <c r="P26" s="63" t="s">
        <v>21</v>
      </c>
      <c r="Q26" s="63" t="s">
        <v>3006</v>
      </c>
      <c r="R26" s="63"/>
      <c r="S26" s="63" t="s">
        <v>1829</v>
      </c>
      <c r="T26" s="63"/>
      <c r="U26" s="63" t="s">
        <v>22</v>
      </c>
      <c r="V26" s="63" t="s">
        <v>560</v>
      </c>
      <c r="W26" s="63" t="s">
        <v>1830</v>
      </c>
      <c r="X26" s="429">
        <v>43539</v>
      </c>
      <c r="Y26" s="63"/>
      <c r="Z26" s="63" t="s">
        <v>4158</v>
      </c>
      <c r="AA26" s="63" t="s">
        <v>4159</v>
      </c>
      <c r="AB26" s="63"/>
      <c r="AC26" s="63"/>
      <c r="AD26" s="63" t="s">
        <v>9488</v>
      </c>
      <c r="AE26" s="63" t="s">
        <v>9489</v>
      </c>
      <c r="AF26" s="436">
        <v>45085</v>
      </c>
      <c r="AG26" s="174"/>
      <c r="AH26" s="174"/>
      <c r="AI26" s="418">
        <v>44935</v>
      </c>
      <c r="AJ26" s="174" t="s">
        <v>2297</v>
      </c>
      <c r="AK26" s="174"/>
      <c r="AL26" s="174"/>
      <c r="AM26" s="174"/>
      <c r="AN26" s="174"/>
      <c r="AO26" s="174"/>
      <c r="AP26" s="174"/>
      <c r="AQ26" s="174"/>
      <c r="AR26" s="174" t="s">
        <v>2306</v>
      </c>
      <c r="AS26" s="174">
        <v>2023</v>
      </c>
      <c r="AT26" s="415">
        <v>44951</v>
      </c>
      <c r="AU26" s="174" t="s">
        <v>2323</v>
      </c>
      <c r="AV26" s="437" t="s">
        <v>9146</v>
      </c>
      <c r="AW26" s="530"/>
      <c r="AX26" s="462"/>
      <c r="AY26" s="462"/>
      <c r="AZ26" s="462"/>
      <c r="BA26" s="462"/>
      <c r="BB26" s="462"/>
      <c r="BC26" s="462"/>
      <c r="BD26" s="462"/>
      <c r="BE26" s="462"/>
      <c r="BF26" s="462"/>
      <c r="BG26" s="462"/>
    </row>
    <row r="27" spans="1:59" ht="15.75" customHeight="1">
      <c r="A27" s="174" t="s">
        <v>10</v>
      </c>
      <c r="B27" s="63" t="s">
        <v>11</v>
      </c>
      <c r="C27" s="63" t="s">
        <v>13</v>
      </c>
      <c r="D27" s="63" t="s">
        <v>13</v>
      </c>
      <c r="E27" s="63" t="s">
        <v>28</v>
      </c>
      <c r="F27" s="63"/>
      <c r="G27" s="63" t="s">
        <v>1939</v>
      </c>
      <c r="H27" s="63"/>
      <c r="I27" s="63" t="s">
        <v>1940</v>
      </c>
      <c r="J27" s="63"/>
      <c r="K27" s="63"/>
      <c r="L27" s="63" t="s">
        <v>1941</v>
      </c>
      <c r="M27" s="63"/>
      <c r="N27" s="63" t="s">
        <v>15</v>
      </c>
      <c r="O27" s="63" t="s">
        <v>16</v>
      </c>
      <c r="P27" s="63" t="s">
        <v>21</v>
      </c>
      <c r="Q27" s="63" t="s">
        <v>3006</v>
      </c>
      <c r="R27" s="63"/>
      <c r="S27" s="63" t="s">
        <v>1942</v>
      </c>
      <c r="T27" s="63"/>
      <c r="U27" s="63" t="s">
        <v>22</v>
      </c>
      <c r="V27" s="63" t="s">
        <v>235</v>
      </c>
      <c r="W27" s="63">
        <v>201907220098</v>
      </c>
      <c r="X27" s="429">
        <v>43697</v>
      </c>
      <c r="Y27" s="63"/>
      <c r="Z27" s="63" t="s">
        <v>4158</v>
      </c>
      <c r="AA27" s="63" t="s">
        <v>4159</v>
      </c>
      <c r="AB27" s="63"/>
      <c r="AC27" s="63"/>
      <c r="AD27" s="63" t="s">
        <v>9523</v>
      </c>
      <c r="AE27" s="63" t="s">
        <v>9524</v>
      </c>
      <c r="AF27" s="435">
        <v>44285</v>
      </c>
      <c r="AG27" s="174"/>
      <c r="AH27" s="174"/>
      <c r="AI27" s="418">
        <v>44935</v>
      </c>
      <c r="AJ27" s="174" t="s">
        <v>2297</v>
      </c>
      <c r="AK27" s="174"/>
      <c r="AL27" s="174"/>
      <c r="AM27" s="174"/>
      <c r="AN27" s="174"/>
      <c r="AO27" s="174"/>
      <c r="AP27" s="174"/>
      <c r="AQ27" s="174"/>
      <c r="AR27" s="174" t="s">
        <v>2306</v>
      </c>
      <c r="AS27" s="174">
        <v>2023</v>
      </c>
      <c r="AT27" s="415">
        <v>44951</v>
      </c>
      <c r="AU27" s="174" t="s">
        <v>2323</v>
      </c>
      <c r="AV27" s="437" t="s">
        <v>8996</v>
      </c>
      <c r="AW27" s="530"/>
      <c r="AX27" s="462"/>
      <c r="AY27" s="462"/>
      <c r="AZ27" s="462"/>
      <c r="BA27" s="462"/>
      <c r="BB27" s="462"/>
      <c r="BC27" s="462"/>
      <c r="BD27" s="462"/>
      <c r="BE27" s="462"/>
      <c r="BF27" s="462"/>
      <c r="BG27" s="462"/>
    </row>
    <row r="28" spans="1:59" ht="15.75" customHeight="1">
      <c r="A28" s="174" t="s">
        <v>10</v>
      </c>
      <c r="B28" s="63" t="s">
        <v>11</v>
      </c>
      <c r="C28" s="63" t="s">
        <v>13</v>
      </c>
      <c r="D28" s="63" t="s">
        <v>13</v>
      </c>
      <c r="E28" s="63" t="s">
        <v>28</v>
      </c>
      <c r="F28" s="63"/>
      <c r="G28" s="63" t="s">
        <v>1954</v>
      </c>
      <c r="H28" s="63"/>
      <c r="I28" s="63" t="s">
        <v>1955</v>
      </c>
      <c r="J28" s="63"/>
      <c r="K28" s="63"/>
      <c r="L28" s="63" t="s">
        <v>1956</v>
      </c>
      <c r="M28" s="63"/>
      <c r="N28" s="63" t="s">
        <v>15</v>
      </c>
      <c r="O28" s="63" t="s">
        <v>16</v>
      </c>
      <c r="P28" s="63" t="s">
        <v>21</v>
      </c>
      <c r="Q28" s="63" t="s">
        <v>3006</v>
      </c>
      <c r="R28" s="63"/>
      <c r="S28" s="63" t="s">
        <v>1957</v>
      </c>
      <c r="T28" s="63"/>
      <c r="U28" s="63" t="s">
        <v>22</v>
      </c>
      <c r="V28" s="63" t="s">
        <v>1958</v>
      </c>
      <c r="W28" s="63" t="s">
        <v>1959</v>
      </c>
      <c r="X28" s="429">
        <v>43719</v>
      </c>
      <c r="Y28" s="63"/>
      <c r="Z28" s="63" t="s">
        <v>4158</v>
      </c>
      <c r="AA28" s="63" t="s">
        <v>4159</v>
      </c>
      <c r="AB28" s="63"/>
      <c r="AC28" s="63"/>
      <c r="AD28" s="63" t="s">
        <v>9525</v>
      </c>
      <c r="AE28" s="63" t="s">
        <v>9526</v>
      </c>
      <c r="AF28" s="436">
        <v>44051</v>
      </c>
      <c r="AG28" s="174"/>
      <c r="AH28" s="174"/>
      <c r="AI28" s="418">
        <v>44935</v>
      </c>
      <c r="AJ28" s="174" t="s">
        <v>2297</v>
      </c>
      <c r="AK28" s="174"/>
      <c r="AL28" s="174"/>
      <c r="AM28" s="174"/>
      <c r="AN28" s="174"/>
      <c r="AO28" s="174"/>
      <c r="AP28" s="174"/>
      <c r="AQ28" s="174"/>
      <c r="AR28" s="174" t="s">
        <v>2306</v>
      </c>
      <c r="AS28" s="174">
        <v>2023</v>
      </c>
      <c r="AT28" s="415">
        <v>44951</v>
      </c>
      <c r="AU28" s="174" t="s">
        <v>2323</v>
      </c>
      <c r="AV28" s="437" t="s">
        <v>8996</v>
      </c>
      <c r="AW28" s="530"/>
      <c r="AX28" s="462"/>
      <c r="AY28" s="462"/>
      <c r="AZ28" s="462"/>
      <c r="BA28" s="462"/>
      <c r="BB28" s="462"/>
      <c r="BC28" s="462"/>
      <c r="BD28" s="462"/>
      <c r="BE28" s="462"/>
      <c r="BF28" s="462"/>
      <c r="BG28" s="462"/>
    </row>
    <row r="29" spans="1:59" ht="15.75" customHeight="1">
      <c r="A29" s="174" t="s">
        <v>10</v>
      </c>
      <c r="B29" s="63" t="s">
        <v>11</v>
      </c>
      <c r="C29" s="63" t="s">
        <v>13</v>
      </c>
      <c r="D29" s="63" t="s">
        <v>13</v>
      </c>
      <c r="E29" s="63" t="s">
        <v>28</v>
      </c>
      <c r="F29" s="63"/>
      <c r="G29" s="63" t="s">
        <v>1964</v>
      </c>
      <c r="H29" s="63"/>
      <c r="I29" s="63" t="s">
        <v>1965</v>
      </c>
      <c r="J29" s="63"/>
      <c r="K29" s="63"/>
      <c r="L29" s="63" t="s">
        <v>1966</v>
      </c>
      <c r="M29" s="63"/>
      <c r="N29" s="63" t="s">
        <v>15</v>
      </c>
      <c r="O29" s="63" t="s">
        <v>16</v>
      </c>
      <c r="P29" s="63" t="s">
        <v>21</v>
      </c>
      <c r="Q29" s="63" t="s">
        <v>3006</v>
      </c>
      <c r="R29" s="63"/>
      <c r="S29" s="63" t="s">
        <v>604</v>
      </c>
      <c r="T29" s="63"/>
      <c r="U29" s="63" t="s">
        <v>22</v>
      </c>
      <c r="V29" s="63" t="s">
        <v>291</v>
      </c>
      <c r="W29" s="63" t="s">
        <v>1967</v>
      </c>
      <c r="X29" s="429">
        <v>43734</v>
      </c>
      <c r="Y29" s="63"/>
      <c r="Z29" s="63" t="s">
        <v>4158</v>
      </c>
      <c r="AA29" s="63" t="s">
        <v>4159</v>
      </c>
      <c r="AB29" s="63"/>
      <c r="AC29" s="63"/>
      <c r="AD29" s="63" t="s">
        <v>9528</v>
      </c>
      <c r="AE29" s="63" t="s">
        <v>9529</v>
      </c>
      <c r="AF29" s="435">
        <v>45036</v>
      </c>
      <c r="AG29" s="174"/>
      <c r="AH29" s="174"/>
      <c r="AI29" s="418">
        <v>44935</v>
      </c>
      <c r="AJ29" s="174" t="s">
        <v>2297</v>
      </c>
      <c r="AK29" s="174"/>
      <c r="AL29" s="174"/>
      <c r="AM29" s="174"/>
      <c r="AN29" s="174"/>
      <c r="AO29" s="174"/>
      <c r="AP29" s="174"/>
      <c r="AQ29" s="174"/>
      <c r="AR29" s="174" t="s">
        <v>2306</v>
      </c>
      <c r="AS29" s="174">
        <v>2023</v>
      </c>
      <c r="AT29" s="415">
        <v>44951</v>
      </c>
      <c r="AU29" s="174" t="s">
        <v>2323</v>
      </c>
      <c r="AV29" s="437" t="s">
        <v>8996</v>
      </c>
      <c r="AW29" s="530"/>
      <c r="AX29" s="462"/>
      <c r="AY29" s="462"/>
      <c r="AZ29" s="462"/>
      <c r="BA29" s="462"/>
      <c r="BB29" s="462"/>
      <c r="BC29" s="462"/>
      <c r="BD29" s="462"/>
      <c r="BE29" s="462"/>
      <c r="BF29" s="462"/>
      <c r="BG29" s="462"/>
    </row>
    <row r="30" spans="1:59" ht="15.75" customHeight="1">
      <c r="A30" s="174" t="s">
        <v>10</v>
      </c>
      <c r="B30" s="63" t="s">
        <v>11</v>
      </c>
      <c r="C30" s="63" t="s">
        <v>13</v>
      </c>
      <c r="D30" s="63" t="s">
        <v>13</v>
      </c>
      <c r="E30" s="63"/>
      <c r="F30" s="63"/>
      <c r="G30" s="63" t="s">
        <v>1968</v>
      </c>
      <c r="H30" s="63"/>
      <c r="I30" s="63" t="s">
        <v>1969</v>
      </c>
      <c r="J30" s="63"/>
      <c r="K30" s="63"/>
      <c r="L30" s="63" t="s">
        <v>1970</v>
      </c>
      <c r="M30" s="63"/>
      <c r="N30" s="63" t="s">
        <v>15</v>
      </c>
      <c r="O30" s="63" t="s">
        <v>16</v>
      </c>
      <c r="P30" s="63" t="s">
        <v>21</v>
      </c>
      <c r="Q30" s="63" t="s">
        <v>3006</v>
      </c>
      <c r="R30" s="63"/>
      <c r="S30" s="63" t="s">
        <v>1971</v>
      </c>
      <c r="T30" s="63"/>
      <c r="U30" s="63" t="s">
        <v>22</v>
      </c>
      <c r="V30" s="63" t="s">
        <v>235</v>
      </c>
      <c r="W30" s="63" t="s">
        <v>1972</v>
      </c>
      <c r="X30" s="429">
        <v>43735</v>
      </c>
      <c r="Y30" s="63"/>
      <c r="Z30" s="63" t="s">
        <v>4158</v>
      </c>
      <c r="AA30" s="63" t="s">
        <v>4159</v>
      </c>
      <c r="AB30" s="63"/>
      <c r="AC30" s="63"/>
      <c r="AD30" s="63" t="s">
        <v>9530</v>
      </c>
      <c r="AE30" s="63" t="s">
        <v>9531</v>
      </c>
      <c r="AF30" s="435">
        <v>45149</v>
      </c>
      <c r="AG30" s="174"/>
      <c r="AH30" s="174"/>
      <c r="AI30" s="418">
        <v>44935</v>
      </c>
      <c r="AJ30" s="174" t="s">
        <v>2297</v>
      </c>
      <c r="AK30" s="174"/>
      <c r="AL30" s="174"/>
      <c r="AM30" s="174"/>
      <c r="AN30" s="174"/>
      <c r="AO30" s="174"/>
      <c r="AP30" s="174"/>
      <c r="AQ30" s="174"/>
      <c r="AR30" s="174" t="s">
        <v>2306</v>
      </c>
      <c r="AS30" s="174">
        <v>2023</v>
      </c>
      <c r="AT30" s="415">
        <v>44951</v>
      </c>
      <c r="AU30" s="174" t="s">
        <v>2323</v>
      </c>
      <c r="AV30" s="437" t="s">
        <v>8996</v>
      </c>
      <c r="AW30" s="530"/>
      <c r="AX30" s="462"/>
      <c r="AY30" s="462"/>
      <c r="AZ30" s="462"/>
      <c r="BA30" s="462"/>
      <c r="BB30" s="462"/>
      <c r="BC30" s="462"/>
      <c r="BD30" s="462"/>
      <c r="BE30" s="462"/>
      <c r="BF30" s="462"/>
      <c r="BG30" s="462"/>
    </row>
    <row r="31" spans="1:59" ht="15.75" customHeight="1">
      <c r="A31" s="174" t="s">
        <v>10</v>
      </c>
      <c r="B31" s="63" t="s">
        <v>11</v>
      </c>
      <c r="C31" s="63" t="s">
        <v>378</v>
      </c>
      <c r="D31" s="63" t="s">
        <v>8958</v>
      </c>
      <c r="E31" s="63" t="s">
        <v>28</v>
      </c>
      <c r="F31" s="63"/>
      <c r="G31" s="63" t="s">
        <v>1982</v>
      </c>
      <c r="H31" s="63"/>
      <c r="I31" s="63" t="s">
        <v>1983</v>
      </c>
      <c r="J31" s="63"/>
      <c r="K31" s="63"/>
      <c r="L31" s="63" t="s">
        <v>1984</v>
      </c>
      <c r="M31" s="63"/>
      <c r="N31" s="63" t="s">
        <v>15</v>
      </c>
      <c r="O31" s="63" t="s">
        <v>16</v>
      </c>
      <c r="P31" s="63" t="s">
        <v>21</v>
      </c>
      <c r="Q31" s="63" t="s">
        <v>3006</v>
      </c>
      <c r="R31" s="63"/>
      <c r="S31" s="63" t="s">
        <v>18</v>
      </c>
      <c r="T31" s="63"/>
      <c r="U31" s="63" t="s">
        <v>22</v>
      </c>
      <c r="V31" s="63" t="s">
        <v>235</v>
      </c>
      <c r="W31" s="63" t="s">
        <v>1985</v>
      </c>
      <c r="X31" s="429">
        <v>43746</v>
      </c>
      <c r="Y31" s="63"/>
      <c r="Z31" s="63" t="s">
        <v>4158</v>
      </c>
      <c r="AA31" s="63" t="s">
        <v>4159</v>
      </c>
      <c r="AB31" s="63"/>
      <c r="AC31" s="63"/>
      <c r="AD31" s="63" t="s">
        <v>9532</v>
      </c>
      <c r="AE31" s="63" t="s">
        <v>9533</v>
      </c>
      <c r="AF31" s="435">
        <v>45169</v>
      </c>
      <c r="AG31" s="174"/>
      <c r="AH31" s="174"/>
      <c r="AI31" s="418">
        <v>44935</v>
      </c>
      <c r="AJ31" s="174" t="s">
        <v>2297</v>
      </c>
      <c r="AK31" s="174"/>
      <c r="AL31" s="174"/>
      <c r="AM31" s="174"/>
      <c r="AN31" s="174"/>
      <c r="AO31" s="174"/>
      <c r="AP31" s="174"/>
      <c r="AQ31" s="174"/>
      <c r="AR31" s="174" t="s">
        <v>2306</v>
      </c>
      <c r="AS31" s="174">
        <v>2023</v>
      </c>
      <c r="AT31" s="415">
        <v>44951</v>
      </c>
      <c r="AU31" s="174" t="s">
        <v>2323</v>
      </c>
      <c r="AV31" s="437" t="s">
        <v>8996</v>
      </c>
      <c r="AW31" s="530"/>
      <c r="AX31" s="462"/>
      <c r="AY31" s="462"/>
      <c r="AZ31" s="462"/>
      <c r="BA31" s="462"/>
      <c r="BB31" s="462"/>
      <c r="BC31" s="462"/>
      <c r="BD31" s="462"/>
      <c r="BE31" s="462"/>
      <c r="BF31" s="462"/>
      <c r="BG31" s="462"/>
    </row>
    <row r="32" spans="1:59" ht="15.75" customHeight="1">
      <c r="A32" s="174" t="s">
        <v>10</v>
      </c>
      <c r="B32" s="63" t="s">
        <v>11</v>
      </c>
      <c r="C32" s="63" t="s">
        <v>13</v>
      </c>
      <c r="D32" s="63" t="s">
        <v>13</v>
      </c>
      <c r="E32" s="63" t="s">
        <v>28</v>
      </c>
      <c r="F32" s="63"/>
      <c r="G32" s="63" t="s">
        <v>9539</v>
      </c>
      <c r="H32" s="63"/>
      <c r="I32" s="63" t="s">
        <v>2012</v>
      </c>
      <c r="J32" s="63"/>
      <c r="K32" s="63"/>
      <c r="L32" s="63" t="s">
        <v>2013</v>
      </c>
      <c r="M32" s="63"/>
      <c r="N32" s="63" t="s">
        <v>15</v>
      </c>
      <c r="O32" s="63" t="s">
        <v>16</v>
      </c>
      <c r="P32" s="63" t="s">
        <v>21</v>
      </c>
      <c r="Q32" s="63" t="s">
        <v>3006</v>
      </c>
      <c r="R32" s="63"/>
      <c r="S32" s="63" t="s">
        <v>1804</v>
      </c>
      <c r="T32" s="63"/>
      <c r="U32" s="63" t="s">
        <v>22</v>
      </c>
      <c r="V32" s="63" t="s">
        <v>235</v>
      </c>
      <c r="W32" s="63" t="s">
        <v>2014</v>
      </c>
      <c r="X32" s="429">
        <v>43763</v>
      </c>
      <c r="Y32" s="63"/>
      <c r="Z32" s="63" t="s">
        <v>4158</v>
      </c>
      <c r="AA32" s="63" t="s">
        <v>4159</v>
      </c>
      <c r="AB32" s="63"/>
      <c r="AC32" s="63" t="s">
        <v>10330</v>
      </c>
      <c r="AD32" s="63" t="s">
        <v>9540</v>
      </c>
      <c r="AE32" s="63" t="s">
        <v>9148</v>
      </c>
      <c r="AF32" s="435">
        <v>44615</v>
      </c>
      <c r="AG32" s="174"/>
      <c r="AH32" s="174"/>
      <c r="AI32" s="418">
        <v>44935</v>
      </c>
      <c r="AJ32" s="174" t="s">
        <v>2297</v>
      </c>
      <c r="AK32" s="174"/>
      <c r="AL32" s="174"/>
      <c r="AM32" s="174"/>
      <c r="AN32" s="174"/>
      <c r="AO32" s="174"/>
      <c r="AP32" s="174"/>
      <c r="AQ32" s="174"/>
      <c r="AR32" s="174" t="s">
        <v>2306</v>
      </c>
      <c r="AS32" s="174">
        <v>2023</v>
      </c>
      <c r="AT32" s="415">
        <v>44951</v>
      </c>
      <c r="AU32" s="174" t="s">
        <v>2323</v>
      </c>
      <c r="AV32" s="437" t="s">
        <v>8996</v>
      </c>
      <c r="AW32" s="530"/>
      <c r="AX32" s="462"/>
      <c r="AY32" s="462"/>
      <c r="AZ32" s="462"/>
      <c r="BA32" s="462"/>
      <c r="BB32" s="462"/>
      <c r="BC32" s="462"/>
      <c r="BD32" s="462"/>
      <c r="BE32" s="462"/>
      <c r="BF32" s="462"/>
      <c r="BG32" s="462"/>
    </row>
    <row r="33" spans="1:59" ht="15.75" customHeight="1">
      <c r="A33" s="174" t="s">
        <v>10</v>
      </c>
      <c r="B33" s="63" t="s">
        <v>11</v>
      </c>
      <c r="C33" s="63" t="s">
        <v>13</v>
      </c>
      <c r="D33" s="63" t="s">
        <v>13</v>
      </c>
      <c r="E33" s="63" t="s">
        <v>28</v>
      </c>
      <c r="F33" s="63"/>
      <c r="G33" s="174" t="s">
        <v>2144</v>
      </c>
      <c r="H33" s="174"/>
      <c r="I33" s="174" t="s">
        <v>2145</v>
      </c>
      <c r="J33" s="174"/>
      <c r="K33" s="174"/>
      <c r="L33" s="63" t="s">
        <v>2146</v>
      </c>
      <c r="M33" s="63"/>
      <c r="N33" s="63" t="s">
        <v>15</v>
      </c>
      <c r="O33" s="63" t="s">
        <v>16</v>
      </c>
      <c r="P33" s="63" t="s">
        <v>21</v>
      </c>
      <c r="Q33" s="63" t="s">
        <v>3006</v>
      </c>
      <c r="R33" s="174"/>
      <c r="S33" s="174" t="s">
        <v>2147</v>
      </c>
      <c r="T33" s="174"/>
      <c r="U33" s="63" t="s">
        <v>22</v>
      </c>
      <c r="V33" s="63" t="s">
        <v>235</v>
      </c>
      <c r="W33" s="174" t="s">
        <v>2148</v>
      </c>
      <c r="X33" s="429">
        <v>44316</v>
      </c>
      <c r="Y33" s="63"/>
      <c r="Z33" s="63" t="s">
        <v>4158</v>
      </c>
      <c r="AA33" s="63" t="s">
        <v>4159</v>
      </c>
      <c r="AB33" s="63"/>
      <c r="AC33" s="63"/>
      <c r="AD33" s="174" t="s">
        <v>9567</v>
      </c>
      <c r="AE33" s="174" t="s">
        <v>9568</v>
      </c>
      <c r="AF33" s="569">
        <v>45701</v>
      </c>
      <c r="AG33" s="174"/>
      <c r="AH33" s="174"/>
      <c r="AI33" s="418">
        <v>44935</v>
      </c>
      <c r="AJ33" s="174" t="s">
        <v>2297</v>
      </c>
      <c r="AK33" s="174"/>
      <c r="AL33" s="174"/>
      <c r="AM33" s="174"/>
      <c r="AN33" s="174"/>
      <c r="AO33" s="174"/>
      <c r="AP33" s="174"/>
      <c r="AQ33" s="174"/>
      <c r="AR33" s="174" t="s">
        <v>2306</v>
      </c>
      <c r="AS33" s="174">
        <v>2023</v>
      </c>
      <c r="AT33" s="415">
        <v>44951</v>
      </c>
      <c r="AU33" s="174" t="s">
        <v>2323</v>
      </c>
      <c r="AV33" s="437" t="s">
        <v>8996</v>
      </c>
      <c r="AW33" s="530"/>
      <c r="AX33" s="462"/>
      <c r="AY33" s="462"/>
      <c r="AZ33" s="462"/>
      <c r="BA33" s="462"/>
      <c r="BB33" s="462"/>
      <c r="BC33" s="462"/>
      <c r="BD33" s="462"/>
      <c r="BE33" s="462"/>
      <c r="BF33" s="462"/>
      <c r="BG33" s="462"/>
    </row>
    <row r="34" spans="1:59" ht="15.75" customHeight="1">
      <c r="A34" s="174" t="s">
        <v>10</v>
      </c>
      <c r="B34" s="63" t="s">
        <v>11</v>
      </c>
      <c r="C34" s="63" t="s">
        <v>28</v>
      </c>
      <c r="D34" s="63" t="s">
        <v>13</v>
      </c>
      <c r="E34" s="63" t="s">
        <v>28</v>
      </c>
      <c r="F34" s="63"/>
      <c r="G34" s="63" t="s">
        <v>3867</v>
      </c>
      <c r="H34" s="63"/>
      <c r="I34" s="63" t="s">
        <v>3868</v>
      </c>
      <c r="J34" s="63"/>
      <c r="K34" s="63"/>
      <c r="L34" s="63" t="s">
        <v>2183</v>
      </c>
      <c r="M34" s="63"/>
      <c r="N34" s="63" t="s">
        <v>15</v>
      </c>
      <c r="O34" s="63" t="s">
        <v>16</v>
      </c>
      <c r="P34" s="63" t="s">
        <v>21</v>
      </c>
      <c r="Q34" s="63" t="s">
        <v>766</v>
      </c>
      <c r="R34" s="63"/>
      <c r="S34" s="63" t="s">
        <v>767</v>
      </c>
      <c r="T34" s="63"/>
      <c r="U34" s="63" t="s">
        <v>22</v>
      </c>
      <c r="V34" s="63" t="s">
        <v>42</v>
      </c>
      <c r="W34" s="63">
        <v>607022109</v>
      </c>
      <c r="X34" s="429">
        <v>39055</v>
      </c>
      <c r="Y34" s="63"/>
      <c r="Z34" s="63" t="s">
        <v>4158</v>
      </c>
      <c r="AA34" s="63" t="s">
        <v>4159</v>
      </c>
      <c r="AB34" s="63"/>
      <c r="AC34" s="63"/>
      <c r="AD34" s="63" t="s">
        <v>4283</v>
      </c>
      <c r="AE34" s="63" t="s">
        <v>4283</v>
      </c>
      <c r="AF34" s="63" t="s">
        <v>4283</v>
      </c>
      <c r="AG34" s="174"/>
      <c r="AH34" s="174"/>
      <c r="AI34" s="174"/>
      <c r="AJ34" s="174" t="s">
        <v>8675</v>
      </c>
      <c r="AK34" s="174"/>
      <c r="AL34" s="174"/>
      <c r="AM34" s="174"/>
      <c r="AN34" s="174"/>
      <c r="AO34" s="174"/>
      <c r="AP34" s="174"/>
      <c r="AQ34" s="174"/>
      <c r="AR34" s="174" t="s">
        <v>2306</v>
      </c>
      <c r="AS34" s="174">
        <v>2023</v>
      </c>
      <c r="AT34" s="415"/>
      <c r="AU34" s="174" t="s">
        <v>2323</v>
      </c>
      <c r="AV34" s="437" t="s">
        <v>8795</v>
      </c>
      <c r="AW34" s="530"/>
      <c r="AX34" s="462"/>
      <c r="AY34" s="462"/>
      <c r="AZ34" s="462"/>
      <c r="BA34" s="462"/>
      <c r="BB34" s="462"/>
      <c r="BC34" s="462"/>
      <c r="BD34" s="462"/>
      <c r="BE34" s="462"/>
      <c r="BF34" s="462"/>
      <c r="BG34" s="462"/>
    </row>
    <row r="35" spans="1:59" ht="15.75" customHeight="1">
      <c r="A35" s="174" t="s">
        <v>10</v>
      </c>
      <c r="B35" s="63" t="s">
        <v>11</v>
      </c>
      <c r="C35" s="63" t="s">
        <v>12</v>
      </c>
      <c r="D35" s="63" t="s">
        <v>13</v>
      </c>
      <c r="E35" s="63" t="s">
        <v>28</v>
      </c>
      <c r="F35" s="63"/>
      <c r="G35" s="63" t="s">
        <v>1145</v>
      </c>
      <c r="H35" s="63"/>
      <c r="I35" s="63" t="s">
        <v>9577</v>
      </c>
      <c r="J35" s="63"/>
      <c r="K35" s="63"/>
      <c r="L35" s="63" t="s">
        <v>1147</v>
      </c>
      <c r="M35" s="63"/>
      <c r="N35" s="63" t="s">
        <v>15</v>
      </c>
      <c r="O35" s="63" t="s">
        <v>16</v>
      </c>
      <c r="P35" s="63" t="s">
        <v>21</v>
      </c>
      <c r="Q35" s="63" t="s">
        <v>3006</v>
      </c>
      <c r="R35" s="63"/>
      <c r="S35" s="63" t="s">
        <v>1148</v>
      </c>
      <c r="T35" s="63"/>
      <c r="U35" s="63" t="s">
        <v>22</v>
      </c>
      <c r="V35" s="63" t="s">
        <v>235</v>
      </c>
      <c r="W35" s="63">
        <v>1107020107</v>
      </c>
      <c r="X35" s="429">
        <v>40730</v>
      </c>
      <c r="Y35" s="63"/>
      <c r="Z35" s="63" t="s">
        <v>4158</v>
      </c>
      <c r="AA35" s="63" t="s">
        <v>4159</v>
      </c>
      <c r="AB35" s="63"/>
      <c r="AC35" s="63"/>
      <c r="AD35" s="63" t="s">
        <v>4283</v>
      </c>
      <c r="AE35" s="63" t="s">
        <v>4283</v>
      </c>
      <c r="AF35" s="63" t="s">
        <v>4283</v>
      </c>
      <c r="AG35" s="174"/>
      <c r="AH35" s="174"/>
      <c r="AI35" s="418">
        <v>44956</v>
      </c>
      <c r="AJ35" s="174" t="s">
        <v>2289</v>
      </c>
      <c r="AK35" s="174"/>
      <c r="AL35" s="174"/>
      <c r="AM35" s="174"/>
      <c r="AN35" s="174"/>
      <c r="AO35" s="174"/>
      <c r="AP35" s="174"/>
      <c r="AQ35" s="174"/>
      <c r="AR35" s="174" t="s">
        <v>2306</v>
      </c>
      <c r="AS35" s="174">
        <v>2023</v>
      </c>
      <c r="AT35" s="415">
        <v>44956</v>
      </c>
      <c r="AU35" s="174" t="s">
        <v>2323</v>
      </c>
      <c r="AV35" s="437" t="s">
        <v>9146</v>
      </c>
      <c r="AW35" s="530"/>
      <c r="AX35" s="462"/>
      <c r="AY35" s="462"/>
      <c r="AZ35" s="462"/>
      <c r="BA35" s="462"/>
      <c r="BB35" s="462"/>
      <c r="BC35" s="462"/>
      <c r="BD35" s="462"/>
      <c r="BE35" s="462"/>
      <c r="BF35" s="462"/>
      <c r="BG35" s="462"/>
    </row>
    <row r="36" spans="1:59" ht="15.75" customHeight="1">
      <c r="A36" s="174" t="s">
        <v>10</v>
      </c>
      <c r="B36" s="174" t="s">
        <v>49</v>
      </c>
      <c r="C36" s="174" t="s">
        <v>50</v>
      </c>
      <c r="D36" s="174" t="s">
        <v>9732</v>
      </c>
      <c r="E36" s="174" t="s">
        <v>30</v>
      </c>
      <c r="F36" s="174"/>
      <c r="G36" s="174" t="s">
        <v>1493</v>
      </c>
      <c r="H36" s="174"/>
      <c r="I36" s="174" t="s">
        <v>1494</v>
      </c>
      <c r="J36" s="174"/>
      <c r="K36" s="174"/>
      <c r="L36" s="174" t="s">
        <v>1495</v>
      </c>
      <c r="M36" s="174"/>
      <c r="N36" s="174" t="s">
        <v>15</v>
      </c>
      <c r="O36" s="174" t="s">
        <v>525</v>
      </c>
      <c r="P36" s="174" t="s">
        <v>35</v>
      </c>
      <c r="Q36" s="174" t="s">
        <v>117</v>
      </c>
      <c r="R36" s="174" t="s">
        <v>118</v>
      </c>
      <c r="S36" s="174"/>
      <c r="T36" s="174"/>
      <c r="U36" s="174" t="s">
        <v>4164</v>
      </c>
      <c r="V36" s="174" t="s">
        <v>1500</v>
      </c>
      <c r="W36" s="174">
        <v>707032049</v>
      </c>
      <c r="X36" s="466">
        <v>39290</v>
      </c>
      <c r="Y36" s="174"/>
      <c r="Z36" s="174"/>
      <c r="AA36" s="174"/>
      <c r="AB36" s="174"/>
      <c r="AC36" s="174"/>
      <c r="AD36" s="174" t="s">
        <v>4283</v>
      </c>
      <c r="AE36" s="174" t="s">
        <v>4283</v>
      </c>
      <c r="AF36" s="174" t="s">
        <v>4283</v>
      </c>
      <c r="AG36" s="174"/>
      <c r="AH36" s="174"/>
      <c r="AI36" s="418">
        <v>44951</v>
      </c>
      <c r="AJ36" s="174" t="s">
        <v>129</v>
      </c>
      <c r="AK36" s="174"/>
      <c r="AL36" s="174"/>
      <c r="AM36" s="174"/>
      <c r="AN36" s="174"/>
      <c r="AO36" s="174"/>
      <c r="AP36" s="174"/>
      <c r="AQ36" s="174"/>
      <c r="AR36" s="174" t="s">
        <v>2306</v>
      </c>
      <c r="AS36" s="174">
        <v>2023</v>
      </c>
      <c r="AT36" s="415">
        <v>44952</v>
      </c>
      <c r="AU36" s="174" t="s">
        <v>2323</v>
      </c>
      <c r="AV36" s="174" t="s">
        <v>9214</v>
      </c>
      <c r="AW36" s="654"/>
      <c r="AX36" s="425"/>
      <c r="AY36" s="425"/>
      <c r="AZ36" s="425"/>
      <c r="BA36" s="425"/>
      <c r="BB36" s="425"/>
      <c r="BC36" s="425"/>
      <c r="BD36" s="425"/>
      <c r="BE36" s="425"/>
      <c r="BF36" s="425"/>
      <c r="BG36" s="425"/>
    </row>
    <row r="37" spans="1:59" ht="15.75" customHeight="1">
      <c r="A37" s="174" t="s">
        <v>10</v>
      </c>
      <c r="B37" s="174" t="s">
        <v>49</v>
      </c>
      <c r="C37" s="174" t="s">
        <v>50</v>
      </c>
      <c r="D37" s="174" t="s">
        <v>9732</v>
      </c>
      <c r="E37" s="174" t="s">
        <v>30</v>
      </c>
      <c r="F37" s="174"/>
      <c r="G37" s="174" t="s">
        <v>1493</v>
      </c>
      <c r="H37" s="174"/>
      <c r="I37" s="174" t="s">
        <v>1494</v>
      </c>
      <c r="J37" s="174"/>
      <c r="K37" s="174"/>
      <c r="L37" s="174" t="s">
        <v>1495</v>
      </c>
      <c r="M37" s="174"/>
      <c r="N37" s="174" t="s">
        <v>15</v>
      </c>
      <c r="O37" s="174" t="s">
        <v>525</v>
      </c>
      <c r="P37" s="174" t="s">
        <v>35</v>
      </c>
      <c r="Q37" s="174" t="s">
        <v>117</v>
      </c>
      <c r="R37" s="174" t="s">
        <v>1497</v>
      </c>
      <c r="S37" s="174"/>
      <c r="T37" s="174"/>
      <c r="U37" s="174" t="s">
        <v>4164</v>
      </c>
      <c r="V37" s="174" t="s">
        <v>1498</v>
      </c>
      <c r="W37" s="174" t="s">
        <v>1499</v>
      </c>
      <c r="X37" s="466">
        <v>43769</v>
      </c>
      <c r="Y37" s="174"/>
      <c r="Z37" s="174"/>
      <c r="AA37" s="174"/>
      <c r="AB37" s="174"/>
      <c r="AC37" s="174"/>
      <c r="AD37" s="174" t="s">
        <v>9733</v>
      </c>
      <c r="AE37" s="174" t="s">
        <v>9734</v>
      </c>
      <c r="AF37" s="556">
        <v>45336</v>
      </c>
      <c r="AG37" s="174"/>
      <c r="AH37" s="174"/>
      <c r="AI37" s="418">
        <v>44951</v>
      </c>
      <c r="AJ37" s="174" t="s">
        <v>129</v>
      </c>
      <c r="AK37" s="174"/>
      <c r="AL37" s="174"/>
      <c r="AM37" s="174"/>
      <c r="AN37" s="174"/>
      <c r="AO37" s="174"/>
      <c r="AP37" s="174"/>
      <c r="AQ37" s="174"/>
      <c r="AR37" s="174" t="s">
        <v>2306</v>
      </c>
      <c r="AS37" s="174">
        <v>2023</v>
      </c>
      <c r="AT37" s="415">
        <v>44952</v>
      </c>
      <c r="AU37" s="174" t="s">
        <v>2323</v>
      </c>
      <c r="AV37" s="174" t="s">
        <v>9735</v>
      </c>
      <c r="AW37" s="654"/>
      <c r="AX37" s="425"/>
      <c r="AY37" s="425"/>
      <c r="AZ37" s="425"/>
      <c r="BA37" s="425"/>
      <c r="BB37" s="425"/>
      <c r="BC37" s="425"/>
      <c r="BD37" s="425"/>
      <c r="BE37" s="425"/>
      <c r="BF37" s="425"/>
      <c r="BG37" s="425"/>
    </row>
    <row r="38" spans="1:59" ht="15.75" customHeight="1">
      <c r="A38" s="174" t="s">
        <v>10</v>
      </c>
      <c r="B38" s="174" t="s">
        <v>49</v>
      </c>
      <c r="C38" s="174" t="s">
        <v>50</v>
      </c>
      <c r="D38" s="174" t="s">
        <v>9732</v>
      </c>
      <c r="E38" s="174" t="s">
        <v>30</v>
      </c>
      <c r="F38" s="174"/>
      <c r="G38" s="174" t="s">
        <v>1493</v>
      </c>
      <c r="H38" s="174"/>
      <c r="I38" s="174" t="s">
        <v>1494</v>
      </c>
      <c r="J38" s="174"/>
      <c r="K38" s="174"/>
      <c r="L38" s="174" t="s">
        <v>1495</v>
      </c>
      <c r="M38" s="174"/>
      <c r="N38" s="174" t="s">
        <v>15</v>
      </c>
      <c r="O38" s="174" t="s">
        <v>525</v>
      </c>
      <c r="P38" s="174" t="s">
        <v>35</v>
      </c>
      <c r="Q38" s="174" t="s">
        <v>117</v>
      </c>
      <c r="R38" s="174" t="s">
        <v>200</v>
      </c>
      <c r="S38" s="174"/>
      <c r="T38" s="174"/>
      <c r="U38" s="174" t="s">
        <v>4164</v>
      </c>
      <c r="V38" s="174" t="s">
        <v>235</v>
      </c>
      <c r="W38" s="174" t="s">
        <v>1496</v>
      </c>
      <c r="X38" s="466">
        <v>43740</v>
      </c>
      <c r="Y38" s="174"/>
      <c r="Z38" s="174"/>
      <c r="AA38" s="174"/>
      <c r="AB38" s="174"/>
      <c r="AC38" s="174"/>
      <c r="AD38" s="174" t="s">
        <v>9733</v>
      </c>
      <c r="AE38" s="174" t="s">
        <v>9736</v>
      </c>
      <c r="AF38" s="466">
        <v>43918</v>
      </c>
      <c r="AG38" s="174"/>
      <c r="AH38" s="174"/>
      <c r="AI38" s="418">
        <v>44951</v>
      </c>
      <c r="AJ38" s="174" t="s">
        <v>129</v>
      </c>
      <c r="AK38" s="174"/>
      <c r="AL38" s="174"/>
      <c r="AM38" s="174"/>
      <c r="AN38" s="174"/>
      <c r="AO38" s="174"/>
      <c r="AP38" s="174"/>
      <c r="AQ38" s="174"/>
      <c r="AR38" s="174" t="s">
        <v>2306</v>
      </c>
      <c r="AS38" s="174">
        <v>2023</v>
      </c>
      <c r="AT38" s="415">
        <v>44952</v>
      </c>
      <c r="AU38" s="174" t="s">
        <v>2323</v>
      </c>
      <c r="AV38" s="174" t="s">
        <v>9735</v>
      </c>
      <c r="AW38" s="654"/>
      <c r="AX38" s="425"/>
      <c r="AY38" s="425"/>
      <c r="AZ38" s="425"/>
      <c r="BA38" s="425"/>
      <c r="BB38" s="425"/>
      <c r="BC38" s="425"/>
      <c r="BD38" s="425"/>
      <c r="BE38" s="425"/>
      <c r="BF38" s="425"/>
      <c r="BG38" s="425"/>
    </row>
    <row r="39" spans="1:59" ht="15.75" customHeight="1">
      <c r="A39" s="63" t="s">
        <v>10</v>
      </c>
      <c r="B39" s="762" t="s">
        <v>400</v>
      </c>
      <c r="C39" s="763" t="s">
        <v>50</v>
      </c>
      <c r="D39" s="763" t="s">
        <v>401</v>
      </c>
      <c r="E39" s="763" t="s">
        <v>509</v>
      </c>
      <c r="F39" s="763"/>
      <c r="G39" s="763" t="s">
        <v>2049</v>
      </c>
      <c r="H39" s="763"/>
      <c r="I39" s="763" t="s">
        <v>2050</v>
      </c>
      <c r="J39" s="763"/>
      <c r="K39" s="763"/>
      <c r="L39" s="763">
        <v>9171300181</v>
      </c>
      <c r="M39" s="763"/>
      <c r="N39" s="763" t="s">
        <v>113</v>
      </c>
      <c r="O39" s="763" t="s">
        <v>226</v>
      </c>
      <c r="P39" s="763" t="s">
        <v>35</v>
      </c>
      <c r="Q39" s="763" t="s">
        <v>107</v>
      </c>
      <c r="R39" s="763" t="s">
        <v>262</v>
      </c>
      <c r="S39" s="763"/>
      <c r="T39" s="763"/>
      <c r="U39" s="763" t="s">
        <v>4213</v>
      </c>
      <c r="V39" s="763" t="s">
        <v>289</v>
      </c>
      <c r="W39" s="763" t="s">
        <v>2054</v>
      </c>
      <c r="X39" s="764">
        <v>44179</v>
      </c>
      <c r="Y39" s="777"/>
      <c r="Z39" s="762" t="s">
        <v>4158</v>
      </c>
      <c r="AA39" s="763" t="s">
        <v>4159</v>
      </c>
      <c r="AB39" s="763"/>
      <c r="AC39" s="763"/>
      <c r="AD39" s="763" t="s">
        <v>9930</v>
      </c>
      <c r="AE39" s="763" t="s">
        <v>9931</v>
      </c>
      <c r="AF39" s="763" t="s">
        <v>4283</v>
      </c>
      <c r="AG39" s="327"/>
      <c r="AH39" s="327"/>
      <c r="AI39" s="779">
        <v>44931</v>
      </c>
      <c r="AJ39" s="327" t="s">
        <v>8675</v>
      </c>
      <c r="AK39" s="327"/>
      <c r="AL39" s="327"/>
      <c r="AM39" s="327"/>
      <c r="AN39" s="327"/>
      <c r="AO39" s="327"/>
      <c r="AP39" s="327"/>
      <c r="AQ39" s="327"/>
      <c r="AR39" s="327" t="s">
        <v>2306</v>
      </c>
      <c r="AS39" s="327">
        <v>2023</v>
      </c>
      <c r="AT39" s="765">
        <v>44951</v>
      </c>
      <c r="AU39" s="327" t="s">
        <v>2323</v>
      </c>
      <c r="AV39" s="327" t="s">
        <v>9932</v>
      </c>
      <c r="AW39" s="788"/>
      <c r="AX39" s="788"/>
      <c r="AY39" s="788"/>
      <c r="AZ39" s="788"/>
      <c r="BA39" s="788"/>
      <c r="BB39" s="788"/>
      <c r="BC39" s="788"/>
      <c r="BD39" s="788"/>
      <c r="BE39" s="788"/>
      <c r="BF39" s="788"/>
      <c r="BG39" s="788"/>
    </row>
    <row r="40" spans="1:59" ht="15.75" customHeight="1">
      <c r="A40" s="63" t="s">
        <v>10</v>
      </c>
      <c r="B40" s="762" t="s">
        <v>400</v>
      </c>
      <c r="C40" s="763" t="s">
        <v>50</v>
      </c>
      <c r="D40" s="763" t="s">
        <v>401</v>
      </c>
      <c r="E40" s="763" t="s">
        <v>509</v>
      </c>
      <c r="F40" s="763"/>
      <c r="G40" s="763" t="s">
        <v>2049</v>
      </c>
      <c r="H40" s="763"/>
      <c r="I40" s="763" t="s">
        <v>2050</v>
      </c>
      <c r="J40" s="763"/>
      <c r="K40" s="763"/>
      <c r="L40" s="763">
        <v>9171300181</v>
      </c>
      <c r="M40" s="763"/>
      <c r="N40" s="763" t="s">
        <v>113</v>
      </c>
      <c r="O40" s="763" t="s">
        <v>226</v>
      </c>
      <c r="P40" s="763" t="s">
        <v>35</v>
      </c>
      <c r="Q40" s="763" t="s">
        <v>125</v>
      </c>
      <c r="R40" s="763" t="s">
        <v>973</v>
      </c>
      <c r="S40" s="763"/>
      <c r="T40" s="763"/>
      <c r="U40" s="763" t="s">
        <v>4164</v>
      </c>
      <c r="V40" s="763" t="s">
        <v>237</v>
      </c>
      <c r="W40" s="763" t="s">
        <v>2057</v>
      </c>
      <c r="X40" s="764">
        <v>44123</v>
      </c>
      <c r="Y40" s="777"/>
      <c r="Z40" s="762" t="s">
        <v>4158</v>
      </c>
      <c r="AA40" s="763" t="s">
        <v>4159</v>
      </c>
      <c r="AB40" s="763"/>
      <c r="AC40" s="763"/>
      <c r="AD40" s="763" t="s">
        <v>9941</v>
      </c>
      <c r="AE40" s="763" t="s">
        <v>9942</v>
      </c>
      <c r="AF40" s="763" t="s">
        <v>9943</v>
      </c>
      <c r="AG40" s="327"/>
      <c r="AH40" s="327"/>
      <c r="AI40" s="779">
        <v>44931</v>
      </c>
      <c r="AJ40" s="327" t="s">
        <v>2291</v>
      </c>
      <c r="AK40" s="327"/>
      <c r="AL40" s="327"/>
      <c r="AM40" s="327"/>
      <c r="AN40" s="327"/>
      <c r="AO40" s="327"/>
      <c r="AP40" s="327"/>
      <c r="AQ40" s="327"/>
      <c r="AR40" s="327" t="s">
        <v>2306</v>
      </c>
      <c r="AS40" s="327">
        <v>2023</v>
      </c>
      <c r="AT40" s="765">
        <v>44951</v>
      </c>
      <c r="AU40" s="327" t="s">
        <v>2323</v>
      </c>
      <c r="AV40" s="327" t="s">
        <v>9944</v>
      </c>
      <c r="AW40" s="788"/>
      <c r="AX40" s="788"/>
      <c r="AY40" s="788"/>
      <c r="AZ40" s="788"/>
      <c r="BA40" s="788"/>
      <c r="BB40" s="788"/>
      <c r="BC40" s="788"/>
      <c r="BD40" s="788"/>
      <c r="BE40" s="788"/>
      <c r="BF40" s="788"/>
      <c r="BG40" s="788"/>
    </row>
    <row r="41" spans="1:59" ht="15.75" customHeight="1">
      <c r="A41" s="63" t="s">
        <v>10</v>
      </c>
      <c r="B41" s="762" t="s">
        <v>400</v>
      </c>
      <c r="C41" s="763" t="s">
        <v>50</v>
      </c>
      <c r="D41" s="763" t="s">
        <v>401</v>
      </c>
      <c r="E41" s="763" t="s">
        <v>509</v>
      </c>
      <c r="F41" s="763"/>
      <c r="G41" s="763" t="s">
        <v>2049</v>
      </c>
      <c r="H41" s="763"/>
      <c r="I41" s="763" t="s">
        <v>2050</v>
      </c>
      <c r="J41" s="763"/>
      <c r="K41" s="763"/>
      <c r="L41" s="763">
        <v>9171300181</v>
      </c>
      <c r="M41" s="763"/>
      <c r="N41" s="763" t="s">
        <v>113</v>
      </c>
      <c r="O41" s="763" t="s">
        <v>226</v>
      </c>
      <c r="P41" s="763" t="s">
        <v>35</v>
      </c>
      <c r="Q41" s="763" t="s">
        <v>125</v>
      </c>
      <c r="R41" s="763" t="s">
        <v>3407</v>
      </c>
      <c r="S41" s="763"/>
      <c r="T41" s="763"/>
      <c r="U41" s="763" t="s">
        <v>4164</v>
      </c>
      <c r="V41" s="763" t="s">
        <v>237</v>
      </c>
      <c r="W41" s="763" t="s">
        <v>2058</v>
      </c>
      <c r="X41" s="764">
        <v>44123</v>
      </c>
      <c r="Y41" s="777"/>
      <c r="Z41" s="762" t="s">
        <v>4158</v>
      </c>
      <c r="AA41" s="763" t="s">
        <v>4159</v>
      </c>
      <c r="AB41" s="763"/>
      <c r="AC41" s="763"/>
      <c r="AD41" s="763" t="s">
        <v>9941</v>
      </c>
      <c r="AE41" s="763" t="s">
        <v>9942</v>
      </c>
      <c r="AF41" s="763" t="s">
        <v>9943</v>
      </c>
      <c r="AG41" s="327"/>
      <c r="AH41" s="327"/>
      <c r="AI41" s="779">
        <v>44931</v>
      </c>
      <c r="AJ41" s="327" t="s">
        <v>2291</v>
      </c>
      <c r="AK41" s="327"/>
      <c r="AL41" s="327"/>
      <c r="AM41" s="327"/>
      <c r="AN41" s="327"/>
      <c r="AO41" s="327"/>
      <c r="AP41" s="327"/>
      <c r="AQ41" s="327"/>
      <c r="AR41" s="327" t="s">
        <v>2306</v>
      </c>
      <c r="AS41" s="327">
        <v>2023</v>
      </c>
      <c r="AT41" s="765">
        <v>44951</v>
      </c>
      <c r="AU41" s="327" t="s">
        <v>2323</v>
      </c>
      <c r="AV41" s="327" t="s">
        <v>9944</v>
      </c>
      <c r="AW41" s="788"/>
      <c r="AX41" s="788"/>
      <c r="AY41" s="788"/>
      <c r="AZ41" s="788"/>
      <c r="BA41" s="788"/>
      <c r="BB41" s="788"/>
      <c r="BC41" s="788"/>
      <c r="BD41" s="788"/>
      <c r="BE41" s="788"/>
      <c r="BF41" s="788"/>
      <c r="BG41" s="788"/>
    </row>
    <row r="42" spans="1:59" ht="15.75" customHeight="1">
      <c r="A42" s="63" t="s">
        <v>10</v>
      </c>
      <c r="B42" s="762" t="s">
        <v>400</v>
      </c>
      <c r="C42" s="763" t="s">
        <v>50</v>
      </c>
      <c r="D42" s="763" t="s">
        <v>401</v>
      </c>
      <c r="E42" s="763" t="s">
        <v>509</v>
      </c>
      <c r="F42" s="763"/>
      <c r="G42" s="763" t="s">
        <v>2049</v>
      </c>
      <c r="H42" s="763"/>
      <c r="I42" s="763" t="s">
        <v>2050</v>
      </c>
      <c r="J42" s="763"/>
      <c r="K42" s="763"/>
      <c r="L42" s="763">
        <v>9171300181</v>
      </c>
      <c r="M42" s="763"/>
      <c r="N42" s="763" t="s">
        <v>113</v>
      </c>
      <c r="O42" s="763" t="s">
        <v>226</v>
      </c>
      <c r="P42" s="763" t="s">
        <v>35</v>
      </c>
      <c r="Q42" s="763" t="s">
        <v>125</v>
      </c>
      <c r="R42" s="763" t="s">
        <v>3404</v>
      </c>
      <c r="S42" s="763"/>
      <c r="T42" s="763"/>
      <c r="U42" s="763" t="s">
        <v>4164</v>
      </c>
      <c r="V42" s="763" t="s">
        <v>237</v>
      </c>
      <c r="W42" s="763" t="s">
        <v>2059</v>
      </c>
      <c r="X42" s="764">
        <v>44123</v>
      </c>
      <c r="Y42" s="777"/>
      <c r="Z42" s="762" t="s">
        <v>4158</v>
      </c>
      <c r="AA42" s="763" t="s">
        <v>4159</v>
      </c>
      <c r="AB42" s="763"/>
      <c r="AC42" s="763"/>
      <c r="AD42" s="763" t="s">
        <v>9941</v>
      </c>
      <c r="AE42" s="763" t="s">
        <v>9942</v>
      </c>
      <c r="AF42" s="763" t="s">
        <v>9943</v>
      </c>
      <c r="AG42" s="327"/>
      <c r="AH42" s="327"/>
      <c r="AI42" s="779">
        <v>44931</v>
      </c>
      <c r="AJ42" s="327" t="s">
        <v>2291</v>
      </c>
      <c r="AK42" s="327"/>
      <c r="AL42" s="327"/>
      <c r="AM42" s="327"/>
      <c r="AN42" s="327"/>
      <c r="AO42" s="327"/>
      <c r="AP42" s="327"/>
      <c r="AQ42" s="327"/>
      <c r="AR42" s="327" t="s">
        <v>2306</v>
      </c>
      <c r="AS42" s="327">
        <v>2023</v>
      </c>
      <c r="AT42" s="765">
        <v>44951</v>
      </c>
      <c r="AU42" s="327" t="s">
        <v>2323</v>
      </c>
      <c r="AV42" s="327" t="s">
        <v>9944</v>
      </c>
      <c r="AW42" s="788"/>
      <c r="AX42" s="788"/>
      <c r="AY42" s="788"/>
      <c r="AZ42" s="788"/>
      <c r="BA42" s="788"/>
      <c r="BB42" s="788"/>
      <c r="BC42" s="788"/>
      <c r="BD42" s="788"/>
      <c r="BE42" s="788"/>
      <c r="BF42" s="788"/>
      <c r="BG42" s="788"/>
    </row>
    <row r="43" spans="1:59" ht="15.75" customHeight="1">
      <c r="A43" s="1001" t="s">
        <v>10331</v>
      </c>
      <c r="G43" s="1002">
        <f>COUNTA(G2:G42)</f>
        <v>41</v>
      </c>
    </row>
    <row r="44" spans="1:59" ht="15.75" customHeight="1">
      <c r="A44" s="63" t="s">
        <v>10</v>
      </c>
      <c r="B44" s="63" t="s">
        <v>11</v>
      </c>
      <c r="C44" s="63" t="s">
        <v>146</v>
      </c>
      <c r="D44" s="63" t="s">
        <v>656</v>
      </c>
      <c r="E44" s="63" t="s">
        <v>28</v>
      </c>
      <c r="F44" s="63"/>
      <c r="G44" s="63" t="s">
        <v>657</v>
      </c>
      <c r="H44" s="63"/>
      <c r="I44" s="63" t="s">
        <v>658</v>
      </c>
      <c r="J44" s="63"/>
      <c r="K44" s="63"/>
      <c r="L44" s="63" t="s">
        <v>659</v>
      </c>
      <c r="M44" s="63"/>
      <c r="N44" s="63" t="s">
        <v>15</v>
      </c>
      <c r="O44" s="63" t="s">
        <v>16</v>
      </c>
      <c r="P44" s="63" t="s">
        <v>35</v>
      </c>
      <c r="Q44" s="63" t="s">
        <v>84</v>
      </c>
      <c r="R44" s="63" t="s">
        <v>2585</v>
      </c>
      <c r="S44" s="63"/>
      <c r="T44" s="63"/>
      <c r="U44" s="63" t="s">
        <v>4213</v>
      </c>
      <c r="V44" s="63" t="s">
        <v>109</v>
      </c>
      <c r="W44" s="63">
        <v>707021141</v>
      </c>
      <c r="X44" s="429">
        <v>39290</v>
      </c>
      <c r="Y44" s="63"/>
      <c r="Z44" s="63" t="s">
        <v>4158</v>
      </c>
      <c r="AA44" s="63" t="s">
        <v>4159</v>
      </c>
      <c r="AB44" s="63"/>
      <c r="AC44" s="63"/>
      <c r="AD44" s="63" t="s">
        <v>4283</v>
      </c>
      <c r="AE44" s="63" t="s">
        <v>4283</v>
      </c>
      <c r="AF44" s="63" t="s">
        <v>4283</v>
      </c>
      <c r="AG44" s="174"/>
      <c r="AH44" s="174"/>
      <c r="AI44" s="418">
        <v>44970</v>
      </c>
      <c r="AJ44" s="174" t="s">
        <v>8685</v>
      </c>
      <c r="AK44" s="174"/>
      <c r="AL44" s="174"/>
      <c r="AM44" s="174"/>
      <c r="AN44" s="174"/>
      <c r="AO44" s="174"/>
      <c r="AP44" s="174"/>
      <c r="AQ44" s="174"/>
      <c r="AR44" s="174" t="s">
        <v>2309</v>
      </c>
      <c r="AS44" s="174">
        <v>2023</v>
      </c>
      <c r="AT44" s="415">
        <v>44985</v>
      </c>
      <c r="AU44" s="174" t="s">
        <v>2323</v>
      </c>
      <c r="AV44" s="437"/>
      <c r="AW44" s="530">
        <v>1</v>
      </c>
      <c r="AX44" s="426"/>
      <c r="AY44" s="426">
        <f t="shared" ref="AY44:AY53" si="0">COUNTIF(AU44,"new tvi &amp; program")</f>
        <v>0</v>
      </c>
      <c r="AZ44" s="426">
        <f t="shared" ref="AZ44:AZ53" si="1">COUNTIF(AU44,"additional program")</f>
        <v>0</v>
      </c>
      <c r="BA44" s="426">
        <f t="shared" ref="BA44:BA53" si="2">COUNTIF(AU44,"migration")</f>
        <v>0</v>
      </c>
      <c r="BB44" s="426">
        <f t="shared" ref="BB44:BB53" si="3">SUM(AY44:BA44)</f>
        <v>0</v>
      </c>
      <c r="BC44" s="425" t="b">
        <f t="shared" ref="BC44:BC53" si="4">COUNTIF($W$3:$W849,$W44)&gt;1</f>
        <v>0</v>
      </c>
      <c r="BD44" s="425"/>
      <c r="BE44" s="425"/>
      <c r="BF44" s="425"/>
      <c r="BG44" s="425"/>
    </row>
    <row r="45" spans="1:59" ht="15.75" customHeight="1">
      <c r="A45" s="63" t="s">
        <v>10</v>
      </c>
      <c r="B45" s="63" t="s">
        <v>11</v>
      </c>
      <c r="C45" s="63" t="s">
        <v>146</v>
      </c>
      <c r="D45" s="63" t="s">
        <v>656</v>
      </c>
      <c r="E45" s="63" t="s">
        <v>28</v>
      </c>
      <c r="F45" s="63"/>
      <c r="G45" s="63" t="s">
        <v>657</v>
      </c>
      <c r="H45" s="63"/>
      <c r="I45" s="63" t="s">
        <v>658</v>
      </c>
      <c r="J45" s="63"/>
      <c r="K45" s="63"/>
      <c r="L45" s="63" t="s">
        <v>659</v>
      </c>
      <c r="M45" s="63"/>
      <c r="N45" s="63" t="s">
        <v>15</v>
      </c>
      <c r="O45" s="63" t="s">
        <v>16</v>
      </c>
      <c r="P45" s="63" t="s">
        <v>35</v>
      </c>
      <c r="Q45" s="63" t="s">
        <v>84</v>
      </c>
      <c r="R45" s="63" t="s">
        <v>1778</v>
      </c>
      <c r="S45" s="63"/>
      <c r="T45" s="63"/>
      <c r="U45" s="63" t="s">
        <v>4164</v>
      </c>
      <c r="V45" s="63" t="s">
        <v>94</v>
      </c>
      <c r="W45" s="63">
        <v>707022142</v>
      </c>
      <c r="X45" s="429">
        <v>39290</v>
      </c>
      <c r="Y45" s="63"/>
      <c r="Z45" s="63" t="s">
        <v>4158</v>
      </c>
      <c r="AA45" s="63" t="s">
        <v>4159</v>
      </c>
      <c r="AB45" s="63"/>
      <c r="AC45" s="63"/>
      <c r="AD45" s="63" t="s">
        <v>9028</v>
      </c>
      <c r="AE45" s="63" t="s">
        <v>9029</v>
      </c>
      <c r="AF45" s="63" t="s">
        <v>4283</v>
      </c>
      <c r="AG45" s="174"/>
      <c r="AH45" s="174"/>
      <c r="AI45" s="418">
        <v>44970</v>
      </c>
      <c r="AJ45" s="174" t="s">
        <v>8685</v>
      </c>
      <c r="AK45" s="174"/>
      <c r="AL45" s="174"/>
      <c r="AM45" s="174"/>
      <c r="AN45" s="174"/>
      <c r="AO45" s="174"/>
      <c r="AP45" s="174"/>
      <c r="AQ45" s="174"/>
      <c r="AR45" s="174" t="s">
        <v>2309</v>
      </c>
      <c r="AS45" s="174">
        <v>2023</v>
      </c>
      <c r="AT45" s="415">
        <v>44985</v>
      </c>
      <c r="AU45" s="174" t="s">
        <v>2323</v>
      </c>
      <c r="AV45" s="437"/>
      <c r="AW45" s="530"/>
      <c r="AX45" s="426"/>
      <c r="AY45" s="426">
        <f t="shared" si="0"/>
        <v>0</v>
      </c>
      <c r="AZ45" s="426">
        <f t="shared" si="1"/>
        <v>0</v>
      </c>
      <c r="BA45" s="426">
        <f t="shared" si="2"/>
        <v>0</v>
      </c>
      <c r="BB45" s="426">
        <f t="shared" si="3"/>
        <v>0</v>
      </c>
      <c r="BC45" s="425" t="b">
        <f t="shared" si="4"/>
        <v>0</v>
      </c>
      <c r="BD45" s="425"/>
      <c r="BE45" s="425"/>
      <c r="BF45" s="425"/>
      <c r="BG45" s="425"/>
    </row>
    <row r="46" spans="1:59" ht="15.75" customHeight="1">
      <c r="A46" s="63" t="s">
        <v>10</v>
      </c>
      <c r="B46" s="63" t="s">
        <v>11</v>
      </c>
      <c r="C46" s="63" t="s">
        <v>146</v>
      </c>
      <c r="D46" s="63" t="s">
        <v>656</v>
      </c>
      <c r="E46" s="63" t="s">
        <v>28</v>
      </c>
      <c r="F46" s="63"/>
      <c r="G46" s="63" t="s">
        <v>657</v>
      </c>
      <c r="H46" s="63"/>
      <c r="I46" s="63" t="s">
        <v>658</v>
      </c>
      <c r="J46" s="63"/>
      <c r="K46" s="63"/>
      <c r="L46" s="63" t="s">
        <v>659</v>
      </c>
      <c r="M46" s="63"/>
      <c r="N46" s="63" t="s">
        <v>15</v>
      </c>
      <c r="O46" s="63" t="s">
        <v>16</v>
      </c>
      <c r="P46" s="63" t="s">
        <v>35</v>
      </c>
      <c r="Q46" s="63" t="s">
        <v>84</v>
      </c>
      <c r="R46" s="63" t="s">
        <v>660</v>
      </c>
      <c r="S46" s="63"/>
      <c r="T46" s="63"/>
      <c r="U46" s="63" t="s">
        <v>4213</v>
      </c>
      <c r="V46" s="63" t="s">
        <v>94</v>
      </c>
      <c r="W46" s="63">
        <v>707021136</v>
      </c>
      <c r="X46" s="429">
        <v>39290</v>
      </c>
      <c r="Y46" s="63"/>
      <c r="Z46" s="63" t="s">
        <v>4158</v>
      </c>
      <c r="AA46" s="63" t="s">
        <v>4159</v>
      </c>
      <c r="AB46" s="63"/>
      <c r="AC46" s="63"/>
      <c r="AD46" s="63" t="s">
        <v>4283</v>
      </c>
      <c r="AE46" s="63" t="s">
        <v>4283</v>
      </c>
      <c r="AF46" s="63" t="s">
        <v>4283</v>
      </c>
      <c r="AG46" s="174"/>
      <c r="AH46" s="174"/>
      <c r="AI46" s="418">
        <v>44970</v>
      </c>
      <c r="AJ46" s="174" t="s">
        <v>8685</v>
      </c>
      <c r="AK46" s="174"/>
      <c r="AL46" s="174"/>
      <c r="AM46" s="174"/>
      <c r="AN46" s="174"/>
      <c r="AO46" s="174"/>
      <c r="AP46" s="174"/>
      <c r="AQ46" s="174"/>
      <c r="AR46" s="174" t="s">
        <v>2309</v>
      </c>
      <c r="AS46" s="174">
        <v>2023</v>
      </c>
      <c r="AT46" s="415">
        <v>44985</v>
      </c>
      <c r="AU46" s="174" t="s">
        <v>2323</v>
      </c>
      <c r="AV46" s="437"/>
      <c r="AW46" s="530"/>
      <c r="AX46" s="426"/>
      <c r="AY46" s="426">
        <f t="shared" si="0"/>
        <v>0</v>
      </c>
      <c r="AZ46" s="426">
        <f t="shared" si="1"/>
        <v>0</v>
      </c>
      <c r="BA46" s="426">
        <f t="shared" si="2"/>
        <v>0</v>
      </c>
      <c r="BB46" s="426">
        <f t="shared" si="3"/>
        <v>0</v>
      </c>
      <c r="BC46" s="425" t="b">
        <f t="shared" si="4"/>
        <v>0</v>
      </c>
      <c r="BD46" s="425"/>
      <c r="BE46" s="425"/>
      <c r="BF46" s="425"/>
      <c r="BG46" s="425"/>
    </row>
    <row r="47" spans="1:59" ht="15.75" customHeight="1">
      <c r="A47" s="63" t="s">
        <v>10</v>
      </c>
      <c r="B47" s="63" t="s">
        <v>11</v>
      </c>
      <c r="C47" s="63" t="s">
        <v>146</v>
      </c>
      <c r="D47" s="63" t="s">
        <v>656</v>
      </c>
      <c r="E47" s="63" t="s">
        <v>28</v>
      </c>
      <c r="F47" s="63"/>
      <c r="G47" s="63" t="s">
        <v>657</v>
      </c>
      <c r="H47" s="63"/>
      <c r="I47" s="63" t="s">
        <v>658</v>
      </c>
      <c r="J47" s="63"/>
      <c r="K47" s="63"/>
      <c r="L47" s="63" t="s">
        <v>659</v>
      </c>
      <c r="M47" s="63"/>
      <c r="N47" s="63" t="s">
        <v>15</v>
      </c>
      <c r="O47" s="63" t="s">
        <v>16</v>
      </c>
      <c r="P47" s="63" t="s">
        <v>35</v>
      </c>
      <c r="Q47" s="63" t="s">
        <v>84</v>
      </c>
      <c r="R47" s="63" t="s">
        <v>550</v>
      </c>
      <c r="S47" s="63"/>
      <c r="T47" s="63"/>
      <c r="U47" s="63" t="s">
        <v>4164</v>
      </c>
      <c r="V47" s="63" t="s">
        <v>94</v>
      </c>
      <c r="W47" s="63">
        <v>707022137</v>
      </c>
      <c r="X47" s="429">
        <v>39290</v>
      </c>
      <c r="Y47" s="63"/>
      <c r="Z47" s="63" t="s">
        <v>4158</v>
      </c>
      <c r="AA47" s="63" t="s">
        <v>4159</v>
      </c>
      <c r="AB47" s="63"/>
      <c r="AC47" s="63"/>
      <c r="AD47" s="63" t="s">
        <v>4283</v>
      </c>
      <c r="AE47" s="63" t="s">
        <v>4283</v>
      </c>
      <c r="AF47" s="63" t="s">
        <v>4283</v>
      </c>
      <c r="AG47" s="174"/>
      <c r="AH47" s="174"/>
      <c r="AI47" s="418">
        <v>44970</v>
      </c>
      <c r="AJ47" s="174" t="s">
        <v>8685</v>
      </c>
      <c r="AK47" s="174"/>
      <c r="AL47" s="174"/>
      <c r="AM47" s="174"/>
      <c r="AN47" s="174"/>
      <c r="AO47" s="174"/>
      <c r="AP47" s="174"/>
      <c r="AQ47" s="174"/>
      <c r="AR47" s="174" t="s">
        <v>2309</v>
      </c>
      <c r="AS47" s="174">
        <v>2023</v>
      </c>
      <c r="AT47" s="415">
        <v>44985</v>
      </c>
      <c r="AU47" s="174" t="s">
        <v>2323</v>
      </c>
      <c r="AV47" s="437"/>
      <c r="AW47" s="530"/>
      <c r="AX47" s="426"/>
      <c r="AY47" s="426">
        <f t="shared" si="0"/>
        <v>0</v>
      </c>
      <c r="AZ47" s="426">
        <f t="shared" si="1"/>
        <v>0</v>
      </c>
      <c r="BA47" s="426">
        <f t="shared" si="2"/>
        <v>0</v>
      </c>
      <c r="BB47" s="426">
        <f t="shared" si="3"/>
        <v>0</v>
      </c>
      <c r="BC47" s="425" t="b">
        <f t="shared" si="4"/>
        <v>0</v>
      </c>
      <c r="BD47" s="425"/>
      <c r="BE47" s="425"/>
      <c r="BF47" s="425"/>
      <c r="BG47" s="425"/>
    </row>
    <row r="48" spans="1:59" ht="15.75" customHeight="1">
      <c r="A48" s="63" t="s">
        <v>10</v>
      </c>
      <c r="B48" s="63" t="s">
        <v>11</v>
      </c>
      <c r="C48" s="63" t="s">
        <v>146</v>
      </c>
      <c r="D48" s="63" t="s">
        <v>656</v>
      </c>
      <c r="E48" s="63" t="s">
        <v>28</v>
      </c>
      <c r="F48" s="63"/>
      <c r="G48" s="63" t="s">
        <v>657</v>
      </c>
      <c r="H48" s="63"/>
      <c r="I48" s="63" t="s">
        <v>658</v>
      </c>
      <c r="J48" s="63"/>
      <c r="K48" s="63"/>
      <c r="L48" s="63" t="s">
        <v>661</v>
      </c>
      <c r="M48" s="63"/>
      <c r="N48" s="63" t="s">
        <v>15</v>
      </c>
      <c r="O48" s="63" t="s">
        <v>16</v>
      </c>
      <c r="P48" s="63" t="s">
        <v>35</v>
      </c>
      <c r="Q48" s="63" t="s">
        <v>107</v>
      </c>
      <c r="R48" s="63" t="s">
        <v>662</v>
      </c>
      <c r="S48" s="63"/>
      <c r="T48" s="63"/>
      <c r="U48" s="63" t="s">
        <v>4164</v>
      </c>
      <c r="V48" s="63" t="s">
        <v>663</v>
      </c>
      <c r="W48" s="63">
        <v>1107022079</v>
      </c>
      <c r="X48" s="429">
        <v>40702</v>
      </c>
      <c r="Y48" s="63"/>
      <c r="Z48" s="63" t="s">
        <v>4158</v>
      </c>
      <c r="AA48" s="63" t="s">
        <v>4159</v>
      </c>
      <c r="AB48" s="63"/>
      <c r="AC48" s="63"/>
      <c r="AD48" s="63" t="s">
        <v>4283</v>
      </c>
      <c r="AE48" s="63" t="s">
        <v>4283</v>
      </c>
      <c r="AF48" s="63" t="s">
        <v>4283</v>
      </c>
      <c r="AG48" s="174"/>
      <c r="AH48" s="174"/>
      <c r="AI48" s="418">
        <v>44965</v>
      </c>
      <c r="AJ48" s="174" t="s">
        <v>8685</v>
      </c>
      <c r="AK48" s="174"/>
      <c r="AL48" s="174"/>
      <c r="AM48" s="174"/>
      <c r="AN48" s="174"/>
      <c r="AO48" s="174"/>
      <c r="AP48" s="174"/>
      <c r="AQ48" s="174"/>
      <c r="AR48" s="174" t="s">
        <v>2309</v>
      </c>
      <c r="AS48" s="174">
        <v>2023</v>
      </c>
      <c r="AT48" s="415">
        <v>44966</v>
      </c>
      <c r="AU48" s="174" t="s">
        <v>2323</v>
      </c>
      <c r="AV48" s="437"/>
      <c r="AW48" s="530"/>
      <c r="AX48" s="426"/>
      <c r="AY48" s="426">
        <f t="shared" si="0"/>
        <v>0</v>
      </c>
      <c r="AZ48" s="426">
        <f t="shared" si="1"/>
        <v>0</v>
      </c>
      <c r="BA48" s="426">
        <f t="shared" si="2"/>
        <v>0</v>
      </c>
      <c r="BB48" s="426">
        <f t="shared" si="3"/>
        <v>0</v>
      </c>
      <c r="BC48" s="425" t="b">
        <f t="shared" si="4"/>
        <v>0</v>
      </c>
      <c r="BD48" s="425"/>
      <c r="BE48" s="425"/>
      <c r="BF48" s="425"/>
      <c r="BG48" s="425"/>
    </row>
    <row r="49" spans="1:59" ht="15.75" customHeight="1">
      <c r="A49" s="63" t="s">
        <v>10</v>
      </c>
      <c r="B49" s="63" t="s">
        <v>11</v>
      </c>
      <c r="C49" s="63" t="s">
        <v>146</v>
      </c>
      <c r="D49" s="63" t="s">
        <v>656</v>
      </c>
      <c r="E49" s="63" t="s">
        <v>28</v>
      </c>
      <c r="F49" s="63"/>
      <c r="G49" s="63" t="s">
        <v>657</v>
      </c>
      <c r="H49" s="63"/>
      <c r="I49" s="63" t="s">
        <v>658</v>
      </c>
      <c r="J49" s="63"/>
      <c r="K49" s="63"/>
      <c r="L49" s="63" t="s">
        <v>661</v>
      </c>
      <c r="M49" s="63"/>
      <c r="N49" s="63" t="s">
        <v>15</v>
      </c>
      <c r="O49" s="63" t="s">
        <v>16</v>
      </c>
      <c r="P49" s="63" t="s">
        <v>35</v>
      </c>
      <c r="Q49" s="63" t="s">
        <v>107</v>
      </c>
      <c r="R49" s="63" t="s">
        <v>9032</v>
      </c>
      <c r="S49" s="63"/>
      <c r="T49" s="63"/>
      <c r="U49" s="63" t="s">
        <v>4164</v>
      </c>
      <c r="V49" s="63" t="s">
        <v>313</v>
      </c>
      <c r="W49" s="63">
        <v>1107022080</v>
      </c>
      <c r="X49" s="429">
        <v>40702</v>
      </c>
      <c r="Y49" s="63"/>
      <c r="Z49" s="63" t="s">
        <v>4158</v>
      </c>
      <c r="AA49" s="63" t="s">
        <v>4159</v>
      </c>
      <c r="AB49" s="63"/>
      <c r="AC49" s="63"/>
      <c r="AD49" s="63" t="s">
        <v>4283</v>
      </c>
      <c r="AE49" s="63" t="s">
        <v>4283</v>
      </c>
      <c r="AF49" s="63" t="s">
        <v>4283</v>
      </c>
      <c r="AG49" s="174"/>
      <c r="AH49" s="174"/>
      <c r="AI49" s="418">
        <v>44965</v>
      </c>
      <c r="AJ49" s="174" t="s">
        <v>8685</v>
      </c>
      <c r="AK49" s="174"/>
      <c r="AL49" s="174"/>
      <c r="AM49" s="174"/>
      <c r="AN49" s="174"/>
      <c r="AO49" s="174"/>
      <c r="AP49" s="174"/>
      <c r="AQ49" s="174"/>
      <c r="AR49" s="174" t="s">
        <v>2309</v>
      </c>
      <c r="AS49" s="174">
        <v>2023</v>
      </c>
      <c r="AT49" s="415">
        <v>44966</v>
      </c>
      <c r="AU49" s="174" t="s">
        <v>2323</v>
      </c>
      <c r="AV49" s="437"/>
      <c r="AW49" s="530"/>
      <c r="AX49" s="426"/>
      <c r="AY49" s="426">
        <f t="shared" si="0"/>
        <v>0</v>
      </c>
      <c r="AZ49" s="426">
        <f t="shared" si="1"/>
        <v>0</v>
      </c>
      <c r="BA49" s="426">
        <f t="shared" si="2"/>
        <v>0</v>
      </c>
      <c r="BB49" s="426">
        <f t="shared" si="3"/>
        <v>0</v>
      </c>
      <c r="BC49" s="425" t="b">
        <f t="shared" si="4"/>
        <v>0</v>
      </c>
      <c r="BD49" s="425"/>
      <c r="BE49" s="425"/>
      <c r="BF49" s="425"/>
      <c r="BG49" s="425"/>
    </row>
    <row r="50" spans="1:59" ht="15.75" customHeight="1">
      <c r="A50" s="63" t="s">
        <v>10</v>
      </c>
      <c r="B50" s="63" t="s">
        <v>11</v>
      </c>
      <c r="C50" s="63" t="s">
        <v>146</v>
      </c>
      <c r="D50" s="63" t="s">
        <v>656</v>
      </c>
      <c r="E50" s="63" t="s">
        <v>28</v>
      </c>
      <c r="F50" s="63"/>
      <c r="G50" s="63" t="s">
        <v>657</v>
      </c>
      <c r="H50" s="63"/>
      <c r="I50" s="63" t="s">
        <v>658</v>
      </c>
      <c r="J50" s="63"/>
      <c r="K50" s="63"/>
      <c r="L50" s="63" t="s">
        <v>661</v>
      </c>
      <c r="M50" s="63"/>
      <c r="N50" s="63" t="s">
        <v>15</v>
      </c>
      <c r="O50" s="63" t="s">
        <v>16</v>
      </c>
      <c r="P50" s="63" t="s">
        <v>35</v>
      </c>
      <c r="Q50" s="63" t="s">
        <v>107</v>
      </c>
      <c r="R50" s="63" t="s">
        <v>664</v>
      </c>
      <c r="S50" s="63"/>
      <c r="T50" s="63"/>
      <c r="U50" s="63" t="s">
        <v>4164</v>
      </c>
      <c r="V50" s="63" t="s">
        <v>313</v>
      </c>
      <c r="W50" s="63">
        <v>1107022083</v>
      </c>
      <c r="X50" s="429">
        <v>40702</v>
      </c>
      <c r="Y50" s="63"/>
      <c r="Z50" s="63" t="s">
        <v>4158</v>
      </c>
      <c r="AA50" s="63" t="s">
        <v>4159</v>
      </c>
      <c r="AB50" s="63"/>
      <c r="AC50" s="63"/>
      <c r="AD50" s="63" t="s">
        <v>4283</v>
      </c>
      <c r="AE50" s="63" t="s">
        <v>4283</v>
      </c>
      <c r="AF50" s="63" t="s">
        <v>4283</v>
      </c>
      <c r="AG50" s="174"/>
      <c r="AH50" s="174"/>
      <c r="AI50" s="418">
        <v>44965</v>
      </c>
      <c r="AJ50" s="174" t="s">
        <v>8685</v>
      </c>
      <c r="AK50" s="174"/>
      <c r="AL50" s="174"/>
      <c r="AM50" s="174"/>
      <c r="AN50" s="174"/>
      <c r="AO50" s="174"/>
      <c r="AP50" s="174"/>
      <c r="AQ50" s="174"/>
      <c r="AR50" s="174" t="s">
        <v>2309</v>
      </c>
      <c r="AS50" s="174">
        <v>2023</v>
      </c>
      <c r="AT50" s="415">
        <v>44966</v>
      </c>
      <c r="AU50" s="174" t="s">
        <v>2323</v>
      </c>
      <c r="AV50" s="437"/>
      <c r="AW50" s="530"/>
      <c r="AX50" s="426"/>
      <c r="AY50" s="426">
        <f t="shared" si="0"/>
        <v>0</v>
      </c>
      <c r="AZ50" s="426">
        <f t="shared" si="1"/>
        <v>0</v>
      </c>
      <c r="BA50" s="426">
        <f t="shared" si="2"/>
        <v>0</v>
      </c>
      <c r="BB50" s="426">
        <f t="shared" si="3"/>
        <v>0</v>
      </c>
      <c r="BC50" s="425" t="b">
        <f t="shared" si="4"/>
        <v>0</v>
      </c>
      <c r="BD50" s="425"/>
      <c r="BE50" s="425"/>
      <c r="BF50" s="425"/>
      <c r="BG50" s="425"/>
    </row>
    <row r="51" spans="1:59" ht="15.75" customHeight="1">
      <c r="A51" s="63" t="s">
        <v>10</v>
      </c>
      <c r="B51" s="63" t="s">
        <v>11</v>
      </c>
      <c r="C51" s="63" t="s">
        <v>146</v>
      </c>
      <c r="D51" s="63" t="s">
        <v>656</v>
      </c>
      <c r="E51" s="63" t="s">
        <v>28</v>
      </c>
      <c r="F51" s="63"/>
      <c r="G51" s="63" t="s">
        <v>657</v>
      </c>
      <c r="H51" s="63"/>
      <c r="I51" s="63" t="s">
        <v>658</v>
      </c>
      <c r="J51" s="63"/>
      <c r="K51" s="63"/>
      <c r="L51" s="63" t="s">
        <v>661</v>
      </c>
      <c r="M51" s="63"/>
      <c r="N51" s="63" t="s">
        <v>15</v>
      </c>
      <c r="O51" s="63" t="s">
        <v>16</v>
      </c>
      <c r="P51" s="63" t="s">
        <v>35</v>
      </c>
      <c r="Q51" s="63" t="s">
        <v>107</v>
      </c>
      <c r="R51" s="63" t="s">
        <v>665</v>
      </c>
      <c r="S51" s="63"/>
      <c r="T51" s="63"/>
      <c r="U51" s="63" t="s">
        <v>4164</v>
      </c>
      <c r="V51" s="63" t="s">
        <v>663</v>
      </c>
      <c r="W51" s="63">
        <v>1107022084</v>
      </c>
      <c r="X51" s="429">
        <v>40702</v>
      </c>
      <c r="Y51" s="63"/>
      <c r="Z51" s="63" t="s">
        <v>4158</v>
      </c>
      <c r="AA51" s="63" t="s">
        <v>4159</v>
      </c>
      <c r="AB51" s="63"/>
      <c r="AC51" s="63"/>
      <c r="AD51" s="63" t="s">
        <v>4283</v>
      </c>
      <c r="AE51" s="63" t="s">
        <v>4283</v>
      </c>
      <c r="AF51" s="63" t="s">
        <v>4283</v>
      </c>
      <c r="AG51" s="174"/>
      <c r="AH51" s="174"/>
      <c r="AI51" s="418">
        <v>44965</v>
      </c>
      <c r="AJ51" s="174" t="s">
        <v>8685</v>
      </c>
      <c r="AK51" s="174"/>
      <c r="AL51" s="174"/>
      <c r="AM51" s="174"/>
      <c r="AN51" s="174"/>
      <c r="AO51" s="174"/>
      <c r="AP51" s="174"/>
      <c r="AQ51" s="174"/>
      <c r="AR51" s="174" t="s">
        <v>2309</v>
      </c>
      <c r="AS51" s="174">
        <v>2023</v>
      </c>
      <c r="AT51" s="415">
        <v>44966</v>
      </c>
      <c r="AU51" s="174" t="s">
        <v>2323</v>
      </c>
      <c r="AV51" s="437"/>
      <c r="AW51" s="530"/>
      <c r="AX51" s="426"/>
      <c r="AY51" s="426">
        <f t="shared" si="0"/>
        <v>0</v>
      </c>
      <c r="AZ51" s="426">
        <f t="shared" si="1"/>
        <v>0</v>
      </c>
      <c r="BA51" s="426">
        <f t="shared" si="2"/>
        <v>0</v>
      </c>
      <c r="BB51" s="426">
        <f t="shared" si="3"/>
        <v>0</v>
      </c>
      <c r="BC51" s="425" t="b">
        <f t="shared" si="4"/>
        <v>0</v>
      </c>
      <c r="BD51" s="425"/>
      <c r="BE51" s="425"/>
      <c r="BF51" s="425"/>
      <c r="BG51" s="425"/>
    </row>
    <row r="52" spans="1:59" ht="15.75" customHeight="1">
      <c r="A52" s="63" t="s">
        <v>10</v>
      </c>
      <c r="B52" s="63" t="s">
        <v>11</v>
      </c>
      <c r="C52" s="63" t="s">
        <v>146</v>
      </c>
      <c r="D52" s="63" t="s">
        <v>656</v>
      </c>
      <c r="E52" s="63" t="s">
        <v>28</v>
      </c>
      <c r="F52" s="63"/>
      <c r="G52" s="63" t="s">
        <v>657</v>
      </c>
      <c r="H52" s="63"/>
      <c r="I52" s="63" t="s">
        <v>658</v>
      </c>
      <c r="J52" s="63"/>
      <c r="K52" s="63"/>
      <c r="L52" s="63" t="s">
        <v>661</v>
      </c>
      <c r="M52" s="63"/>
      <c r="N52" s="63" t="s">
        <v>15</v>
      </c>
      <c r="O52" s="63" t="s">
        <v>16</v>
      </c>
      <c r="P52" s="63" t="s">
        <v>35</v>
      </c>
      <c r="Q52" s="63" t="s">
        <v>107</v>
      </c>
      <c r="R52" s="63" t="s">
        <v>9033</v>
      </c>
      <c r="S52" s="63"/>
      <c r="T52" s="63"/>
      <c r="U52" s="63" t="s">
        <v>4164</v>
      </c>
      <c r="V52" s="63" t="s">
        <v>663</v>
      </c>
      <c r="W52" s="63">
        <v>1107022095</v>
      </c>
      <c r="X52" s="429">
        <v>40715</v>
      </c>
      <c r="Y52" s="63"/>
      <c r="Z52" s="63" t="s">
        <v>4158</v>
      </c>
      <c r="AA52" s="63" t="s">
        <v>4159</v>
      </c>
      <c r="AB52" s="63"/>
      <c r="AC52" s="63"/>
      <c r="AD52" s="63" t="s">
        <v>4283</v>
      </c>
      <c r="AE52" s="63" t="s">
        <v>4283</v>
      </c>
      <c r="AF52" s="63" t="s">
        <v>4283</v>
      </c>
      <c r="AG52" s="174"/>
      <c r="AH52" s="174"/>
      <c r="AI52" s="418">
        <v>44965</v>
      </c>
      <c r="AJ52" s="174" t="s">
        <v>8685</v>
      </c>
      <c r="AK52" s="174"/>
      <c r="AL52" s="174"/>
      <c r="AM52" s="174"/>
      <c r="AN52" s="174"/>
      <c r="AO52" s="174"/>
      <c r="AP52" s="174"/>
      <c r="AQ52" s="174"/>
      <c r="AR52" s="174" t="s">
        <v>2309</v>
      </c>
      <c r="AS52" s="174">
        <v>2023</v>
      </c>
      <c r="AT52" s="415">
        <v>44966</v>
      </c>
      <c r="AU52" s="174" t="s">
        <v>2323</v>
      </c>
      <c r="AV52" s="437"/>
      <c r="AW52" s="530"/>
      <c r="AX52" s="426"/>
      <c r="AY52" s="426">
        <f t="shared" si="0"/>
        <v>0</v>
      </c>
      <c r="AZ52" s="426">
        <f t="shared" si="1"/>
        <v>0</v>
      </c>
      <c r="BA52" s="426">
        <f t="shared" si="2"/>
        <v>0</v>
      </c>
      <c r="BB52" s="426">
        <f t="shared" si="3"/>
        <v>0</v>
      </c>
      <c r="BC52" s="425" t="b">
        <f t="shared" si="4"/>
        <v>0</v>
      </c>
      <c r="BD52" s="425"/>
      <c r="BE52" s="425"/>
      <c r="BF52" s="425"/>
      <c r="BG52" s="425"/>
    </row>
    <row r="53" spans="1:59" ht="15.75" customHeight="1">
      <c r="A53" s="63" t="s">
        <v>10</v>
      </c>
      <c r="B53" s="63" t="s">
        <v>11</v>
      </c>
      <c r="C53" s="63" t="s">
        <v>146</v>
      </c>
      <c r="D53" s="63" t="s">
        <v>656</v>
      </c>
      <c r="E53" s="63" t="s">
        <v>28</v>
      </c>
      <c r="F53" s="63"/>
      <c r="G53" s="63" t="s">
        <v>657</v>
      </c>
      <c r="H53" s="63"/>
      <c r="I53" s="63" t="s">
        <v>658</v>
      </c>
      <c r="J53" s="63"/>
      <c r="K53" s="63"/>
      <c r="L53" s="63" t="s">
        <v>661</v>
      </c>
      <c r="M53" s="63"/>
      <c r="N53" s="63" t="s">
        <v>15</v>
      </c>
      <c r="O53" s="63" t="s">
        <v>16</v>
      </c>
      <c r="P53" s="63" t="s">
        <v>35</v>
      </c>
      <c r="Q53" s="63" t="s">
        <v>84</v>
      </c>
      <c r="R53" s="63" t="s">
        <v>268</v>
      </c>
      <c r="S53" s="63"/>
      <c r="T53" s="63"/>
      <c r="U53" s="63" t="s">
        <v>4164</v>
      </c>
      <c r="V53" s="63" t="s">
        <v>181</v>
      </c>
      <c r="W53" s="63" t="s">
        <v>667</v>
      </c>
      <c r="X53" s="429">
        <v>42438</v>
      </c>
      <c r="Y53" s="63"/>
      <c r="Z53" s="63" t="s">
        <v>4158</v>
      </c>
      <c r="AA53" s="63" t="s">
        <v>4159</v>
      </c>
      <c r="AB53" s="63"/>
      <c r="AC53" s="63"/>
      <c r="AD53" s="63" t="s">
        <v>4283</v>
      </c>
      <c r="AE53" s="63" t="s">
        <v>4283</v>
      </c>
      <c r="AF53" s="63" t="s">
        <v>4283</v>
      </c>
      <c r="AG53" s="174"/>
      <c r="AH53" s="174"/>
      <c r="AI53" s="418">
        <v>44965</v>
      </c>
      <c r="AJ53" s="174" t="s">
        <v>8685</v>
      </c>
      <c r="AK53" s="174"/>
      <c r="AL53" s="174"/>
      <c r="AM53" s="174"/>
      <c r="AN53" s="174"/>
      <c r="AO53" s="174"/>
      <c r="AP53" s="174"/>
      <c r="AQ53" s="174"/>
      <c r="AR53" s="174" t="s">
        <v>2309</v>
      </c>
      <c r="AS53" s="174">
        <v>2023</v>
      </c>
      <c r="AT53" s="415">
        <v>44985</v>
      </c>
      <c r="AU53" s="174" t="s">
        <v>2323</v>
      </c>
      <c r="AV53" s="437"/>
      <c r="AW53" s="530"/>
      <c r="AX53" s="426"/>
      <c r="AY53" s="426">
        <f t="shared" si="0"/>
        <v>0</v>
      </c>
      <c r="AZ53" s="426">
        <f t="shared" si="1"/>
        <v>0</v>
      </c>
      <c r="BA53" s="426">
        <f t="shared" si="2"/>
        <v>0</v>
      </c>
      <c r="BB53" s="426">
        <f t="shared" si="3"/>
        <v>0</v>
      </c>
      <c r="BC53" s="425" t="b">
        <f t="shared" si="4"/>
        <v>0</v>
      </c>
      <c r="BD53" s="425"/>
      <c r="BE53" s="425"/>
      <c r="BF53" s="425"/>
      <c r="BG53" s="425"/>
    </row>
    <row r="54" spans="1:59" ht="15.75" customHeight="1">
      <c r="A54" s="1001" t="s">
        <v>10276</v>
      </c>
      <c r="G54" s="1002">
        <f>COUNTA(G44:G53)</f>
        <v>10</v>
      </c>
    </row>
    <row r="55" spans="1:59" ht="15.75" customHeight="1">
      <c r="A55" s="63" t="s">
        <v>10</v>
      </c>
      <c r="B55" s="63" t="s">
        <v>27</v>
      </c>
      <c r="C55" s="63" t="s">
        <v>28</v>
      </c>
      <c r="D55" s="63" t="s">
        <v>10288</v>
      </c>
      <c r="E55" s="63" t="s">
        <v>30</v>
      </c>
      <c r="F55" s="63"/>
      <c r="G55" s="63" t="s">
        <v>1649</v>
      </c>
      <c r="H55" s="63"/>
      <c r="I55" s="63" t="s">
        <v>1650</v>
      </c>
      <c r="J55" s="63"/>
      <c r="K55" s="63"/>
      <c r="L55" s="63" t="s">
        <v>1651</v>
      </c>
      <c r="M55" s="63"/>
      <c r="N55" s="63" t="s">
        <v>15</v>
      </c>
      <c r="O55" s="63" t="s">
        <v>16</v>
      </c>
      <c r="P55" s="63" t="s">
        <v>35</v>
      </c>
      <c r="Q55" s="63" t="s">
        <v>8666</v>
      </c>
      <c r="R55" s="63" t="s">
        <v>228</v>
      </c>
      <c r="S55" s="63"/>
      <c r="T55" s="63"/>
      <c r="U55" s="63" t="s">
        <v>4157</v>
      </c>
      <c r="V55" s="63" t="s">
        <v>1918</v>
      </c>
      <c r="W55" s="63" t="s">
        <v>8670</v>
      </c>
      <c r="X55" s="429">
        <v>44589</v>
      </c>
      <c r="Y55" s="63"/>
      <c r="Z55" s="63" t="s">
        <v>4158</v>
      </c>
      <c r="AA55" s="63" t="s">
        <v>4168</v>
      </c>
      <c r="AB55" s="63" t="s">
        <v>8671</v>
      </c>
      <c r="AC55" s="63"/>
      <c r="AD55" s="63" t="s">
        <v>8672</v>
      </c>
      <c r="AE55" s="63" t="s">
        <v>8673</v>
      </c>
      <c r="AF55" s="63" t="s">
        <v>8674</v>
      </c>
      <c r="AG55" s="174"/>
      <c r="AH55" s="174"/>
      <c r="AI55" s="418">
        <v>44993</v>
      </c>
      <c r="AJ55" s="174" t="s">
        <v>8675</v>
      </c>
      <c r="AK55" s="174"/>
      <c r="AL55" s="174"/>
      <c r="AM55" s="174"/>
      <c r="AN55" s="174"/>
      <c r="AO55" s="174"/>
      <c r="AP55" s="174"/>
      <c r="AQ55" s="174"/>
      <c r="AR55" s="174" t="s">
        <v>2312</v>
      </c>
      <c r="AS55" s="174">
        <v>2023</v>
      </c>
      <c r="AT55" s="415">
        <v>44999</v>
      </c>
      <c r="AU55" s="174" t="s">
        <v>2323</v>
      </c>
      <c r="AV55" s="437" t="s">
        <v>8676</v>
      </c>
      <c r="AW55" s="425">
        <v>1</v>
      </c>
      <c r="AX55" s="426"/>
      <c r="AY55" s="426">
        <f t="shared" ref="AY55:AY66" si="5">COUNTIF(AU55,"new tvi &amp; program")</f>
        <v>0</v>
      </c>
      <c r="AZ55" s="426">
        <f t="shared" ref="AZ55:AZ66" si="6">COUNTIF(AU55,"additional program")</f>
        <v>0</v>
      </c>
      <c r="BA55" s="426">
        <f t="shared" ref="BA55:BA66" si="7">COUNTIF(AU55,"migration")</f>
        <v>0</v>
      </c>
      <c r="BB55" s="426">
        <f t="shared" ref="BB55:BB66" si="8">SUM(AY55:BA55)</f>
        <v>0</v>
      </c>
      <c r="BC55" s="425" t="b">
        <f>COUNTIF($W$3:$W271,$W55)&gt;1</f>
        <v>0</v>
      </c>
      <c r="BD55" s="425"/>
      <c r="BE55" s="425"/>
      <c r="BF55" s="425"/>
      <c r="BG55" s="425"/>
    </row>
    <row r="56" spans="1:59" ht="15.75" customHeight="1">
      <c r="A56" s="63" t="s">
        <v>10</v>
      </c>
      <c r="B56" s="63" t="s">
        <v>27</v>
      </c>
      <c r="C56" s="63" t="s">
        <v>28</v>
      </c>
      <c r="D56" s="63" t="s">
        <v>10288</v>
      </c>
      <c r="E56" s="63" t="s">
        <v>30</v>
      </c>
      <c r="F56" s="63"/>
      <c r="G56" s="63" t="s">
        <v>1649</v>
      </c>
      <c r="H56" s="63"/>
      <c r="I56" s="63" t="s">
        <v>1650</v>
      </c>
      <c r="J56" s="63"/>
      <c r="K56" s="63"/>
      <c r="L56" s="63" t="s">
        <v>1651</v>
      </c>
      <c r="M56" s="63"/>
      <c r="N56" s="63" t="s">
        <v>15</v>
      </c>
      <c r="O56" s="63" t="s">
        <v>16</v>
      </c>
      <c r="P56" s="63" t="s">
        <v>35</v>
      </c>
      <c r="Q56" s="63" t="s">
        <v>272</v>
      </c>
      <c r="R56" s="63" t="s">
        <v>2649</v>
      </c>
      <c r="S56" s="63"/>
      <c r="T56" s="63"/>
      <c r="U56" s="63" t="s">
        <v>4306</v>
      </c>
      <c r="V56" s="63" t="s">
        <v>8677</v>
      </c>
      <c r="W56" s="63" t="s">
        <v>8678</v>
      </c>
      <c r="X56" s="429">
        <v>44601</v>
      </c>
      <c r="Y56" s="63"/>
      <c r="Z56" s="63" t="s">
        <v>4158</v>
      </c>
      <c r="AA56" s="63" t="s">
        <v>4168</v>
      </c>
      <c r="AB56" s="63" t="s">
        <v>8679</v>
      </c>
      <c r="AC56" s="63"/>
      <c r="AD56" s="63" t="s">
        <v>4988</v>
      </c>
      <c r="AE56" s="63" t="s">
        <v>8680</v>
      </c>
      <c r="AF56" s="429">
        <v>43739</v>
      </c>
      <c r="AG56" s="174"/>
      <c r="AH56" s="174"/>
      <c r="AI56" s="418">
        <v>44993</v>
      </c>
      <c r="AJ56" s="174" t="s">
        <v>8675</v>
      </c>
      <c r="AK56" s="174"/>
      <c r="AL56" s="174"/>
      <c r="AM56" s="174"/>
      <c r="AN56" s="174"/>
      <c r="AO56" s="174"/>
      <c r="AP56" s="174"/>
      <c r="AQ56" s="174"/>
      <c r="AR56" s="174" t="s">
        <v>2312</v>
      </c>
      <c r="AS56" s="174">
        <v>2023</v>
      </c>
      <c r="AT56" s="415">
        <v>44999</v>
      </c>
      <c r="AU56" s="174" t="s">
        <v>2323</v>
      </c>
      <c r="AV56" s="437" t="s">
        <v>8676</v>
      </c>
      <c r="AW56" s="425"/>
      <c r="AX56" s="426"/>
      <c r="AY56" s="426">
        <f t="shared" si="5"/>
        <v>0</v>
      </c>
      <c r="AZ56" s="426">
        <f t="shared" si="6"/>
        <v>0</v>
      </c>
      <c r="BA56" s="426">
        <f t="shared" si="7"/>
        <v>0</v>
      </c>
      <c r="BB56" s="426">
        <f t="shared" si="8"/>
        <v>0</v>
      </c>
      <c r="BC56" s="425" t="b">
        <f>COUNTIF($W$3:$W271,$W56)&gt;1</f>
        <v>0</v>
      </c>
      <c r="BD56" s="425"/>
      <c r="BE56" s="425"/>
      <c r="BF56" s="425"/>
      <c r="BG56" s="425"/>
    </row>
    <row r="57" spans="1:59" ht="15.75" customHeight="1">
      <c r="A57" s="63" t="s">
        <v>10</v>
      </c>
      <c r="B57" s="63" t="s">
        <v>27</v>
      </c>
      <c r="C57" s="63" t="s">
        <v>28</v>
      </c>
      <c r="D57" s="63" t="s">
        <v>10288</v>
      </c>
      <c r="E57" s="63" t="s">
        <v>30</v>
      </c>
      <c r="F57" s="63"/>
      <c r="G57" s="63" t="s">
        <v>1836</v>
      </c>
      <c r="H57" s="63"/>
      <c r="I57" s="63" t="s">
        <v>1837</v>
      </c>
      <c r="J57" s="63"/>
      <c r="K57" s="63"/>
      <c r="L57" s="63">
        <v>9702573244</v>
      </c>
      <c r="M57" s="63"/>
      <c r="N57" s="63" t="s">
        <v>15</v>
      </c>
      <c r="O57" s="63" t="s">
        <v>16</v>
      </c>
      <c r="P57" s="63" t="s">
        <v>21</v>
      </c>
      <c r="Q57" s="63" t="s">
        <v>3006</v>
      </c>
      <c r="R57" s="63"/>
      <c r="S57" s="63" t="s">
        <v>822</v>
      </c>
      <c r="T57" s="63"/>
      <c r="U57" s="63" t="s">
        <v>22</v>
      </c>
      <c r="V57" s="63" t="s">
        <v>1239</v>
      </c>
      <c r="W57" s="63" t="s">
        <v>1838</v>
      </c>
      <c r="X57" s="429">
        <v>43553</v>
      </c>
      <c r="Y57" s="63"/>
      <c r="Z57" s="63" t="s">
        <v>4158</v>
      </c>
      <c r="AA57" s="63" t="s">
        <v>4168</v>
      </c>
      <c r="AB57" s="63" t="s">
        <v>8813</v>
      </c>
      <c r="AC57" s="63"/>
      <c r="AD57" s="63" t="s">
        <v>8814</v>
      </c>
      <c r="AE57" s="63" t="s">
        <v>8815</v>
      </c>
      <c r="AF57" s="435">
        <v>45162</v>
      </c>
      <c r="AG57" s="174"/>
      <c r="AH57" s="174"/>
      <c r="AI57" s="418">
        <v>44993</v>
      </c>
      <c r="AJ57" s="174" t="s">
        <v>8675</v>
      </c>
      <c r="AK57" s="174"/>
      <c r="AL57" s="174"/>
      <c r="AM57" s="174"/>
      <c r="AN57" s="174"/>
      <c r="AO57" s="174"/>
      <c r="AP57" s="174"/>
      <c r="AQ57" s="174"/>
      <c r="AR57" s="174" t="s">
        <v>2312</v>
      </c>
      <c r="AS57" s="174">
        <v>2023</v>
      </c>
      <c r="AT57" s="415">
        <v>44999</v>
      </c>
      <c r="AU57" s="174" t="s">
        <v>2323</v>
      </c>
      <c r="AV57" s="437" t="s">
        <v>8816</v>
      </c>
      <c r="AW57" s="425">
        <v>1</v>
      </c>
      <c r="AX57" s="426"/>
      <c r="AY57" s="426">
        <f t="shared" si="5"/>
        <v>0</v>
      </c>
      <c r="AZ57" s="426">
        <f t="shared" si="6"/>
        <v>0</v>
      </c>
      <c r="BA57" s="426">
        <f t="shared" si="7"/>
        <v>0</v>
      </c>
      <c r="BB57" s="426">
        <f t="shared" si="8"/>
        <v>0</v>
      </c>
      <c r="BC57" s="425" t="b">
        <f>COUNTIF($W$3:$W148,$W57)&gt;1</f>
        <v>0</v>
      </c>
      <c r="BD57" s="425"/>
      <c r="BE57" s="425"/>
      <c r="BF57" s="425"/>
      <c r="BG57" s="425"/>
    </row>
    <row r="58" spans="1:59" ht="15.75" customHeight="1">
      <c r="A58" s="63" t="s">
        <v>10</v>
      </c>
      <c r="B58" s="762" t="s">
        <v>400</v>
      </c>
      <c r="C58" s="763" t="s">
        <v>176</v>
      </c>
      <c r="D58" s="763" t="s">
        <v>400</v>
      </c>
      <c r="E58" s="763" t="s">
        <v>509</v>
      </c>
      <c r="F58" s="763"/>
      <c r="G58" s="763" t="s">
        <v>432</v>
      </c>
      <c r="H58" s="763"/>
      <c r="I58" s="763" t="s">
        <v>433</v>
      </c>
      <c r="J58" s="763"/>
      <c r="K58" s="763"/>
      <c r="L58" s="763" t="s">
        <v>9909</v>
      </c>
      <c r="M58" s="763"/>
      <c r="N58" s="763" t="s">
        <v>15</v>
      </c>
      <c r="O58" s="763" t="s">
        <v>16</v>
      </c>
      <c r="P58" s="763" t="s">
        <v>35</v>
      </c>
      <c r="Q58" s="763" t="s">
        <v>87</v>
      </c>
      <c r="R58" s="763" t="s">
        <v>434</v>
      </c>
      <c r="S58" s="763"/>
      <c r="T58" s="763"/>
      <c r="U58" s="763" t="s">
        <v>4164</v>
      </c>
      <c r="V58" s="763" t="s">
        <v>152</v>
      </c>
      <c r="W58" s="763" t="s">
        <v>435</v>
      </c>
      <c r="X58" s="764">
        <v>42489</v>
      </c>
      <c r="Y58" s="777"/>
      <c r="Z58" s="762" t="s">
        <v>4158</v>
      </c>
      <c r="AA58" s="763" t="s">
        <v>4168</v>
      </c>
      <c r="AB58" s="763"/>
      <c r="AC58" s="763"/>
      <c r="AD58" s="763" t="s">
        <v>9910</v>
      </c>
      <c r="AE58" s="763" t="s">
        <v>9911</v>
      </c>
      <c r="AF58" s="776">
        <v>46074</v>
      </c>
      <c r="AG58" s="327"/>
      <c r="AH58" s="327"/>
      <c r="AI58" s="779">
        <v>44993</v>
      </c>
      <c r="AJ58" s="327" t="s">
        <v>2291</v>
      </c>
      <c r="AK58" s="327"/>
      <c r="AL58" s="327"/>
      <c r="AM58" s="327"/>
      <c r="AN58" s="327"/>
      <c r="AO58" s="327"/>
      <c r="AP58" s="327"/>
      <c r="AQ58" s="327"/>
      <c r="AR58" s="327" t="s">
        <v>2312</v>
      </c>
      <c r="AS58" s="327">
        <v>2023</v>
      </c>
      <c r="AT58" s="765">
        <v>44999</v>
      </c>
      <c r="AU58" s="327" t="s">
        <v>2323</v>
      </c>
      <c r="AV58" s="327"/>
      <c r="AW58" s="654">
        <v>1</v>
      </c>
      <c r="AX58" s="426"/>
      <c r="AY58" s="426">
        <f t="shared" si="5"/>
        <v>0</v>
      </c>
      <c r="AZ58" s="426">
        <f t="shared" si="6"/>
        <v>0</v>
      </c>
      <c r="BA58" s="426">
        <f t="shared" si="7"/>
        <v>0</v>
      </c>
      <c r="BB58" s="426">
        <f t="shared" si="8"/>
        <v>0</v>
      </c>
      <c r="BC58" s="761" t="b">
        <f>COUNTIF($W$3:$W229,$W58)&gt;1</f>
        <v>0</v>
      </c>
    </row>
    <row r="59" spans="1:59" ht="15.75" customHeight="1">
      <c r="A59" s="63" t="s">
        <v>10</v>
      </c>
      <c r="B59" s="762" t="s">
        <v>400</v>
      </c>
      <c r="C59" s="763" t="s">
        <v>176</v>
      </c>
      <c r="D59" s="763" t="s">
        <v>401</v>
      </c>
      <c r="E59" s="763" t="s">
        <v>509</v>
      </c>
      <c r="F59" s="763"/>
      <c r="G59" s="763" t="s">
        <v>402</v>
      </c>
      <c r="H59" s="763"/>
      <c r="I59" s="763" t="s">
        <v>403</v>
      </c>
      <c r="J59" s="763"/>
      <c r="K59" s="763"/>
      <c r="L59" s="763" t="s">
        <v>404</v>
      </c>
      <c r="M59" s="763"/>
      <c r="N59" s="763" t="s">
        <v>113</v>
      </c>
      <c r="O59" s="763" t="s">
        <v>226</v>
      </c>
      <c r="P59" s="763" t="s">
        <v>21</v>
      </c>
      <c r="Q59" s="763" t="s">
        <v>117</v>
      </c>
      <c r="R59" s="327"/>
      <c r="S59" s="327" t="s">
        <v>234</v>
      </c>
      <c r="T59" s="327"/>
      <c r="U59" s="763" t="s">
        <v>22</v>
      </c>
      <c r="V59" s="327" t="s">
        <v>235</v>
      </c>
      <c r="W59" s="327" t="s">
        <v>405</v>
      </c>
      <c r="X59" s="764">
        <v>44459</v>
      </c>
      <c r="Y59" s="777"/>
      <c r="Z59" s="762" t="s">
        <v>4158</v>
      </c>
      <c r="AA59" s="763" t="s">
        <v>4168</v>
      </c>
      <c r="AB59" s="763"/>
      <c r="AC59" s="763"/>
      <c r="AD59" s="763" t="s">
        <v>9817</v>
      </c>
      <c r="AE59" s="763" t="s">
        <v>9818</v>
      </c>
      <c r="AF59" s="763" t="s">
        <v>4283</v>
      </c>
      <c r="AG59" s="327"/>
      <c r="AH59" s="327"/>
      <c r="AI59" s="779">
        <v>44993</v>
      </c>
      <c r="AJ59" s="327" t="s">
        <v>8675</v>
      </c>
      <c r="AK59" s="327"/>
      <c r="AL59" s="327"/>
      <c r="AM59" s="327"/>
      <c r="AN59" s="327"/>
      <c r="AO59" s="327"/>
      <c r="AP59" s="327"/>
      <c r="AQ59" s="327"/>
      <c r="AR59" s="327" t="s">
        <v>2312</v>
      </c>
      <c r="AS59" s="327">
        <v>2023</v>
      </c>
      <c r="AT59" s="765">
        <v>44999</v>
      </c>
      <c r="AU59" s="327" t="s">
        <v>2323</v>
      </c>
      <c r="AV59" s="327" t="s">
        <v>9819</v>
      </c>
      <c r="AW59" s="654"/>
      <c r="AX59" s="426"/>
      <c r="AY59" s="426">
        <f t="shared" si="5"/>
        <v>0</v>
      </c>
      <c r="AZ59" s="426">
        <f t="shared" si="6"/>
        <v>0</v>
      </c>
      <c r="BA59" s="426">
        <f t="shared" si="7"/>
        <v>0</v>
      </c>
      <c r="BB59" s="426">
        <f t="shared" si="8"/>
        <v>0</v>
      </c>
      <c r="BC59" s="761" t="b">
        <f>COUNTIF($W$3:$W249,$W59)&gt;1</f>
        <v>0</v>
      </c>
    </row>
    <row r="60" spans="1:59" ht="15.75" customHeight="1">
      <c r="A60" s="174" t="s">
        <v>10</v>
      </c>
      <c r="B60" s="174" t="s">
        <v>49</v>
      </c>
      <c r="C60" s="174" t="s">
        <v>50</v>
      </c>
      <c r="D60" s="174" t="s">
        <v>9648</v>
      </c>
      <c r="E60" s="174" t="s">
        <v>30</v>
      </c>
      <c r="F60" s="174"/>
      <c r="G60" s="174" t="s">
        <v>52</v>
      </c>
      <c r="H60" s="174"/>
      <c r="I60" s="174" t="s">
        <v>53</v>
      </c>
      <c r="J60" s="174"/>
      <c r="K60" s="174"/>
      <c r="L60" s="174" t="s">
        <v>54</v>
      </c>
      <c r="M60" s="174"/>
      <c r="N60" s="174" t="s">
        <v>15</v>
      </c>
      <c r="O60" s="174" t="s">
        <v>16</v>
      </c>
      <c r="P60" s="174" t="s">
        <v>21</v>
      </c>
      <c r="Q60" s="174" t="s">
        <v>3006</v>
      </c>
      <c r="R60" s="174"/>
      <c r="S60" s="174" t="s">
        <v>55</v>
      </c>
      <c r="T60" s="174"/>
      <c r="U60" s="174" t="s">
        <v>22</v>
      </c>
      <c r="V60" s="174" t="s">
        <v>56</v>
      </c>
      <c r="W60" s="174" t="s">
        <v>57</v>
      </c>
      <c r="X60" s="466">
        <v>42937</v>
      </c>
      <c r="Y60" s="174"/>
      <c r="Z60" s="174" t="s">
        <v>4158</v>
      </c>
      <c r="AA60" s="174" t="s">
        <v>7886</v>
      </c>
      <c r="AB60" s="174" t="s">
        <v>9649</v>
      </c>
      <c r="AC60" s="174" t="s">
        <v>10330</v>
      </c>
      <c r="AD60" s="174" t="s">
        <v>4283</v>
      </c>
      <c r="AE60" s="174" t="s">
        <v>4283</v>
      </c>
      <c r="AF60" s="174" t="s">
        <v>4283</v>
      </c>
      <c r="AG60" s="174"/>
      <c r="AH60" s="174"/>
      <c r="AI60" s="174"/>
      <c r="AJ60" s="174" t="s">
        <v>2297</v>
      </c>
      <c r="AK60" s="174"/>
      <c r="AL60" s="174"/>
      <c r="AM60" s="174"/>
      <c r="AN60" s="174"/>
      <c r="AO60" s="174"/>
      <c r="AP60" s="174"/>
      <c r="AQ60" s="174"/>
      <c r="AR60" s="174" t="s">
        <v>2312</v>
      </c>
      <c r="AS60" s="174">
        <v>2023</v>
      </c>
      <c r="AT60" s="415">
        <v>45005</v>
      </c>
      <c r="AU60" s="174" t="s">
        <v>2323</v>
      </c>
      <c r="AV60" s="174"/>
      <c r="AW60" s="654">
        <v>1</v>
      </c>
      <c r="AX60" s="426"/>
      <c r="AY60" s="426">
        <f t="shared" si="5"/>
        <v>0</v>
      </c>
      <c r="AZ60" s="426">
        <f t="shared" si="6"/>
        <v>0</v>
      </c>
      <c r="BA60" s="426">
        <f t="shared" si="7"/>
        <v>0</v>
      </c>
      <c r="BB60" s="426">
        <f t="shared" si="8"/>
        <v>0</v>
      </c>
      <c r="BC60" s="425" t="b">
        <f>COUNTIF($W$3:$W268,$W60)&gt;1</f>
        <v>0</v>
      </c>
    </row>
    <row r="61" spans="1:59" ht="15.75" customHeight="1">
      <c r="A61" s="174" t="s">
        <v>10</v>
      </c>
      <c r="B61" s="174" t="s">
        <v>49</v>
      </c>
      <c r="C61" s="174" t="s">
        <v>50</v>
      </c>
      <c r="D61" s="174" t="s">
        <v>9648</v>
      </c>
      <c r="E61" s="174" t="s">
        <v>30</v>
      </c>
      <c r="F61" s="174"/>
      <c r="G61" s="174" t="s">
        <v>52</v>
      </c>
      <c r="H61" s="174"/>
      <c r="I61" s="174" t="s">
        <v>53</v>
      </c>
      <c r="J61" s="174"/>
      <c r="K61" s="174"/>
      <c r="L61" s="174" t="s">
        <v>54</v>
      </c>
      <c r="M61" s="174"/>
      <c r="N61" s="174" t="s">
        <v>15</v>
      </c>
      <c r="O61" s="174" t="s">
        <v>16</v>
      </c>
      <c r="P61" s="174" t="s">
        <v>21</v>
      </c>
      <c r="Q61" s="174" t="s">
        <v>3006</v>
      </c>
      <c r="R61" s="174"/>
      <c r="S61" s="174" t="s">
        <v>58</v>
      </c>
      <c r="T61" s="174"/>
      <c r="U61" s="174" t="s">
        <v>22</v>
      </c>
      <c r="V61" s="174" t="s">
        <v>59</v>
      </c>
      <c r="W61" s="174" t="s">
        <v>60</v>
      </c>
      <c r="X61" s="466">
        <v>42937</v>
      </c>
      <c r="Y61" s="174"/>
      <c r="Z61" s="174" t="s">
        <v>4158</v>
      </c>
      <c r="AA61" s="174" t="s">
        <v>7886</v>
      </c>
      <c r="AB61" s="174" t="s">
        <v>9650</v>
      </c>
      <c r="AC61" s="174" t="s">
        <v>10330</v>
      </c>
      <c r="AD61" s="174" t="s">
        <v>4283</v>
      </c>
      <c r="AE61" s="174" t="s">
        <v>4283</v>
      </c>
      <c r="AF61" s="174" t="s">
        <v>4283</v>
      </c>
      <c r="AG61" s="174"/>
      <c r="AH61" s="174"/>
      <c r="AI61" s="174"/>
      <c r="AJ61" s="174" t="s">
        <v>2297</v>
      </c>
      <c r="AK61" s="174"/>
      <c r="AL61" s="174"/>
      <c r="AM61" s="174"/>
      <c r="AN61" s="174"/>
      <c r="AO61" s="174"/>
      <c r="AP61" s="174"/>
      <c r="AQ61" s="174"/>
      <c r="AR61" s="174" t="s">
        <v>2312</v>
      </c>
      <c r="AS61" s="174">
        <v>2023</v>
      </c>
      <c r="AT61" s="415">
        <v>45005</v>
      </c>
      <c r="AU61" s="174" t="s">
        <v>2323</v>
      </c>
      <c r="AV61" s="174"/>
      <c r="AW61" s="654"/>
      <c r="AX61" s="426"/>
      <c r="AY61" s="426">
        <f t="shared" si="5"/>
        <v>0</v>
      </c>
      <c r="AZ61" s="426">
        <f t="shared" si="6"/>
        <v>0</v>
      </c>
      <c r="BA61" s="426">
        <f t="shared" si="7"/>
        <v>0</v>
      </c>
      <c r="BB61" s="426">
        <f t="shared" si="8"/>
        <v>0</v>
      </c>
      <c r="BC61" s="425" t="b">
        <f>COUNTIF($W$3:$W268,$W61)&gt;1</f>
        <v>0</v>
      </c>
    </row>
    <row r="62" spans="1:59" ht="15.75" customHeight="1">
      <c r="A62" s="174" t="s">
        <v>10</v>
      </c>
      <c r="B62" s="174" t="s">
        <v>49</v>
      </c>
      <c r="C62" s="174" t="s">
        <v>50</v>
      </c>
      <c r="D62" s="174" t="s">
        <v>9648</v>
      </c>
      <c r="E62" s="174" t="s">
        <v>30</v>
      </c>
      <c r="F62" s="174"/>
      <c r="G62" s="174" t="s">
        <v>52</v>
      </c>
      <c r="H62" s="174"/>
      <c r="I62" s="174" t="s">
        <v>53</v>
      </c>
      <c r="J62" s="174"/>
      <c r="K62" s="174"/>
      <c r="L62" s="174" t="s">
        <v>54</v>
      </c>
      <c r="M62" s="174"/>
      <c r="N62" s="174" t="s">
        <v>15</v>
      </c>
      <c r="O62" s="174" t="s">
        <v>16</v>
      </c>
      <c r="P62" s="174" t="s">
        <v>21</v>
      </c>
      <c r="Q62" s="174" t="s">
        <v>3006</v>
      </c>
      <c r="R62" s="174"/>
      <c r="S62" s="174" t="s">
        <v>61</v>
      </c>
      <c r="T62" s="174"/>
      <c r="U62" s="174" t="s">
        <v>22</v>
      </c>
      <c r="V62" s="174" t="s">
        <v>56</v>
      </c>
      <c r="W62" s="174" t="s">
        <v>62</v>
      </c>
      <c r="X62" s="466">
        <v>42937</v>
      </c>
      <c r="Y62" s="174"/>
      <c r="Z62" s="174" t="s">
        <v>4158</v>
      </c>
      <c r="AA62" s="174" t="s">
        <v>7886</v>
      </c>
      <c r="AB62" s="174" t="s">
        <v>9651</v>
      </c>
      <c r="AC62" s="174" t="s">
        <v>10330</v>
      </c>
      <c r="AD62" s="174" t="s">
        <v>4283</v>
      </c>
      <c r="AE62" s="174" t="s">
        <v>4283</v>
      </c>
      <c r="AF62" s="174" t="s">
        <v>4283</v>
      </c>
      <c r="AG62" s="174"/>
      <c r="AH62" s="174"/>
      <c r="AI62" s="174"/>
      <c r="AJ62" s="174" t="s">
        <v>2297</v>
      </c>
      <c r="AK62" s="174"/>
      <c r="AL62" s="174"/>
      <c r="AM62" s="174"/>
      <c r="AN62" s="174"/>
      <c r="AO62" s="174"/>
      <c r="AP62" s="174"/>
      <c r="AQ62" s="174"/>
      <c r="AR62" s="174" t="s">
        <v>2312</v>
      </c>
      <c r="AS62" s="174">
        <v>2023</v>
      </c>
      <c r="AT62" s="415">
        <v>45005</v>
      </c>
      <c r="AU62" s="174" t="s">
        <v>2323</v>
      </c>
      <c r="AV62" s="174"/>
      <c r="AW62" s="654"/>
      <c r="AX62" s="426"/>
      <c r="AY62" s="426">
        <f t="shared" si="5"/>
        <v>0</v>
      </c>
      <c r="AZ62" s="426">
        <f t="shared" si="6"/>
        <v>0</v>
      </c>
      <c r="BA62" s="426">
        <f t="shared" si="7"/>
        <v>0</v>
      </c>
      <c r="BB62" s="426">
        <f t="shared" si="8"/>
        <v>0</v>
      </c>
      <c r="BC62" s="425" t="b">
        <f>COUNTIF($W$3:$W268,$W62)&gt;1</f>
        <v>0</v>
      </c>
    </row>
    <row r="63" spans="1:59" ht="15.75" customHeight="1">
      <c r="A63" s="174" t="s">
        <v>10</v>
      </c>
      <c r="B63" s="174" t="s">
        <v>49</v>
      </c>
      <c r="C63" s="174" t="s">
        <v>50</v>
      </c>
      <c r="D63" s="174" t="s">
        <v>9648</v>
      </c>
      <c r="E63" s="174" t="s">
        <v>30</v>
      </c>
      <c r="F63" s="174"/>
      <c r="G63" s="174" t="s">
        <v>1520</v>
      </c>
      <c r="H63" s="174"/>
      <c r="I63" s="174" t="s">
        <v>1521</v>
      </c>
      <c r="J63" s="174"/>
      <c r="K63" s="174"/>
      <c r="L63" s="174" t="s">
        <v>1522</v>
      </c>
      <c r="M63" s="174"/>
      <c r="N63" s="174" t="s">
        <v>15</v>
      </c>
      <c r="O63" s="174" t="s">
        <v>16</v>
      </c>
      <c r="P63" s="174" t="s">
        <v>35</v>
      </c>
      <c r="Q63" s="174" t="s">
        <v>2230</v>
      </c>
      <c r="R63" s="174" t="s">
        <v>8944</v>
      </c>
      <c r="S63" s="174"/>
      <c r="T63" s="174"/>
      <c r="U63" s="174" t="s">
        <v>4164</v>
      </c>
      <c r="V63" s="174" t="s">
        <v>1528</v>
      </c>
      <c r="W63" s="174" t="s">
        <v>1529</v>
      </c>
      <c r="X63" s="466">
        <v>43181</v>
      </c>
      <c r="Y63" s="174"/>
      <c r="Z63" s="174"/>
      <c r="AA63" s="174"/>
      <c r="AB63" s="174"/>
      <c r="AC63" s="174"/>
      <c r="AD63" s="174" t="s">
        <v>7863</v>
      </c>
      <c r="AE63" s="174" t="s">
        <v>9659</v>
      </c>
      <c r="AF63" s="174" t="s">
        <v>4283</v>
      </c>
      <c r="AG63" s="174"/>
      <c r="AH63" s="174"/>
      <c r="AI63" s="418">
        <v>45000</v>
      </c>
      <c r="AJ63" s="174" t="s">
        <v>2291</v>
      </c>
      <c r="AK63" s="174"/>
      <c r="AL63" s="174"/>
      <c r="AM63" s="174"/>
      <c r="AN63" s="174"/>
      <c r="AO63" s="174"/>
      <c r="AP63" s="174"/>
      <c r="AQ63" s="174"/>
      <c r="AR63" s="174" t="s">
        <v>2312</v>
      </c>
      <c r="AS63" s="174">
        <v>2023</v>
      </c>
      <c r="AT63" s="415">
        <v>45005</v>
      </c>
      <c r="AU63" s="174" t="s">
        <v>2323</v>
      </c>
      <c r="AV63" s="174"/>
      <c r="AW63" s="654"/>
      <c r="AX63" s="426"/>
      <c r="AY63" s="426">
        <f t="shared" si="5"/>
        <v>0</v>
      </c>
      <c r="AZ63" s="426">
        <f t="shared" si="6"/>
        <v>0</v>
      </c>
      <c r="BA63" s="426">
        <f t="shared" si="7"/>
        <v>0</v>
      </c>
      <c r="BB63" s="426">
        <f t="shared" si="8"/>
        <v>0</v>
      </c>
      <c r="BC63" s="425" t="b">
        <f>COUNTIF($W$3:$W261,$W63)&gt;1</f>
        <v>0</v>
      </c>
    </row>
    <row r="64" spans="1:59" ht="15.75" customHeight="1">
      <c r="A64" s="174" t="s">
        <v>10</v>
      </c>
      <c r="B64" s="174" t="s">
        <v>49</v>
      </c>
      <c r="C64" s="174" t="s">
        <v>50</v>
      </c>
      <c r="D64" s="174" t="s">
        <v>9648</v>
      </c>
      <c r="E64" s="174" t="s">
        <v>30</v>
      </c>
      <c r="F64" s="174"/>
      <c r="G64" s="174" t="s">
        <v>1520</v>
      </c>
      <c r="H64" s="174"/>
      <c r="I64" s="174" t="s">
        <v>1521</v>
      </c>
      <c r="J64" s="174"/>
      <c r="K64" s="174"/>
      <c r="L64" s="174">
        <v>9157000204</v>
      </c>
      <c r="M64" s="174"/>
      <c r="N64" s="174" t="s">
        <v>15</v>
      </c>
      <c r="O64" s="174" t="s">
        <v>16</v>
      </c>
      <c r="P64" s="174" t="s">
        <v>35</v>
      </c>
      <c r="Q64" s="174" t="s">
        <v>2230</v>
      </c>
      <c r="R64" s="174" t="s">
        <v>8946</v>
      </c>
      <c r="S64" s="174"/>
      <c r="T64" s="174"/>
      <c r="U64" s="174" t="s">
        <v>4164</v>
      </c>
      <c r="V64" s="174" t="s">
        <v>1528</v>
      </c>
      <c r="W64" s="174" t="s">
        <v>1532</v>
      </c>
      <c r="X64" s="466">
        <v>43805</v>
      </c>
      <c r="Y64" s="174"/>
      <c r="Z64" s="174"/>
      <c r="AA64" s="174"/>
      <c r="AB64" s="174"/>
      <c r="AC64" s="174"/>
      <c r="AD64" s="174" t="s">
        <v>9661</v>
      </c>
      <c r="AE64" s="174" t="s">
        <v>9662</v>
      </c>
      <c r="AF64" s="174" t="s">
        <v>4283</v>
      </c>
      <c r="AG64" s="174"/>
      <c r="AH64" s="174"/>
      <c r="AI64" s="418">
        <v>45000</v>
      </c>
      <c r="AJ64" s="174" t="s">
        <v>2291</v>
      </c>
      <c r="AK64" s="174"/>
      <c r="AL64" s="174"/>
      <c r="AM64" s="174"/>
      <c r="AN64" s="174"/>
      <c r="AO64" s="174"/>
      <c r="AP64" s="174"/>
      <c r="AQ64" s="174"/>
      <c r="AR64" s="174" t="s">
        <v>2312</v>
      </c>
      <c r="AS64" s="174">
        <v>2023</v>
      </c>
      <c r="AT64" s="415">
        <v>45005</v>
      </c>
      <c r="AU64" s="174" t="s">
        <v>2323</v>
      </c>
      <c r="AV64" s="174"/>
      <c r="AW64" s="654"/>
      <c r="AX64" s="426"/>
      <c r="AY64" s="426">
        <f t="shared" si="5"/>
        <v>0</v>
      </c>
      <c r="AZ64" s="426">
        <f t="shared" si="6"/>
        <v>0</v>
      </c>
      <c r="BA64" s="426">
        <f t="shared" si="7"/>
        <v>0</v>
      </c>
      <c r="BB64" s="426">
        <f t="shared" si="8"/>
        <v>0</v>
      </c>
      <c r="BC64" s="425" t="b">
        <f>COUNTIF($W$3:$W260,$W64)&gt;1</f>
        <v>0</v>
      </c>
    </row>
    <row r="65" spans="1:59" ht="15.75" customHeight="1">
      <c r="A65" s="174" t="s">
        <v>10</v>
      </c>
      <c r="B65" s="174" t="s">
        <v>49</v>
      </c>
      <c r="C65" s="174" t="s">
        <v>50</v>
      </c>
      <c r="D65" s="174" t="s">
        <v>1415</v>
      </c>
      <c r="E65" s="174" t="s">
        <v>50</v>
      </c>
      <c r="F65" s="174"/>
      <c r="G65" s="174" t="s">
        <v>1475</v>
      </c>
      <c r="H65" s="174"/>
      <c r="I65" s="174" t="s">
        <v>1476</v>
      </c>
      <c r="J65" s="174"/>
      <c r="K65" s="174"/>
      <c r="L65" s="174" t="s">
        <v>1477</v>
      </c>
      <c r="M65" s="174"/>
      <c r="N65" s="174" t="s">
        <v>15</v>
      </c>
      <c r="O65" s="174" t="s">
        <v>525</v>
      </c>
      <c r="P65" s="174" t="s">
        <v>35</v>
      </c>
      <c r="Q65" s="174" t="s">
        <v>84</v>
      </c>
      <c r="R65" s="174" t="s">
        <v>93</v>
      </c>
      <c r="S65" s="174"/>
      <c r="T65" s="174"/>
      <c r="U65" s="174" t="s">
        <v>4213</v>
      </c>
      <c r="V65" s="174" t="s">
        <v>94</v>
      </c>
      <c r="W65" s="174" t="s">
        <v>1478</v>
      </c>
      <c r="X65" s="466">
        <v>42327</v>
      </c>
      <c r="Y65" s="174"/>
      <c r="Z65" s="174"/>
      <c r="AA65" s="174"/>
      <c r="AB65" s="174"/>
      <c r="AC65" s="174" t="s">
        <v>10330</v>
      </c>
      <c r="AD65" s="174" t="s">
        <v>5400</v>
      </c>
      <c r="AE65" s="658">
        <v>121207000000000</v>
      </c>
      <c r="AF65" s="174" t="s">
        <v>4283</v>
      </c>
      <c r="AG65" s="174"/>
      <c r="AH65" s="174"/>
      <c r="AI65" s="174"/>
      <c r="AJ65" s="174" t="s">
        <v>2297</v>
      </c>
      <c r="AK65" s="174"/>
      <c r="AL65" s="174"/>
      <c r="AM65" s="174"/>
      <c r="AN65" s="174"/>
      <c r="AO65" s="174"/>
      <c r="AP65" s="174"/>
      <c r="AQ65" s="174"/>
      <c r="AR65" s="174" t="s">
        <v>2312</v>
      </c>
      <c r="AS65" s="174">
        <v>2023</v>
      </c>
      <c r="AT65" s="415">
        <v>45005</v>
      </c>
      <c r="AU65" s="174" t="s">
        <v>2323</v>
      </c>
      <c r="AV65" s="174"/>
      <c r="AW65" s="654">
        <v>1</v>
      </c>
      <c r="AX65" s="426"/>
      <c r="AY65" s="426">
        <f t="shared" si="5"/>
        <v>0</v>
      </c>
      <c r="AZ65" s="426">
        <f t="shared" si="6"/>
        <v>0</v>
      </c>
      <c r="BA65" s="426">
        <f t="shared" si="7"/>
        <v>0</v>
      </c>
      <c r="BB65" s="426">
        <f t="shared" si="8"/>
        <v>0</v>
      </c>
      <c r="BC65" s="425" t="b">
        <f>COUNTIF($W$3:$W211,$W65)&gt;1</f>
        <v>0</v>
      </c>
    </row>
    <row r="66" spans="1:59" ht="15.75" customHeight="1">
      <c r="A66" s="174" t="s">
        <v>10</v>
      </c>
      <c r="B66" s="174" t="s">
        <v>49</v>
      </c>
      <c r="C66" s="174" t="s">
        <v>50</v>
      </c>
      <c r="D66" s="174" t="s">
        <v>1415</v>
      </c>
      <c r="E66" s="174" t="s">
        <v>50</v>
      </c>
      <c r="F66" s="174"/>
      <c r="G66" s="174" t="s">
        <v>1475</v>
      </c>
      <c r="H66" s="174"/>
      <c r="I66" s="174" t="s">
        <v>1476</v>
      </c>
      <c r="J66" s="174"/>
      <c r="K66" s="174"/>
      <c r="L66" s="174" t="s">
        <v>1477</v>
      </c>
      <c r="M66" s="174"/>
      <c r="N66" s="174" t="s">
        <v>15</v>
      </c>
      <c r="O66" s="174" t="s">
        <v>525</v>
      </c>
      <c r="P66" s="174" t="s">
        <v>35</v>
      </c>
      <c r="Q66" s="174" t="s">
        <v>84</v>
      </c>
      <c r="R66" s="174" t="s">
        <v>85</v>
      </c>
      <c r="S66" s="174"/>
      <c r="T66" s="174"/>
      <c r="U66" s="174" t="s">
        <v>4164</v>
      </c>
      <c r="V66" s="174" t="s">
        <v>94</v>
      </c>
      <c r="W66" s="174" t="s">
        <v>1479</v>
      </c>
      <c r="X66" s="466">
        <v>42327</v>
      </c>
      <c r="Y66" s="174"/>
      <c r="Z66" s="174"/>
      <c r="AA66" s="174"/>
      <c r="AB66" s="174"/>
      <c r="AC66" s="174" t="s">
        <v>10330</v>
      </c>
      <c r="AD66" s="174" t="s">
        <v>5400</v>
      </c>
      <c r="AE66" s="658">
        <v>121207000000000</v>
      </c>
      <c r="AF66" s="174" t="s">
        <v>4283</v>
      </c>
      <c r="AG66" s="174"/>
      <c r="AH66" s="174"/>
      <c r="AI66" s="174"/>
      <c r="AJ66" s="174" t="s">
        <v>2297</v>
      </c>
      <c r="AK66" s="174"/>
      <c r="AL66" s="174"/>
      <c r="AM66" s="174"/>
      <c r="AN66" s="174"/>
      <c r="AO66" s="174"/>
      <c r="AP66" s="174"/>
      <c r="AQ66" s="174"/>
      <c r="AR66" s="174" t="s">
        <v>2312</v>
      </c>
      <c r="AS66" s="174">
        <v>2023</v>
      </c>
      <c r="AT66" s="415">
        <v>45005</v>
      </c>
      <c r="AU66" s="174" t="s">
        <v>2323</v>
      </c>
      <c r="AV66" s="174"/>
      <c r="AW66" s="654"/>
      <c r="AX66" s="426"/>
      <c r="AY66" s="426">
        <f t="shared" si="5"/>
        <v>0</v>
      </c>
      <c r="AZ66" s="426">
        <f t="shared" si="6"/>
        <v>0</v>
      </c>
      <c r="BA66" s="426">
        <f t="shared" si="7"/>
        <v>0</v>
      </c>
      <c r="BB66" s="426">
        <f t="shared" si="8"/>
        <v>0</v>
      </c>
      <c r="BC66" s="425" t="b">
        <f>COUNTIF($W$3:$W211,$W66)&gt;1</f>
        <v>0</v>
      </c>
    </row>
    <row r="67" spans="1:59" ht="15.75" customHeight="1">
      <c r="A67" s="1001" t="s">
        <v>10278</v>
      </c>
      <c r="G67" s="1002">
        <f>COUNTA(G55:G66)</f>
        <v>12</v>
      </c>
    </row>
    <row r="68" spans="1:59" ht="15.75" customHeight="1">
      <c r="A68" s="63" t="s">
        <v>10</v>
      </c>
      <c r="B68" s="63" t="s">
        <v>27</v>
      </c>
      <c r="C68" s="63" t="s">
        <v>28</v>
      </c>
      <c r="D68" s="63" t="s">
        <v>10288</v>
      </c>
      <c r="E68" s="63" t="s">
        <v>30</v>
      </c>
      <c r="F68" s="63"/>
      <c r="G68" s="63" t="s">
        <v>31</v>
      </c>
      <c r="H68" s="63"/>
      <c r="I68" s="63" t="s">
        <v>3703</v>
      </c>
      <c r="J68" s="63"/>
      <c r="K68" s="63"/>
      <c r="L68" s="63" t="s">
        <v>4174</v>
      </c>
      <c r="M68" s="63"/>
      <c r="N68" s="63" t="s">
        <v>15</v>
      </c>
      <c r="O68" s="63" t="s">
        <v>16</v>
      </c>
      <c r="P68" s="63" t="s">
        <v>35</v>
      </c>
      <c r="Q68" s="63" t="s">
        <v>8666</v>
      </c>
      <c r="R68" s="63" t="s">
        <v>45</v>
      </c>
      <c r="S68" s="63"/>
      <c r="T68" s="63"/>
      <c r="U68" s="63" t="s">
        <v>4164</v>
      </c>
      <c r="V68" s="63" t="s">
        <v>34</v>
      </c>
      <c r="W68" s="63" t="s">
        <v>46</v>
      </c>
      <c r="X68" s="429">
        <v>43768</v>
      </c>
      <c r="Y68" s="63"/>
      <c r="Z68" s="63" t="s">
        <v>4646</v>
      </c>
      <c r="AA68" s="63" t="s">
        <v>4168</v>
      </c>
      <c r="AB68" s="63" t="s">
        <v>8686</v>
      </c>
      <c r="AC68" s="63"/>
      <c r="AD68" s="63" t="s">
        <v>8687</v>
      </c>
      <c r="AE68" s="63" t="s">
        <v>8688</v>
      </c>
      <c r="AF68" s="63" t="s">
        <v>8689</v>
      </c>
      <c r="AG68" s="174"/>
      <c r="AH68" s="174"/>
      <c r="AI68" s="418">
        <v>45007</v>
      </c>
      <c r="AJ68" s="174" t="s">
        <v>8675</v>
      </c>
      <c r="AK68" s="174"/>
      <c r="AL68" s="174"/>
      <c r="AM68" s="174"/>
      <c r="AN68" s="174"/>
      <c r="AO68" s="174"/>
      <c r="AP68" s="174"/>
      <c r="AQ68" s="174"/>
      <c r="AR68" s="174" t="s">
        <v>2315</v>
      </c>
      <c r="AS68" s="174">
        <v>2023</v>
      </c>
      <c r="AT68" s="415">
        <v>45030</v>
      </c>
      <c r="AU68" s="174" t="s">
        <v>2323</v>
      </c>
      <c r="AV68" s="437" t="s">
        <v>8690</v>
      </c>
      <c r="AW68" s="425"/>
      <c r="AX68" s="426"/>
      <c r="AY68" s="426">
        <f t="shared" ref="AY68:AY79" si="9">COUNTIF(AU68,"new tvi &amp; program")</f>
        <v>0</v>
      </c>
      <c r="AZ68" s="426">
        <f t="shared" ref="AZ68:AZ79" si="10">COUNTIF(AU68,"additional program")</f>
        <v>0</v>
      </c>
      <c r="BA68" s="426">
        <f t="shared" ref="BA68:BA79" si="11">COUNTIF(AU68,"migration")</f>
        <v>0</v>
      </c>
      <c r="BB68" s="426">
        <f t="shared" ref="BB68:BB79" si="12">SUM(AY68:BA68)</f>
        <v>0</v>
      </c>
      <c r="BC68" s="425" t="b">
        <f>COUNTIF($W$3:$W278,$W68)&gt;1</f>
        <v>0</v>
      </c>
      <c r="BD68" s="425"/>
      <c r="BE68" s="425"/>
      <c r="BF68" s="425"/>
      <c r="BG68" s="425"/>
    </row>
    <row r="69" spans="1:59" ht="15.75" customHeight="1">
      <c r="A69" s="63" t="s">
        <v>10</v>
      </c>
      <c r="B69" s="63" t="s">
        <v>27</v>
      </c>
      <c r="C69" s="63" t="s">
        <v>28</v>
      </c>
      <c r="D69" s="63" t="s">
        <v>10288</v>
      </c>
      <c r="E69" s="63" t="s">
        <v>30</v>
      </c>
      <c r="F69" s="63"/>
      <c r="G69" s="63" t="s">
        <v>31</v>
      </c>
      <c r="H69" s="63"/>
      <c r="I69" s="63" t="s">
        <v>3703</v>
      </c>
      <c r="J69" s="63"/>
      <c r="K69" s="63"/>
      <c r="L69" s="63" t="s">
        <v>4174</v>
      </c>
      <c r="M69" s="63"/>
      <c r="N69" s="63" t="s">
        <v>15</v>
      </c>
      <c r="O69" s="63" t="s">
        <v>16</v>
      </c>
      <c r="P69" s="63" t="s">
        <v>35</v>
      </c>
      <c r="Q69" s="63" t="s">
        <v>8666</v>
      </c>
      <c r="R69" s="63" t="s">
        <v>43</v>
      </c>
      <c r="S69" s="63"/>
      <c r="T69" s="63"/>
      <c r="U69" s="63" t="s">
        <v>4164</v>
      </c>
      <c r="V69" s="63" t="s">
        <v>40</v>
      </c>
      <c r="W69" s="63" t="s">
        <v>44</v>
      </c>
      <c r="X69" s="429">
        <v>43768</v>
      </c>
      <c r="Y69" s="63"/>
      <c r="Z69" s="63" t="s">
        <v>4646</v>
      </c>
      <c r="AA69" s="63" t="s">
        <v>4168</v>
      </c>
      <c r="AB69" s="63" t="s">
        <v>8691</v>
      </c>
      <c r="AC69" s="63"/>
      <c r="AD69" s="63" t="s">
        <v>8692</v>
      </c>
      <c r="AE69" s="63" t="s">
        <v>8693</v>
      </c>
      <c r="AF69" s="63" t="s">
        <v>8694</v>
      </c>
      <c r="AG69" s="174"/>
      <c r="AH69" s="174"/>
      <c r="AI69" s="418">
        <v>45007</v>
      </c>
      <c r="AJ69" s="174" t="s">
        <v>8675</v>
      </c>
      <c r="AK69" s="174"/>
      <c r="AL69" s="174"/>
      <c r="AM69" s="174"/>
      <c r="AN69" s="174"/>
      <c r="AO69" s="174"/>
      <c r="AP69" s="174"/>
      <c r="AQ69" s="174"/>
      <c r="AR69" s="174" t="s">
        <v>2315</v>
      </c>
      <c r="AS69" s="174">
        <v>2023</v>
      </c>
      <c r="AT69" s="415">
        <v>45030</v>
      </c>
      <c r="AU69" s="174" t="s">
        <v>2323</v>
      </c>
      <c r="AV69" s="437" t="s">
        <v>8690</v>
      </c>
      <c r="AW69" s="425"/>
      <c r="AX69" s="426"/>
      <c r="AY69" s="426">
        <f t="shared" si="9"/>
        <v>0</v>
      </c>
      <c r="AZ69" s="426">
        <f t="shared" si="10"/>
        <v>0</v>
      </c>
      <c r="BA69" s="426">
        <f t="shared" si="11"/>
        <v>0</v>
      </c>
      <c r="BB69" s="426">
        <f t="shared" si="12"/>
        <v>0</v>
      </c>
      <c r="BC69" s="425" t="b">
        <f>COUNTIF($W$3:$W278,$W69)&gt;1</f>
        <v>0</v>
      </c>
      <c r="BD69" s="425"/>
      <c r="BE69" s="425"/>
      <c r="BF69" s="425"/>
      <c r="BG69" s="425"/>
    </row>
    <row r="70" spans="1:59" ht="15.75" customHeight="1">
      <c r="A70" s="63" t="s">
        <v>10</v>
      </c>
      <c r="B70" s="63" t="s">
        <v>27</v>
      </c>
      <c r="C70" s="63" t="s">
        <v>28</v>
      </c>
      <c r="D70" s="63" t="s">
        <v>10288</v>
      </c>
      <c r="E70" s="63" t="s">
        <v>30</v>
      </c>
      <c r="F70" s="63"/>
      <c r="G70" s="63" t="s">
        <v>96</v>
      </c>
      <c r="H70" s="63"/>
      <c r="I70" s="63" t="s">
        <v>97</v>
      </c>
      <c r="J70" s="63"/>
      <c r="K70" s="63"/>
      <c r="L70" s="63" t="s">
        <v>98</v>
      </c>
      <c r="M70" s="63"/>
      <c r="N70" s="63" t="s">
        <v>15</v>
      </c>
      <c r="O70" s="63" t="s">
        <v>16</v>
      </c>
      <c r="P70" s="63" t="s">
        <v>35</v>
      </c>
      <c r="Q70" s="63" t="s">
        <v>8666</v>
      </c>
      <c r="R70" s="63" t="s">
        <v>45</v>
      </c>
      <c r="S70" s="63"/>
      <c r="T70" s="63"/>
      <c r="U70" s="63" t="s">
        <v>4164</v>
      </c>
      <c r="V70" s="63" t="s">
        <v>34</v>
      </c>
      <c r="W70" s="63" t="s">
        <v>101</v>
      </c>
      <c r="X70" s="429">
        <v>43768</v>
      </c>
      <c r="Y70" s="63"/>
      <c r="Z70" s="63"/>
      <c r="AA70" s="63" t="s">
        <v>4168</v>
      </c>
      <c r="AB70" s="63" t="s">
        <v>8709</v>
      </c>
      <c r="AC70" s="63"/>
      <c r="AD70" s="63" t="s">
        <v>8710</v>
      </c>
      <c r="AE70" s="63">
        <v>211807121200063</v>
      </c>
      <c r="AF70" s="435">
        <v>46039</v>
      </c>
      <c r="AG70" s="174"/>
      <c r="AH70" s="174"/>
      <c r="AI70" s="418">
        <v>45007</v>
      </c>
      <c r="AJ70" s="174" t="s">
        <v>8675</v>
      </c>
      <c r="AK70" s="174"/>
      <c r="AL70" s="174"/>
      <c r="AM70" s="174"/>
      <c r="AN70" s="174"/>
      <c r="AO70" s="174"/>
      <c r="AP70" s="174"/>
      <c r="AQ70" s="174"/>
      <c r="AR70" s="174" t="s">
        <v>2315</v>
      </c>
      <c r="AS70" s="174">
        <v>2023</v>
      </c>
      <c r="AT70" s="415">
        <v>45029</v>
      </c>
      <c r="AU70" s="174" t="s">
        <v>2323</v>
      </c>
      <c r="AV70" s="437" t="s">
        <v>8711</v>
      </c>
      <c r="AW70" s="425"/>
      <c r="AX70" s="426"/>
      <c r="AY70" s="426">
        <f t="shared" si="9"/>
        <v>0</v>
      </c>
      <c r="AZ70" s="426">
        <f t="shared" si="10"/>
        <v>0</v>
      </c>
      <c r="BA70" s="426">
        <f t="shared" si="11"/>
        <v>0</v>
      </c>
      <c r="BB70" s="426">
        <f t="shared" si="12"/>
        <v>0</v>
      </c>
      <c r="BC70" s="425" t="b">
        <f>COUNTIF($W$3:$W265,$W70)&gt;1</f>
        <v>0</v>
      </c>
      <c r="BD70" s="425"/>
      <c r="BE70" s="425"/>
      <c r="BF70" s="425"/>
      <c r="BG70" s="425"/>
    </row>
    <row r="71" spans="1:59" ht="15.75" customHeight="1">
      <c r="A71" s="63" t="s">
        <v>10</v>
      </c>
      <c r="B71" s="63" t="s">
        <v>27</v>
      </c>
      <c r="C71" s="63" t="s">
        <v>28</v>
      </c>
      <c r="D71" s="63" t="s">
        <v>10288</v>
      </c>
      <c r="E71" s="63" t="s">
        <v>30</v>
      </c>
      <c r="F71" s="63"/>
      <c r="G71" s="63" t="s">
        <v>163</v>
      </c>
      <c r="H71" s="63"/>
      <c r="I71" s="63" t="s">
        <v>3706</v>
      </c>
      <c r="J71" s="63"/>
      <c r="K71" s="63"/>
      <c r="L71" s="63" t="s">
        <v>4481</v>
      </c>
      <c r="M71" s="63"/>
      <c r="N71" s="63" t="s">
        <v>15</v>
      </c>
      <c r="O71" s="63" t="s">
        <v>16</v>
      </c>
      <c r="P71" s="63" t="s">
        <v>35</v>
      </c>
      <c r="Q71" s="63" t="s">
        <v>84</v>
      </c>
      <c r="R71" s="63" t="s">
        <v>167</v>
      </c>
      <c r="S71" s="63"/>
      <c r="T71" s="63"/>
      <c r="U71" s="63" t="s">
        <v>4164</v>
      </c>
      <c r="V71" s="63" t="s">
        <v>94</v>
      </c>
      <c r="W71" s="63" t="s">
        <v>168</v>
      </c>
      <c r="X71" s="429">
        <v>43753</v>
      </c>
      <c r="Y71" s="63"/>
      <c r="Z71" s="63" t="s">
        <v>4646</v>
      </c>
      <c r="AA71" s="63" t="s">
        <v>4168</v>
      </c>
      <c r="AB71" s="63" t="s">
        <v>8796</v>
      </c>
      <c r="AC71" s="63"/>
      <c r="AD71" s="63" t="s">
        <v>8797</v>
      </c>
      <c r="AE71" s="63" t="s">
        <v>8798</v>
      </c>
      <c r="AF71" s="63" t="s">
        <v>8799</v>
      </c>
      <c r="AG71" s="174"/>
      <c r="AH71" s="174"/>
      <c r="AI71" s="418">
        <v>45007</v>
      </c>
      <c r="AJ71" s="174" t="s">
        <v>8675</v>
      </c>
      <c r="AK71" s="174"/>
      <c r="AL71" s="174"/>
      <c r="AM71" s="174"/>
      <c r="AN71" s="174"/>
      <c r="AO71" s="174"/>
      <c r="AP71" s="174"/>
      <c r="AQ71" s="174"/>
      <c r="AR71" s="174" t="s">
        <v>2315</v>
      </c>
      <c r="AS71" s="174">
        <v>2023</v>
      </c>
      <c r="AT71" s="415">
        <v>45029</v>
      </c>
      <c r="AU71" s="174" t="s">
        <v>2323</v>
      </c>
      <c r="AV71" s="437" t="s">
        <v>8711</v>
      </c>
      <c r="AW71" s="425"/>
      <c r="AX71" s="426"/>
      <c r="AY71" s="426">
        <f t="shared" si="9"/>
        <v>0</v>
      </c>
      <c r="AZ71" s="426">
        <f t="shared" si="10"/>
        <v>0</v>
      </c>
      <c r="BA71" s="426">
        <f t="shared" si="11"/>
        <v>0</v>
      </c>
      <c r="BB71" s="426">
        <f t="shared" si="12"/>
        <v>0</v>
      </c>
      <c r="BC71" s="425" t="b">
        <f>COUNTIF($W$3:$W183,$W71)&gt;1</f>
        <v>0</v>
      </c>
      <c r="BD71" s="425"/>
      <c r="BE71" s="425"/>
      <c r="BF71" s="425"/>
      <c r="BG71" s="425"/>
    </row>
    <row r="72" spans="1:59" ht="15.75" customHeight="1">
      <c r="A72" s="63" t="s">
        <v>10</v>
      </c>
      <c r="B72" s="63" t="s">
        <v>27</v>
      </c>
      <c r="C72" s="63" t="s">
        <v>28</v>
      </c>
      <c r="D72" s="63" t="s">
        <v>10288</v>
      </c>
      <c r="E72" s="63" t="s">
        <v>30</v>
      </c>
      <c r="F72" s="63"/>
      <c r="G72" s="63" t="s">
        <v>163</v>
      </c>
      <c r="H72" s="63"/>
      <c r="I72" s="63" t="s">
        <v>3706</v>
      </c>
      <c r="J72" s="63"/>
      <c r="K72" s="63"/>
      <c r="L72" s="63" t="s">
        <v>4481</v>
      </c>
      <c r="M72" s="63"/>
      <c r="N72" s="63" t="s">
        <v>15</v>
      </c>
      <c r="O72" s="63" t="s">
        <v>16</v>
      </c>
      <c r="P72" s="63" t="s">
        <v>35</v>
      </c>
      <c r="Q72" s="63" t="s">
        <v>84</v>
      </c>
      <c r="R72" s="63" t="s">
        <v>170</v>
      </c>
      <c r="S72" s="63"/>
      <c r="T72" s="63"/>
      <c r="U72" s="63" t="s">
        <v>4213</v>
      </c>
      <c r="V72" s="63" t="s">
        <v>94</v>
      </c>
      <c r="W72" s="63" t="s">
        <v>171</v>
      </c>
      <c r="X72" s="429">
        <v>43745</v>
      </c>
      <c r="Y72" s="63"/>
      <c r="Z72" s="63" t="s">
        <v>4646</v>
      </c>
      <c r="AA72" s="63" t="s">
        <v>4168</v>
      </c>
      <c r="AB72" s="63" t="s">
        <v>8800</v>
      </c>
      <c r="AC72" s="63"/>
      <c r="AD72" s="63" t="s">
        <v>8797</v>
      </c>
      <c r="AE72" s="63" t="s">
        <v>8801</v>
      </c>
      <c r="AF72" s="63" t="s">
        <v>8799</v>
      </c>
      <c r="AG72" s="174"/>
      <c r="AH72" s="174"/>
      <c r="AI72" s="418">
        <v>45007</v>
      </c>
      <c r="AJ72" s="174" t="s">
        <v>8675</v>
      </c>
      <c r="AK72" s="174"/>
      <c r="AL72" s="174"/>
      <c r="AM72" s="174"/>
      <c r="AN72" s="174"/>
      <c r="AO72" s="174"/>
      <c r="AP72" s="174"/>
      <c r="AQ72" s="174"/>
      <c r="AR72" s="174" t="s">
        <v>2315</v>
      </c>
      <c r="AS72" s="174">
        <v>2023</v>
      </c>
      <c r="AT72" s="415">
        <v>45029</v>
      </c>
      <c r="AU72" s="174" t="s">
        <v>2323</v>
      </c>
      <c r="AV72" s="437" t="s">
        <v>8711</v>
      </c>
      <c r="AW72" s="425"/>
      <c r="AX72" s="426"/>
      <c r="AY72" s="426">
        <f t="shared" si="9"/>
        <v>0</v>
      </c>
      <c r="AZ72" s="426">
        <f t="shared" si="10"/>
        <v>0</v>
      </c>
      <c r="BA72" s="426">
        <f t="shared" si="11"/>
        <v>0</v>
      </c>
      <c r="BB72" s="426">
        <f t="shared" si="12"/>
        <v>0</v>
      </c>
      <c r="BC72" s="425" t="b">
        <f>COUNTIF($W$3:$W183,$W72)&gt;1</f>
        <v>0</v>
      </c>
      <c r="BD72" s="425"/>
      <c r="BE72" s="425"/>
      <c r="BF72" s="425"/>
      <c r="BG72" s="425"/>
    </row>
    <row r="73" spans="1:59" ht="15.75" customHeight="1">
      <c r="A73" s="63" t="s">
        <v>10</v>
      </c>
      <c r="B73" s="63" t="s">
        <v>27</v>
      </c>
      <c r="C73" s="63" t="s">
        <v>28</v>
      </c>
      <c r="D73" s="63" t="s">
        <v>10288</v>
      </c>
      <c r="E73" s="63" t="s">
        <v>30</v>
      </c>
      <c r="F73" s="63"/>
      <c r="G73" s="63" t="s">
        <v>163</v>
      </c>
      <c r="H73" s="63"/>
      <c r="I73" s="63" t="s">
        <v>3706</v>
      </c>
      <c r="J73" s="63"/>
      <c r="K73" s="63"/>
      <c r="L73" s="63" t="s">
        <v>4481</v>
      </c>
      <c r="M73" s="63"/>
      <c r="N73" s="63" t="s">
        <v>15</v>
      </c>
      <c r="O73" s="63" t="s">
        <v>16</v>
      </c>
      <c r="P73" s="63" t="s">
        <v>35</v>
      </c>
      <c r="Q73" s="63" t="s">
        <v>104</v>
      </c>
      <c r="R73" s="63" t="s">
        <v>173</v>
      </c>
      <c r="S73" s="63"/>
      <c r="T73" s="63"/>
      <c r="U73" s="63" t="s">
        <v>4164</v>
      </c>
      <c r="V73" s="63" t="s">
        <v>106</v>
      </c>
      <c r="W73" s="63" t="s">
        <v>174</v>
      </c>
      <c r="X73" s="429">
        <v>43745</v>
      </c>
      <c r="Y73" s="63"/>
      <c r="Z73" s="63"/>
      <c r="AA73" s="63" t="s">
        <v>4159</v>
      </c>
      <c r="AB73" s="63"/>
      <c r="AC73" s="63"/>
      <c r="AD73" s="63" t="s">
        <v>4482</v>
      </c>
      <c r="AE73" s="63" t="s">
        <v>8802</v>
      </c>
      <c r="AF73" s="63" t="s">
        <v>8803</v>
      </c>
      <c r="AG73" s="174"/>
      <c r="AH73" s="174"/>
      <c r="AI73" s="418">
        <v>45007</v>
      </c>
      <c r="AJ73" s="174" t="s">
        <v>8675</v>
      </c>
      <c r="AK73" s="174"/>
      <c r="AL73" s="174"/>
      <c r="AM73" s="174"/>
      <c r="AN73" s="174"/>
      <c r="AO73" s="174"/>
      <c r="AP73" s="174"/>
      <c r="AQ73" s="174"/>
      <c r="AR73" s="174" t="s">
        <v>2315</v>
      </c>
      <c r="AS73" s="174">
        <v>2023</v>
      </c>
      <c r="AT73" s="415">
        <v>45029</v>
      </c>
      <c r="AU73" s="174" t="s">
        <v>2323</v>
      </c>
      <c r="AV73" s="437" t="s">
        <v>8711</v>
      </c>
      <c r="AW73" s="425"/>
      <c r="AX73" s="426"/>
      <c r="AY73" s="426">
        <f t="shared" si="9"/>
        <v>0</v>
      </c>
      <c r="AZ73" s="426">
        <f t="shared" si="10"/>
        <v>0</v>
      </c>
      <c r="BA73" s="426">
        <f t="shared" si="11"/>
        <v>0</v>
      </c>
      <c r="BB73" s="426">
        <f t="shared" si="12"/>
        <v>0</v>
      </c>
      <c r="BC73" s="425" t="b">
        <f>COUNTIF($W$3:$W183,$W73)&gt;1</f>
        <v>0</v>
      </c>
      <c r="BD73" s="425"/>
      <c r="BE73" s="425"/>
      <c r="BF73" s="425"/>
      <c r="BG73" s="425"/>
    </row>
    <row r="74" spans="1:59" ht="15.75" customHeight="1">
      <c r="A74" s="174" t="s">
        <v>10</v>
      </c>
      <c r="B74" s="63" t="s">
        <v>11</v>
      </c>
      <c r="C74" s="63" t="s">
        <v>176</v>
      </c>
      <c r="D74" s="63" t="s">
        <v>9075</v>
      </c>
      <c r="E74" s="63" t="s">
        <v>28</v>
      </c>
      <c r="F74" s="63"/>
      <c r="G74" s="63" t="s">
        <v>1656</v>
      </c>
      <c r="H74" s="63"/>
      <c r="I74" s="63" t="s">
        <v>1657</v>
      </c>
      <c r="J74" s="63"/>
      <c r="K74" s="63"/>
      <c r="L74" s="63" t="s">
        <v>1658</v>
      </c>
      <c r="M74" s="63"/>
      <c r="N74" s="63" t="s">
        <v>15</v>
      </c>
      <c r="O74" s="63" t="s">
        <v>16</v>
      </c>
      <c r="P74" s="63" t="s">
        <v>35</v>
      </c>
      <c r="Q74" s="63" t="s">
        <v>8666</v>
      </c>
      <c r="R74" s="63" t="s">
        <v>47</v>
      </c>
      <c r="S74" s="63"/>
      <c r="T74" s="63"/>
      <c r="U74" s="63" t="s">
        <v>4164</v>
      </c>
      <c r="V74" s="63" t="s">
        <v>1659</v>
      </c>
      <c r="W74" s="174" t="s">
        <v>1660</v>
      </c>
      <c r="X74" s="429">
        <v>43167</v>
      </c>
      <c r="Y74" s="63"/>
      <c r="Z74" s="63" t="s">
        <v>4158</v>
      </c>
      <c r="AA74" s="63" t="s">
        <v>4159</v>
      </c>
      <c r="AB74" s="63"/>
      <c r="AC74" s="63"/>
      <c r="AD74" s="63" t="s">
        <v>9076</v>
      </c>
      <c r="AE74" s="63" t="s">
        <v>9077</v>
      </c>
      <c r="AF74" s="429">
        <v>44255</v>
      </c>
      <c r="AG74" s="174"/>
      <c r="AH74" s="174"/>
      <c r="AI74" s="418">
        <v>45017</v>
      </c>
      <c r="AJ74" s="174" t="s">
        <v>129</v>
      </c>
      <c r="AK74" s="174"/>
      <c r="AL74" s="174"/>
      <c r="AM74" s="174"/>
      <c r="AN74" s="174"/>
      <c r="AO74" s="174"/>
      <c r="AP74" s="174"/>
      <c r="AQ74" s="174"/>
      <c r="AR74" s="174" t="s">
        <v>2315</v>
      </c>
      <c r="AS74" s="174">
        <v>2023</v>
      </c>
      <c r="AT74" s="415"/>
      <c r="AU74" s="174" t="s">
        <v>2323</v>
      </c>
      <c r="AV74" s="437" t="s">
        <v>9078</v>
      </c>
      <c r="AW74" s="530">
        <v>1</v>
      </c>
      <c r="AX74" s="426"/>
      <c r="AY74" s="426">
        <f t="shared" si="9"/>
        <v>0</v>
      </c>
      <c r="AZ74" s="426">
        <f t="shared" si="10"/>
        <v>0</v>
      </c>
      <c r="BA74" s="426">
        <f t="shared" si="11"/>
        <v>0</v>
      </c>
      <c r="BB74" s="426">
        <f t="shared" si="12"/>
        <v>0</v>
      </c>
      <c r="BC74" s="425" t="b">
        <f t="shared" ref="BC74:BC79" si="13">COUNTIF($W$3:$W879,$W74)&gt;1</f>
        <v>0</v>
      </c>
    </row>
    <row r="75" spans="1:59" ht="15.75" customHeight="1">
      <c r="A75" s="174" t="s">
        <v>10</v>
      </c>
      <c r="B75" s="63" t="s">
        <v>11</v>
      </c>
      <c r="C75" s="63" t="s">
        <v>176</v>
      </c>
      <c r="D75" s="63" t="s">
        <v>9075</v>
      </c>
      <c r="E75" s="63" t="s">
        <v>28</v>
      </c>
      <c r="F75" s="63"/>
      <c r="G75" s="63" t="s">
        <v>1656</v>
      </c>
      <c r="H75" s="63"/>
      <c r="I75" s="63" t="s">
        <v>1657</v>
      </c>
      <c r="J75" s="63"/>
      <c r="K75" s="63"/>
      <c r="L75" s="63" t="s">
        <v>1658</v>
      </c>
      <c r="M75" s="63"/>
      <c r="N75" s="63" t="s">
        <v>15</v>
      </c>
      <c r="O75" s="63" t="s">
        <v>16</v>
      </c>
      <c r="P75" s="63" t="s">
        <v>35</v>
      </c>
      <c r="Q75" s="63" t="s">
        <v>8666</v>
      </c>
      <c r="R75" s="63" t="s">
        <v>36</v>
      </c>
      <c r="S75" s="63"/>
      <c r="T75" s="63"/>
      <c r="U75" s="63" t="s">
        <v>4164</v>
      </c>
      <c r="V75" s="63" t="s">
        <v>78</v>
      </c>
      <c r="W75" s="174" t="s">
        <v>1661</v>
      </c>
      <c r="X75" s="429">
        <v>43172</v>
      </c>
      <c r="Y75" s="63"/>
      <c r="Z75" s="63" t="s">
        <v>4158</v>
      </c>
      <c r="AA75" s="63" t="s">
        <v>4159</v>
      </c>
      <c r="AB75" s="63"/>
      <c r="AC75" s="63"/>
      <c r="AD75" s="63" t="s">
        <v>9076</v>
      </c>
      <c r="AE75" s="63" t="s">
        <v>9079</v>
      </c>
      <c r="AF75" s="429">
        <v>44255</v>
      </c>
      <c r="AG75" s="174"/>
      <c r="AH75" s="174"/>
      <c r="AI75" s="418">
        <v>45017</v>
      </c>
      <c r="AJ75" s="174" t="s">
        <v>129</v>
      </c>
      <c r="AK75" s="174"/>
      <c r="AL75" s="174"/>
      <c r="AM75" s="174"/>
      <c r="AN75" s="174"/>
      <c r="AO75" s="174"/>
      <c r="AP75" s="174"/>
      <c r="AQ75" s="174"/>
      <c r="AR75" s="174" t="s">
        <v>2315</v>
      </c>
      <c r="AS75" s="174">
        <v>2023</v>
      </c>
      <c r="AT75" s="415"/>
      <c r="AU75" s="174" t="s">
        <v>2323</v>
      </c>
      <c r="AV75" s="437" t="s">
        <v>9078</v>
      </c>
      <c r="AW75" s="550"/>
      <c r="AX75" s="426"/>
      <c r="AY75" s="426">
        <f t="shared" si="9"/>
        <v>0</v>
      </c>
      <c r="AZ75" s="426">
        <f t="shared" si="10"/>
        <v>0</v>
      </c>
      <c r="BA75" s="426">
        <f t="shared" si="11"/>
        <v>0</v>
      </c>
      <c r="BB75" s="426">
        <f t="shared" si="12"/>
        <v>0</v>
      </c>
      <c r="BC75" s="425" t="b">
        <f t="shared" si="13"/>
        <v>0</v>
      </c>
    </row>
    <row r="76" spans="1:59" ht="15.75" customHeight="1">
      <c r="A76" s="63" t="s">
        <v>10</v>
      </c>
      <c r="B76" s="63" t="s">
        <v>11</v>
      </c>
      <c r="C76" s="63" t="s">
        <v>12</v>
      </c>
      <c r="D76" s="63" t="s">
        <v>13</v>
      </c>
      <c r="E76" s="63" t="s">
        <v>28</v>
      </c>
      <c r="F76" s="63"/>
      <c r="G76" s="63" t="s">
        <v>644</v>
      </c>
      <c r="H76" s="63"/>
      <c r="I76" s="63" t="s">
        <v>645</v>
      </c>
      <c r="J76" s="63"/>
      <c r="K76" s="63"/>
      <c r="L76" s="63" t="s">
        <v>646</v>
      </c>
      <c r="M76" s="63"/>
      <c r="N76" s="63" t="s">
        <v>15</v>
      </c>
      <c r="O76" s="63" t="s">
        <v>16</v>
      </c>
      <c r="P76" s="63" t="s">
        <v>21</v>
      </c>
      <c r="Q76" s="63" t="s">
        <v>3006</v>
      </c>
      <c r="R76" s="63"/>
      <c r="S76" s="63" t="s">
        <v>647</v>
      </c>
      <c r="T76" s="63"/>
      <c r="U76" s="63" t="s">
        <v>22</v>
      </c>
      <c r="V76" s="63" t="s">
        <v>506</v>
      </c>
      <c r="W76" s="63">
        <v>1207020044</v>
      </c>
      <c r="X76" s="429">
        <v>40998</v>
      </c>
      <c r="Y76" s="63"/>
      <c r="Z76" s="63" t="s">
        <v>4158</v>
      </c>
      <c r="AA76" s="63" t="s">
        <v>4159</v>
      </c>
      <c r="AB76" s="63"/>
      <c r="AC76" s="63"/>
      <c r="AD76" s="63" t="s">
        <v>4283</v>
      </c>
      <c r="AE76" s="63" t="s">
        <v>4283</v>
      </c>
      <c r="AF76" s="63" t="s">
        <v>4283</v>
      </c>
      <c r="AG76" s="174"/>
      <c r="AH76" s="174"/>
      <c r="AI76" s="174"/>
      <c r="AJ76" s="174"/>
      <c r="AK76" s="174"/>
      <c r="AL76" s="174"/>
      <c r="AM76" s="174"/>
      <c r="AN76" s="174"/>
      <c r="AO76" s="174"/>
      <c r="AP76" s="174"/>
      <c r="AQ76" s="174"/>
      <c r="AR76" s="174" t="s">
        <v>2315</v>
      </c>
      <c r="AS76" s="174">
        <v>2023</v>
      </c>
      <c r="AT76" s="415"/>
      <c r="AU76" s="174" t="s">
        <v>2323</v>
      </c>
      <c r="AV76" s="437" t="s">
        <v>9024</v>
      </c>
      <c r="AW76" s="530">
        <v>1</v>
      </c>
      <c r="AX76" s="426"/>
      <c r="AY76" s="426">
        <f t="shared" si="9"/>
        <v>0</v>
      </c>
      <c r="AZ76" s="426">
        <f t="shared" si="10"/>
        <v>0</v>
      </c>
      <c r="BA76" s="426">
        <f t="shared" si="11"/>
        <v>0</v>
      </c>
      <c r="BB76" s="426">
        <f t="shared" si="12"/>
        <v>0</v>
      </c>
      <c r="BC76" s="425" t="b">
        <f t="shared" si="13"/>
        <v>0</v>
      </c>
    </row>
    <row r="77" spans="1:59" ht="15.75" customHeight="1">
      <c r="A77" s="174" t="s">
        <v>10</v>
      </c>
      <c r="B77" s="63" t="s">
        <v>11</v>
      </c>
      <c r="C77" s="63" t="s">
        <v>13</v>
      </c>
      <c r="D77" s="63" t="s">
        <v>13</v>
      </c>
      <c r="E77" s="63" t="s">
        <v>28</v>
      </c>
      <c r="F77" s="63"/>
      <c r="G77" s="63" t="s">
        <v>9547</v>
      </c>
      <c r="H77" s="63"/>
      <c r="I77" s="63" t="s">
        <v>2044</v>
      </c>
      <c r="J77" s="63"/>
      <c r="K77" s="63"/>
      <c r="L77" s="63" t="s">
        <v>2045</v>
      </c>
      <c r="M77" s="63"/>
      <c r="N77" s="63" t="s">
        <v>15</v>
      </c>
      <c r="O77" s="63" t="s">
        <v>16</v>
      </c>
      <c r="P77" s="63" t="s">
        <v>21</v>
      </c>
      <c r="Q77" s="63" t="s">
        <v>3006</v>
      </c>
      <c r="R77" s="63"/>
      <c r="S77" s="63" t="s">
        <v>334</v>
      </c>
      <c r="T77" s="63"/>
      <c r="U77" s="63" t="s">
        <v>22</v>
      </c>
      <c r="V77" s="63" t="s">
        <v>235</v>
      </c>
      <c r="W77" s="63" t="s">
        <v>2046</v>
      </c>
      <c r="X77" s="429">
        <v>43851</v>
      </c>
      <c r="Y77" s="63"/>
      <c r="Z77" s="63" t="s">
        <v>4158</v>
      </c>
      <c r="AA77" s="63" t="s">
        <v>4159</v>
      </c>
      <c r="AB77" s="63"/>
      <c r="AC77" s="63"/>
      <c r="AD77" s="63" t="s">
        <v>9548</v>
      </c>
      <c r="AE77" s="63" t="s">
        <v>9549</v>
      </c>
      <c r="AF77" s="435">
        <v>44102</v>
      </c>
      <c r="AG77" s="174"/>
      <c r="AH77" s="174"/>
      <c r="AI77" s="174"/>
      <c r="AJ77" s="174"/>
      <c r="AK77" s="174"/>
      <c r="AL77" s="174"/>
      <c r="AM77" s="174"/>
      <c r="AN77" s="174"/>
      <c r="AO77" s="174"/>
      <c r="AP77" s="174"/>
      <c r="AQ77" s="174"/>
      <c r="AR77" s="174" t="s">
        <v>2315</v>
      </c>
      <c r="AS77" s="174">
        <v>2023</v>
      </c>
      <c r="AT77" s="415"/>
      <c r="AU77" s="174" t="s">
        <v>2323</v>
      </c>
      <c r="AV77" s="437" t="s">
        <v>9078</v>
      </c>
      <c r="AW77" s="530">
        <v>1</v>
      </c>
      <c r="AX77" s="426"/>
      <c r="AY77" s="426">
        <f t="shared" si="9"/>
        <v>0</v>
      </c>
      <c r="AZ77" s="426">
        <f t="shared" si="10"/>
        <v>0</v>
      </c>
      <c r="BA77" s="426">
        <f t="shared" si="11"/>
        <v>0</v>
      </c>
      <c r="BB77" s="426">
        <f t="shared" si="12"/>
        <v>0</v>
      </c>
      <c r="BC77" s="425" t="b">
        <f t="shared" si="13"/>
        <v>0</v>
      </c>
    </row>
    <row r="78" spans="1:59" ht="15.75" customHeight="1">
      <c r="A78" s="174" t="s">
        <v>10</v>
      </c>
      <c r="B78" s="63" t="s">
        <v>11</v>
      </c>
      <c r="C78" s="63" t="s">
        <v>13</v>
      </c>
      <c r="D78" s="63" t="s">
        <v>13</v>
      </c>
      <c r="E78" s="63" t="s">
        <v>28</v>
      </c>
      <c r="F78" s="63"/>
      <c r="G78" s="63" t="s">
        <v>9547</v>
      </c>
      <c r="H78" s="63"/>
      <c r="I78" s="63" t="s">
        <v>2044</v>
      </c>
      <c r="J78" s="63"/>
      <c r="K78" s="63"/>
      <c r="L78" s="63" t="s">
        <v>2045</v>
      </c>
      <c r="M78" s="63"/>
      <c r="N78" s="63" t="s">
        <v>15</v>
      </c>
      <c r="O78" s="63" t="s">
        <v>16</v>
      </c>
      <c r="P78" s="63" t="s">
        <v>21</v>
      </c>
      <c r="Q78" s="63" t="s">
        <v>3006</v>
      </c>
      <c r="R78" s="63"/>
      <c r="S78" s="63" t="s">
        <v>340</v>
      </c>
      <c r="T78" s="63"/>
      <c r="U78" s="63" t="s">
        <v>22</v>
      </c>
      <c r="V78" s="63" t="s">
        <v>235</v>
      </c>
      <c r="W78" s="63" t="s">
        <v>2047</v>
      </c>
      <c r="X78" s="429">
        <v>43851</v>
      </c>
      <c r="Y78" s="63"/>
      <c r="Z78" s="63" t="s">
        <v>4158</v>
      </c>
      <c r="AA78" s="63" t="s">
        <v>4159</v>
      </c>
      <c r="AB78" s="63"/>
      <c r="AC78" s="63"/>
      <c r="AD78" s="63" t="s">
        <v>9548</v>
      </c>
      <c r="AE78" s="63" t="s">
        <v>9549</v>
      </c>
      <c r="AF78" s="435">
        <v>44102</v>
      </c>
      <c r="AG78" s="174"/>
      <c r="AH78" s="174"/>
      <c r="AI78" s="174"/>
      <c r="AJ78" s="174"/>
      <c r="AK78" s="174"/>
      <c r="AL78" s="174"/>
      <c r="AM78" s="174"/>
      <c r="AN78" s="174"/>
      <c r="AO78" s="174"/>
      <c r="AP78" s="174"/>
      <c r="AQ78" s="174"/>
      <c r="AR78" s="174" t="s">
        <v>2315</v>
      </c>
      <c r="AS78" s="174">
        <v>2023</v>
      </c>
      <c r="AT78" s="415"/>
      <c r="AU78" s="174" t="s">
        <v>2323</v>
      </c>
      <c r="AV78" s="437" t="s">
        <v>9078</v>
      </c>
      <c r="AW78" s="566"/>
      <c r="AX78" s="426"/>
      <c r="AY78" s="426">
        <f t="shared" si="9"/>
        <v>0</v>
      </c>
      <c r="AZ78" s="426">
        <f t="shared" si="10"/>
        <v>0</v>
      </c>
      <c r="BA78" s="426">
        <f t="shared" si="11"/>
        <v>0</v>
      </c>
      <c r="BB78" s="426">
        <f t="shared" si="12"/>
        <v>0</v>
      </c>
      <c r="BC78" s="425" t="b">
        <f t="shared" si="13"/>
        <v>0</v>
      </c>
    </row>
    <row r="79" spans="1:59" ht="15.75" customHeight="1">
      <c r="A79" s="174" t="s">
        <v>10</v>
      </c>
      <c r="B79" s="63" t="s">
        <v>11</v>
      </c>
      <c r="C79" s="63" t="s">
        <v>13</v>
      </c>
      <c r="D79" s="63" t="s">
        <v>13</v>
      </c>
      <c r="E79" s="63" t="s">
        <v>28</v>
      </c>
      <c r="F79" s="63"/>
      <c r="G79" s="63" t="s">
        <v>9547</v>
      </c>
      <c r="H79" s="63"/>
      <c r="I79" s="63" t="s">
        <v>2044</v>
      </c>
      <c r="J79" s="63"/>
      <c r="K79" s="63"/>
      <c r="L79" s="63" t="s">
        <v>2045</v>
      </c>
      <c r="M79" s="63"/>
      <c r="N79" s="63" t="s">
        <v>15</v>
      </c>
      <c r="O79" s="63" t="s">
        <v>16</v>
      </c>
      <c r="P79" s="63" t="s">
        <v>21</v>
      </c>
      <c r="Q79" s="63" t="s">
        <v>3006</v>
      </c>
      <c r="R79" s="63"/>
      <c r="S79" s="63" t="s">
        <v>342</v>
      </c>
      <c r="T79" s="63"/>
      <c r="U79" s="63" t="s">
        <v>22</v>
      </c>
      <c r="V79" s="63" t="s">
        <v>235</v>
      </c>
      <c r="W79" s="63" t="s">
        <v>2048</v>
      </c>
      <c r="X79" s="429">
        <v>43851</v>
      </c>
      <c r="Y79" s="63"/>
      <c r="Z79" s="63" t="s">
        <v>4158</v>
      </c>
      <c r="AA79" s="63" t="s">
        <v>4159</v>
      </c>
      <c r="AB79" s="63"/>
      <c r="AC79" s="63"/>
      <c r="AD79" s="63" t="s">
        <v>9548</v>
      </c>
      <c r="AE79" s="63" t="s">
        <v>9549</v>
      </c>
      <c r="AF79" s="435">
        <v>44102</v>
      </c>
      <c r="AG79" s="174"/>
      <c r="AH79" s="174"/>
      <c r="AI79" s="174"/>
      <c r="AJ79" s="174"/>
      <c r="AK79" s="174"/>
      <c r="AL79" s="174"/>
      <c r="AM79" s="174"/>
      <c r="AN79" s="174"/>
      <c r="AO79" s="174"/>
      <c r="AP79" s="174"/>
      <c r="AQ79" s="174"/>
      <c r="AR79" s="174" t="s">
        <v>2315</v>
      </c>
      <c r="AS79" s="174">
        <v>2023</v>
      </c>
      <c r="AT79" s="415"/>
      <c r="AU79" s="174" t="s">
        <v>2323</v>
      </c>
      <c r="AV79" s="437" t="s">
        <v>9078</v>
      </c>
      <c r="AW79" s="566"/>
      <c r="AX79" s="426"/>
      <c r="AY79" s="426">
        <f t="shared" si="9"/>
        <v>0</v>
      </c>
      <c r="AZ79" s="426">
        <f t="shared" si="10"/>
        <v>0</v>
      </c>
      <c r="BA79" s="426">
        <f t="shared" si="11"/>
        <v>0</v>
      </c>
      <c r="BB79" s="426">
        <f t="shared" si="12"/>
        <v>0</v>
      </c>
      <c r="BC79" s="425" t="b">
        <f t="shared" si="13"/>
        <v>0</v>
      </c>
    </row>
    <row r="80" spans="1:59" ht="15.75" customHeight="1">
      <c r="A80" s="1001" t="s">
        <v>10280</v>
      </c>
      <c r="G80" s="1002">
        <f>COUNTA(G68:G79)</f>
        <v>12</v>
      </c>
    </row>
    <row r="81" spans="1:55" ht="15.75" customHeight="1">
      <c r="A81" s="63" t="s">
        <v>10</v>
      </c>
      <c r="B81" s="63" t="s">
        <v>11</v>
      </c>
      <c r="C81" s="63" t="s">
        <v>310</v>
      </c>
      <c r="D81" s="63" t="s">
        <v>13</v>
      </c>
      <c r="E81" s="63" t="s">
        <v>28</v>
      </c>
      <c r="F81" s="63"/>
      <c r="G81" s="63" t="s">
        <v>311</v>
      </c>
      <c r="H81" s="63"/>
      <c r="I81" s="63" t="s">
        <v>312</v>
      </c>
      <c r="J81" s="63"/>
      <c r="K81" s="63"/>
      <c r="L81" s="63" t="s">
        <v>5120</v>
      </c>
      <c r="M81" s="63"/>
      <c r="N81" s="63" t="s">
        <v>15</v>
      </c>
      <c r="O81" s="63" t="s">
        <v>16</v>
      </c>
      <c r="P81" s="63" t="s">
        <v>35</v>
      </c>
      <c r="Q81" s="63" t="s">
        <v>117</v>
      </c>
      <c r="R81" s="63" t="s">
        <v>315</v>
      </c>
      <c r="S81" s="63"/>
      <c r="T81" s="63"/>
      <c r="U81" s="63" t="s">
        <v>4164</v>
      </c>
      <c r="V81" s="63" t="s">
        <v>181</v>
      </c>
      <c r="W81" s="63" t="s">
        <v>316</v>
      </c>
      <c r="X81" s="429">
        <v>43745</v>
      </c>
      <c r="Y81" s="63"/>
      <c r="Z81" s="63" t="s">
        <v>4158</v>
      </c>
      <c r="AA81" s="63" t="s">
        <v>4159</v>
      </c>
      <c r="AB81" s="63"/>
      <c r="AC81" s="63"/>
      <c r="AD81" s="63" t="s">
        <v>8941</v>
      </c>
      <c r="AE81" s="63" t="s">
        <v>8942</v>
      </c>
      <c r="AF81" s="63" t="s">
        <v>8943</v>
      </c>
      <c r="AG81" s="174"/>
      <c r="AH81" s="174"/>
      <c r="AI81" s="418">
        <v>45049</v>
      </c>
      <c r="AJ81" s="174" t="s">
        <v>8675</v>
      </c>
      <c r="AK81" s="174"/>
      <c r="AL81" s="174"/>
      <c r="AM81" s="174"/>
      <c r="AN81" s="174"/>
      <c r="AO81" s="174"/>
      <c r="AP81" s="174"/>
      <c r="AQ81" s="174"/>
      <c r="AR81" s="174" t="s">
        <v>2317</v>
      </c>
      <c r="AS81" s="174">
        <v>2023</v>
      </c>
      <c r="AT81" s="415">
        <v>45061</v>
      </c>
      <c r="AU81" s="174" t="s">
        <v>2323</v>
      </c>
      <c r="AV81" s="437" t="s">
        <v>8934</v>
      </c>
      <c r="AW81" s="530"/>
      <c r="AX81" s="426"/>
      <c r="AY81" s="426">
        <f t="shared" ref="AY81:AY99" si="14">COUNTIF(AU81,"new tvi &amp; program")</f>
        <v>0</v>
      </c>
      <c r="AZ81" s="426">
        <f t="shared" ref="AZ81:AZ99" si="15">COUNTIF(AU81,"additional program")</f>
        <v>0</v>
      </c>
      <c r="BA81" s="426">
        <f t="shared" ref="BA81:BA99" si="16">COUNTIF(AU81,"migration")</f>
        <v>0</v>
      </c>
      <c r="BB81" s="426">
        <f t="shared" ref="BB81:BB99" si="17">SUM(AY81:BA81)</f>
        <v>0</v>
      </c>
      <c r="BC81" s="425" t="b">
        <f t="shared" ref="BC81:BC99" si="18">COUNTIF($W$3:$W886,$W81)&gt;1</f>
        <v>0</v>
      </c>
    </row>
    <row r="82" spans="1:55" ht="15.75" customHeight="1">
      <c r="A82" s="63" t="s">
        <v>10</v>
      </c>
      <c r="B82" s="63" t="s">
        <v>11</v>
      </c>
      <c r="C82" s="63" t="s">
        <v>378</v>
      </c>
      <c r="D82" s="63" t="s">
        <v>8958</v>
      </c>
      <c r="E82" s="63" t="s">
        <v>28</v>
      </c>
      <c r="F82" s="63"/>
      <c r="G82" s="63" t="s">
        <v>524</v>
      </c>
      <c r="H82" s="63"/>
      <c r="I82" s="63" t="s">
        <v>3782</v>
      </c>
      <c r="J82" s="63"/>
      <c r="K82" s="63"/>
      <c r="L82" s="63" t="s">
        <v>526</v>
      </c>
      <c r="M82" s="63"/>
      <c r="N82" s="63" t="s">
        <v>15</v>
      </c>
      <c r="O82" s="63" t="s">
        <v>525</v>
      </c>
      <c r="P82" s="63" t="s">
        <v>35</v>
      </c>
      <c r="Q82" s="63" t="s">
        <v>8666</v>
      </c>
      <c r="R82" s="63" t="s">
        <v>45</v>
      </c>
      <c r="S82" s="63"/>
      <c r="T82" s="63"/>
      <c r="U82" s="63" t="s">
        <v>4164</v>
      </c>
      <c r="V82" s="63" t="s">
        <v>34</v>
      </c>
      <c r="W82" s="63" t="s">
        <v>527</v>
      </c>
      <c r="X82" s="429">
        <v>43805</v>
      </c>
      <c r="Y82" s="63"/>
      <c r="Z82" s="63" t="s">
        <v>4158</v>
      </c>
      <c r="AA82" s="63" t="s">
        <v>4159</v>
      </c>
      <c r="AB82" s="63"/>
      <c r="AC82" s="63"/>
      <c r="AD82" s="63" t="s">
        <v>8959</v>
      </c>
      <c r="AE82" s="63" t="s">
        <v>8960</v>
      </c>
      <c r="AF82" s="435">
        <v>45410</v>
      </c>
      <c r="AG82" s="174"/>
      <c r="AH82" s="174"/>
      <c r="AI82" s="418">
        <v>45049</v>
      </c>
      <c r="AJ82" s="174" t="s">
        <v>8675</v>
      </c>
      <c r="AK82" s="174"/>
      <c r="AL82" s="174"/>
      <c r="AM82" s="174"/>
      <c r="AN82" s="174"/>
      <c r="AO82" s="174"/>
      <c r="AP82" s="174"/>
      <c r="AQ82" s="174"/>
      <c r="AR82" s="174" t="s">
        <v>2317</v>
      </c>
      <c r="AS82" s="174">
        <v>2023</v>
      </c>
      <c r="AT82" s="415">
        <v>45051</v>
      </c>
      <c r="AU82" s="174" t="s">
        <v>2323</v>
      </c>
      <c r="AV82" s="437" t="s">
        <v>8961</v>
      </c>
      <c r="AW82" s="530"/>
      <c r="AX82" s="426"/>
      <c r="AY82" s="426">
        <f t="shared" si="14"/>
        <v>0</v>
      </c>
      <c r="AZ82" s="426">
        <f t="shared" si="15"/>
        <v>0</v>
      </c>
      <c r="BA82" s="426">
        <f t="shared" si="16"/>
        <v>0</v>
      </c>
      <c r="BB82" s="426">
        <f t="shared" si="17"/>
        <v>0</v>
      </c>
      <c r="BC82" s="425" t="b">
        <f t="shared" si="18"/>
        <v>0</v>
      </c>
    </row>
    <row r="83" spans="1:55" ht="15.75" customHeight="1">
      <c r="A83" s="63" t="s">
        <v>10</v>
      </c>
      <c r="B83" s="63" t="s">
        <v>11</v>
      </c>
      <c r="C83" s="63" t="s">
        <v>378</v>
      </c>
      <c r="D83" s="63" t="s">
        <v>8958</v>
      </c>
      <c r="E83" s="63" t="s">
        <v>28</v>
      </c>
      <c r="F83" s="63"/>
      <c r="G83" s="63" t="s">
        <v>524</v>
      </c>
      <c r="H83" s="63"/>
      <c r="I83" s="63" t="s">
        <v>3782</v>
      </c>
      <c r="J83" s="63"/>
      <c r="K83" s="63"/>
      <c r="L83" s="63" t="s">
        <v>526</v>
      </c>
      <c r="M83" s="63"/>
      <c r="N83" s="63" t="s">
        <v>15</v>
      </c>
      <c r="O83" s="63" t="s">
        <v>525</v>
      </c>
      <c r="P83" s="63" t="s">
        <v>35</v>
      </c>
      <c r="Q83" s="63" t="s">
        <v>8666</v>
      </c>
      <c r="R83" s="63" t="s">
        <v>43</v>
      </c>
      <c r="S83" s="63"/>
      <c r="T83" s="63"/>
      <c r="U83" s="63" t="s">
        <v>4164</v>
      </c>
      <c r="V83" s="63" t="s">
        <v>40</v>
      </c>
      <c r="W83" s="63" t="s">
        <v>529</v>
      </c>
      <c r="X83" s="429">
        <v>43805</v>
      </c>
      <c r="Y83" s="63"/>
      <c r="Z83" s="63" t="s">
        <v>4158</v>
      </c>
      <c r="AA83" s="63" t="s">
        <v>4159</v>
      </c>
      <c r="AB83" s="63"/>
      <c r="AC83" s="63"/>
      <c r="AD83" s="63" t="s">
        <v>6509</v>
      </c>
      <c r="AE83" s="63" t="s">
        <v>8962</v>
      </c>
      <c r="AF83" s="435">
        <v>44028</v>
      </c>
      <c r="AG83" s="174"/>
      <c r="AH83" s="174"/>
      <c r="AI83" s="418">
        <v>45049</v>
      </c>
      <c r="AJ83" s="174" t="s">
        <v>8675</v>
      </c>
      <c r="AK83" s="174"/>
      <c r="AL83" s="174"/>
      <c r="AM83" s="174"/>
      <c r="AN83" s="174"/>
      <c r="AO83" s="174"/>
      <c r="AP83" s="174"/>
      <c r="AQ83" s="174"/>
      <c r="AR83" s="174" t="s">
        <v>2317</v>
      </c>
      <c r="AS83" s="174">
        <v>2023</v>
      </c>
      <c r="AT83" s="415">
        <v>45051</v>
      </c>
      <c r="AU83" s="174" t="s">
        <v>2323</v>
      </c>
      <c r="AV83" s="437" t="s">
        <v>8961</v>
      </c>
      <c r="AW83" s="530"/>
      <c r="AX83" s="426"/>
      <c r="AY83" s="426">
        <f t="shared" si="14"/>
        <v>0</v>
      </c>
      <c r="AZ83" s="426">
        <f t="shared" si="15"/>
        <v>0</v>
      </c>
      <c r="BA83" s="426">
        <f t="shared" si="16"/>
        <v>0</v>
      </c>
      <c r="BB83" s="426">
        <f t="shared" si="17"/>
        <v>0</v>
      </c>
      <c r="BC83" s="425" t="b">
        <f t="shared" si="18"/>
        <v>0</v>
      </c>
    </row>
    <row r="84" spans="1:55" ht="15.75" customHeight="1">
      <c r="A84" s="63" t="s">
        <v>10</v>
      </c>
      <c r="B84" s="63" t="s">
        <v>11</v>
      </c>
      <c r="C84" s="63" t="s">
        <v>12</v>
      </c>
      <c r="D84" s="63" t="s">
        <v>13</v>
      </c>
      <c r="E84" s="63" t="s">
        <v>28</v>
      </c>
      <c r="F84" s="63"/>
      <c r="G84" s="63" t="s">
        <v>587</v>
      </c>
      <c r="H84" s="63"/>
      <c r="I84" s="63" t="s">
        <v>588</v>
      </c>
      <c r="J84" s="63"/>
      <c r="K84" s="63"/>
      <c r="L84" s="63" t="s">
        <v>5152</v>
      </c>
      <c r="M84" s="63"/>
      <c r="N84" s="63" t="s">
        <v>15</v>
      </c>
      <c r="O84" s="63" t="s">
        <v>16</v>
      </c>
      <c r="P84" s="63" t="s">
        <v>35</v>
      </c>
      <c r="Q84" s="63" t="s">
        <v>2222</v>
      </c>
      <c r="R84" s="63" t="s">
        <v>590</v>
      </c>
      <c r="S84" s="63"/>
      <c r="T84" s="63"/>
      <c r="U84" s="63" t="s">
        <v>4164</v>
      </c>
      <c r="V84" s="63" t="s">
        <v>591</v>
      </c>
      <c r="W84" s="63" t="s">
        <v>592</v>
      </c>
      <c r="X84" s="429">
        <v>43805</v>
      </c>
      <c r="Y84" s="63"/>
      <c r="Z84" s="63"/>
      <c r="AA84" s="63" t="s">
        <v>4159</v>
      </c>
      <c r="AB84" s="63"/>
      <c r="AC84" s="63"/>
      <c r="AD84" s="63" t="s">
        <v>8989</v>
      </c>
      <c r="AE84" s="63" t="s">
        <v>8990</v>
      </c>
      <c r="AF84" s="436">
        <v>45476</v>
      </c>
      <c r="AG84" s="174"/>
      <c r="AH84" s="174"/>
      <c r="AI84" s="418">
        <v>45049</v>
      </c>
      <c r="AJ84" s="174" t="s">
        <v>8675</v>
      </c>
      <c r="AK84" s="174"/>
      <c r="AL84" s="174"/>
      <c r="AM84" s="174"/>
      <c r="AN84" s="174"/>
      <c r="AO84" s="174"/>
      <c r="AP84" s="174"/>
      <c r="AQ84" s="174"/>
      <c r="AR84" s="174" t="s">
        <v>2317</v>
      </c>
      <c r="AS84" s="174">
        <v>2023</v>
      </c>
      <c r="AT84" s="415">
        <v>45051</v>
      </c>
      <c r="AU84" s="174" t="s">
        <v>2323</v>
      </c>
      <c r="AV84" s="437" t="s">
        <v>8961</v>
      </c>
      <c r="AW84" s="530"/>
      <c r="AX84" s="426"/>
      <c r="AY84" s="426">
        <f t="shared" si="14"/>
        <v>0</v>
      </c>
      <c r="AZ84" s="426">
        <f t="shared" si="15"/>
        <v>0</v>
      </c>
      <c r="BA84" s="426">
        <f t="shared" si="16"/>
        <v>0</v>
      </c>
      <c r="BB84" s="426">
        <f t="shared" si="17"/>
        <v>0</v>
      </c>
      <c r="BC84" s="425" t="b">
        <f t="shared" si="18"/>
        <v>0</v>
      </c>
    </row>
    <row r="85" spans="1:55" ht="15.75" customHeight="1">
      <c r="A85" s="63" t="s">
        <v>10</v>
      </c>
      <c r="B85" s="63" t="s">
        <v>11</v>
      </c>
      <c r="C85" s="63" t="s">
        <v>310</v>
      </c>
      <c r="D85" s="63" t="s">
        <v>13</v>
      </c>
      <c r="E85" s="63" t="s">
        <v>28</v>
      </c>
      <c r="F85" s="63"/>
      <c r="G85" s="63" t="s">
        <v>675</v>
      </c>
      <c r="H85" s="63"/>
      <c r="I85" s="63" t="s">
        <v>676</v>
      </c>
      <c r="J85" s="63"/>
      <c r="K85" s="63"/>
      <c r="L85" s="63" t="s">
        <v>5202</v>
      </c>
      <c r="M85" s="63"/>
      <c r="N85" s="63" t="s">
        <v>15</v>
      </c>
      <c r="O85" s="63" t="s">
        <v>16</v>
      </c>
      <c r="P85" s="63" t="s">
        <v>35</v>
      </c>
      <c r="Q85" s="63" t="s">
        <v>87</v>
      </c>
      <c r="R85" s="63" t="s">
        <v>683</v>
      </c>
      <c r="S85" s="63"/>
      <c r="T85" s="63"/>
      <c r="U85" s="63" t="s">
        <v>4164</v>
      </c>
      <c r="V85" s="63" t="s">
        <v>152</v>
      </c>
      <c r="W85" s="63" t="s">
        <v>684</v>
      </c>
      <c r="X85" s="429">
        <v>43627</v>
      </c>
      <c r="Y85" s="63"/>
      <c r="Z85" s="63" t="s">
        <v>4158</v>
      </c>
      <c r="AA85" s="63" t="s">
        <v>4159</v>
      </c>
      <c r="AB85" s="63"/>
      <c r="AC85" s="63"/>
      <c r="AD85" s="63" t="s">
        <v>9036</v>
      </c>
      <c r="AE85" s="63" t="s">
        <v>9037</v>
      </c>
      <c r="AF85" s="435">
        <v>44315</v>
      </c>
      <c r="AG85" s="174"/>
      <c r="AH85" s="174"/>
      <c r="AI85" s="418">
        <v>45049</v>
      </c>
      <c r="AJ85" s="174" t="s">
        <v>8675</v>
      </c>
      <c r="AK85" s="174"/>
      <c r="AL85" s="174"/>
      <c r="AM85" s="174"/>
      <c r="AN85" s="174"/>
      <c r="AO85" s="174"/>
      <c r="AP85" s="174"/>
      <c r="AQ85" s="174"/>
      <c r="AR85" s="174" t="s">
        <v>2317</v>
      </c>
      <c r="AS85" s="174">
        <v>2023</v>
      </c>
      <c r="AT85" s="415">
        <v>45051</v>
      </c>
      <c r="AU85" s="174" t="s">
        <v>2323</v>
      </c>
      <c r="AV85" s="437" t="s">
        <v>8961</v>
      </c>
      <c r="AW85" s="530"/>
      <c r="AX85" s="426"/>
      <c r="AY85" s="426">
        <f t="shared" si="14"/>
        <v>0</v>
      </c>
      <c r="AZ85" s="426">
        <f t="shared" si="15"/>
        <v>0</v>
      </c>
      <c r="BA85" s="426">
        <f t="shared" si="16"/>
        <v>0</v>
      </c>
      <c r="BB85" s="426">
        <f t="shared" si="17"/>
        <v>0</v>
      </c>
      <c r="BC85" s="425" t="b">
        <f t="shared" si="18"/>
        <v>0</v>
      </c>
    </row>
    <row r="86" spans="1:55" ht="15.75" customHeight="1">
      <c r="A86" s="63" t="s">
        <v>10</v>
      </c>
      <c r="B86" s="63" t="s">
        <v>11</v>
      </c>
      <c r="C86" s="63" t="s">
        <v>310</v>
      </c>
      <c r="D86" s="63" t="s">
        <v>13</v>
      </c>
      <c r="E86" s="63" t="s">
        <v>28</v>
      </c>
      <c r="F86" s="63"/>
      <c r="G86" s="63" t="s">
        <v>733</v>
      </c>
      <c r="H86" s="63"/>
      <c r="I86" s="63" t="s">
        <v>734</v>
      </c>
      <c r="J86" s="63"/>
      <c r="K86" s="63"/>
      <c r="L86" s="63" t="s">
        <v>735</v>
      </c>
      <c r="M86" s="63"/>
      <c r="N86" s="63" t="s">
        <v>15</v>
      </c>
      <c r="O86" s="63" t="s">
        <v>16</v>
      </c>
      <c r="P86" s="63" t="s">
        <v>35</v>
      </c>
      <c r="Q86" s="63" t="s">
        <v>87</v>
      </c>
      <c r="R86" s="63" t="s">
        <v>737</v>
      </c>
      <c r="S86" s="63"/>
      <c r="T86" s="63"/>
      <c r="U86" s="63" t="s">
        <v>4164</v>
      </c>
      <c r="V86" s="63" t="s">
        <v>165</v>
      </c>
      <c r="W86" s="63" t="s">
        <v>738</v>
      </c>
      <c r="X86" s="429">
        <v>43704</v>
      </c>
      <c r="Y86" s="63"/>
      <c r="Z86" s="63" t="s">
        <v>4158</v>
      </c>
      <c r="AA86" s="63" t="s">
        <v>4159</v>
      </c>
      <c r="AB86" s="63"/>
      <c r="AC86" s="63"/>
      <c r="AD86" s="63" t="s">
        <v>5235</v>
      </c>
      <c r="AE86" s="63" t="s">
        <v>5236</v>
      </c>
      <c r="AF86" s="435">
        <v>44802</v>
      </c>
      <c r="AG86" s="174"/>
      <c r="AH86" s="174"/>
      <c r="AI86" s="418">
        <v>45049</v>
      </c>
      <c r="AJ86" s="174" t="s">
        <v>8675</v>
      </c>
      <c r="AK86" s="174"/>
      <c r="AL86" s="174"/>
      <c r="AM86" s="174"/>
      <c r="AN86" s="174"/>
      <c r="AO86" s="174"/>
      <c r="AP86" s="174"/>
      <c r="AQ86" s="174"/>
      <c r="AR86" s="174" t="s">
        <v>2317</v>
      </c>
      <c r="AS86" s="174">
        <v>2023</v>
      </c>
      <c r="AT86" s="415">
        <v>45051</v>
      </c>
      <c r="AU86" s="174" t="s">
        <v>2323</v>
      </c>
      <c r="AV86" s="437" t="s">
        <v>8961</v>
      </c>
      <c r="AW86" s="530"/>
      <c r="AX86" s="426"/>
      <c r="AY86" s="426">
        <f t="shared" si="14"/>
        <v>0</v>
      </c>
      <c r="AZ86" s="426">
        <f t="shared" si="15"/>
        <v>0</v>
      </c>
      <c r="BA86" s="426">
        <f t="shared" si="16"/>
        <v>0</v>
      </c>
      <c r="BB86" s="426">
        <f t="shared" si="17"/>
        <v>0</v>
      </c>
      <c r="BC86" s="425" t="b">
        <f t="shared" si="18"/>
        <v>0</v>
      </c>
    </row>
    <row r="87" spans="1:55" ht="15.75" customHeight="1">
      <c r="A87" s="174" t="s">
        <v>10</v>
      </c>
      <c r="B87" s="63" t="s">
        <v>11</v>
      </c>
      <c r="C87" s="63" t="s">
        <v>12</v>
      </c>
      <c r="D87" s="63" t="s">
        <v>13</v>
      </c>
      <c r="E87" s="63" t="s">
        <v>28</v>
      </c>
      <c r="F87" s="63"/>
      <c r="G87" s="63" t="s">
        <v>904</v>
      </c>
      <c r="H87" s="63"/>
      <c r="I87" s="63" t="s">
        <v>915</v>
      </c>
      <c r="J87" s="63"/>
      <c r="K87" s="63"/>
      <c r="L87" s="63" t="s">
        <v>916</v>
      </c>
      <c r="M87" s="63"/>
      <c r="N87" s="63" t="s">
        <v>15</v>
      </c>
      <c r="O87" s="63" t="s">
        <v>16</v>
      </c>
      <c r="P87" s="63" t="s">
        <v>35</v>
      </c>
      <c r="Q87" s="63" t="s">
        <v>8666</v>
      </c>
      <c r="R87" s="63" t="s">
        <v>43</v>
      </c>
      <c r="S87" s="63"/>
      <c r="T87" s="63"/>
      <c r="U87" s="63" t="s">
        <v>4164</v>
      </c>
      <c r="V87" s="63" t="s">
        <v>40</v>
      </c>
      <c r="W87" s="63" t="s">
        <v>921</v>
      </c>
      <c r="X87" s="429">
        <v>43580</v>
      </c>
      <c r="Y87" s="63"/>
      <c r="Z87" s="63" t="s">
        <v>4158</v>
      </c>
      <c r="AA87" s="63" t="s">
        <v>4159</v>
      </c>
      <c r="AB87" s="63"/>
      <c r="AC87" s="63"/>
      <c r="AD87" s="63" t="s">
        <v>9187</v>
      </c>
      <c r="AE87" s="63" t="s">
        <v>9188</v>
      </c>
      <c r="AF87" s="436">
        <v>44652</v>
      </c>
      <c r="AG87" s="174"/>
      <c r="AH87" s="174"/>
      <c r="AI87" s="418">
        <v>45049</v>
      </c>
      <c r="AJ87" s="174" t="s">
        <v>8675</v>
      </c>
      <c r="AK87" s="174"/>
      <c r="AL87" s="174"/>
      <c r="AM87" s="174"/>
      <c r="AN87" s="174"/>
      <c r="AO87" s="174"/>
      <c r="AP87" s="174"/>
      <c r="AQ87" s="174"/>
      <c r="AR87" s="174" t="s">
        <v>2317</v>
      </c>
      <c r="AS87" s="174">
        <v>2023</v>
      </c>
      <c r="AT87" s="415">
        <v>45061</v>
      </c>
      <c r="AU87" s="174" t="s">
        <v>2323</v>
      </c>
      <c r="AV87" s="437" t="s">
        <v>9186</v>
      </c>
      <c r="AW87" s="530"/>
      <c r="AX87" s="426"/>
      <c r="AY87" s="426">
        <f t="shared" si="14"/>
        <v>0</v>
      </c>
      <c r="AZ87" s="426">
        <f t="shared" si="15"/>
        <v>0</v>
      </c>
      <c r="BA87" s="426">
        <f t="shared" si="16"/>
        <v>0</v>
      </c>
      <c r="BB87" s="426">
        <f t="shared" si="17"/>
        <v>0</v>
      </c>
      <c r="BC87" s="425" t="b">
        <f t="shared" si="18"/>
        <v>0</v>
      </c>
    </row>
    <row r="88" spans="1:55" ht="15.75" customHeight="1">
      <c r="A88" s="174" t="s">
        <v>10</v>
      </c>
      <c r="B88" s="63" t="s">
        <v>11</v>
      </c>
      <c r="C88" s="63" t="s">
        <v>378</v>
      </c>
      <c r="D88" s="63" t="s">
        <v>8958</v>
      </c>
      <c r="E88" s="63" t="s">
        <v>28</v>
      </c>
      <c r="F88" s="63"/>
      <c r="G88" s="63" t="s">
        <v>379</v>
      </c>
      <c r="H88" s="63"/>
      <c r="I88" s="63" t="s">
        <v>380</v>
      </c>
      <c r="J88" s="63"/>
      <c r="K88" s="63"/>
      <c r="L88" s="63" t="s">
        <v>381</v>
      </c>
      <c r="M88" s="63"/>
      <c r="N88" s="63" t="s">
        <v>15</v>
      </c>
      <c r="O88" s="63" t="s">
        <v>16</v>
      </c>
      <c r="P88" s="63" t="s">
        <v>35</v>
      </c>
      <c r="Q88" s="63" t="s">
        <v>87</v>
      </c>
      <c r="R88" s="63" t="s">
        <v>385</v>
      </c>
      <c r="S88" s="63"/>
      <c r="T88" s="63"/>
      <c r="U88" s="63" t="s">
        <v>4164</v>
      </c>
      <c r="V88" s="63" t="s">
        <v>386</v>
      </c>
      <c r="W88" s="63" t="s">
        <v>387</v>
      </c>
      <c r="X88" s="429">
        <v>43805</v>
      </c>
      <c r="Y88" s="63"/>
      <c r="Z88" s="63" t="s">
        <v>4158</v>
      </c>
      <c r="AA88" s="63" t="s">
        <v>4159</v>
      </c>
      <c r="AB88" s="63"/>
      <c r="AC88" s="63"/>
      <c r="AD88" s="63" t="s">
        <v>5383</v>
      </c>
      <c r="AE88" s="63" t="s">
        <v>5384</v>
      </c>
      <c r="AF88" s="436">
        <v>45208</v>
      </c>
      <c r="AG88" s="174"/>
      <c r="AH88" s="174"/>
      <c r="AI88" s="418">
        <v>45049</v>
      </c>
      <c r="AJ88" s="174" t="s">
        <v>8675</v>
      </c>
      <c r="AK88" s="174"/>
      <c r="AL88" s="174"/>
      <c r="AM88" s="174"/>
      <c r="AN88" s="174"/>
      <c r="AO88" s="174"/>
      <c r="AP88" s="174"/>
      <c r="AQ88" s="174"/>
      <c r="AR88" s="174" t="s">
        <v>2317</v>
      </c>
      <c r="AS88" s="174">
        <v>2023</v>
      </c>
      <c r="AT88" s="415">
        <v>45051</v>
      </c>
      <c r="AU88" s="174" t="s">
        <v>2323</v>
      </c>
      <c r="AV88" s="437" t="s">
        <v>8961</v>
      </c>
      <c r="AW88" s="530"/>
      <c r="AX88" s="426"/>
      <c r="AY88" s="426">
        <f t="shared" si="14"/>
        <v>0</v>
      </c>
      <c r="AZ88" s="426">
        <f t="shared" si="15"/>
        <v>0</v>
      </c>
      <c r="BA88" s="426">
        <f t="shared" si="16"/>
        <v>0</v>
      </c>
      <c r="BB88" s="426">
        <f t="shared" si="17"/>
        <v>0</v>
      </c>
      <c r="BC88" s="425" t="b">
        <f t="shared" si="18"/>
        <v>0</v>
      </c>
    </row>
    <row r="89" spans="1:55" ht="15.75" customHeight="1">
      <c r="A89" s="174" t="s">
        <v>10</v>
      </c>
      <c r="B89" s="63" t="s">
        <v>11</v>
      </c>
      <c r="C89" s="63" t="s">
        <v>12</v>
      </c>
      <c r="D89" s="63" t="s">
        <v>13</v>
      </c>
      <c r="E89" s="63" t="s">
        <v>28</v>
      </c>
      <c r="F89" s="63"/>
      <c r="G89" s="63" t="s">
        <v>1353</v>
      </c>
      <c r="H89" s="63"/>
      <c r="I89" s="63" t="s">
        <v>1354</v>
      </c>
      <c r="J89" s="63"/>
      <c r="K89" s="63"/>
      <c r="L89" s="63" t="s">
        <v>1355</v>
      </c>
      <c r="M89" s="63"/>
      <c r="N89" s="63" t="s">
        <v>15</v>
      </c>
      <c r="O89" s="63" t="s">
        <v>16</v>
      </c>
      <c r="P89" s="63" t="s">
        <v>35</v>
      </c>
      <c r="Q89" s="63" t="s">
        <v>8666</v>
      </c>
      <c r="R89" s="63" t="s">
        <v>43</v>
      </c>
      <c r="S89" s="63"/>
      <c r="T89" s="63"/>
      <c r="U89" s="63" t="s">
        <v>4164</v>
      </c>
      <c r="V89" s="63" t="s">
        <v>253</v>
      </c>
      <c r="W89" s="63" t="s">
        <v>1356</v>
      </c>
      <c r="X89" s="429">
        <v>43762</v>
      </c>
      <c r="Y89" s="63"/>
      <c r="Z89" s="63" t="s">
        <v>4158</v>
      </c>
      <c r="AA89" s="63" t="s">
        <v>4159</v>
      </c>
      <c r="AB89" s="63"/>
      <c r="AC89" s="63"/>
      <c r="AD89" s="63" t="s">
        <v>9206</v>
      </c>
      <c r="AE89" s="63" t="s">
        <v>9207</v>
      </c>
      <c r="AF89" s="435">
        <v>45249</v>
      </c>
      <c r="AG89" s="174"/>
      <c r="AH89" s="174"/>
      <c r="AI89" s="418">
        <v>45049</v>
      </c>
      <c r="AJ89" s="174" t="s">
        <v>8675</v>
      </c>
      <c r="AK89" s="174"/>
      <c r="AL89" s="174"/>
      <c r="AM89" s="174"/>
      <c r="AN89" s="174"/>
      <c r="AO89" s="174"/>
      <c r="AP89" s="174"/>
      <c r="AQ89" s="174"/>
      <c r="AR89" s="174" t="s">
        <v>2317</v>
      </c>
      <c r="AS89" s="174">
        <v>2023</v>
      </c>
      <c r="AT89" s="415">
        <v>45051</v>
      </c>
      <c r="AU89" s="174" t="s">
        <v>2323</v>
      </c>
      <c r="AV89" s="437" t="s">
        <v>8961</v>
      </c>
      <c r="AW89" s="530"/>
      <c r="AX89" s="426"/>
      <c r="AY89" s="426">
        <f t="shared" si="14"/>
        <v>0</v>
      </c>
      <c r="AZ89" s="426">
        <f t="shared" si="15"/>
        <v>0</v>
      </c>
      <c r="BA89" s="426">
        <f t="shared" si="16"/>
        <v>0</v>
      </c>
      <c r="BB89" s="426">
        <f t="shared" si="17"/>
        <v>0</v>
      </c>
      <c r="BC89" s="425" t="b">
        <f t="shared" si="18"/>
        <v>0</v>
      </c>
    </row>
    <row r="90" spans="1:55" ht="15.75" customHeight="1">
      <c r="A90" s="174" t="s">
        <v>10</v>
      </c>
      <c r="B90" s="63" t="s">
        <v>11</v>
      </c>
      <c r="C90" s="63" t="s">
        <v>12</v>
      </c>
      <c r="D90" s="63" t="s">
        <v>13</v>
      </c>
      <c r="E90" s="63" t="s">
        <v>28</v>
      </c>
      <c r="F90" s="63"/>
      <c r="G90" s="63" t="s">
        <v>1353</v>
      </c>
      <c r="H90" s="63"/>
      <c r="I90" s="63" t="s">
        <v>1354</v>
      </c>
      <c r="J90" s="63"/>
      <c r="K90" s="63"/>
      <c r="L90" s="63" t="s">
        <v>1355</v>
      </c>
      <c r="M90" s="63"/>
      <c r="N90" s="63" t="s">
        <v>15</v>
      </c>
      <c r="O90" s="63" t="s">
        <v>16</v>
      </c>
      <c r="P90" s="63" t="s">
        <v>35</v>
      </c>
      <c r="Q90" s="63" t="s">
        <v>8666</v>
      </c>
      <c r="R90" s="63" t="s">
        <v>45</v>
      </c>
      <c r="S90" s="63"/>
      <c r="T90" s="63"/>
      <c r="U90" s="63" t="s">
        <v>4164</v>
      </c>
      <c r="V90" s="63" t="s">
        <v>37</v>
      </c>
      <c r="W90" s="63" t="s">
        <v>1357</v>
      </c>
      <c r="X90" s="429">
        <v>43805</v>
      </c>
      <c r="Y90" s="63"/>
      <c r="Z90" s="63" t="s">
        <v>4158</v>
      </c>
      <c r="AA90" s="63" t="s">
        <v>4159</v>
      </c>
      <c r="AB90" s="63"/>
      <c r="AC90" s="63"/>
      <c r="AD90" s="63" t="s">
        <v>7544</v>
      </c>
      <c r="AE90" s="63" t="s">
        <v>9208</v>
      </c>
      <c r="AF90" s="63" t="s">
        <v>4283</v>
      </c>
      <c r="AG90" s="174"/>
      <c r="AH90" s="174"/>
      <c r="AI90" s="418">
        <v>45049</v>
      </c>
      <c r="AJ90" s="174" t="s">
        <v>8675</v>
      </c>
      <c r="AK90" s="174"/>
      <c r="AL90" s="174"/>
      <c r="AM90" s="174"/>
      <c r="AN90" s="174"/>
      <c r="AO90" s="174"/>
      <c r="AP90" s="174"/>
      <c r="AQ90" s="174"/>
      <c r="AR90" s="174" t="s">
        <v>2317</v>
      </c>
      <c r="AS90" s="174">
        <v>2023</v>
      </c>
      <c r="AT90" s="415">
        <v>45051</v>
      </c>
      <c r="AU90" s="174" t="s">
        <v>2323</v>
      </c>
      <c r="AV90" s="437" t="s">
        <v>8961</v>
      </c>
      <c r="AW90" s="530"/>
      <c r="AX90" s="426"/>
      <c r="AY90" s="426">
        <f t="shared" si="14"/>
        <v>0</v>
      </c>
      <c r="AZ90" s="426">
        <f t="shared" si="15"/>
        <v>0</v>
      </c>
      <c r="BA90" s="426">
        <f t="shared" si="16"/>
        <v>0</v>
      </c>
      <c r="BB90" s="426">
        <f t="shared" si="17"/>
        <v>0</v>
      </c>
      <c r="BC90" s="425" t="b">
        <f t="shared" si="18"/>
        <v>0</v>
      </c>
    </row>
    <row r="91" spans="1:55" ht="15.75" customHeight="1">
      <c r="A91" s="174" t="s">
        <v>10</v>
      </c>
      <c r="B91" s="63" t="s">
        <v>11</v>
      </c>
      <c r="C91" s="63" t="s">
        <v>12</v>
      </c>
      <c r="D91" s="63" t="s">
        <v>13</v>
      </c>
      <c r="E91" s="63" t="s">
        <v>28</v>
      </c>
      <c r="F91" s="63"/>
      <c r="G91" s="63" t="s">
        <v>1353</v>
      </c>
      <c r="H91" s="63"/>
      <c r="I91" s="63" t="s">
        <v>1354</v>
      </c>
      <c r="J91" s="63"/>
      <c r="K91" s="63"/>
      <c r="L91" s="63" t="s">
        <v>1355</v>
      </c>
      <c r="M91" s="63"/>
      <c r="N91" s="63" t="s">
        <v>15</v>
      </c>
      <c r="O91" s="63" t="s">
        <v>16</v>
      </c>
      <c r="P91" s="63" t="s">
        <v>35</v>
      </c>
      <c r="Q91" s="63" t="s">
        <v>8666</v>
      </c>
      <c r="R91" s="63" t="s">
        <v>422</v>
      </c>
      <c r="S91" s="63"/>
      <c r="T91" s="63"/>
      <c r="U91" s="63" t="s">
        <v>4164</v>
      </c>
      <c r="V91" s="63" t="s">
        <v>78</v>
      </c>
      <c r="W91" s="63" t="s">
        <v>1360</v>
      </c>
      <c r="X91" s="429">
        <v>43805</v>
      </c>
      <c r="Y91" s="63"/>
      <c r="Z91" s="63" t="s">
        <v>4158</v>
      </c>
      <c r="AA91" s="63" t="s">
        <v>4159</v>
      </c>
      <c r="AB91" s="63"/>
      <c r="AC91" s="63"/>
      <c r="AD91" s="63" t="s">
        <v>9209</v>
      </c>
      <c r="AE91" s="63" t="s">
        <v>9210</v>
      </c>
      <c r="AF91" s="435">
        <v>44376</v>
      </c>
      <c r="AG91" s="174"/>
      <c r="AH91" s="174"/>
      <c r="AI91" s="418">
        <v>45049</v>
      </c>
      <c r="AJ91" s="174" t="s">
        <v>8675</v>
      </c>
      <c r="AK91" s="174"/>
      <c r="AL91" s="174"/>
      <c r="AM91" s="174"/>
      <c r="AN91" s="174"/>
      <c r="AO91" s="174"/>
      <c r="AP91" s="174"/>
      <c r="AQ91" s="174"/>
      <c r="AR91" s="174" t="s">
        <v>2317</v>
      </c>
      <c r="AS91" s="174">
        <v>2023</v>
      </c>
      <c r="AT91" s="415">
        <v>45051</v>
      </c>
      <c r="AU91" s="174" t="s">
        <v>2323</v>
      </c>
      <c r="AV91" s="437" t="s">
        <v>8961</v>
      </c>
      <c r="AW91" s="530"/>
      <c r="AX91" s="426"/>
      <c r="AY91" s="426">
        <f t="shared" si="14"/>
        <v>0</v>
      </c>
      <c r="AZ91" s="426">
        <f t="shared" si="15"/>
        <v>0</v>
      </c>
      <c r="BA91" s="426">
        <f t="shared" si="16"/>
        <v>0</v>
      </c>
      <c r="BB91" s="426">
        <f t="shared" si="17"/>
        <v>0</v>
      </c>
      <c r="BC91" s="425" t="b">
        <f t="shared" si="18"/>
        <v>0</v>
      </c>
    </row>
    <row r="92" spans="1:55" ht="15.75" customHeight="1">
      <c r="A92" s="174" t="s">
        <v>10</v>
      </c>
      <c r="B92" s="63" t="s">
        <v>11</v>
      </c>
      <c r="C92" s="63" t="s">
        <v>12</v>
      </c>
      <c r="D92" s="63" t="s">
        <v>13</v>
      </c>
      <c r="E92" s="63" t="s">
        <v>28</v>
      </c>
      <c r="F92" s="63"/>
      <c r="G92" s="63" t="s">
        <v>1353</v>
      </c>
      <c r="H92" s="63"/>
      <c r="I92" s="63" t="s">
        <v>1354</v>
      </c>
      <c r="J92" s="63"/>
      <c r="K92" s="63"/>
      <c r="L92" s="63" t="s">
        <v>1355</v>
      </c>
      <c r="M92" s="63"/>
      <c r="N92" s="63" t="s">
        <v>15</v>
      </c>
      <c r="O92" s="63" t="s">
        <v>16</v>
      </c>
      <c r="P92" s="63" t="s">
        <v>35</v>
      </c>
      <c r="Q92" s="63" t="s">
        <v>8666</v>
      </c>
      <c r="R92" s="63" t="s">
        <v>1362</v>
      </c>
      <c r="S92" s="63"/>
      <c r="T92" s="63"/>
      <c r="U92" s="63" t="s">
        <v>4164</v>
      </c>
      <c r="V92" s="63" t="s">
        <v>37</v>
      </c>
      <c r="W92" s="63" t="s">
        <v>1363</v>
      </c>
      <c r="X92" s="429">
        <v>43804</v>
      </c>
      <c r="Y92" s="63"/>
      <c r="Z92" s="63" t="s">
        <v>4158</v>
      </c>
      <c r="AA92" s="63" t="s">
        <v>4159</v>
      </c>
      <c r="AB92" s="63"/>
      <c r="AC92" s="63"/>
      <c r="AD92" s="63" t="s">
        <v>6406</v>
      </c>
      <c r="AE92" s="63" t="s">
        <v>9213</v>
      </c>
      <c r="AF92" s="436">
        <v>44258</v>
      </c>
      <c r="AG92" s="174"/>
      <c r="AH92" s="174"/>
      <c r="AI92" s="418">
        <v>45049</v>
      </c>
      <c r="AJ92" s="174" t="s">
        <v>8675</v>
      </c>
      <c r="AK92" s="174"/>
      <c r="AL92" s="174"/>
      <c r="AM92" s="174"/>
      <c r="AN92" s="174"/>
      <c r="AO92" s="174"/>
      <c r="AP92" s="174"/>
      <c r="AQ92" s="174"/>
      <c r="AR92" s="174" t="s">
        <v>2317</v>
      </c>
      <c r="AS92" s="174">
        <v>2023</v>
      </c>
      <c r="AT92" s="415">
        <v>45051</v>
      </c>
      <c r="AU92" s="174" t="s">
        <v>2323</v>
      </c>
      <c r="AV92" s="437" t="s">
        <v>8961</v>
      </c>
      <c r="AW92" s="530"/>
      <c r="AX92" s="426"/>
      <c r="AY92" s="426">
        <f t="shared" si="14"/>
        <v>0</v>
      </c>
      <c r="AZ92" s="426">
        <f t="shared" si="15"/>
        <v>0</v>
      </c>
      <c r="BA92" s="426">
        <f t="shared" si="16"/>
        <v>0</v>
      </c>
      <c r="BB92" s="426">
        <f t="shared" si="17"/>
        <v>0</v>
      </c>
      <c r="BC92" s="425" t="b">
        <f t="shared" si="18"/>
        <v>0</v>
      </c>
    </row>
    <row r="93" spans="1:55" ht="15.75" customHeight="1">
      <c r="A93" s="174" t="s">
        <v>10</v>
      </c>
      <c r="B93" s="63" t="s">
        <v>11</v>
      </c>
      <c r="C93" s="63" t="s">
        <v>50</v>
      </c>
      <c r="D93" s="63" t="s">
        <v>1054</v>
      </c>
      <c r="E93" s="63" t="s">
        <v>146</v>
      </c>
      <c r="F93" s="63"/>
      <c r="G93" s="63" t="s">
        <v>1055</v>
      </c>
      <c r="H93" s="63"/>
      <c r="I93" s="63" t="s">
        <v>1056</v>
      </c>
      <c r="J93" s="63"/>
      <c r="K93" s="63"/>
      <c r="L93" s="63" t="s">
        <v>1057</v>
      </c>
      <c r="M93" s="63"/>
      <c r="N93" s="63" t="s">
        <v>113</v>
      </c>
      <c r="O93" s="63" t="s">
        <v>226</v>
      </c>
      <c r="P93" s="63" t="s">
        <v>35</v>
      </c>
      <c r="Q93" s="63" t="s">
        <v>87</v>
      </c>
      <c r="R93" s="63" t="s">
        <v>737</v>
      </c>
      <c r="S93" s="63"/>
      <c r="T93" s="63"/>
      <c r="U93" s="63" t="s">
        <v>4164</v>
      </c>
      <c r="V93" s="63" t="s">
        <v>89</v>
      </c>
      <c r="W93" s="63" t="s">
        <v>1061</v>
      </c>
      <c r="X93" s="429">
        <v>44273</v>
      </c>
      <c r="Y93" s="63"/>
      <c r="Z93" s="63" t="s">
        <v>4158</v>
      </c>
      <c r="AA93" s="63" t="s">
        <v>4159</v>
      </c>
      <c r="AB93" s="63"/>
      <c r="AC93" s="63"/>
      <c r="AD93" s="63" t="s">
        <v>9253</v>
      </c>
      <c r="AE93" s="63" t="s">
        <v>9254</v>
      </c>
      <c r="AF93" s="63" t="s">
        <v>9255</v>
      </c>
      <c r="AG93" s="174"/>
      <c r="AH93" s="174"/>
      <c r="AI93" s="418">
        <v>45049</v>
      </c>
      <c r="AJ93" s="174" t="s">
        <v>8675</v>
      </c>
      <c r="AK93" s="174"/>
      <c r="AL93" s="174"/>
      <c r="AM93" s="174"/>
      <c r="AN93" s="174"/>
      <c r="AO93" s="174"/>
      <c r="AP93" s="174"/>
      <c r="AQ93" s="174"/>
      <c r="AR93" s="174" t="s">
        <v>2317</v>
      </c>
      <c r="AS93" s="174">
        <v>2023</v>
      </c>
      <c r="AT93" s="415">
        <v>45051</v>
      </c>
      <c r="AU93" s="174" t="s">
        <v>2323</v>
      </c>
      <c r="AV93" s="437" t="s">
        <v>8961</v>
      </c>
      <c r="AW93" s="530"/>
      <c r="AX93" s="426"/>
      <c r="AY93" s="426">
        <f t="shared" si="14"/>
        <v>0</v>
      </c>
      <c r="AZ93" s="426">
        <f t="shared" si="15"/>
        <v>0</v>
      </c>
      <c r="BA93" s="426">
        <f t="shared" si="16"/>
        <v>0</v>
      </c>
      <c r="BB93" s="426">
        <f t="shared" si="17"/>
        <v>0</v>
      </c>
      <c r="BC93" s="425" t="b">
        <f t="shared" si="18"/>
        <v>0</v>
      </c>
    </row>
    <row r="94" spans="1:55" ht="15.75" customHeight="1">
      <c r="A94" s="174" t="s">
        <v>10</v>
      </c>
      <c r="B94" s="63" t="s">
        <v>11</v>
      </c>
      <c r="C94" s="63" t="s">
        <v>146</v>
      </c>
      <c r="D94" s="63" t="s">
        <v>147</v>
      </c>
      <c r="E94" s="63" t="s">
        <v>123</v>
      </c>
      <c r="F94" s="63"/>
      <c r="G94" s="63" t="s">
        <v>2264</v>
      </c>
      <c r="H94" s="63"/>
      <c r="I94" s="63" t="s">
        <v>1112</v>
      </c>
      <c r="J94" s="63"/>
      <c r="K94" s="63"/>
      <c r="L94" s="63" t="s">
        <v>1117</v>
      </c>
      <c r="M94" s="63"/>
      <c r="N94" s="63" t="s">
        <v>15</v>
      </c>
      <c r="O94" s="63" t="s">
        <v>16</v>
      </c>
      <c r="P94" s="63" t="s">
        <v>35</v>
      </c>
      <c r="Q94" s="63" t="s">
        <v>84</v>
      </c>
      <c r="R94" s="63" t="s">
        <v>170</v>
      </c>
      <c r="S94" s="63"/>
      <c r="T94" s="63"/>
      <c r="U94" s="63" t="s">
        <v>4213</v>
      </c>
      <c r="V94" s="63" t="s">
        <v>261</v>
      </c>
      <c r="W94" s="63" t="s">
        <v>1118</v>
      </c>
      <c r="X94" s="429">
        <v>43805</v>
      </c>
      <c r="Y94" s="63"/>
      <c r="Z94" s="63" t="s">
        <v>4158</v>
      </c>
      <c r="AA94" s="63" t="s">
        <v>4159</v>
      </c>
      <c r="AB94" s="63"/>
      <c r="AC94" s="63"/>
      <c r="AD94" s="63" t="s">
        <v>5474</v>
      </c>
      <c r="AE94" s="63" t="s">
        <v>9299</v>
      </c>
      <c r="AF94" s="435">
        <v>44753</v>
      </c>
      <c r="AG94" s="174"/>
      <c r="AH94" s="174"/>
      <c r="AI94" s="418">
        <v>45049</v>
      </c>
      <c r="AJ94" s="174" t="s">
        <v>8675</v>
      </c>
      <c r="AK94" s="174"/>
      <c r="AL94" s="174"/>
      <c r="AM94" s="174"/>
      <c r="AN94" s="174"/>
      <c r="AO94" s="174"/>
      <c r="AP94" s="174"/>
      <c r="AQ94" s="174"/>
      <c r="AR94" s="174" t="s">
        <v>2317</v>
      </c>
      <c r="AS94" s="174">
        <v>2023</v>
      </c>
      <c r="AT94" s="415">
        <v>45051</v>
      </c>
      <c r="AU94" s="174" t="s">
        <v>2323</v>
      </c>
      <c r="AV94" s="437" t="s">
        <v>8961</v>
      </c>
      <c r="AW94" s="530"/>
      <c r="AX94" s="426"/>
      <c r="AY94" s="426">
        <f t="shared" si="14"/>
        <v>0</v>
      </c>
      <c r="AZ94" s="426">
        <f t="shared" si="15"/>
        <v>0</v>
      </c>
      <c r="BA94" s="426">
        <f t="shared" si="16"/>
        <v>0</v>
      </c>
      <c r="BB94" s="426">
        <f t="shared" si="17"/>
        <v>0</v>
      </c>
      <c r="BC94" s="425" t="b">
        <f t="shared" si="18"/>
        <v>0</v>
      </c>
    </row>
    <row r="95" spans="1:55" ht="15.75" customHeight="1">
      <c r="A95" s="174" t="s">
        <v>10</v>
      </c>
      <c r="B95" s="63" t="s">
        <v>11</v>
      </c>
      <c r="C95" s="63" t="s">
        <v>146</v>
      </c>
      <c r="D95" s="63" t="s">
        <v>147</v>
      </c>
      <c r="E95" s="63" t="s">
        <v>123</v>
      </c>
      <c r="F95" s="63"/>
      <c r="G95" s="63" t="s">
        <v>2264</v>
      </c>
      <c r="H95" s="63"/>
      <c r="I95" s="63" t="s">
        <v>1112</v>
      </c>
      <c r="J95" s="63"/>
      <c r="K95" s="63"/>
      <c r="L95" s="63" t="s">
        <v>1117</v>
      </c>
      <c r="M95" s="63"/>
      <c r="N95" s="63" t="s">
        <v>15</v>
      </c>
      <c r="O95" s="63" t="s">
        <v>16</v>
      </c>
      <c r="P95" s="63" t="s">
        <v>35</v>
      </c>
      <c r="Q95" s="63" t="s">
        <v>84</v>
      </c>
      <c r="R95" s="63" t="s">
        <v>167</v>
      </c>
      <c r="S95" s="63"/>
      <c r="T95" s="63"/>
      <c r="U95" s="63" t="s">
        <v>4164</v>
      </c>
      <c r="V95" s="63" t="s">
        <v>94</v>
      </c>
      <c r="W95" s="63" t="s">
        <v>1153</v>
      </c>
      <c r="X95" s="429">
        <v>43805</v>
      </c>
      <c r="Y95" s="63"/>
      <c r="Z95" s="63" t="s">
        <v>4158</v>
      </c>
      <c r="AA95" s="63" t="s">
        <v>4159</v>
      </c>
      <c r="AB95" s="63"/>
      <c r="AC95" s="63"/>
      <c r="AD95" s="63" t="s">
        <v>9300</v>
      </c>
      <c r="AE95" s="63" t="s">
        <v>9301</v>
      </c>
      <c r="AF95" s="435">
        <v>44726</v>
      </c>
      <c r="AG95" s="174"/>
      <c r="AH95" s="174"/>
      <c r="AI95" s="418">
        <v>45049</v>
      </c>
      <c r="AJ95" s="174" t="s">
        <v>8675</v>
      </c>
      <c r="AK95" s="174"/>
      <c r="AL95" s="174"/>
      <c r="AM95" s="174"/>
      <c r="AN95" s="174"/>
      <c r="AO95" s="174"/>
      <c r="AP95" s="174"/>
      <c r="AQ95" s="174"/>
      <c r="AR95" s="174" t="s">
        <v>2317</v>
      </c>
      <c r="AS95" s="174">
        <v>2023</v>
      </c>
      <c r="AT95" s="415">
        <v>45051</v>
      </c>
      <c r="AU95" s="174" t="s">
        <v>2323</v>
      </c>
      <c r="AV95" s="437" t="s">
        <v>8961</v>
      </c>
      <c r="AW95" s="530"/>
      <c r="AX95" s="426"/>
      <c r="AY95" s="426">
        <f t="shared" si="14"/>
        <v>0</v>
      </c>
      <c r="AZ95" s="426">
        <f t="shared" si="15"/>
        <v>0</v>
      </c>
      <c r="BA95" s="426">
        <f t="shared" si="16"/>
        <v>0</v>
      </c>
      <c r="BB95" s="426">
        <f t="shared" si="17"/>
        <v>0</v>
      </c>
      <c r="BC95" s="425" t="b">
        <f t="shared" si="18"/>
        <v>0</v>
      </c>
    </row>
    <row r="96" spans="1:55" ht="15.75" customHeight="1">
      <c r="A96" s="174" t="s">
        <v>10</v>
      </c>
      <c r="B96" s="63" t="s">
        <v>11</v>
      </c>
      <c r="C96" s="63" t="s">
        <v>146</v>
      </c>
      <c r="D96" s="63" t="s">
        <v>147</v>
      </c>
      <c r="E96" s="63" t="s">
        <v>123</v>
      </c>
      <c r="F96" s="63"/>
      <c r="G96" s="63" t="s">
        <v>2264</v>
      </c>
      <c r="H96" s="63"/>
      <c r="I96" s="63" t="s">
        <v>1112</v>
      </c>
      <c r="J96" s="63"/>
      <c r="K96" s="63"/>
      <c r="L96" s="63" t="s">
        <v>1117</v>
      </c>
      <c r="M96" s="63"/>
      <c r="N96" s="63" t="s">
        <v>15</v>
      </c>
      <c r="O96" s="63" t="s">
        <v>16</v>
      </c>
      <c r="P96" s="63" t="s">
        <v>35</v>
      </c>
      <c r="Q96" s="63" t="s">
        <v>84</v>
      </c>
      <c r="R96" s="63" t="s">
        <v>1154</v>
      </c>
      <c r="S96" s="63"/>
      <c r="T96" s="63"/>
      <c r="U96" s="63" t="s">
        <v>4164</v>
      </c>
      <c r="V96" s="63" t="s">
        <v>235</v>
      </c>
      <c r="W96" s="63" t="s">
        <v>1155</v>
      </c>
      <c r="X96" s="429">
        <v>43805</v>
      </c>
      <c r="Y96" s="63"/>
      <c r="Z96" s="63" t="s">
        <v>4158</v>
      </c>
      <c r="AA96" s="63" t="s">
        <v>4159</v>
      </c>
      <c r="AB96" s="63"/>
      <c r="AC96" s="63"/>
      <c r="AD96" s="63" t="s">
        <v>7046</v>
      </c>
      <c r="AE96" s="63" t="s">
        <v>9302</v>
      </c>
      <c r="AF96" s="435">
        <v>44359</v>
      </c>
      <c r="AG96" s="174"/>
      <c r="AH96" s="174"/>
      <c r="AI96" s="418">
        <v>45049</v>
      </c>
      <c r="AJ96" s="174" t="s">
        <v>8675</v>
      </c>
      <c r="AK96" s="174"/>
      <c r="AL96" s="174"/>
      <c r="AM96" s="174"/>
      <c r="AN96" s="174"/>
      <c r="AO96" s="174"/>
      <c r="AP96" s="174"/>
      <c r="AQ96" s="174"/>
      <c r="AR96" s="174" t="s">
        <v>2317</v>
      </c>
      <c r="AS96" s="174">
        <v>2023</v>
      </c>
      <c r="AT96" s="415">
        <v>45051</v>
      </c>
      <c r="AU96" s="174" t="s">
        <v>2323</v>
      </c>
      <c r="AV96" s="437" t="s">
        <v>8961</v>
      </c>
      <c r="AW96" s="530"/>
      <c r="AX96" s="426"/>
      <c r="AY96" s="426">
        <f t="shared" si="14"/>
        <v>0</v>
      </c>
      <c r="AZ96" s="426">
        <f t="shared" si="15"/>
        <v>0</v>
      </c>
      <c r="BA96" s="426">
        <f t="shared" si="16"/>
        <v>0</v>
      </c>
      <c r="BB96" s="426">
        <f t="shared" si="17"/>
        <v>0</v>
      </c>
      <c r="BC96" s="425" t="b">
        <f t="shared" si="18"/>
        <v>0</v>
      </c>
    </row>
    <row r="97" spans="1:58" ht="15.75" customHeight="1">
      <c r="A97" s="174" t="s">
        <v>10</v>
      </c>
      <c r="B97" s="63" t="s">
        <v>11</v>
      </c>
      <c r="C97" s="63" t="s">
        <v>146</v>
      </c>
      <c r="D97" s="63" t="s">
        <v>147</v>
      </c>
      <c r="E97" s="63" t="s">
        <v>123</v>
      </c>
      <c r="F97" s="63"/>
      <c r="G97" s="63" t="s">
        <v>2264</v>
      </c>
      <c r="H97" s="63"/>
      <c r="I97" s="63" t="s">
        <v>1112</v>
      </c>
      <c r="J97" s="63"/>
      <c r="K97" s="63"/>
      <c r="L97" s="63" t="s">
        <v>1117</v>
      </c>
      <c r="M97" s="63"/>
      <c r="N97" s="63" t="s">
        <v>15</v>
      </c>
      <c r="O97" s="63" t="s">
        <v>16</v>
      </c>
      <c r="P97" s="63" t="s">
        <v>35</v>
      </c>
      <c r="Q97" s="63" t="s">
        <v>84</v>
      </c>
      <c r="R97" s="63" t="s">
        <v>1158</v>
      </c>
      <c r="S97" s="63"/>
      <c r="T97" s="63"/>
      <c r="U97" s="63" t="s">
        <v>4164</v>
      </c>
      <c r="V97" s="63" t="s">
        <v>94</v>
      </c>
      <c r="W97" s="63" t="s">
        <v>1159</v>
      </c>
      <c r="X97" s="429">
        <v>43805</v>
      </c>
      <c r="Y97" s="63"/>
      <c r="Z97" s="63" t="s">
        <v>4158</v>
      </c>
      <c r="AA97" s="63" t="s">
        <v>4159</v>
      </c>
      <c r="AB97" s="63"/>
      <c r="AC97" s="63"/>
      <c r="AD97" s="63" t="s">
        <v>9300</v>
      </c>
      <c r="AE97" s="63" t="s">
        <v>9303</v>
      </c>
      <c r="AF97" s="436">
        <v>45628</v>
      </c>
      <c r="AG97" s="174"/>
      <c r="AH97" s="174"/>
      <c r="AI97" s="418">
        <v>45049</v>
      </c>
      <c r="AJ97" s="174" t="s">
        <v>8675</v>
      </c>
      <c r="AK97" s="174"/>
      <c r="AL97" s="174"/>
      <c r="AM97" s="174"/>
      <c r="AN97" s="174"/>
      <c r="AO97" s="174"/>
      <c r="AP97" s="174"/>
      <c r="AQ97" s="174"/>
      <c r="AR97" s="174" t="s">
        <v>2317</v>
      </c>
      <c r="AS97" s="174">
        <v>2023</v>
      </c>
      <c r="AT97" s="415">
        <v>45051</v>
      </c>
      <c r="AU97" s="174" t="s">
        <v>2323</v>
      </c>
      <c r="AV97" s="437" t="s">
        <v>8961</v>
      </c>
      <c r="AW97" s="530"/>
      <c r="AX97" s="426"/>
      <c r="AY97" s="426">
        <f t="shared" si="14"/>
        <v>0</v>
      </c>
      <c r="AZ97" s="426">
        <f t="shared" si="15"/>
        <v>0</v>
      </c>
      <c r="BA97" s="426">
        <f t="shared" si="16"/>
        <v>0</v>
      </c>
      <c r="BB97" s="426">
        <f t="shared" si="17"/>
        <v>0</v>
      </c>
      <c r="BC97" s="425" t="b">
        <f t="shared" si="18"/>
        <v>0</v>
      </c>
    </row>
    <row r="98" spans="1:58" ht="15.75" customHeight="1">
      <c r="A98" s="174" t="s">
        <v>10</v>
      </c>
      <c r="B98" s="63" t="s">
        <v>11</v>
      </c>
      <c r="C98" s="63" t="s">
        <v>28</v>
      </c>
      <c r="D98" s="63" t="s">
        <v>8987</v>
      </c>
      <c r="E98" s="63" t="s">
        <v>30</v>
      </c>
      <c r="F98" s="63"/>
      <c r="G98" s="63" t="s">
        <v>1233</v>
      </c>
      <c r="H98" s="63"/>
      <c r="I98" s="63" t="s">
        <v>1234</v>
      </c>
      <c r="J98" s="63"/>
      <c r="K98" s="63"/>
      <c r="L98" s="63" t="s">
        <v>1235</v>
      </c>
      <c r="M98" s="63"/>
      <c r="N98" s="63" t="s">
        <v>15</v>
      </c>
      <c r="O98" s="63" t="s">
        <v>16</v>
      </c>
      <c r="P98" s="63" t="s">
        <v>35</v>
      </c>
      <c r="Q98" s="63" t="s">
        <v>8666</v>
      </c>
      <c r="R98" s="176" t="s">
        <v>43</v>
      </c>
      <c r="S98" s="63"/>
      <c r="T98" s="63"/>
      <c r="U98" s="63" t="s">
        <v>4164</v>
      </c>
      <c r="V98" s="63" t="s">
        <v>40</v>
      </c>
      <c r="W98" s="63" t="s">
        <v>1238</v>
      </c>
      <c r="X98" s="429">
        <v>43776</v>
      </c>
      <c r="Y98" s="63"/>
      <c r="Z98" s="63" t="s">
        <v>4158</v>
      </c>
      <c r="AA98" s="63" t="s">
        <v>4159</v>
      </c>
      <c r="AB98" s="63"/>
      <c r="AC98" s="63"/>
      <c r="AD98" s="63" t="s">
        <v>9404</v>
      </c>
      <c r="AE98" s="63" t="s">
        <v>9405</v>
      </c>
      <c r="AF98" s="436">
        <v>44653</v>
      </c>
      <c r="AG98" s="174"/>
      <c r="AH98" s="174"/>
      <c r="AI98" s="418">
        <v>45049</v>
      </c>
      <c r="AJ98" s="174" t="s">
        <v>8675</v>
      </c>
      <c r="AK98" s="174"/>
      <c r="AL98" s="174"/>
      <c r="AM98" s="174"/>
      <c r="AN98" s="174"/>
      <c r="AO98" s="174"/>
      <c r="AP98" s="174"/>
      <c r="AQ98" s="174"/>
      <c r="AR98" s="174" t="s">
        <v>2317</v>
      </c>
      <c r="AS98" s="174">
        <v>2023</v>
      </c>
      <c r="AT98" s="415">
        <v>45061</v>
      </c>
      <c r="AU98" s="174" t="s">
        <v>2323</v>
      </c>
      <c r="AV98" s="437" t="s">
        <v>8934</v>
      </c>
      <c r="AW98" s="530"/>
      <c r="AX98" s="426"/>
      <c r="AY98" s="426">
        <f t="shared" si="14"/>
        <v>0</v>
      </c>
      <c r="AZ98" s="426">
        <f t="shared" si="15"/>
        <v>0</v>
      </c>
      <c r="BA98" s="426">
        <f t="shared" si="16"/>
        <v>0</v>
      </c>
      <c r="BB98" s="426">
        <f t="shared" si="17"/>
        <v>0</v>
      </c>
      <c r="BC98" s="425" t="b">
        <f t="shared" si="18"/>
        <v>0</v>
      </c>
    </row>
    <row r="99" spans="1:58" ht="15.75" customHeight="1">
      <c r="A99" s="174" t="s">
        <v>10</v>
      </c>
      <c r="B99" s="63" t="s">
        <v>11</v>
      </c>
      <c r="C99" s="63" t="s">
        <v>123</v>
      </c>
      <c r="D99" s="63" t="s">
        <v>513</v>
      </c>
      <c r="E99" s="63" t="s">
        <v>28</v>
      </c>
      <c r="F99" s="63"/>
      <c r="G99" s="63" t="s">
        <v>1775</v>
      </c>
      <c r="H99" s="63"/>
      <c r="I99" s="63" t="s">
        <v>1776</v>
      </c>
      <c r="J99" s="63"/>
      <c r="K99" s="63"/>
      <c r="L99" s="63" t="s">
        <v>1777</v>
      </c>
      <c r="M99" s="63"/>
      <c r="N99" s="63" t="s">
        <v>15</v>
      </c>
      <c r="O99" s="63" t="s">
        <v>16</v>
      </c>
      <c r="P99" s="63" t="s">
        <v>35</v>
      </c>
      <c r="Q99" s="63" t="s">
        <v>84</v>
      </c>
      <c r="R99" s="63" t="s">
        <v>167</v>
      </c>
      <c r="S99" s="63"/>
      <c r="T99" s="63"/>
      <c r="U99" s="63" t="s">
        <v>4164</v>
      </c>
      <c r="V99" s="63" t="s">
        <v>261</v>
      </c>
      <c r="W99" s="63" t="s">
        <v>1782</v>
      </c>
      <c r="X99" s="429">
        <v>43514</v>
      </c>
      <c r="Y99" s="63"/>
      <c r="Z99" s="63" t="s">
        <v>4158</v>
      </c>
      <c r="AA99" s="63" t="s">
        <v>4159</v>
      </c>
      <c r="AB99" s="63"/>
      <c r="AC99" s="63"/>
      <c r="AD99" s="63" t="s">
        <v>5474</v>
      </c>
      <c r="AE99" s="63" t="s">
        <v>9299</v>
      </c>
      <c r="AF99" s="435">
        <v>44753</v>
      </c>
      <c r="AG99" s="174"/>
      <c r="AH99" s="174"/>
      <c r="AI99" s="418">
        <v>45049</v>
      </c>
      <c r="AJ99" s="174" t="s">
        <v>8675</v>
      </c>
      <c r="AK99" s="174"/>
      <c r="AL99" s="174"/>
      <c r="AM99" s="174"/>
      <c r="AN99" s="174"/>
      <c r="AO99" s="174"/>
      <c r="AP99" s="174"/>
      <c r="AQ99" s="174"/>
      <c r="AR99" s="174" t="s">
        <v>2317</v>
      </c>
      <c r="AS99" s="174">
        <v>2023</v>
      </c>
      <c r="AT99" s="415">
        <v>45051</v>
      </c>
      <c r="AU99" s="174" t="s">
        <v>2323</v>
      </c>
      <c r="AV99" s="437" t="s">
        <v>8961</v>
      </c>
      <c r="AW99" s="550"/>
      <c r="AX99" s="426"/>
      <c r="AY99" s="426">
        <f t="shared" si="14"/>
        <v>0</v>
      </c>
      <c r="AZ99" s="426">
        <f t="shared" si="15"/>
        <v>0</v>
      </c>
      <c r="BA99" s="426">
        <f t="shared" si="16"/>
        <v>0</v>
      </c>
      <c r="BB99" s="426">
        <f t="shared" si="17"/>
        <v>0</v>
      </c>
      <c r="BC99" s="425" t="b">
        <f t="shared" si="18"/>
        <v>0</v>
      </c>
    </row>
    <row r="100" spans="1:58" ht="15.75" customHeight="1">
      <c r="A100" s="173" t="s">
        <v>10</v>
      </c>
      <c r="B100" s="173" t="s">
        <v>1604</v>
      </c>
      <c r="C100" s="1003" t="s">
        <v>1605</v>
      </c>
      <c r="D100" s="1003" t="s">
        <v>10256</v>
      </c>
      <c r="E100" s="1003" t="s">
        <v>28</v>
      </c>
      <c r="F100" s="1003"/>
      <c r="G100" s="1003" t="s">
        <v>1606</v>
      </c>
      <c r="H100" s="1003"/>
      <c r="I100" s="1003" t="s">
        <v>1607</v>
      </c>
      <c r="J100" s="1003"/>
      <c r="K100" s="1003"/>
      <c r="L100" s="1003" t="s">
        <v>10257</v>
      </c>
      <c r="M100" s="1003"/>
      <c r="N100" s="1003" t="s">
        <v>15</v>
      </c>
      <c r="O100" s="1003" t="s">
        <v>16</v>
      </c>
      <c r="P100" s="1003" t="s">
        <v>35</v>
      </c>
      <c r="Q100" s="1003" t="s">
        <v>107</v>
      </c>
      <c r="R100" s="1003" t="s">
        <v>10258</v>
      </c>
      <c r="S100" s="1004"/>
      <c r="T100" s="1003"/>
      <c r="U100" s="1003" t="s">
        <v>4164</v>
      </c>
      <c r="V100" s="1003" t="s">
        <v>194</v>
      </c>
      <c r="W100" s="1003" t="s">
        <v>1616</v>
      </c>
      <c r="X100" s="1005">
        <v>43775</v>
      </c>
      <c r="Y100" s="1005"/>
      <c r="Z100" s="1003" t="s">
        <v>4646</v>
      </c>
      <c r="AA100" s="1003"/>
      <c r="AB100" s="1003"/>
      <c r="AC100" s="1003"/>
      <c r="AD100" s="1003" t="s">
        <v>10259</v>
      </c>
      <c r="AE100" s="1003" t="s">
        <v>10260</v>
      </c>
      <c r="AF100" s="1003" t="s">
        <v>4283</v>
      </c>
      <c r="AG100" s="1006"/>
      <c r="AH100" s="1006"/>
      <c r="AI100" s="1007"/>
      <c r="AJ100" s="1006"/>
      <c r="AK100" s="1006"/>
      <c r="AL100" s="1006"/>
      <c r="AM100" s="1006"/>
      <c r="AN100" s="1006"/>
      <c r="AO100" s="1006"/>
      <c r="AP100" s="1006"/>
      <c r="AQ100" s="1006"/>
      <c r="AR100" s="317"/>
      <c r="AS100" s="317"/>
      <c r="AT100" s="759"/>
      <c r="AU100" s="1006" t="s">
        <v>2323</v>
      </c>
      <c r="AV100" s="437" t="s">
        <v>8934</v>
      </c>
    </row>
    <row r="101" spans="1:58" ht="15.75" customHeight="1">
      <c r="A101" s="173" t="s">
        <v>10</v>
      </c>
      <c r="B101" s="928" t="s">
        <v>1604</v>
      </c>
      <c r="C101" s="929" t="s">
        <v>1605</v>
      </c>
      <c r="D101" s="929" t="s">
        <v>10256</v>
      </c>
      <c r="E101" s="929" t="s">
        <v>28</v>
      </c>
      <c r="F101" s="929"/>
      <c r="G101" s="929" t="s">
        <v>1606</v>
      </c>
      <c r="H101" s="929"/>
      <c r="I101" s="929" t="s">
        <v>1607</v>
      </c>
      <c r="J101" s="929"/>
      <c r="K101" s="929"/>
      <c r="L101" s="929" t="s">
        <v>10257</v>
      </c>
      <c r="M101" s="929"/>
      <c r="N101" s="929" t="s">
        <v>15</v>
      </c>
      <c r="O101" s="929" t="s">
        <v>16</v>
      </c>
      <c r="P101" s="929" t="s">
        <v>35</v>
      </c>
      <c r="Q101" s="929" t="s">
        <v>107</v>
      </c>
      <c r="R101" s="929" t="s">
        <v>10261</v>
      </c>
      <c r="S101" s="1008"/>
      <c r="T101" s="929"/>
      <c r="U101" s="929" t="s">
        <v>4164</v>
      </c>
      <c r="V101" s="929" t="s">
        <v>1611</v>
      </c>
      <c r="W101" s="929" t="s">
        <v>1612</v>
      </c>
      <c r="X101" s="930">
        <v>43775</v>
      </c>
      <c r="Y101" s="929"/>
      <c r="Z101" s="1003" t="s">
        <v>4646</v>
      </c>
      <c r="AA101" s="929"/>
      <c r="AB101" s="929"/>
      <c r="AC101" s="929"/>
      <c r="AD101" s="929" t="s">
        <v>5596</v>
      </c>
      <c r="AE101" s="929" t="s">
        <v>10262</v>
      </c>
      <c r="AF101" s="929" t="s">
        <v>4283</v>
      </c>
      <c r="AG101" s="932"/>
      <c r="AH101" s="932"/>
      <c r="AI101" s="932"/>
      <c r="AJ101" s="932"/>
      <c r="AK101" s="932"/>
      <c r="AL101" s="932"/>
      <c r="AM101" s="932"/>
      <c r="AN101" s="932"/>
      <c r="AO101" s="932"/>
      <c r="AP101" s="932"/>
      <c r="AQ101" s="932"/>
      <c r="AR101" s="932"/>
      <c r="AS101" s="317"/>
      <c r="AT101" s="932"/>
      <c r="AU101" s="932" t="s">
        <v>2323</v>
      </c>
      <c r="AV101" s="437" t="s">
        <v>8934</v>
      </c>
    </row>
    <row r="102" spans="1:58" ht="15.75" customHeight="1">
      <c r="A102" s="173" t="s">
        <v>10</v>
      </c>
      <c r="B102" s="928" t="s">
        <v>1604</v>
      </c>
      <c r="C102" s="929" t="s">
        <v>1605</v>
      </c>
      <c r="D102" s="929" t="s">
        <v>10256</v>
      </c>
      <c r="E102" s="929" t="s">
        <v>28</v>
      </c>
      <c r="F102" s="929"/>
      <c r="G102" s="929" t="s">
        <v>1606</v>
      </c>
      <c r="H102" s="929"/>
      <c r="I102" s="929" t="s">
        <v>1607</v>
      </c>
      <c r="J102" s="929"/>
      <c r="K102" s="929"/>
      <c r="L102" s="929" t="s">
        <v>10257</v>
      </c>
      <c r="M102" s="929"/>
      <c r="N102" s="929" t="s">
        <v>15</v>
      </c>
      <c r="O102" s="929" t="s">
        <v>16</v>
      </c>
      <c r="P102" s="929" t="s">
        <v>35</v>
      </c>
      <c r="Q102" s="929" t="s">
        <v>107</v>
      </c>
      <c r="R102" s="929" t="s">
        <v>10263</v>
      </c>
      <c r="S102" s="1008"/>
      <c r="T102" s="929"/>
      <c r="U102" s="929" t="s">
        <v>4164</v>
      </c>
      <c r="V102" s="929" t="s">
        <v>194</v>
      </c>
      <c r="W102" s="929" t="s">
        <v>1609</v>
      </c>
      <c r="X102" s="930">
        <v>43775</v>
      </c>
      <c r="Y102" s="929"/>
      <c r="Z102" s="1003" t="s">
        <v>4646</v>
      </c>
      <c r="AA102" s="929"/>
      <c r="AB102" s="929"/>
      <c r="AC102" s="929"/>
      <c r="AD102" s="929" t="s">
        <v>10264</v>
      </c>
      <c r="AE102" s="929" t="s">
        <v>10265</v>
      </c>
      <c r="AF102" s="929" t="s">
        <v>4283</v>
      </c>
      <c r="AG102" s="932"/>
      <c r="AH102" s="932"/>
      <c r="AI102" s="932"/>
      <c r="AJ102" s="932"/>
      <c r="AK102" s="932"/>
      <c r="AL102" s="932"/>
      <c r="AM102" s="932"/>
      <c r="AN102" s="932"/>
      <c r="AO102" s="932"/>
      <c r="AP102" s="932"/>
      <c r="AQ102" s="932"/>
      <c r="AR102" s="932"/>
      <c r="AS102" s="317"/>
      <c r="AT102" s="932"/>
      <c r="AU102" s="932" t="s">
        <v>2323</v>
      </c>
      <c r="AV102" s="437" t="s">
        <v>8934</v>
      </c>
    </row>
    <row r="103" spans="1:58" ht="15.75" customHeight="1">
      <c r="A103" s="173" t="s">
        <v>10</v>
      </c>
      <c r="B103" s="928" t="s">
        <v>1604</v>
      </c>
      <c r="C103" s="929" t="s">
        <v>1605</v>
      </c>
      <c r="D103" s="929" t="s">
        <v>10256</v>
      </c>
      <c r="E103" s="929" t="s">
        <v>28</v>
      </c>
      <c r="F103" s="929"/>
      <c r="G103" s="929" t="s">
        <v>1606</v>
      </c>
      <c r="H103" s="929"/>
      <c r="I103" s="929" t="s">
        <v>1607</v>
      </c>
      <c r="J103" s="929"/>
      <c r="K103" s="929"/>
      <c r="L103" s="929" t="s">
        <v>10257</v>
      </c>
      <c r="M103" s="929"/>
      <c r="N103" s="929" t="s">
        <v>15</v>
      </c>
      <c r="O103" s="929" t="s">
        <v>16</v>
      </c>
      <c r="P103" s="929" t="s">
        <v>35</v>
      </c>
      <c r="Q103" s="929" t="s">
        <v>107</v>
      </c>
      <c r="R103" s="929" t="s">
        <v>10266</v>
      </c>
      <c r="S103" s="1008"/>
      <c r="T103" s="929"/>
      <c r="U103" s="929" t="s">
        <v>4164</v>
      </c>
      <c r="V103" s="929" t="s">
        <v>1614</v>
      </c>
      <c r="W103" s="929" t="s">
        <v>1615</v>
      </c>
      <c r="X103" s="930">
        <v>43754</v>
      </c>
      <c r="Y103" s="929"/>
      <c r="Z103" s="1003" t="s">
        <v>4646</v>
      </c>
      <c r="AA103" s="929"/>
      <c r="AB103" s="929"/>
      <c r="AC103" s="929"/>
      <c r="AD103" s="929" t="s">
        <v>10267</v>
      </c>
      <c r="AE103" s="929" t="s">
        <v>10268</v>
      </c>
      <c r="AF103" s="933">
        <v>45150</v>
      </c>
      <c r="AG103" s="932"/>
      <c r="AH103" s="932"/>
      <c r="AI103" s="932"/>
      <c r="AJ103" s="932"/>
      <c r="AK103" s="932"/>
      <c r="AL103" s="932"/>
      <c r="AM103" s="932"/>
      <c r="AN103" s="932"/>
      <c r="AO103" s="932"/>
      <c r="AP103" s="932"/>
      <c r="AQ103" s="932"/>
      <c r="AR103" s="932"/>
      <c r="AS103" s="317"/>
      <c r="AT103" s="932"/>
      <c r="AU103" s="932" t="s">
        <v>2323</v>
      </c>
      <c r="AV103" s="437" t="s">
        <v>8934</v>
      </c>
    </row>
    <row r="104" spans="1:58" ht="15.75" customHeight="1">
      <c r="A104" s="1001" t="s">
        <v>10282</v>
      </c>
      <c r="G104" s="1002">
        <f>COUNTA(G81:G103)</f>
        <v>23</v>
      </c>
    </row>
    <row r="105" spans="1:58" ht="15.75" customHeight="1">
      <c r="A105" s="63" t="s">
        <v>10</v>
      </c>
      <c r="B105" s="63" t="s">
        <v>27</v>
      </c>
      <c r="C105" s="63" t="s">
        <v>123</v>
      </c>
      <c r="D105" s="63" t="s">
        <v>159</v>
      </c>
      <c r="E105" s="63" t="s">
        <v>509</v>
      </c>
      <c r="F105" s="63"/>
      <c r="G105" s="63" t="s">
        <v>8791</v>
      </c>
      <c r="H105" s="63"/>
      <c r="I105" s="63" t="s">
        <v>160</v>
      </c>
      <c r="J105" s="63"/>
      <c r="K105" s="63"/>
      <c r="L105" s="63" t="s">
        <v>8792</v>
      </c>
      <c r="M105" s="63"/>
      <c r="N105" s="63" t="s">
        <v>15</v>
      </c>
      <c r="O105" s="63" t="s">
        <v>16</v>
      </c>
      <c r="P105" s="63" t="s">
        <v>35</v>
      </c>
      <c r="Q105" s="63" t="s">
        <v>2230</v>
      </c>
      <c r="R105" s="63" t="s">
        <v>161</v>
      </c>
      <c r="S105" s="63"/>
      <c r="T105" s="63"/>
      <c r="U105" s="63" t="s">
        <v>4157</v>
      </c>
      <c r="V105" s="63" t="s">
        <v>162</v>
      </c>
      <c r="W105" s="63">
        <v>1207012005</v>
      </c>
      <c r="X105" s="429">
        <v>40910</v>
      </c>
      <c r="Y105" s="430">
        <v>46833</v>
      </c>
      <c r="Z105" s="63" t="s">
        <v>4158</v>
      </c>
      <c r="AA105" s="63" t="s">
        <v>4159</v>
      </c>
      <c r="AB105" s="63"/>
      <c r="AC105" s="63"/>
      <c r="AD105" s="63" t="s">
        <v>8793</v>
      </c>
      <c r="AE105" s="63" t="s">
        <v>8794</v>
      </c>
      <c r="AF105" s="430">
        <v>46483</v>
      </c>
      <c r="AG105" s="174"/>
      <c r="AH105" s="174"/>
      <c r="AI105" s="418">
        <v>45054</v>
      </c>
      <c r="AJ105" s="174" t="s">
        <v>2289</v>
      </c>
      <c r="AK105" s="174"/>
      <c r="AL105" s="174"/>
      <c r="AM105" s="174"/>
      <c r="AN105" s="174"/>
      <c r="AO105" s="174"/>
      <c r="AP105" s="174"/>
      <c r="AQ105" s="174"/>
      <c r="AR105" s="174" t="s">
        <v>2319</v>
      </c>
      <c r="AS105" s="174">
        <v>2023</v>
      </c>
      <c r="AT105" s="415">
        <v>45107</v>
      </c>
      <c r="AU105" s="174" t="s">
        <v>2323</v>
      </c>
      <c r="AV105" s="437" t="s">
        <v>8795</v>
      </c>
      <c r="AW105" s="425">
        <v>1</v>
      </c>
      <c r="AX105" s="429">
        <v>40910</v>
      </c>
      <c r="AY105" s="426">
        <f t="shared" ref="AY105:AY131" si="19">COUNTIF(AU105,"new tvi &amp; program")</f>
        <v>0</v>
      </c>
      <c r="AZ105" s="426">
        <f t="shared" ref="AZ105:AZ131" si="20">COUNTIF(AU105,"additional program")</f>
        <v>0</v>
      </c>
      <c r="BA105" s="426">
        <f t="shared" ref="BA105:BA131" si="21">COUNTIF(AU105,"migration")</f>
        <v>0</v>
      </c>
      <c r="BB105" s="426">
        <f t="shared" ref="BB105:BB131" si="22">SUM(AY105:BA105)</f>
        <v>0</v>
      </c>
      <c r="BC105" s="425" t="b">
        <f>COUNTIF($W$3:$W257,$W105)&gt;1</f>
        <v>0</v>
      </c>
      <c r="BD105" s="425"/>
      <c r="BE105" s="425"/>
      <c r="BF105" s="425"/>
    </row>
    <row r="106" spans="1:58" ht="15.75" customHeight="1">
      <c r="A106" s="63" t="s">
        <v>10</v>
      </c>
      <c r="B106" s="63" t="s">
        <v>11</v>
      </c>
      <c r="C106" s="63" t="s">
        <v>310</v>
      </c>
      <c r="D106" s="63" t="s">
        <v>13</v>
      </c>
      <c r="E106" s="63" t="s">
        <v>28</v>
      </c>
      <c r="F106" s="63"/>
      <c r="G106" s="63" t="s">
        <v>311</v>
      </c>
      <c r="H106" s="63"/>
      <c r="I106" s="63" t="s">
        <v>312</v>
      </c>
      <c r="J106" s="63"/>
      <c r="K106" s="63"/>
      <c r="L106" s="63" t="s">
        <v>5120</v>
      </c>
      <c r="M106" s="63"/>
      <c r="N106" s="63" t="s">
        <v>15</v>
      </c>
      <c r="O106" s="63" t="s">
        <v>16</v>
      </c>
      <c r="P106" s="63" t="s">
        <v>35</v>
      </c>
      <c r="Q106" s="63" t="s">
        <v>2230</v>
      </c>
      <c r="R106" s="63" t="s">
        <v>8946</v>
      </c>
      <c r="S106" s="63"/>
      <c r="T106" s="63"/>
      <c r="U106" s="63" t="s">
        <v>4164</v>
      </c>
      <c r="V106" s="63" t="s">
        <v>317</v>
      </c>
      <c r="W106" s="63" t="s">
        <v>319</v>
      </c>
      <c r="X106" s="429">
        <v>43805</v>
      </c>
      <c r="Y106" s="63"/>
      <c r="Z106" s="63" t="s">
        <v>4158</v>
      </c>
      <c r="AA106" s="63" t="s">
        <v>4159</v>
      </c>
      <c r="AB106" s="63"/>
      <c r="AC106" s="63"/>
      <c r="AD106" s="63" t="s">
        <v>7821</v>
      </c>
      <c r="AE106" s="63" t="s">
        <v>8947</v>
      </c>
      <c r="AF106" s="430">
        <v>44349</v>
      </c>
      <c r="AG106" s="174"/>
      <c r="AH106" s="174"/>
      <c r="AI106" s="418">
        <v>45049</v>
      </c>
      <c r="AJ106" s="174" t="s">
        <v>8675</v>
      </c>
      <c r="AK106" s="174"/>
      <c r="AL106" s="174"/>
      <c r="AM106" s="174"/>
      <c r="AN106" s="174"/>
      <c r="AO106" s="174"/>
      <c r="AP106" s="174"/>
      <c r="AQ106" s="174"/>
      <c r="AR106" s="174" t="s">
        <v>2319</v>
      </c>
      <c r="AS106" s="174">
        <v>2023</v>
      </c>
      <c r="AT106" s="415">
        <v>45107</v>
      </c>
      <c r="AU106" s="174" t="s">
        <v>2323</v>
      </c>
      <c r="AV106" s="437" t="s">
        <v>8934</v>
      </c>
      <c r="AW106" s="530"/>
      <c r="AX106" s="426"/>
      <c r="AY106" s="426">
        <f t="shared" si="19"/>
        <v>0</v>
      </c>
      <c r="AZ106" s="426">
        <f t="shared" si="20"/>
        <v>0</v>
      </c>
      <c r="BA106" s="426">
        <f t="shared" si="21"/>
        <v>0</v>
      </c>
      <c r="BB106" s="426">
        <f t="shared" si="22"/>
        <v>0</v>
      </c>
      <c r="BC106" s="425" t="b">
        <f t="shared" ref="BC106:BC130" si="23">COUNTIF($W$3:$W1911,$W106)&gt;1</f>
        <v>0</v>
      </c>
    </row>
    <row r="107" spans="1:58" ht="15.75" customHeight="1">
      <c r="A107" s="174" t="s">
        <v>10</v>
      </c>
      <c r="B107" s="63" t="s">
        <v>11</v>
      </c>
      <c r="C107" s="63" t="s">
        <v>123</v>
      </c>
      <c r="D107" s="63" t="s">
        <v>9266</v>
      </c>
      <c r="E107" s="63" t="s">
        <v>30</v>
      </c>
      <c r="F107" s="63"/>
      <c r="G107" s="63" t="s">
        <v>1070</v>
      </c>
      <c r="H107" s="63"/>
      <c r="I107" s="63" t="s">
        <v>1071</v>
      </c>
      <c r="J107" s="63"/>
      <c r="K107" s="63"/>
      <c r="L107" s="63" t="s">
        <v>1072</v>
      </c>
      <c r="M107" s="63"/>
      <c r="N107" s="63" t="s">
        <v>113</v>
      </c>
      <c r="O107" s="63" t="s">
        <v>226</v>
      </c>
      <c r="P107" s="63" t="s">
        <v>5421</v>
      </c>
      <c r="Q107" s="63" t="s">
        <v>125</v>
      </c>
      <c r="R107" s="63" t="s">
        <v>3404</v>
      </c>
      <c r="S107" s="63"/>
      <c r="T107" s="63"/>
      <c r="U107" s="63" t="s">
        <v>4164</v>
      </c>
      <c r="V107" s="63" t="s">
        <v>237</v>
      </c>
      <c r="W107" s="63" t="s">
        <v>1074</v>
      </c>
      <c r="X107" s="429">
        <v>44175</v>
      </c>
      <c r="Y107" s="63"/>
      <c r="Z107" s="63" t="s">
        <v>4158</v>
      </c>
      <c r="AA107" s="63" t="s">
        <v>4159</v>
      </c>
      <c r="AB107" s="63"/>
      <c r="AC107" s="63"/>
      <c r="AD107" s="63" t="s">
        <v>5419</v>
      </c>
      <c r="AE107" s="63" t="s">
        <v>9267</v>
      </c>
      <c r="AF107" s="436">
        <v>44805</v>
      </c>
      <c r="AG107" s="174"/>
      <c r="AH107" s="174"/>
      <c r="AI107" s="418">
        <v>45041</v>
      </c>
      <c r="AJ107" s="174" t="s">
        <v>8685</v>
      </c>
      <c r="AK107" s="174"/>
      <c r="AL107" s="174"/>
      <c r="AM107" s="174"/>
      <c r="AN107" s="174"/>
      <c r="AO107" s="174"/>
      <c r="AP107" s="174"/>
      <c r="AQ107" s="174"/>
      <c r="AR107" s="174" t="s">
        <v>2319</v>
      </c>
      <c r="AS107" s="174">
        <v>2023</v>
      </c>
      <c r="AT107" s="415">
        <v>45107</v>
      </c>
      <c r="AU107" s="174" t="s">
        <v>2323</v>
      </c>
      <c r="AV107" s="437"/>
      <c r="AW107" s="530"/>
      <c r="AX107" s="426"/>
      <c r="AY107" s="426">
        <f t="shared" si="19"/>
        <v>0</v>
      </c>
      <c r="AZ107" s="426">
        <f t="shared" si="20"/>
        <v>0</v>
      </c>
      <c r="BA107" s="426">
        <f t="shared" si="21"/>
        <v>0</v>
      </c>
      <c r="BB107" s="426">
        <f t="shared" si="22"/>
        <v>0</v>
      </c>
      <c r="BC107" s="425" t="b">
        <f t="shared" si="23"/>
        <v>0</v>
      </c>
    </row>
    <row r="108" spans="1:58" ht="15.75" customHeight="1">
      <c r="A108" s="174" t="s">
        <v>10</v>
      </c>
      <c r="B108" s="63" t="s">
        <v>11</v>
      </c>
      <c r="C108" s="63" t="s">
        <v>123</v>
      </c>
      <c r="D108" s="63" t="s">
        <v>9266</v>
      </c>
      <c r="E108" s="63" t="s">
        <v>30</v>
      </c>
      <c r="F108" s="63"/>
      <c r="G108" s="63" t="s">
        <v>1070</v>
      </c>
      <c r="H108" s="63"/>
      <c r="I108" s="63" t="s">
        <v>1071</v>
      </c>
      <c r="J108" s="63"/>
      <c r="K108" s="63"/>
      <c r="L108" s="63" t="s">
        <v>1072</v>
      </c>
      <c r="M108" s="63"/>
      <c r="N108" s="63" t="s">
        <v>113</v>
      </c>
      <c r="O108" s="63" t="s">
        <v>226</v>
      </c>
      <c r="P108" s="63" t="s">
        <v>21</v>
      </c>
      <c r="Q108" s="63" t="s">
        <v>117</v>
      </c>
      <c r="R108" s="63"/>
      <c r="S108" s="63" t="s">
        <v>234</v>
      </c>
      <c r="T108" s="63"/>
      <c r="U108" s="63" t="s">
        <v>22</v>
      </c>
      <c r="V108" s="63" t="s">
        <v>235</v>
      </c>
      <c r="W108" s="63" t="s">
        <v>1075</v>
      </c>
      <c r="X108" s="429">
        <v>44180</v>
      </c>
      <c r="Y108" s="63"/>
      <c r="Z108" s="63" t="s">
        <v>4158</v>
      </c>
      <c r="AA108" s="63" t="s">
        <v>4168</v>
      </c>
      <c r="AB108" s="63" t="s">
        <v>9268</v>
      </c>
      <c r="AC108" s="63"/>
      <c r="AD108" s="63" t="s">
        <v>6122</v>
      </c>
      <c r="AE108" s="63" t="s">
        <v>6123</v>
      </c>
      <c r="AF108" s="435">
        <v>45531</v>
      </c>
      <c r="AG108" s="174"/>
      <c r="AH108" s="174"/>
      <c r="AI108" s="418">
        <v>45041</v>
      </c>
      <c r="AJ108" s="174" t="s">
        <v>8685</v>
      </c>
      <c r="AK108" s="174"/>
      <c r="AL108" s="174"/>
      <c r="AM108" s="174"/>
      <c r="AN108" s="174"/>
      <c r="AO108" s="174"/>
      <c r="AP108" s="174"/>
      <c r="AQ108" s="174"/>
      <c r="AR108" s="174" t="s">
        <v>2319</v>
      </c>
      <c r="AS108" s="174">
        <v>2023</v>
      </c>
      <c r="AT108" s="415">
        <v>45107</v>
      </c>
      <c r="AU108" s="174" t="s">
        <v>2323</v>
      </c>
      <c r="AV108" s="437"/>
      <c r="AW108" s="530"/>
      <c r="AX108" s="426"/>
      <c r="AY108" s="426">
        <f t="shared" si="19"/>
        <v>0</v>
      </c>
      <c r="AZ108" s="426">
        <f t="shared" si="20"/>
        <v>0</v>
      </c>
      <c r="BA108" s="426">
        <f t="shared" si="21"/>
        <v>0</v>
      </c>
      <c r="BB108" s="426">
        <f t="shared" si="22"/>
        <v>0</v>
      </c>
      <c r="BC108" s="425" t="b">
        <f t="shared" si="23"/>
        <v>0</v>
      </c>
    </row>
    <row r="109" spans="1:58" ht="15.75" customHeight="1">
      <c r="A109" s="174" t="s">
        <v>10</v>
      </c>
      <c r="B109" s="63" t="s">
        <v>11</v>
      </c>
      <c r="C109" s="63" t="s">
        <v>123</v>
      </c>
      <c r="D109" s="63" t="s">
        <v>9266</v>
      </c>
      <c r="E109" s="63" t="s">
        <v>30</v>
      </c>
      <c r="F109" s="63"/>
      <c r="G109" s="63" t="s">
        <v>1070</v>
      </c>
      <c r="H109" s="63"/>
      <c r="I109" s="63" t="s">
        <v>1071</v>
      </c>
      <c r="J109" s="63"/>
      <c r="K109" s="63"/>
      <c r="L109" s="63" t="s">
        <v>1072</v>
      </c>
      <c r="M109" s="63"/>
      <c r="N109" s="63" t="s">
        <v>113</v>
      </c>
      <c r="O109" s="63" t="s">
        <v>226</v>
      </c>
      <c r="P109" s="63" t="s">
        <v>21</v>
      </c>
      <c r="Q109" s="63" t="s">
        <v>3006</v>
      </c>
      <c r="R109" s="63"/>
      <c r="S109" s="63" t="s">
        <v>1047</v>
      </c>
      <c r="T109" s="63"/>
      <c r="U109" s="63" t="s">
        <v>22</v>
      </c>
      <c r="V109" s="63" t="s">
        <v>1048</v>
      </c>
      <c r="W109" s="63" t="s">
        <v>1076</v>
      </c>
      <c r="X109" s="429">
        <v>44182</v>
      </c>
      <c r="Y109" s="63"/>
      <c r="Z109" s="63" t="s">
        <v>4158</v>
      </c>
      <c r="AA109" s="63" t="s">
        <v>4159</v>
      </c>
      <c r="AB109" s="63"/>
      <c r="AC109" s="63"/>
      <c r="AD109" s="63" t="s">
        <v>9269</v>
      </c>
      <c r="AE109" s="63" t="s">
        <v>9270</v>
      </c>
      <c r="AF109" s="436">
        <v>45902</v>
      </c>
      <c r="AG109" s="174"/>
      <c r="AH109" s="174"/>
      <c r="AI109" s="418">
        <v>45041</v>
      </c>
      <c r="AJ109" s="174" t="s">
        <v>8685</v>
      </c>
      <c r="AK109" s="174"/>
      <c r="AL109" s="174"/>
      <c r="AM109" s="174"/>
      <c r="AN109" s="174"/>
      <c r="AO109" s="174"/>
      <c r="AP109" s="174"/>
      <c r="AQ109" s="174"/>
      <c r="AR109" s="174" t="s">
        <v>2319</v>
      </c>
      <c r="AS109" s="174">
        <v>2023</v>
      </c>
      <c r="AT109" s="415">
        <v>45107</v>
      </c>
      <c r="AU109" s="174" t="s">
        <v>2323</v>
      </c>
      <c r="AV109" s="437"/>
      <c r="AW109" s="530"/>
      <c r="AX109" s="426"/>
      <c r="AY109" s="426">
        <f t="shared" si="19"/>
        <v>0</v>
      </c>
      <c r="AZ109" s="426">
        <f t="shared" si="20"/>
        <v>0</v>
      </c>
      <c r="BA109" s="426">
        <f t="shared" si="21"/>
        <v>0</v>
      </c>
      <c r="BB109" s="426">
        <f t="shared" si="22"/>
        <v>0</v>
      </c>
      <c r="BC109" s="425" t="b">
        <f t="shared" si="23"/>
        <v>0</v>
      </c>
    </row>
    <row r="110" spans="1:58" ht="15.75" customHeight="1">
      <c r="A110" s="174" t="s">
        <v>10</v>
      </c>
      <c r="B110" s="63" t="s">
        <v>11</v>
      </c>
      <c r="C110" s="63" t="s">
        <v>12</v>
      </c>
      <c r="D110" s="63" t="s">
        <v>13</v>
      </c>
      <c r="E110" s="63" t="s">
        <v>28</v>
      </c>
      <c r="F110" s="63"/>
      <c r="G110" s="63" t="s">
        <v>185</v>
      </c>
      <c r="H110" s="63"/>
      <c r="I110" s="63" t="s">
        <v>186</v>
      </c>
      <c r="J110" s="63"/>
      <c r="K110" s="63"/>
      <c r="L110" s="63" t="s">
        <v>5515</v>
      </c>
      <c r="M110" s="63"/>
      <c r="N110" s="63" t="s">
        <v>15</v>
      </c>
      <c r="O110" s="63" t="s">
        <v>16</v>
      </c>
      <c r="P110" s="63" t="s">
        <v>35</v>
      </c>
      <c r="Q110" s="63" t="s">
        <v>8666</v>
      </c>
      <c r="R110" s="63" t="s">
        <v>422</v>
      </c>
      <c r="S110" s="63"/>
      <c r="T110" s="63"/>
      <c r="U110" s="63" t="s">
        <v>4164</v>
      </c>
      <c r="V110" s="63" t="s">
        <v>78</v>
      </c>
      <c r="W110" s="63" t="s">
        <v>996</v>
      </c>
      <c r="X110" s="429">
        <v>43451</v>
      </c>
      <c r="Y110" s="63"/>
      <c r="Z110" s="63" t="s">
        <v>4158</v>
      </c>
      <c r="AA110" s="63" t="s">
        <v>4159</v>
      </c>
      <c r="AB110" s="63"/>
      <c r="AC110" s="63"/>
      <c r="AD110" s="63" t="s">
        <v>5319</v>
      </c>
      <c r="AE110" s="63" t="s">
        <v>9324</v>
      </c>
      <c r="AF110" s="435">
        <v>43943</v>
      </c>
      <c r="AG110" s="174"/>
      <c r="AH110" s="174"/>
      <c r="AI110" s="418">
        <v>45041</v>
      </c>
      <c r="AJ110" s="174" t="s">
        <v>8675</v>
      </c>
      <c r="AK110" s="174"/>
      <c r="AL110" s="174"/>
      <c r="AM110" s="174"/>
      <c r="AN110" s="174"/>
      <c r="AO110" s="174"/>
      <c r="AP110" s="174"/>
      <c r="AQ110" s="174"/>
      <c r="AR110" s="174" t="s">
        <v>2319</v>
      </c>
      <c r="AS110" s="174">
        <v>2023</v>
      </c>
      <c r="AT110" s="415">
        <v>45107</v>
      </c>
      <c r="AU110" s="174" t="s">
        <v>2323</v>
      </c>
      <c r="AV110" s="437" t="s">
        <v>8934</v>
      </c>
      <c r="AW110" s="530"/>
      <c r="AX110" s="426"/>
      <c r="AY110" s="426">
        <f t="shared" si="19"/>
        <v>0</v>
      </c>
      <c r="AZ110" s="426">
        <f t="shared" si="20"/>
        <v>0</v>
      </c>
      <c r="BA110" s="426">
        <f t="shared" si="21"/>
        <v>0</v>
      </c>
      <c r="BB110" s="426">
        <f t="shared" si="22"/>
        <v>0</v>
      </c>
      <c r="BC110" s="425" t="b">
        <f t="shared" si="23"/>
        <v>0</v>
      </c>
    </row>
    <row r="111" spans="1:58" ht="15.75" customHeight="1">
      <c r="A111" s="174" t="s">
        <v>10</v>
      </c>
      <c r="B111" s="63" t="s">
        <v>11</v>
      </c>
      <c r="C111" s="63" t="s">
        <v>12</v>
      </c>
      <c r="D111" s="63" t="s">
        <v>13</v>
      </c>
      <c r="E111" s="63" t="s">
        <v>28</v>
      </c>
      <c r="F111" s="63"/>
      <c r="G111" s="63" t="s">
        <v>185</v>
      </c>
      <c r="H111" s="63"/>
      <c r="I111" s="63" t="s">
        <v>186</v>
      </c>
      <c r="J111" s="63"/>
      <c r="K111" s="63"/>
      <c r="L111" s="63" t="s">
        <v>5515</v>
      </c>
      <c r="M111" s="63"/>
      <c r="N111" s="63" t="s">
        <v>15</v>
      </c>
      <c r="O111" s="63" t="s">
        <v>16</v>
      </c>
      <c r="P111" s="63" t="s">
        <v>35</v>
      </c>
      <c r="Q111" s="63" t="s">
        <v>107</v>
      </c>
      <c r="R111" s="63" t="s">
        <v>9032</v>
      </c>
      <c r="S111" s="63"/>
      <c r="T111" s="63"/>
      <c r="U111" s="63" t="s">
        <v>4164</v>
      </c>
      <c r="V111" s="63" t="s">
        <v>109</v>
      </c>
      <c r="W111" s="63" t="s">
        <v>1001</v>
      </c>
      <c r="X111" s="429">
        <v>42921</v>
      </c>
      <c r="Y111" s="63"/>
      <c r="Z111" s="63" t="s">
        <v>4158</v>
      </c>
      <c r="AA111" s="63" t="s">
        <v>4159</v>
      </c>
      <c r="AB111" s="63"/>
      <c r="AC111" s="63"/>
      <c r="AD111" s="63" t="s">
        <v>4283</v>
      </c>
      <c r="AE111" s="63" t="s">
        <v>4283</v>
      </c>
      <c r="AF111" s="63" t="s">
        <v>4283</v>
      </c>
      <c r="AG111" s="174"/>
      <c r="AH111" s="174"/>
      <c r="AI111" s="418">
        <v>45041</v>
      </c>
      <c r="AJ111" s="174" t="s">
        <v>2286</v>
      </c>
      <c r="AK111" s="174"/>
      <c r="AL111" s="174"/>
      <c r="AM111" s="174"/>
      <c r="AN111" s="174"/>
      <c r="AO111" s="174"/>
      <c r="AP111" s="174"/>
      <c r="AQ111" s="174"/>
      <c r="AR111" s="174" t="s">
        <v>2319</v>
      </c>
      <c r="AS111" s="174">
        <v>2023</v>
      </c>
      <c r="AT111" s="415">
        <v>45107</v>
      </c>
      <c r="AU111" s="174" t="s">
        <v>2323</v>
      </c>
      <c r="AV111" s="437" t="s">
        <v>10332</v>
      </c>
      <c r="AW111" s="530"/>
      <c r="AX111" s="426"/>
      <c r="AY111" s="426">
        <f t="shared" si="19"/>
        <v>0</v>
      </c>
      <c r="AZ111" s="426">
        <f t="shared" si="20"/>
        <v>0</v>
      </c>
      <c r="BA111" s="426">
        <f t="shared" si="21"/>
        <v>0</v>
      </c>
      <c r="BB111" s="426">
        <f t="shared" si="22"/>
        <v>0</v>
      </c>
      <c r="BC111" s="425" t="b">
        <f t="shared" si="23"/>
        <v>0</v>
      </c>
    </row>
    <row r="112" spans="1:58" ht="15.75" customHeight="1">
      <c r="A112" s="174" t="s">
        <v>10</v>
      </c>
      <c r="B112" s="63" t="s">
        <v>11</v>
      </c>
      <c r="C112" s="63" t="s">
        <v>509</v>
      </c>
      <c r="D112" s="63" t="s">
        <v>9368</v>
      </c>
      <c r="E112" s="63" t="s">
        <v>30</v>
      </c>
      <c r="F112" s="63"/>
      <c r="G112" s="63" t="s">
        <v>1662</v>
      </c>
      <c r="H112" s="63"/>
      <c r="I112" s="63" t="s">
        <v>1663</v>
      </c>
      <c r="J112" s="63"/>
      <c r="K112" s="63"/>
      <c r="L112" s="63" t="s">
        <v>5607</v>
      </c>
      <c r="M112" s="63"/>
      <c r="N112" s="63" t="s">
        <v>15</v>
      </c>
      <c r="O112" s="63" t="s">
        <v>16</v>
      </c>
      <c r="P112" s="63" t="s">
        <v>35</v>
      </c>
      <c r="Q112" s="63" t="s">
        <v>117</v>
      </c>
      <c r="R112" s="63" t="s">
        <v>315</v>
      </c>
      <c r="S112" s="63"/>
      <c r="T112" s="63"/>
      <c r="U112" s="63" t="s">
        <v>4164</v>
      </c>
      <c r="V112" s="63" t="s">
        <v>235</v>
      </c>
      <c r="W112" s="63" t="s">
        <v>1669</v>
      </c>
      <c r="X112" s="429">
        <v>43753</v>
      </c>
      <c r="Y112" s="63"/>
      <c r="Z112" s="63" t="s">
        <v>4158</v>
      </c>
      <c r="AA112" s="63" t="s">
        <v>4159</v>
      </c>
      <c r="AB112" s="63"/>
      <c r="AC112" s="63"/>
      <c r="AD112" s="63" t="s">
        <v>5602</v>
      </c>
      <c r="AE112" s="63" t="s">
        <v>9369</v>
      </c>
      <c r="AF112" s="435">
        <v>43948</v>
      </c>
      <c r="AG112" s="174"/>
      <c r="AH112" s="174"/>
      <c r="AI112" s="418">
        <v>45019</v>
      </c>
      <c r="AJ112" s="174"/>
      <c r="AK112" s="174"/>
      <c r="AL112" s="174"/>
      <c r="AM112" s="174"/>
      <c r="AN112" s="174"/>
      <c r="AO112" s="174"/>
      <c r="AP112" s="174"/>
      <c r="AQ112" s="174"/>
      <c r="AR112" s="174" t="s">
        <v>2319</v>
      </c>
      <c r="AS112" s="174">
        <v>2023</v>
      </c>
      <c r="AT112" s="415">
        <v>45107</v>
      </c>
      <c r="AU112" s="174" t="s">
        <v>2323</v>
      </c>
      <c r="AV112" s="437" t="s">
        <v>8961</v>
      </c>
      <c r="AW112" s="550"/>
      <c r="AX112" s="426"/>
      <c r="AY112" s="426">
        <f t="shared" si="19"/>
        <v>0</v>
      </c>
      <c r="AZ112" s="426">
        <f t="shared" si="20"/>
        <v>0</v>
      </c>
      <c r="BA112" s="426">
        <f t="shared" si="21"/>
        <v>0</v>
      </c>
      <c r="BB112" s="426">
        <f t="shared" si="22"/>
        <v>0</v>
      </c>
      <c r="BC112" s="425" t="b">
        <f t="shared" si="23"/>
        <v>0</v>
      </c>
    </row>
    <row r="113" spans="1:55" ht="15.75" customHeight="1">
      <c r="A113" s="174" t="s">
        <v>10</v>
      </c>
      <c r="B113" s="63" t="s">
        <v>11</v>
      </c>
      <c r="C113" s="63" t="s">
        <v>12</v>
      </c>
      <c r="D113" s="63" t="s">
        <v>13</v>
      </c>
      <c r="E113" s="63" t="s">
        <v>28</v>
      </c>
      <c r="F113" s="63"/>
      <c r="G113" s="63" t="s">
        <v>209</v>
      </c>
      <c r="H113" s="63"/>
      <c r="I113" s="63" t="s">
        <v>210</v>
      </c>
      <c r="J113" s="63"/>
      <c r="K113" s="63"/>
      <c r="L113" s="63">
        <v>9430511962</v>
      </c>
      <c r="M113" s="63"/>
      <c r="N113" s="63" t="s">
        <v>15</v>
      </c>
      <c r="O113" s="63" t="s">
        <v>16</v>
      </c>
      <c r="P113" s="63" t="s">
        <v>21</v>
      </c>
      <c r="Q113" s="63" t="s">
        <v>3006</v>
      </c>
      <c r="R113" s="63"/>
      <c r="S113" s="63" t="s">
        <v>211</v>
      </c>
      <c r="T113" s="63"/>
      <c r="U113" s="63" t="s">
        <v>22</v>
      </c>
      <c r="V113" s="63" t="s">
        <v>181</v>
      </c>
      <c r="W113" s="63" t="s">
        <v>212</v>
      </c>
      <c r="X113" s="429">
        <v>42719</v>
      </c>
      <c r="Y113" s="63"/>
      <c r="Z113" s="63" t="s">
        <v>4158</v>
      </c>
      <c r="AA113" s="63" t="s">
        <v>4159</v>
      </c>
      <c r="AB113" s="63"/>
      <c r="AC113" s="63"/>
      <c r="AD113" s="63" t="s">
        <v>4283</v>
      </c>
      <c r="AE113" s="63" t="s">
        <v>4283</v>
      </c>
      <c r="AF113" s="63" t="s">
        <v>4283</v>
      </c>
      <c r="AG113" s="174"/>
      <c r="AH113" s="174"/>
      <c r="AI113" s="418">
        <v>45043</v>
      </c>
      <c r="AJ113" s="174" t="s">
        <v>8929</v>
      </c>
      <c r="AK113" s="174"/>
      <c r="AL113" s="174"/>
      <c r="AM113" s="174"/>
      <c r="AN113" s="174"/>
      <c r="AO113" s="174"/>
      <c r="AP113" s="174"/>
      <c r="AQ113" s="174"/>
      <c r="AR113" s="174" t="s">
        <v>2319</v>
      </c>
      <c r="AS113" s="174">
        <v>2023</v>
      </c>
      <c r="AT113" s="415">
        <v>45107</v>
      </c>
      <c r="AU113" s="174" t="s">
        <v>2323</v>
      </c>
      <c r="AV113" s="437"/>
      <c r="AW113" s="530">
        <v>1</v>
      </c>
      <c r="AX113" s="426"/>
      <c r="AY113" s="426">
        <f t="shared" si="19"/>
        <v>0</v>
      </c>
      <c r="AZ113" s="426">
        <f t="shared" si="20"/>
        <v>0</v>
      </c>
      <c r="BA113" s="426">
        <f t="shared" si="21"/>
        <v>0</v>
      </c>
      <c r="BB113" s="426">
        <f t="shared" si="22"/>
        <v>0</v>
      </c>
      <c r="BC113" s="425" t="b">
        <f t="shared" si="23"/>
        <v>0</v>
      </c>
    </row>
    <row r="114" spans="1:55" ht="15.75" customHeight="1">
      <c r="A114" s="174" t="s">
        <v>10</v>
      </c>
      <c r="B114" s="63" t="s">
        <v>11</v>
      </c>
      <c r="C114" s="63" t="s">
        <v>378</v>
      </c>
      <c r="D114" s="63" t="s">
        <v>8958</v>
      </c>
      <c r="E114" s="63" t="s">
        <v>28</v>
      </c>
      <c r="F114" s="63"/>
      <c r="G114" s="63" t="s">
        <v>685</v>
      </c>
      <c r="H114" s="63"/>
      <c r="I114" s="63" t="s">
        <v>3758</v>
      </c>
      <c r="J114" s="63"/>
      <c r="K114" s="63"/>
      <c r="L114" s="63" t="s">
        <v>1720</v>
      </c>
      <c r="M114" s="63"/>
      <c r="N114" s="63" t="s">
        <v>15</v>
      </c>
      <c r="O114" s="63" t="s">
        <v>16</v>
      </c>
      <c r="P114" s="63" t="s">
        <v>35</v>
      </c>
      <c r="Q114" s="63" t="s">
        <v>117</v>
      </c>
      <c r="R114" s="63" t="s">
        <v>315</v>
      </c>
      <c r="S114" s="63"/>
      <c r="T114" s="63"/>
      <c r="U114" s="63" t="s">
        <v>4164</v>
      </c>
      <c r="V114" s="63" t="s">
        <v>235</v>
      </c>
      <c r="W114" s="63" t="s">
        <v>1726</v>
      </c>
      <c r="X114" s="429">
        <v>43591</v>
      </c>
      <c r="Y114" s="63"/>
      <c r="Z114" s="63" t="s">
        <v>4158</v>
      </c>
      <c r="AA114" s="63" t="s">
        <v>4159</v>
      </c>
      <c r="AB114" s="63"/>
      <c r="AC114" s="63"/>
      <c r="AD114" s="63" t="s">
        <v>6713</v>
      </c>
      <c r="AE114" s="63" t="s">
        <v>9446</v>
      </c>
      <c r="AF114" s="435">
        <v>44451</v>
      </c>
      <c r="AG114" s="174"/>
      <c r="AH114" s="174"/>
      <c r="AI114" s="418">
        <v>45041</v>
      </c>
      <c r="AJ114" s="174" t="s">
        <v>8675</v>
      </c>
      <c r="AK114" s="174"/>
      <c r="AL114" s="174"/>
      <c r="AM114" s="174"/>
      <c r="AN114" s="174"/>
      <c r="AO114" s="174"/>
      <c r="AP114" s="174"/>
      <c r="AQ114" s="174"/>
      <c r="AR114" s="174" t="s">
        <v>2319</v>
      </c>
      <c r="AS114" s="174">
        <v>2023</v>
      </c>
      <c r="AT114" s="415">
        <v>45107</v>
      </c>
      <c r="AU114" s="174" t="s">
        <v>2323</v>
      </c>
      <c r="AV114" s="437" t="s">
        <v>8934</v>
      </c>
      <c r="AW114" s="530"/>
      <c r="AX114" s="426"/>
      <c r="AY114" s="426">
        <f t="shared" si="19"/>
        <v>0</v>
      </c>
      <c r="AZ114" s="426">
        <f t="shared" si="20"/>
        <v>0</v>
      </c>
      <c r="BA114" s="426">
        <f t="shared" si="21"/>
        <v>0</v>
      </c>
      <c r="BB114" s="426">
        <f t="shared" si="22"/>
        <v>0</v>
      </c>
      <c r="BC114" s="425" t="b">
        <f t="shared" si="23"/>
        <v>0</v>
      </c>
    </row>
    <row r="115" spans="1:55" ht="15.75" customHeight="1">
      <c r="A115" s="174" t="s">
        <v>10</v>
      </c>
      <c r="B115" s="63" t="s">
        <v>11</v>
      </c>
      <c r="C115" s="63" t="s">
        <v>378</v>
      </c>
      <c r="D115" s="63" t="s">
        <v>8958</v>
      </c>
      <c r="E115" s="63" t="s">
        <v>28</v>
      </c>
      <c r="F115" s="63"/>
      <c r="G115" s="63" t="s">
        <v>685</v>
      </c>
      <c r="H115" s="63"/>
      <c r="I115" s="63" t="s">
        <v>3758</v>
      </c>
      <c r="J115" s="63"/>
      <c r="K115" s="63"/>
      <c r="L115" s="63" t="s">
        <v>1720</v>
      </c>
      <c r="M115" s="63"/>
      <c r="N115" s="63" t="s">
        <v>15</v>
      </c>
      <c r="O115" s="63" t="s">
        <v>16</v>
      </c>
      <c r="P115" s="63" t="s">
        <v>35</v>
      </c>
      <c r="Q115" s="63" t="s">
        <v>8666</v>
      </c>
      <c r="R115" s="63" t="s">
        <v>1362</v>
      </c>
      <c r="S115" s="63"/>
      <c r="T115" s="63"/>
      <c r="U115" s="63" t="s">
        <v>4164</v>
      </c>
      <c r="V115" s="63" t="s">
        <v>37</v>
      </c>
      <c r="W115" s="63" t="s">
        <v>1727</v>
      </c>
      <c r="X115" s="429">
        <v>43591</v>
      </c>
      <c r="Y115" s="63"/>
      <c r="Z115" s="63" t="s">
        <v>4158</v>
      </c>
      <c r="AA115" s="63" t="s">
        <v>4159</v>
      </c>
      <c r="AB115" s="63"/>
      <c r="AC115" s="63"/>
      <c r="AD115" s="63" t="s">
        <v>9447</v>
      </c>
      <c r="AE115" s="63" t="s">
        <v>9448</v>
      </c>
      <c r="AF115" s="435">
        <v>44084</v>
      </c>
      <c r="AG115" s="174"/>
      <c r="AH115" s="174"/>
      <c r="AI115" s="418">
        <v>45041</v>
      </c>
      <c r="AJ115" s="174" t="s">
        <v>8675</v>
      </c>
      <c r="AK115" s="174"/>
      <c r="AL115" s="174"/>
      <c r="AM115" s="174"/>
      <c r="AN115" s="174"/>
      <c r="AO115" s="174"/>
      <c r="AP115" s="174"/>
      <c r="AQ115" s="174"/>
      <c r="AR115" s="174" t="s">
        <v>2319</v>
      </c>
      <c r="AS115" s="174">
        <v>2023</v>
      </c>
      <c r="AT115" s="415">
        <v>45107</v>
      </c>
      <c r="AU115" s="174" t="s">
        <v>2323</v>
      </c>
      <c r="AV115" s="437" t="s">
        <v>8934</v>
      </c>
      <c r="AW115" s="530"/>
      <c r="AX115" s="426"/>
      <c r="AY115" s="426">
        <f t="shared" si="19"/>
        <v>0</v>
      </c>
      <c r="AZ115" s="426">
        <f t="shared" si="20"/>
        <v>0</v>
      </c>
      <c r="BA115" s="426">
        <f t="shared" si="21"/>
        <v>0</v>
      </c>
      <c r="BB115" s="426">
        <f t="shared" si="22"/>
        <v>0</v>
      </c>
      <c r="BC115" s="425" t="b">
        <f t="shared" si="23"/>
        <v>0</v>
      </c>
    </row>
    <row r="116" spans="1:55" ht="15.75" customHeight="1">
      <c r="A116" s="174" t="s">
        <v>10</v>
      </c>
      <c r="B116" s="63" t="s">
        <v>11</v>
      </c>
      <c r="C116" s="63" t="s">
        <v>378</v>
      </c>
      <c r="D116" s="63" t="s">
        <v>8958</v>
      </c>
      <c r="E116" s="63" t="s">
        <v>28</v>
      </c>
      <c r="F116" s="63"/>
      <c r="G116" s="63" t="s">
        <v>685</v>
      </c>
      <c r="H116" s="63"/>
      <c r="I116" s="63" t="s">
        <v>3758</v>
      </c>
      <c r="J116" s="63"/>
      <c r="K116" s="63"/>
      <c r="L116" s="63" t="s">
        <v>1720</v>
      </c>
      <c r="M116" s="63"/>
      <c r="N116" s="63" t="s">
        <v>15</v>
      </c>
      <c r="O116" s="63" t="s">
        <v>16</v>
      </c>
      <c r="P116" s="63" t="s">
        <v>35</v>
      </c>
      <c r="Q116" s="63" t="s">
        <v>2230</v>
      </c>
      <c r="R116" s="63" t="s">
        <v>9279</v>
      </c>
      <c r="S116" s="63"/>
      <c r="T116" s="63"/>
      <c r="U116" s="63" t="s">
        <v>4164</v>
      </c>
      <c r="V116" s="63" t="s">
        <v>1534</v>
      </c>
      <c r="W116" s="63" t="s">
        <v>1729</v>
      </c>
      <c r="X116" s="429">
        <v>43280</v>
      </c>
      <c r="Y116" s="63"/>
      <c r="Z116" s="63" t="s">
        <v>4158</v>
      </c>
      <c r="AA116" s="63" t="s">
        <v>4159</v>
      </c>
      <c r="AB116" s="63"/>
      <c r="AC116" s="63"/>
      <c r="AD116" s="63" t="s">
        <v>9449</v>
      </c>
      <c r="AE116" s="63">
        <v>171709731200135</v>
      </c>
      <c r="AF116" s="435">
        <v>44645</v>
      </c>
      <c r="AG116" s="174"/>
      <c r="AH116" s="174"/>
      <c r="AI116" s="418">
        <v>45041</v>
      </c>
      <c r="AJ116" s="174" t="s">
        <v>2286</v>
      </c>
      <c r="AK116" s="174"/>
      <c r="AL116" s="174"/>
      <c r="AM116" s="174"/>
      <c r="AN116" s="174"/>
      <c r="AO116" s="174"/>
      <c r="AP116" s="174"/>
      <c r="AQ116" s="174"/>
      <c r="AR116" s="174" t="s">
        <v>2319</v>
      </c>
      <c r="AS116" s="174">
        <v>2023</v>
      </c>
      <c r="AT116" s="415">
        <v>45107</v>
      </c>
      <c r="AU116" s="174" t="s">
        <v>2323</v>
      </c>
      <c r="AV116" s="437"/>
      <c r="AW116" s="530"/>
      <c r="AX116" s="426"/>
      <c r="AY116" s="426">
        <f t="shared" si="19"/>
        <v>0</v>
      </c>
      <c r="AZ116" s="426">
        <f t="shared" si="20"/>
        <v>0</v>
      </c>
      <c r="BA116" s="426">
        <f t="shared" si="21"/>
        <v>0</v>
      </c>
      <c r="BB116" s="426">
        <f t="shared" si="22"/>
        <v>0</v>
      </c>
      <c r="BC116" s="425" t="b">
        <f t="shared" si="23"/>
        <v>0</v>
      </c>
    </row>
    <row r="117" spans="1:55" ht="15.75" customHeight="1">
      <c r="A117" s="174" t="s">
        <v>10</v>
      </c>
      <c r="B117" s="63" t="s">
        <v>11</v>
      </c>
      <c r="C117" s="63" t="s">
        <v>28</v>
      </c>
      <c r="D117" s="63" t="s">
        <v>9459</v>
      </c>
      <c r="E117" s="63" t="s">
        <v>30</v>
      </c>
      <c r="F117" s="63"/>
      <c r="G117" s="63" t="s">
        <v>1734</v>
      </c>
      <c r="H117" s="63"/>
      <c r="I117" s="63" t="s">
        <v>1735</v>
      </c>
      <c r="J117" s="63"/>
      <c r="K117" s="63"/>
      <c r="L117" s="63" t="s">
        <v>1736</v>
      </c>
      <c r="M117" s="63"/>
      <c r="N117" s="63" t="s">
        <v>15</v>
      </c>
      <c r="O117" s="63" t="s">
        <v>16</v>
      </c>
      <c r="P117" s="63" t="s">
        <v>35</v>
      </c>
      <c r="Q117" s="63" t="s">
        <v>107</v>
      </c>
      <c r="R117" s="63" t="s">
        <v>9032</v>
      </c>
      <c r="S117" s="63"/>
      <c r="T117" s="63"/>
      <c r="U117" s="63" t="s">
        <v>4164</v>
      </c>
      <c r="V117" s="63" t="s">
        <v>663</v>
      </c>
      <c r="W117" s="63" t="s">
        <v>1737</v>
      </c>
      <c r="X117" s="429">
        <v>43346</v>
      </c>
      <c r="Y117" s="63"/>
      <c r="Z117" s="63" t="s">
        <v>4158</v>
      </c>
      <c r="AA117" s="63" t="s">
        <v>4159</v>
      </c>
      <c r="AB117" s="63"/>
      <c r="AC117" s="63"/>
      <c r="AD117" s="63" t="s">
        <v>5798</v>
      </c>
      <c r="AE117" s="63" t="s">
        <v>9460</v>
      </c>
      <c r="AF117" s="435">
        <v>44222</v>
      </c>
      <c r="AG117" s="174"/>
      <c r="AH117" s="174"/>
      <c r="AI117" s="418">
        <v>45041</v>
      </c>
      <c r="AJ117" s="174" t="s">
        <v>2286</v>
      </c>
      <c r="AK117" s="174"/>
      <c r="AL117" s="174"/>
      <c r="AM117" s="174"/>
      <c r="AN117" s="174"/>
      <c r="AO117" s="174"/>
      <c r="AP117" s="174"/>
      <c r="AQ117" s="174"/>
      <c r="AR117" s="174" t="s">
        <v>2319</v>
      </c>
      <c r="AS117" s="174">
        <v>2023</v>
      </c>
      <c r="AT117" s="415">
        <v>45107</v>
      </c>
      <c r="AU117" s="174" t="s">
        <v>2323</v>
      </c>
      <c r="AV117" s="437"/>
      <c r="AW117" s="530"/>
      <c r="AX117" s="426"/>
      <c r="AY117" s="426">
        <f t="shared" si="19"/>
        <v>0</v>
      </c>
      <c r="AZ117" s="426">
        <f t="shared" si="20"/>
        <v>0</v>
      </c>
      <c r="BA117" s="426">
        <f t="shared" si="21"/>
        <v>0</v>
      </c>
      <c r="BB117" s="426">
        <f t="shared" si="22"/>
        <v>0</v>
      </c>
      <c r="BC117" s="425" t="b">
        <f t="shared" si="23"/>
        <v>0</v>
      </c>
    </row>
    <row r="118" spans="1:55" ht="15.75" customHeight="1">
      <c r="A118" s="174" t="s">
        <v>10</v>
      </c>
      <c r="B118" s="63" t="s">
        <v>11</v>
      </c>
      <c r="C118" s="63" t="s">
        <v>28</v>
      </c>
      <c r="D118" s="63" t="s">
        <v>9459</v>
      </c>
      <c r="E118" s="63" t="s">
        <v>30</v>
      </c>
      <c r="F118" s="63"/>
      <c r="G118" s="63" t="s">
        <v>1734</v>
      </c>
      <c r="H118" s="63"/>
      <c r="I118" s="63" t="s">
        <v>1735</v>
      </c>
      <c r="J118" s="63"/>
      <c r="K118" s="63"/>
      <c r="L118" s="63" t="s">
        <v>1736</v>
      </c>
      <c r="M118" s="63"/>
      <c r="N118" s="63" t="s">
        <v>15</v>
      </c>
      <c r="O118" s="63" t="s">
        <v>16</v>
      </c>
      <c r="P118" s="63" t="s">
        <v>35</v>
      </c>
      <c r="Q118" s="63" t="s">
        <v>107</v>
      </c>
      <c r="R118" s="63" t="s">
        <v>9461</v>
      </c>
      <c r="S118" s="63"/>
      <c r="T118" s="63"/>
      <c r="U118" s="63" t="s">
        <v>4164</v>
      </c>
      <c r="V118" s="63" t="s">
        <v>109</v>
      </c>
      <c r="W118" s="63" t="s">
        <v>1739</v>
      </c>
      <c r="X118" s="429">
        <v>43732</v>
      </c>
      <c r="Y118" s="63"/>
      <c r="Z118" s="63" t="s">
        <v>4158</v>
      </c>
      <c r="AA118" s="63" t="s">
        <v>4159</v>
      </c>
      <c r="AB118" s="63"/>
      <c r="AC118" s="63"/>
      <c r="AD118" s="63" t="s">
        <v>5798</v>
      </c>
      <c r="AE118" s="63" t="s">
        <v>9460</v>
      </c>
      <c r="AF118" s="435">
        <v>44222</v>
      </c>
      <c r="AG118" s="174"/>
      <c r="AH118" s="174"/>
      <c r="AI118" s="418">
        <v>45041</v>
      </c>
      <c r="AJ118" s="174" t="s">
        <v>8675</v>
      </c>
      <c r="AK118" s="174"/>
      <c r="AL118" s="174"/>
      <c r="AM118" s="174"/>
      <c r="AN118" s="174"/>
      <c r="AO118" s="174"/>
      <c r="AP118" s="174"/>
      <c r="AQ118" s="174"/>
      <c r="AR118" s="174" t="s">
        <v>2319</v>
      </c>
      <c r="AS118" s="174">
        <v>2023</v>
      </c>
      <c r="AT118" s="415">
        <v>45107</v>
      </c>
      <c r="AU118" s="174" t="s">
        <v>2323</v>
      </c>
      <c r="AV118" s="437" t="s">
        <v>8934</v>
      </c>
      <c r="AW118" s="550"/>
      <c r="AX118" s="426"/>
      <c r="AY118" s="426">
        <f t="shared" si="19"/>
        <v>0</v>
      </c>
      <c r="AZ118" s="426">
        <f t="shared" si="20"/>
        <v>0</v>
      </c>
      <c r="BA118" s="426">
        <f t="shared" si="21"/>
        <v>0</v>
      </c>
      <c r="BB118" s="426">
        <f t="shared" si="22"/>
        <v>0</v>
      </c>
      <c r="BC118" s="425" t="b">
        <f t="shared" si="23"/>
        <v>0</v>
      </c>
    </row>
    <row r="119" spans="1:55" ht="15.75" customHeight="1">
      <c r="A119" s="174" t="s">
        <v>10</v>
      </c>
      <c r="B119" s="63" t="s">
        <v>11</v>
      </c>
      <c r="C119" s="63" t="s">
        <v>28</v>
      </c>
      <c r="D119" s="63" t="s">
        <v>9459</v>
      </c>
      <c r="E119" s="63" t="s">
        <v>30</v>
      </c>
      <c r="F119" s="63"/>
      <c r="G119" s="63" t="s">
        <v>1734</v>
      </c>
      <c r="H119" s="63"/>
      <c r="I119" s="63" t="s">
        <v>1735</v>
      </c>
      <c r="J119" s="63"/>
      <c r="K119" s="63"/>
      <c r="L119" s="63" t="s">
        <v>1736</v>
      </c>
      <c r="M119" s="63"/>
      <c r="N119" s="63" t="s">
        <v>15</v>
      </c>
      <c r="O119" s="63" t="s">
        <v>16</v>
      </c>
      <c r="P119" s="63" t="s">
        <v>35</v>
      </c>
      <c r="Q119" s="63" t="s">
        <v>107</v>
      </c>
      <c r="R119" s="63" t="s">
        <v>3207</v>
      </c>
      <c r="S119" s="63"/>
      <c r="T119" s="63"/>
      <c r="U119" s="63" t="s">
        <v>4164</v>
      </c>
      <c r="V119" s="63" t="s">
        <v>109</v>
      </c>
      <c r="W119" s="63" t="s">
        <v>1740</v>
      </c>
      <c r="X119" s="429">
        <v>43732</v>
      </c>
      <c r="Y119" s="63"/>
      <c r="Z119" s="63" t="s">
        <v>4158</v>
      </c>
      <c r="AA119" s="63" t="s">
        <v>4159</v>
      </c>
      <c r="AB119" s="63"/>
      <c r="AC119" s="63"/>
      <c r="AD119" s="63" t="s">
        <v>5798</v>
      </c>
      <c r="AE119" s="63" t="s">
        <v>5799</v>
      </c>
      <c r="AF119" s="436">
        <v>43899</v>
      </c>
      <c r="AG119" s="174"/>
      <c r="AH119" s="174"/>
      <c r="AI119" s="418">
        <v>45041</v>
      </c>
      <c r="AJ119" s="174" t="s">
        <v>8675</v>
      </c>
      <c r="AK119" s="174"/>
      <c r="AL119" s="174"/>
      <c r="AM119" s="174"/>
      <c r="AN119" s="174"/>
      <c r="AO119" s="174"/>
      <c r="AP119" s="174"/>
      <c r="AQ119" s="174"/>
      <c r="AR119" s="174" t="s">
        <v>2319</v>
      </c>
      <c r="AS119" s="174">
        <v>2023</v>
      </c>
      <c r="AT119" s="415">
        <v>45107</v>
      </c>
      <c r="AU119" s="174" t="s">
        <v>2323</v>
      </c>
      <c r="AV119" s="437" t="s">
        <v>8934</v>
      </c>
      <c r="AW119" s="550"/>
      <c r="AX119" s="426"/>
      <c r="AY119" s="426">
        <f t="shared" si="19"/>
        <v>0</v>
      </c>
      <c r="AZ119" s="426">
        <f t="shared" si="20"/>
        <v>0</v>
      </c>
      <c r="BA119" s="426">
        <f t="shared" si="21"/>
        <v>0</v>
      </c>
      <c r="BB119" s="426">
        <f t="shared" si="22"/>
        <v>0</v>
      </c>
      <c r="BC119" s="425" t="b">
        <f t="shared" si="23"/>
        <v>0</v>
      </c>
    </row>
    <row r="120" spans="1:55" ht="15.75" customHeight="1">
      <c r="A120" s="174" t="s">
        <v>10</v>
      </c>
      <c r="B120" s="63" t="s">
        <v>11</v>
      </c>
      <c r="C120" s="63" t="s">
        <v>28</v>
      </c>
      <c r="D120" s="63" t="s">
        <v>9459</v>
      </c>
      <c r="E120" s="63" t="s">
        <v>30</v>
      </c>
      <c r="F120" s="63"/>
      <c r="G120" s="63" t="s">
        <v>1734</v>
      </c>
      <c r="H120" s="63"/>
      <c r="I120" s="63" t="s">
        <v>1735</v>
      </c>
      <c r="J120" s="63"/>
      <c r="K120" s="63"/>
      <c r="L120" s="63" t="s">
        <v>1736</v>
      </c>
      <c r="M120" s="63"/>
      <c r="N120" s="63" t="s">
        <v>15</v>
      </c>
      <c r="O120" s="63" t="s">
        <v>16</v>
      </c>
      <c r="P120" s="63" t="s">
        <v>35</v>
      </c>
      <c r="Q120" s="63" t="s">
        <v>107</v>
      </c>
      <c r="R120" s="63" t="s">
        <v>1741</v>
      </c>
      <c r="S120" s="63"/>
      <c r="T120" s="63"/>
      <c r="U120" s="63" t="s">
        <v>4164</v>
      </c>
      <c r="V120" s="63" t="s">
        <v>109</v>
      </c>
      <c r="W120" s="63" t="s">
        <v>1742</v>
      </c>
      <c r="X120" s="429">
        <v>43732</v>
      </c>
      <c r="Y120" s="63"/>
      <c r="Z120" s="63" t="s">
        <v>4158</v>
      </c>
      <c r="AA120" s="63" t="s">
        <v>4159</v>
      </c>
      <c r="AB120" s="63"/>
      <c r="AC120" s="63"/>
      <c r="AD120" s="63" t="s">
        <v>5798</v>
      </c>
      <c r="AE120" s="63" t="s">
        <v>5801</v>
      </c>
      <c r="AF120" s="436">
        <v>43899</v>
      </c>
      <c r="AG120" s="174"/>
      <c r="AH120" s="174"/>
      <c r="AI120" s="418">
        <v>45041</v>
      </c>
      <c r="AJ120" s="174" t="s">
        <v>8675</v>
      </c>
      <c r="AK120" s="174"/>
      <c r="AL120" s="174"/>
      <c r="AM120" s="174"/>
      <c r="AN120" s="174"/>
      <c r="AO120" s="174"/>
      <c r="AP120" s="174"/>
      <c r="AQ120" s="174"/>
      <c r="AR120" s="174" t="s">
        <v>2319</v>
      </c>
      <c r="AS120" s="174">
        <v>2023</v>
      </c>
      <c r="AT120" s="415">
        <v>45107</v>
      </c>
      <c r="AU120" s="174" t="s">
        <v>2323</v>
      </c>
      <c r="AV120" s="437" t="s">
        <v>8934</v>
      </c>
      <c r="AW120" s="550"/>
      <c r="AX120" s="426"/>
      <c r="AY120" s="426">
        <f t="shared" si="19"/>
        <v>0</v>
      </c>
      <c r="AZ120" s="426">
        <f t="shared" si="20"/>
        <v>0</v>
      </c>
      <c r="BA120" s="426">
        <f t="shared" si="21"/>
        <v>0</v>
      </c>
      <c r="BB120" s="426">
        <f t="shared" si="22"/>
        <v>0</v>
      </c>
      <c r="BC120" s="425" t="b">
        <f t="shared" si="23"/>
        <v>0</v>
      </c>
    </row>
    <row r="121" spans="1:55" ht="15.75" customHeight="1">
      <c r="A121" s="174" t="s">
        <v>10</v>
      </c>
      <c r="B121" s="63" t="s">
        <v>11</v>
      </c>
      <c r="C121" s="63" t="s">
        <v>123</v>
      </c>
      <c r="D121" s="63" t="s">
        <v>513</v>
      </c>
      <c r="E121" s="63" t="s">
        <v>28</v>
      </c>
      <c r="F121" s="63"/>
      <c r="G121" s="63" t="s">
        <v>1845</v>
      </c>
      <c r="H121" s="63"/>
      <c r="I121" s="63" t="s">
        <v>1846</v>
      </c>
      <c r="J121" s="63"/>
      <c r="K121" s="63"/>
      <c r="L121" s="63" t="s">
        <v>1847</v>
      </c>
      <c r="M121" s="63"/>
      <c r="N121" s="63" t="s">
        <v>15</v>
      </c>
      <c r="O121" s="63" t="s">
        <v>1449</v>
      </c>
      <c r="P121" s="63" t="s">
        <v>35</v>
      </c>
      <c r="Q121" s="63" t="s">
        <v>125</v>
      </c>
      <c r="R121" s="63" t="s">
        <v>1849</v>
      </c>
      <c r="S121" s="63"/>
      <c r="T121" s="63"/>
      <c r="U121" s="63" t="s">
        <v>4164</v>
      </c>
      <c r="V121" s="63" t="s">
        <v>421</v>
      </c>
      <c r="W121" s="63" t="s">
        <v>1850</v>
      </c>
      <c r="X121" s="429">
        <v>43710</v>
      </c>
      <c r="Y121" s="63"/>
      <c r="Z121" s="63" t="s">
        <v>4158</v>
      </c>
      <c r="AA121" s="63" t="s">
        <v>4159</v>
      </c>
      <c r="AB121" s="63"/>
      <c r="AC121" s="63"/>
      <c r="AD121" s="63" t="s">
        <v>9493</v>
      </c>
      <c r="AE121" s="63" t="s">
        <v>9494</v>
      </c>
      <c r="AF121" s="63" t="s">
        <v>4283</v>
      </c>
      <c r="AG121" s="174"/>
      <c r="AH121" s="174"/>
      <c r="AI121" s="418">
        <v>45082</v>
      </c>
      <c r="AJ121" s="174" t="s">
        <v>8675</v>
      </c>
      <c r="AK121" s="174"/>
      <c r="AL121" s="174"/>
      <c r="AM121" s="174"/>
      <c r="AN121" s="174"/>
      <c r="AO121" s="174"/>
      <c r="AP121" s="174"/>
      <c r="AQ121" s="174"/>
      <c r="AR121" s="174" t="s">
        <v>2319</v>
      </c>
      <c r="AS121" s="174">
        <v>2023</v>
      </c>
      <c r="AT121" s="415">
        <v>45107</v>
      </c>
      <c r="AU121" s="174" t="s">
        <v>2323</v>
      </c>
      <c r="AV121" s="437" t="s">
        <v>8934</v>
      </c>
      <c r="AW121" s="566"/>
      <c r="AX121" s="426"/>
      <c r="AY121" s="426">
        <f t="shared" si="19"/>
        <v>0</v>
      </c>
      <c r="AZ121" s="426">
        <f t="shared" si="20"/>
        <v>0</v>
      </c>
      <c r="BA121" s="426">
        <f t="shared" si="21"/>
        <v>0</v>
      </c>
      <c r="BB121" s="426">
        <f t="shared" si="22"/>
        <v>0</v>
      </c>
      <c r="BC121" s="425" t="b">
        <f t="shared" si="23"/>
        <v>0</v>
      </c>
    </row>
    <row r="122" spans="1:55" ht="15.75" customHeight="1">
      <c r="A122" s="174" t="s">
        <v>10</v>
      </c>
      <c r="B122" s="63" t="s">
        <v>11</v>
      </c>
      <c r="C122" s="63" t="s">
        <v>123</v>
      </c>
      <c r="D122" s="63" t="s">
        <v>513</v>
      </c>
      <c r="E122" s="63" t="s">
        <v>28</v>
      </c>
      <c r="F122" s="63"/>
      <c r="G122" s="63" t="s">
        <v>1845</v>
      </c>
      <c r="H122" s="63"/>
      <c r="I122" s="63" t="s">
        <v>1846</v>
      </c>
      <c r="J122" s="63"/>
      <c r="K122" s="63"/>
      <c r="L122" s="63" t="s">
        <v>1847</v>
      </c>
      <c r="M122" s="63"/>
      <c r="N122" s="63" t="s">
        <v>15</v>
      </c>
      <c r="O122" s="63" t="s">
        <v>1449</v>
      </c>
      <c r="P122" s="63" t="s">
        <v>35</v>
      </c>
      <c r="Q122" s="63" t="s">
        <v>125</v>
      </c>
      <c r="R122" s="63" t="s">
        <v>410</v>
      </c>
      <c r="S122" s="63"/>
      <c r="T122" s="63"/>
      <c r="U122" s="63" t="s">
        <v>4164</v>
      </c>
      <c r="V122" s="63" t="s">
        <v>1222</v>
      </c>
      <c r="W122" s="63" t="s">
        <v>1851</v>
      </c>
      <c r="X122" s="429">
        <v>43710</v>
      </c>
      <c r="Y122" s="63"/>
      <c r="Z122" s="63" t="s">
        <v>4158</v>
      </c>
      <c r="AA122" s="63" t="s">
        <v>4159</v>
      </c>
      <c r="AB122" s="63"/>
      <c r="AC122" s="63"/>
      <c r="AD122" s="63" t="s">
        <v>9495</v>
      </c>
      <c r="AE122" s="63" t="s">
        <v>9496</v>
      </c>
      <c r="AF122" s="435">
        <v>45471</v>
      </c>
      <c r="AG122" s="174"/>
      <c r="AH122" s="174"/>
      <c r="AI122" s="418">
        <v>45082</v>
      </c>
      <c r="AJ122" s="174" t="s">
        <v>8675</v>
      </c>
      <c r="AK122" s="174"/>
      <c r="AL122" s="174"/>
      <c r="AM122" s="174"/>
      <c r="AN122" s="174"/>
      <c r="AO122" s="174"/>
      <c r="AP122" s="174"/>
      <c r="AQ122" s="174"/>
      <c r="AR122" s="174" t="s">
        <v>2319</v>
      </c>
      <c r="AS122" s="174">
        <v>2023</v>
      </c>
      <c r="AT122" s="415">
        <v>45107</v>
      </c>
      <c r="AU122" s="174" t="s">
        <v>2323</v>
      </c>
      <c r="AV122" s="437" t="s">
        <v>8934</v>
      </c>
      <c r="AW122" s="566"/>
      <c r="AX122" s="426"/>
      <c r="AY122" s="426">
        <f t="shared" si="19"/>
        <v>0</v>
      </c>
      <c r="AZ122" s="426">
        <f t="shared" si="20"/>
        <v>0</v>
      </c>
      <c r="BA122" s="426">
        <f t="shared" si="21"/>
        <v>0</v>
      </c>
      <c r="BB122" s="426">
        <f t="shared" si="22"/>
        <v>0</v>
      </c>
      <c r="BC122" s="425" t="b">
        <f t="shared" si="23"/>
        <v>0</v>
      </c>
    </row>
    <row r="123" spans="1:55" ht="15.75" customHeight="1">
      <c r="A123" s="174" t="s">
        <v>10</v>
      </c>
      <c r="B123" s="63" t="s">
        <v>11</v>
      </c>
      <c r="C123" s="63" t="s">
        <v>123</v>
      </c>
      <c r="D123" s="63" t="s">
        <v>513</v>
      </c>
      <c r="E123" s="63" t="s">
        <v>28</v>
      </c>
      <c r="F123" s="63"/>
      <c r="G123" s="63" t="s">
        <v>1845</v>
      </c>
      <c r="H123" s="63"/>
      <c r="I123" s="63" t="s">
        <v>1846</v>
      </c>
      <c r="J123" s="63"/>
      <c r="K123" s="63"/>
      <c r="L123" s="63" t="s">
        <v>1847</v>
      </c>
      <c r="M123" s="63"/>
      <c r="N123" s="63" t="s">
        <v>15</v>
      </c>
      <c r="O123" s="63" t="s">
        <v>1449</v>
      </c>
      <c r="P123" s="63" t="s">
        <v>35</v>
      </c>
      <c r="Q123" s="63" t="s">
        <v>125</v>
      </c>
      <c r="R123" s="63" t="s">
        <v>1852</v>
      </c>
      <c r="S123" s="63"/>
      <c r="T123" s="63"/>
      <c r="U123" s="63" t="s">
        <v>4164</v>
      </c>
      <c r="V123" s="63" t="s">
        <v>416</v>
      </c>
      <c r="W123" s="63" t="s">
        <v>1853</v>
      </c>
      <c r="X123" s="429">
        <v>43710</v>
      </c>
      <c r="Y123" s="63"/>
      <c r="Z123" s="63" t="s">
        <v>4158</v>
      </c>
      <c r="AA123" s="63" t="s">
        <v>4159</v>
      </c>
      <c r="AB123" s="63"/>
      <c r="AC123" s="63"/>
      <c r="AD123" s="63" t="s">
        <v>9495</v>
      </c>
      <c r="AE123" s="63" t="s">
        <v>9497</v>
      </c>
      <c r="AF123" s="435">
        <v>45472</v>
      </c>
      <c r="AG123" s="174"/>
      <c r="AH123" s="174"/>
      <c r="AI123" s="418">
        <v>45082</v>
      </c>
      <c r="AJ123" s="174" t="s">
        <v>8675</v>
      </c>
      <c r="AK123" s="174"/>
      <c r="AL123" s="174"/>
      <c r="AM123" s="174"/>
      <c r="AN123" s="174"/>
      <c r="AO123" s="174"/>
      <c r="AP123" s="174"/>
      <c r="AQ123" s="174"/>
      <c r="AR123" s="174" t="s">
        <v>2319</v>
      </c>
      <c r="AS123" s="174">
        <v>2023</v>
      </c>
      <c r="AT123" s="415">
        <v>45107</v>
      </c>
      <c r="AU123" s="174" t="s">
        <v>2323</v>
      </c>
      <c r="AV123" s="437" t="s">
        <v>8934</v>
      </c>
      <c r="AW123" s="566"/>
      <c r="AX123" s="426"/>
      <c r="AY123" s="426">
        <f t="shared" si="19"/>
        <v>0</v>
      </c>
      <c r="AZ123" s="426">
        <f t="shared" si="20"/>
        <v>0</v>
      </c>
      <c r="BA123" s="426">
        <f t="shared" si="21"/>
        <v>0</v>
      </c>
      <c r="BB123" s="426">
        <f t="shared" si="22"/>
        <v>0</v>
      </c>
      <c r="BC123" s="425" t="b">
        <f t="shared" si="23"/>
        <v>0</v>
      </c>
    </row>
    <row r="124" spans="1:55" ht="15.75" customHeight="1">
      <c r="A124" s="174" t="s">
        <v>10</v>
      </c>
      <c r="B124" s="63" t="s">
        <v>11</v>
      </c>
      <c r="C124" s="63" t="s">
        <v>123</v>
      </c>
      <c r="D124" s="63" t="s">
        <v>513</v>
      </c>
      <c r="E124" s="63" t="s">
        <v>28</v>
      </c>
      <c r="F124" s="63"/>
      <c r="G124" s="63" t="s">
        <v>1845</v>
      </c>
      <c r="H124" s="63"/>
      <c r="I124" s="63" t="s">
        <v>1846</v>
      </c>
      <c r="J124" s="63"/>
      <c r="K124" s="63"/>
      <c r="L124" s="63" t="s">
        <v>1847</v>
      </c>
      <c r="M124" s="63"/>
      <c r="N124" s="63" t="s">
        <v>15</v>
      </c>
      <c r="O124" s="63" t="s">
        <v>1449</v>
      </c>
      <c r="P124" s="63" t="s">
        <v>35</v>
      </c>
      <c r="Q124" s="63" t="s">
        <v>125</v>
      </c>
      <c r="R124" s="63" t="s">
        <v>415</v>
      </c>
      <c r="S124" s="63"/>
      <c r="T124" s="63"/>
      <c r="U124" s="63" t="s">
        <v>4164</v>
      </c>
      <c r="V124" s="63">
        <v>306</v>
      </c>
      <c r="W124" s="63" t="s">
        <v>1854</v>
      </c>
      <c r="X124" s="429">
        <v>43710</v>
      </c>
      <c r="Y124" s="63"/>
      <c r="Z124" s="63" t="s">
        <v>4158</v>
      </c>
      <c r="AA124" s="63" t="s">
        <v>4159</v>
      </c>
      <c r="AB124" s="63"/>
      <c r="AC124" s="63"/>
      <c r="AD124" s="63" t="s">
        <v>9495</v>
      </c>
      <c r="AE124" s="63" t="s">
        <v>9498</v>
      </c>
      <c r="AF124" s="435">
        <v>45470</v>
      </c>
      <c r="AG124" s="174"/>
      <c r="AH124" s="174"/>
      <c r="AI124" s="418">
        <v>45082</v>
      </c>
      <c r="AJ124" s="174" t="s">
        <v>8675</v>
      </c>
      <c r="AK124" s="174"/>
      <c r="AL124" s="174"/>
      <c r="AM124" s="174"/>
      <c r="AN124" s="174"/>
      <c r="AO124" s="174"/>
      <c r="AP124" s="174"/>
      <c r="AQ124" s="174"/>
      <c r="AR124" s="174" t="s">
        <v>2319</v>
      </c>
      <c r="AS124" s="174">
        <v>2023</v>
      </c>
      <c r="AT124" s="415">
        <v>45107</v>
      </c>
      <c r="AU124" s="174" t="s">
        <v>2323</v>
      </c>
      <c r="AV124" s="437" t="s">
        <v>8934</v>
      </c>
      <c r="AW124" s="566"/>
      <c r="AX124" s="426"/>
      <c r="AY124" s="426">
        <f t="shared" si="19"/>
        <v>0</v>
      </c>
      <c r="AZ124" s="426">
        <f t="shared" si="20"/>
        <v>0</v>
      </c>
      <c r="BA124" s="426">
        <f t="shared" si="21"/>
        <v>0</v>
      </c>
      <c r="BB124" s="426">
        <f t="shared" si="22"/>
        <v>0</v>
      </c>
      <c r="BC124" s="425" t="b">
        <f t="shared" si="23"/>
        <v>0</v>
      </c>
    </row>
    <row r="125" spans="1:55" ht="15.75" customHeight="1">
      <c r="A125" s="174" t="s">
        <v>10</v>
      </c>
      <c r="B125" s="63" t="s">
        <v>11</v>
      </c>
      <c r="C125" s="63" t="s">
        <v>123</v>
      </c>
      <c r="D125" s="63" t="s">
        <v>513</v>
      </c>
      <c r="E125" s="63" t="s">
        <v>28</v>
      </c>
      <c r="F125" s="63"/>
      <c r="G125" s="63" t="s">
        <v>1892</v>
      </c>
      <c r="H125" s="63"/>
      <c r="I125" s="63" t="s">
        <v>1893</v>
      </c>
      <c r="J125" s="63"/>
      <c r="K125" s="63"/>
      <c r="L125" s="63" t="s">
        <v>1894</v>
      </c>
      <c r="M125" s="63"/>
      <c r="N125" s="63" t="s">
        <v>15</v>
      </c>
      <c r="O125" s="63" t="s">
        <v>16</v>
      </c>
      <c r="P125" s="63" t="s">
        <v>35</v>
      </c>
      <c r="Q125" s="63" t="s">
        <v>84</v>
      </c>
      <c r="R125" s="63" t="s">
        <v>170</v>
      </c>
      <c r="S125" s="63"/>
      <c r="T125" s="63"/>
      <c r="U125" s="63" t="s">
        <v>4213</v>
      </c>
      <c r="V125" s="63" t="s">
        <v>94</v>
      </c>
      <c r="W125" s="63" t="s">
        <v>1907</v>
      </c>
      <c r="X125" s="429">
        <v>43685</v>
      </c>
      <c r="Y125" s="63"/>
      <c r="Z125" s="63" t="s">
        <v>4158</v>
      </c>
      <c r="AA125" s="63" t="s">
        <v>4159</v>
      </c>
      <c r="AB125" s="63"/>
      <c r="AC125" s="63"/>
      <c r="AD125" s="63" t="s">
        <v>5889</v>
      </c>
      <c r="AE125" s="63" t="s">
        <v>5890</v>
      </c>
      <c r="AF125" s="435">
        <v>44085</v>
      </c>
      <c r="AG125" s="174"/>
      <c r="AH125" s="174"/>
      <c r="AI125" s="418">
        <v>45082</v>
      </c>
      <c r="AJ125" s="174" t="s">
        <v>8675</v>
      </c>
      <c r="AK125" s="174"/>
      <c r="AL125" s="174"/>
      <c r="AM125" s="174"/>
      <c r="AN125" s="174"/>
      <c r="AO125" s="174"/>
      <c r="AP125" s="174"/>
      <c r="AQ125" s="174"/>
      <c r="AR125" s="174" t="s">
        <v>2319</v>
      </c>
      <c r="AS125" s="174">
        <v>2023</v>
      </c>
      <c r="AT125" s="415">
        <v>45107</v>
      </c>
      <c r="AU125" s="174" t="s">
        <v>2323</v>
      </c>
      <c r="AV125" s="437" t="s">
        <v>8961</v>
      </c>
      <c r="AW125" s="550"/>
      <c r="AX125" s="426"/>
      <c r="AY125" s="426">
        <f t="shared" si="19"/>
        <v>0</v>
      </c>
      <c r="AZ125" s="426">
        <f t="shared" si="20"/>
        <v>0</v>
      </c>
      <c r="BA125" s="426">
        <f t="shared" si="21"/>
        <v>0</v>
      </c>
      <c r="BB125" s="426">
        <f t="shared" si="22"/>
        <v>0</v>
      </c>
      <c r="BC125" s="425" t="b">
        <f t="shared" si="23"/>
        <v>0</v>
      </c>
    </row>
    <row r="126" spans="1:55" ht="15.75" customHeight="1">
      <c r="A126" s="174" t="s">
        <v>10</v>
      </c>
      <c r="B126" s="63" t="s">
        <v>11</v>
      </c>
      <c r="C126" s="63" t="s">
        <v>123</v>
      </c>
      <c r="D126" s="63" t="s">
        <v>513</v>
      </c>
      <c r="E126" s="63" t="s">
        <v>28</v>
      </c>
      <c r="F126" s="63"/>
      <c r="G126" s="63" t="s">
        <v>1892</v>
      </c>
      <c r="H126" s="63"/>
      <c r="I126" s="63" t="s">
        <v>1893</v>
      </c>
      <c r="J126" s="63"/>
      <c r="K126" s="63"/>
      <c r="L126" s="63" t="s">
        <v>1894</v>
      </c>
      <c r="M126" s="63"/>
      <c r="N126" s="63" t="s">
        <v>15</v>
      </c>
      <c r="O126" s="63" t="s">
        <v>16</v>
      </c>
      <c r="P126" s="63" t="s">
        <v>35</v>
      </c>
      <c r="Q126" s="63" t="s">
        <v>84</v>
      </c>
      <c r="R126" s="63" t="s">
        <v>167</v>
      </c>
      <c r="S126" s="63"/>
      <c r="T126" s="63"/>
      <c r="U126" s="63" t="s">
        <v>4164</v>
      </c>
      <c r="V126" s="63" t="s">
        <v>94</v>
      </c>
      <c r="W126" s="63" t="s">
        <v>1908</v>
      </c>
      <c r="X126" s="429">
        <v>43685</v>
      </c>
      <c r="Y126" s="63"/>
      <c r="Z126" s="63" t="s">
        <v>4158</v>
      </c>
      <c r="AA126" s="63" t="s">
        <v>4159</v>
      </c>
      <c r="AB126" s="63"/>
      <c r="AC126" s="63"/>
      <c r="AD126" s="63" t="s">
        <v>5889</v>
      </c>
      <c r="AE126" s="63" t="s">
        <v>5890</v>
      </c>
      <c r="AF126" s="435">
        <v>44085</v>
      </c>
      <c r="AG126" s="174"/>
      <c r="AH126" s="174"/>
      <c r="AI126" s="418">
        <v>45082</v>
      </c>
      <c r="AJ126" s="174" t="s">
        <v>8675</v>
      </c>
      <c r="AK126" s="174"/>
      <c r="AL126" s="174"/>
      <c r="AM126" s="174"/>
      <c r="AN126" s="174"/>
      <c r="AO126" s="174"/>
      <c r="AP126" s="174"/>
      <c r="AQ126" s="174"/>
      <c r="AR126" s="174" t="s">
        <v>2319</v>
      </c>
      <c r="AS126" s="174">
        <v>2023</v>
      </c>
      <c r="AT126" s="415">
        <v>45107</v>
      </c>
      <c r="AU126" s="174" t="s">
        <v>2323</v>
      </c>
      <c r="AV126" s="437" t="s">
        <v>8961</v>
      </c>
      <c r="AW126" s="550"/>
      <c r="AX126" s="426"/>
      <c r="AY126" s="426">
        <f t="shared" si="19"/>
        <v>0</v>
      </c>
      <c r="AZ126" s="426">
        <f t="shared" si="20"/>
        <v>0</v>
      </c>
      <c r="BA126" s="426">
        <f t="shared" si="21"/>
        <v>0</v>
      </c>
      <c r="BB126" s="426">
        <f t="shared" si="22"/>
        <v>0</v>
      </c>
      <c r="BC126" s="425" t="b">
        <f t="shared" si="23"/>
        <v>0</v>
      </c>
    </row>
    <row r="127" spans="1:55" ht="15.75" customHeight="1">
      <c r="A127" s="174" t="s">
        <v>10</v>
      </c>
      <c r="B127" s="63" t="s">
        <v>11</v>
      </c>
      <c r="C127" s="63" t="s">
        <v>123</v>
      </c>
      <c r="D127" s="63" t="s">
        <v>513</v>
      </c>
      <c r="E127" s="63" t="s">
        <v>28</v>
      </c>
      <c r="F127" s="63"/>
      <c r="G127" s="63" t="s">
        <v>1892</v>
      </c>
      <c r="H127" s="63"/>
      <c r="I127" s="63" t="s">
        <v>1893</v>
      </c>
      <c r="J127" s="63"/>
      <c r="K127" s="63"/>
      <c r="L127" s="63" t="s">
        <v>1894</v>
      </c>
      <c r="M127" s="63"/>
      <c r="N127" s="63" t="s">
        <v>15</v>
      </c>
      <c r="O127" s="63" t="s">
        <v>16</v>
      </c>
      <c r="P127" s="63" t="s">
        <v>35</v>
      </c>
      <c r="Q127" s="63" t="s">
        <v>84</v>
      </c>
      <c r="R127" s="63" t="s">
        <v>1154</v>
      </c>
      <c r="S127" s="63"/>
      <c r="T127" s="63"/>
      <c r="U127" s="63" t="s">
        <v>4164</v>
      </c>
      <c r="V127" s="63" t="s">
        <v>235</v>
      </c>
      <c r="W127" s="63" t="s">
        <v>1909</v>
      </c>
      <c r="X127" s="429">
        <v>43685</v>
      </c>
      <c r="Y127" s="63"/>
      <c r="Z127" s="63" t="s">
        <v>4158</v>
      </c>
      <c r="AA127" s="63" t="s">
        <v>4159</v>
      </c>
      <c r="AB127" s="63"/>
      <c r="AC127" s="63"/>
      <c r="AD127" s="63" t="s">
        <v>5889</v>
      </c>
      <c r="AE127" s="63" t="s">
        <v>5891</v>
      </c>
      <c r="AF127" s="436">
        <v>44414</v>
      </c>
      <c r="AG127" s="174"/>
      <c r="AH127" s="174"/>
      <c r="AI127" s="418">
        <v>45082</v>
      </c>
      <c r="AJ127" s="174" t="s">
        <v>8675</v>
      </c>
      <c r="AK127" s="174"/>
      <c r="AL127" s="174"/>
      <c r="AM127" s="174"/>
      <c r="AN127" s="174"/>
      <c r="AO127" s="174"/>
      <c r="AP127" s="174"/>
      <c r="AQ127" s="174"/>
      <c r="AR127" s="174" t="s">
        <v>2319</v>
      </c>
      <c r="AS127" s="174">
        <v>2023</v>
      </c>
      <c r="AT127" s="415">
        <v>45107</v>
      </c>
      <c r="AU127" s="174" t="s">
        <v>2323</v>
      </c>
      <c r="AV127" s="437" t="s">
        <v>8961</v>
      </c>
      <c r="AW127" s="550"/>
      <c r="AX127" s="426"/>
      <c r="AY127" s="426">
        <f t="shared" si="19"/>
        <v>0</v>
      </c>
      <c r="AZ127" s="426">
        <f t="shared" si="20"/>
        <v>0</v>
      </c>
      <c r="BA127" s="426">
        <f t="shared" si="21"/>
        <v>0</v>
      </c>
      <c r="BB127" s="426">
        <f t="shared" si="22"/>
        <v>0</v>
      </c>
      <c r="BC127" s="425" t="b">
        <f t="shared" si="23"/>
        <v>0</v>
      </c>
    </row>
    <row r="128" spans="1:55" ht="15.75" customHeight="1">
      <c r="A128" s="174" t="s">
        <v>10</v>
      </c>
      <c r="B128" s="63" t="s">
        <v>11</v>
      </c>
      <c r="C128" s="63" t="s">
        <v>123</v>
      </c>
      <c r="D128" s="63" t="s">
        <v>513</v>
      </c>
      <c r="E128" s="63" t="s">
        <v>28</v>
      </c>
      <c r="F128" s="63"/>
      <c r="G128" s="63" t="s">
        <v>1892</v>
      </c>
      <c r="H128" s="63"/>
      <c r="I128" s="63" t="s">
        <v>1893</v>
      </c>
      <c r="J128" s="63"/>
      <c r="K128" s="63"/>
      <c r="L128" s="63" t="s">
        <v>1894</v>
      </c>
      <c r="M128" s="63"/>
      <c r="N128" s="63" t="s">
        <v>15</v>
      </c>
      <c r="O128" s="63" t="s">
        <v>16</v>
      </c>
      <c r="P128" s="63" t="s">
        <v>35</v>
      </c>
      <c r="Q128" s="63" t="s">
        <v>87</v>
      </c>
      <c r="R128" s="63" t="s">
        <v>737</v>
      </c>
      <c r="S128" s="63"/>
      <c r="T128" s="63"/>
      <c r="U128" s="63" t="s">
        <v>4164</v>
      </c>
      <c r="V128" s="63" t="s">
        <v>89</v>
      </c>
      <c r="W128" s="63" t="s">
        <v>1912</v>
      </c>
      <c r="X128" s="429">
        <v>43685</v>
      </c>
      <c r="Y128" s="63"/>
      <c r="Z128" s="63" t="s">
        <v>4158</v>
      </c>
      <c r="AA128" s="63" t="s">
        <v>4159</v>
      </c>
      <c r="AB128" s="63"/>
      <c r="AC128" s="63"/>
      <c r="AD128" s="63" t="s">
        <v>5894</v>
      </c>
      <c r="AE128" s="63" t="s">
        <v>5895</v>
      </c>
      <c r="AF128" s="435">
        <v>44646</v>
      </c>
      <c r="AG128" s="174"/>
      <c r="AH128" s="174"/>
      <c r="AI128" s="418">
        <v>45082</v>
      </c>
      <c r="AJ128" s="174" t="s">
        <v>8675</v>
      </c>
      <c r="AK128" s="174"/>
      <c r="AL128" s="174"/>
      <c r="AM128" s="174"/>
      <c r="AN128" s="174"/>
      <c r="AO128" s="174"/>
      <c r="AP128" s="174"/>
      <c r="AQ128" s="174"/>
      <c r="AR128" s="174" t="s">
        <v>2319</v>
      </c>
      <c r="AS128" s="174">
        <v>2023</v>
      </c>
      <c r="AT128" s="415">
        <v>45107</v>
      </c>
      <c r="AU128" s="174" t="s">
        <v>2323</v>
      </c>
      <c r="AV128" s="437" t="s">
        <v>8961</v>
      </c>
      <c r="AW128" s="550"/>
      <c r="AX128" s="426"/>
      <c r="AY128" s="426">
        <f t="shared" si="19"/>
        <v>0</v>
      </c>
      <c r="AZ128" s="426">
        <f t="shared" si="20"/>
        <v>0</v>
      </c>
      <c r="BA128" s="426">
        <f t="shared" si="21"/>
        <v>0</v>
      </c>
      <c r="BB128" s="426">
        <f t="shared" si="22"/>
        <v>0</v>
      </c>
      <c r="BC128" s="425" t="b">
        <f t="shared" si="23"/>
        <v>0</v>
      </c>
    </row>
    <row r="129" spans="1:56" ht="15.75" customHeight="1">
      <c r="A129" s="174" t="s">
        <v>10</v>
      </c>
      <c r="B129" s="63" t="s">
        <v>11</v>
      </c>
      <c r="C129" s="63" t="s">
        <v>13</v>
      </c>
      <c r="D129" s="63" t="s">
        <v>13</v>
      </c>
      <c r="E129" s="63" t="s">
        <v>28</v>
      </c>
      <c r="F129" s="63"/>
      <c r="G129" s="174" t="s">
        <v>2135</v>
      </c>
      <c r="H129" s="174"/>
      <c r="I129" s="63" t="s">
        <v>2136</v>
      </c>
      <c r="J129" s="63"/>
      <c r="K129" s="63"/>
      <c r="L129" s="174" t="s">
        <v>2137</v>
      </c>
      <c r="M129" s="174"/>
      <c r="N129" s="63" t="s">
        <v>15</v>
      </c>
      <c r="O129" s="63" t="s">
        <v>16</v>
      </c>
      <c r="P129" s="63" t="s">
        <v>35</v>
      </c>
      <c r="Q129" s="63" t="s">
        <v>107</v>
      </c>
      <c r="R129" s="63" t="s">
        <v>9032</v>
      </c>
      <c r="S129" s="174"/>
      <c r="T129" s="174"/>
      <c r="U129" s="63" t="s">
        <v>4164</v>
      </c>
      <c r="V129" s="174" t="s">
        <v>165</v>
      </c>
      <c r="W129" s="174" t="s">
        <v>2140</v>
      </c>
      <c r="X129" s="429">
        <v>44461</v>
      </c>
      <c r="Y129" s="63"/>
      <c r="Z129" s="63" t="s">
        <v>4158</v>
      </c>
      <c r="AA129" s="63" t="s">
        <v>4159</v>
      </c>
      <c r="AB129" s="63"/>
      <c r="AC129" s="63"/>
      <c r="AD129" s="174" t="s">
        <v>9565</v>
      </c>
      <c r="AE129" s="174" t="s">
        <v>9566</v>
      </c>
      <c r="AF129" s="556">
        <v>46067</v>
      </c>
      <c r="AG129" s="174"/>
      <c r="AH129" s="174"/>
      <c r="AI129" s="418">
        <v>45006</v>
      </c>
      <c r="AJ129" s="174" t="s">
        <v>2286</v>
      </c>
      <c r="AK129" s="174"/>
      <c r="AL129" s="174"/>
      <c r="AM129" s="174"/>
      <c r="AN129" s="174"/>
      <c r="AO129" s="174"/>
      <c r="AP129" s="174"/>
      <c r="AQ129" s="174"/>
      <c r="AR129" s="174" t="s">
        <v>2319</v>
      </c>
      <c r="AS129" s="174">
        <v>2023</v>
      </c>
      <c r="AT129" s="415">
        <v>45092</v>
      </c>
      <c r="AU129" s="174" t="s">
        <v>2323</v>
      </c>
      <c r="AV129" s="437"/>
      <c r="AW129" s="550"/>
      <c r="AX129" s="426"/>
      <c r="AY129" s="426">
        <f t="shared" si="19"/>
        <v>0</v>
      </c>
      <c r="AZ129" s="426">
        <f t="shared" si="20"/>
        <v>0</v>
      </c>
      <c r="BA129" s="426">
        <f t="shared" si="21"/>
        <v>0</v>
      </c>
      <c r="BB129" s="426">
        <f t="shared" si="22"/>
        <v>0</v>
      </c>
      <c r="BC129" s="425" t="b">
        <f t="shared" si="23"/>
        <v>0</v>
      </c>
    </row>
    <row r="130" spans="1:56" ht="15.75" customHeight="1">
      <c r="A130" s="174" t="s">
        <v>10</v>
      </c>
      <c r="B130" s="174" t="s">
        <v>11</v>
      </c>
      <c r="C130" s="174" t="s">
        <v>176</v>
      </c>
      <c r="D130" s="63" t="s">
        <v>9075</v>
      </c>
      <c r="E130" s="63" t="s">
        <v>28</v>
      </c>
      <c r="F130" s="174"/>
      <c r="G130" s="174" t="s">
        <v>3806</v>
      </c>
      <c r="H130" s="174"/>
      <c r="I130" s="174" t="s">
        <v>3807</v>
      </c>
      <c r="J130" s="174"/>
      <c r="K130" s="174"/>
      <c r="L130" s="174" t="s">
        <v>2217</v>
      </c>
      <c r="M130" s="174"/>
      <c r="N130" s="63" t="s">
        <v>15</v>
      </c>
      <c r="O130" s="63" t="s">
        <v>16</v>
      </c>
      <c r="P130" s="63" t="s">
        <v>35</v>
      </c>
      <c r="Q130" s="63" t="s">
        <v>2230</v>
      </c>
      <c r="R130" s="63" t="s">
        <v>9279</v>
      </c>
      <c r="S130" s="174"/>
      <c r="T130" s="174"/>
      <c r="U130" s="63" t="s">
        <v>4164</v>
      </c>
      <c r="V130" s="174" t="s">
        <v>9579</v>
      </c>
      <c r="W130" s="174" t="s">
        <v>9580</v>
      </c>
      <c r="X130" s="429">
        <v>44587</v>
      </c>
      <c r="Y130" s="430">
        <v>46412</v>
      </c>
      <c r="Z130" s="63" t="s">
        <v>4158</v>
      </c>
      <c r="AA130" s="63" t="s">
        <v>4159</v>
      </c>
      <c r="AB130" s="63"/>
      <c r="AC130" s="63"/>
      <c r="AD130" s="63" t="s">
        <v>5970</v>
      </c>
      <c r="AE130" s="63" t="s">
        <v>9581</v>
      </c>
      <c r="AF130" s="535">
        <v>44935</v>
      </c>
      <c r="AG130" s="174"/>
      <c r="AH130" s="174"/>
      <c r="AI130" s="418">
        <v>45006</v>
      </c>
      <c r="AJ130" s="174" t="s">
        <v>8675</v>
      </c>
      <c r="AK130" s="174"/>
      <c r="AL130" s="174"/>
      <c r="AM130" s="174"/>
      <c r="AN130" s="174"/>
      <c r="AO130" s="174"/>
      <c r="AP130" s="174"/>
      <c r="AQ130" s="174"/>
      <c r="AR130" s="174" t="s">
        <v>2319</v>
      </c>
      <c r="AS130" s="174">
        <v>2023</v>
      </c>
      <c r="AT130" s="415">
        <v>45092</v>
      </c>
      <c r="AU130" s="174" t="s">
        <v>2323</v>
      </c>
      <c r="AV130" s="437"/>
      <c r="AW130" s="550"/>
      <c r="AX130" s="426"/>
      <c r="AY130" s="426">
        <f t="shared" si="19"/>
        <v>0</v>
      </c>
      <c r="AZ130" s="426">
        <f t="shared" si="20"/>
        <v>0</v>
      </c>
      <c r="BA130" s="426">
        <f t="shared" si="21"/>
        <v>0</v>
      </c>
      <c r="BB130" s="426">
        <f t="shared" si="22"/>
        <v>0</v>
      </c>
      <c r="BC130" s="425" t="b">
        <f t="shared" si="23"/>
        <v>0</v>
      </c>
    </row>
    <row r="131" spans="1:56" ht="15.75" customHeight="1">
      <c r="A131" s="63" t="s">
        <v>10</v>
      </c>
      <c r="B131" s="762" t="s">
        <v>400</v>
      </c>
      <c r="C131" s="763" t="s">
        <v>50</v>
      </c>
      <c r="D131" s="763" t="s">
        <v>401</v>
      </c>
      <c r="E131" s="763" t="s">
        <v>509</v>
      </c>
      <c r="F131" s="763"/>
      <c r="G131" s="763" t="s">
        <v>2049</v>
      </c>
      <c r="H131" s="763"/>
      <c r="I131" s="763" t="s">
        <v>2050</v>
      </c>
      <c r="J131" s="763"/>
      <c r="K131" s="763"/>
      <c r="L131" s="763">
        <v>9171300181</v>
      </c>
      <c r="M131" s="763"/>
      <c r="N131" s="763" t="s">
        <v>113</v>
      </c>
      <c r="O131" s="763" t="s">
        <v>226</v>
      </c>
      <c r="P131" s="763" t="s">
        <v>21</v>
      </c>
      <c r="Q131" s="763" t="s">
        <v>117</v>
      </c>
      <c r="R131" s="763"/>
      <c r="S131" s="763" t="s">
        <v>234</v>
      </c>
      <c r="T131" s="763"/>
      <c r="U131" s="763" t="s">
        <v>22</v>
      </c>
      <c r="V131" s="763" t="s">
        <v>235</v>
      </c>
      <c r="W131" s="763" t="s">
        <v>2056</v>
      </c>
      <c r="X131" s="764">
        <v>44179</v>
      </c>
      <c r="Y131" s="777"/>
      <c r="Z131" s="762" t="s">
        <v>4158</v>
      </c>
      <c r="AA131" s="763" t="s">
        <v>4168</v>
      </c>
      <c r="AB131" s="763" t="s">
        <v>9938</v>
      </c>
      <c r="AC131" s="763"/>
      <c r="AD131" s="763" t="s">
        <v>9939</v>
      </c>
      <c r="AE131" s="763" t="s">
        <v>9940</v>
      </c>
      <c r="AF131" s="763" t="s">
        <v>4283</v>
      </c>
      <c r="AG131" s="327"/>
      <c r="AH131" s="327"/>
      <c r="AI131" s="779">
        <v>45082</v>
      </c>
      <c r="AJ131" s="327" t="s">
        <v>2291</v>
      </c>
      <c r="AK131" s="327"/>
      <c r="AL131" s="327"/>
      <c r="AM131" s="327"/>
      <c r="AN131" s="327"/>
      <c r="AO131" s="327"/>
      <c r="AP131" s="327"/>
      <c r="AQ131" s="327"/>
      <c r="AR131" s="327" t="s">
        <v>2319</v>
      </c>
      <c r="AS131" s="327">
        <v>2023</v>
      </c>
      <c r="AT131" s="765">
        <v>45107</v>
      </c>
      <c r="AU131" s="327" t="s">
        <v>2323</v>
      </c>
      <c r="AV131" s="327"/>
      <c r="AW131" s="788"/>
      <c r="AX131" s="426"/>
      <c r="AY131" s="426">
        <f t="shared" si="19"/>
        <v>0</v>
      </c>
      <c r="AZ131" s="426">
        <f t="shared" si="20"/>
        <v>0</v>
      </c>
      <c r="BA131" s="426">
        <f t="shared" si="21"/>
        <v>0</v>
      </c>
      <c r="BB131" s="426">
        <f t="shared" si="22"/>
        <v>0</v>
      </c>
      <c r="BC131" s="318"/>
      <c r="BD131" s="761" t="b">
        <f>COUNTIF($W$3:$W293,$W131)&gt;1</f>
        <v>0</v>
      </c>
    </row>
    <row r="132" spans="1:56" ht="15.75" customHeight="1">
      <c r="A132" s="1001" t="s">
        <v>10286</v>
      </c>
      <c r="G132" s="1002">
        <f>COUNTA(G105:G131)</f>
        <v>27</v>
      </c>
    </row>
    <row r="133" spans="1:56" ht="15.75" customHeight="1">
      <c r="A133" s="174" t="s">
        <v>10</v>
      </c>
      <c r="B133" s="63" t="s">
        <v>11</v>
      </c>
      <c r="C133" s="63" t="s">
        <v>378</v>
      </c>
      <c r="D133" s="63" t="s">
        <v>8958</v>
      </c>
      <c r="E133" s="63" t="s">
        <v>28</v>
      </c>
      <c r="F133" s="63"/>
      <c r="G133" s="63" t="s">
        <v>901</v>
      </c>
      <c r="H133" s="63"/>
      <c r="I133" s="63" t="s">
        <v>902</v>
      </c>
      <c r="J133" s="63"/>
      <c r="K133" s="63"/>
      <c r="L133" s="63" t="s">
        <v>903</v>
      </c>
      <c r="M133" s="63"/>
      <c r="N133" s="63" t="s">
        <v>15</v>
      </c>
      <c r="O133" s="63" t="s">
        <v>16</v>
      </c>
      <c r="P133" s="63" t="s">
        <v>21</v>
      </c>
      <c r="Q133" s="63" t="s">
        <v>3006</v>
      </c>
      <c r="R133" s="63"/>
      <c r="S133" s="63" t="s">
        <v>180</v>
      </c>
      <c r="T133" s="63"/>
      <c r="U133" s="63" t="s">
        <v>22</v>
      </c>
      <c r="V133" s="63" t="s">
        <v>181</v>
      </c>
      <c r="W133" s="63">
        <v>201407020008</v>
      </c>
      <c r="X133" s="429">
        <v>41663</v>
      </c>
      <c r="Y133" s="63"/>
      <c r="Z133" s="63" t="s">
        <v>4158</v>
      </c>
      <c r="AA133" s="63" t="s">
        <v>4159</v>
      </c>
      <c r="AB133" s="63"/>
      <c r="AC133" s="63"/>
      <c r="AD133" s="63" t="s">
        <v>4283</v>
      </c>
      <c r="AE133" s="63" t="s">
        <v>4283</v>
      </c>
      <c r="AF133" s="63" t="s">
        <v>4283</v>
      </c>
      <c r="AG133" s="174"/>
      <c r="AH133" s="174"/>
      <c r="AI133" s="174"/>
      <c r="AJ133" s="174"/>
      <c r="AK133" s="174"/>
      <c r="AL133" s="174"/>
      <c r="AM133" s="174"/>
      <c r="AN133" s="174"/>
      <c r="AO133" s="174"/>
      <c r="AP133" s="174"/>
      <c r="AQ133" s="174"/>
      <c r="AR133" s="174" t="s">
        <v>2322</v>
      </c>
      <c r="AS133" s="174">
        <v>2023</v>
      </c>
      <c r="AT133" s="415"/>
      <c r="AU133" s="174" t="s">
        <v>2323</v>
      </c>
      <c r="AV133" s="437" t="s">
        <v>9137</v>
      </c>
      <c r="AW133" s="530">
        <v>1</v>
      </c>
      <c r="AX133" s="426"/>
      <c r="AY133" s="426">
        <f t="shared" ref="AY133:AY161" si="24">COUNTIF(AU133,"new tvi &amp; program")</f>
        <v>0</v>
      </c>
      <c r="AZ133" s="426">
        <f t="shared" ref="AZ133:AZ161" si="25">COUNTIF(AU133,"additional program")</f>
        <v>0</v>
      </c>
      <c r="BA133" s="426">
        <f t="shared" ref="BA133:BA161" si="26">COUNTIF(AU133,"migration")</f>
        <v>0</v>
      </c>
      <c r="BB133" s="426">
        <f t="shared" ref="BB133:BB161" si="27">SUM(AY133:BA133)</f>
        <v>0</v>
      </c>
      <c r="BC133" s="425" t="b">
        <f t="shared" ref="BC133:BC148" si="28">COUNTIF($W$3:$W1939,$W133)&gt;1</f>
        <v>0</v>
      </c>
    </row>
    <row r="134" spans="1:56" ht="15.75" customHeight="1">
      <c r="A134" s="174" t="s">
        <v>10</v>
      </c>
      <c r="B134" s="63" t="s">
        <v>11</v>
      </c>
      <c r="C134" s="63" t="s">
        <v>378</v>
      </c>
      <c r="D134" s="63" t="s">
        <v>8958</v>
      </c>
      <c r="E134" s="63" t="s">
        <v>28</v>
      </c>
      <c r="F134" s="63"/>
      <c r="G134" s="63" t="s">
        <v>901</v>
      </c>
      <c r="H134" s="63"/>
      <c r="I134" s="63" t="s">
        <v>902</v>
      </c>
      <c r="J134" s="63"/>
      <c r="K134" s="63"/>
      <c r="L134" s="63" t="s">
        <v>903</v>
      </c>
      <c r="M134" s="63"/>
      <c r="N134" s="63" t="s">
        <v>15</v>
      </c>
      <c r="O134" s="63" t="s">
        <v>16</v>
      </c>
      <c r="P134" s="63" t="s">
        <v>21</v>
      </c>
      <c r="Q134" s="63" t="s">
        <v>3006</v>
      </c>
      <c r="R134" s="63"/>
      <c r="S134" s="63" t="s">
        <v>183</v>
      </c>
      <c r="T134" s="63"/>
      <c r="U134" s="63" t="s">
        <v>22</v>
      </c>
      <c r="V134" s="63" t="s">
        <v>181</v>
      </c>
      <c r="W134" s="63">
        <v>201407020009</v>
      </c>
      <c r="X134" s="429">
        <v>41663</v>
      </c>
      <c r="Y134" s="63"/>
      <c r="Z134" s="63" t="s">
        <v>4158</v>
      </c>
      <c r="AA134" s="63" t="s">
        <v>4159</v>
      </c>
      <c r="AB134" s="63"/>
      <c r="AC134" s="63"/>
      <c r="AD134" s="63" t="s">
        <v>4283</v>
      </c>
      <c r="AE134" s="63" t="s">
        <v>4283</v>
      </c>
      <c r="AF134" s="63" t="s">
        <v>4283</v>
      </c>
      <c r="AG134" s="174"/>
      <c r="AH134" s="174"/>
      <c r="AI134" s="174"/>
      <c r="AJ134" s="174"/>
      <c r="AK134" s="174"/>
      <c r="AL134" s="174"/>
      <c r="AM134" s="174"/>
      <c r="AN134" s="174"/>
      <c r="AO134" s="174"/>
      <c r="AP134" s="174"/>
      <c r="AQ134" s="174"/>
      <c r="AR134" s="174" t="s">
        <v>2322</v>
      </c>
      <c r="AS134" s="174">
        <v>2023</v>
      </c>
      <c r="AT134" s="415"/>
      <c r="AU134" s="174" t="s">
        <v>2323</v>
      </c>
      <c r="AV134" s="437" t="s">
        <v>9137</v>
      </c>
      <c r="AW134" s="530"/>
      <c r="AX134" s="426"/>
      <c r="AY134" s="426">
        <f t="shared" si="24"/>
        <v>0</v>
      </c>
      <c r="AZ134" s="426">
        <f t="shared" si="25"/>
        <v>0</v>
      </c>
      <c r="BA134" s="426">
        <f t="shared" si="26"/>
        <v>0</v>
      </c>
      <c r="BB134" s="426">
        <f t="shared" si="27"/>
        <v>0</v>
      </c>
      <c r="BC134" s="425" t="b">
        <f t="shared" si="28"/>
        <v>0</v>
      </c>
    </row>
    <row r="135" spans="1:56" ht="15.75" customHeight="1">
      <c r="A135" s="174" t="s">
        <v>10</v>
      </c>
      <c r="B135" s="63" t="s">
        <v>11</v>
      </c>
      <c r="C135" s="63" t="s">
        <v>378</v>
      </c>
      <c r="D135" s="63" t="s">
        <v>8958</v>
      </c>
      <c r="E135" s="63" t="s">
        <v>28</v>
      </c>
      <c r="F135" s="63"/>
      <c r="G135" s="63" t="s">
        <v>901</v>
      </c>
      <c r="H135" s="63"/>
      <c r="I135" s="63" t="s">
        <v>902</v>
      </c>
      <c r="J135" s="63"/>
      <c r="K135" s="63"/>
      <c r="L135" s="63" t="s">
        <v>903</v>
      </c>
      <c r="M135" s="63"/>
      <c r="N135" s="63" t="s">
        <v>15</v>
      </c>
      <c r="O135" s="63" t="s">
        <v>16</v>
      </c>
      <c r="P135" s="63" t="s">
        <v>21</v>
      </c>
      <c r="Q135" s="63" t="s">
        <v>3006</v>
      </c>
      <c r="R135" s="63"/>
      <c r="S135" s="63" t="s">
        <v>344</v>
      </c>
      <c r="T135" s="63"/>
      <c r="U135" s="63" t="s">
        <v>22</v>
      </c>
      <c r="V135" s="63" t="s">
        <v>181</v>
      </c>
      <c r="W135" s="63">
        <v>201407020010</v>
      </c>
      <c r="X135" s="429">
        <v>41663</v>
      </c>
      <c r="Y135" s="63"/>
      <c r="Z135" s="63" t="s">
        <v>4158</v>
      </c>
      <c r="AA135" s="63" t="s">
        <v>4159</v>
      </c>
      <c r="AB135" s="63"/>
      <c r="AC135" s="63"/>
      <c r="AD135" s="63" t="s">
        <v>4283</v>
      </c>
      <c r="AE135" s="63" t="s">
        <v>4283</v>
      </c>
      <c r="AF135" s="63" t="s">
        <v>4283</v>
      </c>
      <c r="AG135" s="174"/>
      <c r="AH135" s="174"/>
      <c r="AI135" s="174"/>
      <c r="AJ135" s="174"/>
      <c r="AK135" s="174"/>
      <c r="AL135" s="174"/>
      <c r="AM135" s="174"/>
      <c r="AN135" s="174"/>
      <c r="AO135" s="174"/>
      <c r="AP135" s="174"/>
      <c r="AQ135" s="174"/>
      <c r="AR135" s="174" t="s">
        <v>2322</v>
      </c>
      <c r="AS135" s="174">
        <v>2023</v>
      </c>
      <c r="AT135" s="415"/>
      <c r="AU135" s="174" t="s">
        <v>2323</v>
      </c>
      <c r="AV135" s="437" t="s">
        <v>9137</v>
      </c>
      <c r="AW135" s="530"/>
      <c r="AX135" s="426"/>
      <c r="AY135" s="426">
        <f t="shared" si="24"/>
        <v>0</v>
      </c>
      <c r="AZ135" s="426">
        <f t="shared" si="25"/>
        <v>0</v>
      </c>
      <c r="BA135" s="426">
        <f t="shared" si="26"/>
        <v>0</v>
      </c>
      <c r="BB135" s="426">
        <f t="shared" si="27"/>
        <v>0</v>
      </c>
      <c r="BC135" s="425" t="b">
        <f t="shared" si="28"/>
        <v>0</v>
      </c>
    </row>
    <row r="136" spans="1:56" ht="15.75" customHeight="1">
      <c r="A136" s="174" t="s">
        <v>10</v>
      </c>
      <c r="B136" s="63" t="s">
        <v>11</v>
      </c>
      <c r="C136" s="63" t="s">
        <v>310</v>
      </c>
      <c r="D136" s="63" t="s">
        <v>13</v>
      </c>
      <c r="E136" s="63" t="s">
        <v>28</v>
      </c>
      <c r="F136" s="63"/>
      <c r="G136" s="63" t="s">
        <v>1652</v>
      </c>
      <c r="H136" s="63"/>
      <c r="I136" s="63" t="s">
        <v>1653</v>
      </c>
      <c r="J136" s="63"/>
      <c r="K136" s="63"/>
      <c r="L136" s="63" t="s">
        <v>1654</v>
      </c>
      <c r="M136" s="63"/>
      <c r="N136" s="63" t="s">
        <v>15</v>
      </c>
      <c r="O136" s="63" t="s">
        <v>16</v>
      </c>
      <c r="P136" s="63" t="s">
        <v>21</v>
      </c>
      <c r="Q136" s="63" t="s">
        <v>3006</v>
      </c>
      <c r="R136" s="63"/>
      <c r="S136" s="63" t="s">
        <v>151</v>
      </c>
      <c r="T136" s="63"/>
      <c r="U136" s="63" t="s">
        <v>22</v>
      </c>
      <c r="V136" s="63" t="s">
        <v>1378</v>
      </c>
      <c r="W136" s="63" t="s">
        <v>1655</v>
      </c>
      <c r="X136" s="429">
        <v>43145</v>
      </c>
      <c r="Y136" s="63"/>
      <c r="Z136" s="63" t="s">
        <v>4158</v>
      </c>
      <c r="AA136" s="63" t="s">
        <v>4159</v>
      </c>
      <c r="AB136" s="63"/>
      <c r="AC136" s="63"/>
      <c r="AD136" s="63" t="s">
        <v>9134</v>
      </c>
      <c r="AE136" s="63" t="s">
        <v>9135</v>
      </c>
      <c r="AF136" s="63" t="s">
        <v>9136</v>
      </c>
      <c r="AG136" s="174"/>
      <c r="AH136" s="174"/>
      <c r="AI136" s="174"/>
      <c r="AJ136" s="174"/>
      <c r="AK136" s="174"/>
      <c r="AL136" s="174"/>
      <c r="AM136" s="174"/>
      <c r="AN136" s="174"/>
      <c r="AO136" s="174"/>
      <c r="AP136" s="174"/>
      <c r="AQ136" s="174"/>
      <c r="AR136" s="174" t="s">
        <v>2322</v>
      </c>
      <c r="AS136" s="174">
        <v>2023</v>
      </c>
      <c r="AT136" s="415"/>
      <c r="AU136" s="174" t="s">
        <v>2323</v>
      </c>
      <c r="AV136" s="437" t="s">
        <v>9137</v>
      </c>
      <c r="AW136" s="530">
        <v>1</v>
      </c>
      <c r="AX136" s="426"/>
      <c r="AY136" s="426">
        <f t="shared" si="24"/>
        <v>0</v>
      </c>
      <c r="AZ136" s="426">
        <f t="shared" si="25"/>
        <v>0</v>
      </c>
      <c r="BA136" s="426">
        <f t="shared" si="26"/>
        <v>0</v>
      </c>
      <c r="BB136" s="426">
        <f t="shared" si="27"/>
        <v>0</v>
      </c>
      <c r="BC136" s="425" t="b">
        <f t="shared" si="28"/>
        <v>0</v>
      </c>
    </row>
    <row r="137" spans="1:56" ht="15.75" customHeight="1">
      <c r="A137" s="174" t="s">
        <v>10</v>
      </c>
      <c r="B137" s="63" t="s">
        <v>11</v>
      </c>
      <c r="C137" s="63" t="s">
        <v>12</v>
      </c>
      <c r="D137" s="63" t="s">
        <v>13</v>
      </c>
      <c r="E137" s="63" t="s">
        <v>28</v>
      </c>
      <c r="F137" s="63"/>
      <c r="G137" s="63" t="s">
        <v>2105</v>
      </c>
      <c r="H137" s="63"/>
      <c r="I137" s="63" t="s">
        <v>2106</v>
      </c>
      <c r="J137" s="63"/>
      <c r="K137" s="63"/>
      <c r="L137" s="63" t="s">
        <v>2107</v>
      </c>
      <c r="M137" s="63"/>
      <c r="N137" s="63" t="s">
        <v>15</v>
      </c>
      <c r="O137" s="63" t="s">
        <v>16</v>
      </c>
      <c r="P137" s="63" t="s">
        <v>35</v>
      </c>
      <c r="Q137" s="63" t="s">
        <v>2230</v>
      </c>
      <c r="R137" s="63" t="s">
        <v>571</v>
      </c>
      <c r="S137" s="63"/>
      <c r="T137" s="63"/>
      <c r="U137" s="63" t="s">
        <v>4213</v>
      </c>
      <c r="V137" s="63" t="s">
        <v>572</v>
      </c>
      <c r="W137" s="63">
        <v>201407021012</v>
      </c>
      <c r="X137" s="429">
        <v>41667</v>
      </c>
      <c r="Y137" s="63"/>
      <c r="Z137" s="63" t="s">
        <v>4158</v>
      </c>
      <c r="AA137" s="63" t="s">
        <v>4159</v>
      </c>
      <c r="AB137" s="63"/>
      <c r="AC137" s="63"/>
      <c r="AD137" s="63" t="s">
        <v>4283</v>
      </c>
      <c r="AE137" s="63" t="s">
        <v>4283</v>
      </c>
      <c r="AF137" s="63" t="s">
        <v>4283</v>
      </c>
      <c r="AG137" s="174"/>
      <c r="AH137" s="174"/>
      <c r="AI137" s="174"/>
      <c r="AJ137" s="174"/>
      <c r="AK137" s="174"/>
      <c r="AL137" s="174"/>
      <c r="AM137" s="174"/>
      <c r="AN137" s="174"/>
      <c r="AO137" s="174"/>
      <c r="AP137" s="174"/>
      <c r="AQ137" s="174"/>
      <c r="AR137" s="174" t="s">
        <v>2322</v>
      </c>
      <c r="AS137" s="174">
        <v>2023</v>
      </c>
      <c r="AT137" s="415"/>
      <c r="AU137" s="174" t="s">
        <v>2323</v>
      </c>
      <c r="AV137" s="437" t="s">
        <v>9137</v>
      </c>
      <c r="AW137" s="530">
        <v>1</v>
      </c>
      <c r="AX137" s="426"/>
      <c r="AY137" s="426">
        <f t="shared" si="24"/>
        <v>0</v>
      </c>
      <c r="AZ137" s="426">
        <f t="shared" si="25"/>
        <v>0</v>
      </c>
      <c r="BA137" s="426">
        <f t="shared" si="26"/>
        <v>0</v>
      </c>
      <c r="BB137" s="426">
        <f t="shared" si="27"/>
        <v>0</v>
      </c>
      <c r="BC137" s="425" t="b">
        <f t="shared" si="28"/>
        <v>0</v>
      </c>
    </row>
    <row r="138" spans="1:56" ht="15.75" customHeight="1">
      <c r="A138" s="174" t="s">
        <v>10</v>
      </c>
      <c r="B138" s="63" t="s">
        <v>11</v>
      </c>
      <c r="C138" s="63" t="s">
        <v>12</v>
      </c>
      <c r="D138" s="63" t="s">
        <v>13</v>
      </c>
      <c r="E138" s="63" t="s">
        <v>28</v>
      </c>
      <c r="F138" s="63"/>
      <c r="G138" s="63" t="s">
        <v>2105</v>
      </c>
      <c r="H138" s="63"/>
      <c r="I138" s="63" t="s">
        <v>2106</v>
      </c>
      <c r="J138" s="63"/>
      <c r="K138" s="63"/>
      <c r="L138" s="63" t="s">
        <v>2107</v>
      </c>
      <c r="M138" s="63"/>
      <c r="N138" s="63" t="s">
        <v>15</v>
      </c>
      <c r="O138" s="63" t="s">
        <v>16</v>
      </c>
      <c r="P138" s="63" t="s">
        <v>35</v>
      </c>
      <c r="Q138" s="63" t="s">
        <v>2230</v>
      </c>
      <c r="R138" s="63" t="s">
        <v>573</v>
      </c>
      <c r="S138" s="63"/>
      <c r="T138" s="63"/>
      <c r="U138" s="63" t="s">
        <v>4164</v>
      </c>
      <c r="V138" s="63" t="s">
        <v>574</v>
      </c>
      <c r="W138" s="63">
        <v>201407022013</v>
      </c>
      <c r="X138" s="429">
        <v>41667</v>
      </c>
      <c r="Y138" s="63"/>
      <c r="Z138" s="63" t="s">
        <v>4158</v>
      </c>
      <c r="AA138" s="63" t="s">
        <v>4159</v>
      </c>
      <c r="AB138" s="63"/>
      <c r="AC138" s="63"/>
      <c r="AD138" s="63" t="s">
        <v>4283</v>
      </c>
      <c r="AE138" s="63" t="s">
        <v>4283</v>
      </c>
      <c r="AF138" s="63" t="s">
        <v>4283</v>
      </c>
      <c r="AG138" s="174"/>
      <c r="AH138" s="174"/>
      <c r="AI138" s="174"/>
      <c r="AJ138" s="174"/>
      <c r="AK138" s="174"/>
      <c r="AL138" s="174"/>
      <c r="AM138" s="174"/>
      <c r="AN138" s="174"/>
      <c r="AO138" s="174"/>
      <c r="AP138" s="174"/>
      <c r="AQ138" s="174"/>
      <c r="AR138" s="174" t="s">
        <v>2322</v>
      </c>
      <c r="AS138" s="174">
        <v>2023</v>
      </c>
      <c r="AT138" s="415"/>
      <c r="AU138" s="174" t="s">
        <v>2323</v>
      </c>
      <c r="AV138" s="437" t="s">
        <v>9137</v>
      </c>
      <c r="AW138" s="530"/>
      <c r="AX138" s="426"/>
      <c r="AY138" s="426">
        <f t="shared" si="24"/>
        <v>0</v>
      </c>
      <c r="AZ138" s="426">
        <f t="shared" si="25"/>
        <v>0</v>
      </c>
      <c r="BA138" s="426">
        <f t="shared" si="26"/>
        <v>0</v>
      </c>
      <c r="BB138" s="426">
        <f t="shared" si="27"/>
        <v>0</v>
      </c>
      <c r="BC138" s="425" t="b">
        <f t="shared" si="28"/>
        <v>0</v>
      </c>
    </row>
    <row r="139" spans="1:56" ht="15.75" customHeight="1">
      <c r="A139" s="174" t="s">
        <v>10</v>
      </c>
      <c r="B139" s="63" t="s">
        <v>11</v>
      </c>
      <c r="C139" s="63" t="s">
        <v>146</v>
      </c>
      <c r="D139" s="63" t="s">
        <v>656</v>
      </c>
      <c r="E139" s="63" t="s">
        <v>28</v>
      </c>
      <c r="F139" s="63"/>
      <c r="G139" s="63" t="s">
        <v>1124</v>
      </c>
      <c r="H139" s="63"/>
      <c r="I139" s="63" t="s">
        <v>1125</v>
      </c>
      <c r="J139" s="63"/>
      <c r="K139" s="63"/>
      <c r="L139" s="63" t="s">
        <v>396</v>
      </c>
      <c r="M139" s="63"/>
      <c r="N139" s="63" t="s">
        <v>15</v>
      </c>
      <c r="O139" s="63" t="s">
        <v>16</v>
      </c>
      <c r="P139" s="63" t="s">
        <v>21</v>
      </c>
      <c r="Q139" s="63" t="s">
        <v>3006</v>
      </c>
      <c r="R139" s="63"/>
      <c r="S139" s="63" t="s">
        <v>812</v>
      </c>
      <c r="T139" s="63"/>
      <c r="U139" s="63" t="s">
        <v>22</v>
      </c>
      <c r="V139" s="63" t="s">
        <v>332</v>
      </c>
      <c r="W139" s="63">
        <v>1207020038</v>
      </c>
      <c r="X139" s="429">
        <v>40973</v>
      </c>
      <c r="Y139" s="63"/>
      <c r="Z139" s="63" t="s">
        <v>4158</v>
      </c>
      <c r="AA139" s="63" t="s">
        <v>4159</v>
      </c>
      <c r="AB139" s="63"/>
      <c r="AC139" s="63"/>
      <c r="AD139" s="63" t="s">
        <v>4283</v>
      </c>
      <c r="AE139" s="63" t="s">
        <v>4283</v>
      </c>
      <c r="AF139" s="63" t="s">
        <v>4283</v>
      </c>
      <c r="AG139" s="174"/>
      <c r="AH139" s="174"/>
      <c r="AI139" s="174"/>
      <c r="AJ139" s="174"/>
      <c r="AK139" s="174"/>
      <c r="AL139" s="174"/>
      <c r="AM139" s="174"/>
      <c r="AN139" s="174"/>
      <c r="AO139" s="174"/>
      <c r="AP139" s="174"/>
      <c r="AQ139" s="174"/>
      <c r="AR139" s="174" t="s">
        <v>2322</v>
      </c>
      <c r="AS139" s="174">
        <v>2023</v>
      </c>
      <c r="AT139" s="415"/>
      <c r="AU139" s="174" t="s">
        <v>2323</v>
      </c>
      <c r="AV139" s="437" t="s">
        <v>9137</v>
      </c>
      <c r="AW139" s="530">
        <v>1</v>
      </c>
      <c r="AX139" s="426"/>
      <c r="AY139" s="426">
        <f t="shared" si="24"/>
        <v>0</v>
      </c>
      <c r="AZ139" s="426">
        <f t="shared" si="25"/>
        <v>0</v>
      </c>
      <c r="BA139" s="426">
        <f t="shared" si="26"/>
        <v>0</v>
      </c>
      <c r="BB139" s="426">
        <f t="shared" si="27"/>
        <v>0</v>
      </c>
      <c r="BC139" s="425" t="b">
        <f t="shared" si="28"/>
        <v>0</v>
      </c>
    </row>
    <row r="140" spans="1:56" ht="15.75" customHeight="1">
      <c r="A140" s="63" t="s">
        <v>10</v>
      </c>
      <c r="B140" s="63" t="s">
        <v>11</v>
      </c>
      <c r="C140" s="63" t="s">
        <v>310</v>
      </c>
      <c r="D140" s="63" t="s">
        <v>13</v>
      </c>
      <c r="E140" s="63" t="s">
        <v>28</v>
      </c>
      <c r="F140" s="63"/>
      <c r="G140" s="63" t="s">
        <v>311</v>
      </c>
      <c r="H140" s="63"/>
      <c r="I140" s="63" t="s">
        <v>312</v>
      </c>
      <c r="J140" s="63"/>
      <c r="K140" s="63"/>
      <c r="L140" s="63" t="s">
        <v>5120</v>
      </c>
      <c r="M140" s="63"/>
      <c r="N140" s="63" t="s">
        <v>15</v>
      </c>
      <c r="O140" s="63" t="s">
        <v>16</v>
      </c>
      <c r="P140" s="63" t="s">
        <v>35</v>
      </c>
      <c r="Q140" s="63" t="s">
        <v>2230</v>
      </c>
      <c r="R140" s="174" t="s">
        <v>8938</v>
      </c>
      <c r="S140" s="174"/>
      <c r="T140" s="174"/>
      <c r="U140" s="63" t="s">
        <v>4164</v>
      </c>
      <c r="V140" s="174" t="s">
        <v>313</v>
      </c>
      <c r="W140" s="174" t="s">
        <v>314</v>
      </c>
      <c r="X140" s="429">
        <v>44454</v>
      </c>
      <c r="Y140" s="63"/>
      <c r="Z140" s="63" t="s">
        <v>4158</v>
      </c>
      <c r="AA140" s="63" t="s">
        <v>4159</v>
      </c>
      <c r="AB140" s="63"/>
      <c r="AC140" s="63"/>
      <c r="AD140" s="174" t="s">
        <v>7821</v>
      </c>
      <c r="AE140" s="174" t="s">
        <v>8939</v>
      </c>
      <c r="AF140" s="466">
        <v>45696</v>
      </c>
      <c r="AG140" s="174"/>
      <c r="AH140" s="174"/>
      <c r="AI140" s="418">
        <v>45133</v>
      </c>
      <c r="AJ140" s="174" t="s">
        <v>2286</v>
      </c>
      <c r="AK140" s="174"/>
      <c r="AL140" s="174"/>
      <c r="AM140" s="174"/>
      <c r="AN140" s="174"/>
      <c r="AO140" s="174"/>
      <c r="AP140" s="174"/>
      <c r="AQ140" s="174"/>
      <c r="AR140" s="174" t="s">
        <v>2322</v>
      </c>
      <c r="AS140" s="174">
        <v>2023</v>
      </c>
      <c r="AT140" s="415">
        <v>45134</v>
      </c>
      <c r="AU140" s="174" t="s">
        <v>2323</v>
      </c>
      <c r="AV140" s="437"/>
      <c r="AW140" s="530"/>
      <c r="AX140" s="426"/>
      <c r="AY140" s="426">
        <f t="shared" si="24"/>
        <v>0</v>
      </c>
      <c r="AZ140" s="426">
        <f t="shared" si="25"/>
        <v>0</v>
      </c>
      <c r="BA140" s="426">
        <f t="shared" si="26"/>
        <v>0</v>
      </c>
      <c r="BB140" s="426">
        <f t="shared" si="27"/>
        <v>0</v>
      </c>
      <c r="BC140" s="425" t="b">
        <f t="shared" si="28"/>
        <v>0</v>
      </c>
    </row>
    <row r="141" spans="1:56" ht="15.75" customHeight="1">
      <c r="A141" s="63" t="s">
        <v>10</v>
      </c>
      <c r="B141" s="63" t="s">
        <v>11</v>
      </c>
      <c r="C141" s="63" t="s">
        <v>310</v>
      </c>
      <c r="D141" s="63" t="s">
        <v>13</v>
      </c>
      <c r="E141" s="63" t="s">
        <v>28</v>
      </c>
      <c r="F141" s="63"/>
      <c r="G141" s="63" t="s">
        <v>311</v>
      </c>
      <c r="H141" s="63"/>
      <c r="I141" s="63" t="s">
        <v>312</v>
      </c>
      <c r="J141" s="63"/>
      <c r="K141" s="63"/>
      <c r="L141" s="63" t="s">
        <v>5120</v>
      </c>
      <c r="M141" s="63"/>
      <c r="N141" s="63" t="s">
        <v>15</v>
      </c>
      <c r="O141" s="63" t="s">
        <v>16</v>
      </c>
      <c r="P141" s="63" t="s">
        <v>35</v>
      </c>
      <c r="Q141" s="63" t="s">
        <v>2230</v>
      </c>
      <c r="R141" s="63" t="s">
        <v>8944</v>
      </c>
      <c r="S141" s="63"/>
      <c r="T141" s="63"/>
      <c r="U141" s="63" t="s">
        <v>4164</v>
      </c>
      <c r="V141" s="63" t="s">
        <v>317</v>
      </c>
      <c r="W141" s="63" t="s">
        <v>318</v>
      </c>
      <c r="X141" s="429">
        <v>45021</v>
      </c>
      <c r="Y141" s="430">
        <v>46849</v>
      </c>
      <c r="Z141" s="63" t="s">
        <v>4158</v>
      </c>
      <c r="AA141" s="63" t="s">
        <v>4159</v>
      </c>
      <c r="AB141" s="63"/>
      <c r="AC141" s="63"/>
      <c r="AD141" s="63" t="s">
        <v>4283</v>
      </c>
      <c r="AE141" s="63" t="s">
        <v>4283</v>
      </c>
      <c r="AF141" s="63" t="s">
        <v>4283</v>
      </c>
      <c r="AG141" s="174"/>
      <c r="AH141" s="174"/>
      <c r="AI141" s="418">
        <v>45133</v>
      </c>
      <c r="AJ141" s="174" t="s">
        <v>8685</v>
      </c>
      <c r="AK141" s="174"/>
      <c r="AL141" s="174"/>
      <c r="AM141" s="174"/>
      <c r="AN141" s="174"/>
      <c r="AO141" s="174"/>
      <c r="AP141" s="174"/>
      <c r="AQ141" s="174"/>
      <c r="AR141" s="174" t="s">
        <v>2322</v>
      </c>
      <c r="AS141" s="174">
        <v>2023</v>
      </c>
      <c r="AT141" s="415">
        <v>45134</v>
      </c>
      <c r="AU141" s="174" t="s">
        <v>2323</v>
      </c>
      <c r="AV141" s="437" t="s">
        <v>10333</v>
      </c>
      <c r="AW141" s="530"/>
      <c r="AX141" s="429">
        <v>42590</v>
      </c>
      <c r="AY141" s="426">
        <f t="shared" si="24"/>
        <v>0</v>
      </c>
      <c r="AZ141" s="426">
        <f t="shared" si="25"/>
        <v>0</v>
      </c>
      <c r="BA141" s="426">
        <f t="shared" si="26"/>
        <v>0</v>
      </c>
      <c r="BB141" s="426">
        <f t="shared" si="27"/>
        <v>0</v>
      </c>
      <c r="BC141" s="425" t="b">
        <f t="shared" si="28"/>
        <v>0</v>
      </c>
    </row>
    <row r="142" spans="1:56" ht="15.75" customHeight="1">
      <c r="A142" s="63" t="s">
        <v>10</v>
      </c>
      <c r="B142" s="63" t="s">
        <v>11</v>
      </c>
      <c r="C142" s="63" t="s">
        <v>12</v>
      </c>
      <c r="D142" s="63" t="s">
        <v>13</v>
      </c>
      <c r="E142" s="63" t="s">
        <v>28</v>
      </c>
      <c r="F142" s="63"/>
      <c r="G142" s="63" t="s">
        <v>618</v>
      </c>
      <c r="H142" s="63"/>
      <c r="I142" s="63" t="s">
        <v>619</v>
      </c>
      <c r="J142" s="63"/>
      <c r="K142" s="63"/>
      <c r="L142" s="63" t="s">
        <v>620</v>
      </c>
      <c r="M142" s="63"/>
      <c r="N142" s="63" t="s">
        <v>15</v>
      </c>
      <c r="O142" s="63" t="s">
        <v>16</v>
      </c>
      <c r="P142" s="63" t="s">
        <v>21</v>
      </c>
      <c r="Q142" s="63" t="s">
        <v>3006</v>
      </c>
      <c r="R142" s="63"/>
      <c r="S142" s="63" t="s">
        <v>180</v>
      </c>
      <c r="T142" s="63"/>
      <c r="U142" s="63" t="s">
        <v>22</v>
      </c>
      <c r="V142" s="63" t="s">
        <v>19</v>
      </c>
      <c r="W142" s="63" t="s">
        <v>621</v>
      </c>
      <c r="X142" s="429">
        <v>42569</v>
      </c>
      <c r="Y142" s="63"/>
      <c r="Z142" s="63" t="s">
        <v>4158</v>
      </c>
      <c r="AA142" s="63" t="s">
        <v>4159</v>
      </c>
      <c r="AB142" s="63"/>
      <c r="AC142" s="63"/>
      <c r="AD142" s="63" t="s">
        <v>4283</v>
      </c>
      <c r="AE142" s="63" t="s">
        <v>4283</v>
      </c>
      <c r="AF142" s="63" t="s">
        <v>4283</v>
      </c>
      <c r="AG142" s="174"/>
      <c r="AH142" s="174"/>
      <c r="AI142" s="418">
        <v>45114</v>
      </c>
      <c r="AJ142" s="174" t="s">
        <v>8685</v>
      </c>
      <c r="AK142" s="174"/>
      <c r="AL142" s="174"/>
      <c r="AM142" s="174"/>
      <c r="AN142" s="174"/>
      <c r="AO142" s="174"/>
      <c r="AP142" s="174"/>
      <c r="AQ142" s="174"/>
      <c r="AR142" s="174" t="s">
        <v>2322</v>
      </c>
      <c r="AS142" s="174">
        <v>2023</v>
      </c>
      <c r="AT142" s="415">
        <v>45124</v>
      </c>
      <c r="AU142" s="174" t="s">
        <v>2323</v>
      </c>
      <c r="AV142" s="437"/>
      <c r="AW142" s="530">
        <v>1</v>
      </c>
      <c r="AX142" s="426"/>
      <c r="AY142" s="426">
        <f t="shared" si="24"/>
        <v>0</v>
      </c>
      <c r="AZ142" s="426">
        <f t="shared" si="25"/>
        <v>0</v>
      </c>
      <c r="BA142" s="426">
        <f t="shared" si="26"/>
        <v>0</v>
      </c>
      <c r="BB142" s="426">
        <f t="shared" si="27"/>
        <v>0</v>
      </c>
      <c r="BC142" s="425" t="b">
        <f t="shared" si="28"/>
        <v>0</v>
      </c>
    </row>
    <row r="143" spans="1:56" ht="15.75" customHeight="1">
      <c r="A143" s="63" t="s">
        <v>10</v>
      </c>
      <c r="B143" s="63" t="s">
        <v>11</v>
      </c>
      <c r="C143" s="63" t="s">
        <v>310</v>
      </c>
      <c r="D143" s="63" t="s">
        <v>13</v>
      </c>
      <c r="E143" s="63" t="s">
        <v>28</v>
      </c>
      <c r="F143" s="63"/>
      <c r="G143" s="63" t="s">
        <v>733</v>
      </c>
      <c r="H143" s="63"/>
      <c r="I143" s="63" t="s">
        <v>734</v>
      </c>
      <c r="J143" s="63"/>
      <c r="K143" s="63"/>
      <c r="L143" s="63" t="s">
        <v>735</v>
      </c>
      <c r="M143" s="63"/>
      <c r="N143" s="63" t="s">
        <v>15</v>
      </c>
      <c r="O143" s="63" t="s">
        <v>16</v>
      </c>
      <c r="P143" s="63" t="s">
        <v>35</v>
      </c>
      <c r="Q143" s="63" t="s">
        <v>2515</v>
      </c>
      <c r="R143" s="63" t="s">
        <v>8754</v>
      </c>
      <c r="S143" s="63"/>
      <c r="T143" s="63"/>
      <c r="U143" s="63" t="s">
        <v>4164</v>
      </c>
      <c r="V143" s="63" t="s">
        <v>266</v>
      </c>
      <c r="W143" s="63">
        <v>201507022163</v>
      </c>
      <c r="X143" s="429">
        <v>42258</v>
      </c>
      <c r="Y143" s="63"/>
      <c r="Z143" s="63" t="s">
        <v>4158</v>
      </c>
      <c r="AA143" s="63" t="s">
        <v>4159</v>
      </c>
      <c r="AB143" s="63"/>
      <c r="AC143" s="63"/>
      <c r="AD143" s="63" t="s">
        <v>4283</v>
      </c>
      <c r="AE143" s="63" t="s">
        <v>4283</v>
      </c>
      <c r="AF143" s="63" t="s">
        <v>4283</v>
      </c>
      <c r="AG143" s="174"/>
      <c r="AH143" s="174"/>
      <c r="AI143" s="418">
        <v>45119</v>
      </c>
      <c r="AJ143" s="174" t="s">
        <v>2286</v>
      </c>
      <c r="AK143" s="174"/>
      <c r="AL143" s="174"/>
      <c r="AM143" s="174"/>
      <c r="AN143" s="174"/>
      <c r="AO143" s="174"/>
      <c r="AP143" s="174"/>
      <c r="AQ143" s="174"/>
      <c r="AR143" s="174" t="s">
        <v>2322</v>
      </c>
      <c r="AS143" s="174">
        <v>2023</v>
      </c>
      <c r="AT143" s="415">
        <v>45119</v>
      </c>
      <c r="AU143" s="174" t="s">
        <v>2323</v>
      </c>
      <c r="AV143" s="437"/>
      <c r="AW143" s="530"/>
      <c r="AX143" s="426"/>
      <c r="AY143" s="426">
        <f t="shared" si="24"/>
        <v>0</v>
      </c>
      <c r="AZ143" s="426">
        <f t="shared" si="25"/>
        <v>0</v>
      </c>
      <c r="BA143" s="426">
        <f t="shared" si="26"/>
        <v>0</v>
      </c>
      <c r="BB143" s="426">
        <f t="shared" si="27"/>
        <v>0</v>
      </c>
      <c r="BC143" s="425" t="b">
        <f t="shared" si="28"/>
        <v>0</v>
      </c>
    </row>
    <row r="144" spans="1:56" ht="15.75" customHeight="1">
      <c r="A144" s="63" t="s">
        <v>10</v>
      </c>
      <c r="B144" s="63" t="s">
        <v>11</v>
      </c>
      <c r="C144" s="63" t="s">
        <v>310</v>
      </c>
      <c r="D144" s="63" t="s">
        <v>13</v>
      </c>
      <c r="E144" s="63" t="s">
        <v>28</v>
      </c>
      <c r="F144" s="63"/>
      <c r="G144" s="63" t="s">
        <v>733</v>
      </c>
      <c r="H144" s="63"/>
      <c r="I144" s="63" t="s">
        <v>734</v>
      </c>
      <c r="J144" s="63"/>
      <c r="K144" s="63"/>
      <c r="L144" s="63" t="s">
        <v>735</v>
      </c>
      <c r="M144" s="63"/>
      <c r="N144" s="63" t="s">
        <v>15</v>
      </c>
      <c r="O144" s="63" t="s">
        <v>16</v>
      </c>
      <c r="P144" s="63" t="s">
        <v>35</v>
      </c>
      <c r="Q144" s="63" t="s">
        <v>104</v>
      </c>
      <c r="R144" s="63" t="s">
        <v>9060</v>
      </c>
      <c r="S144" s="63"/>
      <c r="T144" s="63"/>
      <c r="U144" s="63" t="s">
        <v>4164</v>
      </c>
      <c r="V144" s="63" t="s">
        <v>109</v>
      </c>
      <c r="W144" s="63" t="s">
        <v>743</v>
      </c>
      <c r="X144" s="429">
        <v>42733</v>
      </c>
      <c r="Y144" s="63"/>
      <c r="Z144" s="63" t="s">
        <v>4158</v>
      </c>
      <c r="AA144" s="63" t="s">
        <v>4159</v>
      </c>
      <c r="AB144" s="63"/>
      <c r="AC144" s="63"/>
      <c r="AD144" s="63" t="s">
        <v>4283</v>
      </c>
      <c r="AE144" s="63" t="s">
        <v>4283</v>
      </c>
      <c r="AF144" s="63" t="s">
        <v>4283</v>
      </c>
      <c r="AG144" s="174"/>
      <c r="AH144" s="174"/>
      <c r="AI144" s="418">
        <v>45119</v>
      </c>
      <c r="AJ144" s="174" t="s">
        <v>2286</v>
      </c>
      <c r="AK144" s="174"/>
      <c r="AL144" s="174"/>
      <c r="AM144" s="174"/>
      <c r="AN144" s="174"/>
      <c r="AO144" s="174"/>
      <c r="AP144" s="174"/>
      <c r="AQ144" s="174"/>
      <c r="AR144" s="174" t="s">
        <v>2322</v>
      </c>
      <c r="AS144" s="174">
        <v>2023</v>
      </c>
      <c r="AT144" s="415">
        <v>45124</v>
      </c>
      <c r="AU144" s="174" t="s">
        <v>2323</v>
      </c>
      <c r="AV144" s="437"/>
      <c r="AW144" s="530"/>
      <c r="AX144" s="426"/>
      <c r="AY144" s="426">
        <f t="shared" si="24"/>
        <v>0</v>
      </c>
      <c r="AZ144" s="426">
        <f t="shared" si="25"/>
        <v>0</v>
      </c>
      <c r="BA144" s="426">
        <f t="shared" si="26"/>
        <v>0</v>
      </c>
      <c r="BB144" s="426">
        <f t="shared" si="27"/>
        <v>0</v>
      </c>
      <c r="BC144" s="425" t="b">
        <f t="shared" si="28"/>
        <v>0</v>
      </c>
    </row>
    <row r="145" spans="1:55" ht="15.75" customHeight="1">
      <c r="A145" s="63" t="s">
        <v>10</v>
      </c>
      <c r="B145" s="63" t="s">
        <v>11</v>
      </c>
      <c r="C145" s="63" t="s">
        <v>310</v>
      </c>
      <c r="D145" s="63" t="s">
        <v>13</v>
      </c>
      <c r="E145" s="63" t="s">
        <v>28</v>
      </c>
      <c r="F145" s="63"/>
      <c r="G145" s="63" t="s">
        <v>733</v>
      </c>
      <c r="H145" s="63"/>
      <c r="I145" s="63" t="s">
        <v>734</v>
      </c>
      <c r="J145" s="63"/>
      <c r="K145" s="63"/>
      <c r="L145" s="63" t="s">
        <v>735</v>
      </c>
      <c r="M145" s="63"/>
      <c r="N145" s="63" t="s">
        <v>15</v>
      </c>
      <c r="O145" s="63" t="s">
        <v>16</v>
      </c>
      <c r="P145" s="63" t="s">
        <v>35</v>
      </c>
      <c r="Q145" s="63" t="s">
        <v>104</v>
      </c>
      <c r="R145" s="63" t="s">
        <v>9061</v>
      </c>
      <c r="S145" s="63"/>
      <c r="T145" s="63"/>
      <c r="U145" s="63" t="s">
        <v>4164</v>
      </c>
      <c r="V145" s="63" t="s">
        <v>744</v>
      </c>
      <c r="W145" s="63" t="s">
        <v>745</v>
      </c>
      <c r="X145" s="429">
        <v>42733</v>
      </c>
      <c r="Y145" s="63"/>
      <c r="Z145" s="63" t="s">
        <v>4158</v>
      </c>
      <c r="AA145" s="63" t="s">
        <v>4159</v>
      </c>
      <c r="AB145" s="63"/>
      <c r="AC145" s="63"/>
      <c r="AD145" s="63" t="s">
        <v>4283</v>
      </c>
      <c r="AE145" s="63" t="s">
        <v>4283</v>
      </c>
      <c r="AF145" s="63" t="s">
        <v>4283</v>
      </c>
      <c r="AG145" s="174"/>
      <c r="AH145" s="174"/>
      <c r="AI145" s="418">
        <v>45119</v>
      </c>
      <c r="AJ145" s="174" t="s">
        <v>2286</v>
      </c>
      <c r="AK145" s="174"/>
      <c r="AL145" s="174"/>
      <c r="AM145" s="174"/>
      <c r="AN145" s="174"/>
      <c r="AO145" s="174"/>
      <c r="AP145" s="174"/>
      <c r="AQ145" s="174"/>
      <c r="AR145" s="174" t="s">
        <v>2322</v>
      </c>
      <c r="AS145" s="174">
        <v>2023</v>
      </c>
      <c r="AT145" s="415">
        <v>45124</v>
      </c>
      <c r="AU145" s="174" t="s">
        <v>2323</v>
      </c>
      <c r="AV145" s="437"/>
      <c r="AW145" s="530"/>
      <c r="AX145" s="426"/>
      <c r="AY145" s="426">
        <f t="shared" si="24"/>
        <v>0</v>
      </c>
      <c r="AZ145" s="426">
        <f t="shared" si="25"/>
        <v>0</v>
      </c>
      <c r="BA145" s="426">
        <f t="shared" si="26"/>
        <v>0</v>
      </c>
      <c r="BB145" s="426">
        <f t="shared" si="27"/>
        <v>0</v>
      </c>
      <c r="BC145" s="425" t="b">
        <f t="shared" si="28"/>
        <v>0</v>
      </c>
    </row>
    <row r="146" spans="1:55" ht="15.75" customHeight="1">
      <c r="A146" s="174" t="s">
        <v>10</v>
      </c>
      <c r="B146" s="63" t="s">
        <v>11</v>
      </c>
      <c r="C146" s="63" t="s">
        <v>310</v>
      </c>
      <c r="D146" s="63" t="s">
        <v>13</v>
      </c>
      <c r="E146" s="63" t="s">
        <v>28</v>
      </c>
      <c r="F146" s="63"/>
      <c r="G146" s="63" t="s">
        <v>1088</v>
      </c>
      <c r="H146" s="63"/>
      <c r="I146" s="63" t="s">
        <v>1089</v>
      </c>
      <c r="J146" s="63"/>
      <c r="K146" s="63"/>
      <c r="L146" s="63" t="s">
        <v>1090</v>
      </c>
      <c r="M146" s="63"/>
      <c r="N146" s="63" t="s">
        <v>15</v>
      </c>
      <c r="O146" s="63" t="s">
        <v>16</v>
      </c>
      <c r="P146" s="63" t="s">
        <v>35</v>
      </c>
      <c r="Q146" s="63" t="s">
        <v>8666</v>
      </c>
      <c r="R146" s="63" t="s">
        <v>47</v>
      </c>
      <c r="S146" s="63"/>
      <c r="T146" s="63"/>
      <c r="U146" s="63" t="s">
        <v>4164</v>
      </c>
      <c r="V146" s="63" t="s">
        <v>78</v>
      </c>
      <c r="W146" s="63" t="s">
        <v>1099</v>
      </c>
      <c r="X146" s="429">
        <v>42559</v>
      </c>
      <c r="Y146" s="63"/>
      <c r="Z146" s="63" t="s">
        <v>4158</v>
      </c>
      <c r="AA146" s="63" t="s">
        <v>4159</v>
      </c>
      <c r="AB146" s="63"/>
      <c r="AC146" s="63"/>
      <c r="AD146" s="63" t="s">
        <v>4283</v>
      </c>
      <c r="AE146" s="63" t="s">
        <v>4283</v>
      </c>
      <c r="AF146" s="63" t="s">
        <v>4283</v>
      </c>
      <c r="AG146" s="174"/>
      <c r="AH146" s="174"/>
      <c r="AI146" s="418">
        <v>45124</v>
      </c>
      <c r="AJ146" s="174" t="s">
        <v>8685</v>
      </c>
      <c r="AK146" s="174"/>
      <c r="AL146" s="174"/>
      <c r="AM146" s="174"/>
      <c r="AN146" s="174"/>
      <c r="AO146" s="174"/>
      <c r="AP146" s="174"/>
      <c r="AQ146" s="174"/>
      <c r="AR146" s="174" t="s">
        <v>2322</v>
      </c>
      <c r="AS146" s="174">
        <v>2023</v>
      </c>
      <c r="AT146" s="415">
        <v>45128</v>
      </c>
      <c r="AU146" s="174" t="s">
        <v>2323</v>
      </c>
      <c r="AV146" s="437"/>
      <c r="AW146" s="530"/>
      <c r="AX146" s="426"/>
      <c r="AY146" s="426">
        <f t="shared" si="24"/>
        <v>0</v>
      </c>
      <c r="AZ146" s="426">
        <f t="shared" si="25"/>
        <v>0</v>
      </c>
      <c r="BA146" s="426">
        <f t="shared" si="26"/>
        <v>0</v>
      </c>
      <c r="BB146" s="426">
        <f t="shared" si="27"/>
        <v>0</v>
      </c>
      <c r="BC146" s="425" t="b">
        <f t="shared" si="28"/>
        <v>0</v>
      </c>
    </row>
    <row r="147" spans="1:55" ht="15.75" customHeight="1">
      <c r="A147" s="174" t="s">
        <v>10</v>
      </c>
      <c r="B147" s="63" t="s">
        <v>11</v>
      </c>
      <c r="C147" s="63" t="s">
        <v>28</v>
      </c>
      <c r="D147" s="63" t="s">
        <v>8987</v>
      </c>
      <c r="E147" s="63" t="s">
        <v>30</v>
      </c>
      <c r="F147" s="63"/>
      <c r="G147" s="63" t="s">
        <v>1181</v>
      </c>
      <c r="H147" s="63"/>
      <c r="I147" s="63" t="s">
        <v>1182</v>
      </c>
      <c r="J147" s="63"/>
      <c r="K147" s="63"/>
      <c r="L147" s="63" t="s">
        <v>1183</v>
      </c>
      <c r="M147" s="63"/>
      <c r="N147" s="63" t="s">
        <v>113</v>
      </c>
      <c r="O147" s="63" t="s">
        <v>132</v>
      </c>
      <c r="P147" s="63" t="s">
        <v>35</v>
      </c>
      <c r="Q147" s="63" t="s">
        <v>8666</v>
      </c>
      <c r="R147" s="63" t="s">
        <v>36</v>
      </c>
      <c r="S147" s="63"/>
      <c r="T147" s="63"/>
      <c r="U147" s="63" t="s">
        <v>4164</v>
      </c>
      <c r="V147" s="63" t="s">
        <v>37</v>
      </c>
      <c r="W147" s="63" t="s">
        <v>1185</v>
      </c>
      <c r="X147" s="429">
        <v>43087</v>
      </c>
      <c r="Y147" s="63"/>
      <c r="Z147" s="63" t="s">
        <v>4158</v>
      </c>
      <c r="AA147" s="63" t="s">
        <v>4159</v>
      </c>
      <c r="AB147" s="63"/>
      <c r="AC147" s="63"/>
      <c r="AD147" s="63" t="s">
        <v>9380</v>
      </c>
      <c r="AE147" s="63" t="s">
        <v>9381</v>
      </c>
      <c r="AF147" s="429">
        <v>43455</v>
      </c>
      <c r="AG147" s="174"/>
      <c r="AH147" s="174"/>
      <c r="AI147" s="418">
        <v>45119</v>
      </c>
      <c r="AJ147" s="174" t="s">
        <v>8675</v>
      </c>
      <c r="AK147" s="174"/>
      <c r="AL147" s="174"/>
      <c r="AM147" s="174"/>
      <c r="AN147" s="174"/>
      <c r="AO147" s="174"/>
      <c r="AP147" s="174"/>
      <c r="AQ147" s="174"/>
      <c r="AR147" s="174" t="s">
        <v>2322</v>
      </c>
      <c r="AS147" s="174">
        <v>2023</v>
      </c>
      <c r="AT147" s="415">
        <v>45124</v>
      </c>
      <c r="AU147" s="174" t="s">
        <v>2323</v>
      </c>
      <c r="AV147" s="437" t="s">
        <v>9382</v>
      </c>
      <c r="AW147" s="530"/>
      <c r="AX147" s="426"/>
      <c r="AY147" s="426">
        <f t="shared" si="24"/>
        <v>0</v>
      </c>
      <c r="AZ147" s="426">
        <f t="shared" si="25"/>
        <v>0</v>
      </c>
      <c r="BA147" s="426">
        <f t="shared" si="26"/>
        <v>0</v>
      </c>
      <c r="BB147" s="426">
        <f t="shared" si="27"/>
        <v>0</v>
      </c>
      <c r="BC147" s="425" t="b">
        <f t="shared" si="28"/>
        <v>0</v>
      </c>
    </row>
    <row r="148" spans="1:55" ht="15.75" customHeight="1">
      <c r="A148" s="174" t="s">
        <v>10</v>
      </c>
      <c r="B148" s="63" t="s">
        <v>11</v>
      </c>
      <c r="C148" s="63" t="s">
        <v>12</v>
      </c>
      <c r="D148" s="63" t="s">
        <v>13</v>
      </c>
      <c r="E148" s="63" t="s">
        <v>28</v>
      </c>
      <c r="F148" s="63"/>
      <c r="G148" s="63" t="s">
        <v>1212</v>
      </c>
      <c r="H148" s="63"/>
      <c r="I148" s="63" t="s">
        <v>1213</v>
      </c>
      <c r="J148" s="63"/>
      <c r="K148" s="63"/>
      <c r="L148" s="63" t="s">
        <v>1214</v>
      </c>
      <c r="M148" s="63"/>
      <c r="N148" s="63" t="s">
        <v>113</v>
      </c>
      <c r="O148" s="63" t="s">
        <v>226</v>
      </c>
      <c r="P148" s="63" t="s">
        <v>21</v>
      </c>
      <c r="Q148" s="63" t="s">
        <v>3006</v>
      </c>
      <c r="R148" s="63"/>
      <c r="S148" s="63" t="s">
        <v>1217</v>
      </c>
      <c r="T148" s="63"/>
      <c r="U148" s="63" t="s">
        <v>22</v>
      </c>
      <c r="V148" s="63" t="s">
        <v>1048</v>
      </c>
      <c r="W148" s="63">
        <v>807020064</v>
      </c>
      <c r="X148" s="429">
        <v>39646</v>
      </c>
      <c r="Y148" s="63"/>
      <c r="Z148" s="63" t="s">
        <v>4158</v>
      </c>
      <c r="AA148" s="63" t="s">
        <v>4159</v>
      </c>
      <c r="AB148" s="63"/>
      <c r="AC148" s="63"/>
      <c r="AD148" s="63" t="s">
        <v>5656</v>
      </c>
      <c r="AE148" s="63" t="s">
        <v>5657</v>
      </c>
      <c r="AF148" s="63" t="s">
        <v>4283</v>
      </c>
      <c r="AG148" s="174"/>
      <c r="AH148" s="174"/>
      <c r="AI148" s="418">
        <v>45119</v>
      </c>
      <c r="AJ148" s="174" t="s">
        <v>8685</v>
      </c>
      <c r="AK148" s="174"/>
      <c r="AL148" s="174"/>
      <c r="AM148" s="174"/>
      <c r="AN148" s="174"/>
      <c r="AO148" s="174"/>
      <c r="AP148" s="174"/>
      <c r="AQ148" s="174"/>
      <c r="AR148" s="174" t="s">
        <v>2322</v>
      </c>
      <c r="AS148" s="174">
        <v>2023</v>
      </c>
      <c r="AT148" s="415">
        <v>45124</v>
      </c>
      <c r="AU148" s="174" t="s">
        <v>2323</v>
      </c>
      <c r="AV148" s="437"/>
      <c r="AW148" s="530"/>
      <c r="AX148" s="426"/>
      <c r="AY148" s="426">
        <f t="shared" si="24"/>
        <v>0</v>
      </c>
      <c r="AZ148" s="426">
        <f t="shared" si="25"/>
        <v>0</v>
      </c>
      <c r="BA148" s="426">
        <f t="shared" si="26"/>
        <v>0</v>
      </c>
      <c r="BB148" s="426">
        <f t="shared" si="27"/>
        <v>0</v>
      </c>
      <c r="BC148" s="425" t="b">
        <f t="shared" si="28"/>
        <v>0</v>
      </c>
    </row>
    <row r="149" spans="1:55" ht="15.75" customHeight="1">
      <c r="A149" s="174" t="s">
        <v>10</v>
      </c>
      <c r="B149" s="174" t="s">
        <v>49</v>
      </c>
      <c r="C149" s="174" t="s">
        <v>50</v>
      </c>
      <c r="D149" s="174" t="s">
        <v>9648</v>
      </c>
      <c r="E149" s="174" t="s">
        <v>30</v>
      </c>
      <c r="F149" s="174"/>
      <c r="G149" s="174" t="s">
        <v>1520</v>
      </c>
      <c r="H149" s="174"/>
      <c r="I149" s="174" t="s">
        <v>1521</v>
      </c>
      <c r="J149" s="174"/>
      <c r="K149" s="174"/>
      <c r="L149" s="174" t="s">
        <v>1522</v>
      </c>
      <c r="M149" s="174"/>
      <c r="N149" s="174" t="s">
        <v>15</v>
      </c>
      <c r="O149" s="174" t="s">
        <v>16</v>
      </c>
      <c r="P149" s="174" t="s">
        <v>35</v>
      </c>
      <c r="Q149" s="174" t="s">
        <v>2230</v>
      </c>
      <c r="R149" s="174" t="s">
        <v>1526</v>
      </c>
      <c r="S149" s="174"/>
      <c r="T149" s="174"/>
      <c r="U149" s="174" t="s">
        <v>4164</v>
      </c>
      <c r="V149" s="174" t="s">
        <v>1524</v>
      </c>
      <c r="W149" s="174" t="s">
        <v>1527</v>
      </c>
      <c r="X149" s="466">
        <v>43447</v>
      </c>
      <c r="Y149" s="174"/>
      <c r="Z149" s="174"/>
      <c r="AA149" s="174"/>
      <c r="AB149" s="174"/>
      <c r="AC149" s="174"/>
      <c r="AD149" s="174" t="s">
        <v>9657</v>
      </c>
      <c r="AE149" s="174" t="s">
        <v>9658</v>
      </c>
      <c r="AF149" s="556">
        <v>45102</v>
      </c>
      <c r="AG149" s="174"/>
      <c r="AH149" s="174"/>
      <c r="AI149" s="418">
        <v>45124</v>
      </c>
      <c r="AJ149" s="174" t="s">
        <v>8675</v>
      </c>
      <c r="AK149" s="174"/>
      <c r="AL149" s="174"/>
      <c r="AM149" s="174"/>
      <c r="AN149" s="174"/>
      <c r="AO149" s="174"/>
      <c r="AP149" s="174"/>
      <c r="AQ149" s="174"/>
      <c r="AR149" s="174" t="s">
        <v>2322</v>
      </c>
      <c r="AS149" s="174">
        <v>2023</v>
      </c>
      <c r="AT149" s="415">
        <v>45133</v>
      </c>
      <c r="AU149" s="174" t="s">
        <v>2323</v>
      </c>
      <c r="AV149" s="174" t="s">
        <v>8934</v>
      </c>
      <c r="AW149" s="654"/>
      <c r="AX149" s="426"/>
      <c r="AY149" s="426">
        <f t="shared" si="24"/>
        <v>0</v>
      </c>
      <c r="AZ149" s="426">
        <f t="shared" si="25"/>
        <v>0</v>
      </c>
      <c r="BA149" s="426">
        <f t="shared" si="26"/>
        <v>0</v>
      </c>
      <c r="BB149" s="426">
        <f t="shared" si="27"/>
        <v>0</v>
      </c>
      <c r="BC149" s="425" t="b">
        <f>COUNTIF($W$3:$W365,$W149)&gt;1</f>
        <v>0</v>
      </c>
    </row>
    <row r="150" spans="1:55" ht="15.75" customHeight="1">
      <c r="A150" s="174" t="s">
        <v>10</v>
      </c>
      <c r="B150" s="174" t="s">
        <v>49</v>
      </c>
      <c r="C150" s="174" t="s">
        <v>50</v>
      </c>
      <c r="D150" s="174" t="s">
        <v>9648</v>
      </c>
      <c r="E150" s="174" t="s">
        <v>30</v>
      </c>
      <c r="F150" s="174"/>
      <c r="G150" s="174" t="s">
        <v>1520</v>
      </c>
      <c r="H150" s="174"/>
      <c r="I150" s="174" t="s">
        <v>1521</v>
      </c>
      <c r="J150" s="174"/>
      <c r="K150" s="174"/>
      <c r="L150" s="174" t="s">
        <v>1522</v>
      </c>
      <c r="M150" s="174"/>
      <c r="N150" s="174" t="s">
        <v>15</v>
      </c>
      <c r="O150" s="174" t="s">
        <v>16</v>
      </c>
      <c r="P150" s="174" t="s">
        <v>35</v>
      </c>
      <c r="Q150" s="174" t="s">
        <v>2230</v>
      </c>
      <c r="R150" s="174" t="s">
        <v>9284</v>
      </c>
      <c r="S150" s="174"/>
      <c r="T150" s="174"/>
      <c r="U150" s="174" t="s">
        <v>4164</v>
      </c>
      <c r="V150" s="174" t="s">
        <v>1534</v>
      </c>
      <c r="W150" s="174" t="s">
        <v>1537</v>
      </c>
      <c r="X150" s="466">
        <v>43805</v>
      </c>
      <c r="Y150" s="174"/>
      <c r="Z150" s="174"/>
      <c r="AA150" s="174"/>
      <c r="AB150" s="174"/>
      <c r="AC150" s="174"/>
      <c r="AD150" s="174" t="s">
        <v>9663</v>
      </c>
      <c r="AE150" s="174" t="s">
        <v>9664</v>
      </c>
      <c r="AF150" s="174" t="s">
        <v>9665</v>
      </c>
      <c r="AG150" s="174"/>
      <c r="AH150" s="174"/>
      <c r="AI150" s="418">
        <v>45124</v>
      </c>
      <c r="AJ150" s="174" t="s">
        <v>8675</v>
      </c>
      <c r="AK150" s="174"/>
      <c r="AL150" s="174"/>
      <c r="AM150" s="174"/>
      <c r="AN150" s="174"/>
      <c r="AO150" s="174"/>
      <c r="AP150" s="174"/>
      <c r="AQ150" s="174"/>
      <c r="AR150" s="174" t="s">
        <v>2322</v>
      </c>
      <c r="AS150" s="174">
        <v>2023</v>
      </c>
      <c r="AT150" s="415">
        <v>45133</v>
      </c>
      <c r="AU150" s="174" t="s">
        <v>2323</v>
      </c>
      <c r="AV150" s="174" t="s">
        <v>8934</v>
      </c>
      <c r="AW150" s="654"/>
      <c r="AX150" s="426"/>
      <c r="AY150" s="426">
        <f t="shared" si="24"/>
        <v>0</v>
      </c>
      <c r="AZ150" s="426">
        <f t="shared" si="25"/>
        <v>0</v>
      </c>
      <c r="BA150" s="426">
        <f t="shared" si="26"/>
        <v>0</v>
      </c>
      <c r="BB150" s="426">
        <f t="shared" si="27"/>
        <v>0</v>
      </c>
      <c r="BC150" s="425" t="b">
        <f>COUNTIF($W$3:$W362,$W150)&gt;1</f>
        <v>0</v>
      </c>
    </row>
    <row r="151" spans="1:55" ht="15.75" customHeight="1">
      <c r="A151" s="174" t="s">
        <v>10</v>
      </c>
      <c r="B151" s="174" t="s">
        <v>49</v>
      </c>
      <c r="C151" s="174" t="s">
        <v>50</v>
      </c>
      <c r="D151" s="174" t="s">
        <v>9648</v>
      </c>
      <c r="E151" s="174" t="s">
        <v>30</v>
      </c>
      <c r="F151" s="174"/>
      <c r="G151" s="174" t="s">
        <v>1520</v>
      </c>
      <c r="H151" s="174"/>
      <c r="I151" s="174" t="s">
        <v>1521</v>
      </c>
      <c r="J151" s="174"/>
      <c r="K151" s="174"/>
      <c r="L151" s="174">
        <v>9157000204</v>
      </c>
      <c r="M151" s="174"/>
      <c r="N151" s="174" t="s">
        <v>15</v>
      </c>
      <c r="O151" s="174" t="s">
        <v>16</v>
      </c>
      <c r="P151" s="174" t="s">
        <v>35</v>
      </c>
      <c r="Q151" s="174" t="s">
        <v>117</v>
      </c>
      <c r="R151" s="174" t="s">
        <v>315</v>
      </c>
      <c r="S151" s="174"/>
      <c r="T151" s="174"/>
      <c r="U151" s="174" t="s">
        <v>4164</v>
      </c>
      <c r="V151" s="174" t="s">
        <v>181</v>
      </c>
      <c r="W151" s="174" t="s">
        <v>1531</v>
      </c>
      <c r="X151" s="466">
        <v>43805</v>
      </c>
      <c r="Y151" s="174"/>
      <c r="Z151" s="174"/>
      <c r="AA151" s="174"/>
      <c r="AB151" s="174"/>
      <c r="AC151" s="174"/>
      <c r="AD151" s="174" t="s">
        <v>9666</v>
      </c>
      <c r="AE151" s="174" t="s">
        <v>9667</v>
      </c>
      <c r="AF151" s="174" t="s">
        <v>9668</v>
      </c>
      <c r="AG151" s="174"/>
      <c r="AH151" s="174"/>
      <c r="AI151" s="418">
        <v>45124</v>
      </c>
      <c r="AJ151" s="174" t="s">
        <v>8675</v>
      </c>
      <c r="AK151" s="174"/>
      <c r="AL151" s="174"/>
      <c r="AM151" s="174"/>
      <c r="AN151" s="174"/>
      <c r="AO151" s="174"/>
      <c r="AP151" s="174"/>
      <c r="AQ151" s="174"/>
      <c r="AR151" s="174" t="s">
        <v>2322</v>
      </c>
      <c r="AS151" s="174">
        <v>2023</v>
      </c>
      <c r="AT151" s="415">
        <v>45133</v>
      </c>
      <c r="AU151" s="174" t="s">
        <v>2323</v>
      </c>
      <c r="AV151" s="174" t="s">
        <v>8934</v>
      </c>
      <c r="AW151" s="654"/>
      <c r="AX151" s="426"/>
      <c r="AY151" s="426">
        <f t="shared" si="24"/>
        <v>0</v>
      </c>
      <c r="AZ151" s="426">
        <f t="shared" si="25"/>
        <v>0</v>
      </c>
      <c r="BA151" s="426">
        <f t="shared" si="26"/>
        <v>0</v>
      </c>
      <c r="BB151" s="426">
        <f t="shared" si="27"/>
        <v>0</v>
      </c>
      <c r="BC151" s="425" t="b">
        <f>COUNTIF($W$3:$W362,$W151)&gt;1</f>
        <v>0</v>
      </c>
    </row>
    <row r="152" spans="1:55" ht="15.75" customHeight="1">
      <c r="A152" s="174" t="s">
        <v>10</v>
      </c>
      <c r="B152" s="174" t="s">
        <v>49</v>
      </c>
      <c r="C152" s="174" t="s">
        <v>50</v>
      </c>
      <c r="D152" s="174" t="s">
        <v>9648</v>
      </c>
      <c r="E152" s="174" t="s">
        <v>30</v>
      </c>
      <c r="F152" s="174"/>
      <c r="G152" s="174" t="s">
        <v>1520</v>
      </c>
      <c r="H152" s="174"/>
      <c r="I152" s="174" t="s">
        <v>1521</v>
      </c>
      <c r="J152" s="174"/>
      <c r="K152" s="174"/>
      <c r="L152" s="174" t="s">
        <v>1522</v>
      </c>
      <c r="M152" s="174"/>
      <c r="N152" s="174" t="s">
        <v>15</v>
      </c>
      <c r="O152" s="174" t="s">
        <v>16</v>
      </c>
      <c r="P152" s="174" t="s">
        <v>35</v>
      </c>
      <c r="Q152" s="174" t="s">
        <v>2230</v>
      </c>
      <c r="R152" s="174" t="s">
        <v>9671</v>
      </c>
      <c r="S152" s="174"/>
      <c r="T152" s="174"/>
      <c r="U152" s="174" t="s">
        <v>4164</v>
      </c>
      <c r="V152" s="174" t="s">
        <v>1094</v>
      </c>
      <c r="W152" s="174" t="s">
        <v>1536</v>
      </c>
      <c r="X152" s="466">
        <v>43801</v>
      </c>
      <c r="Y152" s="174"/>
      <c r="Z152" s="174"/>
      <c r="AA152" s="174"/>
      <c r="AB152" s="174"/>
      <c r="AC152" s="174"/>
      <c r="AD152" s="174" t="s">
        <v>9672</v>
      </c>
      <c r="AE152" s="174" t="s">
        <v>9673</v>
      </c>
      <c r="AF152" s="174" t="s">
        <v>9674</v>
      </c>
      <c r="AG152" s="174"/>
      <c r="AH152" s="174"/>
      <c r="AI152" s="418">
        <v>45124</v>
      </c>
      <c r="AJ152" s="174" t="s">
        <v>8675</v>
      </c>
      <c r="AK152" s="174"/>
      <c r="AL152" s="174"/>
      <c r="AM152" s="174"/>
      <c r="AN152" s="174"/>
      <c r="AO152" s="174"/>
      <c r="AP152" s="174"/>
      <c r="AQ152" s="174"/>
      <c r="AR152" s="174" t="s">
        <v>2322</v>
      </c>
      <c r="AS152" s="174">
        <v>2023</v>
      </c>
      <c r="AT152" s="415">
        <v>45133</v>
      </c>
      <c r="AU152" s="174" t="s">
        <v>2323</v>
      </c>
      <c r="AV152" s="174" t="s">
        <v>8934</v>
      </c>
      <c r="AW152" s="654"/>
      <c r="AX152" s="426"/>
      <c r="AY152" s="426">
        <f t="shared" si="24"/>
        <v>0</v>
      </c>
      <c r="AZ152" s="426">
        <f t="shared" si="25"/>
        <v>0</v>
      </c>
      <c r="BA152" s="426">
        <f t="shared" si="26"/>
        <v>0</v>
      </c>
      <c r="BB152" s="426">
        <f t="shared" si="27"/>
        <v>0</v>
      </c>
      <c r="BC152" s="425" t="b">
        <f>COUNTIF($W$3:$W360,$W152)&gt;1</f>
        <v>0</v>
      </c>
    </row>
    <row r="153" spans="1:55" ht="15.75" customHeight="1">
      <c r="A153" s="174" t="s">
        <v>10</v>
      </c>
      <c r="B153" s="174" t="s">
        <v>49</v>
      </c>
      <c r="C153" s="174" t="s">
        <v>50</v>
      </c>
      <c r="D153" s="174" t="s">
        <v>9648</v>
      </c>
      <c r="E153" s="174" t="s">
        <v>30</v>
      </c>
      <c r="F153" s="174"/>
      <c r="G153" s="174" t="s">
        <v>1430</v>
      </c>
      <c r="H153" s="174"/>
      <c r="I153" s="174" t="s">
        <v>9675</v>
      </c>
      <c r="J153" s="174"/>
      <c r="K153" s="174"/>
      <c r="L153" s="174" t="s">
        <v>1431</v>
      </c>
      <c r="M153" s="174"/>
      <c r="N153" s="174" t="s">
        <v>15</v>
      </c>
      <c r="O153" s="174" t="s">
        <v>525</v>
      </c>
      <c r="P153" s="174" t="s">
        <v>35</v>
      </c>
      <c r="Q153" s="174" t="s">
        <v>8666</v>
      </c>
      <c r="R153" s="174" t="s">
        <v>43</v>
      </c>
      <c r="S153" s="174"/>
      <c r="T153" s="174"/>
      <c r="U153" s="174" t="s">
        <v>4164</v>
      </c>
      <c r="V153" s="174" t="s">
        <v>40</v>
      </c>
      <c r="W153" s="174" t="s">
        <v>1432</v>
      </c>
      <c r="X153" s="466">
        <v>43801</v>
      </c>
      <c r="Y153" s="174"/>
      <c r="Z153" s="174"/>
      <c r="AA153" s="174"/>
      <c r="AB153" s="174"/>
      <c r="AC153" s="174"/>
      <c r="AD153" s="174" t="s">
        <v>9677</v>
      </c>
      <c r="AE153" s="174" t="s">
        <v>9678</v>
      </c>
      <c r="AF153" s="556">
        <v>44639</v>
      </c>
      <c r="AG153" s="174"/>
      <c r="AH153" s="174"/>
      <c r="AI153" s="418">
        <v>45119</v>
      </c>
      <c r="AJ153" s="174" t="s">
        <v>8675</v>
      </c>
      <c r="AK153" s="174"/>
      <c r="AL153" s="174"/>
      <c r="AM153" s="174"/>
      <c r="AN153" s="174"/>
      <c r="AO153" s="174"/>
      <c r="AP153" s="174"/>
      <c r="AQ153" s="174"/>
      <c r="AR153" s="174" t="s">
        <v>2322</v>
      </c>
      <c r="AS153" s="174">
        <v>2023</v>
      </c>
      <c r="AT153" s="415">
        <v>45124</v>
      </c>
      <c r="AU153" s="174" t="s">
        <v>2323</v>
      </c>
      <c r="AV153" s="174" t="s">
        <v>8934</v>
      </c>
      <c r="AW153" s="654"/>
      <c r="AX153" s="426"/>
      <c r="AY153" s="426">
        <f t="shared" si="24"/>
        <v>0</v>
      </c>
      <c r="AZ153" s="426">
        <f t="shared" si="25"/>
        <v>0</v>
      </c>
      <c r="BA153" s="426">
        <f t="shared" si="26"/>
        <v>0</v>
      </c>
      <c r="BB153" s="426">
        <f t="shared" si="27"/>
        <v>0</v>
      </c>
      <c r="BC153" s="425" t="b">
        <f>COUNTIF($W$3:$W347,$W153)&gt;1</f>
        <v>0</v>
      </c>
    </row>
    <row r="154" spans="1:55" ht="15.75" customHeight="1">
      <c r="A154" s="174" t="s">
        <v>10</v>
      </c>
      <c r="B154" s="174" t="s">
        <v>49</v>
      </c>
      <c r="C154" s="174" t="s">
        <v>50</v>
      </c>
      <c r="D154" s="174" t="s">
        <v>9648</v>
      </c>
      <c r="E154" s="174" t="s">
        <v>30</v>
      </c>
      <c r="F154" s="174"/>
      <c r="G154" s="174" t="s">
        <v>1546</v>
      </c>
      <c r="H154" s="174"/>
      <c r="I154" s="174" t="s">
        <v>1547</v>
      </c>
      <c r="J154" s="174"/>
      <c r="K154" s="174"/>
      <c r="L154" s="174" t="s">
        <v>1548</v>
      </c>
      <c r="M154" s="174"/>
      <c r="N154" s="174" t="s">
        <v>15</v>
      </c>
      <c r="O154" s="174" t="s">
        <v>16</v>
      </c>
      <c r="P154" s="174" t="s">
        <v>35</v>
      </c>
      <c r="Q154" s="174" t="s">
        <v>84</v>
      </c>
      <c r="R154" s="174" t="s">
        <v>170</v>
      </c>
      <c r="S154" s="174"/>
      <c r="T154" s="174"/>
      <c r="U154" s="174" t="s">
        <v>4213</v>
      </c>
      <c r="V154" s="174" t="s">
        <v>94</v>
      </c>
      <c r="W154" s="174" t="s">
        <v>1553</v>
      </c>
      <c r="X154" s="466">
        <v>43801</v>
      </c>
      <c r="Y154" s="174"/>
      <c r="Z154" s="174" t="s">
        <v>4158</v>
      </c>
      <c r="AA154" s="174" t="s">
        <v>4168</v>
      </c>
      <c r="AB154" s="174" t="s">
        <v>9685</v>
      </c>
      <c r="AC154" s="174"/>
      <c r="AD154" s="174" t="s">
        <v>9686</v>
      </c>
      <c r="AE154" s="174" t="s">
        <v>9687</v>
      </c>
      <c r="AF154" s="418">
        <v>44880</v>
      </c>
      <c r="AG154" s="174"/>
      <c r="AH154" s="174"/>
      <c r="AI154" s="418">
        <v>45113</v>
      </c>
      <c r="AJ154" s="174" t="s">
        <v>8675</v>
      </c>
      <c r="AK154" s="174"/>
      <c r="AL154" s="174"/>
      <c r="AM154" s="174"/>
      <c r="AN154" s="174"/>
      <c r="AO154" s="174"/>
      <c r="AP154" s="174"/>
      <c r="AQ154" s="174"/>
      <c r="AR154" s="174" t="s">
        <v>2322</v>
      </c>
      <c r="AS154" s="174">
        <v>2023</v>
      </c>
      <c r="AT154" s="415">
        <v>45120</v>
      </c>
      <c r="AU154" s="174" t="s">
        <v>2323</v>
      </c>
      <c r="AV154" s="174" t="s">
        <v>8934</v>
      </c>
      <c r="AW154" s="654"/>
      <c r="AX154" s="426"/>
      <c r="AY154" s="426">
        <f t="shared" si="24"/>
        <v>0</v>
      </c>
      <c r="AZ154" s="426">
        <f t="shared" si="25"/>
        <v>0</v>
      </c>
      <c r="BA154" s="426">
        <f t="shared" si="26"/>
        <v>0</v>
      </c>
      <c r="BB154" s="426">
        <f t="shared" si="27"/>
        <v>0</v>
      </c>
      <c r="BC154" s="425" t="b">
        <f>COUNTIF($W$3:$W340,$W154)&gt;1</f>
        <v>0</v>
      </c>
    </row>
    <row r="155" spans="1:55" ht="15.75" customHeight="1">
      <c r="A155" s="174" t="s">
        <v>10</v>
      </c>
      <c r="B155" s="174" t="s">
        <v>49</v>
      </c>
      <c r="C155" s="174" t="s">
        <v>50</v>
      </c>
      <c r="D155" s="174" t="s">
        <v>9648</v>
      </c>
      <c r="E155" s="174" t="s">
        <v>30</v>
      </c>
      <c r="F155" s="174"/>
      <c r="G155" s="174" t="s">
        <v>1546</v>
      </c>
      <c r="H155" s="174"/>
      <c r="I155" s="174" t="s">
        <v>1547</v>
      </c>
      <c r="J155" s="174"/>
      <c r="K155" s="174"/>
      <c r="L155" s="174" t="s">
        <v>1548</v>
      </c>
      <c r="M155" s="174"/>
      <c r="N155" s="174" t="s">
        <v>15</v>
      </c>
      <c r="O155" s="174" t="s">
        <v>16</v>
      </c>
      <c r="P155" s="174" t="s">
        <v>35</v>
      </c>
      <c r="Q155" s="174" t="s">
        <v>84</v>
      </c>
      <c r="R155" s="174" t="s">
        <v>167</v>
      </c>
      <c r="S155" s="174"/>
      <c r="T155" s="174"/>
      <c r="U155" s="174" t="s">
        <v>4164</v>
      </c>
      <c r="V155" s="174" t="s">
        <v>94</v>
      </c>
      <c r="W155" s="174" t="s">
        <v>1552</v>
      </c>
      <c r="X155" s="466">
        <v>43801</v>
      </c>
      <c r="Y155" s="174"/>
      <c r="Z155" s="174"/>
      <c r="AA155" s="174"/>
      <c r="AB155" s="174"/>
      <c r="AC155" s="174"/>
      <c r="AD155" s="174" t="s">
        <v>9686</v>
      </c>
      <c r="AE155" s="174" t="s">
        <v>9687</v>
      </c>
      <c r="AF155" s="418">
        <v>44880</v>
      </c>
      <c r="AG155" s="174"/>
      <c r="AH155" s="174"/>
      <c r="AI155" s="418">
        <v>45113</v>
      </c>
      <c r="AJ155" s="174" t="s">
        <v>8675</v>
      </c>
      <c r="AK155" s="174"/>
      <c r="AL155" s="174"/>
      <c r="AM155" s="174"/>
      <c r="AN155" s="174"/>
      <c r="AO155" s="174"/>
      <c r="AP155" s="174"/>
      <c r="AQ155" s="174"/>
      <c r="AR155" s="174" t="s">
        <v>2322</v>
      </c>
      <c r="AS155" s="174">
        <v>2023</v>
      </c>
      <c r="AT155" s="415">
        <v>45120</v>
      </c>
      <c r="AU155" s="174" t="s">
        <v>2323</v>
      </c>
      <c r="AV155" s="174" t="s">
        <v>8934</v>
      </c>
      <c r="AW155" s="654"/>
      <c r="AX155" s="426"/>
      <c r="AY155" s="426">
        <f t="shared" si="24"/>
        <v>0</v>
      </c>
      <c r="AZ155" s="426">
        <f t="shared" si="25"/>
        <v>0</v>
      </c>
      <c r="BA155" s="426">
        <f t="shared" si="26"/>
        <v>0</v>
      </c>
      <c r="BB155" s="426">
        <f t="shared" si="27"/>
        <v>0</v>
      </c>
      <c r="BC155" s="425" t="b">
        <f>COUNTIF($W$3:$W340,$W155)&gt;1</f>
        <v>0</v>
      </c>
    </row>
    <row r="156" spans="1:55" ht="15.75" customHeight="1">
      <c r="A156" s="174" t="s">
        <v>10</v>
      </c>
      <c r="B156" s="174" t="s">
        <v>49</v>
      </c>
      <c r="C156" s="174" t="s">
        <v>50</v>
      </c>
      <c r="D156" s="174" t="s">
        <v>9648</v>
      </c>
      <c r="E156" s="174" t="s">
        <v>30</v>
      </c>
      <c r="F156" s="174"/>
      <c r="G156" s="174" t="s">
        <v>1561</v>
      </c>
      <c r="H156" s="174"/>
      <c r="I156" s="174" t="s">
        <v>1562</v>
      </c>
      <c r="J156" s="174"/>
      <c r="K156" s="174"/>
      <c r="L156" s="174" t="s">
        <v>1563</v>
      </c>
      <c r="M156" s="174"/>
      <c r="N156" s="174" t="s">
        <v>15</v>
      </c>
      <c r="O156" s="174" t="s">
        <v>16</v>
      </c>
      <c r="P156" s="174" t="s">
        <v>35</v>
      </c>
      <c r="Q156" s="174" t="s">
        <v>2222</v>
      </c>
      <c r="R156" s="174" t="s">
        <v>590</v>
      </c>
      <c r="S156" s="174"/>
      <c r="T156" s="174"/>
      <c r="U156" s="174" t="s">
        <v>4164</v>
      </c>
      <c r="V156" s="174" t="s">
        <v>591</v>
      </c>
      <c r="W156" s="174" t="s">
        <v>1567</v>
      </c>
      <c r="X156" s="466">
        <v>43801</v>
      </c>
      <c r="Y156" s="174"/>
      <c r="Z156" s="174"/>
      <c r="AA156" s="174"/>
      <c r="AB156" s="174"/>
      <c r="AC156" s="174"/>
      <c r="AD156" s="174" t="s">
        <v>9710</v>
      </c>
      <c r="AE156" s="174" t="s">
        <v>9711</v>
      </c>
      <c r="AF156" s="569">
        <v>44935</v>
      </c>
      <c r="AG156" s="174"/>
      <c r="AH156" s="174"/>
      <c r="AI156" s="418">
        <v>45106</v>
      </c>
      <c r="AJ156" s="174" t="s">
        <v>8675</v>
      </c>
      <c r="AK156" s="174"/>
      <c r="AL156" s="174"/>
      <c r="AM156" s="174"/>
      <c r="AN156" s="174"/>
      <c r="AO156" s="174"/>
      <c r="AP156" s="174"/>
      <c r="AQ156" s="174"/>
      <c r="AR156" s="174" t="s">
        <v>2322</v>
      </c>
      <c r="AS156" s="174">
        <v>2023</v>
      </c>
      <c r="AT156" s="415">
        <v>45120</v>
      </c>
      <c r="AU156" s="174" t="s">
        <v>2323</v>
      </c>
      <c r="AV156" s="174"/>
      <c r="AW156" s="654"/>
      <c r="AX156" s="426"/>
      <c r="AY156" s="426">
        <f t="shared" si="24"/>
        <v>0</v>
      </c>
      <c r="AZ156" s="426">
        <f t="shared" si="25"/>
        <v>0</v>
      </c>
      <c r="BA156" s="426">
        <f t="shared" si="26"/>
        <v>0</v>
      </c>
      <c r="BB156" s="426">
        <f t="shared" si="27"/>
        <v>0</v>
      </c>
      <c r="BC156" s="425" t="b">
        <f>COUNTIF($W$3:$W313,$W156)&gt;1</f>
        <v>0</v>
      </c>
    </row>
    <row r="157" spans="1:55" ht="15.75" customHeight="1">
      <c r="A157" s="174" t="s">
        <v>10</v>
      </c>
      <c r="B157" s="174" t="s">
        <v>49</v>
      </c>
      <c r="C157" s="174" t="s">
        <v>50</v>
      </c>
      <c r="D157" s="174" t="s">
        <v>9648</v>
      </c>
      <c r="E157" s="174" t="s">
        <v>30</v>
      </c>
      <c r="F157" s="174"/>
      <c r="G157" s="174" t="s">
        <v>1506</v>
      </c>
      <c r="H157" s="174"/>
      <c r="I157" s="174" t="s">
        <v>1507</v>
      </c>
      <c r="J157" s="174"/>
      <c r="K157" s="174"/>
      <c r="L157" s="174" t="s">
        <v>1508</v>
      </c>
      <c r="M157" s="174"/>
      <c r="N157" s="174" t="s">
        <v>15</v>
      </c>
      <c r="O157" s="174" t="s">
        <v>16</v>
      </c>
      <c r="P157" s="174" t="s">
        <v>21</v>
      </c>
      <c r="Q157" s="174" t="s">
        <v>3006</v>
      </c>
      <c r="R157" s="174"/>
      <c r="S157" s="174" t="s">
        <v>1509</v>
      </c>
      <c r="T157" s="174"/>
      <c r="U157" s="174" t="s">
        <v>22</v>
      </c>
      <c r="V157" s="174" t="s">
        <v>181</v>
      </c>
      <c r="W157" s="174">
        <v>201407030004</v>
      </c>
      <c r="X157" s="466">
        <v>41654</v>
      </c>
      <c r="Y157" s="174"/>
      <c r="Z157" s="174"/>
      <c r="AA157" s="174"/>
      <c r="AB157" s="174"/>
      <c r="AC157" s="174"/>
      <c r="AD157" s="174" t="s">
        <v>4283</v>
      </c>
      <c r="AE157" s="174" t="s">
        <v>4283</v>
      </c>
      <c r="AF157" s="174" t="s">
        <v>4283</v>
      </c>
      <c r="AG157" s="174"/>
      <c r="AH157" s="174"/>
      <c r="AI157" s="418">
        <v>45128</v>
      </c>
      <c r="AJ157" s="174" t="s">
        <v>129</v>
      </c>
      <c r="AK157" s="174"/>
      <c r="AL157" s="174"/>
      <c r="AM157" s="174"/>
      <c r="AN157" s="174"/>
      <c r="AO157" s="174"/>
      <c r="AP157" s="174"/>
      <c r="AQ157" s="174"/>
      <c r="AR157" s="174" t="s">
        <v>2322</v>
      </c>
      <c r="AS157" s="174">
        <v>2023</v>
      </c>
      <c r="AT157" s="415">
        <v>45133</v>
      </c>
      <c r="AU157" s="174" t="s">
        <v>2323</v>
      </c>
      <c r="AV157" s="174"/>
      <c r="AW157" s="654">
        <v>1</v>
      </c>
      <c r="AX157" s="426"/>
      <c r="AY157" s="426">
        <f t="shared" si="24"/>
        <v>0</v>
      </c>
      <c r="AZ157" s="426">
        <f t="shared" si="25"/>
        <v>0</v>
      </c>
      <c r="BA157" s="426">
        <f t="shared" si="26"/>
        <v>0</v>
      </c>
      <c r="BB157" s="426">
        <f t="shared" si="27"/>
        <v>0</v>
      </c>
      <c r="BC157" s="425" t="b">
        <f>COUNTIF($W$3:$W281,$W157)&gt;1</f>
        <v>0</v>
      </c>
    </row>
    <row r="158" spans="1:55" ht="15.75" customHeight="1">
      <c r="A158" s="174" t="s">
        <v>10</v>
      </c>
      <c r="B158" s="174" t="s">
        <v>49</v>
      </c>
      <c r="C158" s="174" t="s">
        <v>50</v>
      </c>
      <c r="D158" s="174" t="s">
        <v>9648</v>
      </c>
      <c r="E158" s="174" t="s">
        <v>30</v>
      </c>
      <c r="F158" s="174"/>
      <c r="G158" s="174" t="s">
        <v>9763</v>
      </c>
      <c r="H158" s="174" t="s">
        <v>8119</v>
      </c>
      <c r="I158" s="174" t="s">
        <v>4039</v>
      </c>
      <c r="J158" s="174"/>
      <c r="K158" s="174"/>
      <c r="L158" s="174" t="s">
        <v>1492</v>
      </c>
      <c r="M158" s="174"/>
      <c r="N158" s="174" t="s">
        <v>15</v>
      </c>
      <c r="O158" s="174" t="s">
        <v>16</v>
      </c>
      <c r="P158" s="174" t="s">
        <v>35</v>
      </c>
      <c r="Q158" s="174" t="s">
        <v>8666</v>
      </c>
      <c r="R158" s="174" t="s">
        <v>43</v>
      </c>
      <c r="S158" s="174"/>
      <c r="T158" s="174" t="s">
        <v>4640</v>
      </c>
      <c r="U158" s="174" t="s">
        <v>4164</v>
      </c>
      <c r="V158" s="174" t="s">
        <v>253</v>
      </c>
      <c r="W158" s="174" t="s">
        <v>9767</v>
      </c>
      <c r="X158" s="466">
        <v>44851</v>
      </c>
      <c r="Y158" s="174"/>
      <c r="Z158" s="174" t="s">
        <v>4158</v>
      </c>
      <c r="AA158" s="174" t="s">
        <v>4159</v>
      </c>
      <c r="AB158" s="174"/>
      <c r="AC158" s="174"/>
      <c r="AD158" s="174" t="s">
        <v>8131</v>
      </c>
      <c r="AE158" s="174" t="s">
        <v>8132</v>
      </c>
      <c r="AF158" s="174" t="s">
        <v>8133</v>
      </c>
      <c r="AG158" s="174"/>
      <c r="AH158" s="174"/>
      <c r="AI158" s="418">
        <v>45113</v>
      </c>
      <c r="AJ158" s="174" t="s">
        <v>8675</v>
      </c>
      <c r="AK158" s="174"/>
      <c r="AL158" s="174"/>
      <c r="AM158" s="174"/>
      <c r="AN158" s="174"/>
      <c r="AO158" s="174"/>
      <c r="AP158" s="174"/>
      <c r="AQ158" s="174"/>
      <c r="AR158" s="174" t="s">
        <v>2322</v>
      </c>
      <c r="AS158" s="174">
        <v>2023</v>
      </c>
      <c r="AT158" s="415">
        <v>45120</v>
      </c>
      <c r="AU158" s="174" t="s">
        <v>2323</v>
      </c>
      <c r="AV158" s="174" t="s">
        <v>8934</v>
      </c>
      <c r="AW158" s="665"/>
      <c r="AX158" s="466">
        <v>44851</v>
      </c>
      <c r="AY158" s="426">
        <f t="shared" si="24"/>
        <v>0</v>
      </c>
      <c r="AZ158" s="426">
        <f t="shared" si="25"/>
        <v>0</v>
      </c>
      <c r="BA158" s="426">
        <f t="shared" si="26"/>
        <v>0</v>
      </c>
      <c r="BB158" s="426">
        <f t="shared" si="27"/>
        <v>0</v>
      </c>
      <c r="BC158" s="425" t="b">
        <f>COUNTIF($W$3:$W240,$W158)&gt;1</f>
        <v>0</v>
      </c>
    </row>
    <row r="159" spans="1:55" ht="15.75" customHeight="1">
      <c r="A159" s="174" t="s">
        <v>10</v>
      </c>
      <c r="B159" s="174" t="s">
        <v>49</v>
      </c>
      <c r="C159" s="174" t="s">
        <v>50</v>
      </c>
      <c r="D159" s="174" t="s">
        <v>9648</v>
      </c>
      <c r="E159" s="174" t="s">
        <v>30</v>
      </c>
      <c r="F159" s="174"/>
      <c r="G159" s="174" t="s">
        <v>9763</v>
      </c>
      <c r="H159" s="174" t="s">
        <v>8119</v>
      </c>
      <c r="I159" s="174" t="s">
        <v>4039</v>
      </c>
      <c r="J159" s="174"/>
      <c r="K159" s="174"/>
      <c r="L159" s="174" t="s">
        <v>1492</v>
      </c>
      <c r="M159" s="174"/>
      <c r="N159" s="174" t="s">
        <v>15</v>
      </c>
      <c r="O159" s="174" t="s">
        <v>16</v>
      </c>
      <c r="P159" s="174" t="s">
        <v>35</v>
      </c>
      <c r="Q159" s="174" t="s">
        <v>8666</v>
      </c>
      <c r="R159" s="174" t="s">
        <v>45</v>
      </c>
      <c r="S159" s="174"/>
      <c r="T159" s="174" t="s">
        <v>4652</v>
      </c>
      <c r="U159" s="174" t="s">
        <v>4164</v>
      </c>
      <c r="V159" s="174" t="s">
        <v>1770</v>
      </c>
      <c r="W159" s="174" t="s">
        <v>9769</v>
      </c>
      <c r="X159" s="466">
        <v>44851</v>
      </c>
      <c r="Y159" s="174"/>
      <c r="Z159" s="174" t="s">
        <v>4158</v>
      </c>
      <c r="AA159" s="174" t="s">
        <v>4159</v>
      </c>
      <c r="AB159" s="174"/>
      <c r="AC159" s="174"/>
      <c r="AD159" s="174" t="s">
        <v>8139</v>
      </c>
      <c r="AE159" s="174" t="s">
        <v>8140</v>
      </c>
      <c r="AF159" s="174" t="s">
        <v>8141</v>
      </c>
      <c r="AG159" s="174"/>
      <c r="AH159" s="174"/>
      <c r="AI159" s="418">
        <v>45113</v>
      </c>
      <c r="AJ159" s="174" t="s">
        <v>8675</v>
      </c>
      <c r="AK159" s="174"/>
      <c r="AL159" s="174"/>
      <c r="AM159" s="174"/>
      <c r="AN159" s="174"/>
      <c r="AO159" s="174"/>
      <c r="AP159" s="174"/>
      <c r="AQ159" s="174"/>
      <c r="AR159" s="174" t="s">
        <v>2322</v>
      </c>
      <c r="AS159" s="174">
        <v>2023</v>
      </c>
      <c r="AT159" s="415">
        <v>45120</v>
      </c>
      <c r="AU159" s="174" t="s">
        <v>2323</v>
      </c>
      <c r="AV159" s="174" t="s">
        <v>8934</v>
      </c>
      <c r="AW159" s="665"/>
      <c r="AX159" s="466">
        <v>44851</v>
      </c>
      <c r="AY159" s="426">
        <f t="shared" si="24"/>
        <v>0</v>
      </c>
      <c r="AZ159" s="426">
        <f t="shared" si="25"/>
        <v>0</v>
      </c>
      <c r="BA159" s="426">
        <f t="shared" si="26"/>
        <v>0</v>
      </c>
      <c r="BB159" s="426">
        <f t="shared" si="27"/>
        <v>0</v>
      </c>
      <c r="BC159" s="425" t="b">
        <f>COUNTIF($W$3:$W238,$W159)&gt;1</f>
        <v>0</v>
      </c>
    </row>
    <row r="160" spans="1:55" ht="15.75" customHeight="1">
      <c r="A160" s="174" t="s">
        <v>10</v>
      </c>
      <c r="B160" s="174" t="s">
        <v>49</v>
      </c>
      <c r="C160" s="174" t="s">
        <v>50</v>
      </c>
      <c r="D160" s="174" t="s">
        <v>9648</v>
      </c>
      <c r="E160" s="174" t="s">
        <v>30</v>
      </c>
      <c r="F160" s="174"/>
      <c r="G160" s="174" t="s">
        <v>9763</v>
      </c>
      <c r="H160" s="174" t="s">
        <v>8119</v>
      </c>
      <c r="I160" s="174" t="s">
        <v>4039</v>
      </c>
      <c r="J160" s="174"/>
      <c r="K160" s="174"/>
      <c r="L160" s="174" t="s">
        <v>1492</v>
      </c>
      <c r="M160" s="174"/>
      <c r="N160" s="174" t="s">
        <v>15</v>
      </c>
      <c r="O160" s="174" t="s">
        <v>16</v>
      </c>
      <c r="P160" s="174" t="s">
        <v>35</v>
      </c>
      <c r="Q160" s="174" t="s">
        <v>8666</v>
      </c>
      <c r="R160" s="174" t="s">
        <v>1362</v>
      </c>
      <c r="S160" s="174"/>
      <c r="T160" s="174" t="s">
        <v>4497</v>
      </c>
      <c r="U160" s="174" t="s">
        <v>4164</v>
      </c>
      <c r="V160" s="174" t="s">
        <v>91</v>
      </c>
      <c r="W160" s="174" t="s">
        <v>9787</v>
      </c>
      <c r="X160" s="466">
        <v>44851</v>
      </c>
      <c r="Y160" s="174"/>
      <c r="Z160" s="174" t="s">
        <v>4158</v>
      </c>
      <c r="AA160" s="174" t="s">
        <v>4159</v>
      </c>
      <c r="AB160" s="174"/>
      <c r="AC160" s="174"/>
      <c r="AD160" s="174" t="s">
        <v>8160</v>
      </c>
      <c r="AE160" s="174" t="s">
        <v>8161</v>
      </c>
      <c r="AF160" s="174" t="s">
        <v>8162</v>
      </c>
      <c r="AG160" s="174"/>
      <c r="AH160" s="174"/>
      <c r="AI160" s="418">
        <v>45113</v>
      </c>
      <c r="AJ160" s="174" t="s">
        <v>8675</v>
      </c>
      <c r="AK160" s="174"/>
      <c r="AL160" s="174"/>
      <c r="AM160" s="174"/>
      <c r="AN160" s="174"/>
      <c r="AO160" s="174"/>
      <c r="AP160" s="174"/>
      <c r="AQ160" s="174"/>
      <c r="AR160" s="174" t="s">
        <v>2322</v>
      </c>
      <c r="AS160" s="174">
        <v>2023</v>
      </c>
      <c r="AT160" s="415">
        <v>45120</v>
      </c>
      <c r="AU160" s="174" t="s">
        <v>2323</v>
      </c>
      <c r="AV160" s="174" t="s">
        <v>8934</v>
      </c>
      <c r="AW160" s="665"/>
      <c r="AX160" s="466">
        <v>44851</v>
      </c>
      <c r="AY160" s="426">
        <f t="shared" si="24"/>
        <v>0</v>
      </c>
      <c r="AZ160" s="426">
        <f t="shared" si="25"/>
        <v>0</v>
      </c>
      <c r="BA160" s="426">
        <f t="shared" si="26"/>
        <v>0</v>
      </c>
      <c r="BB160" s="426">
        <f t="shared" si="27"/>
        <v>0</v>
      </c>
      <c r="BC160" s="425" t="b">
        <f>COUNTIF($W$3:$W231,$W160)&gt;1</f>
        <v>0</v>
      </c>
    </row>
    <row r="161" spans="1:58" ht="15.75" customHeight="1">
      <c r="A161" s="174" t="s">
        <v>10</v>
      </c>
      <c r="B161" s="174" t="s">
        <v>49</v>
      </c>
      <c r="C161" s="174" t="s">
        <v>50</v>
      </c>
      <c r="D161" s="174" t="s">
        <v>9648</v>
      </c>
      <c r="E161" s="174" t="s">
        <v>30</v>
      </c>
      <c r="F161" s="174"/>
      <c r="G161" s="174" t="s">
        <v>9763</v>
      </c>
      <c r="H161" s="174" t="s">
        <v>8119</v>
      </c>
      <c r="I161" s="174" t="s">
        <v>4039</v>
      </c>
      <c r="J161" s="174"/>
      <c r="K161" s="174"/>
      <c r="L161" s="174" t="s">
        <v>1492</v>
      </c>
      <c r="M161" s="174"/>
      <c r="N161" s="174" t="s">
        <v>15</v>
      </c>
      <c r="O161" s="174" t="s">
        <v>16</v>
      </c>
      <c r="P161" s="174" t="s">
        <v>35</v>
      </c>
      <c r="Q161" s="174" t="s">
        <v>8666</v>
      </c>
      <c r="R161" s="174" t="s">
        <v>1631</v>
      </c>
      <c r="S161" s="174"/>
      <c r="T161" s="174" t="s">
        <v>4909</v>
      </c>
      <c r="U161" s="174" t="s">
        <v>4164</v>
      </c>
      <c r="V161" s="174" t="s">
        <v>4910</v>
      </c>
      <c r="W161" s="174" t="s">
        <v>9791</v>
      </c>
      <c r="X161" s="466">
        <v>44851</v>
      </c>
      <c r="Y161" s="174"/>
      <c r="Z161" s="174" t="s">
        <v>4158</v>
      </c>
      <c r="AA161" s="174" t="s">
        <v>4159</v>
      </c>
      <c r="AB161" s="174"/>
      <c r="AC161" s="174"/>
      <c r="AD161" s="174" t="s">
        <v>8171</v>
      </c>
      <c r="AE161" s="174" t="s">
        <v>8172</v>
      </c>
      <c r="AF161" s="174" t="s">
        <v>8173</v>
      </c>
      <c r="AG161" s="174"/>
      <c r="AH161" s="174"/>
      <c r="AI161" s="418">
        <v>45113</v>
      </c>
      <c r="AJ161" s="174" t="s">
        <v>8675</v>
      </c>
      <c r="AK161" s="174"/>
      <c r="AL161" s="174"/>
      <c r="AM161" s="174"/>
      <c r="AN161" s="174"/>
      <c r="AO161" s="174"/>
      <c r="AP161" s="174"/>
      <c r="AQ161" s="174"/>
      <c r="AR161" s="174" t="s">
        <v>2322</v>
      </c>
      <c r="AS161" s="174">
        <v>2023</v>
      </c>
      <c r="AT161" s="415">
        <v>45120</v>
      </c>
      <c r="AU161" s="174" t="s">
        <v>2323</v>
      </c>
      <c r="AV161" s="174" t="s">
        <v>8934</v>
      </c>
      <c r="AW161" s="665"/>
      <c r="AX161" s="466">
        <v>44851</v>
      </c>
      <c r="AY161" s="426">
        <f t="shared" si="24"/>
        <v>0</v>
      </c>
      <c r="AZ161" s="426">
        <f t="shared" si="25"/>
        <v>0</v>
      </c>
      <c r="BA161" s="426">
        <f t="shared" si="26"/>
        <v>0</v>
      </c>
      <c r="BB161" s="426">
        <f t="shared" si="27"/>
        <v>0</v>
      </c>
      <c r="BC161" s="425" t="b">
        <f>COUNTIF($W$3:$W228,$W161)&gt;1</f>
        <v>0</v>
      </c>
    </row>
    <row r="162" spans="1:58" ht="15.75" customHeight="1">
      <c r="A162" s="1001" t="s">
        <v>10287</v>
      </c>
      <c r="G162" s="1002">
        <f>COUNTA(G133:G161)</f>
        <v>29</v>
      </c>
    </row>
    <row r="163" spans="1:58" ht="15.75" customHeight="1">
      <c r="A163" s="63" t="s">
        <v>10</v>
      </c>
      <c r="B163" s="63" t="s">
        <v>27</v>
      </c>
      <c r="C163" s="63" t="s">
        <v>28</v>
      </c>
      <c r="D163" s="63" t="s">
        <v>299</v>
      </c>
      <c r="E163" s="63" t="s">
        <v>28</v>
      </c>
      <c r="F163" s="63"/>
      <c r="G163" s="63" t="s">
        <v>3508</v>
      </c>
      <c r="H163" s="63"/>
      <c r="I163" s="63" t="s">
        <v>301</v>
      </c>
      <c r="J163" s="63"/>
      <c r="K163" s="63"/>
      <c r="L163" s="63" t="s">
        <v>302</v>
      </c>
      <c r="M163" s="63"/>
      <c r="N163" s="63" t="s">
        <v>113</v>
      </c>
      <c r="O163" s="63" t="s">
        <v>226</v>
      </c>
      <c r="P163" s="63" t="s">
        <v>21</v>
      </c>
      <c r="Q163" s="63" t="s">
        <v>117</v>
      </c>
      <c r="R163" s="63"/>
      <c r="S163" s="63" t="s">
        <v>234</v>
      </c>
      <c r="T163" s="63"/>
      <c r="U163" s="63" t="s">
        <v>22</v>
      </c>
      <c r="V163" s="63" t="s">
        <v>235</v>
      </c>
      <c r="W163" s="63" t="s">
        <v>303</v>
      </c>
      <c r="X163" s="429">
        <v>44168</v>
      </c>
      <c r="Y163" s="63"/>
      <c r="Z163" s="63" t="s">
        <v>4158</v>
      </c>
      <c r="AA163" s="63" t="s">
        <v>4168</v>
      </c>
      <c r="AB163" s="63" t="s">
        <v>8769</v>
      </c>
      <c r="AC163" s="63"/>
      <c r="AD163" s="63" t="s">
        <v>8770</v>
      </c>
      <c r="AE163" s="63" t="s">
        <v>8771</v>
      </c>
      <c r="AF163" s="63" t="s">
        <v>22</v>
      </c>
      <c r="AG163" s="174"/>
      <c r="AH163" s="174"/>
      <c r="AI163" s="418">
        <v>45149</v>
      </c>
      <c r="AJ163" s="174" t="s">
        <v>2291</v>
      </c>
      <c r="AK163" s="174"/>
      <c r="AL163" s="174"/>
      <c r="AM163" s="174"/>
      <c r="AN163" s="174"/>
      <c r="AO163" s="174"/>
      <c r="AP163" s="174"/>
      <c r="AQ163" s="174"/>
      <c r="AR163" s="174" t="s">
        <v>2324</v>
      </c>
      <c r="AS163" s="174">
        <v>2023</v>
      </c>
      <c r="AT163" s="415">
        <v>45156</v>
      </c>
      <c r="AU163" s="174" t="s">
        <v>2323</v>
      </c>
      <c r="AV163" s="437"/>
      <c r="AW163" s="425"/>
      <c r="AX163" s="429">
        <v>44168</v>
      </c>
      <c r="AY163" s="426">
        <f t="shared" ref="AY163:AY169" si="29">COUNTIF(AU163,"new tvi &amp; program")</f>
        <v>0</v>
      </c>
      <c r="AZ163" s="426">
        <f t="shared" ref="AZ163:AZ169" si="30">COUNTIF(AU163,"additional program")</f>
        <v>0</v>
      </c>
      <c r="BA163" s="426">
        <f t="shared" ref="BA163:BA169" si="31">COUNTIF(AU163,"migration")</f>
        <v>0</v>
      </c>
      <c r="BB163" s="426">
        <f t="shared" ref="BB163:BB169" si="32">SUM(AY163:BA163)</f>
        <v>0</v>
      </c>
      <c r="BC163" s="425" t="b">
        <f>COUNTIF($W$3:$W348,$W163)&gt;1</f>
        <v>0</v>
      </c>
      <c r="BD163" s="425"/>
      <c r="BE163" s="425"/>
      <c r="BF163" s="425"/>
    </row>
    <row r="164" spans="1:58" ht="15.75" customHeight="1">
      <c r="A164" s="174" t="s">
        <v>10</v>
      </c>
      <c r="B164" s="63" t="s">
        <v>11</v>
      </c>
      <c r="C164" s="63" t="s">
        <v>50</v>
      </c>
      <c r="D164" s="63" t="s">
        <v>1054</v>
      </c>
      <c r="E164" s="63" t="s">
        <v>146</v>
      </c>
      <c r="F164" s="63"/>
      <c r="G164" s="63" t="s">
        <v>1055</v>
      </c>
      <c r="H164" s="63"/>
      <c r="I164" s="63" t="s">
        <v>1056</v>
      </c>
      <c r="J164" s="63"/>
      <c r="K164" s="63"/>
      <c r="L164" s="63" t="s">
        <v>1057</v>
      </c>
      <c r="M164" s="63"/>
      <c r="N164" s="63" t="s">
        <v>113</v>
      </c>
      <c r="O164" s="63" t="s">
        <v>226</v>
      </c>
      <c r="P164" s="63" t="s">
        <v>21</v>
      </c>
      <c r="Q164" s="63" t="s">
        <v>117</v>
      </c>
      <c r="R164" s="63"/>
      <c r="S164" s="63" t="s">
        <v>234</v>
      </c>
      <c r="T164" s="63"/>
      <c r="U164" s="63" t="s">
        <v>22</v>
      </c>
      <c r="V164" s="63" t="s">
        <v>235</v>
      </c>
      <c r="W164" s="63" t="s">
        <v>1064</v>
      </c>
      <c r="X164" s="429">
        <v>44180</v>
      </c>
      <c r="Y164" s="63"/>
      <c r="Z164" s="63" t="s">
        <v>4158</v>
      </c>
      <c r="AA164" s="63" t="s">
        <v>4168</v>
      </c>
      <c r="AB164" s="63" t="s">
        <v>9259</v>
      </c>
      <c r="AC164" s="63"/>
      <c r="AD164" s="63" t="s">
        <v>6122</v>
      </c>
      <c r="AE164" s="63" t="s">
        <v>6123</v>
      </c>
      <c r="AF164" s="435">
        <v>45531</v>
      </c>
      <c r="AG164" s="174"/>
      <c r="AH164" s="174"/>
      <c r="AI164" s="418">
        <v>45133</v>
      </c>
      <c r="AJ164" s="174" t="s">
        <v>8685</v>
      </c>
      <c r="AK164" s="174"/>
      <c r="AL164" s="174"/>
      <c r="AM164" s="174"/>
      <c r="AN164" s="174"/>
      <c r="AO164" s="174"/>
      <c r="AP164" s="174"/>
      <c r="AQ164" s="174"/>
      <c r="AR164" s="174" t="s">
        <v>2324</v>
      </c>
      <c r="AS164" s="174">
        <v>2023</v>
      </c>
      <c r="AT164" s="415">
        <v>45146</v>
      </c>
      <c r="AU164" s="174" t="s">
        <v>2323</v>
      </c>
      <c r="AV164" s="437"/>
      <c r="AW164" s="530"/>
      <c r="AX164" s="426"/>
      <c r="AY164" s="426">
        <f t="shared" si="29"/>
        <v>0</v>
      </c>
      <c r="AZ164" s="426">
        <f t="shared" si="30"/>
        <v>0</v>
      </c>
      <c r="BA164" s="426">
        <f t="shared" si="31"/>
        <v>0</v>
      </c>
      <c r="BB164" s="426">
        <f t="shared" si="32"/>
        <v>0</v>
      </c>
      <c r="BC164" s="425" t="b">
        <f t="shared" ref="BC164:BC166" si="33">COUNTIF($W$3:$W1970,$W164)&gt;1</f>
        <v>0</v>
      </c>
    </row>
    <row r="165" spans="1:58" ht="15.75" customHeight="1">
      <c r="A165" s="174" t="s">
        <v>10</v>
      </c>
      <c r="B165" s="63" t="s">
        <v>11</v>
      </c>
      <c r="C165" s="63" t="s">
        <v>50</v>
      </c>
      <c r="D165" s="63" t="s">
        <v>1054</v>
      </c>
      <c r="E165" s="63" t="s">
        <v>146</v>
      </c>
      <c r="F165" s="63"/>
      <c r="G165" s="63" t="s">
        <v>1055</v>
      </c>
      <c r="H165" s="63"/>
      <c r="I165" s="63" t="s">
        <v>1056</v>
      </c>
      <c r="J165" s="63"/>
      <c r="K165" s="63"/>
      <c r="L165" s="63" t="s">
        <v>1057</v>
      </c>
      <c r="M165" s="63"/>
      <c r="N165" s="63" t="s">
        <v>113</v>
      </c>
      <c r="O165" s="63" t="s">
        <v>226</v>
      </c>
      <c r="P165" s="63" t="s">
        <v>21</v>
      </c>
      <c r="Q165" s="63" t="s">
        <v>3006</v>
      </c>
      <c r="R165" s="63"/>
      <c r="S165" s="63" t="s">
        <v>1047</v>
      </c>
      <c r="T165" s="63"/>
      <c r="U165" s="63" t="s">
        <v>22</v>
      </c>
      <c r="V165" s="63" t="s">
        <v>1048</v>
      </c>
      <c r="W165" s="63" t="s">
        <v>1065</v>
      </c>
      <c r="X165" s="429">
        <v>44076</v>
      </c>
      <c r="Y165" s="63"/>
      <c r="Z165" s="63" t="s">
        <v>4158</v>
      </c>
      <c r="AA165" s="63" t="s">
        <v>4159</v>
      </c>
      <c r="AB165" s="63"/>
      <c r="AC165" s="63"/>
      <c r="AD165" s="63" t="s">
        <v>9260</v>
      </c>
      <c r="AE165" s="63" t="s">
        <v>9261</v>
      </c>
      <c r="AF165" s="435">
        <v>44974</v>
      </c>
      <c r="AG165" s="174"/>
      <c r="AH165" s="174"/>
      <c r="AI165" s="418">
        <v>45133</v>
      </c>
      <c r="AJ165" s="174" t="s">
        <v>8685</v>
      </c>
      <c r="AK165" s="174"/>
      <c r="AL165" s="174"/>
      <c r="AM165" s="174"/>
      <c r="AN165" s="174"/>
      <c r="AO165" s="174"/>
      <c r="AP165" s="174"/>
      <c r="AQ165" s="174"/>
      <c r="AR165" s="174" t="s">
        <v>2324</v>
      </c>
      <c r="AS165" s="174">
        <v>2023</v>
      </c>
      <c r="AT165" s="415">
        <v>45146</v>
      </c>
      <c r="AU165" s="174" t="s">
        <v>2323</v>
      </c>
      <c r="AV165" s="437"/>
      <c r="AW165" s="530"/>
      <c r="AX165" s="426"/>
      <c r="AY165" s="426">
        <f t="shared" si="29"/>
        <v>0</v>
      </c>
      <c r="AZ165" s="426">
        <f t="shared" si="30"/>
        <v>0</v>
      </c>
      <c r="BA165" s="426">
        <f t="shared" si="31"/>
        <v>0</v>
      </c>
      <c r="BB165" s="426">
        <f t="shared" si="32"/>
        <v>0</v>
      </c>
      <c r="BC165" s="425" t="b">
        <f t="shared" si="33"/>
        <v>0</v>
      </c>
    </row>
    <row r="166" spans="1:58" ht="15.75" customHeight="1">
      <c r="A166" s="174" t="s">
        <v>10</v>
      </c>
      <c r="B166" s="63" t="s">
        <v>11</v>
      </c>
      <c r="C166" s="63" t="s">
        <v>378</v>
      </c>
      <c r="D166" s="63" t="s">
        <v>8958</v>
      </c>
      <c r="E166" s="63" t="s">
        <v>28</v>
      </c>
      <c r="F166" s="63"/>
      <c r="G166" s="63" t="s">
        <v>685</v>
      </c>
      <c r="H166" s="63"/>
      <c r="I166" s="63" t="s">
        <v>3758</v>
      </c>
      <c r="J166" s="63"/>
      <c r="K166" s="63"/>
      <c r="L166" s="431" t="s">
        <v>1717</v>
      </c>
      <c r="M166" s="431"/>
      <c r="N166" s="63" t="s">
        <v>15</v>
      </c>
      <c r="O166" s="63" t="s">
        <v>16</v>
      </c>
      <c r="P166" s="63" t="s">
        <v>35</v>
      </c>
      <c r="Q166" s="63" t="s">
        <v>117</v>
      </c>
      <c r="R166" s="63" t="s">
        <v>1103</v>
      </c>
      <c r="S166" s="63"/>
      <c r="T166" s="63"/>
      <c r="U166" s="63" t="s">
        <v>4157</v>
      </c>
      <c r="V166" s="63" t="s">
        <v>1718</v>
      </c>
      <c r="W166" s="431" t="s">
        <v>1719</v>
      </c>
      <c r="X166" s="429">
        <v>45014</v>
      </c>
      <c r="Y166" s="430">
        <v>46842</v>
      </c>
      <c r="Z166" s="63" t="s">
        <v>4158</v>
      </c>
      <c r="AA166" s="63" t="s">
        <v>4159</v>
      </c>
      <c r="AB166" s="63"/>
      <c r="AC166" s="63"/>
      <c r="AD166" s="431" t="s">
        <v>9292</v>
      </c>
      <c r="AE166" s="431" t="s">
        <v>9293</v>
      </c>
      <c r="AF166" s="557">
        <v>44600</v>
      </c>
      <c r="AG166" s="174"/>
      <c r="AH166" s="174"/>
      <c r="AI166" s="418">
        <v>45120</v>
      </c>
      <c r="AJ166" s="174" t="s">
        <v>2291</v>
      </c>
      <c r="AK166" s="174"/>
      <c r="AL166" s="174"/>
      <c r="AM166" s="174"/>
      <c r="AN166" s="174"/>
      <c r="AO166" s="174"/>
      <c r="AP166" s="174"/>
      <c r="AQ166" s="174"/>
      <c r="AR166" s="174" t="s">
        <v>2324</v>
      </c>
      <c r="AS166" s="174">
        <v>2023</v>
      </c>
      <c r="AT166" s="415">
        <v>45146</v>
      </c>
      <c r="AU166" s="174" t="s">
        <v>2323</v>
      </c>
      <c r="AV166" s="437"/>
      <c r="AW166" s="530"/>
      <c r="AX166" s="429">
        <v>43294</v>
      </c>
      <c r="AY166" s="426">
        <f t="shared" si="29"/>
        <v>0</v>
      </c>
      <c r="AZ166" s="426">
        <f t="shared" si="30"/>
        <v>0</v>
      </c>
      <c r="BA166" s="426">
        <f t="shared" si="31"/>
        <v>0</v>
      </c>
      <c r="BB166" s="426">
        <f t="shared" si="32"/>
        <v>0</v>
      </c>
      <c r="BC166" s="425" t="b">
        <f t="shared" si="33"/>
        <v>0</v>
      </c>
    </row>
    <row r="167" spans="1:58" ht="15.75" customHeight="1">
      <c r="A167" s="174" t="s">
        <v>10</v>
      </c>
      <c r="B167" s="174" t="s">
        <v>49</v>
      </c>
      <c r="C167" s="174" t="s">
        <v>50</v>
      </c>
      <c r="D167" s="174" t="s">
        <v>9648</v>
      </c>
      <c r="E167" s="174" t="s">
        <v>30</v>
      </c>
      <c r="F167" s="174"/>
      <c r="G167" s="174" t="s">
        <v>1464</v>
      </c>
      <c r="H167" s="174"/>
      <c r="I167" s="174" t="s">
        <v>1465</v>
      </c>
      <c r="J167" s="174"/>
      <c r="K167" s="174"/>
      <c r="L167" s="174" t="s">
        <v>1466</v>
      </c>
      <c r="M167" s="174"/>
      <c r="N167" s="174" t="s">
        <v>15</v>
      </c>
      <c r="O167" s="174" t="s">
        <v>16</v>
      </c>
      <c r="P167" s="174" t="s">
        <v>35</v>
      </c>
      <c r="Q167" s="174" t="s">
        <v>87</v>
      </c>
      <c r="R167" s="174" t="s">
        <v>683</v>
      </c>
      <c r="S167" s="174"/>
      <c r="T167" s="174"/>
      <c r="U167" s="174" t="s">
        <v>4164</v>
      </c>
      <c r="V167" s="174" t="s">
        <v>152</v>
      </c>
      <c r="W167" s="174" t="s">
        <v>1470</v>
      </c>
      <c r="X167" s="466">
        <v>43801</v>
      </c>
      <c r="Y167" s="174"/>
      <c r="Z167" s="174" t="s">
        <v>4158</v>
      </c>
      <c r="AA167" s="174" t="s">
        <v>4168</v>
      </c>
      <c r="AB167" s="174" t="s">
        <v>9702</v>
      </c>
      <c r="AC167" s="174"/>
      <c r="AD167" s="174" t="s">
        <v>9703</v>
      </c>
      <c r="AE167" s="174" t="s">
        <v>9704</v>
      </c>
      <c r="AF167" s="174" t="s">
        <v>9705</v>
      </c>
      <c r="AG167" s="174"/>
      <c r="AH167" s="174"/>
      <c r="AI167" s="418">
        <v>45139</v>
      </c>
      <c r="AJ167" s="174" t="s">
        <v>8675</v>
      </c>
      <c r="AK167" s="174"/>
      <c r="AL167" s="174"/>
      <c r="AM167" s="174"/>
      <c r="AN167" s="174"/>
      <c r="AO167" s="174"/>
      <c r="AP167" s="174"/>
      <c r="AQ167" s="174"/>
      <c r="AR167" s="174" t="s">
        <v>2324</v>
      </c>
      <c r="AS167" s="174">
        <v>2023</v>
      </c>
      <c r="AT167" s="415">
        <v>45142</v>
      </c>
      <c r="AU167" s="174" t="s">
        <v>2323</v>
      </c>
      <c r="AV167" s="174" t="s">
        <v>8934</v>
      </c>
      <c r="AW167" s="654"/>
      <c r="AX167" s="426"/>
      <c r="AY167" s="426">
        <f t="shared" si="29"/>
        <v>0</v>
      </c>
      <c r="AZ167" s="426">
        <f t="shared" si="30"/>
        <v>0</v>
      </c>
      <c r="BA167" s="426">
        <f t="shared" si="31"/>
        <v>0</v>
      </c>
      <c r="BB167" s="426">
        <f t="shared" si="32"/>
        <v>0</v>
      </c>
      <c r="BC167" s="425" t="b">
        <f>COUNTIF($W$3:$W335,$W167)&gt;1</f>
        <v>0</v>
      </c>
    </row>
    <row r="168" spans="1:58" ht="15.75" customHeight="1">
      <c r="A168" s="174" t="s">
        <v>10</v>
      </c>
      <c r="B168" s="174" t="s">
        <v>49</v>
      </c>
      <c r="C168" s="174" t="s">
        <v>50</v>
      </c>
      <c r="D168" s="174" t="s">
        <v>9648</v>
      </c>
      <c r="E168" s="174" t="s">
        <v>30</v>
      </c>
      <c r="F168" s="174"/>
      <c r="G168" s="174" t="s">
        <v>1464</v>
      </c>
      <c r="H168" s="174"/>
      <c r="I168" s="174" t="s">
        <v>1465</v>
      </c>
      <c r="J168" s="174"/>
      <c r="K168" s="174"/>
      <c r="L168" s="174" t="s">
        <v>1466</v>
      </c>
      <c r="M168" s="174"/>
      <c r="N168" s="174" t="s">
        <v>15</v>
      </c>
      <c r="O168" s="174" t="s">
        <v>16</v>
      </c>
      <c r="P168" s="174" t="s">
        <v>35</v>
      </c>
      <c r="Q168" s="174" t="s">
        <v>272</v>
      </c>
      <c r="R168" s="174" t="s">
        <v>2649</v>
      </c>
      <c r="S168" s="174"/>
      <c r="T168" s="174"/>
      <c r="U168" s="174" t="s">
        <v>4306</v>
      </c>
      <c r="V168" s="174" t="s">
        <v>366</v>
      </c>
      <c r="W168" s="174" t="s">
        <v>1474</v>
      </c>
      <c r="X168" s="466">
        <v>43103</v>
      </c>
      <c r="Y168" s="418">
        <v>46967</v>
      </c>
      <c r="Z168" s="174" t="s">
        <v>4158</v>
      </c>
      <c r="AA168" s="174" t="s">
        <v>4168</v>
      </c>
      <c r="AB168" s="174" t="s">
        <v>8455</v>
      </c>
      <c r="AC168" s="174"/>
      <c r="AD168" s="174" t="s">
        <v>8456</v>
      </c>
      <c r="AE168" s="174" t="s">
        <v>8457</v>
      </c>
      <c r="AF168" s="174" t="s">
        <v>8458</v>
      </c>
      <c r="AG168" s="174"/>
      <c r="AH168" s="174"/>
      <c r="AI168" s="174"/>
      <c r="AJ168" s="174"/>
      <c r="AK168" s="174"/>
      <c r="AL168" s="174"/>
      <c r="AM168" s="174"/>
      <c r="AN168" s="174"/>
      <c r="AO168" s="174"/>
      <c r="AP168" s="174"/>
      <c r="AQ168" s="174"/>
      <c r="AR168" s="174" t="s">
        <v>2324</v>
      </c>
      <c r="AS168" s="174">
        <v>2023</v>
      </c>
      <c r="AT168" s="415">
        <v>45142</v>
      </c>
      <c r="AU168" s="174" t="s">
        <v>2323</v>
      </c>
      <c r="AV168" s="174" t="s">
        <v>8934</v>
      </c>
      <c r="AW168" s="654"/>
      <c r="AX168" s="426"/>
      <c r="AY168" s="426">
        <f t="shared" si="29"/>
        <v>0</v>
      </c>
      <c r="AZ168" s="426">
        <f t="shared" si="30"/>
        <v>0</v>
      </c>
      <c r="BA168" s="426">
        <f t="shared" si="31"/>
        <v>0</v>
      </c>
      <c r="BB168" s="426">
        <f t="shared" si="32"/>
        <v>0</v>
      </c>
      <c r="BC168" s="425" t="b">
        <f>COUNTIF($W$3:$W332,$W168)&gt;1</f>
        <v>0</v>
      </c>
    </row>
    <row r="169" spans="1:58" ht="15.75" customHeight="1">
      <c r="A169" s="174" t="s">
        <v>10</v>
      </c>
      <c r="B169" s="174" t="s">
        <v>49</v>
      </c>
      <c r="C169" s="174" t="s">
        <v>50</v>
      </c>
      <c r="D169" s="174" t="s">
        <v>9648</v>
      </c>
      <c r="E169" s="174" t="s">
        <v>30</v>
      </c>
      <c r="F169" s="174"/>
      <c r="G169" s="174" t="s">
        <v>1788</v>
      </c>
      <c r="H169" s="174"/>
      <c r="I169" s="174" t="s">
        <v>1789</v>
      </c>
      <c r="J169" s="174"/>
      <c r="K169" s="174"/>
      <c r="L169" s="174" t="s">
        <v>1790</v>
      </c>
      <c r="M169" s="174"/>
      <c r="N169" s="174" t="s">
        <v>15</v>
      </c>
      <c r="O169" s="174" t="s">
        <v>16</v>
      </c>
      <c r="P169" s="174" t="s">
        <v>35</v>
      </c>
      <c r="Q169" s="174" t="s">
        <v>2230</v>
      </c>
      <c r="R169" s="174" t="s">
        <v>1795</v>
      </c>
      <c r="S169" s="174"/>
      <c r="T169" s="174"/>
      <c r="U169" s="174" t="s">
        <v>4157</v>
      </c>
      <c r="V169" s="174" t="s">
        <v>162</v>
      </c>
      <c r="W169" s="174" t="s">
        <v>1796</v>
      </c>
      <c r="X169" s="466">
        <v>43514</v>
      </c>
      <c r="Y169" s="174"/>
      <c r="Z169" s="174" t="s">
        <v>4158</v>
      </c>
      <c r="AA169" s="174" t="s">
        <v>4168</v>
      </c>
      <c r="AB169" s="174" t="s">
        <v>9739</v>
      </c>
      <c r="AC169" s="174"/>
      <c r="AD169" s="174" t="s">
        <v>7880</v>
      </c>
      <c r="AE169" s="174" t="s">
        <v>7881</v>
      </c>
      <c r="AF169" s="556">
        <v>44903</v>
      </c>
      <c r="AG169" s="174"/>
      <c r="AH169" s="174"/>
      <c r="AI169" s="418">
        <v>45149</v>
      </c>
      <c r="AJ169" s="174" t="s">
        <v>8675</v>
      </c>
      <c r="AK169" s="174"/>
      <c r="AL169" s="174"/>
      <c r="AM169" s="174"/>
      <c r="AN169" s="174"/>
      <c r="AO169" s="174"/>
      <c r="AP169" s="174"/>
      <c r="AQ169" s="174"/>
      <c r="AR169" s="174" t="s">
        <v>2324</v>
      </c>
      <c r="AS169" s="174">
        <v>2023</v>
      </c>
      <c r="AT169" s="415">
        <v>45156</v>
      </c>
      <c r="AU169" s="174" t="s">
        <v>2323</v>
      </c>
      <c r="AV169" s="174" t="s">
        <v>9740</v>
      </c>
      <c r="AW169" s="654"/>
      <c r="AX169" s="426"/>
      <c r="AY169" s="426">
        <f t="shared" si="29"/>
        <v>0</v>
      </c>
      <c r="AZ169" s="426">
        <f t="shared" si="30"/>
        <v>0</v>
      </c>
      <c r="BA169" s="426">
        <f t="shared" si="31"/>
        <v>0</v>
      </c>
      <c r="BB169" s="426">
        <f t="shared" si="32"/>
        <v>0</v>
      </c>
      <c r="BC169" s="425" t="b">
        <f>COUNTIF($W$3:$W284,$W169)&gt;1</f>
        <v>0</v>
      </c>
    </row>
    <row r="170" spans="1:58" ht="15.75" customHeight="1">
      <c r="A170" s="1001" t="s">
        <v>10290</v>
      </c>
      <c r="G170" s="1002">
        <f>COUNTA(G163:G169)</f>
        <v>7</v>
      </c>
    </row>
    <row r="171" spans="1:58" ht="15.75" customHeight="1">
      <c r="A171" s="63" t="s">
        <v>10</v>
      </c>
      <c r="B171" s="63" t="s">
        <v>27</v>
      </c>
      <c r="C171" s="63" t="s">
        <v>28</v>
      </c>
      <c r="D171" s="63" t="s">
        <v>1745</v>
      </c>
      <c r="E171" s="63" t="s">
        <v>509</v>
      </c>
      <c r="F171" s="63"/>
      <c r="G171" s="63" t="s">
        <v>1746</v>
      </c>
      <c r="H171" s="63"/>
      <c r="I171" s="63" t="s">
        <v>1747</v>
      </c>
      <c r="J171" s="63"/>
      <c r="K171" s="63"/>
      <c r="L171" s="63">
        <v>9176240668</v>
      </c>
      <c r="M171" s="63"/>
      <c r="N171" s="63" t="s">
        <v>15</v>
      </c>
      <c r="O171" s="63" t="s">
        <v>16</v>
      </c>
      <c r="P171" s="63" t="s">
        <v>5421</v>
      </c>
      <c r="Q171" s="63" t="s">
        <v>125</v>
      </c>
      <c r="R171" s="63" t="s">
        <v>962</v>
      </c>
      <c r="S171" s="63"/>
      <c r="T171" s="63"/>
      <c r="U171" s="63" t="s">
        <v>4164</v>
      </c>
      <c r="V171" s="63" t="s">
        <v>1749</v>
      </c>
      <c r="W171" s="63" t="s">
        <v>1750</v>
      </c>
      <c r="X171" s="429">
        <v>45010</v>
      </c>
      <c r="Y171" s="430">
        <v>46838</v>
      </c>
      <c r="Z171" s="63" t="s">
        <v>4158</v>
      </c>
      <c r="AA171" s="63" t="s">
        <v>4159</v>
      </c>
      <c r="AB171" s="63"/>
      <c r="AC171" s="63"/>
      <c r="AD171" s="63" t="s">
        <v>4513</v>
      </c>
      <c r="AE171" s="63" t="s">
        <v>8809</v>
      </c>
      <c r="AF171" s="435">
        <v>45099</v>
      </c>
      <c r="AG171" s="174"/>
      <c r="AH171" s="174"/>
      <c r="AI171" s="418">
        <v>45162</v>
      </c>
      <c r="AJ171" s="174" t="s">
        <v>8675</v>
      </c>
      <c r="AK171" s="174"/>
      <c r="AL171" s="174"/>
      <c r="AM171" s="174"/>
      <c r="AN171" s="174"/>
      <c r="AO171" s="174"/>
      <c r="AP171" s="174"/>
      <c r="AQ171" s="174" t="s">
        <v>4516</v>
      </c>
      <c r="AR171" s="174" t="s">
        <v>2327</v>
      </c>
      <c r="AS171" s="174">
        <v>2023</v>
      </c>
      <c r="AT171" s="415">
        <v>45190</v>
      </c>
      <c r="AU171" s="174" t="s">
        <v>2323</v>
      </c>
      <c r="AV171" s="437" t="s">
        <v>8810</v>
      </c>
      <c r="AW171" s="440"/>
      <c r="AX171" s="429">
        <v>43360</v>
      </c>
      <c r="AY171" s="426">
        <f t="shared" ref="AY171:AY184" si="34">COUNTIF(AU171,"new tvi &amp; program")</f>
        <v>0</v>
      </c>
      <c r="AZ171" s="426">
        <f t="shared" ref="AZ171:AZ184" si="35">COUNTIF(AU171,"additional program")</f>
        <v>0</v>
      </c>
      <c r="BA171" s="426">
        <f t="shared" ref="BA171:BA184" si="36">COUNTIF(AU171,"migration")</f>
        <v>0</v>
      </c>
      <c r="BB171" s="426">
        <f t="shared" ref="BB171:BB184" si="37">SUM(AY171:BA171)</f>
        <v>0</v>
      </c>
      <c r="BC171" s="425" t="b">
        <f>COUNTIF($W$3:$W328,$W171)&gt;1</f>
        <v>0</v>
      </c>
      <c r="BD171" s="425"/>
      <c r="BE171" s="425"/>
      <c r="BF171" s="425"/>
    </row>
    <row r="172" spans="1:58" ht="15.75" customHeight="1">
      <c r="A172" s="63" t="s">
        <v>10</v>
      </c>
      <c r="B172" s="63" t="s">
        <v>27</v>
      </c>
      <c r="C172" s="63" t="s">
        <v>28</v>
      </c>
      <c r="D172" s="63" t="s">
        <v>1745</v>
      </c>
      <c r="E172" s="63" t="s">
        <v>509</v>
      </c>
      <c r="F172" s="63"/>
      <c r="G172" s="63" t="s">
        <v>1746</v>
      </c>
      <c r="H172" s="63"/>
      <c r="I172" s="63" t="s">
        <v>1747</v>
      </c>
      <c r="J172" s="63"/>
      <c r="K172" s="63"/>
      <c r="L172" s="63">
        <v>9176240668</v>
      </c>
      <c r="M172" s="63"/>
      <c r="N172" s="63" t="s">
        <v>15</v>
      </c>
      <c r="O172" s="63" t="s">
        <v>16</v>
      </c>
      <c r="P172" s="63" t="s">
        <v>5421</v>
      </c>
      <c r="Q172" s="63" t="s">
        <v>125</v>
      </c>
      <c r="R172" s="63" t="s">
        <v>973</v>
      </c>
      <c r="S172" s="63"/>
      <c r="T172" s="63"/>
      <c r="U172" s="63" t="s">
        <v>4164</v>
      </c>
      <c r="V172" s="63" t="s">
        <v>1751</v>
      </c>
      <c r="W172" s="63" t="s">
        <v>1752</v>
      </c>
      <c r="X172" s="429">
        <v>45010</v>
      </c>
      <c r="Y172" s="430">
        <v>46838</v>
      </c>
      <c r="Z172" s="63" t="s">
        <v>4158</v>
      </c>
      <c r="AA172" s="63" t="s">
        <v>4159</v>
      </c>
      <c r="AB172" s="63"/>
      <c r="AC172" s="63"/>
      <c r="AD172" s="63" t="s">
        <v>4513</v>
      </c>
      <c r="AE172" s="63" t="s">
        <v>8809</v>
      </c>
      <c r="AF172" s="435">
        <v>45099</v>
      </c>
      <c r="AG172" s="174"/>
      <c r="AH172" s="174"/>
      <c r="AI172" s="418">
        <v>45162</v>
      </c>
      <c r="AJ172" s="174" t="s">
        <v>8675</v>
      </c>
      <c r="AK172" s="174"/>
      <c r="AL172" s="174"/>
      <c r="AM172" s="174"/>
      <c r="AN172" s="174"/>
      <c r="AO172" s="174"/>
      <c r="AP172" s="174"/>
      <c r="AQ172" s="174" t="s">
        <v>4516</v>
      </c>
      <c r="AR172" s="174" t="s">
        <v>2327</v>
      </c>
      <c r="AS172" s="174">
        <v>2023</v>
      </c>
      <c r="AT172" s="415">
        <v>45190</v>
      </c>
      <c r="AU172" s="174" t="s">
        <v>2323</v>
      </c>
      <c r="AV172" s="437" t="s">
        <v>8810</v>
      </c>
      <c r="AW172" s="440"/>
      <c r="AX172" s="429">
        <v>43360</v>
      </c>
      <c r="AY172" s="426">
        <f t="shared" si="34"/>
        <v>0</v>
      </c>
      <c r="AZ172" s="426">
        <f t="shared" si="35"/>
        <v>0</v>
      </c>
      <c r="BA172" s="426">
        <f t="shared" si="36"/>
        <v>0</v>
      </c>
      <c r="BB172" s="426">
        <f t="shared" si="37"/>
        <v>0</v>
      </c>
      <c r="BC172" s="425" t="b">
        <f>COUNTIF($W$3:$W328,$W172)&gt;1</f>
        <v>0</v>
      </c>
      <c r="BD172" s="425"/>
      <c r="BE172" s="425"/>
      <c r="BF172" s="425"/>
    </row>
    <row r="173" spans="1:58" ht="15.75" customHeight="1">
      <c r="A173" s="63" t="s">
        <v>10</v>
      </c>
      <c r="B173" s="63" t="s">
        <v>27</v>
      </c>
      <c r="C173" s="63" t="s">
        <v>28</v>
      </c>
      <c r="D173" s="63" t="s">
        <v>1745</v>
      </c>
      <c r="E173" s="63" t="s">
        <v>509</v>
      </c>
      <c r="F173" s="63"/>
      <c r="G173" s="63" t="s">
        <v>1746</v>
      </c>
      <c r="H173" s="63"/>
      <c r="I173" s="63" t="s">
        <v>1747</v>
      </c>
      <c r="J173" s="63"/>
      <c r="K173" s="63"/>
      <c r="L173" s="63">
        <v>9176240668</v>
      </c>
      <c r="M173" s="63"/>
      <c r="N173" s="63" t="s">
        <v>15</v>
      </c>
      <c r="O173" s="63" t="s">
        <v>16</v>
      </c>
      <c r="P173" s="63" t="s">
        <v>5421</v>
      </c>
      <c r="Q173" s="63" t="s">
        <v>125</v>
      </c>
      <c r="R173" s="63" t="s">
        <v>3407</v>
      </c>
      <c r="S173" s="63"/>
      <c r="T173" s="63"/>
      <c r="U173" s="63" t="s">
        <v>4164</v>
      </c>
      <c r="V173" s="63" t="s">
        <v>1751</v>
      </c>
      <c r="W173" s="63" t="s">
        <v>1753</v>
      </c>
      <c r="X173" s="429">
        <v>45010</v>
      </c>
      <c r="Y173" s="430">
        <v>46838</v>
      </c>
      <c r="Z173" s="63" t="s">
        <v>4158</v>
      </c>
      <c r="AA173" s="63" t="s">
        <v>4159</v>
      </c>
      <c r="AB173" s="63"/>
      <c r="AC173" s="63"/>
      <c r="AD173" s="63" t="s">
        <v>4513</v>
      </c>
      <c r="AE173" s="63" t="s">
        <v>8809</v>
      </c>
      <c r="AF173" s="435">
        <v>45099</v>
      </c>
      <c r="AG173" s="174"/>
      <c r="AH173" s="174"/>
      <c r="AI173" s="418">
        <v>45162</v>
      </c>
      <c r="AJ173" s="174" t="s">
        <v>8675</v>
      </c>
      <c r="AK173" s="174"/>
      <c r="AL173" s="174"/>
      <c r="AM173" s="174"/>
      <c r="AN173" s="174"/>
      <c r="AO173" s="174"/>
      <c r="AP173" s="174"/>
      <c r="AQ173" s="174" t="s">
        <v>4516</v>
      </c>
      <c r="AR173" s="174" t="s">
        <v>2327</v>
      </c>
      <c r="AS173" s="174">
        <v>2023</v>
      </c>
      <c r="AT173" s="415">
        <v>45190</v>
      </c>
      <c r="AU173" s="174" t="s">
        <v>2323</v>
      </c>
      <c r="AV173" s="437" t="s">
        <v>8810</v>
      </c>
      <c r="AW173" s="440"/>
      <c r="AX173" s="429">
        <v>43360</v>
      </c>
      <c r="AY173" s="426">
        <f t="shared" si="34"/>
        <v>0</v>
      </c>
      <c r="AZ173" s="426">
        <f t="shared" si="35"/>
        <v>0</v>
      </c>
      <c r="BA173" s="426">
        <f t="shared" si="36"/>
        <v>0</v>
      </c>
      <c r="BB173" s="426">
        <f t="shared" si="37"/>
        <v>0</v>
      </c>
      <c r="BC173" s="425" t="b">
        <f>COUNTIF($W$3:$W328,$W173)&gt;1</f>
        <v>0</v>
      </c>
      <c r="BD173" s="425"/>
      <c r="BE173" s="425"/>
      <c r="BF173" s="425"/>
    </row>
    <row r="174" spans="1:58" ht="15.75" customHeight="1">
      <c r="A174" s="63" t="s">
        <v>10</v>
      </c>
      <c r="B174" s="63" t="s">
        <v>27</v>
      </c>
      <c r="C174" s="63" t="s">
        <v>28</v>
      </c>
      <c r="D174" s="63" t="s">
        <v>1745</v>
      </c>
      <c r="E174" s="63" t="s">
        <v>509</v>
      </c>
      <c r="F174" s="63"/>
      <c r="G174" s="63" t="s">
        <v>1746</v>
      </c>
      <c r="H174" s="63"/>
      <c r="I174" s="63" t="s">
        <v>1747</v>
      </c>
      <c r="J174" s="63"/>
      <c r="K174" s="63"/>
      <c r="L174" s="63">
        <v>9176240668</v>
      </c>
      <c r="M174" s="63"/>
      <c r="N174" s="63" t="s">
        <v>15</v>
      </c>
      <c r="O174" s="63" t="s">
        <v>16</v>
      </c>
      <c r="P174" s="63" t="s">
        <v>5421</v>
      </c>
      <c r="Q174" s="63" t="s">
        <v>125</v>
      </c>
      <c r="R174" s="63" t="s">
        <v>3404</v>
      </c>
      <c r="S174" s="63"/>
      <c r="T174" s="63"/>
      <c r="U174" s="63" t="s">
        <v>4164</v>
      </c>
      <c r="V174" s="63" t="s">
        <v>691</v>
      </c>
      <c r="W174" s="63" t="s">
        <v>1754</v>
      </c>
      <c r="X174" s="429">
        <v>45010</v>
      </c>
      <c r="Y174" s="430">
        <v>46838</v>
      </c>
      <c r="Z174" s="63" t="s">
        <v>4158</v>
      </c>
      <c r="AA174" s="63" t="s">
        <v>4159</v>
      </c>
      <c r="AB174" s="63"/>
      <c r="AC174" s="63"/>
      <c r="AD174" s="63" t="s">
        <v>4513</v>
      </c>
      <c r="AE174" s="63" t="s">
        <v>8809</v>
      </c>
      <c r="AF174" s="435">
        <v>45099</v>
      </c>
      <c r="AG174" s="174"/>
      <c r="AH174" s="174"/>
      <c r="AI174" s="418">
        <v>45162</v>
      </c>
      <c r="AJ174" s="174" t="s">
        <v>8675</v>
      </c>
      <c r="AK174" s="174"/>
      <c r="AL174" s="174"/>
      <c r="AM174" s="174"/>
      <c r="AN174" s="174"/>
      <c r="AO174" s="174"/>
      <c r="AP174" s="174"/>
      <c r="AQ174" s="174" t="s">
        <v>4516</v>
      </c>
      <c r="AR174" s="174" t="s">
        <v>2327</v>
      </c>
      <c r="AS174" s="174">
        <v>2023</v>
      </c>
      <c r="AT174" s="415">
        <v>45190</v>
      </c>
      <c r="AU174" s="174" t="s">
        <v>2323</v>
      </c>
      <c r="AV174" s="437" t="s">
        <v>8810</v>
      </c>
      <c r="AW174" s="440"/>
      <c r="AX174" s="429">
        <v>43360</v>
      </c>
      <c r="AY174" s="426">
        <f t="shared" si="34"/>
        <v>0</v>
      </c>
      <c r="AZ174" s="426">
        <f t="shared" si="35"/>
        <v>0</v>
      </c>
      <c r="BA174" s="426">
        <f t="shared" si="36"/>
        <v>0</v>
      </c>
      <c r="BB174" s="426">
        <f t="shared" si="37"/>
        <v>0</v>
      </c>
      <c r="BC174" s="425" t="b">
        <f>COUNTIF($W$3:$W328,$W174)&gt;1</f>
        <v>0</v>
      </c>
      <c r="BD174" s="425"/>
      <c r="BE174" s="425"/>
      <c r="BF174" s="425"/>
    </row>
    <row r="175" spans="1:58" ht="15.75" customHeight="1">
      <c r="A175" s="63" t="s">
        <v>10</v>
      </c>
      <c r="B175" s="63" t="s">
        <v>27</v>
      </c>
      <c r="C175" s="63" t="s">
        <v>28</v>
      </c>
      <c r="D175" s="63" t="s">
        <v>1745</v>
      </c>
      <c r="E175" s="63" t="s">
        <v>509</v>
      </c>
      <c r="F175" s="63"/>
      <c r="G175" s="63" t="s">
        <v>1746</v>
      </c>
      <c r="H175" s="63"/>
      <c r="I175" s="63" t="s">
        <v>1747</v>
      </c>
      <c r="J175" s="63"/>
      <c r="K175" s="63"/>
      <c r="L175" s="63">
        <v>9176240668</v>
      </c>
      <c r="M175" s="63"/>
      <c r="N175" s="63" t="s">
        <v>15</v>
      </c>
      <c r="O175" s="63" t="s">
        <v>16</v>
      </c>
      <c r="P175" s="63" t="s">
        <v>5421</v>
      </c>
      <c r="Q175" s="63" t="s">
        <v>125</v>
      </c>
      <c r="R175" s="63" t="s">
        <v>965</v>
      </c>
      <c r="S175" s="63"/>
      <c r="T175" s="63"/>
      <c r="U175" s="63" t="s">
        <v>4164</v>
      </c>
      <c r="V175" s="63" t="s">
        <v>691</v>
      </c>
      <c r="W175" s="63" t="s">
        <v>1755</v>
      </c>
      <c r="X175" s="429">
        <v>45010</v>
      </c>
      <c r="Y175" s="430">
        <v>46838</v>
      </c>
      <c r="Z175" s="63" t="s">
        <v>4158</v>
      </c>
      <c r="AA175" s="63" t="s">
        <v>4159</v>
      </c>
      <c r="AB175" s="63"/>
      <c r="AC175" s="63"/>
      <c r="AD175" s="63" t="s">
        <v>4513</v>
      </c>
      <c r="AE175" s="63" t="s">
        <v>8809</v>
      </c>
      <c r="AF175" s="435">
        <v>45099</v>
      </c>
      <c r="AG175" s="174"/>
      <c r="AH175" s="174"/>
      <c r="AI175" s="418">
        <v>45162</v>
      </c>
      <c r="AJ175" s="174" t="s">
        <v>8675</v>
      </c>
      <c r="AK175" s="174"/>
      <c r="AL175" s="174"/>
      <c r="AM175" s="174"/>
      <c r="AN175" s="174"/>
      <c r="AO175" s="174"/>
      <c r="AP175" s="174"/>
      <c r="AQ175" s="174" t="s">
        <v>4516</v>
      </c>
      <c r="AR175" s="174" t="s">
        <v>2327</v>
      </c>
      <c r="AS175" s="174">
        <v>2023</v>
      </c>
      <c r="AT175" s="415">
        <v>45190</v>
      </c>
      <c r="AU175" s="174" t="s">
        <v>2323</v>
      </c>
      <c r="AV175" s="437" t="s">
        <v>8810</v>
      </c>
      <c r="AW175" s="440"/>
      <c r="AX175" s="429">
        <v>43360</v>
      </c>
      <c r="AY175" s="426">
        <f t="shared" si="34"/>
        <v>0</v>
      </c>
      <c r="AZ175" s="426">
        <f t="shared" si="35"/>
        <v>0</v>
      </c>
      <c r="BA175" s="426">
        <f t="shared" si="36"/>
        <v>0</v>
      </c>
      <c r="BB175" s="426">
        <f t="shared" si="37"/>
        <v>0</v>
      </c>
      <c r="BC175" s="425" t="b">
        <f>COUNTIF($W$3:$W328,$W175)&gt;1</f>
        <v>0</v>
      </c>
      <c r="BD175" s="425"/>
      <c r="BE175" s="425"/>
      <c r="BF175" s="425"/>
    </row>
    <row r="176" spans="1:58" ht="15.75" customHeight="1">
      <c r="A176" s="63" t="s">
        <v>10</v>
      </c>
      <c r="B176" s="63" t="s">
        <v>27</v>
      </c>
      <c r="C176" s="63" t="s">
        <v>28</v>
      </c>
      <c r="D176" s="63" t="s">
        <v>1745</v>
      </c>
      <c r="E176" s="63" t="s">
        <v>509</v>
      </c>
      <c r="F176" s="63"/>
      <c r="G176" s="63" t="s">
        <v>1746</v>
      </c>
      <c r="H176" s="63"/>
      <c r="I176" s="63" t="s">
        <v>1747</v>
      </c>
      <c r="J176" s="63"/>
      <c r="K176" s="63"/>
      <c r="L176" s="63">
        <v>9176240668</v>
      </c>
      <c r="M176" s="63"/>
      <c r="N176" s="63" t="s">
        <v>15</v>
      </c>
      <c r="O176" s="63" t="s">
        <v>16</v>
      </c>
      <c r="P176" s="63" t="s">
        <v>5421</v>
      </c>
      <c r="Q176" s="63" t="s">
        <v>125</v>
      </c>
      <c r="R176" s="63" t="s">
        <v>968</v>
      </c>
      <c r="S176" s="63"/>
      <c r="T176" s="63"/>
      <c r="U176" s="63" t="s">
        <v>4164</v>
      </c>
      <c r="V176" s="63" t="s">
        <v>1749</v>
      </c>
      <c r="W176" s="63" t="s">
        <v>1756</v>
      </c>
      <c r="X176" s="429">
        <v>45010</v>
      </c>
      <c r="Y176" s="430">
        <v>46838</v>
      </c>
      <c r="Z176" s="63" t="s">
        <v>4158</v>
      </c>
      <c r="AA176" s="63" t="s">
        <v>4159</v>
      </c>
      <c r="AB176" s="63"/>
      <c r="AC176" s="63"/>
      <c r="AD176" s="63" t="s">
        <v>4513</v>
      </c>
      <c r="AE176" s="63" t="s">
        <v>8809</v>
      </c>
      <c r="AF176" s="435">
        <v>45099</v>
      </c>
      <c r="AG176" s="174"/>
      <c r="AH176" s="174"/>
      <c r="AI176" s="418">
        <v>45162</v>
      </c>
      <c r="AJ176" s="174" t="s">
        <v>8675</v>
      </c>
      <c r="AK176" s="174"/>
      <c r="AL176" s="174"/>
      <c r="AM176" s="174"/>
      <c r="AN176" s="174"/>
      <c r="AO176" s="174"/>
      <c r="AP176" s="174"/>
      <c r="AQ176" s="174" t="s">
        <v>4516</v>
      </c>
      <c r="AR176" s="174" t="s">
        <v>2327</v>
      </c>
      <c r="AS176" s="174">
        <v>2023</v>
      </c>
      <c r="AT176" s="415">
        <v>45190</v>
      </c>
      <c r="AU176" s="174" t="s">
        <v>2323</v>
      </c>
      <c r="AV176" s="437" t="s">
        <v>8810</v>
      </c>
      <c r="AW176" s="440"/>
      <c r="AX176" s="429">
        <v>43360</v>
      </c>
      <c r="AY176" s="426">
        <f t="shared" si="34"/>
        <v>0</v>
      </c>
      <c r="AZ176" s="426">
        <f t="shared" si="35"/>
        <v>0</v>
      </c>
      <c r="BA176" s="426">
        <f t="shared" si="36"/>
        <v>0</v>
      </c>
      <c r="BB176" s="426">
        <f t="shared" si="37"/>
        <v>0</v>
      </c>
      <c r="BC176" s="425" t="b">
        <f>COUNTIF($W$3:$W328,$W176)&gt;1</f>
        <v>0</v>
      </c>
      <c r="BD176" s="425"/>
      <c r="BE176" s="425"/>
      <c r="BF176" s="425"/>
    </row>
    <row r="177" spans="1:58" ht="15.75" customHeight="1">
      <c r="A177" s="63" t="s">
        <v>10</v>
      </c>
      <c r="B177" s="63" t="s">
        <v>27</v>
      </c>
      <c r="C177" s="63" t="s">
        <v>123</v>
      </c>
      <c r="D177" s="63" t="s">
        <v>130</v>
      </c>
      <c r="E177" s="63" t="s">
        <v>509</v>
      </c>
      <c r="F177" s="63"/>
      <c r="G177" s="63" t="s">
        <v>1877</v>
      </c>
      <c r="H177" s="63"/>
      <c r="I177" s="63" t="s">
        <v>1878</v>
      </c>
      <c r="J177" s="63"/>
      <c r="K177" s="63"/>
      <c r="L177" s="63">
        <v>9757961532</v>
      </c>
      <c r="M177" s="63"/>
      <c r="N177" s="63" t="s">
        <v>15</v>
      </c>
      <c r="O177" s="63" t="s">
        <v>16</v>
      </c>
      <c r="P177" s="63" t="s">
        <v>21</v>
      </c>
      <c r="Q177" s="63" t="s">
        <v>3006</v>
      </c>
      <c r="R177" s="63"/>
      <c r="S177" s="63" t="s">
        <v>1879</v>
      </c>
      <c r="T177" s="63"/>
      <c r="U177" s="63" t="s">
        <v>22</v>
      </c>
      <c r="V177" s="63" t="s">
        <v>232</v>
      </c>
      <c r="W177" s="63" t="s">
        <v>1880</v>
      </c>
      <c r="X177" s="429">
        <v>43602</v>
      </c>
      <c r="Y177" s="63"/>
      <c r="Z177" s="63" t="s">
        <v>4158</v>
      </c>
      <c r="AA177" s="63" t="s">
        <v>4159</v>
      </c>
      <c r="AB177" s="63"/>
      <c r="AC177" s="63" t="s">
        <v>10330</v>
      </c>
      <c r="AD177" s="63" t="s">
        <v>8817</v>
      </c>
      <c r="AE177" s="63" t="s">
        <v>8818</v>
      </c>
      <c r="AF177" s="436">
        <v>44470</v>
      </c>
      <c r="AG177" s="174"/>
      <c r="AH177" s="174"/>
      <c r="AI177" s="418">
        <v>45202</v>
      </c>
      <c r="AJ177" s="174" t="s">
        <v>2297</v>
      </c>
      <c r="AK177" s="174"/>
      <c r="AL177" s="174"/>
      <c r="AM177" s="174"/>
      <c r="AN177" s="174"/>
      <c r="AO177" s="174"/>
      <c r="AP177" s="174"/>
      <c r="AQ177" s="174"/>
      <c r="AR177" s="174" t="s">
        <v>2330</v>
      </c>
      <c r="AS177" s="174">
        <v>2023</v>
      </c>
      <c r="AT177" s="415">
        <v>45202</v>
      </c>
      <c r="AU177" s="174" t="s">
        <v>2323</v>
      </c>
      <c r="AV177" s="437"/>
      <c r="AW177" s="425">
        <v>1</v>
      </c>
      <c r="AX177" s="426"/>
      <c r="AY177" s="426">
        <f t="shared" si="34"/>
        <v>0</v>
      </c>
      <c r="AZ177" s="426">
        <f t="shared" si="35"/>
        <v>0</v>
      </c>
      <c r="BA177" s="426">
        <f t="shared" si="36"/>
        <v>0</v>
      </c>
      <c r="BB177" s="426">
        <f t="shared" si="37"/>
        <v>0</v>
      </c>
      <c r="BC177" s="425" t="b">
        <f>COUNTIF($W$3:$W324,$W177)&gt;1</f>
        <v>0</v>
      </c>
      <c r="BD177" s="425"/>
      <c r="BE177" s="425"/>
      <c r="BF177" s="425"/>
    </row>
    <row r="178" spans="1:58" ht="15.75" customHeight="1">
      <c r="A178" s="63" t="s">
        <v>10</v>
      </c>
      <c r="B178" s="63" t="s">
        <v>11</v>
      </c>
      <c r="C178" s="63" t="s">
        <v>12</v>
      </c>
      <c r="D178" s="63" t="s">
        <v>13</v>
      </c>
      <c r="E178" s="63" t="s">
        <v>28</v>
      </c>
      <c r="F178" s="63"/>
      <c r="G178" s="63" t="s">
        <v>14</v>
      </c>
      <c r="H178" s="63"/>
      <c r="I178" s="63" t="s">
        <v>17</v>
      </c>
      <c r="J178" s="63"/>
      <c r="K178" s="63"/>
      <c r="L178" s="63">
        <v>6332.2307989999999</v>
      </c>
      <c r="M178" s="63"/>
      <c r="N178" s="63" t="s">
        <v>15</v>
      </c>
      <c r="O178" s="63" t="s">
        <v>16</v>
      </c>
      <c r="P178" s="63" t="s">
        <v>21</v>
      </c>
      <c r="Q178" s="63" t="s">
        <v>3006</v>
      </c>
      <c r="R178" s="63"/>
      <c r="S178" s="63" t="s">
        <v>18</v>
      </c>
      <c r="T178" s="63"/>
      <c r="U178" s="63" t="s">
        <v>22</v>
      </c>
      <c r="V178" s="63" t="s">
        <v>19</v>
      </c>
      <c r="W178" s="63" t="s">
        <v>20</v>
      </c>
      <c r="X178" s="429">
        <v>42914</v>
      </c>
      <c r="Y178" s="63"/>
      <c r="Z178" s="63" t="s">
        <v>4158</v>
      </c>
      <c r="AA178" s="63" t="s">
        <v>4159</v>
      </c>
      <c r="AB178" s="63"/>
      <c r="AC178" s="63"/>
      <c r="AD178" s="63" t="s">
        <v>8926</v>
      </c>
      <c r="AE178" s="63" t="s">
        <v>8927</v>
      </c>
      <c r="AF178" s="63" t="s">
        <v>8928</v>
      </c>
      <c r="AG178" s="174"/>
      <c r="AH178" s="174"/>
      <c r="AI178" s="418">
        <v>45202</v>
      </c>
      <c r="AJ178" s="174" t="s">
        <v>8929</v>
      </c>
      <c r="AK178" s="174"/>
      <c r="AL178" s="174"/>
      <c r="AM178" s="174"/>
      <c r="AN178" s="174"/>
      <c r="AO178" s="174"/>
      <c r="AP178" s="174"/>
      <c r="AQ178" s="174"/>
      <c r="AR178" s="174" t="s">
        <v>2330</v>
      </c>
      <c r="AS178" s="174">
        <v>2023</v>
      </c>
      <c r="AT178" s="415">
        <v>45203</v>
      </c>
      <c r="AU178" s="174" t="s">
        <v>2323</v>
      </c>
      <c r="AV178" s="437"/>
      <c r="AW178" s="530">
        <v>1</v>
      </c>
      <c r="AX178" s="426"/>
      <c r="AY178" s="426">
        <f t="shared" si="34"/>
        <v>0</v>
      </c>
      <c r="AZ178" s="426">
        <f t="shared" si="35"/>
        <v>0</v>
      </c>
      <c r="BA178" s="426">
        <f t="shared" si="36"/>
        <v>0</v>
      </c>
      <c r="BB178" s="426">
        <f t="shared" si="37"/>
        <v>0</v>
      </c>
      <c r="BC178" s="425" t="b">
        <f t="shared" ref="BC178:BC184" si="38">COUNTIF($W$3:$W1984,$W178)&gt;1</f>
        <v>0</v>
      </c>
    </row>
    <row r="179" spans="1:58" ht="15.75" customHeight="1">
      <c r="A179" s="63" t="s">
        <v>10</v>
      </c>
      <c r="B179" s="63" t="s">
        <v>11</v>
      </c>
      <c r="C179" s="63" t="s">
        <v>12</v>
      </c>
      <c r="D179" s="63" t="s">
        <v>13</v>
      </c>
      <c r="E179" s="63" t="s">
        <v>28</v>
      </c>
      <c r="F179" s="63"/>
      <c r="G179" s="63" t="s">
        <v>14</v>
      </c>
      <c r="H179" s="63"/>
      <c r="I179" s="63" t="s">
        <v>17</v>
      </c>
      <c r="J179" s="63"/>
      <c r="K179" s="63"/>
      <c r="L179" s="63">
        <v>6332.2307989999999</v>
      </c>
      <c r="M179" s="63"/>
      <c r="N179" s="63" t="s">
        <v>15</v>
      </c>
      <c r="O179" s="63" t="s">
        <v>16</v>
      </c>
      <c r="P179" s="63" t="s">
        <v>21</v>
      </c>
      <c r="Q179" s="63" t="s">
        <v>3006</v>
      </c>
      <c r="R179" s="63"/>
      <c r="S179" s="63" t="s">
        <v>23</v>
      </c>
      <c r="T179" s="63"/>
      <c r="U179" s="63" t="s">
        <v>22</v>
      </c>
      <c r="V179" s="63" t="s">
        <v>19</v>
      </c>
      <c r="W179" s="63" t="s">
        <v>24</v>
      </c>
      <c r="X179" s="429">
        <v>42914</v>
      </c>
      <c r="Y179" s="63"/>
      <c r="Z179" s="63" t="s">
        <v>4158</v>
      </c>
      <c r="AA179" s="63" t="s">
        <v>4159</v>
      </c>
      <c r="AB179" s="63"/>
      <c r="AC179" s="63"/>
      <c r="AD179" s="63" t="s">
        <v>8926</v>
      </c>
      <c r="AE179" s="801" t="s">
        <v>8927</v>
      </c>
      <c r="AF179" s="63" t="s">
        <v>8928</v>
      </c>
      <c r="AG179" s="174"/>
      <c r="AH179" s="174"/>
      <c r="AI179" s="418">
        <v>45202</v>
      </c>
      <c r="AJ179" s="174" t="s">
        <v>8929</v>
      </c>
      <c r="AK179" s="174"/>
      <c r="AL179" s="174"/>
      <c r="AM179" s="174"/>
      <c r="AN179" s="174"/>
      <c r="AO179" s="174"/>
      <c r="AP179" s="174"/>
      <c r="AQ179" s="174"/>
      <c r="AR179" s="174" t="s">
        <v>2330</v>
      </c>
      <c r="AS179" s="174">
        <v>2023</v>
      </c>
      <c r="AT179" s="415">
        <v>45203</v>
      </c>
      <c r="AU179" s="174" t="s">
        <v>2323</v>
      </c>
      <c r="AV179" s="437"/>
      <c r="AW179" s="530"/>
      <c r="AX179" s="426"/>
      <c r="AY179" s="426">
        <f t="shared" si="34"/>
        <v>0</v>
      </c>
      <c r="AZ179" s="426">
        <f t="shared" si="35"/>
        <v>0</v>
      </c>
      <c r="BA179" s="426">
        <f t="shared" si="36"/>
        <v>0</v>
      </c>
      <c r="BB179" s="426">
        <f t="shared" si="37"/>
        <v>0</v>
      </c>
      <c r="BC179" s="425" t="b">
        <f t="shared" si="38"/>
        <v>0</v>
      </c>
    </row>
    <row r="180" spans="1:58" ht="15.75" customHeight="1">
      <c r="A180" s="63" t="s">
        <v>10</v>
      </c>
      <c r="B180" s="63" t="s">
        <v>11</v>
      </c>
      <c r="C180" s="63" t="s">
        <v>12</v>
      </c>
      <c r="D180" s="63" t="s">
        <v>13</v>
      </c>
      <c r="E180" s="63" t="s">
        <v>28</v>
      </c>
      <c r="F180" s="63"/>
      <c r="G180" s="63" t="s">
        <v>14</v>
      </c>
      <c r="H180" s="63"/>
      <c r="I180" s="63" t="s">
        <v>17</v>
      </c>
      <c r="J180" s="63"/>
      <c r="K180" s="63"/>
      <c r="L180" s="63">
        <v>6332.2307989999999</v>
      </c>
      <c r="M180" s="63"/>
      <c r="N180" s="63" t="s">
        <v>15</v>
      </c>
      <c r="O180" s="63" t="s">
        <v>16</v>
      </c>
      <c r="P180" s="63" t="s">
        <v>21</v>
      </c>
      <c r="Q180" s="63" t="s">
        <v>3006</v>
      </c>
      <c r="R180" s="63"/>
      <c r="S180" s="63" t="s">
        <v>25</v>
      </c>
      <c r="T180" s="63"/>
      <c r="U180" s="63" t="s">
        <v>22</v>
      </c>
      <c r="V180" s="63" t="s">
        <v>19</v>
      </c>
      <c r="W180" s="63" t="s">
        <v>26</v>
      </c>
      <c r="X180" s="429">
        <v>42914</v>
      </c>
      <c r="Y180" s="63"/>
      <c r="Z180" s="63" t="s">
        <v>4158</v>
      </c>
      <c r="AA180" s="63" t="s">
        <v>4159</v>
      </c>
      <c r="AB180" s="63"/>
      <c r="AC180" s="63"/>
      <c r="AD180" s="63" t="s">
        <v>8926</v>
      </c>
      <c r="AE180" s="63" t="s">
        <v>8927</v>
      </c>
      <c r="AF180" s="63" t="s">
        <v>8928</v>
      </c>
      <c r="AG180" s="174"/>
      <c r="AH180" s="174"/>
      <c r="AI180" s="418">
        <v>45202</v>
      </c>
      <c r="AJ180" s="174" t="s">
        <v>8929</v>
      </c>
      <c r="AK180" s="174"/>
      <c r="AL180" s="174"/>
      <c r="AM180" s="174"/>
      <c r="AN180" s="174"/>
      <c r="AO180" s="174"/>
      <c r="AP180" s="174"/>
      <c r="AQ180" s="174"/>
      <c r="AR180" s="174" t="s">
        <v>2330</v>
      </c>
      <c r="AS180" s="174">
        <v>2023</v>
      </c>
      <c r="AT180" s="415">
        <v>45203</v>
      </c>
      <c r="AU180" s="174" t="s">
        <v>2323</v>
      </c>
      <c r="AV180" s="437"/>
      <c r="AW180" s="530"/>
      <c r="AX180" s="426"/>
      <c r="AY180" s="426">
        <f t="shared" si="34"/>
        <v>0</v>
      </c>
      <c r="AZ180" s="426">
        <f t="shared" si="35"/>
        <v>0</v>
      </c>
      <c r="BA180" s="426">
        <f t="shared" si="36"/>
        <v>0</v>
      </c>
      <c r="BB180" s="426">
        <f t="shared" si="37"/>
        <v>0</v>
      </c>
      <c r="BC180" s="425" t="b">
        <f t="shared" si="38"/>
        <v>0</v>
      </c>
    </row>
    <row r="181" spans="1:58" ht="15.75" customHeight="1">
      <c r="A181" s="174" t="s">
        <v>10</v>
      </c>
      <c r="B181" s="63" t="s">
        <v>11</v>
      </c>
      <c r="C181" s="63" t="s">
        <v>28</v>
      </c>
      <c r="D181" s="63" t="s">
        <v>977</v>
      </c>
      <c r="E181" s="63" t="s">
        <v>28</v>
      </c>
      <c r="F181" s="63"/>
      <c r="G181" s="63" t="s">
        <v>1042</v>
      </c>
      <c r="H181" s="63"/>
      <c r="I181" s="63" t="s">
        <v>1043</v>
      </c>
      <c r="J181" s="63"/>
      <c r="K181" s="63"/>
      <c r="L181" s="63" t="s">
        <v>1044</v>
      </c>
      <c r="M181" s="63"/>
      <c r="N181" s="63" t="s">
        <v>113</v>
      </c>
      <c r="O181" s="63" t="s">
        <v>226</v>
      </c>
      <c r="P181" s="63" t="s">
        <v>21</v>
      </c>
      <c r="Q181" s="63" t="s">
        <v>117</v>
      </c>
      <c r="R181" s="63"/>
      <c r="S181" s="63" t="s">
        <v>234</v>
      </c>
      <c r="T181" s="63"/>
      <c r="U181" s="63" t="s">
        <v>22</v>
      </c>
      <c r="V181" s="63" t="s">
        <v>235</v>
      </c>
      <c r="W181" s="63" t="s">
        <v>1045</v>
      </c>
      <c r="X181" s="429">
        <v>45017</v>
      </c>
      <c r="Y181" s="430">
        <v>46845</v>
      </c>
      <c r="Z181" s="63" t="s">
        <v>4158</v>
      </c>
      <c r="AA181" s="63" t="s">
        <v>4168</v>
      </c>
      <c r="AB181" s="63" t="s">
        <v>9241</v>
      </c>
      <c r="AC181" s="63"/>
      <c r="AD181" s="63" t="s">
        <v>6122</v>
      </c>
      <c r="AE181" s="63" t="s">
        <v>6123</v>
      </c>
      <c r="AF181" s="435">
        <v>45531</v>
      </c>
      <c r="AG181" s="174"/>
      <c r="AH181" s="174"/>
      <c r="AI181" s="418">
        <v>45170</v>
      </c>
      <c r="AJ181" s="174" t="s">
        <v>8685</v>
      </c>
      <c r="AK181" s="174"/>
      <c r="AL181" s="174"/>
      <c r="AM181" s="174"/>
      <c r="AN181" s="174"/>
      <c r="AO181" s="174"/>
      <c r="AP181" s="174"/>
      <c r="AQ181" s="174"/>
      <c r="AR181" s="174" t="s">
        <v>2327</v>
      </c>
      <c r="AS181" s="174">
        <v>2023</v>
      </c>
      <c r="AT181" s="415">
        <v>45190</v>
      </c>
      <c r="AU181" s="174" t="s">
        <v>2323</v>
      </c>
      <c r="AV181" s="437"/>
      <c r="AW181" s="530"/>
      <c r="AX181" s="429">
        <v>44180</v>
      </c>
      <c r="AY181" s="426">
        <f t="shared" si="34"/>
        <v>0</v>
      </c>
      <c r="AZ181" s="426">
        <f t="shared" si="35"/>
        <v>0</v>
      </c>
      <c r="BA181" s="426">
        <f t="shared" si="36"/>
        <v>0</v>
      </c>
      <c r="BB181" s="426">
        <f t="shared" si="37"/>
        <v>0</v>
      </c>
      <c r="BC181" s="425" t="b">
        <f t="shared" si="38"/>
        <v>0</v>
      </c>
    </row>
    <row r="182" spans="1:58" ht="15.75" customHeight="1">
      <c r="A182" s="174" t="s">
        <v>10</v>
      </c>
      <c r="B182" s="63" t="s">
        <v>11</v>
      </c>
      <c r="C182" s="63" t="s">
        <v>28</v>
      </c>
      <c r="D182" s="63" t="s">
        <v>977</v>
      </c>
      <c r="E182" s="63" t="s">
        <v>28</v>
      </c>
      <c r="F182" s="63"/>
      <c r="G182" s="63" t="s">
        <v>1042</v>
      </c>
      <c r="H182" s="63"/>
      <c r="I182" s="63" t="s">
        <v>1043</v>
      </c>
      <c r="J182" s="63"/>
      <c r="K182" s="63"/>
      <c r="L182" s="63" t="s">
        <v>1044</v>
      </c>
      <c r="M182" s="63"/>
      <c r="N182" s="63" t="s">
        <v>113</v>
      </c>
      <c r="O182" s="63" t="s">
        <v>226</v>
      </c>
      <c r="P182" s="63" t="s">
        <v>21</v>
      </c>
      <c r="Q182" s="63" t="s">
        <v>3006</v>
      </c>
      <c r="R182" s="63"/>
      <c r="S182" s="63" t="s">
        <v>1047</v>
      </c>
      <c r="T182" s="63"/>
      <c r="U182" s="63" t="s">
        <v>22</v>
      </c>
      <c r="V182" s="63" t="s">
        <v>1048</v>
      </c>
      <c r="W182" s="63" t="s">
        <v>1049</v>
      </c>
      <c r="X182" s="429">
        <v>45017</v>
      </c>
      <c r="Y182" s="430">
        <v>46845</v>
      </c>
      <c r="Z182" s="63" t="s">
        <v>4158</v>
      </c>
      <c r="AA182" s="63" t="s">
        <v>4159</v>
      </c>
      <c r="AB182" s="63"/>
      <c r="AC182" s="63"/>
      <c r="AD182" s="63" t="s">
        <v>9243</v>
      </c>
      <c r="AE182" s="63" t="s">
        <v>9244</v>
      </c>
      <c r="AF182" s="435">
        <v>44971</v>
      </c>
      <c r="AG182" s="174"/>
      <c r="AH182" s="174"/>
      <c r="AI182" s="418">
        <v>45170</v>
      </c>
      <c r="AJ182" s="174" t="s">
        <v>8685</v>
      </c>
      <c r="AK182" s="174"/>
      <c r="AL182" s="174"/>
      <c r="AM182" s="174"/>
      <c r="AN182" s="174"/>
      <c r="AO182" s="174"/>
      <c r="AP182" s="174"/>
      <c r="AQ182" s="174"/>
      <c r="AR182" s="174" t="s">
        <v>2327</v>
      </c>
      <c r="AS182" s="174">
        <v>2023</v>
      </c>
      <c r="AT182" s="415">
        <v>45190</v>
      </c>
      <c r="AU182" s="174" t="s">
        <v>2323</v>
      </c>
      <c r="AV182" s="437"/>
      <c r="AW182" s="530"/>
      <c r="AX182" s="429">
        <v>44186</v>
      </c>
      <c r="AY182" s="426">
        <f t="shared" si="34"/>
        <v>0</v>
      </c>
      <c r="AZ182" s="426">
        <f t="shared" si="35"/>
        <v>0</v>
      </c>
      <c r="BA182" s="426">
        <f t="shared" si="36"/>
        <v>0</v>
      </c>
      <c r="BB182" s="426">
        <f t="shared" si="37"/>
        <v>0</v>
      </c>
      <c r="BC182" s="425" t="b">
        <f t="shared" si="38"/>
        <v>0</v>
      </c>
    </row>
    <row r="183" spans="1:58" ht="15.75" customHeight="1">
      <c r="A183" s="174" t="s">
        <v>10</v>
      </c>
      <c r="B183" s="63" t="s">
        <v>11</v>
      </c>
      <c r="C183" s="63" t="s">
        <v>378</v>
      </c>
      <c r="D183" s="63" t="s">
        <v>9075</v>
      </c>
      <c r="E183" s="63" t="s">
        <v>28</v>
      </c>
      <c r="F183" s="63"/>
      <c r="G183" s="63" t="s">
        <v>2100</v>
      </c>
      <c r="H183" s="63"/>
      <c r="I183" s="63" t="s">
        <v>2101</v>
      </c>
      <c r="J183" s="63"/>
      <c r="K183" s="63"/>
      <c r="L183" s="63" t="s">
        <v>2070</v>
      </c>
      <c r="M183" s="63"/>
      <c r="N183" s="63" t="s">
        <v>15</v>
      </c>
      <c r="O183" s="63" t="s">
        <v>16</v>
      </c>
      <c r="P183" s="63" t="s">
        <v>35</v>
      </c>
      <c r="Q183" s="63" t="s">
        <v>2222</v>
      </c>
      <c r="R183" s="63" t="s">
        <v>2102</v>
      </c>
      <c r="S183" s="63"/>
      <c r="T183" s="63"/>
      <c r="U183" s="63" t="s">
        <v>4164</v>
      </c>
      <c r="V183" s="63" t="s">
        <v>2103</v>
      </c>
      <c r="W183" s="63" t="s">
        <v>2104</v>
      </c>
      <c r="X183" s="429">
        <v>45017</v>
      </c>
      <c r="Y183" s="430">
        <v>46845</v>
      </c>
      <c r="Z183" s="63" t="s">
        <v>4158</v>
      </c>
      <c r="AA183" s="63" t="s">
        <v>4159</v>
      </c>
      <c r="AB183" s="63"/>
      <c r="AC183" s="63"/>
      <c r="AD183" s="63" t="s">
        <v>9557</v>
      </c>
      <c r="AE183" s="63" t="s">
        <v>9558</v>
      </c>
      <c r="AF183" s="427">
        <v>45718</v>
      </c>
      <c r="AG183" s="174"/>
      <c r="AH183" s="174"/>
      <c r="AI183" s="418">
        <v>45202</v>
      </c>
      <c r="AJ183" s="174" t="s">
        <v>2297</v>
      </c>
      <c r="AK183" s="174"/>
      <c r="AL183" s="174"/>
      <c r="AM183" s="174"/>
      <c r="AN183" s="174"/>
      <c r="AO183" s="174"/>
      <c r="AP183" s="174"/>
      <c r="AQ183" s="174"/>
      <c r="AR183" s="174" t="s">
        <v>2330</v>
      </c>
      <c r="AS183" s="174">
        <v>2023</v>
      </c>
      <c r="AT183" s="415">
        <v>45203</v>
      </c>
      <c r="AU183" s="174" t="s">
        <v>2323</v>
      </c>
      <c r="AV183" s="437"/>
      <c r="AW183" s="530">
        <v>1</v>
      </c>
      <c r="AX183" s="429">
        <v>44211</v>
      </c>
      <c r="AY183" s="426">
        <f t="shared" si="34"/>
        <v>0</v>
      </c>
      <c r="AZ183" s="426">
        <f t="shared" si="35"/>
        <v>0</v>
      </c>
      <c r="BA183" s="426">
        <f t="shared" si="36"/>
        <v>0</v>
      </c>
      <c r="BB183" s="426">
        <f t="shared" si="37"/>
        <v>0</v>
      </c>
      <c r="BC183" s="425" t="b">
        <f t="shared" si="38"/>
        <v>0</v>
      </c>
    </row>
    <row r="184" spans="1:58" ht="15.75" customHeight="1">
      <c r="A184" s="174" t="s">
        <v>10</v>
      </c>
      <c r="B184" s="174" t="s">
        <v>11</v>
      </c>
      <c r="C184" s="174" t="s">
        <v>176</v>
      </c>
      <c r="D184" s="63" t="s">
        <v>9075</v>
      </c>
      <c r="E184" s="63" t="s">
        <v>28</v>
      </c>
      <c r="F184" s="174"/>
      <c r="G184" s="174" t="s">
        <v>3847</v>
      </c>
      <c r="H184" s="174"/>
      <c r="I184" s="174" t="s">
        <v>9588</v>
      </c>
      <c r="J184" s="174"/>
      <c r="K184" s="174"/>
      <c r="L184" s="174" t="s">
        <v>2253</v>
      </c>
      <c r="M184" s="174" t="s">
        <v>6041</v>
      </c>
      <c r="N184" s="63" t="s">
        <v>15</v>
      </c>
      <c r="O184" s="63" t="s">
        <v>16</v>
      </c>
      <c r="P184" s="174" t="s">
        <v>21</v>
      </c>
      <c r="Q184" s="63" t="s">
        <v>3006</v>
      </c>
      <c r="R184" s="174"/>
      <c r="S184" s="174" t="s">
        <v>2254</v>
      </c>
      <c r="T184" s="174"/>
      <c r="U184" s="63" t="s">
        <v>22</v>
      </c>
      <c r="V184" s="174" t="s">
        <v>693</v>
      </c>
      <c r="W184" s="174" t="s">
        <v>2255</v>
      </c>
      <c r="X184" s="429">
        <v>44776</v>
      </c>
      <c r="Y184" s="63"/>
      <c r="Z184" s="63"/>
      <c r="AA184" s="63"/>
      <c r="AB184" s="63"/>
      <c r="AC184" s="63"/>
      <c r="AD184" s="174" t="s">
        <v>9589</v>
      </c>
      <c r="AE184" s="174" t="s">
        <v>9590</v>
      </c>
      <c r="AF184" s="466">
        <v>46478</v>
      </c>
      <c r="AG184" s="174"/>
      <c r="AH184" s="174"/>
      <c r="AI184" s="418">
        <v>45188</v>
      </c>
      <c r="AJ184" s="174" t="s">
        <v>8675</v>
      </c>
      <c r="AK184" s="174"/>
      <c r="AL184" s="174"/>
      <c r="AM184" s="174"/>
      <c r="AN184" s="174"/>
      <c r="AO184" s="174"/>
      <c r="AP184" s="174"/>
      <c r="AQ184" s="174"/>
      <c r="AR184" s="174" t="s">
        <v>2327</v>
      </c>
      <c r="AS184" s="174">
        <v>2023</v>
      </c>
      <c r="AT184" s="415">
        <v>45190</v>
      </c>
      <c r="AU184" s="174" t="s">
        <v>2323</v>
      </c>
      <c r="AV184" s="437" t="s">
        <v>9591</v>
      </c>
      <c r="AW184" s="530"/>
      <c r="AX184" s="426"/>
      <c r="AY184" s="426">
        <f t="shared" si="34"/>
        <v>0</v>
      </c>
      <c r="AZ184" s="426">
        <f t="shared" si="35"/>
        <v>0</v>
      </c>
      <c r="BA184" s="426">
        <f t="shared" si="36"/>
        <v>0</v>
      </c>
      <c r="BB184" s="426">
        <f t="shared" si="37"/>
        <v>0</v>
      </c>
      <c r="BC184" s="425" t="b">
        <f t="shared" si="38"/>
        <v>0</v>
      </c>
    </row>
    <row r="185" spans="1:58" ht="15.75" customHeight="1">
      <c r="A185" s="1001" t="s">
        <v>10291</v>
      </c>
      <c r="G185" s="1002">
        <f>COUNTA(G171:G184)</f>
        <v>14</v>
      </c>
    </row>
    <row r="186" spans="1:58" ht="15.75" customHeight="1">
      <c r="A186" s="63" t="s">
        <v>10</v>
      </c>
      <c r="B186" s="63" t="s">
        <v>11</v>
      </c>
      <c r="C186" s="63" t="s">
        <v>12</v>
      </c>
      <c r="D186" s="63" t="s">
        <v>13</v>
      </c>
      <c r="E186" s="63" t="s">
        <v>3756</v>
      </c>
      <c r="F186" s="63"/>
      <c r="G186" s="63" t="s">
        <v>489</v>
      </c>
      <c r="H186" s="63"/>
      <c r="I186" s="174" t="s">
        <v>490</v>
      </c>
      <c r="J186" s="174"/>
      <c r="K186" s="174"/>
      <c r="L186" s="63" t="s">
        <v>491</v>
      </c>
      <c r="M186" s="63"/>
      <c r="N186" s="63" t="s">
        <v>15</v>
      </c>
      <c r="O186" s="63" t="s">
        <v>16</v>
      </c>
      <c r="P186" s="63" t="s">
        <v>35</v>
      </c>
      <c r="Q186" s="63" t="s">
        <v>117</v>
      </c>
      <c r="R186" s="63" t="s">
        <v>315</v>
      </c>
      <c r="S186" s="63"/>
      <c r="T186" s="63"/>
      <c r="U186" s="63" t="s">
        <v>4164</v>
      </c>
      <c r="V186" s="63" t="s">
        <v>235</v>
      </c>
      <c r="W186" s="63" t="s">
        <v>495</v>
      </c>
      <c r="X186" s="429">
        <v>43805</v>
      </c>
      <c r="Y186" s="63"/>
      <c r="Z186" s="63" t="s">
        <v>4158</v>
      </c>
      <c r="AA186" s="63" t="s">
        <v>4159</v>
      </c>
      <c r="AB186" s="63"/>
      <c r="AC186" s="63"/>
      <c r="AD186" s="63" t="s">
        <v>8931</v>
      </c>
      <c r="AE186" s="63" t="s">
        <v>8932</v>
      </c>
      <c r="AF186" s="63" t="s">
        <v>8933</v>
      </c>
      <c r="AG186" s="174"/>
      <c r="AH186" s="174"/>
      <c r="AI186" s="418">
        <v>45054</v>
      </c>
      <c r="AJ186" s="174" t="s">
        <v>8675</v>
      </c>
      <c r="AK186" s="174"/>
      <c r="AL186" s="174"/>
      <c r="AM186" s="174"/>
      <c r="AN186" s="174"/>
      <c r="AO186" s="174"/>
      <c r="AP186" s="174"/>
      <c r="AQ186" s="174"/>
      <c r="AR186" s="174" t="s">
        <v>2333</v>
      </c>
      <c r="AS186" s="174">
        <v>2023</v>
      </c>
      <c r="AT186" s="415">
        <v>45238</v>
      </c>
      <c r="AU186" s="174" t="s">
        <v>2323</v>
      </c>
      <c r="AV186" s="437" t="s">
        <v>8934</v>
      </c>
      <c r="AW186" s="530"/>
      <c r="AX186" s="426"/>
      <c r="AY186" s="426">
        <f t="shared" ref="AY186:AY201" si="39">COUNTIF(AU186,"new tvi &amp; program")</f>
        <v>0</v>
      </c>
      <c r="AZ186" s="426">
        <f t="shared" ref="AZ186:AZ201" si="40">COUNTIF(AU186,"additional program")</f>
        <v>0</v>
      </c>
      <c r="BA186" s="426">
        <f t="shared" ref="BA186:BA201" si="41">COUNTIF(AU186,"migration")</f>
        <v>0</v>
      </c>
      <c r="BB186" s="426">
        <f t="shared" ref="BB186:BB201" si="42">SUM(AY186:BA186)</f>
        <v>0</v>
      </c>
      <c r="BC186" s="425" t="b">
        <f t="shared" ref="BC186:BC197" si="43">COUNTIF($W$3:$W1992,$W186)&gt;1</f>
        <v>0</v>
      </c>
    </row>
    <row r="187" spans="1:58" ht="15.75" customHeight="1">
      <c r="A187" s="174" t="s">
        <v>10</v>
      </c>
      <c r="B187" s="63" t="s">
        <v>11</v>
      </c>
      <c r="C187" s="63" t="s">
        <v>12</v>
      </c>
      <c r="D187" s="63" t="s">
        <v>13</v>
      </c>
      <c r="E187" s="63" t="s">
        <v>3756</v>
      </c>
      <c r="F187" s="63"/>
      <c r="G187" s="63" t="s">
        <v>904</v>
      </c>
      <c r="H187" s="63"/>
      <c r="I187" s="63" t="s">
        <v>915</v>
      </c>
      <c r="J187" s="63"/>
      <c r="K187" s="63"/>
      <c r="L187" s="63" t="s">
        <v>916</v>
      </c>
      <c r="M187" s="63"/>
      <c r="N187" s="63" t="s">
        <v>15</v>
      </c>
      <c r="O187" s="63" t="s">
        <v>16</v>
      </c>
      <c r="P187" s="63" t="s">
        <v>35</v>
      </c>
      <c r="Q187" s="63" t="s">
        <v>8666</v>
      </c>
      <c r="R187" s="63" t="s">
        <v>45</v>
      </c>
      <c r="S187" s="63"/>
      <c r="T187" s="63"/>
      <c r="U187" s="63" t="s">
        <v>4164</v>
      </c>
      <c r="V187" s="63" t="s">
        <v>34</v>
      </c>
      <c r="W187" s="63" t="s">
        <v>920</v>
      </c>
      <c r="X187" s="429">
        <v>43580</v>
      </c>
      <c r="Y187" s="63"/>
      <c r="Z187" s="63" t="s">
        <v>4158</v>
      </c>
      <c r="AA187" s="63" t="s">
        <v>4159</v>
      </c>
      <c r="AB187" s="63"/>
      <c r="AC187" s="63"/>
      <c r="AD187" s="63" t="s">
        <v>9179</v>
      </c>
      <c r="AE187" s="63" t="s">
        <v>9185</v>
      </c>
      <c r="AF187" s="436">
        <v>45109</v>
      </c>
      <c r="AG187" s="174"/>
      <c r="AH187" s="174"/>
      <c r="AI187" s="418">
        <v>45012</v>
      </c>
      <c r="AJ187" s="174" t="s">
        <v>8675</v>
      </c>
      <c r="AK187" s="174"/>
      <c r="AL187" s="174"/>
      <c r="AM187" s="174"/>
      <c r="AN187" s="174"/>
      <c r="AO187" s="174"/>
      <c r="AP187" s="174"/>
      <c r="AQ187" s="174"/>
      <c r="AR187" s="174" t="s">
        <v>2333</v>
      </c>
      <c r="AS187" s="174">
        <v>2023</v>
      </c>
      <c r="AT187" s="415">
        <v>45238</v>
      </c>
      <c r="AU187" s="174" t="s">
        <v>2323</v>
      </c>
      <c r="AV187" s="437" t="s">
        <v>9186</v>
      </c>
      <c r="AW187" s="530"/>
      <c r="AX187" s="426"/>
      <c r="AY187" s="426">
        <f t="shared" si="39"/>
        <v>0</v>
      </c>
      <c r="AZ187" s="426">
        <f t="shared" si="40"/>
        <v>0</v>
      </c>
      <c r="BA187" s="426">
        <f t="shared" si="41"/>
        <v>0</v>
      </c>
      <c r="BB187" s="426">
        <f t="shared" si="42"/>
        <v>0</v>
      </c>
      <c r="BC187" s="425" t="b">
        <f t="shared" si="43"/>
        <v>0</v>
      </c>
    </row>
    <row r="188" spans="1:58" ht="15.75" customHeight="1">
      <c r="A188" s="174" t="s">
        <v>10</v>
      </c>
      <c r="B188" s="63" t="s">
        <v>11</v>
      </c>
      <c r="C188" s="63" t="s">
        <v>50</v>
      </c>
      <c r="D188" s="63" t="s">
        <v>1054</v>
      </c>
      <c r="E188" s="63" t="s">
        <v>146</v>
      </c>
      <c r="F188" s="63"/>
      <c r="G188" s="63" t="s">
        <v>1055</v>
      </c>
      <c r="H188" s="63"/>
      <c r="I188" s="63" t="s">
        <v>1056</v>
      </c>
      <c r="J188" s="63"/>
      <c r="K188" s="63"/>
      <c r="L188" s="63" t="s">
        <v>1057</v>
      </c>
      <c r="M188" s="63"/>
      <c r="N188" s="63" t="s">
        <v>113</v>
      </c>
      <c r="O188" s="63" t="s">
        <v>226</v>
      </c>
      <c r="P188" s="63" t="s">
        <v>35</v>
      </c>
      <c r="Q188" s="63" t="s">
        <v>8666</v>
      </c>
      <c r="R188" s="63" t="s">
        <v>45</v>
      </c>
      <c r="S188" s="63"/>
      <c r="T188" s="63"/>
      <c r="U188" s="63" t="s">
        <v>4164</v>
      </c>
      <c r="V188" s="63" t="s">
        <v>34</v>
      </c>
      <c r="W188" s="63" t="s">
        <v>1062</v>
      </c>
      <c r="X188" s="429">
        <v>44273</v>
      </c>
      <c r="Y188" s="63"/>
      <c r="Z188" s="63" t="s">
        <v>4158</v>
      </c>
      <c r="AA188" s="63" t="s">
        <v>4159</v>
      </c>
      <c r="AB188" s="63"/>
      <c r="AC188" s="63"/>
      <c r="AD188" s="63" t="s">
        <v>9256</v>
      </c>
      <c r="AE188" s="63" t="s">
        <v>9257</v>
      </c>
      <c r="AF188" s="427">
        <v>44679</v>
      </c>
      <c r="AG188" s="174"/>
      <c r="AH188" s="174"/>
      <c r="AI188" s="418">
        <v>45068</v>
      </c>
      <c r="AJ188" s="174" t="s">
        <v>8675</v>
      </c>
      <c r="AK188" s="174"/>
      <c r="AL188" s="174"/>
      <c r="AM188" s="174"/>
      <c r="AN188" s="174"/>
      <c r="AO188" s="174"/>
      <c r="AP188" s="174"/>
      <c r="AQ188" s="174"/>
      <c r="AR188" s="174" t="s">
        <v>2333</v>
      </c>
      <c r="AS188" s="174">
        <v>2023</v>
      </c>
      <c r="AT188" s="415">
        <v>45238</v>
      </c>
      <c r="AU188" s="174" t="s">
        <v>2323</v>
      </c>
      <c r="AV188" s="437" t="s">
        <v>8961</v>
      </c>
      <c r="AW188" s="530"/>
      <c r="AX188" s="426"/>
      <c r="AY188" s="426">
        <f t="shared" si="39"/>
        <v>0</v>
      </c>
      <c r="AZ188" s="426">
        <f t="shared" si="40"/>
        <v>0</v>
      </c>
      <c r="BA188" s="426">
        <f t="shared" si="41"/>
        <v>0</v>
      </c>
      <c r="BB188" s="426">
        <f t="shared" si="42"/>
        <v>0</v>
      </c>
      <c r="BC188" s="425" t="b">
        <f t="shared" si="43"/>
        <v>0</v>
      </c>
    </row>
    <row r="189" spans="1:58" ht="15.75" customHeight="1">
      <c r="A189" s="174" t="s">
        <v>10</v>
      </c>
      <c r="B189" s="63" t="s">
        <v>11</v>
      </c>
      <c r="C189" s="63" t="s">
        <v>378</v>
      </c>
      <c r="D189" s="63" t="s">
        <v>374</v>
      </c>
      <c r="E189" s="63" t="s">
        <v>3756</v>
      </c>
      <c r="F189" s="63"/>
      <c r="G189" s="63" t="s">
        <v>1251</v>
      </c>
      <c r="H189" s="63"/>
      <c r="I189" s="63" t="s">
        <v>1252</v>
      </c>
      <c r="J189" s="63"/>
      <c r="K189" s="63"/>
      <c r="L189" s="63" t="s">
        <v>1253</v>
      </c>
      <c r="M189" s="63"/>
      <c r="N189" s="63" t="s">
        <v>15</v>
      </c>
      <c r="O189" s="63" t="s">
        <v>525</v>
      </c>
      <c r="P189" s="63" t="s">
        <v>35</v>
      </c>
      <c r="Q189" s="63" t="s">
        <v>1255</v>
      </c>
      <c r="R189" s="63" t="s">
        <v>1256</v>
      </c>
      <c r="S189" s="63"/>
      <c r="T189" s="63"/>
      <c r="U189" s="63" t="s">
        <v>4164</v>
      </c>
      <c r="V189" s="63" t="s">
        <v>1223</v>
      </c>
      <c r="W189" s="63">
        <v>201407022179</v>
      </c>
      <c r="X189" s="429">
        <v>45014</v>
      </c>
      <c r="Y189" s="430">
        <v>46842</v>
      </c>
      <c r="Z189" s="63" t="s">
        <v>4158</v>
      </c>
      <c r="AA189" s="63" t="s">
        <v>4159</v>
      </c>
      <c r="AB189" s="63"/>
      <c r="AC189" s="63"/>
      <c r="AD189" s="63" t="s">
        <v>4283</v>
      </c>
      <c r="AE189" s="63" t="s">
        <v>4283</v>
      </c>
      <c r="AF189" s="63" t="s">
        <v>4283</v>
      </c>
      <c r="AG189" s="174"/>
      <c r="AH189" s="174"/>
      <c r="AI189" s="418">
        <v>45224</v>
      </c>
      <c r="AJ189" s="174" t="s">
        <v>2291</v>
      </c>
      <c r="AK189" s="174"/>
      <c r="AL189" s="174"/>
      <c r="AM189" s="174"/>
      <c r="AN189" s="174"/>
      <c r="AO189" s="174"/>
      <c r="AP189" s="174"/>
      <c r="AQ189" s="174"/>
      <c r="AR189" s="174" t="s">
        <v>2330</v>
      </c>
      <c r="AS189" s="174">
        <v>2023</v>
      </c>
      <c r="AT189" s="415">
        <v>45225</v>
      </c>
      <c r="AU189" s="174" t="s">
        <v>2323</v>
      </c>
      <c r="AV189" s="437"/>
      <c r="AW189" s="530"/>
      <c r="AX189" s="429">
        <v>41925</v>
      </c>
      <c r="AY189" s="426">
        <f t="shared" si="39"/>
        <v>0</v>
      </c>
      <c r="AZ189" s="426">
        <f t="shared" si="40"/>
        <v>0</v>
      </c>
      <c r="BA189" s="426">
        <f t="shared" si="41"/>
        <v>0</v>
      </c>
      <c r="BB189" s="426">
        <f t="shared" si="42"/>
        <v>0</v>
      </c>
      <c r="BC189" s="425" t="b">
        <f t="shared" si="43"/>
        <v>0</v>
      </c>
    </row>
    <row r="190" spans="1:58" ht="15.75" customHeight="1">
      <c r="A190" s="174" t="s">
        <v>10</v>
      </c>
      <c r="B190" s="63" t="s">
        <v>11</v>
      </c>
      <c r="C190" s="63" t="s">
        <v>13</v>
      </c>
      <c r="D190" s="63" t="s">
        <v>13</v>
      </c>
      <c r="E190" s="63" t="s">
        <v>28</v>
      </c>
      <c r="F190" s="63"/>
      <c r="G190" s="174" t="s">
        <v>2114</v>
      </c>
      <c r="H190" s="174"/>
      <c r="I190" s="63" t="s">
        <v>2115</v>
      </c>
      <c r="J190" s="63"/>
      <c r="K190" s="63"/>
      <c r="L190" s="63" t="s">
        <v>2116</v>
      </c>
      <c r="M190" s="63"/>
      <c r="N190" s="63" t="s">
        <v>15</v>
      </c>
      <c r="O190" s="63" t="s">
        <v>16</v>
      </c>
      <c r="P190" s="63" t="s">
        <v>35</v>
      </c>
      <c r="Q190" s="63" t="s">
        <v>87</v>
      </c>
      <c r="R190" s="63" t="s">
        <v>2118</v>
      </c>
      <c r="S190" s="63"/>
      <c r="T190" s="63"/>
      <c r="U190" s="63" t="s">
        <v>4938</v>
      </c>
      <c r="V190" s="63" t="s">
        <v>2119</v>
      </c>
      <c r="W190" s="63" t="s">
        <v>2120</v>
      </c>
      <c r="X190" s="429">
        <v>44321</v>
      </c>
      <c r="Y190" s="63"/>
      <c r="Z190" s="63" t="s">
        <v>4158</v>
      </c>
      <c r="AA190" s="63" t="s">
        <v>4159</v>
      </c>
      <c r="AB190" s="63"/>
      <c r="AC190" s="63"/>
      <c r="AD190" s="63" t="s">
        <v>5845</v>
      </c>
      <c r="AE190" s="63" t="s">
        <v>9482</v>
      </c>
      <c r="AF190" s="435">
        <v>45639</v>
      </c>
      <c r="AG190" s="174"/>
      <c r="AH190" s="174"/>
      <c r="AI190" s="418">
        <v>45209</v>
      </c>
      <c r="AJ190" s="174" t="s">
        <v>8685</v>
      </c>
      <c r="AK190" s="174"/>
      <c r="AL190" s="174"/>
      <c r="AM190" s="174"/>
      <c r="AN190" s="174"/>
      <c r="AO190" s="174"/>
      <c r="AP190" s="174"/>
      <c r="AQ190" s="174"/>
      <c r="AR190" s="174" t="s">
        <v>2330</v>
      </c>
      <c r="AS190" s="174">
        <v>2023</v>
      </c>
      <c r="AT190" s="415">
        <v>45212</v>
      </c>
      <c r="AU190" s="174" t="s">
        <v>2323</v>
      </c>
      <c r="AV190" s="437"/>
      <c r="AW190" s="550"/>
      <c r="AX190" s="426"/>
      <c r="AY190" s="426">
        <f t="shared" si="39"/>
        <v>0</v>
      </c>
      <c r="AZ190" s="426">
        <f t="shared" si="40"/>
        <v>0</v>
      </c>
      <c r="BA190" s="426">
        <f t="shared" si="41"/>
        <v>0</v>
      </c>
      <c r="BB190" s="426">
        <f t="shared" si="42"/>
        <v>0</v>
      </c>
      <c r="BC190" s="425" t="b">
        <f t="shared" si="43"/>
        <v>0</v>
      </c>
    </row>
    <row r="191" spans="1:58" ht="15.75" customHeight="1">
      <c r="A191" s="63" t="s">
        <v>10</v>
      </c>
      <c r="B191" s="63" t="s">
        <v>11</v>
      </c>
      <c r="C191" s="63" t="s">
        <v>28</v>
      </c>
      <c r="D191" s="63" t="s">
        <v>8987</v>
      </c>
      <c r="E191" s="63" t="s">
        <v>30</v>
      </c>
      <c r="F191" s="63"/>
      <c r="G191" s="63" t="s">
        <v>568</v>
      </c>
      <c r="H191" s="63"/>
      <c r="I191" s="63" t="s">
        <v>569</v>
      </c>
      <c r="J191" s="63"/>
      <c r="K191" s="63"/>
      <c r="L191" s="63" t="s">
        <v>570</v>
      </c>
      <c r="M191" s="63"/>
      <c r="N191" s="63" t="s">
        <v>15</v>
      </c>
      <c r="O191" s="63" t="s">
        <v>16</v>
      </c>
      <c r="P191" s="63" t="s">
        <v>35</v>
      </c>
      <c r="Q191" s="63" t="s">
        <v>2230</v>
      </c>
      <c r="R191" s="63" t="s">
        <v>571</v>
      </c>
      <c r="S191" s="63"/>
      <c r="T191" s="63"/>
      <c r="U191" s="63" t="s">
        <v>4213</v>
      </c>
      <c r="V191" s="63" t="s">
        <v>572</v>
      </c>
      <c r="W191" s="63">
        <v>201507021042</v>
      </c>
      <c r="X191" s="429">
        <v>42082</v>
      </c>
      <c r="Y191" s="63"/>
      <c r="Z191" s="63" t="s">
        <v>4158</v>
      </c>
      <c r="AA191" s="63" t="s">
        <v>4159</v>
      </c>
      <c r="AB191" s="63"/>
      <c r="AC191" s="63"/>
      <c r="AD191" s="63" t="s">
        <v>4283</v>
      </c>
      <c r="AE191" s="63" t="s">
        <v>4283</v>
      </c>
      <c r="AF191" s="63" t="s">
        <v>4283</v>
      </c>
      <c r="AG191" s="174"/>
      <c r="AH191" s="174"/>
      <c r="AI191" s="418">
        <v>45212</v>
      </c>
      <c r="AJ191" s="174" t="s">
        <v>8685</v>
      </c>
      <c r="AK191" s="174"/>
      <c r="AL191" s="174"/>
      <c r="AM191" s="174"/>
      <c r="AN191" s="174"/>
      <c r="AO191" s="174"/>
      <c r="AP191" s="174"/>
      <c r="AQ191" s="174"/>
      <c r="AR191" s="174"/>
      <c r="AS191" s="174"/>
      <c r="AT191" s="415"/>
      <c r="AU191" s="174" t="s">
        <v>2323</v>
      </c>
      <c r="AV191" s="437"/>
      <c r="AW191" s="530">
        <v>1</v>
      </c>
      <c r="AX191" s="426"/>
      <c r="AY191" s="426">
        <f t="shared" si="39"/>
        <v>0</v>
      </c>
      <c r="AZ191" s="426">
        <f t="shared" si="40"/>
        <v>0</v>
      </c>
      <c r="BA191" s="426">
        <f t="shared" si="41"/>
        <v>0</v>
      </c>
      <c r="BB191" s="426">
        <f t="shared" si="42"/>
        <v>0</v>
      </c>
      <c r="BC191" s="425" t="b">
        <f t="shared" si="43"/>
        <v>0</v>
      </c>
    </row>
    <row r="192" spans="1:58" ht="15.75" customHeight="1">
      <c r="A192" s="63" t="s">
        <v>10</v>
      </c>
      <c r="B192" s="63" t="s">
        <v>11</v>
      </c>
      <c r="C192" s="63" t="s">
        <v>28</v>
      </c>
      <c r="D192" s="63" t="s">
        <v>8987</v>
      </c>
      <c r="E192" s="63" t="s">
        <v>30</v>
      </c>
      <c r="F192" s="63"/>
      <c r="G192" s="63" t="s">
        <v>568</v>
      </c>
      <c r="H192" s="63"/>
      <c r="I192" s="63" t="s">
        <v>569</v>
      </c>
      <c r="J192" s="63"/>
      <c r="K192" s="63"/>
      <c r="L192" s="63" t="s">
        <v>570</v>
      </c>
      <c r="M192" s="63"/>
      <c r="N192" s="63" t="s">
        <v>15</v>
      </c>
      <c r="O192" s="63" t="s">
        <v>16</v>
      </c>
      <c r="P192" s="63" t="s">
        <v>35</v>
      </c>
      <c r="Q192" s="63" t="s">
        <v>2230</v>
      </c>
      <c r="R192" s="63" t="s">
        <v>573</v>
      </c>
      <c r="S192" s="63"/>
      <c r="T192" s="63"/>
      <c r="U192" s="63" t="s">
        <v>4164</v>
      </c>
      <c r="V192" s="63" t="s">
        <v>574</v>
      </c>
      <c r="W192" s="63">
        <v>201507022043</v>
      </c>
      <c r="X192" s="429">
        <v>42082</v>
      </c>
      <c r="Y192" s="63"/>
      <c r="Z192" s="63" t="s">
        <v>4158</v>
      </c>
      <c r="AA192" s="63" t="s">
        <v>4159</v>
      </c>
      <c r="AB192" s="63"/>
      <c r="AC192" s="63"/>
      <c r="AD192" s="63" t="s">
        <v>4283</v>
      </c>
      <c r="AE192" s="63" t="s">
        <v>4283</v>
      </c>
      <c r="AF192" s="63" t="s">
        <v>4283</v>
      </c>
      <c r="AG192" s="174"/>
      <c r="AH192" s="174"/>
      <c r="AI192" s="418">
        <v>45212</v>
      </c>
      <c r="AJ192" s="174" t="s">
        <v>8685</v>
      </c>
      <c r="AK192" s="174"/>
      <c r="AL192" s="174"/>
      <c r="AM192" s="174"/>
      <c r="AN192" s="174"/>
      <c r="AO192" s="174"/>
      <c r="AP192" s="174"/>
      <c r="AQ192" s="174"/>
      <c r="AR192" s="174"/>
      <c r="AS192" s="174"/>
      <c r="AT192" s="415"/>
      <c r="AU192" s="174" t="s">
        <v>2323</v>
      </c>
      <c r="AV192" s="437"/>
      <c r="AW192" s="530"/>
      <c r="AX192" s="426"/>
      <c r="AY192" s="426">
        <f t="shared" si="39"/>
        <v>0</v>
      </c>
      <c r="AZ192" s="426">
        <f t="shared" si="40"/>
        <v>0</v>
      </c>
      <c r="BA192" s="426">
        <f t="shared" si="41"/>
        <v>0</v>
      </c>
      <c r="BB192" s="426">
        <f t="shared" si="42"/>
        <v>0</v>
      </c>
      <c r="BC192" s="425" t="b">
        <f t="shared" si="43"/>
        <v>0</v>
      </c>
    </row>
    <row r="193" spans="1:58" ht="15.75" customHeight="1">
      <c r="A193" s="174" t="s">
        <v>10</v>
      </c>
      <c r="B193" s="63" t="s">
        <v>11</v>
      </c>
      <c r="C193" s="63" t="s">
        <v>310</v>
      </c>
      <c r="D193" s="63" t="s">
        <v>13</v>
      </c>
      <c r="E193" s="63" t="s">
        <v>28</v>
      </c>
      <c r="F193" s="63"/>
      <c r="G193" s="63" t="s">
        <v>1088</v>
      </c>
      <c r="H193" s="63"/>
      <c r="I193" s="63" t="s">
        <v>1089</v>
      </c>
      <c r="J193" s="63"/>
      <c r="K193" s="63"/>
      <c r="L193" s="63" t="s">
        <v>1090</v>
      </c>
      <c r="M193" s="63"/>
      <c r="N193" s="63" t="s">
        <v>15</v>
      </c>
      <c r="O193" s="63" t="s">
        <v>16</v>
      </c>
      <c r="P193" s="63" t="s">
        <v>35</v>
      </c>
      <c r="Q193" s="63" t="s">
        <v>8666</v>
      </c>
      <c r="R193" s="63" t="s">
        <v>99</v>
      </c>
      <c r="S193" s="63"/>
      <c r="T193" s="63"/>
      <c r="U193" s="63" t="s">
        <v>4164</v>
      </c>
      <c r="V193" s="63" t="s">
        <v>957</v>
      </c>
      <c r="W193" s="63" t="s">
        <v>1091</v>
      </c>
      <c r="X193" s="429">
        <v>42367</v>
      </c>
      <c r="Y193" s="63"/>
      <c r="Z193" s="63" t="s">
        <v>4158</v>
      </c>
      <c r="AA193" s="63" t="s">
        <v>4159</v>
      </c>
      <c r="AB193" s="63"/>
      <c r="AC193" s="63"/>
      <c r="AD193" s="63" t="s">
        <v>4283</v>
      </c>
      <c r="AE193" s="63" t="s">
        <v>4283</v>
      </c>
      <c r="AF193" s="63" t="s">
        <v>4283</v>
      </c>
      <c r="AG193" s="174"/>
      <c r="AH193" s="174"/>
      <c r="AI193" s="418">
        <v>45209</v>
      </c>
      <c r="AJ193" s="174" t="s">
        <v>8685</v>
      </c>
      <c r="AK193" s="174"/>
      <c r="AL193" s="174"/>
      <c r="AM193" s="174"/>
      <c r="AN193" s="174"/>
      <c r="AO193" s="174"/>
      <c r="AP193" s="174"/>
      <c r="AQ193" s="174"/>
      <c r="AR193" s="174" t="s">
        <v>2327</v>
      </c>
      <c r="AS193" s="174">
        <v>2023</v>
      </c>
      <c r="AT193" s="415">
        <v>45212</v>
      </c>
      <c r="AU193" s="174" t="s">
        <v>2323</v>
      </c>
      <c r="AV193" s="437"/>
      <c r="AW193" s="530">
        <v>1</v>
      </c>
      <c r="AX193" s="426"/>
      <c r="AY193" s="426">
        <f t="shared" si="39"/>
        <v>0</v>
      </c>
      <c r="AZ193" s="426">
        <f t="shared" si="40"/>
        <v>0</v>
      </c>
      <c r="BA193" s="426">
        <f t="shared" si="41"/>
        <v>0</v>
      </c>
      <c r="BB193" s="426">
        <f t="shared" si="42"/>
        <v>0</v>
      </c>
      <c r="BC193" s="425" t="b">
        <f t="shared" si="43"/>
        <v>0</v>
      </c>
    </row>
    <row r="194" spans="1:58" ht="15.75" customHeight="1">
      <c r="A194" s="174" t="s">
        <v>10</v>
      </c>
      <c r="B194" s="63" t="s">
        <v>11</v>
      </c>
      <c r="C194" s="63" t="s">
        <v>310</v>
      </c>
      <c r="D194" s="63" t="s">
        <v>13</v>
      </c>
      <c r="E194" s="63" t="s">
        <v>28</v>
      </c>
      <c r="F194" s="63"/>
      <c r="G194" s="63" t="s">
        <v>1088</v>
      </c>
      <c r="H194" s="63"/>
      <c r="I194" s="63" t="s">
        <v>1089</v>
      </c>
      <c r="J194" s="63"/>
      <c r="K194" s="63"/>
      <c r="L194" s="63" t="s">
        <v>1090</v>
      </c>
      <c r="M194" s="63"/>
      <c r="N194" s="63" t="s">
        <v>15</v>
      </c>
      <c r="O194" s="63" t="s">
        <v>16</v>
      </c>
      <c r="P194" s="63" t="s">
        <v>35</v>
      </c>
      <c r="Q194" s="63" t="s">
        <v>8666</v>
      </c>
      <c r="R194" s="63" t="s">
        <v>39</v>
      </c>
      <c r="S194" s="63"/>
      <c r="T194" s="63"/>
      <c r="U194" s="63" t="s">
        <v>4164</v>
      </c>
      <c r="V194" s="63" t="s">
        <v>40</v>
      </c>
      <c r="W194" s="63" t="s">
        <v>1092</v>
      </c>
      <c r="X194" s="429">
        <v>42367</v>
      </c>
      <c r="Y194" s="63"/>
      <c r="Z194" s="63" t="s">
        <v>4158</v>
      </c>
      <c r="AA194" s="63" t="s">
        <v>4159</v>
      </c>
      <c r="AB194" s="63"/>
      <c r="AC194" s="63"/>
      <c r="AD194" s="63" t="s">
        <v>4283</v>
      </c>
      <c r="AE194" s="63" t="s">
        <v>4283</v>
      </c>
      <c r="AF194" s="63" t="s">
        <v>4283</v>
      </c>
      <c r="AG194" s="174"/>
      <c r="AH194" s="174"/>
      <c r="AI194" s="418">
        <v>45209</v>
      </c>
      <c r="AJ194" s="174" t="s">
        <v>8685</v>
      </c>
      <c r="AK194" s="174"/>
      <c r="AL194" s="174"/>
      <c r="AM194" s="174"/>
      <c r="AN194" s="174"/>
      <c r="AO194" s="174"/>
      <c r="AP194" s="174"/>
      <c r="AQ194" s="174"/>
      <c r="AR194" s="174" t="s">
        <v>2327</v>
      </c>
      <c r="AS194" s="174">
        <v>2023</v>
      </c>
      <c r="AT194" s="415">
        <v>45212</v>
      </c>
      <c r="AU194" s="174" t="s">
        <v>2323</v>
      </c>
      <c r="AV194" s="437"/>
      <c r="AW194" s="530"/>
      <c r="AX194" s="426"/>
      <c r="AY194" s="426">
        <f t="shared" si="39"/>
        <v>0</v>
      </c>
      <c r="AZ194" s="426">
        <f t="shared" si="40"/>
        <v>0</v>
      </c>
      <c r="BA194" s="426">
        <f t="shared" si="41"/>
        <v>0</v>
      </c>
      <c r="BB194" s="426">
        <f t="shared" si="42"/>
        <v>0</v>
      </c>
      <c r="BC194" s="425" t="b">
        <f t="shared" si="43"/>
        <v>0</v>
      </c>
    </row>
    <row r="195" spans="1:58" ht="15.75" customHeight="1">
      <c r="A195" s="174" t="s">
        <v>10</v>
      </c>
      <c r="B195" s="63" t="s">
        <v>11</v>
      </c>
      <c r="C195" s="63" t="s">
        <v>310</v>
      </c>
      <c r="D195" s="63" t="s">
        <v>13</v>
      </c>
      <c r="E195" s="63" t="s">
        <v>28</v>
      </c>
      <c r="F195" s="63"/>
      <c r="G195" s="63" t="s">
        <v>1088</v>
      </c>
      <c r="H195" s="63"/>
      <c r="I195" s="63" t="s">
        <v>1089</v>
      </c>
      <c r="J195" s="63"/>
      <c r="K195" s="63"/>
      <c r="L195" s="63" t="s">
        <v>1090</v>
      </c>
      <c r="M195" s="63"/>
      <c r="N195" s="63" t="s">
        <v>15</v>
      </c>
      <c r="O195" s="63" t="s">
        <v>16</v>
      </c>
      <c r="P195" s="63" t="s">
        <v>35</v>
      </c>
      <c r="Q195" s="63" t="s">
        <v>8666</v>
      </c>
      <c r="R195" s="63" t="s">
        <v>33</v>
      </c>
      <c r="S195" s="63"/>
      <c r="T195" s="63"/>
      <c r="U195" s="63" t="s">
        <v>4164</v>
      </c>
      <c r="V195" s="63" t="s">
        <v>34</v>
      </c>
      <c r="W195" s="63" t="s">
        <v>1093</v>
      </c>
      <c r="X195" s="429">
        <v>42367</v>
      </c>
      <c r="Y195" s="63"/>
      <c r="Z195" s="63" t="s">
        <v>4158</v>
      </c>
      <c r="AA195" s="63" t="s">
        <v>4159</v>
      </c>
      <c r="AB195" s="63"/>
      <c r="AC195" s="63"/>
      <c r="AD195" s="63" t="s">
        <v>4283</v>
      </c>
      <c r="AE195" s="63" t="s">
        <v>4283</v>
      </c>
      <c r="AF195" s="63" t="s">
        <v>4283</v>
      </c>
      <c r="AG195" s="174"/>
      <c r="AH195" s="174"/>
      <c r="AI195" s="418">
        <v>45209</v>
      </c>
      <c r="AJ195" s="174" t="s">
        <v>8685</v>
      </c>
      <c r="AK195" s="174"/>
      <c r="AL195" s="174"/>
      <c r="AM195" s="174"/>
      <c r="AN195" s="174"/>
      <c r="AO195" s="174"/>
      <c r="AP195" s="174"/>
      <c r="AQ195" s="174"/>
      <c r="AR195" s="174" t="s">
        <v>2330</v>
      </c>
      <c r="AS195" s="174">
        <v>2023</v>
      </c>
      <c r="AT195" s="415">
        <v>45212</v>
      </c>
      <c r="AU195" s="174" t="s">
        <v>2323</v>
      </c>
      <c r="AV195" s="437"/>
      <c r="AW195" s="530"/>
      <c r="AX195" s="426"/>
      <c r="AY195" s="426">
        <f t="shared" si="39"/>
        <v>0</v>
      </c>
      <c r="AZ195" s="426">
        <f t="shared" si="40"/>
        <v>0</v>
      </c>
      <c r="BA195" s="426">
        <f t="shared" si="41"/>
        <v>0</v>
      </c>
      <c r="BB195" s="426">
        <f t="shared" si="42"/>
        <v>0</v>
      </c>
      <c r="BC195" s="425" t="b">
        <f t="shared" si="43"/>
        <v>0</v>
      </c>
    </row>
    <row r="196" spans="1:58" ht="15.75" customHeight="1">
      <c r="A196" s="174" t="s">
        <v>10</v>
      </c>
      <c r="B196" s="63" t="s">
        <v>11</v>
      </c>
      <c r="C196" s="63" t="s">
        <v>310</v>
      </c>
      <c r="D196" s="63" t="s">
        <v>13</v>
      </c>
      <c r="E196" s="63" t="s">
        <v>28</v>
      </c>
      <c r="F196" s="63"/>
      <c r="G196" s="63" t="s">
        <v>1088</v>
      </c>
      <c r="H196" s="63"/>
      <c r="I196" s="63" t="s">
        <v>1089</v>
      </c>
      <c r="J196" s="63"/>
      <c r="K196" s="63"/>
      <c r="L196" s="63" t="s">
        <v>1090</v>
      </c>
      <c r="M196" s="63"/>
      <c r="N196" s="63" t="s">
        <v>15</v>
      </c>
      <c r="O196" s="63" t="s">
        <v>16</v>
      </c>
      <c r="P196" s="63" t="s">
        <v>35</v>
      </c>
      <c r="Q196" s="63" t="s">
        <v>2230</v>
      </c>
      <c r="R196" s="63" t="s">
        <v>8938</v>
      </c>
      <c r="S196" s="63"/>
      <c r="T196" s="63"/>
      <c r="U196" s="63" t="s">
        <v>4164</v>
      </c>
      <c r="V196" s="63" t="s">
        <v>1094</v>
      </c>
      <c r="W196" s="63" t="s">
        <v>1095</v>
      </c>
      <c r="X196" s="429">
        <v>42447</v>
      </c>
      <c r="Y196" s="63"/>
      <c r="Z196" s="63" t="s">
        <v>4158</v>
      </c>
      <c r="AA196" s="63" t="s">
        <v>4159</v>
      </c>
      <c r="AB196" s="63"/>
      <c r="AC196" s="63"/>
      <c r="AD196" s="63" t="s">
        <v>4283</v>
      </c>
      <c r="AE196" s="63" t="s">
        <v>4283</v>
      </c>
      <c r="AF196" s="63" t="s">
        <v>4283</v>
      </c>
      <c r="AG196" s="174"/>
      <c r="AH196" s="174"/>
      <c r="AI196" s="418">
        <v>45209</v>
      </c>
      <c r="AJ196" s="174" t="s">
        <v>8685</v>
      </c>
      <c r="AK196" s="174"/>
      <c r="AL196" s="174"/>
      <c r="AM196" s="174"/>
      <c r="AN196" s="174"/>
      <c r="AO196" s="174"/>
      <c r="AP196" s="174"/>
      <c r="AQ196" s="174"/>
      <c r="AR196" s="174" t="s">
        <v>2330</v>
      </c>
      <c r="AS196" s="174">
        <v>2023</v>
      </c>
      <c r="AT196" s="415">
        <v>45212</v>
      </c>
      <c r="AU196" s="174" t="s">
        <v>2323</v>
      </c>
      <c r="AV196" s="437"/>
      <c r="AW196" s="530"/>
      <c r="AX196" s="426"/>
      <c r="AY196" s="426">
        <f t="shared" si="39"/>
        <v>0</v>
      </c>
      <c r="AZ196" s="426">
        <f t="shared" si="40"/>
        <v>0</v>
      </c>
      <c r="BA196" s="426">
        <f t="shared" si="41"/>
        <v>0</v>
      </c>
      <c r="BB196" s="426">
        <f t="shared" si="42"/>
        <v>0</v>
      </c>
      <c r="BC196" s="425" t="b">
        <f t="shared" si="43"/>
        <v>0</v>
      </c>
    </row>
    <row r="197" spans="1:58" ht="15.75" customHeight="1">
      <c r="A197" s="174" t="s">
        <v>10</v>
      </c>
      <c r="B197" s="63" t="s">
        <v>11</v>
      </c>
      <c r="C197" s="63" t="s">
        <v>310</v>
      </c>
      <c r="D197" s="63" t="s">
        <v>13</v>
      </c>
      <c r="E197" s="63" t="s">
        <v>28</v>
      </c>
      <c r="F197" s="63"/>
      <c r="G197" s="63" t="s">
        <v>1088</v>
      </c>
      <c r="H197" s="63"/>
      <c r="I197" s="63" t="s">
        <v>1089</v>
      </c>
      <c r="J197" s="63"/>
      <c r="K197" s="63"/>
      <c r="L197" s="63" t="s">
        <v>1090</v>
      </c>
      <c r="M197" s="63"/>
      <c r="N197" s="63" t="s">
        <v>15</v>
      </c>
      <c r="O197" s="63" t="s">
        <v>16</v>
      </c>
      <c r="P197" s="63" t="s">
        <v>35</v>
      </c>
      <c r="Q197" s="63" t="s">
        <v>2230</v>
      </c>
      <c r="R197" s="63" t="s">
        <v>9279</v>
      </c>
      <c r="S197" s="63"/>
      <c r="T197" s="63"/>
      <c r="U197" s="63" t="s">
        <v>4164</v>
      </c>
      <c r="V197" s="63" t="s">
        <v>1097</v>
      </c>
      <c r="W197" s="63" t="s">
        <v>1098</v>
      </c>
      <c r="X197" s="429">
        <v>42447</v>
      </c>
      <c r="Y197" s="63"/>
      <c r="Z197" s="63" t="s">
        <v>4158</v>
      </c>
      <c r="AA197" s="63" t="s">
        <v>4159</v>
      </c>
      <c r="AB197" s="63"/>
      <c r="AC197" s="63"/>
      <c r="AD197" s="63" t="s">
        <v>4283</v>
      </c>
      <c r="AE197" s="63" t="s">
        <v>4283</v>
      </c>
      <c r="AF197" s="63" t="s">
        <v>4283</v>
      </c>
      <c r="AG197" s="174"/>
      <c r="AH197" s="174"/>
      <c r="AI197" s="418">
        <v>45209</v>
      </c>
      <c r="AJ197" s="174" t="s">
        <v>8685</v>
      </c>
      <c r="AK197" s="174"/>
      <c r="AL197" s="174"/>
      <c r="AM197" s="174"/>
      <c r="AN197" s="174"/>
      <c r="AO197" s="174"/>
      <c r="AP197" s="174"/>
      <c r="AQ197" s="174"/>
      <c r="AR197" s="174" t="s">
        <v>2330</v>
      </c>
      <c r="AS197" s="174">
        <v>2023</v>
      </c>
      <c r="AT197" s="415">
        <v>45212</v>
      </c>
      <c r="AU197" s="174" t="s">
        <v>2323</v>
      </c>
      <c r="AV197" s="437"/>
      <c r="AW197" s="530"/>
      <c r="AX197" s="426"/>
      <c r="AY197" s="426">
        <f t="shared" si="39"/>
        <v>0</v>
      </c>
      <c r="AZ197" s="426">
        <f t="shared" si="40"/>
        <v>0</v>
      </c>
      <c r="BA197" s="426">
        <f t="shared" si="41"/>
        <v>0</v>
      </c>
      <c r="BB197" s="426">
        <f t="shared" si="42"/>
        <v>0</v>
      </c>
      <c r="BC197" s="425" t="b">
        <f t="shared" si="43"/>
        <v>0</v>
      </c>
    </row>
    <row r="198" spans="1:58" ht="15.75" customHeight="1">
      <c r="A198" s="63" t="s">
        <v>10</v>
      </c>
      <c r="B198" s="762" t="s">
        <v>400</v>
      </c>
      <c r="C198" s="763" t="s">
        <v>176</v>
      </c>
      <c r="D198" s="763" t="s">
        <v>401</v>
      </c>
      <c r="E198" s="763" t="s">
        <v>509</v>
      </c>
      <c r="F198" s="763"/>
      <c r="G198" s="763" t="s">
        <v>402</v>
      </c>
      <c r="H198" s="763"/>
      <c r="I198" s="763" t="s">
        <v>403</v>
      </c>
      <c r="J198" s="763"/>
      <c r="K198" s="763"/>
      <c r="L198" s="763" t="s">
        <v>404</v>
      </c>
      <c r="M198" s="763"/>
      <c r="N198" s="763" t="s">
        <v>113</v>
      </c>
      <c r="O198" s="763" t="s">
        <v>226</v>
      </c>
      <c r="P198" s="763" t="s">
        <v>35</v>
      </c>
      <c r="Q198" s="763" t="s">
        <v>8666</v>
      </c>
      <c r="R198" s="763" t="s">
        <v>43</v>
      </c>
      <c r="S198" s="763"/>
      <c r="T198" s="763"/>
      <c r="U198" s="763" t="s">
        <v>4164</v>
      </c>
      <c r="V198" s="763" t="s">
        <v>253</v>
      </c>
      <c r="W198" s="763" t="s">
        <v>420</v>
      </c>
      <c r="X198" s="764">
        <v>43753</v>
      </c>
      <c r="Y198" s="777"/>
      <c r="Z198" s="762" t="s">
        <v>4158</v>
      </c>
      <c r="AA198" s="763" t="s">
        <v>4168</v>
      </c>
      <c r="AB198" s="763"/>
      <c r="AC198" s="763"/>
      <c r="AD198" s="763" t="s">
        <v>9820</v>
      </c>
      <c r="AE198" s="763" t="s">
        <v>9821</v>
      </c>
      <c r="AF198" s="764">
        <v>45325</v>
      </c>
      <c r="AG198" s="327"/>
      <c r="AH198" s="327"/>
      <c r="AI198" s="779">
        <v>45006</v>
      </c>
      <c r="AJ198" s="327" t="s">
        <v>8675</v>
      </c>
      <c r="AK198" s="327"/>
      <c r="AL198" s="327"/>
      <c r="AM198" s="327"/>
      <c r="AN198" s="327"/>
      <c r="AO198" s="327"/>
      <c r="AP198" s="327"/>
      <c r="AQ198" s="327"/>
      <c r="AR198" s="327" t="s">
        <v>2330</v>
      </c>
      <c r="AS198" s="327">
        <v>2023</v>
      </c>
      <c r="AT198" s="765">
        <v>45208</v>
      </c>
      <c r="AU198" s="327" t="s">
        <v>2323</v>
      </c>
      <c r="AV198" s="327" t="s">
        <v>8934</v>
      </c>
      <c r="AW198" s="654"/>
      <c r="AX198" s="426"/>
      <c r="AY198" s="426">
        <f t="shared" si="39"/>
        <v>0</v>
      </c>
      <c r="AZ198" s="426">
        <f t="shared" si="40"/>
        <v>0</v>
      </c>
      <c r="BA198" s="426">
        <f t="shared" si="41"/>
        <v>0</v>
      </c>
      <c r="BB198" s="426">
        <f t="shared" si="42"/>
        <v>0</v>
      </c>
      <c r="BC198" s="761"/>
      <c r="BD198" s="761" t="b">
        <f>COUNTIF($W$3:$W387,$W198)&gt;1</f>
        <v>0</v>
      </c>
    </row>
    <row r="199" spans="1:58" ht="15.75" customHeight="1">
      <c r="A199" s="63" t="s">
        <v>10</v>
      </c>
      <c r="B199" s="762" t="s">
        <v>400</v>
      </c>
      <c r="C199" s="763" t="s">
        <v>176</v>
      </c>
      <c r="D199" s="763" t="s">
        <v>401</v>
      </c>
      <c r="E199" s="763" t="s">
        <v>509</v>
      </c>
      <c r="F199" s="763"/>
      <c r="G199" s="763" t="s">
        <v>402</v>
      </c>
      <c r="H199" s="763"/>
      <c r="I199" s="763" t="s">
        <v>403</v>
      </c>
      <c r="J199" s="763"/>
      <c r="K199" s="763"/>
      <c r="L199" s="763" t="s">
        <v>404</v>
      </c>
      <c r="M199" s="763"/>
      <c r="N199" s="763" t="s">
        <v>113</v>
      </c>
      <c r="O199" s="763" t="s">
        <v>226</v>
      </c>
      <c r="P199" s="763" t="s">
        <v>35</v>
      </c>
      <c r="Q199" s="763" t="s">
        <v>143</v>
      </c>
      <c r="R199" s="763" t="s">
        <v>413</v>
      </c>
      <c r="S199" s="763"/>
      <c r="T199" s="763"/>
      <c r="U199" s="763" t="s">
        <v>4164</v>
      </c>
      <c r="V199" s="763" t="s">
        <v>308</v>
      </c>
      <c r="W199" s="763" t="s">
        <v>414</v>
      </c>
      <c r="X199" s="764">
        <v>43630</v>
      </c>
      <c r="Y199" s="777"/>
      <c r="Z199" s="762" t="s">
        <v>4158</v>
      </c>
      <c r="AA199" s="763" t="s">
        <v>4168</v>
      </c>
      <c r="AB199" s="763"/>
      <c r="AC199" s="763"/>
      <c r="AD199" s="763" t="s">
        <v>9833</v>
      </c>
      <c r="AE199" s="1009" t="s">
        <v>9834</v>
      </c>
      <c r="AF199" s="763" t="s">
        <v>9835</v>
      </c>
      <c r="AG199" s="327"/>
      <c r="AH199" s="327"/>
      <c r="AI199" s="779">
        <v>45006</v>
      </c>
      <c r="AJ199" s="327" t="s">
        <v>8675</v>
      </c>
      <c r="AK199" s="327"/>
      <c r="AL199" s="327"/>
      <c r="AM199" s="327"/>
      <c r="AN199" s="327"/>
      <c r="AO199" s="327"/>
      <c r="AP199" s="327"/>
      <c r="AQ199" s="327"/>
      <c r="AR199" s="327" t="s">
        <v>2330</v>
      </c>
      <c r="AS199" s="327">
        <v>2023</v>
      </c>
      <c r="AT199" s="765">
        <v>45208</v>
      </c>
      <c r="AU199" s="327" t="s">
        <v>2323</v>
      </c>
      <c r="AV199" s="327" t="s">
        <v>8934</v>
      </c>
      <c r="AW199" s="654"/>
      <c r="AX199" s="426"/>
      <c r="AY199" s="426">
        <f t="shared" si="39"/>
        <v>0</v>
      </c>
      <c r="AZ199" s="426">
        <f t="shared" si="40"/>
        <v>0</v>
      </c>
      <c r="BA199" s="426">
        <f t="shared" si="41"/>
        <v>0</v>
      </c>
      <c r="BB199" s="426">
        <f t="shared" si="42"/>
        <v>0</v>
      </c>
      <c r="BC199" s="761"/>
      <c r="BD199" s="761" t="b">
        <f>COUNTIF($W$3:$W385,$W199)&gt;1</f>
        <v>0</v>
      </c>
    </row>
    <row r="200" spans="1:58" ht="15.75" customHeight="1">
      <c r="A200" s="63" t="s">
        <v>10</v>
      </c>
      <c r="B200" s="762" t="s">
        <v>400</v>
      </c>
      <c r="C200" s="763" t="s">
        <v>176</v>
      </c>
      <c r="D200" s="763" t="s">
        <v>401</v>
      </c>
      <c r="E200" s="763" t="s">
        <v>509</v>
      </c>
      <c r="F200" s="763"/>
      <c r="G200" s="763" t="s">
        <v>402</v>
      </c>
      <c r="H200" s="763"/>
      <c r="I200" s="763" t="s">
        <v>403</v>
      </c>
      <c r="J200" s="763"/>
      <c r="K200" s="763"/>
      <c r="L200" s="763" t="s">
        <v>404</v>
      </c>
      <c r="M200" s="763"/>
      <c r="N200" s="763" t="s">
        <v>113</v>
      </c>
      <c r="O200" s="763" t="s">
        <v>226</v>
      </c>
      <c r="P200" s="763" t="s">
        <v>35</v>
      </c>
      <c r="Q200" s="763" t="s">
        <v>143</v>
      </c>
      <c r="R200" s="763" t="s">
        <v>418</v>
      </c>
      <c r="S200" s="763"/>
      <c r="T200" s="763"/>
      <c r="U200" s="763" t="s">
        <v>4164</v>
      </c>
      <c r="V200" s="763" t="s">
        <v>308</v>
      </c>
      <c r="W200" s="763" t="s">
        <v>419</v>
      </c>
      <c r="X200" s="764">
        <v>43630</v>
      </c>
      <c r="Y200" s="777"/>
      <c r="Z200" s="762" t="s">
        <v>4158</v>
      </c>
      <c r="AA200" s="763" t="s">
        <v>4168</v>
      </c>
      <c r="AB200" s="763"/>
      <c r="AC200" s="763"/>
      <c r="AD200" s="763" t="s">
        <v>9833</v>
      </c>
      <c r="AE200" s="763" t="s">
        <v>9836</v>
      </c>
      <c r="AF200" s="763" t="s">
        <v>9837</v>
      </c>
      <c r="AG200" s="327"/>
      <c r="AH200" s="327"/>
      <c r="AI200" s="779">
        <v>45006</v>
      </c>
      <c r="AJ200" s="327" t="s">
        <v>8675</v>
      </c>
      <c r="AK200" s="327"/>
      <c r="AL200" s="327"/>
      <c r="AM200" s="327"/>
      <c r="AN200" s="327"/>
      <c r="AO200" s="327"/>
      <c r="AP200" s="327"/>
      <c r="AQ200" s="327"/>
      <c r="AR200" s="327" t="s">
        <v>2330</v>
      </c>
      <c r="AS200" s="327">
        <v>2023</v>
      </c>
      <c r="AT200" s="765">
        <v>45208</v>
      </c>
      <c r="AU200" s="327" t="s">
        <v>2323</v>
      </c>
      <c r="AV200" s="327" t="s">
        <v>8934</v>
      </c>
      <c r="AW200" s="654"/>
      <c r="AX200" s="426"/>
      <c r="AY200" s="426">
        <f t="shared" si="39"/>
        <v>0</v>
      </c>
      <c r="AZ200" s="426">
        <f t="shared" si="40"/>
        <v>0</v>
      </c>
      <c r="BA200" s="426">
        <f t="shared" si="41"/>
        <v>0</v>
      </c>
      <c r="BB200" s="426">
        <f t="shared" si="42"/>
        <v>0</v>
      </c>
      <c r="BC200" s="761"/>
      <c r="BD200" s="761" t="b">
        <f>COUNTIF($W$3:$W385,$W200)&gt;1</f>
        <v>0</v>
      </c>
    </row>
    <row r="201" spans="1:58" ht="15.75" customHeight="1">
      <c r="A201" s="63" t="s">
        <v>10</v>
      </c>
      <c r="B201" s="762" t="s">
        <v>400</v>
      </c>
      <c r="C201" s="763" t="s">
        <v>176</v>
      </c>
      <c r="D201" s="763" t="s">
        <v>401</v>
      </c>
      <c r="E201" s="763" t="s">
        <v>509</v>
      </c>
      <c r="F201" s="763"/>
      <c r="G201" s="763" t="s">
        <v>402</v>
      </c>
      <c r="H201" s="763"/>
      <c r="I201" s="763" t="s">
        <v>403</v>
      </c>
      <c r="J201" s="763"/>
      <c r="K201" s="763"/>
      <c r="L201" s="763" t="s">
        <v>404</v>
      </c>
      <c r="M201" s="763"/>
      <c r="N201" s="763" t="s">
        <v>113</v>
      </c>
      <c r="O201" s="763" t="s">
        <v>226</v>
      </c>
      <c r="P201" s="763" t="s">
        <v>35</v>
      </c>
      <c r="Q201" s="763" t="s">
        <v>272</v>
      </c>
      <c r="R201" s="763" t="s">
        <v>3046</v>
      </c>
      <c r="S201" s="763"/>
      <c r="T201" s="763"/>
      <c r="U201" s="763" t="s">
        <v>4306</v>
      </c>
      <c r="V201" s="763" t="s">
        <v>366</v>
      </c>
      <c r="W201" s="763" t="s">
        <v>425</v>
      </c>
      <c r="X201" s="764">
        <v>43409</v>
      </c>
      <c r="Y201" s="777"/>
      <c r="Z201" s="762" t="s">
        <v>4158</v>
      </c>
      <c r="AA201" s="763" t="s">
        <v>4168</v>
      </c>
      <c r="AB201" s="763"/>
      <c r="AC201" s="763"/>
      <c r="AD201" s="763" t="s">
        <v>9878</v>
      </c>
      <c r="AE201" s="763" t="s">
        <v>9879</v>
      </c>
      <c r="AF201" s="763" t="s">
        <v>9880</v>
      </c>
      <c r="AG201" s="327"/>
      <c r="AH201" s="327"/>
      <c r="AI201" s="779">
        <v>45006</v>
      </c>
      <c r="AJ201" s="327" t="s">
        <v>8675</v>
      </c>
      <c r="AK201" s="327"/>
      <c r="AL201" s="327"/>
      <c r="AM201" s="327"/>
      <c r="AN201" s="327"/>
      <c r="AO201" s="327"/>
      <c r="AP201" s="327"/>
      <c r="AQ201" s="327"/>
      <c r="AR201" s="327" t="s">
        <v>2330</v>
      </c>
      <c r="AS201" s="327">
        <v>2023</v>
      </c>
      <c r="AT201" s="765">
        <v>45208</v>
      </c>
      <c r="AU201" s="327" t="s">
        <v>2323</v>
      </c>
      <c r="AV201" s="327" t="s">
        <v>8934</v>
      </c>
      <c r="AW201" s="654"/>
      <c r="AX201" s="426"/>
      <c r="AY201" s="426">
        <f t="shared" si="39"/>
        <v>0</v>
      </c>
      <c r="AZ201" s="426">
        <f t="shared" si="40"/>
        <v>0</v>
      </c>
      <c r="BA201" s="426">
        <f t="shared" si="41"/>
        <v>0</v>
      </c>
      <c r="BB201" s="426">
        <f t="shared" si="42"/>
        <v>0</v>
      </c>
      <c r="BC201" s="761"/>
      <c r="BD201" s="761" t="b">
        <f>COUNTIF($W$3:$W377,$W201)&gt;1</f>
        <v>0</v>
      </c>
    </row>
    <row r="202" spans="1:58" ht="15.75" customHeight="1">
      <c r="A202" s="1001" t="s">
        <v>10292</v>
      </c>
      <c r="G202" s="1002">
        <f>COUNTA(G186:G201)</f>
        <v>16</v>
      </c>
    </row>
    <row r="203" spans="1:58" ht="15.75" customHeight="1">
      <c r="A203" s="63" t="s">
        <v>10</v>
      </c>
      <c r="B203" s="63" t="s">
        <v>27</v>
      </c>
      <c r="C203" s="63" t="s">
        <v>28</v>
      </c>
      <c r="D203" s="63" t="s">
        <v>29</v>
      </c>
      <c r="E203" s="63" t="s">
        <v>30</v>
      </c>
      <c r="F203" s="63"/>
      <c r="G203" s="63" t="s">
        <v>31</v>
      </c>
      <c r="H203" s="63"/>
      <c r="I203" s="63" t="s">
        <v>3703</v>
      </c>
      <c r="J203" s="63"/>
      <c r="K203" s="63"/>
      <c r="L203" s="63" t="s">
        <v>4174</v>
      </c>
      <c r="M203" s="63"/>
      <c r="N203" s="63" t="s">
        <v>15</v>
      </c>
      <c r="O203" s="63" t="s">
        <v>16</v>
      </c>
      <c r="P203" s="63" t="s">
        <v>21</v>
      </c>
      <c r="Q203" s="63" t="s">
        <v>8666</v>
      </c>
      <c r="R203" s="63"/>
      <c r="S203" s="63" t="s">
        <v>41</v>
      </c>
      <c r="T203" s="63"/>
      <c r="U203" s="63" t="s">
        <v>22</v>
      </c>
      <c r="V203" s="63" t="s">
        <v>42</v>
      </c>
      <c r="W203" s="63">
        <v>201507010028</v>
      </c>
      <c r="X203" s="429">
        <v>42052</v>
      </c>
      <c r="Y203" s="63"/>
      <c r="Z203" s="63" t="s">
        <v>4158</v>
      </c>
      <c r="AA203" s="63" t="s">
        <v>4159</v>
      </c>
      <c r="AB203" s="63"/>
      <c r="AC203" s="63"/>
      <c r="AD203" s="63" t="s">
        <v>8684</v>
      </c>
      <c r="AE203" s="801">
        <v>141407000000000</v>
      </c>
      <c r="AF203" s="63" t="s">
        <v>4283</v>
      </c>
      <c r="AG203" s="174"/>
      <c r="AH203" s="174"/>
      <c r="AI203" s="418">
        <v>45252</v>
      </c>
      <c r="AJ203" s="174" t="s">
        <v>8685</v>
      </c>
      <c r="AK203" s="174"/>
      <c r="AL203" s="174"/>
      <c r="AM203" s="174"/>
      <c r="AN203" s="174"/>
      <c r="AO203" s="174"/>
      <c r="AP203" s="174"/>
      <c r="AQ203" s="174"/>
      <c r="AR203" s="174" t="s">
        <v>2333</v>
      </c>
      <c r="AS203" s="174">
        <v>2023</v>
      </c>
      <c r="AT203" s="415">
        <v>45259</v>
      </c>
      <c r="AU203" s="174" t="s">
        <v>2323</v>
      </c>
      <c r="AV203" s="437"/>
      <c r="AW203" s="425"/>
      <c r="AX203" s="426"/>
      <c r="AY203" s="426">
        <f t="shared" ref="AY203:AY213" si="44">COUNTIF(AU203,"new tvi &amp; program")</f>
        <v>0</v>
      </c>
      <c r="AZ203" s="426">
        <f t="shared" ref="AZ203:AZ213" si="45">COUNTIF(AU203,"additional program")</f>
        <v>0</v>
      </c>
      <c r="BA203" s="426">
        <f t="shared" ref="BA203:BA213" si="46">COUNTIF(AU203,"migration")</f>
        <v>0</v>
      </c>
      <c r="BB203" s="426">
        <f t="shared" ref="BB203:BB213" si="47">SUM(AY203:BA203)</f>
        <v>0</v>
      </c>
      <c r="BC203" s="425" t="b">
        <f>COUNTIF($W$3:$W473,$W203)&gt;1</f>
        <v>0</v>
      </c>
      <c r="BD203" s="425"/>
      <c r="BE203" s="425"/>
      <c r="BF203" s="425"/>
    </row>
    <row r="204" spans="1:58" ht="15.75" customHeight="1">
      <c r="A204" s="63" t="s">
        <v>10</v>
      </c>
      <c r="B204" s="63" t="s">
        <v>27</v>
      </c>
      <c r="C204" s="63" t="s">
        <v>50</v>
      </c>
      <c r="D204" s="63" t="s">
        <v>248</v>
      </c>
      <c r="E204" s="63" t="s">
        <v>123</v>
      </c>
      <c r="F204" s="63"/>
      <c r="G204" s="63" t="s">
        <v>3513</v>
      </c>
      <c r="H204" s="63"/>
      <c r="I204" s="63" t="s">
        <v>250</v>
      </c>
      <c r="J204" s="63"/>
      <c r="K204" s="63"/>
      <c r="L204" s="63" t="s">
        <v>251</v>
      </c>
      <c r="M204" s="63"/>
      <c r="N204" s="63" t="s">
        <v>113</v>
      </c>
      <c r="O204" s="63" t="s">
        <v>226</v>
      </c>
      <c r="P204" s="63" t="s">
        <v>35</v>
      </c>
      <c r="Q204" s="63" t="s">
        <v>2515</v>
      </c>
      <c r="R204" s="63" t="s">
        <v>8754</v>
      </c>
      <c r="S204" s="63"/>
      <c r="T204" s="63"/>
      <c r="U204" s="63" t="s">
        <v>4164</v>
      </c>
      <c r="V204" s="63" t="s">
        <v>266</v>
      </c>
      <c r="W204" s="63" t="s">
        <v>267</v>
      </c>
      <c r="X204" s="429">
        <v>42341</v>
      </c>
      <c r="Y204" s="63"/>
      <c r="Z204" s="63" t="s">
        <v>4158</v>
      </c>
      <c r="AA204" s="63" t="s">
        <v>4168</v>
      </c>
      <c r="AB204" s="63" t="s">
        <v>8755</v>
      </c>
      <c r="AC204" s="63"/>
      <c r="AD204" s="63" t="s">
        <v>8756</v>
      </c>
      <c r="AE204" s="63" t="s">
        <v>8757</v>
      </c>
      <c r="AF204" s="435">
        <v>45669</v>
      </c>
      <c r="AG204" s="174"/>
      <c r="AH204" s="174"/>
      <c r="AI204" s="418">
        <v>45209</v>
      </c>
      <c r="AJ204" s="174" t="s">
        <v>2291</v>
      </c>
      <c r="AK204" s="174"/>
      <c r="AL204" s="174"/>
      <c r="AM204" s="174"/>
      <c r="AN204" s="174"/>
      <c r="AO204" s="174"/>
      <c r="AP204" s="174"/>
      <c r="AQ204" s="174"/>
      <c r="AR204" s="174" t="s">
        <v>2330</v>
      </c>
      <c r="AS204" s="174">
        <v>2023</v>
      </c>
      <c r="AT204" s="415">
        <v>45212</v>
      </c>
      <c r="AU204" s="174" t="s">
        <v>2323</v>
      </c>
      <c r="AV204" s="437"/>
      <c r="AW204" s="425"/>
      <c r="AX204" s="426"/>
      <c r="AY204" s="426">
        <f t="shared" si="44"/>
        <v>0</v>
      </c>
      <c r="AZ204" s="426">
        <f t="shared" si="45"/>
        <v>0</v>
      </c>
      <c r="BA204" s="426">
        <f t="shared" si="46"/>
        <v>0</v>
      </c>
      <c r="BB204" s="426">
        <f t="shared" si="47"/>
        <v>0</v>
      </c>
      <c r="BC204" s="425" t="b">
        <f>COUNTIF($W$3:$W411,$W204)&gt;1</f>
        <v>0</v>
      </c>
      <c r="BD204" s="425"/>
      <c r="BE204" s="425"/>
      <c r="BF204" s="425"/>
    </row>
    <row r="205" spans="1:58" ht="15.75" customHeight="1">
      <c r="A205" s="174" t="s">
        <v>10</v>
      </c>
      <c r="B205" s="63" t="s">
        <v>11</v>
      </c>
      <c r="C205" s="63" t="s">
        <v>310</v>
      </c>
      <c r="D205" s="63" t="s">
        <v>13</v>
      </c>
      <c r="E205" s="63" t="s">
        <v>3756</v>
      </c>
      <c r="F205" s="63"/>
      <c r="G205" s="63" t="s">
        <v>1265</v>
      </c>
      <c r="H205" s="63"/>
      <c r="I205" s="63" t="s">
        <v>1266</v>
      </c>
      <c r="J205" s="63"/>
      <c r="K205" s="63"/>
      <c r="L205" s="63" t="s">
        <v>1267</v>
      </c>
      <c r="M205" s="63"/>
      <c r="N205" s="63" t="s">
        <v>15</v>
      </c>
      <c r="O205" s="63" t="s">
        <v>525</v>
      </c>
      <c r="P205" s="63" t="s">
        <v>35</v>
      </c>
      <c r="Q205" s="63" t="s">
        <v>84</v>
      </c>
      <c r="R205" s="63" t="s">
        <v>705</v>
      </c>
      <c r="S205" s="63"/>
      <c r="T205" s="63"/>
      <c r="U205" s="63" t="s">
        <v>4164</v>
      </c>
      <c r="V205" s="63" t="s">
        <v>707</v>
      </c>
      <c r="W205" s="63">
        <v>201407022200</v>
      </c>
      <c r="X205" s="429">
        <v>41961</v>
      </c>
      <c r="Y205" s="63"/>
      <c r="Z205" s="63" t="s">
        <v>4158</v>
      </c>
      <c r="AA205" s="63" t="s">
        <v>4159</v>
      </c>
      <c r="AB205" s="63"/>
      <c r="AC205" s="63"/>
      <c r="AD205" s="63" t="s">
        <v>4283</v>
      </c>
      <c r="AE205" s="63" t="s">
        <v>4283</v>
      </c>
      <c r="AF205" s="63" t="s">
        <v>4283</v>
      </c>
      <c r="AG205" s="174"/>
      <c r="AH205" s="174"/>
      <c r="AI205" s="418">
        <v>45258</v>
      </c>
      <c r="AJ205" s="174" t="s">
        <v>8685</v>
      </c>
      <c r="AK205" s="174"/>
      <c r="AL205" s="174"/>
      <c r="AM205" s="174"/>
      <c r="AN205" s="174"/>
      <c r="AO205" s="174"/>
      <c r="AP205" s="174"/>
      <c r="AQ205" s="174"/>
      <c r="AR205" s="174" t="s">
        <v>2333</v>
      </c>
      <c r="AS205" s="174">
        <v>2023</v>
      </c>
      <c r="AT205" s="415">
        <v>45259</v>
      </c>
      <c r="AU205" s="174" t="s">
        <v>2323</v>
      </c>
      <c r="AV205" s="437"/>
      <c r="AW205" s="530"/>
      <c r="AX205" s="426"/>
      <c r="AY205" s="426">
        <f t="shared" si="44"/>
        <v>0</v>
      </c>
      <c r="AZ205" s="426">
        <f t="shared" si="45"/>
        <v>0</v>
      </c>
      <c r="BA205" s="426">
        <f t="shared" si="46"/>
        <v>0</v>
      </c>
      <c r="BB205" s="426">
        <f t="shared" si="47"/>
        <v>0</v>
      </c>
      <c r="BC205" s="425" t="b">
        <f>COUNTIF($W$3:$W2012,$W205)&gt;1</f>
        <v>0</v>
      </c>
    </row>
    <row r="206" spans="1:58" ht="15.75" customHeight="1">
      <c r="A206" s="174" t="s">
        <v>10</v>
      </c>
      <c r="B206" s="174" t="s">
        <v>49</v>
      </c>
      <c r="C206" s="174" t="s">
        <v>50</v>
      </c>
      <c r="D206" s="174" t="s">
        <v>51</v>
      </c>
      <c r="E206" s="174" t="s">
        <v>30</v>
      </c>
      <c r="F206" s="174"/>
      <c r="G206" s="174" t="s">
        <v>63</v>
      </c>
      <c r="H206" s="174"/>
      <c r="I206" s="174" t="s">
        <v>64</v>
      </c>
      <c r="J206" s="174"/>
      <c r="K206" s="174"/>
      <c r="L206" s="174" t="s">
        <v>65</v>
      </c>
      <c r="M206" s="174"/>
      <c r="N206" s="174" t="s">
        <v>15</v>
      </c>
      <c r="O206" s="174" t="s">
        <v>16</v>
      </c>
      <c r="P206" s="174" t="s">
        <v>21</v>
      </c>
      <c r="Q206" s="174" t="s">
        <v>3006</v>
      </c>
      <c r="R206" s="174"/>
      <c r="S206" s="174" t="s">
        <v>66</v>
      </c>
      <c r="T206" s="174"/>
      <c r="U206" s="174" t="s">
        <v>22</v>
      </c>
      <c r="V206" s="174" t="s">
        <v>59</v>
      </c>
      <c r="W206" s="174" t="s">
        <v>67</v>
      </c>
      <c r="X206" s="466">
        <v>42990</v>
      </c>
      <c r="Y206" s="174"/>
      <c r="Z206" s="174"/>
      <c r="AA206" s="174"/>
      <c r="AB206" s="174"/>
      <c r="AC206" s="174"/>
      <c r="AD206" s="174" t="s">
        <v>9652</v>
      </c>
      <c r="AE206" s="174" t="s">
        <v>9653</v>
      </c>
      <c r="AF206" s="532">
        <v>44059</v>
      </c>
      <c r="AG206" s="174"/>
      <c r="AH206" s="174"/>
      <c r="AI206" s="418">
        <v>45258</v>
      </c>
      <c r="AJ206" s="174" t="s">
        <v>2297</v>
      </c>
      <c r="AK206" s="174"/>
      <c r="AL206" s="174"/>
      <c r="AM206" s="174"/>
      <c r="AN206" s="174"/>
      <c r="AO206" s="174"/>
      <c r="AP206" s="174"/>
      <c r="AQ206" s="174"/>
      <c r="AR206" s="174" t="s">
        <v>2333</v>
      </c>
      <c r="AS206" s="174">
        <v>2023</v>
      </c>
      <c r="AT206" s="415">
        <v>45259</v>
      </c>
      <c r="AU206" s="174" t="s">
        <v>2323</v>
      </c>
      <c r="AV206" s="174"/>
      <c r="AW206" s="654">
        <v>1</v>
      </c>
      <c r="AX206" s="426"/>
      <c r="AY206" s="426">
        <f t="shared" si="44"/>
        <v>0</v>
      </c>
      <c r="AZ206" s="426">
        <f t="shared" si="45"/>
        <v>0</v>
      </c>
      <c r="BA206" s="426">
        <f t="shared" si="46"/>
        <v>0</v>
      </c>
      <c r="BB206" s="426">
        <f t="shared" si="47"/>
        <v>0</v>
      </c>
      <c r="BC206" s="425" t="b">
        <f>COUNTIF($W$3:$W429,$W206)&gt;1</f>
        <v>0</v>
      </c>
    </row>
    <row r="207" spans="1:58" ht="15.75" customHeight="1">
      <c r="A207" s="174" t="s">
        <v>10</v>
      </c>
      <c r="B207" s="174" t="s">
        <v>49</v>
      </c>
      <c r="C207" s="174" t="s">
        <v>50</v>
      </c>
      <c r="D207" s="174" t="s">
        <v>51</v>
      </c>
      <c r="E207" s="174" t="s">
        <v>30</v>
      </c>
      <c r="F207" s="174"/>
      <c r="G207" s="174" t="s">
        <v>63</v>
      </c>
      <c r="H207" s="174"/>
      <c r="I207" s="174" t="s">
        <v>64</v>
      </c>
      <c r="J207" s="174"/>
      <c r="K207" s="174"/>
      <c r="L207" s="174" t="s">
        <v>65</v>
      </c>
      <c r="M207" s="174"/>
      <c r="N207" s="174" t="s">
        <v>15</v>
      </c>
      <c r="O207" s="174" t="s">
        <v>16</v>
      </c>
      <c r="P207" s="174" t="s">
        <v>21</v>
      </c>
      <c r="Q207" s="174" t="s">
        <v>3006</v>
      </c>
      <c r="R207" s="174"/>
      <c r="S207" s="174" t="s">
        <v>68</v>
      </c>
      <c r="T207" s="174"/>
      <c r="U207" s="174" t="s">
        <v>22</v>
      </c>
      <c r="V207" s="174" t="s">
        <v>59</v>
      </c>
      <c r="W207" s="174" t="s">
        <v>69</v>
      </c>
      <c r="X207" s="466">
        <v>42990</v>
      </c>
      <c r="Y207" s="174"/>
      <c r="Z207" s="174"/>
      <c r="AA207" s="174"/>
      <c r="AB207" s="174"/>
      <c r="AC207" s="174"/>
      <c r="AD207" s="174" t="s">
        <v>9652</v>
      </c>
      <c r="AE207" s="174" t="s">
        <v>9653</v>
      </c>
      <c r="AF207" s="466">
        <v>44059</v>
      </c>
      <c r="AG207" s="174"/>
      <c r="AH207" s="174"/>
      <c r="AI207" s="418">
        <v>45258</v>
      </c>
      <c r="AJ207" s="174" t="s">
        <v>2297</v>
      </c>
      <c r="AK207" s="174"/>
      <c r="AL207" s="174"/>
      <c r="AM207" s="174"/>
      <c r="AN207" s="174"/>
      <c r="AO207" s="174"/>
      <c r="AP207" s="174"/>
      <c r="AQ207" s="174"/>
      <c r="AR207" s="174" t="s">
        <v>2333</v>
      </c>
      <c r="AS207" s="174">
        <v>2023</v>
      </c>
      <c r="AT207" s="415">
        <v>45259</v>
      </c>
      <c r="AU207" s="174" t="s">
        <v>2323</v>
      </c>
      <c r="AV207" s="174"/>
      <c r="AW207" s="654"/>
      <c r="AX207" s="426"/>
      <c r="AY207" s="426">
        <f t="shared" si="44"/>
        <v>0</v>
      </c>
      <c r="AZ207" s="426">
        <f t="shared" si="45"/>
        <v>0</v>
      </c>
      <c r="BA207" s="426">
        <f t="shared" si="46"/>
        <v>0</v>
      </c>
      <c r="BB207" s="426">
        <f t="shared" si="47"/>
        <v>0</v>
      </c>
      <c r="BC207" s="425" t="b">
        <f>COUNTIF($W$3:$W429,$W207)&gt;1</f>
        <v>0</v>
      </c>
    </row>
    <row r="208" spans="1:58" ht="15.75" customHeight="1">
      <c r="A208" s="174" t="s">
        <v>10</v>
      </c>
      <c r="B208" s="174" t="s">
        <v>49</v>
      </c>
      <c r="C208" s="174" t="s">
        <v>50</v>
      </c>
      <c r="D208" s="174" t="s">
        <v>51</v>
      </c>
      <c r="E208" s="174" t="s">
        <v>30</v>
      </c>
      <c r="F208" s="174"/>
      <c r="G208" s="174" t="s">
        <v>63</v>
      </c>
      <c r="H208" s="174"/>
      <c r="I208" s="174" t="s">
        <v>64</v>
      </c>
      <c r="J208" s="174"/>
      <c r="K208" s="174"/>
      <c r="L208" s="174" t="s">
        <v>65</v>
      </c>
      <c r="M208" s="174"/>
      <c r="N208" s="174" t="s">
        <v>15</v>
      </c>
      <c r="O208" s="174" t="s">
        <v>16</v>
      </c>
      <c r="P208" s="174" t="s">
        <v>21</v>
      </c>
      <c r="Q208" s="174" t="s">
        <v>3006</v>
      </c>
      <c r="R208" s="174"/>
      <c r="S208" s="174" t="s">
        <v>70</v>
      </c>
      <c r="T208" s="174"/>
      <c r="U208" s="174" t="s">
        <v>22</v>
      </c>
      <c r="V208" s="174" t="s">
        <v>59</v>
      </c>
      <c r="W208" s="174" t="s">
        <v>71</v>
      </c>
      <c r="X208" s="466">
        <v>42990</v>
      </c>
      <c r="Y208" s="174"/>
      <c r="Z208" s="174"/>
      <c r="AA208" s="174"/>
      <c r="AB208" s="174"/>
      <c r="AC208" s="174"/>
      <c r="AD208" s="174" t="s">
        <v>9652</v>
      </c>
      <c r="AE208" s="174" t="s">
        <v>9653</v>
      </c>
      <c r="AF208" s="556">
        <v>44059</v>
      </c>
      <c r="AG208" s="174"/>
      <c r="AH208" s="174"/>
      <c r="AI208" s="418">
        <v>45258</v>
      </c>
      <c r="AJ208" s="174" t="s">
        <v>2297</v>
      </c>
      <c r="AK208" s="174"/>
      <c r="AL208" s="174"/>
      <c r="AM208" s="174"/>
      <c r="AN208" s="174"/>
      <c r="AO208" s="174"/>
      <c r="AP208" s="174"/>
      <c r="AQ208" s="174"/>
      <c r="AR208" s="174" t="s">
        <v>2333</v>
      </c>
      <c r="AS208" s="174">
        <v>2023</v>
      </c>
      <c r="AT208" s="415">
        <v>45259</v>
      </c>
      <c r="AU208" s="174" t="s">
        <v>2323</v>
      </c>
      <c r="AV208" s="174"/>
      <c r="AW208" s="654"/>
      <c r="AX208" s="426"/>
      <c r="AY208" s="426">
        <f t="shared" si="44"/>
        <v>0</v>
      </c>
      <c r="AZ208" s="426">
        <f t="shared" si="45"/>
        <v>0</v>
      </c>
      <c r="BA208" s="426">
        <f t="shared" si="46"/>
        <v>0</v>
      </c>
      <c r="BB208" s="426">
        <f t="shared" si="47"/>
        <v>0</v>
      </c>
      <c r="BC208" s="425" t="b">
        <f>COUNTIF($W$3:$W429,$W208)&gt;1</f>
        <v>0</v>
      </c>
    </row>
    <row r="209" spans="1:55" ht="15.75" customHeight="1">
      <c r="A209" s="174" t="s">
        <v>10</v>
      </c>
      <c r="B209" s="174" t="s">
        <v>49</v>
      </c>
      <c r="C209" s="174" t="s">
        <v>50</v>
      </c>
      <c r="D209" s="174" t="s">
        <v>51</v>
      </c>
      <c r="E209" s="174" t="s">
        <v>30</v>
      </c>
      <c r="F209" s="174"/>
      <c r="G209" s="174" t="s">
        <v>63</v>
      </c>
      <c r="H209" s="174"/>
      <c r="I209" s="174" t="s">
        <v>64</v>
      </c>
      <c r="J209" s="174"/>
      <c r="K209" s="174"/>
      <c r="L209" s="174" t="s">
        <v>65</v>
      </c>
      <c r="M209" s="174"/>
      <c r="N209" s="174" t="s">
        <v>15</v>
      </c>
      <c r="O209" s="174" t="s">
        <v>16</v>
      </c>
      <c r="P209" s="174" t="s">
        <v>21</v>
      </c>
      <c r="Q209" s="174" t="s">
        <v>3006</v>
      </c>
      <c r="R209" s="174"/>
      <c r="S209" s="174" t="s">
        <v>72</v>
      </c>
      <c r="T209" s="174"/>
      <c r="U209" s="174" t="s">
        <v>22</v>
      </c>
      <c r="V209" s="174" t="s">
        <v>59</v>
      </c>
      <c r="W209" s="174" t="s">
        <v>73</v>
      </c>
      <c r="X209" s="466">
        <v>42990</v>
      </c>
      <c r="Y209" s="174"/>
      <c r="Z209" s="174"/>
      <c r="AA209" s="174"/>
      <c r="AB209" s="174"/>
      <c r="AC209" s="174"/>
      <c r="AD209" s="174" t="s">
        <v>9652</v>
      </c>
      <c r="AE209" s="174" t="s">
        <v>9653</v>
      </c>
      <c r="AF209" s="466">
        <v>44059</v>
      </c>
      <c r="AG209" s="174"/>
      <c r="AH209" s="174"/>
      <c r="AI209" s="418">
        <v>45258</v>
      </c>
      <c r="AJ209" s="174" t="s">
        <v>2297</v>
      </c>
      <c r="AK209" s="174"/>
      <c r="AL209" s="174"/>
      <c r="AM209" s="174"/>
      <c r="AN209" s="174"/>
      <c r="AO209" s="174"/>
      <c r="AP209" s="174"/>
      <c r="AQ209" s="174"/>
      <c r="AR209" s="174" t="s">
        <v>2333</v>
      </c>
      <c r="AS209" s="174">
        <v>2023</v>
      </c>
      <c r="AT209" s="415">
        <v>45259</v>
      </c>
      <c r="AU209" s="174" t="s">
        <v>2323</v>
      </c>
      <c r="AV209" s="174"/>
      <c r="AW209" s="654"/>
      <c r="AX209" s="426"/>
      <c r="AY209" s="426">
        <f t="shared" si="44"/>
        <v>0</v>
      </c>
      <c r="AZ209" s="426">
        <f t="shared" si="45"/>
        <v>0</v>
      </c>
      <c r="BA209" s="426">
        <f t="shared" si="46"/>
        <v>0</v>
      </c>
      <c r="BB209" s="426">
        <f t="shared" si="47"/>
        <v>0</v>
      </c>
      <c r="BC209" s="425" t="b">
        <f>COUNTIF($W$3:$W429,$W209)&gt;1</f>
        <v>0</v>
      </c>
    </row>
    <row r="210" spans="1:55" ht="15.75" customHeight="1">
      <c r="A210" s="174" t="s">
        <v>10</v>
      </c>
      <c r="B210" s="174" t="s">
        <v>49</v>
      </c>
      <c r="C210" s="174" t="s">
        <v>50</v>
      </c>
      <c r="D210" s="174" t="s">
        <v>51</v>
      </c>
      <c r="E210" s="174" t="s">
        <v>30</v>
      </c>
      <c r="F210" s="174"/>
      <c r="G210" s="174" t="s">
        <v>1427</v>
      </c>
      <c r="H210" s="174"/>
      <c r="I210" s="174" t="s">
        <v>1428</v>
      </c>
      <c r="J210" s="174"/>
      <c r="K210" s="174"/>
      <c r="L210" s="174" t="s">
        <v>1429</v>
      </c>
      <c r="M210" s="174"/>
      <c r="N210" s="174" t="s">
        <v>15</v>
      </c>
      <c r="O210" s="174" t="s">
        <v>16</v>
      </c>
      <c r="P210" s="174" t="s">
        <v>35</v>
      </c>
      <c r="Q210" s="174" t="s">
        <v>240</v>
      </c>
      <c r="R210" s="174" t="s">
        <v>3176</v>
      </c>
      <c r="S210" s="174"/>
      <c r="T210" s="174"/>
      <c r="U210" s="174" t="s">
        <v>4164</v>
      </c>
      <c r="V210" s="174" t="s">
        <v>1139</v>
      </c>
      <c r="W210" s="174">
        <v>907032102</v>
      </c>
      <c r="X210" s="466">
        <v>40000</v>
      </c>
      <c r="Y210" s="174"/>
      <c r="Z210" s="174"/>
      <c r="AA210" s="174"/>
      <c r="AB210" s="174"/>
      <c r="AC210" s="174"/>
      <c r="AD210" s="174" t="s">
        <v>4283</v>
      </c>
      <c r="AE210" s="174" t="s">
        <v>4283</v>
      </c>
      <c r="AF210" s="174" t="s">
        <v>4283</v>
      </c>
      <c r="AG210" s="174"/>
      <c r="AH210" s="174"/>
      <c r="AI210" s="418">
        <v>45258</v>
      </c>
      <c r="AJ210" s="174" t="s">
        <v>2297</v>
      </c>
      <c r="AK210" s="174"/>
      <c r="AL210" s="174"/>
      <c r="AM210" s="174"/>
      <c r="AN210" s="174"/>
      <c r="AO210" s="174"/>
      <c r="AP210" s="174"/>
      <c r="AQ210" s="174"/>
      <c r="AR210" s="174" t="s">
        <v>2333</v>
      </c>
      <c r="AS210" s="174">
        <v>2023</v>
      </c>
      <c r="AT210" s="415">
        <v>45259</v>
      </c>
      <c r="AU210" s="174" t="s">
        <v>2323</v>
      </c>
      <c r="AV210" s="174"/>
      <c r="AW210" s="654">
        <v>1</v>
      </c>
      <c r="AX210" s="426"/>
      <c r="AY210" s="426">
        <f t="shared" si="44"/>
        <v>0</v>
      </c>
      <c r="AZ210" s="426">
        <f t="shared" si="45"/>
        <v>0</v>
      </c>
      <c r="BA210" s="426">
        <f t="shared" si="46"/>
        <v>0</v>
      </c>
      <c r="BB210" s="426">
        <f t="shared" si="47"/>
        <v>0</v>
      </c>
      <c r="BC210" s="425" t="b">
        <f>COUNTIF($W$3:$W416,$W210)&gt;1</f>
        <v>0</v>
      </c>
    </row>
    <row r="211" spans="1:55" ht="15.75" customHeight="1">
      <c r="A211" s="174" t="s">
        <v>10</v>
      </c>
      <c r="B211" s="174" t="s">
        <v>49</v>
      </c>
      <c r="C211" s="174" t="s">
        <v>123</v>
      </c>
      <c r="D211" s="174" t="s">
        <v>224</v>
      </c>
      <c r="E211" s="174" t="s">
        <v>28</v>
      </c>
      <c r="F211" s="174"/>
      <c r="G211" s="174" t="s">
        <v>1423</v>
      </c>
      <c r="H211" s="174"/>
      <c r="I211" s="174" t="s">
        <v>1424</v>
      </c>
      <c r="J211" s="174"/>
      <c r="K211" s="174"/>
      <c r="L211" s="174" t="s">
        <v>1425</v>
      </c>
      <c r="M211" s="174"/>
      <c r="N211" s="174" t="s">
        <v>15</v>
      </c>
      <c r="O211" s="174" t="s">
        <v>16</v>
      </c>
      <c r="P211" s="174" t="s">
        <v>21</v>
      </c>
      <c r="Q211" s="174" t="s">
        <v>3006</v>
      </c>
      <c r="R211" s="174"/>
      <c r="S211" s="174" t="s">
        <v>1426</v>
      </c>
      <c r="T211" s="174"/>
      <c r="U211" s="174" t="s">
        <v>22</v>
      </c>
      <c r="V211" s="174" t="s">
        <v>693</v>
      </c>
      <c r="W211" s="174">
        <v>907030078</v>
      </c>
      <c r="X211" s="466">
        <v>39969</v>
      </c>
      <c r="Y211" s="174"/>
      <c r="Z211" s="174"/>
      <c r="AA211" s="174"/>
      <c r="AB211" s="174"/>
      <c r="AC211" s="174"/>
      <c r="AD211" s="174" t="s">
        <v>4283</v>
      </c>
      <c r="AE211" s="174" t="s">
        <v>4283</v>
      </c>
      <c r="AF211" s="174" t="s">
        <v>4283</v>
      </c>
      <c r="AG211" s="174"/>
      <c r="AH211" s="174"/>
      <c r="AI211" s="418">
        <v>45258</v>
      </c>
      <c r="AJ211" s="174" t="s">
        <v>2297</v>
      </c>
      <c r="AK211" s="174"/>
      <c r="AL211" s="174"/>
      <c r="AM211" s="174"/>
      <c r="AN211" s="174"/>
      <c r="AO211" s="174"/>
      <c r="AP211" s="174"/>
      <c r="AQ211" s="174"/>
      <c r="AR211" s="174" t="s">
        <v>2333</v>
      </c>
      <c r="AS211" s="174">
        <v>2023</v>
      </c>
      <c r="AT211" s="415">
        <v>45259</v>
      </c>
      <c r="AU211" s="174" t="s">
        <v>2323</v>
      </c>
      <c r="AV211" s="174"/>
      <c r="AW211" s="654">
        <v>1</v>
      </c>
      <c r="AX211" s="426"/>
      <c r="AY211" s="426">
        <f t="shared" si="44"/>
        <v>0</v>
      </c>
      <c r="AZ211" s="426">
        <f t="shared" si="45"/>
        <v>0</v>
      </c>
      <c r="BA211" s="426">
        <f t="shared" si="46"/>
        <v>0</v>
      </c>
      <c r="BB211" s="426">
        <f t="shared" si="47"/>
        <v>0</v>
      </c>
      <c r="BC211" s="425" t="b">
        <f>COUNTIF($W$3:$W416,$W211)&gt;1</f>
        <v>0</v>
      </c>
    </row>
    <row r="212" spans="1:55" ht="15.75" customHeight="1">
      <c r="A212" s="174" t="s">
        <v>10</v>
      </c>
      <c r="B212" s="174" t="s">
        <v>49</v>
      </c>
      <c r="C212" s="174" t="s">
        <v>50</v>
      </c>
      <c r="D212" s="174" t="s">
        <v>51</v>
      </c>
      <c r="E212" s="174" t="s">
        <v>30</v>
      </c>
      <c r="F212" s="174"/>
      <c r="G212" s="174" t="s">
        <v>1510</v>
      </c>
      <c r="H212" s="174"/>
      <c r="I212" s="174" t="s">
        <v>1511</v>
      </c>
      <c r="J212" s="174"/>
      <c r="K212" s="174"/>
      <c r="L212" s="174" t="s">
        <v>1512</v>
      </c>
      <c r="M212" s="174"/>
      <c r="N212" s="174" t="s">
        <v>15</v>
      </c>
      <c r="O212" s="174" t="s">
        <v>16</v>
      </c>
      <c r="P212" s="174" t="s">
        <v>21</v>
      </c>
      <c r="Q212" s="174" t="s">
        <v>3006</v>
      </c>
      <c r="R212" s="174"/>
      <c r="S212" s="174" t="s">
        <v>1513</v>
      </c>
      <c r="T212" s="174"/>
      <c r="U212" s="174" t="s">
        <v>22</v>
      </c>
      <c r="V212" s="174" t="s">
        <v>1048</v>
      </c>
      <c r="W212" s="174">
        <v>1107030111</v>
      </c>
      <c r="X212" s="466">
        <v>40736</v>
      </c>
      <c r="Y212" s="174"/>
      <c r="Z212" s="174"/>
      <c r="AA212" s="174"/>
      <c r="AB212" s="174"/>
      <c r="AC212" s="174"/>
      <c r="AD212" s="174" t="s">
        <v>4283</v>
      </c>
      <c r="AE212" s="174" t="s">
        <v>4283</v>
      </c>
      <c r="AF212" s="174" t="s">
        <v>4283</v>
      </c>
      <c r="AG212" s="174"/>
      <c r="AH212" s="174"/>
      <c r="AI212" s="418">
        <v>45258</v>
      </c>
      <c r="AJ212" s="174" t="s">
        <v>2297</v>
      </c>
      <c r="AK212" s="174"/>
      <c r="AL212" s="174"/>
      <c r="AM212" s="174"/>
      <c r="AN212" s="174"/>
      <c r="AO212" s="174"/>
      <c r="AP212" s="174"/>
      <c r="AQ212" s="174"/>
      <c r="AR212" s="174" t="s">
        <v>2333</v>
      </c>
      <c r="AS212" s="174">
        <v>2023</v>
      </c>
      <c r="AT212" s="415">
        <v>45259</v>
      </c>
      <c r="AU212" s="174" t="s">
        <v>2323</v>
      </c>
      <c r="AV212" s="174"/>
      <c r="AW212" s="654">
        <v>1</v>
      </c>
      <c r="AX212" s="426"/>
      <c r="AY212" s="426">
        <f t="shared" si="44"/>
        <v>0</v>
      </c>
      <c r="AZ212" s="426">
        <f t="shared" si="45"/>
        <v>0</v>
      </c>
      <c r="BA212" s="426">
        <f t="shared" si="46"/>
        <v>0</v>
      </c>
      <c r="BB212" s="426">
        <f t="shared" si="47"/>
        <v>0</v>
      </c>
      <c r="BC212" s="425" t="b">
        <f>COUNTIF($W$3:$W334,$W212)&gt;1</f>
        <v>0</v>
      </c>
    </row>
    <row r="213" spans="1:55" ht="15.75" customHeight="1">
      <c r="A213" s="174" t="s">
        <v>10</v>
      </c>
      <c r="B213" s="174" t="s">
        <v>49</v>
      </c>
      <c r="C213" s="174" t="s">
        <v>50</v>
      </c>
      <c r="D213" s="174" t="s">
        <v>51</v>
      </c>
      <c r="E213" s="174" t="s">
        <v>30</v>
      </c>
      <c r="F213" s="174"/>
      <c r="G213" s="174" t="s">
        <v>1510</v>
      </c>
      <c r="H213" s="174"/>
      <c r="I213" s="174" t="s">
        <v>1511</v>
      </c>
      <c r="J213" s="174"/>
      <c r="K213" s="174"/>
      <c r="L213" s="174" t="s">
        <v>1512</v>
      </c>
      <c r="M213" s="174"/>
      <c r="N213" s="174" t="s">
        <v>15</v>
      </c>
      <c r="O213" s="174" t="s">
        <v>16</v>
      </c>
      <c r="P213" s="174" t="s">
        <v>21</v>
      </c>
      <c r="Q213" s="174" t="s">
        <v>3006</v>
      </c>
      <c r="R213" s="174"/>
      <c r="S213" s="174" t="s">
        <v>1514</v>
      </c>
      <c r="T213" s="174"/>
      <c r="U213" s="174" t="s">
        <v>22</v>
      </c>
      <c r="V213" s="174" t="s">
        <v>1048</v>
      </c>
      <c r="W213" s="174">
        <v>1107030112</v>
      </c>
      <c r="X213" s="466">
        <v>40364</v>
      </c>
      <c r="Y213" s="174"/>
      <c r="Z213" s="174"/>
      <c r="AA213" s="174"/>
      <c r="AB213" s="174"/>
      <c r="AC213" s="174"/>
      <c r="AD213" s="174" t="s">
        <v>4283</v>
      </c>
      <c r="AE213" s="174" t="s">
        <v>4283</v>
      </c>
      <c r="AF213" s="174" t="s">
        <v>4283</v>
      </c>
      <c r="AG213" s="174"/>
      <c r="AH213" s="174"/>
      <c r="AI213" s="418">
        <v>45258</v>
      </c>
      <c r="AJ213" s="174" t="s">
        <v>2297</v>
      </c>
      <c r="AK213" s="174"/>
      <c r="AL213" s="174"/>
      <c r="AM213" s="174"/>
      <c r="AN213" s="174"/>
      <c r="AO213" s="174"/>
      <c r="AP213" s="174"/>
      <c r="AQ213" s="174"/>
      <c r="AR213" s="174" t="s">
        <v>2333</v>
      </c>
      <c r="AS213" s="174">
        <v>2023</v>
      </c>
      <c r="AT213" s="415">
        <v>45259</v>
      </c>
      <c r="AU213" s="174" t="s">
        <v>2323</v>
      </c>
      <c r="AV213" s="174"/>
      <c r="AW213" s="654"/>
      <c r="AX213" s="426"/>
      <c r="AY213" s="426">
        <f t="shared" si="44"/>
        <v>0</v>
      </c>
      <c r="AZ213" s="426">
        <f t="shared" si="45"/>
        <v>0</v>
      </c>
      <c r="BA213" s="426">
        <f t="shared" si="46"/>
        <v>0</v>
      </c>
      <c r="BB213" s="426">
        <f t="shared" si="47"/>
        <v>0</v>
      </c>
      <c r="BC213" s="425" t="b">
        <f>COUNTIF($W$3:$W334,$W213)&gt;1</f>
        <v>0</v>
      </c>
    </row>
    <row r="214" spans="1:55" ht="15.75" customHeight="1">
      <c r="A214" s="1001" t="s">
        <v>10313</v>
      </c>
      <c r="G214" s="1002">
        <f>COUNTA(G203:G213)</f>
        <v>11</v>
      </c>
    </row>
    <row r="215" spans="1:55" ht="15.75" customHeight="1">
      <c r="A215" s="63" t="s">
        <v>10</v>
      </c>
      <c r="B215" s="63" t="s">
        <v>11</v>
      </c>
      <c r="C215" s="63" t="s">
        <v>509</v>
      </c>
      <c r="D215" s="63" t="s">
        <v>8949</v>
      </c>
      <c r="E215" s="63" t="s">
        <v>509</v>
      </c>
      <c r="F215" s="63"/>
      <c r="G215" s="63" t="s">
        <v>510</v>
      </c>
      <c r="H215" s="63"/>
      <c r="I215" s="63" t="s">
        <v>511</v>
      </c>
      <c r="J215" s="63"/>
      <c r="K215" s="63"/>
      <c r="L215" s="63" t="s">
        <v>396</v>
      </c>
      <c r="M215" s="63"/>
      <c r="N215" s="63" t="s">
        <v>15</v>
      </c>
      <c r="O215" s="63" t="s">
        <v>16</v>
      </c>
      <c r="P215" s="63" t="s">
        <v>35</v>
      </c>
      <c r="Q215" s="63" t="s">
        <v>8666</v>
      </c>
      <c r="R215" s="63" t="s">
        <v>33</v>
      </c>
      <c r="S215" s="63"/>
      <c r="T215" s="63"/>
      <c r="U215" s="63" t="s">
        <v>4164</v>
      </c>
      <c r="V215" s="63" t="s">
        <v>34</v>
      </c>
      <c r="W215" s="63" t="s">
        <v>512</v>
      </c>
      <c r="X215" s="429">
        <v>42668</v>
      </c>
      <c r="Y215" s="63"/>
      <c r="Z215" s="63" t="s">
        <v>4158</v>
      </c>
      <c r="AA215" s="63" t="s">
        <v>4159</v>
      </c>
      <c r="AB215" s="63"/>
      <c r="AC215" s="63" t="s">
        <v>10334</v>
      </c>
      <c r="AD215" s="63" t="s">
        <v>4283</v>
      </c>
      <c r="AE215" s="63" t="s">
        <v>4283</v>
      </c>
      <c r="AF215" s="63" t="s">
        <v>4283</v>
      </c>
      <c r="AG215" s="174"/>
      <c r="AH215" s="174"/>
      <c r="AI215" s="174"/>
      <c r="AJ215" s="174" t="s">
        <v>2297</v>
      </c>
      <c r="AK215" s="174"/>
      <c r="AL215" s="174"/>
      <c r="AM215" s="174"/>
      <c r="AN215" s="174"/>
      <c r="AO215" s="174"/>
      <c r="AP215" s="174"/>
      <c r="AQ215" s="174"/>
      <c r="AR215" s="174" t="s">
        <v>2335</v>
      </c>
      <c r="AS215" s="174">
        <v>2023</v>
      </c>
      <c r="AT215" s="415">
        <v>45289</v>
      </c>
      <c r="AU215" s="174" t="s">
        <v>2323</v>
      </c>
      <c r="AV215" s="437"/>
      <c r="AW215" s="530">
        <v>1</v>
      </c>
      <c r="AX215" s="426"/>
      <c r="AY215" s="426">
        <f t="shared" ref="AY215:AY239" si="48">COUNTIF(AU215,"new tvi &amp; program")</f>
        <v>0</v>
      </c>
      <c r="AZ215" s="426">
        <f t="shared" ref="AZ215:AZ239" si="49">COUNTIF(AU215,"additional program")</f>
        <v>0</v>
      </c>
      <c r="BA215" s="426">
        <f t="shared" ref="BA215:BA239" si="50">COUNTIF(AU215,"migration")</f>
        <v>0</v>
      </c>
      <c r="BB215" s="426">
        <f t="shared" ref="BB215:BB239" si="51">SUM(AY215:BA215)</f>
        <v>0</v>
      </c>
      <c r="BC215" s="425" t="b">
        <f t="shared" ref="BC215:BC238" si="52">COUNTIF($W$3:$W2022,$W215)&gt;1</f>
        <v>0</v>
      </c>
    </row>
    <row r="216" spans="1:55" ht="15.75" customHeight="1">
      <c r="A216" s="63" t="s">
        <v>10</v>
      </c>
      <c r="B216" s="63" t="s">
        <v>11</v>
      </c>
      <c r="C216" s="63" t="s">
        <v>12</v>
      </c>
      <c r="D216" s="63" t="s">
        <v>13</v>
      </c>
      <c r="E216" s="63" t="s">
        <v>3756</v>
      </c>
      <c r="F216" s="63"/>
      <c r="G216" s="63" t="s">
        <v>538</v>
      </c>
      <c r="H216" s="63"/>
      <c r="I216" s="63" t="s">
        <v>539</v>
      </c>
      <c r="J216" s="63"/>
      <c r="K216" s="63"/>
      <c r="L216" s="63" t="s">
        <v>540</v>
      </c>
      <c r="M216" s="63"/>
      <c r="N216" s="63" t="s">
        <v>15</v>
      </c>
      <c r="O216" s="63" t="s">
        <v>16</v>
      </c>
      <c r="P216" s="63" t="s">
        <v>35</v>
      </c>
      <c r="Q216" s="63" t="s">
        <v>8666</v>
      </c>
      <c r="R216" s="63" t="s">
        <v>36</v>
      </c>
      <c r="S216" s="63"/>
      <c r="T216" s="63"/>
      <c r="U216" s="63" t="s">
        <v>4164</v>
      </c>
      <c r="V216" s="63" t="s">
        <v>91</v>
      </c>
      <c r="W216" s="63" t="s">
        <v>541</v>
      </c>
      <c r="X216" s="429">
        <v>42606</v>
      </c>
      <c r="Y216" s="63"/>
      <c r="Z216" s="63" t="s">
        <v>4158</v>
      </c>
      <c r="AA216" s="63" t="s">
        <v>4159</v>
      </c>
      <c r="AB216" s="63"/>
      <c r="AC216" s="63" t="s">
        <v>10334</v>
      </c>
      <c r="AD216" s="63" t="s">
        <v>4283</v>
      </c>
      <c r="AE216" s="63" t="s">
        <v>4283</v>
      </c>
      <c r="AF216" s="63" t="s">
        <v>4283</v>
      </c>
      <c r="AG216" s="174"/>
      <c r="AH216" s="174"/>
      <c r="AI216" s="174"/>
      <c r="AJ216" s="174" t="s">
        <v>2297</v>
      </c>
      <c r="AK216" s="174"/>
      <c r="AL216" s="174"/>
      <c r="AM216" s="174"/>
      <c r="AN216" s="174"/>
      <c r="AO216" s="174"/>
      <c r="AP216" s="174"/>
      <c r="AQ216" s="174"/>
      <c r="AR216" s="174" t="s">
        <v>2335</v>
      </c>
      <c r="AS216" s="174">
        <v>2023</v>
      </c>
      <c r="AT216" s="415">
        <v>45289</v>
      </c>
      <c r="AU216" s="174" t="s">
        <v>2323</v>
      </c>
      <c r="AV216" s="437"/>
      <c r="AW216" s="530">
        <v>1</v>
      </c>
      <c r="AX216" s="426"/>
      <c r="AY216" s="426">
        <f t="shared" si="48"/>
        <v>0</v>
      </c>
      <c r="AZ216" s="426">
        <f t="shared" si="49"/>
        <v>0</v>
      </c>
      <c r="BA216" s="426">
        <f t="shared" si="50"/>
        <v>0</v>
      </c>
      <c r="BB216" s="426">
        <f t="shared" si="51"/>
        <v>0</v>
      </c>
      <c r="BC216" s="425" t="b">
        <f t="shared" si="52"/>
        <v>0</v>
      </c>
    </row>
    <row r="217" spans="1:55" ht="15.75" customHeight="1">
      <c r="A217" s="63" t="s">
        <v>10</v>
      </c>
      <c r="B217" s="63" t="s">
        <v>11</v>
      </c>
      <c r="C217" s="63" t="s">
        <v>146</v>
      </c>
      <c r="D217" s="63" t="s">
        <v>668</v>
      </c>
      <c r="E217" s="63" t="s">
        <v>30</v>
      </c>
      <c r="F217" s="63"/>
      <c r="G217" s="63" t="s">
        <v>669</v>
      </c>
      <c r="H217" s="63"/>
      <c r="I217" s="63" t="s">
        <v>670</v>
      </c>
      <c r="J217" s="63"/>
      <c r="K217" s="63"/>
      <c r="L217" s="63" t="s">
        <v>671</v>
      </c>
      <c r="M217" s="63"/>
      <c r="N217" s="63" t="s">
        <v>113</v>
      </c>
      <c r="O217" s="63" t="s">
        <v>114</v>
      </c>
      <c r="P217" s="63" t="s">
        <v>35</v>
      </c>
      <c r="Q217" s="63" t="s">
        <v>87</v>
      </c>
      <c r="R217" s="63" t="s">
        <v>434</v>
      </c>
      <c r="S217" s="63"/>
      <c r="T217" s="63"/>
      <c r="U217" s="63" t="s">
        <v>4164</v>
      </c>
      <c r="V217" s="63" t="s">
        <v>9038</v>
      </c>
      <c r="W217" s="63" t="s">
        <v>672</v>
      </c>
      <c r="X217" s="429">
        <v>42697</v>
      </c>
      <c r="Y217" s="63"/>
      <c r="Z217" s="63" t="s">
        <v>4158</v>
      </c>
      <c r="AA217" s="63" t="s">
        <v>4159</v>
      </c>
      <c r="AB217" s="63"/>
      <c r="AC217" s="63"/>
      <c r="AD217" s="63" t="s">
        <v>9039</v>
      </c>
      <c r="AE217" s="63" t="s">
        <v>4283</v>
      </c>
      <c r="AF217" s="63" t="s">
        <v>4283</v>
      </c>
      <c r="AG217" s="174"/>
      <c r="AH217" s="174"/>
      <c r="AI217" s="174"/>
      <c r="AJ217" s="174" t="s">
        <v>129</v>
      </c>
      <c r="AK217" s="174"/>
      <c r="AL217" s="174"/>
      <c r="AM217" s="174"/>
      <c r="AN217" s="174"/>
      <c r="AO217" s="174"/>
      <c r="AP217" s="174"/>
      <c r="AQ217" s="174"/>
      <c r="AR217" s="174" t="s">
        <v>2335</v>
      </c>
      <c r="AS217" s="174">
        <v>2023</v>
      </c>
      <c r="AT217" s="415">
        <v>45289</v>
      </c>
      <c r="AU217" s="174" t="s">
        <v>2323</v>
      </c>
      <c r="AV217" s="437"/>
      <c r="AW217" s="530">
        <v>1</v>
      </c>
      <c r="AX217" s="426"/>
      <c r="AY217" s="426">
        <f t="shared" si="48"/>
        <v>0</v>
      </c>
      <c r="AZ217" s="426">
        <f t="shared" si="49"/>
        <v>0</v>
      </c>
      <c r="BA217" s="426">
        <f t="shared" si="50"/>
        <v>0</v>
      </c>
      <c r="BB217" s="426">
        <f t="shared" si="51"/>
        <v>0</v>
      </c>
      <c r="BC217" s="425" t="b">
        <f t="shared" si="52"/>
        <v>0</v>
      </c>
    </row>
    <row r="218" spans="1:55" ht="15.75" customHeight="1">
      <c r="A218" s="174" t="s">
        <v>10</v>
      </c>
      <c r="B218" s="63" t="s">
        <v>11</v>
      </c>
      <c r="C218" s="63" t="s">
        <v>378</v>
      </c>
      <c r="D218" s="63" t="s">
        <v>374</v>
      </c>
      <c r="E218" s="63" t="s">
        <v>3756</v>
      </c>
      <c r="F218" s="63"/>
      <c r="G218" s="63" t="s">
        <v>819</v>
      </c>
      <c r="H218" s="63"/>
      <c r="I218" s="63" t="s">
        <v>820</v>
      </c>
      <c r="J218" s="63"/>
      <c r="K218" s="63"/>
      <c r="L218" s="63" t="s">
        <v>821</v>
      </c>
      <c r="M218" s="63"/>
      <c r="N218" s="63" t="s">
        <v>15</v>
      </c>
      <c r="O218" s="63" t="s">
        <v>16</v>
      </c>
      <c r="P218" s="63" t="s">
        <v>21</v>
      </c>
      <c r="Q218" s="63" t="s">
        <v>3006</v>
      </c>
      <c r="R218" s="63"/>
      <c r="S218" s="63" t="s">
        <v>822</v>
      </c>
      <c r="T218" s="63"/>
      <c r="U218" s="63" t="s">
        <v>22</v>
      </c>
      <c r="V218" s="63" t="s">
        <v>823</v>
      </c>
      <c r="W218" s="63" t="s">
        <v>824</v>
      </c>
      <c r="X218" s="429">
        <v>41911</v>
      </c>
      <c r="Y218" s="63"/>
      <c r="Z218" s="63" t="s">
        <v>4158</v>
      </c>
      <c r="AA218" s="63" t="s">
        <v>4159</v>
      </c>
      <c r="AB218" s="63"/>
      <c r="AC218" s="63" t="s">
        <v>10334</v>
      </c>
      <c r="AD218" s="63" t="s">
        <v>9122</v>
      </c>
      <c r="AE218" s="63" t="s">
        <v>9123</v>
      </c>
      <c r="AF218" s="427">
        <v>43671</v>
      </c>
      <c r="AG218" s="174"/>
      <c r="AH218" s="174"/>
      <c r="AI218" s="174"/>
      <c r="AJ218" s="174" t="s">
        <v>129</v>
      </c>
      <c r="AK218" s="174"/>
      <c r="AL218" s="174"/>
      <c r="AM218" s="174"/>
      <c r="AN218" s="174"/>
      <c r="AO218" s="174"/>
      <c r="AP218" s="174"/>
      <c r="AQ218" s="174"/>
      <c r="AR218" s="174" t="s">
        <v>2335</v>
      </c>
      <c r="AS218" s="174">
        <v>2023</v>
      </c>
      <c r="AT218" s="415">
        <v>45289</v>
      </c>
      <c r="AU218" s="174" t="s">
        <v>2323</v>
      </c>
      <c r="AV218" s="437"/>
      <c r="AW218" s="530">
        <v>1</v>
      </c>
      <c r="AX218" s="426"/>
      <c r="AY218" s="426">
        <f t="shared" si="48"/>
        <v>0</v>
      </c>
      <c r="AZ218" s="426">
        <f t="shared" si="49"/>
        <v>0</v>
      </c>
      <c r="BA218" s="426">
        <f t="shared" si="50"/>
        <v>0</v>
      </c>
      <c r="BB218" s="426">
        <f t="shared" si="51"/>
        <v>0</v>
      </c>
      <c r="BC218" s="425" t="b">
        <f t="shared" si="52"/>
        <v>0</v>
      </c>
    </row>
    <row r="219" spans="1:55" ht="15.75" customHeight="1">
      <c r="A219" s="174" t="s">
        <v>10</v>
      </c>
      <c r="B219" s="63" t="s">
        <v>11</v>
      </c>
      <c r="C219" s="63" t="s">
        <v>12</v>
      </c>
      <c r="D219" s="63" t="s">
        <v>13</v>
      </c>
      <c r="E219" s="63" t="s">
        <v>3756</v>
      </c>
      <c r="F219" s="63"/>
      <c r="G219" s="63" t="s">
        <v>359</v>
      </c>
      <c r="H219" s="63"/>
      <c r="I219" s="63" t="s">
        <v>360</v>
      </c>
      <c r="J219" s="63"/>
      <c r="K219" s="63"/>
      <c r="L219" s="63" t="s">
        <v>361</v>
      </c>
      <c r="M219" s="63"/>
      <c r="N219" s="63" t="s">
        <v>15</v>
      </c>
      <c r="O219" s="63" t="s">
        <v>16</v>
      </c>
      <c r="P219" s="63" t="s">
        <v>35</v>
      </c>
      <c r="Q219" s="63" t="s">
        <v>8666</v>
      </c>
      <c r="R219" s="63" t="s">
        <v>228</v>
      </c>
      <c r="S219" s="63"/>
      <c r="T219" s="63"/>
      <c r="U219" s="63" t="s">
        <v>4157</v>
      </c>
      <c r="V219" s="63" t="s">
        <v>362</v>
      </c>
      <c r="W219" s="63" t="s">
        <v>363</v>
      </c>
      <c r="X219" s="429">
        <v>43378</v>
      </c>
      <c r="Y219" s="63"/>
      <c r="Z219" s="63" t="s">
        <v>4158</v>
      </c>
      <c r="AA219" s="63" t="s">
        <v>4159</v>
      </c>
      <c r="AB219" s="63"/>
      <c r="AC219" s="63" t="s">
        <v>10334</v>
      </c>
      <c r="AD219" s="63" t="s">
        <v>9150</v>
      </c>
      <c r="AE219" s="63" t="s">
        <v>9151</v>
      </c>
      <c r="AF219" s="435">
        <v>47216</v>
      </c>
      <c r="AG219" s="174"/>
      <c r="AH219" s="174"/>
      <c r="AI219" s="174"/>
      <c r="AJ219" s="174" t="s">
        <v>2297</v>
      </c>
      <c r="AK219" s="174"/>
      <c r="AL219" s="174"/>
      <c r="AM219" s="174"/>
      <c r="AN219" s="174"/>
      <c r="AO219" s="174"/>
      <c r="AP219" s="174"/>
      <c r="AQ219" s="174"/>
      <c r="AR219" s="174" t="s">
        <v>2335</v>
      </c>
      <c r="AS219" s="174">
        <v>2023</v>
      </c>
      <c r="AT219" s="415">
        <v>45289</v>
      </c>
      <c r="AU219" s="174" t="s">
        <v>2323</v>
      </c>
      <c r="AV219" s="437"/>
      <c r="AW219" s="530">
        <v>1</v>
      </c>
      <c r="AX219" s="426"/>
      <c r="AY219" s="426">
        <f t="shared" si="48"/>
        <v>0</v>
      </c>
      <c r="AZ219" s="426">
        <f t="shared" si="49"/>
        <v>0</v>
      </c>
      <c r="BA219" s="426">
        <f t="shared" si="50"/>
        <v>0</v>
      </c>
      <c r="BB219" s="426">
        <f t="shared" si="51"/>
        <v>0</v>
      </c>
      <c r="BC219" s="425" t="b">
        <f t="shared" si="52"/>
        <v>0</v>
      </c>
    </row>
    <row r="220" spans="1:55" ht="15.75" customHeight="1">
      <c r="A220" s="174" t="s">
        <v>10</v>
      </c>
      <c r="B220" s="63" t="s">
        <v>11</v>
      </c>
      <c r="C220" s="63" t="s">
        <v>12</v>
      </c>
      <c r="D220" s="63" t="s">
        <v>13</v>
      </c>
      <c r="E220" s="63" t="s">
        <v>3756</v>
      </c>
      <c r="F220" s="63"/>
      <c r="G220" s="63" t="s">
        <v>359</v>
      </c>
      <c r="H220" s="63"/>
      <c r="I220" s="63" t="s">
        <v>360</v>
      </c>
      <c r="J220" s="63"/>
      <c r="K220" s="63"/>
      <c r="L220" s="63" t="s">
        <v>361</v>
      </c>
      <c r="M220" s="63"/>
      <c r="N220" s="63" t="s">
        <v>15</v>
      </c>
      <c r="O220" s="63" t="s">
        <v>16</v>
      </c>
      <c r="P220" s="63" t="s">
        <v>35</v>
      </c>
      <c r="Q220" s="63" t="s">
        <v>2230</v>
      </c>
      <c r="R220" s="63" t="s">
        <v>161</v>
      </c>
      <c r="S220" s="63"/>
      <c r="T220" s="63"/>
      <c r="U220" s="63" t="s">
        <v>4157</v>
      </c>
      <c r="V220" s="63" t="s">
        <v>364</v>
      </c>
      <c r="W220" s="63" t="s">
        <v>365</v>
      </c>
      <c r="X220" s="429">
        <v>43378</v>
      </c>
      <c r="Y220" s="63"/>
      <c r="Z220" s="63" t="s">
        <v>4158</v>
      </c>
      <c r="AA220" s="63" t="s">
        <v>4159</v>
      </c>
      <c r="AB220" s="63"/>
      <c r="AC220" s="63" t="s">
        <v>10334</v>
      </c>
      <c r="AD220" s="63" t="s">
        <v>9152</v>
      </c>
      <c r="AE220" s="63" t="s">
        <v>9153</v>
      </c>
      <c r="AF220" s="435">
        <v>44143</v>
      </c>
      <c r="AG220" s="174"/>
      <c r="AH220" s="174"/>
      <c r="AI220" s="174"/>
      <c r="AJ220" s="174" t="s">
        <v>2297</v>
      </c>
      <c r="AK220" s="174"/>
      <c r="AL220" s="174"/>
      <c r="AM220" s="174"/>
      <c r="AN220" s="174"/>
      <c r="AO220" s="174"/>
      <c r="AP220" s="174"/>
      <c r="AQ220" s="174"/>
      <c r="AR220" s="174" t="s">
        <v>2335</v>
      </c>
      <c r="AS220" s="174">
        <v>2023</v>
      </c>
      <c r="AT220" s="415">
        <v>45289</v>
      </c>
      <c r="AU220" s="174" t="s">
        <v>2323</v>
      </c>
      <c r="AV220" s="437"/>
      <c r="AW220" s="530"/>
      <c r="AX220" s="426"/>
      <c r="AY220" s="426">
        <f t="shared" si="48"/>
        <v>0</v>
      </c>
      <c r="AZ220" s="426">
        <f t="shared" si="49"/>
        <v>0</v>
      </c>
      <c r="BA220" s="426">
        <f t="shared" si="50"/>
        <v>0</v>
      </c>
      <c r="BB220" s="426">
        <f t="shared" si="51"/>
        <v>0</v>
      </c>
      <c r="BC220" s="425" t="b">
        <f t="shared" si="52"/>
        <v>0</v>
      </c>
    </row>
    <row r="221" spans="1:55" ht="15.75" customHeight="1">
      <c r="A221" s="174" t="s">
        <v>10</v>
      </c>
      <c r="B221" s="63" t="s">
        <v>11</v>
      </c>
      <c r="C221" s="63" t="s">
        <v>12</v>
      </c>
      <c r="D221" s="63" t="s">
        <v>13</v>
      </c>
      <c r="E221" s="63" t="s">
        <v>3756</v>
      </c>
      <c r="F221" s="63"/>
      <c r="G221" s="63" t="s">
        <v>359</v>
      </c>
      <c r="H221" s="63"/>
      <c r="I221" s="63" t="s">
        <v>360</v>
      </c>
      <c r="J221" s="63"/>
      <c r="K221" s="63"/>
      <c r="L221" s="63" t="s">
        <v>361</v>
      </c>
      <c r="M221" s="63"/>
      <c r="N221" s="63" t="s">
        <v>15</v>
      </c>
      <c r="O221" s="63" t="s">
        <v>16</v>
      </c>
      <c r="P221" s="63" t="s">
        <v>35</v>
      </c>
      <c r="Q221" s="63" t="s">
        <v>272</v>
      </c>
      <c r="R221" s="63" t="s">
        <v>2649</v>
      </c>
      <c r="S221" s="63"/>
      <c r="T221" s="63"/>
      <c r="U221" s="63" t="s">
        <v>4306</v>
      </c>
      <c r="V221" s="63" t="s">
        <v>366</v>
      </c>
      <c r="W221" s="63" t="s">
        <v>367</v>
      </c>
      <c r="X221" s="429">
        <v>42618</v>
      </c>
      <c r="Y221" s="63"/>
      <c r="Z221" s="63" t="s">
        <v>4158</v>
      </c>
      <c r="AA221" s="63" t="s">
        <v>4159</v>
      </c>
      <c r="AB221" s="63"/>
      <c r="AC221" s="63" t="s">
        <v>10334</v>
      </c>
      <c r="AD221" s="63" t="s">
        <v>4283</v>
      </c>
      <c r="AE221" s="63" t="s">
        <v>4283</v>
      </c>
      <c r="AF221" s="63" t="s">
        <v>4283</v>
      </c>
      <c r="AG221" s="174"/>
      <c r="AH221" s="174"/>
      <c r="AI221" s="174"/>
      <c r="AJ221" s="174" t="s">
        <v>2297</v>
      </c>
      <c r="AK221" s="174"/>
      <c r="AL221" s="174"/>
      <c r="AM221" s="174"/>
      <c r="AN221" s="174"/>
      <c r="AO221" s="174"/>
      <c r="AP221" s="174"/>
      <c r="AQ221" s="174"/>
      <c r="AR221" s="174" t="s">
        <v>2335</v>
      </c>
      <c r="AS221" s="174">
        <v>2023</v>
      </c>
      <c r="AT221" s="415">
        <v>45289</v>
      </c>
      <c r="AU221" s="174" t="s">
        <v>2323</v>
      </c>
      <c r="AV221" s="437"/>
      <c r="AW221" s="530"/>
      <c r="AX221" s="426"/>
      <c r="AY221" s="426">
        <f t="shared" si="48"/>
        <v>0</v>
      </c>
      <c r="AZ221" s="426">
        <f t="shared" si="49"/>
        <v>0</v>
      </c>
      <c r="BA221" s="426">
        <f t="shared" si="50"/>
        <v>0</v>
      </c>
      <c r="BB221" s="426">
        <f t="shared" si="51"/>
        <v>0</v>
      </c>
      <c r="BC221" s="425" t="b">
        <f t="shared" si="52"/>
        <v>0</v>
      </c>
    </row>
    <row r="222" spans="1:55" ht="15.75" customHeight="1">
      <c r="A222" s="174" t="s">
        <v>10</v>
      </c>
      <c r="B222" s="63" t="s">
        <v>11</v>
      </c>
      <c r="C222" s="63" t="s">
        <v>378</v>
      </c>
      <c r="D222" s="63" t="s">
        <v>374</v>
      </c>
      <c r="E222" s="63" t="s">
        <v>3756</v>
      </c>
      <c r="F222" s="63"/>
      <c r="G222" s="63" t="s">
        <v>866</v>
      </c>
      <c r="H222" s="63"/>
      <c r="I222" s="63" t="s">
        <v>867</v>
      </c>
      <c r="J222" s="63"/>
      <c r="K222" s="63"/>
      <c r="L222" s="63" t="s">
        <v>868</v>
      </c>
      <c r="M222" s="63"/>
      <c r="N222" s="63" t="s">
        <v>15</v>
      </c>
      <c r="O222" s="63" t="s">
        <v>16</v>
      </c>
      <c r="P222" s="63" t="s">
        <v>35</v>
      </c>
      <c r="Q222" s="63" t="s">
        <v>2222</v>
      </c>
      <c r="R222" s="63" t="s">
        <v>156</v>
      </c>
      <c r="S222" s="63"/>
      <c r="T222" s="63"/>
      <c r="U222" s="63" t="s">
        <v>4164</v>
      </c>
      <c r="V222" s="63" t="s">
        <v>591</v>
      </c>
      <c r="W222" s="63" t="s">
        <v>869</v>
      </c>
      <c r="X222" s="429">
        <v>42731</v>
      </c>
      <c r="Y222" s="63"/>
      <c r="Z222" s="63" t="s">
        <v>4158</v>
      </c>
      <c r="AA222" s="63" t="s">
        <v>4159</v>
      </c>
      <c r="AB222" s="63"/>
      <c r="AC222" s="63" t="s">
        <v>10334</v>
      </c>
      <c r="AD222" s="63" t="s">
        <v>4283</v>
      </c>
      <c r="AE222" s="63" t="s">
        <v>4283</v>
      </c>
      <c r="AF222" s="63" t="s">
        <v>4283</v>
      </c>
      <c r="AG222" s="174"/>
      <c r="AH222" s="174"/>
      <c r="AI222" s="174"/>
      <c r="AJ222" s="174" t="s">
        <v>2297</v>
      </c>
      <c r="AK222" s="174"/>
      <c r="AL222" s="174"/>
      <c r="AM222" s="174"/>
      <c r="AN222" s="174"/>
      <c r="AO222" s="174"/>
      <c r="AP222" s="174"/>
      <c r="AQ222" s="174"/>
      <c r="AR222" s="174" t="s">
        <v>2335</v>
      </c>
      <c r="AS222" s="174">
        <v>2023</v>
      </c>
      <c r="AT222" s="415">
        <v>45289</v>
      </c>
      <c r="AU222" s="174" t="s">
        <v>2323</v>
      </c>
      <c r="AV222" s="437"/>
      <c r="AW222" s="530">
        <v>1</v>
      </c>
      <c r="AX222" s="426"/>
      <c r="AY222" s="426">
        <f t="shared" si="48"/>
        <v>0</v>
      </c>
      <c r="AZ222" s="426">
        <f t="shared" si="49"/>
        <v>0</v>
      </c>
      <c r="BA222" s="426">
        <f t="shared" si="50"/>
        <v>0</v>
      </c>
      <c r="BB222" s="426">
        <f t="shared" si="51"/>
        <v>0</v>
      </c>
      <c r="BC222" s="425" t="b">
        <f t="shared" si="52"/>
        <v>0</v>
      </c>
    </row>
    <row r="223" spans="1:55" ht="15.75" customHeight="1">
      <c r="A223" s="174" t="s">
        <v>10</v>
      </c>
      <c r="B223" s="63" t="s">
        <v>11</v>
      </c>
      <c r="C223" s="63" t="s">
        <v>378</v>
      </c>
      <c r="D223" s="63" t="s">
        <v>374</v>
      </c>
      <c r="E223" s="63" t="s">
        <v>3756</v>
      </c>
      <c r="F223" s="63"/>
      <c r="G223" s="63" t="s">
        <v>1390</v>
      </c>
      <c r="H223" s="63"/>
      <c r="I223" s="63" t="s">
        <v>1391</v>
      </c>
      <c r="J223" s="63"/>
      <c r="K223" s="63"/>
      <c r="L223" s="63" t="s">
        <v>1392</v>
      </c>
      <c r="M223" s="63"/>
      <c r="N223" s="63" t="s">
        <v>15</v>
      </c>
      <c r="O223" s="63" t="s">
        <v>16</v>
      </c>
      <c r="P223" s="63" t="s">
        <v>21</v>
      </c>
      <c r="Q223" s="63" t="s">
        <v>3006</v>
      </c>
      <c r="R223" s="63"/>
      <c r="S223" s="63" t="s">
        <v>1393</v>
      </c>
      <c r="T223" s="63"/>
      <c r="U223" s="63" t="s">
        <v>22</v>
      </c>
      <c r="V223" s="63" t="s">
        <v>631</v>
      </c>
      <c r="W223" s="63">
        <v>1207020162</v>
      </c>
      <c r="X223" s="429">
        <v>41222</v>
      </c>
      <c r="Y223" s="63"/>
      <c r="Z223" s="63" t="s">
        <v>4158</v>
      </c>
      <c r="AA223" s="63" t="s">
        <v>4159</v>
      </c>
      <c r="AB223" s="63"/>
      <c r="AC223" s="63" t="s">
        <v>10334</v>
      </c>
      <c r="AD223" s="63" t="s">
        <v>4283</v>
      </c>
      <c r="AE223" s="63" t="s">
        <v>4283</v>
      </c>
      <c r="AF223" s="63" t="s">
        <v>4283</v>
      </c>
      <c r="AG223" s="174"/>
      <c r="AH223" s="174"/>
      <c r="AI223" s="174"/>
      <c r="AJ223" s="174" t="s">
        <v>2297</v>
      </c>
      <c r="AK223" s="174"/>
      <c r="AL223" s="174"/>
      <c r="AM223" s="174"/>
      <c r="AN223" s="174"/>
      <c r="AO223" s="174"/>
      <c r="AP223" s="174"/>
      <c r="AQ223" s="174"/>
      <c r="AR223" s="174" t="s">
        <v>2335</v>
      </c>
      <c r="AS223" s="174">
        <v>2023</v>
      </c>
      <c r="AT223" s="415">
        <v>45289</v>
      </c>
      <c r="AU223" s="174" t="s">
        <v>2323</v>
      </c>
      <c r="AV223" s="437"/>
      <c r="AW223" s="530">
        <v>1</v>
      </c>
      <c r="AX223" s="426"/>
      <c r="AY223" s="426">
        <f t="shared" si="48"/>
        <v>0</v>
      </c>
      <c r="AZ223" s="426">
        <f t="shared" si="49"/>
        <v>0</v>
      </c>
      <c r="BA223" s="426">
        <f t="shared" si="50"/>
        <v>0</v>
      </c>
      <c r="BB223" s="426">
        <f t="shared" si="51"/>
        <v>0</v>
      </c>
      <c r="BC223" s="425" t="b">
        <f t="shared" si="52"/>
        <v>0</v>
      </c>
    </row>
    <row r="224" spans="1:55" ht="15.75" customHeight="1">
      <c r="A224" s="174" t="s">
        <v>10</v>
      </c>
      <c r="B224" s="63" t="s">
        <v>11</v>
      </c>
      <c r="C224" s="63" t="s">
        <v>378</v>
      </c>
      <c r="D224" s="63" t="s">
        <v>374</v>
      </c>
      <c r="E224" s="63" t="s">
        <v>3756</v>
      </c>
      <c r="F224" s="63"/>
      <c r="G224" s="63" t="s">
        <v>1390</v>
      </c>
      <c r="H224" s="63"/>
      <c r="I224" s="63" t="s">
        <v>1391</v>
      </c>
      <c r="J224" s="63"/>
      <c r="K224" s="63"/>
      <c r="L224" s="63" t="s">
        <v>1392</v>
      </c>
      <c r="M224" s="63"/>
      <c r="N224" s="63" t="s">
        <v>15</v>
      </c>
      <c r="O224" s="63" t="s">
        <v>16</v>
      </c>
      <c r="P224" s="63" t="s">
        <v>21</v>
      </c>
      <c r="Q224" s="63" t="s">
        <v>3006</v>
      </c>
      <c r="R224" s="63"/>
      <c r="S224" s="63" t="s">
        <v>1394</v>
      </c>
      <c r="T224" s="63"/>
      <c r="U224" s="63" t="s">
        <v>22</v>
      </c>
      <c r="V224" s="63" t="s">
        <v>631</v>
      </c>
      <c r="W224" s="63">
        <v>1207020163</v>
      </c>
      <c r="X224" s="429">
        <v>41222</v>
      </c>
      <c r="Y224" s="63"/>
      <c r="Z224" s="63" t="s">
        <v>4158</v>
      </c>
      <c r="AA224" s="63" t="s">
        <v>4159</v>
      </c>
      <c r="AB224" s="63"/>
      <c r="AC224" s="63" t="s">
        <v>10334</v>
      </c>
      <c r="AD224" s="63" t="s">
        <v>4283</v>
      </c>
      <c r="AE224" s="63" t="s">
        <v>4283</v>
      </c>
      <c r="AF224" s="63" t="s">
        <v>4283</v>
      </c>
      <c r="AG224" s="174"/>
      <c r="AH224" s="174"/>
      <c r="AI224" s="174"/>
      <c r="AJ224" s="174" t="s">
        <v>2297</v>
      </c>
      <c r="AK224" s="174"/>
      <c r="AL224" s="174"/>
      <c r="AM224" s="174"/>
      <c r="AN224" s="174"/>
      <c r="AO224" s="174"/>
      <c r="AP224" s="174"/>
      <c r="AQ224" s="174"/>
      <c r="AR224" s="174" t="s">
        <v>2335</v>
      </c>
      <c r="AS224" s="174">
        <v>2023</v>
      </c>
      <c r="AT224" s="415">
        <v>45289</v>
      </c>
      <c r="AU224" s="174" t="s">
        <v>2323</v>
      </c>
      <c r="AV224" s="437"/>
      <c r="AW224" s="530"/>
      <c r="AX224" s="426"/>
      <c r="AY224" s="426">
        <f t="shared" si="48"/>
        <v>0</v>
      </c>
      <c r="AZ224" s="426">
        <f t="shared" si="49"/>
        <v>0</v>
      </c>
      <c r="BA224" s="426">
        <f t="shared" si="50"/>
        <v>0</v>
      </c>
      <c r="BB224" s="426">
        <f t="shared" si="51"/>
        <v>0</v>
      </c>
      <c r="BC224" s="425" t="b">
        <f t="shared" si="52"/>
        <v>0</v>
      </c>
    </row>
    <row r="225" spans="1:55" ht="15.75" customHeight="1">
      <c r="A225" s="174" t="s">
        <v>10</v>
      </c>
      <c r="B225" s="63" t="s">
        <v>11</v>
      </c>
      <c r="C225" s="63" t="s">
        <v>378</v>
      </c>
      <c r="D225" s="63" t="s">
        <v>374</v>
      </c>
      <c r="E225" s="63" t="s">
        <v>3756</v>
      </c>
      <c r="F225" s="63"/>
      <c r="G225" s="63" t="s">
        <v>1390</v>
      </c>
      <c r="H225" s="63"/>
      <c r="I225" s="63" t="s">
        <v>1391</v>
      </c>
      <c r="J225" s="63"/>
      <c r="K225" s="63"/>
      <c r="L225" s="63" t="s">
        <v>1392</v>
      </c>
      <c r="M225" s="63"/>
      <c r="N225" s="63" t="s">
        <v>15</v>
      </c>
      <c r="O225" s="63" t="s">
        <v>16</v>
      </c>
      <c r="P225" s="63" t="s">
        <v>21</v>
      </c>
      <c r="Q225" s="63" t="s">
        <v>3006</v>
      </c>
      <c r="R225" s="63"/>
      <c r="S225" s="63" t="s">
        <v>1395</v>
      </c>
      <c r="T225" s="63"/>
      <c r="U225" s="63" t="s">
        <v>22</v>
      </c>
      <c r="V225" s="63" t="s">
        <v>631</v>
      </c>
      <c r="W225" s="63">
        <v>1207020164</v>
      </c>
      <c r="X225" s="429">
        <v>41222</v>
      </c>
      <c r="Y225" s="63"/>
      <c r="Z225" s="63" t="s">
        <v>4158</v>
      </c>
      <c r="AA225" s="63" t="s">
        <v>4159</v>
      </c>
      <c r="AB225" s="63"/>
      <c r="AC225" s="63" t="s">
        <v>10334</v>
      </c>
      <c r="AD225" s="63" t="s">
        <v>4283</v>
      </c>
      <c r="AE225" s="63" t="s">
        <v>4283</v>
      </c>
      <c r="AF225" s="63" t="s">
        <v>4283</v>
      </c>
      <c r="AG225" s="174"/>
      <c r="AH225" s="174"/>
      <c r="AI225" s="174"/>
      <c r="AJ225" s="174" t="s">
        <v>2297</v>
      </c>
      <c r="AK225" s="174"/>
      <c r="AL225" s="174"/>
      <c r="AM225" s="174"/>
      <c r="AN225" s="174"/>
      <c r="AO225" s="174"/>
      <c r="AP225" s="174"/>
      <c r="AQ225" s="174"/>
      <c r="AR225" s="174" t="s">
        <v>2335</v>
      </c>
      <c r="AS225" s="174">
        <v>2023</v>
      </c>
      <c r="AT225" s="415">
        <v>45289</v>
      </c>
      <c r="AU225" s="174" t="s">
        <v>2323</v>
      </c>
      <c r="AV225" s="437"/>
      <c r="AW225" s="530"/>
      <c r="AX225" s="426"/>
      <c r="AY225" s="426">
        <f t="shared" si="48"/>
        <v>0</v>
      </c>
      <c r="AZ225" s="426">
        <f t="shared" si="49"/>
        <v>0</v>
      </c>
      <c r="BA225" s="426">
        <f t="shared" si="50"/>
        <v>0</v>
      </c>
      <c r="BB225" s="426">
        <f t="shared" si="51"/>
        <v>0</v>
      </c>
      <c r="BC225" s="425" t="b">
        <f t="shared" si="52"/>
        <v>0</v>
      </c>
    </row>
    <row r="226" spans="1:55" ht="15.75" customHeight="1">
      <c r="A226" s="174" t="s">
        <v>10</v>
      </c>
      <c r="B226" s="63" t="s">
        <v>11</v>
      </c>
      <c r="C226" s="63" t="s">
        <v>378</v>
      </c>
      <c r="D226" s="63" t="s">
        <v>374</v>
      </c>
      <c r="E226" s="63" t="s">
        <v>3756</v>
      </c>
      <c r="F226" s="63"/>
      <c r="G226" s="63" t="s">
        <v>992</v>
      </c>
      <c r="H226" s="63"/>
      <c r="I226" s="63" t="s">
        <v>993</v>
      </c>
      <c r="J226" s="63"/>
      <c r="K226" s="63"/>
      <c r="L226" s="63" t="s">
        <v>994</v>
      </c>
      <c r="M226" s="63"/>
      <c r="N226" s="63" t="s">
        <v>15</v>
      </c>
      <c r="O226" s="63" t="s">
        <v>16</v>
      </c>
      <c r="P226" s="63" t="s">
        <v>35</v>
      </c>
      <c r="Q226" s="63" t="s">
        <v>8666</v>
      </c>
      <c r="R226" s="63" t="s">
        <v>36</v>
      </c>
      <c r="S226" s="63"/>
      <c r="T226" s="63"/>
      <c r="U226" s="63" t="s">
        <v>4164</v>
      </c>
      <c r="V226" s="63" t="s">
        <v>91</v>
      </c>
      <c r="W226" s="63" t="s">
        <v>995</v>
      </c>
      <c r="X226" s="429">
        <v>42699</v>
      </c>
      <c r="Y226" s="63"/>
      <c r="Z226" s="63" t="s">
        <v>4158</v>
      </c>
      <c r="AA226" s="63" t="s">
        <v>4159</v>
      </c>
      <c r="AB226" s="63"/>
      <c r="AC226" s="63" t="s">
        <v>10335</v>
      </c>
      <c r="AD226" s="63" t="s">
        <v>4283</v>
      </c>
      <c r="AE226" s="63" t="s">
        <v>4283</v>
      </c>
      <c r="AF226" s="63" t="s">
        <v>4283</v>
      </c>
      <c r="AG226" s="174"/>
      <c r="AH226" s="174"/>
      <c r="AI226" s="174"/>
      <c r="AJ226" s="174" t="s">
        <v>2297</v>
      </c>
      <c r="AK226" s="174"/>
      <c r="AL226" s="174"/>
      <c r="AM226" s="174"/>
      <c r="AN226" s="174"/>
      <c r="AO226" s="174"/>
      <c r="AP226" s="174"/>
      <c r="AQ226" s="174"/>
      <c r="AR226" s="174" t="s">
        <v>2335</v>
      </c>
      <c r="AS226" s="174">
        <v>2023</v>
      </c>
      <c r="AT226" s="415">
        <v>45289</v>
      </c>
      <c r="AU226" s="174" t="s">
        <v>2323</v>
      </c>
      <c r="AV226" s="437"/>
      <c r="AW226" s="530">
        <v>1</v>
      </c>
      <c r="AX226" s="426"/>
      <c r="AY226" s="426">
        <f t="shared" si="48"/>
        <v>0</v>
      </c>
      <c r="AZ226" s="426">
        <f t="shared" si="49"/>
        <v>0</v>
      </c>
      <c r="BA226" s="426">
        <f t="shared" si="50"/>
        <v>0</v>
      </c>
      <c r="BB226" s="426">
        <f t="shared" si="51"/>
        <v>0</v>
      </c>
      <c r="BC226" s="425" t="b">
        <f t="shared" si="52"/>
        <v>0</v>
      </c>
    </row>
    <row r="227" spans="1:55" ht="15.75" customHeight="1">
      <c r="A227" s="174" t="s">
        <v>10</v>
      </c>
      <c r="B227" s="63" t="s">
        <v>11</v>
      </c>
      <c r="C227" s="63" t="s">
        <v>12</v>
      </c>
      <c r="D227" s="63" t="s">
        <v>13</v>
      </c>
      <c r="E227" s="63" t="s">
        <v>3756</v>
      </c>
      <c r="F227" s="63"/>
      <c r="G227" s="63" t="s">
        <v>1100</v>
      </c>
      <c r="H227" s="63"/>
      <c r="I227" s="63" t="s">
        <v>1101</v>
      </c>
      <c r="J227" s="63"/>
      <c r="K227" s="63"/>
      <c r="L227" s="63" t="s">
        <v>1102</v>
      </c>
      <c r="M227" s="63"/>
      <c r="N227" s="63" t="s">
        <v>15</v>
      </c>
      <c r="O227" s="63" t="s">
        <v>16</v>
      </c>
      <c r="P227" s="63" t="s">
        <v>35</v>
      </c>
      <c r="Q227" s="63" t="s">
        <v>117</v>
      </c>
      <c r="R227" s="63" t="s">
        <v>200</v>
      </c>
      <c r="S227" s="63"/>
      <c r="T227" s="63"/>
      <c r="U227" s="63" t="s">
        <v>4164</v>
      </c>
      <c r="V227" s="63" t="s">
        <v>181</v>
      </c>
      <c r="W227" s="63">
        <v>201407022211</v>
      </c>
      <c r="X227" s="429">
        <v>41978</v>
      </c>
      <c r="Y227" s="63"/>
      <c r="Z227" s="63" t="s">
        <v>4158</v>
      </c>
      <c r="AA227" s="63" t="s">
        <v>4159</v>
      </c>
      <c r="AB227" s="63"/>
      <c r="AC227" s="63" t="s">
        <v>10334</v>
      </c>
      <c r="AD227" s="63" t="s">
        <v>5306</v>
      </c>
      <c r="AE227" s="63" t="s">
        <v>5306</v>
      </c>
      <c r="AF227" s="63" t="s">
        <v>5306</v>
      </c>
      <c r="AG227" s="174"/>
      <c r="AH227" s="174"/>
      <c r="AI227" s="174"/>
      <c r="AJ227" s="174" t="s">
        <v>2297</v>
      </c>
      <c r="AK227" s="174"/>
      <c r="AL227" s="174"/>
      <c r="AM227" s="174"/>
      <c r="AN227" s="174"/>
      <c r="AO227" s="174"/>
      <c r="AP227" s="174"/>
      <c r="AQ227" s="174"/>
      <c r="AR227" s="174" t="s">
        <v>2335</v>
      </c>
      <c r="AS227" s="174">
        <v>2023</v>
      </c>
      <c r="AT227" s="415">
        <v>45289</v>
      </c>
      <c r="AU227" s="174" t="s">
        <v>2323</v>
      </c>
      <c r="AV227" s="437"/>
      <c r="AW227" s="530"/>
      <c r="AX227" s="426"/>
      <c r="AY227" s="426">
        <f t="shared" si="48"/>
        <v>0</v>
      </c>
      <c r="AZ227" s="426">
        <f t="shared" si="49"/>
        <v>0</v>
      </c>
      <c r="BA227" s="426">
        <f t="shared" si="50"/>
        <v>0</v>
      </c>
      <c r="BB227" s="426">
        <f t="shared" si="51"/>
        <v>0</v>
      </c>
      <c r="BC227" s="425" t="b">
        <f t="shared" si="52"/>
        <v>0</v>
      </c>
    </row>
    <row r="228" spans="1:55" ht="15.75" customHeight="1">
      <c r="A228" s="174" t="s">
        <v>10</v>
      </c>
      <c r="B228" s="63" t="s">
        <v>11</v>
      </c>
      <c r="C228" s="63" t="s">
        <v>12</v>
      </c>
      <c r="D228" s="63" t="s">
        <v>13</v>
      </c>
      <c r="E228" s="63" t="s">
        <v>3756</v>
      </c>
      <c r="F228" s="63"/>
      <c r="G228" s="63" t="s">
        <v>1311</v>
      </c>
      <c r="H228" s="63"/>
      <c r="I228" s="63" t="s">
        <v>1312</v>
      </c>
      <c r="J228" s="63"/>
      <c r="K228" s="63"/>
      <c r="L228" s="63" t="s">
        <v>9434</v>
      </c>
      <c r="M228" s="63"/>
      <c r="N228" s="63" t="s">
        <v>15</v>
      </c>
      <c r="O228" s="63" t="s">
        <v>16</v>
      </c>
      <c r="P228" s="63" t="s">
        <v>21</v>
      </c>
      <c r="Q228" s="63" t="s">
        <v>3006</v>
      </c>
      <c r="R228" s="63"/>
      <c r="S228" s="63" t="s">
        <v>1313</v>
      </c>
      <c r="T228" s="63"/>
      <c r="U228" s="63" t="s">
        <v>22</v>
      </c>
      <c r="V228" s="63" t="s">
        <v>631</v>
      </c>
      <c r="W228" s="63" t="s">
        <v>1314</v>
      </c>
      <c r="X228" s="429">
        <v>43180</v>
      </c>
      <c r="Y228" s="63"/>
      <c r="Z228" s="63" t="s">
        <v>4158</v>
      </c>
      <c r="AA228" s="63" t="s">
        <v>4159</v>
      </c>
      <c r="AB228" s="63"/>
      <c r="AC228" s="63" t="s">
        <v>10336</v>
      </c>
      <c r="AD228" s="63" t="s">
        <v>9435</v>
      </c>
      <c r="AE228" s="63" t="s">
        <v>9436</v>
      </c>
      <c r="AF228" s="435">
        <v>44935</v>
      </c>
      <c r="AG228" s="174"/>
      <c r="AH228" s="174"/>
      <c r="AI228" s="174"/>
      <c r="AJ228" s="174" t="s">
        <v>2297</v>
      </c>
      <c r="AK228" s="174"/>
      <c r="AL228" s="174"/>
      <c r="AM228" s="174"/>
      <c r="AN228" s="174"/>
      <c r="AO228" s="174"/>
      <c r="AP228" s="174"/>
      <c r="AQ228" s="174"/>
      <c r="AR228" s="174" t="s">
        <v>2335</v>
      </c>
      <c r="AS228" s="174">
        <v>2023</v>
      </c>
      <c r="AT228" s="415">
        <v>45282</v>
      </c>
      <c r="AU228" s="174" t="s">
        <v>2323</v>
      </c>
      <c r="AV228" s="437"/>
      <c r="AW228" s="530">
        <v>1</v>
      </c>
      <c r="AX228" s="426"/>
      <c r="AY228" s="426">
        <f t="shared" si="48"/>
        <v>0</v>
      </c>
      <c r="AZ228" s="426">
        <f t="shared" si="49"/>
        <v>0</v>
      </c>
      <c r="BA228" s="426">
        <f t="shared" si="50"/>
        <v>0</v>
      </c>
      <c r="BB228" s="426">
        <f t="shared" si="51"/>
        <v>0</v>
      </c>
      <c r="BC228" s="425" t="b">
        <f t="shared" si="52"/>
        <v>0</v>
      </c>
    </row>
    <row r="229" spans="1:55" ht="15.75" customHeight="1">
      <c r="A229" s="174" t="s">
        <v>10</v>
      </c>
      <c r="B229" s="63" t="s">
        <v>11</v>
      </c>
      <c r="C229" s="63" t="s">
        <v>12</v>
      </c>
      <c r="D229" s="63" t="s">
        <v>13</v>
      </c>
      <c r="E229" s="63" t="s">
        <v>3756</v>
      </c>
      <c r="F229" s="63"/>
      <c r="G229" s="63" t="s">
        <v>1311</v>
      </c>
      <c r="H229" s="63"/>
      <c r="I229" s="63" t="s">
        <v>1312</v>
      </c>
      <c r="J229" s="63"/>
      <c r="K229" s="63"/>
      <c r="L229" s="63" t="s">
        <v>9434</v>
      </c>
      <c r="M229" s="63"/>
      <c r="N229" s="63" t="s">
        <v>15</v>
      </c>
      <c r="O229" s="63" t="s">
        <v>16</v>
      </c>
      <c r="P229" s="63" t="s">
        <v>21</v>
      </c>
      <c r="Q229" s="63" t="s">
        <v>3006</v>
      </c>
      <c r="R229" s="63"/>
      <c r="S229" s="63" t="s">
        <v>23</v>
      </c>
      <c r="T229" s="63"/>
      <c r="U229" s="63" t="s">
        <v>22</v>
      </c>
      <c r="V229" s="63" t="s">
        <v>631</v>
      </c>
      <c r="W229" s="63" t="s">
        <v>1315</v>
      </c>
      <c r="X229" s="429">
        <v>43180</v>
      </c>
      <c r="Y229" s="63"/>
      <c r="Z229" s="63" t="s">
        <v>4158</v>
      </c>
      <c r="AA229" s="63" t="s">
        <v>4159</v>
      </c>
      <c r="AB229" s="63"/>
      <c r="AC229" s="63" t="s">
        <v>10336</v>
      </c>
      <c r="AD229" s="63" t="s">
        <v>9435</v>
      </c>
      <c r="AE229" s="63" t="s">
        <v>9436</v>
      </c>
      <c r="AF229" s="435">
        <v>44935</v>
      </c>
      <c r="AG229" s="174"/>
      <c r="AH229" s="174"/>
      <c r="AI229" s="174"/>
      <c r="AJ229" s="174" t="s">
        <v>2297</v>
      </c>
      <c r="AK229" s="174"/>
      <c r="AL229" s="174"/>
      <c r="AM229" s="174"/>
      <c r="AN229" s="174"/>
      <c r="AO229" s="174"/>
      <c r="AP229" s="174"/>
      <c r="AQ229" s="174"/>
      <c r="AR229" s="174" t="s">
        <v>2335</v>
      </c>
      <c r="AS229" s="174">
        <v>2023</v>
      </c>
      <c r="AT229" s="415">
        <v>45282</v>
      </c>
      <c r="AU229" s="174" t="s">
        <v>2323</v>
      </c>
      <c r="AV229" s="437"/>
      <c r="AW229" s="530"/>
      <c r="AX229" s="426"/>
      <c r="AY229" s="426">
        <f t="shared" si="48"/>
        <v>0</v>
      </c>
      <c r="AZ229" s="426">
        <f t="shared" si="49"/>
        <v>0</v>
      </c>
      <c r="BA229" s="426">
        <f t="shared" si="50"/>
        <v>0</v>
      </c>
      <c r="BB229" s="426">
        <f t="shared" si="51"/>
        <v>0</v>
      </c>
      <c r="BC229" s="425" t="b">
        <f t="shared" si="52"/>
        <v>0</v>
      </c>
    </row>
    <row r="230" spans="1:55" ht="15.75" customHeight="1">
      <c r="A230" s="174" t="s">
        <v>10</v>
      </c>
      <c r="B230" s="63" t="s">
        <v>11</v>
      </c>
      <c r="C230" s="63" t="s">
        <v>12</v>
      </c>
      <c r="D230" s="63" t="s">
        <v>13</v>
      </c>
      <c r="E230" s="63" t="s">
        <v>3756</v>
      </c>
      <c r="F230" s="63"/>
      <c r="G230" s="63" t="s">
        <v>1311</v>
      </c>
      <c r="H230" s="63"/>
      <c r="I230" s="63" t="s">
        <v>1312</v>
      </c>
      <c r="J230" s="63"/>
      <c r="K230" s="63"/>
      <c r="L230" s="63" t="s">
        <v>9434</v>
      </c>
      <c r="M230" s="63"/>
      <c r="N230" s="63" t="s">
        <v>15</v>
      </c>
      <c r="O230" s="63" t="s">
        <v>16</v>
      </c>
      <c r="P230" s="63" t="s">
        <v>21</v>
      </c>
      <c r="Q230" s="63" t="s">
        <v>3006</v>
      </c>
      <c r="R230" s="63"/>
      <c r="S230" s="63" t="s">
        <v>1316</v>
      </c>
      <c r="T230" s="63"/>
      <c r="U230" s="63" t="s">
        <v>22</v>
      </c>
      <c r="V230" s="63" t="s">
        <v>631</v>
      </c>
      <c r="W230" s="63" t="s">
        <v>1317</v>
      </c>
      <c r="X230" s="429">
        <v>43208</v>
      </c>
      <c r="Y230" s="63"/>
      <c r="Z230" s="63" t="s">
        <v>4158</v>
      </c>
      <c r="AA230" s="63" t="s">
        <v>4159</v>
      </c>
      <c r="AB230" s="63"/>
      <c r="AC230" s="63" t="s">
        <v>10336</v>
      </c>
      <c r="AD230" s="63" t="s">
        <v>9435</v>
      </c>
      <c r="AE230" s="63" t="s">
        <v>9436</v>
      </c>
      <c r="AF230" s="435">
        <v>44935</v>
      </c>
      <c r="AG230" s="174"/>
      <c r="AH230" s="174"/>
      <c r="AI230" s="174"/>
      <c r="AJ230" s="174" t="s">
        <v>2297</v>
      </c>
      <c r="AK230" s="174"/>
      <c r="AL230" s="174"/>
      <c r="AM230" s="174"/>
      <c r="AN230" s="174"/>
      <c r="AO230" s="174"/>
      <c r="AP230" s="174"/>
      <c r="AQ230" s="174"/>
      <c r="AR230" s="174" t="s">
        <v>2335</v>
      </c>
      <c r="AS230" s="174">
        <v>2023</v>
      </c>
      <c r="AT230" s="415">
        <v>45282</v>
      </c>
      <c r="AU230" s="174" t="s">
        <v>2323</v>
      </c>
      <c r="AV230" s="437"/>
      <c r="AW230" s="530"/>
      <c r="AX230" s="426"/>
      <c r="AY230" s="426">
        <f t="shared" si="48"/>
        <v>0</v>
      </c>
      <c r="AZ230" s="426">
        <f t="shared" si="49"/>
        <v>0</v>
      </c>
      <c r="BA230" s="426">
        <f t="shared" si="50"/>
        <v>0</v>
      </c>
      <c r="BB230" s="426">
        <f t="shared" si="51"/>
        <v>0</v>
      </c>
      <c r="BC230" s="425" t="b">
        <f t="shared" si="52"/>
        <v>0</v>
      </c>
    </row>
    <row r="231" spans="1:55" ht="15.75" customHeight="1">
      <c r="A231" s="174" t="s">
        <v>10</v>
      </c>
      <c r="B231" s="63" t="s">
        <v>11</v>
      </c>
      <c r="C231" s="63" t="s">
        <v>378</v>
      </c>
      <c r="D231" s="63" t="s">
        <v>374</v>
      </c>
      <c r="E231" s="63" t="s">
        <v>3756</v>
      </c>
      <c r="F231" s="63"/>
      <c r="G231" s="63" t="s">
        <v>685</v>
      </c>
      <c r="H231" s="63"/>
      <c r="I231" s="63" t="s">
        <v>3758</v>
      </c>
      <c r="J231" s="63"/>
      <c r="K231" s="63"/>
      <c r="L231" s="63" t="s">
        <v>1720</v>
      </c>
      <c r="M231" s="63"/>
      <c r="N231" s="63" t="s">
        <v>15</v>
      </c>
      <c r="O231" s="63" t="s">
        <v>16</v>
      </c>
      <c r="P231" s="63" t="s">
        <v>35</v>
      </c>
      <c r="Q231" s="63" t="s">
        <v>2230</v>
      </c>
      <c r="R231" s="63" t="s">
        <v>8944</v>
      </c>
      <c r="S231" s="63"/>
      <c r="T231" s="63"/>
      <c r="U231" s="63" t="s">
        <v>4164</v>
      </c>
      <c r="V231" s="63" t="s">
        <v>1094</v>
      </c>
      <c r="W231" s="63" t="s">
        <v>1728</v>
      </c>
      <c r="X231" s="429">
        <v>45014</v>
      </c>
      <c r="Y231" s="430">
        <v>46842</v>
      </c>
      <c r="Z231" s="63" t="s">
        <v>4158</v>
      </c>
      <c r="AA231" s="63" t="s">
        <v>4159</v>
      </c>
      <c r="AB231" s="63"/>
      <c r="AC231" s="63"/>
      <c r="AD231" s="63" t="s">
        <v>4283</v>
      </c>
      <c r="AE231" s="63" t="s">
        <v>4283</v>
      </c>
      <c r="AF231" s="63" t="s">
        <v>4283</v>
      </c>
      <c r="AG231" s="174"/>
      <c r="AH231" s="174"/>
      <c r="AI231" s="418">
        <v>45120</v>
      </c>
      <c r="AJ231" s="174" t="s">
        <v>2291</v>
      </c>
      <c r="AK231" s="174"/>
      <c r="AL231" s="174"/>
      <c r="AM231" s="174"/>
      <c r="AN231" s="174"/>
      <c r="AO231" s="174"/>
      <c r="AP231" s="174"/>
      <c r="AQ231" s="174"/>
      <c r="AR231" s="174" t="s">
        <v>2335</v>
      </c>
      <c r="AS231" s="174">
        <v>2023</v>
      </c>
      <c r="AT231" s="415">
        <v>45289</v>
      </c>
      <c r="AU231" s="174" t="s">
        <v>2323</v>
      </c>
      <c r="AV231" s="419"/>
      <c r="AW231" s="530"/>
      <c r="AX231" s="429">
        <v>43279</v>
      </c>
      <c r="AY231" s="426">
        <f t="shared" si="48"/>
        <v>0</v>
      </c>
      <c r="AZ231" s="426">
        <f t="shared" si="49"/>
        <v>0</v>
      </c>
      <c r="BA231" s="426">
        <f t="shared" si="50"/>
        <v>0</v>
      </c>
      <c r="BB231" s="426">
        <f t="shared" si="51"/>
        <v>0</v>
      </c>
      <c r="BC231" s="425" t="b">
        <f t="shared" si="52"/>
        <v>0</v>
      </c>
    </row>
    <row r="232" spans="1:55" ht="15.75" customHeight="1">
      <c r="A232" s="174" t="s">
        <v>10</v>
      </c>
      <c r="B232" s="63" t="s">
        <v>11</v>
      </c>
      <c r="C232" s="63" t="s">
        <v>123</v>
      </c>
      <c r="D232" s="63" t="s">
        <v>1069</v>
      </c>
      <c r="E232" s="63" t="s">
        <v>30</v>
      </c>
      <c r="F232" s="63"/>
      <c r="G232" s="63" t="s">
        <v>1070</v>
      </c>
      <c r="H232" s="63"/>
      <c r="I232" s="63" t="s">
        <v>1071</v>
      </c>
      <c r="J232" s="63"/>
      <c r="K232" s="63"/>
      <c r="L232" s="63" t="s">
        <v>1072</v>
      </c>
      <c r="M232" s="63"/>
      <c r="N232" s="63" t="s">
        <v>113</v>
      </c>
      <c r="O232" s="63" t="s">
        <v>226</v>
      </c>
      <c r="P232" s="63" t="s">
        <v>35</v>
      </c>
      <c r="Q232" s="63" t="s">
        <v>125</v>
      </c>
      <c r="R232" s="63" t="s">
        <v>1033</v>
      </c>
      <c r="S232" s="63"/>
      <c r="T232" s="63"/>
      <c r="U232" s="63" t="s">
        <v>4164</v>
      </c>
      <c r="V232" s="63" t="s">
        <v>1078</v>
      </c>
      <c r="W232" s="63" t="s">
        <v>1079</v>
      </c>
      <c r="X232" s="429">
        <v>43710</v>
      </c>
      <c r="Y232" s="63"/>
      <c r="Z232" s="63" t="s">
        <v>4158</v>
      </c>
      <c r="AA232" s="63" t="s">
        <v>4159</v>
      </c>
      <c r="AB232" s="63"/>
      <c r="AC232" s="63"/>
      <c r="AD232" s="63" t="s">
        <v>5419</v>
      </c>
      <c r="AE232" s="63" t="s">
        <v>5420</v>
      </c>
      <c r="AF232" s="433">
        <v>45414</v>
      </c>
      <c r="AG232" s="174"/>
      <c r="AH232" s="174"/>
      <c r="AI232" s="418">
        <v>45271</v>
      </c>
      <c r="AJ232" s="174" t="s">
        <v>2291</v>
      </c>
      <c r="AK232" s="174"/>
      <c r="AL232" s="174"/>
      <c r="AM232" s="174"/>
      <c r="AN232" s="174"/>
      <c r="AO232" s="174"/>
      <c r="AP232" s="174"/>
      <c r="AQ232" s="174"/>
      <c r="AR232" s="174" t="s">
        <v>2333</v>
      </c>
      <c r="AS232" s="174">
        <v>2023</v>
      </c>
      <c r="AT232" s="415">
        <v>45271</v>
      </c>
      <c r="AU232" s="174" t="s">
        <v>2323</v>
      </c>
      <c r="AV232" s="437"/>
      <c r="AW232" s="530"/>
      <c r="AX232" s="426"/>
      <c r="AY232" s="426">
        <f t="shared" si="48"/>
        <v>0</v>
      </c>
      <c r="AZ232" s="426">
        <f t="shared" si="49"/>
        <v>0</v>
      </c>
      <c r="BA232" s="426">
        <f t="shared" si="50"/>
        <v>0</v>
      </c>
      <c r="BB232" s="426">
        <f t="shared" si="51"/>
        <v>0</v>
      </c>
      <c r="BC232" s="425" t="b">
        <f t="shared" si="52"/>
        <v>0</v>
      </c>
    </row>
    <row r="233" spans="1:55" ht="15.75" customHeight="1">
      <c r="A233" s="174" t="s">
        <v>10</v>
      </c>
      <c r="B233" s="63" t="s">
        <v>11</v>
      </c>
      <c r="C233" s="63" t="s">
        <v>12</v>
      </c>
      <c r="D233" s="63" t="s">
        <v>3759</v>
      </c>
      <c r="E233" s="63" t="s">
        <v>3756</v>
      </c>
      <c r="F233" s="63"/>
      <c r="G233" s="63" t="s">
        <v>1757</v>
      </c>
      <c r="H233" s="63"/>
      <c r="I233" s="63" t="s">
        <v>1758</v>
      </c>
      <c r="J233" s="63"/>
      <c r="K233" s="63"/>
      <c r="L233" s="63" t="s">
        <v>1759</v>
      </c>
      <c r="M233" s="63"/>
      <c r="N233" s="63" t="s">
        <v>15</v>
      </c>
      <c r="O233" s="63" t="s">
        <v>16</v>
      </c>
      <c r="P233" s="63" t="s">
        <v>35</v>
      </c>
      <c r="Q233" s="63" t="s">
        <v>117</v>
      </c>
      <c r="R233" s="63" t="s">
        <v>200</v>
      </c>
      <c r="S233" s="63"/>
      <c r="T233" s="63"/>
      <c r="U233" s="63" t="s">
        <v>4164</v>
      </c>
      <c r="V233" s="63" t="s">
        <v>235</v>
      </c>
      <c r="W233" s="63" t="s">
        <v>1760</v>
      </c>
      <c r="X233" s="429">
        <v>43395</v>
      </c>
      <c r="Y233" s="63"/>
      <c r="Z233" s="63" t="s">
        <v>4158</v>
      </c>
      <c r="AA233" s="63" t="s">
        <v>4159</v>
      </c>
      <c r="AB233" s="63"/>
      <c r="AC233" s="63" t="s">
        <v>10334</v>
      </c>
      <c r="AD233" s="63" t="s">
        <v>9464</v>
      </c>
      <c r="AE233" s="63" t="s">
        <v>9465</v>
      </c>
      <c r="AF233" s="63" t="s">
        <v>9466</v>
      </c>
      <c r="AG233" s="174"/>
      <c r="AH233" s="174"/>
      <c r="AI233" s="174"/>
      <c r="AJ233" s="174" t="s">
        <v>2297</v>
      </c>
      <c r="AK233" s="174"/>
      <c r="AL233" s="174"/>
      <c r="AM233" s="174"/>
      <c r="AN233" s="174"/>
      <c r="AO233" s="174"/>
      <c r="AP233" s="174"/>
      <c r="AQ233" s="174"/>
      <c r="AR233" s="174" t="s">
        <v>2335</v>
      </c>
      <c r="AS233" s="174">
        <v>2023</v>
      </c>
      <c r="AT233" s="415">
        <v>45289</v>
      </c>
      <c r="AU233" s="174" t="s">
        <v>2323</v>
      </c>
      <c r="AV233" s="437"/>
      <c r="AW233" s="530">
        <v>1</v>
      </c>
      <c r="AX233" s="426"/>
      <c r="AY233" s="426">
        <f t="shared" si="48"/>
        <v>0</v>
      </c>
      <c r="AZ233" s="426">
        <f t="shared" si="49"/>
        <v>0</v>
      </c>
      <c r="BA233" s="426">
        <f t="shared" si="50"/>
        <v>0</v>
      </c>
      <c r="BB233" s="426">
        <f t="shared" si="51"/>
        <v>0</v>
      </c>
      <c r="BC233" s="425" t="b">
        <f t="shared" si="52"/>
        <v>0</v>
      </c>
    </row>
    <row r="234" spans="1:55" ht="15.75" customHeight="1">
      <c r="A234" s="174" t="s">
        <v>10</v>
      </c>
      <c r="B234" s="63" t="s">
        <v>11</v>
      </c>
      <c r="C234" s="63" t="s">
        <v>378</v>
      </c>
      <c r="D234" s="63" t="s">
        <v>374</v>
      </c>
      <c r="E234" s="63" t="s">
        <v>3756</v>
      </c>
      <c r="F234" s="63"/>
      <c r="G234" s="63" t="s">
        <v>1761</v>
      </c>
      <c r="H234" s="63"/>
      <c r="I234" s="63" t="s">
        <v>1762</v>
      </c>
      <c r="J234" s="63"/>
      <c r="K234" s="63"/>
      <c r="L234" s="63" t="s">
        <v>1763</v>
      </c>
      <c r="M234" s="63"/>
      <c r="N234" s="63" t="s">
        <v>15</v>
      </c>
      <c r="O234" s="63" t="s">
        <v>16</v>
      </c>
      <c r="P234" s="63" t="s">
        <v>21</v>
      </c>
      <c r="Q234" s="63" t="s">
        <v>3006</v>
      </c>
      <c r="R234" s="63"/>
      <c r="S234" s="63" t="s">
        <v>1764</v>
      </c>
      <c r="T234" s="63"/>
      <c r="U234" s="63" t="s">
        <v>22</v>
      </c>
      <c r="V234" s="63" t="s">
        <v>326</v>
      </c>
      <c r="W234" s="63" t="s">
        <v>1765</v>
      </c>
      <c r="X234" s="429">
        <v>43413</v>
      </c>
      <c r="Y234" s="63"/>
      <c r="Z234" s="63" t="s">
        <v>4158</v>
      </c>
      <c r="AA234" s="63" t="s">
        <v>4159</v>
      </c>
      <c r="AB234" s="63"/>
      <c r="AC234" s="63" t="s">
        <v>10334</v>
      </c>
      <c r="AD234" s="63" t="s">
        <v>9467</v>
      </c>
      <c r="AE234" s="63" t="s">
        <v>9468</v>
      </c>
      <c r="AF234" s="464">
        <v>44698</v>
      </c>
      <c r="AG234" s="174"/>
      <c r="AH234" s="174"/>
      <c r="AI234" s="174"/>
      <c r="AJ234" s="174" t="s">
        <v>2297</v>
      </c>
      <c r="AK234" s="174"/>
      <c r="AL234" s="174"/>
      <c r="AM234" s="174"/>
      <c r="AN234" s="174"/>
      <c r="AO234" s="174"/>
      <c r="AP234" s="174"/>
      <c r="AQ234" s="174"/>
      <c r="AR234" s="174" t="s">
        <v>2335</v>
      </c>
      <c r="AS234" s="174">
        <v>2023</v>
      </c>
      <c r="AT234" s="415">
        <v>45289</v>
      </c>
      <c r="AU234" s="174" t="s">
        <v>2323</v>
      </c>
      <c r="AV234" s="437"/>
      <c r="AW234" s="530">
        <v>1</v>
      </c>
      <c r="AX234" s="426"/>
      <c r="AY234" s="426">
        <f t="shared" si="48"/>
        <v>0</v>
      </c>
      <c r="AZ234" s="426">
        <f t="shared" si="49"/>
        <v>0</v>
      </c>
      <c r="BA234" s="426">
        <f t="shared" si="50"/>
        <v>0</v>
      </c>
      <c r="BB234" s="426">
        <f t="shared" si="51"/>
        <v>0</v>
      </c>
      <c r="BC234" s="425" t="b">
        <f t="shared" si="52"/>
        <v>0</v>
      </c>
    </row>
    <row r="235" spans="1:55" ht="15.75" customHeight="1">
      <c r="A235" s="174" t="s">
        <v>10</v>
      </c>
      <c r="B235" s="63" t="s">
        <v>11</v>
      </c>
      <c r="C235" s="63" t="s">
        <v>28</v>
      </c>
      <c r="D235" s="63" t="s">
        <v>13</v>
      </c>
      <c r="E235" s="63" t="s">
        <v>3756</v>
      </c>
      <c r="F235" s="63"/>
      <c r="G235" s="63" t="s">
        <v>1784</v>
      </c>
      <c r="H235" s="63"/>
      <c r="I235" s="63" t="s">
        <v>1785</v>
      </c>
      <c r="J235" s="63"/>
      <c r="K235" s="63"/>
      <c r="L235" s="63" t="s">
        <v>1786</v>
      </c>
      <c r="M235" s="63"/>
      <c r="N235" s="63" t="s">
        <v>15</v>
      </c>
      <c r="O235" s="63" t="s">
        <v>16</v>
      </c>
      <c r="P235" s="63" t="s">
        <v>35</v>
      </c>
      <c r="Q235" s="63" t="s">
        <v>922</v>
      </c>
      <c r="R235" s="63" t="s">
        <v>925</v>
      </c>
      <c r="S235" s="63"/>
      <c r="T235" s="63"/>
      <c r="U235" s="63" t="s">
        <v>4213</v>
      </c>
      <c r="V235" s="63" t="s">
        <v>1340</v>
      </c>
      <c r="W235" s="63" t="s">
        <v>1787</v>
      </c>
      <c r="X235" s="429">
        <v>43427</v>
      </c>
      <c r="Y235" s="63"/>
      <c r="Z235" s="63" t="s">
        <v>4158</v>
      </c>
      <c r="AA235" s="63" t="s">
        <v>4159</v>
      </c>
      <c r="AB235" s="63"/>
      <c r="AC235" s="63" t="s">
        <v>10334</v>
      </c>
      <c r="AD235" s="63" t="s">
        <v>6009</v>
      </c>
      <c r="AE235" s="63" t="s">
        <v>9480</v>
      </c>
      <c r="AF235" s="435">
        <v>44063</v>
      </c>
      <c r="AG235" s="174"/>
      <c r="AH235" s="174"/>
      <c r="AI235" s="174"/>
      <c r="AJ235" s="174" t="s">
        <v>2297</v>
      </c>
      <c r="AK235" s="174"/>
      <c r="AL235" s="174"/>
      <c r="AM235" s="174"/>
      <c r="AN235" s="174"/>
      <c r="AO235" s="174"/>
      <c r="AP235" s="174"/>
      <c r="AQ235" s="174"/>
      <c r="AR235" s="174" t="s">
        <v>2335</v>
      </c>
      <c r="AS235" s="174">
        <v>2023</v>
      </c>
      <c r="AT235" s="415">
        <v>45289</v>
      </c>
      <c r="AU235" s="174" t="s">
        <v>2323</v>
      </c>
      <c r="AV235" s="437"/>
      <c r="AW235" s="530">
        <v>1</v>
      </c>
      <c r="AX235" s="426"/>
      <c r="AY235" s="426">
        <f t="shared" si="48"/>
        <v>0</v>
      </c>
      <c r="AZ235" s="426">
        <f t="shared" si="49"/>
        <v>0</v>
      </c>
      <c r="BA235" s="426">
        <f t="shared" si="50"/>
        <v>0</v>
      </c>
      <c r="BB235" s="426">
        <f t="shared" si="51"/>
        <v>0</v>
      </c>
      <c r="BC235" s="425" t="b">
        <f t="shared" si="52"/>
        <v>0</v>
      </c>
    </row>
    <row r="236" spans="1:55" ht="15.75" customHeight="1">
      <c r="A236" s="174" t="s">
        <v>10</v>
      </c>
      <c r="B236" s="63" t="s">
        <v>11</v>
      </c>
      <c r="C236" s="63" t="s">
        <v>378</v>
      </c>
      <c r="D236" s="63" t="s">
        <v>374</v>
      </c>
      <c r="E236" s="63" t="s">
        <v>3756</v>
      </c>
      <c r="F236" s="63"/>
      <c r="G236" s="63" t="s">
        <v>1798</v>
      </c>
      <c r="H236" s="63"/>
      <c r="I236" s="63" t="s">
        <v>1799</v>
      </c>
      <c r="J236" s="63"/>
      <c r="K236" s="63"/>
      <c r="L236" s="63" t="s">
        <v>1800</v>
      </c>
      <c r="M236" s="63"/>
      <c r="N236" s="63" t="s">
        <v>15</v>
      </c>
      <c r="O236" s="63" t="s">
        <v>16</v>
      </c>
      <c r="P236" s="63" t="s">
        <v>21</v>
      </c>
      <c r="Q236" s="63" t="s">
        <v>3006</v>
      </c>
      <c r="R236" s="63"/>
      <c r="S236" s="63" t="s">
        <v>651</v>
      </c>
      <c r="T236" s="63"/>
      <c r="U236" s="63" t="s">
        <v>22</v>
      </c>
      <c r="V236" s="63" t="s">
        <v>235</v>
      </c>
      <c r="W236" s="63" t="s">
        <v>1801</v>
      </c>
      <c r="X236" s="429">
        <v>43453</v>
      </c>
      <c r="Y236" s="63"/>
      <c r="Z236" s="63" t="s">
        <v>4158</v>
      </c>
      <c r="AA236" s="63" t="s">
        <v>4159</v>
      </c>
      <c r="AB236" s="63"/>
      <c r="AC236" s="63"/>
      <c r="AD236" s="63" t="s">
        <v>9484</v>
      </c>
      <c r="AE236" s="63" t="s">
        <v>9485</v>
      </c>
      <c r="AF236" s="435">
        <v>44210</v>
      </c>
      <c r="AG236" s="174"/>
      <c r="AH236" s="174"/>
      <c r="AI236" s="174"/>
      <c r="AJ236" s="174" t="s">
        <v>2297</v>
      </c>
      <c r="AK236" s="174"/>
      <c r="AL236" s="174"/>
      <c r="AM236" s="174"/>
      <c r="AN236" s="174"/>
      <c r="AO236" s="174"/>
      <c r="AP236" s="174"/>
      <c r="AQ236" s="174"/>
      <c r="AR236" s="174" t="s">
        <v>2335</v>
      </c>
      <c r="AS236" s="174">
        <v>2023</v>
      </c>
      <c r="AT236" s="415">
        <v>45289</v>
      </c>
      <c r="AU236" s="174" t="s">
        <v>2323</v>
      </c>
      <c r="AV236" s="437"/>
      <c r="AW236" s="530">
        <v>1</v>
      </c>
      <c r="AX236" s="426"/>
      <c r="AY236" s="426">
        <f t="shared" si="48"/>
        <v>0</v>
      </c>
      <c r="AZ236" s="426">
        <f t="shared" si="49"/>
        <v>0</v>
      </c>
      <c r="BA236" s="426">
        <f t="shared" si="50"/>
        <v>0</v>
      </c>
      <c r="BB236" s="426">
        <f t="shared" si="51"/>
        <v>0</v>
      </c>
      <c r="BC236" s="425" t="b">
        <f t="shared" si="52"/>
        <v>0</v>
      </c>
    </row>
    <row r="237" spans="1:55" ht="15.75" customHeight="1">
      <c r="A237" s="174" t="s">
        <v>10</v>
      </c>
      <c r="B237" s="63" t="s">
        <v>11</v>
      </c>
      <c r="C237" s="63" t="s">
        <v>378</v>
      </c>
      <c r="D237" s="63" t="s">
        <v>374</v>
      </c>
      <c r="E237" s="63" t="s">
        <v>3756</v>
      </c>
      <c r="F237" s="63"/>
      <c r="G237" s="63" t="s">
        <v>1798</v>
      </c>
      <c r="H237" s="63"/>
      <c r="I237" s="63" t="s">
        <v>1799</v>
      </c>
      <c r="J237" s="63"/>
      <c r="K237" s="63"/>
      <c r="L237" s="63" t="s">
        <v>1800</v>
      </c>
      <c r="M237" s="63"/>
      <c r="N237" s="63" t="s">
        <v>15</v>
      </c>
      <c r="O237" s="63" t="s">
        <v>16</v>
      </c>
      <c r="P237" s="63" t="s">
        <v>21</v>
      </c>
      <c r="Q237" s="63" t="s">
        <v>3006</v>
      </c>
      <c r="R237" s="63"/>
      <c r="S237" s="63" t="s">
        <v>653</v>
      </c>
      <c r="T237" s="63"/>
      <c r="U237" s="63" t="s">
        <v>22</v>
      </c>
      <c r="V237" s="63" t="s">
        <v>235</v>
      </c>
      <c r="W237" s="63" t="s">
        <v>1802</v>
      </c>
      <c r="X237" s="429">
        <v>43453</v>
      </c>
      <c r="Y237" s="63"/>
      <c r="Z237" s="63" t="s">
        <v>4158</v>
      </c>
      <c r="AA237" s="63" t="s">
        <v>4159</v>
      </c>
      <c r="AB237" s="63"/>
      <c r="AC237" s="63"/>
      <c r="AD237" s="63" t="s">
        <v>9484</v>
      </c>
      <c r="AE237" s="63" t="s">
        <v>9485</v>
      </c>
      <c r="AF237" s="435">
        <v>44210</v>
      </c>
      <c r="AG237" s="174"/>
      <c r="AH237" s="174"/>
      <c r="AI237" s="174"/>
      <c r="AJ237" s="174" t="s">
        <v>2297</v>
      </c>
      <c r="AK237" s="174"/>
      <c r="AL237" s="174"/>
      <c r="AM237" s="174"/>
      <c r="AN237" s="174"/>
      <c r="AO237" s="174"/>
      <c r="AP237" s="174"/>
      <c r="AQ237" s="174"/>
      <c r="AR237" s="174" t="s">
        <v>2335</v>
      </c>
      <c r="AS237" s="174">
        <v>2023</v>
      </c>
      <c r="AT237" s="415">
        <v>45289</v>
      </c>
      <c r="AU237" s="174" t="s">
        <v>2323</v>
      </c>
      <c r="AV237" s="437"/>
      <c r="AW237" s="550"/>
      <c r="AX237" s="426"/>
      <c r="AY237" s="426">
        <f t="shared" si="48"/>
        <v>0</v>
      </c>
      <c r="AZ237" s="426">
        <f t="shared" si="49"/>
        <v>0</v>
      </c>
      <c r="BA237" s="426">
        <f t="shared" si="50"/>
        <v>0</v>
      </c>
      <c r="BB237" s="426">
        <f t="shared" si="51"/>
        <v>0</v>
      </c>
      <c r="BC237" s="425" t="b">
        <f t="shared" si="52"/>
        <v>0</v>
      </c>
    </row>
    <row r="238" spans="1:55" ht="15.75" customHeight="1">
      <c r="A238" s="174" t="s">
        <v>10</v>
      </c>
      <c r="B238" s="63" t="s">
        <v>11</v>
      </c>
      <c r="C238" s="63" t="s">
        <v>378</v>
      </c>
      <c r="D238" s="63" t="s">
        <v>374</v>
      </c>
      <c r="E238" s="63" t="s">
        <v>3756</v>
      </c>
      <c r="F238" s="63"/>
      <c r="G238" s="63" t="s">
        <v>1798</v>
      </c>
      <c r="H238" s="63"/>
      <c r="I238" s="63" t="s">
        <v>1799</v>
      </c>
      <c r="J238" s="63"/>
      <c r="K238" s="63"/>
      <c r="L238" s="63" t="s">
        <v>1800</v>
      </c>
      <c r="M238" s="63"/>
      <c r="N238" s="63" t="s">
        <v>15</v>
      </c>
      <c r="O238" s="63" t="s">
        <v>16</v>
      </c>
      <c r="P238" s="63" t="s">
        <v>21</v>
      </c>
      <c r="Q238" s="63" t="s">
        <v>3006</v>
      </c>
      <c r="R238" s="63"/>
      <c r="S238" s="63" t="s">
        <v>637</v>
      </c>
      <c r="T238" s="63"/>
      <c r="U238" s="63" t="s">
        <v>22</v>
      </c>
      <c r="V238" s="63" t="s">
        <v>235</v>
      </c>
      <c r="W238" s="63" t="s">
        <v>1803</v>
      </c>
      <c r="X238" s="429">
        <v>43453</v>
      </c>
      <c r="Y238" s="63"/>
      <c r="Z238" s="63" t="s">
        <v>4158</v>
      </c>
      <c r="AA238" s="63" t="s">
        <v>4159</v>
      </c>
      <c r="AB238" s="63"/>
      <c r="AC238" s="63"/>
      <c r="AD238" s="63" t="s">
        <v>9484</v>
      </c>
      <c r="AE238" s="63" t="s">
        <v>9485</v>
      </c>
      <c r="AF238" s="435">
        <v>44210</v>
      </c>
      <c r="AG238" s="174"/>
      <c r="AH238" s="174"/>
      <c r="AI238" s="174"/>
      <c r="AJ238" s="174" t="s">
        <v>2297</v>
      </c>
      <c r="AK238" s="174"/>
      <c r="AL238" s="174"/>
      <c r="AM238" s="174"/>
      <c r="AN238" s="174"/>
      <c r="AO238" s="174"/>
      <c r="AP238" s="174"/>
      <c r="AQ238" s="174"/>
      <c r="AR238" s="174" t="s">
        <v>2335</v>
      </c>
      <c r="AS238" s="174">
        <v>2023</v>
      </c>
      <c r="AT238" s="415">
        <v>45289</v>
      </c>
      <c r="AU238" s="174" t="s">
        <v>2323</v>
      </c>
      <c r="AV238" s="437"/>
      <c r="AW238" s="550"/>
      <c r="AX238" s="426"/>
      <c r="AY238" s="426">
        <f t="shared" si="48"/>
        <v>0</v>
      </c>
      <c r="AZ238" s="426">
        <f t="shared" si="49"/>
        <v>0</v>
      </c>
      <c r="BA238" s="426">
        <f t="shared" si="50"/>
        <v>0</v>
      </c>
      <c r="BB238" s="426">
        <f t="shared" si="51"/>
        <v>0</v>
      </c>
      <c r="BC238" s="425" t="b">
        <f t="shared" si="52"/>
        <v>0</v>
      </c>
    </row>
    <row r="239" spans="1:55" ht="15.75" customHeight="1">
      <c r="A239" s="174" t="s">
        <v>10</v>
      </c>
      <c r="B239" s="174" t="s">
        <v>49</v>
      </c>
      <c r="C239" s="174" t="s">
        <v>50</v>
      </c>
      <c r="D239" s="174" t="s">
        <v>51</v>
      </c>
      <c r="E239" s="174" t="s">
        <v>30</v>
      </c>
      <c r="F239" s="174"/>
      <c r="G239" s="174" t="s">
        <v>1788</v>
      </c>
      <c r="H239" s="174"/>
      <c r="I239" s="174" t="s">
        <v>1789</v>
      </c>
      <c r="J239" s="174"/>
      <c r="K239" s="174"/>
      <c r="L239" s="174" t="s">
        <v>1790</v>
      </c>
      <c r="M239" s="174"/>
      <c r="N239" s="174" t="s">
        <v>15</v>
      </c>
      <c r="O239" s="174" t="s">
        <v>16</v>
      </c>
      <c r="P239" s="174" t="s">
        <v>35</v>
      </c>
      <c r="Q239" s="174" t="s">
        <v>117</v>
      </c>
      <c r="R239" s="174" t="s">
        <v>118</v>
      </c>
      <c r="S239" s="174"/>
      <c r="T239" s="174"/>
      <c r="U239" s="174" t="s">
        <v>4164</v>
      </c>
      <c r="V239" s="174" t="s">
        <v>119</v>
      </c>
      <c r="W239" s="174" t="s">
        <v>1793</v>
      </c>
      <c r="X239" s="466">
        <v>43430</v>
      </c>
      <c r="Y239" s="174"/>
      <c r="Z239" s="174" t="s">
        <v>4158</v>
      </c>
      <c r="AA239" s="174"/>
      <c r="AB239" s="174"/>
      <c r="AC239" s="174"/>
      <c r="AD239" s="174" t="s">
        <v>9737</v>
      </c>
      <c r="AE239" s="174" t="s">
        <v>9738</v>
      </c>
      <c r="AF239" s="556">
        <v>45028</v>
      </c>
      <c r="AG239" s="174"/>
      <c r="AH239" s="174"/>
      <c r="AI239" s="418">
        <v>45267</v>
      </c>
      <c r="AJ239" s="174" t="s">
        <v>2291</v>
      </c>
      <c r="AK239" s="174"/>
      <c r="AL239" s="174"/>
      <c r="AM239" s="174"/>
      <c r="AN239" s="174"/>
      <c r="AO239" s="174"/>
      <c r="AP239" s="174"/>
      <c r="AQ239" s="174"/>
      <c r="AR239" s="174" t="s">
        <v>2335</v>
      </c>
      <c r="AS239" s="174">
        <v>2023</v>
      </c>
      <c r="AT239" s="415">
        <v>45268</v>
      </c>
      <c r="AU239" s="174" t="s">
        <v>2323</v>
      </c>
      <c r="AV239" s="174"/>
      <c r="AW239" s="654"/>
      <c r="AX239" s="426"/>
      <c r="AY239" s="426">
        <f t="shared" si="48"/>
        <v>0</v>
      </c>
      <c r="AZ239" s="426">
        <f t="shared" si="49"/>
        <v>0</v>
      </c>
      <c r="BA239" s="426">
        <f t="shared" si="50"/>
        <v>0</v>
      </c>
      <c r="BB239" s="426">
        <f t="shared" si="51"/>
        <v>0</v>
      </c>
      <c r="BC239" s="425" t="b">
        <f>COUNTIF($W$3:$W357,$W239)&gt;1</f>
        <v>0</v>
      </c>
    </row>
    <row r="240" spans="1:55" ht="15.75" customHeight="1">
      <c r="A240" s="1001" t="s">
        <v>10293</v>
      </c>
      <c r="G240" s="1002">
        <f>COUNTA(G215:G239)</f>
        <v>25</v>
      </c>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BF240" xr:uid="{00000000-0009-0000-0000-00001F000000}"/>
  <conditionalFormatting sqref="A2:X2">
    <cfRule type="expression" dxfId="59" priority="5">
      <formula>COUNTIF($W$3:$W999,$W2)&gt;1</formula>
    </cfRule>
  </conditionalFormatting>
  <conditionalFormatting sqref="A55:X57 A71:X73">
    <cfRule type="expression" dxfId="58" priority="4">
      <formula>COUNTIF($W$3:$W274,$W55)&gt;1</formula>
    </cfRule>
  </conditionalFormatting>
  <conditionalFormatting sqref="A105:X105">
    <cfRule type="expression" dxfId="57" priority="3">
      <formula>COUNTIF($W$3:$W361,$W105)&gt;1</formula>
    </cfRule>
  </conditionalFormatting>
  <conditionalFormatting sqref="A163:X163 A171:X177">
    <cfRule type="expression" dxfId="56" priority="2">
      <formula>COUNTIF($W$3:$W440,$W163)&gt;1</formula>
    </cfRule>
  </conditionalFormatting>
  <conditionalFormatting sqref="A203:X204">
    <cfRule type="expression" dxfId="55" priority="1">
      <formula>COUNTIF($W$3:$W481,$W203)&gt;1</formula>
    </cfRule>
  </conditionalFormatting>
  <dataValidations count="15">
    <dataValidation type="list" allowBlank="1" showErrorMessage="1" sqref="P107 P163:P166 P171:P184 P186:P197 P203:P205 P215:P238" xr:uid="{00000000-0002-0000-1F00-000000000000}">
      <formula1>"WTR,NTR,Bundled Program,CoC"</formula1>
    </dataValidation>
    <dataValidation type="list" allowBlank="1" showErrorMessage="1" sqref="Z2:Z42 Z44:Z53 Z55:Z66 Z68:Z79 Z81:Z103 Z105:Z131 Z133:Z161 Z163:Z169 Z171:Z184 Z186:Z201 Z203:Z213 Z215:Z239" xr:uid="{00000000-0002-0000-1F00-000002000000}">
      <formula1>"IBT,EBT,CBT"</formula1>
    </dataValidation>
    <dataValidation type="list" allowBlank="1" showErrorMessage="1" sqref="O2:O42 O44:O53 O55:O66 O68:O79 O81:O103 O105:O131 O133:O161 O163:O169 O171:O184 O186:O201 O203:O213 O215:O239" xr:uid="{00000000-0002-0000-1F00-000003000000}">
      <formula1>"TVI,HEI,NGO,LUC,NGA,SUC,LGU,Farm School,TESDA Technology Institution"</formula1>
    </dataValidation>
    <dataValidation type="list" allowBlank="1" showErrorMessage="1" sqref="U2:U42 U44:U53 U55:U66 U68:U79 U81:U103 U105:U131 U133:U161 U163:U169 U171:U184 U186:U201 U203:U213 U215:U239" xr:uid="{00000000-0002-0000-1F00-000006000000}">
      <formula1>"NC I,NC II,NC III,NC IV,Level I,Level II,N/A"</formula1>
    </dataValidation>
    <dataValidation type="list" allowBlank="1" showErrorMessage="1" sqref="AP2:AP42 AP44:AP53 AP55:AP66 AP68:AP79 AP81:AP103 AP105:AP131 AP133:AP161 AP163:AP169 AP171:AP184 AP186:AP201 AP203:AP213 AP215:AP239" xr:uid="{00000000-0002-0000-1F00-000007000000}">
      <formula1>"Migration to Updated TR,Migration from NTR to WTR"</formula1>
    </dataValidation>
    <dataValidation type="list" allowBlank="1" showErrorMessage="1" sqref="AS2:AS42 AS44:AS53 AS55:AS66 AS68:AS79 AS81:AS103 AS105:AS131 AS133:AS161 AS163:AS169 AS171:AS184 AS186:AS201 AS203:AS213 AS215:AS239" xr:uid="{00000000-0002-0000-1F00-000009000000}">
      <formula1>"2022,2023"</formula1>
    </dataValidation>
    <dataValidation type="custom" allowBlank="1" showDropDown="1" showInputMessage="1" showErrorMessage="1" prompt="Enter a valid date (MM/DD/YYYY)" sqref="AT2:AT42 AT44:AT53 AT55:AT66 AT68:AT79 AT81:AT103 AT105:AT131 AT133:AT161 AT163:AT169 AT171:AT184 AT186:AT201 AT203:AT213 AT215:AT239" xr:uid="{00000000-0002-0000-1F00-00000A000000}">
      <formula1>OR(NOT(ISERROR(DATEVALUE(AT2))), AND(ISNUMBER(AT2), LEFT(CELL("format", AT2))="D"))</formula1>
    </dataValidation>
    <dataValidation type="list" allowBlank="1" showErrorMessage="1" sqref="E2:E42 E44:E53 E55:E66 E68:E79 E81:E103 E105:E131 E133:E161 E163:E169 E171:E184 E186:E201 E203:E213 E215:E239" xr:uid="{00000000-0002-0000-1F00-00000B000000}">
      <formula1>"1st,2nd,3rd,4th,5th,Component,HUC"</formula1>
    </dataValidation>
    <dataValidation type="list" allowBlank="1" showErrorMessage="1" sqref="N2:N42 N44:N53 N55:N66 N68:N79 N81:N103 N105:N131 N133:N161 N163:N169 N171:N184 N186:N201 N203:N213 N215:N239" xr:uid="{00000000-0002-0000-1F00-00000C000000}">
      <formula1>"Private,Public"</formula1>
    </dataValidation>
    <dataValidation type="custom" allowBlank="1" showDropDown="1" showInputMessage="1" showErrorMessage="1" prompt="Enter a valid date (mm/dd/yyy)" sqref="X2:X42 X44:X53 X55:X66 X68:X79 X81:X103 AX105 X105:X131 AX141 X133:X161 AX158:AX161 AX163 AX166 X163:X169 AX171:AX176 AX181:AX183 X171:X184 AX189 X186:X201 X203:X213 AX231 X215:X239" xr:uid="{00000000-0002-0000-1F00-00000D000000}">
      <formula1>OR(NOT(ISERROR(DATEVALUE(X2))), AND(ISNUMBER(X2), LEFT(CELL("format", X2))="D"))</formula1>
    </dataValidation>
    <dataValidation type="list" allowBlank="1" showErrorMessage="1" sqref="AA2:AA42 AA44:AA53 AA55:AA66 AA68:AA79 AA81:AA103 AA105:AA131 AA133:AA161 AA163:AA169 AA171:AA184 AA186:AA201 AA203:AA213 AA215:AA239" xr:uid="{00000000-0002-0000-1F00-00000F000000}">
      <formula1>"F2F,BL,DL,Pure Online,Combination,BL/DL,F2F/BL,F2F/DL,F2F/Combination,BL/DL/Combination,ALL"</formula1>
    </dataValidation>
    <dataValidation type="list" allowBlank="1" showErrorMessage="1" sqref="AQ2:AQ42 AQ44:AQ53 AQ55:AQ66 AQ68:AQ79 AQ81:AQ103 AQ105:AQ131 AQ133:AQ161 AQ163:AQ169 AQ171:AQ184 AQ186:AQ201 AQ203:AQ213 AQ215:AQ239" xr:uid="{00000000-0002-0000-1F00-000010000000}">
      <formula1>"PAFSE,RCEF,PAFSE and RCEF"</formula1>
    </dataValidation>
    <dataValidation type="list" allowBlank="1" showErrorMessage="1" sqref="P2:P42 P44:P53 P55:P66 P68:P79 P81:P103 P105:P106 P108:P131 P133:P161 P167:P169 P198:P201 P206:P213 P239" xr:uid="{00000000-0002-0000-1F00-000011000000}">
      <formula1>"WTR,NTR,Bundled Program"</formula1>
    </dataValidation>
    <dataValidation type="custom" allowBlank="1" showDropDown="1" showInputMessage="1" showErrorMessage="1" prompt="Enter a valid date (mm/dd/yyyy)" sqref="Y2:Y42 AI2:AI42 AN2:AO42 Y44:Y53 AI44:AI53 AN44:AO53 Y55:Y66 AI55:AI66 AN55:AO66 Y68:Y79 AI68:AI79 AN68:AO79 Y81:Y103 AI81:AI103 AN81:AO103 Y105:Y131 AI105:AI131 AN105:AO131 Y133:Y161 AI133:AI161 AN133:AO161 Y163:Y169 AI163:AI169 AN163:AO169 Y171:Y184 AI171:AI184 AN171:AO184 Y186:Y201 AI186:AI201 AN186:AO201 Y203:Y213 AI203:AI213 AN203:AO213 Y215:Y239 AI215:AI239 AN215:AO239" xr:uid="{00000000-0002-0000-1F00-000013000000}">
      <formula1>OR(NOT(ISERROR(DATEVALUE(Y2))), AND(ISNUMBER(Y2), LEFT(CELL("format", Y2))="D"))</formula1>
    </dataValidation>
    <dataValidation type="list" allowBlank="1" showErrorMessage="1" sqref="AB55:AB66 AB68:AB79 AB81:AB99 AB105:AB131 BC131 AB133:AB161 AB163:AB169 AB171:AB184 AB186:AB201 AB203:AB213 AB215:AB239" xr:uid="{00000000-0002-0000-1F00-000015000000}">
      <formula1>"Yes,No"</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8">
        <x14:dataValidation type="list" allowBlank="1" showErrorMessage="1" xr:uid="{00000000-0002-0000-1F00-000001000000}">
          <x14:formula1>
            <xm:f>Ref!$H$15:$H$28</xm:f>
          </x14:formula1>
          <xm:sqref>C2:C38 C44:C53 C55:C57 C60:C66 C68:C79 C81:C99 C105:C130 C133:C161 C163:C169 C171:C184 C186:C197 C203:C213 C215:C239</xm:sqref>
        </x14:dataValidation>
        <x14:dataValidation type="list" allowBlank="1" xr:uid="{00000000-0002-0000-1F00-000004000000}">
          <x14:formula1>
            <xm:f>Ref!$I$467:$I$477</xm:f>
          </x14:formula1>
          <xm:sqref>S2:S42 S44:S53 S55:S66 S68:S79 S81:S99 S105:S131 S133:S161 S163:S169 S171:S184 S186:S201 S203:S213 S215:S239</xm:sqref>
        </x14:dataValidation>
        <x14:dataValidation type="list" allowBlank="1" showErrorMessage="1" xr:uid="{00000000-0002-0000-1F00-000005000000}">
          <x14:formula1>
            <xm:f>Ref!$J$15:$J$22</xm:f>
          </x14:formula1>
          <xm:sqref>AU2:AU42 AU44:AU53 AU55:AU66 AU68:AU79 AU81:AU103 AU105:AU131 AU133:AU161 AU163:AU169 AU171:AU184 AU186:AU201 AU203:AU213 AU215:AU239</xm:sqref>
        </x14:dataValidation>
        <x14:dataValidation type="list" allowBlank="1" showErrorMessage="1" xr:uid="{00000000-0002-0000-1F00-000008000000}">
          <x14:formula1>
            <xm:f>Ref!$G$15:$G$26</xm:f>
          </x14:formula1>
          <xm:sqref>AR2:AR42 AR44:AR53 AR55:AR66 AR68:AR79 AR81:AR103 AR105:AR131 AR133:AR161 AR163:AR169 AR171:AR184 AR186:AR201 AR203:AR213 AR215:AR239</xm:sqref>
        </x14:dataValidation>
        <x14:dataValidation type="list" allowBlank="1" showErrorMessage="1" xr:uid="{00000000-0002-0000-1F00-00000E000000}">
          <x14:formula1>
            <xm:f>Ref!$B$2:$B$718</xm:f>
          </x14:formula1>
          <xm:sqref>Q2:Q42 Q44:Q53 Q55:Q66 Q68:Q79 Q81:Q103 Q105:Q131 Q133:Q161 Q163:Q169 Q171:Q184 Q186:Q201 Q203:Q213 Q215:Q239</xm:sqref>
        </x14:dataValidation>
        <x14:dataValidation type="list" allowBlank="1" showErrorMessage="1" xr:uid="{00000000-0002-0000-1F00-000012000000}">
          <x14:formula1>
            <xm:f>'Ref2'!$A$2:$Z$200</xm:f>
          </x14:formula1>
          <xm:sqref>R2 R55:R57 R68:R73 R105 R163 R171:R177 R203:R204</xm:sqref>
        </x14:dataValidation>
        <x14:dataValidation type="list" allowBlank="1" showErrorMessage="1" xr:uid="{00000000-0002-0000-1F00-000014000000}">
          <x14:formula1>
            <xm:f>Ref!$I$2:$I$12</xm:f>
          </x14:formula1>
          <xm:sqref>AJ2:AJ42 AJ44:AJ53 AJ55:AJ66 AJ68:AJ79 AJ81:AJ103 AJ105:AJ131 AJ133:AJ161 AJ163:AJ169 AJ171:AJ184 AJ186:AJ201 AJ203:AJ213 AJ215:AJ239</xm:sqref>
        </x14:dataValidation>
        <x14:dataValidation type="list" allowBlank="1" showErrorMessage="1" xr:uid="{00000000-0002-0000-1F00-000016000000}">
          <x14:formula1>
            <xm:f>'Ref2'!$A$2:$Z$181</xm:f>
          </x14:formula1>
          <xm:sqref>R3:R42 R44:R53 R58:R66 R74:R79 R81:R103 R106:R131 R133:R161 R164:R169 R178:R184 R186:R201 R205:R213 R215:R239</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P1000"/>
  <sheetViews>
    <sheetView workbookViewId="0">
      <pane xSplit="4" ySplit="1" topLeftCell="E2" activePane="bottomRight" state="frozen"/>
      <selection pane="topRight" activeCell="E1" sqref="E1"/>
      <selection pane="bottomLeft" activeCell="A2" sqref="A2"/>
      <selection pane="bottomRight" activeCell="E2" sqref="E2"/>
    </sheetView>
  </sheetViews>
  <sheetFormatPr defaultColWidth="12.5703125" defaultRowHeight="15" customHeight="1"/>
  <cols>
    <col min="1" max="1" width="6.42578125" customWidth="1"/>
    <col min="2" max="2" width="9.42578125" customWidth="1"/>
    <col min="3" max="3" width="12.5703125" customWidth="1"/>
    <col min="4" max="4" width="19.42578125" customWidth="1"/>
    <col min="5" max="5" width="13.42578125" customWidth="1"/>
    <col min="6" max="6" width="12.5703125" customWidth="1"/>
    <col min="7" max="7" width="25.5703125" customWidth="1"/>
    <col min="10" max="10" width="21.5703125" customWidth="1"/>
    <col min="11" max="11" width="9.42578125" customWidth="1"/>
    <col min="12" max="12" width="16.7109375" customWidth="1"/>
    <col min="15" max="15" width="23.42578125" customWidth="1"/>
  </cols>
  <sheetData>
    <row r="1" spans="1:16" ht="15.75" customHeight="1">
      <c r="A1" s="394" t="s">
        <v>0</v>
      </c>
      <c r="B1" s="394" t="s">
        <v>1</v>
      </c>
      <c r="C1" s="394" t="s">
        <v>3694</v>
      </c>
      <c r="D1" s="394" t="s">
        <v>2</v>
      </c>
      <c r="E1" s="394" t="s">
        <v>4106</v>
      </c>
      <c r="F1" s="394" t="s">
        <v>4107</v>
      </c>
      <c r="G1" s="394" t="s">
        <v>3698</v>
      </c>
      <c r="H1" s="394" t="s">
        <v>3</v>
      </c>
      <c r="I1" s="394" t="s">
        <v>4</v>
      </c>
      <c r="J1" s="397" t="s">
        <v>4109</v>
      </c>
      <c r="K1" s="394" t="s">
        <v>6</v>
      </c>
      <c r="L1" s="394" t="s">
        <v>4114</v>
      </c>
      <c r="M1" s="394" t="s">
        <v>7</v>
      </c>
      <c r="N1" s="394" t="s">
        <v>8</v>
      </c>
      <c r="O1" s="400" t="s">
        <v>4124</v>
      </c>
      <c r="P1" s="400" t="s">
        <v>9</v>
      </c>
    </row>
    <row r="2" spans="1:16" ht="15.75" customHeight="1">
      <c r="A2" s="470" t="s">
        <v>10</v>
      </c>
      <c r="B2" s="310" t="s">
        <v>11</v>
      </c>
      <c r="C2" s="310" t="s">
        <v>176</v>
      </c>
      <c r="D2" s="310" t="s">
        <v>1839</v>
      </c>
      <c r="E2" s="310" t="s">
        <v>15</v>
      </c>
      <c r="F2" s="310" t="s">
        <v>16</v>
      </c>
      <c r="G2" s="310" t="s">
        <v>1840</v>
      </c>
      <c r="H2" s="310" t="s">
        <v>1841</v>
      </c>
      <c r="I2" s="310" t="s">
        <v>3006</v>
      </c>
      <c r="J2" s="310"/>
      <c r="K2" s="310" t="s">
        <v>274</v>
      </c>
      <c r="L2" s="310" t="s">
        <v>1842</v>
      </c>
      <c r="M2" s="1010">
        <v>43805</v>
      </c>
      <c r="N2" s="310" t="s">
        <v>21</v>
      </c>
      <c r="O2" s="470" t="s">
        <v>8929</v>
      </c>
      <c r="P2" s="1011"/>
    </row>
    <row r="3" spans="1:16" ht="15.75" customHeight="1">
      <c r="A3" s="470" t="s">
        <v>10</v>
      </c>
      <c r="B3" s="310" t="s">
        <v>11</v>
      </c>
      <c r="C3" s="310" t="s">
        <v>176</v>
      </c>
      <c r="D3" s="310" t="s">
        <v>1839</v>
      </c>
      <c r="E3" s="310" t="s">
        <v>15</v>
      </c>
      <c r="F3" s="310" t="s">
        <v>16</v>
      </c>
      <c r="G3" s="310" t="s">
        <v>1840</v>
      </c>
      <c r="H3" s="310" t="s">
        <v>1841</v>
      </c>
      <c r="I3" s="310" t="s">
        <v>3006</v>
      </c>
      <c r="J3" s="310"/>
      <c r="K3" s="310" t="s">
        <v>235</v>
      </c>
      <c r="L3" s="310" t="s">
        <v>1843</v>
      </c>
      <c r="M3" s="1010">
        <v>43805</v>
      </c>
      <c r="N3" s="310" t="s">
        <v>21</v>
      </c>
      <c r="O3" s="470" t="s">
        <v>8929</v>
      </c>
      <c r="P3" s="1011"/>
    </row>
    <row r="4" spans="1:16" ht="15.75" customHeight="1">
      <c r="A4" s="470" t="s">
        <v>10</v>
      </c>
      <c r="B4" s="310" t="s">
        <v>11</v>
      </c>
      <c r="C4" s="310" t="s">
        <v>176</v>
      </c>
      <c r="D4" s="310" t="s">
        <v>1839</v>
      </c>
      <c r="E4" s="310" t="s">
        <v>15</v>
      </c>
      <c r="F4" s="310" t="s">
        <v>16</v>
      </c>
      <c r="G4" s="310" t="s">
        <v>1840</v>
      </c>
      <c r="H4" s="310" t="s">
        <v>1841</v>
      </c>
      <c r="I4" s="310" t="s">
        <v>3006</v>
      </c>
      <c r="J4" s="310"/>
      <c r="K4" s="310" t="s">
        <v>560</v>
      </c>
      <c r="L4" s="310" t="s">
        <v>1844</v>
      </c>
      <c r="M4" s="1010">
        <v>43567</v>
      </c>
      <c r="N4" s="310" t="s">
        <v>21</v>
      </c>
      <c r="O4" s="470" t="s">
        <v>8929</v>
      </c>
      <c r="P4" s="1011"/>
    </row>
    <row r="5" spans="1:16" ht="15.75" customHeight="1">
      <c r="A5" s="470" t="s">
        <v>10</v>
      </c>
      <c r="B5" s="470" t="s">
        <v>49</v>
      </c>
      <c r="C5" s="470" t="s">
        <v>28</v>
      </c>
      <c r="D5" s="470" t="s">
        <v>102</v>
      </c>
      <c r="E5" s="470" t="s">
        <v>15</v>
      </c>
      <c r="F5" s="470" t="s">
        <v>16</v>
      </c>
      <c r="G5" s="470" t="s">
        <v>1418</v>
      </c>
      <c r="H5" s="470" t="s">
        <v>1419</v>
      </c>
      <c r="I5" s="470" t="s">
        <v>104</v>
      </c>
      <c r="J5" s="470" t="s">
        <v>105</v>
      </c>
      <c r="K5" s="470" t="s">
        <v>106</v>
      </c>
      <c r="L5" s="470">
        <v>707032052</v>
      </c>
      <c r="M5" s="1012">
        <v>39317</v>
      </c>
      <c r="N5" s="470" t="s">
        <v>35</v>
      </c>
      <c r="O5" s="470" t="s">
        <v>8675</v>
      </c>
      <c r="P5" s="470" t="s">
        <v>10337</v>
      </c>
    </row>
    <row r="6" spans="1:16" ht="15.75" customHeight="1">
      <c r="A6" s="470" t="s">
        <v>10</v>
      </c>
      <c r="B6" s="470" t="s">
        <v>49</v>
      </c>
      <c r="C6" s="470" t="s">
        <v>50</v>
      </c>
      <c r="D6" s="470" t="s">
        <v>1568</v>
      </c>
      <c r="E6" s="470" t="s">
        <v>15</v>
      </c>
      <c r="F6" s="470" t="s">
        <v>16</v>
      </c>
      <c r="G6" s="470" t="s">
        <v>1569</v>
      </c>
      <c r="H6" s="470" t="s">
        <v>396</v>
      </c>
      <c r="I6" s="470" t="s">
        <v>2222</v>
      </c>
      <c r="J6" s="470" t="s">
        <v>156</v>
      </c>
      <c r="K6" s="470" t="s">
        <v>591</v>
      </c>
      <c r="L6" s="470" t="s">
        <v>1570</v>
      </c>
      <c r="M6" s="1012">
        <v>42346</v>
      </c>
      <c r="N6" s="470" t="s">
        <v>35</v>
      </c>
      <c r="O6" s="470" t="s">
        <v>2296</v>
      </c>
      <c r="P6" s="470"/>
    </row>
    <row r="7" spans="1:16" ht="15.75" customHeight="1">
      <c r="A7" s="470" t="s">
        <v>10</v>
      </c>
      <c r="B7" s="470" t="s">
        <v>49</v>
      </c>
      <c r="C7" s="470" t="s">
        <v>50</v>
      </c>
      <c r="D7" s="470" t="s">
        <v>1568</v>
      </c>
      <c r="E7" s="470" t="s">
        <v>15</v>
      </c>
      <c r="F7" s="470" t="s">
        <v>16</v>
      </c>
      <c r="G7" s="470" t="s">
        <v>1569</v>
      </c>
      <c r="H7" s="470" t="s">
        <v>396</v>
      </c>
      <c r="I7" s="470" t="s">
        <v>2222</v>
      </c>
      <c r="J7" s="470"/>
      <c r="K7" s="470" t="s">
        <v>469</v>
      </c>
      <c r="L7" s="470" t="s">
        <v>1572</v>
      </c>
      <c r="M7" s="1012">
        <v>42346</v>
      </c>
      <c r="N7" s="470" t="s">
        <v>21</v>
      </c>
      <c r="O7" s="470" t="s">
        <v>2296</v>
      </c>
      <c r="P7" s="470"/>
    </row>
    <row r="8" spans="1:16" ht="15.75" customHeight="1">
      <c r="A8" s="470" t="s">
        <v>10</v>
      </c>
      <c r="B8" s="470" t="s">
        <v>49</v>
      </c>
      <c r="C8" s="470" t="s">
        <v>50</v>
      </c>
      <c r="D8" s="470" t="s">
        <v>1818</v>
      </c>
      <c r="E8" s="470" t="s">
        <v>15</v>
      </c>
      <c r="F8" s="470" t="s">
        <v>16</v>
      </c>
      <c r="G8" s="470" t="s">
        <v>1819</v>
      </c>
      <c r="H8" s="470" t="s">
        <v>1820</v>
      </c>
      <c r="I8" s="470" t="s">
        <v>104</v>
      </c>
      <c r="J8" s="470" t="s">
        <v>243</v>
      </c>
      <c r="K8" s="470" t="s">
        <v>1821</v>
      </c>
      <c r="L8" s="470" t="s">
        <v>1822</v>
      </c>
      <c r="M8" s="1012">
        <v>44133</v>
      </c>
      <c r="N8" s="470" t="s">
        <v>35</v>
      </c>
      <c r="O8" s="470" t="s">
        <v>2297</v>
      </c>
      <c r="P8" s="470"/>
    </row>
    <row r="9" spans="1:16" ht="15.75" customHeight="1">
      <c r="A9" s="470" t="s">
        <v>10</v>
      </c>
      <c r="B9" s="470" t="s">
        <v>49</v>
      </c>
      <c r="C9" s="470" t="s">
        <v>50</v>
      </c>
      <c r="D9" s="470" t="s">
        <v>1818</v>
      </c>
      <c r="E9" s="470" t="s">
        <v>15</v>
      </c>
      <c r="F9" s="470" t="s">
        <v>16</v>
      </c>
      <c r="G9" s="470" t="s">
        <v>1819</v>
      </c>
      <c r="H9" s="470" t="s">
        <v>1820</v>
      </c>
      <c r="I9" s="470" t="s">
        <v>8666</v>
      </c>
      <c r="J9" s="470" t="s">
        <v>1008</v>
      </c>
      <c r="K9" s="470" t="s">
        <v>1009</v>
      </c>
      <c r="L9" s="470" t="s">
        <v>1824</v>
      </c>
      <c r="M9" s="1012">
        <v>43537</v>
      </c>
      <c r="N9" s="470" t="s">
        <v>35</v>
      </c>
      <c r="O9" s="470" t="s">
        <v>2297</v>
      </c>
      <c r="P9" s="470"/>
    </row>
    <row r="10" spans="1:16" ht="15.75" customHeight="1">
      <c r="A10" s="470" t="s">
        <v>10</v>
      </c>
      <c r="B10" s="470" t="s">
        <v>49</v>
      </c>
      <c r="C10" s="470" t="s">
        <v>50</v>
      </c>
      <c r="D10" s="470" t="s">
        <v>1818</v>
      </c>
      <c r="E10" s="470" t="s">
        <v>15</v>
      </c>
      <c r="F10" s="470" t="s">
        <v>16</v>
      </c>
      <c r="G10" s="470" t="s">
        <v>1819</v>
      </c>
      <c r="H10" s="470" t="s">
        <v>1820</v>
      </c>
      <c r="I10" s="470" t="s">
        <v>8666</v>
      </c>
      <c r="J10" s="470" t="s">
        <v>36</v>
      </c>
      <c r="K10" s="470" t="s">
        <v>37</v>
      </c>
      <c r="L10" s="470" t="s">
        <v>1825</v>
      </c>
      <c r="M10" s="1012">
        <v>43537</v>
      </c>
      <c r="N10" s="470" t="s">
        <v>35</v>
      </c>
      <c r="O10" s="470" t="s">
        <v>2297</v>
      </c>
      <c r="P10" s="470"/>
    </row>
    <row r="11" spans="1:16" ht="15.75" customHeight="1">
      <c r="A11" s="470" t="s">
        <v>10</v>
      </c>
      <c r="B11" s="470" t="s">
        <v>49</v>
      </c>
      <c r="C11" s="470" t="s">
        <v>50</v>
      </c>
      <c r="D11" s="470" t="s">
        <v>1818</v>
      </c>
      <c r="E11" s="470" t="s">
        <v>15</v>
      </c>
      <c r="F11" s="470" t="s">
        <v>16</v>
      </c>
      <c r="G11" s="470" t="s">
        <v>1819</v>
      </c>
      <c r="H11" s="470" t="s">
        <v>1820</v>
      </c>
      <c r="I11" s="470" t="s">
        <v>117</v>
      </c>
      <c r="J11" s="470" t="s">
        <v>200</v>
      </c>
      <c r="K11" s="470" t="s">
        <v>235</v>
      </c>
      <c r="L11" s="470" t="s">
        <v>1823</v>
      </c>
      <c r="M11" s="1012">
        <v>43536</v>
      </c>
      <c r="N11" s="470" t="s">
        <v>35</v>
      </c>
      <c r="O11" s="470" t="s">
        <v>2297</v>
      </c>
      <c r="P11" s="470"/>
    </row>
    <row r="12" spans="1:16" ht="15.75" customHeight="1">
      <c r="A12" s="470" t="s">
        <v>10</v>
      </c>
      <c r="B12" s="470" t="s">
        <v>49</v>
      </c>
      <c r="C12" s="470" t="s">
        <v>50</v>
      </c>
      <c r="D12" s="470" t="s">
        <v>1914</v>
      </c>
      <c r="E12" s="470" t="s">
        <v>15</v>
      </c>
      <c r="F12" s="470" t="s">
        <v>16</v>
      </c>
      <c r="G12" s="470" t="s">
        <v>1915</v>
      </c>
      <c r="H12" s="470" t="s">
        <v>1916</v>
      </c>
      <c r="I12" s="470" t="s">
        <v>3006</v>
      </c>
      <c r="J12" s="470" t="s">
        <v>1917</v>
      </c>
      <c r="K12" s="470" t="s">
        <v>1918</v>
      </c>
      <c r="L12" s="470">
        <v>201907460082</v>
      </c>
      <c r="M12" s="1012">
        <v>43637</v>
      </c>
      <c r="N12" s="470" t="s">
        <v>21</v>
      </c>
      <c r="O12" s="470" t="s">
        <v>10337</v>
      </c>
      <c r="P12" s="470"/>
    </row>
    <row r="13" spans="1:16" ht="15.75" customHeight="1">
      <c r="A13" s="470" t="s">
        <v>10</v>
      </c>
      <c r="B13" s="470" t="s">
        <v>49</v>
      </c>
      <c r="C13" s="470" t="s">
        <v>50</v>
      </c>
      <c r="D13" s="470" t="s">
        <v>1919</v>
      </c>
      <c r="E13" s="470" t="s">
        <v>15</v>
      </c>
      <c r="F13" s="470" t="s">
        <v>16</v>
      </c>
      <c r="G13" s="470" t="s">
        <v>1920</v>
      </c>
      <c r="H13" s="470" t="s">
        <v>1921</v>
      </c>
      <c r="I13" s="470" t="s">
        <v>3006</v>
      </c>
      <c r="J13" s="470" t="s">
        <v>1922</v>
      </c>
      <c r="K13" s="470" t="s">
        <v>1923</v>
      </c>
      <c r="L13" s="470" t="s">
        <v>1924</v>
      </c>
      <c r="M13" s="1012">
        <v>43637</v>
      </c>
      <c r="N13" s="470" t="s">
        <v>21</v>
      </c>
      <c r="O13" s="470" t="s">
        <v>2297</v>
      </c>
      <c r="P13" s="470"/>
    </row>
    <row r="14" spans="1:16" ht="15.75" customHeight="1">
      <c r="A14" s="470" t="s">
        <v>10</v>
      </c>
      <c r="B14" s="470" t="s">
        <v>49</v>
      </c>
      <c r="C14" s="470" t="s">
        <v>50</v>
      </c>
      <c r="D14" s="470" t="s">
        <v>1919</v>
      </c>
      <c r="E14" s="470" t="s">
        <v>15</v>
      </c>
      <c r="F14" s="470" t="s">
        <v>16</v>
      </c>
      <c r="G14" s="470" t="s">
        <v>1920</v>
      </c>
      <c r="H14" s="470" t="s">
        <v>1921</v>
      </c>
      <c r="I14" s="470" t="s">
        <v>3006</v>
      </c>
      <c r="J14" s="470" t="s">
        <v>1925</v>
      </c>
      <c r="K14" s="470" t="s">
        <v>421</v>
      </c>
      <c r="L14" s="470" t="s">
        <v>1926</v>
      </c>
      <c r="M14" s="1012">
        <v>43637</v>
      </c>
      <c r="N14" s="470" t="s">
        <v>21</v>
      </c>
      <c r="O14" s="470" t="s">
        <v>2297</v>
      </c>
      <c r="P14" s="470"/>
    </row>
    <row r="15" spans="1:16" ht="15.75" customHeight="1">
      <c r="A15" s="470" t="s">
        <v>10</v>
      </c>
      <c r="B15" s="470" t="s">
        <v>49</v>
      </c>
      <c r="C15" s="470" t="s">
        <v>50</v>
      </c>
      <c r="D15" s="470" t="s">
        <v>1919</v>
      </c>
      <c r="E15" s="470" t="s">
        <v>15</v>
      </c>
      <c r="F15" s="470" t="s">
        <v>16</v>
      </c>
      <c r="G15" s="470" t="s">
        <v>1920</v>
      </c>
      <c r="H15" s="470" t="s">
        <v>1921</v>
      </c>
      <c r="I15" s="470" t="s">
        <v>3006</v>
      </c>
      <c r="J15" s="470" t="s">
        <v>1927</v>
      </c>
      <c r="K15" s="470" t="s">
        <v>1378</v>
      </c>
      <c r="L15" s="470" t="s">
        <v>1928</v>
      </c>
      <c r="M15" s="1012">
        <v>43637</v>
      </c>
      <c r="N15" s="470" t="s">
        <v>21</v>
      </c>
      <c r="O15" s="470" t="s">
        <v>2297</v>
      </c>
      <c r="P15" s="470"/>
    </row>
    <row r="16" spans="1:16" ht="15.75" customHeight="1">
      <c r="A16" s="310" t="s">
        <v>10</v>
      </c>
      <c r="B16" s="310" t="s">
        <v>27</v>
      </c>
      <c r="C16" s="310" t="s">
        <v>28</v>
      </c>
      <c r="D16" s="310" t="s">
        <v>1805</v>
      </c>
      <c r="E16" s="310" t="s">
        <v>15</v>
      </c>
      <c r="F16" s="310" t="s">
        <v>16</v>
      </c>
      <c r="G16" s="310" t="s">
        <v>1806</v>
      </c>
      <c r="H16" s="310" t="s">
        <v>1807</v>
      </c>
      <c r="I16" s="310" t="s">
        <v>8666</v>
      </c>
      <c r="J16" s="310" t="s">
        <v>1810</v>
      </c>
      <c r="K16" s="310" t="s">
        <v>1811</v>
      </c>
      <c r="L16" s="310" t="s">
        <v>1812</v>
      </c>
      <c r="M16" s="1010">
        <v>43530</v>
      </c>
      <c r="N16" s="310" t="s">
        <v>35</v>
      </c>
      <c r="O16" s="1011" t="s">
        <v>8780</v>
      </c>
      <c r="P16" s="1013"/>
    </row>
    <row r="17" spans="1:16" ht="15.75" customHeight="1">
      <c r="A17" s="310" t="s">
        <v>10</v>
      </c>
      <c r="B17" s="310" t="s">
        <v>11</v>
      </c>
      <c r="C17" s="310" t="s">
        <v>146</v>
      </c>
      <c r="D17" s="310" t="s">
        <v>478</v>
      </c>
      <c r="E17" s="310" t="s">
        <v>15</v>
      </c>
      <c r="F17" s="310" t="s">
        <v>16</v>
      </c>
      <c r="G17" s="310" t="s">
        <v>479</v>
      </c>
      <c r="H17" s="310" t="s">
        <v>480</v>
      </c>
      <c r="I17" s="310" t="s">
        <v>125</v>
      </c>
      <c r="J17" s="310" t="s">
        <v>481</v>
      </c>
      <c r="K17" s="310" t="s">
        <v>482</v>
      </c>
      <c r="L17" s="310" t="s">
        <v>483</v>
      </c>
      <c r="M17" s="1010">
        <v>42803</v>
      </c>
      <c r="N17" s="310" t="s">
        <v>21</v>
      </c>
      <c r="O17" s="470" t="s">
        <v>10209</v>
      </c>
      <c r="P17" s="1013"/>
    </row>
    <row r="18" spans="1:16" ht="15.75" customHeight="1">
      <c r="A18" s="310" t="s">
        <v>10</v>
      </c>
      <c r="B18" s="310" t="s">
        <v>11</v>
      </c>
      <c r="C18" s="310" t="s">
        <v>378</v>
      </c>
      <c r="D18" s="310" t="s">
        <v>622</v>
      </c>
      <c r="E18" s="310" t="s">
        <v>15</v>
      </c>
      <c r="F18" s="310" t="s">
        <v>16</v>
      </c>
      <c r="G18" s="310" t="s">
        <v>623</v>
      </c>
      <c r="H18" s="310" t="s">
        <v>624</v>
      </c>
      <c r="I18" s="310" t="s">
        <v>3006</v>
      </c>
      <c r="J18" s="310" t="s">
        <v>633</v>
      </c>
      <c r="K18" s="310" t="s">
        <v>235</v>
      </c>
      <c r="L18" s="310">
        <v>201307020027</v>
      </c>
      <c r="M18" s="1010">
        <v>41324</v>
      </c>
      <c r="N18" s="310" t="s">
        <v>21</v>
      </c>
      <c r="O18" s="470" t="s">
        <v>129</v>
      </c>
      <c r="P18" s="1013"/>
    </row>
    <row r="19" spans="1:16" ht="15.75" customHeight="1">
      <c r="A19" s="310" t="s">
        <v>10</v>
      </c>
      <c r="B19" s="310" t="s">
        <v>11</v>
      </c>
      <c r="C19" s="310" t="s">
        <v>378</v>
      </c>
      <c r="D19" s="310" t="s">
        <v>622</v>
      </c>
      <c r="E19" s="310" t="s">
        <v>15</v>
      </c>
      <c r="F19" s="310" t="s">
        <v>16</v>
      </c>
      <c r="G19" s="310" t="s">
        <v>623</v>
      </c>
      <c r="H19" s="310" t="s">
        <v>10338</v>
      </c>
      <c r="I19" s="310" t="s">
        <v>3006</v>
      </c>
      <c r="J19" s="310" t="s">
        <v>625</v>
      </c>
      <c r="K19" s="310" t="s">
        <v>235</v>
      </c>
      <c r="L19" s="310" t="s">
        <v>626</v>
      </c>
      <c r="M19" s="1010">
        <v>43546</v>
      </c>
      <c r="N19" s="310" t="s">
        <v>21</v>
      </c>
      <c r="O19" s="470" t="s">
        <v>129</v>
      </c>
      <c r="P19" s="1013"/>
    </row>
    <row r="20" spans="1:16" ht="15.75" customHeight="1">
      <c r="A20" s="310" t="s">
        <v>10</v>
      </c>
      <c r="B20" s="310" t="s">
        <v>11</v>
      </c>
      <c r="C20" s="310" t="s">
        <v>378</v>
      </c>
      <c r="D20" s="310" t="s">
        <v>622</v>
      </c>
      <c r="E20" s="310" t="s">
        <v>15</v>
      </c>
      <c r="F20" s="310" t="s">
        <v>16</v>
      </c>
      <c r="G20" s="310" t="s">
        <v>623</v>
      </c>
      <c r="H20" s="310" t="s">
        <v>10338</v>
      </c>
      <c r="I20" s="310" t="s">
        <v>3006</v>
      </c>
      <c r="J20" s="310" t="s">
        <v>627</v>
      </c>
      <c r="K20" s="310" t="s">
        <v>628</v>
      </c>
      <c r="L20" s="310" t="s">
        <v>629</v>
      </c>
      <c r="M20" s="1010">
        <v>43546</v>
      </c>
      <c r="N20" s="310" t="s">
        <v>21</v>
      </c>
      <c r="O20" s="470" t="s">
        <v>129</v>
      </c>
      <c r="P20" s="1013"/>
    </row>
    <row r="21" spans="1:16" ht="15.75" customHeight="1">
      <c r="A21" s="310" t="s">
        <v>10</v>
      </c>
      <c r="B21" s="310" t="s">
        <v>11</v>
      </c>
      <c r="C21" s="310" t="s">
        <v>378</v>
      </c>
      <c r="D21" s="310" t="s">
        <v>622</v>
      </c>
      <c r="E21" s="310" t="s">
        <v>15</v>
      </c>
      <c r="F21" s="310" t="s">
        <v>16</v>
      </c>
      <c r="G21" s="310" t="s">
        <v>623</v>
      </c>
      <c r="H21" s="310" t="s">
        <v>10338</v>
      </c>
      <c r="I21" s="310" t="s">
        <v>3006</v>
      </c>
      <c r="J21" s="310" t="s">
        <v>630</v>
      </c>
      <c r="K21" s="310" t="s">
        <v>631</v>
      </c>
      <c r="L21" s="310" t="s">
        <v>632</v>
      </c>
      <c r="M21" s="1010">
        <v>43546</v>
      </c>
      <c r="N21" s="310" t="s">
        <v>21</v>
      </c>
      <c r="O21" s="470" t="s">
        <v>129</v>
      </c>
      <c r="P21" s="1013"/>
    </row>
    <row r="22" spans="1:16" ht="15.75" customHeight="1">
      <c r="A22" s="310" t="s">
        <v>10</v>
      </c>
      <c r="B22" s="310" t="s">
        <v>11</v>
      </c>
      <c r="C22" s="310" t="s">
        <v>378</v>
      </c>
      <c r="D22" s="310" t="s">
        <v>622</v>
      </c>
      <c r="E22" s="310" t="s">
        <v>15</v>
      </c>
      <c r="F22" s="310" t="s">
        <v>16</v>
      </c>
      <c r="G22" s="310" t="s">
        <v>623</v>
      </c>
      <c r="H22" s="310" t="s">
        <v>624</v>
      </c>
      <c r="I22" s="310" t="s">
        <v>3006</v>
      </c>
      <c r="J22" s="310" t="s">
        <v>634</v>
      </c>
      <c r="K22" s="310" t="s">
        <v>235</v>
      </c>
      <c r="L22" s="310">
        <v>201307020028</v>
      </c>
      <c r="M22" s="1010">
        <v>41324</v>
      </c>
      <c r="N22" s="310" t="s">
        <v>21</v>
      </c>
      <c r="O22" s="470" t="s">
        <v>129</v>
      </c>
      <c r="P22" s="1013"/>
    </row>
    <row r="23" spans="1:16" ht="15.75" customHeight="1">
      <c r="A23" s="310" t="s">
        <v>10</v>
      </c>
      <c r="B23" s="310" t="s">
        <v>11</v>
      </c>
      <c r="C23" s="310" t="s">
        <v>378</v>
      </c>
      <c r="D23" s="310" t="s">
        <v>622</v>
      </c>
      <c r="E23" s="310" t="s">
        <v>15</v>
      </c>
      <c r="F23" s="310" t="s">
        <v>16</v>
      </c>
      <c r="G23" s="310" t="s">
        <v>623</v>
      </c>
      <c r="H23" s="310" t="s">
        <v>624</v>
      </c>
      <c r="I23" s="310" t="s">
        <v>3006</v>
      </c>
      <c r="J23" s="310" t="s">
        <v>635</v>
      </c>
      <c r="K23" s="310" t="s">
        <v>235</v>
      </c>
      <c r="L23" s="310">
        <v>201307020029</v>
      </c>
      <c r="M23" s="1010">
        <v>41324</v>
      </c>
      <c r="N23" s="310" t="s">
        <v>21</v>
      </c>
      <c r="O23" s="470" t="s">
        <v>129</v>
      </c>
      <c r="P23" s="1013"/>
    </row>
    <row r="24" spans="1:16" ht="15.75" customHeight="1">
      <c r="A24" s="310" t="s">
        <v>10</v>
      </c>
      <c r="B24" s="310" t="s">
        <v>11</v>
      </c>
      <c r="C24" s="310" t="s">
        <v>378</v>
      </c>
      <c r="D24" s="310" t="s">
        <v>622</v>
      </c>
      <c r="E24" s="310" t="s">
        <v>15</v>
      </c>
      <c r="F24" s="310" t="s">
        <v>16</v>
      </c>
      <c r="G24" s="310" t="s">
        <v>623</v>
      </c>
      <c r="H24" s="310" t="s">
        <v>624</v>
      </c>
      <c r="I24" s="310" t="s">
        <v>3006</v>
      </c>
      <c r="J24" s="310" t="s">
        <v>636</v>
      </c>
      <c r="K24" s="310" t="s">
        <v>235</v>
      </c>
      <c r="L24" s="310">
        <v>201307020030</v>
      </c>
      <c r="M24" s="1010">
        <v>41324</v>
      </c>
      <c r="N24" s="310" t="s">
        <v>21</v>
      </c>
      <c r="O24" s="470" t="s">
        <v>129</v>
      </c>
      <c r="P24" s="1013"/>
    </row>
    <row r="25" spans="1:16" ht="15.75" customHeight="1">
      <c r="A25" s="310" t="s">
        <v>10</v>
      </c>
      <c r="B25" s="310" t="s">
        <v>11</v>
      </c>
      <c r="C25" s="310" t="s">
        <v>378</v>
      </c>
      <c r="D25" s="310" t="s">
        <v>622</v>
      </c>
      <c r="E25" s="310" t="s">
        <v>15</v>
      </c>
      <c r="F25" s="310" t="s">
        <v>16</v>
      </c>
      <c r="G25" s="310" t="s">
        <v>623</v>
      </c>
      <c r="H25" s="310" t="s">
        <v>624</v>
      </c>
      <c r="I25" s="310" t="s">
        <v>3006</v>
      </c>
      <c r="J25" s="310" t="s">
        <v>637</v>
      </c>
      <c r="K25" s="310" t="s">
        <v>235</v>
      </c>
      <c r="L25" s="310">
        <v>201307020031</v>
      </c>
      <c r="M25" s="1010">
        <v>41324</v>
      </c>
      <c r="N25" s="310" t="s">
        <v>21</v>
      </c>
      <c r="O25" s="470" t="s">
        <v>129</v>
      </c>
      <c r="P25" s="1013"/>
    </row>
    <row r="26" spans="1:16" ht="15.75" customHeight="1">
      <c r="A26" s="470" t="s">
        <v>10</v>
      </c>
      <c r="B26" s="310" t="s">
        <v>11</v>
      </c>
      <c r="C26" s="310" t="s">
        <v>12</v>
      </c>
      <c r="D26" s="310" t="s">
        <v>861</v>
      </c>
      <c r="E26" s="310" t="s">
        <v>15</v>
      </c>
      <c r="F26" s="310" t="s">
        <v>16</v>
      </c>
      <c r="G26" s="310" t="s">
        <v>862</v>
      </c>
      <c r="H26" s="310" t="s">
        <v>863</v>
      </c>
      <c r="I26" s="310" t="s">
        <v>3006</v>
      </c>
      <c r="J26" s="310" t="s">
        <v>180</v>
      </c>
      <c r="K26" s="310" t="s">
        <v>506</v>
      </c>
      <c r="L26" s="310" t="s">
        <v>864</v>
      </c>
      <c r="M26" s="1010">
        <v>42765</v>
      </c>
      <c r="N26" s="310" t="s">
        <v>21</v>
      </c>
      <c r="O26" s="470" t="s">
        <v>8929</v>
      </c>
      <c r="P26" s="1013"/>
    </row>
    <row r="27" spans="1:16" ht="15.75" customHeight="1">
      <c r="A27" s="470" t="s">
        <v>10</v>
      </c>
      <c r="B27" s="310" t="s">
        <v>11</v>
      </c>
      <c r="C27" s="310" t="s">
        <v>12</v>
      </c>
      <c r="D27" s="310" t="s">
        <v>861</v>
      </c>
      <c r="E27" s="310" t="s">
        <v>15</v>
      </c>
      <c r="F27" s="310" t="s">
        <v>16</v>
      </c>
      <c r="G27" s="310" t="s">
        <v>862</v>
      </c>
      <c r="H27" s="310" t="s">
        <v>863</v>
      </c>
      <c r="I27" s="310" t="s">
        <v>3006</v>
      </c>
      <c r="J27" s="310" t="s">
        <v>183</v>
      </c>
      <c r="K27" s="310" t="s">
        <v>506</v>
      </c>
      <c r="L27" s="310" t="s">
        <v>865</v>
      </c>
      <c r="M27" s="1010">
        <v>42765</v>
      </c>
      <c r="N27" s="310" t="s">
        <v>21</v>
      </c>
      <c r="O27" s="470" t="s">
        <v>8929</v>
      </c>
      <c r="P27" s="1013"/>
    </row>
    <row r="28" spans="1:16" ht="15.75" customHeight="1">
      <c r="A28" s="470" t="s">
        <v>10</v>
      </c>
      <c r="B28" s="310" t="s">
        <v>11</v>
      </c>
      <c r="C28" s="310" t="s">
        <v>12</v>
      </c>
      <c r="D28" s="310" t="s">
        <v>1126</v>
      </c>
      <c r="E28" s="310" t="s">
        <v>15</v>
      </c>
      <c r="F28" s="310" t="s">
        <v>16</v>
      </c>
      <c r="G28" s="310" t="s">
        <v>1127</v>
      </c>
      <c r="H28" s="310" t="s">
        <v>1128</v>
      </c>
      <c r="I28" s="310" t="s">
        <v>87</v>
      </c>
      <c r="J28" s="310" t="s">
        <v>1129</v>
      </c>
      <c r="K28" s="310" t="s">
        <v>810</v>
      </c>
      <c r="L28" s="310">
        <v>201507020214</v>
      </c>
      <c r="M28" s="1010">
        <v>42335</v>
      </c>
      <c r="N28" s="310" t="s">
        <v>21</v>
      </c>
      <c r="O28" s="470" t="s">
        <v>2289</v>
      </c>
      <c r="P28" s="1013"/>
    </row>
    <row r="29" spans="1:16" ht="15.75" hidden="1" customHeight="1">
      <c r="A29" s="4" t="s">
        <v>10293</v>
      </c>
    </row>
    <row r="30" spans="1:16" ht="15.75" customHeight="1">
      <c r="A30" s="310" t="s">
        <v>10</v>
      </c>
      <c r="B30" s="310" t="s">
        <v>27</v>
      </c>
      <c r="C30" s="310" t="s">
        <v>28</v>
      </c>
      <c r="D30" s="310" t="s">
        <v>960</v>
      </c>
      <c r="E30" s="310" t="s">
        <v>15</v>
      </c>
      <c r="F30" s="310" t="s">
        <v>16</v>
      </c>
      <c r="G30" s="310" t="s">
        <v>961</v>
      </c>
      <c r="H30" s="310">
        <v>9352200616</v>
      </c>
      <c r="I30" s="310" t="s">
        <v>125</v>
      </c>
      <c r="J30" s="310" t="s">
        <v>962</v>
      </c>
      <c r="K30" s="310" t="s">
        <v>963</v>
      </c>
      <c r="L30" s="310" t="s">
        <v>964</v>
      </c>
      <c r="M30" s="1010">
        <v>42843</v>
      </c>
      <c r="N30" s="310" t="s">
        <v>35</v>
      </c>
      <c r="O30" s="470" t="s">
        <v>2296</v>
      </c>
      <c r="P30" s="1013"/>
    </row>
    <row r="31" spans="1:16" ht="15.75" customHeight="1">
      <c r="A31" s="310" t="s">
        <v>10</v>
      </c>
      <c r="B31" s="310" t="s">
        <v>27</v>
      </c>
      <c r="C31" s="310" t="s">
        <v>28</v>
      </c>
      <c r="D31" s="310" t="s">
        <v>960</v>
      </c>
      <c r="E31" s="310" t="s">
        <v>15</v>
      </c>
      <c r="F31" s="310" t="s">
        <v>16</v>
      </c>
      <c r="G31" s="310" t="s">
        <v>961</v>
      </c>
      <c r="H31" s="310">
        <v>9352200616</v>
      </c>
      <c r="I31" s="310" t="s">
        <v>125</v>
      </c>
      <c r="J31" s="310" t="s">
        <v>965</v>
      </c>
      <c r="K31" s="310" t="s">
        <v>966</v>
      </c>
      <c r="L31" s="310" t="s">
        <v>967</v>
      </c>
      <c r="M31" s="1010">
        <v>42843</v>
      </c>
      <c r="N31" s="310" t="s">
        <v>35</v>
      </c>
      <c r="O31" s="470" t="s">
        <v>2296</v>
      </c>
      <c r="P31" s="1013"/>
    </row>
    <row r="32" spans="1:16" ht="15.75" customHeight="1">
      <c r="A32" s="310" t="s">
        <v>10</v>
      </c>
      <c r="B32" s="310" t="s">
        <v>27</v>
      </c>
      <c r="C32" s="310" t="s">
        <v>28</v>
      </c>
      <c r="D32" s="310" t="s">
        <v>960</v>
      </c>
      <c r="E32" s="310" t="s">
        <v>15</v>
      </c>
      <c r="F32" s="310" t="s">
        <v>16</v>
      </c>
      <c r="G32" s="310" t="s">
        <v>961</v>
      </c>
      <c r="H32" s="310">
        <v>9352200616</v>
      </c>
      <c r="I32" s="310" t="s">
        <v>125</v>
      </c>
      <c r="J32" s="310" t="s">
        <v>968</v>
      </c>
      <c r="K32" s="310" t="s">
        <v>963</v>
      </c>
      <c r="L32" s="310" t="s">
        <v>969</v>
      </c>
      <c r="M32" s="1010">
        <v>42843</v>
      </c>
      <c r="N32" s="310" t="s">
        <v>35</v>
      </c>
      <c r="O32" s="470" t="s">
        <v>2296</v>
      </c>
      <c r="P32" s="1013"/>
    </row>
    <row r="33" spans="1:16" ht="15.75" customHeight="1">
      <c r="A33" s="310" t="s">
        <v>10</v>
      </c>
      <c r="B33" s="310" t="s">
        <v>27</v>
      </c>
      <c r="C33" s="310" t="s">
        <v>28</v>
      </c>
      <c r="D33" s="310" t="s">
        <v>960</v>
      </c>
      <c r="E33" s="310" t="s">
        <v>15</v>
      </c>
      <c r="F33" s="310" t="s">
        <v>16</v>
      </c>
      <c r="G33" s="310" t="s">
        <v>961</v>
      </c>
      <c r="H33" s="310">
        <v>9352200616</v>
      </c>
      <c r="I33" s="310" t="s">
        <v>125</v>
      </c>
      <c r="J33" s="310" t="s">
        <v>970</v>
      </c>
      <c r="K33" s="310" t="s">
        <v>971</v>
      </c>
      <c r="L33" s="310" t="s">
        <v>972</v>
      </c>
      <c r="M33" s="1010">
        <v>42843</v>
      </c>
      <c r="N33" s="310" t="s">
        <v>35</v>
      </c>
      <c r="O33" s="470" t="s">
        <v>2296</v>
      </c>
      <c r="P33" s="1013"/>
    </row>
    <row r="34" spans="1:16" ht="15.75" customHeight="1">
      <c r="A34" s="310" t="s">
        <v>10</v>
      </c>
      <c r="B34" s="310" t="s">
        <v>27</v>
      </c>
      <c r="C34" s="310" t="s">
        <v>28</v>
      </c>
      <c r="D34" s="310" t="s">
        <v>960</v>
      </c>
      <c r="E34" s="310" t="s">
        <v>15</v>
      </c>
      <c r="F34" s="310" t="s">
        <v>16</v>
      </c>
      <c r="G34" s="310" t="s">
        <v>961</v>
      </c>
      <c r="H34" s="310">
        <v>9352200616</v>
      </c>
      <c r="I34" s="310" t="s">
        <v>125</v>
      </c>
      <c r="J34" s="310" t="s">
        <v>973</v>
      </c>
      <c r="K34" s="310" t="s">
        <v>966</v>
      </c>
      <c r="L34" s="310" t="s">
        <v>974</v>
      </c>
      <c r="M34" s="1010">
        <v>42843</v>
      </c>
      <c r="N34" s="310" t="s">
        <v>35</v>
      </c>
      <c r="O34" s="470" t="s">
        <v>2296</v>
      </c>
      <c r="P34" s="1013"/>
    </row>
    <row r="35" spans="1:16" ht="15.75" customHeight="1">
      <c r="A35" s="310" t="s">
        <v>10</v>
      </c>
      <c r="B35" s="310" t="s">
        <v>27</v>
      </c>
      <c r="C35" s="310" t="s">
        <v>28</v>
      </c>
      <c r="D35" s="310" t="s">
        <v>960</v>
      </c>
      <c r="E35" s="310" t="s">
        <v>15</v>
      </c>
      <c r="F35" s="310" t="s">
        <v>16</v>
      </c>
      <c r="G35" s="310" t="s">
        <v>961</v>
      </c>
      <c r="H35" s="310">
        <v>9352200616</v>
      </c>
      <c r="I35" s="310" t="s">
        <v>125</v>
      </c>
      <c r="J35" s="310" t="s">
        <v>975</v>
      </c>
      <c r="K35" s="310" t="s">
        <v>966</v>
      </c>
      <c r="L35" s="310" t="s">
        <v>976</v>
      </c>
      <c r="M35" s="1010">
        <v>42843</v>
      </c>
      <c r="N35" s="310" t="s">
        <v>35</v>
      </c>
      <c r="O35" s="470" t="s">
        <v>2296</v>
      </c>
      <c r="P35" s="1013"/>
    </row>
    <row r="36" spans="1:16" ht="15.75" customHeight="1">
      <c r="A36" s="310" t="s">
        <v>10</v>
      </c>
      <c r="B36" s="310" t="s">
        <v>27</v>
      </c>
      <c r="C36" s="310" t="s">
        <v>123</v>
      </c>
      <c r="D36" s="310" t="s">
        <v>3460</v>
      </c>
      <c r="E36" s="310" t="s">
        <v>113</v>
      </c>
      <c r="F36" s="310" t="s">
        <v>226</v>
      </c>
      <c r="G36" s="310" t="s">
        <v>227</v>
      </c>
      <c r="H36" s="310" t="s">
        <v>4329</v>
      </c>
      <c r="I36" s="310" t="s">
        <v>240</v>
      </c>
      <c r="J36" s="310" t="s">
        <v>241</v>
      </c>
      <c r="K36" s="310" t="s">
        <v>242</v>
      </c>
      <c r="L36" s="310">
        <v>607012043</v>
      </c>
      <c r="M36" s="1010">
        <v>39078</v>
      </c>
      <c r="N36" s="310" t="s">
        <v>35</v>
      </c>
      <c r="O36" s="470" t="s">
        <v>2286</v>
      </c>
      <c r="P36" s="1013"/>
    </row>
    <row r="37" spans="1:16" ht="15.75" customHeight="1">
      <c r="A37" s="470" t="s">
        <v>10</v>
      </c>
      <c r="B37" s="310" t="s">
        <v>11</v>
      </c>
      <c r="C37" s="310" t="s">
        <v>146</v>
      </c>
      <c r="D37" s="310" t="s">
        <v>429</v>
      </c>
      <c r="E37" s="310" t="s">
        <v>113</v>
      </c>
      <c r="F37" s="310" t="s">
        <v>132</v>
      </c>
      <c r="G37" s="310" t="s">
        <v>430</v>
      </c>
      <c r="H37" s="310" t="s">
        <v>396</v>
      </c>
      <c r="I37" s="310" t="s">
        <v>8666</v>
      </c>
      <c r="J37" s="310" t="s">
        <v>36</v>
      </c>
      <c r="K37" s="310" t="s">
        <v>91</v>
      </c>
      <c r="L37" s="310" t="s">
        <v>431</v>
      </c>
      <c r="M37" s="1010">
        <v>42769</v>
      </c>
      <c r="N37" s="310" t="s">
        <v>35</v>
      </c>
      <c r="O37" s="470" t="s">
        <v>8929</v>
      </c>
      <c r="P37" s="1013"/>
    </row>
    <row r="38" spans="1:16" ht="15.75" customHeight="1">
      <c r="A38" s="470" t="s">
        <v>10</v>
      </c>
      <c r="B38" s="310" t="s">
        <v>11</v>
      </c>
      <c r="C38" s="310" t="s">
        <v>509</v>
      </c>
      <c r="D38" s="310" t="s">
        <v>1027</v>
      </c>
      <c r="E38" s="310" t="s">
        <v>113</v>
      </c>
      <c r="F38" s="310" t="s">
        <v>226</v>
      </c>
      <c r="G38" s="310" t="s">
        <v>1028</v>
      </c>
      <c r="H38" s="310" t="s">
        <v>1031</v>
      </c>
      <c r="I38" s="310" t="s">
        <v>104</v>
      </c>
      <c r="J38" s="310" t="s">
        <v>9061</v>
      </c>
      <c r="K38" s="310" t="s">
        <v>744</v>
      </c>
      <c r="L38" s="310" t="s">
        <v>10339</v>
      </c>
      <c r="M38" s="1010">
        <v>43752</v>
      </c>
      <c r="N38" s="310" t="s">
        <v>35</v>
      </c>
      <c r="O38" s="470" t="s">
        <v>2286</v>
      </c>
      <c r="P38" s="1013"/>
    </row>
    <row r="39" spans="1:16" ht="15.75" customHeight="1">
      <c r="A39" s="470" t="s">
        <v>10</v>
      </c>
      <c r="B39" s="310" t="s">
        <v>11</v>
      </c>
      <c r="C39" s="310" t="s">
        <v>176</v>
      </c>
      <c r="D39" s="310" t="s">
        <v>177</v>
      </c>
      <c r="E39" s="310" t="s">
        <v>15</v>
      </c>
      <c r="F39" s="310" t="s">
        <v>16</v>
      </c>
      <c r="G39" s="310" t="s">
        <v>178</v>
      </c>
      <c r="H39" s="310" t="s">
        <v>179</v>
      </c>
      <c r="I39" s="310" t="s">
        <v>3006</v>
      </c>
      <c r="J39" s="310" t="s">
        <v>180</v>
      </c>
      <c r="K39" s="310" t="s">
        <v>181</v>
      </c>
      <c r="L39" s="310" t="s">
        <v>182</v>
      </c>
      <c r="M39" s="1010">
        <v>43075</v>
      </c>
      <c r="N39" s="310" t="s">
        <v>21</v>
      </c>
      <c r="O39" s="470" t="s">
        <v>2289</v>
      </c>
      <c r="P39" s="1013"/>
    </row>
    <row r="40" spans="1:16" ht="15.75" customHeight="1">
      <c r="A40" s="470" t="s">
        <v>10</v>
      </c>
      <c r="B40" s="310" t="s">
        <v>11</v>
      </c>
      <c r="C40" s="310" t="s">
        <v>176</v>
      </c>
      <c r="D40" s="310" t="s">
        <v>177</v>
      </c>
      <c r="E40" s="310" t="s">
        <v>15</v>
      </c>
      <c r="F40" s="310" t="s">
        <v>16</v>
      </c>
      <c r="G40" s="310" t="s">
        <v>178</v>
      </c>
      <c r="H40" s="310" t="s">
        <v>179</v>
      </c>
      <c r="I40" s="310" t="s">
        <v>3006</v>
      </c>
      <c r="J40" s="310" t="s">
        <v>183</v>
      </c>
      <c r="K40" s="310" t="s">
        <v>181</v>
      </c>
      <c r="L40" s="310" t="s">
        <v>184</v>
      </c>
      <c r="M40" s="1010">
        <v>43075</v>
      </c>
      <c r="N40" s="310" t="s">
        <v>21</v>
      </c>
      <c r="O40" s="470" t="s">
        <v>2289</v>
      </c>
      <c r="P40" s="1013"/>
    </row>
    <row r="41" spans="1:16" ht="15.75" customHeight="1">
      <c r="A41" s="470" t="s">
        <v>10</v>
      </c>
      <c r="B41" s="470" t="s">
        <v>49</v>
      </c>
      <c r="C41" s="470" t="s">
        <v>50</v>
      </c>
      <c r="D41" s="470" t="s">
        <v>1555</v>
      </c>
      <c r="E41" s="470" t="s">
        <v>15</v>
      </c>
      <c r="F41" s="470" t="s">
        <v>525</v>
      </c>
      <c r="G41" s="470" t="s">
        <v>1556</v>
      </c>
      <c r="H41" s="470" t="s">
        <v>1557</v>
      </c>
      <c r="I41" s="470" t="s">
        <v>8666</v>
      </c>
      <c r="J41" s="470" t="s">
        <v>39</v>
      </c>
      <c r="K41" s="470" t="s">
        <v>40</v>
      </c>
      <c r="L41" s="470">
        <v>201307032171</v>
      </c>
      <c r="M41" s="1012">
        <v>41578</v>
      </c>
      <c r="N41" s="470" t="s">
        <v>35</v>
      </c>
      <c r="O41" s="470" t="s">
        <v>129</v>
      </c>
      <c r="P41" s="1013"/>
    </row>
    <row r="42" spans="1:16" ht="15.75" customHeight="1">
      <c r="A42" s="470" t="s">
        <v>10</v>
      </c>
      <c r="B42" s="470" t="s">
        <v>49</v>
      </c>
      <c r="C42" s="470" t="s">
        <v>50</v>
      </c>
      <c r="D42" s="470" t="s">
        <v>1555</v>
      </c>
      <c r="E42" s="470" t="s">
        <v>15</v>
      </c>
      <c r="F42" s="470" t="s">
        <v>525</v>
      </c>
      <c r="G42" s="470" t="s">
        <v>1556</v>
      </c>
      <c r="H42" s="470" t="s">
        <v>1557</v>
      </c>
      <c r="I42" s="470" t="s">
        <v>8666</v>
      </c>
      <c r="J42" s="470" t="s">
        <v>33</v>
      </c>
      <c r="K42" s="470" t="s">
        <v>34</v>
      </c>
      <c r="L42" s="470">
        <v>201507032085</v>
      </c>
      <c r="M42" s="1012">
        <v>42144</v>
      </c>
      <c r="N42" s="470" t="s">
        <v>35</v>
      </c>
      <c r="O42" s="470" t="s">
        <v>129</v>
      </c>
      <c r="P42" s="1013"/>
    </row>
    <row r="43" spans="1:16" ht="15.75" customHeight="1">
      <c r="A43" s="470" t="s">
        <v>10</v>
      </c>
      <c r="B43" s="470" t="s">
        <v>49</v>
      </c>
      <c r="C43" s="470" t="s">
        <v>50</v>
      </c>
      <c r="D43" s="470" t="s">
        <v>1555</v>
      </c>
      <c r="E43" s="470" t="s">
        <v>15</v>
      </c>
      <c r="F43" s="470" t="s">
        <v>525</v>
      </c>
      <c r="G43" s="470" t="s">
        <v>1556</v>
      </c>
      <c r="H43" s="470" t="s">
        <v>1557</v>
      </c>
      <c r="I43" s="470" t="s">
        <v>125</v>
      </c>
      <c r="J43" s="470" t="s">
        <v>279</v>
      </c>
      <c r="K43" s="470" t="s">
        <v>421</v>
      </c>
      <c r="L43" s="470" t="s">
        <v>1559</v>
      </c>
      <c r="M43" s="1012">
        <v>42986</v>
      </c>
      <c r="N43" s="470" t="s">
        <v>35</v>
      </c>
      <c r="O43" s="470" t="s">
        <v>129</v>
      </c>
      <c r="P43" s="1013"/>
    </row>
    <row r="44" spans="1:16" ht="15.75" customHeight="1">
      <c r="A44" s="470" t="s">
        <v>10</v>
      </c>
      <c r="B44" s="470" t="s">
        <v>49</v>
      </c>
      <c r="C44" s="470" t="s">
        <v>50</v>
      </c>
      <c r="D44" s="470" t="s">
        <v>1555</v>
      </c>
      <c r="E44" s="470" t="s">
        <v>15</v>
      </c>
      <c r="F44" s="470" t="s">
        <v>525</v>
      </c>
      <c r="G44" s="470" t="s">
        <v>1556</v>
      </c>
      <c r="H44" s="470" t="s">
        <v>1557</v>
      </c>
      <c r="I44" s="470" t="s">
        <v>125</v>
      </c>
      <c r="J44" s="470" t="s">
        <v>126</v>
      </c>
      <c r="K44" s="470" t="s">
        <v>421</v>
      </c>
      <c r="L44" s="470" t="s">
        <v>1560</v>
      </c>
      <c r="M44" s="1012">
        <v>42986</v>
      </c>
      <c r="N44" s="470" t="s">
        <v>35</v>
      </c>
      <c r="O44" s="470" t="s">
        <v>129</v>
      </c>
      <c r="P44" s="1013"/>
    </row>
    <row r="45" spans="1:16" ht="15.75" customHeight="1">
      <c r="A45" s="310" t="s">
        <v>10</v>
      </c>
      <c r="B45" s="1014" t="s">
        <v>400</v>
      </c>
      <c r="C45" s="856" t="s">
        <v>176</v>
      </c>
      <c r="D45" s="856" t="s">
        <v>402</v>
      </c>
      <c r="E45" s="856" t="s">
        <v>113</v>
      </c>
      <c r="F45" s="856" t="s">
        <v>226</v>
      </c>
      <c r="G45" s="856" t="s">
        <v>403</v>
      </c>
      <c r="H45" s="856" t="s">
        <v>404</v>
      </c>
      <c r="I45" s="856" t="s">
        <v>8666</v>
      </c>
      <c r="J45" s="856" t="s">
        <v>422</v>
      </c>
      <c r="K45" s="856" t="s">
        <v>78</v>
      </c>
      <c r="L45" s="856" t="s">
        <v>423</v>
      </c>
      <c r="M45" s="1015">
        <v>43753</v>
      </c>
      <c r="N45" s="856" t="s">
        <v>35</v>
      </c>
      <c r="O45" s="331" t="s">
        <v>8685</v>
      </c>
      <c r="P45" s="1013"/>
    </row>
    <row r="46" spans="1:16" ht="15.75" customHeight="1">
      <c r="A46" s="310" t="s">
        <v>10</v>
      </c>
      <c r="B46" s="1014" t="s">
        <v>400</v>
      </c>
      <c r="C46" s="856" t="s">
        <v>176</v>
      </c>
      <c r="D46" s="856" t="s">
        <v>402</v>
      </c>
      <c r="E46" s="856" t="s">
        <v>113</v>
      </c>
      <c r="F46" s="856" t="s">
        <v>226</v>
      </c>
      <c r="G46" s="856" t="s">
        <v>403</v>
      </c>
      <c r="H46" s="856" t="s">
        <v>404</v>
      </c>
      <c r="I46" s="856" t="s">
        <v>125</v>
      </c>
      <c r="J46" s="856" t="s">
        <v>410</v>
      </c>
      <c r="K46" s="856" t="s">
        <v>411</v>
      </c>
      <c r="L46" s="856" t="s">
        <v>412</v>
      </c>
      <c r="M46" s="1015">
        <v>43630</v>
      </c>
      <c r="N46" s="856" t="s">
        <v>35</v>
      </c>
      <c r="O46" s="331" t="s">
        <v>8685</v>
      </c>
      <c r="P46" s="1013"/>
    </row>
    <row r="47" spans="1:16" ht="15.75" customHeight="1">
      <c r="A47" s="310" t="s">
        <v>10</v>
      </c>
      <c r="B47" s="1014" t="s">
        <v>400</v>
      </c>
      <c r="C47" s="856" t="s">
        <v>176</v>
      </c>
      <c r="D47" s="856" t="s">
        <v>402</v>
      </c>
      <c r="E47" s="856" t="s">
        <v>113</v>
      </c>
      <c r="F47" s="856" t="s">
        <v>226</v>
      </c>
      <c r="G47" s="856" t="s">
        <v>403</v>
      </c>
      <c r="H47" s="856" t="s">
        <v>404</v>
      </c>
      <c r="I47" s="856" t="s">
        <v>125</v>
      </c>
      <c r="J47" s="856" t="s">
        <v>415</v>
      </c>
      <c r="K47" s="856" t="s">
        <v>416</v>
      </c>
      <c r="L47" s="856" t="s">
        <v>417</v>
      </c>
      <c r="M47" s="1015">
        <v>43630</v>
      </c>
      <c r="N47" s="856" t="s">
        <v>35</v>
      </c>
      <c r="O47" s="331" t="s">
        <v>8685</v>
      </c>
      <c r="P47" s="1013"/>
    </row>
    <row r="48" spans="1:16" ht="15.75" customHeight="1">
      <c r="A48" s="310" t="s">
        <v>10</v>
      </c>
      <c r="B48" s="1014" t="s">
        <v>400</v>
      </c>
      <c r="C48" s="856" t="s">
        <v>176</v>
      </c>
      <c r="D48" s="856" t="s">
        <v>1949</v>
      </c>
      <c r="E48" s="856" t="s">
        <v>15</v>
      </c>
      <c r="F48" s="856" t="s">
        <v>16</v>
      </c>
      <c r="G48" s="856" t="s">
        <v>1950</v>
      </c>
      <c r="H48" s="856" t="s">
        <v>9912</v>
      </c>
      <c r="I48" s="856" t="s">
        <v>8666</v>
      </c>
      <c r="J48" s="856" t="s">
        <v>228</v>
      </c>
      <c r="K48" s="856" t="s">
        <v>880</v>
      </c>
      <c r="L48" s="856" t="s">
        <v>1952</v>
      </c>
      <c r="M48" s="1015">
        <v>43756</v>
      </c>
      <c r="N48" s="856" t="s">
        <v>35</v>
      </c>
      <c r="O48" s="331" t="s">
        <v>8685</v>
      </c>
      <c r="P48" s="1013"/>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48" xr:uid="{00000000-0009-0000-0000-000020000000}"/>
  <conditionalFormatting sqref="A30:C35">
    <cfRule type="expression" dxfId="54" priority="4">
      <formula>COUNTIF($L$3:$L1012,$L30)&gt;1</formula>
    </cfRule>
  </conditionalFormatting>
  <conditionalFormatting sqref="A36:C36">
    <cfRule type="expression" dxfId="53" priority="3">
      <formula>COUNTIF($L$3:$L1012,$L36)&gt;1</formula>
    </cfRule>
  </conditionalFormatting>
  <conditionalFormatting sqref="A16:N16 D36:N36">
    <cfRule type="expression" dxfId="52" priority="1">
      <formula>COUNTIF($W$3:$W1012,$W16)&gt;1</formula>
    </cfRule>
  </conditionalFormatting>
  <conditionalFormatting sqref="D30:D35">
    <cfRule type="expression" dxfId="51" priority="2">
      <formula>COUNTIF($W$3:$W1012,$W30)&gt;1</formula>
    </cfRule>
  </conditionalFormatting>
  <dataValidations count="4">
    <dataValidation type="list" allowBlank="1" showErrorMessage="1" sqref="E2:E28 E30:E48" xr:uid="{00000000-0002-0000-2000-000000000000}">
      <formula1>"Private,Public"</formula1>
    </dataValidation>
    <dataValidation type="custom" allowBlank="1" showDropDown="1" showInputMessage="1" showErrorMessage="1" prompt="Enter a valid date (mm/dd/yyy)" sqref="M2:M28 M30:M48" xr:uid="{00000000-0002-0000-2000-000001000000}">
      <formula1>OR(NOT(ISERROR(DATEVALUE(M2))), AND(ISNUMBER(M2), LEFT(CELL("format", M2))="D"))</formula1>
    </dataValidation>
    <dataValidation type="list" allowBlank="1" showErrorMessage="1" sqref="F2:F28 F30:F48" xr:uid="{00000000-0002-0000-2000-000004000000}">
      <formula1>"TVI,HEI,NGO,LUC,NGA,SUC,LGU,Farm School,TESDA Technology Institution"</formula1>
    </dataValidation>
    <dataValidation type="list" allowBlank="1" showErrorMessage="1" sqref="N2:N28 N30:N48" xr:uid="{00000000-0002-0000-2000-000005000000}">
      <formula1>"WTR,NTR,Bundled Program"</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ErrorMessage="1" xr:uid="{00000000-0002-0000-2000-000002000000}">
          <x14:formula1>
            <xm:f>Ref!$H$15:$H$28</xm:f>
          </x14:formula1>
          <xm:sqref>C16:C28 C30:C44</xm:sqref>
        </x14:dataValidation>
        <x14:dataValidation type="list" allowBlank="1" showErrorMessage="1" xr:uid="{00000000-0002-0000-2000-000003000000}">
          <x14:formula1>
            <xm:f>Ref!$B$2:$B$718</xm:f>
          </x14:formula1>
          <xm:sqref>I2:I28 I30:I48</xm:sqref>
        </x14:dataValidation>
        <x14:dataValidation type="list" allowBlank="1" showErrorMessage="1" xr:uid="{00000000-0002-0000-2000-000006000000}">
          <x14:formula1>
            <xm:f>Ref!$I$2:$I$12</xm:f>
          </x14:formula1>
          <xm:sqref>O2:O11 O13:O15 O17:O28 O30:O48</xm:sqref>
        </x14:dataValidation>
        <x14:dataValidation type="list" allowBlank="1" xr:uid="{00000000-0002-0000-2000-000007000000}">
          <x14:formula1>
            <xm:f>Ref!$I$467:$I$477</xm:f>
          </x14:formula1>
          <xm:sqref>J12:J15 J17:J28 J39:J40</xm:sqref>
        </x14:dataValidation>
        <x14:dataValidation type="list" allowBlank="1" showErrorMessage="1" xr:uid="{00000000-0002-0000-2000-000008000000}">
          <x14:formula1>
            <xm:f>'Ref2'!$A$2:$Z$200</xm:f>
          </x14:formula1>
          <xm:sqref>J16 J30:J36</xm:sqref>
        </x14:dataValidation>
        <x14:dataValidation type="list" allowBlank="1" showErrorMessage="1" xr:uid="{00000000-0002-0000-2000-000009000000}">
          <x14:formula1>
            <xm:f>'Ref2'!$A$2:$Z$181</xm:f>
          </x14:formula1>
          <xm:sqref>J2:J11 J37:J38 J41:J48</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BC1000"/>
  <sheetViews>
    <sheetView workbookViewId="0"/>
  </sheetViews>
  <sheetFormatPr defaultColWidth="12.5703125" defaultRowHeight="15" customHeight="1"/>
  <cols>
    <col min="1" max="1" width="13" customWidth="1"/>
    <col min="2" max="13" width="5.28515625" customWidth="1"/>
    <col min="14" max="14" width="4.42578125" customWidth="1"/>
    <col min="16" max="26" width="5.5703125" customWidth="1"/>
    <col min="27" max="27" width="6.42578125" customWidth="1"/>
    <col min="28" max="28" width="3.42578125" customWidth="1"/>
    <col min="29" max="29" width="12.42578125" customWidth="1"/>
    <col min="30" max="41" width="4.7109375" customWidth="1"/>
    <col min="42" max="42" width="3.42578125" customWidth="1"/>
    <col min="43" max="43" width="13.140625" customWidth="1"/>
    <col min="44" max="55" width="4.7109375" customWidth="1"/>
  </cols>
  <sheetData>
    <row r="1" spans="1:55" ht="15.75" customHeight="1">
      <c r="A1" s="1016"/>
      <c r="AB1" s="1017"/>
      <c r="AC1" s="1017"/>
      <c r="AD1" s="1017"/>
      <c r="AE1" s="1017"/>
      <c r="AF1" s="1017"/>
      <c r="AG1" s="1017"/>
      <c r="AH1" s="1017"/>
      <c r="AI1" s="1017"/>
      <c r="AJ1" s="1017"/>
      <c r="AK1" s="1017"/>
      <c r="AL1" s="1017"/>
      <c r="AM1" s="1017"/>
      <c r="AN1" s="1017"/>
      <c r="AO1" s="1017"/>
      <c r="AP1" s="1017"/>
      <c r="AQ1" s="1017"/>
      <c r="AR1" s="1017"/>
      <c r="AS1" s="1017"/>
      <c r="AT1" s="1017"/>
      <c r="AU1" s="1017"/>
      <c r="AV1" s="1017"/>
      <c r="AW1" s="1017"/>
      <c r="AX1" s="1017"/>
      <c r="AY1" s="1017"/>
      <c r="AZ1" s="1017"/>
      <c r="BA1" s="1017"/>
      <c r="BB1" s="1017"/>
      <c r="BC1" s="1017"/>
    </row>
    <row r="2" spans="1:55" ht="15.75" customHeight="1">
      <c r="A2" s="1018" t="s">
        <v>10340</v>
      </c>
      <c r="B2" s="4"/>
      <c r="C2" s="4"/>
      <c r="D2" s="4"/>
      <c r="E2" s="4"/>
      <c r="F2" s="4"/>
      <c r="G2" s="4"/>
      <c r="H2" s="4"/>
      <c r="I2" s="4"/>
      <c r="J2" s="4"/>
      <c r="K2" s="4"/>
      <c r="L2" s="4"/>
      <c r="M2" s="4"/>
      <c r="N2" s="4"/>
      <c r="O2" s="4" t="s">
        <v>10341</v>
      </c>
      <c r="P2" s="4"/>
      <c r="Q2" s="4"/>
      <c r="R2" s="4"/>
      <c r="S2" s="4"/>
      <c r="T2" s="4"/>
      <c r="U2" s="4"/>
      <c r="V2" s="4"/>
      <c r="W2" s="4"/>
      <c r="X2" s="4"/>
      <c r="Y2" s="4"/>
      <c r="Z2" s="4"/>
      <c r="AA2" s="4"/>
      <c r="AB2" s="1017"/>
      <c r="AC2" s="1017"/>
      <c r="AD2" s="1017"/>
      <c r="AE2" s="1017"/>
      <c r="AF2" s="1017"/>
      <c r="AG2" s="1017"/>
      <c r="AH2" s="1017"/>
      <c r="AI2" s="1017"/>
      <c r="AJ2" s="1017"/>
      <c r="AK2" s="1017"/>
      <c r="AL2" s="1017"/>
      <c r="AM2" s="1017"/>
      <c r="AN2" s="1017"/>
      <c r="AO2" s="1017"/>
      <c r="AP2" s="1017"/>
      <c r="AQ2" s="1017"/>
      <c r="AR2" s="1017"/>
      <c r="AS2" s="1017"/>
      <c r="AT2" s="1017"/>
      <c r="AU2" s="1017"/>
      <c r="AV2" s="1017"/>
      <c r="AW2" s="1017"/>
      <c r="AX2" s="1017"/>
      <c r="AY2" s="1017"/>
      <c r="AZ2" s="1017"/>
      <c r="BA2" s="1017"/>
      <c r="BB2" s="1017"/>
      <c r="BC2" s="1017"/>
    </row>
    <row r="3" spans="1:55" ht="15.75" customHeight="1">
      <c r="A3" s="1019"/>
      <c r="B3" s="1446" t="s">
        <v>10342</v>
      </c>
      <c r="C3" s="1439"/>
      <c r="D3" s="1440"/>
      <c r="E3" s="1444" t="s">
        <v>10343</v>
      </c>
      <c r="F3" s="1440"/>
      <c r="G3" s="1445" t="s">
        <v>2229</v>
      </c>
      <c r="H3" s="1440"/>
      <c r="I3" s="1446" t="s">
        <v>10344</v>
      </c>
      <c r="J3" s="1440"/>
      <c r="K3" s="1447" t="s">
        <v>10203</v>
      </c>
      <c r="L3" s="1440"/>
      <c r="M3" s="1448" t="s">
        <v>8879</v>
      </c>
      <c r="N3" s="4"/>
      <c r="O3" s="1019"/>
      <c r="P3" s="1446" t="s">
        <v>10342</v>
      </c>
      <c r="Q3" s="1439"/>
      <c r="R3" s="1440"/>
      <c r="S3" s="1444" t="s">
        <v>10343</v>
      </c>
      <c r="T3" s="1440"/>
      <c r="U3" s="1445" t="s">
        <v>2229</v>
      </c>
      <c r="V3" s="1440"/>
      <c r="W3" s="1446" t="s">
        <v>10344</v>
      </c>
      <c r="X3" s="1440"/>
      <c r="Y3" s="1447" t="s">
        <v>10203</v>
      </c>
      <c r="Z3" s="1440"/>
      <c r="AA3" s="1448" t="s">
        <v>8879</v>
      </c>
      <c r="AB3" s="1020"/>
      <c r="AC3" s="1020"/>
      <c r="AD3" s="1020"/>
      <c r="AE3" s="1020"/>
      <c r="AF3" s="1020"/>
      <c r="AG3" s="1020"/>
      <c r="AH3" s="1020"/>
      <c r="AI3" s="1020"/>
      <c r="AJ3" s="1020"/>
      <c r="AK3" s="1020"/>
      <c r="AL3" s="1020"/>
      <c r="AM3" s="1020"/>
      <c r="AN3" s="1020"/>
      <c r="AO3" s="1020"/>
      <c r="AP3" s="1020"/>
      <c r="AQ3" s="417" t="s">
        <v>1</v>
      </c>
      <c r="AR3" s="1438" t="s">
        <v>10342</v>
      </c>
      <c r="AS3" s="1439"/>
      <c r="AT3" s="1439"/>
      <c r="AU3" s="1440"/>
      <c r="AV3" s="1441" t="s">
        <v>10345</v>
      </c>
      <c r="AW3" s="1438" t="s">
        <v>10343</v>
      </c>
      <c r="AX3" s="1439"/>
      <c r="AY3" s="1439"/>
      <c r="AZ3" s="1439"/>
      <c r="BA3" s="1440"/>
      <c r="BB3" s="1441" t="s">
        <v>10345</v>
      </c>
      <c r="BC3" s="1443" t="s">
        <v>10203</v>
      </c>
    </row>
    <row r="4" spans="1:55" ht="15.75" customHeight="1">
      <c r="A4" s="1019" t="s">
        <v>3640</v>
      </c>
      <c r="B4" s="1021" t="s">
        <v>35</v>
      </c>
      <c r="C4" s="1021" t="s">
        <v>21</v>
      </c>
      <c r="D4" s="1021" t="s">
        <v>10346</v>
      </c>
      <c r="E4" s="1022" t="s">
        <v>35</v>
      </c>
      <c r="F4" s="1022" t="s">
        <v>21</v>
      </c>
      <c r="G4" s="1023" t="s">
        <v>35</v>
      </c>
      <c r="H4" s="1023" t="s">
        <v>21</v>
      </c>
      <c r="I4" s="1021" t="s">
        <v>35</v>
      </c>
      <c r="J4" s="1021" t="s">
        <v>21</v>
      </c>
      <c r="K4" s="1024" t="s">
        <v>35</v>
      </c>
      <c r="L4" s="1024" t="s">
        <v>21</v>
      </c>
      <c r="M4" s="1429"/>
      <c r="N4" s="4"/>
      <c r="O4" s="1019" t="s">
        <v>3640</v>
      </c>
      <c r="P4" s="1021" t="s">
        <v>35</v>
      </c>
      <c r="Q4" s="1021" t="s">
        <v>21</v>
      </c>
      <c r="R4" s="1021" t="s">
        <v>10346</v>
      </c>
      <c r="S4" s="1022" t="s">
        <v>35</v>
      </c>
      <c r="T4" s="1022" t="s">
        <v>21</v>
      </c>
      <c r="U4" s="1023" t="s">
        <v>35</v>
      </c>
      <c r="V4" s="1023" t="s">
        <v>21</v>
      </c>
      <c r="W4" s="1021" t="s">
        <v>35</v>
      </c>
      <c r="X4" s="1021" t="s">
        <v>21</v>
      </c>
      <c r="Y4" s="1024" t="s">
        <v>35</v>
      </c>
      <c r="Z4" s="1024" t="s">
        <v>21</v>
      </c>
      <c r="AA4" s="1429"/>
      <c r="AB4" s="1020"/>
      <c r="AC4" s="1020"/>
      <c r="AD4" s="1020"/>
      <c r="AE4" s="1020"/>
      <c r="AF4" s="1020"/>
      <c r="AG4" s="1020"/>
      <c r="AH4" s="1020"/>
      <c r="AI4" s="1020"/>
      <c r="AJ4" s="1020"/>
      <c r="AK4" s="1020"/>
      <c r="AL4" s="1020"/>
      <c r="AM4" s="1020"/>
      <c r="AN4" s="1020"/>
      <c r="AO4" s="1020"/>
      <c r="AP4" s="1020"/>
      <c r="AQ4" s="1025"/>
      <c r="AR4" s="1026" t="s">
        <v>525</v>
      </c>
      <c r="AS4" s="1026" t="s">
        <v>2284</v>
      </c>
      <c r="AT4" s="1026" t="s">
        <v>16</v>
      </c>
      <c r="AU4" s="1027" t="s">
        <v>1449</v>
      </c>
      <c r="AV4" s="1442"/>
      <c r="AW4" s="1026" t="s">
        <v>114</v>
      </c>
      <c r="AX4" s="1026" t="s">
        <v>2285</v>
      </c>
      <c r="AY4" s="1026" t="s">
        <v>132</v>
      </c>
      <c r="AZ4" s="1026" t="s">
        <v>220</v>
      </c>
      <c r="BA4" s="1026" t="s">
        <v>2229</v>
      </c>
      <c r="BB4" s="1442"/>
      <c r="BC4" s="1442"/>
    </row>
    <row r="5" spans="1:55" ht="15.75" customHeight="1">
      <c r="A5" s="1019" t="s">
        <v>27</v>
      </c>
      <c r="B5" s="1028">
        <f t="shared" ref="B5:C5" si="0">P5-P15-AD15</f>
        <v>101</v>
      </c>
      <c r="C5" s="1028">
        <f t="shared" si="0"/>
        <v>8</v>
      </c>
      <c r="D5" s="1029">
        <f t="shared" ref="D5:D9" si="1">SUM(B5:C5)</f>
        <v>109</v>
      </c>
      <c r="E5" s="1028">
        <f t="shared" ref="E5:H5" si="2">S5-S15-AG15</f>
        <v>14</v>
      </c>
      <c r="F5" s="1028">
        <f t="shared" si="2"/>
        <v>0</v>
      </c>
      <c r="G5" s="1028">
        <f t="shared" si="2"/>
        <v>71</v>
      </c>
      <c r="H5" s="1028">
        <f t="shared" si="2"/>
        <v>5</v>
      </c>
      <c r="I5" s="1029">
        <f t="shared" ref="I5:J5" si="3">SUM(E5,G5)</f>
        <v>85</v>
      </c>
      <c r="J5" s="1029">
        <f t="shared" si="3"/>
        <v>5</v>
      </c>
      <c r="K5" s="1030">
        <f t="shared" ref="K5:L5" si="4">SUM(B5,I5)</f>
        <v>186</v>
      </c>
      <c r="L5" s="1030">
        <f t="shared" si="4"/>
        <v>13</v>
      </c>
      <c r="M5" s="1030">
        <f t="shared" ref="M5:M10" si="5">SUM(K5:L5)</f>
        <v>199</v>
      </c>
      <c r="N5" s="4"/>
      <c r="O5" s="1019" t="s">
        <v>27</v>
      </c>
      <c r="P5" s="1031">
        <f>COUNTIFS('Bohol before Recon'!$Q$4:$Q$408,"wtr",'Bohol before Recon'!$O$4:$O$408,"private")</f>
        <v>102</v>
      </c>
      <c r="Q5" s="1031">
        <f>COUNTIFS('Bohol before Recon'!$Q$4:$Q$408,"ntr",'Bohol before Recon'!$O$4:$O$408,"private")</f>
        <v>10</v>
      </c>
      <c r="R5" s="1029">
        <f t="shared" ref="R5:R9" si="6">SUM(P5:Q5)</f>
        <v>112</v>
      </c>
      <c r="S5" s="1032">
        <f>COUNTIFS('Bohol before Recon'!$Q$4:$Q$408,"wtr",'Bohol before Recon'!$O$4:$O$408,"public")-U5</f>
        <v>16</v>
      </c>
      <c r="T5" s="1032">
        <f>COUNTIFS('Bohol before Recon'!$Q$4:$Q$408,"ntr",'Bohol before Recon'!$O$4:$O$408,"public")-V5</f>
        <v>0</v>
      </c>
      <c r="U5" s="1033">
        <f>COUNTIFS('Bohol before Recon'!$Q$4:$Q$408,"wtr",'Bohol before Recon'!$P$4:$P$408,"tesda technology institution")</f>
        <v>72</v>
      </c>
      <c r="V5" s="1033">
        <f>COUNTIFS('Bohol before Recon'!$Q$4:$Q$408,"ntr",'Bohol before Recon'!$P$4:$P$408,"tesda technology institution")</f>
        <v>5</v>
      </c>
      <c r="W5" s="1029">
        <f t="shared" ref="W5:X5" si="7">SUM(S5,U5)</f>
        <v>88</v>
      </c>
      <c r="X5" s="1029">
        <f t="shared" si="7"/>
        <v>5</v>
      </c>
      <c r="Y5" s="1030">
        <f t="shared" ref="Y5:Z5" si="8">SUM(P5,W5)</f>
        <v>190</v>
      </c>
      <c r="Z5" s="1030">
        <f t="shared" si="8"/>
        <v>15</v>
      </c>
      <c r="AA5" s="1034">
        <f t="shared" ref="AA5:AA10" si="9">SUM(Y5:Z5)</f>
        <v>205</v>
      </c>
      <c r="AB5" s="1035"/>
      <c r="AC5" s="1035"/>
      <c r="AD5" s="1035"/>
      <c r="AE5" s="1035"/>
      <c r="AF5" s="1035"/>
      <c r="AG5" s="1035"/>
      <c r="AH5" s="1035"/>
      <c r="AI5" s="1035"/>
      <c r="AJ5" s="1035"/>
      <c r="AK5" s="1035"/>
      <c r="AL5" s="1035"/>
      <c r="AM5" s="1035"/>
      <c r="AN5" s="1035"/>
      <c r="AO5" s="1035"/>
      <c r="AP5" s="1035"/>
      <c r="AQ5" s="1036" t="s">
        <v>27</v>
      </c>
      <c r="AR5" s="1037">
        <f>COUNTIFS('Bohol before Recon'!$BE$4:$BE$407,"1",'Bohol before Recon'!$P$4:$P$407,"hei")</f>
        <v>0</v>
      </c>
      <c r="AS5" s="1037">
        <f>COUNTIFS('Bohol before Recon'!$BE$4:$BE$407,"1",'Bohol before Recon'!$P$4:$P$407,"ngo")</f>
        <v>0</v>
      </c>
      <c r="AT5" s="1037">
        <f>COUNTIFS('Bohol before Recon'!$BE$4:$BE$407,"1",'Bohol before Recon'!$P$4:$P$407,"tvi")</f>
        <v>28</v>
      </c>
      <c r="AU5" s="1037">
        <f>COUNTIFS('Bohol before Recon'!$BE$4:$BE$407,"1",'Bohol before Recon'!$P$4:$P$407,"farm school")</f>
        <v>8</v>
      </c>
      <c r="AV5" s="1038">
        <f t="shared" ref="AV5:AV10" si="10">SUM(AR5:AU5)</f>
        <v>36</v>
      </c>
      <c r="AW5" s="1037">
        <f>COUNTIFS('Bohol before Recon'!$BE$4:$BE$407,"1",'Bohol before Recon'!$P$4:$P$407,"suc")</f>
        <v>0</v>
      </c>
      <c r="AX5" s="1037">
        <f>COUNTIFS('Bohol before Recon'!$BE$4:$BE$407,"1",'Bohol before Recon'!$P$4:$P$407,"nga")</f>
        <v>0</v>
      </c>
      <c r="AY5" s="1037">
        <f>COUNTIFS('Bohol before Recon'!$BE$4:$BE$407,"1",'Bohol before Recon'!$P$4:$P$407,"lgu")</f>
        <v>2</v>
      </c>
      <c r="AZ5" s="1037">
        <f>COUNTIFS('Bohol before Recon'!$BE$4:$BE$407,"1",'Bohol before Recon'!$P$4:$P$407,"luc")</f>
        <v>1</v>
      </c>
      <c r="BA5" s="1037">
        <f>COUNTIFS('Bohol before Recon'!$BE$4:$BE$407,"1",'Bohol before Recon'!$P$4:$P$407,"tesda technology institution")</f>
        <v>5</v>
      </c>
      <c r="BB5" s="1038">
        <f t="shared" ref="BB5:BB10" si="11">SUM(AW5:BA5)</f>
        <v>8</v>
      </c>
      <c r="BC5" s="1039">
        <f t="shared" ref="BC5:BC10" si="12">SUM(AV5,BB5)</f>
        <v>44</v>
      </c>
    </row>
    <row r="6" spans="1:55" ht="15.75" customHeight="1">
      <c r="A6" s="1019" t="s">
        <v>11</v>
      </c>
      <c r="B6" s="1028">
        <f t="shared" ref="B6:C6" si="13">P6-P16-AD16</f>
        <v>437</v>
      </c>
      <c r="C6" s="1028">
        <f t="shared" si="13"/>
        <v>192</v>
      </c>
      <c r="D6" s="1029">
        <f t="shared" si="1"/>
        <v>629</v>
      </c>
      <c r="E6" s="1028">
        <f t="shared" ref="E6:H6" si="14">S6-S16-AG16</f>
        <v>20</v>
      </c>
      <c r="F6" s="1028">
        <f t="shared" si="14"/>
        <v>0</v>
      </c>
      <c r="G6" s="1028">
        <f t="shared" si="14"/>
        <v>55</v>
      </c>
      <c r="H6" s="1028">
        <f t="shared" si="14"/>
        <v>13</v>
      </c>
      <c r="I6" s="1029">
        <f t="shared" ref="I6:J6" si="15">SUM(E6,G6)</f>
        <v>75</v>
      </c>
      <c r="J6" s="1029">
        <f t="shared" si="15"/>
        <v>13</v>
      </c>
      <c r="K6" s="1030">
        <f t="shared" ref="K6:L6" si="16">SUM(B6,I6)</f>
        <v>512</v>
      </c>
      <c r="L6" s="1030">
        <f t="shared" si="16"/>
        <v>205</v>
      </c>
      <c r="M6" s="1030">
        <f t="shared" si="5"/>
        <v>717</v>
      </c>
      <c r="N6" s="4"/>
      <c r="O6" s="1019" t="s">
        <v>11</v>
      </c>
      <c r="P6" s="1031">
        <f>COUNTIFS('Cebu before Recon'!$Q$4:$Q$810,"wtr",'Cebu before Recon'!$O$4:$O$810,"private")</f>
        <v>480</v>
      </c>
      <c r="Q6" s="1031">
        <f>COUNTIFS('Cebu before Recon'!$Q$4:$Q$810,"ntr",'Cebu before Recon'!$O$4:$O$810,"private")</f>
        <v>227</v>
      </c>
      <c r="R6" s="1029">
        <f t="shared" si="6"/>
        <v>707</v>
      </c>
      <c r="S6" s="1032">
        <f>COUNTIFS('Cebu before Recon'!$Q$4:$Q$810,"wtr",'Cebu before Recon'!$O$4:$O$810,"public")-U6</f>
        <v>21</v>
      </c>
      <c r="T6" s="1032">
        <f>COUNTIFS('Cebu before Recon'!$Q$4:$Q$810,"ntr",'Cebu before Recon'!$O$4:$O$810,"public")-V6</f>
        <v>0</v>
      </c>
      <c r="U6" s="1033">
        <f>COUNTIFS('Cebu before Recon'!$Q$4:$Q$810,"wtr",'Cebu before Recon'!$P$4:$P$810,"tesda technology institution")</f>
        <v>60</v>
      </c>
      <c r="V6" s="1033">
        <f>COUNTIFS('Cebu before Recon'!$Q$4:$Q$810,"ntr",'Cebu before Recon'!$P$4:$P$810,"tesda technology institution")</f>
        <v>14</v>
      </c>
      <c r="W6" s="1029">
        <f t="shared" ref="W6:X6" si="17">SUM(S6,U6)</f>
        <v>81</v>
      </c>
      <c r="X6" s="1029">
        <f t="shared" si="17"/>
        <v>14</v>
      </c>
      <c r="Y6" s="1030">
        <f t="shared" ref="Y6:Z6" si="18">SUM(P6,W6)</f>
        <v>561</v>
      </c>
      <c r="Z6" s="1030">
        <f t="shared" si="18"/>
        <v>241</v>
      </c>
      <c r="AA6" s="1034">
        <f t="shared" si="9"/>
        <v>802</v>
      </c>
      <c r="AB6" s="1035"/>
      <c r="AC6" s="1035"/>
      <c r="AD6" s="1035"/>
      <c r="AE6" s="1035"/>
      <c r="AF6" s="1035"/>
      <c r="AG6" s="1035"/>
      <c r="AH6" s="1035"/>
      <c r="AI6" s="1035"/>
      <c r="AJ6" s="1035"/>
      <c r="AK6" s="1035"/>
      <c r="AL6" s="1035"/>
      <c r="AM6" s="1035"/>
      <c r="AN6" s="1035"/>
      <c r="AO6" s="1035"/>
      <c r="AP6" s="1035"/>
      <c r="AQ6" s="1036" t="s">
        <v>11</v>
      </c>
      <c r="AR6" s="1037">
        <f>COUNTIFS('Cebu before Recon'!$BE$4:$BE$809,"1",'Cebu before Recon'!$P$4:$P$809,"hei")</f>
        <v>13</v>
      </c>
      <c r="AS6" s="1037">
        <f>COUNTIFS('Cebu before Recon'!$BE$4:$BE$809,"1",'Cebu before Recon'!$P$4:$P$809,"ngo")</f>
        <v>0</v>
      </c>
      <c r="AT6" s="1037">
        <f>COUNTIFS('Cebu before Recon'!$BE$4:$BE$809,"1",'Cebu before Recon'!$P$4:$P$809,"tvi")</f>
        <v>151</v>
      </c>
      <c r="AU6" s="1037">
        <f>COUNTIFS('Cebu before Recon'!$BE$4:$BE$809,"1",'Cebu before Recon'!$P$4:$P$809,"farm school")</f>
        <v>6</v>
      </c>
      <c r="AV6" s="1038">
        <f t="shared" si="10"/>
        <v>170</v>
      </c>
      <c r="AW6" s="1037">
        <f>COUNTIFS('Cebu before Recon'!$BE$4:$BE$809,"1",'Cebu before Recon'!$P$4:$P$809,"suc")</f>
        <v>0</v>
      </c>
      <c r="AX6" s="1037">
        <f>COUNTIFS('Cebu before Recon'!$BE$4:$BE$809,"1",'Cebu before Recon'!$P$4:$P$809,"nga")</f>
        <v>0</v>
      </c>
      <c r="AY6" s="1037">
        <f>COUNTIFS('Cebu before Recon'!$BE$4:$BE$809,"1",'Cebu before Recon'!$P$4:$P$809,"lgu")</f>
        <v>5</v>
      </c>
      <c r="AZ6" s="1037">
        <f>COUNTIFS('Cebu before Recon'!$BE$4:$BE$809,"1",'Cebu before Recon'!$P$4:$P$809,"luc")</f>
        <v>0</v>
      </c>
      <c r="BA6" s="1037">
        <f>COUNTIFS('Cebu before Recon'!$BE$4:$BE$809,"1",'Cebu before Recon'!$P$4:$P$809,"tesda technology institution")</f>
        <v>6</v>
      </c>
      <c r="BB6" s="1038">
        <f t="shared" si="11"/>
        <v>11</v>
      </c>
      <c r="BC6" s="1039">
        <f t="shared" si="12"/>
        <v>181</v>
      </c>
    </row>
    <row r="7" spans="1:55" ht="15.75" customHeight="1">
      <c r="A7" s="1019" t="s">
        <v>49</v>
      </c>
      <c r="B7" s="1028">
        <f t="shared" ref="B7:C7" si="19">P7-P17-AD17</f>
        <v>156</v>
      </c>
      <c r="C7" s="1028">
        <f t="shared" si="19"/>
        <v>22</v>
      </c>
      <c r="D7" s="1029">
        <f t="shared" si="1"/>
        <v>178</v>
      </c>
      <c r="E7" s="1028">
        <f t="shared" ref="E7:H7" si="20">S7-S17-AG17</f>
        <v>12</v>
      </c>
      <c r="F7" s="1028">
        <f t="shared" si="20"/>
        <v>0</v>
      </c>
      <c r="G7" s="1028">
        <f t="shared" si="20"/>
        <v>17</v>
      </c>
      <c r="H7" s="1028">
        <f t="shared" si="20"/>
        <v>1</v>
      </c>
      <c r="I7" s="1029">
        <f t="shared" ref="I7:J7" si="21">SUM(E7,G7)</f>
        <v>29</v>
      </c>
      <c r="J7" s="1029">
        <f t="shared" si="21"/>
        <v>1</v>
      </c>
      <c r="K7" s="1030">
        <f t="shared" ref="K7:L7" si="22">SUM(B7,I7)</f>
        <v>185</v>
      </c>
      <c r="L7" s="1030">
        <f t="shared" si="22"/>
        <v>23</v>
      </c>
      <c r="M7" s="1030">
        <f t="shared" si="5"/>
        <v>208</v>
      </c>
      <c r="N7" s="4"/>
      <c r="O7" s="1019" t="s">
        <v>49</v>
      </c>
      <c r="P7" s="1031">
        <f>COUNTIFS('Negros Oriental before Recon'!$Q$4:$Q$439,"wtr",'Negros Oriental before Recon'!$O$4:$O$439,"private")</f>
        <v>166</v>
      </c>
      <c r="Q7" s="1031">
        <f>COUNTIFS('Negros Oriental before Recon'!$Q$4:$Q$439,"ntr",'Negros Oriental before Recon'!$O$4:$O$439,"private")</f>
        <v>29</v>
      </c>
      <c r="R7" s="1029">
        <f t="shared" si="6"/>
        <v>195</v>
      </c>
      <c r="S7" s="1032">
        <f>COUNTIFS('Negros Oriental before Recon'!$Q$4:$Q$439,"wtr",'Negros Oriental before Recon'!$O$4:$O$439,"public")-U7</f>
        <v>12</v>
      </c>
      <c r="T7" s="1032">
        <f>COUNTIFS('Negros Oriental before Recon'!$Q$4:$Q$439,"ntr",'Negros Oriental before Recon'!$O$4:$O$439,"public")-V7</f>
        <v>0</v>
      </c>
      <c r="U7" s="1033">
        <f>COUNTIFS('Negros Oriental before Recon'!$Q$4:$Q$439,"wtr",'Negros Oriental before Recon'!$P$4:$P$439,"tesda technology institution")</f>
        <v>17</v>
      </c>
      <c r="V7" s="1033">
        <f>COUNTIFS('Negros Oriental before Recon'!$Q$4:$Q$439,"ntr",'Negros Oriental before Recon'!$P$4:$P$439,"tesda technology institution")</f>
        <v>1</v>
      </c>
      <c r="W7" s="1029">
        <f t="shared" ref="W7:X7" si="23">SUM(S7,U7)</f>
        <v>29</v>
      </c>
      <c r="X7" s="1029">
        <f t="shared" si="23"/>
        <v>1</v>
      </c>
      <c r="Y7" s="1030">
        <f t="shared" ref="Y7:Z7" si="24">SUM(P7,W7)</f>
        <v>195</v>
      </c>
      <c r="Z7" s="1030">
        <f t="shared" si="24"/>
        <v>30</v>
      </c>
      <c r="AA7" s="1034">
        <f t="shared" si="9"/>
        <v>225</v>
      </c>
      <c r="AB7" s="1035"/>
      <c r="AC7" s="1035"/>
      <c r="AD7" s="1035"/>
      <c r="AE7" s="1035"/>
      <c r="AF7" s="1035"/>
      <c r="AG7" s="1035"/>
      <c r="AH7" s="1035"/>
      <c r="AI7" s="1035"/>
      <c r="AJ7" s="1035"/>
      <c r="AK7" s="1035"/>
      <c r="AL7" s="1035"/>
      <c r="AM7" s="1035"/>
      <c r="AN7" s="1035"/>
      <c r="AO7" s="1035"/>
      <c r="AP7" s="1035"/>
      <c r="AQ7" s="1036" t="s">
        <v>49</v>
      </c>
      <c r="AR7" s="1037">
        <f>COUNTIFS('Negros Oriental before Recon'!$BE$4:$BE$438,"1",'Negros Oriental before Recon'!$P$4:$P$438,"hei")</f>
        <v>3</v>
      </c>
      <c r="AS7" s="1037">
        <f>COUNTIFS('Negros Oriental before Recon'!$BE$4:$BE$438,"1",'Negros Oriental before Recon'!$P$4:$P$438,"ngo")</f>
        <v>0</v>
      </c>
      <c r="AT7" s="1037">
        <f>COUNTIFS('Negros Oriental before Recon'!$BE$4:$BE$438,"1",'Negros Oriental before Recon'!$P$4:$P$438,"tvi")</f>
        <v>27</v>
      </c>
      <c r="AU7" s="1037">
        <f>COUNTIFS('Negros Oriental before Recon'!$BE$4:$BE$438,"1",'Negros Oriental before Recon'!$P$4:$P$438,"farm school")</f>
        <v>6</v>
      </c>
      <c r="AV7" s="1038">
        <f t="shared" si="10"/>
        <v>36</v>
      </c>
      <c r="AW7" s="1037">
        <f>COUNTIFS('Negros Oriental before Recon'!$BE$4:$BE$438,"1",'Negros Oriental before Recon'!$P$4:$P$438,"suc")</f>
        <v>0</v>
      </c>
      <c r="AX7" s="1037">
        <f>COUNTIFS('Negros Oriental before Recon'!$BE$4:$BE$438,"1",'Negros Oriental before Recon'!$P$4:$P$438,"nga")</f>
        <v>0</v>
      </c>
      <c r="AY7" s="1037">
        <f>COUNTIFS('Negros Oriental before Recon'!$BE$4:$BE$438,"1",'Negros Oriental before Recon'!$P$4:$P$438,"lgu")</f>
        <v>3</v>
      </c>
      <c r="AZ7" s="1037">
        <f>COUNTIFS('Negros Oriental before Recon'!$BE$4:$BE$438,"1",'Negros Oriental before Recon'!$P$4:$P$438,"luc")</f>
        <v>0</v>
      </c>
      <c r="BA7" s="1037">
        <f>COUNTIFS('Negros Oriental before Recon'!$BE$4:$BE$438,"1",'Negros Oriental before Recon'!$P$4:$P$438,"tesda technology institution")</f>
        <v>1</v>
      </c>
      <c r="BB7" s="1038">
        <f t="shared" si="11"/>
        <v>4</v>
      </c>
      <c r="BC7" s="1039">
        <f t="shared" si="12"/>
        <v>40</v>
      </c>
    </row>
    <row r="8" spans="1:55" ht="15.75" customHeight="1">
      <c r="A8" s="1019" t="s">
        <v>400</v>
      </c>
      <c r="B8" s="1028">
        <f t="shared" ref="B8:C8" si="25">P8-P18-AD18</f>
        <v>13</v>
      </c>
      <c r="C8" s="1028">
        <f t="shared" si="25"/>
        <v>1</v>
      </c>
      <c r="D8" s="1029">
        <f t="shared" si="1"/>
        <v>14</v>
      </c>
      <c r="E8" s="1028">
        <f t="shared" ref="E8:H8" si="26">S8-S18-AG18</f>
        <v>1</v>
      </c>
      <c r="F8" s="1028">
        <f t="shared" si="26"/>
        <v>0</v>
      </c>
      <c r="G8" s="1028">
        <f t="shared" si="26"/>
        <v>24</v>
      </c>
      <c r="H8" s="1028">
        <f t="shared" si="26"/>
        <v>3</v>
      </c>
      <c r="I8" s="1029">
        <f t="shared" ref="I8:J8" si="27">SUM(E8,G8)</f>
        <v>25</v>
      </c>
      <c r="J8" s="1029">
        <f t="shared" si="27"/>
        <v>3</v>
      </c>
      <c r="K8" s="1030">
        <f t="shared" ref="K8:L8" si="28">SUM(B8,I8)</f>
        <v>38</v>
      </c>
      <c r="L8" s="1030">
        <f t="shared" si="28"/>
        <v>4</v>
      </c>
      <c r="M8" s="1030">
        <f t="shared" si="5"/>
        <v>42</v>
      </c>
      <c r="N8" s="4"/>
      <c r="O8" s="1019" t="s">
        <v>400</v>
      </c>
      <c r="P8" s="1031">
        <f>COUNTIFS('Siquijor before Recon'!$Q$4:$Q$196,"wtr",'Siquijor before Recon'!$O$4:$O$196,"private")</f>
        <v>14</v>
      </c>
      <c r="Q8" s="1031">
        <f>COUNTIFS('Siquijor before Recon'!$Q$4:$Q$196,"ntr",'Siquijor before Recon'!$O$4:$O$196,"private")</f>
        <v>1</v>
      </c>
      <c r="R8" s="1029">
        <f t="shared" si="6"/>
        <v>15</v>
      </c>
      <c r="S8" s="1032">
        <f>COUNTIFS('Siquijor before Recon'!$Q$4:$Q$196,"wtr",'Siquijor before Recon'!$O$4:$O$196,"public")-U8</f>
        <v>1</v>
      </c>
      <c r="T8" s="1032">
        <f>COUNTIFS('Siquijor before Recon'!$Q$4:$Q$196,"ntr",'Siquijor before Recon'!$O$4:$O$196,"public")-V8</f>
        <v>0</v>
      </c>
      <c r="U8" s="1033">
        <f>COUNTIFS('Siquijor before Recon'!$Q$4:$Q$196,"wtr",'Siquijor before Recon'!$P$4:$P$196,"tesda technology institution")</f>
        <v>32</v>
      </c>
      <c r="V8" s="1033">
        <f>COUNTIFS('Siquijor before Recon'!$Q$4:$Q$196,"ntr",'Siquijor before Recon'!$P$4:$P$196,"tesda technology institution")</f>
        <v>3</v>
      </c>
      <c r="W8" s="1029">
        <f t="shared" ref="W8:X8" si="29">SUM(S8,U8)</f>
        <v>33</v>
      </c>
      <c r="X8" s="1029">
        <f t="shared" si="29"/>
        <v>3</v>
      </c>
      <c r="Y8" s="1030">
        <f t="shared" ref="Y8:Z8" si="30">SUM(P8,W8)</f>
        <v>47</v>
      </c>
      <c r="Z8" s="1030">
        <f t="shared" si="30"/>
        <v>4</v>
      </c>
      <c r="AA8" s="1034">
        <f t="shared" si="9"/>
        <v>51</v>
      </c>
      <c r="AB8" s="1035"/>
      <c r="AC8" s="1035"/>
      <c r="AD8" s="1035"/>
      <c r="AE8" s="1035"/>
      <c r="AF8" s="1035"/>
      <c r="AG8" s="1035"/>
      <c r="AH8" s="1035"/>
      <c r="AI8" s="1035"/>
      <c r="AJ8" s="1035"/>
      <c r="AK8" s="1035"/>
      <c r="AL8" s="1035"/>
      <c r="AM8" s="1035"/>
      <c r="AN8" s="1035"/>
      <c r="AO8" s="1035"/>
      <c r="AP8" s="1035"/>
      <c r="AQ8" s="1036" t="s">
        <v>400</v>
      </c>
      <c r="AR8" s="1037">
        <f>COUNTIFS('Siquijor before Recon'!$BE$4:$BE$195,"1",'Siquijor before Recon'!$P$4:$P$195,"hei")</f>
        <v>0</v>
      </c>
      <c r="AS8" s="1037">
        <f>COUNTIFS('Siquijor before Recon'!$BE$4:$BE$195,"1",'Siquijor before Recon'!$P$4:$P$195,"ngo")</f>
        <v>0</v>
      </c>
      <c r="AT8" s="1037">
        <f>COUNTIFS('Siquijor before Recon'!$BE$4:$BE$195,"1",'Siquijor before Recon'!$P$4:$P$195,"tvi")</f>
        <v>4</v>
      </c>
      <c r="AU8" s="1037">
        <f>COUNTIFS('Siquijor before Recon'!$BE$4:$BE$195,"1",'Siquijor before Recon'!$P$4:$P$195,"farm school")</f>
        <v>1</v>
      </c>
      <c r="AV8" s="1038">
        <f t="shared" si="10"/>
        <v>5</v>
      </c>
      <c r="AW8" s="1037">
        <f>COUNTIFS('Siquijor before Recon'!$BE$4:$BE$195,"1",'Siquijor before Recon'!$P$4:$P$195,"suc")</f>
        <v>0</v>
      </c>
      <c r="AX8" s="1037">
        <f>COUNTIFS('Siquijor before Recon'!$BE$4:$BE$195,"1",'Siquijor before Recon'!$P$4:$P$195,"nga")</f>
        <v>0</v>
      </c>
      <c r="AY8" s="1037">
        <f>COUNTIFS('Siquijor before Recon'!$BE$4:$BE$195,"1",'Siquijor before Recon'!$P$4:$P$195,"lgu")</f>
        <v>1</v>
      </c>
      <c r="AZ8" s="1037">
        <f>COUNTIFS('Siquijor before Recon'!$BE$4:$BE$195,"1",'Siquijor before Recon'!$P$4:$P$195,"luc")</f>
        <v>0</v>
      </c>
      <c r="BA8" s="1037">
        <f>COUNTIFS('Siquijor before Recon'!$BE$4:$BE$195,"1",'Siquijor before Recon'!$P$4:$P$195,"tesda technology institution")</f>
        <v>2</v>
      </c>
      <c r="BB8" s="1038">
        <f t="shared" si="11"/>
        <v>3</v>
      </c>
      <c r="BC8" s="1039">
        <f t="shared" si="12"/>
        <v>8</v>
      </c>
    </row>
    <row r="9" spans="1:55" ht="15.75" customHeight="1">
      <c r="A9" s="1019" t="s">
        <v>10347</v>
      </c>
      <c r="B9" s="1028">
        <f t="shared" ref="B9:C9" si="31">P9-P19-AD19</f>
        <v>4</v>
      </c>
      <c r="C9" s="1028">
        <f t="shared" si="31"/>
        <v>0</v>
      </c>
      <c r="D9" s="1029">
        <f t="shared" si="1"/>
        <v>4</v>
      </c>
      <c r="E9" s="1028">
        <f t="shared" ref="E9:H9" si="32">S9-S19-AG19</f>
        <v>0</v>
      </c>
      <c r="F9" s="1028">
        <f t="shared" si="32"/>
        <v>0</v>
      </c>
      <c r="G9" s="1028">
        <f t="shared" si="32"/>
        <v>0</v>
      </c>
      <c r="H9" s="1028">
        <f t="shared" si="32"/>
        <v>0</v>
      </c>
      <c r="I9" s="1029">
        <f t="shared" ref="I9:J9" si="33">SUM(E9,G9)</f>
        <v>0</v>
      </c>
      <c r="J9" s="1029">
        <f t="shared" si="33"/>
        <v>0</v>
      </c>
      <c r="K9" s="1030">
        <f t="shared" ref="K9:L9" si="34">SUM(B9,I9)</f>
        <v>4</v>
      </c>
      <c r="L9" s="1030">
        <f t="shared" si="34"/>
        <v>0</v>
      </c>
      <c r="M9" s="1030">
        <f t="shared" si="5"/>
        <v>4</v>
      </c>
      <c r="N9" s="4"/>
      <c r="O9" s="1019" t="s">
        <v>10347</v>
      </c>
      <c r="P9" s="1031">
        <f>COUNTIFS('MTP Other Region'!$P$3:$P$200,"wtr",'MTP Other Region'!$N$3:$N$200,"private")</f>
        <v>4</v>
      </c>
      <c r="Q9" s="1031">
        <f>COUNTIFS('MTP Other Region'!$P$3:$P$200,"ntr",'MTP Other Region'!$N$3:$N$200,"private")</f>
        <v>0</v>
      </c>
      <c r="R9" s="1029">
        <f t="shared" si="6"/>
        <v>4</v>
      </c>
      <c r="S9" s="1032">
        <f>COUNTIFS('MTP Other Region'!$P$3:$P$200,"wtr",'MTP Other Region'!$N$3:$N$200,"public")-U9</f>
        <v>0</v>
      </c>
      <c r="T9" s="1032">
        <f>COUNTIFS('MTP Other Region'!$P$3:$P$200,"ntr",'MTP Other Region'!$N$3:$N$200,"public")-V9</f>
        <v>0</v>
      </c>
      <c r="U9" s="1033">
        <f>COUNTIFS('MTP Other Region'!$P$3:$P$200,"wtr",'MTP Other Region'!$O$3:$O$200,"tesda technology institution")</f>
        <v>0</v>
      </c>
      <c r="V9" s="1033">
        <f>COUNTIFS('MTP Other Region'!$P$3:$P$200,"ntr",'MTP Other Region'!$O$3:$O$200,"tesda technology institution")</f>
        <v>0</v>
      </c>
      <c r="W9" s="1029">
        <f t="shared" ref="W9:X9" si="35">SUM(S9,U9)</f>
        <v>0</v>
      </c>
      <c r="X9" s="1029">
        <f t="shared" si="35"/>
        <v>0</v>
      </c>
      <c r="Y9" s="1030">
        <f t="shared" ref="Y9:Z9" si="36">SUM(P9,W9)</f>
        <v>4</v>
      </c>
      <c r="Z9" s="1030">
        <f t="shared" si="36"/>
        <v>0</v>
      </c>
      <c r="AA9" s="1034">
        <f t="shared" si="9"/>
        <v>4</v>
      </c>
      <c r="AB9" s="1035"/>
      <c r="AC9" s="1035"/>
      <c r="AD9" s="1035"/>
      <c r="AE9" s="1035"/>
      <c r="AF9" s="1035"/>
      <c r="AG9" s="1035"/>
      <c r="AH9" s="1035"/>
      <c r="AI9" s="1035"/>
      <c r="AJ9" s="1035"/>
      <c r="AK9" s="1035"/>
      <c r="AL9" s="1035"/>
      <c r="AM9" s="1035"/>
      <c r="AN9" s="1035"/>
      <c r="AO9" s="1035"/>
      <c r="AP9" s="1035"/>
      <c r="AQ9" s="1036" t="s">
        <v>10347</v>
      </c>
      <c r="AR9" s="1037">
        <f>COUNTIFS('MTP Other Region'!$P$3:$P$25,"wtr",'MTP Other Region'!$O$3:$O$25,"hei")</f>
        <v>0</v>
      </c>
      <c r="AS9" s="1037">
        <f>COUNTIFS('MTP Other Region'!$P$3:$P$25,"wtr",'MTP Other Region'!$O$3:$O$25,"ngo")</f>
        <v>0</v>
      </c>
      <c r="AT9" s="1037">
        <f>COUNTIFS('MTP Other Region'!$P$3:$P$25,"wtr",'MTP Other Region'!$O$3:$O$25,"tvi")-3</f>
        <v>1</v>
      </c>
      <c r="AU9" s="1037">
        <f>COUNTIFS('MTP Other Region'!$P$3:$P$25,"wtr",'MTP Other Region'!$O$3:$O$25,"farm school")</f>
        <v>0</v>
      </c>
      <c r="AV9" s="1038">
        <f t="shared" si="10"/>
        <v>1</v>
      </c>
      <c r="AW9" s="1037">
        <f>COUNTIFS('MTP Other Region'!$P$3:$P$25,"wtr",'MTP Other Region'!$O$3:$O$25,"suc")</f>
        <v>0</v>
      </c>
      <c r="AX9" s="1037">
        <f>COUNTIFS('MTP Other Region'!$P$3:$P$25,"wtr",'MTP Other Region'!$O$3:$O$25,"nga")</f>
        <v>0</v>
      </c>
      <c r="AY9" s="1037">
        <f>COUNTIFS('MTP Other Region'!$P$3:$P$25,"wtr",'MTP Other Region'!$O$3:$O$25,"lgu")</f>
        <v>0</v>
      </c>
      <c r="AZ9" s="1037">
        <f>COUNTIFS('MTP Other Region'!$P$3:$P$25,"wtr",'MTP Other Region'!$O$3:$O$25,"luc")</f>
        <v>0</v>
      </c>
      <c r="BA9" s="1037">
        <f>COUNTIFS('MTP Other Region'!$P$3:$P$25,"wtr",'MTP Other Region'!$O$3:$O$25,"tesda technology institution")</f>
        <v>0</v>
      </c>
      <c r="BB9" s="1038">
        <f t="shared" si="11"/>
        <v>0</v>
      </c>
      <c r="BC9" s="1039">
        <f t="shared" si="12"/>
        <v>1</v>
      </c>
    </row>
    <row r="10" spans="1:55" ht="15.75" customHeight="1">
      <c r="A10" s="1019" t="s">
        <v>10346</v>
      </c>
      <c r="B10" s="1029">
        <f t="shared" ref="B10:J10" si="37">SUM(B5:B9)</f>
        <v>711</v>
      </c>
      <c r="C10" s="1029">
        <f t="shared" si="37"/>
        <v>223</v>
      </c>
      <c r="D10" s="1029">
        <f t="shared" si="37"/>
        <v>934</v>
      </c>
      <c r="E10" s="1040">
        <f t="shared" si="37"/>
        <v>47</v>
      </c>
      <c r="F10" s="1040">
        <f t="shared" si="37"/>
        <v>0</v>
      </c>
      <c r="G10" s="1041">
        <f t="shared" si="37"/>
        <v>167</v>
      </c>
      <c r="H10" s="1041">
        <f t="shared" si="37"/>
        <v>22</v>
      </c>
      <c r="I10" s="1029">
        <f t="shared" si="37"/>
        <v>214</v>
      </c>
      <c r="J10" s="1029">
        <f t="shared" si="37"/>
        <v>22</v>
      </c>
      <c r="K10" s="1030">
        <f t="shared" ref="K10:L10" si="38">SUM(B10,I10)</f>
        <v>925</v>
      </c>
      <c r="L10" s="1030">
        <f t="shared" si="38"/>
        <v>245</v>
      </c>
      <c r="M10" s="1030">
        <f t="shared" si="5"/>
        <v>1170</v>
      </c>
      <c r="N10" s="4"/>
      <c r="O10" s="1019" t="s">
        <v>10346</v>
      </c>
      <c r="P10" s="1029">
        <f t="shared" ref="P10:X10" si="39">SUM(P5:P9)</f>
        <v>766</v>
      </c>
      <c r="Q10" s="1029">
        <f t="shared" si="39"/>
        <v>267</v>
      </c>
      <c r="R10" s="1029">
        <f t="shared" si="39"/>
        <v>1033</v>
      </c>
      <c r="S10" s="1040">
        <f t="shared" si="39"/>
        <v>50</v>
      </c>
      <c r="T10" s="1040">
        <f t="shared" si="39"/>
        <v>0</v>
      </c>
      <c r="U10" s="1041">
        <f t="shared" si="39"/>
        <v>181</v>
      </c>
      <c r="V10" s="1041">
        <f t="shared" si="39"/>
        <v>23</v>
      </c>
      <c r="W10" s="1029">
        <f t="shared" si="39"/>
        <v>231</v>
      </c>
      <c r="X10" s="1029">
        <f t="shared" si="39"/>
        <v>23</v>
      </c>
      <c r="Y10" s="1030">
        <f t="shared" ref="Y10:Z10" si="40">SUM(P10,W10)</f>
        <v>997</v>
      </c>
      <c r="Z10" s="1030">
        <f t="shared" si="40"/>
        <v>290</v>
      </c>
      <c r="AA10" s="1034">
        <f t="shared" si="9"/>
        <v>1287</v>
      </c>
      <c r="AB10" s="1035"/>
      <c r="AC10" s="1035"/>
      <c r="AD10" s="1035"/>
      <c r="AE10" s="1035"/>
      <c r="AF10" s="1035"/>
      <c r="AG10" s="1035"/>
      <c r="AH10" s="1035"/>
      <c r="AI10" s="1035"/>
      <c r="AJ10" s="1035"/>
      <c r="AK10" s="1035"/>
      <c r="AL10" s="1035"/>
      <c r="AM10" s="1035"/>
      <c r="AN10" s="1035"/>
      <c r="AO10" s="1035"/>
      <c r="AP10" s="1035"/>
      <c r="AQ10" s="1042" t="s">
        <v>10346</v>
      </c>
      <c r="AR10" s="1043">
        <f t="shared" ref="AR10:AU10" si="41">SUM(AR5:AR9)</f>
        <v>16</v>
      </c>
      <c r="AS10" s="1043">
        <f t="shared" si="41"/>
        <v>0</v>
      </c>
      <c r="AT10" s="1043">
        <f t="shared" si="41"/>
        <v>211</v>
      </c>
      <c r="AU10" s="1043">
        <f t="shared" si="41"/>
        <v>21</v>
      </c>
      <c r="AV10" s="1038">
        <f t="shared" si="10"/>
        <v>248</v>
      </c>
      <c r="AW10" s="1043">
        <f t="shared" ref="AW10:BA10" si="42">SUM(AW5:AW9)</f>
        <v>0</v>
      </c>
      <c r="AX10" s="1043">
        <f t="shared" si="42"/>
        <v>0</v>
      </c>
      <c r="AY10" s="1043">
        <f t="shared" si="42"/>
        <v>11</v>
      </c>
      <c r="AZ10" s="1043">
        <f t="shared" si="42"/>
        <v>1</v>
      </c>
      <c r="BA10" s="1043">
        <f t="shared" si="42"/>
        <v>14</v>
      </c>
      <c r="BB10" s="1038">
        <f t="shared" si="11"/>
        <v>26</v>
      </c>
      <c r="BC10" s="1039">
        <f t="shared" si="12"/>
        <v>274</v>
      </c>
    </row>
    <row r="11" spans="1:55" ht="15.75"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1044"/>
      <c r="AB11" s="1045"/>
      <c r="AC11" s="1045"/>
      <c r="AD11" s="1045"/>
      <c r="AE11" s="1045"/>
      <c r="AF11" s="1045"/>
      <c r="AG11" s="1045"/>
      <c r="AH11" s="1045"/>
      <c r="AI11" s="1045"/>
      <c r="AJ11" s="1045"/>
      <c r="AK11" s="1045"/>
      <c r="AL11" s="1045"/>
      <c r="AM11" s="1045"/>
      <c r="AN11" s="1045"/>
      <c r="AO11" s="1045"/>
      <c r="AP11" s="1045"/>
      <c r="AQ11" s="1045"/>
      <c r="AR11" s="1045"/>
      <c r="AS11" s="1045"/>
      <c r="AT11" s="1045"/>
      <c r="AU11" s="1045"/>
      <c r="AV11" s="1045"/>
      <c r="AW11" s="1045"/>
      <c r="AX11" s="1045"/>
      <c r="AY11" s="1045"/>
      <c r="AZ11" s="1045"/>
      <c r="BA11" s="1045"/>
      <c r="BB11" s="1045"/>
      <c r="BC11" s="1045"/>
    </row>
    <row r="12" spans="1:55" ht="15.75" customHeight="1">
      <c r="A12" s="4" t="s">
        <v>10348</v>
      </c>
      <c r="B12" s="4"/>
      <c r="C12" s="4"/>
      <c r="D12" s="4"/>
      <c r="E12" s="4"/>
      <c r="F12" s="4"/>
      <c r="G12" s="4"/>
      <c r="H12" s="4"/>
      <c r="I12" s="4"/>
      <c r="J12" s="4"/>
      <c r="K12" s="4"/>
      <c r="L12" s="4"/>
      <c r="M12" s="1044"/>
      <c r="N12" s="4"/>
      <c r="O12" s="4" t="s">
        <v>10349</v>
      </c>
      <c r="P12" s="4"/>
      <c r="Q12" s="4"/>
      <c r="R12" s="4"/>
      <c r="S12" s="4"/>
      <c r="T12" s="4"/>
      <c r="U12" s="4"/>
      <c r="V12" s="4"/>
      <c r="W12" s="4"/>
      <c r="X12" s="4"/>
      <c r="Y12" s="4"/>
      <c r="Z12" s="4"/>
      <c r="AA12" s="1044"/>
      <c r="AB12" s="1045"/>
      <c r="AC12" s="4" t="s">
        <v>10350</v>
      </c>
      <c r="AD12" s="4"/>
      <c r="AE12" s="4"/>
      <c r="AF12" s="4"/>
      <c r="AG12" s="4"/>
      <c r="AH12" s="4"/>
      <c r="AI12" s="4"/>
      <c r="AJ12" s="4"/>
      <c r="AK12" s="4"/>
      <c r="AL12" s="4"/>
      <c r="AM12" s="4"/>
      <c r="AN12" s="4"/>
      <c r="AO12" s="1044"/>
      <c r="AP12" s="1045"/>
      <c r="AQ12" s="1045"/>
      <c r="AR12" s="1045"/>
      <c r="AS12" s="1045"/>
      <c r="AT12" s="1045"/>
      <c r="AU12" s="1045"/>
      <c r="AV12" s="1045"/>
      <c r="AW12" s="1045"/>
      <c r="AX12" s="1045"/>
      <c r="AY12" s="1045"/>
      <c r="AZ12" s="1045"/>
      <c r="BA12" s="1045"/>
      <c r="BB12" s="1045"/>
      <c r="BC12" s="1045"/>
    </row>
    <row r="13" spans="1:55" ht="15.75" customHeight="1">
      <c r="A13" s="1019"/>
      <c r="B13" s="1446" t="s">
        <v>10342</v>
      </c>
      <c r="C13" s="1439"/>
      <c r="D13" s="1440"/>
      <c r="E13" s="1444" t="s">
        <v>10343</v>
      </c>
      <c r="F13" s="1440"/>
      <c r="G13" s="1445" t="s">
        <v>2229</v>
      </c>
      <c r="H13" s="1440"/>
      <c r="I13" s="1446" t="s">
        <v>10344</v>
      </c>
      <c r="J13" s="1440"/>
      <c r="K13" s="1447" t="s">
        <v>10203</v>
      </c>
      <c r="L13" s="1440"/>
      <c r="M13" s="1448" t="s">
        <v>8879</v>
      </c>
      <c r="N13" s="4"/>
      <c r="O13" s="1019"/>
      <c r="P13" s="1446" t="s">
        <v>10342</v>
      </c>
      <c r="Q13" s="1439"/>
      <c r="R13" s="1440"/>
      <c r="S13" s="1444" t="s">
        <v>10343</v>
      </c>
      <c r="T13" s="1440"/>
      <c r="U13" s="1445" t="s">
        <v>2229</v>
      </c>
      <c r="V13" s="1440"/>
      <c r="W13" s="1446" t="s">
        <v>10344</v>
      </c>
      <c r="X13" s="1440"/>
      <c r="Y13" s="1447" t="s">
        <v>10203</v>
      </c>
      <c r="Z13" s="1440"/>
      <c r="AA13" s="1448" t="s">
        <v>8879</v>
      </c>
      <c r="AB13" s="1020"/>
      <c r="AC13" s="1019"/>
      <c r="AD13" s="1446" t="s">
        <v>10342</v>
      </c>
      <c r="AE13" s="1439"/>
      <c r="AF13" s="1440"/>
      <c r="AG13" s="1444" t="s">
        <v>10343</v>
      </c>
      <c r="AH13" s="1440"/>
      <c r="AI13" s="1445" t="s">
        <v>2229</v>
      </c>
      <c r="AJ13" s="1440"/>
      <c r="AK13" s="1446" t="s">
        <v>10344</v>
      </c>
      <c r="AL13" s="1440"/>
      <c r="AM13" s="1447" t="s">
        <v>10203</v>
      </c>
      <c r="AN13" s="1440"/>
      <c r="AO13" s="1448" t="s">
        <v>8879</v>
      </c>
      <c r="AP13" s="1020"/>
      <c r="AQ13" s="1020"/>
      <c r="AR13" s="1020"/>
      <c r="AS13" s="1020"/>
      <c r="AT13" s="1020"/>
      <c r="AU13" s="1020"/>
      <c r="AV13" s="1020"/>
      <c r="AW13" s="1020"/>
      <c r="AX13" s="1020"/>
      <c r="AY13" s="1020"/>
      <c r="AZ13" s="1020"/>
      <c r="BA13" s="1020"/>
      <c r="BB13" s="1020"/>
      <c r="BC13" s="1020"/>
    </row>
    <row r="14" spans="1:55" ht="15.75" customHeight="1">
      <c r="A14" s="1019" t="s">
        <v>3640</v>
      </c>
      <c r="B14" s="1021" t="s">
        <v>35</v>
      </c>
      <c r="C14" s="1021" t="s">
        <v>21</v>
      </c>
      <c r="D14" s="1021" t="s">
        <v>10346</v>
      </c>
      <c r="E14" s="1022" t="s">
        <v>35</v>
      </c>
      <c r="F14" s="1022" t="s">
        <v>21</v>
      </c>
      <c r="G14" s="1023" t="s">
        <v>35</v>
      </c>
      <c r="H14" s="1023" t="s">
        <v>21</v>
      </c>
      <c r="I14" s="1021" t="s">
        <v>35</v>
      </c>
      <c r="J14" s="1021" t="s">
        <v>21</v>
      </c>
      <c r="K14" s="1024" t="s">
        <v>35</v>
      </c>
      <c r="L14" s="1024" t="s">
        <v>21</v>
      </c>
      <c r="M14" s="1429"/>
      <c r="N14" s="4"/>
      <c r="O14" s="1019" t="s">
        <v>3640</v>
      </c>
      <c r="P14" s="1021" t="s">
        <v>35</v>
      </c>
      <c r="Q14" s="1021" t="s">
        <v>21</v>
      </c>
      <c r="R14" s="1021" t="s">
        <v>10346</v>
      </c>
      <c r="S14" s="1022" t="s">
        <v>35</v>
      </c>
      <c r="T14" s="1022" t="s">
        <v>21</v>
      </c>
      <c r="U14" s="1023" t="s">
        <v>35</v>
      </c>
      <c r="V14" s="1023" t="s">
        <v>21</v>
      </c>
      <c r="W14" s="1021" t="s">
        <v>35</v>
      </c>
      <c r="X14" s="1021" t="s">
        <v>21</v>
      </c>
      <c r="Y14" s="1024" t="s">
        <v>35</v>
      </c>
      <c r="Z14" s="1024" t="s">
        <v>21</v>
      </c>
      <c r="AA14" s="1429"/>
      <c r="AB14" s="1020"/>
      <c r="AC14" s="1019" t="s">
        <v>3640</v>
      </c>
      <c r="AD14" s="1021" t="s">
        <v>35</v>
      </c>
      <c r="AE14" s="1021" t="s">
        <v>21</v>
      </c>
      <c r="AF14" s="1021" t="s">
        <v>10346</v>
      </c>
      <c r="AG14" s="1022" t="s">
        <v>35</v>
      </c>
      <c r="AH14" s="1022" t="s">
        <v>21</v>
      </c>
      <c r="AI14" s="1023" t="s">
        <v>35</v>
      </c>
      <c r="AJ14" s="1023" t="s">
        <v>21</v>
      </c>
      <c r="AK14" s="1021" t="s">
        <v>35</v>
      </c>
      <c r="AL14" s="1021" t="s">
        <v>21</v>
      </c>
      <c r="AM14" s="1024" t="s">
        <v>35</v>
      </c>
      <c r="AN14" s="1024" t="s">
        <v>21</v>
      </c>
      <c r="AO14" s="1429"/>
      <c r="AP14" s="1020"/>
      <c r="AQ14" s="1020"/>
      <c r="AR14" s="1020"/>
      <c r="AS14" s="1020"/>
      <c r="AT14" s="1020"/>
      <c r="AU14" s="1020"/>
      <c r="AV14" s="1020"/>
      <c r="AW14" s="1020"/>
      <c r="AX14" s="1020"/>
      <c r="AY14" s="1020"/>
      <c r="AZ14" s="1020"/>
      <c r="BA14" s="1020"/>
      <c r="BB14" s="1020"/>
      <c r="BC14" s="1020"/>
    </row>
    <row r="15" spans="1:55" ht="15.75" customHeight="1">
      <c r="A15" s="1019" t="s">
        <v>27</v>
      </c>
      <c r="B15" s="1028">
        <f t="shared" ref="B15:C15" si="43">SUM(B26,B36,B46,B56,B66,B76,B86,B96,B106,B116,B126,B136)</f>
        <v>52</v>
      </c>
      <c r="C15" s="1028">
        <f t="shared" si="43"/>
        <v>0</v>
      </c>
      <c r="D15" s="1029">
        <f t="shared" ref="D15:D19" si="44">SUM(B15:C15)</f>
        <v>52</v>
      </c>
      <c r="E15" s="1028">
        <f t="shared" ref="E15:H15" si="45">SUM(E26,E36,E46,E56,E66,E76,E86,E96,E106,E116,E126,E136)</f>
        <v>0</v>
      </c>
      <c r="F15" s="1028">
        <f t="shared" si="45"/>
        <v>0</v>
      </c>
      <c r="G15" s="1028">
        <f t="shared" si="45"/>
        <v>26</v>
      </c>
      <c r="H15" s="1028">
        <f t="shared" si="45"/>
        <v>0</v>
      </c>
      <c r="I15" s="1029">
        <f t="shared" ref="I15:J15" si="46">SUM(E15,G15)</f>
        <v>26</v>
      </c>
      <c r="J15" s="1029">
        <f t="shared" si="46"/>
        <v>0</v>
      </c>
      <c r="K15" s="1030">
        <f t="shared" ref="K15:L15" si="47">SUM(B15,I15)</f>
        <v>78</v>
      </c>
      <c r="L15" s="1030">
        <f t="shared" si="47"/>
        <v>0</v>
      </c>
      <c r="M15" s="1030">
        <f t="shared" ref="M15:M20" si="48">SUM(K15:L15)</f>
        <v>78</v>
      </c>
      <c r="N15" s="4"/>
      <c r="O15" s="1019" t="s">
        <v>27</v>
      </c>
      <c r="P15" s="1028">
        <f t="shared" ref="P15:Q15" si="49">SUM(P26,P36,P46,P56,P66,P76,P86,P96,P106,P116,P126,P136)</f>
        <v>1</v>
      </c>
      <c r="Q15" s="1028">
        <f t="shared" si="49"/>
        <v>2</v>
      </c>
      <c r="R15" s="1029">
        <f t="shared" ref="R15:R19" si="50">SUM(P15:Q15)</f>
        <v>3</v>
      </c>
      <c r="S15" s="1028">
        <f t="shared" ref="S15:V15" si="51">SUM(S26,S36,S46,S56,S66,S76,S86,S96,S106,S116,S126,S136)</f>
        <v>2</v>
      </c>
      <c r="T15" s="1028">
        <f t="shared" si="51"/>
        <v>0</v>
      </c>
      <c r="U15" s="1028">
        <f t="shared" si="51"/>
        <v>1</v>
      </c>
      <c r="V15" s="1028">
        <f t="shared" si="51"/>
        <v>0</v>
      </c>
      <c r="W15" s="1029">
        <f t="shared" ref="W15:X15" si="52">SUM(S15,U15)</f>
        <v>3</v>
      </c>
      <c r="X15" s="1029">
        <f t="shared" si="52"/>
        <v>0</v>
      </c>
      <c r="Y15" s="1030">
        <f t="shared" ref="Y15:Z15" si="53">SUM(P15,W15)</f>
        <v>4</v>
      </c>
      <c r="Z15" s="1030">
        <f t="shared" si="53"/>
        <v>2</v>
      </c>
      <c r="AA15" s="1030">
        <f t="shared" ref="AA15:AA20" si="54">SUM(Y15:Z15)</f>
        <v>6</v>
      </c>
      <c r="AB15" s="1046"/>
      <c r="AC15" s="1019" t="s">
        <v>27</v>
      </c>
      <c r="AD15" s="1028">
        <f t="shared" ref="AD15:AE15" si="55">SUM(AD26,AD36,AD46,AD56,AD66,AD76,AD86,AD96,AD106,AD116,AD126,AD136)</f>
        <v>0</v>
      </c>
      <c r="AE15" s="1028">
        <f t="shared" si="55"/>
        <v>0</v>
      </c>
      <c r="AF15" s="1029">
        <f t="shared" ref="AF15:AF19" si="56">SUM(AD15:AE15)</f>
        <v>0</v>
      </c>
      <c r="AG15" s="1028">
        <f t="shared" ref="AG15:AJ15" si="57">SUM(AG26,AG36,AG46,AG56,AG66,AG76,AG86,AG96,AG106,AG116,AG126,AG136)</f>
        <v>0</v>
      </c>
      <c r="AH15" s="1028">
        <f t="shared" si="57"/>
        <v>0</v>
      </c>
      <c r="AI15" s="1028">
        <f t="shared" si="57"/>
        <v>0</v>
      </c>
      <c r="AJ15" s="1028">
        <f t="shared" si="57"/>
        <v>0</v>
      </c>
      <c r="AK15" s="1029">
        <f t="shared" ref="AK15:AL15" si="58">SUM(AG15,AI15)</f>
        <v>0</v>
      </c>
      <c r="AL15" s="1029">
        <f t="shared" si="58"/>
        <v>0</v>
      </c>
      <c r="AM15" s="1030">
        <f t="shared" ref="AM15:AN15" si="59">SUM(AD15,AK15)</f>
        <v>0</v>
      </c>
      <c r="AN15" s="1030">
        <f t="shared" si="59"/>
        <v>0</v>
      </c>
      <c r="AO15" s="1030">
        <f t="shared" ref="AO15:AO20" si="60">SUM(AM15:AN15)</f>
        <v>0</v>
      </c>
      <c r="AP15" s="1046"/>
      <c r="AQ15" s="1046"/>
      <c r="AR15" s="1046"/>
      <c r="AS15" s="1046"/>
      <c r="AT15" s="1046"/>
      <c r="AU15" s="1046"/>
      <c r="AV15" s="1046"/>
      <c r="AW15" s="1046"/>
      <c r="AX15" s="1046"/>
      <c r="AY15" s="1046"/>
      <c r="AZ15" s="1046"/>
      <c r="BA15" s="1046"/>
      <c r="BB15" s="1046"/>
      <c r="BC15" s="1046"/>
    </row>
    <row r="16" spans="1:55" ht="15.75" customHeight="1">
      <c r="A16" s="1019" t="s">
        <v>11</v>
      </c>
      <c r="B16" s="1028">
        <f t="shared" ref="B16:C16" si="61">SUM(B27,B37,B47,B57,B67,B77,B87,B97,B107,B117,B127,B137)</f>
        <v>0</v>
      </c>
      <c r="C16" s="1028">
        <f t="shared" si="61"/>
        <v>0</v>
      </c>
      <c r="D16" s="1029">
        <f t="shared" si="44"/>
        <v>0</v>
      </c>
      <c r="E16" s="1028">
        <f t="shared" ref="E16:H16" si="62">SUM(E27,E37,E47,E57,E67,E77,E87,E97,E107,E117,E127,E137)</f>
        <v>0</v>
      </c>
      <c r="F16" s="1028">
        <f t="shared" si="62"/>
        <v>0</v>
      </c>
      <c r="G16" s="1028">
        <f t="shared" si="62"/>
        <v>0</v>
      </c>
      <c r="H16" s="1028">
        <f t="shared" si="62"/>
        <v>0</v>
      </c>
      <c r="I16" s="1029">
        <f t="shared" ref="I16:J16" si="63">SUM(E16,G16)</f>
        <v>0</v>
      </c>
      <c r="J16" s="1029">
        <f t="shared" si="63"/>
        <v>0</v>
      </c>
      <c r="K16" s="1030">
        <f t="shared" ref="K16:L16" si="64">SUM(B16,I16)</f>
        <v>0</v>
      </c>
      <c r="L16" s="1030">
        <f t="shared" si="64"/>
        <v>0</v>
      </c>
      <c r="M16" s="1030">
        <f t="shared" si="48"/>
        <v>0</v>
      </c>
      <c r="N16" s="4"/>
      <c r="O16" s="1019" t="s">
        <v>11</v>
      </c>
      <c r="P16" s="1028">
        <f t="shared" ref="P16:Q16" si="65">SUM(P27,P37,P47,P57,P67,P77,P87,P97,P107,P117,P127,P137)</f>
        <v>43</v>
      </c>
      <c r="Q16" s="1028">
        <f t="shared" si="65"/>
        <v>35</v>
      </c>
      <c r="R16" s="1029">
        <f t="shared" si="50"/>
        <v>78</v>
      </c>
      <c r="S16" s="1028">
        <f t="shared" ref="S16:V16" si="66">SUM(S27,S37,S47,S57,S67,S77,S87,S97,S107,S117,S127,S137)</f>
        <v>1</v>
      </c>
      <c r="T16" s="1028">
        <f t="shared" si="66"/>
        <v>0</v>
      </c>
      <c r="U16" s="1028">
        <f t="shared" si="66"/>
        <v>3</v>
      </c>
      <c r="V16" s="1028">
        <f t="shared" si="66"/>
        <v>1</v>
      </c>
      <c r="W16" s="1029">
        <f t="shared" ref="W16:X16" si="67">SUM(S16,U16)</f>
        <v>4</v>
      </c>
      <c r="X16" s="1029">
        <f t="shared" si="67"/>
        <v>1</v>
      </c>
      <c r="Y16" s="1030">
        <f t="shared" ref="Y16:Z16" si="68">SUM(P16,W16)</f>
        <v>47</v>
      </c>
      <c r="Z16" s="1030">
        <f t="shared" si="68"/>
        <v>36</v>
      </c>
      <c r="AA16" s="1030">
        <f t="shared" si="54"/>
        <v>83</v>
      </c>
      <c r="AB16" s="1046"/>
      <c r="AC16" s="1019" t="s">
        <v>11</v>
      </c>
      <c r="AD16" s="1028">
        <f t="shared" ref="AD16:AE16" si="69">SUM(AD27,AD37,AD47,AD57,AD67,AD77,AD87,AD97,AD107,AD117,AD127,AD137)</f>
        <v>0</v>
      </c>
      <c r="AE16" s="1028">
        <f t="shared" si="69"/>
        <v>0</v>
      </c>
      <c r="AF16" s="1029">
        <f t="shared" si="56"/>
        <v>0</v>
      </c>
      <c r="AG16" s="1028">
        <f t="shared" ref="AG16:AJ16" si="70">SUM(AG27,AG37,AG47,AG57,AG67,AG77,AG87,AG97,AG107,AG117,AG127,AG137)</f>
        <v>0</v>
      </c>
      <c r="AH16" s="1028">
        <f t="shared" si="70"/>
        <v>0</v>
      </c>
      <c r="AI16" s="1028">
        <f t="shared" si="70"/>
        <v>2</v>
      </c>
      <c r="AJ16" s="1028">
        <f t="shared" si="70"/>
        <v>0</v>
      </c>
      <c r="AK16" s="1029">
        <f t="shared" ref="AK16:AL16" si="71">SUM(AG16,AI16)</f>
        <v>2</v>
      </c>
      <c r="AL16" s="1029">
        <f t="shared" si="71"/>
        <v>0</v>
      </c>
      <c r="AM16" s="1030">
        <f t="shared" ref="AM16:AN16" si="72">SUM(AD16,AK16)</f>
        <v>2</v>
      </c>
      <c r="AN16" s="1030">
        <f t="shared" si="72"/>
        <v>0</v>
      </c>
      <c r="AO16" s="1030">
        <f t="shared" si="60"/>
        <v>2</v>
      </c>
      <c r="AP16" s="1046"/>
      <c r="AQ16" s="1046"/>
      <c r="AR16" s="1046"/>
      <c r="AS16" s="1046"/>
      <c r="AT16" s="1046"/>
      <c r="AU16" s="1046"/>
      <c r="AV16" s="1046"/>
      <c r="AW16" s="1046"/>
      <c r="AX16" s="1046"/>
      <c r="AY16" s="1046"/>
      <c r="AZ16" s="1046"/>
      <c r="BA16" s="1046"/>
      <c r="BB16" s="1046"/>
      <c r="BC16" s="1046"/>
    </row>
    <row r="17" spans="1:55" ht="15.75" customHeight="1">
      <c r="A17" s="1019" t="s">
        <v>49</v>
      </c>
      <c r="B17" s="1028">
        <f t="shared" ref="B17:C17" si="73">SUM(B28,B38,B48,B58,B68,B78,B88,B98,B108,B118,B128,B138)</f>
        <v>34</v>
      </c>
      <c r="C17" s="1028">
        <f t="shared" si="73"/>
        <v>1</v>
      </c>
      <c r="D17" s="1029">
        <f t="shared" si="44"/>
        <v>35</v>
      </c>
      <c r="E17" s="1028">
        <f t="shared" ref="E17:H17" si="74">SUM(E28,E38,E48,E58,E68,E78,E88,E98,E108,E118,E128,E138)</f>
        <v>3</v>
      </c>
      <c r="F17" s="1028">
        <f t="shared" si="74"/>
        <v>0</v>
      </c>
      <c r="G17" s="1028">
        <f t="shared" si="74"/>
        <v>1</v>
      </c>
      <c r="H17" s="1028">
        <f t="shared" si="74"/>
        <v>0</v>
      </c>
      <c r="I17" s="1029">
        <f t="shared" ref="I17:J17" si="75">SUM(E17,G17)</f>
        <v>4</v>
      </c>
      <c r="J17" s="1029">
        <f t="shared" si="75"/>
        <v>0</v>
      </c>
      <c r="K17" s="1030">
        <f t="shared" ref="K17:L17" si="76">SUM(B17,I17)</f>
        <v>38</v>
      </c>
      <c r="L17" s="1030">
        <f t="shared" si="76"/>
        <v>1</v>
      </c>
      <c r="M17" s="1030">
        <f t="shared" si="48"/>
        <v>39</v>
      </c>
      <c r="N17" s="4"/>
      <c r="O17" s="1019" t="s">
        <v>49</v>
      </c>
      <c r="P17" s="1028">
        <f t="shared" ref="P17:Q17" si="77">SUM(P28,P38,P48,P58,P68,P78,P88,P98,P108,P118,P128,P138)</f>
        <v>10</v>
      </c>
      <c r="Q17" s="1028">
        <f t="shared" si="77"/>
        <v>7</v>
      </c>
      <c r="R17" s="1029">
        <f t="shared" si="50"/>
        <v>17</v>
      </c>
      <c r="S17" s="1028">
        <f t="shared" ref="S17:V17" si="78">SUM(S28,S38,S48,S58,S68,S78,S88,S98,S108,S118,S128,S138)</f>
        <v>0</v>
      </c>
      <c r="T17" s="1028">
        <f t="shared" si="78"/>
        <v>0</v>
      </c>
      <c r="U17" s="1028">
        <f t="shared" si="78"/>
        <v>0</v>
      </c>
      <c r="V17" s="1028">
        <f t="shared" si="78"/>
        <v>0</v>
      </c>
      <c r="W17" s="1029">
        <f t="shared" ref="W17:X17" si="79">SUM(S17,U17)</f>
        <v>0</v>
      </c>
      <c r="X17" s="1029">
        <f t="shared" si="79"/>
        <v>0</v>
      </c>
      <c r="Y17" s="1030">
        <f t="shared" ref="Y17:Z17" si="80">SUM(P17,W17)</f>
        <v>10</v>
      </c>
      <c r="Z17" s="1030">
        <f t="shared" si="80"/>
        <v>7</v>
      </c>
      <c r="AA17" s="1030">
        <f t="shared" si="54"/>
        <v>17</v>
      </c>
      <c r="AB17" s="1046"/>
      <c r="AC17" s="1019" t="s">
        <v>49</v>
      </c>
      <c r="AD17" s="1028">
        <f t="shared" ref="AD17:AE17" si="81">SUM(AD28,AD38,AD48,AD58,AD68,AD78,AD88,AD98,AD108,AD118,AD128,AD138)</f>
        <v>0</v>
      </c>
      <c r="AE17" s="1028">
        <f t="shared" si="81"/>
        <v>0</v>
      </c>
      <c r="AF17" s="1029">
        <f t="shared" si="56"/>
        <v>0</v>
      </c>
      <c r="AG17" s="1028">
        <f t="shared" ref="AG17:AJ17" si="82">SUM(AG28,AG38,AG48,AG58,AG68,AG78,AG88,AG98,AG108,AG118,AG128,AG138)</f>
        <v>0</v>
      </c>
      <c r="AH17" s="1028">
        <f t="shared" si="82"/>
        <v>0</v>
      </c>
      <c r="AI17" s="1028">
        <f t="shared" si="82"/>
        <v>0</v>
      </c>
      <c r="AJ17" s="1028">
        <f t="shared" si="82"/>
        <v>0</v>
      </c>
      <c r="AK17" s="1029">
        <f t="shared" ref="AK17:AL17" si="83">SUM(AG17,AI17)</f>
        <v>0</v>
      </c>
      <c r="AL17" s="1029">
        <f t="shared" si="83"/>
        <v>0</v>
      </c>
      <c r="AM17" s="1030">
        <f t="shared" ref="AM17:AN17" si="84">SUM(AD17,AK17)</f>
        <v>0</v>
      </c>
      <c r="AN17" s="1030">
        <f t="shared" si="84"/>
        <v>0</v>
      </c>
      <c r="AO17" s="1030">
        <f t="shared" si="60"/>
        <v>0</v>
      </c>
      <c r="AP17" s="1046"/>
      <c r="AQ17" s="1046"/>
      <c r="AR17" s="1046"/>
      <c r="AS17" s="1046"/>
      <c r="AT17" s="1046"/>
      <c r="AU17" s="1046"/>
      <c r="AV17" s="1046"/>
      <c r="AW17" s="1046"/>
      <c r="AX17" s="1046"/>
      <c r="AY17" s="1046"/>
      <c r="AZ17" s="1046"/>
      <c r="BA17" s="1046"/>
      <c r="BB17" s="1046"/>
      <c r="BC17" s="1046"/>
    </row>
    <row r="18" spans="1:55" ht="15.75" customHeight="1">
      <c r="A18" s="1019" t="s">
        <v>400</v>
      </c>
      <c r="B18" s="1028">
        <f t="shared" ref="B18:C18" si="85">SUM(B29,B39,B49,B59,B69,B79,B89,B99,B109,B119,B129,B139)</f>
        <v>0</v>
      </c>
      <c r="C18" s="1028">
        <f t="shared" si="85"/>
        <v>0</v>
      </c>
      <c r="D18" s="1029">
        <f t="shared" si="44"/>
        <v>0</v>
      </c>
      <c r="E18" s="1028">
        <f t="shared" ref="E18:H18" si="86">SUM(E29,E39,E49,E59,E69,E79,E89,E99,E109,E119,E129,E139)</f>
        <v>1</v>
      </c>
      <c r="F18" s="1028">
        <f t="shared" si="86"/>
        <v>0</v>
      </c>
      <c r="G18" s="1028">
        <f t="shared" si="86"/>
        <v>0</v>
      </c>
      <c r="H18" s="1028">
        <f t="shared" si="86"/>
        <v>0</v>
      </c>
      <c r="I18" s="1029">
        <f t="shared" ref="I18:J18" si="87">SUM(E18,G18)</f>
        <v>1</v>
      </c>
      <c r="J18" s="1029">
        <f t="shared" si="87"/>
        <v>0</v>
      </c>
      <c r="K18" s="1030">
        <f t="shared" ref="K18:L18" si="88">SUM(B18,I18)</f>
        <v>1</v>
      </c>
      <c r="L18" s="1030">
        <f t="shared" si="88"/>
        <v>0</v>
      </c>
      <c r="M18" s="1030">
        <f t="shared" si="48"/>
        <v>1</v>
      </c>
      <c r="N18" s="4"/>
      <c r="O18" s="1019" t="s">
        <v>400</v>
      </c>
      <c r="P18" s="1028">
        <f t="shared" ref="P18:Q18" si="89">SUM(P29,P39,P49,P59,P69,P79,P89,P99,P109,P119,P129,P139)</f>
        <v>1</v>
      </c>
      <c r="Q18" s="1028">
        <f t="shared" si="89"/>
        <v>0</v>
      </c>
      <c r="R18" s="1029">
        <f t="shared" si="50"/>
        <v>1</v>
      </c>
      <c r="S18" s="1028">
        <f t="shared" ref="S18:V18" si="90">SUM(S29,S39,S49,S59,S69,S79,S89,S99,S109,S119,S129,S139)</f>
        <v>0</v>
      </c>
      <c r="T18" s="1028">
        <f t="shared" si="90"/>
        <v>0</v>
      </c>
      <c r="U18" s="1028">
        <f t="shared" si="90"/>
        <v>8</v>
      </c>
      <c r="V18" s="1028">
        <f t="shared" si="90"/>
        <v>0</v>
      </c>
      <c r="W18" s="1029">
        <f t="shared" ref="W18:X18" si="91">SUM(S18,U18)</f>
        <v>8</v>
      </c>
      <c r="X18" s="1029">
        <f t="shared" si="91"/>
        <v>0</v>
      </c>
      <c r="Y18" s="1030">
        <f t="shared" ref="Y18:Z18" si="92">SUM(P18,W18)</f>
        <v>9</v>
      </c>
      <c r="Z18" s="1030">
        <f t="shared" si="92"/>
        <v>0</v>
      </c>
      <c r="AA18" s="1030">
        <f t="shared" si="54"/>
        <v>9</v>
      </c>
      <c r="AB18" s="1046"/>
      <c r="AC18" s="1019" t="s">
        <v>400</v>
      </c>
      <c r="AD18" s="1028">
        <f t="shared" ref="AD18:AE18" si="93">SUM(AD29,AD39,AD49,AD59,AD69,AD79,AD89,AD99,AD109,AD119,AD129,AD139)</f>
        <v>0</v>
      </c>
      <c r="AE18" s="1028">
        <f t="shared" si="93"/>
        <v>0</v>
      </c>
      <c r="AF18" s="1029">
        <f t="shared" si="56"/>
        <v>0</v>
      </c>
      <c r="AG18" s="1028">
        <f t="shared" ref="AG18:AJ18" si="94">SUM(AG29,AG39,AG49,AG59,AG69,AG79,AG89,AG99,AG109,AG119,AG129,AG139)</f>
        <v>0</v>
      </c>
      <c r="AH18" s="1028">
        <f t="shared" si="94"/>
        <v>0</v>
      </c>
      <c r="AI18" s="1028">
        <f t="shared" si="94"/>
        <v>0</v>
      </c>
      <c r="AJ18" s="1028">
        <f t="shared" si="94"/>
        <v>0</v>
      </c>
      <c r="AK18" s="1029">
        <f t="shared" ref="AK18:AL18" si="95">SUM(AG18,AI18)</f>
        <v>0</v>
      </c>
      <c r="AL18" s="1029">
        <f t="shared" si="95"/>
        <v>0</v>
      </c>
      <c r="AM18" s="1030">
        <f t="shared" ref="AM18:AN18" si="96">SUM(AD18,AK18)</f>
        <v>0</v>
      </c>
      <c r="AN18" s="1030">
        <f t="shared" si="96"/>
        <v>0</v>
      </c>
      <c r="AO18" s="1030">
        <f t="shared" si="60"/>
        <v>0</v>
      </c>
      <c r="AP18" s="1046"/>
      <c r="AQ18" s="1046"/>
      <c r="AR18" s="1046"/>
      <c r="AS18" s="1046"/>
      <c r="AT18" s="1046"/>
      <c r="AU18" s="1046"/>
      <c r="AV18" s="1046"/>
      <c r="AW18" s="1046"/>
      <c r="AX18" s="1046"/>
      <c r="AY18" s="1046"/>
      <c r="AZ18" s="1046"/>
      <c r="BA18" s="1046"/>
      <c r="BB18" s="1046"/>
      <c r="BC18" s="1046"/>
    </row>
    <row r="19" spans="1:55" ht="15.75" customHeight="1">
      <c r="A19" s="1019" t="s">
        <v>10347</v>
      </c>
      <c r="B19" s="1028">
        <f t="shared" ref="B19:C19" si="97">SUM(B30,B40,B50,B60,B70,B80,B90,B100,B110,B120,B130,B140)</f>
        <v>0</v>
      </c>
      <c r="C19" s="1028">
        <f t="shared" si="97"/>
        <v>0</v>
      </c>
      <c r="D19" s="1029">
        <f t="shared" si="44"/>
        <v>0</v>
      </c>
      <c r="E19" s="1028">
        <f t="shared" ref="E19:H19" si="98">SUM(E30,E40,E50,E60,E70,E80,E90,E100,E110,E120,E130,E140)</f>
        <v>0</v>
      </c>
      <c r="F19" s="1028">
        <f t="shared" si="98"/>
        <v>0</v>
      </c>
      <c r="G19" s="1028">
        <f t="shared" si="98"/>
        <v>0</v>
      </c>
      <c r="H19" s="1028">
        <f t="shared" si="98"/>
        <v>0</v>
      </c>
      <c r="I19" s="1029">
        <f t="shared" ref="I19:J19" si="99">SUM(E19,G19)</f>
        <v>0</v>
      </c>
      <c r="J19" s="1029">
        <f t="shared" si="99"/>
        <v>0</v>
      </c>
      <c r="K19" s="1030">
        <f t="shared" ref="K19:L19" si="100">SUM(B19,I19)</f>
        <v>0</v>
      </c>
      <c r="L19" s="1030">
        <f t="shared" si="100"/>
        <v>0</v>
      </c>
      <c r="M19" s="1030">
        <f t="shared" si="48"/>
        <v>0</v>
      </c>
      <c r="N19" s="4"/>
      <c r="O19" s="1019" t="s">
        <v>10347</v>
      </c>
      <c r="P19" s="1028">
        <f t="shared" ref="P19:Q19" si="101">SUM(P30,P40,P50,P60,P70,P80,P90,P100,P110,P120,P130,P140)</f>
        <v>0</v>
      </c>
      <c r="Q19" s="1028">
        <f t="shared" si="101"/>
        <v>0</v>
      </c>
      <c r="R19" s="1029">
        <f t="shared" si="50"/>
        <v>0</v>
      </c>
      <c r="S19" s="1028">
        <f t="shared" ref="S19:V19" si="102">SUM(S30,S40,S50,S60,S70,S80,S90,S100,S110,S120,S130,S140)</f>
        <v>0</v>
      </c>
      <c r="T19" s="1028">
        <f t="shared" si="102"/>
        <v>0</v>
      </c>
      <c r="U19" s="1028">
        <f t="shared" si="102"/>
        <v>0</v>
      </c>
      <c r="V19" s="1028">
        <f t="shared" si="102"/>
        <v>0</v>
      </c>
      <c r="W19" s="1029">
        <f t="shared" ref="W19:X19" si="103">SUM(S19,U19)</f>
        <v>0</v>
      </c>
      <c r="X19" s="1029">
        <f t="shared" si="103"/>
        <v>0</v>
      </c>
      <c r="Y19" s="1030">
        <f t="shared" ref="Y19:Z19" si="104">SUM(P19,W19)</f>
        <v>0</v>
      </c>
      <c r="Z19" s="1030">
        <f t="shared" si="104"/>
        <v>0</v>
      </c>
      <c r="AA19" s="1030">
        <f t="shared" si="54"/>
        <v>0</v>
      </c>
      <c r="AB19" s="1046"/>
      <c r="AC19" s="1019" t="s">
        <v>10347</v>
      </c>
      <c r="AD19" s="1028">
        <f t="shared" ref="AD19:AE19" si="105">SUM(AD30,AD40,AD50,AD60,AD70,AD80,AD90,AD100,AD110,AD120,AD130,AD140)</f>
        <v>0</v>
      </c>
      <c r="AE19" s="1028">
        <f t="shared" si="105"/>
        <v>0</v>
      </c>
      <c r="AF19" s="1029">
        <f t="shared" si="56"/>
        <v>0</v>
      </c>
      <c r="AG19" s="1028">
        <f t="shared" ref="AG19:AJ19" si="106">SUM(AG30,AG40,AG50,AG60,AG70,AG80,AG90,AG100,AG110,AG120,AG130,AG140)</f>
        <v>0</v>
      </c>
      <c r="AH19" s="1028">
        <f t="shared" si="106"/>
        <v>0</v>
      </c>
      <c r="AI19" s="1028">
        <f t="shared" si="106"/>
        <v>0</v>
      </c>
      <c r="AJ19" s="1028">
        <f t="shared" si="106"/>
        <v>0</v>
      </c>
      <c r="AK19" s="1029">
        <f t="shared" ref="AK19:AL19" si="107">SUM(AG19,AI19)</f>
        <v>0</v>
      </c>
      <c r="AL19" s="1029">
        <f t="shared" si="107"/>
        <v>0</v>
      </c>
      <c r="AM19" s="1030">
        <f t="shared" ref="AM19:AN19" si="108">SUM(AD19,AK19)</f>
        <v>0</v>
      </c>
      <c r="AN19" s="1030">
        <f t="shared" si="108"/>
        <v>0</v>
      </c>
      <c r="AO19" s="1030">
        <f t="shared" si="60"/>
        <v>0</v>
      </c>
      <c r="AP19" s="1046"/>
      <c r="AQ19" s="1046"/>
      <c r="AR19" s="1046"/>
      <c r="AS19" s="1046"/>
      <c r="AT19" s="1046"/>
      <c r="AU19" s="1046"/>
      <c r="AV19" s="1046"/>
      <c r="AW19" s="1046"/>
      <c r="AX19" s="1046"/>
      <c r="AY19" s="1046"/>
      <c r="AZ19" s="1046"/>
      <c r="BA19" s="1046"/>
      <c r="BB19" s="1046"/>
      <c r="BC19" s="1046"/>
    </row>
    <row r="20" spans="1:55" ht="15.75" customHeight="1">
      <c r="A20" s="1019" t="s">
        <v>10346</v>
      </c>
      <c r="B20" s="1029">
        <f t="shared" ref="B20:J20" si="109">SUM(B15:B19)</f>
        <v>86</v>
      </c>
      <c r="C20" s="1029">
        <f t="shared" si="109"/>
        <v>1</v>
      </c>
      <c r="D20" s="1029">
        <f t="shared" si="109"/>
        <v>87</v>
      </c>
      <c r="E20" s="1040">
        <f t="shared" si="109"/>
        <v>4</v>
      </c>
      <c r="F20" s="1040">
        <f t="shared" si="109"/>
        <v>0</v>
      </c>
      <c r="G20" s="1041">
        <f t="shared" si="109"/>
        <v>27</v>
      </c>
      <c r="H20" s="1041">
        <f t="shared" si="109"/>
        <v>0</v>
      </c>
      <c r="I20" s="1029">
        <f t="shared" si="109"/>
        <v>31</v>
      </c>
      <c r="J20" s="1029">
        <f t="shared" si="109"/>
        <v>0</v>
      </c>
      <c r="K20" s="1030">
        <f t="shared" ref="K20:L20" si="110">SUM(B20,I20)</f>
        <v>117</v>
      </c>
      <c r="L20" s="1030">
        <f t="shared" si="110"/>
        <v>1</v>
      </c>
      <c r="M20" s="1030">
        <f t="shared" si="48"/>
        <v>118</v>
      </c>
      <c r="N20" s="4"/>
      <c r="O20" s="1019" t="s">
        <v>10346</v>
      </c>
      <c r="P20" s="1029">
        <f t="shared" ref="P20:X20" si="111">SUM(P15:P19)</f>
        <v>55</v>
      </c>
      <c r="Q20" s="1029">
        <f t="shared" si="111"/>
        <v>44</v>
      </c>
      <c r="R20" s="1029">
        <f t="shared" si="111"/>
        <v>99</v>
      </c>
      <c r="S20" s="1040">
        <f t="shared" si="111"/>
        <v>3</v>
      </c>
      <c r="T20" s="1040">
        <f t="shared" si="111"/>
        <v>0</v>
      </c>
      <c r="U20" s="1041">
        <f t="shared" si="111"/>
        <v>12</v>
      </c>
      <c r="V20" s="1041">
        <f t="shared" si="111"/>
        <v>1</v>
      </c>
      <c r="W20" s="1029">
        <f t="shared" si="111"/>
        <v>15</v>
      </c>
      <c r="X20" s="1029">
        <f t="shared" si="111"/>
        <v>1</v>
      </c>
      <c r="Y20" s="1030">
        <f t="shared" ref="Y20:Z20" si="112">SUM(P20,W20)</f>
        <v>70</v>
      </c>
      <c r="Z20" s="1030">
        <f t="shared" si="112"/>
        <v>45</v>
      </c>
      <c r="AA20" s="1030">
        <f t="shared" si="54"/>
        <v>115</v>
      </c>
      <c r="AB20" s="1046"/>
      <c r="AC20" s="1019" t="s">
        <v>10346</v>
      </c>
      <c r="AD20" s="1029">
        <f t="shared" ref="AD20:AL20" si="113">SUM(AD15:AD19)</f>
        <v>0</v>
      </c>
      <c r="AE20" s="1029">
        <f t="shared" si="113"/>
        <v>0</v>
      </c>
      <c r="AF20" s="1029">
        <f t="shared" si="113"/>
        <v>0</v>
      </c>
      <c r="AG20" s="1040">
        <f t="shared" si="113"/>
        <v>0</v>
      </c>
      <c r="AH20" s="1040">
        <f t="shared" si="113"/>
        <v>0</v>
      </c>
      <c r="AI20" s="1041">
        <f t="shared" si="113"/>
        <v>2</v>
      </c>
      <c r="AJ20" s="1041">
        <f t="shared" si="113"/>
        <v>0</v>
      </c>
      <c r="AK20" s="1029">
        <f t="shared" si="113"/>
        <v>2</v>
      </c>
      <c r="AL20" s="1029">
        <f t="shared" si="113"/>
        <v>0</v>
      </c>
      <c r="AM20" s="1030">
        <f t="shared" ref="AM20:AN20" si="114">SUM(AD20,AK20)</f>
        <v>2</v>
      </c>
      <c r="AN20" s="1030">
        <f t="shared" si="114"/>
        <v>0</v>
      </c>
      <c r="AO20" s="1030">
        <f t="shared" si="60"/>
        <v>2</v>
      </c>
      <c r="AP20" s="1046"/>
      <c r="AQ20" s="1046"/>
      <c r="AR20" s="1046"/>
      <c r="AS20" s="1046"/>
      <c r="AT20" s="1046"/>
      <c r="AU20" s="1046"/>
      <c r="AV20" s="1046"/>
      <c r="AW20" s="1046"/>
      <c r="AX20" s="1046"/>
      <c r="AY20" s="1046"/>
      <c r="AZ20" s="1046"/>
      <c r="BA20" s="1046"/>
      <c r="BB20" s="1046"/>
      <c r="BC20" s="1046"/>
    </row>
    <row r="21" spans="1:55" ht="15.75" customHeight="1">
      <c r="AB21" s="1017"/>
      <c r="AP21" s="1017"/>
      <c r="AQ21" s="1017"/>
      <c r="AR21" s="1017"/>
      <c r="AS21" s="1017"/>
      <c r="AT21" s="1017"/>
      <c r="AU21" s="1017"/>
      <c r="AV21" s="1017"/>
      <c r="AW21" s="1017"/>
      <c r="AX21" s="1017"/>
      <c r="AY21" s="1017"/>
      <c r="AZ21" s="1017"/>
      <c r="BA21" s="1017"/>
      <c r="BB21" s="1017"/>
      <c r="BC21" s="1017"/>
    </row>
    <row r="22" spans="1:55" ht="15.75" hidden="1" customHeight="1">
      <c r="AB22" s="1017"/>
      <c r="AP22" s="1017"/>
      <c r="AQ22" s="1017"/>
      <c r="AR22" s="1017"/>
      <c r="AS22" s="1017"/>
      <c r="AT22" s="1017"/>
      <c r="AU22" s="1017"/>
      <c r="AV22" s="1017"/>
      <c r="AW22" s="1017"/>
      <c r="AX22" s="1017"/>
      <c r="AY22" s="1017"/>
      <c r="AZ22" s="1017"/>
      <c r="BA22" s="1017"/>
      <c r="BB22" s="1017"/>
      <c r="BC22" s="1017"/>
    </row>
    <row r="23" spans="1:55" ht="15.75" hidden="1" customHeight="1">
      <c r="A23" s="4" t="s">
        <v>10351</v>
      </c>
      <c r="B23" s="4"/>
      <c r="C23" s="4"/>
      <c r="D23" s="4"/>
      <c r="E23" s="4"/>
      <c r="F23" s="4"/>
      <c r="G23" s="4"/>
      <c r="H23" s="4"/>
      <c r="I23" s="4"/>
      <c r="J23" s="4"/>
      <c r="K23" s="4"/>
      <c r="L23" s="4"/>
      <c r="M23" s="1044"/>
      <c r="O23" s="4" t="s">
        <v>10349</v>
      </c>
      <c r="P23" s="4"/>
      <c r="Q23" s="4"/>
      <c r="R23" s="4"/>
      <c r="S23" s="4"/>
      <c r="T23" s="4"/>
      <c r="U23" s="4"/>
      <c r="V23" s="4"/>
      <c r="W23" s="4"/>
      <c r="X23" s="4"/>
      <c r="Y23" s="4"/>
      <c r="Z23" s="4"/>
      <c r="AA23" s="1044"/>
      <c r="AB23" s="1017"/>
      <c r="AC23" s="4" t="s">
        <v>10350</v>
      </c>
      <c r="AD23" s="4"/>
      <c r="AE23" s="4"/>
      <c r="AF23" s="4"/>
      <c r="AG23" s="4"/>
      <c r="AH23" s="4"/>
      <c r="AI23" s="4"/>
      <c r="AJ23" s="4"/>
      <c r="AK23" s="4"/>
      <c r="AL23" s="4"/>
      <c r="AM23" s="4"/>
      <c r="AN23" s="4"/>
      <c r="AO23" s="1044"/>
      <c r="AP23" s="1017"/>
      <c r="AQ23" s="1017"/>
      <c r="AR23" s="1017"/>
      <c r="AS23" s="1017"/>
      <c r="AT23" s="1017"/>
      <c r="AU23" s="1017"/>
      <c r="AV23" s="1017"/>
      <c r="AW23" s="1017"/>
      <c r="AX23" s="1017"/>
      <c r="AY23" s="1017"/>
      <c r="AZ23" s="1017"/>
      <c r="BA23" s="1017"/>
      <c r="BB23" s="1017"/>
      <c r="BC23" s="1017"/>
    </row>
    <row r="24" spans="1:55" ht="15.75" hidden="1" customHeight="1">
      <c r="A24" s="4"/>
      <c r="B24" s="1451" t="s">
        <v>10342</v>
      </c>
      <c r="C24" s="1450"/>
      <c r="D24" s="1450"/>
      <c r="E24" s="1453" t="s">
        <v>10343</v>
      </c>
      <c r="F24" s="1450"/>
      <c r="G24" s="1449" t="s">
        <v>2229</v>
      </c>
      <c r="H24" s="1450"/>
      <c r="I24" s="1451" t="s">
        <v>10344</v>
      </c>
      <c r="J24" s="1450"/>
      <c r="K24" s="1452" t="s">
        <v>10203</v>
      </c>
      <c r="L24" s="1450"/>
      <c r="M24" s="1454" t="s">
        <v>8879</v>
      </c>
      <c r="O24" s="4"/>
      <c r="P24" s="1451" t="s">
        <v>10342</v>
      </c>
      <c r="Q24" s="1450"/>
      <c r="R24" s="1450"/>
      <c r="S24" s="1453" t="s">
        <v>10343</v>
      </c>
      <c r="T24" s="1450"/>
      <c r="U24" s="1449" t="s">
        <v>2229</v>
      </c>
      <c r="V24" s="1450"/>
      <c r="W24" s="1451" t="s">
        <v>10344</v>
      </c>
      <c r="X24" s="1450"/>
      <c r="Y24" s="1452" t="s">
        <v>10203</v>
      </c>
      <c r="Z24" s="1450"/>
      <c r="AA24" s="1454" t="s">
        <v>8879</v>
      </c>
      <c r="AB24" s="1017"/>
      <c r="AC24" s="4"/>
      <c r="AD24" s="1451" t="s">
        <v>10342</v>
      </c>
      <c r="AE24" s="1450"/>
      <c r="AF24" s="1450"/>
      <c r="AG24" s="1453" t="s">
        <v>10343</v>
      </c>
      <c r="AH24" s="1450"/>
      <c r="AI24" s="1449" t="s">
        <v>2229</v>
      </c>
      <c r="AJ24" s="1450"/>
      <c r="AK24" s="1451" t="s">
        <v>10344</v>
      </c>
      <c r="AL24" s="1450"/>
      <c r="AM24" s="1452" t="s">
        <v>10203</v>
      </c>
      <c r="AN24" s="1450"/>
      <c r="AO24" s="1454" t="s">
        <v>8879</v>
      </c>
      <c r="AP24" s="1017"/>
      <c r="AQ24" s="1017"/>
      <c r="AR24" s="1017"/>
      <c r="AS24" s="1017"/>
      <c r="AT24" s="1017"/>
      <c r="AU24" s="1017"/>
      <c r="AV24" s="1017"/>
      <c r="AW24" s="1017"/>
      <c r="AX24" s="1017"/>
      <c r="AY24" s="1017"/>
      <c r="AZ24" s="1017"/>
      <c r="BA24" s="1017"/>
      <c r="BB24" s="1017"/>
      <c r="BC24" s="1017"/>
    </row>
    <row r="25" spans="1:55" ht="15.75" hidden="1" customHeight="1">
      <c r="A25" s="4" t="s">
        <v>3640</v>
      </c>
      <c r="B25" s="1047" t="s">
        <v>35</v>
      </c>
      <c r="C25" s="1047" t="s">
        <v>21</v>
      </c>
      <c r="D25" s="1047" t="s">
        <v>10346</v>
      </c>
      <c r="E25" s="1048" t="s">
        <v>35</v>
      </c>
      <c r="F25" s="1048" t="s">
        <v>21</v>
      </c>
      <c r="G25" s="1049" t="s">
        <v>35</v>
      </c>
      <c r="H25" s="1049" t="s">
        <v>21</v>
      </c>
      <c r="I25" s="1047" t="s">
        <v>35</v>
      </c>
      <c r="J25" s="1047" t="s">
        <v>21</v>
      </c>
      <c r="K25" s="1050" t="s">
        <v>35</v>
      </c>
      <c r="L25" s="1050" t="s">
        <v>21</v>
      </c>
      <c r="M25" s="1450"/>
      <c r="O25" s="4" t="s">
        <v>3640</v>
      </c>
      <c r="P25" s="1047" t="s">
        <v>35</v>
      </c>
      <c r="Q25" s="1047" t="s">
        <v>21</v>
      </c>
      <c r="R25" s="1047" t="s">
        <v>10346</v>
      </c>
      <c r="S25" s="1048" t="s">
        <v>35</v>
      </c>
      <c r="T25" s="1048" t="s">
        <v>21</v>
      </c>
      <c r="U25" s="1049" t="s">
        <v>35</v>
      </c>
      <c r="V25" s="1049" t="s">
        <v>21</v>
      </c>
      <c r="W25" s="1047" t="s">
        <v>35</v>
      </c>
      <c r="X25" s="1047" t="s">
        <v>21</v>
      </c>
      <c r="Y25" s="1050" t="s">
        <v>35</v>
      </c>
      <c r="Z25" s="1050" t="s">
        <v>21</v>
      </c>
      <c r="AA25" s="1450"/>
      <c r="AB25" s="1017"/>
      <c r="AC25" s="4" t="s">
        <v>3640</v>
      </c>
      <c r="AD25" s="1047" t="s">
        <v>35</v>
      </c>
      <c r="AE25" s="1047" t="s">
        <v>21</v>
      </c>
      <c r="AF25" s="1047" t="s">
        <v>10346</v>
      </c>
      <c r="AG25" s="1048" t="s">
        <v>35</v>
      </c>
      <c r="AH25" s="1048" t="s">
        <v>21</v>
      </c>
      <c r="AI25" s="1049" t="s">
        <v>35</v>
      </c>
      <c r="AJ25" s="1049" t="s">
        <v>21</v>
      </c>
      <c r="AK25" s="1047" t="s">
        <v>35</v>
      </c>
      <c r="AL25" s="1047" t="s">
        <v>21</v>
      </c>
      <c r="AM25" s="1050" t="s">
        <v>35</v>
      </c>
      <c r="AN25" s="1050" t="s">
        <v>21</v>
      </c>
      <c r="AO25" s="1450"/>
      <c r="AP25" s="1017"/>
      <c r="AQ25" s="1017"/>
      <c r="AR25" s="1017"/>
      <c r="AS25" s="1017"/>
      <c r="AT25" s="1017"/>
      <c r="AU25" s="1017"/>
      <c r="AV25" s="1017"/>
      <c r="AW25" s="1017"/>
      <c r="AX25" s="1017"/>
      <c r="AY25" s="1017"/>
      <c r="AZ25" s="1017"/>
      <c r="BA25" s="1017"/>
      <c r="BB25" s="1017"/>
      <c r="BC25" s="1017"/>
    </row>
    <row r="26" spans="1:55" ht="15.75" hidden="1" customHeight="1">
      <c r="A26" s="4" t="s">
        <v>27</v>
      </c>
      <c r="B26" s="1051">
        <f>COUNTIFS('Bohol before Recon'!$Q$4:$Q$408,"wtr",'Bohol before Recon'!$O$4:$O$408,"private",'Bohol before Recon'!$BJ$4:$BJ$408,"1",'Bohol before Recon'!$AR$4:$AR$408,"JANUARY")</f>
        <v>0</v>
      </c>
      <c r="C26" s="1051">
        <f>COUNTIFS('Bohol before Recon'!$Q$4:$Q$408,"Ntr",'Bohol before Recon'!$O$4:$O$408,"private",'Bohol before Recon'!$BJ$4:$BJ$408,"1",'Bohol before Recon'!$AR$4:$AR$408,"JANUARY")</f>
        <v>0</v>
      </c>
      <c r="D26" s="1052">
        <f t="shared" ref="D26:D30" si="115">SUM(B26:C26)</f>
        <v>0</v>
      </c>
      <c r="E26" s="1053">
        <f>COUNTIFS('Bohol before Recon'!$Q$4:$Q$407,"wtr",'Bohol before Recon'!$O$4:$O$407,"public",'Bohol before Recon'!$BJ$4:$BJ$407,"1",'Bohol before Recon'!$AR$4:$AR$407,"january")-G26</f>
        <v>0</v>
      </c>
      <c r="F26" s="1053">
        <f>COUNTIFS('Bohol before Recon'!$Q$4:$Q$407,"ntr",'Bohol before Recon'!$O$4:$O$407,"public",'Bohol before Recon'!$BJ$4:$BJ$407,"1",'Bohol before Recon'!$AR$4:$AR$407,"january")-H26</f>
        <v>0</v>
      </c>
      <c r="G26" s="1054">
        <f>COUNTIFS('Bohol before Recon'!$Q$4:$Q$407,"wtr",'Bohol before Recon'!$P$4:$P$407,"tesda technology institution",'Bohol before Recon'!$BJ$4:$BJ$407,"1",'Bohol before Recon'!$AR$4:$AR$407,"january")</f>
        <v>0</v>
      </c>
      <c r="H26" s="1054">
        <f>COUNTIFS('Bohol before Recon'!$Q$4:$Q$407,"ntr",'Bohol before Recon'!$P$4:$P$407,"tesda technology institution",'Bohol before Recon'!$BJ$4:$BJ$407,"1",'Bohol before Recon'!$AR$4:$AR$407,"january")</f>
        <v>0</v>
      </c>
      <c r="I26" s="1052">
        <f t="shared" ref="I26:J26" si="116">SUM(E26,G26)</f>
        <v>0</v>
      </c>
      <c r="J26" s="1052">
        <f t="shared" si="116"/>
        <v>0</v>
      </c>
      <c r="K26" s="1055">
        <f t="shared" ref="K26:L26" si="117">SUM(B26,I26)</f>
        <v>0</v>
      </c>
      <c r="L26" s="1055">
        <f t="shared" si="117"/>
        <v>0</v>
      </c>
      <c r="M26" s="1055">
        <f t="shared" ref="M26:M31" si="118">SUM(K26:L26)</f>
        <v>0</v>
      </c>
      <c r="O26" s="4" t="s">
        <v>27</v>
      </c>
      <c r="P26" s="1051">
        <f>COUNTIFS('Bohol before Recon'!$Q$4:$Q$408,"wtr",'Bohol before Recon'!$O$4:$O$408,"private",'Bohol before Recon'!$AU$4:$AU$408,"CLOSED",'Bohol before Recon'!$AR$4:$AR$408,"january")</f>
        <v>1</v>
      </c>
      <c r="Q26" s="1051">
        <f>COUNTIFS('Bohol before Recon'!$Q$4:$Q$408,"ntr",'Bohol before Recon'!$O$4:$O$408,"private",'Bohol before Recon'!$AU$4:$AU$408,"CLOSED",'Bohol before Recon'!$AR$4:$AR$408,"january")</f>
        <v>0</v>
      </c>
      <c r="R26" s="1052">
        <f t="shared" ref="R26:R30" si="119">SUM(P26:Q26)</f>
        <v>1</v>
      </c>
      <c r="S26" s="1053">
        <f>COUNTIFS('Bohol before Recon'!$Q$4:$Q$407,"wtr",'Bohol before Recon'!$O$4:$O$407,"public",'Bohol before Recon'!$AU$4:$AU$407,"closed",'Bohol before Recon'!$AR$4:$AR$407,"january")-U26</f>
        <v>0</v>
      </c>
      <c r="T26" s="1053">
        <f>COUNTIFS('Bohol before Recon'!$Q$4:$Q$407,"ntr",'Bohol before Recon'!$O$4:$O$407,"public",'Bohol before Recon'!$AU$4:$AU$407,"closed",'Bohol before Recon'!$AR$4:$AR$407,"january")-V26</f>
        <v>0</v>
      </c>
      <c r="U26" s="1054">
        <f>COUNTIFS('Bohol before Recon'!$Q$4:$Q$407,"wtr",'Bohol before Recon'!$P$4:$P$407,"tesda technology institution",'Bohol before Recon'!$AU$4:$AU$407,"closed",'Bohol before Recon'!$AR$4:$AR$407,"january")</f>
        <v>0</v>
      </c>
      <c r="V26" s="1054">
        <f>COUNTIFS('Bohol before Recon'!$Q$4:$Q$407,"ntr",'Bohol before Recon'!$P$4:$P$407,"tesda technology institution",'Bohol before Recon'!$AU$4:$AU$407,"closed",'Bohol before Recon'!$AR$4:$AR$407,"january")</f>
        <v>0</v>
      </c>
      <c r="W26" s="1052">
        <f t="shared" ref="W26:X26" si="120">SUM(S26,U26)</f>
        <v>0</v>
      </c>
      <c r="X26" s="1052">
        <f t="shared" si="120"/>
        <v>0</v>
      </c>
      <c r="Y26" s="1055">
        <f t="shared" ref="Y26:Z26" si="121">SUM(P26,W26)</f>
        <v>1</v>
      </c>
      <c r="Z26" s="1055">
        <f t="shared" si="121"/>
        <v>0</v>
      </c>
      <c r="AA26" s="1055">
        <f t="shared" ref="AA26:AA31" si="122">SUM(Y26:Z26)</f>
        <v>1</v>
      </c>
      <c r="AB26" s="1017"/>
      <c r="AC26" s="4" t="s">
        <v>27</v>
      </c>
      <c r="AD26" s="1051">
        <f>COUNTIFS('Bohol before Recon'!$Q$4:$Q$408,"wtr",'Bohol before Recon'!$O$4:$O$408,"private",'Bohol before Recon'!$AU$4:$AU$408,"reissued ctpr",'Bohol before Recon'!$AR$4:$AR$408,"january")</f>
        <v>0</v>
      </c>
      <c r="AE26" s="1051">
        <f>COUNTIFS('Bohol before Recon'!$Q$4:$Q$408,"ntr",'Bohol before Recon'!$O$4:$O$408,"private",'Bohol before Recon'!$AU$4:$AU$408,"reissued ctpr",'Bohol before Recon'!$AR$4:$AR$408,"january")</f>
        <v>0</v>
      </c>
      <c r="AF26" s="1052">
        <f t="shared" ref="AF26:AF30" si="123">SUM(AD26:AE26)</f>
        <v>0</v>
      </c>
      <c r="AG26" s="1053">
        <f>COUNTIFS('Bohol before Recon'!$Q$4:$Q$407,"wtr",'Bohol before Recon'!$O$4:$O$407,"public",'Bohol before Recon'!$AU$4:$AU$407,"reissued ctpr",'Bohol before Recon'!$AR$4:$AR$407,"january")-AI26</f>
        <v>0</v>
      </c>
      <c r="AH26" s="1053">
        <f>COUNTIFS('Bohol before Recon'!$Q$4:$Q$407,"ntr",'Bohol before Recon'!$O$4:$O$407,"public",'Bohol before Recon'!$AU$4:$AU$407,"reissued ctpr",'Bohol before Recon'!$AR$4:$AR$407,"january")-AJ26</f>
        <v>0</v>
      </c>
      <c r="AI26" s="1054">
        <f>COUNTIFS('Bohol before Recon'!$Q$4:$Q$407,"wtr",'Bohol before Recon'!$P$4:$P$407,"tesda technology institution",'Bohol before Recon'!$AU$4:$AU$407,"reissued ctpr",'Bohol before Recon'!$AR$4:$AR$407,"january")</f>
        <v>0</v>
      </c>
      <c r="AJ26" s="1054">
        <f>COUNTIFS('Bohol before Recon'!$Q$4:$Q$407,"ntr",'Bohol before Recon'!$P$4:$P$407,"tesda technology institution",'Bohol before Recon'!$AU$4:$AU$407,"reissued ctpr",'Bohol before Recon'!$AR$4:$AR$407,"january")</f>
        <v>0</v>
      </c>
      <c r="AK26" s="1052">
        <f t="shared" ref="AK26:AL26" si="124">SUM(AG26,AI26)</f>
        <v>0</v>
      </c>
      <c r="AL26" s="1052">
        <f t="shared" si="124"/>
        <v>0</v>
      </c>
      <c r="AM26" s="1055">
        <f t="shared" ref="AM26:AN26" si="125">SUM(AD26,AK26)</f>
        <v>0</v>
      </c>
      <c r="AN26" s="1055">
        <f t="shared" si="125"/>
        <v>0</v>
      </c>
      <c r="AO26" s="1055">
        <f t="shared" ref="AO26:AO31" si="126">SUM(AM26:AN26)</f>
        <v>0</v>
      </c>
      <c r="AP26" s="1017"/>
      <c r="AQ26" s="1017"/>
      <c r="AR26" s="1017"/>
      <c r="AS26" s="1017"/>
      <c r="AT26" s="1017"/>
      <c r="AU26" s="1017"/>
      <c r="AV26" s="1017"/>
      <c r="AW26" s="1017"/>
      <c r="AX26" s="1017"/>
      <c r="AY26" s="1017"/>
      <c r="AZ26" s="1017"/>
      <c r="BA26" s="1017"/>
      <c r="BB26" s="1017"/>
      <c r="BC26" s="1017"/>
    </row>
    <row r="27" spans="1:55" ht="15.75" hidden="1" customHeight="1">
      <c r="A27" s="4" t="s">
        <v>11</v>
      </c>
      <c r="B27" s="1051">
        <f>COUNTIFS('Cebu before Recon'!$Q$4:$Q$810,"wtr",'Cebu before Recon'!$O$4:$O$810,"private",'Cebu before Recon'!$BJ$4:$BJ$810,"1",'Cebu before Recon'!$AR$4:$AR$810,"JANUARY")</f>
        <v>0</v>
      </c>
      <c r="C27" s="1051">
        <f>COUNTIFS('Cebu before Recon'!$Q$4:$Q$810,"ntr",'Cebu before Recon'!$O$4:$O$810,"private",'Cebu before Recon'!$BJ$4:$BJ$810,"1",'Cebu before Recon'!$AR$4:$AR$810,"JANUARY")</f>
        <v>0</v>
      </c>
      <c r="D27" s="1052">
        <f t="shared" si="115"/>
        <v>0</v>
      </c>
      <c r="E27" s="1053">
        <f>COUNTIFS('Cebu before Recon'!$Q$4:$Q$809,"wtr",'Cebu before Recon'!$O$4:$O$809,"public",'Cebu before Recon'!$BJ$4:$BJ$809,"1",'Cebu before Recon'!$AR$4:$AR$809,"january")-G27</f>
        <v>0</v>
      </c>
      <c r="F27" s="1053">
        <f>COUNTIFS('Cebu before Recon'!$Q$4:$Q$809,"ntr",'Cebu before Recon'!$O$4:$O$809,"public",'Cebu before Recon'!$BJ$4:$BJ$809,"1",'Cebu before Recon'!$AR$4:$AR$809,"january")-H27</f>
        <v>0</v>
      </c>
      <c r="G27" s="1054">
        <f>COUNTIFS('Cebu before Recon'!$Q$4:$Q$809,"wtr",'Cebu before Recon'!$P$4:$P$809,"tesda technology institution",'Cebu before Recon'!$BJ$4:$BJ$809,"1",'Cebu before Recon'!$AR$4:$AR$809,"january")</f>
        <v>0</v>
      </c>
      <c r="H27" s="1054">
        <f>COUNTIFS('Cebu before Recon'!$Q$4:$Q$809,"ntr",'Cebu before Recon'!$P$4:$P$809,"tesda technology institution",'Cebu before Recon'!$BJ$4:$BJ$809,"1",'Cebu before Recon'!$AR$4:$AR$809,"january")</f>
        <v>0</v>
      </c>
      <c r="I27" s="1052">
        <f t="shared" ref="I27:J27" si="127">SUM(E27,G27)</f>
        <v>0</v>
      </c>
      <c r="J27" s="1052">
        <f t="shared" si="127"/>
        <v>0</v>
      </c>
      <c r="K27" s="1055">
        <f t="shared" ref="K27:L27" si="128">SUM(B27,I27)</f>
        <v>0</v>
      </c>
      <c r="L27" s="1055">
        <f t="shared" si="128"/>
        <v>0</v>
      </c>
      <c r="M27" s="1055">
        <f t="shared" si="118"/>
        <v>0</v>
      </c>
      <c r="O27" s="4" t="s">
        <v>11</v>
      </c>
      <c r="P27" s="1051">
        <f>COUNTIFS('Cebu before Recon'!$Q$4:$Q$810,"wtr",'Cebu before Recon'!$O$4:$O$810,"private",'Cebu before Recon'!$AU$4:$AU$810,"CLOSED",'Cebu before Recon'!$AR$4:$AR$810,"january")</f>
        <v>12</v>
      </c>
      <c r="Q27" s="1051">
        <f>COUNTIFS('Cebu before Recon'!$Q$4:$Q$810,"ntr",'Cebu before Recon'!$O$4:$O$810,"private",'Cebu before Recon'!$AU$4:$AU$810,"CLOSED",'Cebu before Recon'!$AR$4:$AR$810,"january")</f>
        <v>21</v>
      </c>
      <c r="R27" s="1052">
        <f t="shared" si="119"/>
        <v>33</v>
      </c>
      <c r="S27" s="1053">
        <f>COUNTIFS('Cebu before Recon'!$Q$4:$Q$809,"wtr",'Cebu before Recon'!$O$4:$O$809,"public",'Cebu before Recon'!$AU$4:$AU$809,"closed",'Cebu before Recon'!$AR$4:$AR$809,"january")-U27</f>
        <v>0</v>
      </c>
      <c r="T27" s="1053">
        <f>COUNTIFS('Cebu before Recon'!$Q$4:$Q$809,"ntr",'Cebu before Recon'!$O$4:$O$809,"public",'Cebu before Recon'!$AU$4:$AU$809,"closed",'Cebu before Recon'!$AR$4:$AR$809,"january")-V27</f>
        <v>0</v>
      </c>
      <c r="U27" s="1054">
        <f>COUNTIFS('Cebu before Recon'!$Q$4:$Q$809,"wtr",'Cebu before Recon'!$P$4:$P$809,"tesda technology institution",'Cebu before Recon'!$AU$4:$AU$809,"closed",'Cebu before Recon'!$AR$4:$AR$809,"january")</f>
        <v>0</v>
      </c>
      <c r="V27" s="1054">
        <f>COUNTIFS('Cebu before Recon'!$Q$4:$Q$809,"ntr",'Cebu before Recon'!$P$4:$P$809,"tesda technology institution",'Cebu before Recon'!$AU$4:$AU$809,"closed",'Cebu before Recon'!$AR$4:$AR$809,"january")</f>
        <v>0</v>
      </c>
      <c r="W27" s="1052">
        <f t="shared" ref="W27:X27" si="129">SUM(S27,U27)</f>
        <v>0</v>
      </c>
      <c r="X27" s="1052">
        <f t="shared" si="129"/>
        <v>0</v>
      </c>
      <c r="Y27" s="1055">
        <f t="shared" ref="Y27:Z27" si="130">SUM(P27,W27)</f>
        <v>12</v>
      </c>
      <c r="Z27" s="1055">
        <f t="shared" si="130"/>
        <v>21</v>
      </c>
      <c r="AA27" s="1055">
        <f t="shared" si="122"/>
        <v>33</v>
      </c>
      <c r="AB27" s="1017"/>
      <c r="AC27" s="4" t="s">
        <v>11</v>
      </c>
      <c r="AD27" s="1051">
        <f>COUNTIFS('Cebu before Recon'!$Q$4:$Q$810,"wtr",'Cebu before Recon'!$O$4:$O$810,"private",'Cebu before Recon'!$AU$4:$AU$810,"reissued ctpr",'Cebu before Recon'!$AR$4:$AR$810,"january")</f>
        <v>0</v>
      </c>
      <c r="AE27" s="1051">
        <f>COUNTIFS('Cebu before Recon'!$Q$4:$Q$810,"ntr",'Cebu before Recon'!$O$4:$O$810,"private",'Cebu before Recon'!$AU$4:$AU$810,"reissued ctpr",'Cebu before Recon'!$AR$4:$AR$810,"january")</f>
        <v>0</v>
      </c>
      <c r="AF27" s="1052">
        <f t="shared" si="123"/>
        <v>0</v>
      </c>
      <c r="AG27" s="1053">
        <f>COUNTIFS('Cebu before Recon'!$Q$4:$Q$809,"wtr",'Cebu before Recon'!$O$4:$O$809,"public",'Cebu before Recon'!$AU$4:$AU$809,"reissued ctpr",'Cebu before Recon'!$AR$4:$AR$809,"january")-AI27</f>
        <v>0</v>
      </c>
      <c r="AH27" s="1053">
        <f>COUNTIFS('Cebu before Recon'!$Q$4:$Q$809,"ntr",'Cebu before Recon'!$O$4:$O$809,"public",'Cebu before Recon'!$AU$4:$AU$809,"reissued ctpr",'Cebu before Recon'!$AR$4:$AR$809,"january")-AJ27</f>
        <v>0</v>
      </c>
      <c r="AI27" s="1054">
        <f>COUNTIFS('Cebu before Recon'!$Q$4:$Q$809,"wtr",'Cebu before Recon'!$P$4:$P$809,"tesda technology institution",'Cebu before Recon'!$AU$4:$AU$809,"reissued ctpr",'Cebu before Recon'!$AR$4:$AR$809,"january")</f>
        <v>0</v>
      </c>
      <c r="AJ27" s="1054">
        <f>COUNTIFS('Cebu before Recon'!$Q$4:$Q$809,"ntr",'Cebu before Recon'!$P$4:$P$809,"tesda technology institution",'Cebu before Recon'!$AU$4:$AU$809,"reissued ctpr",'Cebu before Recon'!$AR$4:$AR$809,"january")</f>
        <v>0</v>
      </c>
      <c r="AK27" s="1052">
        <f t="shared" ref="AK27:AL27" si="131">SUM(AG27,AI27)</f>
        <v>0</v>
      </c>
      <c r="AL27" s="1052">
        <f t="shared" si="131"/>
        <v>0</v>
      </c>
      <c r="AM27" s="1055">
        <f t="shared" ref="AM27:AN27" si="132">SUM(AD27,AK27)</f>
        <v>0</v>
      </c>
      <c r="AN27" s="1055">
        <f t="shared" si="132"/>
        <v>0</v>
      </c>
      <c r="AO27" s="1055">
        <f t="shared" si="126"/>
        <v>0</v>
      </c>
      <c r="AP27" s="1017"/>
      <c r="AQ27" s="1017"/>
      <c r="AR27" s="1017"/>
      <c r="AS27" s="1017"/>
      <c r="AT27" s="1017"/>
      <c r="AU27" s="1017"/>
      <c r="AV27" s="1017"/>
      <c r="AW27" s="1017"/>
      <c r="AX27" s="1017"/>
      <c r="AY27" s="1017"/>
      <c r="AZ27" s="1017"/>
      <c r="BA27" s="1017"/>
      <c r="BB27" s="1017"/>
      <c r="BC27" s="1017"/>
    </row>
    <row r="28" spans="1:55" ht="15.75" hidden="1" customHeight="1">
      <c r="A28" s="4" t="s">
        <v>49</v>
      </c>
      <c r="B28" s="1051">
        <f>COUNTIFS('Negros Oriental before Recon'!$Q$4:$Q$439,"wtr",'Negros Oriental before Recon'!$O$4:$O$439,"private",'Negros Oriental before Recon'!$BJ$4:$BJ$439,"1",'Negros Oriental before Recon'!$AR$4:$AR$439,"JANUARY")</f>
        <v>1</v>
      </c>
      <c r="C28" s="1051">
        <f>COUNTIFS('Negros Oriental before Recon'!$Q$4:$Q$439,"ntr",'Negros Oriental before Recon'!$O$4:$O$439,"private",'Negros Oriental before Recon'!$BJ$4:$BJ$439,"1",'Negros Oriental before Recon'!$AR$4:$AR$439,"JANUARY")</f>
        <v>0</v>
      </c>
      <c r="D28" s="1052">
        <f t="shared" si="115"/>
        <v>1</v>
      </c>
      <c r="E28" s="1053">
        <f>COUNTIFS('Negros Oriental before Recon'!$Q$4:$Q$438,"wtr",'Negros Oriental before Recon'!$O$4:$O$438,"public",'Negros Oriental before Recon'!$BJ$4:$BJ$438,"1",'Negros Oriental before Recon'!$AR$4:$AR$438,"january")-G28</f>
        <v>0</v>
      </c>
      <c r="F28" s="1053">
        <f>COUNTIFS('Negros Oriental before Recon'!$Q$4:$Q$438,"ntr",'Negros Oriental before Recon'!$O$4:$O$438,"public",'Negros Oriental before Recon'!$BJ$4:$BJ$438,"1",'Negros Oriental before Recon'!$AR$4:$AR$438,"january")-H28</f>
        <v>0</v>
      </c>
      <c r="G28" s="1054">
        <f>COUNTIFS('Negros Oriental before Recon'!$Q$4:$Q$438,"wtr",'Negros Oriental before Recon'!$P$4:$P$438,"tesda technology institution",'Negros Oriental before Recon'!$BJ$4:$BJ$438,"1",'Negros Oriental before Recon'!$AR$4:$AR$438,"january")</f>
        <v>0</v>
      </c>
      <c r="H28" s="1054">
        <f>COUNTIFS('Negros Oriental before Recon'!$Q$4:$Q$438,"ntr",'Negros Oriental before Recon'!$P$4:$P$438,"tesda technology institution",'Negros Oriental before Recon'!$BJ$4:$BJ$438,"1",'Negros Oriental before Recon'!$AR$4:$AR$438,"january")</f>
        <v>0</v>
      </c>
      <c r="I28" s="1052">
        <f t="shared" ref="I28:J28" si="133">SUM(E28,G28)</f>
        <v>0</v>
      </c>
      <c r="J28" s="1052">
        <f t="shared" si="133"/>
        <v>0</v>
      </c>
      <c r="K28" s="1055">
        <f t="shared" ref="K28:L28" si="134">SUM(B28,I28)</f>
        <v>1</v>
      </c>
      <c r="L28" s="1055">
        <f t="shared" si="134"/>
        <v>0</v>
      </c>
      <c r="M28" s="1055">
        <f t="shared" si="118"/>
        <v>1</v>
      </c>
      <c r="O28" s="4" t="s">
        <v>49</v>
      </c>
      <c r="P28" s="1051">
        <f>COUNTIFS('Negros Oriental before Recon'!$Q$4:$Q$439,"wtr",'Negros Oriental before Recon'!$O$4:$O$439,"private",'Negros Oriental before Recon'!$AU$4:$AU$439,"CLOSED",'Negros Oriental before Recon'!$AR$4:$AR$439,"january")</f>
        <v>8</v>
      </c>
      <c r="Q28" s="1051">
        <f>COUNTIFS('Negros Oriental before Recon'!$Q$4:$Q$439,"ntr",'Negros Oriental before Recon'!$O$4:$O$439,"private",'Negros Oriental before Recon'!$AU$4:$AU$439,"CLOSED",'Negros Oriental before Recon'!$AR$4:$AR$439,"january")</f>
        <v>0</v>
      </c>
      <c r="R28" s="1052">
        <f t="shared" si="119"/>
        <v>8</v>
      </c>
      <c r="S28" s="1053">
        <f>COUNTIFS('Negros Oriental before Recon'!$Q$4:$Q$438,"wtr",'Negros Oriental before Recon'!$O$4:$O$438,"public",'Negros Oriental before Recon'!$AU$4:$AU$438,"closed",'Negros Oriental before Recon'!$AR$4:$AR$438,"january")-U28</f>
        <v>0</v>
      </c>
      <c r="T28" s="1053">
        <f>COUNTIFS('Negros Oriental before Recon'!$Q$4:$Q$438,"ntr",'Negros Oriental before Recon'!$O$4:$O$438,"public",'Negros Oriental before Recon'!$AU$4:$AU$438,"closed",'Negros Oriental before Recon'!$AR$4:$AR$438,"january")-V28</f>
        <v>0</v>
      </c>
      <c r="U28" s="1054">
        <f>COUNTIFS('Negros Oriental before Recon'!$Q$4:$Q$438,"wtr",'Negros Oriental before Recon'!$P$4:$P$438,"tesda technology institution",'Negros Oriental before Recon'!$AU$4:$AU$438,"closed",'Negros Oriental before Recon'!$AR$4:$AR$438,"january")</f>
        <v>0</v>
      </c>
      <c r="V28" s="1054">
        <f>COUNTIFS('Negros Oriental before Recon'!$Q$4:$Q$438,"ntr",'Negros Oriental before Recon'!$P$4:$P$438,"tesda technology institution",'Negros Oriental before Recon'!$AU$4:$AU$438,"closed",'Negros Oriental before Recon'!$AR$4:$AR$438,"january")</f>
        <v>0</v>
      </c>
      <c r="W28" s="1052">
        <f t="shared" ref="W28:X28" si="135">SUM(S28,U28)</f>
        <v>0</v>
      </c>
      <c r="X28" s="1052">
        <f t="shared" si="135"/>
        <v>0</v>
      </c>
      <c r="Y28" s="1055">
        <f t="shared" ref="Y28:Z28" si="136">SUM(P28,W28)</f>
        <v>8</v>
      </c>
      <c r="Z28" s="1055">
        <f t="shared" si="136"/>
        <v>0</v>
      </c>
      <c r="AA28" s="1055">
        <f t="shared" si="122"/>
        <v>8</v>
      </c>
      <c r="AB28" s="1017"/>
      <c r="AC28" s="4" t="s">
        <v>49</v>
      </c>
      <c r="AD28" s="1051">
        <f>COUNTIFS('Negros Oriental before Recon'!$Q$4:$Q$439,"wtr",'Negros Oriental before Recon'!$O$4:$O$439,"private",'Negros Oriental before Recon'!$AU$4:$AU$439,"reissued ctpr",'Negros Oriental before Recon'!$AR$4:$AR$439,"january")</f>
        <v>0</v>
      </c>
      <c r="AE28" s="1051">
        <f>COUNTIFS('Negros Oriental before Recon'!$Q$4:$Q$439,"ntr",'Negros Oriental before Recon'!$O$4:$O$439,"private",'Negros Oriental before Recon'!$AU$4:$AU$439,"reissued ctpr",'Negros Oriental before Recon'!$AR$4:$AR$439,"january")</f>
        <v>0</v>
      </c>
      <c r="AF28" s="1052">
        <f t="shared" si="123"/>
        <v>0</v>
      </c>
      <c r="AG28" s="1053">
        <f>COUNTIFS('Negros Oriental before Recon'!$Q$4:$Q$438,"wtr",'Negros Oriental before Recon'!$O$4:$O$438,"public",'Negros Oriental before Recon'!$AU$4:$AU$438,"reissued ctpr",'Negros Oriental before Recon'!$AR$4:$AR$438,"january")-AI28</f>
        <v>0</v>
      </c>
      <c r="AH28" s="1053">
        <f>COUNTIFS('Negros Oriental before Recon'!$Q$4:$Q$438,"ntr",'Negros Oriental before Recon'!$O$4:$O$438,"public",'Negros Oriental before Recon'!$AU$4:$AU$438,"reissued ctpr",'Negros Oriental before Recon'!$AR$4:$AR$438,"january")-AJ28</f>
        <v>0</v>
      </c>
      <c r="AI28" s="1054">
        <f>COUNTIFS('Negros Oriental before Recon'!$Q$4:$Q$438,"wtr",'Negros Oriental before Recon'!$P$4:$P$438,"tesda technology institution",'Negros Oriental before Recon'!$AU$4:$AU$438,"reissued ctpr",'Negros Oriental before Recon'!$AR$4:$AR$438,"january")</f>
        <v>0</v>
      </c>
      <c r="AJ28" s="1054">
        <f>COUNTIFS('Negros Oriental before Recon'!$Q$4:$Q$438,"ntr",'Negros Oriental before Recon'!$P$4:$P$438,"tesda technology institution",'Negros Oriental before Recon'!$AU$4:$AU$438,"reissued ctpr",'Negros Oriental before Recon'!$AR$4:$AR$438,"january")</f>
        <v>0</v>
      </c>
      <c r="AK28" s="1052">
        <f t="shared" ref="AK28:AL28" si="137">SUM(AG28,AI28)</f>
        <v>0</v>
      </c>
      <c r="AL28" s="1052">
        <f t="shared" si="137"/>
        <v>0</v>
      </c>
      <c r="AM28" s="1055">
        <f t="shared" ref="AM28:AN28" si="138">SUM(AD28,AK28)</f>
        <v>0</v>
      </c>
      <c r="AN28" s="1055">
        <f t="shared" si="138"/>
        <v>0</v>
      </c>
      <c r="AO28" s="1055">
        <f t="shared" si="126"/>
        <v>0</v>
      </c>
      <c r="AP28" s="1017"/>
      <c r="AQ28" s="1017"/>
      <c r="AR28" s="1017"/>
      <c r="AS28" s="1017"/>
      <c r="AT28" s="1017"/>
      <c r="AU28" s="1017"/>
      <c r="AV28" s="1017"/>
      <c r="AW28" s="1017"/>
      <c r="AX28" s="1017"/>
      <c r="AY28" s="1017"/>
      <c r="AZ28" s="1017"/>
      <c r="BA28" s="1017"/>
      <c r="BB28" s="1017"/>
      <c r="BC28" s="1017"/>
    </row>
    <row r="29" spans="1:55" ht="15.75" hidden="1" customHeight="1">
      <c r="A29" s="4" t="s">
        <v>400</v>
      </c>
      <c r="B29" s="1051">
        <f>COUNTIFS('Siquijor before Recon'!$Q$4:$Q$196,"wtr",'Siquijor before Recon'!$O$4:$O$196,"private",'Siquijor before Recon'!$BJ$4:$BJ$196,"1",'Siquijor before Recon'!$AR$4:$AR$196,"JANUARY")</f>
        <v>0</v>
      </c>
      <c r="C29" s="1051">
        <f>COUNTIFS('Siquijor before Recon'!$Q$4:$Q$196,"ntr",'Siquijor before Recon'!$O$4:$O$196,"private",'Siquijor before Recon'!$BJ$4:$BJ$196,"1",'Siquijor before Recon'!$AR$4:$AR$196,"JANUARY")</f>
        <v>0</v>
      </c>
      <c r="D29" s="1052">
        <f t="shared" si="115"/>
        <v>0</v>
      </c>
      <c r="E29" s="1053">
        <f>COUNTIFS('Siquijor before Recon'!$Q$4:$Q$195,"wtr",'Siquijor before Recon'!$O$4:$O$195,"public",'Siquijor before Recon'!$BJ$4:$BJ$195,"1",'Siquijor before Recon'!$AR$4:$AR$195,"january")-G29</f>
        <v>0</v>
      </c>
      <c r="F29" s="1053">
        <f>COUNTIFS('Siquijor before Recon'!$Q$4:$Q$195,"ntr",'Siquijor before Recon'!$O$4:$O$195,"public",'Siquijor before Recon'!$BJ$4:$BJ$195,"1",'Siquijor before Recon'!$AR$4:$AR$195,"january")-H29</f>
        <v>0</v>
      </c>
      <c r="G29" s="1054">
        <f>COUNTIFS('Siquijor before Recon'!$Q$4:$Q$195,"wtr",'Siquijor before Recon'!$P$4:$P$195,"tesda technology institution",'Siquijor before Recon'!$BJ$4:$BJ$195,"1",'Siquijor before Recon'!$AR$4:$AR$195,"january")</f>
        <v>0</v>
      </c>
      <c r="H29" s="1054">
        <f>COUNTIFS('Siquijor before Recon'!$Q$4:$Q$195,"ntr",'Siquijor before Recon'!$P$4:$P$195,"tesda technology institution",'Siquijor before Recon'!$BJ$4:$BJ$195,"1",'Siquijor before Recon'!$AR$4:$AR$195,"january")</f>
        <v>0</v>
      </c>
      <c r="I29" s="1052">
        <f t="shared" ref="I29:J29" si="139">SUM(E29,G29)</f>
        <v>0</v>
      </c>
      <c r="J29" s="1052">
        <f t="shared" si="139"/>
        <v>0</v>
      </c>
      <c r="K29" s="1055">
        <f t="shared" ref="K29:L29" si="140">SUM(B29,I29)</f>
        <v>0</v>
      </c>
      <c r="L29" s="1055">
        <f t="shared" si="140"/>
        <v>0</v>
      </c>
      <c r="M29" s="1055">
        <f t="shared" si="118"/>
        <v>0</v>
      </c>
      <c r="O29" s="4" t="s">
        <v>400</v>
      </c>
      <c r="P29" s="1051">
        <f>COUNTIFS('Siquijor before Recon'!$Q$4:$Q$196,"wtr",'Siquijor before Recon'!$O$4:$O$196,"private",'Siquijor before Recon'!$AU$4:$AU$196,"CLOSED",'Siquijor before Recon'!$AR$4:$AR$196,"january")</f>
        <v>1</v>
      </c>
      <c r="Q29" s="1051">
        <f>COUNTIFS('Siquijor before Recon'!$Q$4:$Q$196,"ntr",'Siquijor before Recon'!$O$4:$O$196,"private",'Siquijor before Recon'!$AU$4:$AU$196,"CLOSED",'Siquijor before Recon'!$AR$4:$AR$196,"january")</f>
        <v>0</v>
      </c>
      <c r="R29" s="1052">
        <f t="shared" si="119"/>
        <v>1</v>
      </c>
      <c r="S29" s="1053">
        <f>COUNTIFS('Siquijor before Recon'!$Q$4:$Q$195,"wtr",'Siquijor before Recon'!$O$4:$O$195,"public",'Siquijor before Recon'!$AU$4:$AU$195,"closed",'Siquijor before Recon'!$AR$4:$AR$195,"january")-U29</f>
        <v>0</v>
      </c>
      <c r="T29" s="1053">
        <f>COUNTIFS('Siquijor before Recon'!$Q$4:$Q$195,"ntr",'Siquijor before Recon'!$O$4:$O$195,"public",'Siquijor before Recon'!$AU$4:$AU$195,"closed",'Siquijor before Recon'!$AR$4:$AR$195,"january")-V29</f>
        <v>0</v>
      </c>
      <c r="U29" s="1054">
        <f>COUNTIFS('Siquijor before Recon'!$Q$4:$Q$195,"wtr",'Siquijor before Recon'!$P$4:$P$195,"tesda technology institution",'Siquijor before Recon'!$AU$4:$AU$195,"closed",'Siquijor before Recon'!$AR$4:$AR$195,"january")</f>
        <v>4</v>
      </c>
      <c r="V29" s="1054">
        <f>COUNTIFS('Siquijor before Recon'!$Q$4:$Q$195,"ntr",'Siquijor before Recon'!$P$4:$P$195,"tesda technology institution",'Siquijor before Recon'!$AU$4:$AU$195,"closed",'Siquijor before Recon'!$AR$4:$AR$195,"january")</f>
        <v>0</v>
      </c>
      <c r="W29" s="1052">
        <f t="shared" ref="W29:X29" si="141">SUM(S29,U29)</f>
        <v>4</v>
      </c>
      <c r="X29" s="1052">
        <f t="shared" si="141"/>
        <v>0</v>
      </c>
      <c r="Y29" s="1055">
        <f t="shared" ref="Y29:Z29" si="142">SUM(P29,W29)</f>
        <v>5</v>
      </c>
      <c r="Z29" s="1055">
        <f t="shared" si="142"/>
        <v>0</v>
      </c>
      <c r="AA29" s="1055">
        <f t="shared" si="122"/>
        <v>5</v>
      </c>
      <c r="AB29" s="1017"/>
      <c r="AC29" s="4" t="s">
        <v>400</v>
      </c>
      <c r="AD29" s="1051">
        <f>COUNTIFS('Siquijor before Recon'!$Q$4:$Q$196,"wtr",'Siquijor before Recon'!$O$4:$O$196,"private",'Siquijor before Recon'!$AU$4:$AU$196,"reissued ctpr",'Siquijor before Recon'!$AR$4:$AR$196,"january")</f>
        <v>0</v>
      </c>
      <c r="AE29" s="1051">
        <f>COUNTIFS('Siquijor before Recon'!$Q$4:$Q$196,"ntr",'Siquijor before Recon'!$O$4:$O$196,"private",'Siquijor before Recon'!$AU$4:$AU$196,"reissued ctpr",'Siquijor before Recon'!$AR$4:$AR$196,"january")</f>
        <v>0</v>
      </c>
      <c r="AF29" s="1052">
        <f t="shared" si="123"/>
        <v>0</v>
      </c>
      <c r="AG29" s="1053">
        <f>COUNTIFS('Siquijor before Recon'!$Q$4:$Q$195,"wtr",'Siquijor before Recon'!$O$4:$O$195,"public",'Siquijor before Recon'!$AU$4:$AU$195,"reissued ctpr",'Siquijor before Recon'!$AR$4:$AR$195,"january")-AI29</f>
        <v>0</v>
      </c>
      <c r="AH29" s="1053">
        <f>COUNTIFS('Siquijor before Recon'!$Q$4:$Q$195,"ntr",'Siquijor before Recon'!$O$4:$O$195,"public",'Siquijor before Recon'!$AU$4:$AU$195,"reissued ctpr",'Siquijor before Recon'!$AR$4:$AR$195,"january")-AJ29</f>
        <v>0</v>
      </c>
      <c r="AI29" s="1054">
        <f>COUNTIFS('Siquijor before Recon'!$Q$4:$Q$195,"wtr",'Siquijor before Recon'!$P$4:$P$195,"tesda technology institution",'Siquijor before Recon'!$AU$4:$AU$195,"reissued ctpr",'Siquijor before Recon'!$AR$4:$AR$195,"january")</f>
        <v>0</v>
      </c>
      <c r="AJ29" s="1054">
        <f>COUNTIFS('Siquijor before Recon'!$Q$4:$Q$195,"ntr",'Siquijor before Recon'!$P$4:$P$195,"tesda technology institution",'Siquijor before Recon'!$AU$4:$AU$195,"reissued ctpr",'Siquijor before Recon'!$AR$4:$AR$195,"january")</f>
        <v>0</v>
      </c>
      <c r="AK29" s="1052">
        <f t="shared" ref="AK29:AL29" si="143">SUM(AG29,AI29)</f>
        <v>0</v>
      </c>
      <c r="AL29" s="1052">
        <f t="shared" si="143"/>
        <v>0</v>
      </c>
      <c r="AM29" s="1055">
        <f t="shared" ref="AM29:AN29" si="144">SUM(AD29,AK29)</f>
        <v>0</v>
      </c>
      <c r="AN29" s="1055">
        <f t="shared" si="144"/>
        <v>0</v>
      </c>
      <c r="AO29" s="1055">
        <f t="shared" si="126"/>
        <v>0</v>
      </c>
      <c r="AP29" s="1017"/>
      <c r="AQ29" s="1017"/>
      <c r="AR29" s="1017"/>
      <c r="AS29" s="1017"/>
      <c r="AT29" s="1017"/>
      <c r="AU29" s="1017"/>
      <c r="AV29" s="1017"/>
      <c r="AW29" s="1017"/>
      <c r="AX29" s="1017"/>
      <c r="AY29" s="1017"/>
      <c r="AZ29" s="1017"/>
      <c r="BA29" s="1017"/>
      <c r="BB29" s="1017"/>
      <c r="BC29" s="1017"/>
    </row>
    <row r="30" spans="1:55" ht="15.75" hidden="1" customHeight="1">
      <c r="A30" s="4" t="s">
        <v>10347</v>
      </c>
      <c r="B30" s="1051">
        <f>COUNTIFS('MTP Other Region'!$P$3:$P$200,"wtr",'MTP Other Region'!$N$3:$N$200,"private",'MTP Other Region'!$AT$3:$AT$200,"new tvi &amp; program",'MTP Other Region'!$AQ$3:$AQ$200,"JANUARY")</f>
        <v>0</v>
      </c>
      <c r="C30" s="1051">
        <f>COUNTIFS('MTP Other Region'!$P$3:$P$200,"ntr",'MTP Other Region'!$N$3:$N$200,"private",'MTP Other Region'!$AT$3:$AT$200,"new tvi &amp; program",'MTP Other Region'!$AQ$3:$AQ$200,"JANUARY")</f>
        <v>0</v>
      </c>
      <c r="D30" s="1052">
        <f t="shared" si="115"/>
        <v>0</v>
      </c>
      <c r="E30" s="1053">
        <f>COUNTIFS('MTP Other Region'!$P$3:$P$25,"wtr",'MTP Other Region'!$N$3:$N$25,"public",'MTP Other Region'!$AQ$3:$AQ$25,"january")-G30</f>
        <v>0</v>
      </c>
      <c r="F30" s="1053">
        <f>COUNTIFS('MTP Other Region'!$P$3:$P$25,"ntr",'MTP Other Region'!$N$3:$N$25,"public",'MTP Other Region'!$AQ$3:$AQ$25,"january")-H30</f>
        <v>0</v>
      </c>
      <c r="G30" s="1054">
        <f>COUNTIFS('MTP Other Region'!$P$3:$P$25,"wtr",'MTP Other Region'!$O$3:$O$25,"tesda technology institution",'MTP Other Region'!$AQ$3:$AQ$25,"january")</f>
        <v>0</v>
      </c>
      <c r="H30" s="1054">
        <f>COUNTIFS('MTP Other Region'!$P$3:$P$25,"ntr",'MTP Other Region'!$O$3:$O$25,"tesda technology institution",'MTP Other Region'!$AQ$3:$AQ$25,"january")</f>
        <v>0</v>
      </c>
      <c r="I30" s="1052">
        <f t="shared" ref="I30:J30" si="145">SUM(E30,G30)</f>
        <v>0</v>
      </c>
      <c r="J30" s="1052">
        <f t="shared" si="145"/>
        <v>0</v>
      </c>
      <c r="K30" s="1055">
        <f t="shared" ref="K30:L30" si="146">SUM(B30,I30)</f>
        <v>0</v>
      </c>
      <c r="L30" s="1055">
        <f t="shared" si="146"/>
        <v>0</v>
      </c>
      <c r="M30" s="1055">
        <f t="shared" si="118"/>
        <v>0</v>
      </c>
      <c r="O30" s="4" t="s">
        <v>10347</v>
      </c>
      <c r="P30" s="1051">
        <f>COUNTIFS('MTP Other Region'!$P$3:$P$200,"wtr",'MTP Other Region'!$N$3:$N$200,"private",'MTP Other Region'!$AT$3:$AT$200,"CLOSED",'MTP Other Region'!$AQ$3:$AQ$200,"january")</f>
        <v>0</v>
      </c>
      <c r="Q30" s="1051">
        <f>COUNTIFS('MTP Other Region'!$P$3:$P$200,"ntr",'MTP Other Region'!$N$3:$N$200,"private",'MTP Other Region'!$AT$3:$AT$200,"CLOSED",'MTP Other Region'!$AQ$3:$AQ$200,"january")</f>
        <v>0</v>
      </c>
      <c r="R30" s="1052">
        <f t="shared" si="119"/>
        <v>0</v>
      </c>
      <c r="S30" s="1053">
        <f>COUNTIFS('MTP Other Region'!$P$3:$P$25,"wtr",'MTP Other Region'!$N$3:$N$25,"public",'MTP Other Region'!$AT$3:$AT$25,"closed",'MTP Other Region'!$AQ$3:$AQ$25,"january")-U30</f>
        <v>0</v>
      </c>
      <c r="T30" s="1053">
        <f>COUNTIFS('MTP Other Region'!$P$3:$P$25,"ntr",'MTP Other Region'!$N$3:$N$25,"public",'MTP Other Region'!$AT$3:$AT$25,"closed",'MTP Other Region'!$AQ$3:$AQ$25,"january")-V30</f>
        <v>0</v>
      </c>
      <c r="U30" s="1054">
        <f>COUNTIFS('MTP Other Region'!$P$3:$P$25,"wtr",'MTP Other Region'!$O$3:$O$25,"tesda technology institution",'MTP Other Region'!$AT$3:$AT$25,"closed",'MTP Other Region'!$AQ$3:$AQ$25,"january")</f>
        <v>0</v>
      </c>
      <c r="V30" s="1054">
        <f>COUNTIFS('MTP Other Region'!$P$3:$P$25,"ntr",'MTP Other Region'!$O$3:$O$25,"tesda technology institution",'MTP Other Region'!$AT$3:$AT$25,"closed",'MTP Other Region'!$AQ$3:$AQ$25,"january")</f>
        <v>0</v>
      </c>
      <c r="W30" s="1052">
        <f t="shared" ref="W30:X30" si="147">SUM(S30,U30)</f>
        <v>0</v>
      </c>
      <c r="X30" s="1052">
        <f t="shared" si="147"/>
        <v>0</v>
      </c>
      <c r="Y30" s="1055">
        <f t="shared" ref="Y30:Z30" si="148">SUM(P30,W30)</f>
        <v>0</v>
      </c>
      <c r="Z30" s="1055">
        <f t="shared" si="148"/>
        <v>0</v>
      </c>
      <c r="AA30" s="1055">
        <f t="shared" si="122"/>
        <v>0</v>
      </c>
      <c r="AB30" s="1017"/>
      <c r="AC30" s="4" t="s">
        <v>10347</v>
      </c>
      <c r="AD30" s="1051">
        <f>COUNTIFS('MTP Other Region'!$P$3:$P$200,"wtr",'MTP Other Region'!$N$3:$N$200,"private",'MTP Other Region'!$AT$3:$AT$200,"reissued ctpr",'MTP Other Region'!$AQ$3:$AQ$200,"january")</f>
        <v>0</v>
      </c>
      <c r="AE30" s="1051">
        <f>COUNTIFS('MTP Other Region'!$P$3:$P$200,"ntr",'MTP Other Region'!$N$3:$N$200,"private",'MTP Other Region'!$AT$3:$AT$200,"reissued ctpr",'MTP Other Region'!$AQ$3:$AQ$200,"january")</f>
        <v>0</v>
      </c>
      <c r="AF30" s="1052">
        <f t="shared" si="123"/>
        <v>0</v>
      </c>
      <c r="AG30" s="1053">
        <f>COUNTIFS('MTP Other Region'!$P$3:$P$25,"wtr",'MTP Other Region'!$N$3:$N$25,"public",'MTP Other Region'!$AT$3:$AT$25,"reissued ctpr",'MTP Other Region'!$AQ$3:$AQ$25,"january")-AI30</f>
        <v>0</v>
      </c>
      <c r="AH30" s="1053">
        <f>COUNTIFS('MTP Other Region'!$P$3:$P$25,"ntr",'MTP Other Region'!$N$3:$N$25,"public",'MTP Other Region'!$AT$3:$AT$25,"reissued ctpr",'MTP Other Region'!$AQ$3:$AQ$25,"january")-AJ30</f>
        <v>0</v>
      </c>
      <c r="AI30" s="1054">
        <f>COUNTIFS('MTP Other Region'!$P$3:$P$25,"wtr",'MTP Other Region'!$O$3:$O$25,"tesda technology institution",'MTP Other Region'!$AT$3:$AT$25,"reissued ctpr",'MTP Other Region'!$AQ$3:$AQ$25,"january")</f>
        <v>0</v>
      </c>
      <c r="AJ30" s="1054">
        <f>COUNTIFS('MTP Other Region'!$P$3:$P$25,"ntr",'MTP Other Region'!$O$3:$O$25,"tesda technology institution",'MTP Other Region'!$AT$3:$AT$25,"reissued ctpr",'MTP Other Region'!$AQ$3:$AQ$25,"january")</f>
        <v>0</v>
      </c>
      <c r="AK30" s="1052">
        <f t="shared" ref="AK30:AL30" si="149">SUM(AG30,AI30)</f>
        <v>0</v>
      </c>
      <c r="AL30" s="1052">
        <f t="shared" si="149"/>
        <v>0</v>
      </c>
      <c r="AM30" s="1055">
        <f t="shared" ref="AM30:AN30" si="150">SUM(AD30,AK30)</f>
        <v>0</v>
      </c>
      <c r="AN30" s="1055">
        <f t="shared" si="150"/>
        <v>0</v>
      </c>
      <c r="AO30" s="1055">
        <f t="shared" si="126"/>
        <v>0</v>
      </c>
      <c r="AP30" s="1017"/>
      <c r="AQ30" s="1017"/>
      <c r="AR30" s="1017"/>
      <c r="AS30" s="1017"/>
      <c r="AT30" s="1017"/>
      <c r="AU30" s="1017"/>
      <c r="AV30" s="1017"/>
      <c r="AW30" s="1017"/>
      <c r="AX30" s="1017"/>
      <c r="AY30" s="1017"/>
      <c r="AZ30" s="1017"/>
      <c r="BA30" s="1017"/>
      <c r="BB30" s="1017"/>
      <c r="BC30" s="1017"/>
    </row>
    <row r="31" spans="1:55" ht="15.75" hidden="1" customHeight="1">
      <c r="A31" s="4" t="s">
        <v>10346</v>
      </c>
      <c r="B31" s="1052">
        <f t="shared" ref="B31:J31" si="151">SUM(B26:B30)</f>
        <v>1</v>
      </c>
      <c r="C31" s="1052">
        <f t="shared" si="151"/>
        <v>0</v>
      </c>
      <c r="D31" s="1052">
        <f t="shared" si="151"/>
        <v>1</v>
      </c>
      <c r="E31" s="1056">
        <f t="shared" si="151"/>
        <v>0</v>
      </c>
      <c r="F31" s="1056">
        <f t="shared" si="151"/>
        <v>0</v>
      </c>
      <c r="G31" s="1057">
        <f t="shared" si="151"/>
        <v>0</v>
      </c>
      <c r="H31" s="1057">
        <f t="shared" si="151"/>
        <v>0</v>
      </c>
      <c r="I31" s="1052">
        <f t="shared" si="151"/>
        <v>0</v>
      </c>
      <c r="J31" s="1052">
        <f t="shared" si="151"/>
        <v>0</v>
      </c>
      <c r="K31" s="1055">
        <f t="shared" ref="K31:L31" si="152">SUM(B31,I31)</f>
        <v>1</v>
      </c>
      <c r="L31" s="1055">
        <f t="shared" si="152"/>
        <v>0</v>
      </c>
      <c r="M31" s="1055">
        <f t="shared" si="118"/>
        <v>1</v>
      </c>
      <c r="O31" s="4" t="s">
        <v>10346</v>
      </c>
      <c r="P31" s="1052">
        <f t="shared" ref="P31:X31" si="153">SUM(P26:P30)</f>
        <v>22</v>
      </c>
      <c r="Q31" s="1052">
        <f t="shared" si="153"/>
        <v>21</v>
      </c>
      <c r="R31" s="1052">
        <f t="shared" si="153"/>
        <v>43</v>
      </c>
      <c r="S31" s="1056">
        <f t="shared" si="153"/>
        <v>0</v>
      </c>
      <c r="T31" s="1056">
        <f t="shared" si="153"/>
        <v>0</v>
      </c>
      <c r="U31" s="1057">
        <f t="shared" si="153"/>
        <v>4</v>
      </c>
      <c r="V31" s="1057">
        <f t="shared" si="153"/>
        <v>0</v>
      </c>
      <c r="W31" s="1052">
        <f t="shared" si="153"/>
        <v>4</v>
      </c>
      <c r="X31" s="1052">
        <f t="shared" si="153"/>
        <v>0</v>
      </c>
      <c r="Y31" s="1055">
        <f t="shared" ref="Y31:Z31" si="154">SUM(P31,W31)</f>
        <v>26</v>
      </c>
      <c r="Z31" s="1055">
        <f t="shared" si="154"/>
        <v>21</v>
      </c>
      <c r="AA31" s="1055">
        <f t="shared" si="122"/>
        <v>47</v>
      </c>
      <c r="AB31" s="1017"/>
      <c r="AC31" s="4" t="s">
        <v>10346</v>
      </c>
      <c r="AD31" s="1052">
        <f t="shared" ref="AD31:AL31" si="155">SUM(AD26:AD30)</f>
        <v>0</v>
      </c>
      <c r="AE31" s="1052">
        <f t="shared" si="155"/>
        <v>0</v>
      </c>
      <c r="AF31" s="1052">
        <f t="shared" si="155"/>
        <v>0</v>
      </c>
      <c r="AG31" s="1056">
        <f t="shared" si="155"/>
        <v>0</v>
      </c>
      <c r="AH31" s="1056">
        <f t="shared" si="155"/>
        <v>0</v>
      </c>
      <c r="AI31" s="1057">
        <f t="shared" si="155"/>
        <v>0</v>
      </c>
      <c r="AJ31" s="1057">
        <f t="shared" si="155"/>
        <v>0</v>
      </c>
      <c r="AK31" s="1052">
        <f t="shared" si="155"/>
        <v>0</v>
      </c>
      <c r="AL31" s="1052">
        <f t="shared" si="155"/>
        <v>0</v>
      </c>
      <c r="AM31" s="1055">
        <f t="shared" ref="AM31:AN31" si="156">SUM(AD31,AK31)</f>
        <v>0</v>
      </c>
      <c r="AN31" s="1055">
        <f t="shared" si="156"/>
        <v>0</v>
      </c>
      <c r="AO31" s="1055">
        <f t="shared" si="126"/>
        <v>0</v>
      </c>
      <c r="AP31" s="1017"/>
      <c r="AQ31" s="1017"/>
      <c r="AR31" s="1017"/>
      <c r="AS31" s="1017"/>
      <c r="AT31" s="1017"/>
      <c r="AU31" s="1017"/>
      <c r="AV31" s="1017"/>
      <c r="AW31" s="1017"/>
      <c r="AX31" s="1017"/>
      <c r="AY31" s="1017"/>
      <c r="AZ31" s="1017"/>
      <c r="BA31" s="1017"/>
      <c r="BB31" s="1017"/>
      <c r="BC31" s="1017"/>
    </row>
    <row r="32" spans="1:55" ht="15.75" hidden="1" customHeight="1">
      <c r="AB32" s="1017"/>
      <c r="AP32" s="1017"/>
      <c r="AQ32" s="1017"/>
      <c r="AR32" s="1017"/>
      <c r="AS32" s="1017"/>
      <c r="AT32" s="1017"/>
      <c r="AU32" s="1017"/>
      <c r="AV32" s="1017"/>
      <c r="AW32" s="1017"/>
      <c r="AX32" s="1017"/>
      <c r="AY32" s="1017"/>
      <c r="AZ32" s="1017"/>
      <c r="BA32" s="1017"/>
      <c r="BB32" s="1017"/>
      <c r="BC32" s="1017"/>
    </row>
    <row r="33" spans="1:55" ht="15.75" hidden="1" customHeight="1">
      <c r="A33" s="4" t="s">
        <v>10352</v>
      </c>
      <c r="B33" s="4"/>
      <c r="C33" s="4"/>
      <c r="D33" s="4"/>
      <c r="E33" s="4"/>
      <c r="F33" s="4"/>
      <c r="G33" s="4"/>
      <c r="H33" s="4"/>
      <c r="I33" s="4"/>
      <c r="J33" s="4"/>
      <c r="K33" s="4"/>
      <c r="L33" s="4"/>
      <c r="M33" s="1044"/>
      <c r="O33" s="4" t="s">
        <v>10349</v>
      </c>
      <c r="P33" s="4"/>
      <c r="Q33" s="4"/>
      <c r="R33" s="4"/>
      <c r="S33" s="4"/>
      <c r="T33" s="4"/>
      <c r="U33" s="4"/>
      <c r="V33" s="4"/>
      <c r="W33" s="4"/>
      <c r="X33" s="4"/>
      <c r="Y33" s="4"/>
      <c r="Z33" s="4"/>
      <c r="AA33" s="1044"/>
      <c r="AB33" s="1017"/>
      <c r="AC33" s="4" t="s">
        <v>10350</v>
      </c>
      <c r="AD33" s="4"/>
      <c r="AE33" s="4"/>
      <c r="AF33" s="4"/>
      <c r="AG33" s="4"/>
      <c r="AH33" s="4"/>
      <c r="AI33" s="4"/>
      <c r="AJ33" s="4"/>
      <c r="AK33" s="4"/>
      <c r="AL33" s="4"/>
      <c r="AM33" s="4"/>
      <c r="AN33" s="4"/>
      <c r="AO33" s="1044"/>
      <c r="AP33" s="1017"/>
      <c r="AQ33" s="1017"/>
      <c r="AR33" s="1017"/>
      <c r="AS33" s="1017"/>
      <c r="AT33" s="1017"/>
      <c r="AU33" s="1017"/>
      <c r="AV33" s="1017"/>
      <c r="AW33" s="1017"/>
      <c r="AX33" s="1017"/>
      <c r="AY33" s="1017"/>
      <c r="AZ33" s="1017"/>
      <c r="BA33" s="1017"/>
      <c r="BB33" s="1017"/>
      <c r="BC33" s="1017"/>
    </row>
    <row r="34" spans="1:55" ht="15.75" hidden="1" customHeight="1">
      <c r="A34" s="4"/>
      <c r="B34" s="1451" t="s">
        <v>10342</v>
      </c>
      <c r="C34" s="1450"/>
      <c r="D34" s="1450"/>
      <c r="E34" s="1453" t="s">
        <v>10343</v>
      </c>
      <c r="F34" s="1450"/>
      <c r="G34" s="1449" t="s">
        <v>2229</v>
      </c>
      <c r="H34" s="1450"/>
      <c r="I34" s="1451" t="s">
        <v>10344</v>
      </c>
      <c r="J34" s="1450"/>
      <c r="K34" s="1452" t="s">
        <v>10203</v>
      </c>
      <c r="L34" s="1450"/>
      <c r="M34" s="1454" t="s">
        <v>8879</v>
      </c>
      <c r="O34" s="4"/>
      <c r="P34" s="1451" t="s">
        <v>10342</v>
      </c>
      <c r="Q34" s="1450"/>
      <c r="R34" s="1450"/>
      <c r="S34" s="1453" t="s">
        <v>10343</v>
      </c>
      <c r="T34" s="1450"/>
      <c r="U34" s="1449" t="s">
        <v>2229</v>
      </c>
      <c r="V34" s="1450"/>
      <c r="W34" s="1451" t="s">
        <v>10344</v>
      </c>
      <c r="X34" s="1450"/>
      <c r="Y34" s="1452" t="s">
        <v>10203</v>
      </c>
      <c r="Z34" s="1450"/>
      <c r="AA34" s="1454" t="s">
        <v>8879</v>
      </c>
      <c r="AB34" s="1017"/>
      <c r="AC34" s="4"/>
      <c r="AD34" s="1451" t="s">
        <v>10342</v>
      </c>
      <c r="AE34" s="1450"/>
      <c r="AF34" s="1450"/>
      <c r="AG34" s="1453" t="s">
        <v>10343</v>
      </c>
      <c r="AH34" s="1450"/>
      <c r="AI34" s="1449" t="s">
        <v>2229</v>
      </c>
      <c r="AJ34" s="1450"/>
      <c r="AK34" s="1451" t="s">
        <v>10344</v>
      </c>
      <c r="AL34" s="1450"/>
      <c r="AM34" s="1452" t="s">
        <v>10203</v>
      </c>
      <c r="AN34" s="1450"/>
      <c r="AO34" s="1454" t="s">
        <v>8879</v>
      </c>
      <c r="AP34" s="1017"/>
      <c r="AQ34" s="1017"/>
      <c r="AR34" s="1017"/>
      <c r="AS34" s="1017"/>
      <c r="AT34" s="1017"/>
      <c r="AU34" s="1017"/>
      <c r="AV34" s="1017"/>
      <c r="AW34" s="1017"/>
      <c r="AX34" s="1017"/>
      <c r="AY34" s="1017"/>
      <c r="AZ34" s="1017"/>
      <c r="BA34" s="1017"/>
      <c r="BB34" s="1017"/>
      <c r="BC34" s="1017"/>
    </row>
    <row r="35" spans="1:55" ht="15.75" hidden="1" customHeight="1">
      <c r="A35" s="4" t="s">
        <v>3640</v>
      </c>
      <c r="B35" s="1047" t="s">
        <v>35</v>
      </c>
      <c r="C35" s="1047" t="s">
        <v>21</v>
      </c>
      <c r="D35" s="1047" t="s">
        <v>10346</v>
      </c>
      <c r="E35" s="1048" t="s">
        <v>35</v>
      </c>
      <c r="F35" s="1048" t="s">
        <v>21</v>
      </c>
      <c r="G35" s="1049" t="s">
        <v>35</v>
      </c>
      <c r="H35" s="1049" t="s">
        <v>21</v>
      </c>
      <c r="I35" s="1047" t="s">
        <v>35</v>
      </c>
      <c r="J35" s="1047" t="s">
        <v>21</v>
      </c>
      <c r="K35" s="1050" t="s">
        <v>35</v>
      </c>
      <c r="L35" s="1050" t="s">
        <v>21</v>
      </c>
      <c r="M35" s="1450"/>
      <c r="O35" s="4" t="s">
        <v>3640</v>
      </c>
      <c r="P35" s="1047" t="s">
        <v>35</v>
      </c>
      <c r="Q35" s="1047" t="s">
        <v>21</v>
      </c>
      <c r="R35" s="1047" t="s">
        <v>10346</v>
      </c>
      <c r="S35" s="1048" t="s">
        <v>35</v>
      </c>
      <c r="T35" s="1048" t="s">
        <v>21</v>
      </c>
      <c r="U35" s="1049" t="s">
        <v>35</v>
      </c>
      <c r="V35" s="1049" t="s">
        <v>21</v>
      </c>
      <c r="W35" s="1047" t="s">
        <v>35</v>
      </c>
      <c r="X35" s="1047" t="s">
        <v>21</v>
      </c>
      <c r="Y35" s="1050" t="s">
        <v>35</v>
      </c>
      <c r="Z35" s="1050" t="s">
        <v>21</v>
      </c>
      <c r="AA35" s="1450"/>
      <c r="AB35" s="1017"/>
      <c r="AC35" s="4" t="s">
        <v>3640</v>
      </c>
      <c r="AD35" s="1047" t="s">
        <v>35</v>
      </c>
      <c r="AE35" s="1047" t="s">
        <v>21</v>
      </c>
      <c r="AF35" s="1047" t="s">
        <v>10346</v>
      </c>
      <c r="AG35" s="1048" t="s">
        <v>35</v>
      </c>
      <c r="AH35" s="1048" t="s">
        <v>21</v>
      </c>
      <c r="AI35" s="1049" t="s">
        <v>35</v>
      </c>
      <c r="AJ35" s="1049" t="s">
        <v>21</v>
      </c>
      <c r="AK35" s="1047" t="s">
        <v>35</v>
      </c>
      <c r="AL35" s="1047" t="s">
        <v>21</v>
      </c>
      <c r="AM35" s="1050" t="s">
        <v>35</v>
      </c>
      <c r="AN35" s="1050" t="s">
        <v>21</v>
      </c>
      <c r="AO35" s="1450"/>
      <c r="AP35" s="1017"/>
      <c r="AQ35" s="1017"/>
      <c r="AR35" s="1017"/>
      <c r="AS35" s="1017"/>
      <c r="AT35" s="1017"/>
      <c r="AU35" s="1017"/>
      <c r="AV35" s="1017"/>
      <c r="AW35" s="1017"/>
      <c r="AX35" s="1017"/>
      <c r="AY35" s="1017"/>
      <c r="AZ35" s="1017"/>
      <c r="BA35" s="1017"/>
      <c r="BB35" s="1017"/>
      <c r="BC35" s="1017"/>
    </row>
    <row r="36" spans="1:55" ht="15.75" hidden="1" customHeight="1">
      <c r="A36" s="4" t="s">
        <v>27</v>
      </c>
      <c r="B36" s="1051">
        <f>COUNTIFS('Bohol before Recon'!$Q$4:$Q$408,"wtr",'Bohol before Recon'!$O$4:$O$408,"private",'Bohol before Recon'!$BJ$4:$BJ$408,"1",'Bohol before Recon'!$AR$4:$AR$408,"february")</f>
        <v>6</v>
      </c>
      <c r="C36" s="1051">
        <f>COUNTIFS('Bohol before Recon'!$Q$4:$Q$408,"Ntr",'Bohol before Recon'!$O$4:$O$408,"private",'Bohol before Recon'!$BJ$4:$BJ$408,"1",'Bohol before Recon'!$AR$4:$AR$408,"february")</f>
        <v>0</v>
      </c>
      <c r="D36" s="1052">
        <f t="shared" ref="D36:D40" si="157">SUM(B36:C36)</f>
        <v>6</v>
      </c>
      <c r="E36" s="1053">
        <f>COUNTIFS('Bohol before Recon'!$Q$4:$Q$407,"wtr",'Bohol before Recon'!$O$4:$O$407,"public",'Bohol before Recon'!$BJ$4:$BJ$407,"1",'Bohol before Recon'!$AR$4:$AR$407,"february")-G36</f>
        <v>0</v>
      </c>
      <c r="F36" s="1053">
        <f>COUNTIFS('Bohol before Recon'!$Q$4:$Q$407,"ntr",'Bohol before Recon'!$O$4:$O$407,"public",'Bohol before Recon'!$BJ$4:$BJ$407,"1",'Bohol before Recon'!$AR$4:$AR$407,"february")-H36</f>
        <v>0</v>
      </c>
      <c r="G36" s="1054">
        <f>COUNTIFS('Bohol before Recon'!$Q$4:$Q$407,"wtr",'Bohol before Recon'!$P$4:$P$407,"tesda technology institution",'Bohol before Recon'!$BJ$4:$BJ$407,"1",'Bohol before Recon'!$AR$4:$AR$407,"february")</f>
        <v>3</v>
      </c>
      <c r="H36" s="1054">
        <f>COUNTIFS('Bohol before Recon'!$Q$4:$Q$407,"ntr",'Bohol before Recon'!$P$4:$P$407,"tesda technology institution",'Bohol before Recon'!$BJ$4:$BJ$407,"1",'Bohol before Recon'!$AR$4:$AR$407,"february")</f>
        <v>0</v>
      </c>
      <c r="I36" s="1052">
        <f t="shared" ref="I36:J36" si="158">SUM(E36,G36)</f>
        <v>3</v>
      </c>
      <c r="J36" s="1052">
        <f t="shared" si="158"/>
        <v>0</v>
      </c>
      <c r="K36" s="1055">
        <f t="shared" ref="K36:L36" si="159">SUM(B36,I36)</f>
        <v>9</v>
      </c>
      <c r="L36" s="1055">
        <f t="shared" si="159"/>
        <v>0</v>
      </c>
      <c r="M36" s="1055">
        <f t="shared" ref="M36:M41" si="160">SUM(K36:L36)</f>
        <v>9</v>
      </c>
      <c r="O36" s="4" t="s">
        <v>27</v>
      </c>
      <c r="P36" s="1051">
        <f>COUNTIFS('Bohol before Recon'!$Q$4:$Q$408,"wtr",'Bohol before Recon'!$O$4:$O$408,"private",'Bohol before Recon'!$AU$4:$AU$408,"CLOSED",'Bohol before Recon'!$AR$4:$AR$408,"february")</f>
        <v>0</v>
      </c>
      <c r="Q36" s="1051">
        <f>COUNTIFS('Bohol before Recon'!$Q$4:$Q$408,"ntr",'Bohol before Recon'!$O$4:$O$408,"private",'Bohol before Recon'!$AU$4:$AU$408,"CLOSED",'Bohol before Recon'!$AR$4:$AR$408,"february")</f>
        <v>0</v>
      </c>
      <c r="R36" s="1052">
        <f t="shared" ref="R36:R40" si="161">SUM(P36:Q36)</f>
        <v>0</v>
      </c>
      <c r="S36" s="1053">
        <f>COUNTIFS('Bohol before Recon'!$Q$4:$Q$407,"wtr",'Bohol before Recon'!$O$4:$O$407,"public",'Bohol before Recon'!$AU$4:$AU$407,"closed",'Bohol before Recon'!$AR$4:$AR$407,"february")-U36</f>
        <v>2</v>
      </c>
      <c r="T36" s="1053">
        <f>COUNTIFS('Bohol before Recon'!$Q$4:$Q$407,"ntr",'Bohol before Recon'!$O$4:$O$407,"public",'Bohol before Recon'!$AU$4:$AU$407,"closed",'Bohol before Recon'!$AR$4:$AR$407,"february")-V36</f>
        <v>0</v>
      </c>
      <c r="U36" s="1054">
        <f>COUNTIFS('Bohol before Recon'!$Q$4:$Q$407,"wtr",'Bohol before Recon'!$P$4:$P$407,"tesda technology institution",'Bohol before Recon'!$AU$4:$AU$407,"closed",'Bohol before Recon'!$AR$4:$AR$407,"february")</f>
        <v>0</v>
      </c>
      <c r="V36" s="1054">
        <f>COUNTIFS('Bohol before Recon'!$Q$4:$Q$407,"ntr",'Bohol before Recon'!$P$4:$P$407,"tesda technology institution",'Bohol before Recon'!$AU$4:$AU$407,"closed",'Bohol before Recon'!$AR$4:$AR$407,"february")</f>
        <v>0</v>
      </c>
      <c r="W36" s="1052">
        <f t="shared" ref="W36:X36" si="162">SUM(S36,U36)</f>
        <v>2</v>
      </c>
      <c r="X36" s="1052">
        <f t="shared" si="162"/>
        <v>0</v>
      </c>
      <c r="Y36" s="1055">
        <f t="shared" ref="Y36:Z36" si="163">SUM(P36,W36)</f>
        <v>2</v>
      </c>
      <c r="Z36" s="1055">
        <f t="shared" si="163"/>
        <v>0</v>
      </c>
      <c r="AA36" s="1055">
        <f t="shared" ref="AA36:AA41" si="164">SUM(Y36:Z36)</f>
        <v>2</v>
      </c>
      <c r="AB36" s="1017"/>
      <c r="AC36" s="4" t="s">
        <v>27</v>
      </c>
      <c r="AD36" s="1051">
        <f>COUNTIFS('Bohol before Recon'!$Q$4:$Q$408,"wtr",'Bohol before Recon'!$O$4:$O$408,"private",'Bohol before Recon'!$AU$4:$AU$408,"reissued ctpr",'Bohol before Recon'!$AR$4:$AR$408,"february")</f>
        <v>0</v>
      </c>
      <c r="AE36" s="1051">
        <f>COUNTIFS('Bohol before Recon'!$Q$4:$Q$408,"ntr",'Bohol before Recon'!$O$4:$O$408,"private",'Bohol before Recon'!$AU$4:$AU$408,"reissued ctpr",'Bohol before Recon'!$AR$4:$AR$408,"february")</f>
        <v>0</v>
      </c>
      <c r="AF36" s="1052">
        <f t="shared" ref="AF36:AF40" si="165">SUM(AD36:AE36)</f>
        <v>0</v>
      </c>
      <c r="AG36" s="1053">
        <f>COUNTIFS('Bohol before Recon'!$Q$4:$Q$407,"wtr",'Bohol before Recon'!$O$4:$O$407,"public",'Bohol before Recon'!$AU$4:$AU$407,"reissued ctpr",'Bohol before Recon'!$AR$4:$AR$407,"february")-AI36</f>
        <v>0</v>
      </c>
      <c r="AH36" s="1053">
        <f>COUNTIFS('Bohol before Recon'!$Q$4:$Q$407,"ntr",'Bohol before Recon'!$O$4:$O$407,"public",'Bohol before Recon'!$AU$4:$AU$407,"reissued ctpr",'Bohol before Recon'!$AR$4:$AR$407,"february")-AJ36</f>
        <v>0</v>
      </c>
      <c r="AI36" s="1054">
        <f>COUNTIFS('Bohol before Recon'!$Q$4:$Q$407,"wtr",'Bohol before Recon'!$P$4:$P$407,"tesda technology institution",'Bohol before Recon'!$AU$4:$AU$407,"reissued ctpr",'Bohol before Recon'!$AR$4:$AR$407,"february")</f>
        <v>0</v>
      </c>
      <c r="AJ36" s="1054">
        <f>COUNTIFS('Bohol before Recon'!$Q$4:$Q$407,"ntr",'Bohol before Recon'!$P$4:$P$407,"tesda technology institution",'Bohol before Recon'!$AU$4:$AU$407,"reissued ctpr",'Bohol before Recon'!$AR$4:$AR$407,"february")</f>
        <v>0</v>
      </c>
      <c r="AK36" s="1052">
        <f t="shared" ref="AK36:AL36" si="166">SUM(AG36,AI36)</f>
        <v>0</v>
      </c>
      <c r="AL36" s="1052">
        <f t="shared" si="166"/>
        <v>0</v>
      </c>
      <c r="AM36" s="1055">
        <f t="shared" ref="AM36:AN36" si="167">SUM(AD36,AK36)</f>
        <v>0</v>
      </c>
      <c r="AN36" s="1055">
        <f t="shared" si="167"/>
        <v>0</v>
      </c>
      <c r="AO36" s="1055">
        <f t="shared" ref="AO36:AO41" si="168">SUM(AM36:AN36)</f>
        <v>0</v>
      </c>
      <c r="AP36" s="1017"/>
      <c r="AQ36" s="1017"/>
      <c r="AR36" s="1017"/>
      <c r="AS36" s="1017"/>
      <c r="AT36" s="1017"/>
      <c r="AU36" s="1017"/>
      <c r="AV36" s="1017"/>
      <c r="AW36" s="1017"/>
      <c r="AX36" s="1017"/>
      <c r="AY36" s="1017"/>
      <c r="AZ36" s="1017"/>
      <c r="BA36" s="1017"/>
      <c r="BB36" s="1017"/>
      <c r="BC36" s="1017"/>
    </row>
    <row r="37" spans="1:55" ht="15.75" hidden="1" customHeight="1">
      <c r="A37" s="4" t="s">
        <v>11</v>
      </c>
      <c r="B37" s="1051">
        <f>COUNTIFS('Cebu before Recon'!$Q$4:$Q$810,"wtr",'Cebu before Recon'!$O$4:$O$810,"private",'Cebu before Recon'!$BJ$4:$BJ$810,"1",'Cebu before Recon'!$AR$4:$AR$810,"february")</f>
        <v>0</v>
      </c>
      <c r="C37" s="1051">
        <f>COUNTIFS('Cebu before Recon'!$Q$4:$Q$810,"ntr",'Cebu before Recon'!$O$4:$O$810,"private",'Cebu before Recon'!$BJ$4:$BJ$810,"1",'Cebu before Recon'!$AR$4:$AR$810,"february")</f>
        <v>0</v>
      </c>
      <c r="D37" s="1052">
        <f t="shared" si="157"/>
        <v>0</v>
      </c>
      <c r="E37" s="1053">
        <f>COUNTIFS('Cebu before Recon'!$Q$4:$Q$809,"wtr",'Cebu before Recon'!$O$4:$O$809,"public",'Cebu before Recon'!$BJ$4:$BJ$809,"1",'Cebu before Recon'!$AR$4:$AR$809,"february")-G37</f>
        <v>0</v>
      </c>
      <c r="F37" s="1053">
        <f>COUNTIFS('Cebu before Recon'!$Q$4:$Q$809,"ntr",'Cebu before Recon'!$O$4:$O$809,"public",'Cebu before Recon'!$BJ$4:$BJ$809,"1",'Cebu before Recon'!$AR$4:$AR$809,"february")-H37</f>
        <v>0</v>
      </c>
      <c r="G37" s="1054">
        <f>COUNTIFS('Cebu before Recon'!$Q$4:$Q$809,"wtr",'Cebu before Recon'!$P$4:$P$809,"tesda technology institution",'Cebu before Recon'!$BJ$4:$BJ$809,"1",'Cebu before Recon'!$AR$4:$AR$809,"february")</f>
        <v>0</v>
      </c>
      <c r="H37" s="1054">
        <f>COUNTIFS('Cebu before Recon'!$Q$4:$Q$809,"ntr",'Cebu before Recon'!$P$4:$P$809,"tesda technology institution",'Cebu before Recon'!$BJ$4:$BJ$809,"1",'Cebu before Recon'!$AR$4:$AR$809,"february")</f>
        <v>0</v>
      </c>
      <c r="I37" s="1052">
        <f t="shared" ref="I37:J37" si="169">SUM(E37,G37)</f>
        <v>0</v>
      </c>
      <c r="J37" s="1052">
        <f t="shared" si="169"/>
        <v>0</v>
      </c>
      <c r="K37" s="1055">
        <f t="shared" ref="K37:L37" si="170">SUM(B37,I37)</f>
        <v>0</v>
      </c>
      <c r="L37" s="1055">
        <f t="shared" si="170"/>
        <v>0</v>
      </c>
      <c r="M37" s="1055">
        <f t="shared" si="160"/>
        <v>0</v>
      </c>
      <c r="O37" s="4" t="s">
        <v>11</v>
      </c>
      <c r="P37" s="1051">
        <f>COUNTIFS('Cebu before Recon'!$Q$4:$Q$810,"wtr",'Cebu before Recon'!$O$4:$O$810,"private",'Cebu before Recon'!$AU$4:$AU$810,"CLOSED",'Cebu before Recon'!$AR$4:$AR$810,"february")</f>
        <v>11</v>
      </c>
      <c r="Q37" s="1051">
        <f>COUNTIFS('Cebu before Recon'!$Q$4:$Q$810,"ntr",'Cebu before Recon'!$O$4:$O$810,"private",'Cebu before Recon'!$AU$4:$AU$810,"CLOSED",'Cebu before Recon'!$AR$4:$AR$810,"february")</f>
        <v>0</v>
      </c>
      <c r="R37" s="1052">
        <f t="shared" si="161"/>
        <v>11</v>
      </c>
      <c r="S37" s="1053">
        <f>COUNTIFS('Cebu before Recon'!$Q$4:$Q$809,"wtr",'Cebu before Recon'!$O$4:$O$809,"public",'Cebu before Recon'!$AU$4:$AU$809,"closed",'Cebu before Recon'!$AR$4:$AR$809,"february")-U37</f>
        <v>0</v>
      </c>
      <c r="T37" s="1053">
        <f>COUNTIFS('Cebu before Recon'!$Q$4:$Q$809,"ntr",'Cebu before Recon'!$O$4:$O$809,"public",'Cebu before Recon'!$AU$4:$AU$809,"closed",'Cebu before Recon'!$AR$4:$AR$809,"february")-V37</f>
        <v>0</v>
      </c>
      <c r="U37" s="1054">
        <f>COUNTIFS('Cebu before Recon'!$Q$4:$Q$809,"wtr",'Cebu before Recon'!$P$4:$P$809,"tesda technology institution",'Cebu before Recon'!$AU$4:$AU$809,"closed",'Cebu before Recon'!$AR$4:$AR$809,"february")</f>
        <v>1</v>
      </c>
      <c r="V37" s="1054">
        <f>COUNTIFS('Cebu before Recon'!$Q$4:$Q$809,"ntr",'Cebu before Recon'!$P$4:$P$809,"tesda technology institution",'Cebu before Recon'!$AU$4:$AU$809,"closed",'Cebu before Recon'!$AR$4:$AR$809,"february")</f>
        <v>1</v>
      </c>
      <c r="W37" s="1052">
        <f t="shared" ref="W37:X37" si="171">SUM(S37,U37)</f>
        <v>1</v>
      </c>
      <c r="X37" s="1052">
        <f t="shared" si="171"/>
        <v>1</v>
      </c>
      <c r="Y37" s="1055">
        <f t="shared" ref="Y37:Z37" si="172">SUM(P37,W37)</f>
        <v>12</v>
      </c>
      <c r="Z37" s="1055">
        <f t="shared" si="172"/>
        <v>1</v>
      </c>
      <c r="AA37" s="1055">
        <f t="shared" si="164"/>
        <v>13</v>
      </c>
      <c r="AB37" s="1017"/>
      <c r="AC37" s="4" t="s">
        <v>11</v>
      </c>
      <c r="AD37" s="1051">
        <f>COUNTIFS('Cebu before Recon'!$Q$4:$Q$810,"wtr",'Cebu before Recon'!$O$4:$O$810,"private",'Cebu before Recon'!$AU$4:$AU$810,"reissued ctpr",'Cebu before Recon'!$AR$4:$AR$810,"february")</f>
        <v>0</v>
      </c>
      <c r="AE37" s="1051">
        <f>COUNTIFS('Cebu before Recon'!$Q$4:$Q$810,"ntr",'Cebu before Recon'!$O$4:$O$810,"private",'Cebu before Recon'!$AU$4:$AU$810,"reissued ctpr",'Cebu before Recon'!$AR$4:$AR$810,"february")</f>
        <v>0</v>
      </c>
      <c r="AF37" s="1052">
        <f t="shared" si="165"/>
        <v>0</v>
      </c>
      <c r="AG37" s="1053">
        <f>COUNTIFS('Cebu before Recon'!$Q$4:$Q$809,"wtr",'Cebu before Recon'!$O$4:$O$809,"public",'Cebu before Recon'!$AU$4:$AU$809,"reissued ctpr",'Cebu before Recon'!$AR$4:$AR$809,"february")-AI37</f>
        <v>0</v>
      </c>
      <c r="AH37" s="1053">
        <f>COUNTIFS('Cebu before Recon'!$Q$4:$Q$809,"ntr",'Cebu before Recon'!$O$4:$O$809,"public",'Cebu before Recon'!$AU$4:$AU$809,"reissued ctpr",'Cebu before Recon'!$AR$4:$AR$809,"february")-AJ37</f>
        <v>0</v>
      </c>
      <c r="AI37" s="1054">
        <f>COUNTIFS('Cebu before Recon'!$Q$4:$Q$809,"wtr",'Cebu before Recon'!$P$4:$P$809,"tesda technology institution",'Cebu before Recon'!$AU$4:$AU$809,"reissued ctpr",'Cebu before Recon'!$AR$4:$AR$809,"february")</f>
        <v>2</v>
      </c>
      <c r="AJ37" s="1054">
        <f>COUNTIFS('Cebu before Recon'!$Q$4:$Q$809,"ntr",'Cebu before Recon'!$P$4:$P$809,"tesda technology institution",'Cebu before Recon'!$AU$4:$AU$809,"reissued ctpr",'Cebu before Recon'!$AR$4:$AR$809,"february")</f>
        <v>0</v>
      </c>
      <c r="AK37" s="1052">
        <f t="shared" ref="AK37:AL37" si="173">SUM(AG37,AI37)</f>
        <v>2</v>
      </c>
      <c r="AL37" s="1052">
        <f t="shared" si="173"/>
        <v>0</v>
      </c>
      <c r="AM37" s="1055">
        <f t="shared" ref="AM37:AN37" si="174">SUM(AD37,AK37)</f>
        <v>2</v>
      </c>
      <c r="AN37" s="1055">
        <f t="shared" si="174"/>
        <v>0</v>
      </c>
      <c r="AO37" s="1055">
        <f t="shared" si="168"/>
        <v>2</v>
      </c>
      <c r="AP37" s="1017"/>
      <c r="AQ37" s="1017"/>
      <c r="AR37" s="1017"/>
      <c r="AS37" s="1017"/>
      <c r="AT37" s="1017"/>
      <c r="AU37" s="1017"/>
      <c r="AV37" s="1017"/>
      <c r="AW37" s="1017"/>
      <c r="AX37" s="1017"/>
      <c r="AY37" s="1017"/>
      <c r="AZ37" s="1017"/>
      <c r="BA37" s="1017"/>
      <c r="BB37" s="1017"/>
      <c r="BC37" s="1017"/>
    </row>
    <row r="38" spans="1:55" ht="15.75" hidden="1" customHeight="1">
      <c r="A38" s="4" t="s">
        <v>49</v>
      </c>
      <c r="B38" s="1051">
        <f>COUNTIFS('Negros Oriental before Recon'!$Q$4:$Q$439,"wtr",'Negros Oriental before Recon'!$O$4:$O$439,"private",'Negros Oriental before Recon'!$BJ$4:$BJ$439,"1",'Negros Oriental before Recon'!$AR$4:$AR$439,"february")</f>
        <v>4</v>
      </c>
      <c r="C38" s="1051">
        <f>COUNTIFS('Negros Oriental before Recon'!$Q$4:$Q$439,"ntr",'Negros Oriental before Recon'!$O$4:$O$439,"private",'Negros Oriental before Recon'!$BJ$4:$BJ$439,"1",'Negros Oriental before Recon'!$AR$4:$AR$439,"february")</f>
        <v>0</v>
      </c>
      <c r="D38" s="1052">
        <f t="shared" si="157"/>
        <v>4</v>
      </c>
      <c r="E38" s="1053">
        <f>COUNTIFS('Negros Oriental before Recon'!$Q$4:$Q$438,"wtr",'Negros Oriental before Recon'!$O$4:$O$438,"public",'Negros Oriental before Recon'!$BJ$4:$BJ$438,"1",'Negros Oriental before Recon'!$AR$4:$AR$438,"february")-G38</f>
        <v>0</v>
      </c>
      <c r="F38" s="1053">
        <f>COUNTIFS('Negros Oriental before Recon'!$Q$4:$Q$438,"ntr",'Negros Oriental before Recon'!$O$4:$O$438,"public",'Negros Oriental before Recon'!$BJ$4:$BJ$438,"1",'Negros Oriental before Recon'!$AR$4:$AR$438,"february")-H38</f>
        <v>0</v>
      </c>
      <c r="G38" s="1054">
        <f>COUNTIFS('Negros Oriental before Recon'!$Q$4:$Q$438,"wtr",'Negros Oriental before Recon'!$P$4:$P$438,"tesda technology institution",'Negros Oriental before Recon'!$BJ$4:$BJ$438,"1",'Negros Oriental before Recon'!$AR$4:$AR$438,"february")</f>
        <v>0</v>
      </c>
      <c r="H38" s="1054">
        <f>COUNTIFS('Negros Oriental before Recon'!$Q$4:$Q$438,"ntr",'Negros Oriental before Recon'!$P$4:$P$438,"tesda technology institution",'Negros Oriental before Recon'!$BJ$4:$BJ$438,"1",'Negros Oriental before Recon'!$AR$4:$AR$438,"february")</f>
        <v>0</v>
      </c>
      <c r="I38" s="1052">
        <f t="shared" ref="I38:J38" si="175">SUM(E38,G38)</f>
        <v>0</v>
      </c>
      <c r="J38" s="1052">
        <f t="shared" si="175"/>
        <v>0</v>
      </c>
      <c r="K38" s="1055">
        <f t="shared" ref="K38:L38" si="176">SUM(B38,I38)</f>
        <v>4</v>
      </c>
      <c r="L38" s="1055">
        <f t="shared" si="176"/>
        <v>0</v>
      </c>
      <c r="M38" s="1055">
        <f t="shared" si="160"/>
        <v>4</v>
      </c>
      <c r="O38" s="4" t="s">
        <v>49</v>
      </c>
      <c r="P38" s="1051">
        <f>COUNTIFS('Negros Oriental before Recon'!$Q$4:$Q$439,"wtr",'Negros Oriental before Recon'!$O$4:$O$439,"private",'Negros Oriental before Recon'!$AU$4:$AU$439,"CLOSED",'Negros Oriental before Recon'!$AR$4:$AR$439,"february")</f>
        <v>0</v>
      </c>
      <c r="Q38" s="1051">
        <f>COUNTIFS('Negros Oriental before Recon'!$Q$4:$Q$439,"ntr",'Negros Oriental before Recon'!$O$4:$O$439,"private",'Negros Oriental before Recon'!$AU$4:$AU$439,"CLOSED",'Negros Oriental before Recon'!$AR$4:$AR$439,"february")</f>
        <v>0</v>
      </c>
      <c r="R38" s="1052">
        <f t="shared" si="161"/>
        <v>0</v>
      </c>
      <c r="S38" s="1053">
        <f>COUNTIFS('Negros Oriental before Recon'!$Q$4:$Q$438,"wtr",'Negros Oriental before Recon'!$O$4:$O$438,"public",'Negros Oriental before Recon'!$AU$4:$AU$438,"closed",'Negros Oriental before Recon'!$AR$4:$AR$438,"february")-U38</f>
        <v>0</v>
      </c>
      <c r="T38" s="1053">
        <f>COUNTIFS('Negros Oriental before Recon'!$Q$4:$Q$438,"ntr",'Negros Oriental before Recon'!$O$4:$O$438,"public",'Negros Oriental before Recon'!$AU$4:$AU$438,"closed",'Negros Oriental before Recon'!$AR$4:$AR$438,"february")-V38</f>
        <v>0</v>
      </c>
      <c r="U38" s="1054">
        <f>COUNTIFS('Negros Oriental before Recon'!$Q$4:$Q$438,"wtr",'Negros Oriental before Recon'!$P$4:$P$438,"tesda technology institution",'Negros Oriental before Recon'!$AU$4:$AU$438,"closed",'Negros Oriental before Recon'!$AR$4:$AR$438,"february")</f>
        <v>0</v>
      </c>
      <c r="V38" s="1054">
        <f>COUNTIFS('Negros Oriental before Recon'!$Q$4:$Q$438,"ntr",'Negros Oriental before Recon'!$P$4:$P$438,"tesda technology institution",'Negros Oriental before Recon'!$AU$4:$AU$438,"closed",'Negros Oriental before Recon'!$AR$4:$AR$438,"february")</f>
        <v>0</v>
      </c>
      <c r="W38" s="1052">
        <f t="shared" ref="W38:X38" si="177">SUM(S38,U38)</f>
        <v>0</v>
      </c>
      <c r="X38" s="1052">
        <f t="shared" si="177"/>
        <v>0</v>
      </c>
      <c r="Y38" s="1055">
        <f t="shared" ref="Y38:Z38" si="178">SUM(P38,W38)</f>
        <v>0</v>
      </c>
      <c r="Z38" s="1055">
        <f t="shared" si="178"/>
        <v>0</v>
      </c>
      <c r="AA38" s="1055">
        <f t="shared" si="164"/>
        <v>0</v>
      </c>
      <c r="AB38" s="1017"/>
      <c r="AC38" s="4" t="s">
        <v>49</v>
      </c>
      <c r="AD38" s="1051">
        <f>COUNTIFS('Negros Oriental before Recon'!$Q$4:$Q$439,"wtr",'Negros Oriental before Recon'!$O$4:$O$439,"private",'Negros Oriental before Recon'!$AU$4:$AU$439,"reissued ctpr",'Negros Oriental before Recon'!$AR$4:$AR$439,"february")</f>
        <v>0</v>
      </c>
      <c r="AE38" s="1051">
        <f>COUNTIFS('Negros Oriental before Recon'!$Q$4:$Q$439,"ntr",'Negros Oriental before Recon'!$O$4:$O$439,"private",'Negros Oriental before Recon'!$AU$4:$AU$439,"reissued ctpr",'Negros Oriental before Recon'!$AR$4:$AR$439,"february")</f>
        <v>0</v>
      </c>
      <c r="AF38" s="1052">
        <f t="shared" si="165"/>
        <v>0</v>
      </c>
      <c r="AG38" s="1053">
        <f>COUNTIFS('Negros Oriental before Recon'!$Q$4:$Q$438,"wtr",'Negros Oriental before Recon'!$O$4:$O$438,"public",'Negros Oriental before Recon'!$AU$4:$AU$438,"reissued ctpr",'Negros Oriental before Recon'!$AR$4:$AR$438,"february")-AI38</f>
        <v>0</v>
      </c>
      <c r="AH38" s="1053">
        <f>COUNTIFS('Negros Oriental before Recon'!$Q$4:$Q$438,"ntr",'Negros Oriental before Recon'!$O$4:$O$438,"public",'Negros Oriental before Recon'!$AU$4:$AU$438,"reissued ctpr",'Negros Oriental before Recon'!$AR$4:$AR$438,"february")-AJ38</f>
        <v>0</v>
      </c>
      <c r="AI38" s="1054">
        <f>COUNTIFS('Negros Oriental before Recon'!$Q$4:$Q$438,"wtr",'Negros Oriental before Recon'!$P$4:$P$438,"tesda technology institution",'Negros Oriental before Recon'!$AU$4:$AU$438,"reissued ctpr",'Negros Oriental before Recon'!$AR$4:$AR$438,"february")</f>
        <v>0</v>
      </c>
      <c r="AJ38" s="1054">
        <f>COUNTIFS('Negros Oriental before Recon'!$Q$4:$Q$438,"ntr",'Negros Oriental before Recon'!$P$4:$P$438,"tesda technology institution",'Negros Oriental before Recon'!$AU$4:$AU$438,"reissued ctpr",'Negros Oriental before Recon'!$AR$4:$AR$438,"february")</f>
        <v>0</v>
      </c>
      <c r="AK38" s="1052">
        <f t="shared" ref="AK38:AL38" si="179">SUM(AG38,AI38)</f>
        <v>0</v>
      </c>
      <c r="AL38" s="1052">
        <f t="shared" si="179"/>
        <v>0</v>
      </c>
      <c r="AM38" s="1055">
        <f t="shared" ref="AM38:AN38" si="180">SUM(AD38,AK38)</f>
        <v>0</v>
      </c>
      <c r="AN38" s="1055">
        <f t="shared" si="180"/>
        <v>0</v>
      </c>
      <c r="AO38" s="1055">
        <f t="shared" si="168"/>
        <v>0</v>
      </c>
      <c r="AP38" s="1017"/>
      <c r="AQ38" s="1017"/>
      <c r="AR38" s="1017"/>
      <c r="AS38" s="1017"/>
      <c r="AT38" s="1017"/>
      <c r="AU38" s="1017"/>
      <c r="AV38" s="1017"/>
      <c r="AW38" s="1017"/>
      <c r="AX38" s="1017"/>
      <c r="AY38" s="1017"/>
      <c r="AZ38" s="1017"/>
      <c r="BA38" s="1017"/>
      <c r="BB38" s="1017"/>
      <c r="BC38" s="1017"/>
    </row>
    <row r="39" spans="1:55" ht="15.75" hidden="1" customHeight="1">
      <c r="A39" s="4" t="s">
        <v>400</v>
      </c>
      <c r="B39" s="1051">
        <f>COUNTIFS('Siquijor before Recon'!$Q$4:$Q$196,"wtr",'Siquijor before Recon'!$O$4:$O$196,"private",'Siquijor before Recon'!$BJ$4:$BJ$196,"1",'Siquijor before Recon'!$AR$4:$AR$196,"february")</f>
        <v>0</v>
      </c>
      <c r="C39" s="1051">
        <f>COUNTIFS('Siquijor before Recon'!$Q$4:$Q$196,"ntr",'Siquijor before Recon'!$O$4:$O$196,"private",'Siquijor before Recon'!$BJ$4:$BJ$196,"1",'Siquijor before Recon'!$AR$4:$AR$196,"february")</f>
        <v>0</v>
      </c>
      <c r="D39" s="1052">
        <f t="shared" si="157"/>
        <v>0</v>
      </c>
      <c r="E39" s="1053">
        <f>COUNTIFS('Siquijor before Recon'!$Q$4:$Q$195,"wtr",'Siquijor before Recon'!$O$4:$O$195,"public",'Siquijor before Recon'!$BJ$4:$BJ$195,"1",'Siquijor before Recon'!$AR$4:$AR$195,"february")-G39</f>
        <v>0</v>
      </c>
      <c r="F39" s="1053">
        <f>COUNTIFS('Siquijor before Recon'!$Q$4:$Q$195,"ntr",'Siquijor before Recon'!$O$4:$O$195,"public",'Siquijor before Recon'!$BJ$4:$BJ$195,"1",'Siquijor before Recon'!$AR$4:$AR$195,"february")-H39</f>
        <v>0</v>
      </c>
      <c r="G39" s="1054">
        <f>COUNTIFS('Siquijor before Recon'!$Q$4:$Q$195,"wtr",'Siquijor before Recon'!$P$4:$P$195,"tesda technology institution",'Siquijor before Recon'!$BJ$4:$BJ$195,"1",'Siquijor before Recon'!$AR$4:$AR$195,"february")</f>
        <v>0</v>
      </c>
      <c r="H39" s="1054">
        <f>COUNTIFS('Siquijor before Recon'!$Q$4:$Q$195,"ntr",'Siquijor before Recon'!$P$4:$P$195,"tesda technology institution",'Siquijor before Recon'!$BJ$4:$BJ$195,"1",'Siquijor before Recon'!$AR$4:$AR$195,"february")</f>
        <v>0</v>
      </c>
      <c r="I39" s="1052">
        <f t="shared" ref="I39:J39" si="181">SUM(E39,G39)</f>
        <v>0</v>
      </c>
      <c r="J39" s="1052">
        <f t="shared" si="181"/>
        <v>0</v>
      </c>
      <c r="K39" s="1055">
        <f t="shared" ref="K39:L39" si="182">SUM(B39,I39)</f>
        <v>0</v>
      </c>
      <c r="L39" s="1055">
        <f t="shared" si="182"/>
        <v>0</v>
      </c>
      <c r="M39" s="1055">
        <f t="shared" si="160"/>
        <v>0</v>
      </c>
      <c r="O39" s="4" t="s">
        <v>400</v>
      </c>
      <c r="P39" s="1051">
        <f>COUNTIFS('Siquijor before Recon'!$Q$4:$Q$196,"wtr",'Siquijor before Recon'!$O$4:$O$196,"private",'Siquijor before Recon'!$AU$4:$AU$196,"CLOSED",'Siquijor before Recon'!$AR$4:$AR$196,"february")</f>
        <v>0</v>
      </c>
      <c r="Q39" s="1051">
        <f>COUNTIFS('Siquijor before Recon'!$Q$4:$Q$196,"ntr",'Siquijor before Recon'!$O$4:$O$196,"private",'Siquijor before Recon'!$AU$4:$AU$196,"CLOSED",'Siquijor before Recon'!$AR$4:$AR$196,"february")</f>
        <v>0</v>
      </c>
      <c r="R39" s="1052">
        <f t="shared" si="161"/>
        <v>0</v>
      </c>
      <c r="S39" s="1053">
        <f>COUNTIFS('Siquijor before Recon'!$Q$4:$Q$195,"wtr",'Siquijor before Recon'!$O$4:$O$195,"public",'Siquijor before Recon'!$AU$4:$AU$195,"closed",'Siquijor before Recon'!$AR$4:$AR$195,"february")-U39</f>
        <v>0</v>
      </c>
      <c r="T39" s="1053">
        <f>COUNTIFS('Siquijor before Recon'!$Q$4:$Q$195,"ntr",'Siquijor before Recon'!$O$4:$O$195,"public",'Siquijor before Recon'!$AU$4:$AU$195,"closed",'Siquijor before Recon'!$AR$4:$AR$195,"february")-V39</f>
        <v>0</v>
      </c>
      <c r="U39" s="1054">
        <f>COUNTIFS('Siquijor before Recon'!$Q$4:$Q$195,"wtr",'Siquijor before Recon'!$P$4:$P$195,"tesda technology institution",'Siquijor before Recon'!$AU$4:$AU$195,"closed",'Siquijor before Recon'!$AR$4:$AR$195,"february")</f>
        <v>0</v>
      </c>
      <c r="V39" s="1054">
        <f>COUNTIFS('Siquijor before Recon'!$Q$4:$Q$195,"ntr",'Siquijor before Recon'!$P$4:$P$195,"tesda technology institution",'Siquijor before Recon'!$AU$4:$AU$195,"closed",'Siquijor before Recon'!$AR$4:$AR$195,"february")</f>
        <v>0</v>
      </c>
      <c r="W39" s="1052">
        <f t="shared" ref="W39:X39" si="183">SUM(S39,U39)</f>
        <v>0</v>
      </c>
      <c r="X39" s="1052">
        <f t="shared" si="183"/>
        <v>0</v>
      </c>
      <c r="Y39" s="1055">
        <f t="shared" ref="Y39:Z39" si="184">SUM(P39,W39)</f>
        <v>0</v>
      </c>
      <c r="Z39" s="1055">
        <f t="shared" si="184"/>
        <v>0</v>
      </c>
      <c r="AA39" s="1055">
        <f t="shared" si="164"/>
        <v>0</v>
      </c>
      <c r="AB39" s="1017"/>
      <c r="AC39" s="4" t="s">
        <v>400</v>
      </c>
      <c r="AD39" s="1051">
        <f>COUNTIFS('Siquijor before Recon'!$Q$4:$Q$196,"wtr",'Siquijor before Recon'!$O$4:$O$196,"private",'Siquijor before Recon'!$AU$4:$AU$196,"reissued ctpr",'Siquijor before Recon'!$AR$4:$AR$196,"february")</f>
        <v>0</v>
      </c>
      <c r="AE39" s="1051">
        <f>COUNTIFS('Siquijor before Recon'!$Q$4:$Q$196,"ntr",'Siquijor before Recon'!$O$4:$O$196,"private",'Siquijor before Recon'!$AU$4:$AU$196,"reissued ctpr",'Siquijor before Recon'!$AR$4:$AR$196,"february")</f>
        <v>0</v>
      </c>
      <c r="AF39" s="1052">
        <f t="shared" si="165"/>
        <v>0</v>
      </c>
      <c r="AG39" s="1053">
        <f>COUNTIFS('Siquijor before Recon'!$Q$4:$Q$195,"wtr",'Siquijor before Recon'!$O$4:$O$195,"public",'Siquijor before Recon'!$AU$4:$AU$195,"reissued ctpr",'Siquijor before Recon'!$AR$4:$AR$195,"february")-AI39</f>
        <v>0</v>
      </c>
      <c r="AH39" s="1053">
        <f>COUNTIFS('Siquijor before Recon'!$Q$4:$Q$195,"ntr",'Siquijor before Recon'!$O$4:$O$195,"public",'Siquijor before Recon'!$AU$4:$AU$195,"reissued ctpr",'Siquijor before Recon'!$AR$4:$AR$195,"february")-AJ39</f>
        <v>0</v>
      </c>
      <c r="AI39" s="1054">
        <f>COUNTIFS('Siquijor before Recon'!$Q$4:$Q$195,"wtr",'Siquijor before Recon'!$P$4:$P$195,"tesda technology institution",'Siquijor before Recon'!$AU$4:$AU$195,"reissued ctpr",'Siquijor before Recon'!$AR$4:$AR$195,"february")</f>
        <v>0</v>
      </c>
      <c r="AJ39" s="1054">
        <f>COUNTIFS('Siquijor before Recon'!$Q$4:$Q$195,"ntr",'Siquijor before Recon'!$P$4:$P$195,"tesda technology institution",'Siquijor before Recon'!$AU$4:$AU$195,"reissued ctpr",'Siquijor before Recon'!$AR$4:$AR$195,"february")</f>
        <v>0</v>
      </c>
      <c r="AK39" s="1052">
        <f t="shared" ref="AK39:AL39" si="185">SUM(AG39,AI39)</f>
        <v>0</v>
      </c>
      <c r="AL39" s="1052">
        <f t="shared" si="185"/>
        <v>0</v>
      </c>
      <c r="AM39" s="1055">
        <f t="shared" ref="AM39:AN39" si="186">SUM(AD39,AK39)</f>
        <v>0</v>
      </c>
      <c r="AN39" s="1055">
        <f t="shared" si="186"/>
        <v>0</v>
      </c>
      <c r="AO39" s="1055">
        <f t="shared" si="168"/>
        <v>0</v>
      </c>
      <c r="AP39" s="1017"/>
      <c r="AQ39" s="1017"/>
      <c r="AR39" s="1017"/>
      <c r="AS39" s="1017"/>
      <c r="AT39" s="1017"/>
      <c r="AU39" s="1017"/>
      <c r="AV39" s="1017"/>
      <c r="AW39" s="1017"/>
      <c r="AX39" s="1017"/>
      <c r="AY39" s="1017"/>
      <c r="AZ39" s="1017"/>
      <c r="BA39" s="1017"/>
      <c r="BB39" s="1017"/>
      <c r="BC39" s="1017"/>
    </row>
    <row r="40" spans="1:55" ht="15.75" hidden="1" customHeight="1">
      <c r="A40" s="4" t="s">
        <v>10347</v>
      </c>
      <c r="B40" s="1051">
        <f>COUNTIFS('MTP Other Region'!$P$3:$P$200,"wtr",'MTP Other Region'!$N$3:$N$200,"private",'MTP Other Region'!$AT$3:$AT$200,"new tvi &amp; program",'MTP Other Region'!$AQ$3:$AQ$200,"february")</f>
        <v>0</v>
      </c>
      <c r="C40" s="1051">
        <f>COUNTIFS('MTP Other Region'!$P$3:$P$200,"ntr",'MTP Other Region'!$N$3:$N$200,"private",'MTP Other Region'!$AT$3:$AT$200,"new tvi &amp; program",'MTP Other Region'!$AQ$3:$AQ$200,"february")</f>
        <v>0</v>
      </c>
      <c r="D40" s="1052">
        <f t="shared" si="157"/>
        <v>0</v>
      </c>
      <c r="E40" s="1053">
        <f>COUNTIFS('MTP Other Region'!$P$3:$P$25,"wtr",'MTP Other Region'!$N$3:$N$25,"public",'MTP Other Region'!$AQ$3:$AQ$25,"february")-G40</f>
        <v>0</v>
      </c>
      <c r="F40" s="1053">
        <f>COUNTIFS('MTP Other Region'!$P$3:$P$25,"ntr",'MTP Other Region'!$N$3:$N$25,"public",'MTP Other Region'!$AQ$3:$AQ$25,"february")-H40</f>
        <v>0</v>
      </c>
      <c r="G40" s="1054">
        <f>COUNTIFS('MTP Other Region'!$P$3:$P$25,"wtr",'MTP Other Region'!$O$3:$O$25,"tesda technology institution",'MTP Other Region'!$AQ$3:$AQ$25,"february")</f>
        <v>0</v>
      </c>
      <c r="H40" s="1054">
        <f>COUNTIFS('MTP Other Region'!$P$3:$P$25,"ntr",'MTP Other Region'!$O$3:$O$25,"tesda technology institution",'MTP Other Region'!$AQ$3:$AQ$25,"february")</f>
        <v>0</v>
      </c>
      <c r="I40" s="1052">
        <f t="shared" ref="I40:J40" si="187">SUM(E40,G40)</f>
        <v>0</v>
      </c>
      <c r="J40" s="1052">
        <f t="shared" si="187"/>
        <v>0</v>
      </c>
      <c r="K40" s="1055">
        <f t="shared" ref="K40:L40" si="188">SUM(B40,I40)</f>
        <v>0</v>
      </c>
      <c r="L40" s="1055">
        <f t="shared" si="188"/>
        <v>0</v>
      </c>
      <c r="M40" s="1055">
        <f t="shared" si="160"/>
        <v>0</v>
      </c>
      <c r="O40" s="4" t="s">
        <v>10347</v>
      </c>
      <c r="P40" s="1051">
        <f>COUNTIFS('MTP Other Region'!$P$3:$P$200,"wtr",'MTP Other Region'!$N$3:$N$200,"private",'MTP Other Region'!$AT$3:$AT$200,"CLOSED",'MTP Other Region'!$AQ$3:$AQ$200,"february")</f>
        <v>0</v>
      </c>
      <c r="Q40" s="1051">
        <f>COUNTIFS('MTP Other Region'!$P$3:$P$200,"ntr",'MTP Other Region'!$N$3:$N$200,"private",'MTP Other Region'!$AT$3:$AT$200,"CLOSED",'MTP Other Region'!$AQ$3:$AQ$200,"february")</f>
        <v>0</v>
      </c>
      <c r="R40" s="1052">
        <f t="shared" si="161"/>
        <v>0</v>
      </c>
      <c r="S40" s="1053">
        <f>COUNTIFS('MTP Other Region'!$P$3:$P$25,"wtr",'MTP Other Region'!$N$3:$N$25,"public",'MTP Other Region'!$AT$3:$AT$25,"closed",'MTP Other Region'!$AQ$3:$AQ$25,"february")-U40</f>
        <v>0</v>
      </c>
      <c r="T40" s="1053">
        <f>COUNTIFS('MTP Other Region'!$P$3:$P$25,"ntr",'MTP Other Region'!$N$3:$N$25,"public",'MTP Other Region'!$AT$3:$AT$25,"closed",'MTP Other Region'!$AQ$3:$AQ$25,"february")-V40</f>
        <v>0</v>
      </c>
      <c r="U40" s="1054">
        <f>COUNTIFS('MTP Other Region'!$P$3:$P$25,"wtr",'MTP Other Region'!$O$3:$O$25,"tesda technology institution",'MTP Other Region'!$AT$3:$AT$25,"closed",'MTP Other Region'!$AQ$3:$AQ$25,"february")</f>
        <v>0</v>
      </c>
      <c r="V40" s="1054">
        <f>COUNTIFS('MTP Other Region'!$P$3:$P$25,"ntr",'MTP Other Region'!$O$3:$O$25,"tesda technology institution",'MTP Other Region'!$AT$3:$AT$25,"closed",'MTP Other Region'!$AQ$3:$AQ$25,"february")</f>
        <v>0</v>
      </c>
      <c r="W40" s="1052">
        <f t="shared" ref="W40:X40" si="189">SUM(S40,U40)</f>
        <v>0</v>
      </c>
      <c r="X40" s="1052">
        <f t="shared" si="189"/>
        <v>0</v>
      </c>
      <c r="Y40" s="1055">
        <f t="shared" ref="Y40:Z40" si="190">SUM(P40,W40)</f>
        <v>0</v>
      </c>
      <c r="Z40" s="1055">
        <f t="shared" si="190"/>
        <v>0</v>
      </c>
      <c r="AA40" s="1055">
        <f t="shared" si="164"/>
        <v>0</v>
      </c>
      <c r="AB40" s="1017"/>
      <c r="AC40" s="4" t="s">
        <v>10347</v>
      </c>
      <c r="AD40" s="1051">
        <f>COUNTIFS('MTP Other Region'!$P$3:$P$200,"wtr",'MTP Other Region'!$N$3:$N$200,"private",'MTP Other Region'!$AT$3:$AT$200,"reissued ctpr",'MTP Other Region'!$AQ$3:$AQ$200,"february")</f>
        <v>0</v>
      </c>
      <c r="AE40" s="1051">
        <f>COUNTIFS('MTP Other Region'!$P$3:$P$200,"ntr",'MTP Other Region'!$N$3:$N$200,"private",'MTP Other Region'!$AT$3:$AT$200,"reissued ctpr",'MTP Other Region'!$AQ$3:$AQ$200,"february")</f>
        <v>0</v>
      </c>
      <c r="AF40" s="1052">
        <f t="shared" si="165"/>
        <v>0</v>
      </c>
      <c r="AG40" s="1053">
        <f>COUNTIFS('MTP Other Region'!$P$3:$P$25,"wtr",'MTP Other Region'!$N$3:$N$25,"public",'MTP Other Region'!$AT$3:$AT$25,"reissued ctpr",'MTP Other Region'!$AQ$3:$AQ$25,"february")-AI40</f>
        <v>0</v>
      </c>
      <c r="AH40" s="1053">
        <f>COUNTIFS('MTP Other Region'!$P$3:$P$25,"ntr",'MTP Other Region'!$N$3:$N$25,"public",'MTP Other Region'!$AT$3:$AT$25,"reissued ctpr",'MTP Other Region'!$AQ$3:$AQ$25,"february")-AJ40</f>
        <v>0</v>
      </c>
      <c r="AI40" s="1054">
        <f>COUNTIFS('MTP Other Region'!$P$3:$P$25,"wtr",'MTP Other Region'!$O$3:$O$25,"tesda technology institution",'MTP Other Region'!$AT$3:$AT$25,"reissued ctpr",'MTP Other Region'!$AQ$3:$AQ$25,"february")</f>
        <v>0</v>
      </c>
      <c r="AJ40" s="1054">
        <f>COUNTIFS('MTP Other Region'!$P$3:$P$25,"ntr",'MTP Other Region'!$O$3:$O$25,"tesda technology institution",'MTP Other Region'!$AT$3:$AT$25,"reissued ctpr",'MTP Other Region'!$AQ$3:$AQ$25,"february")</f>
        <v>0</v>
      </c>
      <c r="AK40" s="1052">
        <f t="shared" ref="AK40:AL40" si="191">SUM(AG40,AI40)</f>
        <v>0</v>
      </c>
      <c r="AL40" s="1052">
        <f t="shared" si="191"/>
        <v>0</v>
      </c>
      <c r="AM40" s="1055">
        <f t="shared" ref="AM40:AN40" si="192">SUM(AD40,AK40)</f>
        <v>0</v>
      </c>
      <c r="AN40" s="1055">
        <f t="shared" si="192"/>
        <v>0</v>
      </c>
      <c r="AO40" s="1055">
        <f t="shared" si="168"/>
        <v>0</v>
      </c>
      <c r="AP40" s="1017"/>
      <c r="AQ40" s="1017"/>
      <c r="AR40" s="1017"/>
      <c r="AS40" s="1017"/>
      <c r="AT40" s="1017"/>
      <c r="AU40" s="1017"/>
      <c r="AV40" s="1017"/>
      <c r="AW40" s="1017"/>
      <c r="AX40" s="1017"/>
      <c r="AY40" s="1017"/>
      <c r="AZ40" s="1017"/>
      <c r="BA40" s="1017"/>
      <c r="BB40" s="1017"/>
      <c r="BC40" s="1017"/>
    </row>
    <row r="41" spans="1:55" ht="15.75" hidden="1" customHeight="1">
      <c r="A41" s="4" t="s">
        <v>10346</v>
      </c>
      <c r="B41" s="1052">
        <f t="shared" ref="B41:J41" si="193">SUM(B36:B40)</f>
        <v>10</v>
      </c>
      <c r="C41" s="1052">
        <f t="shared" si="193"/>
        <v>0</v>
      </c>
      <c r="D41" s="1052">
        <f t="shared" si="193"/>
        <v>10</v>
      </c>
      <c r="E41" s="1056">
        <f t="shared" si="193"/>
        <v>0</v>
      </c>
      <c r="F41" s="1056">
        <f t="shared" si="193"/>
        <v>0</v>
      </c>
      <c r="G41" s="1057">
        <f t="shared" si="193"/>
        <v>3</v>
      </c>
      <c r="H41" s="1057">
        <f t="shared" si="193"/>
        <v>0</v>
      </c>
      <c r="I41" s="1052">
        <f t="shared" si="193"/>
        <v>3</v>
      </c>
      <c r="J41" s="1052">
        <f t="shared" si="193"/>
        <v>0</v>
      </c>
      <c r="K41" s="1055">
        <f t="shared" ref="K41:L41" si="194">SUM(B41,I41)</f>
        <v>13</v>
      </c>
      <c r="L41" s="1055">
        <f t="shared" si="194"/>
        <v>0</v>
      </c>
      <c r="M41" s="1055">
        <f t="shared" si="160"/>
        <v>13</v>
      </c>
      <c r="O41" s="4" t="s">
        <v>10346</v>
      </c>
      <c r="P41" s="1052">
        <f t="shared" ref="P41:X41" si="195">SUM(P36:P40)</f>
        <v>11</v>
      </c>
      <c r="Q41" s="1052">
        <f t="shared" si="195"/>
        <v>0</v>
      </c>
      <c r="R41" s="1052">
        <f t="shared" si="195"/>
        <v>11</v>
      </c>
      <c r="S41" s="1056">
        <f t="shared" si="195"/>
        <v>2</v>
      </c>
      <c r="T41" s="1056">
        <f t="shared" si="195"/>
        <v>0</v>
      </c>
      <c r="U41" s="1057">
        <f t="shared" si="195"/>
        <v>1</v>
      </c>
      <c r="V41" s="1057">
        <f t="shared" si="195"/>
        <v>1</v>
      </c>
      <c r="W41" s="1052">
        <f t="shared" si="195"/>
        <v>3</v>
      </c>
      <c r="X41" s="1052">
        <f t="shared" si="195"/>
        <v>1</v>
      </c>
      <c r="Y41" s="1055">
        <f t="shared" ref="Y41:Z41" si="196">SUM(P41,W41)</f>
        <v>14</v>
      </c>
      <c r="Z41" s="1055">
        <f t="shared" si="196"/>
        <v>1</v>
      </c>
      <c r="AA41" s="1055">
        <f t="shared" si="164"/>
        <v>15</v>
      </c>
      <c r="AB41" s="1017"/>
      <c r="AC41" s="4" t="s">
        <v>10346</v>
      </c>
      <c r="AD41" s="1052">
        <f t="shared" ref="AD41:AL41" si="197">SUM(AD36:AD40)</f>
        <v>0</v>
      </c>
      <c r="AE41" s="1052">
        <f t="shared" si="197"/>
        <v>0</v>
      </c>
      <c r="AF41" s="1052">
        <f t="shared" si="197"/>
        <v>0</v>
      </c>
      <c r="AG41" s="1056">
        <f t="shared" si="197"/>
        <v>0</v>
      </c>
      <c r="AH41" s="1056">
        <f t="shared" si="197"/>
        <v>0</v>
      </c>
      <c r="AI41" s="1057">
        <f t="shared" si="197"/>
        <v>2</v>
      </c>
      <c r="AJ41" s="1057">
        <f t="shared" si="197"/>
        <v>0</v>
      </c>
      <c r="AK41" s="1052">
        <f t="shared" si="197"/>
        <v>2</v>
      </c>
      <c r="AL41" s="1052">
        <f t="shared" si="197"/>
        <v>0</v>
      </c>
      <c r="AM41" s="1055">
        <f t="shared" ref="AM41:AN41" si="198">SUM(AD41,AK41)</f>
        <v>2</v>
      </c>
      <c r="AN41" s="1055">
        <f t="shared" si="198"/>
        <v>0</v>
      </c>
      <c r="AO41" s="1055">
        <f t="shared" si="168"/>
        <v>2</v>
      </c>
      <c r="AP41" s="1017"/>
      <c r="AQ41" s="1017"/>
      <c r="AR41" s="1017"/>
      <c r="AS41" s="1017"/>
      <c r="AT41" s="1017"/>
      <c r="AU41" s="1017"/>
      <c r="AV41" s="1017"/>
      <c r="AW41" s="1017"/>
      <c r="AX41" s="1017"/>
      <c r="AY41" s="1017"/>
      <c r="AZ41" s="1017"/>
      <c r="BA41" s="1017"/>
      <c r="BB41" s="1017"/>
      <c r="BC41" s="1017"/>
    </row>
    <row r="42" spans="1:55" ht="15.75" hidden="1" customHeight="1">
      <c r="AB42" s="1017"/>
      <c r="AP42" s="1017"/>
      <c r="AQ42" s="1017"/>
      <c r="AR42" s="1017"/>
      <c r="AS42" s="1017"/>
      <c r="AT42" s="1017"/>
      <c r="AU42" s="1017"/>
      <c r="AV42" s="1017"/>
      <c r="AW42" s="1017"/>
      <c r="AX42" s="1017"/>
      <c r="AY42" s="1017"/>
      <c r="AZ42" s="1017"/>
      <c r="BA42" s="1017"/>
      <c r="BB42" s="1017"/>
      <c r="BC42" s="1017"/>
    </row>
    <row r="43" spans="1:55" ht="15.75" hidden="1" customHeight="1">
      <c r="A43" s="4" t="s">
        <v>10353</v>
      </c>
      <c r="B43" s="4"/>
      <c r="C43" s="4"/>
      <c r="D43" s="4"/>
      <c r="E43" s="4"/>
      <c r="F43" s="4"/>
      <c r="G43" s="4"/>
      <c r="H43" s="4"/>
      <c r="I43" s="4"/>
      <c r="J43" s="4"/>
      <c r="K43" s="4"/>
      <c r="L43" s="4"/>
      <c r="M43" s="1044"/>
      <c r="O43" s="4" t="s">
        <v>10349</v>
      </c>
      <c r="P43" s="4"/>
      <c r="Q43" s="4"/>
      <c r="R43" s="4"/>
      <c r="S43" s="4"/>
      <c r="T43" s="4"/>
      <c r="U43" s="4"/>
      <c r="V43" s="4"/>
      <c r="W43" s="4"/>
      <c r="X43" s="4"/>
      <c r="Y43" s="4"/>
      <c r="Z43" s="4"/>
      <c r="AA43" s="1044"/>
      <c r="AB43" s="1017"/>
      <c r="AC43" s="4" t="s">
        <v>10350</v>
      </c>
      <c r="AD43" s="4"/>
      <c r="AE43" s="4"/>
      <c r="AF43" s="4"/>
      <c r="AG43" s="4"/>
      <c r="AH43" s="4"/>
      <c r="AI43" s="4"/>
      <c r="AJ43" s="4"/>
      <c r="AK43" s="4"/>
      <c r="AL43" s="4"/>
      <c r="AM43" s="4"/>
      <c r="AN43" s="4"/>
      <c r="AO43" s="1044"/>
      <c r="AP43" s="1017"/>
      <c r="AQ43" s="1017"/>
      <c r="AR43" s="1017"/>
      <c r="AS43" s="1017"/>
      <c r="AT43" s="1017"/>
      <c r="AU43" s="1017"/>
      <c r="AV43" s="1017"/>
      <c r="AW43" s="1017"/>
      <c r="AX43" s="1017"/>
      <c r="AY43" s="1017"/>
      <c r="AZ43" s="1017"/>
      <c r="BA43" s="1017"/>
      <c r="BB43" s="1017"/>
      <c r="BC43" s="1017"/>
    </row>
    <row r="44" spans="1:55" ht="15.75" hidden="1" customHeight="1">
      <c r="A44" s="4"/>
      <c r="B44" s="1451" t="s">
        <v>10342</v>
      </c>
      <c r="C44" s="1450"/>
      <c r="D44" s="1450"/>
      <c r="E44" s="1453" t="s">
        <v>10343</v>
      </c>
      <c r="F44" s="1450"/>
      <c r="G44" s="1449" t="s">
        <v>2229</v>
      </c>
      <c r="H44" s="1450"/>
      <c r="I44" s="1451" t="s">
        <v>10344</v>
      </c>
      <c r="J44" s="1450"/>
      <c r="K44" s="1452" t="s">
        <v>10203</v>
      </c>
      <c r="L44" s="1450"/>
      <c r="M44" s="1454" t="s">
        <v>8879</v>
      </c>
      <c r="O44" s="4"/>
      <c r="P44" s="1451" t="s">
        <v>10342</v>
      </c>
      <c r="Q44" s="1450"/>
      <c r="R44" s="1450"/>
      <c r="S44" s="1453" t="s">
        <v>10343</v>
      </c>
      <c r="T44" s="1450"/>
      <c r="U44" s="1449" t="s">
        <v>2229</v>
      </c>
      <c r="V44" s="1450"/>
      <c r="W44" s="1451" t="s">
        <v>10344</v>
      </c>
      <c r="X44" s="1450"/>
      <c r="Y44" s="1452" t="s">
        <v>10203</v>
      </c>
      <c r="Z44" s="1450"/>
      <c r="AA44" s="1454" t="s">
        <v>8879</v>
      </c>
      <c r="AB44" s="1017"/>
      <c r="AC44" s="4"/>
      <c r="AD44" s="1451" t="s">
        <v>10342</v>
      </c>
      <c r="AE44" s="1450"/>
      <c r="AF44" s="1450"/>
      <c r="AG44" s="1453" t="s">
        <v>10343</v>
      </c>
      <c r="AH44" s="1450"/>
      <c r="AI44" s="1449" t="s">
        <v>2229</v>
      </c>
      <c r="AJ44" s="1450"/>
      <c r="AK44" s="1451" t="s">
        <v>10344</v>
      </c>
      <c r="AL44" s="1450"/>
      <c r="AM44" s="1452" t="s">
        <v>10203</v>
      </c>
      <c r="AN44" s="1450"/>
      <c r="AO44" s="1454" t="s">
        <v>8879</v>
      </c>
      <c r="AP44" s="1017"/>
      <c r="AQ44" s="1017"/>
      <c r="AR44" s="1017"/>
      <c r="AS44" s="1017"/>
      <c r="AT44" s="1017"/>
      <c r="AU44" s="1017"/>
      <c r="AV44" s="1017"/>
      <c r="AW44" s="1017"/>
      <c r="AX44" s="1017"/>
      <c r="AY44" s="1017"/>
      <c r="AZ44" s="1017"/>
      <c r="BA44" s="1017"/>
      <c r="BB44" s="1017"/>
      <c r="BC44" s="1017"/>
    </row>
    <row r="45" spans="1:55" ht="15.75" hidden="1" customHeight="1">
      <c r="A45" s="4" t="s">
        <v>3640</v>
      </c>
      <c r="B45" s="1047" t="s">
        <v>35</v>
      </c>
      <c r="C45" s="1047" t="s">
        <v>21</v>
      </c>
      <c r="D45" s="1047" t="s">
        <v>10346</v>
      </c>
      <c r="E45" s="1048" t="s">
        <v>35</v>
      </c>
      <c r="F45" s="1048" t="s">
        <v>21</v>
      </c>
      <c r="G45" s="1049" t="s">
        <v>35</v>
      </c>
      <c r="H45" s="1049" t="s">
        <v>21</v>
      </c>
      <c r="I45" s="1047" t="s">
        <v>35</v>
      </c>
      <c r="J45" s="1047" t="s">
        <v>21</v>
      </c>
      <c r="K45" s="1050" t="s">
        <v>35</v>
      </c>
      <c r="L45" s="1050" t="s">
        <v>21</v>
      </c>
      <c r="M45" s="1450"/>
      <c r="O45" s="4" t="s">
        <v>3640</v>
      </c>
      <c r="P45" s="1047" t="s">
        <v>35</v>
      </c>
      <c r="Q45" s="1047" t="s">
        <v>21</v>
      </c>
      <c r="R45" s="1047" t="s">
        <v>10346</v>
      </c>
      <c r="S45" s="1048" t="s">
        <v>35</v>
      </c>
      <c r="T45" s="1048" t="s">
        <v>21</v>
      </c>
      <c r="U45" s="1049" t="s">
        <v>35</v>
      </c>
      <c r="V45" s="1049" t="s">
        <v>21</v>
      </c>
      <c r="W45" s="1047" t="s">
        <v>35</v>
      </c>
      <c r="X45" s="1047" t="s">
        <v>21</v>
      </c>
      <c r="Y45" s="1050" t="s">
        <v>35</v>
      </c>
      <c r="Z45" s="1050" t="s">
        <v>21</v>
      </c>
      <c r="AA45" s="1450"/>
      <c r="AB45" s="1017"/>
      <c r="AC45" s="4" t="s">
        <v>3640</v>
      </c>
      <c r="AD45" s="1047" t="s">
        <v>35</v>
      </c>
      <c r="AE45" s="1047" t="s">
        <v>21</v>
      </c>
      <c r="AF45" s="1047" t="s">
        <v>10346</v>
      </c>
      <c r="AG45" s="1048" t="s">
        <v>35</v>
      </c>
      <c r="AH45" s="1048" t="s">
        <v>21</v>
      </c>
      <c r="AI45" s="1049" t="s">
        <v>35</v>
      </c>
      <c r="AJ45" s="1049" t="s">
        <v>21</v>
      </c>
      <c r="AK45" s="1047" t="s">
        <v>35</v>
      </c>
      <c r="AL45" s="1047" t="s">
        <v>21</v>
      </c>
      <c r="AM45" s="1050" t="s">
        <v>35</v>
      </c>
      <c r="AN45" s="1050" t="s">
        <v>21</v>
      </c>
      <c r="AO45" s="1450"/>
      <c r="AP45" s="1017"/>
      <c r="AQ45" s="1017"/>
      <c r="AR45" s="1017"/>
      <c r="AS45" s="1017"/>
      <c r="AT45" s="1017"/>
      <c r="AU45" s="1017"/>
      <c r="AV45" s="1017"/>
      <c r="AW45" s="1017"/>
      <c r="AX45" s="1017"/>
      <c r="AY45" s="1017"/>
      <c r="AZ45" s="1017"/>
      <c r="BA45" s="1017"/>
      <c r="BB45" s="1017"/>
      <c r="BC45" s="1017"/>
    </row>
    <row r="46" spans="1:55" ht="15.75" hidden="1" customHeight="1">
      <c r="A46" s="4" t="s">
        <v>27</v>
      </c>
      <c r="B46" s="1051">
        <f>COUNTIFS('Bohol before Recon'!$Q$4:$Q$408,"wtr",'Bohol before Recon'!$O$4:$O$408,"private",'Bohol before Recon'!$BJ$4:$BJ$408,"1",'Bohol before Recon'!$AR$4:$AR$408,"february")</f>
        <v>6</v>
      </c>
      <c r="C46" s="1051">
        <f>COUNTIFS('Bohol before Recon'!$Q$4:$Q$408,"Ntr",'Bohol before Recon'!$O$4:$O$408,"private",'Bohol before Recon'!$BJ$4:$BJ$408,"1",'Bohol before Recon'!$AR$4:$AR$408,"february")</f>
        <v>0</v>
      </c>
      <c r="D46" s="1052">
        <f t="shared" ref="D46:D50" si="199">SUM(B46:C46)</f>
        <v>6</v>
      </c>
      <c r="E46" s="1053">
        <f>COUNTIFS('Bohol before Recon'!$Q$4:$Q$407,"wtr",'Bohol before Recon'!$O$4:$O$407,"public",'Bohol before Recon'!$BJ$4:$BJ$407,"1",'Bohol before Recon'!$AR$4:$AR$407,"february")-G46</f>
        <v>0</v>
      </c>
      <c r="F46" s="1053">
        <f>COUNTIFS('Bohol before Recon'!$Q$4:$Q$407,"ntr",'Bohol before Recon'!$O$4:$O$407,"public",'Bohol before Recon'!$BJ$4:$BJ$407,"1",'Bohol before Recon'!$AR$4:$AR$407,"february")-H46</f>
        <v>0</v>
      </c>
      <c r="G46" s="1054">
        <f>COUNTIFS('Bohol before Recon'!$Q$4:$Q$407,"wtr",'Bohol before Recon'!$P$4:$P$407,"tesda technology institution",'Bohol before Recon'!$BJ$4:$BJ$407,"1",'Bohol before Recon'!$AR$4:$AR$407,"february")</f>
        <v>3</v>
      </c>
      <c r="H46" s="1054">
        <f>COUNTIFS('Bohol before Recon'!$Q$4:$Q$407,"ntr",'Bohol before Recon'!$P$4:$P$407,"tesda technology institution",'Bohol before Recon'!$BJ$4:$BJ$407,"1",'Bohol before Recon'!$AR$4:$AR$407,"february")</f>
        <v>0</v>
      </c>
      <c r="I46" s="1052">
        <f t="shared" ref="I46:J46" si="200">SUM(E46,G46)</f>
        <v>3</v>
      </c>
      <c r="J46" s="1052">
        <f t="shared" si="200"/>
        <v>0</v>
      </c>
      <c r="K46" s="1055">
        <f t="shared" ref="K46:L46" si="201">SUM(B46,I46)</f>
        <v>9</v>
      </c>
      <c r="L46" s="1055">
        <f t="shared" si="201"/>
        <v>0</v>
      </c>
      <c r="M46" s="1055">
        <f t="shared" ref="M46:M51" si="202">SUM(K46:L46)</f>
        <v>9</v>
      </c>
      <c r="O46" s="4" t="s">
        <v>27</v>
      </c>
      <c r="P46" s="1051"/>
      <c r="Q46" s="1051"/>
      <c r="R46" s="1052">
        <f t="shared" ref="R46:R50" si="203">SUM(P46:Q46)</f>
        <v>0</v>
      </c>
      <c r="S46" s="1053"/>
      <c r="T46" s="1053"/>
      <c r="U46" s="1054"/>
      <c r="V46" s="1054"/>
      <c r="W46" s="1052">
        <f t="shared" ref="W46:X46" si="204">SUM(S46,U46)</f>
        <v>0</v>
      </c>
      <c r="X46" s="1052">
        <f t="shared" si="204"/>
        <v>0</v>
      </c>
      <c r="Y46" s="1055">
        <f t="shared" ref="Y46:Z46" si="205">SUM(P46,W46)</f>
        <v>0</v>
      </c>
      <c r="Z46" s="1055">
        <f t="shared" si="205"/>
        <v>0</v>
      </c>
      <c r="AA46" s="1055">
        <f t="shared" ref="AA46:AA51" si="206">SUM(Y46:Z46)</f>
        <v>0</v>
      </c>
      <c r="AB46" s="1017"/>
      <c r="AC46" s="4" t="s">
        <v>27</v>
      </c>
      <c r="AD46" s="1051"/>
      <c r="AE46" s="1051"/>
      <c r="AF46" s="1052">
        <f t="shared" ref="AF46:AF50" si="207">SUM(AD46:AE46)</f>
        <v>0</v>
      </c>
      <c r="AG46" s="1053"/>
      <c r="AH46" s="1053"/>
      <c r="AI46" s="1054"/>
      <c r="AJ46" s="1054"/>
      <c r="AK46" s="1052">
        <f t="shared" ref="AK46:AL46" si="208">SUM(AG46,AI46)</f>
        <v>0</v>
      </c>
      <c r="AL46" s="1052">
        <f t="shared" si="208"/>
        <v>0</v>
      </c>
      <c r="AM46" s="1055">
        <f t="shared" ref="AM46:AN46" si="209">SUM(AD46,AK46)</f>
        <v>0</v>
      </c>
      <c r="AN46" s="1055">
        <f t="shared" si="209"/>
        <v>0</v>
      </c>
      <c r="AO46" s="1055">
        <f t="shared" ref="AO46:AO51" si="210">SUM(AM46:AN46)</f>
        <v>0</v>
      </c>
      <c r="AP46" s="1017"/>
      <c r="AQ46" s="1017"/>
      <c r="AR46" s="1017"/>
      <c r="AS46" s="1017"/>
      <c r="AT46" s="1017"/>
      <c r="AU46" s="1017"/>
      <c r="AV46" s="1017"/>
      <c r="AW46" s="1017"/>
      <c r="AX46" s="1017"/>
      <c r="AY46" s="1017"/>
      <c r="AZ46" s="1017"/>
      <c r="BA46" s="1017"/>
      <c r="BB46" s="1017"/>
      <c r="BC46" s="1017"/>
    </row>
    <row r="47" spans="1:55" ht="15.75" hidden="1" customHeight="1">
      <c r="A47" s="4" t="s">
        <v>11</v>
      </c>
      <c r="B47" s="1051">
        <f>COUNTIFS('Cebu before Recon'!$Q$4:$Q$810,"wtr",'Cebu before Recon'!$O$4:$O$810,"private",'Cebu before Recon'!$BJ$4:$BJ$810,"1",'Cebu before Recon'!$AR$4:$AR$810,"february")</f>
        <v>0</v>
      </c>
      <c r="C47" s="1051">
        <f>COUNTIFS('Cebu before Recon'!$Q$4:$Q$810,"ntr",'Cebu before Recon'!$O$4:$O$810,"private",'Cebu before Recon'!$BJ$4:$BJ$810,"1",'Cebu before Recon'!$AR$4:$AR$810,"february")</f>
        <v>0</v>
      </c>
      <c r="D47" s="1052">
        <f t="shared" si="199"/>
        <v>0</v>
      </c>
      <c r="E47" s="1053">
        <f>COUNTIFS('Cebu before Recon'!$Q$4:$Q$809,"wtr",'Cebu before Recon'!$O$4:$O$809,"public",'Cebu before Recon'!$BJ$4:$BJ$809,"1",'Cebu before Recon'!$AR$4:$AR$809,"february")-G47</f>
        <v>0</v>
      </c>
      <c r="F47" s="1053">
        <f>COUNTIFS('Cebu before Recon'!$Q$4:$Q$809,"ntr",'Cebu before Recon'!$O$4:$O$809,"public",'Cebu before Recon'!$BJ$4:$BJ$809,"1",'Cebu before Recon'!$AR$4:$AR$809,"february")-H47</f>
        <v>0</v>
      </c>
      <c r="G47" s="1054">
        <f>COUNTIFS('Cebu before Recon'!$Q$4:$Q$809,"wtr",'Cebu before Recon'!$P$4:$P$809,"tesda technology institution",'Cebu before Recon'!$BJ$4:$BJ$809,"1",'Cebu before Recon'!$AR$4:$AR$809,"february")</f>
        <v>0</v>
      </c>
      <c r="H47" s="1054">
        <f>COUNTIFS('Cebu before Recon'!$Q$4:$Q$809,"ntr",'Cebu before Recon'!$P$4:$P$809,"tesda technology institution",'Cebu before Recon'!$BJ$4:$BJ$809,"1",'Cebu before Recon'!$AR$4:$AR$809,"february")</f>
        <v>0</v>
      </c>
      <c r="I47" s="1052">
        <f t="shared" ref="I47:J47" si="211">SUM(E47,G47)</f>
        <v>0</v>
      </c>
      <c r="J47" s="1052">
        <f t="shared" si="211"/>
        <v>0</v>
      </c>
      <c r="K47" s="1055">
        <f t="shared" ref="K47:L47" si="212">SUM(B47,I47)</f>
        <v>0</v>
      </c>
      <c r="L47" s="1055">
        <f t="shared" si="212"/>
        <v>0</v>
      </c>
      <c r="M47" s="1055">
        <f t="shared" si="202"/>
        <v>0</v>
      </c>
      <c r="O47" s="4" t="s">
        <v>11</v>
      </c>
      <c r="P47" s="1051"/>
      <c r="Q47" s="1051"/>
      <c r="R47" s="1052">
        <f t="shared" si="203"/>
        <v>0</v>
      </c>
      <c r="S47" s="1053"/>
      <c r="T47" s="1053"/>
      <c r="U47" s="1054"/>
      <c r="V47" s="1054"/>
      <c r="W47" s="1052">
        <f t="shared" ref="W47:X47" si="213">SUM(S47,U47)</f>
        <v>0</v>
      </c>
      <c r="X47" s="1052">
        <f t="shared" si="213"/>
        <v>0</v>
      </c>
      <c r="Y47" s="1055">
        <f t="shared" ref="Y47:Z47" si="214">SUM(P47,W47)</f>
        <v>0</v>
      </c>
      <c r="Z47" s="1055">
        <f t="shared" si="214"/>
        <v>0</v>
      </c>
      <c r="AA47" s="1055">
        <f t="shared" si="206"/>
        <v>0</v>
      </c>
      <c r="AB47" s="1017"/>
      <c r="AC47" s="4" t="s">
        <v>11</v>
      </c>
      <c r="AD47" s="1051"/>
      <c r="AE47" s="1051"/>
      <c r="AF47" s="1052">
        <f t="shared" si="207"/>
        <v>0</v>
      </c>
      <c r="AG47" s="1053"/>
      <c r="AH47" s="1053"/>
      <c r="AI47" s="1054"/>
      <c r="AJ47" s="1054"/>
      <c r="AK47" s="1052">
        <f t="shared" ref="AK47:AL47" si="215">SUM(AG47,AI47)</f>
        <v>0</v>
      </c>
      <c r="AL47" s="1052">
        <f t="shared" si="215"/>
        <v>0</v>
      </c>
      <c r="AM47" s="1055">
        <f t="shared" ref="AM47:AN47" si="216">SUM(AD47,AK47)</f>
        <v>0</v>
      </c>
      <c r="AN47" s="1055">
        <f t="shared" si="216"/>
        <v>0</v>
      </c>
      <c r="AO47" s="1055">
        <f t="shared" si="210"/>
        <v>0</v>
      </c>
      <c r="AP47" s="1017"/>
      <c r="AQ47" s="1017"/>
      <c r="AR47" s="1017"/>
      <c r="AS47" s="1017"/>
      <c r="AT47" s="1017"/>
      <c r="AU47" s="1017"/>
      <c r="AV47" s="1017"/>
      <c r="AW47" s="1017"/>
      <c r="AX47" s="1017"/>
      <c r="AY47" s="1017"/>
      <c r="AZ47" s="1017"/>
      <c r="BA47" s="1017"/>
      <c r="BB47" s="1017"/>
      <c r="BC47" s="1017"/>
    </row>
    <row r="48" spans="1:55" ht="15.75" hidden="1" customHeight="1">
      <c r="A48" s="4" t="s">
        <v>49</v>
      </c>
      <c r="B48" s="1051">
        <f>COUNTIFS('Negros Oriental before Recon'!$Q$4:$Q$439,"wtr",'Negros Oriental before Recon'!$O$4:$O$439,"private",'Negros Oriental before Recon'!$BJ$4:$BJ$439,"1",'Negros Oriental before Recon'!$AR$4:$AR$439,"february")</f>
        <v>4</v>
      </c>
      <c r="C48" s="1051">
        <f>COUNTIFS('Negros Oriental before Recon'!$Q$4:$Q$439,"ntr",'Negros Oriental before Recon'!$O$4:$O$439,"private",'Negros Oriental before Recon'!$BJ$4:$BJ$439,"1",'Negros Oriental before Recon'!$AR$4:$AR$439,"february")</f>
        <v>0</v>
      </c>
      <c r="D48" s="1052">
        <f t="shared" si="199"/>
        <v>4</v>
      </c>
      <c r="E48" s="1053">
        <f>COUNTIFS('Negros Oriental before Recon'!$Q$4:$Q$438,"wtr",'Negros Oriental before Recon'!$O$4:$O$438,"public",'Negros Oriental before Recon'!$BJ$4:$BJ$438,"1",'Negros Oriental before Recon'!$AR$4:$AR$438,"february")-G48</f>
        <v>0</v>
      </c>
      <c r="F48" s="1053">
        <f>COUNTIFS('Negros Oriental before Recon'!$Q$4:$Q$438,"ntr",'Negros Oriental before Recon'!$O$4:$O$438,"public",'Negros Oriental before Recon'!$BJ$4:$BJ$438,"1",'Negros Oriental before Recon'!$AR$4:$AR$438,"february")-H48</f>
        <v>0</v>
      </c>
      <c r="G48" s="1054">
        <f>COUNTIFS('Negros Oriental before Recon'!$Q$4:$Q$438,"wtr",'Negros Oriental before Recon'!$P$4:$P$438,"tesda technology institution",'Negros Oriental before Recon'!$BJ$4:$BJ$438,"1",'Negros Oriental before Recon'!$AR$4:$AR$438,"february")</f>
        <v>0</v>
      </c>
      <c r="H48" s="1054">
        <f>COUNTIFS('Negros Oriental before Recon'!$Q$4:$Q$438,"ntr",'Negros Oriental before Recon'!$P$4:$P$438,"tesda technology institution",'Negros Oriental before Recon'!$BJ$4:$BJ$438,"1",'Negros Oriental before Recon'!$AR$4:$AR$438,"february")</f>
        <v>0</v>
      </c>
      <c r="I48" s="1052">
        <f t="shared" ref="I48:J48" si="217">SUM(E48,G48)</f>
        <v>0</v>
      </c>
      <c r="J48" s="1052">
        <f t="shared" si="217"/>
        <v>0</v>
      </c>
      <c r="K48" s="1055">
        <f t="shared" ref="K48:L48" si="218">SUM(B48,I48)</f>
        <v>4</v>
      </c>
      <c r="L48" s="1055">
        <f t="shared" si="218"/>
        <v>0</v>
      </c>
      <c r="M48" s="1055">
        <f t="shared" si="202"/>
        <v>4</v>
      </c>
      <c r="O48" s="4" t="s">
        <v>49</v>
      </c>
      <c r="P48" s="1051"/>
      <c r="Q48" s="1051"/>
      <c r="R48" s="1052">
        <f t="shared" si="203"/>
        <v>0</v>
      </c>
      <c r="S48" s="1053"/>
      <c r="T48" s="1053"/>
      <c r="U48" s="1054"/>
      <c r="V48" s="1054"/>
      <c r="W48" s="1052">
        <f t="shared" ref="W48:X48" si="219">SUM(S48,U48)</f>
        <v>0</v>
      </c>
      <c r="X48" s="1052">
        <f t="shared" si="219"/>
        <v>0</v>
      </c>
      <c r="Y48" s="1055">
        <f t="shared" ref="Y48:Z48" si="220">SUM(P48,W48)</f>
        <v>0</v>
      </c>
      <c r="Z48" s="1055">
        <f t="shared" si="220"/>
        <v>0</v>
      </c>
      <c r="AA48" s="1055">
        <f t="shared" si="206"/>
        <v>0</v>
      </c>
      <c r="AB48" s="1017"/>
      <c r="AC48" s="4" t="s">
        <v>49</v>
      </c>
      <c r="AD48" s="1051"/>
      <c r="AE48" s="1051"/>
      <c r="AF48" s="1052">
        <f t="shared" si="207"/>
        <v>0</v>
      </c>
      <c r="AG48" s="1053"/>
      <c r="AH48" s="1053"/>
      <c r="AI48" s="1054"/>
      <c r="AJ48" s="1054"/>
      <c r="AK48" s="1052">
        <f t="shared" ref="AK48:AL48" si="221">SUM(AG48,AI48)</f>
        <v>0</v>
      </c>
      <c r="AL48" s="1052">
        <f t="shared" si="221"/>
        <v>0</v>
      </c>
      <c r="AM48" s="1055">
        <f t="shared" ref="AM48:AN48" si="222">SUM(AD48,AK48)</f>
        <v>0</v>
      </c>
      <c r="AN48" s="1055">
        <f t="shared" si="222"/>
        <v>0</v>
      </c>
      <c r="AO48" s="1055">
        <f t="shared" si="210"/>
        <v>0</v>
      </c>
      <c r="AP48" s="1017"/>
      <c r="AQ48" s="1017"/>
      <c r="AR48" s="1017"/>
      <c r="AS48" s="1017"/>
      <c r="AT48" s="1017"/>
      <c r="AU48" s="1017"/>
      <c r="AV48" s="1017"/>
      <c r="AW48" s="1017"/>
      <c r="AX48" s="1017"/>
      <c r="AY48" s="1017"/>
      <c r="AZ48" s="1017"/>
      <c r="BA48" s="1017"/>
      <c r="BB48" s="1017"/>
      <c r="BC48" s="1017"/>
    </row>
    <row r="49" spans="1:55" ht="15.75" hidden="1" customHeight="1">
      <c r="A49" s="4" t="s">
        <v>400</v>
      </c>
      <c r="B49" s="1051">
        <f>COUNTIFS('Siquijor before Recon'!$Q$4:$Q$196,"wtr",'Siquijor before Recon'!$O$4:$O$196,"private",'Siquijor before Recon'!$BJ$4:$BJ$196,"1",'Siquijor before Recon'!$AR$4:$AR$196,"february")</f>
        <v>0</v>
      </c>
      <c r="C49" s="1051">
        <f>COUNTIFS('Siquijor before Recon'!$Q$4:$Q$196,"ntr",'Siquijor before Recon'!$O$4:$O$196,"private",'Siquijor before Recon'!$BJ$4:$BJ$196,"1",'Siquijor before Recon'!$AR$4:$AR$196,"february")</f>
        <v>0</v>
      </c>
      <c r="D49" s="1052">
        <f t="shared" si="199"/>
        <v>0</v>
      </c>
      <c r="E49" s="1053">
        <f>COUNTIFS('Siquijor before Recon'!$Q$4:$Q$195,"wtr",'Siquijor before Recon'!$O$4:$O$195,"public",'Siquijor before Recon'!$BJ$4:$BJ$195,"1",'Siquijor before Recon'!$AR$4:$AR$195,"february")-G49</f>
        <v>0</v>
      </c>
      <c r="F49" s="1053">
        <f>COUNTIFS('Siquijor before Recon'!$Q$4:$Q$195,"ntr",'Siquijor before Recon'!$O$4:$O$195,"public",'Siquijor before Recon'!$BJ$4:$BJ$195,"1",'Siquijor before Recon'!$AR$4:$AR$195,"february")-H49</f>
        <v>0</v>
      </c>
      <c r="G49" s="1054">
        <f>COUNTIFS('Siquijor before Recon'!$Q$4:$Q$195,"wtr",'Siquijor before Recon'!$P$4:$P$195,"tesda technology institution",'Siquijor before Recon'!$BJ$4:$BJ$195,"1",'Siquijor before Recon'!$AR$4:$AR$195,"february")</f>
        <v>0</v>
      </c>
      <c r="H49" s="1054">
        <f>COUNTIFS('Siquijor before Recon'!$Q$4:$Q$195,"ntr",'Siquijor before Recon'!$P$4:$P$195,"tesda technology institution",'Siquijor before Recon'!$BJ$4:$BJ$195,"1",'Siquijor before Recon'!$AR$4:$AR$195,"february")</f>
        <v>0</v>
      </c>
      <c r="I49" s="1052">
        <f t="shared" ref="I49:J49" si="223">SUM(E49,G49)</f>
        <v>0</v>
      </c>
      <c r="J49" s="1052">
        <f t="shared" si="223"/>
        <v>0</v>
      </c>
      <c r="K49" s="1055">
        <f t="shared" ref="K49:L49" si="224">SUM(B49,I49)</f>
        <v>0</v>
      </c>
      <c r="L49" s="1055">
        <f t="shared" si="224"/>
        <v>0</v>
      </c>
      <c r="M49" s="1055">
        <f t="shared" si="202"/>
        <v>0</v>
      </c>
      <c r="O49" s="4" t="s">
        <v>400</v>
      </c>
      <c r="P49" s="1051"/>
      <c r="Q49" s="1051"/>
      <c r="R49" s="1052">
        <f t="shared" si="203"/>
        <v>0</v>
      </c>
      <c r="S49" s="1053"/>
      <c r="T49" s="1053"/>
      <c r="U49" s="1054"/>
      <c r="V49" s="1054"/>
      <c r="W49" s="1052">
        <f t="shared" ref="W49:X49" si="225">SUM(S49,U49)</f>
        <v>0</v>
      </c>
      <c r="X49" s="1052">
        <f t="shared" si="225"/>
        <v>0</v>
      </c>
      <c r="Y49" s="1055">
        <f t="shared" ref="Y49:Z49" si="226">SUM(P49,W49)</f>
        <v>0</v>
      </c>
      <c r="Z49" s="1055">
        <f t="shared" si="226"/>
        <v>0</v>
      </c>
      <c r="AA49" s="1055">
        <f t="shared" si="206"/>
        <v>0</v>
      </c>
      <c r="AB49" s="1017"/>
      <c r="AC49" s="4" t="s">
        <v>400</v>
      </c>
      <c r="AD49" s="1051"/>
      <c r="AE49" s="1051"/>
      <c r="AF49" s="1052">
        <f t="shared" si="207"/>
        <v>0</v>
      </c>
      <c r="AG49" s="1053"/>
      <c r="AH49" s="1053"/>
      <c r="AI49" s="1054"/>
      <c r="AJ49" s="1054"/>
      <c r="AK49" s="1052">
        <f t="shared" ref="AK49:AL49" si="227">SUM(AG49,AI49)</f>
        <v>0</v>
      </c>
      <c r="AL49" s="1052">
        <f t="shared" si="227"/>
        <v>0</v>
      </c>
      <c r="AM49" s="1055">
        <f t="shared" ref="AM49:AN49" si="228">SUM(AD49,AK49)</f>
        <v>0</v>
      </c>
      <c r="AN49" s="1055">
        <f t="shared" si="228"/>
        <v>0</v>
      </c>
      <c r="AO49" s="1055">
        <f t="shared" si="210"/>
        <v>0</v>
      </c>
      <c r="AP49" s="1017"/>
      <c r="AQ49" s="1017"/>
      <c r="AR49" s="1017"/>
      <c r="AS49" s="1017"/>
      <c r="AT49" s="1017"/>
      <c r="AU49" s="1017"/>
      <c r="AV49" s="1017"/>
      <c r="AW49" s="1017"/>
      <c r="AX49" s="1017"/>
      <c r="AY49" s="1017"/>
      <c r="AZ49" s="1017"/>
      <c r="BA49" s="1017"/>
      <c r="BB49" s="1017"/>
      <c r="BC49" s="1017"/>
    </row>
    <row r="50" spans="1:55" ht="15.75" hidden="1" customHeight="1">
      <c r="A50" s="4" t="s">
        <v>10347</v>
      </c>
      <c r="B50" s="1051">
        <f>COUNTIFS('MTP Other Region'!$P$3:$P$200,"wtr",'MTP Other Region'!$N$3:$N$200,"private",'MTP Other Region'!$AT$3:$AT$200,"new tvi &amp; program",'MTP Other Region'!$AQ$3:$AQ$200,"february")</f>
        <v>0</v>
      </c>
      <c r="C50" s="1051">
        <f>COUNTIFS('MTP Other Region'!$P$3:$P$200,"ntr",'MTP Other Region'!$N$3:$N$200,"private",'MTP Other Region'!$AT$3:$AT$200,"new tvi &amp; program",'MTP Other Region'!$AQ$3:$AQ$200,"february")</f>
        <v>0</v>
      </c>
      <c r="D50" s="1052">
        <f t="shared" si="199"/>
        <v>0</v>
      </c>
      <c r="E50" s="1053">
        <f>COUNTIFS('MTP Other Region'!$P$3:$P$25,"wtr",'MTP Other Region'!$N$3:$N$25,"public",'MTP Other Region'!$AQ$3:$AQ$25,"february")-G50</f>
        <v>0</v>
      </c>
      <c r="F50" s="1053">
        <f>COUNTIFS('MTP Other Region'!$P$3:$P$25,"ntr",'MTP Other Region'!$N$3:$N$25,"public",'MTP Other Region'!$AQ$3:$AQ$25,"february")-H50</f>
        <v>0</v>
      </c>
      <c r="G50" s="1054">
        <f>COUNTIFS('MTP Other Region'!$P$3:$P$25,"wtr",'MTP Other Region'!$O$3:$O$25,"tesda technology institution",'MTP Other Region'!$AQ$3:$AQ$25,"february")</f>
        <v>0</v>
      </c>
      <c r="H50" s="1054">
        <f>COUNTIFS('MTP Other Region'!$P$3:$P$25,"ntr",'MTP Other Region'!$O$3:$O$25,"tesda technology institution",'MTP Other Region'!$AQ$3:$AQ$25,"february")</f>
        <v>0</v>
      </c>
      <c r="I50" s="1052">
        <f t="shared" ref="I50:J50" si="229">SUM(E50,G50)</f>
        <v>0</v>
      </c>
      <c r="J50" s="1052">
        <f t="shared" si="229"/>
        <v>0</v>
      </c>
      <c r="K50" s="1055">
        <f t="shared" ref="K50:L50" si="230">SUM(B50,I50)</f>
        <v>0</v>
      </c>
      <c r="L50" s="1055">
        <f t="shared" si="230"/>
        <v>0</v>
      </c>
      <c r="M50" s="1055">
        <f t="shared" si="202"/>
        <v>0</v>
      </c>
      <c r="O50" s="4" t="s">
        <v>10347</v>
      </c>
      <c r="P50" s="1051"/>
      <c r="Q50" s="1051"/>
      <c r="R50" s="1052">
        <f t="shared" si="203"/>
        <v>0</v>
      </c>
      <c r="S50" s="1053"/>
      <c r="T50" s="1053"/>
      <c r="U50" s="1054"/>
      <c r="V50" s="1054"/>
      <c r="W50" s="1052">
        <f t="shared" ref="W50:X50" si="231">SUM(S50,U50)</f>
        <v>0</v>
      </c>
      <c r="X50" s="1052">
        <f t="shared" si="231"/>
        <v>0</v>
      </c>
      <c r="Y50" s="1055">
        <f t="shared" ref="Y50:Z50" si="232">SUM(P50,W50)</f>
        <v>0</v>
      </c>
      <c r="Z50" s="1055">
        <f t="shared" si="232"/>
        <v>0</v>
      </c>
      <c r="AA50" s="1055">
        <f t="shared" si="206"/>
        <v>0</v>
      </c>
      <c r="AB50" s="1017"/>
      <c r="AC50" s="4" t="s">
        <v>10347</v>
      </c>
      <c r="AD50" s="1051"/>
      <c r="AE50" s="1051"/>
      <c r="AF50" s="1052">
        <f t="shared" si="207"/>
        <v>0</v>
      </c>
      <c r="AG50" s="1053"/>
      <c r="AH50" s="1053"/>
      <c r="AI50" s="1054"/>
      <c r="AJ50" s="1054"/>
      <c r="AK50" s="1052">
        <f t="shared" ref="AK50:AL50" si="233">SUM(AG50,AI50)</f>
        <v>0</v>
      </c>
      <c r="AL50" s="1052">
        <f t="shared" si="233"/>
        <v>0</v>
      </c>
      <c r="AM50" s="1055">
        <f t="shared" ref="AM50:AN50" si="234">SUM(AD50,AK50)</f>
        <v>0</v>
      </c>
      <c r="AN50" s="1055">
        <f t="shared" si="234"/>
        <v>0</v>
      </c>
      <c r="AO50" s="1055">
        <f t="shared" si="210"/>
        <v>0</v>
      </c>
      <c r="AP50" s="1017"/>
      <c r="AQ50" s="1017"/>
      <c r="AR50" s="1017"/>
      <c r="AS50" s="1017"/>
      <c r="AT50" s="1017"/>
      <c r="AU50" s="1017"/>
      <c r="AV50" s="1017"/>
      <c r="AW50" s="1017"/>
      <c r="AX50" s="1017"/>
      <c r="AY50" s="1017"/>
      <c r="AZ50" s="1017"/>
      <c r="BA50" s="1017"/>
      <c r="BB50" s="1017"/>
      <c r="BC50" s="1017"/>
    </row>
    <row r="51" spans="1:55" ht="15.75" hidden="1" customHeight="1">
      <c r="A51" s="4" t="s">
        <v>10346</v>
      </c>
      <c r="B51" s="1052">
        <f t="shared" ref="B51:J51" si="235">SUM(B46:B50)</f>
        <v>10</v>
      </c>
      <c r="C51" s="1052">
        <f t="shared" si="235"/>
        <v>0</v>
      </c>
      <c r="D51" s="1052">
        <f t="shared" si="235"/>
        <v>10</v>
      </c>
      <c r="E51" s="1056">
        <f t="shared" si="235"/>
        <v>0</v>
      </c>
      <c r="F51" s="1056">
        <f t="shared" si="235"/>
        <v>0</v>
      </c>
      <c r="G51" s="1057">
        <f t="shared" si="235"/>
        <v>3</v>
      </c>
      <c r="H51" s="1057">
        <f t="shared" si="235"/>
        <v>0</v>
      </c>
      <c r="I51" s="1052">
        <f t="shared" si="235"/>
        <v>3</v>
      </c>
      <c r="J51" s="1052">
        <f t="shared" si="235"/>
        <v>0</v>
      </c>
      <c r="K51" s="1055">
        <f t="shared" ref="K51:L51" si="236">SUM(B51,I51)</f>
        <v>13</v>
      </c>
      <c r="L51" s="1055">
        <f t="shared" si="236"/>
        <v>0</v>
      </c>
      <c r="M51" s="1055">
        <f t="shared" si="202"/>
        <v>13</v>
      </c>
      <c r="O51" s="4" t="s">
        <v>10346</v>
      </c>
      <c r="P51" s="1052">
        <f t="shared" ref="P51:X51" si="237">SUM(P46:P50)</f>
        <v>0</v>
      </c>
      <c r="Q51" s="1052">
        <f t="shared" si="237"/>
        <v>0</v>
      </c>
      <c r="R51" s="1052">
        <f t="shared" si="237"/>
        <v>0</v>
      </c>
      <c r="S51" s="1056">
        <f t="shared" si="237"/>
        <v>0</v>
      </c>
      <c r="T51" s="1056">
        <f t="shared" si="237"/>
        <v>0</v>
      </c>
      <c r="U51" s="1057">
        <f t="shared" si="237"/>
        <v>0</v>
      </c>
      <c r="V51" s="1057">
        <f t="shared" si="237"/>
        <v>0</v>
      </c>
      <c r="W51" s="1052">
        <f t="shared" si="237"/>
        <v>0</v>
      </c>
      <c r="X51" s="1052">
        <f t="shared" si="237"/>
        <v>0</v>
      </c>
      <c r="Y51" s="1055">
        <f t="shared" ref="Y51:Z51" si="238">SUM(P51,W51)</f>
        <v>0</v>
      </c>
      <c r="Z51" s="1055">
        <f t="shared" si="238"/>
        <v>0</v>
      </c>
      <c r="AA51" s="1055">
        <f t="shared" si="206"/>
        <v>0</v>
      </c>
      <c r="AB51" s="1017"/>
      <c r="AC51" s="4" t="s">
        <v>10346</v>
      </c>
      <c r="AD51" s="1052">
        <f t="shared" ref="AD51:AL51" si="239">SUM(AD46:AD50)</f>
        <v>0</v>
      </c>
      <c r="AE51" s="1052">
        <f t="shared" si="239"/>
        <v>0</v>
      </c>
      <c r="AF51" s="1052">
        <f t="shared" si="239"/>
        <v>0</v>
      </c>
      <c r="AG51" s="1056">
        <f t="shared" si="239"/>
        <v>0</v>
      </c>
      <c r="AH51" s="1056">
        <f t="shared" si="239"/>
        <v>0</v>
      </c>
      <c r="AI51" s="1057">
        <f t="shared" si="239"/>
        <v>0</v>
      </c>
      <c r="AJ51" s="1057">
        <f t="shared" si="239"/>
        <v>0</v>
      </c>
      <c r="AK51" s="1052">
        <f t="shared" si="239"/>
        <v>0</v>
      </c>
      <c r="AL51" s="1052">
        <f t="shared" si="239"/>
        <v>0</v>
      </c>
      <c r="AM51" s="1055">
        <f t="shared" ref="AM51:AN51" si="240">SUM(AD51,AK51)</f>
        <v>0</v>
      </c>
      <c r="AN51" s="1055">
        <f t="shared" si="240"/>
        <v>0</v>
      </c>
      <c r="AO51" s="1055">
        <f t="shared" si="210"/>
        <v>0</v>
      </c>
      <c r="AP51" s="1017"/>
      <c r="AQ51" s="1017"/>
      <c r="AR51" s="1017"/>
      <c r="AS51" s="1017"/>
      <c r="AT51" s="1017"/>
      <c r="AU51" s="1017"/>
      <c r="AV51" s="1017"/>
      <c r="AW51" s="1017"/>
      <c r="AX51" s="1017"/>
      <c r="AY51" s="1017"/>
      <c r="AZ51" s="1017"/>
      <c r="BA51" s="1017"/>
      <c r="BB51" s="1017"/>
      <c r="BC51" s="1017"/>
    </row>
    <row r="52" spans="1:55" ht="15.75" hidden="1" customHeight="1">
      <c r="AB52" s="1017"/>
      <c r="AP52" s="1017"/>
      <c r="AQ52" s="1017"/>
      <c r="AR52" s="1017"/>
      <c r="AS52" s="1017"/>
      <c r="AT52" s="1017"/>
      <c r="AU52" s="1017"/>
      <c r="AV52" s="1017"/>
      <c r="AW52" s="1017"/>
      <c r="AX52" s="1017"/>
      <c r="AY52" s="1017"/>
      <c r="AZ52" s="1017"/>
      <c r="BA52" s="1017"/>
      <c r="BB52" s="1017"/>
      <c r="BC52" s="1017"/>
    </row>
    <row r="53" spans="1:55" ht="15.75" hidden="1" customHeight="1">
      <c r="A53" s="4" t="s">
        <v>10354</v>
      </c>
      <c r="B53" s="4"/>
      <c r="C53" s="4"/>
      <c r="D53" s="4"/>
      <c r="E53" s="4"/>
      <c r="F53" s="4"/>
      <c r="G53" s="4"/>
      <c r="H53" s="4"/>
      <c r="I53" s="4"/>
      <c r="J53" s="4"/>
      <c r="K53" s="4"/>
      <c r="L53" s="4"/>
      <c r="M53" s="1044"/>
      <c r="O53" s="4" t="s">
        <v>10349</v>
      </c>
      <c r="P53" s="4"/>
      <c r="Q53" s="4"/>
      <c r="R53" s="4"/>
      <c r="S53" s="4"/>
      <c r="T53" s="4"/>
      <c r="U53" s="4"/>
      <c r="V53" s="4"/>
      <c r="W53" s="4"/>
      <c r="X53" s="4"/>
      <c r="Y53" s="4"/>
      <c r="Z53" s="4"/>
      <c r="AA53" s="1044"/>
      <c r="AB53" s="1017"/>
      <c r="AC53" s="4" t="s">
        <v>10350</v>
      </c>
      <c r="AD53" s="4"/>
      <c r="AE53" s="4"/>
      <c r="AF53" s="4"/>
      <c r="AG53" s="4"/>
      <c r="AH53" s="4"/>
      <c r="AI53" s="4"/>
      <c r="AJ53" s="4"/>
      <c r="AK53" s="4"/>
      <c r="AL53" s="4"/>
      <c r="AM53" s="4"/>
      <c r="AN53" s="4"/>
      <c r="AO53" s="1044"/>
      <c r="AP53" s="1017"/>
      <c r="AQ53" s="1017"/>
      <c r="AR53" s="1017"/>
      <c r="AS53" s="1017"/>
      <c r="AT53" s="1017"/>
      <c r="AU53" s="1017"/>
      <c r="AV53" s="1017"/>
      <c r="AW53" s="1017"/>
      <c r="AX53" s="1017"/>
      <c r="AY53" s="1017"/>
      <c r="AZ53" s="1017"/>
      <c r="BA53" s="1017"/>
      <c r="BB53" s="1017"/>
      <c r="BC53" s="1017"/>
    </row>
    <row r="54" spans="1:55" ht="15.75" hidden="1" customHeight="1">
      <c r="A54" s="4"/>
      <c r="B54" s="1451" t="s">
        <v>10342</v>
      </c>
      <c r="C54" s="1450"/>
      <c r="D54" s="1450"/>
      <c r="E54" s="1453" t="s">
        <v>10343</v>
      </c>
      <c r="F54" s="1450"/>
      <c r="G54" s="1449" t="s">
        <v>2229</v>
      </c>
      <c r="H54" s="1450"/>
      <c r="I54" s="1451" t="s">
        <v>10344</v>
      </c>
      <c r="J54" s="1450"/>
      <c r="K54" s="1452" t="s">
        <v>10203</v>
      </c>
      <c r="L54" s="1450"/>
      <c r="M54" s="1454" t="s">
        <v>8879</v>
      </c>
      <c r="O54" s="4"/>
      <c r="P54" s="1451" t="s">
        <v>10342</v>
      </c>
      <c r="Q54" s="1450"/>
      <c r="R54" s="1450"/>
      <c r="S54" s="1453" t="s">
        <v>10343</v>
      </c>
      <c r="T54" s="1450"/>
      <c r="U54" s="1449" t="s">
        <v>2229</v>
      </c>
      <c r="V54" s="1450"/>
      <c r="W54" s="1451" t="s">
        <v>10344</v>
      </c>
      <c r="X54" s="1450"/>
      <c r="Y54" s="1452" t="s">
        <v>10203</v>
      </c>
      <c r="Z54" s="1450"/>
      <c r="AA54" s="1454" t="s">
        <v>8879</v>
      </c>
      <c r="AB54" s="1017"/>
      <c r="AC54" s="4"/>
      <c r="AD54" s="1451" t="s">
        <v>10342</v>
      </c>
      <c r="AE54" s="1450"/>
      <c r="AF54" s="1450"/>
      <c r="AG54" s="1453" t="s">
        <v>10343</v>
      </c>
      <c r="AH54" s="1450"/>
      <c r="AI54" s="1449" t="s">
        <v>2229</v>
      </c>
      <c r="AJ54" s="1450"/>
      <c r="AK54" s="1451" t="s">
        <v>10344</v>
      </c>
      <c r="AL54" s="1450"/>
      <c r="AM54" s="1452" t="s">
        <v>10203</v>
      </c>
      <c r="AN54" s="1450"/>
      <c r="AO54" s="1454" t="s">
        <v>8879</v>
      </c>
      <c r="AP54" s="1017"/>
      <c r="AQ54" s="1017"/>
      <c r="AR54" s="1017"/>
      <c r="AS54" s="1017"/>
      <c r="AT54" s="1017"/>
      <c r="AU54" s="1017"/>
      <c r="AV54" s="1017"/>
      <c r="AW54" s="1017"/>
      <c r="AX54" s="1017"/>
      <c r="AY54" s="1017"/>
      <c r="AZ54" s="1017"/>
      <c r="BA54" s="1017"/>
      <c r="BB54" s="1017"/>
      <c r="BC54" s="1017"/>
    </row>
    <row r="55" spans="1:55" ht="15.75" hidden="1" customHeight="1">
      <c r="A55" s="4" t="s">
        <v>3640</v>
      </c>
      <c r="B55" s="1047" t="s">
        <v>35</v>
      </c>
      <c r="C55" s="1047" t="s">
        <v>21</v>
      </c>
      <c r="D55" s="1047" t="s">
        <v>10346</v>
      </c>
      <c r="E55" s="1048" t="s">
        <v>35</v>
      </c>
      <c r="F55" s="1048" t="s">
        <v>21</v>
      </c>
      <c r="G55" s="1049" t="s">
        <v>35</v>
      </c>
      <c r="H55" s="1049" t="s">
        <v>21</v>
      </c>
      <c r="I55" s="1047" t="s">
        <v>35</v>
      </c>
      <c r="J55" s="1047" t="s">
        <v>21</v>
      </c>
      <c r="K55" s="1050" t="s">
        <v>35</v>
      </c>
      <c r="L55" s="1050" t="s">
        <v>21</v>
      </c>
      <c r="M55" s="1450"/>
      <c r="O55" s="4" t="s">
        <v>3640</v>
      </c>
      <c r="P55" s="1047" t="s">
        <v>35</v>
      </c>
      <c r="Q55" s="1047" t="s">
        <v>21</v>
      </c>
      <c r="R55" s="1047" t="s">
        <v>10346</v>
      </c>
      <c r="S55" s="1048" t="s">
        <v>35</v>
      </c>
      <c r="T55" s="1048" t="s">
        <v>21</v>
      </c>
      <c r="U55" s="1049" t="s">
        <v>35</v>
      </c>
      <c r="V55" s="1049" t="s">
        <v>21</v>
      </c>
      <c r="W55" s="1047" t="s">
        <v>35</v>
      </c>
      <c r="X55" s="1047" t="s">
        <v>21</v>
      </c>
      <c r="Y55" s="1050" t="s">
        <v>35</v>
      </c>
      <c r="Z55" s="1050" t="s">
        <v>21</v>
      </c>
      <c r="AA55" s="1450"/>
      <c r="AB55" s="1017"/>
      <c r="AC55" s="4" t="s">
        <v>3640</v>
      </c>
      <c r="AD55" s="1047" t="s">
        <v>35</v>
      </c>
      <c r="AE55" s="1047" t="s">
        <v>21</v>
      </c>
      <c r="AF55" s="1047" t="s">
        <v>10346</v>
      </c>
      <c r="AG55" s="1048" t="s">
        <v>35</v>
      </c>
      <c r="AH55" s="1048" t="s">
        <v>21</v>
      </c>
      <c r="AI55" s="1049" t="s">
        <v>35</v>
      </c>
      <c r="AJ55" s="1049" t="s">
        <v>21</v>
      </c>
      <c r="AK55" s="1047" t="s">
        <v>35</v>
      </c>
      <c r="AL55" s="1047" t="s">
        <v>21</v>
      </c>
      <c r="AM55" s="1050" t="s">
        <v>35</v>
      </c>
      <c r="AN55" s="1050" t="s">
        <v>21</v>
      </c>
      <c r="AO55" s="1450"/>
      <c r="AP55" s="1017"/>
      <c r="AQ55" s="1017"/>
      <c r="AR55" s="1017"/>
      <c r="AS55" s="1017"/>
      <c r="AT55" s="1017"/>
      <c r="AU55" s="1017"/>
      <c r="AV55" s="1017"/>
      <c r="AW55" s="1017"/>
      <c r="AX55" s="1017"/>
      <c r="AY55" s="1017"/>
      <c r="AZ55" s="1017"/>
      <c r="BA55" s="1017"/>
      <c r="BB55" s="1017"/>
      <c r="BC55" s="1017"/>
    </row>
    <row r="56" spans="1:55" ht="15.75" hidden="1" customHeight="1">
      <c r="A56" s="4" t="s">
        <v>27</v>
      </c>
      <c r="B56" s="1051">
        <f>COUNTIFS('Bohol before Recon'!$Q$4:$Q$408,"wtr",'Bohol before Recon'!$O$4:$O$408,"private",'Bohol before Recon'!$BJ$4:$BJ$408,"1",'Bohol before Recon'!$AR$4:$AR$408,"february")</f>
        <v>6</v>
      </c>
      <c r="C56" s="1051">
        <f>COUNTIFS('Bohol before Recon'!$Q$4:$Q$408,"Ntr",'Bohol before Recon'!$O$4:$O$408,"private",'Bohol before Recon'!$BJ$4:$BJ$408,"1",'Bohol before Recon'!$AR$4:$AR$408,"february")</f>
        <v>0</v>
      </c>
      <c r="D56" s="1052">
        <f t="shared" ref="D56:D60" si="241">SUM(B56:C56)</f>
        <v>6</v>
      </c>
      <c r="E56" s="1053">
        <f>COUNTIFS('Bohol before Recon'!$Q$4:$Q$407,"wtr",'Bohol before Recon'!$O$4:$O$407,"public",'Bohol before Recon'!$BJ$4:$BJ$407,"1",'Bohol before Recon'!$AR$4:$AR$407,"february")-G56</f>
        <v>0</v>
      </c>
      <c r="F56" s="1053">
        <f>COUNTIFS('Bohol before Recon'!$Q$4:$Q$407,"ntr",'Bohol before Recon'!$O$4:$O$407,"public",'Bohol before Recon'!$BJ$4:$BJ$407,"1",'Bohol before Recon'!$AR$4:$AR$407,"february")-H56</f>
        <v>0</v>
      </c>
      <c r="G56" s="1054">
        <f>COUNTIFS('Bohol before Recon'!$Q$4:$Q$407,"wtr",'Bohol before Recon'!$P$4:$P$407,"tesda technology institution",'Bohol before Recon'!$BJ$4:$BJ$407,"1",'Bohol before Recon'!$AR$4:$AR$407,"february")</f>
        <v>3</v>
      </c>
      <c r="H56" s="1054">
        <f>COUNTIFS('Bohol before Recon'!$Q$4:$Q$407,"ntr",'Bohol before Recon'!$P$4:$P$407,"tesda technology institution",'Bohol before Recon'!$BJ$4:$BJ$407,"1",'Bohol before Recon'!$AR$4:$AR$407,"february")</f>
        <v>0</v>
      </c>
      <c r="I56" s="1052">
        <f t="shared" ref="I56:J56" si="242">SUM(E56,G56)</f>
        <v>3</v>
      </c>
      <c r="J56" s="1052">
        <f t="shared" si="242"/>
        <v>0</v>
      </c>
      <c r="K56" s="1055">
        <f t="shared" ref="K56:L56" si="243">SUM(B56,I56)</f>
        <v>9</v>
      </c>
      <c r="L56" s="1055">
        <f t="shared" si="243"/>
        <v>0</v>
      </c>
      <c r="M56" s="1055">
        <f t="shared" ref="M56:M61" si="244">SUM(K56:L56)</f>
        <v>9</v>
      </c>
      <c r="O56" s="4" t="s">
        <v>27</v>
      </c>
      <c r="P56" s="1051"/>
      <c r="Q56" s="1051"/>
      <c r="R56" s="1052">
        <f t="shared" ref="R56:R60" si="245">SUM(P56:Q56)</f>
        <v>0</v>
      </c>
      <c r="S56" s="1053"/>
      <c r="T56" s="1053"/>
      <c r="U56" s="1054"/>
      <c r="V56" s="1054"/>
      <c r="W56" s="1052">
        <f t="shared" ref="W56:X56" si="246">SUM(S56,U56)</f>
        <v>0</v>
      </c>
      <c r="X56" s="1052">
        <f t="shared" si="246"/>
        <v>0</v>
      </c>
      <c r="Y56" s="1055">
        <f t="shared" ref="Y56:Z56" si="247">SUM(P56,W56)</f>
        <v>0</v>
      </c>
      <c r="Z56" s="1055">
        <f t="shared" si="247"/>
        <v>0</v>
      </c>
      <c r="AA56" s="1055">
        <f t="shared" ref="AA56:AA61" si="248">SUM(Y56:Z56)</f>
        <v>0</v>
      </c>
      <c r="AB56" s="1017"/>
      <c r="AC56" s="4" t="s">
        <v>27</v>
      </c>
      <c r="AD56" s="1051"/>
      <c r="AE56" s="1051"/>
      <c r="AF56" s="1052">
        <f t="shared" ref="AF56:AF60" si="249">SUM(AD56:AE56)</f>
        <v>0</v>
      </c>
      <c r="AG56" s="1053"/>
      <c r="AH56" s="1053"/>
      <c r="AI56" s="1054"/>
      <c r="AJ56" s="1054"/>
      <c r="AK56" s="1052">
        <f t="shared" ref="AK56:AL56" si="250">SUM(AG56,AI56)</f>
        <v>0</v>
      </c>
      <c r="AL56" s="1052">
        <f t="shared" si="250"/>
        <v>0</v>
      </c>
      <c r="AM56" s="1055">
        <f t="shared" ref="AM56:AN56" si="251">SUM(AD56,AK56)</f>
        <v>0</v>
      </c>
      <c r="AN56" s="1055">
        <f t="shared" si="251"/>
        <v>0</v>
      </c>
      <c r="AO56" s="1055">
        <f t="shared" ref="AO56:AO61" si="252">SUM(AM56:AN56)</f>
        <v>0</v>
      </c>
      <c r="AP56" s="1017"/>
      <c r="AQ56" s="1017"/>
      <c r="AR56" s="1017"/>
      <c r="AS56" s="1017"/>
      <c r="AT56" s="1017"/>
      <c r="AU56" s="1017"/>
      <c r="AV56" s="1017"/>
      <c r="AW56" s="1017"/>
      <c r="AX56" s="1017"/>
      <c r="AY56" s="1017"/>
      <c r="AZ56" s="1017"/>
      <c r="BA56" s="1017"/>
      <c r="BB56" s="1017"/>
      <c r="BC56" s="1017"/>
    </row>
    <row r="57" spans="1:55" ht="15.75" hidden="1" customHeight="1">
      <c r="A57" s="4" t="s">
        <v>11</v>
      </c>
      <c r="B57" s="1051">
        <f>COUNTIFS('Cebu before Recon'!$Q$4:$Q$810,"wtr",'Cebu before Recon'!$O$4:$O$810,"private",'Cebu before Recon'!$BJ$4:$BJ$810,"1",'Cebu before Recon'!$AR$4:$AR$810,"february")</f>
        <v>0</v>
      </c>
      <c r="C57" s="1051">
        <f>COUNTIFS('Cebu before Recon'!$Q$4:$Q$810,"ntr",'Cebu before Recon'!$O$4:$O$810,"private",'Cebu before Recon'!$BJ$4:$BJ$810,"1",'Cebu before Recon'!$AR$4:$AR$810,"february")</f>
        <v>0</v>
      </c>
      <c r="D57" s="1052">
        <f t="shared" si="241"/>
        <v>0</v>
      </c>
      <c r="E57" s="1053">
        <f>COUNTIFS('Cebu before Recon'!$Q$4:$Q$809,"wtr",'Cebu before Recon'!$O$4:$O$809,"public",'Cebu before Recon'!$BJ$4:$BJ$809,"1",'Cebu before Recon'!$AR$4:$AR$809,"february")-G57</f>
        <v>0</v>
      </c>
      <c r="F57" s="1053">
        <f>COUNTIFS('Cebu before Recon'!$Q$4:$Q$809,"ntr",'Cebu before Recon'!$O$4:$O$809,"public",'Cebu before Recon'!$BJ$4:$BJ$809,"1",'Cebu before Recon'!$AR$4:$AR$809,"february")-H57</f>
        <v>0</v>
      </c>
      <c r="G57" s="1054">
        <f>COUNTIFS('Cebu before Recon'!$Q$4:$Q$809,"wtr",'Cebu before Recon'!$P$4:$P$809,"tesda technology institution",'Cebu before Recon'!$BJ$4:$BJ$809,"1",'Cebu before Recon'!$AR$4:$AR$809,"february")</f>
        <v>0</v>
      </c>
      <c r="H57" s="1054">
        <f>COUNTIFS('Cebu before Recon'!$Q$4:$Q$809,"ntr",'Cebu before Recon'!$P$4:$P$809,"tesda technology institution",'Cebu before Recon'!$BJ$4:$BJ$809,"1",'Cebu before Recon'!$AR$4:$AR$809,"february")</f>
        <v>0</v>
      </c>
      <c r="I57" s="1052">
        <f t="shared" ref="I57:J57" si="253">SUM(E57,G57)</f>
        <v>0</v>
      </c>
      <c r="J57" s="1052">
        <f t="shared" si="253"/>
        <v>0</v>
      </c>
      <c r="K57" s="1055">
        <f t="shared" ref="K57:L57" si="254">SUM(B57,I57)</f>
        <v>0</v>
      </c>
      <c r="L57" s="1055">
        <f t="shared" si="254"/>
        <v>0</v>
      </c>
      <c r="M57" s="1055">
        <f t="shared" si="244"/>
        <v>0</v>
      </c>
      <c r="O57" s="4" t="s">
        <v>11</v>
      </c>
      <c r="P57" s="1051"/>
      <c r="Q57" s="1051"/>
      <c r="R57" s="1052">
        <f t="shared" si="245"/>
        <v>0</v>
      </c>
      <c r="S57" s="1053"/>
      <c r="T57" s="1053"/>
      <c r="U57" s="1054"/>
      <c r="V57" s="1054"/>
      <c r="W57" s="1052">
        <f t="shared" ref="W57:X57" si="255">SUM(S57,U57)</f>
        <v>0</v>
      </c>
      <c r="X57" s="1052">
        <f t="shared" si="255"/>
        <v>0</v>
      </c>
      <c r="Y57" s="1055">
        <f t="shared" ref="Y57:Z57" si="256">SUM(P57,W57)</f>
        <v>0</v>
      </c>
      <c r="Z57" s="1055">
        <f t="shared" si="256"/>
        <v>0</v>
      </c>
      <c r="AA57" s="1055">
        <f t="shared" si="248"/>
        <v>0</v>
      </c>
      <c r="AB57" s="1017"/>
      <c r="AC57" s="4" t="s">
        <v>11</v>
      </c>
      <c r="AD57" s="1051"/>
      <c r="AE57" s="1051"/>
      <c r="AF57" s="1052">
        <f t="shared" si="249"/>
        <v>0</v>
      </c>
      <c r="AG57" s="1053"/>
      <c r="AH57" s="1053"/>
      <c r="AI57" s="1054"/>
      <c r="AJ57" s="1054"/>
      <c r="AK57" s="1052">
        <f t="shared" ref="AK57:AL57" si="257">SUM(AG57,AI57)</f>
        <v>0</v>
      </c>
      <c r="AL57" s="1052">
        <f t="shared" si="257"/>
        <v>0</v>
      </c>
      <c r="AM57" s="1055">
        <f t="shared" ref="AM57:AN57" si="258">SUM(AD57,AK57)</f>
        <v>0</v>
      </c>
      <c r="AN57" s="1055">
        <f t="shared" si="258"/>
        <v>0</v>
      </c>
      <c r="AO57" s="1055">
        <f t="shared" si="252"/>
        <v>0</v>
      </c>
      <c r="AP57" s="1017"/>
      <c r="AQ57" s="1017"/>
      <c r="AR57" s="1017"/>
      <c r="AS57" s="1017"/>
      <c r="AT57" s="1017"/>
      <c r="AU57" s="1017"/>
      <c r="AV57" s="1017"/>
      <c r="AW57" s="1017"/>
      <c r="AX57" s="1017"/>
      <c r="AY57" s="1017"/>
      <c r="AZ57" s="1017"/>
      <c r="BA57" s="1017"/>
      <c r="BB57" s="1017"/>
      <c r="BC57" s="1017"/>
    </row>
    <row r="58" spans="1:55" ht="15.75" hidden="1" customHeight="1">
      <c r="A58" s="4" t="s">
        <v>49</v>
      </c>
      <c r="B58" s="1051">
        <f>COUNTIFS('Negros Oriental before Recon'!$Q$4:$Q$439,"wtr",'Negros Oriental before Recon'!$O$4:$O$439,"private",'Negros Oriental before Recon'!$BJ$4:$BJ$439,"1",'Negros Oriental before Recon'!$AR$4:$AR$439,"february")</f>
        <v>4</v>
      </c>
      <c r="C58" s="1051">
        <f>COUNTIFS('Negros Oriental before Recon'!$Q$4:$Q$439,"ntr",'Negros Oriental before Recon'!$O$4:$O$439,"private",'Negros Oriental before Recon'!$BJ$4:$BJ$439,"1",'Negros Oriental before Recon'!$AR$4:$AR$439,"february")</f>
        <v>0</v>
      </c>
      <c r="D58" s="1052">
        <f t="shared" si="241"/>
        <v>4</v>
      </c>
      <c r="E58" s="1053">
        <f>COUNTIFS('Negros Oriental before Recon'!$Q$4:$Q$438,"wtr",'Negros Oriental before Recon'!$O$4:$O$438,"public",'Negros Oriental before Recon'!$BJ$4:$BJ$438,"1",'Negros Oriental before Recon'!$AR$4:$AR$438,"february")-G58</f>
        <v>0</v>
      </c>
      <c r="F58" s="1053">
        <f>COUNTIFS('Negros Oriental before Recon'!$Q$4:$Q$438,"ntr",'Negros Oriental before Recon'!$O$4:$O$438,"public",'Negros Oriental before Recon'!$BJ$4:$BJ$438,"1",'Negros Oriental before Recon'!$AR$4:$AR$438,"february")-H58</f>
        <v>0</v>
      </c>
      <c r="G58" s="1054">
        <f>COUNTIFS('Negros Oriental before Recon'!$Q$4:$Q$438,"wtr",'Negros Oriental before Recon'!$P$4:$P$438,"tesda technology institution",'Negros Oriental before Recon'!$BJ$4:$BJ$438,"1",'Negros Oriental before Recon'!$AR$4:$AR$438,"february")</f>
        <v>0</v>
      </c>
      <c r="H58" s="1054">
        <f>COUNTIFS('Negros Oriental before Recon'!$Q$4:$Q$438,"ntr",'Negros Oriental before Recon'!$P$4:$P$438,"tesda technology institution",'Negros Oriental before Recon'!$BJ$4:$BJ$438,"1",'Negros Oriental before Recon'!$AR$4:$AR$438,"february")</f>
        <v>0</v>
      </c>
      <c r="I58" s="1052">
        <f t="shared" ref="I58:J58" si="259">SUM(E58,G58)</f>
        <v>0</v>
      </c>
      <c r="J58" s="1052">
        <f t="shared" si="259"/>
        <v>0</v>
      </c>
      <c r="K58" s="1055">
        <f t="shared" ref="K58:L58" si="260">SUM(B58,I58)</f>
        <v>4</v>
      </c>
      <c r="L58" s="1055">
        <f t="shared" si="260"/>
        <v>0</v>
      </c>
      <c r="M58" s="1055">
        <f t="shared" si="244"/>
        <v>4</v>
      </c>
      <c r="O58" s="4" t="s">
        <v>49</v>
      </c>
      <c r="P58" s="1051"/>
      <c r="Q58" s="1051"/>
      <c r="R58" s="1052">
        <f t="shared" si="245"/>
        <v>0</v>
      </c>
      <c r="S58" s="1053"/>
      <c r="T58" s="1053"/>
      <c r="U58" s="1054"/>
      <c r="V58" s="1054"/>
      <c r="W58" s="1052">
        <f t="shared" ref="W58:X58" si="261">SUM(S58,U58)</f>
        <v>0</v>
      </c>
      <c r="X58" s="1052">
        <f t="shared" si="261"/>
        <v>0</v>
      </c>
      <c r="Y58" s="1055">
        <f t="shared" ref="Y58:Z58" si="262">SUM(P58,W58)</f>
        <v>0</v>
      </c>
      <c r="Z58" s="1055">
        <f t="shared" si="262"/>
        <v>0</v>
      </c>
      <c r="AA58" s="1055">
        <f t="shared" si="248"/>
        <v>0</v>
      </c>
      <c r="AB58" s="1017"/>
      <c r="AC58" s="4" t="s">
        <v>49</v>
      </c>
      <c r="AD58" s="1051"/>
      <c r="AE58" s="1051"/>
      <c r="AF58" s="1052">
        <f t="shared" si="249"/>
        <v>0</v>
      </c>
      <c r="AG58" s="1053"/>
      <c r="AH58" s="1053"/>
      <c r="AI58" s="1054"/>
      <c r="AJ58" s="1054"/>
      <c r="AK58" s="1052">
        <f t="shared" ref="AK58:AL58" si="263">SUM(AG58,AI58)</f>
        <v>0</v>
      </c>
      <c r="AL58" s="1052">
        <f t="shared" si="263"/>
        <v>0</v>
      </c>
      <c r="AM58" s="1055">
        <f t="shared" ref="AM58:AN58" si="264">SUM(AD58,AK58)</f>
        <v>0</v>
      </c>
      <c r="AN58" s="1055">
        <f t="shared" si="264"/>
        <v>0</v>
      </c>
      <c r="AO58" s="1055">
        <f t="shared" si="252"/>
        <v>0</v>
      </c>
      <c r="AP58" s="1017"/>
      <c r="AQ58" s="1017"/>
      <c r="AR58" s="1017"/>
      <c r="AS58" s="1017"/>
      <c r="AT58" s="1017"/>
      <c r="AU58" s="1017"/>
      <c r="AV58" s="1017"/>
      <c r="AW58" s="1017"/>
      <c r="AX58" s="1017"/>
      <c r="AY58" s="1017"/>
      <c r="AZ58" s="1017"/>
      <c r="BA58" s="1017"/>
      <c r="BB58" s="1017"/>
      <c r="BC58" s="1017"/>
    </row>
    <row r="59" spans="1:55" ht="15.75" hidden="1" customHeight="1">
      <c r="A59" s="4" t="s">
        <v>400</v>
      </c>
      <c r="B59" s="1051">
        <f>COUNTIFS('Siquijor before Recon'!$Q$4:$Q$196,"wtr",'Siquijor before Recon'!$O$4:$O$196,"private",'Siquijor before Recon'!$BJ$4:$BJ$196,"1",'Siquijor before Recon'!$AR$4:$AR$196,"february")</f>
        <v>0</v>
      </c>
      <c r="C59" s="1051">
        <f>COUNTIFS('Siquijor before Recon'!$Q$4:$Q$196,"ntr",'Siquijor before Recon'!$O$4:$O$196,"private",'Siquijor before Recon'!$BJ$4:$BJ$196,"1",'Siquijor before Recon'!$AR$4:$AR$196,"february")</f>
        <v>0</v>
      </c>
      <c r="D59" s="1052">
        <f t="shared" si="241"/>
        <v>0</v>
      </c>
      <c r="E59" s="1053">
        <f>COUNTIFS('Siquijor before Recon'!$Q$4:$Q$195,"wtr",'Siquijor before Recon'!$O$4:$O$195,"public",'Siquijor before Recon'!$BJ$4:$BJ$195,"1",'Siquijor before Recon'!$AR$4:$AR$195,"february")-G59</f>
        <v>0</v>
      </c>
      <c r="F59" s="1053">
        <f>COUNTIFS('Siquijor before Recon'!$Q$4:$Q$195,"ntr",'Siquijor before Recon'!$O$4:$O$195,"public",'Siquijor before Recon'!$BJ$4:$BJ$195,"1",'Siquijor before Recon'!$AR$4:$AR$195,"february")-H59</f>
        <v>0</v>
      </c>
      <c r="G59" s="1054">
        <f>COUNTIFS('Siquijor before Recon'!$Q$4:$Q$195,"wtr",'Siquijor before Recon'!$P$4:$P$195,"tesda technology institution",'Siquijor before Recon'!$BJ$4:$BJ$195,"1",'Siquijor before Recon'!$AR$4:$AR$195,"february")</f>
        <v>0</v>
      </c>
      <c r="H59" s="1054">
        <f>COUNTIFS('Siquijor before Recon'!$Q$4:$Q$195,"ntr",'Siquijor before Recon'!$P$4:$P$195,"tesda technology institution",'Siquijor before Recon'!$BJ$4:$BJ$195,"1",'Siquijor before Recon'!$AR$4:$AR$195,"february")</f>
        <v>0</v>
      </c>
      <c r="I59" s="1052">
        <f t="shared" ref="I59:J59" si="265">SUM(E59,G59)</f>
        <v>0</v>
      </c>
      <c r="J59" s="1052">
        <f t="shared" si="265"/>
        <v>0</v>
      </c>
      <c r="K59" s="1055">
        <f t="shared" ref="K59:L59" si="266">SUM(B59,I59)</f>
        <v>0</v>
      </c>
      <c r="L59" s="1055">
        <f t="shared" si="266"/>
        <v>0</v>
      </c>
      <c r="M59" s="1055">
        <f t="shared" si="244"/>
        <v>0</v>
      </c>
      <c r="O59" s="4" t="s">
        <v>400</v>
      </c>
      <c r="P59" s="1051"/>
      <c r="Q59" s="1051"/>
      <c r="R59" s="1052">
        <f t="shared" si="245"/>
        <v>0</v>
      </c>
      <c r="S59" s="1053"/>
      <c r="T59" s="1053"/>
      <c r="U59" s="1054"/>
      <c r="V59" s="1054"/>
      <c r="W59" s="1052">
        <f t="shared" ref="W59:X59" si="267">SUM(S59,U59)</f>
        <v>0</v>
      </c>
      <c r="X59" s="1052">
        <f t="shared" si="267"/>
        <v>0</v>
      </c>
      <c r="Y59" s="1055">
        <f t="shared" ref="Y59:Z59" si="268">SUM(P59,W59)</f>
        <v>0</v>
      </c>
      <c r="Z59" s="1055">
        <f t="shared" si="268"/>
        <v>0</v>
      </c>
      <c r="AA59" s="1055">
        <f t="shared" si="248"/>
        <v>0</v>
      </c>
      <c r="AB59" s="1017"/>
      <c r="AC59" s="4" t="s">
        <v>400</v>
      </c>
      <c r="AD59" s="1051"/>
      <c r="AE59" s="1051"/>
      <c r="AF59" s="1052">
        <f t="shared" si="249"/>
        <v>0</v>
      </c>
      <c r="AG59" s="1053"/>
      <c r="AH59" s="1053"/>
      <c r="AI59" s="1054"/>
      <c r="AJ59" s="1054"/>
      <c r="AK59" s="1052">
        <f t="shared" ref="AK59:AL59" si="269">SUM(AG59,AI59)</f>
        <v>0</v>
      </c>
      <c r="AL59" s="1052">
        <f t="shared" si="269"/>
        <v>0</v>
      </c>
      <c r="AM59" s="1055">
        <f t="shared" ref="AM59:AN59" si="270">SUM(AD59,AK59)</f>
        <v>0</v>
      </c>
      <c r="AN59" s="1055">
        <f t="shared" si="270"/>
        <v>0</v>
      </c>
      <c r="AO59" s="1055">
        <f t="shared" si="252"/>
        <v>0</v>
      </c>
      <c r="AP59" s="1017"/>
      <c r="AQ59" s="1017"/>
      <c r="AR59" s="1017"/>
      <c r="AS59" s="1017"/>
      <c r="AT59" s="1017"/>
      <c r="AU59" s="1017"/>
      <c r="AV59" s="1017"/>
      <c r="AW59" s="1017"/>
      <c r="AX59" s="1017"/>
      <c r="AY59" s="1017"/>
      <c r="AZ59" s="1017"/>
      <c r="BA59" s="1017"/>
      <c r="BB59" s="1017"/>
      <c r="BC59" s="1017"/>
    </row>
    <row r="60" spans="1:55" ht="15.75" hidden="1" customHeight="1">
      <c r="A60" s="4" t="s">
        <v>10347</v>
      </c>
      <c r="B60" s="1051">
        <f>COUNTIFS('MTP Other Region'!$P$3:$P$200,"wtr",'MTP Other Region'!$N$3:$N$200,"private",'MTP Other Region'!$AT$3:$AT$200,"new tvi &amp; program",'MTP Other Region'!$AQ$3:$AQ$200,"february")</f>
        <v>0</v>
      </c>
      <c r="C60" s="1051">
        <f>COUNTIFS('MTP Other Region'!$P$3:$P$200,"ntr",'MTP Other Region'!$N$3:$N$200,"private",'MTP Other Region'!$AT$3:$AT$200,"new tvi &amp; program",'MTP Other Region'!$AQ$3:$AQ$200,"february")</f>
        <v>0</v>
      </c>
      <c r="D60" s="1052">
        <f t="shared" si="241"/>
        <v>0</v>
      </c>
      <c r="E60" s="1053">
        <f>COUNTIFS('MTP Other Region'!$P$3:$P$25,"wtr",'MTP Other Region'!$N$3:$N$25,"public",'MTP Other Region'!$AQ$3:$AQ$25,"february")-G60</f>
        <v>0</v>
      </c>
      <c r="F60" s="1053">
        <f>COUNTIFS('MTP Other Region'!$P$3:$P$25,"ntr",'MTP Other Region'!$N$3:$N$25,"public",'MTP Other Region'!$AQ$3:$AQ$25,"february")-H60</f>
        <v>0</v>
      </c>
      <c r="G60" s="1054">
        <f>COUNTIFS('MTP Other Region'!$P$3:$P$25,"wtr",'MTP Other Region'!$O$3:$O$25,"tesda technology institution",'MTP Other Region'!$AQ$3:$AQ$25,"february")</f>
        <v>0</v>
      </c>
      <c r="H60" s="1054">
        <f>COUNTIFS('MTP Other Region'!$P$3:$P$25,"ntr",'MTP Other Region'!$O$3:$O$25,"tesda technology institution",'MTP Other Region'!$AQ$3:$AQ$25,"february")</f>
        <v>0</v>
      </c>
      <c r="I60" s="1052">
        <f t="shared" ref="I60:J60" si="271">SUM(E60,G60)</f>
        <v>0</v>
      </c>
      <c r="J60" s="1052">
        <f t="shared" si="271"/>
        <v>0</v>
      </c>
      <c r="K60" s="1055">
        <f t="shared" ref="K60:L60" si="272">SUM(B60,I60)</f>
        <v>0</v>
      </c>
      <c r="L60" s="1055">
        <f t="shared" si="272"/>
        <v>0</v>
      </c>
      <c r="M60" s="1055">
        <f t="shared" si="244"/>
        <v>0</v>
      </c>
      <c r="O60" s="4" t="s">
        <v>10347</v>
      </c>
      <c r="P60" s="1051"/>
      <c r="Q60" s="1051"/>
      <c r="R60" s="1052">
        <f t="shared" si="245"/>
        <v>0</v>
      </c>
      <c r="S60" s="1053"/>
      <c r="T60" s="1053"/>
      <c r="U60" s="1054"/>
      <c r="V60" s="1054"/>
      <c r="W60" s="1052">
        <f t="shared" ref="W60:X60" si="273">SUM(S60,U60)</f>
        <v>0</v>
      </c>
      <c r="X60" s="1052">
        <f t="shared" si="273"/>
        <v>0</v>
      </c>
      <c r="Y60" s="1055">
        <f t="shared" ref="Y60:Z60" si="274">SUM(P60,W60)</f>
        <v>0</v>
      </c>
      <c r="Z60" s="1055">
        <f t="shared" si="274"/>
        <v>0</v>
      </c>
      <c r="AA60" s="1055">
        <f t="shared" si="248"/>
        <v>0</v>
      </c>
      <c r="AB60" s="1017"/>
      <c r="AC60" s="4" t="s">
        <v>10347</v>
      </c>
      <c r="AD60" s="1051"/>
      <c r="AE60" s="1051"/>
      <c r="AF60" s="1052">
        <f t="shared" si="249"/>
        <v>0</v>
      </c>
      <c r="AG60" s="1053"/>
      <c r="AH60" s="1053"/>
      <c r="AI60" s="1054"/>
      <c r="AJ60" s="1054"/>
      <c r="AK60" s="1052">
        <f t="shared" ref="AK60:AL60" si="275">SUM(AG60,AI60)</f>
        <v>0</v>
      </c>
      <c r="AL60" s="1052">
        <f t="shared" si="275"/>
        <v>0</v>
      </c>
      <c r="AM60" s="1055">
        <f t="shared" ref="AM60:AN60" si="276">SUM(AD60,AK60)</f>
        <v>0</v>
      </c>
      <c r="AN60" s="1055">
        <f t="shared" si="276"/>
        <v>0</v>
      </c>
      <c r="AO60" s="1055">
        <f t="shared" si="252"/>
        <v>0</v>
      </c>
      <c r="AP60" s="1017"/>
      <c r="AQ60" s="1017"/>
      <c r="AR60" s="1017"/>
      <c r="AS60" s="1017"/>
      <c r="AT60" s="1017"/>
      <c r="AU60" s="1017"/>
      <c r="AV60" s="1017"/>
      <c r="AW60" s="1017"/>
      <c r="AX60" s="1017"/>
      <c r="AY60" s="1017"/>
      <c r="AZ60" s="1017"/>
      <c r="BA60" s="1017"/>
      <c r="BB60" s="1017"/>
      <c r="BC60" s="1017"/>
    </row>
    <row r="61" spans="1:55" ht="15.75" hidden="1" customHeight="1">
      <c r="A61" s="4" t="s">
        <v>10346</v>
      </c>
      <c r="B61" s="1052">
        <f t="shared" ref="B61:J61" si="277">SUM(B56:B60)</f>
        <v>10</v>
      </c>
      <c r="C61" s="1052">
        <f t="shared" si="277"/>
        <v>0</v>
      </c>
      <c r="D61" s="1052">
        <f t="shared" si="277"/>
        <v>10</v>
      </c>
      <c r="E61" s="1056">
        <f t="shared" si="277"/>
        <v>0</v>
      </c>
      <c r="F61" s="1056">
        <f t="shared" si="277"/>
        <v>0</v>
      </c>
      <c r="G61" s="1057">
        <f t="shared" si="277"/>
        <v>3</v>
      </c>
      <c r="H61" s="1057">
        <f t="shared" si="277"/>
        <v>0</v>
      </c>
      <c r="I61" s="1052">
        <f t="shared" si="277"/>
        <v>3</v>
      </c>
      <c r="J61" s="1052">
        <f t="shared" si="277"/>
        <v>0</v>
      </c>
      <c r="K61" s="1055">
        <f t="shared" ref="K61:L61" si="278">SUM(B61,I61)</f>
        <v>13</v>
      </c>
      <c r="L61" s="1055">
        <f t="shared" si="278"/>
        <v>0</v>
      </c>
      <c r="M61" s="1055">
        <f t="shared" si="244"/>
        <v>13</v>
      </c>
      <c r="O61" s="4" t="s">
        <v>10346</v>
      </c>
      <c r="P61" s="1052">
        <f t="shared" ref="P61:X61" si="279">SUM(P56:P60)</f>
        <v>0</v>
      </c>
      <c r="Q61" s="1052">
        <f t="shared" si="279"/>
        <v>0</v>
      </c>
      <c r="R61" s="1052">
        <f t="shared" si="279"/>
        <v>0</v>
      </c>
      <c r="S61" s="1056">
        <f t="shared" si="279"/>
        <v>0</v>
      </c>
      <c r="T61" s="1056">
        <f t="shared" si="279"/>
        <v>0</v>
      </c>
      <c r="U61" s="1057">
        <f t="shared" si="279"/>
        <v>0</v>
      </c>
      <c r="V61" s="1057">
        <f t="shared" si="279"/>
        <v>0</v>
      </c>
      <c r="W61" s="1052">
        <f t="shared" si="279"/>
        <v>0</v>
      </c>
      <c r="X61" s="1052">
        <f t="shared" si="279"/>
        <v>0</v>
      </c>
      <c r="Y61" s="1055">
        <f t="shared" ref="Y61:Z61" si="280">SUM(P61,W61)</f>
        <v>0</v>
      </c>
      <c r="Z61" s="1055">
        <f t="shared" si="280"/>
        <v>0</v>
      </c>
      <c r="AA61" s="1055">
        <f t="shared" si="248"/>
        <v>0</v>
      </c>
      <c r="AB61" s="1017"/>
      <c r="AC61" s="4" t="s">
        <v>10346</v>
      </c>
      <c r="AD61" s="1052">
        <f t="shared" ref="AD61:AL61" si="281">SUM(AD56:AD60)</f>
        <v>0</v>
      </c>
      <c r="AE61" s="1052">
        <f t="shared" si="281"/>
        <v>0</v>
      </c>
      <c r="AF61" s="1052">
        <f t="shared" si="281"/>
        <v>0</v>
      </c>
      <c r="AG61" s="1056">
        <f t="shared" si="281"/>
        <v>0</v>
      </c>
      <c r="AH61" s="1056">
        <f t="shared" si="281"/>
        <v>0</v>
      </c>
      <c r="AI61" s="1057">
        <f t="shared" si="281"/>
        <v>0</v>
      </c>
      <c r="AJ61" s="1057">
        <f t="shared" si="281"/>
        <v>0</v>
      </c>
      <c r="AK61" s="1052">
        <f t="shared" si="281"/>
        <v>0</v>
      </c>
      <c r="AL61" s="1052">
        <f t="shared" si="281"/>
        <v>0</v>
      </c>
      <c r="AM61" s="1055">
        <f t="shared" ref="AM61:AN61" si="282">SUM(AD61,AK61)</f>
        <v>0</v>
      </c>
      <c r="AN61" s="1055">
        <f t="shared" si="282"/>
        <v>0</v>
      </c>
      <c r="AO61" s="1055">
        <f t="shared" si="252"/>
        <v>0</v>
      </c>
      <c r="AP61" s="1017"/>
      <c r="AQ61" s="1017"/>
      <c r="AR61" s="1017"/>
      <c r="AS61" s="1017"/>
      <c r="AT61" s="1017"/>
      <c r="AU61" s="1017"/>
      <c r="AV61" s="1017"/>
      <c r="AW61" s="1017"/>
      <c r="AX61" s="1017"/>
      <c r="AY61" s="1017"/>
      <c r="AZ61" s="1017"/>
      <c r="BA61" s="1017"/>
      <c r="BB61" s="1017"/>
      <c r="BC61" s="1017"/>
    </row>
    <row r="62" spans="1:55" ht="15.75" hidden="1" customHeight="1">
      <c r="AB62" s="1017"/>
      <c r="AP62" s="1017"/>
      <c r="AQ62" s="1017"/>
      <c r="AR62" s="1017"/>
      <c r="AS62" s="1017"/>
      <c r="AT62" s="1017"/>
      <c r="AU62" s="1017"/>
      <c r="AV62" s="1017"/>
      <c r="AW62" s="1017"/>
      <c r="AX62" s="1017"/>
      <c r="AY62" s="1017"/>
      <c r="AZ62" s="1017"/>
      <c r="BA62" s="1017"/>
      <c r="BB62" s="1017"/>
      <c r="BC62" s="1017"/>
    </row>
    <row r="63" spans="1:55" ht="15.75" hidden="1" customHeight="1">
      <c r="A63" s="4" t="s">
        <v>10355</v>
      </c>
      <c r="B63" s="4"/>
      <c r="C63" s="4"/>
      <c r="D63" s="4"/>
      <c r="E63" s="4"/>
      <c r="F63" s="4"/>
      <c r="G63" s="4"/>
      <c r="H63" s="4"/>
      <c r="I63" s="4"/>
      <c r="J63" s="4"/>
      <c r="K63" s="4"/>
      <c r="L63" s="4"/>
      <c r="M63" s="1044"/>
      <c r="O63" s="4" t="s">
        <v>10349</v>
      </c>
      <c r="P63" s="4"/>
      <c r="Q63" s="4"/>
      <c r="R63" s="4"/>
      <c r="S63" s="4"/>
      <c r="T63" s="4"/>
      <c r="U63" s="4"/>
      <c r="V63" s="4"/>
      <c r="W63" s="4"/>
      <c r="X63" s="4"/>
      <c r="Y63" s="4"/>
      <c r="Z63" s="4"/>
      <c r="AA63" s="1044"/>
      <c r="AB63" s="1017"/>
      <c r="AC63" s="4" t="s">
        <v>10350</v>
      </c>
      <c r="AD63" s="4"/>
      <c r="AE63" s="4"/>
      <c r="AF63" s="4"/>
      <c r="AG63" s="4"/>
      <c r="AH63" s="4"/>
      <c r="AI63" s="4"/>
      <c r="AJ63" s="4"/>
      <c r="AK63" s="4"/>
      <c r="AL63" s="4"/>
      <c r="AM63" s="4"/>
      <c r="AN63" s="4"/>
      <c r="AO63" s="1044"/>
      <c r="AP63" s="1017"/>
      <c r="AQ63" s="1017"/>
      <c r="AR63" s="1017"/>
      <c r="AS63" s="1017"/>
      <c r="AT63" s="1017"/>
      <c r="AU63" s="1017"/>
      <c r="AV63" s="1017"/>
      <c r="AW63" s="1017"/>
      <c r="AX63" s="1017"/>
      <c r="AY63" s="1017"/>
      <c r="AZ63" s="1017"/>
      <c r="BA63" s="1017"/>
      <c r="BB63" s="1017"/>
      <c r="BC63" s="1017"/>
    </row>
    <row r="64" spans="1:55" ht="15.75" hidden="1" customHeight="1">
      <c r="A64" s="4"/>
      <c r="B64" s="1451" t="s">
        <v>10342</v>
      </c>
      <c r="C64" s="1450"/>
      <c r="D64" s="1450"/>
      <c r="E64" s="1453" t="s">
        <v>10343</v>
      </c>
      <c r="F64" s="1450"/>
      <c r="G64" s="1449" t="s">
        <v>2229</v>
      </c>
      <c r="H64" s="1450"/>
      <c r="I64" s="1451" t="s">
        <v>10344</v>
      </c>
      <c r="J64" s="1450"/>
      <c r="K64" s="1452" t="s">
        <v>10203</v>
      </c>
      <c r="L64" s="1450"/>
      <c r="M64" s="1454" t="s">
        <v>8879</v>
      </c>
      <c r="O64" s="4"/>
      <c r="P64" s="1451" t="s">
        <v>10342</v>
      </c>
      <c r="Q64" s="1450"/>
      <c r="R64" s="1450"/>
      <c r="S64" s="1453" t="s">
        <v>10343</v>
      </c>
      <c r="T64" s="1450"/>
      <c r="U64" s="1449" t="s">
        <v>2229</v>
      </c>
      <c r="V64" s="1450"/>
      <c r="W64" s="1451" t="s">
        <v>10344</v>
      </c>
      <c r="X64" s="1450"/>
      <c r="Y64" s="1452" t="s">
        <v>10203</v>
      </c>
      <c r="Z64" s="1450"/>
      <c r="AA64" s="1454" t="s">
        <v>8879</v>
      </c>
      <c r="AB64" s="1017"/>
      <c r="AC64" s="4"/>
      <c r="AD64" s="1451" t="s">
        <v>10342</v>
      </c>
      <c r="AE64" s="1450"/>
      <c r="AF64" s="1450"/>
      <c r="AG64" s="1453" t="s">
        <v>10343</v>
      </c>
      <c r="AH64" s="1450"/>
      <c r="AI64" s="1449" t="s">
        <v>2229</v>
      </c>
      <c r="AJ64" s="1450"/>
      <c r="AK64" s="1451" t="s">
        <v>10344</v>
      </c>
      <c r="AL64" s="1450"/>
      <c r="AM64" s="1452" t="s">
        <v>10203</v>
      </c>
      <c r="AN64" s="1450"/>
      <c r="AO64" s="1454" t="s">
        <v>8879</v>
      </c>
      <c r="AP64" s="1017"/>
      <c r="AQ64" s="1017"/>
      <c r="AR64" s="1017"/>
      <c r="AS64" s="1017"/>
      <c r="AT64" s="1017"/>
      <c r="AU64" s="1017"/>
      <c r="AV64" s="1017"/>
      <c r="AW64" s="1017"/>
      <c r="AX64" s="1017"/>
      <c r="AY64" s="1017"/>
      <c r="AZ64" s="1017"/>
      <c r="BA64" s="1017"/>
      <c r="BB64" s="1017"/>
      <c r="BC64" s="1017"/>
    </row>
    <row r="65" spans="1:55" ht="15.75" hidden="1" customHeight="1">
      <c r="A65" s="4" t="s">
        <v>3640</v>
      </c>
      <c r="B65" s="1047" t="s">
        <v>35</v>
      </c>
      <c r="C65" s="1047" t="s">
        <v>21</v>
      </c>
      <c r="D65" s="1047" t="s">
        <v>10346</v>
      </c>
      <c r="E65" s="1048" t="s">
        <v>35</v>
      </c>
      <c r="F65" s="1048" t="s">
        <v>21</v>
      </c>
      <c r="G65" s="1049" t="s">
        <v>35</v>
      </c>
      <c r="H65" s="1049" t="s">
        <v>21</v>
      </c>
      <c r="I65" s="1047" t="s">
        <v>35</v>
      </c>
      <c r="J65" s="1047" t="s">
        <v>21</v>
      </c>
      <c r="K65" s="1050" t="s">
        <v>35</v>
      </c>
      <c r="L65" s="1050" t="s">
        <v>21</v>
      </c>
      <c r="M65" s="1450"/>
      <c r="O65" s="4" t="s">
        <v>3640</v>
      </c>
      <c r="P65" s="1047" t="s">
        <v>35</v>
      </c>
      <c r="Q65" s="1047" t="s">
        <v>21</v>
      </c>
      <c r="R65" s="1047" t="s">
        <v>10346</v>
      </c>
      <c r="S65" s="1048" t="s">
        <v>35</v>
      </c>
      <c r="T65" s="1048" t="s">
        <v>21</v>
      </c>
      <c r="U65" s="1049" t="s">
        <v>35</v>
      </c>
      <c r="V65" s="1049" t="s">
        <v>21</v>
      </c>
      <c r="W65" s="1047" t="s">
        <v>35</v>
      </c>
      <c r="X65" s="1047" t="s">
        <v>21</v>
      </c>
      <c r="Y65" s="1050" t="s">
        <v>35</v>
      </c>
      <c r="Z65" s="1050" t="s">
        <v>21</v>
      </c>
      <c r="AA65" s="1450"/>
      <c r="AB65" s="1017"/>
      <c r="AC65" s="4" t="s">
        <v>3640</v>
      </c>
      <c r="AD65" s="1047" t="s">
        <v>35</v>
      </c>
      <c r="AE65" s="1047" t="s">
        <v>21</v>
      </c>
      <c r="AF65" s="1047" t="s">
        <v>10346</v>
      </c>
      <c r="AG65" s="1048" t="s">
        <v>35</v>
      </c>
      <c r="AH65" s="1048" t="s">
        <v>21</v>
      </c>
      <c r="AI65" s="1049" t="s">
        <v>35</v>
      </c>
      <c r="AJ65" s="1049" t="s">
        <v>21</v>
      </c>
      <c r="AK65" s="1047" t="s">
        <v>35</v>
      </c>
      <c r="AL65" s="1047" t="s">
        <v>21</v>
      </c>
      <c r="AM65" s="1050" t="s">
        <v>35</v>
      </c>
      <c r="AN65" s="1050" t="s">
        <v>21</v>
      </c>
      <c r="AO65" s="1450"/>
      <c r="AP65" s="1017"/>
      <c r="AQ65" s="1017"/>
      <c r="AR65" s="1017"/>
      <c r="AS65" s="1017"/>
      <c r="AT65" s="1017"/>
      <c r="AU65" s="1017"/>
      <c r="AV65" s="1017"/>
      <c r="AW65" s="1017"/>
      <c r="AX65" s="1017"/>
      <c r="AY65" s="1017"/>
      <c r="AZ65" s="1017"/>
      <c r="BA65" s="1017"/>
      <c r="BB65" s="1017"/>
      <c r="BC65" s="1017"/>
    </row>
    <row r="66" spans="1:55" ht="15.75" hidden="1" customHeight="1">
      <c r="A66" s="4" t="s">
        <v>27</v>
      </c>
      <c r="B66" s="1051">
        <f>COUNTIFS('Bohol before Recon'!$Q$4:$Q$408,"wtr",'Bohol before Recon'!$O$4:$O$408,"private",'Bohol before Recon'!$BJ$4:$BJ$408,"1",'Bohol before Recon'!$AR$4:$AR$408,"february")</f>
        <v>6</v>
      </c>
      <c r="C66" s="1051">
        <f>COUNTIFS('Bohol before Recon'!$Q$4:$Q$408,"Ntr",'Bohol before Recon'!$O$4:$O$408,"private",'Bohol before Recon'!$BJ$4:$BJ$408,"1",'Bohol before Recon'!$AR$4:$AR$408,"february")</f>
        <v>0</v>
      </c>
      <c r="D66" s="1052">
        <f t="shared" ref="D66:D70" si="283">SUM(B66:C66)</f>
        <v>6</v>
      </c>
      <c r="E66" s="1053">
        <f>COUNTIFS('Bohol before Recon'!$Q$4:$Q$407,"wtr",'Bohol before Recon'!$O$4:$O$407,"public",'Bohol before Recon'!$BJ$4:$BJ$407,"1",'Bohol before Recon'!$AR$4:$AR$407,"february")-G66</f>
        <v>0</v>
      </c>
      <c r="F66" s="1053">
        <f>COUNTIFS('Bohol before Recon'!$Q$4:$Q$407,"ntr",'Bohol before Recon'!$O$4:$O$407,"public",'Bohol before Recon'!$BJ$4:$BJ$407,"1",'Bohol before Recon'!$AR$4:$AR$407,"february")-H66</f>
        <v>0</v>
      </c>
      <c r="G66" s="1054">
        <f>COUNTIFS('Bohol before Recon'!$Q$4:$Q$407,"wtr",'Bohol before Recon'!$P$4:$P$407,"tesda technology institution",'Bohol before Recon'!$BJ$4:$BJ$407,"1",'Bohol before Recon'!$AR$4:$AR$407,"february")</f>
        <v>3</v>
      </c>
      <c r="H66" s="1054">
        <f>COUNTIFS('Bohol before Recon'!$Q$4:$Q$407,"ntr",'Bohol before Recon'!$P$4:$P$407,"tesda technology institution",'Bohol before Recon'!$BJ$4:$BJ$407,"1",'Bohol before Recon'!$AR$4:$AR$407,"february")</f>
        <v>0</v>
      </c>
      <c r="I66" s="1052">
        <f t="shared" ref="I66:J66" si="284">SUM(E66,G66)</f>
        <v>3</v>
      </c>
      <c r="J66" s="1052">
        <f t="shared" si="284"/>
        <v>0</v>
      </c>
      <c r="K66" s="1055">
        <f t="shared" ref="K66:L66" si="285">SUM(B66,I66)</f>
        <v>9</v>
      </c>
      <c r="L66" s="1055">
        <f t="shared" si="285"/>
        <v>0</v>
      </c>
      <c r="M66" s="1055">
        <f t="shared" ref="M66:M71" si="286">SUM(K66:L66)</f>
        <v>9</v>
      </c>
      <c r="O66" s="4" t="s">
        <v>27</v>
      </c>
      <c r="P66" s="1051"/>
      <c r="Q66" s="1051"/>
      <c r="R66" s="1052">
        <f t="shared" ref="R66:R70" si="287">SUM(P66:Q66)</f>
        <v>0</v>
      </c>
      <c r="S66" s="1053"/>
      <c r="T66" s="1053"/>
      <c r="U66" s="1054"/>
      <c r="V66" s="1054"/>
      <c r="W66" s="1052">
        <f t="shared" ref="W66:X66" si="288">SUM(S66,U66)</f>
        <v>0</v>
      </c>
      <c r="X66" s="1052">
        <f t="shared" si="288"/>
        <v>0</v>
      </c>
      <c r="Y66" s="1055">
        <f t="shared" ref="Y66:Z66" si="289">SUM(P66,W66)</f>
        <v>0</v>
      </c>
      <c r="Z66" s="1055">
        <f t="shared" si="289"/>
        <v>0</v>
      </c>
      <c r="AA66" s="1055">
        <f t="shared" ref="AA66:AA71" si="290">SUM(Y66:Z66)</f>
        <v>0</v>
      </c>
      <c r="AB66" s="1017"/>
      <c r="AC66" s="4" t="s">
        <v>27</v>
      </c>
      <c r="AD66" s="1051"/>
      <c r="AE66" s="1051"/>
      <c r="AF66" s="1052">
        <f t="shared" ref="AF66:AF70" si="291">SUM(AD66:AE66)</f>
        <v>0</v>
      </c>
      <c r="AG66" s="1053"/>
      <c r="AH66" s="1053"/>
      <c r="AI66" s="1054"/>
      <c r="AJ66" s="1054"/>
      <c r="AK66" s="1052">
        <f t="shared" ref="AK66:AL66" si="292">SUM(AG66,AI66)</f>
        <v>0</v>
      </c>
      <c r="AL66" s="1052">
        <f t="shared" si="292"/>
        <v>0</v>
      </c>
      <c r="AM66" s="1055">
        <f t="shared" ref="AM66:AN66" si="293">SUM(AD66,AK66)</f>
        <v>0</v>
      </c>
      <c r="AN66" s="1055">
        <f t="shared" si="293"/>
        <v>0</v>
      </c>
      <c r="AO66" s="1055">
        <f t="shared" ref="AO66:AO71" si="294">SUM(AM66:AN66)</f>
        <v>0</v>
      </c>
      <c r="AP66" s="1017"/>
      <c r="AQ66" s="1017"/>
      <c r="AR66" s="1017"/>
      <c r="AS66" s="1017"/>
      <c r="AT66" s="1017"/>
      <c r="AU66" s="1017"/>
      <c r="AV66" s="1017"/>
      <c r="AW66" s="1017"/>
      <c r="AX66" s="1017"/>
      <c r="AY66" s="1017"/>
      <c r="AZ66" s="1017"/>
      <c r="BA66" s="1017"/>
      <c r="BB66" s="1017"/>
      <c r="BC66" s="1017"/>
    </row>
    <row r="67" spans="1:55" ht="15.75" hidden="1" customHeight="1">
      <c r="A67" s="4" t="s">
        <v>11</v>
      </c>
      <c r="B67" s="1051">
        <f>COUNTIFS('Cebu before Recon'!$Q$4:$Q$810,"wtr",'Cebu before Recon'!$O$4:$O$810,"private",'Cebu before Recon'!$BJ$4:$BJ$810,"1",'Cebu before Recon'!$AR$4:$AR$810,"february")</f>
        <v>0</v>
      </c>
      <c r="C67" s="1051">
        <f>COUNTIFS('Cebu before Recon'!$Q$4:$Q$810,"ntr",'Cebu before Recon'!$O$4:$O$810,"private",'Cebu before Recon'!$BJ$4:$BJ$810,"1",'Cebu before Recon'!$AR$4:$AR$810,"february")</f>
        <v>0</v>
      </c>
      <c r="D67" s="1052">
        <f t="shared" si="283"/>
        <v>0</v>
      </c>
      <c r="E67" s="1053">
        <f>COUNTIFS('Cebu before Recon'!$Q$4:$Q$809,"wtr",'Cebu before Recon'!$O$4:$O$809,"public",'Cebu before Recon'!$BJ$4:$BJ$809,"1",'Cebu before Recon'!$AR$4:$AR$809,"february")-G67</f>
        <v>0</v>
      </c>
      <c r="F67" s="1053">
        <f>COUNTIFS('Cebu before Recon'!$Q$4:$Q$809,"ntr",'Cebu before Recon'!$O$4:$O$809,"public",'Cebu before Recon'!$BJ$4:$BJ$809,"1",'Cebu before Recon'!$AR$4:$AR$809,"february")-H67</f>
        <v>0</v>
      </c>
      <c r="G67" s="1054">
        <f>COUNTIFS('Cebu before Recon'!$Q$4:$Q$809,"wtr",'Cebu before Recon'!$P$4:$P$809,"tesda technology institution",'Cebu before Recon'!$BJ$4:$BJ$809,"1",'Cebu before Recon'!$AR$4:$AR$809,"february")</f>
        <v>0</v>
      </c>
      <c r="H67" s="1054">
        <f>COUNTIFS('Cebu before Recon'!$Q$4:$Q$809,"ntr",'Cebu before Recon'!$P$4:$P$809,"tesda technology institution",'Cebu before Recon'!$BJ$4:$BJ$809,"1",'Cebu before Recon'!$AR$4:$AR$809,"february")</f>
        <v>0</v>
      </c>
      <c r="I67" s="1052">
        <f t="shared" ref="I67:J67" si="295">SUM(E67,G67)</f>
        <v>0</v>
      </c>
      <c r="J67" s="1052">
        <f t="shared" si="295"/>
        <v>0</v>
      </c>
      <c r="K67" s="1055">
        <f t="shared" ref="K67:L67" si="296">SUM(B67,I67)</f>
        <v>0</v>
      </c>
      <c r="L67" s="1055">
        <f t="shared" si="296"/>
        <v>0</v>
      </c>
      <c r="M67" s="1055">
        <f t="shared" si="286"/>
        <v>0</v>
      </c>
      <c r="O67" s="4" t="s">
        <v>11</v>
      </c>
      <c r="P67" s="1051"/>
      <c r="Q67" s="1051"/>
      <c r="R67" s="1052">
        <f t="shared" si="287"/>
        <v>0</v>
      </c>
      <c r="S67" s="1053"/>
      <c r="T67" s="1053"/>
      <c r="U67" s="1054"/>
      <c r="V67" s="1054"/>
      <c r="W67" s="1052">
        <f t="shared" ref="W67:X67" si="297">SUM(S67,U67)</f>
        <v>0</v>
      </c>
      <c r="X67" s="1052">
        <f t="shared" si="297"/>
        <v>0</v>
      </c>
      <c r="Y67" s="1055">
        <f t="shared" ref="Y67:Z67" si="298">SUM(P67,W67)</f>
        <v>0</v>
      </c>
      <c r="Z67" s="1055">
        <f t="shared" si="298"/>
        <v>0</v>
      </c>
      <c r="AA67" s="1055">
        <f t="shared" si="290"/>
        <v>0</v>
      </c>
      <c r="AB67" s="1017"/>
      <c r="AC67" s="4" t="s">
        <v>11</v>
      </c>
      <c r="AD67" s="1051"/>
      <c r="AE67" s="1051"/>
      <c r="AF67" s="1052">
        <f t="shared" si="291"/>
        <v>0</v>
      </c>
      <c r="AG67" s="1053"/>
      <c r="AH67" s="1053"/>
      <c r="AI67" s="1054"/>
      <c r="AJ67" s="1054"/>
      <c r="AK67" s="1052">
        <f t="shared" ref="AK67:AL67" si="299">SUM(AG67,AI67)</f>
        <v>0</v>
      </c>
      <c r="AL67" s="1052">
        <f t="shared" si="299"/>
        <v>0</v>
      </c>
      <c r="AM67" s="1055">
        <f t="shared" ref="AM67:AN67" si="300">SUM(AD67,AK67)</f>
        <v>0</v>
      </c>
      <c r="AN67" s="1055">
        <f t="shared" si="300"/>
        <v>0</v>
      </c>
      <c r="AO67" s="1055">
        <f t="shared" si="294"/>
        <v>0</v>
      </c>
      <c r="AP67" s="1017"/>
      <c r="AQ67" s="1017"/>
      <c r="AR67" s="1017"/>
      <c r="AS67" s="1017"/>
      <c r="AT67" s="1017"/>
      <c r="AU67" s="1017"/>
      <c r="AV67" s="1017"/>
      <c r="AW67" s="1017"/>
      <c r="AX67" s="1017"/>
      <c r="AY67" s="1017"/>
      <c r="AZ67" s="1017"/>
      <c r="BA67" s="1017"/>
      <c r="BB67" s="1017"/>
      <c r="BC67" s="1017"/>
    </row>
    <row r="68" spans="1:55" ht="15.75" hidden="1" customHeight="1">
      <c r="A68" s="4" t="s">
        <v>49</v>
      </c>
      <c r="B68" s="1051">
        <f>COUNTIFS('Negros Oriental before Recon'!$Q$4:$Q$439,"wtr",'Negros Oriental before Recon'!$O$4:$O$439,"private",'Negros Oriental before Recon'!$BJ$4:$BJ$439,"1",'Negros Oriental before Recon'!$AR$4:$AR$439,"february")</f>
        <v>4</v>
      </c>
      <c r="C68" s="1051">
        <f>COUNTIFS('Negros Oriental before Recon'!$Q$4:$Q$439,"ntr",'Negros Oriental before Recon'!$O$4:$O$439,"private",'Negros Oriental before Recon'!$BJ$4:$BJ$439,"1",'Negros Oriental before Recon'!$AR$4:$AR$439,"february")</f>
        <v>0</v>
      </c>
      <c r="D68" s="1052">
        <f t="shared" si="283"/>
        <v>4</v>
      </c>
      <c r="E68" s="1053">
        <f>COUNTIFS('Negros Oriental before Recon'!$Q$4:$Q$438,"wtr",'Negros Oriental before Recon'!$O$4:$O$438,"public",'Negros Oriental before Recon'!$BJ$4:$BJ$438,"1",'Negros Oriental before Recon'!$AR$4:$AR$438,"february")-G68</f>
        <v>0</v>
      </c>
      <c r="F68" s="1053">
        <f>COUNTIFS('Negros Oriental before Recon'!$Q$4:$Q$438,"ntr",'Negros Oriental before Recon'!$O$4:$O$438,"public",'Negros Oriental before Recon'!$BJ$4:$BJ$438,"1",'Negros Oriental before Recon'!$AR$4:$AR$438,"february")-H68</f>
        <v>0</v>
      </c>
      <c r="G68" s="1054">
        <f>COUNTIFS('Negros Oriental before Recon'!$Q$4:$Q$438,"wtr",'Negros Oriental before Recon'!$P$4:$P$438,"tesda technology institution",'Negros Oriental before Recon'!$BJ$4:$BJ$438,"1",'Negros Oriental before Recon'!$AR$4:$AR$438,"february")</f>
        <v>0</v>
      </c>
      <c r="H68" s="1054">
        <f>COUNTIFS('Negros Oriental before Recon'!$Q$4:$Q$438,"ntr",'Negros Oriental before Recon'!$P$4:$P$438,"tesda technology institution",'Negros Oriental before Recon'!$BJ$4:$BJ$438,"1",'Negros Oriental before Recon'!$AR$4:$AR$438,"february")</f>
        <v>0</v>
      </c>
      <c r="I68" s="1052">
        <f t="shared" ref="I68:J68" si="301">SUM(E68,G68)</f>
        <v>0</v>
      </c>
      <c r="J68" s="1052">
        <f t="shared" si="301"/>
        <v>0</v>
      </c>
      <c r="K68" s="1055">
        <f t="shared" ref="K68:L68" si="302">SUM(B68,I68)</f>
        <v>4</v>
      </c>
      <c r="L68" s="1055">
        <f t="shared" si="302"/>
        <v>0</v>
      </c>
      <c r="M68" s="1055">
        <f t="shared" si="286"/>
        <v>4</v>
      </c>
      <c r="O68" s="4" t="s">
        <v>49</v>
      </c>
      <c r="P68" s="1051"/>
      <c r="Q68" s="1051"/>
      <c r="R68" s="1052">
        <f t="shared" si="287"/>
        <v>0</v>
      </c>
      <c r="S68" s="1053"/>
      <c r="T68" s="1053"/>
      <c r="U68" s="1054"/>
      <c r="V68" s="1054"/>
      <c r="W68" s="1052">
        <f t="shared" ref="W68:X68" si="303">SUM(S68,U68)</f>
        <v>0</v>
      </c>
      <c r="X68" s="1052">
        <f t="shared" si="303"/>
        <v>0</v>
      </c>
      <c r="Y68" s="1055">
        <f t="shared" ref="Y68:Z68" si="304">SUM(P68,W68)</f>
        <v>0</v>
      </c>
      <c r="Z68" s="1055">
        <f t="shared" si="304"/>
        <v>0</v>
      </c>
      <c r="AA68" s="1055">
        <f t="shared" si="290"/>
        <v>0</v>
      </c>
      <c r="AB68" s="1017"/>
      <c r="AC68" s="4" t="s">
        <v>49</v>
      </c>
      <c r="AD68" s="1051"/>
      <c r="AE68" s="1051"/>
      <c r="AF68" s="1052">
        <f t="shared" si="291"/>
        <v>0</v>
      </c>
      <c r="AG68" s="1053"/>
      <c r="AH68" s="1053"/>
      <c r="AI68" s="1054"/>
      <c r="AJ68" s="1054"/>
      <c r="AK68" s="1052">
        <f t="shared" ref="AK68:AL68" si="305">SUM(AG68,AI68)</f>
        <v>0</v>
      </c>
      <c r="AL68" s="1052">
        <f t="shared" si="305"/>
        <v>0</v>
      </c>
      <c r="AM68" s="1055">
        <f t="shared" ref="AM68:AN68" si="306">SUM(AD68,AK68)</f>
        <v>0</v>
      </c>
      <c r="AN68" s="1055">
        <f t="shared" si="306"/>
        <v>0</v>
      </c>
      <c r="AO68" s="1055">
        <f t="shared" si="294"/>
        <v>0</v>
      </c>
      <c r="AP68" s="1017"/>
      <c r="AQ68" s="1017"/>
      <c r="AR68" s="1017"/>
      <c r="AS68" s="1017"/>
      <c r="AT68" s="1017"/>
      <c r="AU68" s="1017"/>
      <c r="AV68" s="1017"/>
      <c r="AW68" s="1017"/>
      <c r="AX68" s="1017"/>
      <c r="AY68" s="1017"/>
      <c r="AZ68" s="1017"/>
      <c r="BA68" s="1017"/>
      <c r="BB68" s="1017"/>
      <c r="BC68" s="1017"/>
    </row>
    <row r="69" spans="1:55" ht="15.75" hidden="1" customHeight="1">
      <c r="A69" s="4" t="s">
        <v>400</v>
      </c>
      <c r="B69" s="1051">
        <f>COUNTIFS('Siquijor before Recon'!$Q$4:$Q$196,"wtr",'Siquijor before Recon'!$O$4:$O$196,"private",'Siquijor before Recon'!$BJ$4:$BJ$196,"1",'Siquijor before Recon'!$AR$4:$AR$196,"february")</f>
        <v>0</v>
      </c>
      <c r="C69" s="1051">
        <f>COUNTIFS('Siquijor before Recon'!$Q$4:$Q$196,"ntr",'Siquijor before Recon'!$O$4:$O$196,"private",'Siquijor before Recon'!$BJ$4:$BJ$196,"1",'Siquijor before Recon'!$AR$4:$AR$196,"february")</f>
        <v>0</v>
      </c>
      <c r="D69" s="1052">
        <f t="shared" si="283"/>
        <v>0</v>
      </c>
      <c r="E69" s="1053">
        <f>COUNTIFS('Siquijor before Recon'!$Q$4:$Q$195,"wtr",'Siquijor before Recon'!$O$4:$O$195,"public",'Siquijor before Recon'!$BJ$4:$BJ$195,"1",'Siquijor before Recon'!$AR$4:$AR$195,"february")-G69</f>
        <v>0</v>
      </c>
      <c r="F69" s="1053">
        <f>COUNTIFS('Siquijor before Recon'!$Q$4:$Q$195,"ntr",'Siquijor before Recon'!$O$4:$O$195,"public",'Siquijor before Recon'!$BJ$4:$BJ$195,"1",'Siquijor before Recon'!$AR$4:$AR$195,"february")-H69</f>
        <v>0</v>
      </c>
      <c r="G69" s="1054">
        <f>COUNTIFS('Siquijor before Recon'!$Q$4:$Q$195,"wtr",'Siquijor before Recon'!$P$4:$P$195,"tesda technology institution",'Siquijor before Recon'!$BJ$4:$BJ$195,"1",'Siquijor before Recon'!$AR$4:$AR$195,"february")</f>
        <v>0</v>
      </c>
      <c r="H69" s="1054">
        <f>COUNTIFS('Siquijor before Recon'!$Q$4:$Q$195,"ntr",'Siquijor before Recon'!$P$4:$P$195,"tesda technology institution",'Siquijor before Recon'!$BJ$4:$BJ$195,"1",'Siquijor before Recon'!$AR$4:$AR$195,"february")</f>
        <v>0</v>
      </c>
      <c r="I69" s="1052">
        <f t="shared" ref="I69:J69" si="307">SUM(E69,G69)</f>
        <v>0</v>
      </c>
      <c r="J69" s="1052">
        <f t="shared" si="307"/>
        <v>0</v>
      </c>
      <c r="K69" s="1055">
        <f t="shared" ref="K69:L69" si="308">SUM(B69,I69)</f>
        <v>0</v>
      </c>
      <c r="L69" s="1055">
        <f t="shared" si="308"/>
        <v>0</v>
      </c>
      <c r="M69" s="1055">
        <f t="shared" si="286"/>
        <v>0</v>
      </c>
      <c r="O69" s="4" t="s">
        <v>400</v>
      </c>
      <c r="P69" s="1051"/>
      <c r="Q69" s="1051"/>
      <c r="R69" s="1052">
        <f t="shared" si="287"/>
        <v>0</v>
      </c>
      <c r="S69" s="1053"/>
      <c r="T69" s="1053"/>
      <c r="U69" s="1054"/>
      <c r="V69" s="1054"/>
      <c r="W69" s="1052">
        <f t="shared" ref="W69:X69" si="309">SUM(S69,U69)</f>
        <v>0</v>
      </c>
      <c r="X69" s="1052">
        <f t="shared" si="309"/>
        <v>0</v>
      </c>
      <c r="Y69" s="1055">
        <f t="shared" ref="Y69:Z69" si="310">SUM(P69,W69)</f>
        <v>0</v>
      </c>
      <c r="Z69" s="1055">
        <f t="shared" si="310"/>
        <v>0</v>
      </c>
      <c r="AA69" s="1055">
        <f t="shared" si="290"/>
        <v>0</v>
      </c>
      <c r="AB69" s="1017"/>
      <c r="AC69" s="4" t="s">
        <v>400</v>
      </c>
      <c r="AD69" s="1051"/>
      <c r="AE69" s="1051"/>
      <c r="AF69" s="1052">
        <f t="shared" si="291"/>
        <v>0</v>
      </c>
      <c r="AG69" s="1053"/>
      <c r="AH69" s="1053"/>
      <c r="AI69" s="1054"/>
      <c r="AJ69" s="1054"/>
      <c r="AK69" s="1052">
        <f t="shared" ref="AK69:AL69" si="311">SUM(AG69,AI69)</f>
        <v>0</v>
      </c>
      <c r="AL69" s="1052">
        <f t="shared" si="311"/>
        <v>0</v>
      </c>
      <c r="AM69" s="1055">
        <f t="shared" ref="AM69:AN69" si="312">SUM(AD69,AK69)</f>
        <v>0</v>
      </c>
      <c r="AN69" s="1055">
        <f t="shared" si="312"/>
        <v>0</v>
      </c>
      <c r="AO69" s="1055">
        <f t="shared" si="294"/>
        <v>0</v>
      </c>
      <c r="AP69" s="1017"/>
      <c r="AQ69" s="1017"/>
      <c r="AR69" s="1017"/>
      <c r="AS69" s="1017"/>
      <c r="AT69" s="1017"/>
      <c r="AU69" s="1017"/>
      <c r="AV69" s="1017"/>
      <c r="AW69" s="1017"/>
      <c r="AX69" s="1017"/>
      <c r="AY69" s="1017"/>
      <c r="AZ69" s="1017"/>
      <c r="BA69" s="1017"/>
      <c r="BB69" s="1017"/>
      <c r="BC69" s="1017"/>
    </row>
    <row r="70" spans="1:55" ht="15.75" hidden="1" customHeight="1">
      <c r="A70" s="4" t="s">
        <v>10347</v>
      </c>
      <c r="B70" s="1051">
        <f>COUNTIFS('MTP Other Region'!$P$3:$P$200,"wtr",'MTP Other Region'!$N$3:$N$200,"private",'MTP Other Region'!$AT$3:$AT$200,"new tvi &amp; program",'MTP Other Region'!$AQ$3:$AQ$200,"february")</f>
        <v>0</v>
      </c>
      <c r="C70" s="1051">
        <f>COUNTIFS('MTP Other Region'!$P$3:$P$200,"ntr",'MTP Other Region'!$N$3:$N$200,"private",'MTP Other Region'!$AT$3:$AT$200,"new tvi &amp; program",'MTP Other Region'!$AQ$3:$AQ$200,"february")</f>
        <v>0</v>
      </c>
      <c r="D70" s="1052">
        <f t="shared" si="283"/>
        <v>0</v>
      </c>
      <c r="E70" s="1053">
        <f>COUNTIFS('MTP Other Region'!$P$3:$P$25,"wtr",'MTP Other Region'!$N$3:$N$25,"public",'MTP Other Region'!$AQ$3:$AQ$25,"february")-G70</f>
        <v>0</v>
      </c>
      <c r="F70" s="1053">
        <f>COUNTIFS('MTP Other Region'!$P$3:$P$25,"ntr",'MTP Other Region'!$N$3:$N$25,"public",'MTP Other Region'!$AQ$3:$AQ$25,"february")-H70</f>
        <v>0</v>
      </c>
      <c r="G70" s="1054">
        <f>COUNTIFS('MTP Other Region'!$P$3:$P$25,"wtr",'MTP Other Region'!$O$3:$O$25,"tesda technology institution",'MTP Other Region'!$AQ$3:$AQ$25,"february")</f>
        <v>0</v>
      </c>
      <c r="H70" s="1054">
        <f>COUNTIFS('MTP Other Region'!$P$3:$P$25,"ntr",'MTP Other Region'!$O$3:$O$25,"tesda technology institution",'MTP Other Region'!$AQ$3:$AQ$25,"february")</f>
        <v>0</v>
      </c>
      <c r="I70" s="1052">
        <f t="shared" ref="I70:J70" si="313">SUM(E70,G70)</f>
        <v>0</v>
      </c>
      <c r="J70" s="1052">
        <f t="shared" si="313"/>
        <v>0</v>
      </c>
      <c r="K70" s="1055">
        <f t="shared" ref="K70:L70" si="314">SUM(B70,I70)</f>
        <v>0</v>
      </c>
      <c r="L70" s="1055">
        <f t="shared" si="314"/>
        <v>0</v>
      </c>
      <c r="M70" s="1055">
        <f t="shared" si="286"/>
        <v>0</v>
      </c>
      <c r="O70" s="4" t="s">
        <v>10347</v>
      </c>
      <c r="P70" s="1051"/>
      <c r="Q70" s="1051"/>
      <c r="R70" s="1052">
        <f t="shared" si="287"/>
        <v>0</v>
      </c>
      <c r="S70" s="1053"/>
      <c r="T70" s="1053"/>
      <c r="U70" s="1054"/>
      <c r="V70" s="1054"/>
      <c r="W70" s="1052">
        <f t="shared" ref="W70:X70" si="315">SUM(S70,U70)</f>
        <v>0</v>
      </c>
      <c r="X70" s="1052">
        <f t="shared" si="315"/>
        <v>0</v>
      </c>
      <c r="Y70" s="1055">
        <f t="shared" ref="Y70:Z70" si="316">SUM(P70,W70)</f>
        <v>0</v>
      </c>
      <c r="Z70" s="1055">
        <f t="shared" si="316"/>
        <v>0</v>
      </c>
      <c r="AA70" s="1055">
        <f t="shared" si="290"/>
        <v>0</v>
      </c>
      <c r="AB70" s="1017"/>
      <c r="AC70" s="4" t="s">
        <v>10347</v>
      </c>
      <c r="AD70" s="1051"/>
      <c r="AE70" s="1051"/>
      <c r="AF70" s="1052">
        <f t="shared" si="291"/>
        <v>0</v>
      </c>
      <c r="AG70" s="1053"/>
      <c r="AH70" s="1053"/>
      <c r="AI70" s="1054"/>
      <c r="AJ70" s="1054"/>
      <c r="AK70" s="1052">
        <f t="shared" ref="AK70:AL70" si="317">SUM(AG70,AI70)</f>
        <v>0</v>
      </c>
      <c r="AL70" s="1052">
        <f t="shared" si="317"/>
        <v>0</v>
      </c>
      <c r="AM70" s="1055">
        <f t="shared" ref="AM70:AN70" si="318">SUM(AD70,AK70)</f>
        <v>0</v>
      </c>
      <c r="AN70" s="1055">
        <f t="shared" si="318"/>
        <v>0</v>
      </c>
      <c r="AO70" s="1055">
        <f t="shared" si="294"/>
        <v>0</v>
      </c>
      <c r="AP70" s="1017"/>
      <c r="AQ70" s="1017"/>
      <c r="AR70" s="1017"/>
      <c r="AS70" s="1017"/>
      <c r="AT70" s="1017"/>
      <c r="AU70" s="1017"/>
      <c r="AV70" s="1017"/>
      <c r="AW70" s="1017"/>
      <c r="AX70" s="1017"/>
      <c r="AY70" s="1017"/>
      <c r="AZ70" s="1017"/>
      <c r="BA70" s="1017"/>
      <c r="BB70" s="1017"/>
      <c r="BC70" s="1017"/>
    </row>
    <row r="71" spans="1:55" ht="15.75" hidden="1" customHeight="1">
      <c r="A71" s="4" t="s">
        <v>10346</v>
      </c>
      <c r="B71" s="1052">
        <f t="shared" ref="B71:J71" si="319">SUM(B66:B70)</f>
        <v>10</v>
      </c>
      <c r="C71" s="1052">
        <f t="shared" si="319"/>
        <v>0</v>
      </c>
      <c r="D71" s="1052">
        <f t="shared" si="319"/>
        <v>10</v>
      </c>
      <c r="E71" s="1056">
        <f t="shared" si="319"/>
        <v>0</v>
      </c>
      <c r="F71" s="1056">
        <f t="shared" si="319"/>
        <v>0</v>
      </c>
      <c r="G71" s="1057">
        <f t="shared" si="319"/>
        <v>3</v>
      </c>
      <c r="H71" s="1057">
        <f t="shared" si="319"/>
        <v>0</v>
      </c>
      <c r="I71" s="1052">
        <f t="shared" si="319"/>
        <v>3</v>
      </c>
      <c r="J71" s="1052">
        <f t="shared" si="319"/>
        <v>0</v>
      </c>
      <c r="K71" s="1055">
        <f t="shared" ref="K71:L71" si="320">SUM(B71,I71)</f>
        <v>13</v>
      </c>
      <c r="L71" s="1055">
        <f t="shared" si="320"/>
        <v>0</v>
      </c>
      <c r="M71" s="1055">
        <f t="shared" si="286"/>
        <v>13</v>
      </c>
      <c r="O71" s="4" t="s">
        <v>10346</v>
      </c>
      <c r="P71" s="1052">
        <f t="shared" ref="P71:X71" si="321">SUM(P66:P70)</f>
        <v>0</v>
      </c>
      <c r="Q71" s="1052">
        <f t="shared" si="321"/>
        <v>0</v>
      </c>
      <c r="R71" s="1052">
        <f t="shared" si="321"/>
        <v>0</v>
      </c>
      <c r="S71" s="1056">
        <f t="shared" si="321"/>
        <v>0</v>
      </c>
      <c r="T71" s="1056">
        <f t="shared" si="321"/>
        <v>0</v>
      </c>
      <c r="U71" s="1057">
        <f t="shared" si="321"/>
        <v>0</v>
      </c>
      <c r="V71" s="1057">
        <f t="shared" si="321"/>
        <v>0</v>
      </c>
      <c r="W71" s="1052">
        <f t="shared" si="321"/>
        <v>0</v>
      </c>
      <c r="X71" s="1052">
        <f t="shared" si="321"/>
        <v>0</v>
      </c>
      <c r="Y71" s="1055">
        <f t="shared" ref="Y71:Z71" si="322">SUM(P71,W71)</f>
        <v>0</v>
      </c>
      <c r="Z71" s="1055">
        <f t="shared" si="322"/>
        <v>0</v>
      </c>
      <c r="AA71" s="1055">
        <f t="shared" si="290"/>
        <v>0</v>
      </c>
      <c r="AB71" s="1017"/>
      <c r="AC71" s="4" t="s">
        <v>10346</v>
      </c>
      <c r="AD71" s="1052">
        <f t="shared" ref="AD71:AL71" si="323">SUM(AD66:AD70)</f>
        <v>0</v>
      </c>
      <c r="AE71" s="1052">
        <f t="shared" si="323"/>
        <v>0</v>
      </c>
      <c r="AF71" s="1052">
        <f t="shared" si="323"/>
        <v>0</v>
      </c>
      <c r="AG71" s="1056">
        <f t="shared" si="323"/>
        <v>0</v>
      </c>
      <c r="AH71" s="1056">
        <f t="shared" si="323"/>
        <v>0</v>
      </c>
      <c r="AI71" s="1057">
        <f t="shared" si="323"/>
        <v>0</v>
      </c>
      <c r="AJ71" s="1057">
        <f t="shared" si="323"/>
        <v>0</v>
      </c>
      <c r="AK71" s="1052">
        <f t="shared" si="323"/>
        <v>0</v>
      </c>
      <c r="AL71" s="1052">
        <f t="shared" si="323"/>
        <v>0</v>
      </c>
      <c r="AM71" s="1055">
        <f t="shared" ref="AM71:AN71" si="324">SUM(AD71,AK71)</f>
        <v>0</v>
      </c>
      <c r="AN71" s="1055">
        <f t="shared" si="324"/>
        <v>0</v>
      </c>
      <c r="AO71" s="1055">
        <f t="shared" si="294"/>
        <v>0</v>
      </c>
      <c r="AP71" s="1017"/>
      <c r="AQ71" s="1017"/>
      <c r="AR71" s="1017"/>
      <c r="AS71" s="1017"/>
      <c r="AT71" s="1017"/>
      <c r="AU71" s="1017"/>
      <c r="AV71" s="1017"/>
      <c r="AW71" s="1017"/>
      <c r="AX71" s="1017"/>
      <c r="AY71" s="1017"/>
      <c r="AZ71" s="1017"/>
      <c r="BA71" s="1017"/>
      <c r="BB71" s="1017"/>
      <c r="BC71" s="1017"/>
    </row>
    <row r="72" spans="1:55" ht="15.75" hidden="1" customHeight="1">
      <c r="AB72" s="1017"/>
      <c r="AP72" s="1017"/>
      <c r="AQ72" s="1017"/>
      <c r="AR72" s="1017"/>
      <c r="AS72" s="1017"/>
      <c r="AT72" s="1017"/>
      <c r="AU72" s="1017"/>
      <c r="AV72" s="1017"/>
      <c r="AW72" s="1017"/>
      <c r="AX72" s="1017"/>
      <c r="AY72" s="1017"/>
      <c r="AZ72" s="1017"/>
      <c r="BA72" s="1017"/>
      <c r="BB72" s="1017"/>
      <c r="BC72" s="1017"/>
    </row>
    <row r="73" spans="1:55" ht="15.75" hidden="1" customHeight="1">
      <c r="A73" s="4" t="s">
        <v>10356</v>
      </c>
      <c r="B73" s="4"/>
      <c r="C73" s="4"/>
      <c r="D73" s="4"/>
      <c r="E73" s="4"/>
      <c r="F73" s="4"/>
      <c r="G73" s="4"/>
      <c r="H73" s="4"/>
      <c r="I73" s="4"/>
      <c r="J73" s="4"/>
      <c r="K73" s="4"/>
      <c r="L73" s="4"/>
      <c r="M73" s="1044"/>
      <c r="O73" s="4" t="s">
        <v>10349</v>
      </c>
      <c r="P73" s="4"/>
      <c r="Q73" s="4"/>
      <c r="R73" s="4"/>
      <c r="S73" s="4"/>
      <c r="T73" s="4"/>
      <c r="U73" s="4"/>
      <c r="V73" s="4"/>
      <c r="W73" s="4"/>
      <c r="X73" s="4"/>
      <c r="Y73" s="4"/>
      <c r="Z73" s="4"/>
      <c r="AA73" s="1044"/>
      <c r="AB73" s="1017"/>
      <c r="AC73" s="4" t="s">
        <v>10350</v>
      </c>
      <c r="AD73" s="4"/>
      <c r="AE73" s="4"/>
      <c r="AF73" s="4"/>
      <c r="AG73" s="4"/>
      <c r="AH73" s="4"/>
      <c r="AI73" s="4"/>
      <c r="AJ73" s="4"/>
      <c r="AK73" s="4"/>
      <c r="AL73" s="4"/>
      <c r="AM73" s="4"/>
      <c r="AN73" s="4"/>
      <c r="AO73" s="1044"/>
      <c r="AP73" s="1017"/>
      <c r="AQ73" s="1017"/>
      <c r="AR73" s="1017"/>
      <c r="AS73" s="1017"/>
      <c r="AT73" s="1017"/>
      <c r="AU73" s="1017"/>
      <c r="AV73" s="1017"/>
      <c r="AW73" s="1017"/>
      <c r="AX73" s="1017"/>
      <c r="AY73" s="1017"/>
      <c r="AZ73" s="1017"/>
      <c r="BA73" s="1017"/>
      <c r="BB73" s="1017"/>
      <c r="BC73" s="1017"/>
    </row>
    <row r="74" spans="1:55" ht="15.75" hidden="1" customHeight="1">
      <c r="A74" s="4"/>
      <c r="B74" s="1451" t="s">
        <v>10342</v>
      </c>
      <c r="C74" s="1450"/>
      <c r="D74" s="1450"/>
      <c r="E74" s="1453" t="s">
        <v>10343</v>
      </c>
      <c r="F74" s="1450"/>
      <c r="G74" s="1449" t="s">
        <v>2229</v>
      </c>
      <c r="H74" s="1450"/>
      <c r="I74" s="1451" t="s">
        <v>10344</v>
      </c>
      <c r="J74" s="1450"/>
      <c r="K74" s="1452" t="s">
        <v>10203</v>
      </c>
      <c r="L74" s="1450"/>
      <c r="M74" s="1454" t="s">
        <v>8879</v>
      </c>
      <c r="O74" s="4"/>
      <c r="P74" s="1451" t="s">
        <v>10342</v>
      </c>
      <c r="Q74" s="1450"/>
      <c r="R74" s="1450"/>
      <c r="S74" s="1453" t="s">
        <v>10343</v>
      </c>
      <c r="T74" s="1450"/>
      <c r="U74" s="1449" t="s">
        <v>2229</v>
      </c>
      <c r="V74" s="1450"/>
      <c r="W74" s="1451" t="s">
        <v>10344</v>
      </c>
      <c r="X74" s="1450"/>
      <c r="Y74" s="1452" t="s">
        <v>10203</v>
      </c>
      <c r="Z74" s="1450"/>
      <c r="AA74" s="1454" t="s">
        <v>8879</v>
      </c>
      <c r="AB74" s="1017"/>
      <c r="AC74" s="4"/>
      <c r="AD74" s="1451" t="s">
        <v>10342</v>
      </c>
      <c r="AE74" s="1450"/>
      <c r="AF74" s="1450"/>
      <c r="AG74" s="1453" t="s">
        <v>10343</v>
      </c>
      <c r="AH74" s="1450"/>
      <c r="AI74" s="1449" t="s">
        <v>2229</v>
      </c>
      <c r="AJ74" s="1450"/>
      <c r="AK74" s="1451" t="s">
        <v>10344</v>
      </c>
      <c r="AL74" s="1450"/>
      <c r="AM74" s="1452" t="s">
        <v>10203</v>
      </c>
      <c r="AN74" s="1450"/>
      <c r="AO74" s="1454" t="s">
        <v>8879</v>
      </c>
      <c r="AP74" s="1017"/>
      <c r="AQ74" s="1017"/>
      <c r="AR74" s="1017"/>
      <c r="AS74" s="1017"/>
      <c r="AT74" s="1017"/>
      <c r="AU74" s="1017"/>
      <c r="AV74" s="1017"/>
      <c r="AW74" s="1017"/>
      <c r="AX74" s="1017"/>
      <c r="AY74" s="1017"/>
      <c r="AZ74" s="1017"/>
      <c r="BA74" s="1017"/>
      <c r="BB74" s="1017"/>
      <c r="BC74" s="1017"/>
    </row>
    <row r="75" spans="1:55" ht="15.75" hidden="1" customHeight="1">
      <c r="A75" s="4" t="s">
        <v>3640</v>
      </c>
      <c r="B75" s="1047" t="s">
        <v>35</v>
      </c>
      <c r="C75" s="1047" t="s">
        <v>21</v>
      </c>
      <c r="D75" s="1047" t="s">
        <v>10346</v>
      </c>
      <c r="E75" s="1048" t="s">
        <v>35</v>
      </c>
      <c r="F75" s="1048" t="s">
        <v>21</v>
      </c>
      <c r="G75" s="1049" t="s">
        <v>35</v>
      </c>
      <c r="H75" s="1049" t="s">
        <v>21</v>
      </c>
      <c r="I75" s="1047" t="s">
        <v>35</v>
      </c>
      <c r="J75" s="1047" t="s">
        <v>21</v>
      </c>
      <c r="K75" s="1050" t="s">
        <v>35</v>
      </c>
      <c r="L75" s="1050" t="s">
        <v>21</v>
      </c>
      <c r="M75" s="1450"/>
      <c r="O75" s="4" t="s">
        <v>3640</v>
      </c>
      <c r="P75" s="1047" t="s">
        <v>35</v>
      </c>
      <c r="Q75" s="1047" t="s">
        <v>21</v>
      </c>
      <c r="R75" s="1047" t="s">
        <v>10346</v>
      </c>
      <c r="S75" s="1048" t="s">
        <v>35</v>
      </c>
      <c r="T75" s="1048" t="s">
        <v>21</v>
      </c>
      <c r="U75" s="1049" t="s">
        <v>35</v>
      </c>
      <c r="V75" s="1049" t="s">
        <v>21</v>
      </c>
      <c r="W75" s="1047" t="s">
        <v>35</v>
      </c>
      <c r="X75" s="1047" t="s">
        <v>21</v>
      </c>
      <c r="Y75" s="1050" t="s">
        <v>35</v>
      </c>
      <c r="Z75" s="1050" t="s">
        <v>21</v>
      </c>
      <c r="AA75" s="1450"/>
      <c r="AB75" s="1017"/>
      <c r="AC75" s="4" t="s">
        <v>3640</v>
      </c>
      <c r="AD75" s="1047" t="s">
        <v>35</v>
      </c>
      <c r="AE75" s="1047" t="s">
        <v>21</v>
      </c>
      <c r="AF75" s="1047" t="s">
        <v>10346</v>
      </c>
      <c r="AG75" s="1048" t="s">
        <v>35</v>
      </c>
      <c r="AH75" s="1048" t="s">
        <v>21</v>
      </c>
      <c r="AI75" s="1049" t="s">
        <v>35</v>
      </c>
      <c r="AJ75" s="1049" t="s">
        <v>21</v>
      </c>
      <c r="AK75" s="1047" t="s">
        <v>35</v>
      </c>
      <c r="AL75" s="1047" t="s">
        <v>21</v>
      </c>
      <c r="AM75" s="1050" t="s">
        <v>35</v>
      </c>
      <c r="AN75" s="1050" t="s">
        <v>21</v>
      </c>
      <c r="AO75" s="1450"/>
      <c r="AP75" s="1017"/>
      <c r="AQ75" s="1017"/>
      <c r="AR75" s="1017"/>
      <c r="AS75" s="1017"/>
      <c r="AT75" s="1017"/>
      <c r="AU75" s="1017"/>
      <c r="AV75" s="1017"/>
      <c r="AW75" s="1017"/>
      <c r="AX75" s="1017"/>
      <c r="AY75" s="1017"/>
      <c r="AZ75" s="1017"/>
      <c r="BA75" s="1017"/>
      <c r="BB75" s="1017"/>
      <c r="BC75" s="1017"/>
    </row>
    <row r="76" spans="1:55" ht="15.75" hidden="1" customHeight="1">
      <c r="A76" s="4" t="s">
        <v>27</v>
      </c>
      <c r="B76" s="1051">
        <f>COUNTIFS('Bohol before Recon'!$Q$4:$Q$408,"wtr",'Bohol before Recon'!$O$4:$O$408,"private",'Bohol before Recon'!$BJ$4:$BJ$408,"1",'Bohol before Recon'!$AR$4:$AR$408,"february")</f>
        <v>6</v>
      </c>
      <c r="C76" s="1051">
        <f>COUNTIFS('Bohol before Recon'!$Q$4:$Q$408,"Ntr",'Bohol before Recon'!$O$4:$O$408,"private",'Bohol before Recon'!$BJ$4:$BJ$408,"1",'Bohol before Recon'!$AR$4:$AR$408,"february")</f>
        <v>0</v>
      </c>
      <c r="D76" s="1052">
        <f t="shared" ref="D76:D80" si="325">SUM(B76:C76)</f>
        <v>6</v>
      </c>
      <c r="E76" s="1053">
        <f>COUNTIFS('Bohol before Recon'!$Q$4:$Q$407,"wtr",'Bohol before Recon'!$O$4:$O$407,"public",'Bohol before Recon'!$BJ$4:$BJ$407,"1",'Bohol before Recon'!$AR$4:$AR$407,"february")-G76</f>
        <v>0</v>
      </c>
      <c r="F76" s="1053">
        <f>COUNTIFS('Bohol before Recon'!$Q$4:$Q$407,"ntr",'Bohol before Recon'!$O$4:$O$407,"public",'Bohol before Recon'!$BJ$4:$BJ$407,"1",'Bohol before Recon'!$AR$4:$AR$407,"february")-H76</f>
        <v>0</v>
      </c>
      <c r="G76" s="1054">
        <f>COUNTIFS('Bohol before Recon'!$Q$4:$Q$407,"wtr",'Bohol before Recon'!$P$4:$P$407,"tesda technology institution",'Bohol before Recon'!$BJ$4:$BJ$407,"1",'Bohol before Recon'!$AR$4:$AR$407,"february")</f>
        <v>3</v>
      </c>
      <c r="H76" s="1054">
        <f>COUNTIFS('Bohol before Recon'!$Q$4:$Q$407,"ntr",'Bohol before Recon'!$P$4:$P$407,"tesda technology institution",'Bohol before Recon'!$BJ$4:$BJ$407,"1",'Bohol before Recon'!$AR$4:$AR$407,"february")</f>
        <v>0</v>
      </c>
      <c r="I76" s="1052">
        <f t="shared" ref="I76:J76" si="326">SUM(E76,G76)</f>
        <v>3</v>
      </c>
      <c r="J76" s="1052">
        <f t="shared" si="326"/>
        <v>0</v>
      </c>
      <c r="K76" s="1055">
        <f t="shared" ref="K76:L76" si="327">SUM(B76,I76)</f>
        <v>9</v>
      </c>
      <c r="L76" s="1055">
        <f t="shared" si="327"/>
        <v>0</v>
      </c>
      <c r="M76" s="1055">
        <f t="shared" ref="M76:M81" si="328">SUM(K76:L76)</f>
        <v>9</v>
      </c>
      <c r="O76" s="4" t="s">
        <v>27</v>
      </c>
      <c r="P76" s="1051"/>
      <c r="Q76" s="1051"/>
      <c r="R76" s="1052">
        <f t="shared" ref="R76:R80" si="329">SUM(P76:Q76)</f>
        <v>0</v>
      </c>
      <c r="S76" s="1053"/>
      <c r="T76" s="1053"/>
      <c r="U76" s="1054"/>
      <c r="V76" s="1054"/>
      <c r="W76" s="1052">
        <f t="shared" ref="W76:X76" si="330">SUM(S76,U76)</f>
        <v>0</v>
      </c>
      <c r="X76" s="1052">
        <f t="shared" si="330"/>
        <v>0</v>
      </c>
      <c r="Y76" s="1055">
        <f t="shared" ref="Y76:Z76" si="331">SUM(P76,W76)</f>
        <v>0</v>
      </c>
      <c r="Z76" s="1055">
        <f t="shared" si="331"/>
        <v>0</v>
      </c>
      <c r="AA76" s="1055">
        <f t="shared" ref="AA76:AA81" si="332">SUM(Y76:Z76)</f>
        <v>0</v>
      </c>
      <c r="AB76" s="1017"/>
      <c r="AC76" s="4" t="s">
        <v>27</v>
      </c>
      <c r="AD76" s="1051"/>
      <c r="AE76" s="1051"/>
      <c r="AF76" s="1052">
        <f t="shared" ref="AF76:AF80" si="333">SUM(AD76:AE76)</f>
        <v>0</v>
      </c>
      <c r="AG76" s="1053"/>
      <c r="AH76" s="1053"/>
      <c r="AI76" s="1054"/>
      <c r="AJ76" s="1054"/>
      <c r="AK76" s="1052">
        <f t="shared" ref="AK76:AL76" si="334">SUM(AG76,AI76)</f>
        <v>0</v>
      </c>
      <c r="AL76" s="1052">
        <f t="shared" si="334"/>
        <v>0</v>
      </c>
      <c r="AM76" s="1055">
        <f t="shared" ref="AM76:AN76" si="335">SUM(AD76,AK76)</f>
        <v>0</v>
      </c>
      <c r="AN76" s="1055">
        <f t="shared" si="335"/>
        <v>0</v>
      </c>
      <c r="AO76" s="1055">
        <f t="shared" ref="AO76:AO81" si="336">SUM(AM76:AN76)</f>
        <v>0</v>
      </c>
      <c r="AP76" s="1017"/>
      <c r="AQ76" s="1017"/>
      <c r="AR76" s="1017"/>
      <c r="AS76" s="1017"/>
      <c r="AT76" s="1017"/>
      <c r="AU76" s="1017"/>
      <c r="AV76" s="1017"/>
      <c r="AW76" s="1017"/>
      <c r="AX76" s="1017"/>
      <c r="AY76" s="1017"/>
      <c r="AZ76" s="1017"/>
      <c r="BA76" s="1017"/>
      <c r="BB76" s="1017"/>
      <c r="BC76" s="1017"/>
    </row>
    <row r="77" spans="1:55" ht="15.75" hidden="1" customHeight="1">
      <c r="A77" s="4" t="s">
        <v>11</v>
      </c>
      <c r="B77" s="1051">
        <f>COUNTIFS('Cebu before Recon'!$Q$4:$Q$810,"wtr",'Cebu before Recon'!$O$4:$O$810,"private",'Cebu before Recon'!$BJ$4:$BJ$810,"1",'Cebu before Recon'!$AR$4:$AR$810,"february")</f>
        <v>0</v>
      </c>
      <c r="C77" s="1051">
        <f>COUNTIFS('Cebu before Recon'!$Q$4:$Q$810,"ntr",'Cebu before Recon'!$O$4:$O$810,"private",'Cebu before Recon'!$BJ$4:$BJ$810,"1",'Cebu before Recon'!$AR$4:$AR$810,"february")</f>
        <v>0</v>
      </c>
      <c r="D77" s="1052">
        <f t="shared" si="325"/>
        <v>0</v>
      </c>
      <c r="E77" s="1053">
        <f>COUNTIFS('Cebu before Recon'!$Q$4:$Q$809,"wtr",'Cebu before Recon'!$O$4:$O$809,"public",'Cebu before Recon'!$BJ$4:$BJ$809,"1",'Cebu before Recon'!$AR$4:$AR$809,"february")-G77</f>
        <v>0</v>
      </c>
      <c r="F77" s="1053">
        <f>COUNTIFS('Cebu before Recon'!$Q$4:$Q$809,"ntr",'Cebu before Recon'!$O$4:$O$809,"public",'Cebu before Recon'!$BJ$4:$BJ$809,"1",'Cebu before Recon'!$AR$4:$AR$809,"february")-H77</f>
        <v>0</v>
      </c>
      <c r="G77" s="1054">
        <f>COUNTIFS('Cebu before Recon'!$Q$4:$Q$809,"wtr",'Cebu before Recon'!$P$4:$P$809,"tesda technology institution",'Cebu before Recon'!$BJ$4:$BJ$809,"1",'Cebu before Recon'!$AR$4:$AR$809,"february")</f>
        <v>0</v>
      </c>
      <c r="H77" s="1054">
        <f>COUNTIFS('Cebu before Recon'!$Q$4:$Q$809,"ntr",'Cebu before Recon'!$P$4:$P$809,"tesda technology institution",'Cebu before Recon'!$BJ$4:$BJ$809,"1",'Cebu before Recon'!$AR$4:$AR$809,"february")</f>
        <v>0</v>
      </c>
      <c r="I77" s="1052">
        <f t="shared" ref="I77:J77" si="337">SUM(E77,G77)</f>
        <v>0</v>
      </c>
      <c r="J77" s="1052">
        <f t="shared" si="337"/>
        <v>0</v>
      </c>
      <c r="K77" s="1055">
        <f t="shared" ref="K77:L77" si="338">SUM(B77,I77)</f>
        <v>0</v>
      </c>
      <c r="L77" s="1055">
        <f t="shared" si="338"/>
        <v>0</v>
      </c>
      <c r="M77" s="1055">
        <f t="shared" si="328"/>
        <v>0</v>
      </c>
      <c r="O77" s="4" t="s">
        <v>11</v>
      </c>
      <c r="P77" s="1051"/>
      <c r="Q77" s="1051"/>
      <c r="R77" s="1052">
        <f t="shared" si="329"/>
        <v>0</v>
      </c>
      <c r="S77" s="1053"/>
      <c r="T77" s="1053"/>
      <c r="U77" s="1054"/>
      <c r="V77" s="1054"/>
      <c r="W77" s="1052">
        <f t="shared" ref="W77:X77" si="339">SUM(S77,U77)</f>
        <v>0</v>
      </c>
      <c r="X77" s="1052">
        <f t="shared" si="339"/>
        <v>0</v>
      </c>
      <c r="Y77" s="1055">
        <f t="shared" ref="Y77:Z77" si="340">SUM(P77,W77)</f>
        <v>0</v>
      </c>
      <c r="Z77" s="1055">
        <f t="shared" si="340"/>
        <v>0</v>
      </c>
      <c r="AA77" s="1055">
        <f t="shared" si="332"/>
        <v>0</v>
      </c>
      <c r="AB77" s="1017"/>
      <c r="AC77" s="4" t="s">
        <v>11</v>
      </c>
      <c r="AD77" s="1051"/>
      <c r="AE77" s="1051"/>
      <c r="AF77" s="1052">
        <f t="shared" si="333"/>
        <v>0</v>
      </c>
      <c r="AG77" s="1053"/>
      <c r="AH77" s="1053"/>
      <c r="AI77" s="1054"/>
      <c r="AJ77" s="1054"/>
      <c r="AK77" s="1052">
        <f t="shared" ref="AK77:AL77" si="341">SUM(AG77,AI77)</f>
        <v>0</v>
      </c>
      <c r="AL77" s="1052">
        <f t="shared" si="341"/>
        <v>0</v>
      </c>
      <c r="AM77" s="1055">
        <f t="shared" ref="AM77:AN77" si="342">SUM(AD77,AK77)</f>
        <v>0</v>
      </c>
      <c r="AN77" s="1055">
        <f t="shared" si="342"/>
        <v>0</v>
      </c>
      <c r="AO77" s="1055">
        <f t="shared" si="336"/>
        <v>0</v>
      </c>
      <c r="AP77" s="1017"/>
      <c r="AQ77" s="1017"/>
      <c r="AR77" s="1017"/>
      <c r="AS77" s="1017"/>
      <c r="AT77" s="1017"/>
      <c r="AU77" s="1017"/>
      <c r="AV77" s="1017"/>
      <c r="AW77" s="1017"/>
      <c r="AX77" s="1017"/>
      <c r="AY77" s="1017"/>
      <c r="AZ77" s="1017"/>
      <c r="BA77" s="1017"/>
      <c r="BB77" s="1017"/>
      <c r="BC77" s="1017"/>
    </row>
    <row r="78" spans="1:55" ht="15.75" hidden="1" customHeight="1">
      <c r="A78" s="4" t="s">
        <v>49</v>
      </c>
      <c r="B78" s="1051">
        <f>COUNTIFS('Negros Oriental before Recon'!$Q$4:$Q$439,"wtr",'Negros Oriental before Recon'!$O$4:$O$439,"private",'Negros Oriental before Recon'!$BJ$4:$BJ$439,"1",'Negros Oriental before Recon'!$AR$4:$AR$439,"february")</f>
        <v>4</v>
      </c>
      <c r="C78" s="1051">
        <f>COUNTIFS('Negros Oriental before Recon'!$Q$4:$Q$439,"ntr",'Negros Oriental before Recon'!$O$4:$O$439,"private",'Negros Oriental before Recon'!$BJ$4:$BJ$439,"1",'Negros Oriental before Recon'!$AR$4:$AR$439,"february")</f>
        <v>0</v>
      </c>
      <c r="D78" s="1052">
        <f t="shared" si="325"/>
        <v>4</v>
      </c>
      <c r="E78" s="1053">
        <f>COUNTIFS('Negros Oriental before Recon'!$Q$4:$Q$438,"wtr",'Negros Oriental before Recon'!$O$4:$O$438,"public",'Negros Oriental before Recon'!$BJ$4:$BJ$438,"1",'Negros Oriental before Recon'!$AR$4:$AR$438,"february")-G78</f>
        <v>0</v>
      </c>
      <c r="F78" s="1053">
        <f>COUNTIFS('Negros Oriental before Recon'!$Q$4:$Q$438,"ntr",'Negros Oriental before Recon'!$O$4:$O$438,"public",'Negros Oriental before Recon'!$BJ$4:$BJ$438,"1",'Negros Oriental before Recon'!$AR$4:$AR$438,"february")-H78</f>
        <v>0</v>
      </c>
      <c r="G78" s="1054">
        <f>COUNTIFS('Negros Oriental before Recon'!$Q$4:$Q$438,"wtr",'Negros Oriental before Recon'!$P$4:$P$438,"tesda technology institution",'Negros Oriental before Recon'!$BJ$4:$BJ$438,"1",'Negros Oriental before Recon'!$AR$4:$AR$438,"february")</f>
        <v>0</v>
      </c>
      <c r="H78" s="1054">
        <f>COUNTIFS('Negros Oriental before Recon'!$Q$4:$Q$438,"ntr",'Negros Oriental before Recon'!$P$4:$P$438,"tesda technology institution",'Negros Oriental before Recon'!$BJ$4:$BJ$438,"1",'Negros Oriental before Recon'!$AR$4:$AR$438,"february")</f>
        <v>0</v>
      </c>
      <c r="I78" s="1052">
        <f t="shared" ref="I78:J78" si="343">SUM(E78,G78)</f>
        <v>0</v>
      </c>
      <c r="J78" s="1052">
        <f t="shared" si="343"/>
        <v>0</v>
      </c>
      <c r="K78" s="1055">
        <f t="shared" ref="K78:L78" si="344">SUM(B78,I78)</f>
        <v>4</v>
      </c>
      <c r="L78" s="1055">
        <f t="shared" si="344"/>
        <v>0</v>
      </c>
      <c r="M78" s="1055">
        <f t="shared" si="328"/>
        <v>4</v>
      </c>
      <c r="O78" s="4" t="s">
        <v>49</v>
      </c>
      <c r="P78" s="1051"/>
      <c r="Q78" s="1051"/>
      <c r="R78" s="1052">
        <f t="shared" si="329"/>
        <v>0</v>
      </c>
      <c r="S78" s="1053"/>
      <c r="T78" s="1053"/>
      <c r="U78" s="1054"/>
      <c r="V78" s="1054"/>
      <c r="W78" s="1052">
        <f t="shared" ref="W78:X78" si="345">SUM(S78,U78)</f>
        <v>0</v>
      </c>
      <c r="X78" s="1052">
        <f t="shared" si="345"/>
        <v>0</v>
      </c>
      <c r="Y78" s="1055">
        <f t="shared" ref="Y78:Z78" si="346">SUM(P78,W78)</f>
        <v>0</v>
      </c>
      <c r="Z78" s="1055">
        <f t="shared" si="346"/>
        <v>0</v>
      </c>
      <c r="AA78" s="1055">
        <f t="shared" si="332"/>
        <v>0</v>
      </c>
      <c r="AB78" s="1017"/>
      <c r="AC78" s="4" t="s">
        <v>49</v>
      </c>
      <c r="AD78" s="1051"/>
      <c r="AE78" s="1051"/>
      <c r="AF78" s="1052">
        <f t="shared" si="333"/>
        <v>0</v>
      </c>
      <c r="AG78" s="1053"/>
      <c r="AH78" s="1053"/>
      <c r="AI78" s="1054"/>
      <c r="AJ78" s="1054"/>
      <c r="AK78" s="1052">
        <f t="shared" ref="AK78:AL78" si="347">SUM(AG78,AI78)</f>
        <v>0</v>
      </c>
      <c r="AL78" s="1052">
        <f t="shared" si="347"/>
        <v>0</v>
      </c>
      <c r="AM78" s="1055">
        <f t="shared" ref="AM78:AN78" si="348">SUM(AD78,AK78)</f>
        <v>0</v>
      </c>
      <c r="AN78" s="1055">
        <f t="shared" si="348"/>
        <v>0</v>
      </c>
      <c r="AO78" s="1055">
        <f t="shared" si="336"/>
        <v>0</v>
      </c>
      <c r="AP78" s="1017"/>
      <c r="AQ78" s="1017"/>
      <c r="AR78" s="1017"/>
      <c r="AS78" s="1017"/>
      <c r="AT78" s="1017"/>
      <c r="AU78" s="1017"/>
      <c r="AV78" s="1017"/>
      <c r="AW78" s="1017"/>
      <c r="AX78" s="1017"/>
      <c r="AY78" s="1017"/>
      <c r="AZ78" s="1017"/>
      <c r="BA78" s="1017"/>
      <c r="BB78" s="1017"/>
      <c r="BC78" s="1017"/>
    </row>
    <row r="79" spans="1:55" ht="15.75" hidden="1" customHeight="1">
      <c r="A79" s="4" t="s">
        <v>400</v>
      </c>
      <c r="B79" s="1051">
        <f>COUNTIFS('Siquijor before Recon'!$Q$4:$Q$196,"wtr",'Siquijor before Recon'!$O$4:$O$196,"private",'Siquijor before Recon'!$BJ$4:$BJ$196,"1",'Siquijor before Recon'!$AR$4:$AR$196,"february")</f>
        <v>0</v>
      </c>
      <c r="C79" s="1051">
        <f>COUNTIFS('Siquijor before Recon'!$Q$4:$Q$196,"ntr",'Siquijor before Recon'!$O$4:$O$196,"private",'Siquijor before Recon'!$BJ$4:$BJ$196,"1",'Siquijor before Recon'!$AR$4:$AR$196,"february")</f>
        <v>0</v>
      </c>
      <c r="D79" s="1052">
        <f t="shared" si="325"/>
        <v>0</v>
      </c>
      <c r="E79" s="1053">
        <f>COUNTIFS('Siquijor before Recon'!$Q$4:$Q$195,"wtr",'Siquijor before Recon'!$O$4:$O$195,"public",'Siquijor before Recon'!$BJ$4:$BJ$195,"1",'Siquijor before Recon'!$AR$4:$AR$195,"february")-G79</f>
        <v>0</v>
      </c>
      <c r="F79" s="1053">
        <f>COUNTIFS('Siquijor before Recon'!$Q$4:$Q$195,"ntr",'Siquijor before Recon'!$O$4:$O$195,"public",'Siquijor before Recon'!$BJ$4:$BJ$195,"1",'Siquijor before Recon'!$AR$4:$AR$195,"february")-H79</f>
        <v>0</v>
      </c>
      <c r="G79" s="1054">
        <f>COUNTIFS('Siquijor before Recon'!$Q$4:$Q$195,"wtr",'Siquijor before Recon'!$P$4:$P$195,"tesda technology institution",'Siquijor before Recon'!$BJ$4:$BJ$195,"1",'Siquijor before Recon'!$AR$4:$AR$195,"february")</f>
        <v>0</v>
      </c>
      <c r="H79" s="1054">
        <f>COUNTIFS('Siquijor before Recon'!$Q$4:$Q$195,"ntr",'Siquijor before Recon'!$P$4:$P$195,"tesda technology institution",'Siquijor before Recon'!$BJ$4:$BJ$195,"1",'Siquijor before Recon'!$AR$4:$AR$195,"february")</f>
        <v>0</v>
      </c>
      <c r="I79" s="1052">
        <f t="shared" ref="I79:J79" si="349">SUM(E79,G79)</f>
        <v>0</v>
      </c>
      <c r="J79" s="1052">
        <f t="shared" si="349"/>
        <v>0</v>
      </c>
      <c r="K79" s="1055">
        <f t="shared" ref="K79:L79" si="350">SUM(B79,I79)</f>
        <v>0</v>
      </c>
      <c r="L79" s="1055">
        <f t="shared" si="350"/>
        <v>0</v>
      </c>
      <c r="M79" s="1055">
        <f t="shared" si="328"/>
        <v>0</v>
      </c>
      <c r="O79" s="4" t="s">
        <v>400</v>
      </c>
      <c r="P79" s="1051"/>
      <c r="Q79" s="1051"/>
      <c r="R79" s="1052">
        <f t="shared" si="329"/>
        <v>0</v>
      </c>
      <c r="S79" s="1053"/>
      <c r="T79" s="1053"/>
      <c r="U79" s="1054"/>
      <c r="V79" s="1054"/>
      <c r="W79" s="1052">
        <f t="shared" ref="W79:X79" si="351">SUM(S79,U79)</f>
        <v>0</v>
      </c>
      <c r="X79" s="1052">
        <f t="shared" si="351"/>
        <v>0</v>
      </c>
      <c r="Y79" s="1055">
        <f t="shared" ref="Y79:Z79" si="352">SUM(P79,W79)</f>
        <v>0</v>
      </c>
      <c r="Z79" s="1055">
        <f t="shared" si="352"/>
        <v>0</v>
      </c>
      <c r="AA79" s="1055">
        <f t="shared" si="332"/>
        <v>0</v>
      </c>
      <c r="AB79" s="1017"/>
      <c r="AC79" s="4" t="s">
        <v>400</v>
      </c>
      <c r="AD79" s="1051"/>
      <c r="AE79" s="1051"/>
      <c r="AF79" s="1052">
        <f t="shared" si="333"/>
        <v>0</v>
      </c>
      <c r="AG79" s="1053"/>
      <c r="AH79" s="1053"/>
      <c r="AI79" s="1054"/>
      <c r="AJ79" s="1054"/>
      <c r="AK79" s="1052">
        <f t="shared" ref="AK79:AL79" si="353">SUM(AG79,AI79)</f>
        <v>0</v>
      </c>
      <c r="AL79" s="1052">
        <f t="shared" si="353"/>
        <v>0</v>
      </c>
      <c r="AM79" s="1055">
        <f t="shared" ref="AM79:AN79" si="354">SUM(AD79,AK79)</f>
        <v>0</v>
      </c>
      <c r="AN79" s="1055">
        <f t="shared" si="354"/>
        <v>0</v>
      </c>
      <c r="AO79" s="1055">
        <f t="shared" si="336"/>
        <v>0</v>
      </c>
      <c r="AP79" s="1017"/>
      <c r="AQ79" s="1017"/>
      <c r="AR79" s="1017"/>
      <c r="AS79" s="1017"/>
      <c r="AT79" s="1017"/>
      <c r="AU79" s="1017"/>
      <c r="AV79" s="1017"/>
      <c r="AW79" s="1017"/>
      <c r="AX79" s="1017"/>
      <c r="AY79" s="1017"/>
      <c r="AZ79" s="1017"/>
      <c r="BA79" s="1017"/>
      <c r="BB79" s="1017"/>
      <c r="BC79" s="1017"/>
    </row>
    <row r="80" spans="1:55" ht="15.75" hidden="1" customHeight="1">
      <c r="A80" s="4" t="s">
        <v>10347</v>
      </c>
      <c r="B80" s="1051">
        <f>COUNTIFS('MTP Other Region'!$P$3:$P$200,"wtr",'MTP Other Region'!$N$3:$N$200,"private",'MTP Other Region'!$AT$3:$AT$200,"new tvi &amp; program",'MTP Other Region'!$AQ$3:$AQ$200,"february")</f>
        <v>0</v>
      </c>
      <c r="C80" s="1051">
        <f>COUNTIFS('MTP Other Region'!$P$3:$P$200,"ntr",'MTP Other Region'!$N$3:$N$200,"private",'MTP Other Region'!$AT$3:$AT$200,"new tvi &amp; program",'MTP Other Region'!$AQ$3:$AQ$200,"february")</f>
        <v>0</v>
      </c>
      <c r="D80" s="1052">
        <f t="shared" si="325"/>
        <v>0</v>
      </c>
      <c r="E80" s="1053">
        <f>COUNTIFS('MTP Other Region'!$P$3:$P$25,"wtr",'MTP Other Region'!$N$3:$N$25,"public",'MTP Other Region'!$AQ$3:$AQ$25,"february")-G80</f>
        <v>0</v>
      </c>
      <c r="F80" s="1053">
        <f>COUNTIFS('MTP Other Region'!$P$3:$P$25,"ntr",'MTP Other Region'!$N$3:$N$25,"public",'MTP Other Region'!$AQ$3:$AQ$25,"february")-H80</f>
        <v>0</v>
      </c>
      <c r="G80" s="1054">
        <f>COUNTIFS('MTP Other Region'!$P$3:$P$25,"wtr",'MTP Other Region'!$O$3:$O$25,"tesda technology institution",'MTP Other Region'!$AQ$3:$AQ$25,"february")</f>
        <v>0</v>
      </c>
      <c r="H80" s="1054">
        <f>COUNTIFS('MTP Other Region'!$P$3:$P$25,"ntr",'MTP Other Region'!$O$3:$O$25,"tesda technology institution",'MTP Other Region'!$AQ$3:$AQ$25,"february")</f>
        <v>0</v>
      </c>
      <c r="I80" s="1052">
        <f t="shared" ref="I80:J80" si="355">SUM(E80,G80)</f>
        <v>0</v>
      </c>
      <c r="J80" s="1052">
        <f t="shared" si="355"/>
        <v>0</v>
      </c>
      <c r="K80" s="1055">
        <f t="shared" ref="K80:L80" si="356">SUM(B80,I80)</f>
        <v>0</v>
      </c>
      <c r="L80" s="1055">
        <f t="shared" si="356"/>
        <v>0</v>
      </c>
      <c r="M80" s="1055">
        <f t="shared" si="328"/>
        <v>0</v>
      </c>
      <c r="O80" s="4" t="s">
        <v>10347</v>
      </c>
      <c r="P80" s="1051"/>
      <c r="Q80" s="1051"/>
      <c r="R80" s="1052">
        <f t="shared" si="329"/>
        <v>0</v>
      </c>
      <c r="S80" s="1053"/>
      <c r="T80" s="1053"/>
      <c r="U80" s="1054"/>
      <c r="V80" s="1054"/>
      <c r="W80" s="1052">
        <f t="shared" ref="W80:X80" si="357">SUM(S80,U80)</f>
        <v>0</v>
      </c>
      <c r="X80" s="1052">
        <f t="shared" si="357"/>
        <v>0</v>
      </c>
      <c r="Y80" s="1055">
        <f t="shared" ref="Y80:Z80" si="358">SUM(P80,W80)</f>
        <v>0</v>
      </c>
      <c r="Z80" s="1055">
        <f t="shared" si="358"/>
        <v>0</v>
      </c>
      <c r="AA80" s="1055">
        <f t="shared" si="332"/>
        <v>0</v>
      </c>
      <c r="AB80" s="1017"/>
      <c r="AC80" s="4" t="s">
        <v>10347</v>
      </c>
      <c r="AD80" s="1051"/>
      <c r="AE80" s="1051"/>
      <c r="AF80" s="1052">
        <f t="shared" si="333"/>
        <v>0</v>
      </c>
      <c r="AG80" s="1053"/>
      <c r="AH80" s="1053"/>
      <c r="AI80" s="1054"/>
      <c r="AJ80" s="1054"/>
      <c r="AK80" s="1052">
        <f t="shared" ref="AK80:AL80" si="359">SUM(AG80,AI80)</f>
        <v>0</v>
      </c>
      <c r="AL80" s="1052">
        <f t="shared" si="359"/>
        <v>0</v>
      </c>
      <c r="AM80" s="1055">
        <f t="shared" ref="AM80:AN80" si="360">SUM(AD80,AK80)</f>
        <v>0</v>
      </c>
      <c r="AN80" s="1055">
        <f t="shared" si="360"/>
        <v>0</v>
      </c>
      <c r="AO80" s="1055">
        <f t="shared" si="336"/>
        <v>0</v>
      </c>
      <c r="AP80" s="1017"/>
      <c r="AQ80" s="1017"/>
      <c r="AR80" s="1017"/>
      <c r="AS80" s="1017"/>
      <c r="AT80" s="1017"/>
      <c r="AU80" s="1017"/>
      <c r="AV80" s="1017"/>
      <c r="AW80" s="1017"/>
      <c r="AX80" s="1017"/>
      <c r="AY80" s="1017"/>
      <c r="AZ80" s="1017"/>
      <c r="BA80" s="1017"/>
      <c r="BB80" s="1017"/>
      <c r="BC80" s="1017"/>
    </row>
    <row r="81" spans="1:55" ht="15.75" hidden="1" customHeight="1">
      <c r="A81" s="4" t="s">
        <v>10346</v>
      </c>
      <c r="B81" s="1052">
        <f t="shared" ref="B81:J81" si="361">SUM(B76:B80)</f>
        <v>10</v>
      </c>
      <c r="C81" s="1052">
        <f t="shared" si="361"/>
        <v>0</v>
      </c>
      <c r="D81" s="1052">
        <f t="shared" si="361"/>
        <v>10</v>
      </c>
      <c r="E81" s="1056">
        <f t="shared" si="361"/>
        <v>0</v>
      </c>
      <c r="F81" s="1056">
        <f t="shared" si="361"/>
        <v>0</v>
      </c>
      <c r="G81" s="1057">
        <f t="shared" si="361"/>
        <v>3</v>
      </c>
      <c r="H81" s="1057">
        <f t="shared" si="361"/>
        <v>0</v>
      </c>
      <c r="I81" s="1052">
        <f t="shared" si="361"/>
        <v>3</v>
      </c>
      <c r="J81" s="1052">
        <f t="shared" si="361"/>
        <v>0</v>
      </c>
      <c r="K81" s="1055">
        <f t="shared" ref="K81:L81" si="362">SUM(B81,I81)</f>
        <v>13</v>
      </c>
      <c r="L81" s="1055">
        <f t="shared" si="362"/>
        <v>0</v>
      </c>
      <c r="M81" s="1055">
        <f t="shared" si="328"/>
        <v>13</v>
      </c>
      <c r="O81" s="4" t="s">
        <v>10346</v>
      </c>
      <c r="P81" s="1052">
        <f t="shared" ref="P81:X81" si="363">SUM(P76:P80)</f>
        <v>0</v>
      </c>
      <c r="Q81" s="1052">
        <f t="shared" si="363"/>
        <v>0</v>
      </c>
      <c r="R81" s="1052">
        <f t="shared" si="363"/>
        <v>0</v>
      </c>
      <c r="S81" s="1056">
        <f t="shared" si="363"/>
        <v>0</v>
      </c>
      <c r="T81" s="1056">
        <f t="shared" si="363"/>
        <v>0</v>
      </c>
      <c r="U81" s="1057">
        <f t="shared" si="363"/>
        <v>0</v>
      </c>
      <c r="V81" s="1057">
        <f t="shared" si="363"/>
        <v>0</v>
      </c>
      <c r="W81" s="1052">
        <f t="shared" si="363"/>
        <v>0</v>
      </c>
      <c r="X81" s="1052">
        <f t="shared" si="363"/>
        <v>0</v>
      </c>
      <c r="Y81" s="1055">
        <f t="shared" ref="Y81:Z81" si="364">SUM(P81,W81)</f>
        <v>0</v>
      </c>
      <c r="Z81" s="1055">
        <f t="shared" si="364"/>
        <v>0</v>
      </c>
      <c r="AA81" s="1055">
        <f t="shared" si="332"/>
        <v>0</v>
      </c>
      <c r="AB81" s="1017"/>
      <c r="AC81" s="4" t="s">
        <v>10346</v>
      </c>
      <c r="AD81" s="1052">
        <f t="shared" ref="AD81:AL81" si="365">SUM(AD76:AD80)</f>
        <v>0</v>
      </c>
      <c r="AE81" s="1052">
        <f t="shared" si="365"/>
        <v>0</v>
      </c>
      <c r="AF81" s="1052">
        <f t="shared" si="365"/>
        <v>0</v>
      </c>
      <c r="AG81" s="1056">
        <f t="shared" si="365"/>
        <v>0</v>
      </c>
      <c r="AH81" s="1056">
        <f t="shared" si="365"/>
        <v>0</v>
      </c>
      <c r="AI81" s="1057">
        <f t="shared" si="365"/>
        <v>0</v>
      </c>
      <c r="AJ81" s="1057">
        <f t="shared" si="365"/>
        <v>0</v>
      </c>
      <c r="AK81" s="1052">
        <f t="shared" si="365"/>
        <v>0</v>
      </c>
      <c r="AL81" s="1052">
        <f t="shared" si="365"/>
        <v>0</v>
      </c>
      <c r="AM81" s="1055">
        <f t="shared" ref="AM81:AN81" si="366">SUM(AD81,AK81)</f>
        <v>0</v>
      </c>
      <c r="AN81" s="1055">
        <f t="shared" si="366"/>
        <v>0</v>
      </c>
      <c r="AO81" s="1055">
        <f t="shared" si="336"/>
        <v>0</v>
      </c>
      <c r="AP81" s="1017"/>
      <c r="AQ81" s="1017"/>
      <c r="AR81" s="1017"/>
      <c r="AS81" s="1017"/>
      <c r="AT81" s="1017"/>
      <c r="AU81" s="1017"/>
      <c r="AV81" s="1017"/>
      <c r="AW81" s="1017"/>
      <c r="AX81" s="1017"/>
      <c r="AY81" s="1017"/>
      <c r="AZ81" s="1017"/>
      <c r="BA81" s="1017"/>
      <c r="BB81" s="1017"/>
      <c r="BC81" s="1017"/>
    </row>
    <row r="82" spans="1:55" ht="15.75" hidden="1" customHeight="1">
      <c r="AB82" s="1017"/>
      <c r="AP82" s="1017"/>
      <c r="AQ82" s="1017"/>
      <c r="AR82" s="1017"/>
      <c r="AS82" s="1017"/>
      <c r="AT82" s="1017"/>
      <c r="AU82" s="1017"/>
      <c r="AV82" s="1017"/>
      <c r="AW82" s="1017"/>
      <c r="AX82" s="1017"/>
      <c r="AY82" s="1017"/>
      <c r="AZ82" s="1017"/>
      <c r="BA82" s="1017"/>
      <c r="BB82" s="1017"/>
      <c r="BC82" s="1017"/>
    </row>
    <row r="83" spans="1:55" ht="15.75" hidden="1" customHeight="1">
      <c r="A83" s="4" t="s">
        <v>10357</v>
      </c>
      <c r="B83" s="4"/>
      <c r="C83" s="4"/>
      <c r="D83" s="4"/>
      <c r="E83" s="4"/>
      <c r="F83" s="4"/>
      <c r="G83" s="4"/>
      <c r="H83" s="4"/>
      <c r="I83" s="4"/>
      <c r="J83" s="4"/>
      <c r="K83" s="4"/>
      <c r="L83" s="4"/>
      <c r="M83" s="1044"/>
      <c r="O83" s="4" t="s">
        <v>10349</v>
      </c>
      <c r="P83" s="4"/>
      <c r="Q83" s="4"/>
      <c r="R83" s="4"/>
      <c r="S83" s="4"/>
      <c r="T83" s="4"/>
      <c r="U83" s="4"/>
      <c r="V83" s="4"/>
      <c r="W83" s="4"/>
      <c r="X83" s="4"/>
      <c r="Y83" s="4"/>
      <c r="Z83" s="4"/>
      <c r="AA83" s="1044"/>
      <c r="AB83" s="1017"/>
      <c r="AC83" s="4" t="s">
        <v>10350</v>
      </c>
      <c r="AD83" s="4"/>
      <c r="AE83" s="4"/>
      <c r="AF83" s="4"/>
      <c r="AG83" s="4"/>
      <c r="AH83" s="4"/>
      <c r="AI83" s="4"/>
      <c r="AJ83" s="4"/>
      <c r="AK83" s="4"/>
      <c r="AL83" s="4"/>
      <c r="AM83" s="4"/>
      <c r="AN83" s="4"/>
      <c r="AO83" s="1044"/>
      <c r="AP83" s="1017"/>
      <c r="AQ83" s="1017"/>
      <c r="AR83" s="1017"/>
      <c r="AS83" s="1017"/>
      <c r="AT83" s="1017"/>
      <c r="AU83" s="1017"/>
      <c r="AV83" s="1017"/>
      <c r="AW83" s="1017"/>
      <c r="AX83" s="1017"/>
      <c r="AY83" s="1017"/>
      <c r="AZ83" s="1017"/>
      <c r="BA83" s="1017"/>
      <c r="BB83" s="1017"/>
      <c r="BC83" s="1017"/>
    </row>
    <row r="84" spans="1:55" ht="15.75" hidden="1" customHeight="1">
      <c r="A84" s="4"/>
      <c r="B84" s="1451" t="s">
        <v>10342</v>
      </c>
      <c r="C84" s="1450"/>
      <c r="D84" s="1450"/>
      <c r="E84" s="1453" t="s">
        <v>10343</v>
      </c>
      <c r="F84" s="1450"/>
      <c r="G84" s="1449" t="s">
        <v>2229</v>
      </c>
      <c r="H84" s="1450"/>
      <c r="I84" s="1451" t="s">
        <v>10344</v>
      </c>
      <c r="J84" s="1450"/>
      <c r="K84" s="1452" t="s">
        <v>10203</v>
      </c>
      <c r="L84" s="1450"/>
      <c r="M84" s="1454" t="s">
        <v>8879</v>
      </c>
      <c r="O84" s="4"/>
      <c r="P84" s="1451" t="s">
        <v>10342</v>
      </c>
      <c r="Q84" s="1450"/>
      <c r="R84" s="1450"/>
      <c r="S84" s="1453" t="s">
        <v>10343</v>
      </c>
      <c r="T84" s="1450"/>
      <c r="U84" s="1449" t="s">
        <v>2229</v>
      </c>
      <c r="V84" s="1450"/>
      <c r="W84" s="1451" t="s">
        <v>10344</v>
      </c>
      <c r="X84" s="1450"/>
      <c r="Y84" s="1452" t="s">
        <v>10203</v>
      </c>
      <c r="Z84" s="1450"/>
      <c r="AA84" s="1454" t="s">
        <v>8879</v>
      </c>
      <c r="AB84" s="1017"/>
      <c r="AC84" s="4"/>
      <c r="AD84" s="1451" t="s">
        <v>10342</v>
      </c>
      <c r="AE84" s="1450"/>
      <c r="AF84" s="1450"/>
      <c r="AG84" s="1453" t="s">
        <v>10343</v>
      </c>
      <c r="AH84" s="1450"/>
      <c r="AI84" s="1449" t="s">
        <v>2229</v>
      </c>
      <c r="AJ84" s="1450"/>
      <c r="AK84" s="1451" t="s">
        <v>10344</v>
      </c>
      <c r="AL84" s="1450"/>
      <c r="AM84" s="1452" t="s">
        <v>10203</v>
      </c>
      <c r="AN84" s="1450"/>
      <c r="AO84" s="1454" t="s">
        <v>8879</v>
      </c>
      <c r="AP84" s="1017"/>
      <c r="AQ84" s="1017"/>
      <c r="AR84" s="1017"/>
      <c r="AS84" s="1017"/>
      <c r="AT84" s="1017"/>
      <c r="AU84" s="1017"/>
      <c r="AV84" s="1017"/>
      <c r="AW84" s="1017"/>
      <c r="AX84" s="1017"/>
      <c r="AY84" s="1017"/>
      <c r="AZ84" s="1017"/>
      <c r="BA84" s="1017"/>
      <c r="BB84" s="1017"/>
      <c r="BC84" s="1017"/>
    </row>
    <row r="85" spans="1:55" ht="15.75" hidden="1" customHeight="1">
      <c r="A85" s="4" t="s">
        <v>3640</v>
      </c>
      <c r="B85" s="1047" t="s">
        <v>35</v>
      </c>
      <c r="C85" s="1047" t="s">
        <v>21</v>
      </c>
      <c r="D85" s="1047" t="s">
        <v>10346</v>
      </c>
      <c r="E85" s="1048" t="s">
        <v>35</v>
      </c>
      <c r="F85" s="1048" t="s">
        <v>21</v>
      </c>
      <c r="G85" s="1049" t="s">
        <v>35</v>
      </c>
      <c r="H85" s="1049" t="s">
        <v>21</v>
      </c>
      <c r="I85" s="1047" t="s">
        <v>35</v>
      </c>
      <c r="J85" s="1047" t="s">
        <v>21</v>
      </c>
      <c r="K85" s="1050" t="s">
        <v>35</v>
      </c>
      <c r="L85" s="1050" t="s">
        <v>21</v>
      </c>
      <c r="M85" s="1450"/>
      <c r="O85" s="4" t="s">
        <v>3640</v>
      </c>
      <c r="P85" s="1047" t="s">
        <v>35</v>
      </c>
      <c r="Q85" s="1047" t="s">
        <v>21</v>
      </c>
      <c r="R85" s="1047" t="s">
        <v>10346</v>
      </c>
      <c r="S85" s="1048" t="s">
        <v>35</v>
      </c>
      <c r="T85" s="1048" t="s">
        <v>21</v>
      </c>
      <c r="U85" s="1049" t="s">
        <v>35</v>
      </c>
      <c r="V85" s="1049" t="s">
        <v>21</v>
      </c>
      <c r="W85" s="1047" t="s">
        <v>35</v>
      </c>
      <c r="X85" s="1047" t="s">
        <v>21</v>
      </c>
      <c r="Y85" s="1050" t="s">
        <v>35</v>
      </c>
      <c r="Z85" s="1050" t="s">
        <v>21</v>
      </c>
      <c r="AA85" s="1450"/>
      <c r="AB85" s="1017"/>
      <c r="AC85" s="4" t="s">
        <v>3640</v>
      </c>
      <c r="AD85" s="1047" t="s">
        <v>35</v>
      </c>
      <c r="AE85" s="1047" t="s">
        <v>21</v>
      </c>
      <c r="AF85" s="1047" t="s">
        <v>10346</v>
      </c>
      <c r="AG85" s="1048" t="s">
        <v>35</v>
      </c>
      <c r="AH85" s="1048" t="s">
        <v>21</v>
      </c>
      <c r="AI85" s="1049" t="s">
        <v>35</v>
      </c>
      <c r="AJ85" s="1049" t="s">
        <v>21</v>
      </c>
      <c r="AK85" s="1047" t="s">
        <v>35</v>
      </c>
      <c r="AL85" s="1047" t="s">
        <v>21</v>
      </c>
      <c r="AM85" s="1050" t="s">
        <v>35</v>
      </c>
      <c r="AN85" s="1050" t="s">
        <v>21</v>
      </c>
      <c r="AO85" s="1450"/>
      <c r="AP85" s="1017"/>
      <c r="AQ85" s="1017"/>
      <c r="AR85" s="1017"/>
      <c r="AS85" s="1017"/>
      <c r="AT85" s="1017"/>
      <c r="AU85" s="1017"/>
      <c r="AV85" s="1017"/>
      <c r="AW85" s="1017"/>
      <c r="AX85" s="1017"/>
      <c r="AY85" s="1017"/>
      <c r="AZ85" s="1017"/>
      <c r="BA85" s="1017"/>
      <c r="BB85" s="1017"/>
      <c r="BC85" s="1017"/>
    </row>
    <row r="86" spans="1:55" ht="15.75" hidden="1" customHeight="1">
      <c r="A86" s="4" t="s">
        <v>27</v>
      </c>
      <c r="B86" s="1051">
        <f>COUNTIFS('Bohol before Recon'!$Q$4:$Q$408,"wtr",'Bohol before Recon'!$O$4:$O$408,"private",'Bohol before Recon'!$BJ$4:$BJ$408,"1",'Bohol before Recon'!$AR$4:$AR$408,"february")</f>
        <v>6</v>
      </c>
      <c r="C86" s="1051">
        <f>COUNTIFS('Bohol before Recon'!$Q$4:$Q$408,"Ntr",'Bohol before Recon'!$O$4:$O$408,"private",'Bohol before Recon'!$BJ$4:$BJ$408,"1",'Bohol before Recon'!$AR$4:$AR$408,"february")</f>
        <v>0</v>
      </c>
      <c r="D86" s="1052">
        <f t="shared" ref="D86:D90" si="367">SUM(B86:C86)</f>
        <v>6</v>
      </c>
      <c r="E86" s="1053">
        <f>COUNTIFS('Bohol before Recon'!$Q$4:$Q$407,"wtr",'Bohol before Recon'!$O$4:$O$407,"public",'Bohol before Recon'!$BJ$4:$BJ$407,"1",'Bohol before Recon'!$AR$4:$AR$407,"february")-G86</f>
        <v>0</v>
      </c>
      <c r="F86" s="1053">
        <f>COUNTIFS('Bohol before Recon'!$Q$4:$Q$407,"ntr",'Bohol before Recon'!$O$4:$O$407,"public",'Bohol before Recon'!$BJ$4:$BJ$407,"1",'Bohol before Recon'!$AR$4:$AR$407,"february")-H86</f>
        <v>0</v>
      </c>
      <c r="G86" s="1054">
        <f>COUNTIFS('Bohol before Recon'!$Q$4:$Q$407,"wtr",'Bohol before Recon'!$P$4:$P$407,"tesda technology institution",'Bohol before Recon'!$BJ$4:$BJ$407,"1",'Bohol before Recon'!$AR$4:$AR$407,"february")</f>
        <v>3</v>
      </c>
      <c r="H86" s="1054">
        <f>COUNTIFS('Bohol before Recon'!$Q$4:$Q$407,"ntr",'Bohol before Recon'!$P$4:$P$407,"tesda technology institution",'Bohol before Recon'!$BJ$4:$BJ$407,"1",'Bohol before Recon'!$AR$4:$AR$407,"february")</f>
        <v>0</v>
      </c>
      <c r="I86" s="1052">
        <f t="shared" ref="I86:J86" si="368">SUM(E86,G86)</f>
        <v>3</v>
      </c>
      <c r="J86" s="1052">
        <f t="shared" si="368"/>
        <v>0</v>
      </c>
      <c r="K86" s="1055">
        <f t="shared" ref="K86:L86" si="369">SUM(B86,I86)</f>
        <v>9</v>
      </c>
      <c r="L86" s="1055">
        <f t="shared" si="369"/>
        <v>0</v>
      </c>
      <c r="M86" s="1055">
        <f t="shared" ref="M86:M91" si="370">SUM(K86:L86)</f>
        <v>9</v>
      </c>
      <c r="O86" s="4" t="s">
        <v>27</v>
      </c>
      <c r="P86" s="1051"/>
      <c r="Q86" s="1051"/>
      <c r="R86" s="1052">
        <f t="shared" ref="R86:R90" si="371">SUM(P86:Q86)</f>
        <v>0</v>
      </c>
      <c r="S86" s="1053"/>
      <c r="T86" s="1053"/>
      <c r="U86" s="1054"/>
      <c r="V86" s="1054"/>
      <c r="W86" s="1052">
        <f t="shared" ref="W86:X86" si="372">SUM(S86,U86)</f>
        <v>0</v>
      </c>
      <c r="X86" s="1052">
        <f t="shared" si="372"/>
        <v>0</v>
      </c>
      <c r="Y86" s="1055">
        <f t="shared" ref="Y86:Z86" si="373">SUM(P86,W86)</f>
        <v>0</v>
      </c>
      <c r="Z86" s="1055">
        <f t="shared" si="373"/>
        <v>0</v>
      </c>
      <c r="AA86" s="1055">
        <f t="shared" ref="AA86:AA91" si="374">SUM(Y86:Z86)</f>
        <v>0</v>
      </c>
      <c r="AB86" s="1017"/>
      <c r="AC86" s="4" t="s">
        <v>27</v>
      </c>
      <c r="AD86" s="1051"/>
      <c r="AE86" s="1051"/>
      <c r="AF86" s="1052">
        <f t="shared" ref="AF86:AF90" si="375">SUM(AD86:AE86)</f>
        <v>0</v>
      </c>
      <c r="AG86" s="1053"/>
      <c r="AH86" s="1053"/>
      <c r="AI86" s="1054"/>
      <c r="AJ86" s="1054"/>
      <c r="AK86" s="1052">
        <f t="shared" ref="AK86:AL86" si="376">SUM(AG86,AI86)</f>
        <v>0</v>
      </c>
      <c r="AL86" s="1052">
        <f t="shared" si="376"/>
        <v>0</v>
      </c>
      <c r="AM86" s="1055">
        <f t="shared" ref="AM86:AN86" si="377">SUM(AD86,AK86)</f>
        <v>0</v>
      </c>
      <c r="AN86" s="1055">
        <f t="shared" si="377"/>
        <v>0</v>
      </c>
      <c r="AO86" s="1055">
        <f t="shared" ref="AO86:AO91" si="378">SUM(AM86:AN86)</f>
        <v>0</v>
      </c>
      <c r="AP86" s="1017"/>
      <c r="AQ86" s="1017"/>
      <c r="AR86" s="1017"/>
      <c r="AS86" s="1017"/>
      <c r="AT86" s="1017"/>
      <c r="AU86" s="1017"/>
      <c r="AV86" s="1017"/>
      <c r="AW86" s="1017"/>
      <c r="AX86" s="1017"/>
      <c r="AY86" s="1017"/>
      <c r="AZ86" s="1017"/>
      <c r="BA86" s="1017"/>
      <c r="BB86" s="1017"/>
      <c r="BC86" s="1017"/>
    </row>
    <row r="87" spans="1:55" ht="15.75" hidden="1" customHeight="1">
      <c r="A87" s="4" t="s">
        <v>11</v>
      </c>
      <c r="B87" s="1051">
        <f>COUNTIFS('Cebu before Recon'!$Q$4:$Q$810,"wtr",'Cebu before Recon'!$O$4:$O$810,"private",'Cebu before Recon'!$BJ$4:$BJ$810,"1",'Cebu before Recon'!$AR$4:$AR$810,"february")</f>
        <v>0</v>
      </c>
      <c r="C87" s="1051">
        <f>COUNTIFS('Cebu before Recon'!$Q$4:$Q$810,"ntr",'Cebu before Recon'!$O$4:$O$810,"private",'Cebu before Recon'!$BJ$4:$BJ$810,"1",'Cebu before Recon'!$AR$4:$AR$810,"february")</f>
        <v>0</v>
      </c>
      <c r="D87" s="1052">
        <f t="shared" si="367"/>
        <v>0</v>
      </c>
      <c r="E87" s="1053">
        <f>COUNTIFS('Cebu before Recon'!$Q$4:$Q$809,"wtr",'Cebu before Recon'!$O$4:$O$809,"public",'Cebu before Recon'!$BJ$4:$BJ$809,"1",'Cebu before Recon'!$AR$4:$AR$809,"february")-G87</f>
        <v>0</v>
      </c>
      <c r="F87" s="1053">
        <f>COUNTIFS('Cebu before Recon'!$Q$4:$Q$809,"ntr",'Cebu before Recon'!$O$4:$O$809,"public",'Cebu before Recon'!$BJ$4:$BJ$809,"1",'Cebu before Recon'!$AR$4:$AR$809,"february")-H87</f>
        <v>0</v>
      </c>
      <c r="G87" s="1054">
        <f>COUNTIFS('Cebu before Recon'!$Q$4:$Q$809,"wtr",'Cebu before Recon'!$P$4:$P$809,"tesda technology institution",'Cebu before Recon'!$BJ$4:$BJ$809,"1",'Cebu before Recon'!$AR$4:$AR$809,"february")</f>
        <v>0</v>
      </c>
      <c r="H87" s="1054">
        <f>COUNTIFS('Cebu before Recon'!$Q$4:$Q$809,"ntr",'Cebu before Recon'!$P$4:$P$809,"tesda technology institution",'Cebu before Recon'!$BJ$4:$BJ$809,"1",'Cebu before Recon'!$AR$4:$AR$809,"february")</f>
        <v>0</v>
      </c>
      <c r="I87" s="1052">
        <f t="shared" ref="I87:J87" si="379">SUM(E87,G87)</f>
        <v>0</v>
      </c>
      <c r="J87" s="1052">
        <f t="shared" si="379"/>
        <v>0</v>
      </c>
      <c r="K87" s="1055">
        <f t="shared" ref="K87:L87" si="380">SUM(B87,I87)</f>
        <v>0</v>
      </c>
      <c r="L87" s="1055">
        <f t="shared" si="380"/>
        <v>0</v>
      </c>
      <c r="M87" s="1055">
        <f t="shared" si="370"/>
        <v>0</v>
      </c>
      <c r="O87" s="4" t="s">
        <v>11</v>
      </c>
      <c r="P87" s="1051"/>
      <c r="Q87" s="1051"/>
      <c r="R87" s="1052">
        <f t="shared" si="371"/>
        <v>0</v>
      </c>
      <c r="S87" s="1053"/>
      <c r="T87" s="1053"/>
      <c r="U87" s="1054"/>
      <c r="V87" s="1054"/>
      <c r="W87" s="1052">
        <f t="shared" ref="W87:X87" si="381">SUM(S87,U87)</f>
        <v>0</v>
      </c>
      <c r="X87" s="1052">
        <f t="shared" si="381"/>
        <v>0</v>
      </c>
      <c r="Y87" s="1055">
        <f t="shared" ref="Y87:Z87" si="382">SUM(P87,W87)</f>
        <v>0</v>
      </c>
      <c r="Z87" s="1055">
        <f t="shared" si="382"/>
        <v>0</v>
      </c>
      <c r="AA87" s="1055">
        <f t="shared" si="374"/>
        <v>0</v>
      </c>
      <c r="AB87" s="1017"/>
      <c r="AC87" s="4" t="s">
        <v>11</v>
      </c>
      <c r="AD87" s="1051"/>
      <c r="AE87" s="1051"/>
      <c r="AF87" s="1052">
        <f t="shared" si="375"/>
        <v>0</v>
      </c>
      <c r="AG87" s="1053"/>
      <c r="AH87" s="1053"/>
      <c r="AI87" s="1054"/>
      <c r="AJ87" s="1054"/>
      <c r="AK87" s="1052">
        <f t="shared" ref="AK87:AL87" si="383">SUM(AG87,AI87)</f>
        <v>0</v>
      </c>
      <c r="AL87" s="1052">
        <f t="shared" si="383"/>
        <v>0</v>
      </c>
      <c r="AM87" s="1055">
        <f t="shared" ref="AM87:AN87" si="384">SUM(AD87,AK87)</f>
        <v>0</v>
      </c>
      <c r="AN87" s="1055">
        <f t="shared" si="384"/>
        <v>0</v>
      </c>
      <c r="AO87" s="1055">
        <f t="shared" si="378"/>
        <v>0</v>
      </c>
      <c r="AP87" s="1017"/>
      <c r="AQ87" s="1017"/>
      <c r="AR87" s="1017"/>
      <c r="AS87" s="1017"/>
      <c r="AT87" s="1017"/>
      <c r="AU87" s="1017"/>
      <c r="AV87" s="1017"/>
      <c r="AW87" s="1017"/>
      <c r="AX87" s="1017"/>
      <c r="AY87" s="1017"/>
      <c r="AZ87" s="1017"/>
      <c r="BA87" s="1017"/>
      <c r="BB87" s="1017"/>
      <c r="BC87" s="1017"/>
    </row>
    <row r="88" spans="1:55" ht="15.75" hidden="1" customHeight="1">
      <c r="A88" s="4" t="s">
        <v>49</v>
      </c>
      <c r="B88" s="1051">
        <f>COUNTIFS('Negros Oriental before Recon'!$Q$4:$Q$439,"wtr",'Negros Oriental before Recon'!$O$4:$O$439,"private",'Negros Oriental before Recon'!$BJ$4:$BJ$439,"1",'Negros Oriental before Recon'!$AR$4:$AR$439,"february")</f>
        <v>4</v>
      </c>
      <c r="C88" s="1051">
        <f>COUNTIFS('Negros Oriental before Recon'!$Q$4:$Q$439,"ntr",'Negros Oriental before Recon'!$O$4:$O$439,"private",'Negros Oriental before Recon'!$BJ$4:$BJ$439,"1",'Negros Oriental before Recon'!$AR$4:$AR$439,"february")</f>
        <v>0</v>
      </c>
      <c r="D88" s="1052">
        <f t="shared" si="367"/>
        <v>4</v>
      </c>
      <c r="E88" s="1053">
        <f>COUNTIFS('Negros Oriental before Recon'!$Q$4:$Q$438,"wtr",'Negros Oriental before Recon'!$O$4:$O$438,"public",'Negros Oriental before Recon'!$BJ$4:$BJ$438,"1",'Negros Oriental before Recon'!$AR$4:$AR$438,"february")-G88</f>
        <v>0</v>
      </c>
      <c r="F88" s="1053">
        <f>COUNTIFS('Negros Oriental before Recon'!$Q$4:$Q$438,"ntr",'Negros Oriental before Recon'!$O$4:$O$438,"public",'Negros Oriental before Recon'!$BJ$4:$BJ$438,"1",'Negros Oriental before Recon'!$AR$4:$AR$438,"february")-H88</f>
        <v>0</v>
      </c>
      <c r="G88" s="1054">
        <f>COUNTIFS('Negros Oriental before Recon'!$Q$4:$Q$438,"wtr",'Negros Oriental before Recon'!$P$4:$P$438,"tesda technology institution",'Negros Oriental before Recon'!$BJ$4:$BJ$438,"1",'Negros Oriental before Recon'!$AR$4:$AR$438,"february")</f>
        <v>0</v>
      </c>
      <c r="H88" s="1054">
        <f>COUNTIFS('Negros Oriental before Recon'!$Q$4:$Q$438,"ntr",'Negros Oriental before Recon'!$P$4:$P$438,"tesda technology institution",'Negros Oriental before Recon'!$BJ$4:$BJ$438,"1",'Negros Oriental before Recon'!$AR$4:$AR$438,"february")</f>
        <v>0</v>
      </c>
      <c r="I88" s="1052">
        <f t="shared" ref="I88:J88" si="385">SUM(E88,G88)</f>
        <v>0</v>
      </c>
      <c r="J88" s="1052">
        <f t="shared" si="385"/>
        <v>0</v>
      </c>
      <c r="K88" s="1055">
        <f t="shared" ref="K88:L88" si="386">SUM(B88,I88)</f>
        <v>4</v>
      </c>
      <c r="L88" s="1055">
        <f t="shared" si="386"/>
        <v>0</v>
      </c>
      <c r="M88" s="1055">
        <f t="shared" si="370"/>
        <v>4</v>
      </c>
      <c r="O88" s="4" t="s">
        <v>49</v>
      </c>
      <c r="P88" s="1051"/>
      <c r="Q88" s="1051"/>
      <c r="R88" s="1052">
        <f t="shared" si="371"/>
        <v>0</v>
      </c>
      <c r="S88" s="1053"/>
      <c r="T88" s="1053"/>
      <c r="U88" s="1054"/>
      <c r="V88" s="1054"/>
      <c r="W88" s="1052">
        <f t="shared" ref="W88:X88" si="387">SUM(S88,U88)</f>
        <v>0</v>
      </c>
      <c r="X88" s="1052">
        <f t="shared" si="387"/>
        <v>0</v>
      </c>
      <c r="Y88" s="1055">
        <f t="shared" ref="Y88:Z88" si="388">SUM(P88,W88)</f>
        <v>0</v>
      </c>
      <c r="Z88" s="1055">
        <f t="shared" si="388"/>
        <v>0</v>
      </c>
      <c r="AA88" s="1055">
        <f t="shared" si="374"/>
        <v>0</v>
      </c>
      <c r="AB88" s="1017"/>
      <c r="AC88" s="4" t="s">
        <v>49</v>
      </c>
      <c r="AD88" s="1051"/>
      <c r="AE88" s="1051"/>
      <c r="AF88" s="1052">
        <f t="shared" si="375"/>
        <v>0</v>
      </c>
      <c r="AG88" s="1053"/>
      <c r="AH88" s="1053"/>
      <c r="AI88" s="1054"/>
      <c r="AJ88" s="1054"/>
      <c r="AK88" s="1052">
        <f t="shared" ref="AK88:AL88" si="389">SUM(AG88,AI88)</f>
        <v>0</v>
      </c>
      <c r="AL88" s="1052">
        <f t="shared" si="389"/>
        <v>0</v>
      </c>
      <c r="AM88" s="1055">
        <f t="shared" ref="AM88:AN88" si="390">SUM(AD88,AK88)</f>
        <v>0</v>
      </c>
      <c r="AN88" s="1055">
        <f t="shared" si="390"/>
        <v>0</v>
      </c>
      <c r="AO88" s="1055">
        <f t="shared" si="378"/>
        <v>0</v>
      </c>
      <c r="AP88" s="1017"/>
      <c r="AQ88" s="1017"/>
      <c r="AR88" s="1017"/>
      <c r="AS88" s="1017"/>
      <c r="AT88" s="1017"/>
      <c r="AU88" s="1017"/>
      <c r="AV88" s="1017"/>
      <c r="AW88" s="1017"/>
      <c r="AX88" s="1017"/>
      <c r="AY88" s="1017"/>
      <c r="AZ88" s="1017"/>
      <c r="BA88" s="1017"/>
      <c r="BB88" s="1017"/>
      <c r="BC88" s="1017"/>
    </row>
    <row r="89" spans="1:55" ht="15.75" hidden="1" customHeight="1">
      <c r="A89" s="4" t="s">
        <v>400</v>
      </c>
      <c r="B89" s="1051">
        <f>COUNTIFS('Siquijor before Recon'!$Q$4:$Q$196,"wtr",'Siquijor before Recon'!$O$4:$O$196,"private",'Siquijor before Recon'!$BJ$4:$BJ$196,"1",'Siquijor before Recon'!$AR$4:$AR$196,"february")</f>
        <v>0</v>
      </c>
      <c r="C89" s="1051">
        <f>COUNTIFS('Siquijor before Recon'!$Q$4:$Q$196,"ntr",'Siquijor before Recon'!$O$4:$O$196,"private",'Siquijor before Recon'!$BJ$4:$BJ$196,"1",'Siquijor before Recon'!$AR$4:$AR$196,"february")</f>
        <v>0</v>
      </c>
      <c r="D89" s="1052">
        <f t="shared" si="367"/>
        <v>0</v>
      </c>
      <c r="E89" s="1053">
        <f>COUNTIFS('Siquijor before Recon'!$Q$4:$Q$195,"wtr",'Siquijor before Recon'!$O$4:$O$195,"public",'Siquijor before Recon'!$BJ$4:$BJ$195,"1",'Siquijor before Recon'!$AR$4:$AR$195,"february")-G89</f>
        <v>0</v>
      </c>
      <c r="F89" s="1053">
        <f>COUNTIFS('Siquijor before Recon'!$Q$4:$Q$195,"ntr",'Siquijor before Recon'!$O$4:$O$195,"public",'Siquijor before Recon'!$BJ$4:$BJ$195,"1",'Siquijor before Recon'!$AR$4:$AR$195,"february")-H89</f>
        <v>0</v>
      </c>
      <c r="G89" s="1054">
        <f>COUNTIFS('Siquijor before Recon'!$Q$4:$Q$195,"wtr",'Siquijor before Recon'!$P$4:$P$195,"tesda technology institution",'Siquijor before Recon'!$BJ$4:$BJ$195,"1",'Siquijor before Recon'!$AR$4:$AR$195,"february")</f>
        <v>0</v>
      </c>
      <c r="H89" s="1054">
        <f>COUNTIFS('Siquijor before Recon'!$Q$4:$Q$195,"ntr",'Siquijor before Recon'!$P$4:$P$195,"tesda technology institution",'Siquijor before Recon'!$BJ$4:$BJ$195,"1",'Siquijor before Recon'!$AR$4:$AR$195,"february")</f>
        <v>0</v>
      </c>
      <c r="I89" s="1052">
        <f t="shared" ref="I89:J89" si="391">SUM(E89,G89)</f>
        <v>0</v>
      </c>
      <c r="J89" s="1052">
        <f t="shared" si="391"/>
        <v>0</v>
      </c>
      <c r="K89" s="1055">
        <f t="shared" ref="K89:L89" si="392">SUM(B89,I89)</f>
        <v>0</v>
      </c>
      <c r="L89" s="1055">
        <f t="shared" si="392"/>
        <v>0</v>
      </c>
      <c r="M89" s="1055">
        <f t="shared" si="370"/>
        <v>0</v>
      </c>
      <c r="O89" s="4" t="s">
        <v>400</v>
      </c>
      <c r="P89" s="1051"/>
      <c r="Q89" s="1051"/>
      <c r="R89" s="1052">
        <f t="shared" si="371"/>
        <v>0</v>
      </c>
      <c r="S89" s="1053"/>
      <c r="T89" s="1053"/>
      <c r="U89" s="1054"/>
      <c r="V89" s="1054"/>
      <c r="W89" s="1052">
        <f t="shared" ref="W89:X89" si="393">SUM(S89,U89)</f>
        <v>0</v>
      </c>
      <c r="X89" s="1052">
        <f t="shared" si="393"/>
        <v>0</v>
      </c>
      <c r="Y89" s="1055">
        <f t="shared" ref="Y89:Z89" si="394">SUM(P89,W89)</f>
        <v>0</v>
      </c>
      <c r="Z89" s="1055">
        <f t="shared" si="394"/>
        <v>0</v>
      </c>
      <c r="AA89" s="1055">
        <f t="shared" si="374"/>
        <v>0</v>
      </c>
      <c r="AB89" s="1017"/>
      <c r="AC89" s="4" t="s">
        <v>400</v>
      </c>
      <c r="AD89" s="1051"/>
      <c r="AE89" s="1051"/>
      <c r="AF89" s="1052">
        <f t="shared" si="375"/>
        <v>0</v>
      </c>
      <c r="AG89" s="1053"/>
      <c r="AH89" s="1053"/>
      <c r="AI89" s="1054"/>
      <c r="AJ89" s="1054"/>
      <c r="AK89" s="1052">
        <f t="shared" ref="AK89:AL89" si="395">SUM(AG89,AI89)</f>
        <v>0</v>
      </c>
      <c r="AL89" s="1052">
        <f t="shared" si="395"/>
        <v>0</v>
      </c>
      <c r="AM89" s="1055">
        <f t="shared" ref="AM89:AN89" si="396">SUM(AD89,AK89)</f>
        <v>0</v>
      </c>
      <c r="AN89" s="1055">
        <f t="shared" si="396"/>
        <v>0</v>
      </c>
      <c r="AO89" s="1055">
        <f t="shared" si="378"/>
        <v>0</v>
      </c>
      <c r="AP89" s="1017"/>
      <c r="AQ89" s="1017"/>
      <c r="AR89" s="1017"/>
      <c r="AS89" s="1017"/>
      <c r="AT89" s="1017"/>
      <c r="AU89" s="1017"/>
      <c r="AV89" s="1017"/>
      <c r="AW89" s="1017"/>
      <c r="AX89" s="1017"/>
      <c r="AY89" s="1017"/>
      <c r="AZ89" s="1017"/>
      <c r="BA89" s="1017"/>
      <c r="BB89" s="1017"/>
      <c r="BC89" s="1017"/>
    </row>
    <row r="90" spans="1:55" ht="15.75" hidden="1" customHeight="1">
      <c r="A90" s="4" t="s">
        <v>10347</v>
      </c>
      <c r="B90" s="1051">
        <f>COUNTIFS('MTP Other Region'!$P$3:$P$200,"wtr",'MTP Other Region'!$N$3:$N$200,"private",'MTP Other Region'!$AT$3:$AT$200,"new tvi &amp; program",'MTP Other Region'!$AQ$3:$AQ$200,"february")</f>
        <v>0</v>
      </c>
      <c r="C90" s="1051">
        <f>COUNTIFS('MTP Other Region'!$P$3:$P$200,"ntr",'MTP Other Region'!$N$3:$N$200,"private",'MTP Other Region'!$AT$3:$AT$200,"new tvi &amp; program",'MTP Other Region'!$AQ$3:$AQ$200,"february")</f>
        <v>0</v>
      </c>
      <c r="D90" s="1052">
        <f t="shared" si="367"/>
        <v>0</v>
      </c>
      <c r="E90" s="1053">
        <f>COUNTIFS('MTP Other Region'!$P$3:$P$25,"wtr",'MTP Other Region'!$N$3:$N$25,"public",'MTP Other Region'!$AQ$3:$AQ$25,"february")-G90</f>
        <v>0</v>
      </c>
      <c r="F90" s="1053">
        <f>COUNTIFS('MTP Other Region'!$P$3:$P$25,"ntr",'MTP Other Region'!$N$3:$N$25,"public",'MTP Other Region'!$AQ$3:$AQ$25,"february")-H90</f>
        <v>0</v>
      </c>
      <c r="G90" s="1054">
        <f>COUNTIFS('MTP Other Region'!$P$3:$P$25,"wtr",'MTP Other Region'!$O$3:$O$25,"tesda technology institution",'MTP Other Region'!$AQ$3:$AQ$25,"february")</f>
        <v>0</v>
      </c>
      <c r="H90" s="1054">
        <f>COUNTIFS('MTP Other Region'!$P$3:$P$25,"ntr",'MTP Other Region'!$O$3:$O$25,"tesda technology institution",'MTP Other Region'!$AQ$3:$AQ$25,"february")</f>
        <v>0</v>
      </c>
      <c r="I90" s="1052">
        <f t="shared" ref="I90:J90" si="397">SUM(E90,G90)</f>
        <v>0</v>
      </c>
      <c r="J90" s="1052">
        <f t="shared" si="397"/>
        <v>0</v>
      </c>
      <c r="K90" s="1055">
        <f t="shared" ref="K90:L90" si="398">SUM(B90,I90)</f>
        <v>0</v>
      </c>
      <c r="L90" s="1055">
        <f t="shared" si="398"/>
        <v>0</v>
      </c>
      <c r="M90" s="1055">
        <f t="shared" si="370"/>
        <v>0</v>
      </c>
      <c r="O90" s="4" t="s">
        <v>10347</v>
      </c>
      <c r="P90" s="1051"/>
      <c r="Q90" s="1051"/>
      <c r="R90" s="1052">
        <f t="shared" si="371"/>
        <v>0</v>
      </c>
      <c r="S90" s="1053"/>
      <c r="T90" s="1053"/>
      <c r="U90" s="1054"/>
      <c r="V90" s="1054"/>
      <c r="W90" s="1052">
        <f t="shared" ref="W90:X90" si="399">SUM(S90,U90)</f>
        <v>0</v>
      </c>
      <c r="X90" s="1052">
        <f t="shared" si="399"/>
        <v>0</v>
      </c>
      <c r="Y90" s="1055">
        <f t="shared" ref="Y90:Z90" si="400">SUM(P90,W90)</f>
        <v>0</v>
      </c>
      <c r="Z90" s="1055">
        <f t="shared" si="400"/>
        <v>0</v>
      </c>
      <c r="AA90" s="1055">
        <f t="shared" si="374"/>
        <v>0</v>
      </c>
      <c r="AB90" s="1017"/>
      <c r="AC90" s="4" t="s">
        <v>10347</v>
      </c>
      <c r="AD90" s="1051"/>
      <c r="AE90" s="1051"/>
      <c r="AF90" s="1052">
        <f t="shared" si="375"/>
        <v>0</v>
      </c>
      <c r="AG90" s="1053"/>
      <c r="AH90" s="1053"/>
      <c r="AI90" s="1054"/>
      <c r="AJ90" s="1054"/>
      <c r="AK90" s="1052">
        <f t="shared" ref="AK90:AL90" si="401">SUM(AG90,AI90)</f>
        <v>0</v>
      </c>
      <c r="AL90" s="1052">
        <f t="shared" si="401"/>
        <v>0</v>
      </c>
      <c r="AM90" s="1055">
        <f t="shared" ref="AM90:AN90" si="402">SUM(AD90,AK90)</f>
        <v>0</v>
      </c>
      <c r="AN90" s="1055">
        <f t="shared" si="402"/>
        <v>0</v>
      </c>
      <c r="AO90" s="1055">
        <f t="shared" si="378"/>
        <v>0</v>
      </c>
      <c r="AP90" s="1017"/>
      <c r="AQ90" s="1017"/>
      <c r="AR90" s="1017"/>
      <c r="AS90" s="1017"/>
      <c r="AT90" s="1017"/>
      <c r="AU90" s="1017"/>
      <c r="AV90" s="1017"/>
      <c r="AW90" s="1017"/>
      <c r="AX90" s="1017"/>
      <c r="AY90" s="1017"/>
      <c r="AZ90" s="1017"/>
      <c r="BA90" s="1017"/>
      <c r="BB90" s="1017"/>
      <c r="BC90" s="1017"/>
    </row>
    <row r="91" spans="1:55" ht="15.75" hidden="1" customHeight="1">
      <c r="A91" s="4" t="s">
        <v>10346</v>
      </c>
      <c r="B91" s="1052">
        <f t="shared" ref="B91:J91" si="403">SUM(B86:B90)</f>
        <v>10</v>
      </c>
      <c r="C91" s="1052">
        <f t="shared" si="403"/>
        <v>0</v>
      </c>
      <c r="D91" s="1052">
        <f t="shared" si="403"/>
        <v>10</v>
      </c>
      <c r="E91" s="1056">
        <f t="shared" si="403"/>
        <v>0</v>
      </c>
      <c r="F91" s="1056">
        <f t="shared" si="403"/>
        <v>0</v>
      </c>
      <c r="G91" s="1057">
        <f t="shared" si="403"/>
        <v>3</v>
      </c>
      <c r="H91" s="1057">
        <f t="shared" si="403"/>
        <v>0</v>
      </c>
      <c r="I91" s="1052">
        <f t="shared" si="403"/>
        <v>3</v>
      </c>
      <c r="J91" s="1052">
        <f t="shared" si="403"/>
        <v>0</v>
      </c>
      <c r="K91" s="1055">
        <f t="shared" ref="K91:L91" si="404">SUM(B91,I91)</f>
        <v>13</v>
      </c>
      <c r="L91" s="1055">
        <f t="shared" si="404"/>
        <v>0</v>
      </c>
      <c r="M91" s="1055">
        <f t="shared" si="370"/>
        <v>13</v>
      </c>
      <c r="O91" s="4" t="s">
        <v>10346</v>
      </c>
      <c r="P91" s="1052">
        <f t="shared" ref="P91:X91" si="405">SUM(P86:P90)</f>
        <v>0</v>
      </c>
      <c r="Q91" s="1052">
        <f t="shared" si="405"/>
        <v>0</v>
      </c>
      <c r="R91" s="1052">
        <f t="shared" si="405"/>
        <v>0</v>
      </c>
      <c r="S91" s="1056">
        <f t="shared" si="405"/>
        <v>0</v>
      </c>
      <c r="T91" s="1056">
        <f t="shared" si="405"/>
        <v>0</v>
      </c>
      <c r="U91" s="1057">
        <f t="shared" si="405"/>
        <v>0</v>
      </c>
      <c r="V91" s="1057">
        <f t="shared" si="405"/>
        <v>0</v>
      </c>
      <c r="W91" s="1052">
        <f t="shared" si="405"/>
        <v>0</v>
      </c>
      <c r="X91" s="1052">
        <f t="shared" si="405"/>
        <v>0</v>
      </c>
      <c r="Y91" s="1055">
        <f t="shared" ref="Y91:Z91" si="406">SUM(P91,W91)</f>
        <v>0</v>
      </c>
      <c r="Z91" s="1055">
        <f t="shared" si="406"/>
        <v>0</v>
      </c>
      <c r="AA91" s="1055">
        <f t="shared" si="374"/>
        <v>0</v>
      </c>
      <c r="AB91" s="1017"/>
      <c r="AC91" s="4" t="s">
        <v>10346</v>
      </c>
      <c r="AD91" s="1052">
        <f t="shared" ref="AD91:AL91" si="407">SUM(AD86:AD90)</f>
        <v>0</v>
      </c>
      <c r="AE91" s="1052">
        <f t="shared" si="407"/>
        <v>0</v>
      </c>
      <c r="AF91" s="1052">
        <f t="shared" si="407"/>
        <v>0</v>
      </c>
      <c r="AG91" s="1056">
        <f t="shared" si="407"/>
        <v>0</v>
      </c>
      <c r="AH91" s="1056">
        <f t="shared" si="407"/>
        <v>0</v>
      </c>
      <c r="AI91" s="1057">
        <f t="shared" si="407"/>
        <v>0</v>
      </c>
      <c r="AJ91" s="1057">
        <f t="shared" si="407"/>
        <v>0</v>
      </c>
      <c r="AK91" s="1052">
        <f t="shared" si="407"/>
        <v>0</v>
      </c>
      <c r="AL91" s="1052">
        <f t="shared" si="407"/>
        <v>0</v>
      </c>
      <c r="AM91" s="1055">
        <f t="shared" ref="AM91:AN91" si="408">SUM(AD91,AK91)</f>
        <v>0</v>
      </c>
      <c r="AN91" s="1055">
        <f t="shared" si="408"/>
        <v>0</v>
      </c>
      <c r="AO91" s="1055">
        <f t="shared" si="378"/>
        <v>0</v>
      </c>
      <c r="AP91" s="1017"/>
      <c r="AQ91" s="1017"/>
      <c r="AR91" s="1017"/>
      <c r="AS91" s="1017"/>
      <c r="AT91" s="1017"/>
      <c r="AU91" s="1017"/>
      <c r="AV91" s="1017"/>
      <c r="AW91" s="1017"/>
      <c r="AX91" s="1017"/>
      <c r="AY91" s="1017"/>
      <c r="AZ91" s="1017"/>
      <c r="BA91" s="1017"/>
      <c r="BB91" s="1017"/>
      <c r="BC91" s="1017"/>
    </row>
    <row r="92" spans="1:55" ht="15.75" hidden="1" customHeight="1">
      <c r="AB92" s="1017"/>
      <c r="AP92" s="1017"/>
      <c r="AQ92" s="1017"/>
      <c r="AR92" s="1017"/>
      <c r="AS92" s="1017"/>
      <c r="AT92" s="1017"/>
      <c r="AU92" s="1017"/>
      <c r="AV92" s="1017"/>
      <c r="AW92" s="1017"/>
      <c r="AX92" s="1017"/>
      <c r="AY92" s="1017"/>
      <c r="AZ92" s="1017"/>
      <c r="BA92" s="1017"/>
      <c r="BB92" s="1017"/>
      <c r="BC92" s="1017"/>
    </row>
    <row r="93" spans="1:55" ht="15.75" hidden="1" customHeight="1">
      <c r="A93" s="4" t="s">
        <v>10358</v>
      </c>
      <c r="B93" s="4"/>
      <c r="C93" s="4"/>
      <c r="D93" s="4"/>
      <c r="E93" s="4"/>
      <c r="F93" s="4"/>
      <c r="G93" s="4"/>
      <c r="H93" s="4"/>
      <c r="I93" s="4"/>
      <c r="J93" s="4"/>
      <c r="K93" s="4"/>
      <c r="L93" s="4"/>
      <c r="M93" s="1044"/>
      <c r="O93" s="4" t="s">
        <v>10349</v>
      </c>
      <c r="P93" s="4"/>
      <c r="Q93" s="4"/>
      <c r="R93" s="4"/>
      <c r="S93" s="4"/>
      <c r="T93" s="4"/>
      <c r="U93" s="4"/>
      <c r="V93" s="4"/>
      <c r="W93" s="4"/>
      <c r="X93" s="4"/>
      <c r="Y93" s="4"/>
      <c r="Z93" s="4"/>
      <c r="AA93" s="1044"/>
      <c r="AB93" s="1017"/>
      <c r="AC93" s="4" t="s">
        <v>10350</v>
      </c>
      <c r="AD93" s="4"/>
      <c r="AE93" s="4"/>
      <c r="AF93" s="4"/>
      <c r="AG93" s="4"/>
      <c r="AH93" s="4"/>
      <c r="AI93" s="4"/>
      <c r="AJ93" s="4"/>
      <c r="AK93" s="4"/>
      <c r="AL93" s="4"/>
      <c r="AM93" s="4"/>
      <c r="AN93" s="4"/>
      <c r="AO93" s="1044"/>
      <c r="AP93" s="1017"/>
      <c r="AQ93" s="1017"/>
      <c r="AR93" s="1017"/>
      <c r="AS93" s="1017"/>
      <c r="AT93" s="1017"/>
      <c r="AU93" s="1017"/>
      <c r="AV93" s="1017"/>
      <c r="AW93" s="1017"/>
      <c r="AX93" s="1017"/>
      <c r="AY93" s="1017"/>
      <c r="AZ93" s="1017"/>
      <c r="BA93" s="1017"/>
      <c r="BB93" s="1017"/>
      <c r="BC93" s="1017"/>
    </row>
    <row r="94" spans="1:55" ht="15.75" hidden="1" customHeight="1">
      <c r="A94" s="4"/>
      <c r="B94" s="1451" t="s">
        <v>10342</v>
      </c>
      <c r="C94" s="1450"/>
      <c r="D94" s="1450"/>
      <c r="E94" s="1453" t="s">
        <v>10343</v>
      </c>
      <c r="F94" s="1450"/>
      <c r="G94" s="1449" t="s">
        <v>2229</v>
      </c>
      <c r="H94" s="1450"/>
      <c r="I94" s="1451" t="s">
        <v>10344</v>
      </c>
      <c r="J94" s="1450"/>
      <c r="K94" s="1452" t="s">
        <v>10203</v>
      </c>
      <c r="L94" s="1450"/>
      <c r="M94" s="1454" t="s">
        <v>8879</v>
      </c>
      <c r="O94" s="4"/>
      <c r="P94" s="1451" t="s">
        <v>10342</v>
      </c>
      <c r="Q94" s="1450"/>
      <c r="R94" s="1450"/>
      <c r="S94" s="1453" t="s">
        <v>10343</v>
      </c>
      <c r="T94" s="1450"/>
      <c r="U94" s="1449" t="s">
        <v>2229</v>
      </c>
      <c r="V94" s="1450"/>
      <c r="W94" s="1451" t="s">
        <v>10344</v>
      </c>
      <c r="X94" s="1450"/>
      <c r="Y94" s="1452" t="s">
        <v>10203</v>
      </c>
      <c r="Z94" s="1450"/>
      <c r="AA94" s="1454" t="s">
        <v>8879</v>
      </c>
      <c r="AB94" s="1017"/>
      <c r="AC94" s="4"/>
      <c r="AD94" s="1451" t="s">
        <v>10342</v>
      </c>
      <c r="AE94" s="1450"/>
      <c r="AF94" s="1450"/>
      <c r="AG94" s="1453" t="s">
        <v>10343</v>
      </c>
      <c r="AH94" s="1450"/>
      <c r="AI94" s="1449" t="s">
        <v>2229</v>
      </c>
      <c r="AJ94" s="1450"/>
      <c r="AK94" s="1451" t="s">
        <v>10344</v>
      </c>
      <c r="AL94" s="1450"/>
      <c r="AM94" s="1452" t="s">
        <v>10203</v>
      </c>
      <c r="AN94" s="1450"/>
      <c r="AO94" s="1454" t="s">
        <v>8879</v>
      </c>
      <c r="AP94" s="1017"/>
      <c r="AQ94" s="1017"/>
      <c r="AR94" s="1017"/>
      <c r="AS94" s="1017"/>
      <c r="AT94" s="1017"/>
      <c r="AU94" s="1017"/>
      <c r="AV94" s="1017"/>
      <c r="AW94" s="1017"/>
      <c r="AX94" s="1017"/>
      <c r="AY94" s="1017"/>
      <c r="AZ94" s="1017"/>
      <c r="BA94" s="1017"/>
      <c r="BB94" s="1017"/>
      <c r="BC94" s="1017"/>
    </row>
    <row r="95" spans="1:55" ht="15.75" hidden="1" customHeight="1">
      <c r="A95" s="4" t="s">
        <v>3640</v>
      </c>
      <c r="B95" s="1047" t="s">
        <v>35</v>
      </c>
      <c r="C95" s="1047" t="s">
        <v>21</v>
      </c>
      <c r="D95" s="1047" t="s">
        <v>10346</v>
      </c>
      <c r="E95" s="1048" t="s">
        <v>35</v>
      </c>
      <c r="F95" s="1048" t="s">
        <v>21</v>
      </c>
      <c r="G95" s="1049" t="s">
        <v>35</v>
      </c>
      <c r="H95" s="1049" t="s">
        <v>21</v>
      </c>
      <c r="I95" s="1047" t="s">
        <v>35</v>
      </c>
      <c r="J95" s="1047" t="s">
        <v>21</v>
      </c>
      <c r="K95" s="1050" t="s">
        <v>35</v>
      </c>
      <c r="L95" s="1050" t="s">
        <v>21</v>
      </c>
      <c r="M95" s="1450"/>
      <c r="O95" s="4" t="s">
        <v>3640</v>
      </c>
      <c r="P95" s="1047" t="s">
        <v>35</v>
      </c>
      <c r="Q95" s="1047" t="s">
        <v>21</v>
      </c>
      <c r="R95" s="1047" t="s">
        <v>10346</v>
      </c>
      <c r="S95" s="1048" t="s">
        <v>35</v>
      </c>
      <c r="T95" s="1048" t="s">
        <v>21</v>
      </c>
      <c r="U95" s="1049" t="s">
        <v>35</v>
      </c>
      <c r="V95" s="1049" t="s">
        <v>21</v>
      </c>
      <c r="W95" s="1047" t="s">
        <v>35</v>
      </c>
      <c r="X95" s="1047" t="s">
        <v>21</v>
      </c>
      <c r="Y95" s="1050" t="s">
        <v>35</v>
      </c>
      <c r="Z95" s="1050" t="s">
        <v>21</v>
      </c>
      <c r="AA95" s="1450"/>
      <c r="AB95" s="1017"/>
      <c r="AC95" s="4" t="s">
        <v>3640</v>
      </c>
      <c r="AD95" s="1047" t="s">
        <v>35</v>
      </c>
      <c r="AE95" s="1047" t="s">
        <v>21</v>
      </c>
      <c r="AF95" s="1047" t="s">
        <v>10346</v>
      </c>
      <c r="AG95" s="1048" t="s">
        <v>35</v>
      </c>
      <c r="AH95" s="1048" t="s">
        <v>21</v>
      </c>
      <c r="AI95" s="1049" t="s">
        <v>35</v>
      </c>
      <c r="AJ95" s="1049" t="s">
        <v>21</v>
      </c>
      <c r="AK95" s="1047" t="s">
        <v>35</v>
      </c>
      <c r="AL95" s="1047" t="s">
        <v>21</v>
      </c>
      <c r="AM95" s="1050" t="s">
        <v>35</v>
      </c>
      <c r="AN95" s="1050" t="s">
        <v>21</v>
      </c>
      <c r="AO95" s="1450"/>
      <c r="AP95" s="1017"/>
      <c r="AQ95" s="1017"/>
      <c r="AR95" s="1017"/>
      <c r="AS95" s="1017"/>
      <c r="AT95" s="1017"/>
      <c r="AU95" s="1017"/>
      <c r="AV95" s="1017"/>
      <c r="AW95" s="1017"/>
      <c r="AX95" s="1017"/>
      <c r="AY95" s="1017"/>
      <c r="AZ95" s="1017"/>
      <c r="BA95" s="1017"/>
      <c r="BB95" s="1017"/>
      <c r="BC95" s="1017"/>
    </row>
    <row r="96" spans="1:55" ht="15.75" hidden="1" customHeight="1">
      <c r="A96" s="4" t="s">
        <v>27</v>
      </c>
      <c r="B96" s="1051">
        <f>COUNTIFS('Bohol before Recon'!$Q$4:$Q$408,"wtr",'Bohol before Recon'!$O$4:$O$408,"private",'Bohol before Recon'!$BJ$4:$BJ$408,"1",'Bohol before Recon'!$AR$4:$AR$408,"february")</f>
        <v>6</v>
      </c>
      <c r="C96" s="1051">
        <f>COUNTIFS('Bohol before Recon'!$Q$4:$Q$408,"Ntr",'Bohol before Recon'!$O$4:$O$408,"private",'Bohol before Recon'!$BJ$4:$BJ$408,"1",'Bohol before Recon'!$AR$4:$AR$408,"february")</f>
        <v>0</v>
      </c>
      <c r="D96" s="1052">
        <f t="shared" ref="D96:D100" si="409">SUM(B96:C96)</f>
        <v>6</v>
      </c>
      <c r="E96" s="1053">
        <f>COUNTIFS('Bohol before Recon'!$Q$4:$Q$407,"wtr",'Bohol before Recon'!$O$4:$O$407,"public",'Bohol before Recon'!$BJ$4:$BJ$407,"1",'Bohol before Recon'!$AR$4:$AR$407,"february")-G96</f>
        <v>0</v>
      </c>
      <c r="F96" s="1053">
        <f>COUNTIFS('Bohol before Recon'!$Q$4:$Q$407,"ntr",'Bohol before Recon'!$O$4:$O$407,"public",'Bohol before Recon'!$BJ$4:$BJ$407,"1",'Bohol before Recon'!$AR$4:$AR$407,"february")-H96</f>
        <v>0</v>
      </c>
      <c r="G96" s="1054">
        <f>COUNTIFS('Bohol before Recon'!$Q$4:$Q$407,"wtr",'Bohol before Recon'!$P$4:$P$407,"tesda technology institution",'Bohol before Recon'!$BJ$4:$BJ$407,"1",'Bohol before Recon'!$AR$4:$AR$407,"february")</f>
        <v>3</v>
      </c>
      <c r="H96" s="1054">
        <f>COUNTIFS('Bohol before Recon'!$Q$4:$Q$407,"ntr",'Bohol before Recon'!$P$4:$P$407,"tesda technology institution",'Bohol before Recon'!$BJ$4:$BJ$407,"1",'Bohol before Recon'!$AR$4:$AR$407,"february")</f>
        <v>0</v>
      </c>
      <c r="I96" s="1052">
        <f t="shared" ref="I96:J96" si="410">SUM(E96,G96)</f>
        <v>3</v>
      </c>
      <c r="J96" s="1052">
        <f t="shared" si="410"/>
        <v>0</v>
      </c>
      <c r="K96" s="1055">
        <f t="shared" ref="K96:L96" si="411">SUM(B96,I96)</f>
        <v>9</v>
      </c>
      <c r="L96" s="1055">
        <f t="shared" si="411"/>
        <v>0</v>
      </c>
      <c r="M96" s="1055">
        <f t="shared" ref="M96:M101" si="412">SUM(K96:L96)</f>
        <v>9</v>
      </c>
      <c r="O96" s="4" t="s">
        <v>27</v>
      </c>
      <c r="P96" s="1051"/>
      <c r="Q96" s="1051"/>
      <c r="R96" s="1052">
        <f t="shared" ref="R96:R100" si="413">SUM(P96:Q96)</f>
        <v>0</v>
      </c>
      <c r="S96" s="1053"/>
      <c r="T96" s="1053"/>
      <c r="U96" s="1054"/>
      <c r="V96" s="1054"/>
      <c r="W96" s="1052">
        <f t="shared" ref="W96:X96" si="414">SUM(S96,U96)</f>
        <v>0</v>
      </c>
      <c r="X96" s="1052">
        <f t="shared" si="414"/>
        <v>0</v>
      </c>
      <c r="Y96" s="1055">
        <f t="shared" ref="Y96:Z96" si="415">SUM(P96,W96)</f>
        <v>0</v>
      </c>
      <c r="Z96" s="1055">
        <f t="shared" si="415"/>
        <v>0</v>
      </c>
      <c r="AA96" s="1055">
        <f t="shared" ref="AA96:AA101" si="416">SUM(Y96:Z96)</f>
        <v>0</v>
      </c>
      <c r="AB96" s="1017"/>
      <c r="AC96" s="4" t="s">
        <v>27</v>
      </c>
      <c r="AD96" s="1051"/>
      <c r="AE96" s="1051"/>
      <c r="AF96" s="1052">
        <f t="shared" ref="AF96:AF100" si="417">SUM(AD96:AE96)</f>
        <v>0</v>
      </c>
      <c r="AG96" s="1053"/>
      <c r="AH96" s="1053"/>
      <c r="AI96" s="1054"/>
      <c r="AJ96" s="1054"/>
      <c r="AK96" s="1052">
        <f t="shared" ref="AK96:AL96" si="418">SUM(AG96,AI96)</f>
        <v>0</v>
      </c>
      <c r="AL96" s="1052">
        <f t="shared" si="418"/>
        <v>0</v>
      </c>
      <c r="AM96" s="1055">
        <f t="shared" ref="AM96:AN96" si="419">SUM(AD96,AK96)</f>
        <v>0</v>
      </c>
      <c r="AN96" s="1055">
        <f t="shared" si="419"/>
        <v>0</v>
      </c>
      <c r="AO96" s="1055">
        <f t="shared" ref="AO96:AO101" si="420">SUM(AM96:AN96)</f>
        <v>0</v>
      </c>
      <c r="AP96" s="1017"/>
      <c r="AQ96" s="1017"/>
      <c r="AR96" s="1017"/>
      <c r="AS96" s="1017"/>
      <c r="AT96" s="1017"/>
      <c r="AU96" s="1017"/>
      <c r="AV96" s="1017"/>
      <c r="AW96" s="1017"/>
      <c r="AX96" s="1017"/>
      <c r="AY96" s="1017"/>
      <c r="AZ96" s="1017"/>
      <c r="BA96" s="1017"/>
      <c r="BB96" s="1017"/>
      <c r="BC96" s="1017"/>
    </row>
    <row r="97" spans="1:55" ht="15.75" hidden="1" customHeight="1">
      <c r="A97" s="4" t="s">
        <v>11</v>
      </c>
      <c r="B97" s="1051">
        <f>COUNTIFS('Cebu before Recon'!$Q$4:$Q$810,"wtr",'Cebu before Recon'!$O$4:$O$810,"private",'Cebu before Recon'!$BJ$4:$BJ$810,"1",'Cebu before Recon'!$AR$4:$AR$810,"february")</f>
        <v>0</v>
      </c>
      <c r="C97" s="1051">
        <f>COUNTIFS('Cebu before Recon'!$Q$4:$Q$810,"ntr",'Cebu before Recon'!$O$4:$O$810,"private",'Cebu before Recon'!$BJ$4:$BJ$810,"1",'Cebu before Recon'!$AR$4:$AR$810,"february")</f>
        <v>0</v>
      </c>
      <c r="D97" s="1052">
        <f t="shared" si="409"/>
        <v>0</v>
      </c>
      <c r="E97" s="1053">
        <f>COUNTIFS('Cebu before Recon'!$Q$4:$Q$809,"wtr",'Cebu before Recon'!$O$4:$O$809,"public",'Cebu before Recon'!$BJ$4:$BJ$809,"1",'Cebu before Recon'!$AR$4:$AR$809,"february")-G97</f>
        <v>0</v>
      </c>
      <c r="F97" s="1053">
        <f>COUNTIFS('Cebu before Recon'!$Q$4:$Q$809,"ntr",'Cebu before Recon'!$O$4:$O$809,"public",'Cebu before Recon'!$BJ$4:$BJ$809,"1",'Cebu before Recon'!$AR$4:$AR$809,"february")-H97</f>
        <v>0</v>
      </c>
      <c r="G97" s="1054">
        <f>COUNTIFS('Cebu before Recon'!$Q$4:$Q$809,"wtr",'Cebu before Recon'!$P$4:$P$809,"tesda technology institution",'Cebu before Recon'!$BJ$4:$BJ$809,"1",'Cebu before Recon'!$AR$4:$AR$809,"february")</f>
        <v>0</v>
      </c>
      <c r="H97" s="1054">
        <f>COUNTIFS('Cebu before Recon'!$Q$4:$Q$809,"ntr",'Cebu before Recon'!$P$4:$P$809,"tesda technology institution",'Cebu before Recon'!$BJ$4:$BJ$809,"1",'Cebu before Recon'!$AR$4:$AR$809,"february")</f>
        <v>0</v>
      </c>
      <c r="I97" s="1052">
        <f t="shared" ref="I97:J97" si="421">SUM(E97,G97)</f>
        <v>0</v>
      </c>
      <c r="J97" s="1052">
        <f t="shared" si="421"/>
        <v>0</v>
      </c>
      <c r="K97" s="1055">
        <f t="shared" ref="K97:L97" si="422">SUM(B97,I97)</f>
        <v>0</v>
      </c>
      <c r="L97" s="1055">
        <f t="shared" si="422"/>
        <v>0</v>
      </c>
      <c r="M97" s="1055">
        <f t="shared" si="412"/>
        <v>0</v>
      </c>
      <c r="O97" s="4" t="s">
        <v>11</v>
      </c>
      <c r="P97" s="1051"/>
      <c r="Q97" s="1051"/>
      <c r="R97" s="1052">
        <f t="shared" si="413"/>
        <v>0</v>
      </c>
      <c r="S97" s="1053"/>
      <c r="T97" s="1053"/>
      <c r="U97" s="1054"/>
      <c r="V97" s="1054"/>
      <c r="W97" s="1052">
        <f t="shared" ref="W97:X97" si="423">SUM(S97,U97)</f>
        <v>0</v>
      </c>
      <c r="X97" s="1052">
        <f t="shared" si="423"/>
        <v>0</v>
      </c>
      <c r="Y97" s="1055">
        <f t="shared" ref="Y97:Z97" si="424">SUM(P97,W97)</f>
        <v>0</v>
      </c>
      <c r="Z97" s="1055">
        <f t="shared" si="424"/>
        <v>0</v>
      </c>
      <c r="AA97" s="1055">
        <f t="shared" si="416"/>
        <v>0</v>
      </c>
      <c r="AB97" s="1017"/>
      <c r="AC97" s="4" t="s">
        <v>11</v>
      </c>
      <c r="AD97" s="1051"/>
      <c r="AE97" s="1051"/>
      <c r="AF97" s="1052">
        <f t="shared" si="417"/>
        <v>0</v>
      </c>
      <c r="AG97" s="1053"/>
      <c r="AH97" s="1053"/>
      <c r="AI97" s="1054"/>
      <c r="AJ97" s="1054"/>
      <c r="AK97" s="1052">
        <f t="shared" ref="AK97:AL97" si="425">SUM(AG97,AI97)</f>
        <v>0</v>
      </c>
      <c r="AL97" s="1052">
        <f t="shared" si="425"/>
        <v>0</v>
      </c>
      <c r="AM97" s="1055">
        <f t="shared" ref="AM97:AN97" si="426">SUM(AD97,AK97)</f>
        <v>0</v>
      </c>
      <c r="AN97" s="1055">
        <f t="shared" si="426"/>
        <v>0</v>
      </c>
      <c r="AO97" s="1055">
        <f t="shared" si="420"/>
        <v>0</v>
      </c>
      <c r="AP97" s="1017"/>
      <c r="AQ97" s="1017"/>
      <c r="AR97" s="1017"/>
      <c r="AS97" s="1017"/>
      <c r="AT97" s="1017"/>
      <c r="AU97" s="1017"/>
      <c r="AV97" s="1017"/>
      <c r="AW97" s="1017"/>
      <c r="AX97" s="1017"/>
      <c r="AY97" s="1017"/>
      <c r="AZ97" s="1017"/>
      <c r="BA97" s="1017"/>
      <c r="BB97" s="1017"/>
      <c r="BC97" s="1017"/>
    </row>
    <row r="98" spans="1:55" ht="15.75" hidden="1" customHeight="1">
      <c r="A98" s="4" t="s">
        <v>49</v>
      </c>
      <c r="B98" s="1051">
        <f>COUNTIFS('Negros Oriental before Recon'!$Q$4:$Q$439,"wtr",'Negros Oriental before Recon'!$O$4:$O$439,"private",'Negros Oriental before Recon'!$BJ$4:$BJ$439,"1",'Negros Oriental before Recon'!$AR$4:$AR$439,"february")</f>
        <v>4</v>
      </c>
      <c r="C98" s="1051">
        <f>COUNTIFS('Negros Oriental before Recon'!$Q$4:$Q$439,"ntr",'Negros Oriental before Recon'!$O$4:$O$439,"private",'Negros Oriental before Recon'!$BJ$4:$BJ$439,"1",'Negros Oriental before Recon'!$AR$4:$AR$439,"february")</f>
        <v>0</v>
      </c>
      <c r="D98" s="1052">
        <f t="shared" si="409"/>
        <v>4</v>
      </c>
      <c r="E98" s="1053">
        <f>COUNTIFS('Negros Oriental before Recon'!$Q$4:$Q$438,"wtr",'Negros Oriental before Recon'!$O$4:$O$438,"public",'Negros Oriental before Recon'!$BJ$4:$BJ$438,"1",'Negros Oriental before Recon'!$AR$4:$AR$438,"february")-G98</f>
        <v>0</v>
      </c>
      <c r="F98" s="1053">
        <f>COUNTIFS('Negros Oriental before Recon'!$Q$4:$Q$438,"ntr",'Negros Oriental before Recon'!$O$4:$O$438,"public",'Negros Oriental before Recon'!$BJ$4:$BJ$438,"1",'Negros Oriental before Recon'!$AR$4:$AR$438,"february")-H98</f>
        <v>0</v>
      </c>
      <c r="G98" s="1054">
        <f>COUNTIFS('Negros Oriental before Recon'!$Q$4:$Q$438,"wtr",'Negros Oriental before Recon'!$P$4:$P$438,"tesda technology institution",'Negros Oriental before Recon'!$BJ$4:$BJ$438,"1",'Negros Oriental before Recon'!$AR$4:$AR$438,"february")</f>
        <v>0</v>
      </c>
      <c r="H98" s="1054">
        <f>COUNTIFS('Negros Oriental before Recon'!$Q$4:$Q$438,"ntr",'Negros Oriental before Recon'!$P$4:$P$438,"tesda technology institution",'Negros Oriental before Recon'!$BJ$4:$BJ$438,"1",'Negros Oriental before Recon'!$AR$4:$AR$438,"february")</f>
        <v>0</v>
      </c>
      <c r="I98" s="1052">
        <f t="shared" ref="I98:J98" si="427">SUM(E98,G98)</f>
        <v>0</v>
      </c>
      <c r="J98" s="1052">
        <f t="shared" si="427"/>
        <v>0</v>
      </c>
      <c r="K98" s="1055">
        <f t="shared" ref="K98:L98" si="428">SUM(B98,I98)</f>
        <v>4</v>
      </c>
      <c r="L98" s="1055">
        <f t="shared" si="428"/>
        <v>0</v>
      </c>
      <c r="M98" s="1055">
        <f t="shared" si="412"/>
        <v>4</v>
      </c>
      <c r="O98" s="4" t="s">
        <v>49</v>
      </c>
      <c r="P98" s="1051"/>
      <c r="Q98" s="1051"/>
      <c r="R98" s="1052">
        <f t="shared" si="413"/>
        <v>0</v>
      </c>
      <c r="S98" s="1053"/>
      <c r="T98" s="1053"/>
      <c r="U98" s="1054"/>
      <c r="V98" s="1054"/>
      <c r="W98" s="1052">
        <f t="shared" ref="W98:X98" si="429">SUM(S98,U98)</f>
        <v>0</v>
      </c>
      <c r="X98" s="1052">
        <f t="shared" si="429"/>
        <v>0</v>
      </c>
      <c r="Y98" s="1055">
        <f t="shared" ref="Y98:Z98" si="430">SUM(P98,W98)</f>
        <v>0</v>
      </c>
      <c r="Z98" s="1055">
        <f t="shared" si="430"/>
        <v>0</v>
      </c>
      <c r="AA98" s="1055">
        <f t="shared" si="416"/>
        <v>0</v>
      </c>
      <c r="AB98" s="1017"/>
      <c r="AC98" s="4" t="s">
        <v>49</v>
      </c>
      <c r="AD98" s="1051"/>
      <c r="AE98" s="1051"/>
      <c r="AF98" s="1052">
        <f t="shared" si="417"/>
        <v>0</v>
      </c>
      <c r="AG98" s="1053"/>
      <c r="AH98" s="1053"/>
      <c r="AI98" s="1054"/>
      <c r="AJ98" s="1054"/>
      <c r="AK98" s="1052">
        <f t="shared" ref="AK98:AL98" si="431">SUM(AG98,AI98)</f>
        <v>0</v>
      </c>
      <c r="AL98" s="1052">
        <f t="shared" si="431"/>
        <v>0</v>
      </c>
      <c r="AM98" s="1055">
        <f t="shared" ref="AM98:AN98" si="432">SUM(AD98,AK98)</f>
        <v>0</v>
      </c>
      <c r="AN98" s="1055">
        <f t="shared" si="432"/>
        <v>0</v>
      </c>
      <c r="AO98" s="1055">
        <f t="shared" si="420"/>
        <v>0</v>
      </c>
      <c r="AP98" s="1017"/>
      <c r="AQ98" s="1017"/>
      <c r="AR98" s="1017"/>
      <c r="AS98" s="1017"/>
      <c r="AT98" s="1017"/>
      <c r="AU98" s="1017"/>
      <c r="AV98" s="1017"/>
      <c r="AW98" s="1017"/>
      <c r="AX98" s="1017"/>
      <c r="AY98" s="1017"/>
      <c r="AZ98" s="1017"/>
      <c r="BA98" s="1017"/>
      <c r="BB98" s="1017"/>
      <c r="BC98" s="1017"/>
    </row>
    <row r="99" spans="1:55" ht="15.75" hidden="1" customHeight="1">
      <c r="A99" s="4" t="s">
        <v>400</v>
      </c>
      <c r="B99" s="1051">
        <f>COUNTIFS('Siquijor before Recon'!$Q$4:$Q$196,"wtr",'Siquijor before Recon'!$O$4:$O$196,"private",'Siquijor before Recon'!$BJ$4:$BJ$196,"1",'Siquijor before Recon'!$AR$4:$AR$196,"february")</f>
        <v>0</v>
      </c>
      <c r="C99" s="1051">
        <f>COUNTIFS('Siquijor before Recon'!$Q$4:$Q$196,"ntr",'Siquijor before Recon'!$O$4:$O$196,"private",'Siquijor before Recon'!$BJ$4:$BJ$196,"1",'Siquijor before Recon'!$AR$4:$AR$196,"february")</f>
        <v>0</v>
      </c>
      <c r="D99" s="1052">
        <f t="shared" si="409"/>
        <v>0</v>
      </c>
      <c r="E99" s="1053">
        <f>COUNTIFS('Siquijor before Recon'!$Q$4:$Q$195,"wtr",'Siquijor before Recon'!$O$4:$O$195,"public",'Siquijor before Recon'!$BJ$4:$BJ$195,"1",'Siquijor before Recon'!$AR$4:$AR$195,"february")-G99</f>
        <v>0</v>
      </c>
      <c r="F99" s="1053">
        <f>COUNTIFS('Siquijor before Recon'!$Q$4:$Q$195,"ntr",'Siquijor before Recon'!$O$4:$O$195,"public",'Siquijor before Recon'!$BJ$4:$BJ$195,"1",'Siquijor before Recon'!$AR$4:$AR$195,"february")-H99</f>
        <v>0</v>
      </c>
      <c r="G99" s="1054">
        <f>COUNTIFS('Siquijor before Recon'!$Q$4:$Q$195,"wtr",'Siquijor before Recon'!$P$4:$P$195,"tesda technology institution",'Siquijor before Recon'!$BJ$4:$BJ$195,"1",'Siquijor before Recon'!$AR$4:$AR$195,"february")</f>
        <v>0</v>
      </c>
      <c r="H99" s="1054">
        <f>COUNTIFS('Siquijor before Recon'!$Q$4:$Q$195,"ntr",'Siquijor before Recon'!$P$4:$P$195,"tesda technology institution",'Siquijor before Recon'!$BJ$4:$BJ$195,"1",'Siquijor before Recon'!$AR$4:$AR$195,"february")</f>
        <v>0</v>
      </c>
      <c r="I99" s="1052">
        <f t="shared" ref="I99:J99" si="433">SUM(E99,G99)</f>
        <v>0</v>
      </c>
      <c r="J99" s="1052">
        <f t="shared" si="433"/>
        <v>0</v>
      </c>
      <c r="K99" s="1055">
        <f t="shared" ref="K99:L99" si="434">SUM(B99,I99)</f>
        <v>0</v>
      </c>
      <c r="L99" s="1055">
        <f t="shared" si="434"/>
        <v>0</v>
      </c>
      <c r="M99" s="1055">
        <f t="shared" si="412"/>
        <v>0</v>
      </c>
      <c r="O99" s="4" t="s">
        <v>400</v>
      </c>
      <c r="P99" s="1051"/>
      <c r="Q99" s="1051"/>
      <c r="R99" s="1052">
        <f t="shared" si="413"/>
        <v>0</v>
      </c>
      <c r="S99" s="1053"/>
      <c r="T99" s="1053"/>
      <c r="U99" s="1054"/>
      <c r="V99" s="1054"/>
      <c r="W99" s="1052">
        <f t="shared" ref="W99:X99" si="435">SUM(S99,U99)</f>
        <v>0</v>
      </c>
      <c r="X99" s="1052">
        <f t="shared" si="435"/>
        <v>0</v>
      </c>
      <c r="Y99" s="1055">
        <f t="shared" ref="Y99:Z99" si="436">SUM(P99,W99)</f>
        <v>0</v>
      </c>
      <c r="Z99" s="1055">
        <f t="shared" si="436"/>
        <v>0</v>
      </c>
      <c r="AA99" s="1055">
        <f t="shared" si="416"/>
        <v>0</v>
      </c>
      <c r="AB99" s="1017"/>
      <c r="AC99" s="4" t="s">
        <v>400</v>
      </c>
      <c r="AD99" s="1051"/>
      <c r="AE99" s="1051"/>
      <c r="AF99" s="1052">
        <f t="shared" si="417"/>
        <v>0</v>
      </c>
      <c r="AG99" s="1053"/>
      <c r="AH99" s="1053"/>
      <c r="AI99" s="1054"/>
      <c r="AJ99" s="1054"/>
      <c r="AK99" s="1052">
        <f t="shared" ref="AK99:AL99" si="437">SUM(AG99,AI99)</f>
        <v>0</v>
      </c>
      <c r="AL99" s="1052">
        <f t="shared" si="437"/>
        <v>0</v>
      </c>
      <c r="AM99" s="1055">
        <f t="shared" ref="AM99:AN99" si="438">SUM(AD99,AK99)</f>
        <v>0</v>
      </c>
      <c r="AN99" s="1055">
        <f t="shared" si="438"/>
        <v>0</v>
      </c>
      <c r="AO99" s="1055">
        <f t="shared" si="420"/>
        <v>0</v>
      </c>
      <c r="AP99" s="1017"/>
      <c r="AQ99" s="1017"/>
      <c r="AR99" s="1017"/>
      <c r="AS99" s="1017"/>
      <c r="AT99" s="1017"/>
      <c r="AU99" s="1017"/>
      <c r="AV99" s="1017"/>
      <c r="AW99" s="1017"/>
      <c r="AX99" s="1017"/>
      <c r="AY99" s="1017"/>
      <c r="AZ99" s="1017"/>
      <c r="BA99" s="1017"/>
      <c r="BB99" s="1017"/>
      <c r="BC99" s="1017"/>
    </row>
    <row r="100" spans="1:55" ht="15.75" hidden="1" customHeight="1">
      <c r="A100" s="4" t="s">
        <v>10347</v>
      </c>
      <c r="B100" s="1051">
        <f>COUNTIFS('MTP Other Region'!$P$3:$P$200,"wtr",'MTP Other Region'!$N$3:$N$200,"private",'MTP Other Region'!$AT$3:$AT$200,"new tvi &amp; program",'MTP Other Region'!$AQ$3:$AQ$200,"february")</f>
        <v>0</v>
      </c>
      <c r="C100" s="1051">
        <f>COUNTIFS('MTP Other Region'!$P$3:$P$200,"ntr",'MTP Other Region'!$N$3:$N$200,"private",'MTP Other Region'!$AT$3:$AT$200,"new tvi &amp; program",'MTP Other Region'!$AQ$3:$AQ$200,"february")</f>
        <v>0</v>
      </c>
      <c r="D100" s="1052">
        <f t="shared" si="409"/>
        <v>0</v>
      </c>
      <c r="E100" s="1053">
        <f>COUNTIFS('MTP Other Region'!$P$3:$P$25,"wtr",'MTP Other Region'!$N$3:$N$25,"public",'MTP Other Region'!$AQ$3:$AQ$25,"february")-G100</f>
        <v>0</v>
      </c>
      <c r="F100" s="1053">
        <f>COUNTIFS('MTP Other Region'!$P$3:$P$25,"ntr",'MTP Other Region'!$N$3:$N$25,"public",'MTP Other Region'!$AQ$3:$AQ$25,"february")-H100</f>
        <v>0</v>
      </c>
      <c r="G100" s="1054">
        <f>COUNTIFS('MTP Other Region'!$P$3:$P$25,"wtr",'MTP Other Region'!$O$3:$O$25,"tesda technology institution",'MTP Other Region'!$AQ$3:$AQ$25,"february")</f>
        <v>0</v>
      </c>
      <c r="H100" s="1054">
        <f>COUNTIFS('MTP Other Region'!$P$3:$P$25,"ntr",'MTP Other Region'!$O$3:$O$25,"tesda technology institution",'MTP Other Region'!$AQ$3:$AQ$25,"february")</f>
        <v>0</v>
      </c>
      <c r="I100" s="1052">
        <f t="shared" ref="I100:J100" si="439">SUM(E100,G100)</f>
        <v>0</v>
      </c>
      <c r="J100" s="1052">
        <f t="shared" si="439"/>
        <v>0</v>
      </c>
      <c r="K100" s="1055">
        <f t="shared" ref="K100:L100" si="440">SUM(B100,I100)</f>
        <v>0</v>
      </c>
      <c r="L100" s="1055">
        <f t="shared" si="440"/>
        <v>0</v>
      </c>
      <c r="M100" s="1055">
        <f t="shared" si="412"/>
        <v>0</v>
      </c>
      <c r="O100" s="4" t="s">
        <v>10347</v>
      </c>
      <c r="P100" s="1051"/>
      <c r="Q100" s="1051"/>
      <c r="R100" s="1052">
        <f t="shared" si="413"/>
        <v>0</v>
      </c>
      <c r="S100" s="1053"/>
      <c r="T100" s="1053"/>
      <c r="U100" s="1054"/>
      <c r="V100" s="1054"/>
      <c r="W100" s="1052">
        <f t="shared" ref="W100:X100" si="441">SUM(S100,U100)</f>
        <v>0</v>
      </c>
      <c r="X100" s="1052">
        <f t="shared" si="441"/>
        <v>0</v>
      </c>
      <c r="Y100" s="1055">
        <f t="shared" ref="Y100:Z100" si="442">SUM(P100,W100)</f>
        <v>0</v>
      </c>
      <c r="Z100" s="1055">
        <f t="shared" si="442"/>
        <v>0</v>
      </c>
      <c r="AA100" s="1055">
        <f t="shared" si="416"/>
        <v>0</v>
      </c>
      <c r="AB100" s="1017"/>
      <c r="AC100" s="4" t="s">
        <v>10347</v>
      </c>
      <c r="AD100" s="1051"/>
      <c r="AE100" s="1051"/>
      <c r="AF100" s="1052">
        <f t="shared" si="417"/>
        <v>0</v>
      </c>
      <c r="AG100" s="1053"/>
      <c r="AH100" s="1053"/>
      <c r="AI100" s="1054"/>
      <c r="AJ100" s="1054"/>
      <c r="AK100" s="1052">
        <f t="shared" ref="AK100:AL100" si="443">SUM(AG100,AI100)</f>
        <v>0</v>
      </c>
      <c r="AL100" s="1052">
        <f t="shared" si="443"/>
        <v>0</v>
      </c>
      <c r="AM100" s="1055">
        <f t="shared" ref="AM100:AN100" si="444">SUM(AD100,AK100)</f>
        <v>0</v>
      </c>
      <c r="AN100" s="1055">
        <f t="shared" si="444"/>
        <v>0</v>
      </c>
      <c r="AO100" s="1055">
        <f t="shared" si="420"/>
        <v>0</v>
      </c>
      <c r="AP100" s="1017"/>
      <c r="AQ100" s="1017"/>
      <c r="AR100" s="1017"/>
      <c r="AS100" s="1017"/>
      <c r="AT100" s="1017"/>
      <c r="AU100" s="1017"/>
      <c r="AV100" s="1017"/>
      <c r="AW100" s="1017"/>
      <c r="AX100" s="1017"/>
      <c r="AY100" s="1017"/>
      <c r="AZ100" s="1017"/>
      <c r="BA100" s="1017"/>
      <c r="BB100" s="1017"/>
      <c r="BC100" s="1017"/>
    </row>
    <row r="101" spans="1:55" ht="15.75" hidden="1" customHeight="1">
      <c r="A101" s="4" t="s">
        <v>10346</v>
      </c>
      <c r="B101" s="1052">
        <f t="shared" ref="B101:J101" si="445">SUM(B96:B100)</f>
        <v>10</v>
      </c>
      <c r="C101" s="1052">
        <f t="shared" si="445"/>
        <v>0</v>
      </c>
      <c r="D101" s="1052">
        <f t="shared" si="445"/>
        <v>10</v>
      </c>
      <c r="E101" s="1056">
        <f t="shared" si="445"/>
        <v>0</v>
      </c>
      <c r="F101" s="1056">
        <f t="shared" si="445"/>
        <v>0</v>
      </c>
      <c r="G101" s="1057">
        <f t="shared" si="445"/>
        <v>3</v>
      </c>
      <c r="H101" s="1057">
        <f t="shared" si="445"/>
        <v>0</v>
      </c>
      <c r="I101" s="1052">
        <f t="shared" si="445"/>
        <v>3</v>
      </c>
      <c r="J101" s="1052">
        <f t="shared" si="445"/>
        <v>0</v>
      </c>
      <c r="K101" s="1055">
        <f t="shared" ref="K101:L101" si="446">SUM(B101,I101)</f>
        <v>13</v>
      </c>
      <c r="L101" s="1055">
        <f t="shared" si="446"/>
        <v>0</v>
      </c>
      <c r="M101" s="1055">
        <f t="shared" si="412"/>
        <v>13</v>
      </c>
      <c r="O101" s="4" t="s">
        <v>10346</v>
      </c>
      <c r="P101" s="1052">
        <f t="shared" ref="P101:X101" si="447">SUM(P96:P100)</f>
        <v>0</v>
      </c>
      <c r="Q101" s="1052">
        <f t="shared" si="447"/>
        <v>0</v>
      </c>
      <c r="R101" s="1052">
        <f t="shared" si="447"/>
        <v>0</v>
      </c>
      <c r="S101" s="1056">
        <f t="shared" si="447"/>
        <v>0</v>
      </c>
      <c r="T101" s="1056">
        <f t="shared" si="447"/>
        <v>0</v>
      </c>
      <c r="U101" s="1057">
        <f t="shared" si="447"/>
        <v>0</v>
      </c>
      <c r="V101" s="1057">
        <f t="shared" si="447"/>
        <v>0</v>
      </c>
      <c r="W101" s="1052">
        <f t="shared" si="447"/>
        <v>0</v>
      </c>
      <c r="X101" s="1052">
        <f t="shared" si="447"/>
        <v>0</v>
      </c>
      <c r="Y101" s="1055">
        <f t="shared" ref="Y101:Z101" si="448">SUM(P101,W101)</f>
        <v>0</v>
      </c>
      <c r="Z101" s="1055">
        <f t="shared" si="448"/>
        <v>0</v>
      </c>
      <c r="AA101" s="1055">
        <f t="shared" si="416"/>
        <v>0</v>
      </c>
      <c r="AB101" s="1017"/>
      <c r="AC101" s="4" t="s">
        <v>10346</v>
      </c>
      <c r="AD101" s="1052">
        <f t="shared" ref="AD101:AL101" si="449">SUM(AD96:AD100)</f>
        <v>0</v>
      </c>
      <c r="AE101" s="1052">
        <f t="shared" si="449"/>
        <v>0</v>
      </c>
      <c r="AF101" s="1052">
        <f t="shared" si="449"/>
        <v>0</v>
      </c>
      <c r="AG101" s="1056">
        <f t="shared" si="449"/>
        <v>0</v>
      </c>
      <c r="AH101" s="1056">
        <f t="shared" si="449"/>
        <v>0</v>
      </c>
      <c r="AI101" s="1057">
        <f t="shared" si="449"/>
        <v>0</v>
      </c>
      <c r="AJ101" s="1057">
        <f t="shared" si="449"/>
        <v>0</v>
      </c>
      <c r="AK101" s="1052">
        <f t="shared" si="449"/>
        <v>0</v>
      </c>
      <c r="AL101" s="1052">
        <f t="shared" si="449"/>
        <v>0</v>
      </c>
      <c r="AM101" s="1055">
        <f t="shared" ref="AM101:AN101" si="450">SUM(AD101,AK101)</f>
        <v>0</v>
      </c>
      <c r="AN101" s="1055">
        <f t="shared" si="450"/>
        <v>0</v>
      </c>
      <c r="AO101" s="1055">
        <f t="shared" si="420"/>
        <v>0</v>
      </c>
      <c r="AP101" s="1017"/>
      <c r="AQ101" s="1017"/>
      <c r="AR101" s="1017"/>
      <c r="AS101" s="1017"/>
      <c r="AT101" s="1017"/>
      <c r="AU101" s="1017"/>
      <c r="AV101" s="1017"/>
      <c r="AW101" s="1017"/>
      <c r="AX101" s="1017"/>
      <c r="AY101" s="1017"/>
      <c r="AZ101" s="1017"/>
      <c r="BA101" s="1017"/>
      <c r="BB101" s="1017"/>
      <c r="BC101" s="1017"/>
    </row>
    <row r="102" spans="1:55" ht="15.75" hidden="1" customHeight="1">
      <c r="AB102" s="1017"/>
      <c r="AP102" s="1017"/>
      <c r="AQ102" s="1017"/>
      <c r="AR102" s="1017"/>
      <c r="AS102" s="1017"/>
      <c r="AT102" s="1017"/>
      <c r="AU102" s="1017"/>
      <c r="AV102" s="1017"/>
      <c r="AW102" s="1017"/>
      <c r="AX102" s="1017"/>
      <c r="AY102" s="1017"/>
      <c r="AZ102" s="1017"/>
      <c r="BA102" s="1017"/>
      <c r="BB102" s="1017"/>
      <c r="BC102" s="1017"/>
    </row>
    <row r="103" spans="1:55" ht="15.75" hidden="1" customHeight="1">
      <c r="A103" s="4" t="s">
        <v>10359</v>
      </c>
      <c r="B103" s="4"/>
      <c r="C103" s="4"/>
      <c r="D103" s="4"/>
      <c r="E103" s="4"/>
      <c r="F103" s="4"/>
      <c r="G103" s="4"/>
      <c r="H103" s="4"/>
      <c r="I103" s="4"/>
      <c r="J103" s="4"/>
      <c r="K103" s="4"/>
      <c r="L103" s="4"/>
      <c r="M103" s="1044"/>
      <c r="O103" s="4" t="s">
        <v>10349</v>
      </c>
      <c r="P103" s="4"/>
      <c r="Q103" s="4"/>
      <c r="R103" s="4"/>
      <c r="S103" s="4"/>
      <c r="T103" s="4"/>
      <c r="U103" s="4"/>
      <c r="V103" s="4"/>
      <c r="W103" s="4"/>
      <c r="X103" s="4"/>
      <c r="Y103" s="4"/>
      <c r="Z103" s="4"/>
      <c r="AA103" s="1044"/>
      <c r="AB103" s="1017"/>
      <c r="AC103" s="4" t="s">
        <v>10350</v>
      </c>
      <c r="AD103" s="4"/>
      <c r="AE103" s="4"/>
      <c r="AF103" s="4"/>
      <c r="AG103" s="4"/>
      <c r="AH103" s="4"/>
      <c r="AI103" s="4"/>
      <c r="AJ103" s="4"/>
      <c r="AK103" s="4"/>
      <c r="AL103" s="4"/>
      <c r="AM103" s="4"/>
      <c r="AN103" s="4"/>
      <c r="AO103" s="1044"/>
      <c r="AP103" s="1017"/>
      <c r="AQ103" s="1017"/>
      <c r="AR103" s="1017"/>
      <c r="AS103" s="1017"/>
      <c r="AT103" s="1017"/>
      <c r="AU103" s="1017"/>
      <c r="AV103" s="1017"/>
      <c r="AW103" s="1017"/>
      <c r="AX103" s="1017"/>
      <c r="AY103" s="1017"/>
      <c r="AZ103" s="1017"/>
      <c r="BA103" s="1017"/>
      <c r="BB103" s="1017"/>
      <c r="BC103" s="1017"/>
    </row>
    <row r="104" spans="1:55" ht="15.75" hidden="1" customHeight="1">
      <c r="A104" s="4"/>
      <c r="B104" s="1451" t="s">
        <v>10342</v>
      </c>
      <c r="C104" s="1450"/>
      <c r="D104" s="1450"/>
      <c r="E104" s="1453" t="s">
        <v>10343</v>
      </c>
      <c r="F104" s="1450"/>
      <c r="G104" s="1449" t="s">
        <v>2229</v>
      </c>
      <c r="H104" s="1450"/>
      <c r="I104" s="1451" t="s">
        <v>10344</v>
      </c>
      <c r="J104" s="1450"/>
      <c r="K104" s="1452" t="s">
        <v>10203</v>
      </c>
      <c r="L104" s="1450"/>
      <c r="M104" s="1454" t="s">
        <v>8879</v>
      </c>
      <c r="O104" s="4"/>
      <c r="P104" s="1451" t="s">
        <v>10342</v>
      </c>
      <c r="Q104" s="1450"/>
      <c r="R104" s="1450"/>
      <c r="S104" s="1453" t="s">
        <v>10343</v>
      </c>
      <c r="T104" s="1450"/>
      <c r="U104" s="1449" t="s">
        <v>2229</v>
      </c>
      <c r="V104" s="1450"/>
      <c r="W104" s="1451" t="s">
        <v>10344</v>
      </c>
      <c r="X104" s="1450"/>
      <c r="Y104" s="1452" t="s">
        <v>10203</v>
      </c>
      <c r="Z104" s="1450"/>
      <c r="AA104" s="1454" t="s">
        <v>8879</v>
      </c>
      <c r="AB104" s="1017"/>
      <c r="AC104" s="4"/>
      <c r="AD104" s="1451" t="s">
        <v>10342</v>
      </c>
      <c r="AE104" s="1450"/>
      <c r="AF104" s="1450"/>
      <c r="AG104" s="1453" t="s">
        <v>10343</v>
      </c>
      <c r="AH104" s="1450"/>
      <c r="AI104" s="1449" t="s">
        <v>2229</v>
      </c>
      <c r="AJ104" s="1450"/>
      <c r="AK104" s="1451" t="s">
        <v>10344</v>
      </c>
      <c r="AL104" s="1450"/>
      <c r="AM104" s="1452" t="s">
        <v>10203</v>
      </c>
      <c r="AN104" s="1450"/>
      <c r="AO104" s="1454" t="s">
        <v>8879</v>
      </c>
      <c r="AP104" s="1017"/>
      <c r="AQ104" s="1017"/>
      <c r="AR104" s="1017"/>
      <c r="AS104" s="1017"/>
      <c r="AT104" s="1017"/>
      <c r="AU104" s="1017"/>
      <c r="AV104" s="1017"/>
      <c r="AW104" s="1017"/>
      <c r="AX104" s="1017"/>
      <c r="AY104" s="1017"/>
      <c r="AZ104" s="1017"/>
      <c r="BA104" s="1017"/>
      <c r="BB104" s="1017"/>
      <c r="BC104" s="1017"/>
    </row>
    <row r="105" spans="1:55" ht="15.75" hidden="1" customHeight="1">
      <c r="A105" s="4" t="s">
        <v>3640</v>
      </c>
      <c r="B105" s="1047" t="s">
        <v>35</v>
      </c>
      <c r="C105" s="1047" t="s">
        <v>21</v>
      </c>
      <c r="D105" s="1047" t="s">
        <v>10346</v>
      </c>
      <c r="E105" s="1048" t="s">
        <v>35</v>
      </c>
      <c r="F105" s="1048" t="s">
        <v>21</v>
      </c>
      <c r="G105" s="1049" t="s">
        <v>35</v>
      </c>
      <c r="H105" s="1049" t="s">
        <v>21</v>
      </c>
      <c r="I105" s="1047" t="s">
        <v>35</v>
      </c>
      <c r="J105" s="1047" t="s">
        <v>21</v>
      </c>
      <c r="K105" s="1050" t="s">
        <v>35</v>
      </c>
      <c r="L105" s="1050" t="s">
        <v>21</v>
      </c>
      <c r="M105" s="1450"/>
      <c r="O105" s="4" t="s">
        <v>3640</v>
      </c>
      <c r="P105" s="1047" t="s">
        <v>35</v>
      </c>
      <c r="Q105" s="1047" t="s">
        <v>21</v>
      </c>
      <c r="R105" s="1047" t="s">
        <v>10346</v>
      </c>
      <c r="S105" s="1048" t="s">
        <v>35</v>
      </c>
      <c r="T105" s="1048" t="s">
        <v>21</v>
      </c>
      <c r="U105" s="1049" t="s">
        <v>35</v>
      </c>
      <c r="V105" s="1049" t="s">
        <v>21</v>
      </c>
      <c r="W105" s="1047" t="s">
        <v>35</v>
      </c>
      <c r="X105" s="1047" t="s">
        <v>21</v>
      </c>
      <c r="Y105" s="1050" t="s">
        <v>35</v>
      </c>
      <c r="Z105" s="1050" t="s">
        <v>21</v>
      </c>
      <c r="AA105" s="1450"/>
      <c r="AB105" s="1017"/>
      <c r="AC105" s="4" t="s">
        <v>3640</v>
      </c>
      <c r="AD105" s="1047" t="s">
        <v>35</v>
      </c>
      <c r="AE105" s="1047" t="s">
        <v>21</v>
      </c>
      <c r="AF105" s="1047" t="s">
        <v>10346</v>
      </c>
      <c r="AG105" s="1048" t="s">
        <v>35</v>
      </c>
      <c r="AH105" s="1048" t="s">
        <v>21</v>
      </c>
      <c r="AI105" s="1049" t="s">
        <v>35</v>
      </c>
      <c r="AJ105" s="1049" t="s">
        <v>21</v>
      </c>
      <c r="AK105" s="1047" t="s">
        <v>35</v>
      </c>
      <c r="AL105" s="1047" t="s">
        <v>21</v>
      </c>
      <c r="AM105" s="1050" t="s">
        <v>35</v>
      </c>
      <c r="AN105" s="1050" t="s">
        <v>21</v>
      </c>
      <c r="AO105" s="1450"/>
      <c r="AP105" s="1017"/>
      <c r="AQ105" s="1017"/>
      <c r="AR105" s="1017"/>
      <c r="AS105" s="1017"/>
      <c r="AT105" s="1017"/>
      <c r="AU105" s="1017"/>
      <c r="AV105" s="1017"/>
      <c r="AW105" s="1017"/>
      <c r="AX105" s="1017"/>
      <c r="AY105" s="1017"/>
      <c r="AZ105" s="1017"/>
      <c r="BA105" s="1017"/>
      <c r="BB105" s="1017"/>
      <c r="BC105" s="1017"/>
    </row>
    <row r="106" spans="1:55" ht="15.75" hidden="1" customHeight="1">
      <c r="A106" s="4" t="s">
        <v>27</v>
      </c>
      <c r="B106" s="1051">
        <f>COUNTIFS('Bohol before Recon'!$Q$4:$Q$408,"wtr",'Bohol before Recon'!$O$4:$O$408,"private",'Bohol before Recon'!$BJ$4:$BJ$408,"1",'Bohol before Recon'!$AR$4:$AR$408,"february")</f>
        <v>6</v>
      </c>
      <c r="C106" s="1051">
        <f>COUNTIFS('Bohol before Recon'!$Q$4:$Q$408,"Ntr",'Bohol before Recon'!$O$4:$O$408,"private",'Bohol before Recon'!$BJ$4:$BJ$408,"1",'Bohol before Recon'!$AR$4:$AR$408,"february")</f>
        <v>0</v>
      </c>
      <c r="D106" s="1052">
        <f t="shared" ref="D106:D110" si="451">SUM(B106:C106)</f>
        <v>6</v>
      </c>
      <c r="E106" s="1053">
        <f>COUNTIFS('Bohol before Recon'!$Q$4:$Q$407,"wtr",'Bohol before Recon'!$O$4:$O$407,"public",'Bohol before Recon'!$BJ$4:$BJ$407,"1",'Bohol before Recon'!$AR$4:$AR$407,"february")-G106</f>
        <v>0</v>
      </c>
      <c r="F106" s="1053">
        <f>COUNTIFS('Bohol before Recon'!$Q$4:$Q$407,"ntr",'Bohol before Recon'!$O$4:$O$407,"public",'Bohol before Recon'!$BJ$4:$BJ$407,"1",'Bohol before Recon'!$AR$4:$AR$407,"february")-H106</f>
        <v>0</v>
      </c>
      <c r="G106" s="1054">
        <f>COUNTIFS('Bohol before Recon'!$Q$4:$Q$407,"wtr",'Bohol before Recon'!$P$4:$P$407,"tesda technology institution",'Bohol before Recon'!$BJ$4:$BJ$407,"1",'Bohol before Recon'!$AR$4:$AR$407,"february")</f>
        <v>3</v>
      </c>
      <c r="H106" s="1054">
        <f>COUNTIFS('Bohol before Recon'!$Q$4:$Q$407,"ntr",'Bohol before Recon'!$P$4:$P$407,"tesda technology institution",'Bohol before Recon'!$BJ$4:$BJ$407,"1",'Bohol before Recon'!$AR$4:$AR$407,"february")</f>
        <v>0</v>
      </c>
      <c r="I106" s="1052">
        <f t="shared" ref="I106:J106" si="452">SUM(E106,G106)</f>
        <v>3</v>
      </c>
      <c r="J106" s="1052">
        <f t="shared" si="452"/>
        <v>0</v>
      </c>
      <c r="K106" s="1055">
        <f t="shared" ref="K106:L106" si="453">SUM(B106,I106)</f>
        <v>9</v>
      </c>
      <c r="L106" s="1055">
        <f t="shared" si="453"/>
        <v>0</v>
      </c>
      <c r="M106" s="1055">
        <f t="shared" ref="M106:M111" si="454">SUM(K106:L106)</f>
        <v>9</v>
      </c>
      <c r="O106" s="4" t="s">
        <v>27</v>
      </c>
      <c r="P106" s="1051"/>
      <c r="Q106" s="1051"/>
      <c r="R106" s="1052">
        <f t="shared" ref="R106:R110" si="455">SUM(P106:Q106)</f>
        <v>0</v>
      </c>
      <c r="S106" s="1053"/>
      <c r="T106" s="1053"/>
      <c r="U106" s="1054"/>
      <c r="V106" s="1054"/>
      <c r="W106" s="1052">
        <f t="shared" ref="W106:X106" si="456">SUM(S106,U106)</f>
        <v>0</v>
      </c>
      <c r="X106" s="1052">
        <f t="shared" si="456"/>
        <v>0</v>
      </c>
      <c r="Y106" s="1055">
        <f t="shared" ref="Y106:Z106" si="457">SUM(P106,W106)</f>
        <v>0</v>
      </c>
      <c r="Z106" s="1055">
        <f t="shared" si="457"/>
        <v>0</v>
      </c>
      <c r="AA106" s="1055">
        <f t="shared" ref="AA106:AA111" si="458">SUM(Y106:Z106)</f>
        <v>0</v>
      </c>
      <c r="AB106" s="1017"/>
      <c r="AC106" s="4" t="s">
        <v>27</v>
      </c>
      <c r="AD106" s="1051"/>
      <c r="AE106" s="1051"/>
      <c r="AF106" s="1052">
        <f t="shared" ref="AF106:AF110" si="459">SUM(AD106:AE106)</f>
        <v>0</v>
      </c>
      <c r="AG106" s="1053"/>
      <c r="AH106" s="1053"/>
      <c r="AI106" s="1054"/>
      <c r="AJ106" s="1054"/>
      <c r="AK106" s="1052">
        <f t="shared" ref="AK106:AL106" si="460">SUM(AG106,AI106)</f>
        <v>0</v>
      </c>
      <c r="AL106" s="1052">
        <f t="shared" si="460"/>
        <v>0</v>
      </c>
      <c r="AM106" s="1055">
        <f t="shared" ref="AM106:AN106" si="461">SUM(AD106,AK106)</f>
        <v>0</v>
      </c>
      <c r="AN106" s="1055">
        <f t="shared" si="461"/>
        <v>0</v>
      </c>
      <c r="AO106" s="1055">
        <f t="shared" ref="AO106:AO111" si="462">SUM(AM106:AN106)</f>
        <v>0</v>
      </c>
      <c r="AP106" s="1017"/>
      <c r="AQ106" s="1017"/>
      <c r="AR106" s="1017"/>
      <c r="AS106" s="1017"/>
      <c r="AT106" s="1017"/>
      <c r="AU106" s="1017"/>
      <c r="AV106" s="1017"/>
      <c r="AW106" s="1017"/>
      <c r="AX106" s="1017"/>
      <c r="AY106" s="1017"/>
      <c r="AZ106" s="1017"/>
      <c r="BA106" s="1017"/>
      <c r="BB106" s="1017"/>
      <c r="BC106" s="1017"/>
    </row>
    <row r="107" spans="1:55" ht="15.75" hidden="1" customHeight="1">
      <c r="A107" s="4" t="s">
        <v>11</v>
      </c>
      <c r="B107" s="1051">
        <f>COUNTIFS('Cebu before Recon'!$Q$4:$Q$810,"wtr",'Cebu before Recon'!$O$4:$O$810,"private",'Cebu before Recon'!$BJ$4:$BJ$810,"1",'Cebu before Recon'!$AR$4:$AR$810,"february")</f>
        <v>0</v>
      </c>
      <c r="C107" s="1051">
        <f>COUNTIFS('Cebu before Recon'!$Q$4:$Q$810,"ntr",'Cebu before Recon'!$O$4:$O$810,"private",'Cebu before Recon'!$BJ$4:$BJ$810,"1",'Cebu before Recon'!$AR$4:$AR$810,"february")</f>
        <v>0</v>
      </c>
      <c r="D107" s="1052">
        <f t="shared" si="451"/>
        <v>0</v>
      </c>
      <c r="E107" s="1053">
        <f>COUNTIFS('Cebu before Recon'!$Q$4:$Q$809,"wtr",'Cebu before Recon'!$O$4:$O$809,"public",'Cebu before Recon'!$BJ$4:$BJ$809,"1",'Cebu before Recon'!$AR$4:$AR$809,"february")-G107</f>
        <v>0</v>
      </c>
      <c r="F107" s="1053">
        <f>COUNTIFS('Cebu before Recon'!$Q$4:$Q$809,"ntr",'Cebu before Recon'!$O$4:$O$809,"public",'Cebu before Recon'!$BJ$4:$BJ$809,"1",'Cebu before Recon'!$AR$4:$AR$809,"february")-H107</f>
        <v>0</v>
      </c>
      <c r="G107" s="1054">
        <f>COUNTIFS('Cebu before Recon'!$Q$4:$Q$809,"wtr",'Cebu before Recon'!$P$4:$P$809,"tesda technology institution",'Cebu before Recon'!$BJ$4:$BJ$809,"1",'Cebu before Recon'!$AR$4:$AR$809,"february")</f>
        <v>0</v>
      </c>
      <c r="H107" s="1054">
        <f>COUNTIFS('Cebu before Recon'!$Q$4:$Q$809,"ntr",'Cebu before Recon'!$P$4:$P$809,"tesda technology institution",'Cebu before Recon'!$BJ$4:$BJ$809,"1",'Cebu before Recon'!$AR$4:$AR$809,"february")</f>
        <v>0</v>
      </c>
      <c r="I107" s="1052">
        <f t="shared" ref="I107:J107" si="463">SUM(E107,G107)</f>
        <v>0</v>
      </c>
      <c r="J107" s="1052">
        <f t="shared" si="463"/>
        <v>0</v>
      </c>
      <c r="K107" s="1055">
        <f t="shared" ref="K107:L107" si="464">SUM(B107,I107)</f>
        <v>0</v>
      </c>
      <c r="L107" s="1055">
        <f t="shared" si="464"/>
        <v>0</v>
      </c>
      <c r="M107" s="1055">
        <f t="shared" si="454"/>
        <v>0</v>
      </c>
      <c r="O107" s="4" t="s">
        <v>11</v>
      </c>
      <c r="P107" s="1051"/>
      <c r="Q107" s="1051"/>
      <c r="R107" s="1052">
        <f t="shared" si="455"/>
        <v>0</v>
      </c>
      <c r="S107" s="1053"/>
      <c r="T107" s="1053"/>
      <c r="U107" s="1054"/>
      <c r="V107" s="1054"/>
      <c r="W107" s="1052">
        <f t="shared" ref="W107:X107" si="465">SUM(S107,U107)</f>
        <v>0</v>
      </c>
      <c r="X107" s="1052">
        <f t="shared" si="465"/>
        <v>0</v>
      </c>
      <c r="Y107" s="1055">
        <f t="shared" ref="Y107:Z107" si="466">SUM(P107,W107)</f>
        <v>0</v>
      </c>
      <c r="Z107" s="1055">
        <f t="shared" si="466"/>
        <v>0</v>
      </c>
      <c r="AA107" s="1055">
        <f t="shared" si="458"/>
        <v>0</v>
      </c>
      <c r="AB107" s="1017"/>
      <c r="AC107" s="4" t="s">
        <v>11</v>
      </c>
      <c r="AD107" s="1051"/>
      <c r="AE107" s="1051"/>
      <c r="AF107" s="1052">
        <f t="shared" si="459"/>
        <v>0</v>
      </c>
      <c r="AG107" s="1053"/>
      <c r="AH107" s="1053"/>
      <c r="AI107" s="1054"/>
      <c r="AJ107" s="1054"/>
      <c r="AK107" s="1052">
        <f t="shared" ref="AK107:AL107" si="467">SUM(AG107,AI107)</f>
        <v>0</v>
      </c>
      <c r="AL107" s="1052">
        <f t="shared" si="467"/>
        <v>0</v>
      </c>
      <c r="AM107" s="1055">
        <f t="shared" ref="AM107:AN107" si="468">SUM(AD107,AK107)</f>
        <v>0</v>
      </c>
      <c r="AN107" s="1055">
        <f t="shared" si="468"/>
        <v>0</v>
      </c>
      <c r="AO107" s="1055">
        <f t="shared" si="462"/>
        <v>0</v>
      </c>
      <c r="AP107" s="1017"/>
      <c r="AQ107" s="1017"/>
      <c r="AR107" s="1017"/>
      <c r="AS107" s="1017"/>
      <c r="AT107" s="1017"/>
      <c r="AU107" s="1017"/>
      <c r="AV107" s="1017"/>
      <c r="AW107" s="1017"/>
      <c r="AX107" s="1017"/>
      <c r="AY107" s="1017"/>
      <c r="AZ107" s="1017"/>
      <c r="BA107" s="1017"/>
      <c r="BB107" s="1017"/>
      <c r="BC107" s="1017"/>
    </row>
    <row r="108" spans="1:55" ht="15.75" hidden="1" customHeight="1">
      <c r="A108" s="4" t="s">
        <v>49</v>
      </c>
      <c r="B108" s="1051">
        <f>COUNTIFS('Negros Oriental before Recon'!$Q$4:$Q$439,"wtr",'Negros Oriental before Recon'!$O$4:$O$439,"private",'Negros Oriental before Recon'!$BJ$4:$BJ$439,"1",'Negros Oriental before Recon'!$AR$4:$AR$439,"february")</f>
        <v>4</v>
      </c>
      <c r="C108" s="1051">
        <f>COUNTIFS('Negros Oriental before Recon'!$Q$4:$Q$439,"ntr",'Negros Oriental before Recon'!$O$4:$O$439,"private",'Negros Oriental before Recon'!$BJ$4:$BJ$439,"1",'Negros Oriental before Recon'!$AR$4:$AR$439,"february")</f>
        <v>0</v>
      </c>
      <c r="D108" s="1052">
        <f t="shared" si="451"/>
        <v>4</v>
      </c>
      <c r="E108" s="1053">
        <f>COUNTIFS('Negros Oriental before Recon'!$Q$4:$Q$438,"wtr",'Negros Oriental before Recon'!$O$4:$O$438,"public",'Negros Oriental before Recon'!$BJ$4:$BJ$438,"1",'Negros Oriental before Recon'!$AR$4:$AR$438,"february")-G108</f>
        <v>0</v>
      </c>
      <c r="F108" s="1053">
        <f>COUNTIFS('Negros Oriental before Recon'!$Q$4:$Q$438,"ntr",'Negros Oriental before Recon'!$O$4:$O$438,"public",'Negros Oriental before Recon'!$BJ$4:$BJ$438,"1",'Negros Oriental before Recon'!$AR$4:$AR$438,"february")-H108</f>
        <v>0</v>
      </c>
      <c r="G108" s="1054">
        <f>COUNTIFS('Negros Oriental before Recon'!$Q$4:$Q$438,"wtr",'Negros Oriental before Recon'!$P$4:$P$438,"tesda technology institution",'Negros Oriental before Recon'!$BJ$4:$BJ$438,"1",'Negros Oriental before Recon'!$AR$4:$AR$438,"february")</f>
        <v>0</v>
      </c>
      <c r="H108" s="1054">
        <f>COUNTIFS('Negros Oriental before Recon'!$Q$4:$Q$438,"ntr",'Negros Oriental before Recon'!$P$4:$P$438,"tesda technology institution",'Negros Oriental before Recon'!$BJ$4:$BJ$438,"1",'Negros Oriental before Recon'!$AR$4:$AR$438,"february")</f>
        <v>0</v>
      </c>
      <c r="I108" s="1052">
        <f t="shared" ref="I108:J108" si="469">SUM(E108,G108)</f>
        <v>0</v>
      </c>
      <c r="J108" s="1052">
        <f t="shared" si="469"/>
        <v>0</v>
      </c>
      <c r="K108" s="1055">
        <f t="shared" ref="K108:L108" si="470">SUM(B108,I108)</f>
        <v>4</v>
      </c>
      <c r="L108" s="1055">
        <f t="shared" si="470"/>
        <v>0</v>
      </c>
      <c r="M108" s="1055">
        <f t="shared" si="454"/>
        <v>4</v>
      </c>
      <c r="O108" s="4" t="s">
        <v>49</v>
      </c>
      <c r="P108" s="1051"/>
      <c r="Q108" s="1051"/>
      <c r="R108" s="1052">
        <f t="shared" si="455"/>
        <v>0</v>
      </c>
      <c r="S108" s="1053"/>
      <c r="T108" s="1053"/>
      <c r="U108" s="1054"/>
      <c r="V108" s="1054"/>
      <c r="W108" s="1052">
        <f t="shared" ref="W108:X108" si="471">SUM(S108,U108)</f>
        <v>0</v>
      </c>
      <c r="X108" s="1052">
        <f t="shared" si="471"/>
        <v>0</v>
      </c>
      <c r="Y108" s="1055">
        <f t="shared" ref="Y108:Z108" si="472">SUM(P108,W108)</f>
        <v>0</v>
      </c>
      <c r="Z108" s="1055">
        <f t="shared" si="472"/>
        <v>0</v>
      </c>
      <c r="AA108" s="1055">
        <f t="shared" si="458"/>
        <v>0</v>
      </c>
      <c r="AB108" s="1017"/>
      <c r="AC108" s="4" t="s">
        <v>49</v>
      </c>
      <c r="AD108" s="1051"/>
      <c r="AE108" s="1051"/>
      <c r="AF108" s="1052">
        <f t="shared" si="459"/>
        <v>0</v>
      </c>
      <c r="AG108" s="1053"/>
      <c r="AH108" s="1053"/>
      <c r="AI108" s="1054"/>
      <c r="AJ108" s="1054"/>
      <c r="AK108" s="1052">
        <f t="shared" ref="AK108:AL108" si="473">SUM(AG108,AI108)</f>
        <v>0</v>
      </c>
      <c r="AL108" s="1052">
        <f t="shared" si="473"/>
        <v>0</v>
      </c>
      <c r="AM108" s="1055">
        <f t="shared" ref="AM108:AN108" si="474">SUM(AD108,AK108)</f>
        <v>0</v>
      </c>
      <c r="AN108" s="1055">
        <f t="shared" si="474"/>
        <v>0</v>
      </c>
      <c r="AO108" s="1055">
        <f t="shared" si="462"/>
        <v>0</v>
      </c>
      <c r="AP108" s="1017"/>
      <c r="AQ108" s="1017"/>
      <c r="AR108" s="1017"/>
      <c r="AS108" s="1017"/>
      <c r="AT108" s="1017"/>
      <c r="AU108" s="1017"/>
      <c r="AV108" s="1017"/>
      <c r="AW108" s="1017"/>
      <c r="AX108" s="1017"/>
      <c r="AY108" s="1017"/>
      <c r="AZ108" s="1017"/>
      <c r="BA108" s="1017"/>
      <c r="BB108" s="1017"/>
      <c r="BC108" s="1017"/>
    </row>
    <row r="109" spans="1:55" ht="15.75" hidden="1" customHeight="1">
      <c r="A109" s="4" t="s">
        <v>400</v>
      </c>
      <c r="B109" s="1051">
        <f>COUNTIFS('Siquijor before Recon'!$Q$4:$Q$196,"wtr",'Siquijor before Recon'!$O$4:$O$196,"private",'Siquijor before Recon'!$BJ$4:$BJ$196,"1",'Siquijor before Recon'!$AR$4:$AR$196,"february")</f>
        <v>0</v>
      </c>
      <c r="C109" s="1051">
        <f>COUNTIFS('Siquijor before Recon'!$Q$4:$Q$196,"ntr",'Siquijor before Recon'!$O$4:$O$196,"private",'Siquijor before Recon'!$BJ$4:$BJ$196,"1",'Siquijor before Recon'!$AR$4:$AR$196,"february")</f>
        <v>0</v>
      </c>
      <c r="D109" s="1052">
        <f t="shared" si="451"/>
        <v>0</v>
      </c>
      <c r="E109" s="1053">
        <f>COUNTIFS('Siquijor before Recon'!$Q$4:$Q$195,"wtr",'Siquijor before Recon'!$O$4:$O$195,"public",'Siquijor before Recon'!$BJ$4:$BJ$195,"1",'Siquijor before Recon'!$AR$4:$AR$195,"february")-G109</f>
        <v>0</v>
      </c>
      <c r="F109" s="1053">
        <f>COUNTIFS('Siquijor before Recon'!$Q$4:$Q$195,"ntr",'Siquijor before Recon'!$O$4:$O$195,"public",'Siquijor before Recon'!$BJ$4:$BJ$195,"1",'Siquijor before Recon'!$AR$4:$AR$195,"february")-H109</f>
        <v>0</v>
      </c>
      <c r="G109" s="1054">
        <f>COUNTIFS('Siquijor before Recon'!$Q$4:$Q$195,"wtr",'Siquijor before Recon'!$P$4:$P$195,"tesda technology institution",'Siquijor before Recon'!$BJ$4:$BJ$195,"1",'Siquijor before Recon'!$AR$4:$AR$195,"february")</f>
        <v>0</v>
      </c>
      <c r="H109" s="1054">
        <f>COUNTIFS('Siquijor before Recon'!$Q$4:$Q$195,"ntr",'Siquijor before Recon'!$P$4:$P$195,"tesda technology institution",'Siquijor before Recon'!$BJ$4:$BJ$195,"1",'Siquijor before Recon'!$AR$4:$AR$195,"february")</f>
        <v>0</v>
      </c>
      <c r="I109" s="1052">
        <f t="shared" ref="I109:J109" si="475">SUM(E109,G109)</f>
        <v>0</v>
      </c>
      <c r="J109" s="1052">
        <f t="shared" si="475"/>
        <v>0</v>
      </c>
      <c r="K109" s="1055">
        <f t="shared" ref="K109:L109" si="476">SUM(B109,I109)</f>
        <v>0</v>
      </c>
      <c r="L109" s="1055">
        <f t="shared" si="476"/>
        <v>0</v>
      </c>
      <c r="M109" s="1055">
        <f t="shared" si="454"/>
        <v>0</v>
      </c>
      <c r="O109" s="4" t="s">
        <v>400</v>
      </c>
      <c r="P109" s="1051"/>
      <c r="Q109" s="1051"/>
      <c r="R109" s="1052">
        <f t="shared" si="455"/>
        <v>0</v>
      </c>
      <c r="S109" s="1053"/>
      <c r="T109" s="1053"/>
      <c r="U109" s="1054"/>
      <c r="V109" s="1054"/>
      <c r="W109" s="1052">
        <f t="shared" ref="W109:X109" si="477">SUM(S109,U109)</f>
        <v>0</v>
      </c>
      <c r="X109" s="1052">
        <f t="shared" si="477"/>
        <v>0</v>
      </c>
      <c r="Y109" s="1055">
        <f t="shared" ref="Y109:Z109" si="478">SUM(P109,W109)</f>
        <v>0</v>
      </c>
      <c r="Z109" s="1055">
        <f t="shared" si="478"/>
        <v>0</v>
      </c>
      <c r="AA109" s="1055">
        <f t="shared" si="458"/>
        <v>0</v>
      </c>
      <c r="AB109" s="1017"/>
      <c r="AC109" s="4" t="s">
        <v>400</v>
      </c>
      <c r="AD109" s="1051"/>
      <c r="AE109" s="1051"/>
      <c r="AF109" s="1052">
        <f t="shared" si="459"/>
        <v>0</v>
      </c>
      <c r="AG109" s="1053"/>
      <c r="AH109" s="1053"/>
      <c r="AI109" s="1054"/>
      <c r="AJ109" s="1054"/>
      <c r="AK109" s="1052">
        <f t="shared" ref="AK109:AL109" si="479">SUM(AG109,AI109)</f>
        <v>0</v>
      </c>
      <c r="AL109" s="1052">
        <f t="shared" si="479"/>
        <v>0</v>
      </c>
      <c r="AM109" s="1055">
        <f t="shared" ref="AM109:AN109" si="480">SUM(AD109,AK109)</f>
        <v>0</v>
      </c>
      <c r="AN109" s="1055">
        <f t="shared" si="480"/>
        <v>0</v>
      </c>
      <c r="AO109" s="1055">
        <f t="shared" si="462"/>
        <v>0</v>
      </c>
      <c r="AP109" s="1017"/>
      <c r="AQ109" s="1017"/>
      <c r="AR109" s="1017"/>
      <c r="AS109" s="1017"/>
      <c r="AT109" s="1017"/>
      <c r="AU109" s="1017"/>
      <c r="AV109" s="1017"/>
      <c r="AW109" s="1017"/>
      <c r="AX109" s="1017"/>
      <c r="AY109" s="1017"/>
      <c r="AZ109" s="1017"/>
      <c r="BA109" s="1017"/>
      <c r="BB109" s="1017"/>
      <c r="BC109" s="1017"/>
    </row>
    <row r="110" spans="1:55" ht="15.75" hidden="1" customHeight="1">
      <c r="A110" s="4" t="s">
        <v>10347</v>
      </c>
      <c r="B110" s="1051">
        <f>COUNTIFS('MTP Other Region'!$P$3:$P$200,"wtr",'MTP Other Region'!$N$3:$N$200,"private",'MTP Other Region'!$AT$3:$AT$200,"new tvi &amp; program",'MTP Other Region'!$AQ$3:$AQ$200,"february")</f>
        <v>0</v>
      </c>
      <c r="C110" s="1051">
        <f>COUNTIFS('MTP Other Region'!$P$3:$P$200,"ntr",'MTP Other Region'!$N$3:$N$200,"private",'MTP Other Region'!$AT$3:$AT$200,"new tvi &amp; program",'MTP Other Region'!$AQ$3:$AQ$200,"february")</f>
        <v>0</v>
      </c>
      <c r="D110" s="1052">
        <f t="shared" si="451"/>
        <v>0</v>
      </c>
      <c r="E110" s="1053">
        <f>COUNTIFS('MTP Other Region'!$P$3:$P$25,"wtr",'MTP Other Region'!$N$3:$N$25,"public",'MTP Other Region'!$AQ$3:$AQ$25,"february")-G110</f>
        <v>0</v>
      </c>
      <c r="F110" s="1053">
        <f>COUNTIFS('MTP Other Region'!$P$3:$P$25,"ntr",'MTP Other Region'!$N$3:$N$25,"public",'MTP Other Region'!$AQ$3:$AQ$25,"february")-H110</f>
        <v>0</v>
      </c>
      <c r="G110" s="1054">
        <f>COUNTIFS('MTP Other Region'!$P$3:$P$25,"wtr",'MTP Other Region'!$O$3:$O$25,"tesda technology institution",'MTP Other Region'!$AQ$3:$AQ$25,"february")</f>
        <v>0</v>
      </c>
      <c r="H110" s="1054">
        <f>COUNTIFS('MTP Other Region'!$P$3:$P$25,"ntr",'MTP Other Region'!$O$3:$O$25,"tesda technology institution",'MTP Other Region'!$AQ$3:$AQ$25,"february")</f>
        <v>0</v>
      </c>
      <c r="I110" s="1052">
        <f t="shared" ref="I110:J110" si="481">SUM(E110,G110)</f>
        <v>0</v>
      </c>
      <c r="J110" s="1052">
        <f t="shared" si="481"/>
        <v>0</v>
      </c>
      <c r="K110" s="1055">
        <f t="shared" ref="K110:L110" si="482">SUM(B110,I110)</f>
        <v>0</v>
      </c>
      <c r="L110" s="1055">
        <f t="shared" si="482"/>
        <v>0</v>
      </c>
      <c r="M110" s="1055">
        <f t="shared" si="454"/>
        <v>0</v>
      </c>
      <c r="O110" s="4" t="s">
        <v>10347</v>
      </c>
      <c r="P110" s="1051"/>
      <c r="Q110" s="1051"/>
      <c r="R110" s="1052">
        <f t="shared" si="455"/>
        <v>0</v>
      </c>
      <c r="S110" s="1053"/>
      <c r="T110" s="1053"/>
      <c r="U110" s="1054"/>
      <c r="V110" s="1054"/>
      <c r="W110" s="1052">
        <f t="shared" ref="W110:X110" si="483">SUM(S110,U110)</f>
        <v>0</v>
      </c>
      <c r="X110" s="1052">
        <f t="shared" si="483"/>
        <v>0</v>
      </c>
      <c r="Y110" s="1055">
        <f t="shared" ref="Y110:Z110" si="484">SUM(P110,W110)</f>
        <v>0</v>
      </c>
      <c r="Z110" s="1055">
        <f t="shared" si="484"/>
        <v>0</v>
      </c>
      <c r="AA110" s="1055">
        <f t="shared" si="458"/>
        <v>0</v>
      </c>
      <c r="AB110" s="1017"/>
      <c r="AC110" s="4" t="s">
        <v>10347</v>
      </c>
      <c r="AD110" s="1051"/>
      <c r="AE110" s="1051"/>
      <c r="AF110" s="1052">
        <f t="shared" si="459"/>
        <v>0</v>
      </c>
      <c r="AG110" s="1053"/>
      <c r="AH110" s="1053"/>
      <c r="AI110" s="1054"/>
      <c r="AJ110" s="1054"/>
      <c r="AK110" s="1052">
        <f t="shared" ref="AK110:AL110" si="485">SUM(AG110,AI110)</f>
        <v>0</v>
      </c>
      <c r="AL110" s="1052">
        <f t="shared" si="485"/>
        <v>0</v>
      </c>
      <c r="AM110" s="1055">
        <f t="shared" ref="AM110:AN110" si="486">SUM(AD110,AK110)</f>
        <v>0</v>
      </c>
      <c r="AN110" s="1055">
        <f t="shared" si="486"/>
        <v>0</v>
      </c>
      <c r="AO110" s="1055">
        <f t="shared" si="462"/>
        <v>0</v>
      </c>
      <c r="AP110" s="1017"/>
      <c r="AQ110" s="1017"/>
      <c r="AR110" s="1017"/>
      <c r="AS110" s="1017"/>
      <c r="AT110" s="1017"/>
      <c r="AU110" s="1017"/>
      <c r="AV110" s="1017"/>
      <c r="AW110" s="1017"/>
      <c r="AX110" s="1017"/>
      <c r="AY110" s="1017"/>
      <c r="AZ110" s="1017"/>
      <c r="BA110" s="1017"/>
      <c r="BB110" s="1017"/>
      <c r="BC110" s="1017"/>
    </row>
    <row r="111" spans="1:55" ht="15.75" hidden="1" customHeight="1">
      <c r="A111" s="4" t="s">
        <v>10346</v>
      </c>
      <c r="B111" s="1052">
        <f t="shared" ref="B111:J111" si="487">SUM(B106:B110)</f>
        <v>10</v>
      </c>
      <c r="C111" s="1052">
        <f t="shared" si="487"/>
        <v>0</v>
      </c>
      <c r="D111" s="1052">
        <f t="shared" si="487"/>
        <v>10</v>
      </c>
      <c r="E111" s="1056">
        <f t="shared" si="487"/>
        <v>0</v>
      </c>
      <c r="F111" s="1056">
        <f t="shared" si="487"/>
        <v>0</v>
      </c>
      <c r="G111" s="1057">
        <f t="shared" si="487"/>
        <v>3</v>
      </c>
      <c r="H111" s="1057">
        <f t="shared" si="487"/>
        <v>0</v>
      </c>
      <c r="I111" s="1052">
        <f t="shared" si="487"/>
        <v>3</v>
      </c>
      <c r="J111" s="1052">
        <f t="shared" si="487"/>
        <v>0</v>
      </c>
      <c r="K111" s="1055">
        <f t="shared" ref="K111:L111" si="488">SUM(B111,I111)</f>
        <v>13</v>
      </c>
      <c r="L111" s="1055">
        <f t="shared" si="488"/>
        <v>0</v>
      </c>
      <c r="M111" s="1055">
        <f t="shared" si="454"/>
        <v>13</v>
      </c>
      <c r="O111" s="4" t="s">
        <v>10346</v>
      </c>
      <c r="P111" s="1052">
        <f t="shared" ref="P111:X111" si="489">SUM(P106:P110)</f>
        <v>0</v>
      </c>
      <c r="Q111" s="1052">
        <f t="shared" si="489"/>
        <v>0</v>
      </c>
      <c r="R111" s="1052">
        <f t="shared" si="489"/>
        <v>0</v>
      </c>
      <c r="S111" s="1056">
        <f t="shared" si="489"/>
        <v>0</v>
      </c>
      <c r="T111" s="1056">
        <f t="shared" si="489"/>
        <v>0</v>
      </c>
      <c r="U111" s="1057">
        <f t="shared" si="489"/>
        <v>0</v>
      </c>
      <c r="V111" s="1057">
        <f t="shared" si="489"/>
        <v>0</v>
      </c>
      <c r="W111" s="1052">
        <f t="shared" si="489"/>
        <v>0</v>
      </c>
      <c r="X111" s="1052">
        <f t="shared" si="489"/>
        <v>0</v>
      </c>
      <c r="Y111" s="1055">
        <f t="shared" ref="Y111:Z111" si="490">SUM(P111,W111)</f>
        <v>0</v>
      </c>
      <c r="Z111" s="1055">
        <f t="shared" si="490"/>
        <v>0</v>
      </c>
      <c r="AA111" s="1055">
        <f t="shared" si="458"/>
        <v>0</v>
      </c>
      <c r="AB111" s="1017"/>
      <c r="AC111" s="4" t="s">
        <v>10346</v>
      </c>
      <c r="AD111" s="1052">
        <f t="shared" ref="AD111:AL111" si="491">SUM(AD106:AD110)</f>
        <v>0</v>
      </c>
      <c r="AE111" s="1052">
        <f t="shared" si="491"/>
        <v>0</v>
      </c>
      <c r="AF111" s="1052">
        <f t="shared" si="491"/>
        <v>0</v>
      </c>
      <c r="AG111" s="1056">
        <f t="shared" si="491"/>
        <v>0</v>
      </c>
      <c r="AH111" s="1056">
        <f t="shared" si="491"/>
        <v>0</v>
      </c>
      <c r="AI111" s="1057">
        <f t="shared" si="491"/>
        <v>0</v>
      </c>
      <c r="AJ111" s="1057">
        <f t="shared" si="491"/>
        <v>0</v>
      </c>
      <c r="AK111" s="1052">
        <f t="shared" si="491"/>
        <v>0</v>
      </c>
      <c r="AL111" s="1052">
        <f t="shared" si="491"/>
        <v>0</v>
      </c>
      <c r="AM111" s="1055">
        <f t="shared" ref="AM111:AN111" si="492">SUM(AD111,AK111)</f>
        <v>0</v>
      </c>
      <c r="AN111" s="1055">
        <f t="shared" si="492"/>
        <v>0</v>
      </c>
      <c r="AO111" s="1055">
        <f t="shared" si="462"/>
        <v>0</v>
      </c>
      <c r="AP111" s="1017"/>
      <c r="AQ111" s="1017"/>
      <c r="AR111" s="1017"/>
      <c r="AS111" s="1017"/>
      <c r="AT111" s="1017"/>
      <c r="AU111" s="1017"/>
      <c r="AV111" s="1017"/>
      <c r="AW111" s="1017"/>
      <c r="AX111" s="1017"/>
      <c r="AY111" s="1017"/>
      <c r="AZ111" s="1017"/>
      <c r="BA111" s="1017"/>
      <c r="BB111" s="1017"/>
      <c r="BC111" s="1017"/>
    </row>
    <row r="112" spans="1:55" ht="15.75" hidden="1" customHeight="1">
      <c r="AB112" s="1017"/>
      <c r="AP112" s="1017"/>
      <c r="AQ112" s="1017"/>
      <c r="AR112" s="1017"/>
      <c r="AS112" s="1017"/>
      <c r="AT112" s="1017"/>
      <c r="AU112" s="1017"/>
      <c r="AV112" s="1017"/>
      <c r="AW112" s="1017"/>
      <c r="AX112" s="1017"/>
      <c r="AY112" s="1017"/>
      <c r="AZ112" s="1017"/>
      <c r="BA112" s="1017"/>
      <c r="BB112" s="1017"/>
      <c r="BC112" s="1017"/>
    </row>
    <row r="113" spans="1:55" ht="15.75" customHeight="1">
      <c r="A113" s="4" t="s">
        <v>10360</v>
      </c>
      <c r="B113" s="4"/>
      <c r="C113" s="4"/>
      <c r="D113" s="4"/>
      <c r="E113" s="4"/>
      <c r="F113" s="4"/>
      <c r="G113" s="4"/>
      <c r="H113" s="4"/>
      <c r="I113" s="4"/>
      <c r="J113" s="4"/>
      <c r="K113" s="4"/>
      <c r="L113" s="4"/>
      <c r="M113" s="1044"/>
      <c r="O113" s="4" t="s">
        <v>10361</v>
      </c>
      <c r="P113" s="4"/>
      <c r="Q113" s="4"/>
      <c r="R113" s="4"/>
      <c r="S113" s="4"/>
      <c r="T113" s="4"/>
      <c r="U113" s="4"/>
      <c r="V113" s="4"/>
      <c r="W113" s="4"/>
      <c r="X113" s="4"/>
      <c r="Y113" s="4"/>
      <c r="Z113" s="4"/>
      <c r="AA113" s="1044"/>
      <c r="AB113" s="1017"/>
      <c r="AC113" s="4" t="s">
        <v>10350</v>
      </c>
      <c r="AD113" s="4"/>
      <c r="AE113" s="4"/>
      <c r="AF113" s="4"/>
      <c r="AG113" s="4"/>
      <c r="AH113" s="4"/>
      <c r="AI113" s="4"/>
      <c r="AJ113" s="4"/>
      <c r="AK113" s="4"/>
      <c r="AL113" s="4"/>
      <c r="AM113" s="4"/>
      <c r="AN113" s="4"/>
      <c r="AO113" s="1044"/>
      <c r="AP113" s="1017"/>
      <c r="AQ113" s="1017"/>
      <c r="AR113" s="1017"/>
      <c r="AS113" s="1017"/>
      <c r="AT113" s="1017"/>
      <c r="AU113" s="1017"/>
      <c r="AV113" s="1017"/>
      <c r="AW113" s="1017"/>
      <c r="AX113" s="1017"/>
      <c r="AY113" s="1017"/>
      <c r="AZ113" s="1017"/>
      <c r="BA113" s="1017"/>
      <c r="BB113" s="1017"/>
      <c r="BC113" s="1017"/>
    </row>
    <row r="114" spans="1:55" ht="15.75" customHeight="1">
      <c r="A114" s="4"/>
      <c r="B114" s="1451" t="s">
        <v>10342</v>
      </c>
      <c r="C114" s="1450"/>
      <c r="D114" s="1450"/>
      <c r="E114" s="1453" t="s">
        <v>10343</v>
      </c>
      <c r="F114" s="1450"/>
      <c r="G114" s="1449" t="s">
        <v>2229</v>
      </c>
      <c r="H114" s="1450"/>
      <c r="I114" s="1451" t="s">
        <v>10344</v>
      </c>
      <c r="J114" s="1450"/>
      <c r="K114" s="1452" t="s">
        <v>10203</v>
      </c>
      <c r="L114" s="1450"/>
      <c r="M114" s="1454" t="s">
        <v>8879</v>
      </c>
      <c r="O114" s="4"/>
      <c r="P114" s="1451" t="s">
        <v>10342</v>
      </c>
      <c r="Q114" s="1450"/>
      <c r="R114" s="1450"/>
      <c r="S114" s="1453" t="s">
        <v>10343</v>
      </c>
      <c r="T114" s="1450"/>
      <c r="U114" s="1449" t="s">
        <v>2229</v>
      </c>
      <c r="V114" s="1450"/>
      <c r="W114" s="1451" t="s">
        <v>10344</v>
      </c>
      <c r="X114" s="1450"/>
      <c r="Y114" s="1452" t="s">
        <v>10203</v>
      </c>
      <c r="Z114" s="1450"/>
      <c r="AA114" s="1454" t="s">
        <v>8879</v>
      </c>
      <c r="AB114" s="1017"/>
      <c r="AC114" s="4"/>
      <c r="AD114" s="1451" t="s">
        <v>10342</v>
      </c>
      <c r="AE114" s="1450"/>
      <c r="AF114" s="1450"/>
      <c r="AG114" s="1453" t="s">
        <v>10343</v>
      </c>
      <c r="AH114" s="1450"/>
      <c r="AI114" s="1449" t="s">
        <v>2229</v>
      </c>
      <c r="AJ114" s="1450"/>
      <c r="AK114" s="1451" t="s">
        <v>10344</v>
      </c>
      <c r="AL114" s="1450"/>
      <c r="AM114" s="1452" t="s">
        <v>10203</v>
      </c>
      <c r="AN114" s="1450"/>
      <c r="AO114" s="1454" t="s">
        <v>8879</v>
      </c>
      <c r="AP114" s="1017"/>
      <c r="AQ114" s="1017"/>
      <c r="AR114" s="1017"/>
      <c r="AS114" s="1017"/>
      <c r="AT114" s="1017"/>
      <c r="AU114" s="1017"/>
      <c r="AV114" s="1017"/>
      <c r="AW114" s="1017"/>
      <c r="AX114" s="1017"/>
      <c r="AY114" s="1017"/>
      <c r="AZ114" s="1017"/>
      <c r="BA114" s="1017"/>
      <c r="BB114" s="1017"/>
      <c r="BC114" s="1017"/>
    </row>
    <row r="115" spans="1:55" ht="15.75" customHeight="1">
      <c r="A115" s="4" t="s">
        <v>3640</v>
      </c>
      <c r="B115" s="1047" t="s">
        <v>35</v>
      </c>
      <c r="C115" s="1047" t="s">
        <v>21</v>
      </c>
      <c r="D115" s="1047" t="s">
        <v>10346</v>
      </c>
      <c r="E115" s="1048" t="s">
        <v>35</v>
      </c>
      <c r="F115" s="1048" t="s">
        <v>21</v>
      </c>
      <c r="G115" s="1049" t="s">
        <v>35</v>
      </c>
      <c r="H115" s="1049" t="s">
        <v>21</v>
      </c>
      <c r="I115" s="1047" t="s">
        <v>35</v>
      </c>
      <c r="J115" s="1047" t="s">
        <v>21</v>
      </c>
      <c r="K115" s="1050" t="s">
        <v>35</v>
      </c>
      <c r="L115" s="1050" t="s">
        <v>21</v>
      </c>
      <c r="M115" s="1450"/>
      <c r="O115" s="4" t="s">
        <v>3640</v>
      </c>
      <c r="P115" s="1047" t="s">
        <v>35</v>
      </c>
      <c r="Q115" s="1047" t="s">
        <v>21</v>
      </c>
      <c r="R115" s="1047" t="s">
        <v>10346</v>
      </c>
      <c r="S115" s="1048" t="s">
        <v>35</v>
      </c>
      <c r="T115" s="1048" t="s">
        <v>21</v>
      </c>
      <c r="U115" s="1049" t="s">
        <v>35</v>
      </c>
      <c r="V115" s="1049" t="s">
        <v>21</v>
      </c>
      <c r="W115" s="1047" t="s">
        <v>35</v>
      </c>
      <c r="X115" s="1047" t="s">
        <v>21</v>
      </c>
      <c r="Y115" s="1050" t="s">
        <v>35</v>
      </c>
      <c r="Z115" s="1050" t="s">
        <v>21</v>
      </c>
      <c r="AA115" s="1450"/>
      <c r="AB115" s="1017"/>
      <c r="AC115" s="4" t="s">
        <v>3640</v>
      </c>
      <c r="AD115" s="1047" t="s">
        <v>35</v>
      </c>
      <c r="AE115" s="1047" t="s">
        <v>21</v>
      </c>
      <c r="AF115" s="1047" t="s">
        <v>10346</v>
      </c>
      <c r="AG115" s="1048" t="s">
        <v>35</v>
      </c>
      <c r="AH115" s="1048" t="s">
        <v>21</v>
      </c>
      <c r="AI115" s="1049" t="s">
        <v>35</v>
      </c>
      <c r="AJ115" s="1049" t="s">
        <v>21</v>
      </c>
      <c r="AK115" s="1047" t="s">
        <v>35</v>
      </c>
      <c r="AL115" s="1047" t="s">
        <v>21</v>
      </c>
      <c r="AM115" s="1050" t="s">
        <v>35</v>
      </c>
      <c r="AN115" s="1050" t="s">
        <v>21</v>
      </c>
      <c r="AO115" s="1450"/>
      <c r="AP115" s="1017"/>
      <c r="AQ115" s="1017"/>
      <c r="AR115" s="1017"/>
      <c r="AS115" s="1017"/>
      <c r="AT115" s="1017"/>
      <c r="AU115" s="1017"/>
      <c r="AV115" s="1017"/>
      <c r="AW115" s="1017"/>
      <c r="AX115" s="1017"/>
      <c r="AY115" s="1017"/>
      <c r="AZ115" s="1017"/>
      <c r="BA115" s="1017"/>
      <c r="BB115" s="1017"/>
      <c r="BC115" s="1017"/>
    </row>
    <row r="116" spans="1:55" ht="15.75" customHeight="1">
      <c r="A116" s="4" t="s">
        <v>27</v>
      </c>
      <c r="B116" s="1051">
        <f>COUNTIFS('Bohol before Recon'!$Q$4:$Q$408,"wtr",'Bohol before Recon'!$O$4:$O$408,"private",'Bohol before Recon'!$BJ$4:$BJ$408,"1",'Bohol before Recon'!$AR$4:$AR$408,"OCTOBER")</f>
        <v>0</v>
      </c>
      <c r="C116" s="1051">
        <f>COUNTIFS('Bohol before Recon'!$Q$4:$Q$408,"Ntr",'Bohol before Recon'!$O$4:$O$408,"private",'Bohol before Recon'!$BJ$4:$BJ$408,"1",'Bohol before Recon'!$AR$4:$AR$408,"OCTOBER")</f>
        <v>0</v>
      </c>
      <c r="D116" s="1052">
        <f t="shared" ref="D116:D120" si="493">SUM(B116:C116)</f>
        <v>0</v>
      </c>
      <c r="E116" s="1053">
        <f>COUNTIFS('Bohol before Recon'!$Q$4:$Q$407,"wtr",'Bohol before Recon'!$O$4:$O$407,"public",'Bohol before Recon'!$BJ$4:$BJ$407,"1",'Bohol before Recon'!$AR$4:$AR$407,"OCTOBER")-G116</f>
        <v>0</v>
      </c>
      <c r="F116" s="1053">
        <f>COUNTIFS('Bohol before Recon'!$Q$4:$Q$407,"ntr",'Bohol before Recon'!$O$4:$O$407,"public",'Bohol before Recon'!$BJ$4:$BJ$407,"1",'Bohol before Recon'!$AR$4:$AR$407,"OCTOBER")-H116</f>
        <v>0</v>
      </c>
      <c r="G116" s="1054">
        <f>COUNTIFS('Bohol before Recon'!$Q$4:$Q$407,"wtr",'Bohol before Recon'!$P$4:$P$407,"tesda technology institution",'Bohol before Recon'!$BJ$4:$BJ$407,"1",'Bohol before Recon'!$AR$4:$AR$407,"OCTOBER")</f>
        <v>0</v>
      </c>
      <c r="H116" s="1054">
        <f>COUNTIFS('Bohol before Recon'!$Q$4:$Q$407,"ntr",'Bohol before Recon'!$P$4:$P$407,"tesda technology institution",'Bohol before Recon'!$BJ$4:$BJ$407,"1",'Bohol before Recon'!$AR$4:$AR$407,"OCTOBER")</f>
        <v>0</v>
      </c>
      <c r="I116" s="1052">
        <f t="shared" ref="I116:J116" si="494">SUM(E116,G116)</f>
        <v>0</v>
      </c>
      <c r="J116" s="1052">
        <f t="shared" si="494"/>
        <v>0</v>
      </c>
      <c r="K116" s="1055">
        <f t="shared" ref="K116:L116" si="495">SUM(B116,I116)</f>
        <v>0</v>
      </c>
      <c r="L116" s="1055">
        <f t="shared" si="495"/>
        <v>0</v>
      </c>
      <c r="M116" s="1055">
        <f t="shared" ref="M116:M121" si="496">SUM(K116:L116)</f>
        <v>0</v>
      </c>
      <c r="O116" s="4" t="s">
        <v>27</v>
      </c>
      <c r="P116" s="1051">
        <f>COUNTIFS('Bohol before Recon'!$Q$4:$Q$408,"wtr",'Bohol before Recon'!$O$4:$O$408,"private",'Bohol before Recon'!$AU$4:$AU$408,"CLOSED",'Bohol before Recon'!$AR$4:$AR$408,"OCTOBER")</f>
        <v>0</v>
      </c>
      <c r="Q116" s="1051">
        <f>COUNTIFS('Bohol before Recon'!$Q$4:$Q$408,"ntr",'Bohol before Recon'!$O$4:$O$408,"private",'Bohol before Recon'!$AU$4:$AU$408,"CLOSED",'Bohol before Recon'!$AR$4:$AR$408,"OCTOBER")</f>
        <v>1</v>
      </c>
      <c r="R116" s="1052">
        <f t="shared" ref="R116:R120" si="497">SUM(P116:Q116)</f>
        <v>1</v>
      </c>
      <c r="S116" s="1053">
        <f>COUNTIFS('Bohol before Recon'!$Q$4:$Q$407,"wtr",'Bohol before Recon'!$O$4:$O$407,"public",'Bohol before Recon'!$AU$4:$AU$407,"closed",'Bohol before Recon'!$AR$4:$AR$407,"OCTOBER")-U116</f>
        <v>0</v>
      </c>
      <c r="T116" s="1053">
        <f>COUNTIFS('Bohol before Recon'!$Q$4:$Q$407,"ntr",'Bohol before Recon'!$O$4:$O$407,"public",'Bohol before Recon'!$AU$4:$AU$407,"closed",'Bohol before Recon'!$AR$4:$AR$407,"OCTOBER")-V116</f>
        <v>0</v>
      </c>
      <c r="U116" s="1054">
        <f>COUNTIFS('Bohol before Recon'!$Q$4:$Q$407,"wtr",'Bohol before Recon'!$P$4:$P$407,"tesda technology institution",'Bohol before Recon'!$AU$4:$AU$407,"closed",'Bohol before Recon'!$AR$4:$AR$407,"october")</f>
        <v>1</v>
      </c>
      <c r="V116" s="1054">
        <f>COUNTIFS('Bohol before Recon'!$Q$4:$Q$407,"ntr",'Bohol before Recon'!$P$4:$P$407,"tesda technology institution",'Bohol before Recon'!$AU$4:$AU$407,"closed",'Bohol before Recon'!$AR$4:$AR$407,"october")</f>
        <v>0</v>
      </c>
      <c r="W116" s="1052">
        <f t="shared" ref="W116:X116" si="498">SUM(S116,U116)</f>
        <v>1</v>
      </c>
      <c r="X116" s="1052">
        <f t="shared" si="498"/>
        <v>0</v>
      </c>
      <c r="Y116" s="1055">
        <f t="shared" ref="Y116:Z116" si="499">SUM(P116,W116)</f>
        <v>1</v>
      </c>
      <c r="Z116" s="1055">
        <f t="shared" si="499"/>
        <v>1</v>
      </c>
      <c r="AA116" s="1055">
        <f t="shared" ref="AA116:AA121" si="500">SUM(Y116:Z116)</f>
        <v>2</v>
      </c>
      <c r="AB116" s="1017"/>
      <c r="AC116" s="4" t="s">
        <v>27</v>
      </c>
      <c r="AD116" s="1051">
        <f>COUNTIFS('Bohol before Recon'!$Q$4:$Q$408,"wtr",'Bohol before Recon'!$O$4:$O$408,"private",'Bohol before Recon'!$AU$4:$AU$408,"reissued ctpr",'Bohol before Recon'!$AR$4:$AR$408,"october")</f>
        <v>0</v>
      </c>
      <c r="AE116" s="1051">
        <f>COUNTIFS('Bohol before Recon'!$Q$4:$Q$408,"ntr",'Bohol before Recon'!$O$4:$O$408,"private",'Bohol before Recon'!$AU$4:$AU$408,"reissued ctpr",'Bohol before Recon'!$AR$4:$AR$408,"october")</f>
        <v>0</v>
      </c>
      <c r="AF116" s="1052">
        <f t="shared" ref="AF116:AF120" si="501">SUM(AD116:AE116)</f>
        <v>0</v>
      </c>
      <c r="AG116" s="1053">
        <f>COUNTIFS('Bohol before Recon'!$Q$4:$Q$407,"wtr",'Bohol before Recon'!$O$4:$O$407,"public",'Bohol before Recon'!$AU$4:$AU$407,"reissued ctpr",'Bohol before Recon'!$AR$4:$AR$407,"october")-AI116</f>
        <v>0</v>
      </c>
      <c r="AH116" s="1053">
        <f>COUNTIFS('Bohol before Recon'!$Q$4:$Q$407,"ntr",'Bohol before Recon'!$O$4:$O$407,"public",'Bohol before Recon'!$AU$4:$AU$407,"reissued ctpr",'Bohol before Recon'!$AR$4:$AR$407,"october")-AJ116</f>
        <v>0</v>
      </c>
      <c r="AI116" s="1054">
        <f>COUNTIFS('Bohol before Recon'!$Q$4:$Q$407,"wtr",'Bohol before Recon'!$P$4:$P$407,"tesda technology institution",'Bohol before Recon'!$AU$4:$AU$407,"reissued ctpr",'Bohol before Recon'!$AR$4:$AR$407,"october")</f>
        <v>0</v>
      </c>
      <c r="AJ116" s="1054">
        <f>COUNTIFS('Bohol before Recon'!$Q$4:$Q$407,"ntr",'Bohol before Recon'!$P$4:$P$407,"tesda technology institution",'Bohol before Recon'!$AU$4:$AU$407,"reissued ctpr",'Bohol before Recon'!$AR$4:$AR$407,"october")</f>
        <v>0</v>
      </c>
      <c r="AK116" s="1052">
        <f t="shared" ref="AK116:AL116" si="502">SUM(AG116,AI116)</f>
        <v>0</v>
      </c>
      <c r="AL116" s="1052">
        <f t="shared" si="502"/>
        <v>0</v>
      </c>
      <c r="AM116" s="1055">
        <f t="shared" ref="AM116:AN116" si="503">SUM(AD116,AK116)</f>
        <v>0</v>
      </c>
      <c r="AN116" s="1055">
        <f t="shared" si="503"/>
        <v>0</v>
      </c>
      <c r="AO116" s="1055">
        <f t="shared" ref="AO116:AO121" si="504">SUM(AM116:AN116)</f>
        <v>0</v>
      </c>
      <c r="AP116" s="1017"/>
      <c r="AQ116" s="1017"/>
      <c r="AR116" s="1017"/>
      <c r="AS116" s="1017"/>
      <c r="AT116" s="1017"/>
      <c r="AU116" s="1017"/>
      <c r="AV116" s="1017"/>
      <c r="AW116" s="1017"/>
      <c r="AX116" s="1017"/>
      <c r="AY116" s="1017"/>
      <c r="AZ116" s="1017"/>
      <c r="BA116" s="1017"/>
      <c r="BB116" s="1017"/>
      <c r="BC116" s="1017"/>
    </row>
    <row r="117" spans="1:55" ht="15.75" customHeight="1">
      <c r="A117" s="4" t="s">
        <v>11</v>
      </c>
      <c r="B117" s="1051">
        <f>COUNTIFS('Cebu before Recon'!$Q$4:$Q$810,"wtr",'Cebu before Recon'!$O$4:$O$810,"private",'Cebu before Recon'!$BJ$4:$BJ$810,"1",'Cebu before Recon'!$AR$4:$AR$810,"OCTOBER")</f>
        <v>0</v>
      </c>
      <c r="C117" s="1051">
        <f>COUNTIFS('Cebu before Recon'!$Q$4:$Q$810,"ntr",'Cebu before Recon'!$O$4:$O$810,"private",'Cebu before Recon'!$BJ$4:$BJ$810,"1",'Cebu before Recon'!$AR$4:$AR$810,"OCTOBER")</f>
        <v>0</v>
      </c>
      <c r="D117" s="1052">
        <f t="shared" si="493"/>
        <v>0</v>
      </c>
      <c r="E117" s="1053">
        <f>COUNTIFS('Cebu before Recon'!$Q$4:$Q$809,"wtr",'Cebu before Recon'!$O$4:$O$809,"public",'Cebu before Recon'!$BJ$4:$BJ$809,"1",'Cebu before Recon'!$AR$4:$AR$809,"OCTOBER")-G117</f>
        <v>0</v>
      </c>
      <c r="F117" s="1053">
        <f>COUNTIFS('Cebu before Recon'!$Q$4:$Q$809,"ntr",'Cebu before Recon'!$O$4:$O$809,"public",'Cebu before Recon'!$BJ$4:$BJ$809,"1",'Cebu before Recon'!$AR$4:$AR$809,"OCTOBER")-H117</f>
        <v>0</v>
      </c>
      <c r="G117" s="1054">
        <f>COUNTIFS('Cebu before Recon'!$Q$4:$Q$809,"wtr",'Cebu before Recon'!$P$4:$P$809,"tesda technology institution",'Cebu before Recon'!$BJ$4:$BJ$809,"1",'Cebu before Recon'!$AR$4:$AR$809,"OCTOBER")</f>
        <v>0</v>
      </c>
      <c r="H117" s="1054">
        <f>COUNTIFS('Cebu before Recon'!$Q$4:$Q$809,"ntr",'Cebu before Recon'!$P$4:$P$809,"tesda technology institution",'Cebu before Recon'!$BJ$4:$BJ$809,"1",'Cebu before Recon'!$AR$4:$AR$809,"OCTOBER")</f>
        <v>0</v>
      </c>
      <c r="I117" s="1052">
        <f t="shared" ref="I117:J117" si="505">SUM(E117,G117)</f>
        <v>0</v>
      </c>
      <c r="J117" s="1052">
        <f t="shared" si="505"/>
        <v>0</v>
      </c>
      <c r="K117" s="1055">
        <f t="shared" ref="K117:L117" si="506">SUM(B117,I117)</f>
        <v>0</v>
      </c>
      <c r="L117" s="1055">
        <f t="shared" si="506"/>
        <v>0</v>
      </c>
      <c r="M117" s="1055">
        <f t="shared" si="496"/>
        <v>0</v>
      </c>
      <c r="O117" s="4" t="s">
        <v>11</v>
      </c>
      <c r="P117" s="1051">
        <f>COUNTIFS('Cebu before Recon'!$Q$4:$Q$810,"wtr",'Cebu before Recon'!$O$4:$O$810,"private",'Cebu before Recon'!$AU$4:$AU$810,"CLOSED",'Cebu before Recon'!$AR$4:$AR$810,"OCTOBER")</f>
        <v>6</v>
      </c>
      <c r="Q117" s="1051">
        <f>COUNTIFS('Cebu before Recon'!$Q$4:$Q$810,"ntr",'Cebu before Recon'!$O$4:$O$810,"private",'Cebu before Recon'!$AU$4:$AU$810,"CLOSED",'Cebu before Recon'!$AR$4:$AR$810,"OCTOBER")</f>
        <v>3</v>
      </c>
      <c r="R117" s="1052">
        <f t="shared" si="497"/>
        <v>9</v>
      </c>
      <c r="S117" s="1053">
        <f>COUNTIFS('Cebu before Recon'!$Q$4:$Q$809,"wtr",'Cebu before Recon'!$O$4:$O$809,"public",'Cebu before Recon'!$AU$4:$AU$809,"closed",'Cebu before Recon'!$AR$4:$AR$809,"october")-U117</f>
        <v>0</v>
      </c>
      <c r="T117" s="1053">
        <f>COUNTIFS('Cebu before Recon'!$Q$4:$Q$809,"ntr",'Cebu before Recon'!$O$4:$O$809,"public",'Cebu before Recon'!$AU$4:$AU$809,"closed",'Cebu before Recon'!$AR$4:$AR$809,"october")-V117</f>
        <v>0</v>
      </c>
      <c r="U117" s="1054">
        <f>COUNTIFS('Cebu before Recon'!$Q$4:$Q$809,"wtr",'Cebu before Recon'!$P$4:$P$809,"tesda technology institution",'Cebu before Recon'!$AU$4:$AU$809,"closed",'Cebu before Recon'!$AR$4:$AR$809,"october")</f>
        <v>0</v>
      </c>
      <c r="V117" s="1054">
        <f>COUNTIFS('Cebu before Recon'!$Q$4:$Q$809,"ntr",'Cebu before Recon'!$P$4:$P$809,"tesda technology institution",'Cebu before Recon'!$AU$4:$AU$809,"closed",'Cebu before Recon'!$AR$4:$AR$809,"october")</f>
        <v>0</v>
      </c>
      <c r="W117" s="1052">
        <f t="shared" ref="W117:X117" si="507">SUM(S117,U117)</f>
        <v>0</v>
      </c>
      <c r="X117" s="1052">
        <f t="shared" si="507"/>
        <v>0</v>
      </c>
      <c r="Y117" s="1055">
        <f t="shared" ref="Y117:Z117" si="508">SUM(P117,W117)</f>
        <v>6</v>
      </c>
      <c r="Z117" s="1055">
        <f t="shared" si="508"/>
        <v>3</v>
      </c>
      <c r="AA117" s="1055">
        <f t="shared" si="500"/>
        <v>9</v>
      </c>
      <c r="AB117" s="1017"/>
      <c r="AC117" s="4" t="s">
        <v>11</v>
      </c>
      <c r="AD117" s="1051">
        <f>COUNTIFS('Cebu before Recon'!$Q$4:$Q$810,"wtr",'Cebu before Recon'!$O$4:$O$810,"private",'Cebu before Recon'!$AU$4:$AU$810,"reissued ctpr",'Cebu before Recon'!$AR$4:$AR$810,"october")</f>
        <v>0</v>
      </c>
      <c r="AE117" s="1051">
        <f>COUNTIFS('Cebu before Recon'!$Q$4:$Q$810,"ntr",'Cebu before Recon'!$O$4:$O$810,"private",'Cebu before Recon'!$AU$4:$AU$810,"reissued ctpr",'Cebu before Recon'!$AR$4:$AR$810,"october")</f>
        <v>0</v>
      </c>
      <c r="AF117" s="1052">
        <f t="shared" si="501"/>
        <v>0</v>
      </c>
      <c r="AG117" s="1053">
        <f>COUNTIFS('Cebu before Recon'!$Q$4:$Q$809,"wtr",'Cebu before Recon'!$O$4:$O$809,"public",'Cebu before Recon'!$AU$4:$AU$809,"reissued ctpr",'Cebu before Recon'!$AR$4:$AR$809,"october")-AI117</f>
        <v>0</v>
      </c>
      <c r="AH117" s="1053">
        <f>COUNTIFS('Cebu before Recon'!$Q$4:$Q$809,"ntr",'Cebu before Recon'!$O$4:$O$809,"public",'Cebu before Recon'!$AU$4:$AU$809,"reissued ctpr",'Cebu before Recon'!$AR$4:$AR$809,"october")-AJ117</f>
        <v>0</v>
      </c>
      <c r="AI117" s="1054">
        <f>COUNTIFS('Cebu before Recon'!$Q$4:$Q$809,"wtr",'Cebu before Recon'!$P$4:$P$809,"tesda technology institution",'Cebu before Recon'!$AU$4:$AU$809,"reissued ctpr",'Cebu before Recon'!$AR$4:$AR$809,"october")</f>
        <v>0</v>
      </c>
      <c r="AJ117" s="1054">
        <f>COUNTIFS('Cebu before Recon'!$Q$4:$Q$809,"ntr",'Cebu before Recon'!$P$4:$P$809,"tesda technology institution",'Cebu before Recon'!$AU$4:$AU$809,"reissued ctpr",'Cebu before Recon'!$AR$4:$AR$809,"october")</f>
        <v>0</v>
      </c>
      <c r="AK117" s="1052">
        <f t="shared" ref="AK117:AL117" si="509">SUM(AG117,AI117)</f>
        <v>0</v>
      </c>
      <c r="AL117" s="1052">
        <f t="shared" si="509"/>
        <v>0</v>
      </c>
      <c r="AM117" s="1055">
        <f t="shared" ref="AM117:AN117" si="510">SUM(AD117,AK117)</f>
        <v>0</v>
      </c>
      <c r="AN117" s="1055">
        <f t="shared" si="510"/>
        <v>0</v>
      </c>
      <c r="AO117" s="1055">
        <f t="shared" si="504"/>
        <v>0</v>
      </c>
      <c r="AP117" s="1017"/>
      <c r="AQ117" s="1017"/>
      <c r="AR117" s="1017"/>
      <c r="AS117" s="1017"/>
      <c r="AT117" s="1017"/>
      <c r="AU117" s="1017"/>
      <c r="AV117" s="1017"/>
      <c r="AW117" s="1017"/>
      <c r="AX117" s="1017"/>
      <c r="AY117" s="1017"/>
      <c r="AZ117" s="1017"/>
      <c r="BA117" s="1017"/>
      <c r="BB117" s="1017"/>
      <c r="BC117" s="1017"/>
    </row>
    <row r="118" spans="1:55" ht="15.75" customHeight="1">
      <c r="A118" s="4" t="s">
        <v>49</v>
      </c>
      <c r="B118" s="1051">
        <f>COUNTIFS('Negros Oriental before Recon'!$Q$4:$Q$439,"wtr",'Negros Oriental before Recon'!$O$4:$O$439,"private",'Negros Oriental before Recon'!$BJ$4:$BJ$439,"1",'Negros Oriental before Recon'!$AR$4:$AR$439,"OCTOBER")</f>
        <v>0</v>
      </c>
      <c r="C118" s="1051">
        <f>COUNTIFS('Negros Oriental before Recon'!$Q$4:$Q$439,"ntr",'Negros Oriental before Recon'!$O$4:$O$439,"private",'Negros Oriental before Recon'!$BJ$4:$BJ$439,"1",'Negros Oriental before Recon'!$AR$4:$AR$439,"OCTOBER")</f>
        <v>0</v>
      </c>
      <c r="D118" s="1052">
        <f t="shared" si="493"/>
        <v>0</v>
      </c>
      <c r="E118" s="1053">
        <f>COUNTIFS('Negros Oriental before Recon'!$Q$4:$Q$438,"wtr",'Negros Oriental before Recon'!$O$4:$O$438,"public",'Negros Oriental before Recon'!$BJ$4:$BJ$438,"1",'Negros Oriental before Recon'!$AR$4:$AR$438,"OCTOBER")-G118</f>
        <v>0</v>
      </c>
      <c r="F118" s="1053">
        <f>COUNTIFS('Negros Oriental before Recon'!$Q$4:$Q$438,"ntr",'Negros Oriental before Recon'!$O$4:$O$438,"public",'Negros Oriental before Recon'!$BJ$4:$BJ$438,"1",'Negros Oriental before Recon'!$AR$4:$AR$438,"OCTOBER")-H118</f>
        <v>0</v>
      </c>
      <c r="G118" s="1054">
        <f>COUNTIFS('Negros Oriental before Recon'!$Q$4:$Q$438,"wtr",'Negros Oriental before Recon'!$P$4:$P$438,"tesda technology institution",'Negros Oriental before Recon'!$BJ$4:$BJ$438,"1",'Negros Oriental before Recon'!$AR$4:$AR$438,"OCTOBER")</f>
        <v>0</v>
      </c>
      <c r="H118" s="1054">
        <f>COUNTIFS('Negros Oriental before Recon'!$Q$4:$Q$438,"ntr",'Negros Oriental before Recon'!$P$4:$P$438,"tesda technology institution",'Negros Oriental before Recon'!$BJ$4:$BJ$438,"1",'Negros Oriental before Recon'!$AR$4:$AR$438,"OCTOBER")</f>
        <v>0</v>
      </c>
      <c r="I118" s="1052">
        <f t="shared" ref="I118:J118" si="511">SUM(E118,G118)</f>
        <v>0</v>
      </c>
      <c r="J118" s="1052">
        <f t="shared" si="511"/>
        <v>0</v>
      </c>
      <c r="K118" s="1055">
        <f t="shared" ref="K118:L118" si="512">SUM(B118,I118)</f>
        <v>0</v>
      </c>
      <c r="L118" s="1055">
        <f t="shared" si="512"/>
        <v>0</v>
      </c>
      <c r="M118" s="1055">
        <f t="shared" si="496"/>
        <v>0</v>
      </c>
      <c r="O118" s="4" t="s">
        <v>49</v>
      </c>
      <c r="P118" s="1051">
        <f>COUNTIFS('Negros Oriental before Recon'!$Q$4:$Q$439,"wtr",'Negros Oriental before Recon'!$O$4:$O$439,"private",'Negros Oriental before Recon'!$AU$4:$AU$439,"CLOSED",'Negros Oriental before Recon'!$AR$4:$AR$439,"OCTOBER")</f>
        <v>0</v>
      </c>
      <c r="Q118" s="1051">
        <f>COUNTIFS('Negros Oriental before Recon'!$Q$4:$Q$439,"ntr",'Negros Oriental before Recon'!$O$4:$O$439,"private",'Negros Oriental before Recon'!$AU$4:$AU$439,"CLOSED",'Negros Oriental before Recon'!$AR$4:$AR$439,"OCTOBER")</f>
        <v>0</v>
      </c>
      <c r="R118" s="1052">
        <f t="shared" si="497"/>
        <v>0</v>
      </c>
      <c r="S118" s="1053">
        <f>COUNTIFS('Negros Oriental before Recon'!$Q$4:$Q$438,"wtr",'Negros Oriental before Recon'!$O$4:$O$438,"public",'Negros Oriental before Recon'!$AU$4:$AU$438,"closed",'Negros Oriental before Recon'!$AR$4:$AR$438,"october")-U118</f>
        <v>0</v>
      </c>
      <c r="T118" s="1053">
        <f>COUNTIFS('Negros Oriental before Recon'!$Q$4:$Q$438,"ntr",'Negros Oriental before Recon'!$O$4:$O$438,"public",'Negros Oriental before Recon'!$AU$4:$AU$438,"closed",'Negros Oriental before Recon'!$AR$4:$AR$438,"october")-V118</f>
        <v>0</v>
      </c>
      <c r="U118" s="1054">
        <f>COUNTIFS('Negros Oriental before Recon'!$Q$4:$Q$438,"wtr",'Negros Oriental before Recon'!$P$4:$P$438,"tesda technology institution",'Negros Oriental before Recon'!$AU$4:$AU$438,"closed",'Negros Oriental before Recon'!$AR$4:$AR$438,"october")</f>
        <v>0</v>
      </c>
      <c r="V118" s="1054">
        <f>COUNTIFS('Negros Oriental before Recon'!$Q$4:$Q$438,"ntr",'Negros Oriental before Recon'!$P$4:$P$438,"tesda technology institution",'Negros Oriental before Recon'!$AU$4:$AU$438,"closed",'Negros Oriental before Recon'!$AR$4:$AR$438,"october")</f>
        <v>0</v>
      </c>
      <c r="W118" s="1052">
        <f t="shared" ref="W118:X118" si="513">SUM(S118,U118)</f>
        <v>0</v>
      </c>
      <c r="X118" s="1052">
        <f t="shared" si="513"/>
        <v>0</v>
      </c>
      <c r="Y118" s="1055">
        <f t="shared" ref="Y118:Z118" si="514">SUM(P118,W118)</f>
        <v>0</v>
      </c>
      <c r="Z118" s="1055">
        <f t="shared" si="514"/>
        <v>0</v>
      </c>
      <c r="AA118" s="1055">
        <f t="shared" si="500"/>
        <v>0</v>
      </c>
      <c r="AB118" s="1017"/>
      <c r="AC118" s="4" t="s">
        <v>49</v>
      </c>
      <c r="AD118" s="1051">
        <f>COUNTIFS('Negros Oriental before Recon'!$Q$4:$Q$439,"wtr",'Negros Oriental before Recon'!$O$4:$O$439,"private",'Negros Oriental before Recon'!$AU$4:$AU$439,"reissued ctpr",'Negros Oriental before Recon'!$AR$4:$AR$439,"october")</f>
        <v>0</v>
      </c>
      <c r="AE118" s="1051">
        <f>COUNTIFS('Negros Oriental before Recon'!$Q$4:$Q$439,"ntr",'Negros Oriental before Recon'!$O$4:$O$439,"private",'Negros Oriental before Recon'!$AU$4:$AU$439,"reissued ctpr",'Negros Oriental before Recon'!$AR$4:$AR$439,"october")</f>
        <v>0</v>
      </c>
      <c r="AF118" s="1052">
        <f t="shared" si="501"/>
        <v>0</v>
      </c>
      <c r="AG118" s="1053">
        <f>COUNTIFS('Negros Oriental before Recon'!$Q$4:$Q$438,"wtr",'Negros Oriental before Recon'!$O$4:$O$438,"public",'Negros Oriental before Recon'!$AU$4:$AU$438,"reissued ctpr",'Negros Oriental before Recon'!$AR$4:$AR$438,"october")-AI118</f>
        <v>0</v>
      </c>
      <c r="AH118" s="1053">
        <f>COUNTIFS('Negros Oriental before Recon'!$Q$4:$Q$438,"ntr",'Negros Oriental before Recon'!$O$4:$O$438,"public",'Negros Oriental before Recon'!$AU$4:$AU$438,"reissued ctpr",'Negros Oriental before Recon'!$AR$4:$AR$438,"october")-AJ118</f>
        <v>0</v>
      </c>
      <c r="AI118" s="1054">
        <f>COUNTIFS('Negros Oriental before Recon'!$Q$4:$Q$438,"wtr",'Negros Oriental before Recon'!$P$4:$P$438,"tesda technology institution",'Negros Oriental before Recon'!$AU$4:$AU$438,"reissued ctpr",'Negros Oriental before Recon'!$AR$4:$AR$438,"october")</f>
        <v>0</v>
      </c>
      <c r="AJ118" s="1054">
        <f>COUNTIFS('Negros Oriental before Recon'!$Q$4:$Q$438,"ntr",'Negros Oriental before Recon'!$P$4:$P$438,"tesda technology institution",'Negros Oriental before Recon'!$AU$4:$AU$438,"reissued ctpr",'Negros Oriental before Recon'!$AR$4:$AR$438,"october")</f>
        <v>0</v>
      </c>
      <c r="AK118" s="1052">
        <f t="shared" ref="AK118:AL118" si="515">SUM(AG118,AI118)</f>
        <v>0</v>
      </c>
      <c r="AL118" s="1052">
        <f t="shared" si="515"/>
        <v>0</v>
      </c>
      <c r="AM118" s="1055">
        <f t="shared" ref="AM118:AN118" si="516">SUM(AD118,AK118)</f>
        <v>0</v>
      </c>
      <c r="AN118" s="1055">
        <f t="shared" si="516"/>
        <v>0</v>
      </c>
      <c r="AO118" s="1055">
        <f t="shared" si="504"/>
        <v>0</v>
      </c>
      <c r="AP118" s="1017"/>
      <c r="AQ118" s="1017"/>
      <c r="AR118" s="1017"/>
      <c r="AS118" s="1017"/>
      <c r="AT118" s="1017"/>
      <c r="AU118" s="1017"/>
      <c r="AV118" s="1017"/>
      <c r="AW118" s="1017"/>
      <c r="AX118" s="1017"/>
      <c r="AY118" s="1017"/>
      <c r="AZ118" s="1017"/>
      <c r="BA118" s="1017"/>
      <c r="BB118" s="1017"/>
      <c r="BC118" s="1017"/>
    </row>
    <row r="119" spans="1:55" ht="15.75" customHeight="1">
      <c r="A119" s="4" t="s">
        <v>400</v>
      </c>
      <c r="B119" s="1051">
        <f>COUNTIFS('Siquijor before Recon'!$Q$4:$Q$196,"wtr",'Siquijor before Recon'!$O$4:$O$196,"private",'Siquijor before Recon'!$BJ$4:$BJ$196,"1",'Siquijor before Recon'!$AR$4:$AR$196,"OCTOBER")</f>
        <v>0</v>
      </c>
      <c r="C119" s="1051">
        <f>COUNTIFS('Siquijor before Recon'!$Q$4:$Q$196,"ntr",'Siquijor before Recon'!$O$4:$O$196,"private",'Siquijor before Recon'!$BJ$4:$BJ$196,"1",'Siquijor before Recon'!$AR$4:$AR$196,"OCTOBER")</f>
        <v>0</v>
      </c>
      <c r="D119" s="1052">
        <f t="shared" si="493"/>
        <v>0</v>
      </c>
      <c r="E119" s="1053">
        <f>COUNTIFS('Siquijor before Recon'!$Q$4:$Q$195,"wtr",'Siquijor before Recon'!$O$4:$O$195,"public",'Siquijor before Recon'!$BJ$4:$BJ$195,"1",'Siquijor before Recon'!$AR$4:$AR$195,"OCTOBER")-G119</f>
        <v>0</v>
      </c>
      <c r="F119" s="1053">
        <f>COUNTIFS('Siquijor before Recon'!$Q$4:$Q$195,"ntr",'Siquijor before Recon'!$O$4:$O$195,"public",'Siquijor before Recon'!$BJ$4:$BJ$195,"1",'Siquijor before Recon'!$AR$4:$AR$195,"OCTOBER")-H119</f>
        <v>0</v>
      </c>
      <c r="G119" s="1054">
        <f>COUNTIFS('Siquijor before Recon'!$Q$4:$Q$195,"wtr",'Siquijor before Recon'!$P$4:$P$195,"tesda technology institution",'Siquijor before Recon'!$BJ$4:$BJ$195,"1",'Siquijor before Recon'!$AR$4:$AR$195,"OCTOBER")</f>
        <v>0</v>
      </c>
      <c r="H119" s="1054">
        <f>COUNTIFS('Siquijor before Recon'!$Q$4:$Q$195,"ntr",'Siquijor before Recon'!$P$4:$P$195,"tesda technology institution",'Siquijor before Recon'!$BJ$4:$BJ$195,"1",'Siquijor before Recon'!$AR$4:$AR$195,"OCTOBER")</f>
        <v>0</v>
      </c>
      <c r="I119" s="1052">
        <f t="shared" ref="I119:J119" si="517">SUM(E119,G119)</f>
        <v>0</v>
      </c>
      <c r="J119" s="1052">
        <f t="shared" si="517"/>
        <v>0</v>
      </c>
      <c r="K119" s="1055">
        <f t="shared" ref="K119:L119" si="518">SUM(B119,I119)</f>
        <v>0</v>
      </c>
      <c r="L119" s="1055">
        <f t="shared" si="518"/>
        <v>0</v>
      </c>
      <c r="M119" s="1055">
        <f t="shared" si="496"/>
        <v>0</v>
      </c>
      <c r="O119" s="4" t="s">
        <v>400</v>
      </c>
      <c r="P119" s="1051">
        <f>COUNTIFS('Siquijor before Recon'!$Q$4:$Q$196,"wtr",'Siquijor before Recon'!$O$4:$O$196,"private",'Siquijor before Recon'!$AU$4:$AU$196,"CLOSED",'Siquijor before Recon'!$AR$4:$AR$196,"OCTOBER")</f>
        <v>0</v>
      </c>
      <c r="Q119" s="1051">
        <f>COUNTIFS('Siquijor before Recon'!$Q$4:$Q$196,"ntr",'Siquijor before Recon'!$O$4:$O$196,"private",'Siquijor before Recon'!$AU$4:$AU$196,"CLOSED",'Siquijor before Recon'!$AR$4:$AR$196,"OCTOBER")</f>
        <v>0</v>
      </c>
      <c r="R119" s="1052">
        <f t="shared" si="497"/>
        <v>0</v>
      </c>
      <c r="S119" s="1053">
        <f>COUNTIFS('Siquijor before Recon'!$Q$4:$Q$195,"wtr",'Siquijor before Recon'!$O$4:$O$195,"public",'Siquijor before Recon'!$AU$4:$AU$195,"closed",'Siquijor before Recon'!$AR$4:$AR$195,"october")-U119</f>
        <v>0</v>
      </c>
      <c r="T119" s="1053">
        <f>COUNTIFS('Siquijor before Recon'!$Q$4:$Q$195,"ntr",'Siquijor before Recon'!$O$4:$O$195,"public",'Siquijor before Recon'!$AU$4:$AU$195,"closed",'Siquijor before Recon'!$AR$4:$AR$195,"october")-V119</f>
        <v>0</v>
      </c>
      <c r="U119" s="1054">
        <f>COUNTIFS('Siquijor before Recon'!$Q$4:$Q$195,"wtr",'Siquijor before Recon'!$P$4:$P$195,"tesda technology institution",'Siquijor before Recon'!$AU$4:$AU$195,"closed",'Siquijor before Recon'!$AR$4:$AR$195,"october")</f>
        <v>4</v>
      </c>
      <c r="V119" s="1054">
        <f>COUNTIFS('Siquijor before Recon'!$Q$4:$Q$195,"ntr",'Siquijor before Recon'!$P$4:$P$195,"tesda technology institution",'Siquijor before Recon'!$AU$4:$AU$195,"closed",'Siquijor before Recon'!$AR$4:$AR$195,"october")</f>
        <v>0</v>
      </c>
      <c r="W119" s="1052">
        <f t="shared" ref="W119:X119" si="519">SUM(S119,U119)</f>
        <v>4</v>
      </c>
      <c r="X119" s="1052">
        <f t="shared" si="519"/>
        <v>0</v>
      </c>
      <c r="Y119" s="1055">
        <f t="shared" ref="Y119:Z119" si="520">SUM(P119,W119)</f>
        <v>4</v>
      </c>
      <c r="Z119" s="1055">
        <f t="shared" si="520"/>
        <v>0</v>
      </c>
      <c r="AA119" s="1055">
        <f t="shared" si="500"/>
        <v>4</v>
      </c>
      <c r="AB119" s="1017"/>
      <c r="AC119" s="4" t="s">
        <v>400</v>
      </c>
      <c r="AD119" s="1051">
        <f>COUNTIFS('Siquijor before Recon'!$Q$4:$Q$196,"wtr",'Siquijor before Recon'!$O$4:$O$196,"private",'Siquijor before Recon'!$AU$4:$AU$196,"reissued ctpr",'Siquijor before Recon'!$AR$4:$AR$196,"october")</f>
        <v>0</v>
      </c>
      <c r="AE119" s="1051">
        <f>COUNTIFS('Siquijor before Recon'!$Q$4:$Q$196,"ntr",'Siquijor before Recon'!$O$4:$O$196,"private",'Siquijor before Recon'!$AU$4:$AU$196,"reissued ctpr",'Siquijor before Recon'!$AR$4:$AR$196,"october")</f>
        <v>0</v>
      </c>
      <c r="AF119" s="1052">
        <f t="shared" si="501"/>
        <v>0</v>
      </c>
      <c r="AG119" s="1053">
        <f>COUNTIFS('Siquijor before Recon'!$Q$4:$Q$195,"wtr",'Siquijor before Recon'!$O$4:$O$195,"public",'Siquijor before Recon'!$AU$4:$AU$195,"reissued ctpr",'Siquijor before Recon'!$AR$4:$AR$195,"october")-AI119</f>
        <v>0</v>
      </c>
      <c r="AH119" s="1053">
        <f>COUNTIFS('Siquijor before Recon'!$Q$4:$Q$195,"ntr",'Siquijor before Recon'!$O$4:$O$195,"public",'Siquijor before Recon'!$AU$4:$AU$195,"reissued ctpr",'Siquijor before Recon'!$AR$4:$AR$195,"october")-AJ119</f>
        <v>0</v>
      </c>
      <c r="AI119" s="1054">
        <f>COUNTIFS('Siquijor before Recon'!$Q$4:$Q$195,"wtr",'Siquijor before Recon'!$P$4:$P$195,"tesda technology institution",'Siquijor before Recon'!$AU$4:$AU$195,"reissued ctpr",'Siquijor before Recon'!$AR$4:$AR$195,"october")</f>
        <v>0</v>
      </c>
      <c r="AJ119" s="1054">
        <f>COUNTIFS('Siquijor before Recon'!$Q$4:$Q$195,"ntr",'Siquijor before Recon'!$P$4:$P$195,"tesda technology institution",'Siquijor before Recon'!$AU$4:$AU$195,"reissued ctpr",'Siquijor before Recon'!$AR$4:$AR$195,"october")</f>
        <v>0</v>
      </c>
      <c r="AK119" s="1052">
        <f t="shared" ref="AK119:AL119" si="521">SUM(AG119,AI119)</f>
        <v>0</v>
      </c>
      <c r="AL119" s="1052">
        <f t="shared" si="521"/>
        <v>0</v>
      </c>
      <c r="AM119" s="1055">
        <f t="shared" ref="AM119:AN119" si="522">SUM(AD119,AK119)</f>
        <v>0</v>
      </c>
      <c r="AN119" s="1055">
        <f t="shared" si="522"/>
        <v>0</v>
      </c>
      <c r="AO119" s="1055">
        <f t="shared" si="504"/>
        <v>0</v>
      </c>
      <c r="AP119" s="1017"/>
      <c r="AQ119" s="1017"/>
      <c r="AR119" s="1017"/>
      <c r="AS119" s="1017"/>
      <c r="AT119" s="1017"/>
      <c r="AU119" s="1017"/>
      <c r="AV119" s="1017"/>
      <c r="AW119" s="1017"/>
      <c r="AX119" s="1017"/>
      <c r="AY119" s="1017"/>
      <c r="AZ119" s="1017"/>
      <c r="BA119" s="1017"/>
      <c r="BB119" s="1017"/>
      <c r="BC119" s="1017"/>
    </row>
    <row r="120" spans="1:55" ht="15.75" customHeight="1">
      <c r="A120" s="4" t="s">
        <v>10347</v>
      </c>
      <c r="B120" s="1051">
        <f>COUNTIFS('MTP Other Region'!$P$3:$P$200,"wtr",'MTP Other Region'!$N$3:$N$200,"private",'MTP Other Region'!$AT$3:$AT$200,"new tvi &amp; program",'MTP Other Region'!$AQ$3:$AQ$200,"OCTOBER")</f>
        <v>0</v>
      </c>
      <c r="C120" s="1051">
        <f>COUNTIFS('MTP Other Region'!$P$3:$P$200,"ntr",'MTP Other Region'!$N$3:$N$200,"private",'MTP Other Region'!$AT$3:$AT$200,"new tvi &amp; program",'MTP Other Region'!$AQ$3:$AQ$200,"OCTOBER")</f>
        <v>0</v>
      </c>
      <c r="D120" s="1052">
        <f t="shared" si="493"/>
        <v>0</v>
      </c>
      <c r="E120" s="1053">
        <f>COUNTIFS('MTP Other Region'!$P$3:$P$25,"wtr",'MTP Other Region'!$N$3:$N$25,"public",'MTP Other Region'!$AQ$3:$AQ$25,"OCTOBER")-G120</f>
        <v>0</v>
      </c>
      <c r="F120" s="1053">
        <f>COUNTIFS('MTP Other Region'!$P$3:$P$25,"ntr",'MTP Other Region'!$N$3:$N$25,"public",'MTP Other Region'!$AQ$3:$AQ$25,"OCTOBER")-H120</f>
        <v>0</v>
      </c>
      <c r="G120" s="1054">
        <f>COUNTIFS('MTP Other Region'!$P$3:$P$25,"wtr",'MTP Other Region'!$O$3:$O$25,"tesda technology institution",'MTP Other Region'!$AQ$3:$AQ$25,"OCTOBER")</f>
        <v>0</v>
      </c>
      <c r="H120" s="1054">
        <f>COUNTIFS('MTP Other Region'!$P$3:$P$25,"ntr",'MTP Other Region'!$O$3:$O$25,"tesda technology institution",'MTP Other Region'!$AQ$3:$AQ$25,"OCTOBER")</f>
        <v>0</v>
      </c>
      <c r="I120" s="1052">
        <f t="shared" ref="I120:J120" si="523">SUM(E120,G120)</f>
        <v>0</v>
      </c>
      <c r="J120" s="1052">
        <f t="shared" si="523"/>
        <v>0</v>
      </c>
      <c r="K120" s="1055">
        <f t="shared" ref="K120:L120" si="524">SUM(B120,I120)</f>
        <v>0</v>
      </c>
      <c r="L120" s="1055">
        <f t="shared" si="524"/>
        <v>0</v>
      </c>
      <c r="M120" s="1055">
        <f t="shared" si="496"/>
        <v>0</v>
      </c>
      <c r="O120" s="4" t="s">
        <v>10347</v>
      </c>
      <c r="P120" s="1051">
        <f>COUNTIFS('MTP Other Region'!$P$3:$P$200,"wtr",'MTP Other Region'!$N$3:$N$200,"private",'MTP Other Region'!$AT$3:$AT$200,"CLOSED",'MTP Other Region'!$AQ$3:$AQ$200,"OCTOBER")</f>
        <v>0</v>
      </c>
      <c r="Q120" s="1051">
        <f>COUNTIFS('MTP Other Region'!$P$3:$P$200,"ntr",'MTP Other Region'!$N$3:$N$200,"private",'MTP Other Region'!$AT$3:$AT$200,"CLOSED",'MTP Other Region'!$AQ$3:$AQ$200,"OCTOBER")</f>
        <v>0</v>
      </c>
      <c r="R120" s="1052">
        <f t="shared" si="497"/>
        <v>0</v>
      </c>
      <c r="S120" s="1053">
        <f>COUNTIFS('MTP Other Region'!$P$3:$P$25,"wtr",'MTP Other Region'!$N$3:$N$25,"public",'MTP Other Region'!$AT$3:$AT$25,"closed",'MTP Other Region'!$AQ$3:$AQ$25,"october")-U120</f>
        <v>0</v>
      </c>
      <c r="T120" s="1053">
        <f>COUNTIFS('MTP Other Region'!$P$3:$P$25,"ntr",'MTP Other Region'!$N$3:$N$25,"public",'MTP Other Region'!$AT$3:$AT$25,"closed",'MTP Other Region'!$AQ$3:$AQ$25,"october")-V120</f>
        <v>0</v>
      </c>
      <c r="U120" s="1054">
        <f>COUNTIFS('MTP Other Region'!$P$3:$P$25,"wtr",'MTP Other Region'!$O$3:$O$25,"tesda technology institution",'MTP Other Region'!$AT$3:$AT$25,"closed",'MTP Other Region'!$AQ$3:$AQ$25,"october")</f>
        <v>0</v>
      </c>
      <c r="V120" s="1054">
        <f>COUNTIFS('MTP Other Region'!$P$3:$P$25,"ntr",'MTP Other Region'!$O$3:$O$25,"tesda technology institution",'MTP Other Region'!$AT$3:$AT$25,"closed",'MTP Other Region'!$AQ$3:$AQ$25,"october")</f>
        <v>0</v>
      </c>
      <c r="W120" s="1052">
        <f t="shared" ref="W120:X120" si="525">SUM(S120,U120)</f>
        <v>0</v>
      </c>
      <c r="X120" s="1052">
        <f t="shared" si="525"/>
        <v>0</v>
      </c>
      <c r="Y120" s="1055">
        <f t="shared" ref="Y120:Z120" si="526">SUM(P120,W120)</f>
        <v>0</v>
      </c>
      <c r="Z120" s="1055">
        <f t="shared" si="526"/>
        <v>0</v>
      </c>
      <c r="AA120" s="1055">
        <f t="shared" si="500"/>
        <v>0</v>
      </c>
      <c r="AB120" s="1017"/>
      <c r="AC120" s="4" t="s">
        <v>10347</v>
      </c>
      <c r="AD120" s="1051">
        <f>COUNTIFS('MTP Other Region'!$P$3:$P$200,"wtr",'MTP Other Region'!$N$3:$N$200,"private",'MTP Other Region'!$AT$3:$AT$200,"reissued ctpr",'MTP Other Region'!$AQ$3:$AQ$200,"october")</f>
        <v>0</v>
      </c>
      <c r="AE120" s="1051">
        <f>COUNTIFS('MTP Other Region'!$P$3:$P$200,"ntr",'MTP Other Region'!$N$3:$N$200,"private",'MTP Other Region'!$AT$3:$AT$200,"reissued ctpr",'MTP Other Region'!$AQ$3:$AQ$200,"october")</f>
        <v>0</v>
      </c>
      <c r="AF120" s="1052">
        <f t="shared" si="501"/>
        <v>0</v>
      </c>
      <c r="AG120" s="1053">
        <f>COUNTIFS('MTP Other Region'!$P$3:$P$25,"wtr",'MTP Other Region'!$N$3:$N$25,"public",'MTP Other Region'!$AT$3:$AT$25,"reissued ctpr",'MTP Other Region'!$AQ$3:$AQ$25,"october")-AI120</f>
        <v>0</v>
      </c>
      <c r="AH120" s="1053">
        <f>COUNTIFS('MTP Other Region'!$P$3:$P$25,"ntr",'MTP Other Region'!$N$3:$N$25,"public",'MTP Other Region'!$AT$3:$AT$25,"reissued ctpr",'MTP Other Region'!$AQ$3:$AQ$25,"october")-AJ120</f>
        <v>0</v>
      </c>
      <c r="AI120" s="1054">
        <f>COUNTIFS('MTP Other Region'!$P$3:$P$25,"wtr",'MTP Other Region'!$O$3:$O$25,"tesda technology institution",'MTP Other Region'!$AT$3:$AT$25,"reissued ctpr",'MTP Other Region'!$AQ$3:$AQ$25,"october")</f>
        <v>0</v>
      </c>
      <c r="AJ120" s="1054">
        <f>COUNTIFS('MTP Other Region'!$P$3:$P$25,"ntr",'MTP Other Region'!$O$3:$O$25,"tesda technology institution",'MTP Other Region'!$AT$3:$AT$25,"reissued ctpr",'MTP Other Region'!$AQ$3:$AQ$25,"october")</f>
        <v>0</v>
      </c>
      <c r="AK120" s="1052">
        <f t="shared" ref="AK120:AL120" si="527">SUM(AG120,AI120)</f>
        <v>0</v>
      </c>
      <c r="AL120" s="1052">
        <f t="shared" si="527"/>
        <v>0</v>
      </c>
      <c r="AM120" s="1055">
        <f t="shared" ref="AM120:AN120" si="528">SUM(AD120,AK120)</f>
        <v>0</v>
      </c>
      <c r="AN120" s="1055">
        <f t="shared" si="528"/>
        <v>0</v>
      </c>
      <c r="AO120" s="1055">
        <f t="shared" si="504"/>
        <v>0</v>
      </c>
      <c r="AP120" s="1017"/>
      <c r="AQ120" s="1017"/>
      <c r="AR120" s="1017"/>
      <c r="AS120" s="1017"/>
      <c r="AT120" s="1017"/>
      <c r="AU120" s="1017"/>
      <c r="AV120" s="1017"/>
      <c r="AW120" s="1017"/>
      <c r="AX120" s="1017"/>
      <c r="AY120" s="1017"/>
      <c r="AZ120" s="1017"/>
      <c r="BA120" s="1017"/>
      <c r="BB120" s="1017"/>
      <c r="BC120" s="1017"/>
    </row>
    <row r="121" spans="1:55" ht="15.75" customHeight="1">
      <c r="A121" s="4" t="s">
        <v>10346</v>
      </c>
      <c r="B121" s="1052">
        <f t="shared" ref="B121:J121" si="529">SUM(B116:B120)</f>
        <v>0</v>
      </c>
      <c r="C121" s="1052">
        <f t="shared" si="529"/>
        <v>0</v>
      </c>
      <c r="D121" s="1052">
        <f t="shared" si="529"/>
        <v>0</v>
      </c>
      <c r="E121" s="1056">
        <f t="shared" si="529"/>
        <v>0</v>
      </c>
      <c r="F121" s="1056">
        <f t="shared" si="529"/>
        <v>0</v>
      </c>
      <c r="G121" s="1057">
        <f t="shared" si="529"/>
        <v>0</v>
      </c>
      <c r="H121" s="1057">
        <f t="shared" si="529"/>
        <v>0</v>
      </c>
      <c r="I121" s="1052">
        <f t="shared" si="529"/>
        <v>0</v>
      </c>
      <c r="J121" s="1052">
        <f t="shared" si="529"/>
        <v>0</v>
      </c>
      <c r="K121" s="1055">
        <f t="shared" ref="K121:L121" si="530">SUM(B121,I121)</f>
        <v>0</v>
      </c>
      <c r="L121" s="1055">
        <f t="shared" si="530"/>
        <v>0</v>
      </c>
      <c r="M121" s="1055">
        <f t="shared" si="496"/>
        <v>0</v>
      </c>
      <c r="O121" s="4" t="s">
        <v>10346</v>
      </c>
      <c r="P121" s="1052">
        <f t="shared" ref="P121:X121" si="531">SUM(P116:P120)</f>
        <v>6</v>
      </c>
      <c r="Q121" s="1052">
        <f t="shared" si="531"/>
        <v>4</v>
      </c>
      <c r="R121" s="1052">
        <f t="shared" si="531"/>
        <v>10</v>
      </c>
      <c r="S121" s="1056">
        <f t="shared" si="531"/>
        <v>0</v>
      </c>
      <c r="T121" s="1056">
        <f t="shared" si="531"/>
        <v>0</v>
      </c>
      <c r="U121" s="1057">
        <f t="shared" si="531"/>
        <v>5</v>
      </c>
      <c r="V121" s="1057">
        <f t="shared" si="531"/>
        <v>0</v>
      </c>
      <c r="W121" s="1052">
        <f t="shared" si="531"/>
        <v>5</v>
      </c>
      <c r="X121" s="1052">
        <f t="shared" si="531"/>
        <v>0</v>
      </c>
      <c r="Y121" s="1055">
        <f t="shared" ref="Y121:Z121" si="532">SUM(P121,W121)</f>
        <v>11</v>
      </c>
      <c r="Z121" s="1055">
        <f t="shared" si="532"/>
        <v>4</v>
      </c>
      <c r="AA121" s="1055">
        <f t="shared" si="500"/>
        <v>15</v>
      </c>
      <c r="AB121" s="1017"/>
      <c r="AC121" s="4" t="s">
        <v>10346</v>
      </c>
      <c r="AD121" s="1052">
        <f t="shared" ref="AD121:AL121" si="533">SUM(AD116:AD120)</f>
        <v>0</v>
      </c>
      <c r="AE121" s="1052">
        <f t="shared" si="533"/>
        <v>0</v>
      </c>
      <c r="AF121" s="1052">
        <f t="shared" si="533"/>
        <v>0</v>
      </c>
      <c r="AG121" s="1056">
        <f t="shared" si="533"/>
        <v>0</v>
      </c>
      <c r="AH121" s="1056">
        <f t="shared" si="533"/>
        <v>0</v>
      </c>
      <c r="AI121" s="1057">
        <f t="shared" si="533"/>
        <v>0</v>
      </c>
      <c r="AJ121" s="1057">
        <f t="shared" si="533"/>
        <v>0</v>
      </c>
      <c r="AK121" s="1052">
        <f t="shared" si="533"/>
        <v>0</v>
      </c>
      <c r="AL121" s="1052">
        <f t="shared" si="533"/>
        <v>0</v>
      </c>
      <c r="AM121" s="1055">
        <f t="shared" ref="AM121:AN121" si="534">SUM(AD121,AK121)</f>
        <v>0</v>
      </c>
      <c r="AN121" s="1055">
        <f t="shared" si="534"/>
        <v>0</v>
      </c>
      <c r="AO121" s="1055">
        <f t="shared" si="504"/>
        <v>0</v>
      </c>
      <c r="AP121" s="1017"/>
      <c r="AQ121" s="1017"/>
      <c r="AR121" s="1017"/>
      <c r="AS121" s="1017"/>
      <c r="AT121" s="1017"/>
      <c r="AU121" s="1017"/>
      <c r="AV121" s="1017"/>
      <c r="AW121" s="1017"/>
      <c r="AX121" s="1017"/>
      <c r="AY121" s="1017"/>
      <c r="AZ121" s="1017"/>
      <c r="BA121" s="1017"/>
      <c r="BB121" s="1017"/>
      <c r="BC121" s="1017"/>
    </row>
    <row r="122" spans="1:55" ht="15.75" customHeight="1">
      <c r="AB122" s="1017"/>
      <c r="AP122" s="1017"/>
      <c r="AQ122" s="1017"/>
      <c r="AR122" s="1017"/>
      <c r="AS122" s="1017"/>
      <c r="AT122" s="1017"/>
      <c r="AU122" s="1017"/>
      <c r="AV122" s="1017"/>
      <c r="AW122" s="1017"/>
      <c r="AX122" s="1017"/>
      <c r="AY122" s="1017"/>
      <c r="AZ122" s="1017"/>
      <c r="BA122" s="1017"/>
      <c r="BB122" s="1017"/>
      <c r="BC122" s="1017"/>
    </row>
    <row r="123" spans="1:55" ht="15.75" customHeight="1">
      <c r="A123" s="4" t="s">
        <v>10362</v>
      </c>
      <c r="B123" s="4"/>
      <c r="C123" s="4"/>
      <c r="D123" s="4"/>
      <c r="E123" s="4"/>
      <c r="F123" s="4"/>
      <c r="G123" s="4"/>
      <c r="H123" s="4"/>
      <c r="I123" s="4"/>
      <c r="J123" s="4"/>
      <c r="K123" s="4"/>
      <c r="L123" s="4"/>
      <c r="M123" s="1044"/>
      <c r="O123" s="4" t="s">
        <v>10363</v>
      </c>
      <c r="P123" s="4"/>
      <c r="Q123" s="4"/>
      <c r="R123" s="4"/>
      <c r="S123" s="4"/>
      <c r="T123" s="4"/>
      <c r="U123" s="4"/>
      <c r="V123" s="4"/>
      <c r="W123" s="4"/>
      <c r="X123" s="4"/>
      <c r="Y123" s="4"/>
      <c r="Z123" s="4"/>
      <c r="AA123" s="1044"/>
      <c r="AB123" s="1017"/>
      <c r="AC123" s="4" t="s">
        <v>10350</v>
      </c>
      <c r="AD123" s="4"/>
      <c r="AE123" s="4"/>
      <c r="AF123" s="4"/>
      <c r="AG123" s="4"/>
      <c r="AH123" s="4"/>
      <c r="AI123" s="4"/>
      <c r="AJ123" s="4"/>
      <c r="AK123" s="4"/>
      <c r="AL123" s="4"/>
      <c r="AM123" s="4"/>
      <c r="AN123" s="4"/>
      <c r="AO123" s="1044"/>
      <c r="AP123" s="1017"/>
      <c r="AQ123" s="1017"/>
      <c r="AR123" s="1017"/>
      <c r="AS123" s="1017"/>
      <c r="AT123" s="1017"/>
      <c r="AU123" s="1017"/>
      <c r="AV123" s="1017"/>
      <c r="AW123" s="1017"/>
      <c r="AX123" s="1017"/>
      <c r="AY123" s="1017"/>
      <c r="AZ123" s="1017"/>
      <c r="BA123" s="1017"/>
      <c r="BB123" s="1017"/>
      <c r="BC123" s="1017"/>
    </row>
    <row r="124" spans="1:55" ht="15.75" customHeight="1">
      <c r="A124" s="4"/>
      <c r="B124" s="1451" t="s">
        <v>10342</v>
      </c>
      <c r="C124" s="1450"/>
      <c r="D124" s="1450"/>
      <c r="E124" s="1453" t="s">
        <v>10343</v>
      </c>
      <c r="F124" s="1450"/>
      <c r="G124" s="1449" t="s">
        <v>2229</v>
      </c>
      <c r="H124" s="1450"/>
      <c r="I124" s="1451" t="s">
        <v>10344</v>
      </c>
      <c r="J124" s="1450"/>
      <c r="K124" s="1452" t="s">
        <v>10203</v>
      </c>
      <c r="L124" s="1450"/>
      <c r="M124" s="1454" t="s">
        <v>8879</v>
      </c>
      <c r="O124" s="4"/>
      <c r="P124" s="1451" t="s">
        <v>10342</v>
      </c>
      <c r="Q124" s="1450"/>
      <c r="R124" s="1450"/>
      <c r="S124" s="1453" t="s">
        <v>10343</v>
      </c>
      <c r="T124" s="1450"/>
      <c r="U124" s="1449" t="s">
        <v>2229</v>
      </c>
      <c r="V124" s="1450"/>
      <c r="W124" s="1451" t="s">
        <v>10344</v>
      </c>
      <c r="X124" s="1450"/>
      <c r="Y124" s="1452" t="s">
        <v>10203</v>
      </c>
      <c r="Z124" s="1450"/>
      <c r="AA124" s="1454" t="s">
        <v>8879</v>
      </c>
      <c r="AB124" s="1017"/>
      <c r="AC124" s="4"/>
      <c r="AD124" s="1451" t="s">
        <v>10342</v>
      </c>
      <c r="AE124" s="1450"/>
      <c r="AF124" s="1450"/>
      <c r="AG124" s="1453" t="s">
        <v>10343</v>
      </c>
      <c r="AH124" s="1450"/>
      <c r="AI124" s="1449" t="s">
        <v>2229</v>
      </c>
      <c r="AJ124" s="1450"/>
      <c r="AK124" s="1451" t="s">
        <v>10344</v>
      </c>
      <c r="AL124" s="1450"/>
      <c r="AM124" s="1452" t="s">
        <v>10203</v>
      </c>
      <c r="AN124" s="1450"/>
      <c r="AO124" s="1454" t="s">
        <v>8879</v>
      </c>
      <c r="AP124" s="1017"/>
      <c r="AQ124" s="1017"/>
      <c r="AR124" s="1017"/>
      <c r="AS124" s="1017"/>
      <c r="AT124" s="1017"/>
      <c r="AU124" s="1017"/>
      <c r="AV124" s="1017"/>
      <c r="AW124" s="1017"/>
      <c r="AX124" s="1017"/>
      <c r="AY124" s="1017"/>
      <c r="AZ124" s="1017"/>
      <c r="BA124" s="1017"/>
      <c r="BB124" s="1017"/>
      <c r="BC124" s="1017"/>
    </row>
    <row r="125" spans="1:55" ht="15.75" customHeight="1">
      <c r="A125" s="4" t="s">
        <v>3640</v>
      </c>
      <c r="B125" s="1047" t="s">
        <v>35</v>
      </c>
      <c r="C125" s="1047" t="s">
        <v>21</v>
      </c>
      <c r="D125" s="1047" t="s">
        <v>10346</v>
      </c>
      <c r="E125" s="1048" t="s">
        <v>35</v>
      </c>
      <c r="F125" s="1048" t="s">
        <v>21</v>
      </c>
      <c r="G125" s="1049" t="s">
        <v>35</v>
      </c>
      <c r="H125" s="1049" t="s">
        <v>21</v>
      </c>
      <c r="I125" s="1047" t="s">
        <v>35</v>
      </c>
      <c r="J125" s="1047" t="s">
        <v>21</v>
      </c>
      <c r="K125" s="1050" t="s">
        <v>35</v>
      </c>
      <c r="L125" s="1050" t="s">
        <v>21</v>
      </c>
      <c r="M125" s="1450"/>
      <c r="O125" s="4" t="s">
        <v>3640</v>
      </c>
      <c r="P125" s="1047" t="s">
        <v>35</v>
      </c>
      <c r="Q125" s="1047" t="s">
        <v>21</v>
      </c>
      <c r="R125" s="1047" t="s">
        <v>10346</v>
      </c>
      <c r="S125" s="1048" t="s">
        <v>35</v>
      </c>
      <c r="T125" s="1048" t="s">
        <v>21</v>
      </c>
      <c r="U125" s="1049" t="s">
        <v>35</v>
      </c>
      <c r="V125" s="1049" t="s">
        <v>21</v>
      </c>
      <c r="W125" s="1047" t="s">
        <v>35</v>
      </c>
      <c r="X125" s="1047" t="s">
        <v>21</v>
      </c>
      <c r="Y125" s="1050" t="s">
        <v>35</v>
      </c>
      <c r="Z125" s="1050" t="s">
        <v>21</v>
      </c>
      <c r="AA125" s="1450"/>
      <c r="AB125" s="1017"/>
      <c r="AC125" s="4" t="s">
        <v>3640</v>
      </c>
      <c r="AD125" s="1047" t="s">
        <v>35</v>
      </c>
      <c r="AE125" s="1047" t="s">
        <v>21</v>
      </c>
      <c r="AF125" s="1047" t="s">
        <v>10346</v>
      </c>
      <c r="AG125" s="1048" t="s">
        <v>35</v>
      </c>
      <c r="AH125" s="1048" t="s">
        <v>21</v>
      </c>
      <c r="AI125" s="1049" t="s">
        <v>35</v>
      </c>
      <c r="AJ125" s="1049" t="s">
        <v>21</v>
      </c>
      <c r="AK125" s="1047" t="s">
        <v>35</v>
      </c>
      <c r="AL125" s="1047" t="s">
        <v>21</v>
      </c>
      <c r="AM125" s="1050" t="s">
        <v>35</v>
      </c>
      <c r="AN125" s="1050" t="s">
        <v>21</v>
      </c>
      <c r="AO125" s="1450"/>
      <c r="AP125" s="1017"/>
      <c r="AQ125" s="1017"/>
      <c r="AR125" s="1017"/>
      <c r="AS125" s="1017"/>
      <c r="AT125" s="1017"/>
      <c r="AU125" s="1017"/>
      <c r="AV125" s="1017"/>
      <c r="AW125" s="1017"/>
      <c r="AX125" s="1017"/>
      <c r="AY125" s="1017"/>
      <c r="AZ125" s="1017"/>
      <c r="BA125" s="1017"/>
      <c r="BB125" s="1017"/>
      <c r="BC125" s="1017"/>
    </row>
    <row r="126" spans="1:55" ht="15.75" customHeight="1">
      <c r="A126" s="4" t="s">
        <v>27</v>
      </c>
      <c r="B126" s="1051">
        <f>COUNTIFS('Bohol before Recon'!$Q$4:$Q$408,"wtr",'Bohol before Recon'!$O$4:$O$408,"private",'Bohol before Recon'!$BJ$4:$BJ$408,"1",'Bohol before Recon'!$AR$4:$AR$408,"november")</f>
        <v>0</v>
      </c>
      <c r="C126" s="1051">
        <f>COUNTIFS('Bohol before Recon'!$Q$4:$Q$408,"Ntr",'Bohol before Recon'!$O$4:$O$408,"private",'Bohol before Recon'!$BJ$4:$BJ$408,"1",'Bohol before Recon'!$AR$4:$AR$408,"november")</f>
        <v>0</v>
      </c>
      <c r="D126" s="1052">
        <f t="shared" ref="D126:D130" si="535">SUM(B126:C126)</f>
        <v>0</v>
      </c>
      <c r="E126" s="1053">
        <f>COUNTIFS('Bohol before Recon'!$Q$4:$Q$407,"wtr",'Bohol before Recon'!$O$4:$O$407,"public",'Bohol before Recon'!$BJ$4:$BJ$407,"1",'Bohol before Recon'!$AR$4:$AR$407,"november")-G126</f>
        <v>0</v>
      </c>
      <c r="F126" s="1053">
        <f>COUNTIFS('Bohol before Recon'!$Q$4:$Q$407,"ntr",'Bohol before Recon'!$O$4:$O$407,"public",'Bohol before Recon'!$BJ$4:$BJ$407,"1",'Bohol before Recon'!$AR$4:$AR$407,"november")-H126</f>
        <v>0</v>
      </c>
      <c r="G126" s="1054">
        <f>COUNTIFS('Bohol before Recon'!$Q$4:$Q$407,"wtr",'Bohol before Recon'!$P$4:$P$407,"tesda technology institution",'Bohol before Recon'!$BJ$4:$BJ$407,"1",'Bohol before Recon'!$AR$4:$AR$407,"november")</f>
        <v>0</v>
      </c>
      <c r="H126" s="1054">
        <f>COUNTIFS('Bohol before Recon'!$Q$4:$Q$407,"ntr",'Bohol before Recon'!$P$4:$P$407,"tesda technology institution",'Bohol before Recon'!$BJ$4:$BJ$407,"1",'Bohol before Recon'!$AR$4:$AR$407,"november")</f>
        <v>0</v>
      </c>
      <c r="I126" s="1052">
        <f t="shared" ref="I126:J126" si="536">SUM(E126,G126)</f>
        <v>0</v>
      </c>
      <c r="J126" s="1052">
        <f t="shared" si="536"/>
        <v>0</v>
      </c>
      <c r="K126" s="1055">
        <f t="shared" ref="K126:L126" si="537">SUM(B126,I126)</f>
        <v>0</v>
      </c>
      <c r="L126" s="1055">
        <f t="shared" si="537"/>
        <v>0</v>
      </c>
      <c r="M126" s="1055">
        <f t="shared" ref="M126:M131" si="538">SUM(K126:L126)</f>
        <v>0</v>
      </c>
      <c r="O126" s="4" t="s">
        <v>27</v>
      </c>
      <c r="P126" s="1051">
        <f>COUNTIFS('Bohol before Recon'!$Q$4:$Q$408,"wtr",'Bohol before Recon'!$O$4:$O$408,"private",'Bohol before Recon'!$AU$4:$AU$408,"CLOSED",'Bohol before Recon'!$AR$4:$AR$408,"november")</f>
        <v>0</v>
      </c>
      <c r="Q126" s="1051">
        <f>COUNTIFS('Bohol before Recon'!$Q$4:$Q$408,"ntr",'Bohol before Recon'!$O$4:$O$408,"private",'Bohol before Recon'!$AU$4:$AU$408,"CLOSED",'Bohol before Recon'!$AR$4:$AR$408,"november")</f>
        <v>1</v>
      </c>
      <c r="R126" s="1052">
        <f t="shared" ref="R126:R130" si="539">SUM(P126:Q126)</f>
        <v>1</v>
      </c>
      <c r="S126" s="1053">
        <f>COUNTIFS('Bohol before Recon'!$Q$4:$Q$407,"wtr",'Bohol before Recon'!$O$4:$O$407,"public",'Bohol before Recon'!$AU$4:$AU$407,"closed",'Bohol before Recon'!$AR$4:$AR$407,"november")-U126</f>
        <v>0</v>
      </c>
      <c r="T126" s="1053">
        <f>COUNTIFS('Bohol before Recon'!$Q$4:$Q$407,"ntr",'Bohol before Recon'!$O$4:$O$407,"public",'Bohol before Recon'!$AU$4:$AU$407,"closed",'Bohol before Recon'!$AR$4:$AR$407,"november")-V126</f>
        <v>0</v>
      </c>
      <c r="U126" s="1054">
        <f>COUNTIFS('Bohol before Recon'!$Q$4:$Q$407,"wtr",'Bohol before Recon'!$P$4:$P$407,"tesda technology institution",'Bohol before Recon'!$AU$4:$AU$407,"closed",'Bohol before Recon'!$AR$4:$AR$407,"november")</f>
        <v>0</v>
      </c>
      <c r="V126" s="1054">
        <f>COUNTIFS('Bohol before Recon'!$Q$4:$Q$407,"ntr",'Bohol before Recon'!$P$4:$P$407,"tesda technology institution",'Bohol before Recon'!$AU$4:$AU$407,"closed",'Bohol before Recon'!$AR$4:$AR$407,"november")</f>
        <v>0</v>
      </c>
      <c r="W126" s="1052">
        <f t="shared" ref="W126:X126" si="540">SUM(S126,U126)</f>
        <v>0</v>
      </c>
      <c r="X126" s="1052">
        <f t="shared" si="540"/>
        <v>0</v>
      </c>
      <c r="Y126" s="1055">
        <f t="shared" ref="Y126:Z126" si="541">SUM(P126,W126)</f>
        <v>0</v>
      </c>
      <c r="Z126" s="1055">
        <f t="shared" si="541"/>
        <v>1</v>
      </c>
      <c r="AA126" s="1055">
        <f t="shared" ref="AA126:AA131" si="542">SUM(Y126:Z126)</f>
        <v>1</v>
      </c>
      <c r="AB126" s="1017"/>
      <c r="AC126" s="4" t="s">
        <v>27</v>
      </c>
      <c r="AD126" s="1051">
        <f>COUNTIFS('Bohol before Recon'!$Q$4:$Q$408,"wtr",'Bohol before Recon'!$O$4:$O$408,"private",'Bohol before Recon'!$AU$4:$AU$408,"reissued ctpr",'Bohol before Recon'!$AR$4:$AR$408,"november")</f>
        <v>0</v>
      </c>
      <c r="AE126" s="1051">
        <f>COUNTIFS('Bohol before Recon'!$Q$4:$Q$408,"ntr",'Bohol before Recon'!$O$4:$O$408,"private",'Bohol before Recon'!$AU$4:$AU$408,"reissued ctpr",'Bohol before Recon'!$AR$4:$AR$408,"november")</f>
        <v>0</v>
      </c>
      <c r="AF126" s="1052">
        <f t="shared" ref="AF126:AF130" si="543">SUM(AD126:AE126)</f>
        <v>0</v>
      </c>
      <c r="AG126" s="1053">
        <f>COUNTIFS('Bohol before Recon'!$Q$4:$Q$407,"wtr",'Bohol before Recon'!$O$4:$O$407,"public",'Bohol before Recon'!$AU$4:$AU$407,"reissued ctpr",'Bohol before Recon'!$AR$4:$AR$407,"november")-AI126</f>
        <v>0</v>
      </c>
      <c r="AH126" s="1053">
        <f>COUNTIFS('Bohol before Recon'!$Q$4:$Q$407,"ntr",'Bohol before Recon'!$O$4:$O$407,"public",'Bohol before Recon'!$AU$4:$AU$407,"reissued ctpr",'Bohol before Recon'!$AR$4:$AR$407,"november")-AJ126</f>
        <v>0</v>
      </c>
      <c r="AI126" s="1054">
        <f>COUNTIFS('Bohol before Recon'!$Q$4:$Q$407,"wtr",'Bohol before Recon'!$P$4:$P$407,"tesda technology institution",'Bohol before Recon'!$AU$4:$AU$407,"reissued ctpr",'Bohol before Recon'!$AR$4:$AR$407,"november")</f>
        <v>0</v>
      </c>
      <c r="AJ126" s="1054">
        <f>COUNTIFS('Bohol before Recon'!$Q$4:$Q$407,"ntr",'Bohol before Recon'!$P$4:$P$407,"tesda technology institution",'Bohol before Recon'!$AU$4:$AU$407,"reissued ctpr",'Bohol before Recon'!$AR$4:$AR$407,"november")</f>
        <v>0</v>
      </c>
      <c r="AK126" s="1052">
        <f t="shared" ref="AK126:AL126" si="544">SUM(AG126,AI126)</f>
        <v>0</v>
      </c>
      <c r="AL126" s="1052">
        <f t="shared" si="544"/>
        <v>0</v>
      </c>
      <c r="AM126" s="1055">
        <f t="shared" ref="AM126:AN126" si="545">SUM(AD126,AK126)</f>
        <v>0</v>
      </c>
      <c r="AN126" s="1055">
        <f t="shared" si="545"/>
        <v>0</v>
      </c>
      <c r="AO126" s="1055">
        <f t="shared" ref="AO126:AO131" si="546">SUM(AM126:AN126)</f>
        <v>0</v>
      </c>
      <c r="AP126" s="1017"/>
      <c r="AQ126" s="1017"/>
      <c r="AR126" s="1017"/>
      <c r="AS126" s="1017"/>
      <c r="AT126" s="1017"/>
      <c r="AU126" s="1017"/>
      <c r="AV126" s="1017"/>
      <c r="AW126" s="1017"/>
      <c r="AX126" s="1017"/>
      <c r="AY126" s="1017"/>
      <c r="AZ126" s="1017"/>
      <c r="BA126" s="1017"/>
      <c r="BB126" s="1017"/>
      <c r="BC126" s="1017"/>
    </row>
    <row r="127" spans="1:55" ht="15.75" customHeight="1">
      <c r="A127" s="4" t="s">
        <v>11</v>
      </c>
      <c r="B127" s="1051">
        <f>COUNTIFS('Cebu before Recon'!$Q$4:$Q$810,"wtr",'Cebu before Recon'!$O$4:$O$810,"private",'Cebu before Recon'!$BJ$4:$BJ$810,"1",'Cebu before Recon'!$AR$4:$AR$810,"november")</f>
        <v>0</v>
      </c>
      <c r="C127" s="1051">
        <f>COUNTIFS('Cebu before Recon'!$Q$4:$Q$810,"ntr",'Cebu before Recon'!$O$4:$O$810,"private",'Cebu before Recon'!$BJ$4:$BJ$810,"1",'Cebu before Recon'!$AR$4:$AR$810,"november")</f>
        <v>0</v>
      </c>
      <c r="D127" s="1052">
        <f t="shared" si="535"/>
        <v>0</v>
      </c>
      <c r="E127" s="1053">
        <f>COUNTIFS('Cebu before Recon'!$Q$4:$Q$809,"wtr",'Cebu before Recon'!$O$4:$O$809,"public",'Cebu before Recon'!$BJ$4:$BJ$809,"1",'Cebu before Recon'!$AR$4:$AR$809,"november")-G127</f>
        <v>0</v>
      </c>
      <c r="F127" s="1053">
        <f>COUNTIFS('Cebu before Recon'!$Q$4:$Q$809,"ntr",'Cebu before Recon'!$O$4:$O$809,"public",'Cebu before Recon'!$BJ$4:$BJ$809,"1",'Cebu before Recon'!$AR$4:$AR$809,"november")-H127</f>
        <v>0</v>
      </c>
      <c r="G127" s="1054">
        <f>COUNTIFS('Cebu before Recon'!$Q$4:$Q$809,"wtr",'Cebu before Recon'!$P$4:$P$809,"tesda technology institution",'Cebu before Recon'!$BJ$4:$BJ$809,"1",'Cebu before Recon'!$AR$4:$AR$809,"november")</f>
        <v>0</v>
      </c>
      <c r="H127" s="1054">
        <f>COUNTIFS('Cebu before Recon'!$Q$4:$Q$809,"ntr",'Cebu before Recon'!$P$4:$P$809,"tesda technology institution",'Cebu before Recon'!$BJ$4:$BJ$809,"1",'Cebu before Recon'!$AR$4:$AR$809,"november")</f>
        <v>0</v>
      </c>
      <c r="I127" s="1052">
        <f t="shared" ref="I127:J127" si="547">SUM(E127,G127)</f>
        <v>0</v>
      </c>
      <c r="J127" s="1052">
        <f t="shared" si="547"/>
        <v>0</v>
      </c>
      <c r="K127" s="1055">
        <f t="shared" ref="K127:L127" si="548">SUM(B127,I127)</f>
        <v>0</v>
      </c>
      <c r="L127" s="1055">
        <f t="shared" si="548"/>
        <v>0</v>
      </c>
      <c r="M127" s="1055">
        <f t="shared" si="538"/>
        <v>0</v>
      </c>
      <c r="O127" s="4" t="s">
        <v>11</v>
      </c>
      <c r="P127" s="1051">
        <f>COUNTIFS('Cebu before Recon'!$Q$4:$Q$810,"wtr",'Cebu before Recon'!$O$4:$O$810,"private",'Cebu before Recon'!$AU$4:$AU$810,"CLOSED",'Cebu before Recon'!$AR$4:$AR$810,"november")</f>
        <v>3</v>
      </c>
      <c r="Q127" s="1051">
        <f>COUNTIFS('Cebu before Recon'!$Q$4:$Q$810,"ntr",'Cebu before Recon'!$O$4:$O$810,"private",'Cebu before Recon'!$AU$4:$AU$810,"CLOSED",'Cebu before Recon'!$AR$4:$AR$810,"november")</f>
        <v>0</v>
      </c>
      <c r="R127" s="1052">
        <f t="shared" si="539"/>
        <v>3</v>
      </c>
      <c r="S127" s="1053">
        <f>COUNTIFS('Cebu before Recon'!$Q$4:$Q$809,"wtr",'Cebu before Recon'!$O$4:$O$809,"public",'Cebu before Recon'!$AU$4:$AU$809,"closed",'Cebu before Recon'!$AR$4:$AR$809,"november")-U127</f>
        <v>0</v>
      </c>
      <c r="T127" s="1053">
        <f>COUNTIFS('Cebu before Recon'!$Q$4:$Q$809,"ntr",'Cebu before Recon'!$O$4:$O$809,"public",'Cebu before Recon'!$AU$4:$AU$809,"closed",'Cebu before Recon'!$AR$4:$AR$809,"november")-V127</f>
        <v>0</v>
      </c>
      <c r="U127" s="1054">
        <f>COUNTIFS('Cebu before Recon'!$Q$4:$Q$809,"wtr",'Cebu before Recon'!$P$4:$P$809,"tesda technology institution",'Cebu before Recon'!$AU$4:$AU$809,"closed",'Cebu before Recon'!$AR$4:$AR$809,"november")</f>
        <v>2</v>
      </c>
      <c r="V127" s="1054">
        <f>COUNTIFS('Cebu before Recon'!$Q$4:$Q$809,"ntr",'Cebu before Recon'!$P$4:$P$809,"tesda technology institution",'Cebu before Recon'!$AU$4:$AU$809,"closed",'Cebu before Recon'!$AR$4:$AR$809,"november")</f>
        <v>0</v>
      </c>
      <c r="W127" s="1052">
        <f t="shared" ref="W127:X127" si="549">SUM(S127,U127)</f>
        <v>2</v>
      </c>
      <c r="X127" s="1052">
        <f t="shared" si="549"/>
        <v>0</v>
      </c>
      <c r="Y127" s="1055">
        <f t="shared" ref="Y127:Z127" si="550">SUM(P127,W127)</f>
        <v>5</v>
      </c>
      <c r="Z127" s="1055">
        <f t="shared" si="550"/>
        <v>0</v>
      </c>
      <c r="AA127" s="1055">
        <f t="shared" si="542"/>
        <v>5</v>
      </c>
      <c r="AB127" s="1017"/>
      <c r="AC127" s="4" t="s">
        <v>11</v>
      </c>
      <c r="AD127" s="1051">
        <f>COUNTIFS('Cebu before Recon'!$Q$4:$Q$810,"wtr",'Cebu before Recon'!$O$4:$O$810,"private",'Cebu before Recon'!$AU$4:$AU$810,"reissued ctpr",'Cebu before Recon'!$AR$4:$AR$810,"november")</f>
        <v>0</v>
      </c>
      <c r="AE127" s="1051">
        <f>COUNTIFS('Cebu before Recon'!$Q$4:$Q$810,"ntr",'Cebu before Recon'!$O$4:$O$810,"private",'Cebu before Recon'!$AU$4:$AU$810,"reissued ctpr",'Cebu before Recon'!$AR$4:$AR$810,"november")</f>
        <v>0</v>
      </c>
      <c r="AF127" s="1052">
        <f t="shared" si="543"/>
        <v>0</v>
      </c>
      <c r="AG127" s="1053">
        <f>COUNTIFS('Cebu before Recon'!$Q$4:$Q$809,"wtr",'Cebu before Recon'!$O$4:$O$809,"public",'Cebu before Recon'!$AU$4:$AU$809,"reissued ctpr",'Cebu before Recon'!$AR$4:$AR$809,"november")-AI127</f>
        <v>0</v>
      </c>
      <c r="AH127" s="1053">
        <f>COUNTIFS('Cebu before Recon'!$Q$4:$Q$809,"ntr",'Cebu before Recon'!$O$4:$O$809,"public",'Cebu before Recon'!$AU$4:$AU$809,"reissued ctpr",'Cebu before Recon'!$AR$4:$AR$809,"november")-AJ127</f>
        <v>0</v>
      </c>
      <c r="AI127" s="1054">
        <f>COUNTIFS('Cebu before Recon'!$Q$4:$Q$809,"wtr",'Cebu before Recon'!$P$4:$P$809,"tesda technology institution",'Cebu before Recon'!$AU$4:$AU$809,"reissued ctpr",'Cebu before Recon'!$AR$4:$AR$809,"november")</f>
        <v>0</v>
      </c>
      <c r="AJ127" s="1054">
        <f>COUNTIFS('Cebu before Recon'!$Q$4:$Q$809,"ntr",'Cebu before Recon'!$P$4:$P$809,"tesda technology institution",'Cebu before Recon'!$AU$4:$AU$809,"reissued ctpr",'Cebu before Recon'!$AR$4:$AR$809,"november")</f>
        <v>0</v>
      </c>
      <c r="AK127" s="1052">
        <f t="shared" ref="AK127:AL127" si="551">SUM(AG127,AI127)</f>
        <v>0</v>
      </c>
      <c r="AL127" s="1052">
        <f t="shared" si="551"/>
        <v>0</v>
      </c>
      <c r="AM127" s="1055">
        <f t="shared" ref="AM127:AN127" si="552">SUM(AD127,AK127)</f>
        <v>0</v>
      </c>
      <c r="AN127" s="1055">
        <f t="shared" si="552"/>
        <v>0</v>
      </c>
      <c r="AO127" s="1055">
        <f t="shared" si="546"/>
        <v>0</v>
      </c>
      <c r="AP127" s="1017"/>
      <c r="AQ127" s="1017"/>
      <c r="AR127" s="1017"/>
      <c r="AS127" s="1017"/>
      <c r="AT127" s="1017"/>
      <c r="AU127" s="1017"/>
      <c r="AV127" s="1017"/>
      <c r="AW127" s="1017"/>
      <c r="AX127" s="1017"/>
      <c r="AY127" s="1017"/>
      <c r="AZ127" s="1017"/>
      <c r="BA127" s="1017"/>
      <c r="BB127" s="1017"/>
      <c r="BC127" s="1017"/>
    </row>
    <row r="128" spans="1:55" ht="15.75" customHeight="1">
      <c r="A128" s="4" t="s">
        <v>49</v>
      </c>
      <c r="B128" s="1051">
        <f>COUNTIFS('Negros Oriental before Recon'!$Q$4:$Q$439,"wtr",'Negros Oriental before Recon'!$O$4:$O$439,"private",'Negros Oriental before Recon'!$BJ$4:$BJ$439,"1",'Negros Oriental before Recon'!$AR$4:$AR$439,"november")</f>
        <v>0</v>
      </c>
      <c r="C128" s="1051">
        <f>COUNTIFS('Negros Oriental before Recon'!$Q$4:$Q$439,"ntr",'Negros Oriental before Recon'!$O$4:$O$439,"private",'Negros Oriental before Recon'!$BJ$4:$BJ$439,"1",'Negros Oriental before Recon'!$AR$4:$AR$439,"november")</f>
        <v>0</v>
      </c>
      <c r="D128" s="1052">
        <f t="shared" si="535"/>
        <v>0</v>
      </c>
      <c r="E128" s="1053">
        <f>COUNTIFS('Negros Oriental before Recon'!$Q$4:$Q$438,"wtr",'Negros Oriental before Recon'!$O$4:$O$438,"public",'Negros Oriental before Recon'!$BJ$4:$BJ$438,"1",'Negros Oriental before Recon'!$AR$4:$AR$438,"november")-G128</f>
        <v>0</v>
      </c>
      <c r="F128" s="1053">
        <f>COUNTIFS('Negros Oriental before Recon'!$Q$4:$Q$438,"ntr",'Negros Oriental before Recon'!$O$4:$O$438,"public",'Negros Oriental before Recon'!$BJ$4:$BJ$438,"1",'Negros Oriental before Recon'!$AR$4:$AR$438,"november")-H128</f>
        <v>0</v>
      </c>
      <c r="G128" s="1054">
        <f>COUNTIFS('Negros Oriental before Recon'!$Q$4:$Q$438,"wtr",'Negros Oriental before Recon'!$P$4:$P$438,"tesda technology institution",'Negros Oriental before Recon'!$BJ$4:$BJ$438,"1",'Negros Oriental before Recon'!$AR$4:$AR$438,"november")</f>
        <v>0</v>
      </c>
      <c r="H128" s="1054">
        <f>COUNTIFS('Negros Oriental before Recon'!$Q$4:$Q$438,"ntr",'Negros Oriental before Recon'!$P$4:$P$438,"tesda technology institution",'Negros Oriental before Recon'!$BJ$4:$BJ$438,"1",'Negros Oriental before Recon'!$AR$4:$AR$438,"november")</f>
        <v>0</v>
      </c>
      <c r="I128" s="1052">
        <f t="shared" ref="I128:J128" si="553">SUM(E128,G128)</f>
        <v>0</v>
      </c>
      <c r="J128" s="1052">
        <f t="shared" si="553"/>
        <v>0</v>
      </c>
      <c r="K128" s="1055">
        <f t="shared" ref="K128:L128" si="554">SUM(B128,I128)</f>
        <v>0</v>
      </c>
      <c r="L128" s="1055">
        <f t="shared" si="554"/>
        <v>0</v>
      </c>
      <c r="M128" s="1055">
        <f t="shared" si="538"/>
        <v>0</v>
      </c>
      <c r="O128" s="4" t="s">
        <v>49</v>
      </c>
      <c r="P128" s="1051">
        <f>COUNTIFS('Negros Oriental before Recon'!$Q$4:$Q$439,"wtr",'Negros Oriental before Recon'!$O$4:$O$439,"private",'Negros Oriental before Recon'!$AU$4:$AU$439,"CLOSED",'Negros Oriental before Recon'!$AR$4:$AR$439,"november")</f>
        <v>1</v>
      </c>
      <c r="Q128" s="1051">
        <f>COUNTIFS('Negros Oriental before Recon'!$Q$4:$Q$439,"ntr",'Negros Oriental before Recon'!$O$4:$O$439,"private",'Negros Oriental before Recon'!$AU$4:$AU$439,"CLOSED",'Negros Oriental before Recon'!$AR$4:$AR$439,"november")</f>
        <v>7</v>
      </c>
      <c r="R128" s="1052">
        <f t="shared" si="539"/>
        <v>8</v>
      </c>
      <c r="S128" s="1053">
        <f>COUNTIFS('Negros Oriental before Recon'!$Q$4:$Q$438,"wtr",'Negros Oriental before Recon'!$O$4:$O$438,"public",'Negros Oriental before Recon'!$AU$4:$AU$438,"closed",'Negros Oriental before Recon'!$AR$4:$AR$438,"november")-U128</f>
        <v>0</v>
      </c>
      <c r="T128" s="1053">
        <f>COUNTIFS('Negros Oriental before Recon'!$Q$4:$Q$438,"ntr",'Negros Oriental before Recon'!$O$4:$O$438,"public",'Negros Oriental before Recon'!$AU$4:$AU$438,"closed",'Negros Oriental before Recon'!$AR$4:$AR$438,"november")-V128</f>
        <v>0</v>
      </c>
      <c r="U128" s="1054">
        <f>COUNTIFS('Negros Oriental before Recon'!$Q$4:$Q$438,"wtr",'Negros Oriental before Recon'!$P$4:$P$438,"tesda technology institution",'Negros Oriental before Recon'!$AU$4:$AU$438,"closed",'Negros Oriental before Recon'!$AR$4:$AR$438,"november")</f>
        <v>0</v>
      </c>
      <c r="V128" s="1054">
        <f>COUNTIFS('Negros Oriental before Recon'!$Q$4:$Q$438,"ntr",'Negros Oriental before Recon'!$P$4:$P$438,"tesda technology institution",'Negros Oriental before Recon'!$AU$4:$AU$438,"closed",'Negros Oriental before Recon'!$AR$4:$AR$438,"november")</f>
        <v>0</v>
      </c>
      <c r="W128" s="1052">
        <f t="shared" ref="W128:X128" si="555">SUM(S128,U128)</f>
        <v>0</v>
      </c>
      <c r="X128" s="1052">
        <f t="shared" si="555"/>
        <v>0</v>
      </c>
      <c r="Y128" s="1055">
        <f t="shared" ref="Y128:Z128" si="556">SUM(P128,W128)</f>
        <v>1</v>
      </c>
      <c r="Z128" s="1055">
        <f t="shared" si="556"/>
        <v>7</v>
      </c>
      <c r="AA128" s="1055">
        <f t="shared" si="542"/>
        <v>8</v>
      </c>
      <c r="AB128" s="1017"/>
      <c r="AC128" s="4" t="s">
        <v>49</v>
      </c>
      <c r="AD128" s="1051">
        <f>COUNTIFS('Negros Oriental before Recon'!$Q$4:$Q$439,"wtr",'Negros Oriental before Recon'!$O$4:$O$439,"private",'Negros Oriental before Recon'!$AU$4:$AU$439,"reissued ctpr",'Negros Oriental before Recon'!$AR$4:$AR$439,"november")</f>
        <v>0</v>
      </c>
      <c r="AE128" s="1051">
        <f>COUNTIFS('Negros Oriental before Recon'!$Q$4:$Q$439,"ntr",'Negros Oriental before Recon'!$O$4:$O$439,"private",'Negros Oriental before Recon'!$AU$4:$AU$439,"reissued ctpr",'Negros Oriental before Recon'!$AR$4:$AR$439,"november")</f>
        <v>0</v>
      </c>
      <c r="AF128" s="1052">
        <f t="shared" si="543"/>
        <v>0</v>
      </c>
      <c r="AG128" s="1053">
        <f>COUNTIFS('Negros Oriental before Recon'!$Q$4:$Q$438,"wtr",'Negros Oriental before Recon'!$O$4:$O$438,"public",'Negros Oriental before Recon'!$AU$4:$AU$438,"reissued ctpr",'Negros Oriental before Recon'!$AR$4:$AR$438,"november")-AI128</f>
        <v>0</v>
      </c>
      <c r="AH128" s="1053">
        <f>COUNTIFS('Negros Oriental before Recon'!$Q$4:$Q$438,"ntr",'Negros Oriental before Recon'!$O$4:$O$438,"public",'Negros Oriental before Recon'!$AU$4:$AU$438,"reissued ctpr",'Negros Oriental before Recon'!$AR$4:$AR$438,"november")-AJ128</f>
        <v>0</v>
      </c>
      <c r="AI128" s="1054">
        <f>COUNTIFS('Negros Oriental before Recon'!$Q$4:$Q$438,"wtr",'Negros Oriental before Recon'!$P$4:$P$438,"tesda technology institution",'Negros Oriental before Recon'!$AU$4:$AU$438,"reissued ctpr",'Negros Oriental before Recon'!$AR$4:$AR$438,"november")</f>
        <v>0</v>
      </c>
      <c r="AJ128" s="1054">
        <f>COUNTIFS('Negros Oriental before Recon'!$Q$4:$Q$438,"ntr",'Negros Oriental before Recon'!$P$4:$P$438,"tesda technology institution",'Negros Oriental before Recon'!$AU$4:$AU$438,"reissued ctpr",'Negros Oriental before Recon'!$AR$4:$AR$438,"november")</f>
        <v>0</v>
      </c>
      <c r="AK128" s="1052">
        <f t="shared" ref="AK128:AL128" si="557">SUM(AG128,AI128)</f>
        <v>0</v>
      </c>
      <c r="AL128" s="1052">
        <f t="shared" si="557"/>
        <v>0</v>
      </c>
      <c r="AM128" s="1055">
        <f t="shared" ref="AM128:AN128" si="558">SUM(AD128,AK128)</f>
        <v>0</v>
      </c>
      <c r="AN128" s="1055">
        <f t="shared" si="558"/>
        <v>0</v>
      </c>
      <c r="AO128" s="1055">
        <f t="shared" si="546"/>
        <v>0</v>
      </c>
      <c r="AP128" s="1017"/>
      <c r="AQ128" s="1017"/>
      <c r="AR128" s="1017"/>
      <c r="AS128" s="1017"/>
      <c r="AT128" s="1017"/>
      <c r="AU128" s="1017"/>
      <c r="AV128" s="1017"/>
      <c r="AW128" s="1017"/>
      <c r="AX128" s="1017"/>
      <c r="AY128" s="1017"/>
      <c r="AZ128" s="1017"/>
      <c r="BA128" s="1017"/>
      <c r="BB128" s="1017"/>
      <c r="BC128" s="1017"/>
    </row>
    <row r="129" spans="1:55" ht="15.75" customHeight="1">
      <c r="A129" s="4" t="s">
        <v>400</v>
      </c>
      <c r="B129" s="1051">
        <f>COUNTIFS('Siquijor before Recon'!$Q$4:$Q$196,"wtr",'Siquijor before Recon'!$O$4:$O$196,"private",'Siquijor before Recon'!$BJ$4:$BJ$196,"1",'Siquijor before Recon'!$AR$4:$AR$196,"november")</f>
        <v>0</v>
      </c>
      <c r="C129" s="1051">
        <f>COUNTIFS('Siquijor before Recon'!$Q$4:$Q$196,"ntr",'Siquijor before Recon'!$O$4:$O$196,"private",'Siquijor before Recon'!$BJ$4:$BJ$196,"1",'Siquijor before Recon'!$AR$4:$AR$196,"november")</f>
        <v>0</v>
      </c>
      <c r="D129" s="1052">
        <f t="shared" si="535"/>
        <v>0</v>
      </c>
      <c r="E129" s="1053">
        <f>COUNTIFS('Siquijor before Recon'!$Q$4:$Q$195,"wtr",'Siquijor before Recon'!$O$4:$O$195,"public",'Siquijor before Recon'!$BJ$4:$BJ$195,"1",'Siquijor before Recon'!$AR$4:$AR$195,"november")-G129</f>
        <v>0</v>
      </c>
      <c r="F129" s="1053">
        <f>COUNTIFS('Siquijor before Recon'!$Q$4:$Q$195,"ntr",'Siquijor before Recon'!$O$4:$O$195,"public",'Siquijor before Recon'!$BJ$4:$BJ$195,"1",'Siquijor before Recon'!$AR$4:$AR$195,"november")-H129</f>
        <v>0</v>
      </c>
      <c r="G129" s="1054">
        <f>COUNTIFS('Siquijor before Recon'!$Q$4:$Q$195,"wtr",'Siquijor before Recon'!$P$4:$P$195,"tesda technology institution",'Siquijor before Recon'!$BJ$4:$BJ$195,"1",'Siquijor before Recon'!$AR$4:$AR$195,"november")</f>
        <v>0</v>
      </c>
      <c r="H129" s="1054">
        <f>COUNTIFS('Siquijor before Recon'!$Q$4:$Q$195,"ntr",'Siquijor before Recon'!$P$4:$P$195,"tesda technology institution",'Siquijor before Recon'!$BJ$4:$BJ$195,"1",'Siquijor before Recon'!$AR$4:$AR$195,"november")</f>
        <v>0</v>
      </c>
      <c r="I129" s="1052">
        <f t="shared" ref="I129:J129" si="559">SUM(E129,G129)</f>
        <v>0</v>
      </c>
      <c r="J129" s="1052">
        <f t="shared" si="559"/>
        <v>0</v>
      </c>
      <c r="K129" s="1055">
        <f t="shared" ref="K129:L129" si="560">SUM(B129,I129)</f>
        <v>0</v>
      </c>
      <c r="L129" s="1055">
        <f t="shared" si="560"/>
        <v>0</v>
      </c>
      <c r="M129" s="1055">
        <f t="shared" si="538"/>
        <v>0</v>
      </c>
      <c r="O129" s="4" t="s">
        <v>400</v>
      </c>
      <c r="P129" s="1051">
        <f>COUNTIFS('Siquijor before Recon'!$Q$4:$Q$196,"wtr",'Siquijor before Recon'!$O$4:$O$196,"private",'Siquijor before Recon'!$AU$4:$AU$196,"CLOSED",'Siquijor before Recon'!$AR$4:$AR$196,"november")</f>
        <v>0</v>
      </c>
      <c r="Q129" s="1051">
        <f>COUNTIFS('Siquijor before Recon'!$Q$4:$Q$196,"ntr",'Siquijor before Recon'!$O$4:$O$196,"private",'Siquijor before Recon'!$AU$4:$AU$196,"CLOSED",'Siquijor before Recon'!$AR$4:$AR$196,"november")</f>
        <v>0</v>
      </c>
      <c r="R129" s="1052">
        <f t="shared" si="539"/>
        <v>0</v>
      </c>
      <c r="S129" s="1053">
        <f>COUNTIFS('Siquijor before Recon'!$Q$4:$Q$195,"wtr",'Siquijor before Recon'!$O$4:$O$195,"public",'Siquijor before Recon'!$AU$4:$AU$195,"closed",'Siquijor before Recon'!$AR$4:$AR$195,"november")-U129</f>
        <v>0</v>
      </c>
      <c r="T129" s="1053">
        <f>COUNTIFS('Siquijor before Recon'!$Q$4:$Q$195,"ntr",'Siquijor before Recon'!$O$4:$O$195,"public",'Siquijor before Recon'!$AU$4:$AU$195,"closed",'Siquijor before Recon'!$AR$4:$AR$195,"november")-V129</f>
        <v>0</v>
      </c>
      <c r="U129" s="1054">
        <f>COUNTIFS('Siquijor before Recon'!$Q$4:$Q$195,"wtr",'Siquijor before Recon'!$P$4:$P$195,"tesda technology institution",'Siquijor before Recon'!$AU$4:$AU$195,"closed",'Siquijor before Recon'!$AR$4:$AR$195,"november")</f>
        <v>0</v>
      </c>
      <c r="V129" s="1054">
        <f>COUNTIFS('Siquijor before Recon'!$Q$4:$Q$195,"ntr",'Siquijor before Recon'!$P$4:$P$195,"tesda technology institution",'Siquijor before Recon'!$AU$4:$AU$195,"closed",'Siquijor before Recon'!$AR$4:$AR$195,"november")</f>
        <v>0</v>
      </c>
      <c r="W129" s="1052">
        <f t="shared" ref="W129:X129" si="561">SUM(S129,U129)</f>
        <v>0</v>
      </c>
      <c r="X129" s="1052">
        <f t="shared" si="561"/>
        <v>0</v>
      </c>
      <c r="Y129" s="1055">
        <f t="shared" ref="Y129:Z129" si="562">SUM(P129,W129)</f>
        <v>0</v>
      </c>
      <c r="Z129" s="1055">
        <f t="shared" si="562"/>
        <v>0</v>
      </c>
      <c r="AA129" s="1055">
        <f t="shared" si="542"/>
        <v>0</v>
      </c>
      <c r="AB129" s="1017"/>
      <c r="AC129" s="4" t="s">
        <v>400</v>
      </c>
      <c r="AD129" s="1051">
        <f>COUNTIFS('Siquijor before Recon'!$Q$4:$Q$196,"wtr",'Siquijor before Recon'!$O$4:$O$196,"private",'Siquijor before Recon'!$AU$4:$AU$196,"reissued ctpr",'Siquijor before Recon'!$AR$4:$AR$196,"november")</f>
        <v>0</v>
      </c>
      <c r="AE129" s="1051">
        <f>COUNTIFS('Siquijor before Recon'!$Q$4:$Q$196,"ntr",'Siquijor before Recon'!$O$4:$O$196,"private",'Siquijor before Recon'!$AU$4:$AU$196,"reissued ctpr",'Siquijor before Recon'!$AR$4:$AR$196,"november")</f>
        <v>0</v>
      </c>
      <c r="AF129" s="1052">
        <f t="shared" si="543"/>
        <v>0</v>
      </c>
      <c r="AG129" s="1053">
        <f>COUNTIFS('Siquijor before Recon'!$Q$4:$Q$195,"wtr",'Siquijor before Recon'!$O$4:$O$195,"public",'Siquijor before Recon'!$AU$4:$AU$195,"reissued ctpr",'Siquijor before Recon'!$AR$4:$AR$195,"november")-AI129</f>
        <v>0</v>
      </c>
      <c r="AH129" s="1053">
        <f>COUNTIFS('Siquijor before Recon'!$Q$4:$Q$195,"ntr",'Siquijor before Recon'!$O$4:$O$195,"public",'Siquijor before Recon'!$AU$4:$AU$195,"reissued ctpr",'Siquijor before Recon'!$AR$4:$AR$195,"november")-AJ129</f>
        <v>0</v>
      </c>
      <c r="AI129" s="1054">
        <f>COUNTIFS('Siquijor before Recon'!$Q$4:$Q$195,"wtr",'Siquijor before Recon'!$P$4:$P$195,"tesda technology institution",'Siquijor before Recon'!$AU$4:$AU$195,"reissued ctpr",'Siquijor before Recon'!$AR$4:$AR$195,"november")</f>
        <v>0</v>
      </c>
      <c r="AJ129" s="1054">
        <f>COUNTIFS('Siquijor before Recon'!$Q$4:$Q$195,"ntr",'Siquijor before Recon'!$P$4:$P$195,"tesda technology institution",'Siquijor before Recon'!$AU$4:$AU$195,"reissued ctpr",'Siquijor before Recon'!$AR$4:$AR$195,"november")</f>
        <v>0</v>
      </c>
      <c r="AK129" s="1052">
        <f t="shared" ref="AK129:AL129" si="563">SUM(AG129,AI129)</f>
        <v>0</v>
      </c>
      <c r="AL129" s="1052">
        <f t="shared" si="563"/>
        <v>0</v>
      </c>
      <c r="AM129" s="1055">
        <f t="shared" ref="AM129:AN129" si="564">SUM(AD129,AK129)</f>
        <v>0</v>
      </c>
      <c r="AN129" s="1055">
        <f t="shared" si="564"/>
        <v>0</v>
      </c>
      <c r="AO129" s="1055">
        <f t="shared" si="546"/>
        <v>0</v>
      </c>
      <c r="AP129" s="1017"/>
      <c r="AQ129" s="1017"/>
      <c r="AR129" s="1017"/>
      <c r="AS129" s="1017"/>
      <c r="AT129" s="1017"/>
      <c r="AU129" s="1017"/>
      <c r="AV129" s="1017"/>
      <c r="AW129" s="1017"/>
      <c r="AX129" s="1017"/>
      <c r="AY129" s="1017"/>
      <c r="AZ129" s="1017"/>
      <c r="BA129" s="1017"/>
      <c r="BB129" s="1017"/>
      <c r="BC129" s="1017"/>
    </row>
    <row r="130" spans="1:55" ht="15.75" customHeight="1">
      <c r="A130" s="4" t="s">
        <v>10347</v>
      </c>
      <c r="B130" s="1051">
        <f>COUNTIFS('MTP Other Region'!$P$3:$P$200,"wtr",'MTP Other Region'!$N$3:$N$200,"private",'MTP Other Region'!$AT$3:$AT$200,"new tvi &amp; program",'MTP Other Region'!$AQ$3:$AQ$200,"november")</f>
        <v>0</v>
      </c>
      <c r="C130" s="1051">
        <f>COUNTIFS('MTP Other Region'!$P$3:$P$200,"ntr",'MTP Other Region'!$N$3:$N$200,"private",'MTP Other Region'!$AT$3:$AT$200,"new tvi &amp; program",'MTP Other Region'!$AQ$3:$AQ$200,"november")</f>
        <v>0</v>
      </c>
      <c r="D130" s="1052">
        <f t="shared" si="535"/>
        <v>0</v>
      </c>
      <c r="E130" s="1053">
        <f>COUNTIFS('MTP Other Region'!$P$3:$P$25,"wtr",'MTP Other Region'!$N$3:$N$25,"public",'MTP Other Region'!$AQ$3:$AQ$25,"november")-G130</f>
        <v>0</v>
      </c>
      <c r="F130" s="1053">
        <f>COUNTIFS('MTP Other Region'!$P$3:$P$25,"ntr",'MTP Other Region'!$N$3:$N$25,"public",'MTP Other Region'!$AQ$3:$AQ$25,"november")-H130</f>
        <v>0</v>
      </c>
      <c r="G130" s="1054">
        <f>COUNTIFS('MTP Other Region'!$P$3:$P$25,"wtr",'MTP Other Region'!$O$3:$O$25,"tesda technology institution",'MTP Other Region'!$AQ$3:$AQ$25,"november")</f>
        <v>0</v>
      </c>
      <c r="H130" s="1054">
        <f>COUNTIFS('MTP Other Region'!$P$3:$P$25,"ntr",'MTP Other Region'!$O$3:$O$25,"tesda technology institution",'MTP Other Region'!$AQ$3:$AQ$25,"november")</f>
        <v>0</v>
      </c>
      <c r="I130" s="1052">
        <f t="shared" ref="I130:J130" si="565">SUM(E130,G130)</f>
        <v>0</v>
      </c>
      <c r="J130" s="1052">
        <f t="shared" si="565"/>
        <v>0</v>
      </c>
      <c r="K130" s="1055">
        <f t="shared" ref="K130:L130" si="566">SUM(B130,I130)</f>
        <v>0</v>
      </c>
      <c r="L130" s="1055">
        <f t="shared" si="566"/>
        <v>0</v>
      </c>
      <c r="M130" s="1055">
        <f t="shared" si="538"/>
        <v>0</v>
      </c>
      <c r="O130" s="4" t="s">
        <v>10347</v>
      </c>
      <c r="P130" s="1051">
        <f>COUNTIFS('MTP Other Region'!$P$3:$P$200,"wtr",'MTP Other Region'!$N$3:$N$200,"private",'MTP Other Region'!$AT$3:$AT$200,"CLOSED",'MTP Other Region'!$AQ$3:$AQ$200,"november")</f>
        <v>0</v>
      </c>
      <c r="Q130" s="1051">
        <f>COUNTIFS('MTP Other Region'!$P$3:$P$200,"ntr",'MTP Other Region'!$N$3:$N$200,"private",'MTP Other Region'!$AT$3:$AT$200,"CLOSED",'MTP Other Region'!$AQ$3:$AQ$200,"november")</f>
        <v>0</v>
      </c>
      <c r="R130" s="1052">
        <f t="shared" si="539"/>
        <v>0</v>
      </c>
      <c r="S130" s="1053">
        <f>COUNTIFS('MTP Other Region'!$P$3:$P$25,"wtr",'MTP Other Region'!$N$3:$N$25,"public",'MTP Other Region'!$AT$3:$AT$25,"closed",'MTP Other Region'!$AQ$3:$AQ$25,"november")-U130</f>
        <v>0</v>
      </c>
      <c r="T130" s="1053">
        <f>COUNTIFS('MTP Other Region'!$P$3:$P$25,"ntr",'MTP Other Region'!$N$3:$N$25,"public",'MTP Other Region'!$AT$3:$AT$25,"closed",'MTP Other Region'!$AQ$3:$AQ$25,"november")-V130</f>
        <v>0</v>
      </c>
      <c r="U130" s="1054">
        <f>COUNTIFS('MTP Other Region'!$P$3:$P$25,"wtr",'MTP Other Region'!$O$3:$O$25,"tesda technology institution",'MTP Other Region'!$AT$3:$AT$25,"closed",'MTP Other Region'!$AQ$3:$AQ$25,"november")</f>
        <v>0</v>
      </c>
      <c r="V130" s="1054">
        <f>COUNTIFS('MTP Other Region'!$P$3:$P$25,"ntr",'MTP Other Region'!$O$3:$O$25,"tesda technology institution",'MTP Other Region'!$AT$3:$AT$25,"closed",'MTP Other Region'!$AQ$3:$AQ$25,"november")</f>
        <v>0</v>
      </c>
      <c r="W130" s="1052">
        <f t="shared" ref="W130:X130" si="567">SUM(S130,U130)</f>
        <v>0</v>
      </c>
      <c r="X130" s="1052">
        <f t="shared" si="567"/>
        <v>0</v>
      </c>
      <c r="Y130" s="1055">
        <f t="shared" ref="Y130:Z130" si="568">SUM(P130,W130)</f>
        <v>0</v>
      </c>
      <c r="Z130" s="1055">
        <f t="shared" si="568"/>
        <v>0</v>
      </c>
      <c r="AA130" s="1055">
        <f t="shared" si="542"/>
        <v>0</v>
      </c>
      <c r="AB130" s="1017"/>
      <c r="AC130" s="4" t="s">
        <v>10347</v>
      </c>
      <c r="AD130" s="1051">
        <f>COUNTIFS('MTP Other Region'!$P$3:$P$200,"wtr",'MTP Other Region'!$N$3:$N$200,"private",'MTP Other Region'!$AT$3:$AT$200,"reissued ctpr",'MTP Other Region'!$AQ$3:$AQ$200,"november")</f>
        <v>0</v>
      </c>
      <c r="AE130" s="1051">
        <f>COUNTIFS('MTP Other Region'!$P$3:$P$200,"ntr",'MTP Other Region'!$N$3:$N$200,"private",'MTP Other Region'!$AT$3:$AT$200,"reissued ctpr",'MTP Other Region'!$AQ$3:$AQ$200,"november")</f>
        <v>0</v>
      </c>
      <c r="AF130" s="1052">
        <f t="shared" si="543"/>
        <v>0</v>
      </c>
      <c r="AG130" s="1053">
        <f>COUNTIFS('MTP Other Region'!$P$3:$P$25,"wtr",'MTP Other Region'!$N$3:$N$25,"public",'MTP Other Region'!$AT$3:$AT$25,"reissued ctpr",'MTP Other Region'!$AQ$3:$AQ$25,"november")-AI130</f>
        <v>0</v>
      </c>
      <c r="AH130" s="1053">
        <f>COUNTIFS('MTP Other Region'!$P$3:$P$25,"ntr",'MTP Other Region'!$N$3:$N$25,"public",'MTP Other Region'!$AT$3:$AT$25,"reissued ctpr",'MTP Other Region'!$AQ$3:$AQ$25,"november")-AJ130</f>
        <v>0</v>
      </c>
      <c r="AI130" s="1054">
        <f>COUNTIFS('MTP Other Region'!$P$3:$P$25,"wtr",'MTP Other Region'!$O$3:$O$25,"tesda technology institution",'MTP Other Region'!$AT$3:$AT$25,"reissued ctpr",'MTP Other Region'!$AQ$3:$AQ$25,"november")</f>
        <v>0</v>
      </c>
      <c r="AJ130" s="1054">
        <f>COUNTIFS('MTP Other Region'!$P$3:$P$25,"ntr",'MTP Other Region'!$O$3:$O$25,"tesda technology institution",'MTP Other Region'!$AT$3:$AT$25,"reissued ctpr",'MTP Other Region'!$AQ$3:$AQ$25,"november")</f>
        <v>0</v>
      </c>
      <c r="AK130" s="1052">
        <f t="shared" ref="AK130:AL130" si="569">SUM(AG130,AI130)</f>
        <v>0</v>
      </c>
      <c r="AL130" s="1052">
        <f t="shared" si="569"/>
        <v>0</v>
      </c>
      <c r="AM130" s="1055">
        <f t="shared" ref="AM130:AN130" si="570">SUM(AD130,AK130)</f>
        <v>0</v>
      </c>
      <c r="AN130" s="1055">
        <f t="shared" si="570"/>
        <v>0</v>
      </c>
      <c r="AO130" s="1055">
        <f t="shared" si="546"/>
        <v>0</v>
      </c>
      <c r="AP130" s="1017"/>
      <c r="AQ130" s="1017"/>
      <c r="AR130" s="1017"/>
      <c r="AS130" s="1017"/>
      <c r="AT130" s="1017"/>
      <c r="AU130" s="1017"/>
      <c r="AV130" s="1017"/>
      <c r="AW130" s="1017"/>
      <c r="AX130" s="1017"/>
      <c r="AY130" s="1017"/>
      <c r="AZ130" s="1017"/>
      <c r="BA130" s="1017"/>
      <c r="BB130" s="1017"/>
      <c r="BC130" s="1017"/>
    </row>
    <row r="131" spans="1:55" ht="15.75" customHeight="1">
      <c r="A131" s="4" t="s">
        <v>10346</v>
      </c>
      <c r="B131" s="1052">
        <f t="shared" ref="B131:J131" si="571">SUM(B126:B130)</f>
        <v>0</v>
      </c>
      <c r="C131" s="1052">
        <f t="shared" si="571"/>
        <v>0</v>
      </c>
      <c r="D131" s="1052">
        <f t="shared" si="571"/>
        <v>0</v>
      </c>
      <c r="E131" s="1056">
        <f t="shared" si="571"/>
        <v>0</v>
      </c>
      <c r="F131" s="1056">
        <f t="shared" si="571"/>
        <v>0</v>
      </c>
      <c r="G131" s="1057">
        <f t="shared" si="571"/>
        <v>0</v>
      </c>
      <c r="H131" s="1057">
        <f t="shared" si="571"/>
        <v>0</v>
      </c>
      <c r="I131" s="1052">
        <f t="shared" si="571"/>
        <v>0</v>
      </c>
      <c r="J131" s="1052">
        <f t="shared" si="571"/>
        <v>0</v>
      </c>
      <c r="K131" s="1055">
        <f t="shared" ref="K131:L131" si="572">SUM(B131,I131)</f>
        <v>0</v>
      </c>
      <c r="L131" s="1055">
        <f t="shared" si="572"/>
        <v>0</v>
      </c>
      <c r="M131" s="1055">
        <f t="shared" si="538"/>
        <v>0</v>
      </c>
      <c r="O131" s="4" t="s">
        <v>10346</v>
      </c>
      <c r="P131" s="1052">
        <f t="shared" ref="P131:X131" si="573">SUM(P126:P130)</f>
        <v>4</v>
      </c>
      <c r="Q131" s="1052">
        <f t="shared" si="573"/>
        <v>8</v>
      </c>
      <c r="R131" s="1052">
        <f t="shared" si="573"/>
        <v>12</v>
      </c>
      <c r="S131" s="1056">
        <f t="shared" si="573"/>
        <v>0</v>
      </c>
      <c r="T131" s="1056">
        <f t="shared" si="573"/>
        <v>0</v>
      </c>
      <c r="U131" s="1057">
        <f t="shared" si="573"/>
        <v>2</v>
      </c>
      <c r="V131" s="1057">
        <f t="shared" si="573"/>
        <v>0</v>
      </c>
      <c r="W131" s="1052">
        <f t="shared" si="573"/>
        <v>2</v>
      </c>
      <c r="X131" s="1052">
        <f t="shared" si="573"/>
        <v>0</v>
      </c>
      <c r="Y131" s="1055">
        <f t="shared" ref="Y131:Z131" si="574">SUM(P131,W131)</f>
        <v>6</v>
      </c>
      <c r="Z131" s="1055">
        <f t="shared" si="574"/>
        <v>8</v>
      </c>
      <c r="AA131" s="1055">
        <f t="shared" si="542"/>
        <v>14</v>
      </c>
      <c r="AB131" s="1017"/>
      <c r="AC131" s="4" t="s">
        <v>10346</v>
      </c>
      <c r="AD131" s="1052">
        <f t="shared" ref="AD131:AL131" si="575">SUM(AD126:AD130)</f>
        <v>0</v>
      </c>
      <c r="AE131" s="1052">
        <f t="shared" si="575"/>
        <v>0</v>
      </c>
      <c r="AF131" s="1052">
        <f t="shared" si="575"/>
        <v>0</v>
      </c>
      <c r="AG131" s="1056">
        <f t="shared" si="575"/>
        <v>0</v>
      </c>
      <c r="AH131" s="1056">
        <f t="shared" si="575"/>
        <v>0</v>
      </c>
      <c r="AI131" s="1057">
        <f t="shared" si="575"/>
        <v>0</v>
      </c>
      <c r="AJ131" s="1057">
        <f t="shared" si="575"/>
        <v>0</v>
      </c>
      <c r="AK131" s="1052">
        <f t="shared" si="575"/>
        <v>0</v>
      </c>
      <c r="AL131" s="1052">
        <f t="shared" si="575"/>
        <v>0</v>
      </c>
      <c r="AM131" s="1055">
        <f t="shared" ref="AM131:AN131" si="576">SUM(AD131,AK131)</f>
        <v>0</v>
      </c>
      <c r="AN131" s="1055">
        <f t="shared" si="576"/>
        <v>0</v>
      </c>
      <c r="AO131" s="1055">
        <f t="shared" si="546"/>
        <v>0</v>
      </c>
      <c r="AP131" s="1017"/>
      <c r="AQ131" s="1017"/>
      <c r="AR131" s="1017"/>
      <c r="AS131" s="1017"/>
      <c r="AT131" s="1017"/>
      <c r="AU131" s="1017"/>
      <c r="AV131" s="1017"/>
      <c r="AW131" s="1017"/>
      <c r="AX131" s="1017"/>
      <c r="AY131" s="1017"/>
      <c r="AZ131" s="1017"/>
      <c r="BA131" s="1017"/>
      <c r="BB131" s="1017"/>
      <c r="BC131" s="1017"/>
    </row>
    <row r="132" spans="1:55" ht="15.75" customHeight="1">
      <c r="AB132" s="1017"/>
      <c r="AP132" s="1017"/>
      <c r="AQ132" s="1017"/>
      <c r="AR132" s="1017"/>
      <c r="AS132" s="1017"/>
      <c r="AT132" s="1017"/>
      <c r="AU132" s="1017"/>
      <c r="AV132" s="1017"/>
      <c r="AW132" s="1017"/>
      <c r="AX132" s="1017"/>
      <c r="AY132" s="1017"/>
      <c r="AZ132" s="1017"/>
      <c r="BA132" s="1017"/>
      <c r="BB132" s="1017"/>
      <c r="BC132" s="1017"/>
    </row>
    <row r="133" spans="1:55" ht="15.75" customHeight="1">
      <c r="A133" s="4" t="s">
        <v>10364</v>
      </c>
      <c r="B133" s="4"/>
      <c r="C133" s="4"/>
      <c r="D133" s="4"/>
      <c r="E133" s="4"/>
      <c r="F133" s="4"/>
      <c r="G133" s="4"/>
      <c r="H133" s="4"/>
      <c r="I133" s="4"/>
      <c r="J133" s="4"/>
      <c r="K133" s="4"/>
      <c r="L133" s="4"/>
      <c r="M133" s="1044"/>
      <c r="O133" s="4" t="s">
        <v>10365</v>
      </c>
      <c r="P133" s="4"/>
      <c r="Q133" s="4"/>
      <c r="R133" s="4"/>
      <c r="S133" s="4"/>
      <c r="T133" s="4"/>
      <c r="U133" s="4"/>
      <c r="V133" s="4"/>
      <c r="W133" s="4"/>
      <c r="X133" s="4"/>
      <c r="Y133" s="4"/>
      <c r="Z133" s="4"/>
      <c r="AA133" s="1044"/>
      <c r="AB133" s="1017"/>
      <c r="AC133" s="4" t="s">
        <v>10350</v>
      </c>
      <c r="AD133" s="4"/>
      <c r="AE133" s="4"/>
      <c r="AF133" s="4"/>
      <c r="AG133" s="4"/>
      <c r="AH133" s="4"/>
      <c r="AI133" s="4"/>
      <c r="AJ133" s="4"/>
      <c r="AK133" s="4"/>
      <c r="AL133" s="4"/>
      <c r="AM133" s="4"/>
      <c r="AN133" s="4"/>
      <c r="AO133" s="1044"/>
      <c r="AP133" s="1017"/>
      <c r="AQ133" s="1017"/>
      <c r="AR133" s="1017"/>
      <c r="AS133" s="1017"/>
      <c r="AT133" s="1017"/>
      <c r="AU133" s="1017"/>
      <c r="AV133" s="1017"/>
      <c r="AW133" s="1017"/>
      <c r="AX133" s="1017"/>
      <c r="AY133" s="1017"/>
      <c r="AZ133" s="1017"/>
      <c r="BA133" s="1017"/>
      <c r="BB133" s="1017"/>
      <c r="BC133" s="1017"/>
    </row>
    <row r="134" spans="1:55" ht="15.75" customHeight="1">
      <c r="A134" s="1019"/>
      <c r="B134" s="1446" t="s">
        <v>10342</v>
      </c>
      <c r="C134" s="1439"/>
      <c r="D134" s="1440"/>
      <c r="E134" s="1444" t="s">
        <v>10343</v>
      </c>
      <c r="F134" s="1440"/>
      <c r="G134" s="1445" t="s">
        <v>2229</v>
      </c>
      <c r="H134" s="1440"/>
      <c r="I134" s="1446" t="s">
        <v>10344</v>
      </c>
      <c r="J134" s="1440"/>
      <c r="K134" s="1447" t="s">
        <v>10203</v>
      </c>
      <c r="L134" s="1440"/>
      <c r="M134" s="1448" t="s">
        <v>8879</v>
      </c>
      <c r="O134" s="1019"/>
      <c r="P134" s="1446" t="s">
        <v>10342</v>
      </c>
      <c r="Q134" s="1439"/>
      <c r="R134" s="1440"/>
      <c r="S134" s="1444" t="s">
        <v>10343</v>
      </c>
      <c r="T134" s="1440"/>
      <c r="U134" s="1445" t="s">
        <v>2229</v>
      </c>
      <c r="V134" s="1440"/>
      <c r="W134" s="1446" t="s">
        <v>10344</v>
      </c>
      <c r="X134" s="1440"/>
      <c r="Y134" s="1447" t="s">
        <v>10203</v>
      </c>
      <c r="Z134" s="1440"/>
      <c r="AA134" s="1448" t="s">
        <v>8879</v>
      </c>
      <c r="AB134" s="1017"/>
      <c r="AC134" s="1019"/>
      <c r="AD134" s="1446" t="s">
        <v>10342</v>
      </c>
      <c r="AE134" s="1439"/>
      <c r="AF134" s="1440"/>
      <c r="AG134" s="1444" t="s">
        <v>10343</v>
      </c>
      <c r="AH134" s="1440"/>
      <c r="AI134" s="1445" t="s">
        <v>2229</v>
      </c>
      <c r="AJ134" s="1440"/>
      <c r="AK134" s="1446" t="s">
        <v>10344</v>
      </c>
      <c r="AL134" s="1440"/>
      <c r="AM134" s="1447" t="s">
        <v>10203</v>
      </c>
      <c r="AN134" s="1440"/>
      <c r="AO134" s="1448" t="s">
        <v>8879</v>
      </c>
      <c r="AP134" s="1017"/>
      <c r="AQ134" s="1017"/>
      <c r="AR134" s="1017"/>
      <c r="AS134" s="1017"/>
      <c r="AT134" s="1017"/>
      <c r="AU134" s="1017"/>
      <c r="AV134" s="1017"/>
      <c r="AW134" s="1017"/>
      <c r="AX134" s="1017"/>
      <c r="AY134" s="1017"/>
      <c r="AZ134" s="1017"/>
      <c r="BA134" s="1017"/>
      <c r="BB134" s="1017"/>
      <c r="BC134" s="1017"/>
    </row>
    <row r="135" spans="1:55" ht="15.75" customHeight="1">
      <c r="A135" s="1019" t="s">
        <v>3640</v>
      </c>
      <c r="B135" s="1021" t="s">
        <v>35</v>
      </c>
      <c r="C135" s="1021" t="s">
        <v>21</v>
      </c>
      <c r="D135" s="1021" t="s">
        <v>10346</v>
      </c>
      <c r="E135" s="1022" t="s">
        <v>35</v>
      </c>
      <c r="F135" s="1022" t="s">
        <v>21</v>
      </c>
      <c r="G135" s="1023" t="s">
        <v>35</v>
      </c>
      <c r="H135" s="1023" t="s">
        <v>21</v>
      </c>
      <c r="I135" s="1021" t="s">
        <v>35</v>
      </c>
      <c r="J135" s="1021" t="s">
        <v>21</v>
      </c>
      <c r="K135" s="1024" t="s">
        <v>35</v>
      </c>
      <c r="L135" s="1024" t="s">
        <v>21</v>
      </c>
      <c r="M135" s="1429"/>
      <c r="O135" s="1019" t="s">
        <v>3640</v>
      </c>
      <c r="P135" s="1021" t="s">
        <v>35</v>
      </c>
      <c r="Q135" s="1021" t="s">
        <v>21</v>
      </c>
      <c r="R135" s="1021" t="s">
        <v>10346</v>
      </c>
      <c r="S135" s="1022" t="s">
        <v>35</v>
      </c>
      <c r="T135" s="1022" t="s">
        <v>21</v>
      </c>
      <c r="U135" s="1023" t="s">
        <v>35</v>
      </c>
      <c r="V135" s="1023" t="s">
        <v>21</v>
      </c>
      <c r="W135" s="1021" t="s">
        <v>35</v>
      </c>
      <c r="X135" s="1021" t="s">
        <v>21</v>
      </c>
      <c r="Y135" s="1024" t="s">
        <v>35</v>
      </c>
      <c r="Z135" s="1024" t="s">
        <v>21</v>
      </c>
      <c r="AA135" s="1429"/>
      <c r="AB135" s="1017"/>
      <c r="AC135" s="1019" t="s">
        <v>3640</v>
      </c>
      <c r="AD135" s="1021" t="s">
        <v>35</v>
      </c>
      <c r="AE135" s="1021" t="s">
        <v>21</v>
      </c>
      <c r="AF135" s="1021" t="s">
        <v>10346</v>
      </c>
      <c r="AG135" s="1022" t="s">
        <v>35</v>
      </c>
      <c r="AH135" s="1022" t="s">
        <v>21</v>
      </c>
      <c r="AI135" s="1023" t="s">
        <v>35</v>
      </c>
      <c r="AJ135" s="1023" t="s">
        <v>21</v>
      </c>
      <c r="AK135" s="1021" t="s">
        <v>35</v>
      </c>
      <c r="AL135" s="1021" t="s">
        <v>21</v>
      </c>
      <c r="AM135" s="1024" t="s">
        <v>35</v>
      </c>
      <c r="AN135" s="1024" t="s">
        <v>21</v>
      </c>
      <c r="AO135" s="1429"/>
      <c r="AP135" s="1017"/>
      <c r="AQ135" s="1017"/>
      <c r="AR135" s="1017"/>
      <c r="AS135" s="1017"/>
      <c r="AT135" s="1017"/>
      <c r="AU135" s="1017"/>
      <c r="AV135" s="1017"/>
      <c r="AW135" s="1017"/>
      <c r="AX135" s="1017"/>
      <c r="AY135" s="1017"/>
      <c r="AZ135" s="1017"/>
      <c r="BA135" s="1017"/>
      <c r="BB135" s="1017"/>
      <c r="BC135" s="1017"/>
    </row>
    <row r="136" spans="1:55" ht="15.75" customHeight="1">
      <c r="A136" s="1019" t="s">
        <v>27</v>
      </c>
      <c r="B136" s="1031">
        <f>COUNTIFS('Bohol before Recon'!$Q$4:$Q$408,"wtr",'Bohol before Recon'!$O$4:$O$408,"private",'Bohol before Recon'!$BJ$4:$BJ$408,"1",'Bohol before Recon'!$AR$4:$AR$408,"december")</f>
        <v>4</v>
      </c>
      <c r="C136" s="1031">
        <f>COUNTIFS('Bohol before Recon'!$Q$4:$Q$408,"Ntr",'Bohol before Recon'!$O$4:$O$408,"private",'Bohol before Recon'!$BJ$4:$BJ$408,"1",'Bohol before Recon'!$AR$4:$AR$408,"december")</f>
        <v>0</v>
      </c>
      <c r="D136" s="1029">
        <f t="shared" ref="D136:D140" si="577">SUM(B136:C136)</f>
        <v>4</v>
      </c>
      <c r="E136" s="1058">
        <f>COUNTIFS('Bohol before Recon'!$Q$4:$Q$407,"wtr",'Bohol before Recon'!$O$4:$O$407,"public",'Bohol before Recon'!$BJ$4:$BJ$407,"1",'Bohol before Recon'!$AR$4:$AR$407,"december")-G136</f>
        <v>0</v>
      </c>
      <c r="F136" s="1058">
        <f>COUNTIFS('Bohol before Recon'!$Q$4:$Q$407,"ntr",'Bohol before Recon'!$O$4:$O$407,"public",'Bohol before Recon'!$BJ$4:$BJ$407,"1",'Bohol before Recon'!$AR$4:$AR$407,"december")-H136</f>
        <v>0</v>
      </c>
      <c r="G136" s="1059">
        <f>COUNTIFS('Bohol before Recon'!$Q$4:$Q$407,"wtr",'Bohol before Recon'!$P$4:$P$407,"tesda technology institution",'Bohol before Recon'!$BJ$4:$BJ$407,"1",'Bohol before Recon'!$AR$4:$AR$407,"december")</f>
        <v>2</v>
      </c>
      <c r="H136" s="1059">
        <f>COUNTIFS('Bohol before Recon'!$Q$4:$Q$407,"ntr",'Bohol before Recon'!$P$4:$P$407,"tesda technology institution",'Bohol before Recon'!$BJ$4:$BJ$407,"1",'Bohol before Recon'!$AR$4:$AR$407,"december")</f>
        <v>0</v>
      </c>
      <c r="I136" s="1029">
        <f t="shared" ref="I136:J136" si="578">SUM(E136,G136)</f>
        <v>2</v>
      </c>
      <c r="J136" s="1029">
        <f t="shared" si="578"/>
        <v>0</v>
      </c>
      <c r="K136" s="1030">
        <f t="shared" ref="K136:L136" si="579">SUM(B136,I136)</f>
        <v>6</v>
      </c>
      <c r="L136" s="1030">
        <f t="shared" si="579"/>
        <v>0</v>
      </c>
      <c r="M136" s="1030">
        <f t="shared" ref="M136:M141" si="580">SUM(K136:L136)</f>
        <v>6</v>
      </c>
      <c r="O136" s="1019" t="s">
        <v>27</v>
      </c>
      <c r="P136" s="1031">
        <f>COUNTIFS('Bohol before Recon'!$Q$4:$Q$408,"wtr",'Bohol before Recon'!$O$4:$O$408,"private",'Bohol before Recon'!$AU$4:$AU$408,"CLOSED",'Bohol before Recon'!$AR$4:$AR$408,"december")</f>
        <v>0</v>
      </c>
      <c r="Q136" s="1031">
        <f>COUNTIFS('Bohol before Recon'!$Q$4:$Q$408,"ntr",'Bohol before Recon'!$O$4:$O$408,"private",'Bohol before Recon'!$AU$4:$AU$408,"CLOSED",'Bohol before Recon'!$AR$4:$AR$408,"december")</f>
        <v>0</v>
      </c>
      <c r="R136" s="1029">
        <f t="shared" ref="R136:R140" si="581">SUM(P136:Q136)</f>
        <v>0</v>
      </c>
      <c r="S136" s="1058">
        <f>COUNTIFS('Bohol before Recon'!$Q$4:$Q$407,"wtr",'Bohol before Recon'!$O$4:$O$407,"public",'Bohol before Recon'!$AU$4:$AU$407,"closed",'Bohol before Recon'!$AR$4:$AR$407,"december")-U136</f>
        <v>0</v>
      </c>
      <c r="T136" s="1058">
        <f>COUNTIFS('Bohol before Recon'!$Q$4:$Q$407,"ntr",'Bohol before Recon'!$O$4:$O$407,"public",'Bohol before Recon'!$AU$4:$AU$407,"closed",'Bohol before Recon'!$AR$4:$AR$407,"december")-V136</f>
        <v>0</v>
      </c>
      <c r="U136" s="1059">
        <f>COUNTIFS('Bohol before Recon'!$Q$4:$Q$407,"wtr",'Bohol before Recon'!$P$4:$P$407,"tesda technology institution",'Bohol before Recon'!$AU$4:$AU$407,"closed",'Bohol before Recon'!$AR$4:$AR$407,"december")</f>
        <v>0</v>
      </c>
      <c r="V136" s="1059">
        <f>COUNTIFS('Bohol before Recon'!$Q$4:$Q$407,"ntr",'Bohol before Recon'!$P$4:$P$407,"tesda technology institution",'Bohol before Recon'!$AU$4:$AU$407,"closed",'Bohol before Recon'!$AR$4:$AR$407,"december")</f>
        <v>0</v>
      </c>
      <c r="W136" s="1029">
        <f t="shared" ref="W136:X136" si="582">SUM(S136,U136)</f>
        <v>0</v>
      </c>
      <c r="X136" s="1029">
        <f t="shared" si="582"/>
        <v>0</v>
      </c>
      <c r="Y136" s="1030">
        <f t="shared" ref="Y136:Z136" si="583">SUM(P136,W136)</f>
        <v>0</v>
      </c>
      <c r="Z136" s="1030">
        <f t="shared" si="583"/>
        <v>0</v>
      </c>
      <c r="AA136" s="1030">
        <f t="shared" ref="AA136:AA141" si="584">SUM(Y136:Z136)</f>
        <v>0</v>
      </c>
      <c r="AB136" s="1017"/>
      <c r="AC136" s="1019" t="s">
        <v>27</v>
      </c>
      <c r="AD136" s="1051">
        <f>COUNTIFS('Bohol before Recon'!$Q$4:$Q$408,"wtr",'Bohol before Recon'!$O$4:$O$408,"private",'Bohol before Recon'!$AU$4:$AU$408,"reissued ctpr",'Bohol before Recon'!$AR$4:$AR$408,"december")</f>
        <v>0</v>
      </c>
      <c r="AE136" s="1051">
        <f>COUNTIFS('Bohol before Recon'!$Q$4:$Q$408,"ntr",'Bohol before Recon'!$O$4:$O$408,"private",'Bohol before Recon'!$AU$4:$AU$408,"reissued ctpr",'Bohol before Recon'!$AR$4:$AR$408,"december")</f>
        <v>0</v>
      </c>
      <c r="AF136" s="1052">
        <f t="shared" ref="AF136:AF140" si="585">SUM(AD136:AE136)</f>
        <v>0</v>
      </c>
      <c r="AG136" s="1053">
        <f>COUNTIFS('Bohol before Recon'!$Q$4:$Q$407,"wtr",'Bohol before Recon'!$O$4:$O$407,"public",'Bohol before Recon'!$AU$4:$AU$407,"reissued ctpr",'Bohol before Recon'!$AR$4:$AR$407,"december")-AI136</f>
        <v>0</v>
      </c>
      <c r="AH136" s="1053">
        <f>COUNTIFS('Bohol before Recon'!$Q$4:$Q$407,"ntr",'Bohol before Recon'!$O$4:$O$407,"public",'Bohol before Recon'!$AU$4:$AU$407,"reissued ctpr",'Bohol before Recon'!$AR$4:$AR$407,"december")-AJ136</f>
        <v>0</v>
      </c>
      <c r="AI136" s="1054">
        <f>COUNTIFS('Bohol before Recon'!$Q$4:$Q$407,"wtr",'Bohol before Recon'!$P$4:$P$407,"tesda technology institution",'Bohol before Recon'!$AU$4:$AU$407,"reissued ctpr",'Bohol before Recon'!$AR$4:$AR$407,"december")</f>
        <v>0</v>
      </c>
      <c r="AJ136" s="1054">
        <f>COUNTIFS('Bohol before Recon'!$Q$4:$Q$407,"ntr",'Bohol before Recon'!$P$4:$P$407,"tesda technology institution",'Bohol before Recon'!$AU$4:$AU$407,"reissued ctpr",'Bohol before Recon'!$AR$4:$AR$407,"december")</f>
        <v>0</v>
      </c>
      <c r="AK136" s="1029">
        <f t="shared" ref="AK136:AL136" si="586">SUM(AG136,AI136)</f>
        <v>0</v>
      </c>
      <c r="AL136" s="1029">
        <f t="shared" si="586"/>
        <v>0</v>
      </c>
      <c r="AM136" s="1030">
        <f t="shared" ref="AM136:AN136" si="587">SUM(AD136,AK136)</f>
        <v>0</v>
      </c>
      <c r="AN136" s="1030">
        <f t="shared" si="587"/>
        <v>0</v>
      </c>
      <c r="AO136" s="1030">
        <f t="shared" ref="AO136:AO141" si="588">SUM(AM136:AN136)</f>
        <v>0</v>
      </c>
      <c r="AP136" s="1017"/>
      <c r="AQ136" s="1017"/>
      <c r="AR136" s="1017"/>
      <c r="AS136" s="1017"/>
      <c r="AT136" s="1017"/>
      <c r="AU136" s="1017"/>
      <c r="AV136" s="1017"/>
      <c r="AW136" s="1017"/>
      <c r="AX136" s="1017"/>
      <c r="AY136" s="1017"/>
      <c r="AZ136" s="1017"/>
      <c r="BA136" s="1017"/>
      <c r="BB136" s="1017"/>
      <c r="BC136" s="1017"/>
    </row>
    <row r="137" spans="1:55" ht="15.75" customHeight="1">
      <c r="A137" s="1019" t="s">
        <v>11</v>
      </c>
      <c r="B137" s="1031">
        <f>COUNTIFS('Cebu before Recon'!$Q$4:$Q$810,"wtr",'Cebu before Recon'!$O$4:$O$810,"private",'Cebu before Recon'!$BJ$4:$BJ$810,"1",'Cebu before Recon'!$AR$4:$AR$810,"december")</f>
        <v>0</v>
      </c>
      <c r="C137" s="1031">
        <f>COUNTIFS('Cebu before Recon'!$Q$4:$Q$810,"ntr",'Cebu before Recon'!$O$4:$O$810,"private",'Cebu before Recon'!$BJ$4:$BJ$810,"1",'Cebu before Recon'!$AR$4:$AR$810,"december")</f>
        <v>0</v>
      </c>
      <c r="D137" s="1029">
        <f t="shared" si="577"/>
        <v>0</v>
      </c>
      <c r="E137" s="1058">
        <f>COUNTIFS('Cebu before Recon'!$Q$4:$Q$809,"wtr",'Cebu before Recon'!$O$4:$O$809,"public",'Cebu before Recon'!$BJ$4:$BJ$809,"1",'Cebu before Recon'!$AR$4:$AR$809,"december")-G137</f>
        <v>0</v>
      </c>
      <c r="F137" s="1058">
        <f>COUNTIFS('Cebu before Recon'!$Q$4:$Q$809,"ntr",'Cebu before Recon'!$O$4:$O$809,"public",'Cebu before Recon'!$BJ$4:$BJ$809,"1",'Cebu before Recon'!$AR$4:$AR$809,"december")-H137</f>
        <v>0</v>
      </c>
      <c r="G137" s="1059">
        <f>COUNTIFS('Cebu before Recon'!$Q$4:$Q$809,"wtr",'Cebu before Recon'!$P$4:$P$809,"tesda technology institution",'Cebu before Recon'!$BJ$4:$BJ$809,"1",'Cebu before Recon'!$AR$4:$AR$809,"december")</f>
        <v>0</v>
      </c>
      <c r="H137" s="1059">
        <f>COUNTIFS('Cebu before Recon'!$Q$4:$Q$809,"ntr",'Cebu before Recon'!$P$4:$P$809,"tesda technology institution",'Cebu before Recon'!$BJ$4:$BJ$809,"1",'Cebu before Recon'!$AR$4:$AR$809,"december")</f>
        <v>0</v>
      </c>
      <c r="I137" s="1029">
        <f t="shared" ref="I137:J137" si="589">SUM(E137,G137)</f>
        <v>0</v>
      </c>
      <c r="J137" s="1029">
        <f t="shared" si="589"/>
        <v>0</v>
      </c>
      <c r="K137" s="1030">
        <f t="shared" ref="K137:L137" si="590">SUM(B137,I137)</f>
        <v>0</v>
      </c>
      <c r="L137" s="1030">
        <f t="shared" si="590"/>
        <v>0</v>
      </c>
      <c r="M137" s="1030">
        <f t="shared" si="580"/>
        <v>0</v>
      </c>
      <c r="O137" s="1019" t="s">
        <v>11</v>
      </c>
      <c r="P137" s="1031">
        <f>COUNTIFS('Cebu before Recon'!$Q$4:$Q$810,"wtr",'Cebu before Recon'!$O$4:$O$810,"private",'Cebu before Recon'!$AU$4:$AU$810,"CLOSED",'Cebu before Recon'!$AR$4:$AR$810,"december")</f>
        <v>11</v>
      </c>
      <c r="Q137" s="1031">
        <f>COUNTIFS('Cebu before Recon'!$Q$4:$Q$810,"ntr",'Cebu before Recon'!$O$4:$O$810,"private",'Cebu before Recon'!$AU$4:$AU$810,"CLOSED",'Cebu before Recon'!$AR$4:$AR$810,"december")</f>
        <v>11</v>
      </c>
      <c r="R137" s="1029">
        <f t="shared" si="581"/>
        <v>22</v>
      </c>
      <c r="S137" s="1058">
        <f>COUNTIFS('Cebu before Recon'!$Q$4:$Q$809,"wtr",'Cebu before Recon'!$O$4:$O$809,"public",'Cebu before Recon'!$AU$4:$AU$809,"closed",'Cebu before Recon'!$AR$4:$AR$809,"december")-U137</f>
        <v>1</v>
      </c>
      <c r="T137" s="1058">
        <f>COUNTIFS('Cebu before Recon'!$Q$4:$Q$809,"ntr",'Cebu before Recon'!$O$4:$O$809,"public",'Cebu before Recon'!$AU$4:$AU$809,"closed",'Cebu before Recon'!$AR$4:$AR$809,"december")-V137</f>
        <v>0</v>
      </c>
      <c r="U137" s="1059">
        <f>COUNTIFS('Cebu before Recon'!$Q$4:$Q$809,"wtr",'Cebu before Recon'!$P$4:$P$809,"tesda technology institution",'Cebu before Recon'!$AU$4:$AU$809,"closed",'Cebu before Recon'!$AR$4:$AR$809,"december")</f>
        <v>0</v>
      </c>
      <c r="V137" s="1059">
        <f>COUNTIFS('Cebu before Recon'!$Q$4:$Q$809,"ntr",'Cebu before Recon'!$P$4:$P$809,"tesda technology institution",'Cebu before Recon'!$AU$4:$AU$809,"closed",'Cebu before Recon'!$AR$4:$AR$809,"december")</f>
        <v>0</v>
      </c>
      <c r="W137" s="1029">
        <f t="shared" ref="W137:X137" si="591">SUM(S137,U137)</f>
        <v>1</v>
      </c>
      <c r="X137" s="1029">
        <f t="shared" si="591"/>
        <v>0</v>
      </c>
      <c r="Y137" s="1030">
        <f t="shared" ref="Y137:Z137" si="592">SUM(P137,W137)</f>
        <v>12</v>
      </c>
      <c r="Z137" s="1030">
        <f t="shared" si="592"/>
        <v>11</v>
      </c>
      <c r="AA137" s="1030">
        <f t="shared" si="584"/>
        <v>23</v>
      </c>
      <c r="AB137" s="1017"/>
      <c r="AC137" s="1019" t="s">
        <v>11</v>
      </c>
      <c r="AD137" s="1051">
        <f>COUNTIFS('Cebu before Recon'!$Q$4:$Q$810,"wtr",'Cebu before Recon'!$O$4:$O$810,"private",'Cebu before Recon'!$AU$4:$AU$810,"reissued ctpr",'Cebu before Recon'!$AR$4:$AR$810,"december")</f>
        <v>0</v>
      </c>
      <c r="AE137" s="1051">
        <f>COUNTIFS('Cebu before Recon'!$Q$4:$Q$810,"ntr",'Cebu before Recon'!$O$4:$O$810,"private",'Cebu before Recon'!$AU$4:$AU$810,"reissued ctpr",'Cebu before Recon'!$AR$4:$AR$810,"december")</f>
        <v>0</v>
      </c>
      <c r="AF137" s="1052">
        <f t="shared" si="585"/>
        <v>0</v>
      </c>
      <c r="AG137" s="1053">
        <f>COUNTIFS('Cebu before Recon'!$Q$4:$Q$809,"wtr",'Cebu before Recon'!$O$4:$O$809,"public",'Cebu before Recon'!$AU$4:$AU$809,"reissued ctpr",'Cebu before Recon'!$AR$4:$AR$809,"december")-AI137</f>
        <v>0</v>
      </c>
      <c r="AH137" s="1053">
        <f>COUNTIFS('Cebu before Recon'!$Q$4:$Q$809,"ntr",'Cebu before Recon'!$O$4:$O$809,"public",'Cebu before Recon'!$AU$4:$AU$809,"reissued ctpr",'Cebu before Recon'!$AR$4:$AR$809,"december")-AJ137</f>
        <v>0</v>
      </c>
      <c r="AI137" s="1054">
        <f>COUNTIFS('Cebu before Recon'!$Q$4:$Q$809,"wtr",'Cebu before Recon'!$P$4:$P$809,"tesda technology institution",'Cebu before Recon'!$AU$4:$AU$809,"reissued ctpr",'Cebu before Recon'!$AR$4:$AR$809,"december")</f>
        <v>0</v>
      </c>
      <c r="AJ137" s="1054">
        <f>COUNTIFS('Cebu before Recon'!$Q$4:$Q$809,"ntr",'Cebu before Recon'!$P$4:$P$809,"tesda technology institution",'Cebu before Recon'!$AU$4:$AU$809,"reissued ctpr",'Cebu before Recon'!$AR$4:$AR$809,"december")</f>
        <v>0</v>
      </c>
      <c r="AK137" s="1029">
        <f t="shared" ref="AK137:AL137" si="593">SUM(AG137,AI137)</f>
        <v>0</v>
      </c>
      <c r="AL137" s="1029">
        <f t="shared" si="593"/>
        <v>0</v>
      </c>
      <c r="AM137" s="1030">
        <f t="shared" ref="AM137:AN137" si="594">SUM(AD137,AK137)</f>
        <v>0</v>
      </c>
      <c r="AN137" s="1030">
        <f t="shared" si="594"/>
        <v>0</v>
      </c>
      <c r="AO137" s="1030">
        <f t="shared" si="588"/>
        <v>0</v>
      </c>
      <c r="AP137" s="1017"/>
      <c r="AQ137" s="1017"/>
      <c r="AR137" s="1017"/>
      <c r="AS137" s="1017"/>
      <c r="AT137" s="1017"/>
      <c r="AU137" s="1017"/>
      <c r="AV137" s="1017"/>
      <c r="AW137" s="1017"/>
      <c r="AX137" s="1017"/>
      <c r="AY137" s="1017"/>
      <c r="AZ137" s="1017"/>
      <c r="BA137" s="1017"/>
      <c r="BB137" s="1017"/>
      <c r="BC137" s="1017"/>
    </row>
    <row r="138" spans="1:55" ht="15.75" customHeight="1">
      <c r="A138" s="1019" t="s">
        <v>49</v>
      </c>
      <c r="B138" s="1031">
        <f>COUNTIFS('Negros Oriental before Recon'!$Q$4:$Q$439,"wtr",'Negros Oriental before Recon'!$O$4:$O$439,"private",'Negros Oriental before Recon'!$BJ$4:$BJ$439,"1",'Negros Oriental before Recon'!$AR$4:$AR$439,"december")</f>
        <v>1</v>
      </c>
      <c r="C138" s="1031">
        <f>COUNTIFS('Negros Oriental before Recon'!$Q$4:$Q$439,"ntr",'Negros Oriental before Recon'!$O$4:$O$439,"private",'Negros Oriental before Recon'!$BJ$4:$BJ$439,"1",'Negros Oriental before Recon'!$AR$4:$AR$439,"december")</f>
        <v>1</v>
      </c>
      <c r="D138" s="1029">
        <f t="shared" si="577"/>
        <v>2</v>
      </c>
      <c r="E138" s="1058">
        <f>COUNTIFS('Negros Oriental before Recon'!$Q$4:$Q$438,"wtr",'Negros Oriental before Recon'!$O$4:$O$438,"public",'Negros Oriental before Recon'!$BJ$4:$BJ$438,"1",'Negros Oriental before Recon'!$AR$4:$AR$438,"december")-G138</f>
        <v>3</v>
      </c>
      <c r="F138" s="1058">
        <f>COUNTIFS('Negros Oriental before Recon'!$Q$4:$Q$438,"ntr",'Negros Oriental before Recon'!$O$4:$O$438,"public",'Negros Oriental before Recon'!$BJ$4:$BJ$438,"1",'Negros Oriental before Recon'!$AR$4:$AR$438,"december")-H138</f>
        <v>0</v>
      </c>
      <c r="G138" s="1059">
        <f>COUNTIFS('Negros Oriental before Recon'!$Q$4:$Q$438,"wtr",'Negros Oriental before Recon'!$P$4:$P$438,"tesda technology institution",'Negros Oriental before Recon'!$BJ$4:$BJ$438,"1",'Negros Oriental before Recon'!$AR$4:$AR$438,"december")</f>
        <v>1</v>
      </c>
      <c r="H138" s="1059">
        <f>COUNTIFS('Negros Oriental before Recon'!$Q$4:$Q$438,"ntr",'Negros Oriental before Recon'!$P$4:$P$438,"tesda technology institution",'Negros Oriental before Recon'!$BJ$4:$BJ$438,"1",'Negros Oriental before Recon'!$AR$4:$AR$438,"december")</f>
        <v>0</v>
      </c>
      <c r="I138" s="1029">
        <f t="shared" ref="I138:J138" si="595">SUM(E138,G138)</f>
        <v>4</v>
      </c>
      <c r="J138" s="1029">
        <f t="shared" si="595"/>
        <v>0</v>
      </c>
      <c r="K138" s="1030">
        <f t="shared" ref="K138:L138" si="596">SUM(B138,I138)</f>
        <v>5</v>
      </c>
      <c r="L138" s="1030">
        <f t="shared" si="596"/>
        <v>1</v>
      </c>
      <c r="M138" s="1030">
        <f t="shared" si="580"/>
        <v>6</v>
      </c>
      <c r="O138" s="1019" t="s">
        <v>49</v>
      </c>
      <c r="P138" s="1031">
        <f>COUNTIFS('Negros Oriental before Recon'!$Q$4:$Q$439,"wtr",'Negros Oriental before Recon'!$O$4:$O$439,"private",'Negros Oriental before Recon'!$AU$4:$AU$439,"CLOSED",'Negros Oriental before Recon'!$AR$4:$AR$439,"december")</f>
        <v>1</v>
      </c>
      <c r="Q138" s="1031">
        <f>COUNTIFS('Negros Oriental before Recon'!$Q$4:$Q$439,"ntr",'Negros Oriental before Recon'!$O$4:$O$439,"private",'Negros Oriental before Recon'!$AU$4:$AU$439,"CLOSED",'Negros Oriental before Recon'!$AR$4:$AR$439,"december")</f>
        <v>0</v>
      </c>
      <c r="R138" s="1029">
        <f t="shared" si="581"/>
        <v>1</v>
      </c>
      <c r="S138" s="1058">
        <f>COUNTIFS('Negros Oriental before Recon'!$Q$4:$Q$438,"wtr",'Negros Oriental before Recon'!$O$4:$O$438,"public",'Negros Oriental before Recon'!$AU$4:$AU$438,"closed",'Negros Oriental before Recon'!$AR$4:$AR$438,"december")-U138</f>
        <v>0</v>
      </c>
      <c r="T138" s="1058">
        <f>COUNTIFS('Negros Oriental before Recon'!$Q$4:$Q$438,"ntr",'Negros Oriental before Recon'!$O$4:$O$438,"public",'Negros Oriental before Recon'!$AU$4:$AU$438,"closed",'Negros Oriental before Recon'!$AR$4:$AR$438,"december")-V138</f>
        <v>0</v>
      </c>
      <c r="U138" s="1059">
        <f>COUNTIFS('Negros Oriental before Recon'!$Q$4:$Q$438,"wtr",'Negros Oriental before Recon'!$P$4:$P$438,"tesda technology institution",'Negros Oriental before Recon'!$AU$4:$AU$438,"closed",'Negros Oriental before Recon'!$AR$4:$AR$438,"december")</f>
        <v>0</v>
      </c>
      <c r="V138" s="1059">
        <f>COUNTIFS('Negros Oriental before Recon'!$Q$4:$Q$438,"ntr",'Negros Oriental before Recon'!$P$4:$P$438,"tesda technology institution",'Negros Oriental before Recon'!$AU$4:$AU$438,"closed",'Negros Oriental before Recon'!$AR$4:$AR$438,"december")</f>
        <v>0</v>
      </c>
      <c r="W138" s="1029">
        <f t="shared" ref="W138:X138" si="597">SUM(S138,U138)</f>
        <v>0</v>
      </c>
      <c r="X138" s="1029">
        <f t="shared" si="597"/>
        <v>0</v>
      </c>
      <c r="Y138" s="1030">
        <f t="shared" ref="Y138:Z138" si="598">SUM(P138,W138)</f>
        <v>1</v>
      </c>
      <c r="Z138" s="1030">
        <f t="shared" si="598"/>
        <v>0</v>
      </c>
      <c r="AA138" s="1030">
        <f t="shared" si="584"/>
        <v>1</v>
      </c>
      <c r="AB138" s="1017"/>
      <c r="AC138" s="1019" t="s">
        <v>49</v>
      </c>
      <c r="AD138" s="1051">
        <f>COUNTIFS('Negros Oriental before Recon'!$Q$4:$Q$439,"wtr",'Negros Oriental before Recon'!$O$4:$O$439,"private",'Negros Oriental before Recon'!$AU$4:$AU$439,"reissued ctpr",'Negros Oriental before Recon'!$AR$4:$AR$439,"december")</f>
        <v>0</v>
      </c>
      <c r="AE138" s="1051">
        <f>COUNTIFS('Negros Oriental before Recon'!$Q$4:$Q$439,"ntr",'Negros Oriental before Recon'!$O$4:$O$439,"private",'Negros Oriental before Recon'!$AU$4:$AU$439,"reissued ctpr",'Negros Oriental before Recon'!$AR$4:$AR$439,"december")</f>
        <v>0</v>
      </c>
      <c r="AF138" s="1052">
        <f t="shared" si="585"/>
        <v>0</v>
      </c>
      <c r="AG138" s="1053">
        <f>COUNTIFS('Negros Oriental before Recon'!$Q$4:$Q$438,"wtr",'Negros Oriental before Recon'!$O$4:$O$438,"public",'Negros Oriental before Recon'!$AU$4:$AU$438,"reissued ctpr",'Negros Oriental before Recon'!$AR$4:$AR$438,"december")-AI138</f>
        <v>0</v>
      </c>
      <c r="AH138" s="1053">
        <f>COUNTIFS('Negros Oriental before Recon'!$Q$4:$Q$438,"ntr",'Negros Oriental before Recon'!$O$4:$O$438,"public",'Negros Oriental before Recon'!$AU$4:$AU$438,"reissued ctpr",'Negros Oriental before Recon'!$AR$4:$AR$438,"december")-AJ138</f>
        <v>0</v>
      </c>
      <c r="AI138" s="1054">
        <f>COUNTIFS('Negros Oriental before Recon'!$Q$4:$Q$438,"wtr",'Negros Oriental before Recon'!$P$4:$P$438,"tesda technology institution",'Negros Oriental before Recon'!$AU$4:$AU$438,"reissued ctpr",'Negros Oriental before Recon'!$AR$4:$AR$438,"december")</f>
        <v>0</v>
      </c>
      <c r="AJ138" s="1054">
        <f>COUNTIFS('Negros Oriental before Recon'!$Q$4:$Q$438,"ntr",'Negros Oriental before Recon'!$P$4:$P$438,"tesda technology institution",'Negros Oriental before Recon'!$AU$4:$AU$438,"reissued ctpr",'Negros Oriental before Recon'!$AR$4:$AR$438,"december")</f>
        <v>0</v>
      </c>
      <c r="AK138" s="1029">
        <f t="shared" ref="AK138:AL138" si="599">SUM(AG138,AI138)</f>
        <v>0</v>
      </c>
      <c r="AL138" s="1029">
        <f t="shared" si="599"/>
        <v>0</v>
      </c>
      <c r="AM138" s="1030">
        <f t="shared" ref="AM138:AN138" si="600">SUM(AD138,AK138)</f>
        <v>0</v>
      </c>
      <c r="AN138" s="1030">
        <f t="shared" si="600"/>
        <v>0</v>
      </c>
      <c r="AO138" s="1030">
        <f t="shared" si="588"/>
        <v>0</v>
      </c>
      <c r="AP138" s="1017"/>
      <c r="AQ138" s="1017"/>
      <c r="AR138" s="1017"/>
      <c r="AS138" s="1017"/>
      <c r="AT138" s="1017"/>
      <c r="AU138" s="1017"/>
      <c r="AV138" s="1017"/>
      <c r="AW138" s="1017"/>
      <c r="AX138" s="1017"/>
      <c r="AY138" s="1017"/>
      <c r="AZ138" s="1017"/>
      <c r="BA138" s="1017"/>
      <c r="BB138" s="1017"/>
      <c r="BC138" s="1017"/>
    </row>
    <row r="139" spans="1:55" ht="15.75" customHeight="1">
      <c r="A139" s="1019" t="s">
        <v>400</v>
      </c>
      <c r="B139" s="1031">
        <f>COUNTIFS('Siquijor before Recon'!$Q$4:$Q$196,"wtr",'Siquijor before Recon'!$O$4:$O$196,"private",'Siquijor before Recon'!$BJ$4:$BJ$196,"1",'Siquijor before Recon'!$AR$4:$AR$196,"december")</f>
        <v>0</v>
      </c>
      <c r="C139" s="1031">
        <f>COUNTIFS('Siquijor before Recon'!$Q$4:$Q$196,"ntr",'Siquijor before Recon'!$O$4:$O$196,"private",'Siquijor before Recon'!$BJ$4:$BJ$196,"1",'Siquijor before Recon'!$AR$4:$AR$196,"december")</f>
        <v>0</v>
      </c>
      <c r="D139" s="1029">
        <f t="shared" si="577"/>
        <v>0</v>
      </c>
      <c r="E139" s="1058">
        <f>COUNTIFS('Siquijor before Recon'!$Q$4:$Q$195,"wtr",'Siquijor before Recon'!$O$4:$O$195,"public",'Siquijor before Recon'!$BJ$4:$BJ$195,"1",'Siquijor before Recon'!$AR$4:$AR$195,"december")-G139</f>
        <v>1</v>
      </c>
      <c r="F139" s="1058">
        <f>COUNTIFS('Siquijor before Recon'!$Q$4:$Q$195,"ntr",'Siquijor before Recon'!$O$4:$O$195,"public",'Siquijor before Recon'!$BJ$4:$BJ$195,"1",'Siquijor before Recon'!$AR$4:$AR$195,"december")-H139</f>
        <v>0</v>
      </c>
      <c r="G139" s="1059">
        <f>COUNTIFS('Siquijor before Recon'!$Q$4:$Q$195,"wtr",'Siquijor before Recon'!$P$4:$P$195,"tesda technology institution",'Siquijor before Recon'!$BJ$4:$BJ$195,"1",'Siquijor before Recon'!$AR$4:$AR$195,"december")</f>
        <v>0</v>
      </c>
      <c r="H139" s="1059">
        <f>COUNTIFS('Siquijor before Recon'!$Q$4:$Q$195,"ntr",'Siquijor before Recon'!$P$4:$P$195,"tesda technology institution",'Siquijor before Recon'!$BJ$4:$BJ$195,"1",'Siquijor before Recon'!$AR$4:$AR$195,"december")</f>
        <v>0</v>
      </c>
      <c r="I139" s="1029">
        <f t="shared" ref="I139:J139" si="601">SUM(E139,G139)</f>
        <v>1</v>
      </c>
      <c r="J139" s="1029">
        <f t="shared" si="601"/>
        <v>0</v>
      </c>
      <c r="K139" s="1030">
        <f t="shared" ref="K139:L139" si="602">SUM(B139,I139)</f>
        <v>1</v>
      </c>
      <c r="L139" s="1030">
        <f t="shared" si="602"/>
        <v>0</v>
      </c>
      <c r="M139" s="1030">
        <f t="shared" si="580"/>
        <v>1</v>
      </c>
      <c r="O139" s="1019" t="s">
        <v>400</v>
      </c>
      <c r="P139" s="1031">
        <f>COUNTIFS('Siquijor before Recon'!$Q$4:$Q$196,"wtr",'Siquijor before Recon'!$O$4:$O$196,"private",'Siquijor before Recon'!$AU$4:$AU$196,"CLOSED",'Siquijor before Recon'!$AR$4:$AR$196,"december")</f>
        <v>0</v>
      </c>
      <c r="Q139" s="1031">
        <f>COUNTIFS('Siquijor before Recon'!$Q$4:$Q$196,"ntr",'Siquijor before Recon'!$O$4:$O$196,"private",'Siquijor before Recon'!$AU$4:$AU$196,"CLOSED",'Siquijor before Recon'!$AR$4:$AR$196,"december")</f>
        <v>0</v>
      </c>
      <c r="R139" s="1029">
        <f t="shared" si="581"/>
        <v>0</v>
      </c>
      <c r="S139" s="1058">
        <f>COUNTIFS('Siquijor before Recon'!$Q$4:$Q$195,"wtr",'Siquijor before Recon'!$O$4:$O$195,"public",'Siquijor before Recon'!$AU$4:$AU$195,"closed",'Siquijor before Recon'!$AR$4:$AR$195,"december")-U139</f>
        <v>0</v>
      </c>
      <c r="T139" s="1058">
        <f>COUNTIFS('Siquijor before Recon'!$Q$4:$Q$195,"ntr",'Siquijor before Recon'!$O$4:$O$195,"public",'Siquijor before Recon'!$AU$4:$AU$195,"closed",'Siquijor before Recon'!$AR$4:$AR$195,"december")-V139</f>
        <v>0</v>
      </c>
      <c r="U139" s="1059">
        <f>COUNTIFS('Siquijor before Recon'!$Q$4:$Q$195,"wtr",'Siquijor before Recon'!$P$4:$P$195,"tesda technology institution",'Siquijor before Recon'!$AU$4:$AU$195,"closed",'Siquijor before Recon'!$AR$4:$AR$195,"december")</f>
        <v>0</v>
      </c>
      <c r="V139" s="1059">
        <f>COUNTIFS('Siquijor before Recon'!$Q$4:$Q$195,"ntr",'Siquijor before Recon'!$P$4:$P$195,"tesda technology institution",'Siquijor before Recon'!$AU$4:$AU$195,"closed",'Siquijor before Recon'!$AR$4:$AR$195,"december")</f>
        <v>0</v>
      </c>
      <c r="W139" s="1029">
        <f t="shared" ref="W139:X139" si="603">SUM(S139,U139)</f>
        <v>0</v>
      </c>
      <c r="X139" s="1029">
        <f t="shared" si="603"/>
        <v>0</v>
      </c>
      <c r="Y139" s="1030">
        <f t="shared" ref="Y139:Z139" si="604">SUM(P139,W139)</f>
        <v>0</v>
      </c>
      <c r="Z139" s="1030">
        <f t="shared" si="604"/>
        <v>0</v>
      </c>
      <c r="AA139" s="1030">
        <f t="shared" si="584"/>
        <v>0</v>
      </c>
      <c r="AB139" s="1017"/>
      <c r="AC139" s="1019" t="s">
        <v>400</v>
      </c>
      <c r="AD139" s="1051">
        <f>COUNTIFS('Siquijor before Recon'!$Q$4:$Q$196,"wtr",'Siquijor before Recon'!$O$4:$O$196,"private",'Siquijor before Recon'!$AU$4:$AU$196,"reissued ctpr",'Siquijor before Recon'!$AR$4:$AR$196,"december")</f>
        <v>0</v>
      </c>
      <c r="AE139" s="1051">
        <f>COUNTIFS('Siquijor before Recon'!$Q$4:$Q$196,"ntr",'Siquijor before Recon'!$O$4:$O$196,"private",'Siquijor before Recon'!$AU$4:$AU$196,"reissued ctpr",'Siquijor before Recon'!$AR$4:$AR$196,"december")</f>
        <v>0</v>
      </c>
      <c r="AF139" s="1052">
        <f t="shared" si="585"/>
        <v>0</v>
      </c>
      <c r="AG139" s="1053">
        <f>COUNTIFS('Siquijor before Recon'!$Q$4:$Q$195,"wtr",'Siquijor before Recon'!$O$4:$O$195,"public",'Siquijor before Recon'!$AU$4:$AU$195,"reissued ctpr",'Siquijor before Recon'!$AR$4:$AR$195,"december")-AI139</f>
        <v>0</v>
      </c>
      <c r="AH139" s="1053">
        <f>COUNTIFS('Siquijor before Recon'!$Q$4:$Q$195,"ntr",'Siquijor before Recon'!$O$4:$O$195,"public",'Siquijor before Recon'!$AU$4:$AU$195,"reissued ctpr",'Siquijor before Recon'!$AR$4:$AR$195,"december")-AJ139</f>
        <v>0</v>
      </c>
      <c r="AI139" s="1054">
        <f>COUNTIFS('Siquijor before Recon'!$Q$4:$Q$195,"wtr",'Siquijor before Recon'!$P$4:$P$195,"tesda technology institution",'Siquijor before Recon'!$AU$4:$AU$195,"reissued ctpr",'Siquijor before Recon'!$AR$4:$AR$195,"december")</f>
        <v>0</v>
      </c>
      <c r="AJ139" s="1054">
        <f>COUNTIFS('Siquijor before Recon'!$Q$4:$Q$195,"ntr",'Siquijor before Recon'!$P$4:$P$195,"tesda technology institution",'Siquijor before Recon'!$AU$4:$AU$195,"reissued ctpr",'Siquijor before Recon'!$AR$4:$AR$195,"december")</f>
        <v>0</v>
      </c>
      <c r="AK139" s="1029">
        <f t="shared" ref="AK139:AL139" si="605">SUM(AG139,AI139)</f>
        <v>0</v>
      </c>
      <c r="AL139" s="1029">
        <f t="shared" si="605"/>
        <v>0</v>
      </c>
      <c r="AM139" s="1030">
        <f t="shared" ref="AM139:AN139" si="606">SUM(AD139,AK139)</f>
        <v>0</v>
      </c>
      <c r="AN139" s="1030">
        <f t="shared" si="606"/>
        <v>0</v>
      </c>
      <c r="AO139" s="1030">
        <f t="shared" si="588"/>
        <v>0</v>
      </c>
      <c r="AP139" s="1017"/>
      <c r="AQ139" s="1017"/>
      <c r="AR139" s="1017"/>
      <c r="AS139" s="1017"/>
      <c r="AT139" s="1017"/>
      <c r="AU139" s="1017"/>
      <c r="AV139" s="1017"/>
      <c r="AW139" s="1017"/>
      <c r="AX139" s="1017"/>
      <c r="AY139" s="1017"/>
      <c r="AZ139" s="1017"/>
      <c r="BA139" s="1017"/>
      <c r="BB139" s="1017"/>
      <c r="BC139" s="1017"/>
    </row>
    <row r="140" spans="1:55" ht="15.75" customHeight="1">
      <c r="A140" s="1019" t="s">
        <v>10347</v>
      </c>
      <c r="B140" s="1031">
        <f>COUNTIFS('MTP Other Region'!$P$3:$P$200,"wtr",'MTP Other Region'!$N$3:$N$200,"private",'MTP Other Region'!$AT$3:$AT$200,"new tvi &amp; program",'MTP Other Region'!$AQ$3:$AQ$200,"december")</f>
        <v>0</v>
      </c>
      <c r="C140" s="1031">
        <f>COUNTIFS('MTP Other Region'!$P$3:$P$200,"ntr",'MTP Other Region'!$N$3:$N$200,"private",'MTP Other Region'!$AT$3:$AT$200,"new tvi &amp; program",'MTP Other Region'!$AQ$3:$AQ$200,"december")</f>
        <v>0</v>
      </c>
      <c r="D140" s="1029">
        <f t="shared" si="577"/>
        <v>0</v>
      </c>
      <c r="E140" s="1058">
        <f>COUNTIFS('MTP Other Region'!$P$3:$P$25,"wtr",'MTP Other Region'!$N$3:$N$25,"public",'MTP Other Region'!$AQ$3:$AQ$25,"december")-G140</f>
        <v>0</v>
      </c>
      <c r="F140" s="1058">
        <f>COUNTIFS('MTP Other Region'!$P$3:$P$25,"ntr",'MTP Other Region'!$N$3:$N$25,"public",'MTP Other Region'!$AQ$3:$AQ$25,"december")-H140</f>
        <v>0</v>
      </c>
      <c r="G140" s="1059">
        <f>COUNTIFS('MTP Other Region'!$P$3:$P$25,"wtr",'MTP Other Region'!$O$3:$O$25,"tesda technology institution",'MTP Other Region'!$AQ$3:$AQ$25,"december")</f>
        <v>0</v>
      </c>
      <c r="H140" s="1059">
        <f>COUNTIFS('MTP Other Region'!$P$3:$P$25,"ntr",'MTP Other Region'!$O$3:$O$25,"tesda technology institution",'MTP Other Region'!$AQ$3:$AQ$25,"december")</f>
        <v>0</v>
      </c>
      <c r="I140" s="1029">
        <f t="shared" ref="I140:J140" si="607">SUM(E140,G140)</f>
        <v>0</v>
      </c>
      <c r="J140" s="1029">
        <f t="shared" si="607"/>
        <v>0</v>
      </c>
      <c r="K140" s="1030">
        <f t="shared" ref="K140:L140" si="608">SUM(B140,I140)</f>
        <v>0</v>
      </c>
      <c r="L140" s="1030">
        <f t="shared" si="608"/>
        <v>0</v>
      </c>
      <c r="M140" s="1030">
        <f t="shared" si="580"/>
        <v>0</v>
      </c>
      <c r="O140" s="1019" t="s">
        <v>10347</v>
      </c>
      <c r="P140" s="1031">
        <f>COUNTIFS('MTP Other Region'!$P$3:$P$200,"wtr",'MTP Other Region'!$N$3:$N$200,"private",'MTP Other Region'!$AT$3:$AT$200,"CLOSED",'MTP Other Region'!$AQ$3:$AQ$200,"december")</f>
        <v>0</v>
      </c>
      <c r="Q140" s="1031">
        <f>COUNTIFS('MTP Other Region'!$P$3:$P$200,"ntr",'MTP Other Region'!$N$3:$N$200,"private",'MTP Other Region'!$AT$3:$AT$200,"CLOSED",'MTP Other Region'!$AQ$3:$AQ$200,"december")</f>
        <v>0</v>
      </c>
      <c r="R140" s="1029">
        <f t="shared" si="581"/>
        <v>0</v>
      </c>
      <c r="S140" s="1058">
        <f>COUNTIFS('MTP Other Region'!$P$3:$P$25,"wtr",'MTP Other Region'!$N$3:$N$25,"public",'MTP Other Region'!$AT$3:$AT$25,"closed",'MTP Other Region'!$AQ$3:$AQ$25,"december")-U140</f>
        <v>0</v>
      </c>
      <c r="T140" s="1058">
        <f>COUNTIFS('MTP Other Region'!$P$3:$P$25,"ntr",'MTP Other Region'!$N$3:$N$25,"public",'MTP Other Region'!$AT$3:$AT$25,"closed",'MTP Other Region'!$AQ$3:$AQ$25,"december")-V140</f>
        <v>0</v>
      </c>
      <c r="U140" s="1059">
        <f>COUNTIFS('MTP Other Region'!$P$3:$P$25,"wtr",'MTP Other Region'!$O$3:$O$25,"tesda technology institution",'MTP Other Region'!$AT$3:$AT$25,"closed",'MTP Other Region'!$AQ$3:$AQ$25,"december")</f>
        <v>0</v>
      </c>
      <c r="V140" s="1059">
        <f>COUNTIFS('MTP Other Region'!$P$3:$P$25,"ntr",'MTP Other Region'!$O$3:$O$25,"tesda technology institution",'MTP Other Region'!$AT$3:$AT$25,"closed",'MTP Other Region'!$AQ$3:$AQ$25,"december")</f>
        <v>0</v>
      </c>
      <c r="W140" s="1029">
        <f t="shared" ref="W140:X140" si="609">SUM(S140,U140)</f>
        <v>0</v>
      </c>
      <c r="X140" s="1029">
        <f t="shared" si="609"/>
        <v>0</v>
      </c>
      <c r="Y140" s="1030">
        <f t="shared" ref="Y140:Z140" si="610">SUM(P140,W140)</f>
        <v>0</v>
      </c>
      <c r="Z140" s="1030">
        <f t="shared" si="610"/>
        <v>0</v>
      </c>
      <c r="AA140" s="1030">
        <f t="shared" si="584"/>
        <v>0</v>
      </c>
      <c r="AB140" s="1017"/>
      <c r="AC140" s="1019" t="s">
        <v>10347</v>
      </c>
      <c r="AD140" s="1051">
        <f>COUNTIFS('MTP Other Region'!$P$3:$P$200,"wtr",'MTP Other Region'!$N$3:$N$200,"private",'MTP Other Region'!$AT$3:$AT$200,"reissued ctpr",'MTP Other Region'!$AQ$3:$AQ$200,"december")</f>
        <v>0</v>
      </c>
      <c r="AE140" s="1051">
        <f>COUNTIFS('MTP Other Region'!$P$3:$P$200,"ntr",'MTP Other Region'!$N$3:$N$200,"private",'MTP Other Region'!$AT$3:$AT$200,"reissued ctpr",'MTP Other Region'!$AQ$3:$AQ$200,"december")</f>
        <v>0</v>
      </c>
      <c r="AF140" s="1052">
        <f t="shared" si="585"/>
        <v>0</v>
      </c>
      <c r="AG140" s="1053">
        <f>COUNTIFS('MTP Other Region'!$P$3:$P$25,"wtr",'MTP Other Region'!$N$3:$N$25,"public",'MTP Other Region'!$AT$3:$AT$25,"reissued ctpr",'MTP Other Region'!$AQ$3:$AQ$25,"december")-AI140</f>
        <v>0</v>
      </c>
      <c r="AH140" s="1053">
        <f>COUNTIFS('MTP Other Region'!$P$3:$P$25,"ntr",'MTP Other Region'!$N$3:$N$25,"public",'MTP Other Region'!$AT$3:$AT$25,"reissued ctpr",'MTP Other Region'!$AQ$3:$AQ$25,"december")-AJ140</f>
        <v>0</v>
      </c>
      <c r="AI140" s="1054">
        <f>COUNTIFS('MTP Other Region'!$P$3:$P$25,"wtr",'MTP Other Region'!$O$3:$O$25,"tesda technology institution",'MTP Other Region'!$AT$3:$AT$25,"reissued ctpr",'MTP Other Region'!$AQ$3:$AQ$25,"december")</f>
        <v>0</v>
      </c>
      <c r="AJ140" s="1054">
        <f>COUNTIFS('MTP Other Region'!$P$3:$P$25,"ntr",'MTP Other Region'!$O$3:$O$25,"tesda technology institution",'MTP Other Region'!$AT$3:$AT$25,"reissued ctpr",'MTP Other Region'!$AQ$3:$AQ$25,"december")</f>
        <v>0</v>
      </c>
      <c r="AK140" s="1029">
        <f t="shared" ref="AK140:AL140" si="611">SUM(AG140,AI140)</f>
        <v>0</v>
      </c>
      <c r="AL140" s="1029">
        <f t="shared" si="611"/>
        <v>0</v>
      </c>
      <c r="AM140" s="1030">
        <f t="shared" ref="AM140:AN140" si="612">SUM(AD140,AK140)</f>
        <v>0</v>
      </c>
      <c r="AN140" s="1030">
        <f t="shared" si="612"/>
        <v>0</v>
      </c>
      <c r="AO140" s="1030">
        <f t="shared" si="588"/>
        <v>0</v>
      </c>
      <c r="AP140" s="1017"/>
      <c r="AQ140" s="1017"/>
      <c r="AR140" s="1017"/>
      <c r="AS140" s="1017"/>
      <c r="AT140" s="1017"/>
      <c r="AU140" s="1017"/>
      <c r="AV140" s="1017"/>
      <c r="AW140" s="1017"/>
      <c r="AX140" s="1017"/>
      <c r="AY140" s="1017"/>
      <c r="AZ140" s="1017"/>
      <c r="BA140" s="1017"/>
      <c r="BB140" s="1017"/>
      <c r="BC140" s="1017"/>
    </row>
    <row r="141" spans="1:55" ht="15.75" customHeight="1">
      <c r="A141" s="1019" t="s">
        <v>10346</v>
      </c>
      <c r="B141" s="1029">
        <f t="shared" ref="B141:J141" si="613">SUM(B136:B140)</f>
        <v>5</v>
      </c>
      <c r="C141" s="1029">
        <f t="shared" si="613"/>
        <v>1</v>
      </c>
      <c r="D141" s="1029">
        <f t="shared" si="613"/>
        <v>6</v>
      </c>
      <c r="E141" s="1040">
        <f t="shared" si="613"/>
        <v>4</v>
      </c>
      <c r="F141" s="1040">
        <f t="shared" si="613"/>
        <v>0</v>
      </c>
      <c r="G141" s="1041">
        <f t="shared" si="613"/>
        <v>3</v>
      </c>
      <c r="H141" s="1041">
        <f t="shared" si="613"/>
        <v>0</v>
      </c>
      <c r="I141" s="1029">
        <f t="shared" si="613"/>
        <v>7</v>
      </c>
      <c r="J141" s="1029">
        <f t="shared" si="613"/>
        <v>0</v>
      </c>
      <c r="K141" s="1030">
        <f t="shared" ref="K141:L141" si="614">SUM(B141,I141)</f>
        <v>12</v>
      </c>
      <c r="L141" s="1030">
        <f t="shared" si="614"/>
        <v>1</v>
      </c>
      <c r="M141" s="1030">
        <f t="shared" si="580"/>
        <v>13</v>
      </c>
      <c r="O141" s="1019" t="s">
        <v>10346</v>
      </c>
      <c r="P141" s="1029">
        <f t="shared" ref="P141:X141" si="615">SUM(P136:P140)</f>
        <v>12</v>
      </c>
      <c r="Q141" s="1029">
        <f t="shared" si="615"/>
        <v>11</v>
      </c>
      <c r="R141" s="1029">
        <f t="shared" si="615"/>
        <v>23</v>
      </c>
      <c r="S141" s="1040">
        <f t="shared" si="615"/>
        <v>1</v>
      </c>
      <c r="T141" s="1040">
        <f t="shared" si="615"/>
        <v>0</v>
      </c>
      <c r="U141" s="1041">
        <f t="shared" si="615"/>
        <v>0</v>
      </c>
      <c r="V141" s="1041">
        <f t="shared" si="615"/>
        <v>0</v>
      </c>
      <c r="W141" s="1029">
        <f t="shared" si="615"/>
        <v>1</v>
      </c>
      <c r="X141" s="1029">
        <f t="shared" si="615"/>
        <v>0</v>
      </c>
      <c r="Y141" s="1030">
        <f t="shared" ref="Y141:Z141" si="616">SUM(P141,W141)</f>
        <v>13</v>
      </c>
      <c r="Z141" s="1030">
        <f t="shared" si="616"/>
        <v>11</v>
      </c>
      <c r="AA141" s="1030">
        <f t="shared" si="584"/>
        <v>24</v>
      </c>
      <c r="AB141" s="1017"/>
      <c r="AC141" s="1019" t="s">
        <v>10346</v>
      </c>
      <c r="AD141" s="1029">
        <f t="shared" ref="AD141:AL141" si="617">SUM(AD136:AD140)</f>
        <v>0</v>
      </c>
      <c r="AE141" s="1029">
        <f t="shared" si="617"/>
        <v>0</v>
      </c>
      <c r="AF141" s="1029">
        <f t="shared" si="617"/>
        <v>0</v>
      </c>
      <c r="AG141" s="1040">
        <f t="shared" si="617"/>
        <v>0</v>
      </c>
      <c r="AH141" s="1040">
        <f t="shared" si="617"/>
        <v>0</v>
      </c>
      <c r="AI141" s="1041">
        <f t="shared" si="617"/>
        <v>0</v>
      </c>
      <c r="AJ141" s="1041">
        <f t="shared" si="617"/>
        <v>0</v>
      </c>
      <c r="AK141" s="1029">
        <f t="shared" si="617"/>
        <v>0</v>
      </c>
      <c r="AL141" s="1029">
        <f t="shared" si="617"/>
        <v>0</v>
      </c>
      <c r="AM141" s="1030">
        <f t="shared" ref="AM141:AN141" si="618">SUM(AD141,AK141)</f>
        <v>0</v>
      </c>
      <c r="AN141" s="1030">
        <f t="shared" si="618"/>
        <v>0</v>
      </c>
      <c r="AO141" s="1030">
        <f t="shared" si="588"/>
        <v>0</v>
      </c>
      <c r="AP141" s="1017"/>
      <c r="AQ141" s="1017"/>
      <c r="AR141" s="1017"/>
      <c r="AS141" s="1017"/>
      <c r="AT141" s="1017"/>
      <c r="AU141" s="1017"/>
      <c r="AV141" s="1017"/>
      <c r="AW141" s="1017"/>
      <c r="AX141" s="1017"/>
      <c r="AY141" s="1017"/>
      <c r="AZ141" s="1017"/>
      <c r="BA141" s="1017"/>
      <c r="BB141" s="1017"/>
      <c r="BC141" s="1017"/>
    </row>
    <row r="142" spans="1:55" ht="15.75" customHeight="1">
      <c r="AB142" s="1017"/>
      <c r="AC142" s="1017"/>
      <c r="AD142" s="1017"/>
      <c r="AE142" s="1017"/>
      <c r="AF142" s="1017"/>
      <c r="AG142" s="1017"/>
      <c r="AH142" s="1017"/>
      <c r="AI142" s="1017"/>
      <c r="AJ142" s="1017"/>
      <c r="AK142" s="1017"/>
      <c r="AL142" s="1017"/>
      <c r="AM142" s="1017"/>
      <c r="AN142" s="1017"/>
      <c r="AO142" s="1017"/>
      <c r="AP142" s="1017"/>
      <c r="AQ142" s="1017"/>
      <c r="AR142" s="1017"/>
      <c r="AS142" s="1017"/>
      <c r="AT142" s="1017"/>
      <c r="AU142" s="1017"/>
      <c r="AV142" s="1017"/>
      <c r="AW142" s="1017"/>
      <c r="AX142" s="1017"/>
      <c r="AY142" s="1017"/>
      <c r="AZ142" s="1017"/>
      <c r="BA142" s="1017"/>
      <c r="BB142" s="1017"/>
      <c r="BC142" s="1017"/>
    </row>
    <row r="143" spans="1:55" ht="15.75" customHeight="1">
      <c r="AB143" s="1017"/>
      <c r="AC143" s="1017"/>
      <c r="AD143" s="1017"/>
      <c r="AE143" s="1017"/>
      <c r="AF143" s="1017"/>
      <c r="AG143" s="1017"/>
      <c r="AH143" s="1017"/>
      <c r="AI143" s="1017"/>
      <c r="AJ143" s="1017"/>
      <c r="AK143" s="1017"/>
      <c r="AL143" s="1017"/>
      <c r="AM143" s="1017"/>
      <c r="AN143" s="1017"/>
      <c r="AO143" s="1017"/>
      <c r="AP143" s="1017"/>
      <c r="AQ143" s="1017"/>
      <c r="AR143" s="1017"/>
      <c r="AS143" s="1017"/>
      <c r="AT143" s="1017"/>
      <c r="AU143" s="1017"/>
      <c r="AV143" s="1017"/>
      <c r="AW143" s="1017"/>
      <c r="AX143" s="1017"/>
      <c r="AY143" s="1017"/>
      <c r="AZ143" s="1017"/>
      <c r="BA143" s="1017"/>
      <c r="BB143" s="1017"/>
      <c r="BC143" s="1017"/>
    </row>
    <row r="144" spans="1:55" ht="15.75" customHeight="1">
      <c r="AB144" s="1017"/>
      <c r="AC144" s="1017"/>
      <c r="AD144" s="1017"/>
      <c r="AE144" s="1017"/>
      <c r="AF144" s="1017"/>
      <c r="AG144" s="1017"/>
      <c r="AH144" s="1017"/>
      <c r="AI144" s="1017"/>
      <c r="AJ144" s="1017"/>
      <c r="AK144" s="1017"/>
      <c r="AL144" s="1017"/>
      <c r="AM144" s="1017"/>
      <c r="AN144" s="1017"/>
      <c r="AO144" s="1017"/>
      <c r="AP144" s="1017"/>
      <c r="AQ144" s="1017"/>
      <c r="AR144" s="1017"/>
      <c r="AS144" s="1017"/>
      <c r="AT144" s="1017"/>
      <c r="AU144" s="1017"/>
      <c r="AV144" s="1017"/>
      <c r="AW144" s="1017"/>
      <c r="AX144" s="1017"/>
      <c r="AY144" s="1017"/>
      <c r="AZ144" s="1017"/>
      <c r="BA144" s="1017"/>
      <c r="BB144" s="1017"/>
      <c r="BC144" s="1017"/>
    </row>
    <row r="145" spans="28:55" ht="15.75" customHeight="1">
      <c r="AB145" s="1017"/>
      <c r="AC145" s="1017"/>
      <c r="AD145" s="1017"/>
      <c r="AE145" s="1017"/>
      <c r="AF145" s="1017"/>
      <c r="AG145" s="1017"/>
      <c r="AH145" s="1017"/>
      <c r="AI145" s="1017"/>
      <c r="AJ145" s="1017"/>
      <c r="AK145" s="1017"/>
      <c r="AL145" s="1017"/>
      <c r="AM145" s="1017"/>
      <c r="AN145" s="1017"/>
      <c r="AO145" s="1017"/>
      <c r="AP145" s="1017"/>
      <c r="AQ145" s="1017"/>
      <c r="AR145" s="1017"/>
      <c r="AS145" s="1017"/>
      <c r="AT145" s="1017"/>
      <c r="AU145" s="1017"/>
      <c r="AV145" s="1017"/>
      <c r="AW145" s="1017"/>
      <c r="AX145" s="1017"/>
      <c r="AY145" s="1017"/>
      <c r="AZ145" s="1017"/>
      <c r="BA145" s="1017"/>
      <c r="BB145" s="1017"/>
      <c r="BC145" s="1017"/>
    </row>
    <row r="146" spans="28:55" ht="15.75" customHeight="1">
      <c r="AB146" s="1017"/>
      <c r="AC146" s="1017"/>
      <c r="AD146" s="1017"/>
      <c r="AE146" s="1017"/>
      <c r="AF146" s="1017"/>
      <c r="AG146" s="1017"/>
      <c r="AH146" s="1017"/>
      <c r="AI146" s="1017"/>
      <c r="AJ146" s="1017"/>
      <c r="AK146" s="1017"/>
      <c r="AL146" s="1017"/>
      <c r="AM146" s="1017"/>
      <c r="AN146" s="1017"/>
      <c r="AO146" s="1017"/>
      <c r="AP146" s="1017"/>
      <c r="AQ146" s="1017"/>
      <c r="AR146" s="1017"/>
      <c r="AS146" s="1017"/>
      <c r="AT146" s="1017"/>
      <c r="AU146" s="1017"/>
      <c r="AV146" s="1017"/>
      <c r="AW146" s="1017"/>
      <c r="AX146" s="1017"/>
      <c r="AY146" s="1017"/>
      <c r="AZ146" s="1017"/>
      <c r="BA146" s="1017"/>
      <c r="BB146" s="1017"/>
      <c r="BC146" s="1017"/>
    </row>
    <row r="147" spans="28:55" ht="15.75" customHeight="1">
      <c r="AB147" s="1017"/>
      <c r="AC147" s="1017"/>
      <c r="AD147" s="1017"/>
      <c r="AE147" s="1017"/>
      <c r="AF147" s="1017"/>
      <c r="AG147" s="1017"/>
      <c r="AH147" s="1017"/>
      <c r="AI147" s="1017"/>
      <c r="AJ147" s="1017"/>
      <c r="AK147" s="1017"/>
      <c r="AL147" s="1017"/>
      <c r="AM147" s="1017"/>
      <c r="AN147" s="1017"/>
      <c r="AO147" s="1017"/>
      <c r="AP147" s="1017"/>
      <c r="AQ147" s="1017"/>
      <c r="AR147" s="1017"/>
      <c r="AS147" s="1017"/>
      <c r="AT147" s="1017"/>
      <c r="AU147" s="1017"/>
      <c r="AV147" s="1017"/>
      <c r="AW147" s="1017"/>
      <c r="AX147" s="1017"/>
      <c r="AY147" s="1017"/>
      <c r="AZ147" s="1017"/>
      <c r="BA147" s="1017"/>
      <c r="BB147" s="1017"/>
      <c r="BC147" s="1017"/>
    </row>
    <row r="148" spans="28:55" ht="15.75" customHeight="1">
      <c r="AB148" s="1017"/>
      <c r="AC148" s="1017"/>
      <c r="AD148" s="1017"/>
      <c r="AE148" s="1017"/>
      <c r="AF148" s="1017"/>
      <c r="AG148" s="1017"/>
      <c r="AH148" s="1017"/>
      <c r="AI148" s="1017"/>
      <c r="AJ148" s="1017"/>
      <c r="AK148" s="1017"/>
      <c r="AL148" s="1017"/>
      <c r="AM148" s="1017"/>
      <c r="AN148" s="1017"/>
      <c r="AO148" s="1017"/>
      <c r="AP148" s="1017"/>
      <c r="AQ148" s="1017"/>
      <c r="AR148" s="1017"/>
      <c r="AS148" s="1017"/>
      <c r="AT148" s="1017"/>
      <c r="AU148" s="1017"/>
      <c r="AV148" s="1017"/>
      <c r="AW148" s="1017"/>
      <c r="AX148" s="1017"/>
      <c r="AY148" s="1017"/>
      <c r="AZ148" s="1017"/>
      <c r="BA148" s="1017"/>
      <c r="BB148" s="1017"/>
      <c r="BC148" s="1017"/>
    </row>
    <row r="149" spans="28:55" ht="15.75" customHeight="1">
      <c r="AB149" s="1017"/>
      <c r="AC149" s="1017"/>
      <c r="AD149" s="1017"/>
      <c r="AE149" s="1017"/>
      <c r="AF149" s="1017"/>
      <c r="AG149" s="1017"/>
      <c r="AH149" s="1017"/>
      <c r="AI149" s="1017"/>
      <c r="AJ149" s="1017"/>
      <c r="AK149" s="1017"/>
      <c r="AL149" s="1017"/>
      <c r="AM149" s="1017"/>
      <c r="AN149" s="1017"/>
      <c r="AO149" s="1017"/>
      <c r="AP149" s="1017"/>
      <c r="AQ149" s="1017"/>
      <c r="AR149" s="1017"/>
      <c r="AS149" s="1017"/>
      <c r="AT149" s="1017"/>
      <c r="AU149" s="1017"/>
      <c r="AV149" s="1017"/>
      <c r="AW149" s="1017"/>
      <c r="AX149" s="1017"/>
      <c r="AY149" s="1017"/>
      <c r="AZ149" s="1017"/>
      <c r="BA149" s="1017"/>
      <c r="BB149" s="1017"/>
      <c r="BC149" s="1017"/>
    </row>
    <row r="150" spans="28:55" ht="15.75" customHeight="1">
      <c r="AB150" s="1017"/>
      <c r="AC150" s="1017"/>
      <c r="AD150" s="1017"/>
      <c r="AE150" s="1017"/>
      <c r="AF150" s="1017"/>
      <c r="AG150" s="1017"/>
      <c r="AH150" s="1017"/>
      <c r="AI150" s="1017"/>
      <c r="AJ150" s="1017"/>
      <c r="AK150" s="1017"/>
      <c r="AL150" s="1017"/>
      <c r="AM150" s="1017"/>
      <c r="AN150" s="1017"/>
      <c r="AO150" s="1017"/>
      <c r="AP150" s="1017"/>
      <c r="AQ150" s="1017"/>
      <c r="AR150" s="1017"/>
      <c r="AS150" s="1017"/>
      <c r="AT150" s="1017"/>
      <c r="AU150" s="1017"/>
      <c r="AV150" s="1017"/>
      <c r="AW150" s="1017"/>
      <c r="AX150" s="1017"/>
      <c r="AY150" s="1017"/>
      <c r="AZ150" s="1017"/>
      <c r="BA150" s="1017"/>
      <c r="BB150" s="1017"/>
      <c r="BC150" s="1017"/>
    </row>
    <row r="151" spans="28:55" ht="15.75" customHeight="1">
      <c r="AB151" s="1017"/>
      <c r="AC151" s="1017"/>
      <c r="AD151" s="1017"/>
      <c r="AE151" s="1017"/>
      <c r="AF151" s="1017"/>
      <c r="AG151" s="1017"/>
      <c r="AH151" s="1017"/>
      <c r="AI151" s="1017"/>
      <c r="AJ151" s="1017"/>
      <c r="AK151" s="1017"/>
      <c r="AL151" s="1017"/>
      <c r="AM151" s="1017"/>
      <c r="AN151" s="1017"/>
      <c r="AO151" s="1017"/>
      <c r="AP151" s="1017"/>
      <c r="AQ151" s="1017"/>
      <c r="AR151" s="1017"/>
      <c r="AS151" s="1017"/>
      <c r="AT151" s="1017"/>
      <c r="AU151" s="1017"/>
      <c r="AV151" s="1017"/>
      <c r="AW151" s="1017"/>
      <c r="AX151" s="1017"/>
      <c r="AY151" s="1017"/>
      <c r="AZ151" s="1017"/>
      <c r="BA151" s="1017"/>
      <c r="BB151" s="1017"/>
      <c r="BC151" s="1017"/>
    </row>
    <row r="152" spans="28:55" ht="15.75" customHeight="1">
      <c r="AB152" s="1017"/>
      <c r="AC152" s="1017"/>
      <c r="AD152" s="1017"/>
      <c r="AE152" s="1017"/>
      <c r="AF152" s="1017"/>
      <c r="AG152" s="1017"/>
      <c r="AH152" s="1017"/>
      <c r="AI152" s="1017"/>
      <c r="AJ152" s="1017"/>
      <c r="AK152" s="1017"/>
      <c r="AL152" s="1017"/>
      <c r="AM152" s="1017"/>
      <c r="AN152" s="1017"/>
      <c r="AO152" s="1017"/>
      <c r="AP152" s="1017"/>
      <c r="AQ152" s="1017"/>
      <c r="AR152" s="1017"/>
      <c r="AS152" s="1017"/>
      <c r="AT152" s="1017"/>
      <c r="AU152" s="1017"/>
      <c r="AV152" s="1017"/>
      <c r="AW152" s="1017"/>
      <c r="AX152" s="1017"/>
      <c r="AY152" s="1017"/>
      <c r="AZ152" s="1017"/>
      <c r="BA152" s="1017"/>
      <c r="BB152" s="1017"/>
      <c r="BC152" s="1017"/>
    </row>
    <row r="153" spans="28:55" ht="15.75" customHeight="1">
      <c r="AB153" s="1017"/>
      <c r="AC153" s="1017"/>
      <c r="AD153" s="1017"/>
      <c r="AE153" s="1017"/>
      <c r="AF153" s="1017"/>
      <c r="AG153" s="1017"/>
      <c r="AH153" s="1017"/>
      <c r="AI153" s="1017"/>
      <c r="AJ153" s="1017"/>
      <c r="AK153" s="1017"/>
      <c r="AL153" s="1017"/>
      <c r="AM153" s="1017"/>
      <c r="AN153" s="1017"/>
      <c r="AO153" s="1017"/>
      <c r="AP153" s="1017"/>
      <c r="AQ153" s="1017"/>
      <c r="AR153" s="1017"/>
      <c r="AS153" s="1017"/>
      <c r="AT153" s="1017"/>
      <c r="AU153" s="1017"/>
      <c r="AV153" s="1017"/>
      <c r="AW153" s="1017"/>
      <c r="AX153" s="1017"/>
      <c r="AY153" s="1017"/>
      <c r="AZ153" s="1017"/>
      <c r="BA153" s="1017"/>
      <c r="BB153" s="1017"/>
      <c r="BC153" s="1017"/>
    </row>
    <row r="154" spans="28:55" ht="15.75" customHeight="1">
      <c r="AB154" s="1017"/>
      <c r="AC154" s="1017"/>
      <c r="AD154" s="1017"/>
      <c r="AE154" s="1017"/>
      <c r="AF154" s="1017"/>
      <c r="AG154" s="1017"/>
      <c r="AH154" s="1017"/>
      <c r="AI154" s="1017"/>
      <c r="AJ154" s="1017"/>
      <c r="AK154" s="1017"/>
      <c r="AL154" s="1017"/>
      <c r="AM154" s="1017"/>
      <c r="AN154" s="1017"/>
      <c r="AO154" s="1017"/>
      <c r="AP154" s="1017"/>
      <c r="AQ154" s="1017"/>
      <c r="AR154" s="1017"/>
      <c r="AS154" s="1017"/>
      <c r="AT154" s="1017"/>
      <c r="AU154" s="1017"/>
      <c r="AV154" s="1017"/>
      <c r="AW154" s="1017"/>
      <c r="AX154" s="1017"/>
      <c r="AY154" s="1017"/>
      <c r="AZ154" s="1017"/>
      <c r="BA154" s="1017"/>
      <c r="BB154" s="1017"/>
      <c r="BC154" s="1017"/>
    </row>
    <row r="155" spans="28:55" ht="15.75" customHeight="1">
      <c r="AB155" s="1017"/>
      <c r="AC155" s="1017"/>
      <c r="AD155" s="1017"/>
      <c r="AE155" s="1017"/>
      <c r="AF155" s="1017"/>
      <c r="AG155" s="1017"/>
      <c r="AH155" s="1017"/>
      <c r="AI155" s="1017"/>
      <c r="AJ155" s="1017"/>
      <c r="AK155" s="1017"/>
      <c r="AL155" s="1017"/>
      <c r="AM155" s="1017"/>
      <c r="AN155" s="1017"/>
      <c r="AO155" s="1017"/>
      <c r="AP155" s="1017"/>
      <c r="AQ155" s="1017"/>
      <c r="AR155" s="1017"/>
      <c r="AS155" s="1017"/>
      <c r="AT155" s="1017"/>
      <c r="AU155" s="1017"/>
      <c r="AV155" s="1017"/>
      <c r="AW155" s="1017"/>
      <c r="AX155" s="1017"/>
      <c r="AY155" s="1017"/>
      <c r="AZ155" s="1017"/>
      <c r="BA155" s="1017"/>
      <c r="BB155" s="1017"/>
      <c r="BC155" s="1017"/>
    </row>
    <row r="156" spans="28:55" ht="15.75" customHeight="1">
      <c r="AB156" s="1017"/>
      <c r="AC156" s="1017"/>
      <c r="AD156" s="1017"/>
      <c r="AE156" s="1017"/>
      <c r="AF156" s="1017"/>
      <c r="AG156" s="1017"/>
      <c r="AH156" s="1017"/>
      <c r="AI156" s="1017"/>
      <c r="AJ156" s="1017"/>
      <c r="AK156" s="1017"/>
      <c r="AL156" s="1017"/>
      <c r="AM156" s="1017"/>
      <c r="AN156" s="1017"/>
      <c r="AO156" s="1017"/>
      <c r="AP156" s="1017"/>
      <c r="AQ156" s="1017"/>
      <c r="AR156" s="1017"/>
      <c r="AS156" s="1017"/>
      <c r="AT156" s="1017"/>
      <c r="AU156" s="1017"/>
      <c r="AV156" s="1017"/>
      <c r="AW156" s="1017"/>
      <c r="AX156" s="1017"/>
      <c r="AY156" s="1017"/>
      <c r="AZ156" s="1017"/>
      <c r="BA156" s="1017"/>
      <c r="BB156" s="1017"/>
      <c r="BC156" s="1017"/>
    </row>
    <row r="157" spans="28:55" ht="15.75" customHeight="1">
      <c r="AB157" s="1017"/>
      <c r="AC157" s="1017"/>
      <c r="AD157" s="1017"/>
      <c r="AE157" s="1017"/>
      <c r="AF157" s="1017"/>
      <c r="AG157" s="1017"/>
      <c r="AH157" s="1017"/>
      <c r="AI157" s="1017"/>
      <c r="AJ157" s="1017"/>
      <c r="AK157" s="1017"/>
      <c r="AL157" s="1017"/>
      <c r="AM157" s="1017"/>
      <c r="AN157" s="1017"/>
      <c r="AO157" s="1017"/>
      <c r="AP157" s="1017"/>
      <c r="AQ157" s="1017"/>
      <c r="AR157" s="1017"/>
      <c r="AS157" s="1017"/>
      <c r="AT157" s="1017"/>
      <c r="AU157" s="1017"/>
      <c r="AV157" s="1017"/>
      <c r="AW157" s="1017"/>
      <c r="AX157" s="1017"/>
      <c r="AY157" s="1017"/>
      <c r="AZ157" s="1017"/>
      <c r="BA157" s="1017"/>
      <c r="BB157" s="1017"/>
      <c r="BC157" s="1017"/>
    </row>
    <row r="158" spans="28:55" ht="15.75" customHeight="1">
      <c r="AB158" s="1017"/>
      <c r="AC158" s="1017"/>
      <c r="AD158" s="1017"/>
      <c r="AE158" s="1017"/>
      <c r="AF158" s="1017"/>
      <c r="AG158" s="1017"/>
      <c r="AH158" s="1017"/>
      <c r="AI158" s="1017"/>
      <c r="AJ158" s="1017"/>
      <c r="AK158" s="1017"/>
      <c r="AL158" s="1017"/>
      <c r="AM158" s="1017"/>
      <c r="AN158" s="1017"/>
      <c r="AO158" s="1017"/>
      <c r="AP158" s="1017"/>
      <c r="AQ158" s="1017"/>
      <c r="AR158" s="1017"/>
      <c r="AS158" s="1017"/>
      <c r="AT158" s="1017"/>
      <c r="AU158" s="1017"/>
      <c r="AV158" s="1017"/>
      <c r="AW158" s="1017"/>
      <c r="AX158" s="1017"/>
      <c r="AY158" s="1017"/>
      <c r="AZ158" s="1017"/>
      <c r="BA158" s="1017"/>
      <c r="BB158" s="1017"/>
      <c r="BC158" s="1017"/>
    </row>
    <row r="159" spans="28:55" ht="15.75" customHeight="1">
      <c r="AB159" s="1017"/>
      <c r="AC159" s="1017"/>
      <c r="AD159" s="1017"/>
      <c r="AE159" s="1017"/>
      <c r="AF159" s="1017"/>
      <c r="AG159" s="1017"/>
      <c r="AH159" s="1017"/>
      <c r="AI159" s="1017"/>
      <c r="AJ159" s="1017"/>
      <c r="AK159" s="1017"/>
      <c r="AL159" s="1017"/>
      <c r="AM159" s="1017"/>
      <c r="AN159" s="1017"/>
      <c r="AO159" s="1017"/>
      <c r="AP159" s="1017"/>
      <c r="AQ159" s="1017"/>
      <c r="AR159" s="1017"/>
      <c r="AS159" s="1017"/>
      <c r="AT159" s="1017"/>
      <c r="AU159" s="1017"/>
      <c r="AV159" s="1017"/>
      <c r="AW159" s="1017"/>
      <c r="AX159" s="1017"/>
      <c r="AY159" s="1017"/>
      <c r="AZ159" s="1017"/>
      <c r="BA159" s="1017"/>
      <c r="BB159" s="1017"/>
      <c r="BC159" s="1017"/>
    </row>
    <row r="160" spans="28:55" ht="15.75" customHeight="1">
      <c r="AB160" s="1017"/>
      <c r="AC160" s="1017"/>
      <c r="AD160" s="1017"/>
      <c r="AE160" s="1017"/>
      <c r="AF160" s="1017"/>
      <c r="AG160" s="1017"/>
      <c r="AH160" s="1017"/>
      <c r="AI160" s="1017"/>
      <c r="AJ160" s="1017"/>
      <c r="AK160" s="1017"/>
      <c r="AL160" s="1017"/>
      <c r="AM160" s="1017"/>
      <c r="AN160" s="1017"/>
      <c r="AO160" s="1017"/>
      <c r="AP160" s="1017"/>
      <c r="AQ160" s="1017"/>
      <c r="AR160" s="1017"/>
      <c r="AS160" s="1017"/>
      <c r="AT160" s="1017"/>
      <c r="AU160" s="1017"/>
      <c r="AV160" s="1017"/>
      <c r="AW160" s="1017"/>
      <c r="AX160" s="1017"/>
      <c r="AY160" s="1017"/>
      <c r="AZ160" s="1017"/>
      <c r="BA160" s="1017"/>
      <c r="BB160" s="1017"/>
      <c r="BC160" s="1017"/>
    </row>
    <row r="161" spans="28:55" ht="15.75" customHeight="1">
      <c r="AB161" s="1017"/>
      <c r="AC161" s="1017"/>
      <c r="AD161" s="1017"/>
      <c r="AE161" s="1017"/>
      <c r="AF161" s="1017"/>
      <c r="AG161" s="1017"/>
      <c r="AH161" s="1017"/>
      <c r="AI161" s="1017"/>
      <c r="AJ161" s="1017"/>
      <c r="AK161" s="1017"/>
      <c r="AL161" s="1017"/>
      <c r="AM161" s="1017"/>
      <c r="AN161" s="1017"/>
      <c r="AO161" s="1017"/>
      <c r="AP161" s="1017"/>
      <c r="AQ161" s="1017"/>
      <c r="AR161" s="1017"/>
      <c r="AS161" s="1017"/>
      <c r="AT161" s="1017"/>
      <c r="AU161" s="1017"/>
      <c r="AV161" s="1017"/>
      <c r="AW161" s="1017"/>
      <c r="AX161" s="1017"/>
      <c r="AY161" s="1017"/>
      <c r="AZ161" s="1017"/>
      <c r="BA161" s="1017"/>
      <c r="BB161" s="1017"/>
      <c r="BC161" s="1017"/>
    </row>
    <row r="162" spans="28:55" ht="15.75" customHeight="1">
      <c r="AB162" s="1017"/>
      <c r="AC162" s="1017"/>
      <c r="AD162" s="1017"/>
      <c r="AE162" s="1017"/>
      <c r="AF162" s="1017"/>
      <c r="AG162" s="1017"/>
      <c r="AH162" s="1017"/>
      <c r="AI162" s="1017"/>
      <c r="AJ162" s="1017"/>
      <c r="AK162" s="1017"/>
      <c r="AL162" s="1017"/>
      <c r="AM162" s="1017"/>
      <c r="AN162" s="1017"/>
      <c r="AO162" s="1017"/>
      <c r="AP162" s="1017"/>
      <c r="AQ162" s="1017"/>
      <c r="AR162" s="1017"/>
      <c r="AS162" s="1017"/>
      <c r="AT162" s="1017"/>
      <c r="AU162" s="1017"/>
      <c r="AV162" s="1017"/>
      <c r="AW162" s="1017"/>
      <c r="AX162" s="1017"/>
      <c r="AY162" s="1017"/>
      <c r="AZ162" s="1017"/>
      <c r="BA162" s="1017"/>
      <c r="BB162" s="1017"/>
      <c r="BC162" s="1017"/>
    </row>
    <row r="163" spans="28:55" ht="15.75" customHeight="1">
      <c r="AB163" s="1017"/>
      <c r="AC163" s="1017"/>
      <c r="AD163" s="1017"/>
      <c r="AE163" s="1017"/>
      <c r="AF163" s="1017"/>
      <c r="AG163" s="1017"/>
      <c r="AH163" s="1017"/>
      <c r="AI163" s="1017"/>
      <c r="AJ163" s="1017"/>
      <c r="AK163" s="1017"/>
      <c r="AL163" s="1017"/>
      <c r="AM163" s="1017"/>
      <c r="AN163" s="1017"/>
      <c r="AO163" s="1017"/>
      <c r="AP163" s="1017"/>
      <c r="AQ163" s="1017"/>
      <c r="AR163" s="1017"/>
      <c r="AS163" s="1017"/>
      <c r="AT163" s="1017"/>
      <c r="AU163" s="1017"/>
      <c r="AV163" s="1017"/>
      <c r="AW163" s="1017"/>
      <c r="AX163" s="1017"/>
      <c r="AY163" s="1017"/>
      <c r="AZ163" s="1017"/>
      <c r="BA163" s="1017"/>
      <c r="BB163" s="1017"/>
      <c r="BC163" s="1017"/>
    </row>
    <row r="164" spans="28:55" ht="15.75" customHeight="1">
      <c r="AB164" s="1017"/>
      <c r="AC164" s="1017"/>
      <c r="AD164" s="1017"/>
      <c r="AE164" s="1017"/>
      <c r="AF164" s="1017"/>
      <c r="AG164" s="1017"/>
      <c r="AH164" s="1017"/>
      <c r="AI164" s="1017"/>
      <c r="AJ164" s="1017"/>
      <c r="AK164" s="1017"/>
      <c r="AL164" s="1017"/>
      <c r="AM164" s="1017"/>
      <c r="AN164" s="1017"/>
      <c r="AO164" s="1017"/>
      <c r="AP164" s="1017"/>
      <c r="AQ164" s="1017"/>
      <c r="AR164" s="1017"/>
      <c r="AS164" s="1017"/>
      <c r="AT164" s="1017"/>
      <c r="AU164" s="1017"/>
      <c r="AV164" s="1017"/>
      <c r="AW164" s="1017"/>
      <c r="AX164" s="1017"/>
      <c r="AY164" s="1017"/>
      <c r="AZ164" s="1017"/>
      <c r="BA164" s="1017"/>
      <c r="BB164" s="1017"/>
      <c r="BC164" s="1017"/>
    </row>
    <row r="165" spans="28:55" ht="15.75" customHeight="1">
      <c r="AB165" s="1017"/>
      <c r="AC165" s="1017"/>
      <c r="AD165" s="1017"/>
      <c r="AE165" s="1017"/>
      <c r="AF165" s="1017"/>
      <c r="AG165" s="1017"/>
      <c r="AH165" s="1017"/>
      <c r="AI165" s="1017"/>
      <c r="AJ165" s="1017"/>
      <c r="AK165" s="1017"/>
      <c r="AL165" s="1017"/>
      <c r="AM165" s="1017"/>
      <c r="AN165" s="1017"/>
      <c r="AO165" s="1017"/>
      <c r="AP165" s="1017"/>
      <c r="AQ165" s="1017"/>
      <c r="AR165" s="1017"/>
      <c r="AS165" s="1017"/>
      <c r="AT165" s="1017"/>
      <c r="AU165" s="1017"/>
      <c r="AV165" s="1017"/>
      <c r="AW165" s="1017"/>
      <c r="AX165" s="1017"/>
      <c r="AY165" s="1017"/>
      <c r="AZ165" s="1017"/>
      <c r="BA165" s="1017"/>
      <c r="BB165" s="1017"/>
      <c r="BC165" s="1017"/>
    </row>
    <row r="166" spans="28:55" ht="15.75" customHeight="1">
      <c r="AB166" s="1017"/>
      <c r="AC166" s="1017"/>
      <c r="AD166" s="1017"/>
      <c r="AE166" s="1017"/>
      <c r="AF166" s="1017"/>
      <c r="AG166" s="1017"/>
      <c r="AH166" s="1017"/>
      <c r="AI166" s="1017"/>
      <c r="AJ166" s="1017"/>
      <c r="AK166" s="1017"/>
      <c r="AL166" s="1017"/>
      <c r="AM166" s="1017"/>
      <c r="AN166" s="1017"/>
      <c r="AO166" s="1017"/>
      <c r="AP166" s="1017"/>
      <c r="AQ166" s="1017"/>
      <c r="AR166" s="1017"/>
      <c r="AS166" s="1017"/>
      <c r="AT166" s="1017"/>
      <c r="AU166" s="1017"/>
      <c r="AV166" s="1017"/>
      <c r="AW166" s="1017"/>
      <c r="AX166" s="1017"/>
      <c r="AY166" s="1017"/>
      <c r="AZ166" s="1017"/>
      <c r="BA166" s="1017"/>
      <c r="BB166" s="1017"/>
      <c r="BC166" s="1017"/>
    </row>
    <row r="167" spans="28:55" ht="15.75" customHeight="1">
      <c r="AB167" s="1017"/>
      <c r="AC167" s="1017"/>
      <c r="AD167" s="1017"/>
      <c r="AE167" s="1017"/>
      <c r="AF167" s="1017"/>
      <c r="AG167" s="1017"/>
      <c r="AH167" s="1017"/>
      <c r="AI167" s="1017"/>
      <c r="AJ167" s="1017"/>
      <c r="AK167" s="1017"/>
      <c r="AL167" s="1017"/>
      <c r="AM167" s="1017"/>
      <c r="AN167" s="1017"/>
      <c r="AO167" s="1017"/>
      <c r="AP167" s="1017"/>
      <c r="AQ167" s="1017"/>
      <c r="AR167" s="1017"/>
      <c r="AS167" s="1017"/>
      <c r="AT167" s="1017"/>
      <c r="AU167" s="1017"/>
      <c r="AV167" s="1017"/>
      <c r="AW167" s="1017"/>
      <c r="AX167" s="1017"/>
      <c r="AY167" s="1017"/>
      <c r="AZ167" s="1017"/>
      <c r="BA167" s="1017"/>
      <c r="BB167" s="1017"/>
      <c r="BC167" s="1017"/>
    </row>
    <row r="168" spans="28:55" ht="15.75" customHeight="1">
      <c r="AB168" s="1017"/>
      <c r="AC168" s="1017"/>
      <c r="AD168" s="1017"/>
      <c r="AE168" s="1017"/>
      <c r="AF168" s="1017"/>
      <c r="AG168" s="1017"/>
      <c r="AH168" s="1017"/>
      <c r="AI168" s="1017"/>
      <c r="AJ168" s="1017"/>
      <c r="AK168" s="1017"/>
      <c r="AL168" s="1017"/>
      <c r="AM168" s="1017"/>
      <c r="AN168" s="1017"/>
      <c r="AO168" s="1017"/>
      <c r="AP168" s="1017"/>
      <c r="AQ168" s="1017"/>
      <c r="AR168" s="1017"/>
      <c r="AS168" s="1017"/>
      <c r="AT168" s="1017"/>
      <c r="AU168" s="1017"/>
      <c r="AV168" s="1017"/>
      <c r="AW168" s="1017"/>
      <c r="AX168" s="1017"/>
      <c r="AY168" s="1017"/>
      <c r="AZ168" s="1017"/>
      <c r="BA168" s="1017"/>
      <c r="BB168" s="1017"/>
      <c r="BC168" s="1017"/>
    </row>
    <row r="169" spans="28:55" ht="15.75" customHeight="1">
      <c r="AB169" s="1017"/>
      <c r="AC169" s="1017"/>
      <c r="AD169" s="1017"/>
      <c r="AE169" s="1017"/>
      <c r="AF169" s="1017"/>
      <c r="AG169" s="1017"/>
      <c r="AH169" s="1017"/>
      <c r="AI169" s="1017"/>
      <c r="AJ169" s="1017"/>
      <c r="AK169" s="1017"/>
      <c r="AL169" s="1017"/>
      <c r="AM169" s="1017"/>
      <c r="AN169" s="1017"/>
      <c r="AO169" s="1017"/>
      <c r="AP169" s="1017"/>
      <c r="AQ169" s="1017"/>
      <c r="AR169" s="1017"/>
      <c r="AS169" s="1017"/>
      <c r="AT169" s="1017"/>
      <c r="AU169" s="1017"/>
      <c r="AV169" s="1017"/>
      <c r="AW169" s="1017"/>
      <c r="AX169" s="1017"/>
      <c r="AY169" s="1017"/>
      <c r="AZ169" s="1017"/>
      <c r="BA169" s="1017"/>
      <c r="BB169" s="1017"/>
      <c r="BC169" s="1017"/>
    </row>
    <row r="170" spans="28:55" ht="15.75" customHeight="1">
      <c r="AB170" s="1017"/>
      <c r="AC170" s="1017"/>
      <c r="AD170" s="1017"/>
      <c r="AE170" s="1017"/>
      <c r="AF170" s="1017"/>
      <c r="AG170" s="1017"/>
      <c r="AH170" s="1017"/>
      <c r="AI170" s="1017"/>
      <c r="AJ170" s="1017"/>
      <c r="AK170" s="1017"/>
      <c r="AL170" s="1017"/>
      <c r="AM170" s="1017"/>
      <c r="AN170" s="1017"/>
      <c r="AO170" s="1017"/>
      <c r="AP170" s="1017"/>
      <c r="AQ170" s="1017"/>
      <c r="AR170" s="1017"/>
      <c r="AS170" s="1017"/>
      <c r="AT170" s="1017"/>
      <c r="AU170" s="1017"/>
      <c r="AV170" s="1017"/>
      <c r="AW170" s="1017"/>
      <c r="AX170" s="1017"/>
      <c r="AY170" s="1017"/>
      <c r="AZ170" s="1017"/>
      <c r="BA170" s="1017"/>
      <c r="BB170" s="1017"/>
      <c r="BC170" s="1017"/>
    </row>
    <row r="171" spans="28:55" ht="15.75" customHeight="1">
      <c r="AB171" s="1017"/>
      <c r="AC171" s="1017"/>
      <c r="AD171" s="1017"/>
      <c r="AE171" s="1017"/>
      <c r="AF171" s="1017"/>
      <c r="AG171" s="1017"/>
      <c r="AH171" s="1017"/>
      <c r="AI171" s="1017"/>
      <c r="AJ171" s="1017"/>
      <c r="AK171" s="1017"/>
      <c r="AL171" s="1017"/>
      <c r="AM171" s="1017"/>
      <c r="AN171" s="1017"/>
      <c r="AO171" s="1017"/>
      <c r="AP171" s="1017"/>
      <c r="AQ171" s="1017"/>
      <c r="AR171" s="1017"/>
      <c r="AS171" s="1017"/>
      <c r="AT171" s="1017"/>
      <c r="AU171" s="1017"/>
      <c r="AV171" s="1017"/>
      <c r="AW171" s="1017"/>
      <c r="AX171" s="1017"/>
      <c r="AY171" s="1017"/>
      <c r="AZ171" s="1017"/>
      <c r="BA171" s="1017"/>
      <c r="BB171" s="1017"/>
      <c r="BC171" s="1017"/>
    </row>
    <row r="172" spans="28:55" ht="15.75" customHeight="1">
      <c r="AB172" s="1017"/>
      <c r="AC172" s="1017"/>
      <c r="AD172" s="1017"/>
      <c r="AE172" s="1017"/>
      <c r="AF172" s="1017"/>
      <c r="AG172" s="1017"/>
      <c r="AH172" s="1017"/>
      <c r="AI172" s="1017"/>
      <c r="AJ172" s="1017"/>
      <c r="AK172" s="1017"/>
      <c r="AL172" s="1017"/>
      <c r="AM172" s="1017"/>
      <c r="AN172" s="1017"/>
      <c r="AO172" s="1017"/>
      <c r="AP172" s="1017"/>
      <c r="AQ172" s="1017"/>
      <c r="AR172" s="1017"/>
      <c r="AS172" s="1017"/>
      <c r="AT172" s="1017"/>
      <c r="AU172" s="1017"/>
      <c r="AV172" s="1017"/>
      <c r="AW172" s="1017"/>
      <c r="AX172" s="1017"/>
      <c r="AY172" s="1017"/>
      <c r="AZ172" s="1017"/>
      <c r="BA172" s="1017"/>
      <c r="BB172" s="1017"/>
      <c r="BC172" s="1017"/>
    </row>
    <row r="173" spans="28:55" ht="15.75" customHeight="1">
      <c r="AB173" s="1017"/>
      <c r="AC173" s="1017"/>
      <c r="AD173" s="1017"/>
      <c r="AE173" s="1017"/>
      <c r="AF173" s="1017"/>
      <c r="AG173" s="1017"/>
      <c r="AH173" s="1017"/>
      <c r="AI173" s="1017"/>
      <c r="AJ173" s="1017"/>
      <c r="AK173" s="1017"/>
      <c r="AL173" s="1017"/>
      <c r="AM173" s="1017"/>
      <c r="AN173" s="1017"/>
      <c r="AO173" s="1017"/>
      <c r="AP173" s="1017"/>
      <c r="AQ173" s="1017"/>
      <c r="AR173" s="1017"/>
      <c r="AS173" s="1017"/>
      <c r="AT173" s="1017"/>
      <c r="AU173" s="1017"/>
      <c r="AV173" s="1017"/>
      <c r="AW173" s="1017"/>
      <c r="AX173" s="1017"/>
      <c r="AY173" s="1017"/>
      <c r="AZ173" s="1017"/>
      <c r="BA173" s="1017"/>
      <c r="BB173" s="1017"/>
      <c r="BC173" s="1017"/>
    </row>
    <row r="174" spans="28:55" ht="15.75" customHeight="1">
      <c r="AB174" s="1017"/>
      <c r="AC174" s="1017"/>
      <c r="AD174" s="1017"/>
      <c r="AE174" s="1017"/>
      <c r="AF174" s="1017"/>
      <c r="AG174" s="1017"/>
      <c r="AH174" s="1017"/>
      <c r="AI174" s="1017"/>
      <c r="AJ174" s="1017"/>
      <c r="AK174" s="1017"/>
      <c r="AL174" s="1017"/>
      <c r="AM174" s="1017"/>
      <c r="AN174" s="1017"/>
      <c r="AO174" s="1017"/>
      <c r="AP174" s="1017"/>
      <c r="AQ174" s="1017"/>
      <c r="AR174" s="1017"/>
      <c r="AS174" s="1017"/>
      <c r="AT174" s="1017"/>
      <c r="AU174" s="1017"/>
      <c r="AV174" s="1017"/>
      <c r="AW174" s="1017"/>
      <c r="AX174" s="1017"/>
      <c r="AY174" s="1017"/>
      <c r="AZ174" s="1017"/>
      <c r="BA174" s="1017"/>
      <c r="BB174" s="1017"/>
      <c r="BC174" s="1017"/>
    </row>
    <row r="175" spans="28:55" ht="15.75" customHeight="1">
      <c r="AB175" s="1017"/>
      <c r="AC175" s="1017"/>
      <c r="AD175" s="1017"/>
      <c r="AE175" s="1017"/>
      <c r="AF175" s="1017"/>
      <c r="AG175" s="1017"/>
      <c r="AH175" s="1017"/>
      <c r="AI175" s="1017"/>
      <c r="AJ175" s="1017"/>
      <c r="AK175" s="1017"/>
      <c r="AL175" s="1017"/>
      <c r="AM175" s="1017"/>
      <c r="AN175" s="1017"/>
      <c r="AO175" s="1017"/>
      <c r="AP175" s="1017"/>
      <c r="AQ175" s="1017"/>
      <c r="AR175" s="1017"/>
      <c r="AS175" s="1017"/>
      <c r="AT175" s="1017"/>
      <c r="AU175" s="1017"/>
      <c r="AV175" s="1017"/>
      <c r="AW175" s="1017"/>
      <c r="AX175" s="1017"/>
      <c r="AY175" s="1017"/>
      <c r="AZ175" s="1017"/>
      <c r="BA175" s="1017"/>
      <c r="BB175" s="1017"/>
      <c r="BC175" s="1017"/>
    </row>
    <row r="176" spans="28:55" ht="15.75" customHeight="1">
      <c r="AB176" s="1017"/>
      <c r="AC176" s="1017"/>
      <c r="AD176" s="1017"/>
      <c r="AE176" s="1017"/>
      <c r="AF176" s="1017"/>
      <c r="AG176" s="1017"/>
      <c r="AH176" s="1017"/>
      <c r="AI176" s="1017"/>
      <c r="AJ176" s="1017"/>
      <c r="AK176" s="1017"/>
      <c r="AL176" s="1017"/>
      <c r="AM176" s="1017"/>
      <c r="AN176" s="1017"/>
      <c r="AO176" s="1017"/>
      <c r="AP176" s="1017"/>
      <c r="AQ176" s="1017"/>
      <c r="AR176" s="1017"/>
      <c r="AS176" s="1017"/>
      <c r="AT176" s="1017"/>
      <c r="AU176" s="1017"/>
      <c r="AV176" s="1017"/>
      <c r="AW176" s="1017"/>
      <c r="AX176" s="1017"/>
      <c r="AY176" s="1017"/>
      <c r="AZ176" s="1017"/>
      <c r="BA176" s="1017"/>
      <c r="BB176" s="1017"/>
      <c r="BC176" s="1017"/>
    </row>
    <row r="177" spans="28:55" ht="15.75" customHeight="1">
      <c r="AB177" s="1017"/>
      <c r="AC177" s="1017"/>
      <c r="AD177" s="1017"/>
      <c r="AE177" s="1017"/>
      <c r="AF177" s="1017"/>
      <c r="AG177" s="1017"/>
      <c r="AH177" s="1017"/>
      <c r="AI177" s="1017"/>
      <c r="AJ177" s="1017"/>
      <c r="AK177" s="1017"/>
      <c r="AL177" s="1017"/>
      <c r="AM177" s="1017"/>
      <c r="AN177" s="1017"/>
      <c r="AO177" s="1017"/>
      <c r="AP177" s="1017"/>
      <c r="AQ177" s="1017"/>
      <c r="AR177" s="1017"/>
      <c r="AS177" s="1017"/>
      <c r="AT177" s="1017"/>
      <c r="AU177" s="1017"/>
      <c r="AV177" s="1017"/>
      <c r="AW177" s="1017"/>
      <c r="AX177" s="1017"/>
      <c r="AY177" s="1017"/>
      <c r="AZ177" s="1017"/>
      <c r="BA177" s="1017"/>
      <c r="BB177" s="1017"/>
      <c r="BC177" s="1017"/>
    </row>
    <row r="178" spans="28:55" ht="15.75" customHeight="1">
      <c r="AB178" s="1017"/>
      <c r="AC178" s="1017"/>
      <c r="AD178" s="1017"/>
      <c r="AE178" s="1017"/>
      <c r="AF178" s="1017"/>
      <c r="AG178" s="1017"/>
      <c r="AH178" s="1017"/>
      <c r="AI178" s="1017"/>
      <c r="AJ178" s="1017"/>
      <c r="AK178" s="1017"/>
      <c r="AL178" s="1017"/>
      <c r="AM178" s="1017"/>
      <c r="AN178" s="1017"/>
      <c r="AO178" s="1017"/>
      <c r="AP178" s="1017"/>
      <c r="AQ178" s="1017"/>
      <c r="AR178" s="1017"/>
      <c r="AS178" s="1017"/>
      <c r="AT178" s="1017"/>
      <c r="AU178" s="1017"/>
      <c r="AV178" s="1017"/>
      <c r="AW178" s="1017"/>
      <c r="AX178" s="1017"/>
      <c r="AY178" s="1017"/>
      <c r="AZ178" s="1017"/>
      <c r="BA178" s="1017"/>
      <c r="BB178" s="1017"/>
      <c r="BC178" s="1017"/>
    </row>
    <row r="179" spans="28:55" ht="15.75" customHeight="1">
      <c r="AB179" s="1017"/>
      <c r="AC179" s="1017"/>
      <c r="AD179" s="1017"/>
      <c r="AE179" s="1017"/>
      <c r="AF179" s="1017"/>
      <c r="AG179" s="1017"/>
      <c r="AH179" s="1017"/>
      <c r="AI179" s="1017"/>
      <c r="AJ179" s="1017"/>
      <c r="AK179" s="1017"/>
      <c r="AL179" s="1017"/>
      <c r="AM179" s="1017"/>
      <c r="AN179" s="1017"/>
      <c r="AO179" s="1017"/>
      <c r="AP179" s="1017"/>
      <c r="AQ179" s="1017"/>
      <c r="AR179" s="1017"/>
      <c r="AS179" s="1017"/>
      <c r="AT179" s="1017"/>
      <c r="AU179" s="1017"/>
      <c r="AV179" s="1017"/>
      <c r="AW179" s="1017"/>
      <c r="AX179" s="1017"/>
      <c r="AY179" s="1017"/>
      <c r="AZ179" s="1017"/>
      <c r="BA179" s="1017"/>
      <c r="BB179" s="1017"/>
      <c r="BC179" s="1017"/>
    </row>
    <row r="180" spans="28:55" ht="15.75" customHeight="1">
      <c r="AB180" s="1017"/>
      <c r="AC180" s="1017"/>
      <c r="AD180" s="1017"/>
      <c r="AE180" s="1017"/>
      <c r="AF180" s="1017"/>
      <c r="AG180" s="1017"/>
      <c r="AH180" s="1017"/>
      <c r="AI180" s="1017"/>
      <c r="AJ180" s="1017"/>
      <c r="AK180" s="1017"/>
      <c r="AL180" s="1017"/>
      <c r="AM180" s="1017"/>
      <c r="AN180" s="1017"/>
      <c r="AO180" s="1017"/>
      <c r="AP180" s="1017"/>
      <c r="AQ180" s="1017"/>
      <c r="AR180" s="1017"/>
      <c r="AS180" s="1017"/>
      <c r="AT180" s="1017"/>
      <c r="AU180" s="1017"/>
      <c r="AV180" s="1017"/>
      <c r="AW180" s="1017"/>
      <c r="AX180" s="1017"/>
      <c r="AY180" s="1017"/>
      <c r="AZ180" s="1017"/>
      <c r="BA180" s="1017"/>
      <c r="BB180" s="1017"/>
      <c r="BC180" s="1017"/>
    </row>
    <row r="181" spans="28:55" ht="15.75" customHeight="1">
      <c r="AB181" s="1017"/>
      <c r="AC181" s="1017"/>
      <c r="AD181" s="1017"/>
      <c r="AE181" s="1017"/>
      <c r="AF181" s="1017"/>
      <c r="AG181" s="1017"/>
      <c r="AH181" s="1017"/>
      <c r="AI181" s="1017"/>
      <c r="AJ181" s="1017"/>
      <c r="AK181" s="1017"/>
      <c r="AL181" s="1017"/>
      <c r="AM181" s="1017"/>
      <c r="AN181" s="1017"/>
      <c r="AO181" s="1017"/>
      <c r="AP181" s="1017"/>
      <c r="AQ181" s="1017"/>
      <c r="AR181" s="1017"/>
      <c r="AS181" s="1017"/>
      <c r="AT181" s="1017"/>
      <c r="AU181" s="1017"/>
      <c r="AV181" s="1017"/>
      <c r="AW181" s="1017"/>
      <c r="AX181" s="1017"/>
      <c r="AY181" s="1017"/>
      <c r="AZ181" s="1017"/>
      <c r="BA181" s="1017"/>
      <c r="BB181" s="1017"/>
      <c r="BC181" s="1017"/>
    </row>
    <row r="182" spans="28:55" ht="15.75" customHeight="1">
      <c r="AB182" s="1017"/>
      <c r="AC182" s="1017"/>
      <c r="AD182" s="1017"/>
      <c r="AE182" s="1017"/>
      <c r="AF182" s="1017"/>
      <c r="AG182" s="1017"/>
      <c r="AH182" s="1017"/>
      <c r="AI182" s="1017"/>
      <c r="AJ182" s="1017"/>
      <c r="AK182" s="1017"/>
      <c r="AL182" s="1017"/>
      <c r="AM182" s="1017"/>
      <c r="AN182" s="1017"/>
      <c r="AO182" s="1017"/>
      <c r="AP182" s="1017"/>
      <c r="AQ182" s="1017"/>
      <c r="AR182" s="1017"/>
      <c r="AS182" s="1017"/>
      <c r="AT182" s="1017"/>
      <c r="AU182" s="1017"/>
      <c r="AV182" s="1017"/>
      <c r="AW182" s="1017"/>
      <c r="AX182" s="1017"/>
      <c r="AY182" s="1017"/>
      <c r="AZ182" s="1017"/>
      <c r="BA182" s="1017"/>
      <c r="BB182" s="1017"/>
      <c r="BC182" s="1017"/>
    </row>
    <row r="183" spans="28:55" ht="15.75" customHeight="1">
      <c r="AB183" s="1017"/>
      <c r="AC183" s="1017"/>
      <c r="AD183" s="1017"/>
      <c r="AE183" s="1017"/>
      <c r="AF183" s="1017"/>
      <c r="AG183" s="1017"/>
      <c r="AH183" s="1017"/>
      <c r="AI183" s="1017"/>
      <c r="AJ183" s="1017"/>
      <c r="AK183" s="1017"/>
      <c r="AL183" s="1017"/>
      <c r="AM183" s="1017"/>
      <c r="AN183" s="1017"/>
      <c r="AO183" s="1017"/>
      <c r="AP183" s="1017"/>
      <c r="AQ183" s="1017"/>
      <c r="AR183" s="1017"/>
      <c r="AS183" s="1017"/>
      <c r="AT183" s="1017"/>
      <c r="AU183" s="1017"/>
      <c r="AV183" s="1017"/>
      <c r="AW183" s="1017"/>
      <c r="AX183" s="1017"/>
      <c r="AY183" s="1017"/>
      <c r="AZ183" s="1017"/>
      <c r="BA183" s="1017"/>
      <c r="BB183" s="1017"/>
      <c r="BC183" s="1017"/>
    </row>
    <row r="184" spans="28:55" ht="15.75" customHeight="1">
      <c r="AB184" s="1017"/>
      <c r="AC184" s="1017"/>
      <c r="AD184" s="1017"/>
      <c r="AE184" s="1017"/>
      <c r="AF184" s="1017"/>
      <c r="AG184" s="1017"/>
      <c r="AH184" s="1017"/>
      <c r="AI184" s="1017"/>
      <c r="AJ184" s="1017"/>
      <c r="AK184" s="1017"/>
      <c r="AL184" s="1017"/>
      <c r="AM184" s="1017"/>
      <c r="AN184" s="1017"/>
      <c r="AO184" s="1017"/>
      <c r="AP184" s="1017"/>
      <c r="AQ184" s="1017"/>
      <c r="AR184" s="1017"/>
      <c r="AS184" s="1017"/>
      <c r="AT184" s="1017"/>
      <c r="AU184" s="1017"/>
      <c r="AV184" s="1017"/>
      <c r="AW184" s="1017"/>
      <c r="AX184" s="1017"/>
      <c r="AY184" s="1017"/>
      <c r="AZ184" s="1017"/>
      <c r="BA184" s="1017"/>
      <c r="BB184" s="1017"/>
      <c r="BC184" s="1017"/>
    </row>
    <row r="185" spans="28:55" ht="15.75" customHeight="1">
      <c r="AB185" s="1017"/>
      <c r="AC185" s="1017"/>
      <c r="AD185" s="1017"/>
      <c r="AE185" s="1017"/>
      <c r="AF185" s="1017"/>
      <c r="AG185" s="1017"/>
      <c r="AH185" s="1017"/>
      <c r="AI185" s="1017"/>
      <c r="AJ185" s="1017"/>
      <c r="AK185" s="1017"/>
      <c r="AL185" s="1017"/>
      <c r="AM185" s="1017"/>
      <c r="AN185" s="1017"/>
      <c r="AO185" s="1017"/>
      <c r="AP185" s="1017"/>
      <c r="AQ185" s="1017"/>
      <c r="AR185" s="1017"/>
      <c r="AS185" s="1017"/>
      <c r="AT185" s="1017"/>
      <c r="AU185" s="1017"/>
      <c r="AV185" s="1017"/>
      <c r="AW185" s="1017"/>
      <c r="AX185" s="1017"/>
      <c r="AY185" s="1017"/>
      <c r="AZ185" s="1017"/>
      <c r="BA185" s="1017"/>
      <c r="BB185" s="1017"/>
      <c r="BC185" s="1017"/>
    </row>
    <row r="186" spans="28:55" ht="15.75" customHeight="1">
      <c r="AB186" s="1017"/>
      <c r="AC186" s="1017"/>
      <c r="AD186" s="1017"/>
      <c r="AE186" s="1017"/>
      <c r="AF186" s="1017"/>
      <c r="AG186" s="1017"/>
      <c r="AH186" s="1017"/>
      <c r="AI186" s="1017"/>
      <c r="AJ186" s="1017"/>
      <c r="AK186" s="1017"/>
      <c r="AL186" s="1017"/>
      <c r="AM186" s="1017"/>
      <c r="AN186" s="1017"/>
      <c r="AO186" s="1017"/>
      <c r="AP186" s="1017"/>
      <c r="AQ186" s="1017"/>
      <c r="AR186" s="1017"/>
      <c r="AS186" s="1017"/>
      <c r="AT186" s="1017"/>
      <c r="AU186" s="1017"/>
      <c r="AV186" s="1017"/>
      <c r="AW186" s="1017"/>
      <c r="AX186" s="1017"/>
      <c r="AY186" s="1017"/>
      <c r="AZ186" s="1017"/>
      <c r="BA186" s="1017"/>
      <c r="BB186" s="1017"/>
      <c r="BC186" s="1017"/>
    </row>
    <row r="187" spans="28:55" ht="15.75" customHeight="1">
      <c r="AB187" s="1017"/>
      <c r="AC187" s="1017"/>
      <c r="AD187" s="1017"/>
      <c r="AE187" s="1017"/>
      <c r="AF187" s="1017"/>
      <c r="AG187" s="1017"/>
      <c r="AH187" s="1017"/>
      <c r="AI187" s="1017"/>
      <c r="AJ187" s="1017"/>
      <c r="AK187" s="1017"/>
      <c r="AL187" s="1017"/>
      <c r="AM187" s="1017"/>
      <c r="AN187" s="1017"/>
      <c r="AO187" s="1017"/>
      <c r="AP187" s="1017"/>
      <c r="AQ187" s="1017"/>
      <c r="AR187" s="1017"/>
      <c r="AS187" s="1017"/>
      <c r="AT187" s="1017"/>
      <c r="AU187" s="1017"/>
      <c r="AV187" s="1017"/>
      <c r="AW187" s="1017"/>
      <c r="AX187" s="1017"/>
      <c r="AY187" s="1017"/>
      <c r="AZ187" s="1017"/>
      <c r="BA187" s="1017"/>
      <c r="BB187" s="1017"/>
      <c r="BC187" s="1017"/>
    </row>
    <row r="188" spans="28:55" ht="15.75" customHeight="1">
      <c r="AB188" s="1017"/>
      <c r="AC188" s="1017"/>
      <c r="AD188" s="1017"/>
      <c r="AE188" s="1017"/>
      <c r="AF188" s="1017"/>
      <c r="AG188" s="1017"/>
      <c r="AH188" s="1017"/>
      <c r="AI188" s="1017"/>
      <c r="AJ188" s="1017"/>
      <c r="AK188" s="1017"/>
      <c r="AL188" s="1017"/>
      <c r="AM188" s="1017"/>
      <c r="AN188" s="1017"/>
      <c r="AO188" s="1017"/>
      <c r="AP188" s="1017"/>
      <c r="AQ188" s="1017"/>
      <c r="AR188" s="1017"/>
      <c r="AS188" s="1017"/>
      <c r="AT188" s="1017"/>
      <c r="AU188" s="1017"/>
      <c r="AV188" s="1017"/>
      <c r="AW188" s="1017"/>
      <c r="AX188" s="1017"/>
      <c r="AY188" s="1017"/>
      <c r="AZ188" s="1017"/>
      <c r="BA188" s="1017"/>
      <c r="BB188" s="1017"/>
      <c r="BC188" s="1017"/>
    </row>
    <row r="189" spans="28:55" ht="15.75" customHeight="1">
      <c r="AB189" s="1017"/>
      <c r="AC189" s="1017"/>
      <c r="AD189" s="1017"/>
      <c r="AE189" s="1017"/>
      <c r="AF189" s="1017"/>
      <c r="AG189" s="1017"/>
      <c r="AH189" s="1017"/>
      <c r="AI189" s="1017"/>
      <c r="AJ189" s="1017"/>
      <c r="AK189" s="1017"/>
      <c r="AL189" s="1017"/>
      <c r="AM189" s="1017"/>
      <c r="AN189" s="1017"/>
      <c r="AO189" s="1017"/>
      <c r="AP189" s="1017"/>
      <c r="AQ189" s="1017"/>
      <c r="AR189" s="1017"/>
      <c r="AS189" s="1017"/>
      <c r="AT189" s="1017"/>
      <c r="AU189" s="1017"/>
      <c r="AV189" s="1017"/>
      <c r="AW189" s="1017"/>
      <c r="AX189" s="1017"/>
      <c r="AY189" s="1017"/>
      <c r="AZ189" s="1017"/>
      <c r="BA189" s="1017"/>
      <c r="BB189" s="1017"/>
      <c r="BC189" s="1017"/>
    </row>
    <row r="190" spans="28:55" ht="15.75" customHeight="1">
      <c r="AB190" s="1017"/>
      <c r="AC190" s="1017"/>
      <c r="AD190" s="1017"/>
      <c r="AE190" s="1017"/>
      <c r="AF190" s="1017"/>
      <c r="AG190" s="1017"/>
      <c r="AH190" s="1017"/>
      <c r="AI190" s="1017"/>
      <c r="AJ190" s="1017"/>
      <c r="AK190" s="1017"/>
      <c r="AL190" s="1017"/>
      <c r="AM190" s="1017"/>
      <c r="AN190" s="1017"/>
      <c r="AO190" s="1017"/>
      <c r="AP190" s="1017"/>
      <c r="AQ190" s="1017"/>
      <c r="AR190" s="1017"/>
      <c r="AS190" s="1017"/>
      <c r="AT190" s="1017"/>
      <c r="AU190" s="1017"/>
      <c r="AV190" s="1017"/>
      <c r="AW190" s="1017"/>
      <c r="AX190" s="1017"/>
      <c r="AY190" s="1017"/>
      <c r="AZ190" s="1017"/>
      <c r="BA190" s="1017"/>
      <c r="BB190" s="1017"/>
      <c r="BC190" s="1017"/>
    </row>
    <row r="191" spans="28:55" ht="15.75" customHeight="1">
      <c r="AB191" s="1017"/>
      <c r="AC191" s="1017"/>
      <c r="AD191" s="1017"/>
      <c r="AE191" s="1017"/>
      <c r="AF191" s="1017"/>
      <c r="AG191" s="1017"/>
      <c r="AH191" s="1017"/>
      <c r="AI191" s="1017"/>
      <c r="AJ191" s="1017"/>
      <c r="AK191" s="1017"/>
      <c r="AL191" s="1017"/>
      <c r="AM191" s="1017"/>
      <c r="AN191" s="1017"/>
      <c r="AO191" s="1017"/>
      <c r="AP191" s="1017"/>
      <c r="AQ191" s="1017"/>
      <c r="AR191" s="1017"/>
      <c r="AS191" s="1017"/>
      <c r="AT191" s="1017"/>
      <c r="AU191" s="1017"/>
      <c r="AV191" s="1017"/>
      <c r="AW191" s="1017"/>
      <c r="AX191" s="1017"/>
      <c r="AY191" s="1017"/>
      <c r="AZ191" s="1017"/>
      <c r="BA191" s="1017"/>
      <c r="BB191" s="1017"/>
      <c r="BC191" s="1017"/>
    </row>
    <row r="192" spans="28:55" ht="15.75" customHeight="1">
      <c r="AB192" s="1017"/>
      <c r="AC192" s="1017"/>
      <c r="AD192" s="1017"/>
      <c r="AE192" s="1017"/>
      <c r="AF192" s="1017"/>
      <c r="AG192" s="1017"/>
      <c r="AH192" s="1017"/>
      <c r="AI192" s="1017"/>
      <c r="AJ192" s="1017"/>
      <c r="AK192" s="1017"/>
      <c r="AL192" s="1017"/>
      <c r="AM192" s="1017"/>
      <c r="AN192" s="1017"/>
      <c r="AO192" s="1017"/>
      <c r="AP192" s="1017"/>
      <c r="AQ192" s="1017"/>
      <c r="AR192" s="1017"/>
      <c r="AS192" s="1017"/>
      <c r="AT192" s="1017"/>
      <c r="AU192" s="1017"/>
      <c r="AV192" s="1017"/>
      <c r="AW192" s="1017"/>
      <c r="AX192" s="1017"/>
      <c r="AY192" s="1017"/>
      <c r="AZ192" s="1017"/>
      <c r="BA192" s="1017"/>
      <c r="BB192" s="1017"/>
      <c r="BC192" s="1017"/>
    </row>
    <row r="193" spans="28:55" ht="15.75" customHeight="1">
      <c r="AB193" s="1017"/>
      <c r="AC193" s="1017"/>
      <c r="AD193" s="1017"/>
      <c r="AE193" s="1017"/>
      <c r="AF193" s="1017"/>
      <c r="AG193" s="1017"/>
      <c r="AH193" s="1017"/>
      <c r="AI193" s="1017"/>
      <c r="AJ193" s="1017"/>
      <c r="AK193" s="1017"/>
      <c r="AL193" s="1017"/>
      <c r="AM193" s="1017"/>
      <c r="AN193" s="1017"/>
      <c r="AO193" s="1017"/>
      <c r="AP193" s="1017"/>
      <c r="AQ193" s="1017"/>
      <c r="AR193" s="1017"/>
      <c r="AS193" s="1017"/>
      <c r="AT193" s="1017"/>
      <c r="AU193" s="1017"/>
      <c r="AV193" s="1017"/>
      <c r="AW193" s="1017"/>
      <c r="AX193" s="1017"/>
      <c r="AY193" s="1017"/>
      <c r="AZ193" s="1017"/>
      <c r="BA193" s="1017"/>
      <c r="BB193" s="1017"/>
      <c r="BC193" s="1017"/>
    </row>
    <row r="194" spans="28:55" ht="15.75" customHeight="1">
      <c r="AB194" s="1017"/>
      <c r="AC194" s="1017"/>
      <c r="AD194" s="1017"/>
      <c r="AE194" s="1017"/>
      <c r="AF194" s="1017"/>
      <c r="AG194" s="1017"/>
      <c r="AH194" s="1017"/>
      <c r="AI194" s="1017"/>
      <c r="AJ194" s="1017"/>
      <c r="AK194" s="1017"/>
      <c r="AL194" s="1017"/>
      <c r="AM194" s="1017"/>
      <c r="AN194" s="1017"/>
      <c r="AO194" s="1017"/>
      <c r="AP194" s="1017"/>
      <c r="AQ194" s="1017"/>
      <c r="AR194" s="1017"/>
      <c r="AS194" s="1017"/>
      <c r="AT194" s="1017"/>
      <c r="AU194" s="1017"/>
      <c r="AV194" s="1017"/>
      <c r="AW194" s="1017"/>
      <c r="AX194" s="1017"/>
      <c r="AY194" s="1017"/>
      <c r="AZ194" s="1017"/>
      <c r="BA194" s="1017"/>
      <c r="BB194" s="1017"/>
      <c r="BC194" s="1017"/>
    </row>
    <row r="195" spans="28:55" ht="15.75" customHeight="1">
      <c r="AB195" s="1017"/>
      <c r="AC195" s="1017"/>
      <c r="AD195" s="1017"/>
      <c r="AE195" s="1017"/>
      <c r="AF195" s="1017"/>
      <c r="AG195" s="1017"/>
      <c r="AH195" s="1017"/>
      <c r="AI195" s="1017"/>
      <c r="AJ195" s="1017"/>
      <c r="AK195" s="1017"/>
      <c r="AL195" s="1017"/>
      <c r="AM195" s="1017"/>
      <c r="AN195" s="1017"/>
      <c r="AO195" s="1017"/>
      <c r="AP195" s="1017"/>
      <c r="AQ195" s="1017"/>
      <c r="AR195" s="1017"/>
      <c r="AS195" s="1017"/>
      <c r="AT195" s="1017"/>
      <c r="AU195" s="1017"/>
      <c r="AV195" s="1017"/>
      <c r="AW195" s="1017"/>
      <c r="AX195" s="1017"/>
      <c r="AY195" s="1017"/>
      <c r="AZ195" s="1017"/>
      <c r="BA195" s="1017"/>
      <c r="BB195" s="1017"/>
      <c r="BC195" s="1017"/>
    </row>
    <row r="196" spans="28:55" ht="15.75" customHeight="1">
      <c r="AB196" s="1017"/>
      <c r="AC196" s="1017"/>
      <c r="AD196" s="1017"/>
      <c r="AE196" s="1017"/>
      <c r="AF196" s="1017"/>
      <c r="AG196" s="1017"/>
      <c r="AH196" s="1017"/>
      <c r="AI196" s="1017"/>
      <c r="AJ196" s="1017"/>
      <c r="AK196" s="1017"/>
      <c r="AL196" s="1017"/>
      <c r="AM196" s="1017"/>
      <c r="AN196" s="1017"/>
      <c r="AO196" s="1017"/>
      <c r="AP196" s="1017"/>
      <c r="AQ196" s="1017"/>
      <c r="AR196" s="1017"/>
      <c r="AS196" s="1017"/>
      <c r="AT196" s="1017"/>
      <c r="AU196" s="1017"/>
      <c r="AV196" s="1017"/>
      <c r="AW196" s="1017"/>
      <c r="AX196" s="1017"/>
      <c r="AY196" s="1017"/>
      <c r="AZ196" s="1017"/>
      <c r="BA196" s="1017"/>
      <c r="BB196" s="1017"/>
      <c r="BC196" s="1017"/>
    </row>
    <row r="197" spans="28:55" ht="15.75" customHeight="1">
      <c r="AB197" s="1017"/>
      <c r="AC197" s="1017"/>
      <c r="AD197" s="1017"/>
      <c r="AE197" s="1017"/>
      <c r="AF197" s="1017"/>
      <c r="AG197" s="1017"/>
      <c r="AH197" s="1017"/>
      <c r="AI197" s="1017"/>
      <c r="AJ197" s="1017"/>
      <c r="AK197" s="1017"/>
      <c r="AL197" s="1017"/>
      <c r="AM197" s="1017"/>
      <c r="AN197" s="1017"/>
      <c r="AO197" s="1017"/>
      <c r="AP197" s="1017"/>
      <c r="AQ197" s="1017"/>
      <c r="AR197" s="1017"/>
      <c r="AS197" s="1017"/>
      <c r="AT197" s="1017"/>
      <c r="AU197" s="1017"/>
      <c r="AV197" s="1017"/>
      <c r="AW197" s="1017"/>
      <c r="AX197" s="1017"/>
      <c r="AY197" s="1017"/>
      <c r="AZ197" s="1017"/>
      <c r="BA197" s="1017"/>
      <c r="BB197" s="1017"/>
      <c r="BC197" s="1017"/>
    </row>
    <row r="198" spans="28:55" ht="15.75" customHeight="1">
      <c r="AB198" s="1017"/>
      <c r="AC198" s="1017"/>
      <c r="AD198" s="1017"/>
      <c r="AE198" s="1017"/>
      <c r="AF198" s="1017"/>
      <c r="AG198" s="1017"/>
      <c r="AH198" s="1017"/>
      <c r="AI198" s="1017"/>
      <c r="AJ198" s="1017"/>
      <c r="AK198" s="1017"/>
      <c r="AL198" s="1017"/>
      <c r="AM198" s="1017"/>
      <c r="AN198" s="1017"/>
      <c r="AO198" s="1017"/>
      <c r="AP198" s="1017"/>
      <c r="AQ198" s="1017"/>
      <c r="AR198" s="1017"/>
      <c r="AS198" s="1017"/>
      <c r="AT198" s="1017"/>
      <c r="AU198" s="1017"/>
      <c r="AV198" s="1017"/>
      <c r="AW198" s="1017"/>
      <c r="AX198" s="1017"/>
      <c r="AY198" s="1017"/>
      <c r="AZ198" s="1017"/>
      <c r="BA198" s="1017"/>
      <c r="BB198" s="1017"/>
      <c r="BC198" s="1017"/>
    </row>
    <row r="199" spans="28:55" ht="15.75" customHeight="1">
      <c r="AB199" s="1017"/>
      <c r="AC199" s="1017"/>
      <c r="AD199" s="1017"/>
      <c r="AE199" s="1017"/>
      <c r="AF199" s="1017"/>
      <c r="AG199" s="1017"/>
      <c r="AH199" s="1017"/>
      <c r="AI199" s="1017"/>
      <c r="AJ199" s="1017"/>
      <c r="AK199" s="1017"/>
      <c r="AL199" s="1017"/>
      <c r="AM199" s="1017"/>
      <c r="AN199" s="1017"/>
      <c r="AO199" s="1017"/>
      <c r="AP199" s="1017"/>
      <c r="AQ199" s="1017"/>
      <c r="AR199" s="1017"/>
      <c r="AS199" s="1017"/>
      <c r="AT199" s="1017"/>
      <c r="AU199" s="1017"/>
      <c r="AV199" s="1017"/>
      <c r="AW199" s="1017"/>
      <c r="AX199" s="1017"/>
      <c r="AY199" s="1017"/>
      <c r="AZ199" s="1017"/>
      <c r="BA199" s="1017"/>
      <c r="BB199" s="1017"/>
      <c r="BC199" s="1017"/>
    </row>
    <row r="200" spans="28:55" ht="15.75" customHeight="1">
      <c r="AB200" s="1017"/>
      <c r="AC200" s="1017"/>
      <c r="AD200" s="1017"/>
      <c r="AE200" s="1017"/>
      <c r="AF200" s="1017"/>
      <c r="AG200" s="1017"/>
      <c r="AH200" s="1017"/>
      <c r="AI200" s="1017"/>
      <c r="AJ200" s="1017"/>
      <c r="AK200" s="1017"/>
      <c r="AL200" s="1017"/>
      <c r="AM200" s="1017"/>
      <c r="AN200" s="1017"/>
      <c r="AO200" s="1017"/>
      <c r="AP200" s="1017"/>
      <c r="AQ200" s="1017"/>
      <c r="AR200" s="1017"/>
      <c r="AS200" s="1017"/>
      <c r="AT200" s="1017"/>
      <c r="AU200" s="1017"/>
      <c r="AV200" s="1017"/>
      <c r="AW200" s="1017"/>
      <c r="AX200" s="1017"/>
      <c r="AY200" s="1017"/>
      <c r="AZ200" s="1017"/>
      <c r="BA200" s="1017"/>
      <c r="BB200" s="1017"/>
      <c r="BC200" s="1017"/>
    </row>
    <row r="201" spans="28:55" ht="15.75" customHeight="1">
      <c r="AB201" s="1017"/>
      <c r="AC201" s="1017"/>
      <c r="AD201" s="1017"/>
      <c r="AE201" s="1017"/>
      <c r="AF201" s="1017"/>
      <c r="AG201" s="1017"/>
      <c r="AH201" s="1017"/>
      <c r="AI201" s="1017"/>
      <c r="AJ201" s="1017"/>
      <c r="AK201" s="1017"/>
      <c r="AL201" s="1017"/>
      <c r="AM201" s="1017"/>
      <c r="AN201" s="1017"/>
      <c r="AO201" s="1017"/>
      <c r="AP201" s="1017"/>
      <c r="AQ201" s="1017"/>
      <c r="AR201" s="1017"/>
      <c r="AS201" s="1017"/>
      <c r="AT201" s="1017"/>
      <c r="AU201" s="1017"/>
      <c r="AV201" s="1017"/>
      <c r="AW201" s="1017"/>
      <c r="AX201" s="1017"/>
      <c r="AY201" s="1017"/>
      <c r="AZ201" s="1017"/>
      <c r="BA201" s="1017"/>
      <c r="BB201" s="1017"/>
      <c r="BC201" s="1017"/>
    </row>
    <row r="202" spans="28:55" ht="15.75" customHeight="1">
      <c r="AB202" s="1017"/>
      <c r="AC202" s="1017"/>
      <c r="AD202" s="1017"/>
      <c r="AE202" s="1017"/>
      <c r="AF202" s="1017"/>
      <c r="AG202" s="1017"/>
      <c r="AH202" s="1017"/>
      <c r="AI202" s="1017"/>
      <c r="AJ202" s="1017"/>
      <c r="AK202" s="1017"/>
      <c r="AL202" s="1017"/>
      <c r="AM202" s="1017"/>
      <c r="AN202" s="1017"/>
      <c r="AO202" s="1017"/>
      <c r="AP202" s="1017"/>
      <c r="AQ202" s="1017"/>
      <c r="AR202" s="1017"/>
      <c r="AS202" s="1017"/>
      <c r="AT202" s="1017"/>
      <c r="AU202" s="1017"/>
      <c r="AV202" s="1017"/>
      <c r="AW202" s="1017"/>
      <c r="AX202" s="1017"/>
      <c r="AY202" s="1017"/>
      <c r="AZ202" s="1017"/>
      <c r="BA202" s="1017"/>
      <c r="BB202" s="1017"/>
      <c r="BC202" s="1017"/>
    </row>
    <row r="203" spans="28:55" ht="15.75" customHeight="1">
      <c r="AB203" s="1017"/>
      <c r="AC203" s="1017"/>
      <c r="AD203" s="1017"/>
      <c r="AE203" s="1017"/>
      <c r="AF203" s="1017"/>
      <c r="AG203" s="1017"/>
      <c r="AH203" s="1017"/>
      <c r="AI203" s="1017"/>
      <c r="AJ203" s="1017"/>
      <c r="AK203" s="1017"/>
      <c r="AL203" s="1017"/>
      <c r="AM203" s="1017"/>
      <c r="AN203" s="1017"/>
      <c r="AO203" s="1017"/>
      <c r="AP203" s="1017"/>
      <c r="AQ203" s="1017"/>
      <c r="AR203" s="1017"/>
      <c r="AS203" s="1017"/>
      <c r="AT203" s="1017"/>
      <c r="AU203" s="1017"/>
      <c r="AV203" s="1017"/>
      <c r="AW203" s="1017"/>
      <c r="AX203" s="1017"/>
      <c r="AY203" s="1017"/>
      <c r="AZ203" s="1017"/>
      <c r="BA203" s="1017"/>
      <c r="BB203" s="1017"/>
      <c r="BC203" s="1017"/>
    </row>
    <row r="204" spans="28:55" ht="15.75" customHeight="1">
      <c r="AB204" s="1017"/>
      <c r="AC204" s="1017"/>
      <c r="AD204" s="1017"/>
      <c r="AE204" s="1017"/>
      <c r="AF204" s="1017"/>
      <c r="AG204" s="1017"/>
      <c r="AH204" s="1017"/>
      <c r="AI204" s="1017"/>
      <c r="AJ204" s="1017"/>
      <c r="AK204" s="1017"/>
      <c r="AL204" s="1017"/>
      <c r="AM204" s="1017"/>
      <c r="AN204" s="1017"/>
      <c r="AO204" s="1017"/>
      <c r="AP204" s="1017"/>
      <c r="AQ204" s="1017"/>
      <c r="AR204" s="1017"/>
      <c r="AS204" s="1017"/>
      <c r="AT204" s="1017"/>
      <c r="AU204" s="1017"/>
      <c r="AV204" s="1017"/>
      <c r="AW204" s="1017"/>
      <c r="AX204" s="1017"/>
      <c r="AY204" s="1017"/>
      <c r="AZ204" s="1017"/>
      <c r="BA204" s="1017"/>
      <c r="BB204" s="1017"/>
      <c r="BC204" s="1017"/>
    </row>
    <row r="205" spans="28:55" ht="15.75" customHeight="1">
      <c r="AB205" s="1017"/>
      <c r="AC205" s="1017"/>
      <c r="AD205" s="1017"/>
      <c r="AE205" s="1017"/>
      <c r="AF205" s="1017"/>
      <c r="AG205" s="1017"/>
      <c r="AH205" s="1017"/>
      <c r="AI205" s="1017"/>
      <c r="AJ205" s="1017"/>
      <c r="AK205" s="1017"/>
      <c r="AL205" s="1017"/>
      <c r="AM205" s="1017"/>
      <c r="AN205" s="1017"/>
      <c r="AO205" s="1017"/>
      <c r="AP205" s="1017"/>
      <c r="AQ205" s="1017"/>
      <c r="AR205" s="1017"/>
      <c r="AS205" s="1017"/>
      <c r="AT205" s="1017"/>
      <c r="AU205" s="1017"/>
      <c r="AV205" s="1017"/>
      <c r="AW205" s="1017"/>
      <c r="AX205" s="1017"/>
      <c r="AY205" s="1017"/>
      <c r="AZ205" s="1017"/>
      <c r="BA205" s="1017"/>
      <c r="BB205" s="1017"/>
      <c r="BC205" s="1017"/>
    </row>
    <row r="206" spans="28:55" ht="15.75" customHeight="1">
      <c r="AB206" s="1017"/>
      <c r="AC206" s="1017"/>
      <c r="AD206" s="1017"/>
      <c r="AE206" s="1017"/>
      <c r="AF206" s="1017"/>
      <c r="AG206" s="1017"/>
      <c r="AH206" s="1017"/>
      <c r="AI206" s="1017"/>
      <c r="AJ206" s="1017"/>
      <c r="AK206" s="1017"/>
      <c r="AL206" s="1017"/>
      <c r="AM206" s="1017"/>
      <c r="AN206" s="1017"/>
      <c r="AO206" s="1017"/>
      <c r="AP206" s="1017"/>
      <c r="AQ206" s="1017"/>
      <c r="AR206" s="1017"/>
      <c r="AS206" s="1017"/>
      <c r="AT206" s="1017"/>
      <c r="AU206" s="1017"/>
      <c r="AV206" s="1017"/>
      <c r="AW206" s="1017"/>
      <c r="AX206" s="1017"/>
      <c r="AY206" s="1017"/>
      <c r="AZ206" s="1017"/>
      <c r="BA206" s="1017"/>
      <c r="BB206" s="1017"/>
      <c r="BC206" s="1017"/>
    </row>
    <row r="207" spans="28:55" ht="15.75" customHeight="1">
      <c r="AB207" s="1017"/>
      <c r="AC207" s="1017"/>
      <c r="AD207" s="1017"/>
      <c r="AE207" s="1017"/>
      <c r="AF207" s="1017"/>
      <c r="AG207" s="1017"/>
      <c r="AH207" s="1017"/>
      <c r="AI207" s="1017"/>
      <c r="AJ207" s="1017"/>
      <c r="AK207" s="1017"/>
      <c r="AL207" s="1017"/>
      <c r="AM207" s="1017"/>
      <c r="AN207" s="1017"/>
      <c r="AO207" s="1017"/>
      <c r="AP207" s="1017"/>
      <c r="AQ207" s="1017"/>
      <c r="AR207" s="1017"/>
      <c r="AS207" s="1017"/>
      <c r="AT207" s="1017"/>
      <c r="AU207" s="1017"/>
      <c r="AV207" s="1017"/>
      <c r="AW207" s="1017"/>
      <c r="AX207" s="1017"/>
      <c r="AY207" s="1017"/>
      <c r="AZ207" s="1017"/>
      <c r="BA207" s="1017"/>
      <c r="BB207" s="1017"/>
      <c r="BC207" s="1017"/>
    </row>
    <row r="208" spans="28:55" ht="15.75" customHeight="1">
      <c r="AB208" s="1017"/>
      <c r="AC208" s="1017"/>
      <c r="AD208" s="1017"/>
      <c r="AE208" s="1017"/>
      <c r="AF208" s="1017"/>
      <c r="AG208" s="1017"/>
      <c r="AH208" s="1017"/>
      <c r="AI208" s="1017"/>
      <c r="AJ208" s="1017"/>
      <c r="AK208" s="1017"/>
      <c r="AL208" s="1017"/>
      <c r="AM208" s="1017"/>
      <c r="AN208" s="1017"/>
      <c r="AO208" s="1017"/>
      <c r="AP208" s="1017"/>
      <c r="AQ208" s="1017"/>
      <c r="AR208" s="1017"/>
      <c r="AS208" s="1017"/>
      <c r="AT208" s="1017"/>
      <c r="AU208" s="1017"/>
      <c r="AV208" s="1017"/>
      <c r="AW208" s="1017"/>
      <c r="AX208" s="1017"/>
      <c r="AY208" s="1017"/>
      <c r="AZ208" s="1017"/>
      <c r="BA208" s="1017"/>
      <c r="BB208" s="1017"/>
      <c r="BC208" s="1017"/>
    </row>
    <row r="209" spans="28:55" ht="15.75" customHeight="1">
      <c r="AB209" s="1017"/>
      <c r="AC209" s="1017"/>
      <c r="AD209" s="1017"/>
      <c r="AE209" s="1017"/>
      <c r="AF209" s="1017"/>
      <c r="AG209" s="1017"/>
      <c r="AH209" s="1017"/>
      <c r="AI209" s="1017"/>
      <c r="AJ209" s="1017"/>
      <c r="AK209" s="1017"/>
      <c r="AL209" s="1017"/>
      <c r="AM209" s="1017"/>
      <c r="AN209" s="1017"/>
      <c r="AO209" s="1017"/>
      <c r="AP209" s="1017"/>
      <c r="AQ209" s="1017"/>
      <c r="AR209" s="1017"/>
      <c r="AS209" s="1017"/>
      <c r="AT209" s="1017"/>
      <c r="AU209" s="1017"/>
      <c r="AV209" s="1017"/>
      <c r="AW209" s="1017"/>
      <c r="AX209" s="1017"/>
      <c r="AY209" s="1017"/>
      <c r="AZ209" s="1017"/>
      <c r="BA209" s="1017"/>
      <c r="BB209" s="1017"/>
      <c r="BC209" s="1017"/>
    </row>
    <row r="210" spans="28:55" ht="15.75" customHeight="1">
      <c r="AB210" s="1017"/>
      <c r="AC210" s="1017"/>
      <c r="AD210" s="1017"/>
      <c r="AE210" s="1017"/>
      <c r="AF210" s="1017"/>
      <c r="AG210" s="1017"/>
      <c r="AH210" s="1017"/>
      <c r="AI210" s="1017"/>
      <c r="AJ210" s="1017"/>
      <c r="AK210" s="1017"/>
      <c r="AL210" s="1017"/>
      <c r="AM210" s="1017"/>
      <c r="AN210" s="1017"/>
      <c r="AO210" s="1017"/>
      <c r="AP210" s="1017"/>
      <c r="AQ210" s="1017"/>
      <c r="AR210" s="1017"/>
      <c r="AS210" s="1017"/>
      <c r="AT210" s="1017"/>
      <c r="AU210" s="1017"/>
      <c r="AV210" s="1017"/>
      <c r="AW210" s="1017"/>
      <c r="AX210" s="1017"/>
      <c r="AY210" s="1017"/>
      <c r="AZ210" s="1017"/>
      <c r="BA210" s="1017"/>
      <c r="BB210" s="1017"/>
      <c r="BC210" s="1017"/>
    </row>
    <row r="211" spans="28:55" ht="15.75" customHeight="1">
      <c r="AB211" s="1017"/>
      <c r="AC211" s="1017"/>
      <c r="AD211" s="1017"/>
      <c r="AE211" s="1017"/>
      <c r="AF211" s="1017"/>
      <c r="AG211" s="1017"/>
      <c r="AH211" s="1017"/>
      <c r="AI211" s="1017"/>
      <c r="AJ211" s="1017"/>
      <c r="AK211" s="1017"/>
      <c r="AL211" s="1017"/>
      <c r="AM211" s="1017"/>
      <c r="AN211" s="1017"/>
      <c r="AO211" s="1017"/>
      <c r="AP211" s="1017"/>
      <c r="AQ211" s="1017"/>
      <c r="AR211" s="1017"/>
      <c r="AS211" s="1017"/>
      <c r="AT211" s="1017"/>
      <c r="AU211" s="1017"/>
      <c r="AV211" s="1017"/>
      <c r="AW211" s="1017"/>
      <c r="AX211" s="1017"/>
      <c r="AY211" s="1017"/>
      <c r="AZ211" s="1017"/>
      <c r="BA211" s="1017"/>
      <c r="BB211" s="1017"/>
      <c r="BC211" s="1017"/>
    </row>
    <row r="212" spans="28:55" ht="15.75" customHeight="1">
      <c r="AB212" s="1017"/>
      <c r="AC212" s="1017"/>
      <c r="AD212" s="1017"/>
      <c r="AE212" s="1017"/>
      <c r="AF212" s="1017"/>
      <c r="AG212" s="1017"/>
      <c r="AH212" s="1017"/>
      <c r="AI212" s="1017"/>
      <c r="AJ212" s="1017"/>
      <c r="AK212" s="1017"/>
      <c r="AL212" s="1017"/>
      <c r="AM212" s="1017"/>
      <c r="AN212" s="1017"/>
      <c r="AO212" s="1017"/>
      <c r="AP212" s="1017"/>
      <c r="AQ212" s="1017"/>
      <c r="AR212" s="1017"/>
      <c r="AS212" s="1017"/>
      <c r="AT212" s="1017"/>
      <c r="AU212" s="1017"/>
      <c r="AV212" s="1017"/>
      <c r="AW212" s="1017"/>
      <c r="AX212" s="1017"/>
      <c r="AY212" s="1017"/>
      <c r="AZ212" s="1017"/>
      <c r="BA212" s="1017"/>
      <c r="BB212" s="1017"/>
      <c r="BC212" s="1017"/>
    </row>
    <row r="213" spans="28:55" ht="15.75" customHeight="1">
      <c r="AB213" s="1017"/>
      <c r="AC213" s="1017"/>
      <c r="AD213" s="1017"/>
      <c r="AE213" s="1017"/>
      <c r="AF213" s="1017"/>
      <c r="AG213" s="1017"/>
      <c r="AH213" s="1017"/>
      <c r="AI213" s="1017"/>
      <c r="AJ213" s="1017"/>
      <c r="AK213" s="1017"/>
      <c r="AL213" s="1017"/>
      <c r="AM213" s="1017"/>
      <c r="AN213" s="1017"/>
      <c r="AO213" s="1017"/>
      <c r="AP213" s="1017"/>
      <c r="AQ213" s="1017"/>
      <c r="AR213" s="1017"/>
      <c r="AS213" s="1017"/>
      <c r="AT213" s="1017"/>
      <c r="AU213" s="1017"/>
      <c r="AV213" s="1017"/>
      <c r="AW213" s="1017"/>
      <c r="AX213" s="1017"/>
      <c r="AY213" s="1017"/>
      <c r="AZ213" s="1017"/>
      <c r="BA213" s="1017"/>
      <c r="BB213" s="1017"/>
      <c r="BC213" s="1017"/>
    </row>
    <row r="214" spans="28:55" ht="15.75" customHeight="1">
      <c r="AB214" s="1017"/>
      <c r="AC214" s="1017"/>
      <c r="AD214" s="1017"/>
      <c r="AE214" s="1017"/>
      <c r="AF214" s="1017"/>
      <c r="AG214" s="1017"/>
      <c r="AH214" s="1017"/>
      <c r="AI214" s="1017"/>
      <c r="AJ214" s="1017"/>
      <c r="AK214" s="1017"/>
      <c r="AL214" s="1017"/>
      <c r="AM214" s="1017"/>
      <c r="AN214" s="1017"/>
      <c r="AO214" s="1017"/>
      <c r="AP214" s="1017"/>
      <c r="AQ214" s="1017"/>
      <c r="AR214" s="1017"/>
      <c r="AS214" s="1017"/>
      <c r="AT214" s="1017"/>
      <c r="AU214" s="1017"/>
      <c r="AV214" s="1017"/>
      <c r="AW214" s="1017"/>
      <c r="AX214" s="1017"/>
      <c r="AY214" s="1017"/>
      <c r="AZ214" s="1017"/>
      <c r="BA214" s="1017"/>
      <c r="BB214" s="1017"/>
      <c r="BC214" s="1017"/>
    </row>
    <row r="215" spans="28:55" ht="15.75" customHeight="1">
      <c r="AB215" s="1017"/>
      <c r="AC215" s="1017"/>
      <c r="AD215" s="1017"/>
      <c r="AE215" s="1017"/>
      <c r="AF215" s="1017"/>
      <c r="AG215" s="1017"/>
      <c r="AH215" s="1017"/>
      <c r="AI215" s="1017"/>
      <c r="AJ215" s="1017"/>
      <c r="AK215" s="1017"/>
      <c r="AL215" s="1017"/>
      <c r="AM215" s="1017"/>
      <c r="AN215" s="1017"/>
      <c r="AO215" s="1017"/>
      <c r="AP215" s="1017"/>
      <c r="AQ215" s="1017"/>
      <c r="AR215" s="1017"/>
      <c r="AS215" s="1017"/>
      <c r="AT215" s="1017"/>
      <c r="AU215" s="1017"/>
      <c r="AV215" s="1017"/>
      <c r="AW215" s="1017"/>
      <c r="AX215" s="1017"/>
      <c r="AY215" s="1017"/>
      <c r="AZ215" s="1017"/>
      <c r="BA215" s="1017"/>
      <c r="BB215" s="1017"/>
      <c r="BC215" s="1017"/>
    </row>
    <row r="216" spans="28:55" ht="15.75" customHeight="1">
      <c r="AB216" s="1017"/>
      <c r="AC216" s="1017"/>
      <c r="AD216" s="1017"/>
      <c r="AE216" s="1017"/>
      <c r="AF216" s="1017"/>
      <c r="AG216" s="1017"/>
      <c r="AH216" s="1017"/>
      <c r="AI216" s="1017"/>
      <c r="AJ216" s="1017"/>
      <c r="AK216" s="1017"/>
      <c r="AL216" s="1017"/>
      <c r="AM216" s="1017"/>
      <c r="AN216" s="1017"/>
      <c r="AO216" s="1017"/>
      <c r="AP216" s="1017"/>
      <c r="AQ216" s="1017"/>
      <c r="AR216" s="1017"/>
      <c r="AS216" s="1017"/>
      <c r="AT216" s="1017"/>
      <c r="AU216" s="1017"/>
      <c r="AV216" s="1017"/>
      <c r="AW216" s="1017"/>
      <c r="AX216" s="1017"/>
      <c r="AY216" s="1017"/>
      <c r="AZ216" s="1017"/>
      <c r="BA216" s="1017"/>
      <c r="BB216" s="1017"/>
      <c r="BC216" s="1017"/>
    </row>
    <row r="217" spans="28:55" ht="15.75" customHeight="1">
      <c r="AB217" s="1017"/>
      <c r="AC217" s="1017"/>
      <c r="AD217" s="1017"/>
      <c r="AE217" s="1017"/>
      <c r="AF217" s="1017"/>
      <c r="AG217" s="1017"/>
      <c r="AH217" s="1017"/>
      <c r="AI217" s="1017"/>
      <c r="AJ217" s="1017"/>
      <c r="AK217" s="1017"/>
      <c r="AL217" s="1017"/>
      <c r="AM217" s="1017"/>
      <c r="AN217" s="1017"/>
      <c r="AO217" s="1017"/>
      <c r="AP217" s="1017"/>
      <c r="AQ217" s="1017"/>
      <c r="AR217" s="1017"/>
      <c r="AS217" s="1017"/>
      <c r="AT217" s="1017"/>
      <c r="AU217" s="1017"/>
      <c r="AV217" s="1017"/>
      <c r="AW217" s="1017"/>
      <c r="AX217" s="1017"/>
      <c r="AY217" s="1017"/>
      <c r="AZ217" s="1017"/>
      <c r="BA217" s="1017"/>
      <c r="BB217" s="1017"/>
      <c r="BC217" s="1017"/>
    </row>
    <row r="218" spans="28:55" ht="15.75" customHeight="1">
      <c r="AB218" s="1017"/>
      <c r="AC218" s="1017"/>
      <c r="AD218" s="1017"/>
      <c r="AE218" s="1017"/>
      <c r="AF218" s="1017"/>
      <c r="AG218" s="1017"/>
      <c r="AH218" s="1017"/>
      <c r="AI218" s="1017"/>
      <c r="AJ218" s="1017"/>
      <c r="AK218" s="1017"/>
      <c r="AL218" s="1017"/>
      <c r="AM218" s="1017"/>
      <c r="AN218" s="1017"/>
      <c r="AO218" s="1017"/>
      <c r="AP218" s="1017"/>
      <c r="AQ218" s="1017"/>
      <c r="AR218" s="1017"/>
      <c r="AS218" s="1017"/>
      <c r="AT218" s="1017"/>
      <c r="AU218" s="1017"/>
      <c r="AV218" s="1017"/>
      <c r="AW218" s="1017"/>
      <c r="AX218" s="1017"/>
      <c r="AY218" s="1017"/>
      <c r="AZ218" s="1017"/>
      <c r="BA218" s="1017"/>
      <c r="BB218" s="1017"/>
      <c r="BC218" s="1017"/>
    </row>
    <row r="219" spans="28:55" ht="15.75" customHeight="1">
      <c r="AB219" s="1017"/>
      <c r="AC219" s="1017"/>
      <c r="AD219" s="1017"/>
      <c r="AE219" s="1017"/>
      <c r="AF219" s="1017"/>
      <c r="AG219" s="1017"/>
      <c r="AH219" s="1017"/>
      <c r="AI219" s="1017"/>
      <c r="AJ219" s="1017"/>
      <c r="AK219" s="1017"/>
      <c r="AL219" s="1017"/>
      <c r="AM219" s="1017"/>
      <c r="AN219" s="1017"/>
      <c r="AO219" s="1017"/>
      <c r="AP219" s="1017"/>
      <c r="AQ219" s="1017"/>
      <c r="AR219" s="1017"/>
      <c r="AS219" s="1017"/>
      <c r="AT219" s="1017"/>
      <c r="AU219" s="1017"/>
      <c r="AV219" s="1017"/>
      <c r="AW219" s="1017"/>
      <c r="AX219" s="1017"/>
      <c r="AY219" s="1017"/>
      <c r="AZ219" s="1017"/>
      <c r="BA219" s="1017"/>
      <c r="BB219" s="1017"/>
      <c r="BC219" s="1017"/>
    </row>
    <row r="220" spans="28:55" ht="15.75" customHeight="1">
      <c r="AB220" s="1017"/>
      <c r="AC220" s="1017"/>
      <c r="AD220" s="1017"/>
      <c r="AE220" s="1017"/>
      <c r="AF220" s="1017"/>
      <c r="AG220" s="1017"/>
      <c r="AH220" s="1017"/>
      <c r="AI220" s="1017"/>
      <c r="AJ220" s="1017"/>
      <c r="AK220" s="1017"/>
      <c r="AL220" s="1017"/>
      <c r="AM220" s="1017"/>
      <c r="AN220" s="1017"/>
      <c r="AO220" s="1017"/>
      <c r="AP220" s="1017"/>
      <c r="AQ220" s="1017"/>
      <c r="AR220" s="1017"/>
      <c r="AS220" s="1017"/>
      <c r="AT220" s="1017"/>
      <c r="AU220" s="1017"/>
      <c r="AV220" s="1017"/>
      <c r="AW220" s="1017"/>
      <c r="AX220" s="1017"/>
      <c r="AY220" s="1017"/>
      <c r="AZ220" s="1017"/>
      <c r="BA220" s="1017"/>
      <c r="BB220" s="1017"/>
      <c r="BC220" s="1017"/>
    </row>
    <row r="221" spans="28:55" ht="15.75" customHeight="1">
      <c r="AB221" s="1017"/>
      <c r="AC221" s="1017"/>
      <c r="AD221" s="1017"/>
      <c r="AE221" s="1017"/>
      <c r="AF221" s="1017"/>
      <c r="AG221" s="1017"/>
      <c r="AH221" s="1017"/>
      <c r="AI221" s="1017"/>
      <c r="AJ221" s="1017"/>
      <c r="AK221" s="1017"/>
      <c r="AL221" s="1017"/>
      <c r="AM221" s="1017"/>
      <c r="AN221" s="1017"/>
      <c r="AO221" s="1017"/>
      <c r="AP221" s="1017"/>
      <c r="AQ221" s="1017"/>
      <c r="AR221" s="1017"/>
      <c r="AS221" s="1017"/>
      <c r="AT221" s="1017"/>
      <c r="AU221" s="1017"/>
      <c r="AV221" s="1017"/>
      <c r="AW221" s="1017"/>
      <c r="AX221" s="1017"/>
      <c r="AY221" s="1017"/>
      <c r="AZ221" s="1017"/>
      <c r="BA221" s="1017"/>
      <c r="BB221" s="1017"/>
      <c r="BC221" s="1017"/>
    </row>
    <row r="222" spans="28:55" ht="15.75" customHeight="1">
      <c r="AB222" s="1017"/>
      <c r="AC222" s="1017"/>
      <c r="AD222" s="1017"/>
      <c r="AE222" s="1017"/>
      <c r="AF222" s="1017"/>
      <c r="AG222" s="1017"/>
      <c r="AH222" s="1017"/>
      <c r="AI222" s="1017"/>
      <c r="AJ222" s="1017"/>
      <c r="AK222" s="1017"/>
      <c r="AL222" s="1017"/>
      <c r="AM222" s="1017"/>
      <c r="AN222" s="1017"/>
      <c r="AO222" s="1017"/>
      <c r="AP222" s="1017"/>
      <c r="AQ222" s="1017"/>
      <c r="AR222" s="1017"/>
      <c r="AS222" s="1017"/>
      <c r="AT222" s="1017"/>
      <c r="AU222" s="1017"/>
      <c r="AV222" s="1017"/>
      <c r="AW222" s="1017"/>
      <c r="AX222" s="1017"/>
      <c r="AY222" s="1017"/>
      <c r="AZ222" s="1017"/>
      <c r="BA222" s="1017"/>
      <c r="BB222" s="1017"/>
      <c r="BC222" s="1017"/>
    </row>
    <row r="223" spans="28:55" ht="15.75" customHeight="1">
      <c r="AB223" s="1017"/>
      <c r="AC223" s="1017"/>
      <c r="AD223" s="1017"/>
      <c r="AE223" s="1017"/>
      <c r="AF223" s="1017"/>
      <c r="AG223" s="1017"/>
      <c r="AH223" s="1017"/>
      <c r="AI223" s="1017"/>
      <c r="AJ223" s="1017"/>
      <c r="AK223" s="1017"/>
      <c r="AL223" s="1017"/>
      <c r="AM223" s="1017"/>
      <c r="AN223" s="1017"/>
      <c r="AO223" s="1017"/>
      <c r="AP223" s="1017"/>
      <c r="AQ223" s="1017"/>
      <c r="AR223" s="1017"/>
      <c r="AS223" s="1017"/>
      <c r="AT223" s="1017"/>
      <c r="AU223" s="1017"/>
      <c r="AV223" s="1017"/>
      <c r="AW223" s="1017"/>
      <c r="AX223" s="1017"/>
      <c r="AY223" s="1017"/>
      <c r="AZ223" s="1017"/>
      <c r="BA223" s="1017"/>
      <c r="BB223" s="1017"/>
      <c r="BC223" s="1017"/>
    </row>
    <row r="224" spans="28:55" ht="15.75" customHeight="1">
      <c r="AB224" s="1017"/>
      <c r="AC224" s="1017"/>
      <c r="AD224" s="1017"/>
      <c r="AE224" s="1017"/>
      <c r="AF224" s="1017"/>
      <c r="AG224" s="1017"/>
      <c r="AH224" s="1017"/>
      <c r="AI224" s="1017"/>
      <c r="AJ224" s="1017"/>
      <c r="AK224" s="1017"/>
      <c r="AL224" s="1017"/>
      <c r="AM224" s="1017"/>
      <c r="AN224" s="1017"/>
      <c r="AO224" s="1017"/>
      <c r="AP224" s="1017"/>
      <c r="AQ224" s="1017"/>
      <c r="AR224" s="1017"/>
      <c r="AS224" s="1017"/>
      <c r="AT224" s="1017"/>
      <c r="AU224" s="1017"/>
      <c r="AV224" s="1017"/>
      <c r="AW224" s="1017"/>
      <c r="AX224" s="1017"/>
      <c r="AY224" s="1017"/>
      <c r="AZ224" s="1017"/>
      <c r="BA224" s="1017"/>
      <c r="BB224" s="1017"/>
      <c r="BC224" s="1017"/>
    </row>
    <row r="225" spans="28:55" ht="15.75" customHeight="1">
      <c r="AB225" s="1017"/>
      <c r="AC225" s="1017"/>
      <c r="AD225" s="1017"/>
      <c r="AE225" s="1017"/>
      <c r="AF225" s="1017"/>
      <c r="AG225" s="1017"/>
      <c r="AH225" s="1017"/>
      <c r="AI225" s="1017"/>
      <c r="AJ225" s="1017"/>
      <c r="AK225" s="1017"/>
      <c r="AL225" s="1017"/>
      <c r="AM225" s="1017"/>
      <c r="AN225" s="1017"/>
      <c r="AO225" s="1017"/>
      <c r="AP225" s="1017"/>
      <c r="AQ225" s="1017"/>
      <c r="AR225" s="1017"/>
      <c r="AS225" s="1017"/>
      <c r="AT225" s="1017"/>
      <c r="AU225" s="1017"/>
      <c r="AV225" s="1017"/>
      <c r="AW225" s="1017"/>
      <c r="AX225" s="1017"/>
      <c r="AY225" s="1017"/>
      <c r="AZ225" s="1017"/>
      <c r="BA225" s="1017"/>
      <c r="BB225" s="1017"/>
      <c r="BC225" s="1017"/>
    </row>
    <row r="226" spans="28:55" ht="15.75" customHeight="1">
      <c r="AB226" s="1017"/>
      <c r="AC226" s="1017"/>
      <c r="AD226" s="1017"/>
      <c r="AE226" s="1017"/>
      <c r="AF226" s="1017"/>
      <c r="AG226" s="1017"/>
      <c r="AH226" s="1017"/>
      <c r="AI226" s="1017"/>
      <c r="AJ226" s="1017"/>
      <c r="AK226" s="1017"/>
      <c r="AL226" s="1017"/>
      <c r="AM226" s="1017"/>
      <c r="AN226" s="1017"/>
      <c r="AO226" s="1017"/>
      <c r="AP226" s="1017"/>
      <c r="AQ226" s="1017"/>
      <c r="AR226" s="1017"/>
      <c r="AS226" s="1017"/>
      <c r="AT226" s="1017"/>
      <c r="AU226" s="1017"/>
      <c r="AV226" s="1017"/>
      <c r="AW226" s="1017"/>
      <c r="AX226" s="1017"/>
      <c r="AY226" s="1017"/>
      <c r="AZ226" s="1017"/>
      <c r="BA226" s="1017"/>
      <c r="BB226" s="1017"/>
      <c r="BC226" s="1017"/>
    </row>
    <row r="227" spans="28:55" ht="15.75" customHeight="1">
      <c r="AB227" s="1017"/>
      <c r="AC227" s="1017"/>
      <c r="AD227" s="1017"/>
      <c r="AE227" s="1017"/>
      <c r="AF227" s="1017"/>
      <c r="AG227" s="1017"/>
      <c r="AH227" s="1017"/>
      <c r="AI227" s="1017"/>
      <c r="AJ227" s="1017"/>
      <c r="AK227" s="1017"/>
      <c r="AL227" s="1017"/>
      <c r="AM227" s="1017"/>
      <c r="AN227" s="1017"/>
      <c r="AO227" s="1017"/>
      <c r="AP227" s="1017"/>
      <c r="AQ227" s="1017"/>
      <c r="AR227" s="1017"/>
      <c r="AS227" s="1017"/>
      <c r="AT227" s="1017"/>
      <c r="AU227" s="1017"/>
      <c r="AV227" s="1017"/>
      <c r="AW227" s="1017"/>
      <c r="AX227" s="1017"/>
      <c r="AY227" s="1017"/>
      <c r="AZ227" s="1017"/>
      <c r="BA227" s="1017"/>
      <c r="BB227" s="1017"/>
      <c r="BC227" s="1017"/>
    </row>
    <row r="228" spans="28:55" ht="15.75" customHeight="1">
      <c r="AB228" s="1017"/>
      <c r="AC228" s="1017"/>
      <c r="AD228" s="1017"/>
      <c r="AE228" s="1017"/>
      <c r="AF228" s="1017"/>
      <c r="AG228" s="1017"/>
      <c r="AH228" s="1017"/>
      <c r="AI228" s="1017"/>
      <c r="AJ228" s="1017"/>
      <c r="AK228" s="1017"/>
      <c r="AL228" s="1017"/>
      <c r="AM228" s="1017"/>
      <c r="AN228" s="1017"/>
      <c r="AO228" s="1017"/>
      <c r="AP228" s="1017"/>
      <c r="AQ228" s="1017"/>
      <c r="AR228" s="1017"/>
      <c r="AS228" s="1017"/>
      <c r="AT228" s="1017"/>
      <c r="AU228" s="1017"/>
      <c r="AV228" s="1017"/>
      <c r="AW228" s="1017"/>
      <c r="AX228" s="1017"/>
      <c r="AY228" s="1017"/>
      <c r="AZ228" s="1017"/>
      <c r="BA228" s="1017"/>
      <c r="BB228" s="1017"/>
      <c r="BC228" s="1017"/>
    </row>
    <row r="229" spans="28:55" ht="15.75" customHeight="1">
      <c r="AB229" s="1017"/>
      <c r="AC229" s="1017"/>
      <c r="AD229" s="1017"/>
      <c r="AE229" s="1017"/>
      <c r="AF229" s="1017"/>
      <c r="AG229" s="1017"/>
      <c r="AH229" s="1017"/>
      <c r="AI229" s="1017"/>
      <c r="AJ229" s="1017"/>
      <c r="AK229" s="1017"/>
      <c r="AL229" s="1017"/>
      <c r="AM229" s="1017"/>
      <c r="AN229" s="1017"/>
      <c r="AO229" s="1017"/>
      <c r="AP229" s="1017"/>
      <c r="AQ229" s="1017"/>
      <c r="AR229" s="1017"/>
      <c r="AS229" s="1017"/>
      <c r="AT229" s="1017"/>
      <c r="AU229" s="1017"/>
      <c r="AV229" s="1017"/>
      <c r="AW229" s="1017"/>
      <c r="AX229" s="1017"/>
      <c r="AY229" s="1017"/>
      <c r="AZ229" s="1017"/>
      <c r="BA229" s="1017"/>
      <c r="BB229" s="1017"/>
      <c r="BC229" s="1017"/>
    </row>
    <row r="230" spans="28:55" ht="15.75" customHeight="1">
      <c r="AB230" s="1017"/>
      <c r="AC230" s="1017"/>
      <c r="AD230" s="1017"/>
      <c r="AE230" s="1017"/>
      <c r="AF230" s="1017"/>
      <c r="AG230" s="1017"/>
      <c r="AH230" s="1017"/>
      <c r="AI230" s="1017"/>
      <c r="AJ230" s="1017"/>
      <c r="AK230" s="1017"/>
      <c r="AL230" s="1017"/>
      <c r="AM230" s="1017"/>
      <c r="AN230" s="1017"/>
      <c r="AO230" s="1017"/>
      <c r="AP230" s="1017"/>
      <c r="AQ230" s="1017"/>
      <c r="AR230" s="1017"/>
      <c r="AS230" s="1017"/>
      <c r="AT230" s="1017"/>
      <c r="AU230" s="1017"/>
      <c r="AV230" s="1017"/>
      <c r="AW230" s="1017"/>
      <c r="AX230" s="1017"/>
      <c r="AY230" s="1017"/>
      <c r="AZ230" s="1017"/>
      <c r="BA230" s="1017"/>
      <c r="BB230" s="1017"/>
      <c r="BC230" s="1017"/>
    </row>
    <row r="231" spans="28:55" ht="15.75" customHeight="1">
      <c r="AB231" s="1017"/>
      <c r="AC231" s="1017"/>
      <c r="AD231" s="1017"/>
      <c r="AE231" s="1017"/>
      <c r="AF231" s="1017"/>
      <c r="AG231" s="1017"/>
      <c r="AH231" s="1017"/>
      <c r="AI231" s="1017"/>
      <c r="AJ231" s="1017"/>
      <c r="AK231" s="1017"/>
      <c r="AL231" s="1017"/>
      <c r="AM231" s="1017"/>
      <c r="AN231" s="1017"/>
      <c r="AO231" s="1017"/>
      <c r="AP231" s="1017"/>
      <c r="AQ231" s="1017"/>
      <c r="AR231" s="1017"/>
      <c r="AS231" s="1017"/>
      <c r="AT231" s="1017"/>
      <c r="AU231" s="1017"/>
      <c r="AV231" s="1017"/>
      <c r="AW231" s="1017"/>
      <c r="AX231" s="1017"/>
      <c r="AY231" s="1017"/>
      <c r="AZ231" s="1017"/>
      <c r="BA231" s="1017"/>
      <c r="BB231" s="1017"/>
      <c r="BC231" s="1017"/>
    </row>
    <row r="232" spans="28:55" ht="15.75" customHeight="1">
      <c r="AB232" s="1017"/>
      <c r="AC232" s="1017"/>
      <c r="AD232" s="1017"/>
      <c r="AE232" s="1017"/>
      <c r="AF232" s="1017"/>
      <c r="AG232" s="1017"/>
      <c r="AH232" s="1017"/>
      <c r="AI232" s="1017"/>
      <c r="AJ232" s="1017"/>
      <c r="AK232" s="1017"/>
      <c r="AL232" s="1017"/>
      <c r="AM232" s="1017"/>
      <c r="AN232" s="1017"/>
      <c r="AO232" s="1017"/>
      <c r="AP232" s="1017"/>
      <c r="AQ232" s="1017"/>
      <c r="AR232" s="1017"/>
      <c r="AS232" s="1017"/>
      <c r="AT232" s="1017"/>
      <c r="AU232" s="1017"/>
      <c r="AV232" s="1017"/>
      <c r="AW232" s="1017"/>
      <c r="AX232" s="1017"/>
      <c r="AY232" s="1017"/>
      <c r="AZ232" s="1017"/>
      <c r="BA232" s="1017"/>
      <c r="BB232" s="1017"/>
      <c r="BC232" s="1017"/>
    </row>
    <row r="233" spans="28:55" ht="15.75" customHeight="1">
      <c r="AB233" s="1017"/>
      <c r="AC233" s="1017"/>
      <c r="AD233" s="1017"/>
      <c r="AE233" s="1017"/>
      <c r="AF233" s="1017"/>
      <c r="AG233" s="1017"/>
      <c r="AH233" s="1017"/>
      <c r="AI233" s="1017"/>
      <c r="AJ233" s="1017"/>
      <c r="AK233" s="1017"/>
      <c r="AL233" s="1017"/>
      <c r="AM233" s="1017"/>
      <c r="AN233" s="1017"/>
      <c r="AO233" s="1017"/>
      <c r="AP233" s="1017"/>
      <c r="AQ233" s="1017"/>
      <c r="AR233" s="1017"/>
      <c r="AS233" s="1017"/>
      <c r="AT233" s="1017"/>
      <c r="AU233" s="1017"/>
      <c r="AV233" s="1017"/>
      <c r="AW233" s="1017"/>
      <c r="AX233" s="1017"/>
      <c r="AY233" s="1017"/>
      <c r="AZ233" s="1017"/>
      <c r="BA233" s="1017"/>
      <c r="BB233" s="1017"/>
      <c r="BC233" s="1017"/>
    </row>
    <row r="234" spans="28:55" ht="15.75" customHeight="1">
      <c r="AB234" s="1017"/>
      <c r="AC234" s="1017"/>
      <c r="AD234" s="1017"/>
      <c r="AE234" s="1017"/>
      <c r="AF234" s="1017"/>
      <c r="AG234" s="1017"/>
      <c r="AH234" s="1017"/>
      <c r="AI234" s="1017"/>
      <c r="AJ234" s="1017"/>
      <c r="AK234" s="1017"/>
      <c r="AL234" s="1017"/>
      <c r="AM234" s="1017"/>
      <c r="AN234" s="1017"/>
      <c r="AO234" s="1017"/>
      <c r="AP234" s="1017"/>
      <c r="AQ234" s="1017"/>
      <c r="AR234" s="1017"/>
      <c r="AS234" s="1017"/>
      <c r="AT234" s="1017"/>
      <c r="AU234" s="1017"/>
      <c r="AV234" s="1017"/>
      <c r="AW234" s="1017"/>
      <c r="AX234" s="1017"/>
      <c r="AY234" s="1017"/>
      <c r="AZ234" s="1017"/>
      <c r="BA234" s="1017"/>
      <c r="BB234" s="1017"/>
      <c r="BC234" s="1017"/>
    </row>
    <row r="235" spans="28:55" ht="15.75" customHeight="1">
      <c r="AB235" s="1017"/>
      <c r="AC235" s="1017"/>
      <c r="AD235" s="1017"/>
      <c r="AE235" s="1017"/>
      <c r="AF235" s="1017"/>
      <c r="AG235" s="1017"/>
      <c r="AH235" s="1017"/>
      <c r="AI235" s="1017"/>
      <c r="AJ235" s="1017"/>
      <c r="AK235" s="1017"/>
      <c r="AL235" s="1017"/>
      <c r="AM235" s="1017"/>
      <c r="AN235" s="1017"/>
      <c r="AO235" s="1017"/>
      <c r="AP235" s="1017"/>
      <c r="AQ235" s="1017"/>
      <c r="AR235" s="1017"/>
      <c r="AS235" s="1017"/>
      <c r="AT235" s="1017"/>
      <c r="AU235" s="1017"/>
      <c r="AV235" s="1017"/>
      <c r="AW235" s="1017"/>
      <c r="AX235" s="1017"/>
      <c r="AY235" s="1017"/>
      <c r="AZ235" s="1017"/>
      <c r="BA235" s="1017"/>
      <c r="BB235" s="1017"/>
      <c r="BC235" s="1017"/>
    </row>
    <row r="236" spans="28:55" ht="15.75" customHeight="1">
      <c r="AB236" s="1017"/>
      <c r="AC236" s="1017"/>
      <c r="AD236" s="1017"/>
      <c r="AE236" s="1017"/>
      <c r="AF236" s="1017"/>
      <c r="AG236" s="1017"/>
      <c r="AH236" s="1017"/>
      <c r="AI236" s="1017"/>
      <c r="AJ236" s="1017"/>
      <c r="AK236" s="1017"/>
      <c r="AL236" s="1017"/>
      <c r="AM236" s="1017"/>
      <c r="AN236" s="1017"/>
      <c r="AO236" s="1017"/>
      <c r="AP236" s="1017"/>
      <c r="AQ236" s="1017"/>
      <c r="AR236" s="1017"/>
      <c r="AS236" s="1017"/>
      <c r="AT236" s="1017"/>
      <c r="AU236" s="1017"/>
      <c r="AV236" s="1017"/>
      <c r="AW236" s="1017"/>
      <c r="AX236" s="1017"/>
      <c r="AY236" s="1017"/>
      <c r="AZ236" s="1017"/>
      <c r="BA236" s="1017"/>
      <c r="BB236" s="1017"/>
      <c r="BC236" s="1017"/>
    </row>
    <row r="237" spans="28:55" ht="15.75" customHeight="1">
      <c r="AB237" s="1017"/>
      <c r="AC237" s="1017"/>
      <c r="AD237" s="1017"/>
      <c r="AE237" s="1017"/>
      <c r="AF237" s="1017"/>
      <c r="AG237" s="1017"/>
      <c r="AH237" s="1017"/>
      <c r="AI237" s="1017"/>
      <c r="AJ237" s="1017"/>
      <c r="AK237" s="1017"/>
      <c r="AL237" s="1017"/>
      <c r="AM237" s="1017"/>
      <c r="AN237" s="1017"/>
      <c r="AO237" s="1017"/>
      <c r="AP237" s="1017"/>
      <c r="AQ237" s="1017"/>
      <c r="AR237" s="1017"/>
      <c r="AS237" s="1017"/>
      <c r="AT237" s="1017"/>
      <c r="AU237" s="1017"/>
      <c r="AV237" s="1017"/>
      <c r="AW237" s="1017"/>
      <c r="AX237" s="1017"/>
      <c r="AY237" s="1017"/>
      <c r="AZ237" s="1017"/>
      <c r="BA237" s="1017"/>
      <c r="BB237" s="1017"/>
      <c r="BC237" s="1017"/>
    </row>
    <row r="238" spans="28:55" ht="15.75" customHeight="1">
      <c r="AB238" s="1017"/>
      <c r="AC238" s="1017"/>
      <c r="AD238" s="1017"/>
      <c r="AE238" s="1017"/>
      <c r="AF238" s="1017"/>
      <c r="AG238" s="1017"/>
      <c r="AH238" s="1017"/>
      <c r="AI238" s="1017"/>
      <c r="AJ238" s="1017"/>
      <c r="AK238" s="1017"/>
      <c r="AL238" s="1017"/>
      <c r="AM238" s="1017"/>
      <c r="AN238" s="1017"/>
      <c r="AO238" s="1017"/>
      <c r="AP238" s="1017"/>
      <c r="AQ238" s="1017"/>
      <c r="AR238" s="1017"/>
      <c r="AS238" s="1017"/>
      <c r="AT238" s="1017"/>
      <c r="AU238" s="1017"/>
      <c r="AV238" s="1017"/>
      <c r="AW238" s="1017"/>
      <c r="AX238" s="1017"/>
      <c r="AY238" s="1017"/>
      <c r="AZ238" s="1017"/>
      <c r="BA238" s="1017"/>
      <c r="BB238" s="1017"/>
      <c r="BC238" s="1017"/>
    </row>
    <row r="239" spans="28:55" ht="15.75" customHeight="1">
      <c r="AB239" s="1017"/>
      <c r="AC239" s="1017"/>
      <c r="AD239" s="1017"/>
      <c r="AE239" s="1017"/>
      <c r="AF239" s="1017"/>
      <c r="AG239" s="1017"/>
      <c r="AH239" s="1017"/>
      <c r="AI239" s="1017"/>
      <c r="AJ239" s="1017"/>
      <c r="AK239" s="1017"/>
      <c r="AL239" s="1017"/>
      <c r="AM239" s="1017"/>
      <c r="AN239" s="1017"/>
      <c r="AO239" s="1017"/>
      <c r="AP239" s="1017"/>
      <c r="AQ239" s="1017"/>
      <c r="AR239" s="1017"/>
      <c r="AS239" s="1017"/>
      <c r="AT239" s="1017"/>
      <c r="AU239" s="1017"/>
      <c r="AV239" s="1017"/>
      <c r="AW239" s="1017"/>
      <c r="AX239" s="1017"/>
      <c r="AY239" s="1017"/>
      <c r="AZ239" s="1017"/>
      <c r="BA239" s="1017"/>
      <c r="BB239" s="1017"/>
      <c r="BC239" s="1017"/>
    </row>
    <row r="240" spans="28:55" ht="15.75" customHeight="1">
      <c r="AB240" s="1017"/>
      <c r="AC240" s="1017"/>
      <c r="AD240" s="1017"/>
      <c r="AE240" s="1017"/>
      <c r="AF240" s="1017"/>
      <c r="AG240" s="1017"/>
      <c r="AH240" s="1017"/>
      <c r="AI240" s="1017"/>
      <c r="AJ240" s="1017"/>
      <c r="AK240" s="1017"/>
      <c r="AL240" s="1017"/>
      <c r="AM240" s="1017"/>
      <c r="AN240" s="1017"/>
      <c r="AO240" s="1017"/>
      <c r="AP240" s="1017"/>
      <c r="AQ240" s="1017"/>
      <c r="AR240" s="1017"/>
      <c r="AS240" s="1017"/>
      <c r="AT240" s="1017"/>
      <c r="AU240" s="1017"/>
      <c r="AV240" s="1017"/>
      <c r="AW240" s="1017"/>
      <c r="AX240" s="1017"/>
      <c r="AY240" s="1017"/>
      <c r="AZ240" s="1017"/>
      <c r="BA240" s="1017"/>
      <c r="BB240" s="1017"/>
      <c r="BC240" s="1017"/>
    </row>
    <row r="241" spans="28:55" ht="15.75" customHeight="1">
      <c r="AB241" s="1017"/>
      <c r="AC241" s="1017"/>
      <c r="AD241" s="1017"/>
      <c r="AE241" s="1017"/>
      <c r="AF241" s="1017"/>
      <c r="AG241" s="1017"/>
      <c r="AH241" s="1017"/>
      <c r="AI241" s="1017"/>
      <c r="AJ241" s="1017"/>
      <c r="AK241" s="1017"/>
      <c r="AL241" s="1017"/>
      <c r="AM241" s="1017"/>
      <c r="AN241" s="1017"/>
      <c r="AO241" s="1017"/>
      <c r="AP241" s="1017"/>
      <c r="AQ241" s="1017"/>
      <c r="AR241" s="1017"/>
      <c r="AS241" s="1017"/>
      <c r="AT241" s="1017"/>
      <c r="AU241" s="1017"/>
      <c r="AV241" s="1017"/>
      <c r="AW241" s="1017"/>
      <c r="AX241" s="1017"/>
      <c r="AY241" s="1017"/>
      <c r="AZ241" s="1017"/>
      <c r="BA241" s="1017"/>
      <c r="BB241" s="1017"/>
      <c r="BC241" s="1017"/>
    </row>
    <row r="242" spans="28:55" ht="15.75" customHeight="1">
      <c r="AB242" s="1017"/>
      <c r="AC242" s="1017"/>
      <c r="AD242" s="1017"/>
      <c r="AE242" s="1017"/>
      <c r="AF242" s="1017"/>
      <c r="AG242" s="1017"/>
      <c r="AH242" s="1017"/>
      <c r="AI242" s="1017"/>
      <c r="AJ242" s="1017"/>
      <c r="AK242" s="1017"/>
      <c r="AL242" s="1017"/>
      <c r="AM242" s="1017"/>
      <c r="AN242" s="1017"/>
      <c r="AO242" s="1017"/>
      <c r="AP242" s="1017"/>
      <c r="AQ242" s="1017"/>
      <c r="AR242" s="1017"/>
      <c r="AS242" s="1017"/>
      <c r="AT242" s="1017"/>
      <c r="AU242" s="1017"/>
      <c r="AV242" s="1017"/>
      <c r="AW242" s="1017"/>
      <c r="AX242" s="1017"/>
      <c r="AY242" s="1017"/>
      <c r="AZ242" s="1017"/>
      <c r="BA242" s="1017"/>
      <c r="BB242" s="1017"/>
      <c r="BC242" s="1017"/>
    </row>
    <row r="243" spans="28:55" ht="15.75" customHeight="1">
      <c r="AB243" s="1017"/>
      <c r="AC243" s="1017"/>
      <c r="AD243" s="1017"/>
      <c r="AE243" s="1017"/>
      <c r="AF243" s="1017"/>
      <c r="AG243" s="1017"/>
      <c r="AH243" s="1017"/>
      <c r="AI243" s="1017"/>
      <c r="AJ243" s="1017"/>
      <c r="AK243" s="1017"/>
      <c r="AL243" s="1017"/>
      <c r="AM243" s="1017"/>
      <c r="AN243" s="1017"/>
      <c r="AO243" s="1017"/>
      <c r="AP243" s="1017"/>
      <c r="AQ243" s="1017"/>
      <c r="AR243" s="1017"/>
      <c r="AS243" s="1017"/>
      <c r="AT243" s="1017"/>
      <c r="AU243" s="1017"/>
      <c r="AV243" s="1017"/>
      <c r="AW243" s="1017"/>
      <c r="AX243" s="1017"/>
      <c r="AY243" s="1017"/>
      <c r="AZ243" s="1017"/>
      <c r="BA243" s="1017"/>
      <c r="BB243" s="1017"/>
      <c r="BC243" s="1017"/>
    </row>
    <row r="244" spans="28:55" ht="15.75" customHeight="1">
      <c r="AB244" s="1017"/>
      <c r="AC244" s="1017"/>
      <c r="AD244" s="1017"/>
      <c r="AE244" s="1017"/>
      <c r="AF244" s="1017"/>
      <c r="AG244" s="1017"/>
      <c r="AH244" s="1017"/>
      <c r="AI244" s="1017"/>
      <c r="AJ244" s="1017"/>
      <c r="AK244" s="1017"/>
      <c r="AL244" s="1017"/>
      <c r="AM244" s="1017"/>
      <c r="AN244" s="1017"/>
      <c r="AO244" s="1017"/>
      <c r="AP244" s="1017"/>
      <c r="AQ244" s="1017"/>
      <c r="AR244" s="1017"/>
      <c r="AS244" s="1017"/>
      <c r="AT244" s="1017"/>
      <c r="AU244" s="1017"/>
      <c r="AV244" s="1017"/>
      <c r="AW244" s="1017"/>
      <c r="AX244" s="1017"/>
      <c r="AY244" s="1017"/>
      <c r="AZ244" s="1017"/>
      <c r="BA244" s="1017"/>
      <c r="BB244" s="1017"/>
      <c r="BC244" s="1017"/>
    </row>
    <row r="245" spans="28:55" ht="15.75" customHeight="1">
      <c r="AB245" s="1017"/>
      <c r="AC245" s="1017"/>
      <c r="AD245" s="1017"/>
      <c r="AE245" s="1017"/>
      <c r="AF245" s="1017"/>
      <c r="AG245" s="1017"/>
      <c r="AH245" s="1017"/>
      <c r="AI245" s="1017"/>
      <c r="AJ245" s="1017"/>
      <c r="AK245" s="1017"/>
      <c r="AL245" s="1017"/>
      <c r="AM245" s="1017"/>
      <c r="AN245" s="1017"/>
      <c r="AO245" s="1017"/>
      <c r="AP245" s="1017"/>
      <c r="AQ245" s="1017"/>
      <c r="AR245" s="1017"/>
      <c r="AS245" s="1017"/>
      <c r="AT245" s="1017"/>
      <c r="AU245" s="1017"/>
      <c r="AV245" s="1017"/>
      <c r="AW245" s="1017"/>
      <c r="AX245" s="1017"/>
      <c r="AY245" s="1017"/>
      <c r="AZ245" s="1017"/>
      <c r="BA245" s="1017"/>
      <c r="BB245" s="1017"/>
      <c r="BC245" s="1017"/>
    </row>
    <row r="246" spans="28:55" ht="15.75" customHeight="1">
      <c r="AB246" s="1017"/>
      <c r="AC246" s="1017"/>
      <c r="AD246" s="1017"/>
      <c r="AE246" s="1017"/>
      <c r="AF246" s="1017"/>
      <c r="AG246" s="1017"/>
      <c r="AH246" s="1017"/>
      <c r="AI246" s="1017"/>
      <c r="AJ246" s="1017"/>
      <c r="AK246" s="1017"/>
      <c r="AL246" s="1017"/>
      <c r="AM246" s="1017"/>
      <c r="AN246" s="1017"/>
      <c r="AO246" s="1017"/>
      <c r="AP246" s="1017"/>
      <c r="AQ246" s="1017"/>
      <c r="AR246" s="1017"/>
      <c r="AS246" s="1017"/>
      <c r="AT246" s="1017"/>
      <c r="AU246" s="1017"/>
      <c r="AV246" s="1017"/>
      <c r="AW246" s="1017"/>
      <c r="AX246" s="1017"/>
      <c r="AY246" s="1017"/>
      <c r="AZ246" s="1017"/>
      <c r="BA246" s="1017"/>
      <c r="BB246" s="1017"/>
      <c r="BC246" s="1017"/>
    </row>
    <row r="247" spans="28:55" ht="15.75" customHeight="1">
      <c r="AB247" s="1017"/>
      <c r="AC247" s="1017"/>
      <c r="AD247" s="1017"/>
      <c r="AE247" s="1017"/>
      <c r="AF247" s="1017"/>
      <c r="AG247" s="1017"/>
      <c r="AH247" s="1017"/>
      <c r="AI247" s="1017"/>
      <c r="AJ247" s="1017"/>
      <c r="AK247" s="1017"/>
      <c r="AL247" s="1017"/>
      <c r="AM247" s="1017"/>
      <c r="AN247" s="1017"/>
      <c r="AO247" s="1017"/>
      <c r="AP247" s="1017"/>
      <c r="AQ247" s="1017"/>
      <c r="AR247" s="1017"/>
      <c r="AS247" s="1017"/>
      <c r="AT247" s="1017"/>
      <c r="AU247" s="1017"/>
      <c r="AV247" s="1017"/>
      <c r="AW247" s="1017"/>
      <c r="AX247" s="1017"/>
      <c r="AY247" s="1017"/>
      <c r="AZ247" s="1017"/>
      <c r="BA247" s="1017"/>
      <c r="BB247" s="1017"/>
      <c r="BC247" s="1017"/>
    </row>
    <row r="248" spans="28:55" ht="15.75" customHeight="1">
      <c r="AB248" s="1017"/>
      <c r="AC248" s="1017"/>
      <c r="AD248" s="1017"/>
      <c r="AE248" s="1017"/>
      <c r="AF248" s="1017"/>
      <c r="AG248" s="1017"/>
      <c r="AH248" s="1017"/>
      <c r="AI248" s="1017"/>
      <c r="AJ248" s="1017"/>
      <c r="AK248" s="1017"/>
      <c r="AL248" s="1017"/>
      <c r="AM248" s="1017"/>
      <c r="AN248" s="1017"/>
      <c r="AO248" s="1017"/>
      <c r="AP248" s="1017"/>
      <c r="AQ248" s="1017"/>
      <c r="AR248" s="1017"/>
      <c r="AS248" s="1017"/>
      <c r="AT248" s="1017"/>
      <c r="AU248" s="1017"/>
      <c r="AV248" s="1017"/>
      <c r="AW248" s="1017"/>
      <c r="AX248" s="1017"/>
      <c r="AY248" s="1017"/>
      <c r="AZ248" s="1017"/>
      <c r="BA248" s="1017"/>
      <c r="BB248" s="1017"/>
      <c r="BC248" s="1017"/>
    </row>
    <row r="249" spans="28:55" ht="15.75" customHeight="1">
      <c r="AB249" s="1017"/>
      <c r="AC249" s="1017"/>
      <c r="AD249" s="1017"/>
      <c r="AE249" s="1017"/>
      <c r="AF249" s="1017"/>
      <c r="AG249" s="1017"/>
      <c r="AH249" s="1017"/>
      <c r="AI249" s="1017"/>
      <c r="AJ249" s="1017"/>
      <c r="AK249" s="1017"/>
      <c r="AL249" s="1017"/>
      <c r="AM249" s="1017"/>
      <c r="AN249" s="1017"/>
      <c r="AO249" s="1017"/>
      <c r="AP249" s="1017"/>
      <c r="AQ249" s="1017"/>
      <c r="AR249" s="1017"/>
      <c r="AS249" s="1017"/>
      <c r="AT249" s="1017"/>
      <c r="AU249" s="1017"/>
      <c r="AV249" s="1017"/>
      <c r="AW249" s="1017"/>
      <c r="AX249" s="1017"/>
      <c r="AY249" s="1017"/>
      <c r="AZ249" s="1017"/>
      <c r="BA249" s="1017"/>
      <c r="BB249" s="1017"/>
      <c r="BC249" s="1017"/>
    </row>
    <row r="250" spans="28:55" ht="15.75" customHeight="1">
      <c r="AB250" s="1017"/>
      <c r="AC250" s="1017"/>
      <c r="AD250" s="1017"/>
      <c r="AE250" s="1017"/>
      <c r="AF250" s="1017"/>
      <c r="AG250" s="1017"/>
      <c r="AH250" s="1017"/>
      <c r="AI250" s="1017"/>
      <c r="AJ250" s="1017"/>
      <c r="AK250" s="1017"/>
      <c r="AL250" s="1017"/>
      <c r="AM250" s="1017"/>
      <c r="AN250" s="1017"/>
      <c r="AO250" s="1017"/>
      <c r="AP250" s="1017"/>
      <c r="AQ250" s="1017"/>
      <c r="AR250" s="1017"/>
      <c r="AS250" s="1017"/>
      <c r="AT250" s="1017"/>
      <c r="AU250" s="1017"/>
      <c r="AV250" s="1017"/>
      <c r="AW250" s="1017"/>
      <c r="AX250" s="1017"/>
      <c r="AY250" s="1017"/>
      <c r="AZ250" s="1017"/>
      <c r="BA250" s="1017"/>
      <c r="BB250" s="1017"/>
      <c r="BC250" s="1017"/>
    </row>
    <row r="251" spans="28:55" ht="15.75" customHeight="1">
      <c r="AB251" s="1017"/>
      <c r="AC251" s="1017"/>
      <c r="AD251" s="1017"/>
      <c r="AE251" s="1017"/>
      <c r="AF251" s="1017"/>
      <c r="AG251" s="1017"/>
      <c r="AH251" s="1017"/>
      <c r="AI251" s="1017"/>
      <c r="AJ251" s="1017"/>
      <c r="AK251" s="1017"/>
      <c r="AL251" s="1017"/>
      <c r="AM251" s="1017"/>
      <c r="AN251" s="1017"/>
      <c r="AO251" s="1017"/>
      <c r="AP251" s="1017"/>
      <c r="AQ251" s="1017"/>
      <c r="AR251" s="1017"/>
      <c r="AS251" s="1017"/>
      <c r="AT251" s="1017"/>
      <c r="AU251" s="1017"/>
      <c r="AV251" s="1017"/>
      <c r="AW251" s="1017"/>
      <c r="AX251" s="1017"/>
      <c r="AY251" s="1017"/>
      <c r="AZ251" s="1017"/>
      <c r="BA251" s="1017"/>
      <c r="BB251" s="1017"/>
      <c r="BC251" s="1017"/>
    </row>
    <row r="252" spans="28:55" ht="15.75" customHeight="1">
      <c r="AB252" s="1017"/>
      <c r="AC252" s="1017"/>
      <c r="AD252" s="1017"/>
      <c r="AE252" s="1017"/>
      <c r="AF252" s="1017"/>
      <c r="AG252" s="1017"/>
      <c r="AH252" s="1017"/>
      <c r="AI252" s="1017"/>
      <c r="AJ252" s="1017"/>
      <c r="AK252" s="1017"/>
      <c r="AL252" s="1017"/>
      <c r="AM252" s="1017"/>
      <c r="AN252" s="1017"/>
      <c r="AO252" s="1017"/>
      <c r="AP252" s="1017"/>
      <c r="AQ252" s="1017"/>
      <c r="AR252" s="1017"/>
      <c r="AS252" s="1017"/>
      <c r="AT252" s="1017"/>
      <c r="AU252" s="1017"/>
      <c r="AV252" s="1017"/>
      <c r="AW252" s="1017"/>
      <c r="AX252" s="1017"/>
      <c r="AY252" s="1017"/>
      <c r="AZ252" s="1017"/>
      <c r="BA252" s="1017"/>
      <c r="BB252" s="1017"/>
      <c r="BC252" s="1017"/>
    </row>
    <row r="253" spans="28:55" ht="15.75" customHeight="1">
      <c r="AB253" s="1017"/>
      <c r="AC253" s="1017"/>
      <c r="AD253" s="1017"/>
      <c r="AE253" s="1017"/>
      <c r="AF253" s="1017"/>
      <c r="AG253" s="1017"/>
      <c r="AH253" s="1017"/>
      <c r="AI253" s="1017"/>
      <c r="AJ253" s="1017"/>
      <c r="AK253" s="1017"/>
      <c r="AL253" s="1017"/>
      <c r="AM253" s="1017"/>
      <c r="AN253" s="1017"/>
      <c r="AO253" s="1017"/>
      <c r="AP253" s="1017"/>
      <c r="AQ253" s="1017"/>
      <c r="AR253" s="1017"/>
      <c r="AS253" s="1017"/>
      <c r="AT253" s="1017"/>
      <c r="AU253" s="1017"/>
      <c r="AV253" s="1017"/>
      <c r="AW253" s="1017"/>
      <c r="AX253" s="1017"/>
      <c r="AY253" s="1017"/>
      <c r="AZ253" s="1017"/>
      <c r="BA253" s="1017"/>
      <c r="BB253" s="1017"/>
      <c r="BC253" s="1017"/>
    </row>
    <row r="254" spans="28:55" ht="15.75" customHeight="1">
      <c r="AB254" s="1017"/>
      <c r="AC254" s="1017"/>
      <c r="AD254" s="1017"/>
      <c r="AE254" s="1017"/>
      <c r="AF254" s="1017"/>
      <c r="AG254" s="1017"/>
      <c r="AH254" s="1017"/>
      <c r="AI254" s="1017"/>
      <c r="AJ254" s="1017"/>
      <c r="AK254" s="1017"/>
      <c r="AL254" s="1017"/>
      <c r="AM254" s="1017"/>
      <c r="AN254" s="1017"/>
      <c r="AO254" s="1017"/>
      <c r="AP254" s="1017"/>
      <c r="AQ254" s="1017"/>
      <c r="AR254" s="1017"/>
      <c r="AS254" s="1017"/>
      <c r="AT254" s="1017"/>
      <c r="AU254" s="1017"/>
      <c r="AV254" s="1017"/>
      <c r="AW254" s="1017"/>
      <c r="AX254" s="1017"/>
      <c r="AY254" s="1017"/>
      <c r="AZ254" s="1017"/>
      <c r="BA254" s="1017"/>
      <c r="BB254" s="1017"/>
      <c r="BC254" s="1017"/>
    </row>
    <row r="255" spans="28:55" ht="15.75" customHeight="1">
      <c r="AB255" s="1017"/>
      <c r="AC255" s="1017"/>
      <c r="AD255" s="1017"/>
      <c r="AE255" s="1017"/>
      <c r="AF255" s="1017"/>
      <c r="AG255" s="1017"/>
      <c r="AH255" s="1017"/>
      <c r="AI255" s="1017"/>
      <c r="AJ255" s="1017"/>
      <c r="AK255" s="1017"/>
      <c r="AL255" s="1017"/>
      <c r="AM255" s="1017"/>
      <c r="AN255" s="1017"/>
      <c r="AO255" s="1017"/>
      <c r="AP255" s="1017"/>
      <c r="AQ255" s="1017"/>
      <c r="AR255" s="1017"/>
      <c r="AS255" s="1017"/>
      <c r="AT255" s="1017"/>
      <c r="AU255" s="1017"/>
      <c r="AV255" s="1017"/>
      <c r="AW255" s="1017"/>
      <c r="AX255" s="1017"/>
      <c r="AY255" s="1017"/>
      <c r="AZ255" s="1017"/>
      <c r="BA255" s="1017"/>
      <c r="BB255" s="1017"/>
      <c r="BC255" s="1017"/>
    </row>
    <row r="256" spans="28:55" ht="15.75" customHeight="1">
      <c r="AB256" s="1017"/>
      <c r="AC256" s="1017"/>
      <c r="AD256" s="1017"/>
      <c r="AE256" s="1017"/>
      <c r="AF256" s="1017"/>
      <c r="AG256" s="1017"/>
      <c r="AH256" s="1017"/>
      <c r="AI256" s="1017"/>
      <c r="AJ256" s="1017"/>
      <c r="AK256" s="1017"/>
      <c r="AL256" s="1017"/>
      <c r="AM256" s="1017"/>
      <c r="AN256" s="1017"/>
      <c r="AO256" s="1017"/>
      <c r="AP256" s="1017"/>
      <c r="AQ256" s="1017"/>
      <c r="AR256" s="1017"/>
      <c r="AS256" s="1017"/>
      <c r="AT256" s="1017"/>
      <c r="AU256" s="1017"/>
      <c r="AV256" s="1017"/>
      <c r="AW256" s="1017"/>
      <c r="AX256" s="1017"/>
      <c r="AY256" s="1017"/>
      <c r="AZ256" s="1017"/>
      <c r="BA256" s="1017"/>
      <c r="BB256" s="1017"/>
      <c r="BC256" s="1017"/>
    </row>
    <row r="257" spans="28:55" ht="15.75" customHeight="1">
      <c r="AB257" s="1017"/>
      <c r="AC257" s="1017"/>
      <c r="AD257" s="1017"/>
      <c r="AE257" s="1017"/>
      <c r="AF257" s="1017"/>
      <c r="AG257" s="1017"/>
      <c r="AH257" s="1017"/>
      <c r="AI257" s="1017"/>
      <c r="AJ257" s="1017"/>
      <c r="AK257" s="1017"/>
      <c r="AL257" s="1017"/>
      <c r="AM257" s="1017"/>
      <c r="AN257" s="1017"/>
      <c r="AO257" s="1017"/>
      <c r="AP257" s="1017"/>
      <c r="AQ257" s="1017"/>
      <c r="AR257" s="1017"/>
      <c r="AS257" s="1017"/>
      <c r="AT257" s="1017"/>
      <c r="AU257" s="1017"/>
      <c r="AV257" s="1017"/>
      <c r="AW257" s="1017"/>
      <c r="AX257" s="1017"/>
      <c r="AY257" s="1017"/>
      <c r="AZ257" s="1017"/>
      <c r="BA257" s="1017"/>
      <c r="BB257" s="1017"/>
      <c r="BC257" s="1017"/>
    </row>
    <row r="258" spans="28:55" ht="15.75" customHeight="1">
      <c r="AB258" s="1017"/>
      <c r="AC258" s="1017"/>
      <c r="AD258" s="1017"/>
      <c r="AE258" s="1017"/>
      <c r="AF258" s="1017"/>
      <c r="AG258" s="1017"/>
      <c r="AH258" s="1017"/>
      <c r="AI258" s="1017"/>
      <c r="AJ258" s="1017"/>
      <c r="AK258" s="1017"/>
      <c r="AL258" s="1017"/>
      <c r="AM258" s="1017"/>
      <c r="AN258" s="1017"/>
      <c r="AO258" s="1017"/>
      <c r="AP258" s="1017"/>
      <c r="AQ258" s="1017"/>
      <c r="AR258" s="1017"/>
      <c r="AS258" s="1017"/>
      <c r="AT258" s="1017"/>
      <c r="AU258" s="1017"/>
      <c r="AV258" s="1017"/>
      <c r="AW258" s="1017"/>
      <c r="AX258" s="1017"/>
      <c r="AY258" s="1017"/>
      <c r="AZ258" s="1017"/>
      <c r="BA258" s="1017"/>
      <c r="BB258" s="1017"/>
      <c r="BC258" s="1017"/>
    </row>
    <row r="259" spans="28:55" ht="15.75" customHeight="1">
      <c r="AB259" s="1017"/>
      <c r="AC259" s="1017"/>
      <c r="AD259" s="1017"/>
      <c r="AE259" s="1017"/>
      <c r="AF259" s="1017"/>
      <c r="AG259" s="1017"/>
      <c r="AH259" s="1017"/>
      <c r="AI259" s="1017"/>
      <c r="AJ259" s="1017"/>
      <c r="AK259" s="1017"/>
      <c r="AL259" s="1017"/>
      <c r="AM259" s="1017"/>
      <c r="AN259" s="1017"/>
      <c r="AO259" s="1017"/>
      <c r="AP259" s="1017"/>
      <c r="AQ259" s="1017"/>
      <c r="AR259" s="1017"/>
      <c r="AS259" s="1017"/>
      <c r="AT259" s="1017"/>
      <c r="AU259" s="1017"/>
      <c r="AV259" s="1017"/>
      <c r="AW259" s="1017"/>
      <c r="AX259" s="1017"/>
      <c r="AY259" s="1017"/>
      <c r="AZ259" s="1017"/>
      <c r="BA259" s="1017"/>
      <c r="BB259" s="1017"/>
      <c r="BC259" s="1017"/>
    </row>
    <row r="260" spans="28:55" ht="15.75" customHeight="1">
      <c r="AB260" s="1017"/>
      <c r="AC260" s="1017"/>
      <c r="AD260" s="1017"/>
      <c r="AE260" s="1017"/>
      <c r="AF260" s="1017"/>
      <c r="AG260" s="1017"/>
      <c r="AH260" s="1017"/>
      <c r="AI260" s="1017"/>
      <c r="AJ260" s="1017"/>
      <c r="AK260" s="1017"/>
      <c r="AL260" s="1017"/>
      <c r="AM260" s="1017"/>
      <c r="AN260" s="1017"/>
      <c r="AO260" s="1017"/>
      <c r="AP260" s="1017"/>
      <c r="AQ260" s="1017"/>
      <c r="AR260" s="1017"/>
      <c r="AS260" s="1017"/>
      <c r="AT260" s="1017"/>
      <c r="AU260" s="1017"/>
      <c r="AV260" s="1017"/>
      <c r="AW260" s="1017"/>
      <c r="AX260" s="1017"/>
      <c r="AY260" s="1017"/>
      <c r="AZ260" s="1017"/>
      <c r="BA260" s="1017"/>
      <c r="BB260" s="1017"/>
      <c r="BC260" s="1017"/>
    </row>
    <row r="261" spans="28:55" ht="15.75" customHeight="1">
      <c r="AB261" s="1017"/>
      <c r="AC261" s="1017"/>
      <c r="AD261" s="1017"/>
      <c r="AE261" s="1017"/>
      <c r="AF261" s="1017"/>
      <c r="AG261" s="1017"/>
      <c r="AH261" s="1017"/>
      <c r="AI261" s="1017"/>
      <c r="AJ261" s="1017"/>
      <c r="AK261" s="1017"/>
      <c r="AL261" s="1017"/>
      <c r="AM261" s="1017"/>
      <c r="AN261" s="1017"/>
      <c r="AO261" s="1017"/>
      <c r="AP261" s="1017"/>
      <c r="AQ261" s="1017"/>
      <c r="AR261" s="1017"/>
      <c r="AS261" s="1017"/>
      <c r="AT261" s="1017"/>
      <c r="AU261" s="1017"/>
      <c r="AV261" s="1017"/>
      <c r="AW261" s="1017"/>
      <c r="AX261" s="1017"/>
      <c r="AY261" s="1017"/>
      <c r="AZ261" s="1017"/>
      <c r="BA261" s="1017"/>
      <c r="BB261" s="1017"/>
      <c r="BC261" s="1017"/>
    </row>
    <row r="262" spans="28:55" ht="15.75" customHeight="1">
      <c r="AB262" s="1017"/>
      <c r="AC262" s="1017"/>
      <c r="AD262" s="1017"/>
      <c r="AE262" s="1017"/>
      <c r="AF262" s="1017"/>
      <c r="AG262" s="1017"/>
      <c r="AH262" s="1017"/>
      <c r="AI262" s="1017"/>
      <c r="AJ262" s="1017"/>
      <c r="AK262" s="1017"/>
      <c r="AL262" s="1017"/>
      <c r="AM262" s="1017"/>
      <c r="AN262" s="1017"/>
      <c r="AO262" s="1017"/>
      <c r="AP262" s="1017"/>
      <c r="AQ262" s="1017"/>
      <c r="AR262" s="1017"/>
      <c r="AS262" s="1017"/>
      <c r="AT262" s="1017"/>
      <c r="AU262" s="1017"/>
      <c r="AV262" s="1017"/>
      <c r="AW262" s="1017"/>
      <c r="AX262" s="1017"/>
      <c r="AY262" s="1017"/>
      <c r="AZ262" s="1017"/>
      <c r="BA262" s="1017"/>
      <c r="BB262" s="1017"/>
      <c r="BC262" s="1017"/>
    </row>
    <row r="263" spans="28:55" ht="15.75" customHeight="1">
      <c r="AB263" s="1017"/>
      <c r="AC263" s="1017"/>
      <c r="AD263" s="1017"/>
      <c r="AE263" s="1017"/>
      <c r="AF263" s="1017"/>
      <c r="AG263" s="1017"/>
      <c r="AH263" s="1017"/>
      <c r="AI263" s="1017"/>
      <c r="AJ263" s="1017"/>
      <c r="AK263" s="1017"/>
      <c r="AL263" s="1017"/>
      <c r="AM263" s="1017"/>
      <c r="AN263" s="1017"/>
      <c r="AO263" s="1017"/>
      <c r="AP263" s="1017"/>
      <c r="AQ263" s="1017"/>
      <c r="AR263" s="1017"/>
      <c r="AS263" s="1017"/>
      <c r="AT263" s="1017"/>
      <c r="AU263" s="1017"/>
      <c r="AV263" s="1017"/>
      <c r="AW263" s="1017"/>
      <c r="AX263" s="1017"/>
      <c r="AY263" s="1017"/>
      <c r="AZ263" s="1017"/>
      <c r="BA263" s="1017"/>
      <c r="BB263" s="1017"/>
      <c r="BC263" s="1017"/>
    </row>
    <row r="264" spans="28:55" ht="15.75" customHeight="1">
      <c r="AB264" s="1017"/>
      <c r="AC264" s="1017"/>
      <c r="AD264" s="1017"/>
      <c r="AE264" s="1017"/>
      <c r="AF264" s="1017"/>
      <c r="AG264" s="1017"/>
      <c r="AH264" s="1017"/>
      <c r="AI264" s="1017"/>
      <c r="AJ264" s="1017"/>
      <c r="AK264" s="1017"/>
      <c r="AL264" s="1017"/>
      <c r="AM264" s="1017"/>
      <c r="AN264" s="1017"/>
      <c r="AO264" s="1017"/>
      <c r="AP264" s="1017"/>
      <c r="AQ264" s="1017"/>
      <c r="AR264" s="1017"/>
      <c r="AS264" s="1017"/>
      <c r="AT264" s="1017"/>
      <c r="AU264" s="1017"/>
      <c r="AV264" s="1017"/>
      <c r="AW264" s="1017"/>
      <c r="AX264" s="1017"/>
      <c r="AY264" s="1017"/>
      <c r="AZ264" s="1017"/>
      <c r="BA264" s="1017"/>
      <c r="BB264" s="1017"/>
      <c r="BC264" s="1017"/>
    </row>
    <row r="265" spans="28:55" ht="15.75" customHeight="1">
      <c r="AB265" s="1017"/>
      <c r="AC265" s="1017"/>
      <c r="AD265" s="1017"/>
      <c r="AE265" s="1017"/>
      <c r="AF265" s="1017"/>
      <c r="AG265" s="1017"/>
      <c r="AH265" s="1017"/>
      <c r="AI265" s="1017"/>
      <c r="AJ265" s="1017"/>
      <c r="AK265" s="1017"/>
      <c r="AL265" s="1017"/>
      <c r="AM265" s="1017"/>
      <c r="AN265" s="1017"/>
      <c r="AO265" s="1017"/>
      <c r="AP265" s="1017"/>
      <c r="AQ265" s="1017"/>
      <c r="AR265" s="1017"/>
      <c r="AS265" s="1017"/>
      <c r="AT265" s="1017"/>
      <c r="AU265" s="1017"/>
      <c r="AV265" s="1017"/>
      <c r="AW265" s="1017"/>
      <c r="AX265" s="1017"/>
      <c r="AY265" s="1017"/>
      <c r="AZ265" s="1017"/>
      <c r="BA265" s="1017"/>
      <c r="BB265" s="1017"/>
      <c r="BC265" s="1017"/>
    </row>
    <row r="266" spans="28:55" ht="15.75" customHeight="1">
      <c r="AB266" s="1017"/>
      <c r="AC266" s="1017"/>
      <c r="AD266" s="1017"/>
      <c r="AE266" s="1017"/>
      <c r="AF266" s="1017"/>
      <c r="AG266" s="1017"/>
      <c r="AH266" s="1017"/>
      <c r="AI266" s="1017"/>
      <c r="AJ266" s="1017"/>
      <c r="AK266" s="1017"/>
      <c r="AL266" s="1017"/>
      <c r="AM266" s="1017"/>
      <c r="AN266" s="1017"/>
      <c r="AO266" s="1017"/>
      <c r="AP266" s="1017"/>
      <c r="AQ266" s="1017"/>
      <c r="AR266" s="1017"/>
      <c r="AS266" s="1017"/>
      <c r="AT266" s="1017"/>
      <c r="AU266" s="1017"/>
      <c r="AV266" s="1017"/>
      <c r="AW266" s="1017"/>
      <c r="AX266" s="1017"/>
      <c r="AY266" s="1017"/>
      <c r="AZ266" s="1017"/>
      <c r="BA266" s="1017"/>
      <c r="BB266" s="1017"/>
      <c r="BC266" s="1017"/>
    </row>
    <row r="267" spans="28:55" ht="15.75" customHeight="1">
      <c r="AB267" s="1017"/>
      <c r="AC267" s="1017"/>
      <c r="AD267" s="1017"/>
      <c r="AE267" s="1017"/>
      <c r="AF267" s="1017"/>
      <c r="AG267" s="1017"/>
      <c r="AH267" s="1017"/>
      <c r="AI267" s="1017"/>
      <c r="AJ267" s="1017"/>
      <c r="AK267" s="1017"/>
      <c r="AL267" s="1017"/>
      <c r="AM267" s="1017"/>
      <c r="AN267" s="1017"/>
      <c r="AO267" s="1017"/>
      <c r="AP267" s="1017"/>
      <c r="AQ267" s="1017"/>
      <c r="AR267" s="1017"/>
      <c r="AS267" s="1017"/>
      <c r="AT267" s="1017"/>
      <c r="AU267" s="1017"/>
      <c r="AV267" s="1017"/>
      <c r="AW267" s="1017"/>
      <c r="AX267" s="1017"/>
      <c r="AY267" s="1017"/>
      <c r="AZ267" s="1017"/>
      <c r="BA267" s="1017"/>
      <c r="BB267" s="1017"/>
      <c r="BC267" s="1017"/>
    </row>
    <row r="268" spans="28:55" ht="15.75" customHeight="1">
      <c r="AB268" s="1017"/>
      <c r="AC268" s="1017"/>
      <c r="AD268" s="1017"/>
      <c r="AE268" s="1017"/>
      <c r="AF268" s="1017"/>
      <c r="AG268" s="1017"/>
      <c r="AH268" s="1017"/>
      <c r="AI268" s="1017"/>
      <c r="AJ268" s="1017"/>
      <c r="AK268" s="1017"/>
      <c r="AL268" s="1017"/>
      <c r="AM268" s="1017"/>
      <c r="AN268" s="1017"/>
      <c r="AO268" s="1017"/>
      <c r="AP268" s="1017"/>
      <c r="AQ268" s="1017"/>
      <c r="AR268" s="1017"/>
      <c r="AS268" s="1017"/>
      <c r="AT268" s="1017"/>
      <c r="AU268" s="1017"/>
      <c r="AV268" s="1017"/>
      <c r="AW268" s="1017"/>
      <c r="AX268" s="1017"/>
      <c r="AY268" s="1017"/>
      <c r="AZ268" s="1017"/>
      <c r="BA268" s="1017"/>
      <c r="BB268" s="1017"/>
      <c r="BC268" s="1017"/>
    </row>
    <row r="269" spans="28:55" ht="15.75" customHeight="1">
      <c r="AB269" s="1017"/>
      <c r="AC269" s="1017"/>
      <c r="AD269" s="1017"/>
      <c r="AE269" s="1017"/>
      <c r="AF269" s="1017"/>
      <c r="AG269" s="1017"/>
      <c r="AH269" s="1017"/>
      <c r="AI269" s="1017"/>
      <c r="AJ269" s="1017"/>
      <c r="AK269" s="1017"/>
      <c r="AL269" s="1017"/>
      <c r="AM269" s="1017"/>
      <c r="AN269" s="1017"/>
      <c r="AO269" s="1017"/>
      <c r="AP269" s="1017"/>
      <c r="AQ269" s="1017"/>
      <c r="AR269" s="1017"/>
      <c r="AS269" s="1017"/>
      <c r="AT269" s="1017"/>
      <c r="AU269" s="1017"/>
      <c r="AV269" s="1017"/>
      <c r="AW269" s="1017"/>
      <c r="AX269" s="1017"/>
      <c r="AY269" s="1017"/>
      <c r="AZ269" s="1017"/>
      <c r="BA269" s="1017"/>
      <c r="BB269" s="1017"/>
      <c r="BC269" s="1017"/>
    </row>
    <row r="270" spans="28:55" ht="15.75" customHeight="1">
      <c r="AB270" s="1017"/>
      <c r="AC270" s="1017"/>
      <c r="AD270" s="1017"/>
      <c r="AE270" s="1017"/>
      <c r="AF270" s="1017"/>
      <c r="AG270" s="1017"/>
      <c r="AH270" s="1017"/>
      <c r="AI270" s="1017"/>
      <c r="AJ270" s="1017"/>
      <c r="AK270" s="1017"/>
      <c r="AL270" s="1017"/>
      <c r="AM270" s="1017"/>
      <c r="AN270" s="1017"/>
      <c r="AO270" s="1017"/>
      <c r="AP270" s="1017"/>
      <c r="AQ270" s="1017"/>
      <c r="AR270" s="1017"/>
      <c r="AS270" s="1017"/>
      <c r="AT270" s="1017"/>
      <c r="AU270" s="1017"/>
      <c r="AV270" s="1017"/>
      <c r="AW270" s="1017"/>
      <c r="AX270" s="1017"/>
      <c r="AY270" s="1017"/>
      <c r="AZ270" s="1017"/>
      <c r="BA270" s="1017"/>
      <c r="BB270" s="1017"/>
      <c r="BC270" s="1017"/>
    </row>
    <row r="271" spans="28:55" ht="15.75" customHeight="1">
      <c r="AB271" s="1017"/>
      <c r="AC271" s="1017"/>
      <c r="AD271" s="1017"/>
      <c r="AE271" s="1017"/>
      <c r="AF271" s="1017"/>
      <c r="AG271" s="1017"/>
      <c r="AH271" s="1017"/>
      <c r="AI271" s="1017"/>
      <c r="AJ271" s="1017"/>
      <c r="AK271" s="1017"/>
      <c r="AL271" s="1017"/>
      <c r="AM271" s="1017"/>
      <c r="AN271" s="1017"/>
      <c r="AO271" s="1017"/>
      <c r="AP271" s="1017"/>
      <c r="AQ271" s="1017"/>
      <c r="AR271" s="1017"/>
      <c r="AS271" s="1017"/>
      <c r="AT271" s="1017"/>
      <c r="AU271" s="1017"/>
      <c r="AV271" s="1017"/>
      <c r="AW271" s="1017"/>
      <c r="AX271" s="1017"/>
      <c r="AY271" s="1017"/>
      <c r="AZ271" s="1017"/>
      <c r="BA271" s="1017"/>
      <c r="BB271" s="1017"/>
      <c r="BC271" s="1017"/>
    </row>
    <row r="272" spans="28:55" ht="15.75" customHeight="1">
      <c r="AB272" s="1017"/>
      <c r="AC272" s="1017"/>
      <c r="AD272" s="1017"/>
      <c r="AE272" s="1017"/>
      <c r="AF272" s="1017"/>
      <c r="AG272" s="1017"/>
      <c r="AH272" s="1017"/>
      <c r="AI272" s="1017"/>
      <c r="AJ272" s="1017"/>
      <c r="AK272" s="1017"/>
      <c r="AL272" s="1017"/>
      <c r="AM272" s="1017"/>
      <c r="AN272" s="1017"/>
      <c r="AO272" s="1017"/>
      <c r="AP272" s="1017"/>
      <c r="AQ272" s="1017"/>
      <c r="AR272" s="1017"/>
      <c r="AS272" s="1017"/>
      <c r="AT272" s="1017"/>
      <c r="AU272" s="1017"/>
      <c r="AV272" s="1017"/>
      <c r="AW272" s="1017"/>
      <c r="AX272" s="1017"/>
      <c r="AY272" s="1017"/>
      <c r="AZ272" s="1017"/>
      <c r="BA272" s="1017"/>
      <c r="BB272" s="1017"/>
      <c r="BC272" s="1017"/>
    </row>
    <row r="273" spans="28:55" ht="15.75" customHeight="1">
      <c r="AB273" s="1017"/>
      <c r="AC273" s="1017"/>
      <c r="AD273" s="1017"/>
      <c r="AE273" s="1017"/>
      <c r="AF273" s="1017"/>
      <c r="AG273" s="1017"/>
      <c r="AH273" s="1017"/>
      <c r="AI273" s="1017"/>
      <c r="AJ273" s="1017"/>
      <c r="AK273" s="1017"/>
      <c r="AL273" s="1017"/>
      <c r="AM273" s="1017"/>
      <c r="AN273" s="1017"/>
      <c r="AO273" s="1017"/>
      <c r="AP273" s="1017"/>
      <c r="AQ273" s="1017"/>
      <c r="AR273" s="1017"/>
      <c r="AS273" s="1017"/>
      <c r="AT273" s="1017"/>
      <c r="AU273" s="1017"/>
      <c r="AV273" s="1017"/>
      <c r="AW273" s="1017"/>
      <c r="AX273" s="1017"/>
      <c r="AY273" s="1017"/>
      <c r="AZ273" s="1017"/>
      <c r="BA273" s="1017"/>
      <c r="BB273" s="1017"/>
      <c r="BC273" s="1017"/>
    </row>
    <row r="274" spans="28:55" ht="15.75" customHeight="1">
      <c r="AB274" s="1017"/>
      <c r="AC274" s="1017"/>
      <c r="AD274" s="1017"/>
      <c r="AE274" s="1017"/>
      <c r="AF274" s="1017"/>
      <c r="AG274" s="1017"/>
      <c r="AH274" s="1017"/>
      <c r="AI274" s="1017"/>
      <c r="AJ274" s="1017"/>
      <c r="AK274" s="1017"/>
      <c r="AL274" s="1017"/>
      <c r="AM274" s="1017"/>
      <c r="AN274" s="1017"/>
      <c r="AO274" s="1017"/>
      <c r="AP274" s="1017"/>
      <c r="AQ274" s="1017"/>
      <c r="AR274" s="1017"/>
      <c r="AS274" s="1017"/>
      <c r="AT274" s="1017"/>
      <c r="AU274" s="1017"/>
      <c r="AV274" s="1017"/>
      <c r="AW274" s="1017"/>
      <c r="AX274" s="1017"/>
      <c r="AY274" s="1017"/>
      <c r="AZ274" s="1017"/>
      <c r="BA274" s="1017"/>
      <c r="BB274" s="1017"/>
      <c r="BC274" s="1017"/>
    </row>
    <row r="275" spans="28:55" ht="15.75" customHeight="1">
      <c r="AB275" s="1017"/>
      <c r="AC275" s="1017"/>
      <c r="AD275" s="1017"/>
      <c r="AE275" s="1017"/>
      <c r="AF275" s="1017"/>
      <c r="AG275" s="1017"/>
      <c r="AH275" s="1017"/>
      <c r="AI275" s="1017"/>
      <c r="AJ275" s="1017"/>
      <c r="AK275" s="1017"/>
      <c r="AL275" s="1017"/>
      <c r="AM275" s="1017"/>
      <c r="AN275" s="1017"/>
      <c r="AO275" s="1017"/>
      <c r="AP275" s="1017"/>
      <c r="AQ275" s="1017"/>
      <c r="AR275" s="1017"/>
      <c r="AS275" s="1017"/>
      <c r="AT275" s="1017"/>
      <c r="AU275" s="1017"/>
      <c r="AV275" s="1017"/>
      <c r="AW275" s="1017"/>
      <c r="AX275" s="1017"/>
      <c r="AY275" s="1017"/>
      <c r="AZ275" s="1017"/>
      <c r="BA275" s="1017"/>
      <c r="BB275" s="1017"/>
      <c r="BC275" s="1017"/>
    </row>
    <row r="276" spans="28:55" ht="15.75" customHeight="1">
      <c r="AB276" s="1017"/>
      <c r="AC276" s="1017"/>
      <c r="AD276" s="1017"/>
      <c r="AE276" s="1017"/>
      <c r="AF276" s="1017"/>
      <c r="AG276" s="1017"/>
      <c r="AH276" s="1017"/>
      <c r="AI276" s="1017"/>
      <c r="AJ276" s="1017"/>
      <c r="AK276" s="1017"/>
      <c r="AL276" s="1017"/>
      <c r="AM276" s="1017"/>
      <c r="AN276" s="1017"/>
      <c r="AO276" s="1017"/>
      <c r="AP276" s="1017"/>
      <c r="AQ276" s="1017"/>
      <c r="AR276" s="1017"/>
      <c r="AS276" s="1017"/>
      <c r="AT276" s="1017"/>
      <c r="AU276" s="1017"/>
      <c r="AV276" s="1017"/>
      <c r="AW276" s="1017"/>
      <c r="AX276" s="1017"/>
      <c r="AY276" s="1017"/>
      <c r="AZ276" s="1017"/>
      <c r="BA276" s="1017"/>
      <c r="BB276" s="1017"/>
      <c r="BC276" s="1017"/>
    </row>
    <row r="277" spans="28:55" ht="15.75" customHeight="1">
      <c r="AB277" s="1017"/>
      <c r="AC277" s="1017"/>
      <c r="AD277" s="1017"/>
      <c r="AE277" s="1017"/>
      <c r="AF277" s="1017"/>
      <c r="AG277" s="1017"/>
      <c r="AH277" s="1017"/>
      <c r="AI277" s="1017"/>
      <c r="AJ277" s="1017"/>
      <c r="AK277" s="1017"/>
      <c r="AL277" s="1017"/>
      <c r="AM277" s="1017"/>
      <c r="AN277" s="1017"/>
      <c r="AO277" s="1017"/>
      <c r="AP277" s="1017"/>
      <c r="AQ277" s="1017"/>
      <c r="AR277" s="1017"/>
      <c r="AS277" s="1017"/>
      <c r="AT277" s="1017"/>
      <c r="AU277" s="1017"/>
      <c r="AV277" s="1017"/>
      <c r="AW277" s="1017"/>
      <c r="AX277" s="1017"/>
      <c r="AY277" s="1017"/>
      <c r="AZ277" s="1017"/>
      <c r="BA277" s="1017"/>
      <c r="BB277" s="1017"/>
      <c r="BC277" s="1017"/>
    </row>
    <row r="278" spans="28:55" ht="15.75" customHeight="1">
      <c r="AB278" s="1017"/>
      <c r="AC278" s="1017"/>
      <c r="AD278" s="1017"/>
      <c r="AE278" s="1017"/>
      <c r="AF278" s="1017"/>
      <c r="AG278" s="1017"/>
      <c r="AH278" s="1017"/>
      <c r="AI278" s="1017"/>
      <c r="AJ278" s="1017"/>
      <c r="AK278" s="1017"/>
      <c r="AL278" s="1017"/>
      <c r="AM278" s="1017"/>
      <c r="AN278" s="1017"/>
      <c r="AO278" s="1017"/>
      <c r="AP278" s="1017"/>
      <c r="AQ278" s="1017"/>
      <c r="AR278" s="1017"/>
      <c r="AS278" s="1017"/>
      <c r="AT278" s="1017"/>
      <c r="AU278" s="1017"/>
      <c r="AV278" s="1017"/>
      <c r="AW278" s="1017"/>
      <c r="AX278" s="1017"/>
      <c r="AY278" s="1017"/>
      <c r="AZ278" s="1017"/>
      <c r="BA278" s="1017"/>
      <c r="BB278" s="1017"/>
      <c r="BC278" s="1017"/>
    </row>
    <row r="279" spans="28:55" ht="15.75" customHeight="1">
      <c r="AB279" s="1017"/>
      <c r="AC279" s="1017"/>
      <c r="AD279" s="1017"/>
      <c r="AE279" s="1017"/>
      <c r="AF279" s="1017"/>
      <c r="AG279" s="1017"/>
      <c r="AH279" s="1017"/>
      <c r="AI279" s="1017"/>
      <c r="AJ279" s="1017"/>
      <c r="AK279" s="1017"/>
      <c r="AL279" s="1017"/>
      <c r="AM279" s="1017"/>
      <c r="AN279" s="1017"/>
      <c r="AO279" s="1017"/>
      <c r="AP279" s="1017"/>
      <c r="AQ279" s="1017"/>
      <c r="AR279" s="1017"/>
      <c r="AS279" s="1017"/>
      <c r="AT279" s="1017"/>
      <c r="AU279" s="1017"/>
      <c r="AV279" s="1017"/>
      <c r="AW279" s="1017"/>
      <c r="AX279" s="1017"/>
      <c r="AY279" s="1017"/>
      <c r="AZ279" s="1017"/>
      <c r="BA279" s="1017"/>
      <c r="BB279" s="1017"/>
      <c r="BC279" s="1017"/>
    </row>
    <row r="280" spans="28:55" ht="15.75" customHeight="1">
      <c r="AB280" s="1017"/>
      <c r="AC280" s="1017"/>
      <c r="AD280" s="1017"/>
      <c r="AE280" s="1017"/>
      <c r="AF280" s="1017"/>
      <c r="AG280" s="1017"/>
      <c r="AH280" s="1017"/>
      <c r="AI280" s="1017"/>
      <c r="AJ280" s="1017"/>
      <c r="AK280" s="1017"/>
      <c r="AL280" s="1017"/>
      <c r="AM280" s="1017"/>
      <c r="AN280" s="1017"/>
      <c r="AO280" s="1017"/>
      <c r="AP280" s="1017"/>
      <c r="AQ280" s="1017"/>
      <c r="AR280" s="1017"/>
      <c r="AS280" s="1017"/>
      <c r="AT280" s="1017"/>
      <c r="AU280" s="1017"/>
      <c r="AV280" s="1017"/>
      <c r="AW280" s="1017"/>
      <c r="AX280" s="1017"/>
      <c r="AY280" s="1017"/>
      <c r="AZ280" s="1017"/>
      <c r="BA280" s="1017"/>
      <c r="BB280" s="1017"/>
      <c r="BC280" s="1017"/>
    </row>
    <row r="281" spans="28:55" ht="15.75" customHeight="1">
      <c r="AB281" s="1017"/>
      <c r="AC281" s="1017"/>
      <c r="AD281" s="1017"/>
      <c r="AE281" s="1017"/>
      <c r="AF281" s="1017"/>
      <c r="AG281" s="1017"/>
      <c r="AH281" s="1017"/>
      <c r="AI281" s="1017"/>
      <c r="AJ281" s="1017"/>
      <c r="AK281" s="1017"/>
      <c r="AL281" s="1017"/>
      <c r="AM281" s="1017"/>
      <c r="AN281" s="1017"/>
      <c r="AO281" s="1017"/>
      <c r="AP281" s="1017"/>
      <c r="AQ281" s="1017"/>
      <c r="AR281" s="1017"/>
      <c r="AS281" s="1017"/>
      <c r="AT281" s="1017"/>
      <c r="AU281" s="1017"/>
      <c r="AV281" s="1017"/>
      <c r="AW281" s="1017"/>
      <c r="AX281" s="1017"/>
      <c r="AY281" s="1017"/>
      <c r="AZ281" s="1017"/>
      <c r="BA281" s="1017"/>
      <c r="BB281" s="1017"/>
      <c r="BC281" s="1017"/>
    </row>
    <row r="282" spans="28:55" ht="15.75" customHeight="1">
      <c r="AB282" s="1017"/>
      <c r="AC282" s="1017"/>
      <c r="AD282" s="1017"/>
      <c r="AE282" s="1017"/>
      <c r="AF282" s="1017"/>
      <c r="AG282" s="1017"/>
      <c r="AH282" s="1017"/>
      <c r="AI282" s="1017"/>
      <c r="AJ282" s="1017"/>
      <c r="AK282" s="1017"/>
      <c r="AL282" s="1017"/>
      <c r="AM282" s="1017"/>
      <c r="AN282" s="1017"/>
      <c r="AO282" s="1017"/>
      <c r="AP282" s="1017"/>
      <c r="AQ282" s="1017"/>
      <c r="AR282" s="1017"/>
      <c r="AS282" s="1017"/>
      <c r="AT282" s="1017"/>
      <c r="AU282" s="1017"/>
      <c r="AV282" s="1017"/>
      <c r="AW282" s="1017"/>
      <c r="AX282" s="1017"/>
      <c r="AY282" s="1017"/>
      <c r="AZ282" s="1017"/>
      <c r="BA282" s="1017"/>
      <c r="BB282" s="1017"/>
      <c r="BC282" s="1017"/>
    </row>
    <row r="283" spans="28:55" ht="15.75" customHeight="1">
      <c r="AB283" s="1017"/>
      <c r="AC283" s="1017"/>
      <c r="AD283" s="1017"/>
      <c r="AE283" s="1017"/>
      <c r="AF283" s="1017"/>
      <c r="AG283" s="1017"/>
      <c r="AH283" s="1017"/>
      <c r="AI283" s="1017"/>
      <c r="AJ283" s="1017"/>
      <c r="AK283" s="1017"/>
      <c r="AL283" s="1017"/>
      <c r="AM283" s="1017"/>
      <c r="AN283" s="1017"/>
      <c r="AO283" s="1017"/>
      <c r="AP283" s="1017"/>
      <c r="AQ283" s="1017"/>
      <c r="AR283" s="1017"/>
      <c r="AS283" s="1017"/>
      <c r="AT283" s="1017"/>
      <c r="AU283" s="1017"/>
      <c r="AV283" s="1017"/>
      <c r="AW283" s="1017"/>
      <c r="AX283" s="1017"/>
      <c r="AY283" s="1017"/>
      <c r="AZ283" s="1017"/>
      <c r="BA283" s="1017"/>
      <c r="BB283" s="1017"/>
      <c r="BC283" s="1017"/>
    </row>
    <row r="284" spans="28:55" ht="15.75" customHeight="1">
      <c r="AB284" s="1017"/>
      <c r="AC284" s="1017"/>
      <c r="AD284" s="1017"/>
      <c r="AE284" s="1017"/>
      <c r="AF284" s="1017"/>
      <c r="AG284" s="1017"/>
      <c r="AH284" s="1017"/>
      <c r="AI284" s="1017"/>
      <c r="AJ284" s="1017"/>
      <c r="AK284" s="1017"/>
      <c r="AL284" s="1017"/>
      <c r="AM284" s="1017"/>
      <c r="AN284" s="1017"/>
      <c r="AO284" s="1017"/>
      <c r="AP284" s="1017"/>
      <c r="AQ284" s="1017"/>
      <c r="AR284" s="1017"/>
      <c r="AS284" s="1017"/>
      <c r="AT284" s="1017"/>
      <c r="AU284" s="1017"/>
      <c r="AV284" s="1017"/>
      <c r="AW284" s="1017"/>
      <c r="AX284" s="1017"/>
      <c r="AY284" s="1017"/>
      <c r="AZ284" s="1017"/>
      <c r="BA284" s="1017"/>
      <c r="BB284" s="1017"/>
      <c r="BC284" s="1017"/>
    </row>
    <row r="285" spans="28:55" ht="15.75" customHeight="1">
      <c r="AB285" s="1017"/>
      <c r="AC285" s="1017"/>
      <c r="AD285" s="1017"/>
      <c r="AE285" s="1017"/>
      <c r="AF285" s="1017"/>
      <c r="AG285" s="1017"/>
      <c r="AH285" s="1017"/>
      <c r="AI285" s="1017"/>
      <c r="AJ285" s="1017"/>
      <c r="AK285" s="1017"/>
      <c r="AL285" s="1017"/>
      <c r="AM285" s="1017"/>
      <c r="AN285" s="1017"/>
      <c r="AO285" s="1017"/>
      <c r="AP285" s="1017"/>
      <c r="AQ285" s="1017"/>
      <c r="AR285" s="1017"/>
      <c r="AS285" s="1017"/>
      <c r="AT285" s="1017"/>
      <c r="AU285" s="1017"/>
      <c r="AV285" s="1017"/>
      <c r="AW285" s="1017"/>
      <c r="AX285" s="1017"/>
      <c r="AY285" s="1017"/>
      <c r="AZ285" s="1017"/>
      <c r="BA285" s="1017"/>
      <c r="BB285" s="1017"/>
      <c r="BC285" s="1017"/>
    </row>
    <row r="286" spans="28:55" ht="15.75" customHeight="1">
      <c r="AB286" s="1017"/>
      <c r="AC286" s="1017"/>
      <c r="AD286" s="1017"/>
      <c r="AE286" s="1017"/>
      <c r="AF286" s="1017"/>
      <c r="AG286" s="1017"/>
      <c r="AH286" s="1017"/>
      <c r="AI286" s="1017"/>
      <c r="AJ286" s="1017"/>
      <c r="AK286" s="1017"/>
      <c r="AL286" s="1017"/>
      <c r="AM286" s="1017"/>
      <c r="AN286" s="1017"/>
      <c r="AO286" s="1017"/>
      <c r="AP286" s="1017"/>
      <c r="AQ286" s="1017"/>
      <c r="AR286" s="1017"/>
      <c r="AS286" s="1017"/>
      <c r="AT286" s="1017"/>
      <c r="AU286" s="1017"/>
      <c r="AV286" s="1017"/>
      <c r="AW286" s="1017"/>
      <c r="AX286" s="1017"/>
      <c r="AY286" s="1017"/>
      <c r="AZ286" s="1017"/>
      <c r="BA286" s="1017"/>
      <c r="BB286" s="1017"/>
      <c r="BC286" s="1017"/>
    </row>
    <row r="287" spans="28:55" ht="15.75" customHeight="1">
      <c r="AB287" s="1017"/>
      <c r="AC287" s="1017"/>
      <c r="AD287" s="1017"/>
      <c r="AE287" s="1017"/>
      <c r="AF287" s="1017"/>
      <c r="AG287" s="1017"/>
      <c r="AH287" s="1017"/>
      <c r="AI287" s="1017"/>
      <c r="AJ287" s="1017"/>
      <c r="AK287" s="1017"/>
      <c r="AL287" s="1017"/>
      <c r="AM287" s="1017"/>
      <c r="AN287" s="1017"/>
      <c r="AO287" s="1017"/>
      <c r="AP287" s="1017"/>
      <c r="AQ287" s="1017"/>
      <c r="AR287" s="1017"/>
      <c r="AS287" s="1017"/>
      <c r="AT287" s="1017"/>
      <c r="AU287" s="1017"/>
      <c r="AV287" s="1017"/>
      <c r="AW287" s="1017"/>
      <c r="AX287" s="1017"/>
      <c r="AY287" s="1017"/>
      <c r="AZ287" s="1017"/>
      <c r="BA287" s="1017"/>
      <c r="BB287" s="1017"/>
      <c r="BC287" s="1017"/>
    </row>
    <row r="288" spans="28:55" ht="15.75" customHeight="1">
      <c r="AB288" s="1017"/>
      <c r="AC288" s="1017"/>
      <c r="AD288" s="1017"/>
      <c r="AE288" s="1017"/>
      <c r="AF288" s="1017"/>
      <c r="AG288" s="1017"/>
      <c r="AH288" s="1017"/>
      <c r="AI288" s="1017"/>
      <c r="AJ288" s="1017"/>
      <c r="AK288" s="1017"/>
      <c r="AL288" s="1017"/>
      <c r="AM288" s="1017"/>
      <c r="AN288" s="1017"/>
      <c r="AO288" s="1017"/>
      <c r="AP288" s="1017"/>
      <c r="AQ288" s="1017"/>
      <c r="AR288" s="1017"/>
      <c r="AS288" s="1017"/>
      <c r="AT288" s="1017"/>
      <c r="AU288" s="1017"/>
      <c r="AV288" s="1017"/>
      <c r="AW288" s="1017"/>
      <c r="AX288" s="1017"/>
      <c r="AY288" s="1017"/>
      <c r="AZ288" s="1017"/>
      <c r="BA288" s="1017"/>
      <c r="BB288" s="1017"/>
      <c r="BC288" s="1017"/>
    </row>
    <row r="289" spans="28:55" ht="15.75" customHeight="1">
      <c r="AB289" s="1017"/>
      <c r="AC289" s="1017"/>
      <c r="AD289" s="1017"/>
      <c r="AE289" s="1017"/>
      <c r="AF289" s="1017"/>
      <c r="AG289" s="1017"/>
      <c r="AH289" s="1017"/>
      <c r="AI289" s="1017"/>
      <c r="AJ289" s="1017"/>
      <c r="AK289" s="1017"/>
      <c r="AL289" s="1017"/>
      <c r="AM289" s="1017"/>
      <c r="AN289" s="1017"/>
      <c r="AO289" s="1017"/>
      <c r="AP289" s="1017"/>
      <c r="AQ289" s="1017"/>
      <c r="AR289" s="1017"/>
      <c r="AS289" s="1017"/>
      <c r="AT289" s="1017"/>
      <c r="AU289" s="1017"/>
      <c r="AV289" s="1017"/>
      <c r="AW289" s="1017"/>
      <c r="AX289" s="1017"/>
      <c r="AY289" s="1017"/>
      <c r="AZ289" s="1017"/>
      <c r="BA289" s="1017"/>
      <c r="BB289" s="1017"/>
      <c r="BC289" s="1017"/>
    </row>
    <row r="290" spans="28:55" ht="15.75" customHeight="1">
      <c r="AB290" s="1017"/>
      <c r="AC290" s="1017"/>
      <c r="AD290" s="1017"/>
      <c r="AE290" s="1017"/>
      <c r="AF290" s="1017"/>
      <c r="AG290" s="1017"/>
      <c r="AH290" s="1017"/>
      <c r="AI290" s="1017"/>
      <c r="AJ290" s="1017"/>
      <c r="AK290" s="1017"/>
      <c r="AL290" s="1017"/>
      <c r="AM290" s="1017"/>
      <c r="AN290" s="1017"/>
      <c r="AO290" s="1017"/>
      <c r="AP290" s="1017"/>
      <c r="AQ290" s="1017"/>
      <c r="AR290" s="1017"/>
      <c r="AS290" s="1017"/>
      <c r="AT290" s="1017"/>
      <c r="AU290" s="1017"/>
      <c r="AV290" s="1017"/>
      <c r="AW290" s="1017"/>
      <c r="AX290" s="1017"/>
      <c r="AY290" s="1017"/>
      <c r="AZ290" s="1017"/>
      <c r="BA290" s="1017"/>
      <c r="BB290" s="1017"/>
      <c r="BC290" s="1017"/>
    </row>
    <row r="291" spans="28:55" ht="15.75" customHeight="1">
      <c r="AB291" s="1017"/>
      <c r="AC291" s="1017"/>
      <c r="AD291" s="1017"/>
      <c r="AE291" s="1017"/>
      <c r="AF291" s="1017"/>
      <c r="AG291" s="1017"/>
      <c r="AH291" s="1017"/>
      <c r="AI291" s="1017"/>
      <c r="AJ291" s="1017"/>
      <c r="AK291" s="1017"/>
      <c r="AL291" s="1017"/>
      <c r="AM291" s="1017"/>
      <c r="AN291" s="1017"/>
      <c r="AO291" s="1017"/>
      <c r="AP291" s="1017"/>
      <c r="AQ291" s="1017"/>
      <c r="AR291" s="1017"/>
      <c r="AS291" s="1017"/>
      <c r="AT291" s="1017"/>
      <c r="AU291" s="1017"/>
      <c r="AV291" s="1017"/>
      <c r="AW291" s="1017"/>
      <c r="AX291" s="1017"/>
      <c r="AY291" s="1017"/>
      <c r="AZ291" s="1017"/>
      <c r="BA291" s="1017"/>
      <c r="BB291" s="1017"/>
      <c r="BC291" s="1017"/>
    </row>
    <row r="292" spans="28:55" ht="15.75" customHeight="1">
      <c r="AB292" s="1017"/>
      <c r="AC292" s="1017"/>
      <c r="AD292" s="1017"/>
      <c r="AE292" s="1017"/>
      <c r="AF292" s="1017"/>
      <c r="AG292" s="1017"/>
      <c r="AH292" s="1017"/>
      <c r="AI292" s="1017"/>
      <c r="AJ292" s="1017"/>
      <c r="AK292" s="1017"/>
      <c r="AL292" s="1017"/>
      <c r="AM292" s="1017"/>
      <c r="AN292" s="1017"/>
      <c r="AO292" s="1017"/>
      <c r="AP292" s="1017"/>
      <c r="AQ292" s="1017"/>
      <c r="AR292" s="1017"/>
      <c r="AS292" s="1017"/>
      <c r="AT292" s="1017"/>
      <c r="AU292" s="1017"/>
      <c r="AV292" s="1017"/>
      <c r="AW292" s="1017"/>
      <c r="AX292" s="1017"/>
      <c r="AY292" s="1017"/>
      <c r="AZ292" s="1017"/>
      <c r="BA292" s="1017"/>
      <c r="BB292" s="1017"/>
      <c r="BC292" s="1017"/>
    </row>
    <row r="293" spans="28:55" ht="15.75" customHeight="1">
      <c r="AB293" s="1017"/>
      <c r="AC293" s="1017"/>
      <c r="AD293" s="1017"/>
      <c r="AE293" s="1017"/>
      <c r="AF293" s="1017"/>
      <c r="AG293" s="1017"/>
      <c r="AH293" s="1017"/>
      <c r="AI293" s="1017"/>
      <c r="AJ293" s="1017"/>
      <c r="AK293" s="1017"/>
      <c r="AL293" s="1017"/>
      <c r="AM293" s="1017"/>
      <c r="AN293" s="1017"/>
      <c r="AO293" s="1017"/>
      <c r="AP293" s="1017"/>
      <c r="AQ293" s="1017"/>
      <c r="AR293" s="1017"/>
      <c r="AS293" s="1017"/>
      <c r="AT293" s="1017"/>
      <c r="AU293" s="1017"/>
      <c r="AV293" s="1017"/>
      <c r="AW293" s="1017"/>
      <c r="AX293" s="1017"/>
      <c r="AY293" s="1017"/>
      <c r="AZ293" s="1017"/>
      <c r="BA293" s="1017"/>
      <c r="BB293" s="1017"/>
      <c r="BC293" s="1017"/>
    </row>
    <row r="294" spans="28:55" ht="15.75" customHeight="1">
      <c r="AB294" s="1017"/>
      <c r="AC294" s="1017"/>
      <c r="AD294" s="1017"/>
      <c r="AE294" s="1017"/>
      <c r="AF294" s="1017"/>
      <c r="AG294" s="1017"/>
      <c r="AH294" s="1017"/>
      <c r="AI294" s="1017"/>
      <c r="AJ294" s="1017"/>
      <c r="AK294" s="1017"/>
      <c r="AL294" s="1017"/>
      <c r="AM294" s="1017"/>
      <c r="AN294" s="1017"/>
      <c r="AO294" s="1017"/>
      <c r="AP294" s="1017"/>
      <c r="AQ294" s="1017"/>
      <c r="AR294" s="1017"/>
      <c r="AS294" s="1017"/>
      <c r="AT294" s="1017"/>
      <c r="AU294" s="1017"/>
      <c r="AV294" s="1017"/>
      <c r="AW294" s="1017"/>
      <c r="AX294" s="1017"/>
      <c r="AY294" s="1017"/>
      <c r="AZ294" s="1017"/>
      <c r="BA294" s="1017"/>
      <c r="BB294" s="1017"/>
      <c r="BC294" s="1017"/>
    </row>
    <row r="295" spans="28:55" ht="15.75" customHeight="1">
      <c r="AB295" s="1017"/>
      <c r="AC295" s="1017"/>
      <c r="AD295" s="1017"/>
      <c r="AE295" s="1017"/>
      <c r="AF295" s="1017"/>
      <c r="AG295" s="1017"/>
      <c r="AH295" s="1017"/>
      <c r="AI295" s="1017"/>
      <c r="AJ295" s="1017"/>
      <c r="AK295" s="1017"/>
      <c r="AL295" s="1017"/>
      <c r="AM295" s="1017"/>
      <c r="AN295" s="1017"/>
      <c r="AO295" s="1017"/>
      <c r="AP295" s="1017"/>
      <c r="AQ295" s="1017"/>
      <c r="AR295" s="1017"/>
      <c r="AS295" s="1017"/>
      <c r="AT295" s="1017"/>
      <c r="AU295" s="1017"/>
      <c r="AV295" s="1017"/>
      <c r="AW295" s="1017"/>
      <c r="AX295" s="1017"/>
      <c r="AY295" s="1017"/>
      <c r="AZ295" s="1017"/>
      <c r="BA295" s="1017"/>
      <c r="BB295" s="1017"/>
      <c r="BC295" s="1017"/>
    </row>
    <row r="296" spans="28:55" ht="15.75" customHeight="1">
      <c r="AB296" s="1017"/>
      <c r="AC296" s="1017"/>
      <c r="AD296" s="1017"/>
      <c r="AE296" s="1017"/>
      <c r="AF296" s="1017"/>
      <c r="AG296" s="1017"/>
      <c r="AH296" s="1017"/>
      <c r="AI296" s="1017"/>
      <c r="AJ296" s="1017"/>
      <c r="AK296" s="1017"/>
      <c r="AL296" s="1017"/>
      <c r="AM296" s="1017"/>
      <c r="AN296" s="1017"/>
      <c r="AO296" s="1017"/>
      <c r="AP296" s="1017"/>
      <c r="AQ296" s="1017"/>
      <c r="AR296" s="1017"/>
      <c r="AS296" s="1017"/>
      <c r="AT296" s="1017"/>
      <c r="AU296" s="1017"/>
      <c r="AV296" s="1017"/>
      <c r="AW296" s="1017"/>
      <c r="AX296" s="1017"/>
      <c r="AY296" s="1017"/>
      <c r="AZ296" s="1017"/>
      <c r="BA296" s="1017"/>
      <c r="BB296" s="1017"/>
      <c r="BC296" s="1017"/>
    </row>
    <row r="297" spans="28:55" ht="15.75" customHeight="1">
      <c r="AB297" s="1017"/>
      <c r="AC297" s="1017"/>
      <c r="AD297" s="1017"/>
      <c r="AE297" s="1017"/>
      <c r="AF297" s="1017"/>
      <c r="AG297" s="1017"/>
      <c r="AH297" s="1017"/>
      <c r="AI297" s="1017"/>
      <c r="AJ297" s="1017"/>
      <c r="AK297" s="1017"/>
      <c r="AL297" s="1017"/>
      <c r="AM297" s="1017"/>
      <c r="AN297" s="1017"/>
      <c r="AO297" s="1017"/>
      <c r="AP297" s="1017"/>
      <c r="AQ297" s="1017"/>
      <c r="AR297" s="1017"/>
      <c r="AS297" s="1017"/>
      <c r="AT297" s="1017"/>
      <c r="AU297" s="1017"/>
      <c r="AV297" s="1017"/>
      <c r="AW297" s="1017"/>
      <c r="AX297" s="1017"/>
      <c r="AY297" s="1017"/>
      <c r="AZ297" s="1017"/>
      <c r="BA297" s="1017"/>
      <c r="BB297" s="1017"/>
      <c r="BC297" s="1017"/>
    </row>
    <row r="298" spans="28:55" ht="15.75" customHeight="1">
      <c r="AB298" s="1017"/>
      <c r="AC298" s="1017"/>
      <c r="AD298" s="1017"/>
      <c r="AE298" s="1017"/>
      <c r="AF298" s="1017"/>
      <c r="AG298" s="1017"/>
      <c r="AH298" s="1017"/>
      <c r="AI298" s="1017"/>
      <c r="AJ298" s="1017"/>
      <c r="AK298" s="1017"/>
      <c r="AL298" s="1017"/>
      <c r="AM298" s="1017"/>
      <c r="AN298" s="1017"/>
      <c r="AO298" s="1017"/>
      <c r="AP298" s="1017"/>
      <c r="AQ298" s="1017"/>
      <c r="AR298" s="1017"/>
      <c r="AS298" s="1017"/>
      <c r="AT298" s="1017"/>
      <c r="AU298" s="1017"/>
      <c r="AV298" s="1017"/>
      <c r="AW298" s="1017"/>
      <c r="AX298" s="1017"/>
      <c r="AY298" s="1017"/>
      <c r="AZ298" s="1017"/>
      <c r="BA298" s="1017"/>
      <c r="BB298" s="1017"/>
      <c r="BC298" s="1017"/>
    </row>
    <row r="299" spans="28:55" ht="15.75" customHeight="1">
      <c r="AB299" s="1017"/>
      <c r="AC299" s="1017"/>
      <c r="AD299" s="1017"/>
      <c r="AE299" s="1017"/>
      <c r="AF299" s="1017"/>
      <c r="AG299" s="1017"/>
      <c r="AH299" s="1017"/>
      <c r="AI299" s="1017"/>
      <c r="AJ299" s="1017"/>
      <c r="AK299" s="1017"/>
      <c r="AL299" s="1017"/>
      <c r="AM299" s="1017"/>
      <c r="AN299" s="1017"/>
      <c r="AO299" s="1017"/>
      <c r="AP299" s="1017"/>
      <c r="AQ299" s="1017"/>
      <c r="AR299" s="1017"/>
      <c r="AS299" s="1017"/>
      <c r="AT299" s="1017"/>
      <c r="AU299" s="1017"/>
      <c r="AV299" s="1017"/>
      <c r="AW299" s="1017"/>
      <c r="AX299" s="1017"/>
      <c r="AY299" s="1017"/>
      <c r="AZ299" s="1017"/>
      <c r="BA299" s="1017"/>
      <c r="BB299" s="1017"/>
      <c r="BC299" s="1017"/>
    </row>
    <row r="300" spans="28:55" ht="15.75" customHeight="1">
      <c r="AB300" s="1017"/>
      <c r="AC300" s="1017"/>
      <c r="AD300" s="1017"/>
      <c r="AE300" s="1017"/>
      <c r="AF300" s="1017"/>
      <c r="AG300" s="1017"/>
      <c r="AH300" s="1017"/>
      <c r="AI300" s="1017"/>
      <c r="AJ300" s="1017"/>
      <c r="AK300" s="1017"/>
      <c r="AL300" s="1017"/>
      <c r="AM300" s="1017"/>
      <c r="AN300" s="1017"/>
      <c r="AO300" s="1017"/>
      <c r="AP300" s="1017"/>
      <c r="AQ300" s="1017"/>
      <c r="AR300" s="1017"/>
      <c r="AS300" s="1017"/>
      <c r="AT300" s="1017"/>
      <c r="AU300" s="1017"/>
      <c r="AV300" s="1017"/>
      <c r="AW300" s="1017"/>
      <c r="AX300" s="1017"/>
      <c r="AY300" s="1017"/>
      <c r="AZ300" s="1017"/>
      <c r="BA300" s="1017"/>
      <c r="BB300" s="1017"/>
      <c r="BC300" s="1017"/>
    </row>
    <row r="301" spans="28:55" ht="15.75" customHeight="1">
      <c r="AB301" s="1017"/>
      <c r="AC301" s="1017"/>
      <c r="AD301" s="1017"/>
      <c r="AE301" s="1017"/>
      <c r="AF301" s="1017"/>
      <c r="AG301" s="1017"/>
      <c r="AH301" s="1017"/>
      <c r="AI301" s="1017"/>
      <c r="AJ301" s="1017"/>
      <c r="AK301" s="1017"/>
      <c r="AL301" s="1017"/>
      <c r="AM301" s="1017"/>
      <c r="AN301" s="1017"/>
      <c r="AO301" s="1017"/>
      <c r="AP301" s="1017"/>
      <c r="AQ301" s="1017"/>
      <c r="AR301" s="1017"/>
      <c r="AS301" s="1017"/>
      <c r="AT301" s="1017"/>
      <c r="AU301" s="1017"/>
      <c r="AV301" s="1017"/>
      <c r="AW301" s="1017"/>
      <c r="AX301" s="1017"/>
      <c r="AY301" s="1017"/>
      <c r="AZ301" s="1017"/>
      <c r="BA301" s="1017"/>
      <c r="BB301" s="1017"/>
      <c r="BC301" s="1017"/>
    </row>
    <row r="302" spans="28:55" ht="15.75" customHeight="1">
      <c r="AB302" s="1017"/>
      <c r="AC302" s="1017"/>
      <c r="AD302" s="1017"/>
      <c r="AE302" s="1017"/>
      <c r="AF302" s="1017"/>
      <c r="AG302" s="1017"/>
      <c r="AH302" s="1017"/>
      <c r="AI302" s="1017"/>
      <c r="AJ302" s="1017"/>
      <c r="AK302" s="1017"/>
      <c r="AL302" s="1017"/>
      <c r="AM302" s="1017"/>
      <c r="AN302" s="1017"/>
      <c r="AO302" s="1017"/>
      <c r="AP302" s="1017"/>
      <c r="AQ302" s="1017"/>
      <c r="AR302" s="1017"/>
      <c r="AS302" s="1017"/>
      <c r="AT302" s="1017"/>
      <c r="AU302" s="1017"/>
      <c r="AV302" s="1017"/>
      <c r="AW302" s="1017"/>
      <c r="AX302" s="1017"/>
      <c r="AY302" s="1017"/>
      <c r="AZ302" s="1017"/>
      <c r="BA302" s="1017"/>
      <c r="BB302" s="1017"/>
      <c r="BC302" s="1017"/>
    </row>
    <row r="303" spans="28:55" ht="15.75" customHeight="1">
      <c r="AB303" s="1017"/>
      <c r="AC303" s="1017"/>
      <c r="AD303" s="1017"/>
      <c r="AE303" s="1017"/>
      <c r="AF303" s="1017"/>
      <c r="AG303" s="1017"/>
      <c r="AH303" s="1017"/>
      <c r="AI303" s="1017"/>
      <c r="AJ303" s="1017"/>
      <c r="AK303" s="1017"/>
      <c r="AL303" s="1017"/>
      <c r="AM303" s="1017"/>
      <c r="AN303" s="1017"/>
      <c r="AO303" s="1017"/>
      <c r="AP303" s="1017"/>
      <c r="AQ303" s="1017"/>
      <c r="AR303" s="1017"/>
      <c r="AS303" s="1017"/>
      <c r="AT303" s="1017"/>
      <c r="AU303" s="1017"/>
      <c r="AV303" s="1017"/>
      <c r="AW303" s="1017"/>
      <c r="AX303" s="1017"/>
      <c r="AY303" s="1017"/>
      <c r="AZ303" s="1017"/>
      <c r="BA303" s="1017"/>
      <c r="BB303" s="1017"/>
      <c r="BC303" s="1017"/>
    </row>
    <row r="304" spans="28:55" ht="15.75" customHeight="1">
      <c r="AB304" s="1017"/>
      <c r="AC304" s="1017"/>
      <c r="AD304" s="1017"/>
      <c r="AE304" s="1017"/>
      <c r="AF304" s="1017"/>
      <c r="AG304" s="1017"/>
      <c r="AH304" s="1017"/>
      <c r="AI304" s="1017"/>
      <c r="AJ304" s="1017"/>
      <c r="AK304" s="1017"/>
      <c r="AL304" s="1017"/>
      <c r="AM304" s="1017"/>
      <c r="AN304" s="1017"/>
      <c r="AO304" s="1017"/>
      <c r="AP304" s="1017"/>
      <c r="AQ304" s="1017"/>
      <c r="AR304" s="1017"/>
      <c r="AS304" s="1017"/>
      <c r="AT304" s="1017"/>
      <c r="AU304" s="1017"/>
      <c r="AV304" s="1017"/>
      <c r="AW304" s="1017"/>
      <c r="AX304" s="1017"/>
      <c r="AY304" s="1017"/>
      <c r="AZ304" s="1017"/>
      <c r="BA304" s="1017"/>
      <c r="BB304" s="1017"/>
      <c r="BC304" s="1017"/>
    </row>
    <row r="305" spans="28:55" ht="15.75" customHeight="1">
      <c r="AB305" s="1017"/>
      <c r="AC305" s="1017"/>
      <c r="AD305" s="1017"/>
      <c r="AE305" s="1017"/>
      <c r="AF305" s="1017"/>
      <c r="AG305" s="1017"/>
      <c r="AH305" s="1017"/>
      <c r="AI305" s="1017"/>
      <c r="AJ305" s="1017"/>
      <c r="AK305" s="1017"/>
      <c r="AL305" s="1017"/>
      <c r="AM305" s="1017"/>
      <c r="AN305" s="1017"/>
      <c r="AO305" s="1017"/>
      <c r="AP305" s="1017"/>
      <c r="AQ305" s="1017"/>
      <c r="AR305" s="1017"/>
      <c r="AS305" s="1017"/>
      <c r="AT305" s="1017"/>
      <c r="AU305" s="1017"/>
      <c r="AV305" s="1017"/>
      <c r="AW305" s="1017"/>
      <c r="AX305" s="1017"/>
      <c r="AY305" s="1017"/>
      <c r="AZ305" s="1017"/>
      <c r="BA305" s="1017"/>
      <c r="BB305" s="1017"/>
      <c r="BC305" s="1017"/>
    </row>
    <row r="306" spans="28:55" ht="15.75" customHeight="1">
      <c r="AB306" s="1017"/>
      <c r="AC306" s="1017"/>
      <c r="AD306" s="1017"/>
      <c r="AE306" s="1017"/>
      <c r="AF306" s="1017"/>
      <c r="AG306" s="1017"/>
      <c r="AH306" s="1017"/>
      <c r="AI306" s="1017"/>
      <c r="AJ306" s="1017"/>
      <c r="AK306" s="1017"/>
      <c r="AL306" s="1017"/>
      <c r="AM306" s="1017"/>
      <c r="AN306" s="1017"/>
      <c r="AO306" s="1017"/>
      <c r="AP306" s="1017"/>
      <c r="AQ306" s="1017"/>
      <c r="AR306" s="1017"/>
      <c r="AS306" s="1017"/>
      <c r="AT306" s="1017"/>
      <c r="AU306" s="1017"/>
      <c r="AV306" s="1017"/>
      <c r="AW306" s="1017"/>
      <c r="AX306" s="1017"/>
      <c r="AY306" s="1017"/>
      <c r="AZ306" s="1017"/>
      <c r="BA306" s="1017"/>
      <c r="BB306" s="1017"/>
      <c r="BC306" s="1017"/>
    </row>
    <row r="307" spans="28:55" ht="15.75" customHeight="1">
      <c r="AB307" s="1017"/>
      <c r="AC307" s="1017"/>
      <c r="AD307" s="1017"/>
      <c r="AE307" s="1017"/>
      <c r="AF307" s="1017"/>
      <c r="AG307" s="1017"/>
      <c r="AH307" s="1017"/>
      <c r="AI307" s="1017"/>
      <c r="AJ307" s="1017"/>
      <c r="AK307" s="1017"/>
      <c r="AL307" s="1017"/>
      <c r="AM307" s="1017"/>
      <c r="AN307" s="1017"/>
      <c r="AO307" s="1017"/>
      <c r="AP307" s="1017"/>
      <c r="AQ307" s="1017"/>
      <c r="AR307" s="1017"/>
      <c r="AS307" s="1017"/>
      <c r="AT307" s="1017"/>
      <c r="AU307" s="1017"/>
      <c r="AV307" s="1017"/>
      <c r="AW307" s="1017"/>
      <c r="AX307" s="1017"/>
      <c r="AY307" s="1017"/>
      <c r="AZ307" s="1017"/>
      <c r="BA307" s="1017"/>
      <c r="BB307" s="1017"/>
      <c r="BC307" s="1017"/>
    </row>
    <row r="308" spans="28:55" ht="15.75" customHeight="1">
      <c r="AB308" s="1017"/>
      <c r="AC308" s="1017"/>
      <c r="AD308" s="1017"/>
      <c r="AE308" s="1017"/>
      <c r="AF308" s="1017"/>
      <c r="AG308" s="1017"/>
      <c r="AH308" s="1017"/>
      <c r="AI308" s="1017"/>
      <c r="AJ308" s="1017"/>
      <c r="AK308" s="1017"/>
      <c r="AL308" s="1017"/>
      <c r="AM308" s="1017"/>
      <c r="AN308" s="1017"/>
      <c r="AO308" s="1017"/>
      <c r="AP308" s="1017"/>
      <c r="AQ308" s="1017"/>
      <c r="AR308" s="1017"/>
      <c r="AS308" s="1017"/>
      <c r="AT308" s="1017"/>
      <c r="AU308" s="1017"/>
      <c r="AV308" s="1017"/>
      <c r="AW308" s="1017"/>
      <c r="AX308" s="1017"/>
      <c r="AY308" s="1017"/>
      <c r="AZ308" s="1017"/>
      <c r="BA308" s="1017"/>
      <c r="BB308" s="1017"/>
      <c r="BC308" s="1017"/>
    </row>
    <row r="309" spans="28:55" ht="15.75" customHeight="1">
      <c r="AB309" s="1017"/>
      <c r="AC309" s="1017"/>
      <c r="AD309" s="1017"/>
      <c r="AE309" s="1017"/>
      <c r="AF309" s="1017"/>
      <c r="AG309" s="1017"/>
      <c r="AH309" s="1017"/>
      <c r="AI309" s="1017"/>
      <c r="AJ309" s="1017"/>
      <c r="AK309" s="1017"/>
      <c r="AL309" s="1017"/>
      <c r="AM309" s="1017"/>
      <c r="AN309" s="1017"/>
      <c r="AO309" s="1017"/>
      <c r="AP309" s="1017"/>
      <c r="AQ309" s="1017"/>
      <c r="AR309" s="1017"/>
      <c r="AS309" s="1017"/>
      <c r="AT309" s="1017"/>
      <c r="AU309" s="1017"/>
      <c r="AV309" s="1017"/>
      <c r="AW309" s="1017"/>
      <c r="AX309" s="1017"/>
      <c r="AY309" s="1017"/>
      <c r="AZ309" s="1017"/>
      <c r="BA309" s="1017"/>
      <c r="BB309" s="1017"/>
      <c r="BC309" s="1017"/>
    </row>
    <row r="310" spans="28:55" ht="15.75" customHeight="1">
      <c r="AB310" s="1017"/>
      <c r="AC310" s="1017"/>
      <c r="AD310" s="1017"/>
      <c r="AE310" s="1017"/>
      <c r="AF310" s="1017"/>
      <c r="AG310" s="1017"/>
      <c r="AH310" s="1017"/>
      <c r="AI310" s="1017"/>
      <c r="AJ310" s="1017"/>
      <c r="AK310" s="1017"/>
      <c r="AL310" s="1017"/>
      <c r="AM310" s="1017"/>
      <c r="AN310" s="1017"/>
      <c r="AO310" s="1017"/>
      <c r="AP310" s="1017"/>
      <c r="AQ310" s="1017"/>
      <c r="AR310" s="1017"/>
      <c r="AS310" s="1017"/>
      <c r="AT310" s="1017"/>
      <c r="AU310" s="1017"/>
      <c r="AV310" s="1017"/>
      <c r="AW310" s="1017"/>
      <c r="AX310" s="1017"/>
      <c r="AY310" s="1017"/>
      <c r="AZ310" s="1017"/>
      <c r="BA310" s="1017"/>
      <c r="BB310" s="1017"/>
      <c r="BC310" s="1017"/>
    </row>
    <row r="311" spans="28:55" ht="15.75" customHeight="1">
      <c r="AB311" s="1017"/>
      <c r="AC311" s="1017"/>
      <c r="AD311" s="1017"/>
      <c r="AE311" s="1017"/>
      <c r="AF311" s="1017"/>
      <c r="AG311" s="1017"/>
      <c r="AH311" s="1017"/>
      <c r="AI311" s="1017"/>
      <c r="AJ311" s="1017"/>
      <c r="AK311" s="1017"/>
      <c r="AL311" s="1017"/>
      <c r="AM311" s="1017"/>
      <c r="AN311" s="1017"/>
      <c r="AO311" s="1017"/>
      <c r="AP311" s="1017"/>
      <c r="AQ311" s="1017"/>
      <c r="AR311" s="1017"/>
      <c r="AS311" s="1017"/>
      <c r="AT311" s="1017"/>
      <c r="AU311" s="1017"/>
      <c r="AV311" s="1017"/>
      <c r="AW311" s="1017"/>
      <c r="AX311" s="1017"/>
      <c r="AY311" s="1017"/>
      <c r="AZ311" s="1017"/>
      <c r="BA311" s="1017"/>
      <c r="BB311" s="1017"/>
      <c r="BC311" s="1017"/>
    </row>
    <row r="312" spans="28:55" ht="15.75" customHeight="1">
      <c r="AB312" s="1017"/>
      <c r="AC312" s="1017"/>
      <c r="AD312" s="1017"/>
      <c r="AE312" s="1017"/>
      <c r="AF312" s="1017"/>
      <c r="AG312" s="1017"/>
      <c r="AH312" s="1017"/>
      <c r="AI312" s="1017"/>
      <c r="AJ312" s="1017"/>
      <c r="AK312" s="1017"/>
      <c r="AL312" s="1017"/>
      <c r="AM312" s="1017"/>
      <c r="AN312" s="1017"/>
      <c r="AO312" s="1017"/>
      <c r="AP312" s="1017"/>
      <c r="AQ312" s="1017"/>
      <c r="AR312" s="1017"/>
      <c r="AS312" s="1017"/>
      <c r="AT312" s="1017"/>
      <c r="AU312" s="1017"/>
      <c r="AV312" s="1017"/>
      <c r="AW312" s="1017"/>
      <c r="AX312" s="1017"/>
      <c r="AY312" s="1017"/>
      <c r="AZ312" s="1017"/>
      <c r="BA312" s="1017"/>
      <c r="BB312" s="1017"/>
      <c r="BC312" s="1017"/>
    </row>
    <row r="313" spans="28:55" ht="15.75" customHeight="1">
      <c r="AB313" s="1017"/>
      <c r="AC313" s="1017"/>
      <c r="AD313" s="1017"/>
      <c r="AE313" s="1017"/>
      <c r="AF313" s="1017"/>
      <c r="AG313" s="1017"/>
      <c r="AH313" s="1017"/>
      <c r="AI313" s="1017"/>
      <c r="AJ313" s="1017"/>
      <c r="AK313" s="1017"/>
      <c r="AL313" s="1017"/>
      <c r="AM313" s="1017"/>
      <c r="AN313" s="1017"/>
      <c r="AO313" s="1017"/>
      <c r="AP313" s="1017"/>
      <c r="AQ313" s="1017"/>
      <c r="AR313" s="1017"/>
      <c r="AS313" s="1017"/>
      <c r="AT313" s="1017"/>
      <c r="AU313" s="1017"/>
      <c r="AV313" s="1017"/>
      <c r="AW313" s="1017"/>
      <c r="AX313" s="1017"/>
      <c r="AY313" s="1017"/>
      <c r="AZ313" s="1017"/>
      <c r="BA313" s="1017"/>
      <c r="BB313" s="1017"/>
      <c r="BC313" s="1017"/>
    </row>
    <row r="314" spans="28:55" ht="15.75" customHeight="1">
      <c r="AB314" s="1017"/>
      <c r="AC314" s="1017"/>
      <c r="AD314" s="1017"/>
      <c r="AE314" s="1017"/>
      <c r="AF314" s="1017"/>
      <c r="AG314" s="1017"/>
      <c r="AH314" s="1017"/>
      <c r="AI314" s="1017"/>
      <c r="AJ314" s="1017"/>
      <c r="AK314" s="1017"/>
      <c r="AL314" s="1017"/>
      <c r="AM314" s="1017"/>
      <c r="AN314" s="1017"/>
      <c r="AO314" s="1017"/>
      <c r="AP314" s="1017"/>
      <c r="AQ314" s="1017"/>
      <c r="AR314" s="1017"/>
      <c r="AS314" s="1017"/>
      <c r="AT314" s="1017"/>
      <c r="AU314" s="1017"/>
      <c r="AV314" s="1017"/>
      <c r="AW314" s="1017"/>
      <c r="AX314" s="1017"/>
      <c r="AY314" s="1017"/>
      <c r="AZ314" s="1017"/>
      <c r="BA314" s="1017"/>
      <c r="BB314" s="1017"/>
      <c r="BC314" s="1017"/>
    </row>
    <row r="315" spans="28:55" ht="15.75" customHeight="1">
      <c r="AB315" s="1017"/>
      <c r="AC315" s="1017"/>
      <c r="AD315" s="1017"/>
      <c r="AE315" s="1017"/>
      <c r="AF315" s="1017"/>
      <c r="AG315" s="1017"/>
      <c r="AH315" s="1017"/>
      <c r="AI315" s="1017"/>
      <c r="AJ315" s="1017"/>
      <c r="AK315" s="1017"/>
      <c r="AL315" s="1017"/>
      <c r="AM315" s="1017"/>
      <c r="AN315" s="1017"/>
      <c r="AO315" s="1017"/>
      <c r="AP315" s="1017"/>
      <c r="AQ315" s="1017"/>
      <c r="AR315" s="1017"/>
      <c r="AS315" s="1017"/>
      <c r="AT315" s="1017"/>
      <c r="AU315" s="1017"/>
      <c r="AV315" s="1017"/>
      <c r="AW315" s="1017"/>
      <c r="AX315" s="1017"/>
      <c r="AY315" s="1017"/>
      <c r="AZ315" s="1017"/>
      <c r="BA315" s="1017"/>
      <c r="BB315" s="1017"/>
      <c r="BC315" s="1017"/>
    </row>
    <row r="316" spans="28:55" ht="15.75" customHeight="1">
      <c r="AB316" s="1017"/>
      <c r="AC316" s="1017"/>
      <c r="AD316" s="1017"/>
      <c r="AE316" s="1017"/>
      <c r="AF316" s="1017"/>
      <c r="AG316" s="1017"/>
      <c r="AH316" s="1017"/>
      <c r="AI316" s="1017"/>
      <c r="AJ316" s="1017"/>
      <c r="AK316" s="1017"/>
      <c r="AL316" s="1017"/>
      <c r="AM316" s="1017"/>
      <c r="AN316" s="1017"/>
      <c r="AO316" s="1017"/>
      <c r="AP316" s="1017"/>
      <c r="AQ316" s="1017"/>
      <c r="AR316" s="1017"/>
      <c r="AS316" s="1017"/>
      <c r="AT316" s="1017"/>
      <c r="AU316" s="1017"/>
      <c r="AV316" s="1017"/>
      <c r="AW316" s="1017"/>
      <c r="AX316" s="1017"/>
      <c r="AY316" s="1017"/>
      <c r="AZ316" s="1017"/>
      <c r="BA316" s="1017"/>
      <c r="BB316" s="1017"/>
      <c r="BC316" s="1017"/>
    </row>
    <row r="317" spans="28:55" ht="15.75" customHeight="1">
      <c r="AB317" s="1017"/>
      <c r="AC317" s="1017"/>
      <c r="AD317" s="1017"/>
      <c r="AE317" s="1017"/>
      <c r="AF317" s="1017"/>
      <c r="AG317" s="1017"/>
      <c r="AH317" s="1017"/>
      <c r="AI317" s="1017"/>
      <c r="AJ317" s="1017"/>
      <c r="AK317" s="1017"/>
      <c r="AL317" s="1017"/>
      <c r="AM317" s="1017"/>
      <c r="AN317" s="1017"/>
      <c r="AO317" s="1017"/>
      <c r="AP317" s="1017"/>
      <c r="AQ317" s="1017"/>
      <c r="AR317" s="1017"/>
      <c r="AS317" s="1017"/>
      <c r="AT317" s="1017"/>
      <c r="AU317" s="1017"/>
      <c r="AV317" s="1017"/>
      <c r="AW317" s="1017"/>
      <c r="AX317" s="1017"/>
      <c r="AY317" s="1017"/>
      <c r="AZ317" s="1017"/>
      <c r="BA317" s="1017"/>
      <c r="BB317" s="1017"/>
      <c r="BC317" s="1017"/>
    </row>
    <row r="318" spans="28:55" ht="15.75" customHeight="1">
      <c r="AB318" s="1017"/>
      <c r="AC318" s="1017"/>
      <c r="AD318" s="1017"/>
      <c r="AE318" s="1017"/>
      <c r="AF318" s="1017"/>
      <c r="AG318" s="1017"/>
      <c r="AH318" s="1017"/>
      <c r="AI318" s="1017"/>
      <c r="AJ318" s="1017"/>
      <c r="AK318" s="1017"/>
      <c r="AL318" s="1017"/>
      <c r="AM318" s="1017"/>
      <c r="AN318" s="1017"/>
      <c r="AO318" s="1017"/>
      <c r="AP318" s="1017"/>
      <c r="AQ318" s="1017"/>
      <c r="AR318" s="1017"/>
      <c r="AS318" s="1017"/>
      <c r="AT318" s="1017"/>
      <c r="AU318" s="1017"/>
      <c r="AV318" s="1017"/>
      <c r="AW318" s="1017"/>
      <c r="AX318" s="1017"/>
      <c r="AY318" s="1017"/>
      <c r="AZ318" s="1017"/>
      <c r="BA318" s="1017"/>
      <c r="BB318" s="1017"/>
      <c r="BC318" s="1017"/>
    </row>
    <row r="319" spans="28:55" ht="15.75" customHeight="1">
      <c r="AB319" s="1017"/>
      <c r="AC319" s="1017"/>
      <c r="AD319" s="1017"/>
      <c r="AE319" s="1017"/>
      <c r="AF319" s="1017"/>
      <c r="AG319" s="1017"/>
      <c r="AH319" s="1017"/>
      <c r="AI319" s="1017"/>
      <c r="AJ319" s="1017"/>
      <c r="AK319" s="1017"/>
      <c r="AL319" s="1017"/>
      <c r="AM319" s="1017"/>
      <c r="AN319" s="1017"/>
      <c r="AO319" s="1017"/>
      <c r="AP319" s="1017"/>
      <c r="AQ319" s="1017"/>
      <c r="AR319" s="1017"/>
      <c r="AS319" s="1017"/>
      <c r="AT319" s="1017"/>
      <c r="AU319" s="1017"/>
      <c r="AV319" s="1017"/>
      <c r="AW319" s="1017"/>
      <c r="AX319" s="1017"/>
      <c r="AY319" s="1017"/>
      <c r="AZ319" s="1017"/>
      <c r="BA319" s="1017"/>
      <c r="BB319" s="1017"/>
      <c r="BC319" s="1017"/>
    </row>
    <row r="320" spans="28:55" ht="15.75" customHeight="1">
      <c r="AB320" s="1017"/>
      <c r="AC320" s="1017"/>
      <c r="AD320" s="1017"/>
      <c r="AE320" s="1017"/>
      <c r="AF320" s="1017"/>
      <c r="AG320" s="1017"/>
      <c r="AH320" s="1017"/>
      <c r="AI320" s="1017"/>
      <c r="AJ320" s="1017"/>
      <c r="AK320" s="1017"/>
      <c r="AL320" s="1017"/>
      <c r="AM320" s="1017"/>
      <c r="AN320" s="1017"/>
      <c r="AO320" s="1017"/>
      <c r="AP320" s="1017"/>
      <c r="AQ320" s="1017"/>
      <c r="AR320" s="1017"/>
      <c r="AS320" s="1017"/>
      <c r="AT320" s="1017"/>
      <c r="AU320" s="1017"/>
      <c r="AV320" s="1017"/>
      <c r="AW320" s="1017"/>
      <c r="AX320" s="1017"/>
      <c r="AY320" s="1017"/>
      <c r="AZ320" s="1017"/>
      <c r="BA320" s="1017"/>
      <c r="BB320" s="1017"/>
      <c r="BC320" s="1017"/>
    </row>
    <row r="321" spans="28:55" ht="15.75" customHeight="1">
      <c r="AB321" s="1017"/>
      <c r="AC321" s="1017"/>
      <c r="AD321" s="1017"/>
      <c r="AE321" s="1017"/>
      <c r="AF321" s="1017"/>
      <c r="AG321" s="1017"/>
      <c r="AH321" s="1017"/>
      <c r="AI321" s="1017"/>
      <c r="AJ321" s="1017"/>
      <c r="AK321" s="1017"/>
      <c r="AL321" s="1017"/>
      <c r="AM321" s="1017"/>
      <c r="AN321" s="1017"/>
      <c r="AO321" s="1017"/>
      <c r="AP321" s="1017"/>
      <c r="AQ321" s="1017"/>
      <c r="AR321" s="1017"/>
      <c r="AS321" s="1017"/>
      <c r="AT321" s="1017"/>
      <c r="AU321" s="1017"/>
      <c r="AV321" s="1017"/>
      <c r="AW321" s="1017"/>
      <c r="AX321" s="1017"/>
      <c r="AY321" s="1017"/>
      <c r="AZ321" s="1017"/>
      <c r="BA321" s="1017"/>
      <c r="BB321" s="1017"/>
      <c r="BC321" s="1017"/>
    </row>
    <row r="322" spans="28:55" ht="15.75" customHeight="1">
      <c r="AB322" s="1017"/>
      <c r="AC322" s="1017"/>
      <c r="AD322" s="1017"/>
      <c r="AE322" s="1017"/>
      <c r="AF322" s="1017"/>
      <c r="AG322" s="1017"/>
      <c r="AH322" s="1017"/>
      <c r="AI322" s="1017"/>
      <c r="AJ322" s="1017"/>
      <c r="AK322" s="1017"/>
      <c r="AL322" s="1017"/>
      <c r="AM322" s="1017"/>
      <c r="AN322" s="1017"/>
      <c r="AO322" s="1017"/>
      <c r="AP322" s="1017"/>
      <c r="AQ322" s="1017"/>
      <c r="AR322" s="1017"/>
      <c r="AS322" s="1017"/>
      <c r="AT322" s="1017"/>
      <c r="AU322" s="1017"/>
      <c r="AV322" s="1017"/>
      <c r="AW322" s="1017"/>
      <c r="AX322" s="1017"/>
      <c r="AY322" s="1017"/>
      <c r="AZ322" s="1017"/>
      <c r="BA322" s="1017"/>
      <c r="BB322" s="1017"/>
      <c r="BC322" s="1017"/>
    </row>
    <row r="323" spans="28:55" ht="15.75" customHeight="1">
      <c r="AB323" s="1017"/>
      <c r="AC323" s="1017"/>
      <c r="AD323" s="1017"/>
      <c r="AE323" s="1017"/>
      <c r="AF323" s="1017"/>
      <c r="AG323" s="1017"/>
      <c r="AH323" s="1017"/>
      <c r="AI323" s="1017"/>
      <c r="AJ323" s="1017"/>
      <c r="AK323" s="1017"/>
      <c r="AL323" s="1017"/>
      <c r="AM323" s="1017"/>
      <c r="AN323" s="1017"/>
      <c r="AO323" s="1017"/>
      <c r="AP323" s="1017"/>
      <c r="AQ323" s="1017"/>
      <c r="AR323" s="1017"/>
      <c r="AS323" s="1017"/>
      <c r="AT323" s="1017"/>
      <c r="AU323" s="1017"/>
      <c r="AV323" s="1017"/>
      <c r="AW323" s="1017"/>
      <c r="AX323" s="1017"/>
      <c r="AY323" s="1017"/>
      <c r="AZ323" s="1017"/>
      <c r="BA323" s="1017"/>
      <c r="BB323" s="1017"/>
      <c r="BC323" s="1017"/>
    </row>
    <row r="324" spans="28:55" ht="15.75" customHeight="1">
      <c r="AB324" s="1017"/>
      <c r="AC324" s="1017"/>
      <c r="AD324" s="1017"/>
      <c r="AE324" s="1017"/>
      <c r="AF324" s="1017"/>
      <c r="AG324" s="1017"/>
      <c r="AH324" s="1017"/>
      <c r="AI324" s="1017"/>
      <c r="AJ324" s="1017"/>
      <c r="AK324" s="1017"/>
      <c r="AL324" s="1017"/>
      <c r="AM324" s="1017"/>
      <c r="AN324" s="1017"/>
      <c r="AO324" s="1017"/>
      <c r="AP324" s="1017"/>
      <c r="AQ324" s="1017"/>
      <c r="AR324" s="1017"/>
      <c r="AS324" s="1017"/>
      <c r="AT324" s="1017"/>
      <c r="AU324" s="1017"/>
      <c r="AV324" s="1017"/>
      <c r="AW324" s="1017"/>
      <c r="AX324" s="1017"/>
      <c r="AY324" s="1017"/>
      <c r="AZ324" s="1017"/>
      <c r="BA324" s="1017"/>
      <c r="BB324" s="1017"/>
      <c r="BC324" s="1017"/>
    </row>
    <row r="325" spans="28:55" ht="15.75" customHeight="1">
      <c r="AB325" s="1017"/>
      <c r="AC325" s="1017"/>
      <c r="AD325" s="1017"/>
      <c r="AE325" s="1017"/>
      <c r="AF325" s="1017"/>
      <c r="AG325" s="1017"/>
      <c r="AH325" s="1017"/>
      <c r="AI325" s="1017"/>
      <c r="AJ325" s="1017"/>
      <c r="AK325" s="1017"/>
      <c r="AL325" s="1017"/>
      <c r="AM325" s="1017"/>
      <c r="AN325" s="1017"/>
      <c r="AO325" s="1017"/>
      <c r="AP325" s="1017"/>
      <c r="AQ325" s="1017"/>
      <c r="AR325" s="1017"/>
      <c r="AS325" s="1017"/>
      <c r="AT325" s="1017"/>
      <c r="AU325" s="1017"/>
      <c r="AV325" s="1017"/>
      <c r="AW325" s="1017"/>
      <c r="AX325" s="1017"/>
      <c r="AY325" s="1017"/>
      <c r="AZ325" s="1017"/>
      <c r="BA325" s="1017"/>
      <c r="BB325" s="1017"/>
      <c r="BC325" s="1017"/>
    </row>
    <row r="326" spans="28:55" ht="15.75" customHeight="1">
      <c r="AB326" s="1017"/>
      <c r="AC326" s="1017"/>
      <c r="AD326" s="1017"/>
      <c r="AE326" s="1017"/>
      <c r="AF326" s="1017"/>
      <c r="AG326" s="1017"/>
      <c r="AH326" s="1017"/>
      <c r="AI326" s="1017"/>
      <c r="AJ326" s="1017"/>
      <c r="AK326" s="1017"/>
      <c r="AL326" s="1017"/>
      <c r="AM326" s="1017"/>
      <c r="AN326" s="1017"/>
      <c r="AO326" s="1017"/>
      <c r="AP326" s="1017"/>
      <c r="AQ326" s="1017"/>
      <c r="AR326" s="1017"/>
      <c r="AS326" s="1017"/>
      <c r="AT326" s="1017"/>
      <c r="AU326" s="1017"/>
      <c r="AV326" s="1017"/>
      <c r="AW326" s="1017"/>
      <c r="AX326" s="1017"/>
      <c r="AY326" s="1017"/>
      <c r="AZ326" s="1017"/>
      <c r="BA326" s="1017"/>
      <c r="BB326" s="1017"/>
      <c r="BC326" s="1017"/>
    </row>
    <row r="327" spans="28:55" ht="15.75" customHeight="1">
      <c r="AB327" s="1017"/>
      <c r="AC327" s="1017"/>
      <c r="AD327" s="1017"/>
      <c r="AE327" s="1017"/>
      <c r="AF327" s="1017"/>
      <c r="AG327" s="1017"/>
      <c r="AH327" s="1017"/>
      <c r="AI327" s="1017"/>
      <c r="AJ327" s="1017"/>
      <c r="AK327" s="1017"/>
      <c r="AL327" s="1017"/>
      <c r="AM327" s="1017"/>
      <c r="AN327" s="1017"/>
      <c r="AO327" s="1017"/>
      <c r="AP327" s="1017"/>
      <c r="AQ327" s="1017"/>
      <c r="AR327" s="1017"/>
      <c r="AS327" s="1017"/>
      <c r="AT327" s="1017"/>
      <c r="AU327" s="1017"/>
      <c r="AV327" s="1017"/>
      <c r="AW327" s="1017"/>
      <c r="AX327" s="1017"/>
      <c r="AY327" s="1017"/>
      <c r="AZ327" s="1017"/>
      <c r="BA327" s="1017"/>
      <c r="BB327" s="1017"/>
      <c r="BC327" s="1017"/>
    </row>
    <row r="328" spans="28:55" ht="15.75" customHeight="1">
      <c r="AB328" s="1017"/>
      <c r="AC328" s="1017"/>
      <c r="AD328" s="1017"/>
      <c r="AE328" s="1017"/>
      <c r="AF328" s="1017"/>
      <c r="AG328" s="1017"/>
      <c r="AH328" s="1017"/>
      <c r="AI328" s="1017"/>
      <c r="AJ328" s="1017"/>
      <c r="AK328" s="1017"/>
      <c r="AL328" s="1017"/>
      <c r="AM328" s="1017"/>
      <c r="AN328" s="1017"/>
      <c r="AO328" s="1017"/>
      <c r="AP328" s="1017"/>
      <c r="AQ328" s="1017"/>
      <c r="AR328" s="1017"/>
      <c r="AS328" s="1017"/>
      <c r="AT328" s="1017"/>
      <c r="AU328" s="1017"/>
      <c r="AV328" s="1017"/>
      <c r="AW328" s="1017"/>
      <c r="AX328" s="1017"/>
      <c r="AY328" s="1017"/>
      <c r="AZ328" s="1017"/>
      <c r="BA328" s="1017"/>
      <c r="BB328" s="1017"/>
      <c r="BC328" s="1017"/>
    </row>
    <row r="329" spans="28:55" ht="15.75" customHeight="1">
      <c r="AB329" s="1017"/>
      <c r="AC329" s="1017"/>
      <c r="AD329" s="1017"/>
      <c r="AE329" s="1017"/>
      <c r="AF329" s="1017"/>
      <c r="AG329" s="1017"/>
      <c r="AH329" s="1017"/>
      <c r="AI329" s="1017"/>
      <c r="AJ329" s="1017"/>
      <c r="AK329" s="1017"/>
      <c r="AL329" s="1017"/>
      <c r="AM329" s="1017"/>
      <c r="AN329" s="1017"/>
      <c r="AO329" s="1017"/>
      <c r="AP329" s="1017"/>
      <c r="AQ329" s="1017"/>
      <c r="AR329" s="1017"/>
      <c r="AS329" s="1017"/>
      <c r="AT329" s="1017"/>
      <c r="AU329" s="1017"/>
      <c r="AV329" s="1017"/>
      <c r="AW329" s="1017"/>
      <c r="AX329" s="1017"/>
      <c r="AY329" s="1017"/>
      <c r="AZ329" s="1017"/>
      <c r="BA329" s="1017"/>
      <c r="BB329" s="1017"/>
      <c r="BC329" s="1017"/>
    </row>
    <row r="330" spans="28:55" ht="15.75" customHeight="1">
      <c r="AB330" s="1017"/>
      <c r="AC330" s="1017"/>
      <c r="AD330" s="1017"/>
      <c r="AE330" s="1017"/>
      <c r="AF330" s="1017"/>
      <c r="AG330" s="1017"/>
      <c r="AH330" s="1017"/>
      <c r="AI330" s="1017"/>
      <c r="AJ330" s="1017"/>
      <c r="AK330" s="1017"/>
      <c r="AL330" s="1017"/>
      <c r="AM330" s="1017"/>
      <c r="AN330" s="1017"/>
      <c r="AO330" s="1017"/>
      <c r="AP330" s="1017"/>
      <c r="AQ330" s="1017"/>
      <c r="AR330" s="1017"/>
      <c r="AS330" s="1017"/>
      <c r="AT330" s="1017"/>
      <c r="AU330" s="1017"/>
      <c r="AV330" s="1017"/>
      <c r="AW330" s="1017"/>
      <c r="AX330" s="1017"/>
      <c r="AY330" s="1017"/>
      <c r="AZ330" s="1017"/>
      <c r="BA330" s="1017"/>
      <c r="BB330" s="1017"/>
      <c r="BC330" s="1017"/>
    </row>
    <row r="331" spans="28:55" ht="15.75" customHeight="1">
      <c r="AB331" s="1017"/>
      <c r="AC331" s="1017"/>
      <c r="AD331" s="1017"/>
      <c r="AE331" s="1017"/>
      <c r="AF331" s="1017"/>
      <c r="AG331" s="1017"/>
      <c r="AH331" s="1017"/>
      <c r="AI331" s="1017"/>
      <c r="AJ331" s="1017"/>
      <c r="AK331" s="1017"/>
      <c r="AL331" s="1017"/>
      <c r="AM331" s="1017"/>
      <c r="AN331" s="1017"/>
      <c r="AO331" s="1017"/>
      <c r="AP331" s="1017"/>
      <c r="AQ331" s="1017"/>
      <c r="AR331" s="1017"/>
      <c r="AS331" s="1017"/>
      <c r="AT331" s="1017"/>
      <c r="AU331" s="1017"/>
      <c r="AV331" s="1017"/>
      <c r="AW331" s="1017"/>
      <c r="AX331" s="1017"/>
      <c r="AY331" s="1017"/>
      <c r="AZ331" s="1017"/>
      <c r="BA331" s="1017"/>
      <c r="BB331" s="1017"/>
      <c r="BC331" s="1017"/>
    </row>
    <row r="332" spans="28:55" ht="15.75" customHeight="1">
      <c r="AB332" s="1017"/>
      <c r="AC332" s="1017"/>
      <c r="AD332" s="1017"/>
      <c r="AE332" s="1017"/>
      <c r="AF332" s="1017"/>
      <c r="AG332" s="1017"/>
      <c r="AH332" s="1017"/>
      <c r="AI332" s="1017"/>
      <c r="AJ332" s="1017"/>
      <c r="AK332" s="1017"/>
      <c r="AL332" s="1017"/>
      <c r="AM332" s="1017"/>
      <c r="AN332" s="1017"/>
      <c r="AO332" s="1017"/>
      <c r="AP332" s="1017"/>
      <c r="AQ332" s="1017"/>
      <c r="AR332" s="1017"/>
      <c r="AS332" s="1017"/>
      <c r="AT332" s="1017"/>
      <c r="AU332" s="1017"/>
      <c r="AV332" s="1017"/>
      <c r="AW332" s="1017"/>
      <c r="AX332" s="1017"/>
      <c r="AY332" s="1017"/>
      <c r="AZ332" s="1017"/>
      <c r="BA332" s="1017"/>
      <c r="BB332" s="1017"/>
      <c r="BC332" s="1017"/>
    </row>
    <row r="333" spans="28:55" ht="15.75" customHeight="1">
      <c r="AB333" s="1017"/>
      <c r="AC333" s="1017"/>
      <c r="AD333" s="1017"/>
      <c r="AE333" s="1017"/>
      <c r="AF333" s="1017"/>
      <c r="AG333" s="1017"/>
      <c r="AH333" s="1017"/>
      <c r="AI333" s="1017"/>
      <c r="AJ333" s="1017"/>
      <c r="AK333" s="1017"/>
      <c r="AL333" s="1017"/>
      <c r="AM333" s="1017"/>
      <c r="AN333" s="1017"/>
      <c r="AO333" s="1017"/>
      <c r="AP333" s="1017"/>
      <c r="AQ333" s="1017"/>
      <c r="AR333" s="1017"/>
      <c r="AS333" s="1017"/>
      <c r="AT333" s="1017"/>
      <c r="AU333" s="1017"/>
      <c r="AV333" s="1017"/>
      <c r="AW333" s="1017"/>
      <c r="AX333" s="1017"/>
      <c r="AY333" s="1017"/>
      <c r="AZ333" s="1017"/>
      <c r="BA333" s="1017"/>
      <c r="BB333" s="1017"/>
      <c r="BC333" s="1017"/>
    </row>
    <row r="334" spans="28:55" ht="15.75" customHeight="1">
      <c r="AB334" s="1017"/>
      <c r="AC334" s="1017"/>
      <c r="AD334" s="1017"/>
      <c r="AE334" s="1017"/>
      <c r="AF334" s="1017"/>
      <c r="AG334" s="1017"/>
      <c r="AH334" s="1017"/>
      <c r="AI334" s="1017"/>
      <c r="AJ334" s="1017"/>
      <c r="AK334" s="1017"/>
      <c r="AL334" s="1017"/>
      <c r="AM334" s="1017"/>
      <c r="AN334" s="1017"/>
      <c r="AO334" s="1017"/>
      <c r="AP334" s="1017"/>
      <c r="AQ334" s="1017"/>
      <c r="AR334" s="1017"/>
      <c r="AS334" s="1017"/>
      <c r="AT334" s="1017"/>
      <c r="AU334" s="1017"/>
      <c r="AV334" s="1017"/>
      <c r="AW334" s="1017"/>
      <c r="AX334" s="1017"/>
      <c r="AY334" s="1017"/>
      <c r="AZ334" s="1017"/>
      <c r="BA334" s="1017"/>
      <c r="BB334" s="1017"/>
      <c r="BC334" s="1017"/>
    </row>
    <row r="335" spans="28:55" ht="15.75" customHeight="1">
      <c r="AB335" s="1017"/>
      <c r="AC335" s="1017"/>
      <c r="AD335" s="1017"/>
      <c r="AE335" s="1017"/>
      <c r="AF335" s="1017"/>
      <c r="AG335" s="1017"/>
      <c r="AH335" s="1017"/>
      <c r="AI335" s="1017"/>
      <c r="AJ335" s="1017"/>
      <c r="AK335" s="1017"/>
      <c r="AL335" s="1017"/>
      <c r="AM335" s="1017"/>
      <c r="AN335" s="1017"/>
      <c r="AO335" s="1017"/>
      <c r="AP335" s="1017"/>
      <c r="AQ335" s="1017"/>
      <c r="AR335" s="1017"/>
      <c r="AS335" s="1017"/>
      <c r="AT335" s="1017"/>
      <c r="AU335" s="1017"/>
      <c r="AV335" s="1017"/>
      <c r="AW335" s="1017"/>
      <c r="AX335" s="1017"/>
      <c r="AY335" s="1017"/>
      <c r="AZ335" s="1017"/>
      <c r="BA335" s="1017"/>
      <c r="BB335" s="1017"/>
      <c r="BC335" s="1017"/>
    </row>
    <row r="336" spans="28:55" ht="15.75" customHeight="1">
      <c r="AB336" s="1017"/>
      <c r="AC336" s="1017"/>
      <c r="AD336" s="1017"/>
      <c r="AE336" s="1017"/>
      <c r="AF336" s="1017"/>
      <c r="AG336" s="1017"/>
      <c r="AH336" s="1017"/>
      <c r="AI336" s="1017"/>
      <c r="AJ336" s="1017"/>
      <c r="AK336" s="1017"/>
      <c r="AL336" s="1017"/>
      <c r="AM336" s="1017"/>
      <c r="AN336" s="1017"/>
      <c r="AO336" s="1017"/>
      <c r="AP336" s="1017"/>
      <c r="AQ336" s="1017"/>
      <c r="AR336" s="1017"/>
      <c r="AS336" s="1017"/>
      <c r="AT336" s="1017"/>
      <c r="AU336" s="1017"/>
      <c r="AV336" s="1017"/>
      <c r="AW336" s="1017"/>
      <c r="AX336" s="1017"/>
      <c r="AY336" s="1017"/>
      <c r="AZ336" s="1017"/>
      <c r="BA336" s="1017"/>
      <c r="BB336" s="1017"/>
      <c r="BC336" s="1017"/>
    </row>
    <row r="337" spans="28:55" ht="15.75" customHeight="1">
      <c r="AB337" s="1017"/>
      <c r="AC337" s="1017"/>
      <c r="AD337" s="1017"/>
      <c r="AE337" s="1017"/>
      <c r="AF337" s="1017"/>
      <c r="AG337" s="1017"/>
      <c r="AH337" s="1017"/>
      <c r="AI337" s="1017"/>
      <c r="AJ337" s="1017"/>
      <c r="AK337" s="1017"/>
      <c r="AL337" s="1017"/>
      <c r="AM337" s="1017"/>
      <c r="AN337" s="1017"/>
      <c r="AO337" s="1017"/>
      <c r="AP337" s="1017"/>
      <c r="AQ337" s="1017"/>
      <c r="AR337" s="1017"/>
      <c r="AS337" s="1017"/>
      <c r="AT337" s="1017"/>
      <c r="AU337" s="1017"/>
      <c r="AV337" s="1017"/>
      <c r="AW337" s="1017"/>
      <c r="AX337" s="1017"/>
      <c r="AY337" s="1017"/>
      <c r="AZ337" s="1017"/>
      <c r="BA337" s="1017"/>
      <c r="BB337" s="1017"/>
      <c r="BC337" s="1017"/>
    </row>
    <row r="338" spans="28:55" ht="15.75" customHeight="1">
      <c r="AB338" s="1017"/>
      <c r="AC338" s="1017"/>
      <c r="AD338" s="1017"/>
      <c r="AE338" s="1017"/>
      <c r="AF338" s="1017"/>
      <c r="AG338" s="1017"/>
      <c r="AH338" s="1017"/>
      <c r="AI338" s="1017"/>
      <c r="AJ338" s="1017"/>
      <c r="AK338" s="1017"/>
      <c r="AL338" s="1017"/>
      <c r="AM338" s="1017"/>
      <c r="AN338" s="1017"/>
      <c r="AO338" s="1017"/>
      <c r="AP338" s="1017"/>
      <c r="AQ338" s="1017"/>
      <c r="AR338" s="1017"/>
      <c r="AS338" s="1017"/>
      <c r="AT338" s="1017"/>
      <c r="AU338" s="1017"/>
      <c r="AV338" s="1017"/>
      <c r="AW338" s="1017"/>
      <c r="AX338" s="1017"/>
      <c r="AY338" s="1017"/>
      <c r="AZ338" s="1017"/>
      <c r="BA338" s="1017"/>
      <c r="BB338" s="1017"/>
      <c r="BC338" s="1017"/>
    </row>
    <row r="339" spans="28:55" ht="15.75" customHeight="1">
      <c r="AB339" s="1017"/>
      <c r="AC339" s="1017"/>
      <c r="AD339" s="1017"/>
      <c r="AE339" s="1017"/>
      <c r="AF339" s="1017"/>
      <c r="AG339" s="1017"/>
      <c r="AH339" s="1017"/>
      <c r="AI339" s="1017"/>
      <c r="AJ339" s="1017"/>
      <c r="AK339" s="1017"/>
      <c r="AL339" s="1017"/>
      <c r="AM339" s="1017"/>
      <c r="AN339" s="1017"/>
      <c r="AO339" s="1017"/>
      <c r="AP339" s="1017"/>
      <c r="AQ339" s="1017"/>
      <c r="AR339" s="1017"/>
      <c r="AS339" s="1017"/>
      <c r="AT339" s="1017"/>
      <c r="AU339" s="1017"/>
      <c r="AV339" s="1017"/>
      <c r="AW339" s="1017"/>
      <c r="AX339" s="1017"/>
      <c r="AY339" s="1017"/>
      <c r="AZ339" s="1017"/>
      <c r="BA339" s="1017"/>
      <c r="BB339" s="1017"/>
      <c r="BC339" s="1017"/>
    </row>
    <row r="340" spans="28:55" ht="15.75" customHeight="1">
      <c r="AB340" s="1017"/>
      <c r="AC340" s="1017"/>
      <c r="AD340" s="1017"/>
      <c r="AE340" s="1017"/>
      <c r="AF340" s="1017"/>
      <c r="AG340" s="1017"/>
      <c r="AH340" s="1017"/>
      <c r="AI340" s="1017"/>
      <c r="AJ340" s="1017"/>
      <c r="AK340" s="1017"/>
      <c r="AL340" s="1017"/>
      <c r="AM340" s="1017"/>
      <c r="AN340" s="1017"/>
      <c r="AO340" s="1017"/>
      <c r="AP340" s="1017"/>
      <c r="AQ340" s="1017"/>
      <c r="AR340" s="1017"/>
      <c r="AS340" s="1017"/>
      <c r="AT340" s="1017"/>
      <c r="AU340" s="1017"/>
      <c r="AV340" s="1017"/>
      <c r="AW340" s="1017"/>
      <c r="AX340" s="1017"/>
      <c r="AY340" s="1017"/>
      <c r="AZ340" s="1017"/>
      <c r="BA340" s="1017"/>
      <c r="BB340" s="1017"/>
      <c r="BC340" s="1017"/>
    </row>
    <row r="341" spans="28:55" ht="15.75" customHeight="1">
      <c r="AB341" s="1017"/>
      <c r="AC341" s="1017"/>
      <c r="AD341" s="1017"/>
      <c r="AE341" s="1017"/>
      <c r="AF341" s="1017"/>
      <c r="AG341" s="1017"/>
      <c r="AH341" s="1017"/>
      <c r="AI341" s="1017"/>
      <c r="AJ341" s="1017"/>
      <c r="AK341" s="1017"/>
      <c r="AL341" s="1017"/>
      <c r="AM341" s="1017"/>
      <c r="AN341" s="1017"/>
      <c r="AO341" s="1017"/>
      <c r="AP341" s="1017"/>
      <c r="AQ341" s="1017"/>
      <c r="AR341" s="1017"/>
      <c r="AS341" s="1017"/>
      <c r="AT341" s="1017"/>
      <c r="AU341" s="1017"/>
      <c r="AV341" s="1017"/>
      <c r="AW341" s="1017"/>
      <c r="AX341" s="1017"/>
      <c r="AY341" s="1017"/>
      <c r="AZ341" s="1017"/>
      <c r="BA341" s="1017"/>
      <c r="BB341" s="1017"/>
      <c r="BC341" s="1017"/>
    </row>
    <row r="342" spans="28:55" ht="15.75" customHeight="1"/>
    <row r="343" spans="28:55" ht="15.75" customHeight="1"/>
    <row r="344" spans="28:55" ht="15.75" customHeight="1"/>
    <row r="345" spans="28:55" ht="15.75" customHeight="1"/>
    <row r="346" spans="28:55" ht="15.75" customHeight="1"/>
    <row r="347" spans="28:55" ht="15.75" customHeight="1"/>
    <row r="348" spans="28:55" ht="15.75" customHeight="1"/>
    <row r="349" spans="28:55" ht="15.75" customHeight="1"/>
    <row r="350" spans="28:55" ht="15.75" customHeight="1"/>
    <row r="351" spans="28:55" ht="15.75" customHeight="1"/>
    <row r="352" spans="28:55"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1">
    <mergeCell ref="AO104:AO105"/>
    <mergeCell ref="AI114:AJ114"/>
    <mergeCell ref="AK114:AL114"/>
    <mergeCell ref="AM114:AN114"/>
    <mergeCell ref="B84:D84"/>
    <mergeCell ref="E84:F84"/>
    <mergeCell ref="G84:H84"/>
    <mergeCell ref="I84:J84"/>
    <mergeCell ref="K84:L84"/>
    <mergeCell ref="M84:M85"/>
    <mergeCell ref="P84:R84"/>
    <mergeCell ref="AI94:AJ94"/>
    <mergeCell ref="AK94:AL94"/>
    <mergeCell ref="S94:T94"/>
    <mergeCell ref="U94:V94"/>
    <mergeCell ref="W94:X94"/>
    <mergeCell ref="Y94:Z94"/>
    <mergeCell ref="AA94:AA95"/>
    <mergeCell ref="AD94:AF94"/>
    <mergeCell ref="AG94:AH94"/>
    <mergeCell ref="B94:D94"/>
    <mergeCell ref="E94:F94"/>
    <mergeCell ref="G94:H94"/>
    <mergeCell ref="I94:J94"/>
    <mergeCell ref="K94:L94"/>
    <mergeCell ref="M94:M95"/>
    <mergeCell ref="P94:R94"/>
    <mergeCell ref="AI134:AJ134"/>
    <mergeCell ref="AK134:AL134"/>
    <mergeCell ref="AM134:AN134"/>
    <mergeCell ref="AM124:AN124"/>
    <mergeCell ref="AI104:AJ104"/>
    <mergeCell ref="AK104:AL104"/>
    <mergeCell ref="AM104:AN104"/>
    <mergeCell ref="AO134:AO135"/>
    <mergeCell ref="S134:T134"/>
    <mergeCell ref="U134:V134"/>
    <mergeCell ref="W134:X134"/>
    <mergeCell ref="Y134:Z134"/>
    <mergeCell ref="AA134:AA135"/>
    <mergeCell ref="AD134:AF134"/>
    <mergeCell ref="AG134:AH134"/>
    <mergeCell ref="B124:D124"/>
    <mergeCell ref="E124:F124"/>
    <mergeCell ref="G124:H124"/>
    <mergeCell ref="I124:J124"/>
    <mergeCell ref="K124:L124"/>
    <mergeCell ref="M124:M125"/>
    <mergeCell ref="P124:R124"/>
    <mergeCell ref="B134:D134"/>
    <mergeCell ref="E134:F134"/>
    <mergeCell ref="G134:H134"/>
    <mergeCell ref="I134:J134"/>
    <mergeCell ref="K134:L134"/>
    <mergeCell ref="M134:M135"/>
    <mergeCell ref="P134:R134"/>
    <mergeCell ref="AI124:AJ124"/>
    <mergeCell ref="AK124:AL124"/>
    <mergeCell ref="AO124:AO125"/>
    <mergeCell ref="S124:T124"/>
    <mergeCell ref="U124:V124"/>
    <mergeCell ref="W124:X124"/>
    <mergeCell ref="Y124:Z124"/>
    <mergeCell ref="AA124:AA125"/>
    <mergeCell ref="AD124:AF124"/>
    <mergeCell ref="AG124:AH124"/>
    <mergeCell ref="W114:X114"/>
    <mergeCell ref="Y114:Z114"/>
    <mergeCell ref="AA114:AA115"/>
    <mergeCell ref="AD114:AF114"/>
    <mergeCell ref="AG114:AH114"/>
    <mergeCell ref="AO114:AO115"/>
    <mergeCell ref="S114:T114"/>
    <mergeCell ref="U114:V114"/>
    <mergeCell ref="B114:D114"/>
    <mergeCell ref="E114:F114"/>
    <mergeCell ref="G114:H114"/>
    <mergeCell ref="I114:J114"/>
    <mergeCell ref="K114:L114"/>
    <mergeCell ref="M114:M115"/>
    <mergeCell ref="P114:R114"/>
    <mergeCell ref="B104:D104"/>
    <mergeCell ref="E104:F104"/>
    <mergeCell ref="G104:H104"/>
    <mergeCell ref="I104:J104"/>
    <mergeCell ref="K104:L104"/>
    <mergeCell ref="M104:M105"/>
    <mergeCell ref="P104:R104"/>
    <mergeCell ref="AI74:AJ74"/>
    <mergeCell ref="AK74:AL74"/>
    <mergeCell ref="AM74:AN74"/>
    <mergeCell ref="AO74:AO75"/>
    <mergeCell ref="AI84:AJ84"/>
    <mergeCell ref="AK84:AL84"/>
    <mergeCell ref="AM84:AN84"/>
    <mergeCell ref="S104:T104"/>
    <mergeCell ref="U104:V104"/>
    <mergeCell ref="W104:X104"/>
    <mergeCell ref="Y104:Z104"/>
    <mergeCell ref="AA104:AA105"/>
    <mergeCell ref="AD104:AF104"/>
    <mergeCell ref="AG104:AH104"/>
    <mergeCell ref="S84:T84"/>
    <mergeCell ref="U84:V84"/>
    <mergeCell ref="W84:X84"/>
    <mergeCell ref="Y84:Z84"/>
    <mergeCell ref="AA84:AA85"/>
    <mergeCell ref="AD84:AF84"/>
    <mergeCell ref="AG84:AH84"/>
    <mergeCell ref="AO84:AO85"/>
    <mergeCell ref="AM94:AN94"/>
    <mergeCell ref="AO94:AO95"/>
    <mergeCell ref="AD64:AF64"/>
    <mergeCell ref="AG64:AH64"/>
    <mergeCell ref="B64:D64"/>
    <mergeCell ref="E64:F64"/>
    <mergeCell ref="G64:H64"/>
    <mergeCell ref="I64:J64"/>
    <mergeCell ref="K64:L64"/>
    <mergeCell ref="M64:M65"/>
    <mergeCell ref="P64:R64"/>
    <mergeCell ref="B74:D74"/>
    <mergeCell ref="E74:F74"/>
    <mergeCell ref="G74:H74"/>
    <mergeCell ref="I74:J74"/>
    <mergeCell ref="K74:L74"/>
    <mergeCell ref="M74:M75"/>
    <mergeCell ref="P74:R74"/>
    <mergeCell ref="S54:T54"/>
    <mergeCell ref="U54:V54"/>
    <mergeCell ref="B54:D54"/>
    <mergeCell ref="E54:F54"/>
    <mergeCell ref="G54:H54"/>
    <mergeCell ref="I54:J54"/>
    <mergeCell ref="K54:L54"/>
    <mergeCell ref="M54:M55"/>
    <mergeCell ref="P54:R54"/>
    <mergeCell ref="S64:T64"/>
    <mergeCell ref="U64:V64"/>
    <mergeCell ref="AO44:AO45"/>
    <mergeCell ref="AI54:AJ54"/>
    <mergeCell ref="AK54:AL54"/>
    <mergeCell ref="AM54:AN54"/>
    <mergeCell ref="S74:T74"/>
    <mergeCell ref="U74:V74"/>
    <mergeCell ref="W74:X74"/>
    <mergeCell ref="Y74:Z74"/>
    <mergeCell ref="AA74:AA75"/>
    <mergeCell ref="AD74:AF74"/>
    <mergeCell ref="AG74:AH74"/>
    <mergeCell ref="W54:X54"/>
    <mergeCell ref="Y54:Z54"/>
    <mergeCell ref="AA54:AA55"/>
    <mergeCell ref="AD54:AF54"/>
    <mergeCell ref="AG54:AH54"/>
    <mergeCell ref="AO54:AO55"/>
    <mergeCell ref="AI64:AJ64"/>
    <mergeCell ref="AK64:AL64"/>
    <mergeCell ref="AM64:AN64"/>
    <mergeCell ref="AO64:AO65"/>
    <mergeCell ref="W64:X64"/>
    <mergeCell ref="Y64:Z64"/>
    <mergeCell ref="AA64:AA65"/>
    <mergeCell ref="AO24:AO25"/>
    <mergeCell ref="B24:D24"/>
    <mergeCell ref="E24:F24"/>
    <mergeCell ref="G24:H24"/>
    <mergeCell ref="I24:J24"/>
    <mergeCell ref="K24:L24"/>
    <mergeCell ref="M24:M25"/>
    <mergeCell ref="P24:R24"/>
    <mergeCell ref="AI34:AJ34"/>
    <mergeCell ref="AK34:AL34"/>
    <mergeCell ref="AM34:AN34"/>
    <mergeCell ref="AO34:AO35"/>
    <mergeCell ref="S34:T34"/>
    <mergeCell ref="U34:V34"/>
    <mergeCell ref="W34:X34"/>
    <mergeCell ref="Y34:Z34"/>
    <mergeCell ref="AA34:AA35"/>
    <mergeCell ref="AD34:AF34"/>
    <mergeCell ref="AG34:AH34"/>
    <mergeCell ref="B34:D34"/>
    <mergeCell ref="E34:F34"/>
    <mergeCell ref="G34:H34"/>
    <mergeCell ref="I34:J34"/>
    <mergeCell ref="K34:L34"/>
    <mergeCell ref="B44:D44"/>
    <mergeCell ref="E44:F44"/>
    <mergeCell ref="G44:H44"/>
    <mergeCell ref="I44:J44"/>
    <mergeCell ref="K44:L44"/>
    <mergeCell ref="M44:M45"/>
    <mergeCell ref="P44:R44"/>
    <mergeCell ref="S24:T24"/>
    <mergeCell ref="U24:V24"/>
    <mergeCell ref="M34:M35"/>
    <mergeCell ref="P34:R34"/>
    <mergeCell ref="AI24:AJ24"/>
    <mergeCell ref="AK24:AL24"/>
    <mergeCell ref="AM24:AN24"/>
    <mergeCell ref="S44:T44"/>
    <mergeCell ref="U44:V44"/>
    <mergeCell ref="W44:X44"/>
    <mergeCell ref="Y44:Z44"/>
    <mergeCell ref="AA44:AA45"/>
    <mergeCell ref="AD44:AF44"/>
    <mergeCell ref="AG44:AH44"/>
    <mergeCell ref="W24:X24"/>
    <mergeCell ref="Y24:Z24"/>
    <mergeCell ref="AA24:AA25"/>
    <mergeCell ref="AD24:AF24"/>
    <mergeCell ref="AG24:AH24"/>
    <mergeCell ref="AI44:AJ44"/>
    <mergeCell ref="AK44:AL44"/>
    <mergeCell ref="AM44:AN44"/>
    <mergeCell ref="AM13:AN13"/>
    <mergeCell ref="AO13:AO14"/>
    <mergeCell ref="S13:T13"/>
    <mergeCell ref="U13:V13"/>
    <mergeCell ref="W13:X13"/>
    <mergeCell ref="Y13:Z13"/>
    <mergeCell ref="AA13:AA14"/>
    <mergeCell ref="AD13:AF13"/>
    <mergeCell ref="AG13:AH13"/>
    <mergeCell ref="B3:D3"/>
    <mergeCell ref="E3:F3"/>
    <mergeCell ref="G3:H3"/>
    <mergeCell ref="I3:J3"/>
    <mergeCell ref="K3:L3"/>
    <mergeCell ref="M3:M4"/>
    <mergeCell ref="P3:R3"/>
    <mergeCell ref="AI13:AJ13"/>
    <mergeCell ref="AK13:AL13"/>
    <mergeCell ref="B13:D13"/>
    <mergeCell ref="E13:F13"/>
    <mergeCell ref="G13:H13"/>
    <mergeCell ref="I13:J13"/>
    <mergeCell ref="K13:L13"/>
    <mergeCell ref="M13:M14"/>
    <mergeCell ref="P13:R13"/>
    <mergeCell ref="AW3:BA3"/>
    <mergeCell ref="BB3:BB4"/>
    <mergeCell ref="BC3:BC4"/>
    <mergeCell ref="S3:T3"/>
    <mergeCell ref="U3:V3"/>
    <mergeCell ref="W3:X3"/>
    <mergeCell ref="Y3:Z3"/>
    <mergeCell ref="AA3:AA4"/>
    <mergeCell ref="AR3:AU3"/>
    <mergeCell ref="AV3:AV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O1000"/>
  <sheetViews>
    <sheetView workbookViewId="0">
      <pane xSplit="4" ySplit="2" topLeftCell="E3" activePane="bottomRight" state="frozen"/>
      <selection pane="topRight" activeCell="E1" sqref="E1"/>
      <selection pane="bottomLeft" activeCell="A3" sqref="A3"/>
      <selection pane="bottomRight" activeCell="E3" sqref="E3"/>
    </sheetView>
  </sheetViews>
  <sheetFormatPr defaultColWidth="12.5703125" defaultRowHeight="15" customHeight="1"/>
  <cols>
    <col min="1" max="1" width="6.85546875" customWidth="1"/>
    <col min="2" max="2" width="8.7109375" customWidth="1"/>
    <col min="3" max="3" width="12.5703125" customWidth="1"/>
    <col min="4" max="4" width="37.5703125" customWidth="1"/>
    <col min="5" max="5" width="9.140625" customWidth="1"/>
    <col min="6" max="6" width="12.5703125" customWidth="1"/>
    <col min="7" max="7" width="32.28515625" customWidth="1"/>
    <col min="9" max="9" width="17.42578125" customWidth="1"/>
    <col min="10" max="10" width="22.140625" customWidth="1"/>
    <col min="11" max="11" width="10.85546875" customWidth="1"/>
    <col min="12" max="12" width="17.5703125" customWidth="1"/>
    <col min="13" max="13" width="14.5703125" customWidth="1"/>
    <col min="14" max="14" width="9.140625" customWidth="1"/>
  </cols>
  <sheetData>
    <row r="1" spans="1:15" ht="15.75" customHeight="1">
      <c r="A1" s="1060" t="s">
        <v>10366</v>
      </c>
      <c r="B1" s="1061"/>
      <c r="C1" s="1061"/>
      <c r="D1" s="1062">
        <f>COUNTA(J3:J16)</f>
        <v>14</v>
      </c>
      <c r="E1" s="1061"/>
      <c r="F1" s="1061"/>
      <c r="G1" s="1061"/>
      <c r="H1" s="1061"/>
      <c r="I1" s="1061"/>
      <c r="J1" s="1061"/>
      <c r="K1" s="1061"/>
      <c r="L1" s="1061"/>
      <c r="M1" s="1061"/>
      <c r="N1" s="1063"/>
      <c r="O1" s="1064"/>
    </row>
    <row r="2" spans="1:15" ht="15.75" customHeight="1">
      <c r="A2" s="394" t="s">
        <v>0</v>
      </c>
      <c r="B2" s="394" t="s">
        <v>1</v>
      </c>
      <c r="C2" s="394" t="s">
        <v>3694</v>
      </c>
      <c r="D2" s="394" t="s">
        <v>2</v>
      </c>
      <c r="E2" s="394" t="s">
        <v>4106</v>
      </c>
      <c r="F2" s="394" t="s">
        <v>4107</v>
      </c>
      <c r="G2" s="394" t="s">
        <v>3698</v>
      </c>
      <c r="H2" s="394" t="s">
        <v>3</v>
      </c>
      <c r="I2" s="394" t="s">
        <v>4</v>
      </c>
      <c r="J2" s="397" t="s">
        <v>5</v>
      </c>
      <c r="K2" s="394" t="s">
        <v>6</v>
      </c>
      <c r="L2" s="394" t="s">
        <v>4114</v>
      </c>
      <c r="M2" s="394" t="s">
        <v>7</v>
      </c>
      <c r="N2" s="394" t="s">
        <v>8</v>
      </c>
      <c r="O2" s="400" t="s">
        <v>4142</v>
      </c>
    </row>
    <row r="3" spans="1:15" ht="15.75" customHeight="1">
      <c r="A3" s="174" t="s">
        <v>10</v>
      </c>
      <c r="B3" s="174" t="s">
        <v>27</v>
      </c>
      <c r="C3" s="174" t="s">
        <v>2202</v>
      </c>
      <c r="D3" s="174" t="s">
        <v>2212</v>
      </c>
      <c r="E3" s="63" t="s">
        <v>15</v>
      </c>
      <c r="F3" s="63" t="s">
        <v>16</v>
      </c>
      <c r="G3" s="174" t="s">
        <v>8849</v>
      </c>
      <c r="H3" s="174" t="s">
        <v>4569</v>
      </c>
      <c r="I3" s="63" t="s">
        <v>107</v>
      </c>
      <c r="J3" s="174" t="s">
        <v>189</v>
      </c>
      <c r="K3" s="174" t="s">
        <v>663</v>
      </c>
      <c r="L3" s="174" t="s">
        <v>4572</v>
      </c>
      <c r="M3" s="429">
        <v>44851</v>
      </c>
      <c r="N3" s="63" t="s">
        <v>35</v>
      </c>
      <c r="O3" s="174" t="s">
        <v>2307</v>
      </c>
    </row>
    <row r="4" spans="1:15" ht="15.75" customHeight="1">
      <c r="A4" s="174" t="s">
        <v>10</v>
      </c>
      <c r="B4" s="174" t="s">
        <v>27</v>
      </c>
      <c r="C4" s="174" t="s">
        <v>28</v>
      </c>
      <c r="D4" s="174" t="s">
        <v>8850</v>
      </c>
      <c r="E4" s="63" t="s">
        <v>15</v>
      </c>
      <c r="F4" s="63" t="s">
        <v>16</v>
      </c>
      <c r="G4" s="174" t="s">
        <v>2263</v>
      </c>
      <c r="H4" s="63" t="s">
        <v>4261</v>
      </c>
      <c r="I4" s="63" t="s">
        <v>2230</v>
      </c>
      <c r="J4" s="174" t="s">
        <v>2647</v>
      </c>
      <c r="K4" s="174" t="s">
        <v>4577</v>
      </c>
      <c r="L4" s="174" t="s">
        <v>4578</v>
      </c>
      <c r="M4" s="429">
        <v>44860</v>
      </c>
      <c r="N4" s="63" t="s">
        <v>35</v>
      </c>
      <c r="O4" s="174" t="s">
        <v>2310</v>
      </c>
    </row>
    <row r="5" spans="1:15" ht="15.75" customHeight="1">
      <c r="A5" s="174" t="s">
        <v>10</v>
      </c>
      <c r="B5" s="174" t="s">
        <v>11</v>
      </c>
      <c r="C5" s="174" t="s">
        <v>28</v>
      </c>
      <c r="D5" s="174" t="s">
        <v>3811</v>
      </c>
      <c r="E5" s="63" t="s">
        <v>113</v>
      </c>
      <c r="F5" s="63" t="s">
        <v>132</v>
      </c>
      <c r="G5" s="174" t="s">
        <v>2248</v>
      </c>
      <c r="H5" s="174" t="s">
        <v>6025</v>
      </c>
      <c r="I5" s="63" t="s">
        <v>2230</v>
      </c>
      <c r="J5" s="174" t="s">
        <v>161</v>
      </c>
      <c r="K5" s="174" t="s">
        <v>6027</v>
      </c>
      <c r="L5" s="174" t="s">
        <v>6028</v>
      </c>
      <c r="M5" s="429">
        <v>44840</v>
      </c>
      <c r="N5" s="174" t="s">
        <v>35</v>
      </c>
      <c r="O5" s="174" t="s">
        <v>2310</v>
      </c>
    </row>
    <row r="6" spans="1:15" ht="15.75" customHeight="1">
      <c r="A6" s="174" t="s">
        <v>10</v>
      </c>
      <c r="B6" s="174" t="s">
        <v>11</v>
      </c>
      <c r="C6" s="174" t="s">
        <v>28</v>
      </c>
      <c r="D6" s="174" t="s">
        <v>3811</v>
      </c>
      <c r="E6" s="63" t="s">
        <v>113</v>
      </c>
      <c r="F6" s="63" t="s">
        <v>132</v>
      </c>
      <c r="G6" s="174" t="s">
        <v>2248</v>
      </c>
      <c r="H6" s="174" t="s">
        <v>6025</v>
      </c>
      <c r="I6" s="63" t="s">
        <v>8666</v>
      </c>
      <c r="J6" s="174" t="s">
        <v>33</v>
      </c>
      <c r="K6" s="174" t="s">
        <v>91</v>
      </c>
      <c r="L6" s="174" t="s">
        <v>6031</v>
      </c>
      <c r="M6" s="429">
        <v>44840</v>
      </c>
      <c r="N6" s="174" t="s">
        <v>35</v>
      </c>
      <c r="O6" s="174" t="s">
        <v>2310</v>
      </c>
    </row>
    <row r="7" spans="1:15" ht="15.75" customHeight="1">
      <c r="A7" s="174" t="s">
        <v>10</v>
      </c>
      <c r="B7" s="174" t="s">
        <v>11</v>
      </c>
      <c r="C7" s="174" t="s">
        <v>28</v>
      </c>
      <c r="D7" s="174" t="s">
        <v>3811</v>
      </c>
      <c r="E7" s="63" t="s">
        <v>113</v>
      </c>
      <c r="F7" s="63" t="s">
        <v>132</v>
      </c>
      <c r="G7" s="174" t="s">
        <v>2248</v>
      </c>
      <c r="H7" s="174" t="s">
        <v>6025</v>
      </c>
      <c r="I7" s="63" t="s">
        <v>104</v>
      </c>
      <c r="J7" s="174" t="s">
        <v>105</v>
      </c>
      <c r="K7" s="174" t="s">
        <v>6033</v>
      </c>
      <c r="L7" s="174" t="s">
        <v>6034</v>
      </c>
      <c r="M7" s="429">
        <v>44840</v>
      </c>
      <c r="N7" s="174" t="s">
        <v>35</v>
      </c>
      <c r="O7" s="174" t="s">
        <v>2310</v>
      </c>
    </row>
    <row r="8" spans="1:15" ht="15.75" customHeight="1">
      <c r="A8" s="174" t="s">
        <v>10</v>
      </c>
      <c r="B8" s="174" t="s">
        <v>11</v>
      </c>
      <c r="C8" s="174" t="s">
        <v>12</v>
      </c>
      <c r="D8" s="174" t="s">
        <v>2135</v>
      </c>
      <c r="E8" s="63" t="s">
        <v>15</v>
      </c>
      <c r="F8" s="63" t="s">
        <v>16</v>
      </c>
      <c r="G8" s="174" t="s">
        <v>2136</v>
      </c>
      <c r="H8" s="174" t="s">
        <v>2137</v>
      </c>
      <c r="I8" s="63" t="s">
        <v>104</v>
      </c>
      <c r="J8" s="174" t="s">
        <v>105</v>
      </c>
      <c r="K8" s="174" t="s">
        <v>2193</v>
      </c>
      <c r="L8" s="174" t="s">
        <v>6038</v>
      </c>
      <c r="M8" s="429">
        <v>44847</v>
      </c>
      <c r="N8" s="174" t="s">
        <v>35</v>
      </c>
      <c r="O8" s="174" t="s">
        <v>2310</v>
      </c>
    </row>
    <row r="9" spans="1:15" ht="15.75" customHeight="1">
      <c r="A9" s="174" t="s">
        <v>10</v>
      </c>
      <c r="B9" s="174" t="s">
        <v>11</v>
      </c>
      <c r="C9" s="174" t="s">
        <v>176</v>
      </c>
      <c r="D9" s="174" t="s">
        <v>3847</v>
      </c>
      <c r="E9" s="63" t="s">
        <v>15</v>
      </c>
      <c r="F9" s="63" t="s">
        <v>16</v>
      </c>
      <c r="G9" s="174" t="s">
        <v>10367</v>
      </c>
      <c r="H9" s="174" t="s">
        <v>2253</v>
      </c>
      <c r="I9" s="63" t="s">
        <v>3006</v>
      </c>
      <c r="J9" s="174" t="s">
        <v>651</v>
      </c>
      <c r="K9" s="174" t="s">
        <v>1417</v>
      </c>
      <c r="L9" s="174" t="s">
        <v>6042</v>
      </c>
      <c r="M9" s="429">
        <v>44846</v>
      </c>
      <c r="N9" s="174" t="s">
        <v>21</v>
      </c>
      <c r="O9" s="174" t="s">
        <v>2310</v>
      </c>
    </row>
    <row r="10" spans="1:15" ht="15.75" customHeight="1">
      <c r="A10" s="174" t="s">
        <v>10</v>
      </c>
      <c r="B10" s="174" t="s">
        <v>11</v>
      </c>
      <c r="C10" s="174" t="s">
        <v>176</v>
      </c>
      <c r="D10" s="174" t="s">
        <v>3847</v>
      </c>
      <c r="E10" s="63" t="s">
        <v>15</v>
      </c>
      <c r="F10" s="63" t="s">
        <v>16</v>
      </c>
      <c r="G10" s="174" t="s">
        <v>10367</v>
      </c>
      <c r="H10" s="174" t="s">
        <v>2253</v>
      </c>
      <c r="I10" s="63" t="s">
        <v>3006</v>
      </c>
      <c r="J10" s="174" t="s">
        <v>653</v>
      </c>
      <c r="K10" s="174" t="s">
        <v>232</v>
      </c>
      <c r="L10" s="174" t="s">
        <v>6044</v>
      </c>
      <c r="M10" s="429">
        <v>44846</v>
      </c>
      <c r="N10" s="174" t="s">
        <v>21</v>
      </c>
      <c r="O10" s="174" t="s">
        <v>2310</v>
      </c>
    </row>
    <row r="11" spans="1:15" ht="15.75" customHeight="1">
      <c r="A11" s="174" t="s">
        <v>10</v>
      </c>
      <c r="B11" s="174" t="s">
        <v>11</v>
      </c>
      <c r="C11" s="174" t="s">
        <v>176</v>
      </c>
      <c r="D11" s="174" t="s">
        <v>3847</v>
      </c>
      <c r="E11" s="63" t="s">
        <v>15</v>
      </c>
      <c r="F11" s="63" t="s">
        <v>16</v>
      </c>
      <c r="G11" s="174" t="s">
        <v>10367</v>
      </c>
      <c r="H11" s="174" t="s">
        <v>2253</v>
      </c>
      <c r="I11" s="63" t="s">
        <v>3006</v>
      </c>
      <c r="J11" s="174" t="s">
        <v>1716</v>
      </c>
      <c r="K11" s="174" t="s">
        <v>2189</v>
      </c>
      <c r="L11" s="174" t="s">
        <v>6045</v>
      </c>
      <c r="M11" s="429">
        <v>44846</v>
      </c>
      <c r="N11" s="174" t="s">
        <v>21</v>
      </c>
      <c r="O11" s="174" t="s">
        <v>2310</v>
      </c>
    </row>
    <row r="12" spans="1:15" ht="15.75" customHeight="1">
      <c r="A12" s="174" t="s">
        <v>10</v>
      </c>
      <c r="B12" s="174" t="s">
        <v>49</v>
      </c>
      <c r="C12" s="174" t="s">
        <v>50</v>
      </c>
      <c r="D12" s="174" t="s">
        <v>2096</v>
      </c>
      <c r="E12" s="174" t="s">
        <v>15</v>
      </c>
      <c r="F12" s="174" t="s">
        <v>16</v>
      </c>
      <c r="G12" s="174" t="s">
        <v>2097</v>
      </c>
      <c r="H12" s="174" t="s">
        <v>9758</v>
      </c>
      <c r="I12" s="174" t="s">
        <v>87</v>
      </c>
      <c r="J12" s="174" t="s">
        <v>434</v>
      </c>
      <c r="K12" s="174" t="s">
        <v>9759</v>
      </c>
      <c r="L12" s="174" t="s">
        <v>9760</v>
      </c>
      <c r="M12" s="466">
        <v>44848</v>
      </c>
      <c r="N12" s="174" t="s">
        <v>35</v>
      </c>
      <c r="O12" s="174" t="s">
        <v>2310</v>
      </c>
    </row>
    <row r="13" spans="1:15" ht="15.75" customHeight="1">
      <c r="A13" s="174" t="s">
        <v>10</v>
      </c>
      <c r="B13" s="174" t="s">
        <v>49</v>
      </c>
      <c r="C13" s="174" t="s">
        <v>28</v>
      </c>
      <c r="D13" s="174" t="s">
        <v>4041</v>
      </c>
      <c r="E13" s="174" t="s">
        <v>15</v>
      </c>
      <c r="F13" s="174" t="s">
        <v>1449</v>
      </c>
      <c r="G13" s="174" t="s">
        <v>4042</v>
      </c>
      <c r="H13" s="174" t="s">
        <v>8112</v>
      </c>
      <c r="I13" s="174" t="s">
        <v>125</v>
      </c>
      <c r="J13" s="174" t="s">
        <v>2697</v>
      </c>
      <c r="K13" s="174" t="s">
        <v>1461</v>
      </c>
      <c r="L13" s="174" t="s">
        <v>8114</v>
      </c>
      <c r="M13" s="466">
        <v>44851</v>
      </c>
      <c r="N13" s="174" t="s">
        <v>21</v>
      </c>
      <c r="O13" s="174" t="s">
        <v>2307</v>
      </c>
    </row>
    <row r="14" spans="1:15" ht="15.75" customHeight="1">
      <c r="A14" s="174" t="s">
        <v>10</v>
      </c>
      <c r="B14" s="174" t="s">
        <v>49</v>
      </c>
      <c r="C14" s="174" t="s">
        <v>28</v>
      </c>
      <c r="D14" s="174" t="s">
        <v>4041</v>
      </c>
      <c r="E14" s="174" t="s">
        <v>15</v>
      </c>
      <c r="F14" s="174" t="s">
        <v>1449</v>
      </c>
      <c r="G14" s="174" t="s">
        <v>4042</v>
      </c>
      <c r="H14" s="174" t="s">
        <v>8112</v>
      </c>
      <c r="I14" s="174" t="s">
        <v>125</v>
      </c>
      <c r="J14" s="174" t="s">
        <v>279</v>
      </c>
      <c r="K14" s="174" t="s">
        <v>127</v>
      </c>
      <c r="L14" s="174" t="s">
        <v>8116</v>
      </c>
      <c r="M14" s="466">
        <v>44851</v>
      </c>
      <c r="N14" s="174" t="s">
        <v>35</v>
      </c>
      <c r="O14" s="174" t="s">
        <v>2307</v>
      </c>
    </row>
    <row r="15" spans="1:15" ht="15.75" customHeight="1">
      <c r="A15" s="174" t="s">
        <v>10</v>
      </c>
      <c r="B15" s="174" t="s">
        <v>49</v>
      </c>
      <c r="C15" s="174" t="s">
        <v>28</v>
      </c>
      <c r="D15" s="174" t="s">
        <v>2061</v>
      </c>
      <c r="E15" s="174" t="s">
        <v>15</v>
      </c>
      <c r="F15" s="174" t="s">
        <v>16</v>
      </c>
      <c r="G15" s="174" t="s">
        <v>2062</v>
      </c>
      <c r="H15" s="174" t="s">
        <v>2063</v>
      </c>
      <c r="I15" s="174" t="s">
        <v>8666</v>
      </c>
      <c r="J15" s="174" t="s">
        <v>228</v>
      </c>
      <c r="K15" s="174" t="s">
        <v>2228</v>
      </c>
      <c r="L15" s="174" t="s">
        <v>8179</v>
      </c>
      <c r="M15" s="466">
        <v>44859</v>
      </c>
      <c r="N15" s="174" t="s">
        <v>35</v>
      </c>
      <c r="O15" s="174" t="s">
        <v>2310</v>
      </c>
    </row>
    <row r="16" spans="1:15" ht="15.75" customHeight="1">
      <c r="A16" s="63" t="s">
        <v>10</v>
      </c>
      <c r="B16" s="762" t="s">
        <v>400</v>
      </c>
      <c r="C16" s="63" t="s">
        <v>176</v>
      </c>
      <c r="D16" s="63" t="s">
        <v>1949</v>
      </c>
      <c r="E16" s="63" t="s">
        <v>15</v>
      </c>
      <c r="F16" s="63" t="s">
        <v>16</v>
      </c>
      <c r="G16" s="63" t="s">
        <v>1950</v>
      </c>
      <c r="H16" s="763" t="s">
        <v>9912</v>
      </c>
      <c r="I16" s="63" t="s">
        <v>87</v>
      </c>
      <c r="J16" s="63" t="s">
        <v>88</v>
      </c>
      <c r="K16" s="63" t="s">
        <v>9773</v>
      </c>
      <c r="L16" s="63" t="s">
        <v>9946</v>
      </c>
      <c r="M16" s="429">
        <v>44859</v>
      </c>
      <c r="N16" s="63" t="s">
        <v>35</v>
      </c>
      <c r="O16" s="174" t="s">
        <v>2310</v>
      </c>
    </row>
    <row r="17" spans="1:15" ht="15.75" customHeight="1">
      <c r="A17" s="1065" t="s">
        <v>10368</v>
      </c>
      <c r="B17" s="1066"/>
      <c r="C17" s="1061"/>
      <c r="D17" s="1062">
        <f>COUNTA(J18:J33)</f>
        <v>16</v>
      </c>
    </row>
    <row r="18" spans="1:15" ht="15.75" customHeight="1">
      <c r="A18" s="174" t="s">
        <v>10</v>
      </c>
      <c r="B18" s="174" t="s">
        <v>27</v>
      </c>
      <c r="C18" s="174" t="s">
        <v>28</v>
      </c>
      <c r="D18" s="174" t="s">
        <v>31</v>
      </c>
      <c r="E18" s="63" t="s">
        <v>15</v>
      </c>
      <c r="F18" s="63" t="s">
        <v>16</v>
      </c>
      <c r="G18" s="174" t="s">
        <v>3721</v>
      </c>
      <c r="H18" s="174" t="s">
        <v>4581</v>
      </c>
      <c r="I18" s="63" t="s">
        <v>125</v>
      </c>
      <c r="J18" s="174" t="s">
        <v>279</v>
      </c>
      <c r="K18" s="174">
        <v>272</v>
      </c>
      <c r="L18" s="174" t="s">
        <v>4583</v>
      </c>
      <c r="M18" s="429">
        <v>44881</v>
      </c>
      <c r="N18" s="174" t="s">
        <v>35</v>
      </c>
      <c r="O18" s="174" t="s">
        <v>2307</v>
      </c>
    </row>
    <row r="19" spans="1:15" ht="15.75" customHeight="1">
      <c r="A19" s="174" t="s">
        <v>10</v>
      </c>
      <c r="B19" s="174" t="s">
        <v>27</v>
      </c>
      <c r="C19" s="174" t="s">
        <v>28</v>
      </c>
      <c r="D19" s="174" t="s">
        <v>207</v>
      </c>
      <c r="E19" s="63" t="s">
        <v>15</v>
      </c>
      <c r="F19" s="63" t="s">
        <v>16</v>
      </c>
      <c r="G19" s="63" t="s">
        <v>3711</v>
      </c>
      <c r="H19" s="174" t="s">
        <v>4586</v>
      </c>
      <c r="I19" s="63" t="s">
        <v>117</v>
      </c>
      <c r="J19" s="63" t="s">
        <v>10281</v>
      </c>
      <c r="K19" s="174">
        <v>946</v>
      </c>
      <c r="L19" s="174" t="s">
        <v>4588</v>
      </c>
      <c r="M19" s="429">
        <v>44882</v>
      </c>
      <c r="N19" s="174" t="s">
        <v>35</v>
      </c>
      <c r="O19" s="174" t="s">
        <v>2310</v>
      </c>
    </row>
    <row r="20" spans="1:15" ht="15.75" customHeight="1">
      <c r="A20" s="174" t="s">
        <v>10</v>
      </c>
      <c r="B20" s="174" t="s">
        <v>27</v>
      </c>
      <c r="C20" s="174" t="s">
        <v>28</v>
      </c>
      <c r="D20" s="174" t="s">
        <v>3508</v>
      </c>
      <c r="E20" s="63" t="s">
        <v>113</v>
      </c>
      <c r="F20" s="63" t="s">
        <v>226</v>
      </c>
      <c r="G20" s="174" t="s">
        <v>301</v>
      </c>
      <c r="H20" s="63" t="s">
        <v>302</v>
      </c>
      <c r="I20" s="63" t="s">
        <v>107</v>
      </c>
      <c r="J20" s="174" t="s">
        <v>191</v>
      </c>
      <c r="K20" s="174">
        <v>229</v>
      </c>
      <c r="L20" s="174" t="s">
        <v>4593</v>
      </c>
      <c r="M20" s="429">
        <v>44894</v>
      </c>
      <c r="N20" s="63" t="s">
        <v>35</v>
      </c>
      <c r="O20" s="174" t="s">
        <v>2310</v>
      </c>
    </row>
    <row r="21" spans="1:15" ht="15.75" customHeight="1">
      <c r="A21" s="174" t="s">
        <v>10</v>
      </c>
      <c r="B21" s="174" t="s">
        <v>11</v>
      </c>
      <c r="C21" s="174" t="s">
        <v>176</v>
      </c>
      <c r="D21" s="174" t="s">
        <v>3523</v>
      </c>
      <c r="E21" s="63" t="s">
        <v>15</v>
      </c>
      <c r="F21" s="63" t="s">
        <v>16</v>
      </c>
      <c r="G21" s="174" t="s">
        <v>3869</v>
      </c>
      <c r="H21" s="174" t="s">
        <v>6047</v>
      </c>
      <c r="I21" s="63" t="s">
        <v>8666</v>
      </c>
      <c r="J21" s="174" t="s">
        <v>99</v>
      </c>
      <c r="K21" s="174">
        <v>366</v>
      </c>
      <c r="L21" s="174" t="s">
        <v>6050</v>
      </c>
      <c r="M21" s="429">
        <v>44880</v>
      </c>
      <c r="N21" s="174" t="s">
        <v>35</v>
      </c>
      <c r="O21" s="174" t="s">
        <v>2307</v>
      </c>
    </row>
    <row r="22" spans="1:15" ht="15.75" customHeight="1">
      <c r="A22" s="174" t="s">
        <v>10</v>
      </c>
      <c r="B22" s="174" t="s">
        <v>11</v>
      </c>
      <c r="C22" s="174" t="s">
        <v>176</v>
      </c>
      <c r="D22" s="174" t="s">
        <v>3523</v>
      </c>
      <c r="E22" s="63" t="s">
        <v>15</v>
      </c>
      <c r="F22" s="63" t="s">
        <v>16</v>
      </c>
      <c r="G22" s="174" t="s">
        <v>3869</v>
      </c>
      <c r="H22" s="174" t="s">
        <v>6047</v>
      </c>
      <c r="I22" s="63" t="s">
        <v>8666</v>
      </c>
      <c r="J22" s="174" t="s">
        <v>47</v>
      </c>
      <c r="K22" s="174">
        <v>396</v>
      </c>
      <c r="L22" s="174" t="s">
        <v>6053</v>
      </c>
      <c r="M22" s="429">
        <v>44880</v>
      </c>
      <c r="N22" s="174" t="s">
        <v>35</v>
      </c>
      <c r="O22" s="174" t="s">
        <v>2307</v>
      </c>
    </row>
    <row r="23" spans="1:15" ht="15.75" customHeight="1">
      <c r="A23" s="174" t="s">
        <v>10</v>
      </c>
      <c r="B23" s="174" t="s">
        <v>11</v>
      </c>
      <c r="C23" s="174" t="s">
        <v>176</v>
      </c>
      <c r="D23" s="174" t="s">
        <v>3523</v>
      </c>
      <c r="E23" s="63" t="s">
        <v>15</v>
      </c>
      <c r="F23" s="63" t="s">
        <v>16</v>
      </c>
      <c r="G23" s="174" t="s">
        <v>3869</v>
      </c>
      <c r="H23" s="174" t="s">
        <v>6047</v>
      </c>
      <c r="I23" s="63" t="s">
        <v>8666</v>
      </c>
      <c r="J23" s="174" t="s">
        <v>36</v>
      </c>
      <c r="K23" s="174">
        <v>476</v>
      </c>
      <c r="L23" s="174" t="s">
        <v>6055</v>
      </c>
      <c r="M23" s="429">
        <v>44880</v>
      </c>
      <c r="N23" s="174" t="s">
        <v>35</v>
      </c>
      <c r="O23" s="174" t="s">
        <v>2307</v>
      </c>
    </row>
    <row r="24" spans="1:15" ht="15.75" customHeight="1">
      <c r="A24" s="174" t="s">
        <v>10</v>
      </c>
      <c r="B24" s="174" t="s">
        <v>11</v>
      </c>
      <c r="C24" s="174" t="s">
        <v>28</v>
      </c>
      <c r="D24" s="174" t="s">
        <v>1042</v>
      </c>
      <c r="E24" s="63" t="s">
        <v>113</v>
      </c>
      <c r="F24" s="63" t="s">
        <v>226</v>
      </c>
      <c r="G24" s="174" t="s">
        <v>1043</v>
      </c>
      <c r="H24" s="174" t="s">
        <v>6057</v>
      </c>
      <c r="I24" s="63" t="s">
        <v>8666</v>
      </c>
      <c r="J24" s="174" t="s">
        <v>39</v>
      </c>
      <c r="K24" s="174">
        <v>317</v>
      </c>
      <c r="L24" s="174" t="s">
        <v>6059</v>
      </c>
      <c r="M24" s="429">
        <v>44883</v>
      </c>
      <c r="N24" s="174" t="s">
        <v>35</v>
      </c>
      <c r="O24" s="174" t="s">
        <v>2310</v>
      </c>
    </row>
    <row r="25" spans="1:15" ht="15.75" customHeight="1">
      <c r="A25" s="174" t="s">
        <v>10</v>
      </c>
      <c r="B25" s="174" t="s">
        <v>11</v>
      </c>
      <c r="C25" s="174" t="s">
        <v>28</v>
      </c>
      <c r="D25" s="174" t="s">
        <v>1042</v>
      </c>
      <c r="E25" s="63" t="s">
        <v>113</v>
      </c>
      <c r="F25" s="63" t="s">
        <v>226</v>
      </c>
      <c r="G25" s="174" t="s">
        <v>1043</v>
      </c>
      <c r="H25" s="174" t="s">
        <v>6057</v>
      </c>
      <c r="I25" s="63" t="s">
        <v>8666</v>
      </c>
      <c r="J25" s="174" t="s">
        <v>36</v>
      </c>
      <c r="K25" s="174">
        <v>632</v>
      </c>
      <c r="L25" s="174" t="s">
        <v>6062</v>
      </c>
      <c r="M25" s="429">
        <v>44883</v>
      </c>
      <c r="N25" s="174" t="s">
        <v>35</v>
      </c>
      <c r="O25" s="174" t="s">
        <v>2310</v>
      </c>
    </row>
    <row r="26" spans="1:15" ht="15.75" customHeight="1">
      <c r="A26" s="174" t="s">
        <v>10</v>
      </c>
      <c r="B26" s="174" t="s">
        <v>11</v>
      </c>
      <c r="C26" s="174" t="s">
        <v>28</v>
      </c>
      <c r="D26" s="174" t="s">
        <v>1042</v>
      </c>
      <c r="E26" s="63" t="s">
        <v>113</v>
      </c>
      <c r="F26" s="63" t="s">
        <v>226</v>
      </c>
      <c r="G26" s="174" t="s">
        <v>1043</v>
      </c>
      <c r="H26" s="174" t="s">
        <v>6057</v>
      </c>
      <c r="I26" s="63" t="s">
        <v>8666</v>
      </c>
      <c r="J26" s="63" t="s">
        <v>2649</v>
      </c>
      <c r="K26" s="174">
        <v>344</v>
      </c>
      <c r="L26" s="174" t="s">
        <v>6066</v>
      </c>
      <c r="M26" s="429">
        <v>44883</v>
      </c>
      <c r="N26" s="174" t="s">
        <v>35</v>
      </c>
      <c r="O26" s="174" t="s">
        <v>2310</v>
      </c>
    </row>
    <row r="27" spans="1:15" ht="15.75" customHeight="1">
      <c r="A27" s="174" t="s">
        <v>10</v>
      </c>
      <c r="B27" s="174" t="s">
        <v>11</v>
      </c>
      <c r="C27" s="174" t="s">
        <v>378</v>
      </c>
      <c r="D27" s="174" t="s">
        <v>3849</v>
      </c>
      <c r="E27" s="63" t="s">
        <v>15</v>
      </c>
      <c r="F27" s="63" t="s">
        <v>16</v>
      </c>
      <c r="G27" s="174" t="s">
        <v>3850</v>
      </c>
      <c r="H27" s="63">
        <v>9694971748</v>
      </c>
      <c r="I27" s="63" t="s">
        <v>3006</v>
      </c>
      <c r="J27" s="174" t="s">
        <v>651</v>
      </c>
      <c r="K27" s="174">
        <v>240</v>
      </c>
      <c r="L27" s="174" t="s">
        <v>6071</v>
      </c>
      <c r="M27" s="429">
        <v>44880</v>
      </c>
      <c r="N27" s="174" t="s">
        <v>21</v>
      </c>
      <c r="O27" s="174" t="s">
        <v>2307</v>
      </c>
    </row>
    <row r="28" spans="1:15" ht="15.75" customHeight="1">
      <c r="A28" s="174" t="s">
        <v>10</v>
      </c>
      <c r="B28" s="174" t="s">
        <v>11</v>
      </c>
      <c r="C28" s="174" t="s">
        <v>378</v>
      </c>
      <c r="D28" s="174" t="s">
        <v>3849</v>
      </c>
      <c r="E28" s="63" t="s">
        <v>15</v>
      </c>
      <c r="F28" s="63" t="s">
        <v>16</v>
      </c>
      <c r="G28" s="174" t="s">
        <v>3850</v>
      </c>
      <c r="H28" s="63">
        <v>9694971748</v>
      </c>
      <c r="I28" s="63" t="s">
        <v>3006</v>
      </c>
      <c r="J28" s="174" t="s">
        <v>653</v>
      </c>
      <c r="K28" s="174">
        <v>240</v>
      </c>
      <c r="L28" s="174" t="s">
        <v>6075</v>
      </c>
      <c r="M28" s="429">
        <v>44880</v>
      </c>
      <c r="N28" s="174" t="s">
        <v>21</v>
      </c>
      <c r="O28" s="174" t="s">
        <v>2307</v>
      </c>
    </row>
    <row r="29" spans="1:15" ht="15.75" customHeight="1">
      <c r="A29" s="174" t="s">
        <v>10</v>
      </c>
      <c r="B29" s="174" t="s">
        <v>49</v>
      </c>
      <c r="C29" s="174" t="s">
        <v>28</v>
      </c>
      <c r="D29" s="174" t="s">
        <v>9793</v>
      </c>
      <c r="E29" s="174" t="s">
        <v>15</v>
      </c>
      <c r="F29" s="174" t="s">
        <v>1449</v>
      </c>
      <c r="G29" s="174" t="s">
        <v>9794</v>
      </c>
      <c r="H29" s="174" t="s">
        <v>2070</v>
      </c>
      <c r="I29" s="174" t="s">
        <v>125</v>
      </c>
      <c r="J29" s="174" t="s">
        <v>1033</v>
      </c>
      <c r="K29" s="174" t="s">
        <v>1034</v>
      </c>
      <c r="L29" s="174" t="s">
        <v>8182</v>
      </c>
      <c r="M29" s="466">
        <v>44881</v>
      </c>
      <c r="N29" s="174" t="s">
        <v>35</v>
      </c>
      <c r="O29" s="174" t="s">
        <v>2307</v>
      </c>
    </row>
    <row r="30" spans="1:15" ht="15.75" customHeight="1">
      <c r="A30" s="174" t="s">
        <v>10</v>
      </c>
      <c r="B30" s="174" t="s">
        <v>49</v>
      </c>
      <c r="C30" s="174" t="s">
        <v>50</v>
      </c>
      <c r="D30" s="174" t="s">
        <v>9795</v>
      </c>
      <c r="E30" s="174" t="s">
        <v>15</v>
      </c>
      <c r="F30" s="174" t="s">
        <v>525</v>
      </c>
      <c r="G30" s="174" t="s">
        <v>4028</v>
      </c>
      <c r="H30" s="174" t="s">
        <v>8185</v>
      </c>
      <c r="I30" s="174" t="s">
        <v>125</v>
      </c>
      <c r="J30" s="174" t="s">
        <v>279</v>
      </c>
      <c r="K30" s="174" t="s">
        <v>162</v>
      </c>
      <c r="L30" s="174" t="s">
        <v>8186</v>
      </c>
      <c r="M30" s="466">
        <v>44888</v>
      </c>
      <c r="N30" s="174" t="s">
        <v>35</v>
      </c>
      <c r="O30" s="174" t="s">
        <v>2310</v>
      </c>
    </row>
    <row r="31" spans="1:15" ht="15.75" customHeight="1">
      <c r="A31" s="174" t="s">
        <v>10</v>
      </c>
      <c r="B31" s="174" t="s">
        <v>49</v>
      </c>
      <c r="C31" s="174" t="s">
        <v>50</v>
      </c>
      <c r="D31" s="174" t="s">
        <v>1561</v>
      </c>
      <c r="E31" s="174" t="s">
        <v>15</v>
      </c>
      <c r="F31" s="174" t="s">
        <v>16</v>
      </c>
      <c r="G31" s="174" t="s">
        <v>4025</v>
      </c>
      <c r="H31" s="174" t="s">
        <v>8189</v>
      </c>
      <c r="I31" s="174" t="s">
        <v>3006</v>
      </c>
      <c r="J31" s="174" t="s">
        <v>1564</v>
      </c>
      <c r="K31" s="174" t="s">
        <v>631</v>
      </c>
      <c r="L31" s="174" t="s">
        <v>8190</v>
      </c>
      <c r="M31" s="466">
        <v>44889</v>
      </c>
      <c r="N31" s="174" t="s">
        <v>21</v>
      </c>
      <c r="O31" s="174" t="s">
        <v>2310</v>
      </c>
    </row>
    <row r="32" spans="1:15" ht="15.75" customHeight="1">
      <c r="A32" s="174" t="s">
        <v>10</v>
      </c>
      <c r="B32" s="174" t="s">
        <v>49</v>
      </c>
      <c r="C32" s="174" t="s">
        <v>50</v>
      </c>
      <c r="D32" s="174" t="s">
        <v>1561</v>
      </c>
      <c r="E32" s="174" t="s">
        <v>15</v>
      </c>
      <c r="F32" s="174" t="s">
        <v>16</v>
      </c>
      <c r="G32" s="174" t="s">
        <v>4025</v>
      </c>
      <c r="H32" s="174" t="s">
        <v>8189</v>
      </c>
      <c r="I32" s="174" t="s">
        <v>3006</v>
      </c>
      <c r="J32" s="174" t="s">
        <v>8192</v>
      </c>
      <c r="K32" s="174" t="s">
        <v>372</v>
      </c>
      <c r="L32" s="174" t="s">
        <v>8193</v>
      </c>
      <c r="M32" s="466">
        <v>44889</v>
      </c>
      <c r="N32" s="174" t="s">
        <v>21</v>
      </c>
      <c r="O32" s="174" t="s">
        <v>2310</v>
      </c>
    </row>
    <row r="33" spans="1:15" ht="15.75" customHeight="1">
      <c r="A33" s="1067" t="s">
        <v>10</v>
      </c>
      <c r="B33" s="1068" t="s">
        <v>400</v>
      </c>
      <c r="C33" s="1068" t="s">
        <v>176</v>
      </c>
      <c r="D33" s="1068" t="s">
        <v>4083</v>
      </c>
      <c r="E33" s="1068" t="s">
        <v>15</v>
      </c>
      <c r="F33" s="1068" t="s">
        <v>16</v>
      </c>
      <c r="G33" s="1068" t="s">
        <v>4084</v>
      </c>
      <c r="H33" s="1068">
        <v>9279707007</v>
      </c>
      <c r="I33" s="1068" t="s">
        <v>3006</v>
      </c>
      <c r="J33" s="1068" t="s">
        <v>9949</v>
      </c>
      <c r="K33" s="1068" t="s">
        <v>235</v>
      </c>
      <c r="L33" s="1068" t="s">
        <v>9950</v>
      </c>
      <c r="M33" s="1069">
        <v>44887</v>
      </c>
      <c r="N33" s="1068" t="s">
        <v>21</v>
      </c>
      <c r="O33" s="1068" t="s">
        <v>2307</v>
      </c>
    </row>
    <row r="34" spans="1:15" ht="15.75" customHeight="1">
      <c r="A34" s="1065" t="s">
        <v>10369</v>
      </c>
      <c r="B34" s="1061"/>
      <c r="C34" s="1061"/>
      <c r="D34" s="1062">
        <f>COUNTA(J35:J58)</f>
        <v>24</v>
      </c>
    </row>
    <row r="35" spans="1:15" ht="15.75" customHeight="1">
      <c r="A35" s="470" t="s">
        <v>10</v>
      </c>
      <c r="B35" s="470" t="s">
        <v>27</v>
      </c>
      <c r="C35" s="470" t="s">
        <v>28</v>
      </c>
      <c r="D35" s="470" t="s">
        <v>96</v>
      </c>
      <c r="E35" s="310" t="s">
        <v>15</v>
      </c>
      <c r="F35" s="310" t="s">
        <v>16</v>
      </c>
      <c r="G35" s="470" t="s">
        <v>97</v>
      </c>
      <c r="H35" s="470" t="s">
        <v>4597</v>
      </c>
      <c r="I35" s="310" t="s">
        <v>8666</v>
      </c>
      <c r="J35" s="470" t="s">
        <v>36</v>
      </c>
      <c r="K35" s="470">
        <v>556</v>
      </c>
      <c r="L35" s="470" t="s">
        <v>4598</v>
      </c>
      <c r="M35" s="1010">
        <v>44904</v>
      </c>
      <c r="N35" s="310" t="s">
        <v>35</v>
      </c>
      <c r="O35" s="470" t="s">
        <v>2310</v>
      </c>
    </row>
    <row r="36" spans="1:15" ht="15.75" customHeight="1">
      <c r="A36" s="470" t="s">
        <v>10</v>
      </c>
      <c r="B36" s="470" t="s">
        <v>27</v>
      </c>
      <c r="C36" s="470" t="s">
        <v>123</v>
      </c>
      <c r="D36" s="470" t="s">
        <v>3460</v>
      </c>
      <c r="E36" s="310" t="s">
        <v>113</v>
      </c>
      <c r="F36" s="310" t="s">
        <v>226</v>
      </c>
      <c r="G36" s="470" t="s">
        <v>227</v>
      </c>
      <c r="H36" s="310" t="s">
        <v>4329</v>
      </c>
      <c r="I36" s="310" t="s">
        <v>8666</v>
      </c>
      <c r="J36" s="470" t="s">
        <v>1810</v>
      </c>
      <c r="K36" s="470">
        <v>600</v>
      </c>
      <c r="L36" s="470" t="s">
        <v>4604</v>
      </c>
      <c r="M36" s="1010">
        <v>44911</v>
      </c>
      <c r="N36" s="310" t="s">
        <v>35</v>
      </c>
      <c r="O36" s="470" t="s">
        <v>2310</v>
      </c>
    </row>
    <row r="37" spans="1:15" ht="15.75" customHeight="1">
      <c r="A37" s="470" t="s">
        <v>10</v>
      </c>
      <c r="B37" s="470" t="s">
        <v>11</v>
      </c>
      <c r="C37" s="470" t="s">
        <v>123</v>
      </c>
      <c r="D37" s="470" t="s">
        <v>1766</v>
      </c>
      <c r="E37" s="310" t="s">
        <v>15</v>
      </c>
      <c r="F37" s="310" t="s">
        <v>16</v>
      </c>
      <c r="G37" s="470" t="s">
        <v>2268</v>
      </c>
      <c r="H37" s="310" t="s">
        <v>1768</v>
      </c>
      <c r="I37" s="310" t="s">
        <v>125</v>
      </c>
      <c r="J37" s="470" t="s">
        <v>1023</v>
      </c>
      <c r="K37" s="470">
        <v>360</v>
      </c>
      <c r="L37" s="470" t="s">
        <v>6077</v>
      </c>
      <c r="M37" s="1010">
        <v>44909</v>
      </c>
      <c r="N37" s="470" t="s">
        <v>35</v>
      </c>
      <c r="O37" s="470" t="s">
        <v>2310</v>
      </c>
    </row>
    <row r="38" spans="1:15" ht="15.75" customHeight="1">
      <c r="A38" s="470" t="s">
        <v>10</v>
      </c>
      <c r="B38" s="470" t="s">
        <v>11</v>
      </c>
      <c r="C38" s="470" t="s">
        <v>12</v>
      </c>
      <c r="D38" s="470" t="s">
        <v>1766</v>
      </c>
      <c r="E38" s="310" t="s">
        <v>15</v>
      </c>
      <c r="F38" s="310" t="s">
        <v>16</v>
      </c>
      <c r="G38" s="470" t="s">
        <v>1767</v>
      </c>
      <c r="H38" s="470" t="s">
        <v>1768</v>
      </c>
      <c r="I38" s="310" t="s">
        <v>8666</v>
      </c>
      <c r="J38" s="470" t="s">
        <v>1296</v>
      </c>
      <c r="K38" s="470">
        <v>210</v>
      </c>
      <c r="L38" s="470" t="s">
        <v>6081</v>
      </c>
      <c r="M38" s="1010">
        <v>44909</v>
      </c>
      <c r="N38" s="470" t="s">
        <v>35</v>
      </c>
      <c r="O38" s="470" t="s">
        <v>2310</v>
      </c>
    </row>
    <row r="39" spans="1:15" ht="15.75" customHeight="1">
      <c r="A39" s="470" t="s">
        <v>10</v>
      </c>
      <c r="B39" s="470" t="s">
        <v>11</v>
      </c>
      <c r="C39" s="470" t="s">
        <v>12</v>
      </c>
      <c r="D39" s="470" t="s">
        <v>1766</v>
      </c>
      <c r="E39" s="310" t="s">
        <v>15</v>
      </c>
      <c r="F39" s="310" t="s">
        <v>16</v>
      </c>
      <c r="G39" s="470" t="s">
        <v>1767</v>
      </c>
      <c r="H39" s="470" t="s">
        <v>1768</v>
      </c>
      <c r="I39" s="310" t="s">
        <v>8666</v>
      </c>
      <c r="J39" s="470" t="s">
        <v>99</v>
      </c>
      <c r="K39" s="470">
        <v>462</v>
      </c>
      <c r="L39" s="470" t="s">
        <v>6084</v>
      </c>
      <c r="M39" s="1010">
        <v>44909</v>
      </c>
      <c r="N39" s="470" t="s">
        <v>35</v>
      </c>
      <c r="O39" s="470" t="s">
        <v>2310</v>
      </c>
    </row>
    <row r="40" spans="1:15" ht="15.75" customHeight="1">
      <c r="A40" s="470" t="s">
        <v>10</v>
      </c>
      <c r="B40" s="470" t="s">
        <v>11</v>
      </c>
      <c r="C40" s="470" t="s">
        <v>123</v>
      </c>
      <c r="D40" s="470" t="s">
        <v>1766</v>
      </c>
      <c r="E40" s="310" t="s">
        <v>15</v>
      </c>
      <c r="F40" s="310" t="s">
        <v>16</v>
      </c>
      <c r="G40" s="470" t="s">
        <v>2268</v>
      </c>
      <c r="H40" s="470" t="s">
        <v>1768</v>
      </c>
      <c r="I40" s="310" t="s">
        <v>8666</v>
      </c>
      <c r="J40" s="470" t="s">
        <v>47</v>
      </c>
      <c r="K40" s="470">
        <v>380</v>
      </c>
      <c r="L40" s="470" t="s">
        <v>6086</v>
      </c>
      <c r="M40" s="1010">
        <v>44909</v>
      </c>
      <c r="N40" s="470" t="s">
        <v>35</v>
      </c>
      <c r="O40" s="470" t="s">
        <v>2310</v>
      </c>
    </row>
    <row r="41" spans="1:15" ht="15.75" customHeight="1">
      <c r="A41" s="470" t="s">
        <v>10</v>
      </c>
      <c r="B41" s="470" t="s">
        <v>11</v>
      </c>
      <c r="C41" s="470" t="s">
        <v>123</v>
      </c>
      <c r="D41" s="470" t="s">
        <v>1766</v>
      </c>
      <c r="E41" s="310" t="s">
        <v>15</v>
      </c>
      <c r="F41" s="310" t="s">
        <v>16</v>
      </c>
      <c r="G41" s="470" t="s">
        <v>2268</v>
      </c>
      <c r="H41" s="470" t="s">
        <v>1768</v>
      </c>
      <c r="I41" s="310" t="s">
        <v>8666</v>
      </c>
      <c r="J41" s="470" t="s">
        <v>36</v>
      </c>
      <c r="K41" s="470">
        <v>460</v>
      </c>
      <c r="L41" s="470" t="s">
        <v>6087</v>
      </c>
      <c r="M41" s="1010">
        <v>44909</v>
      </c>
      <c r="N41" s="470" t="s">
        <v>35</v>
      </c>
      <c r="O41" s="470" t="s">
        <v>2310</v>
      </c>
    </row>
    <row r="42" spans="1:15" ht="15.75" customHeight="1">
      <c r="A42" s="470" t="s">
        <v>10</v>
      </c>
      <c r="B42" s="470" t="s">
        <v>11</v>
      </c>
      <c r="C42" s="470" t="s">
        <v>123</v>
      </c>
      <c r="D42" s="470" t="s">
        <v>1766</v>
      </c>
      <c r="E42" s="310" t="s">
        <v>15</v>
      </c>
      <c r="F42" s="310" t="s">
        <v>16</v>
      </c>
      <c r="G42" s="470" t="s">
        <v>2268</v>
      </c>
      <c r="H42" s="470" t="s">
        <v>1768</v>
      </c>
      <c r="I42" s="310" t="s">
        <v>922</v>
      </c>
      <c r="J42" s="470" t="s">
        <v>925</v>
      </c>
      <c r="K42" s="470">
        <v>74</v>
      </c>
      <c r="L42" s="470" t="s">
        <v>6092</v>
      </c>
      <c r="M42" s="1010">
        <v>44909</v>
      </c>
      <c r="N42" s="470" t="s">
        <v>35</v>
      </c>
      <c r="O42" s="470" t="s">
        <v>2310</v>
      </c>
    </row>
    <row r="43" spans="1:15" ht="15.75" customHeight="1">
      <c r="A43" s="470" t="s">
        <v>10</v>
      </c>
      <c r="B43" s="470" t="s">
        <v>11</v>
      </c>
      <c r="C43" s="470" t="s">
        <v>123</v>
      </c>
      <c r="D43" s="470" t="s">
        <v>1766</v>
      </c>
      <c r="E43" s="310" t="s">
        <v>15</v>
      </c>
      <c r="F43" s="310" t="s">
        <v>16</v>
      </c>
      <c r="G43" s="470" t="s">
        <v>2268</v>
      </c>
      <c r="H43" s="470" t="s">
        <v>1768</v>
      </c>
      <c r="I43" s="310" t="s">
        <v>922</v>
      </c>
      <c r="J43" s="470" t="s">
        <v>923</v>
      </c>
      <c r="K43" s="470">
        <v>184</v>
      </c>
      <c r="L43" s="470" t="s">
        <v>6097</v>
      </c>
      <c r="M43" s="1010">
        <v>44909</v>
      </c>
      <c r="N43" s="470" t="s">
        <v>35</v>
      </c>
      <c r="O43" s="470" t="s">
        <v>2310</v>
      </c>
    </row>
    <row r="44" spans="1:15" ht="15.75" customHeight="1">
      <c r="A44" s="470" t="s">
        <v>10</v>
      </c>
      <c r="B44" s="470" t="s">
        <v>11</v>
      </c>
      <c r="C44" s="470" t="s">
        <v>12</v>
      </c>
      <c r="D44" s="470" t="s">
        <v>2135</v>
      </c>
      <c r="E44" s="310" t="s">
        <v>15</v>
      </c>
      <c r="F44" s="310" t="s">
        <v>16</v>
      </c>
      <c r="G44" s="470" t="s">
        <v>2136</v>
      </c>
      <c r="H44" s="470" t="s">
        <v>2137</v>
      </c>
      <c r="I44" s="310" t="s">
        <v>87</v>
      </c>
      <c r="J44" s="470" t="s">
        <v>88</v>
      </c>
      <c r="K44" s="470">
        <v>276</v>
      </c>
      <c r="L44" s="470" t="s">
        <v>6099</v>
      </c>
      <c r="M44" s="1010">
        <v>44910</v>
      </c>
      <c r="N44" s="470" t="s">
        <v>35</v>
      </c>
      <c r="O44" s="470" t="s">
        <v>2310</v>
      </c>
    </row>
    <row r="45" spans="1:15" ht="15.75" customHeight="1">
      <c r="A45" s="470" t="s">
        <v>10</v>
      </c>
      <c r="B45" s="470" t="s">
        <v>11</v>
      </c>
      <c r="C45" s="470" t="s">
        <v>123</v>
      </c>
      <c r="D45" s="470" t="s">
        <v>1766</v>
      </c>
      <c r="E45" s="310" t="s">
        <v>15</v>
      </c>
      <c r="F45" s="310" t="s">
        <v>16</v>
      </c>
      <c r="G45" s="470" t="s">
        <v>2268</v>
      </c>
      <c r="H45" s="470" t="s">
        <v>1768</v>
      </c>
      <c r="I45" s="310" t="s">
        <v>125</v>
      </c>
      <c r="J45" s="470" t="s">
        <v>279</v>
      </c>
      <c r="K45" s="470">
        <v>256</v>
      </c>
      <c r="L45" s="470" t="s">
        <v>6102</v>
      </c>
      <c r="M45" s="1010">
        <v>44911</v>
      </c>
      <c r="N45" s="470" t="s">
        <v>35</v>
      </c>
      <c r="O45" s="470" t="s">
        <v>2310</v>
      </c>
    </row>
    <row r="46" spans="1:15" ht="15.75" customHeight="1">
      <c r="A46" s="470" t="s">
        <v>10</v>
      </c>
      <c r="B46" s="470" t="s">
        <v>11</v>
      </c>
      <c r="C46" s="470" t="s">
        <v>13</v>
      </c>
      <c r="D46" s="470" t="s">
        <v>9600</v>
      </c>
      <c r="E46" s="310" t="s">
        <v>15</v>
      </c>
      <c r="F46" s="310" t="s">
        <v>16</v>
      </c>
      <c r="G46" s="470" t="s">
        <v>3870</v>
      </c>
      <c r="H46" s="470" t="s">
        <v>6105</v>
      </c>
      <c r="I46" s="310" t="s">
        <v>8666</v>
      </c>
      <c r="J46" s="470" t="s">
        <v>39</v>
      </c>
      <c r="K46" s="470">
        <v>181</v>
      </c>
      <c r="L46" s="470" t="s">
        <v>6107</v>
      </c>
      <c r="M46" s="1010">
        <v>44914</v>
      </c>
      <c r="N46" s="470" t="s">
        <v>35</v>
      </c>
      <c r="O46" s="470" t="s">
        <v>2307</v>
      </c>
    </row>
    <row r="47" spans="1:15" ht="15.75" customHeight="1">
      <c r="A47" s="470" t="s">
        <v>10</v>
      </c>
      <c r="B47" s="470" t="s">
        <v>11</v>
      </c>
      <c r="C47" s="470" t="s">
        <v>146</v>
      </c>
      <c r="D47" s="470" t="s">
        <v>2264</v>
      </c>
      <c r="E47" s="310" t="s">
        <v>15</v>
      </c>
      <c r="F47" s="310" t="s">
        <v>16</v>
      </c>
      <c r="G47" s="470" t="s">
        <v>1112</v>
      </c>
      <c r="H47" s="470" t="s">
        <v>6110</v>
      </c>
      <c r="I47" s="310" t="s">
        <v>107</v>
      </c>
      <c r="J47" s="470" t="s">
        <v>197</v>
      </c>
      <c r="K47" s="470">
        <v>381</v>
      </c>
      <c r="L47" s="470" t="s">
        <v>6112</v>
      </c>
      <c r="M47" s="1010">
        <v>44917</v>
      </c>
      <c r="N47" s="470" t="s">
        <v>35</v>
      </c>
      <c r="O47" s="470" t="s">
        <v>2310</v>
      </c>
    </row>
    <row r="48" spans="1:15" ht="15.75" customHeight="1">
      <c r="A48" s="470" t="s">
        <v>10</v>
      </c>
      <c r="B48" s="470" t="s">
        <v>11</v>
      </c>
      <c r="C48" s="470" t="s">
        <v>28</v>
      </c>
      <c r="D48" s="470" t="s">
        <v>723</v>
      </c>
      <c r="E48" s="310" t="s">
        <v>15</v>
      </c>
      <c r="F48" s="310" t="s">
        <v>16</v>
      </c>
      <c r="G48" s="470" t="s">
        <v>724</v>
      </c>
      <c r="H48" s="470" t="s">
        <v>6115</v>
      </c>
      <c r="I48" s="310" t="s">
        <v>8666</v>
      </c>
      <c r="J48" s="470" t="s">
        <v>39</v>
      </c>
      <c r="K48" s="470">
        <v>221</v>
      </c>
      <c r="L48" s="470" t="s">
        <v>6117</v>
      </c>
      <c r="M48" s="1010">
        <v>44923</v>
      </c>
      <c r="N48" s="470" t="s">
        <v>35</v>
      </c>
      <c r="O48" s="470" t="s">
        <v>2310</v>
      </c>
    </row>
    <row r="49" spans="1:15" ht="15.75" customHeight="1">
      <c r="A49" s="470" t="s">
        <v>10</v>
      </c>
      <c r="B49" s="470" t="s">
        <v>11</v>
      </c>
      <c r="C49" s="470" t="s">
        <v>28</v>
      </c>
      <c r="D49" s="470" t="s">
        <v>1042</v>
      </c>
      <c r="E49" s="310" t="s">
        <v>113</v>
      </c>
      <c r="F49" s="310" t="s">
        <v>226</v>
      </c>
      <c r="G49" s="470" t="s">
        <v>1043</v>
      </c>
      <c r="H49" s="470" t="s">
        <v>1044</v>
      </c>
      <c r="I49" s="310" t="s">
        <v>117</v>
      </c>
      <c r="J49" s="470" t="s">
        <v>2707</v>
      </c>
      <c r="K49" s="470">
        <v>88</v>
      </c>
      <c r="L49" s="470" t="s">
        <v>6121</v>
      </c>
      <c r="M49" s="1010">
        <v>44923</v>
      </c>
      <c r="N49" s="470" t="s">
        <v>21</v>
      </c>
      <c r="O49" s="470" t="s">
        <v>2310</v>
      </c>
    </row>
    <row r="50" spans="1:15" ht="15.75" customHeight="1">
      <c r="A50" s="470" t="s">
        <v>10</v>
      </c>
      <c r="B50" s="470" t="s">
        <v>11</v>
      </c>
      <c r="C50" s="470" t="s">
        <v>509</v>
      </c>
      <c r="D50" s="470" t="s">
        <v>1662</v>
      </c>
      <c r="E50" s="310" t="s">
        <v>15</v>
      </c>
      <c r="F50" s="310" t="s">
        <v>16</v>
      </c>
      <c r="G50" s="470" t="s">
        <v>9602</v>
      </c>
      <c r="H50" s="470" t="s">
        <v>6125</v>
      </c>
      <c r="I50" s="310" t="s">
        <v>104</v>
      </c>
      <c r="J50" s="470" t="s">
        <v>105</v>
      </c>
      <c r="K50" s="470">
        <v>166</v>
      </c>
      <c r="L50" s="470" t="s">
        <v>6127</v>
      </c>
      <c r="M50" s="1010">
        <v>44923</v>
      </c>
      <c r="N50" s="470" t="s">
        <v>35</v>
      </c>
      <c r="O50" s="470" t="s">
        <v>2310</v>
      </c>
    </row>
    <row r="51" spans="1:15" ht="15.75" customHeight="1">
      <c r="A51" s="470" t="s">
        <v>10</v>
      </c>
      <c r="B51" s="470" t="s">
        <v>11</v>
      </c>
      <c r="C51" s="470" t="s">
        <v>28</v>
      </c>
      <c r="D51" s="470" t="s">
        <v>3811</v>
      </c>
      <c r="E51" s="310" t="s">
        <v>113</v>
      </c>
      <c r="F51" s="310" t="s">
        <v>132</v>
      </c>
      <c r="G51" s="470" t="s">
        <v>2248</v>
      </c>
      <c r="H51" s="310" t="s">
        <v>2249</v>
      </c>
      <c r="I51" s="310" t="s">
        <v>8666</v>
      </c>
      <c r="J51" s="470" t="s">
        <v>228</v>
      </c>
      <c r="K51" s="470">
        <v>148</v>
      </c>
      <c r="L51" s="470" t="s">
        <v>9603</v>
      </c>
      <c r="M51" s="1010">
        <v>44924</v>
      </c>
      <c r="N51" s="470" t="s">
        <v>35</v>
      </c>
      <c r="O51" s="470" t="s">
        <v>2310</v>
      </c>
    </row>
    <row r="52" spans="1:15" ht="15.75" customHeight="1">
      <c r="A52" s="470" t="s">
        <v>10</v>
      </c>
      <c r="B52" s="310" t="s">
        <v>11</v>
      </c>
      <c r="C52" s="310" t="s">
        <v>13</v>
      </c>
      <c r="D52" s="470" t="s">
        <v>1186</v>
      </c>
      <c r="E52" s="310" t="s">
        <v>113</v>
      </c>
      <c r="F52" s="310" t="s">
        <v>226</v>
      </c>
      <c r="G52" s="310" t="s">
        <v>1187</v>
      </c>
      <c r="H52" s="310" t="s">
        <v>1188</v>
      </c>
      <c r="I52" s="310" t="s">
        <v>104</v>
      </c>
      <c r="J52" s="470" t="s">
        <v>742</v>
      </c>
      <c r="K52" s="470">
        <v>645</v>
      </c>
      <c r="L52" s="470" t="s">
        <v>6131</v>
      </c>
      <c r="M52" s="1010">
        <v>44924</v>
      </c>
      <c r="N52" s="310" t="s">
        <v>35</v>
      </c>
      <c r="O52" s="470" t="s">
        <v>2310</v>
      </c>
    </row>
    <row r="53" spans="1:15" ht="15.75" customHeight="1">
      <c r="A53" s="470" t="s">
        <v>10</v>
      </c>
      <c r="B53" s="310" t="s">
        <v>11</v>
      </c>
      <c r="C53" s="310" t="s">
        <v>13</v>
      </c>
      <c r="D53" s="470" t="s">
        <v>1186</v>
      </c>
      <c r="E53" s="310" t="s">
        <v>113</v>
      </c>
      <c r="F53" s="310" t="s">
        <v>226</v>
      </c>
      <c r="G53" s="310" t="s">
        <v>1187</v>
      </c>
      <c r="H53" s="310" t="s">
        <v>1188</v>
      </c>
      <c r="I53" s="310" t="s">
        <v>104</v>
      </c>
      <c r="J53" s="470" t="s">
        <v>2407</v>
      </c>
      <c r="K53" s="470">
        <v>465</v>
      </c>
      <c r="L53" s="470" t="s">
        <v>6136</v>
      </c>
      <c r="M53" s="1010">
        <v>44924</v>
      </c>
      <c r="N53" s="310" t="s">
        <v>35</v>
      </c>
      <c r="O53" s="470" t="s">
        <v>2310</v>
      </c>
    </row>
    <row r="54" spans="1:15" ht="15.75" customHeight="1">
      <c r="A54" s="470" t="s">
        <v>10</v>
      </c>
      <c r="B54" s="470" t="s">
        <v>11</v>
      </c>
      <c r="C54" s="310" t="s">
        <v>13</v>
      </c>
      <c r="D54" s="470" t="s">
        <v>1186</v>
      </c>
      <c r="E54" s="310" t="s">
        <v>113</v>
      </c>
      <c r="F54" s="310" t="s">
        <v>226</v>
      </c>
      <c r="G54" s="310" t="s">
        <v>1187</v>
      </c>
      <c r="H54" s="310" t="s">
        <v>1188</v>
      </c>
      <c r="I54" s="310" t="s">
        <v>117</v>
      </c>
      <c r="J54" s="470" t="s">
        <v>406</v>
      </c>
      <c r="K54" s="470">
        <v>583</v>
      </c>
      <c r="L54" s="470" t="s">
        <v>10370</v>
      </c>
      <c r="M54" s="1010">
        <v>44924</v>
      </c>
      <c r="N54" s="310" t="s">
        <v>35</v>
      </c>
      <c r="O54" s="470" t="s">
        <v>2310</v>
      </c>
    </row>
    <row r="55" spans="1:15" ht="15.75" customHeight="1">
      <c r="A55" s="470" t="s">
        <v>10</v>
      </c>
      <c r="B55" s="470" t="s">
        <v>11</v>
      </c>
      <c r="C55" s="470" t="s">
        <v>378</v>
      </c>
      <c r="D55" s="470" t="s">
        <v>3851</v>
      </c>
      <c r="E55" s="310" t="s">
        <v>15</v>
      </c>
      <c r="F55" s="310" t="s">
        <v>16</v>
      </c>
      <c r="G55" s="470" t="s">
        <v>3852</v>
      </c>
      <c r="H55" s="1070" t="s">
        <v>6143</v>
      </c>
      <c r="I55" s="310" t="s">
        <v>3006</v>
      </c>
      <c r="J55" s="470" t="s">
        <v>6145</v>
      </c>
      <c r="K55" s="470">
        <v>400</v>
      </c>
      <c r="L55" s="470" t="s">
        <v>6146</v>
      </c>
      <c r="M55" s="1010">
        <v>44924</v>
      </c>
      <c r="N55" s="470" t="s">
        <v>21</v>
      </c>
      <c r="O55" s="470" t="s">
        <v>2307</v>
      </c>
    </row>
    <row r="56" spans="1:15" ht="15.75" customHeight="1">
      <c r="A56" s="310" t="s">
        <v>10</v>
      </c>
      <c r="B56" s="1014" t="s">
        <v>400</v>
      </c>
      <c r="C56" s="310" t="s">
        <v>50</v>
      </c>
      <c r="D56" s="310" t="s">
        <v>2049</v>
      </c>
      <c r="E56" s="310" t="s">
        <v>113</v>
      </c>
      <c r="F56" s="310" t="s">
        <v>226</v>
      </c>
      <c r="G56" s="310" t="s">
        <v>2050</v>
      </c>
      <c r="H56" s="310" t="s">
        <v>2051</v>
      </c>
      <c r="I56" s="310" t="s">
        <v>117</v>
      </c>
      <c r="J56" s="310" t="s">
        <v>200</v>
      </c>
      <c r="K56" s="310" t="s">
        <v>9954</v>
      </c>
      <c r="L56" s="310" t="s">
        <v>9955</v>
      </c>
      <c r="M56" s="1010">
        <v>44907</v>
      </c>
      <c r="N56" s="310" t="s">
        <v>35</v>
      </c>
      <c r="O56" s="470" t="s">
        <v>2310</v>
      </c>
    </row>
    <row r="57" spans="1:15" ht="15.75" customHeight="1">
      <c r="A57" s="310" t="s">
        <v>10</v>
      </c>
      <c r="B57" s="1014" t="s">
        <v>400</v>
      </c>
      <c r="C57" s="310" t="s">
        <v>176</v>
      </c>
      <c r="D57" s="310" t="s">
        <v>3466</v>
      </c>
      <c r="E57" s="310" t="s">
        <v>113</v>
      </c>
      <c r="F57" s="310" t="s">
        <v>226</v>
      </c>
      <c r="G57" s="310" t="s">
        <v>403</v>
      </c>
      <c r="H57" s="856" t="s">
        <v>404</v>
      </c>
      <c r="I57" s="310" t="s">
        <v>125</v>
      </c>
      <c r="J57" s="310" t="s">
        <v>2338</v>
      </c>
      <c r="K57" s="310" t="s">
        <v>2218</v>
      </c>
      <c r="L57" s="310" t="s">
        <v>9960</v>
      </c>
      <c r="M57" s="1010">
        <v>44908</v>
      </c>
      <c r="N57" s="310" t="s">
        <v>35</v>
      </c>
      <c r="O57" s="470" t="s">
        <v>2310</v>
      </c>
    </row>
    <row r="58" spans="1:15" ht="15.75" customHeight="1">
      <c r="A58" s="310" t="s">
        <v>10</v>
      </c>
      <c r="B58" s="1014" t="s">
        <v>400</v>
      </c>
      <c r="C58" s="310" t="s">
        <v>176</v>
      </c>
      <c r="D58" s="310" t="s">
        <v>1949</v>
      </c>
      <c r="E58" s="310" t="s">
        <v>15</v>
      </c>
      <c r="F58" s="310" t="s">
        <v>16</v>
      </c>
      <c r="G58" s="310" t="s">
        <v>1950</v>
      </c>
      <c r="H58" s="856" t="s">
        <v>9912</v>
      </c>
      <c r="I58" s="310" t="s">
        <v>2230</v>
      </c>
      <c r="J58" s="310" t="s">
        <v>161</v>
      </c>
      <c r="K58" s="310" t="s">
        <v>2223</v>
      </c>
      <c r="L58" s="310" t="s">
        <v>9964</v>
      </c>
      <c r="M58" s="1010">
        <v>44911</v>
      </c>
      <c r="N58" s="310" t="s">
        <v>35</v>
      </c>
      <c r="O58" s="470" t="s">
        <v>2310</v>
      </c>
    </row>
    <row r="59" spans="1:15" ht="15.75" customHeight="1"/>
    <row r="60" spans="1:15" ht="15.75" customHeight="1"/>
    <row r="61" spans="1:15" ht="15.75" customHeight="1"/>
    <row r="62" spans="1:15" ht="15.75" customHeight="1"/>
    <row r="63" spans="1:15" ht="15.75" customHeight="1"/>
    <row r="64" spans="1:15"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O34" xr:uid="{00000000-0009-0000-0000-000022000000}"/>
  <conditionalFormatting sqref="A18:M20 A35:N36">
    <cfRule type="expression" dxfId="50" priority="1">
      <formula>COUNTIF($W$3:$W1016,$W18)&gt;1</formula>
    </cfRule>
  </conditionalFormatting>
  <conditionalFormatting sqref="A3:N4">
    <cfRule type="expression" dxfId="49" priority="2">
      <formula>COUNTIF($L$3:$L1016,$L3)&gt;1</formula>
    </cfRule>
  </conditionalFormatting>
  <dataValidations count="6">
    <dataValidation type="list" allowBlank="1" showErrorMessage="1" sqref="E3:E16 E18:E32 E35:E58" xr:uid="{00000000-0002-0000-2200-000000000000}">
      <formula1>"Private,Public"</formula1>
    </dataValidation>
    <dataValidation type="custom" allowBlank="1" showDropDown="1" showInputMessage="1" showErrorMessage="1" prompt="Enter a valid date (mm/dd/yyy)" sqref="M3:M16 M18:M32 M35:M58" xr:uid="{00000000-0002-0000-2200-000001000000}">
      <formula1>OR(NOT(ISERROR(DATEVALUE(M3))), AND(ISNUMBER(M3), LEFT(CELL("format", M3))="D"))</formula1>
    </dataValidation>
    <dataValidation type="list" allowBlank="1" showErrorMessage="1" sqref="F3:F16 F18:F32 F35:F58" xr:uid="{00000000-0002-0000-2200-000004000000}">
      <formula1>"TVI,HEI,NGO,LUC,NGA,SUC,LGU,Farm School,TESDA Technology Institution"</formula1>
    </dataValidation>
    <dataValidation type="list" allowBlank="1" showErrorMessage="1" sqref="N3:N16 N18:N32 N35:N58" xr:uid="{00000000-0002-0000-2200-000005000000}">
      <formula1>"WTR,NTR,Bundled Program"</formula1>
    </dataValidation>
    <dataValidation type="list" allowBlank="1" showErrorMessage="1" sqref="I33:J33" xr:uid="{00000000-0002-0000-2200-000008000000}">
      <formula1>#REF!</formula1>
    </dataValidation>
    <dataValidation type="list" allowBlank="1" showErrorMessage="1" sqref="O3:O16" xr:uid="{00000000-0002-0000-2200-00000A000000}">
      <formula1>"New TVI &amp; Program,Additional Program,Migration,Reissuance,Re-registration,CLOSED,Correction"</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ErrorMessage="1" xr:uid="{00000000-0002-0000-2200-000002000000}">
          <x14:formula1>
            <xm:f>Ref!$H$15:$H$28</xm:f>
          </x14:formula1>
          <xm:sqref>C18:C32 C35:C55</xm:sqref>
        </x14:dataValidation>
        <x14:dataValidation type="list" allowBlank="1" showErrorMessage="1" xr:uid="{00000000-0002-0000-2200-000003000000}">
          <x14:formula1>
            <xm:f>Ref!$B$2:$B$718</xm:f>
          </x14:formula1>
          <xm:sqref>I3:I16 I18:I32 I35:I58</xm:sqref>
        </x14:dataValidation>
        <x14:dataValidation type="list" allowBlank="1" xr:uid="{00000000-0002-0000-2200-000006000000}">
          <x14:formula1>
            <xm:f>Ref!$I$467:$I$477</xm:f>
          </x14:formula1>
          <xm:sqref>J9:J11 J13 J27:J28 J31:J32 J49 J55</xm:sqref>
        </x14:dataValidation>
        <x14:dataValidation type="list" allowBlank="1" showErrorMessage="1" xr:uid="{00000000-0002-0000-2200-000007000000}">
          <x14:formula1>
            <xm:f>'Ref2'!$A$2:$Z$200</xm:f>
          </x14:formula1>
          <xm:sqref>J18:J20 J35:J36</xm:sqref>
        </x14:dataValidation>
        <x14:dataValidation type="list" allowBlank="1" showErrorMessage="1" xr:uid="{00000000-0002-0000-2200-000009000000}">
          <x14:formula1>
            <xm:f>Ref!$J$15:$J$22</xm:f>
          </x14:formula1>
          <xm:sqref>O18:O32 O35:O58</xm:sqref>
        </x14:dataValidation>
        <x14:dataValidation type="list" allowBlank="1" showErrorMessage="1" xr:uid="{00000000-0002-0000-2200-00000B000000}">
          <x14:formula1>
            <xm:f>'Ref2'!$A$2:$Z$181</xm:f>
          </x14:formula1>
          <xm:sqref>J3:J8 J12 J14:J16 J21:J26 J29:J30 J37:J48 J50:J54 J56:J58</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D1000"/>
  <sheetViews>
    <sheetView workbookViewId="0"/>
  </sheetViews>
  <sheetFormatPr defaultColWidth="12.5703125" defaultRowHeight="15" customHeight="1"/>
  <cols>
    <col min="1" max="6" width="12.5703125" customWidth="1"/>
  </cols>
  <sheetData>
    <row r="1" spans="1:4" ht="15.75" customHeight="1">
      <c r="A1" s="4" t="s">
        <v>10371</v>
      </c>
      <c r="B1" s="4" t="s">
        <v>9</v>
      </c>
      <c r="D1" s="4" t="s">
        <v>10372</v>
      </c>
    </row>
    <row r="2" spans="1:4" ht="15.75" customHeight="1">
      <c r="A2" s="1071" t="s">
        <v>2280</v>
      </c>
      <c r="B2" s="1071" t="s">
        <v>1160</v>
      </c>
      <c r="D2" s="1071" t="s">
        <v>1463</v>
      </c>
    </row>
    <row r="3" spans="1:4" ht="15.75" customHeight="1">
      <c r="A3" s="1071" t="s">
        <v>2052</v>
      </c>
      <c r="B3" s="1071" t="s">
        <v>10373</v>
      </c>
      <c r="D3" s="1071" t="s">
        <v>128</v>
      </c>
    </row>
    <row r="4" spans="1:4" ht="15.75" customHeight="1">
      <c r="A4" s="1071" t="s">
        <v>110</v>
      </c>
      <c r="B4" s="1071" t="s">
        <v>208</v>
      </c>
      <c r="D4" s="1071" t="s">
        <v>1453</v>
      </c>
    </row>
    <row r="5" spans="1:4" ht="15.75" customHeight="1">
      <c r="A5" s="1071" t="s">
        <v>208</v>
      </c>
      <c r="B5" s="1071" t="s">
        <v>1352</v>
      </c>
      <c r="D5" s="1071" t="s">
        <v>22</v>
      </c>
    </row>
    <row r="6" spans="1:4" ht="15.75" customHeight="1">
      <c r="A6" s="1071" t="s">
        <v>2297</v>
      </c>
      <c r="B6" s="1071" t="s">
        <v>10374</v>
      </c>
    </row>
    <row r="7" spans="1:4" ht="15.75" customHeight="1">
      <c r="A7" s="1071" t="s">
        <v>1190</v>
      </c>
      <c r="B7" s="1071" t="s">
        <v>10375</v>
      </c>
    </row>
    <row r="8" spans="1:4" ht="15.75" customHeight="1">
      <c r="A8" s="1071" t="s">
        <v>195</v>
      </c>
      <c r="B8" s="1071" t="s">
        <v>10376</v>
      </c>
    </row>
    <row r="9" spans="1:4" ht="15.75" customHeight="1">
      <c r="A9" s="1071" t="s">
        <v>1351</v>
      </c>
      <c r="B9" s="1071" t="s">
        <v>2194</v>
      </c>
    </row>
    <row r="10" spans="1:4" ht="15.75" customHeight="1">
      <c r="A10" s="1071" t="s">
        <v>225</v>
      </c>
      <c r="B10" s="1071" t="s">
        <v>10377</v>
      </c>
    </row>
    <row r="11" spans="1:4" ht="15.75" customHeight="1">
      <c r="A11" s="1071" t="s">
        <v>129</v>
      </c>
      <c r="B11" s="1071" t="s">
        <v>10378</v>
      </c>
    </row>
    <row r="12" spans="1:4" ht="15.75" customHeight="1">
      <c r="A12" s="1071" t="s">
        <v>10379</v>
      </c>
      <c r="B12" s="1071" t="s">
        <v>10380</v>
      </c>
    </row>
    <row r="13" spans="1:4" ht="15.75" customHeight="1">
      <c r="A13" s="1071" t="s">
        <v>10381</v>
      </c>
      <c r="B13" s="1071" t="s">
        <v>10382</v>
      </c>
    </row>
    <row r="14" spans="1:4" ht="15.75" customHeight="1">
      <c r="A14" s="1071" t="s">
        <v>10383</v>
      </c>
      <c r="B14" s="1071" t="s">
        <v>196</v>
      </c>
    </row>
    <row r="15" spans="1:4" ht="15.75" customHeight="1">
      <c r="A15" s="1071" t="s">
        <v>10384</v>
      </c>
      <c r="B15" s="4"/>
    </row>
    <row r="16" spans="1:4" ht="15.75" customHeight="1">
      <c r="A16" s="1071" t="s">
        <v>10385</v>
      </c>
      <c r="B16" s="4"/>
    </row>
    <row r="17" spans="1:2" ht="15.75" customHeight="1">
      <c r="A17" s="1071" t="s">
        <v>10386</v>
      </c>
      <c r="B17" s="4"/>
    </row>
    <row r="18" spans="1:2" ht="15.75" customHeight="1">
      <c r="A18" s="1071" t="s">
        <v>10387</v>
      </c>
      <c r="B18" s="4"/>
    </row>
    <row r="19" spans="1:2" ht="15.75" customHeight="1">
      <c r="A19" s="1071" t="s">
        <v>462</v>
      </c>
      <c r="B19" s="4"/>
    </row>
    <row r="20" spans="1:2" ht="15.75" customHeight="1">
      <c r="A20" s="1071" t="s">
        <v>507</v>
      </c>
      <c r="B20" s="4"/>
    </row>
    <row r="21" spans="1:2" ht="15.75" customHeight="1">
      <c r="A21" s="1071" t="s">
        <v>10388</v>
      </c>
      <c r="B21" s="4"/>
    </row>
    <row r="22" spans="1:2" ht="15.75" customHeight="1">
      <c r="A22" s="1071" t="s">
        <v>1221</v>
      </c>
      <c r="B22" s="4"/>
    </row>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Ref</vt:lpstr>
      <vt:lpstr>Ref2</vt:lpstr>
      <vt:lpstr>2024 F08</vt:lpstr>
      <vt:lpstr>2025 F08</vt:lpstr>
      <vt:lpstr>NEW 2025 F08</vt:lpstr>
      <vt:lpstr>UIID</vt:lpstr>
      <vt:lpstr>2026 Bohol</vt:lpstr>
      <vt:lpstr>2026 Cebu</vt:lpstr>
      <vt:lpstr>2026 Negros Oriental</vt:lpstr>
      <vt:lpstr>Bohol before Recon</vt:lpstr>
      <vt:lpstr>Bohol UIID</vt:lpstr>
      <vt:lpstr>Cebu before Recon</vt:lpstr>
      <vt:lpstr>Negros Oriental before Recon</vt:lpstr>
      <vt:lpstr>Cebu UIID</vt:lpstr>
      <vt:lpstr>EIM NC II</vt:lpstr>
      <vt:lpstr>Negros UIID</vt:lpstr>
      <vt:lpstr>Siquijor before Recon</vt:lpstr>
      <vt:lpstr>2023 F08</vt:lpstr>
      <vt:lpstr>2026 Siquijor</vt:lpstr>
      <vt:lpstr>Summary</vt:lpstr>
      <vt:lpstr>Pivot table</vt:lpstr>
      <vt:lpstr>Consolidated</vt:lpstr>
      <vt:lpstr>2025 New Progs</vt:lpstr>
      <vt:lpstr>2025 Closed Progs</vt:lpstr>
      <vt:lpstr>2024 Delisted</vt:lpstr>
      <vt:lpstr>Siquijor UIID</vt:lpstr>
      <vt:lpstr>MTP Other Region</vt:lpstr>
      <vt:lpstr>2023 New Progs</vt:lpstr>
      <vt:lpstr>2024 New Progs</vt:lpstr>
      <vt:lpstr>2024 Closed Progs</vt:lpstr>
      <vt:lpstr>2023 Closed Progs</vt:lpstr>
      <vt:lpstr>2022 Closed Progs (Oct to Dec)</vt:lpstr>
      <vt:lpstr>2022 Summary</vt:lpstr>
      <vt:lpstr>2022 New Programs</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Zhairah</dc:creator>
  <cp:lastModifiedBy>Zhairah</cp:lastModifiedBy>
  <dcterms:created xsi:type="dcterms:W3CDTF">2026-05-18T02:16:34Z</dcterms:created>
  <dcterms:modified xsi:type="dcterms:W3CDTF">2026-06-22T03:48:55Z</dcterms:modified>
</cp:coreProperties>
</file>